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comments15.xml" ContentType="application/vnd.openxmlformats-officedocument.spreadsheetml.comment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_rels/sheet1.xml.rels" ContentType="application/vnd.openxmlformats-package.relationships+xml"/>
  <Override PartName="/xl/worksheets/_rels/sheet22.xml.rels" ContentType="application/vnd.openxmlformats-package.relationships+xml"/>
  <Override PartName="/xl/worksheets/_rels/sheet9.xml.rels" ContentType="application/vnd.openxmlformats-package.relationships+xml"/>
  <Override PartName="/xl/worksheets/_rels/sheet2.xml.rels" ContentType="application/vnd.openxmlformats-package.relationships+xml"/>
  <Override PartName="/xl/worksheets/_rels/sheet3.xml.rels" ContentType="application/vnd.openxmlformats-package.relationships+xml"/>
  <Override PartName="/xl/worksheets/_rels/sheet5.xml.rels" ContentType="application/vnd.openxmlformats-package.relationships+xml"/>
  <Override PartName="/xl/worksheets/_rels/sheet6.xml.rels" ContentType="application/vnd.openxmlformats-package.relationships+xml"/>
  <Override PartName="/xl/worksheets/_rels/sheet7.xml.rels" ContentType="application/vnd.openxmlformats-package.relationships+xml"/>
  <Override PartName="/xl/worksheets/_rels/sheet20.xml.rels" ContentType="application/vnd.openxmlformats-package.relationships+xml"/>
  <Override PartName="/xl/worksheets/_rels/sheet8.xml.rels" ContentType="application/vnd.openxmlformats-package.relationships+xml"/>
  <Override PartName="/xl/worksheets/_rels/sheet21.xml.rels" ContentType="application/vnd.openxmlformats-package.relationships+xml"/>
  <Override PartName="/xl/worksheets/_rels/sheet10.xml.rels" ContentType="application/vnd.openxmlformats-package.relationships+xml"/>
  <Override PartName="/xl/worksheets/_rels/sheet11.xml.rels" ContentType="application/vnd.openxmlformats-package.relationships+xml"/>
  <Override PartName="/xl/worksheets/_rels/sheet13.xml.rels" ContentType="application/vnd.openxmlformats-package.relationships+xml"/>
  <Override PartName="/xl/worksheets/_rels/sheet14.xml.rels" ContentType="application/vnd.openxmlformats-package.relationships+xml"/>
  <Override PartName="/xl/worksheets/_rels/sheet15.xml.rels" ContentType="application/vnd.openxmlformats-package.relationships+xml"/>
  <Override PartName="/xl/worksheets/_rels/sheet17.xml.rels" ContentType="application/vnd.openxmlformats-package.relationships+xml"/>
  <Override PartName="/xl/worksheets/_rels/sheet18.xml.rels" ContentType="application/vnd.openxmlformats-package.relationships+xml"/>
  <Override PartName="/xl/worksheets/_rels/sheet23.xml.rels" ContentType="application/vnd.openxmlformats-package.relationships+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comments23.xml" ContentType="application/vnd.openxmlformats-officedocument.spreadsheetml.comments+xml"/>
  <Override PartName="/xl/theme/theme1.xml" ContentType="application/vnd.openxmlformats-officedocument.theme+xml"/>
  <Override PartName="/xl/comments2.xml" ContentType="application/vnd.openxmlformats-officedocument.spreadsheetml.comments+xml"/>
  <Override PartName="/xl/comments3.xml" ContentType="application/vnd.openxmlformats-officedocument.spreadsheetml.comments+xml"/>
  <Override PartName="/xl/sharedStrings.xml" ContentType="application/vnd.openxmlformats-officedocument.spreadsheetml.sharedStrings+xml"/>
  <Override PartName="/xl/drawings/drawing1.xml" ContentType="application/vnd.openxmlformats-officedocument.drawing+xml"/>
  <Override PartName="/xl/drawings/vmlDrawing1.vml" ContentType="application/vnd.openxmlformats-officedocument.vmlDrawing"/>
  <Override PartName="/xl/drawings/drawing2.xml" ContentType="application/vnd.openxmlformats-officedocument.drawing+xml"/>
  <Override PartName="/xl/drawings/vmlDrawing2.vml" ContentType="application/vnd.openxmlformats-officedocument.vmlDrawing"/>
  <Override PartName="/xl/drawings/drawing3.xml" ContentType="application/vnd.openxmlformats-officedocument.drawing+xml"/>
  <Override PartName="/xl/drawings/vmlDrawing3.vml" ContentType="application/vnd.openxmlformats-officedocument.vmlDrawing"/>
  <Override PartName="/xl/drawings/vmlDrawing4.vml" ContentType="application/vnd.openxmlformats-officedocument.vmlDrawing"/>
  <Override PartName="/xl/drawings/drawing4.xml" ContentType="application/vnd.openxmlformats-officedocument.drawing+xml"/>
  <Override PartName="/xl/drawings/vmlDrawing5.vml" ContentType="application/vnd.openxmlformats-officedocument.vmlDrawing"/>
  <Override PartName="/xl/drawings/vmlDrawing6.vml" ContentType="application/vnd.openxmlformats-officedocument.vmlDrawing"/>
  <Override PartName="/xl/drawings/vmlDrawing7.vml" ContentType="application/vnd.openxmlformats-officedocument.vmlDrawing"/>
  <Override PartName="/xl/drawings/drawing5.xml" ContentType="application/vnd.openxmlformats-officedocument.drawing+xml"/>
  <Override PartName="/xl/drawings/vmlDrawing8.vml" ContentType="application/vnd.openxmlformats-officedocument.vmlDrawing"/>
  <Override PartName="/xl/drawings/vmlDrawing9.vml" ContentType="application/vnd.openxmlformats-officedocument.vmlDrawing"/>
  <Override PartName="/xl/drawings/vmlDrawing10.vml" ContentType="application/vnd.openxmlformats-officedocument.vmlDrawing"/>
  <Override PartName="/xl/drawings/drawing6.xml" ContentType="application/vnd.openxmlformats-officedocument.drawing+xml"/>
  <Override PartName="/xl/drawings/vmlDrawing11.vml" ContentType="application/vnd.openxmlformats-officedocument.vmlDrawing"/>
  <Override PartName="/xl/drawings/drawing7.xml" ContentType="application/vnd.openxmlformats-officedocument.drawing+xml"/>
  <Override PartName="/xl/drawings/vmlDrawing12.vml" ContentType="application/vnd.openxmlformats-officedocument.vmlDrawing"/>
  <Override PartName="/xl/drawings/drawing8.xml" ContentType="application/vnd.openxmlformats-officedocument.drawing+xml"/>
  <Override PartName="/xl/drawings/vmlDrawing13.vml" ContentType="application/vnd.openxmlformats-officedocument.vmlDrawing"/>
  <Override PartName="/xl/drawings/drawing9.xml" ContentType="application/vnd.openxmlformats-officedocument.drawing+xml"/>
  <Override PartName="/xl/drawings/vmlDrawing14.vml" ContentType="application/vnd.openxmlformats-officedocument.vmlDrawing"/>
  <Override PartName="/xl/drawings/vmlDrawing15.vml" ContentType="application/vnd.openxmlformats-officedocument.vmlDrawing"/>
  <Override PartName="/xl/drawings/vmlDrawing16.vml" ContentType="application/vnd.openxmlformats-officedocument.vmlDrawing"/>
  <Override PartName="/xl/drawings/vmlDrawing17.vml" ContentType="application/vnd.openxmlformats-officedocument.vmlDrawing"/>
  <Override PartName="/xl/comments13.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4.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INFORMAÇÕES" sheetId="1" state="visible" r:id="rId3"/>
    <sheet name="ORÇ.GLOBAL P CAIXA" sheetId="2" state="visible" r:id="rId4"/>
    <sheet name="CRONO P CAIXA" sheetId="3" state="visible" r:id="rId5"/>
    <sheet name="QCI" sheetId="4" state="visible" r:id="rId6"/>
    <sheet name="COMPOSIÇÕES" sheetId="5" state="visible" r:id="rId7"/>
    <sheet name="BDI REF." sheetId="6" state="visible" r:id="rId8"/>
    <sheet name="ORÇ.GLOBAL REF." sheetId="7" state="visible" r:id="rId9"/>
    <sheet name="CRONO REF." sheetId="8" state="visible" r:id="rId10"/>
    <sheet name="BDI EMPRESA" sheetId="9" state="visible" r:id="rId11"/>
    <sheet name="ORÇ.GLOBAL EMPRESA" sheetId="10" state="visible" r:id="rId12"/>
    <sheet name="CRONO EMPRESA" sheetId="11" state="visible" r:id="rId13"/>
    <sheet name="QCI PÓS-LICIT." sheetId="12" state="visible" r:id="rId14"/>
    <sheet name="REGIME EXEC." sheetId="13" state="visible" r:id="rId15"/>
    <sheet name="ORÇ.REPROG. P CAIXA" sheetId="14" state="visible" r:id="rId16"/>
    <sheet name="CRONO REPROG." sheetId="15" state="visible" r:id="rId17"/>
    <sheet name="QCI REPROG." sheetId="16" state="visible" r:id="rId18"/>
    <sheet name="ORÇ.REPROG. P LICIT" sheetId="17" state="visible" r:id="rId19"/>
    <sheet name="BM GLOBAL" sheetId="18" state="visible" r:id="rId20"/>
    <sheet name="RESUMO BM" sheetId="19" state="visible" r:id="rId21"/>
    <sheet name="RRE" sheetId="20" state="visible" r:id="rId22"/>
    <sheet name="REL. FOTOGR." sheetId="21" state="visible" r:id="rId23"/>
    <sheet name="OFÍCIO" sheetId="22" state="visible" r:id="rId24"/>
    <sheet name="T.R.PROV." sheetId="23" state="visible" r:id="rId25"/>
    <sheet name="T.R.DEFIN." sheetId="24" state="visible" r:id="rId26"/>
  </sheets>
  <definedNames>
    <definedName function="false" hidden="false" localSheetId="8" name="_xlnm.Print_Area" vbProcedure="false">'BDI EMPRESA'!$B$2:$F$89</definedName>
    <definedName function="false" hidden="false" localSheetId="5" name="_xlnm.Print_Area" vbProcedure="false">'BDI REF.'!$B$2:$F$89</definedName>
    <definedName function="false" hidden="false" localSheetId="17" name="_xlnm.Print_Area" vbProcedure="false">'BM GLOBAL'!$B$1:$M$1018</definedName>
    <definedName function="false" hidden="false" localSheetId="17" name="_xlnm.Print_Titles" vbProcedure="false">'BM GLOBAL'!$1:$10</definedName>
    <definedName function="false" hidden="true" localSheetId="17" name="_xlnm._FilterDatabase" vbProcedure="false">'BM GLOBAL'!$N$10:$N$1010</definedName>
    <definedName function="false" hidden="false" localSheetId="4" name="_xlnm.Print_Area" vbProcedure="false">COMPOSIÇÕES!$B$1:$H$861</definedName>
    <definedName function="false" hidden="true" localSheetId="4" name="_xlnm._FilterDatabase" vbProcedure="false">COMPOSIÇÕES!$I$5:$I$855</definedName>
    <definedName function="false" hidden="false" localSheetId="10" name="_xlnm.Print_Area" vbProcedure="false">'CRONO EMPRESA'!$E$3:$AQ$56</definedName>
    <definedName function="false" hidden="false" localSheetId="10" name="_xlnm.Print_Titles" vbProcedure="false">'CRONO EMPRESA'!$E:$G</definedName>
    <definedName function="false" hidden="false" localSheetId="2" name="_xlnm.Print_Area" vbProcedure="false">'CRONO P CAIXA'!$E$2:$AQ$55</definedName>
    <definedName function="false" hidden="false" localSheetId="2" name="_xlnm.Print_Titles" vbProcedure="false">'CRONO P CAIXA'!$E:$G</definedName>
    <definedName function="false" hidden="false" localSheetId="7" name="_xlnm.Print_Area" vbProcedure="false">'CRONO REF.'!$E$2:$AQ$55</definedName>
    <definedName function="false" hidden="false" localSheetId="7" name="_xlnm.Print_Titles" vbProcedure="false">'CRONO REF.'!$E:$G</definedName>
    <definedName function="false" hidden="false" localSheetId="14" name="_xlnm.Print_Area" vbProcedure="false">'CRONO REPROG.'!$E$3:$AQ$56</definedName>
    <definedName function="false" hidden="false" localSheetId="14" name="_xlnm.Print_Titles" vbProcedure="false">'CRONO REPROG.'!$E:$G</definedName>
    <definedName function="false" hidden="false" localSheetId="0" name="_xlnm.Print_Area" vbProcedure="false">INFORMAÇÕES!$B$1:$Z$124</definedName>
    <definedName function="false" hidden="true" localSheetId="0" name="_xlnm._FilterDatabase" vbProcedure="false">INFORMAÇÕES!$A$4:$A$42</definedName>
    <definedName function="false" hidden="false" localSheetId="21" name="_xlnm.Print_Area" vbProcedure="false">OFÍCIO!$B$3:$BF$46</definedName>
    <definedName function="false" hidden="false" localSheetId="9" name="_xlnm.Print_Area" vbProcedure="false">'ORÇ.GLOBAL EMPRESA'!$B$1:$K$1019</definedName>
    <definedName function="false" hidden="false" localSheetId="9" name="_xlnm.Print_Titles" vbProcedure="false">'ORÇ.GLOBAL EMPRESA'!$1:$11</definedName>
    <definedName function="false" hidden="true" localSheetId="9" name="_xlnm._FilterDatabase" vbProcedure="false">'ORÇ.GLOBAL EMPRESA'!$L$11:$L$1011</definedName>
    <definedName function="false" hidden="false" localSheetId="1" name="_xlnm.Print_Area" vbProcedure="false">'ORÇ.GLOBAL P CAIXA'!$B$1:$J$1019</definedName>
    <definedName function="false" hidden="false" localSheetId="1" name="_xlnm.Print_Titles" vbProcedure="false">'ORÇ.GLOBAL P CAIXA'!$1:$11</definedName>
    <definedName function="false" hidden="true" localSheetId="1" name="_xlnm._FilterDatabase" vbProcedure="false">'ORÇ.GLOBAL P CAIXA'!$L$11:$L$1011</definedName>
    <definedName function="false" hidden="false" localSheetId="6" name="_xlnm.Print_Area" vbProcedure="false">'ORÇ.GLOBAL REF.'!$B$1:$J$1019</definedName>
    <definedName function="false" hidden="false" localSheetId="6" name="_xlnm.Print_Titles" vbProcedure="false">'ORÇ.GLOBAL REF.'!$1:$11</definedName>
    <definedName function="false" hidden="true" localSheetId="6" name="_xlnm._FilterDatabase" vbProcedure="false">'ORÇ.GLOBAL REF.'!$L$11:$L$1011</definedName>
    <definedName function="false" hidden="false" localSheetId="13" name="_xlnm.Print_Area" vbProcedure="false">'ORÇ.REPROG. P CAIXA'!$B$1:$O$1020</definedName>
    <definedName function="false" hidden="false" localSheetId="13" name="_xlnm.Print_Titles" vbProcedure="false">'ORÇ.REPROG. P CAIXA'!$1:$12</definedName>
    <definedName function="false" hidden="true" localSheetId="13" name="_xlnm._FilterDatabase" vbProcedure="false">'ORÇ.REPROG. P CAIXA'!$Q$12:$Q$1012</definedName>
    <definedName function="false" hidden="false" localSheetId="16" name="_xlnm.Print_Area" vbProcedure="false">'ORÇ.REPROG. P LICIT'!$B$1:$O$1020</definedName>
    <definedName function="false" hidden="false" localSheetId="16" name="_xlnm.Print_Titles" vbProcedure="false">'ORÇ.REPROG. P LICIT'!$1:$12</definedName>
    <definedName function="false" hidden="true" localSheetId="16" name="_xlnm._FilterDatabase" vbProcedure="false">'ORÇ.REPROG. P LICIT'!$Q$12:$Q$1012</definedName>
    <definedName function="false" hidden="false" localSheetId="3" name="_xlnm.Print_Area" vbProcedure="false">QCI!$B$2:$K$57</definedName>
    <definedName function="false" hidden="false" localSheetId="11" name="_xlnm.Print_Area" vbProcedure="false">'QCI PÓS-LICIT.'!$B$2:$K$57</definedName>
    <definedName function="false" hidden="false" localSheetId="15" name="_xlnm.Print_Area" vbProcedure="false">'QCI REPROG.'!$B$2:$J$57</definedName>
    <definedName function="false" hidden="false" localSheetId="12" name="_xlnm.Print_Area" vbProcedure="false">'REGIME EXEC.'!$B$2:$N$47</definedName>
    <definedName function="false" hidden="false" localSheetId="20" name="_xlnm.Print_Area" vbProcedure="false">'REL. FOTOGR.'!$B$1:$AN$277</definedName>
    <definedName function="false" hidden="false" localSheetId="20" name="_xlnm.Print_Titles" vbProcedure="false">'REL. FOTOGR.'!$1:$5</definedName>
    <definedName function="false" hidden="false" localSheetId="18" name="_xlnm.Print_Area" vbProcedure="false">'RESUMO BM'!$B$2:$S$65</definedName>
    <definedName function="false" hidden="false" localSheetId="19" name="_xlnm.Print_Area" vbProcedure="false">RRE!$B$1:$BS$84</definedName>
    <definedName function="false" hidden="false" localSheetId="23" name="_xlnm.Print_Area" vbProcedure="false">'T.R.DEFIN.'!$B$9:$AG$58</definedName>
    <definedName function="false" hidden="false" localSheetId="22" name="_xlnm.Print_Area" vbProcedure="false">'T.R.PROV.'!$B$11:$AG$160</definedName>
    <definedName function="false" hidden="false" name="BDI" vbProcedure="false">'BDI REF.'!$H$5:$H$7</definedName>
    <definedName function="false" hidden="false" name="BDI_" vbProcedure="false">'BDI REF.'!$H$5:$H$8</definedName>
    <definedName function="false" hidden="false" name="EXECUTADO" vbProcedure="false">INFORMAÇÕES!$E$121:$E$122</definedName>
    <definedName function="false" hidden="false" name="Tipo_Recurso" vbProcedure="false">INFORMAÇÕES!$F$105:$F$108</definedName>
    <definedName function="false" hidden="false" name="Tipo_Recurso_" vbProcedure="false">INFORMAÇÕES!$F$105:$F$109</definedName>
    <definedName function="false" hidden="false" name="X" vbProcedure="false">INFORMAÇÕES!$C$103:$C$104</definedName>
    <definedName function="false" hidden="true" localSheetId="18" name="Z_D3A00FF0_6F82_41E6_B415_22FB56EBE7B2_.wvu.Cols" vbProcedure="false">'resumo bm'!#ref!,'resumo bm'!#ref!,'resumo bm'!#ref!,'resumo bm'!#ref!,'resumo bm'!#ref!,'resumo bm'!#ref!,'resumo bm'!#ref!,'resumo bm'!#ref!,'RESUMO BM'!$L$1:$R$65536</definedName>
    <definedName function="false" hidden="true" localSheetId="18" name="Z_D3A00FF0_6F82_41E6_B415_22FB56EBE7B2_.wvu.PrintArea" vbProcedure="false">'RESUMO BM'!$B$2:$S$65</definedName>
    <definedName function="false" hidden="true" localSheetId="21" name="Z_D3A00FF0_6F82_41E6_B415_22FB56EBE7B2_.wvu.Cols" vbProcedure="false">ofício!#REF!</definedName>
    <definedName function="false" hidden="true" localSheetId="21" name="Z_D3A00FF0_6F82_41E6_B415_22FB56EBE7B2_.wvu.PrintArea" vbProcedure="false">OFÍCIO!$B$3:$BF$46</definedName>
  </definedNames>
  <calcPr iterateCount="100" refMode="A1" iterate="false" iterateDelta="0.0001"/>
  <extLst>
    <ext xmlns:loext="http://schemas.libreoffice.org/" uri="{7626C862-2A13-11E5-B345-FEFF819CDC9F}">
      <loext:extCalcPr stringRefSyntax="ExcelA1"/>
    </ext>
  </extLst>
</workbook>
</file>

<file path=xl/comments2.xml><?xml version="1.0" encoding="utf-8"?>
<comments xmlns="http://schemas.openxmlformats.org/spreadsheetml/2006/main" xmlns:xdr="http://schemas.openxmlformats.org/drawingml/2006/spreadsheetDrawing">
  <authors>
    <author>Autor desconhecido</author>
  </authors>
  <commentList>
    <comment ref="L11" authorId="0">
      <text>
        <r>
          <rPr>
            <sz val="10"/>
            <rFont val="Arial"/>
            <family val="2"/>
          </rPr>
          <t xml:space="preserve">Aplicar filtro para ocultar linhas não utilizadas no orçamento ou exibir linhas ocultas.</t>
        </r>
      </text>
    </comment>
    <comment ref="M12" authorId="0">
      <text>
        <r>
          <rPr>
            <sz val="10"/>
            <rFont val="Arial"/>
            <family val="2"/>
          </rPr>
          <t xml:space="preserve">Lembrar de numerar adequadamente todos os itens, pois os filtros e fórmulas das demais guias são baseados nas numerações dos itens de serviços.
Exemplo:
1
1.1
1.2
2
2.1
3
3.1
3.2
3.3
...</t>
        </r>
      </text>
    </comment>
    <comment ref="O12" authorId="0">
      <text>
        <r>
          <rPr>
            <sz val="10"/>
            <rFont val="Arial"/>
            <family val="2"/>
          </rPr>
          <t xml:space="preserve">Não use o comando recortar nesta guia</t>
        </r>
        <r>
          <rPr>
            <b val="true"/>
            <sz val="9"/>
            <color rgb="FF000000"/>
            <rFont val="Tahoma"/>
            <family val="2"/>
            <charset val="1"/>
          </rPr>
          <t xml:space="preserve"> para não ocasionar erros nas demais guias.
</t>
        </r>
        <r>
          <rPr>
            <b val="true"/>
            <u val="single"/>
            <sz val="9"/>
            <color rgb="FF000000"/>
            <rFont val="Tahoma"/>
            <family val="2"/>
            <charset val="1"/>
          </rPr>
          <t xml:space="preserve">Para incluir ou excluir linhas</t>
        </r>
        <r>
          <rPr>
            <b val="true"/>
            <sz val="9"/>
            <color rgb="FF000000"/>
            <rFont val="Tahoma"/>
            <family val="2"/>
            <charset val="1"/>
          </rPr>
          <t xml:space="preserve"> em branco acima das demais já preenchidas, copie todas as linhas (entre as colunas "B" e "G") abaixo de onde você pretende incluir ou excluir e cole para cima ou para baixo, deslocando o texto na quantidade de linhas que precisar.
</t>
        </r>
        <r>
          <rPr>
            <b val="true"/>
            <u val="single"/>
            <sz val="9"/>
            <color rgb="FF000000"/>
            <rFont val="Tahoma"/>
            <family val="2"/>
            <charset val="1"/>
          </rPr>
          <t xml:space="preserve">Se deslocar as linhas para cima</t>
        </r>
        <r>
          <rPr>
            <b val="true"/>
            <sz val="9"/>
            <color rgb="FF000000"/>
            <rFont val="Tahoma"/>
            <family val="2"/>
            <charset val="1"/>
          </rPr>
          <t xml:space="preserve">, lembre-se de apagar o texto das linhas que ficarem repetidas no final.
</t>
        </r>
        <r>
          <rPr>
            <b val="true"/>
            <u val="single"/>
            <sz val="9"/>
            <color rgb="FF000000"/>
            <rFont val="Tahoma"/>
            <family val="2"/>
            <charset val="1"/>
          </rPr>
          <t xml:space="preserve">Para colar itens de outro arquivo</t>
        </r>
        <r>
          <rPr>
            <b val="true"/>
            <sz val="9"/>
            <color rgb="FF000000"/>
            <rFont val="Tahoma"/>
            <family val="2"/>
            <charset val="1"/>
          </rPr>
          <t xml:space="preserve">, use "Colar Especial" &gt; "Valores", para não alterar a formatação deste arquivo.</t>
        </r>
      </text>
    </comment>
    <comment ref="P12" authorId="0">
      <text>
        <r>
          <rPr>
            <sz val="10"/>
            <rFont val="Arial"/>
            <family val="2"/>
          </rPr>
          <t xml:space="preserve">Não use a unidade "VB" (verba) e evite o uso da unidade "GB" (global).</t>
        </r>
      </text>
    </comment>
  </commentList>
</comments>
</file>

<file path=xl/comments3.xml><?xml version="1.0" encoding="utf-8"?>
<comments xmlns="http://schemas.openxmlformats.org/spreadsheetml/2006/main" xmlns:xdr="http://schemas.openxmlformats.org/drawingml/2006/spreadsheetDrawing">
  <authors>
    <author>Autor desconhecido</author>
  </authors>
  <commentList>
    <comment ref="H56" authorId="0">
      <text>
        <r>
          <rPr>
            <sz val="10"/>
            <rFont val="Arial"/>
            <family val="2"/>
          </rPr>
          <t xml:space="preserve">Podem ser impressas apenas as páginas que compreendem meses com execução de serviços.</t>
        </r>
      </text>
    </comment>
  </commentList>
</comments>
</file>

<file path=xl/comments5.xml><?xml version="1.0" encoding="utf-8"?>
<comments xmlns="http://schemas.openxmlformats.org/spreadsheetml/2006/main" xmlns:xdr="http://schemas.openxmlformats.org/drawingml/2006/spreadsheetDrawing">
  <authors>
    <author>Autor desconhecido</author>
  </authors>
  <commentList>
    <comment ref="I5" authorId="0">
      <text>
        <r>
          <rPr>
            <sz val="10"/>
            <rFont val="Arial"/>
            <family val="2"/>
          </rPr>
          <t xml:space="preserve">Aplicar filtro para ocultar as linhas não utilizadas.</t>
        </r>
      </text>
    </comment>
  </commentList>
</comments>
</file>

<file path=xl/comments6.xml><?xml version="1.0" encoding="utf-8"?>
<comments xmlns="http://schemas.openxmlformats.org/spreadsheetml/2006/main" xmlns:xdr="http://schemas.openxmlformats.org/drawingml/2006/spreadsheetDrawing">
  <authors>
    <author>Autor desconhecido</author>
  </authors>
  <commentList>
    <comment ref="B2" authorId="0">
      <text>
        <r>
          <rPr>
            <sz val="10"/>
            <rFont val="Arial"/>
            <family val="2"/>
          </rPr>
          <t xml:space="preserve">Para imprimir apenas a Composição do BDI 1, defina a área de impressão ou imprima apenas a página 1.</t>
        </r>
      </text>
    </comment>
    <comment ref="F21" authorId="0">
      <text>
        <r>
          <rPr>
            <sz val="10"/>
            <rFont val="Arial"/>
            <family val="2"/>
          </rPr>
          <t xml:space="preserve">Geralmente 3,65%, uma vez que PIS geralmente é 0,65% e COFINS geralmente é 3,00%.</t>
        </r>
      </text>
    </comment>
    <comment ref="F24" authorId="0">
      <text>
        <r>
          <rPr>
            <sz val="10"/>
            <rFont val="Arial"/>
            <family val="2"/>
          </rPr>
          <t xml:space="preserve">Verificar legislação vigente sobre a forma de cálculo do ISS na incidência sobre o valor dos serviços.</t>
        </r>
      </text>
    </comment>
    <comment ref="F69" authorId="0">
      <text>
        <r>
          <rPr>
            <sz val="10"/>
            <rFont val="Arial"/>
            <family val="2"/>
          </rPr>
          <t xml:space="preserve">Verificar legislação vigente sobre a forma de cálculo do ISS na incidência sobre o valor dos serviços.</t>
        </r>
      </text>
    </comment>
    <comment ref="I5" authorId="0">
      <text>
        <r>
          <rPr>
            <sz val="10"/>
            <rFont val="Arial"/>
            <family val="2"/>
          </rPr>
          <t xml:space="preserve">Conforme informado na planilha auxiliar 1, ao lado.</t>
        </r>
      </text>
    </comment>
    <comment ref="I6" authorId="0">
      <text>
        <r>
          <rPr>
            <sz val="10"/>
            <rFont val="Arial"/>
            <family val="2"/>
          </rPr>
          <t xml:space="preserve">Conforme informado na planilha auxiliar 2, abaixo.</t>
        </r>
      </text>
    </comment>
    <comment ref="I7" authorId="0">
      <text>
        <r>
          <rPr>
            <sz val="10"/>
            <rFont val="Arial"/>
            <family val="2"/>
          </rPr>
          <t xml:space="preserve">Indique um terceiro BDI ou deixe zerado para relacionar a um preço unitário com BDI já incluso, no orçamento.</t>
        </r>
      </text>
    </comment>
  </commentList>
</comments>
</file>

<file path=xl/comments7.xml><?xml version="1.0" encoding="utf-8"?>
<comments xmlns="http://schemas.openxmlformats.org/spreadsheetml/2006/main" xmlns:xdr="http://schemas.openxmlformats.org/drawingml/2006/spreadsheetDrawing">
  <authors>
    <author>Autor desconhecido</author>
  </authors>
  <commentList>
    <comment ref="L11" authorId="0">
      <text>
        <r>
          <rPr>
            <sz val="10"/>
            <rFont val="Arial"/>
            <family val="2"/>
          </rPr>
          <t xml:space="preserve">Aplicar filtro para ocultar linhas não utilizadas no orçamento ou exibir linhas ocultas.</t>
        </r>
      </text>
    </comment>
  </commentList>
</comments>
</file>

<file path=xl/comments8.xml><?xml version="1.0" encoding="utf-8"?>
<comments xmlns="http://schemas.openxmlformats.org/spreadsheetml/2006/main" xmlns:xdr="http://schemas.openxmlformats.org/drawingml/2006/spreadsheetDrawing">
  <authors>
    <author>Autor desconhecido</author>
  </authors>
  <commentList>
    <comment ref="H9" authorId="0">
      <text>
        <r>
          <rPr>
            <sz val="10"/>
            <rFont val="Arial"/>
            <family val="2"/>
          </rPr>
          <t xml:space="preserve">Preencha o CRONO P CAIXA para trazer as informações para cá!</t>
        </r>
      </text>
    </comment>
    <comment ref="H56" authorId="0">
      <text>
        <r>
          <rPr>
            <sz val="10"/>
            <rFont val="Arial"/>
            <family val="2"/>
          </rPr>
          <t xml:space="preserve">Podem ser impressas apenas as páginas que compreendem meses com execução de serviços.</t>
        </r>
      </text>
    </comment>
  </commentList>
</comments>
</file>

<file path=xl/comments9.xml><?xml version="1.0" encoding="utf-8"?>
<comments xmlns="http://schemas.openxmlformats.org/spreadsheetml/2006/main" xmlns:xdr="http://schemas.openxmlformats.org/drawingml/2006/spreadsheetDrawing">
  <authors>
    <author>Autor desconhecido</author>
  </authors>
  <commentList>
    <comment ref="B2" authorId="0">
      <text>
        <r>
          <rPr>
            <sz val="10"/>
            <rFont val="Arial"/>
            <family val="2"/>
          </rPr>
          <t xml:space="preserve">Para imprimir apenas a Composição do BDI 1, defina a área de impressão ou imprima apenas a página 1.</t>
        </r>
      </text>
    </comment>
    <comment ref="F21" authorId="0">
      <text>
        <r>
          <rPr>
            <sz val="10"/>
            <rFont val="Arial"/>
            <family val="2"/>
          </rPr>
          <t xml:space="preserve">Geralmente 3,65%, uma vez que PIS geralmente é 0,65% e COFINS geralmente é 3,00%.</t>
        </r>
      </text>
    </comment>
    <comment ref="N2" authorId="0">
      <text>
        <r>
          <rPr>
            <sz val="10"/>
            <rFont val="Arial"/>
            <family val="2"/>
          </rPr>
          <t xml:space="preserve">Conforme informado na planilha auxiliar 1, ao lado.</t>
        </r>
      </text>
    </comment>
    <comment ref="N3" authorId="0">
      <text>
        <r>
          <rPr>
            <sz val="10"/>
            <rFont val="Arial"/>
            <family val="2"/>
          </rPr>
          <t xml:space="preserve">Conforme informado na planilha auxiliar 2, abaixo.</t>
        </r>
      </text>
    </comment>
    <comment ref="N4" authorId="0">
      <text>
        <r>
          <rPr>
            <sz val="10"/>
            <rFont val="Arial"/>
            <family val="2"/>
          </rPr>
          <t xml:space="preserve">Indique um terceiro BDI ou deixe zerado para relacionar a um preço unitário com BDI já incluso, no orçamento.</t>
        </r>
      </text>
    </comment>
  </commentList>
</comments>
</file>

<file path=xl/comments10.xml><?xml version="1.0" encoding="utf-8"?>
<comments xmlns="http://schemas.openxmlformats.org/spreadsheetml/2006/main" xmlns:xdr="http://schemas.openxmlformats.org/drawingml/2006/spreadsheetDrawing">
  <authors>
    <author>Autor desconhecido</author>
  </authors>
  <commentList>
    <comment ref="C2" authorId="0">
      <text>
        <r>
          <rPr>
            <sz val="10"/>
            <rFont val="Arial"/>
            <family val="2"/>
          </rPr>
          <t xml:space="preserve">Indicar </t>
        </r>
        <r>
          <rPr>
            <b val="true"/>
            <u val="single"/>
            <sz val="9"/>
            <color rgb="FF000000"/>
            <rFont val="Tahoma"/>
            <family val="2"/>
            <charset val="1"/>
          </rPr>
          <t xml:space="preserve">Nome e CNPJ da empresa proponente</t>
        </r>
        <r>
          <rPr>
            <b val="true"/>
            <sz val="9"/>
            <color rgb="FF000000"/>
            <rFont val="Tahoma"/>
            <family val="2"/>
            <charset val="1"/>
          </rPr>
          <t xml:space="preserve">.</t>
        </r>
      </text>
    </comment>
    <comment ref="F11" authorId="0">
      <text>
        <r>
          <rPr>
            <sz val="10"/>
            <rFont val="Arial"/>
            <family val="2"/>
          </rPr>
          <t xml:space="preserve">Favor indicar o </t>
        </r>
        <r>
          <rPr>
            <b val="true"/>
            <u val="single"/>
            <sz val="9"/>
            <color rgb="FF000000"/>
            <rFont val="Tahoma"/>
            <family val="2"/>
            <charset val="1"/>
          </rPr>
          <t xml:space="preserve">preço unitário</t>
        </r>
        <r>
          <rPr>
            <b val="true"/>
            <sz val="9"/>
            <color rgb="FF000000"/>
            <rFont val="Tahoma"/>
            <family val="2"/>
            <charset val="1"/>
          </rPr>
          <t xml:space="preserve"> proposto para cada item, com até duas casas decimais, considerando já incluso neste o percentual de BDI proposto.</t>
        </r>
      </text>
    </comment>
    <comment ref="K2" authorId="0">
      <text>
        <r>
          <rPr>
            <sz val="10"/>
            <rFont val="Arial"/>
            <family val="2"/>
          </rPr>
          <t xml:space="preserve">Preencher a Composição do BDI na guia "</t>
        </r>
        <r>
          <rPr>
            <b val="true"/>
            <u val="single"/>
            <sz val="9"/>
            <color rgb="FF000000"/>
            <rFont val="Tahoma"/>
            <family val="2"/>
            <charset val="1"/>
          </rPr>
          <t xml:space="preserve">BDI EMPRESA</t>
        </r>
        <r>
          <rPr>
            <b val="true"/>
            <sz val="9"/>
            <color rgb="FF000000"/>
            <rFont val="Tahoma"/>
            <family val="2"/>
            <charset val="1"/>
          </rPr>
          <t xml:space="preserve">" para indicar o percentual de BDI proposto.</t>
        </r>
      </text>
    </comment>
    <comment ref="L11" authorId="0">
      <text>
        <r>
          <rPr>
            <sz val="10"/>
            <rFont val="Arial"/>
            <family val="2"/>
          </rPr>
          <t xml:space="preserve">Aplicar filtro para </t>
        </r>
        <r>
          <rPr>
            <b val="true"/>
            <u val="single"/>
            <sz val="9"/>
            <color rgb="FF000000"/>
            <rFont val="Tahoma"/>
            <family val="2"/>
            <charset val="1"/>
          </rPr>
          <t xml:space="preserve">ocultar linhas</t>
        </r>
        <r>
          <rPr>
            <b val="true"/>
            <sz val="9"/>
            <color rgb="FF000000"/>
            <rFont val="Tahoma"/>
            <family val="2"/>
            <charset val="1"/>
          </rPr>
          <t xml:space="preserve"> não utilizadas no orçamento ou exibir linhas ocultas.</t>
        </r>
      </text>
    </comment>
  </commentList>
</comments>
</file>

<file path=xl/comments11.xml><?xml version="1.0" encoding="utf-8"?>
<comments xmlns="http://schemas.openxmlformats.org/spreadsheetml/2006/main" xmlns:xdr="http://schemas.openxmlformats.org/drawingml/2006/spreadsheetDrawing">
  <authors>
    <author>Autor desconhecido</author>
  </authors>
  <commentList>
    <comment ref="H8" authorId="0">
      <text>
        <r>
          <rPr>
            <sz val="10"/>
            <rFont val="Arial"/>
            <family val="2"/>
          </rPr>
          <t xml:space="preserve">As distribuições de percentuais de execução propostos para os serviços podem ser alterados, conforme o interesse da empresa, em substituição aos percentuais carregados do cronograma do edital, </t>
        </r>
        <r>
          <rPr>
            <b val="true"/>
            <u val="single"/>
            <sz val="9"/>
            <color rgb="FF000000"/>
            <rFont val="Tahoma"/>
            <family val="2"/>
            <charset val="1"/>
          </rPr>
          <t xml:space="preserve">sem</t>
        </r>
        <r>
          <rPr>
            <b val="true"/>
            <sz val="9"/>
            <color rgb="FF000000"/>
            <rFont val="Tahoma"/>
            <family val="2"/>
            <charset val="1"/>
          </rPr>
          <t xml:space="preserve"> o símbolo (%). No entanto, não são permitidos o aumento do número de meses de execução nem o lançamento de percentual menor que 10% para o total do último mês.</t>
        </r>
      </text>
    </comment>
    <comment ref="H57" authorId="0">
      <text>
        <r>
          <rPr>
            <sz val="10"/>
            <rFont val="Arial"/>
            <family val="2"/>
          </rPr>
          <t xml:space="preserve">Podem ser impressas apenas as páginas que compreendem meses com execução de serviços.</t>
        </r>
      </text>
    </comment>
  </commentList>
</comments>
</file>

<file path=xl/comments13.xml><?xml version="1.0" encoding="utf-8"?>
<comments xmlns="http://schemas.openxmlformats.org/spreadsheetml/2006/main" xmlns:xdr="http://schemas.openxmlformats.org/drawingml/2006/spreadsheetDrawing">
  <authors>
    <author>Autor desconhecido</author>
  </authors>
  <commentList>
    <comment ref="F9" authorId="0">
      <text>
        <r>
          <rPr>
            <sz val="10"/>
            <rFont val="Arial"/>
            <family val="2"/>
          </rPr>
          <t xml:space="preserve">CAIXA: </t>
        </r>
        <r>
          <rPr>
            <sz val="9"/>
            <color rgb="FF000000"/>
            <rFont val="Tahoma"/>
            <family val="2"/>
            <charset val="1"/>
          </rPr>
          <t xml:space="preserve">Marcar apenas uma opção para cada meta.
</t>
        </r>
      </text>
    </comment>
    <comment ref="F11" authorId="0">
      <text>
        <r>
          <rPr>
            <sz val="10"/>
            <rFont val="Arial"/>
            <family val="2"/>
          </rPr>
          <t xml:space="preserve">CAIXA: </t>
        </r>
        <r>
          <rPr>
            <sz val="9"/>
            <color rgb="FF000000"/>
            <rFont val="Tahoma"/>
            <family val="2"/>
            <charset val="1"/>
          </rPr>
          <t xml:space="preserve">Somente para operações PAC e operações com Entidades Privadas.</t>
        </r>
      </text>
    </comment>
  </commentList>
</comments>
</file>

<file path=xl/comments14.xml><?xml version="1.0" encoding="utf-8"?>
<comments xmlns="http://schemas.openxmlformats.org/spreadsheetml/2006/main" xmlns:xdr="http://schemas.openxmlformats.org/drawingml/2006/spreadsheetDrawing">
  <authors>
    <author>Autor desconhecido</author>
  </authors>
  <commentList>
    <comment ref="Q12" authorId="0">
      <text>
        <r>
          <rPr>
            <sz val="10"/>
            <rFont val="Arial"/>
            <family val="2"/>
          </rPr>
          <t xml:space="preserve">Aplicar filtro para ocultar linhas não utilizadas no orçamento.</t>
        </r>
      </text>
    </comment>
    <comment ref="R13" authorId="0">
      <text>
        <r>
          <rPr>
            <sz val="10"/>
            <rFont val="Arial"/>
            <family val="2"/>
          </rPr>
          <t xml:space="preserve">Lembrar de numerar adequadamente todos os itens, pois os filtros e fórmulas das demais guias são baseados nas numerações dos itens de serviços.
Exemplo:
1
1.1
1.2
2
2.1
3
3.1
3.2
3.3
...</t>
        </r>
      </text>
    </comment>
    <comment ref="T11" authorId="0">
      <text>
        <r>
          <rPr>
            <sz val="10"/>
            <rFont val="Arial"/>
            <family val="2"/>
          </rPr>
          <t xml:space="preserve">Substitua as fórmulas existentes nas células abaixo </t>
        </r>
        <r>
          <rPr>
            <b val="true"/>
            <u val="single"/>
            <sz val="12"/>
            <color rgb="FF000000"/>
            <rFont val="Tahoma"/>
            <family val="2"/>
            <charset val="1"/>
          </rPr>
          <t xml:space="preserve">APENAS</t>
        </r>
        <r>
          <rPr>
            <b val="true"/>
            <sz val="12"/>
            <color rgb="FF000000"/>
            <rFont val="Tahoma"/>
            <family val="2"/>
            <charset val="1"/>
          </rPr>
          <t xml:space="preserve"> caso seja necessário alterar com novos serviços a serem executados.</t>
        </r>
      </text>
    </comment>
    <comment ref="T13" authorId="0">
      <text>
        <r>
          <rPr>
            <sz val="10"/>
            <rFont val="Arial"/>
            <family val="2"/>
          </rPr>
          <t xml:space="preserve">Não use o comando recortar nesta guia</t>
        </r>
        <r>
          <rPr>
            <b val="true"/>
            <sz val="9"/>
            <color rgb="FF000000"/>
            <rFont val="Tahoma"/>
            <family val="2"/>
            <charset val="1"/>
          </rPr>
          <t xml:space="preserve"> para não ocasionar erros nas demais guias.
</t>
        </r>
        <r>
          <rPr>
            <b val="true"/>
            <u val="single"/>
            <sz val="9"/>
            <color rgb="FF000000"/>
            <rFont val="Tahoma"/>
            <family val="2"/>
            <charset val="1"/>
          </rPr>
          <t xml:space="preserve">Para incluir ou excluir linhas</t>
        </r>
        <r>
          <rPr>
            <b val="true"/>
            <sz val="9"/>
            <color rgb="FF000000"/>
            <rFont val="Tahoma"/>
            <family val="2"/>
            <charset val="1"/>
          </rPr>
          <t xml:space="preserve"> em branco acima das demais já preenchidas, copie todas as linhas (entre as colunas "R" e "U") abaixo de onde você pretende incluir ou excluir e cole para cima ou para baixo, deslocando o texto na quantidade de linhas que precisar.
</t>
        </r>
        <r>
          <rPr>
            <b val="true"/>
            <u val="single"/>
            <sz val="9"/>
            <color rgb="FF000000"/>
            <rFont val="Tahoma"/>
            <family val="2"/>
            <charset val="1"/>
          </rPr>
          <t xml:space="preserve">Se deslocar as linhas para cima</t>
        </r>
        <r>
          <rPr>
            <b val="true"/>
            <sz val="9"/>
            <color rgb="FF000000"/>
            <rFont val="Tahoma"/>
            <family val="2"/>
            <charset val="1"/>
          </rPr>
          <t xml:space="preserve">, lembre-se de apagar o texto das linhas que ficarem repetidas no final.
</t>
        </r>
        <r>
          <rPr>
            <b val="true"/>
            <u val="single"/>
            <sz val="9"/>
            <color rgb="FF000000"/>
            <rFont val="Tahoma"/>
            <family val="2"/>
            <charset val="1"/>
          </rPr>
          <t xml:space="preserve">Para colar itens de outro arquivo</t>
        </r>
        <r>
          <rPr>
            <b val="true"/>
            <sz val="9"/>
            <color rgb="FF000000"/>
            <rFont val="Tahoma"/>
            <family val="2"/>
            <charset val="1"/>
          </rPr>
          <t xml:space="preserve">, use "Colar Especial" &gt; "Valores", para não alterar a formatação deste arquivo.</t>
        </r>
      </text>
    </comment>
    <comment ref="U13" authorId="0">
      <text>
        <r>
          <rPr>
            <sz val="10"/>
            <rFont val="Arial"/>
            <family val="2"/>
          </rPr>
          <t xml:space="preserve">Não use a unidade "VB" (verba) e evite o uso da unidade "GB" (global).</t>
        </r>
      </text>
    </comment>
    <comment ref="V12" authorId="0">
      <text>
        <r>
          <rPr>
            <sz val="10"/>
            <rFont val="Arial"/>
            <family val="2"/>
          </rPr>
          <t xml:space="preserve">Altere apenas em casos de reprogramação com acréscimo ou supressão de serviços ou quantidades.
USE FÓRMULAS COM ARRED PARA DOIS DÍGITOS.</t>
        </r>
      </text>
    </comment>
    <comment ref="W11" authorId="0">
      <text>
        <r>
          <rPr>
            <sz val="10"/>
            <rFont val="Arial"/>
            <family val="2"/>
          </rPr>
          <t xml:space="preserve">Insira preços dos serviços considerando o desconto dado pela empresa no processo licitatório.</t>
        </r>
      </text>
    </comment>
  </commentList>
</comments>
</file>

<file path=xl/comments15.xml><?xml version="1.0" encoding="utf-8"?>
<comments xmlns="http://schemas.openxmlformats.org/spreadsheetml/2006/main" xmlns:xdr="http://schemas.openxmlformats.org/drawingml/2006/spreadsheetDrawing">
  <authors>
    <author>Autor desconhecido</author>
  </authors>
  <commentList>
    <comment ref="H57" authorId="0">
      <text>
        <r>
          <rPr>
            <sz val="10"/>
            <rFont val="Arial"/>
            <family val="2"/>
          </rPr>
          <t xml:space="preserve">Podem ser impressas apenas as páginas que compreendem meses com execução de serviços.</t>
        </r>
      </text>
    </comment>
  </commentList>
</comments>
</file>

<file path=xl/comments17.xml><?xml version="1.0" encoding="utf-8"?>
<comments xmlns="http://schemas.openxmlformats.org/spreadsheetml/2006/main" xmlns:xdr="http://schemas.openxmlformats.org/drawingml/2006/spreadsheetDrawing">
  <authors>
    <author>Autor desconhecido</author>
  </authors>
  <commentList>
    <comment ref="Q12" authorId="0">
      <text>
        <r>
          <rPr>
            <sz val="10"/>
            <rFont val="Arial"/>
            <family val="2"/>
          </rPr>
          <t xml:space="preserve">Aplicar filtro para ocultar linhas não utilizadas no orçamento.</t>
        </r>
      </text>
    </comment>
  </commentList>
</comments>
</file>

<file path=xl/comments18.xml><?xml version="1.0" encoding="utf-8"?>
<comments xmlns="http://schemas.openxmlformats.org/spreadsheetml/2006/main" xmlns:xdr="http://schemas.openxmlformats.org/drawingml/2006/spreadsheetDrawing">
  <authors>
    <author>Autor desconhecido</author>
  </authors>
  <commentList>
    <comment ref="P11" authorId="0">
      <text>
        <r>
          <rPr>
            <sz val="10"/>
            <rFont val="Arial"/>
            <family val="2"/>
          </rPr>
          <t xml:space="preserve">Atenção: Ao usar fórmula para calcular os valores, utilizar "=ARRED(FÓRMULA;2)" para arredondar o resultado para duas casas decimais e evitar erros!</t>
        </r>
      </text>
    </comment>
  </commentList>
</comments>
</file>

<file path=xl/comments21.xml><?xml version="1.0" encoding="utf-8"?>
<comments xmlns="http://schemas.openxmlformats.org/spreadsheetml/2006/main" xmlns:xdr="http://schemas.openxmlformats.org/drawingml/2006/spreadsheetDrawing">
  <authors>
    <author>Autor desconhecido</author>
  </authors>
  <commentList>
    <comment ref="AN7" authorId="0">
      <text>
        <r>
          <rPr>
            <sz val="10"/>
            <rFont val="Arial"/>
            <family val="2"/>
          </rPr>
          <t xml:space="preserve">Para inserir as fotos, vá ao menu "Inserir" e, a seguir, em "Imagem", selecionando as imagens na pasta pretendida.
(AS DENOMINAÇÕES DOS MENUS PODEM VARIAR DE UMA VERSÃO DO OFFICE PARA OUTRA).</t>
        </r>
      </text>
    </comment>
    <comment ref="AN13" authorId="0">
      <text>
        <r>
          <rPr>
            <sz val="10"/>
            <rFont val="Arial"/>
            <family val="2"/>
          </rPr>
          <t xml:space="preserve">Lembre-se de inserir fotos datadas com a data da medição atual.</t>
        </r>
      </text>
    </comment>
  </commentList>
</comments>
</file>

<file path=xl/comments22.xml><?xml version="1.0" encoding="utf-8"?>
<comments xmlns="http://schemas.openxmlformats.org/spreadsheetml/2006/main" xmlns:xdr="http://schemas.openxmlformats.org/drawingml/2006/spreadsheetDrawing">
  <authors>
    <author>Autor desconhecido</author>
  </authors>
  <commentList>
    <comment ref="F3" authorId="0">
      <text>
        <r>
          <rPr>
            <sz val="10"/>
            <rFont val="Arial"/>
            <family val="2"/>
          </rPr>
          <t xml:space="preserve">LEMBRAR DE RENUMERAR O OFÍCIO PARA NOVOS ENVIOS DE MEDIÇÕES.</t>
        </r>
      </text>
    </comment>
  </commentList>
</comments>
</file>

<file path=xl/comments23.xml><?xml version="1.0" encoding="utf-8"?>
<comments xmlns="http://schemas.openxmlformats.org/spreadsheetml/2006/main" xmlns:xdr="http://schemas.openxmlformats.org/drawingml/2006/spreadsheetDrawing">
  <authors>
    <author>Autor desconhecido</author>
  </authors>
  <commentList>
    <comment ref="B11" authorId="0">
      <text>
        <r>
          <rPr>
            <sz val="10"/>
            <rFont val="Arial"/>
            <family val="2"/>
          </rPr>
          <t xml:space="preserve">Se não houver necessidade de preenchimento da Lista de Pendências anexa, imprimir apenas a página 1.</t>
        </r>
      </text>
    </comment>
  </commentList>
</comments>
</file>

<file path=xl/sharedStrings.xml><?xml version="1.0" encoding="utf-8"?>
<sst xmlns="http://schemas.openxmlformats.org/spreadsheetml/2006/main" count="1713" uniqueCount="623">
  <si>
    <t xml:space="preserve">INFORMAÇÕES DA PROPOSTA INICIAL DO CONTRATO</t>
  </si>
  <si>
    <t xml:space="preserve">Dados referentes ao Contrato (CR) ou Termo de Compromisso (TC)</t>
  </si>
  <si>
    <t xml:space="preserve">* Preencha os campos necessários abaixo para transportar as informações para as demais guias *</t>
  </si>
  <si>
    <t xml:space="preserve">Tomador</t>
  </si>
  <si>
    <t xml:space="preserve">MUNICÍPIO DE CASTRO</t>
  </si>
  <si>
    <t xml:space="preserve">Empreendimento (Obra, Serviço ou Aquisição)</t>
  </si>
  <si>
    <t xml:space="preserve">SUBSTITUIÇÃO TELHAS UBS SOCAVÃO</t>
  </si>
  <si>
    <t xml:space="preserve">Número do CR ou TC COM DÍGITO VERIFICADOR</t>
  </si>
  <si>
    <t xml:space="preserve">X</t>
  </si>
  <si>
    <t xml:space="preserve">Número do DV (Dígito Verificador)</t>
  </si>
  <si>
    <t xml:space="preserve">Data da assinatura</t>
  </si>
  <si>
    <t xml:space="preserve">Ano da proposta</t>
  </si>
  <si>
    <t xml:space="preserve">Descrição do objeto</t>
  </si>
  <si>
    <t xml:space="preserve">Logradouro</t>
  </si>
  <si>
    <t xml:space="preserve">Município</t>
  </si>
  <si>
    <t xml:space="preserve">CASTRO</t>
  </si>
  <si>
    <t xml:space="preserve">UF</t>
  </si>
  <si>
    <t xml:space="preserve">PR</t>
  </si>
  <si>
    <t xml:space="preserve">Ministério Gestor</t>
  </si>
  <si>
    <t xml:space="preserve">Programa</t>
  </si>
  <si>
    <t xml:space="preserve">Localidade</t>
  </si>
  <si>
    <t xml:space="preserve">Situação da obra</t>
  </si>
  <si>
    <t xml:space="preserve">Desembolso realizado (%)</t>
  </si>
  <si>
    <t xml:space="preserve">Objetivo</t>
  </si>
  <si>
    <t xml:space="preserve">Modalidade</t>
  </si>
  <si>
    <t xml:space="preserve">Prazo de execução (meses)</t>
  </si>
  <si>
    <t xml:space="preserve">Repasse/Financiamento Máximo (R$)</t>
  </si>
  <si>
    <t xml:space="preserve">Data da autorização Caixa</t>
  </si>
  <si>
    <t xml:space="preserve">População beneficiada</t>
  </si>
  <si>
    <t xml:space="preserve">Percentual realizado</t>
  </si>
  <si>
    <t xml:space="preserve">Data de início de obra</t>
  </si>
  <si>
    <t xml:space="preserve">Data da última vistoria</t>
  </si>
  <si>
    <t xml:space="preserve">Nome da GIGOV</t>
  </si>
  <si>
    <t xml:space="preserve">PG - PONTA GROSSA</t>
  </si>
  <si>
    <t xml:space="preserve">Sede da GIGOV</t>
  </si>
  <si>
    <t xml:space="preserve">Nome da SR</t>
  </si>
  <si>
    <t xml:space="preserve">CAMPOS GERAIS</t>
  </si>
  <si>
    <t xml:space="preserve">Ano do orçamento</t>
  </si>
  <si>
    <t xml:space="preserve">Data da assinatura para fins da CI GENOA 0919/08</t>
  </si>
  <si>
    <t xml:space="preserve">Outras Fontes (R$)</t>
  </si>
  <si>
    <t xml:space="preserve">Contrapartida Mínima (R$) *</t>
  </si>
  <si>
    <t xml:space="preserve">Valor Previsto de Investimento (R$)</t>
  </si>
  <si>
    <t xml:space="preserve">Contrapartida Mínima (%)</t>
  </si>
  <si>
    <t xml:space="preserve">Resíduos financeiros (R$)</t>
  </si>
  <si>
    <t xml:space="preserve">Empreendimento enquadrado na Portaria Interministerial CGU/MF/MP 507 de 28/11/2011</t>
  </si>
  <si>
    <t xml:space="preserve">Sim p/ obras e serviços</t>
  </si>
  <si>
    <t xml:space="preserve">Não</t>
  </si>
  <si>
    <t xml:space="preserve">Contrato de Financiamento?</t>
  </si>
  <si>
    <t xml:space="preserve">SIM</t>
  </si>
  <si>
    <t xml:space="preserve">Contrato de Repasse?</t>
  </si>
  <si>
    <t xml:space="preserve">O objeto é obra ou serviço?</t>
  </si>
  <si>
    <t xml:space="preserve">INFORMAÇÕES DO CONTRATO APÓS FECHAMENTO DO ORÇAMENTO DO EMPREENDIMENTO</t>
  </si>
  <si>
    <t xml:space="preserve">Dados referentes ao Orçamento</t>
  </si>
  <si>
    <t xml:space="preserve">* Orçamento geral do empreendimento, considerando todos os eventuais contratos *</t>
  </si>
  <si>
    <t xml:space="preserve">Valor Orçado de Repasse (R$)</t>
  </si>
  <si>
    <t xml:space="preserve">Valor Orçado de Contrapartida (R$)</t>
  </si>
  <si>
    <t xml:space="preserve">Valor Orçado de Investimento (R$)</t>
  </si>
  <si>
    <t xml:space="preserve">INFORMAÇÕES DO ORÇAMENTO P/ LICITAÇÃO (OU RELICITAÇÃO P/ CONCLUSÃO DE EMPREENDIMENTO)</t>
  </si>
  <si>
    <t xml:space="preserve">* Orçamento de nova licitação para conclusão de obra não concluída em contrato anterior (se for o caso) *</t>
  </si>
  <si>
    <t xml:space="preserve">INFORMAÇÕES DO CONTRATO DE REPASSE PÓS-LICITAÇÃO</t>
  </si>
  <si>
    <t xml:space="preserve">* Orçamento geral do empreendimento após licitação ou relicitação para conclusão de obra *</t>
  </si>
  <si>
    <t xml:space="preserve">INFORMAÇÕES DO ORÇAMENTO PÓS-LICITAÇÃO</t>
  </si>
  <si>
    <t xml:space="preserve">* Orçamento pós-licitação do empreendimento *</t>
  </si>
  <si>
    <t xml:space="preserve">INFORMAÇÕES DO CONTRATO DE REPASSE APÓS REPROGRAMAÇÃO</t>
  </si>
  <si>
    <t xml:space="preserve">* Orçamento geral após reprogramação para conclusão do empreendimento (se for o caso) *</t>
  </si>
  <si>
    <t xml:space="preserve">INFORMAÇÕES DO ORÇAMENTO APÓS REPROGRAMAÇÃO</t>
  </si>
  <si>
    <t xml:space="preserve">* Orçamento do CTEF após reprogramação para conclusão do empreendimento (se for o caso) *</t>
  </si>
  <si>
    <t xml:space="preserve">ORÇAMENTO</t>
  </si>
  <si>
    <t xml:space="preserve">0 - Maior entre "excl. outras fontes" e "outras fontes"</t>
  </si>
  <si>
    <t xml:space="preserve">R</t>
  </si>
  <si>
    <t xml:space="preserve">EXCL. REPASSE</t>
  </si>
  <si>
    <t xml:space="preserve">1 - Soma cont. exclusiva</t>
  </si>
  <si>
    <t xml:space="preserve">C</t>
  </si>
  <si>
    <t xml:space="preserve">EXCL. CONTRAP. $</t>
  </si>
  <si>
    <t xml:space="preserve">2 - Soma de "0" e "1"</t>
  </si>
  <si>
    <t xml:space="preserve">CF</t>
  </si>
  <si>
    <t xml:space="preserve">EXCL. CONTRAP. FÍSICA</t>
  </si>
  <si>
    <t xml:space="preserve">3 - Menor entre "cont. mín. %" e "cont. ad. %"</t>
  </si>
  <si>
    <t xml:space="preserve">O</t>
  </si>
  <si>
    <t xml:space="preserve">EXCL. OUTRAS F.</t>
  </si>
  <si>
    <t xml:space="preserve">4 - Maior entre "3" e "cont. min. $"</t>
  </si>
  <si>
    <t xml:space="preserve">REPASSE</t>
  </si>
  <si>
    <t xml:space="preserve">5 - Maior entre "1" e "4"</t>
  </si>
  <si>
    <t xml:space="preserve">CP MIN. %</t>
  </si>
  <si>
    <t xml:space="preserve">6 - Maior entre "2" e "5"</t>
  </si>
  <si>
    <t xml:space="preserve">CP MIN. $</t>
  </si>
  <si>
    <t xml:space="preserve">7 - Maior entre "0" e "6"</t>
  </si>
  <si>
    <t xml:space="preserve">OUTRAS FONTES </t>
  </si>
  <si>
    <t xml:space="preserve">8 - Maior entre "7" e "orç"-"rep."</t>
  </si>
  <si>
    <t xml:space="preserve">CONTRAP. $</t>
  </si>
  <si>
    <t xml:space="preserve">CONTRAP. FÍSICA</t>
  </si>
  <si>
    <t xml:space="preserve">OUTRAS FONTES</t>
  </si>
  <si>
    <t xml:space="preserve">TOTAL</t>
  </si>
  <si>
    <t xml:space="preserve">EXEC.</t>
  </si>
  <si>
    <t xml:space="preserve">PLANILHA DE ORÇAMENTO GLOBAL</t>
  </si>
  <si>
    <t xml:space="preserve">Tomador:</t>
  </si>
  <si>
    <t xml:space="preserve">Data base do orçamento:</t>
  </si>
  <si>
    <t xml:space="preserve">Encargos sociais s/ M.O.</t>
  </si>
  <si>
    <t xml:space="preserve">Programa:</t>
  </si>
  <si>
    <t xml:space="preserve">Nº do Contrato:</t>
  </si>
  <si>
    <t xml:space="preserve">Empreendimento:</t>
  </si>
  <si>
    <t xml:space="preserve">ITEM</t>
  </si>
  <si>
    <t xml:space="preserve">DESCRIÇÃO DO SERVIÇO</t>
  </si>
  <si>
    <t xml:space="preserve">UND</t>
  </si>
  <si>
    <t xml:space="preserve">QTDE</t>
  </si>
  <si>
    <t xml:space="preserve">BDI*</t>
  </si>
  <si>
    <t xml:space="preserve">Fonte¹</t>
  </si>
  <si>
    <t xml:space="preserve">CÓDIGO SINAPI</t>
  </si>
  <si>
    <t xml:space="preserve">SERVIÇO JÁ</t>
  </si>
  <si>
    <t xml:space="preserve">QUANT.</t>
  </si>
  <si>
    <t xml:space="preserve">PREÇO UNIT.</t>
  </si>
  <si>
    <t xml:space="preserve">ou OUTROS</t>
  </si>
  <si>
    <t xml:space="preserve">EXECUTADO</t>
  </si>
  <si>
    <t xml:space="preserve">CÓDIGO</t>
  </si>
  <si>
    <t xml:space="preserve">DESCRIÇÃO DOS SERVIÇOS</t>
  </si>
  <si>
    <t xml:space="preserve">GLOBAL</t>
  </si>
  <si>
    <t xml:space="preserve">PREÇO</t>
  </si>
  <si>
    <t xml:space="preserve">APROPRIAR O MACRO ITEM</t>
  </si>
  <si>
    <t xml:space="preserve">CONTAR OS ITENS</t>
  </si>
  <si>
    <t xml:space="preserve">APROPRIAR OS CABEÇALHOS DE MACRO ITEM</t>
  </si>
  <si>
    <t xml:space="preserve">CONTAR OS CABEÇALHOS DE MACRO ITENS</t>
  </si>
  <si>
    <t xml:space="preserve">CONT. FIN.</t>
  </si>
  <si>
    <t xml:space="preserve">CONT. FIS.</t>
  </si>
  <si>
    <t xml:space="preserve">OUT. FONT.</t>
  </si>
  <si>
    <t xml:space="preserve">REMOÇÃO TELHAS</t>
  </si>
  <si>
    <t xml:space="preserve">1.1</t>
  </si>
  <si>
    <t xml:space="preserve">97647</t>
  </si>
  <si>
    <t xml:space="preserve">REMOÇÃO DE TELHAS DE FIBROCIMENTO METÁLICA E CERÂMICA, DE FORMA MANUAL, SEM REAPROVEITAMENTO. AF_09/2023</t>
  </si>
  <si>
    <t xml:space="preserve">M2</t>
  </si>
  <si>
    <t xml:space="preserve">COBERTURA</t>
  </si>
  <si>
    <t xml:space="preserve">2.1</t>
  </si>
  <si>
    <t xml:space="preserve">94207</t>
  </si>
  <si>
    <t xml:space="preserve">TELHAMENTO COM TELHA ONDULADA DE FIBROCIMENTO E = 6 MM, COM RECOBRIMENTO LATERAL DE 1/4 DE ONDA PARA TELHADO COM INCLINAÇÃO MAIOR QUE 10°, COM ATÉ 2 ÁGUAS, INCLUSO IÇAMENTO. AF_07/2019</t>
  </si>
  <si>
    <t xml:space="preserve">2.2</t>
  </si>
  <si>
    <t xml:space="preserve">94223</t>
  </si>
  <si>
    <t xml:space="preserve">CUMEEIRA PARA TELHA DE FIBROCIMENTO ONDULADA E = 6 MM, INCLUSO ACESSÓRIOS DE FIXAÇÃO E IÇAMENTO. AF_07/2019</t>
  </si>
  <si>
    <t xml:space="preserve">M</t>
  </si>
  <si>
    <t xml:space="preserve">BEIRAL PVC</t>
  </si>
  <si>
    <t xml:space="preserve">3.1</t>
  </si>
  <si>
    <t xml:space="preserve">96485</t>
  </si>
  <si>
    <t xml:space="preserve">FORRO EM RÉGUAS DE PVC, LISO, PARA AMBIENTES RESIDENCIAIS, INCLUSIVE ESTRUTURA UNIDIRECIONAL DE FIXAÇÃO. AF_08/2023_PS</t>
  </si>
  <si>
    <t xml:space="preserve">¹ - "Fonte" corresponde a itens cujo recurso tem fonte exclusiva: "R" - Repasse/Financiamento; "C" - Contrapartida Financeira; "CF" - Contrapartida Física; "O" - Outras Fontes</t>
  </si>
  <si>
    <t xml:space="preserve">Castro,</t>
  </si>
  <si>
    <t xml:space="preserve">Local e data</t>
  </si>
  <si>
    <t xml:space="preserve">Responsável Técnico do Município de Castro</t>
  </si>
  <si>
    <t xml:space="preserve">Item</t>
  </si>
  <si>
    <t xml:space="preserve">DESCRIÇÃO DOS AGRUPADORES DE SERVIÇOS</t>
  </si>
  <si>
    <t xml:space="preserve">Investimento</t>
  </si>
  <si>
    <t xml:space="preserve">Mês 01</t>
  </si>
  <si>
    <t xml:space="preserve">Mês 02</t>
  </si>
  <si>
    <t xml:space="preserve">Mês 03</t>
  </si>
  <si>
    <t xml:space="preserve">Mês 04</t>
  </si>
  <si>
    <t xml:space="preserve">Mês 05</t>
  </si>
  <si>
    <t xml:space="preserve">Mês 06</t>
  </si>
  <si>
    <t xml:space="preserve">Mês 07</t>
  </si>
  <si>
    <t xml:space="preserve">Mês 08</t>
  </si>
  <si>
    <t xml:space="preserve">Mês 09</t>
  </si>
  <si>
    <t xml:space="preserve">Mês 10</t>
  </si>
  <si>
    <t xml:space="preserve">Mês 11</t>
  </si>
  <si>
    <t xml:space="preserve">Mês 12</t>
  </si>
  <si>
    <t xml:space="preserve">Mês 13</t>
  </si>
  <si>
    <t xml:space="preserve">Mês 14</t>
  </si>
  <si>
    <t xml:space="preserve">Mês 15</t>
  </si>
  <si>
    <t xml:space="preserve">Mês 16</t>
  </si>
  <si>
    <t xml:space="preserve">Mês 17</t>
  </si>
  <si>
    <t xml:space="preserve">Mês 18</t>
  </si>
  <si>
    <t xml:space="preserve">% Rel.</t>
  </si>
  <si>
    <t xml:space="preserve">Rep.</t>
  </si>
  <si>
    <t xml:space="preserve">Contr.</t>
  </si>
  <si>
    <t xml:space="preserve">No mês</t>
  </si>
  <si>
    <t xml:space="preserve">Acum.</t>
  </si>
  <si>
    <t xml:space="preserve">TOTAL (%)</t>
  </si>
  <si>
    <t xml:space="preserve">Contrapartida Financeira</t>
  </si>
  <si>
    <t xml:space="preserve">Contrapartida Física</t>
  </si>
  <si>
    <t xml:space="preserve">Outras Fontes</t>
  </si>
  <si>
    <t xml:space="preserve">TOTAL (R$)</t>
  </si>
  <si>
    <t xml:space="preserve">ACUMULADO (R$)</t>
  </si>
  <si>
    <t xml:space="preserve">Carimbo e Assinatura</t>
  </si>
  <si>
    <t xml:space="preserve">Local e Data</t>
  </si>
  <si>
    <t xml:space="preserve">QCI - QUADRO DE COMPOSIÇÃO DO INVESTIMENTO</t>
  </si>
  <si>
    <t xml:space="preserve">UNID.</t>
  </si>
  <si>
    <t xml:space="preserve">CONTRAPARTIDA</t>
  </si>
  <si>
    <t xml:space="preserve">OUT. FONTES</t>
  </si>
  <si>
    <t xml:space="preserve">INC.</t>
  </si>
  <si>
    <t xml:space="preserve">FINANCEIRA</t>
  </si>
  <si>
    <t xml:space="preserve">FÍSICA</t>
  </si>
  <si>
    <t xml:space="preserve">%</t>
  </si>
  <si>
    <t xml:space="preserve">TOTAIS (R$)</t>
  </si>
  <si>
    <t xml:space="preserve">INC. %</t>
  </si>
  <si>
    <t xml:space="preserve">Prefeito Municipal de Castro</t>
  </si>
  <si>
    <t xml:space="preserve">Data</t>
  </si>
  <si>
    <t xml:space="preserve">COMPOSIÇÕES</t>
  </si>
  <si>
    <t xml:space="preserve">FONTE</t>
  </si>
  <si>
    <t xml:space="preserve">DESCRIÇÃO</t>
  </si>
  <si>
    <t xml:space="preserve">COEFIC.</t>
  </si>
  <si>
    <t xml:space="preserve">CUSTO UNIT.</t>
  </si>
  <si>
    <t xml:space="preserve">CUSTO TOTAL</t>
  </si>
  <si>
    <t xml:space="preserve">FILTRO</t>
  </si>
  <si>
    <t xml:space="preserve">Composição 1</t>
  </si>
  <si>
    <t xml:space="preserve">Comp 1</t>
  </si>
  <si>
    <t xml:space="preserve">COMPOSIÇÃO PARAMÉTRICA PARA EXECUÇÃO DE COBERTURA EM CASAS COM ESTRUTURA DE PONTALETES DE MADEIRA, UMA ÁGUA, TELHA DE FIBROCIMENTO.</t>
  </si>
  <si>
    <t xml:space="preserve">m²</t>
  </si>
  <si>
    <t xml:space="preserve">Composição 2</t>
  </si>
  <si>
    <t xml:space="preserve">Composição 3</t>
  </si>
  <si>
    <t xml:space="preserve">Composição 4</t>
  </si>
  <si>
    <t xml:space="preserve">Composição 5</t>
  </si>
  <si>
    <t xml:space="preserve">Composição 6</t>
  </si>
  <si>
    <t xml:space="preserve">Composição 7</t>
  </si>
  <si>
    <t xml:space="preserve">Composição 8</t>
  </si>
  <si>
    <t xml:space="preserve">Composição 9</t>
  </si>
  <si>
    <t xml:space="preserve">Composição 10</t>
  </si>
  <si>
    <t xml:space="preserve">Composição 11</t>
  </si>
  <si>
    <t xml:space="preserve">Composição 12</t>
  </si>
  <si>
    <t xml:space="preserve">Composição 13</t>
  </si>
  <si>
    <t xml:space="preserve">Composição 14</t>
  </si>
  <si>
    <t xml:space="preserve">Composição 15</t>
  </si>
  <si>
    <t xml:space="preserve">Composição 16</t>
  </si>
  <si>
    <t xml:space="preserve">Composição 17</t>
  </si>
  <si>
    <t xml:space="preserve">Composição 18</t>
  </si>
  <si>
    <t xml:space="preserve">Composição 19</t>
  </si>
  <si>
    <t xml:space="preserve">Composição 20</t>
  </si>
  <si>
    <t xml:space="preserve">Composição 21</t>
  </si>
  <si>
    <t xml:space="preserve">Composição 22</t>
  </si>
  <si>
    <t xml:space="preserve">Composição 23</t>
  </si>
  <si>
    <t xml:space="preserve">Composição 24</t>
  </si>
  <si>
    <t xml:space="preserve">Composição 25</t>
  </si>
  <si>
    <t xml:space="preserve">Composição 26</t>
  </si>
  <si>
    <t xml:space="preserve">Composição 27</t>
  </si>
  <si>
    <t xml:space="preserve">Composição 28</t>
  </si>
  <si>
    <t xml:space="preserve">Composição 29</t>
  </si>
  <si>
    <t xml:space="preserve">Composição 30</t>
  </si>
  <si>
    <t xml:space="preserve">Composição 31</t>
  </si>
  <si>
    <t xml:space="preserve">Composição 32</t>
  </si>
  <si>
    <t xml:space="preserve">Composição 33</t>
  </si>
  <si>
    <t xml:space="preserve">Composição 34</t>
  </si>
  <si>
    <t xml:space="preserve">Composição 35</t>
  </si>
  <si>
    <t xml:space="preserve">Composição 36</t>
  </si>
  <si>
    <t xml:space="preserve">Composição 37</t>
  </si>
  <si>
    <t xml:space="preserve">Composição 38</t>
  </si>
  <si>
    <t xml:space="preserve">Composição 39</t>
  </si>
  <si>
    <t xml:space="preserve">Composição 40</t>
  </si>
  <si>
    <t xml:space="preserve">Composição 41</t>
  </si>
  <si>
    <t xml:space="preserve">Composição 42</t>
  </si>
  <si>
    <t xml:space="preserve">Composição 43</t>
  </si>
  <si>
    <t xml:space="preserve">Composição 44</t>
  </si>
  <si>
    <t xml:space="preserve">Composição 45</t>
  </si>
  <si>
    <t xml:space="preserve">Composição 46</t>
  </si>
  <si>
    <t xml:space="preserve">Composição 47</t>
  </si>
  <si>
    <t xml:space="preserve">Composição 48</t>
  </si>
  <si>
    <t xml:space="preserve">Composição 49</t>
  </si>
  <si>
    <t xml:space="preserve">Composição 50</t>
  </si>
  <si>
    <t xml:space="preserve">Data-base de custos</t>
  </si>
  <si>
    <t xml:space="preserve">Responsável Técnico:</t>
  </si>
  <si>
    <t xml:space="preserve">CREA/CAU:</t>
  </si>
  <si>
    <t xml:space="preserve">Abaixo é possível lançar o BDI 1 e 2.</t>
  </si>
  <si>
    <t xml:space="preserve">I</t>
  </si>
  <si>
    <t xml:space="preserve">TIPO</t>
  </si>
  <si>
    <t xml:space="preserve">1º QUARTIL</t>
  </si>
  <si>
    <t xml:space="preserve">MÉDIO</t>
  </si>
  <si>
    <t xml:space="preserve">3º QUARTIL</t>
  </si>
  <si>
    <t xml:space="preserve">PROPOSTO</t>
  </si>
  <si>
    <t xml:space="preserve">BDI 1</t>
  </si>
  <si>
    <t xml:space="preserve">Composição do BDI 1 - Padrão</t>
  </si>
  <si>
    <t xml:space="preserve">Construção de edifícios</t>
  </si>
  <si>
    <t xml:space="preserve">Administração Central</t>
  </si>
  <si>
    <t xml:space="preserve">Nº</t>
  </si>
  <si>
    <t xml:space="preserve">▼ BDI ▼</t>
  </si>
  <si>
    <t xml:space="preserve">Seguro e Garantia</t>
  </si>
  <si>
    <t xml:space="preserve">Risco</t>
  </si>
  <si>
    <t xml:space="preserve">Tipo de obra:</t>
  </si>
  <si>
    <t xml:space="preserve">Despesas Financeiras</t>
  </si>
  <si>
    <t xml:space="preserve">Inserir outro tipo - Se necessário:</t>
  </si>
  <si>
    <t xml:space="preserve">Lucro</t>
  </si>
  <si>
    <t xml:space="preserve">Conforme Lei n°13.161/15, este orçamento está enquadrado em relação a DESONERAÇÃO da folha de pagamento:</t>
  </si>
  <si>
    <t xml:space="preserve">PIS e COFINS</t>
  </si>
  <si>
    <t xml:space="preserve">ISSQN</t>
  </si>
  <si>
    <t xml:space="preserve">SEM DESONERAÇÃO</t>
  </si>
  <si>
    <t xml:space="preserve">Cont.Prev s/Rec.Bruta (Lei 12844/13 - Desoneração)</t>
  </si>
  <si>
    <t xml:space="preserve">Construção de rodovias e ferrovias</t>
  </si>
  <si>
    <t xml:space="preserve">BDI C = [(1+AC+S+G+R)X(1+DF)X(1+L)/(1-I1-I2)]-1</t>
  </si>
  <si>
    <t xml:space="preserve">BDI 2</t>
  </si>
  <si>
    <t xml:space="preserve">BDI S = [(1+AC+S+G+R)X(1+DF)X(1+L)/(1-I1-I2-I3)]-1</t>
  </si>
  <si>
    <t xml:space="preserve">Intervalo de admissibilidade</t>
  </si>
  <si>
    <t xml:space="preserve">Informe a base de cálculo do ISSQN.</t>
  </si>
  <si>
    <t xml:space="preserve">Item Componente do BDI</t>
  </si>
  <si>
    <t xml:space="preserve">1º Quartil</t>
  </si>
  <si>
    <t xml:space="preserve">Médio</t>
  </si>
  <si>
    <t xml:space="preserve">3º Quartil</t>
  </si>
  <si>
    <t xml:space="preserve">Valores Propostos</t>
  </si>
  <si>
    <t xml:space="preserve">SOBRE SERVIÇOS</t>
  </si>
  <si>
    <t xml:space="preserve">AC: Administração Central</t>
  </si>
  <si>
    <t xml:space="preserve">Construção de redes de abastecimento de água, coleta de esgoto e construções correlatas</t>
  </si>
  <si>
    <t xml:space="preserve">SOBRE MÃO-DE-OBRA</t>
  </si>
  <si>
    <t xml:space="preserve">S: Seguro e Garantia</t>
  </si>
  <si>
    <t xml:space="preserve">Construção e manutenção de estações e redes de distribuição de energia elétrica</t>
  </si>
  <si>
    <t xml:space="preserve">Informe a ocorrência da DESONERAÇÃO da folha de pagamento. Lei 12844/2013.</t>
  </si>
  <si>
    <t xml:space="preserve">R: Risco</t>
  </si>
  <si>
    <t xml:space="preserve">Obras portuárias, marítimas e fluviais</t>
  </si>
  <si>
    <t xml:space="preserve">*** ESCOLHER COM OU SEM DESONERAÇÃO ***</t>
  </si>
  <si>
    <t xml:space="preserve">DF: Despesas Financeiras</t>
  </si>
  <si>
    <t xml:space="preserve">Fornecimento de materiais e equipamentos</t>
  </si>
  <si>
    <t xml:space="preserve">L: Lucro</t>
  </si>
  <si>
    <t xml:space="preserve">COM DESONERAÇÃO</t>
  </si>
  <si>
    <t xml:space="preserve">Construção de redes de abastecimento de água, coletora de esgoto e construções correlatas</t>
  </si>
  <si>
    <t xml:space="preserve">I1: PIS e COFINS</t>
  </si>
  <si>
    <t xml:space="preserve">BDI incluso no custo unit?</t>
  </si>
  <si>
    <t xml:space="preserve">ISSQN (conforme legislação municipal)</t>
  </si>
  <si>
    <t xml:space="preserve">( X )</t>
  </si>
  <si>
    <t xml:space="preserve">A base de cálculo do ISSQN é:</t>
  </si>
  <si>
    <t xml:space="preserve">(A) Alíquota ISS:</t>
  </si>
  <si>
    <t xml:space="preserve">(B) Base de Cálculo:</t>
  </si>
  <si>
    <t xml:space="preserve">NÃO</t>
  </si>
  <si>
    <t xml:space="preserve">I2: ISSQN (para fins de orçamento) - (A) x (B)</t>
  </si>
  <si>
    <t xml:space="preserve">I3: Cont.Prev s/Rec.Bruta (Lei n°13.161/15  - Desoneração)</t>
  </si>
  <si>
    <t xml:space="preserve">BDI conforme Acórdão 2622/2013 - TCU</t>
  </si>
  <si>
    <t xml:space="preserve">BDI Adotado (com desoneração)</t>
  </si>
  <si>
    <t xml:space="preserve">Declaramos que esta planilha foi elaborada conforme equação para cálculo do percentual do BDI recomendada pelo Acórdão 2622/2013 - TCU, representada pela fórmula abaixo.</t>
  </si>
  <si>
    <t xml:space="preserve">▼Digite o Encargo social (hora)▼</t>
  </si>
  <si>
    <t xml:space="preserve">                       BDI - SEM Desoneração = [(1+AC+S+G+R)X(1+DF)X(1+L)/(1-I1-I2)]-1</t>
  </si>
  <si>
    <t xml:space="preserve">                   BDI - COM Desoneração = [(1+AC+S+G+R)X(1+DF)X(1+L)/(1-I1-I2-I3)]-1</t>
  </si>
  <si>
    <t xml:space="preserve">▼Digite o Encargo social (mês)▼</t>
  </si>
  <si>
    <t xml:space="preserve">____________________________________________</t>
  </si>
  <si>
    <t xml:space="preserve">Declarações do Tomador dos Recursos:</t>
  </si>
  <si>
    <t xml:space="preserve">x________________________________________________________</t>
  </si>
  <si>
    <t xml:space="preserve">Nome:</t>
  </si>
  <si>
    <t xml:space="preserve">Cargo (respons legal):</t>
  </si>
  <si>
    <t xml:space="preserve">CPF:</t>
  </si>
  <si>
    <t xml:space="preserve">Composição do BDI 2 - Diferenciado</t>
  </si>
  <si>
    <t xml:space="preserve">*** ESCOLHER O TIPO DE OBRA ***</t>
  </si>
  <si>
    <t xml:space="preserve">Nº do Contrato de Repasse/Financ.:</t>
  </si>
  <si>
    <t xml:space="preserve">SINOPSE DE SERVIÇOS</t>
  </si>
  <si>
    <t xml:space="preserve">CONCEDENTE</t>
  </si>
  <si>
    <t xml:space="preserve">PROPONENTE</t>
  </si>
  <si>
    <t xml:space="preserve">x____________________________________________________</t>
  </si>
  <si>
    <t xml:space="preserve">Empresa:</t>
  </si>
  <si>
    <t xml:space="preserve">CNPJ:</t>
  </si>
  <si>
    <t xml:space="preserve">BDI:</t>
  </si>
  <si>
    <t xml:space="preserve">BDI</t>
  </si>
  <si>
    <t xml:space="preserve">Fonte</t>
  </si>
  <si>
    <t xml:space="preserve">Responsável Técnico pela Empresa</t>
  </si>
  <si>
    <t xml:space="preserve">Assinatura e carimbo (com registro profissional - CREA/CAU)</t>
  </si>
  <si>
    <t xml:space="preserve">Favor indicar os dados do responsável técnico assinante da presente planilha de orçamento da proposta.
** O RESPONSÁVEL TÉCNICO DEVE TER REGISTRO NO CREA/CAU E, APÓS A ORDEM DE SERVIÇO, DEVE EMITIR ART/RRT DE EXECUÇÃO PARA REGULARIDADE DESTA OBRA OU SERVIÇO **</t>
  </si>
  <si>
    <t xml:space="preserve">Mês</t>
  </si>
  <si>
    <t xml:space="preserve">QCI - QUADRO DE COMPOSIÇÃO DO INVESTIMENTO - PÓS-LICITAÇÃO</t>
  </si>
  <si>
    <t xml:space="preserve">DECLARAÇÃO DE REGIME DE EXECUÇÃO DE OBRA</t>
  </si>
  <si>
    <t xml:space="preserve">Tomador :</t>
  </si>
  <si>
    <t xml:space="preserve">Total dos recursos da união :</t>
  </si>
  <si>
    <t xml:space="preserve">Programa :</t>
  </si>
  <si>
    <t xml:space="preserve">Total da contrapartida :</t>
  </si>
  <si>
    <t xml:space="preserve">Nª do Contrato :</t>
  </si>
  <si>
    <t xml:space="preserve">Total de recursos de outras fontes :</t>
  </si>
  <si>
    <t xml:space="preserve">Objeto :</t>
  </si>
  <si>
    <t xml:space="preserve">Total de investimento :</t>
  </si>
  <si>
    <t xml:space="preserve">REGIME DE EXECUÇÃO</t>
  </si>
  <si>
    <t xml:space="preserve">EMPREITADA</t>
  </si>
  <si>
    <t xml:space="preserve">INTERVENÇÕES (METAS / SERVIÇOS)</t>
  </si>
  <si>
    <t xml:space="preserve">LOTE PARA</t>
  </si>
  <si>
    <t xml:space="preserve">DIRETA</t>
  </si>
  <si>
    <t xml:space="preserve">LICITAÇÃO</t>
  </si>
  <si>
    <t xml:space="preserve">UNITÁRIO</t>
  </si>
  <si>
    <t xml:space="preserve">(</t>
  </si>
  <si>
    <t xml:space="preserve">)</t>
  </si>
  <si>
    <t xml:space="preserve">Único</t>
  </si>
  <si>
    <t xml:space="preserve">REPRESENTANTE DO PODER EXECUTIVO</t>
  </si>
  <si>
    <t xml:space="preserve">LOCAL E DATA</t>
  </si>
  <si>
    <t xml:space="preserve">PLANILHA DE ORÇAMENTO GLOBAL DE REPROGRAMAÇÃO</t>
  </si>
  <si>
    <t xml:space="preserve">ART / RRT Nº</t>
  </si>
  <si>
    <t xml:space="preserve">PREVISTO</t>
  </si>
  <si>
    <t xml:space="preserve">REPROGRAMADO</t>
  </si>
  <si>
    <t xml:space="preserve">DIFERENÇA</t>
  </si>
  <si>
    <t xml:space="preserve">QCI - QUADRO DE COMPOSIÇÃO DO INVESTIMENTO - DE REPROGRAMAÇÃO</t>
  </si>
  <si>
    <t xml:space="preserve">BOLETIM DE MEDIÇÃO GLOBAL (BM) Nº:</t>
  </si>
  <si>
    <t xml:space="preserve">BM SOBRE ORÇAMENTO PREVISTO</t>
  </si>
  <si>
    <t xml:space="preserve">BM SOBRE ORÇAMENTO REPROGRAMADO</t>
  </si>
  <si>
    <t xml:space="preserve">Data de Início da Obra/Serviço:</t>
  </si>
  <si>
    <t xml:space="preserve">Período:</t>
  </si>
  <si>
    <t xml:space="preserve">a</t>
  </si>
  <si>
    <t xml:space="preserve">EVOLUÇÃO FÍSICA (Quant.)</t>
  </si>
  <si>
    <t xml:space="preserve">EVOLUÇÃO FINANCEIRA (R$)</t>
  </si>
  <si>
    <t xml:space="preserve">INSIRA DATAS DAS MEDIÇÕES E VALORES DOS ITENS MEDIDOS ABAIXO</t>
  </si>
  <si>
    <t xml:space="preserve">MEDIDO NO PERÍODO</t>
  </si>
  <si>
    <t xml:space="preserve">ACUMULADO</t>
  </si>
  <si>
    <t xml:space="preserve">VLR TOTAL</t>
  </si>
  <si>
    <t xml:space="preserve">VALOR TOTAL</t>
  </si>
  <si>
    <t xml:space="preserve">TOTAIS</t>
  </si>
  <si>
    <t xml:space="preserve">RESUMO DA MEDIÇÃO - ACUMULADO</t>
  </si>
  <si>
    <t xml:space="preserve">Declaramos que os serviços medidos neste BM e Resumo de Medição encontram-se concluídos e estão em conformidade com os projetos e especificações previstos neste contrato de repasse.</t>
  </si>
  <si>
    <t xml:space="preserve">INVESTIMENTO</t>
  </si>
  <si>
    <t xml:space="preserve">C.P. FINANC.</t>
  </si>
  <si>
    <t xml:space="preserve">C.P. FÍSICA</t>
  </si>
  <si>
    <t xml:space="preserve">OUTR. FONTES</t>
  </si>
  <si>
    <t xml:space="preserve">TOTAL MEDIDO</t>
  </si>
  <si>
    <t xml:space="preserve">EVOL.ACUM. (%)</t>
  </si>
  <si>
    <t xml:space="preserve">NO PERÍODO</t>
  </si>
  <si>
    <t xml:space="preserve">Em relação ao  CRONOGRAMA</t>
  </si>
  <si>
    <t xml:space="preserve">PREV.</t>
  </si>
  <si>
    <t xml:space="preserve">TOTAIS NO PERÍODO (R$)</t>
  </si>
  <si>
    <t xml:space="preserve">ACUMULADO ATÉ A ETAPA ANTERIOR (R$)</t>
  </si>
  <si>
    <t xml:space="preserve">Evolução inferior a 50%. Encaminhar apenas o Ofício e RRE.</t>
  </si>
  <si>
    <t xml:space="preserve">Evolução superior a 50%. Encaminhar Ofício, RRE, Resumo da Medição e Boletim de Medição.</t>
  </si>
  <si>
    <t xml:space="preserve">Evolução superior a 80%. Encaminhar Ofício, RRE, Resumo da Medição e Boletim de Medição.</t>
  </si>
  <si>
    <t xml:space="preserve">Evolução de 100%. Encaminhar Ofício, RRE, Resumo da Medição e Boletim de Medição.</t>
  </si>
  <si>
    <t xml:space="preserve">Valor superior a 100%. Favor verificar o Boletim de Medição.</t>
  </si>
  <si>
    <t xml:space="preserve">ESTATÍSTICA:</t>
  </si>
  <si>
    <t xml:space="preserve">Responsável Técnico do MUNICÍPIO DE CASTRO</t>
  </si>
  <si>
    <t xml:space="preserve">Dias abonados:</t>
  </si>
  <si>
    <t xml:space="preserve">dias.</t>
  </si>
  <si>
    <t xml:space="preserve">Relatório Resumo de Empreendimento</t>
  </si>
  <si>
    <t xml:space="preserve"> </t>
  </si>
  <si>
    <t xml:space="preserve">RRE - Tomador</t>
  </si>
  <si>
    <t xml:space="preserve">RRE - Validado (uso da CAIXA)</t>
  </si>
  <si>
    <t xml:space="preserve">#00</t>
  </si>
  <si>
    <t xml:space="preserve">RRE</t>
  </si>
  <si>
    <t xml:space="preserve">Nº do CTEF  </t>
  </si>
  <si>
    <t xml:space="preserve">BM</t>
  </si>
  <si>
    <t xml:space="preserve">Fotos (RAE Nº)</t>
  </si>
  <si>
    <t xml:space="preserve">Nº do CT  </t>
  </si>
  <si>
    <t xml:space="preserve">Data do CT</t>
  </si>
  <si>
    <t xml:space="preserve">CT - Valores  (R$)</t>
  </si>
  <si>
    <t xml:space="preserve">CT - Programa</t>
  </si>
  <si>
    <t xml:space="preserve">Data emissão</t>
  </si>
  <si>
    <t xml:space="preserve">Investimento </t>
  </si>
  <si>
    <t xml:space="preserve">CT -Modalidade</t>
  </si>
  <si>
    <t xml:space="preserve">QCI - Data início vigência</t>
  </si>
  <si>
    <t xml:space="preserve">Ref. (Mês/Ano)</t>
  </si>
  <si>
    <t xml:space="preserve">CT - Objeto</t>
  </si>
  <si>
    <t xml:space="preserve">CAIXA ECONÔMICA FEDERAL</t>
  </si>
  <si>
    <t xml:space="preserve">Fonte de Recursos </t>
  </si>
  <si>
    <t xml:space="preserve">Outras fontes</t>
  </si>
  <si>
    <t xml:space="preserve">Contrapartida</t>
  </si>
  <si>
    <t xml:space="preserve">OGU</t>
  </si>
  <si>
    <t xml:space="preserve">FGTS</t>
  </si>
  <si>
    <t xml:space="preserve">Discriminação dos itens/subitens Invest.</t>
  </si>
  <si>
    <t xml:space="preserve">Valores previstos no QCI (**)</t>
  </si>
  <si>
    <t xml:space="preserve">Licitados</t>
  </si>
  <si>
    <t xml:space="preserve">Saldo</t>
  </si>
  <si>
    <t xml:space="preserve">Realizado no período (R$)</t>
  </si>
  <si>
    <t xml:space="preserve">Acumulado realizado incluindo o período</t>
  </si>
  <si>
    <t xml:space="preserve">Descrição </t>
  </si>
  <si>
    <t xml:space="preserve">(R$)</t>
  </si>
  <si>
    <t xml:space="preserve">CP (R$)</t>
  </si>
  <si>
    <t xml:space="preserve">VI  (R$)</t>
  </si>
  <si>
    <t xml:space="preserve">% Físico</t>
  </si>
  <si>
    <t xml:space="preserve">% Financ</t>
  </si>
  <si>
    <t xml:space="preserve">Total Geral</t>
  </si>
  <si>
    <t xml:space="preserve">Observações Gerais</t>
  </si>
  <si>
    <t xml:space="preserve">Responsável Financeiro do Município de Castro</t>
  </si>
  <si>
    <t xml:space="preserve">FOTO 1:</t>
  </si>
  <si>
    <t xml:space="preserve">FOTO 2:</t>
  </si>
  <si>
    <t xml:space="preserve">FOTO 3:</t>
  </si>
  <si>
    <t xml:space="preserve">FOTO 4:</t>
  </si>
  <si>
    <t xml:space="preserve">FOTO 5:</t>
  </si>
  <si>
    <t xml:space="preserve">FOTO 6:</t>
  </si>
  <si>
    <t xml:space="preserve">FOTO 7:</t>
  </si>
  <si>
    <t xml:space="preserve">FOTO 8:</t>
  </si>
  <si>
    <t xml:space="preserve">FOTO 9:</t>
  </si>
  <si>
    <t xml:space="preserve">FOTO 10:</t>
  </si>
  <si>
    <t xml:space="preserve">FOTO 11:</t>
  </si>
  <si>
    <t xml:space="preserve">FOTO 12:</t>
  </si>
  <si>
    <t xml:space="preserve">FOTO 13:</t>
  </si>
  <si>
    <t xml:space="preserve">FOTO 14:</t>
  </si>
  <si>
    <t xml:space="preserve">FOTO 15:</t>
  </si>
  <si>
    <t xml:space="preserve">FOTO 16:</t>
  </si>
  <si>
    <t xml:space="preserve">FOTO 17:</t>
  </si>
  <si>
    <t xml:space="preserve">FOTO 18:</t>
  </si>
  <si>
    <t xml:space="preserve">FOTO 19:</t>
  </si>
  <si>
    <t xml:space="preserve">FOTO 20:</t>
  </si>
  <si>
    <t xml:space="preserve">FOTO 21:</t>
  </si>
  <si>
    <t xml:space="preserve">FOTO 22:</t>
  </si>
  <si>
    <t xml:space="preserve">FOTO 23:</t>
  </si>
  <si>
    <t xml:space="preserve">FOTO 24:</t>
  </si>
  <si>
    <t xml:space="preserve">FOTO 25:</t>
  </si>
  <si>
    <t xml:space="preserve">FOTO 26:</t>
  </si>
  <si>
    <t xml:space="preserve">FOTO 27:</t>
  </si>
  <si>
    <t xml:space="preserve">FOTO 28:</t>
  </si>
  <si>
    <t xml:space="preserve">FOTO 29:</t>
  </si>
  <si>
    <t xml:space="preserve">FOTO 30:</t>
  </si>
  <si>
    <t xml:space="preserve">FOTO 31:</t>
  </si>
  <si>
    <t xml:space="preserve">FOTO 32:</t>
  </si>
  <si>
    <t xml:space="preserve">Parcela:</t>
  </si>
  <si>
    <t xml:space="preserve">Ofício nº </t>
  </si>
  <si>
    <t xml:space="preserve">Grau de Sigilo</t>
  </si>
  <si>
    <t xml:space="preserve">#PÚBLICO</t>
  </si>
  <si>
    <t xml:space="preserve">À</t>
  </si>
  <si>
    <t xml:space="preserve">SR CAMPOS GERAIS</t>
  </si>
  <si>
    <t xml:space="preserve">Ref.:</t>
  </si>
  <si>
    <t xml:space="preserve">Tomador: MUNICÍPIO DE CASTRO</t>
  </si>
  <si>
    <t xml:space="preserve">Senhor(a) Superintendente</t>
  </si>
  <si>
    <t xml:space="preserve">1.2</t>
  </si>
  <si>
    <t xml:space="preserve">Valor do Repasse:</t>
  </si>
  <si>
    <t xml:space="preserve">1.3</t>
  </si>
  <si>
    <t xml:space="preserve">Valor da Contrapartida Financeira:</t>
  </si>
  <si>
    <t xml:space="preserve">1.4</t>
  </si>
  <si>
    <t xml:space="preserve">Valor da Contrapartida Física (não será depositada na C/C):</t>
  </si>
  <si>
    <t xml:space="preserve">1.5</t>
  </si>
  <si>
    <t xml:space="preserve">Valor de Outras Fontes:</t>
  </si>
  <si>
    <t xml:space="preserve">1.6</t>
  </si>
  <si>
    <t xml:space="preserve">VALOR TOTAL:</t>
  </si>
  <si>
    <t xml:space="preserve">Na oportunidade, informamos que a execução financeira da parcela anterior está devidamente comprovada no SICONV.</t>
  </si>
  <si>
    <t xml:space="preserve">Atenciosamente,</t>
  </si>
  <si>
    <t xml:space="preserve">Prefeito do MUNICÍPIO DE CASTRO</t>
  </si>
  <si>
    <t xml:space="preserve">CONDIÇÕES PARA EMISSÃO DESTE TERMO DE RECEBIMENTO PROVISÓRIO DE OBRA/SERVIÇO</t>
  </si>
  <si>
    <t xml:space="preserve">(Art. 73, inciso I, alínea "a" da Lei 8.666/1993)</t>
  </si>
  <si>
    <t xml:space="preserve">1.</t>
  </si>
  <si>
    <t xml:space="preserve">O término das obras/serviços deve ser caracterizado pela COMUNICAÇÃO escrita da contratada à Prefeitura dentro do prazo de execução contratual fixado no Edital de Licitação e no Contrato. Se a COMUNICAÇÃO não vier a ser feita nesse prazo, a contratada incorre automaticamente em mora, sendo, pois, cabíveis as penalidades administrativas.</t>
  </si>
  <si>
    <t xml:space="preserve">2.</t>
  </si>
  <si>
    <t xml:space="preserve">Após a COMUNICAÇÃO de término dos serviços, a FISCALIZAÇÃO deve realizar VISTORIA no local da obra/serviço para verificar as condições em que se encontram as instalações e equipamentos, caso hajam.</t>
  </si>
  <si>
    <t xml:space="preserve">3.</t>
  </si>
  <si>
    <t xml:space="preserve">Em caso de constatação local da não finalização dos serviços, não será reconhecido efeito à comunicação da Contratada, não sendo permitida a emissão do TERMO DE RECEBIMENTO PROVISÓRIO e caracterizando atraso, caso ultrapassado o prazo contratual.</t>
  </si>
  <si>
    <t xml:space="preserve">4.</t>
  </si>
  <si>
    <t xml:space="preserve">Constatada a condição de conclusão do objeto através da VISTORIA, a FISCALIZAÇÃO emitirá em até 15 (quinze) dias da data da referida COMUNICAÇÃO o TERMO DE RECEBIMENTO PROVISÓRIO, que deverá ser assinado por ambas as partes contratantes, podendo vir a consignar ou não pendências em relação à execução do objeto.</t>
  </si>
  <si>
    <t xml:space="preserve">5.</t>
  </si>
  <si>
    <t xml:space="preserve">Constatado algum defeito ou incorreção no serviço prestado, a FISCALIZAÇÃO fará constar, junto ao TERMO DE RECEBIMENTO PROVISÓRIO, lista de pendências, concedendo-se prazo compatível, de até 30 (trinta) dias da data da emissão do TERMO, para a Contratada, às suas expensas, reparar, corrigir, remover, reconstruir ou substituir, no total ou em parte, o objeto do Contrato, com vistas ao atendimento das exigências impostas. </t>
  </si>
  <si>
    <t xml:space="preserve">6.</t>
  </si>
  <si>
    <t xml:space="preserve">Concluídos os trabalhos pela contratada dentro do prazo fixado, deve ser emitida nova COMUNICAÇÃO escrita à FISCALIZAÇÃO para uma segunda vistoria. Caso as pendências não tenham sido sanadas, a contratada passa a incorrer em mora a partir da data da segunda vistoria.</t>
  </si>
  <si>
    <t xml:space="preserve">7.</t>
  </si>
  <si>
    <t xml:space="preserve">Uma vez constatada a regularização das pendências apontadas, a FISCALIZAÇÃO deve tomar as providências para observação do funcionamento dos equipamentos e instalações e para controle da contagem do prazo para emissão do TERMO DE RECEBIMENTO DEFINITIVO. </t>
  </si>
  <si>
    <t xml:space="preserve">TERMO DE RECEBIMENTO PROVISÓRIO DE OBRA/SERVIÇO</t>
  </si>
  <si>
    <t xml:space="preserve">Indicar abaixo:</t>
  </si>
  <si>
    <t xml:space="preserve">Contratante: Prefeitura Municipal de Castro           CNPJ: 77.001.311/0001-08</t>
  </si>
  <si>
    <t xml:space="preserve">Modalidade da Licitação:</t>
  </si>
  <si>
    <t xml:space="preserve">Convite</t>
  </si>
  <si>
    <t xml:space="preserve">Tomada de Preços</t>
  </si>
  <si>
    <t xml:space="preserve">Concorrência</t>
  </si>
  <si>
    <t xml:space="preserve">Pregão</t>
  </si>
  <si>
    <t xml:space="preserve">Dispensa</t>
  </si>
  <si>
    <t xml:space="preserve">Inexigibilidade</t>
  </si>
  <si>
    <t xml:space="preserve">Nº da Licitação:</t>
  </si>
  <si>
    <t xml:space="preserve">Ano da Licitação:</t>
  </si>
  <si>
    <t xml:space="preserve">Data de Início:</t>
  </si>
  <si>
    <t xml:space="preserve">Data de Término:</t>
  </si>
  <si>
    <t xml:space="preserve">Dimensão que melhor representa a Obra:</t>
  </si>
  <si>
    <t xml:space="preserve">Quant.:</t>
  </si>
  <si>
    <t xml:space="preserve">Unid.:</t>
  </si>
  <si>
    <t xml:space="preserve">m</t>
  </si>
  <si>
    <t xml:space="preserve">m³</t>
  </si>
  <si>
    <t xml:space="preserve">h</t>
  </si>
  <si>
    <t xml:space="preserve">t</t>
  </si>
  <si>
    <t xml:space="preserve">ha </t>
  </si>
  <si>
    <t xml:space="preserve">Km</t>
  </si>
  <si>
    <t xml:space="preserve">Valores:</t>
  </si>
  <si>
    <t xml:space="preserve">Contrato Original:</t>
  </si>
  <si>
    <t xml:space="preserve">Termo(s) Aditivo(s):</t>
  </si>
  <si>
    <t xml:space="preserve">Soma dos valores de todos os termos aditivos ao Contrato de Execução:</t>
  </si>
  <si>
    <t xml:space="preserve">Supressão(ões):</t>
  </si>
  <si>
    <t xml:space="preserve">Soma dos valores de todas as supressões de serviços do Contrato de Execução:</t>
  </si>
  <si>
    <t xml:space="preserve">Valor Final:</t>
  </si>
  <si>
    <t xml:space="preserve">Os abaixo-assinados, sendo o primeiro o Fiscal Responsável, designado pela Prefeitura Municipal de Castro para o acompanhamento e fiscalização do objeto, e o segundo o Representante da Contratada supracitada, para execução da(o) obra/serviço acima referenciada(o), tendo em vista que o objeto encontra-se concluído, conforme comunicação escrita da Contratada, DECLARAM e ATESTAM que: </t>
  </si>
  <si>
    <t xml:space="preserve">Ler e ticar as cláusulas circunstanciais abaixo para emissão do TERMO DE RECEBIMENTO PROVISÓRIO:</t>
  </si>
  <si>
    <t xml:space="preserve">DECLARO QUE:</t>
  </si>
  <si>
    <t xml:space="preserve">1. Após a vistoria realizada, ficou comprovada a conclusão do objeto contratado, entrando o mesmo no prazo de observação ou adequação do objeto aos termos contratuais, conforme art. 73, inciso I, alínea "a" da Lei 8.666/1993:</t>
  </si>
  <si>
    <t xml:space="preserve">Após a vistoria realizada, ficou comprovada a conclusão do objeto contratado, entrando o mesmo no prazo de observação ou adequação do objeto aos termos contratuais, conforme art. 73, inciso I, alínea "a" da Lei 8.666/1993;</t>
  </si>
  <si>
    <t xml:space="preserve">Ler e ticar a cláusula circunstancial ao lado para habilitar a emissão deste Termo!</t>
  </si>
  <si>
    <t xml:space="preserve">2. Durante a vistoria realizada, foram constatados pela Fiscalização vícios, defeitos ou incorreções nos serviços prestados que representam pendências a serem reparadas, corrigidas, removidas, reconstruídas ou substituídas pela Contratada, às suas expensas, conforme art. 69 da Lei 8.666/1993, cuja lista consta em anexo a este Termo:</t>
  </si>
  <si>
    <t xml:space="preserve">Durante a vistoria realizada, foram constatados pela Fiscalização vícios, defeitos ou incorreções nos serviços prestados que representam pendências a serem reparadas, corrigidas, removidas, reconstruídas ou substituídas pela Contratada, às suas expensas, conforme art. 69 da Lei 8.666/1993, cuja lista consta em anexo a este Termo;</t>
  </si>
  <si>
    <t xml:space="preserve">Durante a vistoria realizada, NÃO foram constatados pela Fiscalização vícios, defeitos ou incorreções nos serviços prestados que representem pendências a serem reparadas, corrigidas, removidas, reconstruídas ou substituídas pela Contratada, conforme art. 69 da Lei 8.666/1993;</t>
  </si>
  <si>
    <t xml:space="preserve">3. Havia a necessidade de fornecimento pela Contratada dos documentos: Certificado de aprovação de instalações e dos equipamentos por parte dos órgãos de fiscalização; Certificados de Garantia de equipamentos e instalações; e Manuais de Operação e Manutenção das Máquinas, Equipamentos e Instalações:</t>
  </si>
  <si>
    <t xml:space="preserve">Houve o fornecimento pela Contratada dos documentos: Certificado de aprovação de instalações e dos equipamentos por parte dos órgãos de fiscalização; Certificados de Garantia de equipamentos e instalações; e Manuais de Operação e Manutenção das Máquinas, Equipamentos e Instalações;</t>
  </si>
  <si>
    <t xml:space="preserve">NÃO houve a necessidade de fornecimento pela Contratada dos documentos: Certificado de aprovação de instalações e dos equipamentos por parte dos órgãos de fiscalização; Certificados de Garantia de equipamentos e instalações; e Manuais de Operação e Manutenção das Máquinas, Equipamentos e Instalações;</t>
  </si>
  <si>
    <t xml:space="preserve">Se SIM, a Contratada os forneceu:</t>
  </si>
  <si>
    <t xml:space="preserve">4. Portanto, aceito a(o) obra/serviço em questão, de forma provisória:</t>
  </si>
  <si>
    <t xml:space="preserve">Inicia-se, nesta data, a contagem do prazo de</t>
  </si>
  <si>
    <t xml:space="preserve">dias para as correções das pendências verificadas e/ou para a </t>
  </si>
  <si>
    <t xml:space="preserve">emissão do Termo de Recebimento Definitivo.</t>
  </si>
  <si>
    <t xml:space="preserve">“O recebimento provisório ou definitivo não exclui a responsabilidade civil pela solidez e segurança da obra ou do serviço, nem ético-profissional pela perfeita execução do contrato, dentro dos limites estabelecidos pela lei ou pelo contrato.” (Art. 73, § 2º  da Lei 8.666/1993)</t>
  </si>
  <si>
    <t xml:space="preserve">Castro-PR,</t>
  </si>
  <si>
    <t xml:space="preserve">Data de emissão deste Termo:</t>
  </si>
  <si>
    <t xml:space="preserve">Fiscal Responsável da Prefeitura:             ____________________________________</t>
  </si>
  <si>
    <t xml:space="preserve">(Assinatura e Carimbo)</t>
  </si>
  <si>
    <t xml:space="preserve">  </t>
  </si>
  <si>
    <t xml:space="preserve">Representante da Empresa Contratada: ____________________________________</t>
  </si>
  <si>
    <t xml:space="preserve">LISTA DE PENDÊNCIAS ANEXA AO TERMO DE RECEBIMENTO PROVISÓRIO    p. 01</t>
  </si>
  <si>
    <t xml:space="preserve">Lista de pendências verificadas durante a vistoria realizada pela Fiscalização da Prefeitura Municipal de Castro à obra/ao serviço acima referenciada(o), após Comunicação de sua conclusão pela Contratada, que correspondem a vícios, defeitos ou incorreções nos serviços prestados e que devem ser reparados, corrigidos, removidos, reconstruídos ou substituídos pela Contratada, às suas expensas, conforme art. 69 da Lei 8.666/1993</t>
  </si>
  <si>
    <t xml:space="preserve">8.</t>
  </si>
  <si>
    <t xml:space="preserve">9.</t>
  </si>
  <si>
    <t xml:space="preserve">10.</t>
  </si>
  <si>
    <t xml:space="preserve">11.</t>
  </si>
  <si>
    <t xml:space="preserve">12.</t>
  </si>
  <si>
    <t xml:space="preserve">13.</t>
  </si>
  <si>
    <t xml:space="preserve">14.</t>
  </si>
  <si>
    <t xml:space="preserve">LISTA DE PENDÊNCIAS ANEXA AO TERMO DE RECEBIMENTO PROVISÓRIO    p. 02</t>
  </si>
  <si>
    <t xml:space="preserve">Lista de pendências verificadas durante a vistoria realizada pela Fiscalização da Prefeitura Municipal de Castro à obra/ao serviço acima referenciada(o), após Comunicação de sua conclusão pela Contratada, que correspondem a vícios, defeitos ou incorreções nos serviços prestados e que devem ser reparados, corrigidos, removidos, reconstruídos ou substituídos pela Contratada, às suas expensas, conforme art. 69 da Lei 8.666/1993 (Continuação)</t>
  </si>
  <si>
    <t xml:space="preserve">15.</t>
  </si>
  <si>
    <t xml:space="preserve">16.</t>
  </si>
  <si>
    <t xml:space="preserve">17.</t>
  </si>
  <si>
    <t xml:space="preserve">18.</t>
  </si>
  <si>
    <t xml:space="preserve">19.</t>
  </si>
  <si>
    <t xml:space="preserve">20.</t>
  </si>
  <si>
    <t xml:space="preserve">21.</t>
  </si>
  <si>
    <t xml:space="preserve">22.</t>
  </si>
  <si>
    <t xml:space="preserve">23.</t>
  </si>
  <si>
    <t xml:space="preserve">24.</t>
  </si>
  <si>
    <t xml:space="preserve">25.</t>
  </si>
  <si>
    <t xml:space="preserve">26.</t>
  </si>
  <si>
    <t xml:space="preserve">27.</t>
  </si>
  <si>
    <t xml:space="preserve">28.</t>
  </si>
  <si>
    <t xml:space="preserve">CONDIÇÕES PARA EMISSÃO DESTE TERMO DE RECEBIMENTO DEFINITIVO DE OBRA/SERVIÇO</t>
  </si>
  <si>
    <t xml:space="preserve">(Art. 73, inciso I, alínea "b" da Lei 8.666/1993)</t>
  </si>
  <si>
    <t xml:space="preserve">Durante o decurso do prazo de observação, a FISCALIZAÇÃO deve realizar VISTORIA no local da obra/serviço para verificar as condições em que se encontram as instalações e equipamentos, caso hajam, e a adequação do objeto aos termos contratuais.</t>
  </si>
  <si>
    <t xml:space="preserve">Caso tenha sido necessário e em caso de constatação local da não finalização dos serviços de reparo, correção, remoção, reconstrução ou substituição, no total ou em parte, do objeto do Contrato, não é permitida a emissão do TERMO DE RECEBIMENTO DEFINITIVO, sendo necessária a concessão de novo prazo de até 15 (quinze) dias para sua finalização.</t>
  </si>
  <si>
    <t xml:space="preserve">A Contratada deve apresentar os comprovantes de pagamento dos empregados, do recolhimento dos encargos sociais e trabalhistas e dos tributos, relativos ao contrato.</t>
  </si>
  <si>
    <t xml:space="preserve">Sendo necessário, a Contratada deve providenciar uma via dos projetos “as built”, com as alterações necessárias durante o decorrer da obra/serviço, inclusive quanto à locação da mesma.</t>
  </si>
  <si>
    <t xml:space="preserve">Constatada a condição de conclusão do objeto através da VISTORIA, a FISCALIZAÇÃO emitirá, dentro do prazo máximo de 90 (noventa) dias da data da emissão do TERMO DE RECEBIMENTO PROVISÓRIO, o TERMO DE RECEBIMENTO DEFINITIVO.</t>
  </si>
  <si>
    <t xml:space="preserve">TERMO DE RECEBIMENTO DEFINITIVO DE OBRA/SERVIÇO</t>
  </si>
  <si>
    <t xml:space="preserve">Prazo decorrido desde o Recebimento Provisório:</t>
  </si>
  <si>
    <t xml:space="preserve">Ler e ticar as cláusulas circunstanciais abaixo para emissão do TERMO DE RECEBIMENTO DEFINITIVO:</t>
  </si>
  <si>
    <t xml:space="preserve">DECLARAMOS QUE:</t>
  </si>
  <si>
    <t xml:space="preserve">1. A Contratada, durante o período de observação entre o Recebimento Provisório e o presente Termo, atendeu às determinações que lhe foram feitas, caso tenha havido, no sentido de realizar na(o) obra/serviço supracitada(o) e nas respectivas instalações, os reparos e consertos necessários devido a vícios, defeitos ou incorreções resultantes da execução ou de materiais empregados:</t>
  </si>
  <si>
    <t xml:space="preserve">A Contratada, durante o período de observação entre o Recebimento Provisório e o presente Termo, atendeu às determinações que lhe foram feitas, caso tenha havido, no sentido de realizar na(o) obra/serviço supracitada(o) e nas respectivas instalações, os reparos e consertos necessários devido a vícios, defeitos ou incorreções resultantes da execução ou de materiais empregados;</t>
  </si>
  <si>
    <t xml:space="preserve">2. Após a última vistoria realizada, ficou comprovada a adequação do objeto aos termos contratuais:</t>
  </si>
  <si>
    <t xml:space="preserve">Após a última vistoria realizada, ficou comprovada a adequação do objeto aos termos contratuais;</t>
  </si>
  <si>
    <t xml:space="preserve">3. Foram necessários projetos “as built”, com as alterações ocorridas durante o decorrer da obra/serviço, inclusive quanto à locação:</t>
  </si>
  <si>
    <t xml:space="preserve">Foi entregue pela Contratada uma via dos projetos “as built”, com as alterações necessárias durante o decorrer da obra/serviço, inclusive quanto à locação (caso tenha sido necessário);</t>
  </si>
  <si>
    <t xml:space="preserve">Não foram necessários projetos “as built” para a obra/serviço em questão;</t>
  </si>
  <si>
    <t xml:space="preserve">4. Foram apresentados os comprovantes de pagamento dos empregados, do recolhimento dos encargos sociais e trabalhistas e dos tributos, relativos ao contrato:</t>
  </si>
  <si>
    <t xml:space="preserve">Foram apresentados os comprovantes de pagamento dos empregados, do recolhimento dos encargos sociais e trabalhistas e dos tributos, relativos ao contrato;</t>
  </si>
  <si>
    <t xml:space="preserve">Não foi necessária a emissão, pela Contratada, de “Habite-se”/CVCO para a obra;</t>
  </si>
  <si>
    <t xml:space="preserve">5. Foi necessária a emissão, pela Contratada, de “Habite-se”/CVCO da obra (para casos com edificações):</t>
  </si>
  <si>
    <t xml:space="preserve">A Contratada providenciou a emissão do “Habite-se”/CVCO para a obra;</t>
  </si>
  <si>
    <t xml:space="preserve">Se SIM, a Contratada o forneceu:</t>
  </si>
  <si>
    <t xml:space="preserve">6. Portanto, aceitamos a(o) obra/serviço em questão, de forma definitiva, iniciando-se a contagem do prazo previsto no artigo 618 do Código Civil:</t>
  </si>
  <si>
    <t xml:space="preserve"> Face ao exposto, os membros da Comissão de Recebimento de Obras concluem pela aceitação da(o) obra/serviço em questão, de forma definitiva, iniciando-se a contagem do prazo previsto no artigo 618 do Código Civil.</t>
  </si>
  <si>
    <t xml:space="preserve">Membro da Comissão de Recebimento: ____________________________________</t>
  </si>
</sst>
</file>

<file path=xl/styles.xml><?xml version="1.0" encoding="utf-8"?>
<styleSheet xmlns="http://schemas.openxmlformats.org/spreadsheetml/2006/main">
  <numFmts count="29">
    <numFmt numFmtId="164" formatCode="General"/>
    <numFmt numFmtId="165" formatCode="_(&quot;R$ &quot;* #,##0.00_);_(&quot;R$ &quot;* \(#,##0.00\);_(&quot;R$ &quot;* \-??_);_(@_)"/>
    <numFmt numFmtId="166" formatCode="0%"/>
    <numFmt numFmtId="167" formatCode="_(* #,##0.00_);_(* \(#,##0.00\);_(* \-??_);_(@_)"/>
    <numFmt numFmtId="168" formatCode="[$-816]d&quot; de &quot;mmmm&quot; de &quot;yyyy;@"/>
    <numFmt numFmtId="169" formatCode="&quot;R$&quot;#,##0.00"/>
    <numFmt numFmtId="170" formatCode="_-* #,##0.000_-;\-* #,##0.000_-;_-* \-??_-;_-@_-"/>
    <numFmt numFmtId="171" formatCode="_-* #,##0.0_-;\-* #,##0.0_-;_-* \-??_-;_-@_-"/>
    <numFmt numFmtId="172" formatCode="General"/>
    <numFmt numFmtId="173" formatCode="d/m/yyyy"/>
    <numFmt numFmtId="174" formatCode="0.00%"/>
    <numFmt numFmtId="175" formatCode="#,##0.00"/>
    <numFmt numFmtId="176" formatCode="[$-F800]dddd&quot;, &quot;mmmm\ dd&quot;, &quot;yyyy"/>
    <numFmt numFmtId="177" formatCode="0.00"/>
    <numFmt numFmtId="178" formatCode="#,##0.0000"/>
    <numFmt numFmtId="179" formatCode="_-* #,##0.00_-;\-* #,##0.00_-;_-* \-??_-;_-@_-"/>
    <numFmt numFmtId="180" formatCode="[$-416]mm/yyyy;@"/>
    <numFmt numFmtId="181" formatCode="@"/>
    <numFmt numFmtId="182" formatCode="mmm/yy"/>
    <numFmt numFmtId="183" formatCode="_-&quot;R$ &quot;* #,##0.00_-;&quot;-R$ &quot;* #,##0.00_-;_-&quot;R$ &quot;* \-??_-;_-@_-"/>
    <numFmt numFmtId="184" formatCode="0"/>
    <numFmt numFmtId="185" formatCode="[$-416]d\-mmm\-yy;@"/>
    <numFmt numFmtId="186" formatCode="0.0%"/>
    <numFmt numFmtId="187" formatCode="&quot;( &quot;0&quot; )&quot;"/>
    <numFmt numFmtId="188" formatCode="&quot;R$ &quot;#,##0.00"/>
    <numFmt numFmtId="189" formatCode="_(* #,##0_);_(* \(#,##0\);_(* \-??_);_(@_)"/>
    <numFmt numFmtId="190" formatCode="#,##0.00_);\(#,##0.00\)"/>
    <numFmt numFmtId="191" formatCode="[$-416]mmm/yyyy;@"/>
    <numFmt numFmtId="192" formatCode="&quot;R$   &quot;#,##0.00"/>
  </numFmts>
  <fonts count="78">
    <font>
      <sz val="11"/>
      <color theme="1"/>
      <name val="Calibri"/>
      <family val="2"/>
      <charset val="1"/>
    </font>
    <font>
      <sz val="10"/>
      <name val="Arial"/>
      <family val="0"/>
    </font>
    <font>
      <sz val="10"/>
      <name val="Arial"/>
      <family val="0"/>
    </font>
    <font>
      <sz val="10"/>
      <name val="Arial"/>
      <family val="0"/>
    </font>
    <font>
      <sz val="10"/>
      <name val="Arial"/>
      <family val="2"/>
      <charset val="1"/>
    </font>
    <font>
      <sz val="11"/>
      <color rgb="FF000000"/>
      <name val="Calibri"/>
      <family val="2"/>
      <charset val="1"/>
    </font>
    <font>
      <sz val="10"/>
      <name val="Arial"/>
      <family val="5"/>
      <charset val="1"/>
    </font>
    <font>
      <sz val="9"/>
      <name val="Arial"/>
      <family val="2"/>
      <charset val="1"/>
    </font>
    <font>
      <b val="true"/>
      <sz val="12"/>
      <color theme="1"/>
      <name val="Calibri"/>
      <family val="2"/>
      <charset val="1"/>
    </font>
    <font>
      <sz val="10"/>
      <color rgb="FFFFFFFF"/>
      <name val="Arial"/>
      <family val="2"/>
      <charset val="1"/>
    </font>
    <font>
      <b val="true"/>
      <sz val="11"/>
      <name val="Arial"/>
      <family val="2"/>
      <charset val="1"/>
    </font>
    <font>
      <b val="true"/>
      <u val="single"/>
      <sz val="10"/>
      <name val="Arial"/>
      <family val="2"/>
      <charset val="1"/>
    </font>
    <font>
      <b val="true"/>
      <sz val="10"/>
      <name val="Arial"/>
      <family val="2"/>
      <charset val="1"/>
    </font>
    <font>
      <b val="true"/>
      <sz val="14"/>
      <name val="Arial"/>
      <family val="2"/>
      <charset val="1"/>
    </font>
    <font>
      <sz val="11"/>
      <color rgb="FFFF0000"/>
      <name val="Calibri"/>
      <family val="2"/>
      <charset val="1"/>
    </font>
    <font>
      <sz val="8"/>
      <name val="Arial"/>
      <family val="2"/>
      <charset val="1"/>
    </font>
    <font>
      <b val="true"/>
      <sz val="8"/>
      <name val="Arial"/>
      <family val="2"/>
      <charset val="1"/>
    </font>
    <font>
      <sz val="11"/>
      <color theme="0"/>
      <name val="Calibri"/>
      <family val="2"/>
      <charset val="1"/>
    </font>
    <font>
      <sz val="8"/>
      <color theme="1"/>
      <name val="Calibri"/>
      <family val="2"/>
      <charset val="1"/>
    </font>
    <font>
      <sz val="11"/>
      <color theme="1"/>
      <name val="Arial"/>
      <family val="2"/>
      <charset val="1"/>
    </font>
    <font>
      <sz val="9"/>
      <color theme="0"/>
      <name val="Arial"/>
      <family val="2"/>
      <charset val="1"/>
    </font>
    <font>
      <b val="true"/>
      <sz val="12"/>
      <name val="Arial"/>
      <family val="2"/>
      <charset val="1"/>
    </font>
    <font>
      <b val="true"/>
      <sz val="8"/>
      <color rgb="FFFF0000"/>
      <name val="Arial"/>
      <family val="2"/>
      <charset val="1"/>
    </font>
    <font>
      <sz val="8"/>
      <color theme="0"/>
      <name val="Arial"/>
      <family val="2"/>
      <charset val="1"/>
    </font>
    <font>
      <sz val="9"/>
      <color theme="1"/>
      <name val="Arial"/>
      <family val="2"/>
      <charset val="1"/>
    </font>
    <font>
      <b val="true"/>
      <sz val="9"/>
      <color theme="1"/>
      <name val="Arial"/>
      <family val="2"/>
      <charset val="1"/>
    </font>
    <font>
      <sz val="8"/>
      <color rgb="FFFF0000"/>
      <name val="Arial"/>
      <family val="2"/>
      <charset val="1"/>
    </font>
    <font>
      <b val="true"/>
      <sz val="9"/>
      <name val="Arial"/>
      <family val="2"/>
      <charset val="1"/>
    </font>
    <font>
      <b val="true"/>
      <sz val="8"/>
      <color rgb="FFFFFFFF"/>
      <name val="Arial"/>
      <family val="2"/>
      <charset val="1"/>
    </font>
    <font>
      <b val="true"/>
      <sz val="7"/>
      <name val="Arial"/>
      <family val="2"/>
      <charset val="1"/>
    </font>
    <font>
      <sz val="8"/>
      <color theme="1"/>
      <name val="Arial"/>
      <family val="2"/>
      <charset val="1"/>
    </font>
    <font>
      <b val="true"/>
      <sz val="8"/>
      <color theme="1"/>
      <name val="Arial"/>
      <family val="2"/>
      <charset val="1"/>
    </font>
    <font>
      <sz val="7"/>
      <color theme="0"/>
      <name val="Arial"/>
      <family val="2"/>
      <charset val="1"/>
    </font>
    <font>
      <sz val="7"/>
      <name val="Arial"/>
      <family val="2"/>
      <charset val="1"/>
    </font>
    <font>
      <b val="true"/>
      <sz val="8"/>
      <color rgb="FF000000"/>
      <name val="Arial"/>
      <family val="2"/>
      <charset val="1"/>
    </font>
    <font>
      <sz val="6"/>
      <color theme="0"/>
      <name val="Arial"/>
      <family val="2"/>
      <charset val="1"/>
    </font>
    <font>
      <sz val="6"/>
      <name val="Arial"/>
      <family val="2"/>
      <charset val="1"/>
    </font>
    <font>
      <sz val="10"/>
      <name val="Arial"/>
      <family val="2"/>
    </font>
    <font>
      <b val="true"/>
      <sz val="9"/>
      <color rgb="FF000000"/>
      <name val="Tahoma"/>
      <family val="2"/>
      <charset val="1"/>
    </font>
    <font>
      <b val="true"/>
      <u val="single"/>
      <sz val="9"/>
      <color rgb="FF000000"/>
      <name val="Tahoma"/>
      <family val="2"/>
      <charset val="1"/>
    </font>
    <font>
      <sz val="7"/>
      <color theme="1"/>
      <name val="Arial"/>
      <family val="2"/>
      <charset val="1"/>
    </font>
    <font>
      <b val="true"/>
      <sz val="11"/>
      <color theme="1"/>
      <name val="Calibri"/>
      <family val="2"/>
      <charset val="1"/>
    </font>
    <font>
      <b val="true"/>
      <sz val="9"/>
      <color rgb="FFFF0000"/>
      <name val="Arial"/>
      <family val="2"/>
      <charset val="1"/>
    </font>
    <font>
      <sz val="8"/>
      <name val="Calibri"/>
      <family val="2"/>
      <charset val="1"/>
    </font>
    <font>
      <b val="true"/>
      <sz val="10"/>
      <color rgb="FF008000"/>
      <name val="Arial"/>
      <family val="2"/>
      <charset val="1"/>
    </font>
    <font>
      <b val="true"/>
      <sz val="10"/>
      <color rgb="FFFF0000"/>
      <name val="Arial"/>
      <family val="2"/>
      <charset val="1"/>
    </font>
    <font>
      <sz val="10"/>
      <color rgb="FF008000"/>
      <name val="Arial"/>
      <family val="2"/>
      <charset val="1"/>
    </font>
    <font>
      <sz val="10"/>
      <color rgb="FFFF0000"/>
      <name val="Arial"/>
      <family val="2"/>
      <charset val="1"/>
    </font>
    <font>
      <sz val="12"/>
      <name val="Arial"/>
      <family val="2"/>
      <charset val="1"/>
    </font>
    <font>
      <sz val="11"/>
      <name val="Calibri"/>
      <family val="2"/>
      <charset val="1"/>
    </font>
    <font>
      <b val="true"/>
      <sz val="11"/>
      <color rgb="FFFFFFFF"/>
      <name val="Arial"/>
      <family val="2"/>
      <charset val="1"/>
    </font>
    <font>
      <b val="true"/>
      <sz val="12"/>
      <color rgb="FFFFFFFF"/>
      <name val="Arial"/>
      <family val="2"/>
      <charset val="1"/>
    </font>
    <font>
      <b val="true"/>
      <sz val="10"/>
      <color rgb="FFFFFFFF"/>
      <name val="Arial"/>
      <family val="2"/>
      <charset val="1"/>
    </font>
    <font>
      <b val="true"/>
      <sz val="10"/>
      <color rgb="FF000000"/>
      <name val="Arial"/>
      <family val="2"/>
      <charset val="1"/>
    </font>
    <font>
      <b val="true"/>
      <sz val="11"/>
      <color rgb="FFFF0000"/>
      <name val="Calibri"/>
      <family val="2"/>
      <charset val="1"/>
    </font>
    <font>
      <sz val="8"/>
      <color theme="0"/>
      <name val="Calibri"/>
      <family val="2"/>
      <charset val="1"/>
    </font>
    <font>
      <sz val="8"/>
      <color rgb="FF000000"/>
      <name val="Arial"/>
      <family val="2"/>
      <charset val="1"/>
    </font>
    <font>
      <b val="true"/>
      <sz val="8"/>
      <name val="Times New Roman"/>
      <family val="1"/>
      <charset val="1"/>
    </font>
    <font>
      <sz val="8"/>
      <color rgb="FFC0C0C0"/>
      <name val="Arial"/>
      <family val="2"/>
      <charset val="1"/>
    </font>
    <font>
      <sz val="9"/>
      <color rgb="FF000000"/>
      <name val="Tahoma"/>
      <family val="2"/>
      <charset val="1"/>
    </font>
    <font>
      <b val="true"/>
      <u val="single"/>
      <sz val="12"/>
      <color rgb="FF000000"/>
      <name val="Tahoma"/>
      <family val="2"/>
      <charset val="1"/>
    </font>
    <font>
      <b val="true"/>
      <sz val="12"/>
      <color rgb="FF000000"/>
      <name val="Tahoma"/>
      <family val="2"/>
      <charset val="1"/>
    </font>
    <font>
      <sz val="10"/>
      <color theme="1"/>
      <name val="Arial"/>
      <family val="2"/>
      <charset val="1"/>
    </font>
    <font>
      <sz val="9"/>
      <name val="Arial Narrow"/>
      <family val="2"/>
      <charset val="1"/>
    </font>
    <font>
      <sz val="8"/>
      <color rgb="FFFFFFFF"/>
      <name val="Arial"/>
      <family val="2"/>
      <charset val="1"/>
    </font>
    <font>
      <sz val="9"/>
      <color rgb="FFFFFFFF"/>
      <name val="Arial"/>
      <family val="2"/>
      <charset val="1"/>
    </font>
    <font>
      <sz val="20"/>
      <color rgb="FFFFFFFF"/>
      <name val="Arial"/>
      <family val="2"/>
      <charset val="1"/>
    </font>
    <font>
      <sz val="11"/>
      <color rgb="FFFFFFFF"/>
      <name val="Arial"/>
      <family val="2"/>
      <charset val="1"/>
    </font>
    <font>
      <sz val="9"/>
      <color rgb="FF000000"/>
      <name val="Arial"/>
      <family val="2"/>
      <charset val="1"/>
    </font>
    <font>
      <b val="true"/>
      <sz val="12"/>
      <name val="Swis721 Md BT"/>
      <family val="0"/>
      <charset val="1"/>
    </font>
    <font>
      <sz val="7"/>
      <color rgb="FF000000"/>
      <name val="Swis721 Md BT"/>
      <family val="2"/>
      <charset val="1"/>
    </font>
    <font>
      <sz val="7"/>
      <color rgb="FF000000"/>
      <name val="Arial"/>
      <family val="2"/>
      <charset val="1"/>
    </font>
    <font>
      <sz val="4"/>
      <name val="Arial"/>
      <family val="2"/>
      <charset val="1"/>
    </font>
    <font>
      <b val="true"/>
      <sz val="14"/>
      <color theme="1"/>
      <name val="Calibri"/>
      <family val="2"/>
      <charset val="1"/>
    </font>
    <font>
      <sz val="12"/>
      <color theme="1"/>
      <name val="Calibri"/>
      <family val="2"/>
      <charset val="1"/>
    </font>
    <font>
      <b val="true"/>
      <sz val="8"/>
      <color theme="1"/>
      <name val="Calibri"/>
      <family val="2"/>
      <charset val="1"/>
    </font>
    <font>
      <b val="true"/>
      <i val="true"/>
      <sz val="11"/>
      <color theme="1"/>
      <name val="Calibri"/>
      <family val="2"/>
      <charset val="1"/>
    </font>
    <font>
      <b val="true"/>
      <sz val="19"/>
      <color rgb="FFFF0000"/>
      <name val="Calibri"/>
      <family val="2"/>
      <charset val="1"/>
    </font>
  </fonts>
  <fills count="15">
    <fill>
      <patternFill patternType="none"/>
    </fill>
    <fill>
      <patternFill patternType="gray125"/>
    </fill>
    <fill>
      <patternFill patternType="solid">
        <fgColor theme="0"/>
        <bgColor rgb="FFFFFFCC"/>
      </patternFill>
    </fill>
    <fill>
      <patternFill patternType="solid">
        <fgColor rgb="FFC0C0C0"/>
        <bgColor rgb="FFC4BD97"/>
      </patternFill>
    </fill>
    <fill>
      <patternFill patternType="solid">
        <fgColor rgb="FFFFFFCC"/>
        <bgColor rgb="FFFFFFFF"/>
      </patternFill>
    </fill>
    <fill>
      <patternFill patternType="solid">
        <fgColor rgb="FFCCFFCC"/>
        <bgColor rgb="FFD7E4BD"/>
      </patternFill>
    </fill>
    <fill>
      <patternFill patternType="solid">
        <fgColor rgb="FFFF9900"/>
        <bgColor rgb="FFE46C0A"/>
      </patternFill>
    </fill>
    <fill>
      <patternFill patternType="solid">
        <fgColor theme="6" tint="0.5999"/>
        <bgColor rgb="FFDDD9C3"/>
      </patternFill>
    </fill>
    <fill>
      <patternFill patternType="solid">
        <fgColor theme="2" tint="-0.1"/>
        <bgColor rgb="FFD7E4BD"/>
      </patternFill>
    </fill>
    <fill>
      <patternFill patternType="solid">
        <fgColor theme="2" tint="-0.25"/>
        <bgColor rgb="FFC0C0C0"/>
      </patternFill>
    </fill>
    <fill>
      <patternFill patternType="solid">
        <fgColor rgb="FF808080"/>
        <bgColor rgb="FF808066"/>
      </patternFill>
    </fill>
    <fill>
      <patternFill patternType="solid">
        <fgColor rgb="FFFFFF99"/>
        <bgColor rgb="FFFFFFCC"/>
      </patternFill>
    </fill>
    <fill>
      <patternFill patternType="solid">
        <fgColor rgb="FFFF0000"/>
        <bgColor rgb="FF9C0006"/>
      </patternFill>
    </fill>
    <fill>
      <patternFill patternType="solid">
        <fgColor theme="3" tint="0.5999"/>
        <bgColor rgb="FFA7C0DE"/>
      </patternFill>
    </fill>
    <fill>
      <patternFill patternType="solid">
        <fgColor rgb="FFFFFF00"/>
        <bgColor rgb="FFFFFF00"/>
      </patternFill>
    </fill>
  </fills>
  <borders count="107">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top/>
      <bottom style="thin"/>
      <diagonal/>
    </border>
    <border diagonalUp="false" diagonalDown="false">
      <left/>
      <right style="thin"/>
      <top/>
      <bottom style="thin"/>
      <diagonal/>
    </border>
    <border diagonalUp="false" diagonalDown="false">
      <left style="thin"/>
      <right/>
      <top style="thin"/>
      <bottom/>
      <diagonal/>
    </border>
    <border diagonalUp="false" diagonalDown="false">
      <left/>
      <right style="thin"/>
      <top style="thin"/>
      <bottom/>
      <diagonal/>
    </border>
    <border diagonalUp="false" diagonalDown="false">
      <left/>
      <right/>
      <top/>
      <bottom style="thin"/>
      <diagonal/>
    </border>
    <border diagonalUp="false" diagonalDown="false">
      <left style="thin"/>
      <right style="thin"/>
      <top/>
      <bottom style="thin"/>
      <diagonal/>
    </border>
    <border diagonalUp="false" diagonalDown="false">
      <left style="medium"/>
      <right style="medium"/>
      <top style="medium"/>
      <bottom style="medium"/>
      <diagonal/>
    </border>
    <border diagonalUp="false" diagonalDown="false">
      <left style="thin">
        <color rgb="FF333333"/>
      </left>
      <right/>
      <top/>
      <bottom style="thin"/>
      <diagonal/>
    </border>
    <border diagonalUp="false" diagonalDown="false">
      <left/>
      <right style="thin"/>
      <top/>
      <bottom/>
      <diagonal/>
    </border>
    <border diagonalUp="false" diagonalDown="false">
      <left style="thin"/>
      <right style="thin"/>
      <top/>
      <bottom/>
      <diagonal/>
    </border>
    <border diagonalUp="false" diagonalDown="false">
      <left style="medium"/>
      <right/>
      <top style="medium"/>
      <bottom/>
      <diagonal/>
    </border>
    <border diagonalUp="false" diagonalDown="false">
      <left style="thin"/>
      <right/>
      <top style="medium"/>
      <bottom/>
      <diagonal/>
    </border>
    <border diagonalUp="false" diagonalDown="false">
      <left style="thin"/>
      <right style="thin"/>
      <top style="medium"/>
      <bottom/>
      <diagonal/>
    </border>
    <border diagonalUp="false" diagonalDown="false">
      <left/>
      <right style="thin"/>
      <top style="medium"/>
      <bottom/>
      <diagonal/>
    </border>
    <border diagonalUp="false" diagonalDown="false">
      <left style="thin"/>
      <right style="medium"/>
      <top style="medium"/>
      <bottom style="thin"/>
      <diagonal/>
    </border>
    <border diagonalUp="false" diagonalDown="false">
      <left style="thin"/>
      <right style="medium"/>
      <top style="medium"/>
      <bottom/>
      <diagonal/>
    </border>
    <border diagonalUp="false" diagonalDown="false">
      <left style="medium"/>
      <right style="medium"/>
      <top style="medium"/>
      <bottom/>
      <diagonal/>
    </border>
    <border diagonalUp="false" diagonalDown="false">
      <left/>
      <right style="medium"/>
      <top style="medium"/>
      <bottom/>
      <diagonal/>
    </border>
    <border diagonalUp="false" diagonalDown="false">
      <left style="medium"/>
      <right/>
      <top/>
      <bottom style="medium"/>
      <diagonal/>
    </border>
    <border diagonalUp="false" diagonalDown="false">
      <left style="thin"/>
      <right/>
      <top/>
      <bottom style="medium"/>
      <diagonal/>
    </border>
    <border diagonalUp="false" diagonalDown="false">
      <left style="thin"/>
      <right style="thin"/>
      <top/>
      <bottom style="medium"/>
      <diagonal/>
    </border>
    <border diagonalUp="false" diagonalDown="false">
      <left style="thin"/>
      <right style="thin"/>
      <top style="thin"/>
      <bottom style="medium"/>
      <diagonal/>
    </border>
    <border diagonalUp="false" diagonalDown="false">
      <left style="thin"/>
      <right style="medium"/>
      <top/>
      <bottom style="mediu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hair"/>
      <right style="hair"/>
      <top style="hair"/>
      <bottom style="hair"/>
      <diagonal/>
    </border>
    <border diagonalUp="false" diagonalDown="false">
      <left style="hair"/>
      <right style="hair"/>
      <top/>
      <bottom style="hair"/>
      <diagonal/>
    </border>
    <border diagonalUp="false" diagonalDown="false">
      <left style="medium"/>
      <right/>
      <top/>
      <bottom style="thin"/>
      <diagonal/>
    </border>
    <border diagonalUp="false" diagonalDown="false">
      <left style="medium"/>
      <right/>
      <top style="thin"/>
      <bottom style="thin"/>
      <diagonal/>
    </border>
    <border diagonalUp="false" diagonalDown="false">
      <left style="medium"/>
      <right style="thin"/>
      <top style="thin"/>
      <bottom style="thin"/>
      <diagonal/>
    </border>
    <border diagonalUp="false" diagonalDown="false">
      <left style="medium"/>
      <right/>
      <top style="medium"/>
      <bottom style="medium"/>
      <diagonal/>
    </border>
    <border diagonalUp="false" diagonalDown="false">
      <left/>
      <right/>
      <top style="medium"/>
      <bottom style="medium"/>
      <diagonal/>
    </border>
    <border diagonalUp="false" diagonalDown="false">
      <left/>
      <right style="medium"/>
      <top style="medium"/>
      <bottom style="medium"/>
      <diagonal/>
    </border>
    <border diagonalUp="false" diagonalDown="false">
      <left style="medium"/>
      <right/>
      <top/>
      <bottom/>
      <diagonal/>
    </border>
    <border diagonalUp="false" diagonalDown="false">
      <left/>
      <right/>
      <top/>
      <bottom style="medium"/>
      <diagonal/>
    </border>
    <border diagonalUp="false" diagonalDown="false">
      <left/>
      <right/>
      <top style="thin"/>
      <bottom/>
      <diagonal/>
    </border>
    <border diagonalUp="false" diagonalDown="false">
      <left style="thin"/>
      <right style="thin"/>
      <top style="thin"/>
      <bottom/>
      <diagonal/>
    </border>
    <border diagonalUp="false" diagonalDown="false">
      <left/>
      <right style="hair"/>
      <top style="hair"/>
      <bottom style="hair"/>
      <diagonal/>
    </border>
    <border diagonalUp="false" diagonalDown="false">
      <left style="thin"/>
      <right style="hair"/>
      <top style="hair"/>
      <bottom style="hair"/>
      <diagonal/>
    </border>
    <border diagonalUp="false" diagonalDown="false">
      <left style="hair"/>
      <right/>
      <top style="hair"/>
      <bottom style="hair"/>
      <diagonal/>
    </border>
    <border diagonalUp="false" diagonalDown="false">
      <left style="hair"/>
      <right style="thin"/>
      <top style="hair"/>
      <bottom style="hair"/>
      <diagonal/>
    </border>
    <border diagonalUp="false" diagonalDown="false">
      <left style="hair"/>
      <right style="hair"/>
      <top style="hair"/>
      <bottom style="thin"/>
      <diagonal/>
    </border>
    <border diagonalUp="false" diagonalDown="false">
      <left style="hair"/>
      <right/>
      <top style="hair"/>
      <bottom style="thin"/>
      <diagonal/>
    </border>
    <border diagonalUp="false" diagonalDown="false">
      <left style="hair"/>
      <right style="thin"/>
      <top style="hair"/>
      <bottom style="thin"/>
      <diagonal/>
    </border>
    <border diagonalUp="false" diagonalDown="false">
      <left style="thin"/>
      <right/>
      <top/>
      <bottom/>
      <diagonal/>
    </border>
    <border diagonalUp="false" diagonalDown="false">
      <left style="thin"/>
      <right style="hair"/>
      <top style="thin"/>
      <bottom style="hair"/>
      <diagonal/>
    </border>
    <border diagonalUp="false" diagonalDown="false">
      <left style="hair"/>
      <right style="hair"/>
      <top style="thin"/>
      <bottom style="hair"/>
      <diagonal/>
    </border>
    <border diagonalUp="false" diagonalDown="false">
      <left style="hair"/>
      <right style="thin"/>
      <top style="thin"/>
      <bottom style="hair"/>
      <diagonal/>
    </border>
    <border diagonalUp="false" diagonalDown="false">
      <left style="dotted"/>
      <right style="dotted"/>
      <top style="thin"/>
      <bottom style="dotted"/>
      <diagonal/>
    </border>
    <border diagonalUp="false" diagonalDown="false">
      <left style="dotted"/>
      <right style="dotted"/>
      <top style="dotted"/>
      <bottom style="dotted"/>
      <diagonal/>
    </border>
    <border diagonalUp="false" diagonalDown="false">
      <left/>
      <right/>
      <top style="medium"/>
      <bottom/>
      <diagonal/>
    </border>
    <border diagonalUp="false" diagonalDown="false">
      <left style="thin"/>
      <right style="thin"/>
      <top style="thin"/>
      <bottom style="hair"/>
      <diagonal/>
    </border>
    <border diagonalUp="false" diagonalDown="false">
      <left style="hair"/>
      <right style="hair"/>
      <top style="hair"/>
      <bottom/>
      <diagonal/>
    </border>
    <border diagonalUp="false" diagonalDown="false">
      <left style="thin"/>
      <right/>
      <top style="hair"/>
      <bottom style="hair"/>
      <diagonal/>
    </border>
    <border diagonalUp="false" diagonalDown="false">
      <left/>
      <right style="thin"/>
      <top/>
      <bottom style="hair"/>
      <diagonal/>
    </border>
    <border diagonalUp="false" diagonalDown="false">
      <left/>
      <right style="thin"/>
      <top style="hair"/>
      <bottom style="hair"/>
      <diagonal/>
    </border>
    <border diagonalUp="false" diagonalDown="false">
      <left style="thin"/>
      <right style="hair"/>
      <top/>
      <bottom/>
      <diagonal/>
    </border>
    <border diagonalUp="false" diagonalDown="false">
      <left/>
      <right/>
      <top style="hair"/>
      <bottom style="hair"/>
      <diagonal/>
    </border>
    <border diagonalUp="false" diagonalDown="false">
      <left style="thin"/>
      <right style="hair"/>
      <top style="hair"/>
      <bottom style="thin"/>
      <diagonal/>
    </border>
    <border diagonalUp="false" diagonalDown="false">
      <left/>
      <right style="medium">
        <color rgb="FFFFFFFF"/>
      </right>
      <top style="thin"/>
      <bottom style="thin"/>
      <diagonal/>
    </border>
    <border diagonalUp="false" diagonalDown="false">
      <left/>
      <right/>
      <top style="thin"/>
      <bottom style="hair"/>
      <diagonal/>
    </border>
    <border diagonalUp="false" diagonalDown="false">
      <left style="thin"/>
      <right style="thin"/>
      <top style="hair"/>
      <bottom style="hair"/>
      <diagonal/>
    </border>
    <border diagonalUp="false" diagonalDown="false">
      <left style="thin"/>
      <right/>
      <top style="hair"/>
      <bottom style="thin"/>
      <diagonal/>
    </border>
    <border diagonalUp="false" diagonalDown="false">
      <left style="thin"/>
      <right style="thin"/>
      <top style="hair"/>
      <bottom style="thin"/>
      <diagonal/>
    </border>
    <border diagonalUp="false" diagonalDown="false">
      <left/>
      <right/>
      <top style="hair"/>
      <bottom style="thin"/>
      <diagonal/>
    </border>
    <border diagonalUp="false" diagonalDown="false">
      <left/>
      <right style="thin"/>
      <top style="hair"/>
      <bottom style="thin"/>
      <diagonal/>
    </border>
    <border diagonalUp="false" diagonalDown="false">
      <left style="medium"/>
      <right style="thin"/>
      <top/>
      <bottom/>
      <diagonal/>
    </border>
    <border diagonalUp="false" diagonalDown="false">
      <left style="thin"/>
      <right style="medium"/>
      <top/>
      <bottom style="thin"/>
      <diagonal/>
    </border>
    <border diagonalUp="false" diagonalDown="false">
      <left style="medium"/>
      <right style="medium"/>
      <top style="medium"/>
      <bottom style="thin"/>
      <diagonal/>
    </border>
    <border diagonalUp="false" diagonalDown="false">
      <left style="medium"/>
      <right style="thin"/>
      <top/>
      <bottom style="medium"/>
      <diagonal/>
    </border>
    <border diagonalUp="false" diagonalDown="false">
      <left style="medium"/>
      <right style="thin"/>
      <top style="thin"/>
      <bottom style="medium"/>
      <diagonal/>
    </border>
    <border diagonalUp="false" diagonalDown="false">
      <left style="thin"/>
      <right style="medium"/>
      <top style="thin"/>
      <bottom style="medium"/>
      <diagonal/>
    </border>
    <border diagonalUp="false" diagonalDown="false">
      <left/>
      <right style="medium"/>
      <top/>
      <bottom/>
      <diagonal/>
    </border>
    <border diagonalUp="false" diagonalDown="false">
      <left/>
      <right style="thin">
        <color rgb="FF333333"/>
      </right>
      <top/>
      <bottom style="thin"/>
      <diagonal/>
    </border>
    <border diagonalUp="false" diagonalDown="false">
      <left style="medium"/>
      <right style="medium"/>
      <top style="thin"/>
      <bottom style="thin"/>
      <diagonal/>
    </border>
    <border diagonalUp="false" diagonalDown="false">
      <left style="medium"/>
      <right style="thin"/>
      <top/>
      <bottom style="thin"/>
      <diagonal/>
    </border>
    <border diagonalUp="false" diagonalDown="false">
      <left style="thin"/>
      <right style="medium"/>
      <top style="thin"/>
      <bottom style="thin"/>
      <diagonal/>
    </border>
    <border diagonalUp="false" diagonalDown="false">
      <left style="thin"/>
      <right/>
      <top style="thin"/>
      <bottom style="medium"/>
      <diagonal/>
    </border>
    <border diagonalUp="false" diagonalDown="false">
      <left style="hair"/>
      <right/>
      <top/>
      <bottom style="hair"/>
      <diagonal/>
    </border>
    <border diagonalUp="false" diagonalDown="false">
      <left style="medium"/>
      <right style="medium"/>
      <top style="thin"/>
      <bottom/>
      <diagonal/>
    </border>
    <border diagonalUp="false" diagonalDown="false">
      <left style="hair"/>
      <right style="hair"/>
      <top style="thin"/>
      <bottom/>
      <diagonal/>
    </border>
    <border diagonalUp="false" diagonalDown="false">
      <left style="hair"/>
      <right/>
      <top style="thin"/>
      <bottom/>
      <diagonal/>
    </border>
    <border diagonalUp="false" diagonalDown="false">
      <left/>
      <right style="hair"/>
      <top style="thin"/>
      <bottom/>
      <diagonal/>
    </border>
    <border diagonalUp="false" diagonalDown="false">
      <left style="medium"/>
      <right style="medium"/>
      <top style="hair"/>
      <bottom style="hair"/>
      <diagonal/>
    </border>
    <border diagonalUp="false" diagonalDown="false">
      <left style="hair"/>
      <right style="hair"/>
      <top/>
      <bottom/>
      <diagonal/>
    </border>
    <border diagonalUp="false" diagonalDown="false">
      <left style="hair"/>
      <right/>
      <top/>
      <bottom/>
      <diagonal/>
    </border>
    <border diagonalUp="false" diagonalDown="false">
      <left/>
      <right style="hair"/>
      <top/>
      <bottom/>
      <diagonal/>
    </border>
    <border diagonalUp="false" diagonalDown="false">
      <left style="hair"/>
      <right/>
      <top style="thin"/>
      <bottom style="thin"/>
      <diagonal/>
    </border>
    <border diagonalUp="false" diagonalDown="false">
      <left style="thin"/>
      <right/>
      <top style="hair"/>
      <bottom/>
      <diagonal/>
    </border>
    <border diagonalUp="false" diagonalDown="false">
      <left style="hair"/>
      <right/>
      <top style="hair"/>
      <bottom/>
      <diagonal/>
    </border>
    <border diagonalUp="false" diagonalDown="false">
      <left style="medium"/>
      <right style="medium"/>
      <top style="hair"/>
      <bottom style="thin"/>
      <diagonal/>
    </border>
    <border diagonalUp="false" diagonalDown="false">
      <left style="hair"/>
      <right style="hair"/>
      <top/>
      <bottom style="thin"/>
      <diagonal/>
    </border>
    <border diagonalUp="false" diagonalDown="false">
      <left style="medium"/>
      <right style="medium"/>
      <top style="thin"/>
      <bottom style="medium"/>
      <diagonal/>
    </border>
    <border diagonalUp="false" diagonalDown="false">
      <left style="thin"/>
      <right style="thin"/>
      <top/>
      <bottom style="hair"/>
      <diagonal/>
    </border>
    <border diagonalUp="false" diagonalDown="false">
      <left/>
      <right/>
      <top/>
      <bottom style="hair"/>
      <diagonal/>
    </border>
    <border diagonalUp="false" diagonalDown="false">
      <left style="thin"/>
      <right style="thin"/>
      <top style="hair"/>
      <bottom style="medium"/>
      <diagonal/>
    </border>
    <border diagonalUp="false" diagonalDown="false">
      <left/>
      <right/>
      <top style="hair"/>
      <botto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ck"/>
      <right style="thick"/>
      <top style="thick"/>
      <bottom style="thick"/>
      <diagonal/>
    </border>
    <border diagonalUp="false" diagonalDown="false">
      <left/>
      <right style="hair"/>
      <top style="hair"/>
      <bottom/>
      <diagonal/>
    </border>
    <border diagonalUp="false" diagonalDown="false">
      <left/>
      <right style="hair"/>
      <top/>
      <bottom style="hair"/>
      <diagonal/>
    </border>
  </borders>
  <cellStyleXfs count="10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79"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183" fontId="0" fillId="0" borderId="0" applyFont="true" applyBorder="false" applyAlignment="true" applyProtection="false">
      <alignment horizontal="general" vertical="bottom" textRotation="0" wrapText="false" indent="0" shrinkToFit="false"/>
    </xf>
    <xf numFmtId="42" fontId="1"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5" fontId="4"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6"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7" fillId="0" borderId="0" applyFont="true" applyBorder="true" applyAlignment="true" applyProtection="true">
      <alignment horizontal="general" vertical="bottom" textRotation="0" wrapText="false" indent="0" shrinkToFit="false"/>
      <protection locked="true" hidden="false"/>
    </xf>
    <xf numFmtId="166" fontId="4"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4"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69" fontId="0"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4" fontId="4"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70" fontId="0" fillId="0" borderId="0" applyFont="true" applyBorder="false" applyAlignment="true" applyProtection="false">
      <alignment horizontal="general" vertical="bottom" textRotation="0" wrapText="false" indent="0" shrinkToFit="false"/>
    </xf>
    <xf numFmtId="167" fontId="4" fillId="0" borderId="0" applyFont="true" applyBorder="false" applyAlignment="true" applyProtection="false">
      <alignment horizontal="general" vertical="bottom" textRotation="0" wrapText="false" indent="0" shrinkToFit="false"/>
    </xf>
    <xf numFmtId="171"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xf numFmtId="167" fontId="0" fillId="0" borderId="0" applyFont="true" applyBorder="false" applyAlignment="true" applyProtection="false">
      <alignment horizontal="general" vertical="bottom" textRotation="0" wrapText="false" indent="0" shrinkToFit="false"/>
    </xf>
  </cellStyleXfs>
  <cellXfs count="103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8" fillId="2" borderId="0" xfId="0" applyFont="true" applyBorder="false" applyAlignment="false" applyProtection="false">
      <alignment horizontal="general" vertical="bottom" textRotation="0" wrapText="false" indent="0" shrinkToFit="false"/>
      <protection locked="true" hidden="false"/>
    </xf>
    <xf numFmtId="164" fontId="8" fillId="2" borderId="0" xfId="0" applyFont="true" applyBorder="false" applyAlignment="true" applyProtection="false">
      <alignment horizontal="center" vertical="bottom" textRotation="0" wrapText="false" indent="0" shrinkToFit="false"/>
      <protection locked="true" hidden="false"/>
    </xf>
    <xf numFmtId="164" fontId="9" fillId="2" borderId="0" xfId="0" applyFont="true" applyBorder="false" applyAlignment="false" applyProtection="false">
      <alignment horizontal="general" vertical="bottom" textRotation="0" wrapText="false" indent="0" shrinkToFit="false"/>
      <protection locked="true" hidden="false"/>
    </xf>
    <xf numFmtId="164" fontId="10" fillId="3" borderId="1" xfId="0" applyFont="true" applyBorder="true" applyAlignment="true" applyProtection="false">
      <alignment horizontal="center"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11" fillId="3" borderId="1" xfId="0" applyFont="true" applyBorder="true" applyAlignment="true" applyProtection="false">
      <alignment horizontal="center" vertical="center" textRotation="0" wrapText="false" indent="0" shrinkToFit="false"/>
      <protection locked="true" hidden="false"/>
    </xf>
    <xf numFmtId="164" fontId="12" fillId="2" borderId="2" xfId="0" applyFont="true" applyBorder="true" applyAlignment="false" applyProtection="false">
      <alignment horizontal="general" vertical="bottom" textRotation="0" wrapText="false" indent="0" shrinkToFit="false"/>
      <protection locked="true" hidden="false"/>
    </xf>
    <xf numFmtId="164" fontId="4" fillId="2" borderId="3" xfId="0" applyFont="true" applyBorder="true" applyAlignment="false" applyProtection="false">
      <alignment horizontal="general" vertical="bottom" textRotation="0" wrapText="false" indent="0" shrinkToFit="false"/>
      <protection locked="true" hidden="false"/>
    </xf>
    <xf numFmtId="164" fontId="4" fillId="2" borderId="4" xfId="0" applyFont="true" applyBorder="true" applyAlignment="true" applyProtection="false">
      <alignment horizontal="right" vertical="bottom" textRotation="0" wrapText="false" indent="0" shrinkToFit="false"/>
      <protection locked="true" hidden="false"/>
    </xf>
    <xf numFmtId="164" fontId="4" fillId="4" borderId="1" xfId="0" applyFont="true" applyBorder="true" applyAlignment="true" applyProtection="true">
      <alignment horizontal="left" vertical="bottom" textRotation="0" wrapText="false" indent="0" shrinkToFit="false"/>
      <protection locked="false" hidden="false"/>
    </xf>
    <xf numFmtId="164" fontId="4" fillId="4" borderId="1" xfId="0" applyFont="true" applyBorder="true" applyAlignment="true" applyProtection="false">
      <alignment horizontal="left" vertical="bottom" textRotation="0" wrapText="fals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72" fontId="4" fillId="5" borderId="1" xfId="0" applyFont="true" applyBorder="true" applyAlignment="true" applyProtection="false">
      <alignment horizontal="left" vertical="bottom" textRotation="0" wrapText="false" indent="0" shrinkToFit="false"/>
      <protection locked="true" hidden="false"/>
    </xf>
    <xf numFmtId="164" fontId="12" fillId="0" borderId="2" xfId="0" applyFont="true" applyBorder="true" applyAlignment="false" applyProtection="false">
      <alignment horizontal="general" vertical="bottom" textRotation="0" wrapText="false" indent="0" shrinkToFit="false"/>
      <protection locked="true" hidden="false"/>
    </xf>
    <xf numFmtId="164" fontId="4" fillId="0" borderId="3" xfId="0" applyFont="true" applyBorder="true" applyAlignment="false" applyProtection="false">
      <alignment horizontal="general" vertical="bottom" textRotation="0" wrapText="false" indent="0" shrinkToFit="false"/>
      <protection locked="true" hidden="false"/>
    </xf>
    <xf numFmtId="164" fontId="4" fillId="0" borderId="4" xfId="0" applyFont="true" applyBorder="true" applyAlignment="true" applyProtection="false">
      <alignment horizontal="right" vertical="bottom" textRotation="0" wrapText="false" indent="0" shrinkToFit="false"/>
      <protection locked="true" hidden="false"/>
    </xf>
    <xf numFmtId="164" fontId="4" fillId="5" borderId="1" xfId="0" applyFont="true" applyBorder="true" applyAlignment="true" applyProtection="false">
      <alignment horizontal="left" vertical="bottom" textRotation="0" wrapText="false" indent="0" shrinkToFit="false"/>
      <protection locked="true" hidden="false"/>
    </xf>
    <xf numFmtId="173" fontId="4" fillId="4" borderId="1" xfId="0" applyFont="true" applyBorder="true" applyAlignment="true" applyProtection="true">
      <alignment horizontal="left" vertical="bottom" textRotation="0" wrapText="false" indent="0" shrinkToFit="false"/>
      <protection locked="false" hidden="false"/>
    </xf>
    <xf numFmtId="164" fontId="4" fillId="0" borderId="2" xfId="0" applyFont="true" applyBorder="true" applyAlignment="false" applyProtection="false">
      <alignment horizontal="general" vertical="bottom" textRotation="0" wrapText="false" indent="0" shrinkToFit="false"/>
      <protection locked="true" hidden="false"/>
    </xf>
    <xf numFmtId="164" fontId="4" fillId="2" borderId="2" xfId="0" applyFont="true" applyBorder="tru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true">
      <alignment horizontal="left" vertical="bottom" textRotation="0" wrapText="false" indent="0" shrinkToFit="false"/>
      <protection locked="false" hidden="false"/>
    </xf>
    <xf numFmtId="174" fontId="4" fillId="5" borderId="1" xfId="19" applyFont="true" applyBorder="true" applyAlignment="true" applyProtection="true">
      <alignment horizontal="left" vertical="bottom" textRotation="0" wrapText="false" indent="0" shrinkToFit="false"/>
      <protection locked="true" hidden="false"/>
    </xf>
    <xf numFmtId="164" fontId="12" fillId="2" borderId="3" xfId="0" applyFont="true" applyBorder="true" applyAlignment="false" applyProtection="false">
      <alignment horizontal="general" vertical="bottom" textRotation="0" wrapText="false" indent="0" shrinkToFit="false"/>
      <protection locked="true" hidden="false"/>
    </xf>
    <xf numFmtId="164" fontId="12" fillId="2" borderId="4" xfId="0" applyFont="true" applyBorder="true" applyAlignment="true" applyProtection="false">
      <alignment horizontal="right" vertical="bottom" textRotation="0" wrapText="false" indent="0" shrinkToFit="false"/>
      <protection locked="true" hidden="false"/>
    </xf>
    <xf numFmtId="164" fontId="12" fillId="2" borderId="1" xfId="0" applyFont="true" applyBorder="true" applyAlignment="true" applyProtection="true">
      <alignment horizontal="left" vertical="bottom" textRotation="0" wrapText="false" indent="0" shrinkToFit="false"/>
      <protection locked="false" hidden="false"/>
    </xf>
    <xf numFmtId="164" fontId="12" fillId="0" borderId="2" xfId="0" applyFont="true" applyBorder="true" applyAlignment="true" applyProtection="false">
      <alignment horizontal="left" vertical="center" textRotation="0" wrapText="true" indent="0" shrinkToFit="false"/>
      <protection locked="true" hidden="false"/>
    </xf>
    <xf numFmtId="175" fontId="4" fillId="5" borderId="1" xfId="0" applyFont="true" applyBorder="true" applyAlignment="true" applyProtection="false">
      <alignment horizontal="left" vertical="bottom" textRotation="0" wrapText="false" indent="0" shrinkToFit="false"/>
      <protection locked="true" hidden="false"/>
    </xf>
    <xf numFmtId="175" fontId="4" fillId="4" borderId="1" xfId="0" applyFont="true" applyBorder="true" applyAlignment="true" applyProtection="true">
      <alignment horizontal="left" vertical="bottom" textRotation="0" wrapText="false" indent="0" shrinkToFit="false"/>
      <protection locked="false" hidden="false"/>
    </xf>
    <xf numFmtId="173" fontId="4" fillId="5" borderId="1" xfId="0" applyFont="true" applyBorder="true" applyAlignment="true" applyProtection="false">
      <alignment horizontal="left" vertical="bottom" textRotation="0" wrapText="false" indent="0" shrinkToFit="false"/>
      <protection locked="true" hidden="false"/>
    </xf>
    <xf numFmtId="176" fontId="4" fillId="4" borderId="1" xfId="0" applyFont="true" applyBorder="true" applyAlignment="true" applyProtection="true">
      <alignment horizontal="left" vertical="bottom" textRotation="0" wrapText="false" indent="0" shrinkToFit="false"/>
      <protection locked="false" hidden="false"/>
    </xf>
    <xf numFmtId="176" fontId="4" fillId="2" borderId="1" xfId="0" applyFont="true" applyBorder="true" applyAlignment="true" applyProtection="true">
      <alignment horizontal="left" vertical="bottom" textRotation="0" wrapText="false" indent="0" shrinkToFit="false"/>
      <protection locked="false" hidden="false"/>
    </xf>
    <xf numFmtId="164" fontId="4" fillId="0" borderId="1" xfId="0" applyFont="true" applyBorder="true" applyAlignment="true" applyProtection="true">
      <alignment horizontal="left" vertical="bottom" textRotation="0" wrapText="false" indent="0" shrinkToFit="false"/>
      <protection locked="false" hidden="false"/>
    </xf>
    <xf numFmtId="164" fontId="4" fillId="0" borderId="1" xfId="0" applyFont="true" applyBorder="true" applyAlignment="true" applyProtection="false">
      <alignment horizontal="left" vertical="bottom" textRotation="0" wrapText="false" indent="0" shrinkToFit="false"/>
      <protection locked="true" hidden="false"/>
    </xf>
    <xf numFmtId="176" fontId="4" fillId="5" borderId="1" xfId="0" applyFont="true" applyBorder="true" applyAlignment="true" applyProtection="true">
      <alignment horizontal="left" vertical="bottom" textRotation="0" wrapText="false" indent="0" shrinkToFit="false"/>
      <protection locked="false" hidden="false"/>
    </xf>
    <xf numFmtId="164" fontId="4" fillId="0" borderId="2" xfId="0" applyFont="true" applyBorder="true" applyAlignment="true" applyProtection="false">
      <alignment horizontal="general" vertical="center" textRotation="0" wrapText="false" indent="0" shrinkToFit="false"/>
      <protection locked="true" hidden="false"/>
    </xf>
    <xf numFmtId="164" fontId="4" fillId="0" borderId="3" xfId="0" applyFont="true" applyBorder="true" applyAlignment="true" applyProtection="false">
      <alignment horizontal="general" vertical="center" textRotation="0" wrapText="false" indent="0" shrinkToFit="false"/>
      <protection locked="true" hidden="false"/>
    </xf>
    <xf numFmtId="175" fontId="4" fillId="0" borderId="1" xfId="0" applyFont="true" applyBorder="true" applyAlignment="true" applyProtection="true">
      <alignment horizontal="left" vertical="center" textRotation="0" wrapText="false" indent="0" shrinkToFit="false"/>
      <protection locked="false" hidden="false"/>
    </xf>
    <xf numFmtId="164" fontId="12" fillId="0" borderId="3" xfId="0" applyFont="true" applyBorder="true" applyAlignment="false" applyProtection="false">
      <alignment horizontal="general" vertical="bottom" textRotation="0" wrapText="false" indent="0" shrinkToFit="false"/>
      <protection locked="true" hidden="false"/>
    </xf>
    <xf numFmtId="164" fontId="12" fillId="0" borderId="4" xfId="0" applyFont="true" applyBorder="true" applyAlignment="true" applyProtection="false">
      <alignment horizontal="right" vertical="bottom" textRotation="0" wrapText="false" indent="0" shrinkToFit="false"/>
      <protection locked="true" hidden="false"/>
    </xf>
    <xf numFmtId="175" fontId="4" fillId="4" borderId="1" xfId="0" applyFont="true" applyBorder="true" applyAlignment="true" applyProtection="true">
      <alignment horizontal="left" vertical="center" textRotation="0" wrapText="false" indent="0" shrinkToFit="false"/>
      <protection locked="false" hidden="false"/>
    </xf>
    <xf numFmtId="172" fontId="4" fillId="2" borderId="0" xfId="0" applyFont="true" applyBorder="false" applyAlignment="true" applyProtection="false">
      <alignment horizontal="left" vertical="bottom" textRotation="0" wrapText="false" indent="0" shrinkToFit="false"/>
      <protection locked="true" hidden="false"/>
    </xf>
    <xf numFmtId="164" fontId="12" fillId="0" borderId="3" xfId="0" applyFont="true" applyBorder="true" applyAlignment="true" applyProtection="false">
      <alignment horizontal="right" vertical="bottom" textRotation="0" wrapText="false" indent="0" shrinkToFit="false"/>
      <protection locked="true" hidden="false"/>
    </xf>
    <xf numFmtId="175" fontId="4" fillId="4" borderId="1" xfId="0" applyFont="true" applyBorder="true" applyAlignment="true" applyProtection="false">
      <alignment horizontal="left" vertical="center" textRotation="0" wrapText="false" indent="0" shrinkToFit="false"/>
      <protection locked="true" hidden="false"/>
    </xf>
    <xf numFmtId="172" fontId="9" fillId="0" borderId="3" xfId="0" applyFont="true" applyBorder="true" applyAlignment="true" applyProtection="false">
      <alignment horizontal="left" vertical="center" textRotation="0" wrapText="false" indent="0" shrinkToFit="false"/>
      <protection locked="true" hidden="false"/>
    </xf>
    <xf numFmtId="177" fontId="4" fillId="4" borderId="1" xfId="0" applyFont="true" applyBorder="true" applyAlignment="true" applyProtection="true">
      <alignment horizontal="center" vertical="bottom" textRotation="0" wrapText="false" indent="0" shrinkToFit="false"/>
      <protection locked="false" hidden="false"/>
    </xf>
    <xf numFmtId="175" fontId="4" fillId="0" borderId="1" xfId="0" applyFont="true" applyBorder="true" applyAlignment="true" applyProtection="false">
      <alignment horizontal="center" vertical="center" textRotation="0" wrapText="false" indent="0" shrinkToFit="false"/>
      <protection locked="true" hidden="false"/>
    </xf>
    <xf numFmtId="175" fontId="4" fillId="0" borderId="1" xfId="0" applyFont="true" applyBorder="true" applyAlignment="true" applyProtection="false">
      <alignment horizontal="left" vertical="center" textRotation="0" wrapText="false" indent="0" shrinkToFit="false"/>
      <protection locked="true" hidden="false"/>
    </xf>
    <xf numFmtId="164" fontId="4" fillId="2" borderId="0" xfId="0" applyFont="true" applyBorder="false" applyAlignment="true" applyProtection="false">
      <alignment horizontal="general" vertical="center" textRotation="0" wrapText="false" indent="0" shrinkToFit="false"/>
      <protection locked="true" hidden="false"/>
    </xf>
    <xf numFmtId="164" fontId="4" fillId="0" borderId="2" xfId="0" applyFont="true" applyBorder="true" applyAlignment="true" applyProtection="false">
      <alignment horizontal="left" vertical="center" textRotation="0" wrapText="true" indent="0" shrinkToFit="false"/>
      <protection locked="true" hidden="false"/>
    </xf>
    <xf numFmtId="164" fontId="12" fillId="0" borderId="3" xfId="0" applyFont="true" applyBorder="true" applyAlignment="true" applyProtection="false">
      <alignment horizontal="justify" vertical="center" textRotation="0" wrapText="false" indent="0" shrinkToFit="false"/>
      <protection locked="true" hidden="false"/>
    </xf>
    <xf numFmtId="164" fontId="12" fillId="0" borderId="4" xfId="0" applyFont="true" applyBorder="true" applyAlignment="true" applyProtection="false">
      <alignment horizontal="justify" vertical="center" textRotation="0" wrapText="false" indent="0" shrinkToFit="false"/>
      <protection locked="true" hidden="false"/>
    </xf>
    <xf numFmtId="172" fontId="13" fillId="0" borderId="1" xfId="0" applyFont="true" applyBorder="true" applyAlignment="true" applyProtection="false">
      <alignment horizontal="center" vertical="center" textRotation="0" wrapText="false" indent="0" shrinkToFit="false"/>
      <protection locked="true" hidden="false"/>
    </xf>
    <xf numFmtId="164" fontId="12" fillId="0" borderId="1" xfId="0" applyFont="true" applyBorder="true" applyAlignment="true" applyProtection="false">
      <alignment horizontal="justify" vertical="center" textRotation="0" wrapText="false" indent="0" shrinkToFit="false"/>
      <protection locked="true" hidden="false"/>
    </xf>
    <xf numFmtId="164" fontId="12" fillId="2" borderId="3" xfId="0" applyFont="true" applyBorder="true" applyAlignment="true" applyProtection="false">
      <alignment horizontal="left" vertical="center" textRotation="0" wrapText="false" indent="0" shrinkToFit="false"/>
      <protection locked="true" hidden="false"/>
    </xf>
    <xf numFmtId="164" fontId="12" fillId="2" borderId="4" xfId="0" applyFont="true" applyBorder="true" applyAlignment="true" applyProtection="false">
      <alignment horizontal="left" vertical="center" textRotation="0" wrapText="false" indent="0" shrinkToFit="false"/>
      <protection locked="true" hidden="false"/>
    </xf>
    <xf numFmtId="164" fontId="13" fillId="4" borderId="1" xfId="0" applyFont="true" applyBorder="true" applyAlignment="true" applyProtection="true">
      <alignment horizontal="center" vertical="center" textRotation="0" wrapText="false" indent="0" shrinkToFit="false"/>
      <protection locked="false" hidden="false"/>
    </xf>
    <xf numFmtId="164" fontId="12" fillId="2" borderId="1" xfId="0" applyFont="true" applyBorder="true" applyAlignment="true" applyProtection="false">
      <alignment horizontal="general" vertical="center" textRotation="0" wrapText="false" indent="0" shrinkToFit="false"/>
      <protection locked="true" hidden="false"/>
    </xf>
    <xf numFmtId="164" fontId="13" fillId="4" borderId="1" xfId="0" applyFont="true" applyBorder="true" applyAlignment="true" applyProtection="false">
      <alignment horizontal="center" vertical="center" textRotation="0" wrapText="fals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75" fontId="4" fillId="4" borderId="1" xfId="0" applyFont="true" applyBorder="true" applyAlignment="true" applyProtection="false">
      <alignment horizontal="left" vertical="bottom" textRotation="0" wrapText="false" indent="0" shrinkToFit="false"/>
      <protection locked="true" hidden="false"/>
    </xf>
    <xf numFmtId="164" fontId="8" fillId="2" borderId="0" xfId="0" applyFont="true" applyBorder="false" applyAlignment="true" applyProtection="false">
      <alignment horizontal="left"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75" fontId="15" fillId="0" borderId="0" xfId="0" applyFont="true" applyBorder="false" applyAlignment="true" applyProtection="false">
      <alignment horizontal="right" vertical="center" textRotation="0" wrapText="false" indent="0" shrinkToFit="false"/>
      <protection locked="true" hidden="false"/>
    </xf>
    <xf numFmtId="175" fontId="15" fillId="6" borderId="1" xfId="0" applyFont="true" applyBorder="true" applyAlignment="true" applyProtection="false">
      <alignment horizontal="right" vertical="center" textRotation="0" wrapText="false" indent="0" shrinkToFit="false"/>
      <protection locked="true" hidden="false"/>
    </xf>
    <xf numFmtId="175" fontId="15" fillId="0" borderId="0" xfId="0" applyFont="true" applyBorder="false" applyAlignment="true" applyProtection="false">
      <alignment horizontal="general" vertical="center" textRotation="0" wrapText="false" indent="0" shrinkToFit="false"/>
      <protection locked="true" hidden="false"/>
    </xf>
    <xf numFmtId="175" fontId="15" fillId="6" borderId="2" xfId="0" applyFont="true" applyBorder="true" applyAlignment="true" applyProtection="false">
      <alignment horizontal="general" vertical="center" textRotation="0" wrapText="false" indent="0" shrinkToFit="false"/>
      <protection locked="true" hidden="false"/>
    </xf>
    <xf numFmtId="175" fontId="15" fillId="6" borderId="4" xfId="0" applyFont="true" applyBorder="true" applyAlignment="false" applyProtection="false">
      <alignment horizontal="general" vertical="bottom" textRotation="0" wrapText="false" indent="0" shrinkToFit="false"/>
      <protection locked="true" hidden="false"/>
    </xf>
    <xf numFmtId="175" fontId="15" fillId="6" borderId="4" xfId="0" applyFont="true" applyBorder="true" applyAlignment="true" applyProtection="false">
      <alignment horizontal="right" vertical="center" textRotation="0" wrapText="false" indent="0" shrinkToFit="false"/>
      <protection locked="true" hidden="false"/>
    </xf>
    <xf numFmtId="175" fontId="15" fillId="6" borderId="0" xfId="0" applyFont="true" applyBorder="false" applyAlignment="false" applyProtection="false">
      <alignment horizontal="general" vertical="bottom" textRotation="0" wrapText="false" indent="0" shrinkToFit="false"/>
      <protection locked="true" hidden="false"/>
    </xf>
    <xf numFmtId="164" fontId="0" fillId="2" borderId="0" xfId="0" applyFont="true" applyBorder="false" applyAlignment="true" applyProtection="false">
      <alignment horizontal="center" vertical="bottom" textRotation="0" wrapText="false" indent="0" shrinkToFit="false"/>
      <protection locked="true" hidden="false"/>
    </xf>
    <xf numFmtId="175" fontId="15" fillId="6" borderId="5" xfId="0" applyFont="true" applyBorder="true" applyAlignment="true" applyProtection="false">
      <alignment horizontal="general" vertical="center" textRotation="0" wrapText="false" indent="0" shrinkToFit="false"/>
      <protection locked="true" hidden="false"/>
    </xf>
    <xf numFmtId="175" fontId="15" fillId="6" borderId="6" xfId="0" applyFont="true" applyBorder="true" applyAlignment="true" applyProtection="false">
      <alignment horizontal="right" vertical="center" textRotation="0" wrapText="false" indent="0" shrinkToFit="false"/>
      <protection locked="true" hidden="false"/>
    </xf>
    <xf numFmtId="175" fontId="15" fillId="0" borderId="0" xfId="0" applyFont="true" applyBorder="false" applyAlignment="true" applyProtection="false">
      <alignment horizontal="right" vertical="bottom" textRotation="0" wrapText="false" indent="0" shrinkToFit="false"/>
      <protection locked="true" hidden="false"/>
    </xf>
    <xf numFmtId="175" fontId="15" fillId="6" borderId="0" xfId="0" applyFont="true" applyBorder="false" applyAlignment="true" applyProtection="false">
      <alignment horizontal="general" vertical="center" textRotation="0" wrapText="false" indent="0" shrinkToFit="false"/>
      <protection locked="true" hidden="false"/>
    </xf>
    <xf numFmtId="175" fontId="15" fillId="6" borderId="7" xfId="0" applyFont="true" applyBorder="true" applyAlignment="true" applyProtection="false">
      <alignment horizontal="general" vertical="center" textRotation="0" wrapText="false" indent="0" shrinkToFit="false"/>
      <protection locked="true" hidden="false"/>
    </xf>
    <xf numFmtId="175" fontId="15" fillId="6" borderId="8" xfId="0" applyFont="true" applyBorder="true" applyAlignment="true" applyProtection="false">
      <alignment horizontal="right" vertical="center" textRotation="0" wrapText="false" indent="0" shrinkToFit="false"/>
      <protection locked="true" hidden="false"/>
    </xf>
    <xf numFmtId="175" fontId="16" fillId="6" borderId="2" xfId="0" applyFont="true" applyBorder="true" applyAlignment="true" applyProtection="false">
      <alignment horizontal="general" vertical="center" textRotation="0" wrapText="false" indent="0" shrinkToFit="false"/>
      <protection locked="true" hidden="false"/>
    </xf>
    <xf numFmtId="175" fontId="16" fillId="6" borderId="4" xfId="0" applyFont="true" applyBorder="true" applyAlignment="true" applyProtection="false">
      <alignment horizontal="right" vertical="center" textRotation="0" wrapText="false" indent="0" shrinkToFit="false"/>
      <protection locked="true" hidden="false"/>
    </xf>
    <xf numFmtId="178" fontId="15" fillId="6" borderId="1" xfId="0" applyFont="true" applyBorder="true" applyAlignment="true" applyProtection="false">
      <alignment horizontal="right" vertical="center" textRotation="0" wrapText="false" indent="0" shrinkToFit="false"/>
      <protection locked="true" hidden="false"/>
    </xf>
    <xf numFmtId="175" fontId="15" fillId="0" borderId="0" xfId="0" applyFont="true" applyBorder="false" applyAlignment="false" applyProtection="false">
      <alignment horizontal="general" vertical="bottom" textRotation="0" wrapText="false" indent="0" shrinkToFit="false"/>
      <protection locked="true" hidden="false"/>
    </xf>
    <xf numFmtId="178" fontId="16" fillId="6" borderId="1" xfId="0" applyFont="true" applyBorder="true" applyAlignment="true" applyProtection="false">
      <alignment horizontal="right" vertical="center" textRotation="0" wrapText="false" indent="0" shrinkToFit="false"/>
      <protection locked="true" hidden="false"/>
    </xf>
    <xf numFmtId="164" fontId="17" fillId="2" borderId="0" xfId="0" applyFont="true" applyBorder="false" applyAlignment="true" applyProtection="false">
      <alignment horizontal="left" vertical="center" textRotation="0" wrapText="false" indent="0" shrinkToFit="false"/>
      <protection locked="true" hidden="false"/>
    </xf>
    <xf numFmtId="164" fontId="0" fillId="2" borderId="0" xfId="0" applyFont="false" applyBorder="false" applyAlignment="true" applyProtection="false">
      <alignment horizontal="general" vertical="center" textRotation="0" wrapText="false" indent="0" shrinkToFit="false"/>
      <protection locked="true" hidden="false"/>
    </xf>
    <xf numFmtId="167" fontId="0" fillId="2" borderId="0" xfId="15" applyFont="true" applyBorder="true" applyAlignment="true" applyProtection="true">
      <alignment horizontal="general" vertical="center" textRotation="0" wrapText="false" indent="0" shrinkToFit="false"/>
      <protection locked="true" hidden="false"/>
    </xf>
    <xf numFmtId="164" fontId="0" fillId="2" borderId="0" xfId="0" applyFont="false" applyBorder="false" applyAlignment="true" applyProtection="false">
      <alignment horizontal="left" vertical="center" textRotation="0" wrapText="false" indent="0" shrinkToFit="false"/>
      <protection locked="true" hidden="false"/>
    </xf>
    <xf numFmtId="164" fontId="18" fillId="2" borderId="0" xfId="0" applyFont="true" applyBorder="false" applyAlignment="true" applyProtection="false">
      <alignment horizontal="left" vertical="center" textRotation="0" wrapText="false" indent="0" shrinkToFit="false"/>
      <protection locked="true" hidden="false"/>
    </xf>
    <xf numFmtId="164" fontId="19" fillId="2" borderId="0" xfId="0" applyFont="true" applyBorder="false" applyAlignment="false" applyProtection="false">
      <alignment horizontal="general" vertical="bottom" textRotation="0" wrapText="false" indent="0" shrinkToFit="false"/>
      <protection locked="true" hidden="false"/>
    </xf>
    <xf numFmtId="164" fontId="20" fillId="2" borderId="0" xfId="74" applyFont="true" applyBorder="false" applyAlignment="true" applyProtection="false">
      <alignment horizontal="left" vertical="center" textRotation="0" wrapText="false" indent="0" shrinkToFit="false"/>
      <protection locked="true" hidden="false"/>
    </xf>
    <xf numFmtId="164" fontId="12" fillId="2" borderId="0" xfId="0" applyFont="true" applyBorder="false" applyAlignment="true" applyProtection="false">
      <alignment horizontal="general" vertical="center" textRotation="0" wrapText="false" indent="0" shrinkToFit="false"/>
      <protection locked="true" hidden="false"/>
    </xf>
    <xf numFmtId="164" fontId="7" fillId="2" borderId="0" xfId="74" applyFont="true" applyBorder="false" applyAlignment="true" applyProtection="false">
      <alignment horizontal="left" vertical="center" textRotation="0" wrapText="false" indent="0" shrinkToFit="false"/>
      <protection locked="true" hidden="false"/>
    </xf>
    <xf numFmtId="164" fontId="21" fillId="2" borderId="0" xfId="0" applyFont="true" applyBorder="false" applyAlignment="true" applyProtection="false">
      <alignment horizontal="right" vertical="center" textRotation="0" wrapText="false" indent="0" shrinkToFit="false"/>
      <protection locked="true" hidden="false"/>
    </xf>
    <xf numFmtId="167" fontId="21" fillId="2" borderId="0" xfId="15" applyFont="true" applyBorder="true" applyAlignment="true" applyProtection="true">
      <alignment horizontal="general" vertical="center" textRotation="0" wrapText="false" indent="0" shrinkToFit="false"/>
      <protection locked="true" hidden="false"/>
    </xf>
    <xf numFmtId="164" fontId="22" fillId="2" borderId="0" xfId="74" applyFont="true" applyBorder="true" applyAlignment="true" applyProtection="false">
      <alignment horizontal="center" vertical="center" textRotation="0" wrapText="false" indent="0" shrinkToFit="false"/>
      <protection locked="true" hidden="false"/>
    </xf>
    <xf numFmtId="164" fontId="23" fillId="2" borderId="0" xfId="74" applyFont="true" applyBorder="false" applyAlignment="true" applyProtection="false">
      <alignment horizontal="left" vertical="center" textRotation="0" wrapText="false" indent="0" shrinkToFit="false"/>
      <protection locked="true" hidden="false"/>
    </xf>
    <xf numFmtId="172" fontId="16" fillId="2" borderId="5" xfId="74" applyFont="true" applyBorder="true" applyAlignment="true" applyProtection="false">
      <alignment horizontal="left" vertical="center" textRotation="0" wrapText="false" indent="0" shrinkToFit="false"/>
      <protection locked="true" hidden="false"/>
    </xf>
    <xf numFmtId="164" fontId="15" fillId="2" borderId="9" xfId="74" applyFont="true" applyBorder="true" applyAlignment="true" applyProtection="false">
      <alignment horizontal="right" vertical="center" textRotation="0" wrapText="false" indent="0" shrinkToFit="false"/>
      <protection locked="true" hidden="false"/>
    </xf>
    <xf numFmtId="167" fontId="16" fillId="2" borderId="10" xfId="15" applyFont="true" applyBorder="true" applyAlignment="true" applyProtection="true">
      <alignment horizontal="left" vertical="center" textRotation="0" wrapText="false" indent="0" shrinkToFit="false"/>
      <protection locked="true" hidden="false"/>
    </xf>
    <xf numFmtId="167" fontId="15" fillId="2" borderId="0" xfId="15" applyFont="true" applyBorder="true" applyAlignment="true" applyProtection="true">
      <alignment horizontal="center" vertical="center" textRotation="0" wrapText="false" indent="0" shrinkToFit="false"/>
      <protection locked="true" hidden="false"/>
    </xf>
    <xf numFmtId="172" fontId="24" fillId="2" borderId="11" xfId="15" applyFont="true" applyBorder="true" applyAlignment="true" applyProtection="true">
      <alignment horizontal="center" vertical="center" textRotation="0" wrapText="false" indent="0" shrinkToFit="false"/>
      <protection locked="true" hidden="false"/>
    </xf>
    <xf numFmtId="164" fontId="25" fillId="7" borderId="11" xfId="15" applyFont="true" applyBorder="true" applyAlignment="true" applyProtection="true">
      <alignment horizontal="center" vertical="center" textRotation="0" wrapText="false" indent="0" shrinkToFit="false"/>
      <protection locked="false" hidden="false"/>
    </xf>
    <xf numFmtId="164" fontId="15" fillId="2" borderId="0" xfId="74" applyFont="true" applyBorder="false" applyAlignment="true" applyProtection="false">
      <alignment horizontal="left" vertical="center" textRotation="0" wrapText="false" indent="0" shrinkToFit="false"/>
      <protection locked="true" hidden="false"/>
    </xf>
    <xf numFmtId="164" fontId="15" fillId="2" borderId="0" xfId="74" applyFont="true" applyBorder="false" applyAlignment="true" applyProtection="false">
      <alignment horizontal="general" vertical="center" textRotation="0" wrapText="false" indent="0" shrinkToFit="false"/>
      <protection locked="true" hidden="false"/>
    </xf>
    <xf numFmtId="167" fontId="15" fillId="2" borderId="0" xfId="15" applyFont="true" applyBorder="true" applyAlignment="true" applyProtection="true">
      <alignment horizontal="general" vertical="center" textRotation="0" wrapText="false" indent="0" shrinkToFit="false"/>
      <protection locked="true" hidden="false"/>
    </xf>
    <xf numFmtId="167" fontId="16" fillId="2" borderId="0" xfId="15" applyFont="true" applyBorder="true" applyAlignment="true" applyProtection="true">
      <alignment horizontal="general" vertical="center" textRotation="0" wrapText="false" indent="0" shrinkToFit="false"/>
      <protection locked="true" hidden="false"/>
    </xf>
    <xf numFmtId="164" fontId="26" fillId="2" borderId="0" xfId="74" applyFont="true" applyBorder="false" applyAlignment="true" applyProtection="false">
      <alignment horizontal="general" vertical="center" textRotation="0" wrapText="false" indent="0" shrinkToFit="false"/>
      <protection locked="true" hidden="false"/>
    </xf>
    <xf numFmtId="164" fontId="15" fillId="2" borderId="12" xfId="74" applyFont="true" applyBorder="true" applyAlignment="true" applyProtection="false">
      <alignment horizontal="general" vertical="center" textRotation="0" wrapText="false" indent="0" shrinkToFit="false"/>
      <protection locked="true" hidden="false"/>
    </xf>
    <xf numFmtId="172" fontId="16" fillId="8" borderId="9" xfId="74" applyFont="true" applyBorder="true" applyAlignment="true" applyProtection="false">
      <alignment horizontal="general" vertical="center" textRotation="0" wrapText="false" indent="0" shrinkToFit="false"/>
      <protection locked="true" hidden="false"/>
    </xf>
    <xf numFmtId="164" fontId="15" fillId="2" borderId="9" xfId="74" applyFont="true" applyBorder="true" applyAlignment="true" applyProtection="false">
      <alignment horizontal="left" vertical="center" textRotation="0" wrapText="false" indent="0" shrinkToFit="false"/>
      <protection locked="true" hidden="false"/>
    </xf>
    <xf numFmtId="164" fontId="16" fillId="0" borderId="9" xfId="74" applyFont="true" applyBorder="true" applyAlignment="true" applyProtection="false">
      <alignment horizontal="general" vertical="center" textRotation="0" wrapText="false" indent="0" shrinkToFit="false"/>
      <protection locked="true" hidden="false"/>
    </xf>
    <xf numFmtId="180" fontId="16" fillId="8" borderId="6" xfId="15" applyFont="true" applyBorder="true" applyAlignment="true" applyProtection="true">
      <alignment horizontal="left" vertical="center" textRotation="0" wrapText="false" indent="0" shrinkToFit="false"/>
      <protection locked="true" hidden="false"/>
    </xf>
    <xf numFmtId="181" fontId="16" fillId="2" borderId="0" xfId="74" applyFont="true" applyBorder="false" applyAlignment="true" applyProtection="false">
      <alignment horizontal="left" vertical="center" textRotation="0" wrapText="false" indent="0" shrinkToFit="false"/>
      <protection locked="true" hidden="false"/>
    </xf>
    <xf numFmtId="181" fontId="16" fillId="2" borderId="13" xfId="74" applyFont="true" applyBorder="true" applyAlignment="true" applyProtection="false">
      <alignment horizontal="left" vertical="center" textRotation="0" wrapText="false" indent="0" shrinkToFit="false"/>
      <protection locked="true" hidden="false"/>
    </xf>
    <xf numFmtId="164" fontId="15" fillId="0" borderId="14" xfId="0" applyFont="true" applyBorder="true" applyAlignment="true" applyProtection="false">
      <alignment horizontal="center" vertical="center" textRotation="0" wrapText="false" indent="0" shrinkToFit="false"/>
      <protection locked="true" hidden="false"/>
    </xf>
    <xf numFmtId="164" fontId="15" fillId="0" borderId="0" xfId="0" applyFont="true" applyBorder="false" applyAlignment="true" applyProtection="false">
      <alignment horizontal="center" vertical="center" textRotation="0" wrapText="false" indent="0" shrinkToFit="false"/>
      <protection locked="true" hidden="false"/>
    </xf>
    <xf numFmtId="180" fontId="27" fillId="7" borderId="11" xfId="29" applyFont="true" applyBorder="true" applyAlignment="true" applyProtection="true">
      <alignment horizontal="center" vertical="center" textRotation="0" wrapText="false" indent="0" shrinkToFit="false"/>
      <protection locked="false" hidden="false"/>
    </xf>
    <xf numFmtId="164" fontId="15" fillId="2" borderId="13" xfId="74" applyFont="true" applyBorder="true" applyAlignment="true" applyProtection="false">
      <alignment horizontal="general" vertical="center" textRotation="0" wrapText="false" indent="0" shrinkToFit="false"/>
      <protection locked="true" hidden="false"/>
    </xf>
    <xf numFmtId="164" fontId="28" fillId="0" borderId="14" xfId="0" applyFont="true" applyBorder="true" applyAlignment="true" applyProtection="false">
      <alignment horizontal="center" vertical="center" textRotation="0" wrapText="false" indent="0" shrinkToFit="false"/>
      <protection locked="true" hidden="false"/>
    </xf>
    <xf numFmtId="164" fontId="16" fillId="8" borderId="6" xfId="74" applyFont="true" applyBorder="true" applyAlignment="true" applyProtection="false">
      <alignment horizontal="general" vertical="center" textRotation="0" wrapText="false" indent="0" shrinkToFit="false"/>
      <protection locked="true" hidden="false"/>
    </xf>
    <xf numFmtId="164" fontId="16" fillId="2" borderId="0" xfId="74" applyFont="true" applyBorder="false" applyAlignment="true" applyProtection="false">
      <alignment horizontal="general" vertical="center" textRotation="0" wrapText="false" indent="0" shrinkToFit="false"/>
      <protection locked="true" hidden="false"/>
    </xf>
    <xf numFmtId="164" fontId="16" fillId="2" borderId="13" xfId="74" applyFont="true" applyBorder="true" applyAlignment="true" applyProtection="false">
      <alignment horizontal="general" vertical="center" textRotation="0" wrapText="false" indent="0" shrinkToFit="false"/>
      <protection locked="true" hidden="false"/>
    </xf>
    <xf numFmtId="172" fontId="16" fillId="8" borderId="14" xfId="0" applyFont="true" applyBorder="true" applyAlignment="true" applyProtection="false">
      <alignment horizontal="center" vertical="center" textRotation="0" wrapText="false" indent="0" shrinkToFit="false"/>
      <protection locked="true" hidden="false"/>
    </xf>
    <xf numFmtId="173" fontId="27" fillId="7" borderId="11" xfId="29" applyFont="true" applyBorder="true" applyAlignment="true" applyProtection="true">
      <alignment horizontal="center" vertical="center" textRotation="0" wrapText="false" indent="0" shrinkToFit="false"/>
      <protection locked="false" hidden="false"/>
    </xf>
    <xf numFmtId="167" fontId="16" fillId="2" borderId="13" xfId="15" applyFont="true" applyBorder="true" applyAlignment="true" applyProtection="true">
      <alignment horizontal="general" vertical="center" textRotation="0" wrapText="false" indent="0" shrinkToFit="false"/>
      <protection locked="true" hidden="false"/>
    </xf>
    <xf numFmtId="164" fontId="16" fillId="0" borderId="14" xfId="0" applyFont="true" applyBorder="true" applyAlignment="true" applyProtection="false">
      <alignment horizontal="center" vertical="center" textRotation="0" wrapText="false" indent="0" shrinkToFit="false"/>
      <protection locked="true" hidden="false"/>
    </xf>
    <xf numFmtId="172" fontId="16" fillId="8" borderId="9" xfId="74" applyFont="true" applyBorder="true" applyAlignment="true" applyProtection="false">
      <alignment horizontal="left" vertical="center" textRotation="0" wrapText="false" indent="0" shrinkToFit="false"/>
      <protection locked="true" hidden="false"/>
    </xf>
    <xf numFmtId="182" fontId="16" fillId="8" borderId="9" xfId="74" applyFont="true" applyBorder="true" applyAlignment="true" applyProtection="false">
      <alignment horizontal="left" vertical="center" textRotation="0" wrapText="false" indent="0" shrinkToFit="false"/>
      <protection locked="true" hidden="false"/>
    </xf>
    <xf numFmtId="182" fontId="16" fillId="2" borderId="9" xfId="74" applyFont="true" applyBorder="true" applyAlignment="true" applyProtection="false">
      <alignment horizontal="left" vertical="center" textRotation="0" wrapText="false" indent="0" shrinkToFit="false"/>
      <protection locked="true" hidden="false"/>
    </xf>
    <xf numFmtId="182" fontId="16" fillId="2" borderId="6" xfId="74" applyFont="true" applyBorder="true" applyAlignment="true" applyProtection="false">
      <alignment horizontal="left" vertical="center" textRotation="0" wrapText="false" indent="0" shrinkToFit="false"/>
      <protection locked="true" hidden="false"/>
    </xf>
    <xf numFmtId="165" fontId="16" fillId="8" borderId="10" xfId="0" applyFont="true" applyBorder="true" applyAlignment="true" applyProtection="false">
      <alignment horizontal="center" vertical="center" textRotation="0" wrapText="false" indent="0" shrinkToFit="false"/>
      <protection locked="true" hidden="false"/>
    </xf>
    <xf numFmtId="181" fontId="29" fillId="2" borderId="15" xfId="74" applyFont="true" applyBorder="true" applyAlignment="true" applyProtection="false">
      <alignment horizontal="general" vertical="center" textRotation="0" wrapText="false" indent="0" shrinkToFit="false"/>
      <protection locked="true" hidden="false"/>
    </xf>
    <xf numFmtId="181" fontId="29" fillId="2" borderId="16" xfId="74" applyFont="true" applyBorder="true" applyAlignment="true" applyProtection="false">
      <alignment horizontal="general" vertical="center" textRotation="0" wrapText="false" indent="0" shrinkToFit="false"/>
      <protection locked="true" hidden="false"/>
    </xf>
    <xf numFmtId="181" fontId="29" fillId="2" borderId="17" xfId="74" applyFont="true" applyBorder="true" applyAlignment="true" applyProtection="false">
      <alignment horizontal="center" vertical="center" textRotation="0" wrapText="false" indent="0" shrinkToFit="false"/>
      <protection locked="true" hidden="false"/>
    </xf>
    <xf numFmtId="181" fontId="29" fillId="2" borderId="18" xfId="74" applyFont="true" applyBorder="true" applyAlignment="true" applyProtection="false">
      <alignment horizontal="center" vertical="center" textRotation="0" wrapText="false" indent="0" shrinkToFit="false"/>
      <protection locked="true" hidden="false"/>
    </xf>
    <xf numFmtId="183" fontId="29" fillId="2" borderId="19" xfId="17" applyFont="true" applyBorder="true" applyAlignment="true" applyProtection="true">
      <alignment horizontal="center" vertical="center" textRotation="0" wrapText="false" indent="0" shrinkToFit="false"/>
      <protection locked="true" hidden="false"/>
    </xf>
    <xf numFmtId="183" fontId="29" fillId="2" borderId="11" xfId="17" applyFont="true" applyBorder="true" applyAlignment="true" applyProtection="true">
      <alignment horizontal="center" vertical="center" textRotation="0" wrapText="false" indent="0" shrinkToFit="false"/>
      <protection locked="true" hidden="false"/>
    </xf>
    <xf numFmtId="181" fontId="29" fillId="2" borderId="20" xfId="74" applyFont="true" applyBorder="true" applyAlignment="true" applyProtection="false">
      <alignment horizontal="center" vertical="center" textRotation="0" wrapText="true" indent="0" shrinkToFit="false"/>
      <protection locked="true" hidden="false"/>
    </xf>
    <xf numFmtId="164" fontId="30" fillId="2" borderId="21" xfId="44" applyFont="true" applyBorder="true" applyAlignment="true" applyProtection="false">
      <alignment horizontal="center" vertical="bottom" textRotation="0" wrapText="false" indent="0" shrinkToFit="false"/>
      <protection locked="true" hidden="false"/>
    </xf>
    <xf numFmtId="164" fontId="30" fillId="2" borderId="15" xfId="44" applyFont="true" applyBorder="true" applyAlignment="true" applyProtection="false">
      <alignment horizontal="center" vertical="bottom" textRotation="0" wrapText="false" indent="0" shrinkToFit="false"/>
      <protection locked="true" hidden="false"/>
    </xf>
    <xf numFmtId="164" fontId="7" fillId="2" borderId="21" xfId="28" applyFont="true" applyBorder="true" applyAlignment="true" applyProtection="false">
      <alignment horizontal="right" vertical="center" textRotation="0" wrapText="false" indent="0" shrinkToFit="false"/>
      <protection locked="true" hidden="false"/>
    </xf>
    <xf numFmtId="164" fontId="7" fillId="2" borderId="15" xfId="28" applyFont="true" applyBorder="true" applyAlignment="true" applyProtection="false">
      <alignment horizontal="general" vertical="center" textRotation="0" wrapText="false" indent="0" shrinkToFit="false"/>
      <protection locked="true" hidden="false"/>
    </xf>
    <xf numFmtId="164" fontId="16" fillId="2" borderId="21" xfId="29" applyFont="true" applyBorder="true" applyAlignment="true" applyProtection="false">
      <alignment horizontal="center" vertical="center" textRotation="0" wrapText="false" indent="0" shrinkToFit="false"/>
      <protection locked="true" hidden="false"/>
    </xf>
    <xf numFmtId="164" fontId="15" fillId="2" borderId="22" xfId="29" applyFont="true" applyBorder="true" applyAlignment="false" applyProtection="false">
      <alignment horizontal="general" vertical="bottom" textRotation="0" wrapText="false" indent="0" shrinkToFit="false"/>
      <protection locked="true" hidden="false"/>
    </xf>
    <xf numFmtId="164" fontId="15" fillId="2" borderId="0" xfId="29" applyFont="true" applyBorder="false" applyAlignment="false" applyProtection="false">
      <alignment horizontal="general" vertical="bottom" textRotation="0" wrapText="false" indent="0" shrinkToFit="false"/>
      <protection locked="true" hidden="false"/>
    </xf>
    <xf numFmtId="181" fontId="29" fillId="2" borderId="23" xfId="0" applyFont="true" applyBorder="true" applyAlignment="true" applyProtection="false">
      <alignment horizontal="general" vertical="center" textRotation="0" wrapText="false" indent="0" shrinkToFit="false"/>
      <protection locked="true" hidden="false"/>
    </xf>
    <xf numFmtId="181" fontId="29" fillId="2" borderId="24" xfId="74" applyFont="true" applyBorder="true" applyAlignment="true" applyProtection="false">
      <alignment horizontal="general" vertical="center" textRotation="0" wrapText="false" indent="0" shrinkToFit="false"/>
      <protection locked="true" hidden="false"/>
    </xf>
    <xf numFmtId="181" fontId="29" fillId="2" borderId="25" xfId="74" applyFont="true" applyBorder="true" applyAlignment="true" applyProtection="false">
      <alignment horizontal="general" vertical="center" textRotation="0" wrapText="false" indent="0" shrinkToFit="false"/>
      <protection locked="true" hidden="false"/>
    </xf>
    <xf numFmtId="181" fontId="29" fillId="2" borderId="26" xfId="15" applyFont="true" applyBorder="true" applyAlignment="true" applyProtection="true">
      <alignment horizontal="center" vertical="center" textRotation="0" wrapText="false" indent="0" shrinkToFit="false"/>
      <protection locked="true" hidden="false"/>
    </xf>
    <xf numFmtId="181" fontId="29" fillId="2" borderId="27" xfId="15" applyFont="true" applyBorder="true" applyAlignment="true" applyProtection="true">
      <alignment horizontal="center" vertical="center" textRotation="0" wrapText="false" indent="0" shrinkToFit="false"/>
      <protection locked="true" hidden="false"/>
    </xf>
    <xf numFmtId="181" fontId="29" fillId="2" borderId="27" xfId="74" applyFont="true" applyBorder="true" applyAlignment="true" applyProtection="false">
      <alignment horizontal="center" vertical="center" textRotation="0" wrapText="false" indent="0" shrinkToFit="false"/>
      <protection locked="true" hidden="false"/>
    </xf>
    <xf numFmtId="164" fontId="31" fillId="2" borderId="28" xfId="15" applyFont="true" applyBorder="true" applyAlignment="true" applyProtection="true">
      <alignment horizontal="center" vertical="center" textRotation="0" wrapText="false" indent="0" shrinkToFit="false"/>
      <protection locked="true" hidden="false"/>
    </xf>
    <xf numFmtId="164" fontId="31" fillId="2" borderId="23" xfId="15" applyFont="true" applyBorder="true" applyAlignment="true" applyProtection="true">
      <alignment horizontal="center" vertical="center" textRotation="0" wrapText="false" indent="0" shrinkToFit="false"/>
      <protection locked="true" hidden="false"/>
    </xf>
    <xf numFmtId="164" fontId="16" fillId="2" borderId="28" xfId="29" applyFont="true" applyBorder="true" applyAlignment="true" applyProtection="false">
      <alignment horizontal="center" vertical="center" textRotation="0" wrapText="false" indent="0" shrinkToFit="false"/>
      <protection locked="true" hidden="false"/>
    </xf>
    <xf numFmtId="164" fontId="16" fillId="2" borderId="23" xfId="29" applyFont="true" applyBorder="true" applyAlignment="true" applyProtection="false">
      <alignment horizontal="center" vertical="center" textRotation="0" wrapText="false" indent="0" shrinkToFit="false"/>
      <protection locked="true" hidden="false"/>
    </xf>
    <xf numFmtId="164" fontId="16" fillId="2" borderId="29" xfId="29" applyFont="true" applyBorder="true" applyAlignment="true" applyProtection="false">
      <alignment horizontal="center" vertical="center" textRotation="0" wrapText="false" indent="0" shrinkToFit="false"/>
      <protection locked="true" hidden="false"/>
    </xf>
    <xf numFmtId="164" fontId="16" fillId="2" borderId="0" xfId="29" applyFont="true" applyBorder="false" applyAlignment="true" applyProtection="false">
      <alignment horizontal="center" vertical="center" textRotation="0" wrapText="false" indent="0" shrinkToFit="false"/>
      <protection locked="true" hidden="false"/>
    </xf>
    <xf numFmtId="164" fontId="15" fillId="6" borderId="0" xfId="51" applyFont="true" applyBorder="false" applyAlignment="true" applyProtection="false">
      <alignment horizontal="center" vertical="center" textRotation="0" wrapText="false" indent="0" shrinkToFit="false"/>
      <protection locked="true" hidden="false"/>
    </xf>
    <xf numFmtId="164" fontId="15" fillId="6" borderId="0" xfId="0" applyFont="true" applyBorder="false" applyAlignment="true" applyProtection="false">
      <alignment horizontal="right" vertical="center" textRotation="0" wrapText="false" indent="0" shrinkToFit="false"/>
      <protection locked="true" hidden="false"/>
    </xf>
    <xf numFmtId="164" fontId="32" fillId="2" borderId="0" xfId="74" applyFont="true" applyBorder="false" applyAlignment="true" applyProtection="false">
      <alignment horizontal="left" vertical="center" textRotation="0" wrapText="false" indent="0" shrinkToFit="false"/>
      <protection locked="true" hidden="false"/>
    </xf>
    <xf numFmtId="181" fontId="33" fillId="2" borderId="30" xfId="15" applyFont="true" applyBorder="true" applyAlignment="true" applyProtection="true">
      <alignment horizontal="general" vertical="center" textRotation="0" wrapText="false" indent="0" shrinkToFit="false"/>
      <protection locked="true" hidden="false"/>
    </xf>
    <xf numFmtId="172" fontId="33" fillId="2" borderId="30" xfId="74" applyFont="true" applyBorder="true" applyAlignment="true" applyProtection="false">
      <alignment horizontal="general" vertical="center" textRotation="0" wrapText="false" indent="0" shrinkToFit="false"/>
      <protection locked="true" hidden="false"/>
    </xf>
    <xf numFmtId="179" fontId="33" fillId="2" borderId="30" xfId="15" applyFont="true" applyBorder="true" applyAlignment="true" applyProtection="true">
      <alignment horizontal="general" vertical="center" textRotation="0" wrapText="false" indent="0" shrinkToFit="false"/>
      <protection locked="true" hidden="false"/>
    </xf>
    <xf numFmtId="179" fontId="33" fillId="2" borderId="31" xfId="15" applyFont="true" applyBorder="true" applyAlignment="true" applyProtection="true">
      <alignment horizontal="general" vertical="center" textRotation="0" wrapText="false" indent="0" shrinkToFit="false"/>
      <protection locked="true" hidden="false"/>
    </xf>
    <xf numFmtId="164" fontId="33" fillId="2" borderId="31" xfId="15" applyFont="true" applyBorder="true" applyAlignment="true" applyProtection="true">
      <alignment horizontal="center" vertical="center" textRotation="0" wrapText="false" indent="0" shrinkToFit="false"/>
      <protection locked="false" hidden="false"/>
    </xf>
    <xf numFmtId="179" fontId="33" fillId="2" borderId="31" xfId="15" applyFont="true" applyBorder="true" applyAlignment="true" applyProtection="true">
      <alignment horizontal="center" vertical="center" textRotation="0" wrapText="false" indent="0" shrinkToFit="false"/>
      <protection locked="false" hidden="false"/>
    </xf>
    <xf numFmtId="181" fontId="33" fillId="2" borderId="31" xfId="15" applyFont="true" applyBorder="true" applyAlignment="true" applyProtection="true">
      <alignment horizontal="left" vertical="center" textRotation="0" wrapText="false" indent="0" shrinkToFit="false"/>
      <protection locked="true" hidden="false"/>
    </xf>
    <xf numFmtId="181" fontId="33" fillId="2" borderId="31" xfId="15" applyFont="true" applyBorder="true" applyAlignment="true" applyProtection="true">
      <alignment horizontal="left" vertical="center" textRotation="0" wrapText="false" indent="0" shrinkToFit="false"/>
      <protection locked="false" hidden="false"/>
    </xf>
    <xf numFmtId="172" fontId="33" fillId="2" borderId="0" xfId="74" applyFont="true" applyBorder="false" applyAlignment="true" applyProtection="false">
      <alignment horizontal="right" vertical="center" textRotation="0" wrapText="false" indent="0" shrinkToFit="false"/>
      <protection locked="true" hidden="false"/>
    </xf>
    <xf numFmtId="164" fontId="15" fillId="8" borderId="32" xfId="15" applyFont="true" applyBorder="true" applyAlignment="true" applyProtection="true">
      <alignment horizontal="right" vertical="center" textRotation="0" wrapText="false" indent="0" shrinkToFit="false"/>
      <protection locked="false" hidden="false"/>
    </xf>
    <xf numFmtId="164" fontId="15" fillId="8" borderId="10" xfId="15" applyFont="true" applyBorder="true" applyAlignment="true" applyProtection="true">
      <alignment horizontal="right" vertical="center" textRotation="0" wrapText="false" indent="0" shrinkToFit="false"/>
      <protection locked="false" hidden="false"/>
    </xf>
    <xf numFmtId="164" fontId="15" fillId="8" borderId="6" xfId="29" applyFont="true" applyBorder="true" applyAlignment="true" applyProtection="true">
      <alignment horizontal="general" vertical="center" textRotation="0" wrapText="true" indent="0" shrinkToFit="false"/>
      <protection locked="false" hidden="false"/>
    </xf>
    <xf numFmtId="179" fontId="15" fillId="8" borderId="5" xfId="29" applyFont="true" applyBorder="true" applyAlignment="true" applyProtection="true">
      <alignment horizontal="general" vertical="center" textRotation="0" wrapText="false" indent="0" shrinkToFit="false"/>
      <protection locked="false" hidden="false"/>
    </xf>
    <xf numFmtId="179" fontId="15" fillId="9" borderId="10" xfId="29" applyFont="true" applyBorder="true" applyAlignment="true" applyProtection="true">
      <alignment horizontal="general" vertical="center" textRotation="0" wrapText="false" indent="0" shrinkToFit="false"/>
      <protection locked="false" hidden="false"/>
    </xf>
    <xf numFmtId="164" fontId="33" fillId="2" borderId="0" xfId="74" applyFont="true" applyBorder="false" applyAlignment="true" applyProtection="false">
      <alignment horizontal="left" vertical="center" textRotation="0" wrapText="false" indent="0" shrinkToFit="false"/>
      <protection locked="true" hidden="false"/>
    </xf>
    <xf numFmtId="164" fontId="15" fillId="8" borderId="33" xfId="15" applyFont="true" applyBorder="true" applyAlignment="true" applyProtection="true">
      <alignment horizontal="right" vertical="center" textRotation="0" wrapText="true" indent="0" shrinkToFit="false"/>
      <protection locked="false" hidden="false"/>
    </xf>
    <xf numFmtId="164" fontId="15" fillId="8" borderId="1" xfId="15" applyFont="true" applyBorder="true" applyAlignment="true" applyProtection="true">
      <alignment horizontal="right" vertical="center" textRotation="0" wrapText="true" indent="0" shrinkToFit="false"/>
      <protection locked="false" hidden="false"/>
    </xf>
    <xf numFmtId="164" fontId="15" fillId="8" borderId="4" xfId="29" applyFont="true" applyBorder="true" applyAlignment="true" applyProtection="true">
      <alignment horizontal="general" vertical="center" textRotation="0" wrapText="true" indent="0" shrinkToFit="false"/>
      <protection locked="false" hidden="false"/>
    </xf>
    <xf numFmtId="179" fontId="15" fillId="8" borderId="2" xfId="29" applyFont="true" applyBorder="true" applyAlignment="true" applyProtection="true">
      <alignment horizontal="general" vertical="center" textRotation="0" wrapText="true" indent="0" shrinkToFit="false"/>
      <protection locked="false" hidden="false"/>
    </xf>
    <xf numFmtId="179" fontId="15" fillId="9" borderId="1" xfId="29" applyFont="true" applyBorder="true" applyAlignment="true" applyProtection="true">
      <alignment horizontal="general" vertical="center" textRotation="0" wrapText="false" indent="0" shrinkToFit="false"/>
      <protection locked="false" hidden="false"/>
    </xf>
    <xf numFmtId="164" fontId="4" fillId="0" borderId="0" xfId="51" applyFont="true" applyBorder="false" applyAlignment="false" applyProtection="false">
      <alignment horizontal="general" vertical="bottom" textRotation="0" wrapText="false" indent="0" shrinkToFit="false"/>
      <protection locked="true" hidden="false"/>
    </xf>
    <xf numFmtId="164" fontId="34" fillId="0" borderId="0" xfId="0" applyFont="true" applyBorder="false" applyAlignment="true" applyProtection="false">
      <alignment horizontal="general" vertical="center" textRotation="0" wrapText="false" indent="0" shrinkToFit="false"/>
      <protection locked="true" hidden="false"/>
    </xf>
    <xf numFmtId="164" fontId="15" fillId="8" borderId="34" xfId="15" applyFont="true" applyBorder="true" applyAlignment="true" applyProtection="true">
      <alignment horizontal="right" vertical="center" textRotation="0" wrapText="false" indent="0" shrinkToFit="false"/>
      <protection locked="false" hidden="false"/>
    </xf>
    <xf numFmtId="164" fontId="15" fillId="8" borderId="6" xfId="15" applyFont="true" applyBorder="true" applyAlignment="true" applyProtection="true">
      <alignment horizontal="right" vertical="center" textRotation="0" wrapText="false" indent="0" shrinkToFit="false"/>
      <protection locked="false" hidden="false"/>
    </xf>
    <xf numFmtId="164" fontId="15" fillId="8" borderId="4" xfId="15" applyFont="true" applyBorder="true" applyAlignment="true" applyProtection="true">
      <alignment horizontal="right" vertical="center" textRotation="0" wrapText="false" indent="0" shrinkToFit="false"/>
      <protection locked="false" hidden="false"/>
    </xf>
    <xf numFmtId="164" fontId="30" fillId="8" borderId="34" xfId="44" applyFont="true" applyBorder="true" applyAlignment="true" applyProtection="true">
      <alignment horizontal="right" vertical="bottom" textRotation="0" wrapText="false" indent="0" shrinkToFit="false"/>
      <protection locked="false" hidden="false"/>
    </xf>
    <xf numFmtId="164" fontId="15" fillId="8" borderId="4" xfId="44" applyFont="true" applyBorder="true" applyAlignment="true" applyProtection="true">
      <alignment horizontal="right" vertical="bottom" textRotation="0" wrapText="false" indent="0" shrinkToFit="false"/>
      <protection locked="false" hidden="false"/>
    </xf>
    <xf numFmtId="164" fontId="30" fillId="8" borderId="4" xfId="44" applyFont="true" applyBorder="true" applyAlignment="true" applyProtection="true">
      <alignment horizontal="right" vertical="bottom" textRotation="0" wrapText="false" indent="0" shrinkToFit="false"/>
      <protection locked="false" hidden="false"/>
    </xf>
    <xf numFmtId="164" fontId="16" fillId="2" borderId="0" xfId="15" applyFont="true" applyBorder="true" applyAlignment="true" applyProtection="true">
      <alignment horizontal="left" vertical="center" textRotation="0" wrapText="false" indent="0" shrinkToFit="false"/>
      <protection locked="true" hidden="false"/>
    </xf>
    <xf numFmtId="164" fontId="15" fillId="0" borderId="0" xfId="51" applyFont="true" applyBorder="false" applyAlignment="true" applyProtection="false">
      <alignment horizontal="center" vertical="center" textRotation="0" wrapText="false" indent="0" shrinkToFit="false"/>
      <protection locked="true" hidden="false"/>
    </xf>
    <xf numFmtId="164" fontId="33" fillId="2" borderId="0" xfId="74" applyFont="true" applyBorder="false" applyAlignment="true" applyProtection="false">
      <alignment horizontal="general" vertical="center" textRotation="0" wrapText="false" indent="0" shrinkToFit="false"/>
      <protection locked="true" hidden="false"/>
    </xf>
    <xf numFmtId="179" fontId="33" fillId="2" borderId="0" xfId="15" applyFont="true" applyBorder="true" applyAlignment="true" applyProtection="true">
      <alignment horizontal="general" vertical="center" textRotation="0" wrapText="false" indent="0" shrinkToFit="false"/>
      <protection locked="true" hidden="false"/>
    </xf>
    <xf numFmtId="164" fontId="15" fillId="2" borderId="35" xfId="74" applyFont="true" applyBorder="true" applyAlignment="true" applyProtection="false">
      <alignment horizontal="general" vertical="center" textRotation="0" wrapText="false" indent="0" shrinkToFit="false"/>
      <protection locked="true" hidden="false"/>
    </xf>
    <xf numFmtId="164" fontId="7" fillId="2" borderId="36" xfId="74" applyFont="true" applyBorder="true" applyAlignment="true" applyProtection="false">
      <alignment horizontal="general" vertical="center" textRotation="0" wrapText="false" indent="0" shrinkToFit="false"/>
      <protection locked="true" hidden="false"/>
    </xf>
    <xf numFmtId="167" fontId="7" fillId="2" borderId="36" xfId="15" applyFont="true" applyBorder="true" applyAlignment="true" applyProtection="true">
      <alignment horizontal="general" vertical="center" textRotation="0" wrapText="false" indent="0" shrinkToFit="false"/>
      <protection locked="true" hidden="false"/>
    </xf>
    <xf numFmtId="167" fontId="27" fillId="2" borderId="36" xfId="15" applyFont="true" applyBorder="true" applyAlignment="true" applyProtection="true">
      <alignment horizontal="general" vertical="center" textRotation="0" wrapText="false" indent="0" shrinkToFit="false"/>
      <protection locked="true" hidden="false"/>
    </xf>
    <xf numFmtId="164" fontId="27" fillId="2" borderId="37" xfId="74" applyFont="true" applyBorder="true" applyAlignment="true" applyProtection="false">
      <alignment horizontal="general" vertical="center" textRotation="0" wrapText="false" indent="0" shrinkToFit="false"/>
      <protection locked="true" hidden="false"/>
    </xf>
    <xf numFmtId="164" fontId="29" fillId="2" borderId="0" xfId="74" applyFont="true" applyBorder="false" applyAlignment="true" applyProtection="false">
      <alignment horizontal="general" vertical="center" textRotation="0" wrapText="false" indent="0" shrinkToFit="false"/>
      <protection locked="true" hidden="false"/>
    </xf>
    <xf numFmtId="164" fontId="29" fillId="2" borderId="38" xfId="74" applyFont="true" applyBorder="true" applyAlignment="true" applyProtection="false">
      <alignment horizontal="general" vertical="center" textRotation="0" wrapText="false" indent="0" shrinkToFit="false"/>
      <protection locked="true" hidden="false"/>
    </xf>
    <xf numFmtId="179" fontId="29" fillId="2" borderId="0" xfId="15" applyFont="true" applyBorder="true" applyAlignment="true" applyProtection="true">
      <alignment horizontal="general" vertical="center" textRotation="0" wrapText="false" indent="0" shrinkToFit="false"/>
      <protection locked="true" hidden="false"/>
    </xf>
    <xf numFmtId="179" fontId="29" fillId="2" borderId="21" xfId="15" applyFont="true" applyBorder="true" applyAlignment="true" applyProtection="true">
      <alignment horizontal="center" vertical="center" textRotation="0" wrapText="false" indent="0" shrinkToFit="false"/>
      <protection locked="true" hidden="false"/>
    </xf>
    <xf numFmtId="179" fontId="16" fillId="2" borderId="0" xfId="15" applyFont="true" applyBorder="true" applyAlignment="true" applyProtection="true">
      <alignment horizontal="left" vertical="center" textRotation="0" wrapText="false" indent="0" shrinkToFit="false"/>
      <protection locked="true" hidden="false"/>
    </xf>
    <xf numFmtId="179" fontId="16" fillId="2" borderId="0" xfId="74" applyFont="true" applyBorder="false" applyAlignment="true" applyProtection="false">
      <alignment horizontal="left" vertical="center" textRotation="0" wrapText="false" indent="0" shrinkToFit="false"/>
      <protection locked="true" hidden="false"/>
    </xf>
    <xf numFmtId="175" fontId="16" fillId="2" borderId="0" xfId="74" applyFont="true" applyBorder="false" applyAlignment="true" applyProtection="false">
      <alignment horizontal="right" vertical="center" textRotation="0" wrapText="false" indent="0" shrinkToFit="false"/>
      <protection locked="true" hidden="false"/>
    </xf>
    <xf numFmtId="164" fontId="29" fillId="2" borderId="23" xfId="74" applyFont="true" applyBorder="true" applyAlignment="true" applyProtection="false">
      <alignment horizontal="general" vertical="center" textRotation="0" wrapText="false" indent="0" shrinkToFit="false"/>
      <protection locked="true" hidden="false"/>
    </xf>
    <xf numFmtId="164" fontId="33" fillId="2" borderId="39" xfId="74" applyFont="true" applyBorder="true" applyAlignment="true" applyProtection="false">
      <alignment horizontal="general" vertical="center" textRotation="0" wrapText="false" indent="0" shrinkToFit="false"/>
      <protection locked="true" hidden="false"/>
    </xf>
    <xf numFmtId="179" fontId="33" fillId="2" borderId="39" xfId="15" applyFont="true" applyBorder="true" applyAlignment="true" applyProtection="true">
      <alignment horizontal="general" vertical="center" textRotation="0" wrapText="false" indent="0" shrinkToFit="false"/>
      <protection locked="true" hidden="false"/>
    </xf>
    <xf numFmtId="179" fontId="29" fillId="2" borderId="28" xfId="15" applyFont="true" applyBorder="true" applyAlignment="true" applyProtection="true">
      <alignment horizontal="center" vertical="center" textRotation="0" wrapText="false" indent="0" shrinkToFit="false"/>
      <protection locked="true" hidden="false"/>
    </xf>
    <xf numFmtId="164" fontId="27" fillId="2" borderId="0" xfId="74" applyFont="true" applyBorder="false" applyAlignment="true" applyProtection="false">
      <alignment horizontal="general" vertical="center" textRotation="0" wrapText="false" indent="0" shrinkToFit="false"/>
      <protection locked="true" hidden="false"/>
    </xf>
    <xf numFmtId="167" fontId="4" fillId="2" borderId="0" xfId="15" applyFont="true" applyBorder="true" applyAlignment="true" applyProtection="true">
      <alignment horizontal="general" vertical="center" textRotation="0" wrapText="false" indent="0" shrinkToFit="false"/>
      <protection locked="true" hidden="false"/>
    </xf>
    <xf numFmtId="164" fontId="15" fillId="4" borderId="9" xfId="74" applyFont="true" applyBorder="true" applyAlignment="true" applyProtection="false">
      <alignment horizontal="right" vertical="bottom" textRotation="0" wrapText="false" indent="0" shrinkToFit="false"/>
      <protection locked="true" hidden="false"/>
    </xf>
    <xf numFmtId="168" fontId="15" fillId="4" borderId="9" xfId="74" applyFont="true" applyBorder="true" applyAlignment="true" applyProtection="false">
      <alignment horizontal="left" vertical="bottom" textRotation="0" wrapText="false" indent="0" shrinkToFit="false"/>
      <protection locked="true" hidden="false"/>
    </xf>
    <xf numFmtId="164" fontId="0" fillId="4" borderId="9" xfId="0" applyFont="false" applyBorder="true" applyAlignment="true" applyProtection="true">
      <alignment horizontal="general" vertical="center" textRotation="0" wrapText="false" indent="0" shrinkToFit="false"/>
      <protection locked="false" hidden="false"/>
    </xf>
    <xf numFmtId="167" fontId="4" fillId="4" borderId="9" xfId="15" applyFont="true" applyBorder="true" applyAlignment="true" applyProtection="true">
      <alignment horizontal="general" vertical="bottom" textRotation="0" wrapText="false" indent="0" shrinkToFit="false"/>
      <protection locked="true" hidden="false"/>
    </xf>
    <xf numFmtId="167" fontId="4" fillId="4" borderId="9" xfId="15" applyFont="true" applyBorder="true" applyAlignment="true" applyProtection="true">
      <alignment horizontal="general" vertical="center" textRotation="0" wrapText="false" indent="0" shrinkToFit="false"/>
      <protection locked="true" hidden="false"/>
    </xf>
    <xf numFmtId="164" fontId="15" fillId="4" borderId="9" xfId="74" applyFont="true" applyBorder="true" applyAlignment="false" applyProtection="false">
      <alignment horizontal="general" vertical="bottom" textRotation="0" wrapText="false" indent="0" shrinkToFit="false"/>
      <protection locked="true" hidden="false"/>
    </xf>
    <xf numFmtId="164" fontId="15" fillId="4" borderId="0" xfId="74" applyFont="true" applyBorder="false" applyAlignment="false" applyProtection="false">
      <alignment horizontal="general" vertical="bottom" textRotation="0" wrapText="false" indent="0" shrinkToFit="false"/>
      <protection locked="true" hidden="false"/>
    </xf>
    <xf numFmtId="164" fontId="35" fillId="2" borderId="0" xfId="74" applyFont="true" applyBorder="false" applyAlignment="true" applyProtection="false">
      <alignment horizontal="left" vertical="center" textRotation="0" wrapText="false" indent="0" shrinkToFit="false"/>
      <protection locked="true" hidden="false"/>
    </xf>
    <xf numFmtId="164" fontId="7" fillId="2" borderId="0" xfId="74" applyFont="true" applyBorder="false" applyAlignment="true" applyProtection="false">
      <alignment horizontal="general" vertical="center" textRotation="0" wrapText="false" indent="0" shrinkToFit="false"/>
      <protection locked="true" hidden="false"/>
    </xf>
    <xf numFmtId="164" fontId="36" fillId="2" borderId="0" xfId="0" applyFont="true" applyBorder="false" applyAlignment="true" applyProtection="false">
      <alignment horizontal="general" vertical="center" textRotation="0" wrapText="false" indent="0" shrinkToFit="false"/>
      <protection locked="true" hidden="false"/>
    </xf>
    <xf numFmtId="164" fontId="36" fillId="2" borderId="0" xfId="0" applyFont="true" applyBorder="false" applyAlignment="true" applyProtection="false">
      <alignment horizontal="center" vertical="center" textRotation="0" wrapText="false" indent="0" shrinkToFit="false"/>
      <protection locked="true" hidden="false"/>
    </xf>
    <xf numFmtId="164" fontId="7" fillId="2" borderId="40" xfId="74" applyFont="true" applyBorder="true" applyAlignment="true" applyProtection="false">
      <alignment horizontal="left" vertical="center" textRotation="0" wrapText="false" indent="0" shrinkToFit="false"/>
      <protection locked="true" hidden="false"/>
    </xf>
    <xf numFmtId="164" fontId="36" fillId="2" borderId="40" xfId="74" applyFont="true" applyBorder="true" applyAlignment="true" applyProtection="false">
      <alignment horizontal="left" vertical="center" textRotation="0" wrapText="false" indent="0" shrinkToFit="false"/>
      <protection locked="true" hidden="false"/>
    </xf>
    <xf numFmtId="167" fontId="7" fillId="2" borderId="40" xfId="15" applyFont="true" applyBorder="true" applyAlignment="true" applyProtection="true">
      <alignment horizontal="right" vertical="center" textRotation="0" wrapText="false" indent="0" shrinkToFit="false"/>
      <protection locked="true" hidden="false"/>
    </xf>
    <xf numFmtId="167" fontId="7" fillId="2" borderId="0" xfId="15" applyFont="true" applyBorder="true" applyAlignment="true" applyProtection="true">
      <alignment horizontal="right" vertical="center" textRotation="0" wrapText="false" indent="0" shrinkToFit="false"/>
      <protection locked="true" hidden="false"/>
    </xf>
    <xf numFmtId="164" fontId="36" fillId="2" borderId="0" xfId="74" applyFont="true" applyBorder="false" applyAlignment="true" applyProtection="false">
      <alignment horizontal="left" vertical="center" textRotation="0" wrapText="false" indent="0" shrinkToFit="false"/>
      <protection locked="true" hidden="false"/>
    </xf>
    <xf numFmtId="164" fontId="36" fillId="2" borderId="0" xfId="74" applyFont="true" applyBorder="false" applyAlignment="true" applyProtection="false">
      <alignment horizontal="general" vertical="center" textRotation="0" wrapText="false" indent="0" shrinkToFit="false"/>
      <protection locked="true" hidden="false"/>
    </xf>
    <xf numFmtId="167" fontId="36" fillId="2" borderId="0" xfId="15" applyFont="true" applyBorder="true" applyAlignment="true" applyProtection="true">
      <alignment horizontal="general" vertical="center" textRotation="0" wrapText="false" indent="0" shrinkToFit="false"/>
      <protection locked="true" hidden="false"/>
    </xf>
    <xf numFmtId="164" fontId="30" fillId="2" borderId="0" xfId="0" applyFont="true" applyBorder="false" applyAlignment="false" applyProtection="false">
      <alignment horizontal="general" vertical="bottom" textRotation="0" wrapText="false" indent="0" shrinkToFit="false"/>
      <protection locked="true" hidden="false"/>
    </xf>
    <xf numFmtId="184" fontId="23" fillId="2" borderId="0" xfId="0" applyFont="true" applyBorder="false" applyAlignment="false" applyProtection="false">
      <alignment horizontal="general" vertical="bottom" textRotation="0" wrapText="false" indent="0" shrinkToFit="false"/>
      <protection locked="true" hidden="false"/>
    </xf>
    <xf numFmtId="172" fontId="12" fillId="0" borderId="0" xfId="0" applyFont="true" applyBorder="true" applyAlignment="true" applyProtection="false">
      <alignment horizontal="center" vertical="center" textRotation="0" wrapText="false" indent="0" shrinkToFit="false"/>
      <protection locked="true" hidden="false"/>
    </xf>
    <xf numFmtId="164" fontId="16" fillId="0" borderId="5" xfId="0" applyFont="true" applyBorder="true" applyAlignment="true" applyProtection="false">
      <alignment horizontal="general" vertical="center" textRotation="0" wrapText="false" indent="0" shrinkToFit="false"/>
      <protection locked="true" hidden="false"/>
    </xf>
    <xf numFmtId="181" fontId="16" fillId="0" borderId="9" xfId="0" applyFont="true" applyBorder="true" applyAlignment="true" applyProtection="false">
      <alignment horizontal="left" vertical="center" textRotation="0" wrapText="false" indent="0" shrinkToFit="false"/>
      <protection locked="true" hidden="false"/>
    </xf>
    <xf numFmtId="164" fontId="16" fillId="0" borderId="9" xfId="0" applyFont="true" applyBorder="true" applyAlignment="true" applyProtection="false">
      <alignment horizontal="general" vertical="center" textRotation="0" wrapText="false" indent="0" shrinkToFit="false"/>
      <protection locked="true" hidden="false"/>
    </xf>
    <xf numFmtId="164" fontId="16" fillId="0" borderId="6" xfId="0" applyFont="true" applyBorder="true" applyAlignment="true" applyProtection="false">
      <alignment horizontal="general" vertical="center" textRotation="0" wrapText="false" indent="0" shrinkToFit="false"/>
      <protection locked="true" hidden="false"/>
    </xf>
    <xf numFmtId="181" fontId="16" fillId="0" borderId="9" xfId="0" applyFont="true" applyBorder="true" applyAlignment="true" applyProtection="false">
      <alignment horizontal="general" vertical="center" textRotation="0" wrapText="false" indent="0" shrinkToFit="false"/>
      <protection locked="true" hidden="false"/>
    </xf>
    <xf numFmtId="164" fontId="15" fillId="0" borderId="0" xfId="0" applyFont="true" applyBorder="false" applyAlignment="true" applyProtection="false">
      <alignment horizontal="general"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81" fontId="16" fillId="0" borderId="0" xfId="0" applyFont="true" applyBorder="false" applyAlignment="true" applyProtection="false">
      <alignment horizontal="left" vertical="center" textRotation="0" wrapText="false" indent="0" shrinkToFit="false"/>
      <protection locked="true" hidden="false"/>
    </xf>
    <xf numFmtId="164" fontId="16" fillId="0" borderId="1" xfId="0" applyFont="true" applyBorder="true" applyAlignment="true" applyProtection="false">
      <alignment horizontal="center" vertical="center" textRotation="0" wrapText="false" indent="0" shrinkToFit="false"/>
      <protection locked="true" hidden="false"/>
    </xf>
    <xf numFmtId="164" fontId="16" fillId="0" borderId="1" xfId="0" applyFont="true" applyBorder="true" applyAlignment="true" applyProtection="false">
      <alignment horizontal="right" vertical="center" textRotation="0" wrapText="false" indent="0" shrinkToFit="false"/>
      <protection locked="true" hidden="false"/>
    </xf>
    <xf numFmtId="164" fontId="16" fillId="0" borderId="41" xfId="0" applyFont="true" applyBorder="true" applyAlignment="true" applyProtection="false">
      <alignment horizontal="center" vertical="center" textRotation="0" wrapText="false" indent="0" shrinkToFit="false"/>
      <protection locked="true" hidden="false"/>
    </xf>
    <xf numFmtId="164" fontId="40" fillId="2" borderId="0" xfId="0" applyFont="true" applyBorder="false" applyAlignment="false" applyProtection="false">
      <alignment horizontal="general" vertical="bottom" textRotation="0" wrapText="false" indent="0" shrinkToFit="false"/>
      <protection locked="true" hidden="false"/>
    </xf>
    <xf numFmtId="177" fontId="16" fillId="0" borderId="1" xfId="0" applyFont="true" applyBorder="true" applyAlignment="true" applyProtection="false">
      <alignment horizontal="center" vertical="center" textRotation="0" wrapText="false" indent="0" shrinkToFit="false"/>
      <protection locked="true" hidden="false"/>
    </xf>
    <xf numFmtId="175" fontId="15" fillId="0" borderId="30" xfId="0" applyFont="true" applyBorder="true" applyAlignment="false" applyProtection="false">
      <alignment horizontal="general" vertical="bottom" textRotation="0" wrapText="false" indent="0" shrinkToFit="false"/>
      <protection locked="true" hidden="false"/>
    </xf>
    <xf numFmtId="175" fontId="15" fillId="0" borderId="42" xfId="0" applyFont="true" applyBorder="true" applyAlignment="false" applyProtection="false">
      <alignment horizontal="general" vertical="bottom" textRotation="0" wrapText="false" indent="0" shrinkToFit="false"/>
      <protection locked="true" hidden="false"/>
    </xf>
    <xf numFmtId="172" fontId="15" fillId="0" borderId="43" xfId="0" applyFont="true" applyBorder="true" applyAlignment="true" applyProtection="false">
      <alignment horizontal="center" vertical="top" textRotation="0" wrapText="false" indent="0" shrinkToFit="false"/>
      <protection locked="true" hidden="false"/>
    </xf>
    <xf numFmtId="175" fontId="15" fillId="0" borderId="30" xfId="0" applyFont="true" applyBorder="true" applyAlignment="true" applyProtection="false">
      <alignment horizontal="justify" vertical="top" textRotation="0" wrapText="false" indent="0" shrinkToFit="false"/>
      <protection locked="true" hidden="false"/>
    </xf>
    <xf numFmtId="175" fontId="15" fillId="4" borderId="30" xfId="0" applyFont="true" applyBorder="true" applyAlignment="false" applyProtection="true">
      <alignment horizontal="general" vertical="bottom" textRotation="0" wrapText="false" indent="0" shrinkToFit="false"/>
      <protection locked="false" hidden="false"/>
    </xf>
    <xf numFmtId="175" fontId="15" fillId="4" borderId="44" xfId="0" applyFont="true" applyBorder="true" applyAlignment="false" applyProtection="true">
      <alignment horizontal="general" vertical="bottom" textRotation="0" wrapText="false" indent="0" shrinkToFit="false"/>
      <protection locked="false" hidden="false"/>
    </xf>
    <xf numFmtId="175" fontId="15" fillId="0" borderId="45" xfId="0" applyFont="true" applyBorder="true" applyAlignment="false" applyProtection="false">
      <alignment horizontal="general" vertical="bottom" textRotation="0" wrapText="false" indent="0" shrinkToFit="false"/>
      <protection locked="true" hidden="false"/>
    </xf>
    <xf numFmtId="164" fontId="19" fillId="2" borderId="0" xfId="0" applyFont="true" applyBorder="false" applyAlignment="true" applyProtection="false">
      <alignment horizontal="general" vertical="bottom" textRotation="0" wrapText="false" indent="0" shrinkToFit="false"/>
      <protection locked="true" hidden="false"/>
    </xf>
    <xf numFmtId="175" fontId="15" fillId="4" borderId="46" xfId="0" applyFont="true" applyBorder="true" applyAlignment="false" applyProtection="true">
      <alignment horizontal="general" vertical="bottom" textRotation="0" wrapText="false" indent="0" shrinkToFit="false"/>
      <protection locked="false" hidden="false"/>
    </xf>
    <xf numFmtId="175" fontId="15" fillId="0" borderId="46" xfId="0" applyFont="true" applyBorder="true" applyAlignment="false" applyProtection="false">
      <alignment horizontal="general" vertical="bottom" textRotation="0" wrapText="false" indent="0" shrinkToFit="false"/>
      <protection locked="true" hidden="false"/>
    </xf>
    <xf numFmtId="175" fontId="15" fillId="4" borderId="47" xfId="0" applyFont="true" applyBorder="true" applyAlignment="false" applyProtection="true">
      <alignment horizontal="general" vertical="bottom" textRotation="0" wrapText="false" indent="0" shrinkToFit="false"/>
      <protection locked="false" hidden="false"/>
    </xf>
    <xf numFmtId="175" fontId="15" fillId="0" borderId="48" xfId="0" applyFont="true" applyBorder="true" applyAlignment="false" applyProtection="false">
      <alignment horizontal="general" vertical="bottom" textRotation="0" wrapText="false" indent="0" shrinkToFit="false"/>
      <protection locked="true" hidden="false"/>
    </xf>
    <xf numFmtId="175" fontId="30" fillId="2" borderId="0" xfId="0" applyFont="true" applyBorder="false" applyAlignment="false" applyProtection="false">
      <alignment horizontal="general" vertical="bottom" textRotation="0" wrapText="false" indent="0" shrinkToFit="false"/>
      <protection locked="true" hidden="false"/>
    </xf>
    <xf numFmtId="164" fontId="16" fillId="0" borderId="7" xfId="0" applyFont="true" applyBorder="true" applyAlignment="true" applyProtection="false">
      <alignment horizontal="center" vertical="center" textRotation="0" wrapText="false" indent="0" shrinkToFit="false"/>
      <protection locked="true" hidden="false"/>
    </xf>
    <xf numFmtId="164" fontId="16" fillId="0" borderId="8" xfId="0" applyFont="true" applyBorder="true" applyAlignment="true" applyProtection="false">
      <alignment horizontal="right" vertical="center" textRotation="0" wrapText="false" indent="0" shrinkToFit="false"/>
      <protection locked="true" hidden="false"/>
    </xf>
    <xf numFmtId="164" fontId="16" fillId="10" borderId="4" xfId="0" applyFont="true" applyBorder="true" applyAlignment="true" applyProtection="false">
      <alignment horizontal="general" vertical="center" textRotation="0" wrapText="false" indent="0" shrinkToFit="false"/>
      <protection locked="true" hidden="false"/>
    </xf>
    <xf numFmtId="175" fontId="16" fillId="0" borderId="1" xfId="0" applyFont="true" applyBorder="true" applyAlignment="true" applyProtection="false">
      <alignment horizontal="general" vertical="center" textRotation="0" wrapText="false" indent="0" shrinkToFit="false"/>
      <protection locked="true" hidden="false"/>
    </xf>
    <xf numFmtId="164" fontId="15" fillId="0" borderId="49" xfId="0" applyFont="true" applyBorder="true" applyAlignment="true" applyProtection="false">
      <alignment horizontal="center" vertical="center" textRotation="0" wrapText="false" indent="0" shrinkToFit="false"/>
      <protection locked="true" hidden="false"/>
    </xf>
    <xf numFmtId="164" fontId="15" fillId="0" borderId="13" xfId="0" applyFont="true" applyBorder="true" applyAlignment="true" applyProtection="false">
      <alignment horizontal="right" vertical="center" textRotation="0" wrapText="false" indent="0" shrinkToFit="false"/>
      <protection locked="true" hidden="false"/>
    </xf>
    <xf numFmtId="175" fontId="15" fillId="0" borderId="4" xfId="0" applyFont="true" applyBorder="true" applyAlignment="true" applyProtection="false">
      <alignment horizontal="general" vertical="center" textRotation="0" wrapText="false" indent="0" shrinkToFit="false"/>
      <protection locked="true" hidden="false"/>
    </xf>
    <xf numFmtId="175" fontId="15" fillId="0" borderId="1" xfId="0" applyFont="true" applyBorder="true" applyAlignment="true" applyProtection="false">
      <alignment horizontal="right" vertical="center" textRotation="0" wrapText="false" indent="0" shrinkToFit="false"/>
      <protection locked="true" hidden="false"/>
    </xf>
    <xf numFmtId="164" fontId="16" fillId="0" borderId="49" xfId="0" applyFont="true" applyBorder="true" applyAlignment="true" applyProtection="false">
      <alignment horizontal="center" vertical="center" textRotation="0" wrapText="false" indent="0" shrinkToFit="false"/>
      <protection locked="true" hidden="false"/>
    </xf>
    <xf numFmtId="164" fontId="16" fillId="0" borderId="13" xfId="0" applyFont="true" applyBorder="true" applyAlignment="true" applyProtection="false">
      <alignment horizontal="right" vertical="center" textRotation="0" wrapText="false" indent="0" shrinkToFit="false"/>
      <protection locked="true" hidden="false"/>
    </xf>
    <xf numFmtId="175" fontId="16" fillId="0" borderId="4" xfId="0" applyFont="true" applyBorder="true" applyAlignment="true" applyProtection="false">
      <alignment horizontal="general" vertical="center" textRotation="0" wrapText="false" indent="0" shrinkToFit="false"/>
      <protection locked="true" hidden="false"/>
    </xf>
    <xf numFmtId="175" fontId="16" fillId="0" borderId="1" xfId="0" applyFont="true" applyBorder="true" applyAlignment="true" applyProtection="false">
      <alignment horizontal="right" vertical="center" textRotation="0" wrapText="false" indent="0" shrinkToFit="false"/>
      <protection locked="true" hidden="false"/>
    </xf>
    <xf numFmtId="172" fontId="15" fillId="0" borderId="49" xfId="0" applyFont="true" applyBorder="true" applyAlignment="true" applyProtection="false">
      <alignment horizontal="general" vertical="center" textRotation="0" wrapText="false" indent="0" shrinkToFit="false"/>
      <protection locked="true" hidden="false"/>
    </xf>
    <xf numFmtId="164" fontId="15" fillId="0" borderId="13" xfId="0" applyFont="true" applyBorder="true" applyAlignment="true" applyProtection="false">
      <alignment horizontal="general" vertical="center" textRotation="0" wrapText="false" indent="0" shrinkToFit="false"/>
      <protection locked="true" hidden="false"/>
    </xf>
    <xf numFmtId="176" fontId="15" fillId="0" borderId="9" xfId="0" applyFont="true" applyBorder="true" applyAlignment="true" applyProtection="false">
      <alignment horizontal="right" vertical="center" textRotation="0" wrapText="false" indent="0" shrinkToFit="false"/>
      <protection locked="true" hidden="false"/>
    </xf>
    <xf numFmtId="168" fontId="15" fillId="0" borderId="9" xfId="0" applyFont="true" applyBorder="true" applyAlignment="true" applyProtection="false">
      <alignment horizontal="left" vertical="center" textRotation="0" wrapText="false" indent="0" shrinkToFit="false"/>
      <protection locked="true" hidden="false"/>
    </xf>
    <xf numFmtId="185" fontId="15" fillId="0" borderId="0" xfId="0" applyFont="true" applyBorder="false" applyAlignment="true" applyProtection="false">
      <alignment horizontal="general" vertical="center" textRotation="0" wrapText="false" indent="0" shrinkToFit="false"/>
      <protection locked="true" hidden="false"/>
    </xf>
    <xf numFmtId="164" fontId="15" fillId="0" borderId="5" xfId="0" applyFont="true" applyBorder="true" applyAlignment="true" applyProtection="false">
      <alignment horizontal="general" vertical="center" textRotation="0" wrapText="false" indent="0" shrinkToFit="false"/>
      <protection locked="true" hidden="false"/>
    </xf>
    <xf numFmtId="164" fontId="15" fillId="0" borderId="6" xfId="0" applyFont="true" applyBorder="true" applyAlignment="true" applyProtection="false">
      <alignment horizontal="center" vertical="center" textRotation="0" wrapText="false" indent="0" shrinkToFit="false"/>
      <protection locked="true" hidden="false"/>
    </xf>
    <xf numFmtId="164" fontId="15" fillId="0" borderId="40" xfId="0" applyFont="true" applyBorder="true" applyAlignment="true" applyProtection="false">
      <alignment horizontal="center"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true" applyProtection="false">
      <alignment horizontal="left" vertical="bottom" textRotation="0" wrapText="false" indent="0" shrinkToFit="false"/>
      <protection locked="true" hidden="false"/>
    </xf>
    <xf numFmtId="164" fontId="15" fillId="6" borderId="0" xfId="0" applyFont="true" applyBorder="false" applyAlignment="false" applyProtection="false">
      <alignment horizontal="general" vertical="bottom" textRotation="0" wrapText="false" indent="0" shrinkToFit="false"/>
      <protection locked="true" hidden="false"/>
    </xf>
    <xf numFmtId="185" fontId="36" fillId="6" borderId="0" xfId="0" applyFont="true" applyBorder="true" applyAlignment="true" applyProtection="false">
      <alignment horizontal="center" vertical="bottom" textRotation="0" wrapText="false" indent="0" shrinkToFit="false"/>
      <protection locked="true" hidden="false"/>
    </xf>
    <xf numFmtId="177" fontId="36" fillId="6" borderId="0" xfId="0" applyFont="true" applyBorder="true" applyAlignment="true" applyProtection="false">
      <alignment horizontal="center" vertical="bottom" textRotation="0" wrapText="false" indent="0" shrinkToFit="false"/>
      <protection locked="true" hidden="false"/>
    </xf>
    <xf numFmtId="184" fontId="36" fillId="6" borderId="0" xfId="0" applyFont="true" applyBorder="true" applyAlignment="true" applyProtection="false">
      <alignment horizontal="center" vertical="bottom" textRotation="0" wrapText="false" indent="0" shrinkToFit="false"/>
      <protection locked="true" hidden="false"/>
    </xf>
    <xf numFmtId="175" fontId="23" fillId="2" borderId="0" xfId="0" applyFont="tru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true" applyProtection="false">
      <alignment horizontal="center" vertical="center" textRotation="0" wrapText="false" indent="0" shrinkToFit="false"/>
      <protection locked="true" hidden="false"/>
    </xf>
    <xf numFmtId="164" fontId="41" fillId="2" borderId="13" xfId="0" applyFont="true" applyBorder="true" applyAlignment="true" applyProtection="false">
      <alignment horizontal="center" vertical="center" textRotation="0" wrapText="false" indent="0" shrinkToFit="false"/>
      <protection locked="true" hidden="false"/>
    </xf>
    <xf numFmtId="172" fontId="27" fillId="2" borderId="5" xfId="0" applyFont="true" applyBorder="true" applyAlignment="true" applyProtection="false">
      <alignment horizontal="general" vertical="center" textRotation="0" wrapText="false" indent="0" shrinkToFit="false"/>
      <protection locked="true" hidden="false"/>
    </xf>
    <xf numFmtId="181" fontId="27" fillId="2" borderId="9" xfId="0" applyFont="true" applyBorder="true" applyAlignment="true" applyProtection="false">
      <alignment horizontal="general" vertical="center" textRotation="0" wrapText="false" indent="0" shrinkToFit="false"/>
      <protection locked="true" hidden="false"/>
    </xf>
    <xf numFmtId="164" fontId="27" fillId="2" borderId="9" xfId="0" applyFont="true" applyBorder="true" applyAlignment="true" applyProtection="false">
      <alignment horizontal="general" vertical="center" textRotation="0" wrapText="false" indent="0" shrinkToFit="false"/>
      <protection locked="true" hidden="false"/>
    </xf>
    <xf numFmtId="164" fontId="0" fillId="2" borderId="6" xfId="0" applyFont="false" applyBorder="true" applyAlignment="true" applyProtection="false">
      <alignment horizontal="general" vertical="center" textRotation="0" wrapText="false" indent="0" shrinkToFit="false"/>
      <protection locked="true" hidden="false"/>
    </xf>
    <xf numFmtId="172" fontId="27" fillId="2" borderId="5" xfId="0" applyFont="true" applyBorder="true" applyAlignment="true" applyProtection="false">
      <alignment horizontal="left" vertical="center" textRotation="0" wrapText="false" indent="0" shrinkToFit="false"/>
      <protection locked="true" hidden="false"/>
    </xf>
    <xf numFmtId="164" fontId="0" fillId="2" borderId="9" xfId="0" applyFont="false" applyBorder="true" applyAlignment="true" applyProtection="false">
      <alignment horizontal="general" vertical="center" textRotation="0" wrapText="false" indent="0" shrinkToFit="false"/>
      <protection locked="true" hidden="false"/>
    </xf>
    <xf numFmtId="164" fontId="7" fillId="2" borderId="0" xfId="0" applyFont="true" applyBorder="false" applyAlignment="true" applyProtection="false">
      <alignment horizontal="general" vertical="center" textRotation="0" wrapText="false" indent="0" shrinkToFit="false"/>
      <protection locked="true" hidden="false"/>
    </xf>
    <xf numFmtId="164" fontId="7" fillId="2" borderId="0" xfId="0" applyFont="true" applyBorder="false" applyAlignment="true" applyProtection="false">
      <alignment horizontal="left" vertical="center" textRotation="0" wrapText="false" indent="0" shrinkToFit="false"/>
      <protection locked="true" hidden="false"/>
    </xf>
    <xf numFmtId="164" fontId="27" fillId="2" borderId="0" xfId="0" applyFont="true" applyBorder="false" applyAlignment="true" applyProtection="false">
      <alignment horizontal="general" vertical="center" textRotation="0" wrapText="false" indent="0" shrinkToFit="false"/>
      <protection locked="true" hidden="false"/>
    </xf>
    <xf numFmtId="164" fontId="27" fillId="2" borderId="0" xfId="0" applyFont="true" applyBorder="true" applyAlignment="true" applyProtection="false">
      <alignment horizontal="left" vertical="center" textRotation="0" wrapText="false" indent="0" shrinkToFit="false"/>
      <protection locked="true" hidden="false"/>
    </xf>
    <xf numFmtId="164" fontId="12" fillId="2" borderId="9" xfId="0" applyFont="true" applyBorder="true" applyAlignment="true" applyProtection="false">
      <alignment horizontal="center" vertical="center" textRotation="0" wrapText="false" indent="0" shrinkToFit="false"/>
      <protection locked="true" hidden="false"/>
    </xf>
    <xf numFmtId="164" fontId="27" fillId="2" borderId="6" xfId="0" applyFont="true" applyBorder="true" applyAlignment="true" applyProtection="false">
      <alignment horizontal="general" vertical="center" textRotation="0" wrapText="false" indent="0" shrinkToFit="false"/>
      <protection locked="true" hidden="false"/>
    </xf>
    <xf numFmtId="164" fontId="27" fillId="2" borderId="0" xfId="0" applyFont="true" applyBorder="false" applyAlignment="true" applyProtection="false">
      <alignment horizontal="left" vertical="center" textRotation="0" wrapText="false" indent="0" shrinkToFit="false"/>
      <protection locked="true" hidden="false"/>
    </xf>
    <xf numFmtId="164" fontId="7" fillId="2" borderId="0" xfId="0" applyFont="true" applyBorder="false" applyAlignment="true" applyProtection="false">
      <alignment horizontal="center" vertical="center" textRotation="0" wrapText="false" indent="0" shrinkToFit="false"/>
      <protection locked="true" hidden="false"/>
    </xf>
    <xf numFmtId="164" fontId="15" fillId="2" borderId="0" xfId="0" applyFont="true" applyBorder="false" applyAlignment="true" applyProtection="false">
      <alignment horizontal="center" vertical="center" textRotation="0" wrapText="false" indent="0" shrinkToFit="false"/>
      <protection locked="true" hidden="false"/>
    </xf>
    <xf numFmtId="164" fontId="16" fillId="2" borderId="1" xfId="0" applyFont="true" applyBorder="true" applyAlignment="true" applyProtection="false">
      <alignment horizontal="center" vertical="center" textRotation="0" wrapText="false" indent="0" shrinkToFit="false"/>
      <protection locked="true" hidden="false"/>
    </xf>
    <xf numFmtId="164" fontId="16" fillId="2" borderId="1" xfId="0" applyFont="true" applyBorder="true" applyAlignment="true" applyProtection="false">
      <alignment horizontal="right" vertical="center" textRotation="0" wrapText="false" indent="0" shrinkToFit="false"/>
      <protection locked="true" hidden="false"/>
    </xf>
    <xf numFmtId="164" fontId="16" fillId="2" borderId="41" xfId="0" applyFont="true" applyBorder="true" applyAlignment="true" applyProtection="false">
      <alignment horizontal="center" vertical="center" textRotation="0" wrapText="false" indent="0" shrinkToFit="false"/>
      <protection locked="true" hidden="false"/>
    </xf>
    <xf numFmtId="164" fontId="16" fillId="2" borderId="1" xfId="37" applyFont="true" applyBorder="true" applyAlignment="true" applyProtection="false">
      <alignment horizontal="right" vertical="center" textRotation="0" wrapText="false" indent="0" shrinkToFit="false"/>
      <protection locked="true" hidden="false"/>
    </xf>
    <xf numFmtId="164" fontId="16" fillId="2" borderId="10" xfId="0" applyFont="true" applyBorder="true" applyAlignment="true" applyProtection="false">
      <alignment horizontal="center" vertical="center" textRotation="0" wrapText="false" indent="0" shrinkToFit="false"/>
      <protection locked="true" hidden="false"/>
    </xf>
    <xf numFmtId="172" fontId="15" fillId="2" borderId="50" xfId="0" applyFont="true" applyBorder="true" applyAlignment="true" applyProtection="false">
      <alignment horizontal="center" vertical="center" textRotation="0" wrapText="false" indent="0" shrinkToFit="false"/>
      <protection locked="true" hidden="false"/>
    </xf>
    <xf numFmtId="181" fontId="15" fillId="2" borderId="51" xfId="15" applyFont="true" applyBorder="true" applyAlignment="true" applyProtection="true">
      <alignment horizontal="left" vertical="center" textRotation="0" wrapText="false" indent="0" shrinkToFit="false"/>
      <protection locked="true" hidden="false"/>
    </xf>
    <xf numFmtId="164" fontId="15" fillId="2" borderId="51" xfId="0" applyFont="true" applyBorder="true" applyAlignment="true" applyProtection="true">
      <alignment horizontal="center" vertical="center" textRotation="0" wrapText="false" indent="0" shrinkToFit="false"/>
      <protection locked="false" hidden="false"/>
    </xf>
    <xf numFmtId="164" fontId="15" fillId="2" borderId="51" xfId="0" applyFont="true" applyBorder="true" applyAlignment="true" applyProtection="true">
      <alignment horizontal="right" vertical="center" textRotation="0" wrapText="false" indent="0" shrinkToFit="false"/>
      <protection locked="false" hidden="false"/>
    </xf>
    <xf numFmtId="167" fontId="15" fillId="2" borderId="51" xfId="15" applyFont="true" applyBorder="true" applyAlignment="true" applyProtection="true">
      <alignment horizontal="right" vertical="center" textRotation="0" wrapText="false" indent="0" shrinkToFit="false"/>
      <protection locked="true" hidden="false"/>
    </xf>
    <xf numFmtId="167" fontId="15" fillId="2" borderId="51" xfId="19" applyFont="true" applyBorder="true" applyAlignment="true" applyProtection="true">
      <alignment horizontal="center" vertical="center" textRotation="0" wrapText="false" indent="0" shrinkToFit="false"/>
      <protection locked="true" hidden="false"/>
    </xf>
    <xf numFmtId="175" fontId="15" fillId="2" borderId="52" xfId="0" applyFont="true" applyBorder="true" applyAlignment="true" applyProtection="false">
      <alignment horizontal="right" vertical="center" textRotation="0" wrapText="false" indent="0" shrinkToFit="false"/>
      <protection locked="true" hidden="false"/>
    </xf>
    <xf numFmtId="164" fontId="42" fillId="2" borderId="0" xfId="0" applyFont="true" applyBorder="false" applyAlignment="true" applyProtection="false">
      <alignment horizontal="general" vertical="center" textRotation="0" wrapText="false" indent="0" shrinkToFit="false"/>
      <protection locked="true" hidden="false"/>
    </xf>
    <xf numFmtId="172" fontId="15" fillId="2" borderId="43" xfId="0" applyFont="true" applyBorder="true" applyAlignment="true" applyProtection="false">
      <alignment horizontal="center" vertical="center" textRotation="0" wrapText="false" indent="0" shrinkToFit="false"/>
      <protection locked="true" hidden="false"/>
    </xf>
    <xf numFmtId="181" fontId="15" fillId="2" borderId="30" xfId="15" applyFont="true" applyBorder="true" applyAlignment="true" applyProtection="true">
      <alignment horizontal="left" vertical="center" textRotation="0" wrapText="false" indent="0" shrinkToFit="false"/>
      <protection locked="true" hidden="false"/>
    </xf>
    <xf numFmtId="164" fontId="15" fillId="2" borderId="30" xfId="0" applyFont="true" applyBorder="true" applyAlignment="true" applyProtection="true">
      <alignment horizontal="center" vertical="center" textRotation="0" wrapText="false" indent="0" shrinkToFit="false"/>
      <protection locked="false" hidden="false"/>
    </xf>
    <xf numFmtId="164" fontId="15" fillId="2" borderId="30" xfId="0" applyFont="true" applyBorder="true" applyAlignment="true" applyProtection="true">
      <alignment horizontal="right" vertical="center" textRotation="0" wrapText="false" indent="0" shrinkToFit="false"/>
      <protection locked="false" hidden="false"/>
    </xf>
    <xf numFmtId="167" fontId="15" fillId="2" borderId="30" xfId="15" applyFont="true" applyBorder="true" applyAlignment="true" applyProtection="true">
      <alignment horizontal="right" vertical="center" textRotation="0" wrapText="false" indent="0" shrinkToFit="false"/>
      <protection locked="true" hidden="false"/>
    </xf>
    <xf numFmtId="167" fontId="15" fillId="2" borderId="30" xfId="19" applyFont="true" applyBorder="true" applyAlignment="true" applyProtection="true">
      <alignment horizontal="center" vertical="center" textRotation="0" wrapText="false" indent="0" shrinkToFit="false"/>
      <protection locked="true" hidden="false"/>
    </xf>
    <xf numFmtId="175" fontId="15" fillId="2" borderId="45" xfId="0" applyFont="true" applyBorder="true" applyAlignment="true" applyProtection="false">
      <alignment horizontal="right" vertical="center" textRotation="0" wrapText="false" indent="0" shrinkToFit="false"/>
      <protection locked="true" hidden="false"/>
    </xf>
    <xf numFmtId="164" fontId="15" fillId="2" borderId="2" xfId="0" applyFont="true" applyBorder="true" applyAlignment="true" applyProtection="false">
      <alignment horizontal="center" vertical="center" textRotation="0" wrapText="false" indent="0" shrinkToFit="false"/>
      <protection locked="true" hidden="false"/>
    </xf>
    <xf numFmtId="164" fontId="15" fillId="2" borderId="3" xfId="0" applyFont="true" applyBorder="true" applyAlignment="true" applyProtection="false">
      <alignment horizontal="center" vertical="center" textRotation="0" wrapText="false" indent="0" shrinkToFit="false"/>
      <protection locked="true" hidden="false"/>
    </xf>
    <xf numFmtId="164" fontId="15" fillId="2" borderId="1" xfId="0" applyFont="true" applyBorder="true" applyAlignment="true" applyProtection="false">
      <alignment horizontal="right" vertical="center" textRotation="0" wrapText="false" indent="0" shrinkToFit="false"/>
      <protection locked="true" hidden="false"/>
    </xf>
    <xf numFmtId="167" fontId="15" fillId="2" borderId="1" xfId="15" applyFont="true" applyBorder="true" applyAlignment="true" applyProtection="true">
      <alignment horizontal="right" vertical="center" textRotation="0" wrapText="false" indent="0" shrinkToFit="false"/>
      <protection locked="true" hidden="false"/>
    </xf>
    <xf numFmtId="167" fontId="16" fillId="2" borderId="1" xfId="15" applyFont="true" applyBorder="true" applyAlignment="true" applyProtection="true">
      <alignment horizontal="right" vertical="center" textRotation="0" wrapText="false" indent="0" shrinkToFit="false"/>
      <protection locked="true" hidden="false"/>
    </xf>
    <xf numFmtId="164" fontId="15" fillId="10" borderId="1" xfId="0" applyFont="true" applyBorder="true" applyAlignment="true" applyProtection="false">
      <alignment horizontal="right" vertical="center" textRotation="0" wrapText="false" indent="0" shrinkToFit="false"/>
      <protection locked="true" hidden="false"/>
    </xf>
    <xf numFmtId="167" fontId="7" fillId="2" borderId="0" xfId="0" applyFont="true" applyBorder="false" applyAlignment="true" applyProtection="false">
      <alignment horizontal="general" vertical="center" textRotation="0" wrapText="false" indent="0" shrinkToFit="false"/>
      <protection locked="true" hidden="false"/>
    </xf>
    <xf numFmtId="164" fontId="7" fillId="2" borderId="40" xfId="0" applyFont="true" applyBorder="true" applyAlignment="true" applyProtection="false">
      <alignment horizontal="general" vertical="center" textRotation="0" wrapText="false" indent="0" shrinkToFit="false"/>
      <protection locked="true" hidden="false"/>
    </xf>
    <xf numFmtId="186" fontId="15" fillId="2" borderId="1" xfId="19" applyFont="true" applyBorder="true" applyAlignment="true" applyProtection="true">
      <alignment horizontal="right" vertical="center" textRotation="0" wrapText="false" indent="0" shrinkToFit="false"/>
      <protection locked="true" hidden="false"/>
    </xf>
    <xf numFmtId="167" fontId="16" fillId="10" borderId="1" xfId="15" applyFont="true" applyBorder="true" applyAlignment="true" applyProtection="true">
      <alignment horizontal="right" vertical="center" textRotation="0" wrapText="false" indent="0" shrinkToFit="false"/>
      <protection locked="true" hidden="false"/>
    </xf>
    <xf numFmtId="177" fontId="15" fillId="2" borderId="1" xfId="0" applyFont="true" applyBorder="true" applyAlignment="true" applyProtection="false">
      <alignment horizontal="right" vertical="center" textRotation="0" wrapText="false" indent="0" shrinkToFit="false"/>
      <protection locked="true" hidden="false"/>
    </xf>
    <xf numFmtId="164" fontId="7" fillId="2" borderId="0" xfId="0" applyFont="true" applyBorder="false" applyAlignment="true" applyProtection="false">
      <alignment horizontal="right" vertical="center" textRotation="0" wrapText="false" indent="0" shrinkToFit="false"/>
      <protection locked="true" hidden="false"/>
    </xf>
    <xf numFmtId="175" fontId="15" fillId="0" borderId="3" xfId="0" applyFont="true" applyBorder="true" applyAlignment="true" applyProtection="false">
      <alignment horizontal="general" vertical="center" textRotation="0" wrapText="false" indent="0" shrinkToFit="false"/>
      <protection locked="true" hidden="false"/>
    </xf>
    <xf numFmtId="167" fontId="42" fillId="2" borderId="0" xfId="15" applyFont="true" applyBorder="true" applyAlignment="true" applyProtection="true">
      <alignment horizontal="right" vertical="center" textRotation="0" wrapText="false" indent="0" shrinkToFit="false"/>
      <protection locked="true" hidden="false"/>
    </xf>
    <xf numFmtId="164" fontId="0" fillId="2" borderId="3" xfId="0" applyFont="false" applyBorder="true" applyAlignment="true" applyProtection="false">
      <alignment horizontal="general" vertical="center" textRotation="0" wrapText="false" indent="0" shrinkToFit="false"/>
      <protection locked="true" hidden="false"/>
    </xf>
    <xf numFmtId="175" fontId="15" fillId="0" borderId="9" xfId="0" applyFont="true" applyBorder="true" applyAlignment="true" applyProtection="false">
      <alignment horizontal="center" vertical="center" textRotation="0" wrapText="false" indent="0" shrinkToFit="false"/>
      <protection locked="true" hidden="false"/>
    </xf>
    <xf numFmtId="176" fontId="15" fillId="0" borderId="9" xfId="0" applyFont="true" applyBorder="true" applyAlignment="true" applyProtection="false">
      <alignment horizontal="center" vertical="center" textRotation="0" wrapText="false" indent="0" shrinkToFit="false"/>
      <protection locked="true" hidden="false"/>
    </xf>
    <xf numFmtId="175" fontId="15" fillId="0" borderId="0" xfId="0" applyFont="true" applyBorder="false" applyAlignment="true" applyProtection="false">
      <alignment horizontal="center" vertical="center" textRotation="0" wrapText="false" indent="0" shrinkToFit="false"/>
      <protection locked="true" hidden="false"/>
    </xf>
    <xf numFmtId="175" fontId="15" fillId="0" borderId="0" xfId="0" applyFont="true" applyBorder="true" applyAlignment="true" applyProtection="false">
      <alignment horizontal="center" vertical="center" textRotation="0" wrapText="false" indent="0" shrinkToFit="false"/>
      <protection locked="true" hidden="false"/>
    </xf>
    <xf numFmtId="164" fontId="8" fillId="0" borderId="11" xfId="0" applyFont="true" applyBorder="true" applyAlignment="true" applyProtection="false">
      <alignment horizontal="center" vertical="bottom" textRotation="0" wrapText="false" indent="0" shrinkToFit="false"/>
      <protection locked="true" hidden="false"/>
    </xf>
    <xf numFmtId="164" fontId="41" fillId="0" borderId="1" xfId="0" applyFont="true" applyBorder="true" applyAlignment="true" applyProtection="false">
      <alignment horizontal="center" vertical="bottom" textRotation="0" wrapText="false" indent="0" shrinkToFit="false"/>
      <protection locked="true" hidden="false"/>
    </xf>
    <xf numFmtId="164" fontId="41" fillId="0" borderId="49" xfId="0" applyFont="true" applyBorder="true" applyAlignment="true" applyProtection="false">
      <alignment horizontal="left" vertical="bottom" textRotation="0" wrapText="false" indent="0" shrinkToFit="false"/>
      <protection locked="true" hidden="false"/>
    </xf>
    <xf numFmtId="164" fontId="41" fillId="0" borderId="3" xfId="0" applyFont="true" applyBorder="true" applyAlignment="true" applyProtection="false">
      <alignment horizontal="center" vertical="bottom" textRotation="0" wrapText="false" indent="0" shrinkToFit="false"/>
      <protection locked="true" hidden="false"/>
    </xf>
    <xf numFmtId="172" fontId="18" fillId="0" borderId="0" xfId="0" applyFont="true" applyBorder="false" applyAlignment="true" applyProtection="false">
      <alignment horizontal="right" vertical="bottom" textRotation="0" wrapText="false" indent="0" shrinkToFit="false"/>
      <protection locked="true" hidden="false"/>
    </xf>
    <xf numFmtId="164" fontId="41" fillId="0" borderId="1" xfId="0" applyFont="true" applyBorder="true" applyAlignment="true" applyProtection="false">
      <alignment horizontal="general" vertical="center" textRotation="0" wrapText="false" indent="0" shrinkToFit="false"/>
      <protection locked="true" hidden="false"/>
    </xf>
    <xf numFmtId="181" fontId="41" fillId="0" borderId="1" xfId="0" applyFont="true" applyBorder="true" applyAlignment="true" applyProtection="true">
      <alignment horizontal="general" vertical="center" textRotation="0" wrapText="false" indent="0" shrinkToFit="false"/>
      <protection locked="false" hidden="false"/>
    </xf>
    <xf numFmtId="164" fontId="41" fillId="0" borderId="1" xfId="0" applyFont="true" applyBorder="true" applyAlignment="true" applyProtection="true">
      <alignment horizontal="general" vertical="center" textRotation="0" wrapText="true" indent="0" shrinkToFit="false"/>
      <protection locked="false" hidden="false"/>
    </xf>
    <xf numFmtId="164" fontId="41" fillId="0" borderId="1" xfId="0" applyFont="true" applyBorder="true" applyAlignment="true" applyProtection="true">
      <alignment horizontal="center" vertical="center" textRotation="0" wrapText="false" indent="0" shrinkToFit="false"/>
      <protection locked="false" hidden="false"/>
    </xf>
    <xf numFmtId="164" fontId="41" fillId="0" borderId="1" xfId="0" applyFont="true" applyBorder="true" applyAlignment="true" applyProtection="false">
      <alignment horizontal="center" vertical="center" textRotation="0" wrapText="false" indent="0" shrinkToFit="false"/>
      <protection locked="true" hidden="false"/>
    </xf>
    <xf numFmtId="179" fontId="41" fillId="0" borderId="1" xfId="15" applyFont="true" applyBorder="true" applyAlignment="true" applyProtection="true">
      <alignment horizontal="general" vertical="center" textRotation="0" wrapText="false" indent="0" shrinkToFit="false"/>
      <protection locked="true" hidden="false"/>
    </xf>
    <xf numFmtId="164" fontId="0" fillId="0" borderId="53" xfId="0" applyFont="false" applyBorder="true" applyAlignment="false" applyProtection="true">
      <alignment horizontal="general" vertical="bottom" textRotation="0" wrapText="false" indent="0" shrinkToFit="false"/>
      <protection locked="false" hidden="false"/>
    </xf>
    <xf numFmtId="181" fontId="0" fillId="0" borderId="53" xfId="0" applyFont="false" applyBorder="true" applyAlignment="false" applyProtection="true">
      <alignment horizontal="general" vertical="bottom" textRotation="0" wrapText="false" indent="0" shrinkToFit="false"/>
      <protection locked="false" hidden="false"/>
    </xf>
    <xf numFmtId="164" fontId="0" fillId="0" borderId="53" xfId="0" applyFont="false" applyBorder="true" applyAlignment="true" applyProtection="true">
      <alignment horizontal="general" vertical="bottom" textRotation="0" wrapText="false" indent="0" shrinkToFit="false"/>
      <protection locked="false" hidden="false"/>
    </xf>
    <xf numFmtId="164" fontId="0" fillId="0" borderId="53" xfId="0" applyFont="false" applyBorder="true" applyAlignment="true" applyProtection="true">
      <alignment horizontal="center" vertical="bottom" textRotation="0" wrapText="false" indent="0" shrinkToFit="false"/>
      <protection locked="false" hidden="false"/>
    </xf>
    <xf numFmtId="179" fontId="0" fillId="0" borderId="53" xfId="15" applyFont="true" applyBorder="true" applyAlignment="true" applyProtection="true">
      <alignment horizontal="general" vertical="bottom" textRotation="0" wrapText="false" indent="0" shrinkToFit="false"/>
      <protection locked="false" hidden="false"/>
    </xf>
    <xf numFmtId="179" fontId="0" fillId="0" borderId="53" xfId="15" applyFont="true" applyBorder="true" applyAlignment="true" applyProtection="true">
      <alignment horizontal="general" vertical="bottom" textRotation="0" wrapText="false" indent="0" shrinkToFit="false"/>
      <protection locked="true" hidden="false"/>
    </xf>
    <xf numFmtId="164" fontId="0" fillId="0" borderId="54" xfId="0" applyFont="false" applyBorder="true" applyAlignment="false" applyProtection="true">
      <alignment horizontal="general" vertical="bottom" textRotation="0" wrapText="false" indent="0" shrinkToFit="false"/>
      <protection locked="false" hidden="false"/>
    </xf>
    <xf numFmtId="181" fontId="0" fillId="0" borderId="54" xfId="0" applyFont="false" applyBorder="true" applyAlignment="false" applyProtection="true">
      <alignment horizontal="general" vertical="bottom" textRotation="0" wrapText="false" indent="0" shrinkToFit="false"/>
      <protection locked="false" hidden="false"/>
    </xf>
    <xf numFmtId="164" fontId="0" fillId="0" borderId="54" xfId="0" applyFont="false" applyBorder="true" applyAlignment="true" applyProtection="true">
      <alignment horizontal="general" vertical="bottom" textRotation="0" wrapText="false" indent="0" shrinkToFit="false"/>
      <protection locked="false" hidden="false"/>
    </xf>
    <xf numFmtId="164" fontId="0" fillId="0" borderId="54" xfId="0" applyFont="false" applyBorder="true" applyAlignment="true" applyProtection="true">
      <alignment horizontal="center" vertical="bottom" textRotation="0" wrapText="false" indent="0" shrinkToFit="false"/>
      <protection locked="false" hidden="false"/>
    </xf>
    <xf numFmtId="179" fontId="0" fillId="0" borderId="54" xfId="15" applyFont="true" applyBorder="true" applyAlignment="true" applyProtection="true">
      <alignment horizontal="general" vertical="bottom" textRotation="0" wrapText="false" indent="0" shrinkToFit="false"/>
      <protection locked="false" hidden="false"/>
    </xf>
    <xf numFmtId="179" fontId="0" fillId="0" borderId="54" xfId="15" applyFont="true" applyBorder="tru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41" fillId="0" borderId="1" xfId="0" applyFont="true" applyBorder="true" applyAlignment="true" applyProtection="true">
      <alignment horizontal="general" vertical="center" textRotation="0" wrapText="false" indent="0" shrinkToFit="false"/>
      <protection locked="false" hidden="false"/>
    </xf>
    <xf numFmtId="164" fontId="0" fillId="0" borderId="0" xfId="0" applyFont="false" applyBorder="false" applyAlignment="false" applyProtection="true">
      <alignment horizontal="general" vertical="bottom" textRotation="0" wrapText="false" indent="0" shrinkToFit="false"/>
      <protection locked="false" hidden="false"/>
    </xf>
    <xf numFmtId="180" fontId="43" fillId="11" borderId="9" xfId="0" applyFont="true" applyBorder="true" applyAlignment="true" applyProtection="true">
      <alignment horizontal="left" vertical="bottom" textRotation="0" wrapText="false" indent="0" shrinkToFit="false"/>
      <protection locked="false" hidden="false"/>
    </xf>
    <xf numFmtId="164" fontId="43" fillId="0" borderId="0" xfId="0" applyFont="true" applyBorder="false" applyAlignment="false" applyProtection="false">
      <alignment horizontal="general" vertical="bottom" textRotation="0" wrapText="false" indent="0" shrinkToFit="false"/>
      <protection locked="true" hidden="false"/>
    </xf>
    <xf numFmtId="164" fontId="43" fillId="0" borderId="9" xfId="0" applyFont="true" applyBorder="true" applyAlignment="false" applyProtection="false">
      <alignment horizontal="general" vertical="bottom" textRotation="0" wrapText="false" indent="0" shrinkToFit="false"/>
      <protection locked="true" hidden="false"/>
    </xf>
    <xf numFmtId="173" fontId="43" fillId="11" borderId="9" xfId="0" applyFont="true" applyBorder="true" applyAlignment="false" applyProtection="true">
      <alignment horizontal="general" vertical="bottom" textRotation="0" wrapText="false" indent="0" shrinkToFit="false"/>
      <protection locked="false" hidden="false"/>
    </xf>
    <xf numFmtId="164" fontId="43" fillId="0" borderId="0" xfId="0" applyFont="true" applyBorder="false" applyAlignment="true" applyProtection="false">
      <alignment horizontal="right" vertical="bottom" textRotation="0" wrapText="false" indent="0" shrinkToFit="false"/>
      <protection locked="true" hidden="false"/>
    </xf>
    <xf numFmtId="181" fontId="43" fillId="11" borderId="40" xfId="0" applyFont="true" applyBorder="true" applyAlignment="true" applyProtection="true">
      <alignment horizontal="left" vertical="top" textRotation="0" wrapText="false" indent="0" shrinkToFit="false"/>
      <protection locked="false" hidden="false"/>
    </xf>
    <xf numFmtId="181" fontId="43" fillId="11" borderId="0" xfId="0" applyFont="true" applyBorder="true" applyAlignment="true" applyProtection="true">
      <alignment horizontal="left" vertical="top" textRotation="0" wrapText="fals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12" fillId="0" borderId="0" xfId="0" applyFont="true" applyBorder="false" applyAlignment="true" applyProtection="false">
      <alignment horizontal="center" vertical="center" textRotation="0" wrapText="false" indent="0" shrinkToFit="false"/>
      <protection locked="true" hidden="false"/>
    </xf>
    <xf numFmtId="172" fontId="12" fillId="0" borderId="0" xfId="0" applyFont="true" applyBorder="false" applyAlignment="true" applyProtection="false">
      <alignment horizontal="general" vertical="center" textRotation="0" wrapText="false" indent="0" shrinkToFit="false"/>
      <protection locked="true" hidden="false"/>
    </xf>
    <xf numFmtId="184" fontId="12" fillId="0" borderId="0" xfId="0" applyFont="true" applyBorder="false" applyAlignment="true" applyProtection="false">
      <alignment horizontal="left" vertical="top" textRotation="0" wrapText="false" indent="0" shrinkToFit="false"/>
      <protection locked="true" hidden="false"/>
    </xf>
    <xf numFmtId="164" fontId="12" fillId="0" borderId="0" xfId="0" applyFont="true" applyBorder="false" applyAlignment="true" applyProtection="false">
      <alignment horizontal="general" vertical="top" textRotation="0" wrapText="true" indent="0" shrinkToFit="false"/>
      <protection locked="true" hidden="false"/>
    </xf>
    <xf numFmtId="174" fontId="12" fillId="0" borderId="0" xfId="0" applyFont="true" applyBorder="false" applyAlignment="true" applyProtection="false">
      <alignment horizontal="right" vertical="bottom" textRotation="0" wrapText="false" indent="0" shrinkToFit="false"/>
      <protection locked="true" hidden="false"/>
    </xf>
    <xf numFmtId="184" fontId="12" fillId="4" borderId="30" xfId="0" applyFont="true" applyBorder="true" applyAlignment="true" applyProtection="true">
      <alignment horizontal="center" vertical="center" textRotation="0" wrapText="false" indent="0" shrinkToFit="false"/>
      <protection locked="false" hidden="false"/>
    </xf>
    <xf numFmtId="174" fontId="44" fillId="0" borderId="0" xfId="0" applyFont="true" applyBorder="false" applyAlignment="true" applyProtection="false">
      <alignment horizontal="right" vertical="bottom" textRotation="0" wrapText="false" indent="0" shrinkToFit="false"/>
      <protection locked="true" hidden="false"/>
    </xf>
    <xf numFmtId="174" fontId="0" fillId="0" borderId="0" xfId="0" applyFont="true" applyBorder="false" applyAlignment="false" applyProtection="false">
      <alignment horizontal="general" vertical="bottom" textRotation="0" wrapText="false" indent="0" shrinkToFit="false"/>
      <protection locked="true" hidden="false"/>
    </xf>
    <xf numFmtId="173" fontId="13" fillId="0" borderId="11" xfId="0" applyFont="true" applyBorder="true" applyAlignment="true" applyProtection="false">
      <alignment horizontal="center" vertical="center" textRotation="0" wrapText="false" indent="0" shrinkToFit="false"/>
      <protection locked="true" hidden="false"/>
    </xf>
    <xf numFmtId="164" fontId="45" fillId="0" borderId="0" xfId="0" applyFont="true" applyBorder="false" applyAlignment="true" applyProtection="false">
      <alignment horizontal="general" vertical="center" textRotation="0" wrapText="false" indent="0" shrinkToFit="false"/>
      <protection locked="true" hidden="false"/>
    </xf>
    <xf numFmtId="164" fontId="12" fillId="0" borderId="0" xfId="0" applyFont="true" applyBorder="false" applyAlignment="true" applyProtection="false">
      <alignment horizontal="left" vertical="top" textRotation="0" wrapText="false" indent="0" shrinkToFit="false"/>
      <protection locked="true" hidden="false"/>
    </xf>
    <xf numFmtId="174" fontId="12" fillId="0" borderId="0" xfId="0" applyFont="true" applyBorder="false" applyAlignment="false" applyProtection="false">
      <alignment horizontal="general" vertical="bottom" textRotation="0" wrapText="false" indent="0" shrinkToFit="false"/>
      <protection locked="true" hidden="false"/>
    </xf>
    <xf numFmtId="184" fontId="44" fillId="0" borderId="0" xfId="0" applyFont="true" applyBorder="false" applyAlignment="true" applyProtection="false">
      <alignment horizontal="right" vertical="bottom" textRotation="0" wrapText="false" indent="0" shrinkToFit="false"/>
      <protection locked="true" hidden="false"/>
    </xf>
    <xf numFmtId="174" fontId="44"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right" vertical="center" textRotation="0" wrapText="false" indent="0" shrinkToFit="false"/>
      <protection locked="true" hidden="false"/>
    </xf>
    <xf numFmtId="172" fontId="12" fillId="0" borderId="55" xfId="0" applyFont="true" applyBorder="true" applyAlignment="true" applyProtection="false">
      <alignment horizontal="left" vertical="center" textRotation="0" wrapText="false" indent="0" shrinkToFit="false"/>
      <protection locked="true" hidden="false"/>
    </xf>
    <xf numFmtId="172" fontId="0" fillId="0" borderId="0" xfId="0" applyFont="false" applyBorder="false" applyAlignment="true" applyProtection="false">
      <alignment horizontal="left" vertical="top" textRotation="0" wrapText="false" indent="0" shrinkToFit="false"/>
      <protection locked="true" hidden="false"/>
    </xf>
    <xf numFmtId="164" fontId="0" fillId="0" borderId="0" xfId="0" applyFont="true" applyBorder="false" applyAlignment="true" applyProtection="false">
      <alignment horizontal="general" vertical="top" textRotation="0" wrapText="true" indent="0" shrinkToFit="false"/>
      <protection locked="true" hidden="false"/>
    </xf>
    <xf numFmtId="172" fontId="46" fillId="0" borderId="0" xfId="0" applyFont="true" applyBorder="false" applyAlignment="true" applyProtection="false">
      <alignment horizontal="right" vertical="bottom" textRotation="0" wrapText="false" indent="0" shrinkToFit="false"/>
      <protection locked="true" hidden="false"/>
    </xf>
    <xf numFmtId="174" fontId="46" fillId="0" borderId="0" xfId="0" applyFont="true" applyBorder="false" applyAlignment="false" applyProtection="false">
      <alignment horizontal="general" vertical="bottom" textRotation="0" wrapText="false" indent="0" shrinkToFit="false"/>
      <protection locked="true" hidden="false"/>
    </xf>
    <xf numFmtId="172" fontId="12" fillId="0" borderId="0" xfId="0" applyFont="true" applyBorder="true" applyAlignment="true" applyProtection="false">
      <alignment horizontal="justify" vertical="center" textRotation="0" wrapText="false" indent="0" shrinkToFit="false"/>
      <protection locked="true" hidden="false"/>
    </xf>
    <xf numFmtId="164" fontId="31" fillId="0" borderId="0" xfId="0" applyFont="true" applyBorder="false" applyAlignment="true" applyProtection="false">
      <alignment horizontal="center" vertical="center" textRotation="0" wrapText="false" indent="0" shrinkToFit="false"/>
      <protection locked="true" hidden="false"/>
    </xf>
    <xf numFmtId="164" fontId="16" fillId="0" borderId="0" xfId="0" applyFont="true" applyBorder="false" applyAlignment="true" applyProtection="false">
      <alignment horizontal="center" vertical="center" textRotation="0" wrapText="false" indent="0" shrinkToFit="false"/>
      <protection locked="true" hidden="false"/>
    </xf>
    <xf numFmtId="172" fontId="12" fillId="0" borderId="9" xfId="0" applyFont="true" applyBorder="true" applyAlignment="true" applyProtection="false">
      <alignment horizontal="left" vertical="center" textRotation="0" wrapText="false" indent="0" shrinkToFit="false"/>
      <protection locked="true" hidden="false"/>
    </xf>
    <xf numFmtId="184" fontId="16" fillId="0" borderId="30" xfId="0" applyFont="true" applyBorder="true" applyAlignment="true" applyProtection="false">
      <alignment horizontal="center" vertical="center" textRotation="0" wrapText="false" indent="0" shrinkToFit="false"/>
      <protection locked="true" hidden="false"/>
    </xf>
    <xf numFmtId="172" fontId="15" fillId="0" borderId="30" xfId="0" applyFont="true" applyBorder="true" applyAlignment="true" applyProtection="false">
      <alignment horizontal="left" vertical="center" textRotation="0" wrapText="false" indent="0" shrinkToFit="false"/>
      <protection locked="true" hidden="false"/>
    </xf>
    <xf numFmtId="174" fontId="15" fillId="0" borderId="30" xfId="0" applyFont="true" applyBorder="true" applyAlignment="true" applyProtection="false">
      <alignment horizontal="general" vertical="center" textRotation="0" wrapText="false" indent="0" shrinkToFit="false"/>
      <protection locked="true" hidden="false"/>
    </xf>
    <xf numFmtId="184" fontId="16" fillId="0" borderId="0" xfId="0" applyFont="true" applyBorder="false" applyAlignment="true" applyProtection="false">
      <alignment horizontal="general" vertical="center" textRotation="0" wrapText="false" indent="0" shrinkToFit="false"/>
      <protection locked="true" hidden="false"/>
    </xf>
    <xf numFmtId="164" fontId="16" fillId="0" borderId="0" xfId="0" applyFont="true" applyBorder="false" applyAlignment="true" applyProtection="false">
      <alignment horizontal="left" vertical="bottom" textRotation="0" wrapText="false" indent="0" shrinkToFit="false"/>
      <protection locked="true" hidden="false"/>
    </xf>
    <xf numFmtId="175" fontId="16" fillId="0" borderId="0" xfId="0" applyFont="true" applyBorder="false" applyAlignment="true" applyProtection="false">
      <alignment horizontal="left" vertical="bottom" textRotation="0" wrapText="false" indent="0" shrinkToFit="false"/>
      <protection locked="true" hidden="false"/>
    </xf>
    <xf numFmtId="186" fontId="16" fillId="0" borderId="0" xfId="0" applyFont="true" applyBorder="false" applyAlignment="false" applyProtection="false">
      <alignment horizontal="general" vertical="bottom" textRotation="0" wrapText="false" indent="0" shrinkToFit="false"/>
      <protection locked="true" hidden="false"/>
    </xf>
    <xf numFmtId="164" fontId="12" fillId="0" borderId="1" xfId="0" applyFont="true" applyBorder="true" applyAlignment="true" applyProtection="false">
      <alignment horizontal="general" vertical="center" textRotation="0" wrapText="false" indent="0" shrinkToFit="false"/>
      <protection locked="true" hidden="false"/>
    </xf>
    <xf numFmtId="164" fontId="21" fillId="4" borderId="1" xfId="0" applyFont="true" applyBorder="true" applyAlignment="true" applyProtection="true">
      <alignment horizontal="center" vertical="center" textRotation="0" wrapText="true" indent="0" shrinkToFit="false"/>
      <protection locked="false" hidden="false"/>
    </xf>
    <xf numFmtId="172" fontId="15" fillId="0" borderId="30" xfId="0" applyFont="true" applyBorder="true" applyAlignment="true" applyProtection="false">
      <alignment horizontal="general" vertical="center" textRotation="0" wrapText="false" indent="0" shrinkToFit="false"/>
      <protection locked="true" hidden="false"/>
    </xf>
    <xf numFmtId="164" fontId="12" fillId="0" borderId="0" xfId="0" applyFont="true" applyBorder="false" applyAlignment="true" applyProtection="false">
      <alignment horizontal="general" vertical="center" textRotation="0" wrapText="false" indent="0" shrinkToFit="false"/>
      <protection locked="true" hidden="false"/>
    </xf>
    <xf numFmtId="164" fontId="9" fillId="0" borderId="0" xfId="0" applyFont="true" applyBorder="false" applyAlignment="true" applyProtection="false">
      <alignment horizontal="general" vertical="center" textRotation="0" wrapText="false" indent="0" shrinkToFit="false"/>
      <protection locked="true" hidden="false"/>
    </xf>
    <xf numFmtId="164" fontId="15" fillId="4" borderId="30" xfId="0" applyFont="true" applyBorder="true" applyAlignment="true" applyProtection="true">
      <alignment horizontal="general" vertical="center" textRotation="0" wrapText="false" indent="0" shrinkToFit="false"/>
      <protection locked="false" hidden="false"/>
    </xf>
    <xf numFmtId="174" fontId="15" fillId="4" borderId="30" xfId="79" applyFont="true" applyBorder="true" applyAlignment="true" applyProtection="true">
      <alignment horizontal="general" vertical="center" textRotation="0" wrapText="false" indent="0" shrinkToFit="false"/>
      <protection locked="false" hidden="false"/>
    </xf>
    <xf numFmtId="174" fontId="11" fillId="0" borderId="41" xfId="0" applyFont="true" applyBorder="true" applyAlignment="true" applyProtection="false">
      <alignment horizontal="center" vertical="center" textRotation="0" wrapText="true" indent="0" shrinkToFit="false"/>
      <protection locked="true" hidden="false"/>
    </xf>
    <xf numFmtId="174" fontId="11" fillId="0" borderId="49" xfId="0" applyFont="true" applyBorder="true" applyAlignment="true" applyProtection="false">
      <alignment horizontal="general" vertical="center" textRotation="0" wrapText="false" indent="0" shrinkToFit="false"/>
      <protection locked="true" hidden="false"/>
    </xf>
    <xf numFmtId="174" fontId="11" fillId="0" borderId="0" xfId="0" applyFont="true" applyBorder="false" applyAlignment="true" applyProtection="false">
      <alignment horizontal="general" vertical="center" textRotation="0" wrapText="false" indent="0" shrinkToFit="false"/>
      <protection locked="true" hidden="false"/>
    </xf>
    <xf numFmtId="174" fontId="11" fillId="0" borderId="13" xfId="0" applyFont="true" applyBorder="true" applyAlignment="true" applyProtection="false">
      <alignment horizontal="general" vertical="center" textRotation="0" wrapText="false" indent="0" shrinkToFit="false"/>
      <protection locked="true" hidden="false"/>
    </xf>
    <xf numFmtId="164" fontId="12" fillId="4" borderId="10" xfId="0" applyFont="true" applyBorder="true" applyAlignment="true" applyProtection="true">
      <alignment horizontal="center" vertical="top" textRotation="0" wrapText="false" indent="0" shrinkToFit="false"/>
      <protection locked="false" hidden="false"/>
    </xf>
    <xf numFmtId="164" fontId="0" fillId="0" borderId="0" xfId="0" applyFont="true" applyBorder="false" applyAlignment="true" applyProtection="false">
      <alignment horizontal="justify" vertical="top" textRotation="0" wrapText="true" indent="0" shrinkToFit="false"/>
      <protection locked="true" hidden="false"/>
    </xf>
    <xf numFmtId="164" fontId="45" fillId="0" borderId="0" xfId="0" applyFont="true" applyBorder="false" applyAlignment="true" applyProtection="false">
      <alignment horizontal="right" vertical="bottom" textRotation="0" wrapText="false" indent="0" shrinkToFit="false"/>
      <protection locked="true" hidden="false"/>
    </xf>
    <xf numFmtId="164" fontId="12" fillId="0" borderId="0" xfId="0" applyFont="true" applyBorder="true" applyAlignment="true" applyProtection="false">
      <alignment horizontal="general" vertical="center" textRotation="0" wrapText="false" indent="0" shrinkToFit="false"/>
      <protection locked="true" hidden="false"/>
    </xf>
    <xf numFmtId="164" fontId="47" fillId="0" borderId="0" xfId="0" applyFont="true" applyBorder="false" applyAlignment="true" applyProtection="false">
      <alignment horizontal="right" vertical="bottom" textRotation="0" wrapText="false" indent="0" shrinkToFit="false"/>
      <protection locked="true" hidden="false"/>
    </xf>
    <xf numFmtId="164" fontId="4" fillId="0" borderId="0" xfId="0" applyFont="true" applyBorder="true" applyAlignment="true" applyProtection="false">
      <alignment horizontal="general" vertical="center" textRotation="0" wrapText="false" indent="0" shrinkToFit="false"/>
      <protection locked="true" hidden="false"/>
    </xf>
    <xf numFmtId="174" fontId="4" fillId="0" borderId="0" xfId="0" applyFont="true" applyBorder="false" applyAlignment="false" applyProtection="false">
      <alignment horizontal="general" vertical="bottom" textRotation="0" wrapText="false" indent="0" shrinkToFit="false"/>
      <protection locked="true" hidden="false"/>
    </xf>
    <xf numFmtId="164" fontId="21" fillId="0" borderId="56" xfId="0" applyFont="true" applyBorder="true" applyAlignment="true" applyProtection="false">
      <alignment horizontal="center" vertical="center" textRotation="0" wrapText="false" indent="0" shrinkToFit="false"/>
      <protection locked="true" hidden="false"/>
    </xf>
    <xf numFmtId="164" fontId="4" fillId="0" borderId="30" xfId="0" applyFont="true" applyBorder="true" applyAlignment="true" applyProtection="false">
      <alignment horizontal="general" vertical="center" textRotation="0" wrapText="true" indent="0" shrinkToFit="false"/>
      <protection locked="true" hidden="false"/>
    </xf>
    <xf numFmtId="184" fontId="4" fillId="0" borderId="30" xfId="0" applyFont="true" applyBorder="true" applyAlignment="true" applyProtection="false">
      <alignment horizontal="center" vertical="bottom" textRotation="0" wrapText="false" indent="0" shrinkToFit="false"/>
      <protection locked="true" hidden="false"/>
    </xf>
    <xf numFmtId="174" fontId="12" fillId="0" borderId="41" xfId="0" applyFont="true" applyBorder="true" applyAlignment="true" applyProtection="false">
      <alignment horizontal="center" vertical="bottom" textRotation="0" wrapText="false" indent="0" shrinkToFit="false"/>
      <protection locked="true" hidden="false"/>
    </xf>
    <xf numFmtId="174" fontId="47" fillId="0" borderId="0" xfId="0" applyFont="true" applyBorder="false" applyAlignment="false" applyProtection="false">
      <alignment horizontal="general" vertical="bottom" textRotation="0" wrapText="false" indent="0" shrinkToFit="false"/>
      <protection locked="true" hidden="false"/>
    </xf>
    <xf numFmtId="164" fontId="21" fillId="0" borderId="50" xfId="0" applyFont="true" applyBorder="true" applyAlignment="true" applyProtection="false">
      <alignment horizontal="center" vertical="center" textRotation="0" wrapText="true" indent="0" shrinkToFit="false"/>
      <protection locked="true" hidden="false"/>
    </xf>
    <xf numFmtId="164" fontId="21" fillId="0" borderId="57" xfId="0" applyFont="true" applyBorder="true" applyAlignment="true" applyProtection="false">
      <alignment horizontal="center" vertical="center" textRotation="0" wrapText="true" indent="0" shrinkToFit="false"/>
      <protection locked="true" hidden="false"/>
    </xf>
    <xf numFmtId="164" fontId="21" fillId="0" borderId="52" xfId="0" applyFont="true" applyBorder="true" applyAlignment="true" applyProtection="false">
      <alignment horizontal="center" vertical="center" textRotation="0" wrapText="true" indent="0" shrinkToFit="false"/>
      <protection locked="true" hidden="false"/>
    </xf>
    <xf numFmtId="187" fontId="12" fillId="0" borderId="49" xfId="0" applyFont="true" applyBorder="true" applyAlignment="true" applyProtection="false">
      <alignment horizontal="right" vertical="bottom" textRotation="0" wrapText="false" indent="0" shrinkToFit="false"/>
      <protection locked="true" hidden="false"/>
    </xf>
    <xf numFmtId="164" fontId="12" fillId="0" borderId="13" xfId="0" applyFont="true" applyBorder="true" applyAlignment="true" applyProtection="false">
      <alignment horizontal="center" vertical="center" textRotation="0" wrapText="false" indent="0" shrinkToFit="false"/>
      <protection locked="true" hidden="false"/>
    </xf>
    <xf numFmtId="164" fontId="10" fillId="0" borderId="58" xfId="0" applyFont="true" applyBorder="true" applyAlignment="true" applyProtection="false">
      <alignment horizontal="general" vertical="center" textRotation="0" wrapText="false" indent="0" shrinkToFit="false"/>
      <protection locked="true" hidden="false"/>
    </xf>
    <xf numFmtId="174" fontId="48" fillId="0" borderId="1" xfId="0" applyFont="true" applyBorder="true" applyAlignment="true" applyProtection="false">
      <alignment horizontal="center" vertical="center" textRotation="0" wrapText="false" indent="0" shrinkToFit="false"/>
      <protection locked="true" hidden="false"/>
    </xf>
    <xf numFmtId="174" fontId="21" fillId="12" borderId="59" xfId="0" applyFont="true" applyBorder="true" applyAlignment="true" applyProtection="true">
      <alignment horizontal="center" vertical="center" textRotation="0" wrapText="false" indent="0" shrinkToFit="false"/>
      <protection locked="false" hidden="false"/>
    </xf>
    <xf numFmtId="164" fontId="12" fillId="4" borderId="5" xfId="0" applyFont="true" applyBorder="true" applyAlignment="true" applyProtection="false">
      <alignment horizontal="right" vertical="top" textRotation="0" wrapText="false" indent="0" shrinkToFit="false"/>
      <protection locked="true" hidden="false"/>
    </xf>
    <xf numFmtId="174" fontId="4" fillId="0" borderId="9" xfId="0" applyFont="true" applyBorder="true" applyAlignment="true" applyProtection="false">
      <alignment horizontal="general" vertical="top" textRotation="0" wrapText="false" indent="0" shrinkToFit="false"/>
      <protection locked="true" hidden="false"/>
    </xf>
    <xf numFmtId="164" fontId="12" fillId="0" borderId="6" xfId="0" applyFont="true" applyBorder="true" applyAlignment="true" applyProtection="false">
      <alignment horizontal="center" vertical="center" textRotation="0" wrapText="false" indent="0" shrinkToFit="false"/>
      <protection locked="true" hidden="false"/>
    </xf>
    <xf numFmtId="174" fontId="21" fillId="12" borderId="60" xfId="0" applyFont="true" applyBorder="true" applyAlignment="true" applyProtection="true">
      <alignment horizontal="center" vertical="center" textRotation="0" wrapText="false" indent="0" shrinkToFit="false"/>
      <protection locked="false" hidden="false"/>
    </xf>
    <xf numFmtId="174" fontId="12" fillId="0" borderId="41" xfId="0" applyFont="true" applyBorder="true" applyAlignment="true" applyProtection="false">
      <alignment horizontal="distributed" vertical="top" textRotation="0" wrapText="false" indent="0" shrinkToFit="false"/>
      <protection locked="true" hidden="false"/>
    </xf>
    <xf numFmtId="174" fontId="12" fillId="0" borderId="49" xfId="0" applyFont="true" applyBorder="true" applyAlignment="true" applyProtection="false">
      <alignment horizontal="distributed" vertical="top" textRotation="0" wrapText="false" indent="0" shrinkToFit="false"/>
      <protection locked="true" hidden="false"/>
    </xf>
    <xf numFmtId="181" fontId="12" fillId="0" borderId="0" xfId="0" applyFont="true" applyBorder="false" applyAlignment="true" applyProtection="false">
      <alignment horizontal="distributed" vertical="top" textRotation="0" wrapText="false" indent="0" shrinkToFit="false"/>
      <protection locked="true" hidden="false"/>
    </xf>
    <xf numFmtId="174" fontId="12" fillId="0" borderId="13" xfId="0" applyFont="true" applyBorder="true" applyAlignment="true" applyProtection="false">
      <alignment horizontal="distributed" vertical="top" textRotation="0" wrapText="false" indent="0" shrinkToFit="false"/>
      <protection locked="true" hidden="false"/>
    </xf>
    <xf numFmtId="172" fontId="12" fillId="0" borderId="49" xfId="0" applyFont="true" applyBorder="true" applyAlignment="true" applyProtection="false">
      <alignment horizontal="right" vertical="bottom" textRotation="0" wrapText="false" indent="0" shrinkToFit="false"/>
      <protection locked="true" hidden="false"/>
    </xf>
    <xf numFmtId="164" fontId="10" fillId="0" borderId="61" xfId="0" applyFont="true" applyBorder="true" applyAlignment="true" applyProtection="false">
      <alignment horizontal="general" vertical="center" textRotation="0" wrapText="false" indent="0" shrinkToFit="false"/>
      <protection locked="true" hidden="false"/>
    </xf>
    <xf numFmtId="164" fontId="0" fillId="0" borderId="2" xfId="0" applyFont="true" applyBorder="true" applyAlignment="true" applyProtection="false">
      <alignment horizontal="general" vertical="center" textRotation="0" wrapText="false" indent="0" shrinkToFit="false"/>
      <protection locked="true" hidden="false"/>
    </xf>
    <xf numFmtId="164" fontId="0" fillId="0" borderId="8" xfId="0" applyFont="false" applyBorder="true" applyAlignment="true" applyProtection="false">
      <alignment horizontal="general" vertical="center" textRotation="0" wrapText="false" indent="0" shrinkToFit="false"/>
      <protection locked="true" hidden="false"/>
    </xf>
    <xf numFmtId="164" fontId="10" fillId="0" borderId="56" xfId="0" applyFont="true" applyBorder="true" applyAlignment="true" applyProtection="false">
      <alignment horizontal="left" vertical="center" textRotation="0" wrapText="false" indent="0" shrinkToFit="false"/>
      <protection locked="true" hidden="false"/>
    </xf>
    <xf numFmtId="174" fontId="15" fillId="0" borderId="0" xfId="0" applyFont="true" applyBorder="false" applyAlignment="true" applyProtection="false">
      <alignment horizontal="center" vertical="center" textRotation="0" wrapText="false" indent="0" shrinkToFit="false"/>
      <protection locked="true" hidden="false"/>
    </xf>
    <xf numFmtId="164" fontId="12" fillId="4" borderId="2" xfId="0" applyFont="true" applyBorder="true" applyAlignment="true" applyProtection="false">
      <alignment horizontal="right" vertical="center" textRotation="0" wrapText="false" indent="0" shrinkToFit="false"/>
      <protection locked="true" hidden="false"/>
    </xf>
    <xf numFmtId="164" fontId="4" fillId="0" borderId="4" xfId="0" applyFont="true" applyBorder="true" applyAlignment="true" applyProtection="false">
      <alignment horizontal="general" vertical="center" textRotation="0" wrapText="false" indent="0" shrinkToFit="false"/>
      <protection locked="true" hidden="false"/>
    </xf>
    <xf numFmtId="174" fontId="12" fillId="0" borderId="43" xfId="0" applyFont="true" applyBorder="true" applyAlignment="true" applyProtection="false">
      <alignment horizontal="center" vertical="center" textRotation="0" wrapText="false" indent="0" shrinkToFit="false"/>
      <protection locked="true" hidden="false"/>
    </xf>
    <xf numFmtId="164" fontId="12" fillId="0" borderId="62" xfId="0" applyFont="true" applyBorder="true" applyAlignment="true" applyProtection="false">
      <alignment horizontal="center" vertical="center" textRotation="0" wrapText="false" indent="0" shrinkToFit="false"/>
      <protection locked="true" hidden="false"/>
    </xf>
    <xf numFmtId="164" fontId="12" fillId="0" borderId="45" xfId="0" applyFont="true" applyBorder="true" applyAlignment="true" applyProtection="false">
      <alignment horizontal="center" vertical="center" textRotation="0" wrapText="false" indent="0" shrinkToFit="false"/>
      <protection locked="true" hidden="false"/>
    </xf>
    <xf numFmtId="164" fontId="12" fillId="0" borderId="2" xfId="0" applyFont="true" applyBorder="true" applyAlignment="true" applyProtection="false">
      <alignment horizontal="right" vertical="center" textRotation="0" wrapText="false" indent="0" shrinkToFit="false"/>
      <protection locked="true" hidden="false"/>
    </xf>
    <xf numFmtId="164" fontId="12" fillId="0" borderId="4" xfId="0" applyFont="true" applyBorder="true" applyAlignment="true" applyProtection="false">
      <alignment horizontal="general" vertical="center" textRotation="0" wrapText="false" indent="0" shrinkToFit="false"/>
      <protection locked="true" hidden="false"/>
    </xf>
    <xf numFmtId="174" fontId="12" fillId="4" borderId="43" xfId="0" applyFont="true" applyBorder="true" applyAlignment="true" applyProtection="false">
      <alignment horizontal="center" vertical="top" textRotation="0" wrapText="false" indent="0" shrinkToFit="false"/>
      <protection locked="true" hidden="false"/>
    </xf>
    <xf numFmtId="174" fontId="48" fillId="4" borderId="30" xfId="0" applyFont="true" applyBorder="true" applyAlignment="true" applyProtection="false">
      <alignment horizontal="center" vertical="center" textRotation="0" wrapText="false" indent="0" shrinkToFit="false"/>
      <protection locked="true" hidden="false"/>
    </xf>
    <xf numFmtId="174" fontId="48" fillId="4" borderId="45" xfId="0" applyFont="true" applyBorder="true" applyAlignment="true" applyProtection="false">
      <alignment horizontal="center" vertical="center" textRotation="0" wrapText="false" indent="0" shrinkToFit="false"/>
      <protection locked="true" hidden="false"/>
    </xf>
    <xf numFmtId="164" fontId="49" fillId="0" borderId="0" xfId="0" applyFont="true" applyBorder="false" applyAlignment="true" applyProtection="false">
      <alignment horizontal="general" vertical="center" textRotation="0" wrapText="false" indent="0" shrinkToFit="false"/>
      <protection locked="true" hidden="false"/>
    </xf>
    <xf numFmtId="164" fontId="10" fillId="0" borderId="63" xfId="0" applyFont="true" applyBorder="true" applyAlignment="true" applyProtection="false">
      <alignment horizontal="left" vertical="center" textRotation="0" wrapText="false" indent="0" shrinkToFit="false"/>
      <protection locked="true" hidden="false"/>
    </xf>
    <xf numFmtId="174" fontId="21" fillId="0" borderId="48" xfId="0" applyFont="true" applyBorder="true" applyAlignment="true" applyProtection="false">
      <alignment horizontal="center" vertical="center" textRotation="0" wrapText="false" indent="0" shrinkToFit="false"/>
      <protection locked="true" hidden="false"/>
    </xf>
    <xf numFmtId="164" fontId="50" fillId="0" borderId="3" xfId="0" applyFont="true" applyBorder="true" applyAlignment="true" applyProtection="false">
      <alignment horizontal="left" vertical="center" textRotation="0" wrapText="false" indent="0" shrinkToFit="false"/>
      <protection locked="true" hidden="false"/>
    </xf>
    <xf numFmtId="174" fontId="51" fillId="0" borderId="64" xfId="0" applyFont="true" applyBorder="true" applyAlignment="true" applyProtection="false">
      <alignment horizontal="center" vertical="center" textRotation="0" wrapText="false" indent="0" shrinkToFit="false"/>
      <protection locked="true" hidden="false"/>
    </xf>
    <xf numFmtId="164" fontId="52" fillId="0" borderId="0" xfId="0" applyFont="true" applyBorder="false" applyAlignment="true" applyProtection="false">
      <alignment horizontal="general" vertical="center" textRotation="0" wrapText="false" indent="0" shrinkToFit="false"/>
      <protection locked="true" hidden="false"/>
    </xf>
    <xf numFmtId="164" fontId="0" fillId="0" borderId="2" xfId="0" applyFont="true" applyBorder="true" applyAlignment="true" applyProtection="false">
      <alignment horizontal="general" vertical="center" textRotation="0" wrapText="true" indent="0" shrinkToFit="false"/>
      <protection locked="true" hidden="false"/>
    </xf>
    <xf numFmtId="164" fontId="12" fillId="4" borderId="3" xfId="0" applyFont="true" applyBorder="true" applyAlignment="true" applyProtection="true">
      <alignment horizontal="right" vertical="center" textRotation="0" wrapText="true" indent="0" shrinkToFit="false"/>
      <protection locked="false" hidden="false"/>
    </xf>
    <xf numFmtId="164" fontId="4" fillId="0" borderId="3" xfId="0" applyFont="true" applyBorder="true" applyAlignment="true" applyProtection="false">
      <alignment horizontal="general" vertical="center" textRotation="0" wrapText="true" indent="0" shrinkToFit="false"/>
      <protection locked="true" hidden="false"/>
    </xf>
    <xf numFmtId="164" fontId="12" fillId="0" borderId="3" xfId="0" applyFont="true" applyBorder="true" applyAlignment="true" applyProtection="false">
      <alignment horizontal="right" vertical="center" textRotation="0" wrapText="false" indent="0" shrinkToFit="false"/>
      <protection locked="true" hidden="false"/>
    </xf>
    <xf numFmtId="164" fontId="12" fillId="0" borderId="4" xfId="0" applyFont="true" applyBorder="true" applyAlignment="true" applyProtection="false">
      <alignment horizontal="general" vertical="center" textRotation="0" wrapText="true" indent="0" shrinkToFit="false"/>
      <protection locked="true" hidden="false"/>
    </xf>
    <xf numFmtId="164" fontId="10" fillId="0" borderId="3" xfId="0" applyFont="true" applyBorder="true" applyAlignment="true" applyProtection="false">
      <alignment horizontal="left" vertical="center" textRotation="0" wrapText="false" indent="0" shrinkToFit="false"/>
      <protection locked="true" hidden="false"/>
    </xf>
    <xf numFmtId="174" fontId="21" fillId="0" borderId="3" xfId="0" applyFont="true" applyBorder="true" applyAlignment="true" applyProtection="false">
      <alignment horizontal="center" vertical="center" textRotation="0" wrapText="false" indent="0" shrinkToFit="false"/>
      <protection locked="true" hidden="false"/>
    </xf>
    <xf numFmtId="164" fontId="50" fillId="0" borderId="40" xfId="0" applyFont="true" applyBorder="true" applyAlignment="true" applyProtection="false">
      <alignment horizontal="left" vertical="center" textRotation="0" wrapText="false" indent="0" shrinkToFit="false"/>
      <protection locked="true" hidden="false"/>
    </xf>
    <xf numFmtId="174" fontId="51" fillId="0" borderId="0" xfId="0" applyFont="true" applyBorder="false" applyAlignment="true" applyProtection="false">
      <alignment horizontal="center" vertical="center" textRotation="0" wrapText="false" indent="0" shrinkToFit="false"/>
      <protection locked="true" hidden="false"/>
    </xf>
    <xf numFmtId="174" fontId="45"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center" textRotation="0" wrapText="false" indent="0" shrinkToFit="false"/>
      <protection locked="true" hidden="false"/>
    </xf>
    <xf numFmtId="172" fontId="15" fillId="4" borderId="30" xfId="0" applyFont="true" applyBorder="true" applyAlignment="true" applyProtection="false">
      <alignment horizontal="center" vertical="center" textRotation="0" wrapText="false" indent="0" shrinkToFit="false"/>
      <protection locked="true" hidden="false"/>
    </xf>
    <xf numFmtId="164" fontId="16" fillId="0" borderId="62" xfId="0" applyFont="true" applyBorder="true" applyAlignment="true" applyProtection="false">
      <alignment horizontal="center" vertical="center" textRotation="0" wrapText="true" indent="0" shrinkToFit="false"/>
      <protection locked="true" hidden="false"/>
    </xf>
    <xf numFmtId="164" fontId="0" fillId="0" borderId="0" xfId="0" applyFont="true" applyBorder="true" applyAlignment="true" applyProtection="false">
      <alignment horizontal="center" vertical="center" textRotation="0" wrapText="false" indent="0" shrinkToFit="false"/>
      <protection locked="true" hidden="false"/>
    </xf>
    <xf numFmtId="164" fontId="15" fillId="0" borderId="0" xfId="0" applyFont="true" applyBorder="true" applyAlignment="true" applyProtection="false">
      <alignment horizontal="center" vertical="center" textRotation="0" wrapText="false" indent="0" shrinkToFit="false"/>
      <protection locked="true" hidden="false"/>
    </xf>
    <xf numFmtId="164" fontId="15" fillId="0" borderId="9" xfId="0" applyFont="true" applyBorder="true" applyAlignment="true" applyProtection="false">
      <alignment horizontal="center" vertical="top" textRotation="0" wrapText="false" indent="0" shrinkToFit="false"/>
      <protection locked="true" hidden="false"/>
    </xf>
    <xf numFmtId="164" fontId="53" fillId="0" borderId="1" xfId="0" applyFont="true" applyBorder="true" applyAlignment="true" applyProtection="false">
      <alignment horizontal="center" vertical="center" textRotation="0" wrapText="false" indent="0" shrinkToFit="false"/>
      <protection locked="true" hidden="false"/>
    </xf>
    <xf numFmtId="172" fontId="0" fillId="0" borderId="14" xfId="0" applyFont="false" applyBorder="true" applyAlignment="true" applyProtection="false">
      <alignment horizontal="justify" vertical="center" textRotation="0" wrapText="false" indent="0" shrinkToFit="false"/>
      <protection locked="true" hidden="false"/>
    </xf>
    <xf numFmtId="164" fontId="0" fillId="0" borderId="14" xfId="0" applyFont="true" applyBorder="true" applyAlignment="true" applyProtection="false">
      <alignment horizontal="right" vertical="bottom" textRotation="0" wrapText="true" indent="0" shrinkToFit="false"/>
      <protection locked="true" hidden="false"/>
    </xf>
    <xf numFmtId="164" fontId="15" fillId="0" borderId="49" xfId="0" applyFont="true" applyBorder="true" applyAlignment="true" applyProtection="false">
      <alignment horizontal="right" vertical="center" textRotation="0" wrapText="false" indent="0" shrinkToFit="false"/>
      <protection locked="true" hidden="false"/>
    </xf>
    <xf numFmtId="164" fontId="0" fillId="4" borderId="13" xfId="0" applyFont="false" applyBorder="true" applyAlignment="true" applyProtection="true">
      <alignment horizontal="left" vertical="center" textRotation="0" wrapText="false" indent="0" shrinkToFit="false"/>
      <protection locked="false" hidden="false"/>
    </xf>
    <xf numFmtId="164" fontId="15" fillId="0" borderId="5" xfId="0" applyFont="true" applyBorder="true" applyAlignment="true" applyProtection="false">
      <alignment horizontal="right" vertical="center" textRotation="0" wrapText="false" indent="0" shrinkToFit="false"/>
      <protection locked="true" hidden="false"/>
    </xf>
    <xf numFmtId="164" fontId="0" fillId="4" borderId="6" xfId="0" applyFont="false" applyBorder="true" applyAlignment="true" applyProtection="true">
      <alignment horizontal="left" vertical="center" textRotation="0" wrapText="false" indent="0" shrinkToFit="false"/>
      <protection locked="false" hidden="false"/>
    </xf>
    <xf numFmtId="164" fontId="14" fillId="0" borderId="0" xfId="0" applyFont="true" applyBorder="false" applyAlignment="true" applyProtection="false">
      <alignment horizontal="general" vertical="center" textRotation="0" wrapText="false" indent="0" shrinkToFit="false"/>
      <protection locked="true" hidden="false"/>
    </xf>
    <xf numFmtId="172" fontId="12" fillId="0" borderId="10" xfId="0" applyFont="true" applyBorder="true" applyAlignment="true" applyProtection="false">
      <alignment horizontal="center" vertical="center" textRotation="0" wrapText="false" indent="0" shrinkToFit="false"/>
      <protection locked="true" hidden="false"/>
    </xf>
    <xf numFmtId="174" fontId="12" fillId="4" borderId="43" xfId="0" applyFont="true" applyBorder="true" applyAlignment="true" applyProtection="true">
      <alignment horizontal="center" vertical="top" textRotation="0" wrapText="false" indent="0" shrinkToFit="false"/>
      <protection locked="false" hidden="false"/>
    </xf>
    <xf numFmtId="174" fontId="48" fillId="4" borderId="30" xfId="0" applyFont="true" applyBorder="true" applyAlignment="true" applyProtection="true">
      <alignment horizontal="center" vertical="center" textRotation="0" wrapText="false" indent="0" shrinkToFit="false"/>
      <protection locked="false" hidden="false"/>
    </xf>
    <xf numFmtId="174" fontId="48" fillId="4" borderId="45" xfId="0" applyFont="true" applyBorder="true" applyAlignment="true" applyProtection="true">
      <alignment horizontal="center" vertical="center" textRotation="0" wrapText="false" indent="0" shrinkToFit="false"/>
      <protection locked="false" hidden="false"/>
    </xf>
    <xf numFmtId="164" fontId="0" fillId="0" borderId="7" xfId="0" applyFont="true" applyBorder="true" applyAlignment="true" applyProtection="false">
      <alignment horizontal="general" vertical="center" textRotation="0" wrapText="true" indent="0" shrinkToFit="false"/>
      <protection locked="true" hidden="false"/>
    </xf>
    <xf numFmtId="164" fontId="12" fillId="4" borderId="40" xfId="0" applyFont="true" applyBorder="true" applyAlignment="true" applyProtection="true">
      <alignment horizontal="right" vertical="center" textRotation="0" wrapText="true" indent="0" shrinkToFit="false"/>
      <protection locked="false" hidden="false"/>
    </xf>
    <xf numFmtId="164" fontId="4" fillId="0" borderId="40" xfId="0" applyFont="true" applyBorder="true" applyAlignment="true" applyProtection="false">
      <alignment horizontal="general" vertical="center" textRotation="0" wrapText="true" indent="0" shrinkToFit="false"/>
      <protection locked="true" hidden="false"/>
    </xf>
    <xf numFmtId="164" fontId="12" fillId="0" borderId="40" xfId="0" applyFont="true" applyBorder="true" applyAlignment="true" applyProtection="false">
      <alignment horizontal="right" vertical="center" textRotation="0" wrapText="false" indent="0" shrinkToFit="false"/>
      <protection locked="true" hidden="false"/>
    </xf>
    <xf numFmtId="164" fontId="12" fillId="0" borderId="8" xfId="0" applyFont="true" applyBorder="true" applyAlignment="true" applyProtection="false">
      <alignment horizontal="general" vertical="center" textRotation="0" wrapText="true" indent="0" shrinkToFit="false"/>
      <protection locked="true" hidden="false"/>
    </xf>
    <xf numFmtId="172" fontId="0" fillId="0" borderId="41" xfId="0" applyFont="false" applyBorder="true" applyAlignment="true" applyProtection="false">
      <alignment horizontal="justify" vertical="center" textRotation="0" wrapText="false" indent="0" shrinkToFit="false"/>
      <protection locked="true" hidden="false"/>
    </xf>
    <xf numFmtId="172" fontId="16" fillId="2" borderId="10" xfId="15" applyFont="true" applyBorder="true" applyAlignment="true" applyProtection="true">
      <alignment horizontal="left" vertical="center" textRotation="0" wrapText="false" indent="0" shrinkToFit="false"/>
      <protection locked="true" hidden="false"/>
    </xf>
    <xf numFmtId="180" fontId="16" fillId="8" borderId="9" xfId="15" applyFont="true" applyBorder="true" applyAlignment="true" applyProtection="true">
      <alignment horizontal="left" vertical="center" textRotation="0" wrapText="false" indent="0" shrinkToFit="false"/>
      <protection locked="true" hidden="false"/>
    </xf>
    <xf numFmtId="181" fontId="16" fillId="8" borderId="6" xfId="74" applyFont="true" applyBorder="true" applyAlignment="true" applyProtection="false">
      <alignment horizontal="left" vertical="center" textRotation="0" wrapText="false" indent="0" shrinkToFit="false"/>
      <protection locked="true" hidden="false"/>
    </xf>
    <xf numFmtId="164" fontId="16" fillId="8" borderId="9" xfId="74" applyFont="true" applyBorder="true" applyAlignment="true" applyProtection="false">
      <alignment horizontal="general" vertical="center" textRotation="0" wrapText="false" indent="0" shrinkToFit="false"/>
      <protection locked="true" hidden="false"/>
    </xf>
    <xf numFmtId="182" fontId="16" fillId="8" borderId="6" xfId="74" applyFont="true" applyBorder="true" applyAlignment="true" applyProtection="false">
      <alignment horizontal="left" vertical="center" textRotation="0" wrapText="false" indent="0" shrinkToFit="false"/>
      <protection locked="true" hidden="false"/>
    </xf>
    <xf numFmtId="164" fontId="33" fillId="2" borderId="31" xfId="15" applyFont="true" applyBorder="true" applyAlignment="true" applyProtection="true">
      <alignment horizontal="center" vertical="center" textRotation="0" wrapText="false" indent="0" shrinkToFit="false"/>
      <protection locked="true" hidden="false"/>
    </xf>
    <xf numFmtId="164" fontId="33" fillId="2" borderId="31" xfId="15" applyFont="true" applyBorder="true" applyAlignment="true" applyProtection="true">
      <alignment horizontal="left" vertical="center" textRotation="0" wrapText="false" indent="0" shrinkToFit="false"/>
      <protection locked="true" hidden="false"/>
    </xf>
    <xf numFmtId="179" fontId="15" fillId="13" borderId="0" xfId="15" applyFont="true" applyBorder="true" applyAlignment="true" applyProtection="true">
      <alignment horizontal="left" vertical="center" textRotation="0" wrapText="false" indent="0" shrinkToFit="false"/>
      <protection locked="true" hidden="false"/>
    </xf>
    <xf numFmtId="179" fontId="15" fillId="13" borderId="0" xfId="74" applyFont="true" applyBorder="false" applyAlignment="true" applyProtection="false">
      <alignment horizontal="left" vertical="center" textRotation="0" wrapText="false" indent="0" shrinkToFit="false"/>
      <protection locked="true" hidden="false"/>
    </xf>
    <xf numFmtId="164" fontId="29" fillId="2" borderId="15" xfId="74" applyFont="true" applyBorder="true" applyAlignment="true" applyProtection="false">
      <alignment horizontal="general" vertical="center" textRotation="0" wrapText="false" indent="0" shrinkToFit="false"/>
      <protection locked="true" hidden="false"/>
    </xf>
    <xf numFmtId="164" fontId="29" fillId="2" borderId="55" xfId="74" applyFont="true" applyBorder="true" applyAlignment="true" applyProtection="false">
      <alignment horizontal="general" vertical="center" textRotation="0" wrapText="false" indent="0" shrinkToFit="false"/>
      <protection locked="true" hidden="false"/>
    </xf>
    <xf numFmtId="179" fontId="29" fillId="2" borderId="55" xfId="15" applyFont="true" applyBorder="true" applyAlignment="true" applyProtection="true">
      <alignment horizontal="general" vertical="center" textRotation="0" wrapText="false" indent="0" shrinkToFit="false"/>
      <protection locked="true" hidden="false"/>
    </xf>
    <xf numFmtId="179" fontId="33" fillId="2" borderId="21" xfId="15" applyFont="true" applyBorder="true" applyAlignment="true" applyProtection="true">
      <alignment horizontal="general" vertical="center" textRotation="0" wrapText="false" indent="0" shrinkToFit="false"/>
      <protection locked="true" hidden="false"/>
    </xf>
    <xf numFmtId="179" fontId="29" fillId="2" borderId="28" xfId="15" applyFont="true" applyBorder="true" applyAlignment="true" applyProtection="true">
      <alignment horizontal="general" vertical="center" textRotation="0" wrapText="false" indent="0" shrinkToFit="false"/>
      <protection locked="true" hidden="false"/>
    </xf>
    <xf numFmtId="179" fontId="16" fillId="13" borderId="0" xfId="15" applyFont="true" applyBorder="true" applyAlignment="true" applyProtection="true">
      <alignment horizontal="left" vertical="center" textRotation="0" wrapText="false" indent="0" shrinkToFit="false"/>
      <protection locked="true" hidden="false"/>
    </xf>
    <xf numFmtId="179" fontId="16" fillId="13" borderId="0" xfId="74" applyFont="true" applyBorder="false" applyAlignment="true" applyProtection="false">
      <alignment horizontal="left" vertical="center" textRotation="0" wrapText="false" indent="0" shrinkToFit="false"/>
      <protection locked="true" hidden="false"/>
    </xf>
    <xf numFmtId="164" fontId="15" fillId="2" borderId="55" xfId="74" applyFont="true" applyBorder="true" applyAlignment="true" applyProtection="false">
      <alignment horizontal="general" vertical="center" textRotation="0" wrapText="false" indent="0" shrinkToFit="false"/>
      <protection locked="true" hidden="false"/>
    </xf>
    <xf numFmtId="164" fontId="7" fillId="2" borderId="55" xfId="74" applyFont="true" applyBorder="true" applyAlignment="true" applyProtection="false">
      <alignment horizontal="general" vertical="center" textRotation="0" wrapText="false" indent="0" shrinkToFit="false"/>
      <protection locked="true" hidden="false"/>
    </xf>
    <xf numFmtId="167" fontId="7" fillId="2" borderId="55" xfId="15" applyFont="true" applyBorder="true" applyAlignment="true" applyProtection="true">
      <alignment horizontal="general" vertical="center" textRotation="0" wrapText="false" indent="0" shrinkToFit="false"/>
      <protection locked="true" hidden="false"/>
    </xf>
    <xf numFmtId="167" fontId="27" fillId="2" borderId="0" xfId="15" applyFont="true" applyBorder="true" applyAlignment="true" applyProtection="true">
      <alignment horizontal="general" vertical="center" textRotation="0" wrapText="false" indent="0" shrinkToFit="false"/>
      <protection locked="true" hidden="false"/>
    </xf>
    <xf numFmtId="164" fontId="0" fillId="4" borderId="9" xfId="0" applyFont="false" applyBorder="true" applyAlignment="true" applyProtection="false">
      <alignment horizontal="general" vertical="center" textRotation="0" wrapText="false" indent="0" shrinkToFit="false"/>
      <protection locked="true" hidden="false"/>
    </xf>
    <xf numFmtId="175" fontId="15" fillId="4" borderId="30" xfId="0" applyFont="true" applyBorder="true" applyAlignment="false" applyProtection="false">
      <alignment horizontal="general" vertical="bottom" textRotation="0" wrapText="false" indent="0" shrinkToFit="false"/>
      <protection locked="true" hidden="false"/>
    </xf>
    <xf numFmtId="184" fontId="12" fillId="4" borderId="30" xfId="0" applyFont="true" applyBorder="true" applyAlignment="true" applyProtection="false">
      <alignment horizontal="center" vertical="center" textRotation="0" wrapText="false" indent="0" shrinkToFit="false"/>
      <protection locked="true" hidden="false"/>
    </xf>
    <xf numFmtId="172" fontId="21" fillId="4" borderId="1" xfId="0" applyFont="true" applyBorder="true" applyAlignment="true" applyProtection="false">
      <alignment horizontal="center" vertical="center" textRotation="0" wrapText="false" indent="0" shrinkToFit="false"/>
      <protection locked="true" hidden="false"/>
    </xf>
    <xf numFmtId="164" fontId="0" fillId="4" borderId="13" xfId="0" applyFont="false" applyBorder="true" applyAlignment="true" applyProtection="false">
      <alignment horizontal="left" vertical="center" textRotation="0" wrapText="false" indent="0" shrinkToFit="false"/>
      <protection locked="true" hidden="false"/>
    </xf>
    <xf numFmtId="164" fontId="0" fillId="4" borderId="6" xfId="0" applyFont="false" applyBorder="true" applyAlignment="true" applyProtection="false">
      <alignment horizontal="left" vertical="center" textRotation="0" wrapText="false" indent="0" shrinkToFit="false"/>
      <protection locked="true" hidden="false"/>
    </xf>
    <xf numFmtId="181" fontId="12" fillId="4" borderId="43" xfId="15" applyFont="true" applyBorder="true" applyAlignment="true" applyProtection="true">
      <alignment horizontal="center" vertical="top" textRotation="0" wrapText="false" indent="0" shrinkToFit="false"/>
      <protection locked="true" hidden="false"/>
    </xf>
    <xf numFmtId="164" fontId="16" fillId="8" borderId="9" xfId="74" applyFont="true" applyBorder="true" applyAlignment="true" applyProtection="true">
      <alignment horizontal="general" vertical="center" textRotation="0" wrapText="false" indent="0" shrinkToFit="false"/>
      <protection locked="false" hidden="false"/>
    </xf>
    <xf numFmtId="167" fontId="15" fillId="2" borderId="12" xfId="15" applyFont="true" applyBorder="true" applyAlignment="true" applyProtection="true">
      <alignment horizontal="right" vertical="center" textRotation="0" wrapText="false" indent="0" shrinkToFit="false"/>
      <protection locked="true" hidden="false"/>
    </xf>
    <xf numFmtId="167" fontId="15" fillId="2" borderId="9" xfId="15" applyFont="true" applyBorder="true" applyAlignment="true" applyProtection="true">
      <alignment horizontal="right" vertical="center" textRotation="0" wrapText="false" indent="0" shrinkToFit="false"/>
      <protection locked="true" hidden="false"/>
    </xf>
    <xf numFmtId="174" fontId="16" fillId="8" borderId="9" xfId="19" applyFont="true" applyBorder="true" applyAlignment="true" applyProtection="true">
      <alignment horizontal="center" vertical="center" textRotation="0" wrapText="false" indent="0" shrinkToFit="false"/>
      <protection locked="true" hidden="false"/>
    </xf>
    <xf numFmtId="181" fontId="16" fillId="8" borderId="9" xfId="74" applyFont="true" applyBorder="true" applyAlignment="true" applyProtection="false">
      <alignment horizontal="left" vertical="center" textRotation="0" wrapText="false" indent="0" shrinkToFit="false"/>
      <protection locked="true" hidden="false"/>
    </xf>
    <xf numFmtId="172" fontId="33" fillId="2" borderId="30" xfId="15" applyFont="true" applyBorder="true" applyAlignment="true" applyProtection="true">
      <alignment horizontal="general" vertical="center" textRotation="0" wrapText="false" indent="0" shrinkToFit="false"/>
      <protection locked="true" hidden="false"/>
    </xf>
    <xf numFmtId="179" fontId="33" fillId="8" borderId="31" xfId="15" applyFont="true" applyBorder="true" applyAlignment="true" applyProtection="true">
      <alignment horizontal="general" vertical="center" textRotation="0" wrapText="false" indent="0" shrinkToFit="false"/>
      <protection locked="false" hidden="false"/>
    </xf>
    <xf numFmtId="172" fontId="33" fillId="2" borderId="31" xfId="15" applyFont="true" applyBorder="true" applyAlignment="true" applyProtection="true">
      <alignment horizontal="center" vertical="center" textRotation="0" wrapText="false" indent="0" shrinkToFit="false"/>
      <protection locked="true" hidden="false"/>
    </xf>
    <xf numFmtId="181" fontId="33" fillId="2" borderId="31" xfId="15" applyFont="true" applyBorder="true" applyAlignment="true" applyProtection="true">
      <alignment horizontal="general" vertical="center" textRotation="0" wrapText="false" indent="0" shrinkToFit="false"/>
      <protection locked="true" hidden="false"/>
    </xf>
    <xf numFmtId="179" fontId="33" fillId="2" borderId="15" xfId="15" applyFont="true" applyBorder="true" applyAlignment="true" applyProtection="true">
      <alignment horizontal="general" vertical="center" textRotation="0" wrapText="false" indent="0" shrinkToFit="false"/>
      <protection locked="true" hidden="false"/>
    </xf>
    <xf numFmtId="179" fontId="29" fillId="2" borderId="23" xfId="15" applyFont="true" applyBorder="true" applyAlignment="true" applyProtection="true">
      <alignment horizontal="general" vertical="center" textRotation="0" wrapText="false" indent="0" shrinkToFit="false"/>
      <protection locked="true" hidden="false"/>
    </xf>
    <xf numFmtId="167" fontId="7" fillId="2" borderId="0" xfId="15" applyFont="true" applyBorder="true" applyAlignment="true" applyProtection="true">
      <alignment horizontal="general" vertical="center" textRotation="0" wrapText="false" indent="0" shrinkToFit="false"/>
      <protection locked="true" hidden="false"/>
    </xf>
    <xf numFmtId="164" fontId="4" fillId="4" borderId="9" xfId="74" applyFont="true" applyBorder="true" applyAlignment="true" applyProtection="true">
      <alignment horizontal="left" vertical="bottom" textRotation="0" wrapText="false" indent="0" shrinkToFit="false"/>
      <protection locked="false" hidden="false"/>
    </xf>
    <xf numFmtId="164" fontId="7" fillId="4" borderId="9" xfId="74" applyFont="true" applyBorder="true" applyAlignment="true" applyProtection="true">
      <alignment horizontal="center" vertical="bottom" textRotation="0" wrapText="false" indent="0" shrinkToFit="false"/>
      <protection locked="false" hidden="false"/>
    </xf>
    <xf numFmtId="164" fontId="15" fillId="2" borderId="0" xfId="0" applyFont="true" applyBorder="false" applyAlignment="true" applyProtection="false">
      <alignment horizontal="general" vertical="top" textRotation="0" wrapText="false" indent="0" shrinkToFit="false"/>
      <protection locked="true" hidden="false"/>
    </xf>
    <xf numFmtId="172" fontId="45" fillId="2" borderId="0" xfId="74" applyFont="true" applyBorder="false" applyAlignment="true" applyProtection="false">
      <alignment horizontal="general" vertical="center" textRotation="0" wrapText="false" indent="0" shrinkToFit="false"/>
      <protection locked="true" hidden="false"/>
    </xf>
    <xf numFmtId="172" fontId="54" fillId="2" borderId="0" xfId="0" applyFont="true" applyBorder="true" applyAlignment="true" applyProtection="false">
      <alignment horizontal="center" vertical="center" textRotation="0" wrapText="false" indent="0" shrinkToFit="false"/>
      <protection locked="true" hidden="false"/>
    </xf>
    <xf numFmtId="164" fontId="55" fillId="2" borderId="0" xfId="0" applyFont="true" applyBorder="false" applyAlignment="true" applyProtection="false">
      <alignment horizontal="left" vertical="center" textRotation="0" wrapText="true" indent="0" shrinkToFit="false"/>
      <protection locked="true" hidden="false"/>
    </xf>
    <xf numFmtId="164" fontId="16" fillId="0" borderId="2" xfId="0" applyFont="true" applyBorder="true" applyAlignment="true" applyProtection="false">
      <alignment horizontal="right" vertical="center" textRotation="0" wrapText="false" indent="0" shrinkToFit="false"/>
      <protection locked="true" hidden="false"/>
    </xf>
    <xf numFmtId="164" fontId="16" fillId="0" borderId="4" xfId="0" applyFont="true" applyBorder="true" applyAlignment="true" applyProtection="false">
      <alignment horizontal="left" vertical="center" textRotation="0" wrapText="false" indent="0" shrinkToFit="false"/>
      <protection locked="true" hidden="false"/>
    </xf>
    <xf numFmtId="172" fontId="15" fillId="0" borderId="30" xfId="0" applyFont="true" applyBorder="true" applyAlignment="true" applyProtection="false">
      <alignment horizontal="center" vertical="top" textRotation="0" wrapText="false" indent="0" shrinkToFit="false"/>
      <protection locked="true" hidden="false"/>
    </xf>
    <xf numFmtId="172" fontId="15" fillId="0" borderId="30" xfId="0" applyFont="true" applyBorder="true" applyAlignment="true" applyProtection="false">
      <alignment horizontal="justify" vertical="top" textRotation="0" wrapText="false" indent="0" shrinkToFit="false"/>
      <protection locked="true" hidden="false"/>
    </xf>
    <xf numFmtId="184" fontId="36" fillId="6" borderId="0" xfId="0" applyFont="true" applyBorder="false" applyAlignment="false" applyProtection="false">
      <alignment horizontal="general" vertical="bottom" textRotation="0" wrapText="false" indent="0" shrinkToFit="false"/>
      <protection locked="true" hidden="false"/>
    </xf>
    <xf numFmtId="185" fontId="36" fillId="6" borderId="0" xfId="0" applyFont="true" applyBorder="false" applyAlignment="false" applyProtection="false">
      <alignment horizontal="general" vertical="bottom" textRotation="0" wrapText="false" indent="0" shrinkToFit="false"/>
      <protection locked="true" hidden="false"/>
    </xf>
    <xf numFmtId="164" fontId="15" fillId="2" borderId="51" xfId="0" applyFont="true" applyBorder="true" applyAlignment="true" applyProtection="true">
      <alignment horizontal="left" vertical="center" textRotation="0" wrapText="false" indent="0" shrinkToFit="false"/>
      <protection locked="false" hidden="false"/>
    </xf>
    <xf numFmtId="164" fontId="15" fillId="2" borderId="30" xfId="0" applyFont="true" applyBorder="true" applyAlignment="true" applyProtection="true">
      <alignment horizontal="left" vertical="center" textRotation="0" wrapText="false" indent="0" shrinkToFit="false"/>
      <protection locked="false" hidden="false"/>
    </xf>
    <xf numFmtId="172" fontId="0" fillId="2" borderId="0" xfId="0" applyFont="false" applyBorder="false" applyAlignment="true" applyProtection="false">
      <alignment horizontal="right" vertical="center" textRotation="0" wrapText="false" indent="0" shrinkToFit="false"/>
      <protection locked="true" hidden="false"/>
    </xf>
    <xf numFmtId="176" fontId="15" fillId="0" borderId="9" xfId="0" applyFont="true" applyBorder="true" applyAlignment="true" applyProtection="true">
      <alignment horizontal="center" vertical="center" textRotation="0" wrapText="false" indent="0" shrinkToFit="false"/>
      <protection locked="false" hidden="false"/>
    </xf>
    <xf numFmtId="164" fontId="4" fillId="0" borderId="0" xfId="27" applyFont="true" applyBorder="false" applyAlignment="false" applyProtection="false">
      <alignment horizontal="general" vertical="bottom" textRotation="0" wrapText="false" indent="0" shrinkToFit="false"/>
      <protection locked="true" hidden="false"/>
    </xf>
    <xf numFmtId="164" fontId="21" fillId="0" borderId="0" xfId="27" applyFont="true" applyBorder="false" applyAlignment="false" applyProtection="false">
      <alignment horizontal="general" vertical="bottom" textRotation="0" wrapText="false" indent="0" shrinkToFit="false"/>
      <protection locked="true" hidden="false"/>
    </xf>
    <xf numFmtId="164" fontId="21" fillId="0" borderId="0" xfId="27" applyFont="true" applyBorder="true" applyAlignment="true" applyProtection="false">
      <alignment horizontal="center" vertical="bottom" textRotation="0" wrapText="false" indent="0" shrinkToFit="false"/>
      <protection locked="true" hidden="false"/>
    </xf>
    <xf numFmtId="164" fontId="12" fillId="0" borderId="0" xfId="27" applyFont="true" applyBorder="false" applyAlignment="false" applyProtection="false">
      <alignment horizontal="general" vertical="bottom" textRotation="0" wrapText="false" indent="0" shrinkToFit="false"/>
      <protection locked="true" hidden="false"/>
    </xf>
    <xf numFmtId="164" fontId="12" fillId="0" borderId="0" xfId="27" applyFont="true" applyBorder="false" applyAlignment="true" applyProtection="false">
      <alignment horizontal="center" vertical="bottom" textRotation="0" wrapText="false" indent="0" shrinkToFit="false"/>
      <protection locked="true" hidden="false"/>
    </xf>
    <xf numFmtId="164" fontId="12" fillId="0" borderId="7" xfId="27" applyFont="true" applyBorder="true" applyAlignment="true" applyProtection="false">
      <alignment horizontal="right" vertical="bottom" textRotation="0" wrapText="false" indent="0" shrinkToFit="false"/>
      <protection locked="true" hidden="false"/>
    </xf>
    <xf numFmtId="172" fontId="4" fillId="4" borderId="8" xfId="27" applyFont="true" applyBorder="true" applyAlignment="true" applyProtection="false">
      <alignment horizontal="left" vertical="bottom" textRotation="0" wrapText="false" indent="0" shrinkToFit="false"/>
      <protection locked="true" hidden="false"/>
    </xf>
    <xf numFmtId="164" fontId="4" fillId="0" borderId="7" xfId="27" applyFont="true" applyBorder="true" applyAlignment="false" applyProtection="false">
      <alignment horizontal="general" vertical="bottom" textRotation="0" wrapText="false" indent="0" shrinkToFit="false"/>
      <protection locked="true" hidden="false"/>
    </xf>
    <xf numFmtId="164" fontId="4" fillId="0" borderId="40" xfId="27" applyFont="true" applyBorder="true" applyAlignment="false" applyProtection="false">
      <alignment horizontal="general" vertical="bottom" textRotation="0" wrapText="false" indent="0" shrinkToFit="false"/>
      <protection locked="true" hidden="false"/>
    </xf>
    <xf numFmtId="169" fontId="12" fillId="0" borderId="40" xfId="27" applyFont="true" applyBorder="true" applyAlignment="true" applyProtection="false">
      <alignment horizontal="right" vertical="bottom" textRotation="0" wrapText="false" indent="0" shrinkToFit="false"/>
      <protection locked="true" hidden="false"/>
    </xf>
    <xf numFmtId="188" fontId="4" fillId="4" borderId="8" xfId="27" applyFont="true" applyBorder="true" applyAlignment="true" applyProtection="false">
      <alignment horizontal="center" vertical="bottom" textRotation="0" wrapText="false" indent="0" shrinkToFit="false"/>
      <protection locked="true" hidden="false"/>
    </xf>
    <xf numFmtId="164" fontId="12" fillId="0" borderId="49" xfId="27" applyFont="true" applyBorder="true" applyAlignment="true" applyProtection="false">
      <alignment horizontal="right" vertical="bottom" textRotation="0" wrapText="false" indent="0" shrinkToFit="false"/>
      <protection locked="true" hidden="false"/>
    </xf>
    <xf numFmtId="172" fontId="4" fillId="4" borderId="13" xfId="27" applyFont="true" applyBorder="true" applyAlignment="true" applyProtection="false">
      <alignment horizontal="left" vertical="bottom" textRotation="0" wrapText="false" indent="0" shrinkToFit="false"/>
      <protection locked="true" hidden="false"/>
    </xf>
    <xf numFmtId="164" fontId="4" fillId="0" borderId="49" xfId="27" applyFont="true" applyBorder="true" applyAlignment="false" applyProtection="false">
      <alignment horizontal="general" vertical="bottom" textRotation="0" wrapText="false" indent="0" shrinkToFit="false"/>
      <protection locked="true" hidden="false"/>
    </xf>
    <xf numFmtId="164" fontId="12" fillId="0" borderId="0" xfId="27" applyFont="true" applyBorder="false" applyAlignment="true" applyProtection="false">
      <alignment horizontal="right" vertical="bottom" textRotation="0" wrapText="false" indent="0" shrinkToFit="false"/>
      <protection locked="true" hidden="false"/>
    </xf>
    <xf numFmtId="188" fontId="4" fillId="4" borderId="13" xfId="27" applyFont="true" applyBorder="true" applyAlignment="true" applyProtection="false">
      <alignment horizontal="center" vertical="bottom" textRotation="0" wrapText="false" indent="0" shrinkToFit="false"/>
      <protection locked="true" hidden="false"/>
    </xf>
    <xf numFmtId="164" fontId="12" fillId="0" borderId="5" xfId="27" applyFont="true" applyBorder="true" applyAlignment="true" applyProtection="false">
      <alignment horizontal="right" vertical="bottom" textRotation="0" wrapText="false" indent="0" shrinkToFit="false"/>
      <protection locked="true" hidden="false"/>
    </xf>
    <xf numFmtId="172" fontId="4" fillId="4" borderId="6" xfId="27" applyFont="true" applyBorder="true" applyAlignment="true" applyProtection="false">
      <alignment horizontal="left" vertical="bottom" textRotation="0" wrapText="false" indent="0" shrinkToFit="false"/>
      <protection locked="true" hidden="false"/>
    </xf>
    <xf numFmtId="164" fontId="4" fillId="0" borderId="5" xfId="27" applyFont="true" applyBorder="true" applyAlignment="false" applyProtection="false">
      <alignment horizontal="general" vertical="bottom" textRotation="0" wrapText="false" indent="0" shrinkToFit="false"/>
      <protection locked="true" hidden="false"/>
    </xf>
    <xf numFmtId="164" fontId="4" fillId="0" borderId="9" xfId="27" applyFont="true" applyBorder="true" applyAlignment="false" applyProtection="false">
      <alignment horizontal="general" vertical="bottom" textRotation="0" wrapText="false" indent="0" shrinkToFit="false"/>
      <protection locked="true" hidden="false"/>
    </xf>
    <xf numFmtId="164" fontId="12" fillId="0" borderId="9" xfId="27" applyFont="true" applyBorder="true" applyAlignment="true" applyProtection="false">
      <alignment horizontal="right" vertical="bottom" textRotation="0" wrapText="false" indent="0" shrinkToFit="false"/>
      <protection locked="true" hidden="false"/>
    </xf>
    <xf numFmtId="188" fontId="4" fillId="4" borderId="6" xfId="27" applyFont="true" applyBorder="true" applyAlignment="true" applyProtection="false">
      <alignment horizontal="center" vertical="bottom" textRotation="0" wrapText="false" indent="0" shrinkToFit="false"/>
      <protection locked="true" hidden="false"/>
    </xf>
    <xf numFmtId="164" fontId="15" fillId="0" borderId="0" xfId="27" applyFont="true" applyBorder="false" applyAlignment="false" applyProtection="false">
      <alignment horizontal="general" vertical="bottom" textRotation="0" wrapText="false" indent="0" shrinkToFit="false"/>
      <protection locked="true" hidden="false"/>
    </xf>
    <xf numFmtId="164" fontId="16" fillId="0" borderId="41" xfId="27" applyFont="true" applyBorder="true" applyAlignment="false" applyProtection="false">
      <alignment horizontal="general" vertical="bottom" textRotation="0" wrapText="false" indent="0" shrinkToFit="false"/>
      <protection locked="true" hidden="false"/>
    </xf>
    <xf numFmtId="164" fontId="16" fillId="0" borderId="41" xfId="27" applyFont="true" applyBorder="true" applyAlignment="true" applyProtection="false">
      <alignment horizontal="center" vertical="bottom" textRotation="0" wrapText="false" indent="0" shrinkToFit="false"/>
      <protection locked="true" hidden="false"/>
    </xf>
    <xf numFmtId="164" fontId="16" fillId="0" borderId="40" xfId="27" applyFont="true" applyBorder="true" applyAlignment="false" applyProtection="false">
      <alignment horizontal="general" vertical="bottom" textRotation="0" wrapText="false" indent="0" shrinkToFit="false"/>
      <protection locked="true" hidden="false"/>
    </xf>
    <xf numFmtId="164" fontId="16" fillId="0" borderId="1" xfId="27" applyFont="true" applyBorder="true" applyAlignment="true" applyProtection="false">
      <alignment horizontal="center" vertical="bottom" textRotation="0" wrapText="false" indent="0" shrinkToFit="false"/>
      <protection locked="true" hidden="false"/>
    </xf>
    <xf numFmtId="164" fontId="16" fillId="0" borderId="14" xfId="27" applyFont="true" applyBorder="true" applyAlignment="false" applyProtection="false">
      <alignment horizontal="general" vertical="bottom" textRotation="0" wrapText="false" indent="0" shrinkToFit="false"/>
      <protection locked="true" hidden="false"/>
    </xf>
    <xf numFmtId="164" fontId="16" fillId="0" borderId="14" xfId="27" applyFont="true" applyBorder="true" applyAlignment="true" applyProtection="false">
      <alignment horizontal="center" vertical="bottom" textRotation="0" wrapText="false" indent="0" shrinkToFit="false"/>
      <protection locked="true" hidden="false"/>
    </xf>
    <xf numFmtId="164" fontId="16" fillId="0" borderId="0" xfId="27" applyFont="true" applyBorder="false" applyAlignment="true" applyProtection="false">
      <alignment horizontal="general" vertical="bottom" textRotation="0" wrapText="false" indent="0" shrinkToFit="false"/>
      <protection locked="true" hidden="false"/>
    </xf>
    <xf numFmtId="164" fontId="16" fillId="0" borderId="0" xfId="27" applyFont="true" applyBorder="false" applyAlignment="true" applyProtection="false">
      <alignment horizontal="center" vertical="bottom" textRotation="0" wrapText="true" indent="0" shrinkToFit="false"/>
      <protection locked="true" hidden="false"/>
    </xf>
    <xf numFmtId="164" fontId="16" fillId="0" borderId="10" xfId="27" applyFont="true" applyBorder="true" applyAlignment="true" applyProtection="false">
      <alignment horizontal="center" vertical="bottom" textRotation="0" wrapText="false" indent="0" shrinkToFit="false"/>
      <protection locked="true" hidden="false"/>
    </xf>
    <xf numFmtId="164" fontId="16" fillId="0" borderId="9" xfId="27" applyFont="true" applyBorder="true" applyAlignment="true" applyProtection="false">
      <alignment horizontal="center" vertical="bottom" textRotation="0" wrapText="false" indent="0" shrinkToFit="false"/>
      <protection locked="true" hidden="false"/>
    </xf>
    <xf numFmtId="164" fontId="15" fillId="0" borderId="5" xfId="27" applyFont="true" applyBorder="true" applyAlignment="false" applyProtection="false">
      <alignment horizontal="general" vertical="bottom" textRotation="0" wrapText="false" indent="0" shrinkToFit="false"/>
      <protection locked="true" hidden="false"/>
    </xf>
    <xf numFmtId="164" fontId="15" fillId="0" borderId="9" xfId="27" applyFont="true" applyBorder="true" applyAlignment="false" applyProtection="false">
      <alignment horizontal="general" vertical="bottom" textRotation="0" wrapText="false" indent="0" shrinkToFit="false"/>
      <protection locked="true" hidden="false"/>
    </xf>
    <xf numFmtId="164" fontId="15" fillId="0" borderId="6" xfId="27" applyFont="true" applyBorder="true" applyAlignment="false" applyProtection="false">
      <alignment horizontal="general" vertical="bottom" textRotation="0" wrapText="false" indent="0" shrinkToFit="false"/>
      <protection locked="true" hidden="false"/>
    </xf>
    <xf numFmtId="164" fontId="15" fillId="0" borderId="58" xfId="27" applyFont="true" applyBorder="true" applyAlignment="true" applyProtection="false">
      <alignment horizontal="center" vertical="bottom" textRotation="0" wrapText="false" indent="0" shrinkToFit="false"/>
      <protection locked="true" hidden="false"/>
    </xf>
    <xf numFmtId="164" fontId="15" fillId="4" borderId="41" xfId="27" applyFont="true" applyBorder="true" applyAlignment="true" applyProtection="true">
      <alignment horizontal="left" vertical="bottom" textRotation="0" wrapText="false" indent="0" shrinkToFit="false"/>
      <protection locked="false" hidden="false"/>
    </xf>
    <xf numFmtId="189" fontId="56" fillId="4" borderId="65" xfId="84" applyFont="true" applyBorder="true" applyAlignment="true" applyProtection="true">
      <alignment horizontal="center" vertical="bottom" textRotation="0" wrapText="false" indent="0" shrinkToFit="false"/>
      <protection locked="false" hidden="false"/>
    </xf>
    <xf numFmtId="164" fontId="15" fillId="0" borderId="7" xfId="27" applyFont="true" applyBorder="true" applyAlignment="true" applyProtection="false">
      <alignment horizontal="right" vertical="bottom" textRotation="0" wrapText="false" indent="0" shrinkToFit="false"/>
      <protection locked="true" hidden="false"/>
    </xf>
    <xf numFmtId="164" fontId="57" fillId="4" borderId="40" xfId="27" applyFont="true" applyBorder="true" applyAlignment="true" applyProtection="true">
      <alignment horizontal="center" vertical="bottom" textRotation="0" wrapText="false" indent="0" shrinkToFit="false"/>
      <protection locked="false" hidden="false"/>
    </xf>
    <xf numFmtId="164" fontId="15" fillId="0" borderId="8" xfId="27" applyFont="true" applyBorder="true" applyAlignment="true" applyProtection="false">
      <alignment horizontal="left" vertical="bottom" textRotation="0" wrapText="false" indent="0" shrinkToFit="false"/>
      <protection locked="true" hidden="false"/>
    </xf>
    <xf numFmtId="164" fontId="15" fillId="0" borderId="40" xfId="27" applyFont="true" applyBorder="true" applyAlignment="true" applyProtection="false">
      <alignment horizontal="right" vertical="bottom" textRotation="0" wrapText="false" indent="0" shrinkToFit="false"/>
      <protection locked="true" hidden="false"/>
    </xf>
    <xf numFmtId="164" fontId="58" fillId="0" borderId="54" xfId="27" applyFont="true" applyBorder="true" applyAlignment="true" applyProtection="false">
      <alignment horizontal="center" vertical="bottom" textRotation="0" wrapText="false" indent="0" shrinkToFit="false"/>
      <protection locked="true" hidden="false"/>
    </xf>
    <xf numFmtId="164" fontId="15" fillId="4" borderId="66" xfId="27" applyFont="true" applyBorder="true" applyAlignment="true" applyProtection="true">
      <alignment horizontal="left" vertical="bottom" textRotation="0" wrapText="false" indent="0" shrinkToFit="false"/>
      <protection locked="false" hidden="false"/>
    </xf>
    <xf numFmtId="189" fontId="15" fillId="4" borderId="62" xfId="84" applyFont="true" applyBorder="true" applyAlignment="true" applyProtection="true">
      <alignment horizontal="center" vertical="bottom" textRotation="0" wrapText="false" indent="0" shrinkToFit="false"/>
      <protection locked="false" hidden="false"/>
    </xf>
    <xf numFmtId="164" fontId="15" fillId="0" borderId="58" xfId="27" applyFont="true" applyBorder="true" applyAlignment="true" applyProtection="false">
      <alignment horizontal="right" vertical="bottom" textRotation="0" wrapText="false" indent="0" shrinkToFit="false"/>
      <protection locked="true" hidden="false"/>
    </xf>
    <xf numFmtId="164" fontId="57" fillId="4" borderId="62" xfId="27" applyFont="true" applyBorder="true" applyAlignment="true" applyProtection="true">
      <alignment horizontal="center" vertical="bottom" textRotation="0" wrapText="false" indent="0" shrinkToFit="false"/>
      <protection locked="false" hidden="false"/>
    </xf>
    <xf numFmtId="164" fontId="15" fillId="0" borderId="60" xfId="27" applyFont="true" applyBorder="true" applyAlignment="true" applyProtection="false">
      <alignment horizontal="left" vertical="bottom" textRotation="0" wrapText="false" indent="0" shrinkToFit="false"/>
      <protection locked="true" hidden="false"/>
    </xf>
    <xf numFmtId="164" fontId="15" fillId="0" borderId="62" xfId="27" applyFont="true" applyBorder="true" applyAlignment="true" applyProtection="false">
      <alignment horizontal="right" vertical="bottom" textRotation="0" wrapText="false" indent="0" shrinkToFit="false"/>
      <protection locked="true" hidden="false"/>
    </xf>
    <xf numFmtId="164" fontId="58" fillId="0" borderId="54" xfId="27" applyFont="true" applyBorder="true" applyAlignment="false" applyProtection="false">
      <alignment horizontal="general" vertical="bottom" textRotation="0" wrapText="false" indent="0" shrinkToFit="false"/>
      <protection locked="true" hidden="false"/>
    </xf>
    <xf numFmtId="164" fontId="15" fillId="0" borderId="67" xfId="27" applyFont="true" applyBorder="true" applyAlignment="true" applyProtection="false">
      <alignment horizontal="center" vertical="bottom" textRotation="0" wrapText="false" indent="0" shrinkToFit="false"/>
      <protection locked="true" hidden="false"/>
    </xf>
    <xf numFmtId="164" fontId="15" fillId="4" borderId="68" xfId="27" applyFont="true" applyBorder="true" applyAlignment="true" applyProtection="true">
      <alignment horizontal="left" vertical="bottom" textRotation="0" wrapText="false" indent="0" shrinkToFit="false"/>
      <protection locked="false" hidden="false"/>
    </xf>
    <xf numFmtId="189" fontId="15" fillId="4" borderId="69" xfId="84" applyFont="true" applyBorder="true" applyAlignment="true" applyProtection="true">
      <alignment horizontal="center" vertical="bottom" textRotation="0" wrapText="false" indent="0" shrinkToFit="false"/>
      <protection locked="false" hidden="false"/>
    </xf>
    <xf numFmtId="164" fontId="15" fillId="0" borderId="67" xfId="27" applyFont="true" applyBorder="true" applyAlignment="true" applyProtection="false">
      <alignment horizontal="right" vertical="bottom" textRotation="0" wrapText="false" indent="0" shrinkToFit="false"/>
      <protection locked="true" hidden="false"/>
    </xf>
    <xf numFmtId="164" fontId="57" fillId="4" borderId="69" xfId="27" applyFont="true" applyBorder="true" applyAlignment="true" applyProtection="true">
      <alignment horizontal="center" vertical="bottom" textRotation="0" wrapText="false" indent="0" shrinkToFit="false"/>
      <protection locked="false" hidden="false"/>
    </xf>
    <xf numFmtId="164" fontId="15" fillId="0" borderId="70" xfId="27" applyFont="true" applyBorder="true" applyAlignment="true" applyProtection="false">
      <alignment horizontal="left" vertical="bottom" textRotation="0" wrapText="false" indent="0" shrinkToFit="false"/>
      <protection locked="true" hidden="false"/>
    </xf>
    <xf numFmtId="164" fontId="15" fillId="0" borderId="69" xfId="27" applyFont="true" applyBorder="true" applyAlignment="true" applyProtection="false">
      <alignment horizontal="right" vertical="bottom" textRotation="0" wrapText="false" indent="0" shrinkToFit="false"/>
      <protection locked="true" hidden="false"/>
    </xf>
    <xf numFmtId="164" fontId="16" fillId="0" borderId="5" xfId="27" applyFont="true" applyBorder="true" applyAlignment="true" applyProtection="false">
      <alignment horizontal="left" vertical="bottom" textRotation="0" wrapText="false" indent="0" shrinkToFit="false"/>
      <protection locked="true" hidden="false"/>
    </xf>
    <xf numFmtId="164" fontId="15" fillId="0" borderId="9" xfId="27" applyFont="true" applyBorder="true" applyAlignment="true" applyProtection="false">
      <alignment horizontal="left" vertical="bottom" textRotation="0" wrapText="false" indent="0" shrinkToFit="false"/>
      <protection locked="true" hidden="false"/>
    </xf>
    <xf numFmtId="169" fontId="15" fillId="0" borderId="9" xfId="27" applyFont="true" applyBorder="true" applyAlignment="true" applyProtection="false">
      <alignment horizontal="right" vertical="bottom" textRotation="0" wrapText="false" indent="0" shrinkToFit="false"/>
      <protection locked="true" hidden="false"/>
    </xf>
    <xf numFmtId="164" fontId="15" fillId="0" borderId="9" xfId="27" applyFont="true" applyBorder="true" applyAlignment="true" applyProtection="false">
      <alignment horizontal="right" vertical="bottom" textRotation="0" wrapText="false" indent="0" shrinkToFit="false"/>
      <protection locked="true" hidden="false"/>
    </xf>
    <xf numFmtId="164" fontId="15" fillId="0" borderId="6" xfId="27" applyFont="true" applyBorder="true" applyAlignment="true" applyProtection="false">
      <alignment horizontal="left" vertical="bottom" textRotation="0" wrapText="false" indent="0" shrinkToFit="false"/>
      <protection locked="true" hidden="false"/>
    </xf>
    <xf numFmtId="164" fontId="12" fillId="0" borderId="0" xfId="27" applyFont="true" applyBorder="false" applyAlignment="true" applyProtection="false">
      <alignment horizontal="left" vertical="bottom" textRotation="0" wrapText="false" indent="0" shrinkToFit="false"/>
      <protection locked="true" hidden="false"/>
    </xf>
    <xf numFmtId="164" fontId="45" fillId="0" borderId="9" xfId="27" applyFont="true" applyBorder="true" applyAlignment="true" applyProtection="false">
      <alignment horizontal="center" vertical="bottom" textRotation="0" wrapText="false" indent="0" shrinkToFit="false"/>
      <protection locked="true" hidden="false"/>
    </xf>
    <xf numFmtId="172" fontId="4" fillId="4" borderId="9" xfId="27" applyFont="true" applyBorder="true" applyAlignment="true" applyProtection="false">
      <alignment horizontal="left" vertical="bottom" textRotation="0" wrapText="false" indent="0" shrinkToFit="false"/>
      <protection locked="true" hidden="false"/>
    </xf>
    <xf numFmtId="164" fontId="7" fillId="0" borderId="0" xfId="27" applyFont="true" applyBorder="false" applyAlignment="true" applyProtection="false">
      <alignment horizontal="left" vertical="bottom" textRotation="0" wrapText="false" indent="0" shrinkToFit="false"/>
      <protection locked="true" hidden="false"/>
    </xf>
    <xf numFmtId="164" fontId="7" fillId="0" borderId="0" xfId="27" applyFont="true" applyBorder="false" applyAlignment="false" applyProtection="false">
      <alignment horizontal="general" vertical="bottom" textRotation="0" wrapText="false" indent="0" shrinkToFit="false"/>
      <protection locked="true" hidden="false"/>
    </xf>
    <xf numFmtId="164" fontId="21" fillId="2" borderId="0" xfId="0" applyFont="true" applyBorder="false" applyAlignment="true" applyProtection="false">
      <alignment horizontal="center" vertical="center" textRotation="0" wrapText="false" indent="0" shrinkToFit="false"/>
      <protection locked="true" hidden="false"/>
    </xf>
    <xf numFmtId="164" fontId="22" fillId="2" borderId="0" xfId="74" applyFont="true" applyBorder="false" applyAlignment="true" applyProtection="false">
      <alignment horizontal="general" vertical="center" textRotation="0" wrapText="false" indent="0" shrinkToFit="false"/>
      <protection locked="true" hidden="false"/>
    </xf>
    <xf numFmtId="172" fontId="16" fillId="8" borderId="9" xfId="74" applyFont="true" applyBorder="true" applyAlignment="true" applyProtection="true">
      <alignment horizontal="left" vertical="center" textRotation="0" wrapText="false" indent="0" shrinkToFit="false"/>
      <protection locked="false" hidden="false"/>
    </xf>
    <xf numFmtId="172" fontId="15" fillId="2" borderId="12" xfId="74" applyFont="true" applyBorder="true" applyAlignment="true" applyProtection="false">
      <alignment horizontal="general" vertical="center" textRotation="0" wrapText="false" indent="0" shrinkToFit="false"/>
      <protection locked="true" hidden="false"/>
    </xf>
    <xf numFmtId="180" fontId="16" fillId="8" borderId="6" xfId="15" applyFont="true" applyBorder="true" applyAlignment="true" applyProtection="true">
      <alignment horizontal="center" vertical="center" textRotation="0" wrapText="false" indent="0" shrinkToFit="false"/>
      <protection locked="false" hidden="false"/>
    </xf>
    <xf numFmtId="173" fontId="16" fillId="8" borderId="6" xfId="15" applyFont="true" applyBorder="true" applyAlignment="true" applyProtection="true">
      <alignment horizontal="center" vertical="center" textRotation="0" wrapText="false" indent="0" shrinkToFit="false"/>
      <protection locked="false" hidden="false"/>
    </xf>
    <xf numFmtId="181" fontId="29" fillId="2" borderId="11" xfId="15" applyFont="true" applyBorder="true" applyAlignment="true" applyProtection="true">
      <alignment horizontal="center" vertical="center" textRotation="0" wrapText="false" indent="0" shrinkToFit="false"/>
      <protection locked="true" hidden="false"/>
    </xf>
    <xf numFmtId="167" fontId="29" fillId="2" borderId="11" xfId="15" applyFont="true" applyBorder="true" applyAlignment="true" applyProtection="true">
      <alignment horizontal="center" vertical="center" textRotation="0" wrapText="false" indent="0" shrinkToFit="false"/>
      <protection locked="true" hidden="false"/>
    </xf>
    <xf numFmtId="181" fontId="29" fillId="2" borderId="16" xfId="74" applyFont="true" applyBorder="true" applyAlignment="true" applyProtection="false">
      <alignment horizontal="center" vertical="center" textRotation="0" wrapText="false" indent="0" shrinkToFit="false"/>
      <protection locked="true" hidden="false"/>
    </xf>
    <xf numFmtId="181" fontId="29" fillId="2" borderId="71" xfId="74" applyFont="true" applyBorder="true" applyAlignment="true" applyProtection="false">
      <alignment horizontal="center" vertical="center" textRotation="0" wrapText="false" indent="0" shrinkToFit="false"/>
      <protection locked="true" hidden="false"/>
    </xf>
    <xf numFmtId="183" fontId="29" fillId="2" borderId="72" xfId="17" applyFont="true" applyBorder="true" applyAlignment="true" applyProtection="true">
      <alignment horizontal="center" vertical="center" textRotation="0" wrapText="false" indent="0" shrinkToFit="false"/>
      <protection locked="true" hidden="false"/>
    </xf>
    <xf numFmtId="183" fontId="29" fillId="2" borderId="73" xfId="17" applyFont="true" applyBorder="true" applyAlignment="true" applyProtection="true">
      <alignment horizontal="center" vertical="center" textRotation="0" wrapText="false" indent="0" shrinkToFit="false"/>
      <protection locked="true" hidden="false"/>
    </xf>
    <xf numFmtId="164" fontId="7" fillId="2" borderId="21" xfId="29" applyFont="true" applyBorder="true" applyAlignment="true" applyProtection="false">
      <alignment horizontal="right" vertical="center" textRotation="0" wrapText="false" indent="0" shrinkToFit="false"/>
      <protection locked="true" hidden="false"/>
    </xf>
    <xf numFmtId="164" fontId="7" fillId="2" borderId="15" xfId="29" applyFont="true" applyBorder="true" applyAlignment="true" applyProtection="false">
      <alignment horizontal="general" vertical="center" textRotation="0" wrapText="false" indent="0" shrinkToFit="false"/>
      <protection locked="true" hidden="false"/>
    </xf>
    <xf numFmtId="181" fontId="29" fillId="2" borderId="74" xfId="74" applyFont="true" applyBorder="true" applyAlignment="true" applyProtection="false">
      <alignment horizontal="general" vertical="center" textRotation="0" wrapText="false" indent="0" shrinkToFit="false"/>
      <protection locked="true" hidden="false"/>
    </xf>
    <xf numFmtId="181" fontId="29" fillId="2" borderId="26" xfId="15" applyFont="true" applyBorder="true" applyAlignment="true" applyProtection="true">
      <alignment horizontal="center" vertical="center" textRotation="0" wrapText="true" indent="0" shrinkToFit="false"/>
      <protection locked="true" hidden="false"/>
    </xf>
    <xf numFmtId="181" fontId="29" fillId="2" borderId="75" xfId="74" applyFont="true" applyBorder="true" applyAlignment="true" applyProtection="false">
      <alignment horizontal="center" vertical="center" textRotation="0" wrapText="false" indent="0" shrinkToFit="false"/>
      <protection locked="true" hidden="false"/>
    </xf>
    <xf numFmtId="181" fontId="29" fillId="2" borderId="76" xfId="15" applyFont="true" applyBorder="true" applyAlignment="true" applyProtection="true">
      <alignment horizontal="center" vertical="center" textRotation="0" wrapText="false" indent="0" shrinkToFit="false"/>
      <protection locked="true" hidden="false"/>
    </xf>
    <xf numFmtId="184" fontId="33" fillId="0" borderId="31" xfId="15" applyFont="true" applyBorder="true" applyAlignment="true" applyProtection="true">
      <alignment horizontal="center" vertical="center" textRotation="0" wrapText="false" indent="0" shrinkToFit="false"/>
      <protection locked="false" hidden="false"/>
    </xf>
    <xf numFmtId="179" fontId="33" fillId="2" borderId="30" xfId="74" applyFont="true" applyBorder="true" applyAlignment="true" applyProtection="true">
      <alignment horizontal="general" vertical="center" textRotation="0" wrapText="false" indent="0" shrinkToFit="false"/>
      <protection locked="false" hidden="false"/>
    </xf>
    <xf numFmtId="181" fontId="15" fillId="8" borderId="32" xfId="15" applyFont="true" applyBorder="true" applyAlignment="true" applyProtection="true">
      <alignment horizontal="right" vertical="center" textRotation="0" wrapText="false" indent="0" shrinkToFit="false"/>
      <protection locked="false" hidden="false"/>
    </xf>
    <xf numFmtId="172" fontId="15" fillId="8" borderId="6" xfId="29" applyFont="true" applyBorder="true" applyAlignment="true" applyProtection="true">
      <alignment horizontal="general" vertical="center" textRotation="0" wrapText="false" indent="0" shrinkToFit="false"/>
      <protection locked="false" hidden="false"/>
    </xf>
    <xf numFmtId="179" fontId="15" fillId="2" borderId="0" xfId="15" applyFont="true" applyBorder="true" applyAlignment="true" applyProtection="true">
      <alignment horizontal="left" vertical="center" textRotation="0" wrapText="false" indent="0" shrinkToFit="false"/>
      <protection locked="true" hidden="false"/>
    </xf>
    <xf numFmtId="179" fontId="15" fillId="2" borderId="0" xfId="74" applyFont="true" applyBorder="false" applyAlignment="true" applyProtection="false">
      <alignment horizontal="left" vertical="center" textRotation="0" wrapText="false" indent="0" shrinkToFit="false"/>
      <protection locked="true" hidden="false"/>
    </xf>
    <xf numFmtId="179" fontId="29" fillId="2" borderId="38" xfId="15" applyFont="true" applyBorder="true" applyAlignment="true" applyProtection="true">
      <alignment horizontal="general" vertical="center" textRotation="0" wrapText="false" indent="0" shrinkToFit="false"/>
      <protection locked="true" hidden="false"/>
    </xf>
    <xf numFmtId="179" fontId="33" fillId="2" borderId="38" xfId="15" applyFont="true" applyBorder="true" applyAlignment="true" applyProtection="true">
      <alignment horizontal="general" vertical="center" textRotation="0" wrapText="false" indent="0" shrinkToFit="false"/>
      <protection locked="true" hidden="false"/>
    </xf>
    <xf numFmtId="179" fontId="33" fillId="2" borderId="77" xfId="15" applyFont="true" applyBorder="true" applyAlignment="true" applyProtection="true">
      <alignment horizontal="general" vertical="center" textRotation="0" wrapText="false" indent="0" shrinkToFit="false"/>
      <protection locked="true" hidden="false"/>
    </xf>
    <xf numFmtId="179" fontId="33" fillId="2" borderId="23" xfId="15" applyFont="true" applyBorder="true" applyAlignment="true" applyProtection="true">
      <alignment horizontal="general" vertical="center" textRotation="0" wrapText="false" indent="0" shrinkToFit="false"/>
      <protection locked="true" hidden="false"/>
    </xf>
    <xf numFmtId="179" fontId="29" fillId="2" borderId="39" xfId="15" applyFont="true" applyBorder="true" applyAlignment="true" applyProtection="true">
      <alignment horizontal="center" vertical="center" textRotation="0" wrapText="false" indent="0" shrinkToFit="false"/>
      <protection locked="true" hidden="false"/>
    </xf>
    <xf numFmtId="172" fontId="15" fillId="2" borderId="63" xfId="0" applyFont="true" applyBorder="true" applyAlignment="true" applyProtection="false">
      <alignment horizontal="center" vertical="center" textRotation="0" wrapText="false" indent="0" shrinkToFit="false"/>
      <protection locked="true" hidden="false"/>
    </xf>
    <xf numFmtId="164" fontId="15" fillId="2" borderId="2" xfId="0" applyFont="true" applyBorder="true" applyAlignment="true" applyProtection="false">
      <alignment horizontal="right" vertical="center" textRotation="0" wrapText="false" indent="0" shrinkToFit="false"/>
      <protection locked="true" hidden="false"/>
    </xf>
    <xf numFmtId="164" fontId="20" fillId="2" borderId="0" xfId="74" applyFont="true" applyBorder="false" applyAlignment="true" applyProtection="true">
      <alignment horizontal="left" vertical="center" textRotation="0" wrapText="false" indent="0" shrinkToFit="false"/>
      <protection locked="false" hidden="false"/>
    </xf>
    <xf numFmtId="180" fontId="16" fillId="8" borderId="6" xfId="15" applyFont="true" applyBorder="true" applyAlignment="true" applyProtection="true">
      <alignment horizontal="center" vertical="center" textRotation="0" wrapText="false" indent="0" shrinkToFit="false"/>
      <protection locked="true" hidden="false"/>
    </xf>
    <xf numFmtId="173" fontId="16" fillId="8" borderId="6" xfId="15" applyFont="true" applyBorder="true" applyAlignment="true" applyProtection="true">
      <alignment horizontal="center" vertical="center" textRotation="0" wrapText="false" indent="0" shrinkToFit="false"/>
      <protection locked="true" hidden="false"/>
    </xf>
    <xf numFmtId="179" fontId="33" fillId="0" borderId="31" xfId="15" applyFont="true" applyBorder="true" applyAlignment="true" applyProtection="true">
      <alignment horizontal="general" vertical="center" textRotation="0" wrapText="false" indent="0" shrinkToFit="false"/>
      <protection locked="true" hidden="false"/>
    </xf>
    <xf numFmtId="184" fontId="33" fillId="0" borderId="31" xfId="15" applyFont="true" applyBorder="true" applyAlignment="true" applyProtection="true">
      <alignment horizontal="center" vertical="center" textRotation="0" wrapText="false" indent="0" shrinkToFit="false"/>
      <protection locked="true" hidden="false"/>
    </xf>
    <xf numFmtId="179" fontId="33" fillId="2" borderId="30" xfId="74" applyFont="true" applyBorder="true" applyAlignment="true" applyProtection="false">
      <alignment horizontal="general" vertical="center" textRotation="0" wrapText="false" indent="0" shrinkToFit="false"/>
      <protection locked="true" hidden="false"/>
    </xf>
    <xf numFmtId="179" fontId="29" fillId="2" borderId="15" xfId="15" applyFont="true" applyBorder="true" applyAlignment="true" applyProtection="true">
      <alignment horizontal="general" vertical="center" textRotation="0" wrapText="false" indent="0" shrinkToFit="false"/>
      <protection locked="true" hidden="false"/>
    </xf>
    <xf numFmtId="179" fontId="33" fillId="2" borderId="55" xfId="15" applyFont="true" applyBorder="true" applyAlignment="true" applyProtection="true">
      <alignment horizontal="general" vertical="center" textRotation="0" wrapText="false" indent="0" shrinkToFit="false"/>
      <protection locked="true" hidden="false"/>
    </xf>
    <xf numFmtId="179" fontId="33" fillId="2" borderId="22" xfId="15" applyFont="true" applyBorder="true" applyAlignment="true" applyProtection="true">
      <alignment horizontal="general" vertical="center" textRotation="0" wrapText="false" indent="0" shrinkToFit="false"/>
      <protection locked="true" hidden="false"/>
    </xf>
    <xf numFmtId="164" fontId="7" fillId="2" borderId="39" xfId="74" applyFont="true" applyBorder="true" applyAlignment="true" applyProtection="false">
      <alignment horizontal="general" vertical="center" textRotation="0" wrapText="false" indent="0" shrinkToFit="false"/>
      <protection locked="true" hidden="false"/>
    </xf>
    <xf numFmtId="167" fontId="7" fillId="2" borderId="39" xfId="15" applyFont="true" applyBorder="true" applyAlignment="true" applyProtection="true">
      <alignment horizontal="general" vertical="center" textRotation="0" wrapText="false" indent="0" shrinkToFit="false"/>
      <protection locked="true" hidden="false"/>
    </xf>
    <xf numFmtId="167" fontId="27" fillId="2" borderId="39" xfId="15" applyFont="true" applyBorder="true" applyAlignment="true" applyProtection="true">
      <alignment horizontal="general" vertical="center" textRotation="0" wrapText="false" indent="0" shrinkToFit="false"/>
      <protection locked="true" hidden="false"/>
    </xf>
    <xf numFmtId="164" fontId="27" fillId="2" borderId="29" xfId="74" applyFont="true" applyBorder="true" applyAlignment="true" applyProtection="false">
      <alignment horizontal="general" vertical="center" textRotation="0" wrapText="false" indent="0" shrinkToFit="false"/>
      <protection locked="true" hidden="false"/>
    </xf>
    <xf numFmtId="164" fontId="21" fillId="2" borderId="0" xfId="0" applyFont="true" applyBorder="false" applyAlignment="true" applyProtection="false">
      <alignment horizontal="left" vertical="center" textRotation="0" wrapText="false" indent="0" shrinkToFit="false"/>
      <protection locked="true" hidden="false"/>
    </xf>
    <xf numFmtId="164" fontId="21" fillId="2" borderId="0" xfId="0" applyFont="true" applyBorder="false" applyAlignment="true" applyProtection="false">
      <alignment horizontal="general" vertical="center" textRotation="0" wrapText="false" indent="0" shrinkToFit="false"/>
      <protection locked="true" hidden="false"/>
    </xf>
    <xf numFmtId="167" fontId="12" fillId="2" borderId="0" xfId="15" applyFont="true" applyBorder="true" applyAlignment="true" applyProtection="true">
      <alignment horizontal="general" vertical="center" textRotation="0" wrapText="false" indent="0" shrinkToFit="false"/>
      <protection locked="true" hidden="false"/>
    </xf>
    <xf numFmtId="167" fontId="12" fillId="2" borderId="0" xfId="15" applyFont="true" applyBorder="true" applyAlignment="true" applyProtection="true">
      <alignment horizontal="right" vertical="center" textRotation="0" wrapText="false" indent="0" shrinkToFit="false"/>
      <protection locked="true" hidden="false"/>
    </xf>
    <xf numFmtId="164" fontId="12" fillId="4" borderId="0" xfId="15" applyFont="true" applyBorder="true" applyAlignment="true" applyProtection="true">
      <alignment horizontal="center" vertical="center" textRotation="0" wrapText="false" indent="0" shrinkToFit="false"/>
      <protection locked="false" hidden="false"/>
    </xf>
    <xf numFmtId="172" fontId="22" fillId="2" borderId="0" xfId="74" applyFont="true" applyBorder="true" applyAlignment="true" applyProtection="false">
      <alignment horizontal="center" vertical="center" textRotation="0" wrapText="false" indent="0" shrinkToFit="false"/>
      <protection locked="true" hidden="false"/>
    </xf>
    <xf numFmtId="172" fontId="16" fillId="2" borderId="1" xfId="74" applyFont="true" applyBorder="true" applyAlignment="true" applyProtection="false">
      <alignment horizontal="center" vertical="center" textRotation="0" wrapText="false" indent="0" shrinkToFit="false"/>
      <protection locked="true" hidden="false"/>
    </xf>
    <xf numFmtId="164" fontId="16" fillId="2" borderId="0" xfId="74" applyFont="true" applyBorder="false" applyAlignment="true" applyProtection="false">
      <alignment horizontal="left" vertical="center" textRotation="0" wrapText="false" indent="0" shrinkToFit="false"/>
      <protection locked="true" hidden="false"/>
    </xf>
    <xf numFmtId="164" fontId="15" fillId="2" borderId="6" xfId="74" applyFont="true" applyBorder="true" applyAlignment="true" applyProtection="false">
      <alignment horizontal="left" vertical="center" textRotation="0" wrapText="false" indent="0" shrinkToFit="false"/>
      <protection locked="true" hidden="false"/>
    </xf>
    <xf numFmtId="172" fontId="15" fillId="2" borderId="5" xfId="74" applyFont="true" applyBorder="true" applyAlignment="true" applyProtection="false">
      <alignment horizontal="left" vertical="center" textRotation="0" wrapText="false" indent="0" shrinkToFit="false"/>
      <protection locked="true" hidden="false"/>
    </xf>
    <xf numFmtId="167" fontId="15" fillId="2" borderId="9" xfId="15" applyFont="true" applyBorder="true" applyAlignment="true" applyProtection="true">
      <alignment horizontal="general" vertical="center" textRotation="0" wrapText="false" indent="0" shrinkToFit="false"/>
      <protection locked="true" hidden="false"/>
    </xf>
    <xf numFmtId="167" fontId="16" fillId="2" borderId="9" xfId="15" applyFont="true" applyBorder="true" applyAlignment="true" applyProtection="true">
      <alignment horizontal="general" vertical="center" textRotation="0" wrapText="false" indent="0" shrinkToFit="false"/>
      <protection locked="true" hidden="false"/>
    </xf>
    <xf numFmtId="167" fontId="15" fillId="2" borderId="6" xfId="15" applyFont="true" applyBorder="true" applyAlignment="true" applyProtection="true">
      <alignment horizontal="general" vertical="center" textRotation="0" wrapText="false" indent="0" shrinkToFit="false"/>
      <protection locked="true" hidden="false"/>
    </xf>
    <xf numFmtId="164" fontId="15" fillId="2" borderId="9" xfId="74" applyFont="true" applyBorder="true" applyAlignment="true" applyProtection="false">
      <alignment horizontal="general" vertical="center" textRotation="0" wrapText="false" indent="0" shrinkToFit="false"/>
      <protection locked="true" hidden="false"/>
    </xf>
    <xf numFmtId="164" fontId="15" fillId="2" borderId="6" xfId="74" applyFont="true" applyBorder="true" applyAlignment="true" applyProtection="false">
      <alignment horizontal="general" vertical="center" textRotation="0" wrapText="false" indent="0" shrinkToFit="false"/>
      <protection locked="true" hidden="false"/>
    </xf>
    <xf numFmtId="173" fontId="15" fillId="2" borderId="6" xfId="15" applyFont="true" applyBorder="true" applyAlignment="true" applyProtection="true">
      <alignment horizontal="center" vertical="center" textRotation="0" wrapText="false" indent="0" shrinkToFit="false"/>
      <protection locked="false" hidden="false"/>
    </xf>
    <xf numFmtId="173" fontId="16" fillId="2" borderId="9" xfId="15" applyFont="true" applyBorder="true" applyAlignment="true" applyProtection="true">
      <alignment horizontal="center" vertical="center" textRotation="0" wrapText="false" indent="0" shrinkToFit="false"/>
      <protection locked="true" hidden="false"/>
    </xf>
    <xf numFmtId="167" fontId="15" fillId="2" borderId="9" xfId="15" applyFont="true" applyBorder="true" applyAlignment="true" applyProtection="true">
      <alignment horizontal="center" vertical="center" textRotation="0" wrapText="false" indent="0" shrinkToFit="false"/>
      <protection locked="true" hidden="false"/>
    </xf>
    <xf numFmtId="167" fontId="16" fillId="2" borderId="6" xfId="15" applyFont="true" applyBorder="true" applyAlignment="true" applyProtection="true">
      <alignment horizontal="general" vertical="center" textRotation="0" wrapText="false" indent="0" shrinkToFit="false"/>
      <protection locked="true" hidden="false"/>
    </xf>
    <xf numFmtId="164" fontId="15" fillId="2" borderId="78" xfId="74" applyFont="true" applyBorder="true" applyAlignment="true" applyProtection="false">
      <alignment horizontal="general" vertical="center" textRotation="0" wrapText="false" indent="0" shrinkToFit="false"/>
      <protection locked="true" hidden="false"/>
    </xf>
    <xf numFmtId="181" fontId="15" fillId="2" borderId="9" xfId="15" applyFont="true" applyBorder="true" applyAlignment="true" applyProtection="true">
      <alignment horizontal="general" vertical="center" textRotation="0" wrapText="false" indent="0" shrinkToFit="false"/>
      <protection locked="false" hidden="false"/>
    </xf>
    <xf numFmtId="172" fontId="15" fillId="2" borderId="5" xfId="74" applyFont="true" applyBorder="true" applyAlignment="true" applyProtection="false">
      <alignment horizontal="general" vertical="center" textRotation="0" wrapText="false" indent="0" shrinkToFit="false"/>
      <protection locked="true" hidden="false"/>
    </xf>
    <xf numFmtId="181" fontId="15" fillId="2" borderId="9" xfId="15" applyFont="true" applyBorder="true" applyAlignment="true" applyProtection="true">
      <alignment horizontal="general" vertical="center" textRotation="0" wrapText="false" indent="0" shrinkToFit="false"/>
      <protection locked="true" hidden="false"/>
    </xf>
    <xf numFmtId="164" fontId="15" fillId="2" borderId="13" xfId="74" applyFont="true" applyBorder="true" applyAlignment="true" applyProtection="false">
      <alignment horizontal="left" vertical="center" textRotation="0" wrapText="false" indent="0" shrinkToFit="false"/>
      <protection locked="true" hidden="false"/>
    </xf>
    <xf numFmtId="172" fontId="29" fillId="2" borderId="1" xfId="74" applyFont="true" applyBorder="true" applyAlignment="true" applyProtection="false">
      <alignment horizontal="center" vertical="center" textRotation="0" wrapText="false" indent="0" shrinkToFit="false"/>
      <protection locked="true" hidden="false"/>
    </xf>
    <xf numFmtId="167" fontId="29" fillId="2" borderId="1" xfId="15" applyFont="true" applyBorder="true" applyAlignment="true" applyProtection="true">
      <alignment horizontal="center" vertical="center" textRotation="0" wrapText="false" indent="0" shrinkToFit="false"/>
      <protection locked="true" hidden="false"/>
    </xf>
    <xf numFmtId="164" fontId="30" fillId="0" borderId="79" xfId="44" applyFont="true" applyBorder="true" applyAlignment="true" applyProtection="false">
      <alignment horizontal="center" vertical="top" textRotation="0" wrapText="false" indent="0" shrinkToFit="false"/>
      <protection locked="true" hidden="false"/>
    </xf>
    <xf numFmtId="164" fontId="29" fillId="2" borderId="7" xfId="74" applyFont="true" applyBorder="true" applyAlignment="true" applyProtection="false">
      <alignment horizontal="general" vertical="center" textRotation="0" wrapText="false" indent="0" shrinkToFit="false"/>
      <protection locked="true" hidden="false"/>
    </xf>
    <xf numFmtId="164" fontId="29" fillId="2" borderId="41" xfId="74" applyFont="true" applyBorder="true" applyAlignment="true" applyProtection="false">
      <alignment horizontal="center" vertical="center" textRotation="0" wrapText="false" indent="0" shrinkToFit="false"/>
      <protection locked="true" hidden="false"/>
    </xf>
    <xf numFmtId="183" fontId="29" fillId="2" borderId="1" xfId="17" applyFont="true" applyBorder="true" applyAlignment="true" applyProtection="true">
      <alignment horizontal="center" vertical="center" textRotation="0" wrapText="false" indent="0" shrinkToFit="false"/>
      <protection locked="true" hidden="false"/>
    </xf>
    <xf numFmtId="167" fontId="29" fillId="2" borderId="1" xfId="15" applyFont="true" applyBorder="true" applyAlignment="true" applyProtection="true">
      <alignment horizontal="center" vertical="center" textRotation="0" wrapText="true" indent="0" shrinkToFit="false"/>
      <protection locked="true" hidden="false"/>
    </xf>
    <xf numFmtId="167" fontId="29" fillId="2" borderId="7" xfId="15" applyFont="true" applyBorder="true" applyAlignment="true" applyProtection="true">
      <alignment horizontal="center" vertical="center" textRotation="0" wrapText="false" indent="0" shrinkToFit="false"/>
      <protection locked="true" hidden="false"/>
    </xf>
    <xf numFmtId="167" fontId="29" fillId="2" borderId="41" xfId="15" applyFont="true" applyBorder="true" applyAlignment="true" applyProtection="true">
      <alignment horizontal="center" vertical="center" textRotation="0" wrapText="false" indent="0" shrinkToFit="false"/>
      <protection locked="true" hidden="false"/>
    </xf>
    <xf numFmtId="173" fontId="15" fillId="2" borderId="80" xfId="28" applyFont="true" applyBorder="true" applyAlignment="true" applyProtection="true">
      <alignment horizontal="center" vertical="bottom" textRotation="0" wrapText="false" indent="0" shrinkToFit="false"/>
      <protection locked="false" hidden="false"/>
    </xf>
    <xf numFmtId="173" fontId="15" fillId="2" borderId="10" xfId="28" applyFont="true" applyBorder="true" applyAlignment="true" applyProtection="true">
      <alignment horizontal="center" vertical="bottom" textRotation="0" wrapText="false" indent="0" shrinkToFit="false"/>
      <protection locked="false" hidden="false"/>
    </xf>
    <xf numFmtId="173" fontId="15" fillId="2" borderId="5" xfId="28" applyFont="true" applyBorder="true" applyAlignment="true" applyProtection="true">
      <alignment horizontal="center" vertical="bottom" textRotation="0" wrapText="false" indent="0" shrinkToFit="false"/>
      <protection locked="false" hidden="false"/>
    </xf>
    <xf numFmtId="173" fontId="15" fillId="2" borderId="72" xfId="28" applyFont="true" applyBorder="true" applyAlignment="true" applyProtection="true">
      <alignment horizontal="center" vertical="bottom" textRotation="0" wrapText="false" indent="0" shrinkToFit="false"/>
      <protection locked="false" hidden="false"/>
    </xf>
    <xf numFmtId="164" fontId="15" fillId="6" borderId="7" xfId="0" applyFont="true" applyBorder="true" applyAlignment="true" applyProtection="false">
      <alignment horizontal="right" vertical="center" textRotation="0" wrapText="false" indent="0" shrinkToFit="false"/>
      <protection locked="true" hidden="false"/>
    </xf>
    <xf numFmtId="164" fontId="15" fillId="6" borderId="40" xfId="0" applyFont="true" applyBorder="true" applyAlignment="true" applyProtection="false">
      <alignment horizontal="right" vertical="center" textRotation="0" wrapText="false" indent="0" shrinkToFit="false"/>
      <protection locked="true" hidden="false"/>
    </xf>
    <xf numFmtId="164" fontId="15" fillId="6" borderId="40" xfId="0" applyFont="true" applyBorder="true" applyAlignment="true" applyProtection="false">
      <alignment horizontal="center" vertical="center" textRotation="0" wrapText="false" indent="0" shrinkToFit="false"/>
      <protection locked="true" hidden="false"/>
    </xf>
    <xf numFmtId="164" fontId="15" fillId="6" borderId="8" xfId="0" applyFont="true" applyBorder="true" applyAlignment="true" applyProtection="false">
      <alignment horizontal="right" vertical="center" textRotation="0" wrapText="false" indent="0" shrinkToFit="false"/>
      <protection locked="true" hidden="false"/>
    </xf>
    <xf numFmtId="164" fontId="29" fillId="2" borderId="5" xfId="0" applyFont="true" applyBorder="true" applyAlignment="true" applyProtection="false">
      <alignment horizontal="general" vertical="center" textRotation="0" wrapText="false" indent="0" shrinkToFit="false"/>
      <protection locked="true" hidden="false"/>
    </xf>
    <xf numFmtId="164" fontId="29" fillId="2" borderId="5" xfId="74" applyFont="true" applyBorder="true" applyAlignment="true" applyProtection="false">
      <alignment horizontal="general" vertical="center" textRotation="0" wrapText="false" indent="0" shrinkToFit="false"/>
      <protection locked="true" hidden="false"/>
    </xf>
    <xf numFmtId="164" fontId="29" fillId="2" borderId="10" xfId="74" applyFont="true" applyBorder="true" applyAlignment="true" applyProtection="false">
      <alignment horizontal="general" vertical="center" textRotation="0" wrapText="false" indent="0" shrinkToFit="false"/>
      <protection locked="true" hidden="false"/>
    </xf>
    <xf numFmtId="167" fontId="29" fillId="2" borderId="5" xfId="15" applyFont="true" applyBorder="true" applyAlignment="true" applyProtection="true">
      <alignment horizontal="general" vertical="center" textRotation="0" wrapText="false" indent="0" shrinkToFit="false"/>
      <protection locked="true" hidden="false"/>
    </xf>
    <xf numFmtId="167" fontId="29" fillId="2" borderId="10" xfId="15" applyFont="true" applyBorder="true" applyAlignment="true" applyProtection="true">
      <alignment horizontal="general" vertical="center" textRotation="0" wrapText="false" indent="0" shrinkToFit="false"/>
      <protection locked="true" hidden="false"/>
    </xf>
    <xf numFmtId="164" fontId="16" fillId="2" borderId="80" xfId="29" applyFont="true" applyBorder="true" applyAlignment="true" applyProtection="false">
      <alignment horizontal="center" vertical="center" textRotation="0" wrapText="false" indent="0" shrinkToFit="false"/>
      <protection locked="true" hidden="false"/>
    </xf>
    <xf numFmtId="164" fontId="16" fillId="2" borderId="10" xfId="29" applyFont="true" applyBorder="true" applyAlignment="true" applyProtection="false">
      <alignment horizontal="center" vertical="center" textRotation="0" wrapText="false" indent="0" shrinkToFit="false"/>
      <protection locked="true" hidden="false"/>
    </xf>
    <xf numFmtId="164" fontId="16" fillId="2" borderId="72" xfId="29" applyFont="true" applyBorder="true" applyAlignment="true" applyProtection="false">
      <alignment horizontal="center" vertical="center" textRotation="0" wrapText="false" indent="0" shrinkToFit="false"/>
      <protection locked="true" hidden="false"/>
    </xf>
    <xf numFmtId="164" fontId="15" fillId="6" borderId="41" xfId="0" applyFont="true" applyBorder="true" applyAlignment="true" applyProtection="false">
      <alignment horizontal="right" vertical="center" textRotation="0" wrapText="false" indent="0" shrinkToFit="false"/>
      <protection locked="true" hidden="false"/>
    </xf>
    <xf numFmtId="164" fontId="15" fillId="6" borderId="49" xfId="0" applyFont="true" applyBorder="true" applyAlignment="true" applyProtection="false">
      <alignment horizontal="right" vertical="center" textRotation="0" wrapText="false" indent="0" shrinkToFit="false"/>
      <protection locked="true" hidden="false"/>
    </xf>
    <xf numFmtId="164" fontId="15" fillId="6" borderId="13" xfId="0" applyFont="true" applyBorder="true" applyAlignment="true" applyProtection="false">
      <alignment horizontal="right" vertical="center" textRotation="0" wrapText="false" indent="0" shrinkToFit="false"/>
      <protection locked="true" hidden="false"/>
    </xf>
    <xf numFmtId="172" fontId="33" fillId="2" borderId="30" xfId="74" applyFont="true" applyBorder="true" applyAlignment="true" applyProtection="false">
      <alignment horizontal="left" vertical="center" textRotation="0" wrapText="false" indent="0" shrinkToFit="false"/>
      <protection locked="true" hidden="false"/>
    </xf>
    <xf numFmtId="179" fontId="30" fillId="8" borderId="34" xfId="15" applyFont="true" applyBorder="true" applyAlignment="true" applyProtection="true">
      <alignment horizontal="center" vertical="center" textRotation="0" wrapText="false" indent="0" shrinkToFit="false"/>
      <protection locked="false" hidden="false"/>
    </xf>
    <xf numFmtId="179" fontId="30" fillId="8" borderId="1" xfId="15" applyFont="true" applyBorder="true" applyAlignment="true" applyProtection="true">
      <alignment horizontal="center" vertical="center" textRotation="0" wrapText="false" indent="0" shrinkToFit="false"/>
      <protection locked="false" hidden="false"/>
    </xf>
    <xf numFmtId="179" fontId="30" fillId="8" borderId="2" xfId="15" applyFont="true" applyBorder="true" applyAlignment="true" applyProtection="true">
      <alignment horizontal="center" vertical="center" textRotation="0" wrapText="false" indent="0" shrinkToFit="false"/>
      <protection locked="false" hidden="false"/>
    </xf>
    <xf numFmtId="179" fontId="30" fillId="8" borderId="81" xfId="15" applyFont="true" applyBorder="true" applyAlignment="true" applyProtection="true">
      <alignment horizontal="center" vertical="center" textRotation="0" wrapText="false" indent="0" shrinkToFit="false"/>
      <protection locked="false" hidden="false"/>
    </xf>
    <xf numFmtId="175" fontId="15" fillId="6" borderId="14" xfId="0" applyFont="true" applyBorder="true" applyAlignment="true" applyProtection="false">
      <alignment horizontal="general" vertical="center" textRotation="0" wrapText="false" indent="0" shrinkToFit="false"/>
      <protection locked="true" hidden="false"/>
    </xf>
    <xf numFmtId="172" fontId="4" fillId="6" borderId="0" xfId="51" applyFont="true" applyBorder="false" applyAlignment="true" applyProtection="false">
      <alignment horizontal="center" vertical="center" textRotation="0" wrapText="false" indent="0" shrinkToFit="false"/>
      <protection locked="true" hidden="false"/>
    </xf>
    <xf numFmtId="175" fontId="15" fillId="6" borderId="49" xfId="0" applyFont="true" applyBorder="true" applyAlignment="true" applyProtection="false">
      <alignment horizontal="general" vertical="center" textRotation="0" wrapText="false" indent="0" shrinkToFit="false"/>
      <protection locked="true" hidden="false"/>
    </xf>
    <xf numFmtId="175" fontId="15" fillId="6" borderId="13" xfId="0" applyFont="true" applyBorder="true" applyAlignment="true" applyProtection="false">
      <alignment horizontal="general" vertical="center" textRotation="0" wrapText="false" indent="0" shrinkToFit="false"/>
      <protection locked="true" hidden="false"/>
    </xf>
    <xf numFmtId="164" fontId="62" fillId="2" borderId="0" xfId="0" applyFont="true" applyBorder="false" applyAlignment="false" applyProtection="false">
      <alignment horizontal="general" vertical="bottom" textRotation="0" wrapText="false" indent="0" shrinkToFit="false"/>
      <protection locked="true" hidden="false"/>
    </xf>
    <xf numFmtId="164" fontId="33" fillId="2" borderId="0" xfId="15" applyFont="true" applyBorder="true" applyAlignment="true" applyProtection="true">
      <alignment horizontal="left" vertical="center" textRotation="0" wrapText="false" indent="0" shrinkToFit="false"/>
      <protection locked="true" hidden="false"/>
    </xf>
    <xf numFmtId="164" fontId="63" fillId="2" borderId="0" xfId="0" applyFont="true" applyBorder="false" applyAlignment="true" applyProtection="false">
      <alignment horizontal="left" vertical="center" textRotation="0" wrapText="false" indent="0" shrinkToFit="false"/>
      <protection locked="true" hidden="false"/>
    </xf>
    <xf numFmtId="179" fontId="30" fillId="8" borderId="75" xfId="15" applyFont="true" applyBorder="true" applyAlignment="true" applyProtection="true">
      <alignment horizontal="center" vertical="center" textRotation="0" wrapText="false" indent="0" shrinkToFit="false"/>
      <protection locked="false" hidden="false"/>
    </xf>
    <xf numFmtId="179" fontId="30" fillId="8" borderId="26" xfId="15" applyFont="true" applyBorder="true" applyAlignment="true" applyProtection="true">
      <alignment horizontal="center" vertical="center" textRotation="0" wrapText="false" indent="0" shrinkToFit="false"/>
      <protection locked="false" hidden="false"/>
    </xf>
    <xf numFmtId="179" fontId="30" fillId="8" borderId="82" xfId="15" applyFont="true" applyBorder="true" applyAlignment="true" applyProtection="true">
      <alignment horizontal="center" vertical="center" textRotation="0" wrapText="false" indent="0" shrinkToFit="false"/>
      <protection locked="false" hidden="false"/>
    </xf>
    <xf numFmtId="179" fontId="30" fillId="8" borderId="76" xfId="15" applyFont="true" applyBorder="true" applyAlignment="true" applyProtection="true">
      <alignment horizontal="center" vertical="center" textRotation="0" wrapText="false" indent="0" shrinkToFit="false"/>
      <protection locked="false" hidden="false"/>
    </xf>
    <xf numFmtId="175" fontId="15" fillId="6" borderId="10" xfId="0" applyFont="true" applyBorder="true" applyAlignment="true" applyProtection="false">
      <alignment horizontal="general" vertical="center" textRotation="0" wrapText="false" indent="0" shrinkToFit="false"/>
      <protection locked="true" hidden="false"/>
    </xf>
    <xf numFmtId="175" fontId="15" fillId="6" borderId="9" xfId="0" applyFont="true" applyBorder="true" applyAlignment="true" applyProtection="false">
      <alignment horizontal="general" vertical="center" textRotation="0" wrapText="false" indent="0" shrinkToFit="false"/>
      <protection locked="true" hidden="false"/>
    </xf>
    <xf numFmtId="175" fontId="15" fillId="6" borderId="6" xfId="0" applyFont="true" applyBorder="true" applyAlignment="true" applyProtection="false">
      <alignment horizontal="general" vertical="center" textRotation="0" wrapText="false" indent="0" shrinkToFit="false"/>
      <protection locked="true" hidden="false"/>
    </xf>
    <xf numFmtId="179" fontId="33" fillId="2" borderId="28" xfId="15" applyFont="true" applyBorder="true" applyAlignment="true" applyProtection="true">
      <alignment horizontal="general" vertical="center" textRotation="0" wrapText="false" indent="0" shrinkToFit="false"/>
      <protection locked="true" hidden="false"/>
    </xf>
    <xf numFmtId="174" fontId="33" fillId="2" borderId="28" xfId="19" applyFont="true" applyBorder="true" applyAlignment="true" applyProtection="true">
      <alignment horizontal="general" vertical="center" textRotation="0" wrapText="false" indent="0" shrinkToFit="false"/>
      <protection locked="true" hidden="false"/>
    </xf>
    <xf numFmtId="164" fontId="15" fillId="4" borderId="9" xfId="74" applyFont="true" applyBorder="true" applyAlignment="true" applyProtection="false">
      <alignment horizontal="right" vertical="center" textRotation="0" wrapText="false" indent="0" shrinkToFit="false"/>
      <protection locked="true" hidden="false"/>
    </xf>
    <xf numFmtId="168" fontId="15" fillId="4" borderId="9" xfId="74" applyFont="true" applyBorder="true" applyAlignment="true" applyProtection="false">
      <alignment horizontal="left" vertical="center" textRotation="0" wrapText="false" indent="0" shrinkToFit="false"/>
      <protection locked="true" hidden="false"/>
    </xf>
    <xf numFmtId="164" fontId="0" fillId="4" borderId="9" xfId="0" applyFont="false" applyBorder="true" applyAlignment="true" applyProtection="false">
      <alignment horizontal="center" vertical="center" textRotation="0" wrapText="false" indent="0" shrinkToFit="false"/>
      <protection locked="true" hidden="false"/>
    </xf>
    <xf numFmtId="164" fontId="15" fillId="2" borderId="0" xfId="15" applyFont="true" applyBorder="true" applyAlignment="true" applyProtection="true">
      <alignment horizontal="center" vertical="top" textRotation="0" wrapText="false" indent="0" shrinkToFit="false"/>
      <protection locked="true" hidden="false"/>
    </xf>
    <xf numFmtId="175" fontId="15" fillId="0" borderId="0" xfId="24" applyFont="true" applyBorder="false" applyAlignment="true" applyProtection="false">
      <alignment horizontal="general" vertical="center" textRotation="0" wrapText="false" indent="0" shrinkToFit="false"/>
      <protection locked="true" hidden="false"/>
    </xf>
    <xf numFmtId="175" fontId="15" fillId="0" borderId="0" xfId="24" applyFont="true" applyBorder="false" applyAlignment="true" applyProtection="false">
      <alignment horizontal="center" vertical="center" textRotation="0" wrapText="false" indent="0" shrinkToFit="false"/>
      <protection locked="true" hidden="false"/>
    </xf>
    <xf numFmtId="175" fontId="22" fillId="0" borderId="0" xfId="24" applyFont="true" applyBorder="false" applyAlignment="true" applyProtection="false">
      <alignment horizontal="general" vertical="center" textRotation="0" wrapText="false" indent="0" shrinkToFit="false"/>
      <protection locked="true" hidden="false"/>
    </xf>
    <xf numFmtId="175" fontId="16" fillId="0" borderId="0" xfId="24" applyFont="true" applyBorder="false" applyAlignment="true" applyProtection="false">
      <alignment horizontal="general" vertical="center" textRotation="0" wrapText="false" indent="0" shrinkToFit="false"/>
      <protection locked="true" hidden="false"/>
    </xf>
    <xf numFmtId="175" fontId="15" fillId="0" borderId="0" xfId="24" applyFont="true" applyBorder="false" applyAlignment="true" applyProtection="false">
      <alignment horizontal="right" vertical="center" textRotation="0" wrapText="false" indent="0" shrinkToFit="false"/>
      <protection locked="true" hidden="false"/>
    </xf>
    <xf numFmtId="175" fontId="12" fillId="0" borderId="0" xfId="24" applyFont="true" applyBorder="true" applyAlignment="true" applyProtection="false">
      <alignment horizontal="center" vertical="center" textRotation="0" wrapText="false" indent="0" shrinkToFit="false"/>
      <protection locked="true" hidden="false"/>
    </xf>
    <xf numFmtId="175" fontId="16" fillId="0" borderId="5" xfId="24" applyFont="true" applyBorder="true" applyAlignment="true" applyProtection="false">
      <alignment horizontal="general" vertical="center" textRotation="0" wrapText="false" indent="0" shrinkToFit="false"/>
      <protection locked="true" hidden="false"/>
    </xf>
    <xf numFmtId="175" fontId="16" fillId="0" borderId="9" xfId="24" applyFont="true" applyBorder="true" applyAlignment="true" applyProtection="false">
      <alignment horizontal="general" vertical="center" textRotation="0" wrapText="false" indent="0" shrinkToFit="false"/>
      <protection locked="true" hidden="false"/>
    </xf>
    <xf numFmtId="175" fontId="16" fillId="0" borderId="6" xfId="24" applyFont="true" applyBorder="true" applyAlignment="true" applyProtection="false">
      <alignment horizontal="general" vertical="center" textRotation="0" wrapText="false" indent="0" shrinkToFit="false"/>
      <protection locked="true" hidden="false"/>
    </xf>
    <xf numFmtId="175" fontId="16" fillId="0" borderId="49" xfId="24" applyFont="true" applyBorder="true" applyAlignment="true" applyProtection="false">
      <alignment horizontal="general" vertical="center" textRotation="0" wrapText="false" indent="0" shrinkToFit="false"/>
      <protection locked="true" hidden="false"/>
    </xf>
    <xf numFmtId="175" fontId="15" fillId="0" borderId="0" xfId="24" applyFont="true" applyBorder="false" applyAlignment="true" applyProtection="false">
      <alignment horizontal="left" vertical="center" textRotation="0" wrapText="false" indent="0" shrinkToFit="false"/>
      <protection locked="true" hidden="false"/>
    </xf>
    <xf numFmtId="175" fontId="16" fillId="0" borderId="0" xfId="24" applyFont="true" applyBorder="false" applyAlignment="true" applyProtection="false">
      <alignment horizontal="left" vertical="center" textRotation="0" wrapText="false" indent="0" shrinkToFit="false"/>
      <protection locked="true" hidden="false"/>
    </xf>
    <xf numFmtId="175" fontId="15" fillId="0" borderId="5" xfId="24" applyFont="true" applyBorder="true" applyAlignment="true" applyProtection="false">
      <alignment horizontal="general" vertical="center" textRotation="0" wrapText="false" indent="0" shrinkToFit="false"/>
      <protection locked="true" hidden="false"/>
    </xf>
    <xf numFmtId="175" fontId="15" fillId="0" borderId="6" xfId="24" applyFont="true" applyBorder="true" applyAlignment="true" applyProtection="false">
      <alignment horizontal="general" vertical="center" textRotation="0" wrapText="false" indent="0" shrinkToFit="false"/>
      <protection locked="true" hidden="false"/>
    </xf>
    <xf numFmtId="175" fontId="15" fillId="0" borderId="9" xfId="24" applyFont="true" applyBorder="true" applyAlignment="true" applyProtection="false">
      <alignment horizontal="general" vertical="center" textRotation="0" wrapText="false" indent="0" shrinkToFit="false"/>
      <protection locked="true" hidden="false"/>
    </xf>
    <xf numFmtId="175" fontId="15" fillId="0" borderId="49" xfId="24" applyFont="true" applyBorder="true" applyAlignment="true" applyProtection="false">
      <alignment horizontal="general" vertical="center" textRotation="0" wrapText="false" indent="0" shrinkToFit="false"/>
      <protection locked="true" hidden="false"/>
    </xf>
    <xf numFmtId="175" fontId="16" fillId="0" borderId="1" xfId="24" applyFont="true" applyBorder="true" applyAlignment="true" applyProtection="false">
      <alignment horizontal="center" vertical="center" textRotation="0" wrapText="true" indent="0" shrinkToFit="false"/>
      <protection locked="true" hidden="false"/>
    </xf>
    <xf numFmtId="175" fontId="15" fillId="0" borderId="1" xfId="24" applyFont="true" applyBorder="true" applyAlignment="true" applyProtection="false">
      <alignment horizontal="right" vertical="center" textRotation="0" wrapText="false" indent="0" shrinkToFit="false"/>
      <protection locked="true" hidden="false"/>
    </xf>
    <xf numFmtId="175" fontId="16" fillId="0" borderId="1" xfId="24" applyFont="true" applyBorder="true" applyAlignment="true" applyProtection="false">
      <alignment horizontal="right" vertical="center" textRotation="0" wrapText="false" indent="0" shrinkToFit="false"/>
      <protection locked="true" hidden="false"/>
    </xf>
    <xf numFmtId="175" fontId="16" fillId="0" borderId="73" xfId="24" applyFont="true" applyBorder="true" applyAlignment="true" applyProtection="false">
      <alignment horizontal="distributed" vertical="center" textRotation="0" wrapText="false" indent="0" shrinkToFit="false"/>
      <protection locked="true" hidden="false"/>
    </xf>
    <xf numFmtId="175" fontId="16" fillId="0" borderId="1" xfId="24" applyFont="true" applyBorder="true" applyAlignment="true" applyProtection="false">
      <alignment horizontal="center" vertical="center" textRotation="0" wrapText="false" indent="0" shrinkToFit="false"/>
      <protection locked="true" hidden="false"/>
    </xf>
    <xf numFmtId="175" fontId="15" fillId="0" borderId="1" xfId="24" applyFont="true" applyBorder="true" applyAlignment="true" applyProtection="false">
      <alignment horizontal="general" vertical="center" textRotation="0" wrapText="false" indent="0" shrinkToFit="false"/>
      <protection locked="true" hidden="false"/>
    </xf>
    <xf numFmtId="175" fontId="15" fillId="6" borderId="1" xfId="24" applyFont="true" applyBorder="true" applyAlignment="true" applyProtection="false">
      <alignment horizontal="general" vertical="center" textRotation="0" wrapText="false" indent="0" shrinkToFit="false"/>
      <protection locked="true" hidden="false"/>
    </xf>
    <xf numFmtId="175" fontId="15" fillId="6" borderId="1" xfId="24" applyFont="true" applyBorder="true" applyAlignment="true" applyProtection="false">
      <alignment horizontal="right" vertical="center" textRotation="0" wrapText="false" indent="0" shrinkToFit="false"/>
      <protection locked="true" hidden="false"/>
    </xf>
    <xf numFmtId="181" fontId="16" fillId="0" borderId="1" xfId="24" applyFont="true" applyBorder="true" applyAlignment="true" applyProtection="false">
      <alignment horizontal="center" vertical="center" textRotation="0" wrapText="true" indent="0" shrinkToFit="false"/>
      <protection locked="true" hidden="false"/>
    </xf>
    <xf numFmtId="175" fontId="15" fillId="6" borderId="41" xfId="24" applyFont="true" applyBorder="true" applyAlignment="true" applyProtection="false">
      <alignment horizontal="right" vertical="center" textRotation="0" wrapText="false" indent="0" shrinkToFit="false"/>
      <protection locked="true" hidden="false"/>
    </xf>
    <xf numFmtId="172" fontId="15" fillId="0" borderId="58" xfId="24" applyFont="true" applyBorder="true" applyAlignment="true" applyProtection="false">
      <alignment horizontal="center" vertical="top" textRotation="0" wrapText="false" indent="0" shrinkToFit="false"/>
      <protection locked="true" hidden="false"/>
    </xf>
    <xf numFmtId="175" fontId="15" fillId="0" borderId="30" xfId="24" applyFont="true" applyBorder="true" applyAlignment="true" applyProtection="false">
      <alignment horizontal="justify" vertical="top" textRotation="0" wrapText="false" indent="0" shrinkToFit="false"/>
      <protection locked="true" hidden="false"/>
    </xf>
    <xf numFmtId="175" fontId="15" fillId="0" borderId="83" xfId="24" applyFont="true" applyBorder="true" applyAlignment="false" applyProtection="false">
      <alignment horizontal="general" vertical="bottom" textRotation="0" wrapText="false" indent="0" shrinkToFit="false"/>
      <protection locked="true" hidden="false"/>
    </xf>
    <xf numFmtId="175" fontId="15" fillId="0" borderId="30" xfId="24" applyFont="true" applyBorder="true" applyAlignment="false" applyProtection="false">
      <alignment horizontal="general" vertical="bottom" textRotation="0" wrapText="false" indent="0" shrinkToFit="false"/>
      <protection locked="true" hidden="false"/>
    </xf>
    <xf numFmtId="175" fontId="15" fillId="0" borderId="84" xfId="24" applyFont="true" applyBorder="true" applyAlignment="false" applyProtection="false">
      <alignment horizontal="general" vertical="bottom" textRotation="0" wrapText="false" indent="0" shrinkToFit="false"/>
      <protection locked="true" hidden="false"/>
    </xf>
    <xf numFmtId="181" fontId="15" fillId="6" borderId="85" xfId="24" applyFont="true" applyBorder="true" applyAlignment="true" applyProtection="false">
      <alignment horizontal="center" vertical="bottom" textRotation="0" wrapText="false" indent="0" shrinkToFit="false"/>
      <protection locked="true" hidden="false"/>
    </xf>
    <xf numFmtId="175" fontId="15" fillId="0" borderId="86" xfId="24" applyFont="true" applyBorder="true" applyAlignment="false" applyProtection="false">
      <alignment horizontal="general" vertical="bottom" textRotation="0" wrapText="false" indent="0" shrinkToFit="false"/>
      <protection locked="true" hidden="false"/>
    </xf>
    <xf numFmtId="175" fontId="15" fillId="6" borderId="41" xfId="24" applyFont="true" applyBorder="true" applyAlignment="false" applyProtection="false">
      <alignment horizontal="general" vertical="bottom" textRotation="0" wrapText="false" indent="0" shrinkToFit="false"/>
      <protection locked="true" hidden="false"/>
    </xf>
    <xf numFmtId="175" fontId="15" fillId="6" borderId="87" xfId="24" applyFont="true" applyBorder="true" applyAlignment="false" applyProtection="false">
      <alignment horizontal="general" vertical="bottom" textRotation="0" wrapText="false" indent="0" shrinkToFit="false"/>
      <protection locked="true" hidden="false"/>
    </xf>
    <xf numFmtId="175" fontId="22" fillId="0" borderId="52" xfId="24" applyFont="true" applyBorder="true" applyAlignment="true" applyProtection="false">
      <alignment horizontal="center" vertical="bottom" textRotation="0" wrapText="false" indent="0" shrinkToFit="false"/>
      <protection locked="true" hidden="false"/>
    </xf>
    <xf numFmtId="175" fontId="15" fillId="0" borderId="88" xfId="24" applyFont="true" applyBorder="true" applyAlignment="false" applyProtection="false">
      <alignment horizontal="general" vertical="bottom" textRotation="0" wrapText="false" indent="0" shrinkToFit="false"/>
      <protection locked="true" hidden="false"/>
    </xf>
    <xf numFmtId="181" fontId="15" fillId="6" borderId="89" xfId="24" applyFont="true" applyBorder="true" applyAlignment="true" applyProtection="false">
      <alignment horizontal="center" vertical="bottom" textRotation="0" wrapText="false" indent="0" shrinkToFit="false"/>
      <protection locked="true" hidden="false"/>
    </xf>
    <xf numFmtId="175" fontId="15" fillId="0" borderId="90" xfId="24" applyFont="true" applyBorder="true" applyAlignment="false" applyProtection="false">
      <alignment horizontal="general" vertical="bottom" textRotation="0" wrapText="false" indent="0" shrinkToFit="false"/>
      <protection locked="true" hidden="false"/>
    </xf>
    <xf numFmtId="175" fontId="15" fillId="6" borderId="14" xfId="24" applyFont="true" applyBorder="true" applyAlignment="false" applyProtection="false">
      <alignment horizontal="general" vertical="bottom" textRotation="0" wrapText="false" indent="0" shrinkToFit="false"/>
      <protection locked="true" hidden="false"/>
    </xf>
    <xf numFmtId="175" fontId="15" fillId="6" borderId="91" xfId="24" applyFont="true" applyBorder="true" applyAlignment="false" applyProtection="false">
      <alignment horizontal="general" vertical="bottom" textRotation="0" wrapText="false" indent="0" shrinkToFit="false"/>
      <protection locked="true" hidden="false"/>
    </xf>
    <xf numFmtId="175" fontId="22" fillId="0" borderId="45" xfId="24" applyFont="true" applyBorder="true" applyAlignment="true" applyProtection="false">
      <alignment horizontal="center" vertical="bottom" textRotation="0" wrapText="false" indent="0" shrinkToFit="false"/>
      <protection locked="true" hidden="false"/>
    </xf>
    <xf numFmtId="175" fontId="15" fillId="6" borderId="92" xfId="24" applyFont="true" applyBorder="true" applyAlignment="false" applyProtection="false">
      <alignment horizontal="general" vertical="bottom" textRotation="0" wrapText="false" indent="0" shrinkToFit="false"/>
      <protection locked="true" hidden="false"/>
    </xf>
    <xf numFmtId="175" fontId="15" fillId="6" borderId="10" xfId="24" applyFont="true" applyBorder="true" applyAlignment="false" applyProtection="false">
      <alignment horizontal="general" vertical="bottom" textRotation="0" wrapText="false" indent="0" shrinkToFit="false"/>
      <protection locked="true" hidden="false"/>
    </xf>
    <xf numFmtId="175" fontId="15" fillId="0" borderId="44" xfId="24" applyFont="true" applyBorder="true" applyAlignment="false" applyProtection="false">
      <alignment horizontal="general" vertical="bottom" textRotation="0" wrapText="false" indent="0" shrinkToFit="false"/>
      <protection locked="true" hidden="false"/>
    </xf>
    <xf numFmtId="175" fontId="15" fillId="0" borderId="89" xfId="24" applyFont="true" applyBorder="true" applyAlignment="false" applyProtection="false">
      <alignment horizontal="general" vertical="bottom" textRotation="0" wrapText="false" indent="0" shrinkToFit="false"/>
      <protection locked="true" hidden="false"/>
    </xf>
    <xf numFmtId="175" fontId="15" fillId="6" borderId="89" xfId="24" applyFont="true" applyBorder="true" applyAlignment="false" applyProtection="false">
      <alignment horizontal="general" vertical="bottom" textRotation="0" wrapText="false" indent="0" shrinkToFit="false"/>
      <protection locked="true" hidden="false"/>
    </xf>
    <xf numFmtId="175" fontId="15" fillId="6" borderId="85" xfId="24" applyFont="true" applyBorder="true" applyAlignment="false" applyProtection="false">
      <alignment horizontal="general" vertical="bottom" textRotation="0" wrapText="false" indent="0" shrinkToFit="false"/>
      <protection locked="true" hidden="false"/>
    </xf>
    <xf numFmtId="164" fontId="15" fillId="0" borderId="93" xfId="24" applyFont="true" applyBorder="true" applyAlignment="true" applyProtection="false">
      <alignment horizontal="center" vertical="top" textRotation="0" wrapText="false" indent="0" shrinkToFit="false"/>
      <protection locked="true" hidden="false"/>
    </xf>
    <xf numFmtId="175" fontId="15" fillId="0" borderId="94" xfId="24" applyFont="true" applyBorder="true" applyAlignment="false" applyProtection="false">
      <alignment horizontal="general" vertical="bottom" textRotation="0" wrapText="false" indent="0" shrinkToFit="false"/>
      <protection locked="true" hidden="false"/>
    </xf>
    <xf numFmtId="175" fontId="15" fillId="0" borderId="57" xfId="24" applyFont="true" applyBorder="true" applyAlignment="false" applyProtection="false">
      <alignment horizontal="general" vertical="bottom" textRotation="0" wrapText="false" indent="0" shrinkToFit="false"/>
      <protection locked="true" hidden="false"/>
    </xf>
    <xf numFmtId="175" fontId="15" fillId="0" borderId="95" xfId="24" applyFont="true" applyBorder="true" applyAlignment="false" applyProtection="false">
      <alignment horizontal="general" vertical="bottom" textRotation="0" wrapText="false" indent="0" shrinkToFit="false"/>
      <protection locked="true" hidden="false"/>
    </xf>
    <xf numFmtId="181" fontId="15" fillId="6" borderId="96" xfId="24" applyFont="true" applyBorder="true" applyAlignment="true" applyProtection="false">
      <alignment horizontal="center" vertical="bottom" textRotation="0" wrapText="false" indent="0" shrinkToFit="false"/>
      <protection locked="true" hidden="false"/>
    </xf>
    <xf numFmtId="175" fontId="15" fillId="0" borderId="96" xfId="24" applyFont="true" applyBorder="true" applyAlignment="false" applyProtection="false">
      <alignment horizontal="general" vertical="bottom" textRotation="0" wrapText="false" indent="0" shrinkToFit="false"/>
      <protection locked="true" hidden="false"/>
    </xf>
    <xf numFmtId="175" fontId="15" fillId="6" borderId="96" xfId="24" applyFont="true" applyBorder="true" applyAlignment="false" applyProtection="false">
      <alignment horizontal="general" vertical="bottom" textRotation="0" wrapText="false" indent="0" shrinkToFit="false"/>
      <protection locked="true" hidden="false"/>
    </xf>
    <xf numFmtId="175" fontId="22" fillId="0" borderId="48" xfId="24" applyFont="true" applyBorder="true" applyAlignment="true" applyProtection="false">
      <alignment horizontal="center" vertical="bottom" textRotation="0" wrapText="false" indent="0" shrinkToFit="false"/>
      <protection locked="true" hidden="false"/>
    </xf>
    <xf numFmtId="175" fontId="15" fillId="0" borderId="2" xfId="24" applyFont="true" applyBorder="true" applyAlignment="true" applyProtection="false">
      <alignment horizontal="general" vertical="center" textRotation="0" wrapText="false" indent="0" shrinkToFit="false"/>
      <protection locked="true" hidden="false"/>
    </xf>
    <xf numFmtId="175" fontId="15" fillId="0" borderId="3" xfId="24" applyFont="true" applyBorder="true" applyAlignment="true" applyProtection="false">
      <alignment horizontal="general" vertical="center" textRotation="0" wrapText="false" indent="0" shrinkToFit="false"/>
      <protection locked="true" hidden="false"/>
    </xf>
    <xf numFmtId="175" fontId="15" fillId="0" borderId="4" xfId="24" applyFont="true" applyBorder="true" applyAlignment="true" applyProtection="false">
      <alignment horizontal="general" vertical="center" textRotation="0" wrapText="false" indent="0" shrinkToFit="false"/>
      <protection locked="true" hidden="false"/>
    </xf>
    <xf numFmtId="175" fontId="15" fillId="0" borderId="79" xfId="24" applyFont="true" applyBorder="true" applyAlignment="true" applyProtection="false">
      <alignment horizontal="general" vertical="center" textRotation="0" wrapText="false" indent="0" shrinkToFit="false"/>
      <protection locked="true" hidden="false"/>
    </xf>
    <xf numFmtId="175" fontId="15" fillId="0" borderId="11" xfId="24" applyFont="true" applyBorder="true" applyAlignment="true" applyProtection="false">
      <alignment horizontal="general" vertical="center" textRotation="0" wrapText="false" indent="0" shrinkToFit="false"/>
      <protection locked="true" hidden="false"/>
    </xf>
    <xf numFmtId="181" fontId="15" fillId="6" borderId="4" xfId="24" applyFont="true" applyBorder="true" applyAlignment="true" applyProtection="false">
      <alignment horizontal="center" vertical="center" textRotation="0" wrapText="false" indent="0" shrinkToFit="false"/>
      <protection locked="true" hidden="false"/>
    </xf>
    <xf numFmtId="175" fontId="22" fillId="0" borderId="1" xfId="24" applyFont="true" applyBorder="true" applyAlignment="true" applyProtection="false">
      <alignment horizontal="center" vertical="center" textRotation="0" wrapText="false" indent="0" shrinkToFit="false"/>
      <protection locked="true" hidden="false"/>
    </xf>
    <xf numFmtId="175" fontId="16" fillId="0" borderId="2" xfId="24" applyFont="true" applyBorder="true" applyAlignment="true" applyProtection="false">
      <alignment horizontal="general" vertical="center" textRotation="0" wrapText="false" indent="0" shrinkToFit="false"/>
      <protection locked="true" hidden="false"/>
    </xf>
    <xf numFmtId="175" fontId="16" fillId="0" borderId="3" xfId="24" applyFont="true" applyBorder="true" applyAlignment="true" applyProtection="false">
      <alignment horizontal="general" vertical="center" textRotation="0" wrapText="false" indent="0" shrinkToFit="false"/>
      <protection locked="true" hidden="false"/>
    </xf>
    <xf numFmtId="175" fontId="16" fillId="0" borderId="4" xfId="24" applyFont="true" applyBorder="true" applyAlignment="true" applyProtection="false">
      <alignment horizontal="left" vertical="center" textRotation="0" wrapText="false" indent="0" shrinkToFit="false"/>
      <protection locked="true" hidden="false"/>
    </xf>
    <xf numFmtId="175" fontId="16" fillId="0" borderId="1" xfId="24" applyFont="true" applyBorder="true" applyAlignment="true" applyProtection="false">
      <alignment horizontal="general" vertical="center" textRotation="0" wrapText="false" indent="0" shrinkToFit="false"/>
      <protection locked="true" hidden="false"/>
    </xf>
    <xf numFmtId="175" fontId="16" fillId="0" borderId="79" xfId="24" applyFont="true" applyBorder="true" applyAlignment="true" applyProtection="false">
      <alignment horizontal="general" vertical="center" textRotation="0" wrapText="false" indent="0" shrinkToFit="false"/>
      <protection locked="true" hidden="false"/>
    </xf>
    <xf numFmtId="175" fontId="16" fillId="10" borderId="1" xfId="24" applyFont="true" applyBorder="true" applyAlignment="true" applyProtection="false">
      <alignment horizontal="general" vertical="center" textRotation="0" wrapText="false" indent="0" shrinkToFit="false"/>
      <protection locked="true" hidden="false"/>
    </xf>
    <xf numFmtId="175" fontId="16" fillId="0" borderId="10" xfId="24" applyFont="true" applyBorder="true" applyAlignment="true" applyProtection="false">
      <alignment horizontal="general" vertical="center" textRotation="0" wrapText="false" indent="0" shrinkToFit="false"/>
      <protection locked="true" hidden="false"/>
    </xf>
    <xf numFmtId="175" fontId="22" fillId="10" borderId="1" xfId="24" applyFont="true" applyBorder="true" applyAlignment="true" applyProtection="false">
      <alignment horizontal="center" vertical="center" textRotation="0" wrapText="false" indent="0" shrinkToFit="false"/>
      <protection locked="true" hidden="false"/>
    </xf>
    <xf numFmtId="175" fontId="15" fillId="0" borderId="4" xfId="24" applyFont="true" applyBorder="true" applyAlignment="true" applyProtection="false">
      <alignment horizontal="left" vertical="center" textRotation="0" wrapText="false" indent="0" shrinkToFit="false"/>
      <protection locked="true" hidden="false"/>
    </xf>
    <xf numFmtId="175" fontId="15" fillId="0" borderId="97" xfId="24" applyFont="true" applyBorder="true" applyAlignment="true" applyProtection="false">
      <alignment horizontal="general" vertical="center" textRotation="0" wrapText="false" indent="0" shrinkToFit="false"/>
      <protection locked="true" hidden="false"/>
    </xf>
    <xf numFmtId="175" fontId="16" fillId="0" borderId="0" xfId="24" applyFont="true" applyBorder="true" applyAlignment="true" applyProtection="false">
      <alignment horizontal="right" vertical="center" textRotation="0" wrapText="false" indent="0" shrinkToFit="false"/>
      <protection locked="true" hidden="false"/>
    </xf>
    <xf numFmtId="175" fontId="16" fillId="0" borderId="0" xfId="24" applyFont="true" applyBorder="false" applyAlignment="true" applyProtection="false">
      <alignment horizontal="right" vertical="center" textRotation="0" wrapText="false" indent="0" shrinkToFit="false"/>
      <protection locked="true" hidden="false"/>
    </xf>
    <xf numFmtId="175" fontId="64" fillId="0" borderId="0" xfId="24" applyFont="true" applyBorder="false" applyAlignment="true" applyProtection="false">
      <alignment horizontal="general" vertical="center" textRotation="0" wrapText="false" indent="0" shrinkToFit="false"/>
      <protection locked="true" hidden="false"/>
    </xf>
    <xf numFmtId="175" fontId="64" fillId="0" borderId="0" xfId="0" applyFont="true" applyBorder="false" applyAlignment="true" applyProtection="false">
      <alignment horizontal="general" vertical="center" textRotation="0" wrapText="false" indent="0" shrinkToFit="false"/>
      <protection locked="true" hidden="false"/>
    </xf>
    <xf numFmtId="175" fontId="16" fillId="0" borderId="7" xfId="24" applyFont="true" applyBorder="true" applyAlignment="true" applyProtection="false">
      <alignment horizontal="general" vertical="center" textRotation="0" wrapText="false" indent="0" shrinkToFit="false"/>
      <protection locked="true" hidden="false"/>
    </xf>
    <xf numFmtId="175" fontId="15" fillId="0" borderId="40" xfId="24" applyFont="true" applyBorder="true" applyAlignment="true" applyProtection="false">
      <alignment horizontal="general" vertical="center" textRotation="0" wrapText="false" indent="0" shrinkToFit="false"/>
      <protection locked="true" hidden="false"/>
    </xf>
    <xf numFmtId="175" fontId="15" fillId="0" borderId="8" xfId="24" applyFont="true" applyBorder="true" applyAlignment="true" applyProtection="false">
      <alignment horizontal="general" vertical="center" textRotation="0" wrapText="false" indent="0" shrinkToFit="false"/>
      <protection locked="true" hidden="false"/>
    </xf>
    <xf numFmtId="175" fontId="15" fillId="0" borderId="13" xfId="24" applyFont="true" applyBorder="true" applyAlignment="true" applyProtection="false">
      <alignment horizontal="general" vertical="center" textRotation="0" wrapText="false" indent="0" shrinkToFit="false"/>
      <protection locked="true" hidden="false"/>
    </xf>
    <xf numFmtId="173" fontId="64" fillId="0" borderId="0" xfId="24" applyFont="true" applyBorder="false" applyAlignment="true" applyProtection="false">
      <alignment horizontal="general" vertical="center" textRotation="0" wrapText="false" indent="0" shrinkToFit="false"/>
      <protection locked="true" hidden="false"/>
    </xf>
    <xf numFmtId="175" fontId="15" fillId="0" borderId="40" xfId="24" applyFont="true" applyBorder="true" applyAlignment="true" applyProtection="false">
      <alignment horizontal="center" vertical="center" textRotation="0" wrapText="false" indent="0" shrinkToFit="false"/>
      <protection locked="true" hidden="false"/>
    </xf>
    <xf numFmtId="176" fontId="15" fillId="0" borderId="9" xfId="24" applyFont="true" applyBorder="true" applyAlignment="true" applyProtection="false">
      <alignment horizontal="center" vertical="center" textRotation="0" wrapText="false" indent="0" shrinkToFit="false"/>
      <protection locked="true" hidden="false"/>
    </xf>
    <xf numFmtId="184" fontId="15" fillId="4" borderId="0" xfId="24" applyFont="true" applyBorder="false" applyAlignment="true" applyProtection="true">
      <alignment horizontal="center" vertical="center" textRotation="0" wrapText="false" indent="0" shrinkToFit="false"/>
      <protection locked="false" hidden="false"/>
    </xf>
    <xf numFmtId="164" fontId="15" fillId="0" borderId="0" xfId="24" applyFont="true" applyBorder="false" applyAlignment="true" applyProtection="false">
      <alignment horizontal="center" vertical="center" textRotation="0" wrapText="false" indent="0" shrinkToFit="false"/>
      <protection locked="true" hidden="false"/>
    </xf>
    <xf numFmtId="184" fontId="15" fillId="0" borderId="9" xfId="24" applyFont="true" applyBorder="true" applyAlignment="true" applyProtection="false">
      <alignment horizontal="center" vertical="center" textRotation="0" wrapText="false" indent="0" shrinkToFit="false"/>
      <protection locked="true" hidden="false"/>
    </xf>
    <xf numFmtId="164" fontId="33" fillId="0" borderId="0" xfId="0" applyFont="true" applyBorder="false" applyAlignment="true" applyProtection="false">
      <alignment horizontal="center" vertical="center" textRotation="0" wrapText="false" indent="0" shrinkToFit="false"/>
      <protection locked="true" hidden="false"/>
    </xf>
    <xf numFmtId="164" fontId="65" fillId="0" borderId="0" xfId="0" applyFont="true" applyBorder="false" applyAlignment="true" applyProtection="false">
      <alignment horizontal="left" vertical="center" textRotation="0" wrapText="false" indent="0" shrinkToFit="false"/>
      <protection locked="true" hidden="false"/>
    </xf>
    <xf numFmtId="164" fontId="66" fillId="0" borderId="0" xfId="0" applyFont="true" applyBorder="false" applyAlignment="true" applyProtection="false">
      <alignment horizontal="left" vertical="center" textRotation="0" wrapText="false" indent="0" shrinkToFit="false"/>
      <protection locked="true" hidden="false"/>
    </xf>
    <xf numFmtId="164" fontId="7" fillId="0" borderId="0" xfId="0" applyFont="true" applyBorder="false" applyAlignment="true" applyProtection="false">
      <alignment horizontal="left" vertical="center" textRotation="0" wrapText="false" indent="0" shrinkToFit="false"/>
      <protection locked="true" hidden="false"/>
    </xf>
    <xf numFmtId="164" fontId="67" fillId="0" borderId="0" xfId="0" applyFont="true" applyBorder="false" applyAlignment="true" applyProtection="false">
      <alignment horizontal="left" vertical="center" textRotation="0" wrapText="false" indent="0" shrinkToFit="false"/>
      <protection locked="true" hidden="false"/>
    </xf>
    <xf numFmtId="164" fontId="50" fillId="0" borderId="0" xfId="0" applyFont="true" applyBorder="false" applyAlignment="true" applyProtection="false">
      <alignment horizontal="left" vertical="center" textRotation="0" wrapText="false" indent="0" shrinkToFit="false"/>
      <protection locked="true" hidden="false"/>
    </xf>
    <xf numFmtId="164" fontId="28" fillId="0" borderId="0" xfId="0" applyFont="true" applyBorder="false" applyAlignment="true" applyProtection="false">
      <alignment horizontal="left" vertical="center" textRotation="0" wrapText="false" indent="0" shrinkToFit="false"/>
      <protection locked="true" hidden="false"/>
    </xf>
    <xf numFmtId="164" fontId="7" fillId="0" borderId="49" xfId="0" applyFont="true" applyBorder="tru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general" vertical="center" textRotation="0" wrapText="false" indent="0" shrinkToFit="false"/>
      <protection locked="true" hidden="false"/>
    </xf>
    <xf numFmtId="164" fontId="7" fillId="0" borderId="13" xfId="0" applyFont="true" applyBorder="true" applyAlignment="true" applyProtection="false">
      <alignment horizontal="general" vertical="center" textRotation="0" wrapText="false" indent="0" shrinkToFit="false"/>
      <protection locked="true" hidden="false"/>
    </xf>
    <xf numFmtId="164" fontId="68" fillId="0" borderId="0" xfId="0" applyFont="true" applyBorder="false" applyAlignment="true" applyProtection="false">
      <alignment horizontal="left" vertical="center" textRotation="0" wrapText="false" indent="0" shrinkToFit="false"/>
      <protection locked="true" hidden="false"/>
    </xf>
    <xf numFmtId="164" fontId="69" fillId="0" borderId="0" xfId="0" applyFont="true" applyBorder="true" applyAlignment="true" applyProtection="false">
      <alignment horizontal="center" vertical="center" textRotation="0" wrapText="false" indent="0" shrinkToFit="false"/>
      <protection locked="true" hidden="false"/>
    </xf>
    <xf numFmtId="172" fontId="69" fillId="0" borderId="0" xfId="0" applyFont="true" applyBorder="true" applyAlignment="true" applyProtection="false">
      <alignment horizontal="center" vertical="center" textRotation="0" wrapText="false" indent="0" shrinkToFit="false"/>
      <protection locked="true" hidden="false"/>
    </xf>
    <xf numFmtId="164" fontId="21" fillId="0" borderId="1" xfId="0" applyFont="true" applyBorder="true" applyAlignment="true" applyProtection="false">
      <alignment horizontal="center" vertical="center" textRotation="0" wrapText="false" indent="0" shrinkToFit="false"/>
      <protection locked="true" hidden="false"/>
    </xf>
    <xf numFmtId="164" fontId="69" fillId="0" borderId="0" xfId="0" applyFont="true" applyBorder="true" applyAlignment="true" applyProtection="false">
      <alignment horizontal="left" vertical="center" textRotation="0" wrapText="false" indent="0" shrinkToFit="false"/>
      <protection locked="true" hidden="false"/>
    </xf>
    <xf numFmtId="164" fontId="21" fillId="4" borderId="1" xfId="0" applyFont="true" applyBorder="true" applyAlignment="true" applyProtection="true">
      <alignment horizontal="center" vertical="center" textRotation="0" wrapText="false" indent="0" shrinkToFit="false"/>
      <protection locked="false" hidden="false"/>
    </xf>
    <xf numFmtId="164" fontId="48" fillId="0" borderId="49" xfId="0" applyFont="true" applyBorder="true" applyAlignment="true" applyProtection="false">
      <alignment horizontal="left" vertical="center" textRotation="0" wrapText="false" indent="0" shrinkToFit="false"/>
      <protection locked="true" hidden="false"/>
    </xf>
    <xf numFmtId="164" fontId="7" fillId="0" borderId="13" xfId="0" applyFont="true" applyBorder="true" applyAlignment="true" applyProtection="false">
      <alignment horizontal="left" vertical="center" textRotation="0" wrapText="false" indent="0" shrinkToFit="false"/>
      <protection locked="true" hidden="false"/>
    </xf>
    <xf numFmtId="164" fontId="7" fillId="0" borderId="10" xfId="0" applyFont="true" applyBorder="true" applyAlignment="true" applyProtection="false">
      <alignment horizontal="center" vertical="center" textRotation="0" wrapText="true" indent="0" shrinkToFit="false"/>
      <protection locked="true" hidden="false"/>
    </xf>
    <xf numFmtId="164" fontId="33" fillId="0" borderId="0" xfId="0" applyFont="true" applyBorder="false" applyAlignment="true" applyProtection="false">
      <alignment horizontal="left" vertical="center" textRotation="0" wrapText="false" indent="0" shrinkToFit="false"/>
      <protection locked="true" hidden="false"/>
    </xf>
    <xf numFmtId="164" fontId="70" fillId="0" borderId="0" xfId="0" applyFont="true" applyBorder="false" applyAlignment="true" applyProtection="false">
      <alignment horizontal="left" vertical="center" textRotation="0" wrapText="false" indent="0" shrinkToFit="false"/>
      <protection locked="true" hidden="false"/>
    </xf>
    <xf numFmtId="164" fontId="71" fillId="0" borderId="0" xfId="0" applyFont="true" applyBorder="false" applyAlignment="true" applyProtection="false">
      <alignment horizontal="left" vertical="center" textRotation="0" wrapText="false" indent="0" shrinkToFit="false"/>
      <protection locked="true" hidden="false"/>
    </xf>
    <xf numFmtId="164" fontId="27" fillId="0" borderId="49" xfId="0" applyFont="true" applyBorder="true" applyAlignment="true" applyProtection="false">
      <alignment horizontal="left" vertical="center" textRotation="0" wrapText="false" indent="0" shrinkToFit="false"/>
      <protection locked="true" hidden="false"/>
    </xf>
    <xf numFmtId="164" fontId="42" fillId="0" borderId="0" xfId="0" applyFont="true" applyBorder="false" applyAlignment="true" applyProtection="false">
      <alignment horizontal="right" vertical="center" textRotation="0" wrapText="false" indent="0" shrinkToFit="false"/>
      <protection locked="true" hidden="false"/>
    </xf>
    <xf numFmtId="164" fontId="7" fillId="0" borderId="14" xfId="0" applyFont="true" applyBorder="true" applyAlignment="true" applyProtection="false">
      <alignment horizontal="center" vertical="center" textRotation="0" wrapText="true" indent="0" shrinkToFit="false"/>
      <protection locked="true" hidden="false"/>
    </xf>
    <xf numFmtId="164" fontId="7" fillId="0" borderId="49" xfId="0" applyFont="true" applyBorder="true" applyAlignment="true" applyProtection="false">
      <alignment horizontal="left" vertical="center" textRotation="0" wrapText="false" indent="0" shrinkToFit="false"/>
      <protection locked="true" hidden="false"/>
    </xf>
    <xf numFmtId="175" fontId="7" fillId="0" borderId="0" xfId="0" applyFont="true" applyBorder="false" applyAlignment="true" applyProtection="false">
      <alignment horizontal="left" vertical="center" textRotation="0" wrapText="false" indent="0" shrinkToFit="false"/>
      <protection locked="true" hidden="false"/>
    </xf>
    <xf numFmtId="164" fontId="27" fillId="0" borderId="0" xfId="0" applyFont="true" applyBorder="false" applyAlignment="true" applyProtection="false">
      <alignment horizontal="left" vertical="center" textRotation="0" wrapText="false" indent="0" shrinkToFit="false"/>
      <protection locked="true" hidden="false"/>
    </xf>
    <xf numFmtId="181" fontId="7" fillId="0" borderId="1" xfId="0" applyFont="true" applyBorder="true" applyAlignment="true" applyProtection="false">
      <alignment horizontal="left" vertical="center" textRotation="0" wrapText="false" indent="0" shrinkToFit="false"/>
      <protection locked="true" hidden="false"/>
    </xf>
    <xf numFmtId="172" fontId="7" fillId="0" borderId="1" xfId="0" applyFont="true" applyBorder="true" applyAlignment="true" applyProtection="false">
      <alignment horizontal="center" vertical="center" textRotation="0" wrapText="false" indent="0" shrinkToFit="false"/>
      <protection locked="true" hidden="false"/>
    </xf>
    <xf numFmtId="164" fontId="7" fillId="0" borderId="1" xfId="0" applyFont="true" applyBorder="true" applyAlignment="true" applyProtection="true">
      <alignment horizontal="center" vertical="center" textRotation="0" wrapText="false" indent="0" shrinkToFit="false"/>
      <protection locked="fals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7" fillId="0" borderId="5" xfId="0" applyFont="true" applyBorder="true" applyAlignment="true" applyProtection="false">
      <alignment horizontal="left" vertical="center" textRotation="0" wrapText="false" indent="0" shrinkToFit="false"/>
      <protection locked="true" hidden="false"/>
    </xf>
    <xf numFmtId="164" fontId="7" fillId="0" borderId="9" xfId="0" applyFont="true" applyBorder="true" applyAlignment="true" applyProtection="false">
      <alignment horizontal="left" vertical="center" textRotation="0" wrapText="false" indent="0" shrinkToFit="false"/>
      <protection locked="true" hidden="false"/>
    </xf>
    <xf numFmtId="172" fontId="12" fillId="0" borderId="6" xfId="0" applyFont="true" applyBorder="true" applyAlignment="true" applyProtection="false">
      <alignment horizontal="center" vertical="center" textRotation="0" wrapText="false" indent="0" shrinkToFit="false"/>
      <protection locked="true" hidden="false"/>
    </xf>
    <xf numFmtId="172" fontId="7" fillId="0" borderId="0" xfId="0" applyFont="true" applyBorder="false" applyAlignment="true" applyProtection="false">
      <alignment horizontal="right" vertical="center" textRotation="0" wrapText="false" indent="0" shrinkToFit="false"/>
      <protection locked="true" hidden="false"/>
    </xf>
    <xf numFmtId="181" fontId="10" fillId="0" borderId="10" xfId="0" applyFont="true" applyBorder="true" applyAlignment="true" applyProtection="false">
      <alignment horizontal="left" vertical="center" textRotation="0" wrapText="false" indent="0" shrinkToFit="false"/>
      <protection locked="true" hidden="false"/>
    </xf>
    <xf numFmtId="173" fontId="12" fillId="0" borderId="10" xfId="0" applyFont="true" applyBorder="true" applyAlignment="true" applyProtection="false">
      <alignment horizontal="center" vertical="center" textRotation="0" wrapText="false" indent="0" shrinkToFit="false"/>
      <protection locked="true" hidden="false"/>
    </xf>
    <xf numFmtId="164" fontId="27" fillId="0" borderId="10" xfId="0" applyFont="true" applyBorder="true" applyAlignment="true" applyProtection="false">
      <alignment horizontal="left" vertical="center" textRotation="0" wrapText="false" indent="0" shrinkToFit="false"/>
      <protection locked="true" hidden="false"/>
    </xf>
    <xf numFmtId="164" fontId="72" fillId="0" borderId="0" xfId="0" applyFont="true" applyBorder="false" applyAlignment="true" applyProtection="false">
      <alignment horizontal="left" vertical="center" textRotation="0" wrapText="false" indent="0" shrinkToFit="false"/>
      <protection locked="true" hidden="false"/>
    </xf>
    <xf numFmtId="164" fontId="72" fillId="0" borderId="0" xfId="0" applyFont="true" applyBorder="false" applyAlignment="true" applyProtection="false">
      <alignment horizontal="general" vertical="center" textRotation="0" wrapText="false" indent="0" shrinkToFit="false"/>
      <protection locked="true" hidden="false"/>
    </xf>
    <xf numFmtId="181" fontId="7" fillId="0" borderId="1" xfId="0" applyFont="true" applyBorder="true" applyAlignment="true" applyProtection="true">
      <alignment horizontal="left" vertical="center" textRotation="0" wrapText="false" indent="0" shrinkToFit="false"/>
      <protection locked="false" hidden="false"/>
    </xf>
    <xf numFmtId="164" fontId="7" fillId="0" borderId="1" xfId="0" applyFont="true" applyBorder="true" applyAlignment="true" applyProtection="true">
      <alignment horizontal="left" vertical="center" textRotation="0" wrapText="false" indent="0" shrinkToFit="false"/>
      <protection locked="false" hidden="false"/>
    </xf>
    <xf numFmtId="175" fontId="7" fillId="0" borderId="49" xfId="0" applyFont="true" applyBorder="true" applyAlignment="true" applyProtection="false">
      <alignment horizontal="left" vertical="center" textRotation="0" wrapText="false" indent="0" shrinkToFit="false"/>
      <protection locked="true" hidden="false"/>
    </xf>
    <xf numFmtId="164" fontId="7" fillId="0" borderId="13" xfId="0" applyFont="true" applyBorder="true" applyAlignment="true" applyProtection="false">
      <alignment horizontal="right" vertical="center" textRotation="0" wrapText="false" indent="0" shrinkToFit="false"/>
      <protection locked="true" hidden="false"/>
    </xf>
    <xf numFmtId="173" fontId="27" fillId="4" borderId="10" xfId="0" applyFont="true" applyBorder="true" applyAlignment="true" applyProtection="false">
      <alignment horizontal="center" vertical="center" textRotation="0" wrapText="false" indent="0" shrinkToFit="false"/>
      <protection locked="true" hidden="false"/>
    </xf>
    <xf numFmtId="172" fontId="12" fillId="0" borderId="10" xfId="0" applyFont="true" applyBorder="true" applyAlignment="true" applyProtection="false">
      <alignment horizontal="left" vertical="center" textRotation="0" wrapText="false" indent="0" shrinkToFit="false"/>
      <protection locked="true" hidden="false"/>
    </xf>
    <xf numFmtId="190" fontId="27" fillId="2" borderId="10" xfId="81" applyFont="true" applyBorder="true" applyAlignment="true" applyProtection="true">
      <alignment horizontal="center" vertical="center" textRotation="0" wrapText="false" indent="0" shrinkToFit="false"/>
      <protection locked="true" hidden="false"/>
    </xf>
    <xf numFmtId="164" fontId="27" fillId="0" borderId="10" xfId="0" applyFont="true" applyBorder="true" applyAlignment="true" applyProtection="true">
      <alignment horizontal="left" vertical="center" textRotation="0" wrapText="false" indent="0" shrinkToFit="false"/>
      <protection locked="false" hidden="false"/>
    </xf>
    <xf numFmtId="173" fontId="27" fillId="0" borderId="10" xfId="0" applyFont="true" applyBorder="true" applyAlignment="true" applyProtection="false">
      <alignment horizontal="center" vertical="center" textRotation="0" wrapText="false" indent="0" shrinkToFit="false"/>
      <protection locked="true" hidden="false"/>
    </xf>
    <xf numFmtId="164" fontId="72" fillId="0" borderId="40" xfId="0" applyFont="true" applyBorder="true" applyAlignment="true" applyProtection="false">
      <alignment horizontal="left" vertical="center" textRotation="0" wrapText="false" indent="0" shrinkToFit="false"/>
      <protection locked="true" hidden="false"/>
    </xf>
    <xf numFmtId="191" fontId="27" fillId="0" borderId="10" xfId="0" applyFont="true" applyBorder="true" applyAlignment="true" applyProtection="false">
      <alignment horizontal="center" vertical="center" textRotation="0" wrapText="false" indent="0" shrinkToFit="false"/>
      <protection locked="true" hidden="false"/>
    </xf>
    <xf numFmtId="173" fontId="12" fillId="0" borderId="10" xfId="0" applyFont="true" applyBorder="true" applyAlignment="true" applyProtection="false">
      <alignment horizontal="left" vertical="center" textRotation="0" wrapText="false" indent="0" shrinkToFit="false"/>
      <protection locked="true" hidden="false"/>
    </xf>
    <xf numFmtId="190" fontId="27" fillId="2" borderId="14" xfId="81" applyFont="true" applyBorder="true" applyAlignment="true" applyProtection="true">
      <alignment horizontal="center" vertical="center" textRotation="0" wrapText="false" indent="0" shrinkToFit="false"/>
      <protection locked="true" hidden="false"/>
    </xf>
    <xf numFmtId="182" fontId="27" fillId="0" borderId="10" xfId="0" applyFont="true" applyBorder="true" applyAlignment="true" applyProtection="false">
      <alignment horizontal="justify" vertical="top" textRotation="0" wrapText="false" indent="0" shrinkToFit="false"/>
      <protection locked="true" hidden="false"/>
    </xf>
    <xf numFmtId="173" fontId="4" fillId="0" borderId="0" xfId="0" applyFont="true" applyBorder="false" applyAlignment="true" applyProtection="false">
      <alignment horizontal="center" vertical="center" textRotation="0" wrapText="false" indent="0" shrinkToFit="false"/>
      <protection locked="true" hidden="false"/>
    </xf>
    <xf numFmtId="192" fontId="4" fillId="0" borderId="0" xfId="0" applyFont="true" applyBorder="false" applyAlignment="true" applyProtection="false">
      <alignment horizontal="right" vertical="center" textRotation="0" wrapText="false" indent="0" shrinkToFit="false"/>
      <protection locked="true" hidden="false"/>
    </xf>
    <xf numFmtId="172" fontId="27" fillId="0" borderId="1" xfId="0" applyFont="true" applyBorder="true" applyAlignment="true" applyProtection="false">
      <alignment horizontal="center" vertical="center" textRotation="0" wrapText="false" indent="0" shrinkToFit="false"/>
      <protection locked="true" hidden="false"/>
    </xf>
    <xf numFmtId="173" fontId="12" fillId="0" borderId="13" xfId="0" applyFont="true" applyBorder="true" applyAlignment="true" applyProtection="false">
      <alignment horizontal="left" vertical="center" textRotation="0" wrapText="false" indent="0" shrinkToFit="false"/>
      <protection locked="true" hidden="false"/>
    </xf>
    <xf numFmtId="190" fontId="27" fillId="0" borderId="5" xfId="81" applyFont="true" applyBorder="true" applyAlignment="true" applyProtection="true">
      <alignment horizontal="center" vertical="center" textRotation="0" wrapText="false" indent="0" shrinkToFit="false"/>
      <protection locked="true" hidden="false"/>
    </xf>
    <xf numFmtId="190" fontId="27" fillId="0" borderId="10" xfId="81" applyFont="true" applyBorder="true" applyAlignment="true" applyProtection="true">
      <alignment horizontal="center" vertical="center" textRotation="0" wrapText="false" indent="0" shrinkToFit="false"/>
      <protection locked="true" hidden="false"/>
    </xf>
    <xf numFmtId="175" fontId="72" fillId="0" borderId="0" xfId="0" applyFont="true" applyBorder="false" applyAlignment="true" applyProtection="false">
      <alignment horizontal="left" vertical="center" textRotation="0" wrapText="false" indent="0" shrinkToFit="false"/>
      <protection locked="true" hidden="false"/>
    </xf>
    <xf numFmtId="164" fontId="7" fillId="0" borderId="1" xfId="0" applyFont="true" applyBorder="true" applyAlignment="true" applyProtection="false">
      <alignment horizontal="center" vertical="center" textRotation="0" wrapText="false" indent="0" shrinkToFit="false"/>
      <protection locked="true" hidden="false"/>
    </xf>
    <xf numFmtId="164" fontId="0" fillId="0" borderId="1" xfId="0" applyFont="true" applyBorder="true" applyAlignment="true" applyProtection="false">
      <alignment horizontal="center" vertical="center" textRotation="0" wrapText="false" indent="0" shrinkToFit="false"/>
      <protection locked="true" hidden="false"/>
    </xf>
    <xf numFmtId="164" fontId="7" fillId="0" borderId="1" xfId="0" applyFont="true" applyBorder="true" applyAlignment="true" applyProtection="false">
      <alignment horizontal="right" vertical="center" textRotation="0" wrapText="false" indent="0" shrinkToFit="false"/>
      <protection locked="true" hidden="false"/>
    </xf>
    <xf numFmtId="164" fontId="7" fillId="0" borderId="7" xfId="0" applyFont="true" applyBorder="true" applyAlignment="true" applyProtection="false">
      <alignment horizontal="left" vertical="center" textRotation="0" wrapText="false" indent="0" shrinkToFit="false"/>
      <protection locked="true" hidden="false"/>
    </xf>
    <xf numFmtId="164" fontId="0" fillId="0" borderId="7" xfId="0" applyFont="false" applyBorder="true" applyAlignment="true" applyProtection="false">
      <alignment horizontal="left" vertical="center" textRotation="0" wrapText="false" indent="0" shrinkToFit="false"/>
      <protection locked="true" hidden="false"/>
    </xf>
    <xf numFmtId="164" fontId="72" fillId="0" borderId="40" xfId="0" applyFont="true" applyBorder="true" applyAlignment="true" applyProtection="false">
      <alignment horizontal="center" vertical="center" textRotation="0" wrapText="false" indent="0" shrinkToFit="false"/>
      <protection locked="true" hidden="false"/>
    </xf>
    <xf numFmtId="164" fontId="7" fillId="0" borderId="40" xfId="0" applyFont="true" applyBorder="true" applyAlignment="true" applyProtection="false">
      <alignment horizontal="left" vertical="center" textRotation="0" wrapText="false" indent="0" shrinkToFit="false"/>
      <protection locked="true" hidden="false"/>
    </xf>
    <xf numFmtId="164" fontId="7" fillId="0" borderId="40" xfId="0" applyFont="true" applyBorder="true" applyAlignment="true" applyProtection="false">
      <alignment horizontal="center" vertical="center" textRotation="0" wrapText="false" indent="0" shrinkToFit="false"/>
      <protection locked="true" hidden="false"/>
    </xf>
    <xf numFmtId="164" fontId="7" fillId="0" borderId="7" xfId="0" applyFont="true" applyBorder="true" applyAlignment="true" applyProtection="false">
      <alignment horizontal="center" vertical="center" textRotation="0" wrapText="false" indent="0" shrinkToFit="false"/>
      <protection locked="true" hidden="false"/>
    </xf>
    <xf numFmtId="164" fontId="7" fillId="0" borderId="8" xfId="0" applyFont="true" applyBorder="true" applyAlignment="true" applyProtection="false">
      <alignment horizontal="center" vertical="center" textRotation="0" wrapText="false" indent="0" shrinkToFit="false"/>
      <protection locked="true" hidden="false"/>
    </xf>
    <xf numFmtId="164" fontId="27" fillId="0" borderId="10" xfId="0" applyFont="true" applyBorder="true" applyAlignment="true" applyProtection="false">
      <alignment horizontal="center" vertical="center" textRotation="0" wrapText="false" indent="0" shrinkToFit="false"/>
      <protection locked="true" hidden="false"/>
    </xf>
    <xf numFmtId="164" fontId="12" fillId="0" borderId="10" xfId="0" applyFont="true" applyBorder="true" applyAlignment="true" applyProtection="false">
      <alignment horizontal="right" vertical="center" textRotation="0" wrapText="false" indent="0" shrinkToFit="false"/>
      <protection locked="true" hidden="false"/>
    </xf>
    <xf numFmtId="164" fontId="12" fillId="0" borderId="9" xfId="0" applyFont="true" applyBorder="true" applyAlignment="true" applyProtection="false">
      <alignment horizontal="right" vertical="center" textRotation="0" wrapText="false" indent="0" shrinkToFit="false"/>
      <protection locked="true" hidden="false"/>
    </xf>
    <xf numFmtId="164" fontId="27" fillId="0" borderId="10" xfId="0" applyFont="true" applyBorder="true" applyAlignment="true" applyProtection="false">
      <alignment horizontal="right" vertical="center" textRotation="0" wrapText="false" indent="0" shrinkToFit="false"/>
      <protection locked="true" hidden="false"/>
    </xf>
    <xf numFmtId="172" fontId="7" fillId="0" borderId="98" xfId="0" applyFont="true" applyBorder="true" applyAlignment="true" applyProtection="false">
      <alignment horizontal="center" vertical="top" textRotation="0" wrapText="false" indent="0" shrinkToFit="false"/>
      <protection locked="true" hidden="false"/>
    </xf>
    <xf numFmtId="175" fontId="7" fillId="0" borderId="98" xfId="0" applyFont="true" applyBorder="true" applyAlignment="true" applyProtection="false">
      <alignment horizontal="justify" vertical="top" textRotation="0" wrapText="false" indent="0" shrinkToFit="false"/>
      <protection locked="true" hidden="false"/>
    </xf>
    <xf numFmtId="177" fontId="7" fillId="5" borderId="98" xfId="79" applyFont="true" applyBorder="true" applyAlignment="true" applyProtection="true">
      <alignment horizontal="right" vertical="center" textRotation="0" wrapText="false" indent="0" shrinkToFit="false"/>
      <protection locked="true" hidden="false"/>
    </xf>
    <xf numFmtId="175" fontId="7" fillId="0" borderId="98" xfId="81" applyFont="true" applyBorder="true" applyAlignment="true" applyProtection="true">
      <alignment horizontal="general" vertical="bottom" textRotation="0" wrapText="false" indent="0" shrinkToFit="false"/>
      <protection locked="true" hidden="false"/>
    </xf>
    <xf numFmtId="175" fontId="7" fillId="5" borderId="98" xfId="81" applyFont="true" applyBorder="true" applyAlignment="true" applyProtection="true">
      <alignment horizontal="general" vertical="bottom" textRotation="0" wrapText="false" indent="0" shrinkToFit="false"/>
      <protection locked="true" hidden="false"/>
    </xf>
    <xf numFmtId="167" fontId="7" fillId="0" borderId="99" xfId="81" applyFont="true" applyBorder="true" applyAlignment="true" applyProtection="true">
      <alignment horizontal="center" vertical="bottom" textRotation="0" wrapText="false" indent="0" shrinkToFit="false"/>
      <protection locked="true" hidden="false"/>
    </xf>
    <xf numFmtId="175" fontId="7" fillId="5" borderId="98" xfId="79" applyFont="true" applyBorder="true" applyAlignment="true" applyProtection="true">
      <alignment horizontal="general" vertical="bottom" textRotation="0" wrapText="false" indent="0" shrinkToFit="false"/>
      <protection locked="true" hidden="false"/>
    </xf>
    <xf numFmtId="175" fontId="7" fillId="5" borderId="66" xfId="81" applyFont="true" applyBorder="true" applyAlignment="true" applyProtection="true">
      <alignment horizontal="general" vertical="bottom" textRotation="0" wrapText="false" indent="0" shrinkToFit="false"/>
      <protection locked="true" hidden="false"/>
    </xf>
    <xf numFmtId="175" fontId="7" fillId="0" borderId="66" xfId="81" applyFont="true" applyBorder="true" applyAlignment="true" applyProtection="true">
      <alignment horizontal="general" vertical="bottom" textRotation="0" wrapText="false" indent="0" shrinkToFit="false"/>
      <protection locked="true" hidden="false"/>
    </xf>
    <xf numFmtId="167" fontId="7" fillId="0" borderId="62" xfId="81" applyFont="true" applyBorder="true" applyAlignment="true" applyProtection="true">
      <alignment horizontal="center" vertical="bottom" textRotation="0" wrapText="false" indent="0" shrinkToFit="false"/>
      <protection locked="true" hidden="false"/>
    </xf>
    <xf numFmtId="164" fontId="7" fillId="0" borderId="98" xfId="0" applyFont="true" applyBorder="true" applyAlignment="true" applyProtection="false">
      <alignment horizontal="center" vertical="top" textRotation="0" wrapText="false" indent="0" shrinkToFit="false"/>
      <protection locked="true" hidden="false"/>
    </xf>
    <xf numFmtId="175" fontId="7" fillId="5" borderId="100" xfId="81" applyFont="true" applyBorder="true" applyAlignment="true" applyProtection="true">
      <alignment horizontal="general" vertical="bottom" textRotation="0" wrapText="false" indent="0" shrinkToFit="false"/>
      <protection locked="true" hidden="false"/>
    </xf>
    <xf numFmtId="167" fontId="7" fillId="0" borderId="101" xfId="81" applyFont="true" applyBorder="true" applyAlignment="true" applyProtection="true">
      <alignment horizontal="center" vertical="bottom" textRotation="0" wrapText="false" indent="0" shrinkToFit="false"/>
      <protection locked="true" hidden="false"/>
    </xf>
    <xf numFmtId="164" fontId="27" fillId="0" borderId="102" xfId="0" applyFont="true" applyBorder="true" applyAlignment="true" applyProtection="false">
      <alignment horizontal="left" vertical="center" textRotation="0" wrapText="true" indent="0" shrinkToFit="false"/>
      <protection locked="true" hidden="false"/>
    </xf>
    <xf numFmtId="175" fontId="7" fillId="0" borderId="103" xfId="0" applyFont="true" applyBorder="true" applyAlignment="true" applyProtection="false">
      <alignment horizontal="right" vertical="center" textRotation="0" wrapText="false" indent="0" shrinkToFit="false"/>
      <protection locked="true" hidden="false"/>
    </xf>
    <xf numFmtId="175" fontId="7" fillId="0" borderId="103" xfId="0" applyFont="true" applyBorder="true" applyAlignment="true" applyProtection="false">
      <alignment horizontal="general" vertical="center" textRotation="0" wrapText="false" indent="0" shrinkToFit="false"/>
      <protection locked="true" hidden="false"/>
    </xf>
    <xf numFmtId="175" fontId="7" fillId="0" borderId="36" xfId="0" applyFont="true" applyBorder="true" applyAlignment="true" applyProtection="false">
      <alignment horizontal="general" vertical="center" textRotation="0" wrapText="false" indent="0" shrinkToFit="false"/>
      <protection locked="true" hidden="false"/>
    </xf>
    <xf numFmtId="175" fontId="27" fillId="0" borderId="104" xfId="0" applyFont="true" applyBorder="true" applyAlignment="true" applyProtection="false">
      <alignment horizontal="general" vertical="center" textRotation="0" wrapText="false" indent="0" shrinkToFit="false"/>
      <protection locked="true" hidden="false"/>
    </xf>
    <xf numFmtId="175" fontId="7" fillId="0" borderId="37" xfId="0" applyFont="true" applyBorder="true" applyAlignment="true" applyProtection="false">
      <alignment horizontal="general" vertical="center" textRotation="0" wrapText="false" indent="0" shrinkToFit="false"/>
      <protection locked="true" hidden="false"/>
    </xf>
    <xf numFmtId="167" fontId="72" fillId="0" borderId="0" xfId="0" applyFont="true" applyBorder="false" applyAlignment="true" applyProtection="false">
      <alignment horizontal="left" vertical="center" textRotation="0" wrapText="false" indent="0" shrinkToFit="false"/>
      <protection locked="true" hidden="false"/>
    </xf>
    <xf numFmtId="164" fontId="7" fillId="0" borderId="0" xfId="0" applyFont="true" applyBorder="false" applyAlignment="true" applyProtection="false">
      <alignment horizontal="center" vertical="center" textRotation="0" wrapText="false" indent="0" shrinkToFit="false"/>
      <protection locked="true" hidden="false"/>
    </xf>
    <xf numFmtId="175" fontId="7" fillId="0" borderId="0" xfId="0" applyFont="true" applyBorder="true" applyAlignment="true" applyProtection="false">
      <alignment horizontal="right" vertical="center" textRotation="0" wrapText="false" indent="0" shrinkToFit="false"/>
      <protection locked="true" hidden="false"/>
    </xf>
    <xf numFmtId="164" fontId="7" fillId="0" borderId="10" xfId="0" applyFont="true" applyBorder="true" applyAlignment="true" applyProtection="true">
      <alignment horizontal="justify" vertical="top" textRotation="0" wrapText="false" indent="0" shrinkToFit="false"/>
      <protection locked="false" hidden="false"/>
    </xf>
    <xf numFmtId="176" fontId="27" fillId="0" borderId="0" xfId="0" applyFont="true" applyBorder="true" applyAlignment="true" applyProtection="false">
      <alignment horizontal="left" vertical="center" textRotation="0" wrapText="true" indent="0" shrinkToFit="false"/>
      <protection locked="true" hidden="false"/>
    </xf>
    <xf numFmtId="176" fontId="27" fillId="0" borderId="0" xfId="0" applyFont="true" applyBorder="false" applyAlignment="true" applyProtection="false">
      <alignment horizontal="left" vertical="center" textRotation="0" wrapText="false" indent="0" shrinkToFit="false"/>
      <protection locked="true" hidden="false"/>
    </xf>
    <xf numFmtId="164" fontId="65"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right" vertical="center" textRotation="0" wrapText="false" indent="0" shrinkToFit="false"/>
      <protection locked="true" hidden="false"/>
    </xf>
    <xf numFmtId="176" fontId="7" fillId="0" borderId="0" xfId="0" applyFont="true" applyBorder="false" applyAlignment="true" applyProtection="false">
      <alignment horizontal="left" vertical="center" textRotation="0" wrapText="false" indent="0" shrinkToFit="false"/>
      <protection locked="true" hidden="false"/>
    </xf>
    <xf numFmtId="164" fontId="7" fillId="0" borderId="40" xfId="0" applyFont="true" applyBorder="true" applyAlignment="true" applyProtection="false">
      <alignment horizontal="center" vertical="center" textRotation="0" wrapText="true" indent="0" shrinkToFit="false"/>
      <protection locked="true" hidden="false"/>
    </xf>
    <xf numFmtId="164" fontId="7" fillId="0" borderId="0" xfId="0" applyFont="true" applyBorder="true" applyAlignment="true" applyProtection="false">
      <alignment horizontal="center" vertical="center" textRotation="0" wrapText="true" indent="0" shrinkToFit="false"/>
      <protection locked="true" hidden="false"/>
    </xf>
    <xf numFmtId="172" fontId="73" fillId="0" borderId="0" xfId="0" applyFont="true" applyBorder="false" applyAlignment="true" applyProtection="false">
      <alignment horizontal="right" vertical="bottom" textRotation="0" wrapText="false" indent="0" shrinkToFit="false"/>
      <protection locked="true" hidden="false"/>
    </xf>
    <xf numFmtId="173" fontId="73" fillId="0" borderId="0" xfId="0" applyFont="true" applyBorder="true" applyAlignment="true" applyProtection="false">
      <alignment horizontal="left" vertical="bottom" textRotation="0" wrapText="false" indent="0" shrinkToFit="false"/>
      <protection locked="true" hidden="false"/>
    </xf>
    <xf numFmtId="172" fontId="74" fillId="0" borderId="0" xfId="0" applyFont="true" applyBorder="true" applyAlignment="true" applyProtection="false">
      <alignment horizontal="center" vertical="top" textRotation="0" wrapText="false" indent="0" shrinkToFit="false"/>
      <protection locked="true" hidden="false"/>
    </xf>
    <xf numFmtId="164" fontId="0" fillId="0" borderId="94" xfId="0" applyFont="false" applyBorder="true" applyAlignment="false" applyProtection="false">
      <alignment horizontal="general" vertical="bottom" textRotation="0" wrapText="false" indent="0" shrinkToFit="false"/>
      <protection locked="true" hidden="false"/>
    </xf>
    <xf numFmtId="164" fontId="0" fillId="0" borderId="101" xfId="0" applyFont="false" applyBorder="true" applyAlignment="false" applyProtection="false">
      <alignment horizontal="general" vertical="bottom" textRotation="0" wrapText="false" indent="0" shrinkToFit="false"/>
      <protection locked="true" hidden="false"/>
    </xf>
    <xf numFmtId="164" fontId="0" fillId="0" borderId="105" xfId="0" applyFont="false" applyBorder="true" applyAlignment="false" applyProtection="false">
      <alignment horizontal="general" vertical="bottom" textRotation="0" wrapText="false" indent="0" shrinkToFit="false"/>
      <protection locked="true" hidden="false"/>
    </xf>
    <xf numFmtId="164" fontId="0" fillId="0" borderId="90" xfId="0" applyFont="false" applyBorder="true" applyAlignment="false" applyProtection="false">
      <alignment horizontal="general" vertical="bottom" textRotation="0" wrapText="false" indent="0" shrinkToFit="false"/>
      <protection locked="true" hidden="false"/>
    </xf>
    <xf numFmtId="164" fontId="0" fillId="0" borderId="91" xfId="0" applyFont="false" applyBorder="true" applyAlignment="false" applyProtection="false">
      <alignment horizontal="general" vertical="bottom" textRotation="0" wrapText="false" indent="0" shrinkToFit="false"/>
      <protection locked="true" hidden="false"/>
    </xf>
    <xf numFmtId="164" fontId="0" fillId="0" borderId="83" xfId="0" applyFont="false" applyBorder="true" applyAlignment="false" applyProtection="false">
      <alignment horizontal="general" vertical="bottom" textRotation="0" wrapText="false" indent="0" shrinkToFit="false"/>
      <protection locked="true" hidden="false"/>
    </xf>
    <xf numFmtId="164" fontId="0" fillId="0" borderId="99" xfId="0" applyFont="false" applyBorder="true" applyAlignment="false" applyProtection="false">
      <alignment horizontal="general" vertical="bottom" textRotation="0" wrapText="false" indent="0" shrinkToFit="false"/>
      <protection locked="true" hidden="false"/>
    </xf>
    <xf numFmtId="164" fontId="0" fillId="0" borderId="106" xfId="0" applyFont="false" applyBorder="true" applyAlignment="false" applyProtection="false">
      <alignment horizontal="general" vertical="bottom" textRotation="0" wrapText="false" indent="0" shrinkToFit="false"/>
      <protection locked="true" hidden="false"/>
    </xf>
    <xf numFmtId="164" fontId="0" fillId="11" borderId="101" xfId="0" applyFont="false" applyBorder="true" applyAlignment="true" applyProtection="true">
      <alignment horizontal="left" vertical="bottom" textRotation="0" wrapText="false" indent="0" shrinkToFit="false"/>
      <protection locked="fals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8"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right" vertical="bottom" textRotation="0" wrapText="false" indent="0" shrinkToFit="false"/>
      <protection locked="true" hidden="false"/>
    </xf>
    <xf numFmtId="168" fontId="0" fillId="0" borderId="0" xfId="0" applyFont="false" applyBorder="true" applyAlignment="true" applyProtection="false">
      <alignment horizontal="left" vertical="bottom" textRotation="0" wrapText="false" indent="0" shrinkToFit="false"/>
      <protection locked="true" hidden="false"/>
    </xf>
    <xf numFmtId="164" fontId="0" fillId="0" borderId="9" xfId="0" applyFont="false" applyBorder="true" applyAlignment="false" applyProtection="false">
      <alignment horizontal="general" vertical="bottom" textRotation="0" wrapText="false" indent="0" shrinkToFit="false"/>
      <protection locked="true" hidden="false"/>
    </xf>
    <xf numFmtId="175" fontId="15" fillId="0" borderId="0" xfId="26" applyFont="true" applyBorder="false" applyAlignment="true" applyProtection="false">
      <alignment horizontal="general" vertical="center" textRotation="0" wrapText="false" indent="0" shrinkToFit="false"/>
      <protection locked="true" hidden="false"/>
    </xf>
    <xf numFmtId="164" fontId="15" fillId="0" borderId="0" xfId="26" applyFont="true" applyBorder="false" applyAlignment="true" applyProtection="false">
      <alignment horizontal="general" vertical="center" textRotation="0" wrapText="false" indent="0" shrinkToFit="false"/>
      <protection locked="true" hidden="false"/>
    </xf>
    <xf numFmtId="175" fontId="15" fillId="0" borderId="0" xfId="26" applyFont="true" applyBorder="false" applyAlignment="true" applyProtection="false">
      <alignment horizontal="right" vertical="center" textRotation="0" wrapText="false" indent="0" shrinkToFit="false"/>
      <protection locked="true" hidden="false"/>
    </xf>
    <xf numFmtId="172" fontId="15" fillId="2" borderId="0" xfId="26" applyFont="true" applyBorder="true" applyAlignment="true" applyProtection="false">
      <alignment horizontal="center" vertical="center" textRotation="0" wrapText="false" indent="0" shrinkToFit="false"/>
      <protection locked="true" hidden="false"/>
    </xf>
    <xf numFmtId="164" fontId="15" fillId="0" borderId="0" xfId="26" applyFont="true" applyBorder="false" applyAlignment="true" applyProtection="false">
      <alignment horizontal="left" vertical="top" textRotation="0" wrapText="false" indent="0" shrinkToFit="false"/>
      <protection locked="true" hidden="false"/>
    </xf>
    <xf numFmtId="164" fontId="15" fillId="0" borderId="0" xfId="26" applyFont="true" applyBorder="true" applyAlignment="true" applyProtection="true">
      <alignment horizontal="left" vertical="top" textRotation="0" wrapText="false" indent="0" shrinkToFit="false"/>
      <protection locked="false" hidden="false"/>
    </xf>
    <xf numFmtId="176" fontId="22" fillId="0" borderId="0" xfId="26" applyFont="true" applyBorder="false" applyAlignment="true" applyProtection="false">
      <alignment horizontal="general" vertical="center" textRotation="0" wrapText="false" indent="0" shrinkToFit="false"/>
      <protection locked="true" hidden="false"/>
    </xf>
    <xf numFmtId="176" fontId="15" fillId="0" borderId="0" xfId="26" applyFont="true" applyBorder="false" applyAlignment="true" applyProtection="false">
      <alignment horizontal="general" vertical="center" textRotation="0" wrapText="false" indent="0" shrinkToFit="false"/>
      <protection locked="true" hidden="false"/>
    </xf>
    <xf numFmtId="175" fontId="15" fillId="0" borderId="14" xfId="26" applyFont="true" applyBorder="true" applyAlignment="true" applyProtection="false">
      <alignment horizontal="center" vertical="center" textRotation="0" wrapText="false" indent="0" shrinkToFit="false"/>
      <protection locked="true" hidden="false"/>
    </xf>
    <xf numFmtId="172" fontId="15" fillId="0" borderId="0" xfId="26" applyFont="true" applyBorder="false" applyAlignment="true" applyProtection="false">
      <alignment horizontal="left" vertical="center" textRotation="0" wrapText="false" indent="0" shrinkToFit="false"/>
      <protection locked="true" hidden="false"/>
    </xf>
    <xf numFmtId="175" fontId="15" fillId="0" borderId="49" xfId="26" applyFont="true" applyBorder="true" applyAlignment="true" applyProtection="false">
      <alignment horizontal="general" vertical="center" textRotation="0" wrapText="false" indent="0" shrinkToFit="false"/>
      <protection locked="true" hidden="false"/>
    </xf>
    <xf numFmtId="175" fontId="15" fillId="0" borderId="13" xfId="26" applyFont="true" applyBorder="true" applyAlignment="true" applyProtection="false">
      <alignment horizontal="general" vertical="center" textRotation="0" wrapText="false" indent="0" shrinkToFit="false"/>
      <protection locked="true" hidden="false"/>
    </xf>
    <xf numFmtId="175" fontId="15" fillId="0" borderId="10" xfId="26" applyFont="true" applyBorder="true" applyAlignment="true" applyProtection="false">
      <alignment horizontal="center" vertical="center" textRotation="0" wrapText="false" indent="0" shrinkToFit="false"/>
      <protection locked="true" hidden="false"/>
    </xf>
    <xf numFmtId="175" fontId="16" fillId="0" borderId="0" xfId="26" applyFont="true" applyBorder="false" applyAlignment="true" applyProtection="false">
      <alignment horizontal="general" vertical="center" textRotation="0" wrapText="false" indent="0" shrinkToFit="false"/>
      <protection locked="true" hidden="false"/>
    </xf>
    <xf numFmtId="175" fontId="15" fillId="0" borderId="0" xfId="26" applyFont="true" applyBorder="false" applyAlignment="true" applyProtection="false">
      <alignment horizontal="center" vertical="center" textRotation="0" wrapText="false" indent="0" shrinkToFit="false"/>
      <protection locked="true" hidden="false"/>
    </xf>
    <xf numFmtId="175" fontId="16" fillId="0" borderId="0" xfId="26" applyFont="true" applyBorder="true" applyAlignment="true" applyProtection="false">
      <alignment horizontal="left" vertical="top" textRotation="0" wrapText="false" indent="0" shrinkToFit="false"/>
      <protection locked="true" hidden="false"/>
    </xf>
    <xf numFmtId="175" fontId="64" fillId="0" borderId="0" xfId="26" applyFont="true" applyBorder="false" applyAlignment="true" applyProtection="false">
      <alignment horizontal="distributed" vertical="center" textRotation="0" wrapText="false" indent="0" shrinkToFit="false"/>
      <protection locked="true" hidden="false"/>
    </xf>
    <xf numFmtId="175" fontId="15" fillId="0" borderId="0" xfId="26" applyFont="true" applyBorder="false" applyAlignment="true" applyProtection="false">
      <alignment horizontal="distributed" vertical="center" textRotation="0" wrapText="false" indent="0" shrinkToFit="false"/>
      <protection locked="true" hidden="false"/>
    </xf>
    <xf numFmtId="175" fontId="15" fillId="0" borderId="0" xfId="26" applyFont="true" applyBorder="true" applyAlignment="true" applyProtection="false">
      <alignment horizontal="justify" vertical="top" textRotation="0" wrapText="false" indent="0" shrinkToFit="false"/>
      <protection locked="true" hidden="false"/>
    </xf>
    <xf numFmtId="164" fontId="15" fillId="0" borderId="0" xfId="26" applyFont="true" applyBorder="false" applyAlignment="true" applyProtection="false">
      <alignment horizontal="left" vertical="center" textRotation="0" wrapText="false" indent="0" shrinkToFit="false"/>
      <protection locked="true" hidden="false"/>
    </xf>
    <xf numFmtId="164" fontId="15" fillId="0" borderId="44" xfId="26" applyFont="true" applyBorder="true" applyAlignment="true" applyProtection="false">
      <alignment horizontal="left" vertical="center" textRotation="0" wrapText="false" indent="0" shrinkToFit="false"/>
      <protection locked="true" hidden="false"/>
    </xf>
    <xf numFmtId="175" fontId="15" fillId="0" borderId="62" xfId="26" applyFont="true" applyBorder="true" applyAlignment="true" applyProtection="false">
      <alignment horizontal="general" vertical="center" textRotation="0" wrapText="false" indent="0" shrinkToFit="false"/>
      <protection locked="true" hidden="false"/>
    </xf>
    <xf numFmtId="175" fontId="15" fillId="0" borderId="42" xfId="26" applyFont="true" applyBorder="true" applyAlignment="true" applyProtection="false">
      <alignment horizontal="general" vertical="center" textRotation="0" wrapText="false" indent="0" shrinkToFit="false"/>
      <protection locked="true" hidden="false"/>
    </xf>
    <xf numFmtId="175" fontId="16" fillId="0" borderId="44" xfId="26" applyFont="true" applyBorder="true" applyAlignment="true" applyProtection="false">
      <alignment horizontal="general" vertical="center" textRotation="0" wrapText="false" indent="0" shrinkToFit="false"/>
      <protection locked="true" hidden="false"/>
    </xf>
    <xf numFmtId="175" fontId="15" fillId="0" borderId="62" xfId="26" applyFont="true" applyBorder="true" applyAlignment="true" applyProtection="false">
      <alignment horizontal="right" vertical="center" textRotation="0" wrapText="false" indent="0" shrinkToFit="false"/>
      <protection locked="true" hidden="false"/>
    </xf>
    <xf numFmtId="175" fontId="15" fillId="0" borderId="44" xfId="26" applyFont="true" applyBorder="true" applyAlignment="true" applyProtection="false">
      <alignment horizontal="general" vertical="center" textRotation="0" wrapText="false" indent="0" shrinkToFit="false"/>
      <protection locked="true" hidden="false"/>
    </xf>
    <xf numFmtId="190" fontId="15" fillId="0" borderId="30" xfId="26" applyFont="true" applyBorder="true" applyAlignment="true" applyProtection="false">
      <alignment horizontal="general" vertical="center" textRotation="0" wrapText="false" indent="0" shrinkToFit="false"/>
      <protection locked="true" hidden="false"/>
    </xf>
    <xf numFmtId="175" fontId="15" fillId="0" borderId="44" xfId="26" applyFont="true" applyBorder="true" applyAlignment="true" applyProtection="false">
      <alignment horizontal="left" vertical="center" textRotation="0" wrapText="false" indent="0" shrinkToFit="false"/>
      <protection locked="true" hidden="false"/>
    </xf>
    <xf numFmtId="175" fontId="15" fillId="0" borderId="62" xfId="26" applyFont="true" applyBorder="true" applyAlignment="true" applyProtection="false">
      <alignment horizontal="left" vertical="center" textRotation="0" wrapText="false" indent="0" shrinkToFit="false"/>
      <protection locked="true" hidden="false"/>
    </xf>
    <xf numFmtId="175" fontId="15" fillId="0" borderId="62" xfId="26" applyFont="true" applyBorder="true" applyAlignment="true" applyProtection="false">
      <alignment horizontal="center" vertical="center" textRotation="0" wrapText="false" indent="0" shrinkToFit="false"/>
      <protection locked="true" hidden="false"/>
    </xf>
    <xf numFmtId="175" fontId="16" fillId="0" borderId="62" xfId="26" applyFont="true" applyBorder="true" applyAlignment="true" applyProtection="false">
      <alignment horizontal="general" vertical="center" textRotation="0" wrapText="false" indent="0" shrinkToFit="false"/>
      <protection locked="true" hidden="false"/>
    </xf>
    <xf numFmtId="175" fontId="16" fillId="0" borderId="62" xfId="26" applyFont="true" applyBorder="true" applyAlignment="true" applyProtection="false">
      <alignment horizontal="right" vertical="center" textRotation="0" wrapText="false" indent="0" shrinkToFit="false"/>
      <protection locked="true" hidden="false"/>
    </xf>
    <xf numFmtId="165" fontId="16" fillId="0" borderId="30" xfId="26" applyFont="true" applyBorder="true" applyAlignment="true" applyProtection="false">
      <alignment horizontal="general" vertical="center" textRotation="0" wrapText="false" indent="0" shrinkToFit="false"/>
      <protection locked="true" hidden="false"/>
    </xf>
    <xf numFmtId="175" fontId="16" fillId="0" borderId="0" xfId="26" applyFont="true" applyBorder="false" applyAlignment="true" applyProtection="false">
      <alignment horizontal="center" vertical="center" textRotation="0" wrapText="false" indent="0" shrinkToFit="false"/>
      <protection locked="true" hidden="false"/>
    </xf>
    <xf numFmtId="176" fontId="15" fillId="0" borderId="0" xfId="26" applyFont="true" applyBorder="false" applyAlignment="true" applyProtection="false">
      <alignment horizontal="left" vertical="center" textRotation="0" wrapText="false" indent="0" shrinkToFit="false"/>
      <protection locked="true" hidden="false"/>
    </xf>
    <xf numFmtId="175" fontId="15" fillId="0" borderId="0" xfId="26" applyFont="true" applyBorder="true" applyAlignment="true" applyProtection="false">
      <alignment horizontal="general" vertical="top" textRotation="0" wrapText="true" indent="0" shrinkToFit="false"/>
      <protection locked="true" hidden="false"/>
    </xf>
    <xf numFmtId="175" fontId="15" fillId="0" borderId="0" xfId="26" applyFont="true" applyBorder="true" applyAlignment="true" applyProtection="false">
      <alignment horizontal="justify" vertical="center" textRotation="0" wrapText="false" indent="0" shrinkToFit="false"/>
      <protection locked="true" hidden="false"/>
    </xf>
    <xf numFmtId="175" fontId="15" fillId="0" borderId="0" xfId="26" applyFont="true" applyBorder="false" applyAlignment="true" applyProtection="false">
      <alignment horizontal="left" vertical="center" textRotation="0" wrapText="false" indent="0" shrinkToFit="false"/>
      <protection locked="true" hidden="false"/>
    </xf>
    <xf numFmtId="164" fontId="15" fillId="0" borderId="9" xfId="26" applyFont="true" applyBorder="true" applyAlignment="true" applyProtection="false">
      <alignment horizontal="general" vertical="center" textRotation="0" wrapText="false" indent="0" shrinkToFit="false"/>
      <protection locked="true" hidden="false"/>
    </xf>
    <xf numFmtId="175" fontId="15" fillId="0" borderId="9" xfId="26" applyFont="true" applyBorder="true" applyAlignment="true" applyProtection="false">
      <alignment horizontal="general" vertical="center" textRotation="0" wrapText="false" indent="0" shrinkToFit="false"/>
      <protection locked="true" hidden="false"/>
    </xf>
    <xf numFmtId="164" fontId="15" fillId="0" borderId="40" xfId="26" applyFont="true" applyBorder="true" applyAlignment="true" applyProtection="false">
      <alignment horizontal="center" vertical="center" textRotation="0" wrapText="false" indent="0" shrinkToFit="false"/>
      <protection locked="true" hidden="false"/>
    </xf>
    <xf numFmtId="164" fontId="41" fillId="14" borderId="41" xfId="0" applyFont="true" applyBorder="true" applyAlignment="true" applyProtection="false">
      <alignment horizontal="center" vertical="bottom" textRotation="0" wrapText="false" indent="0" shrinkToFit="false"/>
      <protection locked="true" hidden="false"/>
    </xf>
    <xf numFmtId="164" fontId="75" fillId="14" borderId="10" xfId="0" applyFont="true" applyBorder="true" applyAlignment="true" applyProtection="false">
      <alignment horizontal="center" vertical="bottom" textRotation="0" wrapText="false" indent="0" shrinkToFit="false"/>
      <protection locked="true" hidden="false"/>
    </xf>
    <xf numFmtId="164" fontId="0" fillId="14" borderId="1" xfId="0" applyFont="true" applyBorder="true" applyAlignment="true" applyProtection="false">
      <alignment horizontal="left" vertical="top" textRotation="0" wrapText="false" indent="0" shrinkToFit="false"/>
      <protection locked="true" hidden="false"/>
    </xf>
    <xf numFmtId="164" fontId="0" fillId="14" borderId="1" xfId="0" applyFont="true" applyBorder="true" applyAlignment="true" applyProtection="false">
      <alignment horizontal="left" vertical="top" textRotation="0" wrapText="true" indent="0" shrinkToFit="false"/>
      <protection locked="true" hidden="false"/>
    </xf>
    <xf numFmtId="164" fontId="0" fillId="0" borderId="0" xfId="0" applyFont="false" applyBorder="false" applyAlignment="true" applyProtection="false">
      <alignment horizontal="general" vertical="top" textRotation="0" wrapText="false" indent="0" shrinkToFit="false"/>
      <protection locked="true" hidden="false"/>
    </xf>
    <xf numFmtId="164" fontId="0" fillId="0" borderId="0" xfId="0" applyFont="false" applyBorder="false" applyAlignment="true" applyProtection="false">
      <alignment horizontal="center" vertical="top" textRotation="0" wrapText="false" indent="0" shrinkToFit="false"/>
      <protection locked="true" hidden="false"/>
    </xf>
    <xf numFmtId="164" fontId="8" fillId="0" borderId="0" xfId="0" applyFont="true" applyBorder="true" applyAlignment="true" applyProtection="false">
      <alignment horizontal="center" vertical="bottom" textRotation="0" wrapText="false" indent="0" shrinkToFit="false"/>
      <protection locked="true" hidden="false"/>
    </xf>
    <xf numFmtId="164" fontId="41" fillId="0" borderId="0" xfId="0" applyFont="true" applyBorder="false" applyAlignment="false" applyProtection="false">
      <alignment horizontal="general" vertical="bottom" textRotation="0" wrapText="false" indent="0" shrinkToFit="false"/>
      <protection locked="true" hidden="false"/>
    </xf>
    <xf numFmtId="172" fontId="0" fillId="0" borderId="0" xfId="0" applyFont="false" applyBorder="true" applyAlignment="true" applyProtection="false">
      <alignment horizontal="left" vertical="top" textRotation="0" wrapText="false" indent="0" shrinkToFit="false"/>
      <protection locked="true" hidden="false"/>
    </xf>
    <xf numFmtId="164" fontId="0" fillId="8" borderId="1" xfId="0" applyFont="false" applyBorder="true" applyAlignment="true" applyProtection="true">
      <alignment horizontal="center" vertical="center" textRotation="0" wrapText="false" indent="0" shrinkToFit="false"/>
      <protection locked="false" hidden="false"/>
    </xf>
    <xf numFmtId="164" fontId="0" fillId="8" borderId="0" xfId="0" applyFont="false" applyBorder="true" applyAlignment="true" applyProtection="true">
      <alignment horizontal="center" vertical="bottom" textRotation="0" wrapText="false" indent="0" shrinkToFit="false"/>
      <protection locked="false" hidden="false"/>
    </xf>
    <xf numFmtId="173" fontId="0" fillId="0" borderId="0" xfId="0" applyFont="false" applyBorder="true" applyAlignment="true" applyProtection="false">
      <alignment horizontal="left" vertical="bottom" textRotation="0" wrapText="false" indent="0" shrinkToFit="false"/>
      <protection locked="true" hidden="false"/>
    </xf>
    <xf numFmtId="173" fontId="0" fillId="0" borderId="0" xfId="0" applyFont="false" applyBorder="false" applyAlignment="false" applyProtection="false">
      <alignment horizontal="general" vertical="bottom" textRotation="0" wrapText="false" indent="0" shrinkToFit="false"/>
      <protection locked="true" hidden="false"/>
    </xf>
    <xf numFmtId="179" fontId="0" fillId="8" borderId="0" xfId="15" applyFont="true" applyBorder="true" applyAlignment="true" applyProtection="true">
      <alignment horizontal="center" vertical="bottom" textRotation="0" wrapText="false" indent="0" shrinkToFit="false"/>
      <protection locked="false" hidden="false"/>
    </xf>
    <xf numFmtId="183" fontId="0" fillId="0" borderId="0" xfId="17" applyFont="true" applyBorder="true" applyAlignment="true" applyProtection="true">
      <alignment horizontal="center" vertical="bottom" textRotation="0" wrapText="false" indent="0" shrinkToFit="false"/>
      <protection locked="true" hidden="false"/>
    </xf>
    <xf numFmtId="174" fontId="0" fillId="0" borderId="0" xfId="19" applyFont="true" applyBorder="true" applyAlignment="true" applyProtection="true">
      <alignment horizontal="left" vertical="bottom" textRotation="0" wrapText="false" indent="0" shrinkToFit="false"/>
      <protection locked="true" hidden="false"/>
    </xf>
    <xf numFmtId="164" fontId="0" fillId="0" borderId="0" xfId="0" applyFont="true" applyBorder="true" applyAlignment="true" applyProtection="false">
      <alignment horizontal="left" vertical="top" textRotation="0" wrapText="tru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72" fontId="0" fillId="8" borderId="1" xfId="0" applyFont="false" applyBorder="true" applyAlignment="true" applyProtection="false">
      <alignment horizontal="center" vertical="center" textRotation="0" wrapText="false" indent="0" shrinkToFit="false"/>
      <protection locked="true" hidden="false"/>
    </xf>
    <xf numFmtId="164" fontId="0" fillId="0" borderId="0" xfId="0" applyFont="true" applyBorder="false" applyAlignment="true" applyProtection="false">
      <alignment horizontal="left" vertical="top" textRotation="0" wrapText="false" indent="0" shrinkToFit="false"/>
      <protection locked="true" hidden="false"/>
    </xf>
    <xf numFmtId="164" fontId="0" fillId="8" borderId="0" xfId="0" applyFont="false" applyBorder="true" applyAlignment="true" applyProtection="true">
      <alignment horizontal="center" vertical="top" textRotation="0" wrapText="false" indent="0" shrinkToFit="false"/>
      <protection locked="false" hidden="false"/>
    </xf>
    <xf numFmtId="164" fontId="76" fillId="0" borderId="0" xfId="0" applyFont="true" applyBorder="true" applyAlignment="true" applyProtection="false">
      <alignment horizontal="left" vertical="top" textRotation="0" wrapText="true" indent="0" shrinkToFit="false"/>
      <protection locked="true" hidden="false"/>
    </xf>
    <xf numFmtId="173" fontId="0" fillId="8" borderId="0" xfId="0" applyFont="false" applyBorder="true" applyAlignment="true" applyProtection="true">
      <alignment horizontal="left" vertical="bottom" textRotation="0" wrapText="false" indent="0" shrinkToFit="false"/>
      <protection locked="false" hidden="false"/>
    </xf>
    <xf numFmtId="164" fontId="8" fillId="0" borderId="0" xfId="0" applyFont="true" applyBorder="true" applyAlignment="true" applyProtection="false">
      <alignment horizontal="right" vertical="bottom" textRotation="0" wrapText="false" indent="0" shrinkToFit="false"/>
      <protection locked="true" hidden="false"/>
    </xf>
    <xf numFmtId="172" fontId="0" fillId="0" borderId="0" xfId="0" applyFont="false" applyBorder="true" applyAlignment="true" applyProtection="false">
      <alignment horizontal="left" vertical="bottom" textRotation="0" wrapText="fals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0" fillId="8" borderId="0" xfId="0" applyFont="false" applyBorder="true" applyAlignment="true" applyProtection="true">
      <alignment horizontal="left" vertical="top" textRotation="0" wrapText="false" indent="0" shrinkToFit="false"/>
      <protection locked="false" hidden="false"/>
    </xf>
    <xf numFmtId="172" fontId="77" fillId="0" borderId="0" xfId="0" applyFont="true" applyBorder="true" applyAlignment="true" applyProtection="false">
      <alignment horizontal="center" vertical="center" textRotation="0" wrapText="false" indent="0" shrinkToFit="false"/>
      <protection locked="true" hidden="false"/>
    </xf>
    <xf numFmtId="172" fontId="0" fillId="8" borderId="0" xfId="0" applyFont="false" applyBorder="true" applyAlignment="true" applyProtection="false">
      <alignment horizontal="center" vertical="bottom" textRotation="0" wrapText="false" indent="0" shrinkToFit="false"/>
      <protection locked="true" hidden="false"/>
    </xf>
    <xf numFmtId="164" fontId="0" fillId="0" borderId="0" xfId="0" applyFont="true" applyBorder="true" applyAlignment="true" applyProtection="false">
      <alignment horizontal="left" vertical="center" textRotation="0" wrapText="false" indent="0" shrinkToFit="false"/>
      <protection locked="true" hidden="false"/>
    </xf>
    <xf numFmtId="164" fontId="0" fillId="0" borderId="0" xfId="0" applyFont="false" applyBorder="false" applyAlignment="true" applyProtection="false">
      <alignment horizontal="left" vertical="top" textRotation="0" wrapText="false" indent="0" shrinkToFit="false"/>
      <protection locked="true" hidden="false"/>
    </xf>
  </cellXfs>
  <cellStyles count="86">
    <cellStyle name="Normal" xfId="0" builtinId="0"/>
    <cellStyle name="Comma" xfId="15" builtinId="3"/>
    <cellStyle name="Comma [0]" xfId="16" builtinId="6"/>
    <cellStyle name="Currency" xfId="17" builtinId="4"/>
    <cellStyle name="Currency [0]" xfId="18" builtinId="7"/>
    <cellStyle name="Percent" xfId="19" builtinId="5"/>
    <cellStyle name="Moeda 2" xfId="20"/>
    <cellStyle name="Moeda 2 2" xfId="21"/>
    <cellStyle name="Moeda 2 3" xfId="22"/>
    <cellStyle name="Normal 10" xfId="23"/>
    <cellStyle name="Normal 10 2" xfId="24"/>
    <cellStyle name="Normal 10 3" xfId="25"/>
    <cellStyle name="Normal 11" xfId="26"/>
    <cellStyle name="Normal 11 2" xfId="27"/>
    <cellStyle name="Normal 2" xfId="28"/>
    <cellStyle name="Normal 2 2" xfId="29"/>
    <cellStyle name="Normal 2 2 2" xfId="30"/>
    <cellStyle name="Normal 2 2 3" xfId="31"/>
    <cellStyle name="Normal 2 2 4" xfId="32"/>
    <cellStyle name="Normal 2 2 5" xfId="33"/>
    <cellStyle name="Normal 2 3" xfId="34"/>
    <cellStyle name="Normal 2 3 2" xfId="35"/>
    <cellStyle name="Normal 2 4" xfId="36"/>
    <cellStyle name="Normal 2 4 2" xfId="37"/>
    <cellStyle name="Normal 2 4 3" xfId="38"/>
    <cellStyle name="Normal 2 4 4" xfId="39"/>
    <cellStyle name="Normal 2 5" xfId="40"/>
    <cellStyle name="Normal 2 6" xfId="41"/>
    <cellStyle name="Normal 2 7" xfId="42"/>
    <cellStyle name="Normal 2_Plan2" xfId="43"/>
    <cellStyle name="Normal 3" xfId="44"/>
    <cellStyle name="Normal 3 2" xfId="45"/>
    <cellStyle name="Normal 3 3" xfId="46"/>
    <cellStyle name="Normal 4" xfId="47"/>
    <cellStyle name="Normal 4 2" xfId="48"/>
    <cellStyle name="Normal 4 3" xfId="49"/>
    <cellStyle name="Normal 4 3 2" xfId="50"/>
    <cellStyle name="Normal 4 4" xfId="51"/>
    <cellStyle name="Normal 4 5" xfId="52"/>
    <cellStyle name="Normal 5" xfId="53"/>
    <cellStyle name="Normal 5 2" xfId="54"/>
    <cellStyle name="Normal 5 3" xfId="55"/>
    <cellStyle name="Normal 5 3 2" xfId="56"/>
    <cellStyle name="Normal 5 4" xfId="57"/>
    <cellStyle name="Normal 6" xfId="58"/>
    <cellStyle name="Normal 6 2" xfId="59"/>
    <cellStyle name="Normal 6 3" xfId="60"/>
    <cellStyle name="Normal 6 3 2" xfId="61"/>
    <cellStyle name="Normal 6 4" xfId="62"/>
    <cellStyle name="Normal 7" xfId="63"/>
    <cellStyle name="Normal 7 2" xfId="64"/>
    <cellStyle name="Normal 7 3" xfId="65"/>
    <cellStyle name="Normal 7 3 2" xfId="66"/>
    <cellStyle name="Normal 7 4" xfId="67"/>
    <cellStyle name="Normal 8" xfId="68"/>
    <cellStyle name="Normal 8 2" xfId="69"/>
    <cellStyle name="Normal 8 3" xfId="70"/>
    <cellStyle name="Normal 9" xfId="71"/>
    <cellStyle name="Normal 9 2" xfId="72"/>
    <cellStyle name="Normal 9 3" xfId="73"/>
    <cellStyle name="Normal_Plan1" xfId="74"/>
    <cellStyle name="Porcentagem 2" xfId="75"/>
    <cellStyle name="Porcentagem 2 2" xfId="76"/>
    <cellStyle name="Porcentagem 2 2 2" xfId="77"/>
    <cellStyle name="Porcentagem 2 3" xfId="78"/>
    <cellStyle name="Porcentagem 3" xfId="79"/>
    <cellStyle name="Porcentagem 4" xfId="80"/>
    <cellStyle name="Separador de milhares 10" xfId="81"/>
    <cellStyle name="Separador de milhares 11" xfId="82"/>
    <cellStyle name="Separador de milhares 12" xfId="83"/>
    <cellStyle name="Separador de milhares 12 2" xfId="84"/>
    <cellStyle name="Separador de milhares 2" xfId="85"/>
    <cellStyle name="Separador de milhares 2 2" xfId="86"/>
    <cellStyle name="Separador de milhares 2 2 2" xfId="87"/>
    <cellStyle name="Separador de milhares 2 3" xfId="88"/>
    <cellStyle name="Separador de milhares 2 4" xfId="89"/>
    <cellStyle name="Separador de milhares 2 5" xfId="90"/>
    <cellStyle name="Separador de milhares 2_Plan2" xfId="91"/>
    <cellStyle name="Separador de milhares 3" xfId="92"/>
    <cellStyle name="Separador de milhares 4" xfId="93"/>
    <cellStyle name="Separador de milhares 5" xfId="94"/>
    <cellStyle name="Separador de milhares 6" xfId="95"/>
    <cellStyle name="Separador de milhares 7" xfId="96"/>
    <cellStyle name="Separador de milhares 8" xfId="97"/>
    <cellStyle name="Separador de milhares 9" xfId="98"/>
    <cellStyle name="Vírgula 2" xfId="99"/>
  </cellStyles>
  <dxfs count="331">
    <dxf>
      <fill>
        <patternFill patternType="solid">
          <fgColor rgb="FFFFFFFF"/>
          <bgColor rgb="FF000000"/>
        </patternFill>
      </fill>
    </dxf>
    <dxf>
      <fill>
        <patternFill patternType="solid">
          <bgColor rgb="FF000000"/>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rgb="FFFFFFFF"/>
        </patternFill>
      </fill>
    </dxf>
    <dxf>
      <fill>
        <patternFill>
          <bgColor theme="0"/>
        </patternFill>
      </fill>
    </dxf>
    <dxf>
      <font>
        <color rgb="FFFFFFFF"/>
      </font>
    </dxf>
    <dxf>
      <font>
        <color rgb="FFFFFFFF"/>
      </font>
      <fill>
        <patternFill>
          <bgColor rgb="FFFFFFFF"/>
        </patternFill>
      </fill>
    </dxf>
    <dxf>
      <fill>
        <patternFill>
          <bgColor rgb="FFFFFFCC"/>
        </patternFill>
      </fill>
    </dxf>
    <dxf>
      <fill>
        <patternFill>
          <bgColor rgb="FFFFFFFF"/>
        </patternFill>
      </fill>
    </dxf>
    <dxf>
      <font>
        <b val="1"/>
        <i val="0"/>
        <color rgb="FFFFFFFF"/>
      </font>
      <fill>
        <patternFill>
          <bgColor rgb="FFFF0000"/>
        </patternFill>
      </fill>
    </dxf>
    <dxf>
      <fill>
        <patternFill>
          <bgColor rgb="FFFFFFFF"/>
        </patternFill>
      </fill>
    </dxf>
    <dxf>
      <font>
        <color rgb="FFFFFFFF"/>
      </font>
      <fill>
        <patternFill>
          <bgColor rgb="FFFFFFFF"/>
        </patternFill>
      </fill>
    </dxf>
    <dxf>
      <fill>
        <patternFill patternType="solid">
          <fgColor rgb="FFA7C0DE"/>
          <bgColor rgb="FF000000"/>
        </patternFill>
      </fill>
    </dxf>
    <dxf>
      <fill>
        <patternFill>
          <bgColor rgb="FFFF0000"/>
        </patternFill>
      </fill>
    </dxf>
    <dxf>
      <fill>
        <patternFill>
          <bgColor rgb="FFFF0000"/>
        </patternFill>
      </fill>
    </dxf>
    <dxf>
      <fill>
        <patternFill>
          <bgColor rgb="FFFF0000"/>
        </patternFill>
      </fill>
    </dxf>
    <dxf>
      <font>
        <color rgb="FFE46C0A"/>
      </font>
      <border diagonalUp="false" diagonalDown="false">
        <left style="dashDot">
          <color theme="9" tint="-0.25"/>
        </left>
        <right style="dashDot">
          <color theme="9" tint="-0.25"/>
        </right>
        <top style="dashDot">
          <color theme="9" tint="-0.25"/>
        </top>
        <bottom style="dashDot">
          <color theme="9" tint="-0.25"/>
        </bottom>
        <diagonal/>
      </border>
    </dxf>
    <dxf>
      <font>
        <color rgb="FFFF0000"/>
      </font>
      <border diagonalUp="false" diagonalDown="false">
        <left style="dashDot">
          <color rgb="FFFF0000"/>
        </left>
        <right style="dashDot">
          <color rgb="FFFF0000"/>
        </right>
        <top style="dashDot">
          <color rgb="FFFF0000"/>
        </top>
        <bottom style="dashDot">
          <color rgb="FFFF0000"/>
        </bottom>
        <diagonal/>
      </border>
    </dxf>
    <dxf>
      <font>
        <color rgb="FFFFFFFF"/>
      </font>
      <fill>
        <patternFill>
          <bgColor theme="9" tint="-0.25"/>
        </patternFill>
      </fill>
    </dxf>
    <dxf>
      <font>
        <color rgb="FFFFFFFF"/>
      </font>
      <fill>
        <patternFill>
          <bgColor rgb="FFFF0000"/>
        </patternFill>
      </fill>
    </dxf>
    <dxf>
      <font>
        <b val="1"/>
        <i val="0"/>
      </font>
      <fill>
        <patternFill>
          <bgColor rgb="FFFF0000"/>
        </patternFill>
      </fill>
    </dxf>
    <dxf>
      <font>
        <color rgb="FFFFFFFF"/>
      </font>
    </dxf>
    <dxf>
      <font>
        <b val="1"/>
        <i val="0"/>
      </font>
      <fill>
        <patternFill>
          <bgColor rgb="FFA7C0DE"/>
        </patternFill>
      </fill>
    </dxf>
    <dxf>
      <font>
        <color rgb="FFFFFFFF"/>
      </font>
    </dxf>
    <dxf>
      <font>
        <b val="1"/>
        <i val="0"/>
        <color rgb="FFFFFFFF"/>
      </font>
      <fill>
        <patternFill>
          <bgColor rgb="FFFF0000"/>
        </patternFill>
      </fill>
    </dxf>
    <dxf>
      <font>
        <color rgb="FFFFFFFF"/>
      </font>
    </dxf>
    <dxf>
      <font>
        <color rgb="FFFFFFFF"/>
      </font>
    </dxf>
    <dxf>
      <font>
        <color rgb="FFFFFFFF"/>
      </font>
      <border diagonalUp="false" diagonalDown="false">
        <left/>
        <right/>
        <top/>
        <bottom style="thin">
          <color rgb="FFFFFFFF"/>
        </bottom>
        <diagonal/>
      </border>
    </dxf>
    <dxf>
      <border diagonalUp="false" diagonalDown="false">
        <left/>
        <right/>
        <top/>
        <bottom style="thin">
          <color rgb="FFFFFFFF"/>
        </bottom>
        <diagonal/>
      </border>
    </dxf>
    <dxf>
      <font>
        <color rgb="FFFFFFFF"/>
      </font>
      <border diagonalUp="false" diagonalDown="false">
        <left/>
        <right/>
        <top/>
        <bottom style="thin">
          <color rgb="FFFFFFFF"/>
        </bottom>
        <diagonal/>
      </border>
    </dxf>
    <dxf>
      <font>
        <color rgb="FFFFFFFF"/>
      </font>
    </dxf>
    <dxf>
      <fill>
        <patternFill>
          <bgColor rgb="FFFF0000"/>
        </patternFill>
      </fill>
    </dxf>
    <dxf>
      <fill>
        <patternFill>
          <bgColor rgb="FFC0C0C0"/>
        </patternFill>
      </fill>
    </dxf>
    <dxf>
      <fill>
        <patternFill patternType="solid">
          <fgColor rgb="FF000000"/>
          <bgColor rgb="FF000000"/>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bgColor rgb="FFFFFFCC"/>
        </patternFill>
      </fill>
    </dxf>
    <dxf>
      <fill>
        <patternFill/>
      </fill>
    </dxf>
    <dxf>
      <fill>
        <patternFill/>
      </fill>
    </dxf>
    <dxf>
      <fill>
        <patternFill>
          <bgColor rgb="FFFFFFCC"/>
        </patternFill>
      </fill>
    </dxf>
    <dxf>
      <font>
        <b val="1"/>
        <i val="0"/>
        <color rgb="00FFFFFF"/>
      </font>
      <fill>
        <patternFill>
          <bgColor rgb="FFFFFFCC"/>
        </patternFill>
      </fill>
    </dxf>
    <dxf>
      <font>
        <b val="1"/>
        <i val="0"/>
        <color rgb="00FFFFFF"/>
      </font>
      <fill>
        <patternFill>
          <bgColor rgb="FFFFFFCC"/>
        </patternFill>
      </fill>
    </dxf>
    <dxf>
      <font>
        <b val="1"/>
        <i val="0"/>
        <color rgb="00FFFFFF"/>
      </font>
      <fill>
        <patternFill/>
      </fill>
      <border diagonalUp="false" diagonalDown="false">
        <left style="hair"/>
        <right style="thin"/>
        <top style="hair"/>
        <bottom style="thin"/>
        <diagonal/>
      </border>
    </dxf>
    <dxf>
      <font>
        <b val="1"/>
        <i val="0"/>
        <color rgb="00FFFFFF"/>
      </font>
      <border diagonalUp="false" diagonalDown="false">
        <left style="thin"/>
        <right style="thin"/>
        <top style="thin"/>
        <bottom style="thin"/>
        <diagonal/>
      </border>
    </dxf>
    <dxf>
      <font>
        <b val="1"/>
        <i val="0"/>
        <color rgb="00FFFFFF"/>
      </font>
      <fill>
        <patternFill>
          <bgColor rgb="FFFFFFCC"/>
        </patternFill>
      </fill>
    </dxf>
    <dxf>
      <font>
        <b val="1"/>
        <i val="0"/>
      </font>
    </dxf>
    <dxf>
      <font>
        <b val="0"/>
        <i val="0"/>
      </font>
    </dxf>
    <dxf>
      <font>
        <b val="1"/>
        <i val="0"/>
      </font>
    </dxf>
    <dxf>
      <font>
        <b val="0"/>
        <i val="0"/>
        <color rgb="00FFFFFF"/>
      </font>
    </dxf>
    <dxf>
      <font>
        <color rgb="00FFFFFF"/>
      </font>
    </dxf>
    <dxf>
      <font>
        <b val="0"/>
        <i val="0"/>
      </font>
    </dxf>
    <dxf>
      <font>
        <b val="1"/>
        <i val="0"/>
      </font>
    </dxf>
    <dxf>
      <font>
        <b val="0"/>
        <i val="0"/>
      </font>
    </dxf>
    <dxf/>
    <dxf/>
    <dxf>
      <font>
        <color rgb="FFFFFFFF"/>
      </font>
    </dxf>
    <dxf>
      <font>
        <b val="1"/>
        <i val="0"/>
        <color rgb="00FFFFFF"/>
      </font>
      <fill>
        <patternFill>
          <bgColor rgb="FFFFFFCC"/>
        </patternFill>
      </fill>
    </dxf>
    <dxf>
      <font>
        <b val="1"/>
        <i val="0"/>
      </font>
      <fill>
        <patternFill>
          <bgColor rgb="FFFF0000"/>
        </patternFill>
      </fill>
    </dxf>
    <dxf>
      <font>
        <color rgb="FFFFFFFF"/>
      </font>
    </dxf>
    <dxf>
      <font>
        <color rgb="FFE46C0A"/>
      </font>
      <border diagonalUp="false" diagonalDown="false">
        <left style="dashDot">
          <color theme="9" tint="-0.25"/>
        </left>
        <right style="dashDot">
          <color theme="9" tint="-0.25"/>
        </right>
        <top style="dashDot">
          <color theme="9" tint="-0.25"/>
        </top>
        <bottom style="dashDot">
          <color theme="9" tint="-0.25"/>
        </bottom>
        <diagonal/>
      </border>
    </dxf>
    <dxf>
      <font>
        <color rgb="FFFF0000"/>
      </font>
      <border diagonalUp="false" diagonalDown="false">
        <left style="dashDot">
          <color rgb="FFFF0000"/>
        </left>
        <right style="dashDot">
          <color rgb="FFFF0000"/>
        </right>
        <top style="dashDot">
          <color rgb="FFFF0000"/>
        </top>
        <bottom style="dashDot">
          <color rgb="FFFF0000"/>
        </bottom>
        <diagonal/>
      </border>
    </dxf>
    <dxf>
      <font>
        <color rgb="FFFFFFFF"/>
      </font>
      <fill>
        <patternFill>
          <bgColor theme="9" tint="-0.25"/>
        </patternFill>
      </fill>
    </dxf>
    <dxf>
      <font>
        <color rgb="FFFFFFFF"/>
      </font>
      <fill>
        <patternFill>
          <bgColor rgb="FFFF0000"/>
        </patternFill>
      </fill>
    </dxf>
    <dxf>
      <font>
        <b val="1"/>
        <i val="0"/>
      </font>
      <fill>
        <patternFill>
          <bgColor rgb="FFCAD9EB"/>
        </patternFill>
      </fill>
    </dxf>
    <dxf>
      <font>
        <b val="1"/>
        <i val="0"/>
      </font>
      <fill>
        <patternFill>
          <bgColor rgb="FFCAD9EB"/>
        </patternFill>
      </fill>
    </dxf>
    <dxf>
      <font>
        <color rgb="FFFFFFFF"/>
      </font>
    </dxf>
    <dxf>
      <font>
        <color rgb="FFFFFFFF"/>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CC"/>
      </font>
    </dxf>
    <dxf>
      <font>
        <color rgb="FFFFFFFF"/>
      </font>
    </dxf>
    <dxf>
      <font>
        <color rgb="FFFFFFFF"/>
      </font>
    </dxf>
    <dxf>
      <font>
        <color rgb="FFFFFFFF"/>
      </font>
    </dxf>
    <dxf>
      <font>
        <b val="1"/>
        <i val="0"/>
        <color rgb="FFFFFFFF"/>
      </font>
      <fill>
        <patternFill>
          <bgColor rgb="FFFF0000"/>
        </patternFill>
      </fill>
    </dxf>
    <dxf>
      <font>
        <b val="1"/>
        <i val="0"/>
        <color rgb="00FFFFFF"/>
      </font>
      <fill>
        <patternFill/>
      </fill>
      <border diagonalUp="false" diagonalDown="false">
        <left style="hair"/>
        <right style="thin"/>
        <top style="hair"/>
        <bottom style="thin"/>
        <diagonal/>
      </border>
    </dxf>
    <dxf>
      <font>
        <b val="1"/>
        <i val="0"/>
        <color rgb="00FFFFFF"/>
      </font>
      <border diagonalUp="false" diagonalDown="false">
        <left style="thin"/>
        <right style="thin"/>
        <top style="thin"/>
        <bottom style="thin"/>
        <diagonal/>
      </border>
    </dxf>
    <dxf>
      <font>
        <b val="1"/>
        <i val="0"/>
        <color rgb="00FFFFFF"/>
      </font>
      <fill>
        <patternFill>
          <bgColor rgb="FFFFFFCC"/>
        </patternFill>
      </fill>
    </dxf>
    <dxf>
      <font>
        <b val="1"/>
        <i val="0"/>
      </font>
    </dxf>
    <dxf>
      <font>
        <b val="0"/>
        <i val="0"/>
      </font>
    </dxf>
    <dxf>
      <font>
        <b val="1"/>
        <i val="0"/>
      </font>
    </dxf>
    <dxf>
      <font>
        <b val="0"/>
        <i val="0"/>
        <color rgb="00FFFFFF"/>
      </font>
    </dxf>
    <dxf>
      <font>
        <color rgb="00FFFFFF"/>
      </font>
    </dxf>
    <dxf>
      <font>
        <b val="0"/>
        <i val="0"/>
      </font>
    </dxf>
    <dxf>
      <font>
        <b val="1"/>
        <i val="0"/>
      </font>
    </dxf>
    <dxf>
      <font>
        <b val="0"/>
        <i val="0"/>
      </font>
    </dxf>
    <dxf/>
    <dxf/>
    <dxf>
      <font>
        <color rgb="FFFFFFFF"/>
      </font>
    </dxf>
    <dxf>
      <font>
        <b val="1"/>
        <i val="0"/>
        <color rgb="00FFFFFF"/>
      </font>
      <fill>
        <patternFill>
          <bgColor rgb="FFFFFFCC"/>
        </patternFill>
      </fill>
    </dxf>
    <dxf>
      <font>
        <b val="1"/>
        <i val="0"/>
      </font>
      <fill>
        <patternFill>
          <bgColor rgb="FFA7C0DE"/>
        </patternFill>
      </fill>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99"/>
      </font>
    </dxf>
    <dxf>
      <font>
        <b val="1"/>
        <i val="0"/>
        <color rgb="FFFFFFFF"/>
      </font>
      <fill>
        <patternFill>
          <bgColor rgb="FFFF0000"/>
        </patternFill>
      </fill>
    </dxf>
    <dxf>
      <font>
        <color rgb="FFFFFFFF"/>
      </font>
    </dxf>
    <dxf>
      <font>
        <b val="1"/>
        <i val="0"/>
      </font>
      <fill>
        <patternFill>
          <bgColor rgb="FFFF0000"/>
        </patternFill>
      </fill>
    </dxf>
    <dxf>
      <font>
        <color rgb="FFFFFFFF"/>
      </font>
    </dxf>
    <dxf>
      <font>
        <color rgb="FFFFFFFF"/>
      </font>
    </dxf>
    <dxf>
      <font>
        <color rgb="FFFFFFFF"/>
      </font>
      <border diagonalUp="false" diagonalDown="false">
        <left/>
        <right/>
        <top/>
        <bottom style="thin">
          <color rgb="FFFFFFFF"/>
        </bottom>
        <diagonal/>
      </border>
    </dxf>
    <dxf>
      <font>
        <color rgb="FFFFFFFF"/>
      </font>
      <border diagonalUp="false" diagonalDown="false">
        <left/>
        <right/>
        <top/>
        <bottom style="thin">
          <color rgb="FFFFFFFF"/>
        </bottom>
        <diagonal/>
      </border>
    </dxf>
    <dxf>
      <border diagonalUp="false" diagonalDown="false">
        <left/>
        <right/>
        <top/>
        <bottom style="thin">
          <color rgb="FFFFFFFF"/>
        </bottom>
        <diagonal/>
      </border>
    </dxf>
    <dxf>
      <border diagonalUp="false" diagonalDown="false">
        <left/>
        <right/>
        <top/>
        <bottom style="thin">
          <color rgb="FFFFFFFF"/>
        </bottom>
        <diagonal/>
      </border>
    </dxf>
    <dxf>
      <font>
        <color rgb="FFFFFFFF"/>
      </font>
      <border diagonalUp="false" diagonalDown="false">
        <left/>
        <right/>
        <top/>
        <bottom style="thin">
          <color rgb="FFFFFFFF"/>
        </bottom>
        <diagonal/>
      </border>
    </dxf>
    <dxf>
      <font>
        <color rgb="FFFFFFFF"/>
      </font>
      <border diagonalUp="false" diagonalDown="false">
        <left/>
        <right/>
        <top/>
        <bottom style="thin">
          <color rgb="FFFFFFFF"/>
        </bottom>
        <diagonal/>
      </border>
    </dxf>
    <dxf>
      <font>
        <color rgb="FFFFFFFF"/>
      </font>
    </dxf>
    <dxf>
      <fill>
        <patternFill>
          <bgColor rgb="FFFF0000"/>
        </patternFill>
      </fill>
    </dxf>
    <dxf>
      <fill>
        <patternFill>
          <bgColor rgb="FFFF0000"/>
        </patternFill>
      </fill>
    </dxf>
    <dxf>
      <fill>
        <patternFill>
          <bgColor rgb="FFC0C0C0"/>
        </patternFill>
      </fill>
    </dxf>
    <dxf>
      <font>
        <b val="1"/>
        <i val="0"/>
      </font>
      <fill>
        <patternFill>
          <bgColor rgb="FFFF0000"/>
        </patternFill>
      </fill>
    </dxf>
    <dxf>
      <fill>
        <patternFill/>
      </fill>
    </dxf>
    <dxf>
      <font>
        <color rgb="00FFFFFF"/>
      </font>
      <fill>
        <patternFill>
          <bgColor rgb="FFFFFFFF"/>
        </patternFill>
      </fill>
    </dxf>
    <dxf>
      <font>
        <color rgb="FFFFFFFF"/>
      </font>
    </dxf>
    <dxf>
      <font>
        <b val="1"/>
        <i val="0"/>
      </font>
      <fill>
        <patternFill>
          <bgColor rgb="FFA7C0DE"/>
        </patternFill>
      </fill>
    </dxf>
    <dxf>
      <font>
        <color rgb="FFFFFFFF"/>
      </font>
    </dxf>
    <dxf>
      <font>
        <b val="1"/>
        <i val="0"/>
      </font>
      <fill>
        <patternFill>
          <bgColor rgb="FFFF0000"/>
        </patternFill>
      </fill>
    </dxf>
    <dxf>
      <font>
        <b val="0"/>
        <i val="0"/>
      </font>
      <fill>
        <patternFill>
          <bgColor rgb="FFFF0000"/>
        </patternFill>
      </fill>
    </dxf>
    <dxf>
      <font>
        <b val="0"/>
        <i val="0"/>
      </font>
      <fill>
        <patternFill>
          <bgColor rgb="FFFF0000"/>
        </patternFill>
      </fill>
    </dxf>
    <dxf>
      <font>
        <color rgb="FFE46C0A"/>
      </font>
      <border diagonalUp="false" diagonalDown="false">
        <left style="dashDot">
          <color theme="9" tint="-0.25"/>
        </left>
        <right style="dashDot">
          <color theme="9" tint="-0.25"/>
        </right>
        <top style="dashDot">
          <color theme="9" tint="-0.25"/>
        </top>
        <bottom style="dashDot">
          <color theme="9" tint="-0.25"/>
        </bottom>
        <diagonal/>
      </border>
    </dxf>
    <dxf>
      <font>
        <color rgb="FFFF0000"/>
      </font>
      <border diagonalUp="false" diagonalDown="false">
        <left style="dashDot">
          <color rgb="FFFF0000"/>
        </left>
        <right style="dashDot">
          <color rgb="FFFF0000"/>
        </right>
        <top style="dashDot">
          <color rgb="FFFF0000"/>
        </top>
        <bottom style="dashDot">
          <color rgb="FFFF0000"/>
        </bottom>
        <diagonal/>
      </border>
    </dxf>
    <dxf>
      <font>
        <color rgb="FFFFFFFF"/>
      </font>
      <fill>
        <patternFill>
          <bgColor theme="9" tint="-0.25"/>
        </patternFill>
      </fill>
    </dxf>
    <dxf>
      <font>
        <color rgb="FFFFFFFF"/>
      </font>
      <fill>
        <patternFill>
          <bgColor rgb="FFFF0000"/>
        </patternFill>
      </fill>
    </dxf>
    <dxf>
      <font>
        <b val="1"/>
        <i val="0"/>
      </font>
      <fill>
        <patternFill>
          <bgColor rgb="FFFF0000"/>
        </patternFill>
      </fill>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99"/>
      </font>
    </dxf>
    <dxf>
      <font>
        <b val="1"/>
        <i val="0"/>
        <color rgb="FFFFFFFF"/>
      </font>
      <fill>
        <patternFill>
          <bgColor rgb="FFFF0000"/>
        </patternFill>
      </fill>
    </dxf>
    <dxf>
      <font>
        <color rgb="FFFFFFFF"/>
      </font>
    </dxf>
    <dxf>
      <fill>
        <patternFill>
          <bgColor rgb="FFC0C0C0"/>
        </patternFill>
      </fill>
    </dxf>
    <dxf>
      <font>
        <color rgb="FFFFFFFF"/>
      </font>
    </dxf>
    <dxf>
      <border diagonalUp="false" diagonalDown="false">
        <left/>
        <right/>
        <top/>
        <bottom style="thin">
          <color rgb="FFFFFFFF"/>
        </bottom>
        <diagonal/>
      </border>
    </dxf>
    <dxf>
      <font>
        <color rgb="FFFFFFFF"/>
      </font>
      <border diagonalUp="false" diagonalDown="false">
        <left/>
        <right/>
        <top/>
        <bottom style="thin">
          <color rgb="FFFFFFFF"/>
        </bottom>
        <diagonal/>
      </border>
    </dxf>
    <dxf>
      <font>
        <color rgb="FFFFFFFF"/>
      </font>
      <border diagonalUp="false" diagonalDown="false">
        <left/>
        <right/>
        <top/>
        <bottom style="thin">
          <color rgb="FFFFFFFF"/>
        </bottom>
        <diagonal/>
      </border>
    </dxf>
    <dxf>
      <font>
        <color rgb="FFFFFFFF"/>
      </font>
    </dxf>
    <dxf>
      <fill>
        <patternFill>
          <bgColor rgb="FFFF0000"/>
        </patternFill>
      </fill>
    </dxf>
    <dxf>
      <fill>
        <patternFill>
          <bgColor rgb="FFFF0000"/>
        </patternFill>
      </fill>
    </dxf>
    <dxf>
      <fill>
        <patternFill>
          <bgColor rgb="FFC0C0C0"/>
        </patternFill>
      </fill>
    </dxf>
    <dxf>
      <font>
        <color rgb="FFFFFFFF"/>
      </font>
    </dxf>
    <dxf>
      <font>
        <b val="1"/>
        <i val="0"/>
      </font>
      <fill>
        <patternFill>
          <bgColor rgb="FFA7C0DE"/>
        </patternFill>
      </fill>
    </dxf>
    <dxf>
      <font>
        <color rgb="FFFFFFFF"/>
      </font>
    </dxf>
    <dxf>
      <font>
        <b val="0"/>
        <i val="0"/>
      </font>
      <fill>
        <patternFill>
          <bgColor rgb="FFFF0000"/>
        </patternFill>
      </fill>
    </dxf>
    <dxf>
      <font>
        <b val="0"/>
        <i val="0"/>
      </font>
      <fill>
        <patternFill>
          <bgColor rgb="FFFF0000"/>
        </patternFill>
      </fill>
    </dxf>
    <dxf>
      <font>
        <b val="1"/>
        <i val="0"/>
      </font>
      <fill>
        <patternFill>
          <bgColor rgb="FFA7C0DE"/>
        </patternFill>
      </fill>
    </dxf>
    <dxf>
      <font>
        <color rgb="FFE46C0A"/>
      </font>
      <border diagonalUp="false" diagonalDown="false">
        <left style="dashDot">
          <color theme="9" tint="-0.25"/>
        </left>
        <right style="dashDot">
          <color theme="9" tint="-0.25"/>
        </right>
        <top style="dashDot">
          <color theme="9" tint="-0.25"/>
        </top>
        <bottom style="dashDot">
          <color theme="9" tint="-0.25"/>
        </bottom>
        <diagonal/>
      </border>
    </dxf>
    <dxf>
      <font>
        <color rgb="FFFF0000"/>
      </font>
      <border diagonalUp="false" diagonalDown="false">
        <left style="dashDot">
          <color rgb="FFFF0000"/>
        </left>
        <right style="dashDot">
          <color rgb="FFFF0000"/>
        </right>
        <top style="dashDot">
          <color rgb="FFFF0000"/>
        </top>
        <bottom style="dashDot">
          <color rgb="FFFF0000"/>
        </bottom>
        <diagonal/>
      </border>
    </dxf>
    <dxf>
      <font>
        <color rgb="FFFFFFFF"/>
      </font>
      <fill>
        <patternFill>
          <bgColor theme="9" tint="-0.25"/>
        </patternFill>
      </fill>
    </dxf>
    <dxf>
      <font>
        <color rgb="FFFFFFFF"/>
      </font>
      <fill>
        <patternFill>
          <bgColor rgb="FFFF0000"/>
        </patternFill>
      </fill>
    </dxf>
    <dxf>
      <font>
        <b val="1"/>
        <i val="0"/>
      </font>
      <fill>
        <patternFill>
          <bgColor rgb="FFFF0000"/>
        </patternFill>
      </fill>
    </dxf>
    <dxf>
      <font>
        <color rgb="FFFFFFFF"/>
      </font>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font>
      <fill>
        <patternFill>
          <bgColor rgb="FFFF0000"/>
        </patternFill>
      </fill>
    </dxf>
    <dxf>
      <font>
        <b val="1"/>
        <i val="0"/>
        <color rgb="00FFFFFF"/>
      </font>
      <fill>
        <patternFill>
          <bgColor rgb="FFFF0000"/>
        </patternFill>
      </fill>
    </dxf>
    <dxf>
      <font>
        <color rgb="FFFFFFFF"/>
      </font>
    </dxf>
    <dxf>
      <border diagonalUp="false" diagonalDown="false">
        <left style="dashDotDot">
          <color rgb="FFFF0000"/>
        </left>
        <right style="dashDotDot">
          <color rgb="FFFF0000"/>
        </right>
        <top style="dashDotDot">
          <color rgb="FFFF0000"/>
        </top>
        <bottom style="dashDotDot">
          <color rgb="FFFF0000"/>
        </bottom>
        <diagonal/>
      </border>
    </dxf>
    <dxf>
      <font>
        <color rgb="FFFFFFFF"/>
      </font>
    </dxf>
    <dxf>
      <font>
        <color rgb="FFFFFFFF"/>
      </font>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ill>
        <patternFill>
          <bgColor rgb="FFFF0000"/>
        </patternFill>
      </fill>
    </dxf>
    <dxf>
      <font>
        <b val="1"/>
        <i val="0"/>
      </font>
      <fill>
        <patternFill>
          <bgColor rgb="FFA7C0DE"/>
        </patternFill>
      </fill>
    </dxf>
    <dxf>
      <font>
        <color rgb="FFFFFFFF"/>
      </font>
    </dxf>
    <dxf>
      <font>
        <b val="1"/>
        <i val="0"/>
        <color rgb="FFFFFFFF"/>
      </font>
      <fill>
        <patternFill>
          <bgColor rgb="FFFF0000"/>
        </patternFill>
      </fill>
    </dxf>
    <dxf>
      <font>
        <b val="1"/>
        <i val="0"/>
        <color rgb="FFFFFFFF"/>
      </font>
      <fill>
        <patternFill>
          <bgColor rgb="FF0000FF"/>
        </patternFill>
      </fill>
      <border diagonalUp="false" diagonalDown="false">
        <left/>
        <right style="thin">
          <color rgb="FFFFFFFF"/>
        </right>
        <top/>
        <bottom/>
        <diagonal/>
      </border>
    </dxf>
    <dxf>
      <font>
        <b val="1"/>
        <i val="0"/>
        <color rgb="FFFF0000"/>
      </font>
    </dxf>
    <dxf>
      <font>
        <b val="1"/>
        <i val="0"/>
        <color rgb="FFFFFFFF"/>
      </font>
      <fill>
        <patternFill>
          <bgColor rgb="FFFF0000"/>
        </patternFill>
      </fill>
    </dxf>
    <dxf>
      <font>
        <b val="1"/>
        <i val="0"/>
        <color rgb="FFFF0000"/>
      </font>
    </dxf>
    <dxf>
      <font>
        <b val="1"/>
        <i val="0"/>
        <color rgb="FFFFFFFF"/>
      </font>
      <fill>
        <patternFill>
          <bgColor rgb="FFFF0000"/>
        </patternFill>
      </fill>
    </dxf>
    <dxf>
      <font>
        <b val="1"/>
        <i val="0"/>
        <color rgb="FFFFFFFF"/>
      </font>
      <fill>
        <patternFill>
          <bgColor rgb="FF0000FF"/>
        </patternFill>
      </fill>
      <border diagonalUp="false" diagonalDown="false">
        <left style="thin">
          <color rgb="FFFFFFFF"/>
        </left>
        <right style="thin">
          <color rgb="FFFFFFFF"/>
        </right>
        <top/>
        <bottom/>
        <diagonal/>
      </border>
    </dxf>
    <dxf>
      <font>
        <b val="1"/>
        <i val="0"/>
        <color rgb="FFFF0000"/>
      </font>
    </dxf>
    <dxf>
      <font>
        <b val="1"/>
        <i val="0"/>
        <color rgb="FF0000FF"/>
      </font>
      <fill>
        <patternFill/>
      </fill>
    </dxf>
    <dxf>
      <font>
        <b val="1"/>
        <i val="0"/>
        <color rgb="FF0000FF"/>
      </font>
    </dxf>
    <dxf>
      <font>
        <b val="1"/>
        <i val="0"/>
        <color rgb="FFFF0000"/>
      </font>
    </dxf>
    <dxf>
      <font>
        <b val="1"/>
        <i val="0"/>
        <color rgb="FFFFFFFF"/>
      </font>
      <fill>
        <patternFill>
          <bgColor rgb="FFFF0000"/>
        </patternFill>
      </fill>
    </dxf>
    <dxf>
      <font>
        <b val="1"/>
        <i val="0"/>
        <color rgb="FFFFFFFF"/>
      </font>
      <fill>
        <patternFill>
          <bgColor rgb="FFFF0000"/>
        </patternFill>
      </fill>
    </dxf>
    <dxf>
      <font>
        <b val="1"/>
        <i val="0"/>
        <color rgb="FF0000FF"/>
      </font>
    </dxf>
    <dxf>
      <font>
        <b val="1"/>
        <i val="0"/>
        <color rgb="FFFF0000"/>
      </font>
    </dxf>
    <dxf>
      <font>
        <b val="1"/>
        <i val="0"/>
        <color rgb="FFFFFFFF"/>
      </font>
      <fill>
        <patternFill>
          <bgColor rgb="FFFF0000"/>
        </patternFill>
      </fill>
    </dxf>
    <dxf>
      <font>
        <b val="1"/>
        <i val="0"/>
        <color rgb="FF0000FF"/>
      </font>
    </dxf>
    <dxf>
      <font>
        <b val="1"/>
        <i val="0"/>
        <color rgb="FFFF0000"/>
      </font>
    </dxf>
    <dxf>
      <font>
        <b val="1"/>
        <i val="0"/>
        <color rgb="FFFFFFFF"/>
      </font>
      <fill>
        <patternFill>
          <bgColor rgb="FFFF0000"/>
        </patternFill>
      </fill>
    </dxf>
    <dxf>
      <font>
        <b val="1"/>
        <i val="0"/>
        <color rgb="FFFF0000"/>
      </font>
    </dxf>
    <dxf>
      <font>
        <b val="0"/>
        <i val="0"/>
      </font>
      <fill>
        <patternFill>
          <bgColor rgb="FFFF0000"/>
        </patternFill>
      </fill>
    </dxf>
    <dxf>
      <font>
        <color rgb="FFFFFFFF"/>
      </font>
    </dxf>
    <dxf>
      <font>
        <color rgb="FFFFFFFF"/>
      </font>
    </dxf>
    <dxf>
      <font>
        <b val="1"/>
        <i val="0"/>
        <color rgb="FFFF0000"/>
      </font>
    </dxf>
    <dxf>
      <font>
        <color rgb="FFFFFFFF"/>
      </font>
    </dxf>
    <dxf>
      <font>
        <color rgb="FFCCFFCC"/>
      </font>
    </dxf>
    <dxf>
      <font>
        <b val="1"/>
        <i val="0"/>
      </font>
    </dxf>
    <dxf>
      <font>
        <b val="1"/>
        <i val="0"/>
      </font>
    </dxf>
    <dxf>
      <font>
        <color rgb="FFFFFFFF"/>
      </font>
      <border diagonalUp="false" diagonalDown="false">
        <left style="thin">
          <color rgb="FFFFFFFF"/>
        </left>
        <right style="thin">
          <color rgb="FFFFFFFF"/>
        </right>
        <top style="thin">
          <color rgb="FFFFFFFF"/>
        </top>
        <bottom style="thin">
          <color rgb="FFFFFFFF"/>
        </bottom>
        <diagonal/>
      </border>
    </dxf>
    <dxf>
      <font>
        <color rgb="FFFFFFFF"/>
      </font>
    </dxf>
    <dxf>
      <font>
        <color rgb="FFFFFFCC"/>
      </font>
      <fill>
        <patternFill>
          <bgColor rgb="FFFFFFCC"/>
        </patternFill>
      </fill>
    </dxf>
    <dxf>
      <font>
        <color rgb="FFFFFFFF"/>
      </font>
      <fill>
        <patternFill>
          <bgColor rgb="FF808066"/>
        </patternFill>
      </fill>
    </dxf>
    <dxf>
      <fill>
        <patternFill>
          <bgColor rgb="FFFFFFCC"/>
        </patternFill>
      </fill>
    </dxf>
    <dxf>
      <font>
        <color rgb="FFFFFFFF"/>
      </font>
    </dxf>
    <dxf>
      <fill>
        <patternFill>
          <bgColor rgb="FF808080"/>
        </patternFill>
      </fill>
    </dxf>
    <dxf>
      <font>
        <color rgb="FFFFFFFF"/>
      </font>
    </dxf>
    <dxf>
      <font>
        <color rgb="FFFFFFFF"/>
      </font>
    </dxf>
    <dxf>
      <font>
        <color rgb="FFFFFFFF"/>
      </font>
      <fill>
        <patternFill>
          <bgColor theme="0"/>
        </patternFill>
      </fill>
      <border diagonalUp="false" diagonalDown="false">
        <left style="thin">
          <color theme="0"/>
        </left>
        <right style="thin">
          <color theme="0"/>
        </right>
        <top style="thin">
          <color theme="0"/>
        </top>
        <bottom style="thin">
          <color theme="0"/>
        </bottom>
        <diagonal/>
      </border>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dxf>
    <dxf>
      <font>
        <color rgb="FFFFFFFF"/>
      </font>
      <fill>
        <patternFill>
          <bgColor theme="0"/>
        </patternFill>
      </fill>
      <border diagonalUp="false" diagonalDown="false">
        <left style="thin">
          <color theme="0"/>
        </left>
        <right style="thin">
          <color theme="0"/>
        </right>
        <top style="thin">
          <color theme="0"/>
        </top>
        <bottom style="thin">
          <color theme="0"/>
        </bottom>
        <diagonal/>
      </border>
    </dxf>
    <dxf>
      <font>
        <b val="1"/>
        <i val="0"/>
        <color rgb="FFFF0000"/>
      </font>
    </dxf>
    <dxf>
      <font>
        <b val="1"/>
        <i val="0"/>
        <color rgb="FFFF0000"/>
      </font>
    </dxf>
    <dxf>
      <font>
        <b val="1"/>
        <i val="0"/>
        <color rgb="FFFF0000"/>
      </font>
    </dxf>
    <dxf>
      <border diagonalUp="false" diagonalDown="false">
        <left style="dashDotDot">
          <color rgb="FFFF0000"/>
        </left>
        <right style="dashDotDot">
          <color rgb="FFFF0000"/>
        </right>
        <top style="dashDotDot">
          <color rgb="FFFF0000"/>
        </top>
        <bottom style="dashDotDot">
          <color rgb="FFFF0000"/>
        </bottom>
        <diagonal/>
      </border>
    </dxf>
    <dxf>
      <font>
        <color rgb="FFFFFFFF"/>
      </font>
      <fill>
        <patternFill>
          <bgColor theme="0"/>
        </patternFill>
      </fill>
    </dxf>
    <dxf>
      <font>
        <b val="1"/>
        <i val="0"/>
        <color rgb="FFFF0000"/>
      </font>
    </dxf>
    <dxf>
      <font>
        <color rgb="FFFFFFFF"/>
      </font>
      <fill>
        <patternFill>
          <bgColor theme="0"/>
        </patternFill>
      </fill>
      <border diagonalUp="false" diagonalDown="false">
        <left style="thin">
          <color theme="0"/>
        </left>
        <right style="thin">
          <color theme="0"/>
        </right>
        <top style="thin">
          <color theme="0"/>
        </top>
        <bottom style="thin">
          <color theme="0"/>
        </bottom>
        <diagonal/>
      </border>
    </dxf>
    <dxf>
      <font>
        <b val="1"/>
        <i val="0"/>
        <color rgb="FFFF0000"/>
      </font>
      <fill>
        <patternFill/>
      </fill>
    </dxf>
    <dxf>
      <font>
        <color rgb="FFFFFFFF"/>
      </font>
      <fill>
        <patternFill>
          <bgColor theme="0"/>
        </patternFill>
      </fill>
      <border diagonalUp="false" diagonalDown="false">
        <left style="thin">
          <color theme="0"/>
        </left>
        <right style="thin">
          <color theme="0"/>
        </right>
        <top style="thin">
          <color theme="0"/>
        </top>
        <bottom style="thin">
          <color theme="0"/>
        </bottom>
        <diagonal/>
      </border>
    </dxf>
    <dxf>
      <font>
        <b val="1"/>
        <i val="0"/>
        <color rgb="FFFF0000"/>
      </font>
    </dxf>
    <dxf>
      <font>
        <b val="1"/>
        <i val="0"/>
        <color rgb="FFFF0000"/>
      </font>
    </dxf>
    <dxf>
      <font>
        <b val="1"/>
        <i val="0"/>
        <color rgb="FFFF0000"/>
      </font>
    </dxf>
    <dxf>
      <font>
        <b val="1"/>
        <i val="0"/>
        <color rgb="FFFF0000"/>
      </font>
    </dxf>
  </dxfs>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8EB4E3"/>
      <rgbColor rgb="FF993366"/>
      <rgbColor rgb="FFFFFFCC"/>
      <rgbColor rgb="FFD7E4BD"/>
      <rgbColor rgb="FF660066"/>
      <rgbColor rgb="FFFF8080"/>
      <rgbColor rgb="FF0066CC"/>
      <rgbColor rgb="FFCAD9EB"/>
      <rgbColor rgb="FF000080"/>
      <rgbColor rgb="FFFF00FF"/>
      <rgbColor rgb="FFFFFF00"/>
      <rgbColor rgb="FF00FFFF"/>
      <rgbColor rgb="FF800080"/>
      <rgbColor rgb="FF800000"/>
      <rgbColor rgb="FF008080"/>
      <rgbColor rgb="FF0000FF"/>
      <rgbColor rgb="FF00CCFF"/>
      <rgbColor rgb="FFDDD9C3"/>
      <rgbColor rgb="FFCCFFCC"/>
      <rgbColor rgb="FFFFFF99"/>
      <rgbColor rgb="FFA7C0DE"/>
      <rgbColor rgb="FFFF99CC"/>
      <rgbColor rgb="FFC4BD97"/>
      <rgbColor rgb="FFFFC7CE"/>
      <rgbColor rgb="FF3366FF"/>
      <rgbColor rgb="FF33CCCC"/>
      <rgbColor rgb="FF99CC00"/>
      <rgbColor rgb="FFFFCC00"/>
      <rgbColor rgb="FFFF9900"/>
      <rgbColor rgb="FFE46C0A"/>
      <rgbColor rgb="FF666699"/>
      <rgbColor rgb="FF80806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worksheet" Target="worksheets/sheet14.xml"/><Relationship Id="rId17" Type="http://schemas.openxmlformats.org/officeDocument/2006/relationships/worksheet" Target="worksheets/sheet15.xml"/><Relationship Id="rId18" Type="http://schemas.openxmlformats.org/officeDocument/2006/relationships/worksheet" Target="worksheets/sheet16.xml"/><Relationship Id="rId19" Type="http://schemas.openxmlformats.org/officeDocument/2006/relationships/worksheet" Target="worksheets/sheet17.xml"/><Relationship Id="rId20" Type="http://schemas.openxmlformats.org/officeDocument/2006/relationships/worksheet" Target="worksheets/sheet18.xml"/><Relationship Id="rId21" Type="http://schemas.openxmlformats.org/officeDocument/2006/relationships/worksheet" Target="worksheets/sheet19.xml"/><Relationship Id="rId22" Type="http://schemas.openxmlformats.org/officeDocument/2006/relationships/worksheet" Target="worksheets/sheet20.xml"/><Relationship Id="rId23" Type="http://schemas.openxmlformats.org/officeDocument/2006/relationships/worksheet" Target="worksheets/sheet21.xml"/><Relationship Id="rId24" Type="http://schemas.openxmlformats.org/officeDocument/2006/relationships/worksheet" Target="worksheets/sheet22.xml"/><Relationship Id="rId25" Type="http://schemas.openxmlformats.org/officeDocument/2006/relationships/worksheet" Target="worksheets/sheet23.xml"/><Relationship Id="rId26" Type="http://schemas.openxmlformats.org/officeDocument/2006/relationships/worksheet" Target="worksheets/sheet24.xml"/><Relationship Id="rId27"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file>

<file path=xl/drawings/drawing4.xml><?xml version="1.0" encoding="utf-8"?>
<xdr:wsDr xmlns:xdr="http://schemas.openxmlformats.org/drawingml/2006/spreadsheetDrawing" xmlns:a="http://schemas.openxmlformats.org/drawingml/2006/main" xmlns:r="http://schemas.openxmlformats.org/officeDocument/2006/relationships"/>
</file>

<file path=xl/drawings/drawing5.xml><?xml version="1.0" encoding="utf-8"?>
<xdr:wsDr xmlns:xdr="http://schemas.openxmlformats.org/drawingml/2006/spreadsheetDrawing" xmlns:a="http://schemas.openxmlformats.org/drawingml/2006/main" xmlns:r="http://schemas.openxmlformats.org/officeDocument/2006/relationships"/>
</file>

<file path=xl/drawings/drawing6.xml><?xml version="1.0" encoding="utf-8"?>
<xdr:wsDr xmlns:xdr="http://schemas.openxmlformats.org/drawingml/2006/spreadsheetDrawing" xmlns:a="http://schemas.openxmlformats.org/drawingml/2006/main" xmlns:r="http://schemas.openxmlformats.org/officeDocument/2006/relationships"/>
</file>

<file path=xl/drawings/drawing7.xml><?xml version="1.0" encoding="utf-8"?>
<xdr:wsDr xmlns:xdr="http://schemas.openxmlformats.org/drawingml/2006/spreadsheetDrawing" xmlns:a="http://schemas.openxmlformats.org/drawingml/2006/main" xmlns:r="http://schemas.openxmlformats.org/officeDocument/2006/relationships"/>
</file>

<file path=xl/drawings/drawing8.xml><?xml version="1.0" encoding="utf-8"?>
<xdr:wsDr xmlns:xdr="http://schemas.openxmlformats.org/drawingml/2006/spreadsheetDrawing" xmlns:a="http://schemas.openxmlformats.org/drawingml/2006/main" xmlns:r="http://schemas.openxmlformats.org/officeDocument/2006/relationships"/>
</file>

<file path=xl/drawings/drawing9.xml><?xml version="1.0" encoding="utf-8"?>
<xdr:wsDr xmlns:xdr="http://schemas.openxmlformats.org/drawingml/2006/spreadsheetDrawing" xmlns:a="http://schemas.openxmlformats.org/drawingml/2006/main" xmlns:r="http://schemas.openxmlformats.org/officeDocument/2006/relationships">
  <xdr:twoCellAnchor editAs="twoCell">
    <xdr:from>
      <xdr:col>65</xdr:col>
      <xdr:colOff>37800</xdr:colOff>
      <xdr:row>66</xdr:row>
      <xdr:rowOff>88560</xdr:rowOff>
    </xdr:from>
    <xdr:to>
      <xdr:col>65</xdr:col>
      <xdr:colOff>161640</xdr:colOff>
      <xdr:row>67</xdr:row>
      <xdr:rowOff>126720</xdr:rowOff>
    </xdr:to>
    <xdr:sp>
      <xdr:nvSpPr>
        <xdr:cNvPr id="0" name="Line 8"/>
        <xdr:cNvSpPr/>
      </xdr:nvSpPr>
      <xdr:spPr>
        <a:xfrm flipV="1">
          <a:off x="17746560" y="9924840"/>
          <a:ext cx="123840" cy="218880"/>
        </a:xfrm>
        <a:prstGeom prst="line">
          <a:avLst/>
        </a:prstGeom>
        <a:ln w="38100">
          <a:solidFill>
            <a:srgbClr val="000000"/>
          </a:solidFill>
          <a:round/>
          <a:tailEnd len="med" type="triangle" w="med"/>
        </a:ln>
      </xdr:spPr>
      <xdr:style>
        <a:lnRef idx="0"/>
        <a:fillRef idx="0"/>
        <a:effectRef idx="0"/>
        <a:fontRef idx="minor"/>
      </xdr:style>
    </xdr:sp>
    <xdr:clientData/>
  </xdr:twoCellAnchor>
</xdr:wsDr>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2.xml"/><Relationship Id="rId3"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_rels/sheet5.xml.rels><?xml version="1.0" encoding="UTF-8"?>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3.xml"/><Relationship Id="rId3" Type="http://schemas.openxmlformats.org/officeDocument/2006/relationships/vmlDrawing" Target="../drawings/vmlDrawing3.v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vmlDrawing" Target="../drawings/vmlDrawing4.vml"/>
</Relationships>
</file>

<file path=xl/worksheets/_rels/sheet7.xml.rels><?xml version="1.0" encoding="UTF-8"?>
<Relationships xmlns="http://schemas.openxmlformats.org/package/2006/relationships"><Relationship Id="rId1" Type="http://schemas.openxmlformats.org/officeDocument/2006/relationships/comments" Target="../comments7.xml"/><Relationship Id="rId2" Type="http://schemas.openxmlformats.org/officeDocument/2006/relationships/drawing" Target="../drawings/drawing4.xml"/><Relationship Id="rId3" Type="http://schemas.openxmlformats.org/officeDocument/2006/relationships/vmlDrawing" Target="../drawings/vmlDrawing5.vml"/>
</Relationships>
</file>

<file path=xl/worksheets/_rels/sheet8.xml.rels><?xml version="1.0" encoding="UTF-8"?>
<Relationships xmlns="http://schemas.openxmlformats.org/package/2006/relationships"><Relationship Id="rId1" Type="http://schemas.openxmlformats.org/officeDocument/2006/relationships/comments" Target="../comments8.xml"/><Relationship Id="rId2" Type="http://schemas.openxmlformats.org/officeDocument/2006/relationships/vmlDrawing" Target="../drawings/vmlDrawing6.vml"/>
</Relationships>
</file>

<file path=xl/worksheets/_rels/sheet9.xml.rels><?xml version="1.0" encoding="UTF-8"?>
<Relationships xmlns="http://schemas.openxmlformats.org/package/2006/relationships"><Relationship Id="rId1" Type="http://schemas.openxmlformats.org/officeDocument/2006/relationships/comments" Target="../comments9.xml"/><Relationship Id="rId2" Type="http://schemas.openxmlformats.org/officeDocument/2006/relationships/vmlDrawing" Target="../drawings/vmlDrawing7.vml"/>
</Relationships>
</file>

<file path=xl/worksheets/_rels/sheet10.xml.rels><?xml version="1.0" encoding="UTF-8"?>
<Relationships xmlns="http://schemas.openxmlformats.org/package/2006/relationships"><Relationship Id="rId1" Type="http://schemas.openxmlformats.org/officeDocument/2006/relationships/comments" Target="../comments10.xml"/><Relationship Id="rId2" Type="http://schemas.openxmlformats.org/officeDocument/2006/relationships/drawing" Target="../drawings/drawing5.xml"/><Relationship Id="rId3" Type="http://schemas.openxmlformats.org/officeDocument/2006/relationships/vmlDrawing" Target="../drawings/vmlDrawing8.vml"/>
</Relationships>
</file>

<file path=xl/worksheets/_rels/sheet11.xml.rels><?xml version="1.0" encoding="UTF-8"?>
<Relationships xmlns="http://schemas.openxmlformats.org/package/2006/relationships"><Relationship Id="rId1" Type="http://schemas.openxmlformats.org/officeDocument/2006/relationships/comments" Target="../comments11.xml"/><Relationship Id="rId2" Type="http://schemas.openxmlformats.org/officeDocument/2006/relationships/vmlDrawing" Target="../drawings/vmlDrawing9.vml"/>
</Relationships>
</file>

<file path=xl/worksheets/_rels/sheet13.xml.rels><?xml version="1.0" encoding="UTF-8"?>
<Relationships xmlns="http://schemas.openxmlformats.org/package/2006/relationships"><Relationship Id="rId1" Type="http://schemas.openxmlformats.org/officeDocument/2006/relationships/comments" Target="../comments13.xml"/><Relationship Id="rId2" Type="http://schemas.openxmlformats.org/officeDocument/2006/relationships/vmlDrawing" Target="../drawings/vmlDrawing10.vml"/>
</Relationships>
</file>

<file path=xl/worksheets/_rels/sheet14.xml.rels><?xml version="1.0" encoding="UTF-8"?>
<Relationships xmlns="http://schemas.openxmlformats.org/package/2006/relationships"><Relationship Id="rId1" Type="http://schemas.openxmlformats.org/officeDocument/2006/relationships/comments" Target="../comments14.xml"/><Relationship Id="rId2" Type="http://schemas.openxmlformats.org/officeDocument/2006/relationships/drawing" Target="../drawings/drawing6.xml"/><Relationship Id="rId3" Type="http://schemas.openxmlformats.org/officeDocument/2006/relationships/vmlDrawing" Target="../drawings/vmlDrawing11.vml"/>
</Relationships>
</file>

<file path=xl/worksheets/_rels/sheet15.xml.rels><?xml version="1.0" encoding="UTF-8"?>
<Relationships xmlns="http://schemas.openxmlformats.org/package/2006/relationships"><Relationship Id="rId1" Type="http://schemas.openxmlformats.org/officeDocument/2006/relationships/comments" Target="../comments15.xml"/><Relationship Id="rId2" Type="http://schemas.openxmlformats.org/officeDocument/2006/relationships/vmlDrawing" Target="../drawings/vmlDrawing12.vml"/>
</Relationships>
</file>

<file path=xl/worksheets/_rels/sheet17.xml.rels><?xml version="1.0" encoding="UTF-8"?>
<Relationships xmlns="http://schemas.openxmlformats.org/package/2006/relationships"><Relationship Id="rId1" Type="http://schemas.openxmlformats.org/officeDocument/2006/relationships/comments" Target="../comments17.xml"/><Relationship Id="rId2" Type="http://schemas.openxmlformats.org/officeDocument/2006/relationships/drawing" Target="../drawings/drawing7.xml"/><Relationship Id="rId3" Type="http://schemas.openxmlformats.org/officeDocument/2006/relationships/vmlDrawing" Target="../drawings/vmlDrawing13.vml"/>
</Relationships>
</file>

<file path=xl/worksheets/_rels/sheet18.xml.rels><?xml version="1.0" encoding="UTF-8"?>
<Relationships xmlns="http://schemas.openxmlformats.org/package/2006/relationships"><Relationship Id="rId1" Type="http://schemas.openxmlformats.org/officeDocument/2006/relationships/comments" Target="../comments18.xml"/><Relationship Id="rId2" Type="http://schemas.openxmlformats.org/officeDocument/2006/relationships/drawing" Target="../drawings/drawing8.xml"/><Relationship Id="rId3" Type="http://schemas.openxmlformats.org/officeDocument/2006/relationships/vmlDrawing" Target="../drawings/vmlDrawing14.vml"/>
</Relationships>
</file>

<file path=xl/worksheets/_rels/sheet20.xml.rels><?xml version="1.0" encoding="UTF-8"?>
<Relationships xmlns="http://schemas.openxmlformats.org/package/2006/relationships"><Relationship Id="rId1" Type="http://schemas.openxmlformats.org/officeDocument/2006/relationships/drawing" Target="../drawings/drawing9.xml"/>
</Relationships>
</file>

<file path=xl/worksheets/_rels/sheet21.xml.rels><?xml version="1.0" encoding="UTF-8"?>
<Relationships xmlns="http://schemas.openxmlformats.org/package/2006/relationships"><Relationship Id="rId1" Type="http://schemas.openxmlformats.org/officeDocument/2006/relationships/comments" Target="../comments21.xml"/><Relationship Id="rId2" Type="http://schemas.openxmlformats.org/officeDocument/2006/relationships/vmlDrawing" Target="../drawings/vmlDrawing15.vml"/>
</Relationships>
</file>

<file path=xl/worksheets/_rels/sheet22.xml.rels><?xml version="1.0" encoding="UTF-8"?>
<Relationships xmlns="http://schemas.openxmlformats.org/package/2006/relationships"><Relationship Id="rId1" Type="http://schemas.openxmlformats.org/officeDocument/2006/relationships/comments" Target="../comments22.xml"/><Relationship Id="rId2" Type="http://schemas.openxmlformats.org/officeDocument/2006/relationships/vmlDrawing" Target="../drawings/vmlDrawing16.vml"/>
</Relationships>
</file>

<file path=xl/worksheets/_rels/sheet23.xml.rels><?xml version="1.0" encoding="UTF-8"?>
<Relationships xmlns="http://schemas.openxmlformats.org/package/2006/relationships"><Relationship Id="rId1" Type="http://schemas.openxmlformats.org/officeDocument/2006/relationships/comments" Target="../comments23.xml"/><Relationship Id="rId2" Type="http://schemas.openxmlformats.org/officeDocument/2006/relationships/vmlDrawing" Target="../drawings/vmlDrawing17.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true">
    <pageSetUpPr fitToPage="false"/>
  </sheetPr>
  <dimension ref="A1:AJ1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Q9" activeCellId="0" sqref="Q9"/>
    </sheetView>
  </sheetViews>
  <sheetFormatPr defaultColWidth="8.6796875" defaultRowHeight="14.25" zeroHeight="false" outlineLevelRow="0" outlineLevelCol="0"/>
  <cols>
    <col collapsed="false" customWidth="true" hidden="false" outlineLevel="0" max="1" min="1" style="1" width="2.56"/>
    <col collapsed="false" customWidth="true" hidden="true" outlineLevel="0" max="16" min="7" style="0" width="7"/>
    <col collapsed="false" customWidth="true" hidden="false" outlineLevel="0" max="26" min="17" style="0" width="10.44"/>
    <col collapsed="false" customWidth="true" hidden="false" outlineLevel="0" max="34" min="27" style="1" width="9.11"/>
    <col collapsed="false" customWidth="true" hidden="false" outlineLevel="0" max="37" min="37" style="0" width="18.34"/>
    <col collapsed="false" customWidth="true" hidden="false" outlineLevel="0" max="40" min="38" style="0" width="10.33"/>
    <col collapsed="false" customWidth="true" hidden="false" outlineLevel="0" max="41" min="41" style="0" width="38.67"/>
  </cols>
  <sheetData>
    <row r="1" customFormat="false" ht="15" hidden="false" customHeight="false" outlineLevel="0" collapsed="false">
      <c r="B1" s="1"/>
      <c r="C1" s="1"/>
      <c r="D1" s="1"/>
      <c r="E1" s="1"/>
      <c r="F1" s="1"/>
      <c r="Q1" s="2"/>
      <c r="R1" s="1"/>
      <c r="S1" s="3" t="s">
        <v>0</v>
      </c>
      <c r="T1" s="1"/>
      <c r="U1" s="1"/>
      <c r="V1" s="1"/>
      <c r="W1" s="1"/>
      <c r="X1" s="1"/>
      <c r="Y1" s="1"/>
      <c r="Z1" s="1"/>
    </row>
    <row r="2" customFormat="false" ht="7.5" hidden="false" customHeight="true" outlineLevel="0" collapsed="false">
      <c r="B2" s="1"/>
      <c r="C2" s="1"/>
      <c r="D2" s="1"/>
      <c r="E2" s="1"/>
      <c r="F2" s="1"/>
      <c r="Q2" s="1"/>
      <c r="R2" s="1"/>
      <c r="S2" s="1"/>
      <c r="T2" s="1"/>
      <c r="U2" s="1"/>
      <c r="V2" s="1"/>
      <c r="W2" s="1"/>
      <c r="X2" s="1"/>
      <c r="Y2" s="1"/>
      <c r="Z2" s="1"/>
    </row>
    <row r="3" s="1" customFormat="true" ht="7.5" hidden="false" customHeight="true" outlineLevel="0" collapsed="false"/>
    <row r="4" customFormat="false" ht="30.75" hidden="false" customHeight="true" outlineLevel="0" collapsed="false">
      <c r="A4" s="4"/>
      <c r="B4" s="5" t="s">
        <v>1</v>
      </c>
      <c r="C4" s="5"/>
      <c r="D4" s="5"/>
      <c r="E4" s="5"/>
      <c r="F4" s="5"/>
      <c r="G4" s="6"/>
      <c r="H4" s="6"/>
      <c r="I4" s="6"/>
      <c r="J4" s="6"/>
      <c r="K4" s="6"/>
      <c r="L4" s="6"/>
      <c r="M4" s="6"/>
      <c r="N4" s="6"/>
      <c r="O4" s="6"/>
      <c r="P4" s="6"/>
      <c r="Q4" s="7" t="s">
        <v>2</v>
      </c>
      <c r="R4" s="7"/>
      <c r="S4" s="7"/>
      <c r="T4" s="7"/>
      <c r="U4" s="7"/>
      <c r="V4" s="7"/>
      <c r="W4" s="7"/>
      <c r="X4" s="7"/>
      <c r="Y4" s="7"/>
      <c r="Z4" s="7"/>
      <c r="AI4" s="1"/>
      <c r="AJ4" s="1"/>
    </row>
    <row r="5" customFormat="false" ht="18.75" hidden="false" customHeight="true" outlineLevel="0" collapsed="false">
      <c r="A5" s="4"/>
      <c r="B5" s="8" t="s">
        <v>3</v>
      </c>
      <c r="C5" s="9"/>
      <c r="D5" s="9"/>
      <c r="E5" s="9"/>
      <c r="F5" s="10"/>
      <c r="G5" s="11"/>
      <c r="H5" s="11"/>
      <c r="I5" s="11"/>
      <c r="J5" s="11"/>
      <c r="K5" s="11"/>
      <c r="L5" s="11"/>
      <c r="M5" s="11"/>
      <c r="N5" s="11"/>
      <c r="O5" s="11"/>
      <c r="P5" s="11"/>
      <c r="Q5" s="12" t="s">
        <v>4</v>
      </c>
      <c r="R5" s="12"/>
      <c r="S5" s="12"/>
      <c r="T5" s="12"/>
      <c r="U5" s="12"/>
      <c r="V5" s="12"/>
      <c r="W5" s="12"/>
      <c r="X5" s="12"/>
      <c r="Y5" s="12"/>
      <c r="Z5" s="12"/>
      <c r="AI5" s="1"/>
      <c r="AJ5" s="1"/>
    </row>
    <row r="6" customFormat="false" ht="18.75" hidden="false" customHeight="true" outlineLevel="0" collapsed="false">
      <c r="A6" s="4"/>
      <c r="B6" s="8" t="s">
        <v>5</v>
      </c>
      <c r="C6" s="9"/>
      <c r="D6" s="9"/>
      <c r="E6" s="9"/>
      <c r="F6" s="10"/>
      <c r="G6" s="11"/>
      <c r="H6" s="11"/>
      <c r="I6" s="11"/>
      <c r="J6" s="11"/>
      <c r="K6" s="11"/>
      <c r="L6" s="11"/>
      <c r="M6" s="11"/>
      <c r="N6" s="11"/>
      <c r="O6" s="11"/>
      <c r="P6" s="11"/>
      <c r="Q6" s="11" t="s">
        <v>6</v>
      </c>
      <c r="R6" s="11"/>
      <c r="S6" s="11"/>
      <c r="T6" s="11"/>
      <c r="U6" s="11"/>
      <c r="V6" s="11"/>
      <c r="W6" s="11"/>
      <c r="X6" s="11"/>
      <c r="Y6" s="11"/>
      <c r="Z6" s="11"/>
      <c r="AI6" s="1"/>
      <c r="AJ6" s="1"/>
    </row>
    <row r="7" customFormat="false" ht="18.75" hidden="false" customHeight="true" outlineLevel="0" collapsed="false">
      <c r="A7" s="13"/>
      <c r="B7" s="8" t="s">
        <v>7</v>
      </c>
      <c r="C7" s="9"/>
      <c r="D7" s="9"/>
      <c r="E7" s="9"/>
      <c r="F7" s="10"/>
      <c r="G7" s="14" t="n">
        <f aca="false">IF(Q7="",D4,Q7)</f>
        <v>0</v>
      </c>
      <c r="H7" s="14"/>
      <c r="I7" s="14"/>
      <c r="J7" s="14"/>
      <c r="K7" s="14"/>
      <c r="L7" s="14"/>
      <c r="M7" s="14"/>
      <c r="N7" s="14"/>
      <c r="O7" s="14"/>
      <c r="P7" s="14"/>
      <c r="Q7" s="11"/>
      <c r="R7" s="11"/>
      <c r="S7" s="11"/>
      <c r="T7" s="11"/>
      <c r="U7" s="11"/>
      <c r="V7" s="11"/>
      <c r="W7" s="11"/>
      <c r="X7" s="11"/>
      <c r="Y7" s="11"/>
      <c r="Z7" s="11"/>
      <c r="AI7" s="1"/>
      <c r="AJ7" s="1"/>
    </row>
    <row r="8" customFormat="false" ht="14.25" hidden="true" customHeight="false" outlineLevel="0" collapsed="false">
      <c r="A8" s="6" t="s">
        <v>8</v>
      </c>
      <c r="B8" s="15" t="s">
        <v>9</v>
      </c>
      <c r="C8" s="16"/>
      <c r="D8" s="16"/>
      <c r="E8" s="16"/>
      <c r="F8" s="17"/>
      <c r="G8" s="14" t="n">
        <f aca="false">IF(Q8="",E4,Q8)</f>
        <v>0</v>
      </c>
      <c r="H8" s="14"/>
      <c r="I8" s="14"/>
      <c r="J8" s="14"/>
      <c r="K8" s="14"/>
      <c r="L8" s="14"/>
      <c r="M8" s="14"/>
      <c r="N8" s="14"/>
      <c r="O8" s="14"/>
      <c r="P8" s="14"/>
      <c r="Q8" s="11"/>
      <c r="R8" s="11"/>
      <c r="S8" s="11"/>
      <c r="T8" s="11"/>
      <c r="U8" s="11"/>
      <c r="V8" s="11"/>
      <c r="W8" s="11"/>
      <c r="X8" s="11"/>
      <c r="Y8" s="11"/>
      <c r="Z8" s="11"/>
    </row>
    <row r="9" customFormat="false" ht="18.75" hidden="false" customHeight="true" outlineLevel="0" collapsed="false">
      <c r="A9" s="6"/>
      <c r="B9" s="8" t="s">
        <v>10</v>
      </c>
      <c r="C9" s="9"/>
      <c r="D9" s="9"/>
      <c r="E9" s="9"/>
      <c r="F9" s="10"/>
      <c r="G9" s="18"/>
      <c r="H9" s="18"/>
      <c r="I9" s="18"/>
      <c r="J9" s="18"/>
      <c r="K9" s="18"/>
      <c r="L9" s="18"/>
      <c r="M9" s="18"/>
      <c r="N9" s="18"/>
      <c r="O9" s="18"/>
      <c r="P9" s="18"/>
      <c r="Q9" s="19"/>
      <c r="R9" s="19"/>
      <c r="S9" s="19"/>
      <c r="T9" s="19"/>
      <c r="U9" s="19"/>
      <c r="V9" s="19"/>
      <c r="W9" s="19"/>
      <c r="X9" s="19"/>
      <c r="Y9" s="19"/>
      <c r="Z9" s="19"/>
      <c r="AI9" s="1"/>
      <c r="AJ9" s="1"/>
    </row>
    <row r="10" customFormat="false" ht="14.25" hidden="true" customHeight="false" outlineLevel="0" collapsed="false">
      <c r="A10" s="13" t="s">
        <v>8</v>
      </c>
      <c r="B10" s="8" t="s">
        <v>11</v>
      </c>
      <c r="C10" s="9"/>
      <c r="D10" s="9"/>
      <c r="E10" s="9"/>
      <c r="F10" s="10"/>
      <c r="G10" s="14" t="str">
        <f aca="false">IF(Q5="",F4,Q5)</f>
        <v>MUNICÍPIO DE CASTRO</v>
      </c>
      <c r="H10" s="14"/>
      <c r="I10" s="14"/>
      <c r="J10" s="14"/>
      <c r="K10" s="14"/>
      <c r="L10" s="14"/>
      <c r="M10" s="14"/>
      <c r="N10" s="14"/>
      <c r="O10" s="14"/>
      <c r="P10" s="14"/>
      <c r="Q10" s="12" t="str">
        <f aca="false">IF(Q9&gt;0,YEAR(Q9),"")</f>
        <v/>
      </c>
      <c r="R10" s="12"/>
      <c r="S10" s="12"/>
      <c r="T10" s="12"/>
      <c r="U10" s="12"/>
      <c r="V10" s="12"/>
      <c r="W10" s="12"/>
      <c r="X10" s="12"/>
      <c r="Y10" s="12"/>
      <c r="Z10" s="12"/>
      <c r="AI10" s="1"/>
      <c r="AJ10" s="1"/>
    </row>
    <row r="11" customFormat="false" ht="14.25" hidden="true" customHeight="false" outlineLevel="0" collapsed="false">
      <c r="A11" s="6" t="s">
        <v>8</v>
      </c>
      <c r="B11" s="20" t="s">
        <v>12</v>
      </c>
      <c r="C11" s="16"/>
      <c r="D11" s="16"/>
      <c r="E11" s="16"/>
      <c r="F11" s="17"/>
      <c r="G11" s="14" t="n">
        <f aca="false">IF(Q11="",J4,Q11)</f>
        <v>0</v>
      </c>
      <c r="H11" s="14"/>
      <c r="I11" s="14"/>
      <c r="J11" s="14"/>
      <c r="K11" s="14"/>
      <c r="L11" s="14"/>
      <c r="M11" s="14"/>
      <c r="N11" s="14"/>
      <c r="O11" s="14"/>
      <c r="P11" s="14"/>
      <c r="Q11" s="11"/>
      <c r="R11" s="11"/>
      <c r="S11" s="11"/>
      <c r="T11" s="11"/>
      <c r="U11" s="11"/>
      <c r="V11" s="11"/>
      <c r="W11" s="11"/>
      <c r="X11" s="11"/>
      <c r="Y11" s="11"/>
      <c r="Z11" s="11"/>
    </row>
    <row r="12" customFormat="false" ht="14.25" hidden="true" customHeight="false" outlineLevel="0" collapsed="false">
      <c r="A12" s="6" t="s">
        <v>8</v>
      </c>
      <c r="B12" s="21" t="s">
        <v>13</v>
      </c>
      <c r="C12" s="9"/>
      <c r="D12" s="9"/>
      <c r="E12" s="9"/>
      <c r="F12" s="10"/>
      <c r="G12" s="14" t="str">
        <f aca="false">IF(Q12="","",Q12)</f>
        <v/>
      </c>
      <c r="H12" s="14"/>
      <c r="I12" s="14"/>
      <c r="J12" s="14"/>
      <c r="K12" s="14"/>
      <c r="L12" s="14"/>
      <c r="M12" s="14"/>
      <c r="N12" s="14"/>
      <c r="O12" s="14"/>
      <c r="P12" s="14"/>
      <c r="Q12" s="22"/>
      <c r="R12" s="22"/>
      <c r="S12" s="22"/>
      <c r="T12" s="22"/>
      <c r="U12" s="22"/>
      <c r="V12" s="22"/>
      <c r="W12" s="22"/>
      <c r="X12" s="22"/>
      <c r="Y12" s="22"/>
      <c r="Z12" s="22"/>
    </row>
    <row r="13" customFormat="false" ht="14.25" hidden="true" customHeight="false" outlineLevel="0" collapsed="false">
      <c r="A13" s="6" t="s">
        <v>8</v>
      </c>
      <c r="B13" s="8" t="s">
        <v>14</v>
      </c>
      <c r="C13" s="9"/>
      <c r="D13" s="9"/>
      <c r="E13" s="9"/>
      <c r="F13" s="10"/>
      <c r="G13" s="14" t="str">
        <f aca="false">IF(Q13="","",Q13)</f>
        <v>CASTRO</v>
      </c>
      <c r="H13" s="14"/>
      <c r="I13" s="14"/>
      <c r="J13" s="14"/>
      <c r="K13" s="14"/>
      <c r="L13" s="14"/>
      <c r="M13" s="14"/>
      <c r="N13" s="14"/>
      <c r="O13" s="14"/>
      <c r="P13" s="14"/>
      <c r="Q13" s="11" t="s">
        <v>15</v>
      </c>
      <c r="R13" s="11"/>
      <c r="S13" s="11"/>
      <c r="T13" s="11"/>
      <c r="U13" s="11"/>
      <c r="V13" s="11"/>
      <c r="W13" s="11"/>
      <c r="X13" s="11"/>
      <c r="Y13" s="11"/>
      <c r="Z13" s="11"/>
    </row>
    <row r="14" customFormat="false" ht="14.25" hidden="true" customHeight="false" outlineLevel="0" collapsed="false">
      <c r="A14" s="6" t="s">
        <v>8</v>
      </c>
      <c r="B14" s="8" t="s">
        <v>16</v>
      </c>
      <c r="C14" s="9"/>
      <c r="D14" s="9"/>
      <c r="E14" s="9"/>
      <c r="F14" s="10"/>
      <c r="G14" s="14" t="str">
        <f aca="false">IF(Q14="","",Q14)</f>
        <v>PR</v>
      </c>
      <c r="H14" s="14"/>
      <c r="I14" s="14"/>
      <c r="J14" s="14"/>
      <c r="K14" s="14"/>
      <c r="L14" s="14"/>
      <c r="M14" s="14"/>
      <c r="N14" s="14"/>
      <c r="O14" s="14"/>
      <c r="P14" s="14"/>
      <c r="Q14" s="11" t="s">
        <v>17</v>
      </c>
      <c r="R14" s="11"/>
      <c r="S14" s="11"/>
      <c r="T14" s="11"/>
      <c r="U14" s="11"/>
      <c r="V14" s="11"/>
      <c r="W14" s="11"/>
      <c r="X14" s="11"/>
      <c r="Y14" s="11"/>
      <c r="Z14" s="11"/>
    </row>
    <row r="15" customFormat="false" ht="18.75" hidden="false" customHeight="true" outlineLevel="0" collapsed="false">
      <c r="A15" s="13"/>
      <c r="B15" s="8" t="s">
        <v>18</v>
      </c>
      <c r="C15" s="9"/>
      <c r="D15" s="9"/>
      <c r="E15" s="9"/>
      <c r="F15" s="10"/>
      <c r="G15" s="14" t="n">
        <f aca="false">IF(Q15="",I4,Q15)</f>
        <v>0</v>
      </c>
      <c r="H15" s="14"/>
      <c r="I15" s="14"/>
      <c r="J15" s="14"/>
      <c r="K15" s="14"/>
      <c r="L15" s="14"/>
      <c r="M15" s="14"/>
      <c r="N15" s="14"/>
      <c r="O15" s="14"/>
      <c r="P15" s="14"/>
      <c r="Q15" s="11"/>
      <c r="R15" s="11"/>
      <c r="S15" s="11"/>
      <c r="T15" s="11"/>
      <c r="U15" s="11"/>
      <c r="V15" s="11"/>
      <c r="W15" s="11"/>
      <c r="X15" s="11"/>
      <c r="Y15" s="11"/>
      <c r="Z15" s="11"/>
      <c r="AI15" s="1"/>
      <c r="AJ15" s="1"/>
    </row>
    <row r="16" customFormat="false" ht="18.75" hidden="false" customHeight="true" outlineLevel="0" collapsed="false">
      <c r="A16" s="13"/>
      <c r="B16" s="8" t="s">
        <v>19</v>
      </c>
      <c r="C16" s="9"/>
      <c r="D16" s="9"/>
      <c r="E16" s="9"/>
      <c r="F16" s="10"/>
      <c r="G16" s="14" t="str">
        <f aca="false">IF(Q16="",LEFT(H4,25),Q16)</f>
        <v/>
      </c>
      <c r="H16" s="14"/>
      <c r="I16" s="14"/>
      <c r="J16" s="14"/>
      <c r="K16" s="14"/>
      <c r="L16" s="14"/>
      <c r="M16" s="14"/>
      <c r="N16" s="14"/>
      <c r="O16" s="14"/>
      <c r="P16" s="14"/>
      <c r="Q16" s="11"/>
      <c r="R16" s="11"/>
      <c r="S16" s="11"/>
      <c r="T16" s="11"/>
      <c r="U16" s="11"/>
      <c r="V16" s="11"/>
      <c r="W16" s="11"/>
      <c r="X16" s="11"/>
      <c r="Y16" s="11"/>
      <c r="Z16" s="11"/>
      <c r="AI16" s="1"/>
      <c r="AJ16" s="1"/>
    </row>
    <row r="17" customFormat="false" ht="14.25" hidden="true" customHeight="false" outlineLevel="0" collapsed="false">
      <c r="A17" s="6" t="s">
        <v>8</v>
      </c>
      <c r="B17" s="21" t="s">
        <v>20</v>
      </c>
      <c r="C17" s="9"/>
      <c r="D17" s="9"/>
      <c r="E17" s="9"/>
      <c r="F17" s="10"/>
      <c r="G17" s="14" t="str">
        <f aca="false">IF(Q17="","",Q17)</f>
        <v/>
      </c>
      <c r="H17" s="14"/>
      <c r="I17" s="14"/>
      <c r="J17" s="14"/>
      <c r="K17" s="14"/>
      <c r="L17" s="14"/>
      <c r="M17" s="14"/>
      <c r="N17" s="14"/>
      <c r="O17" s="14"/>
      <c r="P17" s="14"/>
      <c r="Q17" s="22"/>
      <c r="R17" s="22"/>
      <c r="S17" s="22"/>
      <c r="T17" s="22"/>
      <c r="U17" s="22"/>
      <c r="V17" s="22"/>
      <c r="W17" s="22"/>
      <c r="X17" s="22"/>
      <c r="Y17" s="22"/>
      <c r="Z17" s="22"/>
    </row>
    <row r="18" customFormat="false" ht="14.25" hidden="true" customHeight="false" outlineLevel="0" collapsed="false">
      <c r="A18" s="6" t="s">
        <v>8</v>
      </c>
      <c r="B18" s="21" t="s">
        <v>21</v>
      </c>
      <c r="C18" s="9"/>
      <c r="D18" s="9"/>
      <c r="E18" s="9"/>
      <c r="F18" s="10"/>
      <c r="G18" s="14" t="n">
        <f aca="false">IF(Q18="",AI4,Q18)</f>
        <v>0</v>
      </c>
      <c r="H18" s="14"/>
      <c r="I18" s="14"/>
      <c r="J18" s="14"/>
      <c r="K18" s="14"/>
      <c r="L18" s="14"/>
      <c r="M18" s="14"/>
      <c r="N18" s="14"/>
      <c r="O18" s="14"/>
      <c r="P18" s="14"/>
      <c r="Q18" s="22"/>
      <c r="R18" s="22"/>
      <c r="S18" s="22"/>
      <c r="T18" s="22"/>
      <c r="U18" s="22"/>
      <c r="V18" s="22"/>
      <c r="W18" s="22"/>
      <c r="X18" s="22"/>
      <c r="Y18" s="22"/>
      <c r="Z18" s="22"/>
    </row>
    <row r="19" customFormat="false" ht="14.25" hidden="true" customHeight="false" outlineLevel="0" collapsed="false">
      <c r="A19" s="6" t="s">
        <v>8</v>
      </c>
      <c r="B19" s="21" t="s">
        <v>22</v>
      </c>
      <c r="C19" s="9"/>
      <c r="D19" s="9"/>
      <c r="E19" s="9"/>
      <c r="F19" s="10"/>
      <c r="G19" s="23" t="n">
        <f aca="false">IF(W4=0,0,(Y4+Z4)/W4)</f>
        <v>0</v>
      </c>
      <c r="H19" s="23"/>
      <c r="I19" s="23"/>
      <c r="J19" s="23"/>
      <c r="K19" s="23"/>
      <c r="L19" s="23"/>
      <c r="M19" s="23"/>
      <c r="N19" s="23"/>
      <c r="O19" s="23"/>
      <c r="P19" s="23"/>
      <c r="Q19" s="22"/>
      <c r="R19" s="22"/>
      <c r="S19" s="22"/>
      <c r="T19" s="22"/>
      <c r="U19" s="22"/>
      <c r="V19" s="22"/>
      <c r="W19" s="22"/>
      <c r="X19" s="22"/>
      <c r="Y19" s="22"/>
      <c r="Z19" s="22"/>
    </row>
    <row r="20" customFormat="false" ht="14.25" hidden="true" customHeight="false" outlineLevel="0" collapsed="false">
      <c r="A20" s="6" t="s">
        <v>8</v>
      </c>
      <c r="B20" s="21" t="s">
        <v>23</v>
      </c>
      <c r="C20" s="9"/>
      <c r="D20" s="9"/>
      <c r="E20" s="9"/>
      <c r="F20" s="10"/>
      <c r="G20" s="14" t="str">
        <f aca="false">IF(Q20="","",Q20)</f>
        <v/>
      </c>
      <c r="H20" s="14"/>
      <c r="I20" s="14"/>
      <c r="J20" s="14"/>
      <c r="K20" s="14"/>
      <c r="L20" s="14"/>
      <c r="M20" s="14"/>
      <c r="N20" s="14"/>
      <c r="O20" s="14"/>
      <c r="P20" s="14"/>
      <c r="Q20" s="22"/>
      <c r="R20" s="22"/>
      <c r="S20" s="22"/>
      <c r="T20" s="22"/>
      <c r="U20" s="22"/>
      <c r="V20" s="22"/>
      <c r="W20" s="22"/>
      <c r="X20" s="22"/>
      <c r="Y20" s="22"/>
      <c r="Z20" s="22"/>
    </row>
    <row r="21" customFormat="false" ht="14.25" hidden="true" customHeight="false" outlineLevel="0" collapsed="false">
      <c r="A21" s="6" t="s">
        <v>8</v>
      </c>
      <c r="B21" s="21" t="s">
        <v>24</v>
      </c>
      <c r="C21" s="9"/>
      <c r="D21" s="9"/>
      <c r="E21" s="9"/>
      <c r="F21" s="10"/>
      <c r="G21" s="14" t="str">
        <f aca="false">IF(Q21="","",Q21)</f>
        <v/>
      </c>
      <c r="H21" s="14"/>
      <c r="I21" s="14"/>
      <c r="J21" s="14"/>
      <c r="K21" s="14"/>
      <c r="L21" s="14"/>
      <c r="M21" s="14"/>
      <c r="N21" s="14"/>
      <c r="O21" s="14"/>
      <c r="P21" s="14"/>
      <c r="Q21" s="22"/>
      <c r="R21" s="22"/>
      <c r="S21" s="22"/>
      <c r="T21" s="22"/>
      <c r="U21" s="22"/>
      <c r="V21" s="22"/>
      <c r="W21" s="22"/>
      <c r="X21" s="22"/>
      <c r="Y21" s="22"/>
      <c r="Z21" s="22"/>
    </row>
    <row r="22" customFormat="false" ht="14.25" hidden="true" customHeight="false" outlineLevel="0" collapsed="false">
      <c r="A22" s="6" t="s">
        <v>8</v>
      </c>
      <c r="B22" s="21" t="s">
        <v>25</v>
      </c>
      <c r="C22" s="24"/>
      <c r="D22" s="24"/>
      <c r="E22" s="24"/>
      <c r="F22" s="25"/>
      <c r="G22" s="14" t="str">
        <f aca="false">IF(Q22="","",Q22)</f>
        <v/>
      </c>
      <c r="H22" s="14"/>
      <c r="I22" s="14"/>
      <c r="J22" s="14"/>
      <c r="K22" s="14"/>
      <c r="L22" s="14"/>
      <c r="M22" s="14"/>
      <c r="N22" s="14"/>
      <c r="O22" s="14"/>
      <c r="P22" s="14"/>
      <c r="Q22" s="26"/>
      <c r="R22" s="26"/>
      <c r="S22" s="26"/>
      <c r="T22" s="26"/>
      <c r="U22" s="26"/>
      <c r="V22" s="26"/>
      <c r="W22" s="26"/>
      <c r="X22" s="26"/>
      <c r="Y22" s="26"/>
      <c r="Z22" s="26"/>
    </row>
    <row r="23" customFormat="false" ht="18.75" hidden="false" customHeight="true" outlineLevel="0" collapsed="false">
      <c r="A23" s="13"/>
      <c r="B23" s="27" t="s">
        <v>26</v>
      </c>
      <c r="C23" s="27"/>
      <c r="D23" s="27"/>
      <c r="E23" s="27"/>
      <c r="F23" s="27"/>
      <c r="G23" s="28" t="n">
        <f aca="false">IF(Q23="",U4,Q23)</f>
        <v>0</v>
      </c>
      <c r="H23" s="28"/>
      <c r="I23" s="28"/>
      <c r="J23" s="28"/>
      <c r="K23" s="28"/>
      <c r="L23" s="28"/>
      <c r="M23" s="28"/>
      <c r="N23" s="28"/>
      <c r="O23" s="28"/>
      <c r="P23" s="28"/>
      <c r="Q23" s="29"/>
      <c r="R23" s="29"/>
      <c r="S23" s="29"/>
      <c r="T23" s="29"/>
      <c r="U23" s="29"/>
      <c r="V23" s="29"/>
      <c r="W23" s="29"/>
      <c r="X23" s="29"/>
      <c r="Y23" s="29"/>
      <c r="Z23" s="29"/>
      <c r="AI23" s="1"/>
      <c r="AJ23" s="1"/>
    </row>
    <row r="24" customFormat="false" ht="14.25" hidden="true" customHeight="false" outlineLevel="0" collapsed="false">
      <c r="A24" s="6" t="s">
        <v>8</v>
      </c>
      <c r="B24" s="21" t="s">
        <v>27</v>
      </c>
      <c r="C24" s="9"/>
      <c r="D24" s="9"/>
      <c r="E24" s="9"/>
      <c r="F24" s="10"/>
      <c r="G24" s="30" t="n">
        <f aca="false">IF(Q24="",P4,Q24)</f>
        <v>0</v>
      </c>
      <c r="H24" s="30"/>
      <c r="I24" s="30"/>
      <c r="J24" s="30"/>
      <c r="K24" s="30"/>
      <c r="L24" s="30"/>
      <c r="M24" s="30"/>
      <c r="N24" s="30"/>
      <c r="O24" s="30"/>
      <c r="P24" s="30"/>
      <c r="Q24" s="31"/>
      <c r="R24" s="31"/>
      <c r="S24" s="31"/>
      <c r="T24" s="31"/>
      <c r="U24" s="31"/>
      <c r="V24" s="31"/>
      <c r="W24" s="31"/>
      <c r="X24" s="31"/>
      <c r="Y24" s="31"/>
      <c r="Z24" s="31"/>
    </row>
    <row r="25" customFormat="false" ht="14.25" hidden="true" customHeight="false" outlineLevel="0" collapsed="false">
      <c r="A25" s="6" t="s">
        <v>8</v>
      </c>
      <c r="B25" s="21" t="s">
        <v>28</v>
      </c>
      <c r="C25" s="9"/>
      <c r="D25" s="9"/>
      <c r="E25" s="9"/>
      <c r="F25" s="10"/>
      <c r="G25" s="14" t="str">
        <f aca="false">IF(Q25="","",Q25)</f>
        <v/>
      </c>
      <c r="H25" s="14"/>
      <c r="I25" s="14"/>
      <c r="J25" s="14"/>
      <c r="K25" s="14"/>
      <c r="L25" s="14"/>
      <c r="M25" s="14"/>
      <c r="N25" s="14"/>
      <c r="O25" s="14"/>
      <c r="P25" s="14"/>
      <c r="Q25" s="31"/>
      <c r="R25" s="31"/>
      <c r="S25" s="31"/>
      <c r="T25" s="31"/>
      <c r="U25" s="31"/>
      <c r="V25" s="31"/>
      <c r="W25" s="31"/>
      <c r="X25" s="31"/>
      <c r="Y25" s="31"/>
      <c r="Z25" s="31"/>
    </row>
    <row r="26" customFormat="false" ht="14.25" hidden="true" customHeight="false" outlineLevel="0" collapsed="false">
      <c r="A26" s="6" t="s">
        <v>8</v>
      </c>
      <c r="B26" s="21" t="s">
        <v>29</v>
      </c>
      <c r="C26" s="9"/>
      <c r="D26" s="9"/>
      <c r="E26" s="9"/>
      <c r="F26" s="10"/>
      <c r="G26" s="14" t="str">
        <f aca="false">IF(Q26="",Q4,Q26)</f>
        <v>* Preencha os campos necessários abaixo para transportar as informações para as demais guias *</v>
      </c>
      <c r="H26" s="14"/>
      <c r="I26" s="14"/>
      <c r="J26" s="14"/>
      <c r="K26" s="14"/>
      <c r="L26" s="14"/>
      <c r="M26" s="14"/>
      <c r="N26" s="14"/>
      <c r="O26" s="14"/>
      <c r="P26" s="14"/>
      <c r="Q26" s="31"/>
      <c r="R26" s="31"/>
      <c r="S26" s="31"/>
      <c r="T26" s="31"/>
      <c r="U26" s="31"/>
      <c r="V26" s="31"/>
      <c r="W26" s="31"/>
      <c r="X26" s="31"/>
      <c r="Y26" s="31"/>
      <c r="Z26" s="31"/>
    </row>
    <row r="27" customFormat="false" ht="14.25" hidden="true" customHeight="false" outlineLevel="0" collapsed="false">
      <c r="A27" s="6" t="s">
        <v>8</v>
      </c>
      <c r="B27" s="21" t="s">
        <v>30</v>
      </c>
      <c r="C27" s="9"/>
      <c r="D27" s="9"/>
      <c r="E27" s="9"/>
      <c r="F27" s="10"/>
      <c r="G27" s="30" t="str">
        <f aca="false">IF(Q27="","",Q27)</f>
        <v/>
      </c>
      <c r="H27" s="30"/>
      <c r="I27" s="30"/>
      <c r="J27" s="30"/>
      <c r="K27" s="30"/>
      <c r="L27" s="30"/>
      <c r="M27" s="30"/>
      <c r="N27" s="30"/>
      <c r="O27" s="30"/>
      <c r="P27" s="30"/>
      <c r="Q27" s="31"/>
      <c r="R27" s="31"/>
      <c r="S27" s="31"/>
      <c r="T27" s="31"/>
      <c r="U27" s="31"/>
      <c r="V27" s="31"/>
      <c r="W27" s="31"/>
      <c r="X27" s="31"/>
      <c r="Y27" s="31"/>
      <c r="Z27" s="31"/>
    </row>
    <row r="28" customFormat="false" ht="14.25" hidden="true" customHeight="false" outlineLevel="0" collapsed="false">
      <c r="A28" s="6" t="s">
        <v>8</v>
      </c>
      <c r="B28" s="21" t="s">
        <v>31</v>
      </c>
      <c r="C28" s="9"/>
      <c r="D28" s="9"/>
      <c r="E28" s="9"/>
      <c r="F28" s="10"/>
      <c r="G28" s="30" t="n">
        <f aca="false">IF(Q28="",AH4,Q28)</f>
        <v>0</v>
      </c>
      <c r="H28" s="30"/>
      <c r="I28" s="30"/>
      <c r="J28" s="30"/>
      <c r="K28" s="30"/>
      <c r="L28" s="30"/>
      <c r="M28" s="30"/>
      <c r="N28" s="30"/>
      <c r="O28" s="30"/>
      <c r="P28" s="30"/>
      <c r="Q28" s="32"/>
      <c r="R28" s="32"/>
      <c r="S28" s="32"/>
      <c r="T28" s="32"/>
      <c r="U28" s="32"/>
      <c r="V28" s="32"/>
      <c r="W28" s="32"/>
      <c r="X28" s="32"/>
      <c r="Y28" s="32"/>
      <c r="Z28" s="32"/>
    </row>
    <row r="29" customFormat="false" ht="14.25" hidden="true" customHeight="false" outlineLevel="0" collapsed="false">
      <c r="A29" s="6" t="s">
        <v>8</v>
      </c>
      <c r="B29" s="15" t="s">
        <v>32</v>
      </c>
      <c r="C29" s="16"/>
      <c r="D29" s="16"/>
      <c r="E29" s="16"/>
      <c r="F29" s="17"/>
      <c r="G29" s="14" t="str">
        <f aca="false">IF(Q29="(selecione)","(selecione)","GIGOV - "&amp;Q29)</f>
        <v>GIGOV - PG - PONTA GROSSA</v>
      </c>
      <c r="H29" s="14"/>
      <c r="I29" s="14"/>
      <c r="J29" s="14"/>
      <c r="K29" s="14"/>
      <c r="L29" s="14"/>
      <c r="M29" s="14"/>
      <c r="N29" s="14"/>
      <c r="O29" s="14"/>
      <c r="P29" s="14"/>
      <c r="Q29" s="33" t="s">
        <v>33</v>
      </c>
      <c r="R29" s="33"/>
      <c r="S29" s="33"/>
      <c r="T29" s="33"/>
      <c r="U29" s="33"/>
      <c r="V29" s="33"/>
      <c r="W29" s="33"/>
      <c r="X29" s="33"/>
      <c r="Y29" s="33"/>
      <c r="Z29" s="33"/>
    </row>
    <row r="30" customFormat="false" ht="14.25" hidden="true" customHeight="false" outlineLevel="0" collapsed="false">
      <c r="A30" s="6" t="s">
        <v>8</v>
      </c>
      <c r="B30" s="20" t="s">
        <v>34</v>
      </c>
      <c r="C30" s="16"/>
      <c r="D30" s="16"/>
      <c r="E30" s="16"/>
      <c r="F30" s="17"/>
      <c r="G30" s="14" t="str">
        <f aca="false">IF(Q30="","",Q30)</f>
        <v/>
      </c>
      <c r="H30" s="14"/>
      <c r="I30" s="14"/>
      <c r="J30" s="14"/>
      <c r="K30" s="14"/>
      <c r="L30" s="14"/>
      <c r="M30" s="14"/>
      <c r="N30" s="14"/>
      <c r="O30" s="14"/>
      <c r="P30" s="14"/>
      <c r="Q30" s="34"/>
      <c r="R30" s="34"/>
      <c r="S30" s="34"/>
      <c r="T30" s="34"/>
      <c r="U30" s="34"/>
      <c r="V30" s="34"/>
      <c r="W30" s="34"/>
      <c r="X30" s="34"/>
      <c r="Y30" s="34"/>
      <c r="Z30" s="34"/>
    </row>
    <row r="31" customFormat="false" ht="14.25" hidden="true" customHeight="false" outlineLevel="0" collapsed="false">
      <c r="A31" s="6" t="s">
        <v>8</v>
      </c>
      <c r="B31" s="15" t="s">
        <v>35</v>
      </c>
      <c r="C31" s="16"/>
      <c r="D31" s="16"/>
      <c r="E31" s="16"/>
      <c r="F31" s="17"/>
      <c r="G31" s="14" t="str">
        <f aca="false">IF(Q31="",N4,Q31)</f>
        <v>CAMPOS GERAIS</v>
      </c>
      <c r="H31" s="14"/>
      <c r="I31" s="14"/>
      <c r="J31" s="14"/>
      <c r="K31" s="14"/>
      <c r="L31" s="14"/>
      <c r="M31" s="14"/>
      <c r="N31" s="14"/>
      <c r="O31" s="14"/>
      <c r="P31" s="14"/>
      <c r="Q31" s="33" t="s">
        <v>36</v>
      </c>
      <c r="R31" s="33"/>
      <c r="S31" s="33"/>
      <c r="T31" s="33"/>
      <c r="U31" s="33"/>
      <c r="V31" s="33"/>
      <c r="W31" s="33"/>
      <c r="X31" s="33"/>
      <c r="Y31" s="33"/>
      <c r="Z31" s="33"/>
    </row>
    <row r="32" customFormat="false" ht="14.25" hidden="true" customHeight="false" outlineLevel="0" collapsed="false">
      <c r="A32" s="6" t="s">
        <v>8</v>
      </c>
      <c r="B32" s="15" t="s">
        <v>37</v>
      </c>
      <c r="C32" s="16"/>
      <c r="D32" s="16"/>
      <c r="E32" s="16"/>
      <c r="F32" s="17"/>
      <c r="G32" s="14" t="n">
        <f aca="false">IF(Q32="",AR4,Q32)</f>
        <v>2017</v>
      </c>
      <c r="H32" s="14"/>
      <c r="I32" s="14"/>
      <c r="J32" s="14"/>
      <c r="K32" s="14"/>
      <c r="L32" s="14"/>
      <c r="M32" s="14"/>
      <c r="N32" s="14"/>
      <c r="O32" s="14"/>
      <c r="P32" s="14"/>
      <c r="Q32" s="11" t="n">
        <v>2017</v>
      </c>
      <c r="R32" s="11"/>
      <c r="S32" s="11"/>
      <c r="T32" s="11"/>
      <c r="U32" s="11"/>
      <c r="V32" s="11"/>
      <c r="W32" s="11"/>
      <c r="X32" s="11"/>
      <c r="Y32" s="11"/>
      <c r="Z32" s="11"/>
    </row>
    <row r="33" customFormat="false" ht="14.25" hidden="true" customHeight="false" outlineLevel="0" collapsed="false">
      <c r="A33" s="6" t="s">
        <v>8</v>
      </c>
      <c r="B33" s="20" t="s">
        <v>38</v>
      </c>
      <c r="C33" s="16"/>
      <c r="D33" s="16"/>
      <c r="E33" s="16"/>
      <c r="F33" s="16"/>
      <c r="G33" s="16"/>
      <c r="H33" s="16"/>
      <c r="I33" s="16"/>
      <c r="J33" s="16"/>
      <c r="K33" s="16"/>
      <c r="L33" s="16"/>
      <c r="M33" s="16"/>
      <c r="N33" s="16"/>
      <c r="O33" s="16"/>
      <c r="P33" s="17"/>
      <c r="Q33" s="35"/>
      <c r="R33" s="35"/>
      <c r="S33" s="35"/>
      <c r="T33" s="35"/>
      <c r="U33" s="35"/>
      <c r="V33" s="35"/>
      <c r="W33" s="35"/>
      <c r="X33" s="35"/>
      <c r="Y33" s="35"/>
      <c r="Z33" s="35"/>
    </row>
    <row r="34" customFormat="false" ht="14.25" hidden="true" customHeight="false" outlineLevel="0" collapsed="false">
      <c r="A34" s="6" t="s">
        <v>8</v>
      </c>
      <c r="B34" s="36" t="s">
        <v>39</v>
      </c>
      <c r="C34" s="37"/>
      <c r="D34" s="37"/>
      <c r="E34" s="37"/>
      <c r="F34" s="37"/>
      <c r="G34" s="16"/>
      <c r="H34" s="16"/>
      <c r="I34" s="16"/>
      <c r="J34" s="16"/>
      <c r="K34" s="16"/>
      <c r="L34" s="16"/>
      <c r="M34" s="16"/>
      <c r="N34" s="16"/>
      <c r="O34" s="16"/>
      <c r="P34" s="17"/>
      <c r="Q34" s="38"/>
      <c r="R34" s="38"/>
      <c r="S34" s="38"/>
      <c r="T34" s="38"/>
      <c r="U34" s="38"/>
      <c r="V34" s="38"/>
      <c r="W34" s="38"/>
      <c r="X34" s="38"/>
      <c r="Y34" s="38"/>
      <c r="Z34" s="38"/>
    </row>
    <row r="35" customFormat="false" ht="18.75" hidden="false" customHeight="true" outlineLevel="0" collapsed="false">
      <c r="A35" s="13"/>
      <c r="B35" s="27" t="s">
        <v>40</v>
      </c>
      <c r="C35" s="27"/>
      <c r="D35" s="27"/>
      <c r="E35" s="27"/>
      <c r="F35" s="27"/>
      <c r="G35" s="39"/>
      <c r="H35" s="39"/>
      <c r="I35" s="39"/>
      <c r="J35" s="39"/>
      <c r="K35" s="39"/>
      <c r="L35" s="39"/>
      <c r="M35" s="39"/>
      <c r="N35" s="39"/>
      <c r="O35" s="39"/>
      <c r="P35" s="40"/>
      <c r="Q35" s="41"/>
      <c r="R35" s="41"/>
      <c r="S35" s="41"/>
      <c r="T35" s="41"/>
      <c r="U35" s="41"/>
      <c r="V35" s="41"/>
      <c r="W35" s="41"/>
      <c r="X35" s="41"/>
      <c r="Y35" s="41"/>
      <c r="Z35" s="41"/>
      <c r="AA35" s="42" t="str">
        <f aca="false">IF($V$40="X"," * Consultar SICONV. Não confundir com a Contrapartida prevista na Proposta!","")</f>
        <v> * Consultar SICONV. Não confundir com a Contrapartida prevista na Proposta!</v>
      </c>
      <c r="AI35" s="1"/>
      <c r="AJ35" s="1"/>
    </row>
    <row r="36" customFormat="false" ht="18" hidden="true" customHeight="true" outlineLevel="0" collapsed="false">
      <c r="A36" s="13"/>
      <c r="B36" s="27" t="s">
        <v>41</v>
      </c>
      <c r="C36" s="27"/>
      <c r="D36" s="27"/>
      <c r="E36" s="27"/>
      <c r="F36" s="27"/>
      <c r="G36" s="39"/>
      <c r="H36" s="39"/>
      <c r="I36" s="39"/>
      <c r="J36" s="39"/>
      <c r="K36" s="39"/>
      <c r="L36" s="39"/>
      <c r="M36" s="39"/>
      <c r="N36" s="39"/>
      <c r="O36" s="39"/>
      <c r="P36" s="43"/>
      <c r="Q36" s="44" t="n">
        <f aca="false">IF(Q37=0,SUM(Q23+Q35),Q23/(1-Q37/100))</f>
        <v>0</v>
      </c>
      <c r="R36" s="44"/>
      <c r="S36" s="44"/>
      <c r="T36" s="44"/>
      <c r="U36" s="44"/>
      <c r="V36" s="44"/>
      <c r="W36" s="44"/>
      <c r="X36" s="44"/>
      <c r="Y36" s="44"/>
      <c r="Z36" s="44"/>
      <c r="AA36" s="42"/>
      <c r="AI36" s="1"/>
      <c r="AJ36" s="1"/>
    </row>
    <row r="37" customFormat="false" ht="18.75" hidden="false" customHeight="true" outlineLevel="0" collapsed="false">
      <c r="A37" s="13"/>
      <c r="B37" s="27" t="s">
        <v>42</v>
      </c>
      <c r="C37" s="27"/>
      <c r="D37" s="27"/>
      <c r="E37" s="27"/>
      <c r="F37" s="27"/>
      <c r="G37" s="16"/>
      <c r="H37" s="16"/>
      <c r="I37" s="16"/>
      <c r="J37" s="16"/>
      <c r="K37" s="16"/>
      <c r="L37" s="16"/>
      <c r="M37" s="16"/>
      <c r="N37" s="16"/>
      <c r="O37" s="16"/>
      <c r="P37" s="45" t="n">
        <f aca="false">IF(Q35&lt;&gt;0,,Q37)</f>
        <v>0</v>
      </c>
      <c r="Q37" s="46"/>
      <c r="R37" s="47" t="str">
        <f aca="false">IF(Q35&gt;0,"* Indicar o valor acima apenas se souber o mínimo exigido no Programa, pois prevalece sobre este %",IF($V$40="X","* Consulte o SICONV ou a CAIXA p/ confirmar este %! *",""))</f>
        <v>* Consulte o SICONV ou a CAIXA p/ confirmar este %! *</v>
      </c>
      <c r="S37" s="47"/>
      <c r="T37" s="47"/>
      <c r="U37" s="47"/>
      <c r="V37" s="47"/>
      <c r="W37" s="47"/>
      <c r="X37" s="47"/>
      <c r="Y37" s="47"/>
      <c r="Z37" s="47"/>
      <c r="AA37" s="42" t="str">
        <f aca="false">IF($V$40="X"," * No SICONV, consultar a Aba Programa.","")</f>
        <v> * No SICONV, consultar a Aba Programa.</v>
      </c>
      <c r="AI37" s="1"/>
      <c r="AJ37" s="1"/>
    </row>
    <row r="38" customFormat="false" ht="14.25" hidden="true" customHeight="false" outlineLevel="0" collapsed="false">
      <c r="A38" s="6" t="s">
        <v>8</v>
      </c>
      <c r="B38" s="36" t="s">
        <v>43</v>
      </c>
      <c r="C38" s="37"/>
      <c r="D38" s="37"/>
      <c r="E38" s="37"/>
      <c r="F38" s="37"/>
      <c r="G38" s="16"/>
      <c r="H38" s="16"/>
      <c r="I38" s="16"/>
      <c r="J38" s="16"/>
      <c r="K38" s="16"/>
      <c r="L38" s="16"/>
      <c r="M38" s="16"/>
      <c r="N38" s="16"/>
      <c r="O38" s="16"/>
      <c r="P38" s="17"/>
      <c r="Q38" s="48"/>
      <c r="R38" s="48"/>
      <c r="S38" s="48"/>
      <c r="T38" s="48"/>
      <c r="U38" s="48"/>
      <c r="V38" s="48"/>
      <c r="W38" s="48"/>
      <c r="X38" s="48"/>
      <c r="Y38" s="48"/>
      <c r="Z38" s="48"/>
    </row>
    <row r="39" customFormat="false" ht="29.25" hidden="true" customHeight="true" outlineLevel="0" collapsed="false">
      <c r="A39" s="49" t="s">
        <v>8</v>
      </c>
      <c r="B39" s="50" t="s">
        <v>44</v>
      </c>
      <c r="C39" s="50"/>
      <c r="D39" s="50"/>
      <c r="E39" s="50"/>
      <c r="F39" s="50"/>
      <c r="G39" s="51"/>
      <c r="H39" s="51"/>
      <c r="I39" s="51"/>
      <c r="J39" s="51"/>
      <c r="K39" s="51"/>
      <c r="L39" s="51"/>
      <c r="M39" s="51"/>
      <c r="N39" s="51"/>
      <c r="O39" s="51"/>
      <c r="P39" s="52"/>
      <c r="Q39" s="53" t="str">
        <f aca="false">Q42</f>
        <v>X</v>
      </c>
      <c r="R39" s="54" t="s">
        <v>45</v>
      </c>
      <c r="S39" s="54"/>
      <c r="T39" s="54"/>
      <c r="U39" s="54"/>
      <c r="V39" s="53" t="n">
        <f aca="false">IF(OR(AA23=1,Q40="X"),"X",IF(AA33=1,"X",IF(Q39=0,"X",0)))</f>
        <v>0</v>
      </c>
      <c r="W39" s="55" t="s">
        <v>46</v>
      </c>
      <c r="X39" s="55"/>
      <c r="Y39" s="55"/>
      <c r="Z39" s="56"/>
    </row>
    <row r="40" customFormat="false" ht="18.75" hidden="false" customHeight="true" outlineLevel="0" collapsed="false">
      <c r="A40" s="13"/>
      <c r="B40" s="27" t="s">
        <v>47</v>
      </c>
      <c r="C40" s="27"/>
      <c r="D40" s="27"/>
      <c r="E40" s="27"/>
      <c r="F40" s="27"/>
      <c r="G40" s="51"/>
      <c r="H40" s="51"/>
      <c r="I40" s="51"/>
      <c r="J40" s="51"/>
      <c r="K40" s="51"/>
      <c r="L40" s="51"/>
      <c r="M40" s="51"/>
      <c r="N40" s="51"/>
      <c r="O40" s="51"/>
      <c r="P40" s="52"/>
      <c r="Q40" s="57"/>
      <c r="R40" s="54" t="s">
        <v>48</v>
      </c>
      <c r="S40" s="54"/>
      <c r="T40" s="54"/>
      <c r="U40" s="54"/>
      <c r="V40" s="53" t="str">
        <f aca="false">IF(Q40=0,"X",0)</f>
        <v>X</v>
      </c>
      <c r="W40" s="58" t="s">
        <v>46</v>
      </c>
      <c r="X40" s="58"/>
      <c r="Y40" s="58"/>
      <c r="Z40" s="58"/>
      <c r="AI40" s="1"/>
      <c r="AJ40" s="1"/>
    </row>
    <row r="41" customFormat="false" ht="18.75" hidden="false" customHeight="true" outlineLevel="0" collapsed="false">
      <c r="A41" s="13"/>
      <c r="B41" s="27" t="s">
        <v>49</v>
      </c>
      <c r="C41" s="27"/>
      <c r="D41" s="27"/>
      <c r="E41" s="27"/>
      <c r="F41" s="27"/>
      <c r="G41" s="51"/>
      <c r="H41" s="51"/>
      <c r="I41" s="51"/>
      <c r="J41" s="51"/>
      <c r="K41" s="51"/>
      <c r="L41" s="51"/>
      <c r="M41" s="51"/>
      <c r="N41" s="51"/>
      <c r="O41" s="51"/>
      <c r="P41" s="52"/>
      <c r="Q41" s="59" t="str">
        <f aca="false">IF(AND(Q23&gt;0,Q40=""),"X","")</f>
        <v/>
      </c>
      <c r="R41" s="54" t="s">
        <v>48</v>
      </c>
      <c r="S41" s="54"/>
      <c r="T41" s="54"/>
      <c r="U41" s="54"/>
      <c r="V41" s="53" t="str">
        <f aca="false">IF(Q41="","X",0)</f>
        <v>X</v>
      </c>
      <c r="W41" s="58" t="s">
        <v>46</v>
      </c>
      <c r="X41" s="58"/>
      <c r="Y41" s="58"/>
      <c r="Z41" s="58"/>
      <c r="AI41" s="1"/>
      <c r="AJ41" s="1"/>
    </row>
    <row r="42" customFormat="false" ht="18.75" hidden="false" customHeight="true" outlineLevel="0" collapsed="false">
      <c r="A42" s="13"/>
      <c r="B42" s="27" t="s">
        <v>50</v>
      </c>
      <c r="C42" s="27"/>
      <c r="D42" s="27"/>
      <c r="E42" s="27"/>
      <c r="F42" s="27"/>
      <c r="G42" s="51"/>
      <c r="H42" s="51"/>
      <c r="I42" s="51"/>
      <c r="J42" s="51"/>
      <c r="K42" s="51"/>
      <c r="L42" s="51"/>
      <c r="M42" s="51"/>
      <c r="N42" s="51"/>
      <c r="O42" s="51"/>
      <c r="P42" s="52"/>
      <c r="Q42" s="57" t="s">
        <v>8</v>
      </c>
      <c r="R42" s="54" t="s">
        <v>48</v>
      </c>
      <c r="S42" s="54"/>
      <c r="T42" s="54"/>
      <c r="U42" s="54"/>
      <c r="V42" s="53" t="n">
        <f aca="false">IF(Q42=0,"X",0)</f>
        <v>0</v>
      </c>
      <c r="W42" s="58" t="s">
        <v>46</v>
      </c>
      <c r="X42" s="58"/>
      <c r="Y42" s="58"/>
      <c r="Z42" s="58"/>
      <c r="AI42" s="1"/>
      <c r="AJ42" s="1"/>
    </row>
    <row r="43" s="1" customFormat="true" ht="14.25" hidden="false" customHeight="false" outlineLevel="0" collapsed="false"/>
    <row r="44" s="1" customFormat="true" ht="14.25" hidden="false" customHeight="false" outlineLevel="0" collapsed="false"/>
    <row r="45" s="1" customFormat="true" ht="15" hidden="false" customHeight="false" outlineLevel="0" collapsed="false">
      <c r="Q45" s="2"/>
      <c r="S45" s="3" t="s">
        <v>51</v>
      </c>
    </row>
    <row r="46" s="1" customFormat="true" ht="7.5" hidden="false" customHeight="true" outlineLevel="0" collapsed="false"/>
    <row r="47" s="1" customFormat="true" ht="7.5" hidden="false" customHeight="true" outlineLevel="0" collapsed="false"/>
    <row r="48" s="1" customFormat="true" ht="30.75" hidden="false" customHeight="true" outlineLevel="0" collapsed="false">
      <c r="B48" s="5" t="s">
        <v>52</v>
      </c>
      <c r="C48" s="5"/>
      <c r="D48" s="5"/>
      <c r="E48" s="5"/>
      <c r="F48" s="5"/>
      <c r="Q48" s="7" t="s">
        <v>53</v>
      </c>
      <c r="R48" s="7"/>
      <c r="S48" s="7"/>
      <c r="T48" s="7"/>
      <c r="U48" s="7"/>
      <c r="V48" s="7"/>
      <c r="W48" s="7"/>
      <c r="X48" s="7"/>
      <c r="Y48" s="7"/>
      <c r="Z48" s="7"/>
    </row>
    <row r="49" s="1" customFormat="true" ht="15" hidden="false" customHeight="true" outlineLevel="0" collapsed="false">
      <c r="B49" s="60" t="s">
        <v>54</v>
      </c>
      <c r="C49" s="60"/>
      <c r="D49" s="60"/>
      <c r="E49" s="60"/>
      <c r="F49" s="60"/>
      <c r="Q49" s="61" t="n">
        <f aca="false">S113</f>
        <v>0</v>
      </c>
      <c r="R49" s="61"/>
      <c r="S49" s="61"/>
      <c r="T49" s="61"/>
      <c r="U49" s="61"/>
      <c r="V49" s="61"/>
      <c r="W49" s="61"/>
      <c r="X49" s="61"/>
      <c r="Y49" s="61"/>
      <c r="Z49" s="61"/>
    </row>
    <row r="50" s="1" customFormat="true" ht="15" hidden="false" customHeight="true" outlineLevel="0" collapsed="false">
      <c r="B50" s="60" t="s">
        <v>55</v>
      </c>
      <c r="C50" s="60"/>
      <c r="D50" s="60"/>
      <c r="E50" s="60"/>
      <c r="F50" s="60"/>
      <c r="Q50" s="61" t="n">
        <f aca="false">S114</f>
        <v>41766.75</v>
      </c>
      <c r="R50" s="61"/>
      <c r="S50" s="61"/>
      <c r="T50" s="61"/>
      <c r="U50" s="61"/>
      <c r="V50" s="61"/>
      <c r="W50" s="61"/>
      <c r="X50" s="61"/>
      <c r="Y50" s="61"/>
      <c r="Z50" s="61"/>
    </row>
    <row r="51" s="1" customFormat="true" ht="18" hidden="true" customHeight="true" outlineLevel="0" collapsed="false">
      <c r="B51" s="60" t="s">
        <v>39</v>
      </c>
      <c r="C51" s="60"/>
      <c r="D51" s="60"/>
      <c r="E51" s="60"/>
      <c r="F51" s="60"/>
      <c r="Q51" s="61" t="n">
        <f aca="false">S116</f>
        <v>0</v>
      </c>
      <c r="R51" s="61"/>
      <c r="S51" s="61"/>
      <c r="T51" s="61"/>
      <c r="U51" s="61"/>
      <c r="V51" s="61"/>
      <c r="W51" s="61"/>
      <c r="X51" s="61"/>
      <c r="Y51" s="61"/>
      <c r="Z51" s="61"/>
    </row>
    <row r="52" s="1" customFormat="true" ht="15" hidden="false" customHeight="true" outlineLevel="0" collapsed="false">
      <c r="B52" s="60" t="s">
        <v>56</v>
      </c>
      <c r="C52" s="60"/>
      <c r="D52" s="60"/>
      <c r="E52" s="60"/>
      <c r="F52" s="60"/>
      <c r="Q52" s="61" t="n">
        <f aca="false">S104</f>
        <v>41766.75</v>
      </c>
      <c r="R52" s="61"/>
      <c r="S52" s="61"/>
      <c r="T52" s="61"/>
      <c r="U52" s="61"/>
      <c r="V52" s="61"/>
      <c r="W52" s="61"/>
      <c r="X52" s="61"/>
      <c r="Y52" s="61"/>
      <c r="Z52" s="61"/>
    </row>
    <row r="53" s="1" customFormat="true" ht="14.25" hidden="false" customHeight="false" outlineLevel="0" collapsed="false"/>
    <row r="54" s="1" customFormat="true" ht="14.25" hidden="false" customHeight="false" outlineLevel="0" collapsed="false"/>
    <row r="55" s="1" customFormat="true" ht="15" hidden="false" customHeight="false" outlineLevel="0" collapsed="false">
      <c r="Q55" s="62"/>
      <c r="S55" s="3" t="s">
        <v>57</v>
      </c>
    </row>
    <row r="56" s="1" customFormat="true" ht="7.5" hidden="false" customHeight="true" outlineLevel="0" collapsed="false"/>
    <row r="57" s="1" customFormat="true" ht="7.5" hidden="false" customHeight="true" outlineLevel="0" collapsed="false"/>
    <row r="58" s="1" customFormat="true" ht="30.75" hidden="false" customHeight="true" outlineLevel="0" collapsed="false">
      <c r="B58" s="5" t="s">
        <v>52</v>
      </c>
      <c r="C58" s="5"/>
      <c r="D58" s="5"/>
      <c r="E58" s="5"/>
      <c r="F58" s="5"/>
      <c r="Q58" s="7" t="s">
        <v>58</v>
      </c>
      <c r="R58" s="7"/>
      <c r="S58" s="7"/>
      <c r="T58" s="7"/>
      <c r="U58" s="7"/>
      <c r="V58" s="7"/>
      <c r="W58" s="7"/>
      <c r="X58" s="7"/>
      <c r="Y58" s="7"/>
      <c r="Z58" s="7"/>
      <c r="AA58" s="42"/>
    </row>
    <row r="59" s="1" customFormat="true" ht="15" hidden="false" customHeight="true" outlineLevel="0" collapsed="false">
      <c r="B59" s="60" t="s">
        <v>54</v>
      </c>
      <c r="C59" s="60"/>
      <c r="D59" s="60"/>
      <c r="E59" s="60"/>
      <c r="F59" s="60"/>
      <c r="Q59" s="61" t="n">
        <f aca="false">T120</f>
        <v>0</v>
      </c>
      <c r="R59" s="61"/>
      <c r="S59" s="61"/>
      <c r="T59" s="61"/>
      <c r="U59" s="61"/>
      <c r="V59" s="61"/>
      <c r="W59" s="61"/>
      <c r="X59" s="61"/>
      <c r="Y59" s="61"/>
      <c r="Z59" s="61"/>
    </row>
    <row r="60" s="1" customFormat="true" ht="14.25" hidden="false" customHeight="true" outlineLevel="0" collapsed="false">
      <c r="B60" s="60" t="s">
        <v>55</v>
      </c>
      <c r="C60" s="60"/>
      <c r="D60" s="60"/>
      <c r="E60" s="60"/>
      <c r="F60" s="60"/>
      <c r="Q60" s="61" t="n">
        <f aca="false">T121</f>
        <v>41766.75</v>
      </c>
      <c r="R60" s="61"/>
      <c r="S60" s="61"/>
      <c r="T60" s="61"/>
      <c r="U60" s="61"/>
      <c r="V60" s="61"/>
      <c r="W60" s="61"/>
      <c r="X60" s="61"/>
      <c r="Y60" s="61"/>
      <c r="Z60" s="61"/>
    </row>
    <row r="61" s="1" customFormat="true" ht="14.25" hidden="true" customHeight="true" outlineLevel="0" collapsed="false">
      <c r="B61" s="60" t="s">
        <v>39</v>
      </c>
      <c r="C61" s="60"/>
      <c r="D61" s="60"/>
      <c r="E61" s="60"/>
      <c r="F61" s="60"/>
      <c r="Q61" s="61" t="n">
        <f aca="false">T116</f>
        <v>0</v>
      </c>
      <c r="R61" s="61"/>
      <c r="S61" s="61"/>
      <c r="T61" s="61"/>
      <c r="U61" s="61"/>
      <c r="V61" s="61"/>
      <c r="W61" s="61"/>
      <c r="X61" s="61"/>
      <c r="Y61" s="61"/>
      <c r="Z61" s="61"/>
    </row>
    <row r="62" s="1" customFormat="true" ht="14.25" hidden="false" customHeight="true" outlineLevel="0" collapsed="false">
      <c r="B62" s="60" t="s">
        <v>56</v>
      </c>
      <c r="C62" s="60"/>
      <c r="D62" s="60"/>
      <c r="E62" s="60"/>
      <c r="F62" s="60"/>
      <c r="Q62" s="61" t="n">
        <f aca="false">T124</f>
        <v>41766.75</v>
      </c>
      <c r="R62" s="61"/>
      <c r="S62" s="61"/>
      <c r="T62" s="61"/>
      <c r="U62" s="61"/>
      <c r="V62" s="61"/>
      <c r="W62" s="61"/>
      <c r="X62" s="61"/>
      <c r="Y62" s="61"/>
      <c r="Z62" s="61"/>
    </row>
    <row r="63" s="1" customFormat="true" ht="14.25" hidden="false" customHeight="false" outlineLevel="0" collapsed="false"/>
    <row r="65" customFormat="false" ht="15" hidden="false" customHeight="false" outlineLevel="0" collapsed="false">
      <c r="B65" s="1"/>
      <c r="C65" s="1"/>
      <c r="D65" s="1"/>
      <c r="E65" s="1"/>
      <c r="F65" s="1"/>
      <c r="Q65" s="62"/>
      <c r="R65" s="1"/>
      <c r="S65" s="3" t="s">
        <v>59</v>
      </c>
      <c r="T65" s="1"/>
      <c r="U65" s="1"/>
      <c r="V65" s="1"/>
      <c r="W65" s="1"/>
      <c r="X65" s="1"/>
      <c r="Y65" s="1"/>
      <c r="Z65" s="1"/>
    </row>
    <row r="66" customFormat="false" ht="7.5" hidden="false" customHeight="true" outlineLevel="0" collapsed="false">
      <c r="B66" s="1"/>
      <c r="C66" s="1"/>
      <c r="D66" s="1"/>
      <c r="E66" s="1"/>
      <c r="F66" s="1"/>
      <c r="Q66" s="1"/>
      <c r="R66" s="1"/>
      <c r="S66" s="1"/>
      <c r="T66" s="1"/>
      <c r="U66" s="1"/>
      <c r="V66" s="1"/>
      <c r="W66" s="1"/>
      <c r="X66" s="1"/>
      <c r="Y66" s="1"/>
      <c r="Z66" s="1"/>
    </row>
    <row r="67" customFormat="false" ht="7.5" hidden="false" customHeight="true" outlineLevel="0" collapsed="false">
      <c r="B67" s="1"/>
      <c r="C67" s="1"/>
      <c r="D67" s="1"/>
      <c r="E67" s="1"/>
      <c r="F67" s="1"/>
      <c r="Q67" s="1"/>
      <c r="R67" s="1"/>
      <c r="S67" s="1"/>
      <c r="T67" s="1"/>
      <c r="U67" s="1"/>
      <c r="V67" s="1"/>
      <c r="W67" s="1"/>
      <c r="X67" s="1"/>
      <c r="Y67" s="1"/>
      <c r="Z67" s="1"/>
    </row>
    <row r="68" customFormat="false" ht="30.75" hidden="false" customHeight="true" outlineLevel="0" collapsed="false">
      <c r="B68" s="5" t="s">
        <v>52</v>
      </c>
      <c r="C68" s="5"/>
      <c r="D68" s="5"/>
      <c r="E68" s="5"/>
      <c r="F68" s="5"/>
      <c r="Q68" s="7" t="s">
        <v>60</v>
      </c>
      <c r="R68" s="7"/>
      <c r="S68" s="7"/>
      <c r="T68" s="7"/>
      <c r="U68" s="7"/>
      <c r="V68" s="7"/>
      <c r="W68" s="7"/>
      <c r="X68" s="7"/>
      <c r="Y68" s="7"/>
      <c r="Z68" s="7"/>
    </row>
    <row r="69" customFormat="false" ht="15" hidden="false" customHeight="true" outlineLevel="0" collapsed="false">
      <c r="B69" s="60" t="s">
        <v>54</v>
      </c>
      <c r="C69" s="60"/>
      <c r="D69" s="60"/>
      <c r="E69" s="60"/>
      <c r="F69" s="60"/>
      <c r="Q69" s="61" t="n">
        <f aca="false">Q72-Q70</f>
        <v>0</v>
      </c>
      <c r="R69" s="61"/>
      <c r="S69" s="61"/>
      <c r="T69" s="61"/>
      <c r="U69" s="61"/>
      <c r="V69" s="61"/>
      <c r="W69" s="61"/>
      <c r="X69" s="61"/>
      <c r="Y69" s="61"/>
      <c r="Z69" s="61"/>
    </row>
    <row r="70" customFormat="false" ht="15" hidden="false" customHeight="true" outlineLevel="0" collapsed="false">
      <c r="B70" s="60" t="s">
        <v>55</v>
      </c>
      <c r="C70" s="60"/>
      <c r="D70" s="60"/>
      <c r="E70" s="60"/>
      <c r="F70" s="60"/>
      <c r="Q70" s="61" t="n">
        <f aca="false">IFERROR(IF(Q72&gt;Q36,Q72-Q23,Q72*(Q35/Q36)),0)</f>
        <v>0</v>
      </c>
      <c r="R70" s="61"/>
      <c r="S70" s="61"/>
      <c r="T70" s="61"/>
      <c r="U70" s="61"/>
      <c r="V70" s="61"/>
      <c r="W70" s="61"/>
      <c r="X70" s="61"/>
      <c r="Y70" s="61"/>
      <c r="Z70" s="61"/>
    </row>
    <row r="71" customFormat="false" ht="15" hidden="true" customHeight="true" outlineLevel="0" collapsed="false">
      <c r="B71" s="60" t="s">
        <v>39</v>
      </c>
      <c r="C71" s="60"/>
      <c r="D71" s="60"/>
      <c r="E71" s="60"/>
      <c r="F71" s="60"/>
      <c r="Q71" s="61" t="n">
        <f aca="false">T123</f>
        <v>0</v>
      </c>
      <c r="R71" s="61"/>
      <c r="S71" s="61"/>
      <c r="T71" s="61"/>
      <c r="U71" s="61"/>
      <c r="V71" s="61"/>
      <c r="W71" s="61"/>
      <c r="X71" s="61"/>
      <c r="Y71" s="61"/>
      <c r="Z71" s="61"/>
    </row>
    <row r="72" customFormat="false" ht="14.25" hidden="false" customHeight="true" outlineLevel="0" collapsed="false">
      <c r="B72" s="60" t="s">
        <v>56</v>
      </c>
      <c r="C72" s="60"/>
      <c r="D72" s="60"/>
      <c r="E72" s="60"/>
      <c r="F72" s="60"/>
      <c r="Q72" s="61" t="n">
        <f aca="false">IFERROR('QCI PÓS-LICIT.'!J47,0)</f>
        <v>0</v>
      </c>
      <c r="R72" s="61"/>
      <c r="S72" s="61"/>
      <c r="T72" s="61"/>
      <c r="U72" s="61"/>
      <c r="V72" s="61"/>
      <c r="W72" s="61"/>
      <c r="X72" s="61"/>
      <c r="Y72" s="61"/>
      <c r="Z72" s="61"/>
    </row>
    <row r="75" customFormat="false" ht="15" hidden="false" customHeight="false" outlineLevel="0" collapsed="false">
      <c r="B75" s="1"/>
      <c r="C75" s="1"/>
      <c r="D75" s="1"/>
      <c r="E75" s="1"/>
      <c r="F75" s="1"/>
      <c r="Q75" s="62"/>
      <c r="R75" s="1"/>
      <c r="S75" s="3" t="s">
        <v>61</v>
      </c>
      <c r="T75" s="1"/>
      <c r="U75" s="1"/>
      <c r="V75" s="1"/>
      <c r="W75" s="1"/>
      <c r="X75" s="1"/>
      <c r="Y75" s="1"/>
      <c r="Z75" s="1"/>
    </row>
    <row r="76" customFormat="false" ht="7.5" hidden="false" customHeight="true" outlineLevel="0" collapsed="false">
      <c r="B76" s="1"/>
      <c r="C76" s="1"/>
      <c r="D76" s="1"/>
      <c r="E76" s="1"/>
      <c r="F76" s="1"/>
      <c r="Q76" s="1"/>
      <c r="R76" s="1"/>
      <c r="S76" s="1"/>
      <c r="T76" s="1"/>
      <c r="U76" s="1"/>
      <c r="V76" s="1"/>
      <c r="W76" s="1"/>
      <c r="X76" s="1"/>
      <c r="Y76" s="1"/>
      <c r="Z76" s="1"/>
    </row>
    <row r="77" customFormat="false" ht="7.5" hidden="false" customHeight="true" outlineLevel="0" collapsed="false">
      <c r="B77" s="1"/>
      <c r="C77" s="1"/>
      <c r="D77" s="1"/>
      <c r="E77" s="1"/>
      <c r="F77" s="1"/>
      <c r="Q77" s="1"/>
      <c r="R77" s="1"/>
      <c r="S77" s="1"/>
      <c r="T77" s="1"/>
      <c r="U77" s="1"/>
      <c r="V77" s="1"/>
      <c r="W77" s="1"/>
      <c r="X77" s="1"/>
      <c r="Y77" s="1"/>
      <c r="Z77" s="1"/>
    </row>
    <row r="78" customFormat="false" ht="30.75" hidden="false" customHeight="true" outlineLevel="0" collapsed="false">
      <c r="B78" s="5" t="s">
        <v>52</v>
      </c>
      <c r="C78" s="5"/>
      <c r="D78" s="5"/>
      <c r="E78" s="5"/>
      <c r="F78" s="5"/>
      <c r="Q78" s="7" t="s">
        <v>62</v>
      </c>
      <c r="R78" s="7"/>
      <c r="S78" s="7"/>
      <c r="T78" s="7"/>
      <c r="U78" s="7"/>
      <c r="V78" s="7"/>
      <c r="W78" s="7"/>
      <c r="X78" s="7"/>
      <c r="Y78" s="7"/>
      <c r="Z78" s="7"/>
    </row>
    <row r="79" customFormat="false" ht="15" hidden="false" customHeight="true" outlineLevel="0" collapsed="false">
      <c r="B79" s="60" t="s">
        <v>54</v>
      </c>
      <c r="C79" s="60"/>
      <c r="D79" s="60"/>
      <c r="E79" s="60"/>
      <c r="F79" s="60"/>
      <c r="Q79" s="61" t="n">
        <f aca="false">Q82-Q80</f>
        <v>0</v>
      </c>
      <c r="R79" s="61"/>
      <c r="S79" s="61"/>
      <c r="T79" s="61"/>
      <c r="U79" s="61"/>
      <c r="V79" s="61"/>
      <c r="W79" s="61"/>
      <c r="X79" s="61"/>
      <c r="Y79" s="61"/>
      <c r="Z79" s="61"/>
    </row>
    <row r="80" customFormat="false" ht="15" hidden="false" customHeight="true" outlineLevel="0" collapsed="false">
      <c r="B80" s="60" t="s">
        <v>55</v>
      </c>
      <c r="C80" s="60"/>
      <c r="D80" s="60"/>
      <c r="E80" s="60"/>
      <c r="F80" s="60"/>
      <c r="Q80" s="61" t="n">
        <f aca="false">IFERROR(IF(Q82&gt;Q36,Q82-Q23,Q82*(Q35/Q36)),0)</f>
        <v>0</v>
      </c>
      <c r="R80" s="61"/>
      <c r="S80" s="61"/>
      <c r="T80" s="61"/>
      <c r="U80" s="61"/>
      <c r="V80" s="61"/>
      <c r="W80" s="61"/>
      <c r="X80" s="61"/>
      <c r="Y80" s="61"/>
      <c r="Z80" s="61"/>
    </row>
    <row r="81" customFormat="false" ht="15" hidden="true" customHeight="true" outlineLevel="0" collapsed="false">
      <c r="B81" s="60" t="s">
        <v>39</v>
      </c>
      <c r="C81" s="60"/>
      <c r="D81" s="60"/>
      <c r="E81" s="60"/>
      <c r="F81" s="60"/>
      <c r="Q81" s="61" t="n">
        <f aca="false">T132</f>
        <v>0</v>
      </c>
      <c r="R81" s="61"/>
      <c r="S81" s="61"/>
      <c r="T81" s="61"/>
      <c r="U81" s="61"/>
      <c r="V81" s="61"/>
      <c r="W81" s="61"/>
      <c r="X81" s="61"/>
      <c r="Y81" s="61"/>
      <c r="Z81" s="61"/>
    </row>
    <row r="82" customFormat="false" ht="15" hidden="false" customHeight="true" outlineLevel="0" collapsed="false">
      <c r="B82" s="60" t="s">
        <v>56</v>
      </c>
      <c r="C82" s="60"/>
      <c r="D82" s="60"/>
      <c r="E82" s="60"/>
      <c r="F82" s="60"/>
      <c r="Q82" s="61" t="n">
        <f aca="false">'ORÇ.GLOBAL EMPRESA'!H1014</f>
        <v>0</v>
      </c>
      <c r="R82" s="61"/>
      <c r="S82" s="61"/>
      <c r="T82" s="61"/>
      <c r="U82" s="61"/>
      <c r="V82" s="61"/>
      <c r="W82" s="61"/>
      <c r="X82" s="61"/>
      <c r="Y82" s="61"/>
      <c r="Z82" s="61"/>
    </row>
    <row r="85" customFormat="false" ht="15" hidden="false" customHeight="false" outlineLevel="0" collapsed="false">
      <c r="B85" s="1"/>
      <c r="C85" s="1"/>
      <c r="D85" s="1"/>
      <c r="E85" s="1"/>
      <c r="F85" s="1"/>
      <c r="Q85" s="62"/>
      <c r="R85" s="1"/>
      <c r="S85" s="3" t="s">
        <v>63</v>
      </c>
      <c r="T85" s="1"/>
      <c r="U85" s="1"/>
      <c r="V85" s="1"/>
      <c r="W85" s="1"/>
      <c r="X85" s="1"/>
      <c r="Y85" s="1"/>
      <c r="Z85" s="1"/>
    </row>
    <row r="86" customFormat="false" ht="7.5" hidden="false" customHeight="true" outlineLevel="0" collapsed="false">
      <c r="B86" s="1"/>
      <c r="C86" s="1"/>
      <c r="D86" s="1"/>
      <c r="E86" s="1"/>
      <c r="F86" s="1"/>
      <c r="Q86" s="1"/>
      <c r="R86" s="1"/>
      <c r="S86" s="1"/>
      <c r="T86" s="1"/>
      <c r="U86" s="1"/>
      <c r="V86" s="1"/>
      <c r="W86" s="1"/>
      <c r="X86" s="1"/>
      <c r="Y86" s="1"/>
      <c r="Z86" s="1"/>
    </row>
    <row r="87" customFormat="false" ht="7.5" hidden="false" customHeight="true" outlineLevel="0" collapsed="false">
      <c r="B87" s="1"/>
      <c r="C87" s="1"/>
      <c r="D87" s="1"/>
      <c r="E87" s="1"/>
      <c r="F87" s="1"/>
      <c r="Q87" s="1"/>
      <c r="R87" s="1"/>
      <c r="S87" s="1"/>
      <c r="T87" s="1"/>
      <c r="U87" s="1"/>
      <c r="V87" s="1"/>
      <c r="W87" s="1"/>
      <c r="X87" s="1"/>
      <c r="Y87" s="1"/>
      <c r="Z87" s="1"/>
    </row>
    <row r="88" customFormat="false" ht="30.75" hidden="false" customHeight="true" outlineLevel="0" collapsed="false">
      <c r="B88" s="5" t="s">
        <v>52</v>
      </c>
      <c r="C88" s="5"/>
      <c r="D88" s="5"/>
      <c r="E88" s="5"/>
      <c r="F88" s="5"/>
      <c r="Q88" s="7" t="s">
        <v>64</v>
      </c>
      <c r="R88" s="7"/>
      <c r="S88" s="7"/>
      <c r="T88" s="7"/>
      <c r="U88" s="7"/>
      <c r="V88" s="7"/>
      <c r="W88" s="7"/>
      <c r="X88" s="7"/>
      <c r="Y88" s="7"/>
      <c r="Z88" s="7"/>
    </row>
    <row r="89" customFormat="false" ht="14.25" hidden="false" customHeight="true" outlineLevel="0" collapsed="false">
      <c r="B89" s="60" t="s">
        <v>54</v>
      </c>
      <c r="C89" s="60"/>
      <c r="D89" s="60"/>
      <c r="E89" s="60"/>
      <c r="F89" s="60"/>
      <c r="Q89" s="61" t="n">
        <f aca="false">Q92-Q90</f>
        <v>0</v>
      </c>
      <c r="R89" s="61"/>
      <c r="S89" s="61"/>
      <c r="T89" s="61"/>
      <c r="U89" s="61"/>
      <c r="V89" s="61"/>
      <c r="W89" s="61"/>
      <c r="X89" s="61"/>
      <c r="Y89" s="61"/>
      <c r="Z89" s="61"/>
    </row>
    <row r="90" customFormat="false" ht="14.25" hidden="false" customHeight="true" outlineLevel="0" collapsed="false">
      <c r="B90" s="60" t="s">
        <v>55</v>
      </c>
      <c r="C90" s="60"/>
      <c r="D90" s="60"/>
      <c r="E90" s="60"/>
      <c r="F90" s="60"/>
      <c r="Q90" s="61" t="n">
        <f aca="false">IFERROR(IF(Q92&gt;Q36,Q92-Q23,Q92*(Q35/Q36)),0)</f>
        <v>41766.75</v>
      </c>
      <c r="R90" s="61"/>
      <c r="S90" s="61"/>
      <c r="T90" s="61"/>
      <c r="U90" s="61"/>
      <c r="V90" s="61"/>
      <c r="W90" s="61"/>
      <c r="X90" s="61"/>
      <c r="Y90" s="61"/>
      <c r="Z90" s="61"/>
    </row>
    <row r="91" customFormat="false" ht="14.25" hidden="true" customHeight="true" outlineLevel="0" collapsed="false">
      <c r="B91" s="60" t="s">
        <v>39</v>
      </c>
      <c r="C91" s="60"/>
      <c r="D91" s="60"/>
      <c r="E91" s="60"/>
      <c r="F91" s="60"/>
      <c r="Q91" s="61" t="n">
        <f aca="false">T123</f>
        <v>0</v>
      </c>
      <c r="R91" s="61"/>
      <c r="S91" s="61"/>
      <c r="T91" s="61"/>
      <c r="U91" s="61"/>
      <c r="V91" s="61"/>
      <c r="W91" s="61"/>
      <c r="X91" s="61"/>
      <c r="Y91" s="61"/>
      <c r="Z91" s="61"/>
    </row>
    <row r="92" customFormat="false" ht="14.25" hidden="false" customHeight="true" outlineLevel="0" collapsed="false">
      <c r="B92" s="60" t="s">
        <v>56</v>
      </c>
      <c r="C92" s="60"/>
      <c r="D92" s="60"/>
      <c r="E92" s="60"/>
      <c r="F92" s="60"/>
      <c r="Q92" s="61" t="n">
        <f aca="false">'ORÇ.REPROG. P CAIXA'!I1016</f>
        <v>41766.75</v>
      </c>
      <c r="R92" s="61"/>
      <c r="S92" s="61"/>
      <c r="T92" s="61"/>
      <c r="U92" s="61"/>
      <c r="V92" s="61"/>
      <c r="W92" s="61"/>
      <c r="X92" s="61"/>
      <c r="Y92" s="61"/>
      <c r="Z92" s="61"/>
    </row>
    <row r="95" customFormat="false" ht="15" hidden="false" customHeight="false" outlineLevel="0" collapsed="false">
      <c r="B95" s="1"/>
      <c r="C95" s="1"/>
      <c r="D95" s="1"/>
      <c r="E95" s="1"/>
      <c r="F95" s="1"/>
      <c r="Q95" s="62"/>
      <c r="R95" s="1"/>
      <c r="S95" s="3" t="s">
        <v>65</v>
      </c>
      <c r="T95" s="1"/>
      <c r="U95" s="1"/>
      <c r="V95" s="1"/>
      <c r="W95" s="1"/>
      <c r="X95" s="1"/>
      <c r="Y95" s="1"/>
      <c r="Z95" s="1"/>
    </row>
    <row r="96" customFormat="false" ht="7.5" hidden="false" customHeight="true" outlineLevel="0" collapsed="false">
      <c r="B96" s="1"/>
      <c r="C96" s="1"/>
      <c r="D96" s="1"/>
      <c r="E96" s="1"/>
      <c r="F96" s="1"/>
      <c r="Q96" s="1"/>
      <c r="R96" s="1"/>
      <c r="S96" s="1"/>
      <c r="T96" s="1"/>
      <c r="U96" s="1"/>
      <c r="V96" s="1"/>
      <c r="W96" s="1"/>
      <c r="X96" s="1"/>
      <c r="Y96" s="1"/>
      <c r="Z96" s="1"/>
    </row>
    <row r="97" customFormat="false" ht="7.5" hidden="false" customHeight="true" outlineLevel="0" collapsed="false">
      <c r="B97" s="1"/>
      <c r="C97" s="1"/>
      <c r="D97" s="1"/>
      <c r="E97" s="1"/>
      <c r="F97" s="1"/>
      <c r="Q97" s="1"/>
      <c r="R97" s="1"/>
      <c r="S97" s="1"/>
      <c r="T97" s="1"/>
      <c r="U97" s="1"/>
      <c r="V97" s="1"/>
      <c r="W97" s="1"/>
      <c r="X97" s="1"/>
      <c r="Y97" s="1"/>
      <c r="Z97" s="1"/>
    </row>
    <row r="98" customFormat="false" ht="30.75" hidden="false" customHeight="true" outlineLevel="0" collapsed="false">
      <c r="B98" s="5" t="s">
        <v>52</v>
      </c>
      <c r="C98" s="5"/>
      <c r="D98" s="5"/>
      <c r="E98" s="5"/>
      <c r="F98" s="5"/>
      <c r="Q98" s="7" t="s">
        <v>66</v>
      </c>
      <c r="R98" s="7"/>
      <c r="S98" s="7"/>
      <c r="T98" s="7"/>
      <c r="U98" s="7"/>
      <c r="V98" s="7"/>
      <c r="W98" s="7"/>
      <c r="X98" s="7"/>
      <c r="Y98" s="7"/>
      <c r="Z98" s="7"/>
    </row>
    <row r="99" customFormat="false" ht="14.25" hidden="false" customHeight="true" outlineLevel="0" collapsed="false">
      <c r="B99" s="60" t="s">
        <v>54</v>
      </c>
      <c r="C99" s="60"/>
      <c r="D99" s="60"/>
      <c r="E99" s="60"/>
      <c r="F99" s="60"/>
      <c r="Q99" s="61" t="n">
        <f aca="false">Q102-Q100</f>
        <v>0</v>
      </c>
      <c r="R99" s="61"/>
      <c r="S99" s="61"/>
      <c r="T99" s="61"/>
      <c r="U99" s="61"/>
      <c r="V99" s="61"/>
      <c r="W99" s="61"/>
      <c r="X99" s="61"/>
      <c r="Y99" s="61"/>
      <c r="Z99" s="61"/>
    </row>
    <row r="100" customFormat="false" ht="14.25" hidden="false" customHeight="true" outlineLevel="0" collapsed="false">
      <c r="B100" s="60" t="s">
        <v>55</v>
      </c>
      <c r="C100" s="60"/>
      <c r="D100" s="60"/>
      <c r="E100" s="60"/>
      <c r="F100" s="60"/>
      <c r="Q100" s="61" t="n">
        <f aca="false">IFERROR(IF(Q102&gt;Q36,Q102-Q23,Q102*(Q35/Q36)),0)</f>
        <v>41766.75</v>
      </c>
      <c r="R100" s="61"/>
      <c r="S100" s="61"/>
      <c r="T100" s="61"/>
      <c r="U100" s="61"/>
      <c r="V100" s="61"/>
      <c r="W100" s="61"/>
      <c r="X100" s="61"/>
      <c r="Y100" s="61"/>
      <c r="Z100" s="61"/>
    </row>
    <row r="101" customFormat="false" ht="14.25" hidden="true" customHeight="true" outlineLevel="0" collapsed="false">
      <c r="B101" s="60" t="s">
        <v>39</v>
      </c>
      <c r="C101" s="60"/>
      <c r="D101" s="60"/>
      <c r="E101" s="60"/>
      <c r="F101" s="60"/>
      <c r="Q101" s="61" t="n">
        <f aca="false">T125</f>
        <v>0</v>
      </c>
      <c r="R101" s="61"/>
      <c r="S101" s="61"/>
      <c r="T101" s="61"/>
      <c r="U101" s="61"/>
      <c r="V101" s="61"/>
      <c r="W101" s="61"/>
      <c r="X101" s="61"/>
      <c r="Y101" s="61"/>
      <c r="Z101" s="61"/>
    </row>
    <row r="102" customFormat="false" ht="14.25" hidden="false" customHeight="true" outlineLevel="0" collapsed="false">
      <c r="B102" s="60" t="s">
        <v>56</v>
      </c>
      <c r="C102" s="60"/>
      <c r="D102" s="60"/>
      <c r="E102" s="60"/>
      <c r="F102" s="60"/>
      <c r="Q102" s="61" t="n">
        <f aca="false">'ORÇ.REPROG. P LICIT'!I1015</f>
        <v>41766.75</v>
      </c>
      <c r="R102" s="61"/>
      <c r="S102" s="61"/>
      <c r="T102" s="61"/>
      <c r="U102" s="61"/>
      <c r="V102" s="61"/>
      <c r="W102" s="61"/>
      <c r="X102" s="61"/>
      <c r="Y102" s="61"/>
      <c r="Z102" s="61"/>
    </row>
    <row r="103" s="1" customFormat="true" ht="14.25" hidden="true" customHeight="false" outlineLevel="0" collapsed="false">
      <c r="C103" s="63" t="s">
        <v>8</v>
      </c>
      <c r="Q103" s="64"/>
      <c r="S103" s="65" t="n">
        <f aca="false">Q37</f>
        <v>0</v>
      </c>
      <c r="T103" s="66"/>
      <c r="U103" s="66"/>
      <c r="V103" s="66"/>
    </row>
    <row r="104" s="1" customFormat="true" ht="14.25" hidden="true" customHeight="false" outlineLevel="0" collapsed="false">
      <c r="Q104" s="67" t="s">
        <v>67</v>
      </c>
      <c r="R104" s="68"/>
      <c r="S104" s="69" t="n">
        <f aca="false">'ORÇ.GLOBAL P CAIXA'!F1015</f>
        <v>41766.75</v>
      </c>
      <c r="T104" s="64"/>
      <c r="U104" s="65" t="n">
        <f aca="false">IF(S108&gt;S112,S108,S112)</f>
        <v>0</v>
      </c>
      <c r="V104" s="70" t="s">
        <v>68</v>
      </c>
      <c r="W104" s="70"/>
      <c r="X104" s="70"/>
      <c r="Y104" s="70"/>
    </row>
    <row r="105" s="1" customFormat="true" ht="14.25" hidden="true" customHeight="false" outlineLevel="0" collapsed="false">
      <c r="F105" s="71" t="s">
        <v>69</v>
      </c>
      <c r="Q105" s="72" t="s">
        <v>70</v>
      </c>
      <c r="R105" s="68"/>
      <c r="S105" s="73" t="n">
        <f aca="false">SUMIF('ORÇ.GLOBAL P CAIXA'!I12:I1011,"R",'ORÇ.GLOBAL P CAIXA'!G12:G1011)</f>
        <v>0</v>
      </c>
      <c r="T105" s="74"/>
      <c r="U105" s="65" t="n">
        <f aca="false">S106+S107</f>
        <v>0</v>
      </c>
      <c r="V105" s="70" t="s">
        <v>71</v>
      </c>
      <c r="W105" s="70"/>
      <c r="X105" s="70"/>
      <c r="Y105" s="70"/>
    </row>
    <row r="106" s="1" customFormat="true" ht="14.25" hidden="true" customHeight="false" outlineLevel="0" collapsed="false">
      <c r="F106" s="71" t="s">
        <v>72</v>
      </c>
      <c r="Q106" s="67" t="s">
        <v>73</v>
      </c>
      <c r="R106" s="68"/>
      <c r="S106" s="69" t="n">
        <f aca="false">SUMIF('ORÇ.GLOBAL P CAIXA'!I12:I1011,"C",'ORÇ.GLOBAL P CAIXA'!G12:G1011)</f>
        <v>0</v>
      </c>
      <c r="T106" s="74"/>
      <c r="U106" s="65" t="n">
        <f aca="false">U104+U105</f>
        <v>0</v>
      </c>
      <c r="V106" s="75" t="s">
        <v>74</v>
      </c>
      <c r="W106" s="70"/>
      <c r="X106" s="70"/>
      <c r="Y106" s="70"/>
    </row>
    <row r="107" s="1" customFormat="true" ht="14.25" hidden="true" customHeight="false" outlineLevel="0" collapsed="false">
      <c r="F107" s="71" t="s">
        <v>75</v>
      </c>
      <c r="Q107" s="67" t="s">
        <v>76</v>
      </c>
      <c r="R107" s="68"/>
      <c r="S107" s="69" t="n">
        <f aca="false">SUMIF('ORÇ.GLOBAL P CAIXA'!I12:I1011,"CF",'ORÇ.GLOBAL P CAIXA'!G12:G1011)</f>
        <v>0</v>
      </c>
      <c r="T107" s="64"/>
      <c r="U107" s="65" t="n">
        <f aca="false">IF(S110&lt;T110,S110,T110)</f>
        <v>0</v>
      </c>
      <c r="V107" s="70" t="s">
        <v>77</v>
      </c>
      <c r="W107" s="70"/>
      <c r="X107" s="70"/>
      <c r="Y107" s="70"/>
    </row>
    <row r="108" s="1" customFormat="true" ht="14.25" hidden="true" customHeight="false" outlineLevel="0" collapsed="false">
      <c r="F108" s="71" t="s">
        <v>78</v>
      </c>
      <c r="Q108" s="67" t="s">
        <v>79</v>
      </c>
      <c r="R108" s="68"/>
      <c r="S108" s="69" t="n">
        <f aca="false">SUMIF('ORÇ.GLOBAL P CAIXA'!I12:I1011,"O",'ORÇ.GLOBAL P CAIXA'!G12:G1011)</f>
        <v>0</v>
      </c>
      <c r="T108" s="64"/>
      <c r="U108" s="65" t="n">
        <f aca="false">IF(S111&gt;U107,S111,U107)</f>
        <v>0</v>
      </c>
      <c r="V108" s="70" t="s">
        <v>80</v>
      </c>
      <c r="W108" s="70"/>
      <c r="X108" s="70"/>
      <c r="Y108" s="70"/>
    </row>
    <row r="109" s="1" customFormat="true" ht="14.25" hidden="true" customHeight="false" outlineLevel="0" collapsed="false">
      <c r="Q109" s="76" t="s">
        <v>81</v>
      </c>
      <c r="R109" s="68"/>
      <c r="S109" s="77" t="n">
        <f aca="false">Q23</f>
        <v>0</v>
      </c>
      <c r="T109" s="64"/>
      <c r="U109" s="65" t="n">
        <f aca="false">IF(U105&gt;U108,U105,U108)</f>
        <v>0</v>
      </c>
      <c r="V109" s="70" t="s">
        <v>82</v>
      </c>
      <c r="W109" s="70"/>
      <c r="X109" s="70"/>
      <c r="Y109" s="70"/>
    </row>
    <row r="110" s="1" customFormat="true" ht="14.25" hidden="true" customHeight="false" outlineLevel="0" collapsed="false">
      <c r="Q110" s="67" t="s">
        <v>83</v>
      </c>
      <c r="R110" s="68"/>
      <c r="S110" s="69" t="n">
        <f aca="false">S103*(S109-Q37)/100</f>
        <v>0</v>
      </c>
      <c r="T110" s="69" t="n">
        <f aca="false">S104-S104/(1+S103/100)</f>
        <v>0</v>
      </c>
      <c r="U110" s="65" t="n">
        <f aca="false">IF(U106&gt;U109,U106,U109)</f>
        <v>0</v>
      </c>
      <c r="V110" s="70" t="s">
        <v>84</v>
      </c>
      <c r="W110" s="70"/>
      <c r="X110" s="70"/>
      <c r="Y110" s="70"/>
    </row>
    <row r="111" s="1" customFormat="true" ht="14.25" hidden="true" customHeight="false" outlineLevel="0" collapsed="false">
      <c r="Q111" s="72" t="s">
        <v>85</v>
      </c>
      <c r="R111" s="68"/>
      <c r="S111" s="73" t="n">
        <f aca="false">IF(S110&lt;&gt;0,0,Q35)</f>
        <v>0</v>
      </c>
      <c r="T111" s="64"/>
      <c r="U111" s="65" t="n">
        <f aca="false">IF(U104&gt;U110,U104,U110)</f>
        <v>0</v>
      </c>
      <c r="V111" s="70" t="s">
        <v>86</v>
      </c>
      <c r="W111" s="70"/>
      <c r="X111" s="70"/>
      <c r="Y111" s="70"/>
    </row>
    <row r="112" s="1" customFormat="true" ht="14.25" hidden="true" customHeight="false" outlineLevel="0" collapsed="false">
      <c r="Q112" s="67" t="s">
        <v>87</v>
      </c>
      <c r="R112" s="68"/>
      <c r="S112" s="69" t="n">
        <f aca="false">Q34</f>
        <v>0</v>
      </c>
      <c r="T112" s="64"/>
      <c r="U112" s="65" t="n">
        <f aca="false">IF(U111&gt;(S104-S109),U111,(S104-S109))</f>
        <v>41766.75</v>
      </c>
      <c r="V112" s="75" t="s">
        <v>88</v>
      </c>
      <c r="W112" s="70"/>
      <c r="X112" s="70"/>
      <c r="Y112" s="70"/>
    </row>
    <row r="113" s="1" customFormat="true" ht="14.25" hidden="true" customHeight="false" outlineLevel="0" collapsed="false">
      <c r="Q113" s="78" t="s">
        <v>81</v>
      </c>
      <c r="R113" s="68"/>
      <c r="S113" s="79" t="n">
        <f aca="false">S104-U112</f>
        <v>0</v>
      </c>
      <c r="T113" s="79" t="n">
        <f aca="false">S113-S105</f>
        <v>0</v>
      </c>
      <c r="U113" s="80" t="n">
        <f aca="false">IF(T113=0,0,T113/$T$117)</f>
        <v>0</v>
      </c>
      <c r="V113" s="66"/>
    </row>
    <row r="114" s="1" customFormat="true" ht="14.25" hidden="true" customHeight="false" outlineLevel="0" collapsed="false">
      <c r="Q114" s="78" t="s">
        <v>89</v>
      </c>
      <c r="R114" s="68"/>
      <c r="S114" s="79" t="n">
        <f aca="false">U112-U104-S107</f>
        <v>41766.75</v>
      </c>
      <c r="T114" s="79" t="n">
        <f aca="false">S114-S106</f>
        <v>41766.75</v>
      </c>
      <c r="U114" s="80" t="n">
        <f aca="false">IF(T114=0,0,T114/$T$117)</f>
        <v>1</v>
      </c>
      <c r="V114" s="81"/>
    </row>
    <row r="115" s="1" customFormat="true" ht="14.25" hidden="true" customHeight="false" outlineLevel="0" collapsed="false">
      <c r="Q115" s="78" t="s">
        <v>90</v>
      </c>
      <c r="R115" s="68"/>
      <c r="S115" s="79" t="n">
        <f aca="false">S107</f>
        <v>0</v>
      </c>
      <c r="T115" s="79" t="n">
        <f aca="false">S115-S107</f>
        <v>0</v>
      </c>
      <c r="U115" s="80" t="n">
        <f aca="false">IF(T115=0,0,T115/$T$117)</f>
        <v>0</v>
      </c>
      <c r="V115" s="81"/>
    </row>
    <row r="116" s="1" customFormat="true" ht="14.25" hidden="true" customHeight="false" outlineLevel="0" collapsed="false">
      <c r="Q116" s="78" t="s">
        <v>91</v>
      </c>
      <c r="R116" s="68"/>
      <c r="S116" s="79" t="n">
        <f aca="false">U104</f>
        <v>0</v>
      </c>
      <c r="T116" s="79" t="n">
        <f aca="false">S116-S108</f>
        <v>0</v>
      </c>
      <c r="U116" s="80" t="n">
        <f aca="false">IF(T116=0,0,T116/$T$117)</f>
        <v>0</v>
      </c>
      <c r="V116" s="81"/>
    </row>
    <row r="117" s="1" customFormat="true" ht="14.25" hidden="true" customHeight="false" outlineLevel="0" collapsed="false">
      <c r="Q117" s="78" t="s">
        <v>92</v>
      </c>
      <c r="R117" s="68"/>
      <c r="S117" s="79" t="n">
        <f aca="false">SUM(S113:S116)</f>
        <v>41766.75</v>
      </c>
      <c r="T117" s="79" t="n">
        <f aca="false">SUM(T113:T116)</f>
        <v>41766.75</v>
      </c>
      <c r="U117" s="82" t="n">
        <f aca="false">SUM(U113:U116)</f>
        <v>1</v>
      </c>
      <c r="V117" s="81"/>
    </row>
    <row r="118" s="1" customFormat="true" ht="14.25" hidden="true" customHeight="false" outlineLevel="0" collapsed="false"/>
    <row r="119" s="1" customFormat="true" ht="14.25" hidden="true" customHeight="false" outlineLevel="0" collapsed="false"/>
    <row r="120" s="1" customFormat="true" ht="14.25" hidden="true" customHeight="false" outlineLevel="0" collapsed="false">
      <c r="Q120" s="78" t="s">
        <v>81</v>
      </c>
      <c r="R120" s="68"/>
      <c r="S120" s="79" t="n">
        <f aca="false">SUMIFS('ORÇ.GLOBAL P CAIXA'!G12:G1011,'ORÇ.GLOBAL P CAIXA'!I12:I1011,"R",'ORÇ.GLOBAL P CAIXA'!K12:K1011,"EXEC.")</f>
        <v>0</v>
      </c>
      <c r="T120" s="79" t="n">
        <f aca="false">S113-S120</f>
        <v>0</v>
      </c>
      <c r="U120" s="80" t="n">
        <f aca="false">IF(T120=0,0,T120/$T$124)</f>
        <v>0</v>
      </c>
    </row>
    <row r="121" s="1" customFormat="true" ht="14.25" hidden="true" customHeight="false" outlineLevel="0" collapsed="false">
      <c r="Q121" s="78" t="s">
        <v>89</v>
      </c>
      <c r="R121" s="68"/>
      <c r="S121" s="79" t="n">
        <f aca="false">SUMIFS('ORÇ.GLOBAL P CAIXA'!G12:G1011,'ORÇ.GLOBAL P CAIXA'!I12:I1011,"C",'ORÇ.GLOBAL P CAIXA'!K12:K1011,"EXEC.")</f>
        <v>0</v>
      </c>
      <c r="T121" s="79" t="n">
        <f aca="false">S114-S121</f>
        <v>41766.75</v>
      </c>
      <c r="U121" s="80" t="n">
        <f aca="false">IF(T121=0,0,T121/$T$124)</f>
        <v>1</v>
      </c>
    </row>
    <row r="122" s="1" customFormat="true" ht="14.25" hidden="true" customHeight="false" outlineLevel="0" collapsed="false">
      <c r="E122" s="1" t="s">
        <v>93</v>
      </c>
      <c r="Q122" s="78" t="s">
        <v>90</v>
      </c>
      <c r="R122" s="68"/>
      <c r="S122" s="79" t="n">
        <f aca="false">SUMIFS('ORÇ.GLOBAL P CAIXA'!G12:G1011,'ORÇ.GLOBAL P CAIXA'!I12:I1011,"CF",'ORÇ.GLOBAL P CAIXA'!K12:K1011,"EXEC.")</f>
        <v>0</v>
      </c>
      <c r="T122" s="79" t="n">
        <f aca="false">S115-S122</f>
        <v>0</v>
      </c>
      <c r="U122" s="80" t="n">
        <f aca="false">IF(T122=0,0,T122/$T$124)</f>
        <v>0</v>
      </c>
    </row>
    <row r="123" s="1" customFormat="true" ht="14.25" hidden="true" customHeight="false" outlineLevel="0" collapsed="false">
      <c r="Q123" s="78" t="s">
        <v>91</v>
      </c>
      <c r="R123" s="68"/>
      <c r="S123" s="79" t="n">
        <f aca="false">SUMIFS('ORÇ.GLOBAL P CAIXA'!G12:G1011,'ORÇ.GLOBAL P CAIXA'!I12:I1011,"CF",'ORÇ.GLOBAL P CAIXA'!K12:K1011,"EXEC.")</f>
        <v>0</v>
      </c>
      <c r="T123" s="79" t="n">
        <f aca="false">S116-S123</f>
        <v>0</v>
      </c>
      <c r="U123" s="80" t="n">
        <f aca="false">IF(T123=0,0,T123/$T$124)</f>
        <v>0</v>
      </c>
    </row>
    <row r="124" s="1" customFormat="true" ht="14.25" hidden="true" customHeight="false" outlineLevel="0" collapsed="false">
      <c r="Q124" s="78" t="s">
        <v>92</v>
      </c>
      <c r="R124" s="68"/>
      <c r="S124" s="79" t="n">
        <f aca="false">SUM(S120:S123)</f>
        <v>0</v>
      </c>
      <c r="T124" s="79" t="n">
        <f aca="false">SUM(T120:T123)</f>
        <v>41766.75</v>
      </c>
      <c r="U124" s="82" t="n">
        <f aca="false">SUM(U120:U123)</f>
        <v>1</v>
      </c>
    </row>
    <row r="125" s="1" customFormat="true" ht="14.25" hidden="false" customHeight="false" outlineLevel="0" collapsed="false"/>
    <row r="126" s="1" customFormat="true" ht="14.25" hidden="false" customHeight="false" outlineLevel="0" collapsed="false"/>
  </sheetData>
  <sheetProtection sheet="true" password="fe9a" objects="true" scenarios="true"/>
  <autoFilter ref="A4:A42">
    <filterColumn colId="0">
      <filters blank="1"/>
    </filterColumn>
  </autoFilter>
  <mergeCells count="137">
    <mergeCell ref="B4:F4"/>
    <mergeCell ref="Q4:Z4"/>
    <mergeCell ref="G5:P5"/>
    <mergeCell ref="Q5:Z5"/>
    <mergeCell ref="Q6:Z6"/>
    <mergeCell ref="G7:P7"/>
    <mergeCell ref="Q7:Z7"/>
    <mergeCell ref="G8:P8"/>
    <mergeCell ref="Q8:Z8"/>
    <mergeCell ref="Q9:Z9"/>
    <mergeCell ref="G10:P10"/>
    <mergeCell ref="Q10:Z10"/>
    <mergeCell ref="G11:P11"/>
    <mergeCell ref="Q11:Z11"/>
    <mergeCell ref="G12:P12"/>
    <mergeCell ref="Q12:Z12"/>
    <mergeCell ref="G13:P13"/>
    <mergeCell ref="Q13:Z13"/>
    <mergeCell ref="G14:P14"/>
    <mergeCell ref="Q14:Z14"/>
    <mergeCell ref="G15:P15"/>
    <mergeCell ref="Q15:Z15"/>
    <mergeCell ref="G16:P16"/>
    <mergeCell ref="Q16:Z16"/>
    <mergeCell ref="G17:P17"/>
    <mergeCell ref="Q17:Z17"/>
    <mergeCell ref="G18:P18"/>
    <mergeCell ref="Q18:Z18"/>
    <mergeCell ref="G19:P19"/>
    <mergeCell ref="Q19:Z19"/>
    <mergeCell ref="G20:P20"/>
    <mergeCell ref="Q20:Z20"/>
    <mergeCell ref="G21:P21"/>
    <mergeCell ref="Q21:Z21"/>
    <mergeCell ref="G22:P22"/>
    <mergeCell ref="Q22:Z22"/>
    <mergeCell ref="B23:F23"/>
    <mergeCell ref="G23:P23"/>
    <mergeCell ref="Q23:Z23"/>
    <mergeCell ref="G24:P24"/>
    <mergeCell ref="Q24:Z24"/>
    <mergeCell ref="G25:P25"/>
    <mergeCell ref="Q25:Z25"/>
    <mergeCell ref="G26:P26"/>
    <mergeCell ref="Q26:Z26"/>
    <mergeCell ref="G27:P27"/>
    <mergeCell ref="Q27:Z27"/>
    <mergeCell ref="G28:P28"/>
    <mergeCell ref="Q28:Z28"/>
    <mergeCell ref="G29:P29"/>
    <mergeCell ref="Q29:Z29"/>
    <mergeCell ref="G30:P30"/>
    <mergeCell ref="Q30:Z30"/>
    <mergeCell ref="G31:P31"/>
    <mergeCell ref="Q31:Z31"/>
    <mergeCell ref="G32:P32"/>
    <mergeCell ref="Q32:Z32"/>
    <mergeCell ref="Q33:Z33"/>
    <mergeCell ref="Q34:Z34"/>
    <mergeCell ref="B35:F35"/>
    <mergeCell ref="Q35:Z35"/>
    <mergeCell ref="B36:F36"/>
    <mergeCell ref="Q36:Z36"/>
    <mergeCell ref="B37:F37"/>
    <mergeCell ref="R37:Z37"/>
    <mergeCell ref="Q38:Z38"/>
    <mergeCell ref="B39:F39"/>
    <mergeCell ref="R39:U39"/>
    <mergeCell ref="B40:F40"/>
    <mergeCell ref="R40:U40"/>
    <mergeCell ref="W40:Z40"/>
    <mergeCell ref="B41:F41"/>
    <mergeCell ref="R41:U41"/>
    <mergeCell ref="W41:Z41"/>
    <mergeCell ref="B42:F42"/>
    <mergeCell ref="R42:U42"/>
    <mergeCell ref="W42:Z42"/>
    <mergeCell ref="B48:F48"/>
    <mergeCell ref="Q48:Z48"/>
    <mergeCell ref="B49:F49"/>
    <mergeCell ref="Q49:Z49"/>
    <mergeCell ref="B50:F50"/>
    <mergeCell ref="Q50:Z50"/>
    <mergeCell ref="B51:F51"/>
    <mergeCell ref="Q51:Z51"/>
    <mergeCell ref="B52:F52"/>
    <mergeCell ref="Q52:Z52"/>
    <mergeCell ref="B58:F58"/>
    <mergeCell ref="Q58:Z58"/>
    <mergeCell ref="B59:F59"/>
    <mergeCell ref="Q59:Z59"/>
    <mergeCell ref="B60:F60"/>
    <mergeCell ref="Q60:Z60"/>
    <mergeCell ref="B61:F61"/>
    <mergeCell ref="Q61:Z61"/>
    <mergeCell ref="B62:F62"/>
    <mergeCell ref="Q62:Z62"/>
    <mergeCell ref="B68:F68"/>
    <mergeCell ref="Q68:Z68"/>
    <mergeCell ref="B69:F69"/>
    <mergeCell ref="Q69:Z69"/>
    <mergeCell ref="B70:F70"/>
    <mergeCell ref="Q70:Z70"/>
    <mergeCell ref="B71:F71"/>
    <mergeCell ref="Q71:Z71"/>
    <mergeCell ref="B72:F72"/>
    <mergeCell ref="Q72:Z72"/>
    <mergeCell ref="B78:F78"/>
    <mergeCell ref="Q78:Z78"/>
    <mergeCell ref="B79:F79"/>
    <mergeCell ref="Q79:Z79"/>
    <mergeCell ref="B80:F80"/>
    <mergeCell ref="Q80:Z80"/>
    <mergeCell ref="B81:F81"/>
    <mergeCell ref="Q81:Z81"/>
    <mergeCell ref="B82:F82"/>
    <mergeCell ref="Q82:Z82"/>
    <mergeCell ref="B88:F88"/>
    <mergeCell ref="Q88:Z88"/>
    <mergeCell ref="B89:F89"/>
    <mergeCell ref="Q89:Z89"/>
    <mergeCell ref="B90:F90"/>
    <mergeCell ref="Q90:Z90"/>
    <mergeCell ref="B91:F91"/>
    <mergeCell ref="Q91:Z91"/>
    <mergeCell ref="B92:F92"/>
    <mergeCell ref="Q92:Z92"/>
    <mergeCell ref="B98:F98"/>
    <mergeCell ref="Q98:Z98"/>
    <mergeCell ref="B99:F99"/>
    <mergeCell ref="Q99:Z99"/>
    <mergeCell ref="B100:F100"/>
    <mergeCell ref="Q100:Z100"/>
    <mergeCell ref="B101:F101"/>
    <mergeCell ref="Q101:Z101"/>
    <mergeCell ref="B102:F102"/>
    <mergeCell ref="Q102:Z102"/>
  </mergeCells>
  <conditionalFormatting sqref="Q16:Z16">
    <cfRule type="cellIs" priority="2" operator="notEqual" aboveAverage="0" equalAverage="0" bottom="0" percent="0" rank="0" text="" dxfId="2">
      <formula>0</formula>
    </cfRule>
  </conditionalFormatting>
  <conditionalFormatting sqref="Q6:Z6">
    <cfRule type="cellIs" priority="3" operator="notEqual" aboveAverage="0" equalAverage="0" bottom="0" percent="0" rank="0" text="" dxfId="3">
      <formula>0</formula>
    </cfRule>
  </conditionalFormatting>
  <conditionalFormatting sqref="Q23:Z23">
    <cfRule type="cellIs" priority="4" operator="notEqual" aboveAverage="0" equalAverage="0" bottom="0" percent="0" rank="0" text="" dxfId="4">
      <formula>0</formula>
    </cfRule>
  </conditionalFormatting>
  <conditionalFormatting sqref="Q7:Z10">
    <cfRule type="cellIs" priority="5" operator="notEqual" aboveAverage="0" equalAverage="0" bottom="0" percent="0" rank="0" text="" dxfId="5">
      <formula>""</formula>
    </cfRule>
  </conditionalFormatting>
  <conditionalFormatting sqref="Q69:Z72">
    <cfRule type="cellIs" priority="6" operator="notEqual" aboveAverage="0" equalAverage="0" bottom="0" percent="0" rank="0" text="" dxfId="6">
      <formula>0</formula>
    </cfRule>
  </conditionalFormatting>
  <conditionalFormatting sqref="Q99:Z102">
    <cfRule type="cellIs" priority="7" operator="notEqual" aboveAverage="0" equalAverage="0" bottom="0" percent="0" rank="0" text="" dxfId="7">
      <formula>0</formula>
    </cfRule>
  </conditionalFormatting>
  <conditionalFormatting sqref="Q79:Z82">
    <cfRule type="cellIs" priority="8" operator="notEqual" aboveAverage="0" equalAverage="0" bottom="0" percent="0" rank="0" text="" dxfId="8">
      <formula>0</formula>
    </cfRule>
  </conditionalFormatting>
  <conditionalFormatting sqref="Q40:Q42">
    <cfRule type="cellIs" priority="9" operator="notEqual" aboveAverage="0" equalAverage="0" bottom="0" percent="0" rank="0" text="" dxfId="9">
      <formula>0</formula>
    </cfRule>
  </conditionalFormatting>
  <conditionalFormatting sqref="V39:V42">
    <cfRule type="cellIs" priority="10" operator="equal" aboveAverage="0" equalAverage="0" bottom="0" percent="0" rank="0" text="" dxfId="10">
      <formula>0</formula>
    </cfRule>
  </conditionalFormatting>
  <conditionalFormatting sqref="Q39">
    <cfRule type="expression" priority="11" aboveAverage="0" equalAverage="0" bottom="0" percent="0" rank="0" text="" dxfId="11">
      <formula>OR($Q$43="X",AND(($AA$25+$AA$35)&lt;&gt;0,$Q$42&lt;&gt;0))</formula>
    </cfRule>
  </conditionalFormatting>
  <conditionalFormatting sqref="Q29:Z29">
    <cfRule type="cellIs" priority="12" operator="equal" aboveAverage="0" equalAverage="0" bottom="0" percent="0" rank="0" text="" dxfId="12">
      <formula>"(selecione)"</formula>
    </cfRule>
  </conditionalFormatting>
  <conditionalFormatting sqref="Q5:Z5 G5:P6">
    <cfRule type="cellIs" priority="13" operator="notEqual" aboveAverage="0" equalAverage="0" bottom="0" percent="0" rank="0" text="" dxfId="13">
      <formula>""</formula>
    </cfRule>
  </conditionalFormatting>
  <conditionalFormatting sqref="R37">
    <cfRule type="expression" priority="14" aboveAverage="0" equalAverage="0" bottom="0" percent="0" rank="0" text="" dxfId="14">
      <formula>$Q$35&gt;0</formula>
    </cfRule>
  </conditionalFormatting>
  <conditionalFormatting sqref="Q5:Z5 Q17:Z36 Q40:Q42 Q7:Z15 Q37 Q49:Z52 Q59:Z62 Q89:Z92">
    <cfRule type="cellIs" priority="15" operator="notEqual" aboveAverage="0" equalAverage="0" bottom="0" percent="0" rank="0" text="" dxfId="15">
      <formula>0</formula>
    </cfRule>
  </conditionalFormatting>
  <conditionalFormatting sqref="Q37">
    <cfRule type="expression" priority="16" aboveAverage="0" equalAverage="0" bottom="0" percent="0" rank="0" text="" dxfId="16">
      <formula>$Q$38&gt;0</formula>
    </cfRule>
  </conditionalFormatting>
  <dataValidations count="3">
    <dataValidation allowBlank="true" errorStyle="stop" operator="between" showDropDown="false" showErrorMessage="true" showInputMessage="true" sqref="Q29:Z29" type="list">
      <formula1>$B$117:$B$144</formula1>
      <formula2>0</formula2>
    </dataValidation>
    <dataValidation allowBlank="true" error="Favor selecionar a opção na caixa suspensa." errorStyle="stop" errorTitle="Selecione na Caixa Suspensa!" operator="between" showDropDown="false" showErrorMessage="true" showInputMessage="true" sqref="Q40:Q41" type="list">
      <formula1>X</formula1>
      <formula2>0</formula2>
    </dataValidation>
    <dataValidation allowBlank="true" errorStyle="stop" operator="between" showDropDown="false" showErrorMessage="true" showInputMessage="true" sqref="Q42" type="list">
      <formula1>X</formula1>
      <formula2>0</formula2>
    </dataValidation>
  </dataValidations>
  <printOptions headings="false" gridLines="false" gridLinesSet="true" horizontalCentered="false" verticalCentered="false"/>
  <pageMargins left="0.511805555555556" right="0.511805555555556" top="0.7875" bottom="0.7875" header="0.511811023622047" footer="0.511811023622047"/>
  <pageSetup paperSize="9" scale="65"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C1019"/>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F10" activeCellId="0" sqref="F10"/>
    </sheetView>
  </sheetViews>
  <sheetFormatPr defaultColWidth="9.109375" defaultRowHeight="14.25" zeroHeight="false" outlineLevelRow="0" outlineLevelCol="0"/>
  <cols>
    <col collapsed="false" customWidth="true" hidden="false" outlineLevel="0" max="1" min="1" style="83" width="3"/>
    <col collapsed="false" customWidth="true" hidden="false" outlineLevel="0" max="2" min="2" style="84" width="11.56"/>
    <col collapsed="false" customWidth="true" hidden="false" outlineLevel="0" max="3" min="3" style="84" width="56.44"/>
    <col collapsed="false" customWidth="true" hidden="false" outlineLevel="0" max="4" min="4" style="84" width="6.44"/>
    <col collapsed="false" customWidth="true" hidden="false" outlineLevel="0" max="5" min="5" style="84" width="8"/>
    <col collapsed="false" customWidth="true" hidden="false" outlineLevel="0" max="6" min="6" style="85" width="10"/>
    <col collapsed="false" customWidth="true" hidden="false" outlineLevel="0" max="7" min="7" style="85" width="10.66"/>
    <col collapsed="false" customWidth="true" hidden="false" outlineLevel="0" max="9" min="8" style="85" width="5.11"/>
    <col collapsed="false" customWidth="true" hidden="false" outlineLevel="0" max="10" min="10" style="84" width="17.11"/>
    <col collapsed="false" customWidth="true" hidden="false" outlineLevel="0" max="11" min="11" style="84" width="10.66"/>
    <col collapsed="false" customWidth="true" hidden="false" outlineLevel="0" max="12" min="12" style="86" width="5.11"/>
    <col collapsed="false" customWidth="true" hidden="false" outlineLevel="0" max="13" min="13" style="87" width="5.66"/>
    <col collapsed="false" customWidth="true" hidden="false" outlineLevel="0" max="14" min="14" style="87" width="17.11"/>
    <col collapsed="false" customWidth="true" hidden="false" outlineLevel="0" max="15" min="15" style="87" width="87.44"/>
    <col collapsed="false" customWidth="true" hidden="false" outlineLevel="0" max="16" min="16" style="87" width="6.56"/>
    <col collapsed="false" customWidth="true" hidden="false" outlineLevel="0" max="18" min="17" style="87" width="11"/>
    <col collapsed="false" customWidth="true" hidden="false" outlineLevel="0" max="19" min="19" style="87" width="2.88"/>
    <col collapsed="false" customWidth="false" hidden="false" outlineLevel="0" max="20" min="20" style="86" width="9.11"/>
    <col collapsed="false" customWidth="false" hidden="false" outlineLevel="0" max="21" min="21" style="88" width="9.11"/>
    <col collapsed="false" customWidth="true" hidden="true" outlineLevel="0" max="22" min="22" style="88" width="20.11"/>
    <col collapsed="false" customWidth="true" hidden="true" outlineLevel="0" max="23" min="23" style="88" width="14.33"/>
    <col collapsed="false" customWidth="true" hidden="true" outlineLevel="0" max="24" min="24" style="88" width="35.11"/>
    <col collapsed="false" customWidth="true" hidden="true" outlineLevel="0" max="25" min="25" style="88" width="32.67"/>
    <col collapsed="false" customWidth="true" hidden="true" outlineLevel="0" max="27" min="26" style="86" width="12.11"/>
    <col collapsed="false" customWidth="false" hidden="true" outlineLevel="0" max="30" min="28" style="86" width="9.11"/>
    <col collapsed="false" customWidth="false" hidden="false" outlineLevel="0" max="16384" min="31" style="86" width="9.11"/>
  </cols>
  <sheetData>
    <row r="1" s="91" customFormat="true" ht="27" hidden="false" customHeight="true" outlineLevel="0" collapsed="false">
      <c r="A1" s="89"/>
      <c r="B1" s="90"/>
      <c r="E1" s="92" t="s">
        <v>94</v>
      </c>
      <c r="F1" s="93"/>
      <c r="J1" s="90"/>
      <c r="K1" s="90"/>
      <c r="L1" s="94" t="str">
        <f aca="false">IF(D2="","Calcule o BDI na guia 'BDI REF.'","")</f>
        <v/>
      </c>
    </row>
    <row r="2" s="102" customFormat="true" ht="22.5" hidden="false" customHeight="true" outlineLevel="0" collapsed="false">
      <c r="A2" s="95"/>
      <c r="B2" s="96" t="str">
        <f aca="false">IF(P2=0,"Digite o número da ART/RRT de Orçamento no campo à direita",CONCATENATE(M2," ",P2))</f>
        <v>Digite o número da ART/RRT de Orçamento no campo à direita</v>
      </c>
      <c r="C2" s="97"/>
      <c r="D2" s="98" t="str">
        <f aca="false">IF(AND('BDI REF.'!K5=0,'BDI REF.'!K6=0),'BDI REF.'!N3,IF('BDI REF.'!N20&lt;&gt;0,(CONCATENATE("* BDI COM Desoneração: ",'BDI REF.'!N1,'BDI REF.'!N2,'BDI REF.'!N3)),(CONCATENATE("* BDI SEM Desoneração: ",'BDI REF.'!N1,'BDI REF.'!N2,'BDI REF.'!N3))))</f>
        <v>* BDI SEM Desoneração: </v>
      </c>
      <c r="E2" s="98"/>
      <c r="F2" s="98"/>
      <c r="G2" s="98"/>
      <c r="H2" s="98"/>
      <c r="I2" s="98"/>
      <c r="J2" s="98"/>
      <c r="K2" s="99"/>
      <c r="L2" s="94"/>
      <c r="M2" s="100" t="str">
        <f aca="false">IF(P2=0,"Insira Nº da ART/RRT de orçamento &gt;","ART/RRT de Orçamento Nº:")</f>
        <v>Insira Nº da ART/RRT de orçamento &gt;</v>
      </c>
      <c r="N2" s="100"/>
      <c r="O2" s="100"/>
      <c r="P2" s="101"/>
      <c r="Q2" s="101"/>
      <c r="R2" s="101"/>
      <c r="T2" s="91"/>
      <c r="U2" s="91"/>
      <c r="V2" s="91"/>
      <c r="W2" s="91"/>
      <c r="X2" s="91"/>
      <c r="Y2" s="91"/>
      <c r="Z2" s="91"/>
      <c r="AA2" s="91"/>
      <c r="AB2" s="91"/>
      <c r="AC2" s="91"/>
      <c r="AD2" s="91"/>
    </row>
    <row r="3" s="102" customFormat="true" ht="6" hidden="false" customHeight="true" outlineLevel="0" collapsed="false">
      <c r="A3" s="95"/>
      <c r="B3" s="103"/>
      <c r="C3" s="103"/>
      <c r="D3" s="103"/>
      <c r="E3" s="103"/>
      <c r="F3" s="104"/>
      <c r="G3" s="105"/>
      <c r="H3" s="105"/>
      <c r="I3" s="105"/>
      <c r="J3" s="103"/>
      <c r="K3" s="103"/>
      <c r="L3" s="106"/>
      <c r="T3" s="91"/>
      <c r="U3" s="91"/>
      <c r="V3" s="91"/>
      <c r="W3" s="91"/>
      <c r="X3" s="91"/>
      <c r="Y3" s="91"/>
      <c r="Z3" s="91"/>
      <c r="AA3" s="91"/>
      <c r="AB3" s="91"/>
      <c r="AC3" s="91"/>
      <c r="AD3" s="91"/>
    </row>
    <row r="4" s="102" customFormat="true" ht="11.25" hidden="false" customHeight="true" outlineLevel="0" collapsed="false">
      <c r="A4" s="95"/>
      <c r="B4" s="107" t="s">
        <v>95</v>
      </c>
      <c r="C4" s="108" t="str">
        <f aca="false">INFORMAÇÕES!Q5</f>
        <v>MUNICÍPIO DE CASTRO</v>
      </c>
      <c r="D4" s="107" t="s">
        <v>96</v>
      </c>
      <c r="E4" s="109"/>
      <c r="F4" s="110"/>
      <c r="G4" s="111" t="n">
        <f aca="false">P4</f>
        <v>45414</v>
      </c>
      <c r="H4" s="112"/>
      <c r="I4" s="113"/>
      <c r="J4" s="114" t="s">
        <v>97</v>
      </c>
      <c r="K4" s="115"/>
      <c r="L4" s="106"/>
      <c r="M4" s="100" t="str">
        <f aca="false">IF(P4=0,"Insira a data base do orçamento &gt;","Data base do Orçamento:")</f>
        <v>Data base do Orçamento:</v>
      </c>
      <c r="N4" s="100"/>
      <c r="O4" s="100"/>
      <c r="P4" s="116" t="n">
        <v>45414</v>
      </c>
      <c r="Q4" s="116"/>
      <c r="R4" s="116"/>
      <c r="T4" s="91"/>
      <c r="U4" s="91"/>
      <c r="V4" s="91"/>
      <c r="W4" s="91"/>
      <c r="X4" s="91"/>
      <c r="Y4" s="91"/>
      <c r="Z4" s="91"/>
      <c r="AA4" s="91"/>
      <c r="AB4" s="91"/>
      <c r="AC4" s="91"/>
      <c r="AD4" s="91"/>
    </row>
    <row r="5" s="102" customFormat="true" ht="6" hidden="false" customHeight="true" outlineLevel="0" collapsed="false">
      <c r="A5" s="95"/>
      <c r="B5" s="103"/>
      <c r="C5" s="103"/>
      <c r="D5" s="103"/>
      <c r="F5" s="104"/>
      <c r="G5" s="103"/>
      <c r="H5" s="103"/>
      <c r="I5" s="117"/>
      <c r="J5" s="118"/>
      <c r="K5" s="115"/>
      <c r="L5" s="106"/>
    </row>
    <row r="6" s="102" customFormat="true" ht="11.25" hidden="false" customHeight="true" outlineLevel="0" collapsed="false">
      <c r="A6" s="95"/>
      <c r="B6" s="107" t="s">
        <v>98</v>
      </c>
      <c r="C6" s="108" t="str">
        <f aca="false">IF(INFORMAÇÕES!Q16&gt;0,INFORMAÇÕES!Q16,"")</f>
        <v/>
      </c>
      <c r="D6" s="107" t="s">
        <v>99</v>
      </c>
      <c r="E6" s="109"/>
      <c r="F6" s="108" t="str">
        <f aca="false">IF(INFORMAÇÕES!Q7&gt;0,CONCATENATE(INFORMAÇÕES!Q7,"/",INFORMAÇÕES!Q10,"/",INFORMAÇÕES!Q15),"")</f>
        <v/>
      </c>
      <c r="G6" s="119"/>
      <c r="H6" s="120"/>
      <c r="I6" s="121"/>
      <c r="J6" s="122" t="str">
        <f aca="false">CONCATENATE('BDI REF.'!M33,"% (hora)")</f>
        <v>117,57% (hora)</v>
      </c>
      <c r="K6" s="115"/>
      <c r="L6" s="106"/>
      <c r="M6" s="100" t="str">
        <f aca="false">IF(P6=0,"Insira data atualizada do orçamento &gt;","Data atualizada do Orçamento:")</f>
        <v>Data atualizada do Orçamento:</v>
      </c>
      <c r="N6" s="100"/>
      <c r="O6" s="100"/>
      <c r="P6" s="123" t="n">
        <v>45414</v>
      </c>
      <c r="Q6" s="123"/>
      <c r="R6" s="123"/>
    </row>
    <row r="7" s="102" customFormat="true" ht="6" hidden="false" customHeight="true" outlineLevel="0" collapsed="false">
      <c r="A7" s="95"/>
      <c r="B7" s="103"/>
      <c r="C7" s="103"/>
      <c r="D7" s="103"/>
      <c r="E7" s="103"/>
      <c r="F7" s="104"/>
      <c r="G7" s="105"/>
      <c r="H7" s="105"/>
      <c r="I7" s="124"/>
      <c r="J7" s="125"/>
      <c r="K7" s="115"/>
      <c r="L7" s="106"/>
    </row>
    <row r="8" s="102" customFormat="true" ht="11.25" hidden="false" customHeight="true" outlineLevel="0" collapsed="false">
      <c r="A8" s="95"/>
      <c r="B8" s="107" t="s">
        <v>100</v>
      </c>
      <c r="C8" s="126" t="str">
        <f aca="false">IF(INFORMAÇÕES!Q6="","PREENCHA O NOME DA OBRA NA GUIA 'INFORMAÇÕES'",INFORMAÇÕES!Q6)</f>
        <v>SUBSTITUIÇÃO TELHAS UBS SOCAVÃO</v>
      </c>
      <c r="D8" s="127"/>
      <c r="E8" s="127"/>
      <c r="F8" s="127"/>
      <c r="G8" s="127"/>
      <c r="H8" s="128"/>
      <c r="I8" s="129"/>
      <c r="J8" s="130" t="str">
        <f aca="false">CONCATENATE('BDI REF.'!M37,"% (mês)")</f>
        <v>74,17% (mês)</v>
      </c>
      <c r="K8" s="115"/>
      <c r="L8" s="106"/>
    </row>
    <row r="9" s="102" customFormat="true" ht="6" hidden="false" customHeight="true" outlineLevel="0" collapsed="false">
      <c r="A9" s="95"/>
      <c r="B9" s="103"/>
      <c r="C9" s="103"/>
      <c r="D9" s="103"/>
      <c r="E9" s="103"/>
      <c r="F9" s="104"/>
      <c r="G9" s="105"/>
      <c r="H9" s="105"/>
      <c r="I9" s="105"/>
      <c r="J9" s="103"/>
      <c r="K9" s="103"/>
    </row>
    <row r="10" s="102" customFormat="true" ht="15.75" hidden="false" customHeight="true" outlineLevel="0" collapsed="false">
      <c r="A10" s="95"/>
      <c r="B10" s="131" t="s">
        <v>101</v>
      </c>
      <c r="C10" s="132" t="s">
        <v>102</v>
      </c>
      <c r="D10" s="133" t="s">
        <v>103</v>
      </c>
      <c r="E10" s="134" t="s">
        <v>104</v>
      </c>
      <c r="F10" s="135" t="n">
        <f aca="false">F1015</f>
        <v>41766.75</v>
      </c>
      <c r="G10" s="135"/>
      <c r="H10" s="136" t="s">
        <v>105</v>
      </c>
      <c r="I10" s="136" t="s">
        <v>106</v>
      </c>
      <c r="J10" s="137" t="s">
        <v>107</v>
      </c>
      <c r="K10" s="137" t="s">
        <v>108</v>
      </c>
      <c r="M10" s="138"/>
      <c r="N10" s="139"/>
      <c r="O10" s="140"/>
      <c r="P10" s="141"/>
      <c r="Q10" s="142" t="s">
        <v>109</v>
      </c>
      <c r="R10" s="143"/>
      <c r="S10" s="144"/>
      <c r="U10" s="88"/>
      <c r="V10" s="88"/>
      <c r="W10" s="88"/>
      <c r="X10" s="88"/>
      <c r="Y10" s="88"/>
    </row>
    <row r="11" s="102" customFormat="true" ht="15.75" hidden="false" customHeight="true" outlineLevel="0" collapsed="false">
      <c r="A11" s="95"/>
      <c r="B11" s="145"/>
      <c r="C11" s="146"/>
      <c r="D11" s="147"/>
      <c r="E11" s="147"/>
      <c r="F11" s="148" t="s">
        <v>110</v>
      </c>
      <c r="G11" s="149" t="s">
        <v>92</v>
      </c>
      <c r="H11" s="136"/>
      <c r="I11" s="136"/>
      <c r="J11" s="150" t="s">
        <v>111</v>
      </c>
      <c r="K11" s="150" t="s">
        <v>112</v>
      </c>
      <c r="M11" s="151" t="s">
        <v>101</v>
      </c>
      <c r="N11" s="152" t="s">
        <v>113</v>
      </c>
      <c r="O11" s="153" t="s">
        <v>114</v>
      </c>
      <c r="P11" s="154" t="s">
        <v>103</v>
      </c>
      <c r="Q11" s="153" t="s">
        <v>115</v>
      </c>
      <c r="R11" s="155" t="s">
        <v>116</v>
      </c>
      <c r="S11" s="156"/>
      <c r="U11" s="88"/>
      <c r="V11" s="157" t="s">
        <v>117</v>
      </c>
      <c r="W11" s="157" t="s">
        <v>118</v>
      </c>
      <c r="X11" s="157" t="s">
        <v>119</v>
      </c>
      <c r="Y11" s="157" t="s">
        <v>120</v>
      </c>
      <c r="Z11" s="158" t="s">
        <v>81</v>
      </c>
      <c r="AA11" s="158" t="s">
        <v>121</v>
      </c>
      <c r="AB11" s="158" t="s">
        <v>122</v>
      </c>
      <c r="AC11" s="158" t="s">
        <v>123</v>
      </c>
      <c r="AD11" s="158" t="s">
        <v>92</v>
      </c>
    </row>
    <row r="12" s="174" customFormat="true" ht="14.25" hidden="false" customHeight="false" outlineLevel="0" collapsed="false">
      <c r="A12" s="159" t="n">
        <v>1</v>
      </c>
      <c r="B12" s="160" t="n">
        <f aca="false">M12</f>
        <v>1</v>
      </c>
      <c r="C12" s="161" t="str">
        <f aca="false">O12</f>
        <v>REMOÇÃO TELHAS</v>
      </c>
      <c r="D12" s="162" t="n">
        <f aca="false">P12</f>
        <v>0</v>
      </c>
      <c r="E12" s="163" t="n">
        <f aca="false">ROUND(Q12,2)</f>
        <v>0</v>
      </c>
      <c r="F12" s="163" t="n">
        <f aca="false">TRUNC((1+(IF(OR(H12=0,H12=""),'BDI REF.'!$K$5,CHOOSE(H12,'BDI REF.'!$K$5,'BDI REF.'!$K$6,'BDI REF.'!$K$7))))*R12,2)</f>
        <v>0</v>
      </c>
      <c r="G12" s="163" t="n">
        <f aca="false">IF(E12&lt;&gt;0,ROUND(E12*F12,2),IF(AD12=0,(SUMIF($V$12:$V$1011,B12,$AD$12:$AD$1011)),AD12))</f>
        <v>3401.68</v>
      </c>
      <c r="H12" s="164"/>
      <c r="I12" s="165"/>
      <c r="J12" s="166" t="str">
        <f aca="false">IF(N12&lt;&gt;0,N12,"")</f>
        <v/>
      </c>
      <c r="K12" s="167"/>
      <c r="L12" s="168" t="str">
        <f aca="false">IF(B12&gt;0,"ok","ocultar")</f>
        <v>ok</v>
      </c>
      <c r="M12" s="169" t="n">
        <v>1</v>
      </c>
      <c r="N12" s="170"/>
      <c r="O12" s="171" t="s">
        <v>124</v>
      </c>
      <c r="P12" s="172"/>
      <c r="Q12" s="173"/>
      <c r="R12" s="173"/>
      <c r="S12" s="156"/>
      <c r="U12" s="88"/>
      <c r="V12" s="157" t="n">
        <f aca="false">IF(B12=0,V11,IF(ISNONTEXT(B12)=TRUE(),INT(B12),INT(LEFT(B12,FIND(".",B12)-1))))</f>
        <v>1</v>
      </c>
      <c r="W12" s="157" t="n">
        <f aca="false">IF(W13=1,1,IF(B12&lt;&gt;0,1,IF(C12&lt;&gt;0,1,IF(D12&lt;&gt;0,1,IF(E12&lt;&gt;0,1,"")))))</f>
        <v>1</v>
      </c>
      <c r="X12" s="157" t="n">
        <f aca="false">IF(V12=0," ",IF(V12&lt;&gt;V11,V12," "))</f>
        <v>1</v>
      </c>
      <c r="Y12" s="157" t="n">
        <f aca="false">COUNT(X12:X1011)</f>
        <v>3</v>
      </c>
      <c r="Z12" s="75" t="n">
        <f aca="false">IF(V12&lt;&gt;X12,(IF(I12="",G12*INFORMAÇÕES!$U$113,IF(I12="R",G12,0))),0)</f>
        <v>0</v>
      </c>
      <c r="AA12" s="75" t="n">
        <f aca="false">IF(V12&lt;&gt;X12,(IF(I12="",G12*INFORMAÇÕES!$U$114,IF(I12="C",G12,0))),0)</f>
        <v>0</v>
      </c>
      <c r="AB12" s="75" t="n">
        <f aca="false">IF(V12&lt;&gt;X12,(IF(I12="",G12*INFORMAÇÕES!$U$115,IF(I12="CF",G12,0))),0)</f>
        <v>0</v>
      </c>
      <c r="AC12" s="75" t="n">
        <f aca="false">IF(V12&lt;&gt;X12,(IF(I12="",G12*INFORMAÇÕES!$U$116,IF(I12="O",G12,0))),0)</f>
        <v>0</v>
      </c>
      <c r="AD12" s="75" t="n">
        <f aca="false">IF(E12&lt;&gt;0,G12,0)</f>
        <v>0</v>
      </c>
    </row>
    <row r="13" s="174" customFormat="true" ht="19.4" hidden="false" customHeight="false" outlineLevel="0" collapsed="false">
      <c r="A13" s="159" t="n">
        <v>2</v>
      </c>
      <c r="B13" s="160" t="str">
        <f aca="false">M13</f>
        <v>1.1</v>
      </c>
      <c r="C13" s="161" t="str">
        <f aca="false">O13</f>
        <v>REMOÇÃO DE TELHAS DE FIBROCIMENTO METÁLICA E CERÂMICA, DE FORMA MANUAL, SEM REAPROVEITAMENTO. AF_09/2023</v>
      </c>
      <c r="D13" s="162" t="str">
        <f aca="false">P13</f>
        <v>M2</v>
      </c>
      <c r="E13" s="163" t="n">
        <f aca="false">ROUND(Q13,2)</f>
        <v>629.94</v>
      </c>
      <c r="F13" s="163" t="n">
        <f aca="false">TRUNC((1+(IF(OR(H13=0,H13=""),'BDI REF.'!$K$5,CHOOSE(H13,'BDI REF.'!$K$5,'BDI REF.'!$K$6,'BDI REF.'!$K$7))))*R13,2)</f>
        <v>5.4</v>
      </c>
      <c r="G13" s="163" t="n">
        <f aca="false">IF(E13&lt;&gt;0,ROUND(E13*F13,2),IF(AD13=0,(SUMIF($V$12:$V$1011,B13,$AD$12:$AD$1011)),AD13))</f>
        <v>3401.68</v>
      </c>
      <c r="H13" s="164"/>
      <c r="I13" s="165"/>
      <c r="J13" s="166" t="str">
        <f aca="false">IF(N13&lt;&gt;0,N13,"")</f>
        <v>97647</v>
      </c>
      <c r="K13" s="167"/>
      <c r="L13" s="168" t="str">
        <f aca="false">IF(B13&gt;0,"ok","ocultar")</f>
        <v>ok</v>
      </c>
      <c r="M13" s="175" t="s">
        <v>125</v>
      </c>
      <c r="N13" s="176" t="s">
        <v>126</v>
      </c>
      <c r="O13" s="177" t="s">
        <v>127</v>
      </c>
      <c r="P13" s="178" t="s">
        <v>128</v>
      </c>
      <c r="Q13" s="173" t="n">
        <v>629.941</v>
      </c>
      <c r="R13" s="179" t="n">
        <v>4.48</v>
      </c>
      <c r="S13" s="156"/>
      <c r="U13" s="88"/>
      <c r="V13" s="157" t="n">
        <f aca="false">IF(B13=0,V12,IF(ISNONTEXT(B13)=TRUE(),INT(B13),INT(LEFT(B13,FIND(".",B13)-1))))</f>
        <v>1</v>
      </c>
      <c r="W13" s="157" t="n">
        <f aca="false">IF(W14=1,1,IF(B13&lt;&gt;0,1,IF(C13&lt;&gt;0,1,IF(D13&lt;&gt;0,1,IF(E13&lt;&gt;0,1,"")))))</f>
        <v>1</v>
      </c>
      <c r="X13" s="157" t="str">
        <f aca="false">IF(V13=0," ",IF(V13&lt;&gt;V12,V13," "))</f>
        <v> </v>
      </c>
      <c r="Y13" s="180"/>
      <c r="Z13" s="75" t="n">
        <f aca="false">IF(V13&lt;&gt;X13,(IF(I13="",G13*INFORMAÇÕES!$U$113,IF(I13="R",G13,0))),0)</f>
        <v>0</v>
      </c>
      <c r="AA13" s="75" t="n">
        <f aca="false">IF(V13&lt;&gt;X13,(IF(I13="",G13*INFORMAÇÕES!$U$114,IF(I13="C",G13,0))),0)</f>
        <v>3401.68</v>
      </c>
      <c r="AB13" s="75" t="n">
        <f aca="false">IF(V13&lt;&gt;X13,(IF(I13="",G13*INFORMAÇÕES!$U$115,IF(I13="CF",G13,0))),0)</f>
        <v>0</v>
      </c>
      <c r="AC13" s="75" t="n">
        <f aca="false">IF(V13&lt;&gt;X13,(IF(I13="",G13*INFORMAÇÕES!$U$116,IF(I13="O",G13,0))),0)</f>
        <v>0</v>
      </c>
      <c r="AD13" s="75" t="n">
        <f aca="false">IF(E13&lt;&gt;0,G13,0)</f>
        <v>3401.68</v>
      </c>
    </row>
    <row r="14" s="174" customFormat="true" ht="14.25" hidden="false" customHeight="false" outlineLevel="0" collapsed="false">
      <c r="A14" s="159" t="n">
        <v>3</v>
      </c>
      <c r="B14" s="160" t="n">
        <f aca="false">M14</f>
        <v>2</v>
      </c>
      <c r="C14" s="161" t="str">
        <f aca="false">O14</f>
        <v>COBERTURA</v>
      </c>
      <c r="D14" s="162" t="n">
        <f aca="false">P14</f>
        <v>0</v>
      </c>
      <c r="E14" s="163" t="n">
        <f aca="false">ROUND(Q14,2)</f>
        <v>0</v>
      </c>
      <c r="F14" s="163" t="n">
        <f aca="false">TRUNC((1+(IF(OR(H14=0,H14=""),'BDI REF.'!$K$5,CHOOSE(H14,'BDI REF.'!$K$5,'BDI REF.'!$K$6,'BDI REF.'!$K$7))))*R14,2)</f>
        <v>0</v>
      </c>
      <c r="G14" s="163" t="n">
        <f aca="false">IF(E14&lt;&gt;0,ROUND(E14*F14,2),IF(AD14=0,(SUMIF($V$12:$V$1011,B14,$AD$12:$AD$1011)),AD14))</f>
        <v>37818.07</v>
      </c>
      <c r="H14" s="164"/>
      <c r="I14" s="165"/>
      <c r="J14" s="166" t="str">
        <f aca="false">IF(N14&lt;&gt;0,N14,"")</f>
        <v/>
      </c>
      <c r="K14" s="167"/>
      <c r="L14" s="168" t="str">
        <f aca="false">IF(B14&gt;0,"ok","ocultar")</f>
        <v>ok</v>
      </c>
      <c r="M14" s="175" t="n">
        <v>2</v>
      </c>
      <c r="N14" s="176"/>
      <c r="O14" s="177" t="s">
        <v>129</v>
      </c>
      <c r="P14" s="178"/>
      <c r="Q14" s="173"/>
      <c r="R14" s="179"/>
      <c r="S14" s="156"/>
      <c r="U14" s="88"/>
      <c r="V14" s="157" t="n">
        <f aca="false">IF(B14=0,V13,IF(ISNONTEXT(B14)=TRUE(),INT(B14),INT(LEFT(B14,FIND(".",B14)-1))))</f>
        <v>2</v>
      </c>
      <c r="W14" s="157" t="n">
        <f aca="false">IF(W15=1,1,IF(B14&lt;&gt;0,1,IF(C14&lt;&gt;0,1,IF(D14&lt;&gt;0,1,IF(E14&lt;&gt;0,1,"")))))</f>
        <v>1</v>
      </c>
      <c r="X14" s="157" t="n">
        <f aca="false">IF(V14=0," ",IF(V14&lt;&gt;V13,V14," "))</f>
        <v>2</v>
      </c>
      <c r="Y14" s="180"/>
      <c r="Z14" s="75" t="n">
        <f aca="false">IF(V14&lt;&gt;X14,(IF(I14="",G14*INFORMAÇÕES!$U$113,IF(I14="R",G14,0))),0)</f>
        <v>0</v>
      </c>
      <c r="AA14" s="75" t="n">
        <f aca="false">IF(V14&lt;&gt;X14,(IF(I14="",G14*INFORMAÇÕES!$U$114,IF(I14="C",G14,0))),0)</f>
        <v>0</v>
      </c>
      <c r="AB14" s="75" t="n">
        <f aca="false">IF(V14&lt;&gt;X14,(IF(I14="",G14*INFORMAÇÕES!$U$115,IF(I14="CF",G14,0))),0)</f>
        <v>0</v>
      </c>
      <c r="AC14" s="75" t="n">
        <f aca="false">IF(V14&lt;&gt;X14,(IF(I14="",G14*INFORMAÇÕES!$U$116,IF(I14="O",G14,0))),0)</f>
        <v>0</v>
      </c>
      <c r="AD14" s="75" t="n">
        <f aca="false">IF(E14&lt;&gt;0,G14,0)</f>
        <v>0</v>
      </c>
    </row>
    <row r="15" s="174" customFormat="true" ht="23.85" hidden="false" customHeight="false" outlineLevel="0" collapsed="false">
      <c r="A15" s="159" t="n">
        <v>4</v>
      </c>
      <c r="B15" s="160" t="str">
        <f aca="false">M15</f>
        <v>2.1</v>
      </c>
      <c r="C15" s="161" t="str">
        <f aca="false">O15</f>
        <v>TELHAMENTO COM TELHA ONDULADA DE FIBROCIMENTO E = 6 MM, COM RECOBRIMENTO LATERAL DE 1/4 DE ONDA PARA TELHADO COM INCLINAÇÃO MAIOR QUE 10°, COM ATÉ 2 ÁGUAS, INCLUSO IÇAMENTO. AF_07/2019</v>
      </c>
      <c r="D15" s="162" t="str">
        <f aca="false">P15</f>
        <v>M2</v>
      </c>
      <c r="E15" s="163" t="n">
        <f aca="false">ROUND(Q15,2)</f>
        <v>629.94</v>
      </c>
      <c r="F15" s="163" t="n">
        <f aca="false">TRUNC((1+(IF(OR(H15=0,H15=""),'BDI REF.'!$K$5,CHOOSE(H15,'BDI REF.'!$K$5,'BDI REF.'!$K$6,'BDI REF.'!$K$7))))*R15,2)</f>
        <v>55.2</v>
      </c>
      <c r="G15" s="163" t="n">
        <f aca="false">IF(E15&lt;&gt;0,ROUND(E15*F15,2),IF(AD15=0,(SUMIF($V$12:$V$1011,B15,$AD$12:$AD$1011)),AD15))</f>
        <v>34772.69</v>
      </c>
      <c r="H15" s="164"/>
      <c r="I15" s="165"/>
      <c r="J15" s="166" t="str">
        <f aca="false">IF(N15&lt;&gt;0,N15,"")</f>
        <v>94207</v>
      </c>
      <c r="K15" s="167"/>
      <c r="L15" s="168" t="str">
        <f aca="false">IF(B15&gt;0,"ok","ocultar")</f>
        <v>ok</v>
      </c>
      <c r="M15" s="175" t="s">
        <v>130</v>
      </c>
      <c r="N15" s="176" t="s">
        <v>131</v>
      </c>
      <c r="O15" s="177" t="s">
        <v>132</v>
      </c>
      <c r="P15" s="178" t="s">
        <v>128</v>
      </c>
      <c r="Q15" s="173" t="n">
        <v>629.941</v>
      </c>
      <c r="R15" s="179" t="n">
        <v>45.79</v>
      </c>
      <c r="S15" s="156"/>
      <c r="U15" s="88"/>
      <c r="V15" s="157" t="n">
        <f aca="false">IF(B15=0,V14,IF(ISNONTEXT(B15)=TRUE(),INT(B15),INT(LEFT(B15,FIND(".",B15)-1))))</f>
        <v>2</v>
      </c>
      <c r="W15" s="157" t="n">
        <f aca="false">IF(W16=1,1,IF(B15&lt;&gt;0,1,IF(C15&lt;&gt;0,1,IF(D15&lt;&gt;0,1,IF(E15&lt;&gt;0,1,"")))))</f>
        <v>1</v>
      </c>
      <c r="X15" s="157" t="str">
        <f aca="false">IF(V15=0," ",IF(V15&lt;&gt;V14,V15," "))</f>
        <v> </v>
      </c>
      <c r="Y15" s="180"/>
      <c r="Z15" s="75" t="n">
        <f aca="false">IF(V15&lt;&gt;X15,(IF(I15="",G15*INFORMAÇÕES!$U$113,IF(I15="R",G15,0))),0)</f>
        <v>0</v>
      </c>
      <c r="AA15" s="75" t="n">
        <f aca="false">IF(V15&lt;&gt;X15,(IF(I15="",G15*INFORMAÇÕES!$U$114,IF(I15="C",G15,0))),0)</f>
        <v>34772.69</v>
      </c>
      <c r="AB15" s="75" t="n">
        <f aca="false">IF(V15&lt;&gt;X15,(IF(I15="",G15*INFORMAÇÕES!$U$115,IF(I15="CF",G15,0))),0)</f>
        <v>0</v>
      </c>
      <c r="AC15" s="75" t="n">
        <f aca="false">IF(V15&lt;&gt;X15,(IF(I15="",G15*INFORMAÇÕES!$U$116,IF(I15="O",G15,0))),0)</f>
        <v>0</v>
      </c>
      <c r="AD15" s="75" t="n">
        <f aca="false">IF(E15&lt;&gt;0,G15,0)</f>
        <v>34772.69</v>
      </c>
    </row>
    <row r="16" s="174" customFormat="true" ht="19.4" hidden="false" customHeight="false" outlineLevel="0" collapsed="false">
      <c r="A16" s="159" t="n">
        <v>5</v>
      </c>
      <c r="B16" s="160" t="str">
        <f aca="false">M16</f>
        <v>2.2</v>
      </c>
      <c r="C16" s="161" t="str">
        <f aca="false">O16</f>
        <v>CUMEEIRA PARA TELHA DE FIBROCIMENTO ONDULADA E = 6 MM, INCLUSO ACESSÓRIOS DE FIXAÇÃO E IÇAMENTO. AF_07/2019</v>
      </c>
      <c r="D16" s="162" t="str">
        <f aca="false">P16</f>
        <v>M</v>
      </c>
      <c r="E16" s="163" t="n">
        <f aca="false">ROUND(Q16,2)</f>
        <v>34</v>
      </c>
      <c r="F16" s="163" t="n">
        <f aca="false">TRUNC((1+(IF(OR(H16=0,H16=""),'BDI REF.'!$K$5,CHOOSE(H16,'BDI REF.'!$K$5,'BDI REF.'!$K$6,'BDI REF.'!$K$7))))*R16,2)</f>
        <v>89.57</v>
      </c>
      <c r="G16" s="163" t="n">
        <f aca="false">IF(E16&lt;&gt;0,ROUND(E16*F16,2),IF(AD16=0,(SUMIF($V$12:$V$1011,B16,$AD$12:$AD$1011)),AD16))</f>
        <v>3045.38</v>
      </c>
      <c r="H16" s="164"/>
      <c r="I16" s="165"/>
      <c r="J16" s="166" t="str">
        <f aca="false">IF(N16&lt;&gt;0,N16,"")</f>
        <v>94223</v>
      </c>
      <c r="K16" s="167"/>
      <c r="L16" s="168" t="str">
        <f aca="false">IF(B16&gt;0,"ok","ocultar")</f>
        <v>ok</v>
      </c>
      <c r="M16" s="175" t="s">
        <v>133</v>
      </c>
      <c r="N16" s="176" t="s">
        <v>134</v>
      </c>
      <c r="O16" s="177" t="s">
        <v>135</v>
      </c>
      <c r="P16" s="178" t="s">
        <v>136</v>
      </c>
      <c r="Q16" s="173" t="n">
        <v>34</v>
      </c>
      <c r="R16" s="179" t="n">
        <v>74.3</v>
      </c>
      <c r="S16" s="156"/>
      <c r="U16" s="88"/>
      <c r="V16" s="157" t="n">
        <f aca="false">IF(B16=0,V15,IF(ISNONTEXT(B16)=TRUE(),INT(B16),INT(LEFT(B16,FIND(".",B16)-1))))</f>
        <v>2</v>
      </c>
      <c r="W16" s="157" t="n">
        <f aca="false">IF(W17=1,1,IF(B16&lt;&gt;0,1,IF(C16&lt;&gt;0,1,IF(D16&lt;&gt;0,1,IF(E16&lt;&gt;0,1,"")))))</f>
        <v>1</v>
      </c>
      <c r="X16" s="157" t="str">
        <f aca="false">IF(V16=0," ",IF(V16&lt;&gt;V15,V16," "))</f>
        <v> </v>
      </c>
      <c r="Y16" s="180"/>
      <c r="Z16" s="75" t="n">
        <f aca="false">IF(V16&lt;&gt;X16,(IF(I16="",G16*INFORMAÇÕES!$U$113,IF(I16="R",G16,0))),0)</f>
        <v>0</v>
      </c>
      <c r="AA16" s="75" t="n">
        <f aca="false">IF(V16&lt;&gt;X16,(IF(I16="",G16*INFORMAÇÕES!$U$114,IF(I16="C",G16,0))),0)</f>
        <v>3045.38</v>
      </c>
      <c r="AB16" s="75" t="n">
        <f aca="false">IF(V16&lt;&gt;X16,(IF(I16="",G16*INFORMAÇÕES!$U$115,IF(I16="CF",G16,0))),0)</f>
        <v>0</v>
      </c>
      <c r="AC16" s="75" t="n">
        <f aca="false">IF(V16&lt;&gt;X16,(IF(I16="",G16*INFORMAÇÕES!$U$116,IF(I16="O",G16,0))),0)</f>
        <v>0</v>
      </c>
      <c r="AD16" s="75" t="n">
        <f aca="false">IF(E16&lt;&gt;0,G16,0)</f>
        <v>3045.38</v>
      </c>
    </row>
    <row r="17" s="174" customFormat="true" ht="14.25" hidden="false" customHeight="false" outlineLevel="0" collapsed="false">
      <c r="A17" s="159" t="n">
        <v>6</v>
      </c>
      <c r="B17" s="160" t="n">
        <f aca="false">M17</f>
        <v>3</v>
      </c>
      <c r="C17" s="161" t="str">
        <f aca="false">O17</f>
        <v>BEIRAL PVC</v>
      </c>
      <c r="D17" s="162" t="n">
        <f aca="false">P17</f>
        <v>0</v>
      </c>
      <c r="E17" s="163" t="n">
        <f aca="false">ROUND(Q17,2)</f>
        <v>0</v>
      </c>
      <c r="F17" s="163" t="n">
        <f aca="false">TRUNC((1+(IF(OR(H17=0,H17=""),'BDI REF.'!$K$5,CHOOSE(H17,'BDI REF.'!$K$5,'BDI REF.'!$K$6,'BDI REF.'!$K$7))))*R17,2)</f>
        <v>0</v>
      </c>
      <c r="G17" s="163" t="n">
        <f aca="false">IF(E17&lt;&gt;0,ROUND(E17*F17,2),IF(AD17=0,(SUMIF($V$12:$V$1011,B17,$AD$12:$AD$1011)),AD17))</f>
        <v>547</v>
      </c>
      <c r="H17" s="164"/>
      <c r="I17" s="165"/>
      <c r="J17" s="166" t="str">
        <f aca="false">IF(N17&lt;&gt;0,N17,"")</f>
        <v/>
      </c>
      <c r="K17" s="167"/>
      <c r="L17" s="168" t="str">
        <f aca="false">IF(B17&gt;0,"ok","ocultar")</f>
        <v>ok</v>
      </c>
      <c r="M17" s="175" t="n">
        <v>3</v>
      </c>
      <c r="N17" s="176"/>
      <c r="O17" s="177" t="s">
        <v>137</v>
      </c>
      <c r="P17" s="178"/>
      <c r="Q17" s="173"/>
      <c r="R17" s="179"/>
      <c r="S17" s="156"/>
      <c r="U17" s="88"/>
      <c r="V17" s="157" t="n">
        <f aca="false">IF(B17=0,V16,IF(ISNONTEXT(B17)=TRUE(),INT(B17),INT(LEFT(B17,FIND(".",B17)-1))))</f>
        <v>3</v>
      </c>
      <c r="W17" s="157" t="n">
        <f aca="false">IF(W18=1,1,IF(B17&lt;&gt;0,1,IF(C17&lt;&gt;0,1,IF(D17&lt;&gt;0,1,IF(E17&lt;&gt;0,1,"")))))</f>
        <v>1</v>
      </c>
      <c r="X17" s="157" t="n">
        <f aca="false">IF(V17=0," ",IF(V17&lt;&gt;V16,V17," "))</f>
        <v>3</v>
      </c>
      <c r="Y17" s="180"/>
      <c r="Z17" s="75" t="n">
        <f aca="false">IF(V17&lt;&gt;X17,(IF(I17="",G17*INFORMAÇÕES!$U$113,IF(I17="R",G17,0))),0)</f>
        <v>0</v>
      </c>
      <c r="AA17" s="75" t="n">
        <f aca="false">IF(V17&lt;&gt;X17,(IF(I17="",G17*INFORMAÇÕES!$U$114,IF(I17="C",G17,0))),0)</f>
        <v>0</v>
      </c>
      <c r="AB17" s="75" t="n">
        <f aca="false">IF(V17&lt;&gt;X17,(IF(I17="",G17*INFORMAÇÕES!$U$115,IF(I17="CF",G17,0))),0)</f>
        <v>0</v>
      </c>
      <c r="AC17" s="75" t="n">
        <f aca="false">IF(V17&lt;&gt;X17,(IF(I17="",G17*INFORMAÇÕES!$U$116,IF(I17="O",G17,0))),0)</f>
        <v>0</v>
      </c>
      <c r="AD17" s="75" t="n">
        <f aca="false">IF(E17&lt;&gt;0,G17,0)</f>
        <v>0</v>
      </c>
      <c r="AF17" s="181"/>
      <c r="AG17" s="181"/>
      <c r="AH17" s="181"/>
      <c r="AI17" s="181"/>
      <c r="AJ17" s="181"/>
      <c r="AK17" s="181"/>
      <c r="AL17" s="181"/>
      <c r="AM17" s="181"/>
      <c r="AN17" s="181"/>
      <c r="AO17" s="181"/>
      <c r="AP17" s="181"/>
      <c r="AQ17" s="181"/>
      <c r="AR17" s="181"/>
      <c r="AS17" s="181"/>
      <c r="AT17" s="181"/>
      <c r="AU17" s="181"/>
      <c r="AV17" s="181"/>
      <c r="AW17" s="181"/>
      <c r="AX17" s="181"/>
      <c r="AY17" s="181"/>
      <c r="AZ17" s="181"/>
      <c r="BA17" s="181"/>
      <c r="BB17" s="181"/>
      <c r="BC17" s="181"/>
    </row>
    <row r="18" s="174" customFormat="true" ht="19.4" hidden="false" customHeight="false" outlineLevel="0" collapsed="false">
      <c r="A18" s="159" t="n">
        <v>7</v>
      </c>
      <c r="B18" s="160" t="str">
        <f aca="false">M18</f>
        <v>3.1</v>
      </c>
      <c r="C18" s="161" t="str">
        <f aca="false">O18</f>
        <v>FORRO EM RÉGUAS DE PVC, LISO, PARA AMBIENTES RESIDENCIAIS, INCLUSIVE ESTRUTURA UNIDIRECIONAL DE FIXAÇÃO. AF_08/2023_PS</v>
      </c>
      <c r="D18" s="162" t="str">
        <f aca="false">P18</f>
        <v>M2</v>
      </c>
      <c r="E18" s="163" t="n">
        <f aca="false">ROUND(Q18,2)</f>
        <v>5</v>
      </c>
      <c r="F18" s="163" t="n">
        <f aca="false">TRUNC((1+(IF(OR(H18=0,H18=""),'BDI REF.'!$K$5,CHOOSE(H18,'BDI REF.'!$K$5,'BDI REF.'!$K$6,'BDI REF.'!$K$7))))*R18,2)</f>
        <v>109.4</v>
      </c>
      <c r="G18" s="163" t="n">
        <f aca="false">IF(E18&lt;&gt;0,ROUND(E18*F18,2),IF(AD18=0,(SUMIF($V$12:$V$1011,B18,$AD$12:$AD$1011)),AD18))</f>
        <v>547</v>
      </c>
      <c r="H18" s="164"/>
      <c r="I18" s="165"/>
      <c r="J18" s="166" t="str">
        <f aca="false">IF(N18&lt;&gt;0,N18,"")</f>
        <v>96485</v>
      </c>
      <c r="K18" s="167"/>
      <c r="L18" s="168" t="str">
        <f aca="false">IF(B18&gt;0,"ok","ocultar")</f>
        <v>ok</v>
      </c>
      <c r="M18" s="175" t="s">
        <v>138</v>
      </c>
      <c r="N18" s="176" t="s">
        <v>139</v>
      </c>
      <c r="O18" s="177" t="s">
        <v>140</v>
      </c>
      <c r="P18" s="178" t="s">
        <v>128</v>
      </c>
      <c r="Q18" s="173" t="n">
        <v>5</v>
      </c>
      <c r="R18" s="179" t="n">
        <v>90.75</v>
      </c>
      <c r="S18" s="156"/>
      <c r="U18" s="88"/>
      <c r="V18" s="157" t="n">
        <f aca="false">IF(B18=0,V17,IF(ISNONTEXT(B18)=TRUE(),INT(B18),INT(LEFT(B18,FIND(".",B18)-1))))</f>
        <v>3</v>
      </c>
      <c r="W18" s="157" t="n">
        <f aca="false">IF(W19=1,1,IF(B18&lt;&gt;0,1,IF(C18&lt;&gt;0,1,IF(D18&lt;&gt;0,1,IF(E18&lt;&gt;0,1,"")))))</f>
        <v>1</v>
      </c>
      <c r="X18" s="157" t="str">
        <f aca="false">IF(V18=0," ",IF(V18&lt;&gt;V17,V18," "))</f>
        <v> </v>
      </c>
      <c r="Y18" s="180"/>
      <c r="Z18" s="75" t="n">
        <f aca="false">IF(V18&lt;&gt;X18,(IF(I18="",G18*INFORMAÇÕES!$U$113,IF(I18="R",G18,0))),0)</f>
        <v>0</v>
      </c>
      <c r="AA18" s="75" t="n">
        <f aca="false">IF(V18&lt;&gt;X18,(IF(I18="",G18*INFORMAÇÕES!$U$114,IF(I18="C",G18,0))),0)</f>
        <v>547</v>
      </c>
      <c r="AB18" s="75" t="n">
        <f aca="false">IF(V18&lt;&gt;X18,(IF(I18="",G18*INFORMAÇÕES!$U$115,IF(I18="CF",G18,0))),0)</f>
        <v>0</v>
      </c>
      <c r="AC18" s="75" t="n">
        <f aca="false">IF(V18&lt;&gt;X18,(IF(I18="",G18*INFORMAÇÕES!$U$116,IF(I18="O",G18,0))),0)</f>
        <v>0</v>
      </c>
      <c r="AD18" s="75" t="n">
        <f aca="false">IF(E18&lt;&gt;0,G18,0)</f>
        <v>547</v>
      </c>
    </row>
    <row r="19" s="174" customFormat="true" ht="14.25" hidden="false" customHeight="false" outlineLevel="0" collapsed="false">
      <c r="A19" s="159" t="n">
        <v>8</v>
      </c>
      <c r="B19" s="160" t="n">
        <f aca="false">M19</f>
        <v>0</v>
      </c>
      <c r="C19" s="161" t="n">
        <f aca="false">O19</f>
        <v>0</v>
      </c>
      <c r="D19" s="162" t="n">
        <f aca="false">P19</f>
        <v>0</v>
      </c>
      <c r="E19" s="163" t="n">
        <f aca="false">ROUND(Q19,2)</f>
        <v>0</v>
      </c>
      <c r="F19" s="163" t="n">
        <f aca="false">TRUNC((1+(IF(OR(H19=0,H19=""),'BDI REF.'!$K$5,CHOOSE(H19,'BDI REF.'!$K$5,'BDI REF.'!$K$6,'BDI REF.'!$K$7))))*R19,2)</f>
        <v>0</v>
      </c>
      <c r="G19" s="163" t="n">
        <f aca="false">IF(E19&lt;&gt;0,ROUND(E19*F19,2),IF(AD19=0,(SUMIF($V$12:$V$1011,B19,$AD$12:$AD$1011)),AD19))</f>
        <v>0</v>
      </c>
      <c r="H19" s="164"/>
      <c r="I19" s="165"/>
      <c r="J19" s="166" t="str">
        <f aca="false">IF(N19&lt;&gt;0,N19,"")</f>
        <v/>
      </c>
      <c r="K19" s="167"/>
      <c r="L19" s="168" t="str">
        <f aca="false">IF(B19&gt;0,"ok","ocultar")</f>
        <v>ocultar</v>
      </c>
      <c r="M19" s="175"/>
      <c r="N19" s="176"/>
      <c r="O19" s="177"/>
      <c r="P19" s="178"/>
      <c r="Q19" s="173"/>
      <c r="R19" s="179"/>
      <c r="S19" s="156"/>
      <c r="U19" s="88"/>
      <c r="V19" s="157" t="n">
        <f aca="false">IF(B19=0,V18,IF(ISNONTEXT(B19)=TRUE(),INT(B19),INT(LEFT(B19,FIND(".",B19)-1))))</f>
        <v>3</v>
      </c>
      <c r="W19" s="157" t="str">
        <f aca="false">IF(W20=1,1,IF(B19&lt;&gt;0,1,IF(C19&lt;&gt;0,1,IF(D19&lt;&gt;0,1,IF(E19&lt;&gt;0,1,"")))))</f>
        <v/>
      </c>
      <c r="X19" s="157" t="str">
        <f aca="false">IF(V19=0," ",IF(V19&lt;&gt;V18,V19," "))</f>
        <v> </v>
      </c>
      <c r="Y19" s="180"/>
      <c r="Z19" s="75" t="n">
        <f aca="false">IF(V19&lt;&gt;X19,(IF(I19="",G19*INFORMAÇÕES!$U$113,IF(I19="R",G19,0))),0)</f>
        <v>0</v>
      </c>
      <c r="AA19" s="75" t="n">
        <f aca="false">IF(V19&lt;&gt;X19,(IF(I19="",G19*INFORMAÇÕES!$U$114,IF(I19="C",G19,0))),0)</f>
        <v>0</v>
      </c>
      <c r="AB19" s="75" t="n">
        <f aca="false">IF(V19&lt;&gt;X19,(IF(I19="",G19*INFORMAÇÕES!$U$115,IF(I19="CF",G19,0))),0)</f>
        <v>0</v>
      </c>
      <c r="AC19" s="75" t="n">
        <f aca="false">IF(V19&lt;&gt;X19,(IF(I19="",G19*INFORMAÇÕES!$U$116,IF(I19="O",G19,0))),0)</f>
        <v>0</v>
      </c>
      <c r="AD19" s="75" t="n">
        <f aca="false">IF(E19&lt;&gt;0,G19,0)</f>
        <v>0</v>
      </c>
    </row>
    <row r="20" s="174" customFormat="true" ht="14.25" hidden="false" customHeight="false" outlineLevel="0" collapsed="false">
      <c r="A20" s="159" t="n">
        <v>9</v>
      </c>
      <c r="B20" s="160" t="n">
        <f aca="false">M20</f>
        <v>0</v>
      </c>
      <c r="C20" s="161" t="n">
        <f aca="false">O20</f>
        <v>0</v>
      </c>
      <c r="D20" s="162" t="n">
        <f aca="false">P20</f>
        <v>0</v>
      </c>
      <c r="E20" s="163" t="n">
        <f aca="false">ROUND(Q20,2)</f>
        <v>0</v>
      </c>
      <c r="F20" s="163" t="n">
        <f aca="false">TRUNC((1+(IF(OR(H20=0,H20=""),'BDI REF.'!$K$5,CHOOSE(H20,'BDI REF.'!$K$5,'BDI REF.'!$K$6,'BDI REF.'!$K$7))))*R20,2)</f>
        <v>0</v>
      </c>
      <c r="G20" s="163" t="n">
        <f aca="false">IF(E20&lt;&gt;0,ROUND(E20*F20,2),IF(AD20=0,(SUMIF($V$12:$V$1011,B20,$AD$12:$AD$1011)),AD20))</f>
        <v>0</v>
      </c>
      <c r="H20" s="164"/>
      <c r="I20" s="165"/>
      <c r="J20" s="166" t="str">
        <f aca="false">IF(N20&lt;&gt;0,N20,"")</f>
        <v/>
      </c>
      <c r="K20" s="167"/>
      <c r="L20" s="168" t="str">
        <f aca="false">IF(B20&gt;0,"ok","ocultar")</f>
        <v>ocultar</v>
      </c>
      <c r="M20" s="175"/>
      <c r="N20" s="176"/>
      <c r="O20" s="177"/>
      <c r="P20" s="178"/>
      <c r="Q20" s="173"/>
      <c r="R20" s="179"/>
      <c r="S20" s="156"/>
      <c r="U20" s="88"/>
      <c r="V20" s="157" t="n">
        <f aca="false">IF(B20=0,V19,IF(ISNONTEXT(B20)=TRUE(),INT(B20),INT(LEFT(B20,FIND(".",B20)-1))))</f>
        <v>3</v>
      </c>
      <c r="W20" s="157" t="str">
        <f aca="false">IF(W21=1,1,IF(B20&lt;&gt;0,1,IF(C20&lt;&gt;0,1,IF(D20&lt;&gt;0,1,IF(E20&lt;&gt;0,1,"")))))</f>
        <v/>
      </c>
      <c r="X20" s="157" t="str">
        <f aca="false">IF(V20=0," ",IF(V20&lt;&gt;V19,V20," "))</f>
        <v> </v>
      </c>
      <c r="Y20" s="180"/>
      <c r="Z20" s="75" t="n">
        <f aca="false">IF(V20&lt;&gt;X20,(IF(I20="",G20*INFORMAÇÕES!$U$113,IF(I20="R",G20,0))),0)</f>
        <v>0</v>
      </c>
      <c r="AA20" s="75" t="n">
        <f aca="false">IF(V20&lt;&gt;X20,(IF(I20="",G20*INFORMAÇÕES!$U$114,IF(I20="C",G20,0))),0)</f>
        <v>0</v>
      </c>
      <c r="AB20" s="75" t="n">
        <f aca="false">IF(V20&lt;&gt;X20,(IF(I20="",G20*INFORMAÇÕES!$U$115,IF(I20="CF",G20,0))),0)</f>
        <v>0</v>
      </c>
      <c r="AC20" s="75" t="n">
        <f aca="false">IF(V20&lt;&gt;X20,(IF(I20="",G20*INFORMAÇÕES!$U$116,IF(I20="O",G20,0))),0)</f>
        <v>0</v>
      </c>
      <c r="AD20" s="75" t="n">
        <f aca="false">IF(E20&lt;&gt;0,G20,0)</f>
        <v>0</v>
      </c>
    </row>
    <row r="21" s="174" customFormat="true" ht="14.25" hidden="false" customHeight="false" outlineLevel="0" collapsed="false">
      <c r="A21" s="159" t="n">
        <v>10</v>
      </c>
      <c r="B21" s="160" t="n">
        <f aca="false">M21</f>
        <v>0</v>
      </c>
      <c r="C21" s="161" t="n">
        <f aca="false">O21</f>
        <v>0</v>
      </c>
      <c r="D21" s="162" t="n">
        <f aca="false">P21</f>
        <v>0</v>
      </c>
      <c r="E21" s="163" t="n">
        <f aca="false">ROUND(Q21,2)</f>
        <v>0</v>
      </c>
      <c r="F21" s="163" t="n">
        <f aca="false">TRUNC((1+(IF(OR(H21=0,H21=""),'BDI REF.'!$K$5,CHOOSE(H21,'BDI REF.'!$K$5,'BDI REF.'!$K$6,'BDI REF.'!$K$7))))*R21,2)</f>
        <v>0</v>
      </c>
      <c r="G21" s="163" t="n">
        <f aca="false">IF(E21&lt;&gt;0,ROUND(E21*F21,2),IF(AD21=0,(SUMIF($V$12:$V$1011,B21,$AD$12:$AD$1011)),AD21))</f>
        <v>0</v>
      </c>
      <c r="H21" s="164"/>
      <c r="I21" s="165"/>
      <c r="J21" s="166" t="str">
        <f aca="false">IF(N21&lt;&gt;0,N21,"")</f>
        <v/>
      </c>
      <c r="K21" s="167"/>
      <c r="L21" s="168" t="str">
        <f aca="false">IF(B21&gt;0,"ok","ocultar")</f>
        <v>ocultar</v>
      </c>
      <c r="M21" s="175"/>
      <c r="N21" s="176"/>
      <c r="O21" s="177"/>
      <c r="P21" s="178"/>
      <c r="Q21" s="173"/>
      <c r="R21" s="179"/>
      <c r="S21" s="156"/>
      <c r="U21" s="88"/>
      <c r="V21" s="157" t="n">
        <f aca="false">IF(B21=0,V20,IF(ISNONTEXT(B21)=TRUE(),INT(B21),INT(LEFT(B21,FIND(".",B21)-1))))</f>
        <v>3</v>
      </c>
      <c r="W21" s="157" t="str">
        <f aca="false">IF(W22=1,1,IF(B21&lt;&gt;0,1,IF(C21&lt;&gt;0,1,IF(D21&lt;&gt;0,1,IF(E21&lt;&gt;0,1,"")))))</f>
        <v/>
      </c>
      <c r="X21" s="157" t="str">
        <f aca="false">IF(V21=0," ",IF(V21&lt;&gt;V20,V21," "))</f>
        <v> </v>
      </c>
      <c r="Y21" s="180"/>
      <c r="Z21" s="75" t="n">
        <f aca="false">IF(V21&lt;&gt;X21,(IF(I21="",G21*INFORMAÇÕES!$U$113,IF(I21="R",G21,0))),0)</f>
        <v>0</v>
      </c>
      <c r="AA21" s="75" t="n">
        <f aca="false">IF(V21&lt;&gt;X21,(IF(I21="",G21*INFORMAÇÕES!$U$114,IF(I21="C",G21,0))),0)</f>
        <v>0</v>
      </c>
      <c r="AB21" s="75" t="n">
        <f aca="false">IF(V21&lt;&gt;X21,(IF(I21="",G21*INFORMAÇÕES!$U$115,IF(I21="CF",G21,0))),0)</f>
        <v>0</v>
      </c>
      <c r="AC21" s="75" t="n">
        <f aca="false">IF(V21&lt;&gt;X21,(IF(I21="",G21*INFORMAÇÕES!$U$116,IF(I21="O",G21,0))),0)</f>
        <v>0</v>
      </c>
      <c r="AD21" s="75" t="n">
        <f aca="false">IF(E21&lt;&gt;0,G21,0)</f>
        <v>0</v>
      </c>
    </row>
    <row r="22" s="174" customFormat="true" ht="14.25" hidden="false" customHeight="false" outlineLevel="0" collapsed="false">
      <c r="A22" s="159" t="n">
        <v>11</v>
      </c>
      <c r="B22" s="160" t="n">
        <f aca="false">M22</f>
        <v>0</v>
      </c>
      <c r="C22" s="161" t="n">
        <f aca="false">O22</f>
        <v>0</v>
      </c>
      <c r="D22" s="162" t="n">
        <f aca="false">P22</f>
        <v>0</v>
      </c>
      <c r="E22" s="163" t="n">
        <f aca="false">ROUND(Q22,2)</f>
        <v>0</v>
      </c>
      <c r="F22" s="163" t="n">
        <f aca="false">TRUNC((1+(IF(OR(H22=0,H22=""),'BDI REF.'!$K$5,CHOOSE(H22,'BDI REF.'!$K$5,'BDI REF.'!$K$6,'BDI REF.'!$K$7))))*R22,2)</f>
        <v>0</v>
      </c>
      <c r="G22" s="163" t="n">
        <f aca="false">IF(E22&lt;&gt;0,ROUND(E22*F22,2),IF(AD22=0,(SUMIF($V$12:$V$1011,B22,$AD$12:$AD$1011)),AD22))</f>
        <v>0</v>
      </c>
      <c r="H22" s="164"/>
      <c r="I22" s="165"/>
      <c r="J22" s="166" t="str">
        <f aca="false">IF(N22&lt;&gt;0,N22,"")</f>
        <v/>
      </c>
      <c r="K22" s="167"/>
      <c r="L22" s="168" t="str">
        <f aca="false">IF(B22&gt;0,"ok","ocultar")</f>
        <v>ocultar</v>
      </c>
      <c r="M22" s="175"/>
      <c r="N22" s="176"/>
      <c r="O22" s="177"/>
      <c r="P22" s="178"/>
      <c r="Q22" s="173"/>
      <c r="R22" s="179"/>
      <c r="S22" s="156"/>
      <c r="U22" s="88"/>
      <c r="V22" s="157" t="n">
        <f aca="false">IF(B22=0,V21,IF(ISNONTEXT(B22)=TRUE(),INT(B22),INT(LEFT(B22,FIND(".",B22)-1))))</f>
        <v>3</v>
      </c>
      <c r="W22" s="157" t="str">
        <f aca="false">IF(W23=1,1,IF(B22&lt;&gt;0,1,IF(C22&lt;&gt;0,1,IF(D22&lt;&gt;0,1,IF(E22&lt;&gt;0,1,"")))))</f>
        <v/>
      </c>
      <c r="X22" s="157" t="str">
        <f aca="false">IF(V22=0," ",IF(V22&lt;&gt;V21,V22," "))</f>
        <v> </v>
      </c>
      <c r="Y22" s="180"/>
      <c r="Z22" s="75" t="n">
        <f aca="false">IF(V22&lt;&gt;X22,(IF(I22="",G22*INFORMAÇÕES!$U$113,IF(I22="R",G22,0))),0)</f>
        <v>0</v>
      </c>
      <c r="AA22" s="75" t="n">
        <f aca="false">IF(V22&lt;&gt;X22,(IF(I22="",G22*INFORMAÇÕES!$U$114,IF(I22="C",G22,0))),0)</f>
        <v>0</v>
      </c>
      <c r="AB22" s="75" t="n">
        <f aca="false">IF(V22&lt;&gt;X22,(IF(I22="",G22*INFORMAÇÕES!$U$115,IF(I22="CF",G22,0))),0)</f>
        <v>0</v>
      </c>
      <c r="AC22" s="75" t="n">
        <f aca="false">IF(V22&lt;&gt;X22,(IF(I22="",G22*INFORMAÇÕES!$U$116,IF(I22="O",G22,0))),0)</f>
        <v>0</v>
      </c>
      <c r="AD22" s="75" t="n">
        <f aca="false">IF(E22&lt;&gt;0,G22,0)</f>
        <v>0</v>
      </c>
    </row>
    <row r="23" s="174" customFormat="true" ht="14.25" hidden="false" customHeight="false" outlineLevel="0" collapsed="false">
      <c r="A23" s="159" t="n">
        <v>12</v>
      </c>
      <c r="B23" s="160" t="n">
        <f aca="false">M23</f>
        <v>0</v>
      </c>
      <c r="C23" s="161" t="n">
        <f aca="false">O23</f>
        <v>0</v>
      </c>
      <c r="D23" s="162" t="n">
        <f aca="false">P23</f>
        <v>0</v>
      </c>
      <c r="E23" s="163" t="n">
        <f aca="false">ROUND(Q23,2)</f>
        <v>0</v>
      </c>
      <c r="F23" s="163" t="n">
        <f aca="false">TRUNC((1+(IF(OR(H23=0,H23=""),'BDI REF.'!$K$5,CHOOSE(H23,'BDI REF.'!$K$5,'BDI REF.'!$K$6,'BDI REF.'!$K$7))))*R23,2)</f>
        <v>0</v>
      </c>
      <c r="G23" s="163" t="n">
        <f aca="false">IF(E23&lt;&gt;0,ROUND(E23*F23,2),IF(AD23=0,(SUMIF($V$12:$V$1011,B23,$AD$12:$AD$1011)),AD23))</f>
        <v>0</v>
      </c>
      <c r="H23" s="164"/>
      <c r="I23" s="165"/>
      <c r="J23" s="166" t="str">
        <f aca="false">IF(N23&lt;&gt;0,N23,"")</f>
        <v/>
      </c>
      <c r="K23" s="167"/>
      <c r="L23" s="168" t="str">
        <f aca="false">IF(B23&gt;0,"ok","ocultar")</f>
        <v>ocultar</v>
      </c>
      <c r="M23" s="175"/>
      <c r="N23" s="176"/>
      <c r="O23" s="177"/>
      <c r="P23" s="178"/>
      <c r="Q23" s="173"/>
      <c r="R23" s="179"/>
      <c r="S23" s="156"/>
      <c r="U23" s="88"/>
      <c r="V23" s="157" t="n">
        <f aca="false">IF(B23=0,V22,IF(ISNONTEXT(B23)=TRUE(),INT(B23),INT(LEFT(B23,FIND(".",B23)-1))))</f>
        <v>3</v>
      </c>
      <c r="W23" s="157" t="str">
        <f aca="false">IF(W24=1,1,IF(B23&lt;&gt;0,1,IF(C23&lt;&gt;0,1,IF(D23&lt;&gt;0,1,IF(E23&lt;&gt;0,1,"")))))</f>
        <v/>
      </c>
      <c r="X23" s="157" t="str">
        <f aca="false">IF(V23=0," ",IF(V23&lt;&gt;V22,V23," "))</f>
        <v> </v>
      </c>
      <c r="Y23" s="180"/>
      <c r="Z23" s="75" t="n">
        <f aca="false">IF(V23&lt;&gt;X23,(IF(I23="",G23*INFORMAÇÕES!$U$113,IF(I23="R",G23,0))),0)</f>
        <v>0</v>
      </c>
      <c r="AA23" s="75" t="n">
        <f aca="false">IF(V23&lt;&gt;X23,(IF(I23="",G23*INFORMAÇÕES!$U$114,IF(I23="C",G23,0))),0)</f>
        <v>0</v>
      </c>
      <c r="AB23" s="75" t="n">
        <f aca="false">IF(V23&lt;&gt;X23,(IF(I23="",G23*INFORMAÇÕES!$U$115,IF(I23="CF",G23,0))),0)</f>
        <v>0</v>
      </c>
      <c r="AC23" s="75" t="n">
        <f aca="false">IF(V23&lt;&gt;X23,(IF(I23="",G23*INFORMAÇÕES!$U$116,IF(I23="O",G23,0))),0)</f>
        <v>0</v>
      </c>
      <c r="AD23" s="75" t="n">
        <f aca="false">IF(E23&lt;&gt;0,G23,0)</f>
        <v>0</v>
      </c>
    </row>
    <row r="24" s="174" customFormat="true" ht="14.25" hidden="false" customHeight="false" outlineLevel="0" collapsed="false">
      <c r="A24" s="159" t="n">
        <v>13</v>
      </c>
      <c r="B24" s="160" t="n">
        <f aca="false">M24</f>
        <v>0</v>
      </c>
      <c r="C24" s="161" t="n">
        <f aca="false">O24</f>
        <v>0</v>
      </c>
      <c r="D24" s="162" t="n">
        <f aca="false">P24</f>
        <v>0</v>
      </c>
      <c r="E24" s="163" t="n">
        <f aca="false">ROUND(Q24,2)</f>
        <v>0</v>
      </c>
      <c r="F24" s="163" t="n">
        <f aca="false">TRUNC((1+(IF(OR(H24=0,H24=""),'BDI REF.'!$K$5,CHOOSE(H24,'BDI REF.'!$K$5,'BDI REF.'!$K$6,'BDI REF.'!$K$7))))*R24,2)</f>
        <v>0</v>
      </c>
      <c r="G24" s="163" t="n">
        <f aca="false">IF(E24&lt;&gt;0,ROUND(E24*F24,2),IF(AD24=0,(SUMIF($V$12:$V$1011,B24,$AD$12:$AD$1011)),AD24))</f>
        <v>0</v>
      </c>
      <c r="H24" s="164"/>
      <c r="I24" s="165"/>
      <c r="J24" s="166" t="str">
        <f aca="false">IF(N24&lt;&gt;0,N24,"")</f>
        <v/>
      </c>
      <c r="K24" s="167"/>
      <c r="L24" s="168" t="str">
        <f aca="false">IF(B24&gt;0,"ok","ocultar")</f>
        <v>ocultar</v>
      </c>
      <c r="M24" s="175"/>
      <c r="N24" s="176"/>
      <c r="O24" s="177"/>
      <c r="P24" s="178"/>
      <c r="Q24" s="173"/>
      <c r="R24" s="179"/>
      <c r="S24" s="156"/>
      <c r="U24" s="88"/>
      <c r="V24" s="157" t="n">
        <f aca="false">IF(B24=0,V23,IF(ISNONTEXT(B24)=TRUE(),INT(B24),INT(LEFT(B24,FIND(".",B24)-1))))</f>
        <v>3</v>
      </c>
      <c r="W24" s="157" t="str">
        <f aca="false">IF(W25=1,1,IF(B24&lt;&gt;0,1,IF(C24&lt;&gt;0,1,IF(D24&lt;&gt;0,1,IF(E24&lt;&gt;0,1,"")))))</f>
        <v/>
      </c>
      <c r="X24" s="157" t="str">
        <f aca="false">IF(V24=0," ",IF(V24&lt;&gt;V23,V24," "))</f>
        <v> </v>
      </c>
      <c r="Y24" s="180"/>
      <c r="Z24" s="75" t="n">
        <f aca="false">IF(V24&lt;&gt;X24,(IF(I24="",G24*INFORMAÇÕES!$U$113,IF(I24="R",G24,0))),0)</f>
        <v>0</v>
      </c>
      <c r="AA24" s="75" t="n">
        <f aca="false">IF(V24&lt;&gt;X24,(IF(I24="",G24*INFORMAÇÕES!$U$114,IF(I24="C",G24,0))),0)</f>
        <v>0</v>
      </c>
      <c r="AB24" s="75" t="n">
        <f aca="false">IF(V24&lt;&gt;X24,(IF(I24="",G24*INFORMAÇÕES!$U$115,IF(I24="CF",G24,0))),0)</f>
        <v>0</v>
      </c>
      <c r="AC24" s="75" t="n">
        <f aca="false">IF(V24&lt;&gt;X24,(IF(I24="",G24*INFORMAÇÕES!$U$116,IF(I24="O",G24,0))),0)</f>
        <v>0</v>
      </c>
      <c r="AD24" s="75" t="n">
        <f aca="false">IF(E24&lt;&gt;0,G24,0)</f>
        <v>0</v>
      </c>
    </row>
    <row r="25" s="174" customFormat="true" ht="14.25" hidden="false" customHeight="false" outlineLevel="0" collapsed="false">
      <c r="A25" s="159" t="n">
        <v>14</v>
      </c>
      <c r="B25" s="160" t="n">
        <f aca="false">M25</f>
        <v>0</v>
      </c>
      <c r="C25" s="161" t="n">
        <f aca="false">O25</f>
        <v>0</v>
      </c>
      <c r="D25" s="162" t="n">
        <f aca="false">P25</f>
        <v>0</v>
      </c>
      <c r="E25" s="163" t="n">
        <f aca="false">ROUND(Q25,2)</f>
        <v>0</v>
      </c>
      <c r="F25" s="163" t="n">
        <f aca="false">TRUNC((1+(IF(OR(H25=0,H25=""),'BDI REF.'!$K$5,CHOOSE(H25,'BDI REF.'!$K$5,'BDI REF.'!$K$6,'BDI REF.'!$K$7))))*R25,2)</f>
        <v>0</v>
      </c>
      <c r="G25" s="163" t="n">
        <f aca="false">IF(E25&lt;&gt;0,ROUND(E25*F25,2),IF(AD25=0,(SUMIF($V$12:$V$1011,B25,$AD$12:$AD$1011)),AD25))</f>
        <v>0</v>
      </c>
      <c r="H25" s="164"/>
      <c r="I25" s="165"/>
      <c r="J25" s="166" t="str">
        <f aca="false">IF(N25&lt;&gt;0,N25,"")</f>
        <v/>
      </c>
      <c r="K25" s="167"/>
      <c r="L25" s="168" t="str">
        <f aca="false">IF(B25&gt;0,"ok","ocultar")</f>
        <v>ocultar</v>
      </c>
      <c r="M25" s="175"/>
      <c r="N25" s="176"/>
      <c r="O25" s="177"/>
      <c r="P25" s="178"/>
      <c r="Q25" s="173"/>
      <c r="R25" s="179"/>
      <c r="S25" s="156"/>
      <c r="U25" s="88"/>
      <c r="V25" s="157" t="n">
        <f aca="false">IF(B25=0,V24,IF(ISNONTEXT(B25)=TRUE(),INT(B25),INT(LEFT(B25,FIND(".",B25)-1))))</f>
        <v>3</v>
      </c>
      <c r="W25" s="157" t="str">
        <f aca="false">IF(W26=1,1,IF(B25&lt;&gt;0,1,IF(C25&lt;&gt;0,1,IF(D25&lt;&gt;0,1,IF(E25&lt;&gt;0,1,"")))))</f>
        <v/>
      </c>
      <c r="X25" s="157" t="str">
        <f aca="false">IF(V25=0," ",IF(V25&lt;&gt;V24,V25," "))</f>
        <v> </v>
      </c>
      <c r="Y25" s="180"/>
      <c r="Z25" s="75" t="n">
        <f aca="false">IF(V25&lt;&gt;X25,(IF(I25="",G25*INFORMAÇÕES!$U$113,IF(I25="R",G25,0))),0)</f>
        <v>0</v>
      </c>
      <c r="AA25" s="75" t="n">
        <f aca="false">IF(V25&lt;&gt;X25,(IF(I25="",G25*INFORMAÇÕES!$U$114,IF(I25="C",G25,0))),0)</f>
        <v>0</v>
      </c>
      <c r="AB25" s="75" t="n">
        <f aca="false">IF(V25&lt;&gt;X25,(IF(I25="",G25*INFORMAÇÕES!$U$115,IF(I25="CF",G25,0))),0)</f>
        <v>0</v>
      </c>
      <c r="AC25" s="75" t="n">
        <f aca="false">IF(V25&lt;&gt;X25,(IF(I25="",G25*INFORMAÇÕES!$U$116,IF(I25="O",G25,0))),0)</f>
        <v>0</v>
      </c>
      <c r="AD25" s="75" t="n">
        <f aca="false">IF(E25&lt;&gt;0,G25,0)</f>
        <v>0</v>
      </c>
    </row>
    <row r="26" s="174" customFormat="true" ht="14.25" hidden="false" customHeight="false" outlineLevel="0" collapsed="false">
      <c r="A26" s="159" t="n">
        <v>15</v>
      </c>
      <c r="B26" s="160" t="n">
        <f aca="false">M26</f>
        <v>0</v>
      </c>
      <c r="C26" s="161" t="n">
        <f aca="false">O26</f>
        <v>0</v>
      </c>
      <c r="D26" s="162" t="n">
        <f aca="false">P26</f>
        <v>0</v>
      </c>
      <c r="E26" s="163" t="n">
        <f aca="false">ROUND(Q26,2)</f>
        <v>0</v>
      </c>
      <c r="F26" s="163" t="n">
        <f aca="false">TRUNC((1+(IF(OR(H26=0,H26=""),'BDI REF.'!$K$5,CHOOSE(H26,'BDI REF.'!$K$5,'BDI REF.'!$K$6,'BDI REF.'!$K$7))))*R26,2)</f>
        <v>0</v>
      </c>
      <c r="G26" s="163" t="n">
        <f aca="false">IF(E26&lt;&gt;0,ROUND(E26*F26,2),IF(AD26=0,(SUMIF($V$12:$V$1011,B26,$AD$12:$AD$1011)),AD26))</f>
        <v>0</v>
      </c>
      <c r="H26" s="164"/>
      <c r="I26" s="165"/>
      <c r="J26" s="166" t="str">
        <f aca="false">IF(N26&lt;&gt;0,N26,"")</f>
        <v/>
      </c>
      <c r="K26" s="167"/>
      <c r="L26" s="168" t="str">
        <f aca="false">IF(B26&gt;0,"ok","ocultar")</f>
        <v>ocultar</v>
      </c>
      <c r="M26" s="175"/>
      <c r="N26" s="176"/>
      <c r="O26" s="177"/>
      <c r="P26" s="178"/>
      <c r="Q26" s="173"/>
      <c r="R26" s="179"/>
      <c r="S26" s="156"/>
      <c r="U26" s="88"/>
      <c r="V26" s="157" t="n">
        <f aca="false">IF(B26=0,V25,IF(ISNONTEXT(B26)=TRUE(),INT(B26),INT(LEFT(B26,FIND(".",B26)-1))))</f>
        <v>3</v>
      </c>
      <c r="W26" s="157" t="str">
        <f aca="false">IF(W27=1,1,IF(B26&lt;&gt;0,1,IF(C26&lt;&gt;0,1,IF(D26&lt;&gt;0,1,IF(E26&lt;&gt;0,1,"")))))</f>
        <v/>
      </c>
      <c r="X26" s="157" t="str">
        <f aca="false">IF(V26=0," ",IF(V26&lt;&gt;V25,V26," "))</f>
        <v> </v>
      </c>
      <c r="Y26" s="180"/>
      <c r="Z26" s="75" t="n">
        <f aca="false">IF(V26&lt;&gt;X26,(IF(I26="",G26*INFORMAÇÕES!$U$113,IF(I26="R",G26,0))),0)</f>
        <v>0</v>
      </c>
      <c r="AA26" s="75" t="n">
        <f aca="false">IF(V26&lt;&gt;X26,(IF(I26="",G26*INFORMAÇÕES!$U$114,IF(I26="C",G26,0))),0)</f>
        <v>0</v>
      </c>
      <c r="AB26" s="75" t="n">
        <f aca="false">IF(V26&lt;&gt;X26,(IF(I26="",G26*INFORMAÇÕES!$U$115,IF(I26="CF",G26,0))),0)</f>
        <v>0</v>
      </c>
      <c r="AC26" s="75" t="n">
        <f aca="false">IF(V26&lt;&gt;X26,(IF(I26="",G26*INFORMAÇÕES!$U$116,IF(I26="O",G26,0))),0)</f>
        <v>0</v>
      </c>
      <c r="AD26" s="75" t="n">
        <f aca="false">IF(E26&lt;&gt;0,G26,0)</f>
        <v>0</v>
      </c>
    </row>
    <row r="27" s="174" customFormat="true" ht="14.25" hidden="false" customHeight="false" outlineLevel="0" collapsed="false">
      <c r="A27" s="159" t="n">
        <v>16</v>
      </c>
      <c r="B27" s="160" t="n">
        <f aca="false">M27</f>
        <v>0</v>
      </c>
      <c r="C27" s="161" t="n">
        <f aca="false">O27</f>
        <v>0</v>
      </c>
      <c r="D27" s="162" t="n">
        <f aca="false">P27</f>
        <v>0</v>
      </c>
      <c r="E27" s="163" t="n">
        <f aca="false">ROUND(Q27,2)</f>
        <v>0</v>
      </c>
      <c r="F27" s="163" t="n">
        <f aca="false">TRUNC((1+(IF(OR(H27=0,H27=""),'BDI REF.'!$K$5,CHOOSE(H27,'BDI REF.'!$K$5,'BDI REF.'!$K$6,'BDI REF.'!$K$7))))*R27,2)</f>
        <v>0</v>
      </c>
      <c r="G27" s="163" t="n">
        <f aca="false">IF(E27&lt;&gt;0,ROUND(E27*F27,2),IF(AD27=0,(SUMIF($V$12:$V$1011,B27,$AD$12:$AD$1011)),AD27))</f>
        <v>0</v>
      </c>
      <c r="H27" s="164"/>
      <c r="I27" s="165"/>
      <c r="J27" s="166" t="str">
        <f aca="false">IF(N27&lt;&gt;0,N27,"")</f>
        <v/>
      </c>
      <c r="K27" s="167"/>
      <c r="L27" s="168" t="str">
        <f aca="false">IF(B27&gt;0,"ok","ocultar")</f>
        <v>ocultar</v>
      </c>
      <c r="M27" s="175"/>
      <c r="N27" s="176"/>
      <c r="O27" s="177"/>
      <c r="P27" s="178"/>
      <c r="Q27" s="173"/>
      <c r="R27" s="179"/>
      <c r="S27" s="156"/>
      <c r="U27" s="88"/>
      <c r="V27" s="157" t="n">
        <f aca="false">IF(B27=0,V26,IF(ISNONTEXT(B27)=TRUE(),INT(B27),INT(LEFT(B27,FIND(".",B27)-1))))</f>
        <v>3</v>
      </c>
      <c r="W27" s="157" t="str">
        <f aca="false">IF(W28=1,1,IF(B27&lt;&gt;0,1,IF(C27&lt;&gt;0,1,IF(D27&lt;&gt;0,1,IF(E27&lt;&gt;0,1,"")))))</f>
        <v/>
      </c>
      <c r="X27" s="157" t="str">
        <f aca="false">IF(V27=0," ",IF(V27&lt;&gt;V26,V27," "))</f>
        <v> </v>
      </c>
      <c r="Y27" s="180"/>
      <c r="Z27" s="75" t="n">
        <f aca="false">IF(V27&lt;&gt;X27,(IF(I27="",G27*INFORMAÇÕES!$U$113,IF(I27="R",G27,0))),0)</f>
        <v>0</v>
      </c>
      <c r="AA27" s="75" t="n">
        <f aca="false">IF(V27&lt;&gt;X27,(IF(I27="",G27*INFORMAÇÕES!$U$114,IF(I27="C",G27,0))),0)</f>
        <v>0</v>
      </c>
      <c r="AB27" s="75" t="n">
        <f aca="false">IF(V27&lt;&gt;X27,(IF(I27="",G27*INFORMAÇÕES!$U$115,IF(I27="CF",G27,0))),0)</f>
        <v>0</v>
      </c>
      <c r="AC27" s="75" t="n">
        <f aca="false">IF(V27&lt;&gt;X27,(IF(I27="",G27*INFORMAÇÕES!$U$116,IF(I27="O",G27,0))),0)</f>
        <v>0</v>
      </c>
      <c r="AD27" s="75" t="n">
        <f aca="false">IF(E27&lt;&gt;0,G27,0)</f>
        <v>0</v>
      </c>
    </row>
    <row r="28" s="174" customFormat="true" ht="14.25" hidden="false" customHeight="false" outlineLevel="0" collapsed="false">
      <c r="A28" s="159" t="n">
        <v>17</v>
      </c>
      <c r="B28" s="160" t="n">
        <f aca="false">M28</f>
        <v>0</v>
      </c>
      <c r="C28" s="161" t="n">
        <f aca="false">O28</f>
        <v>0</v>
      </c>
      <c r="D28" s="162" t="n">
        <f aca="false">P28</f>
        <v>0</v>
      </c>
      <c r="E28" s="163" t="n">
        <f aca="false">ROUND(Q28,2)</f>
        <v>0</v>
      </c>
      <c r="F28" s="163" t="n">
        <f aca="false">TRUNC((1+(IF(OR(H28=0,H28=""),'BDI REF.'!$K$5,CHOOSE(H28,'BDI REF.'!$K$5,'BDI REF.'!$K$6,'BDI REF.'!$K$7))))*R28,2)</f>
        <v>0</v>
      </c>
      <c r="G28" s="163" t="n">
        <f aca="false">IF(E28&lt;&gt;0,ROUND(E28*F28,2),IF(AD28=0,(SUMIF($V$12:$V$1011,B28,$AD$12:$AD$1011)),AD28))</f>
        <v>0</v>
      </c>
      <c r="H28" s="164"/>
      <c r="I28" s="165"/>
      <c r="J28" s="166" t="str">
        <f aca="false">IF(N28&lt;&gt;0,N28,"")</f>
        <v/>
      </c>
      <c r="K28" s="167"/>
      <c r="L28" s="168" t="str">
        <f aca="false">IF(B28&gt;0,"ok","ocultar")</f>
        <v>ocultar</v>
      </c>
      <c r="M28" s="182"/>
      <c r="N28" s="183"/>
      <c r="O28" s="171"/>
      <c r="P28" s="172"/>
      <c r="Q28" s="173"/>
      <c r="R28" s="179"/>
      <c r="S28" s="156"/>
      <c r="U28" s="88"/>
      <c r="V28" s="157" t="n">
        <f aca="false">IF(B28=0,V27,IF(ISNONTEXT(B28)=TRUE(),INT(B28),INT(LEFT(B28,FIND(".",B28)-1))))</f>
        <v>3</v>
      </c>
      <c r="W28" s="157" t="str">
        <f aca="false">IF(W29=1,1,IF(B28&lt;&gt;0,1,IF(C28&lt;&gt;0,1,IF(D28&lt;&gt;0,1,IF(E28&lt;&gt;0,1,"")))))</f>
        <v/>
      </c>
      <c r="X28" s="157" t="str">
        <f aca="false">IF(V28=0," ",IF(V28&lt;&gt;V27,V28," "))</f>
        <v> </v>
      </c>
      <c r="Y28" s="180"/>
      <c r="Z28" s="75" t="n">
        <f aca="false">IF(V28&lt;&gt;X28,(IF(I28="",G28*INFORMAÇÕES!$U$113,IF(I28="R",G28,0))),0)</f>
        <v>0</v>
      </c>
      <c r="AA28" s="75" t="n">
        <f aca="false">IF(V28&lt;&gt;X28,(IF(I28="",G28*INFORMAÇÕES!$U$114,IF(I28="C",G28,0))),0)</f>
        <v>0</v>
      </c>
      <c r="AB28" s="75" t="n">
        <f aca="false">IF(V28&lt;&gt;X28,(IF(I28="",G28*INFORMAÇÕES!$U$115,IF(I28="CF",G28,0))),0)</f>
        <v>0</v>
      </c>
      <c r="AC28" s="75" t="n">
        <f aca="false">IF(V28&lt;&gt;X28,(IF(I28="",G28*INFORMAÇÕES!$U$116,IF(I28="O",G28,0))),0)</f>
        <v>0</v>
      </c>
      <c r="AD28" s="75" t="n">
        <f aca="false">IF(E28&lt;&gt;0,G28,0)</f>
        <v>0</v>
      </c>
    </row>
    <row r="29" s="174" customFormat="true" ht="14.25" hidden="false" customHeight="false" outlineLevel="0" collapsed="false">
      <c r="A29" s="159" t="n">
        <v>18</v>
      </c>
      <c r="B29" s="160" t="n">
        <f aca="false">M29</f>
        <v>0</v>
      </c>
      <c r="C29" s="161" t="n">
        <f aca="false">O29</f>
        <v>0</v>
      </c>
      <c r="D29" s="162" t="n">
        <f aca="false">P29</f>
        <v>0</v>
      </c>
      <c r="E29" s="163" t="n">
        <f aca="false">ROUND(Q29,2)</f>
        <v>0</v>
      </c>
      <c r="F29" s="163" t="n">
        <f aca="false">TRUNC((1+(IF(OR(H29=0,H29=""),'BDI REF.'!$K$5,CHOOSE(H29,'BDI REF.'!$K$5,'BDI REF.'!$K$6,'BDI REF.'!$K$7))))*R29,2)</f>
        <v>0</v>
      </c>
      <c r="G29" s="163" t="n">
        <f aca="false">IF(E29&lt;&gt;0,ROUND(E29*F29,2),IF(AD29=0,(SUMIF($V$12:$V$1011,B29,$AD$12:$AD$1011)),AD29))</f>
        <v>0</v>
      </c>
      <c r="H29" s="164"/>
      <c r="I29" s="165"/>
      <c r="J29" s="166" t="str">
        <f aca="false">IF(N29&lt;&gt;0,N29,"")</f>
        <v/>
      </c>
      <c r="K29" s="167"/>
      <c r="L29" s="168" t="str">
        <f aca="false">IF(B29&gt;0,"ok","ocultar")</f>
        <v>ocultar</v>
      </c>
      <c r="M29" s="182"/>
      <c r="N29" s="184"/>
      <c r="O29" s="177"/>
      <c r="P29" s="178"/>
      <c r="Q29" s="173"/>
      <c r="R29" s="179"/>
      <c r="S29" s="156"/>
      <c r="U29" s="88"/>
      <c r="V29" s="157" t="n">
        <f aca="false">IF(B29=0,V28,IF(ISNONTEXT(B29)=TRUE(),INT(B29),INT(LEFT(B29,FIND(".",B29)-1))))</f>
        <v>3</v>
      </c>
      <c r="W29" s="157" t="str">
        <f aca="false">IF(W30=1,1,IF(B29&lt;&gt;0,1,IF(C29&lt;&gt;0,1,IF(D29&lt;&gt;0,1,IF(E29&lt;&gt;0,1,"")))))</f>
        <v/>
      </c>
      <c r="X29" s="157" t="str">
        <f aca="false">IF(V29=0," ",IF(V29&lt;&gt;V28,V29," "))</f>
        <v> </v>
      </c>
      <c r="Y29" s="180"/>
      <c r="Z29" s="75" t="n">
        <f aca="false">IF(V29&lt;&gt;X29,(IF(I29="",G29*INFORMAÇÕES!$U$113,IF(I29="R",G29,0))),0)</f>
        <v>0</v>
      </c>
      <c r="AA29" s="75" t="n">
        <f aca="false">IF(V29&lt;&gt;X29,(IF(I29="",G29*INFORMAÇÕES!$U$114,IF(I29="C",G29,0))),0)</f>
        <v>0</v>
      </c>
      <c r="AB29" s="75" t="n">
        <f aca="false">IF(V29&lt;&gt;X29,(IF(I29="",G29*INFORMAÇÕES!$U$115,IF(I29="CF",G29,0))),0)</f>
        <v>0</v>
      </c>
      <c r="AC29" s="75" t="n">
        <f aca="false">IF(V29&lt;&gt;X29,(IF(I29="",G29*INFORMAÇÕES!$U$116,IF(I29="O",G29,0))),0)</f>
        <v>0</v>
      </c>
      <c r="AD29" s="75" t="n">
        <f aca="false">IF(E29&lt;&gt;0,G29,0)</f>
        <v>0</v>
      </c>
    </row>
    <row r="30" s="174" customFormat="true" ht="14.25" hidden="false" customHeight="false" outlineLevel="0" collapsed="false">
      <c r="A30" s="159" t="n">
        <v>19</v>
      </c>
      <c r="B30" s="160" t="n">
        <f aca="false">M30</f>
        <v>0</v>
      </c>
      <c r="C30" s="161" t="n">
        <f aca="false">O30</f>
        <v>0</v>
      </c>
      <c r="D30" s="162" t="n">
        <f aca="false">P30</f>
        <v>0</v>
      </c>
      <c r="E30" s="163" t="n">
        <f aca="false">ROUND(Q30,2)</f>
        <v>0</v>
      </c>
      <c r="F30" s="163" t="n">
        <f aca="false">TRUNC((1+(IF(OR(H30=0,H30=""),'BDI REF.'!$K$5,CHOOSE(H30,'BDI REF.'!$K$5,'BDI REF.'!$K$6,'BDI REF.'!$K$7))))*R30,2)</f>
        <v>0</v>
      </c>
      <c r="G30" s="163" t="n">
        <f aca="false">IF(E30&lt;&gt;0,ROUND(E30*F30,2),IF(AD30=0,(SUMIF($V$12:$V$1011,B30,$AD$12:$AD$1011)),AD30))</f>
        <v>0</v>
      </c>
      <c r="H30" s="164"/>
      <c r="I30" s="165"/>
      <c r="J30" s="166" t="str">
        <f aca="false">IF(N30&lt;&gt;0,N30,"")</f>
        <v/>
      </c>
      <c r="K30" s="167"/>
      <c r="L30" s="168" t="str">
        <f aca="false">IF(B30&gt;0,"ok","ocultar")</f>
        <v>ocultar</v>
      </c>
      <c r="M30" s="182"/>
      <c r="N30" s="184"/>
      <c r="O30" s="177"/>
      <c r="P30" s="178"/>
      <c r="Q30" s="173"/>
      <c r="R30" s="179"/>
      <c r="S30" s="156"/>
      <c r="U30" s="88"/>
      <c r="V30" s="157" t="n">
        <f aca="false">IF(B30=0,V29,IF(ISNONTEXT(B30)=TRUE(),INT(B30),INT(LEFT(B30,FIND(".",B30)-1))))</f>
        <v>3</v>
      </c>
      <c r="W30" s="157" t="str">
        <f aca="false">IF(W31=1,1,IF(B30&lt;&gt;0,1,IF(C30&lt;&gt;0,1,IF(D30&lt;&gt;0,1,IF(E30&lt;&gt;0,1,"")))))</f>
        <v/>
      </c>
      <c r="X30" s="157" t="str">
        <f aca="false">IF(V30=0," ",IF(V30&lt;&gt;V29,V30," "))</f>
        <v> </v>
      </c>
      <c r="Y30" s="180"/>
      <c r="Z30" s="75" t="n">
        <f aca="false">IF(V30&lt;&gt;X30,(IF(I30="",G30*INFORMAÇÕES!$U$113,IF(I30="R",G30,0))),0)</f>
        <v>0</v>
      </c>
      <c r="AA30" s="75" t="n">
        <f aca="false">IF(V30&lt;&gt;X30,(IF(I30="",G30*INFORMAÇÕES!$U$114,IF(I30="C",G30,0))),0)</f>
        <v>0</v>
      </c>
      <c r="AB30" s="75" t="n">
        <f aca="false">IF(V30&lt;&gt;X30,(IF(I30="",G30*INFORMAÇÕES!$U$115,IF(I30="CF",G30,0))),0)</f>
        <v>0</v>
      </c>
      <c r="AC30" s="75" t="n">
        <f aca="false">IF(V30&lt;&gt;X30,(IF(I30="",G30*INFORMAÇÕES!$U$116,IF(I30="O",G30,0))),0)</f>
        <v>0</v>
      </c>
      <c r="AD30" s="75" t="n">
        <f aca="false">IF(E30&lt;&gt;0,G30,0)</f>
        <v>0</v>
      </c>
    </row>
    <row r="31" s="174" customFormat="true" ht="14.25" hidden="false" customHeight="false" outlineLevel="0" collapsed="false">
      <c r="A31" s="159" t="n">
        <v>20</v>
      </c>
      <c r="B31" s="160" t="n">
        <f aca="false">M31</f>
        <v>0</v>
      </c>
      <c r="C31" s="161" t="n">
        <f aca="false">O31</f>
        <v>0</v>
      </c>
      <c r="D31" s="162" t="n">
        <f aca="false">P31</f>
        <v>0</v>
      </c>
      <c r="E31" s="163" t="n">
        <f aca="false">ROUND(Q31,2)</f>
        <v>0</v>
      </c>
      <c r="F31" s="163" t="n">
        <f aca="false">TRUNC((1+(IF(OR(H31=0,H31=""),'BDI REF.'!$K$5,CHOOSE(H31,'BDI REF.'!$K$5,'BDI REF.'!$K$6,'BDI REF.'!$K$7))))*R31,2)</f>
        <v>0</v>
      </c>
      <c r="G31" s="163" t="n">
        <f aca="false">IF(E31&lt;&gt;0,ROUND(E31*F31,2),IF(AD31=0,(SUMIF($V$12:$V$1011,B31,$AD$12:$AD$1011)),AD31))</f>
        <v>0</v>
      </c>
      <c r="H31" s="164"/>
      <c r="I31" s="165"/>
      <c r="J31" s="166" t="str">
        <f aca="false">IF(N31&lt;&gt;0,N31,"")</f>
        <v/>
      </c>
      <c r="K31" s="167"/>
      <c r="L31" s="168" t="str">
        <f aca="false">IF(B31&gt;0,"ok","ocultar")</f>
        <v>ocultar</v>
      </c>
      <c r="M31" s="182"/>
      <c r="N31" s="184"/>
      <c r="O31" s="177"/>
      <c r="P31" s="178"/>
      <c r="Q31" s="173"/>
      <c r="R31" s="179"/>
      <c r="S31" s="156"/>
      <c r="U31" s="88"/>
      <c r="V31" s="157" t="n">
        <f aca="false">IF(B31=0,V30,IF(ISNONTEXT(B31)=TRUE(),INT(B31),INT(LEFT(B31,FIND(".",B31)-1))))</f>
        <v>3</v>
      </c>
      <c r="W31" s="157" t="str">
        <f aca="false">IF(W32=1,1,IF(B31&lt;&gt;0,1,IF(C31&lt;&gt;0,1,IF(D31&lt;&gt;0,1,IF(E31&lt;&gt;0,1,"")))))</f>
        <v/>
      </c>
      <c r="X31" s="157" t="str">
        <f aca="false">IF(V31=0," ",IF(V31&lt;&gt;V30,V31," "))</f>
        <v> </v>
      </c>
      <c r="Y31" s="180"/>
      <c r="Z31" s="75" t="n">
        <f aca="false">IF(V31&lt;&gt;X31,(IF(I31="",G31*INFORMAÇÕES!$U$113,IF(I31="R",G31,0))),0)</f>
        <v>0</v>
      </c>
      <c r="AA31" s="75" t="n">
        <f aca="false">IF(V31&lt;&gt;X31,(IF(I31="",G31*INFORMAÇÕES!$U$114,IF(I31="C",G31,0))),0)</f>
        <v>0</v>
      </c>
      <c r="AB31" s="75" t="n">
        <f aca="false">IF(V31&lt;&gt;X31,(IF(I31="",G31*INFORMAÇÕES!$U$115,IF(I31="CF",G31,0))),0)</f>
        <v>0</v>
      </c>
      <c r="AC31" s="75" t="n">
        <f aca="false">IF(V31&lt;&gt;X31,(IF(I31="",G31*INFORMAÇÕES!$U$116,IF(I31="O",G31,0))),0)</f>
        <v>0</v>
      </c>
      <c r="AD31" s="75" t="n">
        <f aca="false">IF(E31&lt;&gt;0,G31,0)</f>
        <v>0</v>
      </c>
    </row>
    <row r="32" s="174" customFormat="true" ht="14.25" hidden="false" customHeight="false" outlineLevel="0" collapsed="false">
      <c r="A32" s="159" t="n">
        <v>21</v>
      </c>
      <c r="B32" s="160" t="n">
        <f aca="false">M32</f>
        <v>0</v>
      </c>
      <c r="C32" s="161" t="n">
        <f aca="false">O32</f>
        <v>0</v>
      </c>
      <c r="D32" s="162" t="n">
        <f aca="false">P32</f>
        <v>0</v>
      </c>
      <c r="E32" s="163" t="n">
        <f aca="false">ROUND(Q32,2)</f>
        <v>0</v>
      </c>
      <c r="F32" s="163" t="n">
        <f aca="false">TRUNC((1+(IF(OR(H32=0,H32=""),'BDI REF.'!$K$5,CHOOSE(H32,'BDI REF.'!$K$5,'BDI REF.'!$K$6,'BDI REF.'!$K$7))))*R32,2)</f>
        <v>0</v>
      </c>
      <c r="G32" s="163" t="n">
        <f aca="false">IF(E32&lt;&gt;0,ROUND(E32*F32,2),IF(AD32=0,(SUMIF($V$12:$V$1011,B32,$AD$12:$AD$1011)),AD32))</f>
        <v>0</v>
      </c>
      <c r="H32" s="164"/>
      <c r="I32" s="165"/>
      <c r="J32" s="166" t="str">
        <f aca="false">IF(N32&lt;&gt;0,N32,"")</f>
        <v/>
      </c>
      <c r="K32" s="167"/>
      <c r="L32" s="168" t="str">
        <f aca="false">IF(B32&gt;0,"ok","ocultar")</f>
        <v>ocultar</v>
      </c>
      <c r="M32" s="182"/>
      <c r="N32" s="184"/>
      <c r="O32" s="177"/>
      <c r="P32" s="178"/>
      <c r="Q32" s="173"/>
      <c r="R32" s="179"/>
      <c r="S32" s="156"/>
      <c r="U32" s="88"/>
      <c r="V32" s="157" t="n">
        <f aca="false">IF(B32=0,V31,IF(ISNONTEXT(B32)=TRUE(),INT(B32),INT(LEFT(B32,FIND(".",B32)-1))))</f>
        <v>3</v>
      </c>
      <c r="W32" s="157" t="str">
        <f aca="false">IF(W33=1,1,IF(B32&lt;&gt;0,1,IF(C32&lt;&gt;0,1,IF(D32&lt;&gt;0,1,IF(E32&lt;&gt;0,1,"")))))</f>
        <v/>
      </c>
      <c r="X32" s="157" t="str">
        <f aca="false">IF(V32=0," ",IF(V32&lt;&gt;V31,V32," "))</f>
        <v> </v>
      </c>
      <c r="Y32" s="180"/>
      <c r="Z32" s="75" t="n">
        <f aca="false">IF(V32&lt;&gt;X32,(IF(I32="",G32*INFORMAÇÕES!$U$113,IF(I32="R",G32,0))),0)</f>
        <v>0</v>
      </c>
      <c r="AA32" s="75" t="n">
        <f aca="false">IF(V32&lt;&gt;X32,(IF(I32="",G32*INFORMAÇÕES!$U$114,IF(I32="C",G32,0))),0)</f>
        <v>0</v>
      </c>
      <c r="AB32" s="75" t="n">
        <f aca="false">IF(V32&lt;&gt;X32,(IF(I32="",G32*INFORMAÇÕES!$U$115,IF(I32="CF",G32,0))),0)</f>
        <v>0</v>
      </c>
      <c r="AC32" s="75" t="n">
        <f aca="false">IF(V32&lt;&gt;X32,(IF(I32="",G32*INFORMAÇÕES!$U$116,IF(I32="O",G32,0))),0)</f>
        <v>0</v>
      </c>
      <c r="AD32" s="75" t="n">
        <f aca="false">IF(E32&lt;&gt;0,G32,0)</f>
        <v>0</v>
      </c>
    </row>
    <row r="33" s="174" customFormat="true" ht="14.25" hidden="false" customHeight="false" outlineLevel="0" collapsed="false">
      <c r="A33" s="159" t="n">
        <v>22</v>
      </c>
      <c r="B33" s="160" t="n">
        <f aca="false">M33</f>
        <v>0</v>
      </c>
      <c r="C33" s="161" t="n">
        <f aca="false">O33</f>
        <v>0</v>
      </c>
      <c r="D33" s="162" t="n">
        <f aca="false">P33</f>
        <v>0</v>
      </c>
      <c r="E33" s="163" t="n">
        <f aca="false">ROUND(Q33,2)</f>
        <v>0</v>
      </c>
      <c r="F33" s="163" t="n">
        <f aca="false">TRUNC((1+(IF(OR(H33=0,H33=""),'BDI REF.'!$K$5,CHOOSE(H33,'BDI REF.'!$K$5,'BDI REF.'!$K$6,'BDI REF.'!$K$7))))*R33,2)</f>
        <v>0</v>
      </c>
      <c r="G33" s="163" t="n">
        <f aca="false">IF(E33&lt;&gt;0,ROUND(E33*F33,2),IF(AD33=0,(SUMIF($V$12:$V$1011,B33,$AD$12:$AD$1011)),AD33))</f>
        <v>0</v>
      </c>
      <c r="H33" s="164"/>
      <c r="I33" s="165"/>
      <c r="J33" s="166" t="str">
        <f aca="false">IF(N33&lt;&gt;0,N33,"")</f>
        <v/>
      </c>
      <c r="K33" s="167"/>
      <c r="L33" s="168" t="str">
        <f aca="false">IF(B33&gt;0,"ok","ocultar")</f>
        <v>ocultar</v>
      </c>
      <c r="M33" s="182"/>
      <c r="N33" s="184"/>
      <c r="O33" s="177"/>
      <c r="P33" s="178"/>
      <c r="Q33" s="173"/>
      <c r="R33" s="179"/>
      <c r="S33" s="156"/>
      <c r="U33" s="88"/>
      <c r="V33" s="157" t="n">
        <f aca="false">IF(B33=0,V32,IF(ISNONTEXT(B33)=TRUE(),INT(B33),INT(LEFT(B33,FIND(".",B33)-1))))</f>
        <v>3</v>
      </c>
      <c r="W33" s="157" t="str">
        <f aca="false">IF(W34=1,1,IF(B33&lt;&gt;0,1,IF(C33&lt;&gt;0,1,IF(D33&lt;&gt;0,1,IF(E33&lt;&gt;0,1,"")))))</f>
        <v/>
      </c>
      <c r="X33" s="157" t="str">
        <f aca="false">IF(V33=0," ",IF(V33&lt;&gt;V32,V33," "))</f>
        <v> </v>
      </c>
      <c r="Y33" s="180"/>
      <c r="Z33" s="75" t="n">
        <f aca="false">IF(V33&lt;&gt;X33,(IF(I33="",G33*INFORMAÇÕES!$U$113,IF(I33="R",G33,0))),0)</f>
        <v>0</v>
      </c>
      <c r="AA33" s="75" t="n">
        <f aca="false">IF(V33&lt;&gt;X33,(IF(I33="",G33*INFORMAÇÕES!$U$114,IF(I33="C",G33,0))),0)</f>
        <v>0</v>
      </c>
      <c r="AB33" s="75" t="n">
        <f aca="false">IF(V33&lt;&gt;X33,(IF(I33="",G33*INFORMAÇÕES!$U$115,IF(I33="CF",G33,0))),0)</f>
        <v>0</v>
      </c>
      <c r="AC33" s="75" t="n">
        <f aca="false">IF(V33&lt;&gt;X33,(IF(I33="",G33*INFORMAÇÕES!$U$116,IF(I33="O",G33,0))),0)</f>
        <v>0</v>
      </c>
      <c r="AD33" s="75" t="n">
        <f aca="false">IF(E33&lt;&gt;0,G33,0)</f>
        <v>0</v>
      </c>
    </row>
    <row r="34" s="174" customFormat="true" ht="14.25" hidden="false" customHeight="false" outlineLevel="0" collapsed="false">
      <c r="A34" s="159" t="n">
        <v>23</v>
      </c>
      <c r="B34" s="160" t="n">
        <f aca="false">M34</f>
        <v>0</v>
      </c>
      <c r="C34" s="161" t="n">
        <f aca="false">O34</f>
        <v>0</v>
      </c>
      <c r="D34" s="162" t="n">
        <f aca="false">P34</f>
        <v>0</v>
      </c>
      <c r="E34" s="163" t="n">
        <f aca="false">ROUND(Q34,2)</f>
        <v>0</v>
      </c>
      <c r="F34" s="163" t="n">
        <f aca="false">TRUNC((1+(IF(OR(H34=0,H34=""),'BDI REF.'!$K$5,CHOOSE(H34,'BDI REF.'!$K$5,'BDI REF.'!$K$6,'BDI REF.'!$K$7))))*R34,2)</f>
        <v>0</v>
      </c>
      <c r="G34" s="163" t="n">
        <f aca="false">IF(E34&lt;&gt;0,ROUND(E34*F34,2),IF(AD34=0,(SUMIF($V$12:$V$1011,B34,$AD$12:$AD$1011)),AD34))</f>
        <v>0</v>
      </c>
      <c r="H34" s="164"/>
      <c r="I34" s="165"/>
      <c r="J34" s="166" t="str">
        <f aca="false">IF(N34&lt;&gt;0,N34,"")</f>
        <v/>
      </c>
      <c r="K34" s="167"/>
      <c r="L34" s="168" t="str">
        <f aca="false">IF(B34&gt;0,"ok","ocultar")</f>
        <v>ocultar</v>
      </c>
      <c r="M34" s="182"/>
      <c r="N34" s="184"/>
      <c r="O34" s="177"/>
      <c r="P34" s="178"/>
      <c r="Q34" s="173"/>
      <c r="R34" s="179"/>
      <c r="S34" s="156"/>
      <c r="U34" s="88"/>
      <c r="V34" s="157" t="n">
        <f aca="false">IF(B34=0,V33,IF(ISNONTEXT(B34)=TRUE(),INT(B34),INT(LEFT(B34,FIND(".",B34)-1))))</f>
        <v>3</v>
      </c>
      <c r="W34" s="157" t="str">
        <f aca="false">IF(W35=1,1,IF(B34&lt;&gt;0,1,IF(C34&lt;&gt;0,1,IF(D34&lt;&gt;0,1,IF(E34&lt;&gt;0,1,"")))))</f>
        <v/>
      </c>
      <c r="X34" s="157" t="str">
        <f aca="false">IF(V34=0," ",IF(V34&lt;&gt;V33,V34," "))</f>
        <v> </v>
      </c>
      <c r="Y34" s="180"/>
      <c r="Z34" s="75" t="n">
        <f aca="false">IF(V34&lt;&gt;X34,(IF(I34="",G34*INFORMAÇÕES!$U$113,IF(I34="R",G34,0))),0)</f>
        <v>0</v>
      </c>
      <c r="AA34" s="75" t="n">
        <f aca="false">IF(V34&lt;&gt;X34,(IF(I34="",G34*INFORMAÇÕES!$U$114,IF(I34="C",G34,0))),0)</f>
        <v>0</v>
      </c>
      <c r="AB34" s="75" t="n">
        <f aca="false">IF(V34&lt;&gt;X34,(IF(I34="",G34*INFORMAÇÕES!$U$115,IF(I34="CF",G34,0))),0)</f>
        <v>0</v>
      </c>
      <c r="AC34" s="75" t="n">
        <f aca="false">IF(V34&lt;&gt;X34,(IF(I34="",G34*INFORMAÇÕES!$U$116,IF(I34="O",G34,0))),0)</f>
        <v>0</v>
      </c>
      <c r="AD34" s="75" t="n">
        <f aca="false">IF(E34&lt;&gt;0,G34,0)</f>
        <v>0</v>
      </c>
    </row>
    <row r="35" s="174" customFormat="true" ht="14.25" hidden="false" customHeight="false" outlineLevel="0" collapsed="false">
      <c r="A35" s="159" t="n">
        <v>24</v>
      </c>
      <c r="B35" s="160" t="n">
        <f aca="false">M35</f>
        <v>0</v>
      </c>
      <c r="C35" s="161" t="n">
        <f aca="false">O35</f>
        <v>0</v>
      </c>
      <c r="D35" s="162" t="n">
        <f aca="false">P35</f>
        <v>0</v>
      </c>
      <c r="E35" s="163" t="n">
        <f aca="false">ROUND(Q35,2)</f>
        <v>0</v>
      </c>
      <c r="F35" s="163" t="n">
        <f aca="false">TRUNC((1+(IF(OR(H35=0,H35=""),'BDI REF.'!$K$5,CHOOSE(H35,'BDI REF.'!$K$5,'BDI REF.'!$K$6,'BDI REF.'!$K$7))))*R35,2)</f>
        <v>0</v>
      </c>
      <c r="G35" s="163" t="n">
        <f aca="false">IF(E35&lt;&gt;0,ROUND(E35*F35,2),IF(AD35=0,(SUMIF($V$12:$V$1011,B35,$AD$12:$AD$1011)),AD35))</f>
        <v>0</v>
      </c>
      <c r="H35" s="164"/>
      <c r="I35" s="165"/>
      <c r="J35" s="166" t="str">
        <f aca="false">IF(N35&lt;&gt;0,N35,"")</f>
        <v/>
      </c>
      <c r="K35" s="167"/>
      <c r="L35" s="168" t="str">
        <f aca="false">IF(B35&gt;0,"ok","ocultar")</f>
        <v>ocultar</v>
      </c>
      <c r="M35" s="182"/>
      <c r="N35" s="184"/>
      <c r="O35" s="177"/>
      <c r="P35" s="178"/>
      <c r="Q35" s="173"/>
      <c r="R35" s="179"/>
      <c r="S35" s="156"/>
      <c r="U35" s="88"/>
      <c r="V35" s="157" t="n">
        <f aca="false">IF(B35=0,V34,IF(ISNONTEXT(B35)=TRUE(),INT(B35),INT(LEFT(B35,FIND(".",B35)-1))))</f>
        <v>3</v>
      </c>
      <c r="W35" s="157" t="str">
        <f aca="false">IF(W36=1,1,IF(B35&lt;&gt;0,1,IF(C35&lt;&gt;0,1,IF(D35&lt;&gt;0,1,IF(E35&lt;&gt;0,1,"")))))</f>
        <v/>
      </c>
      <c r="X35" s="157" t="str">
        <f aca="false">IF(V35=0," ",IF(V35&lt;&gt;V34,V35," "))</f>
        <v> </v>
      </c>
      <c r="Y35" s="180"/>
      <c r="Z35" s="75" t="n">
        <f aca="false">IF(V35&lt;&gt;X35,(IF(I35="",G35*INFORMAÇÕES!$U$113,IF(I35="R",G35,0))),0)</f>
        <v>0</v>
      </c>
      <c r="AA35" s="75" t="n">
        <f aca="false">IF(V35&lt;&gt;X35,(IF(I35="",G35*INFORMAÇÕES!$U$114,IF(I35="C",G35,0))),0)</f>
        <v>0</v>
      </c>
      <c r="AB35" s="75" t="n">
        <f aca="false">IF(V35&lt;&gt;X35,(IF(I35="",G35*INFORMAÇÕES!$U$115,IF(I35="CF",G35,0))),0)</f>
        <v>0</v>
      </c>
      <c r="AC35" s="75" t="n">
        <f aca="false">IF(V35&lt;&gt;X35,(IF(I35="",G35*INFORMAÇÕES!$U$116,IF(I35="O",G35,0))),0)</f>
        <v>0</v>
      </c>
      <c r="AD35" s="75" t="n">
        <f aca="false">IF(E35&lt;&gt;0,G35,0)</f>
        <v>0</v>
      </c>
    </row>
    <row r="36" s="174" customFormat="true" ht="14.25" hidden="false" customHeight="false" outlineLevel="0" collapsed="false">
      <c r="A36" s="159" t="n">
        <v>25</v>
      </c>
      <c r="B36" s="160" t="n">
        <f aca="false">M36</f>
        <v>0</v>
      </c>
      <c r="C36" s="161" t="n">
        <f aca="false">O36</f>
        <v>0</v>
      </c>
      <c r="D36" s="162" t="n">
        <f aca="false">P36</f>
        <v>0</v>
      </c>
      <c r="E36" s="163" t="n">
        <f aca="false">ROUND(Q36,2)</f>
        <v>0</v>
      </c>
      <c r="F36" s="163" t="n">
        <f aca="false">TRUNC((1+(IF(OR(H36=0,H36=""),'BDI REF.'!$K$5,CHOOSE(H36,'BDI REF.'!$K$5,'BDI REF.'!$K$6,'BDI REF.'!$K$7))))*R36,2)</f>
        <v>0</v>
      </c>
      <c r="G36" s="163" t="n">
        <f aca="false">IF(E36&lt;&gt;0,ROUND(E36*F36,2),IF(AD36=0,(SUMIF($V$12:$V$1011,B36,$AD$12:$AD$1011)),AD36))</f>
        <v>0</v>
      </c>
      <c r="H36" s="164"/>
      <c r="I36" s="165"/>
      <c r="J36" s="166" t="str">
        <f aca="false">IF(N36&lt;&gt;0,N36,"")</f>
        <v/>
      </c>
      <c r="K36" s="167"/>
      <c r="L36" s="168" t="str">
        <f aca="false">IF(B36&gt;0,"ok","ocultar")</f>
        <v>ocultar</v>
      </c>
      <c r="M36" s="182"/>
      <c r="N36" s="184"/>
      <c r="O36" s="177"/>
      <c r="P36" s="178"/>
      <c r="Q36" s="173"/>
      <c r="R36" s="179"/>
      <c r="S36" s="156"/>
      <c r="U36" s="88"/>
      <c r="V36" s="157" t="n">
        <f aca="false">IF(B36=0,V35,IF(ISNONTEXT(B36)=TRUE(),INT(B36),INT(LEFT(B36,FIND(".",B36)-1))))</f>
        <v>3</v>
      </c>
      <c r="W36" s="157" t="str">
        <f aca="false">IF(W37=1,1,IF(B36&lt;&gt;0,1,IF(C36&lt;&gt;0,1,IF(D36&lt;&gt;0,1,IF(E36&lt;&gt;0,1,"")))))</f>
        <v/>
      </c>
      <c r="X36" s="157" t="str">
        <f aca="false">IF(V36=0," ",IF(V36&lt;&gt;V35,V36," "))</f>
        <v> </v>
      </c>
      <c r="Y36" s="180"/>
      <c r="Z36" s="75" t="n">
        <f aca="false">IF(V36&lt;&gt;X36,(IF(I36="",G36*INFORMAÇÕES!$U$113,IF(I36="R",G36,0))),0)</f>
        <v>0</v>
      </c>
      <c r="AA36" s="75" t="n">
        <f aca="false">IF(V36&lt;&gt;X36,(IF(I36="",G36*INFORMAÇÕES!$U$114,IF(I36="C",G36,0))),0)</f>
        <v>0</v>
      </c>
      <c r="AB36" s="75" t="n">
        <f aca="false">IF(V36&lt;&gt;X36,(IF(I36="",G36*INFORMAÇÕES!$U$115,IF(I36="CF",G36,0))),0)</f>
        <v>0</v>
      </c>
      <c r="AC36" s="75" t="n">
        <f aca="false">IF(V36&lt;&gt;X36,(IF(I36="",G36*INFORMAÇÕES!$U$116,IF(I36="O",G36,0))),0)</f>
        <v>0</v>
      </c>
      <c r="AD36" s="75" t="n">
        <f aca="false">IF(E36&lt;&gt;0,G36,0)</f>
        <v>0</v>
      </c>
    </row>
    <row r="37" s="174" customFormat="true" ht="14.25" hidden="false" customHeight="false" outlineLevel="0" collapsed="false">
      <c r="A37" s="159" t="n">
        <v>26</v>
      </c>
      <c r="B37" s="160" t="n">
        <f aca="false">M37</f>
        <v>0</v>
      </c>
      <c r="C37" s="161" t="n">
        <f aca="false">O37</f>
        <v>0</v>
      </c>
      <c r="D37" s="162" t="n">
        <f aca="false">P37</f>
        <v>0</v>
      </c>
      <c r="E37" s="163" t="n">
        <f aca="false">ROUND(Q37,2)</f>
        <v>0</v>
      </c>
      <c r="F37" s="163" t="n">
        <f aca="false">TRUNC((1+(IF(OR(H37=0,H37=""),'BDI REF.'!$K$5,CHOOSE(H37,'BDI REF.'!$K$5,'BDI REF.'!$K$6,'BDI REF.'!$K$7))))*R37,2)</f>
        <v>0</v>
      </c>
      <c r="G37" s="163" t="n">
        <f aca="false">IF(E37&lt;&gt;0,ROUND(E37*F37,2),IF(AD37=0,(SUMIF($V$12:$V$1011,B37,$AD$12:$AD$1011)),AD37))</f>
        <v>0</v>
      </c>
      <c r="H37" s="164"/>
      <c r="I37" s="165"/>
      <c r="J37" s="166" t="str">
        <f aca="false">IF(N37&lt;&gt;0,N37,"")</f>
        <v/>
      </c>
      <c r="K37" s="167"/>
      <c r="L37" s="168" t="str">
        <f aca="false">IF(B37&gt;0,"ok","ocultar")</f>
        <v>ocultar</v>
      </c>
      <c r="M37" s="182"/>
      <c r="N37" s="184"/>
      <c r="O37" s="177"/>
      <c r="P37" s="178"/>
      <c r="Q37" s="173"/>
      <c r="R37" s="179"/>
      <c r="S37" s="156"/>
      <c r="U37" s="88"/>
      <c r="V37" s="157" t="n">
        <f aca="false">IF(B37=0,V36,IF(ISNONTEXT(B37)=TRUE(),INT(B37),INT(LEFT(B37,FIND(".",B37)-1))))</f>
        <v>3</v>
      </c>
      <c r="W37" s="157" t="str">
        <f aca="false">IF(W38=1,1,IF(B37&lt;&gt;0,1,IF(C37&lt;&gt;0,1,IF(D37&lt;&gt;0,1,IF(E37&lt;&gt;0,1,"")))))</f>
        <v/>
      </c>
      <c r="X37" s="157" t="str">
        <f aca="false">IF(V37=0," ",IF(V37&lt;&gt;V36,V37," "))</f>
        <v> </v>
      </c>
      <c r="Y37" s="180"/>
      <c r="Z37" s="75" t="n">
        <f aca="false">IF(V37&lt;&gt;X37,(IF(I37="",G37*INFORMAÇÕES!$U$113,IF(I37="R",G37,0))),0)</f>
        <v>0</v>
      </c>
      <c r="AA37" s="75" t="n">
        <f aca="false">IF(V37&lt;&gt;X37,(IF(I37="",G37*INFORMAÇÕES!$U$114,IF(I37="C",G37,0))),0)</f>
        <v>0</v>
      </c>
      <c r="AB37" s="75" t="n">
        <f aca="false">IF(V37&lt;&gt;X37,(IF(I37="",G37*INFORMAÇÕES!$U$115,IF(I37="CF",G37,0))),0)</f>
        <v>0</v>
      </c>
      <c r="AC37" s="75" t="n">
        <f aca="false">IF(V37&lt;&gt;X37,(IF(I37="",G37*INFORMAÇÕES!$U$116,IF(I37="O",G37,0))),0)</f>
        <v>0</v>
      </c>
      <c r="AD37" s="75" t="n">
        <f aca="false">IF(E37&lt;&gt;0,G37,0)</f>
        <v>0</v>
      </c>
    </row>
    <row r="38" s="174" customFormat="true" ht="14.25" hidden="false" customHeight="false" outlineLevel="0" collapsed="false">
      <c r="A38" s="159" t="n">
        <v>27</v>
      </c>
      <c r="B38" s="160" t="n">
        <f aca="false">M38</f>
        <v>0</v>
      </c>
      <c r="C38" s="161" t="n">
        <f aca="false">O38</f>
        <v>0</v>
      </c>
      <c r="D38" s="162" t="n">
        <f aca="false">P38</f>
        <v>0</v>
      </c>
      <c r="E38" s="163" t="n">
        <f aca="false">ROUND(Q38,2)</f>
        <v>0</v>
      </c>
      <c r="F38" s="163" t="n">
        <f aca="false">TRUNC((1+(IF(OR(H38=0,H38=""),'BDI REF.'!$K$5,CHOOSE(H38,'BDI REF.'!$K$5,'BDI REF.'!$K$6,'BDI REF.'!$K$7))))*R38,2)</f>
        <v>0</v>
      </c>
      <c r="G38" s="163" t="n">
        <f aca="false">IF(E38&lt;&gt;0,ROUND(E38*F38,2),IF(AD38=0,(SUMIF($V$12:$V$1011,B38,$AD$12:$AD$1011)),AD38))</f>
        <v>0</v>
      </c>
      <c r="H38" s="164"/>
      <c r="I38" s="165"/>
      <c r="J38" s="166" t="str">
        <f aca="false">IF(N38&lt;&gt;0,N38,"")</f>
        <v/>
      </c>
      <c r="K38" s="167"/>
      <c r="L38" s="168" t="str">
        <f aca="false">IF(B38&gt;0,"ok","ocultar")</f>
        <v>ocultar</v>
      </c>
      <c r="M38" s="182"/>
      <c r="N38" s="184"/>
      <c r="O38" s="177"/>
      <c r="P38" s="178"/>
      <c r="Q38" s="173"/>
      <c r="R38" s="179"/>
      <c r="S38" s="156"/>
      <c r="U38" s="88"/>
      <c r="V38" s="157" t="n">
        <f aca="false">IF(B38=0,V37,IF(ISNONTEXT(B38)=TRUE(),INT(B38),INT(LEFT(B38,FIND(".",B38)-1))))</f>
        <v>3</v>
      </c>
      <c r="W38" s="157" t="str">
        <f aca="false">IF(W39=1,1,IF(B38&lt;&gt;0,1,IF(C38&lt;&gt;0,1,IF(D38&lt;&gt;0,1,IF(E38&lt;&gt;0,1,"")))))</f>
        <v/>
      </c>
      <c r="X38" s="157" t="str">
        <f aca="false">IF(V38=0," ",IF(V38&lt;&gt;V37,V38," "))</f>
        <v> </v>
      </c>
      <c r="Y38" s="180"/>
      <c r="Z38" s="75" t="n">
        <f aca="false">IF(V38&lt;&gt;X38,(IF(I38="",G38*INFORMAÇÕES!$U$113,IF(I38="R",G38,0))),0)</f>
        <v>0</v>
      </c>
      <c r="AA38" s="75" t="n">
        <f aca="false">IF(V38&lt;&gt;X38,(IF(I38="",G38*INFORMAÇÕES!$U$114,IF(I38="C",G38,0))),0)</f>
        <v>0</v>
      </c>
      <c r="AB38" s="75" t="n">
        <f aca="false">IF(V38&lt;&gt;X38,(IF(I38="",G38*INFORMAÇÕES!$U$115,IF(I38="CF",G38,0))),0)</f>
        <v>0</v>
      </c>
      <c r="AC38" s="75" t="n">
        <f aca="false">IF(V38&lt;&gt;X38,(IF(I38="",G38*INFORMAÇÕES!$U$116,IF(I38="O",G38,0))),0)</f>
        <v>0</v>
      </c>
      <c r="AD38" s="75" t="n">
        <f aca="false">IF(E38&lt;&gt;0,G38,0)</f>
        <v>0</v>
      </c>
    </row>
    <row r="39" s="174" customFormat="true" ht="14.25" hidden="false" customHeight="false" outlineLevel="0" collapsed="false">
      <c r="A39" s="159" t="n">
        <v>28</v>
      </c>
      <c r="B39" s="160" t="n">
        <f aca="false">M39</f>
        <v>0</v>
      </c>
      <c r="C39" s="161" t="n">
        <f aca="false">O39</f>
        <v>0</v>
      </c>
      <c r="D39" s="162" t="n">
        <f aca="false">P39</f>
        <v>0</v>
      </c>
      <c r="E39" s="163" t="n">
        <f aca="false">ROUND(Q39,2)</f>
        <v>0</v>
      </c>
      <c r="F39" s="163" t="n">
        <f aca="false">TRUNC((1+(IF(OR(H39=0,H39=""),'BDI REF.'!$K$5,CHOOSE(H39,'BDI REF.'!$K$5,'BDI REF.'!$K$6,'BDI REF.'!$K$7))))*R39,2)</f>
        <v>0</v>
      </c>
      <c r="G39" s="163" t="n">
        <f aca="false">IF(E39&lt;&gt;0,ROUND(E39*F39,2),IF(AD39=0,(SUMIF($V$12:$V$1011,B39,$AD$12:$AD$1011)),AD39))</f>
        <v>0</v>
      </c>
      <c r="H39" s="164"/>
      <c r="I39" s="165"/>
      <c r="J39" s="166" t="str">
        <f aca="false">IF(N39&lt;&gt;0,N39,"")</f>
        <v/>
      </c>
      <c r="K39" s="167"/>
      <c r="L39" s="168" t="str">
        <f aca="false">IF(B39&gt;0,"ok","ocultar")</f>
        <v>ocultar</v>
      </c>
      <c r="M39" s="182"/>
      <c r="N39" s="184"/>
      <c r="O39" s="177"/>
      <c r="P39" s="178"/>
      <c r="Q39" s="173"/>
      <c r="R39" s="179"/>
      <c r="S39" s="156"/>
      <c r="U39" s="88"/>
      <c r="V39" s="157" t="n">
        <f aca="false">IF(B39=0,V38,IF(ISNONTEXT(B39)=TRUE(),INT(B39),INT(LEFT(B39,FIND(".",B39)-1))))</f>
        <v>3</v>
      </c>
      <c r="W39" s="157" t="str">
        <f aca="false">IF(W40=1,1,IF(B39&lt;&gt;0,1,IF(C39&lt;&gt;0,1,IF(D39&lt;&gt;0,1,IF(E39&lt;&gt;0,1,"")))))</f>
        <v/>
      </c>
      <c r="X39" s="157" t="str">
        <f aca="false">IF(V39=0," ",IF(V39&lt;&gt;V38,V39," "))</f>
        <v> </v>
      </c>
      <c r="Y39" s="180"/>
      <c r="Z39" s="75" t="n">
        <f aca="false">IF(V39&lt;&gt;X39,(IF(I39="",G39*INFORMAÇÕES!$U$113,IF(I39="R",G39,0))),0)</f>
        <v>0</v>
      </c>
      <c r="AA39" s="75" t="n">
        <f aca="false">IF(V39&lt;&gt;X39,(IF(I39="",G39*INFORMAÇÕES!$U$114,IF(I39="C",G39,0))),0)</f>
        <v>0</v>
      </c>
      <c r="AB39" s="75" t="n">
        <f aca="false">IF(V39&lt;&gt;X39,(IF(I39="",G39*INFORMAÇÕES!$U$115,IF(I39="CF",G39,0))),0)</f>
        <v>0</v>
      </c>
      <c r="AC39" s="75" t="n">
        <f aca="false">IF(V39&lt;&gt;X39,(IF(I39="",G39*INFORMAÇÕES!$U$116,IF(I39="O",G39,0))),0)</f>
        <v>0</v>
      </c>
      <c r="AD39" s="75" t="n">
        <f aca="false">IF(E39&lt;&gt;0,G39,0)</f>
        <v>0</v>
      </c>
    </row>
    <row r="40" s="174" customFormat="true" ht="14.25" hidden="false" customHeight="false" outlineLevel="0" collapsed="false">
      <c r="A40" s="159" t="n">
        <v>29</v>
      </c>
      <c r="B40" s="160" t="n">
        <f aca="false">M40</f>
        <v>0</v>
      </c>
      <c r="C40" s="161" t="n">
        <f aca="false">O40</f>
        <v>0</v>
      </c>
      <c r="D40" s="162" t="n">
        <f aca="false">P40</f>
        <v>0</v>
      </c>
      <c r="E40" s="163" t="n">
        <f aca="false">ROUND(Q40,2)</f>
        <v>0</v>
      </c>
      <c r="F40" s="163" t="n">
        <f aca="false">TRUNC((1+(IF(OR(H40=0,H40=""),'BDI REF.'!$K$5,CHOOSE(H40,'BDI REF.'!$K$5,'BDI REF.'!$K$6,'BDI REF.'!$K$7))))*R40,2)</f>
        <v>0</v>
      </c>
      <c r="G40" s="163" t="n">
        <f aca="false">IF(E40&lt;&gt;0,ROUND(E40*F40,2),IF(AD40=0,(SUMIF($V$12:$V$1011,B40,$AD$12:$AD$1011)),AD40))</f>
        <v>0</v>
      </c>
      <c r="H40" s="164"/>
      <c r="I40" s="165"/>
      <c r="J40" s="166" t="str">
        <f aca="false">IF(N40&lt;&gt;0,N40,"")</f>
        <v/>
      </c>
      <c r="K40" s="167"/>
      <c r="L40" s="168" t="str">
        <f aca="false">IF(B40&gt;0,"ok","ocultar")</f>
        <v>ocultar</v>
      </c>
      <c r="M40" s="182"/>
      <c r="N40" s="184"/>
      <c r="O40" s="177"/>
      <c r="P40" s="178"/>
      <c r="Q40" s="173"/>
      <c r="R40" s="179"/>
      <c r="S40" s="156"/>
      <c r="U40" s="88"/>
      <c r="V40" s="157" t="n">
        <f aca="false">IF(B40=0,V39,IF(ISNONTEXT(B40)=TRUE(),INT(B40),INT(LEFT(B40,FIND(".",B40)-1))))</f>
        <v>3</v>
      </c>
      <c r="W40" s="157" t="str">
        <f aca="false">IF(W41=1,1,IF(B40&lt;&gt;0,1,IF(C40&lt;&gt;0,1,IF(D40&lt;&gt;0,1,IF(E40&lt;&gt;0,1,"")))))</f>
        <v/>
      </c>
      <c r="X40" s="157" t="str">
        <f aca="false">IF(V40=0," ",IF(V40&lt;&gt;V39,V40," "))</f>
        <v> </v>
      </c>
      <c r="Y40" s="180"/>
      <c r="Z40" s="75" t="n">
        <f aca="false">IF(V40&lt;&gt;X40,(IF(I40="",G40*INFORMAÇÕES!$U$113,IF(I40="R",G40,0))),0)</f>
        <v>0</v>
      </c>
      <c r="AA40" s="75" t="n">
        <f aca="false">IF(V40&lt;&gt;X40,(IF(I40="",G40*INFORMAÇÕES!$U$114,IF(I40="C",G40,0))),0)</f>
        <v>0</v>
      </c>
      <c r="AB40" s="75" t="n">
        <f aca="false">IF(V40&lt;&gt;X40,(IF(I40="",G40*INFORMAÇÕES!$U$115,IF(I40="CF",G40,0))),0)</f>
        <v>0</v>
      </c>
      <c r="AC40" s="75" t="n">
        <f aca="false">IF(V40&lt;&gt;X40,(IF(I40="",G40*INFORMAÇÕES!$U$116,IF(I40="O",G40,0))),0)</f>
        <v>0</v>
      </c>
      <c r="AD40" s="75" t="n">
        <f aca="false">IF(E40&lt;&gt;0,G40,0)</f>
        <v>0</v>
      </c>
    </row>
    <row r="41" s="174" customFormat="true" ht="14.25" hidden="false" customHeight="false" outlineLevel="0" collapsed="false">
      <c r="A41" s="159" t="n">
        <v>30</v>
      </c>
      <c r="B41" s="160" t="n">
        <f aca="false">M41</f>
        <v>0</v>
      </c>
      <c r="C41" s="161" t="n">
        <f aca="false">O41</f>
        <v>0</v>
      </c>
      <c r="D41" s="162" t="n">
        <f aca="false">P41</f>
        <v>0</v>
      </c>
      <c r="E41" s="163" t="n">
        <f aca="false">ROUND(Q41,2)</f>
        <v>0</v>
      </c>
      <c r="F41" s="163" t="n">
        <f aca="false">TRUNC((1+(IF(OR(H41=0,H41=""),'BDI REF.'!$K$5,CHOOSE(H41,'BDI REF.'!$K$5,'BDI REF.'!$K$6,'BDI REF.'!$K$7))))*R41,2)</f>
        <v>0</v>
      </c>
      <c r="G41" s="163" t="n">
        <f aca="false">IF(E41&lt;&gt;0,ROUND(E41*F41,2),IF(AD41=0,(SUMIF($V$12:$V$1011,B41,$AD$12:$AD$1011)),AD41))</f>
        <v>0</v>
      </c>
      <c r="H41" s="164"/>
      <c r="I41" s="165"/>
      <c r="J41" s="166" t="str">
        <f aca="false">IF(N41&lt;&gt;0,N41,"")</f>
        <v/>
      </c>
      <c r="K41" s="167"/>
      <c r="L41" s="168" t="str">
        <f aca="false">IF(B41&gt;0,"ok","ocultar")</f>
        <v>ocultar</v>
      </c>
      <c r="M41" s="182"/>
      <c r="N41" s="184"/>
      <c r="O41" s="177"/>
      <c r="P41" s="178"/>
      <c r="Q41" s="173"/>
      <c r="R41" s="179"/>
      <c r="S41" s="156"/>
      <c r="U41" s="88"/>
      <c r="V41" s="157" t="n">
        <f aca="false">IF(B41=0,V40,IF(ISNONTEXT(B41)=TRUE(),INT(B41),INT(LEFT(B41,FIND(".",B41)-1))))</f>
        <v>3</v>
      </c>
      <c r="W41" s="157" t="str">
        <f aca="false">IF(W42=1,1,IF(B41&lt;&gt;0,1,IF(C41&lt;&gt;0,1,IF(D41&lt;&gt;0,1,IF(E41&lt;&gt;0,1,"")))))</f>
        <v/>
      </c>
      <c r="X41" s="157" t="str">
        <f aca="false">IF(V41=0," ",IF(V41&lt;&gt;V40,V41," "))</f>
        <v> </v>
      </c>
      <c r="Y41" s="180"/>
      <c r="Z41" s="75" t="n">
        <f aca="false">IF(V41&lt;&gt;X41,(IF(I41="",G41*INFORMAÇÕES!$U$113,IF(I41="R",G41,0))),0)</f>
        <v>0</v>
      </c>
      <c r="AA41" s="75" t="n">
        <f aca="false">IF(V41&lt;&gt;X41,(IF(I41="",G41*INFORMAÇÕES!$U$114,IF(I41="C",G41,0))),0)</f>
        <v>0</v>
      </c>
      <c r="AB41" s="75" t="n">
        <f aca="false">IF(V41&lt;&gt;X41,(IF(I41="",G41*INFORMAÇÕES!$U$115,IF(I41="CF",G41,0))),0)</f>
        <v>0</v>
      </c>
      <c r="AC41" s="75" t="n">
        <f aca="false">IF(V41&lt;&gt;X41,(IF(I41="",G41*INFORMAÇÕES!$U$116,IF(I41="O",G41,0))),0)</f>
        <v>0</v>
      </c>
      <c r="AD41" s="75" t="n">
        <f aca="false">IF(E41&lt;&gt;0,G41,0)</f>
        <v>0</v>
      </c>
    </row>
    <row r="42" s="174" customFormat="true" ht="14.25" hidden="false" customHeight="false" outlineLevel="0" collapsed="false">
      <c r="A42" s="159" t="n">
        <v>31</v>
      </c>
      <c r="B42" s="160" t="n">
        <f aca="false">M42</f>
        <v>0</v>
      </c>
      <c r="C42" s="161" t="n">
        <f aca="false">O42</f>
        <v>0</v>
      </c>
      <c r="D42" s="162" t="n">
        <f aca="false">P42</f>
        <v>0</v>
      </c>
      <c r="E42" s="163" t="n">
        <f aca="false">ROUND(Q42,2)</f>
        <v>0</v>
      </c>
      <c r="F42" s="163" t="n">
        <f aca="false">TRUNC((1+(IF(OR(H42=0,H42=""),'BDI REF.'!$K$5,CHOOSE(H42,'BDI REF.'!$K$5,'BDI REF.'!$K$6,'BDI REF.'!$K$7))))*R42,2)</f>
        <v>0</v>
      </c>
      <c r="G42" s="163" t="n">
        <f aca="false">IF(E42&lt;&gt;0,ROUND(E42*F42,2),IF(AD42=0,(SUMIF($V$12:$V$1011,B42,$AD$12:$AD$1011)),AD42))</f>
        <v>0</v>
      </c>
      <c r="H42" s="164"/>
      <c r="I42" s="165"/>
      <c r="J42" s="166" t="str">
        <f aca="false">IF(N42&lt;&gt;0,N42,"")</f>
        <v/>
      </c>
      <c r="K42" s="167"/>
      <c r="L42" s="168" t="str">
        <f aca="false">IF(B42&gt;0,"ok","ocultar")</f>
        <v>ocultar</v>
      </c>
      <c r="M42" s="182"/>
      <c r="N42" s="184"/>
      <c r="O42" s="177"/>
      <c r="P42" s="178"/>
      <c r="Q42" s="173"/>
      <c r="R42" s="179"/>
      <c r="S42" s="156"/>
      <c r="U42" s="88"/>
      <c r="V42" s="157" t="n">
        <f aca="false">IF(B42=0,V41,IF(ISNONTEXT(B42)=TRUE(),INT(B42),INT(LEFT(B42,FIND(".",B42)-1))))</f>
        <v>3</v>
      </c>
      <c r="W42" s="157" t="str">
        <f aca="false">IF(W43=1,1,IF(B42&lt;&gt;0,1,IF(C42&lt;&gt;0,1,IF(D42&lt;&gt;0,1,IF(E42&lt;&gt;0,1,"")))))</f>
        <v/>
      </c>
      <c r="X42" s="157" t="str">
        <f aca="false">IF(V42=0," ",IF(V42&lt;&gt;V41,V42," "))</f>
        <v> </v>
      </c>
      <c r="Y42" s="180"/>
      <c r="Z42" s="75" t="n">
        <f aca="false">IF(V42&lt;&gt;X42,(IF(I42="",G42*INFORMAÇÕES!$U$113,IF(I42="R",G42,0))),0)</f>
        <v>0</v>
      </c>
      <c r="AA42" s="75" t="n">
        <f aca="false">IF(V42&lt;&gt;X42,(IF(I42="",G42*INFORMAÇÕES!$U$114,IF(I42="C",G42,0))),0)</f>
        <v>0</v>
      </c>
      <c r="AB42" s="75" t="n">
        <f aca="false">IF(V42&lt;&gt;X42,(IF(I42="",G42*INFORMAÇÕES!$U$115,IF(I42="CF",G42,0))),0)</f>
        <v>0</v>
      </c>
      <c r="AC42" s="75" t="n">
        <f aca="false">IF(V42&lt;&gt;X42,(IF(I42="",G42*INFORMAÇÕES!$U$116,IF(I42="O",G42,0))),0)</f>
        <v>0</v>
      </c>
      <c r="AD42" s="75" t="n">
        <f aca="false">IF(E42&lt;&gt;0,G42,0)</f>
        <v>0</v>
      </c>
    </row>
    <row r="43" s="174" customFormat="true" ht="14.25" hidden="false" customHeight="false" outlineLevel="0" collapsed="false">
      <c r="A43" s="159" t="n">
        <v>32</v>
      </c>
      <c r="B43" s="160" t="n">
        <f aca="false">M43</f>
        <v>0</v>
      </c>
      <c r="C43" s="161" t="n">
        <f aca="false">O43</f>
        <v>0</v>
      </c>
      <c r="D43" s="162" t="n">
        <f aca="false">P43</f>
        <v>0</v>
      </c>
      <c r="E43" s="163" t="n">
        <f aca="false">ROUND(Q43,2)</f>
        <v>0</v>
      </c>
      <c r="F43" s="163" t="n">
        <f aca="false">TRUNC((1+(IF(OR(H43=0,H43=""),'BDI REF.'!$K$5,CHOOSE(H43,'BDI REF.'!$K$5,'BDI REF.'!$K$6,'BDI REF.'!$K$7))))*R43,2)</f>
        <v>0</v>
      </c>
      <c r="G43" s="163" t="n">
        <f aca="false">IF(E43&lt;&gt;0,ROUND(E43*F43,2),IF(AD43=0,(SUMIF($V$12:$V$1011,B43,$AD$12:$AD$1011)),AD43))</f>
        <v>0</v>
      </c>
      <c r="H43" s="164"/>
      <c r="I43" s="165"/>
      <c r="J43" s="166" t="str">
        <f aca="false">IF(N43&lt;&gt;0,N43,"")</f>
        <v/>
      </c>
      <c r="K43" s="167"/>
      <c r="L43" s="168" t="str">
        <f aca="false">IF(B43&gt;0,"ok","ocultar")</f>
        <v>ocultar</v>
      </c>
      <c r="M43" s="182"/>
      <c r="N43" s="184"/>
      <c r="O43" s="177"/>
      <c r="P43" s="178"/>
      <c r="Q43" s="173"/>
      <c r="R43" s="179"/>
      <c r="S43" s="156"/>
      <c r="U43" s="88"/>
      <c r="V43" s="157" t="n">
        <f aca="false">IF(B43=0,V42,IF(ISNONTEXT(B43)=TRUE(),INT(B43),INT(LEFT(B43,FIND(".",B43)-1))))</f>
        <v>3</v>
      </c>
      <c r="W43" s="157" t="str">
        <f aca="false">IF(W44=1,1,IF(B43&lt;&gt;0,1,IF(C43&lt;&gt;0,1,IF(D43&lt;&gt;0,1,IF(E43&lt;&gt;0,1,"")))))</f>
        <v/>
      </c>
      <c r="X43" s="157" t="str">
        <f aca="false">IF(V43=0," ",IF(V43&lt;&gt;V42,V43," "))</f>
        <v> </v>
      </c>
      <c r="Y43" s="180"/>
      <c r="Z43" s="75" t="n">
        <f aca="false">IF(V43&lt;&gt;X43,(IF(I43="",G43*INFORMAÇÕES!$U$113,IF(I43="R",G43,0))),0)</f>
        <v>0</v>
      </c>
      <c r="AA43" s="75" t="n">
        <f aca="false">IF(V43&lt;&gt;X43,(IF(I43="",G43*INFORMAÇÕES!$U$114,IF(I43="C",G43,0))),0)</f>
        <v>0</v>
      </c>
      <c r="AB43" s="75" t="n">
        <f aca="false">IF(V43&lt;&gt;X43,(IF(I43="",G43*INFORMAÇÕES!$U$115,IF(I43="CF",G43,0))),0)</f>
        <v>0</v>
      </c>
      <c r="AC43" s="75" t="n">
        <f aca="false">IF(V43&lt;&gt;X43,(IF(I43="",G43*INFORMAÇÕES!$U$116,IF(I43="O",G43,0))),0)</f>
        <v>0</v>
      </c>
      <c r="AD43" s="75" t="n">
        <f aca="false">IF(E43&lt;&gt;0,G43,0)</f>
        <v>0</v>
      </c>
    </row>
    <row r="44" s="174" customFormat="true" ht="14.25" hidden="false" customHeight="false" outlineLevel="0" collapsed="false">
      <c r="A44" s="159" t="n">
        <v>33</v>
      </c>
      <c r="B44" s="160" t="n">
        <f aca="false">M44</f>
        <v>0</v>
      </c>
      <c r="C44" s="161" t="n">
        <f aca="false">O44</f>
        <v>0</v>
      </c>
      <c r="D44" s="162" t="n">
        <f aca="false">P44</f>
        <v>0</v>
      </c>
      <c r="E44" s="163" t="n">
        <f aca="false">ROUND(Q44,2)</f>
        <v>0</v>
      </c>
      <c r="F44" s="163" t="n">
        <f aca="false">TRUNC((1+(IF(OR(H44=0,H44=""),'BDI REF.'!$K$5,CHOOSE(H44,'BDI REF.'!$K$5,'BDI REF.'!$K$6,'BDI REF.'!$K$7))))*R44,2)</f>
        <v>0</v>
      </c>
      <c r="G44" s="163" t="n">
        <f aca="false">IF(E44&lt;&gt;0,ROUND(E44*F44,2),IF(AD44=0,(SUMIF($V$12:$V$1011,B44,$AD$12:$AD$1011)),AD44))</f>
        <v>0</v>
      </c>
      <c r="H44" s="164"/>
      <c r="I44" s="165"/>
      <c r="J44" s="166" t="str">
        <f aca="false">IF(N44&lt;&gt;0,N44,"")</f>
        <v/>
      </c>
      <c r="K44" s="167"/>
      <c r="L44" s="168" t="str">
        <f aca="false">IF(B44&gt;0,"ok","ocultar")</f>
        <v>ocultar</v>
      </c>
      <c r="M44" s="182"/>
      <c r="N44" s="184"/>
      <c r="O44" s="177"/>
      <c r="P44" s="178"/>
      <c r="Q44" s="173"/>
      <c r="R44" s="179"/>
      <c r="S44" s="156"/>
      <c r="U44" s="88"/>
      <c r="V44" s="157" t="n">
        <f aca="false">IF(B44=0,V43,IF(ISNONTEXT(B44)=TRUE(),INT(B44),INT(LEFT(B44,FIND(".",B44)-1))))</f>
        <v>3</v>
      </c>
      <c r="W44" s="157" t="str">
        <f aca="false">IF(W45=1,1,IF(B44&lt;&gt;0,1,IF(C44&lt;&gt;0,1,IF(D44&lt;&gt;0,1,IF(E44&lt;&gt;0,1,"")))))</f>
        <v/>
      </c>
      <c r="X44" s="157" t="str">
        <f aca="false">IF(V44=0," ",IF(V44&lt;&gt;V43,V44," "))</f>
        <v> </v>
      </c>
      <c r="Y44" s="180"/>
      <c r="Z44" s="75" t="n">
        <f aca="false">IF(V44&lt;&gt;X44,(IF(I44="",G44*INFORMAÇÕES!$U$113,IF(I44="R",G44,0))),0)</f>
        <v>0</v>
      </c>
      <c r="AA44" s="75" t="n">
        <f aca="false">IF(V44&lt;&gt;X44,(IF(I44="",G44*INFORMAÇÕES!$U$114,IF(I44="C",G44,0))),0)</f>
        <v>0</v>
      </c>
      <c r="AB44" s="75" t="n">
        <f aca="false">IF(V44&lt;&gt;X44,(IF(I44="",G44*INFORMAÇÕES!$U$115,IF(I44="CF",G44,0))),0)</f>
        <v>0</v>
      </c>
      <c r="AC44" s="75" t="n">
        <f aca="false">IF(V44&lt;&gt;X44,(IF(I44="",G44*INFORMAÇÕES!$U$116,IF(I44="O",G44,0))),0)</f>
        <v>0</v>
      </c>
      <c r="AD44" s="75" t="n">
        <f aca="false">IF(E44&lt;&gt;0,G44,0)</f>
        <v>0</v>
      </c>
    </row>
    <row r="45" s="174" customFormat="true" ht="14.25" hidden="false" customHeight="false" outlineLevel="0" collapsed="false">
      <c r="A45" s="159" t="n">
        <v>34</v>
      </c>
      <c r="B45" s="160" t="n">
        <f aca="false">M45</f>
        <v>0</v>
      </c>
      <c r="C45" s="161" t="n">
        <f aca="false">O45</f>
        <v>0</v>
      </c>
      <c r="D45" s="162" t="n">
        <f aca="false">P45</f>
        <v>0</v>
      </c>
      <c r="E45" s="163" t="n">
        <f aca="false">ROUND(Q45,2)</f>
        <v>0</v>
      </c>
      <c r="F45" s="163" t="n">
        <f aca="false">TRUNC((1+(IF(OR(H45=0,H45=""),'BDI REF.'!$K$5,CHOOSE(H45,'BDI REF.'!$K$5,'BDI REF.'!$K$6,'BDI REF.'!$K$7))))*R45,2)</f>
        <v>0</v>
      </c>
      <c r="G45" s="163" t="n">
        <f aca="false">IF(E45&lt;&gt;0,ROUND(E45*F45,2),IF(AD45=0,(SUMIF($V$12:$V$1011,B45,$AD$12:$AD$1011)),AD45))</f>
        <v>0</v>
      </c>
      <c r="H45" s="164"/>
      <c r="I45" s="165"/>
      <c r="J45" s="166" t="str">
        <f aca="false">IF(N45&lt;&gt;0,N45,"")</f>
        <v/>
      </c>
      <c r="K45" s="167"/>
      <c r="L45" s="168" t="str">
        <f aca="false">IF(B45&gt;0,"ok","ocultar")</f>
        <v>ocultar</v>
      </c>
      <c r="M45" s="182"/>
      <c r="N45" s="184"/>
      <c r="O45" s="177"/>
      <c r="P45" s="178"/>
      <c r="Q45" s="173"/>
      <c r="R45" s="179"/>
      <c r="S45" s="156"/>
      <c r="U45" s="88"/>
      <c r="V45" s="157" t="n">
        <f aca="false">IF(B45=0,V44,IF(ISNONTEXT(B45)=TRUE(),INT(B45),INT(LEFT(B45,FIND(".",B45)-1))))</f>
        <v>3</v>
      </c>
      <c r="W45" s="157" t="str">
        <f aca="false">IF(W46=1,1,IF(B45&lt;&gt;0,1,IF(C45&lt;&gt;0,1,IF(D45&lt;&gt;0,1,IF(E45&lt;&gt;0,1,"")))))</f>
        <v/>
      </c>
      <c r="X45" s="157" t="str">
        <f aca="false">IF(V45=0," ",IF(V45&lt;&gt;V44,V45," "))</f>
        <v> </v>
      </c>
      <c r="Y45" s="180"/>
      <c r="Z45" s="75" t="n">
        <f aca="false">IF(V45&lt;&gt;X45,(IF(I45="",G45*INFORMAÇÕES!$U$113,IF(I45="R",G45,0))),0)</f>
        <v>0</v>
      </c>
      <c r="AA45" s="75" t="n">
        <f aca="false">IF(V45&lt;&gt;X45,(IF(I45="",G45*INFORMAÇÕES!$U$114,IF(I45="C",G45,0))),0)</f>
        <v>0</v>
      </c>
      <c r="AB45" s="75" t="n">
        <f aca="false">IF(V45&lt;&gt;X45,(IF(I45="",G45*INFORMAÇÕES!$U$115,IF(I45="CF",G45,0))),0)</f>
        <v>0</v>
      </c>
      <c r="AC45" s="75" t="n">
        <f aca="false">IF(V45&lt;&gt;X45,(IF(I45="",G45*INFORMAÇÕES!$U$116,IF(I45="O",G45,0))),0)</f>
        <v>0</v>
      </c>
      <c r="AD45" s="75" t="n">
        <f aca="false">IF(E45&lt;&gt;0,G45,0)</f>
        <v>0</v>
      </c>
    </row>
    <row r="46" s="174" customFormat="true" ht="14.25" hidden="false" customHeight="false" outlineLevel="0" collapsed="false">
      <c r="A46" s="159" t="n">
        <v>35</v>
      </c>
      <c r="B46" s="160" t="n">
        <f aca="false">M46</f>
        <v>0</v>
      </c>
      <c r="C46" s="161" t="n">
        <f aca="false">O46</f>
        <v>0</v>
      </c>
      <c r="D46" s="162" t="n">
        <f aca="false">P46</f>
        <v>0</v>
      </c>
      <c r="E46" s="163" t="n">
        <f aca="false">ROUND(Q46,2)</f>
        <v>0</v>
      </c>
      <c r="F46" s="163" t="n">
        <f aca="false">TRUNC((1+(IF(OR(H46=0,H46=""),'BDI REF.'!$K$5,CHOOSE(H46,'BDI REF.'!$K$5,'BDI REF.'!$K$6,'BDI REF.'!$K$7))))*R46,2)</f>
        <v>0</v>
      </c>
      <c r="G46" s="163" t="n">
        <f aca="false">IF(E46&lt;&gt;0,ROUND(E46*F46,2),IF(AD46=0,(SUMIF($V$12:$V$1011,B46,$AD$12:$AD$1011)),AD46))</f>
        <v>0</v>
      </c>
      <c r="H46" s="164"/>
      <c r="I46" s="165"/>
      <c r="J46" s="166" t="str">
        <f aca="false">IF(N46&lt;&gt;0,N46,"")</f>
        <v/>
      </c>
      <c r="K46" s="167"/>
      <c r="L46" s="168" t="str">
        <f aca="false">IF(B46&gt;0,"ok","ocultar")</f>
        <v>ocultar</v>
      </c>
      <c r="M46" s="182"/>
      <c r="N46" s="184"/>
      <c r="O46" s="177"/>
      <c r="P46" s="178"/>
      <c r="Q46" s="173"/>
      <c r="R46" s="179"/>
      <c r="S46" s="156"/>
      <c r="U46" s="88"/>
      <c r="V46" s="157" t="n">
        <f aca="false">IF(B46=0,V45,IF(ISNONTEXT(B46)=TRUE(),INT(B46),INT(LEFT(B46,FIND(".",B46)-1))))</f>
        <v>3</v>
      </c>
      <c r="W46" s="157" t="str">
        <f aca="false">IF(W47=1,1,IF(B46&lt;&gt;0,1,IF(C46&lt;&gt;0,1,IF(D46&lt;&gt;0,1,IF(E46&lt;&gt;0,1,"")))))</f>
        <v/>
      </c>
      <c r="X46" s="157" t="str">
        <f aca="false">IF(V46=0," ",IF(V46&lt;&gt;V45,V46," "))</f>
        <v> </v>
      </c>
      <c r="Y46" s="180"/>
      <c r="Z46" s="75" t="n">
        <f aca="false">IF(V46&lt;&gt;X46,(IF(I46="",G46*INFORMAÇÕES!$U$113,IF(I46="R",G46,0))),0)</f>
        <v>0</v>
      </c>
      <c r="AA46" s="75" t="n">
        <f aca="false">IF(V46&lt;&gt;X46,(IF(I46="",G46*INFORMAÇÕES!$U$114,IF(I46="C",G46,0))),0)</f>
        <v>0</v>
      </c>
      <c r="AB46" s="75" t="n">
        <f aca="false">IF(V46&lt;&gt;X46,(IF(I46="",G46*INFORMAÇÕES!$U$115,IF(I46="CF",G46,0))),0)</f>
        <v>0</v>
      </c>
      <c r="AC46" s="75" t="n">
        <f aca="false">IF(V46&lt;&gt;X46,(IF(I46="",G46*INFORMAÇÕES!$U$116,IF(I46="O",G46,0))),0)</f>
        <v>0</v>
      </c>
      <c r="AD46" s="75" t="n">
        <f aca="false">IF(E46&lt;&gt;0,G46,0)</f>
        <v>0</v>
      </c>
    </row>
    <row r="47" s="174" customFormat="true" ht="14.25" hidden="false" customHeight="false" outlineLevel="0" collapsed="false">
      <c r="A47" s="159" t="n">
        <v>36</v>
      </c>
      <c r="B47" s="160" t="n">
        <f aca="false">M47</f>
        <v>0</v>
      </c>
      <c r="C47" s="161" t="n">
        <f aca="false">O47</f>
        <v>0</v>
      </c>
      <c r="D47" s="162" t="n">
        <f aca="false">P47</f>
        <v>0</v>
      </c>
      <c r="E47" s="163" t="n">
        <f aca="false">ROUND(Q47,2)</f>
        <v>0</v>
      </c>
      <c r="F47" s="163" t="n">
        <f aca="false">TRUNC((1+(IF(OR(H47=0,H47=""),'BDI REF.'!$K$5,CHOOSE(H47,'BDI REF.'!$K$5,'BDI REF.'!$K$6,'BDI REF.'!$K$7))))*R47,2)</f>
        <v>0</v>
      </c>
      <c r="G47" s="163" t="n">
        <f aca="false">IF(E47&lt;&gt;0,ROUND(E47*F47,2),IF(AD47=0,(SUMIF($V$12:$V$1011,B47,$AD$12:$AD$1011)),AD47))</f>
        <v>0</v>
      </c>
      <c r="H47" s="164"/>
      <c r="I47" s="165"/>
      <c r="J47" s="166" t="str">
        <f aca="false">IF(N47&lt;&gt;0,N47,"")</f>
        <v/>
      </c>
      <c r="K47" s="167"/>
      <c r="L47" s="168" t="str">
        <f aca="false">IF(B47&gt;0,"ok","ocultar")</f>
        <v>ocultar</v>
      </c>
      <c r="M47" s="185"/>
      <c r="N47" s="186"/>
      <c r="O47" s="177"/>
      <c r="P47" s="178"/>
      <c r="Q47" s="173"/>
      <c r="R47" s="179"/>
      <c r="S47" s="156"/>
      <c r="U47" s="88"/>
      <c r="V47" s="157" t="n">
        <f aca="false">IF(B47=0,V46,IF(ISNONTEXT(B47)=TRUE(),INT(B47),INT(LEFT(B47,FIND(".",B47)-1))))</f>
        <v>3</v>
      </c>
      <c r="W47" s="157" t="str">
        <f aca="false">IF(W48=1,1,IF(B47&lt;&gt;0,1,IF(C47&lt;&gt;0,1,IF(D47&lt;&gt;0,1,IF(E47&lt;&gt;0,1,"")))))</f>
        <v/>
      </c>
      <c r="X47" s="157" t="str">
        <f aca="false">IF(V47=0," ",IF(V47&lt;&gt;V46,V47," "))</f>
        <v> </v>
      </c>
      <c r="Y47" s="180"/>
      <c r="Z47" s="75" t="n">
        <f aca="false">IF(V47&lt;&gt;X47,(IF(I47="",G47*INFORMAÇÕES!$U$113,IF(I47="R",G47,0))),0)</f>
        <v>0</v>
      </c>
      <c r="AA47" s="75" t="n">
        <f aca="false">IF(V47&lt;&gt;X47,(IF(I47="",G47*INFORMAÇÕES!$U$114,IF(I47="C",G47,0))),0)</f>
        <v>0</v>
      </c>
      <c r="AB47" s="75" t="n">
        <f aca="false">IF(V47&lt;&gt;X47,(IF(I47="",G47*INFORMAÇÕES!$U$115,IF(I47="CF",G47,0))),0)</f>
        <v>0</v>
      </c>
      <c r="AC47" s="75" t="n">
        <f aca="false">IF(V47&lt;&gt;X47,(IF(I47="",G47*INFORMAÇÕES!$U$116,IF(I47="O",G47,0))),0)</f>
        <v>0</v>
      </c>
      <c r="AD47" s="75" t="n">
        <f aca="false">IF(E47&lt;&gt;0,G47,0)</f>
        <v>0</v>
      </c>
    </row>
    <row r="48" s="174" customFormat="true" ht="14.25" hidden="false" customHeight="false" outlineLevel="0" collapsed="false">
      <c r="A48" s="159" t="n">
        <v>37</v>
      </c>
      <c r="B48" s="160" t="n">
        <f aca="false">M48</f>
        <v>0</v>
      </c>
      <c r="C48" s="161" t="n">
        <f aca="false">O48</f>
        <v>0</v>
      </c>
      <c r="D48" s="162" t="n">
        <f aca="false">P48</f>
        <v>0</v>
      </c>
      <c r="E48" s="163" t="n">
        <f aca="false">ROUND(Q48,2)</f>
        <v>0</v>
      </c>
      <c r="F48" s="163" t="n">
        <f aca="false">TRUNC((1+(IF(OR(H48=0,H48=""),'BDI REF.'!$K$5,CHOOSE(H48,'BDI REF.'!$K$5,'BDI REF.'!$K$6,'BDI REF.'!$K$7))))*R48,2)</f>
        <v>0</v>
      </c>
      <c r="G48" s="163" t="n">
        <f aca="false">IF(E48&lt;&gt;0,ROUND(E48*F48,2),IF(AD48=0,(SUMIF($V$12:$V$1011,B48,$AD$12:$AD$1011)),AD48))</f>
        <v>0</v>
      </c>
      <c r="H48" s="164"/>
      <c r="I48" s="165"/>
      <c r="J48" s="166" t="str">
        <f aca="false">IF(N48&lt;&gt;0,N48,"")</f>
        <v/>
      </c>
      <c r="K48" s="167"/>
      <c r="L48" s="168" t="str">
        <f aca="false">IF(B48&gt;0,"ok","ocultar")</f>
        <v>ocultar</v>
      </c>
      <c r="M48" s="185"/>
      <c r="N48" s="186"/>
      <c r="O48" s="177"/>
      <c r="P48" s="178"/>
      <c r="Q48" s="173"/>
      <c r="R48" s="179"/>
      <c r="S48" s="156"/>
      <c r="U48" s="88"/>
      <c r="V48" s="157" t="n">
        <f aca="false">IF(B48=0,V47,IF(ISNONTEXT(B48)=TRUE(),INT(B48),INT(LEFT(B48,FIND(".",B48)-1))))</f>
        <v>3</v>
      </c>
      <c r="W48" s="157" t="str">
        <f aca="false">IF(W49=1,1,IF(B48&lt;&gt;0,1,IF(C48&lt;&gt;0,1,IF(D48&lt;&gt;0,1,IF(E48&lt;&gt;0,1,"")))))</f>
        <v/>
      </c>
      <c r="X48" s="157" t="str">
        <f aca="false">IF(V48=0," ",IF(V48&lt;&gt;V47,V48," "))</f>
        <v> </v>
      </c>
      <c r="Y48" s="180"/>
      <c r="Z48" s="75" t="n">
        <f aca="false">IF(V48&lt;&gt;X48,(IF(I48="",G48*INFORMAÇÕES!$U$113,IF(I48="R",G48,0))),0)</f>
        <v>0</v>
      </c>
      <c r="AA48" s="75" t="n">
        <f aca="false">IF(V48&lt;&gt;X48,(IF(I48="",G48*INFORMAÇÕES!$U$114,IF(I48="C",G48,0))),0)</f>
        <v>0</v>
      </c>
      <c r="AB48" s="75" t="n">
        <f aca="false">IF(V48&lt;&gt;X48,(IF(I48="",G48*INFORMAÇÕES!$U$115,IF(I48="CF",G48,0))),0)</f>
        <v>0</v>
      </c>
      <c r="AC48" s="75" t="n">
        <f aca="false">IF(V48&lt;&gt;X48,(IF(I48="",G48*INFORMAÇÕES!$U$116,IF(I48="O",G48,0))),0)</f>
        <v>0</v>
      </c>
      <c r="AD48" s="75" t="n">
        <f aca="false">IF(E48&lt;&gt;0,G48,0)</f>
        <v>0</v>
      </c>
    </row>
    <row r="49" s="174" customFormat="true" ht="14.25" hidden="false" customHeight="false" outlineLevel="0" collapsed="false">
      <c r="A49" s="159" t="n">
        <v>38</v>
      </c>
      <c r="B49" s="160" t="n">
        <f aca="false">M49</f>
        <v>0</v>
      </c>
      <c r="C49" s="161" t="n">
        <f aca="false">O49</f>
        <v>0</v>
      </c>
      <c r="D49" s="162" t="n">
        <f aca="false">P49</f>
        <v>0</v>
      </c>
      <c r="E49" s="163" t="n">
        <f aca="false">ROUND(Q49,2)</f>
        <v>0</v>
      </c>
      <c r="F49" s="163" t="n">
        <f aca="false">TRUNC((1+(IF(OR(H49=0,H49=""),'BDI REF.'!$K$5,CHOOSE(H49,'BDI REF.'!$K$5,'BDI REF.'!$K$6,'BDI REF.'!$K$7))))*R49,2)</f>
        <v>0</v>
      </c>
      <c r="G49" s="163" t="n">
        <f aca="false">IF(E49&lt;&gt;0,ROUND(E49*F49,2),IF(AD49=0,(SUMIF($V$12:$V$1011,B49,$AD$12:$AD$1011)),AD49))</f>
        <v>0</v>
      </c>
      <c r="H49" s="164"/>
      <c r="I49" s="165"/>
      <c r="J49" s="166" t="str">
        <f aca="false">IF(N49&lt;&gt;0,N49,"")</f>
        <v/>
      </c>
      <c r="K49" s="167"/>
      <c r="L49" s="168" t="str">
        <f aca="false">IF(B49&gt;0,"ok","ocultar")</f>
        <v>ocultar</v>
      </c>
      <c r="M49" s="185"/>
      <c r="N49" s="186"/>
      <c r="O49" s="177"/>
      <c r="P49" s="178"/>
      <c r="Q49" s="173"/>
      <c r="R49" s="179"/>
      <c r="S49" s="156"/>
      <c r="U49" s="88"/>
      <c r="V49" s="157" t="n">
        <f aca="false">IF(B49=0,V48,IF(ISNONTEXT(B49)=TRUE(),INT(B49),INT(LEFT(B49,FIND(".",B49)-1))))</f>
        <v>3</v>
      </c>
      <c r="W49" s="157" t="str">
        <f aca="false">IF(W50=1,1,IF(B49&lt;&gt;0,1,IF(C49&lt;&gt;0,1,IF(D49&lt;&gt;0,1,IF(E49&lt;&gt;0,1,"")))))</f>
        <v/>
      </c>
      <c r="X49" s="157" t="str">
        <f aca="false">IF(V49=0," ",IF(V49&lt;&gt;V48,V49," "))</f>
        <v> </v>
      </c>
      <c r="Y49" s="180"/>
      <c r="Z49" s="75" t="n">
        <f aca="false">IF(V49&lt;&gt;X49,(IF(I49="",G49*INFORMAÇÕES!$U$113,IF(I49="R",G49,0))),0)</f>
        <v>0</v>
      </c>
      <c r="AA49" s="75" t="n">
        <f aca="false">IF(V49&lt;&gt;X49,(IF(I49="",G49*INFORMAÇÕES!$U$114,IF(I49="C",G49,0))),0)</f>
        <v>0</v>
      </c>
      <c r="AB49" s="75" t="n">
        <f aca="false">IF(V49&lt;&gt;X49,(IF(I49="",G49*INFORMAÇÕES!$U$115,IF(I49="CF",G49,0))),0)</f>
        <v>0</v>
      </c>
      <c r="AC49" s="75" t="n">
        <f aca="false">IF(V49&lt;&gt;X49,(IF(I49="",G49*INFORMAÇÕES!$U$116,IF(I49="O",G49,0))),0)</f>
        <v>0</v>
      </c>
      <c r="AD49" s="75" t="n">
        <f aca="false">IF(E49&lt;&gt;0,G49,0)</f>
        <v>0</v>
      </c>
    </row>
    <row r="50" s="174" customFormat="true" ht="14.25" hidden="false" customHeight="false" outlineLevel="0" collapsed="false">
      <c r="A50" s="159" t="n">
        <v>39</v>
      </c>
      <c r="B50" s="160" t="n">
        <f aca="false">M50</f>
        <v>0</v>
      </c>
      <c r="C50" s="161" t="n">
        <f aca="false">O50</f>
        <v>0</v>
      </c>
      <c r="D50" s="162" t="n">
        <f aca="false">P50</f>
        <v>0</v>
      </c>
      <c r="E50" s="163" t="n">
        <f aca="false">ROUND(Q50,2)</f>
        <v>0</v>
      </c>
      <c r="F50" s="163" t="n">
        <f aca="false">TRUNC((1+(IF(OR(H50=0,H50=""),'BDI REF.'!$K$5,CHOOSE(H50,'BDI REF.'!$K$5,'BDI REF.'!$K$6,'BDI REF.'!$K$7))))*R50,2)</f>
        <v>0</v>
      </c>
      <c r="G50" s="163" t="n">
        <f aca="false">IF(E50&lt;&gt;0,ROUND(E50*F50,2),IF(AD50=0,(SUMIF($V$12:$V$1011,B50,$AD$12:$AD$1011)),AD50))</f>
        <v>0</v>
      </c>
      <c r="H50" s="164"/>
      <c r="I50" s="165"/>
      <c r="J50" s="166" t="str">
        <f aca="false">IF(N50&lt;&gt;0,N50,"")</f>
        <v/>
      </c>
      <c r="K50" s="167"/>
      <c r="L50" s="168" t="str">
        <f aca="false">IF(B50&gt;0,"ok","ocultar")</f>
        <v>ocultar</v>
      </c>
      <c r="M50" s="185"/>
      <c r="N50" s="186"/>
      <c r="O50" s="177"/>
      <c r="P50" s="178"/>
      <c r="Q50" s="173"/>
      <c r="R50" s="179"/>
      <c r="S50" s="156"/>
      <c r="U50" s="88"/>
      <c r="V50" s="157" t="n">
        <f aca="false">IF(B50=0,V49,IF(ISNONTEXT(B50)=TRUE(),INT(B50),INT(LEFT(B50,FIND(".",B50)-1))))</f>
        <v>3</v>
      </c>
      <c r="W50" s="157" t="str">
        <f aca="false">IF(W51=1,1,IF(B50&lt;&gt;0,1,IF(C50&lt;&gt;0,1,IF(D50&lt;&gt;0,1,IF(E50&lt;&gt;0,1,"")))))</f>
        <v/>
      </c>
      <c r="X50" s="157" t="str">
        <f aca="false">IF(V50=0," ",IF(V50&lt;&gt;V49,V50," "))</f>
        <v> </v>
      </c>
      <c r="Y50" s="180"/>
      <c r="Z50" s="75" t="n">
        <f aca="false">IF(V50&lt;&gt;X50,(IF(I50="",G50*INFORMAÇÕES!$U$113,IF(I50="R",G50,0))),0)</f>
        <v>0</v>
      </c>
      <c r="AA50" s="75" t="n">
        <f aca="false">IF(V50&lt;&gt;X50,(IF(I50="",G50*INFORMAÇÕES!$U$114,IF(I50="C",G50,0))),0)</f>
        <v>0</v>
      </c>
      <c r="AB50" s="75" t="n">
        <f aca="false">IF(V50&lt;&gt;X50,(IF(I50="",G50*INFORMAÇÕES!$U$115,IF(I50="CF",G50,0))),0)</f>
        <v>0</v>
      </c>
      <c r="AC50" s="75" t="n">
        <f aca="false">IF(V50&lt;&gt;X50,(IF(I50="",G50*INFORMAÇÕES!$U$116,IF(I50="O",G50,0))),0)</f>
        <v>0</v>
      </c>
      <c r="AD50" s="75" t="n">
        <f aca="false">IF(E50&lt;&gt;0,G50,0)</f>
        <v>0</v>
      </c>
    </row>
    <row r="51" s="174" customFormat="true" ht="14.25" hidden="false" customHeight="false" outlineLevel="0" collapsed="false">
      <c r="A51" s="159" t="n">
        <v>40</v>
      </c>
      <c r="B51" s="160" t="n">
        <f aca="false">M51</f>
        <v>0</v>
      </c>
      <c r="C51" s="161" t="n">
        <f aca="false">O51</f>
        <v>0</v>
      </c>
      <c r="D51" s="162" t="n">
        <f aca="false">P51</f>
        <v>0</v>
      </c>
      <c r="E51" s="163" t="n">
        <f aca="false">ROUND(Q51,2)</f>
        <v>0</v>
      </c>
      <c r="F51" s="163" t="n">
        <f aca="false">TRUNC((1+(IF(OR(H51=0,H51=""),'BDI REF.'!$K$5,CHOOSE(H51,'BDI REF.'!$K$5,'BDI REF.'!$K$6,'BDI REF.'!$K$7))))*R51,2)</f>
        <v>0</v>
      </c>
      <c r="G51" s="163" t="n">
        <f aca="false">IF(E51&lt;&gt;0,ROUND(E51*F51,2),IF(AD51=0,(SUMIF($V$12:$V$1011,B51,$AD$12:$AD$1011)),AD51))</f>
        <v>0</v>
      </c>
      <c r="H51" s="164"/>
      <c r="I51" s="165"/>
      <c r="J51" s="166" t="str">
        <f aca="false">IF(N51&lt;&gt;0,N51,"")</f>
        <v/>
      </c>
      <c r="K51" s="167"/>
      <c r="L51" s="168" t="str">
        <f aca="false">IF(B51&gt;0,"ok","ocultar")</f>
        <v>ocultar</v>
      </c>
      <c r="M51" s="185"/>
      <c r="N51" s="186"/>
      <c r="O51" s="177"/>
      <c r="P51" s="178"/>
      <c r="Q51" s="173"/>
      <c r="R51" s="179"/>
      <c r="S51" s="156"/>
      <c r="U51" s="88"/>
      <c r="V51" s="157" t="n">
        <f aca="false">IF(B51=0,V50,IF(ISNONTEXT(B51)=TRUE(),INT(B51),INT(LEFT(B51,FIND(".",B51)-1))))</f>
        <v>3</v>
      </c>
      <c r="W51" s="157" t="str">
        <f aca="false">IF(W52=1,1,IF(B51&lt;&gt;0,1,IF(C51&lt;&gt;0,1,IF(D51&lt;&gt;0,1,IF(E51&lt;&gt;0,1,"")))))</f>
        <v/>
      </c>
      <c r="X51" s="157" t="str">
        <f aca="false">IF(V51=0," ",IF(V51&lt;&gt;V50,V51," "))</f>
        <v> </v>
      </c>
      <c r="Y51" s="180"/>
      <c r="Z51" s="75" t="n">
        <f aca="false">IF(V51&lt;&gt;X51,(IF(I51="",G51*INFORMAÇÕES!$U$113,IF(I51="R",G51,0))),0)</f>
        <v>0</v>
      </c>
      <c r="AA51" s="75" t="n">
        <f aca="false">IF(V51&lt;&gt;X51,(IF(I51="",G51*INFORMAÇÕES!$U$114,IF(I51="C",G51,0))),0)</f>
        <v>0</v>
      </c>
      <c r="AB51" s="75" t="n">
        <f aca="false">IF(V51&lt;&gt;X51,(IF(I51="",G51*INFORMAÇÕES!$U$115,IF(I51="CF",G51,0))),0)</f>
        <v>0</v>
      </c>
      <c r="AC51" s="75" t="n">
        <f aca="false">IF(V51&lt;&gt;X51,(IF(I51="",G51*INFORMAÇÕES!$U$116,IF(I51="O",G51,0))),0)</f>
        <v>0</v>
      </c>
      <c r="AD51" s="75" t="n">
        <f aca="false">IF(E51&lt;&gt;0,G51,0)</f>
        <v>0</v>
      </c>
    </row>
    <row r="52" s="174" customFormat="true" ht="14.25" hidden="false" customHeight="false" outlineLevel="0" collapsed="false">
      <c r="A52" s="159" t="n">
        <v>41</v>
      </c>
      <c r="B52" s="160" t="n">
        <f aca="false">M52</f>
        <v>0</v>
      </c>
      <c r="C52" s="161" t="n">
        <f aca="false">O52</f>
        <v>0</v>
      </c>
      <c r="D52" s="162" t="n">
        <f aca="false">P52</f>
        <v>0</v>
      </c>
      <c r="E52" s="163" t="n">
        <f aca="false">ROUND(Q52,2)</f>
        <v>0</v>
      </c>
      <c r="F52" s="163" t="n">
        <f aca="false">TRUNC((1+(IF(OR(H52=0,H52=""),'BDI REF.'!$K$5,CHOOSE(H52,'BDI REF.'!$K$5,'BDI REF.'!$K$6,'BDI REF.'!$K$7))))*R52,2)</f>
        <v>0</v>
      </c>
      <c r="G52" s="163" t="n">
        <f aca="false">IF(E52&lt;&gt;0,ROUND(E52*F52,2),IF(AD52=0,(SUMIF($V$12:$V$1011,B52,$AD$12:$AD$1011)),AD52))</f>
        <v>0</v>
      </c>
      <c r="H52" s="164"/>
      <c r="I52" s="165"/>
      <c r="J52" s="166" t="str">
        <f aca="false">IF(N52&lt;&gt;0,N52,"")</f>
        <v/>
      </c>
      <c r="K52" s="167"/>
      <c r="L52" s="168" t="str">
        <f aca="false">IF(B52&gt;0,"ok","ocultar")</f>
        <v>ocultar</v>
      </c>
      <c r="M52" s="185"/>
      <c r="N52" s="187"/>
      <c r="O52" s="177"/>
      <c r="P52" s="178"/>
      <c r="Q52" s="173"/>
      <c r="R52" s="179"/>
      <c r="S52" s="156"/>
      <c r="U52" s="88"/>
      <c r="V52" s="157" t="n">
        <f aca="false">IF(B52=0,V51,IF(ISNONTEXT(B52)=TRUE(),INT(B52),INT(LEFT(B52,FIND(".",B52)-1))))</f>
        <v>3</v>
      </c>
      <c r="W52" s="157" t="str">
        <f aca="false">IF(W53=1,1,IF(B52&lt;&gt;0,1,IF(C52&lt;&gt;0,1,IF(D52&lt;&gt;0,1,IF(E52&lt;&gt;0,1,"")))))</f>
        <v/>
      </c>
      <c r="X52" s="157" t="str">
        <f aca="false">IF(V52=0," ",IF(V52&lt;&gt;V51,V52," "))</f>
        <v> </v>
      </c>
      <c r="Y52" s="180"/>
      <c r="Z52" s="75" t="n">
        <f aca="false">IF(V52&lt;&gt;X52,(IF(I52="",G52*INFORMAÇÕES!$U$113,IF(I52="R",G52,0))),0)</f>
        <v>0</v>
      </c>
      <c r="AA52" s="75" t="n">
        <f aca="false">IF(V52&lt;&gt;X52,(IF(I52="",G52*INFORMAÇÕES!$U$114,IF(I52="C",G52,0))),0)</f>
        <v>0</v>
      </c>
      <c r="AB52" s="75" t="n">
        <f aca="false">IF(V52&lt;&gt;X52,(IF(I52="",G52*INFORMAÇÕES!$U$115,IF(I52="CF",G52,0))),0)</f>
        <v>0</v>
      </c>
      <c r="AC52" s="75" t="n">
        <f aca="false">IF(V52&lt;&gt;X52,(IF(I52="",G52*INFORMAÇÕES!$U$116,IF(I52="O",G52,0))),0)</f>
        <v>0</v>
      </c>
      <c r="AD52" s="75" t="n">
        <f aca="false">IF(E52&lt;&gt;0,G52,0)</f>
        <v>0</v>
      </c>
    </row>
    <row r="53" s="174" customFormat="true" ht="14.25" hidden="false" customHeight="false" outlineLevel="0" collapsed="false">
      <c r="A53" s="159" t="n">
        <v>42</v>
      </c>
      <c r="B53" s="160" t="n">
        <f aca="false">M53</f>
        <v>0</v>
      </c>
      <c r="C53" s="161" t="n">
        <f aca="false">O53</f>
        <v>0</v>
      </c>
      <c r="D53" s="162" t="n">
        <f aca="false">P53</f>
        <v>0</v>
      </c>
      <c r="E53" s="163" t="n">
        <f aca="false">ROUND(Q53,2)</f>
        <v>0</v>
      </c>
      <c r="F53" s="163" t="n">
        <f aca="false">TRUNC((1+(IF(OR(H53=0,H53=""),'BDI REF.'!$K$5,CHOOSE(H53,'BDI REF.'!$K$5,'BDI REF.'!$K$6,'BDI REF.'!$K$7))))*R53,2)</f>
        <v>0</v>
      </c>
      <c r="G53" s="163" t="n">
        <f aca="false">IF(E53&lt;&gt;0,ROUND(E53*F53,2),IF(AD53=0,(SUMIF($V$12:$V$1011,B53,$AD$12:$AD$1011)),AD53))</f>
        <v>0</v>
      </c>
      <c r="H53" s="164"/>
      <c r="I53" s="165"/>
      <c r="J53" s="166" t="str">
        <f aca="false">IF(N53&lt;&gt;0,N53,"")</f>
        <v/>
      </c>
      <c r="K53" s="167"/>
      <c r="L53" s="168" t="str">
        <f aca="false">IF(B53&gt;0,"ok","ocultar")</f>
        <v>ocultar</v>
      </c>
      <c r="M53" s="185"/>
      <c r="N53" s="187"/>
      <c r="O53" s="177"/>
      <c r="P53" s="178"/>
      <c r="Q53" s="173"/>
      <c r="R53" s="179"/>
      <c r="S53" s="156"/>
      <c r="U53" s="88"/>
      <c r="V53" s="157" t="n">
        <f aca="false">IF(B53=0,V52,IF(ISNONTEXT(B53)=TRUE(),INT(B53),INT(LEFT(B53,FIND(".",B53)-1))))</f>
        <v>3</v>
      </c>
      <c r="W53" s="157" t="str">
        <f aca="false">IF(W54=1,1,IF(B53&lt;&gt;0,1,IF(C53&lt;&gt;0,1,IF(D53&lt;&gt;0,1,IF(E53&lt;&gt;0,1,"")))))</f>
        <v/>
      </c>
      <c r="X53" s="157" t="str">
        <f aca="false">IF(V53=0," ",IF(V53&lt;&gt;V52,V53," "))</f>
        <v> </v>
      </c>
      <c r="Y53" s="180"/>
      <c r="Z53" s="75" t="n">
        <f aca="false">IF(V53&lt;&gt;X53,(IF(I53="",G53*INFORMAÇÕES!$U$113,IF(I53="R",G53,0))),0)</f>
        <v>0</v>
      </c>
      <c r="AA53" s="75" t="n">
        <f aca="false">IF(V53&lt;&gt;X53,(IF(I53="",G53*INFORMAÇÕES!$U$114,IF(I53="C",G53,0))),0)</f>
        <v>0</v>
      </c>
      <c r="AB53" s="75" t="n">
        <f aca="false">IF(V53&lt;&gt;X53,(IF(I53="",G53*INFORMAÇÕES!$U$115,IF(I53="CF",G53,0))),0)</f>
        <v>0</v>
      </c>
      <c r="AC53" s="75" t="n">
        <f aca="false">IF(V53&lt;&gt;X53,(IF(I53="",G53*INFORMAÇÕES!$U$116,IF(I53="O",G53,0))),0)</f>
        <v>0</v>
      </c>
      <c r="AD53" s="75" t="n">
        <f aca="false">IF(E53&lt;&gt;0,G53,0)</f>
        <v>0</v>
      </c>
    </row>
    <row r="54" s="174" customFormat="true" ht="14.25" hidden="false" customHeight="false" outlineLevel="0" collapsed="false">
      <c r="A54" s="159" t="n">
        <v>43</v>
      </c>
      <c r="B54" s="160" t="n">
        <f aca="false">M54</f>
        <v>0</v>
      </c>
      <c r="C54" s="161" t="n">
        <f aca="false">O54</f>
        <v>0</v>
      </c>
      <c r="D54" s="162" t="n">
        <f aca="false">P54</f>
        <v>0</v>
      </c>
      <c r="E54" s="163" t="n">
        <f aca="false">ROUND(Q54,2)</f>
        <v>0</v>
      </c>
      <c r="F54" s="163" t="n">
        <f aca="false">TRUNC((1+(IF(OR(H54=0,H54=""),'BDI REF.'!$K$5,CHOOSE(H54,'BDI REF.'!$K$5,'BDI REF.'!$K$6,'BDI REF.'!$K$7))))*R54,2)</f>
        <v>0</v>
      </c>
      <c r="G54" s="163" t="n">
        <f aca="false">IF(E54&lt;&gt;0,ROUND(E54*F54,2),IF(AD54=0,(SUMIF($V$12:$V$1011,B54,$AD$12:$AD$1011)),AD54))</f>
        <v>0</v>
      </c>
      <c r="H54" s="164"/>
      <c r="I54" s="165"/>
      <c r="J54" s="166" t="str">
        <f aca="false">IF(N54&lt;&gt;0,N54,"")</f>
        <v/>
      </c>
      <c r="K54" s="167"/>
      <c r="L54" s="168" t="str">
        <f aca="false">IF(B54&gt;0,"ok","ocultar")</f>
        <v>ocultar</v>
      </c>
      <c r="M54" s="185"/>
      <c r="N54" s="187"/>
      <c r="O54" s="177"/>
      <c r="P54" s="178"/>
      <c r="Q54" s="173"/>
      <c r="R54" s="179"/>
      <c r="S54" s="156"/>
      <c r="U54" s="88"/>
      <c r="V54" s="157" t="n">
        <f aca="false">IF(B54=0,V53,IF(ISNONTEXT(B54)=TRUE(),INT(B54),INT(LEFT(B54,FIND(".",B54)-1))))</f>
        <v>3</v>
      </c>
      <c r="W54" s="157" t="str">
        <f aca="false">IF(W55=1,1,IF(B54&lt;&gt;0,1,IF(C54&lt;&gt;0,1,IF(D54&lt;&gt;0,1,IF(E54&lt;&gt;0,1,"")))))</f>
        <v/>
      </c>
      <c r="X54" s="157" t="str">
        <f aca="false">IF(V54=0," ",IF(V54&lt;&gt;V53,V54," "))</f>
        <v> </v>
      </c>
      <c r="Y54" s="180"/>
      <c r="Z54" s="75" t="n">
        <f aca="false">IF(V54&lt;&gt;X54,(IF(I54="",G54*INFORMAÇÕES!$U$113,IF(I54="R",G54,0))),0)</f>
        <v>0</v>
      </c>
      <c r="AA54" s="75" t="n">
        <f aca="false">IF(V54&lt;&gt;X54,(IF(I54="",G54*INFORMAÇÕES!$U$114,IF(I54="C",G54,0))),0)</f>
        <v>0</v>
      </c>
      <c r="AB54" s="75" t="n">
        <f aca="false">IF(V54&lt;&gt;X54,(IF(I54="",G54*INFORMAÇÕES!$U$115,IF(I54="CF",G54,0))),0)</f>
        <v>0</v>
      </c>
      <c r="AC54" s="75" t="n">
        <f aca="false">IF(V54&lt;&gt;X54,(IF(I54="",G54*INFORMAÇÕES!$U$116,IF(I54="O",G54,0))),0)</f>
        <v>0</v>
      </c>
      <c r="AD54" s="75" t="n">
        <f aca="false">IF(E54&lt;&gt;0,G54,0)</f>
        <v>0</v>
      </c>
    </row>
    <row r="55" s="174" customFormat="true" ht="14.25" hidden="false" customHeight="false" outlineLevel="0" collapsed="false">
      <c r="A55" s="159" t="n">
        <v>44</v>
      </c>
      <c r="B55" s="160" t="n">
        <f aca="false">M55</f>
        <v>0</v>
      </c>
      <c r="C55" s="161" t="n">
        <f aca="false">O55</f>
        <v>0</v>
      </c>
      <c r="D55" s="162" t="n">
        <f aca="false">P55</f>
        <v>0</v>
      </c>
      <c r="E55" s="163" t="n">
        <f aca="false">ROUND(Q55,2)</f>
        <v>0</v>
      </c>
      <c r="F55" s="163" t="n">
        <f aca="false">TRUNC((1+(IF(OR(H55=0,H55=""),'BDI REF.'!$K$5,CHOOSE(H55,'BDI REF.'!$K$5,'BDI REF.'!$K$6,'BDI REF.'!$K$7))))*R55,2)</f>
        <v>0</v>
      </c>
      <c r="G55" s="163" t="n">
        <f aca="false">IF(E55&lt;&gt;0,ROUND(E55*F55,2),IF(AD55=0,(SUMIF($V$12:$V$1011,B55,$AD$12:$AD$1011)),AD55))</f>
        <v>0</v>
      </c>
      <c r="H55" s="164"/>
      <c r="I55" s="165"/>
      <c r="J55" s="166" t="str">
        <f aca="false">IF(N55&lt;&gt;0,N55,"")</f>
        <v/>
      </c>
      <c r="K55" s="167"/>
      <c r="L55" s="168" t="str">
        <f aca="false">IF(B55&gt;0,"ok","ocultar")</f>
        <v>ocultar</v>
      </c>
      <c r="M55" s="185"/>
      <c r="N55" s="187"/>
      <c r="O55" s="177"/>
      <c r="P55" s="178"/>
      <c r="Q55" s="173"/>
      <c r="R55" s="179"/>
      <c r="S55" s="156"/>
      <c r="U55" s="88"/>
      <c r="V55" s="157" t="n">
        <f aca="false">IF(B55=0,V54,IF(ISNONTEXT(B55)=TRUE(),INT(B55),INT(LEFT(B55,FIND(".",B55)-1))))</f>
        <v>3</v>
      </c>
      <c r="W55" s="157" t="str">
        <f aca="false">IF(W56=1,1,IF(B55&lt;&gt;0,1,IF(C55&lt;&gt;0,1,IF(D55&lt;&gt;0,1,IF(E55&lt;&gt;0,1,"")))))</f>
        <v/>
      </c>
      <c r="X55" s="157" t="str">
        <f aca="false">IF(V55=0," ",IF(V55&lt;&gt;V54,V55," "))</f>
        <v> </v>
      </c>
      <c r="Y55" s="180"/>
      <c r="Z55" s="75" t="n">
        <f aca="false">IF(V55&lt;&gt;X55,(IF(I55="",G55*INFORMAÇÕES!$U$113,IF(I55="R",G55,0))),0)</f>
        <v>0</v>
      </c>
      <c r="AA55" s="75" t="n">
        <f aca="false">IF(V55&lt;&gt;X55,(IF(I55="",G55*INFORMAÇÕES!$U$114,IF(I55="C",G55,0))),0)</f>
        <v>0</v>
      </c>
      <c r="AB55" s="75" t="n">
        <f aca="false">IF(V55&lt;&gt;X55,(IF(I55="",G55*INFORMAÇÕES!$U$115,IF(I55="CF",G55,0))),0)</f>
        <v>0</v>
      </c>
      <c r="AC55" s="75" t="n">
        <f aca="false">IF(V55&lt;&gt;X55,(IF(I55="",G55*INFORMAÇÕES!$U$116,IF(I55="O",G55,0))),0)</f>
        <v>0</v>
      </c>
      <c r="AD55" s="75" t="n">
        <f aca="false">IF(E55&lt;&gt;0,G55,0)</f>
        <v>0</v>
      </c>
    </row>
    <row r="56" s="174" customFormat="true" ht="14.25" hidden="false" customHeight="false" outlineLevel="0" collapsed="false">
      <c r="A56" s="159" t="n">
        <v>45</v>
      </c>
      <c r="B56" s="160" t="n">
        <f aca="false">M56</f>
        <v>0</v>
      </c>
      <c r="C56" s="161" t="n">
        <f aca="false">O56</f>
        <v>0</v>
      </c>
      <c r="D56" s="162" t="n">
        <f aca="false">P56</f>
        <v>0</v>
      </c>
      <c r="E56" s="163" t="n">
        <f aca="false">ROUND(Q56,2)</f>
        <v>0</v>
      </c>
      <c r="F56" s="163" t="n">
        <f aca="false">TRUNC((1+(IF(OR(H56=0,H56=""),'BDI REF.'!$K$5,CHOOSE(H56,'BDI REF.'!$K$5,'BDI REF.'!$K$6,'BDI REF.'!$K$7))))*R56,2)</f>
        <v>0</v>
      </c>
      <c r="G56" s="163" t="n">
        <f aca="false">IF(E56&lt;&gt;0,ROUND(E56*F56,2),IF(AD56=0,(SUMIF($V$12:$V$1011,B56,$AD$12:$AD$1011)),AD56))</f>
        <v>0</v>
      </c>
      <c r="H56" s="164"/>
      <c r="I56" s="165"/>
      <c r="J56" s="166" t="str">
        <f aca="false">IF(N56&lt;&gt;0,N56,"")</f>
        <v/>
      </c>
      <c r="K56" s="167"/>
      <c r="L56" s="168" t="str">
        <f aca="false">IF(B56&gt;0,"ok","ocultar")</f>
        <v>ocultar</v>
      </c>
      <c r="M56" s="185"/>
      <c r="N56" s="187"/>
      <c r="O56" s="177"/>
      <c r="P56" s="178"/>
      <c r="Q56" s="173"/>
      <c r="R56" s="179"/>
      <c r="S56" s="156"/>
      <c r="U56" s="88"/>
      <c r="V56" s="157" t="n">
        <f aca="false">IF(B56=0,V55,IF(ISNONTEXT(B56)=TRUE(),INT(B56),INT(LEFT(B56,FIND(".",B56)-1))))</f>
        <v>3</v>
      </c>
      <c r="W56" s="157" t="str">
        <f aca="false">IF(W57=1,1,IF(B56&lt;&gt;0,1,IF(C56&lt;&gt;0,1,IF(D56&lt;&gt;0,1,IF(E56&lt;&gt;0,1,"")))))</f>
        <v/>
      </c>
      <c r="X56" s="157" t="str">
        <f aca="false">IF(V56=0," ",IF(V56&lt;&gt;V55,V56," "))</f>
        <v> </v>
      </c>
      <c r="Y56" s="180"/>
      <c r="Z56" s="75" t="n">
        <f aca="false">IF(V56&lt;&gt;X56,(IF(I56="",G56*INFORMAÇÕES!$U$113,IF(I56="R",G56,0))),0)</f>
        <v>0</v>
      </c>
      <c r="AA56" s="75" t="n">
        <f aca="false">IF(V56&lt;&gt;X56,(IF(I56="",G56*INFORMAÇÕES!$U$114,IF(I56="C",G56,0))),0)</f>
        <v>0</v>
      </c>
      <c r="AB56" s="75" t="n">
        <f aca="false">IF(V56&lt;&gt;X56,(IF(I56="",G56*INFORMAÇÕES!$U$115,IF(I56="CF",G56,0))),0)</f>
        <v>0</v>
      </c>
      <c r="AC56" s="75" t="n">
        <f aca="false">IF(V56&lt;&gt;X56,(IF(I56="",G56*INFORMAÇÕES!$U$116,IF(I56="O",G56,0))),0)</f>
        <v>0</v>
      </c>
      <c r="AD56" s="75" t="n">
        <f aca="false">IF(E56&lt;&gt;0,G56,0)</f>
        <v>0</v>
      </c>
    </row>
    <row r="57" s="174" customFormat="true" ht="14.25" hidden="false" customHeight="false" outlineLevel="0" collapsed="false">
      <c r="A57" s="159" t="n">
        <v>46</v>
      </c>
      <c r="B57" s="160" t="n">
        <f aca="false">M57</f>
        <v>0</v>
      </c>
      <c r="C57" s="161" t="n">
        <f aca="false">O57</f>
        <v>0</v>
      </c>
      <c r="D57" s="162" t="n">
        <f aca="false">P57</f>
        <v>0</v>
      </c>
      <c r="E57" s="163" t="n">
        <f aca="false">ROUND(Q57,2)</f>
        <v>0</v>
      </c>
      <c r="F57" s="163" t="n">
        <f aca="false">TRUNC((1+(IF(OR(H57=0,H57=""),'BDI REF.'!$K$5,CHOOSE(H57,'BDI REF.'!$K$5,'BDI REF.'!$K$6,'BDI REF.'!$K$7))))*R57,2)</f>
        <v>0</v>
      </c>
      <c r="G57" s="163" t="n">
        <f aca="false">IF(E57&lt;&gt;0,ROUND(E57*F57,2),IF(AD57=0,(SUMIF($V$12:$V$1011,B57,$AD$12:$AD$1011)),AD57))</f>
        <v>0</v>
      </c>
      <c r="H57" s="164"/>
      <c r="I57" s="165"/>
      <c r="J57" s="166" t="str">
        <f aca="false">IF(N57&lt;&gt;0,N57,"")</f>
        <v/>
      </c>
      <c r="K57" s="167"/>
      <c r="L57" s="168" t="str">
        <f aca="false">IF(B57&gt;0,"ok","ocultar")</f>
        <v>ocultar</v>
      </c>
      <c r="M57" s="185"/>
      <c r="N57" s="187"/>
      <c r="O57" s="177"/>
      <c r="P57" s="178"/>
      <c r="Q57" s="173"/>
      <c r="R57" s="179"/>
      <c r="S57" s="156"/>
      <c r="U57" s="88"/>
      <c r="V57" s="157" t="n">
        <f aca="false">IF(B57=0,V56,IF(ISNONTEXT(B57)=TRUE(),INT(B57),INT(LEFT(B57,FIND(".",B57)-1))))</f>
        <v>3</v>
      </c>
      <c r="W57" s="157" t="str">
        <f aca="false">IF(W58=1,1,IF(B57&lt;&gt;0,1,IF(C57&lt;&gt;0,1,IF(D57&lt;&gt;0,1,IF(E57&lt;&gt;0,1,"")))))</f>
        <v/>
      </c>
      <c r="X57" s="157" t="str">
        <f aca="false">IF(V57=0," ",IF(V57&lt;&gt;V56,V57," "))</f>
        <v> </v>
      </c>
      <c r="Y57" s="180"/>
      <c r="Z57" s="75" t="n">
        <f aca="false">IF(V57&lt;&gt;X57,(IF(I57="",G57*INFORMAÇÕES!$U$113,IF(I57="R",G57,0))),0)</f>
        <v>0</v>
      </c>
      <c r="AA57" s="75" t="n">
        <f aca="false">IF(V57&lt;&gt;X57,(IF(I57="",G57*INFORMAÇÕES!$U$114,IF(I57="C",G57,0))),0)</f>
        <v>0</v>
      </c>
      <c r="AB57" s="75" t="n">
        <f aca="false">IF(V57&lt;&gt;X57,(IF(I57="",G57*INFORMAÇÕES!$U$115,IF(I57="CF",G57,0))),0)</f>
        <v>0</v>
      </c>
      <c r="AC57" s="75" t="n">
        <f aca="false">IF(V57&lt;&gt;X57,(IF(I57="",G57*INFORMAÇÕES!$U$116,IF(I57="O",G57,0))),0)</f>
        <v>0</v>
      </c>
      <c r="AD57" s="75" t="n">
        <f aca="false">IF(E57&lt;&gt;0,G57,0)</f>
        <v>0</v>
      </c>
    </row>
    <row r="58" s="174" customFormat="true" ht="14.25" hidden="false" customHeight="false" outlineLevel="0" collapsed="false">
      <c r="A58" s="159" t="n">
        <v>47</v>
      </c>
      <c r="B58" s="160" t="n">
        <f aca="false">M58</f>
        <v>0</v>
      </c>
      <c r="C58" s="161" t="n">
        <f aca="false">O58</f>
        <v>0</v>
      </c>
      <c r="D58" s="162" t="n">
        <f aca="false">P58</f>
        <v>0</v>
      </c>
      <c r="E58" s="163" t="n">
        <f aca="false">ROUND(Q58,2)</f>
        <v>0</v>
      </c>
      <c r="F58" s="163" t="n">
        <f aca="false">TRUNC((1+(IF(OR(H58=0,H58=""),'BDI REF.'!$K$5,CHOOSE(H58,'BDI REF.'!$K$5,'BDI REF.'!$K$6,'BDI REF.'!$K$7))))*R58,2)</f>
        <v>0</v>
      </c>
      <c r="G58" s="163" t="n">
        <f aca="false">IF(E58&lt;&gt;0,ROUND(E58*F58,2),IF(AD58=0,(SUMIF($V$12:$V$1011,B58,$AD$12:$AD$1011)),AD58))</f>
        <v>0</v>
      </c>
      <c r="H58" s="164"/>
      <c r="I58" s="165"/>
      <c r="J58" s="166" t="str">
        <f aca="false">IF(N58&lt;&gt;0,N58,"")</f>
        <v/>
      </c>
      <c r="K58" s="167"/>
      <c r="L58" s="168" t="str">
        <f aca="false">IF(B58&gt;0,"ok","ocultar")</f>
        <v>ocultar</v>
      </c>
      <c r="M58" s="185"/>
      <c r="N58" s="187"/>
      <c r="O58" s="177"/>
      <c r="P58" s="178"/>
      <c r="Q58" s="173"/>
      <c r="R58" s="179"/>
      <c r="S58" s="156"/>
      <c r="U58" s="88"/>
      <c r="V58" s="157" t="n">
        <f aca="false">IF(B58=0,V57,IF(ISNONTEXT(B58)=TRUE(),INT(B58),INT(LEFT(B58,FIND(".",B58)-1))))</f>
        <v>3</v>
      </c>
      <c r="W58" s="157" t="str">
        <f aca="false">IF(W59=1,1,IF(B58&lt;&gt;0,1,IF(C58&lt;&gt;0,1,IF(D58&lt;&gt;0,1,IF(E58&lt;&gt;0,1,"")))))</f>
        <v/>
      </c>
      <c r="X58" s="157" t="str">
        <f aca="false">IF(V58=0," ",IF(V58&lt;&gt;V57,V58," "))</f>
        <v> </v>
      </c>
      <c r="Y58" s="180"/>
      <c r="Z58" s="75" t="n">
        <f aca="false">IF(V58&lt;&gt;X58,(IF(I58="",G58*INFORMAÇÕES!$U$113,IF(I58="R",G58,0))),0)</f>
        <v>0</v>
      </c>
      <c r="AA58" s="75" t="n">
        <f aca="false">IF(V58&lt;&gt;X58,(IF(I58="",G58*INFORMAÇÕES!$U$114,IF(I58="C",G58,0))),0)</f>
        <v>0</v>
      </c>
      <c r="AB58" s="75" t="n">
        <f aca="false">IF(V58&lt;&gt;X58,(IF(I58="",G58*INFORMAÇÕES!$U$115,IF(I58="CF",G58,0))),0)</f>
        <v>0</v>
      </c>
      <c r="AC58" s="75" t="n">
        <f aca="false">IF(V58&lt;&gt;X58,(IF(I58="",G58*INFORMAÇÕES!$U$116,IF(I58="O",G58,0))),0)</f>
        <v>0</v>
      </c>
      <c r="AD58" s="75" t="n">
        <f aca="false">IF(E58&lt;&gt;0,G58,0)</f>
        <v>0</v>
      </c>
    </row>
    <row r="59" s="174" customFormat="true" ht="14.25" hidden="false" customHeight="false" outlineLevel="0" collapsed="false">
      <c r="A59" s="159" t="n">
        <v>48</v>
      </c>
      <c r="B59" s="160" t="n">
        <f aca="false">M59</f>
        <v>0</v>
      </c>
      <c r="C59" s="161" t="n">
        <f aca="false">O59</f>
        <v>0</v>
      </c>
      <c r="D59" s="162" t="n">
        <f aca="false">P59</f>
        <v>0</v>
      </c>
      <c r="E59" s="163" t="n">
        <f aca="false">ROUND(Q59,2)</f>
        <v>0</v>
      </c>
      <c r="F59" s="163" t="n">
        <f aca="false">TRUNC((1+(IF(OR(H59=0,H59=""),'BDI REF.'!$K$5,CHOOSE(H59,'BDI REF.'!$K$5,'BDI REF.'!$K$6,'BDI REF.'!$K$7))))*R59,2)</f>
        <v>0</v>
      </c>
      <c r="G59" s="163" t="n">
        <f aca="false">IF(E59&lt;&gt;0,ROUND(E59*F59,2),IF(AD59=0,(SUMIF($V$12:$V$1011,B59,$AD$12:$AD$1011)),AD59))</f>
        <v>0</v>
      </c>
      <c r="H59" s="164"/>
      <c r="I59" s="165"/>
      <c r="J59" s="166" t="str">
        <f aca="false">IF(N59&lt;&gt;0,N59,"")</f>
        <v/>
      </c>
      <c r="K59" s="167"/>
      <c r="L59" s="168" t="str">
        <f aca="false">IF(B59&gt;0,"ok","ocultar")</f>
        <v>ocultar</v>
      </c>
      <c r="M59" s="185"/>
      <c r="N59" s="187"/>
      <c r="O59" s="177"/>
      <c r="P59" s="178"/>
      <c r="Q59" s="173"/>
      <c r="R59" s="179"/>
      <c r="S59" s="156"/>
      <c r="U59" s="88"/>
      <c r="V59" s="157" t="n">
        <f aca="false">IF(B59=0,V58,IF(ISNONTEXT(B59)=TRUE(),INT(B59),INT(LEFT(B59,FIND(".",B59)-1))))</f>
        <v>3</v>
      </c>
      <c r="W59" s="157" t="str">
        <f aca="false">IF(W60=1,1,IF(B59&lt;&gt;0,1,IF(C59&lt;&gt;0,1,IF(D59&lt;&gt;0,1,IF(E59&lt;&gt;0,1,"")))))</f>
        <v/>
      </c>
      <c r="X59" s="157" t="str">
        <f aca="false">IF(V59=0," ",IF(V59&lt;&gt;V58,V59," "))</f>
        <v> </v>
      </c>
      <c r="Y59" s="180"/>
      <c r="Z59" s="75" t="n">
        <f aca="false">IF(V59&lt;&gt;X59,(IF(I59="",G59*INFORMAÇÕES!$U$113,IF(I59="R",G59,0))),0)</f>
        <v>0</v>
      </c>
      <c r="AA59" s="75" t="n">
        <f aca="false">IF(V59&lt;&gt;X59,(IF(I59="",G59*INFORMAÇÕES!$U$114,IF(I59="C",G59,0))),0)</f>
        <v>0</v>
      </c>
      <c r="AB59" s="75" t="n">
        <f aca="false">IF(V59&lt;&gt;X59,(IF(I59="",G59*INFORMAÇÕES!$U$115,IF(I59="CF",G59,0))),0)</f>
        <v>0</v>
      </c>
      <c r="AC59" s="75" t="n">
        <f aca="false">IF(V59&lt;&gt;X59,(IF(I59="",G59*INFORMAÇÕES!$U$116,IF(I59="O",G59,0))),0)</f>
        <v>0</v>
      </c>
      <c r="AD59" s="75" t="n">
        <f aca="false">IF(E59&lt;&gt;0,G59,0)</f>
        <v>0</v>
      </c>
    </row>
    <row r="60" s="174" customFormat="true" ht="14.25" hidden="false" customHeight="false" outlineLevel="0" collapsed="false">
      <c r="A60" s="159" t="n">
        <v>49</v>
      </c>
      <c r="B60" s="160" t="n">
        <f aca="false">M60</f>
        <v>0</v>
      </c>
      <c r="C60" s="161" t="n">
        <f aca="false">O60</f>
        <v>0</v>
      </c>
      <c r="D60" s="162" t="n">
        <f aca="false">P60</f>
        <v>0</v>
      </c>
      <c r="E60" s="163" t="n">
        <f aca="false">ROUND(Q60,2)</f>
        <v>0</v>
      </c>
      <c r="F60" s="163" t="n">
        <f aca="false">TRUNC((1+(IF(OR(H60=0,H60=""),'BDI REF.'!$K$5,CHOOSE(H60,'BDI REF.'!$K$5,'BDI REF.'!$K$6,'BDI REF.'!$K$7))))*R60,2)</f>
        <v>0</v>
      </c>
      <c r="G60" s="163" t="n">
        <f aca="false">IF(E60&lt;&gt;0,ROUND(E60*F60,2),IF(AD60=0,(SUMIF($V$12:$V$1011,B60,$AD$12:$AD$1011)),AD60))</f>
        <v>0</v>
      </c>
      <c r="H60" s="164"/>
      <c r="I60" s="165"/>
      <c r="J60" s="166" t="str">
        <f aca="false">IF(N60&lt;&gt;0,N60,"")</f>
        <v/>
      </c>
      <c r="K60" s="167"/>
      <c r="L60" s="168" t="str">
        <f aca="false">IF(B60&gt;0,"ok","ocultar")</f>
        <v>ocultar</v>
      </c>
      <c r="M60" s="185"/>
      <c r="N60" s="187"/>
      <c r="O60" s="177"/>
      <c r="P60" s="178"/>
      <c r="Q60" s="173"/>
      <c r="R60" s="179"/>
      <c r="S60" s="156"/>
      <c r="U60" s="88"/>
      <c r="V60" s="157" t="n">
        <f aca="false">IF(B60=0,V59,IF(ISNONTEXT(B60)=TRUE(),INT(B60),INT(LEFT(B60,FIND(".",B60)-1))))</f>
        <v>3</v>
      </c>
      <c r="W60" s="157" t="str">
        <f aca="false">IF(W61=1,1,IF(B60&lt;&gt;0,1,IF(C60&lt;&gt;0,1,IF(D60&lt;&gt;0,1,IF(E60&lt;&gt;0,1,"")))))</f>
        <v/>
      </c>
      <c r="X60" s="157" t="str">
        <f aca="false">IF(V60=0," ",IF(V60&lt;&gt;V59,V60," "))</f>
        <v> </v>
      </c>
      <c r="Y60" s="180"/>
      <c r="Z60" s="75" t="n">
        <f aca="false">IF(V60&lt;&gt;X60,(IF(I60="",G60*INFORMAÇÕES!$U$113,IF(I60="R",G60,0))),0)</f>
        <v>0</v>
      </c>
      <c r="AA60" s="75" t="n">
        <f aca="false">IF(V60&lt;&gt;X60,(IF(I60="",G60*INFORMAÇÕES!$U$114,IF(I60="C",G60,0))),0)</f>
        <v>0</v>
      </c>
      <c r="AB60" s="75" t="n">
        <f aca="false">IF(V60&lt;&gt;X60,(IF(I60="",G60*INFORMAÇÕES!$U$115,IF(I60="CF",G60,0))),0)</f>
        <v>0</v>
      </c>
      <c r="AC60" s="75" t="n">
        <f aca="false">IF(V60&lt;&gt;X60,(IF(I60="",G60*INFORMAÇÕES!$U$116,IF(I60="O",G60,0))),0)</f>
        <v>0</v>
      </c>
      <c r="AD60" s="75" t="n">
        <f aca="false">IF(E60&lt;&gt;0,G60,0)</f>
        <v>0</v>
      </c>
    </row>
    <row r="61" s="174" customFormat="true" ht="14.25" hidden="false" customHeight="false" outlineLevel="0" collapsed="false">
      <c r="A61" s="159" t="n">
        <v>50</v>
      </c>
      <c r="B61" s="160" t="n">
        <f aca="false">M61</f>
        <v>0</v>
      </c>
      <c r="C61" s="161" t="n">
        <f aca="false">O61</f>
        <v>0</v>
      </c>
      <c r="D61" s="162" t="n">
        <f aca="false">P61</f>
        <v>0</v>
      </c>
      <c r="E61" s="163" t="n">
        <f aca="false">ROUND(Q61,2)</f>
        <v>0</v>
      </c>
      <c r="F61" s="163" t="n">
        <f aca="false">TRUNC((1+(IF(OR(H61=0,H61=""),'BDI REF.'!$K$5,CHOOSE(H61,'BDI REF.'!$K$5,'BDI REF.'!$K$6,'BDI REF.'!$K$7))))*R61,2)</f>
        <v>0</v>
      </c>
      <c r="G61" s="163" t="n">
        <f aca="false">IF(E61&lt;&gt;0,ROUND(E61*F61,2),IF(AD61=0,(SUMIF($V$12:$V$1011,B61,$AD$12:$AD$1011)),AD61))</f>
        <v>0</v>
      </c>
      <c r="H61" s="164"/>
      <c r="I61" s="165"/>
      <c r="J61" s="166" t="str">
        <f aca="false">IF(N61&lt;&gt;0,N61,"")</f>
        <v/>
      </c>
      <c r="K61" s="167"/>
      <c r="L61" s="168" t="str">
        <f aca="false">IF(B61&gt;0,"ok","ocultar")</f>
        <v>ocultar</v>
      </c>
      <c r="M61" s="185"/>
      <c r="N61" s="187"/>
      <c r="O61" s="177"/>
      <c r="P61" s="178"/>
      <c r="Q61" s="173"/>
      <c r="R61" s="179"/>
      <c r="S61" s="156"/>
      <c r="U61" s="88"/>
      <c r="V61" s="157" t="n">
        <f aca="false">IF(B61=0,V60,IF(ISNONTEXT(B61)=TRUE(),INT(B61),INT(LEFT(B61,FIND(".",B61)-1))))</f>
        <v>3</v>
      </c>
      <c r="W61" s="157" t="str">
        <f aca="false">IF(W62=1,1,IF(B61&lt;&gt;0,1,IF(C61&lt;&gt;0,1,IF(D61&lt;&gt;0,1,IF(E61&lt;&gt;0,1,"")))))</f>
        <v/>
      </c>
      <c r="X61" s="157" t="str">
        <f aca="false">IF(V61=0," ",IF(V61&lt;&gt;V60,V61," "))</f>
        <v> </v>
      </c>
      <c r="Y61" s="180"/>
      <c r="Z61" s="75" t="n">
        <f aca="false">IF(V61&lt;&gt;X61,(IF(I61="",G61*INFORMAÇÕES!$U$113,IF(I61="R",G61,0))),0)</f>
        <v>0</v>
      </c>
      <c r="AA61" s="75" t="n">
        <f aca="false">IF(V61&lt;&gt;X61,(IF(I61="",G61*INFORMAÇÕES!$U$114,IF(I61="C",G61,0))),0)</f>
        <v>0</v>
      </c>
      <c r="AB61" s="75" t="n">
        <f aca="false">IF(V61&lt;&gt;X61,(IF(I61="",G61*INFORMAÇÕES!$U$115,IF(I61="CF",G61,0))),0)</f>
        <v>0</v>
      </c>
      <c r="AC61" s="75" t="n">
        <f aca="false">IF(V61&lt;&gt;X61,(IF(I61="",G61*INFORMAÇÕES!$U$116,IF(I61="O",G61,0))),0)</f>
        <v>0</v>
      </c>
      <c r="AD61" s="75" t="n">
        <f aca="false">IF(E61&lt;&gt;0,G61,0)</f>
        <v>0</v>
      </c>
    </row>
    <row r="62" s="174" customFormat="true" ht="14.25" hidden="false" customHeight="false" outlineLevel="0" collapsed="false">
      <c r="A62" s="159" t="n">
        <v>51</v>
      </c>
      <c r="B62" s="160" t="n">
        <f aca="false">M62</f>
        <v>0</v>
      </c>
      <c r="C62" s="161" t="n">
        <f aca="false">O62</f>
        <v>0</v>
      </c>
      <c r="D62" s="162" t="n">
        <f aca="false">P62</f>
        <v>0</v>
      </c>
      <c r="E62" s="163" t="n">
        <f aca="false">ROUND(Q62,2)</f>
        <v>0</v>
      </c>
      <c r="F62" s="163" t="n">
        <f aca="false">TRUNC((1+(IF(OR(H62=0,H62=""),'BDI REF.'!$K$5,CHOOSE(H62,'BDI REF.'!$K$5,'BDI REF.'!$K$6,'BDI REF.'!$K$7))))*R62,2)</f>
        <v>0</v>
      </c>
      <c r="G62" s="163" t="n">
        <f aca="false">IF(E62&lt;&gt;0,ROUND(E62*F62,2),IF(AD62=0,(SUMIF($V$12:$V$1011,B62,$AD$12:$AD$1011)),AD62))</f>
        <v>0</v>
      </c>
      <c r="H62" s="164"/>
      <c r="I62" s="165"/>
      <c r="J62" s="166" t="str">
        <f aca="false">IF(N62&lt;&gt;0,N62,"")</f>
        <v/>
      </c>
      <c r="K62" s="167"/>
      <c r="L62" s="168" t="str">
        <f aca="false">IF(B62&gt;0,"ok","ocultar")</f>
        <v>ocultar</v>
      </c>
      <c r="M62" s="185"/>
      <c r="N62" s="187"/>
      <c r="O62" s="177"/>
      <c r="P62" s="178"/>
      <c r="Q62" s="173"/>
      <c r="R62" s="179"/>
      <c r="S62" s="156"/>
      <c r="U62" s="88"/>
      <c r="V62" s="157" t="n">
        <f aca="false">IF(B62=0,V61,IF(ISNONTEXT(B62)=TRUE(),INT(B62),INT(LEFT(B62,FIND(".",B62)-1))))</f>
        <v>3</v>
      </c>
      <c r="W62" s="157" t="str">
        <f aca="false">IF(W63=1,1,IF(B62&lt;&gt;0,1,IF(C62&lt;&gt;0,1,IF(D62&lt;&gt;0,1,IF(E62&lt;&gt;0,1,"")))))</f>
        <v/>
      </c>
      <c r="X62" s="157" t="str">
        <f aca="false">IF(V62=0," ",IF(V62&lt;&gt;V61,V62," "))</f>
        <v> </v>
      </c>
      <c r="Y62" s="180"/>
      <c r="Z62" s="75" t="n">
        <f aca="false">IF(V62&lt;&gt;X62,(IF(I62="",G62*INFORMAÇÕES!$U$113,IF(I62="R",G62,0))),0)</f>
        <v>0</v>
      </c>
      <c r="AA62" s="75" t="n">
        <f aca="false">IF(V62&lt;&gt;X62,(IF(I62="",G62*INFORMAÇÕES!$U$114,IF(I62="C",G62,0))),0)</f>
        <v>0</v>
      </c>
      <c r="AB62" s="75" t="n">
        <f aca="false">IF(V62&lt;&gt;X62,(IF(I62="",G62*INFORMAÇÕES!$U$115,IF(I62="CF",G62,0))),0)</f>
        <v>0</v>
      </c>
      <c r="AC62" s="75" t="n">
        <f aca="false">IF(V62&lt;&gt;X62,(IF(I62="",G62*INFORMAÇÕES!$U$116,IF(I62="O",G62,0))),0)</f>
        <v>0</v>
      </c>
      <c r="AD62" s="75" t="n">
        <f aca="false">IF(E62&lt;&gt;0,G62,0)</f>
        <v>0</v>
      </c>
    </row>
    <row r="63" s="174" customFormat="true" ht="14.25" hidden="false" customHeight="false" outlineLevel="0" collapsed="false">
      <c r="A63" s="159" t="n">
        <v>52</v>
      </c>
      <c r="B63" s="160" t="n">
        <f aca="false">M63</f>
        <v>0</v>
      </c>
      <c r="C63" s="161" t="n">
        <f aca="false">O63</f>
        <v>0</v>
      </c>
      <c r="D63" s="162" t="n">
        <f aca="false">P63</f>
        <v>0</v>
      </c>
      <c r="E63" s="163" t="n">
        <f aca="false">ROUND(Q63,2)</f>
        <v>0</v>
      </c>
      <c r="F63" s="163" t="n">
        <f aca="false">TRUNC((1+(IF(OR(H63=0,H63=""),'BDI REF.'!$K$5,CHOOSE(H63,'BDI REF.'!$K$5,'BDI REF.'!$K$6,'BDI REF.'!$K$7))))*R63,2)</f>
        <v>0</v>
      </c>
      <c r="G63" s="163" t="n">
        <f aca="false">IF(E63&lt;&gt;0,ROUND(E63*F63,2),IF(AD63=0,(SUMIF($V$12:$V$1011,B63,$AD$12:$AD$1011)),AD63))</f>
        <v>0</v>
      </c>
      <c r="H63" s="164"/>
      <c r="I63" s="165"/>
      <c r="J63" s="166" t="str">
        <f aca="false">IF(N63&lt;&gt;0,N63,"")</f>
        <v/>
      </c>
      <c r="K63" s="167"/>
      <c r="L63" s="168" t="str">
        <f aca="false">IF(B63&gt;0,"ok","ocultar")</f>
        <v>ocultar</v>
      </c>
      <c r="M63" s="185"/>
      <c r="N63" s="187"/>
      <c r="O63" s="177"/>
      <c r="P63" s="178"/>
      <c r="Q63" s="173"/>
      <c r="R63" s="179"/>
      <c r="S63" s="156"/>
      <c r="U63" s="88"/>
      <c r="V63" s="157" t="n">
        <f aca="false">IF(B63=0,V62,IF(ISNONTEXT(B63)=TRUE(),INT(B63),INT(LEFT(B63,FIND(".",B63)-1))))</f>
        <v>3</v>
      </c>
      <c r="W63" s="157" t="str">
        <f aca="false">IF(W64=1,1,IF(B63&lt;&gt;0,1,IF(C63&lt;&gt;0,1,IF(D63&lt;&gt;0,1,IF(E63&lt;&gt;0,1,"")))))</f>
        <v/>
      </c>
      <c r="X63" s="157" t="str">
        <f aca="false">IF(V63=0," ",IF(V63&lt;&gt;V62,V63," "))</f>
        <v> </v>
      </c>
      <c r="Y63" s="180"/>
      <c r="Z63" s="75" t="n">
        <f aca="false">IF(V63&lt;&gt;X63,(IF(I63="",G63*INFORMAÇÕES!$U$113,IF(I63="R",G63,0))),0)</f>
        <v>0</v>
      </c>
      <c r="AA63" s="75" t="n">
        <f aca="false">IF(V63&lt;&gt;X63,(IF(I63="",G63*INFORMAÇÕES!$U$114,IF(I63="C",G63,0))),0)</f>
        <v>0</v>
      </c>
      <c r="AB63" s="75" t="n">
        <f aca="false">IF(V63&lt;&gt;X63,(IF(I63="",G63*INFORMAÇÕES!$U$115,IF(I63="CF",G63,0))),0)</f>
        <v>0</v>
      </c>
      <c r="AC63" s="75" t="n">
        <f aca="false">IF(V63&lt;&gt;X63,(IF(I63="",G63*INFORMAÇÕES!$U$116,IF(I63="O",G63,0))),0)</f>
        <v>0</v>
      </c>
      <c r="AD63" s="75" t="n">
        <f aca="false">IF(E63&lt;&gt;0,G63,0)</f>
        <v>0</v>
      </c>
    </row>
    <row r="64" s="174" customFormat="true" ht="14.25" hidden="false" customHeight="false" outlineLevel="0" collapsed="false">
      <c r="A64" s="159" t="n">
        <v>53</v>
      </c>
      <c r="B64" s="160" t="n">
        <f aca="false">M64</f>
        <v>0</v>
      </c>
      <c r="C64" s="161" t="n">
        <f aca="false">O64</f>
        <v>0</v>
      </c>
      <c r="D64" s="162" t="n">
        <f aca="false">P64</f>
        <v>0</v>
      </c>
      <c r="E64" s="163" t="n">
        <f aca="false">ROUND(Q64,2)</f>
        <v>0</v>
      </c>
      <c r="F64" s="163" t="n">
        <f aca="false">TRUNC((1+(IF(OR(H64=0,H64=""),'BDI REF.'!$K$5,CHOOSE(H64,'BDI REF.'!$K$5,'BDI REF.'!$K$6,'BDI REF.'!$K$7))))*R64,2)</f>
        <v>0</v>
      </c>
      <c r="G64" s="163" t="n">
        <f aca="false">IF(E64&lt;&gt;0,ROUND(E64*F64,2),IF(AD64=0,(SUMIF($V$12:$V$1011,B64,$AD$12:$AD$1011)),AD64))</f>
        <v>0</v>
      </c>
      <c r="H64" s="164"/>
      <c r="I64" s="165"/>
      <c r="J64" s="166" t="str">
        <f aca="false">IF(N64&lt;&gt;0,N64,"")</f>
        <v/>
      </c>
      <c r="K64" s="167"/>
      <c r="L64" s="168" t="str">
        <f aca="false">IF(B64&gt;0,"ok","ocultar")</f>
        <v>ocultar</v>
      </c>
      <c r="M64" s="185"/>
      <c r="N64" s="187"/>
      <c r="O64" s="177"/>
      <c r="P64" s="178"/>
      <c r="Q64" s="173"/>
      <c r="R64" s="179"/>
      <c r="S64" s="156"/>
      <c r="U64" s="88"/>
      <c r="V64" s="157" t="n">
        <f aca="false">IF(B64=0,V63,IF(ISNONTEXT(B64)=TRUE(),INT(B64),INT(LEFT(B64,FIND(".",B64)-1))))</f>
        <v>3</v>
      </c>
      <c r="W64" s="157" t="str">
        <f aca="false">IF(W65=1,1,IF(B64&lt;&gt;0,1,IF(C64&lt;&gt;0,1,IF(D64&lt;&gt;0,1,IF(E64&lt;&gt;0,1,"")))))</f>
        <v/>
      </c>
      <c r="X64" s="157" t="str">
        <f aca="false">IF(V64=0," ",IF(V64&lt;&gt;V63,V64," "))</f>
        <v> </v>
      </c>
      <c r="Y64" s="180"/>
      <c r="Z64" s="75" t="n">
        <f aca="false">IF(V64&lt;&gt;X64,(IF(I64="",G64*INFORMAÇÕES!$U$113,IF(I64="R",G64,0))),0)</f>
        <v>0</v>
      </c>
      <c r="AA64" s="75" t="n">
        <f aca="false">IF(V64&lt;&gt;X64,(IF(I64="",G64*INFORMAÇÕES!$U$114,IF(I64="C",G64,0))),0)</f>
        <v>0</v>
      </c>
      <c r="AB64" s="75" t="n">
        <f aca="false">IF(V64&lt;&gt;X64,(IF(I64="",G64*INFORMAÇÕES!$U$115,IF(I64="CF",G64,0))),0)</f>
        <v>0</v>
      </c>
      <c r="AC64" s="75" t="n">
        <f aca="false">IF(V64&lt;&gt;X64,(IF(I64="",G64*INFORMAÇÕES!$U$116,IF(I64="O",G64,0))),0)</f>
        <v>0</v>
      </c>
      <c r="AD64" s="75" t="n">
        <f aca="false">IF(E64&lt;&gt;0,G64,0)</f>
        <v>0</v>
      </c>
    </row>
    <row r="65" s="174" customFormat="true" ht="14.25" hidden="false" customHeight="false" outlineLevel="0" collapsed="false">
      <c r="A65" s="159" t="n">
        <v>54</v>
      </c>
      <c r="B65" s="160" t="n">
        <f aca="false">M65</f>
        <v>0</v>
      </c>
      <c r="C65" s="161" t="n">
        <f aca="false">O65</f>
        <v>0</v>
      </c>
      <c r="D65" s="162" t="n">
        <f aca="false">P65</f>
        <v>0</v>
      </c>
      <c r="E65" s="163" t="n">
        <f aca="false">ROUND(Q65,2)</f>
        <v>0</v>
      </c>
      <c r="F65" s="163" t="n">
        <f aca="false">TRUNC((1+(IF(OR(H65=0,H65=""),'BDI REF.'!$K$5,CHOOSE(H65,'BDI REF.'!$K$5,'BDI REF.'!$K$6,'BDI REF.'!$K$7))))*R65,2)</f>
        <v>0</v>
      </c>
      <c r="G65" s="163" t="n">
        <f aca="false">IF(E65&lt;&gt;0,ROUND(E65*F65,2),IF(AD65=0,(SUMIF($V$12:$V$1011,B65,$AD$12:$AD$1011)),AD65))</f>
        <v>0</v>
      </c>
      <c r="H65" s="164"/>
      <c r="I65" s="165"/>
      <c r="J65" s="166" t="str">
        <f aca="false">IF(N65&lt;&gt;0,N65,"")</f>
        <v/>
      </c>
      <c r="K65" s="167"/>
      <c r="L65" s="168" t="str">
        <f aca="false">IF(B65&gt;0,"ok","ocultar")</f>
        <v>ocultar</v>
      </c>
      <c r="M65" s="185"/>
      <c r="N65" s="187"/>
      <c r="O65" s="177"/>
      <c r="P65" s="178"/>
      <c r="Q65" s="173"/>
      <c r="R65" s="179"/>
      <c r="S65" s="156"/>
      <c r="U65" s="88"/>
      <c r="V65" s="157" t="n">
        <f aca="false">IF(B65=0,V64,IF(ISNONTEXT(B65)=TRUE(),INT(B65),INT(LEFT(B65,FIND(".",B65)-1))))</f>
        <v>3</v>
      </c>
      <c r="W65" s="157" t="str">
        <f aca="false">IF(W66=1,1,IF(B65&lt;&gt;0,1,IF(C65&lt;&gt;0,1,IF(D65&lt;&gt;0,1,IF(E65&lt;&gt;0,1,"")))))</f>
        <v/>
      </c>
      <c r="X65" s="157" t="str">
        <f aca="false">IF(V65=0," ",IF(V65&lt;&gt;V64,V65," "))</f>
        <v> </v>
      </c>
      <c r="Y65" s="180"/>
      <c r="Z65" s="75" t="n">
        <f aca="false">IF(V65&lt;&gt;X65,(IF(I65="",G65*INFORMAÇÕES!$U$113,IF(I65="R",G65,0))),0)</f>
        <v>0</v>
      </c>
      <c r="AA65" s="75" t="n">
        <f aca="false">IF(V65&lt;&gt;X65,(IF(I65="",G65*INFORMAÇÕES!$U$114,IF(I65="C",G65,0))),0)</f>
        <v>0</v>
      </c>
      <c r="AB65" s="75" t="n">
        <f aca="false">IF(V65&lt;&gt;X65,(IF(I65="",G65*INFORMAÇÕES!$U$115,IF(I65="CF",G65,0))),0)</f>
        <v>0</v>
      </c>
      <c r="AC65" s="75" t="n">
        <f aca="false">IF(V65&lt;&gt;X65,(IF(I65="",G65*INFORMAÇÕES!$U$116,IF(I65="O",G65,0))),0)</f>
        <v>0</v>
      </c>
      <c r="AD65" s="75" t="n">
        <f aca="false">IF(E65&lt;&gt;0,G65,0)</f>
        <v>0</v>
      </c>
    </row>
    <row r="66" s="174" customFormat="true" ht="14.25" hidden="false" customHeight="false" outlineLevel="0" collapsed="false">
      <c r="A66" s="159" t="n">
        <v>55</v>
      </c>
      <c r="B66" s="160" t="n">
        <f aca="false">M66</f>
        <v>0</v>
      </c>
      <c r="C66" s="161" t="n">
        <f aca="false">O66</f>
        <v>0</v>
      </c>
      <c r="D66" s="162" t="n">
        <f aca="false">P66</f>
        <v>0</v>
      </c>
      <c r="E66" s="163" t="n">
        <f aca="false">ROUND(Q66,2)</f>
        <v>0</v>
      </c>
      <c r="F66" s="163" t="n">
        <f aca="false">TRUNC((1+(IF(OR(H66=0,H66=""),'BDI REF.'!$K$5,CHOOSE(H66,'BDI REF.'!$K$5,'BDI REF.'!$K$6,'BDI REF.'!$K$7))))*R66,2)</f>
        <v>0</v>
      </c>
      <c r="G66" s="163" t="n">
        <f aca="false">IF(E66&lt;&gt;0,ROUND(E66*F66,2),IF(AD66=0,(SUMIF($V$12:$V$1011,B66,$AD$12:$AD$1011)),AD66))</f>
        <v>0</v>
      </c>
      <c r="H66" s="164"/>
      <c r="I66" s="165"/>
      <c r="J66" s="166" t="str">
        <f aca="false">IF(N66&lt;&gt;0,N66,"")</f>
        <v/>
      </c>
      <c r="K66" s="167"/>
      <c r="L66" s="168" t="str">
        <f aca="false">IF(B66&gt;0,"ok","ocultar")</f>
        <v>ocultar</v>
      </c>
      <c r="M66" s="185"/>
      <c r="N66" s="187"/>
      <c r="O66" s="177"/>
      <c r="P66" s="178"/>
      <c r="Q66" s="173"/>
      <c r="R66" s="179"/>
      <c r="S66" s="156"/>
      <c r="U66" s="88"/>
      <c r="V66" s="157" t="n">
        <f aca="false">IF(B66=0,V65,IF(ISNONTEXT(B66)=TRUE(),INT(B66),INT(LEFT(B66,FIND(".",B66)-1))))</f>
        <v>3</v>
      </c>
      <c r="W66" s="157" t="str">
        <f aca="false">IF(W67=1,1,IF(B66&lt;&gt;0,1,IF(C66&lt;&gt;0,1,IF(D66&lt;&gt;0,1,IF(E66&lt;&gt;0,1,"")))))</f>
        <v/>
      </c>
      <c r="X66" s="157" t="str">
        <f aca="false">IF(V66=0," ",IF(V66&lt;&gt;V65,V66," "))</f>
        <v> </v>
      </c>
      <c r="Y66" s="180"/>
      <c r="Z66" s="75" t="n">
        <f aca="false">IF(V66&lt;&gt;X66,(IF(I66="",G66*INFORMAÇÕES!$U$113,IF(I66="R",G66,0))),0)</f>
        <v>0</v>
      </c>
      <c r="AA66" s="75" t="n">
        <f aca="false">IF(V66&lt;&gt;X66,(IF(I66="",G66*INFORMAÇÕES!$U$114,IF(I66="C",G66,0))),0)</f>
        <v>0</v>
      </c>
      <c r="AB66" s="75" t="n">
        <f aca="false">IF(V66&lt;&gt;X66,(IF(I66="",G66*INFORMAÇÕES!$U$115,IF(I66="CF",G66,0))),0)</f>
        <v>0</v>
      </c>
      <c r="AC66" s="75" t="n">
        <f aca="false">IF(V66&lt;&gt;X66,(IF(I66="",G66*INFORMAÇÕES!$U$116,IF(I66="O",G66,0))),0)</f>
        <v>0</v>
      </c>
      <c r="AD66" s="75" t="n">
        <f aca="false">IF(E66&lt;&gt;0,G66,0)</f>
        <v>0</v>
      </c>
    </row>
    <row r="67" s="174" customFormat="true" ht="14.25" hidden="false" customHeight="false" outlineLevel="0" collapsed="false">
      <c r="A67" s="159" t="n">
        <v>56</v>
      </c>
      <c r="B67" s="160" t="n">
        <f aca="false">M67</f>
        <v>0</v>
      </c>
      <c r="C67" s="161" t="n">
        <f aca="false">O67</f>
        <v>0</v>
      </c>
      <c r="D67" s="162" t="n">
        <f aca="false">P67</f>
        <v>0</v>
      </c>
      <c r="E67" s="163" t="n">
        <f aca="false">ROUND(Q67,2)</f>
        <v>0</v>
      </c>
      <c r="F67" s="163" t="n">
        <f aca="false">TRUNC((1+(IF(OR(H67=0,H67=""),'BDI REF.'!$K$5,CHOOSE(H67,'BDI REF.'!$K$5,'BDI REF.'!$K$6,'BDI REF.'!$K$7))))*R67,2)</f>
        <v>0</v>
      </c>
      <c r="G67" s="163" t="n">
        <f aca="false">IF(E67&lt;&gt;0,ROUND(E67*F67,2),IF(AD67=0,(SUMIF($V$12:$V$1011,B67,$AD$12:$AD$1011)),AD67))</f>
        <v>0</v>
      </c>
      <c r="H67" s="164"/>
      <c r="I67" s="165"/>
      <c r="J67" s="166" t="str">
        <f aca="false">IF(N67&lt;&gt;0,N67,"")</f>
        <v/>
      </c>
      <c r="K67" s="167"/>
      <c r="L67" s="168" t="str">
        <f aca="false">IF(B67&gt;0,"ok","ocultar")</f>
        <v>ocultar</v>
      </c>
      <c r="M67" s="185"/>
      <c r="N67" s="187"/>
      <c r="O67" s="177"/>
      <c r="P67" s="178"/>
      <c r="Q67" s="173"/>
      <c r="R67" s="179"/>
      <c r="S67" s="156"/>
      <c r="U67" s="88"/>
      <c r="V67" s="157" t="n">
        <f aca="false">IF(B67=0,V66,IF(ISNONTEXT(B67)=TRUE(),INT(B67),INT(LEFT(B67,FIND(".",B67)-1))))</f>
        <v>3</v>
      </c>
      <c r="W67" s="157" t="str">
        <f aca="false">IF(W68=1,1,IF(B67&lt;&gt;0,1,IF(C67&lt;&gt;0,1,IF(D67&lt;&gt;0,1,IF(E67&lt;&gt;0,1,"")))))</f>
        <v/>
      </c>
      <c r="X67" s="157" t="str">
        <f aca="false">IF(V67=0," ",IF(V67&lt;&gt;V66,V67," "))</f>
        <v> </v>
      </c>
      <c r="Y67" s="180"/>
      <c r="Z67" s="75" t="n">
        <f aca="false">IF(V67&lt;&gt;X67,(IF(I67="",G67*INFORMAÇÕES!$U$113,IF(I67="R",G67,0))),0)</f>
        <v>0</v>
      </c>
      <c r="AA67" s="75" t="n">
        <f aca="false">IF(V67&lt;&gt;X67,(IF(I67="",G67*INFORMAÇÕES!$U$114,IF(I67="C",G67,0))),0)</f>
        <v>0</v>
      </c>
      <c r="AB67" s="75" t="n">
        <f aca="false">IF(V67&lt;&gt;X67,(IF(I67="",G67*INFORMAÇÕES!$U$115,IF(I67="CF",G67,0))),0)</f>
        <v>0</v>
      </c>
      <c r="AC67" s="75" t="n">
        <f aca="false">IF(V67&lt;&gt;X67,(IF(I67="",G67*INFORMAÇÕES!$U$116,IF(I67="O",G67,0))),0)</f>
        <v>0</v>
      </c>
      <c r="AD67" s="75" t="n">
        <f aca="false">IF(E67&lt;&gt;0,G67,0)</f>
        <v>0</v>
      </c>
    </row>
    <row r="68" s="174" customFormat="true" ht="14.25" hidden="false" customHeight="false" outlineLevel="0" collapsed="false">
      <c r="A68" s="159" t="n">
        <v>57</v>
      </c>
      <c r="B68" s="160" t="n">
        <f aca="false">M68</f>
        <v>0</v>
      </c>
      <c r="C68" s="161" t="n">
        <f aca="false">O68</f>
        <v>0</v>
      </c>
      <c r="D68" s="162" t="n">
        <f aca="false">P68</f>
        <v>0</v>
      </c>
      <c r="E68" s="163" t="n">
        <f aca="false">ROUND(Q68,2)</f>
        <v>0</v>
      </c>
      <c r="F68" s="163" t="n">
        <f aca="false">TRUNC((1+(IF(OR(H68=0,H68=""),'BDI REF.'!$K$5,CHOOSE(H68,'BDI REF.'!$K$5,'BDI REF.'!$K$6,'BDI REF.'!$K$7))))*R68,2)</f>
        <v>0</v>
      </c>
      <c r="G68" s="163" t="n">
        <f aca="false">IF(E68&lt;&gt;0,ROUND(E68*F68,2),IF(AD68=0,(SUMIF($V$12:$V$1011,B68,$AD$12:$AD$1011)),AD68))</f>
        <v>0</v>
      </c>
      <c r="H68" s="164"/>
      <c r="I68" s="165"/>
      <c r="J68" s="166" t="str">
        <f aca="false">IF(N68&lt;&gt;0,N68,"")</f>
        <v/>
      </c>
      <c r="K68" s="167"/>
      <c r="L68" s="168" t="str">
        <f aca="false">IF(B68&gt;0,"ok","ocultar")</f>
        <v>ocultar</v>
      </c>
      <c r="M68" s="185"/>
      <c r="N68" s="187"/>
      <c r="O68" s="177"/>
      <c r="P68" s="178"/>
      <c r="Q68" s="173"/>
      <c r="R68" s="179"/>
      <c r="S68" s="156"/>
      <c r="U68" s="88"/>
      <c r="V68" s="157" t="n">
        <f aca="false">IF(B68=0,V67,IF(ISNONTEXT(B68)=TRUE(),INT(B68),INT(LEFT(B68,FIND(".",B68)-1))))</f>
        <v>3</v>
      </c>
      <c r="W68" s="157" t="str">
        <f aca="false">IF(W69=1,1,IF(B68&lt;&gt;0,1,IF(C68&lt;&gt;0,1,IF(D68&lt;&gt;0,1,IF(E68&lt;&gt;0,1,"")))))</f>
        <v/>
      </c>
      <c r="X68" s="157" t="str">
        <f aca="false">IF(V68=0," ",IF(V68&lt;&gt;V67,V68," "))</f>
        <v> </v>
      </c>
      <c r="Y68" s="180"/>
      <c r="Z68" s="75" t="n">
        <f aca="false">IF(V68&lt;&gt;X68,(IF(I68="",G68*INFORMAÇÕES!$U$113,IF(I68="R",G68,0))),0)</f>
        <v>0</v>
      </c>
      <c r="AA68" s="75" t="n">
        <f aca="false">IF(V68&lt;&gt;X68,(IF(I68="",G68*INFORMAÇÕES!$U$114,IF(I68="C",G68,0))),0)</f>
        <v>0</v>
      </c>
      <c r="AB68" s="75" t="n">
        <f aca="false">IF(V68&lt;&gt;X68,(IF(I68="",G68*INFORMAÇÕES!$U$115,IF(I68="CF",G68,0))),0)</f>
        <v>0</v>
      </c>
      <c r="AC68" s="75" t="n">
        <f aca="false">IF(V68&lt;&gt;X68,(IF(I68="",G68*INFORMAÇÕES!$U$116,IF(I68="O",G68,0))),0)</f>
        <v>0</v>
      </c>
      <c r="AD68" s="75" t="n">
        <f aca="false">IF(E68&lt;&gt;0,G68,0)</f>
        <v>0</v>
      </c>
    </row>
    <row r="69" s="174" customFormat="true" ht="14.25" hidden="false" customHeight="false" outlineLevel="0" collapsed="false">
      <c r="A69" s="159" t="n">
        <v>58</v>
      </c>
      <c r="B69" s="160" t="n">
        <f aca="false">M69</f>
        <v>0</v>
      </c>
      <c r="C69" s="161" t="n">
        <f aca="false">O69</f>
        <v>0</v>
      </c>
      <c r="D69" s="162" t="n">
        <f aca="false">P69</f>
        <v>0</v>
      </c>
      <c r="E69" s="163" t="n">
        <f aca="false">ROUND(Q69,2)</f>
        <v>0</v>
      </c>
      <c r="F69" s="163" t="n">
        <f aca="false">TRUNC((1+(IF(OR(H69=0,H69=""),'BDI REF.'!$K$5,CHOOSE(H69,'BDI REF.'!$K$5,'BDI REF.'!$K$6,'BDI REF.'!$K$7))))*R69,2)</f>
        <v>0</v>
      </c>
      <c r="G69" s="163" t="n">
        <f aca="false">IF(E69&lt;&gt;0,ROUND(E69*F69,2),IF(AD69=0,(SUMIF($V$12:$V$1011,B69,$AD$12:$AD$1011)),AD69))</f>
        <v>0</v>
      </c>
      <c r="H69" s="164"/>
      <c r="I69" s="165"/>
      <c r="J69" s="166" t="str">
        <f aca="false">IF(N69&lt;&gt;0,N69,"")</f>
        <v/>
      </c>
      <c r="K69" s="167"/>
      <c r="L69" s="168" t="str">
        <f aca="false">IF(B69&gt;0,"ok","ocultar")</f>
        <v>ocultar</v>
      </c>
      <c r="M69" s="185"/>
      <c r="N69" s="187"/>
      <c r="O69" s="177"/>
      <c r="P69" s="178"/>
      <c r="Q69" s="173"/>
      <c r="R69" s="179"/>
      <c r="S69" s="156"/>
      <c r="U69" s="88"/>
      <c r="V69" s="157" t="n">
        <f aca="false">IF(B69=0,V68,IF(ISNONTEXT(B69)=TRUE(),INT(B69),INT(LEFT(B69,FIND(".",B69)-1))))</f>
        <v>3</v>
      </c>
      <c r="W69" s="157" t="str">
        <f aca="false">IF(W70=1,1,IF(B69&lt;&gt;0,1,IF(C69&lt;&gt;0,1,IF(D69&lt;&gt;0,1,IF(E69&lt;&gt;0,1,"")))))</f>
        <v/>
      </c>
      <c r="X69" s="157" t="str">
        <f aca="false">IF(V69=0," ",IF(V69&lt;&gt;V68,V69," "))</f>
        <v> </v>
      </c>
      <c r="Y69" s="180"/>
      <c r="Z69" s="75" t="n">
        <f aca="false">IF(V69&lt;&gt;X69,(IF(I69="",G69*INFORMAÇÕES!$U$113,IF(I69="R",G69,0))),0)</f>
        <v>0</v>
      </c>
      <c r="AA69" s="75" t="n">
        <f aca="false">IF(V69&lt;&gt;X69,(IF(I69="",G69*INFORMAÇÕES!$U$114,IF(I69="C",G69,0))),0)</f>
        <v>0</v>
      </c>
      <c r="AB69" s="75" t="n">
        <f aca="false">IF(V69&lt;&gt;X69,(IF(I69="",G69*INFORMAÇÕES!$U$115,IF(I69="CF",G69,0))),0)</f>
        <v>0</v>
      </c>
      <c r="AC69" s="75" t="n">
        <f aca="false">IF(V69&lt;&gt;X69,(IF(I69="",G69*INFORMAÇÕES!$U$116,IF(I69="O",G69,0))),0)</f>
        <v>0</v>
      </c>
      <c r="AD69" s="75" t="n">
        <f aca="false">IF(E69&lt;&gt;0,G69,0)</f>
        <v>0</v>
      </c>
    </row>
    <row r="70" s="174" customFormat="true" ht="14.25" hidden="false" customHeight="false" outlineLevel="0" collapsed="false">
      <c r="A70" s="159" t="n">
        <v>59</v>
      </c>
      <c r="B70" s="160" t="n">
        <f aca="false">M70</f>
        <v>0</v>
      </c>
      <c r="C70" s="161" t="n">
        <f aca="false">O70</f>
        <v>0</v>
      </c>
      <c r="D70" s="162" t="n">
        <f aca="false">P70</f>
        <v>0</v>
      </c>
      <c r="E70" s="163" t="n">
        <f aca="false">ROUND(Q70,2)</f>
        <v>0</v>
      </c>
      <c r="F70" s="163" t="n">
        <f aca="false">TRUNC((1+(IF(OR(H70=0,H70=""),'BDI REF.'!$K$5,CHOOSE(H70,'BDI REF.'!$K$5,'BDI REF.'!$K$6,'BDI REF.'!$K$7))))*R70,2)</f>
        <v>0</v>
      </c>
      <c r="G70" s="163" t="n">
        <f aca="false">IF(E70&lt;&gt;0,ROUND(E70*F70,2),IF(AD70=0,(SUMIF($V$12:$V$1011,B70,$AD$12:$AD$1011)),AD70))</f>
        <v>0</v>
      </c>
      <c r="H70" s="164"/>
      <c r="I70" s="165"/>
      <c r="J70" s="166" t="str">
        <f aca="false">IF(N70&lt;&gt;0,N70,"")</f>
        <v/>
      </c>
      <c r="K70" s="167"/>
      <c r="L70" s="168" t="str">
        <f aca="false">IF(B70&gt;0,"ok","ocultar")</f>
        <v>ocultar</v>
      </c>
      <c r="M70" s="185"/>
      <c r="N70" s="187"/>
      <c r="O70" s="177"/>
      <c r="P70" s="178"/>
      <c r="Q70" s="173"/>
      <c r="R70" s="179"/>
      <c r="S70" s="156"/>
      <c r="U70" s="88"/>
      <c r="V70" s="157" t="n">
        <f aca="false">IF(B70=0,V69,IF(ISNONTEXT(B70)=TRUE(),INT(B70),INT(LEFT(B70,FIND(".",B70)-1))))</f>
        <v>3</v>
      </c>
      <c r="W70" s="157" t="str">
        <f aca="false">IF(W71=1,1,IF(B70&lt;&gt;0,1,IF(C70&lt;&gt;0,1,IF(D70&lt;&gt;0,1,IF(E70&lt;&gt;0,1,"")))))</f>
        <v/>
      </c>
      <c r="X70" s="157" t="str">
        <f aca="false">IF(V70=0," ",IF(V70&lt;&gt;V69,V70," "))</f>
        <v> </v>
      </c>
      <c r="Y70" s="180"/>
      <c r="Z70" s="75" t="n">
        <f aca="false">IF(V70&lt;&gt;X70,(IF(I70="",G70*INFORMAÇÕES!$U$113,IF(I70="R",G70,0))),0)</f>
        <v>0</v>
      </c>
      <c r="AA70" s="75" t="n">
        <f aca="false">IF(V70&lt;&gt;X70,(IF(I70="",G70*INFORMAÇÕES!$U$114,IF(I70="C",G70,0))),0)</f>
        <v>0</v>
      </c>
      <c r="AB70" s="75" t="n">
        <f aca="false">IF(V70&lt;&gt;X70,(IF(I70="",G70*INFORMAÇÕES!$U$115,IF(I70="CF",G70,0))),0)</f>
        <v>0</v>
      </c>
      <c r="AC70" s="75" t="n">
        <f aca="false">IF(V70&lt;&gt;X70,(IF(I70="",G70*INFORMAÇÕES!$U$116,IF(I70="O",G70,0))),0)</f>
        <v>0</v>
      </c>
      <c r="AD70" s="75" t="n">
        <f aca="false">IF(E70&lt;&gt;0,G70,0)</f>
        <v>0</v>
      </c>
    </row>
    <row r="71" s="174" customFormat="true" ht="14.25" hidden="false" customHeight="false" outlineLevel="0" collapsed="false">
      <c r="A71" s="159" t="n">
        <v>60</v>
      </c>
      <c r="B71" s="160" t="n">
        <f aca="false">M71</f>
        <v>0</v>
      </c>
      <c r="C71" s="161" t="n">
        <f aca="false">O71</f>
        <v>0</v>
      </c>
      <c r="D71" s="162" t="n">
        <f aca="false">P71</f>
        <v>0</v>
      </c>
      <c r="E71" s="163" t="n">
        <f aca="false">ROUND(Q71,2)</f>
        <v>0</v>
      </c>
      <c r="F71" s="163" t="n">
        <f aca="false">TRUNC((1+(IF(OR(H71=0,H71=""),'BDI REF.'!$K$5,CHOOSE(H71,'BDI REF.'!$K$5,'BDI REF.'!$K$6,'BDI REF.'!$K$7))))*R71,2)</f>
        <v>0</v>
      </c>
      <c r="G71" s="163" t="n">
        <f aca="false">IF(E71&lt;&gt;0,ROUND(E71*F71,2),IF(AD71=0,(SUMIF($V$12:$V$1011,B71,$AD$12:$AD$1011)),AD71))</f>
        <v>0</v>
      </c>
      <c r="H71" s="164"/>
      <c r="I71" s="165"/>
      <c r="J71" s="166" t="str">
        <f aca="false">IF(N71&lt;&gt;0,N71,"")</f>
        <v/>
      </c>
      <c r="K71" s="167"/>
      <c r="L71" s="168" t="str">
        <f aca="false">IF(B71&gt;0,"ok","ocultar")</f>
        <v>ocultar</v>
      </c>
      <c r="M71" s="185"/>
      <c r="N71" s="187"/>
      <c r="O71" s="177"/>
      <c r="P71" s="178"/>
      <c r="Q71" s="173"/>
      <c r="R71" s="179"/>
      <c r="S71" s="156"/>
      <c r="U71" s="88"/>
      <c r="V71" s="157" t="n">
        <f aca="false">IF(B71=0,V70,IF(ISNONTEXT(B71)=TRUE(),INT(B71),INT(LEFT(B71,FIND(".",B71)-1))))</f>
        <v>3</v>
      </c>
      <c r="W71" s="157" t="str">
        <f aca="false">IF(W72=1,1,IF(B71&lt;&gt;0,1,IF(C71&lt;&gt;0,1,IF(D71&lt;&gt;0,1,IF(E71&lt;&gt;0,1,"")))))</f>
        <v/>
      </c>
      <c r="X71" s="157" t="str">
        <f aca="false">IF(V71=0," ",IF(V71&lt;&gt;V70,V71," "))</f>
        <v> </v>
      </c>
      <c r="Y71" s="180"/>
      <c r="Z71" s="75" t="n">
        <f aca="false">IF(V71&lt;&gt;X71,(IF(I71="",G71*INFORMAÇÕES!$U$113,IF(I71="R",G71,0))),0)</f>
        <v>0</v>
      </c>
      <c r="AA71" s="75" t="n">
        <f aca="false">IF(V71&lt;&gt;X71,(IF(I71="",G71*INFORMAÇÕES!$U$114,IF(I71="C",G71,0))),0)</f>
        <v>0</v>
      </c>
      <c r="AB71" s="75" t="n">
        <f aca="false">IF(V71&lt;&gt;X71,(IF(I71="",G71*INFORMAÇÕES!$U$115,IF(I71="CF",G71,0))),0)</f>
        <v>0</v>
      </c>
      <c r="AC71" s="75" t="n">
        <f aca="false">IF(V71&lt;&gt;X71,(IF(I71="",G71*INFORMAÇÕES!$U$116,IF(I71="O",G71,0))),0)</f>
        <v>0</v>
      </c>
      <c r="AD71" s="75" t="n">
        <f aca="false">IF(E71&lt;&gt;0,G71,0)</f>
        <v>0</v>
      </c>
    </row>
    <row r="72" s="174" customFormat="true" ht="14.25" hidden="false" customHeight="false" outlineLevel="0" collapsed="false">
      <c r="A72" s="159" t="n">
        <v>61</v>
      </c>
      <c r="B72" s="160" t="n">
        <f aca="false">M72</f>
        <v>0</v>
      </c>
      <c r="C72" s="161" t="n">
        <f aca="false">O72</f>
        <v>0</v>
      </c>
      <c r="D72" s="162" t="n">
        <f aca="false">P72</f>
        <v>0</v>
      </c>
      <c r="E72" s="163" t="n">
        <f aca="false">ROUND(Q72,2)</f>
        <v>0</v>
      </c>
      <c r="F72" s="163" t="n">
        <f aca="false">TRUNC((1+(IF(OR(H72=0,H72=""),'BDI REF.'!$K$5,CHOOSE(H72,'BDI REF.'!$K$5,'BDI REF.'!$K$6,'BDI REF.'!$K$7))))*R72,2)</f>
        <v>0</v>
      </c>
      <c r="G72" s="163" t="n">
        <f aca="false">IF(E72&lt;&gt;0,ROUND(E72*F72,2),IF(AD72=0,(SUMIF($V$12:$V$1011,B72,$AD$12:$AD$1011)),AD72))</f>
        <v>0</v>
      </c>
      <c r="H72" s="164"/>
      <c r="I72" s="165"/>
      <c r="J72" s="166" t="str">
        <f aca="false">IF(N72&lt;&gt;0,N72,"")</f>
        <v/>
      </c>
      <c r="K72" s="167"/>
      <c r="L72" s="168" t="str">
        <f aca="false">IF(B72&gt;0,"ok","ocultar")</f>
        <v>ocultar</v>
      </c>
      <c r="M72" s="185"/>
      <c r="N72" s="187"/>
      <c r="O72" s="177"/>
      <c r="P72" s="178"/>
      <c r="Q72" s="173"/>
      <c r="R72" s="179"/>
      <c r="S72" s="156"/>
      <c r="U72" s="88"/>
      <c r="V72" s="157" t="n">
        <f aca="false">IF(B72=0,V71,IF(ISNONTEXT(B72)=TRUE(),INT(B72),INT(LEFT(B72,FIND(".",B72)-1))))</f>
        <v>3</v>
      </c>
      <c r="W72" s="157" t="str">
        <f aca="false">IF(W73=1,1,IF(B72&lt;&gt;0,1,IF(C72&lt;&gt;0,1,IF(D72&lt;&gt;0,1,IF(E72&lt;&gt;0,1,"")))))</f>
        <v/>
      </c>
      <c r="X72" s="157" t="str">
        <f aca="false">IF(V72=0," ",IF(V72&lt;&gt;V71,V72," "))</f>
        <v> </v>
      </c>
      <c r="Y72" s="180"/>
      <c r="Z72" s="75" t="n">
        <f aca="false">IF(V72&lt;&gt;X72,(IF(I72="",G72*INFORMAÇÕES!$U$113,IF(I72="R",G72,0))),0)</f>
        <v>0</v>
      </c>
      <c r="AA72" s="75" t="n">
        <f aca="false">IF(V72&lt;&gt;X72,(IF(I72="",G72*INFORMAÇÕES!$U$114,IF(I72="C",G72,0))),0)</f>
        <v>0</v>
      </c>
      <c r="AB72" s="75" t="n">
        <f aca="false">IF(V72&lt;&gt;X72,(IF(I72="",G72*INFORMAÇÕES!$U$115,IF(I72="CF",G72,0))),0)</f>
        <v>0</v>
      </c>
      <c r="AC72" s="75" t="n">
        <f aca="false">IF(V72&lt;&gt;X72,(IF(I72="",G72*INFORMAÇÕES!$U$116,IF(I72="O",G72,0))),0)</f>
        <v>0</v>
      </c>
      <c r="AD72" s="75" t="n">
        <f aca="false">IF(E72&lt;&gt;0,G72,0)</f>
        <v>0</v>
      </c>
    </row>
    <row r="73" s="174" customFormat="true" ht="14.25" hidden="false" customHeight="false" outlineLevel="0" collapsed="false">
      <c r="A73" s="159" t="n">
        <v>62</v>
      </c>
      <c r="B73" s="160" t="n">
        <f aca="false">M73</f>
        <v>0</v>
      </c>
      <c r="C73" s="161" t="n">
        <f aca="false">O73</f>
        <v>0</v>
      </c>
      <c r="D73" s="162" t="n">
        <f aca="false">P73</f>
        <v>0</v>
      </c>
      <c r="E73" s="163" t="n">
        <f aca="false">ROUND(Q73,2)</f>
        <v>0</v>
      </c>
      <c r="F73" s="163" t="n">
        <f aca="false">TRUNC((1+(IF(OR(H73=0,H73=""),'BDI REF.'!$K$5,CHOOSE(H73,'BDI REF.'!$K$5,'BDI REF.'!$K$6,'BDI REF.'!$K$7))))*R73,2)</f>
        <v>0</v>
      </c>
      <c r="G73" s="163" t="n">
        <f aca="false">IF(E73&lt;&gt;0,ROUND(E73*F73,2),IF(AD73=0,(SUMIF($V$12:$V$1011,B73,$AD$12:$AD$1011)),AD73))</f>
        <v>0</v>
      </c>
      <c r="H73" s="164"/>
      <c r="I73" s="165"/>
      <c r="J73" s="166" t="str">
        <f aca="false">IF(N73&lt;&gt;0,N73,"")</f>
        <v/>
      </c>
      <c r="K73" s="167"/>
      <c r="L73" s="168" t="str">
        <f aca="false">IF(B73&gt;0,"ok","ocultar")</f>
        <v>ocultar</v>
      </c>
      <c r="M73" s="185"/>
      <c r="N73" s="187"/>
      <c r="O73" s="177"/>
      <c r="P73" s="178"/>
      <c r="Q73" s="173"/>
      <c r="R73" s="179"/>
      <c r="S73" s="156"/>
      <c r="U73" s="88"/>
      <c r="V73" s="157" t="n">
        <f aca="false">IF(B73=0,V72,IF(ISNONTEXT(B73)=TRUE(),INT(B73),INT(LEFT(B73,FIND(".",B73)-1))))</f>
        <v>3</v>
      </c>
      <c r="W73" s="157" t="str">
        <f aca="false">IF(W74=1,1,IF(B73&lt;&gt;0,1,IF(C73&lt;&gt;0,1,IF(D73&lt;&gt;0,1,IF(E73&lt;&gt;0,1,"")))))</f>
        <v/>
      </c>
      <c r="X73" s="157" t="str">
        <f aca="false">IF(V73=0," ",IF(V73&lt;&gt;V72,V73," "))</f>
        <v> </v>
      </c>
      <c r="Y73" s="180"/>
      <c r="Z73" s="75" t="n">
        <f aca="false">IF(V73&lt;&gt;X73,(IF(I73="",G73*INFORMAÇÕES!$U$113,IF(I73="R",G73,0))),0)</f>
        <v>0</v>
      </c>
      <c r="AA73" s="75" t="n">
        <f aca="false">IF(V73&lt;&gt;X73,(IF(I73="",G73*INFORMAÇÕES!$U$114,IF(I73="C",G73,0))),0)</f>
        <v>0</v>
      </c>
      <c r="AB73" s="75" t="n">
        <f aca="false">IF(V73&lt;&gt;X73,(IF(I73="",G73*INFORMAÇÕES!$U$115,IF(I73="CF",G73,0))),0)</f>
        <v>0</v>
      </c>
      <c r="AC73" s="75" t="n">
        <f aca="false">IF(V73&lt;&gt;X73,(IF(I73="",G73*INFORMAÇÕES!$U$116,IF(I73="O",G73,0))),0)</f>
        <v>0</v>
      </c>
      <c r="AD73" s="75" t="n">
        <f aca="false">IF(E73&lt;&gt;0,G73,0)</f>
        <v>0</v>
      </c>
    </row>
    <row r="74" s="174" customFormat="true" ht="14.25" hidden="false" customHeight="false" outlineLevel="0" collapsed="false">
      <c r="A74" s="159" t="n">
        <v>63</v>
      </c>
      <c r="B74" s="160" t="n">
        <f aca="false">M74</f>
        <v>0</v>
      </c>
      <c r="C74" s="161" t="n">
        <f aca="false">O74</f>
        <v>0</v>
      </c>
      <c r="D74" s="162" t="n">
        <f aca="false">P74</f>
        <v>0</v>
      </c>
      <c r="E74" s="163" t="n">
        <f aca="false">ROUND(Q74,2)</f>
        <v>0</v>
      </c>
      <c r="F74" s="163" t="n">
        <f aca="false">TRUNC((1+(IF(OR(H74=0,H74=""),'BDI REF.'!$K$5,CHOOSE(H74,'BDI REF.'!$K$5,'BDI REF.'!$K$6,'BDI REF.'!$K$7))))*R74,2)</f>
        <v>0</v>
      </c>
      <c r="G74" s="163" t="n">
        <f aca="false">IF(E74&lt;&gt;0,ROUND(E74*F74,2),IF(AD74=0,(SUMIF($V$12:$V$1011,B74,$AD$12:$AD$1011)),AD74))</f>
        <v>0</v>
      </c>
      <c r="H74" s="164"/>
      <c r="I74" s="165"/>
      <c r="J74" s="166" t="str">
        <f aca="false">IF(N74&lt;&gt;0,N74,"")</f>
        <v/>
      </c>
      <c r="K74" s="167"/>
      <c r="L74" s="168" t="str">
        <f aca="false">IF(B74&gt;0,"ok","ocultar")</f>
        <v>ocultar</v>
      </c>
      <c r="M74" s="185"/>
      <c r="N74" s="187"/>
      <c r="O74" s="177"/>
      <c r="P74" s="178"/>
      <c r="Q74" s="173"/>
      <c r="R74" s="179"/>
      <c r="S74" s="156"/>
      <c r="U74" s="88"/>
      <c r="V74" s="157" t="n">
        <f aca="false">IF(B74=0,V73,IF(ISNONTEXT(B74)=TRUE(),INT(B74),INT(LEFT(B74,FIND(".",B74)-1))))</f>
        <v>3</v>
      </c>
      <c r="W74" s="157" t="str">
        <f aca="false">IF(W75=1,1,IF(B74&lt;&gt;0,1,IF(C74&lt;&gt;0,1,IF(D74&lt;&gt;0,1,IF(E74&lt;&gt;0,1,"")))))</f>
        <v/>
      </c>
      <c r="X74" s="157" t="str">
        <f aca="false">IF(V74=0," ",IF(V74&lt;&gt;V73,V74," "))</f>
        <v> </v>
      </c>
      <c r="Y74" s="180"/>
      <c r="Z74" s="75" t="n">
        <f aca="false">IF(V74&lt;&gt;X74,(IF(I74="",G74*INFORMAÇÕES!$U$113,IF(I74="R",G74,0))),0)</f>
        <v>0</v>
      </c>
      <c r="AA74" s="75" t="n">
        <f aca="false">IF(V74&lt;&gt;X74,(IF(I74="",G74*INFORMAÇÕES!$U$114,IF(I74="C",G74,0))),0)</f>
        <v>0</v>
      </c>
      <c r="AB74" s="75" t="n">
        <f aca="false">IF(V74&lt;&gt;X74,(IF(I74="",G74*INFORMAÇÕES!$U$115,IF(I74="CF",G74,0))),0)</f>
        <v>0</v>
      </c>
      <c r="AC74" s="75" t="n">
        <f aca="false">IF(V74&lt;&gt;X74,(IF(I74="",G74*INFORMAÇÕES!$U$116,IF(I74="O",G74,0))),0)</f>
        <v>0</v>
      </c>
      <c r="AD74" s="75" t="n">
        <f aca="false">IF(E74&lt;&gt;0,G74,0)</f>
        <v>0</v>
      </c>
    </row>
    <row r="75" s="174" customFormat="true" ht="14.25" hidden="false" customHeight="false" outlineLevel="0" collapsed="false">
      <c r="A75" s="159" t="n">
        <v>64</v>
      </c>
      <c r="B75" s="160" t="n">
        <f aca="false">M75</f>
        <v>0</v>
      </c>
      <c r="C75" s="161" t="n">
        <f aca="false">O75</f>
        <v>0</v>
      </c>
      <c r="D75" s="162" t="n">
        <f aca="false">P75</f>
        <v>0</v>
      </c>
      <c r="E75" s="163" t="n">
        <f aca="false">ROUND(Q75,2)</f>
        <v>0</v>
      </c>
      <c r="F75" s="163" t="n">
        <f aca="false">TRUNC((1+(IF(OR(H75=0,H75=""),'BDI REF.'!$K$5,CHOOSE(H75,'BDI REF.'!$K$5,'BDI REF.'!$K$6,'BDI REF.'!$K$7))))*R75,2)</f>
        <v>0</v>
      </c>
      <c r="G75" s="163" t="n">
        <f aca="false">IF(E75&lt;&gt;0,ROUND(E75*F75,2),IF(AD75=0,(SUMIF($V$12:$V$1011,B75,$AD$12:$AD$1011)),AD75))</f>
        <v>0</v>
      </c>
      <c r="H75" s="164"/>
      <c r="I75" s="165"/>
      <c r="J75" s="166" t="str">
        <f aca="false">IF(N75&lt;&gt;0,N75,"")</f>
        <v/>
      </c>
      <c r="K75" s="167"/>
      <c r="L75" s="168" t="str">
        <f aca="false">IF(B75&gt;0,"ok","ocultar")</f>
        <v>ocultar</v>
      </c>
      <c r="M75" s="185"/>
      <c r="N75" s="187"/>
      <c r="O75" s="177"/>
      <c r="P75" s="178"/>
      <c r="Q75" s="173"/>
      <c r="R75" s="179"/>
      <c r="S75" s="156"/>
      <c r="U75" s="88"/>
      <c r="V75" s="157" t="n">
        <f aca="false">IF(B75=0,V74,IF(ISNONTEXT(B75)=TRUE(),INT(B75),INT(LEFT(B75,FIND(".",B75)-1))))</f>
        <v>3</v>
      </c>
      <c r="W75" s="157" t="str">
        <f aca="false">IF(W76=1,1,IF(B75&lt;&gt;0,1,IF(C75&lt;&gt;0,1,IF(D75&lt;&gt;0,1,IF(E75&lt;&gt;0,1,"")))))</f>
        <v/>
      </c>
      <c r="X75" s="157" t="str">
        <f aca="false">IF(V75=0," ",IF(V75&lt;&gt;V74,V75," "))</f>
        <v> </v>
      </c>
      <c r="Y75" s="180"/>
      <c r="Z75" s="75" t="n">
        <f aca="false">IF(V75&lt;&gt;X75,(IF(I75="",G75*INFORMAÇÕES!$U$113,IF(I75="R",G75,0))),0)</f>
        <v>0</v>
      </c>
      <c r="AA75" s="75" t="n">
        <f aca="false">IF(V75&lt;&gt;X75,(IF(I75="",G75*INFORMAÇÕES!$U$114,IF(I75="C",G75,0))),0)</f>
        <v>0</v>
      </c>
      <c r="AB75" s="75" t="n">
        <f aca="false">IF(V75&lt;&gt;X75,(IF(I75="",G75*INFORMAÇÕES!$U$115,IF(I75="CF",G75,0))),0)</f>
        <v>0</v>
      </c>
      <c r="AC75" s="75" t="n">
        <f aca="false">IF(V75&lt;&gt;X75,(IF(I75="",G75*INFORMAÇÕES!$U$116,IF(I75="O",G75,0))),0)</f>
        <v>0</v>
      </c>
      <c r="AD75" s="75" t="n">
        <f aca="false">IF(E75&lt;&gt;0,G75,0)</f>
        <v>0</v>
      </c>
    </row>
    <row r="76" s="174" customFormat="true" ht="14.25" hidden="false" customHeight="false" outlineLevel="0" collapsed="false">
      <c r="A76" s="159" t="n">
        <v>65</v>
      </c>
      <c r="B76" s="160" t="n">
        <f aca="false">M76</f>
        <v>0</v>
      </c>
      <c r="C76" s="161" t="n">
        <f aca="false">O76</f>
        <v>0</v>
      </c>
      <c r="D76" s="162" t="n">
        <f aca="false">P76</f>
        <v>0</v>
      </c>
      <c r="E76" s="163" t="n">
        <f aca="false">ROUND(Q76,2)</f>
        <v>0</v>
      </c>
      <c r="F76" s="163" t="n">
        <f aca="false">TRUNC((1+(IF(OR(H76=0,H76=""),'BDI REF.'!$K$5,CHOOSE(H76,'BDI REF.'!$K$5,'BDI REF.'!$K$6,'BDI REF.'!$K$7))))*R76,2)</f>
        <v>0</v>
      </c>
      <c r="G76" s="163" t="n">
        <f aca="false">IF(E76&lt;&gt;0,ROUND(E76*F76,2),IF(AD76=0,(SUMIF($V$12:$V$1011,B76,$AD$12:$AD$1011)),AD76))</f>
        <v>0</v>
      </c>
      <c r="H76" s="164"/>
      <c r="I76" s="165"/>
      <c r="J76" s="166" t="str">
        <f aca="false">IF(N76&lt;&gt;0,N76,"")</f>
        <v/>
      </c>
      <c r="K76" s="167"/>
      <c r="L76" s="168" t="str">
        <f aca="false">IF(B76&gt;0,"ok","ocultar")</f>
        <v>ocultar</v>
      </c>
      <c r="M76" s="185"/>
      <c r="N76" s="187"/>
      <c r="O76" s="177"/>
      <c r="P76" s="178"/>
      <c r="Q76" s="173"/>
      <c r="R76" s="179"/>
      <c r="S76" s="156"/>
      <c r="U76" s="88"/>
      <c r="V76" s="157" t="n">
        <f aca="false">IF(B76=0,V75,IF(ISNONTEXT(B76)=TRUE(),INT(B76),INT(LEFT(B76,FIND(".",B76)-1))))</f>
        <v>3</v>
      </c>
      <c r="W76" s="157" t="str">
        <f aca="false">IF(W77=1,1,IF(B76&lt;&gt;0,1,IF(C76&lt;&gt;0,1,IF(D76&lt;&gt;0,1,IF(E76&lt;&gt;0,1,"")))))</f>
        <v/>
      </c>
      <c r="X76" s="157" t="str">
        <f aca="false">IF(V76=0," ",IF(V76&lt;&gt;V75,V76," "))</f>
        <v> </v>
      </c>
      <c r="Y76" s="180"/>
      <c r="Z76" s="75" t="n">
        <f aca="false">IF(V76&lt;&gt;X76,(IF(I76="",G76*INFORMAÇÕES!$U$113,IF(I76="R",G76,0))),0)</f>
        <v>0</v>
      </c>
      <c r="AA76" s="75" t="n">
        <f aca="false">IF(V76&lt;&gt;X76,(IF(I76="",G76*INFORMAÇÕES!$U$114,IF(I76="C",G76,0))),0)</f>
        <v>0</v>
      </c>
      <c r="AB76" s="75" t="n">
        <f aca="false">IF(V76&lt;&gt;X76,(IF(I76="",G76*INFORMAÇÕES!$U$115,IF(I76="CF",G76,0))),0)</f>
        <v>0</v>
      </c>
      <c r="AC76" s="75" t="n">
        <f aca="false">IF(V76&lt;&gt;X76,(IF(I76="",G76*INFORMAÇÕES!$U$116,IF(I76="O",G76,0))),0)</f>
        <v>0</v>
      </c>
      <c r="AD76" s="75" t="n">
        <f aca="false">IF(E76&lt;&gt;0,G76,0)</f>
        <v>0</v>
      </c>
    </row>
    <row r="77" s="174" customFormat="true" ht="14.25" hidden="false" customHeight="false" outlineLevel="0" collapsed="false">
      <c r="A77" s="159" t="n">
        <v>66</v>
      </c>
      <c r="B77" s="160" t="n">
        <f aca="false">M77</f>
        <v>0</v>
      </c>
      <c r="C77" s="161" t="n">
        <f aca="false">O77</f>
        <v>0</v>
      </c>
      <c r="D77" s="162" t="n">
        <f aca="false">P77</f>
        <v>0</v>
      </c>
      <c r="E77" s="163" t="n">
        <f aca="false">ROUND(Q77,2)</f>
        <v>0</v>
      </c>
      <c r="F77" s="163" t="n">
        <f aca="false">TRUNC((1+(IF(OR(H77=0,H77=""),'BDI REF.'!$K$5,CHOOSE(H77,'BDI REF.'!$K$5,'BDI REF.'!$K$6,'BDI REF.'!$K$7))))*R77,2)</f>
        <v>0</v>
      </c>
      <c r="G77" s="163" t="n">
        <f aca="false">IF(E77&lt;&gt;0,ROUND(E77*F77,2),IF(AD77=0,(SUMIF($V$12:$V$1011,B77,$AD$12:$AD$1011)),AD77))</f>
        <v>0</v>
      </c>
      <c r="H77" s="164"/>
      <c r="I77" s="165"/>
      <c r="J77" s="166" t="str">
        <f aca="false">IF(N77&lt;&gt;0,N77,"")</f>
        <v/>
      </c>
      <c r="K77" s="167"/>
      <c r="L77" s="168" t="str">
        <f aca="false">IF(B77&gt;0,"ok","ocultar")</f>
        <v>ocultar</v>
      </c>
      <c r="M77" s="185"/>
      <c r="N77" s="187"/>
      <c r="O77" s="177"/>
      <c r="P77" s="178"/>
      <c r="Q77" s="173"/>
      <c r="R77" s="179"/>
      <c r="S77" s="156"/>
      <c r="U77" s="88"/>
      <c r="V77" s="157" t="n">
        <f aca="false">IF(B77=0,V76,IF(ISNONTEXT(B77)=TRUE(),INT(B77),INT(LEFT(B77,FIND(".",B77)-1))))</f>
        <v>3</v>
      </c>
      <c r="W77" s="157" t="str">
        <f aca="false">IF(W78=1,1,IF(B77&lt;&gt;0,1,IF(C77&lt;&gt;0,1,IF(D77&lt;&gt;0,1,IF(E77&lt;&gt;0,1,"")))))</f>
        <v/>
      </c>
      <c r="X77" s="157" t="str">
        <f aca="false">IF(V77=0," ",IF(V77&lt;&gt;V76,V77," "))</f>
        <v> </v>
      </c>
      <c r="Y77" s="180"/>
      <c r="Z77" s="75" t="n">
        <f aca="false">IF(V77&lt;&gt;X77,(IF(I77="",G77*INFORMAÇÕES!$U$113,IF(I77="R",G77,0))),0)</f>
        <v>0</v>
      </c>
      <c r="AA77" s="75" t="n">
        <f aca="false">IF(V77&lt;&gt;X77,(IF(I77="",G77*INFORMAÇÕES!$U$114,IF(I77="C",G77,0))),0)</f>
        <v>0</v>
      </c>
      <c r="AB77" s="75" t="n">
        <f aca="false">IF(V77&lt;&gt;X77,(IF(I77="",G77*INFORMAÇÕES!$U$115,IF(I77="CF",G77,0))),0)</f>
        <v>0</v>
      </c>
      <c r="AC77" s="75" t="n">
        <f aca="false">IF(V77&lt;&gt;X77,(IF(I77="",G77*INFORMAÇÕES!$U$116,IF(I77="O",G77,0))),0)</f>
        <v>0</v>
      </c>
      <c r="AD77" s="75" t="n">
        <f aca="false">IF(E77&lt;&gt;0,G77,0)</f>
        <v>0</v>
      </c>
    </row>
    <row r="78" s="174" customFormat="true" ht="14.25" hidden="false" customHeight="false" outlineLevel="0" collapsed="false">
      <c r="A78" s="159" t="n">
        <v>67</v>
      </c>
      <c r="B78" s="160" t="n">
        <f aca="false">M78</f>
        <v>0</v>
      </c>
      <c r="C78" s="161" t="n">
        <f aca="false">O78</f>
        <v>0</v>
      </c>
      <c r="D78" s="162" t="n">
        <f aca="false">P78</f>
        <v>0</v>
      </c>
      <c r="E78" s="163" t="n">
        <f aca="false">ROUND(Q78,2)</f>
        <v>0</v>
      </c>
      <c r="F78" s="163" t="n">
        <f aca="false">TRUNC((1+(IF(OR(H78=0,H78=""),'BDI REF.'!$K$5,CHOOSE(H78,'BDI REF.'!$K$5,'BDI REF.'!$K$6,'BDI REF.'!$K$7))))*R78,2)</f>
        <v>0</v>
      </c>
      <c r="G78" s="163" t="n">
        <f aca="false">IF(E78&lt;&gt;0,ROUND(E78*F78,2),IF(AD78=0,(SUMIF($V$12:$V$1011,B78,$AD$12:$AD$1011)),AD78))</f>
        <v>0</v>
      </c>
      <c r="H78" s="164"/>
      <c r="I78" s="165"/>
      <c r="J78" s="166" t="str">
        <f aca="false">IF(N78&lt;&gt;0,N78,"")</f>
        <v/>
      </c>
      <c r="K78" s="167"/>
      <c r="L78" s="168" t="str">
        <f aca="false">IF(B78&gt;0,"ok","ocultar")</f>
        <v>ocultar</v>
      </c>
      <c r="M78" s="185"/>
      <c r="N78" s="187"/>
      <c r="O78" s="177"/>
      <c r="P78" s="178"/>
      <c r="Q78" s="173"/>
      <c r="R78" s="179"/>
      <c r="S78" s="156"/>
      <c r="U78" s="88"/>
      <c r="V78" s="157" t="n">
        <f aca="false">IF(B78=0,V77,IF(ISNONTEXT(B78)=TRUE(),INT(B78),INT(LEFT(B78,FIND(".",B78)-1))))</f>
        <v>3</v>
      </c>
      <c r="W78" s="157" t="str">
        <f aca="false">IF(W79=1,1,IF(B78&lt;&gt;0,1,IF(C78&lt;&gt;0,1,IF(D78&lt;&gt;0,1,IF(E78&lt;&gt;0,1,"")))))</f>
        <v/>
      </c>
      <c r="X78" s="157" t="str">
        <f aca="false">IF(V78=0," ",IF(V78&lt;&gt;V77,V78," "))</f>
        <v> </v>
      </c>
      <c r="Y78" s="180"/>
      <c r="Z78" s="75" t="n">
        <f aca="false">IF(V78&lt;&gt;X78,(IF(I78="",G78*INFORMAÇÕES!$U$113,IF(I78="R",G78,0))),0)</f>
        <v>0</v>
      </c>
      <c r="AA78" s="75" t="n">
        <f aca="false">IF(V78&lt;&gt;X78,(IF(I78="",G78*INFORMAÇÕES!$U$114,IF(I78="C",G78,0))),0)</f>
        <v>0</v>
      </c>
      <c r="AB78" s="75" t="n">
        <f aca="false">IF(V78&lt;&gt;X78,(IF(I78="",G78*INFORMAÇÕES!$U$115,IF(I78="CF",G78,0))),0)</f>
        <v>0</v>
      </c>
      <c r="AC78" s="75" t="n">
        <f aca="false">IF(V78&lt;&gt;X78,(IF(I78="",G78*INFORMAÇÕES!$U$116,IF(I78="O",G78,0))),0)</f>
        <v>0</v>
      </c>
      <c r="AD78" s="75" t="n">
        <f aca="false">IF(E78&lt;&gt;0,G78,0)</f>
        <v>0</v>
      </c>
    </row>
    <row r="79" s="174" customFormat="true" ht="14.25" hidden="false" customHeight="false" outlineLevel="0" collapsed="false">
      <c r="A79" s="159" t="n">
        <v>68</v>
      </c>
      <c r="B79" s="160" t="n">
        <f aca="false">M79</f>
        <v>0</v>
      </c>
      <c r="C79" s="161" t="n">
        <f aca="false">O79</f>
        <v>0</v>
      </c>
      <c r="D79" s="162" t="n">
        <f aca="false">P79</f>
        <v>0</v>
      </c>
      <c r="E79" s="163" t="n">
        <f aca="false">ROUND(Q79,2)</f>
        <v>0</v>
      </c>
      <c r="F79" s="163" t="n">
        <f aca="false">TRUNC((1+(IF(OR(H79=0,H79=""),'BDI REF.'!$K$5,CHOOSE(H79,'BDI REF.'!$K$5,'BDI REF.'!$K$6,'BDI REF.'!$K$7))))*R79,2)</f>
        <v>0</v>
      </c>
      <c r="G79" s="163" t="n">
        <f aca="false">IF(E79&lt;&gt;0,ROUND(E79*F79,2),IF(AD79=0,(SUMIF($V$12:$V$1011,B79,$AD$12:$AD$1011)),AD79))</f>
        <v>0</v>
      </c>
      <c r="H79" s="164"/>
      <c r="I79" s="165"/>
      <c r="J79" s="166" t="str">
        <f aca="false">IF(N79&lt;&gt;0,N79,"")</f>
        <v/>
      </c>
      <c r="K79" s="167"/>
      <c r="L79" s="168" t="str">
        <f aca="false">IF(B79&gt;0,"ok","ocultar")</f>
        <v>ocultar</v>
      </c>
      <c r="M79" s="185"/>
      <c r="N79" s="187"/>
      <c r="O79" s="177"/>
      <c r="P79" s="178"/>
      <c r="Q79" s="173"/>
      <c r="R79" s="179"/>
      <c r="S79" s="156"/>
      <c r="U79" s="88"/>
      <c r="V79" s="157" t="n">
        <f aca="false">IF(B79=0,V78,IF(ISNONTEXT(B79)=TRUE(),INT(B79),INT(LEFT(B79,FIND(".",B79)-1))))</f>
        <v>3</v>
      </c>
      <c r="W79" s="157" t="str">
        <f aca="false">IF(W80=1,1,IF(B79&lt;&gt;0,1,IF(C79&lt;&gt;0,1,IF(D79&lt;&gt;0,1,IF(E79&lt;&gt;0,1,"")))))</f>
        <v/>
      </c>
      <c r="X79" s="157" t="str">
        <f aca="false">IF(V79=0," ",IF(V79&lt;&gt;V78,V79," "))</f>
        <v> </v>
      </c>
      <c r="Y79" s="180"/>
      <c r="Z79" s="75" t="n">
        <f aca="false">IF(V79&lt;&gt;X79,(IF(I79="",G79*INFORMAÇÕES!$U$113,IF(I79="R",G79,0))),0)</f>
        <v>0</v>
      </c>
      <c r="AA79" s="75" t="n">
        <f aca="false">IF(V79&lt;&gt;X79,(IF(I79="",G79*INFORMAÇÕES!$U$114,IF(I79="C",G79,0))),0)</f>
        <v>0</v>
      </c>
      <c r="AB79" s="75" t="n">
        <f aca="false">IF(V79&lt;&gt;X79,(IF(I79="",G79*INFORMAÇÕES!$U$115,IF(I79="CF",G79,0))),0)</f>
        <v>0</v>
      </c>
      <c r="AC79" s="75" t="n">
        <f aca="false">IF(V79&lt;&gt;X79,(IF(I79="",G79*INFORMAÇÕES!$U$116,IF(I79="O",G79,0))),0)</f>
        <v>0</v>
      </c>
      <c r="AD79" s="75" t="n">
        <f aca="false">IF(E79&lt;&gt;0,G79,0)</f>
        <v>0</v>
      </c>
    </row>
    <row r="80" s="174" customFormat="true" ht="14.25" hidden="false" customHeight="false" outlineLevel="0" collapsed="false">
      <c r="A80" s="159" t="n">
        <v>69</v>
      </c>
      <c r="B80" s="160" t="n">
        <f aca="false">M80</f>
        <v>0</v>
      </c>
      <c r="C80" s="161" t="n">
        <f aca="false">O80</f>
        <v>0</v>
      </c>
      <c r="D80" s="162" t="n">
        <f aca="false">P80</f>
        <v>0</v>
      </c>
      <c r="E80" s="163" t="n">
        <f aca="false">ROUND(Q80,2)</f>
        <v>0</v>
      </c>
      <c r="F80" s="163" t="n">
        <f aca="false">TRUNC((1+(IF(OR(H80=0,H80=""),'BDI REF.'!$K$5,CHOOSE(H80,'BDI REF.'!$K$5,'BDI REF.'!$K$6,'BDI REF.'!$K$7))))*R80,2)</f>
        <v>0</v>
      </c>
      <c r="G80" s="163" t="n">
        <f aca="false">IF(E80&lt;&gt;0,ROUND(E80*F80,2),IF(AD80=0,(SUMIF($V$12:$V$1011,B80,$AD$12:$AD$1011)),AD80))</f>
        <v>0</v>
      </c>
      <c r="H80" s="164"/>
      <c r="I80" s="165"/>
      <c r="J80" s="166" t="str">
        <f aca="false">IF(N80&lt;&gt;0,N80,"")</f>
        <v/>
      </c>
      <c r="K80" s="167"/>
      <c r="L80" s="168" t="str">
        <f aca="false">IF(B80&gt;0,"ok","ocultar")</f>
        <v>ocultar</v>
      </c>
      <c r="M80" s="185"/>
      <c r="N80" s="187"/>
      <c r="O80" s="177"/>
      <c r="P80" s="178"/>
      <c r="Q80" s="173"/>
      <c r="R80" s="179"/>
      <c r="S80" s="156"/>
      <c r="U80" s="88"/>
      <c r="V80" s="157" t="n">
        <f aca="false">IF(B80=0,V79,IF(ISNONTEXT(B80)=TRUE(),INT(B80),INT(LEFT(B80,FIND(".",B80)-1))))</f>
        <v>3</v>
      </c>
      <c r="W80" s="157" t="str">
        <f aca="false">IF(W81=1,1,IF(B80&lt;&gt;0,1,IF(C80&lt;&gt;0,1,IF(D80&lt;&gt;0,1,IF(E80&lt;&gt;0,1,"")))))</f>
        <v/>
      </c>
      <c r="X80" s="157" t="str">
        <f aca="false">IF(V80=0," ",IF(V80&lt;&gt;V79,V80," "))</f>
        <v> </v>
      </c>
      <c r="Y80" s="180"/>
      <c r="Z80" s="75" t="n">
        <f aca="false">IF(V80&lt;&gt;X80,(IF(I80="",G80*INFORMAÇÕES!$U$113,IF(I80="R",G80,0))),0)</f>
        <v>0</v>
      </c>
      <c r="AA80" s="75" t="n">
        <f aca="false">IF(V80&lt;&gt;X80,(IF(I80="",G80*INFORMAÇÕES!$U$114,IF(I80="C",G80,0))),0)</f>
        <v>0</v>
      </c>
      <c r="AB80" s="75" t="n">
        <f aca="false">IF(V80&lt;&gt;X80,(IF(I80="",G80*INFORMAÇÕES!$U$115,IF(I80="CF",G80,0))),0)</f>
        <v>0</v>
      </c>
      <c r="AC80" s="75" t="n">
        <f aca="false">IF(V80&lt;&gt;X80,(IF(I80="",G80*INFORMAÇÕES!$U$116,IF(I80="O",G80,0))),0)</f>
        <v>0</v>
      </c>
      <c r="AD80" s="75" t="n">
        <f aca="false">IF(E80&lt;&gt;0,G80,0)</f>
        <v>0</v>
      </c>
    </row>
    <row r="81" s="174" customFormat="true" ht="14.25" hidden="false" customHeight="false" outlineLevel="0" collapsed="false">
      <c r="A81" s="159" t="n">
        <v>70</v>
      </c>
      <c r="B81" s="160" t="n">
        <f aca="false">M81</f>
        <v>0</v>
      </c>
      <c r="C81" s="161" t="n">
        <f aca="false">O81</f>
        <v>0</v>
      </c>
      <c r="D81" s="162" t="n">
        <f aca="false">P81</f>
        <v>0</v>
      </c>
      <c r="E81" s="163" t="n">
        <f aca="false">ROUND(Q81,2)</f>
        <v>0</v>
      </c>
      <c r="F81" s="163" t="n">
        <f aca="false">TRUNC((1+(IF(OR(H81=0,H81=""),'BDI REF.'!$K$5,CHOOSE(H81,'BDI REF.'!$K$5,'BDI REF.'!$K$6,'BDI REF.'!$K$7))))*R81,2)</f>
        <v>0</v>
      </c>
      <c r="G81" s="163" t="n">
        <f aca="false">IF(E81&lt;&gt;0,ROUND(E81*F81,2),IF(AD81=0,(SUMIF($V$12:$V$1011,B81,$AD$12:$AD$1011)),AD81))</f>
        <v>0</v>
      </c>
      <c r="H81" s="164"/>
      <c r="I81" s="165"/>
      <c r="J81" s="166" t="str">
        <f aca="false">IF(N81&lt;&gt;0,N81,"")</f>
        <v/>
      </c>
      <c r="K81" s="167"/>
      <c r="L81" s="168" t="str">
        <f aca="false">IF(B81&gt;0,"ok","ocultar")</f>
        <v>ocultar</v>
      </c>
      <c r="M81" s="185"/>
      <c r="N81" s="187"/>
      <c r="O81" s="177"/>
      <c r="P81" s="178"/>
      <c r="Q81" s="173"/>
      <c r="R81" s="179"/>
      <c r="S81" s="156"/>
      <c r="U81" s="88"/>
      <c r="V81" s="157" t="n">
        <f aca="false">IF(B81=0,V80,IF(ISNONTEXT(B81)=TRUE(),INT(B81),INT(LEFT(B81,FIND(".",B81)-1))))</f>
        <v>3</v>
      </c>
      <c r="W81" s="157" t="str">
        <f aca="false">IF(W82=1,1,IF(B81&lt;&gt;0,1,IF(C81&lt;&gt;0,1,IF(D81&lt;&gt;0,1,IF(E81&lt;&gt;0,1,"")))))</f>
        <v/>
      </c>
      <c r="X81" s="157" t="str">
        <f aca="false">IF(V81=0," ",IF(V81&lt;&gt;V80,V81," "))</f>
        <v> </v>
      </c>
      <c r="Y81" s="180"/>
      <c r="Z81" s="75" t="n">
        <f aca="false">IF(V81&lt;&gt;X81,(IF(I81="",G81*INFORMAÇÕES!$U$113,IF(I81="R",G81,0))),0)</f>
        <v>0</v>
      </c>
      <c r="AA81" s="75" t="n">
        <f aca="false">IF(V81&lt;&gt;X81,(IF(I81="",G81*INFORMAÇÕES!$U$114,IF(I81="C",G81,0))),0)</f>
        <v>0</v>
      </c>
      <c r="AB81" s="75" t="n">
        <f aca="false">IF(V81&lt;&gt;X81,(IF(I81="",G81*INFORMAÇÕES!$U$115,IF(I81="CF",G81,0))),0)</f>
        <v>0</v>
      </c>
      <c r="AC81" s="75" t="n">
        <f aca="false">IF(V81&lt;&gt;X81,(IF(I81="",G81*INFORMAÇÕES!$U$116,IF(I81="O",G81,0))),0)</f>
        <v>0</v>
      </c>
      <c r="AD81" s="75" t="n">
        <f aca="false">IF(E81&lt;&gt;0,G81,0)</f>
        <v>0</v>
      </c>
    </row>
    <row r="82" s="174" customFormat="true" ht="14.25" hidden="false" customHeight="false" outlineLevel="0" collapsed="false">
      <c r="A82" s="159" t="n">
        <v>71</v>
      </c>
      <c r="B82" s="160" t="n">
        <f aca="false">M82</f>
        <v>0</v>
      </c>
      <c r="C82" s="161" t="n">
        <f aca="false">O82</f>
        <v>0</v>
      </c>
      <c r="D82" s="162" t="n">
        <f aca="false">P82</f>
        <v>0</v>
      </c>
      <c r="E82" s="163" t="n">
        <f aca="false">ROUND(Q82,2)</f>
        <v>0</v>
      </c>
      <c r="F82" s="163" t="n">
        <f aca="false">TRUNC((1+(IF(OR(H82=0,H82=""),'BDI REF.'!$K$5,CHOOSE(H82,'BDI REF.'!$K$5,'BDI REF.'!$K$6,'BDI REF.'!$K$7))))*R82,2)</f>
        <v>0</v>
      </c>
      <c r="G82" s="163" t="n">
        <f aca="false">IF(E82&lt;&gt;0,ROUND(E82*F82,2),IF(AD82=0,(SUMIF($V$12:$V$1011,B82,$AD$12:$AD$1011)),AD82))</f>
        <v>0</v>
      </c>
      <c r="H82" s="164"/>
      <c r="I82" s="165"/>
      <c r="J82" s="166" t="str">
        <f aca="false">IF(N82&lt;&gt;0,N82,"")</f>
        <v/>
      </c>
      <c r="K82" s="167"/>
      <c r="L82" s="168" t="str">
        <f aca="false">IF(B82&gt;0,"ok","ocultar")</f>
        <v>ocultar</v>
      </c>
      <c r="M82" s="185"/>
      <c r="N82" s="187"/>
      <c r="O82" s="177"/>
      <c r="P82" s="178"/>
      <c r="Q82" s="173"/>
      <c r="R82" s="179"/>
      <c r="S82" s="156"/>
      <c r="U82" s="88"/>
      <c r="V82" s="157" t="n">
        <f aca="false">IF(B82=0,V81,IF(ISNONTEXT(B82)=TRUE(),INT(B82),INT(LEFT(B82,FIND(".",B82)-1))))</f>
        <v>3</v>
      </c>
      <c r="W82" s="157" t="str">
        <f aca="false">IF(W83=1,1,IF(B82&lt;&gt;0,1,IF(C82&lt;&gt;0,1,IF(D82&lt;&gt;0,1,IF(E82&lt;&gt;0,1,"")))))</f>
        <v/>
      </c>
      <c r="X82" s="157" t="str">
        <f aca="false">IF(V82=0," ",IF(V82&lt;&gt;V81,V82," "))</f>
        <v> </v>
      </c>
      <c r="Y82" s="180"/>
      <c r="Z82" s="75" t="n">
        <f aca="false">IF(V82&lt;&gt;X82,(IF(I82="",G82*INFORMAÇÕES!$U$113,IF(I82="R",G82,0))),0)</f>
        <v>0</v>
      </c>
      <c r="AA82" s="75" t="n">
        <f aca="false">IF(V82&lt;&gt;X82,(IF(I82="",G82*INFORMAÇÕES!$U$114,IF(I82="C",G82,0))),0)</f>
        <v>0</v>
      </c>
      <c r="AB82" s="75" t="n">
        <f aca="false">IF(V82&lt;&gt;X82,(IF(I82="",G82*INFORMAÇÕES!$U$115,IF(I82="CF",G82,0))),0)</f>
        <v>0</v>
      </c>
      <c r="AC82" s="75" t="n">
        <f aca="false">IF(V82&lt;&gt;X82,(IF(I82="",G82*INFORMAÇÕES!$U$116,IF(I82="O",G82,0))),0)</f>
        <v>0</v>
      </c>
      <c r="AD82" s="75" t="n">
        <f aca="false">IF(E82&lt;&gt;0,G82,0)</f>
        <v>0</v>
      </c>
    </row>
    <row r="83" s="174" customFormat="true" ht="14.25" hidden="false" customHeight="false" outlineLevel="0" collapsed="false">
      <c r="A83" s="159" t="n">
        <v>72</v>
      </c>
      <c r="B83" s="160" t="n">
        <f aca="false">M83</f>
        <v>0</v>
      </c>
      <c r="C83" s="161" t="n">
        <f aca="false">O83</f>
        <v>0</v>
      </c>
      <c r="D83" s="162" t="n">
        <f aca="false">P83</f>
        <v>0</v>
      </c>
      <c r="E83" s="163" t="n">
        <f aca="false">ROUND(Q83,2)</f>
        <v>0</v>
      </c>
      <c r="F83" s="163" t="n">
        <f aca="false">TRUNC((1+(IF(OR(H83=0,H83=""),'BDI REF.'!$K$5,CHOOSE(H83,'BDI REF.'!$K$5,'BDI REF.'!$K$6,'BDI REF.'!$K$7))))*R83,2)</f>
        <v>0</v>
      </c>
      <c r="G83" s="163" t="n">
        <f aca="false">IF(E83&lt;&gt;0,ROUND(E83*F83,2),IF(AD83=0,(SUMIF($V$12:$V$1011,B83,$AD$12:$AD$1011)),AD83))</f>
        <v>0</v>
      </c>
      <c r="H83" s="164"/>
      <c r="I83" s="165"/>
      <c r="J83" s="166" t="str">
        <f aca="false">IF(N83&lt;&gt;0,N83,"")</f>
        <v/>
      </c>
      <c r="K83" s="167"/>
      <c r="L83" s="168" t="str">
        <f aca="false">IF(B83&gt;0,"ok","ocultar")</f>
        <v>ocultar</v>
      </c>
      <c r="M83" s="185"/>
      <c r="N83" s="187"/>
      <c r="O83" s="177"/>
      <c r="P83" s="178"/>
      <c r="Q83" s="173"/>
      <c r="R83" s="179"/>
      <c r="S83" s="156"/>
      <c r="U83" s="88"/>
      <c r="V83" s="157" t="n">
        <f aca="false">IF(B83=0,V82,IF(ISNONTEXT(B83)=TRUE(),INT(B83),INT(LEFT(B83,FIND(".",B83)-1))))</f>
        <v>3</v>
      </c>
      <c r="W83" s="157" t="str">
        <f aca="false">IF(W84=1,1,IF(B83&lt;&gt;0,1,IF(C83&lt;&gt;0,1,IF(D83&lt;&gt;0,1,IF(E83&lt;&gt;0,1,"")))))</f>
        <v/>
      </c>
      <c r="X83" s="157" t="str">
        <f aca="false">IF(V83=0," ",IF(V83&lt;&gt;V82,V83," "))</f>
        <v> </v>
      </c>
      <c r="Y83" s="180"/>
      <c r="Z83" s="75" t="n">
        <f aca="false">IF(V83&lt;&gt;X83,(IF(I83="",G83*INFORMAÇÕES!$U$113,IF(I83="R",G83,0))),0)</f>
        <v>0</v>
      </c>
      <c r="AA83" s="75" t="n">
        <f aca="false">IF(V83&lt;&gt;X83,(IF(I83="",G83*INFORMAÇÕES!$U$114,IF(I83="C",G83,0))),0)</f>
        <v>0</v>
      </c>
      <c r="AB83" s="75" t="n">
        <f aca="false">IF(V83&lt;&gt;X83,(IF(I83="",G83*INFORMAÇÕES!$U$115,IF(I83="CF",G83,0))),0)</f>
        <v>0</v>
      </c>
      <c r="AC83" s="75" t="n">
        <f aca="false">IF(V83&lt;&gt;X83,(IF(I83="",G83*INFORMAÇÕES!$U$116,IF(I83="O",G83,0))),0)</f>
        <v>0</v>
      </c>
      <c r="AD83" s="75" t="n">
        <f aca="false">IF(E83&lt;&gt;0,G83,0)</f>
        <v>0</v>
      </c>
    </row>
    <row r="84" s="174" customFormat="true" ht="14.25" hidden="false" customHeight="false" outlineLevel="0" collapsed="false">
      <c r="A84" s="159" t="n">
        <v>73</v>
      </c>
      <c r="B84" s="160" t="n">
        <f aca="false">M84</f>
        <v>0</v>
      </c>
      <c r="C84" s="161" t="n">
        <f aca="false">O84</f>
        <v>0</v>
      </c>
      <c r="D84" s="162" t="n">
        <f aca="false">P84</f>
        <v>0</v>
      </c>
      <c r="E84" s="163" t="n">
        <f aca="false">ROUND(Q84,2)</f>
        <v>0</v>
      </c>
      <c r="F84" s="163" t="n">
        <f aca="false">TRUNC((1+(IF(OR(H84=0,H84=""),'BDI REF.'!$K$5,CHOOSE(H84,'BDI REF.'!$K$5,'BDI REF.'!$K$6,'BDI REF.'!$K$7))))*R84,2)</f>
        <v>0</v>
      </c>
      <c r="G84" s="163" t="n">
        <f aca="false">IF(E84&lt;&gt;0,ROUND(E84*F84,2),IF(AD84=0,(SUMIF($V$12:$V$1011,B84,$AD$12:$AD$1011)),AD84))</f>
        <v>0</v>
      </c>
      <c r="H84" s="164"/>
      <c r="I84" s="165"/>
      <c r="J84" s="166" t="str">
        <f aca="false">IF(N84&lt;&gt;0,N84,"")</f>
        <v/>
      </c>
      <c r="K84" s="167"/>
      <c r="L84" s="168" t="str">
        <f aca="false">IF(B84&gt;0,"ok","ocultar")</f>
        <v>ocultar</v>
      </c>
      <c r="M84" s="185"/>
      <c r="N84" s="187"/>
      <c r="O84" s="177"/>
      <c r="P84" s="178"/>
      <c r="Q84" s="173"/>
      <c r="R84" s="179"/>
      <c r="S84" s="156"/>
      <c r="U84" s="88"/>
      <c r="V84" s="157" t="n">
        <f aca="false">IF(B84=0,V83,IF(ISNONTEXT(B84)=TRUE(),INT(B84),INT(LEFT(B84,FIND(".",B84)-1))))</f>
        <v>3</v>
      </c>
      <c r="W84" s="157" t="str">
        <f aca="false">IF(W85=1,1,IF(B84&lt;&gt;0,1,IF(C84&lt;&gt;0,1,IF(D84&lt;&gt;0,1,IF(E84&lt;&gt;0,1,"")))))</f>
        <v/>
      </c>
      <c r="X84" s="157" t="str">
        <f aca="false">IF(V84=0," ",IF(V84&lt;&gt;V83,V84," "))</f>
        <v> </v>
      </c>
      <c r="Y84" s="180"/>
      <c r="Z84" s="75" t="n">
        <f aca="false">IF(V84&lt;&gt;X84,(IF(I84="",G84*INFORMAÇÕES!$U$113,IF(I84="R",G84,0))),0)</f>
        <v>0</v>
      </c>
      <c r="AA84" s="75" t="n">
        <f aca="false">IF(V84&lt;&gt;X84,(IF(I84="",G84*INFORMAÇÕES!$U$114,IF(I84="C",G84,0))),0)</f>
        <v>0</v>
      </c>
      <c r="AB84" s="75" t="n">
        <f aca="false">IF(V84&lt;&gt;X84,(IF(I84="",G84*INFORMAÇÕES!$U$115,IF(I84="CF",G84,0))),0)</f>
        <v>0</v>
      </c>
      <c r="AC84" s="75" t="n">
        <f aca="false">IF(V84&lt;&gt;X84,(IF(I84="",G84*INFORMAÇÕES!$U$116,IF(I84="O",G84,0))),0)</f>
        <v>0</v>
      </c>
      <c r="AD84" s="75" t="n">
        <f aca="false">IF(E84&lt;&gt;0,G84,0)</f>
        <v>0</v>
      </c>
    </row>
    <row r="85" s="174" customFormat="true" ht="14.25" hidden="false" customHeight="false" outlineLevel="0" collapsed="false">
      <c r="A85" s="159" t="n">
        <v>74</v>
      </c>
      <c r="B85" s="160" t="n">
        <f aca="false">M85</f>
        <v>0</v>
      </c>
      <c r="C85" s="161" t="n">
        <f aca="false">O85</f>
        <v>0</v>
      </c>
      <c r="D85" s="162" t="n">
        <f aca="false">P85</f>
        <v>0</v>
      </c>
      <c r="E85" s="163" t="n">
        <f aca="false">ROUND(Q85,2)</f>
        <v>0</v>
      </c>
      <c r="F85" s="163" t="n">
        <f aca="false">TRUNC((1+(IF(OR(H85=0,H85=""),'BDI REF.'!$K$5,CHOOSE(H85,'BDI REF.'!$K$5,'BDI REF.'!$K$6,'BDI REF.'!$K$7))))*R85,2)</f>
        <v>0</v>
      </c>
      <c r="G85" s="163" t="n">
        <f aca="false">IF(E85&lt;&gt;0,ROUND(E85*F85,2),IF(AD85=0,(SUMIF($V$12:$V$1011,B85,$AD$12:$AD$1011)),AD85))</f>
        <v>0</v>
      </c>
      <c r="H85" s="164"/>
      <c r="I85" s="165"/>
      <c r="J85" s="166" t="str">
        <f aca="false">IF(N85&lt;&gt;0,N85,"")</f>
        <v/>
      </c>
      <c r="K85" s="167"/>
      <c r="L85" s="168" t="str">
        <f aca="false">IF(B85&gt;0,"ok","ocultar")</f>
        <v>ocultar</v>
      </c>
      <c r="M85" s="185"/>
      <c r="N85" s="187"/>
      <c r="O85" s="177"/>
      <c r="P85" s="178"/>
      <c r="Q85" s="173"/>
      <c r="R85" s="179"/>
      <c r="S85" s="156"/>
      <c r="U85" s="88"/>
      <c r="V85" s="157" t="n">
        <f aca="false">IF(B85=0,V84,IF(ISNONTEXT(B85)=TRUE(),INT(B85),INT(LEFT(B85,FIND(".",B85)-1))))</f>
        <v>3</v>
      </c>
      <c r="W85" s="157" t="str">
        <f aca="false">IF(W86=1,1,IF(B85&lt;&gt;0,1,IF(C85&lt;&gt;0,1,IF(D85&lt;&gt;0,1,IF(E85&lt;&gt;0,1,"")))))</f>
        <v/>
      </c>
      <c r="X85" s="157" t="str">
        <f aca="false">IF(V85=0," ",IF(V85&lt;&gt;V84,V85," "))</f>
        <v> </v>
      </c>
      <c r="Y85" s="180"/>
      <c r="Z85" s="75" t="n">
        <f aca="false">IF(V85&lt;&gt;X85,(IF(I85="",G85*INFORMAÇÕES!$U$113,IF(I85="R",G85,0))),0)</f>
        <v>0</v>
      </c>
      <c r="AA85" s="75" t="n">
        <f aca="false">IF(V85&lt;&gt;X85,(IF(I85="",G85*INFORMAÇÕES!$U$114,IF(I85="C",G85,0))),0)</f>
        <v>0</v>
      </c>
      <c r="AB85" s="75" t="n">
        <f aca="false">IF(V85&lt;&gt;X85,(IF(I85="",G85*INFORMAÇÕES!$U$115,IF(I85="CF",G85,0))),0)</f>
        <v>0</v>
      </c>
      <c r="AC85" s="75" t="n">
        <f aca="false">IF(V85&lt;&gt;X85,(IF(I85="",G85*INFORMAÇÕES!$U$116,IF(I85="O",G85,0))),0)</f>
        <v>0</v>
      </c>
      <c r="AD85" s="75" t="n">
        <f aca="false">IF(E85&lt;&gt;0,G85,0)</f>
        <v>0</v>
      </c>
    </row>
    <row r="86" s="174" customFormat="true" ht="14.25" hidden="false" customHeight="false" outlineLevel="0" collapsed="false">
      <c r="A86" s="159" t="n">
        <v>75</v>
      </c>
      <c r="B86" s="160" t="n">
        <f aca="false">M86</f>
        <v>0</v>
      </c>
      <c r="C86" s="161" t="n">
        <f aca="false">O86</f>
        <v>0</v>
      </c>
      <c r="D86" s="162" t="n">
        <f aca="false">P86</f>
        <v>0</v>
      </c>
      <c r="E86" s="163" t="n">
        <f aca="false">ROUND(Q86,2)</f>
        <v>0</v>
      </c>
      <c r="F86" s="163" t="n">
        <f aca="false">TRUNC((1+(IF(OR(H86=0,H86=""),'BDI REF.'!$K$5,CHOOSE(H86,'BDI REF.'!$K$5,'BDI REF.'!$K$6,'BDI REF.'!$K$7))))*R86,2)</f>
        <v>0</v>
      </c>
      <c r="G86" s="163" t="n">
        <f aca="false">IF(E86&lt;&gt;0,ROUND(E86*F86,2),IF(AD86=0,(SUMIF($V$12:$V$1011,B86,$AD$12:$AD$1011)),AD86))</f>
        <v>0</v>
      </c>
      <c r="H86" s="164"/>
      <c r="I86" s="165"/>
      <c r="J86" s="166" t="str">
        <f aca="false">IF(N86&lt;&gt;0,N86,"")</f>
        <v/>
      </c>
      <c r="K86" s="167"/>
      <c r="L86" s="168" t="str">
        <f aca="false">IF(B86&gt;0,"ok","ocultar")</f>
        <v>ocultar</v>
      </c>
      <c r="M86" s="185"/>
      <c r="N86" s="187"/>
      <c r="O86" s="177"/>
      <c r="P86" s="178"/>
      <c r="Q86" s="173"/>
      <c r="R86" s="179"/>
      <c r="S86" s="156"/>
      <c r="U86" s="88"/>
      <c r="V86" s="157" t="n">
        <f aca="false">IF(B86=0,V85,IF(ISNONTEXT(B86)=TRUE(),INT(B86),INT(LEFT(B86,FIND(".",B86)-1))))</f>
        <v>3</v>
      </c>
      <c r="W86" s="157" t="str">
        <f aca="false">IF(W87=1,1,IF(B86&lt;&gt;0,1,IF(C86&lt;&gt;0,1,IF(D86&lt;&gt;0,1,IF(E86&lt;&gt;0,1,"")))))</f>
        <v/>
      </c>
      <c r="X86" s="157" t="str">
        <f aca="false">IF(V86=0," ",IF(V86&lt;&gt;V85,V86," "))</f>
        <v> </v>
      </c>
      <c r="Y86" s="180"/>
      <c r="Z86" s="75" t="n">
        <f aca="false">IF(V86&lt;&gt;X86,(IF(I86="",G86*INFORMAÇÕES!$U$113,IF(I86="R",G86,0))),0)</f>
        <v>0</v>
      </c>
      <c r="AA86" s="75" t="n">
        <f aca="false">IF(V86&lt;&gt;X86,(IF(I86="",G86*INFORMAÇÕES!$U$114,IF(I86="C",G86,0))),0)</f>
        <v>0</v>
      </c>
      <c r="AB86" s="75" t="n">
        <f aca="false">IF(V86&lt;&gt;X86,(IF(I86="",G86*INFORMAÇÕES!$U$115,IF(I86="CF",G86,0))),0)</f>
        <v>0</v>
      </c>
      <c r="AC86" s="75" t="n">
        <f aca="false">IF(V86&lt;&gt;X86,(IF(I86="",G86*INFORMAÇÕES!$U$116,IF(I86="O",G86,0))),0)</f>
        <v>0</v>
      </c>
      <c r="AD86" s="75" t="n">
        <f aca="false">IF(E86&lt;&gt;0,G86,0)</f>
        <v>0</v>
      </c>
    </row>
    <row r="87" s="174" customFormat="true" ht="14.25" hidden="false" customHeight="false" outlineLevel="0" collapsed="false">
      <c r="A87" s="159" t="n">
        <v>76</v>
      </c>
      <c r="B87" s="160" t="n">
        <f aca="false">M87</f>
        <v>0</v>
      </c>
      <c r="C87" s="161" t="n">
        <f aca="false">O87</f>
        <v>0</v>
      </c>
      <c r="D87" s="162" t="n">
        <f aca="false">P87</f>
        <v>0</v>
      </c>
      <c r="E87" s="163" t="n">
        <f aca="false">ROUND(Q87,2)</f>
        <v>0</v>
      </c>
      <c r="F87" s="163" t="n">
        <f aca="false">TRUNC((1+(IF(OR(H87=0,H87=""),'BDI REF.'!$K$5,CHOOSE(H87,'BDI REF.'!$K$5,'BDI REF.'!$K$6,'BDI REF.'!$K$7))))*R87,2)</f>
        <v>0</v>
      </c>
      <c r="G87" s="163" t="n">
        <f aca="false">IF(E87&lt;&gt;0,ROUND(E87*F87,2),IF(AD87=0,(SUMIF($V$12:$V$1011,B87,$AD$12:$AD$1011)),AD87))</f>
        <v>0</v>
      </c>
      <c r="H87" s="164"/>
      <c r="I87" s="165"/>
      <c r="J87" s="166" t="str">
        <f aca="false">IF(N87&lt;&gt;0,N87,"")</f>
        <v/>
      </c>
      <c r="K87" s="167"/>
      <c r="L87" s="168" t="str">
        <f aca="false">IF(B87&gt;0,"ok","ocultar")</f>
        <v>ocultar</v>
      </c>
      <c r="M87" s="185"/>
      <c r="N87" s="187"/>
      <c r="O87" s="177"/>
      <c r="P87" s="178"/>
      <c r="Q87" s="173"/>
      <c r="R87" s="179"/>
      <c r="S87" s="156"/>
      <c r="U87" s="88"/>
      <c r="V87" s="157" t="n">
        <f aca="false">IF(B87=0,V86,IF(ISNONTEXT(B87)=TRUE(),INT(B87),INT(LEFT(B87,FIND(".",B87)-1))))</f>
        <v>3</v>
      </c>
      <c r="W87" s="157" t="str">
        <f aca="false">IF(W88=1,1,IF(B87&lt;&gt;0,1,IF(C87&lt;&gt;0,1,IF(D87&lt;&gt;0,1,IF(E87&lt;&gt;0,1,"")))))</f>
        <v/>
      </c>
      <c r="X87" s="157" t="str">
        <f aca="false">IF(V87=0," ",IF(V87&lt;&gt;V86,V87," "))</f>
        <v> </v>
      </c>
      <c r="Y87" s="180"/>
      <c r="Z87" s="75" t="n">
        <f aca="false">IF(V87&lt;&gt;X87,(IF(I87="",G87*INFORMAÇÕES!$U$113,IF(I87="R",G87,0))),0)</f>
        <v>0</v>
      </c>
      <c r="AA87" s="75" t="n">
        <f aca="false">IF(V87&lt;&gt;X87,(IF(I87="",G87*INFORMAÇÕES!$U$114,IF(I87="C",G87,0))),0)</f>
        <v>0</v>
      </c>
      <c r="AB87" s="75" t="n">
        <f aca="false">IF(V87&lt;&gt;X87,(IF(I87="",G87*INFORMAÇÕES!$U$115,IF(I87="CF",G87,0))),0)</f>
        <v>0</v>
      </c>
      <c r="AC87" s="75" t="n">
        <f aca="false">IF(V87&lt;&gt;X87,(IF(I87="",G87*INFORMAÇÕES!$U$116,IF(I87="O",G87,0))),0)</f>
        <v>0</v>
      </c>
      <c r="AD87" s="75" t="n">
        <f aca="false">IF(E87&lt;&gt;0,G87,0)</f>
        <v>0</v>
      </c>
    </row>
    <row r="88" s="174" customFormat="true" ht="14.25" hidden="false" customHeight="false" outlineLevel="0" collapsed="false">
      <c r="A88" s="159" t="n">
        <v>77</v>
      </c>
      <c r="B88" s="160" t="n">
        <f aca="false">M88</f>
        <v>0</v>
      </c>
      <c r="C88" s="161" t="n">
        <f aca="false">O88</f>
        <v>0</v>
      </c>
      <c r="D88" s="162" t="n">
        <f aca="false">P88</f>
        <v>0</v>
      </c>
      <c r="E88" s="163" t="n">
        <f aca="false">ROUND(Q88,2)</f>
        <v>0</v>
      </c>
      <c r="F88" s="163" t="n">
        <f aca="false">TRUNC((1+(IF(OR(H88=0,H88=""),'BDI REF.'!$K$5,CHOOSE(H88,'BDI REF.'!$K$5,'BDI REF.'!$K$6,'BDI REF.'!$K$7))))*R88,2)</f>
        <v>0</v>
      </c>
      <c r="G88" s="163" t="n">
        <f aca="false">IF(E88&lt;&gt;0,ROUND(E88*F88,2),IF(AD88=0,(SUMIF($V$12:$V$1011,B88,$AD$12:$AD$1011)),AD88))</f>
        <v>0</v>
      </c>
      <c r="H88" s="164"/>
      <c r="I88" s="165"/>
      <c r="J88" s="166" t="str">
        <f aca="false">IF(N88&lt;&gt;0,N88,"")</f>
        <v/>
      </c>
      <c r="K88" s="167"/>
      <c r="L88" s="168" t="str">
        <f aca="false">IF(B88&gt;0,"ok","ocultar")</f>
        <v>ocultar</v>
      </c>
      <c r="M88" s="185"/>
      <c r="N88" s="187"/>
      <c r="O88" s="177"/>
      <c r="P88" s="178"/>
      <c r="Q88" s="173"/>
      <c r="R88" s="179"/>
      <c r="S88" s="156"/>
      <c r="U88" s="88"/>
      <c r="V88" s="157" t="n">
        <f aca="false">IF(B88=0,V87,IF(ISNONTEXT(B88)=TRUE(),INT(B88),INT(LEFT(B88,FIND(".",B88)-1))))</f>
        <v>3</v>
      </c>
      <c r="W88" s="157" t="str">
        <f aca="false">IF(W89=1,1,IF(B88&lt;&gt;0,1,IF(C88&lt;&gt;0,1,IF(D88&lt;&gt;0,1,IF(E88&lt;&gt;0,1,"")))))</f>
        <v/>
      </c>
      <c r="X88" s="157" t="str">
        <f aca="false">IF(V88=0," ",IF(V88&lt;&gt;V87,V88," "))</f>
        <v> </v>
      </c>
      <c r="Y88" s="180"/>
      <c r="Z88" s="75" t="n">
        <f aca="false">IF(V88&lt;&gt;X88,(IF(I88="",G88*INFORMAÇÕES!$U$113,IF(I88="R",G88,0))),0)</f>
        <v>0</v>
      </c>
      <c r="AA88" s="75" t="n">
        <f aca="false">IF(V88&lt;&gt;X88,(IF(I88="",G88*INFORMAÇÕES!$U$114,IF(I88="C",G88,0))),0)</f>
        <v>0</v>
      </c>
      <c r="AB88" s="75" t="n">
        <f aca="false">IF(V88&lt;&gt;X88,(IF(I88="",G88*INFORMAÇÕES!$U$115,IF(I88="CF",G88,0))),0)</f>
        <v>0</v>
      </c>
      <c r="AC88" s="75" t="n">
        <f aca="false">IF(V88&lt;&gt;X88,(IF(I88="",G88*INFORMAÇÕES!$U$116,IF(I88="O",G88,0))),0)</f>
        <v>0</v>
      </c>
      <c r="AD88" s="75" t="n">
        <f aca="false">IF(E88&lt;&gt;0,G88,0)</f>
        <v>0</v>
      </c>
    </row>
    <row r="89" s="174" customFormat="true" ht="14.25" hidden="false" customHeight="false" outlineLevel="0" collapsed="false">
      <c r="A89" s="159" t="n">
        <v>78</v>
      </c>
      <c r="B89" s="160" t="n">
        <f aca="false">M89</f>
        <v>0</v>
      </c>
      <c r="C89" s="161" t="n">
        <f aca="false">O89</f>
        <v>0</v>
      </c>
      <c r="D89" s="162" t="n">
        <f aca="false">P89</f>
        <v>0</v>
      </c>
      <c r="E89" s="163" t="n">
        <f aca="false">ROUND(Q89,2)</f>
        <v>0</v>
      </c>
      <c r="F89" s="163" t="n">
        <f aca="false">TRUNC((1+(IF(OR(H89=0,H89=""),'BDI REF.'!$K$5,CHOOSE(H89,'BDI REF.'!$K$5,'BDI REF.'!$K$6,'BDI REF.'!$K$7))))*R89,2)</f>
        <v>0</v>
      </c>
      <c r="G89" s="163" t="n">
        <f aca="false">IF(E89&lt;&gt;0,ROUND(E89*F89,2),IF(AD89=0,(SUMIF($V$12:$V$1011,B89,$AD$12:$AD$1011)),AD89))</f>
        <v>0</v>
      </c>
      <c r="H89" s="164"/>
      <c r="I89" s="165"/>
      <c r="J89" s="166" t="str">
        <f aca="false">IF(N89&lt;&gt;0,N89,"")</f>
        <v/>
      </c>
      <c r="K89" s="167"/>
      <c r="L89" s="168" t="str">
        <f aca="false">IF(B89&gt;0,"ok","ocultar")</f>
        <v>ocultar</v>
      </c>
      <c r="M89" s="185"/>
      <c r="N89" s="187"/>
      <c r="O89" s="177"/>
      <c r="P89" s="178"/>
      <c r="Q89" s="173"/>
      <c r="R89" s="179"/>
      <c r="S89" s="156"/>
      <c r="U89" s="88"/>
      <c r="V89" s="157" t="n">
        <f aca="false">IF(B89=0,V88,IF(ISNONTEXT(B89)=TRUE(),INT(B89),INT(LEFT(B89,FIND(".",B89)-1))))</f>
        <v>3</v>
      </c>
      <c r="W89" s="157" t="str">
        <f aca="false">IF(W90=1,1,IF(B89&lt;&gt;0,1,IF(C89&lt;&gt;0,1,IF(D89&lt;&gt;0,1,IF(E89&lt;&gt;0,1,"")))))</f>
        <v/>
      </c>
      <c r="X89" s="157" t="str">
        <f aca="false">IF(V89=0," ",IF(V89&lt;&gt;V88,V89," "))</f>
        <v> </v>
      </c>
      <c r="Y89" s="180"/>
      <c r="Z89" s="75" t="n">
        <f aca="false">IF(V89&lt;&gt;X89,(IF(I89="",G89*INFORMAÇÕES!$U$113,IF(I89="R",G89,0))),0)</f>
        <v>0</v>
      </c>
      <c r="AA89" s="75" t="n">
        <f aca="false">IF(V89&lt;&gt;X89,(IF(I89="",G89*INFORMAÇÕES!$U$114,IF(I89="C",G89,0))),0)</f>
        <v>0</v>
      </c>
      <c r="AB89" s="75" t="n">
        <f aca="false">IF(V89&lt;&gt;X89,(IF(I89="",G89*INFORMAÇÕES!$U$115,IF(I89="CF",G89,0))),0)</f>
        <v>0</v>
      </c>
      <c r="AC89" s="75" t="n">
        <f aca="false">IF(V89&lt;&gt;X89,(IF(I89="",G89*INFORMAÇÕES!$U$116,IF(I89="O",G89,0))),0)</f>
        <v>0</v>
      </c>
      <c r="AD89" s="75" t="n">
        <f aca="false">IF(E89&lt;&gt;0,G89,0)</f>
        <v>0</v>
      </c>
    </row>
    <row r="90" s="174" customFormat="true" ht="14.25" hidden="false" customHeight="false" outlineLevel="0" collapsed="false">
      <c r="A90" s="159" t="n">
        <v>79</v>
      </c>
      <c r="B90" s="160" t="n">
        <f aca="false">M90</f>
        <v>0</v>
      </c>
      <c r="C90" s="161" t="n">
        <f aca="false">O90</f>
        <v>0</v>
      </c>
      <c r="D90" s="162" t="n">
        <f aca="false">P90</f>
        <v>0</v>
      </c>
      <c r="E90" s="163" t="n">
        <f aca="false">ROUND(Q90,2)</f>
        <v>0</v>
      </c>
      <c r="F90" s="163" t="n">
        <f aca="false">TRUNC((1+(IF(OR(H90=0,H90=""),'BDI REF.'!$K$5,CHOOSE(H90,'BDI REF.'!$K$5,'BDI REF.'!$K$6,'BDI REF.'!$K$7))))*R90,2)</f>
        <v>0</v>
      </c>
      <c r="G90" s="163" t="n">
        <f aca="false">IF(E90&lt;&gt;0,ROUND(E90*F90,2),IF(AD90=0,(SUMIF($V$12:$V$1011,B90,$AD$12:$AD$1011)),AD90))</f>
        <v>0</v>
      </c>
      <c r="H90" s="164"/>
      <c r="I90" s="165"/>
      <c r="J90" s="166" t="str">
        <f aca="false">IF(N90&lt;&gt;0,N90,"")</f>
        <v/>
      </c>
      <c r="K90" s="167"/>
      <c r="L90" s="168" t="str">
        <f aca="false">IF(B90&gt;0,"ok","ocultar")</f>
        <v>ocultar</v>
      </c>
      <c r="M90" s="185"/>
      <c r="N90" s="187"/>
      <c r="O90" s="177"/>
      <c r="P90" s="178"/>
      <c r="Q90" s="173"/>
      <c r="R90" s="179"/>
      <c r="S90" s="156"/>
      <c r="U90" s="88"/>
      <c r="V90" s="157" t="n">
        <f aca="false">IF(B90=0,V89,IF(ISNONTEXT(B90)=TRUE(),INT(B90),INT(LEFT(B90,FIND(".",B90)-1))))</f>
        <v>3</v>
      </c>
      <c r="W90" s="157" t="str">
        <f aca="false">IF(W91=1,1,IF(B90&lt;&gt;0,1,IF(C90&lt;&gt;0,1,IF(D90&lt;&gt;0,1,IF(E90&lt;&gt;0,1,"")))))</f>
        <v/>
      </c>
      <c r="X90" s="157" t="str">
        <f aca="false">IF(V90=0," ",IF(V90&lt;&gt;V89,V90," "))</f>
        <v> </v>
      </c>
      <c r="Y90" s="180"/>
      <c r="Z90" s="75" t="n">
        <f aca="false">IF(V90&lt;&gt;X90,(IF(I90="",G90*INFORMAÇÕES!$U$113,IF(I90="R",G90,0))),0)</f>
        <v>0</v>
      </c>
      <c r="AA90" s="75" t="n">
        <f aca="false">IF(V90&lt;&gt;X90,(IF(I90="",G90*INFORMAÇÕES!$U$114,IF(I90="C",G90,0))),0)</f>
        <v>0</v>
      </c>
      <c r="AB90" s="75" t="n">
        <f aca="false">IF(V90&lt;&gt;X90,(IF(I90="",G90*INFORMAÇÕES!$U$115,IF(I90="CF",G90,0))),0)</f>
        <v>0</v>
      </c>
      <c r="AC90" s="75" t="n">
        <f aca="false">IF(V90&lt;&gt;X90,(IF(I90="",G90*INFORMAÇÕES!$U$116,IF(I90="O",G90,0))),0)</f>
        <v>0</v>
      </c>
      <c r="AD90" s="75" t="n">
        <f aca="false">IF(E90&lt;&gt;0,G90,0)</f>
        <v>0</v>
      </c>
    </row>
    <row r="91" s="174" customFormat="true" ht="14.25" hidden="false" customHeight="false" outlineLevel="0" collapsed="false">
      <c r="A91" s="159" t="n">
        <v>80</v>
      </c>
      <c r="B91" s="160" t="n">
        <f aca="false">M91</f>
        <v>0</v>
      </c>
      <c r="C91" s="161" t="n">
        <f aca="false">O91</f>
        <v>0</v>
      </c>
      <c r="D91" s="162" t="n">
        <f aca="false">P91</f>
        <v>0</v>
      </c>
      <c r="E91" s="163" t="n">
        <f aca="false">ROUND(Q91,2)</f>
        <v>0</v>
      </c>
      <c r="F91" s="163" t="n">
        <f aca="false">TRUNC((1+(IF(OR(H91=0,H91=""),'BDI REF.'!$K$5,CHOOSE(H91,'BDI REF.'!$K$5,'BDI REF.'!$K$6,'BDI REF.'!$K$7))))*R91,2)</f>
        <v>0</v>
      </c>
      <c r="G91" s="163" t="n">
        <f aca="false">IF(E91&lt;&gt;0,ROUND(E91*F91,2),IF(AD91=0,(SUMIF($V$12:$V$1011,B91,$AD$12:$AD$1011)),AD91))</f>
        <v>0</v>
      </c>
      <c r="H91" s="164"/>
      <c r="I91" s="165"/>
      <c r="J91" s="166" t="str">
        <f aca="false">IF(N91&lt;&gt;0,N91,"")</f>
        <v/>
      </c>
      <c r="K91" s="167"/>
      <c r="L91" s="168" t="str">
        <f aca="false">IF(B91&gt;0,"ok","ocultar")</f>
        <v>ocultar</v>
      </c>
      <c r="M91" s="185"/>
      <c r="N91" s="187"/>
      <c r="O91" s="177"/>
      <c r="P91" s="178"/>
      <c r="Q91" s="173"/>
      <c r="R91" s="179"/>
      <c r="S91" s="156"/>
      <c r="U91" s="88"/>
      <c r="V91" s="157" t="n">
        <f aca="false">IF(B91=0,V90,IF(ISNONTEXT(B91)=TRUE(),INT(B91),INT(LEFT(B91,FIND(".",B91)-1))))</f>
        <v>3</v>
      </c>
      <c r="W91" s="157" t="str">
        <f aca="false">IF(W92=1,1,IF(B91&lt;&gt;0,1,IF(C91&lt;&gt;0,1,IF(D91&lt;&gt;0,1,IF(E91&lt;&gt;0,1,"")))))</f>
        <v/>
      </c>
      <c r="X91" s="157" t="str">
        <f aca="false">IF(V91=0," ",IF(V91&lt;&gt;V90,V91," "))</f>
        <v> </v>
      </c>
      <c r="Y91" s="180"/>
      <c r="Z91" s="75" t="n">
        <f aca="false">IF(V91&lt;&gt;X91,(IF(I91="",G91*INFORMAÇÕES!$U$113,IF(I91="R",G91,0))),0)</f>
        <v>0</v>
      </c>
      <c r="AA91" s="75" t="n">
        <f aca="false">IF(V91&lt;&gt;X91,(IF(I91="",G91*INFORMAÇÕES!$U$114,IF(I91="C",G91,0))),0)</f>
        <v>0</v>
      </c>
      <c r="AB91" s="75" t="n">
        <f aca="false">IF(V91&lt;&gt;X91,(IF(I91="",G91*INFORMAÇÕES!$U$115,IF(I91="CF",G91,0))),0)</f>
        <v>0</v>
      </c>
      <c r="AC91" s="75" t="n">
        <f aca="false">IF(V91&lt;&gt;X91,(IF(I91="",G91*INFORMAÇÕES!$U$116,IF(I91="O",G91,0))),0)</f>
        <v>0</v>
      </c>
      <c r="AD91" s="75" t="n">
        <f aca="false">IF(E91&lt;&gt;0,G91,0)</f>
        <v>0</v>
      </c>
    </row>
    <row r="92" s="174" customFormat="true" ht="14.25" hidden="false" customHeight="false" outlineLevel="0" collapsed="false">
      <c r="A92" s="159" t="n">
        <v>81</v>
      </c>
      <c r="B92" s="160" t="n">
        <f aca="false">M92</f>
        <v>0</v>
      </c>
      <c r="C92" s="161" t="n">
        <f aca="false">O92</f>
        <v>0</v>
      </c>
      <c r="D92" s="162" t="n">
        <f aca="false">P92</f>
        <v>0</v>
      </c>
      <c r="E92" s="163" t="n">
        <f aca="false">ROUND(Q92,2)</f>
        <v>0</v>
      </c>
      <c r="F92" s="163" t="n">
        <f aca="false">TRUNC((1+(IF(OR(H92=0,H92=""),'BDI REF.'!$K$5,CHOOSE(H92,'BDI REF.'!$K$5,'BDI REF.'!$K$6,'BDI REF.'!$K$7))))*R92,2)</f>
        <v>0</v>
      </c>
      <c r="G92" s="163" t="n">
        <f aca="false">IF(E92&lt;&gt;0,ROUND(E92*F92,2),IF(AD92=0,(SUMIF($V$12:$V$1011,B92,$AD$12:$AD$1011)),AD92))</f>
        <v>0</v>
      </c>
      <c r="H92" s="164"/>
      <c r="I92" s="165"/>
      <c r="J92" s="166" t="str">
        <f aca="false">IF(N92&lt;&gt;0,N92,"")</f>
        <v/>
      </c>
      <c r="K92" s="167"/>
      <c r="L92" s="168" t="str">
        <f aca="false">IF(B92&gt;0,"ok","ocultar")</f>
        <v>ocultar</v>
      </c>
      <c r="M92" s="185"/>
      <c r="N92" s="187"/>
      <c r="O92" s="177"/>
      <c r="P92" s="178"/>
      <c r="Q92" s="173"/>
      <c r="R92" s="179"/>
      <c r="S92" s="156"/>
      <c r="U92" s="88"/>
      <c r="V92" s="157" t="n">
        <f aca="false">IF(B92=0,V91,IF(ISNONTEXT(B92)=TRUE(),INT(B92),INT(LEFT(B92,FIND(".",B92)-1))))</f>
        <v>3</v>
      </c>
      <c r="W92" s="157" t="str">
        <f aca="false">IF(W93=1,1,IF(B92&lt;&gt;0,1,IF(C92&lt;&gt;0,1,IF(D92&lt;&gt;0,1,IF(E92&lt;&gt;0,1,"")))))</f>
        <v/>
      </c>
      <c r="X92" s="157" t="str">
        <f aca="false">IF(V92=0," ",IF(V92&lt;&gt;V91,V92," "))</f>
        <v> </v>
      </c>
      <c r="Y92" s="180"/>
      <c r="Z92" s="75" t="n">
        <f aca="false">IF(V92&lt;&gt;X92,(IF(I92="",G92*INFORMAÇÕES!$U$113,IF(I92="R",G92,0))),0)</f>
        <v>0</v>
      </c>
      <c r="AA92" s="75" t="n">
        <f aca="false">IF(V92&lt;&gt;X92,(IF(I92="",G92*INFORMAÇÕES!$U$114,IF(I92="C",G92,0))),0)</f>
        <v>0</v>
      </c>
      <c r="AB92" s="75" t="n">
        <f aca="false">IF(V92&lt;&gt;X92,(IF(I92="",G92*INFORMAÇÕES!$U$115,IF(I92="CF",G92,0))),0)</f>
        <v>0</v>
      </c>
      <c r="AC92" s="75" t="n">
        <f aca="false">IF(V92&lt;&gt;X92,(IF(I92="",G92*INFORMAÇÕES!$U$116,IF(I92="O",G92,0))),0)</f>
        <v>0</v>
      </c>
      <c r="AD92" s="75" t="n">
        <f aca="false">IF(E92&lt;&gt;0,G92,0)</f>
        <v>0</v>
      </c>
    </row>
    <row r="93" s="174" customFormat="true" ht="14.25" hidden="false" customHeight="false" outlineLevel="0" collapsed="false">
      <c r="A93" s="159" t="n">
        <v>82</v>
      </c>
      <c r="B93" s="160" t="n">
        <f aca="false">M93</f>
        <v>0</v>
      </c>
      <c r="C93" s="161" t="n">
        <f aca="false">O93</f>
        <v>0</v>
      </c>
      <c r="D93" s="162" t="n">
        <f aca="false">P93</f>
        <v>0</v>
      </c>
      <c r="E93" s="163" t="n">
        <f aca="false">ROUND(Q93,2)</f>
        <v>0</v>
      </c>
      <c r="F93" s="163" t="n">
        <f aca="false">TRUNC((1+(IF(OR(H93=0,H93=""),'BDI REF.'!$K$5,CHOOSE(H93,'BDI REF.'!$K$5,'BDI REF.'!$K$6,'BDI REF.'!$K$7))))*R93,2)</f>
        <v>0</v>
      </c>
      <c r="G93" s="163" t="n">
        <f aca="false">IF(E93&lt;&gt;0,ROUND(E93*F93,2),IF(AD93=0,(SUMIF($V$12:$V$1011,B93,$AD$12:$AD$1011)),AD93))</f>
        <v>0</v>
      </c>
      <c r="H93" s="164"/>
      <c r="I93" s="165"/>
      <c r="J93" s="166" t="str">
        <f aca="false">IF(N93&lt;&gt;0,N93,"")</f>
        <v/>
      </c>
      <c r="K93" s="167"/>
      <c r="L93" s="168" t="str">
        <f aca="false">IF(B93&gt;0,"ok","ocultar")</f>
        <v>ocultar</v>
      </c>
      <c r="M93" s="185"/>
      <c r="N93" s="187"/>
      <c r="O93" s="177"/>
      <c r="P93" s="178"/>
      <c r="Q93" s="173"/>
      <c r="R93" s="179"/>
      <c r="S93" s="156"/>
      <c r="U93" s="88"/>
      <c r="V93" s="157" t="n">
        <f aca="false">IF(B93=0,V92,IF(ISNONTEXT(B93)=TRUE(),INT(B93),INT(LEFT(B93,FIND(".",B93)-1))))</f>
        <v>3</v>
      </c>
      <c r="W93" s="157" t="str">
        <f aca="false">IF(W94=1,1,IF(B93&lt;&gt;0,1,IF(C93&lt;&gt;0,1,IF(D93&lt;&gt;0,1,IF(E93&lt;&gt;0,1,"")))))</f>
        <v/>
      </c>
      <c r="X93" s="157" t="str">
        <f aca="false">IF(V93=0," ",IF(V93&lt;&gt;V92,V93," "))</f>
        <v> </v>
      </c>
      <c r="Y93" s="180"/>
      <c r="Z93" s="75" t="n">
        <f aca="false">IF(V93&lt;&gt;X93,(IF(I93="",G93*INFORMAÇÕES!$U$113,IF(I93="R",G93,0))),0)</f>
        <v>0</v>
      </c>
      <c r="AA93" s="75" t="n">
        <f aca="false">IF(V93&lt;&gt;X93,(IF(I93="",G93*INFORMAÇÕES!$U$114,IF(I93="C",G93,0))),0)</f>
        <v>0</v>
      </c>
      <c r="AB93" s="75" t="n">
        <f aca="false">IF(V93&lt;&gt;X93,(IF(I93="",G93*INFORMAÇÕES!$U$115,IF(I93="CF",G93,0))),0)</f>
        <v>0</v>
      </c>
      <c r="AC93" s="75" t="n">
        <f aca="false">IF(V93&lt;&gt;X93,(IF(I93="",G93*INFORMAÇÕES!$U$116,IF(I93="O",G93,0))),0)</f>
        <v>0</v>
      </c>
      <c r="AD93" s="75" t="n">
        <f aca="false">IF(E93&lt;&gt;0,G93,0)</f>
        <v>0</v>
      </c>
    </row>
    <row r="94" s="174" customFormat="true" ht="14.25" hidden="false" customHeight="false" outlineLevel="0" collapsed="false">
      <c r="A94" s="159" t="n">
        <v>83</v>
      </c>
      <c r="B94" s="160" t="n">
        <f aca="false">M94</f>
        <v>0</v>
      </c>
      <c r="C94" s="161" t="n">
        <f aca="false">O94</f>
        <v>0</v>
      </c>
      <c r="D94" s="162" t="n">
        <f aca="false">P94</f>
        <v>0</v>
      </c>
      <c r="E94" s="163" t="n">
        <f aca="false">ROUND(Q94,2)</f>
        <v>0</v>
      </c>
      <c r="F94" s="163" t="n">
        <f aca="false">TRUNC((1+(IF(OR(H94=0,H94=""),'BDI REF.'!$K$5,CHOOSE(H94,'BDI REF.'!$K$5,'BDI REF.'!$K$6,'BDI REF.'!$K$7))))*R94,2)</f>
        <v>0</v>
      </c>
      <c r="G94" s="163" t="n">
        <f aca="false">IF(E94&lt;&gt;0,ROUND(E94*F94,2),IF(AD94=0,(SUMIF($V$12:$V$1011,B94,$AD$12:$AD$1011)),AD94))</f>
        <v>0</v>
      </c>
      <c r="H94" s="164"/>
      <c r="I94" s="165"/>
      <c r="J94" s="166" t="str">
        <f aca="false">IF(N94&lt;&gt;0,N94,"")</f>
        <v/>
      </c>
      <c r="K94" s="167"/>
      <c r="L94" s="168" t="str">
        <f aca="false">IF(B94&gt;0,"ok","ocultar")</f>
        <v>ocultar</v>
      </c>
      <c r="M94" s="185"/>
      <c r="N94" s="187"/>
      <c r="O94" s="177"/>
      <c r="P94" s="178"/>
      <c r="Q94" s="173"/>
      <c r="R94" s="179"/>
      <c r="S94" s="156"/>
      <c r="U94" s="88"/>
      <c r="V94" s="157" t="n">
        <f aca="false">IF(B94=0,V93,IF(ISNONTEXT(B94)=TRUE(),INT(B94),INT(LEFT(B94,FIND(".",B94)-1))))</f>
        <v>3</v>
      </c>
      <c r="W94" s="157" t="str">
        <f aca="false">IF(W95=1,1,IF(B94&lt;&gt;0,1,IF(C94&lt;&gt;0,1,IF(D94&lt;&gt;0,1,IF(E94&lt;&gt;0,1,"")))))</f>
        <v/>
      </c>
      <c r="X94" s="157" t="str">
        <f aca="false">IF(V94=0," ",IF(V94&lt;&gt;V93,V94," "))</f>
        <v> </v>
      </c>
      <c r="Y94" s="180"/>
      <c r="Z94" s="75" t="n">
        <f aca="false">IF(V94&lt;&gt;X94,(IF(I94="",G94*INFORMAÇÕES!$U$113,IF(I94="R",G94,0))),0)</f>
        <v>0</v>
      </c>
      <c r="AA94" s="75" t="n">
        <f aca="false">IF(V94&lt;&gt;X94,(IF(I94="",G94*INFORMAÇÕES!$U$114,IF(I94="C",G94,0))),0)</f>
        <v>0</v>
      </c>
      <c r="AB94" s="75" t="n">
        <f aca="false">IF(V94&lt;&gt;X94,(IF(I94="",G94*INFORMAÇÕES!$U$115,IF(I94="CF",G94,0))),0)</f>
        <v>0</v>
      </c>
      <c r="AC94" s="75" t="n">
        <f aca="false">IF(V94&lt;&gt;X94,(IF(I94="",G94*INFORMAÇÕES!$U$116,IF(I94="O",G94,0))),0)</f>
        <v>0</v>
      </c>
      <c r="AD94" s="75" t="n">
        <f aca="false">IF(E94&lt;&gt;0,G94,0)</f>
        <v>0</v>
      </c>
    </row>
    <row r="95" s="174" customFormat="true" ht="14.25" hidden="false" customHeight="false" outlineLevel="0" collapsed="false">
      <c r="A95" s="159" t="n">
        <v>84</v>
      </c>
      <c r="B95" s="160" t="n">
        <f aca="false">M95</f>
        <v>0</v>
      </c>
      <c r="C95" s="161" t="n">
        <f aca="false">O95</f>
        <v>0</v>
      </c>
      <c r="D95" s="162" t="n">
        <f aca="false">P95</f>
        <v>0</v>
      </c>
      <c r="E95" s="163" t="n">
        <f aca="false">ROUND(Q95,2)</f>
        <v>0</v>
      </c>
      <c r="F95" s="163" t="n">
        <f aca="false">TRUNC((1+(IF(OR(H95=0,H95=""),'BDI REF.'!$K$5,CHOOSE(H95,'BDI REF.'!$K$5,'BDI REF.'!$K$6,'BDI REF.'!$K$7))))*R95,2)</f>
        <v>0</v>
      </c>
      <c r="G95" s="163" t="n">
        <f aca="false">IF(E95&lt;&gt;0,ROUND(E95*F95,2),IF(AD95=0,(SUMIF($V$12:$V$1011,B95,$AD$12:$AD$1011)),AD95))</f>
        <v>0</v>
      </c>
      <c r="H95" s="164"/>
      <c r="I95" s="165"/>
      <c r="J95" s="166" t="str">
        <f aca="false">IF(N95&lt;&gt;0,N95,"")</f>
        <v/>
      </c>
      <c r="K95" s="167"/>
      <c r="L95" s="168" t="str">
        <f aca="false">IF(B95&gt;0,"ok","ocultar")</f>
        <v>ocultar</v>
      </c>
      <c r="M95" s="185"/>
      <c r="N95" s="187"/>
      <c r="O95" s="177"/>
      <c r="P95" s="178"/>
      <c r="Q95" s="173"/>
      <c r="R95" s="179"/>
      <c r="S95" s="156"/>
      <c r="U95" s="88"/>
      <c r="V95" s="157" t="n">
        <f aca="false">IF(B95=0,V94,IF(ISNONTEXT(B95)=TRUE(),INT(B95),INT(LEFT(B95,FIND(".",B95)-1))))</f>
        <v>3</v>
      </c>
      <c r="W95" s="157" t="str">
        <f aca="false">IF(W96=1,1,IF(B95&lt;&gt;0,1,IF(C95&lt;&gt;0,1,IF(D95&lt;&gt;0,1,IF(E95&lt;&gt;0,1,"")))))</f>
        <v/>
      </c>
      <c r="X95" s="157" t="str">
        <f aca="false">IF(V95=0," ",IF(V95&lt;&gt;V94,V95," "))</f>
        <v> </v>
      </c>
      <c r="Y95" s="180"/>
      <c r="Z95" s="75" t="n">
        <f aca="false">IF(V95&lt;&gt;X95,(IF(I95="",G95*INFORMAÇÕES!$U$113,IF(I95="R",G95,0))),0)</f>
        <v>0</v>
      </c>
      <c r="AA95" s="75" t="n">
        <f aca="false">IF(V95&lt;&gt;X95,(IF(I95="",G95*INFORMAÇÕES!$U$114,IF(I95="C",G95,0))),0)</f>
        <v>0</v>
      </c>
      <c r="AB95" s="75" t="n">
        <f aca="false">IF(V95&lt;&gt;X95,(IF(I95="",G95*INFORMAÇÕES!$U$115,IF(I95="CF",G95,0))),0)</f>
        <v>0</v>
      </c>
      <c r="AC95" s="75" t="n">
        <f aca="false">IF(V95&lt;&gt;X95,(IF(I95="",G95*INFORMAÇÕES!$U$116,IF(I95="O",G95,0))),0)</f>
        <v>0</v>
      </c>
      <c r="AD95" s="75" t="n">
        <f aca="false">IF(E95&lt;&gt;0,G95,0)</f>
        <v>0</v>
      </c>
    </row>
    <row r="96" s="174" customFormat="true" ht="14.25" hidden="false" customHeight="false" outlineLevel="0" collapsed="false">
      <c r="A96" s="159" t="n">
        <v>85</v>
      </c>
      <c r="B96" s="160" t="n">
        <f aca="false">M96</f>
        <v>0</v>
      </c>
      <c r="C96" s="161" t="n">
        <f aca="false">O96</f>
        <v>0</v>
      </c>
      <c r="D96" s="162" t="n">
        <f aca="false">P96</f>
        <v>0</v>
      </c>
      <c r="E96" s="163" t="n">
        <f aca="false">ROUND(Q96,2)</f>
        <v>0</v>
      </c>
      <c r="F96" s="163" t="n">
        <f aca="false">TRUNC((1+(IF(OR(H96=0,H96=""),'BDI REF.'!$K$5,CHOOSE(H96,'BDI REF.'!$K$5,'BDI REF.'!$K$6,'BDI REF.'!$K$7))))*R96,2)</f>
        <v>0</v>
      </c>
      <c r="G96" s="163" t="n">
        <f aca="false">IF(E96&lt;&gt;0,ROUND(E96*F96,2),IF(AD96=0,(SUMIF($V$12:$V$1011,B96,$AD$12:$AD$1011)),AD96))</f>
        <v>0</v>
      </c>
      <c r="H96" s="164"/>
      <c r="I96" s="165"/>
      <c r="J96" s="166" t="str">
        <f aca="false">IF(N96&lt;&gt;0,N96,"")</f>
        <v/>
      </c>
      <c r="K96" s="167"/>
      <c r="L96" s="168" t="str">
        <f aca="false">IF(B96&gt;0,"ok","ocultar")</f>
        <v>ocultar</v>
      </c>
      <c r="M96" s="185"/>
      <c r="N96" s="187"/>
      <c r="O96" s="177"/>
      <c r="P96" s="178"/>
      <c r="Q96" s="173"/>
      <c r="R96" s="179"/>
      <c r="S96" s="156"/>
      <c r="U96" s="88"/>
      <c r="V96" s="157" t="n">
        <f aca="false">IF(B96=0,V95,IF(ISNONTEXT(B96)=TRUE(),INT(B96),INT(LEFT(B96,FIND(".",B96)-1))))</f>
        <v>3</v>
      </c>
      <c r="W96" s="157" t="str">
        <f aca="false">IF(W97=1,1,IF(B96&lt;&gt;0,1,IF(C96&lt;&gt;0,1,IF(D96&lt;&gt;0,1,IF(E96&lt;&gt;0,1,"")))))</f>
        <v/>
      </c>
      <c r="X96" s="157" t="str">
        <f aca="false">IF(V96=0," ",IF(V96&lt;&gt;V95,V96," "))</f>
        <v> </v>
      </c>
      <c r="Y96" s="180"/>
      <c r="Z96" s="75" t="n">
        <f aca="false">IF(V96&lt;&gt;X96,(IF(I96="",G96*INFORMAÇÕES!$U$113,IF(I96="R",G96,0))),0)</f>
        <v>0</v>
      </c>
      <c r="AA96" s="75" t="n">
        <f aca="false">IF(V96&lt;&gt;X96,(IF(I96="",G96*INFORMAÇÕES!$U$114,IF(I96="C",G96,0))),0)</f>
        <v>0</v>
      </c>
      <c r="AB96" s="75" t="n">
        <f aca="false">IF(V96&lt;&gt;X96,(IF(I96="",G96*INFORMAÇÕES!$U$115,IF(I96="CF",G96,0))),0)</f>
        <v>0</v>
      </c>
      <c r="AC96" s="75" t="n">
        <f aca="false">IF(V96&lt;&gt;X96,(IF(I96="",G96*INFORMAÇÕES!$U$116,IF(I96="O",G96,0))),0)</f>
        <v>0</v>
      </c>
      <c r="AD96" s="75" t="n">
        <f aca="false">IF(E96&lt;&gt;0,G96,0)</f>
        <v>0</v>
      </c>
    </row>
    <row r="97" s="174" customFormat="true" ht="14.25" hidden="false" customHeight="false" outlineLevel="0" collapsed="false">
      <c r="A97" s="159" t="n">
        <v>86</v>
      </c>
      <c r="B97" s="160" t="n">
        <f aca="false">M97</f>
        <v>0</v>
      </c>
      <c r="C97" s="161" t="n">
        <f aca="false">O97</f>
        <v>0</v>
      </c>
      <c r="D97" s="162" t="n">
        <f aca="false">P97</f>
        <v>0</v>
      </c>
      <c r="E97" s="163" t="n">
        <f aca="false">ROUND(Q97,2)</f>
        <v>0</v>
      </c>
      <c r="F97" s="163" t="n">
        <f aca="false">TRUNC((1+(IF(OR(H97=0,H97=""),'BDI REF.'!$K$5,CHOOSE(H97,'BDI REF.'!$K$5,'BDI REF.'!$K$6,'BDI REF.'!$K$7))))*R97,2)</f>
        <v>0</v>
      </c>
      <c r="G97" s="163" t="n">
        <f aca="false">IF(E97&lt;&gt;0,ROUND(E97*F97,2),IF(AD97=0,(SUMIF($V$12:$V$1011,B97,$AD$12:$AD$1011)),AD97))</f>
        <v>0</v>
      </c>
      <c r="H97" s="164"/>
      <c r="I97" s="165"/>
      <c r="J97" s="166" t="str">
        <f aca="false">IF(N97&lt;&gt;0,N97,"")</f>
        <v/>
      </c>
      <c r="K97" s="167"/>
      <c r="L97" s="168" t="str">
        <f aca="false">IF(B97&gt;0,"ok","ocultar")</f>
        <v>ocultar</v>
      </c>
      <c r="M97" s="185"/>
      <c r="N97" s="187"/>
      <c r="O97" s="177"/>
      <c r="P97" s="178"/>
      <c r="Q97" s="173"/>
      <c r="R97" s="179"/>
      <c r="S97" s="156"/>
      <c r="U97" s="88"/>
      <c r="V97" s="157" t="n">
        <f aca="false">IF(B97=0,V96,IF(ISNONTEXT(B97)=TRUE(),INT(B97),INT(LEFT(B97,FIND(".",B97)-1))))</f>
        <v>3</v>
      </c>
      <c r="W97" s="157" t="str">
        <f aca="false">IF(W98=1,1,IF(B97&lt;&gt;0,1,IF(C97&lt;&gt;0,1,IF(D97&lt;&gt;0,1,IF(E97&lt;&gt;0,1,"")))))</f>
        <v/>
      </c>
      <c r="X97" s="157" t="str">
        <f aca="false">IF(V97=0," ",IF(V97&lt;&gt;V96,V97," "))</f>
        <v> </v>
      </c>
      <c r="Y97" s="180"/>
      <c r="Z97" s="75" t="n">
        <f aca="false">IF(V97&lt;&gt;X97,(IF(I97="",G97*INFORMAÇÕES!$U$113,IF(I97="R",G97,0))),0)</f>
        <v>0</v>
      </c>
      <c r="AA97" s="75" t="n">
        <f aca="false">IF(V97&lt;&gt;X97,(IF(I97="",G97*INFORMAÇÕES!$U$114,IF(I97="C",G97,0))),0)</f>
        <v>0</v>
      </c>
      <c r="AB97" s="75" t="n">
        <f aca="false">IF(V97&lt;&gt;X97,(IF(I97="",G97*INFORMAÇÕES!$U$115,IF(I97="CF",G97,0))),0)</f>
        <v>0</v>
      </c>
      <c r="AC97" s="75" t="n">
        <f aca="false">IF(V97&lt;&gt;X97,(IF(I97="",G97*INFORMAÇÕES!$U$116,IF(I97="O",G97,0))),0)</f>
        <v>0</v>
      </c>
      <c r="AD97" s="75" t="n">
        <f aca="false">IF(E97&lt;&gt;0,G97,0)</f>
        <v>0</v>
      </c>
    </row>
    <row r="98" s="174" customFormat="true" ht="14.25" hidden="false" customHeight="false" outlineLevel="0" collapsed="false">
      <c r="A98" s="159" t="n">
        <v>87</v>
      </c>
      <c r="B98" s="160" t="n">
        <f aca="false">M98</f>
        <v>0</v>
      </c>
      <c r="C98" s="161" t="n">
        <f aca="false">O98</f>
        <v>0</v>
      </c>
      <c r="D98" s="162" t="n">
        <f aca="false">P98</f>
        <v>0</v>
      </c>
      <c r="E98" s="163" t="n">
        <f aca="false">ROUND(Q98,2)</f>
        <v>0</v>
      </c>
      <c r="F98" s="163" t="n">
        <f aca="false">TRUNC((1+(IF(OR(H98=0,H98=""),'BDI REF.'!$K$5,CHOOSE(H98,'BDI REF.'!$K$5,'BDI REF.'!$K$6,'BDI REF.'!$K$7))))*R98,2)</f>
        <v>0</v>
      </c>
      <c r="G98" s="163" t="n">
        <f aca="false">IF(E98&lt;&gt;0,ROUND(E98*F98,2),IF(AD98=0,(SUMIF($V$12:$V$1011,B98,$AD$12:$AD$1011)),AD98))</f>
        <v>0</v>
      </c>
      <c r="H98" s="164"/>
      <c r="I98" s="165"/>
      <c r="J98" s="166" t="str">
        <f aca="false">IF(N98&lt;&gt;0,N98,"")</f>
        <v/>
      </c>
      <c r="K98" s="167"/>
      <c r="L98" s="168" t="str">
        <f aca="false">IF(B98&gt;0,"ok","ocultar")</f>
        <v>ocultar</v>
      </c>
      <c r="M98" s="185"/>
      <c r="N98" s="187"/>
      <c r="O98" s="177"/>
      <c r="P98" s="178"/>
      <c r="Q98" s="173"/>
      <c r="R98" s="179"/>
      <c r="S98" s="156"/>
      <c r="U98" s="88"/>
      <c r="V98" s="157" t="n">
        <f aca="false">IF(B98=0,V97,IF(ISNONTEXT(B98)=TRUE(),INT(B98),INT(LEFT(B98,FIND(".",B98)-1))))</f>
        <v>3</v>
      </c>
      <c r="W98" s="157" t="str">
        <f aca="false">IF(W99=1,1,IF(B98&lt;&gt;0,1,IF(C98&lt;&gt;0,1,IF(D98&lt;&gt;0,1,IF(E98&lt;&gt;0,1,"")))))</f>
        <v/>
      </c>
      <c r="X98" s="157" t="str">
        <f aca="false">IF(V98=0," ",IF(V98&lt;&gt;V97,V98," "))</f>
        <v> </v>
      </c>
      <c r="Y98" s="180"/>
      <c r="Z98" s="75" t="n">
        <f aca="false">IF(V98&lt;&gt;X98,(IF(I98="",G98*INFORMAÇÕES!$U$113,IF(I98="R",G98,0))),0)</f>
        <v>0</v>
      </c>
      <c r="AA98" s="75" t="n">
        <f aca="false">IF(V98&lt;&gt;X98,(IF(I98="",G98*INFORMAÇÕES!$U$114,IF(I98="C",G98,0))),0)</f>
        <v>0</v>
      </c>
      <c r="AB98" s="75" t="n">
        <f aca="false">IF(V98&lt;&gt;X98,(IF(I98="",G98*INFORMAÇÕES!$U$115,IF(I98="CF",G98,0))),0)</f>
        <v>0</v>
      </c>
      <c r="AC98" s="75" t="n">
        <f aca="false">IF(V98&lt;&gt;X98,(IF(I98="",G98*INFORMAÇÕES!$U$116,IF(I98="O",G98,0))),0)</f>
        <v>0</v>
      </c>
      <c r="AD98" s="75" t="n">
        <f aca="false">IF(E98&lt;&gt;0,G98,0)</f>
        <v>0</v>
      </c>
    </row>
    <row r="99" s="174" customFormat="true" ht="14.25" hidden="false" customHeight="false" outlineLevel="0" collapsed="false">
      <c r="A99" s="159" t="n">
        <v>88</v>
      </c>
      <c r="B99" s="160" t="n">
        <f aca="false">M99</f>
        <v>0</v>
      </c>
      <c r="C99" s="161" t="n">
        <f aca="false">O99</f>
        <v>0</v>
      </c>
      <c r="D99" s="162" t="n">
        <f aca="false">P99</f>
        <v>0</v>
      </c>
      <c r="E99" s="163" t="n">
        <f aca="false">ROUND(Q99,2)</f>
        <v>0</v>
      </c>
      <c r="F99" s="163" t="n">
        <f aca="false">TRUNC((1+(IF(OR(H99=0,H99=""),'BDI REF.'!$K$5,CHOOSE(H99,'BDI REF.'!$K$5,'BDI REF.'!$K$6,'BDI REF.'!$K$7))))*R99,2)</f>
        <v>0</v>
      </c>
      <c r="G99" s="163" t="n">
        <f aca="false">IF(E99&lt;&gt;0,ROUND(E99*F99,2),IF(AD99=0,(SUMIF($V$12:$V$1011,B99,$AD$12:$AD$1011)),AD99))</f>
        <v>0</v>
      </c>
      <c r="H99" s="164"/>
      <c r="I99" s="165"/>
      <c r="J99" s="166" t="str">
        <f aca="false">IF(N99&lt;&gt;0,N99,"")</f>
        <v/>
      </c>
      <c r="K99" s="167"/>
      <c r="L99" s="168" t="str">
        <f aca="false">IF(B99&gt;0,"ok","ocultar")</f>
        <v>ocultar</v>
      </c>
      <c r="M99" s="185"/>
      <c r="N99" s="187"/>
      <c r="O99" s="177"/>
      <c r="P99" s="178"/>
      <c r="Q99" s="173"/>
      <c r="R99" s="179"/>
      <c r="S99" s="156"/>
      <c r="U99" s="88"/>
      <c r="V99" s="157" t="n">
        <f aca="false">IF(B99=0,V98,IF(ISNONTEXT(B99)=TRUE(),INT(B99),INT(LEFT(B99,FIND(".",B99)-1))))</f>
        <v>3</v>
      </c>
      <c r="W99" s="157" t="str">
        <f aca="false">IF(W100=1,1,IF(B99&lt;&gt;0,1,IF(C99&lt;&gt;0,1,IF(D99&lt;&gt;0,1,IF(E99&lt;&gt;0,1,"")))))</f>
        <v/>
      </c>
      <c r="X99" s="157" t="str">
        <f aca="false">IF(V99=0," ",IF(V99&lt;&gt;V98,V99," "))</f>
        <v> </v>
      </c>
      <c r="Y99" s="180"/>
      <c r="Z99" s="75" t="n">
        <f aca="false">IF(V99&lt;&gt;X99,(IF(I99="",G99*INFORMAÇÕES!$U$113,IF(I99="R",G99,0))),0)</f>
        <v>0</v>
      </c>
      <c r="AA99" s="75" t="n">
        <f aca="false">IF(V99&lt;&gt;X99,(IF(I99="",G99*INFORMAÇÕES!$U$114,IF(I99="C",G99,0))),0)</f>
        <v>0</v>
      </c>
      <c r="AB99" s="75" t="n">
        <f aca="false">IF(V99&lt;&gt;X99,(IF(I99="",G99*INFORMAÇÕES!$U$115,IF(I99="CF",G99,0))),0)</f>
        <v>0</v>
      </c>
      <c r="AC99" s="75" t="n">
        <f aca="false">IF(V99&lt;&gt;X99,(IF(I99="",G99*INFORMAÇÕES!$U$116,IF(I99="O",G99,0))),0)</f>
        <v>0</v>
      </c>
      <c r="AD99" s="75" t="n">
        <f aca="false">IF(E99&lt;&gt;0,G99,0)</f>
        <v>0</v>
      </c>
    </row>
    <row r="100" s="174" customFormat="true" ht="14.25" hidden="false" customHeight="false" outlineLevel="0" collapsed="false">
      <c r="A100" s="159" t="n">
        <v>89</v>
      </c>
      <c r="B100" s="160" t="n">
        <f aca="false">M100</f>
        <v>0</v>
      </c>
      <c r="C100" s="161" t="n">
        <f aca="false">O100</f>
        <v>0</v>
      </c>
      <c r="D100" s="162" t="n">
        <f aca="false">P100</f>
        <v>0</v>
      </c>
      <c r="E100" s="163" t="n">
        <f aca="false">ROUND(Q100,2)</f>
        <v>0</v>
      </c>
      <c r="F100" s="163" t="n">
        <f aca="false">TRUNC((1+(IF(OR(H100=0,H100=""),'BDI REF.'!$K$5,CHOOSE(H100,'BDI REF.'!$K$5,'BDI REF.'!$K$6,'BDI REF.'!$K$7))))*R100,2)</f>
        <v>0</v>
      </c>
      <c r="G100" s="163" t="n">
        <f aca="false">IF(E100&lt;&gt;0,ROUND(E100*F100,2),IF(AD100=0,(SUMIF($V$12:$V$1011,B100,$AD$12:$AD$1011)),AD100))</f>
        <v>0</v>
      </c>
      <c r="H100" s="164"/>
      <c r="I100" s="165"/>
      <c r="J100" s="166" t="str">
        <f aca="false">IF(N100&lt;&gt;0,N100,"")</f>
        <v/>
      </c>
      <c r="K100" s="167"/>
      <c r="L100" s="168" t="str">
        <f aca="false">IF(B100&gt;0,"ok","ocultar")</f>
        <v>ocultar</v>
      </c>
      <c r="M100" s="185"/>
      <c r="N100" s="187"/>
      <c r="O100" s="177"/>
      <c r="P100" s="178"/>
      <c r="Q100" s="173"/>
      <c r="R100" s="179"/>
      <c r="S100" s="156"/>
      <c r="U100" s="88"/>
      <c r="V100" s="157" t="n">
        <f aca="false">IF(B100=0,V99,IF(ISNONTEXT(B100)=TRUE(),INT(B100),INT(LEFT(B100,FIND(".",B100)-1))))</f>
        <v>3</v>
      </c>
      <c r="W100" s="157" t="str">
        <f aca="false">IF(W101=1,1,IF(B100&lt;&gt;0,1,IF(C100&lt;&gt;0,1,IF(D100&lt;&gt;0,1,IF(E100&lt;&gt;0,1,"")))))</f>
        <v/>
      </c>
      <c r="X100" s="157" t="str">
        <f aca="false">IF(V100=0," ",IF(V100&lt;&gt;V99,V100," "))</f>
        <v> </v>
      </c>
      <c r="Y100" s="180"/>
      <c r="Z100" s="75" t="n">
        <f aca="false">IF(V100&lt;&gt;X100,(IF(I100="",G100*INFORMAÇÕES!$U$113,IF(I100="R",G100,0))),0)</f>
        <v>0</v>
      </c>
      <c r="AA100" s="75" t="n">
        <f aca="false">IF(V100&lt;&gt;X100,(IF(I100="",G100*INFORMAÇÕES!$U$114,IF(I100="C",G100,0))),0)</f>
        <v>0</v>
      </c>
      <c r="AB100" s="75" t="n">
        <f aca="false">IF(V100&lt;&gt;X100,(IF(I100="",G100*INFORMAÇÕES!$U$115,IF(I100="CF",G100,0))),0)</f>
        <v>0</v>
      </c>
      <c r="AC100" s="75" t="n">
        <f aca="false">IF(V100&lt;&gt;X100,(IF(I100="",G100*INFORMAÇÕES!$U$116,IF(I100="O",G100,0))),0)</f>
        <v>0</v>
      </c>
      <c r="AD100" s="75" t="n">
        <f aca="false">IF(E100&lt;&gt;0,G100,0)</f>
        <v>0</v>
      </c>
    </row>
    <row r="101" s="174" customFormat="true" ht="14.25" hidden="false" customHeight="false" outlineLevel="0" collapsed="false">
      <c r="A101" s="159" t="n">
        <v>90</v>
      </c>
      <c r="B101" s="160" t="n">
        <f aca="false">M101</f>
        <v>0</v>
      </c>
      <c r="C101" s="161" t="n">
        <f aca="false">O101</f>
        <v>0</v>
      </c>
      <c r="D101" s="162" t="n">
        <f aca="false">P101</f>
        <v>0</v>
      </c>
      <c r="E101" s="163" t="n">
        <f aca="false">ROUND(Q101,2)</f>
        <v>0</v>
      </c>
      <c r="F101" s="163" t="n">
        <f aca="false">TRUNC((1+(IF(OR(H101=0,H101=""),'BDI REF.'!$K$5,CHOOSE(H101,'BDI REF.'!$K$5,'BDI REF.'!$K$6,'BDI REF.'!$K$7))))*R101,2)</f>
        <v>0</v>
      </c>
      <c r="G101" s="163" t="n">
        <f aca="false">IF(E101&lt;&gt;0,ROUND(E101*F101,2),IF(AD101=0,(SUMIF($V$12:$V$1011,B101,$AD$12:$AD$1011)),AD101))</f>
        <v>0</v>
      </c>
      <c r="H101" s="164"/>
      <c r="I101" s="165"/>
      <c r="J101" s="166" t="str">
        <f aca="false">IF(N101&lt;&gt;0,N101,"")</f>
        <v/>
      </c>
      <c r="K101" s="167"/>
      <c r="L101" s="168" t="str">
        <f aca="false">IF(B101&gt;0,"ok","ocultar")</f>
        <v>ocultar</v>
      </c>
      <c r="M101" s="185"/>
      <c r="N101" s="187"/>
      <c r="O101" s="177"/>
      <c r="P101" s="178"/>
      <c r="Q101" s="173"/>
      <c r="R101" s="179"/>
      <c r="S101" s="156"/>
      <c r="U101" s="88"/>
      <c r="V101" s="157" t="n">
        <f aca="false">IF(B101=0,V100,IF(ISNONTEXT(B101)=TRUE(),INT(B101),INT(LEFT(B101,FIND(".",B101)-1))))</f>
        <v>3</v>
      </c>
      <c r="W101" s="157" t="str">
        <f aca="false">IF(W102=1,1,IF(B101&lt;&gt;0,1,IF(C101&lt;&gt;0,1,IF(D101&lt;&gt;0,1,IF(E101&lt;&gt;0,1,"")))))</f>
        <v/>
      </c>
      <c r="X101" s="157" t="str">
        <f aca="false">IF(V101=0," ",IF(V101&lt;&gt;V100,V101," "))</f>
        <v> </v>
      </c>
      <c r="Y101" s="180"/>
      <c r="Z101" s="75" t="n">
        <f aca="false">IF(V101&lt;&gt;X101,(IF(I101="",G101*INFORMAÇÕES!$U$113,IF(I101="R",G101,0))),0)</f>
        <v>0</v>
      </c>
      <c r="AA101" s="75" t="n">
        <f aca="false">IF(V101&lt;&gt;X101,(IF(I101="",G101*INFORMAÇÕES!$U$114,IF(I101="C",G101,0))),0)</f>
        <v>0</v>
      </c>
      <c r="AB101" s="75" t="n">
        <f aca="false">IF(V101&lt;&gt;X101,(IF(I101="",G101*INFORMAÇÕES!$U$115,IF(I101="CF",G101,0))),0)</f>
        <v>0</v>
      </c>
      <c r="AC101" s="75" t="n">
        <f aca="false">IF(V101&lt;&gt;X101,(IF(I101="",G101*INFORMAÇÕES!$U$116,IF(I101="O",G101,0))),0)</f>
        <v>0</v>
      </c>
      <c r="AD101" s="75" t="n">
        <f aca="false">IF(E101&lt;&gt;0,G101,0)</f>
        <v>0</v>
      </c>
    </row>
    <row r="102" s="174" customFormat="true" ht="14.25" hidden="false" customHeight="false" outlineLevel="0" collapsed="false">
      <c r="A102" s="159" t="n">
        <v>91</v>
      </c>
      <c r="B102" s="160" t="n">
        <f aca="false">M102</f>
        <v>0</v>
      </c>
      <c r="C102" s="161" t="n">
        <f aca="false">O102</f>
        <v>0</v>
      </c>
      <c r="D102" s="162" t="n">
        <f aca="false">P102</f>
        <v>0</v>
      </c>
      <c r="E102" s="163" t="n">
        <f aca="false">ROUND(Q102,2)</f>
        <v>0</v>
      </c>
      <c r="F102" s="163" t="n">
        <f aca="false">TRUNC((1+(IF(OR(H102=0,H102=""),'BDI REF.'!$K$5,CHOOSE(H102,'BDI REF.'!$K$5,'BDI REF.'!$K$6,'BDI REF.'!$K$7))))*R102,2)</f>
        <v>0</v>
      </c>
      <c r="G102" s="163" t="n">
        <f aca="false">IF(E102&lt;&gt;0,ROUND(E102*F102,2),IF(AD102=0,(SUMIF($V$12:$V$1011,B102,$AD$12:$AD$1011)),AD102))</f>
        <v>0</v>
      </c>
      <c r="H102" s="164"/>
      <c r="I102" s="165"/>
      <c r="J102" s="166" t="str">
        <f aca="false">IF(N102&lt;&gt;0,N102,"")</f>
        <v/>
      </c>
      <c r="K102" s="167"/>
      <c r="L102" s="168" t="str">
        <f aca="false">IF(B102&gt;0,"ok","ocultar")</f>
        <v>ocultar</v>
      </c>
      <c r="M102" s="185"/>
      <c r="N102" s="187"/>
      <c r="O102" s="177"/>
      <c r="P102" s="178"/>
      <c r="Q102" s="173"/>
      <c r="R102" s="179"/>
      <c r="S102" s="156"/>
      <c r="U102" s="88"/>
      <c r="V102" s="157" t="n">
        <f aca="false">IF(B102=0,V101,IF(ISNONTEXT(B102)=TRUE(),INT(B102),INT(LEFT(B102,FIND(".",B102)-1))))</f>
        <v>3</v>
      </c>
      <c r="W102" s="157" t="str">
        <f aca="false">IF(W103=1,1,IF(B102&lt;&gt;0,1,IF(C102&lt;&gt;0,1,IF(D102&lt;&gt;0,1,IF(E102&lt;&gt;0,1,"")))))</f>
        <v/>
      </c>
      <c r="X102" s="157" t="str">
        <f aca="false">IF(V102=0," ",IF(V102&lt;&gt;V101,V102," "))</f>
        <v> </v>
      </c>
      <c r="Y102" s="180"/>
      <c r="Z102" s="75" t="n">
        <f aca="false">IF(V102&lt;&gt;X102,(IF(I102="",G102*INFORMAÇÕES!$U$113,IF(I102="R",G102,0))),0)</f>
        <v>0</v>
      </c>
      <c r="AA102" s="75" t="n">
        <f aca="false">IF(V102&lt;&gt;X102,(IF(I102="",G102*INFORMAÇÕES!$U$114,IF(I102="C",G102,0))),0)</f>
        <v>0</v>
      </c>
      <c r="AB102" s="75" t="n">
        <f aca="false">IF(V102&lt;&gt;X102,(IF(I102="",G102*INFORMAÇÕES!$U$115,IF(I102="CF",G102,0))),0)</f>
        <v>0</v>
      </c>
      <c r="AC102" s="75" t="n">
        <f aca="false">IF(V102&lt;&gt;X102,(IF(I102="",G102*INFORMAÇÕES!$U$116,IF(I102="O",G102,0))),0)</f>
        <v>0</v>
      </c>
      <c r="AD102" s="75" t="n">
        <f aca="false">IF(E102&lt;&gt;0,G102,0)</f>
        <v>0</v>
      </c>
    </row>
    <row r="103" s="174" customFormat="true" ht="14.25" hidden="false" customHeight="false" outlineLevel="0" collapsed="false">
      <c r="A103" s="159" t="n">
        <v>92</v>
      </c>
      <c r="B103" s="160" t="n">
        <f aca="false">M103</f>
        <v>0</v>
      </c>
      <c r="C103" s="161" t="n">
        <f aca="false">O103</f>
        <v>0</v>
      </c>
      <c r="D103" s="162" t="n">
        <f aca="false">P103</f>
        <v>0</v>
      </c>
      <c r="E103" s="163" t="n">
        <f aca="false">ROUND(Q103,2)</f>
        <v>0</v>
      </c>
      <c r="F103" s="163" t="n">
        <f aca="false">TRUNC((1+(IF(OR(H103=0,H103=""),'BDI REF.'!$K$5,CHOOSE(H103,'BDI REF.'!$K$5,'BDI REF.'!$K$6,'BDI REF.'!$K$7))))*R103,2)</f>
        <v>0</v>
      </c>
      <c r="G103" s="163" t="n">
        <f aca="false">IF(E103&lt;&gt;0,ROUND(E103*F103,2),IF(AD103=0,(SUMIF($V$12:$V$1011,B103,$AD$12:$AD$1011)),AD103))</f>
        <v>0</v>
      </c>
      <c r="H103" s="164"/>
      <c r="I103" s="165"/>
      <c r="J103" s="166" t="str">
        <f aca="false">IF(N103&lt;&gt;0,N103,"")</f>
        <v/>
      </c>
      <c r="K103" s="167"/>
      <c r="L103" s="168" t="str">
        <f aca="false">IF(B103&gt;0,"ok","ocultar")</f>
        <v>ocultar</v>
      </c>
      <c r="M103" s="185"/>
      <c r="N103" s="187"/>
      <c r="O103" s="177"/>
      <c r="P103" s="178"/>
      <c r="Q103" s="173"/>
      <c r="R103" s="179"/>
      <c r="S103" s="156"/>
      <c r="U103" s="88"/>
      <c r="V103" s="157" t="n">
        <f aca="false">IF(B103=0,V102,IF(ISNONTEXT(B103)=TRUE(),INT(B103),INT(LEFT(B103,FIND(".",B103)-1))))</f>
        <v>3</v>
      </c>
      <c r="W103" s="157" t="str">
        <f aca="false">IF(W104=1,1,IF(B103&lt;&gt;0,1,IF(C103&lt;&gt;0,1,IF(D103&lt;&gt;0,1,IF(E103&lt;&gt;0,1,"")))))</f>
        <v/>
      </c>
      <c r="X103" s="157" t="str">
        <f aca="false">IF(V103=0," ",IF(V103&lt;&gt;V102,V103," "))</f>
        <v> </v>
      </c>
      <c r="Y103" s="180"/>
      <c r="Z103" s="75" t="n">
        <f aca="false">IF(V103&lt;&gt;X103,(IF(I103="",G103*INFORMAÇÕES!$U$113,IF(I103="R",G103,0))),0)</f>
        <v>0</v>
      </c>
      <c r="AA103" s="75" t="n">
        <f aca="false">IF(V103&lt;&gt;X103,(IF(I103="",G103*INFORMAÇÕES!$U$114,IF(I103="C",G103,0))),0)</f>
        <v>0</v>
      </c>
      <c r="AB103" s="75" t="n">
        <f aca="false">IF(V103&lt;&gt;X103,(IF(I103="",G103*INFORMAÇÕES!$U$115,IF(I103="CF",G103,0))),0)</f>
        <v>0</v>
      </c>
      <c r="AC103" s="75" t="n">
        <f aca="false">IF(V103&lt;&gt;X103,(IF(I103="",G103*INFORMAÇÕES!$U$116,IF(I103="O",G103,0))),0)</f>
        <v>0</v>
      </c>
      <c r="AD103" s="75" t="n">
        <f aca="false">IF(E103&lt;&gt;0,G103,0)</f>
        <v>0</v>
      </c>
    </row>
    <row r="104" s="174" customFormat="true" ht="14.25" hidden="false" customHeight="false" outlineLevel="0" collapsed="false">
      <c r="A104" s="159" t="n">
        <v>93</v>
      </c>
      <c r="B104" s="160" t="n">
        <f aca="false">M104</f>
        <v>0</v>
      </c>
      <c r="C104" s="161" t="n">
        <f aca="false">O104</f>
        <v>0</v>
      </c>
      <c r="D104" s="162" t="n">
        <f aca="false">P104</f>
        <v>0</v>
      </c>
      <c r="E104" s="163" t="n">
        <f aca="false">ROUND(Q104,2)</f>
        <v>0</v>
      </c>
      <c r="F104" s="163" t="n">
        <f aca="false">TRUNC((1+(IF(OR(H104=0,H104=""),'BDI REF.'!$K$5,CHOOSE(H104,'BDI REF.'!$K$5,'BDI REF.'!$K$6,'BDI REF.'!$K$7))))*R104,2)</f>
        <v>0</v>
      </c>
      <c r="G104" s="163" t="n">
        <f aca="false">IF(E104&lt;&gt;0,ROUND(E104*F104,2),IF(AD104=0,(SUMIF($V$12:$V$1011,B104,$AD$12:$AD$1011)),AD104))</f>
        <v>0</v>
      </c>
      <c r="H104" s="164"/>
      <c r="I104" s="165"/>
      <c r="J104" s="166" t="str">
        <f aca="false">IF(N104&lt;&gt;0,N104,"")</f>
        <v/>
      </c>
      <c r="K104" s="167"/>
      <c r="L104" s="168" t="str">
        <f aca="false">IF(B104&gt;0,"ok","ocultar")</f>
        <v>ocultar</v>
      </c>
      <c r="M104" s="185"/>
      <c r="N104" s="187"/>
      <c r="O104" s="177"/>
      <c r="P104" s="178"/>
      <c r="Q104" s="173"/>
      <c r="R104" s="179"/>
      <c r="S104" s="156"/>
      <c r="U104" s="88"/>
      <c r="V104" s="157" t="n">
        <f aca="false">IF(B104=0,V103,IF(ISNONTEXT(B104)=TRUE(),INT(B104),INT(LEFT(B104,FIND(".",B104)-1))))</f>
        <v>3</v>
      </c>
      <c r="W104" s="157" t="str">
        <f aca="false">IF(W105=1,1,IF(B104&lt;&gt;0,1,IF(C104&lt;&gt;0,1,IF(D104&lt;&gt;0,1,IF(E104&lt;&gt;0,1,"")))))</f>
        <v/>
      </c>
      <c r="X104" s="157" t="str">
        <f aca="false">IF(V104=0," ",IF(V104&lt;&gt;V103,V104," "))</f>
        <v> </v>
      </c>
      <c r="Y104" s="180"/>
      <c r="Z104" s="75" t="n">
        <f aca="false">IF(V104&lt;&gt;X104,(IF(I104="",G104*INFORMAÇÕES!$U$113,IF(I104="R",G104,0))),0)</f>
        <v>0</v>
      </c>
      <c r="AA104" s="75" t="n">
        <f aca="false">IF(V104&lt;&gt;X104,(IF(I104="",G104*INFORMAÇÕES!$U$114,IF(I104="C",G104,0))),0)</f>
        <v>0</v>
      </c>
      <c r="AB104" s="75" t="n">
        <f aca="false">IF(V104&lt;&gt;X104,(IF(I104="",G104*INFORMAÇÕES!$U$115,IF(I104="CF",G104,0))),0)</f>
        <v>0</v>
      </c>
      <c r="AC104" s="75" t="n">
        <f aca="false">IF(V104&lt;&gt;X104,(IF(I104="",G104*INFORMAÇÕES!$U$116,IF(I104="O",G104,0))),0)</f>
        <v>0</v>
      </c>
      <c r="AD104" s="75" t="n">
        <f aca="false">IF(E104&lt;&gt;0,G104,0)</f>
        <v>0</v>
      </c>
    </row>
    <row r="105" s="174" customFormat="true" ht="14.25" hidden="false" customHeight="false" outlineLevel="0" collapsed="false">
      <c r="A105" s="159" t="n">
        <v>94</v>
      </c>
      <c r="B105" s="160" t="n">
        <f aca="false">M105</f>
        <v>0</v>
      </c>
      <c r="C105" s="161" t="n">
        <f aca="false">O105</f>
        <v>0</v>
      </c>
      <c r="D105" s="162" t="n">
        <f aca="false">P105</f>
        <v>0</v>
      </c>
      <c r="E105" s="163" t="n">
        <f aca="false">ROUND(Q105,2)</f>
        <v>0</v>
      </c>
      <c r="F105" s="163" t="n">
        <f aca="false">TRUNC((1+(IF(OR(H105=0,H105=""),'BDI REF.'!$K$5,CHOOSE(H105,'BDI REF.'!$K$5,'BDI REF.'!$K$6,'BDI REF.'!$K$7))))*R105,2)</f>
        <v>0</v>
      </c>
      <c r="G105" s="163" t="n">
        <f aca="false">IF(E105&lt;&gt;0,ROUND(E105*F105,2),IF(AD105=0,(SUMIF($V$12:$V$1011,B105,$AD$12:$AD$1011)),AD105))</f>
        <v>0</v>
      </c>
      <c r="H105" s="164"/>
      <c r="I105" s="165"/>
      <c r="J105" s="166" t="str">
        <f aca="false">IF(N105&lt;&gt;0,N105,"")</f>
        <v/>
      </c>
      <c r="K105" s="167"/>
      <c r="L105" s="168" t="str">
        <f aca="false">IF(B105&gt;0,"ok","ocultar")</f>
        <v>ocultar</v>
      </c>
      <c r="M105" s="185"/>
      <c r="N105" s="187"/>
      <c r="O105" s="177"/>
      <c r="P105" s="178"/>
      <c r="Q105" s="173"/>
      <c r="R105" s="179"/>
      <c r="S105" s="156"/>
      <c r="U105" s="88"/>
      <c r="V105" s="157" t="n">
        <f aca="false">IF(B105=0,V104,IF(ISNONTEXT(B105)=TRUE(),INT(B105),INT(LEFT(B105,FIND(".",B105)-1))))</f>
        <v>3</v>
      </c>
      <c r="W105" s="157" t="str">
        <f aca="false">IF(W106=1,1,IF(B105&lt;&gt;0,1,IF(C105&lt;&gt;0,1,IF(D105&lt;&gt;0,1,IF(E105&lt;&gt;0,1,"")))))</f>
        <v/>
      </c>
      <c r="X105" s="157" t="str">
        <f aca="false">IF(V105=0," ",IF(V105&lt;&gt;V104,V105," "))</f>
        <v> </v>
      </c>
      <c r="Y105" s="180"/>
      <c r="Z105" s="75" t="n">
        <f aca="false">IF(V105&lt;&gt;X105,(IF(I105="",G105*INFORMAÇÕES!$U$113,IF(I105="R",G105,0))),0)</f>
        <v>0</v>
      </c>
      <c r="AA105" s="75" t="n">
        <f aca="false">IF(V105&lt;&gt;X105,(IF(I105="",G105*INFORMAÇÕES!$U$114,IF(I105="C",G105,0))),0)</f>
        <v>0</v>
      </c>
      <c r="AB105" s="75" t="n">
        <f aca="false">IF(V105&lt;&gt;X105,(IF(I105="",G105*INFORMAÇÕES!$U$115,IF(I105="CF",G105,0))),0)</f>
        <v>0</v>
      </c>
      <c r="AC105" s="75" t="n">
        <f aca="false">IF(V105&lt;&gt;X105,(IF(I105="",G105*INFORMAÇÕES!$U$116,IF(I105="O",G105,0))),0)</f>
        <v>0</v>
      </c>
      <c r="AD105" s="75" t="n">
        <f aca="false">IF(E105&lt;&gt;0,G105,0)</f>
        <v>0</v>
      </c>
    </row>
    <row r="106" s="174" customFormat="true" ht="14.25" hidden="false" customHeight="false" outlineLevel="0" collapsed="false">
      <c r="A106" s="159" t="n">
        <v>95</v>
      </c>
      <c r="B106" s="160" t="n">
        <f aca="false">M106</f>
        <v>0</v>
      </c>
      <c r="C106" s="161" t="n">
        <f aca="false">O106</f>
        <v>0</v>
      </c>
      <c r="D106" s="162" t="n">
        <f aca="false">P106</f>
        <v>0</v>
      </c>
      <c r="E106" s="163" t="n">
        <f aca="false">ROUND(Q106,2)</f>
        <v>0</v>
      </c>
      <c r="F106" s="163" t="n">
        <f aca="false">TRUNC((1+(IF(OR(H106=0,H106=""),'BDI REF.'!$K$5,CHOOSE(H106,'BDI REF.'!$K$5,'BDI REF.'!$K$6,'BDI REF.'!$K$7))))*R106,2)</f>
        <v>0</v>
      </c>
      <c r="G106" s="163" t="n">
        <f aca="false">IF(E106&lt;&gt;0,ROUND(E106*F106,2),IF(AD106=0,(SUMIF($V$12:$V$1011,B106,$AD$12:$AD$1011)),AD106))</f>
        <v>0</v>
      </c>
      <c r="H106" s="164"/>
      <c r="I106" s="165"/>
      <c r="J106" s="166" t="str">
        <f aca="false">IF(N106&lt;&gt;0,N106,"")</f>
        <v/>
      </c>
      <c r="K106" s="167"/>
      <c r="L106" s="168" t="str">
        <f aca="false">IF(B106&gt;0,"ok","ocultar")</f>
        <v>ocultar</v>
      </c>
      <c r="M106" s="185"/>
      <c r="N106" s="187"/>
      <c r="O106" s="177"/>
      <c r="P106" s="178"/>
      <c r="Q106" s="173"/>
      <c r="R106" s="179"/>
      <c r="S106" s="156"/>
      <c r="U106" s="88"/>
      <c r="V106" s="157" t="n">
        <f aca="false">IF(B106=0,V105,IF(ISNONTEXT(B106)=TRUE(),INT(B106),INT(LEFT(B106,FIND(".",B106)-1))))</f>
        <v>3</v>
      </c>
      <c r="W106" s="157" t="str">
        <f aca="false">IF(W107=1,1,IF(B106&lt;&gt;0,1,IF(C106&lt;&gt;0,1,IF(D106&lt;&gt;0,1,IF(E106&lt;&gt;0,1,"")))))</f>
        <v/>
      </c>
      <c r="X106" s="157" t="str">
        <f aca="false">IF(V106=0," ",IF(V106&lt;&gt;V105,V106," "))</f>
        <v> </v>
      </c>
      <c r="Y106" s="180"/>
      <c r="Z106" s="75" t="n">
        <f aca="false">IF(V106&lt;&gt;X106,(IF(I106="",G106*INFORMAÇÕES!$U$113,IF(I106="R",G106,0))),0)</f>
        <v>0</v>
      </c>
      <c r="AA106" s="75" t="n">
        <f aca="false">IF(V106&lt;&gt;X106,(IF(I106="",G106*INFORMAÇÕES!$U$114,IF(I106="C",G106,0))),0)</f>
        <v>0</v>
      </c>
      <c r="AB106" s="75" t="n">
        <f aca="false">IF(V106&lt;&gt;X106,(IF(I106="",G106*INFORMAÇÕES!$U$115,IF(I106="CF",G106,0))),0)</f>
        <v>0</v>
      </c>
      <c r="AC106" s="75" t="n">
        <f aca="false">IF(V106&lt;&gt;X106,(IF(I106="",G106*INFORMAÇÕES!$U$116,IF(I106="O",G106,0))),0)</f>
        <v>0</v>
      </c>
      <c r="AD106" s="75" t="n">
        <f aca="false">IF(E106&lt;&gt;0,G106,0)</f>
        <v>0</v>
      </c>
    </row>
    <row r="107" s="174" customFormat="true" ht="14.25" hidden="false" customHeight="false" outlineLevel="0" collapsed="false">
      <c r="A107" s="159" t="n">
        <v>96</v>
      </c>
      <c r="B107" s="160" t="n">
        <f aca="false">M107</f>
        <v>0</v>
      </c>
      <c r="C107" s="161" t="n">
        <f aca="false">O107</f>
        <v>0</v>
      </c>
      <c r="D107" s="162" t="n">
        <f aca="false">P107</f>
        <v>0</v>
      </c>
      <c r="E107" s="163" t="n">
        <f aca="false">ROUND(Q107,2)</f>
        <v>0</v>
      </c>
      <c r="F107" s="163" t="n">
        <f aca="false">TRUNC((1+(IF(OR(H107=0,H107=""),'BDI REF.'!$K$5,CHOOSE(H107,'BDI REF.'!$K$5,'BDI REF.'!$K$6,'BDI REF.'!$K$7))))*R107,2)</f>
        <v>0</v>
      </c>
      <c r="G107" s="163" t="n">
        <f aca="false">IF(E107&lt;&gt;0,ROUND(E107*F107,2),IF(AD107=0,(SUMIF($V$12:$V$1011,B107,$AD$12:$AD$1011)),AD107))</f>
        <v>0</v>
      </c>
      <c r="H107" s="164"/>
      <c r="I107" s="165"/>
      <c r="J107" s="166" t="str">
        <f aca="false">IF(N107&lt;&gt;0,N107,"")</f>
        <v/>
      </c>
      <c r="K107" s="167"/>
      <c r="L107" s="168" t="str">
        <f aca="false">IF(B107&gt;0,"ok","ocultar")</f>
        <v>ocultar</v>
      </c>
      <c r="M107" s="185"/>
      <c r="N107" s="187"/>
      <c r="O107" s="177"/>
      <c r="P107" s="178"/>
      <c r="Q107" s="173"/>
      <c r="R107" s="179"/>
      <c r="S107" s="156"/>
      <c r="U107" s="88"/>
      <c r="V107" s="157" t="n">
        <f aca="false">IF(B107=0,V106,IF(ISNONTEXT(B107)=TRUE(),INT(B107),INT(LEFT(B107,FIND(".",B107)-1))))</f>
        <v>3</v>
      </c>
      <c r="W107" s="157" t="str">
        <f aca="false">IF(W108=1,1,IF(B107&lt;&gt;0,1,IF(C107&lt;&gt;0,1,IF(D107&lt;&gt;0,1,IF(E107&lt;&gt;0,1,"")))))</f>
        <v/>
      </c>
      <c r="X107" s="157" t="str">
        <f aca="false">IF(V107=0," ",IF(V107&lt;&gt;V106,V107," "))</f>
        <v> </v>
      </c>
      <c r="Y107" s="180"/>
      <c r="Z107" s="75" t="n">
        <f aca="false">IF(V107&lt;&gt;X107,(IF(I107="",G107*INFORMAÇÕES!$U$113,IF(I107="R",G107,0))),0)</f>
        <v>0</v>
      </c>
      <c r="AA107" s="75" t="n">
        <f aca="false">IF(V107&lt;&gt;X107,(IF(I107="",G107*INFORMAÇÕES!$U$114,IF(I107="C",G107,0))),0)</f>
        <v>0</v>
      </c>
      <c r="AB107" s="75" t="n">
        <f aca="false">IF(V107&lt;&gt;X107,(IF(I107="",G107*INFORMAÇÕES!$U$115,IF(I107="CF",G107,0))),0)</f>
        <v>0</v>
      </c>
      <c r="AC107" s="75" t="n">
        <f aca="false">IF(V107&lt;&gt;X107,(IF(I107="",G107*INFORMAÇÕES!$U$116,IF(I107="O",G107,0))),0)</f>
        <v>0</v>
      </c>
      <c r="AD107" s="75" t="n">
        <f aca="false">IF(E107&lt;&gt;0,G107,0)</f>
        <v>0</v>
      </c>
    </row>
    <row r="108" s="174" customFormat="true" ht="14.25" hidden="false" customHeight="false" outlineLevel="0" collapsed="false">
      <c r="A108" s="159" t="n">
        <v>97</v>
      </c>
      <c r="B108" s="160" t="n">
        <f aca="false">M108</f>
        <v>0</v>
      </c>
      <c r="C108" s="161" t="n">
        <f aca="false">O108</f>
        <v>0</v>
      </c>
      <c r="D108" s="162" t="n">
        <f aca="false">P108</f>
        <v>0</v>
      </c>
      <c r="E108" s="163" t="n">
        <f aca="false">ROUND(Q108,2)</f>
        <v>0</v>
      </c>
      <c r="F108" s="163" t="n">
        <f aca="false">TRUNC((1+(IF(OR(H108=0,H108=""),'BDI REF.'!$K$5,CHOOSE(H108,'BDI REF.'!$K$5,'BDI REF.'!$K$6,'BDI REF.'!$K$7))))*R108,2)</f>
        <v>0</v>
      </c>
      <c r="G108" s="163" t="n">
        <f aca="false">IF(E108&lt;&gt;0,ROUND(E108*F108,2),IF(AD108=0,(SUMIF($V$12:$V$1011,B108,$AD$12:$AD$1011)),AD108))</f>
        <v>0</v>
      </c>
      <c r="H108" s="164"/>
      <c r="I108" s="165"/>
      <c r="J108" s="166" t="str">
        <f aca="false">IF(N108&lt;&gt;0,N108,"")</f>
        <v/>
      </c>
      <c r="K108" s="167"/>
      <c r="L108" s="168" t="str">
        <f aca="false">IF(B108&gt;0,"ok","ocultar")</f>
        <v>ocultar</v>
      </c>
      <c r="M108" s="185"/>
      <c r="N108" s="187"/>
      <c r="O108" s="177"/>
      <c r="P108" s="178"/>
      <c r="Q108" s="173"/>
      <c r="R108" s="179"/>
      <c r="S108" s="156"/>
      <c r="U108" s="88"/>
      <c r="V108" s="157" t="n">
        <f aca="false">IF(B108=0,V107,IF(ISNONTEXT(B108)=TRUE(),INT(B108),INT(LEFT(B108,FIND(".",B108)-1))))</f>
        <v>3</v>
      </c>
      <c r="W108" s="157" t="str">
        <f aca="false">IF(W109=1,1,IF(B108&lt;&gt;0,1,IF(C108&lt;&gt;0,1,IF(D108&lt;&gt;0,1,IF(E108&lt;&gt;0,1,"")))))</f>
        <v/>
      </c>
      <c r="X108" s="157" t="str">
        <f aca="false">IF(V108=0," ",IF(V108&lt;&gt;V107,V108," "))</f>
        <v> </v>
      </c>
      <c r="Y108" s="180"/>
      <c r="Z108" s="75" t="n">
        <f aca="false">IF(V108&lt;&gt;X108,(IF(I108="",G108*INFORMAÇÕES!$U$113,IF(I108="R",G108,0))),0)</f>
        <v>0</v>
      </c>
      <c r="AA108" s="75" t="n">
        <f aca="false">IF(V108&lt;&gt;X108,(IF(I108="",G108*INFORMAÇÕES!$U$114,IF(I108="C",G108,0))),0)</f>
        <v>0</v>
      </c>
      <c r="AB108" s="75" t="n">
        <f aca="false">IF(V108&lt;&gt;X108,(IF(I108="",G108*INFORMAÇÕES!$U$115,IF(I108="CF",G108,0))),0)</f>
        <v>0</v>
      </c>
      <c r="AC108" s="75" t="n">
        <f aca="false">IF(V108&lt;&gt;X108,(IF(I108="",G108*INFORMAÇÕES!$U$116,IF(I108="O",G108,0))),0)</f>
        <v>0</v>
      </c>
      <c r="AD108" s="75" t="n">
        <f aca="false">IF(E108&lt;&gt;0,G108,0)</f>
        <v>0</v>
      </c>
    </row>
    <row r="109" s="174" customFormat="true" ht="14.25" hidden="false" customHeight="false" outlineLevel="0" collapsed="false">
      <c r="A109" s="159" t="n">
        <v>98</v>
      </c>
      <c r="B109" s="160" t="n">
        <f aca="false">M109</f>
        <v>0</v>
      </c>
      <c r="C109" s="161" t="n">
        <f aca="false">O109</f>
        <v>0</v>
      </c>
      <c r="D109" s="162" t="n">
        <f aca="false">P109</f>
        <v>0</v>
      </c>
      <c r="E109" s="163" t="n">
        <f aca="false">ROUND(Q109,2)</f>
        <v>0</v>
      </c>
      <c r="F109" s="163" t="n">
        <f aca="false">TRUNC((1+(IF(OR(H109=0,H109=""),'BDI REF.'!$K$5,CHOOSE(H109,'BDI REF.'!$K$5,'BDI REF.'!$K$6,'BDI REF.'!$K$7))))*R109,2)</f>
        <v>0</v>
      </c>
      <c r="G109" s="163" t="n">
        <f aca="false">IF(E109&lt;&gt;0,ROUND(E109*F109,2),IF(AD109=0,(SUMIF($V$12:$V$1011,B109,$AD$12:$AD$1011)),AD109))</f>
        <v>0</v>
      </c>
      <c r="H109" s="164"/>
      <c r="I109" s="165"/>
      <c r="J109" s="166" t="str">
        <f aca="false">IF(N109&lt;&gt;0,N109,"")</f>
        <v/>
      </c>
      <c r="K109" s="167"/>
      <c r="L109" s="168" t="str">
        <f aca="false">IF(B109&gt;0,"ok","ocultar")</f>
        <v>ocultar</v>
      </c>
      <c r="M109" s="185"/>
      <c r="N109" s="187"/>
      <c r="O109" s="177"/>
      <c r="P109" s="178"/>
      <c r="Q109" s="173"/>
      <c r="R109" s="179"/>
      <c r="S109" s="156"/>
      <c r="U109" s="88"/>
      <c r="V109" s="157" t="n">
        <f aca="false">IF(B109=0,V108,IF(ISNONTEXT(B109)=TRUE(),INT(B109),INT(LEFT(B109,FIND(".",B109)-1))))</f>
        <v>3</v>
      </c>
      <c r="W109" s="157" t="str">
        <f aca="false">IF(W110=1,1,IF(B109&lt;&gt;0,1,IF(C109&lt;&gt;0,1,IF(D109&lt;&gt;0,1,IF(E109&lt;&gt;0,1,"")))))</f>
        <v/>
      </c>
      <c r="X109" s="157" t="str">
        <f aca="false">IF(V109=0," ",IF(V109&lt;&gt;V108,V109," "))</f>
        <v> </v>
      </c>
      <c r="Y109" s="180"/>
      <c r="Z109" s="75" t="n">
        <f aca="false">IF(V109&lt;&gt;X109,(IF(I109="",G109*INFORMAÇÕES!$U$113,IF(I109="R",G109,0))),0)</f>
        <v>0</v>
      </c>
      <c r="AA109" s="75" t="n">
        <f aca="false">IF(V109&lt;&gt;X109,(IF(I109="",G109*INFORMAÇÕES!$U$114,IF(I109="C",G109,0))),0)</f>
        <v>0</v>
      </c>
      <c r="AB109" s="75" t="n">
        <f aca="false">IF(V109&lt;&gt;X109,(IF(I109="",G109*INFORMAÇÕES!$U$115,IF(I109="CF",G109,0))),0)</f>
        <v>0</v>
      </c>
      <c r="AC109" s="75" t="n">
        <f aca="false">IF(V109&lt;&gt;X109,(IF(I109="",G109*INFORMAÇÕES!$U$116,IF(I109="O",G109,0))),0)</f>
        <v>0</v>
      </c>
      <c r="AD109" s="75" t="n">
        <f aca="false">IF(E109&lt;&gt;0,G109,0)</f>
        <v>0</v>
      </c>
    </row>
    <row r="110" s="174" customFormat="true" ht="14.25" hidden="false" customHeight="false" outlineLevel="0" collapsed="false">
      <c r="A110" s="159" t="n">
        <v>99</v>
      </c>
      <c r="B110" s="160" t="n">
        <f aca="false">M110</f>
        <v>0</v>
      </c>
      <c r="C110" s="161" t="n">
        <f aca="false">O110</f>
        <v>0</v>
      </c>
      <c r="D110" s="162" t="n">
        <f aca="false">P110</f>
        <v>0</v>
      </c>
      <c r="E110" s="163" t="n">
        <f aca="false">ROUND(Q110,2)</f>
        <v>0</v>
      </c>
      <c r="F110" s="163" t="n">
        <f aca="false">TRUNC((1+(IF(OR(H110=0,H110=""),'BDI REF.'!$K$5,CHOOSE(H110,'BDI REF.'!$K$5,'BDI REF.'!$K$6,'BDI REF.'!$K$7))))*R110,2)</f>
        <v>0</v>
      </c>
      <c r="G110" s="163" t="n">
        <f aca="false">IF(E110&lt;&gt;0,ROUND(E110*F110,2),IF(AD110=0,(SUMIF($V$12:$V$1011,B110,$AD$12:$AD$1011)),AD110))</f>
        <v>0</v>
      </c>
      <c r="H110" s="164"/>
      <c r="I110" s="165"/>
      <c r="J110" s="166" t="str">
        <f aca="false">IF(N110&lt;&gt;0,N110,"")</f>
        <v/>
      </c>
      <c r="K110" s="167"/>
      <c r="L110" s="168" t="str">
        <f aca="false">IF(B110&gt;0,"ok","ocultar")</f>
        <v>ocultar</v>
      </c>
      <c r="M110" s="185"/>
      <c r="N110" s="187"/>
      <c r="O110" s="177"/>
      <c r="P110" s="178"/>
      <c r="Q110" s="173"/>
      <c r="R110" s="179"/>
      <c r="S110" s="156"/>
      <c r="U110" s="88"/>
      <c r="V110" s="157" t="n">
        <f aca="false">IF(B110=0,V109,IF(ISNONTEXT(B110)=TRUE(),INT(B110),INT(LEFT(B110,FIND(".",B110)-1))))</f>
        <v>3</v>
      </c>
      <c r="W110" s="157" t="str">
        <f aca="false">IF(W111=1,1,IF(B110&lt;&gt;0,1,IF(C110&lt;&gt;0,1,IF(D110&lt;&gt;0,1,IF(E110&lt;&gt;0,1,"")))))</f>
        <v/>
      </c>
      <c r="X110" s="157" t="str">
        <f aca="false">IF(V110=0," ",IF(V110&lt;&gt;V109,V110," "))</f>
        <v> </v>
      </c>
      <c r="Y110" s="180"/>
      <c r="Z110" s="75" t="n">
        <f aca="false">IF(V110&lt;&gt;X110,(IF(I110="",G110*INFORMAÇÕES!$U$113,IF(I110="R",G110,0))),0)</f>
        <v>0</v>
      </c>
      <c r="AA110" s="75" t="n">
        <f aca="false">IF(V110&lt;&gt;X110,(IF(I110="",G110*INFORMAÇÕES!$U$114,IF(I110="C",G110,0))),0)</f>
        <v>0</v>
      </c>
      <c r="AB110" s="75" t="n">
        <f aca="false">IF(V110&lt;&gt;X110,(IF(I110="",G110*INFORMAÇÕES!$U$115,IF(I110="CF",G110,0))),0)</f>
        <v>0</v>
      </c>
      <c r="AC110" s="75" t="n">
        <f aca="false">IF(V110&lt;&gt;X110,(IF(I110="",G110*INFORMAÇÕES!$U$116,IF(I110="O",G110,0))),0)</f>
        <v>0</v>
      </c>
      <c r="AD110" s="75" t="n">
        <f aca="false">IF(E110&lt;&gt;0,G110,0)</f>
        <v>0</v>
      </c>
    </row>
    <row r="111" s="174" customFormat="true" ht="14.25" hidden="false" customHeight="false" outlineLevel="0" collapsed="false">
      <c r="A111" s="159" t="n">
        <v>100</v>
      </c>
      <c r="B111" s="160" t="n">
        <f aca="false">M111</f>
        <v>0</v>
      </c>
      <c r="C111" s="161" t="n">
        <f aca="false">O111</f>
        <v>0</v>
      </c>
      <c r="D111" s="162" t="n">
        <f aca="false">P111</f>
        <v>0</v>
      </c>
      <c r="E111" s="163" t="n">
        <f aca="false">ROUND(Q111,2)</f>
        <v>0</v>
      </c>
      <c r="F111" s="163" t="n">
        <f aca="false">TRUNC((1+(IF(OR(H111=0,H111=""),'BDI REF.'!$K$5,CHOOSE(H111,'BDI REF.'!$K$5,'BDI REF.'!$K$6,'BDI REF.'!$K$7))))*R111,2)</f>
        <v>0</v>
      </c>
      <c r="G111" s="163" t="n">
        <f aca="false">IF(E111&lt;&gt;0,ROUND(E111*F111,2),IF(AD111=0,(SUMIF($V$12:$V$1011,B111,$AD$12:$AD$1011)),AD111))</f>
        <v>0</v>
      </c>
      <c r="H111" s="164"/>
      <c r="I111" s="165"/>
      <c r="J111" s="166" t="str">
        <f aca="false">IF(N111&lt;&gt;0,N111,"")</f>
        <v/>
      </c>
      <c r="K111" s="167"/>
      <c r="L111" s="168" t="str">
        <f aca="false">IF(B111&gt;0,"ok","ocultar")</f>
        <v>ocultar</v>
      </c>
      <c r="M111" s="185"/>
      <c r="N111" s="187"/>
      <c r="O111" s="177"/>
      <c r="P111" s="178"/>
      <c r="Q111" s="173"/>
      <c r="R111" s="179"/>
      <c r="S111" s="156"/>
      <c r="U111" s="88"/>
      <c r="V111" s="157" t="n">
        <f aca="false">IF(B111=0,V110,IF(ISNONTEXT(B111)=TRUE(),INT(B111),INT(LEFT(B111,FIND(".",B111)-1))))</f>
        <v>3</v>
      </c>
      <c r="W111" s="157" t="str">
        <f aca="false">IF(W112=1,1,IF(B111&lt;&gt;0,1,IF(C111&lt;&gt;0,1,IF(D111&lt;&gt;0,1,IF(E111&lt;&gt;0,1,"")))))</f>
        <v/>
      </c>
      <c r="X111" s="157" t="str">
        <f aca="false">IF(V111=0," ",IF(V111&lt;&gt;V110,V111," "))</f>
        <v> </v>
      </c>
      <c r="Y111" s="180"/>
      <c r="Z111" s="75" t="n">
        <f aca="false">IF(V111&lt;&gt;X111,(IF(I111="",G111*INFORMAÇÕES!$U$113,IF(I111="R",G111,0))),0)</f>
        <v>0</v>
      </c>
      <c r="AA111" s="75" t="n">
        <f aca="false">IF(V111&lt;&gt;X111,(IF(I111="",G111*INFORMAÇÕES!$U$114,IF(I111="C",G111,0))),0)</f>
        <v>0</v>
      </c>
      <c r="AB111" s="75" t="n">
        <f aca="false">IF(V111&lt;&gt;X111,(IF(I111="",G111*INFORMAÇÕES!$U$115,IF(I111="CF",G111,0))),0)</f>
        <v>0</v>
      </c>
      <c r="AC111" s="75" t="n">
        <f aca="false">IF(V111&lt;&gt;X111,(IF(I111="",G111*INFORMAÇÕES!$U$116,IF(I111="O",G111,0))),0)</f>
        <v>0</v>
      </c>
      <c r="AD111" s="75" t="n">
        <f aca="false">IF(E111&lt;&gt;0,G111,0)</f>
        <v>0</v>
      </c>
    </row>
    <row r="112" s="174" customFormat="true" ht="14.25" hidden="false" customHeight="false" outlineLevel="0" collapsed="false">
      <c r="A112" s="159" t="n">
        <v>101</v>
      </c>
      <c r="B112" s="160" t="n">
        <f aca="false">M112</f>
        <v>0</v>
      </c>
      <c r="C112" s="161" t="n">
        <f aca="false">O112</f>
        <v>0</v>
      </c>
      <c r="D112" s="162" t="n">
        <f aca="false">P112</f>
        <v>0</v>
      </c>
      <c r="E112" s="163" t="n">
        <f aca="false">ROUND(Q112,2)</f>
        <v>0</v>
      </c>
      <c r="F112" s="163" t="n">
        <f aca="false">TRUNC((1+(IF(OR(H112=0,H112=""),'BDI REF.'!$K$5,CHOOSE(H112,'BDI REF.'!$K$5,'BDI REF.'!$K$6,'BDI REF.'!$K$7))))*R112,2)</f>
        <v>0</v>
      </c>
      <c r="G112" s="163" t="n">
        <f aca="false">IF(E112&lt;&gt;0,ROUND(E112*F112,2),IF(AD112=0,(SUMIF($V$12:$V$1011,B112,$AD$12:$AD$1011)),AD112))</f>
        <v>0</v>
      </c>
      <c r="H112" s="164"/>
      <c r="I112" s="165"/>
      <c r="J112" s="166" t="str">
        <f aca="false">IF(N112&lt;&gt;0,N112,"")</f>
        <v/>
      </c>
      <c r="K112" s="167"/>
      <c r="L112" s="168" t="str">
        <f aca="false">IF(B112&gt;0,"ok","ocultar")</f>
        <v>ocultar</v>
      </c>
      <c r="M112" s="185"/>
      <c r="N112" s="187"/>
      <c r="O112" s="177"/>
      <c r="P112" s="178"/>
      <c r="Q112" s="173"/>
      <c r="R112" s="179"/>
      <c r="S112" s="156"/>
      <c r="U112" s="88"/>
      <c r="V112" s="157" t="n">
        <f aca="false">IF(B112=0,V111,IF(ISNONTEXT(B112)=TRUE(),INT(B112),INT(LEFT(B112,FIND(".",B112)-1))))</f>
        <v>3</v>
      </c>
      <c r="W112" s="157" t="str">
        <f aca="false">IF(W113=1,1,IF(B112&lt;&gt;0,1,IF(C112&lt;&gt;0,1,IF(D112&lt;&gt;0,1,IF(E112&lt;&gt;0,1,"")))))</f>
        <v/>
      </c>
      <c r="X112" s="157" t="str">
        <f aca="false">IF(V112=0," ",IF(V112&lt;&gt;V111,V112," "))</f>
        <v> </v>
      </c>
      <c r="Y112" s="180"/>
      <c r="Z112" s="75" t="n">
        <f aca="false">IF(V112&lt;&gt;X112,(IF(I112="",G112*INFORMAÇÕES!$U$113,IF(I112="R",G112,0))),0)</f>
        <v>0</v>
      </c>
      <c r="AA112" s="75" t="n">
        <f aca="false">IF(V112&lt;&gt;X112,(IF(I112="",G112*INFORMAÇÕES!$U$114,IF(I112="C",G112,0))),0)</f>
        <v>0</v>
      </c>
      <c r="AB112" s="75" t="n">
        <f aca="false">IF(V112&lt;&gt;X112,(IF(I112="",G112*INFORMAÇÕES!$U$115,IF(I112="CF",G112,0))),0)</f>
        <v>0</v>
      </c>
      <c r="AC112" s="75" t="n">
        <f aca="false">IF(V112&lt;&gt;X112,(IF(I112="",G112*INFORMAÇÕES!$U$116,IF(I112="O",G112,0))),0)</f>
        <v>0</v>
      </c>
      <c r="AD112" s="75" t="n">
        <f aca="false">IF(E112&lt;&gt;0,G112,0)</f>
        <v>0</v>
      </c>
    </row>
    <row r="113" s="174" customFormat="true" ht="14.25" hidden="false" customHeight="false" outlineLevel="0" collapsed="false">
      <c r="A113" s="159" t="n">
        <v>102</v>
      </c>
      <c r="B113" s="160" t="n">
        <f aca="false">M113</f>
        <v>0</v>
      </c>
      <c r="C113" s="161" t="n">
        <f aca="false">O113</f>
        <v>0</v>
      </c>
      <c r="D113" s="162" t="n">
        <f aca="false">P113</f>
        <v>0</v>
      </c>
      <c r="E113" s="163" t="n">
        <f aca="false">ROUND(Q113,2)</f>
        <v>0</v>
      </c>
      <c r="F113" s="163" t="n">
        <f aca="false">TRUNC((1+(IF(OR(H113=0,H113=""),'BDI REF.'!$K$5,CHOOSE(H113,'BDI REF.'!$K$5,'BDI REF.'!$K$6,'BDI REF.'!$K$7))))*R113,2)</f>
        <v>0</v>
      </c>
      <c r="G113" s="163" t="n">
        <f aca="false">IF(E113&lt;&gt;0,ROUND(E113*F113,2),IF(AD113=0,(SUMIF($V$12:$V$1011,B113,$AD$12:$AD$1011)),AD113))</f>
        <v>0</v>
      </c>
      <c r="H113" s="164"/>
      <c r="I113" s="165"/>
      <c r="J113" s="166" t="str">
        <f aca="false">IF(N113&lt;&gt;0,N113,"")</f>
        <v/>
      </c>
      <c r="K113" s="167"/>
      <c r="L113" s="168" t="str">
        <f aca="false">IF(B113&gt;0,"ok","ocultar")</f>
        <v>ocultar</v>
      </c>
      <c r="M113" s="185"/>
      <c r="N113" s="187"/>
      <c r="O113" s="177"/>
      <c r="P113" s="178"/>
      <c r="Q113" s="173"/>
      <c r="R113" s="179"/>
      <c r="S113" s="156"/>
      <c r="U113" s="88"/>
      <c r="V113" s="157" t="n">
        <f aca="false">IF(B113=0,V112,IF(ISNONTEXT(B113)=TRUE(),INT(B113),INT(LEFT(B113,FIND(".",B113)-1))))</f>
        <v>3</v>
      </c>
      <c r="W113" s="157" t="str">
        <f aca="false">IF(W114=1,1,IF(B113&lt;&gt;0,1,IF(C113&lt;&gt;0,1,IF(D113&lt;&gt;0,1,IF(E113&lt;&gt;0,1,"")))))</f>
        <v/>
      </c>
      <c r="X113" s="157" t="str">
        <f aca="false">IF(V113=0," ",IF(V113&lt;&gt;V112,V113," "))</f>
        <v> </v>
      </c>
      <c r="Y113" s="180"/>
      <c r="Z113" s="75" t="n">
        <f aca="false">IF(V113&lt;&gt;X113,(IF(I113="",G113*INFORMAÇÕES!$U$113,IF(I113="R",G113,0))),0)</f>
        <v>0</v>
      </c>
      <c r="AA113" s="75" t="n">
        <f aca="false">IF(V113&lt;&gt;X113,(IF(I113="",G113*INFORMAÇÕES!$U$114,IF(I113="C",G113,0))),0)</f>
        <v>0</v>
      </c>
      <c r="AB113" s="75" t="n">
        <f aca="false">IF(V113&lt;&gt;X113,(IF(I113="",G113*INFORMAÇÕES!$U$115,IF(I113="CF",G113,0))),0)</f>
        <v>0</v>
      </c>
      <c r="AC113" s="75" t="n">
        <f aca="false">IF(V113&lt;&gt;X113,(IF(I113="",G113*INFORMAÇÕES!$U$116,IF(I113="O",G113,0))),0)</f>
        <v>0</v>
      </c>
      <c r="AD113" s="75" t="n">
        <f aca="false">IF(E113&lt;&gt;0,G113,0)</f>
        <v>0</v>
      </c>
    </row>
    <row r="114" s="174" customFormat="true" ht="14.25" hidden="false" customHeight="false" outlineLevel="0" collapsed="false">
      <c r="A114" s="159" t="n">
        <v>103</v>
      </c>
      <c r="B114" s="160" t="n">
        <f aca="false">M114</f>
        <v>0</v>
      </c>
      <c r="C114" s="161" t="n">
        <f aca="false">O114</f>
        <v>0</v>
      </c>
      <c r="D114" s="162" t="n">
        <f aca="false">P114</f>
        <v>0</v>
      </c>
      <c r="E114" s="163" t="n">
        <f aca="false">ROUND(Q114,2)</f>
        <v>0</v>
      </c>
      <c r="F114" s="163" t="n">
        <f aca="false">TRUNC((1+(IF(OR(H114=0,H114=""),'BDI REF.'!$K$5,CHOOSE(H114,'BDI REF.'!$K$5,'BDI REF.'!$K$6,'BDI REF.'!$K$7))))*R114,2)</f>
        <v>0</v>
      </c>
      <c r="G114" s="163" t="n">
        <f aca="false">IF(E114&lt;&gt;0,ROUND(E114*F114,2),IF(AD114=0,(SUMIF($V$12:$V$1011,B114,$AD$12:$AD$1011)),AD114))</f>
        <v>0</v>
      </c>
      <c r="H114" s="164"/>
      <c r="I114" s="165"/>
      <c r="J114" s="166" t="str">
        <f aca="false">IF(N114&lt;&gt;0,N114,"")</f>
        <v/>
      </c>
      <c r="K114" s="167"/>
      <c r="L114" s="168" t="str">
        <f aca="false">IF(B114&gt;0,"ok","ocultar")</f>
        <v>ocultar</v>
      </c>
      <c r="M114" s="185"/>
      <c r="N114" s="187"/>
      <c r="O114" s="177"/>
      <c r="P114" s="178"/>
      <c r="Q114" s="173"/>
      <c r="R114" s="179"/>
      <c r="S114" s="156"/>
      <c r="U114" s="88"/>
      <c r="V114" s="157" t="n">
        <f aca="false">IF(B114=0,V113,IF(ISNONTEXT(B114)=TRUE(),INT(B114),INT(LEFT(B114,FIND(".",B114)-1))))</f>
        <v>3</v>
      </c>
      <c r="W114" s="157" t="str">
        <f aca="false">IF(W115=1,1,IF(B114&lt;&gt;0,1,IF(C114&lt;&gt;0,1,IF(D114&lt;&gt;0,1,IF(E114&lt;&gt;0,1,"")))))</f>
        <v/>
      </c>
      <c r="X114" s="157" t="str">
        <f aca="false">IF(V114=0," ",IF(V114&lt;&gt;V113,V114," "))</f>
        <v> </v>
      </c>
      <c r="Y114" s="180"/>
      <c r="Z114" s="75" t="n">
        <f aca="false">IF(V114&lt;&gt;X114,(IF(I114="",G114*INFORMAÇÕES!$U$113,IF(I114="R",G114,0))),0)</f>
        <v>0</v>
      </c>
      <c r="AA114" s="75" t="n">
        <f aca="false">IF(V114&lt;&gt;X114,(IF(I114="",G114*INFORMAÇÕES!$U$114,IF(I114="C",G114,0))),0)</f>
        <v>0</v>
      </c>
      <c r="AB114" s="75" t="n">
        <f aca="false">IF(V114&lt;&gt;X114,(IF(I114="",G114*INFORMAÇÕES!$U$115,IF(I114="CF",G114,0))),0)</f>
        <v>0</v>
      </c>
      <c r="AC114" s="75" t="n">
        <f aca="false">IF(V114&lt;&gt;X114,(IF(I114="",G114*INFORMAÇÕES!$U$116,IF(I114="O",G114,0))),0)</f>
        <v>0</v>
      </c>
      <c r="AD114" s="75" t="n">
        <f aca="false">IF(E114&lt;&gt;0,G114,0)</f>
        <v>0</v>
      </c>
    </row>
    <row r="115" s="174" customFormat="true" ht="14.25" hidden="false" customHeight="false" outlineLevel="0" collapsed="false">
      <c r="A115" s="159" t="n">
        <v>104</v>
      </c>
      <c r="B115" s="160" t="n">
        <f aca="false">M115</f>
        <v>0</v>
      </c>
      <c r="C115" s="161" t="n">
        <f aca="false">O115</f>
        <v>0</v>
      </c>
      <c r="D115" s="162" t="n">
        <f aca="false">P115</f>
        <v>0</v>
      </c>
      <c r="E115" s="163" t="n">
        <f aca="false">ROUND(Q115,2)</f>
        <v>0</v>
      </c>
      <c r="F115" s="163" t="n">
        <f aca="false">TRUNC((1+(IF(OR(H115=0,H115=""),'BDI REF.'!$K$5,CHOOSE(H115,'BDI REF.'!$K$5,'BDI REF.'!$K$6,'BDI REF.'!$K$7))))*R115,2)</f>
        <v>0</v>
      </c>
      <c r="G115" s="163" t="n">
        <f aca="false">IF(E115&lt;&gt;0,ROUND(E115*F115,2),IF(AD115=0,(SUMIF($V$12:$V$1011,B115,$AD$12:$AD$1011)),AD115))</f>
        <v>0</v>
      </c>
      <c r="H115" s="164"/>
      <c r="I115" s="165"/>
      <c r="J115" s="166" t="str">
        <f aca="false">IF(N115&lt;&gt;0,N115,"")</f>
        <v/>
      </c>
      <c r="K115" s="167"/>
      <c r="L115" s="168" t="str">
        <f aca="false">IF(B115&gt;0,"ok","ocultar")</f>
        <v>ocultar</v>
      </c>
      <c r="M115" s="185"/>
      <c r="N115" s="187"/>
      <c r="O115" s="177"/>
      <c r="P115" s="178"/>
      <c r="Q115" s="173"/>
      <c r="R115" s="179"/>
      <c r="S115" s="156"/>
      <c r="U115" s="88"/>
      <c r="V115" s="157" t="n">
        <f aca="false">IF(B115=0,V114,IF(ISNONTEXT(B115)=TRUE(),INT(B115),INT(LEFT(B115,FIND(".",B115)-1))))</f>
        <v>3</v>
      </c>
      <c r="W115" s="157" t="str">
        <f aca="false">IF(W116=1,1,IF(B115&lt;&gt;0,1,IF(C115&lt;&gt;0,1,IF(D115&lt;&gt;0,1,IF(E115&lt;&gt;0,1,"")))))</f>
        <v/>
      </c>
      <c r="X115" s="157" t="str">
        <f aca="false">IF(V115=0," ",IF(V115&lt;&gt;V114,V115," "))</f>
        <v> </v>
      </c>
      <c r="Y115" s="180"/>
      <c r="Z115" s="75" t="n">
        <f aca="false">IF(V115&lt;&gt;X115,(IF(I115="",G115*INFORMAÇÕES!$U$113,IF(I115="R",G115,0))),0)</f>
        <v>0</v>
      </c>
      <c r="AA115" s="75" t="n">
        <f aca="false">IF(V115&lt;&gt;X115,(IF(I115="",G115*INFORMAÇÕES!$U$114,IF(I115="C",G115,0))),0)</f>
        <v>0</v>
      </c>
      <c r="AB115" s="75" t="n">
        <f aca="false">IF(V115&lt;&gt;X115,(IF(I115="",G115*INFORMAÇÕES!$U$115,IF(I115="CF",G115,0))),0)</f>
        <v>0</v>
      </c>
      <c r="AC115" s="75" t="n">
        <f aca="false">IF(V115&lt;&gt;X115,(IF(I115="",G115*INFORMAÇÕES!$U$116,IF(I115="O",G115,0))),0)</f>
        <v>0</v>
      </c>
      <c r="AD115" s="75" t="n">
        <f aca="false">IF(E115&lt;&gt;0,G115,0)</f>
        <v>0</v>
      </c>
    </row>
    <row r="116" s="174" customFormat="true" ht="14.25" hidden="false" customHeight="false" outlineLevel="0" collapsed="false">
      <c r="A116" s="159" t="n">
        <v>105</v>
      </c>
      <c r="B116" s="160" t="n">
        <f aca="false">M116</f>
        <v>0</v>
      </c>
      <c r="C116" s="161" t="n">
        <f aca="false">O116</f>
        <v>0</v>
      </c>
      <c r="D116" s="162" t="n">
        <f aca="false">P116</f>
        <v>0</v>
      </c>
      <c r="E116" s="163" t="n">
        <f aca="false">ROUND(Q116,2)</f>
        <v>0</v>
      </c>
      <c r="F116" s="163" t="n">
        <f aca="false">TRUNC((1+(IF(OR(H116=0,H116=""),'BDI REF.'!$K$5,CHOOSE(H116,'BDI REF.'!$K$5,'BDI REF.'!$K$6,'BDI REF.'!$K$7))))*R116,2)</f>
        <v>0</v>
      </c>
      <c r="G116" s="163" t="n">
        <f aca="false">IF(E116&lt;&gt;0,ROUND(E116*F116,2),IF(AD116=0,(SUMIF($V$12:$V$1011,B116,$AD$12:$AD$1011)),AD116))</f>
        <v>0</v>
      </c>
      <c r="H116" s="164"/>
      <c r="I116" s="165"/>
      <c r="J116" s="166" t="str">
        <f aca="false">IF(N116&lt;&gt;0,N116,"")</f>
        <v/>
      </c>
      <c r="K116" s="167"/>
      <c r="L116" s="168" t="str">
        <f aca="false">IF(B116&gt;0,"ok","ocultar")</f>
        <v>ocultar</v>
      </c>
      <c r="M116" s="185"/>
      <c r="N116" s="187"/>
      <c r="O116" s="177"/>
      <c r="P116" s="178"/>
      <c r="Q116" s="173"/>
      <c r="R116" s="179"/>
      <c r="S116" s="156"/>
      <c r="U116" s="88"/>
      <c r="V116" s="157" t="n">
        <f aca="false">IF(B116=0,V115,IF(ISNONTEXT(B116)=TRUE(),INT(B116),INT(LEFT(B116,FIND(".",B116)-1))))</f>
        <v>3</v>
      </c>
      <c r="W116" s="157" t="str">
        <f aca="false">IF(W117=1,1,IF(B116&lt;&gt;0,1,IF(C116&lt;&gt;0,1,IF(D116&lt;&gt;0,1,IF(E116&lt;&gt;0,1,"")))))</f>
        <v/>
      </c>
      <c r="X116" s="157" t="str">
        <f aca="false">IF(V116=0," ",IF(V116&lt;&gt;V115,V116," "))</f>
        <v> </v>
      </c>
      <c r="Y116" s="180"/>
      <c r="Z116" s="75" t="n">
        <f aca="false">IF(V116&lt;&gt;X116,(IF(I116="",G116*INFORMAÇÕES!$U$113,IF(I116="R",G116,0))),0)</f>
        <v>0</v>
      </c>
      <c r="AA116" s="75" t="n">
        <f aca="false">IF(V116&lt;&gt;X116,(IF(I116="",G116*INFORMAÇÕES!$U$114,IF(I116="C",G116,0))),0)</f>
        <v>0</v>
      </c>
      <c r="AB116" s="75" t="n">
        <f aca="false">IF(V116&lt;&gt;X116,(IF(I116="",G116*INFORMAÇÕES!$U$115,IF(I116="CF",G116,0))),0)</f>
        <v>0</v>
      </c>
      <c r="AC116" s="75" t="n">
        <f aca="false">IF(V116&lt;&gt;X116,(IF(I116="",G116*INFORMAÇÕES!$U$116,IF(I116="O",G116,0))),0)</f>
        <v>0</v>
      </c>
      <c r="AD116" s="75" t="n">
        <f aca="false">IF(E116&lt;&gt;0,G116,0)</f>
        <v>0</v>
      </c>
    </row>
    <row r="117" s="174" customFormat="true" ht="14.25" hidden="false" customHeight="false" outlineLevel="0" collapsed="false">
      <c r="A117" s="159" t="n">
        <v>106</v>
      </c>
      <c r="B117" s="160" t="n">
        <f aca="false">M117</f>
        <v>0</v>
      </c>
      <c r="C117" s="161" t="n">
        <f aca="false">O117</f>
        <v>0</v>
      </c>
      <c r="D117" s="162" t="n">
        <f aca="false">P117</f>
        <v>0</v>
      </c>
      <c r="E117" s="163" t="n">
        <f aca="false">ROUND(Q117,2)</f>
        <v>0</v>
      </c>
      <c r="F117" s="163" t="n">
        <f aca="false">TRUNC((1+(IF(OR(H117=0,H117=""),'BDI REF.'!$K$5,CHOOSE(H117,'BDI REF.'!$K$5,'BDI REF.'!$K$6,'BDI REF.'!$K$7))))*R117,2)</f>
        <v>0</v>
      </c>
      <c r="G117" s="163" t="n">
        <f aca="false">IF(E117&lt;&gt;0,ROUND(E117*F117,2),IF(AD117=0,(SUMIF($V$12:$V$1011,B117,$AD$12:$AD$1011)),AD117))</f>
        <v>0</v>
      </c>
      <c r="H117" s="164"/>
      <c r="I117" s="165"/>
      <c r="J117" s="166" t="str">
        <f aca="false">IF(N117&lt;&gt;0,N117,"")</f>
        <v/>
      </c>
      <c r="K117" s="167"/>
      <c r="L117" s="168" t="str">
        <f aca="false">IF(B117&gt;0,"ok","ocultar")</f>
        <v>ocultar</v>
      </c>
      <c r="M117" s="185"/>
      <c r="N117" s="187"/>
      <c r="O117" s="177"/>
      <c r="P117" s="178"/>
      <c r="Q117" s="173"/>
      <c r="R117" s="179"/>
      <c r="S117" s="156"/>
      <c r="U117" s="88"/>
      <c r="V117" s="157" t="n">
        <f aca="false">IF(B117=0,V116,IF(ISNONTEXT(B117)=TRUE(),INT(B117),INT(LEFT(B117,FIND(".",B117)-1))))</f>
        <v>3</v>
      </c>
      <c r="W117" s="157" t="str">
        <f aca="false">IF(W118=1,1,IF(B117&lt;&gt;0,1,IF(C117&lt;&gt;0,1,IF(D117&lt;&gt;0,1,IF(E117&lt;&gt;0,1,"")))))</f>
        <v/>
      </c>
      <c r="X117" s="157" t="str">
        <f aca="false">IF(V117=0," ",IF(V117&lt;&gt;V116,V117," "))</f>
        <v> </v>
      </c>
      <c r="Y117" s="180"/>
      <c r="Z117" s="75" t="n">
        <f aca="false">IF(V117&lt;&gt;X117,(IF(I117="",G117*INFORMAÇÕES!$U$113,IF(I117="R",G117,0))),0)</f>
        <v>0</v>
      </c>
      <c r="AA117" s="75" t="n">
        <f aca="false">IF(V117&lt;&gt;X117,(IF(I117="",G117*INFORMAÇÕES!$U$114,IF(I117="C",G117,0))),0)</f>
        <v>0</v>
      </c>
      <c r="AB117" s="75" t="n">
        <f aca="false">IF(V117&lt;&gt;X117,(IF(I117="",G117*INFORMAÇÕES!$U$115,IF(I117="CF",G117,0))),0)</f>
        <v>0</v>
      </c>
      <c r="AC117" s="75" t="n">
        <f aca="false">IF(V117&lt;&gt;X117,(IF(I117="",G117*INFORMAÇÕES!$U$116,IF(I117="O",G117,0))),0)</f>
        <v>0</v>
      </c>
      <c r="AD117" s="75" t="n">
        <f aca="false">IF(E117&lt;&gt;0,G117,0)</f>
        <v>0</v>
      </c>
    </row>
    <row r="118" s="174" customFormat="true" ht="14.25" hidden="false" customHeight="false" outlineLevel="0" collapsed="false">
      <c r="A118" s="159" t="n">
        <v>107</v>
      </c>
      <c r="B118" s="160" t="n">
        <f aca="false">M118</f>
        <v>0</v>
      </c>
      <c r="C118" s="161" t="n">
        <f aca="false">O118</f>
        <v>0</v>
      </c>
      <c r="D118" s="162" t="n">
        <f aca="false">P118</f>
        <v>0</v>
      </c>
      <c r="E118" s="163" t="n">
        <f aca="false">ROUND(Q118,2)</f>
        <v>0</v>
      </c>
      <c r="F118" s="163" t="n">
        <f aca="false">TRUNC((1+(IF(OR(H118=0,H118=""),'BDI REF.'!$K$5,CHOOSE(H118,'BDI REF.'!$K$5,'BDI REF.'!$K$6,'BDI REF.'!$K$7))))*R118,2)</f>
        <v>0</v>
      </c>
      <c r="G118" s="163" t="n">
        <f aca="false">IF(E118&lt;&gt;0,ROUND(E118*F118,2),IF(AD118=0,(SUMIF($V$12:$V$1011,B118,$AD$12:$AD$1011)),AD118))</f>
        <v>0</v>
      </c>
      <c r="H118" s="164"/>
      <c r="I118" s="165"/>
      <c r="J118" s="166" t="str">
        <f aca="false">IF(N118&lt;&gt;0,N118,"")</f>
        <v/>
      </c>
      <c r="K118" s="167"/>
      <c r="L118" s="168" t="str">
        <f aca="false">IF(B118&gt;0,"ok","ocultar")</f>
        <v>ocultar</v>
      </c>
      <c r="M118" s="185"/>
      <c r="N118" s="187"/>
      <c r="O118" s="177"/>
      <c r="P118" s="178"/>
      <c r="Q118" s="173"/>
      <c r="R118" s="179"/>
      <c r="S118" s="156"/>
      <c r="U118" s="88"/>
      <c r="V118" s="157" t="n">
        <f aca="false">IF(B118=0,V117,IF(ISNONTEXT(B118)=TRUE(),INT(B118),INT(LEFT(B118,FIND(".",B118)-1))))</f>
        <v>3</v>
      </c>
      <c r="W118" s="157" t="str">
        <f aca="false">IF(W119=1,1,IF(B118&lt;&gt;0,1,IF(C118&lt;&gt;0,1,IF(D118&lt;&gt;0,1,IF(E118&lt;&gt;0,1,"")))))</f>
        <v/>
      </c>
      <c r="X118" s="157" t="str">
        <f aca="false">IF(V118=0," ",IF(V118&lt;&gt;V117,V118," "))</f>
        <v> </v>
      </c>
      <c r="Y118" s="180"/>
      <c r="Z118" s="75" t="n">
        <f aca="false">IF(V118&lt;&gt;X118,(IF(I118="",G118*INFORMAÇÕES!$U$113,IF(I118="R",G118,0))),0)</f>
        <v>0</v>
      </c>
      <c r="AA118" s="75" t="n">
        <f aca="false">IF(V118&lt;&gt;X118,(IF(I118="",G118*INFORMAÇÕES!$U$114,IF(I118="C",G118,0))),0)</f>
        <v>0</v>
      </c>
      <c r="AB118" s="75" t="n">
        <f aca="false">IF(V118&lt;&gt;X118,(IF(I118="",G118*INFORMAÇÕES!$U$115,IF(I118="CF",G118,0))),0)</f>
        <v>0</v>
      </c>
      <c r="AC118" s="75" t="n">
        <f aca="false">IF(V118&lt;&gt;X118,(IF(I118="",G118*INFORMAÇÕES!$U$116,IF(I118="O",G118,0))),0)</f>
        <v>0</v>
      </c>
      <c r="AD118" s="75" t="n">
        <f aca="false">IF(E118&lt;&gt;0,G118,0)</f>
        <v>0</v>
      </c>
    </row>
    <row r="119" s="174" customFormat="true" ht="14.25" hidden="false" customHeight="false" outlineLevel="0" collapsed="false">
      <c r="A119" s="159" t="n">
        <v>108</v>
      </c>
      <c r="B119" s="160" t="n">
        <f aca="false">M119</f>
        <v>0</v>
      </c>
      <c r="C119" s="161" t="n">
        <f aca="false">O119</f>
        <v>0</v>
      </c>
      <c r="D119" s="162" t="n">
        <f aca="false">P119</f>
        <v>0</v>
      </c>
      <c r="E119" s="163" t="n">
        <f aca="false">ROUND(Q119,2)</f>
        <v>0</v>
      </c>
      <c r="F119" s="163" t="n">
        <f aca="false">TRUNC((1+(IF(OR(H119=0,H119=""),'BDI REF.'!$K$5,CHOOSE(H119,'BDI REF.'!$K$5,'BDI REF.'!$K$6,'BDI REF.'!$K$7))))*R119,2)</f>
        <v>0</v>
      </c>
      <c r="G119" s="163" t="n">
        <f aca="false">IF(E119&lt;&gt;0,ROUND(E119*F119,2),IF(AD119=0,(SUMIF($V$12:$V$1011,B119,$AD$12:$AD$1011)),AD119))</f>
        <v>0</v>
      </c>
      <c r="H119" s="164"/>
      <c r="I119" s="165"/>
      <c r="J119" s="166" t="str">
        <f aca="false">IF(N119&lt;&gt;0,N119,"")</f>
        <v/>
      </c>
      <c r="K119" s="167"/>
      <c r="L119" s="168" t="str">
        <f aca="false">IF(B119&gt;0,"ok","ocultar")</f>
        <v>ocultar</v>
      </c>
      <c r="M119" s="185"/>
      <c r="N119" s="187"/>
      <c r="O119" s="177"/>
      <c r="P119" s="178"/>
      <c r="Q119" s="173"/>
      <c r="R119" s="179"/>
      <c r="S119" s="156"/>
      <c r="U119" s="88"/>
      <c r="V119" s="157" t="n">
        <f aca="false">IF(B119=0,V118,IF(ISNONTEXT(B119)=TRUE(),INT(B119),INT(LEFT(B119,FIND(".",B119)-1))))</f>
        <v>3</v>
      </c>
      <c r="W119" s="157" t="str">
        <f aca="false">IF(W120=1,1,IF(B119&lt;&gt;0,1,IF(C119&lt;&gt;0,1,IF(D119&lt;&gt;0,1,IF(E119&lt;&gt;0,1,"")))))</f>
        <v/>
      </c>
      <c r="X119" s="157" t="str">
        <f aca="false">IF(V119=0," ",IF(V119&lt;&gt;V118,V119," "))</f>
        <v> </v>
      </c>
      <c r="Y119" s="180"/>
      <c r="Z119" s="75" t="n">
        <f aca="false">IF(V119&lt;&gt;X119,(IF(I119="",G119*INFORMAÇÕES!$U$113,IF(I119="R",G119,0))),0)</f>
        <v>0</v>
      </c>
      <c r="AA119" s="75" t="n">
        <f aca="false">IF(V119&lt;&gt;X119,(IF(I119="",G119*INFORMAÇÕES!$U$114,IF(I119="C",G119,0))),0)</f>
        <v>0</v>
      </c>
      <c r="AB119" s="75" t="n">
        <f aca="false">IF(V119&lt;&gt;X119,(IF(I119="",G119*INFORMAÇÕES!$U$115,IF(I119="CF",G119,0))),0)</f>
        <v>0</v>
      </c>
      <c r="AC119" s="75" t="n">
        <f aca="false">IF(V119&lt;&gt;X119,(IF(I119="",G119*INFORMAÇÕES!$U$116,IF(I119="O",G119,0))),0)</f>
        <v>0</v>
      </c>
      <c r="AD119" s="75" t="n">
        <f aca="false">IF(E119&lt;&gt;0,G119,0)</f>
        <v>0</v>
      </c>
    </row>
    <row r="120" s="174" customFormat="true" ht="14.25" hidden="false" customHeight="false" outlineLevel="0" collapsed="false">
      <c r="A120" s="159" t="n">
        <v>109</v>
      </c>
      <c r="B120" s="160" t="n">
        <f aca="false">M120</f>
        <v>0</v>
      </c>
      <c r="C120" s="161" t="n">
        <f aca="false">O120</f>
        <v>0</v>
      </c>
      <c r="D120" s="162" t="n">
        <f aca="false">P120</f>
        <v>0</v>
      </c>
      <c r="E120" s="163" t="n">
        <f aca="false">ROUND(Q120,2)</f>
        <v>0</v>
      </c>
      <c r="F120" s="163" t="n">
        <f aca="false">TRUNC((1+(IF(OR(H120=0,H120=""),'BDI REF.'!$K$5,CHOOSE(H120,'BDI REF.'!$K$5,'BDI REF.'!$K$6,'BDI REF.'!$K$7))))*R120,2)</f>
        <v>0</v>
      </c>
      <c r="G120" s="163" t="n">
        <f aca="false">IF(E120&lt;&gt;0,ROUND(E120*F120,2),IF(AD120=0,(SUMIF($V$12:$V$1011,B120,$AD$12:$AD$1011)),AD120))</f>
        <v>0</v>
      </c>
      <c r="H120" s="164"/>
      <c r="I120" s="165"/>
      <c r="J120" s="166" t="str">
        <f aca="false">IF(N120&lt;&gt;0,N120,"")</f>
        <v/>
      </c>
      <c r="K120" s="167"/>
      <c r="L120" s="168" t="str">
        <f aca="false">IF(B120&gt;0,"ok","ocultar")</f>
        <v>ocultar</v>
      </c>
      <c r="M120" s="185"/>
      <c r="N120" s="187"/>
      <c r="O120" s="177"/>
      <c r="P120" s="178"/>
      <c r="Q120" s="173"/>
      <c r="R120" s="179"/>
      <c r="S120" s="156"/>
      <c r="U120" s="88"/>
      <c r="V120" s="157" t="n">
        <f aca="false">IF(B120=0,V119,IF(ISNONTEXT(B120)=TRUE(),INT(B120),INT(LEFT(B120,FIND(".",B120)-1))))</f>
        <v>3</v>
      </c>
      <c r="W120" s="157" t="str">
        <f aca="false">IF(W121=1,1,IF(B120&lt;&gt;0,1,IF(C120&lt;&gt;0,1,IF(D120&lt;&gt;0,1,IF(E120&lt;&gt;0,1,"")))))</f>
        <v/>
      </c>
      <c r="X120" s="157" t="str">
        <f aca="false">IF(V120=0," ",IF(V120&lt;&gt;V119,V120," "))</f>
        <v> </v>
      </c>
      <c r="Y120" s="180"/>
      <c r="Z120" s="75" t="n">
        <f aca="false">IF(V120&lt;&gt;X120,(IF(I120="",G120*INFORMAÇÕES!$U$113,IF(I120="R",G120,0))),0)</f>
        <v>0</v>
      </c>
      <c r="AA120" s="75" t="n">
        <f aca="false">IF(V120&lt;&gt;X120,(IF(I120="",G120*INFORMAÇÕES!$U$114,IF(I120="C",G120,0))),0)</f>
        <v>0</v>
      </c>
      <c r="AB120" s="75" t="n">
        <f aca="false">IF(V120&lt;&gt;X120,(IF(I120="",G120*INFORMAÇÕES!$U$115,IF(I120="CF",G120,0))),0)</f>
        <v>0</v>
      </c>
      <c r="AC120" s="75" t="n">
        <f aca="false">IF(V120&lt;&gt;X120,(IF(I120="",G120*INFORMAÇÕES!$U$116,IF(I120="O",G120,0))),0)</f>
        <v>0</v>
      </c>
      <c r="AD120" s="75" t="n">
        <f aca="false">IF(E120&lt;&gt;0,G120,0)</f>
        <v>0</v>
      </c>
    </row>
    <row r="121" s="174" customFormat="true" ht="14.25" hidden="false" customHeight="false" outlineLevel="0" collapsed="false">
      <c r="A121" s="159" t="n">
        <v>110</v>
      </c>
      <c r="B121" s="160" t="n">
        <f aca="false">M121</f>
        <v>0</v>
      </c>
      <c r="C121" s="161" t="n">
        <f aca="false">O121</f>
        <v>0</v>
      </c>
      <c r="D121" s="162" t="n">
        <f aca="false">P121</f>
        <v>0</v>
      </c>
      <c r="E121" s="163" t="n">
        <f aca="false">ROUND(Q121,2)</f>
        <v>0</v>
      </c>
      <c r="F121" s="163" t="n">
        <f aca="false">TRUNC((1+(IF(OR(H121=0,H121=""),'BDI REF.'!$K$5,CHOOSE(H121,'BDI REF.'!$K$5,'BDI REF.'!$K$6,'BDI REF.'!$K$7))))*R121,2)</f>
        <v>0</v>
      </c>
      <c r="G121" s="163" t="n">
        <f aca="false">IF(E121&lt;&gt;0,ROUND(E121*F121,2),IF(AD121=0,(SUMIF($V$12:$V$1011,B121,$AD$12:$AD$1011)),AD121))</f>
        <v>0</v>
      </c>
      <c r="H121" s="164"/>
      <c r="I121" s="165"/>
      <c r="J121" s="166" t="str">
        <f aca="false">IF(N121&lt;&gt;0,N121,"")</f>
        <v/>
      </c>
      <c r="K121" s="167"/>
      <c r="L121" s="168" t="str">
        <f aca="false">IF(B121&gt;0,"ok","ocultar")</f>
        <v>ocultar</v>
      </c>
      <c r="M121" s="185"/>
      <c r="N121" s="187"/>
      <c r="O121" s="177"/>
      <c r="P121" s="178"/>
      <c r="Q121" s="173"/>
      <c r="R121" s="179"/>
      <c r="S121" s="156"/>
      <c r="U121" s="88"/>
      <c r="V121" s="157" t="n">
        <f aca="false">IF(B121=0,V120,IF(ISNONTEXT(B121)=TRUE(),INT(B121),INT(LEFT(B121,FIND(".",B121)-1))))</f>
        <v>3</v>
      </c>
      <c r="W121" s="157" t="str">
        <f aca="false">IF(W122=1,1,IF(B121&lt;&gt;0,1,IF(C121&lt;&gt;0,1,IF(D121&lt;&gt;0,1,IF(E121&lt;&gt;0,1,"")))))</f>
        <v/>
      </c>
      <c r="X121" s="157" t="str">
        <f aca="false">IF(V121=0," ",IF(V121&lt;&gt;V120,V121," "))</f>
        <v> </v>
      </c>
      <c r="Y121" s="180"/>
      <c r="Z121" s="75" t="n">
        <f aca="false">IF(V121&lt;&gt;X121,(IF(I121="",G121*INFORMAÇÕES!$U$113,IF(I121="R",G121,0))),0)</f>
        <v>0</v>
      </c>
      <c r="AA121" s="75" t="n">
        <f aca="false">IF(V121&lt;&gt;X121,(IF(I121="",G121*INFORMAÇÕES!$U$114,IF(I121="C",G121,0))),0)</f>
        <v>0</v>
      </c>
      <c r="AB121" s="75" t="n">
        <f aca="false">IF(V121&lt;&gt;X121,(IF(I121="",G121*INFORMAÇÕES!$U$115,IF(I121="CF",G121,0))),0)</f>
        <v>0</v>
      </c>
      <c r="AC121" s="75" t="n">
        <f aca="false">IF(V121&lt;&gt;X121,(IF(I121="",G121*INFORMAÇÕES!$U$116,IF(I121="O",G121,0))),0)</f>
        <v>0</v>
      </c>
      <c r="AD121" s="75" t="n">
        <f aca="false">IF(E121&lt;&gt;0,G121,0)</f>
        <v>0</v>
      </c>
    </row>
    <row r="122" s="174" customFormat="true" ht="14.25" hidden="false" customHeight="false" outlineLevel="0" collapsed="false">
      <c r="A122" s="159" t="n">
        <v>111</v>
      </c>
      <c r="B122" s="160" t="n">
        <f aca="false">M122</f>
        <v>0</v>
      </c>
      <c r="C122" s="161" t="n">
        <f aca="false">O122</f>
        <v>0</v>
      </c>
      <c r="D122" s="162" t="n">
        <f aca="false">P122</f>
        <v>0</v>
      </c>
      <c r="E122" s="163" t="n">
        <f aca="false">ROUND(Q122,2)</f>
        <v>0</v>
      </c>
      <c r="F122" s="163" t="n">
        <f aca="false">TRUNC((1+(IF(OR(H122=0,H122=""),'BDI REF.'!$K$5,CHOOSE(H122,'BDI REF.'!$K$5,'BDI REF.'!$K$6,'BDI REF.'!$K$7))))*R122,2)</f>
        <v>0</v>
      </c>
      <c r="G122" s="163" t="n">
        <f aca="false">IF(E122&lt;&gt;0,ROUND(E122*F122,2),IF(AD122=0,(SUMIF($V$12:$V$1011,B122,$AD$12:$AD$1011)),AD122))</f>
        <v>0</v>
      </c>
      <c r="H122" s="164"/>
      <c r="I122" s="165"/>
      <c r="J122" s="166" t="str">
        <f aca="false">IF(N122&lt;&gt;0,N122,"")</f>
        <v/>
      </c>
      <c r="K122" s="167"/>
      <c r="L122" s="168" t="str">
        <f aca="false">IF(B122&gt;0,"ok","ocultar")</f>
        <v>ocultar</v>
      </c>
      <c r="M122" s="185"/>
      <c r="N122" s="187"/>
      <c r="O122" s="177"/>
      <c r="P122" s="178"/>
      <c r="Q122" s="173"/>
      <c r="R122" s="179"/>
      <c r="S122" s="156"/>
      <c r="U122" s="88"/>
      <c r="V122" s="157" t="n">
        <f aca="false">IF(B122=0,V121,IF(ISNONTEXT(B122)=TRUE(),INT(B122),INT(LEFT(B122,FIND(".",B122)-1))))</f>
        <v>3</v>
      </c>
      <c r="W122" s="157" t="str">
        <f aca="false">IF(W123=1,1,IF(B122&lt;&gt;0,1,IF(C122&lt;&gt;0,1,IF(D122&lt;&gt;0,1,IF(E122&lt;&gt;0,1,"")))))</f>
        <v/>
      </c>
      <c r="X122" s="157" t="str">
        <f aca="false">IF(V122=0," ",IF(V122&lt;&gt;V121,V122," "))</f>
        <v> </v>
      </c>
      <c r="Y122" s="180"/>
      <c r="Z122" s="75" t="n">
        <f aca="false">IF(V122&lt;&gt;X122,(IF(I122="",G122*INFORMAÇÕES!$U$113,IF(I122="R",G122,0))),0)</f>
        <v>0</v>
      </c>
      <c r="AA122" s="75" t="n">
        <f aca="false">IF(V122&lt;&gt;X122,(IF(I122="",G122*INFORMAÇÕES!$U$114,IF(I122="C",G122,0))),0)</f>
        <v>0</v>
      </c>
      <c r="AB122" s="75" t="n">
        <f aca="false">IF(V122&lt;&gt;X122,(IF(I122="",G122*INFORMAÇÕES!$U$115,IF(I122="CF",G122,0))),0)</f>
        <v>0</v>
      </c>
      <c r="AC122" s="75" t="n">
        <f aca="false">IF(V122&lt;&gt;X122,(IF(I122="",G122*INFORMAÇÕES!$U$116,IF(I122="O",G122,0))),0)</f>
        <v>0</v>
      </c>
      <c r="AD122" s="75" t="n">
        <f aca="false">IF(E122&lt;&gt;0,G122,0)</f>
        <v>0</v>
      </c>
    </row>
    <row r="123" s="174" customFormat="true" ht="14.25" hidden="false" customHeight="false" outlineLevel="0" collapsed="false">
      <c r="A123" s="159" t="n">
        <v>112</v>
      </c>
      <c r="B123" s="160" t="n">
        <f aca="false">M123</f>
        <v>0</v>
      </c>
      <c r="C123" s="161" t="n">
        <f aca="false">O123</f>
        <v>0</v>
      </c>
      <c r="D123" s="162" t="n">
        <f aca="false">P123</f>
        <v>0</v>
      </c>
      <c r="E123" s="163" t="n">
        <f aca="false">ROUND(Q123,2)</f>
        <v>0</v>
      </c>
      <c r="F123" s="163" t="n">
        <f aca="false">TRUNC((1+(IF(OR(H123=0,H123=""),'BDI REF.'!$K$5,CHOOSE(H123,'BDI REF.'!$K$5,'BDI REF.'!$K$6,'BDI REF.'!$K$7))))*R123,2)</f>
        <v>0</v>
      </c>
      <c r="G123" s="163" t="n">
        <f aca="false">IF(E123&lt;&gt;0,ROUND(E123*F123,2),IF(AD123=0,(SUMIF($V$12:$V$1011,B123,$AD$12:$AD$1011)),AD123))</f>
        <v>0</v>
      </c>
      <c r="H123" s="164"/>
      <c r="I123" s="165"/>
      <c r="J123" s="166" t="str">
        <f aca="false">IF(N123&lt;&gt;0,N123,"")</f>
        <v/>
      </c>
      <c r="K123" s="167"/>
      <c r="L123" s="168" t="str">
        <f aca="false">IF(B123&gt;0,"ok","ocultar")</f>
        <v>ocultar</v>
      </c>
      <c r="M123" s="185"/>
      <c r="N123" s="187"/>
      <c r="O123" s="177"/>
      <c r="P123" s="178"/>
      <c r="Q123" s="173"/>
      <c r="R123" s="179"/>
      <c r="S123" s="156"/>
      <c r="U123" s="88"/>
      <c r="V123" s="157" t="n">
        <f aca="false">IF(B123=0,V122,IF(ISNONTEXT(B123)=TRUE(),INT(B123),INT(LEFT(B123,FIND(".",B123)-1))))</f>
        <v>3</v>
      </c>
      <c r="W123" s="157" t="str">
        <f aca="false">IF(W124=1,1,IF(B123&lt;&gt;0,1,IF(C123&lt;&gt;0,1,IF(D123&lt;&gt;0,1,IF(E123&lt;&gt;0,1,"")))))</f>
        <v/>
      </c>
      <c r="X123" s="157" t="str">
        <f aca="false">IF(V123=0," ",IF(V123&lt;&gt;V122,V123," "))</f>
        <v> </v>
      </c>
      <c r="Y123" s="180"/>
      <c r="Z123" s="75" t="n">
        <f aca="false">IF(V123&lt;&gt;X123,(IF(I123="",G123*INFORMAÇÕES!$U$113,IF(I123="R",G123,0))),0)</f>
        <v>0</v>
      </c>
      <c r="AA123" s="75" t="n">
        <f aca="false">IF(V123&lt;&gt;X123,(IF(I123="",G123*INFORMAÇÕES!$U$114,IF(I123="C",G123,0))),0)</f>
        <v>0</v>
      </c>
      <c r="AB123" s="75" t="n">
        <f aca="false">IF(V123&lt;&gt;X123,(IF(I123="",G123*INFORMAÇÕES!$U$115,IF(I123="CF",G123,0))),0)</f>
        <v>0</v>
      </c>
      <c r="AC123" s="75" t="n">
        <f aca="false">IF(V123&lt;&gt;X123,(IF(I123="",G123*INFORMAÇÕES!$U$116,IF(I123="O",G123,0))),0)</f>
        <v>0</v>
      </c>
      <c r="AD123" s="75" t="n">
        <f aca="false">IF(E123&lt;&gt;0,G123,0)</f>
        <v>0</v>
      </c>
    </row>
    <row r="124" s="174" customFormat="true" ht="14.25" hidden="false" customHeight="false" outlineLevel="0" collapsed="false">
      <c r="A124" s="159" t="n">
        <v>113</v>
      </c>
      <c r="B124" s="160" t="n">
        <f aca="false">M124</f>
        <v>0</v>
      </c>
      <c r="C124" s="161" t="n">
        <f aca="false">O124</f>
        <v>0</v>
      </c>
      <c r="D124" s="162" t="n">
        <f aca="false">P124</f>
        <v>0</v>
      </c>
      <c r="E124" s="163" t="n">
        <f aca="false">ROUND(Q124,2)</f>
        <v>0</v>
      </c>
      <c r="F124" s="163" t="n">
        <f aca="false">TRUNC((1+(IF(OR(H124=0,H124=""),'BDI REF.'!$K$5,CHOOSE(H124,'BDI REF.'!$K$5,'BDI REF.'!$K$6,'BDI REF.'!$K$7))))*R124,2)</f>
        <v>0</v>
      </c>
      <c r="G124" s="163" t="n">
        <f aca="false">IF(E124&lt;&gt;0,ROUND(E124*F124,2),IF(AD124=0,(SUMIF($V$12:$V$1011,B124,$AD$12:$AD$1011)),AD124))</f>
        <v>0</v>
      </c>
      <c r="H124" s="164"/>
      <c r="I124" s="165"/>
      <c r="J124" s="166" t="str">
        <f aca="false">IF(N124&lt;&gt;0,N124,"")</f>
        <v/>
      </c>
      <c r="K124" s="167"/>
      <c r="L124" s="168" t="str">
        <f aca="false">IF(B124&gt;0,"ok","ocultar")</f>
        <v>ocultar</v>
      </c>
      <c r="M124" s="185"/>
      <c r="N124" s="187"/>
      <c r="O124" s="177"/>
      <c r="P124" s="178"/>
      <c r="Q124" s="173"/>
      <c r="R124" s="179"/>
      <c r="S124" s="156"/>
      <c r="U124" s="88"/>
      <c r="V124" s="157" t="n">
        <f aca="false">IF(B124=0,V123,IF(ISNONTEXT(B124)=TRUE(),INT(B124),INT(LEFT(B124,FIND(".",B124)-1))))</f>
        <v>3</v>
      </c>
      <c r="W124" s="157" t="str">
        <f aca="false">IF(W125=1,1,IF(B124&lt;&gt;0,1,IF(C124&lt;&gt;0,1,IF(D124&lt;&gt;0,1,IF(E124&lt;&gt;0,1,"")))))</f>
        <v/>
      </c>
      <c r="X124" s="157" t="str">
        <f aca="false">IF(V124=0," ",IF(V124&lt;&gt;V123,V124," "))</f>
        <v> </v>
      </c>
      <c r="Y124" s="180"/>
      <c r="Z124" s="75" t="n">
        <f aca="false">IF(V124&lt;&gt;X124,(IF(I124="",G124*INFORMAÇÕES!$U$113,IF(I124="R",G124,0))),0)</f>
        <v>0</v>
      </c>
      <c r="AA124" s="75" t="n">
        <f aca="false">IF(V124&lt;&gt;X124,(IF(I124="",G124*INFORMAÇÕES!$U$114,IF(I124="C",G124,0))),0)</f>
        <v>0</v>
      </c>
      <c r="AB124" s="75" t="n">
        <f aca="false">IF(V124&lt;&gt;X124,(IF(I124="",G124*INFORMAÇÕES!$U$115,IF(I124="CF",G124,0))),0)</f>
        <v>0</v>
      </c>
      <c r="AC124" s="75" t="n">
        <f aca="false">IF(V124&lt;&gt;X124,(IF(I124="",G124*INFORMAÇÕES!$U$116,IF(I124="O",G124,0))),0)</f>
        <v>0</v>
      </c>
      <c r="AD124" s="75" t="n">
        <f aca="false">IF(E124&lt;&gt;0,G124,0)</f>
        <v>0</v>
      </c>
    </row>
    <row r="125" s="174" customFormat="true" ht="14.25" hidden="false" customHeight="false" outlineLevel="0" collapsed="false">
      <c r="A125" s="159" t="n">
        <v>114</v>
      </c>
      <c r="B125" s="160" t="n">
        <f aca="false">M125</f>
        <v>0</v>
      </c>
      <c r="C125" s="161" t="n">
        <f aca="false">O125</f>
        <v>0</v>
      </c>
      <c r="D125" s="162" t="n">
        <f aca="false">P125</f>
        <v>0</v>
      </c>
      <c r="E125" s="163" t="n">
        <f aca="false">ROUND(Q125,2)</f>
        <v>0</v>
      </c>
      <c r="F125" s="163" t="n">
        <f aca="false">TRUNC((1+(IF(OR(H125=0,H125=""),'BDI REF.'!$K$5,CHOOSE(H125,'BDI REF.'!$K$5,'BDI REF.'!$K$6,'BDI REF.'!$K$7))))*R125,2)</f>
        <v>0</v>
      </c>
      <c r="G125" s="163" t="n">
        <f aca="false">IF(E125&lt;&gt;0,ROUND(E125*F125,2),IF(AD125=0,(SUMIF($V$12:$V$1011,B125,$AD$12:$AD$1011)),AD125))</f>
        <v>0</v>
      </c>
      <c r="H125" s="164"/>
      <c r="I125" s="165"/>
      <c r="J125" s="166" t="str">
        <f aca="false">IF(N125&lt;&gt;0,N125,"")</f>
        <v/>
      </c>
      <c r="K125" s="167"/>
      <c r="L125" s="168" t="str">
        <f aca="false">IF(B125&gt;0,"ok","ocultar")</f>
        <v>ocultar</v>
      </c>
      <c r="M125" s="185"/>
      <c r="N125" s="187"/>
      <c r="O125" s="177"/>
      <c r="P125" s="178"/>
      <c r="Q125" s="173"/>
      <c r="R125" s="179"/>
      <c r="S125" s="156"/>
      <c r="U125" s="88"/>
      <c r="V125" s="157" t="n">
        <f aca="false">IF(B125=0,V124,IF(ISNONTEXT(B125)=TRUE(),INT(B125),INT(LEFT(B125,FIND(".",B125)-1))))</f>
        <v>3</v>
      </c>
      <c r="W125" s="157" t="str">
        <f aca="false">IF(W126=1,1,IF(B125&lt;&gt;0,1,IF(C125&lt;&gt;0,1,IF(D125&lt;&gt;0,1,IF(E125&lt;&gt;0,1,"")))))</f>
        <v/>
      </c>
      <c r="X125" s="157" t="str">
        <f aca="false">IF(V125=0," ",IF(V125&lt;&gt;V124,V125," "))</f>
        <v> </v>
      </c>
      <c r="Y125" s="180"/>
      <c r="Z125" s="75" t="n">
        <f aca="false">IF(V125&lt;&gt;X125,(IF(I125="",G125*INFORMAÇÕES!$U$113,IF(I125="R",G125,0))),0)</f>
        <v>0</v>
      </c>
      <c r="AA125" s="75" t="n">
        <f aca="false">IF(V125&lt;&gt;X125,(IF(I125="",G125*INFORMAÇÕES!$U$114,IF(I125="C",G125,0))),0)</f>
        <v>0</v>
      </c>
      <c r="AB125" s="75" t="n">
        <f aca="false">IF(V125&lt;&gt;X125,(IF(I125="",G125*INFORMAÇÕES!$U$115,IF(I125="CF",G125,0))),0)</f>
        <v>0</v>
      </c>
      <c r="AC125" s="75" t="n">
        <f aca="false">IF(V125&lt;&gt;X125,(IF(I125="",G125*INFORMAÇÕES!$U$116,IF(I125="O",G125,0))),0)</f>
        <v>0</v>
      </c>
      <c r="AD125" s="75" t="n">
        <f aca="false">IF(E125&lt;&gt;0,G125,0)</f>
        <v>0</v>
      </c>
    </row>
    <row r="126" s="174" customFormat="true" ht="14.25" hidden="false" customHeight="false" outlineLevel="0" collapsed="false">
      <c r="A126" s="159" t="n">
        <v>115</v>
      </c>
      <c r="B126" s="160" t="n">
        <f aca="false">M126</f>
        <v>0</v>
      </c>
      <c r="C126" s="161" t="n">
        <f aca="false">O126</f>
        <v>0</v>
      </c>
      <c r="D126" s="162" t="n">
        <f aca="false">P126</f>
        <v>0</v>
      </c>
      <c r="E126" s="163" t="n">
        <f aca="false">ROUND(Q126,2)</f>
        <v>0</v>
      </c>
      <c r="F126" s="163" t="n">
        <f aca="false">TRUNC((1+(IF(OR(H126=0,H126=""),'BDI REF.'!$K$5,CHOOSE(H126,'BDI REF.'!$K$5,'BDI REF.'!$K$6,'BDI REF.'!$K$7))))*R126,2)</f>
        <v>0</v>
      </c>
      <c r="G126" s="163" t="n">
        <f aca="false">IF(E126&lt;&gt;0,ROUND(E126*F126,2),IF(AD126=0,(SUMIF($V$12:$V$1011,B126,$AD$12:$AD$1011)),AD126))</f>
        <v>0</v>
      </c>
      <c r="H126" s="164"/>
      <c r="I126" s="165"/>
      <c r="J126" s="166" t="str">
        <f aca="false">IF(N126&lt;&gt;0,N126,"")</f>
        <v/>
      </c>
      <c r="K126" s="167"/>
      <c r="L126" s="168" t="str">
        <f aca="false">IF(B126&gt;0,"ok","ocultar")</f>
        <v>ocultar</v>
      </c>
      <c r="M126" s="185"/>
      <c r="N126" s="187"/>
      <c r="O126" s="177"/>
      <c r="P126" s="178"/>
      <c r="Q126" s="173"/>
      <c r="R126" s="179"/>
      <c r="S126" s="156"/>
      <c r="U126" s="88"/>
      <c r="V126" s="157" t="n">
        <f aca="false">IF(B126=0,V125,IF(ISNONTEXT(B126)=TRUE(),INT(B126),INT(LEFT(B126,FIND(".",B126)-1))))</f>
        <v>3</v>
      </c>
      <c r="W126" s="157" t="str">
        <f aca="false">IF(W127=1,1,IF(B126&lt;&gt;0,1,IF(C126&lt;&gt;0,1,IF(D126&lt;&gt;0,1,IF(E126&lt;&gt;0,1,"")))))</f>
        <v/>
      </c>
      <c r="X126" s="157" t="str">
        <f aca="false">IF(V126=0," ",IF(V126&lt;&gt;V125,V126," "))</f>
        <v> </v>
      </c>
      <c r="Y126" s="180"/>
      <c r="Z126" s="75" t="n">
        <f aca="false">IF(V126&lt;&gt;X126,(IF(I126="",G126*INFORMAÇÕES!$U$113,IF(I126="R",G126,0))),0)</f>
        <v>0</v>
      </c>
      <c r="AA126" s="75" t="n">
        <f aca="false">IF(V126&lt;&gt;X126,(IF(I126="",G126*INFORMAÇÕES!$U$114,IF(I126="C",G126,0))),0)</f>
        <v>0</v>
      </c>
      <c r="AB126" s="75" t="n">
        <f aca="false">IF(V126&lt;&gt;X126,(IF(I126="",G126*INFORMAÇÕES!$U$115,IF(I126="CF",G126,0))),0)</f>
        <v>0</v>
      </c>
      <c r="AC126" s="75" t="n">
        <f aca="false">IF(V126&lt;&gt;X126,(IF(I126="",G126*INFORMAÇÕES!$U$116,IF(I126="O",G126,0))),0)</f>
        <v>0</v>
      </c>
      <c r="AD126" s="75" t="n">
        <f aca="false">IF(E126&lt;&gt;0,G126,0)</f>
        <v>0</v>
      </c>
    </row>
    <row r="127" s="174" customFormat="true" ht="14.25" hidden="false" customHeight="false" outlineLevel="0" collapsed="false">
      <c r="A127" s="159" t="n">
        <v>116</v>
      </c>
      <c r="B127" s="160" t="n">
        <f aca="false">M127</f>
        <v>0</v>
      </c>
      <c r="C127" s="161" t="n">
        <f aca="false">O127</f>
        <v>0</v>
      </c>
      <c r="D127" s="162" t="n">
        <f aca="false">P127</f>
        <v>0</v>
      </c>
      <c r="E127" s="163" t="n">
        <f aca="false">ROUND(Q127,2)</f>
        <v>0</v>
      </c>
      <c r="F127" s="163" t="n">
        <f aca="false">TRUNC((1+(IF(OR(H127=0,H127=""),'BDI REF.'!$K$5,CHOOSE(H127,'BDI REF.'!$K$5,'BDI REF.'!$K$6,'BDI REF.'!$K$7))))*R127,2)</f>
        <v>0</v>
      </c>
      <c r="G127" s="163" t="n">
        <f aca="false">IF(E127&lt;&gt;0,ROUND(E127*F127,2),IF(AD127=0,(SUMIF($V$12:$V$1011,B127,$AD$12:$AD$1011)),AD127))</f>
        <v>0</v>
      </c>
      <c r="H127" s="164"/>
      <c r="I127" s="165"/>
      <c r="J127" s="166" t="str">
        <f aca="false">IF(N127&lt;&gt;0,N127,"")</f>
        <v/>
      </c>
      <c r="K127" s="167"/>
      <c r="L127" s="168" t="str">
        <f aca="false">IF(B127&gt;0,"ok","ocultar")</f>
        <v>ocultar</v>
      </c>
      <c r="M127" s="185"/>
      <c r="N127" s="187"/>
      <c r="O127" s="177"/>
      <c r="P127" s="178"/>
      <c r="Q127" s="173"/>
      <c r="R127" s="179"/>
      <c r="S127" s="156"/>
      <c r="U127" s="88"/>
      <c r="V127" s="157" t="n">
        <f aca="false">IF(B127=0,V126,IF(ISNONTEXT(B127)=TRUE(),INT(B127),INT(LEFT(B127,FIND(".",B127)-1))))</f>
        <v>3</v>
      </c>
      <c r="W127" s="157" t="str">
        <f aca="false">IF(W128=1,1,IF(B127&lt;&gt;0,1,IF(C127&lt;&gt;0,1,IF(D127&lt;&gt;0,1,IF(E127&lt;&gt;0,1,"")))))</f>
        <v/>
      </c>
      <c r="X127" s="157" t="str">
        <f aca="false">IF(V127=0," ",IF(V127&lt;&gt;V126,V127," "))</f>
        <v> </v>
      </c>
      <c r="Y127" s="180"/>
      <c r="Z127" s="75" t="n">
        <f aca="false">IF(V127&lt;&gt;X127,(IF(I127="",G127*INFORMAÇÕES!$U$113,IF(I127="R",G127,0))),0)</f>
        <v>0</v>
      </c>
      <c r="AA127" s="75" t="n">
        <f aca="false">IF(V127&lt;&gt;X127,(IF(I127="",G127*INFORMAÇÕES!$U$114,IF(I127="C",G127,0))),0)</f>
        <v>0</v>
      </c>
      <c r="AB127" s="75" t="n">
        <f aca="false">IF(V127&lt;&gt;X127,(IF(I127="",G127*INFORMAÇÕES!$U$115,IF(I127="CF",G127,0))),0)</f>
        <v>0</v>
      </c>
      <c r="AC127" s="75" t="n">
        <f aca="false">IF(V127&lt;&gt;X127,(IF(I127="",G127*INFORMAÇÕES!$U$116,IF(I127="O",G127,0))),0)</f>
        <v>0</v>
      </c>
      <c r="AD127" s="75" t="n">
        <f aca="false">IF(E127&lt;&gt;0,G127,0)</f>
        <v>0</v>
      </c>
    </row>
    <row r="128" s="174" customFormat="true" ht="14.25" hidden="false" customHeight="false" outlineLevel="0" collapsed="false">
      <c r="A128" s="159" t="n">
        <v>117</v>
      </c>
      <c r="B128" s="160" t="n">
        <f aca="false">M128</f>
        <v>0</v>
      </c>
      <c r="C128" s="161" t="n">
        <f aca="false">O128</f>
        <v>0</v>
      </c>
      <c r="D128" s="162" t="n">
        <f aca="false">P128</f>
        <v>0</v>
      </c>
      <c r="E128" s="163" t="n">
        <f aca="false">ROUND(Q128,2)</f>
        <v>0</v>
      </c>
      <c r="F128" s="163" t="n">
        <f aca="false">TRUNC((1+(IF(OR(H128=0,H128=""),'BDI REF.'!$K$5,CHOOSE(H128,'BDI REF.'!$K$5,'BDI REF.'!$K$6,'BDI REF.'!$K$7))))*R128,2)</f>
        <v>0</v>
      </c>
      <c r="G128" s="163" t="n">
        <f aca="false">IF(E128&lt;&gt;0,ROUND(E128*F128,2),IF(AD128=0,(SUMIF($V$12:$V$1011,B128,$AD$12:$AD$1011)),AD128))</f>
        <v>0</v>
      </c>
      <c r="H128" s="164"/>
      <c r="I128" s="165"/>
      <c r="J128" s="166" t="str">
        <f aca="false">IF(N128&lt;&gt;0,N128,"")</f>
        <v/>
      </c>
      <c r="K128" s="167"/>
      <c r="L128" s="168" t="str">
        <f aca="false">IF(B128&gt;0,"ok","ocultar")</f>
        <v>ocultar</v>
      </c>
      <c r="M128" s="185"/>
      <c r="N128" s="187"/>
      <c r="O128" s="177"/>
      <c r="P128" s="178"/>
      <c r="Q128" s="173"/>
      <c r="R128" s="179"/>
      <c r="S128" s="156"/>
      <c r="U128" s="88"/>
      <c r="V128" s="157" t="n">
        <f aca="false">IF(B128=0,V127,IF(ISNONTEXT(B128)=TRUE(),INT(B128),INT(LEFT(B128,FIND(".",B128)-1))))</f>
        <v>3</v>
      </c>
      <c r="W128" s="157" t="str">
        <f aca="false">IF(W129=1,1,IF(B128&lt;&gt;0,1,IF(C128&lt;&gt;0,1,IF(D128&lt;&gt;0,1,IF(E128&lt;&gt;0,1,"")))))</f>
        <v/>
      </c>
      <c r="X128" s="157" t="str">
        <f aca="false">IF(V128=0," ",IF(V128&lt;&gt;V127,V128," "))</f>
        <v> </v>
      </c>
      <c r="Y128" s="180"/>
      <c r="Z128" s="75" t="n">
        <f aca="false">IF(V128&lt;&gt;X128,(IF(I128="",G128*INFORMAÇÕES!$U$113,IF(I128="R",G128,0))),0)</f>
        <v>0</v>
      </c>
      <c r="AA128" s="75" t="n">
        <f aca="false">IF(V128&lt;&gt;X128,(IF(I128="",G128*INFORMAÇÕES!$U$114,IF(I128="C",G128,0))),0)</f>
        <v>0</v>
      </c>
      <c r="AB128" s="75" t="n">
        <f aca="false">IF(V128&lt;&gt;X128,(IF(I128="",G128*INFORMAÇÕES!$U$115,IF(I128="CF",G128,0))),0)</f>
        <v>0</v>
      </c>
      <c r="AC128" s="75" t="n">
        <f aca="false">IF(V128&lt;&gt;X128,(IF(I128="",G128*INFORMAÇÕES!$U$116,IF(I128="O",G128,0))),0)</f>
        <v>0</v>
      </c>
      <c r="AD128" s="75" t="n">
        <f aca="false">IF(E128&lt;&gt;0,G128,0)</f>
        <v>0</v>
      </c>
    </row>
    <row r="129" s="174" customFormat="true" ht="14.25" hidden="false" customHeight="false" outlineLevel="0" collapsed="false">
      <c r="A129" s="159" t="n">
        <v>118</v>
      </c>
      <c r="B129" s="160" t="n">
        <f aca="false">M129</f>
        <v>0</v>
      </c>
      <c r="C129" s="161" t="n">
        <f aca="false">O129</f>
        <v>0</v>
      </c>
      <c r="D129" s="162" t="n">
        <f aca="false">P129</f>
        <v>0</v>
      </c>
      <c r="E129" s="163" t="n">
        <f aca="false">ROUND(Q129,2)</f>
        <v>0</v>
      </c>
      <c r="F129" s="163" t="n">
        <f aca="false">TRUNC((1+(IF(OR(H129=0,H129=""),'BDI REF.'!$K$5,CHOOSE(H129,'BDI REF.'!$K$5,'BDI REF.'!$K$6,'BDI REF.'!$K$7))))*R129,2)</f>
        <v>0</v>
      </c>
      <c r="G129" s="163" t="n">
        <f aca="false">IF(E129&lt;&gt;0,ROUND(E129*F129,2),IF(AD129=0,(SUMIF($V$12:$V$1011,B129,$AD$12:$AD$1011)),AD129))</f>
        <v>0</v>
      </c>
      <c r="H129" s="164"/>
      <c r="I129" s="165"/>
      <c r="J129" s="166" t="str">
        <f aca="false">IF(N129&lt;&gt;0,N129,"")</f>
        <v/>
      </c>
      <c r="K129" s="167"/>
      <c r="L129" s="168" t="str">
        <f aca="false">IF(B129&gt;0,"ok","ocultar")</f>
        <v>ocultar</v>
      </c>
      <c r="M129" s="185"/>
      <c r="N129" s="187"/>
      <c r="O129" s="177"/>
      <c r="P129" s="178"/>
      <c r="Q129" s="173"/>
      <c r="R129" s="179"/>
      <c r="S129" s="156"/>
      <c r="U129" s="88"/>
      <c r="V129" s="157" t="n">
        <f aca="false">IF(B129=0,V128,IF(ISNONTEXT(B129)=TRUE(),INT(B129),INT(LEFT(B129,FIND(".",B129)-1))))</f>
        <v>3</v>
      </c>
      <c r="W129" s="157" t="str">
        <f aca="false">IF(W130=1,1,IF(B129&lt;&gt;0,1,IF(C129&lt;&gt;0,1,IF(D129&lt;&gt;0,1,IF(E129&lt;&gt;0,1,"")))))</f>
        <v/>
      </c>
      <c r="X129" s="157" t="str">
        <f aca="false">IF(V129=0," ",IF(V129&lt;&gt;V128,V129," "))</f>
        <v> </v>
      </c>
      <c r="Y129" s="180"/>
      <c r="Z129" s="75" t="n">
        <f aca="false">IF(V129&lt;&gt;X129,(IF(I129="",G129*INFORMAÇÕES!$U$113,IF(I129="R",G129,0))),0)</f>
        <v>0</v>
      </c>
      <c r="AA129" s="75" t="n">
        <f aca="false">IF(V129&lt;&gt;X129,(IF(I129="",G129*INFORMAÇÕES!$U$114,IF(I129="C",G129,0))),0)</f>
        <v>0</v>
      </c>
      <c r="AB129" s="75" t="n">
        <f aca="false">IF(V129&lt;&gt;X129,(IF(I129="",G129*INFORMAÇÕES!$U$115,IF(I129="CF",G129,0))),0)</f>
        <v>0</v>
      </c>
      <c r="AC129" s="75" t="n">
        <f aca="false">IF(V129&lt;&gt;X129,(IF(I129="",G129*INFORMAÇÕES!$U$116,IF(I129="O",G129,0))),0)</f>
        <v>0</v>
      </c>
      <c r="AD129" s="75" t="n">
        <f aca="false">IF(E129&lt;&gt;0,G129,0)</f>
        <v>0</v>
      </c>
    </row>
    <row r="130" s="174" customFormat="true" ht="14.25" hidden="false" customHeight="false" outlineLevel="0" collapsed="false">
      <c r="A130" s="159" t="n">
        <v>119</v>
      </c>
      <c r="B130" s="160" t="n">
        <f aca="false">M130</f>
        <v>0</v>
      </c>
      <c r="C130" s="161" t="n">
        <f aca="false">O130</f>
        <v>0</v>
      </c>
      <c r="D130" s="162" t="n">
        <f aca="false">P130</f>
        <v>0</v>
      </c>
      <c r="E130" s="163" t="n">
        <f aca="false">ROUND(Q130,2)</f>
        <v>0</v>
      </c>
      <c r="F130" s="163" t="n">
        <f aca="false">TRUNC((1+(IF(OR(H130=0,H130=""),'BDI REF.'!$K$5,CHOOSE(H130,'BDI REF.'!$K$5,'BDI REF.'!$K$6,'BDI REF.'!$K$7))))*R130,2)</f>
        <v>0</v>
      </c>
      <c r="G130" s="163" t="n">
        <f aca="false">IF(E130&lt;&gt;0,ROUND(E130*F130,2),IF(AD130=0,(SUMIF($V$12:$V$1011,B130,$AD$12:$AD$1011)),AD130))</f>
        <v>0</v>
      </c>
      <c r="H130" s="164"/>
      <c r="I130" s="165"/>
      <c r="J130" s="166" t="str">
        <f aca="false">IF(N130&lt;&gt;0,N130,"")</f>
        <v/>
      </c>
      <c r="K130" s="167"/>
      <c r="L130" s="168" t="str">
        <f aca="false">IF(B130&gt;0,"ok","ocultar")</f>
        <v>ocultar</v>
      </c>
      <c r="M130" s="185"/>
      <c r="N130" s="187"/>
      <c r="O130" s="177"/>
      <c r="P130" s="178"/>
      <c r="Q130" s="173"/>
      <c r="R130" s="179"/>
      <c r="S130" s="156"/>
      <c r="U130" s="88"/>
      <c r="V130" s="157" t="n">
        <f aca="false">IF(B130=0,V129,IF(ISNONTEXT(B130)=TRUE(),INT(B130),INT(LEFT(B130,FIND(".",B130)-1))))</f>
        <v>3</v>
      </c>
      <c r="W130" s="157" t="str">
        <f aca="false">IF(W131=1,1,IF(B130&lt;&gt;0,1,IF(C130&lt;&gt;0,1,IF(D130&lt;&gt;0,1,IF(E130&lt;&gt;0,1,"")))))</f>
        <v/>
      </c>
      <c r="X130" s="157" t="str">
        <f aca="false">IF(V130=0," ",IF(V130&lt;&gt;V129,V130," "))</f>
        <v> </v>
      </c>
      <c r="Y130" s="180"/>
      <c r="Z130" s="75" t="n">
        <f aca="false">IF(V130&lt;&gt;X130,(IF(I130="",G130*INFORMAÇÕES!$U$113,IF(I130="R",G130,0))),0)</f>
        <v>0</v>
      </c>
      <c r="AA130" s="75" t="n">
        <f aca="false">IF(V130&lt;&gt;X130,(IF(I130="",G130*INFORMAÇÕES!$U$114,IF(I130="C",G130,0))),0)</f>
        <v>0</v>
      </c>
      <c r="AB130" s="75" t="n">
        <f aca="false">IF(V130&lt;&gt;X130,(IF(I130="",G130*INFORMAÇÕES!$U$115,IF(I130="CF",G130,0))),0)</f>
        <v>0</v>
      </c>
      <c r="AC130" s="75" t="n">
        <f aca="false">IF(V130&lt;&gt;X130,(IF(I130="",G130*INFORMAÇÕES!$U$116,IF(I130="O",G130,0))),0)</f>
        <v>0</v>
      </c>
      <c r="AD130" s="75" t="n">
        <f aca="false">IF(E130&lt;&gt;0,G130,0)</f>
        <v>0</v>
      </c>
    </row>
    <row r="131" s="174" customFormat="true" ht="14.25" hidden="false" customHeight="false" outlineLevel="0" collapsed="false">
      <c r="A131" s="159" t="n">
        <v>120</v>
      </c>
      <c r="B131" s="160" t="n">
        <f aca="false">M131</f>
        <v>0</v>
      </c>
      <c r="C131" s="161" t="n">
        <f aca="false">O131</f>
        <v>0</v>
      </c>
      <c r="D131" s="162" t="n">
        <f aca="false">P131</f>
        <v>0</v>
      </c>
      <c r="E131" s="163" t="n">
        <f aca="false">ROUND(Q131,2)</f>
        <v>0</v>
      </c>
      <c r="F131" s="163" t="n">
        <f aca="false">TRUNC((1+(IF(OR(H131=0,H131=""),'BDI REF.'!$K$5,CHOOSE(H131,'BDI REF.'!$K$5,'BDI REF.'!$K$6,'BDI REF.'!$K$7))))*R131,2)</f>
        <v>0</v>
      </c>
      <c r="G131" s="163" t="n">
        <f aca="false">IF(E131&lt;&gt;0,ROUND(E131*F131,2),IF(AD131=0,(SUMIF($V$12:$V$1011,B131,$AD$12:$AD$1011)),AD131))</f>
        <v>0</v>
      </c>
      <c r="H131" s="164"/>
      <c r="I131" s="165"/>
      <c r="J131" s="166" t="str">
        <f aca="false">IF(N131&lt;&gt;0,N131,"")</f>
        <v/>
      </c>
      <c r="K131" s="167"/>
      <c r="L131" s="168" t="str">
        <f aca="false">IF(B131&gt;0,"ok","ocultar")</f>
        <v>ocultar</v>
      </c>
      <c r="M131" s="185"/>
      <c r="N131" s="187"/>
      <c r="O131" s="177"/>
      <c r="P131" s="178"/>
      <c r="Q131" s="173"/>
      <c r="R131" s="179"/>
      <c r="S131" s="156"/>
      <c r="U131" s="88"/>
      <c r="V131" s="157" t="n">
        <f aca="false">IF(B131=0,V130,IF(ISNONTEXT(B131)=TRUE(),INT(B131),INT(LEFT(B131,FIND(".",B131)-1))))</f>
        <v>3</v>
      </c>
      <c r="W131" s="157" t="str">
        <f aca="false">IF(W132=1,1,IF(B131&lt;&gt;0,1,IF(C131&lt;&gt;0,1,IF(D131&lt;&gt;0,1,IF(E131&lt;&gt;0,1,"")))))</f>
        <v/>
      </c>
      <c r="X131" s="157" t="str">
        <f aca="false">IF(V131=0," ",IF(V131&lt;&gt;V130,V131," "))</f>
        <v> </v>
      </c>
      <c r="Y131" s="180"/>
      <c r="Z131" s="75" t="n">
        <f aca="false">IF(V131&lt;&gt;X131,(IF(I131="",G131*INFORMAÇÕES!$U$113,IF(I131="R",G131,0))),0)</f>
        <v>0</v>
      </c>
      <c r="AA131" s="75" t="n">
        <f aca="false">IF(V131&lt;&gt;X131,(IF(I131="",G131*INFORMAÇÕES!$U$114,IF(I131="C",G131,0))),0)</f>
        <v>0</v>
      </c>
      <c r="AB131" s="75" t="n">
        <f aca="false">IF(V131&lt;&gt;X131,(IF(I131="",G131*INFORMAÇÕES!$U$115,IF(I131="CF",G131,0))),0)</f>
        <v>0</v>
      </c>
      <c r="AC131" s="75" t="n">
        <f aca="false">IF(V131&lt;&gt;X131,(IF(I131="",G131*INFORMAÇÕES!$U$116,IF(I131="O",G131,0))),0)</f>
        <v>0</v>
      </c>
      <c r="AD131" s="75" t="n">
        <f aca="false">IF(E131&lt;&gt;0,G131,0)</f>
        <v>0</v>
      </c>
    </row>
    <row r="132" s="174" customFormat="true" ht="14.25" hidden="false" customHeight="false" outlineLevel="0" collapsed="false">
      <c r="A132" s="159" t="n">
        <v>121</v>
      </c>
      <c r="B132" s="160" t="n">
        <f aca="false">M132</f>
        <v>0</v>
      </c>
      <c r="C132" s="161" t="n">
        <f aca="false">O132</f>
        <v>0</v>
      </c>
      <c r="D132" s="162" t="n">
        <f aca="false">P132</f>
        <v>0</v>
      </c>
      <c r="E132" s="163" t="n">
        <f aca="false">ROUND(Q132,2)</f>
        <v>0</v>
      </c>
      <c r="F132" s="163" t="n">
        <f aca="false">TRUNC((1+(IF(OR(H132=0,H132=""),'BDI REF.'!$K$5,CHOOSE(H132,'BDI REF.'!$K$5,'BDI REF.'!$K$6,'BDI REF.'!$K$7))))*R132,2)</f>
        <v>0</v>
      </c>
      <c r="G132" s="163" t="n">
        <f aca="false">IF(E132&lt;&gt;0,ROUND(E132*F132,2),IF(AD132=0,(SUMIF($V$12:$V$1011,B132,$AD$12:$AD$1011)),AD132))</f>
        <v>0</v>
      </c>
      <c r="H132" s="164"/>
      <c r="I132" s="165"/>
      <c r="J132" s="166" t="str">
        <f aca="false">IF(N132&lt;&gt;0,N132,"")</f>
        <v/>
      </c>
      <c r="K132" s="167"/>
      <c r="L132" s="168" t="str">
        <f aca="false">IF(B132&gt;0,"ok","ocultar")</f>
        <v>ocultar</v>
      </c>
      <c r="M132" s="185"/>
      <c r="N132" s="187"/>
      <c r="O132" s="177"/>
      <c r="P132" s="178"/>
      <c r="Q132" s="173"/>
      <c r="R132" s="179"/>
      <c r="S132" s="156"/>
      <c r="U132" s="88"/>
      <c r="V132" s="157" t="n">
        <f aca="false">IF(B132=0,V131,IF(ISNONTEXT(B132)=TRUE(),INT(B132),INT(LEFT(B132,FIND(".",B132)-1))))</f>
        <v>3</v>
      </c>
      <c r="W132" s="157" t="str">
        <f aca="false">IF(W133=1,1,IF(B132&lt;&gt;0,1,IF(C132&lt;&gt;0,1,IF(D132&lt;&gt;0,1,IF(E132&lt;&gt;0,1,"")))))</f>
        <v/>
      </c>
      <c r="X132" s="157" t="str">
        <f aca="false">IF(V132=0," ",IF(V132&lt;&gt;V131,V132," "))</f>
        <v> </v>
      </c>
      <c r="Y132" s="180"/>
      <c r="Z132" s="75" t="n">
        <f aca="false">IF(V132&lt;&gt;X132,(IF(I132="",G132*INFORMAÇÕES!$U$113,IF(I132="R",G132,0))),0)</f>
        <v>0</v>
      </c>
      <c r="AA132" s="75" t="n">
        <f aca="false">IF(V132&lt;&gt;X132,(IF(I132="",G132*INFORMAÇÕES!$U$114,IF(I132="C",G132,0))),0)</f>
        <v>0</v>
      </c>
      <c r="AB132" s="75" t="n">
        <f aca="false">IF(V132&lt;&gt;X132,(IF(I132="",G132*INFORMAÇÕES!$U$115,IF(I132="CF",G132,0))),0)</f>
        <v>0</v>
      </c>
      <c r="AC132" s="75" t="n">
        <f aca="false">IF(V132&lt;&gt;X132,(IF(I132="",G132*INFORMAÇÕES!$U$116,IF(I132="O",G132,0))),0)</f>
        <v>0</v>
      </c>
      <c r="AD132" s="75" t="n">
        <f aca="false">IF(E132&lt;&gt;0,G132,0)</f>
        <v>0</v>
      </c>
    </row>
    <row r="133" s="174" customFormat="true" ht="14.25" hidden="false" customHeight="false" outlineLevel="0" collapsed="false">
      <c r="A133" s="159" t="n">
        <v>122</v>
      </c>
      <c r="B133" s="160" t="n">
        <f aca="false">M133</f>
        <v>0</v>
      </c>
      <c r="C133" s="161" t="n">
        <f aca="false">O133</f>
        <v>0</v>
      </c>
      <c r="D133" s="162" t="n">
        <f aca="false">P133</f>
        <v>0</v>
      </c>
      <c r="E133" s="163" t="n">
        <f aca="false">ROUND(Q133,2)</f>
        <v>0</v>
      </c>
      <c r="F133" s="163" t="n">
        <f aca="false">TRUNC((1+(IF(OR(H133=0,H133=""),'BDI REF.'!$K$5,CHOOSE(H133,'BDI REF.'!$K$5,'BDI REF.'!$K$6,'BDI REF.'!$K$7))))*R133,2)</f>
        <v>0</v>
      </c>
      <c r="G133" s="163" t="n">
        <f aca="false">IF(E133&lt;&gt;0,ROUND(E133*F133,2),IF(AD133=0,(SUMIF($V$12:$V$1011,B133,$AD$12:$AD$1011)),AD133))</f>
        <v>0</v>
      </c>
      <c r="H133" s="164"/>
      <c r="I133" s="165"/>
      <c r="J133" s="166" t="str">
        <f aca="false">IF(N133&lt;&gt;0,N133,"")</f>
        <v/>
      </c>
      <c r="K133" s="167"/>
      <c r="L133" s="168" t="str">
        <f aca="false">IF(B133&gt;0,"ok","ocultar")</f>
        <v>ocultar</v>
      </c>
      <c r="M133" s="185"/>
      <c r="N133" s="187"/>
      <c r="O133" s="177"/>
      <c r="P133" s="178"/>
      <c r="Q133" s="173"/>
      <c r="R133" s="179"/>
      <c r="S133" s="156"/>
      <c r="U133" s="88"/>
      <c r="V133" s="157" t="n">
        <f aca="false">IF(B133=0,V132,IF(ISNONTEXT(B133)=TRUE(),INT(B133),INT(LEFT(B133,FIND(".",B133)-1))))</f>
        <v>3</v>
      </c>
      <c r="W133" s="157" t="str">
        <f aca="false">IF(W134=1,1,IF(B133&lt;&gt;0,1,IF(C133&lt;&gt;0,1,IF(D133&lt;&gt;0,1,IF(E133&lt;&gt;0,1,"")))))</f>
        <v/>
      </c>
      <c r="X133" s="157" t="str">
        <f aca="false">IF(V133=0," ",IF(V133&lt;&gt;V132,V133," "))</f>
        <v> </v>
      </c>
      <c r="Y133" s="180"/>
      <c r="Z133" s="75" t="n">
        <f aca="false">IF(V133&lt;&gt;X133,(IF(I133="",G133*INFORMAÇÕES!$U$113,IF(I133="R",G133,0))),0)</f>
        <v>0</v>
      </c>
      <c r="AA133" s="75" t="n">
        <f aca="false">IF(V133&lt;&gt;X133,(IF(I133="",G133*INFORMAÇÕES!$U$114,IF(I133="C",G133,0))),0)</f>
        <v>0</v>
      </c>
      <c r="AB133" s="75" t="n">
        <f aca="false">IF(V133&lt;&gt;X133,(IF(I133="",G133*INFORMAÇÕES!$U$115,IF(I133="CF",G133,0))),0)</f>
        <v>0</v>
      </c>
      <c r="AC133" s="75" t="n">
        <f aca="false">IF(V133&lt;&gt;X133,(IF(I133="",G133*INFORMAÇÕES!$U$116,IF(I133="O",G133,0))),0)</f>
        <v>0</v>
      </c>
      <c r="AD133" s="75" t="n">
        <f aca="false">IF(E133&lt;&gt;0,G133,0)</f>
        <v>0</v>
      </c>
    </row>
    <row r="134" s="174" customFormat="true" ht="14.25" hidden="false" customHeight="false" outlineLevel="0" collapsed="false">
      <c r="A134" s="159" t="n">
        <v>123</v>
      </c>
      <c r="B134" s="160" t="n">
        <f aca="false">M134</f>
        <v>0</v>
      </c>
      <c r="C134" s="161" t="n">
        <f aca="false">O134</f>
        <v>0</v>
      </c>
      <c r="D134" s="162" t="n">
        <f aca="false">P134</f>
        <v>0</v>
      </c>
      <c r="E134" s="163" t="n">
        <f aca="false">ROUND(Q134,2)</f>
        <v>0</v>
      </c>
      <c r="F134" s="163" t="n">
        <f aca="false">TRUNC((1+(IF(OR(H134=0,H134=""),'BDI REF.'!$K$5,CHOOSE(H134,'BDI REF.'!$K$5,'BDI REF.'!$K$6,'BDI REF.'!$K$7))))*R134,2)</f>
        <v>0</v>
      </c>
      <c r="G134" s="163" t="n">
        <f aca="false">IF(E134&lt;&gt;0,ROUND(E134*F134,2),IF(AD134=0,(SUMIF($V$12:$V$1011,B134,$AD$12:$AD$1011)),AD134))</f>
        <v>0</v>
      </c>
      <c r="H134" s="164"/>
      <c r="I134" s="165"/>
      <c r="J134" s="166" t="str">
        <f aca="false">IF(N134&lt;&gt;0,N134,"")</f>
        <v/>
      </c>
      <c r="K134" s="167"/>
      <c r="L134" s="168" t="str">
        <f aca="false">IF(B134&gt;0,"ok","ocultar")</f>
        <v>ocultar</v>
      </c>
      <c r="M134" s="185"/>
      <c r="N134" s="187"/>
      <c r="O134" s="177"/>
      <c r="P134" s="178"/>
      <c r="Q134" s="173"/>
      <c r="R134" s="179"/>
      <c r="S134" s="156"/>
      <c r="U134" s="88"/>
      <c r="V134" s="157" t="n">
        <f aca="false">IF(B134=0,V133,IF(ISNONTEXT(B134)=TRUE(),INT(B134),INT(LEFT(B134,FIND(".",B134)-1))))</f>
        <v>3</v>
      </c>
      <c r="W134" s="157" t="str">
        <f aca="false">IF(W135=1,1,IF(B134&lt;&gt;0,1,IF(C134&lt;&gt;0,1,IF(D134&lt;&gt;0,1,IF(E134&lt;&gt;0,1,"")))))</f>
        <v/>
      </c>
      <c r="X134" s="157" t="str">
        <f aca="false">IF(V134=0," ",IF(V134&lt;&gt;V133,V134," "))</f>
        <v> </v>
      </c>
      <c r="Y134" s="180"/>
      <c r="Z134" s="75" t="n">
        <f aca="false">IF(V134&lt;&gt;X134,(IF(I134="",G134*INFORMAÇÕES!$U$113,IF(I134="R",G134,0))),0)</f>
        <v>0</v>
      </c>
      <c r="AA134" s="75" t="n">
        <f aca="false">IF(V134&lt;&gt;X134,(IF(I134="",G134*INFORMAÇÕES!$U$114,IF(I134="C",G134,0))),0)</f>
        <v>0</v>
      </c>
      <c r="AB134" s="75" t="n">
        <f aca="false">IF(V134&lt;&gt;X134,(IF(I134="",G134*INFORMAÇÕES!$U$115,IF(I134="CF",G134,0))),0)</f>
        <v>0</v>
      </c>
      <c r="AC134" s="75" t="n">
        <f aca="false">IF(V134&lt;&gt;X134,(IF(I134="",G134*INFORMAÇÕES!$U$116,IF(I134="O",G134,0))),0)</f>
        <v>0</v>
      </c>
      <c r="AD134" s="75" t="n">
        <f aca="false">IF(E134&lt;&gt;0,G134,0)</f>
        <v>0</v>
      </c>
    </row>
    <row r="135" s="174" customFormat="true" ht="14.25" hidden="false" customHeight="false" outlineLevel="0" collapsed="false">
      <c r="A135" s="159" t="n">
        <v>124</v>
      </c>
      <c r="B135" s="160" t="n">
        <f aca="false">M135</f>
        <v>0</v>
      </c>
      <c r="C135" s="161" t="n">
        <f aca="false">O135</f>
        <v>0</v>
      </c>
      <c r="D135" s="162" t="n">
        <f aca="false">P135</f>
        <v>0</v>
      </c>
      <c r="E135" s="163" t="n">
        <f aca="false">ROUND(Q135,2)</f>
        <v>0</v>
      </c>
      <c r="F135" s="163" t="n">
        <f aca="false">TRUNC((1+(IF(OR(H135=0,H135=""),'BDI REF.'!$K$5,CHOOSE(H135,'BDI REF.'!$K$5,'BDI REF.'!$K$6,'BDI REF.'!$K$7))))*R135,2)</f>
        <v>0</v>
      </c>
      <c r="G135" s="163" t="n">
        <f aca="false">IF(E135&lt;&gt;0,ROUND(E135*F135,2),IF(AD135=0,(SUMIF($V$12:$V$1011,B135,$AD$12:$AD$1011)),AD135))</f>
        <v>0</v>
      </c>
      <c r="H135" s="164"/>
      <c r="I135" s="165"/>
      <c r="J135" s="166" t="str">
        <f aca="false">IF(N135&lt;&gt;0,N135,"")</f>
        <v/>
      </c>
      <c r="K135" s="167"/>
      <c r="L135" s="168" t="str">
        <f aca="false">IF(B135&gt;0,"ok","ocultar")</f>
        <v>ocultar</v>
      </c>
      <c r="M135" s="185"/>
      <c r="N135" s="187"/>
      <c r="O135" s="177"/>
      <c r="P135" s="178"/>
      <c r="Q135" s="173"/>
      <c r="R135" s="179"/>
      <c r="S135" s="156"/>
      <c r="U135" s="88"/>
      <c r="V135" s="157" t="n">
        <f aca="false">IF(B135=0,V134,IF(ISNONTEXT(B135)=TRUE(),INT(B135),INT(LEFT(B135,FIND(".",B135)-1))))</f>
        <v>3</v>
      </c>
      <c r="W135" s="157" t="str">
        <f aca="false">IF(W136=1,1,IF(B135&lt;&gt;0,1,IF(C135&lt;&gt;0,1,IF(D135&lt;&gt;0,1,IF(E135&lt;&gt;0,1,"")))))</f>
        <v/>
      </c>
      <c r="X135" s="157" t="str">
        <f aca="false">IF(V135=0," ",IF(V135&lt;&gt;V134,V135," "))</f>
        <v> </v>
      </c>
      <c r="Y135" s="180"/>
      <c r="Z135" s="75" t="n">
        <f aca="false">IF(V135&lt;&gt;X135,(IF(I135="",G135*INFORMAÇÕES!$U$113,IF(I135="R",G135,0))),0)</f>
        <v>0</v>
      </c>
      <c r="AA135" s="75" t="n">
        <f aca="false">IF(V135&lt;&gt;X135,(IF(I135="",G135*INFORMAÇÕES!$U$114,IF(I135="C",G135,0))),0)</f>
        <v>0</v>
      </c>
      <c r="AB135" s="75" t="n">
        <f aca="false">IF(V135&lt;&gt;X135,(IF(I135="",G135*INFORMAÇÕES!$U$115,IF(I135="CF",G135,0))),0)</f>
        <v>0</v>
      </c>
      <c r="AC135" s="75" t="n">
        <f aca="false">IF(V135&lt;&gt;X135,(IF(I135="",G135*INFORMAÇÕES!$U$116,IF(I135="O",G135,0))),0)</f>
        <v>0</v>
      </c>
      <c r="AD135" s="75" t="n">
        <f aca="false">IF(E135&lt;&gt;0,G135,0)</f>
        <v>0</v>
      </c>
    </row>
    <row r="136" s="174" customFormat="true" ht="14.25" hidden="false" customHeight="false" outlineLevel="0" collapsed="false">
      <c r="A136" s="159" t="n">
        <v>125</v>
      </c>
      <c r="B136" s="160" t="n">
        <f aca="false">M136</f>
        <v>0</v>
      </c>
      <c r="C136" s="161" t="n">
        <f aca="false">O136</f>
        <v>0</v>
      </c>
      <c r="D136" s="162" t="n">
        <f aca="false">P136</f>
        <v>0</v>
      </c>
      <c r="E136" s="163" t="n">
        <f aca="false">ROUND(Q136,2)</f>
        <v>0</v>
      </c>
      <c r="F136" s="163" t="n">
        <f aca="false">TRUNC((1+(IF(OR(H136=0,H136=""),'BDI REF.'!$K$5,CHOOSE(H136,'BDI REF.'!$K$5,'BDI REF.'!$K$6,'BDI REF.'!$K$7))))*R136,2)</f>
        <v>0</v>
      </c>
      <c r="G136" s="163" t="n">
        <f aca="false">IF(E136&lt;&gt;0,ROUND(E136*F136,2),IF(AD136=0,(SUMIF($V$12:$V$1011,B136,$AD$12:$AD$1011)),AD136))</f>
        <v>0</v>
      </c>
      <c r="H136" s="164"/>
      <c r="I136" s="165"/>
      <c r="J136" s="166" t="str">
        <f aca="false">IF(N136&lt;&gt;0,N136,"")</f>
        <v/>
      </c>
      <c r="K136" s="167"/>
      <c r="L136" s="168" t="str">
        <f aca="false">IF(B136&gt;0,"ok","ocultar")</f>
        <v>ocultar</v>
      </c>
      <c r="M136" s="185"/>
      <c r="N136" s="187"/>
      <c r="O136" s="177"/>
      <c r="P136" s="178"/>
      <c r="Q136" s="173"/>
      <c r="R136" s="179"/>
      <c r="S136" s="156"/>
      <c r="U136" s="88"/>
      <c r="V136" s="157" t="n">
        <f aca="false">IF(B136=0,V135,IF(ISNONTEXT(B136)=TRUE(),INT(B136),INT(LEFT(B136,FIND(".",B136)-1))))</f>
        <v>3</v>
      </c>
      <c r="W136" s="157" t="str">
        <f aca="false">IF(W137=1,1,IF(B136&lt;&gt;0,1,IF(C136&lt;&gt;0,1,IF(D136&lt;&gt;0,1,IF(E136&lt;&gt;0,1,"")))))</f>
        <v/>
      </c>
      <c r="X136" s="157" t="str">
        <f aca="false">IF(V136=0," ",IF(V136&lt;&gt;V135,V136," "))</f>
        <v> </v>
      </c>
      <c r="Y136" s="180"/>
      <c r="Z136" s="75" t="n">
        <f aca="false">IF(V136&lt;&gt;X136,(IF(I136="",G136*INFORMAÇÕES!$U$113,IF(I136="R",G136,0))),0)</f>
        <v>0</v>
      </c>
      <c r="AA136" s="75" t="n">
        <f aca="false">IF(V136&lt;&gt;X136,(IF(I136="",G136*INFORMAÇÕES!$U$114,IF(I136="C",G136,0))),0)</f>
        <v>0</v>
      </c>
      <c r="AB136" s="75" t="n">
        <f aca="false">IF(V136&lt;&gt;X136,(IF(I136="",G136*INFORMAÇÕES!$U$115,IF(I136="CF",G136,0))),0)</f>
        <v>0</v>
      </c>
      <c r="AC136" s="75" t="n">
        <f aca="false">IF(V136&lt;&gt;X136,(IF(I136="",G136*INFORMAÇÕES!$U$116,IF(I136="O",G136,0))),0)</f>
        <v>0</v>
      </c>
      <c r="AD136" s="75" t="n">
        <f aca="false">IF(E136&lt;&gt;0,G136,0)</f>
        <v>0</v>
      </c>
    </row>
    <row r="137" s="174" customFormat="true" ht="14.25" hidden="false" customHeight="false" outlineLevel="0" collapsed="false">
      <c r="A137" s="159" t="n">
        <v>126</v>
      </c>
      <c r="B137" s="160" t="n">
        <f aca="false">M137</f>
        <v>0</v>
      </c>
      <c r="C137" s="161" t="n">
        <f aca="false">O137</f>
        <v>0</v>
      </c>
      <c r="D137" s="162" t="n">
        <f aca="false">P137</f>
        <v>0</v>
      </c>
      <c r="E137" s="163" t="n">
        <f aca="false">ROUND(Q137,2)</f>
        <v>0</v>
      </c>
      <c r="F137" s="163" t="n">
        <f aca="false">TRUNC((1+(IF(OR(H137=0,H137=""),'BDI REF.'!$K$5,CHOOSE(H137,'BDI REF.'!$K$5,'BDI REF.'!$K$6,'BDI REF.'!$K$7))))*R137,2)</f>
        <v>0</v>
      </c>
      <c r="G137" s="163" t="n">
        <f aca="false">IF(E137&lt;&gt;0,ROUND(E137*F137,2),IF(AD137=0,(SUMIF($V$12:$V$1011,B137,$AD$12:$AD$1011)),AD137))</f>
        <v>0</v>
      </c>
      <c r="H137" s="164"/>
      <c r="I137" s="165"/>
      <c r="J137" s="166" t="str">
        <f aca="false">IF(N137&lt;&gt;0,N137,"")</f>
        <v/>
      </c>
      <c r="K137" s="167"/>
      <c r="L137" s="168" t="str">
        <f aca="false">IF(B137&gt;0,"ok","ocultar")</f>
        <v>ocultar</v>
      </c>
      <c r="M137" s="185"/>
      <c r="N137" s="187"/>
      <c r="O137" s="177"/>
      <c r="P137" s="178"/>
      <c r="Q137" s="173"/>
      <c r="R137" s="179"/>
      <c r="S137" s="156"/>
      <c r="U137" s="88"/>
      <c r="V137" s="157" t="n">
        <f aca="false">IF(B137=0,V136,IF(ISNONTEXT(B137)=TRUE(),INT(B137),INT(LEFT(B137,FIND(".",B137)-1))))</f>
        <v>3</v>
      </c>
      <c r="W137" s="157" t="str">
        <f aca="false">IF(W138=1,1,IF(B137&lt;&gt;0,1,IF(C137&lt;&gt;0,1,IF(D137&lt;&gt;0,1,IF(E137&lt;&gt;0,1,"")))))</f>
        <v/>
      </c>
      <c r="X137" s="157" t="str">
        <f aca="false">IF(V137=0," ",IF(V137&lt;&gt;V136,V137," "))</f>
        <v> </v>
      </c>
      <c r="Y137" s="180"/>
      <c r="Z137" s="75" t="n">
        <f aca="false">IF(V137&lt;&gt;X137,(IF(I137="",G137*INFORMAÇÕES!$U$113,IF(I137="R",G137,0))),0)</f>
        <v>0</v>
      </c>
      <c r="AA137" s="75" t="n">
        <f aca="false">IF(V137&lt;&gt;X137,(IF(I137="",G137*INFORMAÇÕES!$U$114,IF(I137="C",G137,0))),0)</f>
        <v>0</v>
      </c>
      <c r="AB137" s="75" t="n">
        <f aca="false">IF(V137&lt;&gt;X137,(IF(I137="",G137*INFORMAÇÕES!$U$115,IF(I137="CF",G137,0))),0)</f>
        <v>0</v>
      </c>
      <c r="AC137" s="75" t="n">
        <f aca="false">IF(V137&lt;&gt;X137,(IF(I137="",G137*INFORMAÇÕES!$U$116,IF(I137="O",G137,0))),0)</f>
        <v>0</v>
      </c>
      <c r="AD137" s="75" t="n">
        <f aca="false">IF(E137&lt;&gt;0,G137,0)</f>
        <v>0</v>
      </c>
    </row>
    <row r="138" s="174" customFormat="true" ht="14.25" hidden="false" customHeight="false" outlineLevel="0" collapsed="false">
      <c r="A138" s="159" t="n">
        <v>127</v>
      </c>
      <c r="B138" s="160" t="n">
        <f aca="false">M138</f>
        <v>0</v>
      </c>
      <c r="C138" s="161" t="n">
        <f aca="false">O138</f>
        <v>0</v>
      </c>
      <c r="D138" s="162" t="n">
        <f aca="false">P138</f>
        <v>0</v>
      </c>
      <c r="E138" s="163" t="n">
        <f aca="false">ROUND(Q138,2)</f>
        <v>0</v>
      </c>
      <c r="F138" s="163" t="n">
        <f aca="false">TRUNC((1+(IF(OR(H138=0,H138=""),'BDI REF.'!$K$5,CHOOSE(H138,'BDI REF.'!$K$5,'BDI REF.'!$K$6,'BDI REF.'!$K$7))))*R138,2)</f>
        <v>0</v>
      </c>
      <c r="G138" s="163" t="n">
        <f aca="false">IF(E138&lt;&gt;0,ROUND(E138*F138,2),IF(AD138=0,(SUMIF($V$12:$V$1011,B138,$AD$12:$AD$1011)),AD138))</f>
        <v>0</v>
      </c>
      <c r="H138" s="164"/>
      <c r="I138" s="165"/>
      <c r="J138" s="166" t="str">
        <f aca="false">IF(N138&lt;&gt;0,N138,"")</f>
        <v/>
      </c>
      <c r="K138" s="167"/>
      <c r="L138" s="168" t="str">
        <f aca="false">IF(B138&gt;0,"ok","ocultar")</f>
        <v>ocultar</v>
      </c>
      <c r="M138" s="185"/>
      <c r="N138" s="187"/>
      <c r="O138" s="177"/>
      <c r="P138" s="178"/>
      <c r="Q138" s="173"/>
      <c r="R138" s="179"/>
      <c r="S138" s="156"/>
      <c r="U138" s="88"/>
      <c r="V138" s="157" t="n">
        <f aca="false">IF(B138=0,V137,IF(ISNONTEXT(B138)=TRUE(),INT(B138),INT(LEFT(B138,FIND(".",B138)-1))))</f>
        <v>3</v>
      </c>
      <c r="W138" s="157" t="str">
        <f aca="false">IF(W139=1,1,IF(B138&lt;&gt;0,1,IF(C138&lt;&gt;0,1,IF(D138&lt;&gt;0,1,IF(E138&lt;&gt;0,1,"")))))</f>
        <v/>
      </c>
      <c r="X138" s="157" t="str">
        <f aca="false">IF(V138=0," ",IF(V138&lt;&gt;V137,V138," "))</f>
        <v> </v>
      </c>
      <c r="Y138" s="180"/>
      <c r="Z138" s="75" t="n">
        <f aca="false">IF(V138&lt;&gt;X138,(IF(I138="",G138*INFORMAÇÕES!$U$113,IF(I138="R",G138,0))),0)</f>
        <v>0</v>
      </c>
      <c r="AA138" s="75" t="n">
        <f aca="false">IF(V138&lt;&gt;X138,(IF(I138="",G138*INFORMAÇÕES!$U$114,IF(I138="C",G138,0))),0)</f>
        <v>0</v>
      </c>
      <c r="AB138" s="75" t="n">
        <f aca="false">IF(V138&lt;&gt;X138,(IF(I138="",G138*INFORMAÇÕES!$U$115,IF(I138="CF",G138,0))),0)</f>
        <v>0</v>
      </c>
      <c r="AC138" s="75" t="n">
        <f aca="false">IF(V138&lt;&gt;X138,(IF(I138="",G138*INFORMAÇÕES!$U$116,IF(I138="O",G138,0))),0)</f>
        <v>0</v>
      </c>
      <c r="AD138" s="75" t="n">
        <f aca="false">IF(E138&lt;&gt;0,G138,0)</f>
        <v>0</v>
      </c>
    </row>
    <row r="139" s="174" customFormat="true" ht="14.25" hidden="false" customHeight="false" outlineLevel="0" collapsed="false">
      <c r="A139" s="159" t="n">
        <v>128</v>
      </c>
      <c r="B139" s="160" t="n">
        <f aca="false">M139</f>
        <v>0</v>
      </c>
      <c r="C139" s="161" t="n">
        <f aca="false">O139</f>
        <v>0</v>
      </c>
      <c r="D139" s="162" t="n">
        <f aca="false">P139</f>
        <v>0</v>
      </c>
      <c r="E139" s="163" t="n">
        <f aca="false">ROUND(Q139,2)</f>
        <v>0</v>
      </c>
      <c r="F139" s="163" t="n">
        <f aca="false">TRUNC((1+(IF(OR(H139=0,H139=""),'BDI REF.'!$K$5,CHOOSE(H139,'BDI REF.'!$K$5,'BDI REF.'!$K$6,'BDI REF.'!$K$7))))*R139,2)</f>
        <v>0</v>
      </c>
      <c r="G139" s="163" t="n">
        <f aca="false">IF(E139&lt;&gt;0,ROUND(E139*F139,2),IF(AD139=0,(SUMIF($V$12:$V$1011,B139,$AD$12:$AD$1011)),AD139))</f>
        <v>0</v>
      </c>
      <c r="H139" s="164"/>
      <c r="I139" s="165"/>
      <c r="J139" s="166" t="str">
        <f aca="false">IF(N139&lt;&gt;0,N139,"")</f>
        <v/>
      </c>
      <c r="K139" s="167"/>
      <c r="L139" s="168" t="str">
        <f aca="false">IF(B139&gt;0,"ok","ocultar")</f>
        <v>ocultar</v>
      </c>
      <c r="M139" s="185"/>
      <c r="N139" s="187"/>
      <c r="O139" s="177"/>
      <c r="P139" s="178"/>
      <c r="Q139" s="173"/>
      <c r="R139" s="179"/>
      <c r="S139" s="156"/>
      <c r="U139" s="88"/>
      <c r="V139" s="157" t="n">
        <f aca="false">IF(B139=0,V138,IF(ISNONTEXT(B139)=TRUE(),INT(B139),INT(LEFT(B139,FIND(".",B139)-1))))</f>
        <v>3</v>
      </c>
      <c r="W139" s="157" t="str">
        <f aca="false">IF(W140=1,1,IF(B139&lt;&gt;0,1,IF(C139&lt;&gt;0,1,IF(D139&lt;&gt;0,1,IF(E139&lt;&gt;0,1,"")))))</f>
        <v/>
      </c>
      <c r="X139" s="157" t="str">
        <f aca="false">IF(V139=0," ",IF(V139&lt;&gt;V138,V139," "))</f>
        <v> </v>
      </c>
      <c r="Y139" s="180"/>
      <c r="Z139" s="75" t="n">
        <f aca="false">IF(V139&lt;&gt;X139,(IF(I139="",G139*INFORMAÇÕES!$U$113,IF(I139="R",G139,0))),0)</f>
        <v>0</v>
      </c>
      <c r="AA139" s="75" t="n">
        <f aca="false">IF(V139&lt;&gt;X139,(IF(I139="",G139*INFORMAÇÕES!$U$114,IF(I139="C",G139,0))),0)</f>
        <v>0</v>
      </c>
      <c r="AB139" s="75" t="n">
        <f aca="false">IF(V139&lt;&gt;X139,(IF(I139="",G139*INFORMAÇÕES!$U$115,IF(I139="CF",G139,0))),0)</f>
        <v>0</v>
      </c>
      <c r="AC139" s="75" t="n">
        <f aca="false">IF(V139&lt;&gt;X139,(IF(I139="",G139*INFORMAÇÕES!$U$116,IF(I139="O",G139,0))),0)</f>
        <v>0</v>
      </c>
      <c r="AD139" s="75" t="n">
        <f aca="false">IF(E139&lt;&gt;0,G139,0)</f>
        <v>0</v>
      </c>
    </row>
    <row r="140" s="174" customFormat="true" ht="14.25" hidden="false" customHeight="false" outlineLevel="0" collapsed="false">
      <c r="A140" s="159" t="n">
        <v>129</v>
      </c>
      <c r="B140" s="160" t="n">
        <f aca="false">M140</f>
        <v>0</v>
      </c>
      <c r="C140" s="161" t="n">
        <f aca="false">O140</f>
        <v>0</v>
      </c>
      <c r="D140" s="162" t="n">
        <f aca="false">P140</f>
        <v>0</v>
      </c>
      <c r="E140" s="163" t="n">
        <f aca="false">ROUND(Q140,2)</f>
        <v>0</v>
      </c>
      <c r="F140" s="163" t="n">
        <f aca="false">TRUNC((1+(IF(OR(H140=0,H140=""),'BDI REF.'!$K$5,CHOOSE(H140,'BDI REF.'!$K$5,'BDI REF.'!$K$6,'BDI REF.'!$K$7))))*R140,2)</f>
        <v>0</v>
      </c>
      <c r="G140" s="163" t="n">
        <f aca="false">IF(E140&lt;&gt;0,ROUND(E140*F140,2),IF(AD140=0,(SUMIF($V$12:$V$1011,B140,$AD$12:$AD$1011)),AD140))</f>
        <v>0</v>
      </c>
      <c r="H140" s="164"/>
      <c r="I140" s="165"/>
      <c r="J140" s="166" t="str">
        <f aca="false">IF(N140&lt;&gt;0,N140,"")</f>
        <v/>
      </c>
      <c r="K140" s="167"/>
      <c r="L140" s="168" t="str">
        <f aca="false">IF(B140&gt;0,"ok","ocultar")</f>
        <v>ocultar</v>
      </c>
      <c r="M140" s="185"/>
      <c r="N140" s="187"/>
      <c r="O140" s="177"/>
      <c r="P140" s="178"/>
      <c r="Q140" s="173"/>
      <c r="R140" s="179"/>
      <c r="S140" s="156"/>
      <c r="U140" s="88"/>
      <c r="V140" s="157" t="n">
        <f aca="false">IF(B140=0,V139,IF(ISNONTEXT(B140)=TRUE(),INT(B140),INT(LEFT(B140,FIND(".",B140)-1))))</f>
        <v>3</v>
      </c>
      <c r="W140" s="157" t="str">
        <f aca="false">IF(W141=1,1,IF(B140&lt;&gt;0,1,IF(C140&lt;&gt;0,1,IF(D140&lt;&gt;0,1,IF(E140&lt;&gt;0,1,"")))))</f>
        <v/>
      </c>
      <c r="X140" s="157" t="str">
        <f aca="false">IF(V140=0," ",IF(V140&lt;&gt;V139,V140," "))</f>
        <v> </v>
      </c>
      <c r="Y140" s="180"/>
      <c r="Z140" s="75" t="n">
        <f aca="false">IF(V140&lt;&gt;X140,(IF(I140="",G140*INFORMAÇÕES!$U$113,IF(I140="R",G140,0))),0)</f>
        <v>0</v>
      </c>
      <c r="AA140" s="75" t="n">
        <f aca="false">IF(V140&lt;&gt;X140,(IF(I140="",G140*INFORMAÇÕES!$U$114,IF(I140="C",G140,0))),0)</f>
        <v>0</v>
      </c>
      <c r="AB140" s="75" t="n">
        <f aca="false">IF(V140&lt;&gt;X140,(IF(I140="",G140*INFORMAÇÕES!$U$115,IF(I140="CF",G140,0))),0)</f>
        <v>0</v>
      </c>
      <c r="AC140" s="75" t="n">
        <f aca="false">IF(V140&lt;&gt;X140,(IF(I140="",G140*INFORMAÇÕES!$U$116,IF(I140="O",G140,0))),0)</f>
        <v>0</v>
      </c>
      <c r="AD140" s="75" t="n">
        <f aca="false">IF(E140&lt;&gt;0,G140,0)</f>
        <v>0</v>
      </c>
    </row>
    <row r="141" s="174" customFormat="true" ht="14.25" hidden="false" customHeight="false" outlineLevel="0" collapsed="false">
      <c r="A141" s="159" t="n">
        <v>130</v>
      </c>
      <c r="B141" s="160" t="n">
        <f aca="false">M141</f>
        <v>0</v>
      </c>
      <c r="C141" s="161" t="n">
        <f aca="false">O141</f>
        <v>0</v>
      </c>
      <c r="D141" s="162" t="n">
        <f aca="false">P141</f>
        <v>0</v>
      </c>
      <c r="E141" s="163" t="n">
        <f aca="false">ROUND(Q141,2)</f>
        <v>0</v>
      </c>
      <c r="F141" s="163" t="n">
        <f aca="false">TRUNC((1+(IF(OR(H141=0,H141=""),'BDI REF.'!$K$5,CHOOSE(H141,'BDI REF.'!$K$5,'BDI REF.'!$K$6,'BDI REF.'!$K$7))))*R141,2)</f>
        <v>0</v>
      </c>
      <c r="G141" s="163" t="n">
        <f aca="false">IF(E141&lt;&gt;0,ROUND(E141*F141,2),IF(AD141=0,(SUMIF($V$12:$V$1011,B141,$AD$12:$AD$1011)),AD141))</f>
        <v>0</v>
      </c>
      <c r="H141" s="164"/>
      <c r="I141" s="165"/>
      <c r="J141" s="166" t="str">
        <f aca="false">IF(N141&lt;&gt;0,N141,"")</f>
        <v/>
      </c>
      <c r="K141" s="167"/>
      <c r="L141" s="168" t="str">
        <f aca="false">IF(B141&gt;0,"ok","ocultar")</f>
        <v>ocultar</v>
      </c>
      <c r="M141" s="185"/>
      <c r="N141" s="187"/>
      <c r="O141" s="177"/>
      <c r="P141" s="178"/>
      <c r="Q141" s="173"/>
      <c r="R141" s="179"/>
      <c r="S141" s="156"/>
      <c r="U141" s="88"/>
      <c r="V141" s="157" t="n">
        <f aca="false">IF(B141=0,V140,IF(ISNONTEXT(B141)=TRUE(),INT(B141),INT(LEFT(B141,FIND(".",B141)-1))))</f>
        <v>3</v>
      </c>
      <c r="W141" s="157" t="str">
        <f aca="false">IF(W142=1,1,IF(B141&lt;&gt;0,1,IF(C141&lt;&gt;0,1,IF(D141&lt;&gt;0,1,IF(E141&lt;&gt;0,1,"")))))</f>
        <v/>
      </c>
      <c r="X141" s="157" t="str">
        <f aca="false">IF(V141=0," ",IF(V141&lt;&gt;V140,V141," "))</f>
        <v> </v>
      </c>
      <c r="Y141" s="180"/>
      <c r="Z141" s="75" t="n">
        <f aca="false">IF(V141&lt;&gt;X141,(IF(I141="",G141*INFORMAÇÕES!$U$113,IF(I141="R",G141,0))),0)</f>
        <v>0</v>
      </c>
      <c r="AA141" s="75" t="n">
        <f aca="false">IF(V141&lt;&gt;X141,(IF(I141="",G141*INFORMAÇÕES!$U$114,IF(I141="C",G141,0))),0)</f>
        <v>0</v>
      </c>
      <c r="AB141" s="75" t="n">
        <f aca="false">IF(V141&lt;&gt;X141,(IF(I141="",G141*INFORMAÇÕES!$U$115,IF(I141="CF",G141,0))),0)</f>
        <v>0</v>
      </c>
      <c r="AC141" s="75" t="n">
        <f aca="false">IF(V141&lt;&gt;X141,(IF(I141="",G141*INFORMAÇÕES!$U$116,IF(I141="O",G141,0))),0)</f>
        <v>0</v>
      </c>
      <c r="AD141" s="75" t="n">
        <f aca="false">IF(E141&lt;&gt;0,G141,0)</f>
        <v>0</v>
      </c>
    </row>
    <row r="142" s="174" customFormat="true" ht="14.25" hidden="false" customHeight="false" outlineLevel="0" collapsed="false">
      <c r="A142" s="159" t="n">
        <v>131</v>
      </c>
      <c r="B142" s="160" t="n">
        <f aca="false">M142</f>
        <v>0</v>
      </c>
      <c r="C142" s="161" t="n">
        <f aca="false">O142</f>
        <v>0</v>
      </c>
      <c r="D142" s="162" t="n">
        <f aca="false">P142</f>
        <v>0</v>
      </c>
      <c r="E142" s="163" t="n">
        <f aca="false">ROUND(Q142,2)</f>
        <v>0</v>
      </c>
      <c r="F142" s="163" t="n">
        <f aca="false">TRUNC((1+(IF(OR(H142=0,H142=""),'BDI REF.'!$K$5,CHOOSE(H142,'BDI REF.'!$K$5,'BDI REF.'!$K$6,'BDI REF.'!$K$7))))*R142,2)</f>
        <v>0</v>
      </c>
      <c r="G142" s="163" t="n">
        <f aca="false">IF(E142&lt;&gt;0,ROUND(E142*F142,2),IF(AD142=0,(SUMIF($V$12:$V$1011,B142,$AD$12:$AD$1011)),AD142))</f>
        <v>0</v>
      </c>
      <c r="H142" s="164"/>
      <c r="I142" s="165"/>
      <c r="J142" s="166" t="str">
        <f aca="false">IF(N142&lt;&gt;0,N142,"")</f>
        <v/>
      </c>
      <c r="K142" s="167"/>
      <c r="L142" s="168" t="str">
        <f aca="false">IF(B142&gt;0,"ok","ocultar")</f>
        <v>ocultar</v>
      </c>
      <c r="M142" s="185"/>
      <c r="N142" s="187"/>
      <c r="O142" s="177"/>
      <c r="P142" s="178"/>
      <c r="Q142" s="173"/>
      <c r="R142" s="179"/>
      <c r="S142" s="156"/>
      <c r="U142" s="88"/>
      <c r="V142" s="157" t="n">
        <f aca="false">IF(B142=0,V141,IF(ISNONTEXT(B142)=TRUE(),INT(B142),INT(LEFT(B142,FIND(".",B142)-1))))</f>
        <v>3</v>
      </c>
      <c r="W142" s="157" t="str">
        <f aca="false">IF(W143=1,1,IF(B142&lt;&gt;0,1,IF(C142&lt;&gt;0,1,IF(D142&lt;&gt;0,1,IF(E142&lt;&gt;0,1,"")))))</f>
        <v/>
      </c>
      <c r="X142" s="157" t="str">
        <f aca="false">IF(V142=0," ",IF(V142&lt;&gt;V141,V142," "))</f>
        <v> </v>
      </c>
      <c r="Y142" s="180"/>
      <c r="Z142" s="75" t="n">
        <f aca="false">IF(V142&lt;&gt;X142,(IF(I142="",G142*INFORMAÇÕES!$U$113,IF(I142="R",G142,0))),0)</f>
        <v>0</v>
      </c>
      <c r="AA142" s="75" t="n">
        <f aca="false">IF(V142&lt;&gt;X142,(IF(I142="",G142*INFORMAÇÕES!$U$114,IF(I142="C",G142,0))),0)</f>
        <v>0</v>
      </c>
      <c r="AB142" s="75" t="n">
        <f aca="false">IF(V142&lt;&gt;X142,(IF(I142="",G142*INFORMAÇÕES!$U$115,IF(I142="CF",G142,0))),0)</f>
        <v>0</v>
      </c>
      <c r="AC142" s="75" t="n">
        <f aca="false">IF(V142&lt;&gt;X142,(IF(I142="",G142*INFORMAÇÕES!$U$116,IF(I142="O",G142,0))),0)</f>
        <v>0</v>
      </c>
      <c r="AD142" s="75" t="n">
        <f aca="false">IF(E142&lt;&gt;0,G142,0)</f>
        <v>0</v>
      </c>
    </row>
    <row r="143" s="174" customFormat="true" ht="14.25" hidden="false" customHeight="false" outlineLevel="0" collapsed="false">
      <c r="A143" s="159" t="n">
        <v>132</v>
      </c>
      <c r="B143" s="160" t="n">
        <f aca="false">M143</f>
        <v>0</v>
      </c>
      <c r="C143" s="161" t="n">
        <f aca="false">O143</f>
        <v>0</v>
      </c>
      <c r="D143" s="162" t="n">
        <f aca="false">P143</f>
        <v>0</v>
      </c>
      <c r="E143" s="163" t="n">
        <f aca="false">ROUND(Q143,2)</f>
        <v>0</v>
      </c>
      <c r="F143" s="163" t="n">
        <f aca="false">TRUNC((1+(IF(OR(H143=0,H143=""),'BDI REF.'!$K$5,CHOOSE(H143,'BDI REF.'!$K$5,'BDI REF.'!$K$6,'BDI REF.'!$K$7))))*R143,2)</f>
        <v>0</v>
      </c>
      <c r="G143" s="163" t="n">
        <f aca="false">IF(E143&lt;&gt;0,ROUND(E143*F143,2),IF(AD143=0,(SUMIF($V$12:$V$1011,B143,$AD$12:$AD$1011)),AD143))</f>
        <v>0</v>
      </c>
      <c r="H143" s="164"/>
      <c r="I143" s="165"/>
      <c r="J143" s="166" t="str">
        <f aca="false">IF(N143&lt;&gt;0,N143,"")</f>
        <v/>
      </c>
      <c r="K143" s="167"/>
      <c r="L143" s="168" t="str">
        <f aca="false">IF(B143&gt;0,"ok","ocultar")</f>
        <v>ocultar</v>
      </c>
      <c r="M143" s="185"/>
      <c r="N143" s="187"/>
      <c r="O143" s="177"/>
      <c r="P143" s="178"/>
      <c r="Q143" s="173"/>
      <c r="R143" s="179"/>
      <c r="S143" s="156"/>
      <c r="U143" s="88"/>
      <c r="V143" s="157" t="n">
        <f aca="false">IF(B143=0,V142,IF(ISNONTEXT(B143)=TRUE(),INT(B143),INT(LEFT(B143,FIND(".",B143)-1))))</f>
        <v>3</v>
      </c>
      <c r="W143" s="157" t="str">
        <f aca="false">IF(W144=1,1,IF(B143&lt;&gt;0,1,IF(C143&lt;&gt;0,1,IF(D143&lt;&gt;0,1,IF(E143&lt;&gt;0,1,"")))))</f>
        <v/>
      </c>
      <c r="X143" s="157" t="str">
        <f aca="false">IF(V143=0," ",IF(V143&lt;&gt;V142,V143," "))</f>
        <v> </v>
      </c>
      <c r="Y143" s="180"/>
      <c r="Z143" s="75" t="n">
        <f aca="false">IF(V143&lt;&gt;X143,(IF(I143="",G143*INFORMAÇÕES!$U$113,IF(I143="R",G143,0))),0)</f>
        <v>0</v>
      </c>
      <c r="AA143" s="75" t="n">
        <f aca="false">IF(V143&lt;&gt;X143,(IF(I143="",G143*INFORMAÇÕES!$U$114,IF(I143="C",G143,0))),0)</f>
        <v>0</v>
      </c>
      <c r="AB143" s="75" t="n">
        <f aca="false">IF(V143&lt;&gt;X143,(IF(I143="",G143*INFORMAÇÕES!$U$115,IF(I143="CF",G143,0))),0)</f>
        <v>0</v>
      </c>
      <c r="AC143" s="75" t="n">
        <f aca="false">IF(V143&lt;&gt;X143,(IF(I143="",G143*INFORMAÇÕES!$U$116,IF(I143="O",G143,0))),0)</f>
        <v>0</v>
      </c>
      <c r="AD143" s="75" t="n">
        <f aca="false">IF(E143&lt;&gt;0,G143,0)</f>
        <v>0</v>
      </c>
    </row>
    <row r="144" s="174" customFormat="true" ht="14.25" hidden="false" customHeight="false" outlineLevel="0" collapsed="false">
      <c r="A144" s="159" t="n">
        <v>133</v>
      </c>
      <c r="B144" s="160" t="n">
        <f aca="false">M144</f>
        <v>0</v>
      </c>
      <c r="C144" s="161" t="n">
        <f aca="false">O144</f>
        <v>0</v>
      </c>
      <c r="D144" s="162" t="n">
        <f aca="false">P144</f>
        <v>0</v>
      </c>
      <c r="E144" s="163" t="n">
        <f aca="false">ROUND(Q144,2)</f>
        <v>0</v>
      </c>
      <c r="F144" s="163" t="n">
        <f aca="false">TRUNC((1+(IF(OR(H144=0,H144=""),'BDI REF.'!$K$5,CHOOSE(H144,'BDI REF.'!$K$5,'BDI REF.'!$K$6,'BDI REF.'!$K$7))))*R144,2)</f>
        <v>0</v>
      </c>
      <c r="G144" s="163" t="n">
        <f aca="false">IF(E144&lt;&gt;0,ROUND(E144*F144,2),IF(AD144=0,(SUMIF($V$12:$V$1011,B144,$AD$12:$AD$1011)),AD144))</f>
        <v>0</v>
      </c>
      <c r="H144" s="164"/>
      <c r="I144" s="165"/>
      <c r="J144" s="166" t="str">
        <f aca="false">IF(N144&lt;&gt;0,N144,"")</f>
        <v/>
      </c>
      <c r="K144" s="167"/>
      <c r="L144" s="168" t="str">
        <f aca="false">IF(B144&gt;0,"ok","ocultar")</f>
        <v>ocultar</v>
      </c>
      <c r="M144" s="185"/>
      <c r="N144" s="187"/>
      <c r="O144" s="177"/>
      <c r="P144" s="178"/>
      <c r="Q144" s="173"/>
      <c r="R144" s="179"/>
      <c r="S144" s="156"/>
      <c r="U144" s="88"/>
      <c r="V144" s="157" t="n">
        <f aca="false">IF(B144=0,V143,IF(ISNONTEXT(B144)=TRUE(),INT(B144),INT(LEFT(B144,FIND(".",B144)-1))))</f>
        <v>3</v>
      </c>
      <c r="W144" s="157" t="str">
        <f aca="false">IF(W145=1,1,IF(B144&lt;&gt;0,1,IF(C144&lt;&gt;0,1,IF(D144&lt;&gt;0,1,IF(E144&lt;&gt;0,1,"")))))</f>
        <v/>
      </c>
      <c r="X144" s="157" t="str">
        <f aca="false">IF(V144=0," ",IF(V144&lt;&gt;V143,V144," "))</f>
        <v> </v>
      </c>
      <c r="Y144" s="180"/>
      <c r="Z144" s="75" t="n">
        <f aca="false">IF(V144&lt;&gt;X144,(IF(I144="",G144*INFORMAÇÕES!$U$113,IF(I144="R",G144,0))),0)</f>
        <v>0</v>
      </c>
      <c r="AA144" s="75" t="n">
        <f aca="false">IF(V144&lt;&gt;X144,(IF(I144="",G144*INFORMAÇÕES!$U$114,IF(I144="C",G144,0))),0)</f>
        <v>0</v>
      </c>
      <c r="AB144" s="75" t="n">
        <f aca="false">IF(V144&lt;&gt;X144,(IF(I144="",G144*INFORMAÇÕES!$U$115,IF(I144="CF",G144,0))),0)</f>
        <v>0</v>
      </c>
      <c r="AC144" s="75" t="n">
        <f aca="false">IF(V144&lt;&gt;X144,(IF(I144="",G144*INFORMAÇÕES!$U$116,IF(I144="O",G144,0))),0)</f>
        <v>0</v>
      </c>
      <c r="AD144" s="75" t="n">
        <f aca="false">IF(E144&lt;&gt;0,G144,0)</f>
        <v>0</v>
      </c>
    </row>
    <row r="145" s="174" customFormat="true" ht="14.25" hidden="false" customHeight="false" outlineLevel="0" collapsed="false">
      <c r="A145" s="159" t="n">
        <v>134</v>
      </c>
      <c r="B145" s="160" t="n">
        <f aca="false">M145</f>
        <v>0</v>
      </c>
      <c r="C145" s="161" t="n">
        <f aca="false">O145</f>
        <v>0</v>
      </c>
      <c r="D145" s="162" t="n">
        <f aca="false">P145</f>
        <v>0</v>
      </c>
      <c r="E145" s="163" t="n">
        <f aca="false">ROUND(Q145,2)</f>
        <v>0</v>
      </c>
      <c r="F145" s="163" t="n">
        <f aca="false">TRUNC((1+(IF(OR(H145=0,H145=""),'BDI REF.'!$K$5,CHOOSE(H145,'BDI REF.'!$K$5,'BDI REF.'!$K$6,'BDI REF.'!$K$7))))*R145,2)</f>
        <v>0</v>
      </c>
      <c r="G145" s="163" t="n">
        <f aca="false">IF(E145&lt;&gt;0,ROUND(E145*F145,2),IF(AD145=0,(SUMIF($V$12:$V$1011,B145,$AD$12:$AD$1011)),AD145))</f>
        <v>0</v>
      </c>
      <c r="H145" s="164"/>
      <c r="I145" s="165"/>
      <c r="J145" s="166" t="str">
        <f aca="false">IF(N145&lt;&gt;0,N145,"")</f>
        <v/>
      </c>
      <c r="K145" s="167"/>
      <c r="L145" s="168" t="str">
        <f aca="false">IF(B145&gt;0,"ok","ocultar")</f>
        <v>ocultar</v>
      </c>
      <c r="M145" s="185"/>
      <c r="N145" s="187"/>
      <c r="O145" s="177"/>
      <c r="P145" s="178"/>
      <c r="Q145" s="173"/>
      <c r="R145" s="179"/>
      <c r="S145" s="156"/>
      <c r="U145" s="88"/>
      <c r="V145" s="157" t="n">
        <f aca="false">IF(B145=0,V144,IF(ISNONTEXT(B145)=TRUE(),INT(B145),INT(LEFT(B145,FIND(".",B145)-1))))</f>
        <v>3</v>
      </c>
      <c r="W145" s="157" t="str">
        <f aca="false">IF(W146=1,1,IF(B145&lt;&gt;0,1,IF(C145&lt;&gt;0,1,IF(D145&lt;&gt;0,1,IF(E145&lt;&gt;0,1,"")))))</f>
        <v/>
      </c>
      <c r="X145" s="157" t="str">
        <f aca="false">IF(V145=0," ",IF(V145&lt;&gt;V144,V145," "))</f>
        <v> </v>
      </c>
      <c r="Y145" s="180"/>
      <c r="Z145" s="75" t="n">
        <f aca="false">IF(V145&lt;&gt;X145,(IF(I145="",G145*INFORMAÇÕES!$U$113,IF(I145="R",G145,0))),0)</f>
        <v>0</v>
      </c>
      <c r="AA145" s="75" t="n">
        <f aca="false">IF(V145&lt;&gt;X145,(IF(I145="",G145*INFORMAÇÕES!$U$114,IF(I145="C",G145,0))),0)</f>
        <v>0</v>
      </c>
      <c r="AB145" s="75" t="n">
        <f aca="false">IF(V145&lt;&gt;X145,(IF(I145="",G145*INFORMAÇÕES!$U$115,IF(I145="CF",G145,0))),0)</f>
        <v>0</v>
      </c>
      <c r="AC145" s="75" t="n">
        <f aca="false">IF(V145&lt;&gt;X145,(IF(I145="",G145*INFORMAÇÕES!$U$116,IF(I145="O",G145,0))),0)</f>
        <v>0</v>
      </c>
      <c r="AD145" s="75" t="n">
        <f aca="false">IF(E145&lt;&gt;0,G145,0)</f>
        <v>0</v>
      </c>
    </row>
    <row r="146" s="174" customFormat="true" ht="14.25" hidden="false" customHeight="false" outlineLevel="0" collapsed="false">
      <c r="A146" s="159" t="n">
        <v>135</v>
      </c>
      <c r="B146" s="160" t="n">
        <f aca="false">M146</f>
        <v>0</v>
      </c>
      <c r="C146" s="161" t="n">
        <f aca="false">O146</f>
        <v>0</v>
      </c>
      <c r="D146" s="162" t="n">
        <f aca="false">P146</f>
        <v>0</v>
      </c>
      <c r="E146" s="163" t="n">
        <f aca="false">ROUND(Q146,2)</f>
        <v>0</v>
      </c>
      <c r="F146" s="163" t="n">
        <f aca="false">TRUNC((1+(IF(OR(H146=0,H146=""),'BDI REF.'!$K$5,CHOOSE(H146,'BDI REF.'!$K$5,'BDI REF.'!$K$6,'BDI REF.'!$K$7))))*R146,2)</f>
        <v>0</v>
      </c>
      <c r="G146" s="163" t="n">
        <f aca="false">IF(E146&lt;&gt;0,ROUND(E146*F146,2),IF(AD146=0,(SUMIF($V$12:$V$1011,B146,$AD$12:$AD$1011)),AD146))</f>
        <v>0</v>
      </c>
      <c r="H146" s="164"/>
      <c r="I146" s="165"/>
      <c r="J146" s="166" t="str">
        <f aca="false">IF(N146&lt;&gt;0,N146,"")</f>
        <v/>
      </c>
      <c r="K146" s="167"/>
      <c r="L146" s="168" t="str">
        <f aca="false">IF(B146&gt;0,"ok","ocultar")</f>
        <v>ocultar</v>
      </c>
      <c r="M146" s="185"/>
      <c r="N146" s="187"/>
      <c r="O146" s="177"/>
      <c r="P146" s="178"/>
      <c r="Q146" s="173"/>
      <c r="R146" s="179"/>
      <c r="S146" s="156"/>
      <c r="U146" s="88"/>
      <c r="V146" s="157" t="n">
        <f aca="false">IF(B146=0,V145,IF(ISNONTEXT(B146)=TRUE(),INT(B146),INT(LEFT(B146,FIND(".",B146)-1))))</f>
        <v>3</v>
      </c>
      <c r="W146" s="157" t="str">
        <f aca="false">IF(W147=1,1,IF(B146&lt;&gt;0,1,IF(C146&lt;&gt;0,1,IF(D146&lt;&gt;0,1,IF(E146&lt;&gt;0,1,"")))))</f>
        <v/>
      </c>
      <c r="X146" s="157" t="str">
        <f aca="false">IF(V146=0," ",IF(V146&lt;&gt;V145,V146," "))</f>
        <v> </v>
      </c>
      <c r="Y146" s="180"/>
      <c r="Z146" s="75" t="n">
        <f aca="false">IF(V146&lt;&gt;X146,(IF(I146="",G146*INFORMAÇÕES!$U$113,IF(I146="R",G146,0))),0)</f>
        <v>0</v>
      </c>
      <c r="AA146" s="75" t="n">
        <f aca="false">IF(V146&lt;&gt;X146,(IF(I146="",G146*INFORMAÇÕES!$U$114,IF(I146="C",G146,0))),0)</f>
        <v>0</v>
      </c>
      <c r="AB146" s="75" t="n">
        <f aca="false">IF(V146&lt;&gt;X146,(IF(I146="",G146*INFORMAÇÕES!$U$115,IF(I146="CF",G146,0))),0)</f>
        <v>0</v>
      </c>
      <c r="AC146" s="75" t="n">
        <f aca="false">IF(V146&lt;&gt;X146,(IF(I146="",G146*INFORMAÇÕES!$U$116,IF(I146="O",G146,0))),0)</f>
        <v>0</v>
      </c>
      <c r="AD146" s="75" t="n">
        <f aca="false">IF(E146&lt;&gt;0,G146,0)</f>
        <v>0</v>
      </c>
    </row>
    <row r="147" s="174" customFormat="true" ht="14.25" hidden="false" customHeight="false" outlineLevel="0" collapsed="false">
      <c r="A147" s="159" t="n">
        <v>136</v>
      </c>
      <c r="B147" s="160" t="n">
        <f aca="false">M147</f>
        <v>0</v>
      </c>
      <c r="C147" s="161" t="n">
        <f aca="false">O147</f>
        <v>0</v>
      </c>
      <c r="D147" s="162" t="n">
        <f aca="false">P147</f>
        <v>0</v>
      </c>
      <c r="E147" s="163" t="n">
        <f aca="false">ROUND(Q147,2)</f>
        <v>0</v>
      </c>
      <c r="F147" s="163" t="n">
        <f aca="false">TRUNC((1+(IF(OR(H147=0,H147=""),'BDI REF.'!$K$5,CHOOSE(H147,'BDI REF.'!$K$5,'BDI REF.'!$K$6,'BDI REF.'!$K$7))))*R147,2)</f>
        <v>0</v>
      </c>
      <c r="G147" s="163" t="n">
        <f aca="false">IF(E147&lt;&gt;0,ROUND(E147*F147,2),IF(AD147=0,(SUMIF($V$12:$V$1011,B147,$AD$12:$AD$1011)),AD147))</f>
        <v>0</v>
      </c>
      <c r="H147" s="164"/>
      <c r="I147" s="165"/>
      <c r="J147" s="166" t="str">
        <f aca="false">IF(N147&lt;&gt;0,N147,"")</f>
        <v/>
      </c>
      <c r="K147" s="167"/>
      <c r="L147" s="168" t="str">
        <f aca="false">IF(B147&gt;0,"ok","ocultar")</f>
        <v>ocultar</v>
      </c>
      <c r="M147" s="185"/>
      <c r="N147" s="187"/>
      <c r="O147" s="177"/>
      <c r="P147" s="178"/>
      <c r="Q147" s="173"/>
      <c r="R147" s="179"/>
      <c r="S147" s="156"/>
      <c r="U147" s="88"/>
      <c r="V147" s="157" t="n">
        <f aca="false">IF(B147=0,V146,IF(ISNONTEXT(B147)=TRUE(),INT(B147),INT(LEFT(B147,FIND(".",B147)-1))))</f>
        <v>3</v>
      </c>
      <c r="W147" s="157" t="str">
        <f aca="false">IF(W148=1,1,IF(B147&lt;&gt;0,1,IF(C147&lt;&gt;0,1,IF(D147&lt;&gt;0,1,IF(E147&lt;&gt;0,1,"")))))</f>
        <v/>
      </c>
      <c r="X147" s="157" t="str">
        <f aca="false">IF(V147=0," ",IF(V147&lt;&gt;V146,V147," "))</f>
        <v> </v>
      </c>
      <c r="Y147" s="180"/>
      <c r="Z147" s="75" t="n">
        <f aca="false">IF(V147&lt;&gt;X147,(IF(I147="",G147*INFORMAÇÕES!$U$113,IF(I147="R",G147,0))),0)</f>
        <v>0</v>
      </c>
      <c r="AA147" s="75" t="n">
        <f aca="false">IF(V147&lt;&gt;X147,(IF(I147="",G147*INFORMAÇÕES!$U$114,IF(I147="C",G147,0))),0)</f>
        <v>0</v>
      </c>
      <c r="AB147" s="75" t="n">
        <f aca="false">IF(V147&lt;&gt;X147,(IF(I147="",G147*INFORMAÇÕES!$U$115,IF(I147="CF",G147,0))),0)</f>
        <v>0</v>
      </c>
      <c r="AC147" s="75" t="n">
        <f aca="false">IF(V147&lt;&gt;X147,(IF(I147="",G147*INFORMAÇÕES!$U$116,IF(I147="O",G147,0))),0)</f>
        <v>0</v>
      </c>
      <c r="AD147" s="75" t="n">
        <f aca="false">IF(E147&lt;&gt;0,G147,0)</f>
        <v>0</v>
      </c>
    </row>
    <row r="148" s="174" customFormat="true" ht="14.25" hidden="false" customHeight="false" outlineLevel="0" collapsed="false">
      <c r="A148" s="159" t="n">
        <v>137</v>
      </c>
      <c r="B148" s="160" t="n">
        <f aca="false">M148</f>
        <v>0</v>
      </c>
      <c r="C148" s="161" t="n">
        <f aca="false">O148</f>
        <v>0</v>
      </c>
      <c r="D148" s="162" t="n">
        <f aca="false">P148</f>
        <v>0</v>
      </c>
      <c r="E148" s="163" t="n">
        <f aca="false">ROUND(Q148,2)</f>
        <v>0</v>
      </c>
      <c r="F148" s="163" t="n">
        <f aca="false">TRUNC((1+(IF(OR(H148=0,H148=""),'BDI REF.'!$K$5,CHOOSE(H148,'BDI REF.'!$K$5,'BDI REF.'!$K$6,'BDI REF.'!$K$7))))*R148,2)</f>
        <v>0</v>
      </c>
      <c r="G148" s="163" t="n">
        <f aca="false">IF(E148&lt;&gt;0,ROUND(E148*F148,2),IF(AD148=0,(SUMIF($V$12:$V$1011,B148,$AD$12:$AD$1011)),AD148))</f>
        <v>0</v>
      </c>
      <c r="H148" s="164"/>
      <c r="I148" s="165"/>
      <c r="J148" s="166" t="str">
        <f aca="false">IF(N148&lt;&gt;0,N148,"")</f>
        <v/>
      </c>
      <c r="K148" s="167"/>
      <c r="L148" s="168" t="str">
        <f aca="false">IF(B148&gt;0,"ok","ocultar")</f>
        <v>ocultar</v>
      </c>
      <c r="M148" s="185"/>
      <c r="N148" s="187"/>
      <c r="O148" s="177"/>
      <c r="P148" s="178"/>
      <c r="Q148" s="173"/>
      <c r="R148" s="179"/>
      <c r="S148" s="156"/>
      <c r="U148" s="88"/>
      <c r="V148" s="157" t="n">
        <f aca="false">IF(B148=0,V147,IF(ISNONTEXT(B148)=TRUE(),INT(B148),INT(LEFT(B148,FIND(".",B148)-1))))</f>
        <v>3</v>
      </c>
      <c r="W148" s="157" t="str">
        <f aca="false">IF(W149=1,1,IF(B148&lt;&gt;0,1,IF(C148&lt;&gt;0,1,IF(D148&lt;&gt;0,1,IF(E148&lt;&gt;0,1,"")))))</f>
        <v/>
      </c>
      <c r="X148" s="157" t="str">
        <f aca="false">IF(V148=0," ",IF(V148&lt;&gt;V147,V148," "))</f>
        <v> </v>
      </c>
      <c r="Y148" s="180"/>
      <c r="Z148" s="75" t="n">
        <f aca="false">IF(V148&lt;&gt;X148,(IF(I148="",G148*INFORMAÇÕES!$U$113,IF(I148="R",G148,0))),0)</f>
        <v>0</v>
      </c>
      <c r="AA148" s="75" t="n">
        <f aca="false">IF(V148&lt;&gt;X148,(IF(I148="",G148*INFORMAÇÕES!$U$114,IF(I148="C",G148,0))),0)</f>
        <v>0</v>
      </c>
      <c r="AB148" s="75" t="n">
        <f aca="false">IF(V148&lt;&gt;X148,(IF(I148="",G148*INFORMAÇÕES!$U$115,IF(I148="CF",G148,0))),0)</f>
        <v>0</v>
      </c>
      <c r="AC148" s="75" t="n">
        <f aca="false">IF(V148&lt;&gt;X148,(IF(I148="",G148*INFORMAÇÕES!$U$116,IF(I148="O",G148,0))),0)</f>
        <v>0</v>
      </c>
      <c r="AD148" s="75" t="n">
        <f aca="false">IF(E148&lt;&gt;0,G148,0)</f>
        <v>0</v>
      </c>
    </row>
    <row r="149" s="174" customFormat="true" ht="14.25" hidden="false" customHeight="false" outlineLevel="0" collapsed="false">
      <c r="A149" s="159" t="n">
        <v>138</v>
      </c>
      <c r="B149" s="160" t="n">
        <f aca="false">M149</f>
        <v>0</v>
      </c>
      <c r="C149" s="161" t="n">
        <f aca="false">O149</f>
        <v>0</v>
      </c>
      <c r="D149" s="162" t="n">
        <f aca="false">P149</f>
        <v>0</v>
      </c>
      <c r="E149" s="163" t="n">
        <f aca="false">ROUND(Q149,2)</f>
        <v>0</v>
      </c>
      <c r="F149" s="163" t="n">
        <f aca="false">TRUNC((1+(IF(OR(H149=0,H149=""),'BDI REF.'!$K$5,CHOOSE(H149,'BDI REF.'!$K$5,'BDI REF.'!$K$6,'BDI REF.'!$K$7))))*R149,2)</f>
        <v>0</v>
      </c>
      <c r="G149" s="163" t="n">
        <f aca="false">IF(E149&lt;&gt;0,ROUND(E149*F149,2),IF(AD149=0,(SUMIF($V$12:$V$1011,B149,$AD$12:$AD$1011)),AD149))</f>
        <v>0</v>
      </c>
      <c r="H149" s="164"/>
      <c r="I149" s="165"/>
      <c r="J149" s="166" t="str">
        <f aca="false">IF(N149&lt;&gt;0,N149,"")</f>
        <v/>
      </c>
      <c r="K149" s="167"/>
      <c r="L149" s="168" t="str">
        <f aca="false">IF(B149&gt;0,"ok","ocultar")</f>
        <v>ocultar</v>
      </c>
      <c r="M149" s="185"/>
      <c r="N149" s="187"/>
      <c r="O149" s="177"/>
      <c r="P149" s="178"/>
      <c r="Q149" s="173"/>
      <c r="R149" s="179"/>
      <c r="S149" s="156"/>
      <c r="U149" s="88"/>
      <c r="V149" s="157" t="n">
        <f aca="false">IF(B149=0,V148,IF(ISNONTEXT(B149)=TRUE(),INT(B149),INT(LEFT(B149,FIND(".",B149)-1))))</f>
        <v>3</v>
      </c>
      <c r="W149" s="157" t="str">
        <f aca="false">IF(W150=1,1,IF(B149&lt;&gt;0,1,IF(C149&lt;&gt;0,1,IF(D149&lt;&gt;0,1,IF(E149&lt;&gt;0,1,"")))))</f>
        <v/>
      </c>
      <c r="X149" s="157" t="str">
        <f aca="false">IF(V149=0," ",IF(V149&lt;&gt;V148,V149," "))</f>
        <v> </v>
      </c>
      <c r="Y149" s="180"/>
      <c r="Z149" s="75" t="n">
        <f aca="false">IF(V149&lt;&gt;X149,(IF(I149="",G149*INFORMAÇÕES!$U$113,IF(I149="R",G149,0))),0)</f>
        <v>0</v>
      </c>
      <c r="AA149" s="75" t="n">
        <f aca="false">IF(V149&lt;&gt;X149,(IF(I149="",G149*INFORMAÇÕES!$U$114,IF(I149="C",G149,0))),0)</f>
        <v>0</v>
      </c>
      <c r="AB149" s="75" t="n">
        <f aca="false">IF(V149&lt;&gt;X149,(IF(I149="",G149*INFORMAÇÕES!$U$115,IF(I149="CF",G149,0))),0)</f>
        <v>0</v>
      </c>
      <c r="AC149" s="75" t="n">
        <f aca="false">IF(V149&lt;&gt;X149,(IF(I149="",G149*INFORMAÇÕES!$U$116,IF(I149="O",G149,0))),0)</f>
        <v>0</v>
      </c>
      <c r="AD149" s="75" t="n">
        <f aca="false">IF(E149&lt;&gt;0,G149,0)</f>
        <v>0</v>
      </c>
    </row>
    <row r="150" s="174" customFormat="true" ht="14.25" hidden="false" customHeight="false" outlineLevel="0" collapsed="false">
      <c r="A150" s="159" t="n">
        <v>139</v>
      </c>
      <c r="B150" s="160" t="n">
        <f aca="false">M150</f>
        <v>0</v>
      </c>
      <c r="C150" s="161" t="n">
        <f aca="false">O150</f>
        <v>0</v>
      </c>
      <c r="D150" s="162" t="n">
        <f aca="false">P150</f>
        <v>0</v>
      </c>
      <c r="E150" s="163" t="n">
        <f aca="false">ROUND(Q150,2)</f>
        <v>0</v>
      </c>
      <c r="F150" s="163" t="n">
        <f aca="false">TRUNC((1+(IF(OR(H150=0,H150=""),'BDI REF.'!$K$5,CHOOSE(H150,'BDI REF.'!$K$5,'BDI REF.'!$K$6,'BDI REF.'!$K$7))))*R150,2)</f>
        <v>0</v>
      </c>
      <c r="G150" s="163" t="n">
        <f aca="false">IF(E150&lt;&gt;0,ROUND(E150*F150,2),IF(AD150=0,(SUMIF($V$12:$V$1011,B150,$AD$12:$AD$1011)),AD150))</f>
        <v>0</v>
      </c>
      <c r="H150" s="164"/>
      <c r="I150" s="165"/>
      <c r="J150" s="166" t="str">
        <f aca="false">IF(N150&lt;&gt;0,N150,"")</f>
        <v/>
      </c>
      <c r="K150" s="167"/>
      <c r="L150" s="168" t="str">
        <f aca="false">IF(B150&gt;0,"ok","ocultar")</f>
        <v>ocultar</v>
      </c>
      <c r="M150" s="185"/>
      <c r="N150" s="187"/>
      <c r="O150" s="177"/>
      <c r="P150" s="178"/>
      <c r="Q150" s="173"/>
      <c r="R150" s="179"/>
      <c r="S150" s="156"/>
      <c r="U150" s="88"/>
      <c r="V150" s="157" t="n">
        <f aca="false">IF(B150=0,V149,IF(ISNONTEXT(B150)=TRUE(),INT(B150),INT(LEFT(B150,FIND(".",B150)-1))))</f>
        <v>3</v>
      </c>
      <c r="W150" s="157" t="str">
        <f aca="false">IF(W151=1,1,IF(B150&lt;&gt;0,1,IF(C150&lt;&gt;0,1,IF(D150&lt;&gt;0,1,IF(E150&lt;&gt;0,1,"")))))</f>
        <v/>
      </c>
      <c r="X150" s="157" t="str">
        <f aca="false">IF(V150=0," ",IF(V150&lt;&gt;V149,V150," "))</f>
        <v> </v>
      </c>
      <c r="Y150" s="180"/>
      <c r="Z150" s="75" t="n">
        <f aca="false">IF(V150&lt;&gt;X150,(IF(I150="",G150*INFORMAÇÕES!$U$113,IF(I150="R",G150,0))),0)</f>
        <v>0</v>
      </c>
      <c r="AA150" s="75" t="n">
        <f aca="false">IF(V150&lt;&gt;X150,(IF(I150="",G150*INFORMAÇÕES!$U$114,IF(I150="C",G150,0))),0)</f>
        <v>0</v>
      </c>
      <c r="AB150" s="75" t="n">
        <f aca="false">IF(V150&lt;&gt;X150,(IF(I150="",G150*INFORMAÇÕES!$U$115,IF(I150="CF",G150,0))),0)</f>
        <v>0</v>
      </c>
      <c r="AC150" s="75" t="n">
        <f aca="false">IF(V150&lt;&gt;X150,(IF(I150="",G150*INFORMAÇÕES!$U$116,IF(I150="O",G150,0))),0)</f>
        <v>0</v>
      </c>
      <c r="AD150" s="75" t="n">
        <f aca="false">IF(E150&lt;&gt;0,G150,0)</f>
        <v>0</v>
      </c>
    </row>
    <row r="151" s="174" customFormat="true" ht="14.25" hidden="false" customHeight="false" outlineLevel="0" collapsed="false">
      <c r="A151" s="159" t="n">
        <v>140</v>
      </c>
      <c r="B151" s="160" t="n">
        <f aca="false">M151</f>
        <v>0</v>
      </c>
      <c r="C151" s="161" t="n">
        <f aca="false">O151</f>
        <v>0</v>
      </c>
      <c r="D151" s="162" t="n">
        <f aca="false">P151</f>
        <v>0</v>
      </c>
      <c r="E151" s="163" t="n">
        <f aca="false">ROUND(Q151,2)</f>
        <v>0</v>
      </c>
      <c r="F151" s="163" t="n">
        <f aca="false">TRUNC((1+(IF(OR(H151=0,H151=""),'BDI REF.'!$K$5,CHOOSE(H151,'BDI REF.'!$K$5,'BDI REF.'!$K$6,'BDI REF.'!$K$7))))*R151,2)</f>
        <v>0</v>
      </c>
      <c r="G151" s="163" t="n">
        <f aca="false">IF(E151&lt;&gt;0,ROUND(E151*F151,2),IF(AD151=0,(SUMIF($V$12:$V$1011,B151,$AD$12:$AD$1011)),AD151))</f>
        <v>0</v>
      </c>
      <c r="H151" s="164"/>
      <c r="I151" s="165"/>
      <c r="J151" s="166" t="str">
        <f aca="false">IF(N151&lt;&gt;0,N151,"")</f>
        <v/>
      </c>
      <c r="K151" s="167"/>
      <c r="L151" s="168" t="str">
        <f aca="false">IF(B151&gt;0,"ok","ocultar")</f>
        <v>ocultar</v>
      </c>
      <c r="M151" s="185"/>
      <c r="N151" s="187"/>
      <c r="O151" s="177"/>
      <c r="P151" s="178"/>
      <c r="Q151" s="173"/>
      <c r="R151" s="179"/>
      <c r="S151" s="156"/>
      <c r="U151" s="88"/>
      <c r="V151" s="157" t="n">
        <f aca="false">IF(B151=0,V150,IF(ISNONTEXT(B151)=TRUE(),INT(B151),INT(LEFT(B151,FIND(".",B151)-1))))</f>
        <v>3</v>
      </c>
      <c r="W151" s="157" t="str">
        <f aca="false">IF(W152=1,1,IF(B151&lt;&gt;0,1,IF(C151&lt;&gt;0,1,IF(D151&lt;&gt;0,1,IF(E151&lt;&gt;0,1,"")))))</f>
        <v/>
      </c>
      <c r="X151" s="157" t="str">
        <f aca="false">IF(V151=0," ",IF(V151&lt;&gt;V150,V151," "))</f>
        <v> </v>
      </c>
      <c r="Y151" s="180"/>
      <c r="Z151" s="75" t="n">
        <f aca="false">IF(V151&lt;&gt;X151,(IF(I151="",G151*INFORMAÇÕES!$U$113,IF(I151="R",G151,0))),0)</f>
        <v>0</v>
      </c>
      <c r="AA151" s="75" t="n">
        <f aca="false">IF(V151&lt;&gt;X151,(IF(I151="",G151*INFORMAÇÕES!$U$114,IF(I151="C",G151,0))),0)</f>
        <v>0</v>
      </c>
      <c r="AB151" s="75" t="n">
        <f aca="false">IF(V151&lt;&gt;X151,(IF(I151="",G151*INFORMAÇÕES!$U$115,IF(I151="CF",G151,0))),0)</f>
        <v>0</v>
      </c>
      <c r="AC151" s="75" t="n">
        <f aca="false">IF(V151&lt;&gt;X151,(IF(I151="",G151*INFORMAÇÕES!$U$116,IF(I151="O",G151,0))),0)</f>
        <v>0</v>
      </c>
      <c r="AD151" s="75" t="n">
        <f aca="false">IF(E151&lt;&gt;0,G151,0)</f>
        <v>0</v>
      </c>
    </row>
    <row r="152" s="174" customFormat="true" ht="14.25" hidden="false" customHeight="false" outlineLevel="0" collapsed="false">
      <c r="A152" s="159" t="n">
        <v>141</v>
      </c>
      <c r="B152" s="160" t="n">
        <f aca="false">M152</f>
        <v>0</v>
      </c>
      <c r="C152" s="161" t="n">
        <f aca="false">O152</f>
        <v>0</v>
      </c>
      <c r="D152" s="162" t="n">
        <f aca="false">P152</f>
        <v>0</v>
      </c>
      <c r="E152" s="163" t="n">
        <f aca="false">ROUND(Q152,2)</f>
        <v>0</v>
      </c>
      <c r="F152" s="163" t="n">
        <f aca="false">TRUNC((1+(IF(OR(H152=0,H152=""),'BDI REF.'!$K$5,CHOOSE(H152,'BDI REF.'!$K$5,'BDI REF.'!$K$6,'BDI REF.'!$K$7))))*R152,2)</f>
        <v>0</v>
      </c>
      <c r="G152" s="163" t="n">
        <f aca="false">IF(E152&lt;&gt;0,ROUND(E152*F152,2),IF(AD152=0,(SUMIF($V$12:$V$1011,B152,$AD$12:$AD$1011)),AD152))</f>
        <v>0</v>
      </c>
      <c r="H152" s="164"/>
      <c r="I152" s="165"/>
      <c r="J152" s="166" t="str">
        <f aca="false">IF(N152&lt;&gt;0,N152,"")</f>
        <v/>
      </c>
      <c r="K152" s="167"/>
      <c r="L152" s="168" t="str">
        <f aca="false">IF(B152&gt;0,"ok","ocultar")</f>
        <v>ocultar</v>
      </c>
      <c r="M152" s="185"/>
      <c r="N152" s="187"/>
      <c r="O152" s="177"/>
      <c r="P152" s="178"/>
      <c r="Q152" s="173"/>
      <c r="R152" s="179"/>
      <c r="S152" s="156"/>
      <c r="U152" s="88"/>
      <c r="V152" s="157" t="n">
        <f aca="false">IF(B152=0,V151,IF(ISNONTEXT(B152)=TRUE(),INT(B152),INT(LEFT(B152,FIND(".",B152)-1))))</f>
        <v>3</v>
      </c>
      <c r="W152" s="157" t="str">
        <f aca="false">IF(W153=1,1,IF(B152&lt;&gt;0,1,IF(C152&lt;&gt;0,1,IF(D152&lt;&gt;0,1,IF(E152&lt;&gt;0,1,"")))))</f>
        <v/>
      </c>
      <c r="X152" s="157" t="str">
        <f aca="false">IF(V152=0," ",IF(V152&lt;&gt;V151,V152," "))</f>
        <v> </v>
      </c>
      <c r="Y152" s="180"/>
      <c r="Z152" s="75" t="n">
        <f aca="false">IF(V152&lt;&gt;X152,(IF(I152="",G152*INFORMAÇÕES!$U$113,IF(I152="R",G152,0))),0)</f>
        <v>0</v>
      </c>
      <c r="AA152" s="75" t="n">
        <f aca="false">IF(V152&lt;&gt;X152,(IF(I152="",G152*INFORMAÇÕES!$U$114,IF(I152="C",G152,0))),0)</f>
        <v>0</v>
      </c>
      <c r="AB152" s="75" t="n">
        <f aca="false">IF(V152&lt;&gt;X152,(IF(I152="",G152*INFORMAÇÕES!$U$115,IF(I152="CF",G152,0))),0)</f>
        <v>0</v>
      </c>
      <c r="AC152" s="75" t="n">
        <f aca="false">IF(V152&lt;&gt;X152,(IF(I152="",G152*INFORMAÇÕES!$U$116,IF(I152="O",G152,0))),0)</f>
        <v>0</v>
      </c>
      <c r="AD152" s="75" t="n">
        <f aca="false">IF(E152&lt;&gt;0,G152,0)</f>
        <v>0</v>
      </c>
    </row>
    <row r="153" s="174" customFormat="true" ht="14.25" hidden="false" customHeight="false" outlineLevel="0" collapsed="false">
      <c r="A153" s="159" t="n">
        <v>142</v>
      </c>
      <c r="B153" s="160" t="n">
        <f aca="false">M153</f>
        <v>0</v>
      </c>
      <c r="C153" s="161" t="n">
        <f aca="false">O153</f>
        <v>0</v>
      </c>
      <c r="D153" s="162" t="n">
        <f aca="false">P153</f>
        <v>0</v>
      </c>
      <c r="E153" s="163" t="n">
        <f aca="false">ROUND(Q153,2)</f>
        <v>0</v>
      </c>
      <c r="F153" s="163" t="n">
        <f aca="false">TRUNC((1+(IF(OR(H153=0,H153=""),'BDI REF.'!$K$5,CHOOSE(H153,'BDI REF.'!$K$5,'BDI REF.'!$K$6,'BDI REF.'!$K$7))))*R153,2)</f>
        <v>0</v>
      </c>
      <c r="G153" s="163" t="n">
        <f aca="false">IF(E153&lt;&gt;0,ROUND(E153*F153,2),IF(AD153=0,(SUMIF($V$12:$V$1011,B153,$AD$12:$AD$1011)),AD153))</f>
        <v>0</v>
      </c>
      <c r="H153" s="164"/>
      <c r="I153" s="165"/>
      <c r="J153" s="166" t="str">
        <f aca="false">IF(N153&lt;&gt;0,N153,"")</f>
        <v/>
      </c>
      <c r="K153" s="167"/>
      <c r="L153" s="168" t="str">
        <f aca="false">IF(B153&gt;0,"ok","ocultar")</f>
        <v>ocultar</v>
      </c>
      <c r="M153" s="185"/>
      <c r="N153" s="187"/>
      <c r="O153" s="177"/>
      <c r="P153" s="178"/>
      <c r="Q153" s="173"/>
      <c r="R153" s="179"/>
      <c r="S153" s="156"/>
      <c r="U153" s="88"/>
      <c r="V153" s="157" t="n">
        <f aca="false">IF(B153=0,V152,IF(ISNONTEXT(B153)=TRUE(),INT(B153),INT(LEFT(B153,FIND(".",B153)-1))))</f>
        <v>3</v>
      </c>
      <c r="W153" s="157" t="str">
        <f aca="false">IF(W154=1,1,IF(B153&lt;&gt;0,1,IF(C153&lt;&gt;0,1,IF(D153&lt;&gt;0,1,IF(E153&lt;&gt;0,1,"")))))</f>
        <v/>
      </c>
      <c r="X153" s="157" t="str">
        <f aca="false">IF(V153=0," ",IF(V153&lt;&gt;V152,V153," "))</f>
        <v> </v>
      </c>
      <c r="Y153" s="180"/>
      <c r="Z153" s="75" t="n">
        <f aca="false">IF(V153&lt;&gt;X153,(IF(I153="",G153*INFORMAÇÕES!$U$113,IF(I153="R",G153,0))),0)</f>
        <v>0</v>
      </c>
      <c r="AA153" s="75" t="n">
        <f aca="false">IF(V153&lt;&gt;X153,(IF(I153="",G153*INFORMAÇÕES!$U$114,IF(I153="C",G153,0))),0)</f>
        <v>0</v>
      </c>
      <c r="AB153" s="75" t="n">
        <f aca="false">IF(V153&lt;&gt;X153,(IF(I153="",G153*INFORMAÇÕES!$U$115,IF(I153="CF",G153,0))),0)</f>
        <v>0</v>
      </c>
      <c r="AC153" s="75" t="n">
        <f aca="false">IF(V153&lt;&gt;X153,(IF(I153="",G153*INFORMAÇÕES!$U$116,IF(I153="O",G153,0))),0)</f>
        <v>0</v>
      </c>
      <c r="AD153" s="75" t="n">
        <f aca="false">IF(E153&lt;&gt;0,G153,0)</f>
        <v>0</v>
      </c>
    </row>
    <row r="154" s="174" customFormat="true" ht="14.25" hidden="false" customHeight="false" outlineLevel="0" collapsed="false">
      <c r="A154" s="159" t="n">
        <v>143</v>
      </c>
      <c r="B154" s="160" t="n">
        <f aca="false">M154</f>
        <v>0</v>
      </c>
      <c r="C154" s="161" t="n">
        <f aca="false">O154</f>
        <v>0</v>
      </c>
      <c r="D154" s="162" t="n">
        <f aca="false">P154</f>
        <v>0</v>
      </c>
      <c r="E154" s="163" t="n">
        <f aca="false">ROUND(Q154,2)</f>
        <v>0</v>
      </c>
      <c r="F154" s="163" t="n">
        <f aca="false">TRUNC((1+(IF(OR(H154=0,H154=""),'BDI REF.'!$K$5,CHOOSE(H154,'BDI REF.'!$K$5,'BDI REF.'!$K$6,'BDI REF.'!$K$7))))*R154,2)</f>
        <v>0</v>
      </c>
      <c r="G154" s="163" t="n">
        <f aca="false">IF(E154&lt;&gt;0,ROUND(E154*F154,2),IF(AD154=0,(SUMIF($V$12:$V$1011,B154,$AD$12:$AD$1011)),AD154))</f>
        <v>0</v>
      </c>
      <c r="H154" s="164"/>
      <c r="I154" s="165"/>
      <c r="J154" s="166" t="str">
        <f aca="false">IF(N154&lt;&gt;0,N154,"")</f>
        <v/>
      </c>
      <c r="K154" s="167"/>
      <c r="L154" s="168" t="str">
        <f aca="false">IF(B154&gt;0,"ok","ocultar")</f>
        <v>ocultar</v>
      </c>
      <c r="M154" s="185"/>
      <c r="N154" s="187"/>
      <c r="O154" s="177"/>
      <c r="P154" s="178"/>
      <c r="Q154" s="173"/>
      <c r="R154" s="179"/>
      <c r="S154" s="156"/>
      <c r="U154" s="88"/>
      <c r="V154" s="157" t="n">
        <f aca="false">IF(B154=0,V153,IF(ISNONTEXT(B154)=TRUE(),INT(B154),INT(LEFT(B154,FIND(".",B154)-1))))</f>
        <v>3</v>
      </c>
      <c r="W154" s="157" t="str">
        <f aca="false">IF(W155=1,1,IF(B154&lt;&gt;0,1,IF(C154&lt;&gt;0,1,IF(D154&lt;&gt;0,1,IF(E154&lt;&gt;0,1,"")))))</f>
        <v/>
      </c>
      <c r="X154" s="157" t="str">
        <f aca="false">IF(V154=0," ",IF(V154&lt;&gt;V153,V154," "))</f>
        <v> </v>
      </c>
      <c r="Y154" s="180"/>
      <c r="Z154" s="75" t="n">
        <f aca="false">IF(V154&lt;&gt;X154,(IF(I154="",G154*INFORMAÇÕES!$U$113,IF(I154="R",G154,0))),0)</f>
        <v>0</v>
      </c>
      <c r="AA154" s="75" t="n">
        <f aca="false">IF(V154&lt;&gt;X154,(IF(I154="",G154*INFORMAÇÕES!$U$114,IF(I154="C",G154,0))),0)</f>
        <v>0</v>
      </c>
      <c r="AB154" s="75" t="n">
        <f aca="false">IF(V154&lt;&gt;X154,(IF(I154="",G154*INFORMAÇÕES!$U$115,IF(I154="CF",G154,0))),0)</f>
        <v>0</v>
      </c>
      <c r="AC154" s="75" t="n">
        <f aca="false">IF(V154&lt;&gt;X154,(IF(I154="",G154*INFORMAÇÕES!$U$116,IF(I154="O",G154,0))),0)</f>
        <v>0</v>
      </c>
      <c r="AD154" s="75" t="n">
        <f aca="false">IF(E154&lt;&gt;0,G154,0)</f>
        <v>0</v>
      </c>
    </row>
    <row r="155" s="174" customFormat="true" ht="14.25" hidden="false" customHeight="false" outlineLevel="0" collapsed="false">
      <c r="A155" s="159" t="n">
        <v>144</v>
      </c>
      <c r="B155" s="160" t="n">
        <f aca="false">M155</f>
        <v>0</v>
      </c>
      <c r="C155" s="161" t="n">
        <f aca="false">O155</f>
        <v>0</v>
      </c>
      <c r="D155" s="162" t="n">
        <f aca="false">P155</f>
        <v>0</v>
      </c>
      <c r="E155" s="163" t="n">
        <f aca="false">ROUND(Q155,2)</f>
        <v>0</v>
      </c>
      <c r="F155" s="163" t="n">
        <f aca="false">TRUNC((1+(IF(OR(H155=0,H155=""),'BDI REF.'!$K$5,CHOOSE(H155,'BDI REF.'!$K$5,'BDI REF.'!$K$6,'BDI REF.'!$K$7))))*R155,2)</f>
        <v>0</v>
      </c>
      <c r="G155" s="163" t="n">
        <f aca="false">IF(E155&lt;&gt;0,ROUND(E155*F155,2),IF(AD155=0,(SUMIF($V$12:$V$1011,B155,$AD$12:$AD$1011)),AD155))</f>
        <v>0</v>
      </c>
      <c r="H155" s="164"/>
      <c r="I155" s="165"/>
      <c r="J155" s="166" t="str">
        <f aca="false">IF(N155&lt;&gt;0,N155,"")</f>
        <v/>
      </c>
      <c r="K155" s="167"/>
      <c r="L155" s="168" t="str">
        <f aca="false">IF(B155&gt;0,"ok","ocultar")</f>
        <v>ocultar</v>
      </c>
      <c r="M155" s="185"/>
      <c r="N155" s="187"/>
      <c r="O155" s="177"/>
      <c r="P155" s="178"/>
      <c r="Q155" s="173"/>
      <c r="R155" s="179"/>
      <c r="S155" s="156"/>
      <c r="U155" s="88"/>
      <c r="V155" s="157" t="n">
        <f aca="false">IF(B155=0,V154,IF(ISNONTEXT(B155)=TRUE(),INT(B155),INT(LEFT(B155,FIND(".",B155)-1))))</f>
        <v>3</v>
      </c>
      <c r="W155" s="157" t="str">
        <f aca="false">IF(W156=1,1,IF(B155&lt;&gt;0,1,IF(C155&lt;&gt;0,1,IF(D155&lt;&gt;0,1,IF(E155&lt;&gt;0,1,"")))))</f>
        <v/>
      </c>
      <c r="X155" s="157" t="str">
        <f aca="false">IF(V155=0," ",IF(V155&lt;&gt;V154,V155," "))</f>
        <v> </v>
      </c>
      <c r="Y155" s="180"/>
      <c r="Z155" s="75" t="n">
        <f aca="false">IF(V155&lt;&gt;X155,(IF(I155="",G155*INFORMAÇÕES!$U$113,IF(I155="R",G155,0))),0)</f>
        <v>0</v>
      </c>
      <c r="AA155" s="75" t="n">
        <f aca="false">IF(V155&lt;&gt;X155,(IF(I155="",G155*INFORMAÇÕES!$U$114,IF(I155="C",G155,0))),0)</f>
        <v>0</v>
      </c>
      <c r="AB155" s="75" t="n">
        <f aca="false">IF(V155&lt;&gt;X155,(IF(I155="",G155*INFORMAÇÕES!$U$115,IF(I155="CF",G155,0))),0)</f>
        <v>0</v>
      </c>
      <c r="AC155" s="75" t="n">
        <f aca="false">IF(V155&lt;&gt;X155,(IF(I155="",G155*INFORMAÇÕES!$U$116,IF(I155="O",G155,0))),0)</f>
        <v>0</v>
      </c>
      <c r="AD155" s="75" t="n">
        <f aca="false">IF(E155&lt;&gt;0,G155,0)</f>
        <v>0</v>
      </c>
    </row>
    <row r="156" s="174" customFormat="true" ht="14.25" hidden="false" customHeight="false" outlineLevel="0" collapsed="false">
      <c r="A156" s="159" t="n">
        <v>145</v>
      </c>
      <c r="B156" s="160" t="n">
        <f aca="false">M156</f>
        <v>0</v>
      </c>
      <c r="C156" s="161" t="n">
        <f aca="false">O156</f>
        <v>0</v>
      </c>
      <c r="D156" s="162" t="n">
        <f aca="false">P156</f>
        <v>0</v>
      </c>
      <c r="E156" s="163" t="n">
        <f aca="false">ROUND(Q156,2)</f>
        <v>0</v>
      </c>
      <c r="F156" s="163" t="n">
        <f aca="false">TRUNC((1+(IF(OR(H156=0,H156=""),'BDI REF.'!$K$5,CHOOSE(H156,'BDI REF.'!$K$5,'BDI REF.'!$K$6,'BDI REF.'!$K$7))))*R156,2)</f>
        <v>0</v>
      </c>
      <c r="G156" s="163" t="n">
        <f aca="false">IF(E156&lt;&gt;0,ROUND(E156*F156,2),IF(AD156=0,(SUMIF($V$12:$V$1011,B156,$AD$12:$AD$1011)),AD156))</f>
        <v>0</v>
      </c>
      <c r="H156" s="164"/>
      <c r="I156" s="165"/>
      <c r="J156" s="166" t="str">
        <f aca="false">IF(N156&lt;&gt;0,N156,"")</f>
        <v/>
      </c>
      <c r="K156" s="167"/>
      <c r="L156" s="168" t="str">
        <f aca="false">IF(B156&gt;0,"ok","ocultar")</f>
        <v>ocultar</v>
      </c>
      <c r="M156" s="185"/>
      <c r="N156" s="187"/>
      <c r="O156" s="177"/>
      <c r="P156" s="178"/>
      <c r="Q156" s="173"/>
      <c r="R156" s="179"/>
      <c r="S156" s="156"/>
      <c r="U156" s="88"/>
      <c r="V156" s="157" t="n">
        <f aca="false">IF(B156=0,V155,IF(ISNONTEXT(B156)=TRUE(),INT(B156),INT(LEFT(B156,FIND(".",B156)-1))))</f>
        <v>3</v>
      </c>
      <c r="W156" s="157" t="str">
        <f aca="false">IF(W157=1,1,IF(B156&lt;&gt;0,1,IF(C156&lt;&gt;0,1,IF(D156&lt;&gt;0,1,IF(E156&lt;&gt;0,1,"")))))</f>
        <v/>
      </c>
      <c r="X156" s="157" t="str">
        <f aca="false">IF(V156=0," ",IF(V156&lt;&gt;V155,V156," "))</f>
        <v> </v>
      </c>
      <c r="Y156" s="180"/>
      <c r="Z156" s="75" t="n">
        <f aca="false">IF(V156&lt;&gt;X156,(IF(I156="",G156*INFORMAÇÕES!$U$113,IF(I156="R",G156,0))),0)</f>
        <v>0</v>
      </c>
      <c r="AA156" s="75" t="n">
        <f aca="false">IF(V156&lt;&gt;X156,(IF(I156="",G156*INFORMAÇÕES!$U$114,IF(I156="C",G156,0))),0)</f>
        <v>0</v>
      </c>
      <c r="AB156" s="75" t="n">
        <f aca="false">IF(V156&lt;&gt;X156,(IF(I156="",G156*INFORMAÇÕES!$U$115,IF(I156="CF",G156,0))),0)</f>
        <v>0</v>
      </c>
      <c r="AC156" s="75" t="n">
        <f aca="false">IF(V156&lt;&gt;X156,(IF(I156="",G156*INFORMAÇÕES!$U$116,IF(I156="O",G156,0))),0)</f>
        <v>0</v>
      </c>
      <c r="AD156" s="75" t="n">
        <f aca="false">IF(E156&lt;&gt;0,G156,0)</f>
        <v>0</v>
      </c>
    </row>
    <row r="157" s="174" customFormat="true" ht="14.25" hidden="false" customHeight="false" outlineLevel="0" collapsed="false">
      <c r="A157" s="159" t="n">
        <v>146</v>
      </c>
      <c r="B157" s="160" t="n">
        <f aca="false">M157</f>
        <v>0</v>
      </c>
      <c r="C157" s="161" t="n">
        <f aca="false">O157</f>
        <v>0</v>
      </c>
      <c r="D157" s="162" t="n">
        <f aca="false">P157</f>
        <v>0</v>
      </c>
      <c r="E157" s="163" t="n">
        <f aca="false">ROUND(Q157,2)</f>
        <v>0</v>
      </c>
      <c r="F157" s="163" t="n">
        <f aca="false">TRUNC((1+(IF(OR(H157=0,H157=""),'BDI REF.'!$K$5,CHOOSE(H157,'BDI REF.'!$K$5,'BDI REF.'!$K$6,'BDI REF.'!$K$7))))*R157,2)</f>
        <v>0</v>
      </c>
      <c r="G157" s="163" t="n">
        <f aca="false">IF(E157&lt;&gt;0,ROUND(E157*F157,2),IF(AD157=0,(SUMIF($V$12:$V$1011,B157,$AD$12:$AD$1011)),AD157))</f>
        <v>0</v>
      </c>
      <c r="H157" s="164"/>
      <c r="I157" s="165"/>
      <c r="J157" s="166" t="str">
        <f aca="false">IF(N157&lt;&gt;0,N157,"")</f>
        <v/>
      </c>
      <c r="K157" s="167"/>
      <c r="L157" s="168" t="str">
        <f aca="false">IF(B157&gt;0,"ok","ocultar")</f>
        <v>ocultar</v>
      </c>
      <c r="M157" s="185"/>
      <c r="N157" s="187"/>
      <c r="O157" s="177"/>
      <c r="P157" s="178"/>
      <c r="Q157" s="173"/>
      <c r="R157" s="179"/>
      <c r="S157" s="156"/>
      <c r="U157" s="88"/>
      <c r="V157" s="157" t="n">
        <f aca="false">IF(B157=0,V156,IF(ISNONTEXT(B157)=TRUE(),INT(B157),INT(LEFT(B157,FIND(".",B157)-1))))</f>
        <v>3</v>
      </c>
      <c r="W157" s="157" t="str">
        <f aca="false">IF(W158=1,1,IF(B157&lt;&gt;0,1,IF(C157&lt;&gt;0,1,IF(D157&lt;&gt;0,1,IF(E157&lt;&gt;0,1,"")))))</f>
        <v/>
      </c>
      <c r="X157" s="157" t="str">
        <f aca="false">IF(V157=0," ",IF(V157&lt;&gt;V156,V157," "))</f>
        <v> </v>
      </c>
      <c r="Y157" s="180"/>
      <c r="Z157" s="75" t="n">
        <f aca="false">IF(V157&lt;&gt;X157,(IF(I157="",G157*INFORMAÇÕES!$U$113,IF(I157="R",G157,0))),0)</f>
        <v>0</v>
      </c>
      <c r="AA157" s="75" t="n">
        <f aca="false">IF(V157&lt;&gt;X157,(IF(I157="",G157*INFORMAÇÕES!$U$114,IF(I157="C",G157,0))),0)</f>
        <v>0</v>
      </c>
      <c r="AB157" s="75" t="n">
        <f aca="false">IF(V157&lt;&gt;X157,(IF(I157="",G157*INFORMAÇÕES!$U$115,IF(I157="CF",G157,0))),0)</f>
        <v>0</v>
      </c>
      <c r="AC157" s="75" t="n">
        <f aca="false">IF(V157&lt;&gt;X157,(IF(I157="",G157*INFORMAÇÕES!$U$116,IF(I157="O",G157,0))),0)</f>
        <v>0</v>
      </c>
      <c r="AD157" s="75" t="n">
        <f aca="false">IF(E157&lt;&gt;0,G157,0)</f>
        <v>0</v>
      </c>
    </row>
    <row r="158" s="174" customFormat="true" ht="14.25" hidden="false" customHeight="false" outlineLevel="0" collapsed="false">
      <c r="A158" s="159" t="n">
        <v>147</v>
      </c>
      <c r="B158" s="160" t="n">
        <f aca="false">M158</f>
        <v>0</v>
      </c>
      <c r="C158" s="161" t="n">
        <f aca="false">O158</f>
        <v>0</v>
      </c>
      <c r="D158" s="162" t="n">
        <f aca="false">P158</f>
        <v>0</v>
      </c>
      <c r="E158" s="163" t="n">
        <f aca="false">ROUND(Q158,2)</f>
        <v>0</v>
      </c>
      <c r="F158" s="163" t="n">
        <f aca="false">TRUNC((1+(IF(OR(H158=0,H158=""),'BDI REF.'!$K$5,CHOOSE(H158,'BDI REF.'!$K$5,'BDI REF.'!$K$6,'BDI REF.'!$K$7))))*R158,2)</f>
        <v>0</v>
      </c>
      <c r="G158" s="163" t="n">
        <f aca="false">IF(E158&lt;&gt;0,ROUND(E158*F158,2),IF(AD158=0,(SUMIF($V$12:$V$1011,B158,$AD$12:$AD$1011)),AD158))</f>
        <v>0</v>
      </c>
      <c r="H158" s="164"/>
      <c r="I158" s="165"/>
      <c r="J158" s="166" t="str">
        <f aca="false">IF(N158&lt;&gt;0,N158,"")</f>
        <v/>
      </c>
      <c r="K158" s="167"/>
      <c r="L158" s="168" t="str">
        <f aca="false">IF(B158&gt;0,"ok","ocultar")</f>
        <v>ocultar</v>
      </c>
      <c r="M158" s="185"/>
      <c r="N158" s="187"/>
      <c r="O158" s="177"/>
      <c r="P158" s="178"/>
      <c r="Q158" s="173"/>
      <c r="R158" s="179"/>
      <c r="S158" s="156"/>
      <c r="U158" s="88"/>
      <c r="V158" s="157" t="n">
        <f aca="false">IF(B158=0,V157,IF(ISNONTEXT(B158)=TRUE(),INT(B158),INT(LEFT(B158,FIND(".",B158)-1))))</f>
        <v>3</v>
      </c>
      <c r="W158" s="157" t="str">
        <f aca="false">IF(W159=1,1,IF(B158&lt;&gt;0,1,IF(C158&lt;&gt;0,1,IF(D158&lt;&gt;0,1,IF(E158&lt;&gt;0,1,"")))))</f>
        <v/>
      </c>
      <c r="X158" s="157" t="str">
        <f aca="false">IF(V158=0," ",IF(V158&lt;&gt;V157,V158," "))</f>
        <v> </v>
      </c>
      <c r="Y158" s="180"/>
      <c r="Z158" s="75" t="n">
        <f aca="false">IF(V158&lt;&gt;X158,(IF(I158="",G158*INFORMAÇÕES!$U$113,IF(I158="R",G158,0))),0)</f>
        <v>0</v>
      </c>
      <c r="AA158" s="75" t="n">
        <f aca="false">IF(V158&lt;&gt;X158,(IF(I158="",G158*INFORMAÇÕES!$U$114,IF(I158="C",G158,0))),0)</f>
        <v>0</v>
      </c>
      <c r="AB158" s="75" t="n">
        <f aca="false">IF(V158&lt;&gt;X158,(IF(I158="",G158*INFORMAÇÕES!$U$115,IF(I158="CF",G158,0))),0)</f>
        <v>0</v>
      </c>
      <c r="AC158" s="75" t="n">
        <f aca="false">IF(V158&lt;&gt;X158,(IF(I158="",G158*INFORMAÇÕES!$U$116,IF(I158="O",G158,0))),0)</f>
        <v>0</v>
      </c>
      <c r="AD158" s="75" t="n">
        <f aca="false">IF(E158&lt;&gt;0,G158,0)</f>
        <v>0</v>
      </c>
    </row>
    <row r="159" s="174" customFormat="true" ht="14.25" hidden="false" customHeight="false" outlineLevel="0" collapsed="false">
      <c r="A159" s="159" t="n">
        <v>148</v>
      </c>
      <c r="B159" s="160" t="n">
        <f aca="false">M159</f>
        <v>0</v>
      </c>
      <c r="C159" s="161" t="n">
        <f aca="false">O159</f>
        <v>0</v>
      </c>
      <c r="D159" s="162" t="n">
        <f aca="false">P159</f>
        <v>0</v>
      </c>
      <c r="E159" s="163" t="n">
        <f aca="false">ROUND(Q159,2)</f>
        <v>0</v>
      </c>
      <c r="F159" s="163" t="n">
        <f aca="false">TRUNC((1+(IF(OR(H159=0,H159=""),'BDI REF.'!$K$5,CHOOSE(H159,'BDI REF.'!$K$5,'BDI REF.'!$K$6,'BDI REF.'!$K$7))))*R159,2)</f>
        <v>0</v>
      </c>
      <c r="G159" s="163" t="n">
        <f aca="false">IF(E159&lt;&gt;0,ROUND(E159*F159,2),IF(AD159=0,(SUMIF($V$12:$V$1011,B159,$AD$12:$AD$1011)),AD159))</f>
        <v>0</v>
      </c>
      <c r="H159" s="164"/>
      <c r="I159" s="165"/>
      <c r="J159" s="166" t="str">
        <f aca="false">IF(N159&lt;&gt;0,N159,"")</f>
        <v/>
      </c>
      <c r="K159" s="167"/>
      <c r="L159" s="168" t="str">
        <f aca="false">IF(B159&gt;0,"ok","ocultar")</f>
        <v>ocultar</v>
      </c>
      <c r="M159" s="185"/>
      <c r="N159" s="187"/>
      <c r="O159" s="177"/>
      <c r="P159" s="178"/>
      <c r="Q159" s="173"/>
      <c r="R159" s="179"/>
      <c r="S159" s="156"/>
      <c r="U159" s="88"/>
      <c r="V159" s="157" t="n">
        <f aca="false">IF(B159=0,V158,IF(ISNONTEXT(B159)=TRUE(),INT(B159),INT(LEFT(B159,FIND(".",B159)-1))))</f>
        <v>3</v>
      </c>
      <c r="W159" s="157" t="str">
        <f aca="false">IF(W160=1,1,IF(B159&lt;&gt;0,1,IF(C159&lt;&gt;0,1,IF(D159&lt;&gt;0,1,IF(E159&lt;&gt;0,1,"")))))</f>
        <v/>
      </c>
      <c r="X159" s="157" t="str">
        <f aca="false">IF(V159=0," ",IF(V159&lt;&gt;V158,V159," "))</f>
        <v> </v>
      </c>
      <c r="Y159" s="180"/>
      <c r="Z159" s="75" t="n">
        <f aca="false">IF(V159&lt;&gt;X159,(IF(I159="",G159*INFORMAÇÕES!$U$113,IF(I159="R",G159,0))),0)</f>
        <v>0</v>
      </c>
      <c r="AA159" s="75" t="n">
        <f aca="false">IF(V159&lt;&gt;X159,(IF(I159="",G159*INFORMAÇÕES!$U$114,IF(I159="C",G159,0))),0)</f>
        <v>0</v>
      </c>
      <c r="AB159" s="75" t="n">
        <f aca="false">IF(V159&lt;&gt;X159,(IF(I159="",G159*INFORMAÇÕES!$U$115,IF(I159="CF",G159,0))),0)</f>
        <v>0</v>
      </c>
      <c r="AC159" s="75" t="n">
        <f aca="false">IF(V159&lt;&gt;X159,(IF(I159="",G159*INFORMAÇÕES!$U$116,IF(I159="O",G159,0))),0)</f>
        <v>0</v>
      </c>
      <c r="AD159" s="75" t="n">
        <f aca="false">IF(E159&lt;&gt;0,G159,0)</f>
        <v>0</v>
      </c>
    </row>
    <row r="160" s="174" customFormat="true" ht="14.25" hidden="false" customHeight="false" outlineLevel="0" collapsed="false">
      <c r="A160" s="159" t="n">
        <v>149</v>
      </c>
      <c r="B160" s="160" t="n">
        <f aca="false">M160</f>
        <v>0</v>
      </c>
      <c r="C160" s="161" t="n">
        <f aca="false">O160</f>
        <v>0</v>
      </c>
      <c r="D160" s="162" t="n">
        <f aca="false">P160</f>
        <v>0</v>
      </c>
      <c r="E160" s="163" t="n">
        <f aca="false">ROUND(Q160,2)</f>
        <v>0</v>
      </c>
      <c r="F160" s="163" t="n">
        <f aca="false">TRUNC((1+(IF(OR(H160=0,H160=""),'BDI REF.'!$K$5,CHOOSE(H160,'BDI REF.'!$K$5,'BDI REF.'!$K$6,'BDI REF.'!$K$7))))*R160,2)</f>
        <v>0</v>
      </c>
      <c r="G160" s="163" t="n">
        <f aca="false">IF(E160&lt;&gt;0,ROUND(E160*F160,2),IF(AD160=0,(SUMIF($V$12:$V$1011,B160,$AD$12:$AD$1011)),AD160))</f>
        <v>0</v>
      </c>
      <c r="H160" s="164"/>
      <c r="I160" s="165"/>
      <c r="J160" s="166" t="str">
        <f aca="false">IF(N160&lt;&gt;0,N160,"")</f>
        <v/>
      </c>
      <c r="K160" s="167"/>
      <c r="L160" s="168" t="str">
        <f aca="false">IF(B160&gt;0,"ok","ocultar")</f>
        <v>ocultar</v>
      </c>
      <c r="M160" s="185"/>
      <c r="N160" s="187"/>
      <c r="O160" s="177"/>
      <c r="P160" s="178"/>
      <c r="Q160" s="173"/>
      <c r="R160" s="179"/>
      <c r="S160" s="156"/>
      <c r="U160" s="88"/>
      <c r="V160" s="157" t="n">
        <f aca="false">IF(B160=0,V159,IF(ISNONTEXT(B160)=TRUE(),INT(B160),INT(LEFT(B160,FIND(".",B160)-1))))</f>
        <v>3</v>
      </c>
      <c r="W160" s="157" t="str">
        <f aca="false">IF(W161=1,1,IF(B160&lt;&gt;0,1,IF(C160&lt;&gt;0,1,IF(D160&lt;&gt;0,1,IF(E160&lt;&gt;0,1,"")))))</f>
        <v/>
      </c>
      <c r="X160" s="157" t="str">
        <f aca="false">IF(V160=0," ",IF(V160&lt;&gt;V159,V160," "))</f>
        <v> </v>
      </c>
      <c r="Y160" s="180"/>
      <c r="Z160" s="75" t="n">
        <f aca="false">IF(V160&lt;&gt;X160,(IF(I160="",G160*INFORMAÇÕES!$U$113,IF(I160="R",G160,0))),0)</f>
        <v>0</v>
      </c>
      <c r="AA160" s="75" t="n">
        <f aca="false">IF(V160&lt;&gt;X160,(IF(I160="",G160*INFORMAÇÕES!$U$114,IF(I160="C",G160,0))),0)</f>
        <v>0</v>
      </c>
      <c r="AB160" s="75" t="n">
        <f aca="false">IF(V160&lt;&gt;X160,(IF(I160="",G160*INFORMAÇÕES!$U$115,IF(I160="CF",G160,0))),0)</f>
        <v>0</v>
      </c>
      <c r="AC160" s="75" t="n">
        <f aca="false">IF(V160&lt;&gt;X160,(IF(I160="",G160*INFORMAÇÕES!$U$116,IF(I160="O",G160,0))),0)</f>
        <v>0</v>
      </c>
      <c r="AD160" s="75" t="n">
        <f aca="false">IF(E160&lt;&gt;0,G160,0)</f>
        <v>0</v>
      </c>
    </row>
    <row r="161" s="174" customFormat="true" ht="14.25" hidden="false" customHeight="false" outlineLevel="0" collapsed="false">
      <c r="A161" s="159" t="n">
        <v>150</v>
      </c>
      <c r="B161" s="160" t="n">
        <f aca="false">M161</f>
        <v>0</v>
      </c>
      <c r="C161" s="161" t="n">
        <f aca="false">O161</f>
        <v>0</v>
      </c>
      <c r="D161" s="162" t="n">
        <f aca="false">P161</f>
        <v>0</v>
      </c>
      <c r="E161" s="163" t="n">
        <f aca="false">ROUND(Q161,2)</f>
        <v>0</v>
      </c>
      <c r="F161" s="163" t="n">
        <f aca="false">TRUNC((1+(IF(OR(H161=0,H161=""),'BDI REF.'!$K$5,CHOOSE(H161,'BDI REF.'!$K$5,'BDI REF.'!$K$6,'BDI REF.'!$K$7))))*R161,2)</f>
        <v>0</v>
      </c>
      <c r="G161" s="163" t="n">
        <f aca="false">IF(E161&lt;&gt;0,ROUND(E161*F161,2),IF(AD161=0,(SUMIF($V$12:$V$1011,B161,$AD$12:$AD$1011)),AD161))</f>
        <v>0</v>
      </c>
      <c r="H161" s="164"/>
      <c r="I161" s="165"/>
      <c r="J161" s="166" t="str">
        <f aca="false">IF(N161&lt;&gt;0,N161,"")</f>
        <v/>
      </c>
      <c r="K161" s="167"/>
      <c r="L161" s="168" t="str">
        <f aca="false">IF(B161&gt;0,"ok","ocultar")</f>
        <v>ocultar</v>
      </c>
      <c r="M161" s="185"/>
      <c r="N161" s="187"/>
      <c r="O161" s="177"/>
      <c r="P161" s="178"/>
      <c r="Q161" s="173"/>
      <c r="R161" s="179"/>
      <c r="S161" s="156"/>
      <c r="U161" s="88"/>
      <c r="V161" s="157" t="n">
        <f aca="false">IF(B161=0,V160,IF(ISNONTEXT(B161)=TRUE(),INT(B161),INT(LEFT(B161,FIND(".",B161)-1))))</f>
        <v>3</v>
      </c>
      <c r="W161" s="157" t="str">
        <f aca="false">IF(W162=1,1,IF(B161&lt;&gt;0,1,IF(C161&lt;&gt;0,1,IF(D161&lt;&gt;0,1,IF(E161&lt;&gt;0,1,"")))))</f>
        <v/>
      </c>
      <c r="X161" s="157" t="str">
        <f aca="false">IF(V161=0," ",IF(V161&lt;&gt;V160,V161," "))</f>
        <v> </v>
      </c>
      <c r="Y161" s="180"/>
      <c r="Z161" s="75" t="n">
        <f aca="false">IF(V161&lt;&gt;X161,(IF(I161="",G161*INFORMAÇÕES!$U$113,IF(I161="R",G161,0))),0)</f>
        <v>0</v>
      </c>
      <c r="AA161" s="75" t="n">
        <f aca="false">IF(V161&lt;&gt;X161,(IF(I161="",G161*INFORMAÇÕES!$U$114,IF(I161="C",G161,0))),0)</f>
        <v>0</v>
      </c>
      <c r="AB161" s="75" t="n">
        <f aca="false">IF(V161&lt;&gt;X161,(IF(I161="",G161*INFORMAÇÕES!$U$115,IF(I161="CF",G161,0))),0)</f>
        <v>0</v>
      </c>
      <c r="AC161" s="75" t="n">
        <f aca="false">IF(V161&lt;&gt;X161,(IF(I161="",G161*INFORMAÇÕES!$U$116,IF(I161="O",G161,0))),0)</f>
        <v>0</v>
      </c>
      <c r="AD161" s="75" t="n">
        <f aca="false">IF(E161&lt;&gt;0,G161,0)</f>
        <v>0</v>
      </c>
    </row>
    <row r="162" s="174" customFormat="true" ht="14.25" hidden="false" customHeight="false" outlineLevel="0" collapsed="false">
      <c r="A162" s="159" t="n">
        <v>151</v>
      </c>
      <c r="B162" s="160" t="n">
        <f aca="false">M162</f>
        <v>0</v>
      </c>
      <c r="C162" s="161" t="n">
        <f aca="false">O162</f>
        <v>0</v>
      </c>
      <c r="D162" s="162" t="n">
        <f aca="false">P162</f>
        <v>0</v>
      </c>
      <c r="E162" s="163" t="n">
        <f aca="false">ROUND(Q162,2)</f>
        <v>0</v>
      </c>
      <c r="F162" s="163" t="n">
        <f aca="false">TRUNC((1+(IF(OR(H162=0,H162=""),'BDI REF.'!$K$5,CHOOSE(H162,'BDI REF.'!$K$5,'BDI REF.'!$K$6,'BDI REF.'!$K$7))))*R162,2)</f>
        <v>0</v>
      </c>
      <c r="G162" s="163" t="n">
        <f aca="false">IF(E162&lt;&gt;0,ROUND(E162*F162,2),IF(AD162=0,(SUMIF($V$12:$V$1011,B162,$AD$12:$AD$1011)),AD162))</f>
        <v>0</v>
      </c>
      <c r="H162" s="164"/>
      <c r="I162" s="165"/>
      <c r="J162" s="166" t="str">
        <f aca="false">IF(N162&lt;&gt;0,N162,"")</f>
        <v/>
      </c>
      <c r="K162" s="167"/>
      <c r="L162" s="168" t="str">
        <f aca="false">IF(B162&gt;0,"ok","ocultar")</f>
        <v>ocultar</v>
      </c>
      <c r="M162" s="185"/>
      <c r="N162" s="187"/>
      <c r="O162" s="177"/>
      <c r="P162" s="178"/>
      <c r="Q162" s="173"/>
      <c r="R162" s="179"/>
      <c r="S162" s="156"/>
      <c r="U162" s="88"/>
      <c r="V162" s="157" t="n">
        <f aca="false">IF(B162=0,V161,IF(ISNONTEXT(B162)=TRUE(),INT(B162),INT(LEFT(B162,FIND(".",B162)-1))))</f>
        <v>3</v>
      </c>
      <c r="W162" s="157" t="str">
        <f aca="false">IF(W163=1,1,IF(B162&lt;&gt;0,1,IF(C162&lt;&gt;0,1,IF(D162&lt;&gt;0,1,IF(E162&lt;&gt;0,1,"")))))</f>
        <v/>
      </c>
      <c r="X162" s="157" t="str">
        <f aca="false">IF(V162=0," ",IF(V162&lt;&gt;V161,V162," "))</f>
        <v> </v>
      </c>
      <c r="Y162" s="180"/>
      <c r="Z162" s="75" t="n">
        <f aca="false">IF(V162&lt;&gt;X162,(IF(I162="",G162*INFORMAÇÕES!$U$113,IF(I162="R",G162,0))),0)</f>
        <v>0</v>
      </c>
      <c r="AA162" s="75" t="n">
        <f aca="false">IF(V162&lt;&gt;X162,(IF(I162="",G162*INFORMAÇÕES!$U$114,IF(I162="C",G162,0))),0)</f>
        <v>0</v>
      </c>
      <c r="AB162" s="75" t="n">
        <f aca="false">IF(V162&lt;&gt;X162,(IF(I162="",G162*INFORMAÇÕES!$U$115,IF(I162="CF",G162,0))),0)</f>
        <v>0</v>
      </c>
      <c r="AC162" s="75" t="n">
        <f aca="false">IF(V162&lt;&gt;X162,(IF(I162="",G162*INFORMAÇÕES!$U$116,IF(I162="O",G162,0))),0)</f>
        <v>0</v>
      </c>
      <c r="AD162" s="75" t="n">
        <f aca="false">IF(E162&lt;&gt;0,G162,0)</f>
        <v>0</v>
      </c>
    </row>
    <row r="163" s="174" customFormat="true" ht="14.25" hidden="false" customHeight="false" outlineLevel="0" collapsed="false">
      <c r="A163" s="159" t="n">
        <v>152</v>
      </c>
      <c r="B163" s="160" t="n">
        <f aca="false">M163</f>
        <v>0</v>
      </c>
      <c r="C163" s="161" t="n">
        <f aca="false">O163</f>
        <v>0</v>
      </c>
      <c r="D163" s="162" t="n">
        <f aca="false">P163</f>
        <v>0</v>
      </c>
      <c r="E163" s="163" t="n">
        <f aca="false">ROUND(Q163,2)</f>
        <v>0</v>
      </c>
      <c r="F163" s="163" t="n">
        <f aca="false">TRUNC((1+(IF(OR(H163=0,H163=""),'BDI REF.'!$K$5,CHOOSE(H163,'BDI REF.'!$K$5,'BDI REF.'!$K$6,'BDI REF.'!$K$7))))*R163,2)</f>
        <v>0</v>
      </c>
      <c r="G163" s="163" t="n">
        <f aca="false">IF(E163&lt;&gt;0,ROUND(E163*F163,2),IF(AD163=0,(SUMIF($V$12:$V$1011,B163,$AD$12:$AD$1011)),AD163))</f>
        <v>0</v>
      </c>
      <c r="H163" s="164"/>
      <c r="I163" s="165"/>
      <c r="J163" s="166" t="str">
        <f aca="false">IF(N163&lt;&gt;0,N163,"")</f>
        <v/>
      </c>
      <c r="K163" s="167"/>
      <c r="L163" s="168" t="str">
        <f aca="false">IF(B163&gt;0,"ok","ocultar")</f>
        <v>ocultar</v>
      </c>
      <c r="M163" s="185"/>
      <c r="N163" s="187"/>
      <c r="O163" s="177"/>
      <c r="P163" s="178"/>
      <c r="Q163" s="173"/>
      <c r="R163" s="179"/>
      <c r="S163" s="156"/>
      <c r="U163" s="88"/>
      <c r="V163" s="157" t="n">
        <f aca="false">IF(B163=0,V162,IF(ISNONTEXT(B163)=TRUE(),INT(B163),INT(LEFT(B163,FIND(".",B163)-1))))</f>
        <v>3</v>
      </c>
      <c r="W163" s="157" t="str">
        <f aca="false">IF(W164=1,1,IF(B163&lt;&gt;0,1,IF(C163&lt;&gt;0,1,IF(D163&lt;&gt;0,1,IF(E163&lt;&gt;0,1,"")))))</f>
        <v/>
      </c>
      <c r="X163" s="157" t="str">
        <f aca="false">IF(V163=0," ",IF(V163&lt;&gt;V162,V163," "))</f>
        <v> </v>
      </c>
      <c r="Y163" s="180"/>
      <c r="Z163" s="75" t="n">
        <f aca="false">IF(V163&lt;&gt;X163,(IF(I163="",G163*INFORMAÇÕES!$U$113,IF(I163="R",G163,0))),0)</f>
        <v>0</v>
      </c>
      <c r="AA163" s="75" t="n">
        <f aca="false">IF(V163&lt;&gt;X163,(IF(I163="",G163*INFORMAÇÕES!$U$114,IF(I163="C",G163,0))),0)</f>
        <v>0</v>
      </c>
      <c r="AB163" s="75" t="n">
        <f aca="false">IF(V163&lt;&gt;X163,(IF(I163="",G163*INFORMAÇÕES!$U$115,IF(I163="CF",G163,0))),0)</f>
        <v>0</v>
      </c>
      <c r="AC163" s="75" t="n">
        <f aca="false">IF(V163&lt;&gt;X163,(IF(I163="",G163*INFORMAÇÕES!$U$116,IF(I163="O",G163,0))),0)</f>
        <v>0</v>
      </c>
      <c r="AD163" s="75" t="n">
        <f aca="false">IF(E163&lt;&gt;0,G163,0)</f>
        <v>0</v>
      </c>
    </row>
    <row r="164" s="174" customFormat="true" ht="14.25" hidden="false" customHeight="false" outlineLevel="0" collapsed="false">
      <c r="A164" s="159" t="n">
        <v>153</v>
      </c>
      <c r="B164" s="160" t="n">
        <f aca="false">M164</f>
        <v>0</v>
      </c>
      <c r="C164" s="161" t="n">
        <f aca="false">O164</f>
        <v>0</v>
      </c>
      <c r="D164" s="162" t="n">
        <f aca="false">P164</f>
        <v>0</v>
      </c>
      <c r="E164" s="163" t="n">
        <f aca="false">ROUND(Q164,2)</f>
        <v>0</v>
      </c>
      <c r="F164" s="163" t="n">
        <f aca="false">TRUNC((1+(IF(OR(H164=0,H164=""),'BDI REF.'!$K$5,CHOOSE(H164,'BDI REF.'!$K$5,'BDI REF.'!$K$6,'BDI REF.'!$K$7))))*R164,2)</f>
        <v>0</v>
      </c>
      <c r="G164" s="163" t="n">
        <f aca="false">IF(E164&lt;&gt;0,ROUND(E164*F164,2),IF(AD164=0,(SUMIF($V$12:$V$1011,B164,$AD$12:$AD$1011)),AD164))</f>
        <v>0</v>
      </c>
      <c r="H164" s="164"/>
      <c r="I164" s="165"/>
      <c r="J164" s="166" t="str">
        <f aca="false">IF(N164&lt;&gt;0,N164,"")</f>
        <v/>
      </c>
      <c r="K164" s="167"/>
      <c r="L164" s="168" t="str">
        <f aca="false">IF(B164&gt;0,"ok","ocultar")</f>
        <v>ocultar</v>
      </c>
      <c r="M164" s="185"/>
      <c r="N164" s="187"/>
      <c r="O164" s="177"/>
      <c r="P164" s="178"/>
      <c r="Q164" s="173"/>
      <c r="R164" s="179"/>
      <c r="S164" s="156"/>
      <c r="U164" s="88"/>
      <c r="V164" s="157" t="n">
        <f aca="false">IF(B164=0,V163,IF(ISNONTEXT(B164)=TRUE(),INT(B164),INT(LEFT(B164,FIND(".",B164)-1))))</f>
        <v>3</v>
      </c>
      <c r="W164" s="157" t="str">
        <f aca="false">IF(W165=1,1,IF(B164&lt;&gt;0,1,IF(C164&lt;&gt;0,1,IF(D164&lt;&gt;0,1,IF(E164&lt;&gt;0,1,"")))))</f>
        <v/>
      </c>
      <c r="X164" s="157" t="str">
        <f aca="false">IF(V164=0," ",IF(V164&lt;&gt;V163,V164," "))</f>
        <v> </v>
      </c>
      <c r="Y164" s="180"/>
      <c r="Z164" s="75" t="n">
        <f aca="false">IF(V164&lt;&gt;X164,(IF(I164="",G164*INFORMAÇÕES!$U$113,IF(I164="R",G164,0))),0)</f>
        <v>0</v>
      </c>
      <c r="AA164" s="75" t="n">
        <f aca="false">IF(V164&lt;&gt;X164,(IF(I164="",G164*INFORMAÇÕES!$U$114,IF(I164="C",G164,0))),0)</f>
        <v>0</v>
      </c>
      <c r="AB164" s="75" t="n">
        <f aca="false">IF(V164&lt;&gt;X164,(IF(I164="",G164*INFORMAÇÕES!$U$115,IF(I164="CF",G164,0))),0)</f>
        <v>0</v>
      </c>
      <c r="AC164" s="75" t="n">
        <f aca="false">IF(V164&lt;&gt;X164,(IF(I164="",G164*INFORMAÇÕES!$U$116,IF(I164="O",G164,0))),0)</f>
        <v>0</v>
      </c>
      <c r="AD164" s="75" t="n">
        <f aca="false">IF(E164&lt;&gt;0,G164,0)</f>
        <v>0</v>
      </c>
    </row>
    <row r="165" s="174" customFormat="true" ht="14.25" hidden="false" customHeight="false" outlineLevel="0" collapsed="false">
      <c r="A165" s="159" t="n">
        <v>154</v>
      </c>
      <c r="B165" s="160" t="n">
        <f aca="false">M165</f>
        <v>0</v>
      </c>
      <c r="C165" s="161" t="n">
        <f aca="false">O165</f>
        <v>0</v>
      </c>
      <c r="D165" s="162" t="n">
        <f aca="false">P165</f>
        <v>0</v>
      </c>
      <c r="E165" s="163" t="n">
        <f aca="false">ROUND(Q165,2)</f>
        <v>0</v>
      </c>
      <c r="F165" s="163" t="n">
        <f aca="false">TRUNC((1+(IF(OR(H165=0,H165=""),'BDI REF.'!$K$5,CHOOSE(H165,'BDI REF.'!$K$5,'BDI REF.'!$K$6,'BDI REF.'!$K$7))))*R165,2)</f>
        <v>0</v>
      </c>
      <c r="G165" s="163" t="n">
        <f aca="false">IF(E165&lt;&gt;0,ROUND(E165*F165,2),IF(AD165=0,(SUMIF($V$12:$V$1011,B165,$AD$12:$AD$1011)),AD165))</f>
        <v>0</v>
      </c>
      <c r="H165" s="164"/>
      <c r="I165" s="165"/>
      <c r="J165" s="166" t="str">
        <f aca="false">IF(N165&lt;&gt;0,N165,"")</f>
        <v/>
      </c>
      <c r="K165" s="167"/>
      <c r="L165" s="168" t="str">
        <f aca="false">IF(B165&gt;0,"ok","ocultar")</f>
        <v>ocultar</v>
      </c>
      <c r="M165" s="185"/>
      <c r="N165" s="187"/>
      <c r="O165" s="177"/>
      <c r="P165" s="178"/>
      <c r="Q165" s="173"/>
      <c r="R165" s="179"/>
      <c r="S165" s="156"/>
      <c r="U165" s="88"/>
      <c r="V165" s="157" t="n">
        <f aca="false">IF(B165=0,V164,IF(ISNONTEXT(B165)=TRUE(),INT(B165),INT(LEFT(B165,FIND(".",B165)-1))))</f>
        <v>3</v>
      </c>
      <c r="W165" s="157" t="str">
        <f aca="false">IF(W166=1,1,IF(B165&lt;&gt;0,1,IF(C165&lt;&gt;0,1,IF(D165&lt;&gt;0,1,IF(E165&lt;&gt;0,1,"")))))</f>
        <v/>
      </c>
      <c r="X165" s="157" t="str">
        <f aca="false">IF(V165=0," ",IF(V165&lt;&gt;V164,V165," "))</f>
        <v> </v>
      </c>
      <c r="Y165" s="180"/>
      <c r="Z165" s="75" t="n">
        <f aca="false">IF(V165&lt;&gt;X165,(IF(I165="",G165*INFORMAÇÕES!$U$113,IF(I165="R",G165,0))),0)</f>
        <v>0</v>
      </c>
      <c r="AA165" s="75" t="n">
        <f aca="false">IF(V165&lt;&gt;X165,(IF(I165="",G165*INFORMAÇÕES!$U$114,IF(I165="C",G165,0))),0)</f>
        <v>0</v>
      </c>
      <c r="AB165" s="75" t="n">
        <f aca="false">IF(V165&lt;&gt;X165,(IF(I165="",G165*INFORMAÇÕES!$U$115,IF(I165="CF",G165,0))),0)</f>
        <v>0</v>
      </c>
      <c r="AC165" s="75" t="n">
        <f aca="false">IF(V165&lt;&gt;X165,(IF(I165="",G165*INFORMAÇÕES!$U$116,IF(I165="O",G165,0))),0)</f>
        <v>0</v>
      </c>
      <c r="AD165" s="75" t="n">
        <f aca="false">IF(E165&lt;&gt;0,G165,0)</f>
        <v>0</v>
      </c>
    </row>
    <row r="166" s="174" customFormat="true" ht="14.25" hidden="false" customHeight="false" outlineLevel="0" collapsed="false">
      <c r="A166" s="159" t="n">
        <v>155</v>
      </c>
      <c r="B166" s="160" t="n">
        <f aca="false">M166</f>
        <v>0</v>
      </c>
      <c r="C166" s="161" t="n">
        <f aca="false">O166</f>
        <v>0</v>
      </c>
      <c r="D166" s="162" t="n">
        <f aca="false">P166</f>
        <v>0</v>
      </c>
      <c r="E166" s="163" t="n">
        <f aca="false">ROUND(Q166,2)</f>
        <v>0</v>
      </c>
      <c r="F166" s="163" t="n">
        <f aca="false">TRUNC((1+(IF(OR(H166=0,H166=""),'BDI REF.'!$K$5,CHOOSE(H166,'BDI REF.'!$K$5,'BDI REF.'!$K$6,'BDI REF.'!$K$7))))*R166,2)</f>
        <v>0</v>
      </c>
      <c r="G166" s="163" t="n">
        <f aca="false">IF(E166&lt;&gt;0,ROUND(E166*F166,2),IF(AD166=0,(SUMIF($V$12:$V$1011,B166,$AD$12:$AD$1011)),AD166))</f>
        <v>0</v>
      </c>
      <c r="H166" s="164"/>
      <c r="I166" s="165"/>
      <c r="J166" s="166" t="str">
        <f aca="false">IF(N166&lt;&gt;0,N166,"")</f>
        <v/>
      </c>
      <c r="K166" s="167"/>
      <c r="L166" s="168" t="str">
        <f aca="false">IF(B166&gt;0,"ok","ocultar")</f>
        <v>ocultar</v>
      </c>
      <c r="M166" s="185"/>
      <c r="N166" s="187"/>
      <c r="O166" s="177"/>
      <c r="P166" s="178"/>
      <c r="Q166" s="173"/>
      <c r="R166" s="179"/>
      <c r="S166" s="156"/>
      <c r="U166" s="88"/>
      <c r="V166" s="157" t="n">
        <f aca="false">IF(B166=0,V165,IF(ISNONTEXT(B166)=TRUE(),INT(B166),INT(LEFT(B166,FIND(".",B166)-1))))</f>
        <v>3</v>
      </c>
      <c r="W166" s="157" t="str">
        <f aca="false">IF(W167=1,1,IF(B166&lt;&gt;0,1,IF(C166&lt;&gt;0,1,IF(D166&lt;&gt;0,1,IF(E166&lt;&gt;0,1,"")))))</f>
        <v/>
      </c>
      <c r="X166" s="157" t="str">
        <f aca="false">IF(V166=0," ",IF(V166&lt;&gt;V165,V166," "))</f>
        <v> </v>
      </c>
      <c r="Y166" s="180"/>
      <c r="Z166" s="75" t="n">
        <f aca="false">IF(V166&lt;&gt;X166,(IF(I166="",G166*INFORMAÇÕES!$U$113,IF(I166="R",G166,0))),0)</f>
        <v>0</v>
      </c>
      <c r="AA166" s="75" t="n">
        <f aca="false">IF(V166&lt;&gt;X166,(IF(I166="",G166*INFORMAÇÕES!$U$114,IF(I166="C",G166,0))),0)</f>
        <v>0</v>
      </c>
      <c r="AB166" s="75" t="n">
        <f aca="false">IF(V166&lt;&gt;X166,(IF(I166="",G166*INFORMAÇÕES!$U$115,IF(I166="CF",G166,0))),0)</f>
        <v>0</v>
      </c>
      <c r="AC166" s="75" t="n">
        <f aca="false">IF(V166&lt;&gt;X166,(IF(I166="",G166*INFORMAÇÕES!$U$116,IF(I166="O",G166,0))),0)</f>
        <v>0</v>
      </c>
      <c r="AD166" s="75" t="n">
        <f aca="false">IF(E166&lt;&gt;0,G166,0)</f>
        <v>0</v>
      </c>
    </row>
    <row r="167" s="174" customFormat="true" ht="14.25" hidden="false" customHeight="false" outlineLevel="0" collapsed="false">
      <c r="A167" s="159" t="n">
        <v>156</v>
      </c>
      <c r="B167" s="160" t="n">
        <f aca="false">M167</f>
        <v>0</v>
      </c>
      <c r="C167" s="161" t="n">
        <f aca="false">O167</f>
        <v>0</v>
      </c>
      <c r="D167" s="162" t="n">
        <f aca="false">P167</f>
        <v>0</v>
      </c>
      <c r="E167" s="163" t="n">
        <f aca="false">ROUND(Q167,2)</f>
        <v>0</v>
      </c>
      <c r="F167" s="163" t="n">
        <f aca="false">TRUNC((1+(IF(OR(H167=0,H167=""),'BDI REF.'!$K$5,CHOOSE(H167,'BDI REF.'!$K$5,'BDI REF.'!$K$6,'BDI REF.'!$K$7))))*R167,2)</f>
        <v>0</v>
      </c>
      <c r="G167" s="163" t="n">
        <f aca="false">IF(E167&lt;&gt;0,ROUND(E167*F167,2),IF(AD167=0,(SUMIF($V$12:$V$1011,B167,$AD$12:$AD$1011)),AD167))</f>
        <v>0</v>
      </c>
      <c r="H167" s="164"/>
      <c r="I167" s="165"/>
      <c r="J167" s="166" t="str">
        <f aca="false">IF(N167&lt;&gt;0,N167,"")</f>
        <v/>
      </c>
      <c r="K167" s="167"/>
      <c r="L167" s="168" t="str">
        <f aca="false">IF(B167&gt;0,"ok","ocultar")</f>
        <v>ocultar</v>
      </c>
      <c r="M167" s="185"/>
      <c r="N167" s="187"/>
      <c r="O167" s="177"/>
      <c r="P167" s="178"/>
      <c r="Q167" s="173"/>
      <c r="R167" s="179"/>
      <c r="S167" s="156"/>
      <c r="U167" s="88"/>
      <c r="V167" s="157" t="n">
        <f aca="false">IF(B167=0,V166,IF(ISNONTEXT(B167)=TRUE(),INT(B167),INT(LEFT(B167,FIND(".",B167)-1))))</f>
        <v>3</v>
      </c>
      <c r="W167" s="157" t="str">
        <f aca="false">IF(W168=1,1,IF(B167&lt;&gt;0,1,IF(C167&lt;&gt;0,1,IF(D167&lt;&gt;0,1,IF(E167&lt;&gt;0,1,"")))))</f>
        <v/>
      </c>
      <c r="X167" s="157" t="str">
        <f aca="false">IF(V167=0," ",IF(V167&lt;&gt;V166,V167," "))</f>
        <v> </v>
      </c>
      <c r="Y167" s="180"/>
      <c r="Z167" s="75" t="n">
        <f aca="false">IF(V167&lt;&gt;X167,(IF(I167="",G167*INFORMAÇÕES!$U$113,IF(I167="R",G167,0))),0)</f>
        <v>0</v>
      </c>
      <c r="AA167" s="75" t="n">
        <f aca="false">IF(V167&lt;&gt;X167,(IF(I167="",G167*INFORMAÇÕES!$U$114,IF(I167="C",G167,0))),0)</f>
        <v>0</v>
      </c>
      <c r="AB167" s="75" t="n">
        <f aca="false">IF(V167&lt;&gt;X167,(IF(I167="",G167*INFORMAÇÕES!$U$115,IF(I167="CF",G167,0))),0)</f>
        <v>0</v>
      </c>
      <c r="AC167" s="75" t="n">
        <f aca="false">IF(V167&lt;&gt;X167,(IF(I167="",G167*INFORMAÇÕES!$U$116,IF(I167="O",G167,0))),0)</f>
        <v>0</v>
      </c>
      <c r="AD167" s="75" t="n">
        <f aca="false">IF(E167&lt;&gt;0,G167,0)</f>
        <v>0</v>
      </c>
    </row>
    <row r="168" s="174" customFormat="true" ht="14.25" hidden="false" customHeight="false" outlineLevel="0" collapsed="false">
      <c r="A168" s="159" t="n">
        <v>157</v>
      </c>
      <c r="B168" s="160" t="n">
        <f aca="false">M168</f>
        <v>0</v>
      </c>
      <c r="C168" s="161" t="n">
        <f aca="false">O168</f>
        <v>0</v>
      </c>
      <c r="D168" s="162" t="n">
        <f aca="false">P168</f>
        <v>0</v>
      </c>
      <c r="E168" s="163" t="n">
        <f aca="false">ROUND(Q168,2)</f>
        <v>0</v>
      </c>
      <c r="F168" s="163" t="n">
        <f aca="false">TRUNC((1+(IF(OR(H168=0,H168=""),'BDI REF.'!$K$5,CHOOSE(H168,'BDI REF.'!$K$5,'BDI REF.'!$K$6,'BDI REF.'!$K$7))))*R168,2)</f>
        <v>0</v>
      </c>
      <c r="G168" s="163" t="n">
        <f aca="false">IF(E168&lt;&gt;0,ROUND(E168*F168,2),IF(AD168=0,(SUMIF($V$12:$V$1011,B168,$AD$12:$AD$1011)),AD168))</f>
        <v>0</v>
      </c>
      <c r="H168" s="164"/>
      <c r="I168" s="165"/>
      <c r="J168" s="166" t="str">
        <f aca="false">IF(N168&lt;&gt;0,N168,"")</f>
        <v/>
      </c>
      <c r="K168" s="167"/>
      <c r="L168" s="168" t="str">
        <f aca="false">IF(B168&gt;0,"ok","ocultar")</f>
        <v>ocultar</v>
      </c>
      <c r="M168" s="185"/>
      <c r="N168" s="187"/>
      <c r="O168" s="177"/>
      <c r="P168" s="178"/>
      <c r="Q168" s="173"/>
      <c r="R168" s="179"/>
      <c r="S168" s="156"/>
      <c r="U168" s="88"/>
      <c r="V168" s="157" t="n">
        <f aca="false">IF(B168=0,V167,IF(ISNONTEXT(B168)=TRUE(),INT(B168),INT(LEFT(B168,FIND(".",B168)-1))))</f>
        <v>3</v>
      </c>
      <c r="W168" s="157" t="str">
        <f aca="false">IF(W169=1,1,IF(B168&lt;&gt;0,1,IF(C168&lt;&gt;0,1,IF(D168&lt;&gt;0,1,IF(E168&lt;&gt;0,1,"")))))</f>
        <v/>
      </c>
      <c r="X168" s="157" t="str">
        <f aca="false">IF(V168=0," ",IF(V168&lt;&gt;V167,V168," "))</f>
        <v> </v>
      </c>
      <c r="Y168" s="180"/>
      <c r="Z168" s="75" t="n">
        <f aca="false">IF(V168&lt;&gt;X168,(IF(I168="",G168*INFORMAÇÕES!$U$113,IF(I168="R",G168,0))),0)</f>
        <v>0</v>
      </c>
      <c r="AA168" s="75" t="n">
        <f aca="false">IF(V168&lt;&gt;X168,(IF(I168="",G168*INFORMAÇÕES!$U$114,IF(I168="C",G168,0))),0)</f>
        <v>0</v>
      </c>
      <c r="AB168" s="75" t="n">
        <f aca="false">IF(V168&lt;&gt;X168,(IF(I168="",G168*INFORMAÇÕES!$U$115,IF(I168="CF",G168,0))),0)</f>
        <v>0</v>
      </c>
      <c r="AC168" s="75" t="n">
        <f aca="false">IF(V168&lt;&gt;X168,(IF(I168="",G168*INFORMAÇÕES!$U$116,IF(I168="O",G168,0))),0)</f>
        <v>0</v>
      </c>
      <c r="AD168" s="75" t="n">
        <f aca="false">IF(E168&lt;&gt;0,G168,0)</f>
        <v>0</v>
      </c>
    </row>
    <row r="169" s="174" customFormat="true" ht="14.25" hidden="false" customHeight="false" outlineLevel="0" collapsed="false">
      <c r="A169" s="159" t="n">
        <v>158</v>
      </c>
      <c r="B169" s="160" t="n">
        <f aca="false">M169</f>
        <v>0</v>
      </c>
      <c r="C169" s="161" t="n">
        <f aca="false">O169</f>
        <v>0</v>
      </c>
      <c r="D169" s="162" t="n">
        <f aca="false">P169</f>
        <v>0</v>
      </c>
      <c r="E169" s="163" t="n">
        <f aca="false">ROUND(Q169,2)</f>
        <v>0</v>
      </c>
      <c r="F169" s="163" t="n">
        <f aca="false">TRUNC((1+(IF(OR(H169=0,H169=""),'BDI REF.'!$K$5,CHOOSE(H169,'BDI REF.'!$K$5,'BDI REF.'!$K$6,'BDI REF.'!$K$7))))*R169,2)</f>
        <v>0</v>
      </c>
      <c r="G169" s="163" t="n">
        <f aca="false">IF(E169&lt;&gt;0,ROUND(E169*F169,2),IF(AD169=0,(SUMIF($V$12:$V$1011,B169,$AD$12:$AD$1011)),AD169))</f>
        <v>0</v>
      </c>
      <c r="H169" s="164"/>
      <c r="I169" s="165"/>
      <c r="J169" s="166" t="str">
        <f aca="false">IF(N169&lt;&gt;0,N169,"")</f>
        <v/>
      </c>
      <c r="K169" s="167"/>
      <c r="L169" s="168" t="str">
        <f aca="false">IF(B169&gt;0,"ok","ocultar")</f>
        <v>ocultar</v>
      </c>
      <c r="M169" s="185"/>
      <c r="N169" s="187"/>
      <c r="O169" s="177"/>
      <c r="P169" s="178"/>
      <c r="Q169" s="173"/>
      <c r="R169" s="179"/>
      <c r="S169" s="156"/>
      <c r="U169" s="88"/>
      <c r="V169" s="157" t="n">
        <f aca="false">IF(B169=0,V168,IF(ISNONTEXT(B169)=TRUE(),INT(B169),INT(LEFT(B169,FIND(".",B169)-1))))</f>
        <v>3</v>
      </c>
      <c r="W169" s="157" t="str">
        <f aca="false">IF(W170=1,1,IF(B169&lt;&gt;0,1,IF(C169&lt;&gt;0,1,IF(D169&lt;&gt;0,1,IF(E169&lt;&gt;0,1,"")))))</f>
        <v/>
      </c>
      <c r="X169" s="157" t="str">
        <f aca="false">IF(V169=0," ",IF(V169&lt;&gt;V168,V169," "))</f>
        <v> </v>
      </c>
      <c r="Y169" s="180"/>
      <c r="Z169" s="75" t="n">
        <f aca="false">IF(V169&lt;&gt;X169,(IF(I169="",G169*INFORMAÇÕES!$U$113,IF(I169="R",G169,0))),0)</f>
        <v>0</v>
      </c>
      <c r="AA169" s="75" t="n">
        <f aca="false">IF(V169&lt;&gt;X169,(IF(I169="",G169*INFORMAÇÕES!$U$114,IF(I169="C",G169,0))),0)</f>
        <v>0</v>
      </c>
      <c r="AB169" s="75" t="n">
        <f aca="false">IF(V169&lt;&gt;X169,(IF(I169="",G169*INFORMAÇÕES!$U$115,IF(I169="CF",G169,0))),0)</f>
        <v>0</v>
      </c>
      <c r="AC169" s="75" t="n">
        <f aca="false">IF(V169&lt;&gt;X169,(IF(I169="",G169*INFORMAÇÕES!$U$116,IF(I169="O",G169,0))),0)</f>
        <v>0</v>
      </c>
      <c r="AD169" s="75" t="n">
        <f aca="false">IF(E169&lt;&gt;0,G169,0)</f>
        <v>0</v>
      </c>
    </row>
    <row r="170" s="174" customFormat="true" ht="14.25" hidden="false" customHeight="false" outlineLevel="0" collapsed="false">
      <c r="A170" s="159" t="n">
        <v>159</v>
      </c>
      <c r="B170" s="160" t="n">
        <f aca="false">M170</f>
        <v>0</v>
      </c>
      <c r="C170" s="161" t="n">
        <f aca="false">O170</f>
        <v>0</v>
      </c>
      <c r="D170" s="162" t="n">
        <f aca="false">P170</f>
        <v>0</v>
      </c>
      <c r="E170" s="163" t="n">
        <f aca="false">ROUND(Q170,2)</f>
        <v>0</v>
      </c>
      <c r="F170" s="163" t="n">
        <f aca="false">TRUNC((1+(IF(OR(H170=0,H170=""),'BDI REF.'!$K$5,CHOOSE(H170,'BDI REF.'!$K$5,'BDI REF.'!$K$6,'BDI REF.'!$K$7))))*R170,2)</f>
        <v>0</v>
      </c>
      <c r="G170" s="163" t="n">
        <f aca="false">IF(E170&lt;&gt;0,ROUND(E170*F170,2),IF(AD170=0,(SUMIF($V$12:$V$1011,B170,$AD$12:$AD$1011)),AD170))</f>
        <v>0</v>
      </c>
      <c r="H170" s="164"/>
      <c r="I170" s="165"/>
      <c r="J170" s="166" t="str">
        <f aca="false">IF(N170&lt;&gt;0,N170,"")</f>
        <v/>
      </c>
      <c r="K170" s="167"/>
      <c r="L170" s="168" t="str">
        <f aca="false">IF(B170&gt;0,"ok","ocultar")</f>
        <v>ocultar</v>
      </c>
      <c r="M170" s="185"/>
      <c r="N170" s="187"/>
      <c r="O170" s="177"/>
      <c r="P170" s="178"/>
      <c r="Q170" s="173"/>
      <c r="R170" s="179"/>
      <c r="S170" s="156"/>
      <c r="T170" s="188"/>
      <c r="U170" s="88"/>
      <c r="V170" s="157" t="n">
        <f aca="false">IF(B170=0,V169,IF(ISNONTEXT(B170)=TRUE(),INT(B170),INT(LEFT(B170,FIND(".",B170)-1))))</f>
        <v>3</v>
      </c>
      <c r="W170" s="157" t="str">
        <f aca="false">IF(W171=1,1,IF(B170&lt;&gt;0,1,IF(C170&lt;&gt;0,1,IF(D170&lt;&gt;0,1,IF(E170&lt;&gt;0,1,"")))))</f>
        <v/>
      </c>
      <c r="X170" s="157" t="str">
        <f aca="false">IF(V170=0," ",IF(V170&lt;&gt;V169,V170," "))</f>
        <v> </v>
      </c>
      <c r="Y170" s="180"/>
      <c r="Z170" s="75" t="n">
        <f aca="false">IF(V170&lt;&gt;X170,(IF(I170="",G170*INFORMAÇÕES!$U$113,IF(I170="R",G170,0))),0)</f>
        <v>0</v>
      </c>
      <c r="AA170" s="75" t="n">
        <f aca="false">IF(V170&lt;&gt;X170,(IF(I170="",G170*INFORMAÇÕES!$U$114,IF(I170="C",G170,0))),0)</f>
        <v>0</v>
      </c>
      <c r="AB170" s="75" t="n">
        <f aca="false">IF(V170&lt;&gt;X170,(IF(I170="",G170*INFORMAÇÕES!$U$115,IF(I170="CF",G170,0))),0)</f>
        <v>0</v>
      </c>
      <c r="AC170" s="75" t="n">
        <f aca="false">IF(V170&lt;&gt;X170,(IF(I170="",G170*INFORMAÇÕES!$U$116,IF(I170="O",G170,0))),0)</f>
        <v>0</v>
      </c>
      <c r="AD170" s="75" t="n">
        <f aca="false">IF(E170&lt;&gt;0,G170,0)</f>
        <v>0</v>
      </c>
    </row>
    <row r="171" s="174" customFormat="true" ht="14.25" hidden="false" customHeight="false" outlineLevel="0" collapsed="false">
      <c r="A171" s="159" t="n">
        <v>160</v>
      </c>
      <c r="B171" s="160" t="n">
        <f aca="false">M171</f>
        <v>0</v>
      </c>
      <c r="C171" s="161" t="n">
        <f aca="false">O171</f>
        <v>0</v>
      </c>
      <c r="D171" s="162" t="n">
        <f aca="false">P171</f>
        <v>0</v>
      </c>
      <c r="E171" s="163" t="n">
        <f aca="false">ROUND(Q171,2)</f>
        <v>0</v>
      </c>
      <c r="F171" s="163" t="n">
        <f aca="false">TRUNC((1+(IF(OR(H171=0,H171=""),'BDI REF.'!$K$5,CHOOSE(H171,'BDI REF.'!$K$5,'BDI REF.'!$K$6,'BDI REF.'!$K$7))))*R171,2)</f>
        <v>0</v>
      </c>
      <c r="G171" s="163" t="n">
        <f aca="false">IF(E171&lt;&gt;0,ROUND(E171*F171,2),IF(AD171=0,(SUMIF($V$12:$V$1011,B171,$AD$12:$AD$1011)),AD171))</f>
        <v>0</v>
      </c>
      <c r="H171" s="164"/>
      <c r="I171" s="165"/>
      <c r="J171" s="166" t="str">
        <f aca="false">IF(N171&lt;&gt;0,N171,"")</f>
        <v/>
      </c>
      <c r="K171" s="167"/>
      <c r="L171" s="168" t="str">
        <f aca="false">IF(B171&gt;0,"ok","ocultar")</f>
        <v>ocultar</v>
      </c>
      <c r="M171" s="185"/>
      <c r="N171" s="187"/>
      <c r="O171" s="177"/>
      <c r="P171" s="178"/>
      <c r="Q171" s="173"/>
      <c r="R171" s="179"/>
      <c r="S171" s="156"/>
      <c r="U171" s="88"/>
      <c r="V171" s="157" t="n">
        <f aca="false">IF(B171=0,V170,IF(ISNONTEXT(B171)=TRUE(),INT(B171),INT(LEFT(B171,FIND(".",B171)-1))))</f>
        <v>3</v>
      </c>
      <c r="W171" s="157" t="str">
        <f aca="false">IF(W172=1,1,IF(B171&lt;&gt;0,1,IF(C171&lt;&gt;0,1,IF(D171&lt;&gt;0,1,IF(E171&lt;&gt;0,1,"")))))</f>
        <v/>
      </c>
      <c r="X171" s="157" t="str">
        <f aca="false">IF(V171=0," ",IF(V171&lt;&gt;V170,V171," "))</f>
        <v> </v>
      </c>
      <c r="Y171" s="180"/>
      <c r="Z171" s="75" t="n">
        <f aca="false">IF(V171&lt;&gt;X171,(IF(I171="",G171*INFORMAÇÕES!$U$113,IF(I171="R",G171,0))),0)</f>
        <v>0</v>
      </c>
      <c r="AA171" s="75" t="n">
        <f aca="false">IF(V171&lt;&gt;X171,(IF(I171="",G171*INFORMAÇÕES!$U$114,IF(I171="C",G171,0))),0)</f>
        <v>0</v>
      </c>
      <c r="AB171" s="75" t="n">
        <f aca="false">IF(V171&lt;&gt;X171,(IF(I171="",G171*INFORMAÇÕES!$U$115,IF(I171="CF",G171,0))),0)</f>
        <v>0</v>
      </c>
      <c r="AC171" s="75" t="n">
        <f aca="false">IF(V171&lt;&gt;X171,(IF(I171="",G171*INFORMAÇÕES!$U$116,IF(I171="O",G171,0))),0)</f>
        <v>0</v>
      </c>
      <c r="AD171" s="75" t="n">
        <f aca="false">IF(E171&lt;&gt;0,G171,0)</f>
        <v>0</v>
      </c>
    </row>
    <row r="172" s="174" customFormat="true" ht="14.25" hidden="false" customHeight="false" outlineLevel="0" collapsed="false">
      <c r="A172" s="159" t="n">
        <v>161</v>
      </c>
      <c r="B172" s="160" t="n">
        <f aca="false">M172</f>
        <v>0</v>
      </c>
      <c r="C172" s="161" t="n">
        <f aca="false">O172</f>
        <v>0</v>
      </c>
      <c r="D172" s="162" t="n">
        <f aca="false">P172</f>
        <v>0</v>
      </c>
      <c r="E172" s="163" t="n">
        <f aca="false">ROUND(Q172,2)</f>
        <v>0</v>
      </c>
      <c r="F172" s="163" t="n">
        <f aca="false">TRUNC((1+(IF(OR(H172=0,H172=""),'BDI REF.'!$K$5,CHOOSE(H172,'BDI REF.'!$K$5,'BDI REF.'!$K$6,'BDI REF.'!$K$7))))*R172,2)</f>
        <v>0</v>
      </c>
      <c r="G172" s="163" t="n">
        <f aca="false">IF(E172&lt;&gt;0,ROUND(E172*F172,2),IF(AD172=0,(SUMIF($V$12:$V$1011,B172,$AD$12:$AD$1011)),AD172))</f>
        <v>0</v>
      </c>
      <c r="H172" s="164"/>
      <c r="I172" s="165"/>
      <c r="J172" s="166" t="str">
        <f aca="false">IF(N172&lt;&gt;0,N172,"")</f>
        <v/>
      </c>
      <c r="K172" s="167"/>
      <c r="L172" s="168" t="str">
        <f aca="false">IF(B172&gt;0,"ok","ocultar")</f>
        <v>ocultar</v>
      </c>
      <c r="M172" s="185"/>
      <c r="N172" s="187"/>
      <c r="O172" s="177"/>
      <c r="P172" s="178"/>
      <c r="Q172" s="173"/>
      <c r="R172" s="179"/>
      <c r="S172" s="156"/>
      <c r="U172" s="88"/>
      <c r="V172" s="157" t="n">
        <f aca="false">IF(B172=0,V171,IF(ISNONTEXT(B172)=TRUE(),INT(B172),INT(LEFT(B172,FIND(".",B172)-1))))</f>
        <v>3</v>
      </c>
      <c r="W172" s="157" t="str">
        <f aca="false">IF(W173=1,1,IF(B172&lt;&gt;0,1,IF(C172&lt;&gt;0,1,IF(D172&lt;&gt;0,1,IF(E172&lt;&gt;0,1,"")))))</f>
        <v/>
      </c>
      <c r="X172" s="157" t="str">
        <f aca="false">IF(V172=0," ",IF(V172&lt;&gt;V171,V172," "))</f>
        <v> </v>
      </c>
      <c r="Y172" s="180"/>
      <c r="Z172" s="75" t="n">
        <f aca="false">IF(V172&lt;&gt;X172,(IF(I172="",G172*INFORMAÇÕES!$U$113,IF(I172="R",G172,0))),0)</f>
        <v>0</v>
      </c>
      <c r="AA172" s="75" t="n">
        <f aca="false">IF(V172&lt;&gt;X172,(IF(I172="",G172*INFORMAÇÕES!$U$114,IF(I172="C",G172,0))),0)</f>
        <v>0</v>
      </c>
      <c r="AB172" s="75" t="n">
        <f aca="false">IF(V172&lt;&gt;X172,(IF(I172="",G172*INFORMAÇÕES!$U$115,IF(I172="CF",G172,0))),0)</f>
        <v>0</v>
      </c>
      <c r="AC172" s="75" t="n">
        <f aca="false">IF(V172&lt;&gt;X172,(IF(I172="",G172*INFORMAÇÕES!$U$116,IF(I172="O",G172,0))),0)</f>
        <v>0</v>
      </c>
      <c r="AD172" s="75" t="n">
        <f aca="false">IF(E172&lt;&gt;0,G172,0)</f>
        <v>0</v>
      </c>
    </row>
    <row r="173" s="174" customFormat="true" ht="14.25" hidden="false" customHeight="false" outlineLevel="0" collapsed="false">
      <c r="A173" s="159" t="n">
        <v>162</v>
      </c>
      <c r="B173" s="160" t="n">
        <f aca="false">M173</f>
        <v>0</v>
      </c>
      <c r="C173" s="161" t="n">
        <f aca="false">O173</f>
        <v>0</v>
      </c>
      <c r="D173" s="162" t="n">
        <f aca="false">P173</f>
        <v>0</v>
      </c>
      <c r="E173" s="163" t="n">
        <f aca="false">ROUND(Q173,2)</f>
        <v>0</v>
      </c>
      <c r="F173" s="163" t="n">
        <f aca="false">TRUNC((1+(IF(OR(H173=0,H173=""),'BDI REF.'!$K$5,CHOOSE(H173,'BDI REF.'!$K$5,'BDI REF.'!$K$6,'BDI REF.'!$K$7))))*R173,2)</f>
        <v>0</v>
      </c>
      <c r="G173" s="163" t="n">
        <f aca="false">IF(E173&lt;&gt;0,ROUND(E173*F173,2),IF(AD173=0,(SUMIF($V$12:$V$1011,B173,$AD$12:$AD$1011)),AD173))</f>
        <v>0</v>
      </c>
      <c r="H173" s="164"/>
      <c r="I173" s="165"/>
      <c r="J173" s="166" t="str">
        <f aca="false">IF(N173&lt;&gt;0,N173,"")</f>
        <v/>
      </c>
      <c r="K173" s="167"/>
      <c r="L173" s="168" t="str">
        <f aca="false">IF(B173&gt;0,"ok","ocultar")</f>
        <v>ocultar</v>
      </c>
      <c r="M173" s="185"/>
      <c r="N173" s="187"/>
      <c r="O173" s="177"/>
      <c r="P173" s="178"/>
      <c r="Q173" s="173"/>
      <c r="R173" s="179"/>
      <c r="S173" s="156"/>
      <c r="U173" s="88"/>
      <c r="V173" s="157" t="n">
        <f aca="false">IF(B173=0,V172,IF(ISNONTEXT(B173)=TRUE(),INT(B173),INT(LEFT(B173,FIND(".",B173)-1))))</f>
        <v>3</v>
      </c>
      <c r="W173" s="157" t="str">
        <f aca="false">IF(W174=1,1,IF(B173&lt;&gt;0,1,IF(C173&lt;&gt;0,1,IF(D173&lt;&gt;0,1,IF(E173&lt;&gt;0,1,"")))))</f>
        <v/>
      </c>
      <c r="X173" s="157" t="str">
        <f aca="false">IF(V173=0," ",IF(V173&lt;&gt;V172,V173," "))</f>
        <v> </v>
      </c>
      <c r="Y173" s="180"/>
      <c r="Z173" s="75" t="n">
        <f aca="false">IF(V173&lt;&gt;X173,(IF(I173="",G173*INFORMAÇÕES!$U$113,IF(I173="R",G173,0))),0)</f>
        <v>0</v>
      </c>
      <c r="AA173" s="75" t="n">
        <f aca="false">IF(V173&lt;&gt;X173,(IF(I173="",G173*INFORMAÇÕES!$U$114,IF(I173="C",G173,0))),0)</f>
        <v>0</v>
      </c>
      <c r="AB173" s="75" t="n">
        <f aca="false">IF(V173&lt;&gt;X173,(IF(I173="",G173*INFORMAÇÕES!$U$115,IF(I173="CF",G173,0))),0)</f>
        <v>0</v>
      </c>
      <c r="AC173" s="75" t="n">
        <f aca="false">IF(V173&lt;&gt;X173,(IF(I173="",G173*INFORMAÇÕES!$U$116,IF(I173="O",G173,0))),0)</f>
        <v>0</v>
      </c>
      <c r="AD173" s="75" t="n">
        <f aca="false">IF(E173&lt;&gt;0,G173,0)</f>
        <v>0</v>
      </c>
    </row>
    <row r="174" s="174" customFormat="true" ht="14.25" hidden="false" customHeight="false" outlineLevel="0" collapsed="false">
      <c r="A174" s="159" t="n">
        <v>163</v>
      </c>
      <c r="B174" s="160" t="n">
        <f aca="false">M174</f>
        <v>0</v>
      </c>
      <c r="C174" s="161" t="n">
        <f aca="false">O174</f>
        <v>0</v>
      </c>
      <c r="D174" s="162" t="n">
        <f aca="false">P174</f>
        <v>0</v>
      </c>
      <c r="E174" s="163" t="n">
        <f aca="false">ROUND(Q174,2)</f>
        <v>0</v>
      </c>
      <c r="F174" s="163" t="n">
        <f aca="false">TRUNC((1+(IF(OR(H174=0,H174=""),'BDI REF.'!$K$5,CHOOSE(H174,'BDI REF.'!$K$5,'BDI REF.'!$K$6,'BDI REF.'!$K$7))))*R174,2)</f>
        <v>0</v>
      </c>
      <c r="G174" s="163" t="n">
        <f aca="false">IF(E174&lt;&gt;0,ROUND(E174*F174,2),IF(AD174=0,(SUMIF($V$12:$V$1011,B174,$AD$12:$AD$1011)),AD174))</f>
        <v>0</v>
      </c>
      <c r="H174" s="164"/>
      <c r="I174" s="165"/>
      <c r="J174" s="166" t="str">
        <f aca="false">IF(N174&lt;&gt;0,N174,"")</f>
        <v/>
      </c>
      <c r="K174" s="167"/>
      <c r="L174" s="168" t="str">
        <f aca="false">IF(B174&gt;0,"ok","ocultar")</f>
        <v>ocultar</v>
      </c>
      <c r="M174" s="185"/>
      <c r="N174" s="187"/>
      <c r="O174" s="177"/>
      <c r="P174" s="178"/>
      <c r="Q174" s="173"/>
      <c r="R174" s="179"/>
      <c r="S174" s="156"/>
      <c r="U174" s="88"/>
      <c r="V174" s="157" t="n">
        <f aca="false">IF(B174=0,V173,IF(ISNONTEXT(B174)=TRUE(),INT(B174),INT(LEFT(B174,FIND(".",B174)-1))))</f>
        <v>3</v>
      </c>
      <c r="W174" s="157" t="str">
        <f aca="false">IF(W175=1,1,IF(B174&lt;&gt;0,1,IF(C174&lt;&gt;0,1,IF(D174&lt;&gt;0,1,IF(E174&lt;&gt;0,1,"")))))</f>
        <v/>
      </c>
      <c r="X174" s="157" t="str">
        <f aca="false">IF(V174=0," ",IF(V174&lt;&gt;V173,V174," "))</f>
        <v> </v>
      </c>
      <c r="Y174" s="180"/>
      <c r="Z174" s="75" t="n">
        <f aca="false">IF(V174&lt;&gt;X174,(IF(I174="",G174*INFORMAÇÕES!$U$113,IF(I174="R",G174,0))),0)</f>
        <v>0</v>
      </c>
      <c r="AA174" s="75" t="n">
        <f aca="false">IF(V174&lt;&gt;X174,(IF(I174="",G174*INFORMAÇÕES!$U$114,IF(I174="C",G174,0))),0)</f>
        <v>0</v>
      </c>
      <c r="AB174" s="75" t="n">
        <f aca="false">IF(V174&lt;&gt;X174,(IF(I174="",G174*INFORMAÇÕES!$U$115,IF(I174="CF",G174,0))),0)</f>
        <v>0</v>
      </c>
      <c r="AC174" s="75" t="n">
        <f aca="false">IF(V174&lt;&gt;X174,(IF(I174="",G174*INFORMAÇÕES!$U$116,IF(I174="O",G174,0))),0)</f>
        <v>0</v>
      </c>
      <c r="AD174" s="75" t="n">
        <f aca="false">IF(E174&lt;&gt;0,G174,0)</f>
        <v>0</v>
      </c>
    </row>
    <row r="175" s="174" customFormat="true" ht="14.25" hidden="false" customHeight="false" outlineLevel="0" collapsed="false">
      <c r="A175" s="159" t="n">
        <v>164</v>
      </c>
      <c r="B175" s="160" t="n">
        <f aca="false">M175</f>
        <v>0</v>
      </c>
      <c r="C175" s="161" t="n">
        <f aca="false">O175</f>
        <v>0</v>
      </c>
      <c r="D175" s="162" t="n">
        <f aca="false">P175</f>
        <v>0</v>
      </c>
      <c r="E175" s="163" t="n">
        <f aca="false">ROUND(Q175,2)</f>
        <v>0</v>
      </c>
      <c r="F175" s="163" t="n">
        <f aca="false">TRUNC((1+(IF(OR(H175=0,H175=""),'BDI REF.'!$K$5,CHOOSE(H175,'BDI REF.'!$K$5,'BDI REF.'!$K$6,'BDI REF.'!$K$7))))*R175,2)</f>
        <v>0</v>
      </c>
      <c r="G175" s="163" t="n">
        <f aca="false">IF(E175&lt;&gt;0,ROUND(E175*F175,2),IF(AD175=0,(SUMIF($V$12:$V$1011,B175,$AD$12:$AD$1011)),AD175))</f>
        <v>0</v>
      </c>
      <c r="H175" s="164"/>
      <c r="I175" s="165"/>
      <c r="J175" s="166" t="str">
        <f aca="false">IF(N175&lt;&gt;0,N175,"")</f>
        <v/>
      </c>
      <c r="K175" s="167"/>
      <c r="L175" s="168" t="str">
        <f aca="false">IF(B175&gt;0,"ok","ocultar")</f>
        <v>ocultar</v>
      </c>
      <c r="M175" s="185"/>
      <c r="N175" s="187"/>
      <c r="O175" s="177"/>
      <c r="P175" s="178"/>
      <c r="Q175" s="173"/>
      <c r="R175" s="179"/>
      <c r="S175" s="156"/>
      <c r="U175" s="88"/>
      <c r="V175" s="157" t="n">
        <f aca="false">IF(B175=0,V174,IF(ISNONTEXT(B175)=TRUE(),INT(B175),INT(LEFT(B175,FIND(".",B175)-1))))</f>
        <v>3</v>
      </c>
      <c r="W175" s="157" t="str">
        <f aca="false">IF(W176=1,1,IF(B175&lt;&gt;0,1,IF(C175&lt;&gt;0,1,IF(D175&lt;&gt;0,1,IF(E175&lt;&gt;0,1,"")))))</f>
        <v/>
      </c>
      <c r="X175" s="157" t="str">
        <f aca="false">IF(V175=0," ",IF(V175&lt;&gt;V174,V175," "))</f>
        <v> </v>
      </c>
      <c r="Y175" s="180"/>
      <c r="Z175" s="75" t="n">
        <f aca="false">IF(V175&lt;&gt;X175,(IF(I175="",G175*INFORMAÇÕES!$U$113,IF(I175="R",G175,0))),0)</f>
        <v>0</v>
      </c>
      <c r="AA175" s="75" t="n">
        <f aca="false">IF(V175&lt;&gt;X175,(IF(I175="",G175*INFORMAÇÕES!$U$114,IF(I175="C",G175,0))),0)</f>
        <v>0</v>
      </c>
      <c r="AB175" s="75" t="n">
        <f aca="false">IF(V175&lt;&gt;X175,(IF(I175="",G175*INFORMAÇÕES!$U$115,IF(I175="CF",G175,0))),0)</f>
        <v>0</v>
      </c>
      <c r="AC175" s="75" t="n">
        <f aca="false">IF(V175&lt;&gt;X175,(IF(I175="",G175*INFORMAÇÕES!$U$116,IF(I175="O",G175,0))),0)</f>
        <v>0</v>
      </c>
      <c r="AD175" s="75" t="n">
        <f aca="false">IF(E175&lt;&gt;0,G175,0)</f>
        <v>0</v>
      </c>
    </row>
    <row r="176" s="174" customFormat="true" ht="14.25" hidden="false" customHeight="false" outlineLevel="0" collapsed="false">
      <c r="A176" s="159" t="n">
        <v>165</v>
      </c>
      <c r="B176" s="160" t="n">
        <f aca="false">M176</f>
        <v>0</v>
      </c>
      <c r="C176" s="161" t="n">
        <f aca="false">O176</f>
        <v>0</v>
      </c>
      <c r="D176" s="162" t="n">
        <f aca="false">P176</f>
        <v>0</v>
      </c>
      <c r="E176" s="163" t="n">
        <f aca="false">ROUND(Q176,2)</f>
        <v>0</v>
      </c>
      <c r="F176" s="163" t="n">
        <f aca="false">TRUNC((1+(IF(OR(H176=0,H176=""),'BDI REF.'!$K$5,CHOOSE(H176,'BDI REF.'!$K$5,'BDI REF.'!$K$6,'BDI REF.'!$K$7))))*R176,2)</f>
        <v>0</v>
      </c>
      <c r="G176" s="163" t="n">
        <f aca="false">IF(E176&lt;&gt;0,ROUND(E176*F176,2),IF(AD176=0,(SUMIF($V$12:$V$1011,B176,$AD$12:$AD$1011)),AD176))</f>
        <v>0</v>
      </c>
      <c r="H176" s="164"/>
      <c r="I176" s="165"/>
      <c r="J176" s="166" t="str">
        <f aca="false">IF(N176&lt;&gt;0,N176,"")</f>
        <v/>
      </c>
      <c r="K176" s="167"/>
      <c r="L176" s="168" t="str">
        <f aca="false">IF(B176&gt;0,"ok","ocultar")</f>
        <v>ocultar</v>
      </c>
      <c r="M176" s="185"/>
      <c r="N176" s="187"/>
      <c r="O176" s="177"/>
      <c r="P176" s="178"/>
      <c r="Q176" s="173"/>
      <c r="R176" s="179"/>
      <c r="S176" s="156"/>
      <c r="U176" s="88"/>
      <c r="V176" s="157" t="n">
        <f aca="false">IF(B176=0,V175,IF(ISNONTEXT(B176)=TRUE(),INT(B176),INT(LEFT(B176,FIND(".",B176)-1))))</f>
        <v>3</v>
      </c>
      <c r="W176" s="157" t="str">
        <f aca="false">IF(W177=1,1,IF(B176&lt;&gt;0,1,IF(C176&lt;&gt;0,1,IF(D176&lt;&gt;0,1,IF(E176&lt;&gt;0,1,"")))))</f>
        <v/>
      </c>
      <c r="X176" s="157" t="str">
        <f aca="false">IF(V176=0," ",IF(V176&lt;&gt;V175,V176," "))</f>
        <v> </v>
      </c>
      <c r="Y176" s="180"/>
      <c r="Z176" s="75" t="n">
        <f aca="false">IF(V176&lt;&gt;X176,(IF(I176="",G176*INFORMAÇÕES!$U$113,IF(I176="R",G176,0))),0)</f>
        <v>0</v>
      </c>
      <c r="AA176" s="75" t="n">
        <f aca="false">IF(V176&lt;&gt;X176,(IF(I176="",G176*INFORMAÇÕES!$U$114,IF(I176="C",G176,0))),0)</f>
        <v>0</v>
      </c>
      <c r="AB176" s="75" t="n">
        <f aca="false">IF(V176&lt;&gt;X176,(IF(I176="",G176*INFORMAÇÕES!$U$115,IF(I176="CF",G176,0))),0)</f>
        <v>0</v>
      </c>
      <c r="AC176" s="75" t="n">
        <f aca="false">IF(V176&lt;&gt;X176,(IF(I176="",G176*INFORMAÇÕES!$U$116,IF(I176="O",G176,0))),0)</f>
        <v>0</v>
      </c>
      <c r="AD176" s="75" t="n">
        <f aca="false">IF(E176&lt;&gt;0,G176,0)</f>
        <v>0</v>
      </c>
    </row>
    <row r="177" s="174" customFormat="true" ht="14.25" hidden="false" customHeight="false" outlineLevel="0" collapsed="false">
      <c r="A177" s="159" t="n">
        <v>166</v>
      </c>
      <c r="B177" s="160" t="n">
        <f aca="false">M177</f>
        <v>0</v>
      </c>
      <c r="C177" s="161" t="n">
        <f aca="false">O177</f>
        <v>0</v>
      </c>
      <c r="D177" s="162" t="n">
        <f aca="false">P177</f>
        <v>0</v>
      </c>
      <c r="E177" s="163" t="n">
        <f aca="false">ROUND(Q177,2)</f>
        <v>0</v>
      </c>
      <c r="F177" s="163" t="n">
        <f aca="false">TRUNC((1+(IF(OR(H177=0,H177=""),'BDI REF.'!$K$5,CHOOSE(H177,'BDI REF.'!$K$5,'BDI REF.'!$K$6,'BDI REF.'!$K$7))))*R177,2)</f>
        <v>0</v>
      </c>
      <c r="G177" s="163" t="n">
        <f aca="false">IF(E177&lt;&gt;0,ROUND(E177*F177,2),IF(AD177=0,(SUMIF($V$12:$V$1011,B177,$AD$12:$AD$1011)),AD177))</f>
        <v>0</v>
      </c>
      <c r="H177" s="164"/>
      <c r="I177" s="165"/>
      <c r="J177" s="166" t="str">
        <f aca="false">IF(N177&lt;&gt;0,N177,"")</f>
        <v/>
      </c>
      <c r="K177" s="167"/>
      <c r="L177" s="168" t="str">
        <f aca="false">IF(B177&gt;0,"ok","ocultar")</f>
        <v>ocultar</v>
      </c>
      <c r="M177" s="185"/>
      <c r="N177" s="187"/>
      <c r="O177" s="177"/>
      <c r="P177" s="178"/>
      <c r="Q177" s="173"/>
      <c r="R177" s="179"/>
      <c r="S177" s="156"/>
      <c r="U177" s="88"/>
      <c r="V177" s="157" t="n">
        <f aca="false">IF(B177=0,V176,IF(ISNONTEXT(B177)=TRUE(),INT(B177),INT(LEFT(B177,FIND(".",B177)-1))))</f>
        <v>3</v>
      </c>
      <c r="W177" s="157" t="str">
        <f aca="false">IF(W178=1,1,IF(B177&lt;&gt;0,1,IF(C177&lt;&gt;0,1,IF(D177&lt;&gt;0,1,IF(E177&lt;&gt;0,1,"")))))</f>
        <v/>
      </c>
      <c r="X177" s="157" t="str">
        <f aca="false">IF(V177=0," ",IF(V177&lt;&gt;V176,V177," "))</f>
        <v> </v>
      </c>
      <c r="Y177" s="180"/>
      <c r="Z177" s="75" t="n">
        <f aca="false">IF(V177&lt;&gt;X177,(IF(I177="",G177*INFORMAÇÕES!$U$113,IF(I177="R",G177,0))),0)</f>
        <v>0</v>
      </c>
      <c r="AA177" s="75" t="n">
        <f aca="false">IF(V177&lt;&gt;X177,(IF(I177="",G177*INFORMAÇÕES!$U$114,IF(I177="C",G177,0))),0)</f>
        <v>0</v>
      </c>
      <c r="AB177" s="75" t="n">
        <f aca="false">IF(V177&lt;&gt;X177,(IF(I177="",G177*INFORMAÇÕES!$U$115,IF(I177="CF",G177,0))),0)</f>
        <v>0</v>
      </c>
      <c r="AC177" s="75" t="n">
        <f aca="false">IF(V177&lt;&gt;X177,(IF(I177="",G177*INFORMAÇÕES!$U$116,IF(I177="O",G177,0))),0)</f>
        <v>0</v>
      </c>
      <c r="AD177" s="75" t="n">
        <f aca="false">IF(E177&lt;&gt;0,G177,0)</f>
        <v>0</v>
      </c>
    </row>
    <row r="178" s="174" customFormat="true" ht="14.25" hidden="false" customHeight="false" outlineLevel="0" collapsed="false">
      <c r="A178" s="159" t="n">
        <v>167</v>
      </c>
      <c r="B178" s="160" t="n">
        <f aca="false">M178</f>
        <v>0</v>
      </c>
      <c r="C178" s="161" t="n">
        <f aca="false">O178</f>
        <v>0</v>
      </c>
      <c r="D178" s="162" t="n">
        <f aca="false">P178</f>
        <v>0</v>
      </c>
      <c r="E178" s="163" t="n">
        <f aca="false">ROUND(Q178,2)</f>
        <v>0</v>
      </c>
      <c r="F178" s="163" t="n">
        <f aca="false">TRUNC((1+(IF(OR(H178=0,H178=""),'BDI REF.'!$K$5,CHOOSE(H178,'BDI REF.'!$K$5,'BDI REF.'!$K$6,'BDI REF.'!$K$7))))*R178,2)</f>
        <v>0</v>
      </c>
      <c r="G178" s="163" t="n">
        <f aca="false">IF(E178&lt;&gt;0,ROUND(E178*F178,2),IF(AD178=0,(SUMIF($V$12:$V$1011,B178,$AD$12:$AD$1011)),AD178))</f>
        <v>0</v>
      </c>
      <c r="H178" s="164"/>
      <c r="I178" s="165"/>
      <c r="J178" s="166" t="str">
        <f aca="false">IF(N178&lt;&gt;0,N178,"")</f>
        <v/>
      </c>
      <c r="K178" s="167"/>
      <c r="L178" s="168" t="str">
        <f aca="false">IF(B178&gt;0,"ok","ocultar")</f>
        <v>ocultar</v>
      </c>
      <c r="M178" s="185"/>
      <c r="N178" s="187"/>
      <c r="O178" s="177"/>
      <c r="P178" s="178"/>
      <c r="Q178" s="173"/>
      <c r="R178" s="179"/>
      <c r="S178" s="156"/>
      <c r="U178" s="88"/>
      <c r="V178" s="157" t="n">
        <f aca="false">IF(B178=0,V177,IF(ISNONTEXT(B178)=TRUE(),INT(B178),INT(LEFT(B178,FIND(".",B178)-1))))</f>
        <v>3</v>
      </c>
      <c r="W178" s="157" t="str">
        <f aca="false">IF(W179=1,1,IF(B178&lt;&gt;0,1,IF(C178&lt;&gt;0,1,IF(D178&lt;&gt;0,1,IF(E178&lt;&gt;0,1,"")))))</f>
        <v/>
      </c>
      <c r="X178" s="157" t="str">
        <f aca="false">IF(V178=0," ",IF(V178&lt;&gt;V177,V178," "))</f>
        <v> </v>
      </c>
      <c r="Y178" s="180"/>
      <c r="Z178" s="75" t="n">
        <f aca="false">IF(V178&lt;&gt;X178,(IF(I178="",G178*INFORMAÇÕES!$U$113,IF(I178="R",G178,0))),0)</f>
        <v>0</v>
      </c>
      <c r="AA178" s="75" t="n">
        <f aca="false">IF(V178&lt;&gt;X178,(IF(I178="",G178*INFORMAÇÕES!$U$114,IF(I178="C",G178,0))),0)</f>
        <v>0</v>
      </c>
      <c r="AB178" s="75" t="n">
        <f aca="false">IF(V178&lt;&gt;X178,(IF(I178="",G178*INFORMAÇÕES!$U$115,IF(I178="CF",G178,0))),0)</f>
        <v>0</v>
      </c>
      <c r="AC178" s="75" t="n">
        <f aca="false">IF(V178&lt;&gt;X178,(IF(I178="",G178*INFORMAÇÕES!$U$116,IF(I178="O",G178,0))),0)</f>
        <v>0</v>
      </c>
      <c r="AD178" s="75" t="n">
        <f aca="false">IF(E178&lt;&gt;0,G178,0)</f>
        <v>0</v>
      </c>
    </row>
    <row r="179" s="174" customFormat="true" ht="14.25" hidden="false" customHeight="false" outlineLevel="0" collapsed="false">
      <c r="A179" s="159" t="n">
        <v>168</v>
      </c>
      <c r="B179" s="160" t="n">
        <f aca="false">M179</f>
        <v>0</v>
      </c>
      <c r="C179" s="161" t="n">
        <f aca="false">O179</f>
        <v>0</v>
      </c>
      <c r="D179" s="162" t="n">
        <f aca="false">P179</f>
        <v>0</v>
      </c>
      <c r="E179" s="163" t="n">
        <f aca="false">ROUND(Q179,2)</f>
        <v>0</v>
      </c>
      <c r="F179" s="163" t="n">
        <f aca="false">TRUNC((1+(IF(OR(H179=0,H179=""),'BDI REF.'!$K$5,CHOOSE(H179,'BDI REF.'!$K$5,'BDI REF.'!$K$6,'BDI REF.'!$K$7))))*R179,2)</f>
        <v>0</v>
      </c>
      <c r="G179" s="163" t="n">
        <f aca="false">IF(E179&lt;&gt;0,ROUND(E179*F179,2),IF(AD179=0,(SUMIF($V$12:$V$1011,B179,$AD$12:$AD$1011)),AD179))</f>
        <v>0</v>
      </c>
      <c r="H179" s="164"/>
      <c r="I179" s="165"/>
      <c r="J179" s="166" t="str">
        <f aca="false">IF(N179&lt;&gt;0,N179,"")</f>
        <v/>
      </c>
      <c r="K179" s="167"/>
      <c r="L179" s="168" t="str">
        <f aca="false">IF(B179&gt;0,"ok","ocultar")</f>
        <v>ocultar</v>
      </c>
      <c r="M179" s="185"/>
      <c r="N179" s="187"/>
      <c r="O179" s="177"/>
      <c r="P179" s="178"/>
      <c r="Q179" s="173"/>
      <c r="R179" s="179"/>
      <c r="S179" s="156"/>
      <c r="U179" s="88"/>
      <c r="V179" s="157" t="n">
        <f aca="false">IF(B179=0,V178,IF(ISNONTEXT(B179)=TRUE(),INT(B179),INT(LEFT(B179,FIND(".",B179)-1))))</f>
        <v>3</v>
      </c>
      <c r="W179" s="157" t="str">
        <f aca="false">IF(W180=1,1,IF(B179&lt;&gt;0,1,IF(C179&lt;&gt;0,1,IF(D179&lt;&gt;0,1,IF(E179&lt;&gt;0,1,"")))))</f>
        <v/>
      </c>
      <c r="X179" s="157" t="str">
        <f aca="false">IF(V179=0," ",IF(V179&lt;&gt;V178,V179," "))</f>
        <v> </v>
      </c>
      <c r="Y179" s="180"/>
      <c r="Z179" s="75" t="n">
        <f aca="false">IF(V179&lt;&gt;X179,(IF(I179="",G179*INFORMAÇÕES!$U$113,IF(I179="R",G179,0))),0)</f>
        <v>0</v>
      </c>
      <c r="AA179" s="75" t="n">
        <f aca="false">IF(V179&lt;&gt;X179,(IF(I179="",G179*INFORMAÇÕES!$U$114,IF(I179="C",G179,0))),0)</f>
        <v>0</v>
      </c>
      <c r="AB179" s="75" t="n">
        <f aca="false">IF(V179&lt;&gt;X179,(IF(I179="",G179*INFORMAÇÕES!$U$115,IF(I179="CF",G179,0))),0)</f>
        <v>0</v>
      </c>
      <c r="AC179" s="75" t="n">
        <f aca="false">IF(V179&lt;&gt;X179,(IF(I179="",G179*INFORMAÇÕES!$U$116,IF(I179="O",G179,0))),0)</f>
        <v>0</v>
      </c>
      <c r="AD179" s="75" t="n">
        <f aca="false">IF(E179&lt;&gt;0,G179,0)</f>
        <v>0</v>
      </c>
    </row>
    <row r="180" s="174" customFormat="true" ht="14.25" hidden="false" customHeight="false" outlineLevel="0" collapsed="false">
      <c r="A180" s="159" t="n">
        <v>169</v>
      </c>
      <c r="B180" s="160" t="n">
        <f aca="false">M180</f>
        <v>0</v>
      </c>
      <c r="C180" s="161" t="n">
        <f aca="false">O180</f>
        <v>0</v>
      </c>
      <c r="D180" s="162" t="n">
        <f aca="false">P180</f>
        <v>0</v>
      </c>
      <c r="E180" s="163" t="n">
        <f aca="false">ROUND(Q180,2)</f>
        <v>0</v>
      </c>
      <c r="F180" s="163" t="n">
        <f aca="false">TRUNC((1+(IF(OR(H180=0,H180=""),'BDI REF.'!$K$5,CHOOSE(H180,'BDI REF.'!$K$5,'BDI REF.'!$K$6,'BDI REF.'!$K$7))))*R180,2)</f>
        <v>0</v>
      </c>
      <c r="G180" s="163" t="n">
        <f aca="false">IF(E180&lt;&gt;0,ROUND(E180*F180,2),IF(AD180=0,(SUMIF($V$12:$V$1011,B180,$AD$12:$AD$1011)),AD180))</f>
        <v>0</v>
      </c>
      <c r="H180" s="164"/>
      <c r="I180" s="165"/>
      <c r="J180" s="166" t="str">
        <f aca="false">IF(N180&lt;&gt;0,N180,"")</f>
        <v/>
      </c>
      <c r="K180" s="167"/>
      <c r="L180" s="168" t="str">
        <f aca="false">IF(B180&gt;0,"ok","ocultar")</f>
        <v>ocultar</v>
      </c>
      <c r="M180" s="185"/>
      <c r="N180" s="187"/>
      <c r="O180" s="177"/>
      <c r="P180" s="178"/>
      <c r="Q180" s="173"/>
      <c r="R180" s="179"/>
      <c r="S180" s="156"/>
      <c r="U180" s="88"/>
      <c r="V180" s="157" t="n">
        <f aca="false">IF(B180=0,V179,IF(ISNONTEXT(B180)=TRUE(),INT(B180),INT(LEFT(B180,FIND(".",B180)-1))))</f>
        <v>3</v>
      </c>
      <c r="W180" s="157" t="str">
        <f aca="false">IF(W181=1,1,IF(B180&lt;&gt;0,1,IF(C180&lt;&gt;0,1,IF(D180&lt;&gt;0,1,IF(E180&lt;&gt;0,1,"")))))</f>
        <v/>
      </c>
      <c r="X180" s="157" t="str">
        <f aca="false">IF(V180=0," ",IF(V180&lt;&gt;V179,V180," "))</f>
        <v> </v>
      </c>
      <c r="Y180" s="180"/>
      <c r="Z180" s="75" t="n">
        <f aca="false">IF(V180&lt;&gt;X180,(IF(I180="",G180*INFORMAÇÕES!$U$113,IF(I180="R",G180,0))),0)</f>
        <v>0</v>
      </c>
      <c r="AA180" s="75" t="n">
        <f aca="false">IF(V180&lt;&gt;X180,(IF(I180="",G180*INFORMAÇÕES!$U$114,IF(I180="C",G180,0))),0)</f>
        <v>0</v>
      </c>
      <c r="AB180" s="75" t="n">
        <f aca="false">IF(V180&lt;&gt;X180,(IF(I180="",G180*INFORMAÇÕES!$U$115,IF(I180="CF",G180,0))),0)</f>
        <v>0</v>
      </c>
      <c r="AC180" s="75" t="n">
        <f aca="false">IF(V180&lt;&gt;X180,(IF(I180="",G180*INFORMAÇÕES!$U$116,IF(I180="O",G180,0))),0)</f>
        <v>0</v>
      </c>
      <c r="AD180" s="75" t="n">
        <f aca="false">IF(E180&lt;&gt;0,G180,0)</f>
        <v>0</v>
      </c>
    </row>
    <row r="181" s="174" customFormat="true" ht="14.25" hidden="false" customHeight="false" outlineLevel="0" collapsed="false">
      <c r="A181" s="159" t="n">
        <v>170</v>
      </c>
      <c r="B181" s="160" t="n">
        <f aca="false">M181</f>
        <v>0</v>
      </c>
      <c r="C181" s="161" t="n">
        <f aca="false">O181</f>
        <v>0</v>
      </c>
      <c r="D181" s="162" t="n">
        <f aca="false">P181</f>
        <v>0</v>
      </c>
      <c r="E181" s="163" t="n">
        <f aca="false">ROUND(Q181,2)</f>
        <v>0</v>
      </c>
      <c r="F181" s="163" t="n">
        <f aca="false">TRUNC((1+(IF(OR(H181=0,H181=""),'BDI REF.'!$K$5,CHOOSE(H181,'BDI REF.'!$K$5,'BDI REF.'!$K$6,'BDI REF.'!$K$7))))*R181,2)</f>
        <v>0</v>
      </c>
      <c r="G181" s="163" t="n">
        <f aca="false">IF(E181&lt;&gt;0,ROUND(E181*F181,2),IF(AD181=0,(SUMIF($V$12:$V$1011,B181,$AD$12:$AD$1011)),AD181))</f>
        <v>0</v>
      </c>
      <c r="H181" s="164"/>
      <c r="I181" s="165"/>
      <c r="J181" s="166" t="str">
        <f aca="false">IF(N181&lt;&gt;0,N181,"")</f>
        <v/>
      </c>
      <c r="K181" s="167"/>
      <c r="L181" s="168" t="str">
        <f aca="false">IF(B181&gt;0,"ok","ocultar")</f>
        <v>ocultar</v>
      </c>
      <c r="M181" s="185"/>
      <c r="N181" s="187"/>
      <c r="O181" s="177"/>
      <c r="P181" s="178"/>
      <c r="Q181" s="173"/>
      <c r="R181" s="179"/>
      <c r="S181" s="156"/>
      <c r="U181" s="88"/>
      <c r="V181" s="157" t="n">
        <f aca="false">IF(B181=0,V180,IF(ISNONTEXT(B181)=TRUE(),INT(B181),INT(LEFT(B181,FIND(".",B181)-1))))</f>
        <v>3</v>
      </c>
      <c r="W181" s="157" t="str">
        <f aca="false">IF(W182=1,1,IF(B181&lt;&gt;0,1,IF(C181&lt;&gt;0,1,IF(D181&lt;&gt;0,1,IF(E181&lt;&gt;0,1,"")))))</f>
        <v/>
      </c>
      <c r="X181" s="157" t="str">
        <f aca="false">IF(V181=0," ",IF(V181&lt;&gt;V180,V181," "))</f>
        <v> </v>
      </c>
      <c r="Y181" s="180"/>
      <c r="Z181" s="75" t="n">
        <f aca="false">IF(V181&lt;&gt;X181,(IF(I181="",G181*INFORMAÇÕES!$U$113,IF(I181="R",G181,0))),0)</f>
        <v>0</v>
      </c>
      <c r="AA181" s="75" t="n">
        <f aca="false">IF(V181&lt;&gt;X181,(IF(I181="",G181*INFORMAÇÕES!$U$114,IF(I181="C",G181,0))),0)</f>
        <v>0</v>
      </c>
      <c r="AB181" s="75" t="n">
        <f aca="false">IF(V181&lt;&gt;X181,(IF(I181="",G181*INFORMAÇÕES!$U$115,IF(I181="CF",G181,0))),0)</f>
        <v>0</v>
      </c>
      <c r="AC181" s="75" t="n">
        <f aca="false">IF(V181&lt;&gt;X181,(IF(I181="",G181*INFORMAÇÕES!$U$116,IF(I181="O",G181,0))),0)</f>
        <v>0</v>
      </c>
      <c r="AD181" s="75" t="n">
        <f aca="false">IF(E181&lt;&gt;0,G181,0)</f>
        <v>0</v>
      </c>
    </row>
    <row r="182" s="174" customFormat="true" ht="14.25" hidden="false" customHeight="false" outlineLevel="0" collapsed="false">
      <c r="A182" s="159" t="n">
        <v>171</v>
      </c>
      <c r="B182" s="160" t="n">
        <f aca="false">M182</f>
        <v>0</v>
      </c>
      <c r="C182" s="161" t="n">
        <f aca="false">O182</f>
        <v>0</v>
      </c>
      <c r="D182" s="162" t="n">
        <f aca="false">P182</f>
        <v>0</v>
      </c>
      <c r="E182" s="163" t="n">
        <f aca="false">ROUND(Q182,2)</f>
        <v>0</v>
      </c>
      <c r="F182" s="163" t="n">
        <f aca="false">TRUNC((1+(IF(OR(H182=0,H182=""),'BDI REF.'!$K$5,CHOOSE(H182,'BDI REF.'!$K$5,'BDI REF.'!$K$6,'BDI REF.'!$K$7))))*R182,2)</f>
        <v>0</v>
      </c>
      <c r="G182" s="163" t="n">
        <f aca="false">IF(E182&lt;&gt;0,ROUND(E182*F182,2),IF(AD182=0,(SUMIF($V$12:$V$1011,B182,$AD$12:$AD$1011)),AD182))</f>
        <v>0</v>
      </c>
      <c r="H182" s="164"/>
      <c r="I182" s="165"/>
      <c r="J182" s="166" t="str">
        <f aca="false">IF(N182&lt;&gt;0,N182,"")</f>
        <v/>
      </c>
      <c r="K182" s="167"/>
      <c r="L182" s="168" t="str">
        <f aca="false">IF(B182&gt;0,"ok","ocultar")</f>
        <v>ocultar</v>
      </c>
      <c r="M182" s="185"/>
      <c r="N182" s="187"/>
      <c r="O182" s="177"/>
      <c r="P182" s="178"/>
      <c r="Q182" s="173"/>
      <c r="R182" s="179"/>
      <c r="S182" s="156"/>
      <c r="U182" s="88"/>
      <c r="V182" s="157" t="n">
        <f aca="false">IF(B182=0,V181,IF(ISNONTEXT(B182)=TRUE(),INT(B182),INT(LEFT(B182,FIND(".",B182)-1))))</f>
        <v>3</v>
      </c>
      <c r="W182" s="157" t="str">
        <f aca="false">IF(W183=1,1,IF(B182&lt;&gt;0,1,IF(C182&lt;&gt;0,1,IF(D182&lt;&gt;0,1,IF(E182&lt;&gt;0,1,"")))))</f>
        <v/>
      </c>
      <c r="X182" s="157" t="str">
        <f aca="false">IF(V182=0," ",IF(V182&lt;&gt;V181,V182," "))</f>
        <v> </v>
      </c>
      <c r="Y182" s="180"/>
      <c r="Z182" s="75" t="n">
        <f aca="false">IF(V182&lt;&gt;X182,(IF(I182="",G182*INFORMAÇÕES!$U$113,IF(I182="R",G182,0))),0)</f>
        <v>0</v>
      </c>
      <c r="AA182" s="75" t="n">
        <f aca="false">IF(V182&lt;&gt;X182,(IF(I182="",G182*INFORMAÇÕES!$U$114,IF(I182="C",G182,0))),0)</f>
        <v>0</v>
      </c>
      <c r="AB182" s="75" t="n">
        <f aca="false">IF(V182&lt;&gt;X182,(IF(I182="",G182*INFORMAÇÕES!$U$115,IF(I182="CF",G182,0))),0)</f>
        <v>0</v>
      </c>
      <c r="AC182" s="75" t="n">
        <f aca="false">IF(V182&lt;&gt;X182,(IF(I182="",G182*INFORMAÇÕES!$U$116,IF(I182="O",G182,0))),0)</f>
        <v>0</v>
      </c>
      <c r="AD182" s="75" t="n">
        <f aca="false">IF(E182&lt;&gt;0,G182,0)</f>
        <v>0</v>
      </c>
    </row>
    <row r="183" s="174" customFormat="true" ht="14.25" hidden="false" customHeight="false" outlineLevel="0" collapsed="false">
      <c r="A183" s="159" t="n">
        <v>172</v>
      </c>
      <c r="B183" s="160" t="n">
        <f aca="false">M183</f>
        <v>0</v>
      </c>
      <c r="C183" s="161" t="n">
        <f aca="false">O183</f>
        <v>0</v>
      </c>
      <c r="D183" s="162" t="n">
        <f aca="false">P183</f>
        <v>0</v>
      </c>
      <c r="E183" s="163" t="n">
        <f aca="false">ROUND(Q183,2)</f>
        <v>0</v>
      </c>
      <c r="F183" s="163" t="n">
        <f aca="false">TRUNC((1+(IF(OR(H183=0,H183=""),'BDI REF.'!$K$5,CHOOSE(H183,'BDI REF.'!$K$5,'BDI REF.'!$K$6,'BDI REF.'!$K$7))))*R183,2)</f>
        <v>0</v>
      </c>
      <c r="G183" s="163" t="n">
        <f aca="false">IF(E183&lt;&gt;0,ROUND(E183*F183,2),IF(AD183=0,(SUMIF($V$12:$V$1011,B183,$AD$12:$AD$1011)),AD183))</f>
        <v>0</v>
      </c>
      <c r="H183" s="164"/>
      <c r="I183" s="165"/>
      <c r="J183" s="166" t="str">
        <f aca="false">IF(N183&lt;&gt;0,N183,"")</f>
        <v/>
      </c>
      <c r="K183" s="167"/>
      <c r="L183" s="168" t="str">
        <f aca="false">IF(B183&gt;0,"ok","ocultar")</f>
        <v>ocultar</v>
      </c>
      <c r="M183" s="185"/>
      <c r="N183" s="187"/>
      <c r="O183" s="177"/>
      <c r="P183" s="178"/>
      <c r="Q183" s="173"/>
      <c r="R183" s="179"/>
      <c r="S183" s="156"/>
      <c r="U183" s="88"/>
      <c r="V183" s="157" t="n">
        <f aca="false">IF(B183=0,V182,IF(ISNONTEXT(B183)=TRUE(),INT(B183),INT(LEFT(B183,FIND(".",B183)-1))))</f>
        <v>3</v>
      </c>
      <c r="W183" s="157" t="str">
        <f aca="false">IF(W184=1,1,IF(B183&lt;&gt;0,1,IF(C183&lt;&gt;0,1,IF(D183&lt;&gt;0,1,IF(E183&lt;&gt;0,1,"")))))</f>
        <v/>
      </c>
      <c r="X183" s="157" t="str">
        <f aca="false">IF(V183=0," ",IF(V183&lt;&gt;V182,V183," "))</f>
        <v> </v>
      </c>
      <c r="Y183" s="180"/>
      <c r="Z183" s="75" t="n">
        <f aca="false">IF(V183&lt;&gt;X183,(IF(I183="",G183*INFORMAÇÕES!$U$113,IF(I183="R",G183,0))),0)</f>
        <v>0</v>
      </c>
      <c r="AA183" s="75" t="n">
        <f aca="false">IF(V183&lt;&gt;X183,(IF(I183="",G183*INFORMAÇÕES!$U$114,IF(I183="C",G183,0))),0)</f>
        <v>0</v>
      </c>
      <c r="AB183" s="75" t="n">
        <f aca="false">IF(V183&lt;&gt;X183,(IF(I183="",G183*INFORMAÇÕES!$U$115,IF(I183="CF",G183,0))),0)</f>
        <v>0</v>
      </c>
      <c r="AC183" s="75" t="n">
        <f aca="false">IF(V183&lt;&gt;X183,(IF(I183="",G183*INFORMAÇÕES!$U$116,IF(I183="O",G183,0))),0)</f>
        <v>0</v>
      </c>
      <c r="AD183" s="75" t="n">
        <f aca="false">IF(E183&lt;&gt;0,G183,0)</f>
        <v>0</v>
      </c>
    </row>
    <row r="184" s="174" customFormat="true" ht="14.25" hidden="false" customHeight="false" outlineLevel="0" collapsed="false">
      <c r="A184" s="159" t="n">
        <v>173</v>
      </c>
      <c r="B184" s="160" t="n">
        <f aca="false">M184</f>
        <v>0</v>
      </c>
      <c r="C184" s="161" t="n">
        <f aca="false">O184</f>
        <v>0</v>
      </c>
      <c r="D184" s="162" t="n">
        <f aca="false">P184</f>
        <v>0</v>
      </c>
      <c r="E184" s="163" t="n">
        <f aca="false">ROUND(Q184,2)</f>
        <v>0</v>
      </c>
      <c r="F184" s="163" t="n">
        <f aca="false">TRUNC((1+(IF(OR(H184=0,H184=""),'BDI REF.'!$K$5,CHOOSE(H184,'BDI REF.'!$K$5,'BDI REF.'!$K$6,'BDI REF.'!$K$7))))*R184,2)</f>
        <v>0</v>
      </c>
      <c r="G184" s="163" t="n">
        <f aca="false">IF(E184&lt;&gt;0,ROUND(E184*F184,2),IF(AD184=0,(SUMIF($V$12:$V$1011,B184,$AD$12:$AD$1011)),AD184))</f>
        <v>0</v>
      </c>
      <c r="H184" s="164"/>
      <c r="I184" s="165"/>
      <c r="J184" s="166" t="str">
        <f aca="false">IF(N184&lt;&gt;0,N184,"")</f>
        <v/>
      </c>
      <c r="K184" s="167"/>
      <c r="L184" s="168" t="str">
        <f aca="false">IF(B184&gt;0,"ok","ocultar")</f>
        <v>ocultar</v>
      </c>
      <c r="M184" s="185"/>
      <c r="N184" s="187"/>
      <c r="O184" s="177"/>
      <c r="P184" s="178"/>
      <c r="Q184" s="173"/>
      <c r="R184" s="179"/>
      <c r="S184" s="156"/>
      <c r="U184" s="88"/>
      <c r="V184" s="157" t="n">
        <f aca="false">IF(B184=0,V183,IF(ISNONTEXT(B184)=TRUE(),INT(B184),INT(LEFT(B184,FIND(".",B184)-1))))</f>
        <v>3</v>
      </c>
      <c r="W184" s="157" t="str">
        <f aca="false">IF(W185=1,1,IF(B184&lt;&gt;0,1,IF(C184&lt;&gt;0,1,IF(D184&lt;&gt;0,1,IF(E184&lt;&gt;0,1,"")))))</f>
        <v/>
      </c>
      <c r="X184" s="157" t="str">
        <f aca="false">IF(V184=0," ",IF(V184&lt;&gt;V183,V184," "))</f>
        <v> </v>
      </c>
      <c r="Y184" s="180"/>
      <c r="Z184" s="75" t="n">
        <f aca="false">IF(V184&lt;&gt;X184,(IF(I184="",G184*INFORMAÇÕES!$U$113,IF(I184="R",G184,0))),0)</f>
        <v>0</v>
      </c>
      <c r="AA184" s="75" t="n">
        <f aca="false">IF(V184&lt;&gt;X184,(IF(I184="",G184*INFORMAÇÕES!$U$114,IF(I184="C",G184,0))),0)</f>
        <v>0</v>
      </c>
      <c r="AB184" s="75" t="n">
        <f aca="false">IF(V184&lt;&gt;X184,(IF(I184="",G184*INFORMAÇÕES!$U$115,IF(I184="CF",G184,0))),0)</f>
        <v>0</v>
      </c>
      <c r="AC184" s="75" t="n">
        <f aca="false">IF(V184&lt;&gt;X184,(IF(I184="",G184*INFORMAÇÕES!$U$116,IF(I184="O",G184,0))),0)</f>
        <v>0</v>
      </c>
      <c r="AD184" s="75" t="n">
        <f aca="false">IF(E184&lt;&gt;0,G184,0)</f>
        <v>0</v>
      </c>
    </row>
    <row r="185" s="174" customFormat="true" ht="14.25" hidden="false" customHeight="false" outlineLevel="0" collapsed="false">
      <c r="A185" s="159" t="n">
        <v>174</v>
      </c>
      <c r="B185" s="160" t="n">
        <f aca="false">M185</f>
        <v>0</v>
      </c>
      <c r="C185" s="161" t="n">
        <f aca="false">O185</f>
        <v>0</v>
      </c>
      <c r="D185" s="162" t="n">
        <f aca="false">P185</f>
        <v>0</v>
      </c>
      <c r="E185" s="163" t="n">
        <f aca="false">ROUND(Q185,2)</f>
        <v>0</v>
      </c>
      <c r="F185" s="163" t="n">
        <f aca="false">TRUNC((1+(IF(OR(H185=0,H185=""),'BDI REF.'!$K$5,CHOOSE(H185,'BDI REF.'!$K$5,'BDI REF.'!$K$6,'BDI REF.'!$K$7))))*R185,2)</f>
        <v>0</v>
      </c>
      <c r="G185" s="163" t="n">
        <f aca="false">IF(E185&lt;&gt;0,ROUND(E185*F185,2),IF(AD185=0,(SUMIF($V$12:$V$1011,B185,$AD$12:$AD$1011)),AD185))</f>
        <v>0</v>
      </c>
      <c r="H185" s="164"/>
      <c r="I185" s="165"/>
      <c r="J185" s="166" t="str">
        <f aca="false">IF(N185&lt;&gt;0,N185,"")</f>
        <v/>
      </c>
      <c r="K185" s="167"/>
      <c r="L185" s="168" t="str">
        <f aca="false">IF(B185&gt;0,"ok","ocultar")</f>
        <v>ocultar</v>
      </c>
      <c r="M185" s="185"/>
      <c r="N185" s="187"/>
      <c r="O185" s="177"/>
      <c r="P185" s="178"/>
      <c r="Q185" s="173"/>
      <c r="R185" s="179"/>
      <c r="S185" s="156"/>
      <c r="U185" s="88"/>
      <c r="V185" s="157" t="n">
        <f aca="false">IF(B185=0,V184,IF(ISNONTEXT(B185)=TRUE(),INT(B185),INT(LEFT(B185,FIND(".",B185)-1))))</f>
        <v>3</v>
      </c>
      <c r="W185" s="157" t="str">
        <f aca="false">IF(W186=1,1,IF(B185&lt;&gt;0,1,IF(C185&lt;&gt;0,1,IF(D185&lt;&gt;0,1,IF(E185&lt;&gt;0,1,"")))))</f>
        <v/>
      </c>
      <c r="X185" s="157" t="str">
        <f aca="false">IF(V185=0," ",IF(V185&lt;&gt;V184,V185," "))</f>
        <v> </v>
      </c>
      <c r="Y185" s="180"/>
      <c r="Z185" s="75" t="n">
        <f aca="false">IF(V185&lt;&gt;X185,(IF(I185="",G185*INFORMAÇÕES!$U$113,IF(I185="R",G185,0))),0)</f>
        <v>0</v>
      </c>
      <c r="AA185" s="75" t="n">
        <f aca="false">IF(V185&lt;&gt;X185,(IF(I185="",G185*INFORMAÇÕES!$U$114,IF(I185="C",G185,0))),0)</f>
        <v>0</v>
      </c>
      <c r="AB185" s="75" t="n">
        <f aca="false">IF(V185&lt;&gt;X185,(IF(I185="",G185*INFORMAÇÕES!$U$115,IF(I185="CF",G185,0))),0)</f>
        <v>0</v>
      </c>
      <c r="AC185" s="75" t="n">
        <f aca="false">IF(V185&lt;&gt;X185,(IF(I185="",G185*INFORMAÇÕES!$U$116,IF(I185="O",G185,0))),0)</f>
        <v>0</v>
      </c>
      <c r="AD185" s="75" t="n">
        <f aca="false">IF(E185&lt;&gt;0,G185,0)</f>
        <v>0</v>
      </c>
    </row>
    <row r="186" s="174" customFormat="true" ht="14.25" hidden="false" customHeight="false" outlineLevel="0" collapsed="false">
      <c r="A186" s="159" t="n">
        <v>175</v>
      </c>
      <c r="B186" s="160" t="n">
        <f aca="false">M186</f>
        <v>0</v>
      </c>
      <c r="C186" s="161" t="n">
        <f aca="false">O186</f>
        <v>0</v>
      </c>
      <c r="D186" s="162" t="n">
        <f aca="false">P186</f>
        <v>0</v>
      </c>
      <c r="E186" s="163" t="n">
        <f aca="false">ROUND(Q186,2)</f>
        <v>0</v>
      </c>
      <c r="F186" s="163" t="n">
        <f aca="false">TRUNC((1+(IF(OR(H186=0,H186=""),'BDI REF.'!$K$5,CHOOSE(H186,'BDI REF.'!$K$5,'BDI REF.'!$K$6,'BDI REF.'!$K$7))))*R186,2)</f>
        <v>0</v>
      </c>
      <c r="G186" s="163" t="n">
        <f aca="false">IF(E186&lt;&gt;0,ROUND(E186*F186,2),IF(AD186=0,(SUMIF($V$12:$V$1011,B186,$AD$12:$AD$1011)),AD186))</f>
        <v>0</v>
      </c>
      <c r="H186" s="164"/>
      <c r="I186" s="165"/>
      <c r="J186" s="166" t="str">
        <f aca="false">IF(N186&lt;&gt;0,N186,"")</f>
        <v/>
      </c>
      <c r="K186" s="167"/>
      <c r="L186" s="168" t="str">
        <f aca="false">IF(B186&gt;0,"ok","ocultar")</f>
        <v>ocultar</v>
      </c>
      <c r="M186" s="185"/>
      <c r="N186" s="187"/>
      <c r="O186" s="177"/>
      <c r="P186" s="178"/>
      <c r="Q186" s="173"/>
      <c r="R186" s="179"/>
      <c r="S186" s="156"/>
      <c r="U186" s="88"/>
      <c r="V186" s="157" t="n">
        <f aca="false">IF(B186=0,V185,IF(ISNONTEXT(B186)=TRUE(),INT(B186),INT(LEFT(B186,FIND(".",B186)-1))))</f>
        <v>3</v>
      </c>
      <c r="W186" s="157" t="str">
        <f aca="false">IF(W187=1,1,IF(B186&lt;&gt;0,1,IF(C186&lt;&gt;0,1,IF(D186&lt;&gt;0,1,IF(E186&lt;&gt;0,1,"")))))</f>
        <v/>
      </c>
      <c r="X186" s="157" t="str">
        <f aca="false">IF(V186=0," ",IF(V186&lt;&gt;V185,V186," "))</f>
        <v> </v>
      </c>
      <c r="Y186" s="180"/>
      <c r="Z186" s="75" t="n">
        <f aca="false">IF(V186&lt;&gt;X186,(IF(I186="",G186*INFORMAÇÕES!$U$113,IF(I186="R",G186,0))),0)</f>
        <v>0</v>
      </c>
      <c r="AA186" s="75" t="n">
        <f aca="false">IF(V186&lt;&gt;X186,(IF(I186="",G186*INFORMAÇÕES!$U$114,IF(I186="C",G186,0))),0)</f>
        <v>0</v>
      </c>
      <c r="AB186" s="75" t="n">
        <f aca="false">IF(V186&lt;&gt;X186,(IF(I186="",G186*INFORMAÇÕES!$U$115,IF(I186="CF",G186,0))),0)</f>
        <v>0</v>
      </c>
      <c r="AC186" s="75" t="n">
        <f aca="false">IF(V186&lt;&gt;X186,(IF(I186="",G186*INFORMAÇÕES!$U$116,IF(I186="O",G186,0))),0)</f>
        <v>0</v>
      </c>
      <c r="AD186" s="75" t="n">
        <f aca="false">IF(E186&lt;&gt;0,G186,0)</f>
        <v>0</v>
      </c>
    </row>
    <row r="187" s="174" customFormat="true" ht="14.25" hidden="false" customHeight="false" outlineLevel="0" collapsed="false">
      <c r="A187" s="159" t="n">
        <v>176</v>
      </c>
      <c r="B187" s="160" t="n">
        <f aca="false">M187</f>
        <v>0</v>
      </c>
      <c r="C187" s="161" t="n">
        <f aca="false">O187</f>
        <v>0</v>
      </c>
      <c r="D187" s="162" t="n">
        <f aca="false">P187</f>
        <v>0</v>
      </c>
      <c r="E187" s="163" t="n">
        <f aca="false">ROUND(Q187,2)</f>
        <v>0</v>
      </c>
      <c r="F187" s="163" t="n">
        <f aca="false">TRUNC((1+(IF(OR(H187=0,H187=""),'BDI REF.'!$K$5,CHOOSE(H187,'BDI REF.'!$K$5,'BDI REF.'!$K$6,'BDI REF.'!$K$7))))*R187,2)</f>
        <v>0</v>
      </c>
      <c r="G187" s="163" t="n">
        <f aca="false">IF(E187&lt;&gt;0,ROUND(E187*F187,2),IF(AD187=0,(SUMIF($V$12:$V$1011,B187,$AD$12:$AD$1011)),AD187))</f>
        <v>0</v>
      </c>
      <c r="H187" s="164"/>
      <c r="I187" s="165"/>
      <c r="J187" s="166" t="str">
        <f aca="false">IF(N187&lt;&gt;0,N187,"")</f>
        <v/>
      </c>
      <c r="K187" s="167"/>
      <c r="L187" s="168" t="str">
        <f aca="false">IF(B187&gt;0,"ok","ocultar")</f>
        <v>ocultar</v>
      </c>
      <c r="M187" s="185"/>
      <c r="N187" s="187"/>
      <c r="O187" s="177"/>
      <c r="P187" s="178"/>
      <c r="Q187" s="173"/>
      <c r="R187" s="179"/>
      <c r="S187" s="156"/>
      <c r="U187" s="88"/>
      <c r="V187" s="157" t="n">
        <f aca="false">IF(B187=0,V186,IF(ISNONTEXT(B187)=TRUE(),INT(B187),INT(LEFT(B187,FIND(".",B187)-1))))</f>
        <v>3</v>
      </c>
      <c r="W187" s="157" t="str">
        <f aca="false">IF(W188=1,1,IF(B187&lt;&gt;0,1,IF(C187&lt;&gt;0,1,IF(D187&lt;&gt;0,1,IF(E187&lt;&gt;0,1,"")))))</f>
        <v/>
      </c>
      <c r="X187" s="157" t="str">
        <f aca="false">IF(V187=0," ",IF(V187&lt;&gt;V186,V187," "))</f>
        <v> </v>
      </c>
      <c r="Y187" s="180"/>
      <c r="Z187" s="75" t="n">
        <f aca="false">IF(V187&lt;&gt;X187,(IF(I187="",G187*INFORMAÇÕES!$U$113,IF(I187="R",G187,0))),0)</f>
        <v>0</v>
      </c>
      <c r="AA187" s="75" t="n">
        <f aca="false">IF(V187&lt;&gt;X187,(IF(I187="",G187*INFORMAÇÕES!$U$114,IF(I187="C",G187,0))),0)</f>
        <v>0</v>
      </c>
      <c r="AB187" s="75" t="n">
        <f aca="false">IF(V187&lt;&gt;X187,(IF(I187="",G187*INFORMAÇÕES!$U$115,IF(I187="CF",G187,0))),0)</f>
        <v>0</v>
      </c>
      <c r="AC187" s="75" t="n">
        <f aca="false">IF(V187&lt;&gt;X187,(IF(I187="",G187*INFORMAÇÕES!$U$116,IF(I187="O",G187,0))),0)</f>
        <v>0</v>
      </c>
      <c r="AD187" s="75" t="n">
        <f aca="false">IF(E187&lt;&gt;0,G187,0)</f>
        <v>0</v>
      </c>
    </row>
    <row r="188" s="174" customFormat="true" ht="14.25" hidden="false" customHeight="false" outlineLevel="0" collapsed="false">
      <c r="A188" s="159" t="n">
        <v>177</v>
      </c>
      <c r="B188" s="160" t="n">
        <f aca="false">M188</f>
        <v>0</v>
      </c>
      <c r="C188" s="161" t="n">
        <f aca="false">O188</f>
        <v>0</v>
      </c>
      <c r="D188" s="162" t="n">
        <f aca="false">P188</f>
        <v>0</v>
      </c>
      <c r="E188" s="163" t="n">
        <f aca="false">ROUND(Q188,2)</f>
        <v>0</v>
      </c>
      <c r="F188" s="163" t="n">
        <f aca="false">TRUNC((1+(IF(OR(H188=0,H188=""),'BDI REF.'!$K$5,CHOOSE(H188,'BDI REF.'!$K$5,'BDI REF.'!$K$6,'BDI REF.'!$K$7))))*R188,2)</f>
        <v>0</v>
      </c>
      <c r="G188" s="163" t="n">
        <f aca="false">IF(E188&lt;&gt;0,ROUND(E188*F188,2),IF(AD188=0,(SUMIF($V$12:$V$1011,B188,$AD$12:$AD$1011)),AD188))</f>
        <v>0</v>
      </c>
      <c r="H188" s="164"/>
      <c r="I188" s="165"/>
      <c r="J188" s="166" t="str">
        <f aca="false">IF(N188&lt;&gt;0,N188,"")</f>
        <v/>
      </c>
      <c r="K188" s="167"/>
      <c r="L188" s="168" t="str">
        <f aca="false">IF(B188&gt;0,"ok","ocultar")</f>
        <v>ocultar</v>
      </c>
      <c r="M188" s="185"/>
      <c r="N188" s="187"/>
      <c r="O188" s="177"/>
      <c r="P188" s="178"/>
      <c r="Q188" s="173"/>
      <c r="R188" s="179"/>
      <c r="S188" s="156"/>
      <c r="U188" s="88"/>
      <c r="V188" s="157" t="n">
        <f aca="false">IF(B188=0,V187,IF(ISNONTEXT(B188)=TRUE(),INT(B188),INT(LEFT(B188,FIND(".",B188)-1))))</f>
        <v>3</v>
      </c>
      <c r="W188" s="157" t="str">
        <f aca="false">IF(W189=1,1,IF(B188&lt;&gt;0,1,IF(C188&lt;&gt;0,1,IF(D188&lt;&gt;0,1,IF(E188&lt;&gt;0,1,"")))))</f>
        <v/>
      </c>
      <c r="X188" s="157" t="str">
        <f aca="false">IF(V188=0," ",IF(V188&lt;&gt;V187,V188," "))</f>
        <v> </v>
      </c>
      <c r="Y188" s="180"/>
      <c r="Z188" s="75" t="n">
        <f aca="false">IF(V188&lt;&gt;X188,(IF(I188="",G188*INFORMAÇÕES!$U$113,IF(I188="R",G188,0))),0)</f>
        <v>0</v>
      </c>
      <c r="AA188" s="75" t="n">
        <f aca="false">IF(V188&lt;&gt;X188,(IF(I188="",G188*INFORMAÇÕES!$U$114,IF(I188="C",G188,0))),0)</f>
        <v>0</v>
      </c>
      <c r="AB188" s="75" t="n">
        <f aca="false">IF(V188&lt;&gt;X188,(IF(I188="",G188*INFORMAÇÕES!$U$115,IF(I188="CF",G188,0))),0)</f>
        <v>0</v>
      </c>
      <c r="AC188" s="75" t="n">
        <f aca="false">IF(V188&lt;&gt;X188,(IF(I188="",G188*INFORMAÇÕES!$U$116,IF(I188="O",G188,0))),0)</f>
        <v>0</v>
      </c>
      <c r="AD188" s="75" t="n">
        <f aca="false">IF(E188&lt;&gt;0,G188,0)</f>
        <v>0</v>
      </c>
    </row>
    <row r="189" s="174" customFormat="true" ht="14.25" hidden="false" customHeight="false" outlineLevel="0" collapsed="false">
      <c r="A189" s="159" t="n">
        <v>178</v>
      </c>
      <c r="B189" s="160" t="n">
        <f aca="false">M189</f>
        <v>0</v>
      </c>
      <c r="C189" s="161" t="n">
        <f aca="false">O189</f>
        <v>0</v>
      </c>
      <c r="D189" s="162" t="n">
        <f aca="false">P189</f>
        <v>0</v>
      </c>
      <c r="E189" s="163" t="n">
        <f aca="false">ROUND(Q189,2)</f>
        <v>0</v>
      </c>
      <c r="F189" s="163" t="n">
        <f aca="false">TRUNC((1+(IF(OR(H189=0,H189=""),'BDI REF.'!$K$5,CHOOSE(H189,'BDI REF.'!$K$5,'BDI REF.'!$K$6,'BDI REF.'!$K$7))))*R189,2)</f>
        <v>0</v>
      </c>
      <c r="G189" s="163" t="n">
        <f aca="false">IF(E189&lt;&gt;0,ROUND(E189*F189,2),IF(AD189=0,(SUMIF($V$12:$V$1011,B189,$AD$12:$AD$1011)),AD189))</f>
        <v>0</v>
      </c>
      <c r="H189" s="164"/>
      <c r="I189" s="165"/>
      <c r="J189" s="166" t="str">
        <f aca="false">IF(N189&lt;&gt;0,N189,"")</f>
        <v/>
      </c>
      <c r="K189" s="167"/>
      <c r="L189" s="168" t="str">
        <f aca="false">IF(B189&gt;0,"ok","ocultar")</f>
        <v>ocultar</v>
      </c>
      <c r="M189" s="185"/>
      <c r="N189" s="187"/>
      <c r="O189" s="177"/>
      <c r="P189" s="178"/>
      <c r="Q189" s="173"/>
      <c r="R189" s="179"/>
      <c r="S189" s="156"/>
      <c r="U189" s="88"/>
      <c r="V189" s="157" t="n">
        <f aca="false">IF(B189=0,V188,IF(ISNONTEXT(B189)=TRUE(),INT(B189),INT(LEFT(B189,FIND(".",B189)-1))))</f>
        <v>3</v>
      </c>
      <c r="W189" s="157" t="str">
        <f aca="false">IF(W190=1,1,IF(B189&lt;&gt;0,1,IF(C189&lt;&gt;0,1,IF(D189&lt;&gt;0,1,IF(E189&lt;&gt;0,1,"")))))</f>
        <v/>
      </c>
      <c r="X189" s="157" t="str">
        <f aca="false">IF(V189=0," ",IF(V189&lt;&gt;V188,V189," "))</f>
        <v> </v>
      </c>
      <c r="Y189" s="180"/>
      <c r="Z189" s="75" t="n">
        <f aca="false">IF(V189&lt;&gt;X189,(IF(I189="",G189*INFORMAÇÕES!$U$113,IF(I189="R",G189,0))),0)</f>
        <v>0</v>
      </c>
      <c r="AA189" s="75" t="n">
        <f aca="false">IF(V189&lt;&gt;X189,(IF(I189="",G189*INFORMAÇÕES!$U$114,IF(I189="C",G189,0))),0)</f>
        <v>0</v>
      </c>
      <c r="AB189" s="75" t="n">
        <f aca="false">IF(V189&lt;&gt;X189,(IF(I189="",G189*INFORMAÇÕES!$U$115,IF(I189="CF",G189,0))),0)</f>
        <v>0</v>
      </c>
      <c r="AC189" s="75" t="n">
        <f aca="false">IF(V189&lt;&gt;X189,(IF(I189="",G189*INFORMAÇÕES!$U$116,IF(I189="O",G189,0))),0)</f>
        <v>0</v>
      </c>
      <c r="AD189" s="75" t="n">
        <f aca="false">IF(E189&lt;&gt;0,G189,0)</f>
        <v>0</v>
      </c>
    </row>
    <row r="190" s="174" customFormat="true" ht="14.25" hidden="false" customHeight="false" outlineLevel="0" collapsed="false">
      <c r="A190" s="159" t="n">
        <v>179</v>
      </c>
      <c r="B190" s="160" t="n">
        <f aca="false">M190</f>
        <v>0</v>
      </c>
      <c r="C190" s="161" t="n">
        <f aca="false">O190</f>
        <v>0</v>
      </c>
      <c r="D190" s="162" t="n">
        <f aca="false">P190</f>
        <v>0</v>
      </c>
      <c r="E190" s="163" t="n">
        <f aca="false">ROUND(Q190,2)</f>
        <v>0</v>
      </c>
      <c r="F190" s="163" t="n">
        <f aca="false">TRUNC((1+(IF(OR(H190=0,H190=""),'BDI REF.'!$K$5,CHOOSE(H190,'BDI REF.'!$K$5,'BDI REF.'!$K$6,'BDI REF.'!$K$7))))*R190,2)</f>
        <v>0</v>
      </c>
      <c r="G190" s="163" t="n">
        <f aca="false">IF(E190&lt;&gt;0,ROUND(E190*F190,2),IF(AD190=0,(SUMIF($V$12:$V$1011,B190,$AD$12:$AD$1011)),AD190))</f>
        <v>0</v>
      </c>
      <c r="H190" s="164"/>
      <c r="I190" s="165"/>
      <c r="J190" s="166" t="str">
        <f aca="false">IF(N190&lt;&gt;0,N190,"")</f>
        <v/>
      </c>
      <c r="K190" s="167"/>
      <c r="L190" s="168" t="str">
        <f aca="false">IF(B190&gt;0,"ok","ocultar")</f>
        <v>ocultar</v>
      </c>
      <c r="M190" s="185"/>
      <c r="N190" s="187"/>
      <c r="O190" s="177"/>
      <c r="P190" s="178"/>
      <c r="Q190" s="173"/>
      <c r="R190" s="179"/>
      <c r="S190" s="156"/>
      <c r="U190" s="88"/>
      <c r="V190" s="157" t="n">
        <f aca="false">IF(B190=0,V189,IF(ISNONTEXT(B190)=TRUE(),INT(B190),INT(LEFT(B190,FIND(".",B190)-1))))</f>
        <v>3</v>
      </c>
      <c r="W190" s="157" t="str">
        <f aca="false">IF(W191=1,1,IF(B190&lt;&gt;0,1,IF(C190&lt;&gt;0,1,IF(D190&lt;&gt;0,1,IF(E190&lt;&gt;0,1,"")))))</f>
        <v/>
      </c>
      <c r="X190" s="157" t="str">
        <f aca="false">IF(V190=0," ",IF(V190&lt;&gt;V189,V190," "))</f>
        <v> </v>
      </c>
      <c r="Y190" s="180"/>
      <c r="Z190" s="75" t="n">
        <f aca="false">IF(V190&lt;&gt;X190,(IF(I190="",G190*INFORMAÇÕES!$U$113,IF(I190="R",G190,0))),0)</f>
        <v>0</v>
      </c>
      <c r="AA190" s="75" t="n">
        <f aca="false">IF(V190&lt;&gt;X190,(IF(I190="",G190*INFORMAÇÕES!$U$114,IF(I190="C",G190,0))),0)</f>
        <v>0</v>
      </c>
      <c r="AB190" s="75" t="n">
        <f aca="false">IF(V190&lt;&gt;X190,(IF(I190="",G190*INFORMAÇÕES!$U$115,IF(I190="CF",G190,0))),0)</f>
        <v>0</v>
      </c>
      <c r="AC190" s="75" t="n">
        <f aca="false">IF(V190&lt;&gt;X190,(IF(I190="",G190*INFORMAÇÕES!$U$116,IF(I190="O",G190,0))),0)</f>
        <v>0</v>
      </c>
      <c r="AD190" s="75" t="n">
        <f aca="false">IF(E190&lt;&gt;0,G190,0)</f>
        <v>0</v>
      </c>
    </row>
    <row r="191" s="174" customFormat="true" ht="14.25" hidden="false" customHeight="false" outlineLevel="0" collapsed="false">
      <c r="A191" s="159" t="n">
        <v>180</v>
      </c>
      <c r="B191" s="160" t="n">
        <f aca="false">M191</f>
        <v>0</v>
      </c>
      <c r="C191" s="161" t="n">
        <f aca="false">O191</f>
        <v>0</v>
      </c>
      <c r="D191" s="162" t="n">
        <f aca="false">P191</f>
        <v>0</v>
      </c>
      <c r="E191" s="163" t="n">
        <f aca="false">ROUND(Q191,2)</f>
        <v>0</v>
      </c>
      <c r="F191" s="163" t="n">
        <f aca="false">TRUNC((1+(IF(OR(H191=0,H191=""),'BDI REF.'!$K$5,CHOOSE(H191,'BDI REF.'!$K$5,'BDI REF.'!$K$6,'BDI REF.'!$K$7))))*R191,2)</f>
        <v>0</v>
      </c>
      <c r="G191" s="163" t="n">
        <f aca="false">IF(E191&lt;&gt;0,ROUND(E191*F191,2),IF(AD191=0,(SUMIF($V$12:$V$1011,B191,$AD$12:$AD$1011)),AD191))</f>
        <v>0</v>
      </c>
      <c r="H191" s="164"/>
      <c r="I191" s="165"/>
      <c r="J191" s="166" t="str">
        <f aca="false">IF(N191&lt;&gt;0,N191,"")</f>
        <v/>
      </c>
      <c r="K191" s="167"/>
      <c r="L191" s="168" t="str">
        <f aca="false">IF(B191&gt;0,"ok","ocultar")</f>
        <v>ocultar</v>
      </c>
      <c r="M191" s="185"/>
      <c r="N191" s="187"/>
      <c r="O191" s="177"/>
      <c r="P191" s="178"/>
      <c r="Q191" s="173"/>
      <c r="R191" s="179"/>
      <c r="S191" s="156"/>
      <c r="U191" s="88"/>
      <c r="V191" s="157" t="n">
        <f aca="false">IF(B191=0,V190,IF(ISNONTEXT(B191)=TRUE(),INT(B191),INT(LEFT(B191,FIND(".",B191)-1))))</f>
        <v>3</v>
      </c>
      <c r="W191" s="157" t="str">
        <f aca="false">IF(W192=1,1,IF(B191&lt;&gt;0,1,IF(C191&lt;&gt;0,1,IF(D191&lt;&gt;0,1,IF(E191&lt;&gt;0,1,"")))))</f>
        <v/>
      </c>
      <c r="X191" s="157" t="str">
        <f aca="false">IF(V191=0," ",IF(V191&lt;&gt;V190,V191," "))</f>
        <v> </v>
      </c>
      <c r="Y191" s="180"/>
      <c r="Z191" s="75" t="n">
        <f aca="false">IF(V191&lt;&gt;X191,(IF(I191="",G191*INFORMAÇÕES!$U$113,IF(I191="R",G191,0))),0)</f>
        <v>0</v>
      </c>
      <c r="AA191" s="75" t="n">
        <f aca="false">IF(V191&lt;&gt;X191,(IF(I191="",G191*INFORMAÇÕES!$U$114,IF(I191="C",G191,0))),0)</f>
        <v>0</v>
      </c>
      <c r="AB191" s="75" t="n">
        <f aca="false">IF(V191&lt;&gt;X191,(IF(I191="",G191*INFORMAÇÕES!$U$115,IF(I191="CF",G191,0))),0)</f>
        <v>0</v>
      </c>
      <c r="AC191" s="75" t="n">
        <f aca="false">IF(V191&lt;&gt;X191,(IF(I191="",G191*INFORMAÇÕES!$U$116,IF(I191="O",G191,0))),0)</f>
        <v>0</v>
      </c>
      <c r="AD191" s="75" t="n">
        <f aca="false">IF(E191&lt;&gt;0,G191,0)</f>
        <v>0</v>
      </c>
    </row>
    <row r="192" s="174" customFormat="true" ht="14.25" hidden="false" customHeight="false" outlineLevel="0" collapsed="false">
      <c r="A192" s="159" t="n">
        <v>181</v>
      </c>
      <c r="B192" s="160" t="n">
        <f aca="false">M192</f>
        <v>0</v>
      </c>
      <c r="C192" s="161" t="n">
        <f aca="false">O192</f>
        <v>0</v>
      </c>
      <c r="D192" s="162" t="n">
        <f aca="false">P192</f>
        <v>0</v>
      </c>
      <c r="E192" s="163" t="n">
        <f aca="false">ROUND(Q192,2)</f>
        <v>0</v>
      </c>
      <c r="F192" s="163" t="n">
        <f aca="false">TRUNC((1+(IF(OR(H192=0,H192=""),'BDI REF.'!$K$5,CHOOSE(H192,'BDI REF.'!$K$5,'BDI REF.'!$K$6,'BDI REF.'!$K$7))))*R192,2)</f>
        <v>0</v>
      </c>
      <c r="G192" s="163" t="n">
        <f aca="false">IF(E192&lt;&gt;0,ROUND(E192*F192,2),IF(AD192=0,(SUMIF($V$12:$V$1011,B192,$AD$12:$AD$1011)),AD192))</f>
        <v>0</v>
      </c>
      <c r="H192" s="164"/>
      <c r="I192" s="165"/>
      <c r="J192" s="166" t="str">
        <f aca="false">IF(N192&lt;&gt;0,N192,"")</f>
        <v/>
      </c>
      <c r="K192" s="167"/>
      <c r="L192" s="168" t="str">
        <f aca="false">IF(B192&gt;0,"ok","ocultar")</f>
        <v>ocultar</v>
      </c>
      <c r="M192" s="185"/>
      <c r="N192" s="187"/>
      <c r="O192" s="177"/>
      <c r="P192" s="178"/>
      <c r="Q192" s="173"/>
      <c r="R192" s="179"/>
      <c r="S192" s="156"/>
      <c r="U192" s="88"/>
      <c r="V192" s="157" t="n">
        <f aca="false">IF(B192=0,V191,IF(ISNONTEXT(B192)=TRUE(),INT(B192),INT(LEFT(B192,FIND(".",B192)-1))))</f>
        <v>3</v>
      </c>
      <c r="W192" s="157" t="str">
        <f aca="false">IF(W193=1,1,IF(B192&lt;&gt;0,1,IF(C192&lt;&gt;0,1,IF(D192&lt;&gt;0,1,IF(E192&lt;&gt;0,1,"")))))</f>
        <v/>
      </c>
      <c r="X192" s="157" t="str">
        <f aca="false">IF(V192=0," ",IF(V192&lt;&gt;V191,V192," "))</f>
        <v> </v>
      </c>
      <c r="Y192" s="180"/>
      <c r="Z192" s="75" t="n">
        <f aca="false">IF(V192&lt;&gt;X192,(IF(I192="",G192*INFORMAÇÕES!$U$113,IF(I192="R",G192,0))),0)</f>
        <v>0</v>
      </c>
      <c r="AA192" s="75" t="n">
        <f aca="false">IF(V192&lt;&gt;X192,(IF(I192="",G192*INFORMAÇÕES!$U$114,IF(I192="C",G192,0))),0)</f>
        <v>0</v>
      </c>
      <c r="AB192" s="75" t="n">
        <f aca="false">IF(V192&lt;&gt;X192,(IF(I192="",G192*INFORMAÇÕES!$U$115,IF(I192="CF",G192,0))),0)</f>
        <v>0</v>
      </c>
      <c r="AC192" s="75" t="n">
        <f aca="false">IF(V192&lt;&gt;X192,(IF(I192="",G192*INFORMAÇÕES!$U$116,IF(I192="O",G192,0))),0)</f>
        <v>0</v>
      </c>
      <c r="AD192" s="75" t="n">
        <f aca="false">IF(E192&lt;&gt;0,G192,0)</f>
        <v>0</v>
      </c>
    </row>
    <row r="193" s="174" customFormat="true" ht="14.25" hidden="false" customHeight="false" outlineLevel="0" collapsed="false">
      <c r="A193" s="159" t="n">
        <v>182</v>
      </c>
      <c r="B193" s="160" t="n">
        <f aca="false">M193</f>
        <v>0</v>
      </c>
      <c r="C193" s="161" t="n">
        <f aca="false">O193</f>
        <v>0</v>
      </c>
      <c r="D193" s="162" t="n">
        <f aca="false">P193</f>
        <v>0</v>
      </c>
      <c r="E193" s="163" t="n">
        <f aca="false">ROUND(Q193,2)</f>
        <v>0</v>
      </c>
      <c r="F193" s="163" t="n">
        <f aca="false">TRUNC((1+(IF(OR(H193=0,H193=""),'BDI REF.'!$K$5,CHOOSE(H193,'BDI REF.'!$K$5,'BDI REF.'!$K$6,'BDI REF.'!$K$7))))*R193,2)</f>
        <v>0</v>
      </c>
      <c r="G193" s="163" t="n">
        <f aca="false">IF(E193&lt;&gt;0,ROUND(E193*F193,2),IF(AD193=0,(SUMIF($V$12:$V$1011,B193,$AD$12:$AD$1011)),AD193))</f>
        <v>0</v>
      </c>
      <c r="H193" s="164"/>
      <c r="I193" s="165"/>
      <c r="J193" s="166" t="str">
        <f aca="false">IF(N193&lt;&gt;0,N193,"")</f>
        <v/>
      </c>
      <c r="K193" s="167"/>
      <c r="L193" s="168" t="str">
        <f aca="false">IF(B193&gt;0,"ok","ocultar")</f>
        <v>ocultar</v>
      </c>
      <c r="M193" s="185"/>
      <c r="N193" s="187"/>
      <c r="O193" s="177"/>
      <c r="P193" s="178"/>
      <c r="Q193" s="173"/>
      <c r="R193" s="179"/>
      <c r="S193" s="156"/>
      <c r="U193" s="88"/>
      <c r="V193" s="157" t="n">
        <f aca="false">IF(B193=0,V192,IF(ISNONTEXT(B193)=TRUE(),INT(B193),INT(LEFT(B193,FIND(".",B193)-1))))</f>
        <v>3</v>
      </c>
      <c r="W193" s="157" t="str">
        <f aca="false">IF(W194=1,1,IF(B193&lt;&gt;0,1,IF(C193&lt;&gt;0,1,IF(D193&lt;&gt;0,1,IF(E193&lt;&gt;0,1,"")))))</f>
        <v/>
      </c>
      <c r="X193" s="157" t="str">
        <f aca="false">IF(V193=0," ",IF(V193&lt;&gt;V192,V193," "))</f>
        <v> </v>
      </c>
      <c r="Y193" s="180"/>
      <c r="Z193" s="75" t="n">
        <f aca="false">IF(V193&lt;&gt;X193,(IF(I193="",G193*INFORMAÇÕES!$U$113,IF(I193="R",G193,0))),0)</f>
        <v>0</v>
      </c>
      <c r="AA193" s="75" t="n">
        <f aca="false">IF(V193&lt;&gt;X193,(IF(I193="",G193*INFORMAÇÕES!$U$114,IF(I193="C",G193,0))),0)</f>
        <v>0</v>
      </c>
      <c r="AB193" s="75" t="n">
        <f aca="false">IF(V193&lt;&gt;X193,(IF(I193="",G193*INFORMAÇÕES!$U$115,IF(I193="CF",G193,0))),0)</f>
        <v>0</v>
      </c>
      <c r="AC193" s="75" t="n">
        <f aca="false">IF(V193&lt;&gt;X193,(IF(I193="",G193*INFORMAÇÕES!$U$116,IF(I193="O",G193,0))),0)</f>
        <v>0</v>
      </c>
      <c r="AD193" s="75" t="n">
        <f aca="false">IF(E193&lt;&gt;0,G193,0)</f>
        <v>0</v>
      </c>
    </row>
    <row r="194" s="174" customFormat="true" ht="14.25" hidden="false" customHeight="false" outlineLevel="0" collapsed="false">
      <c r="A194" s="159" t="n">
        <v>183</v>
      </c>
      <c r="B194" s="160" t="n">
        <f aca="false">M194</f>
        <v>0</v>
      </c>
      <c r="C194" s="161" t="n">
        <f aca="false">O194</f>
        <v>0</v>
      </c>
      <c r="D194" s="162" t="n">
        <f aca="false">P194</f>
        <v>0</v>
      </c>
      <c r="E194" s="163" t="n">
        <f aca="false">ROUND(Q194,2)</f>
        <v>0</v>
      </c>
      <c r="F194" s="163" t="n">
        <f aca="false">TRUNC((1+(IF(OR(H194=0,H194=""),'BDI REF.'!$K$5,CHOOSE(H194,'BDI REF.'!$K$5,'BDI REF.'!$K$6,'BDI REF.'!$K$7))))*R194,2)</f>
        <v>0</v>
      </c>
      <c r="G194" s="163" t="n">
        <f aca="false">IF(E194&lt;&gt;0,ROUND(E194*F194,2),IF(AD194=0,(SUMIF($V$12:$V$1011,B194,$AD$12:$AD$1011)),AD194))</f>
        <v>0</v>
      </c>
      <c r="H194" s="164"/>
      <c r="I194" s="165"/>
      <c r="J194" s="166" t="str">
        <f aca="false">IF(N194&lt;&gt;0,N194,"")</f>
        <v/>
      </c>
      <c r="K194" s="167"/>
      <c r="L194" s="168" t="str">
        <f aca="false">IF(B194&gt;0,"ok","ocultar")</f>
        <v>ocultar</v>
      </c>
      <c r="M194" s="185"/>
      <c r="N194" s="187"/>
      <c r="O194" s="177"/>
      <c r="P194" s="178"/>
      <c r="Q194" s="173"/>
      <c r="R194" s="179"/>
      <c r="S194" s="156"/>
      <c r="U194" s="88"/>
      <c r="V194" s="157" t="n">
        <f aca="false">IF(B194=0,V193,IF(ISNONTEXT(B194)=TRUE(),INT(B194),INT(LEFT(B194,FIND(".",B194)-1))))</f>
        <v>3</v>
      </c>
      <c r="W194" s="157" t="str">
        <f aca="false">IF(W195=1,1,IF(B194&lt;&gt;0,1,IF(C194&lt;&gt;0,1,IF(D194&lt;&gt;0,1,IF(E194&lt;&gt;0,1,"")))))</f>
        <v/>
      </c>
      <c r="X194" s="157" t="str">
        <f aca="false">IF(V194=0," ",IF(V194&lt;&gt;V193,V194," "))</f>
        <v> </v>
      </c>
      <c r="Y194" s="180"/>
      <c r="Z194" s="75" t="n">
        <f aca="false">IF(V194&lt;&gt;X194,(IF(I194="",G194*INFORMAÇÕES!$U$113,IF(I194="R",G194,0))),0)</f>
        <v>0</v>
      </c>
      <c r="AA194" s="75" t="n">
        <f aca="false">IF(V194&lt;&gt;X194,(IF(I194="",G194*INFORMAÇÕES!$U$114,IF(I194="C",G194,0))),0)</f>
        <v>0</v>
      </c>
      <c r="AB194" s="75" t="n">
        <f aca="false">IF(V194&lt;&gt;X194,(IF(I194="",G194*INFORMAÇÕES!$U$115,IF(I194="CF",G194,0))),0)</f>
        <v>0</v>
      </c>
      <c r="AC194" s="75" t="n">
        <f aca="false">IF(V194&lt;&gt;X194,(IF(I194="",G194*INFORMAÇÕES!$U$116,IF(I194="O",G194,0))),0)</f>
        <v>0</v>
      </c>
      <c r="AD194" s="75" t="n">
        <f aca="false">IF(E194&lt;&gt;0,G194,0)</f>
        <v>0</v>
      </c>
    </row>
    <row r="195" s="174" customFormat="true" ht="14.25" hidden="false" customHeight="false" outlineLevel="0" collapsed="false">
      <c r="A195" s="159" t="n">
        <v>184</v>
      </c>
      <c r="B195" s="160" t="n">
        <f aca="false">M195</f>
        <v>0</v>
      </c>
      <c r="C195" s="161" t="n">
        <f aca="false">O195</f>
        <v>0</v>
      </c>
      <c r="D195" s="162" t="n">
        <f aca="false">P195</f>
        <v>0</v>
      </c>
      <c r="E195" s="163" t="n">
        <f aca="false">ROUND(Q195,2)</f>
        <v>0</v>
      </c>
      <c r="F195" s="163" t="n">
        <f aca="false">TRUNC((1+(IF(OR(H195=0,H195=""),'BDI REF.'!$K$5,CHOOSE(H195,'BDI REF.'!$K$5,'BDI REF.'!$K$6,'BDI REF.'!$K$7))))*R195,2)</f>
        <v>0</v>
      </c>
      <c r="G195" s="163" t="n">
        <f aca="false">IF(E195&lt;&gt;0,ROUND(E195*F195,2),IF(AD195=0,(SUMIF($V$12:$V$1011,B195,$AD$12:$AD$1011)),AD195))</f>
        <v>0</v>
      </c>
      <c r="H195" s="164"/>
      <c r="I195" s="165"/>
      <c r="J195" s="166" t="str">
        <f aca="false">IF(N195&lt;&gt;0,N195,"")</f>
        <v/>
      </c>
      <c r="K195" s="167"/>
      <c r="L195" s="168" t="str">
        <f aca="false">IF(B195&gt;0,"ok","ocultar")</f>
        <v>ocultar</v>
      </c>
      <c r="M195" s="185"/>
      <c r="N195" s="187"/>
      <c r="O195" s="177"/>
      <c r="P195" s="178"/>
      <c r="Q195" s="173"/>
      <c r="R195" s="179"/>
      <c r="S195" s="156"/>
      <c r="U195" s="88"/>
      <c r="V195" s="157" t="n">
        <f aca="false">IF(B195=0,V194,IF(ISNONTEXT(B195)=TRUE(),INT(B195),INT(LEFT(B195,FIND(".",B195)-1))))</f>
        <v>3</v>
      </c>
      <c r="W195" s="157" t="str">
        <f aca="false">IF(W196=1,1,IF(B195&lt;&gt;0,1,IF(C195&lt;&gt;0,1,IF(D195&lt;&gt;0,1,IF(E195&lt;&gt;0,1,"")))))</f>
        <v/>
      </c>
      <c r="X195" s="157" t="str">
        <f aca="false">IF(V195=0," ",IF(V195&lt;&gt;V194,V195," "))</f>
        <v> </v>
      </c>
      <c r="Y195" s="180"/>
      <c r="Z195" s="75" t="n">
        <f aca="false">IF(V195&lt;&gt;X195,(IF(I195="",G195*INFORMAÇÕES!$U$113,IF(I195="R",G195,0))),0)</f>
        <v>0</v>
      </c>
      <c r="AA195" s="75" t="n">
        <f aca="false">IF(V195&lt;&gt;X195,(IF(I195="",G195*INFORMAÇÕES!$U$114,IF(I195="C",G195,0))),0)</f>
        <v>0</v>
      </c>
      <c r="AB195" s="75" t="n">
        <f aca="false">IF(V195&lt;&gt;X195,(IF(I195="",G195*INFORMAÇÕES!$U$115,IF(I195="CF",G195,0))),0)</f>
        <v>0</v>
      </c>
      <c r="AC195" s="75" t="n">
        <f aca="false">IF(V195&lt;&gt;X195,(IF(I195="",G195*INFORMAÇÕES!$U$116,IF(I195="O",G195,0))),0)</f>
        <v>0</v>
      </c>
      <c r="AD195" s="75" t="n">
        <f aca="false">IF(E195&lt;&gt;0,G195,0)</f>
        <v>0</v>
      </c>
    </row>
    <row r="196" s="174" customFormat="true" ht="14.25" hidden="false" customHeight="false" outlineLevel="0" collapsed="false">
      <c r="A196" s="159" t="n">
        <v>185</v>
      </c>
      <c r="B196" s="160" t="n">
        <f aca="false">M196</f>
        <v>0</v>
      </c>
      <c r="C196" s="161" t="n">
        <f aca="false">O196</f>
        <v>0</v>
      </c>
      <c r="D196" s="162" t="n">
        <f aca="false">P196</f>
        <v>0</v>
      </c>
      <c r="E196" s="163" t="n">
        <f aca="false">ROUND(Q196,2)</f>
        <v>0</v>
      </c>
      <c r="F196" s="163" t="n">
        <f aca="false">TRUNC((1+(IF(OR(H196=0,H196=""),'BDI REF.'!$K$5,CHOOSE(H196,'BDI REF.'!$K$5,'BDI REF.'!$K$6,'BDI REF.'!$K$7))))*R196,2)</f>
        <v>0</v>
      </c>
      <c r="G196" s="163" t="n">
        <f aca="false">IF(E196&lt;&gt;0,ROUND(E196*F196,2),IF(AD196=0,(SUMIF($V$12:$V$1011,B196,$AD$12:$AD$1011)),AD196))</f>
        <v>0</v>
      </c>
      <c r="H196" s="164"/>
      <c r="I196" s="165"/>
      <c r="J196" s="166" t="str">
        <f aca="false">IF(N196&lt;&gt;0,N196,"")</f>
        <v/>
      </c>
      <c r="K196" s="167"/>
      <c r="L196" s="168" t="str">
        <f aca="false">IF(B196&gt;0,"ok","ocultar")</f>
        <v>ocultar</v>
      </c>
      <c r="M196" s="185"/>
      <c r="N196" s="187"/>
      <c r="O196" s="177"/>
      <c r="P196" s="178"/>
      <c r="Q196" s="173"/>
      <c r="R196" s="179"/>
      <c r="S196" s="156"/>
      <c r="U196" s="88"/>
      <c r="V196" s="157" t="n">
        <f aca="false">IF(B196=0,V195,IF(ISNONTEXT(B196)=TRUE(),INT(B196),INT(LEFT(B196,FIND(".",B196)-1))))</f>
        <v>3</v>
      </c>
      <c r="W196" s="157" t="str">
        <f aca="false">IF(W197=1,1,IF(B196&lt;&gt;0,1,IF(C196&lt;&gt;0,1,IF(D196&lt;&gt;0,1,IF(E196&lt;&gt;0,1,"")))))</f>
        <v/>
      </c>
      <c r="X196" s="157" t="str">
        <f aca="false">IF(V196=0," ",IF(V196&lt;&gt;V195,V196," "))</f>
        <v> </v>
      </c>
      <c r="Y196" s="180"/>
      <c r="Z196" s="75" t="n">
        <f aca="false">IF(V196&lt;&gt;X196,(IF(I196="",G196*INFORMAÇÕES!$U$113,IF(I196="R",G196,0))),0)</f>
        <v>0</v>
      </c>
      <c r="AA196" s="75" t="n">
        <f aca="false">IF(V196&lt;&gt;X196,(IF(I196="",G196*INFORMAÇÕES!$U$114,IF(I196="C",G196,0))),0)</f>
        <v>0</v>
      </c>
      <c r="AB196" s="75" t="n">
        <f aca="false">IF(V196&lt;&gt;X196,(IF(I196="",G196*INFORMAÇÕES!$U$115,IF(I196="CF",G196,0))),0)</f>
        <v>0</v>
      </c>
      <c r="AC196" s="75" t="n">
        <f aca="false">IF(V196&lt;&gt;X196,(IF(I196="",G196*INFORMAÇÕES!$U$116,IF(I196="O",G196,0))),0)</f>
        <v>0</v>
      </c>
      <c r="AD196" s="75" t="n">
        <f aca="false">IF(E196&lt;&gt;0,G196,0)</f>
        <v>0</v>
      </c>
    </row>
    <row r="197" s="174" customFormat="true" ht="14.25" hidden="false" customHeight="false" outlineLevel="0" collapsed="false">
      <c r="A197" s="159" t="n">
        <v>186</v>
      </c>
      <c r="B197" s="160" t="n">
        <f aca="false">M197</f>
        <v>0</v>
      </c>
      <c r="C197" s="161" t="n">
        <f aca="false">O197</f>
        <v>0</v>
      </c>
      <c r="D197" s="162" t="n">
        <f aca="false">P197</f>
        <v>0</v>
      </c>
      <c r="E197" s="163" t="n">
        <f aca="false">ROUND(Q197,2)</f>
        <v>0</v>
      </c>
      <c r="F197" s="163" t="n">
        <f aca="false">TRUNC((1+(IF(OR(H197=0,H197=""),'BDI REF.'!$K$5,CHOOSE(H197,'BDI REF.'!$K$5,'BDI REF.'!$K$6,'BDI REF.'!$K$7))))*R197,2)</f>
        <v>0</v>
      </c>
      <c r="G197" s="163" t="n">
        <f aca="false">IF(E197&lt;&gt;0,ROUND(E197*F197,2),IF(AD197=0,(SUMIF($V$12:$V$1011,B197,$AD$12:$AD$1011)),AD197))</f>
        <v>0</v>
      </c>
      <c r="H197" s="164"/>
      <c r="I197" s="165"/>
      <c r="J197" s="166" t="str">
        <f aca="false">IF(N197&lt;&gt;0,N197,"")</f>
        <v/>
      </c>
      <c r="K197" s="167"/>
      <c r="L197" s="168" t="str">
        <f aca="false">IF(B197&gt;0,"ok","ocultar")</f>
        <v>ocultar</v>
      </c>
      <c r="M197" s="185"/>
      <c r="N197" s="187"/>
      <c r="O197" s="177"/>
      <c r="P197" s="178"/>
      <c r="Q197" s="173"/>
      <c r="R197" s="179"/>
      <c r="S197" s="156"/>
      <c r="U197" s="88"/>
      <c r="V197" s="157" t="n">
        <f aca="false">IF(B197=0,V196,IF(ISNONTEXT(B197)=TRUE(),INT(B197),INT(LEFT(B197,FIND(".",B197)-1))))</f>
        <v>3</v>
      </c>
      <c r="W197" s="157" t="str">
        <f aca="false">IF(W198=1,1,IF(B197&lt;&gt;0,1,IF(C197&lt;&gt;0,1,IF(D197&lt;&gt;0,1,IF(E197&lt;&gt;0,1,"")))))</f>
        <v/>
      </c>
      <c r="X197" s="157" t="str">
        <f aca="false">IF(V197=0," ",IF(V197&lt;&gt;V196,V197," "))</f>
        <v> </v>
      </c>
      <c r="Y197" s="180"/>
      <c r="Z197" s="75" t="n">
        <f aca="false">IF(V197&lt;&gt;X197,(IF(I197="",G197*INFORMAÇÕES!$U$113,IF(I197="R",G197,0))),0)</f>
        <v>0</v>
      </c>
      <c r="AA197" s="75" t="n">
        <f aca="false">IF(V197&lt;&gt;X197,(IF(I197="",G197*INFORMAÇÕES!$U$114,IF(I197="C",G197,0))),0)</f>
        <v>0</v>
      </c>
      <c r="AB197" s="75" t="n">
        <f aca="false">IF(V197&lt;&gt;X197,(IF(I197="",G197*INFORMAÇÕES!$U$115,IF(I197="CF",G197,0))),0)</f>
        <v>0</v>
      </c>
      <c r="AC197" s="75" t="n">
        <f aca="false">IF(V197&lt;&gt;X197,(IF(I197="",G197*INFORMAÇÕES!$U$116,IF(I197="O",G197,0))),0)</f>
        <v>0</v>
      </c>
      <c r="AD197" s="75" t="n">
        <f aca="false">IF(E197&lt;&gt;0,G197,0)</f>
        <v>0</v>
      </c>
    </row>
    <row r="198" s="174" customFormat="true" ht="14.25" hidden="false" customHeight="false" outlineLevel="0" collapsed="false">
      <c r="A198" s="159" t="n">
        <v>187</v>
      </c>
      <c r="B198" s="160" t="n">
        <f aca="false">M198</f>
        <v>0</v>
      </c>
      <c r="C198" s="161" t="n">
        <f aca="false">O198</f>
        <v>0</v>
      </c>
      <c r="D198" s="162" t="n">
        <f aca="false">P198</f>
        <v>0</v>
      </c>
      <c r="E198" s="163" t="n">
        <f aca="false">ROUND(Q198,2)</f>
        <v>0</v>
      </c>
      <c r="F198" s="163" t="n">
        <f aca="false">TRUNC((1+(IF(OR(H198=0,H198=""),'BDI REF.'!$K$5,CHOOSE(H198,'BDI REF.'!$K$5,'BDI REF.'!$K$6,'BDI REF.'!$K$7))))*R198,2)</f>
        <v>0</v>
      </c>
      <c r="G198" s="163" t="n">
        <f aca="false">IF(E198&lt;&gt;0,ROUND(E198*F198,2),IF(AD198=0,(SUMIF($V$12:$V$1011,B198,$AD$12:$AD$1011)),AD198))</f>
        <v>0</v>
      </c>
      <c r="H198" s="164"/>
      <c r="I198" s="165"/>
      <c r="J198" s="166" t="str">
        <f aca="false">IF(N198&lt;&gt;0,N198,"")</f>
        <v/>
      </c>
      <c r="K198" s="167"/>
      <c r="L198" s="168" t="str">
        <f aca="false">IF(B198&gt;0,"ok","ocultar")</f>
        <v>ocultar</v>
      </c>
      <c r="M198" s="185"/>
      <c r="N198" s="187"/>
      <c r="O198" s="177"/>
      <c r="P198" s="178"/>
      <c r="Q198" s="173"/>
      <c r="R198" s="179"/>
      <c r="S198" s="156"/>
      <c r="U198" s="88"/>
      <c r="V198" s="157" t="n">
        <f aca="false">IF(B198=0,V197,IF(ISNONTEXT(B198)=TRUE(),INT(B198),INT(LEFT(B198,FIND(".",B198)-1))))</f>
        <v>3</v>
      </c>
      <c r="W198" s="157" t="str">
        <f aca="false">IF(W199=1,1,IF(B198&lt;&gt;0,1,IF(C198&lt;&gt;0,1,IF(D198&lt;&gt;0,1,IF(E198&lt;&gt;0,1,"")))))</f>
        <v/>
      </c>
      <c r="X198" s="157" t="str">
        <f aca="false">IF(V198=0," ",IF(V198&lt;&gt;V197,V198," "))</f>
        <v> </v>
      </c>
      <c r="Y198" s="180"/>
      <c r="Z198" s="75" t="n">
        <f aca="false">IF(V198&lt;&gt;X198,(IF(I198="",G198*INFORMAÇÕES!$U$113,IF(I198="R",G198,0))),0)</f>
        <v>0</v>
      </c>
      <c r="AA198" s="75" t="n">
        <f aca="false">IF(V198&lt;&gt;X198,(IF(I198="",G198*INFORMAÇÕES!$U$114,IF(I198="C",G198,0))),0)</f>
        <v>0</v>
      </c>
      <c r="AB198" s="75" t="n">
        <f aca="false">IF(V198&lt;&gt;X198,(IF(I198="",G198*INFORMAÇÕES!$U$115,IF(I198="CF",G198,0))),0)</f>
        <v>0</v>
      </c>
      <c r="AC198" s="75" t="n">
        <f aca="false">IF(V198&lt;&gt;X198,(IF(I198="",G198*INFORMAÇÕES!$U$116,IF(I198="O",G198,0))),0)</f>
        <v>0</v>
      </c>
      <c r="AD198" s="75" t="n">
        <f aca="false">IF(E198&lt;&gt;0,G198,0)</f>
        <v>0</v>
      </c>
    </row>
    <row r="199" s="174" customFormat="true" ht="14.25" hidden="false" customHeight="false" outlineLevel="0" collapsed="false">
      <c r="A199" s="159" t="n">
        <v>188</v>
      </c>
      <c r="B199" s="160" t="n">
        <f aca="false">M199</f>
        <v>0</v>
      </c>
      <c r="C199" s="161" t="n">
        <f aca="false">O199</f>
        <v>0</v>
      </c>
      <c r="D199" s="162" t="n">
        <f aca="false">P199</f>
        <v>0</v>
      </c>
      <c r="E199" s="163" t="n">
        <f aca="false">ROUND(Q199,2)</f>
        <v>0</v>
      </c>
      <c r="F199" s="163" t="n">
        <f aca="false">TRUNC((1+(IF(OR(H199=0,H199=""),'BDI REF.'!$K$5,CHOOSE(H199,'BDI REF.'!$K$5,'BDI REF.'!$K$6,'BDI REF.'!$K$7))))*R199,2)</f>
        <v>0</v>
      </c>
      <c r="G199" s="163" t="n">
        <f aca="false">IF(E199&lt;&gt;0,ROUND(E199*F199,2),IF(AD199=0,(SUMIF($V$12:$V$1011,B199,$AD$12:$AD$1011)),AD199))</f>
        <v>0</v>
      </c>
      <c r="H199" s="164"/>
      <c r="I199" s="165"/>
      <c r="J199" s="166" t="str">
        <f aca="false">IF(N199&lt;&gt;0,N199,"")</f>
        <v/>
      </c>
      <c r="K199" s="167"/>
      <c r="L199" s="168" t="str">
        <f aca="false">IF(B199&gt;0,"ok","ocultar")</f>
        <v>ocultar</v>
      </c>
      <c r="M199" s="185"/>
      <c r="N199" s="187"/>
      <c r="O199" s="177"/>
      <c r="P199" s="178"/>
      <c r="Q199" s="173"/>
      <c r="R199" s="179"/>
      <c r="S199" s="156"/>
      <c r="U199" s="88"/>
      <c r="V199" s="157" t="n">
        <f aca="false">IF(B199=0,V198,IF(ISNONTEXT(B199)=TRUE(),INT(B199),INT(LEFT(B199,FIND(".",B199)-1))))</f>
        <v>3</v>
      </c>
      <c r="W199" s="157" t="str">
        <f aca="false">IF(W200=1,1,IF(B199&lt;&gt;0,1,IF(C199&lt;&gt;0,1,IF(D199&lt;&gt;0,1,IF(E199&lt;&gt;0,1,"")))))</f>
        <v/>
      </c>
      <c r="X199" s="157" t="str">
        <f aca="false">IF(V199=0," ",IF(V199&lt;&gt;V198,V199," "))</f>
        <v> </v>
      </c>
      <c r="Y199" s="180"/>
      <c r="Z199" s="75" t="n">
        <f aca="false">IF(V199&lt;&gt;X199,(IF(I199="",G199*INFORMAÇÕES!$U$113,IF(I199="R",G199,0))),0)</f>
        <v>0</v>
      </c>
      <c r="AA199" s="75" t="n">
        <f aca="false">IF(V199&lt;&gt;X199,(IF(I199="",G199*INFORMAÇÕES!$U$114,IF(I199="C",G199,0))),0)</f>
        <v>0</v>
      </c>
      <c r="AB199" s="75" t="n">
        <f aca="false">IF(V199&lt;&gt;X199,(IF(I199="",G199*INFORMAÇÕES!$U$115,IF(I199="CF",G199,0))),0)</f>
        <v>0</v>
      </c>
      <c r="AC199" s="75" t="n">
        <f aca="false">IF(V199&lt;&gt;X199,(IF(I199="",G199*INFORMAÇÕES!$U$116,IF(I199="O",G199,0))),0)</f>
        <v>0</v>
      </c>
      <c r="AD199" s="75" t="n">
        <f aca="false">IF(E199&lt;&gt;0,G199,0)</f>
        <v>0</v>
      </c>
    </row>
    <row r="200" s="174" customFormat="true" ht="14.25" hidden="false" customHeight="false" outlineLevel="0" collapsed="false">
      <c r="A200" s="159" t="n">
        <v>189</v>
      </c>
      <c r="B200" s="160" t="n">
        <f aca="false">M200</f>
        <v>0</v>
      </c>
      <c r="C200" s="161" t="n">
        <f aca="false">O200</f>
        <v>0</v>
      </c>
      <c r="D200" s="162" t="n">
        <f aca="false">P200</f>
        <v>0</v>
      </c>
      <c r="E200" s="163" t="n">
        <f aca="false">ROUND(Q200,2)</f>
        <v>0</v>
      </c>
      <c r="F200" s="163" t="n">
        <f aca="false">TRUNC((1+(IF(OR(H200=0,H200=""),'BDI REF.'!$K$5,CHOOSE(H200,'BDI REF.'!$K$5,'BDI REF.'!$K$6,'BDI REF.'!$K$7))))*R200,2)</f>
        <v>0</v>
      </c>
      <c r="G200" s="163" t="n">
        <f aca="false">IF(E200&lt;&gt;0,ROUND(E200*F200,2),IF(AD200=0,(SUMIF($V$12:$V$1011,B200,$AD$12:$AD$1011)),AD200))</f>
        <v>0</v>
      </c>
      <c r="H200" s="164"/>
      <c r="I200" s="165"/>
      <c r="J200" s="166" t="str">
        <f aca="false">IF(N200&lt;&gt;0,N200,"")</f>
        <v/>
      </c>
      <c r="K200" s="167"/>
      <c r="L200" s="168" t="str">
        <f aca="false">IF(B200&gt;0,"ok","ocultar")</f>
        <v>ocultar</v>
      </c>
      <c r="M200" s="185"/>
      <c r="N200" s="187"/>
      <c r="O200" s="177"/>
      <c r="P200" s="178"/>
      <c r="Q200" s="173"/>
      <c r="R200" s="179"/>
      <c r="S200" s="156"/>
      <c r="U200" s="88"/>
      <c r="V200" s="157" t="n">
        <f aca="false">IF(B200=0,V199,IF(ISNONTEXT(B200)=TRUE(),INT(B200),INT(LEFT(B200,FIND(".",B200)-1))))</f>
        <v>3</v>
      </c>
      <c r="W200" s="157" t="str">
        <f aca="false">IF(W201=1,1,IF(B200&lt;&gt;0,1,IF(C200&lt;&gt;0,1,IF(D200&lt;&gt;0,1,IF(E200&lt;&gt;0,1,"")))))</f>
        <v/>
      </c>
      <c r="X200" s="157" t="str">
        <f aca="false">IF(V200=0," ",IF(V200&lt;&gt;V199,V200," "))</f>
        <v> </v>
      </c>
      <c r="Y200" s="180"/>
      <c r="Z200" s="75" t="n">
        <f aca="false">IF(V200&lt;&gt;X200,(IF(I200="",G200*INFORMAÇÕES!$U$113,IF(I200="R",G200,0))),0)</f>
        <v>0</v>
      </c>
      <c r="AA200" s="75" t="n">
        <f aca="false">IF(V200&lt;&gt;X200,(IF(I200="",G200*INFORMAÇÕES!$U$114,IF(I200="C",G200,0))),0)</f>
        <v>0</v>
      </c>
      <c r="AB200" s="75" t="n">
        <f aca="false">IF(V200&lt;&gt;X200,(IF(I200="",G200*INFORMAÇÕES!$U$115,IF(I200="CF",G200,0))),0)</f>
        <v>0</v>
      </c>
      <c r="AC200" s="75" t="n">
        <f aca="false">IF(V200&lt;&gt;X200,(IF(I200="",G200*INFORMAÇÕES!$U$116,IF(I200="O",G200,0))),0)</f>
        <v>0</v>
      </c>
      <c r="AD200" s="75" t="n">
        <f aca="false">IF(E200&lt;&gt;0,G200,0)</f>
        <v>0</v>
      </c>
    </row>
    <row r="201" s="174" customFormat="true" ht="14.25" hidden="false" customHeight="false" outlineLevel="0" collapsed="false">
      <c r="A201" s="159" t="n">
        <v>190</v>
      </c>
      <c r="B201" s="160" t="n">
        <f aca="false">M201</f>
        <v>0</v>
      </c>
      <c r="C201" s="161" t="n">
        <f aca="false">O201</f>
        <v>0</v>
      </c>
      <c r="D201" s="162" t="n">
        <f aca="false">P201</f>
        <v>0</v>
      </c>
      <c r="E201" s="163" t="n">
        <f aca="false">ROUND(Q201,2)</f>
        <v>0</v>
      </c>
      <c r="F201" s="163" t="n">
        <f aca="false">TRUNC((1+(IF(OR(H201=0,H201=""),'BDI REF.'!$K$5,CHOOSE(H201,'BDI REF.'!$K$5,'BDI REF.'!$K$6,'BDI REF.'!$K$7))))*R201,2)</f>
        <v>0</v>
      </c>
      <c r="G201" s="163" t="n">
        <f aca="false">IF(E201&lt;&gt;0,ROUND(E201*F201,2),IF(AD201=0,(SUMIF($V$12:$V$1011,B201,$AD$12:$AD$1011)),AD201))</f>
        <v>0</v>
      </c>
      <c r="H201" s="164"/>
      <c r="I201" s="165"/>
      <c r="J201" s="166" t="str">
        <f aca="false">IF(N201&lt;&gt;0,N201,"")</f>
        <v/>
      </c>
      <c r="K201" s="167"/>
      <c r="L201" s="168" t="str">
        <f aca="false">IF(B201&gt;0,"ok","ocultar")</f>
        <v>ocultar</v>
      </c>
      <c r="M201" s="185"/>
      <c r="N201" s="184"/>
      <c r="O201" s="177"/>
      <c r="P201" s="178"/>
      <c r="Q201" s="173"/>
      <c r="R201" s="179"/>
      <c r="S201" s="156"/>
      <c r="U201" s="88"/>
      <c r="V201" s="157" t="n">
        <f aca="false">IF(B201=0,V200,IF(ISNONTEXT(B201)=TRUE(),INT(B201),INT(LEFT(B201,FIND(".",B201)-1))))</f>
        <v>3</v>
      </c>
      <c r="W201" s="157" t="str">
        <f aca="false">IF(W202=1,1,IF(B201&lt;&gt;0,1,IF(C201&lt;&gt;0,1,IF(D201&lt;&gt;0,1,IF(E201&lt;&gt;0,1,"")))))</f>
        <v/>
      </c>
      <c r="X201" s="157" t="str">
        <f aca="false">IF(V201=0," ",IF(V201&lt;&gt;V200,V201," "))</f>
        <v> </v>
      </c>
      <c r="Y201" s="180"/>
      <c r="Z201" s="75" t="n">
        <f aca="false">IF(V201&lt;&gt;X201,(IF(I201="",G201*INFORMAÇÕES!$U$113,IF(I201="R",G201,0))),0)</f>
        <v>0</v>
      </c>
      <c r="AA201" s="75" t="n">
        <f aca="false">IF(V201&lt;&gt;X201,(IF(I201="",G201*INFORMAÇÕES!$U$114,IF(I201="C",G201,0))),0)</f>
        <v>0</v>
      </c>
      <c r="AB201" s="75" t="n">
        <f aca="false">IF(V201&lt;&gt;X201,(IF(I201="",G201*INFORMAÇÕES!$U$115,IF(I201="CF",G201,0))),0)</f>
        <v>0</v>
      </c>
      <c r="AC201" s="75" t="n">
        <f aca="false">IF(V201&lt;&gt;X201,(IF(I201="",G201*INFORMAÇÕES!$U$116,IF(I201="O",G201,0))),0)</f>
        <v>0</v>
      </c>
      <c r="AD201" s="75" t="n">
        <f aca="false">IF(E201&lt;&gt;0,G201,0)</f>
        <v>0</v>
      </c>
    </row>
    <row r="202" s="174" customFormat="true" ht="14.25" hidden="false" customHeight="false" outlineLevel="0" collapsed="false">
      <c r="A202" s="159" t="n">
        <v>191</v>
      </c>
      <c r="B202" s="160" t="n">
        <f aca="false">M202</f>
        <v>0</v>
      </c>
      <c r="C202" s="161" t="n">
        <f aca="false">O202</f>
        <v>0</v>
      </c>
      <c r="D202" s="162" t="n">
        <f aca="false">P202</f>
        <v>0</v>
      </c>
      <c r="E202" s="163" t="n">
        <f aca="false">ROUND(Q202,2)</f>
        <v>0</v>
      </c>
      <c r="F202" s="163" t="n">
        <f aca="false">TRUNC((1+(IF(OR(H202=0,H202=""),'BDI REF.'!$K$5,CHOOSE(H202,'BDI REF.'!$K$5,'BDI REF.'!$K$6,'BDI REF.'!$K$7))))*R202,2)</f>
        <v>0</v>
      </c>
      <c r="G202" s="163" t="n">
        <f aca="false">IF(E202&lt;&gt;0,ROUND(E202*F202,2),IF(AD202=0,(SUMIF($V$12:$V$1011,B202,$AD$12:$AD$1011)),AD202))</f>
        <v>0</v>
      </c>
      <c r="H202" s="164"/>
      <c r="I202" s="165"/>
      <c r="J202" s="166" t="str">
        <f aca="false">IF(N202&lt;&gt;0,N202,"")</f>
        <v/>
      </c>
      <c r="K202" s="167"/>
      <c r="L202" s="168" t="str">
        <f aca="false">IF(B202&gt;0,"ok","ocultar")</f>
        <v>ocultar</v>
      </c>
      <c r="M202" s="185"/>
      <c r="N202" s="184"/>
      <c r="O202" s="177"/>
      <c r="P202" s="178"/>
      <c r="Q202" s="173"/>
      <c r="R202" s="179"/>
      <c r="S202" s="156"/>
      <c r="U202" s="88"/>
      <c r="V202" s="157" t="n">
        <f aca="false">IF(B202=0,V201,IF(ISNONTEXT(B202)=TRUE(),INT(B202),INT(LEFT(B202,FIND(".",B202)-1))))</f>
        <v>3</v>
      </c>
      <c r="W202" s="157" t="str">
        <f aca="false">IF(W203=1,1,IF(B202&lt;&gt;0,1,IF(C202&lt;&gt;0,1,IF(D202&lt;&gt;0,1,IF(E202&lt;&gt;0,1,"")))))</f>
        <v/>
      </c>
      <c r="X202" s="157" t="str">
        <f aca="false">IF(V202=0," ",IF(V202&lt;&gt;V201,V202," "))</f>
        <v> </v>
      </c>
      <c r="Y202" s="180"/>
      <c r="Z202" s="75" t="n">
        <f aca="false">IF(V202&lt;&gt;X202,(IF(I202="",G202*INFORMAÇÕES!$U$113,IF(I202="R",G202,0))),0)</f>
        <v>0</v>
      </c>
      <c r="AA202" s="75" t="n">
        <f aca="false">IF(V202&lt;&gt;X202,(IF(I202="",G202*INFORMAÇÕES!$U$114,IF(I202="C",G202,0))),0)</f>
        <v>0</v>
      </c>
      <c r="AB202" s="75" t="n">
        <f aca="false">IF(V202&lt;&gt;X202,(IF(I202="",G202*INFORMAÇÕES!$U$115,IF(I202="CF",G202,0))),0)</f>
        <v>0</v>
      </c>
      <c r="AC202" s="75" t="n">
        <f aca="false">IF(V202&lt;&gt;X202,(IF(I202="",G202*INFORMAÇÕES!$U$116,IF(I202="O",G202,0))),0)</f>
        <v>0</v>
      </c>
      <c r="AD202" s="75" t="n">
        <f aca="false">IF(E202&lt;&gt;0,G202,0)</f>
        <v>0</v>
      </c>
    </row>
    <row r="203" s="174" customFormat="true" ht="14.25" hidden="false" customHeight="false" outlineLevel="0" collapsed="false">
      <c r="A203" s="159" t="n">
        <v>192</v>
      </c>
      <c r="B203" s="160" t="n">
        <f aca="false">M203</f>
        <v>0</v>
      </c>
      <c r="C203" s="161" t="n">
        <f aca="false">O203</f>
        <v>0</v>
      </c>
      <c r="D203" s="162" t="n">
        <f aca="false">P203</f>
        <v>0</v>
      </c>
      <c r="E203" s="163" t="n">
        <f aca="false">ROUND(Q203,2)</f>
        <v>0</v>
      </c>
      <c r="F203" s="163" t="n">
        <f aca="false">TRUNC((1+(IF(OR(H203=0,H203=""),'BDI REF.'!$K$5,CHOOSE(H203,'BDI REF.'!$K$5,'BDI REF.'!$K$6,'BDI REF.'!$K$7))))*R203,2)</f>
        <v>0</v>
      </c>
      <c r="G203" s="163" t="n">
        <f aca="false">IF(E203&lt;&gt;0,ROUND(E203*F203,2),IF(AD203=0,(SUMIF($V$12:$V$1011,B203,$AD$12:$AD$1011)),AD203))</f>
        <v>0</v>
      </c>
      <c r="H203" s="164"/>
      <c r="I203" s="165"/>
      <c r="J203" s="166" t="str">
        <f aca="false">IF(N203&lt;&gt;0,N203,"")</f>
        <v/>
      </c>
      <c r="K203" s="167"/>
      <c r="L203" s="168" t="str">
        <f aca="false">IF(B203&gt;0,"ok","ocultar")</f>
        <v>ocultar</v>
      </c>
      <c r="M203" s="185"/>
      <c r="N203" s="184"/>
      <c r="O203" s="177"/>
      <c r="P203" s="178"/>
      <c r="Q203" s="173"/>
      <c r="R203" s="179"/>
      <c r="S203" s="156"/>
      <c r="U203" s="88"/>
      <c r="V203" s="157" t="n">
        <f aca="false">IF(B203=0,V202,IF(ISNONTEXT(B203)=TRUE(),INT(B203),INT(LEFT(B203,FIND(".",B203)-1))))</f>
        <v>3</v>
      </c>
      <c r="W203" s="157" t="str">
        <f aca="false">IF(W204=1,1,IF(B203&lt;&gt;0,1,IF(C203&lt;&gt;0,1,IF(D203&lt;&gt;0,1,IF(E203&lt;&gt;0,1,"")))))</f>
        <v/>
      </c>
      <c r="X203" s="157" t="str">
        <f aca="false">IF(V203=0," ",IF(V203&lt;&gt;V202,V203," "))</f>
        <v> </v>
      </c>
      <c r="Y203" s="180"/>
      <c r="Z203" s="75" t="n">
        <f aca="false">IF(V203&lt;&gt;X203,(IF(I203="",G203*INFORMAÇÕES!$U$113,IF(I203="R",G203,0))),0)</f>
        <v>0</v>
      </c>
      <c r="AA203" s="75" t="n">
        <f aca="false">IF(V203&lt;&gt;X203,(IF(I203="",G203*INFORMAÇÕES!$U$114,IF(I203="C",G203,0))),0)</f>
        <v>0</v>
      </c>
      <c r="AB203" s="75" t="n">
        <f aca="false">IF(V203&lt;&gt;X203,(IF(I203="",G203*INFORMAÇÕES!$U$115,IF(I203="CF",G203,0))),0)</f>
        <v>0</v>
      </c>
      <c r="AC203" s="75" t="n">
        <f aca="false">IF(V203&lt;&gt;X203,(IF(I203="",G203*INFORMAÇÕES!$U$116,IF(I203="O",G203,0))),0)</f>
        <v>0</v>
      </c>
      <c r="AD203" s="75" t="n">
        <f aca="false">IF(E203&lt;&gt;0,G203,0)</f>
        <v>0</v>
      </c>
    </row>
    <row r="204" s="174" customFormat="true" ht="14.25" hidden="false" customHeight="false" outlineLevel="0" collapsed="false">
      <c r="A204" s="159" t="n">
        <v>193</v>
      </c>
      <c r="B204" s="160" t="n">
        <f aca="false">M204</f>
        <v>0</v>
      </c>
      <c r="C204" s="161" t="n">
        <f aca="false">O204</f>
        <v>0</v>
      </c>
      <c r="D204" s="162" t="n">
        <f aca="false">P204</f>
        <v>0</v>
      </c>
      <c r="E204" s="163" t="n">
        <f aca="false">ROUND(Q204,2)</f>
        <v>0</v>
      </c>
      <c r="F204" s="163" t="n">
        <f aca="false">TRUNC((1+(IF(OR(H204=0,H204=""),'BDI REF.'!$K$5,CHOOSE(H204,'BDI REF.'!$K$5,'BDI REF.'!$K$6,'BDI REF.'!$K$7))))*R204,2)</f>
        <v>0</v>
      </c>
      <c r="G204" s="163" t="n">
        <f aca="false">IF(E204&lt;&gt;0,ROUND(E204*F204,2),IF(AD204=0,(SUMIF($V$12:$V$1011,B204,$AD$12:$AD$1011)),AD204))</f>
        <v>0</v>
      </c>
      <c r="H204" s="164"/>
      <c r="I204" s="165"/>
      <c r="J204" s="166" t="str">
        <f aca="false">IF(N204&lt;&gt;0,N204,"")</f>
        <v/>
      </c>
      <c r="K204" s="167"/>
      <c r="L204" s="168" t="str">
        <f aca="false">IF(B204&gt;0,"ok","ocultar")</f>
        <v>ocultar</v>
      </c>
      <c r="M204" s="185"/>
      <c r="N204" s="184"/>
      <c r="O204" s="177"/>
      <c r="P204" s="178"/>
      <c r="Q204" s="173"/>
      <c r="R204" s="179"/>
      <c r="S204" s="156"/>
      <c r="U204" s="88"/>
      <c r="V204" s="157" t="n">
        <f aca="false">IF(B204=0,V203,IF(ISNONTEXT(B204)=TRUE(),INT(B204),INT(LEFT(B204,FIND(".",B204)-1))))</f>
        <v>3</v>
      </c>
      <c r="W204" s="157" t="str">
        <f aca="false">IF(W205=1,1,IF(B204&lt;&gt;0,1,IF(C204&lt;&gt;0,1,IF(D204&lt;&gt;0,1,IF(E204&lt;&gt;0,1,"")))))</f>
        <v/>
      </c>
      <c r="X204" s="157" t="str">
        <f aca="false">IF(V204=0," ",IF(V204&lt;&gt;V203,V204," "))</f>
        <v> </v>
      </c>
      <c r="Y204" s="180"/>
      <c r="Z204" s="75" t="n">
        <f aca="false">IF(V204&lt;&gt;X204,(IF(I204="",G204*INFORMAÇÕES!$U$113,IF(I204="R",G204,0))),0)</f>
        <v>0</v>
      </c>
      <c r="AA204" s="75" t="n">
        <f aca="false">IF(V204&lt;&gt;X204,(IF(I204="",G204*INFORMAÇÕES!$U$114,IF(I204="C",G204,0))),0)</f>
        <v>0</v>
      </c>
      <c r="AB204" s="75" t="n">
        <f aca="false">IF(V204&lt;&gt;X204,(IF(I204="",G204*INFORMAÇÕES!$U$115,IF(I204="CF",G204,0))),0)</f>
        <v>0</v>
      </c>
      <c r="AC204" s="75" t="n">
        <f aca="false">IF(V204&lt;&gt;X204,(IF(I204="",G204*INFORMAÇÕES!$U$116,IF(I204="O",G204,0))),0)</f>
        <v>0</v>
      </c>
      <c r="AD204" s="75" t="n">
        <f aca="false">IF(E204&lt;&gt;0,G204,0)</f>
        <v>0</v>
      </c>
    </row>
    <row r="205" s="174" customFormat="true" ht="14.25" hidden="false" customHeight="false" outlineLevel="0" collapsed="false">
      <c r="A205" s="159" t="n">
        <v>194</v>
      </c>
      <c r="B205" s="160" t="n">
        <f aca="false">M205</f>
        <v>0</v>
      </c>
      <c r="C205" s="161" t="n">
        <f aca="false">O205</f>
        <v>0</v>
      </c>
      <c r="D205" s="162" t="n">
        <f aca="false">P205</f>
        <v>0</v>
      </c>
      <c r="E205" s="163" t="n">
        <f aca="false">ROUND(Q205,2)</f>
        <v>0</v>
      </c>
      <c r="F205" s="163" t="n">
        <f aca="false">TRUNC((1+(IF(OR(H205=0,H205=""),'BDI REF.'!$K$5,CHOOSE(H205,'BDI REF.'!$K$5,'BDI REF.'!$K$6,'BDI REF.'!$K$7))))*R205,2)</f>
        <v>0</v>
      </c>
      <c r="G205" s="163" t="n">
        <f aca="false">IF(E205&lt;&gt;0,ROUND(E205*F205,2),IF(AD205=0,(SUMIF($V$12:$V$1011,B205,$AD$12:$AD$1011)),AD205))</f>
        <v>0</v>
      </c>
      <c r="H205" s="164"/>
      <c r="I205" s="165"/>
      <c r="J205" s="166" t="str">
        <f aca="false">IF(N205&lt;&gt;0,N205,"")</f>
        <v/>
      </c>
      <c r="K205" s="167"/>
      <c r="L205" s="168" t="str">
        <f aca="false">IF(B205&gt;0,"ok","ocultar")</f>
        <v>ocultar</v>
      </c>
      <c r="M205" s="185"/>
      <c r="N205" s="184"/>
      <c r="O205" s="177"/>
      <c r="P205" s="178"/>
      <c r="Q205" s="173"/>
      <c r="R205" s="179"/>
      <c r="S205" s="156"/>
      <c r="U205" s="88"/>
      <c r="V205" s="157" t="n">
        <f aca="false">IF(B205=0,V204,IF(ISNONTEXT(B205)=TRUE(),INT(B205),INT(LEFT(B205,FIND(".",B205)-1))))</f>
        <v>3</v>
      </c>
      <c r="W205" s="157" t="str">
        <f aca="false">IF(W206=1,1,IF(B205&lt;&gt;0,1,IF(C205&lt;&gt;0,1,IF(D205&lt;&gt;0,1,IF(E205&lt;&gt;0,1,"")))))</f>
        <v/>
      </c>
      <c r="X205" s="157" t="str">
        <f aca="false">IF(V205=0," ",IF(V205&lt;&gt;V204,V205," "))</f>
        <v> </v>
      </c>
      <c r="Y205" s="180"/>
      <c r="Z205" s="75" t="n">
        <f aca="false">IF(V205&lt;&gt;X205,(IF(I205="",G205*INFORMAÇÕES!$U$113,IF(I205="R",G205,0))),0)</f>
        <v>0</v>
      </c>
      <c r="AA205" s="75" t="n">
        <f aca="false">IF(V205&lt;&gt;X205,(IF(I205="",G205*INFORMAÇÕES!$U$114,IF(I205="C",G205,0))),0)</f>
        <v>0</v>
      </c>
      <c r="AB205" s="75" t="n">
        <f aca="false">IF(V205&lt;&gt;X205,(IF(I205="",G205*INFORMAÇÕES!$U$115,IF(I205="CF",G205,0))),0)</f>
        <v>0</v>
      </c>
      <c r="AC205" s="75" t="n">
        <f aca="false">IF(V205&lt;&gt;X205,(IF(I205="",G205*INFORMAÇÕES!$U$116,IF(I205="O",G205,0))),0)</f>
        <v>0</v>
      </c>
      <c r="AD205" s="75" t="n">
        <f aca="false">IF(E205&lt;&gt;0,G205,0)</f>
        <v>0</v>
      </c>
    </row>
    <row r="206" s="174" customFormat="true" ht="14.25" hidden="false" customHeight="false" outlineLevel="0" collapsed="false">
      <c r="A206" s="159" t="n">
        <v>195</v>
      </c>
      <c r="B206" s="160" t="n">
        <f aca="false">M206</f>
        <v>0</v>
      </c>
      <c r="C206" s="161" t="n">
        <f aca="false">O206</f>
        <v>0</v>
      </c>
      <c r="D206" s="162" t="n">
        <f aca="false">P206</f>
        <v>0</v>
      </c>
      <c r="E206" s="163" t="n">
        <f aca="false">ROUND(Q206,2)</f>
        <v>0</v>
      </c>
      <c r="F206" s="163" t="n">
        <f aca="false">TRUNC((1+(IF(OR(H206=0,H206=""),'BDI REF.'!$K$5,CHOOSE(H206,'BDI REF.'!$K$5,'BDI REF.'!$K$6,'BDI REF.'!$K$7))))*R206,2)</f>
        <v>0</v>
      </c>
      <c r="G206" s="163" t="n">
        <f aca="false">IF(E206&lt;&gt;0,ROUND(E206*F206,2),IF(AD206=0,(SUMIF($V$12:$V$1011,B206,$AD$12:$AD$1011)),AD206))</f>
        <v>0</v>
      </c>
      <c r="H206" s="164"/>
      <c r="I206" s="165"/>
      <c r="J206" s="166" t="str">
        <f aca="false">IF(N206&lt;&gt;0,N206,"")</f>
        <v/>
      </c>
      <c r="K206" s="167"/>
      <c r="L206" s="168" t="str">
        <f aca="false">IF(B206&gt;0,"ok","ocultar")</f>
        <v>ocultar</v>
      </c>
      <c r="M206" s="185"/>
      <c r="N206" s="184"/>
      <c r="O206" s="177"/>
      <c r="P206" s="178"/>
      <c r="Q206" s="173"/>
      <c r="R206" s="179"/>
      <c r="S206" s="156"/>
      <c r="U206" s="88"/>
      <c r="V206" s="157" t="n">
        <f aca="false">IF(B206=0,V205,IF(ISNONTEXT(B206)=TRUE(),INT(B206),INT(LEFT(B206,FIND(".",B206)-1))))</f>
        <v>3</v>
      </c>
      <c r="W206" s="157" t="str">
        <f aca="false">IF(W207=1,1,IF(B206&lt;&gt;0,1,IF(C206&lt;&gt;0,1,IF(D206&lt;&gt;0,1,IF(E206&lt;&gt;0,1,"")))))</f>
        <v/>
      </c>
      <c r="X206" s="157" t="str">
        <f aca="false">IF(V206=0," ",IF(V206&lt;&gt;V205,V206," "))</f>
        <v> </v>
      </c>
      <c r="Y206" s="180"/>
      <c r="Z206" s="75" t="n">
        <f aca="false">IF(V206&lt;&gt;X206,(IF(I206="",G206*INFORMAÇÕES!$U$113,IF(I206="R",G206,0))),0)</f>
        <v>0</v>
      </c>
      <c r="AA206" s="75" t="n">
        <f aca="false">IF(V206&lt;&gt;X206,(IF(I206="",G206*INFORMAÇÕES!$U$114,IF(I206="C",G206,0))),0)</f>
        <v>0</v>
      </c>
      <c r="AB206" s="75" t="n">
        <f aca="false">IF(V206&lt;&gt;X206,(IF(I206="",G206*INFORMAÇÕES!$U$115,IF(I206="CF",G206,0))),0)</f>
        <v>0</v>
      </c>
      <c r="AC206" s="75" t="n">
        <f aca="false">IF(V206&lt;&gt;X206,(IF(I206="",G206*INFORMAÇÕES!$U$116,IF(I206="O",G206,0))),0)</f>
        <v>0</v>
      </c>
      <c r="AD206" s="75" t="n">
        <f aca="false">IF(E206&lt;&gt;0,G206,0)</f>
        <v>0</v>
      </c>
    </row>
    <row r="207" s="174" customFormat="true" ht="14.25" hidden="false" customHeight="false" outlineLevel="0" collapsed="false">
      <c r="A207" s="159" t="n">
        <v>196</v>
      </c>
      <c r="B207" s="160" t="n">
        <f aca="false">M207</f>
        <v>0</v>
      </c>
      <c r="C207" s="161" t="n">
        <f aca="false">O207</f>
        <v>0</v>
      </c>
      <c r="D207" s="162" t="n">
        <f aca="false">P207</f>
        <v>0</v>
      </c>
      <c r="E207" s="163" t="n">
        <f aca="false">ROUND(Q207,2)</f>
        <v>0</v>
      </c>
      <c r="F207" s="163" t="n">
        <f aca="false">TRUNC((1+(IF(OR(H207=0,H207=""),'BDI REF.'!$K$5,CHOOSE(H207,'BDI REF.'!$K$5,'BDI REF.'!$K$6,'BDI REF.'!$K$7))))*R207,2)</f>
        <v>0</v>
      </c>
      <c r="G207" s="163" t="n">
        <f aca="false">IF(E207&lt;&gt;0,ROUND(E207*F207,2),IF(AD207=0,(SUMIF($V$12:$V$1011,B207,$AD$12:$AD$1011)),AD207))</f>
        <v>0</v>
      </c>
      <c r="H207" s="164"/>
      <c r="I207" s="165"/>
      <c r="J207" s="166" t="str">
        <f aca="false">IF(N207&lt;&gt;0,N207,"")</f>
        <v/>
      </c>
      <c r="K207" s="167"/>
      <c r="L207" s="168" t="str">
        <f aca="false">IF(B207&gt;0,"ok","ocultar")</f>
        <v>ocultar</v>
      </c>
      <c r="M207" s="185"/>
      <c r="N207" s="184"/>
      <c r="O207" s="177"/>
      <c r="P207" s="178"/>
      <c r="Q207" s="173"/>
      <c r="R207" s="179"/>
      <c r="S207" s="156"/>
      <c r="U207" s="88"/>
      <c r="V207" s="157" t="n">
        <f aca="false">IF(B207=0,V206,IF(ISNONTEXT(B207)=TRUE(),INT(B207),INT(LEFT(B207,FIND(".",B207)-1))))</f>
        <v>3</v>
      </c>
      <c r="W207" s="157" t="str">
        <f aca="false">IF(W208=1,1,IF(B207&lt;&gt;0,1,IF(C207&lt;&gt;0,1,IF(D207&lt;&gt;0,1,IF(E207&lt;&gt;0,1,"")))))</f>
        <v/>
      </c>
      <c r="X207" s="157" t="str">
        <f aca="false">IF(V207=0," ",IF(V207&lt;&gt;V206,V207," "))</f>
        <v> </v>
      </c>
      <c r="Y207" s="180"/>
      <c r="Z207" s="75" t="n">
        <f aca="false">IF(V207&lt;&gt;X207,(IF(I207="",G207*INFORMAÇÕES!$U$113,IF(I207="R",G207,0))),0)</f>
        <v>0</v>
      </c>
      <c r="AA207" s="75" t="n">
        <f aca="false">IF(V207&lt;&gt;X207,(IF(I207="",G207*INFORMAÇÕES!$U$114,IF(I207="C",G207,0))),0)</f>
        <v>0</v>
      </c>
      <c r="AB207" s="75" t="n">
        <f aca="false">IF(V207&lt;&gt;X207,(IF(I207="",G207*INFORMAÇÕES!$U$115,IF(I207="CF",G207,0))),0)</f>
        <v>0</v>
      </c>
      <c r="AC207" s="75" t="n">
        <f aca="false">IF(V207&lt;&gt;X207,(IF(I207="",G207*INFORMAÇÕES!$U$116,IF(I207="O",G207,0))),0)</f>
        <v>0</v>
      </c>
      <c r="AD207" s="75" t="n">
        <f aca="false">IF(E207&lt;&gt;0,G207,0)</f>
        <v>0</v>
      </c>
    </row>
    <row r="208" s="174" customFormat="true" ht="14.25" hidden="false" customHeight="false" outlineLevel="0" collapsed="false">
      <c r="A208" s="159" t="n">
        <v>197</v>
      </c>
      <c r="B208" s="160" t="n">
        <f aca="false">M208</f>
        <v>0</v>
      </c>
      <c r="C208" s="161" t="n">
        <f aca="false">O208</f>
        <v>0</v>
      </c>
      <c r="D208" s="162" t="n">
        <f aca="false">P208</f>
        <v>0</v>
      </c>
      <c r="E208" s="163" t="n">
        <f aca="false">ROUND(Q208,2)</f>
        <v>0</v>
      </c>
      <c r="F208" s="163" t="n">
        <f aca="false">TRUNC((1+(IF(OR(H208=0,H208=""),'BDI REF.'!$K$5,CHOOSE(H208,'BDI REF.'!$K$5,'BDI REF.'!$K$6,'BDI REF.'!$K$7))))*R208,2)</f>
        <v>0</v>
      </c>
      <c r="G208" s="163" t="n">
        <f aca="false">IF(E208&lt;&gt;0,ROUND(E208*F208,2),IF(AD208=0,(SUMIF($V$12:$V$1011,B208,$AD$12:$AD$1011)),AD208))</f>
        <v>0</v>
      </c>
      <c r="H208" s="164"/>
      <c r="I208" s="165"/>
      <c r="J208" s="166" t="str">
        <f aca="false">IF(N208&lt;&gt;0,N208,"")</f>
        <v/>
      </c>
      <c r="K208" s="167"/>
      <c r="L208" s="168" t="str">
        <f aca="false">IF(B208&gt;0,"ok","ocultar")</f>
        <v>ocultar</v>
      </c>
      <c r="M208" s="182"/>
      <c r="N208" s="184"/>
      <c r="O208" s="177"/>
      <c r="P208" s="178"/>
      <c r="Q208" s="173"/>
      <c r="R208" s="179"/>
      <c r="S208" s="156"/>
      <c r="U208" s="88"/>
      <c r="V208" s="157" t="n">
        <f aca="false">IF(B208=0,V207,IF(ISNONTEXT(B208)=TRUE(),INT(B208),INT(LEFT(B208,FIND(".",B208)-1))))</f>
        <v>3</v>
      </c>
      <c r="W208" s="157" t="str">
        <f aca="false">IF(W209=1,1,IF(B208&lt;&gt;0,1,IF(C208&lt;&gt;0,1,IF(D208&lt;&gt;0,1,IF(E208&lt;&gt;0,1,"")))))</f>
        <v/>
      </c>
      <c r="X208" s="157" t="str">
        <f aca="false">IF(V208=0," ",IF(V208&lt;&gt;V207,V208," "))</f>
        <v> </v>
      </c>
      <c r="Y208" s="180"/>
      <c r="Z208" s="75" t="n">
        <f aca="false">IF(V208&lt;&gt;X208,(IF(I208="",G208*INFORMAÇÕES!$U$113,IF(I208="R",G208,0))),0)</f>
        <v>0</v>
      </c>
      <c r="AA208" s="75" t="n">
        <f aca="false">IF(V208&lt;&gt;X208,(IF(I208="",G208*INFORMAÇÕES!$U$114,IF(I208="C",G208,0))),0)</f>
        <v>0</v>
      </c>
      <c r="AB208" s="75" t="n">
        <f aca="false">IF(V208&lt;&gt;X208,(IF(I208="",G208*INFORMAÇÕES!$U$115,IF(I208="CF",G208,0))),0)</f>
        <v>0</v>
      </c>
      <c r="AC208" s="75" t="n">
        <f aca="false">IF(V208&lt;&gt;X208,(IF(I208="",G208*INFORMAÇÕES!$U$116,IF(I208="O",G208,0))),0)</f>
        <v>0</v>
      </c>
      <c r="AD208" s="75" t="n">
        <f aca="false">IF(E208&lt;&gt;0,G208,0)</f>
        <v>0</v>
      </c>
    </row>
    <row r="209" s="174" customFormat="true" ht="14.25" hidden="false" customHeight="false" outlineLevel="0" collapsed="false">
      <c r="A209" s="159" t="n">
        <v>198</v>
      </c>
      <c r="B209" s="160" t="n">
        <f aca="false">M209</f>
        <v>0</v>
      </c>
      <c r="C209" s="161" t="n">
        <f aca="false">O209</f>
        <v>0</v>
      </c>
      <c r="D209" s="162" t="n">
        <f aca="false">P209</f>
        <v>0</v>
      </c>
      <c r="E209" s="163" t="n">
        <f aca="false">ROUND(Q209,2)</f>
        <v>0</v>
      </c>
      <c r="F209" s="163" t="n">
        <f aca="false">TRUNC((1+(IF(OR(H209=0,H209=""),'BDI REF.'!$K$5,CHOOSE(H209,'BDI REF.'!$K$5,'BDI REF.'!$K$6,'BDI REF.'!$K$7))))*R209,2)</f>
        <v>0</v>
      </c>
      <c r="G209" s="163" t="n">
        <f aca="false">IF(E209&lt;&gt;0,ROUND(E209*F209,2),IF(AD209=0,(SUMIF($V$12:$V$1011,B209,$AD$12:$AD$1011)),AD209))</f>
        <v>0</v>
      </c>
      <c r="H209" s="164"/>
      <c r="I209" s="165"/>
      <c r="J209" s="166" t="str">
        <f aca="false">IF(N209&lt;&gt;0,N209,"")</f>
        <v/>
      </c>
      <c r="K209" s="167"/>
      <c r="L209" s="168" t="str">
        <f aca="false">IF(B209&gt;0,"ok","ocultar")</f>
        <v>ocultar</v>
      </c>
      <c r="M209" s="182"/>
      <c r="N209" s="184"/>
      <c r="O209" s="177"/>
      <c r="P209" s="178"/>
      <c r="Q209" s="173"/>
      <c r="R209" s="179"/>
      <c r="S209" s="156"/>
      <c r="U209" s="88"/>
      <c r="V209" s="157" t="n">
        <f aca="false">IF(B209=0,V208,IF(ISNONTEXT(B209)=TRUE(),INT(B209),INT(LEFT(B209,FIND(".",B209)-1))))</f>
        <v>3</v>
      </c>
      <c r="W209" s="157" t="str">
        <f aca="false">IF(W210=1,1,IF(B209&lt;&gt;0,1,IF(C209&lt;&gt;0,1,IF(D209&lt;&gt;0,1,IF(E209&lt;&gt;0,1,"")))))</f>
        <v/>
      </c>
      <c r="X209" s="157" t="str">
        <f aca="false">IF(V209=0," ",IF(V209&lt;&gt;V208,V209," "))</f>
        <v> </v>
      </c>
      <c r="Y209" s="180"/>
      <c r="Z209" s="75" t="n">
        <f aca="false">IF(V209&lt;&gt;X209,(IF(I209="",G209*INFORMAÇÕES!$U$113,IF(I209="R",G209,0))),0)</f>
        <v>0</v>
      </c>
      <c r="AA209" s="75" t="n">
        <f aca="false">IF(V209&lt;&gt;X209,(IF(I209="",G209*INFORMAÇÕES!$U$114,IF(I209="C",G209,0))),0)</f>
        <v>0</v>
      </c>
      <c r="AB209" s="75" t="n">
        <f aca="false">IF(V209&lt;&gt;X209,(IF(I209="",G209*INFORMAÇÕES!$U$115,IF(I209="CF",G209,0))),0)</f>
        <v>0</v>
      </c>
      <c r="AC209" s="75" t="n">
        <f aca="false">IF(V209&lt;&gt;X209,(IF(I209="",G209*INFORMAÇÕES!$U$116,IF(I209="O",G209,0))),0)</f>
        <v>0</v>
      </c>
      <c r="AD209" s="75" t="n">
        <f aca="false">IF(E209&lt;&gt;0,G209,0)</f>
        <v>0</v>
      </c>
    </row>
    <row r="210" s="174" customFormat="true" ht="14.25" hidden="false" customHeight="false" outlineLevel="0" collapsed="false">
      <c r="A210" s="159" t="n">
        <v>199</v>
      </c>
      <c r="B210" s="160" t="n">
        <f aca="false">M210</f>
        <v>0</v>
      </c>
      <c r="C210" s="161" t="n">
        <f aca="false">O210</f>
        <v>0</v>
      </c>
      <c r="D210" s="162" t="n">
        <f aca="false">P210</f>
        <v>0</v>
      </c>
      <c r="E210" s="163" t="n">
        <f aca="false">ROUND(Q210,2)</f>
        <v>0</v>
      </c>
      <c r="F210" s="163" t="n">
        <f aca="false">TRUNC((1+(IF(OR(H210=0,H210=""),'BDI REF.'!$K$5,CHOOSE(H210,'BDI REF.'!$K$5,'BDI REF.'!$K$6,'BDI REF.'!$K$7))))*R210,2)</f>
        <v>0</v>
      </c>
      <c r="G210" s="163" t="n">
        <f aca="false">IF(E210&lt;&gt;0,ROUND(E210*F210,2),IF(AD210=0,(SUMIF($V$12:$V$1011,B210,$AD$12:$AD$1011)),AD210))</f>
        <v>0</v>
      </c>
      <c r="H210" s="164"/>
      <c r="I210" s="165"/>
      <c r="J210" s="166" t="str">
        <f aca="false">IF(N210&lt;&gt;0,N210,"")</f>
        <v/>
      </c>
      <c r="K210" s="167"/>
      <c r="L210" s="168" t="str">
        <f aca="false">IF(B210&gt;0,"ok","ocultar")</f>
        <v>ocultar</v>
      </c>
      <c r="M210" s="182"/>
      <c r="N210" s="184"/>
      <c r="O210" s="177"/>
      <c r="P210" s="178"/>
      <c r="Q210" s="173"/>
      <c r="R210" s="179"/>
      <c r="S210" s="156"/>
      <c r="U210" s="88"/>
      <c r="V210" s="157" t="n">
        <f aca="false">IF(B210=0,V209,IF(ISNONTEXT(B210)=TRUE(),INT(B210),INT(LEFT(B210,FIND(".",B210)-1))))</f>
        <v>3</v>
      </c>
      <c r="W210" s="157" t="str">
        <f aca="false">IF(W211=1,1,IF(B210&lt;&gt;0,1,IF(C210&lt;&gt;0,1,IF(D210&lt;&gt;0,1,IF(E210&lt;&gt;0,1,"")))))</f>
        <v/>
      </c>
      <c r="X210" s="157" t="str">
        <f aca="false">IF(V210=0," ",IF(V210&lt;&gt;V209,V210," "))</f>
        <v> </v>
      </c>
      <c r="Y210" s="180"/>
      <c r="Z210" s="75" t="n">
        <f aca="false">IF(V210&lt;&gt;X210,(IF(I210="",G210*INFORMAÇÕES!$U$113,IF(I210="R",G210,0))),0)</f>
        <v>0</v>
      </c>
      <c r="AA210" s="75" t="n">
        <f aca="false">IF(V210&lt;&gt;X210,(IF(I210="",G210*INFORMAÇÕES!$U$114,IF(I210="C",G210,0))),0)</f>
        <v>0</v>
      </c>
      <c r="AB210" s="75" t="n">
        <f aca="false">IF(V210&lt;&gt;X210,(IF(I210="",G210*INFORMAÇÕES!$U$115,IF(I210="CF",G210,0))),0)</f>
        <v>0</v>
      </c>
      <c r="AC210" s="75" t="n">
        <f aca="false">IF(V210&lt;&gt;X210,(IF(I210="",G210*INFORMAÇÕES!$U$116,IF(I210="O",G210,0))),0)</f>
        <v>0</v>
      </c>
      <c r="AD210" s="75" t="n">
        <f aca="false">IF(E210&lt;&gt;0,G210,0)</f>
        <v>0</v>
      </c>
    </row>
    <row r="211" s="174" customFormat="true" ht="14.25" hidden="false" customHeight="false" outlineLevel="0" collapsed="false">
      <c r="A211" s="159" t="n">
        <v>200</v>
      </c>
      <c r="B211" s="160" t="n">
        <f aca="false">M211</f>
        <v>0</v>
      </c>
      <c r="C211" s="161" t="n">
        <f aca="false">O211</f>
        <v>0</v>
      </c>
      <c r="D211" s="162" t="n">
        <f aca="false">P211</f>
        <v>0</v>
      </c>
      <c r="E211" s="163" t="n">
        <f aca="false">ROUND(Q211,2)</f>
        <v>0</v>
      </c>
      <c r="F211" s="163" t="n">
        <f aca="false">TRUNC((1+(IF(OR(H211=0,H211=""),'BDI REF.'!$K$5,CHOOSE(H211,'BDI REF.'!$K$5,'BDI REF.'!$K$6,'BDI REF.'!$K$7))))*R211,2)</f>
        <v>0</v>
      </c>
      <c r="G211" s="163" t="n">
        <f aca="false">IF(E211&lt;&gt;0,ROUND(E211*F211,2),IF(AD211=0,(SUMIF($V$12:$V$1011,B211,$AD$12:$AD$1011)),AD211))</f>
        <v>0</v>
      </c>
      <c r="H211" s="164"/>
      <c r="I211" s="165"/>
      <c r="J211" s="166" t="str">
        <f aca="false">IF(N211&lt;&gt;0,N211,"")</f>
        <v/>
      </c>
      <c r="K211" s="167"/>
      <c r="L211" s="168" t="str">
        <f aca="false">IF(B211&gt;0,"ok","ocultar")</f>
        <v>ocultar</v>
      </c>
      <c r="M211" s="182"/>
      <c r="N211" s="184"/>
      <c r="O211" s="177"/>
      <c r="P211" s="178"/>
      <c r="Q211" s="173"/>
      <c r="R211" s="179"/>
      <c r="S211" s="156"/>
      <c r="U211" s="88"/>
      <c r="V211" s="157" t="n">
        <f aca="false">IF(B211=0,V210,IF(ISNONTEXT(B211)=TRUE(),INT(B211),INT(LEFT(B211,FIND(".",B211)-1))))</f>
        <v>3</v>
      </c>
      <c r="W211" s="157" t="str">
        <f aca="false">IF(W212=1,1,IF(B211&lt;&gt;0,1,IF(C211&lt;&gt;0,1,IF(D211&lt;&gt;0,1,IF(E211&lt;&gt;0,1,"")))))</f>
        <v/>
      </c>
      <c r="X211" s="157" t="str">
        <f aca="false">IF(V211=0," ",IF(V211&lt;&gt;V210,V211," "))</f>
        <v> </v>
      </c>
      <c r="Y211" s="180"/>
      <c r="Z211" s="75" t="n">
        <f aca="false">IF(V211&lt;&gt;X211,(IF(I211="",G211*INFORMAÇÕES!$U$113,IF(I211="R",G211,0))),0)</f>
        <v>0</v>
      </c>
      <c r="AA211" s="75" t="n">
        <f aca="false">IF(V211&lt;&gt;X211,(IF(I211="",G211*INFORMAÇÕES!$U$114,IF(I211="C",G211,0))),0)</f>
        <v>0</v>
      </c>
      <c r="AB211" s="75" t="n">
        <f aca="false">IF(V211&lt;&gt;X211,(IF(I211="",G211*INFORMAÇÕES!$U$115,IF(I211="CF",G211,0))),0)</f>
        <v>0</v>
      </c>
      <c r="AC211" s="75" t="n">
        <f aca="false">IF(V211&lt;&gt;X211,(IF(I211="",G211*INFORMAÇÕES!$U$116,IF(I211="O",G211,0))),0)</f>
        <v>0</v>
      </c>
      <c r="AD211" s="75" t="n">
        <f aca="false">IF(E211&lt;&gt;0,G211,0)</f>
        <v>0</v>
      </c>
    </row>
    <row r="212" s="174" customFormat="true" ht="14.25" hidden="false" customHeight="false" outlineLevel="0" collapsed="false">
      <c r="A212" s="159" t="n">
        <v>201</v>
      </c>
      <c r="B212" s="160" t="n">
        <f aca="false">M212</f>
        <v>0</v>
      </c>
      <c r="C212" s="161" t="n">
        <f aca="false">O212</f>
        <v>0</v>
      </c>
      <c r="D212" s="162" t="n">
        <f aca="false">P212</f>
        <v>0</v>
      </c>
      <c r="E212" s="163" t="n">
        <f aca="false">ROUND(Q212,2)</f>
        <v>0</v>
      </c>
      <c r="F212" s="163" t="n">
        <f aca="false">TRUNC((1+(IF(OR(H212=0,H212=""),'BDI REF.'!$K$5,CHOOSE(H212,'BDI REF.'!$K$5,'BDI REF.'!$K$6,'BDI REF.'!$K$7))))*R212,2)</f>
        <v>0</v>
      </c>
      <c r="G212" s="163" t="n">
        <f aca="false">IF(E212&lt;&gt;0,ROUND(E212*F212,2),IF(AD212=0,(SUMIF($V$12:$V$1011,B212,$AD$12:$AD$1011)),AD212))</f>
        <v>0</v>
      </c>
      <c r="H212" s="164"/>
      <c r="I212" s="165"/>
      <c r="J212" s="166" t="str">
        <f aca="false">IF(N212&lt;&gt;0,N212,"")</f>
        <v/>
      </c>
      <c r="K212" s="167"/>
      <c r="L212" s="168" t="str">
        <f aca="false">IF(B212&gt;0,"ok","ocultar")</f>
        <v>ocultar</v>
      </c>
      <c r="M212" s="182"/>
      <c r="N212" s="184"/>
      <c r="O212" s="177"/>
      <c r="P212" s="178"/>
      <c r="Q212" s="173"/>
      <c r="R212" s="179"/>
      <c r="S212" s="156"/>
      <c r="U212" s="88"/>
      <c r="V212" s="157" t="n">
        <f aca="false">IF(B212=0,V211,IF(ISNONTEXT(B212)=TRUE(),INT(B212),INT(LEFT(B212,FIND(".",B212)-1))))</f>
        <v>3</v>
      </c>
      <c r="W212" s="157" t="str">
        <f aca="false">IF(W213=1,1,IF(B212&lt;&gt;0,1,IF(C212&lt;&gt;0,1,IF(D212&lt;&gt;0,1,IF(E212&lt;&gt;0,1,"")))))</f>
        <v/>
      </c>
      <c r="X212" s="157" t="str">
        <f aca="false">IF(V212=0," ",IF(V212&lt;&gt;V211,V212," "))</f>
        <v> </v>
      </c>
      <c r="Y212" s="180"/>
      <c r="Z212" s="75" t="n">
        <f aca="false">IF(V212&lt;&gt;X212,(IF(I212="",G212*INFORMAÇÕES!$U$113,IF(I212="R",G212,0))),0)</f>
        <v>0</v>
      </c>
      <c r="AA212" s="75" t="n">
        <f aca="false">IF(V212&lt;&gt;X212,(IF(I212="",G212*INFORMAÇÕES!$U$114,IF(I212="C",G212,0))),0)</f>
        <v>0</v>
      </c>
      <c r="AB212" s="75" t="n">
        <f aca="false">IF(V212&lt;&gt;X212,(IF(I212="",G212*INFORMAÇÕES!$U$115,IF(I212="CF",G212,0))),0)</f>
        <v>0</v>
      </c>
      <c r="AC212" s="75" t="n">
        <f aca="false">IF(V212&lt;&gt;X212,(IF(I212="",G212*INFORMAÇÕES!$U$116,IF(I212="O",G212,0))),0)</f>
        <v>0</v>
      </c>
      <c r="AD212" s="75" t="n">
        <f aca="false">IF(E212&lt;&gt;0,G212,0)</f>
        <v>0</v>
      </c>
    </row>
    <row r="213" s="174" customFormat="true" ht="14.25" hidden="false" customHeight="false" outlineLevel="0" collapsed="false">
      <c r="A213" s="159" t="n">
        <v>202</v>
      </c>
      <c r="B213" s="160" t="n">
        <f aca="false">M213</f>
        <v>0</v>
      </c>
      <c r="C213" s="161" t="n">
        <f aca="false">O213</f>
        <v>0</v>
      </c>
      <c r="D213" s="162" t="n">
        <f aca="false">P213</f>
        <v>0</v>
      </c>
      <c r="E213" s="163" t="n">
        <f aca="false">ROUND(Q213,2)</f>
        <v>0</v>
      </c>
      <c r="F213" s="163" t="n">
        <f aca="false">TRUNC((1+(IF(OR(H213=0,H213=""),'BDI REF.'!$K$5,CHOOSE(H213,'BDI REF.'!$K$5,'BDI REF.'!$K$6,'BDI REF.'!$K$7))))*R213,2)</f>
        <v>0</v>
      </c>
      <c r="G213" s="163" t="n">
        <f aca="false">IF(E213&lt;&gt;0,ROUND(E213*F213,2),IF(AD213=0,(SUMIF($V$12:$V$1011,B213,$AD$12:$AD$1011)),AD213))</f>
        <v>0</v>
      </c>
      <c r="H213" s="164"/>
      <c r="I213" s="165"/>
      <c r="J213" s="166" t="str">
        <f aca="false">IF(N213&lt;&gt;0,N213,"")</f>
        <v/>
      </c>
      <c r="K213" s="167"/>
      <c r="L213" s="168" t="str">
        <f aca="false">IF(B213&gt;0,"ok","ocultar")</f>
        <v>ocultar</v>
      </c>
      <c r="M213" s="182"/>
      <c r="N213" s="184"/>
      <c r="O213" s="177"/>
      <c r="P213" s="178"/>
      <c r="Q213" s="173"/>
      <c r="R213" s="179"/>
      <c r="S213" s="156"/>
      <c r="U213" s="88"/>
      <c r="V213" s="157" t="n">
        <f aca="false">IF(B213=0,V212,IF(ISNONTEXT(B213)=TRUE(),INT(B213),INT(LEFT(B213,FIND(".",B213)-1))))</f>
        <v>3</v>
      </c>
      <c r="W213" s="157" t="str">
        <f aca="false">IF(W214=1,1,IF(B213&lt;&gt;0,1,IF(C213&lt;&gt;0,1,IF(D213&lt;&gt;0,1,IF(E213&lt;&gt;0,1,"")))))</f>
        <v/>
      </c>
      <c r="X213" s="157" t="str">
        <f aca="false">IF(V213=0," ",IF(V213&lt;&gt;V212,V213," "))</f>
        <v> </v>
      </c>
      <c r="Y213" s="180"/>
      <c r="Z213" s="75" t="n">
        <f aca="false">IF(V213&lt;&gt;X213,(IF(I213="",G213*INFORMAÇÕES!$U$113,IF(I213="R",G213,0))),0)</f>
        <v>0</v>
      </c>
      <c r="AA213" s="75" t="n">
        <f aca="false">IF(V213&lt;&gt;X213,(IF(I213="",G213*INFORMAÇÕES!$U$114,IF(I213="C",G213,0))),0)</f>
        <v>0</v>
      </c>
      <c r="AB213" s="75" t="n">
        <f aca="false">IF(V213&lt;&gt;X213,(IF(I213="",G213*INFORMAÇÕES!$U$115,IF(I213="CF",G213,0))),0)</f>
        <v>0</v>
      </c>
      <c r="AC213" s="75" t="n">
        <f aca="false">IF(V213&lt;&gt;X213,(IF(I213="",G213*INFORMAÇÕES!$U$116,IF(I213="O",G213,0))),0)</f>
        <v>0</v>
      </c>
      <c r="AD213" s="75" t="n">
        <f aca="false">IF(E213&lt;&gt;0,G213,0)</f>
        <v>0</v>
      </c>
    </row>
    <row r="214" s="174" customFormat="true" ht="14.25" hidden="false" customHeight="false" outlineLevel="0" collapsed="false">
      <c r="A214" s="159" t="n">
        <v>203</v>
      </c>
      <c r="B214" s="160" t="n">
        <f aca="false">M214</f>
        <v>0</v>
      </c>
      <c r="C214" s="161" t="n">
        <f aca="false">O214</f>
        <v>0</v>
      </c>
      <c r="D214" s="162" t="n">
        <f aca="false">P214</f>
        <v>0</v>
      </c>
      <c r="E214" s="163" t="n">
        <f aca="false">ROUND(Q214,2)</f>
        <v>0</v>
      </c>
      <c r="F214" s="163" t="n">
        <f aca="false">TRUNC((1+(IF(OR(H214=0,H214=""),'BDI REF.'!$K$5,CHOOSE(H214,'BDI REF.'!$K$5,'BDI REF.'!$K$6,'BDI REF.'!$K$7))))*R214,2)</f>
        <v>0</v>
      </c>
      <c r="G214" s="163" t="n">
        <f aca="false">IF(E214&lt;&gt;0,ROUND(E214*F214,2),IF(AD214=0,(SUMIF($V$12:$V$1011,B214,$AD$12:$AD$1011)),AD214))</f>
        <v>0</v>
      </c>
      <c r="H214" s="164"/>
      <c r="I214" s="165"/>
      <c r="J214" s="166" t="str">
        <f aca="false">IF(N214&lt;&gt;0,N214,"")</f>
        <v/>
      </c>
      <c r="K214" s="167"/>
      <c r="L214" s="168" t="str">
        <f aca="false">IF(B214&gt;0,"ok","ocultar")</f>
        <v>ocultar</v>
      </c>
      <c r="M214" s="182"/>
      <c r="N214" s="184"/>
      <c r="O214" s="177"/>
      <c r="P214" s="178"/>
      <c r="Q214" s="173"/>
      <c r="R214" s="179"/>
      <c r="S214" s="156"/>
      <c r="U214" s="88"/>
      <c r="V214" s="157" t="n">
        <f aca="false">IF(B214=0,V213,IF(ISNONTEXT(B214)=TRUE(),INT(B214),INT(LEFT(B214,FIND(".",B214)-1))))</f>
        <v>3</v>
      </c>
      <c r="W214" s="157" t="str">
        <f aca="false">IF(W215=1,1,IF(B214&lt;&gt;0,1,IF(C214&lt;&gt;0,1,IF(D214&lt;&gt;0,1,IF(E214&lt;&gt;0,1,"")))))</f>
        <v/>
      </c>
      <c r="X214" s="157" t="str">
        <f aca="false">IF(V214=0," ",IF(V214&lt;&gt;V213,V214," "))</f>
        <v> </v>
      </c>
      <c r="Y214" s="180"/>
      <c r="Z214" s="75" t="n">
        <f aca="false">IF(V214&lt;&gt;X214,(IF(I214="",G214*INFORMAÇÕES!$U$113,IF(I214="R",G214,0))),0)</f>
        <v>0</v>
      </c>
      <c r="AA214" s="75" t="n">
        <f aca="false">IF(V214&lt;&gt;X214,(IF(I214="",G214*INFORMAÇÕES!$U$114,IF(I214="C",G214,0))),0)</f>
        <v>0</v>
      </c>
      <c r="AB214" s="75" t="n">
        <f aca="false">IF(V214&lt;&gt;X214,(IF(I214="",G214*INFORMAÇÕES!$U$115,IF(I214="CF",G214,0))),0)</f>
        <v>0</v>
      </c>
      <c r="AC214" s="75" t="n">
        <f aca="false">IF(V214&lt;&gt;X214,(IF(I214="",G214*INFORMAÇÕES!$U$116,IF(I214="O",G214,0))),0)</f>
        <v>0</v>
      </c>
      <c r="AD214" s="75" t="n">
        <f aca="false">IF(E214&lt;&gt;0,G214,0)</f>
        <v>0</v>
      </c>
    </row>
    <row r="215" s="174" customFormat="true" ht="14.25" hidden="false" customHeight="false" outlineLevel="0" collapsed="false">
      <c r="A215" s="159" t="n">
        <v>204</v>
      </c>
      <c r="B215" s="160" t="n">
        <f aca="false">M215</f>
        <v>0</v>
      </c>
      <c r="C215" s="161" t="n">
        <f aca="false">O215</f>
        <v>0</v>
      </c>
      <c r="D215" s="162" t="n">
        <f aca="false">P215</f>
        <v>0</v>
      </c>
      <c r="E215" s="163" t="n">
        <f aca="false">ROUND(Q215,2)</f>
        <v>0</v>
      </c>
      <c r="F215" s="163" t="n">
        <f aca="false">TRUNC((1+(IF(OR(H215=0,H215=""),'BDI REF.'!$K$5,CHOOSE(H215,'BDI REF.'!$K$5,'BDI REF.'!$K$6,'BDI REF.'!$K$7))))*R215,2)</f>
        <v>0</v>
      </c>
      <c r="G215" s="163" t="n">
        <f aca="false">IF(E215&lt;&gt;0,ROUND(E215*F215,2),IF(AD215=0,(SUMIF($V$12:$V$1011,B215,$AD$12:$AD$1011)),AD215))</f>
        <v>0</v>
      </c>
      <c r="H215" s="164"/>
      <c r="I215" s="165"/>
      <c r="J215" s="166" t="str">
        <f aca="false">IF(N215&lt;&gt;0,N215,"")</f>
        <v/>
      </c>
      <c r="K215" s="167"/>
      <c r="L215" s="168" t="str">
        <f aca="false">IF(B215&gt;0,"ok","ocultar")</f>
        <v>ocultar</v>
      </c>
      <c r="M215" s="182"/>
      <c r="N215" s="184"/>
      <c r="O215" s="177"/>
      <c r="P215" s="178"/>
      <c r="Q215" s="173"/>
      <c r="R215" s="179"/>
      <c r="S215" s="156"/>
      <c r="U215" s="88"/>
      <c r="V215" s="157" t="n">
        <f aca="false">IF(B215=0,V214,IF(ISNONTEXT(B215)=TRUE(),INT(B215),INT(LEFT(B215,FIND(".",B215)-1))))</f>
        <v>3</v>
      </c>
      <c r="W215" s="157" t="str">
        <f aca="false">IF(W216=1,1,IF(B215&lt;&gt;0,1,IF(C215&lt;&gt;0,1,IF(D215&lt;&gt;0,1,IF(E215&lt;&gt;0,1,"")))))</f>
        <v/>
      </c>
      <c r="X215" s="157" t="str">
        <f aca="false">IF(V215=0," ",IF(V215&lt;&gt;V214,V215," "))</f>
        <v> </v>
      </c>
      <c r="Y215" s="180"/>
      <c r="Z215" s="75" t="n">
        <f aca="false">IF(V215&lt;&gt;X215,(IF(I215="",G215*INFORMAÇÕES!$U$113,IF(I215="R",G215,0))),0)</f>
        <v>0</v>
      </c>
      <c r="AA215" s="75" t="n">
        <f aca="false">IF(V215&lt;&gt;X215,(IF(I215="",G215*INFORMAÇÕES!$U$114,IF(I215="C",G215,0))),0)</f>
        <v>0</v>
      </c>
      <c r="AB215" s="75" t="n">
        <f aca="false">IF(V215&lt;&gt;X215,(IF(I215="",G215*INFORMAÇÕES!$U$115,IF(I215="CF",G215,0))),0)</f>
        <v>0</v>
      </c>
      <c r="AC215" s="75" t="n">
        <f aca="false">IF(V215&lt;&gt;X215,(IF(I215="",G215*INFORMAÇÕES!$U$116,IF(I215="O",G215,0))),0)</f>
        <v>0</v>
      </c>
      <c r="AD215" s="75" t="n">
        <f aca="false">IF(E215&lt;&gt;0,G215,0)</f>
        <v>0</v>
      </c>
    </row>
    <row r="216" s="174" customFormat="true" ht="14.25" hidden="false" customHeight="false" outlineLevel="0" collapsed="false">
      <c r="A216" s="159" t="n">
        <v>205</v>
      </c>
      <c r="B216" s="160" t="n">
        <f aca="false">M216</f>
        <v>0</v>
      </c>
      <c r="C216" s="161" t="n">
        <f aca="false">O216</f>
        <v>0</v>
      </c>
      <c r="D216" s="162" t="n">
        <f aca="false">P216</f>
        <v>0</v>
      </c>
      <c r="E216" s="163" t="n">
        <f aca="false">ROUND(Q216,2)</f>
        <v>0</v>
      </c>
      <c r="F216" s="163" t="n">
        <f aca="false">TRUNC((1+(IF(OR(H216=0,H216=""),'BDI REF.'!$K$5,CHOOSE(H216,'BDI REF.'!$K$5,'BDI REF.'!$K$6,'BDI REF.'!$K$7))))*R216,2)</f>
        <v>0</v>
      </c>
      <c r="G216" s="163" t="n">
        <f aca="false">IF(E216&lt;&gt;0,ROUND(E216*F216,2),IF(AD216=0,(SUMIF($V$12:$V$1011,B216,$AD$12:$AD$1011)),AD216))</f>
        <v>0</v>
      </c>
      <c r="H216" s="164"/>
      <c r="I216" s="165"/>
      <c r="J216" s="166" t="str">
        <f aca="false">IF(N216&lt;&gt;0,N216,"")</f>
        <v/>
      </c>
      <c r="K216" s="167"/>
      <c r="L216" s="168" t="str">
        <f aca="false">IF(B216&gt;0,"ok","ocultar")</f>
        <v>ocultar</v>
      </c>
      <c r="M216" s="182"/>
      <c r="N216" s="184"/>
      <c r="O216" s="177"/>
      <c r="P216" s="178"/>
      <c r="Q216" s="173"/>
      <c r="R216" s="179"/>
      <c r="S216" s="156"/>
      <c r="U216" s="88"/>
      <c r="V216" s="157" t="n">
        <f aca="false">IF(B216=0,V215,IF(ISNONTEXT(B216)=TRUE(),INT(B216),INT(LEFT(B216,FIND(".",B216)-1))))</f>
        <v>3</v>
      </c>
      <c r="W216" s="157" t="str">
        <f aca="false">IF(W217=1,1,IF(B216&lt;&gt;0,1,IF(C216&lt;&gt;0,1,IF(D216&lt;&gt;0,1,IF(E216&lt;&gt;0,1,"")))))</f>
        <v/>
      </c>
      <c r="X216" s="157" t="str">
        <f aca="false">IF(V216=0," ",IF(V216&lt;&gt;V215,V216," "))</f>
        <v> </v>
      </c>
      <c r="Y216" s="180"/>
      <c r="Z216" s="75" t="n">
        <f aca="false">IF(V216&lt;&gt;X216,(IF(I216="",G216*INFORMAÇÕES!$U$113,IF(I216="R",G216,0))),0)</f>
        <v>0</v>
      </c>
      <c r="AA216" s="75" t="n">
        <f aca="false">IF(V216&lt;&gt;X216,(IF(I216="",G216*INFORMAÇÕES!$U$114,IF(I216="C",G216,0))),0)</f>
        <v>0</v>
      </c>
      <c r="AB216" s="75" t="n">
        <f aca="false">IF(V216&lt;&gt;X216,(IF(I216="",G216*INFORMAÇÕES!$U$115,IF(I216="CF",G216,0))),0)</f>
        <v>0</v>
      </c>
      <c r="AC216" s="75" t="n">
        <f aca="false">IF(V216&lt;&gt;X216,(IF(I216="",G216*INFORMAÇÕES!$U$116,IF(I216="O",G216,0))),0)</f>
        <v>0</v>
      </c>
      <c r="AD216" s="75" t="n">
        <f aca="false">IF(E216&lt;&gt;0,G216,0)</f>
        <v>0</v>
      </c>
    </row>
    <row r="217" s="174" customFormat="true" ht="14.25" hidden="false" customHeight="false" outlineLevel="0" collapsed="false">
      <c r="A217" s="159" t="n">
        <v>206</v>
      </c>
      <c r="B217" s="160" t="n">
        <f aca="false">M217</f>
        <v>0</v>
      </c>
      <c r="C217" s="161" t="n">
        <f aca="false">O217</f>
        <v>0</v>
      </c>
      <c r="D217" s="162" t="n">
        <f aca="false">P217</f>
        <v>0</v>
      </c>
      <c r="E217" s="163" t="n">
        <f aca="false">ROUND(Q217,2)</f>
        <v>0</v>
      </c>
      <c r="F217" s="163" t="n">
        <f aca="false">TRUNC((1+(IF(OR(H217=0,H217=""),'BDI REF.'!$K$5,CHOOSE(H217,'BDI REF.'!$K$5,'BDI REF.'!$K$6,'BDI REF.'!$K$7))))*R217,2)</f>
        <v>0</v>
      </c>
      <c r="G217" s="163" t="n">
        <f aca="false">IF(E217&lt;&gt;0,ROUND(E217*F217,2),IF(AD217=0,(SUMIF($V$12:$V$1011,B217,$AD$12:$AD$1011)),AD217))</f>
        <v>0</v>
      </c>
      <c r="H217" s="164"/>
      <c r="I217" s="165"/>
      <c r="J217" s="166" t="str">
        <f aca="false">IF(N217&lt;&gt;0,N217,"")</f>
        <v/>
      </c>
      <c r="K217" s="167"/>
      <c r="L217" s="168" t="str">
        <f aca="false">IF(B217&gt;0,"ok","ocultar")</f>
        <v>ocultar</v>
      </c>
      <c r="M217" s="182"/>
      <c r="N217" s="184"/>
      <c r="O217" s="177"/>
      <c r="P217" s="178"/>
      <c r="Q217" s="173"/>
      <c r="R217" s="179"/>
      <c r="S217" s="156"/>
      <c r="U217" s="88"/>
      <c r="V217" s="157" t="n">
        <f aca="false">IF(B217=0,V216,IF(ISNONTEXT(B217)=TRUE(),INT(B217),INT(LEFT(B217,FIND(".",B217)-1))))</f>
        <v>3</v>
      </c>
      <c r="W217" s="157" t="str">
        <f aca="false">IF(W218=1,1,IF(B217&lt;&gt;0,1,IF(C217&lt;&gt;0,1,IF(D217&lt;&gt;0,1,IF(E217&lt;&gt;0,1,"")))))</f>
        <v/>
      </c>
      <c r="X217" s="157" t="str">
        <f aca="false">IF(V217=0," ",IF(V217&lt;&gt;V216,V217," "))</f>
        <v> </v>
      </c>
      <c r="Y217" s="180"/>
      <c r="Z217" s="75" t="n">
        <f aca="false">IF(V217&lt;&gt;X217,(IF(I217="",G217*INFORMAÇÕES!$U$113,IF(I217="R",G217,0))),0)</f>
        <v>0</v>
      </c>
      <c r="AA217" s="75" t="n">
        <f aca="false">IF(V217&lt;&gt;X217,(IF(I217="",G217*INFORMAÇÕES!$U$114,IF(I217="C",G217,0))),0)</f>
        <v>0</v>
      </c>
      <c r="AB217" s="75" t="n">
        <f aca="false">IF(V217&lt;&gt;X217,(IF(I217="",G217*INFORMAÇÕES!$U$115,IF(I217="CF",G217,0))),0)</f>
        <v>0</v>
      </c>
      <c r="AC217" s="75" t="n">
        <f aca="false">IF(V217&lt;&gt;X217,(IF(I217="",G217*INFORMAÇÕES!$U$116,IF(I217="O",G217,0))),0)</f>
        <v>0</v>
      </c>
      <c r="AD217" s="75" t="n">
        <f aca="false">IF(E217&lt;&gt;0,G217,0)</f>
        <v>0</v>
      </c>
    </row>
    <row r="218" s="174" customFormat="true" ht="14.25" hidden="false" customHeight="false" outlineLevel="0" collapsed="false">
      <c r="A218" s="159" t="n">
        <v>207</v>
      </c>
      <c r="B218" s="160" t="n">
        <f aca="false">M218</f>
        <v>0</v>
      </c>
      <c r="C218" s="161" t="n">
        <f aca="false">O218</f>
        <v>0</v>
      </c>
      <c r="D218" s="162" t="n">
        <f aca="false">P218</f>
        <v>0</v>
      </c>
      <c r="E218" s="163" t="n">
        <f aca="false">ROUND(Q218,2)</f>
        <v>0</v>
      </c>
      <c r="F218" s="163" t="n">
        <f aca="false">TRUNC((1+(IF(OR(H218=0,H218=""),'BDI REF.'!$K$5,CHOOSE(H218,'BDI REF.'!$K$5,'BDI REF.'!$K$6,'BDI REF.'!$K$7))))*R218,2)</f>
        <v>0</v>
      </c>
      <c r="G218" s="163" t="n">
        <f aca="false">IF(E218&lt;&gt;0,ROUND(E218*F218,2),IF(AD218=0,(SUMIF($V$12:$V$1011,B218,$AD$12:$AD$1011)),AD218))</f>
        <v>0</v>
      </c>
      <c r="H218" s="164"/>
      <c r="I218" s="165"/>
      <c r="J218" s="166" t="str">
        <f aca="false">IF(N218&lt;&gt;0,N218,"")</f>
        <v/>
      </c>
      <c r="K218" s="167"/>
      <c r="L218" s="168" t="str">
        <f aca="false">IF(B218&gt;0,"ok","ocultar")</f>
        <v>ocultar</v>
      </c>
      <c r="M218" s="182"/>
      <c r="N218" s="184"/>
      <c r="O218" s="177"/>
      <c r="P218" s="178"/>
      <c r="Q218" s="173"/>
      <c r="R218" s="179"/>
      <c r="S218" s="156"/>
      <c r="U218" s="88"/>
      <c r="V218" s="157" t="n">
        <f aca="false">IF(B218=0,V217,IF(ISNONTEXT(B218)=TRUE(),INT(B218),INT(LEFT(B218,FIND(".",B218)-1))))</f>
        <v>3</v>
      </c>
      <c r="W218" s="157" t="str">
        <f aca="false">IF(W219=1,1,IF(B218&lt;&gt;0,1,IF(C218&lt;&gt;0,1,IF(D218&lt;&gt;0,1,IF(E218&lt;&gt;0,1,"")))))</f>
        <v/>
      </c>
      <c r="X218" s="157" t="str">
        <f aca="false">IF(V218=0," ",IF(V218&lt;&gt;V217,V218," "))</f>
        <v> </v>
      </c>
      <c r="Y218" s="180"/>
      <c r="Z218" s="75" t="n">
        <f aca="false">IF(V218&lt;&gt;X218,(IF(I218="",G218*INFORMAÇÕES!$U$113,IF(I218="R",G218,0))),0)</f>
        <v>0</v>
      </c>
      <c r="AA218" s="75" t="n">
        <f aca="false">IF(V218&lt;&gt;X218,(IF(I218="",G218*INFORMAÇÕES!$U$114,IF(I218="C",G218,0))),0)</f>
        <v>0</v>
      </c>
      <c r="AB218" s="75" t="n">
        <f aca="false">IF(V218&lt;&gt;X218,(IF(I218="",G218*INFORMAÇÕES!$U$115,IF(I218="CF",G218,0))),0)</f>
        <v>0</v>
      </c>
      <c r="AC218" s="75" t="n">
        <f aca="false">IF(V218&lt;&gt;X218,(IF(I218="",G218*INFORMAÇÕES!$U$116,IF(I218="O",G218,0))),0)</f>
        <v>0</v>
      </c>
      <c r="AD218" s="75" t="n">
        <f aca="false">IF(E218&lt;&gt;0,G218,0)</f>
        <v>0</v>
      </c>
    </row>
    <row r="219" s="174" customFormat="true" ht="14.25" hidden="false" customHeight="false" outlineLevel="0" collapsed="false">
      <c r="A219" s="159" t="n">
        <v>208</v>
      </c>
      <c r="B219" s="160" t="n">
        <f aca="false">M219</f>
        <v>0</v>
      </c>
      <c r="C219" s="161" t="n">
        <f aca="false">O219</f>
        <v>0</v>
      </c>
      <c r="D219" s="162" t="n">
        <f aca="false">P219</f>
        <v>0</v>
      </c>
      <c r="E219" s="163" t="n">
        <f aca="false">ROUND(Q219,2)</f>
        <v>0</v>
      </c>
      <c r="F219" s="163" t="n">
        <f aca="false">TRUNC((1+(IF(OR(H219=0,H219=""),'BDI REF.'!$K$5,CHOOSE(H219,'BDI REF.'!$K$5,'BDI REF.'!$K$6,'BDI REF.'!$K$7))))*R219,2)</f>
        <v>0</v>
      </c>
      <c r="G219" s="163" t="n">
        <f aca="false">IF(E219&lt;&gt;0,ROUND(E219*F219,2),IF(AD219=0,(SUMIF($V$12:$V$1011,B219,$AD$12:$AD$1011)),AD219))</f>
        <v>0</v>
      </c>
      <c r="H219" s="164"/>
      <c r="I219" s="165"/>
      <c r="J219" s="166" t="str">
        <f aca="false">IF(N219&lt;&gt;0,N219,"")</f>
        <v/>
      </c>
      <c r="K219" s="167"/>
      <c r="L219" s="168" t="str">
        <f aca="false">IF(B219&gt;0,"ok","ocultar")</f>
        <v>ocultar</v>
      </c>
      <c r="M219" s="182"/>
      <c r="N219" s="184"/>
      <c r="O219" s="177"/>
      <c r="P219" s="178"/>
      <c r="Q219" s="173"/>
      <c r="R219" s="179"/>
      <c r="S219" s="156"/>
      <c r="U219" s="88"/>
      <c r="V219" s="157" t="n">
        <f aca="false">IF(B219=0,V218,IF(ISNONTEXT(B219)=TRUE(),INT(B219),INT(LEFT(B219,FIND(".",B219)-1))))</f>
        <v>3</v>
      </c>
      <c r="W219" s="157" t="str">
        <f aca="false">IF(W220=1,1,IF(B219&lt;&gt;0,1,IF(C219&lt;&gt;0,1,IF(D219&lt;&gt;0,1,IF(E219&lt;&gt;0,1,"")))))</f>
        <v/>
      </c>
      <c r="X219" s="157" t="str">
        <f aca="false">IF(V219=0," ",IF(V219&lt;&gt;V218,V219," "))</f>
        <v> </v>
      </c>
      <c r="Y219" s="180"/>
      <c r="Z219" s="75" t="n">
        <f aca="false">IF(V219&lt;&gt;X219,(IF(I219="",G219*INFORMAÇÕES!$U$113,IF(I219="R",G219,0))),0)</f>
        <v>0</v>
      </c>
      <c r="AA219" s="75" t="n">
        <f aca="false">IF(V219&lt;&gt;X219,(IF(I219="",G219*INFORMAÇÕES!$U$114,IF(I219="C",G219,0))),0)</f>
        <v>0</v>
      </c>
      <c r="AB219" s="75" t="n">
        <f aca="false">IF(V219&lt;&gt;X219,(IF(I219="",G219*INFORMAÇÕES!$U$115,IF(I219="CF",G219,0))),0)</f>
        <v>0</v>
      </c>
      <c r="AC219" s="75" t="n">
        <f aca="false">IF(V219&lt;&gt;X219,(IF(I219="",G219*INFORMAÇÕES!$U$116,IF(I219="O",G219,0))),0)</f>
        <v>0</v>
      </c>
      <c r="AD219" s="75" t="n">
        <f aca="false">IF(E219&lt;&gt;0,G219,0)</f>
        <v>0</v>
      </c>
    </row>
    <row r="220" s="174" customFormat="true" ht="14.25" hidden="false" customHeight="false" outlineLevel="0" collapsed="false">
      <c r="A220" s="159" t="n">
        <v>209</v>
      </c>
      <c r="B220" s="160" t="n">
        <f aca="false">M220</f>
        <v>0</v>
      </c>
      <c r="C220" s="161" t="n">
        <f aca="false">O220</f>
        <v>0</v>
      </c>
      <c r="D220" s="162" t="n">
        <f aca="false">P220</f>
        <v>0</v>
      </c>
      <c r="E220" s="163" t="n">
        <f aca="false">ROUND(Q220,2)</f>
        <v>0</v>
      </c>
      <c r="F220" s="163" t="n">
        <f aca="false">TRUNC((1+(IF(OR(H220=0,H220=""),'BDI REF.'!$K$5,CHOOSE(H220,'BDI REF.'!$K$5,'BDI REF.'!$K$6,'BDI REF.'!$K$7))))*R220,2)</f>
        <v>0</v>
      </c>
      <c r="G220" s="163" t="n">
        <f aca="false">IF(E220&lt;&gt;0,ROUND(E220*F220,2),IF(AD220=0,(SUMIF($V$12:$V$1011,B220,$AD$12:$AD$1011)),AD220))</f>
        <v>0</v>
      </c>
      <c r="H220" s="164"/>
      <c r="I220" s="165"/>
      <c r="J220" s="166" t="str">
        <f aca="false">IF(N220&lt;&gt;0,N220,"")</f>
        <v/>
      </c>
      <c r="K220" s="167"/>
      <c r="L220" s="168" t="str">
        <f aca="false">IF(B220&gt;0,"ok","ocultar")</f>
        <v>ocultar</v>
      </c>
      <c r="M220" s="182"/>
      <c r="N220" s="184"/>
      <c r="O220" s="177"/>
      <c r="P220" s="178"/>
      <c r="Q220" s="173"/>
      <c r="R220" s="179"/>
      <c r="S220" s="156"/>
      <c r="U220" s="88"/>
      <c r="V220" s="157" t="n">
        <f aca="false">IF(B220=0,V219,IF(ISNONTEXT(B220)=TRUE(),INT(B220),INT(LEFT(B220,FIND(".",B220)-1))))</f>
        <v>3</v>
      </c>
      <c r="W220" s="157" t="str">
        <f aca="false">IF(W221=1,1,IF(B220&lt;&gt;0,1,IF(C220&lt;&gt;0,1,IF(D220&lt;&gt;0,1,IF(E220&lt;&gt;0,1,"")))))</f>
        <v/>
      </c>
      <c r="X220" s="157" t="str">
        <f aca="false">IF(V220=0," ",IF(V220&lt;&gt;V219,V220," "))</f>
        <v> </v>
      </c>
      <c r="Y220" s="180"/>
      <c r="Z220" s="75" t="n">
        <f aca="false">IF(V220&lt;&gt;X220,(IF(I220="",G220*INFORMAÇÕES!$U$113,IF(I220="R",G220,0))),0)</f>
        <v>0</v>
      </c>
      <c r="AA220" s="75" t="n">
        <f aca="false">IF(V220&lt;&gt;X220,(IF(I220="",G220*INFORMAÇÕES!$U$114,IF(I220="C",G220,0))),0)</f>
        <v>0</v>
      </c>
      <c r="AB220" s="75" t="n">
        <f aca="false">IF(V220&lt;&gt;X220,(IF(I220="",G220*INFORMAÇÕES!$U$115,IF(I220="CF",G220,0))),0)</f>
        <v>0</v>
      </c>
      <c r="AC220" s="75" t="n">
        <f aca="false">IF(V220&lt;&gt;X220,(IF(I220="",G220*INFORMAÇÕES!$U$116,IF(I220="O",G220,0))),0)</f>
        <v>0</v>
      </c>
      <c r="AD220" s="75" t="n">
        <f aca="false">IF(E220&lt;&gt;0,G220,0)</f>
        <v>0</v>
      </c>
    </row>
    <row r="221" s="174" customFormat="true" ht="14.25" hidden="false" customHeight="false" outlineLevel="0" collapsed="false">
      <c r="A221" s="159" t="n">
        <v>210</v>
      </c>
      <c r="B221" s="160" t="n">
        <f aca="false">M221</f>
        <v>0</v>
      </c>
      <c r="C221" s="161" t="n">
        <f aca="false">O221</f>
        <v>0</v>
      </c>
      <c r="D221" s="162" t="n">
        <f aca="false">P221</f>
        <v>0</v>
      </c>
      <c r="E221" s="163" t="n">
        <f aca="false">ROUND(Q221,2)</f>
        <v>0</v>
      </c>
      <c r="F221" s="163" t="n">
        <f aca="false">TRUNC((1+(IF(OR(H221=0,H221=""),'BDI REF.'!$K$5,CHOOSE(H221,'BDI REF.'!$K$5,'BDI REF.'!$K$6,'BDI REF.'!$K$7))))*R221,2)</f>
        <v>0</v>
      </c>
      <c r="G221" s="163" t="n">
        <f aca="false">IF(E221&lt;&gt;0,ROUND(E221*F221,2),IF(AD221=0,(SUMIF($V$12:$V$1011,B221,$AD$12:$AD$1011)),AD221))</f>
        <v>0</v>
      </c>
      <c r="H221" s="164"/>
      <c r="I221" s="165"/>
      <c r="J221" s="166" t="str">
        <f aca="false">IF(N221&lt;&gt;0,N221,"")</f>
        <v/>
      </c>
      <c r="K221" s="167"/>
      <c r="L221" s="168" t="str">
        <f aca="false">IF(B221&gt;0,"ok","ocultar")</f>
        <v>ocultar</v>
      </c>
      <c r="M221" s="182"/>
      <c r="N221" s="184"/>
      <c r="O221" s="177"/>
      <c r="P221" s="178"/>
      <c r="Q221" s="173"/>
      <c r="R221" s="179"/>
      <c r="S221" s="156"/>
      <c r="U221" s="88"/>
      <c r="V221" s="157" t="n">
        <f aca="false">IF(B221=0,V220,IF(ISNONTEXT(B221)=TRUE(),INT(B221),INT(LEFT(B221,FIND(".",B221)-1))))</f>
        <v>3</v>
      </c>
      <c r="W221" s="157" t="str">
        <f aca="false">IF(W222=1,1,IF(B221&lt;&gt;0,1,IF(C221&lt;&gt;0,1,IF(D221&lt;&gt;0,1,IF(E221&lt;&gt;0,1,"")))))</f>
        <v/>
      </c>
      <c r="X221" s="157" t="str">
        <f aca="false">IF(V221=0," ",IF(V221&lt;&gt;V220,V221," "))</f>
        <v> </v>
      </c>
      <c r="Y221" s="180"/>
      <c r="Z221" s="75" t="n">
        <f aca="false">IF(V221&lt;&gt;X221,(IF(I221="",G221*INFORMAÇÕES!$U$113,IF(I221="R",G221,0))),0)</f>
        <v>0</v>
      </c>
      <c r="AA221" s="75" t="n">
        <f aca="false">IF(V221&lt;&gt;X221,(IF(I221="",G221*INFORMAÇÕES!$U$114,IF(I221="C",G221,0))),0)</f>
        <v>0</v>
      </c>
      <c r="AB221" s="75" t="n">
        <f aca="false">IF(V221&lt;&gt;X221,(IF(I221="",G221*INFORMAÇÕES!$U$115,IF(I221="CF",G221,0))),0)</f>
        <v>0</v>
      </c>
      <c r="AC221" s="75" t="n">
        <f aca="false">IF(V221&lt;&gt;X221,(IF(I221="",G221*INFORMAÇÕES!$U$116,IF(I221="O",G221,0))),0)</f>
        <v>0</v>
      </c>
      <c r="AD221" s="75" t="n">
        <f aca="false">IF(E221&lt;&gt;0,G221,0)</f>
        <v>0</v>
      </c>
    </row>
    <row r="222" s="174" customFormat="true" ht="14.25" hidden="false" customHeight="false" outlineLevel="0" collapsed="false">
      <c r="A222" s="159" t="n">
        <v>211</v>
      </c>
      <c r="B222" s="160" t="n">
        <f aca="false">M222</f>
        <v>0</v>
      </c>
      <c r="C222" s="161" t="n">
        <f aca="false">O222</f>
        <v>0</v>
      </c>
      <c r="D222" s="162" t="n">
        <f aca="false">P222</f>
        <v>0</v>
      </c>
      <c r="E222" s="163" t="n">
        <f aca="false">ROUND(Q222,2)</f>
        <v>0</v>
      </c>
      <c r="F222" s="163" t="n">
        <f aca="false">TRUNC((1+(IF(OR(H222=0,H222=""),'BDI REF.'!$K$5,CHOOSE(H222,'BDI REF.'!$K$5,'BDI REF.'!$K$6,'BDI REF.'!$K$7))))*R222,2)</f>
        <v>0</v>
      </c>
      <c r="G222" s="163" t="n">
        <f aca="false">IF(E222&lt;&gt;0,ROUND(E222*F222,2),IF(AD222=0,(SUMIF($V$12:$V$1011,B222,$AD$12:$AD$1011)),AD222))</f>
        <v>0</v>
      </c>
      <c r="H222" s="164"/>
      <c r="I222" s="165"/>
      <c r="J222" s="166" t="str">
        <f aca="false">IF(N222&lt;&gt;0,N222,"")</f>
        <v/>
      </c>
      <c r="K222" s="167"/>
      <c r="L222" s="168" t="str">
        <f aca="false">IF(B222&gt;0,"ok","ocultar")</f>
        <v>ocultar</v>
      </c>
      <c r="M222" s="182"/>
      <c r="N222" s="184"/>
      <c r="O222" s="177"/>
      <c r="P222" s="178"/>
      <c r="Q222" s="173"/>
      <c r="R222" s="179"/>
      <c r="S222" s="156"/>
      <c r="U222" s="88"/>
      <c r="V222" s="157" t="n">
        <f aca="false">IF(B222=0,V221,IF(ISNONTEXT(B222)=TRUE(),INT(B222),INT(LEFT(B222,FIND(".",B222)-1))))</f>
        <v>3</v>
      </c>
      <c r="W222" s="157" t="str">
        <f aca="false">IF(W223=1,1,IF(B222&lt;&gt;0,1,IF(C222&lt;&gt;0,1,IF(D222&lt;&gt;0,1,IF(E222&lt;&gt;0,1,"")))))</f>
        <v/>
      </c>
      <c r="X222" s="157" t="str">
        <f aca="false">IF(V222=0," ",IF(V222&lt;&gt;V221,V222," "))</f>
        <v> </v>
      </c>
      <c r="Y222" s="180"/>
      <c r="Z222" s="75" t="n">
        <f aca="false">IF(V222&lt;&gt;X222,(IF(I222="",G222*INFORMAÇÕES!$U$113,IF(I222="R",G222,0))),0)</f>
        <v>0</v>
      </c>
      <c r="AA222" s="75" t="n">
        <f aca="false">IF(V222&lt;&gt;X222,(IF(I222="",G222*INFORMAÇÕES!$U$114,IF(I222="C",G222,0))),0)</f>
        <v>0</v>
      </c>
      <c r="AB222" s="75" t="n">
        <f aca="false">IF(V222&lt;&gt;X222,(IF(I222="",G222*INFORMAÇÕES!$U$115,IF(I222="CF",G222,0))),0)</f>
        <v>0</v>
      </c>
      <c r="AC222" s="75" t="n">
        <f aca="false">IF(V222&lt;&gt;X222,(IF(I222="",G222*INFORMAÇÕES!$U$116,IF(I222="O",G222,0))),0)</f>
        <v>0</v>
      </c>
      <c r="AD222" s="75" t="n">
        <f aca="false">IF(E222&lt;&gt;0,G222,0)</f>
        <v>0</v>
      </c>
    </row>
    <row r="223" s="174" customFormat="true" ht="14.25" hidden="false" customHeight="false" outlineLevel="0" collapsed="false">
      <c r="A223" s="159" t="n">
        <v>212</v>
      </c>
      <c r="B223" s="160" t="n">
        <f aca="false">M223</f>
        <v>0</v>
      </c>
      <c r="C223" s="161" t="n">
        <f aca="false">O223</f>
        <v>0</v>
      </c>
      <c r="D223" s="162" t="n">
        <f aca="false">P223</f>
        <v>0</v>
      </c>
      <c r="E223" s="163" t="n">
        <f aca="false">ROUND(Q223,2)</f>
        <v>0</v>
      </c>
      <c r="F223" s="163" t="n">
        <f aca="false">TRUNC((1+(IF(OR(H223=0,H223=""),'BDI REF.'!$K$5,CHOOSE(H223,'BDI REF.'!$K$5,'BDI REF.'!$K$6,'BDI REF.'!$K$7))))*R223,2)</f>
        <v>0</v>
      </c>
      <c r="G223" s="163" t="n">
        <f aca="false">IF(E223&lt;&gt;0,ROUND(E223*F223,2),IF(AD223=0,(SUMIF($V$12:$V$1011,B223,$AD$12:$AD$1011)),AD223))</f>
        <v>0</v>
      </c>
      <c r="H223" s="164"/>
      <c r="I223" s="165"/>
      <c r="J223" s="166" t="str">
        <f aca="false">IF(N223&lt;&gt;0,N223,"")</f>
        <v/>
      </c>
      <c r="K223" s="167"/>
      <c r="L223" s="168" t="str">
        <f aca="false">IF(B223&gt;0,"ok","ocultar")</f>
        <v>ocultar</v>
      </c>
      <c r="M223" s="182"/>
      <c r="N223" s="184"/>
      <c r="O223" s="177"/>
      <c r="P223" s="178"/>
      <c r="Q223" s="173"/>
      <c r="R223" s="179"/>
      <c r="S223" s="156"/>
      <c r="U223" s="88"/>
      <c r="V223" s="157" t="n">
        <f aca="false">IF(B223=0,V222,IF(ISNONTEXT(B223)=TRUE(),INT(B223),INT(LEFT(B223,FIND(".",B223)-1))))</f>
        <v>3</v>
      </c>
      <c r="W223" s="157" t="str">
        <f aca="false">IF(W224=1,1,IF(B223&lt;&gt;0,1,IF(C223&lt;&gt;0,1,IF(D223&lt;&gt;0,1,IF(E223&lt;&gt;0,1,"")))))</f>
        <v/>
      </c>
      <c r="X223" s="157" t="str">
        <f aca="false">IF(V223=0," ",IF(V223&lt;&gt;V222,V223," "))</f>
        <v> </v>
      </c>
      <c r="Y223" s="180"/>
      <c r="Z223" s="75" t="n">
        <f aca="false">IF(V223&lt;&gt;X223,(IF(I223="",G223*INFORMAÇÕES!$U$113,IF(I223="R",G223,0))),0)</f>
        <v>0</v>
      </c>
      <c r="AA223" s="75" t="n">
        <f aca="false">IF(V223&lt;&gt;X223,(IF(I223="",G223*INFORMAÇÕES!$U$114,IF(I223="C",G223,0))),0)</f>
        <v>0</v>
      </c>
      <c r="AB223" s="75" t="n">
        <f aca="false">IF(V223&lt;&gt;X223,(IF(I223="",G223*INFORMAÇÕES!$U$115,IF(I223="CF",G223,0))),0)</f>
        <v>0</v>
      </c>
      <c r="AC223" s="75" t="n">
        <f aca="false">IF(V223&lt;&gt;X223,(IF(I223="",G223*INFORMAÇÕES!$U$116,IF(I223="O",G223,0))),0)</f>
        <v>0</v>
      </c>
      <c r="AD223" s="75" t="n">
        <f aca="false">IF(E223&lt;&gt;0,G223,0)</f>
        <v>0</v>
      </c>
    </row>
    <row r="224" s="174" customFormat="true" ht="14.25" hidden="false" customHeight="false" outlineLevel="0" collapsed="false">
      <c r="A224" s="159" t="n">
        <v>213</v>
      </c>
      <c r="B224" s="160" t="n">
        <f aca="false">M224</f>
        <v>0</v>
      </c>
      <c r="C224" s="161" t="n">
        <f aca="false">O224</f>
        <v>0</v>
      </c>
      <c r="D224" s="162" t="n">
        <f aca="false">P224</f>
        <v>0</v>
      </c>
      <c r="E224" s="163" t="n">
        <f aca="false">ROUND(Q224,2)</f>
        <v>0</v>
      </c>
      <c r="F224" s="163" t="n">
        <f aca="false">TRUNC((1+(IF(OR(H224=0,H224=""),'BDI REF.'!$K$5,CHOOSE(H224,'BDI REF.'!$K$5,'BDI REF.'!$K$6,'BDI REF.'!$K$7))))*R224,2)</f>
        <v>0</v>
      </c>
      <c r="G224" s="163" t="n">
        <f aca="false">IF(E224&lt;&gt;0,ROUND(E224*F224,2),IF(AD224=0,(SUMIF($V$12:$V$1011,B224,$AD$12:$AD$1011)),AD224))</f>
        <v>0</v>
      </c>
      <c r="H224" s="164"/>
      <c r="I224" s="165"/>
      <c r="J224" s="166" t="str">
        <f aca="false">IF(N224&lt;&gt;0,N224,"")</f>
        <v/>
      </c>
      <c r="K224" s="167"/>
      <c r="L224" s="168" t="str">
        <f aca="false">IF(B224&gt;0,"ok","ocultar")</f>
        <v>ocultar</v>
      </c>
      <c r="M224" s="182"/>
      <c r="N224" s="184"/>
      <c r="O224" s="177"/>
      <c r="P224" s="178"/>
      <c r="Q224" s="173"/>
      <c r="R224" s="179"/>
      <c r="S224" s="156"/>
      <c r="U224" s="88"/>
      <c r="V224" s="157" t="n">
        <f aca="false">IF(B224=0,V223,IF(ISNONTEXT(B224)=TRUE(),INT(B224),INT(LEFT(B224,FIND(".",B224)-1))))</f>
        <v>3</v>
      </c>
      <c r="W224" s="157" t="str">
        <f aca="false">IF(W225=1,1,IF(B224&lt;&gt;0,1,IF(C224&lt;&gt;0,1,IF(D224&lt;&gt;0,1,IF(E224&lt;&gt;0,1,"")))))</f>
        <v/>
      </c>
      <c r="X224" s="157" t="str">
        <f aca="false">IF(V224=0," ",IF(V224&lt;&gt;V223,V224," "))</f>
        <v> </v>
      </c>
      <c r="Y224" s="180"/>
      <c r="Z224" s="75" t="n">
        <f aca="false">IF(V224&lt;&gt;X224,(IF(I224="",G224*INFORMAÇÕES!$U$113,IF(I224="R",G224,0))),0)</f>
        <v>0</v>
      </c>
      <c r="AA224" s="75" t="n">
        <f aca="false">IF(V224&lt;&gt;X224,(IF(I224="",G224*INFORMAÇÕES!$U$114,IF(I224="C",G224,0))),0)</f>
        <v>0</v>
      </c>
      <c r="AB224" s="75" t="n">
        <f aca="false">IF(V224&lt;&gt;X224,(IF(I224="",G224*INFORMAÇÕES!$U$115,IF(I224="CF",G224,0))),0)</f>
        <v>0</v>
      </c>
      <c r="AC224" s="75" t="n">
        <f aca="false">IF(V224&lt;&gt;X224,(IF(I224="",G224*INFORMAÇÕES!$U$116,IF(I224="O",G224,0))),0)</f>
        <v>0</v>
      </c>
      <c r="AD224" s="75" t="n">
        <f aca="false">IF(E224&lt;&gt;0,G224,0)</f>
        <v>0</v>
      </c>
    </row>
    <row r="225" s="174" customFormat="true" ht="14.25" hidden="false" customHeight="false" outlineLevel="0" collapsed="false">
      <c r="A225" s="159" t="n">
        <v>214</v>
      </c>
      <c r="B225" s="160" t="n">
        <f aca="false">M225</f>
        <v>0</v>
      </c>
      <c r="C225" s="161" t="n">
        <f aca="false">O225</f>
        <v>0</v>
      </c>
      <c r="D225" s="162" t="n">
        <f aca="false">P225</f>
        <v>0</v>
      </c>
      <c r="E225" s="163" t="n">
        <f aca="false">ROUND(Q225,2)</f>
        <v>0</v>
      </c>
      <c r="F225" s="163" t="n">
        <f aca="false">TRUNC((1+(IF(OR(H225=0,H225=""),'BDI REF.'!$K$5,CHOOSE(H225,'BDI REF.'!$K$5,'BDI REF.'!$K$6,'BDI REF.'!$K$7))))*R225,2)</f>
        <v>0</v>
      </c>
      <c r="G225" s="163" t="n">
        <f aca="false">IF(E225&lt;&gt;0,ROUND(E225*F225,2),IF(AD225=0,(SUMIF($V$12:$V$1011,B225,$AD$12:$AD$1011)),AD225))</f>
        <v>0</v>
      </c>
      <c r="H225" s="164"/>
      <c r="I225" s="165"/>
      <c r="J225" s="166" t="str">
        <f aca="false">IF(N225&lt;&gt;0,N225,"")</f>
        <v/>
      </c>
      <c r="K225" s="167"/>
      <c r="L225" s="168" t="str">
        <f aca="false">IF(B225&gt;0,"ok","ocultar")</f>
        <v>ocultar</v>
      </c>
      <c r="M225" s="182"/>
      <c r="N225" s="184"/>
      <c r="O225" s="177"/>
      <c r="P225" s="178"/>
      <c r="Q225" s="173"/>
      <c r="R225" s="179"/>
      <c r="S225" s="156"/>
      <c r="U225" s="88"/>
      <c r="V225" s="157" t="n">
        <f aca="false">IF(B225=0,V224,IF(ISNONTEXT(B225)=TRUE(),INT(B225),INT(LEFT(B225,FIND(".",B225)-1))))</f>
        <v>3</v>
      </c>
      <c r="W225" s="157" t="str">
        <f aca="false">IF(W226=1,1,IF(B225&lt;&gt;0,1,IF(C225&lt;&gt;0,1,IF(D225&lt;&gt;0,1,IF(E225&lt;&gt;0,1,"")))))</f>
        <v/>
      </c>
      <c r="X225" s="157" t="str">
        <f aca="false">IF(V225=0," ",IF(V225&lt;&gt;V224,V225," "))</f>
        <v> </v>
      </c>
      <c r="Y225" s="180"/>
      <c r="Z225" s="75" t="n">
        <f aca="false">IF(V225&lt;&gt;X225,(IF(I225="",G225*INFORMAÇÕES!$U$113,IF(I225="R",G225,0))),0)</f>
        <v>0</v>
      </c>
      <c r="AA225" s="75" t="n">
        <f aca="false">IF(V225&lt;&gt;X225,(IF(I225="",G225*INFORMAÇÕES!$U$114,IF(I225="C",G225,0))),0)</f>
        <v>0</v>
      </c>
      <c r="AB225" s="75" t="n">
        <f aca="false">IF(V225&lt;&gt;X225,(IF(I225="",G225*INFORMAÇÕES!$U$115,IF(I225="CF",G225,0))),0)</f>
        <v>0</v>
      </c>
      <c r="AC225" s="75" t="n">
        <f aca="false">IF(V225&lt;&gt;X225,(IF(I225="",G225*INFORMAÇÕES!$U$116,IF(I225="O",G225,0))),0)</f>
        <v>0</v>
      </c>
      <c r="AD225" s="75" t="n">
        <f aca="false">IF(E225&lt;&gt;0,G225,0)</f>
        <v>0</v>
      </c>
    </row>
    <row r="226" s="174" customFormat="true" ht="14.25" hidden="false" customHeight="false" outlineLevel="0" collapsed="false">
      <c r="A226" s="159" t="n">
        <v>215</v>
      </c>
      <c r="B226" s="160" t="n">
        <f aca="false">M226</f>
        <v>0</v>
      </c>
      <c r="C226" s="161" t="n">
        <f aca="false">O226</f>
        <v>0</v>
      </c>
      <c r="D226" s="162" t="n">
        <f aca="false">P226</f>
        <v>0</v>
      </c>
      <c r="E226" s="163" t="n">
        <f aca="false">ROUND(Q226,2)</f>
        <v>0</v>
      </c>
      <c r="F226" s="163" t="n">
        <f aca="false">TRUNC((1+(IF(OR(H226=0,H226=""),'BDI REF.'!$K$5,CHOOSE(H226,'BDI REF.'!$K$5,'BDI REF.'!$K$6,'BDI REF.'!$K$7))))*R226,2)</f>
        <v>0</v>
      </c>
      <c r="G226" s="163" t="n">
        <f aca="false">IF(E226&lt;&gt;0,ROUND(E226*F226,2),IF(AD226=0,(SUMIF($V$12:$V$1011,B226,$AD$12:$AD$1011)),AD226))</f>
        <v>0</v>
      </c>
      <c r="H226" s="164"/>
      <c r="I226" s="165"/>
      <c r="J226" s="166" t="str">
        <f aca="false">IF(N226&lt;&gt;0,N226,"")</f>
        <v/>
      </c>
      <c r="K226" s="167"/>
      <c r="L226" s="168" t="str">
        <f aca="false">IF(B226&gt;0,"ok","ocultar")</f>
        <v>ocultar</v>
      </c>
      <c r="M226" s="182"/>
      <c r="N226" s="184"/>
      <c r="O226" s="177"/>
      <c r="P226" s="178"/>
      <c r="Q226" s="173"/>
      <c r="R226" s="179"/>
      <c r="S226" s="156"/>
      <c r="U226" s="88"/>
      <c r="V226" s="157" t="n">
        <f aca="false">IF(B226=0,V225,IF(ISNONTEXT(B226)=TRUE(),INT(B226),INT(LEFT(B226,FIND(".",B226)-1))))</f>
        <v>3</v>
      </c>
      <c r="W226" s="157" t="str">
        <f aca="false">IF(W227=1,1,IF(B226&lt;&gt;0,1,IF(C226&lt;&gt;0,1,IF(D226&lt;&gt;0,1,IF(E226&lt;&gt;0,1,"")))))</f>
        <v/>
      </c>
      <c r="X226" s="157" t="str">
        <f aca="false">IF(V226=0," ",IF(V226&lt;&gt;V225,V226," "))</f>
        <v> </v>
      </c>
      <c r="Y226" s="180"/>
      <c r="Z226" s="75" t="n">
        <f aca="false">IF(V226&lt;&gt;X226,(IF(I226="",G226*INFORMAÇÕES!$U$113,IF(I226="R",G226,0))),0)</f>
        <v>0</v>
      </c>
      <c r="AA226" s="75" t="n">
        <f aca="false">IF(V226&lt;&gt;X226,(IF(I226="",G226*INFORMAÇÕES!$U$114,IF(I226="C",G226,0))),0)</f>
        <v>0</v>
      </c>
      <c r="AB226" s="75" t="n">
        <f aca="false">IF(V226&lt;&gt;X226,(IF(I226="",G226*INFORMAÇÕES!$U$115,IF(I226="CF",G226,0))),0)</f>
        <v>0</v>
      </c>
      <c r="AC226" s="75" t="n">
        <f aca="false">IF(V226&lt;&gt;X226,(IF(I226="",G226*INFORMAÇÕES!$U$116,IF(I226="O",G226,0))),0)</f>
        <v>0</v>
      </c>
      <c r="AD226" s="75" t="n">
        <f aca="false">IF(E226&lt;&gt;0,G226,0)</f>
        <v>0</v>
      </c>
    </row>
    <row r="227" s="174" customFormat="true" ht="14.25" hidden="false" customHeight="false" outlineLevel="0" collapsed="false">
      <c r="A227" s="159" t="n">
        <v>216</v>
      </c>
      <c r="B227" s="160" t="n">
        <f aca="false">M227</f>
        <v>0</v>
      </c>
      <c r="C227" s="161" t="n">
        <f aca="false">O227</f>
        <v>0</v>
      </c>
      <c r="D227" s="162" t="n">
        <f aca="false">P227</f>
        <v>0</v>
      </c>
      <c r="E227" s="163" t="n">
        <f aca="false">ROUND(Q227,2)</f>
        <v>0</v>
      </c>
      <c r="F227" s="163" t="n">
        <f aca="false">TRUNC((1+(IF(OR(H227=0,H227=""),'BDI REF.'!$K$5,CHOOSE(H227,'BDI REF.'!$K$5,'BDI REF.'!$K$6,'BDI REF.'!$K$7))))*R227,2)</f>
        <v>0</v>
      </c>
      <c r="G227" s="163" t="n">
        <f aca="false">IF(E227&lt;&gt;0,ROUND(E227*F227,2),IF(AD227=0,(SUMIF($V$12:$V$1011,B227,$AD$12:$AD$1011)),AD227))</f>
        <v>0</v>
      </c>
      <c r="H227" s="164"/>
      <c r="I227" s="165"/>
      <c r="J227" s="166" t="str">
        <f aca="false">IF(N227&lt;&gt;0,N227,"")</f>
        <v/>
      </c>
      <c r="K227" s="167"/>
      <c r="L227" s="168" t="str">
        <f aca="false">IF(B227&gt;0,"ok","ocultar")</f>
        <v>ocultar</v>
      </c>
      <c r="M227" s="182"/>
      <c r="N227" s="184"/>
      <c r="O227" s="177"/>
      <c r="P227" s="178"/>
      <c r="Q227" s="173"/>
      <c r="R227" s="179"/>
      <c r="S227" s="156"/>
      <c r="U227" s="88"/>
      <c r="V227" s="157" t="n">
        <f aca="false">IF(B227=0,V226,IF(ISNONTEXT(B227)=TRUE(),INT(B227),INT(LEFT(B227,FIND(".",B227)-1))))</f>
        <v>3</v>
      </c>
      <c r="W227" s="157" t="str">
        <f aca="false">IF(W228=1,1,IF(B227&lt;&gt;0,1,IF(C227&lt;&gt;0,1,IF(D227&lt;&gt;0,1,IF(E227&lt;&gt;0,1,"")))))</f>
        <v/>
      </c>
      <c r="X227" s="157" t="str">
        <f aca="false">IF(V227=0," ",IF(V227&lt;&gt;V226,V227," "))</f>
        <v> </v>
      </c>
      <c r="Y227" s="180"/>
      <c r="Z227" s="75" t="n">
        <f aca="false">IF(V227&lt;&gt;X227,(IF(I227="",G227*INFORMAÇÕES!$U$113,IF(I227="R",G227,0))),0)</f>
        <v>0</v>
      </c>
      <c r="AA227" s="75" t="n">
        <f aca="false">IF(V227&lt;&gt;X227,(IF(I227="",G227*INFORMAÇÕES!$U$114,IF(I227="C",G227,0))),0)</f>
        <v>0</v>
      </c>
      <c r="AB227" s="75" t="n">
        <f aca="false">IF(V227&lt;&gt;X227,(IF(I227="",G227*INFORMAÇÕES!$U$115,IF(I227="CF",G227,0))),0)</f>
        <v>0</v>
      </c>
      <c r="AC227" s="75" t="n">
        <f aca="false">IF(V227&lt;&gt;X227,(IF(I227="",G227*INFORMAÇÕES!$U$116,IF(I227="O",G227,0))),0)</f>
        <v>0</v>
      </c>
      <c r="AD227" s="75" t="n">
        <f aca="false">IF(E227&lt;&gt;0,G227,0)</f>
        <v>0</v>
      </c>
    </row>
    <row r="228" s="174" customFormat="true" ht="14.25" hidden="false" customHeight="false" outlineLevel="0" collapsed="false">
      <c r="A228" s="159" t="n">
        <v>217</v>
      </c>
      <c r="B228" s="160" t="n">
        <f aca="false">M228</f>
        <v>0</v>
      </c>
      <c r="C228" s="161" t="n">
        <f aca="false">O228</f>
        <v>0</v>
      </c>
      <c r="D228" s="162" t="n">
        <f aca="false">P228</f>
        <v>0</v>
      </c>
      <c r="E228" s="163" t="n">
        <f aca="false">ROUND(Q228,2)</f>
        <v>0</v>
      </c>
      <c r="F228" s="163" t="n">
        <f aca="false">TRUNC((1+(IF(OR(H228=0,H228=""),'BDI REF.'!$K$5,CHOOSE(H228,'BDI REF.'!$K$5,'BDI REF.'!$K$6,'BDI REF.'!$K$7))))*R228,2)</f>
        <v>0</v>
      </c>
      <c r="G228" s="163" t="n">
        <f aca="false">IF(E228&lt;&gt;0,ROUND(E228*F228,2),IF(AD228=0,(SUMIF($V$12:$V$1011,B228,$AD$12:$AD$1011)),AD228))</f>
        <v>0</v>
      </c>
      <c r="H228" s="164"/>
      <c r="I228" s="165"/>
      <c r="J228" s="166" t="str">
        <f aca="false">IF(N228&lt;&gt;0,N228,"")</f>
        <v/>
      </c>
      <c r="K228" s="167"/>
      <c r="L228" s="168" t="str">
        <f aca="false">IF(B228&gt;0,"ok","ocultar")</f>
        <v>ocultar</v>
      </c>
      <c r="M228" s="182"/>
      <c r="N228" s="184"/>
      <c r="O228" s="177"/>
      <c r="P228" s="178"/>
      <c r="Q228" s="173"/>
      <c r="R228" s="179"/>
      <c r="S228" s="156"/>
      <c r="U228" s="88"/>
      <c r="V228" s="157" t="n">
        <f aca="false">IF(B228=0,V227,IF(ISNONTEXT(B228)=TRUE(),INT(B228),INT(LEFT(B228,FIND(".",B228)-1))))</f>
        <v>3</v>
      </c>
      <c r="W228" s="157" t="str">
        <f aca="false">IF(W229=1,1,IF(B228&lt;&gt;0,1,IF(C228&lt;&gt;0,1,IF(D228&lt;&gt;0,1,IF(E228&lt;&gt;0,1,"")))))</f>
        <v/>
      </c>
      <c r="X228" s="157" t="str">
        <f aca="false">IF(V228=0," ",IF(V228&lt;&gt;V227,V228," "))</f>
        <v> </v>
      </c>
      <c r="Y228" s="180"/>
      <c r="Z228" s="75" t="n">
        <f aca="false">IF(V228&lt;&gt;X228,(IF(I228="",G228*INFORMAÇÕES!$U$113,IF(I228="R",G228,0))),0)</f>
        <v>0</v>
      </c>
      <c r="AA228" s="75" t="n">
        <f aca="false">IF(V228&lt;&gt;X228,(IF(I228="",G228*INFORMAÇÕES!$U$114,IF(I228="C",G228,0))),0)</f>
        <v>0</v>
      </c>
      <c r="AB228" s="75" t="n">
        <f aca="false">IF(V228&lt;&gt;X228,(IF(I228="",G228*INFORMAÇÕES!$U$115,IF(I228="CF",G228,0))),0)</f>
        <v>0</v>
      </c>
      <c r="AC228" s="75" t="n">
        <f aca="false">IF(V228&lt;&gt;X228,(IF(I228="",G228*INFORMAÇÕES!$U$116,IF(I228="O",G228,0))),0)</f>
        <v>0</v>
      </c>
      <c r="AD228" s="75" t="n">
        <f aca="false">IF(E228&lt;&gt;0,G228,0)</f>
        <v>0</v>
      </c>
    </row>
    <row r="229" s="174" customFormat="true" ht="14.25" hidden="false" customHeight="false" outlineLevel="0" collapsed="false">
      <c r="A229" s="159" t="n">
        <v>218</v>
      </c>
      <c r="B229" s="160" t="n">
        <f aca="false">M229</f>
        <v>0</v>
      </c>
      <c r="C229" s="161" t="n">
        <f aca="false">O229</f>
        <v>0</v>
      </c>
      <c r="D229" s="162" t="n">
        <f aca="false">P229</f>
        <v>0</v>
      </c>
      <c r="E229" s="163" t="n">
        <f aca="false">ROUND(Q229,2)</f>
        <v>0</v>
      </c>
      <c r="F229" s="163" t="n">
        <f aca="false">TRUNC((1+(IF(OR(H229=0,H229=""),'BDI REF.'!$K$5,CHOOSE(H229,'BDI REF.'!$K$5,'BDI REF.'!$K$6,'BDI REF.'!$K$7))))*R229,2)</f>
        <v>0</v>
      </c>
      <c r="G229" s="163" t="n">
        <f aca="false">IF(E229&lt;&gt;0,ROUND(E229*F229,2),IF(AD229=0,(SUMIF($V$12:$V$1011,B229,$AD$12:$AD$1011)),AD229))</f>
        <v>0</v>
      </c>
      <c r="H229" s="164"/>
      <c r="I229" s="165"/>
      <c r="J229" s="166" t="str">
        <f aca="false">IF(N229&lt;&gt;0,N229,"")</f>
        <v/>
      </c>
      <c r="K229" s="167"/>
      <c r="L229" s="168" t="str">
        <f aca="false">IF(B229&gt;0,"ok","ocultar")</f>
        <v>ocultar</v>
      </c>
      <c r="M229" s="182"/>
      <c r="N229" s="184"/>
      <c r="O229" s="177"/>
      <c r="P229" s="178"/>
      <c r="Q229" s="173"/>
      <c r="R229" s="179"/>
      <c r="S229" s="156"/>
      <c r="U229" s="88"/>
      <c r="V229" s="157" t="n">
        <f aca="false">IF(B229=0,V228,IF(ISNONTEXT(B229)=TRUE(),INT(B229),INT(LEFT(B229,FIND(".",B229)-1))))</f>
        <v>3</v>
      </c>
      <c r="W229" s="157" t="str">
        <f aca="false">IF(W230=1,1,IF(B229&lt;&gt;0,1,IF(C229&lt;&gt;0,1,IF(D229&lt;&gt;0,1,IF(E229&lt;&gt;0,1,"")))))</f>
        <v/>
      </c>
      <c r="X229" s="157" t="str">
        <f aca="false">IF(V229=0," ",IF(V229&lt;&gt;V228,V229," "))</f>
        <v> </v>
      </c>
      <c r="Y229" s="180"/>
      <c r="Z229" s="75" t="n">
        <f aca="false">IF(V229&lt;&gt;X229,(IF(I229="",G229*INFORMAÇÕES!$U$113,IF(I229="R",G229,0))),0)</f>
        <v>0</v>
      </c>
      <c r="AA229" s="75" t="n">
        <f aca="false">IF(V229&lt;&gt;X229,(IF(I229="",G229*INFORMAÇÕES!$U$114,IF(I229="C",G229,0))),0)</f>
        <v>0</v>
      </c>
      <c r="AB229" s="75" t="n">
        <f aca="false">IF(V229&lt;&gt;X229,(IF(I229="",G229*INFORMAÇÕES!$U$115,IF(I229="CF",G229,0))),0)</f>
        <v>0</v>
      </c>
      <c r="AC229" s="75" t="n">
        <f aca="false">IF(V229&lt;&gt;X229,(IF(I229="",G229*INFORMAÇÕES!$U$116,IF(I229="O",G229,0))),0)</f>
        <v>0</v>
      </c>
      <c r="AD229" s="75" t="n">
        <f aca="false">IF(E229&lt;&gt;0,G229,0)</f>
        <v>0</v>
      </c>
    </row>
    <row r="230" s="174" customFormat="true" ht="14.25" hidden="false" customHeight="false" outlineLevel="0" collapsed="false">
      <c r="A230" s="159" t="n">
        <v>219</v>
      </c>
      <c r="B230" s="160" t="n">
        <f aca="false">M230</f>
        <v>0</v>
      </c>
      <c r="C230" s="161" t="n">
        <f aca="false">O230</f>
        <v>0</v>
      </c>
      <c r="D230" s="162" t="n">
        <f aca="false">P230</f>
        <v>0</v>
      </c>
      <c r="E230" s="163" t="n">
        <f aca="false">ROUND(Q230,2)</f>
        <v>0</v>
      </c>
      <c r="F230" s="163" t="n">
        <f aca="false">TRUNC((1+(IF(OR(H230=0,H230=""),'BDI REF.'!$K$5,CHOOSE(H230,'BDI REF.'!$K$5,'BDI REF.'!$K$6,'BDI REF.'!$K$7))))*R230,2)</f>
        <v>0</v>
      </c>
      <c r="G230" s="163" t="n">
        <f aca="false">IF(E230&lt;&gt;0,ROUND(E230*F230,2),IF(AD230=0,(SUMIF($V$12:$V$1011,B230,$AD$12:$AD$1011)),AD230))</f>
        <v>0</v>
      </c>
      <c r="H230" s="164"/>
      <c r="I230" s="165"/>
      <c r="J230" s="166" t="str">
        <f aca="false">IF(N230&lt;&gt;0,N230,"")</f>
        <v/>
      </c>
      <c r="K230" s="167"/>
      <c r="L230" s="168" t="str">
        <f aca="false">IF(B230&gt;0,"ok","ocultar")</f>
        <v>ocultar</v>
      </c>
      <c r="M230" s="182"/>
      <c r="N230" s="184"/>
      <c r="O230" s="177"/>
      <c r="P230" s="178"/>
      <c r="Q230" s="173"/>
      <c r="R230" s="179"/>
      <c r="S230" s="156"/>
      <c r="U230" s="88"/>
      <c r="V230" s="157" t="n">
        <f aca="false">IF(B230=0,V229,IF(ISNONTEXT(B230)=TRUE(),INT(B230),INT(LEFT(B230,FIND(".",B230)-1))))</f>
        <v>3</v>
      </c>
      <c r="W230" s="157" t="str">
        <f aca="false">IF(W231=1,1,IF(B230&lt;&gt;0,1,IF(C230&lt;&gt;0,1,IF(D230&lt;&gt;0,1,IF(E230&lt;&gt;0,1,"")))))</f>
        <v/>
      </c>
      <c r="X230" s="157" t="str">
        <f aca="false">IF(V230=0," ",IF(V230&lt;&gt;V229,V230," "))</f>
        <v> </v>
      </c>
      <c r="Y230" s="180"/>
      <c r="Z230" s="75" t="n">
        <f aca="false">IF(V230&lt;&gt;X230,(IF(I230="",G230*INFORMAÇÕES!$U$113,IF(I230="R",G230,0))),0)</f>
        <v>0</v>
      </c>
      <c r="AA230" s="75" t="n">
        <f aca="false">IF(V230&lt;&gt;X230,(IF(I230="",G230*INFORMAÇÕES!$U$114,IF(I230="C",G230,0))),0)</f>
        <v>0</v>
      </c>
      <c r="AB230" s="75" t="n">
        <f aca="false">IF(V230&lt;&gt;X230,(IF(I230="",G230*INFORMAÇÕES!$U$115,IF(I230="CF",G230,0))),0)</f>
        <v>0</v>
      </c>
      <c r="AC230" s="75" t="n">
        <f aca="false">IF(V230&lt;&gt;X230,(IF(I230="",G230*INFORMAÇÕES!$U$116,IF(I230="O",G230,0))),0)</f>
        <v>0</v>
      </c>
      <c r="AD230" s="75" t="n">
        <f aca="false">IF(E230&lt;&gt;0,G230,0)</f>
        <v>0</v>
      </c>
    </row>
    <row r="231" s="174" customFormat="true" ht="14.25" hidden="false" customHeight="false" outlineLevel="0" collapsed="false">
      <c r="A231" s="159" t="n">
        <v>220</v>
      </c>
      <c r="B231" s="160" t="n">
        <f aca="false">M231</f>
        <v>0</v>
      </c>
      <c r="C231" s="161" t="n">
        <f aca="false">O231</f>
        <v>0</v>
      </c>
      <c r="D231" s="162" t="n">
        <f aca="false">P231</f>
        <v>0</v>
      </c>
      <c r="E231" s="163" t="n">
        <f aca="false">ROUND(Q231,2)</f>
        <v>0</v>
      </c>
      <c r="F231" s="163" t="n">
        <f aca="false">TRUNC((1+(IF(OR(H231=0,H231=""),'BDI REF.'!$K$5,CHOOSE(H231,'BDI REF.'!$K$5,'BDI REF.'!$K$6,'BDI REF.'!$K$7))))*R231,2)</f>
        <v>0</v>
      </c>
      <c r="G231" s="163" t="n">
        <f aca="false">IF(E231&lt;&gt;0,ROUND(E231*F231,2),IF(AD231=0,(SUMIF($V$12:$V$1011,B231,$AD$12:$AD$1011)),AD231))</f>
        <v>0</v>
      </c>
      <c r="H231" s="164"/>
      <c r="I231" s="165"/>
      <c r="J231" s="166" t="str">
        <f aca="false">IF(N231&lt;&gt;0,N231,"")</f>
        <v/>
      </c>
      <c r="K231" s="167"/>
      <c r="L231" s="168" t="str">
        <f aca="false">IF(B231&gt;0,"ok","ocultar")</f>
        <v>ocultar</v>
      </c>
      <c r="M231" s="182"/>
      <c r="N231" s="184"/>
      <c r="O231" s="177"/>
      <c r="P231" s="178"/>
      <c r="Q231" s="173"/>
      <c r="R231" s="179"/>
      <c r="S231" s="156"/>
      <c r="U231" s="88"/>
      <c r="V231" s="157" t="n">
        <f aca="false">IF(B231=0,V230,IF(ISNONTEXT(B231)=TRUE(),INT(B231),INT(LEFT(B231,FIND(".",B231)-1))))</f>
        <v>3</v>
      </c>
      <c r="W231" s="157" t="str">
        <f aca="false">IF(W232=1,1,IF(B231&lt;&gt;0,1,IF(C231&lt;&gt;0,1,IF(D231&lt;&gt;0,1,IF(E231&lt;&gt;0,1,"")))))</f>
        <v/>
      </c>
      <c r="X231" s="157" t="str">
        <f aca="false">IF(V231=0," ",IF(V231&lt;&gt;V230,V231," "))</f>
        <v> </v>
      </c>
      <c r="Y231" s="180"/>
      <c r="Z231" s="75" t="n">
        <f aca="false">IF(V231&lt;&gt;X231,(IF(I231="",G231*INFORMAÇÕES!$U$113,IF(I231="R",G231,0))),0)</f>
        <v>0</v>
      </c>
      <c r="AA231" s="75" t="n">
        <f aca="false">IF(V231&lt;&gt;X231,(IF(I231="",G231*INFORMAÇÕES!$U$114,IF(I231="C",G231,0))),0)</f>
        <v>0</v>
      </c>
      <c r="AB231" s="75" t="n">
        <f aca="false">IF(V231&lt;&gt;X231,(IF(I231="",G231*INFORMAÇÕES!$U$115,IF(I231="CF",G231,0))),0)</f>
        <v>0</v>
      </c>
      <c r="AC231" s="75" t="n">
        <f aca="false">IF(V231&lt;&gt;X231,(IF(I231="",G231*INFORMAÇÕES!$U$116,IF(I231="O",G231,0))),0)</f>
        <v>0</v>
      </c>
      <c r="AD231" s="75" t="n">
        <f aca="false">IF(E231&lt;&gt;0,G231,0)</f>
        <v>0</v>
      </c>
    </row>
    <row r="232" s="174" customFormat="true" ht="14.25" hidden="false" customHeight="false" outlineLevel="0" collapsed="false">
      <c r="A232" s="159" t="n">
        <v>221</v>
      </c>
      <c r="B232" s="160" t="n">
        <f aca="false">M232</f>
        <v>0</v>
      </c>
      <c r="C232" s="161" t="n">
        <f aca="false">O232</f>
        <v>0</v>
      </c>
      <c r="D232" s="162" t="n">
        <f aca="false">P232</f>
        <v>0</v>
      </c>
      <c r="E232" s="163" t="n">
        <f aca="false">ROUND(Q232,2)</f>
        <v>0</v>
      </c>
      <c r="F232" s="163" t="n">
        <f aca="false">TRUNC((1+(IF(OR(H232=0,H232=""),'BDI REF.'!$K$5,CHOOSE(H232,'BDI REF.'!$K$5,'BDI REF.'!$K$6,'BDI REF.'!$K$7))))*R232,2)</f>
        <v>0</v>
      </c>
      <c r="G232" s="163" t="n">
        <f aca="false">IF(E232&lt;&gt;0,ROUND(E232*F232,2),IF(AD232=0,(SUMIF($V$12:$V$1011,B232,$AD$12:$AD$1011)),AD232))</f>
        <v>0</v>
      </c>
      <c r="H232" s="164"/>
      <c r="I232" s="165"/>
      <c r="J232" s="166" t="str">
        <f aca="false">IF(N232&lt;&gt;0,N232,"")</f>
        <v/>
      </c>
      <c r="K232" s="167"/>
      <c r="L232" s="168" t="str">
        <f aca="false">IF(B232&gt;0,"ok","ocultar")</f>
        <v>ocultar</v>
      </c>
      <c r="M232" s="182"/>
      <c r="N232" s="184"/>
      <c r="O232" s="177"/>
      <c r="P232" s="178"/>
      <c r="Q232" s="173"/>
      <c r="R232" s="179"/>
      <c r="S232" s="156"/>
      <c r="U232" s="88"/>
      <c r="V232" s="157" t="n">
        <f aca="false">IF(B232=0,V231,IF(ISNONTEXT(B232)=TRUE(),INT(B232),INT(LEFT(B232,FIND(".",B232)-1))))</f>
        <v>3</v>
      </c>
      <c r="W232" s="157" t="str">
        <f aca="false">IF(W233=1,1,IF(B232&lt;&gt;0,1,IF(C232&lt;&gt;0,1,IF(D232&lt;&gt;0,1,IF(E232&lt;&gt;0,1,"")))))</f>
        <v/>
      </c>
      <c r="X232" s="157" t="str">
        <f aca="false">IF(V232=0," ",IF(V232&lt;&gt;V231,V232," "))</f>
        <v> </v>
      </c>
      <c r="Y232" s="180"/>
      <c r="Z232" s="75" t="n">
        <f aca="false">IF(V232&lt;&gt;X232,(IF(I232="",G232*INFORMAÇÕES!$U$113,IF(I232="R",G232,0))),0)</f>
        <v>0</v>
      </c>
      <c r="AA232" s="75" t="n">
        <f aca="false">IF(V232&lt;&gt;X232,(IF(I232="",G232*INFORMAÇÕES!$U$114,IF(I232="C",G232,0))),0)</f>
        <v>0</v>
      </c>
      <c r="AB232" s="75" t="n">
        <f aca="false">IF(V232&lt;&gt;X232,(IF(I232="",G232*INFORMAÇÕES!$U$115,IF(I232="CF",G232,0))),0)</f>
        <v>0</v>
      </c>
      <c r="AC232" s="75" t="n">
        <f aca="false">IF(V232&lt;&gt;X232,(IF(I232="",G232*INFORMAÇÕES!$U$116,IF(I232="O",G232,0))),0)</f>
        <v>0</v>
      </c>
      <c r="AD232" s="75" t="n">
        <f aca="false">IF(E232&lt;&gt;0,G232,0)</f>
        <v>0</v>
      </c>
    </row>
    <row r="233" s="174" customFormat="true" ht="14.25" hidden="false" customHeight="false" outlineLevel="0" collapsed="false">
      <c r="A233" s="159" t="n">
        <v>222</v>
      </c>
      <c r="B233" s="160" t="n">
        <f aca="false">M233</f>
        <v>0</v>
      </c>
      <c r="C233" s="161" t="n">
        <f aca="false">O233</f>
        <v>0</v>
      </c>
      <c r="D233" s="162" t="n">
        <f aca="false">P233</f>
        <v>0</v>
      </c>
      <c r="E233" s="163" t="n">
        <f aca="false">ROUND(Q233,2)</f>
        <v>0</v>
      </c>
      <c r="F233" s="163" t="n">
        <f aca="false">TRUNC((1+(IF(OR(H233=0,H233=""),'BDI REF.'!$K$5,CHOOSE(H233,'BDI REF.'!$K$5,'BDI REF.'!$K$6,'BDI REF.'!$K$7))))*R233,2)</f>
        <v>0</v>
      </c>
      <c r="G233" s="163" t="n">
        <f aca="false">IF(E233&lt;&gt;0,ROUND(E233*F233,2),IF(AD233=0,(SUMIF($V$12:$V$1011,B233,$AD$12:$AD$1011)),AD233))</f>
        <v>0</v>
      </c>
      <c r="H233" s="164"/>
      <c r="I233" s="165"/>
      <c r="J233" s="166" t="str">
        <f aca="false">IF(N233&lt;&gt;0,N233,"")</f>
        <v/>
      </c>
      <c r="K233" s="167"/>
      <c r="L233" s="168" t="str">
        <f aca="false">IF(B233&gt;0,"ok","ocultar")</f>
        <v>ocultar</v>
      </c>
      <c r="M233" s="182"/>
      <c r="N233" s="184"/>
      <c r="O233" s="177"/>
      <c r="P233" s="178"/>
      <c r="Q233" s="173"/>
      <c r="R233" s="179"/>
      <c r="S233" s="156"/>
      <c r="U233" s="88"/>
      <c r="V233" s="157" t="n">
        <f aca="false">IF(B233=0,V232,IF(ISNONTEXT(B233)=TRUE(),INT(B233),INT(LEFT(B233,FIND(".",B233)-1))))</f>
        <v>3</v>
      </c>
      <c r="W233" s="157" t="str">
        <f aca="false">IF(W234=1,1,IF(B233&lt;&gt;0,1,IF(C233&lt;&gt;0,1,IF(D233&lt;&gt;0,1,IF(E233&lt;&gt;0,1,"")))))</f>
        <v/>
      </c>
      <c r="X233" s="157" t="str">
        <f aca="false">IF(V233=0," ",IF(V233&lt;&gt;V232,V233," "))</f>
        <v> </v>
      </c>
      <c r="Y233" s="180"/>
      <c r="Z233" s="75" t="n">
        <f aca="false">IF(V233&lt;&gt;X233,(IF(I233="",G233*INFORMAÇÕES!$U$113,IF(I233="R",G233,0))),0)</f>
        <v>0</v>
      </c>
      <c r="AA233" s="75" t="n">
        <f aca="false">IF(V233&lt;&gt;X233,(IF(I233="",G233*INFORMAÇÕES!$U$114,IF(I233="C",G233,0))),0)</f>
        <v>0</v>
      </c>
      <c r="AB233" s="75" t="n">
        <f aca="false">IF(V233&lt;&gt;X233,(IF(I233="",G233*INFORMAÇÕES!$U$115,IF(I233="CF",G233,0))),0)</f>
        <v>0</v>
      </c>
      <c r="AC233" s="75" t="n">
        <f aca="false">IF(V233&lt;&gt;X233,(IF(I233="",G233*INFORMAÇÕES!$U$116,IF(I233="O",G233,0))),0)</f>
        <v>0</v>
      </c>
      <c r="AD233" s="75" t="n">
        <f aca="false">IF(E233&lt;&gt;0,G233,0)</f>
        <v>0</v>
      </c>
    </row>
    <row r="234" s="174" customFormat="true" ht="14.25" hidden="false" customHeight="false" outlineLevel="0" collapsed="false">
      <c r="A234" s="159" t="n">
        <v>223</v>
      </c>
      <c r="B234" s="160" t="n">
        <f aca="false">M234</f>
        <v>0</v>
      </c>
      <c r="C234" s="161" t="n">
        <f aca="false">O234</f>
        <v>0</v>
      </c>
      <c r="D234" s="162" t="n">
        <f aca="false">P234</f>
        <v>0</v>
      </c>
      <c r="E234" s="163" t="n">
        <f aca="false">ROUND(Q234,2)</f>
        <v>0</v>
      </c>
      <c r="F234" s="163" t="n">
        <f aca="false">TRUNC((1+(IF(OR(H234=0,H234=""),'BDI REF.'!$K$5,CHOOSE(H234,'BDI REF.'!$K$5,'BDI REF.'!$K$6,'BDI REF.'!$K$7))))*R234,2)</f>
        <v>0</v>
      </c>
      <c r="G234" s="163" t="n">
        <f aca="false">IF(E234&lt;&gt;0,ROUND(E234*F234,2),IF(AD234=0,(SUMIF($V$12:$V$1011,B234,$AD$12:$AD$1011)),AD234))</f>
        <v>0</v>
      </c>
      <c r="H234" s="164"/>
      <c r="I234" s="165"/>
      <c r="J234" s="166" t="str">
        <f aca="false">IF(N234&lt;&gt;0,N234,"")</f>
        <v/>
      </c>
      <c r="K234" s="167"/>
      <c r="L234" s="168" t="str">
        <f aca="false">IF(B234&gt;0,"ok","ocultar")</f>
        <v>ocultar</v>
      </c>
      <c r="M234" s="182"/>
      <c r="N234" s="184"/>
      <c r="O234" s="177"/>
      <c r="P234" s="178"/>
      <c r="Q234" s="173"/>
      <c r="R234" s="179"/>
      <c r="S234" s="156"/>
      <c r="U234" s="88"/>
      <c r="V234" s="157" t="n">
        <f aca="false">IF(B234=0,V233,IF(ISNONTEXT(B234)=TRUE(),INT(B234),INT(LEFT(B234,FIND(".",B234)-1))))</f>
        <v>3</v>
      </c>
      <c r="W234" s="157" t="str">
        <f aca="false">IF(W235=1,1,IF(B234&lt;&gt;0,1,IF(C234&lt;&gt;0,1,IF(D234&lt;&gt;0,1,IF(E234&lt;&gt;0,1,"")))))</f>
        <v/>
      </c>
      <c r="X234" s="157" t="str">
        <f aca="false">IF(V234=0," ",IF(V234&lt;&gt;V233,V234," "))</f>
        <v> </v>
      </c>
      <c r="Y234" s="180"/>
      <c r="Z234" s="75" t="n">
        <f aca="false">IF(V234&lt;&gt;X234,(IF(I234="",G234*INFORMAÇÕES!$U$113,IF(I234="R",G234,0))),0)</f>
        <v>0</v>
      </c>
      <c r="AA234" s="75" t="n">
        <f aca="false">IF(V234&lt;&gt;X234,(IF(I234="",G234*INFORMAÇÕES!$U$114,IF(I234="C",G234,0))),0)</f>
        <v>0</v>
      </c>
      <c r="AB234" s="75" t="n">
        <f aca="false">IF(V234&lt;&gt;X234,(IF(I234="",G234*INFORMAÇÕES!$U$115,IF(I234="CF",G234,0))),0)</f>
        <v>0</v>
      </c>
      <c r="AC234" s="75" t="n">
        <f aca="false">IF(V234&lt;&gt;X234,(IF(I234="",G234*INFORMAÇÕES!$U$116,IF(I234="O",G234,0))),0)</f>
        <v>0</v>
      </c>
      <c r="AD234" s="75" t="n">
        <f aca="false">IF(E234&lt;&gt;0,G234,0)</f>
        <v>0</v>
      </c>
    </row>
    <row r="235" s="174" customFormat="true" ht="14.25" hidden="false" customHeight="false" outlineLevel="0" collapsed="false">
      <c r="A235" s="159" t="n">
        <v>224</v>
      </c>
      <c r="B235" s="160" t="n">
        <f aca="false">M235</f>
        <v>0</v>
      </c>
      <c r="C235" s="161" t="n">
        <f aca="false">O235</f>
        <v>0</v>
      </c>
      <c r="D235" s="162" t="n">
        <f aca="false">P235</f>
        <v>0</v>
      </c>
      <c r="E235" s="163" t="n">
        <f aca="false">ROUND(Q235,2)</f>
        <v>0</v>
      </c>
      <c r="F235" s="163" t="n">
        <f aca="false">TRUNC((1+(IF(OR(H235=0,H235=""),'BDI REF.'!$K$5,CHOOSE(H235,'BDI REF.'!$K$5,'BDI REF.'!$K$6,'BDI REF.'!$K$7))))*R235,2)</f>
        <v>0</v>
      </c>
      <c r="G235" s="163" t="n">
        <f aca="false">IF(E235&lt;&gt;0,ROUND(E235*F235,2),IF(AD235=0,(SUMIF($V$12:$V$1011,B235,$AD$12:$AD$1011)),AD235))</f>
        <v>0</v>
      </c>
      <c r="H235" s="164"/>
      <c r="I235" s="165"/>
      <c r="J235" s="166" t="str">
        <f aca="false">IF(N235&lt;&gt;0,N235,"")</f>
        <v/>
      </c>
      <c r="K235" s="167"/>
      <c r="L235" s="168" t="str">
        <f aca="false">IF(B235&gt;0,"ok","ocultar")</f>
        <v>ocultar</v>
      </c>
      <c r="M235" s="182"/>
      <c r="N235" s="184"/>
      <c r="O235" s="177"/>
      <c r="P235" s="178"/>
      <c r="Q235" s="173"/>
      <c r="R235" s="179"/>
      <c r="S235" s="156"/>
      <c r="U235" s="88"/>
      <c r="V235" s="157" t="n">
        <f aca="false">IF(B235=0,V234,IF(ISNONTEXT(B235)=TRUE(),INT(B235),INT(LEFT(B235,FIND(".",B235)-1))))</f>
        <v>3</v>
      </c>
      <c r="W235" s="157" t="str">
        <f aca="false">IF(W236=1,1,IF(B235&lt;&gt;0,1,IF(C235&lt;&gt;0,1,IF(D235&lt;&gt;0,1,IF(E235&lt;&gt;0,1,"")))))</f>
        <v/>
      </c>
      <c r="X235" s="157" t="str">
        <f aca="false">IF(V235=0," ",IF(V235&lt;&gt;V234,V235," "))</f>
        <v> </v>
      </c>
      <c r="Y235" s="180"/>
      <c r="Z235" s="75" t="n">
        <f aca="false">IF(V235&lt;&gt;X235,(IF(I235="",G235*INFORMAÇÕES!$U$113,IF(I235="R",G235,0))),0)</f>
        <v>0</v>
      </c>
      <c r="AA235" s="75" t="n">
        <f aca="false">IF(V235&lt;&gt;X235,(IF(I235="",G235*INFORMAÇÕES!$U$114,IF(I235="C",G235,0))),0)</f>
        <v>0</v>
      </c>
      <c r="AB235" s="75" t="n">
        <f aca="false">IF(V235&lt;&gt;X235,(IF(I235="",G235*INFORMAÇÕES!$U$115,IF(I235="CF",G235,0))),0)</f>
        <v>0</v>
      </c>
      <c r="AC235" s="75" t="n">
        <f aca="false">IF(V235&lt;&gt;X235,(IF(I235="",G235*INFORMAÇÕES!$U$116,IF(I235="O",G235,0))),0)</f>
        <v>0</v>
      </c>
      <c r="AD235" s="75" t="n">
        <f aca="false">IF(E235&lt;&gt;0,G235,0)</f>
        <v>0</v>
      </c>
    </row>
    <row r="236" s="174" customFormat="true" ht="14.25" hidden="false" customHeight="false" outlineLevel="0" collapsed="false">
      <c r="A236" s="159" t="n">
        <v>225</v>
      </c>
      <c r="B236" s="160" t="n">
        <f aca="false">M236</f>
        <v>0</v>
      </c>
      <c r="C236" s="161" t="n">
        <f aca="false">O236</f>
        <v>0</v>
      </c>
      <c r="D236" s="162" t="n">
        <f aca="false">P236</f>
        <v>0</v>
      </c>
      <c r="E236" s="163" t="n">
        <f aca="false">ROUND(Q236,2)</f>
        <v>0</v>
      </c>
      <c r="F236" s="163" t="n">
        <f aca="false">TRUNC((1+(IF(OR(H236=0,H236=""),'BDI REF.'!$K$5,CHOOSE(H236,'BDI REF.'!$K$5,'BDI REF.'!$K$6,'BDI REF.'!$K$7))))*R236,2)</f>
        <v>0</v>
      </c>
      <c r="G236" s="163" t="n">
        <f aca="false">IF(E236&lt;&gt;0,ROUND(E236*F236,2),IF(AD236=0,(SUMIF($V$12:$V$1011,B236,$AD$12:$AD$1011)),AD236))</f>
        <v>0</v>
      </c>
      <c r="H236" s="164"/>
      <c r="I236" s="165"/>
      <c r="J236" s="166" t="str">
        <f aca="false">IF(N236&lt;&gt;0,N236,"")</f>
        <v/>
      </c>
      <c r="K236" s="167"/>
      <c r="L236" s="168" t="str">
        <f aca="false">IF(B236&gt;0,"ok","ocultar")</f>
        <v>ocultar</v>
      </c>
      <c r="M236" s="182"/>
      <c r="N236" s="184"/>
      <c r="O236" s="177"/>
      <c r="P236" s="178"/>
      <c r="Q236" s="173"/>
      <c r="R236" s="179"/>
      <c r="S236" s="156"/>
      <c r="U236" s="88"/>
      <c r="V236" s="157" t="n">
        <f aca="false">IF(B236=0,V235,IF(ISNONTEXT(B236)=TRUE(),INT(B236),INT(LEFT(B236,FIND(".",B236)-1))))</f>
        <v>3</v>
      </c>
      <c r="W236" s="157" t="str">
        <f aca="false">IF(W237=1,1,IF(B236&lt;&gt;0,1,IF(C236&lt;&gt;0,1,IF(D236&lt;&gt;0,1,IF(E236&lt;&gt;0,1,"")))))</f>
        <v/>
      </c>
      <c r="X236" s="157" t="str">
        <f aca="false">IF(V236=0," ",IF(V236&lt;&gt;V235,V236," "))</f>
        <v> </v>
      </c>
      <c r="Y236" s="180"/>
      <c r="Z236" s="75" t="n">
        <f aca="false">IF(V236&lt;&gt;X236,(IF(I236="",G236*INFORMAÇÕES!$U$113,IF(I236="R",G236,0))),0)</f>
        <v>0</v>
      </c>
      <c r="AA236" s="75" t="n">
        <f aca="false">IF(V236&lt;&gt;X236,(IF(I236="",G236*INFORMAÇÕES!$U$114,IF(I236="C",G236,0))),0)</f>
        <v>0</v>
      </c>
      <c r="AB236" s="75" t="n">
        <f aca="false">IF(V236&lt;&gt;X236,(IF(I236="",G236*INFORMAÇÕES!$U$115,IF(I236="CF",G236,0))),0)</f>
        <v>0</v>
      </c>
      <c r="AC236" s="75" t="n">
        <f aca="false">IF(V236&lt;&gt;X236,(IF(I236="",G236*INFORMAÇÕES!$U$116,IF(I236="O",G236,0))),0)</f>
        <v>0</v>
      </c>
      <c r="AD236" s="75" t="n">
        <f aca="false">IF(E236&lt;&gt;0,G236,0)</f>
        <v>0</v>
      </c>
    </row>
    <row r="237" s="174" customFormat="true" ht="14.25" hidden="false" customHeight="false" outlineLevel="0" collapsed="false">
      <c r="A237" s="159" t="n">
        <v>226</v>
      </c>
      <c r="B237" s="160" t="n">
        <f aca="false">M237</f>
        <v>0</v>
      </c>
      <c r="C237" s="161" t="n">
        <f aca="false">O237</f>
        <v>0</v>
      </c>
      <c r="D237" s="162" t="n">
        <f aca="false">P237</f>
        <v>0</v>
      </c>
      <c r="E237" s="163" t="n">
        <f aca="false">ROUND(Q237,2)</f>
        <v>0</v>
      </c>
      <c r="F237" s="163" t="n">
        <f aca="false">TRUNC((1+(IF(OR(H237=0,H237=""),'BDI REF.'!$K$5,CHOOSE(H237,'BDI REF.'!$K$5,'BDI REF.'!$K$6,'BDI REF.'!$K$7))))*R237,2)</f>
        <v>0</v>
      </c>
      <c r="G237" s="163" t="n">
        <f aca="false">IF(E237&lt;&gt;0,ROUND(E237*F237,2),IF(AD237=0,(SUMIF($V$12:$V$1011,B237,$AD$12:$AD$1011)),AD237))</f>
        <v>0</v>
      </c>
      <c r="H237" s="164"/>
      <c r="I237" s="165"/>
      <c r="J237" s="166" t="str">
        <f aca="false">IF(N237&lt;&gt;0,N237,"")</f>
        <v/>
      </c>
      <c r="K237" s="167"/>
      <c r="L237" s="168" t="str">
        <f aca="false">IF(B237&gt;0,"ok","ocultar")</f>
        <v>ocultar</v>
      </c>
      <c r="M237" s="182"/>
      <c r="N237" s="184"/>
      <c r="O237" s="177"/>
      <c r="P237" s="178"/>
      <c r="Q237" s="173"/>
      <c r="R237" s="179"/>
      <c r="S237" s="156"/>
      <c r="U237" s="88"/>
      <c r="V237" s="157" t="n">
        <f aca="false">IF(B237=0,V236,IF(ISNONTEXT(B237)=TRUE(),INT(B237),INT(LEFT(B237,FIND(".",B237)-1))))</f>
        <v>3</v>
      </c>
      <c r="W237" s="157" t="str">
        <f aca="false">IF(W238=1,1,IF(B237&lt;&gt;0,1,IF(C237&lt;&gt;0,1,IF(D237&lt;&gt;0,1,IF(E237&lt;&gt;0,1,"")))))</f>
        <v/>
      </c>
      <c r="X237" s="157" t="str">
        <f aca="false">IF(V237=0," ",IF(V237&lt;&gt;V236,V237," "))</f>
        <v> </v>
      </c>
      <c r="Y237" s="180"/>
      <c r="Z237" s="75" t="n">
        <f aca="false">IF(V237&lt;&gt;X237,(IF(I237="",G237*INFORMAÇÕES!$U$113,IF(I237="R",G237,0))),0)</f>
        <v>0</v>
      </c>
      <c r="AA237" s="75" t="n">
        <f aca="false">IF(V237&lt;&gt;X237,(IF(I237="",G237*INFORMAÇÕES!$U$114,IF(I237="C",G237,0))),0)</f>
        <v>0</v>
      </c>
      <c r="AB237" s="75" t="n">
        <f aca="false">IF(V237&lt;&gt;X237,(IF(I237="",G237*INFORMAÇÕES!$U$115,IF(I237="CF",G237,0))),0)</f>
        <v>0</v>
      </c>
      <c r="AC237" s="75" t="n">
        <f aca="false">IF(V237&lt;&gt;X237,(IF(I237="",G237*INFORMAÇÕES!$U$116,IF(I237="O",G237,0))),0)</f>
        <v>0</v>
      </c>
      <c r="AD237" s="75" t="n">
        <f aca="false">IF(E237&lt;&gt;0,G237,0)</f>
        <v>0</v>
      </c>
    </row>
    <row r="238" s="174" customFormat="true" ht="14.25" hidden="false" customHeight="false" outlineLevel="0" collapsed="false">
      <c r="A238" s="159" t="n">
        <v>227</v>
      </c>
      <c r="B238" s="160" t="n">
        <f aca="false">M238</f>
        <v>0</v>
      </c>
      <c r="C238" s="161" t="n">
        <f aca="false">O238</f>
        <v>0</v>
      </c>
      <c r="D238" s="162" t="n">
        <f aca="false">P238</f>
        <v>0</v>
      </c>
      <c r="E238" s="163" t="n">
        <f aca="false">ROUND(Q238,2)</f>
        <v>0</v>
      </c>
      <c r="F238" s="163" t="n">
        <f aca="false">TRUNC((1+(IF(OR(H238=0,H238=""),'BDI REF.'!$K$5,CHOOSE(H238,'BDI REF.'!$K$5,'BDI REF.'!$K$6,'BDI REF.'!$K$7))))*R238,2)</f>
        <v>0</v>
      </c>
      <c r="G238" s="163" t="n">
        <f aca="false">IF(E238&lt;&gt;0,ROUND(E238*F238,2),IF(AD238=0,(SUMIF($V$12:$V$1011,B238,$AD$12:$AD$1011)),AD238))</f>
        <v>0</v>
      </c>
      <c r="H238" s="164"/>
      <c r="I238" s="165"/>
      <c r="J238" s="166" t="str">
        <f aca="false">IF(N238&lt;&gt;0,N238,"")</f>
        <v/>
      </c>
      <c r="K238" s="167"/>
      <c r="L238" s="168" t="str">
        <f aca="false">IF(B238&gt;0,"ok","ocultar")</f>
        <v>ocultar</v>
      </c>
      <c r="M238" s="182"/>
      <c r="N238" s="184"/>
      <c r="O238" s="177"/>
      <c r="P238" s="178"/>
      <c r="Q238" s="173"/>
      <c r="R238" s="179"/>
      <c r="S238" s="156"/>
      <c r="U238" s="88"/>
      <c r="V238" s="157" t="n">
        <f aca="false">IF(B238=0,V237,IF(ISNONTEXT(B238)=TRUE(),INT(B238),INT(LEFT(B238,FIND(".",B238)-1))))</f>
        <v>3</v>
      </c>
      <c r="W238" s="157" t="str">
        <f aca="false">IF(W239=1,1,IF(B238&lt;&gt;0,1,IF(C238&lt;&gt;0,1,IF(D238&lt;&gt;0,1,IF(E238&lt;&gt;0,1,"")))))</f>
        <v/>
      </c>
      <c r="X238" s="157" t="str">
        <f aca="false">IF(V238=0," ",IF(V238&lt;&gt;V237,V238," "))</f>
        <v> </v>
      </c>
      <c r="Y238" s="180"/>
      <c r="Z238" s="75" t="n">
        <f aca="false">IF(V238&lt;&gt;X238,(IF(I238="",G238*INFORMAÇÕES!$U$113,IF(I238="R",G238,0))),0)</f>
        <v>0</v>
      </c>
      <c r="AA238" s="75" t="n">
        <f aca="false">IF(V238&lt;&gt;X238,(IF(I238="",G238*INFORMAÇÕES!$U$114,IF(I238="C",G238,0))),0)</f>
        <v>0</v>
      </c>
      <c r="AB238" s="75" t="n">
        <f aca="false">IF(V238&lt;&gt;X238,(IF(I238="",G238*INFORMAÇÕES!$U$115,IF(I238="CF",G238,0))),0)</f>
        <v>0</v>
      </c>
      <c r="AC238" s="75" t="n">
        <f aca="false">IF(V238&lt;&gt;X238,(IF(I238="",G238*INFORMAÇÕES!$U$116,IF(I238="O",G238,0))),0)</f>
        <v>0</v>
      </c>
      <c r="AD238" s="75" t="n">
        <f aca="false">IF(E238&lt;&gt;0,G238,0)</f>
        <v>0</v>
      </c>
    </row>
    <row r="239" s="174" customFormat="true" ht="14.25" hidden="false" customHeight="false" outlineLevel="0" collapsed="false">
      <c r="A239" s="159" t="n">
        <v>228</v>
      </c>
      <c r="B239" s="160" t="n">
        <f aca="false">M239</f>
        <v>0</v>
      </c>
      <c r="C239" s="161" t="n">
        <f aca="false">O239</f>
        <v>0</v>
      </c>
      <c r="D239" s="162" t="n">
        <f aca="false">P239</f>
        <v>0</v>
      </c>
      <c r="E239" s="163" t="n">
        <f aca="false">ROUND(Q239,2)</f>
        <v>0</v>
      </c>
      <c r="F239" s="163" t="n">
        <f aca="false">TRUNC((1+(IF(OR(H239=0,H239=""),'BDI REF.'!$K$5,CHOOSE(H239,'BDI REF.'!$K$5,'BDI REF.'!$K$6,'BDI REF.'!$K$7))))*R239,2)</f>
        <v>0</v>
      </c>
      <c r="G239" s="163" t="n">
        <f aca="false">IF(E239&lt;&gt;0,ROUND(E239*F239,2),IF(AD239=0,(SUMIF($V$12:$V$1011,B239,$AD$12:$AD$1011)),AD239))</f>
        <v>0</v>
      </c>
      <c r="H239" s="164"/>
      <c r="I239" s="165"/>
      <c r="J239" s="166" t="str">
        <f aca="false">IF(N239&lt;&gt;0,N239,"")</f>
        <v/>
      </c>
      <c r="K239" s="167"/>
      <c r="L239" s="168" t="str">
        <f aca="false">IF(B239&gt;0,"ok","ocultar")</f>
        <v>ocultar</v>
      </c>
      <c r="M239" s="182"/>
      <c r="N239" s="184"/>
      <c r="O239" s="177"/>
      <c r="P239" s="178"/>
      <c r="Q239" s="173"/>
      <c r="R239" s="179"/>
      <c r="S239" s="156"/>
      <c r="U239" s="88"/>
      <c r="V239" s="157" t="n">
        <f aca="false">IF(B239=0,V238,IF(ISNONTEXT(B239)=TRUE(),INT(B239),INT(LEFT(B239,FIND(".",B239)-1))))</f>
        <v>3</v>
      </c>
      <c r="W239" s="157" t="str">
        <f aca="false">IF(W240=1,1,IF(B239&lt;&gt;0,1,IF(C239&lt;&gt;0,1,IF(D239&lt;&gt;0,1,IF(E239&lt;&gt;0,1,"")))))</f>
        <v/>
      </c>
      <c r="X239" s="157" t="str">
        <f aca="false">IF(V239=0," ",IF(V239&lt;&gt;V238,V239," "))</f>
        <v> </v>
      </c>
      <c r="Y239" s="180"/>
      <c r="Z239" s="75" t="n">
        <f aca="false">IF(V239&lt;&gt;X239,(IF(I239="",G239*INFORMAÇÕES!$U$113,IF(I239="R",G239,0))),0)</f>
        <v>0</v>
      </c>
      <c r="AA239" s="75" t="n">
        <f aca="false">IF(V239&lt;&gt;X239,(IF(I239="",G239*INFORMAÇÕES!$U$114,IF(I239="C",G239,0))),0)</f>
        <v>0</v>
      </c>
      <c r="AB239" s="75" t="n">
        <f aca="false">IF(V239&lt;&gt;X239,(IF(I239="",G239*INFORMAÇÕES!$U$115,IF(I239="CF",G239,0))),0)</f>
        <v>0</v>
      </c>
      <c r="AC239" s="75" t="n">
        <f aca="false">IF(V239&lt;&gt;X239,(IF(I239="",G239*INFORMAÇÕES!$U$116,IF(I239="O",G239,0))),0)</f>
        <v>0</v>
      </c>
      <c r="AD239" s="75" t="n">
        <f aca="false">IF(E239&lt;&gt;0,G239,0)</f>
        <v>0</v>
      </c>
    </row>
    <row r="240" s="174" customFormat="true" ht="14.25" hidden="false" customHeight="false" outlineLevel="0" collapsed="false">
      <c r="A240" s="159" t="n">
        <v>229</v>
      </c>
      <c r="B240" s="160" t="n">
        <f aca="false">M240</f>
        <v>0</v>
      </c>
      <c r="C240" s="161" t="n">
        <f aca="false">O240</f>
        <v>0</v>
      </c>
      <c r="D240" s="162" t="n">
        <f aca="false">P240</f>
        <v>0</v>
      </c>
      <c r="E240" s="163" t="n">
        <f aca="false">ROUND(Q240,2)</f>
        <v>0</v>
      </c>
      <c r="F240" s="163" t="n">
        <f aca="false">TRUNC((1+(IF(OR(H240=0,H240=""),'BDI REF.'!$K$5,CHOOSE(H240,'BDI REF.'!$K$5,'BDI REF.'!$K$6,'BDI REF.'!$K$7))))*R240,2)</f>
        <v>0</v>
      </c>
      <c r="G240" s="163" t="n">
        <f aca="false">IF(E240&lt;&gt;0,ROUND(E240*F240,2),IF(AD240=0,(SUMIF($V$12:$V$1011,B240,$AD$12:$AD$1011)),AD240))</f>
        <v>0</v>
      </c>
      <c r="H240" s="164"/>
      <c r="I240" s="165"/>
      <c r="J240" s="166" t="str">
        <f aca="false">IF(N240&lt;&gt;0,N240,"")</f>
        <v/>
      </c>
      <c r="K240" s="167"/>
      <c r="L240" s="168" t="str">
        <f aca="false">IF(B240&gt;0,"ok","ocultar")</f>
        <v>ocultar</v>
      </c>
      <c r="M240" s="182"/>
      <c r="N240" s="184"/>
      <c r="O240" s="177"/>
      <c r="P240" s="178"/>
      <c r="Q240" s="173"/>
      <c r="R240" s="179"/>
      <c r="S240" s="156"/>
      <c r="U240" s="88"/>
      <c r="V240" s="157" t="n">
        <f aca="false">IF(B240=0,V239,IF(ISNONTEXT(B240)=TRUE(),INT(B240),INT(LEFT(B240,FIND(".",B240)-1))))</f>
        <v>3</v>
      </c>
      <c r="W240" s="157" t="str">
        <f aca="false">IF(W241=1,1,IF(B240&lt;&gt;0,1,IF(C240&lt;&gt;0,1,IF(D240&lt;&gt;0,1,IF(E240&lt;&gt;0,1,"")))))</f>
        <v/>
      </c>
      <c r="X240" s="157" t="str">
        <f aca="false">IF(V240=0," ",IF(V240&lt;&gt;V239,V240," "))</f>
        <v> </v>
      </c>
      <c r="Y240" s="180"/>
      <c r="Z240" s="75" t="n">
        <f aca="false">IF(V240&lt;&gt;X240,(IF(I240="",G240*INFORMAÇÕES!$U$113,IF(I240="R",G240,0))),0)</f>
        <v>0</v>
      </c>
      <c r="AA240" s="75" t="n">
        <f aca="false">IF(V240&lt;&gt;X240,(IF(I240="",G240*INFORMAÇÕES!$U$114,IF(I240="C",G240,0))),0)</f>
        <v>0</v>
      </c>
      <c r="AB240" s="75" t="n">
        <f aca="false">IF(V240&lt;&gt;X240,(IF(I240="",G240*INFORMAÇÕES!$U$115,IF(I240="CF",G240,0))),0)</f>
        <v>0</v>
      </c>
      <c r="AC240" s="75" t="n">
        <f aca="false">IF(V240&lt;&gt;X240,(IF(I240="",G240*INFORMAÇÕES!$U$116,IF(I240="O",G240,0))),0)</f>
        <v>0</v>
      </c>
      <c r="AD240" s="75" t="n">
        <f aca="false">IF(E240&lt;&gt;0,G240,0)</f>
        <v>0</v>
      </c>
    </row>
    <row r="241" s="174" customFormat="true" ht="14.25" hidden="false" customHeight="false" outlineLevel="0" collapsed="false">
      <c r="A241" s="159" t="n">
        <v>230</v>
      </c>
      <c r="B241" s="160" t="n">
        <f aca="false">M241</f>
        <v>0</v>
      </c>
      <c r="C241" s="161" t="n">
        <f aca="false">O241</f>
        <v>0</v>
      </c>
      <c r="D241" s="162" t="n">
        <f aca="false">P241</f>
        <v>0</v>
      </c>
      <c r="E241" s="163" t="n">
        <f aca="false">ROUND(Q241,2)</f>
        <v>0</v>
      </c>
      <c r="F241" s="163" t="n">
        <f aca="false">TRUNC((1+(IF(OR(H241=0,H241=""),'BDI REF.'!$K$5,CHOOSE(H241,'BDI REF.'!$K$5,'BDI REF.'!$K$6,'BDI REF.'!$K$7))))*R241,2)</f>
        <v>0</v>
      </c>
      <c r="G241" s="163" t="n">
        <f aca="false">IF(E241&lt;&gt;0,ROUND(E241*F241,2),IF(AD241=0,(SUMIF($V$12:$V$1011,B241,$AD$12:$AD$1011)),AD241))</f>
        <v>0</v>
      </c>
      <c r="H241" s="164"/>
      <c r="I241" s="165"/>
      <c r="J241" s="166" t="str">
        <f aca="false">IF(N241&lt;&gt;0,N241,"")</f>
        <v/>
      </c>
      <c r="K241" s="167"/>
      <c r="L241" s="168" t="str">
        <f aca="false">IF(B241&gt;0,"ok","ocultar")</f>
        <v>ocultar</v>
      </c>
      <c r="M241" s="182"/>
      <c r="N241" s="184"/>
      <c r="O241" s="177"/>
      <c r="P241" s="178"/>
      <c r="Q241" s="173"/>
      <c r="R241" s="179"/>
      <c r="S241" s="156"/>
      <c r="U241" s="88"/>
      <c r="V241" s="157" t="n">
        <f aca="false">IF(B241=0,V240,IF(ISNONTEXT(B241)=TRUE(),INT(B241),INT(LEFT(B241,FIND(".",B241)-1))))</f>
        <v>3</v>
      </c>
      <c r="W241" s="157" t="str">
        <f aca="false">IF(W242=1,1,IF(B241&lt;&gt;0,1,IF(C241&lt;&gt;0,1,IF(D241&lt;&gt;0,1,IF(E241&lt;&gt;0,1,"")))))</f>
        <v/>
      </c>
      <c r="X241" s="157" t="str">
        <f aca="false">IF(V241=0," ",IF(V241&lt;&gt;V240,V241," "))</f>
        <v> </v>
      </c>
      <c r="Y241" s="180"/>
      <c r="Z241" s="75" t="n">
        <f aca="false">IF(V241&lt;&gt;X241,(IF(I241="",G241*INFORMAÇÕES!$U$113,IF(I241="R",G241,0))),0)</f>
        <v>0</v>
      </c>
      <c r="AA241" s="75" t="n">
        <f aca="false">IF(V241&lt;&gt;X241,(IF(I241="",G241*INFORMAÇÕES!$U$114,IF(I241="C",G241,0))),0)</f>
        <v>0</v>
      </c>
      <c r="AB241" s="75" t="n">
        <f aca="false">IF(V241&lt;&gt;X241,(IF(I241="",G241*INFORMAÇÕES!$U$115,IF(I241="CF",G241,0))),0)</f>
        <v>0</v>
      </c>
      <c r="AC241" s="75" t="n">
        <f aca="false">IF(V241&lt;&gt;X241,(IF(I241="",G241*INFORMAÇÕES!$U$116,IF(I241="O",G241,0))),0)</f>
        <v>0</v>
      </c>
      <c r="AD241" s="75" t="n">
        <f aca="false">IF(E241&lt;&gt;0,G241,0)</f>
        <v>0</v>
      </c>
    </row>
    <row r="242" s="174" customFormat="true" ht="14.25" hidden="false" customHeight="false" outlineLevel="0" collapsed="false">
      <c r="A242" s="159" t="n">
        <v>231</v>
      </c>
      <c r="B242" s="160" t="n">
        <f aca="false">M242</f>
        <v>0</v>
      </c>
      <c r="C242" s="161" t="n">
        <f aca="false">O242</f>
        <v>0</v>
      </c>
      <c r="D242" s="162" t="n">
        <f aca="false">P242</f>
        <v>0</v>
      </c>
      <c r="E242" s="163" t="n">
        <f aca="false">ROUND(Q242,2)</f>
        <v>0</v>
      </c>
      <c r="F242" s="163" t="n">
        <f aca="false">TRUNC((1+(IF(OR(H242=0,H242=""),'BDI REF.'!$K$5,CHOOSE(H242,'BDI REF.'!$K$5,'BDI REF.'!$K$6,'BDI REF.'!$K$7))))*R242,2)</f>
        <v>0</v>
      </c>
      <c r="G242" s="163" t="n">
        <f aca="false">IF(E242&lt;&gt;0,ROUND(E242*F242,2),IF(AD242=0,(SUMIF($V$12:$V$1011,B242,$AD$12:$AD$1011)),AD242))</f>
        <v>0</v>
      </c>
      <c r="H242" s="164"/>
      <c r="I242" s="165"/>
      <c r="J242" s="166" t="str">
        <f aca="false">IF(N242&lt;&gt;0,N242,"")</f>
        <v/>
      </c>
      <c r="K242" s="167"/>
      <c r="L242" s="168" t="str">
        <f aca="false">IF(B242&gt;0,"ok","ocultar")</f>
        <v>ocultar</v>
      </c>
      <c r="M242" s="182"/>
      <c r="N242" s="184"/>
      <c r="O242" s="177"/>
      <c r="P242" s="178"/>
      <c r="Q242" s="173"/>
      <c r="R242" s="179"/>
      <c r="S242" s="156"/>
      <c r="U242" s="88"/>
      <c r="V242" s="157" t="n">
        <f aca="false">IF(B242=0,V241,IF(ISNONTEXT(B242)=TRUE(),INT(B242),INT(LEFT(B242,FIND(".",B242)-1))))</f>
        <v>3</v>
      </c>
      <c r="W242" s="157" t="str">
        <f aca="false">IF(W243=1,1,IF(B242&lt;&gt;0,1,IF(C242&lt;&gt;0,1,IF(D242&lt;&gt;0,1,IF(E242&lt;&gt;0,1,"")))))</f>
        <v/>
      </c>
      <c r="X242" s="157" t="str">
        <f aca="false">IF(V242=0," ",IF(V242&lt;&gt;V241,V242," "))</f>
        <v> </v>
      </c>
      <c r="Y242" s="180"/>
      <c r="Z242" s="75" t="n">
        <f aca="false">IF(V242&lt;&gt;X242,(IF(I242="",G242*INFORMAÇÕES!$U$113,IF(I242="R",G242,0))),0)</f>
        <v>0</v>
      </c>
      <c r="AA242" s="75" t="n">
        <f aca="false">IF(V242&lt;&gt;X242,(IF(I242="",G242*INFORMAÇÕES!$U$114,IF(I242="C",G242,0))),0)</f>
        <v>0</v>
      </c>
      <c r="AB242" s="75" t="n">
        <f aca="false">IF(V242&lt;&gt;X242,(IF(I242="",G242*INFORMAÇÕES!$U$115,IF(I242="CF",G242,0))),0)</f>
        <v>0</v>
      </c>
      <c r="AC242" s="75" t="n">
        <f aca="false">IF(V242&lt;&gt;X242,(IF(I242="",G242*INFORMAÇÕES!$U$116,IF(I242="O",G242,0))),0)</f>
        <v>0</v>
      </c>
      <c r="AD242" s="75" t="n">
        <f aca="false">IF(E242&lt;&gt;0,G242,0)</f>
        <v>0</v>
      </c>
    </row>
    <row r="243" s="174" customFormat="true" ht="14.25" hidden="false" customHeight="false" outlineLevel="0" collapsed="false">
      <c r="A243" s="159" t="n">
        <v>232</v>
      </c>
      <c r="B243" s="160" t="n">
        <f aca="false">M243</f>
        <v>0</v>
      </c>
      <c r="C243" s="161" t="n">
        <f aca="false">O243</f>
        <v>0</v>
      </c>
      <c r="D243" s="162" t="n">
        <f aca="false">P243</f>
        <v>0</v>
      </c>
      <c r="E243" s="163" t="n">
        <f aca="false">ROUND(Q243,2)</f>
        <v>0</v>
      </c>
      <c r="F243" s="163" t="n">
        <f aca="false">TRUNC((1+(IF(OR(H243=0,H243=""),'BDI REF.'!$K$5,CHOOSE(H243,'BDI REF.'!$K$5,'BDI REF.'!$K$6,'BDI REF.'!$K$7))))*R243,2)</f>
        <v>0</v>
      </c>
      <c r="G243" s="163" t="n">
        <f aca="false">IF(E243&lt;&gt;0,ROUND(E243*F243,2),IF(AD243=0,(SUMIF($V$12:$V$1011,B243,$AD$12:$AD$1011)),AD243))</f>
        <v>0</v>
      </c>
      <c r="H243" s="164"/>
      <c r="I243" s="165"/>
      <c r="J243" s="166" t="str">
        <f aca="false">IF(N243&lt;&gt;0,N243,"")</f>
        <v/>
      </c>
      <c r="K243" s="167"/>
      <c r="L243" s="168" t="str">
        <f aca="false">IF(B243&gt;0,"ok","ocultar")</f>
        <v>ocultar</v>
      </c>
      <c r="M243" s="182"/>
      <c r="N243" s="184"/>
      <c r="O243" s="177"/>
      <c r="P243" s="178"/>
      <c r="Q243" s="173"/>
      <c r="R243" s="179"/>
      <c r="S243" s="156"/>
      <c r="U243" s="88"/>
      <c r="V243" s="157" t="n">
        <f aca="false">IF(B243=0,V242,IF(ISNONTEXT(B243)=TRUE(),INT(B243),INT(LEFT(B243,FIND(".",B243)-1))))</f>
        <v>3</v>
      </c>
      <c r="W243" s="157" t="str">
        <f aca="false">IF(W244=1,1,IF(B243&lt;&gt;0,1,IF(C243&lt;&gt;0,1,IF(D243&lt;&gt;0,1,IF(E243&lt;&gt;0,1,"")))))</f>
        <v/>
      </c>
      <c r="X243" s="157" t="str">
        <f aca="false">IF(V243=0," ",IF(V243&lt;&gt;V242,V243," "))</f>
        <v> </v>
      </c>
      <c r="Y243" s="180"/>
      <c r="Z243" s="75" t="n">
        <f aca="false">IF(V243&lt;&gt;X243,(IF(I243="",G243*INFORMAÇÕES!$U$113,IF(I243="R",G243,0))),0)</f>
        <v>0</v>
      </c>
      <c r="AA243" s="75" t="n">
        <f aca="false">IF(V243&lt;&gt;X243,(IF(I243="",G243*INFORMAÇÕES!$U$114,IF(I243="C",G243,0))),0)</f>
        <v>0</v>
      </c>
      <c r="AB243" s="75" t="n">
        <f aca="false">IF(V243&lt;&gt;X243,(IF(I243="",G243*INFORMAÇÕES!$U$115,IF(I243="CF",G243,0))),0)</f>
        <v>0</v>
      </c>
      <c r="AC243" s="75" t="n">
        <f aca="false">IF(V243&lt;&gt;X243,(IF(I243="",G243*INFORMAÇÕES!$U$116,IF(I243="O",G243,0))),0)</f>
        <v>0</v>
      </c>
      <c r="AD243" s="75" t="n">
        <f aca="false">IF(E243&lt;&gt;0,G243,0)</f>
        <v>0</v>
      </c>
    </row>
    <row r="244" s="174" customFormat="true" ht="14.25" hidden="false" customHeight="false" outlineLevel="0" collapsed="false">
      <c r="A244" s="159" t="n">
        <v>233</v>
      </c>
      <c r="B244" s="160" t="n">
        <f aca="false">M244</f>
        <v>0</v>
      </c>
      <c r="C244" s="161" t="n">
        <f aca="false">O244</f>
        <v>0</v>
      </c>
      <c r="D244" s="162" t="n">
        <f aca="false">P244</f>
        <v>0</v>
      </c>
      <c r="E244" s="163" t="n">
        <f aca="false">ROUND(Q244,2)</f>
        <v>0</v>
      </c>
      <c r="F244" s="163" t="n">
        <f aca="false">TRUNC((1+(IF(OR(H244=0,H244=""),'BDI REF.'!$K$5,CHOOSE(H244,'BDI REF.'!$K$5,'BDI REF.'!$K$6,'BDI REF.'!$K$7))))*R244,2)</f>
        <v>0</v>
      </c>
      <c r="G244" s="163" t="n">
        <f aca="false">IF(E244&lt;&gt;0,ROUND(E244*F244,2),IF(AD244=0,(SUMIF($V$12:$V$1011,B244,$AD$12:$AD$1011)),AD244))</f>
        <v>0</v>
      </c>
      <c r="H244" s="164"/>
      <c r="I244" s="165"/>
      <c r="J244" s="166" t="str">
        <f aca="false">IF(N244&lt;&gt;0,N244,"")</f>
        <v/>
      </c>
      <c r="K244" s="167"/>
      <c r="L244" s="168" t="str">
        <f aca="false">IF(B244&gt;0,"ok","ocultar")</f>
        <v>ocultar</v>
      </c>
      <c r="M244" s="182"/>
      <c r="N244" s="184"/>
      <c r="O244" s="177"/>
      <c r="P244" s="178"/>
      <c r="Q244" s="173"/>
      <c r="R244" s="179"/>
      <c r="S244" s="156"/>
      <c r="U244" s="88"/>
      <c r="V244" s="157" t="n">
        <f aca="false">IF(B244=0,V243,IF(ISNONTEXT(B244)=TRUE(),INT(B244),INT(LEFT(B244,FIND(".",B244)-1))))</f>
        <v>3</v>
      </c>
      <c r="W244" s="157" t="str">
        <f aca="false">IF(W245=1,1,IF(B244&lt;&gt;0,1,IF(C244&lt;&gt;0,1,IF(D244&lt;&gt;0,1,IF(E244&lt;&gt;0,1,"")))))</f>
        <v/>
      </c>
      <c r="X244" s="157" t="str">
        <f aca="false">IF(V244=0," ",IF(V244&lt;&gt;V243,V244," "))</f>
        <v> </v>
      </c>
      <c r="Y244" s="180"/>
      <c r="Z244" s="75" t="n">
        <f aca="false">IF(V244&lt;&gt;X244,(IF(I244="",G244*INFORMAÇÕES!$U$113,IF(I244="R",G244,0))),0)</f>
        <v>0</v>
      </c>
      <c r="AA244" s="75" t="n">
        <f aca="false">IF(V244&lt;&gt;X244,(IF(I244="",G244*INFORMAÇÕES!$U$114,IF(I244="C",G244,0))),0)</f>
        <v>0</v>
      </c>
      <c r="AB244" s="75" t="n">
        <f aca="false">IF(V244&lt;&gt;X244,(IF(I244="",G244*INFORMAÇÕES!$U$115,IF(I244="CF",G244,0))),0)</f>
        <v>0</v>
      </c>
      <c r="AC244" s="75" t="n">
        <f aca="false">IF(V244&lt;&gt;X244,(IF(I244="",G244*INFORMAÇÕES!$U$116,IF(I244="O",G244,0))),0)</f>
        <v>0</v>
      </c>
      <c r="AD244" s="75" t="n">
        <f aca="false">IF(E244&lt;&gt;0,G244,0)</f>
        <v>0</v>
      </c>
    </row>
    <row r="245" s="174" customFormat="true" ht="14.25" hidden="false" customHeight="false" outlineLevel="0" collapsed="false">
      <c r="A245" s="159" t="n">
        <v>234</v>
      </c>
      <c r="B245" s="160" t="n">
        <f aca="false">M245</f>
        <v>0</v>
      </c>
      <c r="C245" s="161" t="n">
        <f aca="false">O245</f>
        <v>0</v>
      </c>
      <c r="D245" s="162" t="n">
        <f aca="false">P245</f>
        <v>0</v>
      </c>
      <c r="E245" s="163" t="n">
        <f aca="false">ROUND(Q245,2)</f>
        <v>0</v>
      </c>
      <c r="F245" s="163" t="n">
        <f aca="false">TRUNC((1+(IF(OR(H245=0,H245=""),'BDI REF.'!$K$5,CHOOSE(H245,'BDI REF.'!$K$5,'BDI REF.'!$K$6,'BDI REF.'!$K$7))))*R245,2)</f>
        <v>0</v>
      </c>
      <c r="G245" s="163" t="n">
        <f aca="false">IF(E245&lt;&gt;0,ROUND(E245*F245,2),IF(AD245=0,(SUMIF($V$12:$V$1011,B245,$AD$12:$AD$1011)),AD245))</f>
        <v>0</v>
      </c>
      <c r="H245" s="164"/>
      <c r="I245" s="165"/>
      <c r="J245" s="166" t="str">
        <f aca="false">IF(N245&lt;&gt;0,N245,"")</f>
        <v/>
      </c>
      <c r="K245" s="167"/>
      <c r="L245" s="168" t="str">
        <f aca="false">IF(B245&gt;0,"ok","ocultar")</f>
        <v>ocultar</v>
      </c>
      <c r="M245" s="182"/>
      <c r="N245" s="184"/>
      <c r="O245" s="177"/>
      <c r="P245" s="178"/>
      <c r="Q245" s="173"/>
      <c r="R245" s="179"/>
      <c r="S245" s="156"/>
      <c r="U245" s="88"/>
      <c r="V245" s="157" t="n">
        <f aca="false">IF(B245=0,V244,IF(ISNONTEXT(B245)=TRUE(),INT(B245),INT(LEFT(B245,FIND(".",B245)-1))))</f>
        <v>3</v>
      </c>
      <c r="W245" s="157" t="str">
        <f aca="false">IF(W246=1,1,IF(B245&lt;&gt;0,1,IF(C245&lt;&gt;0,1,IF(D245&lt;&gt;0,1,IF(E245&lt;&gt;0,1,"")))))</f>
        <v/>
      </c>
      <c r="X245" s="157" t="str">
        <f aca="false">IF(V245=0," ",IF(V245&lt;&gt;V244,V245," "))</f>
        <v> </v>
      </c>
      <c r="Y245" s="180"/>
      <c r="Z245" s="75" t="n">
        <f aca="false">IF(V245&lt;&gt;X245,(IF(I245="",G245*INFORMAÇÕES!$U$113,IF(I245="R",G245,0))),0)</f>
        <v>0</v>
      </c>
      <c r="AA245" s="75" t="n">
        <f aca="false">IF(V245&lt;&gt;X245,(IF(I245="",G245*INFORMAÇÕES!$U$114,IF(I245="C",G245,0))),0)</f>
        <v>0</v>
      </c>
      <c r="AB245" s="75" t="n">
        <f aca="false">IF(V245&lt;&gt;X245,(IF(I245="",G245*INFORMAÇÕES!$U$115,IF(I245="CF",G245,0))),0)</f>
        <v>0</v>
      </c>
      <c r="AC245" s="75" t="n">
        <f aca="false">IF(V245&lt;&gt;X245,(IF(I245="",G245*INFORMAÇÕES!$U$116,IF(I245="O",G245,0))),0)</f>
        <v>0</v>
      </c>
      <c r="AD245" s="75" t="n">
        <f aca="false">IF(E245&lt;&gt;0,G245,0)</f>
        <v>0</v>
      </c>
    </row>
    <row r="246" s="174" customFormat="true" ht="14.25" hidden="false" customHeight="false" outlineLevel="0" collapsed="false">
      <c r="A246" s="159" t="n">
        <v>235</v>
      </c>
      <c r="B246" s="160" t="n">
        <f aca="false">M246</f>
        <v>0</v>
      </c>
      <c r="C246" s="161" t="n">
        <f aca="false">O246</f>
        <v>0</v>
      </c>
      <c r="D246" s="162" t="n">
        <f aca="false">P246</f>
        <v>0</v>
      </c>
      <c r="E246" s="163" t="n">
        <f aca="false">ROUND(Q246,2)</f>
        <v>0</v>
      </c>
      <c r="F246" s="163" t="n">
        <f aca="false">TRUNC((1+(IF(OR(H246=0,H246=""),'BDI REF.'!$K$5,CHOOSE(H246,'BDI REF.'!$K$5,'BDI REF.'!$K$6,'BDI REF.'!$K$7))))*R246,2)</f>
        <v>0</v>
      </c>
      <c r="G246" s="163" t="n">
        <f aca="false">IF(E246&lt;&gt;0,ROUND(E246*F246,2),IF(AD246=0,(SUMIF($V$12:$V$1011,B246,$AD$12:$AD$1011)),AD246))</f>
        <v>0</v>
      </c>
      <c r="H246" s="164"/>
      <c r="I246" s="165"/>
      <c r="J246" s="166" t="str">
        <f aca="false">IF(N246&lt;&gt;0,N246,"")</f>
        <v/>
      </c>
      <c r="K246" s="167"/>
      <c r="L246" s="168" t="str">
        <f aca="false">IF(B246&gt;0,"ok","ocultar")</f>
        <v>ocultar</v>
      </c>
      <c r="M246" s="182"/>
      <c r="N246" s="184"/>
      <c r="O246" s="177"/>
      <c r="P246" s="178"/>
      <c r="Q246" s="173"/>
      <c r="R246" s="179"/>
      <c r="S246" s="156"/>
      <c r="U246" s="88"/>
      <c r="V246" s="157" t="n">
        <f aca="false">IF(B246=0,V245,IF(ISNONTEXT(B246)=TRUE(),INT(B246),INT(LEFT(B246,FIND(".",B246)-1))))</f>
        <v>3</v>
      </c>
      <c r="W246" s="157" t="str">
        <f aca="false">IF(W247=1,1,IF(B246&lt;&gt;0,1,IF(C246&lt;&gt;0,1,IF(D246&lt;&gt;0,1,IF(E246&lt;&gt;0,1,"")))))</f>
        <v/>
      </c>
      <c r="X246" s="157" t="str">
        <f aca="false">IF(V246=0," ",IF(V246&lt;&gt;V245,V246," "))</f>
        <v> </v>
      </c>
      <c r="Y246" s="180"/>
      <c r="Z246" s="75" t="n">
        <f aca="false">IF(V246&lt;&gt;X246,(IF(I246="",G246*INFORMAÇÕES!$U$113,IF(I246="R",G246,0))),0)</f>
        <v>0</v>
      </c>
      <c r="AA246" s="75" t="n">
        <f aca="false">IF(V246&lt;&gt;X246,(IF(I246="",G246*INFORMAÇÕES!$U$114,IF(I246="C",G246,0))),0)</f>
        <v>0</v>
      </c>
      <c r="AB246" s="75" t="n">
        <f aca="false">IF(V246&lt;&gt;X246,(IF(I246="",G246*INFORMAÇÕES!$U$115,IF(I246="CF",G246,0))),0)</f>
        <v>0</v>
      </c>
      <c r="AC246" s="75" t="n">
        <f aca="false">IF(V246&lt;&gt;X246,(IF(I246="",G246*INFORMAÇÕES!$U$116,IF(I246="O",G246,0))),0)</f>
        <v>0</v>
      </c>
      <c r="AD246" s="75" t="n">
        <f aca="false">IF(E246&lt;&gt;0,G246,0)</f>
        <v>0</v>
      </c>
    </row>
    <row r="247" s="174" customFormat="true" ht="14.25" hidden="false" customHeight="false" outlineLevel="0" collapsed="false">
      <c r="A247" s="159" t="n">
        <v>236</v>
      </c>
      <c r="B247" s="160" t="n">
        <f aca="false">M247</f>
        <v>0</v>
      </c>
      <c r="C247" s="161" t="n">
        <f aca="false">O247</f>
        <v>0</v>
      </c>
      <c r="D247" s="162" t="n">
        <f aca="false">P247</f>
        <v>0</v>
      </c>
      <c r="E247" s="163" t="n">
        <f aca="false">ROUND(Q247,2)</f>
        <v>0</v>
      </c>
      <c r="F247" s="163" t="n">
        <f aca="false">TRUNC((1+(IF(OR(H247=0,H247=""),'BDI REF.'!$K$5,CHOOSE(H247,'BDI REF.'!$K$5,'BDI REF.'!$K$6,'BDI REF.'!$K$7))))*R247,2)</f>
        <v>0</v>
      </c>
      <c r="G247" s="163" t="n">
        <f aca="false">IF(E247&lt;&gt;0,ROUND(E247*F247,2),IF(AD247=0,(SUMIF($V$12:$V$1011,B247,$AD$12:$AD$1011)),AD247))</f>
        <v>0</v>
      </c>
      <c r="H247" s="164"/>
      <c r="I247" s="165"/>
      <c r="J247" s="166" t="str">
        <f aca="false">IF(N247&lt;&gt;0,N247,"")</f>
        <v/>
      </c>
      <c r="K247" s="167"/>
      <c r="L247" s="168" t="str">
        <f aca="false">IF(B247&gt;0,"ok","ocultar")</f>
        <v>ocultar</v>
      </c>
      <c r="M247" s="182"/>
      <c r="N247" s="184"/>
      <c r="O247" s="177"/>
      <c r="P247" s="178"/>
      <c r="Q247" s="173"/>
      <c r="R247" s="179"/>
      <c r="S247" s="156"/>
      <c r="U247" s="88"/>
      <c r="V247" s="157" t="n">
        <f aca="false">IF(B247=0,V246,IF(ISNONTEXT(B247)=TRUE(),INT(B247),INT(LEFT(B247,FIND(".",B247)-1))))</f>
        <v>3</v>
      </c>
      <c r="W247" s="157" t="str">
        <f aca="false">IF(W248=1,1,IF(B247&lt;&gt;0,1,IF(C247&lt;&gt;0,1,IF(D247&lt;&gt;0,1,IF(E247&lt;&gt;0,1,"")))))</f>
        <v/>
      </c>
      <c r="X247" s="157" t="str">
        <f aca="false">IF(V247=0," ",IF(V247&lt;&gt;V246,V247," "))</f>
        <v> </v>
      </c>
      <c r="Y247" s="180"/>
      <c r="Z247" s="75" t="n">
        <f aca="false">IF(V247&lt;&gt;X247,(IF(I247="",G247*INFORMAÇÕES!$U$113,IF(I247="R",G247,0))),0)</f>
        <v>0</v>
      </c>
      <c r="AA247" s="75" t="n">
        <f aca="false">IF(V247&lt;&gt;X247,(IF(I247="",G247*INFORMAÇÕES!$U$114,IF(I247="C",G247,0))),0)</f>
        <v>0</v>
      </c>
      <c r="AB247" s="75" t="n">
        <f aca="false">IF(V247&lt;&gt;X247,(IF(I247="",G247*INFORMAÇÕES!$U$115,IF(I247="CF",G247,0))),0)</f>
        <v>0</v>
      </c>
      <c r="AC247" s="75" t="n">
        <f aca="false">IF(V247&lt;&gt;X247,(IF(I247="",G247*INFORMAÇÕES!$U$116,IF(I247="O",G247,0))),0)</f>
        <v>0</v>
      </c>
      <c r="AD247" s="75" t="n">
        <f aca="false">IF(E247&lt;&gt;0,G247,0)</f>
        <v>0</v>
      </c>
    </row>
    <row r="248" s="174" customFormat="true" ht="14.25" hidden="false" customHeight="false" outlineLevel="0" collapsed="false">
      <c r="A248" s="159" t="n">
        <v>237</v>
      </c>
      <c r="B248" s="160" t="n">
        <f aca="false">M248</f>
        <v>0</v>
      </c>
      <c r="C248" s="161" t="n">
        <f aca="false">O248</f>
        <v>0</v>
      </c>
      <c r="D248" s="162" t="n">
        <f aca="false">P248</f>
        <v>0</v>
      </c>
      <c r="E248" s="163" t="n">
        <f aca="false">ROUND(Q248,2)</f>
        <v>0</v>
      </c>
      <c r="F248" s="163" t="n">
        <f aca="false">TRUNC((1+(IF(OR(H248=0,H248=""),'BDI REF.'!$K$5,CHOOSE(H248,'BDI REF.'!$K$5,'BDI REF.'!$K$6,'BDI REF.'!$K$7))))*R248,2)</f>
        <v>0</v>
      </c>
      <c r="G248" s="163" t="n">
        <f aca="false">IF(E248&lt;&gt;0,ROUND(E248*F248,2),IF(AD248=0,(SUMIF($V$12:$V$1011,B248,$AD$12:$AD$1011)),AD248))</f>
        <v>0</v>
      </c>
      <c r="H248" s="164"/>
      <c r="I248" s="165"/>
      <c r="J248" s="166" t="str">
        <f aca="false">IF(N248&lt;&gt;0,N248,"")</f>
        <v/>
      </c>
      <c r="K248" s="167"/>
      <c r="L248" s="168" t="str">
        <f aca="false">IF(B248&gt;0,"ok","ocultar")</f>
        <v>ocultar</v>
      </c>
      <c r="M248" s="182"/>
      <c r="N248" s="184"/>
      <c r="O248" s="177"/>
      <c r="P248" s="178"/>
      <c r="Q248" s="173"/>
      <c r="R248" s="179"/>
      <c r="S248" s="156"/>
      <c r="U248" s="88"/>
      <c r="V248" s="157" t="n">
        <f aca="false">IF(B248=0,V247,IF(ISNONTEXT(B248)=TRUE(),INT(B248),INT(LEFT(B248,FIND(".",B248)-1))))</f>
        <v>3</v>
      </c>
      <c r="W248" s="157" t="str">
        <f aca="false">IF(W249=1,1,IF(B248&lt;&gt;0,1,IF(C248&lt;&gt;0,1,IF(D248&lt;&gt;0,1,IF(E248&lt;&gt;0,1,"")))))</f>
        <v/>
      </c>
      <c r="X248" s="157" t="str">
        <f aca="false">IF(V248=0," ",IF(V248&lt;&gt;V247,V248," "))</f>
        <v> </v>
      </c>
      <c r="Y248" s="180"/>
      <c r="Z248" s="75" t="n">
        <f aca="false">IF(V248&lt;&gt;X248,(IF(I248="",G248*INFORMAÇÕES!$U$113,IF(I248="R",G248,0))),0)</f>
        <v>0</v>
      </c>
      <c r="AA248" s="75" t="n">
        <f aca="false">IF(V248&lt;&gt;X248,(IF(I248="",G248*INFORMAÇÕES!$U$114,IF(I248="C",G248,0))),0)</f>
        <v>0</v>
      </c>
      <c r="AB248" s="75" t="n">
        <f aca="false">IF(V248&lt;&gt;X248,(IF(I248="",G248*INFORMAÇÕES!$U$115,IF(I248="CF",G248,0))),0)</f>
        <v>0</v>
      </c>
      <c r="AC248" s="75" t="n">
        <f aca="false">IF(V248&lt;&gt;X248,(IF(I248="",G248*INFORMAÇÕES!$U$116,IF(I248="O",G248,0))),0)</f>
        <v>0</v>
      </c>
      <c r="AD248" s="75" t="n">
        <f aca="false">IF(E248&lt;&gt;0,G248,0)</f>
        <v>0</v>
      </c>
    </row>
    <row r="249" s="174" customFormat="true" ht="14.25" hidden="false" customHeight="false" outlineLevel="0" collapsed="false">
      <c r="A249" s="159" t="n">
        <v>238</v>
      </c>
      <c r="B249" s="160" t="n">
        <f aca="false">M249</f>
        <v>0</v>
      </c>
      <c r="C249" s="161" t="n">
        <f aca="false">O249</f>
        <v>0</v>
      </c>
      <c r="D249" s="162" t="n">
        <f aca="false">P249</f>
        <v>0</v>
      </c>
      <c r="E249" s="163" t="n">
        <f aca="false">ROUND(Q249,2)</f>
        <v>0</v>
      </c>
      <c r="F249" s="163" t="n">
        <f aca="false">TRUNC((1+(IF(OR(H249=0,H249=""),'BDI REF.'!$K$5,CHOOSE(H249,'BDI REF.'!$K$5,'BDI REF.'!$K$6,'BDI REF.'!$K$7))))*R249,2)</f>
        <v>0</v>
      </c>
      <c r="G249" s="163" t="n">
        <f aca="false">IF(E249&lt;&gt;0,ROUND(E249*F249,2),IF(AD249=0,(SUMIF($V$12:$V$1011,B249,$AD$12:$AD$1011)),AD249))</f>
        <v>0</v>
      </c>
      <c r="H249" s="164"/>
      <c r="I249" s="165"/>
      <c r="J249" s="166" t="str">
        <f aca="false">IF(N249&lt;&gt;0,N249,"")</f>
        <v/>
      </c>
      <c r="K249" s="167"/>
      <c r="L249" s="168" t="str">
        <f aca="false">IF(B249&gt;0,"ok","ocultar")</f>
        <v>ocultar</v>
      </c>
      <c r="M249" s="182"/>
      <c r="N249" s="184"/>
      <c r="O249" s="177"/>
      <c r="P249" s="178"/>
      <c r="Q249" s="173"/>
      <c r="R249" s="179"/>
      <c r="S249" s="156"/>
      <c r="U249" s="88"/>
      <c r="V249" s="157" t="n">
        <f aca="false">IF(B249=0,V248,IF(ISNONTEXT(B249)=TRUE(),INT(B249),INT(LEFT(B249,FIND(".",B249)-1))))</f>
        <v>3</v>
      </c>
      <c r="W249" s="157" t="str">
        <f aca="false">IF(W250=1,1,IF(B249&lt;&gt;0,1,IF(C249&lt;&gt;0,1,IF(D249&lt;&gt;0,1,IF(E249&lt;&gt;0,1,"")))))</f>
        <v/>
      </c>
      <c r="X249" s="157" t="str">
        <f aca="false">IF(V249=0," ",IF(V249&lt;&gt;V248,V249," "))</f>
        <v> </v>
      </c>
      <c r="Y249" s="180"/>
      <c r="Z249" s="75" t="n">
        <f aca="false">IF(V249&lt;&gt;X249,(IF(I249="",G249*INFORMAÇÕES!$U$113,IF(I249="R",G249,0))),0)</f>
        <v>0</v>
      </c>
      <c r="AA249" s="75" t="n">
        <f aca="false">IF(V249&lt;&gt;X249,(IF(I249="",G249*INFORMAÇÕES!$U$114,IF(I249="C",G249,0))),0)</f>
        <v>0</v>
      </c>
      <c r="AB249" s="75" t="n">
        <f aca="false">IF(V249&lt;&gt;X249,(IF(I249="",G249*INFORMAÇÕES!$U$115,IF(I249="CF",G249,0))),0)</f>
        <v>0</v>
      </c>
      <c r="AC249" s="75" t="n">
        <f aca="false">IF(V249&lt;&gt;X249,(IF(I249="",G249*INFORMAÇÕES!$U$116,IF(I249="O",G249,0))),0)</f>
        <v>0</v>
      </c>
      <c r="AD249" s="75" t="n">
        <f aca="false">IF(E249&lt;&gt;0,G249,0)</f>
        <v>0</v>
      </c>
    </row>
    <row r="250" s="174" customFormat="true" ht="14.25" hidden="false" customHeight="false" outlineLevel="0" collapsed="false">
      <c r="A250" s="159" t="n">
        <v>239</v>
      </c>
      <c r="B250" s="160" t="n">
        <f aca="false">M250</f>
        <v>0</v>
      </c>
      <c r="C250" s="161" t="n">
        <f aca="false">O250</f>
        <v>0</v>
      </c>
      <c r="D250" s="162" t="n">
        <f aca="false">P250</f>
        <v>0</v>
      </c>
      <c r="E250" s="163" t="n">
        <f aca="false">ROUND(Q250,2)</f>
        <v>0</v>
      </c>
      <c r="F250" s="163" t="n">
        <f aca="false">TRUNC((1+(IF(OR(H250=0,H250=""),'BDI REF.'!$K$5,CHOOSE(H250,'BDI REF.'!$K$5,'BDI REF.'!$K$6,'BDI REF.'!$K$7))))*R250,2)</f>
        <v>0</v>
      </c>
      <c r="G250" s="163" t="n">
        <f aca="false">IF(E250&lt;&gt;0,ROUND(E250*F250,2),IF(AD250=0,(SUMIF($V$12:$V$1011,B250,$AD$12:$AD$1011)),AD250))</f>
        <v>0</v>
      </c>
      <c r="H250" s="164"/>
      <c r="I250" s="165"/>
      <c r="J250" s="166" t="str">
        <f aca="false">IF(N250&lt;&gt;0,N250,"")</f>
        <v/>
      </c>
      <c r="K250" s="167"/>
      <c r="L250" s="168" t="str">
        <f aca="false">IF(B250&gt;0,"ok","ocultar")</f>
        <v>ocultar</v>
      </c>
      <c r="M250" s="182"/>
      <c r="N250" s="184"/>
      <c r="O250" s="177"/>
      <c r="P250" s="178"/>
      <c r="Q250" s="173"/>
      <c r="R250" s="179"/>
      <c r="S250" s="156"/>
      <c r="U250" s="88"/>
      <c r="V250" s="157" t="n">
        <f aca="false">IF(B250=0,V249,IF(ISNONTEXT(B250)=TRUE(),INT(B250),INT(LEFT(B250,FIND(".",B250)-1))))</f>
        <v>3</v>
      </c>
      <c r="W250" s="157" t="str">
        <f aca="false">IF(W251=1,1,IF(B250&lt;&gt;0,1,IF(C250&lt;&gt;0,1,IF(D250&lt;&gt;0,1,IF(E250&lt;&gt;0,1,"")))))</f>
        <v/>
      </c>
      <c r="X250" s="157" t="str">
        <f aca="false">IF(V250=0," ",IF(V250&lt;&gt;V249,V250," "))</f>
        <v> </v>
      </c>
      <c r="Y250" s="180"/>
      <c r="Z250" s="75" t="n">
        <f aca="false">IF(V250&lt;&gt;X250,(IF(I250="",G250*INFORMAÇÕES!$U$113,IF(I250="R",G250,0))),0)</f>
        <v>0</v>
      </c>
      <c r="AA250" s="75" t="n">
        <f aca="false">IF(V250&lt;&gt;X250,(IF(I250="",G250*INFORMAÇÕES!$U$114,IF(I250="C",G250,0))),0)</f>
        <v>0</v>
      </c>
      <c r="AB250" s="75" t="n">
        <f aca="false">IF(V250&lt;&gt;X250,(IF(I250="",G250*INFORMAÇÕES!$U$115,IF(I250="CF",G250,0))),0)</f>
        <v>0</v>
      </c>
      <c r="AC250" s="75" t="n">
        <f aca="false">IF(V250&lt;&gt;X250,(IF(I250="",G250*INFORMAÇÕES!$U$116,IF(I250="O",G250,0))),0)</f>
        <v>0</v>
      </c>
      <c r="AD250" s="75" t="n">
        <f aca="false">IF(E250&lt;&gt;0,G250,0)</f>
        <v>0</v>
      </c>
    </row>
    <row r="251" s="174" customFormat="true" ht="14.25" hidden="false" customHeight="false" outlineLevel="0" collapsed="false">
      <c r="A251" s="159" t="n">
        <v>240</v>
      </c>
      <c r="B251" s="160" t="n">
        <f aca="false">M251</f>
        <v>0</v>
      </c>
      <c r="C251" s="161" t="n">
        <f aca="false">O251</f>
        <v>0</v>
      </c>
      <c r="D251" s="162" t="n">
        <f aca="false">P251</f>
        <v>0</v>
      </c>
      <c r="E251" s="163" t="n">
        <f aca="false">ROUND(Q251,2)</f>
        <v>0</v>
      </c>
      <c r="F251" s="163" t="n">
        <f aca="false">TRUNC((1+(IF(OR(H251=0,H251=""),'BDI REF.'!$K$5,CHOOSE(H251,'BDI REF.'!$K$5,'BDI REF.'!$K$6,'BDI REF.'!$K$7))))*R251,2)</f>
        <v>0</v>
      </c>
      <c r="G251" s="163" t="n">
        <f aca="false">IF(E251&lt;&gt;0,ROUND(E251*F251,2),IF(AD251=0,(SUMIF($V$12:$V$1011,B251,$AD$12:$AD$1011)),AD251))</f>
        <v>0</v>
      </c>
      <c r="H251" s="164"/>
      <c r="I251" s="165"/>
      <c r="J251" s="166" t="str">
        <f aca="false">IF(N251&lt;&gt;0,N251,"")</f>
        <v/>
      </c>
      <c r="K251" s="167"/>
      <c r="L251" s="168" t="str">
        <f aca="false">IF(B251&gt;0,"ok","ocultar")</f>
        <v>ocultar</v>
      </c>
      <c r="M251" s="182"/>
      <c r="N251" s="184"/>
      <c r="O251" s="177"/>
      <c r="P251" s="178"/>
      <c r="Q251" s="173"/>
      <c r="R251" s="179"/>
      <c r="S251" s="156"/>
      <c r="U251" s="88"/>
      <c r="V251" s="157" t="n">
        <f aca="false">IF(B251=0,V250,IF(ISNONTEXT(B251)=TRUE(),INT(B251),INT(LEFT(B251,FIND(".",B251)-1))))</f>
        <v>3</v>
      </c>
      <c r="W251" s="157" t="str">
        <f aca="false">IF(W252=1,1,IF(B251&lt;&gt;0,1,IF(C251&lt;&gt;0,1,IF(D251&lt;&gt;0,1,IF(E251&lt;&gt;0,1,"")))))</f>
        <v/>
      </c>
      <c r="X251" s="157" t="str">
        <f aca="false">IF(V251=0," ",IF(V251&lt;&gt;V250,V251," "))</f>
        <v> </v>
      </c>
      <c r="Y251" s="180"/>
      <c r="Z251" s="75" t="n">
        <f aca="false">IF(V251&lt;&gt;X251,(IF(I251="",G251*INFORMAÇÕES!$U$113,IF(I251="R",G251,0))),0)</f>
        <v>0</v>
      </c>
      <c r="AA251" s="75" t="n">
        <f aca="false">IF(V251&lt;&gt;X251,(IF(I251="",G251*INFORMAÇÕES!$U$114,IF(I251="C",G251,0))),0)</f>
        <v>0</v>
      </c>
      <c r="AB251" s="75" t="n">
        <f aca="false">IF(V251&lt;&gt;X251,(IF(I251="",G251*INFORMAÇÕES!$U$115,IF(I251="CF",G251,0))),0)</f>
        <v>0</v>
      </c>
      <c r="AC251" s="75" t="n">
        <f aca="false">IF(V251&lt;&gt;X251,(IF(I251="",G251*INFORMAÇÕES!$U$116,IF(I251="O",G251,0))),0)</f>
        <v>0</v>
      </c>
      <c r="AD251" s="75" t="n">
        <f aca="false">IF(E251&lt;&gt;0,G251,0)</f>
        <v>0</v>
      </c>
    </row>
    <row r="252" s="174" customFormat="true" ht="14.25" hidden="false" customHeight="false" outlineLevel="0" collapsed="false">
      <c r="A252" s="159" t="n">
        <v>241</v>
      </c>
      <c r="B252" s="160" t="n">
        <f aca="false">M252</f>
        <v>0</v>
      </c>
      <c r="C252" s="161" t="n">
        <f aca="false">O252</f>
        <v>0</v>
      </c>
      <c r="D252" s="162" t="n">
        <f aca="false">P252</f>
        <v>0</v>
      </c>
      <c r="E252" s="163" t="n">
        <f aca="false">ROUND(Q252,2)</f>
        <v>0</v>
      </c>
      <c r="F252" s="163" t="n">
        <f aca="false">TRUNC((1+(IF(OR(H252=0,H252=""),'BDI REF.'!$K$5,CHOOSE(H252,'BDI REF.'!$K$5,'BDI REF.'!$K$6,'BDI REF.'!$K$7))))*R252,2)</f>
        <v>0</v>
      </c>
      <c r="G252" s="163" t="n">
        <f aca="false">IF(E252&lt;&gt;0,ROUND(E252*F252,2),IF(AD252=0,(SUMIF($V$12:$V$1011,B252,$AD$12:$AD$1011)),AD252))</f>
        <v>0</v>
      </c>
      <c r="H252" s="164"/>
      <c r="I252" s="165"/>
      <c r="J252" s="166" t="str">
        <f aca="false">IF(N252&lt;&gt;0,N252,"")</f>
        <v/>
      </c>
      <c r="K252" s="167"/>
      <c r="L252" s="168" t="str">
        <f aca="false">IF(B252&gt;0,"ok","ocultar")</f>
        <v>ocultar</v>
      </c>
      <c r="M252" s="182"/>
      <c r="N252" s="184"/>
      <c r="O252" s="177"/>
      <c r="P252" s="178"/>
      <c r="Q252" s="173"/>
      <c r="R252" s="179"/>
      <c r="S252" s="156"/>
      <c r="U252" s="88"/>
      <c r="V252" s="157" t="n">
        <f aca="false">IF(B252=0,V251,IF(ISNONTEXT(B252)=TRUE(),INT(B252),INT(LEFT(B252,FIND(".",B252)-1))))</f>
        <v>3</v>
      </c>
      <c r="W252" s="157" t="str">
        <f aca="false">IF(W253=1,1,IF(B252&lt;&gt;0,1,IF(C252&lt;&gt;0,1,IF(D252&lt;&gt;0,1,IF(E252&lt;&gt;0,1,"")))))</f>
        <v/>
      </c>
      <c r="X252" s="157" t="str">
        <f aca="false">IF(V252=0," ",IF(V252&lt;&gt;V251,V252," "))</f>
        <v> </v>
      </c>
      <c r="Y252" s="180"/>
      <c r="Z252" s="75" t="n">
        <f aca="false">IF(V252&lt;&gt;X252,(IF(I252="",G252*INFORMAÇÕES!$U$113,IF(I252="R",G252,0))),0)</f>
        <v>0</v>
      </c>
      <c r="AA252" s="75" t="n">
        <f aca="false">IF(V252&lt;&gt;X252,(IF(I252="",G252*INFORMAÇÕES!$U$114,IF(I252="C",G252,0))),0)</f>
        <v>0</v>
      </c>
      <c r="AB252" s="75" t="n">
        <f aca="false">IF(V252&lt;&gt;X252,(IF(I252="",G252*INFORMAÇÕES!$U$115,IF(I252="CF",G252,0))),0)</f>
        <v>0</v>
      </c>
      <c r="AC252" s="75" t="n">
        <f aca="false">IF(V252&lt;&gt;X252,(IF(I252="",G252*INFORMAÇÕES!$U$116,IF(I252="O",G252,0))),0)</f>
        <v>0</v>
      </c>
      <c r="AD252" s="75" t="n">
        <f aca="false">IF(E252&lt;&gt;0,G252,0)</f>
        <v>0</v>
      </c>
    </row>
    <row r="253" s="174" customFormat="true" ht="14.25" hidden="false" customHeight="false" outlineLevel="0" collapsed="false">
      <c r="A253" s="159" t="n">
        <v>242</v>
      </c>
      <c r="B253" s="160" t="n">
        <f aca="false">M253</f>
        <v>0</v>
      </c>
      <c r="C253" s="161" t="n">
        <f aca="false">O253</f>
        <v>0</v>
      </c>
      <c r="D253" s="162" t="n">
        <f aca="false">P253</f>
        <v>0</v>
      </c>
      <c r="E253" s="163" t="n">
        <f aca="false">ROUND(Q253,2)</f>
        <v>0</v>
      </c>
      <c r="F253" s="163" t="n">
        <f aca="false">TRUNC((1+(IF(OR(H253=0,H253=""),'BDI REF.'!$K$5,CHOOSE(H253,'BDI REF.'!$K$5,'BDI REF.'!$K$6,'BDI REF.'!$K$7))))*R253,2)</f>
        <v>0</v>
      </c>
      <c r="G253" s="163" t="n">
        <f aca="false">IF(E253&lt;&gt;0,ROUND(E253*F253,2),IF(AD253=0,(SUMIF($V$12:$V$1011,B253,$AD$12:$AD$1011)),AD253))</f>
        <v>0</v>
      </c>
      <c r="H253" s="164"/>
      <c r="I253" s="165"/>
      <c r="J253" s="166" t="str">
        <f aca="false">IF(N253&lt;&gt;0,N253,"")</f>
        <v/>
      </c>
      <c r="K253" s="167"/>
      <c r="L253" s="168" t="str">
        <f aca="false">IF(B253&gt;0,"ok","ocultar")</f>
        <v>ocultar</v>
      </c>
      <c r="M253" s="182"/>
      <c r="N253" s="184"/>
      <c r="O253" s="177"/>
      <c r="P253" s="178"/>
      <c r="Q253" s="173"/>
      <c r="R253" s="179"/>
      <c r="S253" s="156"/>
      <c r="U253" s="88"/>
      <c r="V253" s="157" t="n">
        <f aca="false">IF(B253=0,V252,IF(ISNONTEXT(B253)=TRUE(),INT(B253),INT(LEFT(B253,FIND(".",B253)-1))))</f>
        <v>3</v>
      </c>
      <c r="W253" s="157" t="str">
        <f aca="false">IF(W254=1,1,IF(B253&lt;&gt;0,1,IF(C253&lt;&gt;0,1,IF(D253&lt;&gt;0,1,IF(E253&lt;&gt;0,1,"")))))</f>
        <v/>
      </c>
      <c r="X253" s="157" t="str">
        <f aca="false">IF(V253=0," ",IF(V253&lt;&gt;V252,V253," "))</f>
        <v> </v>
      </c>
      <c r="Y253" s="180"/>
      <c r="Z253" s="75" t="n">
        <f aca="false">IF(V253&lt;&gt;X253,(IF(I253="",G253*INFORMAÇÕES!$U$113,IF(I253="R",G253,0))),0)</f>
        <v>0</v>
      </c>
      <c r="AA253" s="75" t="n">
        <f aca="false">IF(V253&lt;&gt;X253,(IF(I253="",G253*INFORMAÇÕES!$U$114,IF(I253="C",G253,0))),0)</f>
        <v>0</v>
      </c>
      <c r="AB253" s="75" t="n">
        <f aca="false">IF(V253&lt;&gt;X253,(IF(I253="",G253*INFORMAÇÕES!$U$115,IF(I253="CF",G253,0))),0)</f>
        <v>0</v>
      </c>
      <c r="AC253" s="75" t="n">
        <f aca="false">IF(V253&lt;&gt;X253,(IF(I253="",G253*INFORMAÇÕES!$U$116,IF(I253="O",G253,0))),0)</f>
        <v>0</v>
      </c>
      <c r="AD253" s="75" t="n">
        <f aca="false">IF(E253&lt;&gt;0,G253,0)</f>
        <v>0</v>
      </c>
    </row>
    <row r="254" s="174" customFormat="true" ht="14.25" hidden="false" customHeight="false" outlineLevel="0" collapsed="false">
      <c r="A254" s="159" t="n">
        <v>243</v>
      </c>
      <c r="B254" s="160" t="n">
        <f aca="false">M254</f>
        <v>0</v>
      </c>
      <c r="C254" s="161" t="n">
        <f aca="false">O254</f>
        <v>0</v>
      </c>
      <c r="D254" s="162" t="n">
        <f aca="false">P254</f>
        <v>0</v>
      </c>
      <c r="E254" s="163" t="n">
        <f aca="false">ROUND(Q254,2)</f>
        <v>0</v>
      </c>
      <c r="F254" s="163" t="n">
        <f aca="false">TRUNC((1+(IF(OR(H254=0,H254=""),'BDI REF.'!$K$5,CHOOSE(H254,'BDI REF.'!$K$5,'BDI REF.'!$K$6,'BDI REF.'!$K$7))))*R254,2)</f>
        <v>0</v>
      </c>
      <c r="G254" s="163" t="n">
        <f aca="false">IF(E254&lt;&gt;0,ROUND(E254*F254,2),IF(AD254=0,(SUMIF($V$12:$V$1011,B254,$AD$12:$AD$1011)),AD254))</f>
        <v>0</v>
      </c>
      <c r="H254" s="164"/>
      <c r="I254" s="165"/>
      <c r="J254" s="166" t="str">
        <f aca="false">IF(N254&lt;&gt;0,N254,"")</f>
        <v/>
      </c>
      <c r="K254" s="167"/>
      <c r="L254" s="168" t="str">
        <f aca="false">IF(B254&gt;0,"ok","ocultar")</f>
        <v>ocultar</v>
      </c>
      <c r="M254" s="182"/>
      <c r="N254" s="184"/>
      <c r="O254" s="177"/>
      <c r="P254" s="178"/>
      <c r="Q254" s="173"/>
      <c r="R254" s="179"/>
      <c r="S254" s="156"/>
      <c r="U254" s="88"/>
      <c r="V254" s="157" t="n">
        <f aca="false">IF(B254=0,V253,IF(ISNONTEXT(B254)=TRUE(),INT(B254),INT(LEFT(B254,FIND(".",B254)-1))))</f>
        <v>3</v>
      </c>
      <c r="W254" s="157" t="str">
        <f aca="false">IF(W255=1,1,IF(B254&lt;&gt;0,1,IF(C254&lt;&gt;0,1,IF(D254&lt;&gt;0,1,IF(E254&lt;&gt;0,1,"")))))</f>
        <v/>
      </c>
      <c r="X254" s="157" t="str">
        <f aca="false">IF(V254=0," ",IF(V254&lt;&gt;V253,V254," "))</f>
        <v> </v>
      </c>
      <c r="Y254" s="180"/>
      <c r="Z254" s="75" t="n">
        <f aca="false">IF(V254&lt;&gt;X254,(IF(I254="",G254*INFORMAÇÕES!$U$113,IF(I254="R",G254,0))),0)</f>
        <v>0</v>
      </c>
      <c r="AA254" s="75" t="n">
        <f aca="false">IF(V254&lt;&gt;X254,(IF(I254="",G254*INFORMAÇÕES!$U$114,IF(I254="C",G254,0))),0)</f>
        <v>0</v>
      </c>
      <c r="AB254" s="75" t="n">
        <f aca="false">IF(V254&lt;&gt;X254,(IF(I254="",G254*INFORMAÇÕES!$U$115,IF(I254="CF",G254,0))),0)</f>
        <v>0</v>
      </c>
      <c r="AC254" s="75" t="n">
        <f aca="false">IF(V254&lt;&gt;X254,(IF(I254="",G254*INFORMAÇÕES!$U$116,IF(I254="O",G254,0))),0)</f>
        <v>0</v>
      </c>
      <c r="AD254" s="75" t="n">
        <f aca="false">IF(E254&lt;&gt;0,G254,0)</f>
        <v>0</v>
      </c>
    </row>
    <row r="255" s="174" customFormat="true" ht="14.25" hidden="false" customHeight="false" outlineLevel="0" collapsed="false">
      <c r="A255" s="159" t="n">
        <v>244</v>
      </c>
      <c r="B255" s="160" t="n">
        <f aca="false">M255</f>
        <v>0</v>
      </c>
      <c r="C255" s="161" t="n">
        <f aca="false">O255</f>
        <v>0</v>
      </c>
      <c r="D255" s="162" t="n">
        <f aca="false">P255</f>
        <v>0</v>
      </c>
      <c r="E255" s="163" t="n">
        <f aca="false">ROUND(Q255,2)</f>
        <v>0</v>
      </c>
      <c r="F255" s="163" t="n">
        <f aca="false">TRUNC((1+(IF(OR(H255=0,H255=""),'BDI REF.'!$K$5,CHOOSE(H255,'BDI REF.'!$K$5,'BDI REF.'!$K$6,'BDI REF.'!$K$7))))*R255,2)</f>
        <v>0</v>
      </c>
      <c r="G255" s="163" t="n">
        <f aca="false">IF(E255&lt;&gt;0,ROUND(E255*F255,2),IF(AD255=0,(SUMIF($V$12:$V$1011,B255,$AD$12:$AD$1011)),AD255))</f>
        <v>0</v>
      </c>
      <c r="H255" s="164"/>
      <c r="I255" s="165"/>
      <c r="J255" s="166" t="str">
        <f aca="false">IF(N255&lt;&gt;0,N255,"")</f>
        <v/>
      </c>
      <c r="K255" s="167"/>
      <c r="L255" s="168" t="str">
        <f aca="false">IF(B255&gt;0,"ok","ocultar")</f>
        <v>ocultar</v>
      </c>
      <c r="M255" s="182"/>
      <c r="N255" s="184"/>
      <c r="O255" s="177"/>
      <c r="P255" s="178"/>
      <c r="Q255" s="173"/>
      <c r="R255" s="179"/>
      <c r="S255" s="156"/>
      <c r="U255" s="88"/>
      <c r="V255" s="157" t="n">
        <f aca="false">IF(B255=0,V254,IF(ISNONTEXT(B255)=TRUE(),INT(B255),INT(LEFT(B255,FIND(".",B255)-1))))</f>
        <v>3</v>
      </c>
      <c r="W255" s="157" t="str">
        <f aca="false">IF(W256=1,1,IF(B255&lt;&gt;0,1,IF(C255&lt;&gt;0,1,IF(D255&lt;&gt;0,1,IF(E255&lt;&gt;0,1,"")))))</f>
        <v/>
      </c>
      <c r="X255" s="157" t="str">
        <f aca="false">IF(V255=0," ",IF(V255&lt;&gt;V254,V255," "))</f>
        <v> </v>
      </c>
      <c r="Y255" s="180"/>
      <c r="Z255" s="75" t="n">
        <f aca="false">IF(V255&lt;&gt;X255,(IF(I255="",G255*INFORMAÇÕES!$U$113,IF(I255="R",G255,0))),0)</f>
        <v>0</v>
      </c>
      <c r="AA255" s="75" t="n">
        <f aca="false">IF(V255&lt;&gt;X255,(IF(I255="",G255*INFORMAÇÕES!$U$114,IF(I255="C",G255,0))),0)</f>
        <v>0</v>
      </c>
      <c r="AB255" s="75" t="n">
        <f aca="false">IF(V255&lt;&gt;X255,(IF(I255="",G255*INFORMAÇÕES!$U$115,IF(I255="CF",G255,0))),0)</f>
        <v>0</v>
      </c>
      <c r="AC255" s="75" t="n">
        <f aca="false">IF(V255&lt;&gt;X255,(IF(I255="",G255*INFORMAÇÕES!$U$116,IF(I255="O",G255,0))),0)</f>
        <v>0</v>
      </c>
      <c r="AD255" s="75" t="n">
        <f aca="false">IF(E255&lt;&gt;0,G255,0)</f>
        <v>0</v>
      </c>
    </row>
    <row r="256" s="174" customFormat="true" ht="14.25" hidden="false" customHeight="false" outlineLevel="0" collapsed="false">
      <c r="A256" s="159" t="n">
        <v>245</v>
      </c>
      <c r="B256" s="160" t="n">
        <f aca="false">M256</f>
        <v>0</v>
      </c>
      <c r="C256" s="161" t="n">
        <f aca="false">O256</f>
        <v>0</v>
      </c>
      <c r="D256" s="162" t="n">
        <f aca="false">P256</f>
        <v>0</v>
      </c>
      <c r="E256" s="163" t="n">
        <f aca="false">ROUND(Q256,2)</f>
        <v>0</v>
      </c>
      <c r="F256" s="163" t="n">
        <f aca="false">TRUNC((1+(IF(OR(H256=0,H256=""),'BDI REF.'!$K$5,CHOOSE(H256,'BDI REF.'!$K$5,'BDI REF.'!$K$6,'BDI REF.'!$K$7))))*R256,2)</f>
        <v>0</v>
      </c>
      <c r="G256" s="163" t="n">
        <f aca="false">IF(E256&lt;&gt;0,ROUND(E256*F256,2),IF(AD256=0,(SUMIF($V$12:$V$1011,B256,$AD$12:$AD$1011)),AD256))</f>
        <v>0</v>
      </c>
      <c r="H256" s="164"/>
      <c r="I256" s="165"/>
      <c r="J256" s="166" t="str">
        <f aca="false">IF(N256&lt;&gt;0,N256,"")</f>
        <v/>
      </c>
      <c r="K256" s="167"/>
      <c r="L256" s="168" t="str">
        <f aca="false">IF(B256&gt;0,"ok","ocultar")</f>
        <v>ocultar</v>
      </c>
      <c r="M256" s="182"/>
      <c r="N256" s="184"/>
      <c r="O256" s="177"/>
      <c r="P256" s="178"/>
      <c r="Q256" s="173"/>
      <c r="R256" s="179"/>
      <c r="S256" s="156"/>
      <c r="U256" s="88"/>
      <c r="V256" s="157" t="n">
        <f aca="false">IF(B256=0,V255,IF(ISNONTEXT(B256)=TRUE(),INT(B256),INT(LEFT(B256,FIND(".",B256)-1))))</f>
        <v>3</v>
      </c>
      <c r="W256" s="157" t="str">
        <f aca="false">IF(W257=1,1,IF(B256&lt;&gt;0,1,IF(C256&lt;&gt;0,1,IF(D256&lt;&gt;0,1,IF(E256&lt;&gt;0,1,"")))))</f>
        <v/>
      </c>
      <c r="X256" s="157" t="str">
        <f aca="false">IF(V256=0," ",IF(V256&lt;&gt;V255,V256," "))</f>
        <v> </v>
      </c>
      <c r="Y256" s="180"/>
      <c r="Z256" s="75" t="n">
        <f aca="false">IF(V256&lt;&gt;X256,(IF(I256="",G256*INFORMAÇÕES!$U$113,IF(I256="R",G256,0))),0)</f>
        <v>0</v>
      </c>
      <c r="AA256" s="75" t="n">
        <f aca="false">IF(V256&lt;&gt;X256,(IF(I256="",G256*INFORMAÇÕES!$U$114,IF(I256="C",G256,0))),0)</f>
        <v>0</v>
      </c>
      <c r="AB256" s="75" t="n">
        <f aca="false">IF(V256&lt;&gt;X256,(IF(I256="",G256*INFORMAÇÕES!$U$115,IF(I256="CF",G256,0))),0)</f>
        <v>0</v>
      </c>
      <c r="AC256" s="75" t="n">
        <f aca="false">IF(V256&lt;&gt;X256,(IF(I256="",G256*INFORMAÇÕES!$U$116,IF(I256="O",G256,0))),0)</f>
        <v>0</v>
      </c>
      <c r="AD256" s="75" t="n">
        <f aca="false">IF(E256&lt;&gt;0,G256,0)</f>
        <v>0</v>
      </c>
    </row>
    <row r="257" s="174" customFormat="true" ht="14.25" hidden="false" customHeight="false" outlineLevel="0" collapsed="false">
      <c r="A257" s="159" t="n">
        <v>246</v>
      </c>
      <c r="B257" s="160" t="n">
        <f aca="false">M257</f>
        <v>0</v>
      </c>
      <c r="C257" s="161" t="n">
        <f aca="false">O257</f>
        <v>0</v>
      </c>
      <c r="D257" s="162" t="n">
        <f aca="false">P257</f>
        <v>0</v>
      </c>
      <c r="E257" s="163" t="n">
        <f aca="false">ROUND(Q257,2)</f>
        <v>0</v>
      </c>
      <c r="F257" s="163" t="n">
        <f aca="false">TRUNC((1+(IF(OR(H257=0,H257=""),'BDI REF.'!$K$5,CHOOSE(H257,'BDI REF.'!$K$5,'BDI REF.'!$K$6,'BDI REF.'!$K$7))))*R257,2)</f>
        <v>0</v>
      </c>
      <c r="G257" s="163" t="n">
        <f aca="false">IF(E257&lt;&gt;0,ROUND(E257*F257,2),IF(AD257=0,(SUMIF($V$12:$V$1011,B257,$AD$12:$AD$1011)),AD257))</f>
        <v>0</v>
      </c>
      <c r="H257" s="164"/>
      <c r="I257" s="165"/>
      <c r="J257" s="166" t="str">
        <f aca="false">IF(N257&lt;&gt;0,N257,"")</f>
        <v/>
      </c>
      <c r="K257" s="167"/>
      <c r="L257" s="168" t="str">
        <f aca="false">IF(B257&gt;0,"ok","ocultar")</f>
        <v>ocultar</v>
      </c>
      <c r="M257" s="182"/>
      <c r="N257" s="184"/>
      <c r="O257" s="177"/>
      <c r="P257" s="178"/>
      <c r="Q257" s="173"/>
      <c r="R257" s="179"/>
      <c r="S257" s="156"/>
      <c r="U257" s="88"/>
      <c r="V257" s="157" t="n">
        <f aca="false">IF(B257=0,V256,IF(ISNONTEXT(B257)=TRUE(),INT(B257),INT(LEFT(B257,FIND(".",B257)-1))))</f>
        <v>3</v>
      </c>
      <c r="W257" s="157" t="str">
        <f aca="false">IF(W258=1,1,IF(B257&lt;&gt;0,1,IF(C257&lt;&gt;0,1,IF(D257&lt;&gt;0,1,IF(E257&lt;&gt;0,1,"")))))</f>
        <v/>
      </c>
      <c r="X257" s="157" t="str">
        <f aca="false">IF(V257=0," ",IF(V257&lt;&gt;V256,V257," "))</f>
        <v> </v>
      </c>
      <c r="Y257" s="180"/>
      <c r="Z257" s="75" t="n">
        <f aca="false">IF(V257&lt;&gt;X257,(IF(I257="",G257*INFORMAÇÕES!$U$113,IF(I257="R",G257,0))),0)</f>
        <v>0</v>
      </c>
      <c r="AA257" s="75" t="n">
        <f aca="false">IF(V257&lt;&gt;X257,(IF(I257="",G257*INFORMAÇÕES!$U$114,IF(I257="C",G257,0))),0)</f>
        <v>0</v>
      </c>
      <c r="AB257" s="75" t="n">
        <f aca="false">IF(V257&lt;&gt;X257,(IF(I257="",G257*INFORMAÇÕES!$U$115,IF(I257="CF",G257,0))),0)</f>
        <v>0</v>
      </c>
      <c r="AC257" s="75" t="n">
        <f aca="false">IF(V257&lt;&gt;X257,(IF(I257="",G257*INFORMAÇÕES!$U$116,IF(I257="O",G257,0))),0)</f>
        <v>0</v>
      </c>
      <c r="AD257" s="75" t="n">
        <f aca="false">IF(E257&lt;&gt;0,G257,0)</f>
        <v>0</v>
      </c>
    </row>
    <row r="258" s="174" customFormat="true" ht="14.25" hidden="false" customHeight="false" outlineLevel="0" collapsed="false">
      <c r="A258" s="159" t="n">
        <v>247</v>
      </c>
      <c r="B258" s="160" t="n">
        <f aca="false">M258</f>
        <v>0</v>
      </c>
      <c r="C258" s="161" t="n">
        <f aca="false">O258</f>
        <v>0</v>
      </c>
      <c r="D258" s="162" t="n">
        <f aca="false">P258</f>
        <v>0</v>
      </c>
      <c r="E258" s="163" t="n">
        <f aca="false">ROUND(Q258,2)</f>
        <v>0</v>
      </c>
      <c r="F258" s="163" t="n">
        <f aca="false">TRUNC((1+(IF(OR(H258=0,H258=""),'BDI REF.'!$K$5,CHOOSE(H258,'BDI REF.'!$K$5,'BDI REF.'!$K$6,'BDI REF.'!$K$7))))*R258,2)</f>
        <v>0</v>
      </c>
      <c r="G258" s="163" t="n">
        <f aca="false">IF(E258&lt;&gt;0,ROUND(E258*F258,2),IF(AD258=0,(SUMIF($V$12:$V$1011,B258,$AD$12:$AD$1011)),AD258))</f>
        <v>0</v>
      </c>
      <c r="H258" s="164"/>
      <c r="I258" s="165"/>
      <c r="J258" s="166" t="str">
        <f aca="false">IF(N258&lt;&gt;0,N258,"")</f>
        <v/>
      </c>
      <c r="K258" s="167"/>
      <c r="L258" s="168" t="str">
        <f aca="false">IF(B258&gt;0,"ok","ocultar")</f>
        <v>ocultar</v>
      </c>
      <c r="M258" s="182"/>
      <c r="N258" s="184"/>
      <c r="O258" s="177"/>
      <c r="P258" s="178"/>
      <c r="Q258" s="173"/>
      <c r="R258" s="179"/>
      <c r="S258" s="156"/>
      <c r="U258" s="88"/>
      <c r="V258" s="157" t="n">
        <f aca="false">IF(B258=0,V257,IF(ISNONTEXT(B258)=TRUE(),INT(B258),INT(LEFT(B258,FIND(".",B258)-1))))</f>
        <v>3</v>
      </c>
      <c r="W258" s="157" t="str">
        <f aca="false">IF(W259=1,1,IF(B258&lt;&gt;0,1,IF(C258&lt;&gt;0,1,IF(D258&lt;&gt;0,1,IF(E258&lt;&gt;0,1,"")))))</f>
        <v/>
      </c>
      <c r="X258" s="157" t="str">
        <f aca="false">IF(V258=0," ",IF(V258&lt;&gt;V257,V258," "))</f>
        <v> </v>
      </c>
      <c r="Y258" s="180"/>
      <c r="Z258" s="75" t="n">
        <f aca="false">IF(V258&lt;&gt;X258,(IF(I258="",G258*INFORMAÇÕES!$U$113,IF(I258="R",G258,0))),0)</f>
        <v>0</v>
      </c>
      <c r="AA258" s="75" t="n">
        <f aca="false">IF(V258&lt;&gt;X258,(IF(I258="",G258*INFORMAÇÕES!$U$114,IF(I258="C",G258,0))),0)</f>
        <v>0</v>
      </c>
      <c r="AB258" s="75" t="n">
        <f aca="false">IF(V258&lt;&gt;X258,(IF(I258="",G258*INFORMAÇÕES!$U$115,IF(I258="CF",G258,0))),0)</f>
        <v>0</v>
      </c>
      <c r="AC258" s="75" t="n">
        <f aca="false">IF(V258&lt;&gt;X258,(IF(I258="",G258*INFORMAÇÕES!$U$116,IF(I258="O",G258,0))),0)</f>
        <v>0</v>
      </c>
      <c r="AD258" s="75" t="n">
        <f aca="false">IF(E258&lt;&gt;0,G258,0)</f>
        <v>0</v>
      </c>
    </row>
    <row r="259" s="174" customFormat="true" ht="14.25" hidden="false" customHeight="false" outlineLevel="0" collapsed="false">
      <c r="A259" s="159" t="n">
        <v>248</v>
      </c>
      <c r="B259" s="160" t="n">
        <f aca="false">M259</f>
        <v>0</v>
      </c>
      <c r="C259" s="161" t="n">
        <f aca="false">O259</f>
        <v>0</v>
      </c>
      <c r="D259" s="162" t="n">
        <f aca="false">P259</f>
        <v>0</v>
      </c>
      <c r="E259" s="163" t="n">
        <f aca="false">ROUND(Q259,2)</f>
        <v>0</v>
      </c>
      <c r="F259" s="163" t="n">
        <f aca="false">TRUNC((1+(IF(OR(H259=0,H259=""),'BDI REF.'!$K$5,CHOOSE(H259,'BDI REF.'!$K$5,'BDI REF.'!$K$6,'BDI REF.'!$K$7))))*R259,2)</f>
        <v>0</v>
      </c>
      <c r="G259" s="163" t="n">
        <f aca="false">IF(E259&lt;&gt;0,ROUND(E259*F259,2),IF(AD259=0,(SUMIF($V$12:$V$1011,B259,$AD$12:$AD$1011)),AD259))</f>
        <v>0</v>
      </c>
      <c r="H259" s="164"/>
      <c r="I259" s="165"/>
      <c r="J259" s="166" t="str">
        <f aca="false">IF(N259&lt;&gt;0,N259,"")</f>
        <v/>
      </c>
      <c r="K259" s="167"/>
      <c r="L259" s="168" t="str">
        <f aca="false">IF(B259&gt;0,"ok","ocultar")</f>
        <v>ocultar</v>
      </c>
      <c r="M259" s="182"/>
      <c r="N259" s="184"/>
      <c r="O259" s="177"/>
      <c r="P259" s="178"/>
      <c r="Q259" s="173"/>
      <c r="R259" s="179"/>
      <c r="S259" s="156"/>
      <c r="U259" s="88"/>
      <c r="V259" s="157" t="n">
        <f aca="false">IF(B259=0,V258,IF(ISNONTEXT(B259)=TRUE(),INT(B259),INT(LEFT(B259,FIND(".",B259)-1))))</f>
        <v>3</v>
      </c>
      <c r="W259" s="157" t="str">
        <f aca="false">IF(W260=1,1,IF(B259&lt;&gt;0,1,IF(C259&lt;&gt;0,1,IF(D259&lt;&gt;0,1,IF(E259&lt;&gt;0,1,"")))))</f>
        <v/>
      </c>
      <c r="X259" s="157" t="str">
        <f aca="false">IF(V259=0," ",IF(V259&lt;&gt;V258,V259," "))</f>
        <v> </v>
      </c>
      <c r="Y259" s="180"/>
      <c r="Z259" s="75" t="n">
        <f aca="false">IF(V259&lt;&gt;X259,(IF(I259="",G259*INFORMAÇÕES!$U$113,IF(I259="R",G259,0))),0)</f>
        <v>0</v>
      </c>
      <c r="AA259" s="75" t="n">
        <f aca="false">IF(V259&lt;&gt;X259,(IF(I259="",G259*INFORMAÇÕES!$U$114,IF(I259="C",G259,0))),0)</f>
        <v>0</v>
      </c>
      <c r="AB259" s="75" t="n">
        <f aca="false">IF(V259&lt;&gt;X259,(IF(I259="",G259*INFORMAÇÕES!$U$115,IF(I259="CF",G259,0))),0)</f>
        <v>0</v>
      </c>
      <c r="AC259" s="75" t="n">
        <f aca="false">IF(V259&lt;&gt;X259,(IF(I259="",G259*INFORMAÇÕES!$U$116,IF(I259="O",G259,0))),0)</f>
        <v>0</v>
      </c>
      <c r="AD259" s="75" t="n">
        <f aca="false">IF(E259&lt;&gt;0,G259,0)</f>
        <v>0</v>
      </c>
    </row>
    <row r="260" s="174" customFormat="true" ht="14.25" hidden="false" customHeight="false" outlineLevel="0" collapsed="false">
      <c r="A260" s="159" t="n">
        <v>249</v>
      </c>
      <c r="B260" s="160" t="n">
        <f aca="false">M260</f>
        <v>0</v>
      </c>
      <c r="C260" s="161" t="n">
        <f aca="false">O260</f>
        <v>0</v>
      </c>
      <c r="D260" s="162" t="n">
        <f aca="false">P260</f>
        <v>0</v>
      </c>
      <c r="E260" s="163" t="n">
        <f aca="false">ROUND(Q260,2)</f>
        <v>0</v>
      </c>
      <c r="F260" s="163" t="n">
        <f aca="false">TRUNC((1+(IF(OR(H260=0,H260=""),'BDI REF.'!$K$5,CHOOSE(H260,'BDI REF.'!$K$5,'BDI REF.'!$K$6,'BDI REF.'!$K$7))))*R260,2)</f>
        <v>0</v>
      </c>
      <c r="G260" s="163" t="n">
        <f aca="false">IF(E260&lt;&gt;0,ROUND(E260*F260,2),IF(AD260=0,(SUMIF($V$12:$V$1011,B260,$AD$12:$AD$1011)),AD260))</f>
        <v>0</v>
      </c>
      <c r="H260" s="164"/>
      <c r="I260" s="165"/>
      <c r="J260" s="166" t="str">
        <f aca="false">IF(N260&lt;&gt;0,N260,"")</f>
        <v/>
      </c>
      <c r="K260" s="167"/>
      <c r="L260" s="168" t="str">
        <f aca="false">IF(B260&gt;0,"ok","ocultar")</f>
        <v>ocultar</v>
      </c>
      <c r="M260" s="182"/>
      <c r="N260" s="184"/>
      <c r="O260" s="177"/>
      <c r="P260" s="178"/>
      <c r="Q260" s="173"/>
      <c r="R260" s="179"/>
      <c r="S260" s="156"/>
      <c r="U260" s="88"/>
      <c r="V260" s="157" t="n">
        <f aca="false">IF(B260=0,V259,IF(ISNONTEXT(B260)=TRUE(),INT(B260),INT(LEFT(B260,FIND(".",B260)-1))))</f>
        <v>3</v>
      </c>
      <c r="W260" s="157" t="str">
        <f aca="false">IF(W261=1,1,IF(B260&lt;&gt;0,1,IF(C260&lt;&gt;0,1,IF(D260&lt;&gt;0,1,IF(E260&lt;&gt;0,1,"")))))</f>
        <v/>
      </c>
      <c r="X260" s="157" t="str">
        <f aca="false">IF(V260=0," ",IF(V260&lt;&gt;V259,V260," "))</f>
        <v> </v>
      </c>
      <c r="Y260" s="180"/>
      <c r="Z260" s="75" t="n">
        <f aca="false">IF(V260&lt;&gt;X260,(IF(I260="",G260*INFORMAÇÕES!$U$113,IF(I260="R",G260,0))),0)</f>
        <v>0</v>
      </c>
      <c r="AA260" s="75" t="n">
        <f aca="false">IF(V260&lt;&gt;X260,(IF(I260="",G260*INFORMAÇÕES!$U$114,IF(I260="C",G260,0))),0)</f>
        <v>0</v>
      </c>
      <c r="AB260" s="75" t="n">
        <f aca="false">IF(V260&lt;&gt;X260,(IF(I260="",G260*INFORMAÇÕES!$U$115,IF(I260="CF",G260,0))),0)</f>
        <v>0</v>
      </c>
      <c r="AC260" s="75" t="n">
        <f aca="false">IF(V260&lt;&gt;X260,(IF(I260="",G260*INFORMAÇÕES!$U$116,IF(I260="O",G260,0))),0)</f>
        <v>0</v>
      </c>
      <c r="AD260" s="75" t="n">
        <f aca="false">IF(E260&lt;&gt;0,G260,0)</f>
        <v>0</v>
      </c>
    </row>
    <row r="261" s="174" customFormat="true" ht="14.25" hidden="false" customHeight="false" outlineLevel="0" collapsed="false">
      <c r="A261" s="159" t="n">
        <v>250</v>
      </c>
      <c r="B261" s="160" t="n">
        <f aca="false">M261</f>
        <v>0</v>
      </c>
      <c r="C261" s="161" t="n">
        <f aca="false">O261</f>
        <v>0</v>
      </c>
      <c r="D261" s="162" t="n">
        <f aca="false">P261</f>
        <v>0</v>
      </c>
      <c r="E261" s="163" t="n">
        <f aca="false">ROUND(Q261,2)</f>
        <v>0</v>
      </c>
      <c r="F261" s="163" t="n">
        <f aca="false">TRUNC((1+(IF(OR(H261=0,H261=""),'BDI REF.'!$K$5,CHOOSE(H261,'BDI REF.'!$K$5,'BDI REF.'!$K$6,'BDI REF.'!$K$7))))*R261,2)</f>
        <v>0</v>
      </c>
      <c r="G261" s="163" t="n">
        <f aca="false">IF(E261&lt;&gt;0,ROUND(E261*F261,2),IF(AD261=0,(SUMIF($V$12:$V$1011,B261,$AD$12:$AD$1011)),AD261))</f>
        <v>0</v>
      </c>
      <c r="H261" s="164"/>
      <c r="I261" s="165"/>
      <c r="J261" s="166" t="str">
        <f aca="false">IF(N261&lt;&gt;0,N261,"")</f>
        <v/>
      </c>
      <c r="K261" s="167"/>
      <c r="L261" s="168" t="str">
        <f aca="false">IF(B261&gt;0,"ok","ocultar")</f>
        <v>ocultar</v>
      </c>
      <c r="M261" s="182"/>
      <c r="N261" s="184"/>
      <c r="O261" s="177"/>
      <c r="P261" s="178"/>
      <c r="Q261" s="173"/>
      <c r="R261" s="179"/>
      <c r="S261" s="156"/>
      <c r="U261" s="88"/>
      <c r="V261" s="157" t="n">
        <f aca="false">IF(B261=0,V260,IF(ISNONTEXT(B261)=TRUE(),INT(B261),INT(LEFT(B261,FIND(".",B261)-1))))</f>
        <v>3</v>
      </c>
      <c r="W261" s="157" t="str">
        <f aca="false">IF(W262=1,1,IF(B261&lt;&gt;0,1,IF(C261&lt;&gt;0,1,IF(D261&lt;&gt;0,1,IF(E261&lt;&gt;0,1,"")))))</f>
        <v/>
      </c>
      <c r="X261" s="157" t="str">
        <f aca="false">IF(V261=0," ",IF(V261&lt;&gt;V260,V261," "))</f>
        <v> </v>
      </c>
      <c r="Y261" s="180"/>
      <c r="Z261" s="75" t="n">
        <f aca="false">IF(V261&lt;&gt;X261,(IF(I261="",G261*INFORMAÇÕES!$U$113,IF(I261="R",G261,0))),0)</f>
        <v>0</v>
      </c>
      <c r="AA261" s="75" t="n">
        <f aca="false">IF(V261&lt;&gt;X261,(IF(I261="",G261*INFORMAÇÕES!$U$114,IF(I261="C",G261,0))),0)</f>
        <v>0</v>
      </c>
      <c r="AB261" s="75" t="n">
        <f aca="false">IF(V261&lt;&gt;X261,(IF(I261="",G261*INFORMAÇÕES!$U$115,IF(I261="CF",G261,0))),0)</f>
        <v>0</v>
      </c>
      <c r="AC261" s="75" t="n">
        <f aca="false">IF(V261&lt;&gt;X261,(IF(I261="",G261*INFORMAÇÕES!$U$116,IF(I261="O",G261,0))),0)</f>
        <v>0</v>
      </c>
      <c r="AD261" s="75" t="n">
        <f aca="false">IF(E261&lt;&gt;0,G261,0)</f>
        <v>0</v>
      </c>
    </row>
    <row r="262" s="174" customFormat="true" ht="14.25" hidden="false" customHeight="false" outlineLevel="0" collapsed="false">
      <c r="A262" s="159" t="n">
        <v>251</v>
      </c>
      <c r="B262" s="160" t="n">
        <f aca="false">M262</f>
        <v>0</v>
      </c>
      <c r="C262" s="161" t="n">
        <f aca="false">O262</f>
        <v>0</v>
      </c>
      <c r="D262" s="162" t="n">
        <f aca="false">P262</f>
        <v>0</v>
      </c>
      <c r="E262" s="163" t="n">
        <f aca="false">ROUND(Q262,2)</f>
        <v>0</v>
      </c>
      <c r="F262" s="163" t="n">
        <f aca="false">TRUNC((1+(IF(OR(H262=0,H262=""),'BDI REF.'!$K$5,CHOOSE(H262,'BDI REF.'!$K$5,'BDI REF.'!$K$6,'BDI REF.'!$K$7))))*R262,2)</f>
        <v>0</v>
      </c>
      <c r="G262" s="163" t="n">
        <f aca="false">IF(E262&lt;&gt;0,ROUND(E262*F262,2),IF(AD262=0,(SUMIF($V$12:$V$1011,B262,$AD$12:$AD$1011)),AD262))</f>
        <v>0</v>
      </c>
      <c r="H262" s="164"/>
      <c r="I262" s="165"/>
      <c r="J262" s="166" t="str">
        <f aca="false">IF(N262&lt;&gt;0,N262,"")</f>
        <v/>
      </c>
      <c r="K262" s="167"/>
      <c r="L262" s="168" t="str">
        <f aca="false">IF(B262&gt;0,"ok","ocultar")</f>
        <v>ocultar</v>
      </c>
      <c r="M262" s="182"/>
      <c r="N262" s="184"/>
      <c r="O262" s="177"/>
      <c r="P262" s="178"/>
      <c r="Q262" s="173"/>
      <c r="R262" s="179"/>
      <c r="S262" s="156"/>
      <c r="U262" s="88"/>
      <c r="V262" s="157" t="n">
        <f aca="false">IF(B262=0,V261,IF(ISNONTEXT(B262)=TRUE(),INT(B262),INT(LEFT(B262,FIND(".",B262)-1))))</f>
        <v>3</v>
      </c>
      <c r="W262" s="157" t="str">
        <f aca="false">IF(W263=1,1,IF(B262&lt;&gt;0,1,IF(C262&lt;&gt;0,1,IF(D262&lt;&gt;0,1,IF(E262&lt;&gt;0,1,"")))))</f>
        <v/>
      </c>
      <c r="X262" s="157" t="str">
        <f aca="false">IF(V262=0," ",IF(V262&lt;&gt;V261,V262," "))</f>
        <v> </v>
      </c>
      <c r="Y262" s="180"/>
      <c r="Z262" s="75" t="n">
        <f aca="false">IF(V262&lt;&gt;X262,(IF(I262="",G262*INFORMAÇÕES!$U$113,IF(I262="R",G262,0))),0)</f>
        <v>0</v>
      </c>
      <c r="AA262" s="75" t="n">
        <f aca="false">IF(V262&lt;&gt;X262,(IF(I262="",G262*INFORMAÇÕES!$U$114,IF(I262="C",G262,0))),0)</f>
        <v>0</v>
      </c>
      <c r="AB262" s="75" t="n">
        <f aca="false">IF(V262&lt;&gt;X262,(IF(I262="",G262*INFORMAÇÕES!$U$115,IF(I262="CF",G262,0))),0)</f>
        <v>0</v>
      </c>
      <c r="AC262" s="75" t="n">
        <f aca="false">IF(V262&lt;&gt;X262,(IF(I262="",G262*INFORMAÇÕES!$U$116,IF(I262="O",G262,0))),0)</f>
        <v>0</v>
      </c>
      <c r="AD262" s="75" t="n">
        <f aca="false">IF(E262&lt;&gt;0,G262,0)</f>
        <v>0</v>
      </c>
    </row>
    <row r="263" s="174" customFormat="true" ht="14.25" hidden="false" customHeight="false" outlineLevel="0" collapsed="false">
      <c r="A263" s="159" t="n">
        <v>252</v>
      </c>
      <c r="B263" s="160" t="n">
        <f aca="false">M263</f>
        <v>0</v>
      </c>
      <c r="C263" s="161" t="n">
        <f aca="false">O263</f>
        <v>0</v>
      </c>
      <c r="D263" s="162" t="n">
        <f aca="false">P263</f>
        <v>0</v>
      </c>
      <c r="E263" s="163" t="n">
        <f aca="false">ROUND(Q263,2)</f>
        <v>0</v>
      </c>
      <c r="F263" s="163" t="n">
        <f aca="false">TRUNC((1+(IF(OR(H263=0,H263=""),'BDI REF.'!$K$5,CHOOSE(H263,'BDI REF.'!$K$5,'BDI REF.'!$K$6,'BDI REF.'!$K$7))))*R263,2)</f>
        <v>0</v>
      </c>
      <c r="G263" s="163" t="n">
        <f aca="false">IF(E263&lt;&gt;0,ROUND(E263*F263,2),IF(AD263=0,(SUMIF($V$12:$V$1011,B263,$AD$12:$AD$1011)),AD263))</f>
        <v>0</v>
      </c>
      <c r="H263" s="164"/>
      <c r="I263" s="165"/>
      <c r="J263" s="166" t="str">
        <f aca="false">IF(N263&lt;&gt;0,N263,"")</f>
        <v/>
      </c>
      <c r="K263" s="167"/>
      <c r="L263" s="168" t="str">
        <f aca="false">IF(B263&gt;0,"ok","ocultar")</f>
        <v>ocultar</v>
      </c>
      <c r="M263" s="182"/>
      <c r="N263" s="184"/>
      <c r="O263" s="177"/>
      <c r="P263" s="178"/>
      <c r="Q263" s="173"/>
      <c r="R263" s="179"/>
      <c r="S263" s="156"/>
      <c r="U263" s="88"/>
      <c r="V263" s="157" t="n">
        <f aca="false">IF(B263=0,V262,IF(ISNONTEXT(B263)=TRUE(),INT(B263),INT(LEFT(B263,FIND(".",B263)-1))))</f>
        <v>3</v>
      </c>
      <c r="W263" s="157" t="str">
        <f aca="false">IF(W264=1,1,IF(B263&lt;&gt;0,1,IF(C263&lt;&gt;0,1,IF(D263&lt;&gt;0,1,IF(E263&lt;&gt;0,1,"")))))</f>
        <v/>
      </c>
      <c r="X263" s="157" t="str">
        <f aca="false">IF(V263=0," ",IF(V263&lt;&gt;V262,V263," "))</f>
        <v> </v>
      </c>
      <c r="Y263" s="180"/>
      <c r="Z263" s="75" t="n">
        <f aca="false">IF(V263&lt;&gt;X263,(IF(I263="",G263*INFORMAÇÕES!$U$113,IF(I263="R",G263,0))),0)</f>
        <v>0</v>
      </c>
      <c r="AA263" s="75" t="n">
        <f aca="false">IF(V263&lt;&gt;X263,(IF(I263="",G263*INFORMAÇÕES!$U$114,IF(I263="C",G263,0))),0)</f>
        <v>0</v>
      </c>
      <c r="AB263" s="75" t="n">
        <f aca="false">IF(V263&lt;&gt;X263,(IF(I263="",G263*INFORMAÇÕES!$U$115,IF(I263="CF",G263,0))),0)</f>
        <v>0</v>
      </c>
      <c r="AC263" s="75" t="n">
        <f aca="false">IF(V263&lt;&gt;X263,(IF(I263="",G263*INFORMAÇÕES!$U$116,IF(I263="O",G263,0))),0)</f>
        <v>0</v>
      </c>
      <c r="AD263" s="75" t="n">
        <f aca="false">IF(E263&lt;&gt;0,G263,0)</f>
        <v>0</v>
      </c>
    </row>
    <row r="264" s="174" customFormat="true" ht="14.25" hidden="false" customHeight="false" outlineLevel="0" collapsed="false">
      <c r="A264" s="159" t="n">
        <v>253</v>
      </c>
      <c r="B264" s="160" t="n">
        <f aca="false">M264</f>
        <v>0</v>
      </c>
      <c r="C264" s="161" t="n">
        <f aca="false">O264</f>
        <v>0</v>
      </c>
      <c r="D264" s="162" t="n">
        <f aca="false">P264</f>
        <v>0</v>
      </c>
      <c r="E264" s="163" t="n">
        <f aca="false">ROUND(Q264,2)</f>
        <v>0</v>
      </c>
      <c r="F264" s="163" t="n">
        <f aca="false">TRUNC((1+(IF(OR(H264=0,H264=""),'BDI REF.'!$K$5,CHOOSE(H264,'BDI REF.'!$K$5,'BDI REF.'!$K$6,'BDI REF.'!$K$7))))*R264,2)</f>
        <v>0</v>
      </c>
      <c r="G264" s="163" t="n">
        <f aca="false">IF(E264&lt;&gt;0,ROUND(E264*F264,2),IF(AD264=0,(SUMIF($V$12:$V$1011,B264,$AD$12:$AD$1011)),AD264))</f>
        <v>0</v>
      </c>
      <c r="H264" s="164"/>
      <c r="I264" s="165"/>
      <c r="J264" s="166" t="str">
        <f aca="false">IF(N264&lt;&gt;0,N264,"")</f>
        <v/>
      </c>
      <c r="K264" s="167"/>
      <c r="L264" s="168" t="str">
        <f aca="false">IF(B264&gt;0,"ok","ocultar")</f>
        <v>ocultar</v>
      </c>
      <c r="M264" s="182"/>
      <c r="N264" s="184"/>
      <c r="O264" s="177"/>
      <c r="P264" s="178"/>
      <c r="Q264" s="173"/>
      <c r="R264" s="179"/>
      <c r="S264" s="156"/>
      <c r="U264" s="88"/>
      <c r="V264" s="157" t="n">
        <f aca="false">IF(B264=0,V263,IF(ISNONTEXT(B264)=TRUE(),INT(B264),INT(LEFT(B264,FIND(".",B264)-1))))</f>
        <v>3</v>
      </c>
      <c r="W264" s="157" t="str">
        <f aca="false">IF(W265=1,1,IF(B264&lt;&gt;0,1,IF(C264&lt;&gt;0,1,IF(D264&lt;&gt;0,1,IF(E264&lt;&gt;0,1,"")))))</f>
        <v/>
      </c>
      <c r="X264" s="157" t="str">
        <f aca="false">IF(V264=0," ",IF(V264&lt;&gt;V263,V264," "))</f>
        <v> </v>
      </c>
      <c r="Y264" s="180"/>
      <c r="Z264" s="75" t="n">
        <f aca="false">IF(V264&lt;&gt;X264,(IF(I264="",G264*INFORMAÇÕES!$U$113,IF(I264="R",G264,0))),0)</f>
        <v>0</v>
      </c>
      <c r="AA264" s="75" t="n">
        <f aca="false">IF(V264&lt;&gt;X264,(IF(I264="",G264*INFORMAÇÕES!$U$114,IF(I264="C",G264,0))),0)</f>
        <v>0</v>
      </c>
      <c r="AB264" s="75" t="n">
        <f aca="false">IF(V264&lt;&gt;X264,(IF(I264="",G264*INFORMAÇÕES!$U$115,IF(I264="CF",G264,0))),0)</f>
        <v>0</v>
      </c>
      <c r="AC264" s="75" t="n">
        <f aca="false">IF(V264&lt;&gt;X264,(IF(I264="",G264*INFORMAÇÕES!$U$116,IF(I264="O",G264,0))),0)</f>
        <v>0</v>
      </c>
      <c r="AD264" s="75" t="n">
        <f aca="false">IF(E264&lt;&gt;0,G264,0)</f>
        <v>0</v>
      </c>
    </row>
    <row r="265" s="174" customFormat="true" ht="14.25" hidden="false" customHeight="false" outlineLevel="0" collapsed="false">
      <c r="A265" s="159" t="n">
        <v>254</v>
      </c>
      <c r="B265" s="160" t="n">
        <f aca="false">M265</f>
        <v>0</v>
      </c>
      <c r="C265" s="161" t="n">
        <f aca="false">O265</f>
        <v>0</v>
      </c>
      <c r="D265" s="162" t="n">
        <f aca="false">P265</f>
        <v>0</v>
      </c>
      <c r="E265" s="163" t="n">
        <f aca="false">ROUND(Q265,2)</f>
        <v>0</v>
      </c>
      <c r="F265" s="163" t="n">
        <f aca="false">TRUNC((1+(IF(OR(H265=0,H265=""),'BDI REF.'!$K$5,CHOOSE(H265,'BDI REF.'!$K$5,'BDI REF.'!$K$6,'BDI REF.'!$K$7))))*R265,2)</f>
        <v>0</v>
      </c>
      <c r="G265" s="163" t="n">
        <f aca="false">IF(E265&lt;&gt;0,ROUND(E265*F265,2),IF(AD265=0,(SUMIF($V$12:$V$1011,B265,$AD$12:$AD$1011)),AD265))</f>
        <v>0</v>
      </c>
      <c r="H265" s="164"/>
      <c r="I265" s="165"/>
      <c r="J265" s="166" t="str">
        <f aca="false">IF(N265&lt;&gt;0,N265,"")</f>
        <v/>
      </c>
      <c r="K265" s="167"/>
      <c r="L265" s="168" t="str">
        <f aca="false">IF(B265&gt;0,"ok","ocultar")</f>
        <v>ocultar</v>
      </c>
      <c r="M265" s="182"/>
      <c r="N265" s="184"/>
      <c r="O265" s="177"/>
      <c r="P265" s="178"/>
      <c r="Q265" s="173"/>
      <c r="R265" s="179"/>
      <c r="S265" s="156"/>
      <c r="U265" s="88"/>
      <c r="V265" s="157" t="n">
        <f aca="false">IF(B265=0,V264,IF(ISNONTEXT(B265)=TRUE(),INT(B265),INT(LEFT(B265,FIND(".",B265)-1))))</f>
        <v>3</v>
      </c>
      <c r="W265" s="157" t="str">
        <f aca="false">IF(W266=1,1,IF(B265&lt;&gt;0,1,IF(C265&lt;&gt;0,1,IF(D265&lt;&gt;0,1,IF(E265&lt;&gt;0,1,"")))))</f>
        <v/>
      </c>
      <c r="X265" s="157" t="str">
        <f aca="false">IF(V265=0," ",IF(V265&lt;&gt;V264,V265," "))</f>
        <v> </v>
      </c>
      <c r="Y265" s="180"/>
      <c r="Z265" s="75" t="n">
        <f aca="false">IF(V265&lt;&gt;X265,(IF(I265="",G265*INFORMAÇÕES!$U$113,IF(I265="R",G265,0))),0)</f>
        <v>0</v>
      </c>
      <c r="AA265" s="75" t="n">
        <f aca="false">IF(V265&lt;&gt;X265,(IF(I265="",G265*INFORMAÇÕES!$U$114,IF(I265="C",G265,0))),0)</f>
        <v>0</v>
      </c>
      <c r="AB265" s="75" t="n">
        <f aca="false">IF(V265&lt;&gt;X265,(IF(I265="",G265*INFORMAÇÕES!$U$115,IF(I265="CF",G265,0))),0)</f>
        <v>0</v>
      </c>
      <c r="AC265" s="75" t="n">
        <f aca="false">IF(V265&lt;&gt;X265,(IF(I265="",G265*INFORMAÇÕES!$U$116,IF(I265="O",G265,0))),0)</f>
        <v>0</v>
      </c>
      <c r="AD265" s="75" t="n">
        <f aca="false">IF(E265&lt;&gt;0,G265,0)</f>
        <v>0</v>
      </c>
    </row>
    <row r="266" s="174" customFormat="true" ht="14.25" hidden="false" customHeight="false" outlineLevel="0" collapsed="false">
      <c r="A266" s="159" t="n">
        <v>255</v>
      </c>
      <c r="B266" s="160" t="n">
        <f aca="false">M266</f>
        <v>0</v>
      </c>
      <c r="C266" s="161" t="n">
        <f aca="false">O266</f>
        <v>0</v>
      </c>
      <c r="D266" s="162" t="n">
        <f aca="false">P266</f>
        <v>0</v>
      </c>
      <c r="E266" s="163" t="n">
        <f aca="false">ROUND(Q266,2)</f>
        <v>0</v>
      </c>
      <c r="F266" s="163" t="n">
        <f aca="false">TRUNC((1+(IF(OR(H266=0,H266=""),'BDI REF.'!$K$5,CHOOSE(H266,'BDI REF.'!$K$5,'BDI REF.'!$K$6,'BDI REF.'!$K$7))))*R266,2)</f>
        <v>0</v>
      </c>
      <c r="G266" s="163" t="n">
        <f aca="false">IF(E266&lt;&gt;0,ROUND(E266*F266,2),IF(AD266=0,(SUMIF($V$12:$V$1011,B266,$AD$12:$AD$1011)),AD266))</f>
        <v>0</v>
      </c>
      <c r="H266" s="164"/>
      <c r="I266" s="165"/>
      <c r="J266" s="166" t="str">
        <f aca="false">IF(N266&lt;&gt;0,N266,"")</f>
        <v/>
      </c>
      <c r="K266" s="167"/>
      <c r="L266" s="168" t="str">
        <f aca="false">IF(B266&gt;0,"ok","ocultar")</f>
        <v>ocultar</v>
      </c>
      <c r="M266" s="182"/>
      <c r="N266" s="184"/>
      <c r="O266" s="177"/>
      <c r="P266" s="178"/>
      <c r="Q266" s="173"/>
      <c r="R266" s="179"/>
      <c r="S266" s="156"/>
      <c r="U266" s="88"/>
      <c r="V266" s="157" t="n">
        <f aca="false">IF(B266=0,V265,IF(ISNONTEXT(B266)=TRUE(),INT(B266),INT(LEFT(B266,FIND(".",B266)-1))))</f>
        <v>3</v>
      </c>
      <c r="W266" s="157" t="str">
        <f aca="false">IF(W267=1,1,IF(B266&lt;&gt;0,1,IF(C266&lt;&gt;0,1,IF(D266&lt;&gt;0,1,IF(E266&lt;&gt;0,1,"")))))</f>
        <v/>
      </c>
      <c r="X266" s="157" t="str">
        <f aca="false">IF(V266=0," ",IF(V266&lt;&gt;V265,V266," "))</f>
        <v> </v>
      </c>
      <c r="Y266" s="180"/>
      <c r="Z266" s="75" t="n">
        <f aca="false">IF(V266&lt;&gt;X266,(IF(I266="",G266*INFORMAÇÕES!$U$113,IF(I266="R",G266,0))),0)</f>
        <v>0</v>
      </c>
      <c r="AA266" s="75" t="n">
        <f aca="false">IF(V266&lt;&gt;X266,(IF(I266="",G266*INFORMAÇÕES!$U$114,IF(I266="C",G266,0))),0)</f>
        <v>0</v>
      </c>
      <c r="AB266" s="75" t="n">
        <f aca="false">IF(V266&lt;&gt;X266,(IF(I266="",G266*INFORMAÇÕES!$U$115,IF(I266="CF",G266,0))),0)</f>
        <v>0</v>
      </c>
      <c r="AC266" s="75" t="n">
        <f aca="false">IF(V266&lt;&gt;X266,(IF(I266="",G266*INFORMAÇÕES!$U$116,IF(I266="O",G266,0))),0)</f>
        <v>0</v>
      </c>
      <c r="AD266" s="75" t="n">
        <f aca="false">IF(E266&lt;&gt;0,G266,0)</f>
        <v>0</v>
      </c>
    </row>
    <row r="267" s="174" customFormat="true" ht="14.25" hidden="false" customHeight="false" outlineLevel="0" collapsed="false">
      <c r="A267" s="159" t="n">
        <v>256</v>
      </c>
      <c r="B267" s="160" t="n">
        <f aca="false">M267</f>
        <v>0</v>
      </c>
      <c r="C267" s="161" t="n">
        <f aca="false">O267</f>
        <v>0</v>
      </c>
      <c r="D267" s="162" t="n">
        <f aca="false">P267</f>
        <v>0</v>
      </c>
      <c r="E267" s="163" t="n">
        <f aca="false">ROUND(Q267,2)</f>
        <v>0</v>
      </c>
      <c r="F267" s="163" t="n">
        <f aca="false">TRUNC((1+(IF(OR(H267=0,H267=""),'BDI REF.'!$K$5,CHOOSE(H267,'BDI REF.'!$K$5,'BDI REF.'!$K$6,'BDI REF.'!$K$7))))*R267,2)</f>
        <v>0</v>
      </c>
      <c r="G267" s="163" t="n">
        <f aca="false">IF(E267&lt;&gt;0,ROUND(E267*F267,2),IF(AD267=0,(SUMIF($V$12:$V$1011,B267,$AD$12:$AD$1011)),AD267))</f>
        <v>0</v>
      </c>
      <c r="H267" s="164"/>
      <c r="I267" s="165"/>
      <c r="J267" s="166" t="str">
        <f aca="false">IF(N267&lt;&gt;0,N267,"")</f>
        <v/>
      </c>
      <c r="K267" s="167"/>
      <c r="L267" s="168" t="str">
        <f aca="false">IF(B267&gt;0,"ok","ocultar")</f>
        <v>ocultar</v>
      </c>
      <c r="M267" s="182"/>
      <c r="N267" s="184"/>
      <c r="O267" s="177"/>
      <c r="P267" s="178"/>
      <c r="Q267" s="173"/>
      <c r="R267" s="179"/>
      <c r="S267" s="156"/>
      <c r="U267" s="88"/>
      <c r="V267" s="157" t="n">
        <f aca="false">IF(B267=0,V266,IF(ISNONTEXT(B267)=TRUE(),INT(B267),INT(LEFT(B267,FIND(".",B267)-1))))</f>
        <v>3</v>
      </c>
      <c r="W267" s="157" t="str">
        <f aca="false">IF(W268=1,1,IF(B267&lt;&gt;0,1,IF(C267&lt;&gt;0,1,IF(D267&lt;&gt;0,1,IF(E267&lt;&gt;0,1,"")))))</f>
        <v/>
      </c>
      <c r="X267" s="157" t="str">
        <f aca="false">IF(V267=0," ",IF(V267&lt;&gt;V266,V267," "))</f>
        <v> </v>
      </c>
      <c r="Y267" s="180"/>
      <c r="Z267" s="75" t="n">
        <f aca="false">IF(V267&lt;&gt;X267,(IF(I267="",G267*INFORMAÇÕES!$U$113,IF(I267="R",G267,0))),0)</f>
        <v>0</v>
      </c>
      <c r="AA267" s="75" t="n">
        <f aca="false">IF(V267&lt;&gt;X267,(IF(I267="",G267*INFORMAÇÕES!$U$114,IF(I267="C",G267,0))),0)</f>
        <v>0</v>
      </c>
      <c r="AB267" s="75" t="n">
        <f aca="false">IF(V267&lt;&gt;X267,(IF(I267="",G267*INFORMAÇÕES!$U$115,IF(I267="CF",G267,0))),0)</f>
        <v>0</v>
      </c>
      <c r="AC267" s="75" t="n">
        <f aca="false">IF(V267&lt;&gt;X267,(IF(I267="",G267*INFORMAÇÕES!$U$116,IF(I267="O",G267,0))),0)</f>
        <v>0</v>
      </c>
      <c r="AD267" s="75" t="n">
        <f aca="false">IF(E267&lt;&gt;0,G267,0)</f>
        <v>0</v>
      </c>
    </row>
    <row r="268" s="174" customFormat="true" ht="14.25" hidden="false" customHeight="false" outlineLevel="0" collapsed="false">
      <c r="A268" s="159" t="n">
        <v>257</v>
      </c>
      <c r="B268" s="160" t="n">
        <f aca="false">M268</f>
        <v>0</v>
      </c>
      <c r="C268" s="161" t="n">
        <f aca="false">O268</f>
        <v>0</v>
      </c>
      <c r="D268" s="162" t="n">
        <f aca="false">P268</f>
        <v>0</v>
      </c>
      <c r="E268" s="163" t="n">
        <f aca="false">ROUND(Q268,2)</f>
        <v>0</v>
      </c>
      <c r="F268" s="163" t="n">
        <f aca="false">TRUNC((1+(IF(OR(H268=0,H268=""),'BDI REF.'!$K$5,CHOOSE(H268,'BDI REF.'!$K$5,'BDI REF.'!$K$6,'BDI REF.'!$K$7))))*R268,2)</f>
        <v>0</v>
      </c>
      <c r="G268" s="163" t="n">
        <f aca="false">IF(E268&lt;&gt;0,ROUND(E268*F268,2),IF(AD268=0,(SUMIF($V$12:$V$1011,B268,$AD$12:$AD$1011)),AD268))</f>
        <v>0</v>
      </c>
      <c r="H268" s="164"/>
      <c r="I268" s="165"/>
      <c r="J268" s="166" t="str">
        <f aca="false">IF(N268&lt;&gt;0,N268,"")</f>
        <v/>
      </c>
      <c r="K268" s="167"/>
      <c r="L268" s="168" t="str">
        <f aca="false">IF(B268&gt;0,"ok","ocultar")</f>
        <v>ocultar</v>
      </c>
      <c r="M268" s="182"/>
      <c r="N268" s="184"/>
      <c r="O268" s="177"/>
      <c r="P268" s="178"/>
      <c r="Q268" s="173"/>
      <c r="R268" s="179"/>
      <c r="S268" s="156"/>
      <c r="U268" s="88"/>
      <c r="V268" s="157" t="n">
        <f aca="false">IF(B268=0,V267,IF(ISNONTEXT(B268)=TRUE(),INT(B268),INT(LEFT(B268,FIND(".",B268)-1))))</f>
        <v>3</v>
      </c>
      <c r="W268" s="157" t="str">
        <f aca="false">IF(W269=1,1,IF(B268&lt;&gt;0,1,IF(C268&lt;&gt;0,1,IF(D268&lt;&gt;0,1,IF(E268&lt;&gt;0,1,"")))))</f>
        <v/>
      </c>
      <c r="X268" s="157" t="str">
        <f aca="false">IF(V268=0," ",IF(V268&lt;&gt;V267,V268," "))</f>
        <v> </v>
      </c>
      <c r="Y268" s="180"/>
      <c r="Z268" s="75" t="n">
        <f aca="false">IF(V268&lt;&gt;X268,(IF(I268="",G268*INFORMAÇÕES!$U$113,IF(I268="R",G268,0))),0)</f>
        <v>0</v>
      </c>
      <c r="AA268" s="75" t="n">
        <f aca="false">IF(V268&lt;&gt;X268,(IF(I268="",G268*INFORMAÇÕES!$U$114,IF(I268="C",G268,0))),0)</f>
        <v>0</v>
      </c>
      <c r="AB268" s="75" t="n">
        <f aca="false">IF(V268&lt;&gt;X268,(IF(I268="",G268*INFORMAÇÕES!$U$115,IF(I268="CF",G268,0))),0)</f>
        <v>0</v>
      </c>
      <c r="AC268" s="75" t="n">
        <f aca="false">IF(V268&lt;&gt;X268,(IF(I268="",G268*INFORMAÇÕES!$U$116,IF(I268="O",G268,0))),0)</f>
        <v>0</v>
      </c>
      <c r="AD268" s="75" t="n">
        <f aca="false">IF(E268&lt;&gt;0,G268,0)</f>
        <v>0</v>
      </c>
    </row>
    <row r="269" s="174" customFormat="true" ht="14.25" hidden="false" customHeight="false" outlineLevel="0" collapsed="false">
      <c r="A269" s="159" t="n">
        <v>258</v>
      </c>
      <c r="B269" s="160" t="n">
        <f aca="false">M269</f>
        <v>0</v>
      </c>
      <c r="C269" s="161" t="n">
        <f aca="false">O269</f>
        <v>0</v>
      </c>
      <c r="D269" s="162" t="n">
        <f aca="false">P269</f>
        <v>0</v>
      </c>
      <c r="E269" s="163" t="n">
        <f aca="false">ROUND(Q269,2)</f>
        <v>0</v>
      </c>
      <c r="F269" s="163" t="n">
        <f aca="false">TRUNC((1+(IF(OR(H269=0,H269=""),'BDI REF.'!$K$5,CHOOSE(H269,'BDI REF.'!$K$5,'BDI REF.'!$K$6,'BDI REF.'!$K$7))))*R269,2)</f>
        <v>0</v>
      </c>
      <c r="G269" s="163" t="n">
        <f aca="false">IF(E269&lt;&gt;0,ROUND(E269*F269,2),IF(AD269=0,(SUMIF($V$12:$V$1011,B269,$AD$12:$AD$1011)),AD269))</f>
        <v>0</v>
      </c>
      <c r="H269" s="164"/>
      <c r="I269" s="165"/>
      <c r="J269" s="166" t="str">
        <f aca="false">IF(N269&lt;&gt;0,N269,"")</f>
        <v/>
      </c>
      <c r="K269" s="167"/>
      <c r="L269" s="168" t="str">
        <f aca="false">IF(B269&gt;0,"ok","ocultar")</f>
        <v>ocultar</v>
      </c>
      <c r="M269" s="182"/>
      <c r="N269" s="184"/>
      <c r="O269" s="177"/>
      <c r="P269" s="178"/>
      <c r="Q269" s="173"/>
      <c r="R269" s="179"/>
      <c r="S269" s="156"/>
      <c r="U269" s="88"/>
      <c r="V269" s="157" t="n">
        <f aca="false">IF(B269=0,V268,IF(ISNONTEXT(B269)=TRUE(),INT(B269),INT(LEFT(B269,FIND(".",B269)-1))))</f>
        <v>3</v>
      </c>
      <c r="W269" s="157" t="str">
        <f aca="false">IF(W270=1,1,IF(B269&lt;&gt;0,1,IF(C269&lt;&gt;0,1,IF(D269&lt;&gt;0,1,IF(E269&lt;&gt;0,1,"")))))</f>
        <v/>
      </c>
      <c r="X269" s="157" t="str">
        <f aca="false">IF(V269=0," ",IF(V269&lt;&gt;V268,V269," "))</f>
        <v> </v>
      </c>
      <c r="Y269" s="180"/>
      <c r="Z269" s="75" t="n">
        <f aca="false">IF(V269&lt;&gt;X269,(IF(I269="",G269*INFORMAÇÕES!$U$113,IF(I269="R",G269,0))),0)</f>
        <v>0</v>
      </c>
      <c r="AA269" s="75" t="n">
        <f aca="false">IF(V269&lt;&gt;X269,(IF(I269="",G269*INFORMAÇÕES!$U$114,IF(I269="C",G269,0))),0)</f>
        <v>0</v>
      </c>
      <c r="AB269" s="75" t="n">
        <f aca="false">IF(V269&lt;&gt;X269,(IF(I269="",G269*INFORMAÇÕES!$U$115,IF(I269="CF",G269,0))),0)</f>
        <v>0</v>
      </c>
      <c r="AC269" s="75" t="n">
        <f aca="false">IF(V269&lt;&gt;X269,(IF(I269="",G269*INFORMAÇÕES!$U$116,IF(I269="O",G269,0))),0)</f>
        <v>0</v>
      </c>
      <c r="AD269" s="75" t="n">
        <f aca="false">IF(E269&lt;&gt;0,G269,0)</f>
        <v>0</v>
      </c>
    </row>
    <row r="270" s="174" customFormat="true" ht="14.25" hidden="false" customHeight="false" outlineLevel="0" collapsed="false">
      <c r="A270" s="159" t="n">
        <v>259</v>
      </c>
      <c r="B270" s="160" t="n">
        <f aca="false">M270</f>
        <v>0</v>
      </c>
      <c r="C270" s="161" t="n">
        <f aca="false">O270</f>
        <v>0</v>
      </c>
      <c r="D270" s="162" t="n">
        <f aca="false">P270</f>
        <v>0</v>
      </c>
      <c r="E270" s="163" t="n">
        <f aca="false">ROUND(Q270,2)</f>
        <v>0</v>
      </c>
      <c r="F270" s="163" t="n">
        <f aca="false">TRUNC((1+(IF(OR(H270=0,H270=""),'BDI REF.'!$K$5,CHOOSE(H270,'BDI REF.'!$K$5,'BDI REF.'!$K$6,'BDI REF.'!$K$7))))*R270,2)</f>
        <v>0</v>
      </c>
      <c r="G270" s="163" t="n">
        <f aca="false">IF(E270&lt;&gt;0,ROUND(E270*F270,2),IF(AD270=0,(SUMIF($V$12:$V$1011,B270,$AD$12:$AD$1011)),AD270))</f>
        <v>0</v>
      </c>
      <c r="H270" s="164"/>
      <c r="I270" s="165"/>
      <c r="J270" s="166" t="str">
        <f aca="false">IF(N270&lt;&gt;0,N270,"")</f>
        <v/>
      </c>
      <c r="K270" s="167"/>
      <c r="L270" s="168" t="str">
        <f aca="false">IF(B270&gt;0,"ok","ocultar")</f>
        <v>ocultar</v>
      </c>
      <c r="M270" s="182"/>
      <c r="N270" s="184"/>
      <c r="O270" s="177"/>
      <c r="P270" s="178"/>
      <c r="Q270" s="173"/>
      <c r="R270" s="179"/>
      <c r="S270" s="156"/>
      <c r="U270" s="88"/>
      <c r="V270" s="157" t="n">
        <f aca="false">IF(B270=0,V269,IF(ISNONTEXT(B270)=TRUE(),INT(B270),INT(LEFT(B270,FIND(".",B270)-1))))</f>
        <v>3</v>
      </c>
      <c r="W270" s="157" t="str">
        <f aca="false">IF(W271=1,1,IF(B270&lt;&gt;0,1,IF(C270&lt;&gt;0,1,IF(D270&lt;&gt;0,1,IF(E270&lt;&gt;0,1,"")))))</f>
        <v/>
      </c>
      <c r="X270" s="157" t="str">
        <f aca="false">IF(V270=0," ",IF(V270&lt;&gt;V269,V270," "))</f>
        <v> </v>
      </c>
      <c r="Y270" s="180"/>
      <c r="Z270" s="75" t="n">
        <f aca="false">IF(V270&lt;&gt;X270,(IF(I270="",G270*INFORMAÇÕES!$U$113,IF(I270="R",G270,0))),0)</f>
        <v>0</v>
      </c>
      <c r="AA270" s="75" t="n">
        <f aca="false">IF(V270&lt;&gt;X270,(IF(I270="",G270*INFORMAÇÕES!$U$114,IF(I270="C",G270,0))),0)</f>
        <v>0</v>
      </c>
      <c r="AB270" s="75" t="n">
        <f aca="false">IF(V270&lt;&gt;X270,(IF(I270="",G270*INFORMAÇÕES!$U$115,IF(I270="CF",G270,0))),0)</f>
        <v>0</v>
      </c>
      <c r="AC270" s="75" t="n">
        <f aca="false">IF(V270&lt;&gt;X270,(IF(I270="",G270*INFORMAÇÕES!$U$116,IF(I270="O",G270,0))),0)</f>
        <v>0</v>
      </c>
      <c r="AD270" s="75" t="n">
        <f aca="false">IF(E270&lt;&gt;0,G270,0)</f>
        <v>0</v>
      </c>
    </row>
    <row r="271" s="174" customFormat="true" ht="14.25" hidden="false" customHeight="false" outlineLevel="0" collapsed="false">
      <c r="A271" s="159" t="n">
        <v>260</v>
      </c>
      <c r="B271" s="160" t="n">
        <f aca="false">M271</f>
        <v>0</v>
      </c>
      <c r="C271" s="161" t="n">
        <f aca="false">O271</f>
        <v>0</v>
      </c>
      <c r="D271" s="162" t="n">
        <f aca="false">P271</f>
        <v>0</v>
      </c>
      <c r="E271" s="163" t="n">
        <f aca="false">ROUND(Q271,2)</f>
        <v>0</v>
      </c>
      <c r="F271" s="163" t="n">
        <f aca="false">TRUNC((1+(IF(OR(H271=0,H271=""),'BDI REF.'!$K$5,CHOOSE(H271,'BDI REF.'!$K$5,'BDI REF.'!$K$6,'BDI REF.'!$K$7))))*R271,2)</f>
        <v>0</v>
      </c>
      <c r="G271" s="163" t="n">
        <f aca="false">IF(E271&lt;&gt;0,ROUND(E271*F271,2),IF(AD271=0,(SUMIF($V$12:$V$1011,B271,$AD$12:$AD$1011)),AD271))</f>
        <v>0</v>
      </c>
      <c r="H271" s="164"/>
      <c r="I271" s="165"/>
      <c r="J271" s="166" t="str">
        <f aca="false">IF(N271&lt;&gt;0,N271,"")</f>
        <v/>
      </c>
      <c r="K271" s="167"/>
      <c r="L271" s="168" t="str">
        <f aca="false">IF(B271&gt;0,"ok","ocultar")</f>
        <v>ocultar</v>
      </c>
      <c r="M271" s="182"/>
      <c r="N271" s="184"/>
      <c r="O271" s="177"/>
      <c r="P271" s="178"/>
      <c r="Q271" s="173"/>
      <c r="R271" s="179"/>
      <c r="S271" s="156"/>
      <c r="U271" s="88"/>
      <c r="V271" s="157" t="n">
        <f aca="false">IF(B271=0,V270,IF(ISNONTEXT(B271)=TRUE(),INT(B271),INT(LEFT(B271,FIND(".",B271)-1))))</f>
        <v>3</v>
      </c>
      <c r="W271" s="157" t="str">
        <f aca="false">IF(W272=1,1,IF(B271&lt;&gt;0,1,IF(C271&lt;&gt;0,1,IF(D271&lt;&gt;0,1,IF(E271&lt;&gt;0,1,"")))))</f>
        <v/>
      </c>
      <c r="X271" s="157" t="str">
        <f aca="false">IF(V271=0," ",IF(V271&lt;&gt;V270,V271," "))</f>
        <v> </v>
      </c>
      <c r="Y271" s="180"/>
      <c r="Z271" s="75" t="n">
        <f aca="false">IF(V271&lt;&gt;X271,(IF(I271="",G271*INFORMAÇÕES!$U$113,IF(I271="R",G271,0))),0)</f>
        <v>0</v>
      </c>
      <c r="AA271" s="75" t="n">
        <f aca="false">IF(V271&lt;&gt;X271,(IF(I271="",G271*INFORMAÇÕES!$U$114,IF(I271="C",G271,0))),0)</f>
        <v>0</v>
      </c>
      <c r="AB271" s="75" t="n">
        <f aca="false">IF(V271&lt;&gt;X271,(IF(I271="",G271*INFORMAÇÕES!$U$115,IF(I271="CF",G271,0))),0)</f>
        <v>0</v>
      </c>
      <c r="AC271" s="75" t="n">
        <f aca="false">IF(V271&lt;&gt;X271,(IF(I271="",G271*INFORMAÇÕES!$U$116,IF(I271="O",G271,0))),0)</f>
        <v>0</v>
      </c>
      <c r="AD271" s="75" t="n">
        <f aca="false">IF(E271&lt;&gt;0,G271,0)</f>
        <v>0</v>
      </c>
    </row>
    <row r="272" s="174" customFormat="true" ht="14.25" hidden="false" customHeight="false" outlineLevel="0" collapsed="false">
      <c r="A272" s="159" t="n">
        <v>261</v>
      </c>
      <c r="B272" s="160" t="n">
        <f aca="false">M272</f>
        <v>0</v>
      </c>
      <c r="C272" s="161" t="n">
        <f aca="false">O272</f>
        <v>0</v>
      </c>
      <c r="D272" s="162" t="n">
        <f aca="false">P272</f>
        <v>0</v>
      </c>
      <c r="E272" s="163" t="n">
        <f aca="false">ROUND(Q272,2)</f>
        <v>0</v>
      </c>
      <c r="F272" s="163" t="n">
        <f aca="false">TRUNC((1+(IF(OR(H272=0,H272=""),'BDI REF.'!$K$5,CHOOSE(H272,'BDI REF.'!$K$5,'BDI REF.'!$K$6,'BDI REF.'!$K$7))))*R272,2)</f>
        <v>0</v>
      </c>
      <c r="G272" s="163" t="n">
        <f aca="false">IF(E272&lt;&gt;0,ROUND(E272*F272,2),IF(AD272=0,(SUMIF($V$12:$V$1011,B272,$AD$12:$AD$1011)),AD272))</f>
        <v>0</v>
      </c>
      <c r="H272" s="164"/>
      <c r="I272" s="165"/>
      <c r="J272" s="166" t="str">
        <f aca="false">IF(N272&lt;&gt;0,N272,"")</f>
        <v/>
      </c>
      <c r="K272" s="167"/>
      <c r="L272" s="168" t="str">
        <f aca="false">IF(B272&gt;0,"ok","ocultar")</f>
        <v>ocultar</v>
      </c>
      <c r="M272" s="182"/>
      <c r="N272" s="184"/>
      <c r="O272" s="177"/>
      <c r="P272" s="178"/>
      <c r="Q272" s="173"/>
      <c r="R272" s="179"/>
      <c r="S272" s="156"/>
      <c r="U272" s="88"/>
      <c r="V272" s="157" t="n">
        <f aca="false">IF(B272=0,V271,IF(ISNONTEXT(B272)=TRUE(),INT(B272),INT(LEFT(B272,FIND(".",B272)-1))))</f>
        <v>3</v>
      </c>
      <c r="W272" s="157" t="str">
        <f aca="false">IF(W273=1,1,IF(B272&lt;&gt;0,1,IF(C272&lt;&gt;0,1,IF(D272&lt;&gt;0,1,IF(E272&lt;&gt;0,1,"")))))</f>
        <v/>
      </c>
      <c r="X272" s="157" t="str">
        <f aca="false">IF(V272=0," ",IF(V272&lt;&gt;V271,V272," "))</f>
        <v> </v>
      </c>
      <c r="Y272" s="180"/>
      <c r="Z272" s="75" t="n">
        <f aca="false">IF(V272&lt;&gt;X272,(IF(I272="",G272*INFORMAÇÕES!$U$113,IF(I272="R",G272,0))),0)</f>
        <v>0</v>
      </c>
      <c r="AA272" s="75" t="n">
        <f aca="false">IF(V272&lt;&gt;X272,(IF(I272="",G272*INFORMAÇÕES!$U$114,IF(I272="C",G272,0))),0)</f>
        <v>0</v>
      </c>
      <c r="AB272" s="75" t="n">
        <f aca="false">IF(V272&lt;&gt;X272,(IF(I272="",G272*INFORMAÇÕES!$U$115,IF(I272="CF",G272,0))),0)</f>
        <v>0</v>
      </c>
      <c r="AC272" s="75" t="n">
        <f aca="false">IF(V272&lt;&gt;X272,(IF(I272="",G272*INFORMAÇÕES!$U$116,IF(I272="O",G272,0))),0)</f>
        <v>0</v>
      </c>
      <c r="AD272" s="75" t="n">
        <f aca="false">IF(E272&lt;&gt;0,G272,0)</f>
        <v>0</v>
      </c>
    </row>
    <row r="273" s="174" customFormat="true" ht="14.25" hidden="false" customHeight="false" outlineLevel="0" collapsed="false">
      <c r="A273" s="159" t="n">
        <v>262</v>
      </c>
      <c r="B273" s="160" t="n">
        <f aca="false">M273</f>
        <v>0</v>
      </c>
      <c r="C273" s="161" t="n">
        <f aca="false">O273</f>
        <v>0</v>
      </c>
      <c r="D273" s="162" t="n">
        <f aca="false">P273</f>
        <v>0</v>
      </c>
      <c r="E273" s="163" t="n">
        <f aca="false">ROUND(Q273,2)</f>
        <v>0</v>
      </c>
      <c r="F273" s="163" t="n">
        <f aca="false">TRUNC((1+(IF(OR(H273=0,H273=""),'BDI REF.'!$K$5,CHOOSE(H273,'BDI REF.'!$K$5,'BDI REF.'!$K$6,'BDI REF.'!$K$7))))*R273,2)</f>
        <v>0</v>
      </c>
      <c r="G273" s="163" t="n">
        <f aca="false">IF(E273&lt;&gt;0,ROUND(E273*F273,2),IF(AD273=0,(SUMIF($V$12:$V$1011,B273,$AD$12:$AD$1011)),AD273))</f>
        <v>0</v>
      </c>
      <c r="H273" s="164"/>
      <c r="I273" s="165"/>
      <c r="J273" s="166" t="str">
        <f aca="false">IF(N273&lt;&gt;0,N273,"")</f>
        <v/>
      </c>
      <c r="K273" s="167"/>
      <c r="L273" s="168" t="str">
        <f aca="false">IF(B273&gt;0,"ok","ocultar")</f>
        <v>ocultar</v>
      </c>
      <c r="M273" s="182"/>
      <c r="N273" s="184"/>
      <c r="O273" s="177"/>
      <c r="P273" s="178"/>
      <c r="Q273" s="173"/>
      <c r="R273" s="179"/>
      <c r="S273" s="156"/>
      <c r="U273" s="88"/>
      <c r="V273" s="157" t="n">
        <f aca="false">IF(B273=0,V272,IF(ISNONTEXT(B273)=TRUE(),INT(B273),INT(LEFT(B273,FIND(".",B273)-1))))</f>
        <v>3</v>
      </c>
      <c r="W273" s="157" t="str">
        <f aca="false">IF(W274=1,1,IF(B273&lt;&gt;0,1,IF(C273&lt;&gt;0,1,IF(D273&lt;&gt;0,1,IF(E273&lt;&gt;0,1,"")))))</f>
        <v/>
      </c>
      <c r="X273" s="157" t="str">
        <f aca="false">IF(V273=0," ",IF(V273&lt;&gt;V272,V273," "))</f>
        <v> </v>
      </c>
      <c r="Y273" s="180"/>
      <c r="Z273" s="75" t="n">
        <f aca="false">IF(V273&lt;&gt;X273,(IF(I273="",G273*INFORMAÇÕES!$U$113,IF(I273="R",G273,0))),0)</f>
        <v>0</v>
      </c>
      <c r="AA273" s="75" t="n">
        <f aca="false">IF(V273&lt;&gt;X273,(IF(I273="",G273*INFORMAÇÕES!$U$114,IF(I273="C",G273,0))),0)</f>
        <v>0</v>
      </c>
      <c r="AB273" s="75" t="n">
        <f aca="false">IF(V273&lt;&gt;X273,(IF(I273="",G273*INFORMAÇÕES!$U$115,IF(I273="CF",G273,0))),0)</f>
        <v>0</v>
      </c>
      <c r="AC273" s="75" t="n">
        <f aca="false">IF(V273&lt;&gt;X273,(IF(I273="",G273*INFORMAÇÕES!$U$116,IF(I273="O",G273,0))),0)</f>
        <v>0</v>
      </c>
      <c r="AD273" s="75" t="n">
        <f aca="false">IF(E273&lt;&gt;0,G273,0)</f>
        <v>0</v>
      </c>
    </row>
    <row r="274" s="174" customFormat="true" ht="14.25" hidden="false" customHeight="false" outlineLevel="0" collapsed="false">
      <c r="A274" s="159" t="n">
        <v>263</v>
      </c>
      <c r="B274" s="160" t="n">
        <f aca="false">M274</f>
        <v>0</v>
      </c>
      <c r="C274" s="161" t="n">
        <f aca="false">O274</f>
        <v>0</v>
      </c>
      <c r="D274" s="162" t="n">
        <f aca="false">P274</f>
        <v>0</v>
      </c>
      <c r="E274" s="163" t="n">
        <f aca="false">ROUND(Q274,2)</f>
        <v>0</v>
      </c>
      <c r="F274" s="163" t="n">
        <f aca="false">TRUNC((1+(IF(OR(H274=0,H274=""),'BDI REF.'!$K$5,CHOOSE(H274,'BDI REF.'!$K$5,'BDI REF.'!$K$6,'BDI REF.'!$K$7))))*R274,2)</f>
        <v>0</v>
      </c>
      <c r="G274" s="163" t="n">
        <f aca="false">IF(E274&lt;&gt;0,ROUND(E274*F274,2),IF(AD274=0,(SUMIF($V$12:$V$1011,B274,$AD$12:$AD$1011)),AD274))</f>
        <v>0</v>
      </c>
      <c r="H274" s="164"/>
      <c r="I274" s="165"/>
      <c r="J274" s="166" t="str">
        <f aca="false">IF(N274&lt;&gt;0,N274,"")</f>
        <v/>
      </c>
      <c r="K274" s="167"/>
      <c r="L274" s="168" t="str">
        <f aca="false">IF(B274&gt;0,"ok","ocultar")</f>
        <v>ocultar</v>
      </c>
      <c r="M274" s="182"/>
      <c r="N274" s="184"/>
      <c r="O274" s="177"/>
      <c r="P274" s="178"/>
      <c r="Q274" s="173"/>
      <c r="R274" s="179"/>
      <c r="S274" s="156"/>
      <c r="U274" s="88"/>
      <c r="V274" s="157" t="n">
        <f aca="false">IF(B274=0,V273,IF(ISNONTEXT(B274)=TRUE(),INT(B274),INT(LEFT(B274,FIND(".",B274)-1))))</f>
        <v>3</v>
      </c>
      <c r="W274" s="157" t="str">
        <f aca="false">IF(W275=1,1,IF(B274&lt;&gt;0,1,IF(C274&lt;&gt;0,1,IF(D274&lt;&gt;0,1,IF(E274&lt;&gt;0,1,"")))))</f>
        <v/>
      </c>
      <c r="X274" s="157" t="str">
        <f aca="false">IF(V274=0," ",IF(V274&lt;&gt;V273,V274," "))</f>
        <v> </v>
      </c>
      <c r="Y274" s="180"/>
      <c r="Z274" s="75" t="n">
        <f aca="false">IF(V274&lt;&gt;X274,(IF(I274="",G274*INFORMAÇÕES!$U$113,IF(I274="R",G274,0))),0)</f>
        <v>0</v>
      </c>
      <c r="AA274" s="75" t="n">
        <f aca="false">IF(V274&lt;&gt;X274,(IF(I274="",G274*INFORMAÇÕES!$U$114,IF(I274="C",G274,0))),0)</f>
        <v>0</v>
      </c>
      <c r="AB274" s="75" t="n">
        <f aca="false">IF(V274&lt;&gt;X274,(IF(I274="",G274*INFORMAÇÕES!$U$115,IF(I274="CF",G274,0))),0)</f>
        <v>0</v>
      </c>
      <c r="AC274" s="75" t="n">
        <f aca="false">IF(V274&lt;&gt;X274,(IF(I274="",G274*INFORMAÇÕES!$U$116,IF(I274="O",G274,0))),0)</f>
        <v>0</v>
      </c>
      <c r="AD274" s="75" t="n">
        <f aca="false">IF(E274&lt;&gt;0,G274,0)</f>
        <v>0</v>
      </c>
    </row>
    <row r="275" s="174" customFormat="true" ht="14.25" hidden="false" customHeight="false" outlineLevel="0" collapsed="false">
      <c r="A275" s="159" t="n">
        <v>264</v>
      </c>
      <c r="B275" s="160" t="n">
        <f aca="false">M275</f>
        <v>0</v>
      </c>
      <c r="C275" s="161" t="n">
        <f aca="false">O275</f>
        <v>0</v>
      </c>
      <c r="D275" s="162" t="n">
        <f aca="false">P275</f>
        <v>0</v>
      </c>
      <c r="E275" s="163" t="n">
        <f aca="false">ROUND(Q275,2)</f>
        <v>0</v>
      </c>
      <c r="F275" s="163" t="n">
        <f aca="false">TRUNC((1+(IF(OR(H275=0,H275=""),'BDI REF.'!$K$5,CHOOSE(H275,'BDI REF.'!$K$5,'BDI REF.'!$K$6,'BDI REF.'!$K$7))))*R275,2)</f>
        <v>0</v>
      </c>
      <c r="G275" s="163" t="n">
        <f aca="false">IF(E275&lt;&gt;0,ROUND(E275*F275,2),IF(AD275=0,(SUMIF($V$12:$V$1011,B275,$AD$12:$AD$1011)),AD275))</f>
        <v>0</v>
      </c>
      <c r="H275" s="164"/>
      <c r="I275" s="165"/>
      <c r="J275" s="166" t="str">
        <f aca="false">IF(N275&lt;&gt;0,N275,"")</f>
        <v/>
      </c>
      <c r="K275" s="167"/>
      <c r="L275" s="168" t="str">
        <f aca="false">IF(B275&gt;0,"ok","ocultar")</f>
        <v>ocultar</v>
      </c>
      <c r="M275" s="182"/>
      <c r="N275" s="184"/>
      <c r="O275" s="177"/>
      <c r="P275" s="178"/>
      <c r="Q275" s="173"/>
      <c r="R275" s="179"/>
      <c r="S275" s="156"/>
      <c r="U275" s="88"/>
      <c r="V275" s="157" t="n">
        <f aca="false">IF(B275=0,V274,IF(ISNONTEXT(B275)=TRUE(),INT(B275),INT(LEFT(B275,FIND(".",B275)-1))))</f>
        <v>3</v>
      </c>
      <c r="W275" s="157" t="str">
        <f aca="false">IF(W276=1,1,IF(B275&lt;&gt;0,1,IF(C275&lt;&gt;0,1,IF(D275&lt;&gt;0,1,IF(E275&lt;&gt;0,1,"")))))</f>
        <v/>
      </c>
      <c r="X275" s="157" t="str">
        <f aca="false">IF(V275=0," ",IF(V275&lt;&gt;V274,V275," "))</f>
        <v> </v>
      </c>
      <c r="Y275" s="180"/>
      <c r="Z275" s="75" t="n">
        <f aca="false">IF(V275&lt;&gt;X275,(IF(I275="",G275*INFORMAÇÕES!$U$113,IF(I275="R",G275,0))),0)</f>
        <v>0</v>
      </c>
      <c r="AA275" s="75" t="n">
        <f aca="false">IF(V275&lt;&gt;X275,(IF(I275="",G275*INFORMAÇÕES!$U$114,IF(I275="C",G275,0))),0)</f>
        <v>0</v>
      </c>
      <c r="AB275" s="75" t="n">
        <f aca="false">IF(V275&lt;&gt;X275,(IF(I275="",G275*INFORMAÇÕES!$U$115,IF(I275="CF",G275,0))),0)</f>
        <v>0</v>
      </c>
      <c r="AC275" s="75" t="n">
        <f aca="false">IF(V275&lt;&gt;X275,(IF(I275="",G275*INFORMAÇÕES!$U$116,IF(I275="O",G275,0))),0)</f>
        <v>0</v>
      </c>
      <c r="AD275" s="75" t="n">
        <f aca="false">IF(E275&lt;&gt;0,G275,0)</f>
        <v>0</v>
      </c>
    </row>
    <row r="276" s="174" customFormat="true" ht="14.25" hidden="false" customHeight="false" outlineLevel="0" collapsed="false">
      <c r="A276" s="159" t="n">
        <v>265</v>
      </c>
      <c r="B276" s="160" t="n">
        <f aca="false">M276</f>
        <v>0</v>
      </c>
      <c r="C276" s="161" t="n">
        <f aca="false">O276</f>
        <v>0</v>
      </c>
      <c r="D276" s="162" t="n">
        <f aca="false">P276</f>
        <v>0</v>
      </c>
      <c r="E276" s="163" t="n">
        <f aca="false">ROUND(Q276,2)</f>
        <v>0</v>
      </c>
      <c r="F276" s="163" t="n">
        <f aca="false">TRUNC((1+(IF(OR(H276=0,H276=""),'BDI REF.'!$K$5,CHOOSE(H276,'BDI REF.'!$K$5,'BDI REF.'!$K$6,'BDI REF.'!$K$7))))*R276,2)</f>
        <v>0</v>
      </c>
      <c r="G276" s="163" t="n">
        <f aca="false">IF(E276&lt;&gt;0,ROUND(E276*F276,2),IF(AD276=0,(SUMIF($V$12:$V$1011,B276,$AD$12:$AD$1011)),AD276))</f>
        <v>0</v>
      </c>
      <c r="H276" s="164"/>
      <c r="I276" s="165"/>
      <c r="J276" s="166" t="str">
        <f aca="false">IF(N276&lt;&gt;0,N276,"")</f>
        <v/>
      </c>
      <c r="K276" s="167"/>
      <c r="L276" s="168" t="str">
        <f aca="false">IF(B276&gt;0,"ok","ocultar")</f>
        <v>ocultar</v>
      </c>
      <c r="M276" s="182"/>
      <c r="N276" s="184"/>
      <c r="O276" s="177"/>
      <c r="P276" s="178"/>
      <c r="Q276" s="173"/>
      <c r="R276" s="179"/>
      <c r="S276" s="156"/>
      <c r="U276" s="88"/>
      <c r="V276" s="157" t="n">
        <f aca="false">IF(B276=0,V275,IF(ISNONTEXT(B276)=TRUE(),INT(B276),INT(LEFT(B276,FIND(".",B276)-1))))</f>
        <v>3</v>
      </c>
      <c r="W276" s="157" t="str">
        <f aca="false">IF(W277=1,1,IF(B276&lt;&gt;0,1,IF(C276&lt;&gt;0,1,IF(D276&lt;&gt;0,1,IF(E276&lt;&gt;0,1,"")))))</f>
        <v/>
      </c>
      <c r="X276" s="157" t="str">
        <f aca="false">IF(V276=0," ",IF(V276&lt;&gt;V275,V276," "))</f>
        <v> </v>
      </c>
      <c r="Y276" s="180"/>
      <c r="Z276" s="75" t="n">
        <f aca="false">IF(V276&lt;&gt;X276,(IF(I276="",G276*INFORMAÇÕES!$U$113,IF(I276="R",G276,0))),0)</f>
        <v>0</v>
      </c>
      <c r="AA276" s="75" t="n">
        <f aca="false">IF(V276&lt;&gt;X276,(IF(I276="",G276*INFORMAÇÕES!$U$114,IF(I276="C",G276,0))),0)</f>
        <v>0</v>
      </c>
      <c r="AB276" s="75" t="n">
        <f aca="false">IF(V276&lt;&gt;X276,(IF(I276="",G276*INFORMAÇÕES!$U$115,IF(I276="CF",G276,0))),0)</f>
        <v>0</v>
      </c>
      <c r="AC276" s="75" t="n">
        <f aca="false">IF(V276&lt;&gt;X276,(IF(I276="",G276*INFORMAÇÕES!$U$116,IF(I276="O",G276,0))),0)</f>
        <v>0</v>
      </c>
      <c r="AD276" s="75" t="n">
        <f aca="false">IF(E276&lt;&gt;0,G276,0)</f>
        <v>0</v>
      </c>
    </row>
    <row r="277" s="174" customFormat="true" ht="14.25" hidden="false" customHeight="false" outlineLevel="0" collapsed="false">
      <c r="A277" s="159" t="n">
        <v>266</v>
      </c>
      <c r="B277" s="160" t="n">
        <f aca="false">M277</f>
        <v>0</v>
      </c>
      <c r="C277" s="161" t="n">
        <f aca="false">O277</f>
        <v>0</v>
      </c>
      <c r="D277" s="162" t="n">
        <f aca="false">P277</f>
        <v>0</v>
      </c>
      <c r="E277" s="163" t="n">
        <f aca="false">ROUND(Q277,2)</f>
        <v>0</v>
      </c>
      <c r="F277" s="163" t="n">
        <f aca="false">TRUNC((1+(IF(OR(H277=0,H277=""),'BDI REF.'!$K$5,CHOOSE(H277,'BDI REF.'!$K$5,'BDI REF.'!$K$6,'BDI REF.'!$K$7))))*R277,2)</f>
        <v>0</v>
      </c>
      <c r="G277" s="163" t="n">
        <f aca="false">IF(E277&lt;&gt;0,ROUND(E277*F277,2),IF(AD277=0,(SUMIF($V$12:$V$1011,B277,$AD$12:$AD$1011)),AD277))</f>
        <v>0</v>
      </c>
      <c r="H277" s="164"/>
      <c r="I277" s="165"/>
      <c r="J277" s="166" t="str">
        <f aca="false">IF(N277&lt;&gt;0,N277,"")</f>
        <v/>
      </c>
      <c r="K277" s="167"/>
      <c r="L277" s="168" t="str">
        <f aca="false">IF(B277&gt;0,"ok","ocultar")</f>
        <v>ocultar</v>
      </c>
      <c r="M277" s="182"/>
      <c r="N277" s="184"/>
      <c r="O277" s="177"/>
      <c r="P277" s="178"/>
      <c r="Q277" s="173"/>
      <c r="R277" s="179"/>
      <c r="S277" s="156"/>
      <c r="U277" s="88"/>
      <c r="V277" s="157" t="n">
        <f aca="false">IF(B277=0,V276,IF(ISNONTEXT(B277)=TRUE(),INT(B277),INT(LEFT(B277,FIND(".",B277)-1))))</f>
        <v>3</v>
      </c>
      <c r="W277" s="157" t="str">
        <f aca="false">IF(W278=1,1,IF(B277&lt;&gt;0,1,IF(C277&lt;&gt;0,1,IF(D277&lt;&gt;0,1,IF(E277&lt;&gt;0,1,"")))))</f>
        <v/>
      </c>
      <c r="X277" s="157" t="str">
        <f aca="false">IF(V277=0," ",IF(V277&lt;&gt;V276,V277," "))</f>
        <v> </v>
      </c>
      <c r="Y277" s="180"/>
      <c r="Z277" s="75" t="n">
        <f aca="false">IF(V277&lt;&gt;X277,(IF(I277="",G277*INFORMAÇÕES!$U$113,IF(I277="R",G277,0))),0)</f>
        <v>0</v>
      </c>
      <c r="AA277" s="75" t="n">
        <f aca="false">IF(V277&lt;&gt;X277,(IF(I277="",G277*INFORMAÇÕES!$U$114,IF(I277="C",G277,0))),0)</f>
        <v>0</v>
      </c>
      <c r="AB277" s="75" t="n">
        <f aca="false">IF(V277&lt;&gt;X277,(IF(I277="",G277*INFORMAÇÕES!$U$115,IF(I277="CF",G277,0))),0)</f>
        <v>0</v>
      </c>
      <c r="AC277" s="75" t="n">
        <f aca="false">IF(V277&lt;&gt;X277,(IF(I277="",G277*INFORMAÇÕES!$U$116,IF(I277="O",G277,0))),0)</f>
        <v>0</v>
      </c>
      <c r="AD277" s="75" t="n">
        <f aca="false">IF(E277&lt;&gt;0,G277,0)</f>
        <v>0</v>
      </c>
    </row>
    <row r="278" s="174" customFormat="true" ht="14.25" hidden="false" customHeight="false" outlineLevel="0" collapsed="false">
      <c r="A278" s="159" t="n">
        <v>267</v>
      </c>
      <c r="B278" s="160" t="n">
        <f aca="false">M278</f>
        <v>0</v>
      </c>
      <c r="C278" s="161" t="n">
        <f aca="false">O278</f>
        <v>0</v>
      </c>
      <c r="D278" s="162" t="n">
        <f aca="false">P278</f>
        <v>0</v>
      </c>
      <c r="E278" s="163" t="n">
        <f aca="false">ROUND(Q278,2)</f>
        <v>0</v>
      </c>
      <c r="F278" s="163" t="n">
        <f aca="false">TRUNC((1+(IF(OR(H278=0,H278=""),'BDI REF.'!$K$5,CHOOSE(H278,'BDI REF.'!$K$5,'BDI REF.'!$K$6,'BDI REF.'!$K$7))))*R278,2)</f>
        <v>0</v>
      </c>
      <c r="G278" s="163" t="n">
        <f aca="false">IF(E278&lt;&gt;0,ROUND(E278*F278,2),IF(AD278=0,(SUMIF($V$12:$V$1011,B278,$AD$12:$AD$1011)),AD278))</f>
        <v>0</v>
      </c>
      <c r="H278" s="164"/>
      <c r="I278" s="165"/>
      <c r="J278" s="166" t="str">
        <f aca="false">IF(N278&lt;&gt;0,N278,"")</f>
        <v/>
      </c>
      <c r="K278" s="167"/>
      <c r="L278" s="168" t="str">
        <f aca="false">IF(B278&gt;0,"ok","ocultar")</f>
        <v>ocultar</v>
      </c>
      <c r="M278" s="182"/>
      <c r="N278" s="184"/>
      <c r="O278" s="177"/>
      <c r="P278" s="178"/>
      <c r="Q278" s="173"/>
      <c r="R278" s="179"/>
      <c r="S278" s="156"/>
      <c r="U278" s="88"/>
      <c r="V278" s="157" t="n">
        <f aca="false">IF(B278=0,V277,IF(ISNONTEXT(B278)=TRUE(),INT(B278),INT(LEFT(B278,FIND(".",B278)-1))))</f>
        <v>3</v>
      </c>
      <c r="W278" s="157" t="str">
        <f aca="false">IF(W279=1,1,IF(B278&lt;&gt;0,1,IF(C278&lt;&gt;0,1,IF(D278&lt;&gt;0,1,IF(E278&lt;&gt;0,1,"")))))</f>
        <v/>
      </c>
      <c r="X278" s="157" t="str">
        <f aca="false">IF(V278=0," ",IF(V278&lt;&gt;V277,V278," "))</f>
        <v> </v>
      </c>
      <c r="Y278" s="180"/>
      <c r="Z278" s="75" t="n">
        <f aca="false">IF(V278&lt;&gt;X278,(IF(I278="",G278*INFORMAÇÕES!$U$113,IF(I278="R",G278,0))),0)</f>
        <v>0</v>
      </c>
      <c r="AA278" s="75" t="n">
        <f aca="false">IF(V278&lt;&gt;X278,(IF(I278="",G278*INFORMAÇÕES!$U$114,IF(I278="C",G278,0))),0)</f>
        <v>0</v>
      </c>
      <c r="AB278" s="75" t="n">
        <f aca="false">IF(V278&lt;&gt;X278,(IF(I278="",G278*INFORMAÇÕES!$U$115,IF(I278="CF",G278,0))),0)</f>
        <v>0</v>
      </c>
      <c r="AC278" s="75" t="n">
        <f aca="false">IF(V278&lt;&gt;X278,(IF(I278="",G278*INFORMAÇÕES!$U$116,IF(I278="O",G278,0))),0)</f>
        <v>0</v>
      </c>
      <c r="AD278" s="75" t="n">
        <f aca="false">IF(E278&lt;&gt;0,G278,0)</f>
        <v>0</v>
      </c>
    </row>
    <row r="279" s="174" customFormat="true" ht="14.25" hidden="false" customHeight="false" outlineLevel="0" collapsed="false">
      <c r="A279" s="159" t="n">
        <v>268</v>
      </c>
      <c r="B279" s="160" t="n">
        <f aca="false">M279</f>
        <v>0</v>
      </c>
      <c r="C279" s="161" t="n">
        <f aca="false">O279</f>
        <v>0</v>
      </c>
      <c r="D279" s="162" t="n">
        <f aca="false">P279</f>
        <v>0</v>
      </c>
      <c r="E279" s="163" t="n">
        <f aca="false">ROUND(Q279,2)</f>
        <v>0</v>
      </c>
      <c r="F279" s="163" t="n">
        <f aca="false">TRUNC((1+(IF(OR(H279=0,H279=""),'BDI REF.'!$K$5,CHOOSE(H279,'BDI REF.'!$K$5,'BDI REF.'!$K$6,'BDI REF.'!$K$7))))*R279,2)</f>
        <v>0</v>
      </c>
      <c r="G279" s="163" t="n">
        <f aca="false">IF(E279&lt;&gt;0,ROUND(E279*F279,2),IF(AD279=0,(SUMIF($V$12:$V$1011,B279,$AD$12:$AD$1011)),AD279))</f>
        <v>0</v>
      </c>
      <c r="H279" s="164"/>
      <c r="I279" s="165"/>
      <c r="J279" s="166" t="str">
        <f aca="false">IF(N279&lt;&gt;0,N279,"")</f>
        <v/>
      </c>
      <c r="K279" s="167"/>
      <c r="L279" s="168" t="str">
        <f aca="false">IF(B279&gt;0,"ok","ocultar")</f>
        <v>ocultar</v>
      </c>
      <c r="M279" s="182"/>
      <c r="N279" s="184"/>
      <c r="O279" s="177"/>
      <c r="P279" s="178"/>
      <c r="Q279" s="173"/>
      <c r="R279" s="179"/>
      <c r="S279" s="156"/>
      <c r="U279" s="88"/>
      <c r="V279" s="157" t="n">
        <f aca="false">IF(B279=0,V278,IF(ISNONTEXT(B279)=TRUE(),INT(B279),INT(LEFT(B279,FIND(".",B279)-1))))</f>
        <v>3</v>
      </c>
      <c r="W279" s="157" t="str">
        <f aca="false">IF(W280=1,1,IF(B279&lt;&gt;0,1,IF(C279&lt;&gt;0,1,IF(D279&lt;&gt;0,1,IF(E279&lt;&gt;0,1,"")))))</f>
        <v/>
      </c>
      <c r="X279" s="157" t="str">
        <f aca="false">IF(V279=0," ",IF(V279&lt;&gt;V278,V279," "))</f>
        <v> </v>
      </c>
      <c r="Y279" s="180"/>
      <c r="Z279" s="75" t="n">
        <f aca="false">IF(V279&lt;&gt;X279,(IF(I279="",G279*INFORMAÇÕES!$U$113,IF(I279="R",G279,0))),0)</f>
        <v>0</v>
      </c>
      <c r="AA279" s="75" t="n">
        <f aca="false">IF(V279&lt;&gt;X279,(IF(I279="",G279*INFORMAÇÕES!$U$114,IF(I279="C",G279,0))),0)</f>
        <v>0</v>
      </c>
      <c r="AB279" s="75" t="n">
        <f aca="false">IF(V279&lt;&gt;X279,(IF(I279="",G279*INFORMAÇÕES!$U$115,IF(I279="CF",G279,0))),0)</f>
        <v>0</v>
      </c>
      <c r="AC279" s="75" t="n">
        <f aca="false">IF(V279&lt;&gt;X279,(IF(I279="",G279*INFORMAÇÕES!$U$116,IF(I279="O",G279,0))),0)</f>
        <v>0</v>
      </c>
      <c r="AD279" s="75" t="n">
        <f aca="false">IF(E279&lt;&gt;0,G279,0)</f>
        <v>0</v>
      </c>
    </row>
    <row r="280" s="174" customFormat="true" ht="14.25" hidden="false" customHeight="false" outlineLevel="0" collapsed="false">
      <c r="A280" s="159" t="n">
        <v>269</v>
      </c>
      <c r="B280" s="160" t="n">
        <f aca="false">M280</f>
        <v>0</v>
      </c>
      <c r="C280" s="161" t="n">
        <f aca="false">O280</f>
        <v>0</v>
      </c>
      <c r="D280" s="162" t="n">
        <f aca="false">P280</f>
        <v>0</v>
      </c>
      <c r="E280" s="163" t="n">
        <f aca="false">ROUND(Q280,2)</f>
        <v>0</v>
      </c>
      <c r="F280" s="163" t="n">
        <f aca="false">TRUNC((1+(IF(OR(H280=0,H280=""),'BDI REF.'!$K$5,CHOOSE(H280,'BDI REF.'!$K$5,'BDI REF.'!$K$6,'BDI REF.'!$K$7))))*R280,2)</f>
        <v>0</v>
      </c>
      <c r="G280" s="163" t="n">
        <f aca="false">IF(E280&lt;&gt;0,ROUND(E280*F280,2),IF(AD280=0,(SUMIF($V$12:$V$1011,B280,$AD$12:$AD$1011)),AD280))</f>
        <v>0</v>
      </c>
      <c r="H280" s="164"/>
      <c r="I280" s="165"/>
      <c r="J280" s="166" t="str">
        <f aca="false">IF(N280&lt;&gt;0,N280,"")</f>
        <v/>
      </c>
      <c r="K280" s="167"/>
      <c r="L280" s="168" t="str">
        <f aca="false">IF(B280&gt;0,"ok","ocultar")</f>
        <v>ocultar</v>
      </c>
      <c r="M280" s="182"/>
      <c r="N280" s="184"/>
      <c r="O280" s="177"/>
      <c r="P280" s="178"/>
      <c r="Q280" s="173"/>
      <c r="R280" s="179"/>
      <c r="S280" s="156"/>
      <c r="U280" s="88"/>
      <c r="V280" s="157" t="n">
        <f aca="false">IF(B280=0,V279,IF(ISNONTEXT(B280)=TRUE(),INT(B280),INT(LEFT(B280,FIND(".",B280)-1))))</f>
        <v>3</v>
      </c>
      <c r="W280" s="157" t="str">
        <f aca="false">IF(W281=1,1,IF(B280&lt;&gt;0,1,IF(C280&lt;&gt;0,1,IF(D280&lt;&gt;0,1,IF(E280&lt;&gt;0,1,"")))))</f>
        <v/>
      </c>
      <c r="X280" s="157" t="str">
        <f aca="false">IF(V280=0," ",IF(V280&lt;&gt;V279,V280," "))</f>
        <v> </v>
      </c>
      <c r="Y280" s="180"/>
      <c r="Z280" s="75" t="n">
        <f aca="false">IF(V280&lt;&gt;X280,(IF(I280="",G280*INFORMAÇÕES!$U$113,IF(I280="R",G280,0))),0)</f>
        <v>0</v>
      </c>
      <c r="AA280" s="75" t="n">
        <f aca="false">IF(V280&lt;&gt;X280,(IF(I280="",G280*INFORMAÇÕES!$U$114,IF(I280="C",G280,0))),0)</f>
        <v>0</v>
      </c>
      <c r="AB280" s="75" t="n">
        <f aca="false">IF(V280&lt;&gt;X280,(IF(I280="",G280*INFORMAÇÕES!$U$115,IF(I280="CF",G280,0))),0)</f>
        <v>0</v>
      </c>
      <c r="AC280" s="75" t="n">
        <f aca="false">IF(V280&lt;&gt;X280,(IF(I280="",G280*INFORMAÇÕES!$U$116,IF(I280="O",G280,0))),0)</f>
        <v>0</v>
      </c>
      <c r="AD280" s="75" t="n">
        <f aca="false">IF(E280&lt;&gt;0,G280,0)</f>
        <v>0</v>
      </c>
    </row>
    <row r="281" s="174" customFormat="true" ht="14.25" hidden="false" customHeight="false" outlineLevel="0" collapsed="false">
      <c r="A281" s="159" t="n">
        <v>270</v>
      </c>
      <c r="B281" s="160" t="n">
        <f aca="false">M281</f>
        <v>0</v>
      </c>
      <c r="C281" s="161" t="n">
        <f aca="false">O281</f>
        <v>0</v>
      </c>
      <c r="D281" s="162" t="n">
        <f aca="false">P281</f>
        <v>0</v>
      </c>
      <c r="E281" s="163" t="n">
        <f aca="false">ROUND(Q281,2)</f>
        <v>0</v>
      </c>
      <c r="F281" s="163" t="n">
        <f aca="false">TRUNC((1+(IF(OR(H281=0,H281=""),'BDI REF.'!$K$5,CHOOSE(H281,'BDI REF.'!$K$5,'BDI REF.'!$K$6,'BDI REF.'!$K$7))))*R281,2)</f>
        <v>0</v>
      </c>
      <c r="G281" s="163" t="n">
        <f aca="false">IF(E281&lt;&gt;0,ROUND(E281*F281,2),IF(AD281=0,(SUMIF($V$12:$V$1011,B281,$AD$12:$AD$1011)),AD281))</f>
        <v>0</v>
      </c>
      <c r="H281" s="164"/>
      <c r="I281" s="165"/>
      <c r="J281" s="166" t="str">
        <f aca="false">IF(N281&lt;&gt;0,N281,"")</f>
        <v/>
      </c>
      <c r="K281" s="167"/>
      <c r="L281" s="168" t="str">
        <f aca="false">IF(B281&gt;0,"ok","ocultar")</f>
        <v>ocultar</v>
      </c>
      <c r="M281" s="182"/>
      <c r="N281" s="184"/>
      <c r="O281" s="177"/>
      <c r="P281" s="178"/>
      <c r="Q281" s="173"/>
      <c r="R281" s="179"/>
      <c r="S281" s="156"/>
      <c r="U281" s="88"/>
      <c r="V281" s="157" t="n">
        <f aca="false">IF(B281=0,V280,IF(ISNONTEXT(B281)=TRUE(),INT(B281),INT(LEFT(B281,FIND(".",B281)-1))))</f>
        <v>3</v>
      </c>
      <c r="W281" s="157" t="str">
        <f aca="false">IF(W282=1,1,IF(B281&lt;&gt;0,1,IF(C281&lt;&gt;0,1,IF(D281&lt;&gt;0,1,IF(E281&lt;&gt;0,1,"")))))</f>
        <v/>
      </c>
      <c r="X281" s="157" t="str">
        <f aca="false">IF(V281=0," ",IF(V281&lt;&gt;V280,V281," "))</f>
        <v> </v>
      </c>
      <c r="Y281" s="180"/>
      <c r="Z281" s="75" t="n">
        <f aca="false">IF(V281&lt;&gt;X281,(IF(I281="",G281*INFORMAÇÕES!$U$113,IF(I281="R",G281,0))),0)</f>
        <v>0</v>
      </c>
      <c r="AA281" s="75" t="n">
        <f aca="false">IF(V281&lt;&gt;X281,(IF(I281="",G281*INFORMAÇÕES!$U$114,IF(I281="C",G281,0))),0)</f>
        <v>0</v>
      </c>
      <c r="AB281" s="75" t="n">
        <f aca="false">IF(V281&lt;&gt;X281,(IF(I281="",G281*INFORMAÇÕES!$U$115,IF(I281="CF",G281,0))),0)</f>
        <v>0</v>
      </c>
      <c r="AC281" s="75" t="n">
        <f aca="false">IF(V281&lt;&gt;X281,(IF(I281="",G281*INFORMAÇÕES!$U$116,IF(I281="O",G281,0))),0)</f>
        <v>0</v>
      </c>
      <c r="AD281" s="75" t="n">
        <f aca="false">IF(E281&lt;&gt;0,G281,0)</f>
        <v>0</v>
      </c>
    </row>
    <row r="282" s="174" customFormat="true" ht="14.25" hidden="false" customHeight="false" outlineLevel="0" collapsed="false">
      <c r="A282" s="159" t="n">
        <v>271</v>
      </c>
      <c r="B282" s="160" t="n">
        <f aca="false">M282</f>
        <v>0</v>
      </c>
      <c r="C282" s="161" t="n">
        <f aca="false">O282</f>
        <v>0</v>
      </c>
      <c r="D282" s="162" t="n">
        <f aca="false">P282</f>
        <v>0</v>
      </c>
      <c r="E282" s="163" t="n">
        <f aca="false">ROUND(Q282,2)</f>
        <v>0</v>
      </c>
      <c r="F282" s="163" t="n">
        <f aca="false">TRUNC((1+(IF(OR(H282=0,H282=""),'BDI REF.'!$K$5,CHOOSE(H282,'BDI REF.'!$K$5,'BDI REF.'!$K$6,'BDI REF.'!$K$7))))*R282,2)</f>
        <v>0</v>
      </c>
      <c r="G282" s="163" t="n">
        <f aca="false">IF(E282&lt;&gt;0,ROUND(E282*F282,2),IF(AD282=0,(SUMIF($V$12:$V$1011,B282,$AD$12:$AD$1011)),AD282))</f>
        <v>0</v>
      </c>
      <c r="H282" s="164"/>
      <c r="I282" s="165"/>
      <c r="J282" s="166" t="str">
        <f aca="false">IF(N282&lt;&gt;0,N282,"")</f>
        <v/>
      </c>
      <c r="K282" s="167"/>
      <c r="L282" s="168" t="str">
        <f aca="false">IF(B282&gt;0,"ok","ocultar")</f>
        <v>ocultar</v>
      </c>
      <c r="M282" s="182"/>
      <c r="N282" s="184"/>
      <c r="O282" s="177"/>
      <c r="P282" s="178"/>
      <c r="Q282" s="173"/>
      <c r="R282" s="179"/>
      <c r="S282" s="156"/>
      <c r="U282" s="88"/>
      <c r="V282" s="157" t="n">
        <f aca="false">IF(B282=0,V281,IF(ISNONTEXT(B282)=TRUE(),INT(B282),INT(LEFT(B282,FIND(".",B282)-1))))</f>
        <v>3</v>
      </c>
      <c r="W282" s="157" t="str">
        <f aca="false">IF(W283=1,1,IF(B282&lt;&gt;0,1,IF(C282&lt;&gt;0,1,IF(D282&lt;&gt;0,1,IF(E282&lt;&gt;0,1,"")))))</f>
        <v/>
      </c>
      <c r="X282" s="157" t="str">
        <f aca="false">IF(V282=0," ",IF(V282&lt;&gt;V281,V282," "))</f>
        <v> </v>
      </c>
      <c r="Y282" s="180"/>
      <c r="Z282" s="75" t="n">
        <f aca="false">IF(V282&lt;&gt;X282,(IF(I282="",G282*INFORMAÇÕES!$U$113,IF(I282="R",G282,0))),0)</f>
        <v>0</v>
      </c>
      <c r="AA282" s="75" t="n">
        <f aca="false">IF(V282&lt;&gt;X282,(IF(I282="",G282*INFORMAÇÕES!$U$114,IF(I282="C",G282,0))),0)</f>
        <v>0</v>
      </c>
      <c r="AB282" s="75" t="n">
        <f aca="false">IF(V282&lt;&gt;X282,(IF(I282="",G282*INFORMAÇÕES!$U$115,IF(I282="CF",G282,0))),0)</f>
        <v>0</v>
      </c>
      <c r="AC282" s="75" t="n">
        <f aca="false">IF(V282&lt;&gt;X282,(IF(I282="",G282*INFORMAÇÕES!$U$116,IF(I282="O",G282,0))),0)</f>
        <v>0</v>
      </c>
      <c r="AD282" s="75" t="n">
        <f aca="false">IF(E282&lt;&gt;0,G282,0)</f>
        <v>0</v>
      </c>
    </row>
    <row r="283" s="174" customFormat="true" ht="14.25" hidden="false" customHeight="false" outlineLevel="0" collapsed="false">
      <c r="A283" s="159" t="n">
        <v>272</v>
      </c>
      <c r="B283" s="160" t="n">
        <f aca="false">M283</f>
        <v>0</v>
      </c>
      <c r="C283" s="161" t="n">
        <f aca="false">O283</f>
        <v>0</v>
      </c>
      <c r="D283" s="162" t="n">
        <f aca="false">P283</f>
        <v>0</v>
      </c>
      <c r="E283" s="163" t="n">
        <f aca="false">ROUND(Q283,2)</f>
        <v>0</v>
      </c>
      <c r="F283" s="163" t="n">
        <f aca="false">TRUNC((1+(IF(OR(H283=0,H283=""),'BDI REF.'!$K$5,CHOOSE(H283,'BDI REF.'!$K$5,'BDI REF.'!$K$6,'BDI REF.'!$K$7))))*R283,2)</f>
        <v>0</v>
      </c>
      <c r="G283" s="163" t="n">
        <f aca="false">IF(E283&lt;&gt;0,ROUND(E283*F283,2),IF(AD283=0,(SUMIF($V$12:$V$1011,B283,$AD$12:$AD$1011)),AD283))</f>
        <v>0</v>
      </c>
      <c r="H283" s="164"/>
      <c r="I283" s="165"/>
      <c r="J283" s="166" t="str">
        <f aca="false">IF(N283&lt;&gt;0,N283,"")</f>
        <v/>
      </c>
      <c r="K283" s="167"/>
      <c r="L283" s="168" t="str">
        <f aca="false">IF(B283&gt;0,"ok","ocultar")</f>
        <v>ocultar</v>
      </c>
      <c r="M283" s="182"/>
      <c r="N283" s="184"/>
      <c r="O283" s="177"/>
      <c r="P283" s="178"/>
      <c r="Q283" s="173"/>
      <c r="R283" s="179"/>
      <c r="S283" s="156"/>
      <c r="U283" s="88"/>
      <c r="V283" s="157" t="n">
        <f aca="false">IF(B283=0,V282,IF(ISNONTEXT(B283)=TRUE(),INT(B283),INT(LEFT(B283,FIND(".",B283)-1))))</f>
        <v>3</v>
      </c>
      <c r="W283" s="157" t="str">
        <f aca="false">IF(W284=1,1,IF(B283&lt;&gt;0,1,IF(C283&lt;&gt;0,1,IF(D283&lt;&gt;0,1,IF(E283&lt;&gt;0,1,"")))))</f>
        <v/>
      </c>
      <c r="X283" s="157" t="str">
        <f aca="false">IF(V283=0," ",IF(V283&lt;&gt;V282,V283," "))</f>
        <v> </v>
      </c>
      <c r="Y283" s="180"/>
      <c r="Z283" s="75" t="n">
        <f aca="false">IF(V283&lt;&gt;X283,(IF(I283="",G283*INFORMAÇÕES!$U$113,IF(I283="R",G283,0))),0)</f>
        <v>0</v>
      </c>
      <c r="AA283" s="75" t="n">
        <f aca="false">IF(V283&lt;&gt;X283,(IF(I283="",G283*INFORMAÇÕES!$U$114,IF(I283="C",G283,0))),0)</f>
        <v>0</v>
      </c>
      <c r="AB283" s="75" t="n">
        <f aca="false">IF(V283&lt;&gt;X283,(IF(I283="",G283*INFORMAÇÕES!$U$115,IF(I283="CF",G283,0))),0)</f>
        <v>0</v>
      </c>
      <c r="AC283" s="75" t="n">
        <f aca="false">IF(V283&lt;&gt;X283,(IF(I283="",G283*INFORMAÇÕES!$U$116,IF(I283="O",G283,0))),0)</f>
        <v>0</v>
      </c>
      <c r="AD283" s="75" t="n">
        <f aca="false">IF(E283&lt;&gt;0,G283,0)</f>
        <v>0</v>
      </c>
    </row>
    <row r="284" s="174" customFormat="true" ht="14.25" hidden="false" customHeight="false" outlineLevel="0" collapsed="false">
      <c r="A284" s="159" t="n">
        <v>273</v>
      </c>
      <c r="B284" s="160" t="n">
        <f aca="false">M284</f>
        <v>0</v>
      </c>
      <c r="C284" s="161" t="n">
        <f aca="false">O284</f>
        <v>0</v>
      </c>
      <c r="D284" s="162" t="n">
        <f aca="false">P284</f>
        <v>0</v>
      </c>
      <c r="E284" s="163" t="n">
        <f aca="false">ROUND(Q284,2)</f>
        <v>0</v>
      </c>
      <c r="F284" s="163" t="n">
        <f aca="false">TRUNC((1+(IF(OR(H284=0,H284=""),'BDI REF.'!$K$5,CHOOSE(H284,'BDI REF.'!$K$5,'BDI REF.'!$K$6,'BDI REF.'!$K$7))))*R284,2)</f>
        <v>0</v>
      </c>
      <c r="G284" s="163" t="n">
        <f aca="false">IF(E284&lt;&gt;0,ROUND(E284*F284,2),IF(AD284=0,(SUMIF($V$12:$V$1011,B284,$AD$12:$AD$1011)),AD284))</f>
        <v>0</v>
      </c>
      <c r="H284" s="164"/>
      <c r="I284" s="165"/>
      <c r="J284" s="166" t="str">
        <f aca="false">IF(N284&lt;&gt;0,N284,"")</f>
        <v/>
      </c>
      <c r="K284" s="167"/>
      <c r="L284" s="168" t="str">
        <f aca="false">IF(B284&gt;0,"ok","ocultar")</f>
        <v>ocultar</v>
      </c>
      <c r="M284" s="182"/>
      <c r="N284" s="184"/>
      <c r="O284" s="177"/>
      <c r="P284" s="178"/>
      <c r="Q284" s="173"/>
      <c r="R284" s="179"/>
      <c r="S284" s="156"/>
      <c r="U284" s="88"/>
      <c r="V284" s="157" t="n">
        <f aca="false">IF(B284=0,V283,IF(ISNONTEXT(B284)=TRUE(),INT(B284),INT(LEFT(B284,FIND(".",B284)-1))))</f>
        <v>3</v>
      </c>
      <c r="W284" s="157" t="str">
        <f aca="false">IF(W285=1,1,IF(B284&lt;&gt;0,1,IF(C284&lt;&gt;0,1,IF(D284&lt;&gt;0,1,IF(E284&lt;&gt;0,1,"")))))</f>
        <v/>
      </c>
      <c r="X284" s="157" t="str">
        <f aca="false">IF(V284=0," ",IF(V284&lt;&gt;V283,V284," "))</f>
        <v> </v>
      </c>
      <c r="Y284" s="180"/>
      <c r="Z284" s="75" t="n">
        <f aca="false">IF(V284&lt;&gt;X284,(IF(I284="",G284*INFORMAÇÕES!$U$113,IF(I284="R",G284,0))),0)</f>
        <v>0</v>
      </c>
      <c r="AA284" s="75" t="n">
        <f aca="false">IF(V284&lt;&gt;X284,(IF(I284="",G284*INFORMAÇÕES!$U$114,IF(I284="C",G284,0))),0)</f>
        <v>0</v>
      </c>
      <c r="AB284" s="75" t="n">
        <f aca="false">IF(V284&lt;&gt;X284,(IF(I284="",G284*INFORMAÇÕES!$U$115,IF(I284="CF",G284,0))),0)</f>
        <v>0</v>
      </c>
      <c r="AC284" s="75" t="n">
        <f aca="false">IF(V284&lt;&gt;X284,(IF(I284="",G284*INFORMAÇÕES!$U$116,IF(I284="O",G284,0))),0)</f>
        <v>0</v>
      </c>
      <c r="AD284" s="75" t="n">
        <f aca="false">IF(E284&lt;&gt;0,G284,0)</f>
        <v>0</v>
      </c>
    </row>
    <row r="285" s="174" customFormat="true" ht="14.25" hidden="false" customHeight="false" outlineLevel="0" collapsed="false">
      <c r="A285" s="159" t="n">
        <v>274</v>
      </c>
      <c r="B285" s="160" t="n">
        <f aca="false">M285</f>
        <v>0</v>
      </c>
      <c r="C285" s="161" t="n">
        <f aca="false">O285</f>
        <v>0</v>
      </c>
      <c r="D285" s="162" t="n">
        <f aca="false">P285</f>
        <v>0</v>
      </c>
      <c r="E285" s="163" t="n">
        <f aca="false">ROUND(Q285,2)</f>
        <v>0</v>
      </c>
      <c r="F285" s="163" t="n">
        <f aca="false">TRUNC((1+(IF(OR(H285=0,H285=""),'BDI REF.'!$K$5,CHOOSE(H285,'BDI REF.'!$K$5,'BDI REF.'!$K$6,'BDI REF.'!$K$7))))*R285,2)</f>
        <v>0</v>
      </c>
      <c r="G285" s="163" t="n">
        <f aca="false">IF(E285&lt;&gt;0,ROUND(E285*F285,2),IF(AD285=0,(SUMIF($V$12:$V$1011,B285,$AD$12:$AD$1011)),AD285))</f>
        <v>0</v>
      </c>
      <c r="H285" s="164"/>
      <c r="I285" s="165"/>
      <c r="J285" s="166" t="str">
        <f aca="false">IF(N285&lt;&gt;0,N285,"")</f>
        <v/>
      </c>
      <c r="K285" s="167"/>
      <c r="L285" s="168" t="str">
        <f aca="false">IF(B285&gt;0,"ok","ocultar")</f>
        <v>ocultar</v>
      </c>
      <c r="M285" s="182"/>
      <c r="N285" s="184"/>
      <c r="O285" s="177"/>
      <c r="P285" s="178"/>
      <c r="Q285" s="173"/>
      <c r="R285" s="179"/>
      <c r="S285" s="156"/>
      <c r="U285" s="88"/>
      <c r="V285" s="157" t="n">
        <f aca="false">IF(B285=0,V284,IF(ISNONTEXT(B285)=TRUE(),INT(B285),INT(LEFT(B285,FIND(".",B285)-1))))</f>
        <v>3</v>
      </c>
      <c r="W285" s="157" t="str">
        <f aca="false">IF(W286=1,1,IF(B285&lt;&gt;0,1,IF(C285&lt;&gt;0,1,IF(D285&lt;&gt;0,1,IF(E285&lt;&gt;0,1,"")))))</f>
        <v/>
      </c>
      <c r="X285" s="157" t="str">
        <f aca="false">IF(V285=0," ",IF(V285&lt;&gt;V284,V285," "))</f>
        <v> </v>
      </c>
      <c r="Y285" s="180"/>
      <c r="Z285" s="75" t="n">
        <f aca="false">IF(V285&lt;&gt;X285,(IF(I285="",G285*INFORMAÇÕES!$U$113,IF(I285="R",G285,0))),0)</f>
        <v>0</v>
      </c>
      <c r="AA285" s="75" t="n">
        <f aca="false">IF(V285&lt;&gt;X285,(IF(I285="",G285*INFORMAÇÕES!$U$114,IF(I285="C",G285,0))),0)</f>
        <v>0</v>
      </c>
      <c r="AB285" s="75" t="n">
        <f aca="false">IF(V285&lt;&gt;X285,(IF(I285="",G285*INFORMAÇÕES!$U$115,IF(I285="CF",G285,0))),0)</f>
        <v>0</v>
      </c>
      <c r="AC285" s="75" t="n">
        <f aca="false">IF(V285&lt;&gt;X285,(IF(I285="",G285*INFORMAÇÕES!$U$116,IF(I285="O",G285,0))),0)</f>
        <v>0</v>
      </c>
      <c r="AD285" s="75" t="n">
        <f aca="false">IF(E285&lt;&gt;0,G285,0)</f>
        <v>0</v>
      </c>
    </row>
    <row r="286" s="174" customFormat="true" ht="14.25" hidden="false" customHeight="false" outlineLevel="0" collapsed="false">
      <c r="A286" s="159" t="n">
        <v>275</v>
      </c>
      <c r="B286" s="160" t="n">
        <f aca="false">M286</f>
        <v>0</v>
      </c>
      <c r="C286" s="161" t="n">
        <f aca="false">O286</f>
        <v>0</v>
      </c>
      <c r="D286" s="162" t="n">
        <f aca="false">P286</f>
        <v>0</v>
      </c>
      <c r="E286" s="163" t="n">
        <f aca="false">ROUND(Q286,2)</f>
        <v>0</v>
      </c>
      <c r="F286" s="163" t="n">
        <f aca="false">TRUNC((1+(IF(OR(H286=0,H286=""),'BDI REF.'!$K$5,CHOOSE(H286,'BDI REF.'!$K$5,'BDI REF.'!$K$6,'BDI REF.'!$K$7))))*R286,2)</f>
        <v>0</v>
      </c>
      <c r="G286" s="163" t="n">
        <f aca="false">IF(E286&lt;&gt;0,ROUND(E286*F286,2),IF(AD286=0,(SUMIF($V$12:$V$1011,B286,$AD$12:$AD$1011)),AD286))</f>
        <v>0</v>
      </c>
      <c r="H286" s="164"/>
      <c r="I286" s="165"/>
      <c r="J286" s="166" t="str">
        <f aca="false">IF(N286&lt;&gt;0,N286,"")</f>
        <v/>
      </c>
      <c r="K286" s="167"/>
      <c r="L286" s="168" t="str">
        <f aca="false">IF(B286&gt;0,"ok","ocultar")</f>
        <v>ocultar</v>
      </c>
      <c r="M286" s="182"/>
      <c r="N286" s="184"/>
      <c r="O286" s="177"/>
      <c r="P286" s="178"/>
      <c r="Q286" s="173"/>
      <c r="R286" s="179"/>
      <c r="S286" s="156"/>
      <c r="U286" s="88"/>
      <c r="V286" s="157" t="n">
        <f aca="false">IF(B286=0,V285,IF(ISNONTEXT(B286)=TRUE(),INT(B286),INT(LEFT(B286,FIND(".",B286)-1))))</f>
        <v>3</v>
      </c>
      <c r="W286" s="157" t="str">
        <f aca="false">IF(W287=1,1,IF(B286&lt;&gt;0,1,IF(C286&lt;&gt;0,1,IF(D286&lt;&gt;0,1,IF(E286&lt;&gt;0,1,"")))))</f>
        <v/>
      </c>
      <c r="X286" s="157" t="str">
        <f aca="false">IF(V286=0," ",IF(V286&lt;&gt;V285,V286," "))</f>
        <v> </v>
      </c>
      <c r="Y286" s="180"/>
      <c r="Z286" s="75" t="n">
        <f aca="false">IF(V286&lt;&gt;X286,(IF(I286="",G286*INFORMAÇÕES!$U$113,IF(I286="R",G286,0))),0)</f>
        <v>0</v>
      </c>
      <c r="AA286" s="75" t="n">
        <f aca="false">IF(V286&lt;&gt;X286,(IF(I286="",G286*INFORMAÇÕES!$U$114,IF(I286="C",G286,0))),0)</f>
        <v>0</v>
      </c>
      <c r="AB286" s="75" t="n">
        <f aca="false">IF(V286&lt;&gt;X286,(IF(I286="",G286*INFORMAÇÕES!$U$115,IF(I286="CF",G286,0))),0)</f>
        <v>0</v>
      </c>
      <c r="AC286" s="75" t="n">
        <f aca="false">IF(V286&lt;&gt;X286,(IF(I286="",G286*INFORMAÇÕES!$U$116,IF(I286="O",G286,0))),0)</f>
        <v>0</v>
      </c>
      <c r="AD286" s="75" t="n">
        <f aca="false">IF(E286&lt;&gt;0,G286,0)</f>
        <v>0</v>
      </c>
    </row>
    <row r="287" s="174" customFormat="true" ht="14.25" hidden="false" customHeight="false" outlineLevel="0" collapsed="false">
      <c r="A287" s="159" t="n">
        <v>276</v>
      </c>
      <c r="B287" s="160" t="n">
        <f aca="false">M287</f>
        <v>0</v>
      </c>
      <c r="C287" s="161" t="n">
        <f aca="false">O287</f>
        <v>0</v>
      </c>
      <c r="D287" s="162" t="n">
        <f aca="false">P287</f>
        <v>0</v>
      </c>
      <c r="E287" s="163" t="n">
        <f aca="false">ROUND(Q287,2)</f>
        <v>0</v>
      </c>
      <c r="F287" s="163" t="n">
        <f aca="false">TRUNC((1+(IF(OR(H287=0,H287=""),'BDI REF.'!$K$5,CHOOSE(H287,'BDI REF.'!$K$5,'BDI REF.'!$K$6,'BDI REF.'!$K$7))))*R287,2)</f>
        <v>0</v>
      </c>
      <c r="G287" s="163" t="n">
        <f aca="false">IF(E287&lt;&gt;0,ROUND(E287*F287,2),IF(AD287=0,(SUMIF($V$12:$V$1011,B287,$AD$12:$AD$1011)),AD287))</f>
        <v>0</v>
      </c>
      <c r="H287" s="164"/>
      <c r="I287" s="165"/>
      <c r="J287" s="166" t="str">
        <f aca="false">IF(N287&lt;&gt;0,N287,"")</f>
        <v/>
      </c>
      <c r="K287" s="167"/>
      <c r="L287" s="168" t="str">
        <f aca="false">IF(B287&gt;0,"ok","ocultar")</f>
        <v>ocultar</v>
      </c>
      <c r="M287" s="182"/>
      <c r="N287" s="184"/>
      <c r="O287" s="177"/>
      <c r="P287" s="178"/>
      <c r="Q287" s="173"/>
      <c r="R287" s="179"/>
      <c r="S287" s="156"/>
      <c r="U287" s="88"/>
      <c r="V287" s="157" t="n">
        <f aca="false">IF(B287=0,V286,IF(ISNONTEXT(B287)=TRUE(),INT(B287),INT(LEFT(B287,FIND(".",B287)-1))))</f>
        <v>3</v>
      </c>
      <c r="W287" s="157" t="str">
        <f aca="false">IF(W288=1,1,IF(B287&lt;&gt;0,1,IF(C287&lt;&gt;0,1,IF(D287&lt;&gt;0,1,IF(E287&lt;&gt;0,1,"")))))</f>
        <v/>
      </c>
      <c r="X287" s="157" t="str">
        <f aca="false">IF(V287=0," ",IF(V287&lt;&gt;V286,V287," "))</f>
        <v> </v>
      </c>
      <c r="Y287" s="180"/>
      <c r="Z287" s="75" t="n">
        <f aca="false">IF(V287&lt;&gt;X287,(IF(I287="",G287*INFORMAÇÕES!$U$113,IF(I287="R",G287,0))),0)</f>
        <v>0</v>
      </c>
      <c r="AA287" s="75" t="n">
        <f aca="false">IF(V287&lt;&gt;X287,(IF(I287="",G287*INFORMAÇÕES!$U$114,IF(I287="C",G287,0))),0)</f>
        <v>0</v>
      </c>
      <c r="AB287" s="75" t="n">
        <f aca="false">IF(V287&lt;&gt;X287,(IF(I287="",G287*INFORMAÇÕES!$U$115,IF(I287="CF",G287,0))),0)</f>
        <v>0</v>
      </c>
      <c r="AC287" s="75" t="n">
        <f aca="false">IF(V287&lt;&gt;X287,(IF(I287="",G287*INFORMAÇÕES!$U$116,IF(I287="O",G287,0))),0)</f>
        <v>0</v>
      </c>
      <c r="AD287" s="75" t="n">
        <f aca="false">IF(E287&lt;&gt;0,G287,0)</f>
        <v>0</v>
      </c>
    </row>
    <row r="288" s="174" customFormat="true" ht="14.25" hidden="false" customHeight="false" outlineLevel="0" collapsed="false">
      <c r="A288" s="159" t="n">
        <v>277</v>
      </c>
      <c r="B288" s="160" t="n">
        <f aca="false">M288</f>
        <v>0</v>
      </c>
      <c r="C288" s="161" t="n">
        <f aca="false">O288</f>
        <v>0</v>
      </c>
      <c r="D288" s="162" t="n">
        <f aca="false">P288</f>
        <v>0</v>
      </c>
      <c r="E288" s="163" t="n">
        <f aca="false">ROUND(Q288,2)</f>
        <v>0</v>
      </c>
      <c r="F288" s="163" t="n">
        <f aca="false">TRUNC((1+(IF(OR(H288=0,H288=""),'BDI REF.'!$K$5,CHOOSE(H288,'BDI REF.'!$K$5,'BDI REF.'!$K$6,'BDI REF.'!$K$7))))*R288,2)</f>
        <v>0</v>
      </c>
      <c r="G288" s="163" t="n">
        <f aca="false">IF(E288&lt;&gt;0,ROUND(E288*F288,2),IF(AD288=0,(SUMIF($V$12:$V$1011,B288,$AD$12:$AD$1011)),AD288))</f>
        <v>0</v>
      </c>
      <c r="H288" s="164"/>
      <c r="I288" s="165"/>
      <c r="J288" s="166" t="str">
        <f aca="false">IF(N288&lt;&gt;0,N288,"")</f>
        <v/>
      </c>
      <c r="K288" s="167"/>
      <c r="L288" s="168" t="str">
        <f aca="false">IF(B288&gt;0,"ok","ocultar")</f>
        <v>ocultar</v>
      </c>
      <c r="M288" s="182"/>
      <c r="N288" s="184"/>
      <c r="O288" s="177"/>
      <c r="P288" s="178"/>
      <c r="Q288" s="173"/>
      <c r="R288" s="179"/>
      <c r="S288" s="156"/>
      <c r="U288" s="88"/>
      <c r="V288" s="157" t="n">
        <f aca="false">IF(B288=0,V287,IF(ISNONTEXT(B288)=TRUE(),INT(B288),INT(LEFT(B288,FIND(".",B288)-1))))</f>
        <v>3</v>
      </c>
      <c r="W288" s="157" t="str">
        <f aca="false">IF(W289=1,1,IF(B288&lt;&gt;0,1,IF(C288&lt;&gt;0,1,IF(D288&lt;&gt;0,1,IF(E288&lt;&gt;0,1,"")))))</f>
        <v/>
      </c>
      <c r="X288" s="157" t="str">
        <f aca="false">IF(V288=0," ",IF(V288&lt;&gt;V287,V288," "))</f>
        <v> </v>
      </c>
      <c r="Y288" s="180"/>
      <c r="Z288" s="75" t="n">
        <f aca="false">IF(V288&lt;&gt;X288,(IF(I288="",G288*INFORMAÇÕES!$U$113,IF(I288="R",G288,0))),0)</f>
        <v>0</v>
      </c>
      <c r="AA288" s="75" t="n">
        <f aca="false">IF(V288&lt;&gt;X288,(IF(I288="",G288*INFORMAÇÕES!$U$114,IF(I288="C",G288,0))),0)</f>
        <v>0</v>
      </c>
      <c r="AB288" s="75" t="n">
        <f aca="false">IF(V288&lt;&gt;X288,(IF(I288="",G288*INFORMAÇÕES!$U$115,IF(I288="CF",G288,0))),0)</f>
        <v>0</v>
      </c>
      <c r="AC288" s="75" t="n">
        <f aca="false">IF(V288&lt;&gt;X288,(IF(I288="",G288*INFORMAÇÕES!$U$116,IF(I288="O",G288,0))),0)</f>
        <v>0</v>
      </c>
      <c r="AD288" s="75" t="n">
        <f aca="false">IF(E288&lt;&gt;0,G288,0)</f>
        <v>0</v>
      </c>
    </row>
    <row r="289" s="174" customFormat="true" ht="14.25" hidden="false" customHeight="false" outlineLevel="0" collapsed="false">
      <c r="A289" s="159" t="n">
        <v>278</v>
      </c>
      <c r="B289" s="160" t="n">
        <f aca="false">M289</f>
        <v>0</v>
      </c>
      <c r="C289" s="161" t="n">
        <f aca="false">O289</f>
        <v>0</v>
      </c>
      <c r="D289" s="162" t="n">
        <f aca="false">P289</f>
        <v>0</v>
      </c>
      <c r="E289" s="163" t="n">
        <f aca="false">ROUND(Q289,2)</f>
        <v>0</v>
      </c>
      <c r="F289" s="163" t="n">
        <f aca="false">TRUNC((1+(IF(OR(H289=0,H289=""),'BDI REF.'!$K$5,CHOOSE(H289,'BDI REF.'!$K$5,'BDI REF.'!$K$6,'BDI REF.'!$K$7))))*R289,2)</f>
        <v>0</v>
      </c>
      <c r="G289" s="163" t="n">
        <f aca="false">IF(E289&lt;&gt;0,ROUND(E289*F289,2),IF(AD289=0,(SUMIF($V$12:$V$1011,B289,$AD$12:$AD$1011)),AD289))</f>
        <v>0</v>
      </c>
      <c r="H289" s="164"/>
      <c r="I289" s="165"/>
      <c r="J289" s="166" t="str">
        <f aca="false">IF(N289&lt;&gt;0,N289,"")</f>
        <v/>
      </c>
      <c r="K289" s="167"/>
      <c r="L289" s="168" t="str">
        <f aca="false">IF(B289&gt;0,"ok","ocultar")</f>
        <v>ocultar</v>
      </c>
      <c r="M289" s="182"/>
      <c r="N289" s="184"/>
      <c r="O289" s="177"/>
      <c r="P289" s="178"/>
      <c r="Q289" s="173"/>
      <c r="R289" s="179"/>
      <c r="S289" s="156"/>
      <c r="U289" s="88"/>
      <c r="V289" s="157" t="n">
        <f aca="false">IF(B289=0,V288,IF(ISNONTEXT(B289)=TRUE(),INT(B289),INT(LEFT(B289,FIND(".",B289)-1))))</f>
        <v>3</v>
      </c>
      <c r="W289" s="157" t="str">
        <f aca="false">IF(W290=1,1,IF(B289&lt;&gt;0,1,IF(C289&lt;&gt;0,1,IF(D289&lt;&gt;0,1,IF(E289&lt;&gt;0,1,"")))))</f>
        <v/>
      </c>
      <c r="X289" s="157" t="str">
        <f aca="false">IF(V289=0," ",IF(V289&lt;&gt;V288,V289," "))</f>
        <v> </v>
      </c>
      <c r="Y289" s="180"/>
      <c r="Z289" s="75" t="n">
        <f aca="false">IF(V289&lt;&gt;X289,(IF(I289="",G289*INFORMAÇÕES!$U$113,IF(I289="R",G289,0))),0)</f>
        <v>0</v>
      </c>
      <c r="AA289" s="75" t="n">
        <f aca="false">IF(V289&lt;&gt;X289,(IF(I289="",G289*INFORMAÇÕES!$U$114,IF(I289="C",G289,0))),0)</f>
        <v>0</v>
      </c>
      <c r="AB289" s="75" t="n">
        <f aca="false">IF(V289&lt;&gt;X289,(IF(I289="",G289*INFORMAÇÕES!$U$115,IF(I289="CF",G289,0))),0)</f>
        <v>0</v>
      </c>
      <c r="AC289" s="75" t="n">
        <f aca="false">IF(V289&lt;&gt;X289,(IF(I289="",G289*INFORMAÇÕES!$U$116,IF(I289="O",G289,0))),0)</f>
        <v>0</v>
      </c>
      <c r="AD289" s="75" t="n">
        <f aca="false">IF(E289&lt;&gt;0,G289,0)</f>
        <v>0</v>
      </c>
    </row>
    <row r="290" s="174" customFormat="true" ht="14.25" hidden="false" customHeight="false" outlineLevel="0" collapsed="false">
      <c r="A290" s="159" t="n">
        <v>279</v>
      </c>
      <c r="B290" s="160" t="n">
        <f aca="false">M290</f>
        <v>0</v>
      </c>
      <c r="C290" s="161" t="n">
        <f aca="false">O290</f>
        <v>0</v>
      </c>
      <c r="D290" s="162" t="n">
        <f aca="false">P290</f>
        <v>0</v>
      </c>
      <c r="E290" s="163" t="n">
        <f aca="false">ROUND(Q290,2)</f>
        <v>0</v>
      </c>
      <c r="F290" s="163" t="n">
        <f aca="false">TRUNC((1+(IF(OR(H290=0,H290=""),'BDI REF.'!$K$5,CHOOSE(H290,'BDI REF.'!$K$5,'BDI REF.'!$K$6,'BDI REF.'!$K$7))))*R290,2)</f>
        <v>0</v>
      </c>
      <c r="G290" s="163" t="n">
        <f aca="false">IF(E290&lt;&gt;0,ROUND(E290*F290,2),IF(AD290=0,(SUMIF($V$12:$V$1011,B290,$AD$12:$AD$1011)),AD290))</f>
        <v>0</v>
      </c>
      <c r="H290" s="164"/>
      <c r="I290" s="165"/>
      <c r="J290" s="166" t="str">
        <f aca="false">IF(N290&lt;&gt;0,N290,"")</f>
        <v/>
      </c>
      <c r="K290" s="167"/>
      <c r="L290" s="168" t="str">
        <f aca="false">IF(B290&gt;0,"ok","ocultar")</f>
        <v>ocultar</v>
      </c>
      <c r="M290" s="182"/>
      <c r="N290" s="184"/>
      <c r="O290" s="177"/>
      <c r="P290" s="178"/>
      <c r="Q290" s="173"/>
      <c r="R290" s="179"/>
      <c r="S290" s="156"/>
      <c r="U290" s="88"/>
      <c r="V290" s="157" t="n">
        <f aca="false">IF(B290=0,V289,IF(ISNONTEXT(B290)=TRUE(),INT(B290),INT(LEFT(B290,FIND(".",B290)-1))))</f>
        <v>3</v>
      </c>
      <c r="W290" s="157" t="str">
        <f aca="false">IF(W291=1,1,IF(B290&lt;&gt;0,1,IF(C290&lt;&gt;0,1,IF(D290&lt;&gt;0,1,IF(E290&lt;&gt;0,1,"")))))</f>
        <v/>
      </c>
      <c r="X290" s="157" t="str">
        <f aca="false">IF(V290=0," ",IF(V290&lt;&gt;V289,V290," "))</f>
        <v> </v>
      </c>
      <c r="Y290" s="180"/>
      <c r="Z290" s="75" t="n">
        <f aca="false">IF(V290&lt;&gt;X290,(IF(I290="",G290*INFORMAÇÕES!$U$113,IF(I290="R",G290,0))),0)</f>
        <v>0</v>
      </c>
      <c r="AA290" s="75" t="n">
        <f aca="false">IF(V290&lt;&gt;X290,(IF(I290="",G290*INFORMAÇÕES!$U$114,IF(I290="C",G290,0))),0)</f>
        <v>0</v>
      </c>
      <c r="AB290" s="75" t="n">
        <f aca="false">IF(V290&lt;&gt;X290,(IF(I290="",G290*INFORMAÇÕES!$U$115,IF(I290="CF",G290,0))),0)</f>
        <v>0</v>
      </c>
      <c r="AC290" s="75" t="n">
        <f aca="false">IF(V290&lt;&gt;X290,(IF(I290="",G290*INFORMAÇÕES!$U$116,IF(I290="O",G290,0))),0)</f>
        <v>0</v>
      </c>
      <c r="AD290" s="75" t="n">
        <f aca="false">IF(E290&lt;&gt;0,G290,0)</f>
        <v>0</v>
      </c>
    </row>
    <row r="291" s="174" customFormat="true" ht="14.25" hidden="false" customHeight="false" outlineLevel="0" collapsed="false">
      <c r="A291" s="159" t="n">
        <v>280</v>
      </c>
      <c r="B291" s="160" t="n">
        <f aca="false">M291</f>
        <v>0</v>
      </c>
      <c r="C291" s="161" t="n">
        <f aca="false">O291</f>
        <v>0</v>
      </c>
      <c r="D291" s="162" t="n">
        <f aca="false">P291</f>
        <v>0</v>
      </c>
      <c r="E291" s="163" t="n">
        <f aca="false">ROUND(Q291,2)</f>
        <v>0</v>
      </c>
      <c r="F291" s="163" t="n">
        <f aca="false">TRUNC((1+(IF(OR(H291=0,H291=""),'BDI REF.'!$K$5,CHOOSE(H291,'BDI REF.'!$K$5,'BDI REF.'!$K$6,'BDI REF.'!$K$7))))*R291,2)</f>
        <v>0</v>
      </c>
      <c r="G291" s="163" t="n">
        <f aca="false">IF(E291&lt;&gt;0,ROUND(E291*F291,2),IF(AD291=0,(SUMIF($V$12:$V$1011,B291,$AD$12:$AD$1011)),AD291))</f>
        <v>0</v>
      </c>
      <c r="H291" s="164"/>
      <c r="I291" s="165"/>
      <c r="J291" s="166" t="str">
        <f aca="false">IF(N291&lt;&gt;0,N291,"")</f>
        <v/>
      </c>
      <c r="K291" s="167"/>
      <c r="L291" s="168" t="str">
        <f aca="false">IF(B291&gt;0,"ok","ocultar")</f>
        <v>ocultar</v>
      </c>
      <c r="M291" s="182"/>
      <c r="N291" s="184"/>
      <c r="O291" s="177"/>
      <c r="P291" s="178"/>
      <c r="Q291" s="173"/>
      <c r="R291" s="179"/>
      <c r="S291" s="156"/>
      <c r="U291" s="88"/>
      <c r="V291" s="157" t="n">
        <f aca="false">IF(B291=0,V290,IF(ISNONTEXT(B291)=TRUE(),INT(B291),INT(LEFT(B291,FIND(".",B291)-1))))</f>
        <v>3</v>
      </c>
      <c r="W291" s="157" t="str">
        <f aca="false">IF(W292=1,1,IF(B291&lt;&gt;0,1,IF(C291&lt;&gt;0,1,IF(D291&lt;&gt;0,1,IF(E291&lt;&gt;0,1,"")))))</f>
        <v/>
      </c>
      <c r="X291" s="157" t="str">
        <f aca="false">IF(V291=0," ",IF(V291&lt;&gt;V290,V291," "))</f>
        <v> </v>
      </c>
      <c r="Y291" s="180"/>
      <c r="Z291" s="75" t="n">
        <f aca="false">IF(V291&lt;&gt;X291,(IF(I291="",G291*INFORMAÇÕES!$U$113,IF(I291="R",G291,0))),0)</f>
        <v>0</v>
      </c>
      <c r="AA291" s="75" t="n">
        <f aca="false">IF(V291&lt;&gt;X291,(IF(I291="",G291*INFORMAÇÕES!$U$114,IF(I291="C",G291,0))),0)</f>
        <v>0</v>
      </c>
      <c r="AB291" s="75" t="n">
        <f aca="false">IF(V291&lt;&gt;X291,(IF(I291="",G291*INFORMAÇÕES!$U$115,IF(I291="CF",G291,0))),0)</f>
        <v>0</v>
      </c>
      <c r="AC291" s="75" t="n">
        <f aca="false">IF(V291&lt;&gt;X291,(IF(I291="",G291*INFORMAÇÕES!$U$116,IF(I291="O",G291,0))),0)</f>
        <v>0</v>
      </c>
      <c r="AD291" s="75" t="n">
        <f aca="false">IF(E291&lt;&gt;0,G291,0)</f>
        <v>0</v>
      </c>
    </row>
    <row r="292" s="174" customFormat="true" ht="14.25" hidden="false" customHeight="false" outlineLevel="0" collapsed="false">
      <c r="A292" s="159" t="n">
        <v>281</v>
      </c>
      <c r="B292" s="160" t="n">
        <f aca="false">M292</f>
        <v>0</v>
      </c>
      <c r="C292" s="161" t="n">
        <f aca="false">O292</f>
        <v>0</v>
      </c>
      <c r="D292" s="162" t="n">
        <f aca="false">P292</f>
        <v>0</v>
      </c>
      <c r="E292" s="163" t="n">
        <f aca="false">ROUND(Q292,2)</f>
        <v>0</v>
      </c>
      <c r="F292" s="163" t="n">
        <f aca="false">TRUNC((1+(IF(OR(H292=0,H292=""),'BDI REF.'!$K$5,CHOOSE(H292,'BDI REF.'!$K$5,'BDI REF.'!$K$6,'BDI REF.'!$K$7))))*R292,2)</f>
        <v>0</v>
      </c>
      <c r="G292" s="163" t="n">
        <f aca="false">IF(E292&lt;&gt;0,ROUND(E292*F292,2),IF(AD292=0,(SUMIF($V$12:$V$1011,B292,$AD$12:$AD$1011)),AD292))</f>
        <v>0</v>
      </c>
      <c r="H292" s="164"/>
      <c r="I292" s="165"/>
      <c r="J292" s="166" t="str">
        <f aca="false">IF(N292&lt;&gt;0,N292,"")</f>
        <v/>
      </c>
      <c r="K292" s="167"/>
      <c r="L292" s="168" t="str">
        <f aca="false">IF(B292&gt;0,"ok","ocultar")</f>
        <v>ocultar</v>
      </c>
      <c r="M292" s="182"/>
      <c r="N292" s="184"/>
      <c r="O292" s="177"/>
      <c r="P292" s="178"/>
      <c r="Q292" s="173"/>
      <c r="R292" s="179"/>
      <c r="S292" s="156"/>
      <c r="U292" s="88"/>
      <c r="V292" s="157" t="n">
        <f aca="false">IF(B292=0,V291,IF(ISNONTEXT(B292)=TRUE(),INT(B292),INT(LEFT(B292,FIND(".",B292)-1))))</f>
        <v>3</v>
      </c>
      <c r="W292" s="157" t="str">
        <f aca="false">IF(W293=1,1,IF(B292&lt;&gt;0,1,IF(C292&lt;&gt;0,1,IF(D292&lt;&gt;0,1,IF(E292&lt;&gt;0,1,"")))))</f>
        <v/>
      </c>
      <c r="X292" s="157" t="str">
        <f aca="false">IF(V292=0," ",IF(V292&lt;&gt;V291,V292," "))</f>
        <v> </v>
      </c>
      <c r="Y292" s="180"/>
      <c r="Z292" s="75" t="n">
        <f aca="false">IF(V292&lt;&gt;X292,(IF(I292="",G292*INFORMAÇÕES!$U$113,IF(I292="R",G292,0))),0)</f>
        <v>0</v>
      </c>
      <c r="AA292" s="75" t="n">
        <f aca="false">IF(V292&lt;&gt;X292,(IF(I292="",G292*INFORMAÇÕES!$U$114,IF(I292="C",G292,0))),0)</f>
        <v>0</v>
      </c>
      <c r="AB292" s="75" t="n">
        <f aca="false">IF(V292&lt;&gt;X292,(IF(I292="",G292*INFORMAÇÕES!$U$115,IF(I292="CF",G292,0))),0)</f>
        <v>0</v>
      </c>
      <c r="AC292" s="75" t="n">
        <f aca="false">IF(V292&lt;&gt;X292,(IF(I292="",G292*INFORMAÇÕES!$U$116,IF(I292="O",G292,0))),0)</f>
        <v>0</v>
      </c>
      <c r="AD292" s="75" t="n">
        <f aca="false">IF(E292&lt;&gt;0,G292,0)</f>
        <v>0</v>
      </c>
    </row>
    <row r="293" s="174" customFormat="true" ht="14.25" hidden="false" customHeight="false" outlineLevel="0" collapsed="false">
      <c r="A293" s="159" t="n">
        <v>282</v>
      </c>
      <c r="B293" s="160" t="n">
        <f aca="false">M293</f>
        <v>0</v>
      </c>
      <c r="C293" s="161" t="n">
        <f aca="false">O293</f>
        <v>0</v>
      </c>
      <c r="D293" s="162" t="n">
        <f aca="false">P293</f>
        <v>0</v>
      </c>
      <c r="E293" s="163" t="n">
        <f aca="false">ROUND(Q293,2)</f>
        <v>0</v>
      </c>
      <c r="F293" s="163" t="n">
        <f aca="false">TRUNC((1+(IF(OR(H293=0,H293=""),'BDI REF.'!$K$5,CHOOSE(H293,'BDI REF.'!$K$5,'BDI REF.'!$K$6,'BDI REF.'!$K$7))))*R293,2)</f>
        <v>0</v>
      </c>
      <c r="G293" s="163" t="n">
        <f aca="false">IF(E293&lt;&gt;0,ROUND(E293*F293,2),IF(AD293=0,(SUMIF($V$12:$V$1011,B293,$AD$12:$AD$1011)),AD293))</f>
        <v>0</v>
      </c>
      <c r="H293" s="164"/>
      <c r="I293" s="165"/>
      <c r="J293" s="166" t="str">
        <f aca="false">IF(N293&lt;&gt;0,N293,"")</f>
        <v/>
      </c>
      <c r="K293" s="167"/>
      <c r="L293" s="168" t="str">
        <f aca="false">IF(B293&gt;0,"ok","ocultar")</f>
        <v>ocultar</v>
      </c>
      <c r="M293" s="182"/>
      <c r="N293" s="184"/>
      <c r="O293" s="177"/>
      <c r="P293" s="178"/>
      <c r="Q293" s="173"/>
      <c r="R293" s="179"/>
      <c r="S293" s="156"/>
      <c r="U293" s="88"/>
      <c r="V293" s="157" t="n">
        <f aca="false">IF(B293=0,V292,IF(ISNONTEXT(B293)=TRUE(),INT(B293),INT(LEFT(B293,FIND(".",B293)-1))))</f>
        <v>3</v>
      </c>
      <c r="W293" s="157" t="str">
        <f aca="false">IF(W294=1,1,IF(B293&lt;&gt;0,1,IF(C293&lt;&gt;0,1,IF(D293&lt;&gt;0,1,IF(E293&lt;&gt;0,1,"")))))</f>
        <v/>
      </c>
      <c r="X293" s="157" t="str">
        <f aca="false">IF(V293=0," ",IF(V293&lt;&gt;V292,V293," "))</f>
        <v> </v>
      </c>
      <c r="Y293" s="180"/>
      <c r="Z293" s="75" t="n">
        <f aca="false">IF(V293&lt;&gt;X293,(IF(I293="",G293*INFORMAÇÕES!$U$113,IF(I293="R",G293,0))),0)</f>
        <v>0</v>
      </c>
      <c r="AA293" s="75" t="n">
        <f aca="false">IF(V293&lt;&gt;X293,(IF(I293="",G293*INFORMAÇÕES!$U$114,IF(I293="C",G293,0))),0)</f>
        <v>0</v>
      </c>
      <c r="AB293" s="75" t="n">
        <f aca="false">IF(V293&lt;&gt;X293,(IF(I293="",G293*INFORMAÇÕES!$U$115,IF(I293="CF",G293,0))),0)</f>
        <v>0</v>
      </c>
      <c r="AC293" s="75" t="n">
        <f aca="false">IF(V293&lt;&gt;X293,(IF(I293="",G293*INFORMAÇÕES!$U$116,IF(I293="O",G293,0))),0)</f>
        <v>0</v>
      </c>
      <c r="AD293" s="75" t="n">
        <f aca="false">IF(E293&lt;&gt;0,G293,0)</f>
        <v>0</v>
      </c>
    </row>
    <row r="294" s="174" customFormat="true" ht="14.25" hidden="false" customHeight="false" outlineLevel="0" collapsed="false">
      <c r="A294" s="159" t="n">
        <v>283</v>
      </c>
      <c r="B294" s="160" t="n">
        <f aca="false">M294</f>
        <v>0</v>
      </c>
      <c r="C294" s="161" t="n">
        <f aca="false">O294</f>
        <v>0</v>
      </c>
      <c r="D294" s="162" t="n">
        <f aca="false">P294</f>
        <v>0</v>
      </c>
      <c r="E294" s="163" t="n">
        <f aca="false">ROUND(Q294,2)</f>
        <v>0</v>
      </c>
      <c r="F294" s="163" t="n">
        <f aca="false">TRUNC((1+(IF(OR(H294=0,H294=""),'BDI REF.'!$K$5,CHOOSE(H294,'BDI REF.'!$K$5,'BDI REF.'!$K$6,'BDI REF.'!$K$7))))*R294,2)</f>
        <v>0</v>
      </c>
      <c r="G294" s="163" t="n">
        <f aca="false">IF(E294&lt;&gt;0,ROUND(E294*F294,2),IF(AD294=0,(SUMIF($V$12:$V$1011,B294,$AD$12:$AD$1011)),AD294))</f>
        <v>0</v>
      </c>
      <c r="H294" s="164"/>
      <c r="I294" s="165"/>
      <c r="J294" s="166" t="str">
        <f aca="false">IF(N294&lt;&gt;0,N294,"")</f>
        <v/>
      </c>
      <c r="K294" s="167"/>
      <c r="L294" s="168" t="str">
        <f aca="false">IF(B294&gt;0,"ok","ocultar")</f>
        <v>ocultar</v>
      </c>
      <c r="M294" s="182"/>
      <c r="N294" s="184"/>
      <c r="O294" s="177"/>
      <c r="P294" s="178"/>
      <c r="Q294" s="173"/>
      <c r="R294" s="179"/>
      <c r="S294" s="156"/>
      <c r="U294" s="88"/>
      <c r="V294" s="157" t="n">
        <f aca="false">IF(B294=0,V293,IF(ISNONTEXT(B294)=TRUE(),INT(B294),INT(LEFT(B294,FIND(".",B294)-1))))</f>
        <v>3</v>
      </c>
      <c r="W294" s="157" t="str">
        <f aca="false">IF(W295=1,1,IF(B294&lt;&gt;0,1,IF(C294&lt;&gt;0,1,IF(D294&lt;&gt;0,1,IF(E294&lt;&gt;0,1,"")))))</f>
        <v/>
      </c>
      <c r="X294" s="157" t="str">
        <f aca="false">IF(V294=0," ",IF(V294&lt;&gt;V293,V294," "))</f>
        <v> </v>
      </c>
      <c r="Y294" s="180"/>
      <c r="Z294" s="75" t="n">
        <f aca="false">IF(V294&lt;&gt;X294,(IF(I294="",G294*INFORMAÇÕES!$U$113,IF(I294="R",G294,0))),0)</f>
        <v>0</v>
      </c>
      <c r="AA294" s="75" t="n">
        <f aca="false">IF(V294&lt;&gt;X294,(IF(I294="",G294*INFORMAÇÕES!$U$114,IF(I294="C",G294,0))),0)</f>
        <v>0</v>
      </c>
      <c r="AB294" s="75" t="n">
        <f aca="false">IF(V294&lt;&gt;X294,(IF(I294="",G294*INFORMAÇÕES!$U$115,IF(I294="CF",G294,0))),0)</f>
        <v>0</v>
      </c>
      <c r="AC294" s="75" t="n">
        <f aca="false">IF(V294&lt;&gt;X294,(IF(I294="",G294*INFORMAÇÕES!$U$116,IF(I294="O",G294,0))),0)</f>
        <v>0</v>
      </c>
      <c r="AD294" s="75" t="n">
        <f aca="false">IF(E294&lt;&gt;0,G294,0)</f>
        <v>0</v>
      </c>
    </row>
    <row r="295" s="174" customFormat="true" ht="14.25" hidden="false" customHeight="false" outlineLevel="0" collapsed="false">
      <c r="A295" s="159" t="n">
        <v>284</v>
      </c>
      <c r="B295" s="160" t="n">
        <f aca="false">M295</f>
        <v>0</v>
      </c>
      <c r="C295" s="161" t="n">
        <f aca="false">O295</f>
        <v>0</v>
      </c>
      <c r="D295" s="162" t="n">
        <f aca="false">P295</f>
        <v>0</v>
      </c>
      <c r="E295" s="163" t="n">
        <f aca="false">ROUND(Q295,2)</f>
        <v>0</v>
      </c>
      <c r="F295" s="163" t="n">
        <f aca="false">TRUNC((1+(IF(OR(H295=0,H295=""),'BDI REF.'!$K$5,CHOOSE(H295,'BDI REF.'!$K$5,'BDI REF.'!$K$6,'BDI REF.'!$K$7))))*R295,2)</f>
        <v>0</v>
      </c>
      <c r="G295" s="163" t="n">
        <f aca="false">IF(E295&lt;&gt;0,ROUND(E295*F295,2),IF(AD295=0,(SUMIF($V$12:$V$1011,B295,$AD$12:$AD$1011)),AD295))</f>
        <v>0</v>
      </c>
      <c r="H295" s="164"/>
      <c r="I295" s="165"/>
      <c r="J295" s="166" t="str">
        <f aca="false">IF(N295&lt;&gt;0,N295,"")</f>
        <v/>
      </c>
      <c r="K295" s="167"/>
      <c r="L295" s="168" t="str">
        <f aca="false">IF(B295&gt;0,"ok","ocultar")</f>
        <v>ocultar</v>
      </c>
      <c r="M295" s="182"/>
      <c r="N295" s="184"/>
      <c r="O295" s="177"/>
      <c r="P295" s="178"/>
      <c r="Q295" s="173"/>
      <c r="R295" s="179"/>
      <c r="S295" s="156"/>
      <c r="U295" s="88"/>
      <c r="V295" s="157" t="n">
        <f aca="false">IF(B295=0,V294,IF(ISNONTEXT(B295)=TRUE(),INT(B295),INT(LEFT(B295,FIND(".",B295)-1))))</f>
        <v>3</v>
      </c>
      <c r="W295" s="157" t="str">
        <f aca="false">IF(W296=1,1,IF(B295&lt;&gt;0,1,IF(C295&lt;&gt;0,1,IF(D295&lt;&gt;0,1,IF(E295&lt;&gt;0,1,"")))))</f>
        <v/>
      </c>
      <c r="X295" s="157" t="str">
        <f aca="false">IF(V295=0," ",IF(V295&lt;&gt;V294,V295," "))</f>
        <v> </v>
      </c>
      <c r="Y295" s="180"/>
      <c r="Z295" s="75" t="n">
        <f aca="false">IF(V295&lt;&gt;X295,(IF(I295="",G295*INFORMAÇÕES!$U$113,IF(I295="R",G295,0))),0)</f>
        <v>0</v>
      </c>
      <c r="AA295" s="75" t="n">
        <f aca="false">IF(V295&lt;&gt;X295,(IF(I295="",G295*INFORMAÇÕES!$U$114,IF(I295="C",G295,0))),0)</f>
        <v>0</v>
      </c>
      <c r="AB295" s="75" t="n">
        <f aca="false">IF(V295&lt;&gt;X295,(IF(I295="",G295*INFORMAÇÕES!$U$115,IF(I295="CF",G295,0))),0)</f>
        <v>0</v>
      </c>
      <c r="AC295" s="75" t="n">
        <f aca="false">IF(V295&lt;&gt;X295,(IF(I295="",G295*INFORMAÇÕES!$U$116,IF(I295="O",G295,0))),0)</f>
        <v>0</v>
      </c>
      <c r="AD295" s="75" t="n">
        <f aca="false">IF(E295&lt;&gt;0,G295,0)</f>
        <v>0</v>
      </c>
    </row>
    <row r="296" s="174" customFormat="true" ht="14.25" hidden="false" customHeight="false" outlineLevel="0" collapsed="false">
      <c r="A296" s="159" t="n">
        <v>285</v>
      </c>
      <c r="B296" s="160" t="n">
        <f aca="false">M296</f>
        <v>0</v>
      </c>
      <c r="C296" s="161" t="n">
        <f aca="false">O296</f>
        <v>0</v>
      </c>
      <c r="D296" s="162" t="n">
        <f aca="false">P296</f>
        <v>0</v>
      </c>
      <c r="E296" s="163" t="n">
        <f aca="false">ROUND(Q296,2)</f>
        <v>0</v>
      </c>
      <c r="F296" s="163" t="n">
        <f aca="false">TRUNC((1+(IF(OR(H296=0,H296=""),'BDI REF.'!$K$5,CHOOSE(H296,'BDI REF.'!$K$5,'BDI REF.'!$K$6,'BDI REF.'!$K$7))))*R296,2)</f>
        <v>0</v>
      </c>
      <c r="G296" s="163" t="n">
        <f aca="false">IF(E296&lt;&gt;0,ROUND(E296*F296,2),IF(AD296=0,(SUMIF($V$12:$V$1011,B296,$AD$12:$AD$1011)),AD296))</f>
        <v>0</v>
      </c>
      <c r="H296" s="164"/>
      <c r="I296" s="165"/>
      <c r="J296" s="166" t="str">
        <f aca="false">IF(N296&lt;&gt;0,N296,"")</f>
        <v/>
      </c>
      <c r="K296" s="167"/>
      <c r="L296" s="168" t="str">
        <f aca="false">IF(B296&gt;0,"ok","ocultar")</f>
        <v>ocultar</v>
      </c>
      <c r="M296" s="182"/>
      <c r="N296" s="184"/>
      <c r="O296" s="177"/>
      <c r="P296" s="178"/>
      <c r="Q296" s="173"/>
      <c r="R296" s="179"/>
      <c r="S296" s="156"/>
      <c r="U296" s="88"/>
      <c r="V296" s="157" t="n">
        <f aca="false">IF(B296=0,V295,IF(ISNONTEXT(B296)=TRUE(),INT(B296),INT(LEFT(B296,FIND(".",B296)-1))))</f>
        <v>3</v>
      </c>
      <c r="W296" s="157" t="str">
        <f aca="false">IF(W297=1,1,IF(B296&lt;&gt;0,1,IF(C296&lt;&gt;0,1,IF(D296&lt;&gt;0,1,IF(E296&lt;&gt;0,1,"")))))</f>
        <v/>
      </c>
      <c r="X296" s="157" t="str">
        <f aca="false">IF(V296=0," ",IF(V296&lt;&gt;V295,V296," "))</f>
        <v> </v>
      </c>
      <c r="Y296" s="180"/>
      <c r="Z296" s="75" t="n">
        <f aca="false">IF(V296&lt;&gt;X296,(IF(I296="",G296*INFORMAÇÕES!$U$113,IF(I296="R",G296,0))),0)</f>
        <v>0</v>
      </c>
      <c r="AA296" s="75" t="n">
        <f aca="false">IF(V296&lt;&gt;X296,(IF(I296="",G296*INFORMAÇÕES!$U$114,IF(I296="C",G296,0))),0)</f>
        <v>0</v>
      </c>
      <c r="AB296" s="75" t="n">
        <f aca="false">IF(V296&lt;&gt;X296,(IF(I296="",G296*INFORMAÇÕES!$U$115,IF(I296="CF",G296,0))),0)</f>
        <v>0</v>
      </c>
      <c r="AC296" s="75" t="n">
        <f aca="false">IF(V296&lt;&gt;X296,(IF(I296="",G296*INFORMAÇÕES!$U$116,IF(I296="O",G296,0))),0)</f>
        <v>0</v>
      </c>
      <c r="AD296" s="75" t="n">
        <f aca="false">IF(E296&lt;&gt;0,G296,0)</f>
        <v>0</v>
      </c>
    </row>
    <row r="297" s="174" customFormat="true" ht="14.25" hidden="false" customHeight="false" outlineLevel="0" collapsed="false">
      <c r="A297" s="159" t="n">
        <v>286</v>
      </c>
      <c r="B297" s="160" t="n">
        <f aca="false">M297</f>
        <v>0</v>
      </c>
      <c r="C297" s="161" t="n">
        <f aca="false">O297</f>
        <v>0</v>
      </c>
      <c r="D297" s="162" t="n">
        <f aca="false">P297</f>
        <v>0</v>
      </c>
      <c r="E297" s="163" t="n">
        <f aca="false">ROUND(Q297,2)</f>
        <v>0</v>
      </c>
      <c r="F297" s="163" t="n">
        <f aca="false">TRUNC((1+(IF(OR(H297=0,H297=""),'BDI REF.'!$K$5,CHOOSE(H297,'BDI REF.'!$K$5,'BDI REF.'!$K$6,'BDI REF.'!$K$7))))*R297,2)</f>
        <v>0</v>
      </c>
      <c r="G297" s="163" t="n">
        <f aca="false">IF(E297&lt;&gt;0,ROUND(E297*F297,2),IF(AD297=0,(SUMIF($V$12:$V$1011,B297,$AD$12:$AD$1011)),AD297))</f>
        <v>0</v>
      </c>
      <c r="H297" s="164"/>
      <c r="I297" s="165"/>
      <c r="J297" s="166" t="str">
        <f aca="false">IF(N297&lt;&gt;0,N297,"")</f>
        <v/>
      </c>
      <c r="K297" s="167"/>
      <c r="L297" s="168" t="str">
        <f aca="false">IF(B297&gt;0,"ok","ocultar")</f>
        <v>ocultar</v>
      </c>
      <c r="M297" s="182"/>
      <c r="N297" s="184"/>
      <c r="O297" s="177"/>
      <c r="P297" s="178"/>
      <c r="Q297" s="173"/>
      <c r="R297" s="179"/>
      <c r="S297" s="156"/>
      <c r="U297" s="88"/>
      <c r="V297" s="157" t="n">
        <f aca="false">IF(B297=0,V296,IF(ISNONTEXT(B297)=TRUE(),INT(B297),INT(LEFT(B297,FIND(".",B297)-1))))</f>
        <v>3</v>
      </c>
      <c r="W297" s="157" t="str">
        <f aca="false">IF(W298=1,1,IF(B297&lt;&gt;0,1,IF(C297&lt;&gt;0,1,IF(D297&lt;&gt;0,1,IF(E297&lt;&gt;0,1,"")))))</f>
        <v/>
      </c>
      <c r="X297" s="157" t="str">
        <f aca="false">IF(V297=0," ",IF(V297&lt;&gt;V296,V297," "))</f>
        <v> </v>
      </c>
      <c r="Y297" s="180"/>
      <c r="Z297" s="75" t="n">
        <f aca="false">IF(V297&lt;&gt;X297,(IF(I297="",G297*INFORMAÇÕES!$U$113,IF(I297="R",G297,0))),0)</f>
        <v>0</v>
      </c>
      <c r="AA297" s="75" t="n">
        <f aca="false">IF(V297&lt;&gt;X297,(IF(I297="",G297*INFORMAÇÕES!$U$114,IF(I297="C",G297,0))),0)</f>
        <v>0</v>
      </c>
      <c r="AB297" s="75" t="n">
        <f aca="false">IF(V297&lt;&gt;X297,(IF(I297="",G297*INFORMAÇÕES!$U$115,IF(I297="CF",G297,0))),0)</f>
        <v>0</v>
      </c>
      <c r="AC297" s="75" t="n">
        <f aca="false">IF(V297&lt;&gt;X297,(IF(I297="",G297*INFORMAÇÕES!$U$116,IF(I297="O",G297,0))),0)</f>
        <v>0</v>
      </c>
      <c r="AD297" s="75" t="n">
        <f aca="false">IF(E297&lt;&gt;0,G297,0)</f>
        <v>0</v>
      </c>
    </row>
    <row r="298" s="174" customFormat="true" ht="14.25" hidden="false" customHeight="false" outlineLevel="0" collapsed="false">
      <c r="A298" s="159" t="n">
        <v>287</v>
      </c>
      <c r="B298" s="160" t="n">
        <f aca="false">M298</f>
        <v>0</v>
      </c>
      <c r="C298" s="161" t="n">
        <f aca="false">O298</f>
        <v>0</v>
      </c>
      <c r="D298" s="162" t="n">
        <f aca="false">P298</f>
        <v>0</v>
      </c>
      <c r="E298" s="163" t="n">
        <f aca="false">ROUND(Q298,2)</f>
        <v>0</v>
      </c>
      <c r="F298" s="163" t="n">
        <f aca="false">TRUNC((1+(IF(OR(H298=0,H298=""),'BDI REF.'!$K$5,CHOOSE(H298,'BDI REF.'!$K$5,'BDI REF.'!$K$6,'BDI REF.'!$K$7))))*R298,2)</f>
        <v>0</v>
      </c>
      <c r="G298" s="163" t="n">
        <f aca="false">IF(E298&lt;&gt;0,ROUND(E298*F298,2),IF(AD298=0,(SUMIF($V$12:$V$1011,B298,$AD$12:$AD$1011)),AD298))</f>
        <v>0</v>
      </c>
      <c r="H298" s="164"/>
      <c r="I298" s="165"/>
      <c r="J298" s="166" t="str">
        <f aca="false">IF(N298&lt;&gt;0,N298,"")</f>
        <v/>
      </c>
      <c r="K298" s="167"/>
      <c r="L298" s="168" t="str">
        <f aca="false">IF(B298&gt;0,"ok","ocultar")</f>
        <v>ocultar</v>
      </c>
      <c r="M298" s="182"/>
      <c r="N298" s="184"/>
      <c r="O298" s="177"/>
      <c r="P298" s="178"/>
      <c r="Q298" s="173"/>
      <c r="R298" s="179"/>
      <c r="S298" s="156"/>
      <c r="U298" s="88"/>
      <c r="V298" s="157" t="n">
        <f aca="false">IF(B298=0,V297,IF(ISNONTEXT(B298)=TRUE(),INT(B298),INT(LEFT(B298,FIND(".",B298)-1))))</f>
        <v>3</v>
      </c>
      <c r="W298" s="157" t="str">
        <f aca="false">IF(W299=1,1,IF(B298&lt;&gt;0,1,IF(C298&lt;&gt;0,1,IF(D298&lt;&gt;0,1,IF(E298&lt;&gt;0,1,"")))))</f>
        <v/>
      </c>
      <c r="X298" s="157" t="str">
        <f aca="false">IF(V298=0," ",IF(V298&lt;&gt;V297,V298," "))</f>
        <v> </v>
      </c>
      <c r="Y298" s="180"/>
      <c r="Z298" s="75" t="n">
        <f aca="false">IF(V298&lt;&gt;X298,(IF(I298="",G298*INFORMAÇÕES!$U$113,IF(I298="R",G298,0))),0)</f>
        <v>0</v>
      </c>
      <c r="AA298" s="75" t="n">
        <f aca="false">IF(V298&lt;&gt;X298,(IF(I298="",G298*INFORMAÇÕES!$U$114,IF(I298="C",G298,0))),0)</f>
        <v>0</v>
      </c>
      <c r="AB298" s="75" t="n">
        <f aca="false">IF(V298&lt;&gt;X298,(IF(I298="",G298*INFORMAÇÕES!$U$115,IF(I298="CF",G298,0))),0)</f>
        <v>0</v>
      </c>
      <c r="AC298" s="75" t="n">
        <f aca="false">IF(V298&lt;&gt;X298,(IF(I298="",G298*INFORMAÇÕES!$U$116,IF(I298="O",G298,0))),0)</f>
        <v>0</v>
      </c>
      <c r="AD298" s="75" t="n">
        <f aca="false">IF(E298&lt;&gt;0,G298,0)</f>
        <v>0</v>
      </c>
    </row>
    <row r="299" s="174" customFormat="true" ht="14.25" hidden="false" customHeight="false" outlineLevel="0" collapsed="false">
      <c r="A299" s="159" t="n">
        <v>288</v>
      </c>
      <c r="B299" s="160" t="n">
        <f aca="false">M299</f>
        <v>0</v>
      </c>
      <c r="C299" s="161" t="n">
        <f aca="false">O299</f>
        <v>0</v>
      </c>
      <c r="D299" s="162" t="n">
        <f aca="false">P299</f>
        <v>0</v>
      </c>
      <c r="E299" s="163" t="n">
        <f aca="false">ROUND(Q299,2)</f>
        <v>0</v>
      </c>
      <c r="F299" s="163" t="n">
        <f aca="false">TRUNC((1+(IF(OR(H299=0,H299=""),'BDI REF.'!$K$5,CHOOSE(H299,'BDI REF.'!$K$5,'BDI REF.'!$K$6,'BDI REF.'!$K$7))))*R299,2)</f>
        <v>0</v>
      </c>
      <c r="G299" s="163" t="n">
        <f aca="false">IF(E299&lt;&gt;0,ROUND(E299*F299,2),IF(AD299=0,(SUMIF($V$12:$V$1011,B299,$AD$12:$AD$1011)),AD299))</f>
        <v>0</v>
      </c>
      <c r="H299" s="164"/>
      <c r="I299" s="165"/>
      <c r="J299" s="166" t="str">
        <f aca="false">IF(N299&lt;&gt;0,N299,"")</f>
        <v/>
      </c>
      <c r="K299" s="167"/>
      <c r="L299" s="168" t="str">
        <f aca="false">IF(B299&gt;0,"ok","ocultar")</f>
        <v>ocultar</v>
      </c>
      <c r="M299" s="182"/>
      <c r="N299" s="184"/>
      <c r="O299" s="177"/>
      <c r="P299" s="178"/>
      <c r="Q299" s="173"/>
      <c r="R299" s="179"/>
      <c r="S299" s="156"/>
      <c r="U299" s="88"/>
      <c r="V299" s="157" t="n">
        <f aca="false">IF(B299=0,V298,IF(ISNONTEXT(B299)=TRUE(),INT(B299),INT(LEFT(B299,FIND(".",B299)-1))))</f>
        <v>3</v>
      </c>
      <c r="W299" s="157" t="str">
        <f aca="false">IF(W300=1,1,IF(B299&lt;&gt;0,1,IF(C299&lt;&gt;0,1,IF(D299&lt;&gt;0,1,IF(E299&lt;&gt;0,1,"")))))</f>
        <v/>
      </c>
      <c r="X299" s="157" t="str">
        <f aca="false">IF(V299=0," ",IF(V299&lt;&gt;V298,V299," "))</f>
        <v> </v>
      </c>
      <c r="Y299" s="180"/>
      <c r="Z299" s="75" t="n">
        <f aca="false">IF(V299&lt;&gt;X299,(IF(I299="",G299*INFORMAÇÕES!$U$113,IF(I299="R",G299,0))),0)</f>
        <v>0</v>
      </c>
      <c r="AA299" s="75" t="n">
        <f aca="false">IF(V299&lt;&gt;X299,(IF(I299="",G299*INFORMAÇÕES!$U$114,IF(I299="C",G299,0))),0)</f>
        <v>0</v>
      </c>
      <c r="AB299" s="75" t="n">
        <f aca="false">IF(V299&lt;&gt;X299,(IF(I299="",G299*INFORMAÇÕES!$U$115,IF(I299="CF",G299,0))),0)</f>
        <v>0</v>
      </c>
      <c r="AC299" s="75" t="n">
        <f aca="false">IF(V299&lt;&gt;X299,(IF(I299="",G299*INFORMAÇÕES!$U$116,IF(I299="O",G299,0))),0)</f>
        <v>0</v>
      </c>
      <c r="AD299" s="75" t="n">
        <f aca="false">IF(E299&lt;&gt;0,G299,0)</f>
        <v>0</v>
      </c>
    </row>
    <row r="300" s="174" customFormat="true" ht="14.25" hidden="false" customHeight="false" outlineLevel="0" collapsed="false">
      <c r="A300" s="159" t="n">
        <v>289</v>
      </c>
      <c r="B300" s="160" t="n">
        <f aca="false">M300</f>
        <v>0</v>
      </c>
      <c r="C300" s="161" t="n">
        <f aca="false">O300</f>
        <v>0</v>
      </c>
      <c r="D300" s="162" t="n">
        <f aca="false">P300</f>
        <v>0</v>
      </c>
      <c r="E300" s="163" t="n">
        <f aca="false">ROUND(Q300,2)</f>
        <v>0</v>
      </c>
      <c r="F300" s="163" t="n">
        <f aca="false">TRUNC((1+(IF(OR(H300=0,H300=""),'BDI REF.'!$K$5,CHOOSE(H300,'BDI REF.'!$K$5,'BDI REF.'!$K$6,'BDI REF.'!$K$7))))*R300,2)</f>
        <v>0</v>
      </c>
      <c r="G300" s="163" t="n">
        <f aca="false">IF(E300&lt;&gt;0,ROUND(E300*F300,2),IF(AD300=0,(SUMIF($V$12:$V$1011,B300,$AD$12:$AD$1011)),AD300))</f>
        <v>0</v>
      </c>
      <c r="H300" s="164"/>
      <c r="I300" s="165"/>
      <c r="J300" s="166" t="str">
        <f aca="false">IF(N300&lt;&gt;0,N300,"")</f>
        <v/>
      </c>
      <c r="K300" s="167"/>
      <c r="L300" s="168" t="str">
        <f aca="false">IF(B300&gt;0,"ok","ocultar")</f>
        <v>ocultar</v>
      </c>
      <c r="M300" s="182"/>
      <c r="N300" s="184"/>
      <c r="O300" s="177"/>
      <c r="P300" s="178"/>
      <c r="Q300" s="173"/>
      <c r="R300" s="179"/>
      <c r="S300" s="156"/>
      <c r="U300" s="88"/>
      <c r="V300" s="157" t="n">
        <f aca="false">IF(B300=0,V299,IF(ISNONTEXT(B300)=TRUE(),INT(B300),INT(LEFT(B300,FIND(".",B300)-1))))</f>
        <v>3</v>
      </c>
      <c r="W300" s="157" t="str">
        <f aca="false">IF(W301=1,1,IF(B300&lt;&gt;0,1,IF(C300&lt;&gt;0,1,IF(D300&lt;&gt;0,1,IF(E300&lt;&gt;0,1,"")))))</f>
        <v/>
      </c>
      <c r="X300" s="157" t="str">
        <f aca="false">IF(V300=0," ",IF(V300&lt;&gt;V299,V300," "))</f>
        <v> </v>
      </c>
      <c r="Y300" s="180"/>
      <c r="Z300" s="75" t="n">
        <f aca="false">IF(V300&lt;&gt;X300,(IF(I300="",G300*INFORMAÇÕES!$U$113,IF(I300="R",G300,0))),0)</f>
        <v>0</v>
      </c>
      <c r="AA300" s="75" t="n">
        <f aca="false">IF(V300&lt;&gt;X300,(IF(I300="",G300*INFORMAÇÕES!$U$114,IF(I300="C",G300,0))),0)</f>
        <v>0</v>
      </c>
      <c r="AB300" s="75" t="n">
        <f aca="false">IF(V300&lt;&gt;X300,(IF(I300="",G300*INFORMAÇÕES!$U$115,IF(I300="CF",G300,0))),0)</f>
        <v>0</v>
      </c>
      <c r="AC300" s="75" t="n">
        <f aca="false">IF(V300&lt;&gt;X300,(IF(I300="",G300*INFORMAÇÕES!$U$116,IF(I300="O",G300,0))),0)</f>
        <v>0</v>
      </c>
      <c r="AD300" s="75" t="n">
        <f aca="false">IF(E300&lt;&gt;0,G300,0)</f>
        <v>0</v>
      </c>
    </row>
    <row r="301" s="174" customFormat="true" ht="14.25" hidden="false" customHeight="false" outlineLevel="0" collapsed="false">
      <c r="A301" s="159" t="n">
        <v>290</v>
      </c>
      <c r="B301" s="160" t="n">
        <f aca="false">M301</f>
        <v>0</v>
      </c>
      <c r="C301" s="161" t="n">
        <f aca="false">O301</f>
        <v>0</v>
      </c>
      <c r="D301" s="162" t="n">
        <f aca="false">P301</f>
        <v>0</v>
      </c>
      <c r="E301" s="163" t="n">
        <f aca="false">ROUND(Q301,2)</f>
        <v>0</v>
      </c>
      <c r="F301" s="163" t="n">
        <f aca="false">TRUNC((1+(IF(OR(H301=0,H301=""),'BDI REF.'!$K$5,CHOOSE(H301,'BDI REF.'!$K$5,'BDI REF.'!$K$6,'BDI REF.'!$K$7))))*R301,2)</f>
        <v>0</v>
      </c>
      <c r="G301" s="163" t="n">
        <f aca="false">IF(E301&lt;&gt;0,ROUND(E301*F301,2),IF(AD301=0,(SUMIF($V$12:$V$1011,B301,$AD$12:$AD$1011)),AD301))</f>
        <v>0</v>
      </c>
      <c r="H301" s="164"/>
      <c r="I301" s="165"/>
      <c r="J301" s="166" t="str">
        <f aca="false">IF(N301&lt;&gt;0,N301,"")</f>
        <v/>
      </c>
      <c r="K301" s="167"/>
      <c r="L301" s="168" t="str">
        <f aca="false">IF(B301&gt;0,"ok","ocultar")</f>
        <v>ocultar</v>
      </c>
      <c r="M301" s="182"/>
      <c r="N301" s="184"/>
      <c r="O301" s="177"/>
      <c r="P301" s="178"/>
      <c r="Q301" s="173"/>
      <c r="R301" s="179"/>
      <c r="S301" s="156"/>
      <c r="U301" s="88"/>
      <c r="V301" s="157" t="n">
        <f aca="false">IF(B301=0,V300,IF(ISNONTEXT(B301)=TRUE(),INT(B301),INT(LEFT(B301,FIND(".",B301)-1))))</f>
        <v>3</v>
      </c>
      <c r="W301" s="157" t="str">
        <f aca="false">IF(W302=1,1,IF(B301&lt;&gt;0,1,IF(C301&lt;&gt;0,1,IF(D301&lt;&gt;0,1,IF(E301&lt;&gt;0,1,"")))))</f>
        <v/>
      </c>
      <c r="X301" s="157" t="str">
        <f aca="false">IF(V301=0," ",IF(V301&lt;&gt;V300,V301," "))</f>
        <v> </v>
      </c>
      <c r="Y301" s="180"/>
      <c r="Z301" s="75" t="n">
        <f aca="false">IF(V301&lt;&gt;X301,(IF(I301="",G301*INFORMAÇÕES!$U$113,IF(I301="R",G301,0))),0)</f>
        <v>0</v>
      </c>
      <c r="AA301" s="75" t="n">
        <f aca="false">IF(V301&lt;&gt;X301,(IF(I301="",G301*INFORMAÇÕES!$U$114,IF(I301="C",G301,0))),0)</f>
        <v>0</v>
      </c>
      <c r="AB301" s="75" t="n">
        <f aca="false">IF(V301&lt;&gt;X301,(IF(I301="",G301*INFORMAÇÕES!$U$115,IF(I301="CF",G301,0))),0)</f>
        <v>0</v>
      </c>
      <c r="AC301" s="75" t="n">
        <f aca="false">IF(V301&lt;&gt;X301,(IF(I301="",G301*INFORMAÇÕES!$U$116,IF(I301="O",G301,0))),0)</f>
        <v>0</v>
      </c>
      <c r="AD301" s="75" t="n">
        <f aca="false">IF(E301&lt;&gt;0,G301,0)</f>
        <v>0</v>
      </c>
    </row>
    <row r="302" s="174" customFormat="true" ht="14.25" hidden="false" customHeight="false" outlineLevel="0" collapsed="false">
      <c r="A302" s="159" t="n">
        <v>291</v>
      </c>
      <c r="B302" s="160" t="n">
        <f aca="false">M302</f>
        <v>0</v>
      </c>
      <c r="C302" s="161" t="n">
        <f aca="false">O302</f>
        <v>0</v>
      </c>
      <c r="D302" s="162" t="n">
        <f aca="false">P302</f>
        <v>0</v>
      </c>
      <c r="E302" s="163" t="n">
        <f aca="false">ROUND(Q302,2)</f>
        <v>0</v>
      </c>
      <c r="F302" s="163" t="n">
        <f aca="false">TRUNC((1+(IF(OR(H302=0,H302=""),'BDI REF.'!$K$5,CHOOSE(H302,'BDI REF.'!$K$5,'BDI REF.'!$K$6,'BDI REF.'!$K$7))))*R302,2)</f>
        <v>0</v>
      </c>
      <c r="G302" s="163" t="n">
        <f aca="false">IF(E302&lt;&gt;0,ROUND(E302*F302,2),IF(AD302=0,(SUMIF($V$12:$V$1011,B302,$AD$12:$AD$1011)),AD302))</f>
        <v>0</v>
      </c>
      <c r="H302" s="164"/>
      <c r="I302" s="165"/>
      <c r="J302" s="166" t="str">
        <f aca="false">IF(N302&lt;&gt;0,N302,"")</f>
        <v/>
      </c>
      <c r="K302" s="167"/>
      <c r="L302" s="168" t="str">
        <f aca="false">IF(B302&gt;0,"ok","ocultar")</f>
        <v>ocultar</v>
      </c>
      <c r="M302" s="182"/>
      <c r="N302" s="184"/>
      <c r="O302" s="177"/>
      <c r="P302" s="178"/>
      <c r="Q302" s="173"/>
      <c r="R302" s="179"/>
      <c r="S302" s="156"/>
      <c r="U302" s="88"/>
      <c r="V302" s="157" t="n">
        <f aca="false">IF(B302=0,V301,IF(ISNONTEXT(B302)=TRUE(),INT(B302),INT(LEFT(B302,FIND(".",B302)-1))))</f>
        <v>3</v>
      </c>
      <c r="W302" s="157" t="str">
        <f aca="false">IF(W303=1,1,IF(B302&lt;&gt;0,1,IF(C302&lt;&gt;0,1,IF(D302&lt;&gt;0,1,IF(E302&lt;&gt;0,1,"")))))</f>
        <v/>
      </c>
      <c r="X302" s="157" t="str">
        <f aca="false">IF(V302=0," ",IF(V302&lt;&gt;V301,V302," "))</f>
        <v> </v>
      </c>
      <c r="Y302" s="180"/>
      <c r="Z302" s="75" t="n">
        <f aca="false">IF(V302&lt;&gt;X302,(IF(I302="",G302*INFORMAÇÕES!$U$113,IF(I302="R",G302,0))),0)</f>
        <v>0</v>
      </c>
      <c r="AA302" s="75" t="n">
        <f aca="false">IF(V302&lt;&gt;X302,(IF(I302="",G302*INFORMAÇÕES!$U$114,IF(I302="C",G302,0))),0)</f>
        <v>0</v>
      </c>
      <c r="AB302" s="75" t="n">
        <f aca="false">IF(V302&lt;&gt;X302,(IF(I302="",G302*INFORMAÇÕES!$U$115,IF(I302="CF",G302,0))),0)</f>
        <v>0</v>
      </c>
      <c r="AC302" s="75" t="n">
        <f aca="false">IF(V302&lt;&gt;X302,(IF(I302="",G302*INFORMAÇÕES!$U$116,IF(I302="O",G302,0))),0)</f>
        <v>0</v>
      </c>
      <c r="AD302" s="75" t="n">
        <f aca="false">IF(E302&lt;&gt;0,G302,0)</f>
        <v>0</v>
      </c>
    </row>
    <row r="303" s="174" customFormat="true" ht="14.25" hidden="false" customHeight="false" outlineLevel="0" collapsed="false">
      <c r="A303" s="159" t="n">
        <v>292</v>
      </c>
      <c r="B303" s="160" t="n">
        <f aca="false">M303</f>
        <v>0</v>
      </c>
      <c r="C303" s="161" t="n">
        <f aca="false">O303</f>
        <v>0</v>
      </c>
      <c r="D303" s="162" t="n">
        <f aca="false">P303</f>
        <v>0</v>
      </c>
      <c r="E303" s="163" t="n">
        <f aca="false">ROUND(Q303,2)</f>
        <v>0</v>
      </c>
      <c r="F303" s="163" t="n">
        <f aca="false">TRUNC((1+(IF(OR(H303=0,H303=""),'BDI REF.'!$K$5,CHOOSE(H303,'BDI REF.'!$K$5,'BDI REF.'!$K$6,'BDI REF.'!$K$7))))*R303,2)</f>
        <v>0</v>
      </c>
      <c r="G303" s="163" t="n">
        <f aca="false">IF(E303&lt;&gt;0,ROUND(E303*F303,2),IF(AD303=0,(SUMIF($V$12:$V$1011,B303,$AD$12:$AD$1011)),AD303))</f>
        <v>0</v>
      </c>
      <c r="H303" s="164"/>
      <c r="I303" s="165"/>
      <c r="J303" s="166" t="str">
        <f aca="false">IF(N303&lt;&gt;0,N303,"")</f>
        <v/>
      </c>
      <c r="K303" s="167"/>
      <c r="L303" s="168" t="str">
        <f aca="false">IF(B303&gt;0,"ok","ocultar")</f>
        <v>ocultar</v>
      </c>
      <c r="M303" s="182"/>
      <c r="N303" s="184"/>
      <c r="O303" s="177"/>
      <c r="P303" s="178"/>
      <c r="Q303" s="173"/>
      <c r="R303" s="179"/>
      <c r="S303" s="156"/>
      <c r="U303" s="88"/>
      <c r="V303" s="157" t="n">
        <f aca="false">IF(B303=0,V302,IF(ISNONTEXT(B303)=TRUE(),INT(B303),INT(LEFT(B303,FIND(".",B303)-1))))</f>
        <v>3</v>
      </c>
      <c r="W303" s="157" t="str">
        <f aca="false">IF(W304=1,1,IF(B303&lt;&gt;0,1,IF(C303&lt;&gt;0,1,IF(D303&lt;&gt;0,1,IF(E303&lt;&gt;0,1,"")))))</f>
        <v/>
      </c>
      <c r="X303" s="157" t="str">
        <f aca="false">IF(V303=0," ",IF(V303&lt;&gt;V302,V303," "))</f>
        <v> </v>
      </c>
      <c r="Y303" s="180"/>
      <c r="Z303" s="75" t="n">
        <f aca="false">IF(V303&lt;&gt;X303,(IF(I303="",G303*INFORMAÇÕES!$U$113,IF(I303="R",G303,0))),0)</f>
        <v>0</v>
      </c>
      <c r="AA303" s="75" t="n">
        <f aca="false">IF(V303&lt;&gt;X303,(IF(I303="",G303*INFORMAÇÕES!$U$114,IF(I303="C",G303,0))),0)</f>
        <v>0</v>
      </c>
      <c r="AB303" s="75" t="n">
        <f aca="false">IF(V303&lt;&gt;X303,(IF(I303="",G303*INFORMAÇÕES!$U$115,IF(I303="CF",G303,0))),0)</f>
        <v>0</v>
      </c>
      <c r="AC303" s="75" t="n">
        <f aca="false">IF(V303&lt;&gt;X303,(IF(I303="",G303*INFORMAÇÕES!$U$116,IF(I303="O",G303,0))),0)</f>
        <v>0</v>
      </c>
      <c r="AD303" s="75" t="n">
        <f aca="false">IF(E303&lt;&gt;0,G303,0)</f>
        <v>0</v>
      </c>
    </row>
    <row r="304" s="174" customFormat="true" ht="14.25" hidden="false" customHeight="false" outlineLevel="0" collapsed="false">
      <c r="A304" s="159" t="n">
        <v>293</v>
      </c>
      <c r="B304" s="160" t="n">
        <f aca="false">M304</f>
        <v>0</v>
      </c>
      <c r="C304" s="161" t="n">
        <f aca="false">O304</f>
        <v>0</v>
      </c>
      <c r="D304" s="162" t="n">
        <f aca="false">P304</f>
        <v>0</v>
      </c>
      <c r="E304" s="163" t="n">
        <f aca="false">ROUND(Q304,2)</f>
        <v>0</v>
      </c>
      <c r="F304" s="163" t="n">
        <f aca="false">TRUNC((1+(IF(OR(H304=0,H304=""),'BDI REF.'!$K$5,CHOOSE(H304,'BDI REF.'!$K$5,'BDI REF.'!$K$6,'BDI REF.'!$K$7))))*R304,2)</f>
        <v>0</v>
      </c>
      <c r="G304" s="163" t="n">
        <f aca="false">IF(E304&lt;&gt;0,ROUND(E304*F304,2),IF(AD304=0,(SUMIF($V$12:$V$1011,B304,$AD$12:$AD$1011)),AD304))</f>
        <v>0</v>
      </c>
      <c r="H304" s="164"/>
      <c r="I304" s="165"/>
      <c r="J304" s="166" t="str">
        <f aca="false">IF(N304&lt;&gt;0,N304,"")</f>
        <v/>
      </c>
      <c r="K304" s="167"/>
      <c r="L304" s="168" t="str">
        <f aca="false">IF(B304&gt;0,"ok","ocultar")</f>
        <v>ocultar</v>
      </c>
      <c r="M304" s="182"/>
      <c r="N304" s="184"/>
      <c r="O304" s="177"/>
      <c r="P304" s="178"/>
      <c r="Q304" s="173"/>
      <c r="R304" s="179"/>
      <c r="S304" s="156"/>
      <c r="U304" s="88"/>
      <c r="V304" s="157" t="n">
        <f aca="false">IF(B304=0,V303,IF(ISNONTEXT(B304)=TRUE(),INT(B304),INT(LEFT(B304,FIND(".",B304)-1))))</f>
        <v>3</v>
      </c>
      <c r="W304" s="157" t="str">
        <f aca="false">IF(W305=1,1,IF(B304&lt;&gt;0,1,IF(C304&lt;&gt;0,1,IF(D304&lt;&gt;0,1,IF(E304&lt;&gt;0,1,"")))))</f>
        <v/>
      </c>
      <c r="X304" s="157" t="str">
        <f aca="false">IF(V304=0," ",IF(V304&lt;&gt;V303,V304," "))</f>
        <v> </v>
      </c>
      <c r="Y304" s="180"/>
      <c r="Z304" s="75" t="n">
        <f aca="false">IF(V304&lt;&gt;X304,(IF(I304="",G304*INFORMAÇÕES!$U$113,IF(I304="R",G304,0))),0)</f>
        <v>0</v>
      </c>
      <c r="AA304" s="75" t="n">
        <f aca="false">IF(V304&lt;&gt;X304,(IF(I304="",G304*INFORMAÇÕES!$U$114,IF(I304="C",G304,0))),0)</f>
        <v>0</v>
      </c>
      <c r="AB304" s="75" t="n">
        <f aca="false">IF(V304&lt;&gt;X304,(IF(I304="",G304*INFORMAÇÕES!$U$115,IF(I304="CF",G304,0))),0)</f>
        <v>0</v>
      </c>
      <c r="AC304" s="75" t="n">
        <f aca="false">IF(V304&lt;&gt;X304,(IF(I304="",G304*INFORMAÇÕES!$U$116,IF(I304="O",G304,0))),0)</f>
        <v>0</v>
      </c>
      <c r="AD304" s="75" t="n">
        <f aca="false">IF(E304&lt;&gt;0,G304,0)</f>
        <v>0</v>
      </c>
    </row>
    <row r="305" s="174" customFormat="true" ht="14.25" hidden="false" customHeight="false" outlineLevel="0" collapsed="false">
      <c r="A305" s="159" t="n">
        <v>294</v>
      </c>
      <c r="B305" s="160" t="n">
        <f aca="false">M305</f>
        <v>0</v>
      </c>
      <c r="C305" s="161" t="n">
        <f aca="false">O305</f>
        <v>0</v>
      </c>
      <c r="D305" s="162" t="n">
        <f aca="false">P305</f>
        <v>0</v>
      </c>
      <c r="E305" s="163" t="n">
        <f aca="false">ROUND(Q305,2)</f>
        <v>0</v>
      </c>
      <c r="F305" s="163" t="n">
        <f aca="false">TRUNC((1+(IF(OR(H305=0,H305=""),'BDI REF.'!$K$5,CHOOSE(H305,'BDI REF.'!$K$5,'BDI REF.'!$K$6,'BDI REF.'!$K$7))))*R305,2)</f>
        <v>0</v>
      </c>
      <c r="G305" s="163" t="n">
        <f aca="false">IF(E305&lt;&gt;0,ROUND(E305*F305,2),IF(AD305=0,(SUMIF($V$12:$V$1011,B305,$AD$12:$AD$1011)),AD305))</f>
        <v>0</v>
      </c>
      <c r="H305" s="164"/>
      <c r="I305" s="165"/>
      <c r="J305" s="166" t="str">
        <f aca="false">IF(N305&lt;&gt;0,N305,"")</f>
        <v/>
      </c>
      <c r="K305" s="167"/>
      <c r="L305" s="168" t="str">
        <f aca="false">IF(B305&gt;0,"ok","ocultar")</f>
        <v>ocultar</v>
      </c>
      <c r="M305" s="182"/>
      <c r="N305" s="184"/>
      <c r="O305" s="177"/>
      <c r="P305" s="178"/>
      <c r="Q305" s="173"/>
      <c r="R305" s="179"/>
      <c r="S305" s="156"/>
      <c r="U305" s="88"/>
      <c r="V305" s="157" t="n">
        <f aca="false">IF(B305=0,V304,IF(ISNONTEXT(B305)=TRUE(),INT(B305),INT(LEFT(B305,FIND(".",B305)-1))))</f>
        <v>3</v>
      </c>
      <c r="W305" s="157" t="str">
        <f aca="false">IF(W306=1,1,IF(B305&lt;&gt;0,1,IF(C305&lt;&gt;0,1,IF(D305&lt;&gt;0,1,IF(E305&lt;&gt;0,1,"")))))</f>
        <v/>
      </c>
      <c r="X305" s="157" t="str">
        <f aca="false">IF(V305=0," ",IF(V305&lt;&gt;V304,V305," "))</f>
        <v> </v>
      </c>
      <c r="Y305" s="180"/>
      <c r="Z305" s="75" t="n">
        <f aca="false">IF(V305&lt;&gt;X305,(IF(I305="",G305*INFORMAÇÕES!$U$113,IF(I305="R",G305,0))),0)</f>
        <v>0</v>
      </c>
      <c r="AA305" s="75" t="n">
        <f aca="false">IF(V305&lt;&gt;X305,(IF(I305="",G305*INFORMAÇÕES!$U$114,IF(I305="C",G305,0))),0)</f>
        <v>0</v>
      </c>
      <c r="AB305" s="75" t="n">
        <f aca="false">IF(V305&lt;&gt;X305,(IF(I305="",G305*INFORMAÇÕES!$U$115,IF(I305="CF",G305,0))),0)</f>
        <v>0</v>
      </c>
      <c r="AC305" s="75" t="n">
        <f aca="false">IF(V305&lt;&gt;X305,(IF(I305="",G305*INFORMAÇÕES!$U$116,IF(I305="O",G305,0))),0)</f>
        <v>0</v>
      </c>
      <c r="AD305" s="75" t="n">
        <f aca="false">IF(E305&lt;&gt;0,G305,0)</f>
        <v>0</v>
      </c>
    </row>
    <row r="306" s="174" customFormat="true" ht="14.25" hidden="false" customHeight="false" outlineLevel="0" collapsed="false">
      <c r="A306" s="159" t="n">
        <v>295</v>
      </c>
      <c r="B306" s="160" t="n">
        <f aca="false">M306</f>
        <v>0</v>
      </c>
      <c r="C306" s="161" t="n">
        <f aca="false">O306</f>
        <v>0</v>
      </c>
      <c r="D306" s="162" t="n">
        <f aca="false">P306</f>
        <v>0</v>
      </c>
      <c r="E306" s="163" t="n">
        <f aca="false">ROUND(Q306,2)</f>
        <v>0</v>
      </c>
      <c r="F306" s="163" t="n">
        <f aca="false">TRUNC((1+(IF(OR(H306=0,H306=""),'BDI REF.'!$K$5,CHOOSE(H306,'BDI REF.'!$K$5,'BDI REF.'!$K$6,'BDI REF.'!$K$7))))*R306,2)</f>
        <v>0</v>
      </c>
      <c r="G306" s="163" t="n">
        <f aca="false">IF(E306&lt;&gt;0,ROUND(E306*F306,2),IF(AD306=0,(SUMIF($V$12:$V$1011,B306,$AD$12:$AD$1011)),AD306))</f>
        <v>0</v>
      </c>
      <c r="H306" s="164"/>
      <c r="I306" s="165"/>
      <c r="J306" s="166" t="str">
        <f aca="false">IF(N306&lt;&gt;0,N306,"")</f>
        <v/>
      </c>
      <c r="K306" s="167"/>
      <c r="L306" s="168" t="str">
        <f aca="false">IF(B306&gt;0,"ok","ocultar")</f>
        <v>ocultar</v>
      </c>
      <c r="M306" s="182"/>
      <c r="N306" s="184"/>
      <c r="O306" s="177"/>
      <c r="P306" s="178"/>
      <c r="Q306" s="173"/>
      <c r="R306" s="179"/>
      <c r="S306" s="156"/>
      <c r="U306" s="88"/>
      <c r="V306" s="157" t="n">
        <f aca="false">IF(B306=0,V305,IF(ISNONTEXT(B306)=TRUE(),INT(B306),INT(LEFT(B306,FIND(".",B306)-1))))</f>
        <v>3</v>
      </c>
      <c r="W306" s="157" t="str">
        <f aca="false">IF(W307=1,1,IF(B306&lt;&gt;0,1,IF(C306&lt;&gt;0,1,IF(D306&lt;&gt;0,1,IF(E306&lt;&gt;0,1,"")))))</f>
        <v/>
      </c>
      <c r="X306" s="157" t="str">
        <f aca="false">IF(V306=0," ",IF(V306&lt;&gt;V305,V306," "))</f>
        <v> </v>
      </c>
      <c r="Y306" s="180"/>
      <c r="Z306" s="75" t="n">
        <f aca="false">IF(V306&lt;&gt;X306,(IF(I306="",G306*INFORMAÇÕES!$U$113,IF(I306="R",G306,0))),0)</f>
        <v>0</v>
      </c>
      <c r="AA306" s="75" t="n">
        <f aca="false">IF(V306&lt;&gt;X306,(IF(I306="",G306*INFORMAÇÕES!$U$114,IF(I306="C",G306,0))),0)</f>
        <v>0</v>
      </c>
      <c r="AB306" s="75" t="n">
        <f aca="false">IF(V306&lt;&gt;X306,(IF(I306="",G306*INFORMAÇÕES!$U$115,IF(I306="CF",G306,0))),0)</f>
        <v>0</v>
      </c>
      <c r="AC306" s="75" t="n">
        <f aca="false">IF(V306&lt;&gt;X306,(IF(I306="",G306*INFORMAÇÕES!$U$116,IF(I306="O",G306,0))),0)</f>
        <v>0</v>
      </c>
      <c r="AD306" s="75" t="n">
        <f aca="false">IF(E306&lt;&gt;0,G306,0)</f>
        <v>0</v>
      </c>
    </row>
    <row r="307" s="174" customFormat="true" ht="14.25" hidden="false" customHeight="false" outlineLevel="0" collapsed="false">
      <c r="A307" s="159" t="n">
        <v>296</v>
      </c>
      <c r="B307" s="160" t="n">
        <f aca="false">M307</f>
        <v>0</v>
      </c>
      <c r="C307" s="161" t="n">
        <f aca="false">O307</f>
        <v>0</v>
      </c>
      <c r="D307" s="162" t="n">
        <f aca="false">P307</f>
        <v>0</v>
      </c>
      <c r="E307" s="163" t="n">
        <f aca="false">ROUND(Q307,2)</f>
        <v>0</v>
      </c>
      <c r="F307" s="163" t="n">
        <f aca="false">TRUNC((1+(IF(OR(H307=0,H307=""),'BDI REF.'!$K$5,CHOOSE(H307,'BDI REF.'!$K$5,'BDI REF.'!$K$6,'BDI REF.'!$K$7))))*R307,2)</f>
        <v>0</v>
      </c>
      <c r="G307" s="163" t="n">
        <f aca="false">IF(E307&lt;&gt;0,ROUND(E307*F307,2),IF(AD307=0,(SUMIF($V$12:$V$1011,B307,$AD$12:$AD$1011)),AD307))</f>
        <v>0</v>
      </c>
      <c r="H307" s="164"/>
      <c r="I307" s="165"/>
      <c r="J307" s="166" t="str">
        <f aca="false">IF(N307&lt;&gt;0,N307,"")</f>
        <v/>
      </c>
      <c r="K307" s="167"/>
      <c r="L307" s="168" t="str">
        <f aca="false">IF(B307&gt;0,"ok","ocultar")</f>
        <v>ocultar</v>
      </c>
      <c r="M307" s="182"/>
      <c r="N307" s="184"/>
      <c r="O307" s="177"/>
      <c r="P307" s="178"/>
      <c r="Q307" s="173"/>
      <c r="R307" s="179"/>
      <c r="S307" s="156"/>
      <c r="U307" s="88"/>
      <c r="V307" s="157" t="n">
        <f aca="false">IF(B307=0,V306,IF(ISNONTEXT(B307)=TRUE(),INT(B307),INT(LEFT(B307,FIND(".",B307)-1))))</f>
        <v>3</v>
      </c>
      <c r="W307" s="157" t="str">
        <f aca="false">IF(W308=1,1,IF(B307&lt;&gt;0,1,IF(C307&lt;&gt;0,1,IF(D307&lt;&gt;0,1,IF(E307&lt;&gt;0,1,"")))))</f>
        <v/>
      </c>
      <c r="X307" s="157" t="str">
        <f aca="false">IF(V307=0," ",IF(V307&lt;&gt;V306,V307," "))</f>
        <v> </v>
      </c>
      <c r="Y307" s="180"/>
      <c r="Z307" s="75" t="n">
        <f aca="false">IF(V307&lt;&gt;X307,(IF(I307="",G307*INFORMAÇÕES!$U$113,IF(I307="R",G307,0))),0)</f>
        <v>0</v>
      </c>
      <c r="AA307" s="75" t="n">
        <f aca="false">IF(V307&lt;&gt;X307,(IF(I307="",G307*INFORMAÇÕES!$U$114,IF(I307="C",G307,0))),0)</f>
        <v>0</v>
      </c>
      <c r="AB307" s="75" t="n">
        <f aca="false">IF(V307&lt;&gt;X307,(IF(I307="",G307*INFORMAÇÕES!$U$115,IF(I307="CF",G307,0))),0)</f>
        <v>0</v>
      </c>
      <c r="AC307" s="75" t="n">
        <f aca="false">IF(V307&lt;&gt;X307,(IF(I307="",G307*INFORMAÇÕES!$U$116,IF(I307="O",G307,0))),0)</f>
        <v>0</v>
      </c>
      <c r="AD307" s="75" t="n">
        <f aca="false">IF(E307&lt;&gt;0,G307,0)</f>
        <v>0</v>
      </c>
    </row>
    <row r="308" s="174" customFormat="true" ht="14.25" hidden="false" customHeight="false" outlineLevel="0" collapsed="false">
      <c r="A308" s="159" t="n">
        <v>297</v>
      </c>
      <c r="B308" s="160" t="n">
        <f aca="false">M308</f>
        <v>0</v>
      </c>
      <c r="C308" s="161" t="n">
        <f aca="false">O308</f>
        <v>0</v>
      </c>
      <c r="D308" s="162" t="n">
        <f aca="false">P308</f>
        <v>0</v>
      </c>
      <c r="E308" s="163" t="n">
        <f aca="false">ROUND(Q308,2)</f>
        <v>0</v>
      </c>
      <c r="F308" s="163" t="n">
        <f aca="false">TRUNC((1+(IF(OR(H308=0,H308=""),'BDI REF.'!$K$5,CHOOSE(H308,'BDI REF.'!$K$5,'BDI REF.'!$K$6,'BDI REF.'!$K$7))))*R308,2)</f>
        <v>0</v>
      </c>
      <c r="G308" s="163" t="n">
        <f aca="false">IF(E308&lt;&gt;0,ROUND(E308*F308,2),IF(AD308=0,(SUMIF($V$12:$V$1011,B308,$AD$12:$AD$1011)),AD308))</f>
        <v>0</v>
      </c>
      <c r="H308" s="164"/>
      <c r="I308" s="165"/>
      <c r="J308" s="166" t="str">
        <f aca="false">IF(N308&lt;&gt;0,N308,"")</f>
        <v/>
      </c>
      <c r="K308" s="167"/>
      <c r="L308" s="168" t="str">
        <f aca="false">IF(B308&gt;0,"ok","ocultar")</f>
        <v>ocultar</v>
      </c>
      <c r="M308" s="182"/>
      <c r="N308" s="184"/>
      <c r="O308" s="177"/>
      <c r="P308" s="178"/>
      <c r="Q308" s="173"/>
      <c r="R308" s="179"/>
      <c r="S308" s="156"/>
      <c r="U308" s="88"/>
      <c r="V308" s="157" t="n">
        <f aca="false">IF(B308=0,V307,IF(ISNONTEXT(B308)=TRUE(),INT(B308),INT(LEFT(B308,FIND(".",B308)-1))))</f>
        <v>3</v>
      </c>
      <c r="W308" s="157" t="str">
        <f aca="false">IF(W309=1,1,IF(B308&lt;&gt;0,1,IF(C308&lt;&gt;0,1,IF(D308&lt;&gt;0,1,IF(E308&lt;&gt;0,1,"")))))</f>
        <v/>
      </c>
      <c r="X308" s="157" t="str">
        <f aca="false">IF(V308=0," ",IF(V308&lt;&gt;V307,V308," "))</f>
        <v> </v>
      </c>
      <c r="Y308" s="180"/>
      <c r="Z308" s="75" t="n">
        <f aca="false">IF(V308&lt;&gt;X308,(IF(I308="",G308*INFORMAÇÕES!$U$113,IF(I308="R",G308,0))),0)</f>
        <v>0</v>
      </c>
      <c r="AA308" s="75" t="n">
        <f aca="false">IF(V308&lt;&gt;X308,(IF(I308="",G308*INFORMAÇÕES!$U$114,IF(I308="C",G308,0))),0)</f>
        <v>0</v>
      </c>
      <c r="AB308" s="75" t="n">
        <f aca="false">IF(V308&lt;&gt;X308,(IF(I308="",G308*INFORMAÇÕES!$U$115,IF(I308="CF",G308,0))),0)</f>
        <v>0</v>
      </c>
      <c r="AC308" s="75" t="n">
        <f aca="false">IF(V308&lt;&gt;X308,(IF(I308="",G308*INFORMAÇÕES!$U$116,IF(I308="O",G308,0))),0)</f>
        <v>0</v>
      </c>
      <c r="AD308" s="75" t="n">
        <f aca="false">IF(E308&lt;&gt;0,G308,0)</f>
        <v>0</v>
      </c>
    </row>
    <row r="309" s="174" customFormat="true" ht="14.25" hidden="false" customHeight="false" outlineLevel="0" collapsed="false">
      <c r="A309" s="159" t="n">
        <v>298</v>
      </c>
      <c r="B309" s="160" t="n">
        <f aca="false">M309</f>
        <v>0</v>
      </c>
      <c r="C309" s="161" t="n">
        <f aca="false">O309</f>
        <v>0</v>
      </c>
      <c r="D309" s="162" t="n">
        <f aca="false">P309</f>
        <v>0</v>
      </c>
      <c r="E309" s="163" t="n">
        <f aca="false">ROUND(Q309,2)</f>
        <v>0</v>
      </c>
      <c r="F309" s="163" t="n">
        <f aca="false">TRUNC((1+(IF(OR(H309=0,H309=""),'BDI REF.'!$K$5,CHOOSE(H309,'BDI REF.'!$K$5,'BDI REF.'!$K$6,'BDI REF.'!$K$7))))*R309,2)</f>
        <v>0</v>
      </c>
      <c r="G309" s="163" t="n">
        <f aca="false">IF(E309&lt;&gt;0,ROUND(E309*F309,2),IF(AD309=0,(SUMIF($V$12:$V$1011,B309,$AD$12:$AD$1011)),AD309))</f>
        <v>0</v>
      </c>
      <c r="H309" s="164"/>
      <c r="I309" s="165"/>
      <c r="J309" s="166" t="str">
        <f aca="false">IF(N309&lt;&gt;0,N309,"")</f>
        <v/>
      </c>
      <c r="K309" s="167"/>
      <c r="L309" s="168" t="str">
        <f aca="false">IF(B309&gt;0,"ok","ocultar")</f>
        <v>ocultar</v>
      </c>
      <c r="M309" s="182"/>
      <c r="N309" s="184"/>
      <c r="O309" s="177"/>
      <c r="P309" s="178"/>
      <c r="Q309" s="173"/>
      <c r="R309" s="179"/>
      <c r="S309" s="156"/>
      <c r="U309" s="88"/>
      <c r="V309" s="157" t="n">
        <f aca="false">IF(B309=0,V308,IF(ISNONTEXT(B309)=TRUE(),INT(B309),INT(LEFT(B309,FIND(".",B309)-1))))</f>
        <v>3</v>
      </c>
      <c r="W309" s="157" t="str">
        <f aca="false">IF(W310=1,1,IF(B309&lt;&gt;0,1,IF(C309&lt;&gt;0,1,IF(D309&lt;&gt;0,1,IF(E309&lt;&gt;0,1,"")))))</f>
        <v/>
      </c>
      <c r="X309" s="157" t="str">
        <f aca="false">IF(V309=0," ",IF(V309&lt;&gt;V308,V309," "))</f>
        <v> </v>
      </c>
      <c r="Y309" s="180"/>
      <c r="Z309" s="75" t="n">
        <f aca="false">IF(V309&lt;&gt;X309,(IF(I309="",G309*INFORMAÇÕES!$U$113,IF(I309="R",G309,0))),0)</f>
        <v>0</v>
      </c>
      <c r="AA309" s="75" t="n">
        <f aca="false">IF(V309&lt;&gt;X309,(IF(I309="",G309*INFORMAÇÕES!$U$114,IF(I309="C",G309,0))),0)</f>
        <v>0</v>
      </c>
      <c r="AB309" s="75" t="n">
        <f aca="false">IF(V309&lt;&gt;X309,(IF(I309="",G309*INFORMAÇÕES!$U$115,IF(I309="CF",G309,0))),0)</f>
        <v>0</v>
      </c>
      <c r="AC309" s="75" t="n">
        <f aca="false">IF(V309&lt;&gt;X309,(IF(I309="",G309*INFORMAÇÕES!$U$116,IF(I309="O",G309,0))),0)</f>
        <v>0</v>
      </c>
      <c r="AD309" s="75" t="n">
        <f aca="false">IF(E309&lt;&gt;0,G309,0)</f>
        <v>0</v>
      </c>
    </row>
    <row r="310" s="174" customFormat="true" ht="14.25" hidden="false" customHeight="false" outlineLevel="0" collapsed="false">
      <c r="A310" s="159" t="n">
        <v>299</v>
      </c>
      <c r="B310" s="160" t="n">
        <f aca="false">M310</f>
        <v>0</v>
      </c>
      <c r="C310" s="161" t="n">
        <f aca="false">O310</f>
        <v>0</v>
      </c>
      <c r="D310" s="162" t="n">
        <f aca="false">P310</f>
        <v>0</v>
      </c>
      <c r="E310" s="163" t="n">
        <f aca="false">ROUND(Q310,2)</f>
        <v>0</v>
      </c>
      <c r="F310" s="163" t="n">
        <f aca="false">TRUNC((1+(IF(OR(H310=0,H310=""),'BDI REF.'!$K$5,CHOOSE(H310,'BDI REF.'!$K$5,'BDI REF.'!$K$6,'BDI REF.'!$K$7))))*R310,2)</f>
        <v>0</v>
      </c>
      <c r="G310" s="163" t="n">
        <f aca="false">IF(E310&lt;&gt;0,ROUND(E310*F310,2),IF(AD310=0,(SUMIF($V$12:$V$1011,B310,$AD$12:$AD$1011)),AD310))</f>
        <v>0</v>
      </c>
      <c r="H310" s="164"/>
      <c r="I310" s="165"/>
      <c r="J310" s="166" t="str">
        <f aca="false">IF(N310&lt;&gt;0,N310,"")</f>
        <v/>
      </c>
      <c r="K310" s="167"/>
      <c r="L310" s="168" t="str">
        <f aca="false">IF(B310&gt;0,"ok","ocultar")</f>
        <v>ocultar</v>
      </c>
      <c r="M310" s="182"/>
      <c r="N310" s="184"/>
      <c r="O310" s="177"/>
      <c r="P310" s="178"/>
      <c r="Q310" s="173"/>
      <c r="R310" s="179"/>
      <c r="S310" s="156"/>
      <c r="U310" s="88"/>
      <c r="V310" s="157" t="n">
        <f aca="false">IF(B310=0,V309,IF(ISNONTEXT(B310)=TRUE(),INT(B310),INT(LEFT(B310,FIND(".",B310)-1))))</f>
        <v>3</v>
      </c>
      <c r="W310" s="157" t="str">
        <f aca="false">IF(W311=1,1,IF(B310&lt;&gt;0,1,IF(C310&lt;&gt;0,1,IF(D310&lt;&gt;0,1,IF(E310&lt;&gt;0,1,"")))))</f>
        <v/>
      </c>
      <c r="X310" s="157" t="str">
        <f aca="false">IF(V310=0," ",IF(V310&lt;&gt;V309,V310," "))</f>
        <v> </v>
      </c>
      <c r="Y310" s="180"/>
      <c r="Z310" s="75" t="n">
        <f aca="false">IF(V310&lt;&gt;X310,(IF(I310="",G310*INFORMAÇÕES!$U$113,IF(I310="R",G310,0))),0)</f>
        <v>0</v>
      </c>
      <c r="AA310" s="75" t="n">
        <f aca="false">IF(V310&lt;&gt;X310,(IF(I310="",G310*INFORMAÇÕES!$U$114,IF(I310="C",G310,0))),0)</f>
        <v>0</v>
      </c>
      <c r="AB310" s="75" t="n">
        <f aca="false">IF(V310&lt;&gt;X310,(IF(I310="",G310*INFORMAÇÕES!$U$115,IF(I310="CF",G310,0))),0)</f>
        <v>0</v>
      </c>
      <c r="AC310" s="75" t="n">
        <f aca="false">IF(V310&lt;&gt;X310,(IF(I310="",G310*INFORMAÇÕES!$U$116,IF(I310="O",G310,0))),0)</f>
        <v>0</v>
      </c>
      <c r="AD310" s="75" t="n">
        <f aca="false">IF(E310&lt;&gt;0,G310,0)</f>
        <v>0</v>
      </c>
    </row>
    <row r="311" s="174" customFormat="true" ht="14.25" hidden="false" customHeight="false" outlineLevel="0" collapsed="false">
      <c r="A311" s="159" t="n">
        <v>300</v>
      </c>
      <c r="B311" s="160" t="n">
        <f aca="false">M311</f>
        <v>0</v>
      </c>
      <c r="C311" s="161" t="n">
        <f aca="false">O311</f>
        <v>0</v>
      </c>
      <c r="D311" s="162" t="n">
        <f aca="false">P311</f>
        <v>0</v>
      </c>
      <c r="E311" s="163" t="n">
        <f aca="false">ROUND(Q311,2)</f>
        <v>0</v>
      </c>
      <c r="F311" s="163" t="n">
        <f aca="false">TRUNC((1+(IF(OR(H311=0,H311=""),'BDI REF.'!$K$5,CHOOSE(H311,'BDI REF.'!$K$5,'BDI REF.'!$K$6,'BDI REF.'!$K$7))))*R311,2)</f>
        <v>0</v>
      </c>
      <c r="G311" s="163" t="n">
        <f aca="false">IF(E311&lt;&gt;0,ROUND(E311*F311,2),IF(AD311=0,(SUMIF($V$12:$V$1011,B311,$AD$12:$AD$1011)),AD311))</f>
        <v>0</v>
      </c>
      <c r="H311" s="164"/>
      <c r="I311" s="165"/>
      <c r="J311" s="166" t="str">
        <f aca="false">IF(N311&lt;&gt;0,N311,"")</f>
        <v/>
      </c>
      <c r="K311" s="167"/>
      <c r="L311" s="168" t="str">
        <f aca="false">IF(B311&gt;0,"ok","ocultar")</f>
        <v>ocultar</v>
      </c>
      <c r="M311" s="182"/>
      <c r="N311" s="184"/>
      <c r="O311" s="177"/>
      <c r="P311" s="178"/>
      <c r="Q311" s="173"/>
      <c r="R311" s="179"/>
      <c r="S311" s="156"/>
      <c r="U311" s="88"/>
      <c r="V311" s="157" t="n">
        <f aca="false">IF(B311=0,V310,IF(ISNONTEXT(B311)=TRUE(),INT(B311),INT(LEFT(B311,FIND(".",B311)-1))))</f>
        <v>3</v>
      </c>
      <c r="W311" s="157" t="str">
        <f aca="false">IF(W312=1,1,IF(B311&lt;&gt;0,1,IF(C311&lt;&gt;0,1,IF(D311&lt;&gt;0,1,IF(E311&lt;&gt;0,1,"")))))</f>
        <v/>
      </c>
      <c r="X311" s="157" t="str">
        <f aca="false">IF(V311=0," ",IF(V311&lt;&gt;V310,V311," "))</f>
        <v> </v>
      </c>
      <c r="Y311" s="180"/>
      <c r="Z311" s="75" t="n">
        <f aca="false">IF(V311&lt;&gt;X311,(IF(I311="",G311*INFORMAÇÕES!$U$113,IF(I311="R",G311,0))),0)</f>
        <v>0</v>
      </c>
      <c r="AA311" s="75" t="n">
        <f aca="false">IF(V311&lt;&gt;X311,(IF(I311="",G311*INFORMAÇÕES!$U$114,IF(I311="C",G311,0))),0)</f>
        <v>0</v>
      </c>
      <c r="AB311" s="75" t="n">
        <f aca="false">IF(V311&lt;&gt;X311,(IF(I311="",G311*INFORMAÇÕES!$U$115,IF(I311="CF",G311,0))),0)</f>
        <v>0</v>
      </c>
      <c r="AC311" s="75" t="n">
        <f aca="false">IF(V311&lt;&gt;X311,(IF(I311="",G311*INFORMAÇÕES!$U$116,IF(I311="O",G311,0))),0)</f>
        <v>0</v>
      </c>
      <c r="AD311" s="75" t="n">
        <f aca="false">IF(E311&lt;&gt;0,G311,0)</f>
        <v>0</v>
      </c>
    </row>
    <row r="312" s="174" customFormat="true" ht="14.25" hidden="false" customHeight="false" outlineLevel="0" collapsed="false">
      <c r="A312" s="159" t="n">
        <v>301</v>
      </c>
      <c r="B312" s="160" t="n">
        <f aca="false">M312</f>
        <v>0</v>
      </c>
      <c r="C312" s="161" t="n">
        <f aca="false">O312</f>
        <v>0</v>
      </c>
      <c r="D312" s="162" t="n">
        <f aca="false">P312</f>
        <v>0</v>
      </c>
      <c r="E312" s="163" t="n">
        <f aca="false">ROUND(Q312,2)</f>
        <v>0</v>
      </c>
      <c r="F312" s="163" t="n">
        <f aca="false">TRUNC((1+(IF(OR(H312=0,H312=""),'BDI REF.'!$K$5,CHOOSE(H312,'BDI REF.'!$K$5,'BDI REF.'!$K$6,'BDI REF.'!$K$7))))*R312,2)</f>
        <v>0</v>
      </c>
      <c r="G312" s="163" t="n">
        <f aca="false">IF(E312&lt;&gt;0,ROUND(E312*F312,2),IF(AD312=0,(SUMIF($V$12:$V$1011,B312,$AD$12:$AD$1011)),AD312))</f>
        <v>0</v>
      </c>
      <c r="H312" s="164"/>
      <c r="I312" s="165"/>
      <c r="J312" s="166" t="str">
        <f aca="false">IF(N312&lt;&gt;0,N312,"")</f>
        <v/>
      </c>
      <c r="K312" s="167"/>
      <c r="L312" s="168" t="str">
        <f aca="false">IF(B312&gt;0,"ok","ocultar")</f>
        <v>ocultar</v>
      </c>
      <c r="M312" s="182"/>
      <c r="N312" s="184"/>
      <c r="O312" s="177"/>
      <c r="P312" s="178"/>
      <c r="Q312" s="173"/>
      <c r="R312" s="179"/>
      <c r="S312" s="156"/>
      <c r="U312" s="88"/>
      <c r="V312" s="157" t="n">
        <f aca="false">IF(B312=0,V311,IF(ISNONTEXT(B312)=TRUE(),INT(B312),INT(LEFT(B312,FIND(".",B312)-1))))</f>
        <v>3</v>
      </c>
      <c r="W312" s="157" t="str">
        <f aca="false">IF(W313=1,1,IF(B312&lt;&gt;0,1,IF(C312&lt;&gt;0,1,IF(D312&lt;&gt;0,1,IF(E312&lt;&gt;0,1,"")))))</f>
        <v/>
      </c>
      <c r="X312" s="157" t="str">
        <f aca="false">IF(V312=0," ",IF(V312&lt;&gt;V311,V312," "))</f>
        <v> </v>
      </c>
      <c r="Y312" s="180"/>
      <c r="Z312" s="75" t="n">
        <f aca="false">IF(V312&lt;&gt;X312,(IF(I312="",G312*INFORMAÇÕES!$U$113,IF(I312="R",G312,0))),0)</f>
        <v>0</v>
      </c>
      <c r="AA312" s="75" t="n">
        <f aca="false">IF(V312&lt;&gt;X312,(IF(I312="",G312*INFORMAÇÕES!$U$114,IF(I312="C",G312,0))),0)</f>
        <v>0</v>
      </c>
      <c r="AB312" s="75" t="n">
        <f aca="false">IF(V312&lt;&gt;X312,(IF(I312="",G312*INFORMAÇÕES!$U$115,IF(I312="CF",G312,0))),0)</f>
        <v>0</v>
      </c>
      <c r="AC312" s="75" t="n">
        <f aca="false">IF(V312&lt;&gt;X312,(IF(I312="",G312*INFORMAÇÕES!$U$116,IF(I312="O",G312,0))),0)</f>
        <v>0</v>
      </c>
      <c r="AD312" s="75" t="n">
        <f aca="false">IF(E312&lt;&gt;0,G312,0)</f>
        <v>0</v>
      </c>
    </row>
    <row r="313" s="174" customFormat="true" ht="14.25" hidden="false" customHeight="false" outlineLevel="0" collapsed="false">
      <c r="A313" s="159" t="n">
        <v>302</v>
      </c>
      <c r="B313" s="160" t="n">
        <f aca="false">M313</f>
        <v>0</v>
      </c>
      <c r="C313" s="161" t="n">
        <f aca="false">O313</f>
        <v>0</v>
      </c>
      <c r="D313" s="162" t="n">
        <f aca="false">P313</f>
        <v>0</v>
      </c>
      <c r="E313" s="163" t="n">
        <f aca="false">ROUND(Q313,2)</f>
        <v>0</v>
      </c>
      <c r="F313" s="163" t="n">
        <f aca="false">TRUNC((1+(IF(OR(H313=0,H313=""),'BDI REF.'!$K$5,CHOOSE(H313,'BDI REF.'!$K$5,'BDI REF.'!$K$6,'BDI REF.'!$K$7))))*R313,2)</f>
        <v>0</v>
      </c>
      <c r="G313" s="163" t="n">
        <f aca="false">IF(E313&lt;&gt;0,ROUND(E313*F313,2),IF(AD313=0,(SUMIF($V$12:$V$1011,B313,$AD$12:$AD$1011)),AD313))</f>
        <v>0</v>
      </c>
      <c r="H313" s="164"/>
      <c r="I313" s="165"/>
      <c r="J313" s="166" t="str">
        <f aca="false">IF(N313&lt;&gt;0,N313,"")</f>
        <v/>
      </c>
      <c r="K313" s="167"/>
      <c r="L313" s="168" t="str">
        <f aca="false">IF(B313&gt;0,"ok","ocultar")</f>
        <v>ocultar</v>
      </c>
      <c r="M313" s="182"/>
      <c r="N313" s="184"/>
      <c r="O313" s="177"/>
      <c r="P313" s="178"/>
      <c r="Q313" s="173"/>
      <c r="R313" s="179"/>
      <c r="S313" s="156"/>
      <c r="U313" s="88"/>
      <c r="V313" s="157" t="n">
        <f aca="false">IF(B313=0,V312,IF(ISNONTEXT(B313)=TRUE(),INT(B313),INT(LEFT(B313,FIND(".",B313)-1))))</f>
        <v>3</v>
      </c>
      <c r="W313" s="157" t="str">
        <f aca="false">IF(W314=1,1,IF(B313&lt;&gt;0,1,IF(C313&lt;&gt;0,1,IF(D313&lt;&gt;0,1,IF(E313&lt;&gt;0,1,"")))))</f>
        <v/>
      </c>
      <c r="X313" s="157" t="str">
        <f aca="false">IF(V313=0," ",IF(V313&lt;&gt;V312,V313," "))</f>
        <v> </v>
      </c>
      <c r="Y313" s="180"/>
      <c r="Z313" s="75" t="n">
        <f aca="false">IF(V313&lt;&gt;X313,(IF(I313="",G313*INFORMAÇÕES!$U$113,IF(I313="R",G313,0))),0)</f>
        <v>0</v>
      </c>
      <c r="AA313" s="75" t="n">
        <f aca="false">IF(V313&lt;&gt;X313,(IF(I313="",G313*INFORMAÇÕES!$U$114,IF(I313="C",G313,0))),0)</f>
        <v>0</v>
      </c>
      <c r="AB313" s="75" t="n">
        <f aca="false">IF(V313&lt;&gt;X313,(IF(I313="",G313*INFORMAÇÕES!$U$115,IF(I313="CF",G313,0))),0)</f>
        <v>0</v>
      </c>
      <c r="AC313" s="75" t="n">
        <f aca="false">IF(V313&lt;&gt;X313,(IF(I313="",G313*INFORMAÇÕES!$U$116,IF(I313="O",G313,0))),0)</f>
        <v>0</v>
      </c>
      <c r="AD313" s="75" t="n">
        <f aca="false">IF(E313&lt;&gt;0,G313,0)</f>
        <v>0</v>
      </c>
    </row>
    <row r="314" s="174" customFormat="true" ht="14.25" hidden="false" customHeight="false" outlineLevel="0" collapsed="false">
      <c r="A314" s="159" t="n">
        <v>303</v>
      </c>
      <c r="B314" s="160" t="n">
        <f aca="false">M314</f>
        <v>0</v>
      </c>
      <c r="C314" s="161" t="n">
        <f aca="false">O314</f>
        <v>0</v>
      </c>
      <c r="D314" s="162" t="n">
        <f aca="false">P314</f>
        <v>0</v>
      </c>
      <c r="E314" s="163" t="n">
        <f aca="false">ROUND(Q314,2)</f>
        <v>0</v>
      </c>
      <c r="F314" s="163" t="n">
        <f aca="false">TRUNC((1+(IF(OR(H314=0,H314=""),'BDI REF.'!$K$5,CHOOSE(H314,'BDI REF.'!$K$5,'BDI REF.'!$K$6,'BDI REF.'!$K$7))))*R314,2)</f>
        <v>0</v>
      </c>
      <c r="G314" s="163" t="n">
        <f aca="false">IF(E314&lt;&gt;0,ROUND(E314*F314,2),IF(AD314=0,(SUMIF($V$12:$V$1011,B314,$AD$12:$AD$1011)),AD314))</f>
        <v>0</v>
      </c>
      <c r="H314" s="164"/>
      <c r="I314" s="165"/>
      <c r="J314" s="166" t="str">
        <f aca="false">IF(N314&lt;&gt;0,N314,"")</f>
        <v/>
      </c>
      <c r="K314" s="167"/>
      <c r="L314" s="168" t="str">
        <f aca="false">IF(B314&gt;0,"ok","ocultar")</f>
        <v>ocultar</v>
      </c>
      <c r="M314" s="182"/>
      <c r="N314" s="184"/>
      <c r="O314" s="177"/>
      <c r="P314" s="178"/>
      <c r="Q314" s="173"/>
      <c r="R314" s="179"/>
      <c r="S314" s="156"/>
      <c r="U314" s="88"/>
      <c r="V314" s="157" t="n">
        <f aca="false">IF(B314=0,V313,IF(ISNONTEXT(B314)=TRUE(),INT(B314),INT(LEFT(B314,FIND(".",B314)-1))))</f>
        <v>3</v>
      </c>
      <c r="W314" s="157" t="str">
        <f aca="false">IF(W315=1,1,IF(B314&lt;&gt;0,1,IF(C314&lt;&gt;0,1,IF(D314&lt;&gt;0,1,IF(E314&lt;&gt;0,1,"")))))</f>
        <v/>
      </c>
      <c r="X314" s="157" t="str">
        <f aca="false">IF(V314=0," ",IF(V314&lt;&gt;V313,V314," "))</f>
        <v> </v>
      </c>
      <c r="Y314" s="180"/>
      <c r="Z314" s="75" t="n">
        <f aca="false">IF(V314&lt;&gt;X314,(IF(I314="",G314*INFORMAÇÕES!$U$113,IF(I314="R",G314,0))),0)</f>
        <v>0</v>
      </c>
      <c r="AA314" s="75" t="n">
        <f aca="false">IF(V314&lt;&gt;X314,(IF(I314="",G314*INFORMAÇÕES!$U$114,IF(I314="C",G314,0))),0)</f>
        <v>0</v>
      </c>
      <c r="AB314" s="75" t="n">
        <f aca="false">IF(V314&lt;&gt;X314,(IF(I314="",G314*INFORMAÇÕES!$U$115,IF(I314="CF",G314,0))),0)</f>
        <v>0</v>
      </c>
      <c r="AC314" s="75" t="n">
        <f aca="false">IF(V314&lt;&gt;X314,(IF(I314="",G314*INFORMAÇÕES!$U$116,IF(I314="O",G314,0))),0)</f>
        <v>0</v>
      </c>
      <c r="AD314" s="75" t="n">
        <f aca="false">IF(E314&lt;&gt;0,G314,0)</f>
        <v>0</v>
      </c>
    </row>
    <row r="315" s="174" customFormat="true" ht="14.25" hidden="false" customHeight="false" outlineLevel="0" collapsed="false">
      <c r="A315" s="159" t="n">
        <v>304</v>
      </c>
      <c r="B315" s="160" t="n">
        <f aca="false">M315</f>
        <v>0</v>
      </c>
      <c r="C315" s="161" t="n">
        <f aca="false">O315</f>
        <v>0</v>
      </c>
      <c r="D315" s="162" t="n">
        <f aca="false">P315</f>
        <v>0</v>
      </c>
      <c r="E315" s="163" t="n">
        <f aca="false">ROUND(Q315,2)</f>
        <v>0</v>
      </c>
      <c r="F315" s="163" t="n">
        <f aca="false">TRUNC((1+(IF(OR(H315=0,H315=""),'BDI REF.'!$K$5,CHOOSE(H315,'BDI REF.'!$K$5,'BDI REF.'!$K$6,'BDI REF.'!$K$7))))*R315,2)</f>
        <v>0</v>
      </c>
      <c r="G315" s="163" t="n">
        <f aca="false">IF(E315&lt;&gt;0,ROUND(E315*F315,2),IF(AD315=0,(SUMIF($V$12:$V$1011,B315,$AD$12:$AD$1011)),AD315))</f>
        <v>0</v>
      </c>
      <c r="H315" s="164"/>
      <c r="I315" s="165"/>
      <c r="J315" s="166" t="str">
        <f aca="false">IF(N315&lt;&gt;0,N315,"")</f>
        <v/>
      </c>
      <c r="K315" s="167"/>
      <c r="L315" s="168" t="str">
        <f aca="false">IF(B315&gt;0,"ok","ocultar")</f>
        <v>ocultar</v>
      </c>
      <c r="M315" s="182"/>
      <c r="N315" s="184"/>
      <c r="O315" s="177"/>
      <c r="P315" s="178"/>
      <c r="Q315" s="173"/>
      <c r="R315" s="179"/>
      <c r="S315" s="156"/>
      <c r="U315" s="88"/>
      <c r="V315" s="157" t="n">
        <f aca="false">IF(B315=0,V314,IF(ISNONTEXT(B315)=TRUE(),INT(B315),INT(LEFT(B315,FIND(".",B315)-1))))</f>
        <v>3</v>
      </c>
      <c r="W315" s="157" t="str">
        <f aca="false">IF(W316=1,1,IF(B315&lt;&gt;0,1,IF(C315&lt;&gt;0,1,IF(D315&lt;&gt;0,1,IF(E315&lt;&gt;0,1,"")))))</f>
        <v/>
      </c>
      <c r="X315" s="157" t="str">
        <f aca="false">IF(V315=0," ",IF(V315&lt;&gt;V314,V315," "))</f>
        <v> </v>
      </c>
      <c r="Y315" s="180"/>
      <c r="Z315" s="75" t="n">
        <f aca="false">IF(V315&lt;&gt;X315,(IF(I315="",G315*INFORMAÇÕES!$U$113,IF(I315="R",G315,0))),0)</f>
        <v>0</v>
      </c>
      <c r="AA315" s="75" t="n">
        <f aca="false">IF(V315&lt;&gt;X315,(IF(I315="",G315*INFORMAÇÕES!$U$114,IF(I315="C",G315,0))),0)</f>
        <v>0</v>
      </c>
      <c r="AB315" s="75" t="n">
        <f aca="false">IF(V315&lt;&gt;X315,(IF(I315="",G315*INFORMAÇÕES!$U$115,IF(I315="CF",G315,0))),0)</f>
        <v>0</v>
      </c>
      <c r="AC315" s="75" t="n">
        <f aca="false">IF(V315&lt;&gt;X315,(IF(I315="",G315*INFORMAÇÕES!$U$116,IF(I315="O",G315,0))),0)</f>
        <v>0</v>
      </c>
      <c r="AD315" s="75" t="n">
        <f aca="false">IF(E315&lt;&gt;0,G315,0)</f>
        <v>0</v>
      </c>
    </row>
    <row r="316" s="174" customFormat="true" ht="14.25" hidden="false" customHeight="false" outlineLevel="0" collapsed="false">
      <c r="A316" s="159" t="n">
        <v>305</v>
      </c>
      <c r="B316" s="160" t="n">
        <f aca="false">M316</f>
        <v>0</v>
      </c>
      <c r="C316" s="161" t="n">
        <f aca="false">O316</f>
        <v>0</v>
      </c>
      <c r="D316" s="162" t="n">
        <f aca="false">P316</f>
        <v>0</v>
      </c>
      <c r="E316" s="163" t="n">
        <f aca="false">ROUND(Q316,2)</f>
        <v>0</v>
      </c>
      <c r="F316" s="163" t="n">
        <f aca="false">TRUNC((1+(IF(OR(H316=0,H316=""),'BDI REF.'!$K$5,CHOOSE(H316,'BDI REF.'!$K$5,'BDI REF.'!$K$6,'BDI REF.'!$K$7))))*R316,2)</f>
        <v>0</v>
      </c>
      <c r="G316" s="163" t="n">
        <f aca="false">IF(E316&lt;&gt;0,ROUND(E316*F316,2),IF(AD316=0,(SUMIF($V$12:$V$1011,B316,$AD$12:$AD$1011)),AD316))</f>
        <v>0</v>
      </c>
      <c r="H316" s="164"/>
      <c r="I316" s="165"/>
      <c r="J316" s="166" t="str">
        <f aca="false">IF(N316&lt;&gt;0,N316,"")</f>
        <v/>
      </c>
      <c r="K316" s="167"/>
      <c r="L316" s="168" t="str">
        <f aca="false">IF(B316&gt;0,"ok","ocultar")</f>
        <v>ocultar</v>
      </c>
      <c r="M316" s="182"/>
      <c r="N316" s="184"/>
      <c r="O316" s="177"/>
      <c r="P316" s="178"/>
      <c r="Q316" s="173"/>
      <c r="R316" s="179"/>
      <c r="S316" s="156"/>
      <c r="U316" s="88"/>
      <c r="V316" s="157" t="n">
        <f aca="false">IF(B316=0,V315,IF(ISNONTEXT(B316)=TRUE(),INT(B316),INT(LEFT(B316,FIND(".",B316)-1))))</f>
        <v>3</v>
      </c>
      <c r="W316" s="157" t="str">
        <f aca="false">IF(W317=1,1,IF(B316&lt;&gt;0,1,IF(C316&lt;&gt;0,1,IF(D316&lt;&gt;0,1,IF(E316&lt;&gt;0,1,"")))))</f>
        <v/>
      </c>
      <c r="X316" s="157" t="str">
        <f aca="false">IF(V316=0," ",IF(V316&lt;&gt;V315,V316," "))</f>
        <v> </v>
      </c>
      <c r="Y316" s="180"/>
      <c r="Z316" s="75" t="n">
        <f aca="false">IF(V316&lt;&gt;X316,(IF(I316="",G316*INFORMAÇÕES!$U$113,IF(I316="R",G316,0))),0)</f>
        <v>0</v>
      </c>
      <c r="AA316" s="75" t="n">
        <f aca="false">IF(V316&lt;&gt;X316,(IF(I316="",G316*INFORMAÇÕES!$U$114,IF(I316="C",G316,0))),0)</f>
        <v>0</v>
      </c>
      <c r="AB316" s="75" t="n">
        <f aca="false">IF(V316&lt;&gt;X316,(IF(I316="",G316*INFORMAÇÕES!$U$115,IF(I316="CF",G316,0))),0)</f>
        <v>0</v>
      </c>
      <c r="AC316" s="75" t="n">
        <f aca="false">IF(V316&lt;&gt;X316,(IF(I316="",G316*INFORMAÇÕES!$U$116,IF(I316="O",G316,0))),0)</f>
        <v>0</v>
      </c>
      <c r="AD316" s="75" t="n">
        <f aca="false">IF(E316&lt;&gt;0,G316,0)</f>
        <v>0</v>
      </c>
    </row>
    <row r="317" s="174" customFormat="true" ht="14.25" hidden="false" customHeight="false" outlineLevel="0" collapsed="false">
      <c r="A317" s="159" t="n">
        <v>306</v>
      </c>
      <c r="B317" s="160" t="n">
        <f aca="false">M317</f>
        <v>0</v>
      </c>
      <c r="C317" s="161" t="n">
        <f aca="false">O317</f>
        <v>0</v>
      </c>
      <c r="D317" s="162" t="n">
        <f aca="false">P317</f>
        <v>0</v>
      </c>
      <c r="E317" s="163" t="n">
        <f aca="false">ROUND(Q317,2)</f>
        <v>0</v>
      </c>
      <c r="F317" s="163" t="n">
        <f aca="false">TRUNC((1+(IF(OR(H317=0,H317=""),'BDI REF.'!$K$5,CHOOSE(H317,'BDI REF.'!$K$5,'BDI REF.'!$K$6,'BDI REF.'!$K$7))))*R317,2)</f>
        <v>0</v>
      </c>
      <c r="G317" s="163" t="n">
        <f aca="false">IF(E317&lt;&gt;0,ROUND(E317*F317,2),IF(AD317=0,(SUMIF($V$12:$V$1011,B317,$AD$12:$AD$1011)),AD317))</f>
        <v>0</v>
      </c>
      <c r="H317" s="164"/>
      <c r="I317" s="165"/>
      <c r="J317" s="166" t="str">
        <f aca="false">IF(N317&lt;&gt;0,N317,"")</f>
        <v/>
      </c>
      <c r="K317" s="167"/>
      <c r="L317" s="168" t="str">
        <f aca="false">IF(B317&gt;0,"ok","ocultar")</f>
        <v>ocultar</v>
      </c>
      <c r="M317" s="182"/>
      <c r="N317" s="184"/>
      <c r="O317" s="177"/>
      <c r="P317" s="178"/>
      <c r="Q317" s="173"/>
      <c r="R317" s="179"/>
      <c r="S317" s="156"/>
      <c r="U317" s="88"/>
      <c r="V317" s="157" t="n">
        <f aca="false">IF(B317=0,V316,IF(ISNONTEXT(B317)=TRUE(),INT(B317),INT(LEFT(B317,FIND(".",B317)-1))))</f>
        <v>3</v>
      </c>
      <c r="W317" s="157" t="str">
        <f aca="false">IF(W318=1,1,IF(B317&lt;&gt;0,1,IF(C317&lt;&gt;0,1,IF(D317&lt;&gt;0,1,IF(E317&lt;&gt;0,1,"")))))</f>
        <v/>
      </c>
      <c r="X317" s="157" t="str">
        <f aca="false">IF(V317=0," ",IF(V317&lt;&gt;V316,V317," "))</f>
        <v> </v>
      </c>
      <c r="Y317" s="180"/>
      <c r="Z317" s="75" t="n">
        <f aca="false">IF(V317&lt;&gt;X317,(IF(I317="",G317*INFORMAÇÕES!$U$113,IF(I317="R",G317,0))),0)</f>
        <v>0</v>
      </c>
      <c r="AA317" s="75" t="n">
        <f aca="false">IF(V317&lt;&gt;X317,(IF(I317="",G317*INFORMAÇÕES!$U$114,IF(I317="C",G317,0))),0)</f>
        <v>0</v>
      </c>
      <c r="AB317" s="75" t="n">
        <f aca="false">IF(V317&lt;&gt;X317,(IF(I317="",G317*INFORMAÇÕES!$U$115,IF(I317="CF",G317,0))),0)</f>
        <v>0</v>
      </c>
      <c r="AC317" s="75" t="n">
        <f aca="false">IF(V317&lt;&gt;X317,(IF(I317="",G317*INFORMAÇÕES!$U$116,IF(I317="O",G317,0))),0)</f>
        <v>0</v>
      </c>
      <c r="AD317" s="75" t="n">
        <f aca="false">IF(E317&lt;&gt;0,G317,0)</f>
        <v>0</v>
      </c>
    </row>
    <row r="318" s="174" customFormat="true" ht="14.25" hidden="false" customHeight="false" outlineLevel="0" collapsed="false">
      <c r="A318" s="159" t="n">
        <v>307</v>
      </c>
      <c r="B318" s="160" t="n">
        <f aca="false">M318</f>
        <v>0</v>
      </c>
      <c r="C318" s="161" t="n">
        <f aca="false">O318</f>
        <v>0</v>
      </c>
      <c r="D318" s="162" t="n">
        <f aca="false">P318</f>
        <v>0</v>
      </c>
      <c r="E318" s="163" t="n">
        <f aca="false">ROUND(Q318,2)</f>
        <v>0</v>
      </c>
      <c r="F318" s="163" t="n">
        <f aca="false">TRUNC((1+(IF(OR(H318=0,H318=""),'BDI REF.'!$K$5,CHOOSE(H318,'BDI REF.'!$K$5,'BDI REF.'!$K$6,'BDI REF.'!$K$7))))*R318,2)</f>
        <v>0</v>
      </c>
      <c r="G318" s="163" t="n">
        <f aca="false">IF(E318&lt;&gt;0,ROUND(E318*F318,2),IF(AD318=0,(SUMIF($V$12:$V$1011,B318,$AD$12:$AD$1011)),AD318))</f>
        <v>0</v>
      </c>
      <c r="H318" s="164"/>
      <c r="I318" s="165"/>
      <c r="J318" s="166" t="str">
        <f aca="false">IF(N318&lt;&gt;0,N318,"")</f>
        <v/>
      </c>
      <c r="K318" s="167"/>
      <c r="L318" s="168" t="str">
        <f aca="false">IF(B318&gt;0,"ok","ocultar")</f>
        <v>ocultar</v>
      </c>
      <c r="M318" s="182"/>
      <c r="N318" s="184"/>
      <c r="O318" s="177"/>
      <c r="P318" s="178"/>
      <c r="Q318" s="173"/>
      <c r="R318" s="179"/>
      <c r="S318" s="156"/>
      <c r="U318" s="88"/>
      <c r="V318" s="157" t="n">
        <f aca="false">IF(B318=0,V317,IF(ISNONTEXT(B318)=TRUE(),INT(B318),INT(LEFT(B318,FIND(".",B318)-1))))</f>
        <v>3</v>
      </c>
      <c r="W318" s="157" t="str">
        <f aca="false">IF(W319=1,1,IF(B318&lt;&gt;0,1,IF(C318&lt;&gt;0,1,IF(D318&lt;&gt;0,1,IF(E318&lt;&gt;0,1,"")))))</f>
        <v/>
      </c>
      <c r="X318" s="157" t="str">
        <f aca="false">IF(V318=0," ",IF(V318&lt;&gt;V317,V318," "))</f>
        <v> </v>
      </c>
      <c r="Y318" s="189"/>
      <c r="Z318" s="75" t="n">
        <f aca="false">IF(V318&lt;&gt;X318,(IF(I318="",G318*INFORMAÇÕES!$U$113,IF(I318="R",G318,0))),0)</f>
        <v>0</v>
      </c>
      <c r="AA318" s="75" t="n">
        <f aca="false">IF(V318&lt;&gt;X318,(IF(I318="",G318*INFORMAÇÕES!$U$114,IF(I318="C",G318,0))),0)</f>
        <v>0</v>
      </c>
      <c r="AB318" s="75" t="n">
        <f aca="false">IF(V318&lt;&gt;X318,(IF(I318="",G318*INFORMAÇÕES!$U$115,IF(I318="CF",G318,0))),0)</f>
        <v>0</v>
      </c>
      <c r="AC318" s="75" t="n">
        <f aca="false">IF(V318&lt;&gt;X318,(IF(I318="",G318*INFORMAÇÕES!$U$116,IF(I318="O",G318,0))),0)</f>
        <v>0</v>
      </c>
      <c r="AD318" s="75" t="n">
        <f aca="false">IF(E318&lt;&gt;0,G318,0)</f>
        <v>0</v>
      </c>
    </row>
    <row r="319" s="174" customFormat="true" ht="14.25" hidden="false" customHeight="false" outlineLevel="0" collapsed="false">
      <c r="A319" s="159" t="n">
        <v>308</v>
      </c>
      <c r="B319" s="160" t="n">
        <f aca="false">M319</f>
        <v>0</v>
      </c>
      <c r="C319" s="161" t="n">
        <f aca="false">O319</f>
        <v>0</v>
      </c>
      <c r="D319" s="162" t="n">
        <f aca="false">P319</f>
        <v>0</v>
      </c>
      <c r="E319" s="163" t="n">
        <f aca="false">ROUND(Q319,2)</f>
        <v>0</v>
      </c>
      <c r="F319" s="163" t="n">
        <f aca="false">TRUNC((1+(IF(OR(H319=0,H319=""),'BDI REF.'!$K$5,CHOOSE(H319,'BDI REF.'!$K$5,'BDI REF.'!$K$6,'BDI REF.'!$K$7))))*R319,2)</f>
        <v>0</v>
      </c>
      <c r="G319" s="163" t="n">
        <f aca="false">IF(E319&lt;&gt;0,ROUND(E319*F319,2),IF(AD319=0,(SUMIF($V$12:$V$1011,B319,$AD$12:$AD$1011)),AD319))</f>
        <v>0</v>
      </c>
      <c r="H319" s="164"/>
      <c r="I319" s="165"/>
      <c r="J319" s="166" t="str">
        <f aca="false">IF(N319&lt;&gt;0,N319,"")</f>
        <v/>
      </c>
      <c r="K319" s="167"/>
      <c r="L319" s="168" t="str">
        <f aca="false">IF(B319&gt;0,"ok","ocultar")</f>
        <v>ocultar</v>
      </c>
      <c r="M319" s="182"/>
      <c r="N319" s="184"/>
      <c r="O319" s="177"/>
      <c r="P319" s="178"/>
      <c r="Q319" s="173"/>
      <c r="R319" s="179"/>
      <c r="S319" s="156"/>
      <c r="U319" s="88"/>
      <c r="V319" s="157" t="n">
        <f aca="false">IF(B319=0,V318,IF(ISNONTEXT(B319)=TRUE(),INT(B319),INT(LEFT(B319,FIND(".",B319)-1))))</f>
        <v>3</v>
      </c>
      <c r="W319" s="157" t="str">
        <f aca="false">IF(W320=1,1,IF(B319&lt;&gt;0,1,IF(C319&lt;&gt;0,1,IF(D319&lt;&gt;0,1,IF(E319&lt;&gt;0,1,"")))))</f>
        <v/>
      </c>
      <c r="X319" s="157" t="str">
        <f aca="false">IF(V319=0," ",IF(V319&lt;&gt;V318,V319," "))</f>
        <v> </v>
      </c>
      <c r="Y319" s="189"/>
      <c r="Z319" s="75" t="n">
        <f aca="false">IF(V319&lt;&gt;X319,(IF(I319="",G319*INFORMAÇÕES!$U$113,IF(I319="R",G319,0))),0)</f>
        <v>0</v>
      </c>
      <c r="AA319" s="75" t="n">
        <f aca="false">IF(V319&lt;&gt;X319,(IF(I319="",G319*INFORMAÇÕES!$U$114,IF(I319="C",G319,0))),0)</f>
        <v>0</v>
      </c>
      <c r="AB319" s="75" t="n">
        <f aca="false">IF(V319&lt;&gt;X319,(IF(I319="",G319*INFORMAÇÕES!$U$115,IF(I319="CF",G319,0))),0)</f>
        <v>0</v>
      </c>
      <c r="AC319" s="75" t="n">
        <f aca="false">IF(V319&lt;&gt;X319,(IF(I319="",G319*INFORMAÇÕES!$U$116,IF(I319="O",G319,0))),0)</f>
        <v>0</v>
      </c>
      <c r="AD319" s="75" t="n">
        <f aca="false">IF(E319&lt;&gt;0,G319,0)</f>
        <v>0</v>
      </c>
    </row>
    <row r="320" s="174" customFormat="true" ht="14.25" hidden="false" customHeight="false" outlineLevel="0" collapsed="false">
      <c r="A320" s="159" t="n">
        <v>309</v>
      </c>
      <c r="B320" s="160" t="n">
        <f aca="false">M320</f>
        <v>0</v>
      </c>
      <c r="C320" s="161" t="n">
        <f aca="false">O320</f>
        <v>0</v>
      </c>
      <c r="D320" s="162" t="n">
        <f aca="false">P320</f>
        <v>0</v>
      </c>
      <c r="E320" s="163" t="n">
        <f aca="false">ROUND(Q320,2)</f>
        <v>0</v>
      </c>
      <c r="F320" s="163" t="n">
        <f aca="false">TRUNC((1+(IF(OR(H320=0,H320=""),'BDI REF.'!$K$5,CHOOSE(H320,'BDI REF.'!$K$5,'BDI REF.'!$K$6,'BDI REF.'!$K$7))))*R320,2)</f>
        <v>0</v>
      </c>
      <c r="G320" s="163" t="n">
        <f aca="false">IF(E320&lt;&gt;0,ROUND(E320*F320,2),IF(AD320=0,(SUMIF($V$12:$V$1011,B320,$AD$12:$AD$1011)),AD320))</f>
        <v>0</v>
      </c>
      <c r="H320" s="164"/>
      <c r="I320" s="165"/>
      <c r="J320" s="166" t="str">
        <f aca="false">IF(N320&lt;&gt;0,N320,"")</f>
        <v/>
      </c>
      <c r="K320" s="167"/>
      <c r="L320" s="168" t="str">
        <f aca="false">IF(B320&gt;0,"ok","ocultar")</f>
        <v>ocultar</v>
      </c>
      <c r="M320" s="182"/>
      <c r="N320" s="184"/>
      <c r="O320" s="177"/>
      <c r="P320" s="178"/>
      <c r="Q320" s="173"/>
      <c r="R320" s="179"/>
      <c r="S320" s="156"/>
      <c r="U320" s="88"/>
      <c r="V320" s="157" t="n">
        <f aca="false">IF(B320=0,V319,IF(ISNONTEXT(B320)=TRUE(),INT(B320),INT(LEFT(B320,FIND(".",B320)-1))))</f>
        <v>3</v>
      </c>
      <c r="W320" s="157" t="str">
        <f aca="false">IF(W321=1,1,IF(B320&lt;&gt;0,1,IF(C320&lt;&gt;0,1,IF(D320&lt;&gt;0,1,IF(E320&lt;&gt;0,1,"")))))</f>
        <v/>
      </c>
      <c r="X320" s="157" t="str">
        <f aca="false">IF(V320=0," ",IF(V320&lt;&gt;V319,V320," "))</f>
        <v> </v>
      </c>
      <c r="Y320" s="189"/>
      <c r="Z320" s="75" t="n">
        <f aca="false">IF(V320&lt;&gt;X320,(IF(I320="",G320*INFORMAÇÕES!$U$113,IF(I320="R",G320,0))),0)</f>
        <v>0</v>
      </c>
      <c r="AA320" s="75" t="n">
        <f aca="false">IF(V320&lt;&gt;X320,(IF(I320="",G320*INFORMAÇÕES!$U$114,IF(I320="C",G320,0))),0)</f>
        <v>0</v>
      </c>
      <c r="AB320" s="75" t="n">
        <f aca="false">IF(V320&lt;&gt;X320,(IF(I320="",G320*INFORMAÇÕES!$U$115,IF(I320="CF",G320,0))),0)</f>
        <v>0</v>
      </c>
      <c r="AC320" s="75" t="n">
        <f aca="false">IF(V320&lt;&gt;X320,(IF(I320="",G320*INFORMAÇÕES!$U$116,IF(I320="O",G320,0))),0)</f>
        <v>0</v>
      </c>
      <c r="AD320" s="75" t="n">
        <f aca="false">IF(E320&lt;&gt;0,G320,0)</f>
        <v>0</v>
      </c>
    </row>
    <row r="321" s="174" customFormat="true" ht="14.25" hidden="false" customHeight="false" outlineLevel="0" collapsed="false">
      <c r="A321" s="159" t="n">
        <v>310</v>
      </c>
      <c r="B321" s="160" t="n">
        <f aca="false">M321</f>
        <v>0</v>
      </c>
      <c r="C321" s="161" t="n">
        <f aca="false">O321</f>
        <v>0</v>
      </c>
      <c r="D321" s="162" t="n">
        <f aca="false">P321</f>
        <v>0</v>
      </c>
      <c r="E321" s="163" t="n">
        <f aca="false">ROUND(Q321,2)</f>
        <v>0</v>
      </c>
      <c r="F321" s="163" t="n">
        <f aca="false">TRUNC((1+(IF(OR(H321=0,H321=""),'BDI REF.'!$K$5,CHOOSE(H321,'BDI REF.'!$K$5,'BDI REF.'!$K$6,'BDI REF.'!$K$7))))*R321,2)</f>
        <v>0</v>
      </c>
      <c r="G321" s="163" t="n">
        <f aca="false">IF(E321&lt;&gt;0,ROUND(E321*F321,2),IF(AD321=0,(SUMIF($V$12:$V$1011,B321,$AD$12:$AD$1011)),AD321))</f>
        <v>0</v>
      </c>
      <c r="H321" s="164"/>
      <c r="I321" s="165"/>
      <c r="J321" s="166" t="str">
        <f aca="false">IF(N321&lt;&gt;0,N321,"")</f>
        <v/>
      </c>
      <c r="K321" s="167"/>
      <c r="L321" s="168" t="str">
        <f aca="false">IF(B321&gt;0,"ok","ocultar")</f>
        <v>ocultar</v>
      </c>
      <c r="M321" s="182"/>
      <c r="N321" s="184"/>
      <c r="O321" s="177"/>
      <c r="P321" s="178"/>
      <c r="Q321" s="173"/>
      <c r="R321" s="179"/>
      <c r="S321" s="156"/>
      <c r="U321" s="88"/>
      <c r="V321" s="157" t="n">
        <f aca="false">IF(B321=0,V320,IF(ISNONTEXT(B321)=TRUE(),INT(B321),INT(LEFT(B321,FIND(".",B321)-1))))</f>
        <v>3</v>
      </c>
      <c r="W321" s="157" t="str">
        <f aca="false">IF(W322=1,1,IF(B321&lt;&gt;0,1,IF(C321&lt;&gt;0,1,IF(D321&lt;&gt;0,1,IF(E321&lt;&gt;0,1,"")))))</f>
        <v/>
      </c>
      <c r="X321" s="157" t="str">
        <f aca="false">IF(V321=0," ",IF(V321&lt;&gt;V320,V321," "))</f>
        <v> </v>
      </c>
      <c r="Y321" s="180"/>
      <c r="Z321" s="75" t="n">
        <f aca="false">IF(V321&lt;&gt;X321,(IF(I321="",G321*INFORMAÇÕES!$U$113,IF(I321="R",G321,0))),0)</f>
        <v>0</v>
      </c>
      <c r="AA321" s="75" t="n">
        <f aca="false">IF(V321&lt;&gt;X321,(IF(I321="",G321*INFORMAÇÕES!$U$114,IF(I321="C",G321,0))),0)</f>
        <v>0</v>
      </c>
      <c r="AB321" s="75" t="n">
        <f aca="false">IF(V321&lt;&gt;X321,(IF(I321="",G321*INFORMAÇÕES!$U$115,IF(I321="CF",G321,0))),0)</f>
        <v>0</v>
      </c>
      <c r="AC321" s="75" t="n">
        <f aca="false">IF(V321&lt;&gt;X321,(IF(I321="",G321*INFORMAÇÕES!$U$116,IF(I321="O",G321,0))),0)</f>
        <v>0</v>
      </c>
      <c r="AD321" s="75" t="n">
        <f aca="false">IF(E321&lt;&gt;0,G321,0)</f>
        <v>0</v>
      </c>
    </row>
    <row r="322" s="174" customFormat="true" ht="14.25" hidden="false" customHeight="false" outlineLevel="0" collapsed="false">
      <c r="A322" s="159" t="n">
        <v>311</v>
      </c>
      <c r="B322" s="160" t="n">
        <f aca="false">M322</f>
        <v>0</v>
      </c>
      <c r="C322" s="161" t="n">
        <f aca="false">O322</f>
        <v>0</v>
      </c>
      <c r="D322" s="162" t="n">
        <f aca="false">P322</f>
        <v>0</v>
      </c>
      <c r="E322" s="163" t="n">
        <f aca="false">ROUND(Q322,2)</f>
        <v>0</v>
      </c>
      <c r="F322" s="163" t="n">
        <f aca="false">TRUNC((1+(IF(OR(H322=0,H322=""),'BDI REF.'!$K$5,CHOOSE(H322,'BDI REF.'!$K$5,'BDI REF.'!$K$6,'BDI REF.'!$K$7))))*R322,2)</f>
        <v>0</v>
      </c>
      <c r="G322" s="163" t="n">
        <f aca="false">IF(E322&lt;&gt;0,ROUND(E322*F322,2),IF(AD322=0,(SUMIF($V$12:$V$1011,B322,$AD$12:$AD$1011)),AD322))</f>
        <v>0</v>
      </c>
      <c r="H322" s="164"/>
      <c r="I322" s="165"/>
      <c r="J322" s="166" t="str">
        <f aca="false">IF(N322&lt;&gt;0,N322,"")</f>
        <v/>
      </c>
      <c r="K322" s="167"/>
      <c r="L322" s="168" t="str">
        <f aca="false">IF(B322&gt;0,"ok","ocultar")</f>
        <v>ocultar</v>
      </c>
      <c r="M322" s="182"/>
      <c r="N322" s="184"/>
      <c r="O322" s="177"/>
      <c r="P322" s="178"/>
      <c r="Q322" s="173"/>
      <c r="R322" s="179"/>
      <c r="S322" s="156"/>
      <c r="U322" s="88"/>
      <c r="V322" s="157" t="n">
        <f aca="false">IF(B322=0,V321,IF(ISNONTEXT(B322)=TRUE(),INT(B322),INT(LEFT(B322,FIND(".",B322)-1))))</f>
        <v>3</v>
      </c>
      <c r="W322" s="157" t="str">
        <f aca="false">IF(W323=1,1,IF(B322&lt;&gt;0,1,IF(C322&lt;&gt;0,1,IF(D322&lt;&gt;0,1,IF(E322&lt;&gt;0,1,"")))))</f>
        <v/>
      </c>
      <c r="X322" s="157" t="str">
        <f aca="false">IF(V322=0," ",IF(V322&lt;&gt;V321,V322," "))</f>
        <v> </v>
      </c>
      <c r="Y322" s="88"/>
      <c r="Z322" s="75" t="n">
        <f aca="false">IF(V322&lt;&gt;X322,(IF(I322="",G322*INFORMAÇÕES!$U$113,IF(I322="R",G322,0))),0)</f>
        <v>0</v>
      </c>
      <c r="AA322" s="75" t="n">
        <f aca="false">IF(V322&lt;&gt;X322,(IF(I322="",G322*INFORMAÇÕES!$U$114,IF(I322="C",G322,0))),0)</f>
        <v>0</v>
      </c>
      <c r="AB322" s="75" t="n">
        <f aca="false">IF(V322&lt;&gt;X322,(IF(I322="",G322*INFORMAÇÕES!$U$115,IF(I322="CF",G322,0))),0)</f>
        <v>0</v>
      </c>
      <c r="AC322" s="75" t="n">
        <f aca="false">IF(V322&lt;&gt;X322,(IF(I322="",G322*INFORMAÇÕES!$U$116,IF(I322="O",G322,0))),0)</f>
        <v>0</v>
      </c>
      <c r="AD322" s="75" t="n">
        <f aca="false">IF(E322&lt;&gt;0,G322,0)</f>
        <v>0</v>
      </c>
    </row>
    <row r="323" s="174" customFormat="true" ht="14.25" hidden="false" customHeight="false" outlineLevel="0" collapsed="false">
      <c r="A323" s="159" t="n">
        <v>312</v>
      </c>
      <c r="B323" s="160" t="n">
        <f aca="false">M323</f>
        <v>0</v>
      </c>
      <c r="C323" s="161" t="n">
        <f aca="false">O323</f>
        <v>0</v>
      </c>
      <c r="D323" s="162" t="n">
        <f aca="false">P323</f>
        <v>0</v>
      </c>
      <c r="E323" s="163" t="n">
        <f aca="false">ROUND(Q323,2)</f>
        <v>0</v>
      </c>
      <c r="F323" s="163" t="n">
        <f aca="false">TRUNC((1+(IF(OR(H323=0,H323=""),'BDI REF.'!$K$5,CHOOSE(H323,'BDI REF.'!$K$5,'BDI REF.'!$K$6,'BDI REF.'!$K$7))))*R323,2)</f>
        <v>0</v>
      </c>
      <c r="G323" s="163" t="n">
        <f aca="false">IF(E323&lt;&gt;0,ROUND(E323*F323,2),IF(AD323=0,(SUMIF($V$12:$V$1011,B323,$AD$12:$AD$1011)),AD323))</f>
        <v>0</v>
      </c>
      <c r="H323" s="164"/>
      <c r="I323" s="165"/>
      <c r="J323" s="166" t="str">
        <f aca="false">IF(N323&lt;&gt;0,N323,"")</f>
        <v/>
      </c>
      <c r="K323" s="167"/>
      <c r="L323" s="168" t="str">
        <f aca="false">IF(B323&gt;0,"ok","ocultar")</f>
        <v>ocultar</v>
      </c>
      <c r="M323" s="182"/>
      <c r="N323" s="184"/>
      <c r="O323" s="177"/>
      <c r="P323" s="178"/>
      <c r="Q323" s="173"/>
      <c r="R323" s="179"/>
      <c r="S323" s="156"/>
      <c r="U323" s="88"/>
      <c r="V323" s="157" t="n">
        <f aca="false">IF(B323=0,V322,IF(ISNONTEXT(B323)=TRUE(),INT(B323),INT(LEFT(B323,FIND(".",B323)-1))))</f>
        <v>3</v>
      </c>
      <c r="W323" s="157" t="str">
        <f aca="false">IF(W324=1,1,IF(B323&lt;&gt;0,1,IF(C323&lt;&gt;0,1,IF(D323&lt;&gt;0,1,IF(E323&lt;&gt;0,1,"")))))</f>
        <v/>
      </c>
      <c r="X323" s="157" t="str">
        <f aca="false">IF(V323=0," ",IF(V323&lt;&gt;V322,V323," "))</f>
        <v> </v>
      </c>
      <c r="Y323" s="88"/>
      <c r="Z323" s="75" t="n">
        <f aca="false">IF(V323&lt;&gt;X323,(IF(I323="",G323*INFORMAÇÕES!$U$113,IF(I323="R",G323,0))),0)</f>
        <v>0</v>
      </c>
      <c r="AA323" s="75" t="n">
        <f aca="false">IF(V323&lt;&gt;X323,(IF(I323="",G323*INFORMAÇÕES!$U$114,IF(I323="C",G323,0))),0)</f>
        <v>0</v>
      </c>
      <c r="AB323" s="75" t="n">
        <f aca="false">IF(V323&lt;&gt;X323,(IF(I323="",G323*INFORMAÇÕES!$U$115,IF(I323="CF",G323,0))),0)</f>
        <v>0</v>
      </c>
      <c r="AC323" s="75" t="n">
        <f aca="false">IF(V323&lt;&gt;X323,(IF(I323="",G323*INFORMAÇÕES!$U$116,IF(I323="O",G323,0))),0)</f>
        <v>0</v>
      </c>
      <c r="AD323" s="75" t="n">
        <f aca="false">IF(E323&lt;&gt;0,G323,0)</f>
        <v>0</v>
      </c>
    </row>
    <row r="324" s="174" customFormat="true" ht="14.25" hidden="false" customHeight="false" outlineLevel="0" collapsed="false">
      <c r="A324" s="159" t="n">
        <v>313</v>
      </c>
      <c r="B324" s="160" t="n">
        <f aca="false">M324</f>
        <v>0</v>
      </c>
      <c r="C324" s="161" t="n">
        <f aca="false">O324</f>
        <v>0</v>
      </c>
      <c r="D324" s="162" t="n">
        <f aca="false">P324</f>
        <v>0</v>
      </c>
      <c r="E324" s="163" t="n">
        <f aca="false">ROUND(Q324,2)</f>
        <v>0</v>
      </c>
      <c r="F324" s="163" t="n">
        <f aca="false">TRUNC((1+(IF(OR(H324=0,H324=""),'BDI REF.'!$K$5,CHOOSE(H324,'BDI REF.'!$K$5,'BDI REF.'!$K$6,'BDI REF.'!$K$7))))*R324,2)</f>
        <v>0</v>
      </c>
      <c r="G324" s="163" t="n">
        <f aca="false">IF(E324&lt;&gt;0,ROUND(E324*F324,2),IF(AD324=0,(SUMIF($V$12:$V$1011,B324,$AD$12:$AD$1011)),AD324))</f>
        <v>0</v>
      </c>
      <c r="H324" s="164"/>
      <c r="I324" s="165"/>
      <c r="J324" s="166" t="str">
        <f aca="false">IF(N324&lt;&gt;0,N324,"")</f>
        <v/>
      </c>
      <c r="K324" s="167"/>
      <c r="L324" s="168" t="str">
        <f aca="false">IF(B324&gt;0,"ok","ocultar")</f>
        <v>ocultar</v>
      </c>
      <c r="M324" s="182"/>
      <c r="N324" s="184"/>
      <c r="O324" s="177"/>
      <c r="P324" s="178"/>
      <c r="Q324" s="173"/>
      <c r="R324" s="179"/>
      <c r="S324" s="156"/>
      <c r="U324" s="88"/>
      <c r="V324" s="157" t="n">
        <f aca="false">IF(B324=0,V323,IF(ISNONTEXT(B324)=TRUE(),INT(B324),INT(LEFT(B324,FIND(".",B324)-1))))</f>
        <v>3</v>
      </c>
      <c r="W324" s="157" t="str">
        <f aca="false">IF(W325=1,1,IF(B324&lt;&gt;0,1,IF(C324&lt;&gt;0,1,IF(D324&lt;&gt;0,1,IF(E324&lt;&gt;0,1,"")))))</f>
        <v/>
      </c>
      <c r="X324" s="157" t="str">
        <f aca="false">IF(V324=0," ",IF(V324&lt;&gt;V323,V324," "))</f>
        <v> </v>
      </c>
      <c r="Y324" s="88"/>
      <c r="Z324" s="75" t="n">
        <f aca="false">IF(V324&lt;&gt;X324,(IF(I324="",G324*INFORMAÇÕES!$U$113,IF(I324="R",G324,0))),0)</f>
        <v>0</v>
      </c>
      <c r="AA324" s="75" t="n">
        <f aca="false">IF(V324&lt;&gt;X324,(IF(I324="",G324*INFORMAÇÕES!$U$114,IF(I324="C",G324,0))),0)</f>
        <v>0</v>
      </c>
      <c r="AB324" s="75" t="n">
        <f aca="false">IF(V324&lt;&gt;X324,(IF(I324="",G324*INFORMAÇÕES!$U$115,IF(I324="CF",G324,0))),0)</f>
        <v>0</v>
      </c>
      <c r="AC324" s="75" t="n">
        <f aca="false">IF(V324&lt;&gt;X324,(IF(I324="",G324*INFORMAÇÕES!$U$116,IF(I324="O",G324,0))),0)</f>
        <v>0</v>
      </c>
      <c r="AD324" s="75" t="n">
        <f aca="false">IF(E324&lt;&gt;0,G324,0)</f>
        <v>0</v>
      </c>
    </row>
    <row r="325" s="174" customFormat="true" ht="14.25" hidden="false" customHeight="false" outlineLevel="0" collapsed="false">
      <c r="A325" s="159" t="n">
        <v>314</v>
      </c>
      <c r="B325" s="160" t="n">
        <f aca="false">M325</f>
        <v>0</v>
      </c>
      <c r="C325" s="161" t="n">
        <f aca="false">O325</f>
        <v>0</v>
      </c>
      <c r="D325" s="162" t="n">
        <f aca="false">P325</f>
        <v>0</v>
      </c>
      <c r="E325" s="163" t="n">
        <f aca="false">ROUND(Q325,2)</f>
        <v>0</v>
      </c>
      <c r="F325" s="163" t="n">
        <f aca="false">TRUNC((1+(IF(OR(H325=0,H325=""),'BDI REF.'!$K$5,CHOOSE(H325,'BDI REF.'!$K$5,'BDI REF.'!$K$6,'BDI REF.'!$K$7))))*R325,2)</f>
        <v>0</v>
      </c>
      <c r="G325" s="163" t="n">
        <f aca="false">IF(E325&lt;&gt;0,ROUND(E325*F325,2),IF(AD325=0,(SUMIF($V$12:$V$1011,B325,$AD$12:$AD$1011)),AD325))</f>
        <v>0</v>
      </c>
      <c r="H325" s="164"/>
      <c r="I325" s="165"/>
      <c r="J325" s="166" t="str">
        <f aca="false">IF(N325&lt;&gt;0,N325,"")</f>
        <v/>
      </c>
      <c r="K325" s="167"/>
      <c r="L325" s="168" t="str">
        <f aca="false">IF(B325&gt;0,"ok","ocultar")</f>
        <v>ocultar</v>
      </c>
      <c r="M325" s="182"/>
      <c r="N325" s="184"/>
      <c r="O325" s="177"/>
      <c r="P325" s="178"/>
      <c r="Q325" s="173"/>
      <c r="R325" s="179"/>
      <c r="S325" s="156"/>
      <c r="U325" s="88"/>
      <c r="V325" s="157" t="n">
        <f aca="false">IF(B325=0,V324,IF(ISNONTEXT(B325)=TRUE(),INT(B325),INT(LEFT(B325,FIND(".",B325)-1))))</f>
        <v>3</v>
      </c>
      <c r="W325" s="157" t="str">
        <f aca="false">IF(W326=1,1,IF(B325&lt;&gt;0,1,IF(C325&lt;&gt;0,1,IF(D325&lt;&gt;0,1,IF(E325&lt;&gt;0,1,"")))))</f>
        <v/>
      </c>
      <c r="X325" s="157" t="str">
        <f aca="false">IF(V325=0," ",IF(V325&lt;&gt;V324,V325," "))</f>
        <v> </v>
      </c>
      <c r="Y325" s="88"/>
      <c r="Z325" s="75" t="n">
        <f aca="false">IF(V325&lt;&gt;X325,(IF(I325="",G325*INFORMAÇÕES!$U$113,IF(I325="R",G325,0))),0)</f>
        <v>0</v>
      </c>
      <c r="AA325" s="75" t="n">
        <f aca="false">IF(V325&lt;&gt;X325,(IF(I325="",G325*INFORMAÇÕES!$U$114,IF(I325="C",G325,0))),0)</f>
        <v>0</v>
      </c>
      <c r="AB325" s="75" t="n">
        <f aca="false">IF(V325&lt;&gt;X325,(IF(I325="",G325*INFORMAÇÕES!$U$115,IF(I325="CF",G325,0))),0)</f>
        <v>0</v>
      </c>
      <c r="AC325" s="75" t="n">
        <f aca="false">IF(V325&lt;&gt;X325,(IF(I325="",G325*INFORMAÇÕES!$U$116,IF(I325="O",G325,0))),0)</f>
        <v>0</v>
      </c>
      <c r="AD325" s="75" t="n">
        <f aca="false">IF(E325&lt;&gt;0,G325,0)</f>
        <v>0</v>
      </c>
    </row>
    <row r="326" s="174" customFormat="true" ht="14.25" hidden="false" customHeight="false" outlineLevel="0" collapsed="false">
      <c r="A326" s="159" t="n">
        <v>315</v>
      </c>
      <c r="B326" s="160" t="n">
        <f aca="false">M326</f>
        <v>0</v>
      </c>
      <c r="C326" s="161" t="n">
        <f aca="false">O326</f>
        <v>0</v>
      </c>
      <c r="D326" s="162" t="n">
        <f aca="false">P326</f>
        <v>0</v>
      </c>
      <c r="E326" s="163" t="n">
        <f aca="false">ROUND(Q326,2)</f>
        <v>0</v>
      </c>
      <c r="F326" s="163" t="n">
        <f aca="false">TRUNC((1+(IF(OR(H326=0,H326=""),'BDI REF.'!$K$5,CHOOSE(H326,'BDI REF.'!$K$5,'BDI REF.'!$K$6,'BDI REF.'!$K$7))))*R326,2)</f>
        <v>0</v>
      </c>
      <c r="G326" s="163" t="n">
        <f aca="false">IF(E326&lt;&gt;0,ROUND(E326*F326,2),IF(AD326=0,(SUMIF($V$12:$V$1011,B326,$AD$12:$AD$1011)),AD326))</f>
        <v>0</v>
      </c>
      <c r="H326" s="164"/>
      <c r="I326" s="165"/>
      <c r="J326" s="166" t="str">
        <f aca="false">IF(N326&lt;&gt;0,N326,"")</f>
        <v/>
      </c>
      <c r="K326" s="167"/>
      <c r="L326" s="168" t="str">
        <f aca="false">IF(B326&gt;0,"ok","ocultar")</f>
        <v>ocultar</v>
      </c>
      <c r="M326" s="182"/>
      <c r="N326" s="184"/>
      <c r="O326" s="177"/>
      <c r="P326" s="178"/>
      <c r="Q326" s="173"/>
      <c r="R326" s="179"/>
      <c r="S326" s="156"/>
      <c r="U326" s="88"/>
      <c r="V326" s="157" t="n">
        <f aca="false">IF(B326=0,V325,IF(ISNONTEXT(B326)=TRUE(),INT(B326),INT(LEFT(B326,FIND(".",B326)-1))))</f>
        <v>3</v>
      </c>
      <c r="W326" s="157" t="str">
        <f aca="false">IF(W327=1,1,IF(B326&lt;&gt;0,1,IF(C326&lt;&gt;0,1,IF(D326&lt;&gt;0,1,IF(E326&lt;&gt;0,1,"")))))</f>
        <v/>
      </c>
      <c r="X326" s="157" t="str">
        <f aca="false">IF(V326=0," ",IF(V326&lt;&gt;V325,V326," "))</f>
        <v> </v>
      </c>
      <c r="Y326" s="88"/>
      <c r="Z326" s="75" t="n">
        <f aca="false">IF(V326&lt;&gt;X326,(IF(I326="",G326*INFORMAÇÕES!$U$113,IF(I326="R",G326,0))),0)</f>
        <v>0</v>
      </c>
      <c r="AA326" s="75" t="n">
        <f aca="false">IF(V326&lt;&gt;X326,(IF(I326="",G326*INFORMAÇÕES!$U$114,IF(I326="C",G326,0))),0)</f>
        <v>0</v>
      </c>
      <c r="AB326" s="75" t="n">
        <f aca="false">IF(V326&lt;&gt;X326,(IF(I326="",G326*INFORMAÇÕES!$U$115,IF(I326="CF",G326,0))),0)</f>
        <v>0</v>
      </c>
      <c r="AC326" s="75" t="n">
        <f aca="false">IF(V326&lt;&gt;X326,(IF(I326="",G326*INFORMAÇÕES!$U$116,IF(I326="O",G326,0))),0)</f>
        <v>0</v>
      </c>
      <c r="AD326" s="75" t="n">
        <f aca="false">IF(E326&lt;&gt;0,G326,0)</f>
        <v>0</v>
      </c>
    </row>
    <row r="327" s="174" customFormat="true" ht="14.25" hidden="false" customHeight="false" outlineLevel="0" collapsed="false">
      <c r="A327" s="159" t="n">
        <v>316</v>
      </c>
      <c r="B327" s="160" t="n">
        <f aca="false">M327</f>
        <v>0</v>
      </c>
      <c r="C327" s="161" t="n">
        <f aca="false">O327</f>
        <v>0</v>
      </c>
      <c r="D327" s="162" t="n">
        <f aca="false">P327</f>
        <v>0</v>
      </c>
      <c r="E327" s="163" t="n">
        <f aca="false">ROUND(Q327,2)</f>
        <v>0</v>
      </c>
      <c r="F327" s="163" t="n">
        <f aca="false">TRUNC((1+(IF(OR(H327=0,H327=""),'BDI REF.'!$K$5,CHOOSE(H327,'BDI REF.'!$K$5,'BDI REF.'!$K$6,'BDI REF.'!$K$7))))*R327,2)</f>
        <v>0</v>
      </c>
      <c r="G327" s="163" t="n">
        <f aca="false">IF(E327&lt;&gt;0,ROUND(E327*F327,2),IF(AD327=0,(SUMIF($V$12:$V$1011,B327,$AD$12:$AD$1011)),AD327))</f>
        <v>0</v>
      </c>
      <c r="H327" s="164"/>
      <c r="I327" s="165"/>
      <c r="J327" s="166" t="str">
        <f aca="false">IF(N327&lt;&gt;0,N327,"")</f>
        <v/>
      </c>
      <c r="K327" s="167"/>
      <c r="L327" s="168" t="str">
        <f aca="false">IF(B327&gt;0,"ok","ocultar")</f>
        <v>ocultar</v>
      </c>
      <c r="M327" s="182"/>
      <c r="N327" s="184"/>
      <c r="O327" s="177"/>
      <c r="P327" s="178"/>
      <c r="Q327" s="173"/>
      <c r="R327" s="179"/>
      <c r="S327" s="156"/>
      <c r="U327" s="88"/>
      <c r="V327" s="157" t="n">
        <f aca="false">IF(B327=0,V326,IF(ISNONTEXT(B327)=TRUE(),INT(B327),INT(LEFT(B327,FIND(".",B327)-1))))</f>
        <v>3</v>
      </c>
      <c r="W327" s="157" t="str">
        <f aca="false">IF(W328=1,1,IF(B327&lt;&gt;0,1,IF(C327&lt;&gt;0,1,IF(D327&lt;&gt;0,1,IF(E327&lt;&gt;0,1,"")))))</f>
        <v/>
      </c>
      <c r="X327" s="157" t="str">
        <f aca="false">IF(V327=0," ",IF(V327&lt;&gt;V326,V327," "))</f>
        <v> </v>
      </c>
      <c r="Y327" s="88"/>
      <c r="Z327" s="75" t="n">
        <f aca="false">IF(V327&lt;&gt;X327,(IF(I327="",G327*INFORMAÇÕES!$U$113,IF(I327="R",G327,0))),0)</f>
        <v>0</v>
      </c>
      <c r="AA327" s="75" t="n">
        <f aca="false">IF(V327&lt;&gt;X327,(IF(I327="",G327*INFORMAÇÕES!$U$114,IF(I327="C",G327,0))),0)</f>
        <v>0</v>
      </c>
      <c r="AB327" s="75" t="n">
        <f aca="false">IF(V327&lt;&gt;X327,(IF(I327="",G327*INFORMAÇÕES!$U$115,IF(I327="CF",G327,0))),0)</f>
        <v>0</v>
      </c>
      <c r="AC327" s="75" t="n">
        <f aca="false">IF(V327&lt;&gt;X327,(IF(I327="",G327*INFORMAÇÕES!$U$116,IF(I327="O",G327,0))),0)</f>
        <v>0</v>
      </c>
      <c r="AD327" s="75" t="n">
        <f aca="false">IF(E327&lt;&gt;0,G327,0)</f>
        <v>0</v>
      </c>
    </row>
    <row r="328" s="174" customFormat="true" ht="14.25" hidden="false" customHeight="false" outlineLevel="0" collapsed="false">
      <c r="A328" s="159" t="n">
        <v>317</v>
      </c>
      <c r="B328" s="160" t="n">
        <f aca="false">M328</f>
        <v>0</v>
      </c>
      <c r="C328" s="161" t="n">
        <f aca="false">O328</f>
        <v>0</v>
      </c>
      <c r="D328" s="162" t="n">
        <f aca="false">P328</f>
        <v>0</v>
      </c>
      <c r="E328" s="163" t="n">
        <f aca="false">ROUND(Q328,2)</f>
        <v>0</v>
      </c>
      <c r="F328" s="163" t="n">
        <f aca="false">TRUNC((1+(IF(OR(H328=0,H328=""),'BDI REF.'!$K$5,CHOOSE(H328,'BDI REF.'!$K$5,'BDI REF.'!$K$6,'BDI REF.'!$K$7))))*R328,2)</f>
        <v>0</v>
      </c>
      <c r="G328" s="163" t="n">
        <f aca="false">IF(E328&lt;&gt;0,ROUND(E328*F328,2),IF(AD328=0,(SUMIF($V$12:$V$1011,B328,$AD$12:$AD$1011)),AD328))</f>
        <v>0</v>
      </c>
      <c r="H328" s="164"/>
      <c r="I328" s="165"/>
      <c r="J328" s="166" t="str">
        <f aca="false">IF(N328&lt;&gt;0,N328,"")</f>
        <v/>
      </c>
      <c r="K328" s="167"/>
      <c r="L328" s="168" t="str">
        <f aca="false">IF(B328&gt;0,"ok","ocultar")</f>
        <v>ocultar</v>
      </c>
      <c r="M328" s="182"/>
      <c r="N328" s="184"/>
      <c r="O328" s="177"/>
      <c r="P328" s="178"/>
      <c r="Q328" s="173"/>
      <c r="R328" s="179"/>
      <c r="S328" s="156"/>
      <c r="U328" s="88"/>
      <c r="V328" s="157" t="n">
        <f aca="false">IF(B328=0,V327,IF(ISNONTEXT(B328)=TRUE(),INT(B328),INT(LEFT(B328,FIND(".",B328)-1))))</f>
        <v>3</v>
      </c>
      <c r="W328" s="157" t="str">
        <f aca="false">IF(W329=1,1,IF(B328&lt;&gt;0,1,IF(C328&lt;&gt;0,1,IF(D328&lt;&gt;0,1,IF(E328&lt;&gt;0,1,"")))))</f>
        <v/>
      </c>
      <c r="X328" s="157" t="str">
        <f aca="false">IF(V328=0," ",IF(V328&lt;&gt;V327,V328," "))</f>
        <v> </v>
      </c>
      <c r="Y328" s="88"/>
      <c r="Z328" s="75" t="n">
        <f aca="false">IF(V328&lt;&gt;X328,(IF(I328="",G328*INFORMAÇÕES!$U$113,IF(I328="R",G328,0))),0)</f>
        <v>0</v>
      </c>
      <c r="AA328" s="75" t="n">
        <f aca="false">IF(V328&lt;&gt;X328,(IF(I328="",G328*INFORMAÇÕES!$U$114,IF(I328="C",G328,0))),0)</f>
        <v>0</v>
      </c>
      <c r="AB328" s="75" t="n">
        <f aca="false">IF(V328&lt;&gt;X328,(IF(I328="",G328*INFORMAÇÕES!$U$115,IF(I328="CF",G328,0))),0)</f>
        <v>0</v>
      </c>
      <c r="AC328" s="75" t="n">
        <f aca="false">IF(V328&lt;&gt;X328,(IF(I328="",G328*INFORMAÇÕES!$U$116,IF(I328="O",G328,0))),0)</f>
        <v>0</v>
      </c>
      <c r="AD328" s="75" t="n">
        <f aca="false">IF(E328&lt;&gt;0,G328,0)</f>
        <v>0</v>
      </c>
    </row>
    <row r="329" s="174" customFormat="true" ht="14.25" hidden="false" customHeight="false" outlineLevel="0" collapsed="false">
      <c r="A329" s="159" t="n">
        <v>318</v>
      </c>
      <c r="B329" s="160" t="n">
        <f aca="false">M329</f>
        <v>0</v>
      </c>
      <c r="C329" s="161" t="n">
        <f aca="false">O329</f>
        <v>0</v>
      </c>
      <c r="D329" s="162" t="n">
        <f aca="false">P329</f>
        <v>0</v>
      </c>
      <c r="E329" s="163" t="n">
        <f aca="false">ROUND(Q329,2)</f>
        <v>0</v>
      </c>
      <c r="F329" s="163" t="n">
        <f aca="false">TRUNC((1+(IF(OR(H329=0,H329=""),'BDI REF.'!$K$5,CHOOSE(H329,'BDI REF.'!$K$5,'BDI REF.'!$K$6,'BDI REF.'!$K$7))))*R329,2)</f>
        <v>0</v>
      </c>
      <c r="G329" s="163" t="n">
        <f aca="false">IF(E329&lt;&gt;0,ROUND(E329*F329,2),IF(AD329=0,(SUMIF($V$12:$V$1011,B329,$AD$12:$AD$1011)),AD329))</f>
        <v>0</v>
      </c>
      <c r="H329" s="164"/>
      <c r="I329" s="165"/>
      <c r="J329" s="166" t="str">
        <f aca="false">IF(N329&lt;&gt;0,N329,"")</f>
        <v/>
      </c>
      <c r="K329" s="167"/>
      <c r="L329" s="168" t="str">
        <f aca="false">IF(B329&gt;0,"ok","ocultar")</f>
        <v>ocultar</v>
      </c>
      <c r="M329" s="182"/>
      <c r="N329" s="184"/>
      <c r="O329" s="177"/>
      <c r="P329" s="178"/>
      <c r="Q329" s="173"/>
      <c r="R329" s="179"/>
      <c r="S329" s="156"/>
      <c r="U329" s="88"/>
      <c r="V329" s="157" t="n">
        <f aca="false">IF(B329=0,V328,IF(ISNONTEXT(B329)=TRUE(),INT(B329),INT(LEFT(B329,FIND(".",B329)-1))))</f>
        <v>3</v>
      </c>
      <c r="W329" s="157" t="str">
        <f aca="false">IF(W330=1,1,IF(B329&lt;&gt;0,1,IF(C329&lt;&gt;0,1,IF(D329&lt;&gt;0,1,IF(E329&lt;&gt;0,1,"")))))</f>
        <v/>
      </c>
      <c r="X329" s="157" t="str">
        <f aca="false">IF(V329=0," ",IF(V329&lt;&gt;V328,V329," "))</f>
        <v> </v>
      </c>
      <c r="Y329" s="88"/>
      <c r="Z329" s="75" t="n">
        <f aca="false">IF(V329&lt;&gt;X329,(IF(I329="",G329*INFORMAÇÕES!$U$113,IF(I329="R",G329,0))),0)</f>
        <v>0</v>
      </c>
      <c r="AA329" s="75" t="n">
        <f aca="false">IF(V329&lt;&gt;X329,(IF(I329="",G329*INFORMAÇÕES!$U$114,IF(I329="C",G329,0))),0)</f>
        <v>0</v>
      </c>
      <c r="AB329" s="75" t="n">
        <f aca="false">IF(V329&lt;&gt;X329,(IF(I329="",G329*INFORMAÇÕES!$U$115,IF(I329="CF",G329,0))),0)</f>
        <v>0</v>
      </c>
      <c r="AC329" s="75" t="n">
        <f aca="false">IF(V329&lt;&gt;X329,(IF(I329="",G329*INFORMAÇÕES!$U$116,IF(I329="O",G329,0))),0)</f>
        <v>0</v>
      </c>
      <c r="AD329" s="75" t="n">
        <f aca="false">IF(E329&lt;&gt;0,G329,0)</f>
        <v>0</v>
      </c>
    </row>
    <row r="330" s="174" customFormat="true" ht="14.25" hidden="false" customHeight="false" outlineLevel="0" collapsed="false">
      <c r="A330" s="159" t="n">
        <v>319</v>
      </c>
      <c r="B330" s="160" t="n">
        <f aca="false">M330</f>
        <v>0</v>
      </c>
      <c r="C330" s="161" t="n">
        <f aca="false">O330</f>
        <v>0</v>
      </c>
      <c r="D330" s="162" t="n">
        <f aca="false">P330</f>
        <v>0</v>
      </c>
      <c r="E330" s="163" t="n">
        <f aca="false">ROUND(Q330,2)</f>
        <v>0</v>
      </c>
      <c r="F330" s="163" t="n">
        <f aca="false">TRUNC((1+(IF(OR(H330=0,H330=""),'BDI REF.'!$K$5,CHOOSE(H330,'BDI REF.'!$K$5,'BDI REF.'!$K$6,'BDI REF.'!$K$7))))*R330,2)</f>
        <v>0</v>
      </c>
      <c r="G330" s="163" t="n">
        <f aca="false">IF(E330&lt;&gt;0,ROUND(E330*F330,2),IF(AD330=0,(SUMIF($V$12:$V$1011,B330,$AD$12:$AD$1011)),AD330))</f>
        <v>0</v>
      </c>
      <c r="H330" s="164"/>
      <c r="I330" s="165"/>
      <c r="J330" s="166" t="str">
        <f aca="false">IF(N330&lt;&gt;0,N330,"")</f>
        <v/>
      </c>
      <c r="K330" s="167"/>
      <c r="L330" s="168" t="str">
        <f aca="false">IF(B330&gt;0,"ok","ocultar")</f>
        <v>ocultar</v>
      </c>
      <c r="M330" s="182"/>
      <c r="N330" s="184"/>
      <c r="O330" s="177"/>
      <c r="P330" s="178"/>
      <c r="Q330" s="173"/>
      <c r="R330" s="179"/>
      <c r="S330" s="156"/>
      <c r="U330" s="88"/>
      <c r="V330" s="157" t="n">
        <f aca="false">IF(B330=0,V329,IF(ISNONTEXT(B330)=TRUE(),INT(B330),INT(LEFT(B330,FIND(".",B330)-1))))</f>
        <v>3</v>
      </c>
      <c r="W330" s="157" t="str">
        <f aca="false">IF(W331=1,1,IF(B330&lt;&gt;0,1,IF(C330&lt;&gt;0,1,IF(D330&lt;&gt;0,1,IF(E330&lt;&gt;0,1,"")))))</f>
        <v/>
      </c>
      <c r="X330" s="157" t="str">
        <f aca="false">IF(V330=0," ",IF(V330&lt;&gt;V329,V330," "))</f>
        <v> </v>
      </c>
      <c r="Y330" s="88"/>
      <c r="Z330" s="75" t="n">
        <f aca="false">IF(V330&lt;&gt;X330,(IF(I330="",G330*INFORMAÇÕES!$U$113,IF(I330="R",G330,0))),0)</f>
        <v>0</v>
      </c>
      <c r="AA330" s="75" t="n">
        <f aca="false">IF(V330&lt;&gt;X330,(IF(I330="",G330*INFORMAÇÕES!$U$114,IF(I330="C",G330,0))),0)</f>
        <v>0</v>
      </c>
      <c r="AB330" s="75" t="n">
        <f aca="false">IF(V330&lt;&gt;X330,(IF(I330="",G330*INFORMAÇÕES!$U$115,IF(I330="CF",G330,0))),0)</f>
        <v>0</v>
      </c>
      <c r="AC330" s="75" t="n">
        <f aca="false">IF(V330&lt;&gt;X330,(IF(I330="",G330*INFORMAÇÕES!$U$116,IF(I330="O",G330,0))),0)</f>
        <v>0</v>
      </c>
      <c r="AD330" s="75" t="n">
        <f aca="false">IF(E330&lt;&gt;0,G330,0)</f>
        <v>0</v>
      </c>
    </row>
    <row r="331" s="174" customFormat="true" ht="14.25" hidden="false" customHeight="false" outlineLevel="0" collapsed="false">
      <c r="A331" s="159" t="n">
        <v>320</v>
      </c>
      <c r="B331" s="160" t="n">
        <f aca="false">M331</f>
        <v>0</v>
      </c>
      <c r="C331" s="161" t="n">
        <f aca="false">O331</f>
        <v>0</v>
      </c>
      <c r="D331" s="162" t="n">
        <f aca="false">P331</f>
        <v>0</v>
      </c>
      <c r="E331" s="163" t="n">
        <f aca="false">ROUND(Q331,2)</f>
        <v>0</v>
      </c>
      <c r="F331" s="163" t="n">
        <f aca="false">TRUNC((1+(IF(OR(H331=0,H331=""),'BDI REF.'!$K$5,CHOOSE(H331,'BDI REF.'!$K$5,'BDI REF.'!$K$6,'BDI REF.'!$K$7))))*R331,2)</f>
        <v>0</v>
      </c>
      <c r="G331" s="163" t="n">
        <f aca="false">IF(E331&lt;&gt;0,ROUND(E331*F331,2),IF(AD331=0,(SUMIF($V$12:$V$1011,B331,$AD$12:$AD$1011)),AD331))</f>
        <v>0</v>
      </c>
      <c r="H331" s="164"/>
      <c r="I331" s="165"/>
      <c r="J331" s="166" t="str">
        <f aca="false">IF(N331&lt;&gt;0,N331,"")</f>
        <v/>
      </c>
      <c r="K331" s="167"/>
      <c r="L331" s="168" t="str">
        <f aca="false">IF(B331&gt;0,"ok","ocultar")</f>
        <v>ocultar</v>
      </c>
      <c r="M331" s="182"/>
      <c r="N331" s="184"/>
      <c r="O331" s="177"/>
      <c r="P331" s="178"/>
      <c r="Q331" s="173"/>
      <c r="R331" s="179"/>
      <c r="S331" s="156"/>
      <c r="U331" s="88"/>
      <c r="V331" s="157" t="n">
        <f aca="false">IF(B331=0,V330,IF(ISNONTEXT(B331)=TRUE(),INT(B331),INT(LEFT(B331,FIND(".",B331)-1))))</f>
        <v>3</v>
      </c>
      <c r="W331" s="157" t="str">
        <f aca="false">IF(W332=1,1,IF(B331&lt;&gt;0,1,IF(C331&lt;&gt;0,1,IF(D331&lt;&gt;0,1,IF(E331&lt;&gt;0,1,"")))))</f>
        <v/>
      </c>
      <c r="X331" s="157" t="str">
        <f aca="false">IF(V331=0," ",IF(V331&lt;&gt;V330,V331," "))</f>
        <v> </v>
      </c>
      <c r="Y331" s="88"/>
      <c r="Z331" s="75" t="n">
        <f aca="false">IF(V331&lt;&gt;X331,(IF(I331="",G331*INFORMAÇÕES!$U$113,IF(I331="R",G331,0))),0)</f>
        <v>0</v>
      </c>
      <c r="AA331" s="75" t="n">
        <f aca="false">IF(V331&lt;&gt;X331,(IF(I331="",G331*INFORMAÇÕES!$U$114,IF(I331="C",G331,0))),0)</f>
        <v>0</v>
      </c>
      <c r="AB331" s="75" t="n">
        <f aca="false">IF(V331&lt;&gt;X331,(IF(I331="",G331*INFORMAÇÕES!$U$115,IF(I331="CF",G331,0))),0)</f>
        <v>0</v>
      </c>
      <c r="AC331" s="75" t="n">
        <f aca="false">IF(V331&lt;&gt;X331,(IF(I331="",G331*INFORMAÇÕES!$U$116,IF(I331="O",G331,0))),0)</f>
        <v>0</v>
      </c>
      <c r="AD331" s="75" t="n">
        <f aca="false">IF(E331&lt;&gt;0,G331,0)</f>
        <v>0</v>
      </c>
    </row>
    <row r="332" s="174" customFormat="true" ht="14.25" hidden="false" customHeight="false" outlineLevel="0" collapsed="false">
      <c r="A332" s="159" t="n">
        <v>321</v>
      </c>
      <c r="B332" s="160" t="n">
        <f aca="false">M332</f>
        <v>0</v>
      </c>
      <c r="C332" s="161" t="n">
        <f aca="false">O332</f>
        <v>0</v>
      </c>
      <c r="D332" s="162" t="n">
        <f aca="false">P332</f>
        <v>0</v>
      </c>
      <c r="E332" s="163" t="n">
        <f aca="false">ROUND(Q332,2)</f>
        <v>0</v>
      </c>
      <c r="F332" s="163" t="n">
        <f aca="false">TRUNC((1+(IF(OR(H332=0,H332=""),'BDI REF.'!$K$5,CHOOSE(H332,'BDI REF.'!$K$5,'BDI REF.'!$K$6,'BDI REF.'!$K$7))))*R332,2)</f>
        <v>0</v>
      </c>
      <c r="G332" s="163" t="n">
        <f aca="false">IF(E332&lt;&gt;0,ROUND(E332*F332,2),IF(AD332=0,(SUMIF($V$12:$V$1011,B332,$AD$12:$AD$1011)),AD332))</f>
        <v>0</v>
      </c>
      <c r="H332" s="164"/>
      <c r="I332" s="165"/>
      <c r="J332" s="166" t="str">
        <f aca="false">IF(N332&lt;&gt;0,N332,"")</f>
        <v/>
      </c>
      <c r="K332" s="167"/>
      <c r="L332" s="168" t="str">
        <f aca="false">IF(B332&gt;0,"ok","ocultar")</f>
        <v>ocultar</v>
      </c>
      <c r="M332" s="182"/>
      <c r="N332" s="184"/>
      <c r="O332" s="177"/>
      <c r="P332" s="178"/>
      <c r="Q332" s="173"/>
      <c r="R332" s="179"/>
      <c r="S332" s="156"/>
      <c r="U332" s="88"/>
      <c r="V332" s="157" t="n">
        <f aca="false">IF(B332=0,V331,IF(ISNONTEXT(B332)=TRUE(),INT(B332),INT(LEFT(B332,FIND(".",B332)-1))))</f>
        <v>3</v>
      </c>
      <c r="W332" s="157" t="str">
        <f aca="false">IF(W333=1,1,IF(B332&lt;&gt;0,1,IF(C332&lt;&gt;0,1,IF(D332&lt;&gt;0,1,IF(E332&lt;&gt;0,1,"")))))</f>
        <v/>
      </c>
      <c r="X332" s="157" t="str">
        <f aca="false">IF(V332=0," ",IF(V332&lt;&gt;V331,V332," "))</f>
        <v> </v>
      </c>
      <c r="Y332" s="88"/>
      <c r="Z332" s="75" t="n">
        <f aca="false">IF(V332&lt;&gt;X332,(IF(I332="",G332*INFORMAÇÕES!$U$113,IF(I332="R",G332,0))),0)</f>
        <v>0</v>
      </c>
      <c r="AA332" s="75" t="n">
        <f aca="false">IF(V332&lt;&gt;X332,(IF(I332="",G332*INFORMAÇÕES!$U$114,IF(I332="C",G332,0))),0)</f>
        <v>0</v>
      </c>
      <c r="AB332" s="75" t="n">
        <f aca="false">IF(V332&lt;&gt;X332,(IF(I332="",G332*INFORMAÇÕES!$U$115,IF(I332="CF",G332,0))),0)</f>
        <v>0</v>
      </c>
      <c r="AC332" s="75" t="n">
        <f aca="false">IF(V332&lt;&gt;X332,(IF(I332="",G332*INFORMAÇÕES!$U$116,IF(I332="O",G332,0))),0)</f>
        <v>0</v>
      </c>
      <c r="AD332" s="75" t="n">
        <f aca="false">IF(E332&lt;&gt;0,G332,0)</f>
        <v>0</v>
      </c>
    </row>
    <row r="333" s="174" customFormat="true" ht="14.25" hidden="false" customHeight="false" outlineLevel="0" collapsed="false">
      <c r="A333" s="159" t="n">
        <v>322</v>
      </c>
      <c r="B333" s="160" t="n">
        <f aca="false">M333</f>
        <v>0</v>
      </c>
      <c r="C333" s="161" t="n">
        <f aca="false">O333</f>
        <v>0</v>
      </c>
      <c r="D333" s="162" t="n">
        <f aca="false">P333</f>
        <v>0</v>
      </c>
      <c r="E333" s="163" t="n">
        <f aca="false">ROUND(Q333,2)</f>
        <v>0</v>
      </c>
      <c r="F333" s="163" t="n">
        <f aca="false">TRUNC((1+(IF(OR(H333=0,H333=""),'BDI REF.'!$K$5,CHOOSE(H333,'BDI REF.'!$K$5,'BDI REF.'!$K$6,'BDI REF.'!$K$7))))*R333,2)</f>
        <v>0</v>
      </c>
      <c r="G333" s="163" t="n">
        <f aca="false">IF(E333&lt;&gt;0,ROUND(E333*F333,2),IF(AD333=0,(SUMIF($V$12:$V$1011,B333,$AD$12:$AD$1011)),AD333))</f>
        <v>0</v>
      </c>
      <c r="H333" s="164"/>
      <c r="I333" s="165"/>
      <c r="J333" s="166" t="str">
        <f aca="false">IF(N333&lt;&gt;0,N333,"")</f>
        <v/>
      </c>
      <c r="K333" s="167"/>
      <c r="L333" s="168" t="str">
        <f aca="false">IF(B333&gt;0,"ok","ocultar")</f>
        <v>ocultar</v>
      </c>
      <c r="M333" s="182"/>
      <c r="N333" s="184"/>
      <c r="O333" s="177"/>
      <c r="P333" s="178"/>
      <c r="Q333" s="173"/>
      <c r="R333" s="179"/>
      <c r="S333" s="156"/>
      <c r="U333" s="88"/>
      <c r="V333" s="157" t="n">
        <f aca="false">IF(B333=0,V332,IF(ISNONTEXT(B333)=TRUE(),INT(B333),INT(LEFT(B333,FIND(".",B333)-1))))</f>
        <v>3</v>
      </c>
      <c r="W333" s="157" t="str">
        <f aca="false">IF(W334=1,1,IF(B333&lt;&gt;0,1,IF(C333&lt;&gt;0,1,IF(D333&lt;&gt;0,1,IF(E333&lt;&gt;0,1,"")))))</f>
        <v/>
      </c>
      <c r="X333" s="157" t="str">
        <f aca="false">IF(V333=0," ",IF(V333&lt;&gt;V332,V333," "))</f>
        <v> </v>
      </c>
      <c r="Y333" s="88"/>
      <c r="Z333" s="75" t="n">
        <f aca="false">IF(V333&lt;&gt;X333,(IF(I333="",G333*INFORMAÇÕES!$U$113,IF(I333="R",G333,0))),0)</f>
        <v>0</v>
      </c>
      <c r="AA333" s="75" t="n">
        <f aca="false">IF(V333&lt;&gt;X333,(IF(I333="",G333*INFORMAÇÕES!$U$114,IF(I333="C",G333,0))),0)</f>
        <v>0</v>
      </c>
      <c r="AB333" s="75" t="n">
        <f aca="false">IF(V333&lt;&gt;X333,(IF(I333="",G333*INFORMAÇÕES!$U$115,IF(I333="CF",G333,0))),0)</f>
        <v>0</v>
      </c>
      <c r="AC333" s="75" t="n">
        <f aca="false">IF(V333&lt;&gt;X333,(IF(I333="",G333*INFORMAÇÕES!$U$116,IF(I333="O",G333,0))),0)</f>
        <v>0</v>
      </c>
      <c r="AD333" s="75" t="n">
        <f aca="false">IF(E333&lt;&gt;0,G333,0)</f>
        <v>0</v>
      </c>
    </row>
    <row r="334" s="174" customFormat="true" ht="14.25" hidden="false" customHeight="false" outlineLevel="0" collapsed="false">
      <c r="A334" s="159" t="n">
        <v>323</v>
      </c>
      <c r="B334" s="160" t="n">
        <f aca="false">M334</f>
        <v>0</v>
      </c>
      <c r="C334" s="161" t="n">
        <f aca="false">O334</f>
        <v>0</v>
      </c>
      <c r="D334" s="162" t="n">
        <f aca="false">P334</f>
        <v>0</v>
      </c>
      <c r="E334" s="163" t="n">
        <f aca="false">ROUND(Q334,2)</f>
        <v>0</v>
      </c>
      <c r="F334" s="163" t="n">
        <f aca="false">TRUNC((1+(IF(OR(H334=0,H334=""),'BDI REF.'!$K$5,CHOOSE(H334,'BDI REF.'!$K$5,'BDI REF.'!$K$6,'BDI REF.'!$K$7))))*R334,2)</f>
        <v>0</v>
      </c>
      <c r="G334" s="163" t="n">
        <f aca="false">IF(E334&lt;&gt;0,ROUND(E334*F334,2),IF(AD334=0,(SUMIF($V$12:$V$1011,B334,$AD$12:$AD$1011)),AD334))</f>
        <v>0</v>
      </c>
      <c r="H334" s="164"/>
      <c r="I334" s="165"/>
      <c r="J334" s="166" t="str">
        <f aca="false">IF(N334&lt;&gt;0,N334,"")</f>
        <v/>
      </c>
      <c r="K334" s="167"/>
      <c r="L334" s="168" t="str">
        <f aca="false">IF(B334&gt;0,"ok","ocultar")</f>
        <v>ocultar</v>
      </c>
      <c r="M334" s="182"/>
      <c r="N334" s="184"/>
      <c r="O334" s="177"/>
      <c r="P334" s="178"/>
      <c r="Q334" s="173"/>
      <c r="R334" s="179"/>
      <c r="S334" s="156"/>
      <c r="U334" s="88"/>
      <c r="V334" s="157" t="n">
        <f aca="false">IF(B334=0,V333,IF(ISNONTEXT(B334)=TRUE(),INT(B334),INT(LEFT(B334,FIND(".",B334)-1))))</f>
        <v>3</v>
      </c>
      <c r="W334" s="157" t="str">
        <f aca="false">IF(W335=1,1,IF(B334&lt;&gt;0,1,IF(C334&lt;&gt;0,1,IF(D334&lt;&gt;0,1,IF(E334&lt;&gt;0,1,"")))))</f>
        <v/>
      </c>
      <c r="X334" s="157" t="str">
        <f aca="false">IF(V334=0," ",IF(V334&lt;&gt;V333,V334," "))</f>
        <v> </v>
      </c>
      <c r="Y334" s="88"/>
      <c r="Z334" s="75" t="n">
        <f aca="false">IF(V334&lt;&gt;X334,(IF(I334="",G334*INFORMAÇÕES!$U$113,IF(I334="R",G334,0))),0)</f>
        <v>0</v>
      </c>
      <c r="AA334" s="75" t="n">
        <f aca="false">IF(V334&lt;&gt;X334,(IF(I334="",G334*INFORMAÇÕES!$U$114,IF(I334="C",G334,0))),0)</f>
        <v>0</v>
      </c>
      <c r="AB334" s="75" t="n">
        <f aca="false">IF(V334&lt;&gt;X334,(IF(I334="",G334*INFORMAÇÕES!$U$115,IF(I334="CF",G334,0))),0)</f>
        <v>0</v>
      </c>
      <c r="AC334" s="75" t="n">
        <f aca="false">IF(V334&lt;&gt;X334,(IF(I334="",G334*INFORMAÇÕES!$U$116,IF(I334="O",G334,0))),0)</f>
        <v>0</v>
      </c>
      <c r="AD334" s="75" t="n">
        <f aca="false">IF(E334&lt;&gt;0,G334,0)</f>
        <v>0</v>
      </c>
    </row>
    <row r="335" s="174" customFormat="true" ht="14.25" hidden="false" customHeight="false" outlineLevel="0" collapsed="false">
      <c r="A335" s="159" t="n">
        <v>324</v>
      </c>
      <c r="B335" s="160" t="n">
        <f aca="false">M335</f>
        <v>0</v>
      </c>
      <c r="C335" s="161" t="n">
        <f aca="false">O335</f>
        <v>0</v>
      </c>
      <c r="D335" s="162" t="n">
        <f aca="false">P335</f>
        <v>0</v>
      </c>
      <c r="E335" s="163" t="n">
        <f aca="false">ROUND(Q335,2)</f>
        <v>0</v>
      </c>
      <c r="F335" s="163" t="n">
        <f aca="false">TRUNC((1+(IF(OR(H335=0,H335=""),'BDI REF.'!$K$5,CHOOSE(H335,'BDI REF.'!$K$5,'BDI REF.'!$K$6,'BDI REF.'!$K$7))))*R335,2)</f>
        <v>0</v>
      </c>
      <c r="G335" s="163" t="n">
        <f aca="false">IF(E335&lt;&gt;0,ROUND(E335*F335,2),IF(AD335=0,(SUMIF($V$12:$V$1011,B335,$AD$12:$AD$1011)),AD335))</f>
        <v>0</v>
      </c>
      <c r="H335" s="164"/>
      <c r="I335" s="165"/>
      <c r="J335" s="166" t="str">
        <f aca="false">IF(N335&lt;&gt;0,N335,"")</f>
        <v/>
      </c>
      <c r="K335" s="167"/>
      <c r="L335" s="168" t="str">
        <f aca="false">IF(B335&gt;0,"ok","ocultar")</f>
        <v>ocultar</v>
      </c>
      <c r="M335" s="182"/>
      <c r="N335" s="184"/>
      <c r="O335" s="177"/>
      <c r="P335" s="178"/>
      <c r="Q335" s="173"/>
      <c r="R335" s="179"/>
      <c r="S335" s="156"/>
      <c r="U335" s="88"/>
      <c r="V335" s="157" t="n">
        <f aca="false">IF(B335=0,V334,IF(ISNONTEXT(B335)=TRUE(),INT(B335),INT(LEFT(B335,FIND(".",B335)-1))))</f>
        <v>3</v>
      </c>
      <c r="W335" s="157" t="str">
        <f aca="false">IF(W336=1,1,IF(B335&lt;&gt;0,1,IF(C335&lt;&gt;0,1,IF(D335&lt;&gt;0,1,IF(E335&lt;&gt;0,1,"")))))</f>
        <v/>
      </c>
      <c r="X335" s="157" t="str">
        <f aca="false">IF(V335=0," ",IF(V335&lt;&gt;V334,V335," "))</f>
        <v> </v>
      </c>
      <c r="Y335" s="88"/>
      <c r="Z335" s="75" t="n">
        <f aca="false">IF(V335&lt;&gt;X335,(IF(I335="",G335*INFORMAÇÕES!$U$113,IF(I335="R",G335,0))),0)</f>
        <v>0</v>
      </c>
      <c r="AA335" s="75" t="n">
        <f aca="false">IF(V335&lt;&gt;X335,(IF(I335="",G335*INFORMAÇÕES!$U$114,IF(I335="C",G335,0))),0)</f>
        <v>0</v>
      </c>
      <c r="AB335" s="75" t="n">
        <f aca="false">IF(V335&lt;&gt;X335,(IF(I335="",G335*INFORMAÇÕES!$U$115,IF(I335="CF",G335,0))),0)</f>
        <v>0</v>
      </c>
      <c r="AC335" s="75" t="n">
        <f aca="false">IF(V335&lt;&gt;X335,(IF(I335="",G335*INFORMAÇÕES!$U$116,IF(I335="O",G335,0))),0)</f>
        <v>0</v>
      </c>
      <c r="AD335" s="75" t="n">
        <f aca="false">IF(E335&lt;&gt;0,G335,0)</f>
        <v>0</v>
      </c>
    </row>
    <row r="336" s="174" customFormat="true" ht="14.25" hidden="false" customHeight="false" outlineLevel="0" collapsed="false">
      <c r="A336" s="159" t="n">
        <v>325</v>
      </c>
      <c r="B336" s="160" t="n">
        <f aca="false">M336</f>
        <v>0</v>
      </c>
      <c r="C336" s="161" t="n">
        <f aca="false">O336</f>
        <v>0</v>
      </c>
      <c r="D336" s="162" t="n">
        <f aca="false">P336</f>
        <v>0</v>
      </c>
      <c r="E336" s="163" t="n">
        <f aca="false">ROUND(Q336,2)</f>
        <v>0</v>
      </c>
      <c r="F336" s="163" t="n">
        <f aca="false">TRUNC((1+(IF(OR(H336=0,H336=""),'BDI REF.'!$K$5,CHOOSE(H336,'BDI REF.'!$K$5,'BDI REF.'!$K$6,'BDI REF.'!$K$7))))*R336,2)</f>
        <v>0</v>
      </c>
      <c r="G336" s="163" t="n">
        <f aca="false">IF(E336&lt;&gt;0,ROUND(E336*F336,2),IF(AD336=0,(SUMIF($V$12:$V$1011,B336,$AD$12:$AD$1011)),AD336))</f>
        <v>0</v>
      </c>
      <c r="H336" s="164"/>
      <c r="I336" s="165"/>
      <c r="J336" s="166" t="str">
        <f aca="false">IF(N336&lt;&gt;0,N336,"")</f>
        <v/>
      </c>
      <c r="K336" s="167"/>
      <c r="L336" s="168" t="str">
        <f aca="false">IF(B336&gt;0,"ok","ocultar")</f>
        <v>ocultar</v>
      </c>
      <c r="M336" s="182"/>
      <c r="N336" s="184"/>
      <c r="O336" s="177"/>
      <c r="P336" s="178"/>
      <c r="Q336" s="173"/>
      <c r="R336" s="179"/>
      <c r="S336" s="156"/>
      <c r="U336" s="88"/>
      <c r="V336" s="157" t="n">
        <f aca="false">IF(B336=0,V335,IF(ISNONTEXT(B336)=TRUE(),INT(B336),INT(LEFT(B336,FIND(".",B336)-1))))</f>
        <v>3</v>
      </c>
      <c r="W336" s="157" t="str">
        <f aca="false">IF(W337=1,1,IF(B336&lt;&gt;0,1,IF(C336&lt;&gt;0,1,IF(D336&lt;&gt;0,1,IF(E336&lt;&gt;0,1,"")))))</f>
        <v/>
      </c>
      <c r="X336" s="157" t="str">
        <f aca="false">IF(V336=0," ",IF(V336&lt;&gt;V335,V336," "))</f>
        <v> </v>
      </c>
      <c r="Y336" s="88"/>
      <c r="Z336" s="75" t="n">
        <f aca="false">IF(V336&lt;&gt;X336,(IF(I336="",G336*INFORMAÇÕES!$U$113,IF(I336="R",G336,0))),0)</f>
        <v>0</v>
      </c>
      <c r="AA336" s="75" t="n">
        <f aca="false">IF(V336&lt;&gt;X336,(IF(I336="",G336*INFORMAÇÕES!$U$114,IF(I336="C",G336,0))),0)</f>
        <v>0</v>
      </c>
      <c r="AB336" s="75" t="n">
        <f aca="false">IF(V336&lt;&gt;X336,(IF(I336="",G336*INFORMAÇÕES!$U$115,IF(I336="CF",G336,0))),0)</f>
        <v>0</v>
      </c>
      <c r="AC336" s="75" t="n">
        <f aca="false">IF(V336&lt;&gt;X336,(IF(I336="",G336*INFORMAÇÕES!$U$116,IF(I336="O",G336,0))),0)</f>
        <v>0</v>
      </c>
      <c r="AD336" s="75" t="n">
        <f aca="false">IF(E336&lt;&gt;0,G336,0)</f>
        <v>0</v>
      </c>
    </row>
    <row r="337" s="174" customFormat="true" ht="14.25" hidden="false" customHeight="false" outlineLevel="0" collapsed="false">
      <c r="A337" s="159" t="n">
        <v>326</v>
      </c>
      <c r="B337" s="160" t="n">
        <f aca="false">M337</f>
        <v>0</v>
      </c>
      <c r="C337" s="161" t="n">
        <f aca="false">O337</f>
        <v>0</v>
      </c>
      <c r="D337" s="162" t="n">
        <f aca="false">P337</f>
        <v>0</v>
      </c>
      <c r="E337" s="163" t="n">
        <f aca="false">ROUND(Q337,2)</f>
        <v>0</v>
      </c>
      <c r="F337" s="163" t="n">
        <f aca="false">TRUNC((1+(IF(OR(H337=0,H337=""),'BDI REF.'!$K$5,CHOOSE(H337,'BDI REF.'!$K$5,'BDI REF.'!$K$6,'BDI REF.'!$K$7))))*R337,2)</f>
        <v>0</v>
      </c>
      <c r="G337" s="163" t="n">
        <f aca="false">IF(E337&lt;&gt;0,ROUND(E337*F337,2),IF(AD337=0,(SUMIF($V$12:$V$1011,B337,$AD$12:$AD$1011)),AD337))</f>
        <v>0</v>
      </c>
      <c r="H337" s="164"/>
      <c r="I337" s="165"/>
      <c r="J337" s="166" t="str">
        <f aca="false">IF(N337&lt;&gt;0,N337,"")</f>
        <v/>
      </c>
      <c r="K337" s="167"/>
      <c r="L337" s="168" t="str">
        <f aca="false">IF(B337&gt;0,"ok","ocultar")</f>
        <v>ocultar</v>
      </c>
      <c r="M337" s="182"/>
      <c r="N337" s="184"/>
      <c r="O337" s="177"/>
      <c r="P337" s="178"/>
      <c r="Q337" s="173"/>
      <c r="R337" s="179"/>
      <c r="S337" s="156"/>
      <c r="U337" s="88"/>
      <c r="V337" s="157" t="n">
        <f aca="false">IF(B337=0,V336,IF(ISNONTEXT(B337)=TRUE(),INT(B337),INT(LEFT(B337,FIND(".",B337)-1))))</f>
        <v>3</v>
      </c>
      <c r="W337" s="157" t="str">
        <f aca="false">IF(W338=1,1,IF(B337&lt;&gt;0,1,IF(C337&lt;&gt;0,1,IF(D337&lt;&gt;0,1,IF(E337&lt;&gt;0,1,"")))))</f>
        <v/>
      </c>
      <c r="X337" s="157" t="str">
        <f aca="false">IF(V337=0," ",IF(V337&lt;&gt;V336,V337," "))</f>
        <v> </v>
      </c>
      <c r="Y337" s="88"/>
      <c r="Z337" s="75" t="n">
        <f aca="false">IF(V337&lt;&gt;X337,(IF(I337="",G337*INFORMAÇÕES!$U$113,IF(I337="R",G337,0))),0)</f>
        <v>0</v>
      </c>
      <c r="AA337" s="75" t="n">
        <f aca="false">IF(V337&lt;&gt;X337,(IF(I337="",G337*INFORMAÇÕES!$U$114,IF(I337="C",G337,0))),0)</f>
        <v>0</v>
      </c>
      <c r="AB337" s="75" t="n">
        <f aca="false">IF(V337&lt;&gt;X337,(IF(I337="",G337*INFORMAÇÕES!$U$115,IF(I337="CF",G337,0))),0)</f>
        <v>0</v>
      </c>
      <c r="AC337" s="75" t="n">
        <f aca="false">IF(V337&lt;&gt;X337,(IF(I337="",G337*INFORMAÇÕES!$U$116,IF(I337="O",G337,0))),0)</f>
        <v>0</v>
      </c>
      <c r="AD337" s="75" t="n">
        <f aca="false">IF(E337&lt;&gt;0,G337,0)</f>
        <v>0</v>
      </c>
    </row>
    <row r="338" s="174" customFormat="true" ht="14.25" hidden="false" customHeight="false" outlineLevel="0" collapsed="false">
      <c r="A338" s="159" t="n">
        <v>327</v>
      </c>
      <c r="B338" s="160" t="n">
        <f aca="false">M338</f>
        <v>0</v>
      </c>
      <c r="C338" s="161" t="n">
        <f aca="false">O338</f>
        <v>0</v>
      </c>
      <c r="D338" s="162" t="n">
        <f aca="false">P338</f>
        <v>0</v>
      </c>
      <c r="E338" s="163" t="n">
        <f aca="false">ROUND(Q338,2)</f>
        <v>0</v>
      </c>
      <c r="F338" s="163" t="n">
        <f aca="false">TRUNC((1+(IF(OR(H338=0,H338=""),'BDI REF.'!$K$5,CHOOSE(H338,'BDI REF.'!$K$5,'BDI REF.'!$K$6,'BDI REF.'!$K$7))))*R338,2)</f>
        <v>0</v>
      </c>
      <c r="G338" s="163" t="n">
        <f aca="false">IF(E338&lt;&gt;0,ROUND(E338*F338,2),IF(AD338=0,(SUMIF($V$12:$V$1011,B338,$AD$12:$AD$1011)),AD338))</f>
        <v>0</v>
      </c>
      <c r="H338" s="164"/>
      <c r="I338" s="165"/>
      <c r="J338" s="166" t="str">
        <f aca="false">IF(N338&lt;&gt;0,N338,"")</f>
        <v/>
      </c>
      <c r="K338" s="167"/>
      <c r="L338" s="168" t="str">
        <f aca="false">IF(B338&gt;0,"ok","ocultar")</f>
        <v>ocultar</v>
      </c>
      <c r="M338" s="182"/>
      <c r="N338" s="184"/>
      <c r="O338" s="177"/>
      <c r="P338" s="178"/>
      <c r="Q338" s="173"/>
      <c r="R338" s="179"/>
      <c r="S338" s="156"/>
      <c r="U338" s="88"/>
      <c r="V338" s="157" t="n">
        <f aca="false">IF(B338=0,V337,IF(ISNONTEXT(B338)=TRUE(),INT(B338),INT(LEFT(B338,FIND(".",B338)-1))))</f>
        <v>3</v>
      </c>
      <c r="W338" s="157" t="str">
        <f aca="false">IF(W339=1,1,IF(B338&lt;&gt;0,1,IF(C338&lt;&gt;0,1,IF(D338&lt;&gt;0,1,IF(E338&lt;&gt;0,1,"")))))</f>
        <v/>
      </c>
      <c r="X338" s="157" t="str">
        <f aca="false">IF(V338=0," ",IF(V338&lt;&gt;V337,V338," "))</f>
        <v> </v>
      </c>
      <c r="Y338" s="88"/>
      <c r="Z338" s="75" t="n">
        <f aca="false">IF(V338&lt;&gt;X338,(IF(I338="",G338*INFORMAÇÕES!$U$113,IF(I338="R",G338,0))),0)</f>
        <v>0</v>
      </c>
      <c r="AA338" s="75" t="n">
        <f aca="false">IF(V338&lt;&gt;X338,(IF(I338="",G338*INFORMAÇÕES!$U$114,IF(I338="C",G338,0))),0)</f>
        <v>0</v>
      </c>
      <c r="AB338" s="75" t="n">
        <f aca="false">IF(V338&lt;&gt;X338,(IF(I338="",G338*INFORMAÇÕES!$U$115,IF(I338="CF",G338,0))),0)</f>
        <v>0</v>
      </c>
      <c r="AC338" s="75" t="n">
        <f aca="false">IF(V338&lt;&gt;X338,(IF(I338="",G338*INFORMAÇÕES!$U$116,IF(I338="O",G338,0))),0)</f>
        <v>0</v>
      </c>
      <c r="AD338" s="75" t="n">
        <f aca="false">IF(E338&lt;&gt;0,G338,0)</f>
        <v>0</v>
      </c>
    </row>
    <row r="339" s="174" customFormat="true" ht="14.25" hidden="false" customHeight="false" outlineLevel="0" collapsed="false">
      <c r="A339" s="159" t="n">
        <v>328</v>
      </c>
      <c r="B339" s="160" t="n">
        <f aca="false">M339</f>
        <v>0</v>
      </c>
      <c r="C339" s="161" t="n">
        <f aca="false">O339</f>
        <v>0</v>
      </c>
      <c r="D339" s="162" t="n">
        <f aca="false">P339</f>
        <v>0</v>
      </c>
      <c r="E339" s="163" t="n">
        <f aca="false">ROUND(Q339,2)</f>
        <v>0</v>
      </c>
      <c r="F339" s="163" t="n">
        <f aca="false">TRUNC((1+(IF(OR(H339=0,H339=""),'BDI REF.'!$K$5,CHOOSE(H339,'BDI REF.'!$K$5,'BDI REF.'!$K$6,'BDI REF.'!$K$7))))*R339,2)</f>
        <v>0</v>
      </c>
      <c r="G339" s="163" t="n">
        <f aca="false">IF(E339&lt;&gt;0,ROUND(E339*F339,2),IF(AD339=0,(SUMIF($V$12:$V$1011,B339,$AD$12:$AD$1011)),AD339))</f>
        <v>0</v>
      </c>
      <c r="H339" s="164"/>
      <c r="I339" s="165"/>
      <c r="J339" s="166" t="str">
        <f aca="false">IF(N339&lt;&gt;0,N339,"")</f>
        <v/>
      </c>
      <c r="K339" s="167"/>
      <c r="L339" s="168" t="str">
        <f aca="false">IF(B339&gt;0,"ok","ocultar")</f>
        <v>ocultar</v>
      </c>
      <c r="M339" s="182"/>
      <c r="N339" s="184"/>
      <c r="O339" s="177"/>
      <c r="P339" s="178"/>
      <c r="Q339" s="173"/>
      <c r="R339" s="179"/>
      <c r="S339" s="156"/>
      <c r="U339" s="88"/>
      <c r="V339" s="157" t="n">
        <f aca="false">IF(B339=0,V338,IF(ISNONTEXT(B339)=TRUE(),INT(B339),INT(LEFT(B339,FIND(".",B339)-1))))</f>
        <v>3</v>
      </c>
      <c r="W339" s="157" t="str">
        <f aca="false">IF(W340=1,1,IF(B339&lt;&gt;0,1,IF(C339&lt;&gt;0,1,IF(D339&lt;&gt;0,1,IF(E339&lt;&gt;0,1,"")))))</f>
        <v/>
      </c>
      <c r="X339" s="157" t="str">
        <f aca="false">IF(V339=0," ",IF(V339&lt;&gt;V338,V339," "))</f>
        <v> </v>
      </c>
      <c r="Y339" s="88"/>
      <c r="Z339" s="75" t="n">
        <f aca="false">IF(V339&lt;&gt;X339,(IF(I339="",G339*INFORMAÇÕES!$U$113,IF(I339="R",G339,0))),0)</f>
        <v>0</v>
      </c>
      <c r="AA339" s="75" t="n">
        <f aca="false">IF(V339&lt;&gt;X339,(IF(I339="",G339*INFORMAÇÕES!$U$114,IF(I339="C",G339,0))),0)</f>
        <v>0</v>
      </c>
      <c r="AB339" s="75" t="n">
        <f aca="false">IF(V339&lt;&gt;X339,(IF(I339="",G339*INFORMAÇÕES!$U$115,IF(I339="CF",G339,0))),0)</f>
        <v>0</v>
      </c>
      <c r="AC339" s="75" t="n">
        <f aca="false">IF(V339&lt;&gt;X339,(IF(I339="",G339*INFORMAÇÕES!$U$116,IF(I339="O",G339,0))),0)</f>
        <v>0</v>
      </c>
      <c r="AD339" s="75" t="n">
        <f aca="false">IF(E339&lt;&gt;0,G339,0)</f>
        <v>0</v>
      </c>
    </row>
    <row r="340" s="174" customFormat="true" ht="14.25" hidden="false" customHeight="false" outlineLevel="0" collapsed="false">
      <c r="A340" s="159" t="n">
        <v>329</v>
      </c>
      <c r="B340" s="160" t="n">
        <f aca="false">M340</f>
        <v>0</v>
      </c>
      <c r="C340" s="161" t="n">
        <f aca="false">O340</f>
        <v>0</v>
      </c>
      <c r="D340" s="162" t="n">
        <f aca="false">P340</f>
        <v>0</v>
      </c>
      <c r="E340" s="163" t="n">
        <f aca="false">ROUND(Q340,2)</f>
        <v>0</v>
      </c>
      <c r="F340" s="163" t="n">
        <f aca="false">TRUNC((1+(IF(OR(H340=0,H340=""),'BDI REF.'!$K$5,CHOOSE(H340,'BDI REF.'!$K$5,'BDI REF.'!$K$6,'BDI REF.'!$K$7))))*R340,2)</f>
        <v>0</v>
      </c>
      <c r="G340" s="163" t="n">
        <f aca="false">IF(E340&lt;&gt;0,ROUND(E340*F340,2),IF(AD340=0,(SUMIF($V$12:$V$1011,B340,$AD$12:$AD$1011)),AD340))</f>
        <v>0</v>
      </c>
      <c r="H340" s="164"/>
      <c r="I340" s="165"/>
      <c r="J340" s="166" t="str">
        <f aca="false">IF(N340&lt;&gt;0,N340,"")</f>
        <v/>
      </c>
      <c r="K340" s="167"/>
      <c r="L340" s="168" t="str">
        <f aca="false">IF(B340&gt;0,"ok","ocultar")</f>
        <v>ocultar</v>
      </c>
      <c r="M340" s="182"/>
      <c r="N340" s="184"/>
      <c r="O340" s="177"/>
      <c r="P340" s="178"/>
      <c r="Q340" s="173"/>
      <c r="R340" s="179"/>
      <c r="S340" s="156"/>
      <c r="U340" s="88"/>
      <c r="V340" s="157" t="n">
        <f aca="false">IF(B340=0,V339,IF(ISNONTEXT(B340)=TRUE(),INT(B340),INT(LEFT(B340,FIND(".",B340)-1))))</f>
        <v>3</v>
      </c>
      <c r="W340" s="157" t="str">
        <f aca="false">IF(W341=1,1,IF(B340&lt;&gt;0,1,IF(C340&lt;&gt;0,1,IF(D340&lt;&gt;0,1,IF(E340&lt;&gt;0,1,"")))))</f>
        <v/>
      </c>
      <c r="X340" s="157" t="str">
        <f aca="false">IF(V340=0," ",IF(V340&lt;&gt;V339,V340," "))</f>
        <v> </v>
      </c>
      <c r="Y340" s="88"/>
      <c r="Z340" s="75" t="n">
        <f aca="false">IF(V340&lt;&gt;X340,(IF(I340="",G340*INFORMAÇÕES!$U$113,IF(I340="R",G340,0))),0)</f>
        <v>0</v>
      </c>
      <c r="AA340" s="75" t="n">
        <f aca="false">IF(V340&lt;&gt;X340,(IF(I340="",G340*INFORMAÇÕES!$U$114,IF(I340="C",G340,0))),0)</f>
        <v>0</v>
      </c>
      <c r="AB340" s="75" t="n">
        <f aca="false">IF(V340&lt;&gt;X340,(IF(I340="",G340*INFORMAÇÕES!$U$115,IF(I340="CF",G340,0))),0)</f>
        <v>0</v>
      </c>
      <c r="AC340" s="75" t="n">
        <f aca="false">IF(V340&lt;&gt;X340,(IF(I340="",G340*INFORMAÇÕES!$U$116,IF(I340="O",G340,0))),0)</f>
        <v>0</v>
      </c>
      <c r="AD340" s="75" t="n">
        <f aca="false">IF(E340&lt;&gt;0,G340,0)</f>
        <v>0</v>
      </c>
    </row>
    <row r="341" s="174" customFormat="true" ht="14.25" hidden="false" customHeight="false" outlineLevel="0" collapsed="false">
      <c r="A341" s="159" t="n">
        <v>330</v>
      </c>
      <c r="B341" s="160" t="n">
        <f aca="false">M341</f>
        <v>0</v>
      </c>
      <c r="C341" s="161" t="n">
        <f aca="false">O341</f>
        <v>0</v>
      </c>
      <c r="D341" s="162" t="n">
        <f aca="false">P341</f>
        <v>0</v>
      </c>
      <c r="E341" s="163" t="n">
        <f aca="false">ROUND(Q341,2)</f>
        <v>0</v>
      </c>
      <c r="F341" s="163" t="n">
        <f aca="false">TRUNC((1+(IF(OR(H341=0,H341=""),'BDI REF.'!$K$5,CHOOSE(H341,'BDI REF.'!$K$5,'BDI REF.'!$K$6,'BDI REF.'!$K$7))))*R341,2)</f>
        <v>0</v>
      </c>
      <c r="G341" s="163" t="n">
        <f aca="false">IF(E341&lt;&gt;0,ROUND(E341*F341,2),IF(AD341=0,(SUMIF($V$12:$V$1011,B341,$AD$12:$AD$1011)),AD341))</f>
        <v>0</v>
      </c>
      <c r="H341" s="164"/>
      <c r="I341" s="165"/>
      <c r="J341" s="166" t="str">
        <f aca="false">IF(N341&lt;&gt;0,N341,"")</f>
        <v/>
      </c>
      <c r="K341" s="167"/>
      <c r="L341" s="168" t="str">
        <f aca="false">IF(B341&gt;0,"ok","ocultar")</f>
        <v>ocultar</v>
      </c>
      <c r="M341" s="182"/>
      <c r="N341" s="184"/>
      <c r="O341" s="177"/>
      <c r="P341" s="178"/>
      <c r="Q341" s="173"/>
      <c r="R341" s="179"/>
      <c r="S341" s="156"/>
      <c r="U341" s="88"/>
      <c r="V341" s="157" t="n">
        <f aca="false">IF(B341=0,V340,IF(ISNONTEXT(B341)=TRUE(),INT(B341),INT(LEFT(B341,FIND(".",B341)-1))))</f>
        <v>3</v>
      </c>
      <c r="W341" s="157" t="str">
        <f aca="false">IF(W342=1,1,IF(B341&lt;&gt;0,1,IF(C341&lt;&gt;0,1,IF(D341&lt;&gt;0,1,IF(E341&lt;&gt;0,1,"")))))</f>
        <v/>
      </c>
      <c r="X341" s="157" t="str">
        <f aca="false">IF(V341=0," ",IF(V341&lt;&gt;V340,V341," "))</f>
        <v> </v>
      </c>
      <c r="Y341" s="88"/>
      <c r="Z341" s="75" t="n">
        <f aca="false">IF(V341&lt;&gt;X341,(IF(I341="",G341*INFORMAÇÕES!$U$113,IF(I341="R",G341,0))),0)</f>
        <v>0</v>
      </c>
      <c r="AA341" s="75" t="n">
        <f aca="false">IF(V341&lt;&gt;X341,(IF(I341="",G341*INFORMAÇÕES!$U$114,IF(I341="C",G341,0))),0)</f>
        <v>0</v>
      </c>
      <c r="AB341" s="75" t="n">
        <f aca="false">IF(V341&lt;&gt;X341,(IF(I341="",G341*INFORMAÇÕES!$U$115,IF(I341="CF",G341,0))),0)</f>
        <v>0</v>
      </c>
      <c r="AC341" s="75" t="n">
        <f aca="false">IF(V341&lt;&gt;X341,(IF(I341="",G341*INFORMAÇÕES!$U$116,IF(I341="O",G341,0))),0)</f>
        <v>0</v>
      </c>
      <c r="AD341" s="75" t="n">
        <f aca="false">IF(E341&lt;&gt;0,G341,0)</f>
        <v>0</v>
      </c>
    </row>
    <row r="342" s="174" customFormat="true" ht="14.25" hidden="false" customHeight="false" outlineLevel="0" collapsed="false">
      <c r="A342" s="159" t="n">
        <v>331</v>
      </c>
      <c r="B342" s="160" t="n">
        <f aca="false">M342</f>
        <v>0</v>
      </c>
      <c r="C342" s="161" t="n">
        <f aca="false">O342</f>
        <v>0</v>
      </c>
      <c r="D342" s="162" t="n">
        <f aca="false">P342</f>
        <v>0</v>
      </c>
      <c r="E342" s="163" t="n">
        <f aca="false">ROUND(Q342,2)</f>
        <v>0</v>
      </c>
      <c r="F342" s="163" t="n">
        <f aca="false">TRUNC((1+(IF(OR(H342=0,H342=""),'BDI REF.'!$K$5,CHOOSE(H342,'BDI REF.'!$K$5,'BDI REF.'!$K$6,'BDI REF.'!$K$7))))*R342,2)</f>
        <v>0</v>
      </c>
      <c r="G342" s="163" t="n">
        <f aca="false">IF(E342&lt;&gt;0,ROUND(E342*F342,2),IF(AD342=0,(SUMIF($V$12:$V$1011,B342,$AD$12:$AD$1011)),AD342))</f>
        <v>0</v>
      </c>
      <c r="H342" s="164"/>
      <c r="I342" s="165"/>
      <c r="J342" s="166" t="str">
        <f aca="false">IF(N342&lt;&gt;0,N342,"")</f>
        <v/>
      </c>
      <c r="K342" s="167"/>
      <c r="L342" s="168" t="str">
        <f aca="false">IF(B342&gt;0,"ok","ocultar")</f>
        <v>ocultar</v>
      </c>
      <c r="M342" s="182"/>
      <c r="N342" s="184"/>
      <c r="O342" s="177"/>
      <c r="P342" s="178"/>
      <c r="Q342" s="173"/>
      <c r="R342" s="179"/>
      <c r="S342" s="156"/>
      <c r="U342" s="88"/>
      <c r="V342" s="157" t="n">
        <f aca="false">IF(B342=0,V341,IF(ISNONTEXT(B342)=TRUE(),INT(B342),INT(LEFT(B342,FIND(".",B342)-1))))</f>
        <v>3</v>
      </c>
      <c r="W342" s="157" t="str">
        <f aca="false">IF(W343=1,1,IF(B342&lt;&gt;0,1,IF(C342&lt;&gt;0,1,IF(D342&lt;&gt;0,1,IF(E342&lt;&gt;0,1,"")))))</f>
        <v/>
      </c>
      <c r="X342" s="157" t="str">
        <f aca="false">IF(V342=0," ",IF(V342&lt;&gt;V341,V342," "))</f>
        <v> </v>
      </c>
      <c r="Y342" s="88"/>
      <c r="Z342" s="75" t="n">
        <f aca="false">IF(V342&lt;&gt;X342,(IF(I342="",G342*INFORMAÇÕES!$U$113,IF(I342="R",G342,0))),0)</f>
        <v>0</v>
      </c>
      <c r="AA342" s="75" t="n">
        <f aca="false">IF(V342&lt;&gt;X342,(IF(I342="",G342*INFORMAÇÕES!$U$114,IF(I342="C",G342,0))),0)</f>
        <v>0</v>
      </c>
      <c r="AB342" s="75" t="n">
        <f aca="false">IF(V342&lt;&gt;X342,(IF(I342="",G342*INFORMAÇÕES!$U$115,IF(I342="CF",G342,0))),0)</f>
        <v>0</v>
      </c>
      <c r="AC342" s="75" t="n">
        <f aca="false">IF(V342&lt;&gt;X342,(IF(I342="",G342*INFORMAÇÕES!$U$116,IF(I342="O",G342,0))),0)</f>
        <v>0</v>
      </c>
      <c r="AD342" s="75" t="n">
        <f aca="false">IF(E342&lt;&gt;0,G342,0)</f>
        <v>0</v>
      </c>
    </row>
    <row r="343" s="174" customFormat="true" ht="14.25" hidden="false" customHeight="false" outlineLevel="0" collapsed="false">
      <c r="A343" s="159" t="n">
        <v>332</v>
      </c>
      <c r="B343" s="160" t="n">
        <f aca="false">M343</f>
        <v>0</v>
      </c>
      <c r="C343" s="161" t="n">
        <f aca="false">O343</f>
        <v>0</v>
      </c>
      <c r="D343" s="162" t="n">
        <f aca="false">P343</f>
        <v>0</v>
      </c>
      <c r="E343" s="163" t="n">
        <f aca="false">ROUND(Q343,2)</f>
        <v>0</v>
      </c>
      <c r="F343" s="163" t="n">
        <f aca="false">TRUNC((1+(IF(OR(H343=0,H343=""),'BDI REF.'!$K$5,CHOOSE(H343,'BDI REF.'!$K$5,'BDI REF.'!$K$6,'BDI REF.'!$K$7))))*R343,2)</f>
        <v>0</v>
      </c>
      <c r="G343" s="163" t="n">
        <f aca="false">IF(E343&lt;&gt;0,ROUND(E343*F343,2),IF(AD343=0,(SUMIF($V$12:$V$1011,B343,$AD$12:$AD$1011)),AD343))</f>
        <v>0</v>
      </c>
      <c r="H343" s="164"/>
      <c r="I343" s="165"/>
      <c r="J343" s="166" t="str">
        <f aca="false">IF(N343&lt;&gt;0,N343,"")</f>
        <v/>
      </c>
      <c r="K343" s="167"/>
      <c r="L343" s="168" t="str">
        <f aca="false">IF(B343&gt;0,"ok","ocultar")</f>
        <v>ocultar</v>
      </c>
      <c r="M343" s="182"/>
      <c r="N343" s="184"/>
      <c r="O343" s="177"/>
      <c r="P343" s="178"/>
      <c r="Q343" s="173"/>
      <c r="R343" s="179"/>
      <c r="S343" s="156"/>
      <c r="U343" s="88"/>
      <c r="V343" s="157" t="n">
        <f aca="false">IF(B343=0,V342,IF(ISNONTEXT(B343)=TRUE(),INT(B343),INT(LEFT(B343,FIND(".",B343)-1))))</f>
        <v>3</v>
      </c>
      <c r="W343" s="157" t="str">
        <f aca="false">IF(W344=1,1,IF(B343&lt;&gt;0,1,IF(C343&lt;&gt;0,1,IF(D343&lt;&gt;0,1,IF(E343&lt;&gt;0,1,"")))))</f>
        <v/>
      </c>
      <c r="X343" s="157" t="str">
        <f aca="false">IF(V343=0," ",IF(V343&lt;&gt;V342,V343," "))</f>
        <v> </v>
      </c>
      <c r="Y343" s="88"/>
      <c r="Z343" s="75" t="n">
        <f aca="false">IF(V343&lt;&gt;X343,(IF(I343="",G343*INFORMAÇÕES!$U$113,IF(I343="R",G343,0))),0)</f>
        <v>0</v>
      </c>
      <c r="AA343" s="75" t="n">
        <f aca="false">IF(V343&lt;&gt;X343,(IF(I343="",G343*INFORMAÇÕES!$U$114,IF(I343="C",G343,0))),0)</f>
        <v>0</v>
      </c>
      <c r="AB343" s="75" t="n">
        <f aca="false">IF(V343&lt;&gt;X343,(IF(I343="",G343*INFORMAÇÕES!$U$115,IF(I343="CF",G343,0))),0)</f>
        <v>0</v>
      </c>
      <c r="AC343" s="75" t="n">
        <f aca="false">IF(V343&lt;&gt;X343,(IF(I343="",G343*INFORMAÇÕES!$U$116,IF(I343="O",G343,0))),0)</f>
        <v>0</v>
      </c>
      <c r="AD343" s="75" t="n">
        <f aca="false">IF(E343&lt;&gt;0,G343,0)</f>
        <v>0</v>
      </c>
    </row>
    <row r="344" s="174" customFormat="true" ht="14.25" hidden="false" customHeight="false" outlineLevel="0" collapsed="false">
      <c r="A344" s="159" t="n">
        <v>333</v>
      </c>
      <c r="B344" s="160" t="n">
        <f aca="false">M344</f>
        <v>0</v>
      </c>
      <c r="C344" s="161" t="n">
        <f aca="false">O344</f>
        <v>0</v>
      </c>
      <c r="D344" s="162" t="n">
        <f aca="false">P344</f>
        <v>0</v>
      </c>
      <c r="E344" s="163" t="n">
        <f aca="false">ROUND(Q344,2)</f>
        <v>0</v>
      </c>
      <c r="F344" s="163" t="n">
        <f aca="false">TRUNC((1+(IF(OR(H344=0,H344=""),'BDI REF.'!$K$5,CHOOSE(H344,'BDI REF.'!$K$5,'BDI REF.'!$K$6,'BDI REF.'!$K$7))))*R344,2)</f>
        <v>0</v>
      </c>
      <c r="G344" s="163" t="n">
        <f aca="false">IF(E344&lt;&gt;0,ROUND(E344*F344,2),IF(AD344=0,(SUMIF($V$12:$V$1011,B344,$AD$12:$AD$1011)),AD344))</f>
        <v>0</v>
      </c>
      <c r="H344" s="164"/>
      <c r="I344" s="165"/>
      <c r="J344" s="166" t="str">
        <f aca="false">IF(N344&lt;&gt;0,N344,"")</f>
        <v/>
      </c>
      <c r="K344" s="167"/>
      <c r="L344" s="168" t="str">
        <f aca="false">IF(B344&gt;0,"ok","ocultar")</f>
        <v>ocultar</v>
      </c>
      <c r="M344" s="182"/>
      <c r="N344" s="184"/>
      <c r="O344" s="177"/>
      <c r="P344" s="178"/>
      <c r="Q344" s="173"/>
      <c r="R344" s="179"/>
      <c r="S344" s="156"/>
      <c r="U344" s="88"/>
      <c r="V344" s="157" t="n">
        <f aca="false">IF(B344=0,V343,IF(ISNONTEXT(B344)=TRUE(),INT(B344),INT(LEFT(B344,FIND(".",B344)-1))))</f>
        <v>3</v>
      </c>
      <c r="W344" s="157" t="str">
        <f aca="false">IF(W345=1,1,IF(B344&lt;&gt;0,1,IF(C344&lt;&gt;0,1,IF(D344&lt;&gt;0,1,IF(E344&lt;&gt;0,1,"")))))</f>
        <v/>
      </c>
      <c r="X344" s="157" t="str">
        <f aca="false">IF(V344=0," ",IF(V344&lt;&gt;V343,V344," "))</f>
        <v> </v>
      </c>
      <c r="Y344" s="88"/>
      <c r="Z344" s="75" t="n">
        <f aca="false">IF(V344&lt;&gt;X344,(IF(I344="",G344*INFORMAÇÕES!$U$113,IF(I344="R",G344,0))),0)</f>
        <v>0</v>
      </c>
      <c r="AA344" s="75" t="n">
        <f aca="false">IF(V344&lt;&gt;X344,(IF(I344="",G344*INFORMAÇÕES!$U$114,IF(I344="C",G344,0))),0)</f>
        <v>0</v>
      </c>
      <c r="AB344" s="75" t="n">
        <f aca="false">IF(V344&lt;&gt;X344,(IF(I344="",G344*INFORMAÇÕES!$U$115,IF(I344="CF",G344,0))),0)</f>
        <v>0</v>
      </c>
      <c r="AC344" s="75" t="n">
        <f aca="false">IF(V344&lt;&gt;X344,(IF(I344="",G344*INFORMAÇÕES!$U$116,IF(I344="O",G344,0))),0)</f>
        <v>0</v>
      </c>
      <c r="AD344" s="75" t="n">
        <f aca="false">IF(E344&lt;&gt;0,G344,0)</f>
        <v>0</v>
      </c>
    </row>
    <row r="345" s="174" customFormat="true" ht="14.25" hidden="false" customHeight="false" outlineLevel="0" collapsed="false">
      <c r="A345" s="159" t="n">
        <v>334</v>
      </c>
      <c r="B345" s="160" t="n">
        <f aca="false">M345</f>
        <v>0</v>
      </c>
      <c r="C345" s="161" t="n">
        <f aca="false">O345</f>
        <v>0</v>
      </c>
      <c r="D345" s="162" t="n">
        <f aca="false">P345</f>
        <v>0</v>
      </c>
      <c r="E345" s="163" t="n">
        <f aca="false">ROUND(Q345,2)</f>
        <v>0</v>
      </c>
      <c r="F345" s="163" t="n">
        <f aca="false">TRUNC((1+(IF(OR(H345=0,H345=""),'BDI REF.'!$K$5,CHOOSE(H345,'BDI REF.'!$K$5,'BDI REF.'!$K$6,'BDI REF.'!$K$7))))*R345,2)</f>
        <v>0</v>
      </c>
      <c r="G345" s="163" t="n">
        <f aca="false">IF(E345&lt;&gt;0,ROUND(E345*F345,2),IF(AD345=0,(SUMIF($V$12:$V$1011,B345,$AD$12:$AD$1011)),AD345))</f>
        <v>0</v>
      </c>
      <c r="H345" s="164"/>
      <c r="I345" s="165"/>
      <c r="J345" s="166" t="str">
        <f aca="false">IF(N345&lt;&gt;0,N345,"")</f>
        <v/>
      </c>
      <c r="K345" s="167"/>
      <c r="L345" s="168" t="str">
        <f aca="false">IF(B345&gt;0,"ok","ocultar")</f>
        <v>ocultar</v>
      </c>
      <c r="M345" s="182"/>
      <c r="N345" s="184"/>
      <c r="O345" s="177"/>
      <c r="P345" s="178"/>
      <c r="Q345" s="173"/>
      <c r="R345" s="179"/>
      <c r="S345" s="156"/>
      <c r="U345" s="88"/>
      <c r="V345" s="157" t="n">
        <f aca="false">IF(B345=0,V344,IF(ISNONTEXT(B345)=TRUE(),INT(B345),INT(LEFT(B345,FIND(".",B345)-1))))</f>
        <v>3</v>
      </c>
      <c r="W345" s="157" t="str">
        <f aca="false">IF(W346=1,1,IF(B345&lt;&gt;0,1,IF(C345&lt;&gt;0,1,IF(D345&lt;&gt;0,1,IF(E345&lt;&gt;0,1,"")))))</f>
        <v/>
      </c>
      <c r="X345" s="157" t="str">
        <f aca="false">IF(V345=0," ",IF(V345&lt;&gt;V344,V345," "))</f>
        <v> </v>
      </c>
      <c r="Y345" s="88"/>
      <c r="Z345" s="75" t="n">
        <f aca="false">IF(V345&lt;&gt;X345,(IF(I345="",G345*INFORMAÇÕES!$U$113,IF(I345="R",G345,0))),0)</f>
        <v>0</v>
      </c>
      <c r="AA345" s="75" t="n">
        <f aca="false">IF(V345&lt;&gt;X345,(IF(I345="",G345*INFORMAÇÕES!$U$114,IF(I345="C",G345,0))),0)</f>
        <v>0</v>
      </c>
      <c r="AB345" s="75" t="n">
        <f aca="false">IF(V345&lt;&gt;X345,(IF(I345="",G345*INFORMAÇÕES!$U$115,IF(I345="CF",G345,0))),0)</f>
        <v>0</v>
      </c>
      <c r="AC345" s="75" t="n">
        <f aca="false">IF(V345&lt;&gt;X345,(IF(I345="",G345*INFORMAÇÕES!$U$116,IF(I345="O",G345,0))),0)</f>
        <v>0</v>
      </c>
      <c r="AD345" s="75" t="n">
        <f aca="false">IF(E345&lt;&gt;0,G345,0)</f>
        <v>0</v>
      </c>
    </row>
    <row r="346" s="174" customFormat="true" ht="14.25" hidden="false" customHeight="false" outlineLevel="0" collapsed="false">
      <c r="A346" s="159" t="n">
        <v>335</v>
      </c>
      <c r="B346" s="160" t="n">
        <f aca="false">M346</f>
        <v>0</v>
      </c>
      <c r="C346" s="161" t="n">
        <f aca="false">O346</f>
        <v>0</v>
      </c>
      <c r="D346" s="162" t="n">
        <f aca="false">P346</f>
        <v>0</v>
      </c>
      <c r="E346" s="163" t="n">
        <f aca="false">ROUND(Q346,2)</f>
        <v>0</v>
      </c>
      <c r="F346" s="163" t="n">
        <f aca="false">TRUNC((1+(IF(OR(H346=0,H346=""),'BDI REF.'!$K$5,CHOOSE(H346,'BDI REF.'!$K$5,'BDI REF.'!$K$6,'BDI REF.'!$K$7))))*R346,2)</f>
        <v>0</v>
      </c>
      <c r="G346" s="163" t="n">
        <f aca="false">IF(E346&lt;&gt;0,ROUND(E346*F346,2),IF(AD346=0,(SUMIF($V$12:$V$1011,B346,$AD$12:$AD$1011)),AD346))</f>
        <v>0</v>
      </c>
      <c r="H346" s="164"/>
      <c r="I346" s="165"/>
      <c r="J346" s="166" t="str">
        <f aca="false">IF(N346&lt;&gt;0,N346,"")</f>
        <v/>
      </c>
      <c r="K346" s="167"/>
      <c r="L346" s="168" t="str">
        <f aca="false">IF(B346&gt;0,"ok","ocultar")</f>
        <v>ocultar</v>
      </c>
      <c r="M346" s="182"/>
      <c r="N346" s="184"/>
      <c r="O346" s="177"/>
      <c r="P346" s="178"/>
      <c r="Q346" s="173"/>
      <c r="R346" s="179"/>
      <c r="S346" s="156"/>
      <c r="U346" s="88"/>
      <c r="V346" s="157" t="n">
        <f aca="false">IF(B346=0,V345,IF(ISNONTEXT(B346)=TRUE(),INT(B346),INT(LEFT(B346,FIND(".",B346)-1))))</f>
        <v>3</v>
      </c>
      <c r="W346" s="157" t="str">
        <f aca="false">IF(W347=1,1,IF(B346&lt;&gt;0,1,IF(C346&lt;&gt;0,1,IF(D346&lt;&gt;0,1,IF(E346&lt;&gt;0,1,"")))))</f>
        <v/>
      </c>
      <c r="X346" s="157" t="str">
        <f aca="false">IF(V346=0," ",IF(V346&lt;&gt;V345,V346," "))</f>
        <v> </v>
      </c>
      <c r="Y346" s="88"/>
      <c r="Z346" s="75" t="n">
        <f aca="false">IF(V346&lt;&gt;X346,(IF(I346="",G346*INFORMAÇÕES!$U$113,IF(I346="R",G346,0))),0)</f>
        <v>0</v>
      </c>
      <c r="AA346" s="75" t="n">
        <f aca="false">IF(V346&lt;&gt;X346,(IF(I346="",G346*INFORMAÇÕES!$U$114,IF(I346="C",G346,0))),0)</f>
        <v>0</v>
      </c>
      <c r="AB346" s="75" t="n">
        <f aca="false">IF(V346&lt;&gt;X346,(IF(I346="",G346*INFORMAÇÕES!$U$115,IF(I346="CF",G346,0))),0)</f>
        <v>0</v>
      </c>
      <c r="AC346" s="75" t="n">
        <f aca="false">IF(V346&lt;&gt;X346,(IF(I346="",G346*INFORMAÇÕES!$U$116,IF(I346="O",G346,0))),0)</f>
        <v>0</v>
      </c>
      <c r="AD346" s="75" t="n">
        <f aca="false">IF(E346&lt;&gt;0,G346,0)</f>
        <v>0</v>
      </c>
    </row>
    <row r="347" s="174" customFormat="true" ht="14.25" hidden="false" customHeight="false" outlineLevel="0" collapsed="false">
      <c r="A347" s="159" t="n">
        <v>336</v>
      </c>
      <c r="B347" s="160" t="n">
        <f aca="false">M347</f>
        <v>0</v>
      </c>
      <c r="C347" s="161" t="n">
        <f aca="false">O347</f>
        <v>0</v>
      </c>
      <c r="D347" s="162" t="n">
        <f aca="false">P347</f>
        <v>0</v>
      </c>
      <c r="E347" s="163" t="n">
        <f aca="false">ROUND(Q347,2)</f>
        <v>0</v>
      </c>
      <c r="F347" s="163" t="n">
        <f aca="false">TRUNC((1+(IF(OR(H347=0,H347=""),'BDI REF.'!$K$5,CHOOSE(H347,'BDI REF.'!$K$5,'BDI REF.'!$K$6,'BDI REF.'!$K$7))))*R347,2)</f>
        <v>0</v>
      </c>
      <c r="G347" s="163" t="n">
        <f aca="false">IF(E347&lt;&gt;0,ROUND(E347*F347,2),IF(AD347=0,(SUMIF($V$12:$V$1011,B347,$AD$12:$AD$1011)),AD347))</f>
        <v>0</v>
      </c>
      <c r="H347" s="164"/>
      <c r="I347" s="165"/>
      <c r="J347" s="166" t="str">
        <f aca="false">IF(N347&lt;&gt;0,N347,"")</f>
        <v/>
      </c>
      <c r="K347" s="167"/>
      <c r="L347" s="168" t="str">
        <f aca="false">IF(B347&gt;0,"ok","ocultar")</f>
        <v>ocultar</v>
      </c>
      <c r="M347" s="182"/>
      <c r="N347" s="184"/>
      <c r="O347" s="177"/>
      <c r="P347" s="178"/>
      <c r="Q347" s="173"/>
      <c r="R347" s="179"/>
      <c r="S347" s="156"/>
      <c r="U347" s="88"/>
      <c r="V347" s="157" t="n">
        <f aca="false">IF(B347=0,V346,IF(ISNONTEXT(B347)=TRUE(),INT(B347),INT(LEFT(B347,FIND(".",B347)-1))))</f>
        <v>3</v>
      </c>
      <c r="W347" s="157" t="str">
        <f aca="false">IF(W348=1,1,IF(B347&lt;&gt;0,1,IF(C347&lt;&gt;0,1,IF(D347&lt;&gt;0,1,IF(E347&lt;&gt;0,1,"")))))</f>
        <v/>
      </c>
      <c r="X347" s="157" t="str">
        <f aca="false">IF(V347=0," ",IF(V347&lt;&gt;V346,V347," "))</f>
        <v> </v>
      </c>
      <c r="Y347" s="88"/>
      <c r="Z347" s="75" t="n">
        <f aca="false">IF(V347&lt;&gt;X347,(IF(I347="",G347*INFORMAÇÕES!$U$113,IF(I347="R",G347,0))),0)</f>
        <v>0</v>
      </c>
      <c r="AA347" s="75" t="n">
        <f aca="false">IF(V347&lt;&gt;X347,(IF(I347="",G347*INFORMAÇÕES!$U$114,IF(I347="C",G347,0))),0)</f>
        <v>0</v>
      </c>
      <c r="AB347" s="75" t="n">
        <f aca="false">IF(V347&lt;&gt;X347,(IF(I347="",G347*INFORMAÇÕES!$U$115,IF(I347="CF",G347,0))),0)</f>
        <v>0</v>
      </c>
      <c r="AC347" s="75" t="n">
        <f aca="false">IF(V347&lt;&gt;X347,(IF(I347="",G347*INFORMAÇÕES!$U$116,IF(I347="O",G347,0))),0)</f>
        <v>0</v>
      </c>
      <c r="AD347" s="75" t="n">
        <f aca="false">IF(E347&lt;&gt;0,G347,0)</f>
        <v>0</v>
      </c>
    </row>
    <row r="348" s="174" customFormat="true" ht="14.25" hidden="false" customHeight="false" outlineLevel="0" collapsed="false">
      <c r="A348" s="159" t="n">
        <v>337</v>
      </c>
      <c r="B348" s="160" t="n">
        <f aca="false">M348</f>
        <v>0</v>
      </c>
      <c r="C348" s="161" t="n">
        <f aca="false">O348</f>
        <v>0</v>
      </c>
      <c r="D348" s="162" t="n">
        <f aca="false">P348</f>
        <v>0</v>
      </c>
      <c r="E348" s="163" t="n">
        <f aca="false">ROUND(Q348,2)</f>
        <v>0</v>
      </c>
      <c r="F348" s="163" t="n">
        <f aca="false">TRUNC((1+(IF(OR(H348=0,H348=""),'BDI REF.'!$K$5,CHOOSE(H348,'BDI REF.'!$K$5,'BDI REF.'!$K$6,'BDI REF.'!$K$7))))*R348,2)</f>
        <v>0</v>
      </c>
      <c r="G348" s="163" t="n">
        <f aca="false">IF(E348&lt;&gt;0,ROUND(E348*F348,2),IF(AD348=0,(SUMIF($V$12:$V$1011,B348,$AD$12:$AD$1011)),AD348))</f>
        <v>0</v>
      </c>
      <c r="H348" s="164"/>
      <c r="I348" s="165"/>
      <c r="J348" s="166" t="str">
        <f aca="false">IF(N348&lt;&gt;0,N348,"")</f>
        <v/>
      </c>
      <c r="K348" s="167"/>
      <c r="L348" s="168" t="str">
        <f aca="false">IF(B348&gt;0,"ok","ocultar")</f>
        <v>ocultar</v>
      </c>
      <c r="M348" s="182"/>
      <c r="N348" s="184"/>
      <c r="O348" s="177"/>
      <c r="P348" s="178"/>
      <c r="Q348" s="173"/>
      <c r="R348" s="179"/>
      <c r="S348" s="156"/>
      <c r="U348" s="88"/>
      <c r="V348" s="157" t="n">
        <f aca="false">IF(B348=0,V347,IF(ISNONTEXT(B348)=TRUE(),INT(B348),INT(LEFT(B348,FIND(".",B348)-1))))</f>
        <v>3</v>
      </c>
      <c r="W348" s="157" t="str">
        <f aca="false">IF(W349=1,1,IF(B348&lt;&gt;0,1,IF(C348&lt;&gt;0,1,IF(D348&lt;&gt;0,1,IF(E348&lt;&gt;0,1,"")))))</f>
        <v/>
      </c>
      <c r="X348" s="157" t="str">
        <f aca="false">IF(V348=0," ",IF(V348&lt;&gt;V347,V348," "))</f>
        <v> </v>
      </c>
      <c r="Y348" s="88"/>
      <c r="Z348" s="75" t="n">
        <f aca="false">IF(V348&lt;&gt;X348,(IF(I348="",G348*INFORMAÇÕES!$U$113,IF(I348="R",G348,0))),0)</f>
        <v>0</v>
      </c>
      <c r="AA348" s="75" t="n">
        <f aca="false">IF(V348&lt;&gt;X348,(IF(I348="",G348*INFORMAÇÕES!$U$114,IF(I348="C",G348,0))),0)</f>
        <v>0</v>
      </c>
      <c r="AB348" s="75" t="n">
        <f aca="false">IF(V348&lt;&gt;X348,(IF(I348="",G348*INFORMAÇÕES!$U$115,IF(I348="CF",G348,0))),0)</f>
        <v>0</v>
      </c>
      <c r="AC348" s="75" t="n">
        <f aca="false">IF(V348&lt;&gt;X348,(IF(I348="",G348*INFORMAÇÕES!$U$116,IF(I348="O",G348,0))),0)</f>
        <v>0</v>
      </c>
      <c r="AD348" s="75" t="n">
        <f aca="false">IF(E348&lt;&gt;0,G348,0)</f>
        <v>0</v>
      </c>
    </row>
    <row r="349" s="174" customFormat="true" ht="14.25" hidden="false" customHeight="false" outlineLevel="0" collapsed="false">
      <c r="A349" s="159" t="n">
        <v>338</v>
      </c>
      <c r="B349" s="160" t="n">
        <f aca="false">M349</f>
        <v>0</v>
      </c>
      <c r="C349" s="161" t="n">
        <f aca="false">O349</f>
        <v>0</v>
      </c>
      <c r="D349" s="162" t="n">
        <f aca="false">P349</f>
        <v>0</v>
      </c>
      <c r="E349" s="163" t="n">
        <f aca="false">ROUND(Q349,2)</f>
        <v>0</v>
      </c>
      <c r="F349" s="163" t="n">
        <f aca="false">TRUNC((1+(IF(OR(H349=0,H349=""),'BDI REF.'!$K$5,CHOOSE(H349,'BDI REF.'!$K$5,'BDI REF.'!$K$6,'BDI REF.'!$K$7))))*R349,2)</f>
        <v>0</v>
      </c>
      <c r="G349" s="163" t="n">
        <f aca="false">IF(E349&lt;&gt;0,ROUND(E349*F349,2),IF(AD349=0,(SUMIF($V$12:$V$1011,B349,$AD$12:$AD$1011)),AD349))</f>
        <v>0</v>
      </c>
      <c r="H349" s="164"/>
      <c r="I349" s="165"/>
      <c r="J349" s="166" t="str">
        <f aca="false">IF(N349&lt;&gt;0,N349,"")</f>
        <v/>
      </c>
      <c r="K349" s="167"/>
      <c r="L349" s="168" t="str">
        <f aca="false">IF(B349&gt;0,"ok","ocultar")</f>
        <v>ocultar</v>
      </c>
      <c r="M349" s="182"/>
      <c r="N349" s="184"/>
      <c r="O349" s="177"/>
      <c r="P349" s="178"/>
      <c r="Q349" s="173"/>
      <c r="R349" s="179"/>
      <c r="S349" s="156"/>
      <c r="U349" s="88"/>
      <c r="V349" s="157" t="n">
        <f aca="false">IF(B349=0,V348,IF(ISNONTEXT(B349)=TRUE(),INT(B349),INT(LEFT(B349,FIND(".",B349)-1))))</f>
        <v>3</v>
      </c>
      <c r="W349" s="157" t="str">
        <f aca="false">IF(W350=1,1,IF(B349&lt;&gt;0,1,IF(C349&lt;&gt;0,1,IF(D349&lt;&gt;0,1,IF(E349&lt;&gt;0,1,"")))))</f>
        <v/>
      </c>
      <c r="X349" s="157" t="str">
        <f aca="false">IF(V349=0," ",IF(V349&lt;&gt;V348,V349," "))</f>
        <v> </v>
      </c>
      <c r="Y349" s="88"/>
      <c r="Z349" s="75" t="n">
        <f aca="false">IF(V349&lt;&gt;X349,(IF(I349="",G349*INFORMAÇÕES!$U$113,IF(I349="R",G349,0))),0)</f>
        <v>0</v>
      </c>
      <c r="AA349" s="75" t="n">
        <f aca="false">IF(V349&lt;&gt;X349,(IF(I349="",G349*INFORMAÇÕES!$U$114,IF(I349="C",G349,0))),0)</f>
        <v>0</v>
      </c>
      <c r="AB349" s="75" t="n">
        <f aca="false">IF(V349&lt;&gt;X349,(IF(I349="",G349*INFORMAÇÕES!$U$115,IF(I349="CF",G349,0))),0)</f>
        <v>0</v>
      </c>
      <c r="AC349" s="75" t="n">
        <f aca="false">IF(V349&lt;&gt;X349,(IF(I349="",G349*INFORMAÇÕES!$U$116,IF(I349="O",G349,0))),0)</f>
        <v>0</v>
      </c>
      <c r="AD349" s="75" t="n">
        <f aca="false">IF(E349&lt;&gt;0,G349,0)</f>
        <v>0</v>
      </c>
    </row>
    <row r="350" s="174" customFormat="true" ht="14.25" hidden="false" customHeight="false" outlineLevel="0" collapsed="false">
      <c r="A350" s="159" t="n">
        <v>339</v>
      </c>
      <c r="B350" s="160" t="n">
        <f aca="false">M350</f>
        <v>0</v>
      </c>
      <c r="C350" s="161" t="n">
        <f aca="false">O350</f>
        <v>0</v>
      </c>
      <c r="D350" s="162" t="n">
        <f aca="false">P350</f>
        <v>0</v>
      </c>
      <c r="E350" s="163" t="n">
        <f aca="false">ROUND(Q350,2)</f>
        <v>0</v>
      </c>
      <c r="F350" s="163" t="n">
        <f aca="false">TRUNC((1+(IF(OR(H350=0,H350=""),'BDI REF.'!$K$5,CHOOSE(H350,'BDI REF.'!$K$5,'BDI REF.'!$K$6,'BDI REF.'!$K$7))))*R350,2)</f>
        <v>0</v>
      </c>
      <c r="G350" s="163" t="n">
        <f aca="false">IF(E350&lt;&gt;0,ROUND(E350*F350,2),IF(AD350=0,(SUMIF($V$12:$V$1011,B350,$AD$12:$AD$1011)),AD350))</f>
        <v>0</v>
      </c>
      <c r="H350" s="164"/>
      <c r="I350" s="165"/>
      <c r="J350" s="166" t="str">
        <f aca="false">IF(N350&lt;&gt;0,N350,"")</f>
        <v/>
      </c>
      <c r="K350" s="167"/>
      <c r="L350" s="168" t="str">
        <f aca="false">IF(B350&gt;0,"ok","ocultar")</f>
        <v>ocultar</v>
      </c>
      <c r="M350" s="182"/>
      <c r="N350" s="184"/>
      <c r="O350" s="177"/>
      <c r="P350" s="178"/>
      <c r="Q350" s="173"/>
      <c r="R350" s="179"/>
      <c r="S350" s="156"/>
      <c r="U350" s="88"/>
      <c r="V350" s="157" t="n">
        <f aca="false">IF(B350=0,V349,IF(ISNONTEXT(B350)=TRUE(),INT(B350),INT(LEFT(B350,FIND(".",B350)-1))))</f>
        <v>3</v>
      </c>
      <c r="W350" s="157" t="str">
        <f aca="false">IF(W351=1,1,IF(B350&lt;&gt;0,1,IF(C350&lt;&gt;0,1,IF(D350&lt;&gt;0,1,IF(E350&lt;&gt;0,1,"")))))</f>
        <v/>
      </c>
      <c r="X350" s="157" t="str">
        <f aca="false">IF(V350=0," ",IF(V350&lt;&gt;V349,V350," "))</f>
        <v> </v>
      </c>
      <c r="Y350" s="88"/>
      <c r="Z350" s="75" t="n">
        <f aca="false">IF(V350&lt;&gt;X350,(IF(I350="",G350*INFORMAÇÕES!$U$113,IF(I350="R",G350,0))),0)</f>
        <v>0</v>
      </c>
      <c r="AA350" s="75" t="n">
        <f aca="false">IF(V350&lt;&gt;X350,(IF(I350="",G350*INFORMAÇÕES!$U$114,IF(I350="C",G350,0))),0)</f>
        <v>0</v>
      </c>
      <c r="AB350" s="75" t="n">
        <f aca="false">IF(V350&lt;&gt;X350,(IF(I350="",G350*INFORMAÇÕES!$U$115,IF(I350="CF",G350,0))),0)</f>
        <v>0</v>
      </c>
      <c r="AC350" s="75" t="n">
        <f aca="false">IF(V350&lt;&gt;X350,(IF(I350="",G350*INFORMAÇÕES!$U$116,IF(I350="O",G350,0))),0)</f>
        <v>0</v>
      </c>
      <c r="AD350" s="75" t="n">
        <f aca="false">IF(E350&lt;&gt;0,G350,0)</f>
        <v>0</v>
      </c>
    </row>
    <row r="351" s="174" customFormat="true" ht="14.25" hidden="false" customHeight="false" outlineLevel="0" collapsed="false">
      <c r="A351" s="159" t="n">
        <v>340</v>
      </c>
      <c r="B351" s="160" t="n">
        <f aca="false">M351</f>
        <v>0</v>
      </c>
      <c r="C351" s="161" t="n">
        <f aca="false">O351</f>
        <v>0</v>
      </c>
      <c r="D351" s="162" t="n">
        <f aca="false">P351</f>
        <v>0</v>
      </c>
      <c r="E351" s="163" t="n">
        <f aca="false">ROUND(Q351,2)</f>
        <v>0</v>
      </c>
      <c r="F351" s="163" t="n">
        <f aca="false">TRUNC((1+(IF(OR(H351=0,H351=""),'BDI REF.'!$K$5,CHOOSE(H351,'BDI REF.'!$K$5,'BDI REF.'!$K$6,'BDI REF.'!$K$7))))*R351,2)</f>
        <v>0</v>
      </c>
      <c r="G351" s="163" t="n">
        <f aca="false">IF(E351&lt;&gt;0,ROUND(E351*F351,2),IF(AD351=0,(SUMIF($V$12:$V$1011,B351,$AD$12:$AD$1011)),AD351))</f>
        <v>0</v>
      </c>
      <c r="H351" s="164"/>
      <c r="I351" s="165"/>
      <c r="J351" s="166" t="str">
        <f aca="false">IF(N351&lt;&gt;0,N351,"")</f>
        <v/>
      </c>
      <c r="K351" s="167"/>
      <c r="L351" s="168" t="str">
        <f aca="false">IF(B351&gt;0,"ok","ocultar")</f>
        <v>ocultar</v>
      </c>
      <c r="M351" s="182"/>
      <c r="N351" s="184"/>
      <c r="O351" s="177"/>
      <c r="P351" s="178"/>
      <c r="Q351" s="173"/>
      <c r="R351" s="179"/>
      <c r="S351" s="156"/>
      <c r="U351" s="88"/>
      <c r="V351" s="157" t="n">
        <f aca="false">IF(B351=0,V350,IF(ISNONTEXT(B351)=TRUE(),INT(B351),INT(LEFT(B351,FIND(".",B351)-1))))</f>
        <v>3</v>
      </c>
      <c r="W351" s="157" t="str">
        <f aca="false">IF(W352=1,1,IF(B351&lt;&gt;0,1,IF(C351&lt;&gt;0,1,IF(D351&lt;&gt;0,1,IF(E351&lt;&gt;0,1,"")))))</f>
        <v/>
      </c>
      <c r="X351" s="157" t="str">
        <f aca="false">IF(V351=0," ",IF(V351&lt;&gt;V350,V351," "))</f>
        <v> </v>
      </c>
      <c r="Y351" s="88"/>
      <c r="Z351" s="75" t="n">
        <f aca="false">IF(V351&lt;&gt;X351,(IF(I351="",G351*INFORMAÇÕES!$U$113,IF(I351="R",G351,0))),0)</f>
        <v>0</v>
      </c>
      <c r="AA351" s="75" t="n">
        <f aca="false">IF(V351&lt;&gt;X351,(IF(I351="",G351*INFORMAÇÕES!$U$114,IF(I351="C",G351,0))),0)</f>
        <v>0</v>
      </c>
      <c r="AB351" s="75" t="n">
        <f aca="false">IF(V351&lt;&gt;X351,(IF(I351="",G351*INFORMAÇÕES!$U$115,IF(I351="CF",G351,0))),0)</f>
        <v>0</v>
      </c>
      <c r="AC351" s="75" t="n">
        <f aca="false">IF(V351&lt;&gt;X351,(IF(I351="",G351*INFORMAÇÕES!$U$116,IF(I351="O",G351,0))),0)</f>
        <v>0</v>
      </c>
      <c r="AD351" s="75" t="n">
        <f aca="false">IF(E351&lt;&gt;0,G351,0)</f>
        <v>0</v>
      </c>
    </row>
    <row r="352" s="174" customFormat="true" ht="14.25" hidden="false" customHeight="false" outlineLevel="0" collapsed="false">
      <c r="A352" s="159" t="n">
        <v>341</v>
      </c>
      <c r="B352" s="160" t="n">
        <f aca="false">M352</f>
        <v>0</v>
      </c>
      <c r="C352" s="161" t="n">
        <f aca="false">O352</f>
        <v>0</v>
      </c>
      <c r="D352" s="162" t="n">
        <f aca="false">P352</f>
        <v>0</v>
      </c>
      <c r="E352" s="163" t="n">
        <f aca="false">ROUND(Q352,2)</f>
        <v>0</v>
      </c>
      <c r="F352" s="163" t="n">
        <f aca="false">TRUNC((1+(IF(OR(H352=0,H352=""),'BDI REF.'!$K$5,CHOOSE(H352,'BDI REF.'!$K$5,'BDI REF.'!$K$6,'BDI REF.'!$K$7))))*R352,2)</f>
        <v>0</v>
      </c>
      <c r="G352" s="163" t="n">
        <f aca="false">IF(E352&lt;&gt;0,ROUND(E352*F352,2),IF(AD352=0,(SUMIF($V$12:$V$1011,B352,$AD$12:$AD$1011)),AD352))</f>
        <v>0</v>
      </c>
      <c r="H352" s="164"/>
      <c r="I352" s="165"/>
      <c r="J352" s="166" t="str">
        <f aca="false">IF(N352&lt;&gt;0,N352,"")</f>
        <v/>
      </c>
      <c r="K352" s="167"/>
      <c r="L352" s="168" t="str">
        <f aca="false">IF(B352&gt;0,"ok","ocultar")</f>
        <v>ocultar</v>
      </c>
      <c r="M352" s="182"/>
      <c r="N352" s="184"/>
      <c r="O352" s="177"/>
      <c r="P352" s="178"/>
      <c r="Q352" s="173"/>
      <c r="R352" s="179"/>
      <c r="S352" s="156"/>
      <c r="U352" s="88"/>
      <c r="V352" s="157" t="n">
        <f aca="false">IF(B352=0,V351,IF(ISNONTEXT(B352)=TRUE(),INT(B352),INT(LEFT(B352,FIND(".",B352)-1))))</f>
        <v>3</v>
      </c>
      <c r="W352" s="157" t="str">
        <f aca="false">IF(W353=1,1,IF(B352&lt;&gt;0,1,IF(C352&lt;&gt;0,1,IF(D352&lt;&gt;0,1,IF(E352&lt;&gt;0,1,"")))))</f>
        <v/>
      </c>
      <c r="X352" s="157" t="str">
        <f aca="false">IF(V352=0," ",IF(V352&lt;&gt;V351,V352," "))</f>
        <v> </v>
      </c>
      <c r="Y352" s="88"/>
      <c r="Z352" s="75" t="n">
        <f aca="false">IF(V352&lt;&gt;X352,(IF(I352="",G352*INFORMAÇÕES!$U$113,IF(I352="R",G352,0))),0)</f>
        <v>0</v>
      </c>
      <c r="AA352" s="75" t="n">
        <f aca="false">IF(V352&lt;&gt;X352,(IF(I352="",G352*INFORMAÇÕES!$U$114,IF(I352="C",G352,0))),0)</f>
        <v>0</v>
      </c>
      <c r="AB352" s="75" t="n">
        <f aca="false">IF(V352&lt;&gt;X352,(IF(I352="",G352*INFORMAÇÕES!$U$115,IF(I352="CF",G352,0))),0)</f>
        <v>0</v>
      </c>
      <c r="AC352" s="75" t="n">
        <f aca="false">IF(V352&lt;&gt;X352,(IF(I352="",G352*INFORMAÇÕES!$U$116,IF(I352="O",G352,0))),0)</f>
        <v>0</v>
      </c>
      <c r="AD352" s="75" t="n">
        <f aca="false">IF(E352&lt;&gt;0,G352,0)</f>
        <v>0</v>
      </c>
    </row>
    <row r="353" s="174" customFormat="true" ht="14.25" hidden="false" customHeight="false" outlineLevel="0" collapsed="false">
      <c r="A353" s="159" t="n">
        <v>342</v>
      </c>
      <c r="B353" s="160" t="n">
        <f aca="false">M353</f>
        <v>0</v>
      </c>
      <c r="C353" s="161" t="n">
        <f aca="false">O353</f>
        <v>0</v>
      </c>
      <c r="D353" s="162" t="n">
        <f aca="false">P353</f>
        <v>0</v>
      </c>
      <c r="E353" s="163" t="n">
        <f aca="false">ROUND(Q353,2)</f>
        <v>0</v>
      </c>
      <c r="F353" s="163" t="n">
        <f aca="false">TRUNC((1+(IF(OR(H353=0,H353=""),'BDI REF.'!$K$5,CHOOSE(H353,'BDI REF.'!$K$5,'BDI REF.'!$K$6,'BDI REF.'!$K$7))))*R353,2)</f>
        <v>0</v>
      </c>
      <c r="G353" s="163" t="n">
        <f aca="false">IF(E353&lt;&gt;0,ROUND(E353*F353,2),IF(AD353=0,(SUMIF($V$12:$V$1011,B353,$AD$12:$AD$1011)),AD353))</f>
        <v>0</v>
      </c>
      <c r="H353" s="164"/>
      <c r="I353" s="165"/>
      <c r="J353" s="166" t="str">
        <f aca="false">IF(N353&lt;&gt;0,N353,"")</f>
        <v/>
      </c>
      <c r="K353" s="167"/>
      <c r="L353" s="168" t="str">
        <f aca="false">IF(B353&gt;0,"ok","ocultar")</f>
        <v>ocultar</v>
      </c>
      <c r="M353" s="182"/>
      <c r="N353" s="184"/>
      <c r="O353" s="177"/>
      <c r="P353" s="178"/>
      <c r="Q353" s="173"/>
      <c r="R353" s="179"/>
      <c r="S353" s="156"/>
      <c r="U353" s="88"/>
      <c r="V353" s="157" t="n">
        <f aca="false">IF(B353=0,V352,IF(ISNONTEXT(B353)=TRUE(),INT(B353),INT(LEFT(B353,FIND(".",B353)-1))))</f>
        <v>3</v>
      </c>
      <c r="W353" s="157" t="str">
        <f aca="false">IF(W354=1,1,IF(B353&lt;&gt;0,1,IF(C353&lt;&gt;0,1,IF(D353&lt;&gt;0,1,IF(E353&lt;&gt;0,1,"")))))</f>
        <v/>
      </c>
      <c r="X353" s="157" t="str">
        <f aca="false">IF(V353=0," ",IF(V353&lt;&gt;V352,V353," "))</f>
        <v> </v>
      </c>
      <c r="Y353" s="88"/>
      <c r="Z353" s="75" t="n">
        <f aca="false">IF(V353&lt;&gt;X353,(IF(I353="",G353*INFORMAÇÕES!$U$113,IF(I353="R",G353,0))),0)</f>
        <v>0</v>
      </c>
      <c r="AA353" s="75" t="n">
        <f aca="false">IF(V353&lt;&gt;X353,(IF(I353="",G353*INFORMAÇÕES!$U$114,IF(I353="C",G353,0))),0)</f>
        <v>0</v>
      </c>
      <c r="AB353" s="75" t="n">
        <f aca="false">IF(V353&lt;&gt;X353,(IF(I353="",G353*INFORMAÇÕES!$U$115,IF(I353="CF",G353,0))),0)</f>
        <v>0</v>
      </c>
      <c r="AC353" s="75" t="n">
        <f aca="false">IF(V353&lt;&gt;X353,(IF(I353="",G353*INFORMAÇÕES!$U$116,IF(I353="O",G353,0))),0)</f>
        <v>0</v>
      </c>
      <c r="AD353" s="75" t="n">
        <f aca="false">IF(E353&lt;&gt;0,G353,0)</f>
        <v>0</v>
      </c>
    </row>
    <row r="354" s="174" customFormat="true" ht="14.25" hidden="false" customHeight="false" outlineLevel="0" collapsed="false">
      <c r="A354" s="159" t="n">
        <v>343</v>
      </c>
      <c r="B354" s="160" t="n">
        <f aca="false">M354</f>
        <v>0</v>
      </c>
      <c r="C354" s="161" t="n">
        <f aca="false">O354</f>
        <v>0</v>
      </c>
      <c r="D354" s="162" t="n">
        <f aca="false">P354</f>
        <v>0</v>
      </c>
      <c r="E354" s="163" t="n">
        <f aca="false">ROUND(Q354,2)</f>
        <v>0</v>
      </c>
      <c r="F354" s="163" t="n">
        <f aca="false">TRUNC((1+(IF(OR(H354=0,H354=""),'BDI REF.'!$K$5,CHOOSE(H354,'BDI REF.'!$K$5,'BDI REF.'!$K$6,'BDI REF.'!$K$7))))*R354,2)</f>
        <v>0</v>
      </c>
      <c r="G354" s="163" t="n">
        <f aca="false">IF(E354&lt;&gt;0,ROUND(E354*F354,2),IF(AD354=0,(SUMIF($V$12:$V$1011,B354,$AD$12:$AD$1011)),AD354))</f>
        <v>0</v>
      </c>
      <c r="H354" s="164"/>
      <c r="I354" s="165"/>
      <c r="J354" s="166" t="str">
        <f aca="false">IF(N354&lt;&gt;0,N354,"")</f>
        <v/>
      </c>
      <c r="K354" s="167"/>
      <c r="L354" s="168" t="str">
        <f aca="false">IF(B354&gt;0,"ok","ocultar")</f>
        <v>ocultar</v>
      </c>
      <c r="M354" s="182"/>
      <c r="N354" s="184"/>
      <c r="O354" s="177"/>
      <c r="P354" s="178"/>
      <c r="Q354" s="173"/>
      <c r="R354" s="179"/>
      <c r="S354" s="156"/>
      <c r="U354" s="88"/>
      <c r="V354" s="157" t="n">
        <f aca="false">IF(B354=0,V353,IF(ISNONTEXT(B354)=TRUE(),INT(B354),INT(LEFT(B354,FIND(".",B354)-1))))</f>
        <v>3</v>
      </c>
      <c r="W354" s="157" t="str">
        <f aca="false">IF(W355=1,1,IF(B354&lt;&gt;0,1,IF(C354&lt;&gt;0,1,IF(D354&lt;&gt;0,1,IF(E354&lt;&gt;0,1,"")))))</f>
        <v/>
      </c>
      <c r="X354" s="157" t="str">
        <f aca="false">IF(V354=0," ",IF(V354&lt;&gt;V353,V354," "))</f>
        <v> </v>
      </c>
      <c r="Y354" s="88"/>
      <c r="Z354" s="75" t="n">
        <f aca="false">IF(V354&lt;&gt;X354,(IF(I354="",G354*INFORMAÇÕES!$U$113,IF(I354="R",G354,0))),0)</f>
        <v>0</v>
      </c>
      <c r="AA354" s="75" t="n">
        <f aca="false">IF(V354&lt;&gt;X354,(IF(I354="",G354*INFORMAÇÕES!$U$114,IF(I354="C",G354,0))),0)</f>
        <v>0</v>
      </c>
      <c r="AB354" s="75" t="n">
        <f aca="false">IF(V354&lt;&gt;X354,(IF(I354="",G354*INFORMAÇÕES!$U$115,IF(I354="CF",G354,0))),0)</f>
        <v>0</v>
      </c>
      <c r="AC354" s="75" t="n">
        <f aca="false">IF(V354&lt;&gt;X354,(IF(I354="",G354*INFORMAÇÕES!$U$116,IF(I354="O",G354,0))),0)</f>
        <v>0</v>
      </c>
      <c r="AD354" s="75" t="n">
        <f aca="false">IF(E354&lt;&gt;0,G354,0)</f>
        <v>0</v>
      </c>
    </row>
    <row r="355" s="174" customFormat="true" ht="14.25" hidden="false" customHeight="false" outlineLevel="0" collapsed="false">
      <c r="A355" s="159" t="n">
        <v>344</v>
      </c>
      <c r="B355" s="160" t="n">
        <f aca="false">M355</f>
        <v>0</v>
      </c>
      <c r="C355" s="161" t="n">
        <f aca="false">O355</f>
        <v>0</v>
      </c>
      <c r="D355" s="162" t="n">
        <f aca="false">P355</f>
        <v>0</v>
      </c>
      <c r="E355" s="163" t="n">
        <f aca="false">ROUND(Q355,2)</f>
        <v>0</v>
      </c>
      <c r="F355" s="163" t="n">
        <f aca="false">TRUNC((1+(IF(OR(H355=0,H355=""),'BDI REF.'!$K$5,CHOOSE(H355,'BDI REF.'!$K$5,'BDI REF.'!$K$6,'BDI REF.'!$K$7))))*R355,2)</f>
        <v>0</v>
      </c>
      <c r="G355" s="163" t="n">
        <f aca="false">IF(E355&lt;&gt;0,ROUND(E355*F355,2),IF(AD355=0,(SUMIF($V$12:$V$1011,B355,$AD$12:$AD$1011)),AD355))</f>
        <v>0</v>
      </c>
      <c r="H355" s="164"/>
      <c r="I355" s="165"/>
      <c r="J355" s="166" t="str">
        <f aca="false">IF(N355&lt;&gt;0,N355,"")</f>
        <v/>
      </c>
      <c r="K355" s="167"/>
      <c r="L355" s="168" t="str">
        <f aca="false">IF(B355&gt;0,"ok","ocultar")</f>
        <v>ocultar</v>
      </c>
      <c r="M355" s="182"/>
      <c r="N355" s="184"/>
      <c r="O355" s="177"/>
      <c r="P355" s="178"/>
      <c r="Q355" s="173"/>
      <c r="R355" s="179"/>
      <c r="S355" s="156"/>
      <c r="U355" s="88"/>
      <c r="V355" s="157" t="n">
        <f aca="false">IF(B355=0,V354,IF(ISNONTEXT(B355)=TRUE(),INT(B355),INT(LEFT(B355,FIND(".",B355)-1))))</f>
        <v>3</v>
      </c>
      <c r="W355" s="157" t="str">
        <f aca="false">IF(W356=1,1,IF(B355&lt;&gt;0,1,IF(C355&lt;&gt;0,1,IF(D355&lt;&gt;0,1,IF(E355&lt;&gt;0,1,"")))))</f>
        <v/>
      </c>
      <c r="X355" s="157" t="str">
        <f aca="false">IF(V355=0," ",IF(V355&lt;&gt;V354,V355," "))</f>
        <v> </v>
      </c>
      <c r="Y355" s="88"/>
      <c r="Z355" s="75" t="n">
        <f aca="false">IF(V355&lt;&gt;X355,(IF(I355="",G355*INFORMAÇÕES!$U$113,IF(I355="R",G355,0))),0)</f>
        <v>0</v>
      </c>
      <c r="AA355" s="75" t="n">
        <f aca="false">IF(V355&lt;&gt;X355,(IF(I355="",G355*INFORMAÇÕES!$U$114,IF(I355="C",G355,0))),0)</f>
        <v>0</v>
      </c>
      <c r="AB355" s="75" t="n">
        <f aca="false">IF(V355&lt;&gt;X355,(IF(I355="",G355*INFORMAÇÕES!$U$115,IF(I355="CF",G355,0))),0)</f>
        <v>0</v>
      </c>
      <c r="AC355" s="75" t="n">
        <f aca="false">IF(V355&lt;&gt;X355,(IF(I355="",G355*INFORMAÇÕES!$U$116,IF(I355="O",G355,0))),0)</f>
        <v>0</v>
      </c>
      <c r="AD355" s="75" t="n">
        <f aca="false">IF(E355&lt;&gt;0,G355,0)</f>
        <v>0</v>
      </c>
    </row>
    <row r="356" s="174" customFormat="true" ht="14.25" hidden="false" customHeight="false" outlineLevel="0" collapsed="false">
      <c r="A356" s="159" t="n">
        <v>345</v>
      </c>
      <c r="B356" s="160" t="n">
        <f aca="false">M356</f>
        <v>0</v>
      </c>
      <c r="C356" s="161" t="n">
        <f aca="false">O356</f>
        <v>0</v>
      </c>
      <c r="D356" s="162" t="n">
        <f aca="false">P356</f>
        <v>0</v>
      </c>
      <c r="E356" s="163" t="n">
        <f aca="false">ROUND(Q356,2)</f>
        <v>0</v>
      </c>
      <c r="F356" s="163" t="n">
        <f aca="false">TRUNC((1+(IF(OR(H356=0,H356=""),'BDI REF.'!$K$5,CHOOSE(H356,'BDI REF.'!$K$5,'BDI REF.'!$K$6,'BDI REF.'!$K$7))))*R356,2)</f>
        <v>0</v>
      </c>
      <c r="G356" s="163" t="n">
        <f aca="false">IF(E356&lt;&gt;0,ROUND(E356*F356,2),IF(AD356=0,(SUMIF($V$12:$V$1011,B356,$AD$12:$AD$1011)),AD356))</f>
        <v>0</v>
      </c>
      <c r="H356" s="164"/>
      <c r="I356" s="165"/>
      <c r="J356" s="166" t="str">
        <f aca="false">IF(N356&lt;&gt;0,N356,"")</f>
        <v/>
      </c>
      <c r="K356" s="167"/>
      <c r="L356" s="168" t="str">
        <f aca="false">IF(B356&gt;0,"ok","ocultar")</f>
        <v>ocultar</v>
      </c>
      <c r="M356" s="182"/>
      <c r="N356" s="184"/>
      <c r="O356" s="177"/>
      <c r="P356" s="178"/>
      <c r="Q356" s="173"/>
      <c r="R356" s="179"/>
      <c r="S356" s="156"/>
      <c r="U356" s="88"/>
      <c r="V356" s="157" t="n">
        <f aca="false">IF(B356=0,V355,IF(ISNONTEXT(B356)=TRUE(),INT(B356),INT(LEFT(B356,FIND(".",B356)-1))))</f>
        <v>3</v>
      </c>
      <c r="W356" s="157" t="str">
        <f aca="false">IF(W357=1,1,IF(B356&lt;&gt;0,1,IF(C356&lt;&gt;0,1,IF(D356&lt;&gt;0,1,IF(E356&lt;&gt;0,1,"")))))</f>
        <v/>
      </c>
      <c r="X356" s="157" t="str">
        <f aca="false">IF(V356=0," ",IF(V356&lt;&gt;V355,V356," "))</f>
        <v> </v>
      </c>
      <c r="Y356" s="88"/>
      <c r="Z356" s="75" t="n">
        <f aca="false">IF(V356&lt;&gt;X356,(IF(I356="",G356*INFORMAÇÕES!$U$113,IF(I356="R",G356,0))),0)</f>
        <v>0</v>
      </c>
      <c r="AA356" s="75" t="n">
        <f aca="false">IF(V356&lt;&gt;X356,(IF(I356="",G356*INFORMAÇÕES!$U$114,IF(I356="C",G356,0))),0)</f>
        <v>0</v>
      </c>
      <c r="AB356" s="75" t="n">
        <f aca="false">IF(V356&lt;&gt;X356,(IF(I356="",G356*INFORMAÇÕES!$U$115,IF(I356="CF",G356,0))),0)</f>
        <v>0</v>
      </c>
      <c r="AC356" s="75" t="n">
        <f aca="false">IF(V356&lt;&gt;X356,(IF(I356="",G356*INFORMAÇÕES!$U$116,IF(I356="O",G356,0))),0)</f>
        <v>0</v>
      </c>
      <c r="AD356" s="75" t="n">
        <f aca="false">IF(E356&lt;&gt;0,G356,0)</f>
        <v>0</v>
      </c>
    </row>
    <row r="357" s="174" customFormat="true" ht="14.25" hidden="false" customHeight="false" outlineLevel="0" collapsed="false">
      <c r="A357" s="159" t="n">
        <v>346</v>
      </c>
      <c r="B357" s="160" t="n">
        <f aca="false">M357</f>
        <v>0</v>
      </c>
      <c r="C357" s="161" t="n">
        <f aca="false">O357</f>
        <v>0</v>
      </c>
      <c r="D357" s="162" t="n">
        <f aca="false">P357</f>
        <v>0</v>
      </c>
      <c r="E357" s="163" t="n">
        <f aca="false">ROUND(Q357,2)</f>
        <v>0</v>
      </c>
      <c r="F357" s="163" t="n">
        <f aca="false">TRUNC((1+(IF(OR(H357=0,H357=""),'BDI REF.'!$K$5,CHOOSE(H357,'BDI REF.'!$K$5,'BDI REF.'!$K$6,'BDI REF.'!$K$7))))*R357,2)</f>
        <v>0</v>
      </c>
      <c r="G357" s="163" t="n">
        <f aca="false">IF(E357&lt;&gt;0,ROUND(E357*F357,2),IF(AD357=0,(SUMIF($V$12:$V$1011,B357,$AD$12:$AD$1011)),AD357))</f>
        <v>0</v>
      </c>
      <c r="H357" s="164"/>
      <c r="I357" s="165"/>
      <c r="J357" s="166" t="str">
        <f aca="false">IF(N357&lt;&gt;0,N357,"")</f>
        <v/>
      </c>
      <c r="K357" s="167"/>
      <c r="L357" s="168" t="str">
        <f aca="false">IF(B357&gt;0,"ok","ocultar")</f>
        <v>ocultar</v>
      </c>
      <c r="M357" s="182"/>
      <c r="N357" s="184"/>
      <c r="O357" s="177"/>
      <c r="P357" s="178"/>
      <c r="Q357" s="173"/>
      <c r="R357" s="179"/>
      <c r="S357" s="156"/>
      <c r="U357" s="88"/>
      <c r="V357" s="157" t="n">
        <f aca="false">IF(B357=0,V356,IF(ISNONTEXT(B357)=TRUE(),INT(B357),INT(LEFT(B357,FIND(".",B357)-1))))</f>
        <v>3</v>
      </c>
      <c r="W357" s="157" t="str">
        <f aca="false">IF(W358=1,1,IF(B357&lt;&gt;0,1,IF(C357&lt;&gt;0,1,IF(D357&lt;&gt;0,1,IF(E357&lt;&gt;0,1,"")))))</f>
        <v/>
      </c>
      <c r="X357" s="157" t="str">
        <f aca="false">IF(V357=0," ",IF(V357&lt;&gt;V356,V357," "))</f>
        <v> </v>
      </c>
      <c r="Y357" s="88"/>
      <c r="Z357" s="75" t="n">
        <f aca="false">IF(V357&lt;&gt;X357,(IF(I357="",G357*INFORMAÇÕES!$U$113,IF(I357="R",G357,0))),0)</f>
        <v>0</v>
      </c>
      <c r="AA357" s="75" t="n">
        <f aca="false">IF(V357&lt;&gt;X357,(IF(I357="",G357*INFORMAÇÕES!$U$114,IF(I357="C",G357,0))),0)</f>
        <v>0</v>
      </c>
      <c r="AB357" s="75" t="n">
        <f aca="false">IF(V357&lt;&gt;X357,(IF(I357="",G357*INFORMAÇÕES!$U$115,IF(I357="CF",G357,0))),0)</f>
        <v>0</v>
      </c>
      <c r="AC357" s="75" t="n">
        <f aca="false">IF(V357&lt;&gt;X357,(IF(I357="",G357*INFORMAÇÕES!$U$116,IF(I357="O",G357,0))),0)</f>
        <v>0</v>
      </c>
      <c r="AD357" s="75" t="n">
        <f aca="false">IF(E357&lt;&gt;0,G357,0)</f>
        <v>0</v>
      </c>
    </row>
    <row r="358" s="174" customFormat="true" ht="14.25" hidden="false" customHeight="false" outlineLevel="0" collapsed="false">
      <c r="A358" s="159" t="n">
        <v>347</v>
      </c>
      <c r="B358" s="160" t="n">
        <f aca="false">M358</f>
        <v>0</v>
      </c>
      <c r="C358" s="161" t="n">
        <f aca="false">O358</f>
        <v>0</v>
      </c>
      <c r="D358" s="162" t="n">
        <f aca="false">P358</f>
        <v>0</v>
      </c>
      <c r="E358" s="163" t="n">
        <f aca="false">ROUND(Q358,2)</f>
        <v>0</v>
      </c>
      <c r="F358" s="163" t="n">
        <f aca="false">TRUNC((1+(IF(OR(H358=0,H358=""),'BDI REF.'!$K$5,CHOOSE(H358,'BDI REF.'!$K$5,'BDI REF.'!$K$6,'BDI REF.'!$K$7))))*R358,2)</f>
        <v>0</v>
      </c>
      <c r="G358" s="163" t="n">
        <f aca="false">IF(E358&lt;&gt;0,ROUND(E358*F358,2),IF(AD358=0,(SUMIF($V$12:$V$1011,B358,$AD$12:$AD$1011)),AD358))</f>
        <v>0</v>
      </c>
      <c r="H358" s="164"/>
      <c r="I358" s="165"/>
      <c r="J358" s="166" t="str">
        <f aca="false">IF(N358&lt;&gt;0,N358,"")</f>
        <v/>
      </c>
      <c r="K358" s="167"/>
      <c r="L358" s="168" t="str">
        <f aca="false">IF(B358&gt;0,"ok","ocultar")</f>
        <v>ocultar</v>
      </c>
      <c r="M358" s="182"/>
      <c r="N358" s="184"/>
      <c r="O358" s="177"/>
      <c r="P358" s="178"/>
      <c r="Q358" s="173"/>
      <c r="R358" s="179"/>
      <c r="S358" s="156"/>
      <c r="U358" s="88"/>
      <c r="V358" s="157" t="n">
        <f aca="false">IF(B358=0,V357,IF(ISNONTEXT(B358)=TRUE(),INT(B358),INT(LEFT(B358,FIND(".",B358)-1))))</f>
        <v>3</v>
      </c>
      <c r="W358" s="157" t="str">
        <f aca="false">IF(W359=1,1,IF(B358&lt;&gt;0,1,IF(C358&lt;&gt;0,1,IF(D358&lt;&gt;0,1,IF(E358&lt;&gt;0,1,"")))))</f>
        <v/>
      </c>
      <c r="X358" s="157" t="str">
        <f aca="false">IF(V358=0," ",IF(V358&lt;&gt;V357,V358," "))</f>
        <v> </v>
      </c>
      <c r="Y358" s="88"/>
      <c r="Z358" s="75" t="n">
        <f aca="false">IF(V358&lt;&gt;X358,(IF(I358="",G358*INFORMAÇÕES!$U$113,IF(I358="R",G358,0))),0)</f>
        <v>0</v>
      </c>
      <c r="AA358" s="75" t="n">
        <f aca="false">IF(V358&lt;&gt;X358,(IF(I358="",G358*INFORMAÇÕES!$U$114,IF(I358="C",G358,0))),0)</f>
        <v>0</v>
      </c>
      <c r="AB358" s="75" t="n">
        <f aca="false">IF(V358&lt;&gt;X358,(IF(I358="",G358*INFORMAÇÕES!$U$115,IF(I358="CF",G358,0))),0)</f>
        <v>0</v>
      </c>
      <c r="AC358" s="75" t="n">
        <f aca="false">IF(V358&lt;&gt;X358,(IF(I358="",G358*INFORMAÇÕES!$U$116,IF(I358="O",G358,0))),0)</f>
        <v>0</v>
      </c>
      <c r="AD358" s="75" t="n">
        <f aca="false">IF(E358&lt;&gt;0,G358,0)</f>
        <v>0</v>
      </c>
    </row>
    <row r="359" s="174" customFormat="true" ht="14.25" hidden="false" customHeight="false" outlineLevel="0" collapsed="false">
      <c r="A359" s="159" t="n">
        <v>348</v>
      </c>
      <c r="B359" s="160" t="n">
        <f aca="false">M359</f>
        <v>0</v>
      </c>
      <c r="C359" s="161" t="n">
        <f aca="false">O359</f>
        <v>0</v>
      </c>
      <c r="D359" s="162" t="n">
        <f aca="false">P359</f>
        <v>0</v>
      </c>
      <c r="E359" s="163" t="n">
        <f aca="false">ROUND(Q359,2)</f>
        <v>0</v>
      </c>
      <c r="F359" s="163" t="n">
        <f aca="false">TRUNC((1+(IF(OR(H359=0,H359=""),'BDI REF.'!$K$5,CHOOSE(H359,'BDI REF.'!$K$5,'BDI REF.'!$K$6,'BDI REF.'!$K$7))))*R359,2)</f>
        <v>0</v>
      </c>
      <c r="G359" s="163" t="n">
        <f aca="false">IF(E359&lt;&gt;0,ROUND(E359*F359,2),IF(AD359=0,(SUMIF($V$12:$V$1011,B359,$AD$12:$AD$1011)),AD359))</f>
        <v>0</v>
      </c>
      <c r="H359" s="164"/>
      <c r="I359" s="165"/>
      <c r="J359" s="166" t="str">
        <f aca="false">IF(N359&lt;&gt;0,N359,"")</f>
        <v/>
      </c>
      <c r="K359" s="167"/>
      <c r="L359" s="168" t="str">
        <f aca="false">IF(B359&gt;0,"ok","ocultar")</f>
        <v>ocultar</v>
      </c>
      <c r="M359" s="182"/>
      <c r="N359" s="184"/>
      <c r="O359" s="177"/>
      <c r="P359" s="178"/>
      <c r="Q359" s="173"/>
      <c r="R359" s="179"/>
      <c r="S359" s="156"/>
      <c r="U359" s="88"/>
      <c r="V359" s="157" t="n">
        <f aca="false">IF(B359=0,V358,IF(ISNONTEXT(B359)=TRUE(),INT(B359),INT(LEFT(B359,FIND(".",B359)-1))))</f>
        <v>3</v>
      </c>
      <c r="W359" s="157" t="str">
        <f aca="false">IF(W360=1,1,IF(B359&lt;&gt;0,1,IF(C359&lt;&gt;0,1,IF(D359&lt;&gt;0,1,IF(E359&lt;&gt;0,1,"")))))</f>
        <v/>
      </c>
      <c r="X359" s="157" t="str">
        <f aca="false">IF(V359=0," ",IF(V359&lt;&gt;V358,V359," "))</f>
        <v> </v>
      </c>
      <c r="Y359" s="88"/>
      <c r="Z359" s="75" t="n">
        <f aca="false">IF(V359&lt;&gt;X359,(IF(I359="",G359*INFORMAÇÕES!$U$113,IF(I359="R",G359,0))),0)</f>
        <v>0</v>
      </c>
      <c r="AA359" s="75" t="n">
        <f aca="false">IF(V359&lt;&gt;X359,(IF(I359="",G359*INFORMAÇÕES!$U$114,IF(I359="C",G359,0))),0)</f>
        <v>0</v>
      </c>
      <c r="AB359" s="75" t="n">
        <f aca="false">IF(V359&lt;&gt;X359,(IF(I359="",G359*INFORMAÇÕES!$U$115,IF(I359="CF",G359,0))),0)</f>
        <v>0</v>
      </c>
      <c r="AC359" s="75" t="n">
        <f aca="false">IF(V359&lt;&gt;X359,(IF(I359="",G359*INFORMAÇÕES!$U$116,IF(I359="O",G359,0))),0)</f>
        <v>0</v>
      </c>
      <c r="AD359" s="75" t="n">
        <f aca="false">IF(E359&lt;&gt;0,G359,0)</f>
        <v>0</v>
      </c>
    </row>
    <row r="360" s="174" customFormat="true" ht="14.25" hidden="false" customHeight="false" outlineLevel="0" collapsed="false">
      <c r="A360" s="159" t="n">
        <v>349</v>
      </c>
      <c r="B360" s="160" t="n">
        <f aca="false">M360</f>
        <v>0</v>
      </c>
      <c r="C360" s="161" t="n">
        <f aca="false">O360</f>
        <v>0</v>
      </c>
      <c r="D360" s="162" t="n">
        <f aca="false">P360</f>
        <v>0</v>
      </c>
      <c r="E360" s="163" t="n">
        <f aca="false">ROUND(Q360,2)</f>
        <v>0</v>
      </c>
      <c r="F360" s="163" t="n">
        <f aca="false">TRUNC((1+(IF(OR(H360=0,H360=""),'BDI REF.'!$K$5,CHOOSE(H360,'BDI REF.'!$K$5,'BDI REF.'!$K$6,'BDI REF.'!$K$7))))*R360,2)</f>
        <v>0</v>
      </c>
      <c r="G360" s="163" t="n">
        <f aca="false">IF(E360&lt;&gt;0,ROUND(E360*F360,2),IF(AD360=0,(SUMIF($V$12:$V$1011,B360,$AD$12:$AD$1011)),AD360))</f>
        <v>0</v>
      </c>
      <c r="H360" s="164"/>
      <c r="I360" s="165"/>
      <c r="J360" s="166" t="str">
        <f aca="false">IF(N360&lt;&gt;0,N360,"")</f>
        <v/>
      </c>
      <c r="K360" s="167"/>
      <c r="L360" s="168" t="str">
        <f aca="false">IF(B360&gt;0,"ok","ocultar")</f>
        <v>ocultar</v>
      </c>
      <c r="M360" s="182"/>
      <c r="N360" s="184"/>
      <c r="O360" s="177"/>
      <c r="P360" s="178"/>
      <c r="Q360" s="173"/>
      <c r="R360" s="179"/>
      <c r="S360" s="156"/>
      <c r="U360" s="88"/>
      <c r="V360" s="157" t="n">
        <f aca="false">IF(B360=0,V359,IF(ISNONTEXT(B360)=TRUE(),INT(B360),INT(LEFT(B360,FIND(".",B360)-1))))</f>
        <v>3</v>
      </c>
      <c r="W360" s="157" t="str">
        <f aca="false">IF(W361=1,1,IF(B360&lt;&gt;0,1,IF(C360&lt;&gt;0,1,IF(D360&lt;&gt;0,1,IF(E360&lt;&gt;0,1,"")))))</f>
        <v/>
      </c>
      <c r="X360" s="157" t="str">
        <f aca="false">IF(V360=0," ",IF(V360&lt;&gt;V359,V360," "))</f>
        <v> </v>
      </c>
      <c r="Y360" s="88"/>
      <c r="Z360" s="75" t="n">
        <f aca="false">IF(V360&lt;&gt;X360,(IF(I360="",G360*INFORMAÇÕES!$U$113,IF(I360="R",G360,0))),0)</f>
        <v>0</v>
      </c>
      <c r="AA360" s="75" t="n">
        <f aca="false">IF(V360&lt;&gt;X360,(IF(I360="",G360*INFORMAÇÕES!$U$114,IF(I360="C",G360,0))),0)</f>
        <v>0</v>
      </c>
      <c r="AB360" s="75" t="n">
        <f aca="false">IF(V360&lt;&gt;X360,(IF(I360="",G360*INFORMAÇÕES!$U$115,IF(I360="CF",G360,0))),0)</f>
        <v>0</v>
      </c>
      <c r="AC360" s="75" t="n">
        <f aca="false">IF(V360&lt;&gt;X360,(IF(I360="",G360*INFORMAÇÕES!$U$116,IF(I360="O",G360,0))),0)</f>
        <v>0</v>
      </c>
      <c r="AD360" s="75" t="n">
        <f aca="false">IF(E360&lt;&gt;0,G360,0)</f>
        <v>0</v>
      </c>
    </row>
    <row r="361" s="174" customFormat="true" ht="14.25" hidden="false" customHeight="false" outlineLevel="0" collapsed="false">
      <c r="A361" s="159" t="n">
        <v>350</v>
      </c>
      <c r="B361" s="160" t="n">
        <f aca="false">M361</f>
        <v>0</v>
      </c>
      <c r="C361" s="161" t="n">
        <f aca="false">O361</f>
        <v>0</v>
      </c>
      <c r="D361" s="162" t="n">
        <f aca="false">P361</f>
        <v>0</v>
      </c>
      <c r="E361" s="163" t="n">
        <f aca="false">ROUND(Q361,2)</f>
        <v>0</v>
      </c>
      <c r="F361" s="163" t="n">
        <f aca="false">TRUNC((1+(IF(OR(H361=0,H361=""),'BDI REF.'!$K$5,CHOOSE(H361,'BDI REF.'!$K$5,'BDI REF.'!$K$6,'BDI REF.'!$K$7))))*R361,2)</f>
        <v>0</v>
      </c>
      <c r="G361" s="163" t="n">
        <f aca="false">IF(E361&lt;&gt;0,ROUND(E361*F361,2),IF(AD361=0,(SUMIF($V$12:$V$1011,B361,$AD$12:$AD$1011)),AD361))</f>
        <v>0</v>
      </c>
      <c r="H361" s="164"/>
      <c r="I361" s="165"/>
      <c r="J361" s="166" t="str">
        <f aca="false">IF(N361&lt;&gt;0,N361,"")</f>
        <v/>
      </c>
      <c r="K361" s="167"/>
      <c r="L361" s="168" t="str">
        <f aca="false">IF(B361&gt;0,"ok","ocultar")</f>
        <v>ocultar</v>
      </c>
      <c r="M361" s="182"/>
      <c r="N361" s="184"/>
      <c r="O361" s="177"/>
      <c r="P361" s="178"/>
      <c r="Q361" s="173"/>
      <c r="R361" s="179"/>
      <c r="S361" s="156"/>
      <c r="U361" s="88"/>
      <c r="V361" s="157" t="n">
        <f aca="false">IF(B361=0,V360,IF(ISNONTEXT(B361)=TRUE(),INT(B361),INT(LEFT(B361,FIND(".",B361)-1))))</f>
        <v>3</v>
      </c>
      <c r="W361" s="157" t="str">
        <f aca="false">IF(W362=1,1,IF(B361&lt;&gt;0,1,IF(C361&lt;&gt;0,1,IF(D361&lt;&gt;0,1,IF(E361&lt;&gt;0,1,"")))))</f>
        <v/>
      </c>
      <c r="X361" s="157" t="str">
        <f aca="false">IF(V361=0," ",IF(V361&lt;&gt;V360,V361," "))</f>
        <v> </v>
      </c>
      <c r="Y361" s="88"/>
      <c r="Z361" s="75" t="n">
        <f aca="false">IF(V361&lt;&gt;X361,(IF(I361="",G361*INFORMAÇÕES!$U$113,IF(I361="R",G361,0))),0)</f>
        <v>0</v>
      </c>
      <c r="AA361" s="75" t="n">
        <f aca="false">IF(V361&lt;&gt;X361,(IF(I361="",G361*INFORMAÇÕES!$U$114,IF(I361="C",G361,0))),0)</f>
        <v>0</v>
      </c>
      <c r="AB361" s="75" t="n">
        <f aca="false">IF(V361&lt;&gt;X361,(IF(I361="",G361*INFORMAÇÕES!$U$115,IF(I361="CF",G361,0))),0)</f>
        <v>0</v>
      </c>
      <c r="AC361" s="75" t="n">
        <f aca="false">IF(V361&lt;&gt;X361,(IF(I361="",G361*INFORMAÇÕES!$U$116,IF(I361="O",G361,0))),0)</f>
        <v>0</v>
      </c>
      <c r="AD361" s="75" t="n">
        <f aca="false">IF(E361&lt;&gt;0,G361,0)</f>
        <v>0</v>
      </c>
    </row>
    <row r="362" s="174" customFormat="true" ht="14.25" hidden="false" customHeight="false" outlineLevel="0" collapsed="false">
      <c r="A362" s="159" t="n">
        <v>351</v>
      </c>
      <c r="B362" s="160" t="n">
        <f aca="false">M362</f>
        <v>0</v>
      </c>
      <c r="C362" s="161" t="n">
        <f aca="false">O362</f>
        <v>0</v>
      </c>
      <c r="D362" s="162" t="n">
        <f aca="false">P362</f>
        <v>0</v>
      </c>
      <c r="E362" s="163" t="n">
        <f aca="false">ROUND(Q362,2)</f>
        <v>0</v>
      </c>
      <c r="F362" s="163" t="n">
        <f aca="false">TRUNC((1+(IF(OR(H362=0,H362=""),'BDI REF.'!$K$5,CHOOSE(H362,'BDI REF.'!$K$5,'BDI REF.'!$K$6,'BDI REF.'!$K$7))))*R362,2)</f>
        <v>0</v>
      </c>
      <c r="G362" s="163" t="n">
        <f aca="false">IF(E362&lt;&gt;0,ROUND(E362*F362,2),IF(AD362=0,(SUMIF($V$12:$V$1011,B362,$AD$12:$AD$1011)),AD362))</f>
        <v>0</v>
      </c>
      <c r="H362" s="164"/>
      <c r="I362" s="165"/>
      <c r="J362" s="166" t="str">
        <f aca="false">IF(N362&lt;&gt;0,N362,"")</f>
        <v/>
      </c>
      <c r="K362" s="167"/>
      <c r="L362" s="168" t="str">
        <f aca="false">IF(B362&gt;0,"ok","ocultar")</f>
        <v>ocultar</v>
      </c>
      <c r="M362" s="182"/>
      <c r="N362" s="184"/>
      <c r="O362" s="177"/>
      <c r="P362" s="178"/>
      <c r="Q362" s="173"/>
      <c r="R362" s="179"/>
      <c r="S362" s="156"/>
      <c r="U362" s="88"/>
      <c r="V362" s="157" t="n">
        <f aca="false">IF(B362=0,V361,IF(ISNONTEXT(B362)=TRUE(),INT(B362),INT(LEFT(B362,FIND(".",B362)-1))))</f>
        <v>3</v>
      </c>
      <c r="W362" s="157" t="str">
        <f aca="false">IF(W363=1,1,IF(B362&lt;&gt;0,1,IF(C362&lt;&gt;0,1,IF(D362&lt;&gt;0,1,IF(E362&lt;&gt;0,1,"")))))</f>
        <v/>
      </c>
      <c r="X362" s="157" t="str">
        <f aca="false">IF(V362=0," ",IF(V362&lt;&gt;V361,V362," "))</f>
        <v> </v>
      </c>
      <c r="Y362" s="88"/>
      <c r="Z362" s="75" t="n">
        <f aca="false">IF(V362&lt;&gt;X362,(IF(I362="",G362*INFORMAÇÕES!$U$113,IF(I362="R",G362,0))),0)</f>
        <v>0</v>
      </c>
      <c r="AA362" s="75" t="n">
        <f aca="false">IF(V362&lt;&gt;X362,(IF(I362="",G362*INFORMAÇÕES!$U$114,IF(I362="C",G362,0))),0)</f>
        <v>0</v>
      </c>
      <c r="AB362" s="75" t="n">
        <f aca="false">IF(V362&lt;&gt;X362,(IF(I362="",G362*INFORMAÇÕES!$U$115,IF(I362="CF",G362,0))),0)</f>
        <v>0</v>
      </c>
      <c r="AC362" s="75" t="n">
        <f aca="false">IF(V362&lt;&gt;X362,(IF(I362="",G362*INFORMAÇÕES!$U$116,IF(I362="O",G362,0))),0)</f>
        <v>0</v>
      </c>
      <c r="AD362" s="75" t="n">
        <f aca="false">IF(E362&lt;&gt;0,G362,0)</f>
        <v>0</v>
      </c>
    </row>
    <row r="363" s="174" customFormat="true" ht="14.25" hidden="false" customHeight="false" outlineLevel="0" collapsed="false">
      <c r="A363" s="159" t="n">
        <v>352</v>
      </c>
      <c r="B363" s="160" t="n">
        <f aca="false">M363</f>
        <v>0</v>
      </c>
      <c r="C363" s="161" t="n">
        <f aca="false">O363</f>
        <v>0</v>
      </c>
      <c r="D363" s="162" t="n">
        <f aca="false">P363</f>
        <v>0</v>
      </c>
      <c r="E363" s="163" t="n">
        <f aca="false">ROUND(Q363,2)</f>
        <v>0</v>
      </c>
      <c r="F363" s="163" t="n">
        <f aca="false">TRUNC((1+(IF(OR(H363=0,H363=""),'BDI REF.'!$K$5,CHOOSE(H363,'BDI REF.'!$K$5,'BDI REF.'!$K$6,'BDI REF.'!$K$7))))*R363,2)</f>
        <v>0</v>
      </c>
      <c r="G363" s="163" t="n">
        <f aca="false">IF(E363&lt;&gt;0,ROUND(E363*F363,2),IF(AD363=0,(SUMIF($V$12:$V$1011,B363,$AD$12:$AD$1011)),AD363))</f>
        <v>0</v>
      </c>
      <c r="H363" s="164"/>
      <c r="I363" s="165"/>
      <c r="J363" s="166" t="str">
        <f aca="false">IF(N363&lt;&gt;0,N363,"")</f>
        <v/>
      </c>
      <c r="K363" s="167"/>
      <c r="L363" s="168" t="str">
        <f aca="false">IF(B363&gt;0,"ok","ocultar")</f>
        <v>ocultar</v>
      </c>
      <c r="M363" s="182"/>
      <c r="N363" s="184"/>
      <c r="O363" s="177"/>
      <c r="P363" s="178"/>
      <c r="Q363" s="173"/>
      <c r="R363" s="179"/>
      <c r="S363" s="156"/>
      <c r="U363" s="88"/>
      <c r="V363" s="157" t="n">
        <f aca="false">IF(B363=0,V362,IF(ISNONTEXT(B363)=TRUE(),INT(B363),INT(LEFT(B363,FIND(".",B363)-1))))</f>
        <v>3</v>
      </c>
      <c r="W363" s="157" t="str">
        <f aca="false">IF(W364=1,1,IF(B363&lt;&gt;0,1,IF(C363&lt;&gt;0,1,IF(D363&lt;&gt;0,1,IF(E363&lt;&gt;0,1,"")))))</f>
        <v/>
      </c>
      <c r="X363" s="157" t="str">
        <f aca="false">IF(V363=0," ",IF(V363&lt;&gt;V362,V363," "))</f>
        <v> </v>
      </c>
      <c r="Y363" s="88"/>
      <c r="Z363" s="75" t="n">
        <f aca="false">IF(V363&lt;&gt;X363,(IF(I363="",G363*INFORMAÇÕES!$U$113,IF(I363="R",G363,0))),0)</f>
        <v>0</v>
      </c>
      <c r="AA363" s="75" t="n">
        <f aca="false">IF(V363&lt;&gt;X363,(IF(I363="",G363*INFORMAÇÕES!$U$114,IF(I363="C",G363,0))),0)</f>
        <v>0</v>
      </c>
      <c r="AB363" s="75" t="n">
        <f aca="false">IF(V363&lt;&gt;X363,(IF(I363="",G363*INFORMAÇÕES!$U$115,IF(I363="CF",G363,0))),0)</f>
        <v>0</v>
      </c>
      <c r="AC363" s="75" t="n">
        <f aca="false">IF(V363&lt;&gt;X363,(IF(I363="",G363*INFORMAÇÕES!$U$116,IF(I363="O",G363,0))),0)</f>
        <v>0</v>
      </c>
      <c r="AD363" s="75" t="n">
        <f aca="false">IF(E363&lt;&gt;0,G363,0)</f>
        <v>0</v>
      </c>
    </row>
    <row r="364" s="174" customFormat="true" ht="14.25" hidden="false" customHeight="false" outlineLevel="0" collapsed="false">
      <c r="A364" s="159" t="n">
        <v>353</v>
      </c>
      <c r="B364" s="160" t="n">
        <f aca="false">M364</f>
        <v>0</v>
      </c>
      <c r="C364" s="161" t="n">
        <f aca="false">O364</f>
        <v>0</v>
      </c>
      <c r="D364" s="162" t="n">
        <f aca="false">P364</f>
        <v>0</v>
      </c>
      <c r="E364" s="163" t="n">
        <f aca="false">ROUND(Q364,2)</f>
        <v>0</v>
      </c>
      <c r="F364" s="163" t="n">
        <f aca="false">TRUNC((1+(IF(OR(H364=0,H364=""),'BDI REF.'!$K$5,CHOOSE(H364,'BDI REF.'!$K$5,'BDI REF.'!$K$6,'BDI REF.'!$K$7))))*R364,2)</f>
        <v>0</v>
      </c>
      <c r="G364" s="163" t="n">
        <f aca="false">IF(E364&lt;&gt;0,ROUND(E364*F364,2),IF(AD364=0,(SUMIF($V$12:$V$1011,B364,$AD$12:$AD$1011)),AD364))</f>
        <v>0</v>
      </c>
      <c r="H364" s="164"/>
      <c r="I364" s="165"/>
      <c r="J364" s="166" t="str">
        <f aca="false">IF(N364&lt;&gt;0,N364,"")</f>
        <v/>
      </c>
      <c r="K364" s="167"/>
      <c r="L364" s="168" t="str">
        <f aca="false">IF(B364&gt;0,"ok","ocultar")</f>
        <v>ocultar</v>
      </c>
      <c r="M364" s="182"/>
      <c r="N364" s="184"/>
      <c r="O364" s="177"/>
      <c r="P364" s="178"/>
      <c r="Q364" s="173"/>
      <c r="R364" s="179"/>
      <c r="S364" s="156"/>
      <c r="U364" s="88"/>
      <c r="V364" s="157" t="n">
        <f aca="false">IF(B364=0,V363,IF(ISNONTEXT(B364)=TRUE(),INT(B364),INT(LEFT(B364,FIND(".",B364)-1))))</f>
        <v>3</v>
      </c>
      <c r="W364" s="157" t="str">
        <f aca="false">IF(W365=1,1,IF(B364&lt;&gt;0,1,IF(C364&lt;&gt;0,1,IF(D364&lt;&gt;0,1,IF(E364&lt;&gt;0,1,"")))))</f>
        <v/>
      </c>
      <c r="X364" s="157" t="str">
        <f aca="false">IF(V364=0," ",IF(V364&lt;&gt;V363,V364," "))</f>
        <v> </v>
      </c>
      <c r="Y364" s="88"/>
      <c r="Z364" s="75" t="n">
        <f aca="false">IF(V364&lt;&gt;X364,(IF(I364="",G364*INFORMAÇÕES!$U$113,IF(I364="R",G364,0))),0)</f>
        <v>0</v>
      </c>
      <c r="AA364" s="75" t="n">
        <f aca="false">IF(V364&lt;&gt;X364,(IF(I364="",G364*INFORMAÇÕES!$U$114,IF(I364="C",G364,0))),0)</f>
        <v>0</v>
      </c>
      <c r="AB364" s="75" t="n">
        <f aca="false">IF(V364&lt;&gt;X364,(IF(I364="",G364*INFORMAÇÕES!$U$115,IF(I364="CF",G364,0))),0)</f>
        <v>0</v>
      </c>
      <c r="AC364" s="75" t="n">
        <f aca="false">IF(V364&lt;&gt;X364,(IF(I364="",G364*INFORMAÇÕES!$U$116,IF(I364="O",G364,0))),0)</f>
        <v>0</v>
      </c>
      <c r="AD364" s="75" t="n">
        <f aca="false">IF(E364&lt;&gt;0,G364,0)</f>
        <v>0</v>
      </c>
    </row>
    <row r="365" s="174" customFormat="true" ht="14.25" hidden="false" customHeight="false" outlineLevel="0" collapsed="false">
      <c r="A365" s="159" t="n">
        <v>354</v>
      </c>
      <c r="B365" s="160" t="n">
        <f aca="false">M365</f>
        <v>0</v>
      </c>
      <c r="C365" s="161" t="n">
        <f aca="false">O365</f>
        <v>0</v>
      </c>
      <c r="D365" s="162" t="n">
        <f aca="false">P365</f>
        <v>0</v>
      </c>
      <c r="E365" s="163" t="n">
        <f aca="false">ROUND(Q365,2)</f>
        <v>0</v>
      </c>
      <c r="F365" s="163" t="n">
        <f aca="false">TRUNC((1+(IF(OR(H365=0,H365=""),'BDI REF.'!$K$5,CHOOSE(H365,'BDI REF.'!$K$5,'BDI REF.'!$K$6,'BDI REF.'!$K$7))))*R365,2)</f>
        <v>0</v>
      </c>
      <c r="G365" s="163" t="n">
        <f aca="false">IF(E365&lt;&gt;0,ROUND(E365*F365,2),IF(AD365=0,(SUMIF($V$12:$V$1011,B365,$AD$12:$AD$1011)),AD365))</f>
        <v>0</v>
      </c>
      <c r="H365" s="164"/>
      <c r="I365" s="165"/>
      <c r="J365" s="166" t="str">
        <f aca="false">IF(N365&lt;&gt;0,N365,"")</f>
        <v/>
      </c>
      <c r="K365" s="167"/>
      <c r="L365" s="168" t="str">
        <f aca="false">IF(B365&gt;0,"ok","ocultar")</f>
        <v>ocultar</v>
      </c>
      <c r="M365" s="182"/>
      <c r="N365" s="184"/>
      <c r="O365" s="177"/>
      <c r="P365" s="178"/>
      <c r="Q365" s="173"/>
      <c r="R365" s="179"/>
      <c r="S365" s="156"/>
      <c r="U365" s="88"/>
      <c r="V365" s="157" t="n">
        <f aca="false">IF(B365=0,V364,IF(ISNONTEXT(B365)=TRUE(),INT(B365),INT(LEFT(B365,FIND(".",B365)-1))))</f>
        <v>3</v>
      </c>
      <c r="W365" s="157" t="str">
        <f aca="false">IF(W366=1,1,IF(B365&lt;&gt;0,1,IF(C365&lt;&gt;0,1,IF(D365&lt;&gt;0,1,IF(E365&lt;&gt;0,1,"")))))</f>
        <v/>
      </c>
      <c r="X365" s="157" t="str">
        <f aca="false">IF(V365=0," ",IF(V365&lt;&gt;V364,V365," "))</f>
        <v> </v>
      </c>
      <c r="Y365" s="88"/>
      <c r="Z365" s="75" t="n">
        <f aca="false">IF(V365&lt;&gt;X365,(IF(I365="",G365*INFORMAÇÕES!$U$113,IF(I365="R",G365,0))),0)</f>
        <v>0</v>
      </c>
      <c r="AA365" s="75" t="n">
        <f aca="false">IF(V365&lt;&gt;X365,(IF(I365="",G365*INFORMAÇÕES!$U$114,IF(I365="C",G365,0))),0)</f>
        <v>0</v>
      </c>
      <c r="AB365" s="75" t="n">
        <f aca="false">IF(V365&lt;&gt;X365,(IF(I365="",G365*INFORMAÇÕES!$U$115,IF(I365="CF",G365,0))),0)</f>
        <v>0</v>
      </c>
      <c r="AC365" s="75" t="n">
        <f aca="false">IF(V365&lt;&gt;X365,(IF(I365="",G365*INFORMAÇÕES!$U$116,IF(I365="O",G365,0))),0)</f>
        <v>0</v>
      </c>
      <c r="AD365" s="75" t="n">
        <f aca="false">IF(E365&lt;&gt;0,G365,0)</f>
        <v>0</v>
      </c>
    </row>
    <row r="366" s="174" customFormat="true" ht="14.25" hidden="false" customHeight="false" outlineLevel="0" collapsed="false">
      <c r="A366" s="159" t="n">
        <v>355</v>
      </c>
      <c r="B366" s="160" t="n">
        <f aca="false">M366</f>
        <v>0</v>
      </c>
      <c r="C366" s="161" t="n">
        <f aca="false">O366</f>
        <v>0</v>
      </c>
      <c r="D366" s="162" t="n">
        <f aca="false">P366</f>
        <v>0</v>
      </c>
      <c r="E366" s="163" t="n">
        <f aca="false">ROUND(Q366,2)</f>
        <v>0</v>
      </c>
      <c r="F366" s="163" t="n">
        <f aca="false">TRUNC((1+(IF(OR(H366=0,H366=""),'BDI REF.'!$K$5,CHOOSE(H366,'BDI REF.'!$K$5,'BDI REF.'!$K$6,'BDI REF.'!$K$7))))*R366,2)</f>
        <v>0</v>
      </c>
      <c r="G366" s="163" t="n">
        <f aca="false">IF(E366&lt;&gt;0,ROUND(E366*F366,2),IF(AD366=0,(SUMIF($V$12:$V$1011,B366,$AD$12:$AD$1011)),AD366))</f>
        <v>0</v>
      </c>
      <c r="H366" s="164"/>
      <c r="I366" s="165"/>
      <c r="J366" s="166" t="str">
        <f aca="false">IF(N366&lt;&gt;0,N366,"")</f>
        <v/>
      </c>
      <c r="K366" s="167"/>
      <c r="L366" s="168" t="str">
        <f aca="false">IF(B366&gt;0,"ok","ocultar")</f>
        <v>ocultar</v>
      </c>
      <c r="M366" s="182"/>
      <c r="N366" s="184"/>
      <c r="O366" s="177"/>
      <c r="P366" s="178"/>
      <c r="Q366" s="173"/>
      <c r="R366" s="179"/>
      <c r="S366" s="156"/>
      <c r="U366" s="88"/>
      <c r="V366" s="157" t="n">
        <f aca="false">IF(B366=0,V365,IF(ISNONTEXT(B366)=TRUE(),INT(B366),INT(LEFT(B366,FIND(".",B366)-1))))</f>
        <v>3</v>
      </c>
      <c r="W366" s="157" t="str">
        <f aca="false">IF(W367=1,1,IF(B366&lt;&gt;0,1,IF(C366&lt;&gt;0,1,IF(D366&lt;&gt;0,1,IF(E366&lt;&gt;0,1,"")))))</f>
        <v/>
      </c>
      <c r="X366" s="157" t="str">
        <f aca="false">IF(V366=0," ",IF(V366&lt;&gt;V365,V366," "))</f>
        <v> </v>
      </c>
      <c r="Y366" s="88"/>
      <c r="Z366" s="75" t="n">
        <f aca="false">IF(V366&lt;&gt;X366,(IF(I366="",G366*INFORMAÇÕES!$U$113,IF(I366="R",G366,0))),0)</f>
        <v>0</v>
      </c>
      <c r="AA366" s="75" t="n">
        <f aca="false">IF(V366&lt;&gt;X366,(IF(I366="",G366*INFORMAÇÕES!$U$114,IF(I366="C",G366,0))),0)</f>
        <v>0</v>
      </c>
      <c r="AB366" s="75" t="n">
        <f aca="false">IF(V366&lt;&gt;X366,(IF(I366="",G366*INFORMAÇÕES!$U$115,IF(I366="CF",G366,0))),0)</f>
        <v>0</v>
      </c>
      <c r="AC366" s="75" t="n">
        <f aca="false">IF(V366&lt;&gt;X366,(IF(I366="",G366*INFORMAÇÕES!$U$116,IF(I366="O",G366,0))),0)</f>
        <v>0</v>
      </c>
      <c r="AD366" s="75" t="n">
        <f aca="false">IF(E366&lt;&gt;0,G366,0)</f>
        <v>0</v>
      </c>
    </row>
    <row r="367" s="174" customFormat="true" ht="14.25" hidden="false" customHeight="false" outlineLevel="0" collapsed="false">
      <c r="A367" s="159" t="n">
        <v>356</v>
      </c>
      <c r="B367" s="160" t="n">
        <f aca="false">M367</f>
        <v>0</v>
      </c>
      <c r="C367" s="161" t="n">
        <f aca="false">O367</f>
        <v>0</v>
      </c>
      <c r="D367" s="162" t="n">
        <f aca="false">P367</f>
        <v>0</v>
      </c>
      <c r="E367" s="163" t="n">
        <f aca="false">ROUND(Q367,2)</f>
        <v>0</v>
      </c>
      <c r="F367" s="163" t="n">
        <f aca="false">TRUNC((1+(IF(OR(H367=0,H367=""),'BDI REF.'!$K$5,CHOOSE(H367,'BDI REF.'!$K$5,'BDI REF.'!$K$6,'BDI REF.'!$K$7))))*R367,2)</f>
        <v>0</v>
      </c>
      <c r="G367" s="163" t="n">
        <f aca="false">IF(E367&lt;&gt;0,ROUND(E367*F367,2),IF(AD367=0,(SUMIF($V$12:$V$1011,B367,$AD$12:$AD$1011)),AD367))</f>
        <v>0</v>
      </c>
      <c r="H367" s="164"/>
      <c r="I367" s="165"/>
      <c r="J367" s="166" t="str">
        <f aca="false">IF(N367&lt;&gt;0,N367,"")</f>
        <v/>
      </c>
      <c r="K367" s="167"/>
      <c r="L367" s="168" t="str">
        <f aca="false">IF(B367&gt;0,"ok","ocultar")</f>
        <v>ocultar</v>
      </c>
      <c r="M367" s="182"/>
      <c r="N367" s="184"/>
      <c r="O367" s="177"/>
      <c r="P367" s="178"/>
      <c r="Q367" s="173"/>
      <c r="R367" s="179"/>
      <c r="S367" s="156"/>
      <c r="U367" s="88"/>
      <c r="V367" s="157" t="n">
        <f aca="false">IF(B367=0,V366,IF(ISNONTEXT(B367)=TRUE(),INT(B367),INT(LEFT(B367,FIND(".",B367)-1))))</f>
        <v>3</v>
      </c>
      <c r="W367" s="157" t="str">
        <f aca="false">IF(W368=1,1,IF(B367&lt;&gt;0,1,IF(C367&lt;&gt;0,1,IF(D367&lt;&gt;0,1,IF(E367&lt;&gt;0,1,"")))))</f>
        <v/>
      </c>
      <c r="X367" s="157" t="str">
        <f aca="false">IF(V367=0," ",IF(V367&lt;&gt;V366,V367," "))</f>
        <v> </v>
      </c>
      <c r="Y367" s="88"/>
      <c r="Z367" s="75" t="n">
        <f aca="false">IF(V367&lt;&gt;X367,(IF(I367="",G367*INFORMAÇÕES!$U$113,IF(I367="R",G367,0))),0)</f>
        <v>0</v>
      </c>
      <c r="AA367" s="75" t="n">
        <f aca="false">IF(V367&lt;&gt;X367,(IF(I367="",G367*INFORMAÇÕES!$U$114,IF(I367="C",G367,0))),0)</f>
        <v>0</v>
      </c>
      <c r="AB367" s="75" t="n">
        <f aca="false">IF(V367&lt;&gt;X367,(IF(I367="",G367*INFORMAÇÕES!$U$115,IF(I367="CF",G367,0))),0)</f>
        <v>0</v>
      </c>
      <c r="AC367" s="75" t="n">
        <f aca="false">IF(V367&lt;&gt;X367,(IF(I367="",G367*INFORMAÇÕES!$U$116,IF(I367="O",G367,0))),0)</f>
        <v>0</v>
      </c>
      <c r="AD367" s="75" t="n">
        <f aca="false">IF(E367&lt;&gt;0,G367,0)</f>
        <v>0</v>
      </c>
    </row>
    <row r="368" s="174" customFormat="true" ht="14.25" hidden="false" customHeight="false" outlineLevel="0" collapsed="false">
      <c r="A368" s="159" t="n">
        <v>357</v>
      </c>
      <c r="B368" s="160" t="n">
        <f aca="false">M368</f>
        <v>0</v>
      </c>
      <c r="C368" s="161" t="n">
        <f aca="false">O368</f>
        <v>0</v>
      </c>
      <c r="D368" s="162" t="n">
        <f aca="false">P368</f>
        <v>0</v>
      </c>
      <c r="E368" s="163" t="n">
        <f aca="false">ROUND(Q368,2)</f>
        <v>0</v>
      </c>
      <c r="F368" s="163" t="n">
        <f aca="false">TRUNC((1+(IF(OR(H368=0,H368=""),'BDI REF.'!$K$5,CHOOSE(H368,'BDI REF.'!$K$5,'BDI REF.'!$K$6,'BDI REF.'!$K$7))))*R368,2)</f>
        <v>0</v>
      </c>
      <c r="G368" s="163" t="n">
        <f aca="false">IF(E368&lt;&gt;0,ROUND(E368*F368,2),IF(AD368=0,(SUMIF($V$12:$V$1011,B368,$AD$12:$AD$1011)),AD368))</f>
        <v>0</v>
      </c>
      <c r="H368" s="164"/>
      <c r="I368" s="165"/>
      <c r="J368" s="166" t="str">
        <f aca="false">IF(N368&lt;&gt;0,N368,"")</f>
        <v/>
      </c>
      <c r="K368" s="167"/>
      <c r="L368" s="168" t="str">
        <f aca="false">IF(B368&gt;0,"ok","ocultar")</f>
        <v>ocultar</v>
      </c>
      <c r="M368" s="182"/>
      <c r="N368" s="184"/>
      <c r="O368" s="177"/>
      <c r="P368" s="178"/>
      <c r="Q368" s="173"/>
      <c r="R368" s="179"/>
      <c r="S368" s="156"/>
      <c r="U368" s="88"/>
      <c r="V368" s="157" t="n">
        <f aca="false">IF(B368=0,V367,IF(ISNONTEXT(B368)=TRUE(),INT(B368),INT(LEFT(B368,FIND(".",B368)-1))))</f>
        <v>3</v>
      </c>
      <c r="W368" s="157" t="str">
        <f aca="false">IF(W369=1,1,IF(B368&lt;&gt;0,1,IF(C368&lt;&gt;0,1,IF(D368&lt;&gt;0,1,IF(E368&lt;&gt;0,1,"")))))</f>
        <v/>
      </c>
      <c r="X368" s="157" t="str">
        <f aca="false">IF(V368=0," ",IF(V368&lt;&gt;V367,V368," "))</f>
        <v> </v>
      </c>
      <c r="Y368" s="88"/>
      <c r="Z368" s="75" t="n">
        <f aca="false">IF(V368&lt;&gt;X368,(IF(I368="",G368*INFORMAÇÕES!$U$113,IF(I368="R",G368,0))),0)</f>
        <v>0</v>
      </c>
      <c r="AA368" s="75" t="n">
        <f aca="false">IF(V368&lt;&gt;X368,(IF(I368="",G368*INFORMAÇÕES!$U$114,IF(I368="C",G368,0))),0)</f>
        <v>0</v>
      </c>
      <c r="AB368" s="75" t="n">
        <f aca="false">IF(V368&lt;&gt;X368,(IF(I368="",G368*INFORMAÇÕES!$U$115,IF(I368="CF",G368,0))),0)</f>
        <v>0</v>
      </c>
      <c r="AC368" s="75" t="n">
        <f aca="false">IF(V368&lt;&gt;X368,(IF(I368="",G368*INFORMAÇÕES!$U$116,IF(I368="O",G368,0))),0)</f>
        <v>0</v>
      </c>
      <c r="AD368" s="75" t="n">
        <f aca="false">IF(E368&lt;&gt;0,G368,0)</f>
        <v>0</v>
      </c>
    </row>
    <row r="369" s="174" customFormat="true" ht="14.25" hidden="false" customHeight="false" outlineLevel="0" collapsed="false">
      <c r="A369" s="159" t="n">
        <v>358</v>
      </c>
      <c r="B369" s="160" t="n">
        <f aca="false">M369</f>
        <v>0</v>
      </c>
      <c r="C369" s="161" t="n">
        <f aca="false">O369</f>
        <v>0</v>
      </c>
      <c r="D369" s="162" t="n">
        <f aca="false">P369</f>
        <v>0</v>
      </c>
      <c r="E369" s="163" t="n">
        <f aca="false">ROUND(Q369,2)</f>
        <v>0</v>
      </c>
      <c r="F369" s="163" t="n">
        <f aca="false">TRUNC((1+(IF(OR(H369=0,H369=""),'BDI REF.'!$K$5,CHOOSE(H369,'BDI REF.'!$K$5,'BDI REF.'!$K$6,'BDI REF.'!$K$7))))*R369,2)</f>
        <v>0</v>
      </c>
      <c r="G369" s="163" t="n">
        <f aca="false">IF(E369&lt;&gt;0,ROUND(E369*F369,2),IF(AD369=0,(SUMIF($V$12:$V$1011,B369,$AD$12:$AD$1011)),AD369))</f>
        <v>0</v>
      </c>
      <c r="H369" s="164"/>
      <c r="I369" s="165"/>
      <c r="J369" s="166" t="str">
        <f aca="false">IF(N369&lt;&gt;0,N369,"")</f>
        <v/>
      </c>
      <c r="K369" s="167"/>
      <c r="L369" s="168" t="str">
        <f aca="false">IF(B369&gt;0,"ok","ocultar")</f>
        <v>ocultar</v>
      </c>
      <c r="M369" s="182"/>
      <c r="N369" s="184"/>
      <c r="O369" s="177"/>
      <c r="P369" s="178"/>
      <c r="Q369" s="173"/>
      <c r="R369" s="179"/>
      <c r="S369" s="156"/>
      <c r="U369" s="88"/>
      <c r="V369" s="157" t="n">
        <f aca="false">IF(B369=0,V368,IF(ISNONTEXT(B369)=TRUE(),INT(B369),INT(LEFT(B369,FIND(".",B369)-1))))</f>
        <v>3</v>
      </c>
      <c r="W369" s="157" t="str">
        <f aca="false">IF(W370=1,1,IF(B369&lt;&gt;0,1,IF(C369&lt;&gt;0,1,IF(D369&lt;&gt;0,1,IF(E369&lt;&gt;0,1,"")))))</f>
        <v/>
      </c>
      <c r="X369" s="157" t="str">
        <f aca="false">IF(V369=0," ",IF(V369&lt;&gt;V368,V369," "))</f>
        <v> </v>
      </c>
      <c r="Y369" s="88"/>
      <c r="Z369" s="75" t="n">
        <f aca="false">IF(V369&lt;&gt;X369,(IF(I369="",G369*INFORMAÇÕES!$U$113,IF(I369="R",G369,0))),0)</f>
        <v>0</v>
      </c>
      <c r="AA369" s="75" t="n">
        <f aca="false">IF(V369&lt;&gt;X369,(IF(I369="",G369*INFORMAÇÕES!$U$114,IF(I369="C",G369,0))),0)</f>
        <v>0</v>
      </c>
      <c r="AB369" s="75" t="n">
        <f aca="false">IF(V369&lt;&gt;X369,(IF(I369="",G369*INFORMAÇÕES!$U$115,IF(I369="CF",G369,0))),0)</f>
        <v>0</v>
      </c>
      <c r="AC369" s="75" t="n">
        <f aca="false">IF(V369&lt;&gt;X369,(IF(I369="",G369*INFORMAÇÕES!$U$116,IF(I369="O",G369,0))),0)</f>
        <v>0</v>
      </c>
      <c r="AD369" s="75" t="n">
        <f aca="false">IF(E369&lt;&gt;0,G369,0)</f>
        <v>0</v>
      </c>
    </row>
    <row r="370" s="174" customFormat="true" ht="14.25" hidden="false" customHeight="false" outlineLevel="0" collapsed="false">
      <c r="A370" s="159" t="n">
        <v>359</v>
      </c>
      <c r="B370" s="160" t="n">
        <f aca="false">M370</f>
        <v>0</v>
      </c>
      <c r="C370" s="161" t="n">
        <f aca="false">O370</f>
        <v>0</v>
      </c>
      <c r="D370" s="162" t="n">
        <f aca="false">P370</f>
        <v>0</v>
      </c>
      <c r="E370" s="163" t="n">
        <f aca="false">ROUND(Q370,2)</f>
        <v>0</v>
      </c>
      <c r="F370" s="163" t="n">
        <f aca="false">TRUNC((1+(IF(OR(H370=0,H370=""),'BDI REF.'!$K$5,CHOOSE(H370,'BDI REF.'!$K$5,'BDI REF.'!$K$6,'BDI REF.'!$K$7))))*R370,2)</f>
        <v>0</v>
      </c>
      <c r="G370" s="163" t="n">
        <f aca="false">IF(E370&lt;&gt;0,ROUND(E370*F370,2),IF(AD370=0,(SUMIF($V$12:$V$1011,B370,$AD$12:$AD$1011)),AD370))</f>
        <v>0</v>
      </c>
      <c r="H370" s="164"/>
      <c r="I370" s="165"/>
      <c r="J370" s="166" t="str">
        <f aca="false">IF(N370&lt;&gt;0,N370,"")</f>
        <v/>
      </c>
      <c r="K370" s="167"/>
      <c r="L370" s="168" t="str">
        <f aca="false">IF(B370&gt;0,"ok","ocultar")</f>
        <v>ocultar</v>
      </c>
      <c r="M370" s="182"/>
      <c r="N370" s="184"/>
      <c r="O370" s="177"/>
      <c r="P370" s="178"/>
      <c r="Q370" s="173"/>
      <c r="R370" s="179"/>
      <c r="S370" s="156"/>
      <c r="U370" s="88"/>
      <c r="V370" s="157" t="n">
        <f aca="false">IF(B370=0,V369,IF(ISNONTEXT(B370)=TRUE(),INT(B370),INT(LEFT(B370,FIND(".",B370)-1))))</f>
        <v>3</v>
      </c>
      <c r="W370" s="157" t="str">
        <f aca="false">IF(W371=1,1,IF(B370&lt;&gt;0,1,IF(C370&lt;&gt;0,1,IF(D370&lt;&gt;0,1,IF(E370&lt;&gt;0,1,"")))))</f>
        <v/>
      </c>
      <c r="X370" s="157" t="str">
        <f aca="false">IF(V370=0," ",IF(V370&lt;&gt;V369,V370," "))</f>
        <v> </v>
      </c>
      <c r="Y370" s="88"/>
      <c r="Z370" s="75" t="n">
        <f aca="false">IF(V370&lt;&gt;X370,(IF(I370="",G370*INFORMAÇÕES!$U$113,IF(I370="R",G370,0))),0)</f>
        <v>0</v>
      </c>
      <c r="AA370" s="75" t="n">
        <f aca="false">IF(V370&lt;&gt;X370,(IF(I370="",G370*INFORMAÇÕES!$U$114,IF(I370="C",G370,0))),0)</f>
        <v>0</v>
      </c>
      <c r="AB370" s="75" t="n">
        <f aca="false">IF(V370&lt;&gt;X370,(IF(I370="",G370*INFORMAÇÕES!$U$115,IF(I370="CF",G370,0))),0)</f>
        <v>0</v>
      </c>
      <c r="AC370" s="75" t="n">
        <f aca="false">IF(V370&lt;&gt;X370,(IF(I370="",G370*INFORMAÇÕES!$U$116,IF(I370="O",G370,0))),0)</f>
        <v>0</v>
      </c>
      <c r="AD370" s="75" t="n">
        <f aca="false">IF(E370&lt;&gt;0,G370,0)</f>
        <v>0</v>
      </c>
    </row>
    <row r="371" s="174" customFormat="true" ht="14.25" hidden="false" customHeight="false" outlineLevel="0" collapsed="false">
      <c r="A371" s="159" t="n">
        <v>360</v>
      </c>
      <c r="B371" s="160" t="n">
        <f aca="false">M371</f>
        <v>0</v>
      </c>
      <c r="C371" s="161" t="n">
        <f aca="false">O371</f>
        <v>0</v>
      </c>
      <c r="D371" s="162" t="n">
        <f aca="false">P371</f>
        <v>0</v>
      </c>
      <c r="E371" s="163" t="n">
        <f aca="false">ROUND(Q371,2)</f>
        <v>0</v>
      </c>
      <c r="F371" s="163" t="n">
        <f aca="false">TRUNC((1+(IF(OR(H371=0,H371=""),'BDI REF.'!$K$5,CHOOSE(H371,'BDI REF.'!$K$5,'BDI REF.'!$K$6,'BDI REF.'!$K$7))))*R371,2)</f>
        <v>0</v>
      </c>
      <c r="G371" s="163" t="n">
        <f aca="false">IF(E371&lt;&gt;0,ROUND(E371*F371,2),IF(AD371=0,(SUMIF($V$12:$V$1011,B371,$AD$12:$AD$1011)),AD371))</f>
        <v>0</v>
      </c>
      <c r="H371" s="164"/>
      <c r="I371" s="165"/>
      <c r="J371" s="166" t="str">
        <f aca="false">IF(N371&lt;&gt;0,N371,"")</f>
        <v/>
      </c>
      <c r="K371" s="167"/>
      <c r="L371" s="168" t="str">
        <f aca="false">IF(B371&gt;0,"ok","ocultar")</f>
        <v>ocultar</v>
      </c>
      <c r="M371" s="182"/>
      <c r="N371" s="184"/>
      <c r="O371" s="177"/>
      <c r="P371" s="178"/>
      <c r="Q371" s="173"/>
      <c r="R371" s="179"/>
      <c r="S371" s="156"/>
      <c r="U371" s="88"/>
      <c r="V371" s="157" t="n">
        <f aca="false">IF(B371=0,V370,IF(ISNONTEXT(B371)=TRUE(),INT(B371),INT(LEFT(B371,FIND(".",B371)-1))))</f>
        <v>3</v>
      </c>
      <c r="W371" s="157" t="str">
        <f aca="false">IF(W372=1,1,IF(B371&lt;&gt;0,1,IF(C371&lt;&gt;0,1,IF(D371&lt;&gt;0,1,IF(E371&lt;&gt;0,1,"")))))</f>
        <v/>
      </c>
      <c r="X371" s="157" t="str">
        <f aca="false">IF(V371=0," ",IF(V371&lt;&gt;V370,V371," "))</f>
        <v> </v>
      </c>
      <c r="Y371" s="88"/>
      <c r="Z371" s="75" t="n">
        <f aca="false">IF(V371&lt;&gt;X371,(IF(I371="",G371*INFORMAÇÕES!$U$113,IF(I371="R",G371,0))),0)</f>
        <v>0</v>
      </c>
      <c r="AA371" s="75" t="n">
        <f aca="false">IF(V371&lt;&gt;X371,(IF(I371="",G371*INFORMAÇÕES!$U$114,IF(I371="C",G371,0))),0)</f>
        <v>0</v>
      </c>
      <c r="AB371" s="75" t="n">
        <f aca="false">IF(V371&lt;&gt;X371,(IF(I371="",G371*INFORMAÇÕES!$U$115,IF(I371="CF",G371,0))),0)</f>
        <v>0</v>
      </c>
      <c r="AC371" s="75" t="n">
        <f aca="false">IF(V371&lt;&gt;X371,(IF(I371="",G371*INFORMAÇÕES!$U$116,IF(I371="O",G371,0))),0)</f>
        <v>0</v>
      </c>
      <c r="AD371" s="75" t="n">
        <f aca="false">IF(E371&lt;&gt;0,G371,0)</f>
        <v>0</v>
      </c>
    </row>
    <row r="372" s="174" customFormat="true" ht="14.25" hidden="false" customHeight="false" outlineLevel="0" collapsed="false">
      <c r="A372" s="159" t="n">
        <v>361</v>
      </c>
      <c r="B372" s="160" t="n">
        <f aca="false">M372</f>
        <v>0</v>
      </c>
      <c r="C372" s="161" t="n">
        <f aca="false">O372</f>
        <v>0</v>
      </c>
      <c r="D372" s="162" t="n">
        <f aca="false">P372</f>
        <v>0</v>
      </c>
      <c r="E372" s="163" t="n">
        <f aca="false">ROUND(Q372,2)</f>
        <v>0</v>
      </c>
      <c r="F372" s="163" t="n">
        <f aca="false">TRUNC((1+(IF(OR(H372=0,H372=""),'BDI REF.'!$K$5,CHOOSE(H372,'BDI REF.'!$K$5,'BDI REF.'!$K$6,'BDI REF.'!$K$7))))*R372,2)</f>
        <v>0</v>
      </c>
      <c r="G372" s="163" t="n">
        <f aca="false">IF(E372&lt;&gt;0,ROUND(E372*F372,2),IF(AD372=0,(SUMIF($V$12:$V$1011,B372,$AD$12:$AD$1011)),AD372))</f>
        <v>0</v>
      </c>
      <c r="H372" s="164"/>
      <c r="I372" s="165"/>
      <c r="J372" s="166" t="str">
        <f aca="false">IF(N372&lt;&gt;0,N372,"")</f>
        <v/>
      </c>
      <c r="K372" s="167"/>
      <c r="L372" s="168" t="str">
        <f aca="false">IF(B372&gt;0,"ok","ocultar")</f>
        <v>ocultar</v>
      </c>
      <c r="M372" s="182"/>
      <c r="N372" s="184"/>
      <c r="O372" s="177"/>
      <c r="P372" s="178"/>
      <c r="Q372" s="173"/>
      <c r="R372" s="179"/>
      <c r="S372" s="156"/>
      <c r="U372" s="88"/>
      <c r="V372" s="157" t="n">
        <f aca="false">IF(B372=0,V371,IF(ISNONTEXT(B372)=TRUE(),INT(B372),INT(LEFT(B372,FIND(".",B372)-1))))</f>
        <v>3</v>
      </c>
      <c r="W372" s="157" t="str">
        <f aca="false">IF(W373=1,1,IF(B372&lt;&gt;0,1,IF(C372&lt;&gt;0,1,IF(D372&lt;&gt;0,1,IF(E372&lt;&gt;0,1,"")))))</f>
        <v/>
      </c>
      <c r="X372" s="157" t="str">
        <f aca="false">IF(V372=0," ",IF(V372&lt;&gt;V371,V372," "))</f>
        <v> </v>
      </c>
      <c r="Y372" s="88"/>
      <c r="Z372" s="75" t="n">
        <f aca="false">IF(V372&lt;&gt;X372,(IF(I372="",G372*INFORMAÇÕES!$U$113,IF(I372="R",G372,0))),0)</f>
        <v>0</v>
      </c>
      <c r="AA372" s="75" t="n">
        <f aca="false">IF(V372&lt;&gt;X372,(IF(I372="",G372*INFORMAÇÕES!$U$114,IF(I372="C",G372,0))),0)</f>
        <v>0</v>
      </c>
      <c r="AB372" s="75" t="n">
        <f aca="false">IF(V372&lt;&gt;X372,(IF(I372="",G372*INFORMAÇÕES!$U$115,IF(I372="CF",G372,0))),0)</f>
        <v>0</v>
      </c>
      <c r="AC372" s="75" t="n">
        <f aca="false">IF(V372&lt;&gt;X372,(IF(I372="",G372*INFORMAÇÕES!$U$116,IF(I372="O",G372,0))),0)</f>
        <v>0</v>
      </c>
      <c r="AD372" s="75" t="n">
        <f aca="false">IF(E372&lt;&gt;0,G372,0)</f>
        <v>0</v>
      </c>
    </row>
    <row r="373" s="174" customFormat="true" ht="14.25" hidden="false" customHeight="false" outlineLevel="0" collapsed="false">
      <c r="A373" s="159" t="n">
        <v>362</v>
      </c>
      <c r="B373" s="160" t="n">
        <f aca="false">M373</f>
        <v>0</v>
      </c>
      <c r="C373" s="161" t="n">
        <f aca="false">O373</f>
        <v>0</v>
      </c>
      <c r="D373" s="162" t="n">
        <f aca="false">P373</f>
        <v>0</v>
      </c>
      <c r="E373" s="163" t="n">
        <f aca="false">ROUND(Q373,2)</f>
        <v>0</v>
      </c>
      <c r="F373" s="163" t="n">
        <f aca="false">TRUNC((1+(IF(OR(H373=0,H373=""),'BDI REF.'!$K$5,CHOOSE(H373,'BDI REF.'!$K$5,'BDI REF.'!$K$6,'BDI REF.'!$K$7))))*R373,2)</f>
        <v>0</v>
      </c>
      <c r="G373" s="163" t="n">
        <f aca="false">IF(E373&lt;&gt;0,ROUND(E373*F373,2),IF(AD373=0,(SUMIF($V$12:$V$1011,B373,$AD$12:$AD$1011)),AD373))</f>
        <v>0</v>
      </c>
      <c r="H373" s="164"/>
      <c r="I373" s="165"/>
      <c r="J373" s="166" t="str">
        <f aca="false">IF(N373&lt;&gt;0,N373,"")</f>
        <v/>
      </c>
      <c r="K373" s="167"/>
      <c r="L373" s="168" t="str">
        <f aca="false">IF(B373&gt;0,"ok","ocultar")</f>
        <v>ocultar</v>
      </c>
      <c r="M373" s="182"/>
      <c r="N373" s="184"/>
      <c r="O373" s="177"/>
      <c r="P373" s="178"/>
      <c r="Q373" s="173"/>
      <c r="R373" s="179"/>
      <c r="S373" s="156"/>
      <c r="U373" s="88"/>
      <c r="V373" s="157" t="n">
        <f aca="false">IF(B373=0,V372,IF(ISNONTEXT(B373)=TRUE(),INT(B373),INT(LEFT(B373,FIND(".",B373)-1))))</f>
        <v>3</v>
      </c>
      <c r="W373" s="157" t="str">
        <f aca="false">IF(W374=1,1,IF(B373&lt;&gt;0,1,IF(C373&lt;&gt;0,1,IF(D373&lt;&gt;0,1,IF(E373&lt;&gt;0,1,"")))))</f>
        <v/>
      </c>
      <c r="X373" s="157" t="str">
        <f aca="false">IF(V373=0," ",IF(V373&lt;&gt;V372,V373," "))</f>
        <v> </v>
      </c>
      <c r="Y373" s="88"/>
      <c r="Z373" s="75" t="n">
        <f aca="false">IF(V373&lt;&gt;X373,(IF(I373="",G373*INFORMAÇÕES!$U$113,IF(I373="R",G373,0))),0)</f>
        <v>0</v>
      </c>
      <c r="AA373" s="75" t="n">
        <f aca="false">IF(V373&lt;&gt;X373,(IF(I373="",G373*INFORMAÇÕES!$U$114,IF(I373="C",G373,0))),0)</f>
        <v>0</v>
      </c>
      <c r="AB373" s="75" t="n">
        <f aca="false">IF(V373&lt;&gt;X373,(IF(I373="",G373*INFORMAÇÕES!$U$115,IF(I373="CF",G373,0))),0)</f>
        <v>0</v>
      </c>
      <c r="AC373" s="75" t="n">
        <f aca="false">IF(V373&lt;&gt;X373,(IF(I373="",G373*INFORMAÇÕES!$U$116,IF(I373="O",G373,0))),0)</f>
        <v>0</v>
      </c>
      <c r="AD373" s="75" t="n">
        <f aca="false">IF(E373&lt;&gt;0,G373,0)</f>
        <v>0</v>
      </c>
    </row>
    <row r="374" s="174" customFormat="true" ht="14.25" hidden="false" customHeight="false" outlineLevel="0" collapsed="false">
      <c r="A374" s="159" t="n">
        <v>363</v>
      </c>
      <c r="B374" s="160" t="n">
        <f aca="false">M374</f>
        <v>0</v>
      </c>
      <c r="C374" s="161" t="n">
        <f aca="false">O374</f>
        <v>0</v>
      </c>
      <c r="D374" s="162" t="n">
        <f aca="false">P374</f>
        <v>0</v>
      </c>
      <c r="E374" s="163" t="n">
        <f aca="false">ROUND(Q374,2)</f>
        <v>0</v>
      </c>
      <c r="F374" s="163" t="n">
        <f aca="false">TRUNC((1+(IF(OR(H374=0,H374=""),'BDI REF.'!$K$5,CHOOSE(H374,'BDI REF.'!$K$5,'BDI REF.'!$K$6,'BDI REF.'!$K$7))))*R374,2)</f>
        <v>0</v>
      </c>
      <c r="G374" s="163" t="n">
        <f aca="false">IF(E374&lt;&gt;0,ROUND(E374*F374,2),IF(AD374=0,(SUMIF($V$12:$V$1011,B374,$AD$12:$AD$1011)),AD374))</f>
        <v>0</v>
      </c>
      <c r="H374" s="164"/>
      <c r="I374" s="165"/>
      <c r="J374" s="166" t="str">
        <f aca="false">IF(N374&lt;&gt;0,N374,"")</f>
        <v/>
      </c>
      <c r="K374" s="167"/>
      <c r="L374" s="168" t="str">
        <f aca="false">IF(B374&gt;0,"ok","ocultar")</f>
        <v>ocultar</v>
      </c>
      <c r="M374" s="182"/>
      <c r="N374" s="184"/>
      <c r="O374" s="177"/>
      <c r="P374" s="178"/>
      <c r="Q374" s="173"/>
      <c r="R374" s="179"/>
      <c r="S374" s="156"/>
      <c r="U374" s="88"/>
      <c r="V374" s="157" t="n">
        <f aca="false">IF(B374=0,V373,IF(ISNONTEXT(B374)=TRUE(),INT(B374),INT(LEFT(B374,FIND(".",B374)-1))))</f>
        <v>3</v>
      </c>
      <c r="W374" s="157" t="str">
        <f aca="false">IF(W375=1,1,IF(B374&lt;&gt;0,1,IF(C374&lt;&gt;0,1,IF(D374&lt;&gt;0,1,IF(E374&lt;&gt;0,1,"")))))</f>
        <v/>
      </c>
      <c r="X374" s="157" t="str">
        <f aca="false">IF(V374=0," ",IF(V374&lt;&gt;V373,V374," "))</f>
        <v> </v>
      </c>
      <c r="Y374" s="88"/>
      <c r="Z374" s="75" t="n">
        <f aca="false">IF(V374&lt;&gt;X374,(IF(I374="",G374*INFORMAÇÕES!$U$113,IF(I374="R",G374,0))),0)</f>
        <v>0</v>
      </c>
      <c r="AA374" s="75" t="n">
        <f aca="false">IF(V374&lt;&gt;X374,(IF(I374="",G374*INFORMAÇÕES!$U$114,IF(I374="C",G374,0))),0)</f>
        <v>0</v>
      </c>
      <c r="AB374" s="75" t="n">
        <f aca="false">IF(V374&lt;&gt;X374,(IF(I374="",G374*INFORMAÇÕES!$U$115,IF(I374="CF",G374,0))),0)</f>
        <v>0</v>
      </c>
      <c r="AC374" s="75" t="n">
        <f aca="false">IF(V374&lt;&gt;X374,(IF(I374="",G374*INFORMAÇÕES!$U$116,IF(I374="O",G374,0))),0)</f>
        <v>0</v>
      </c>
      <c r="AD374" s="75" t="n">
        <f aca="false">IF(E374&lt;&gt;0,G374,0)</f>
        <v>0</v>
      </c>
    </row>
    <row r="375" s="174" customFormat="true" ht="14.25" hidden="false" customHeight="false" outlineLevel="0" collapsed="false">
      <c r="A375" s="159" t="n">
        <v>364</v>
      </c>
      <c r="B375" s="160" t="n">
        <f aca="false">M375</f>
        <v>0</v>
      </c>
      <c r="C375" s="161" t="n">
        <f aca="false">O375</f>
        <v>0</v>
      </c>
      <c r="D375" s="162" t="n">
        <f aca="false">P375</f>
        <v>0</v>
      </c>
      <c r="E375" s="163" t="n">
        <f aca="false">ROUND(Q375,2)</f>
        <v>0</v>
      </c>
      <c r="F375" s="163" t="n">
        <f aca="false">TRUNC((1+(IF(OR(H375=0,H375=""),'BDI REF.'!$K$5,CHOOSE(H375,'BDI REF.'!$K$5,'BDI REF.'!$K$6,'BDI REF.'!$K$7))))*R375,2)</f>
        <v>0</v>
      </c>
      <c r="G375" s="163" t="n">
        <f aca="false">IF(E375&lt;&gt;0,ROUND(E375*F375,2),IF(AD375=0,(SUMIF($V$12:$V$1011,B375,$AD$12:$AD$1011)),AD375))</f>
        <v>0</v>
      </c>
      <c r="H375" s="164"/>
      <c r="I375" s="165"/>
      <c r="J375" s="166" t="str">
        <f aca="false">IF(N375&lt;&gt;0,N375,"")</f>
        <v/>
      </c>
      <c r="K375" s="167"/>
      <c r="L375" s="168" t="str">
        <f aca="false">IF(B375&gt;0,"ok","ocultar")</f>
        <v>ocultar</v>
      </c>
      <c r="M375" s="182"/>
      <c r="N375" s="184"/>
      <c r="O375" s="177"/>
      <c r="P375" s="178"/>
      <c r="Q375" s="173"/>
      <c r="R375" s="179"/>
      <c r="S375" s="156"/>
      <c r="U375" s="88"/>
      <c r="V375" s="157" t="n">
        <f aca="false">IF(B375=0,V374,IF(ISNONTEXT(B375)=TRUE(),INT(B375),INT(LEFT(B375,FIND(".",B375)-1))))</f>
        <v>3</v>
      </c>
      <c r="W375" s="157" t="str">
        <f aca="false">IF(W376=1,1,IF(B375&lt;&gt;0,1,IF(C375&lt;&gt;0,1,IF(D375&lt;&gt;0,1,IF(E375&lt;&gt;0,1,"")))))</f>
        <v/>
      </c>
      <c r="X375" s="157" t="str">
        <f aca="false">IF(V375=0," ",IF(V375&lt;&gt;V374,V375," "))</f>
        <v> </v>
      </c>
      <c r="Y375" s="88"/>
      <c r="Z375" s="75" t="n">
        <f aca="false">IF(V375&lt;&gt;X375,(IF(I375="",G375*INFORMAÇÕES!$U$113,IF(I375="R",G375,0))),0)</f>
        <v>0</v>
      </c>
      <c r="AA375" s="75" t="n">
        <f aca="false">IF(V375&lt;&gt;X375,(IF(I375="",G375*INFORMAÇÕES!$U$114,IF(I375="C",G375,0))),0)</f>
        <v>0</v>
      </c>
      <c r="AB375" s="75" t="n">
        <f aca="false">IF(V375&lt;&gt;X375,(IF(I375="",G375*INFORMAÇÕES!$U$115,IF(I375="CF",G375,0))),0)</f>
        <v>0</v>
      </c>
      <c r="AC375" s="75" t="n">
        <f aca="false">IF(V375&lt;&gt;X375,(IF(I375="",G375*INFORMAÇÕES!$U$116,IF(I375="O",G375,0))),0)</f>
        <v>0</v>
      </c>
      <c r="AD375" s="75" t="n">
        <f aca="false">IF(E375&lt;&gt;0,G375,0)</f>
        <v>0</v>
      </c>
    </row>
    <row r="376" s="174" customFormat="true" ht="14.25" hidden="false" customHeight="false" outlineLevel="0" collapsed="false">
      <c r="A376" s="159" t="n">
        <v>365</v>
      </c>
      <c r="B376" s="160" t="n">
        <f aca="false">M376</f>
        <v>0</v>
      </c>
      <c r="C376" s="161" t="n">
        <f aca="false">O376</f>
        <v>0</v>
      </c>
      <c r="D376" s="162" t="n">
        <f aca="false">P376</f>
        <v>0</v>
      </c>
      <c r="E376" s="163" t="n">
        <f aca="false">ROUND(Q376,2)</f>
        <v>0</v>
      </c>
      <c r="F376" s="163" t="n">
        <f aca="false">TRUNC((1+(IF(OR(H376=0,H376=""),'BDI REF.'!$K$5,CHOOSE(H376,'BDI REF.'!$K$5,'BDI REF.'!$K$6,'BDI REF.'!$K$7))))*R376,2)</f>
        <v>0</v>
      </c>
      <c r="G376" s="163" t="n">
        <f aca="false">IF(E376&lt;&gt;0,ROUND(E376*F376,2),IF(AD376=0,(SUMIF($V$12:$V$1011,B376,$AD$12:$AD$1011)),AD376))</f>
        <v>0</v>
      </c>
      <c r="H376" s="164"/>
      <c r="I376" s="165"/>
      <c r="J376" s="166" t="str">
        <f aca="false">IF(N376&lt;&gt;0,N376,"")</f>
        <v/>
      </c>
      <c r="K376" s="167"/>
      <c r="L376" s="168" t="str">
        <f aca="false">IF(B376&gt;0,"ok","ocultar")</f>
        <v>ocultar</v>
      </c>
      <c r="M376" s="182"/>
      <c r="N376" s="184"/>
      <c r="O376" s="177"/>
      <c r="P376" s="178"/>
      <c r="Q376" s="173"/>
      <c r="R376" s="179"/>
      <c r="S376" s="156"/>
      <c r="U376" s="88"/>
      <c r="V376" s="157" t="n">
        <f aca="false">IF(B376=0,V375,IF(ISNONTEXT(B376)=TRUE(),INT(B376),INT(LEFT(B376,FIND(".",B376)-1))))</f>
        <v>3</v>
      </c>
      <c r="W376" s="157" t="str">
        <f aca="false">IF(W377=1,1,IF(B376&lt;&gt;0,1,IF(C376&lt;&gt;0,1,IF(D376&lt;&gt;0,1,IF(E376&lt;&gt;0,1,"")))))</f>
        <v/>
      </c>
      <c r="X376" s="157" t="str">
        <f aca="false">IF(V376=0," ",IF(V376&lt;&gt;V375,V376," "))</f>
        <v> </v>
      </c>
      <c r="Y376" s="88"/>
      <c r="Z376" s="75" t="n">
        <f aca="false">IF(V376&lt;&gt;X376,(IF(I376="",G376*INFORMAÇÕES!$U$113,IF(I376="R",G376,0))),0)</f>
        <v>0</v>
      </c>
      <c r="AA376" s="75" t="n">
        <f aca="false">IF(V376&lt;&gt;X376,(IF(I376="",G376*INFORMAÇÕES!$U$114,IF(I376="C",G376,0))),0)</f>
        <v>0</v>
      </c>
      <c r="AB376" s="75" t="n">
        <f aca="false">IF(V376&lt;&gt;X376,(IF(I376="",G376*INFORMAÇÕES!$U$115,IF(I376="CF",G376,0))),0)</f>
        <v>0</v>
      </c>
      <c r="AC376" s="75" t="n">
        <f aca="false">IF(V376&lt;&gt;X376,(IF(I376="",G376*INFORMAÇÕES!$U$116,IF(I376="O",G376,0))),0)</f>
        <v>0</v>
      </c>
      <c r="AD376" s="75" t="n">
        <f aca="false">IF(E376&lt;&gt;0,G376,0)</f>
        <v>0</v>
      </c>
    </row>
    <row r="377" s="174" customFormat="true" ht="14.25" hidden="false" customHeight="false" outlineLevel="0" collapsed="false">
      <c r="A377" s="159" t="n">
        <v>366</v>
      </c>
      <c r="B377" s="160" t="n">
        <f aca="false">M377</f>
        <v>0</v>
      </c>
      <c r="C377" s="161" t="n">
        <f aca="false">O377</f>
        <v>0</v>
      </c>
      <c r="D377" s="162" t="n">
        <f aca="false">P377</f>
        <v>0</v>
      </c>
      <c r="E377" s="163" t="n">
        <f aca="false">ROUND(Q377,2)</f>
        <v>0</v>
      </c>
      <c r="F377" s="163" t="n">
        <f aca="false">TRUNC((1+(IF(OR(H377=0,H377=""),'BDI REF.'!$K$5,CHOOSE(H377,'BDI REF.'!$K$5,'BDI REF.'!$K$6,'BDI REF.'!$K$7))))*R377,2)</f>
        <v>0</v>
      </c>
      <c r="G377" s="163" t="n">
        <f aca="false">IF(E377&lt;&gt;0,ROUND(E377*F377,2),IF(AD377=0,(SUMIF($V$12:$V$1011,B377,$AD$12:$AD$1011)),AD377))</f>
        <v>0</v>
      </c>
      <c r="H377" s="164"/>
      <c r="I377" s="165"/>
      <c r="J377" s="166" t="str">
        <f aca="false">IF(N377&lt;&gt;0,N377,"")</f>
        <v/>
      </c>
      <c r="K377" s="167"/>
      <c r="L377" s="168" t="str">
        <f aca="false">IF(B377&gt;0,"ok","ocultar")</f>
        <v>ocultar</v>
      </c>
      <c r="M377" s="182"/>
      <c r="N377" s="184"/>
      <c r="O377" s="177"/>
      <c r="P377" s="178"/>
      <c r="Q377" s="173"/>
      <c r="R377" s="179"/>
      <c r="S377" s="156"/>
      <c r="U377" s="88"/>
      <c r="V377" s="157" t="n">
        <f aca="false">IF(B377=0,V376,IF(ISNONTEXT(B377)=TRUE(),INT(B377),INT(LEFT(B377,FIND(".",B377)-1))))</f>
        <v>3</v>
      </c>
      <c r="W377" s="157" t="str">
        <f aca="false">IF(W378=1,1,IF(B377&lt;&gt;0,1,IF(C377&lt;&gt;0,1,IF(D377&lt;&gt;0,1,IF(E377&lt;&gt;0,1,"")))))</f>
        <v/>
      </c>
      <c r="X377" s="157" t="str">
        <f aca="false">IF(V377=0," ",IF(V377&lt;&gt;V376,V377," "))</f>
        <v> </v>
      </c>
      <c r="Y377" s="88"/>
      <c r="Z377" s="75" t="n">
        <f aca="false">IF(V377&lt;&gt;X377,(IF(I377="",G377*INFORMAÇÕES!$U$113,IF(I377="R",G377,0))),0)</f>
        <v>0</v>
      </c>
      <c r="AA377" s="75" t="n">
        <f aca="false">IF(V377&lt;&gt;X377,(IF(I377="",G377*INFORMAÇÕES!$U$114,IF(I377="C",G377,0))),0)</f>
        <v>0</v>
      </c>
      <c r="AB377" s="75" t="n">
        <f aca="false">IF(V377&lt;&gt;X377,(IF(I377="",G377*INFORMAÇÕES!$U$115,IF(I377="CF",G377,0))),0)</f>
        <v>0</v>
      </c>
      <c r="AC377" s="75" t="n">
        <f aca="false">IF(V377&lt;&gt;X377,(IF(I377="",G377*INFORMAÇÕES!$U$116,IF(I377="O",G377,0))),0)</f>
        <v>0</v>
      </c>
      <c r="AD377" s="75" t="n">
        <f aca="false">IF(E377&lt;&gt;0,G377,0)</f>
        <v>0</v>
      </c>
    </row>
    <row r="378" s="174" customFormat="true" ht="14.25" hidden="false" customHeight="false" outlineLevel="0" collapsed="false">
      <c r="A378" s="159" t="n">
        <v>367</v>
      </c>
      <c r="B378" s="160" t="n">
        <f aca="false">M378</f>
        <v>0</v>
      </c>
      <c r="C378" s="161" t="n">
        <f aca="false">O378</f>
        <v>0</v>
      </c>
      <c r="D378" s="162" t="n">
        <f aca="false">P378</f>
        <v>0</v>
      </c>
      <c r="E378" s="163" t="n">
        <f aca="false">ROUND(Q378,2)</f>
        <v>0</v>
      </c>
      <c r="F378" s="163" t="n">
        <f aca="false">TRUNC((1+(IF(OR(H378=0,H378=""),'BDI REF.'!$K$5,CHOOSE(H378,'BDI REF.'!$K$5,'BDI REF.'!$K$6,'BDI REF.'!$K$7))))*R378,2)</f>
        <v>0</v>
      </c>
      <c r="G378" s="163" t="n">
        <f aca="false">IF(E378&lt;&gt;0,ROUND(E378*F378,2),IF(AD378=0,(SUMIF($V$12:$V$1011,B378,$AD$12:$AD$1011)),AD378))</f>
        <v>0</v>
      </c>
      <c r="H378" s="164"/>
      <c r="I378" s="165"/>
      <c r="J378" s="166" t="str">
        <f aca="false">IF(N378&lt;&gt;0,N378,"")</f>
        <v/>
      </c>
      <c r="K378" s="167"/>
      <c r="L378" s="168" t="str">
        <f aca="false">IF(B378&gt;0,"ok","ocultar")</f>
        <v>ocultar</v>
      </c>
      <c r="M378" s="182"/>
      <c r="N378" s="184"/>
      <c r="O378" s="177"/>
      <c r="P378" s="178"/>
      <c r="Q378" s="173"/>
      <c r="R378" s="179"/>
      <c r="S378" s="156"/>
      <c r="U378" s="88"/>
      <c r="V378" s="157" t="n">
        <f aca="false">IF(B378=0,V377,IF(ISNONTEXT(B378)=TRUE(),INT(B378),INT(LEFT(B378,FIND(".",B378)-1))))</f>
        <v>3</v>
      </c>
      <c r="W378" s="157" t="str">
        <f aca="false">IF(W379=1,1,IF(B378&lt;&gt;0,1,IF(C378&lt;&gt;0,1,IF(D378&lt;&gt;0,1,IF(E378&lt;&gt;0,1,"")))))</f>
        <v/>
      </c>
      <c r="X378" s="157" t="str">
        <f aca="false">IF(V378=0," ",IF(V378&lt;&gt;V377,V378," "))</f>
        <v> </v>
      </c>
      <c r="Y378" s="88"/>
      <c r="Z378" s="75" t="n">
        <f aca="false">IF(V378&lt;&gt;X378,(IF(I378="",G378*INFORMAÇÕES!$U$113,IF(I378="R",G378,0))),0)</f>
        <v>0</v>
      </c>
      <c r="AA378" s="75" t="n">
        <f aca="false">IF(V378&lt;&gt;X378,(IF(I378="",G378*INFORMAÇÕES!$U$114,IF(I378="C",G378,0))),0)</f>
        <v>0</v>
      </c>
      <c r="AB378" s="75" t="n">
        <f aca="false">IF(V378&lt;&gt;X378,(IF(I378="",G378*INFORMAÇÕES!$U$115,IF(I378="CF",G378,0))),0)</f>
        <v>0</v>
      </c>
      <c r="AC378" s="75" t="n">
        <f aca="false">IF(V378&lt;&gt;X378,(IF(I378="",G378*INFORMAÇÕES!$U$116,IF(I378="O",G378,0))),0)</f>
        <v>0</v>
      </c>
      <c r="AD378" s="75" t="n">
        <f aca="false">IF(E378&lt;&gt;0,G378,0)</f>
        <v>0</v>
      </c>
    </row>
    <row r="379" s="174" customFormat="true" ht="14.25" hidden="false" customHeight="false" outlineLevel="0" collapsed="false">
      <c r="A379" s="159" t="n">
        <v>368</v>
      </c>
      <c r="B379" s="160" t="n">
        <f aca="false">M379</f>
        <v>0</v>
      </c>
      <c r="C379" s="161" t="n">
        <f aca="false">O379</f>
        <v>0</v>
      </c>
      <c r="D379" s="162" t="n">
        <f aca="false">P379</f>
        <v>0</v>
      </c>
      <c r="E379" s="163" t="n">
        <f aca="false">ROUND(Q379,2)</f>
        <v>0</v>
      </c>
      <c r="F379" s="163" t="n">
        <f aca="false">TRUNC((1+(IF(OR(H379=0,H379=""),'BDI REF.'!$K$5,CHOOSE(H379,'BDI REF.'!$K$5,'BDI REF.'!$K$6,'BDI REF.'!$K$7))))*R379,2)</f>
        <v>0</v>
      </c>
      <c r="G379" s="163" t="n">
        <f aca="false">IF(E379&lt;&gt;0,ROUND(E379*F379,2),IF(AD379=0,(SUMIF($V$12:$V$1011,B379,$AD$12:$AD$1011)),AD379))</f>
        <v>0</v>
      </c>
      <c r="H379" s="164"/>
      <c r="I379" s="165"/>
      <c r="J379" s="166" t="str">
        <f aca="false">IF(N379&lt;&gt;0,N379,"")</f>
        <v/>
      </c>
      <c r="K379" s="167"/>
      <c r="L379" s="168" t="str">
        <f aca="false">IF(B379&gt;0,"ok","ocultar")</f>
        <v>ocultar</v>
      </c>
      <c r="M379" s="182"/>
      <c r="N379" s="184"/>
      <c r="O379" s="177"/>
      <c r="P379" s="178"/>
      <c r="Q379" s="173"/>
      <c r="R379" s="179"/>
      <c r="S379" s="156"/>
      <c r="U379" s="88"/>
      <c r="V379" s="157" t="n">
        <f aca="false">IF(B379=0,V378,IF(ISNONTEXT(B379)=TRUE(),INT(B379),INT(LEFT(B379,FIND(".",B379)-1))))</f>
        <v>3</v>
      </c>
      <c r="W379" s="157" t="str">
        <f aca="false">IF(W380=1,1,IF(B379&lt;&gt;0,1,IF(C379&lt;&gt;0,1,IF(D379&lt;&gt;0,1,IF(E379&lt;&gt;0,1,"")))))</f>
        <v/>
      </c>
      <c r="X379" s="157" t="str">
        <f aca="false">IF(V379=0," ",IF(V379&lt;&gt;V378,V379," "))</f>
        <v> </v>
      </c>
      <c r="Y379" s="88"/>
      <c r="Z379" s="75" t="n">
        <f aca="false">IF(V379&lt;&gt;X379,(IF(I379="",G379*INFORMAÇÕES!$U$113,IF(I379="R",G379,0))),0)</f>
        <v>0</v>
      </c>
      <c r="AA379" s="75" t="n">
        <f aca="false">IF(V379&lt;&gt;X379,(IF(I379="",G379*INFORMAÇÕES!$U$114,IF(I379="C",G379,0))),0)</f>
        <v>0</v>
      </c>
      <c r="AB379" s="75" t="n">
        <f aca="false">IF(V379&lt;&gt;X379,(IF(I379="",G379*INFORMAÇÕES!$U$115,IF(I379="CF",G379,0))),0)</f>
        <v>0</v>
      </c>
      <c r="AC379" s="75" t="n">
        <f aca="false">IF(V379&lt;&gt;X379,(IF(I379="",G379*INFORMAÇÕES!$U$116,IF(I379="O",G379,0))),0)</f>
        <v>0</v>
      </c>
      <c r="AD379" s="75" t="n">
        <f aca="false">IF(E379&lt;&gt;0,G379,0)</f>
        <v>0</v>
      </c>
    </row>
    <row r="380" s="174" customFormat="true" ht="14.25" hidden="false" customHeight="false" outlineLevel="0" collapsed="false">
      <c r="A380" s="159" t="n">
        <v>369</v>
      </c>
      <c r="B380" s="160" t="n">
        <f aca="false">M380</f>
        <v>0</v>
      </c>
      <c r="C380" s="161" t="n">
        <f aca="false">O380</f>
        <v>0</v>
      </c>
      <c r="D380" s="162" t="n">
        <f aca="false">P380</f>
        <v>0</v>
      </c>
      <c r="E380" s="163" t="n">
        <f aca="false">ROUND(Q380,2)</f>
        <v>0</v>
      </c>
      <c r="F380" s="163" t="n">
        <f aca="false">TRUNC((1+(IF(OR(H380=0,H380=""),'BDI REF.'!$K$5,CHOOSE(H380,'BDI REF.'!$K$5,'BDI REF.'!$K$6,'BDI REF.'!$K$7))))*R380,2)</f>
        <v>0</v>
      </c>
      <c r="G380" s="163" t="n">
        <f aca="false">IF(E380&lt;&gt;0,ROUND(E380*F380,2),IF(AD380=0,(SUMIF($V$12:$V$1011,B380,$AD$12:$AD$1011)),AD380))</f>
        <v>0</v>
      </c>
      <c r="H380" s="164"/>
      <c r="I380" s="165"/>
      <c r="J380" s="166" t="str">
        <f aca="false">IF(N380&lt;&gt;0,N380,"")</f>
        <v/>
      </c>
      <c r="K380" s="167"/>
      <c r="L380" s="168" t="str">
        <f aca="false">IF(B380&gt;0,"ok","ocultar")</f>
        <v>ocultar</v>
      </c>
      <c r="M380" s="182"/>
      <c r="N380" s="184"/>
      <c r="O380" s="177"/>
      <c r="P380" s="178"/>
      <c r="Q380" s="173"/>
      <c r="R380" s="179"/>
      <c r="S380" s="156"/>
      <c r="U380" s="88"/>
      <c r="V380" s="157" t="n">
        <f aca="false">IF(B380=0,V379,IF(ISNONTEXT(B380)=TRUE(),INT(B380),INT(LEFT(B380,FIND(".",B380)-1))))</f>
        <v>3</v>
      </c>
      <c r="W380" s="157" t="str">
        <f aca="false">IF(W381=1,1,IF(B380&lt;&gt;0,1,IF(C380&lt;&gt;0,1,IF(D380&lt;&gt;0,1,IF(E380&lt;&gt;0,1,"")))))</f>
        <v/>
      </c>
      <c r="X380" s="157" t="str">
        <f aca="false">IF(V380=0," ",IF(V380&lt;&gt;V379,V380," "))</f>
        <v> </v>
      </c>
      <c r="Y380" s="88"/>
      <c r="Z380" s="75" t="n">
        <f aca="false">IF(V380&lt;&gt;X380,(IF(I380="",G380*INFORMAÇÕES!$U$113,IF(I380="R",G380,0))),0)</f>
        <v>0</v>
      </c>
      <c r="AA380" s="75" t="n">
        <f aca="false">IF(V380&lt;&gt;X380,(IF(I380="",G380*INFORMAÇÕES!$U$114,IF(I380="C",G380,0))),0)</f>
        <v>0</v>
      </c>
      <c r="AB380" s="75" t="n">
        <f aca="false">IF(V380&lt;&gt;X380,(IF(I380="",G380*INFORMAÇÕES!$U$115,IF(I380="CF",G380,0))),0)</f>
        <v>0</v>
      </c>
      <c r="AC380" s="75" t="n">
        <f aca="false">IF(V380&lt;&gt;X380,(IF(I380="",G380*INFORMAÇÕES!$U$116,IF(I380="O",G380,0))),0)</f>
        <v>0</v>
      </c>
      <c r="AD380" s="75" t="n">
        <f aca="false">IF(E380&lt;&gt;0,G380,0)</f>
        <v>0</v>
      </c>
    </row>
    <row r="381" s="174" customFormat="true" ht="14.25" hidden="false" customHeight="false" outlineLevel="0" collapsed="false">
      <c r="A381" s="159" t="n">
        <v>370</v>
      </c>
      <c r="B381" s="160" t="n">
        <f aca="false">M381</f>
        <v>0</v>
      </c>
      <c r="C381" s="161" t="n">
        <f aca="false">O381</f>
        <v>0</v>
      </c>
      <c r="D381" s="162" t="n">
        <f aca="false">P381</f>
        <v>0</v>
      </c>
      <c r="E381" s="163" t="n">
        <f aca="false">ROUND(Q381,2)</f>
        <v>0</v>
      </c>
      <c r="F381" s="163" t="n">
        <f aca="false">TRUNC((1+(IF(OR(H381=0,H381=""),'BDI REF.'!$K$5,CHOOSE(H381,'BDI REF.'!$K$5,'BDI REF.'!$K$6,'BDI REF.'!$K$7))))*R381,2)</f>
        <v>0</v>
      </c>
      <c r="G381" s="163" t="n">
        <f aca="false">IF(E381&lt;&gt;0,ROUND(E381*F381,2),IF(AD381=0,(SUMIF($V$12:$V$1011,B381,$AD$12:$AD$1011)),AD381))</f>
        <v>0</v>
      </c>
      <c r="H381" s="164"/>
      <c r="I381" s="165"/>
      <c r="J381" s="166" t="str">
        <f aca="false">IF(N381&lt;&gt;0,N381,"")</f>
        <v/>
      </c>
      <c r="K381" s="167"/>
      <c r="L381" s="168" t="str">
        <f aca="false">IF(B381&gt;0,"ok","ocultar")</f>
        <v>ocultar</v>
      </c>
      <c r="M381" s="182"/>
      <c r="N381" s="184"/>
      <c r="O381" s="177"/>
      <c r="P381" s="178"/>
      <c r="Q381" s="173"/>
      <c r="R381" s="179"/>
      <c r="S381" s="156"/>
      <c r="U381" s="88"/>
      <c r="V381" s="157" t="n">
        <f aca="false">IF(B381=0,V380,IF(ISNONTEXT(B381)=TRUE(),INT(B381),INT(LEFT(B381,FIND(".",B381)-1))))</f>
        <v>3</v>
      </c>
      <c r="W381" s="157" t="str">
        <f aca="false">IF(W382=1,1,IF(B381&lt;&gt;0,1,IF(C381&lt;&gt;0,1,IF(D381&lt;&gt;0,1,IF(E381&lt;&gt;0,1,"")))))</f>
        <v/>
      </c>
      <c r="X381" s="157" t="str">
        <f aca="false">IF(V381=0," ",IF(V381&lt;&gt;V380,V381," "))</f>
        <v> </v>
      </c>
      <c r="Y381" s="88"/>
      <c r="Z381" s="75" t="n">
        <f aca="false">IF(V381&lt;&gt;X381,(IF(I381="",G381*INFORMAÇÕES!$U$113,IF(I381="R",G381,0))),0)</f>
        <v>0</v>
      </c>
      <c r="AA381" s="75" t="n">
        <f aca="false">IF(V381&lt;&gt;X381,(IF(I381="",G381*INFORMAÇÕES!$U$114,IF(I381="C",G381,0))),0)</f>
        <v>0</v>
      </c>
      <c r="AB381" s="75" t="n">
        <f aca="false">IF(V381&lt;&gt;X381,(IF(I381="",G381*INFORMAÇÕES!$U$115,IF(I381="CF",G381,0))),0)</f>
        <v>0</v>
      </c>
      <c r="AC381" s="75" t="n">
        <f aca="false">IF(V381&lt;&gt;X381,(IF(I381="",G381*INFORMAÇÕES!$U$116,IF(I381="O",G381,0))),0)</f>
        <v>0</v>
      </c>
      <c r="AD381" s="75" t="n">
        <f aca="false">IF(E381&lt;&gt;0,G381,0)</f>
        <v>0</v>
      </c>
    </row>
    <row r="382" s="174" customFormat="true" ht="14.25" hidden="false" customHeight="false" outlineLevel="0" collapsed="false">
      <c r="A382" s="159" t="n">
        <v>371</v>
      </c>
      <c r="B382" s="160" t="n">
        <f aca="false">M382</f>
        <v>0</v>
      </c>
      <c r="C382" s="161" t="n">
        <f aca="false">O382</f>
        <v>0</v>
      </c>
      <c r="D382" s="162" t="n">
        <f aca="false">P382</f>
        <v>0</v>
      </c>
      <c r="E382" s="163" t="n">
        <f aca="false">ROUND(Q382,2)</f>
        <v>0</v>
      </c>
      <c r="F382" s="163" t="n">
        <f aca="false">TRUNC((1+(IF(OR(H382=0,H382=""),'BDI REF.'!$K$5,CHOOSE(H382,'BDI REF.'!$K$5,'BDI REF.'!$K$6,'BDI REF.'!$K$7))))*R382,2)</f>
        <v>0</v>
      </c>
      <c r="G382" s="163" t="n">
        <f aca="false">IF(E382&lt;&gt;0,ROUND(E382*F382,2),IF(AD382=0,(SUMIF($V$12:$V$1011,B382,$AD$12:$AD$1011)),AD382))</f>
        <v>0</v>
      </c>
      <c r="H382" s="164"/>
      <c r="I382" s="165"/>
      <c r="J382" s="166" t="str">
        <f aca="false">IF(N382&lt;&gt;0,N382,"")</f>
        <v/>
      </c>
      <c r="K382" s="167"/>
      <c r="L382" s="168" t="str">
        <f aca="false">IF(B382&gt;0,"ok","ocultar")</f>
        <v>ocultar</v>
      </c>
      <c r="M382" s="182"/>
      <c r="N382" s="184"/>
      <c r="O382" s="177"/>
      <c r="P382" s="178"/>
      <c r="Q382" s="173"/>
      <c r="R382" s="179"/>
      <c r="S382" s="156"/>
      <c r="U382" s="88"/>
      <c r="V382" s="157" t="n">
        <f aca="false">IF(B382=0,V381,IF(ISNONTEXT(B382)=TRUE(),INT(B382),INT(LEFT(B382,FIND(".",B382)-1))))</f>
        <v>3</v>
      </c>
      <c r="W382" s="157" t="str">
        <f aca="false">IF(W383=1,1,IF(B382&lt;&gt;0,1,IF(C382&lt;&gt;0,1,IF(D382&lt;&gt;0,1,IF(E382&lt;&gt;0,1,"")))))</f>
        <v/>
      </c>
      <c r="X382" s="157" t="str">
        <f aca="false">IF(V382=0," ",IF(V382&lt;&gt;V381,V382," "))</f>
        <v> </v>
      </c>
      <c r="Y382" s="88"/>
      <c r="Z382" s="75" t="n">
        <f aca="false">IF(V382&lt;&gt;X382,(IF(I382="",G382*INFORMAÇÕES!$U$113,IF(I382="R",G382,0))),0)</f>
        <v>0</v>
      </c>
      <c r="AA382" s="75" t="n">
        <f aca="false">IF(V382&lt;&gt;X382,(IF(I382="",G382*INFORMAÇÕES!$U$114,IF(I382="C",G382,0))),0)</f>
        <v>0</v>
      </c>
      <c r="AB382" s="75" t="n">
        <f aca="false">IF(V382&lt;&gt;X382,(IF(I382="",G382*INFORMAÇÕES!$U$115,IF(I382="CF",G382,0))),0)</f>
        <v>0</v>
      </c>
      <c r="AC382" s="75" t="n">
        <f aca="false">IF(V382&lt;&gt;X382,(IF(I382="",G382*INFORMAÇÕES!$U$116,IF(I382="O",G382,0))),0)</f>
        <v>0</v>
      </c>
      <c r="AD382" s="75" t="n">
        <f aca="false">IF(E382&lt;&gt;0,G382,0)</f>
        <v>0</v>
      </c>
    </row>
    <row r="383" s="174" customFormat="true" ht="14.25" hidden="false" customHeight="false" outlineLevel="0" collapsed="false">
      <c r="A383" s="159" t="n">
        <v>372</v>
      </c>
      <c r="B383" s="160" t="n">
        <f aca="false">M383</f>
        <v>0</v>
      </c>
      <c r="C383" s="161" t="n">
        <f aca="false">O383</f>
        <v>0</v>
      </c>
      <c r="D383" s="162" t="n">
        <f aca="false">P383</f>
        <v>0</v>
      </c>
      <c r="E383" s="163" t="n">
        <f aca="false">ROUND(Q383,2)</f>
        <v>0</v>
      </c>
      <c r="F383" s="163" t="n">
        <f aca="false">TRUNC((1+(IF(OR(H383=0,H383=""),'BDI REF.'!$K$5,CHOOSE(H383,'BDI REF.'!$K$5,'BDI REF.'!$K$6,'BDI REF.'!$K$7))))*R383,2)</f>
        <v>0</v>
      </c>
      <c r="G383" s="163" t="n">
        <f aca="false">IF(E383&lt;&gt;0,ROUND(E383*F383,2),IF(AD383=0,(SUMIF($V$12:$V$1011,B383,$AD$12:$AD$1011)),AD383))</f>
        <v>0</v>
      </c>
      <c r="H383" s="164"/>
      <c r="I383" s="165"/>
      <c r="J383" s="166" t="str">
        <f aca="false">IF(N383&lt;&gt;0,N383,"")</f>
        <v/>
      </c>
      <c r="K383" s="167"/>
      <c r="L383" s="168" t="str">
        <f aca="false">IF(B383&gt;0,"ok","ocultar")</f>
        <v>ocultar</v>
      </c>
      <c r="M383" s="182"/>
      <c r="N383" s="184"/>
      <c r="O383" s="177"/>
      <c r="P383" s="178"/>
      <c r="Q383" s="173"/>
      <c r="R383" s="179"/>
      <c r="S383" s="156"/>
      <c r="U383" s="88"/>
      <c r="V383" s="157" t="n">
        <f aca="false">IF(B383=0,V382,IF(ISNONTEXT(B383)=TRUE(),INT(B383),INT(LEFT(B383,FIND(".",B383)-1))))</f>
        <v>3</v>
      </c>
      <c r="W383" s="157" t="str">
        <f aca="false">IF(W384=1,1,IF(B383&lt;&gt;0,1,IF(C383&lt;&gt;0,1,IF(D383&lt;&gt;0,1,IF(E383&lt;&gt;0,1,"")))))</f>
        <v/>
      </c>
      <c r="X383" s="157" t="str">
        <f aca="false">IF(V383=0," ",IF(V383&lt;&gt;V382,V383," "))</f>
        <v> </v>
      </c>
      <c r="Y383" s="88"/>
      <c r="Z383" s="75" t="n">
        <f aca="false">IF(V383&lt;&gt;X383,(IF(I383="",G383*INFORMAÇÕES!$U$113,IF(I383="R",G383,0))),0)</f>
        <v>0</v>
      </c>
      <c r="AA383" s="75" t="n">
        <f aca="false">IF(V383&lt;&gt;X383,(IF(I383="",G383*INFORMAÇÕES!$U$114,IF(I383="C",G383,0))),0)</f>
        <v>0</v>
      </c>
      <c r="AB383" s="75" t="n">
        <f aca="false">IF(V383&lt;&gt;X383,(IF(I383="",G383*INFORMAÇÕES!$U$115,IF(I383="CF",G383,0))),0)</f>
        <v>0</v>
      </c>
      <c r="AC383" s="75" t="n">
        <f aca="false">IF(V383&lt;&gt;X383,(IF(I383="",G383*INFORMAÇÕES!$U$116,IF(I383="O",G383,0))),0)</f>
        <v>0</v>
      </c>
      <c r="AD383" s="75" t="n">
        <f aca="false">IF(E383&lt;&gt;0,G383,0)</f>
        <v>0</v>
      </c>
    </row>
    <row r="384" s="174" customFormat="true" ht="14.25" hidden="false" customHeight="false" outlineLevel="0" collapsed="false">
      <c r="A384" s="159" t="n">
        <v>373</v>
      </c>
      <c r="B384" s="160" t="n">
        <f aca="false">M384</f>
        <v>0</v>
      </c>
      <c r="C384" s="161" t="n">
        <f aca="false">O384</f>
        <v>0</v>
      </c>
      <c r="D384" s="162" t="n">
        <f aca="false">P384</f>
        <v>0</v>
      </c>
      <c r="E384" s="163" t="n">
        <f aca="false">ROUND(Q384,2)</f>
        <v>0</v>
      </c>
      <c r="F384" s="163" t="n">
        <f aca="false">TRUNC((1+(IF(OR(H384=0,H384=""),'BDI REF.'!$K$5,CHOOSE(H384,'BDI REF.'!$K$5,'BDI REF.'!$K$6,'BDI REF.'!$K$7))))*R384,2)</f>
        <v>0</v>
      </c>
      <c r="G384" s="163" t="n">
        <f aca="false">IF(E384&lt;&gt;0,ROUND(E384*F384,2),IF(AD384=0,(SUMIF($V$12:$V$1011,B384,$AD$12:$AD$1011)),AD384))</f>
        <v>0</v>
      </c>
      <c r="H384" s="164"/>
      <c r="I384" s="165"/>
      <c r="J384" s="166" t="str">
        <f aca="false">IF(N384&lt;&gt;0,N384,"")</f>
        <v/>
      </c>
      <c r="K384" s="167"/>
      <c r="L384" s="168" t="str">
        <f aca="false">IF(B384&gt;0,"ok","ocultar")</f>
        <v>ocultar</v>
      </c>
      <c r="M384" s="182"/>
      <c r="N384" s="184"/>
      <c r="O384" s="177"/>
      <c r="P384" s="178"/>
      <c r="Q384" s="173"/>
      <c r="R384" s="179"/>
      <c r="S384" s="156"/>
      <c r="U384" s="88"/>
      <c r="V384" s="157" t="n">
        <f aca="false">IF(B384=0,V383,IF(ISNONTEXT(B384)=TRUE(),INT(B384),INT(LEFT(B384,FIND(".",B384)-1))))</f>
        <v>3</v>
      </c>
      <c r="W384" s="157" t="str">
        <f aca="false">IF(W385=1,1,IF(B384&lt;&gt;0,1,IF(C384&lt;&gt;0,1,IF(D384&lt;&gt;0,1,IF(E384&lt;&gt;0,1,"")))))</f>
        <v/>
      </c>
      <c r="X384" s="157" t="str">
        <f aca="false">IF(V384=0," ",IF(V384&lt;&gt;V383,V384," "))</f>
        <v> </v>
      </c>
      <c r="Y384" s="88"/>
      <c r="Z384" s="75" t="n">
        <f aca="false">IF(V384&lt;&gt;X384,(IF(I384="",G384*INFORMAÇÕES!$U$113,IF(I384="R",G384,0))),0)</f>
        <v>0</v>
      </c>
      <c r="AA384" s="75" t="n">
        <f aca="false">IF(V384&lt;&gt;X384,(IF(I384="",G384*INFORMAÇÕES!$U$114,IF(I384="C",G384,0))),0)</f>
        <v>0</v>
      </c>
      <c r="AB384" s="75" t="n">
        <f aca="false">IF(V384&lt;&gt;X384,(IF(I384="",G384*INFORMAÇÕES!$U$115,IF(I384="CF",G384,0))),0)</f>
        <v>0</v>
      </c>
      <c r="AC384" s="75" t="n">
        <f aca="false">IF(V384&lt;&gt;X384,(IF(I384="",G384*INFORMAÇÕES!$U$116,IF(I384="O",G384,0))),0)</f>
        <v>0</v>
      </c>
      <c r="AD384" s="75" t="n">
        <f aca="false">IF(E384&lt;&gt;0,G384,0)</f>
        <v>0</v>
      </c>
    </row>
    <row r="385" s="174" customFormat="true" ht="14.25" hidden="false" customHeight="false" outlineLevel="0" collapsed="false">
      <c r="A385" s="159" t="n">
        <v>374</v>
      </c>
      <c r="B385" s="160" t="n">
        <f aca="false">M385</f>
        <v>0</v>
      </c>
      <c r="C385" s="161" t="n">
        <f aca="false">O385</f>
        <v>0</v>
      </c>
      <c r="D385" s="162" t="n">
        <f aca="false">P385</f>
        <v>0</v>
      </c>
      <c r="E385" s="163" t="n">
        <f aca="false">ROUND(Q385,2)</f>
        <v>0</v>
      </c>
      <c r="F385" s="163" t="n">
        <f aca="false">TRUNC((1+(IF(OR(H385=0,H385=""),'BDI REF.'!$K$5,CHOOSE(H385,'BDI REF.'!$K$5,'BDI REF.'!$K$6,'BDI REF.'!$K$7))))*R385,2)</f>
        <v>0</v>
      </c>
      <c r="G385" s="163" t="n">
        <f aca="false">IF(E385&lt;&gt;0,ROUND(E385*F385,2),IF(AD385=0,(SUMIF($V$12:$V$1011,B385,$AD$12:$AD$1011)),AD385))</f>
        <v>0</v>
      </c>
      <c r="H385" s="164"/>
      <c r="I385" s="165"/>
      <c r="J385" s="166" t="str">
        <f aca="false">IF(N385&lt;&gt;0,N385,"")</f>
        <v/>
      </c>
      <c r="K385" s="167"/>
      <c r="L385" s="168" t="str">
        <f aca="false">IF(B385&gt;0,"ok","ocultar")</f>
        <v>ocultar</v>
      </c>
      <c r="M385" s="182"/>
      <c r="N385" s="184"/>
      <c r="O385" s="177"/>
      <c r="P385" s="178"/>
      <c r="Q385" s="173"/>
      <c r="R385" s="179"/>
      <c r="S385" s="156"/>
      <c r="U385" s="88"/>
      <c r="V385" s="157" t="n">
        <f aca="false">IF(B385=0,V384,IF(ISNONTEXT(B385)=TRUE(),INT(B385),INT(LEFT(B385,FIND(".",B385)-1))))</f>
        <v>3</v>
      </c>
      <c r="W385" s="157" t="str">
        <f aca="false">IF(W386=1,1,IF(B385&lt;&gt;0,1,IF(C385&lt;&gt;0,1,IF(D385&lt;&gt;0,1,IF(E385&lt;&gt;0,1,"")))))</f>
        <v/>
      </c>
      <c r="X385" s="157" t="str">
        <f aca="false">IF(V385=0," ",IF(V385&lt;&gt;V384,V385," "))</f>
        <v> </v>
      </c>
      <c r="Y385" s="88"/>
      <c r="Z385" s="75" t="n">
        <f aca="false">IF(V385&lt;&gt;X385,(IF(I385="",G385*INFORMAÇÕES!$U$113,IF(I385="R",G385,0))),0)</f>
        <v>0</v>
      </c>
      <c r="AA385" s="75" t="n">
        <f aca="false">IF(V385&lt;&gt;X385,(IF(I385="",G385*INFORMAÇÕES!$U$114,IF(I385="C",G385,0))),0)</f>
        <v>0</v>
      </c>
      <c r="AB385" s="75" t="n">
        <f aca="false">IF(V385&lt;&gt;X385,(IF(I385="",G385*INFORMAÇÕES!$U$115,IF(I385="CF",G385,0))),0)</f>
        <v>0</v>
      </c>
      <c r="AC385" s="75" t="n">
        <f aca="false">IF(V385&lt;&gt;X385,(IF(I385="",G385*INFORMAÇÕES!$U$116,IF(I385="O",G385,0))),0)</f>
        <v>0</v>
      </c>
      <c r="AD385" s="75" t="n">
        <f aca="false">IF(E385&lt;&gt;0,G385,0)</f>
        <v>0</v>
      </c>
    </row>
    <row r="386" s="174" customFormat="true" ht="14.25" hidden="false" customHeight="false" outlineLevel="0" collapsed="false">
      <c r="A386" s="159" t="n">
        <v>375</v>
      </c>
      <c r="B386" s="160" t="n">
        <f aca="false">M386</f>
        <v>0</v>
      </c>
      <c r="C386" s="161" t="n">
        <f aca="false">O386</f>
        <v>0</v>
      </c>
      <c r="D386" s="162" t="n">
        <f aca="false">P386</f>
        <v>0</v>
      </c>
      <c r="E386" s="163" t="n">
        <f aca="false">ROUND(Q386,2)</f>
        <v>0</v>
      </c>
      <c r="F386" s="163" t="n">
        <f aca="false">TRUNC((1+(IF(OR(H386=0,H386=""),'BDI REF.'!$K$5,CHOOSE(H386,'BDI REF.'!$K$5,'BDI REF.'!$K$6,'BDI REF.'!$K$7))))*R386,2)</f>
        <v>0</v>
      </c>
      <c r="G386" s="163" t="n">
        <f aca="false">IF(E386&lt;&gt;0,ROUND(E386*F386,2),IF(AD386=0,(SUMIF($V$12:$V$1011,B386,$AD$12:$AD$1011)),AD386))</f>
        <v>0</v>
      </c>
      <c r="H386" s="164"/>
      <c r="I386" s="165"/>
      <c r="J386" s="166" t="str">
        <f aca="false">IF(N386&lt;&gt;0,N386,"")</f>
        <v/>
      </c>
      <c r="K386" s="167"/>
      <c r="L386" s="168" t="str">
        <f aca="false">IF(B386&gt;0,"ok","ocultar")</f>
        <v>ocultar</v>
      </c>
      <c r="M386" s="182"/>
      <c r="N386" s="184"/>
      <c r="O386" s="177"/>
      <c r="P386" s="178"/>
      <c r="Q386" s="173"/>
      <c r="R386" s="179"/>
      <c r="S386" s="156"/>
      <c r="U386" s="88"/>
      <c r="V386" s="157" t="n">
        <f aca="false">IF(B386=0,V385,IF(ISNONTEXT(B386)=TRUE(),INT(B386),INT(LEFT(B386,FIND(".",B386)-1))))</f>
        <v>3</v>
      </c>
      <c r="W386" s="157" t="str">
        <f aca="false">IF(W387=1,1,IF(B386&lt;&gt;0,1,IF(C386&lt;&gt;0,1,IF(D386&lt;&gt;0,1,IF(E386&lt;&gt;0,1,"")))))</f>
        <v/>
      </c>
      <c r="X386" s="157" t="str">
        <f aca="false">IF(V386=0," ",IF(V386&lt;&gt;V385,V386," "))</f>
        <v> </v>
      </c>
      <c r="Y386" s="88"/>
      <c r="Z386" s="75" t="n">
        <f aca="false">IF(V386&lt;&gt;X386,(IF(I386="",G386*INFORMAÇÕES!$U$113,IF(I386="R",G386,0))),0)</f>
        <v>0</v>
      </c>
      <c r="AA386" s="75" t="n">
        <f aca="false">IF(V386&lt;&gt;X386,(IF(I386="",G386*INFORMAÇÕES!$U$114,IF(I386="C",G386,0))),0)</f>
        <v>0</v>
      </c>
      <c r="AB386" s="75" t="n">
        <f aca="false">IF(V386&lt;&gt;X386,(IF(I386="",G386*INFORMAÇÕES!$U$115,IF(I386="CF",G386,0))),0)</f>
        <v>0</v>
      </c>
      <c r="AC386" s="75" t="n">
        <f aca="false">IF(V386&lt;&gt;X386,(IF(I386="",G386*INFORMAÇÕES!$U$116,IF(I386="O",G386,0))),0)</f>
        <v>0</v>
      </c>
      <c r="AD386" s="75" t="n">
        <f aca="false">IF(E386&lt;&gt;0,G386,0)</f>
        <v>0</v>
      </c>
    </row>
    <row r="387" s="174" customFormat="true" ht="14.25" hidden="false" customHeight="false" outlineLevel="0" collapsed="false">
      <c r="A387" s="159" t="n">
        <v>376</v>
      </c>
      <c r="B387" s="160" t="n">
        <f aca="false">M387</f>
        <v>0</v>
      </c>
      <c r="C387" s="161" t="n">
        <f aca="false">O387</f>
        <v>0</v>
      </c>
      <c r="D387" s="162" t="n">
        <f aca="false">P387</f>
        <v>0</v>
      </c>
      <c r="E387" s="163" t="n">
        <f aca="false">ROUND(Q387,2)</f>
        <v>0</v>
      </c>
      <c r="F387" s="163" t="n">
        <f aca="false">TRUNC((1+(IF(OR(H387=0,H387=""),'BDI REF.'!$K$5,CHOOSE(H387,'BDI REF.'!$K$5,'BDI REF.'!$K$6,'BDI REF.'!$K$7))))*R387,2)</f>
        <v>0</v>
      </c>
      <c r="G387" s="163" t="n">
        <f aca="false">IF(E387&lt;&gt;0,ROUND(E387*F387,2),IF(AD387=0,(SUMIF($V$12:$V$1011,B387,$AD$12:$AD$1011)),AD387))</f>
        <v>0</v>
      </c>
      <c r="H387" s="164"/>
      <c r="I387" s="165"/>
      <c r="J387" s="166" t="str">
        <f aca="false">IF(N387&lt;&gt;0,N387,"")</f>
        <v/>
      </c>
      <c r="K387" s="167"/>
      <c r="L387" s="168" t="str">
        <f aca="false">IF(B387&gt;0,"ok","ocultar")</f>
        <v>ocultar</v>
      </c>
      <c r="M387" s="182"/>
      <c r="N387" s="184"/>
      <c r="O387" s="177"/>
      <c r="P387" s="178"/>
      <c r="Q387" s="173"/>
      <c r="R387" s="179"/>
      <c r="S387" s="156"/>
      <c r="U387" s="88"/>
      <c r="V387" s="157" t="n">
        <f aca="false">IF(B387=0,V386,IF(ISNONTEXT(B387)=TRUE(),INT(B387),INT(LEFT(B387,FIND(".",B387)-1))))</f>
        <v>3</v>
      </c>
      <c r="W387" s="157" t="str">
        <f aca="false">IF(W388=1,1,IF(B387&lt;&gt;0,1,IF(C387&lt;&gt;0,1,IF(D387&lt;&gt;0,1,IF(E387&lt;&gt;0,1,"")))))</f>
        <v/>
      </c>
      <c r="X387" s="157" t="str">
        <f aca="false">IF(V387=0," ",IF(V387&lt;&gt;V386,V387," "))</f>
        <v> </v>
      </c>
      <c r="Y387" s="88"/>
      <c r="Z387" s="75" t="n">
        <f aca="false">IF(V387&lt;&gt;X387,(IF(I387="",G387*INFORMAÇÕES!$U$113,IF(I387="R",G387,0))),0)</f>
        <v>0</v>
      </c>
      <c r="AA387" s="75" t="n">
        <f aca="false">IF(V387&lt;&gt;X387,(IF(I387="",G387*INFORMAÇÕES!$U$114,IF(I387="C",G387,0))),0)</f>
        <v>0</v>
      </c>
      <c r="AB387" s="75" t="n">
        <f aca="false">IF(V387&lt;&gt;X387,(IF(I387="",G387*INFORMAÇÕES!$U$115,IF(I387="CF",G387,0))),0)</f>
        <v>0</v>
      </c>
      <c r="AC387" s="75" t="n">
        <f aca="false">IF(V387&lt;&gt;X387,(IF(I387="",G387*INFORMAÇÕES!$U$116,IF(I387="O",G387,0))),0)</f>
        <v>0</v>
      </c>
      <c r="AD387" s="75" t="n">
        <f aca="false">IF(E387&lt;&gt;0,G387,0)</f>
        <v>0</v>
      </c>
    </row>
    <row r="388" s="174" customFormat="true" ht="14.25" hidden="false" customHeight="false" outlineLevel="0" collapsed="false">
      <c r="A388" s="159" t="n">
        <v>377</v>
      </c>
      <c r="B388" s="160" t="n">
        <f aca="false">M388</f>
        <v>0</v>
      </c>
      <c r="C388" s="161" t="n">
        <f aca="false">O388</f>
        <v>0</v>
      </c>
      <c r="D388" s="162" t="n">
        <f aca="false">P388</f>
        <v>0</v>
      </c>
      <c r="E388" s="163" t="n">
        <f aca="false">ROUND(Q388,2)</f>
        <v>0</v>
      </c>
      <c r="F388" s="163" t="n">
        <f aca="false">TRUNC((1+(IF(OR(H388=0,H388=""),'BDI REF.'!$K$5,CHOOSE(H388,'BDI REF.'!$K$5,'BDI REF.'!$K$6,'BDI REF.'!$K$7))))*R388,2)</f>
        <v>0</v>
      </c>
      <c r="G388" s="163" t="n">
        <f aca="false">IF(E388&lt;&gt;0,ROUND(E388*F388,2),IF(AD388=0,(SUMIF($V$12:$V$1011,B388,$AD$12:$AD$1011)),AD388))</f>
        <v>0</v>
      </c>
      <c r="H388" s="164"/>
      <c r="I388" s="165"/>
      <c r="J388" s="166" t="str">
        <f aca="false">IF(N388&lt;&gt;0,N388,"")</f>
        <v/>
      </c>
      <c r="K388" s="167"/>
      <c r="L388" s="168" t="str">
        <f aca="false">IF(B388&gt;0,"ok","ocultar")</f>
        <v>ocultar</v>
      </c>
      <c r="M388" s="182"/>
      <c r="N388" s="184"/>
      <c r="O388" s="177"/>
      <c r="P388" s="178"/>
      <c r="Q388" s="173"/>
      <c r="R388" s="179"/>
      <c r="S388" s="156"/>
      <c r="U388" s="88"/>
      <c r="V388" s="157" t="n">
        <f aca="false">IF(B388=0,V387,IF(ISNONTEXT(B388)=TRUE(),INT(B388),INT(LEFT(B388,FIND(".",B388)-1))))</f>
        <v>3</v>
      </c>
      <c r="W388" s="157" t="str">
        <f aca="false">IF(W389=1,1,IF(B388&lt;&gt;0,1,IF(C388&lt;&gt;0,1,IF(D388&lt;&gt;0,1,IF(E388&lt;&gt;0,1,"")))))</f>
        <v/>
      </c>
      <c r="X388" s="157" t="str">
        <f aca="false">IF(V388=0," ",IF(V388&lt;&gt;V387,V388," "))</f>
        <v> </v>
      </c>
      <c r="Y388" s="88"/>
      <c r="Z388" s="75" t="n">
        <f aca="false">IF(V388&lt;&gt;X388,(IF(I388="",G388*INFORMAÇÕES!$U$113,IF(I388="R",G388,0))),0)</f>
        <v>0</v>
      </c>
      <c r="AA388" s="75" t="n">
        <f aca="false">IF(V388&lt;&gt;X388,(IF(I388="",G388*INFORMAÇÕES!$U$114,IF(I388="C",G388,0))),0)</f>
        <v>0</v>
      </c>
      <c r="AB388" s="75" t="n">
        <f aca="false">IF(V388&lt;&gt;X388,(IF(I388="",G388*INFORMAÇÕES!$U$115,IF(I388="CF",G388,0))),0)</f>
        <v>0</v>
      </c>
      <c r="AC388" s="75" t="n">
        <f aca="false">IF(V388&lt;&gt;X388,(IF(I388="",G388*INFORMAÇÕES!$U$116,IF(I388="O",G388,0))),0)</f>
        <v>0</v>
      </c>
      <c r="AD388" s="75" t="n">
        <f aca="false">IF(E388&lt;&gt;0,G388,0)</f>
        <v>0</v>
      </c>
    </row>
    <row r="389" s="174" customFormat="true" ht="14.25" hidden="false" customHeight="false" outlineLevel="0" collapsed="false">
      <c r="A389" s="159" t="n">
        <v>378</v>
      </c>
      <c r="B389" s="160" t="n">
        <f aca="false">M389</f>
        <v>0</v>
      </c>
      <c r="C389" s="161" t="n">
        <f aca="false">O389</f>
        <v>0</v>
      </c>
      <c r="D389" s="162" t="n">
        <f aca="false">P389</f>
        <v>0</v>
      </c>
      <c r="E389" s="163" t="n">
        <f aca="false">ROUND(Q389,2)</f>
        <v>0</v>
      </c>
      <c r="F389" s="163" t="n">
        <f aca="false">TRUNC((1+(IF(OR(H389=0,H389=""),'BDI REF.'!$K$5,CHOOSE(H389,'BDI REF.'!$K$5,'BDI REF.'!$K$6,'BDI REF.'!$K$7))))*R389,2)</f>
        <v>0</v>
      </c>
      <c r="G389" s="163" t="n">
        <f aca="false">IF(E389&lt;&gt;0,ROUND(E389*F389,2),IF(AD389=0,(SUMIF($V$12:$V$1011,B389,$AD$12:$AD$1011)),AD389))</f>
        <v>0</v>
      </c>
      <c r="H389" s="164"/>
      <c r="I389" s="165"/>
      <c r="J389" s="166" t="str">
        <f aca="false">IF(N389&lt;&gt;0,N389,"")</f>
        <v/>
      </c>
      <c r="K389" s="167"/>
      <c r="L389" s="168" t="str">
        <f aca="false">IF(B389&gt;0,"ok","ocultar")</f>
        <v>ocultar</v>
      </c>
      <c r="M389" s="182"/>
      <c r="N389" s="184"/>
      <c r="O389" s="177"/>
      <c r="P389" s="178"/>
      <c r="Q389" s="173"/>
      <c r="R389" s="179"/>
      <c r="S389" s="156"/>
      <c r="U389" s="88"/>
      <c r="V389" s="157" t="n">
        <f aca="false">IF(B389=0,V388,IF(ISNONTEXT(B389)=TRUE(),INT(B389),INT(LEFT(B389,FIND(".",B389)-1))))</f>
        <v>3</v>
      </c>
      <c r="W389" s="157" t="str">
        <f aca="false">IF(W390=1,1,IF(B389&lt;&gt;0,1,IF(C389&lt;&gt;0,1,IF(D389&lt;&gt;0,1,IF(E389&lt;&gt;0,1,"")))))</f>
        <v/>
      </c>
      <c r="X389" s="157" t="str">
        <f aca="false">IF(V389=0," ",IF(V389&lt;&gt;V388,V389," "))</f>
        <v> </v>
      </c>
      <c r="Y389" s="88"/>
      <c r="Z389" s="75" t="n">
        <f aca="false">IF(V389&lt;&gt;X389,(IF(I389="",G389*INFORMAÇÕES!$U$113,IF(I389="R",G389,0))),0)</f>
        <v>0</v>
      </c>
      <c r="AA389" s="75" t="n">
        <f aca="false">IF(V389&lt;&gt;X389,(IF(I389="",G389*INFORMAÇÕES!$U$114,IF(I389="C",G389,0))),0)</f>
        <v>0</v>
      </c>
      <c r="AB389" s="75" t="n">
        <f aca="false">IF(V389&lt;&gt;X389,(IF(I389="",G389*INFORMAÇÕES!$U$115,IF(I389="CF",G389,0))),0)</f>
        <v>0</v>
      </c>
      <c r="AC389" s="75" t="n">
        <f aca="false">IF(V389&lt;&gt;X389,(IF(I389="",G389*INFORMAÇÕES!$U$116,IF(I389="O",G389,0))),0)</f>
        <v>0</v>
      </c>
      <c r="AD389" s="75" t="n">
        <f aca="false">IF(E389&lt;&gt;0,G389,0)</f>
        <v>0</v>
      </c>
    </row>
    <row r="390" s="174" customFormat="true" ht="14.25" hidden="false" customHeight="false" outlineLevel="0" collapsed="false">
      <c r="A390" s="159" t="n">
        <v>379</v>
      </c>
      <c r="B390" s="160" t="n">
        <f aca="false">M390</f>
        <v>0</v>
      </c>
      <c r="C390" s="161" t="n">
        <f aca="false">O390</f>
        <v>0</v>
      </c>
      <c r="D390" s="162" t="n">
        <f aca="false">P390</f>
        <v>0</v>
      </c>
      <c r="E390" s="163" t="n">
        <f aca="false">ROUND(Q390,2)</f>
        <v>0</v>
      </c>
      <c r="F390" s="163" t="n">
        <f aca="false">TRUNC((1+(IF(OR(H390=0,H390=""),'BDI REF.'!$K$5,CHOOSE(H390,'BDI REF.'!$K$5,'BDI REF.'!$K$6,'BDI REF.'!$K$7))))*R390,2)</f>
        <v>0</v>
      </c>
      <c r="G390" s="163" t="n">
        <f aca="false">IF(E390&lt;&gt;0,ROUND(E390*F390,2),IF(AD390=0,(SUMIF($V$12:$V$1011,B390,$AD$12:$AD$1011)),AD390))</f>
        <v>0</v>
      </c>
      <c r="H390" s="164"/>
      <c r="I390" s="165"/>
      <c r="J390" s="166" t="str">
        <f aca="false">IF(N390&lt;&gt;0,N390,"")</f>
        <v/>
      </c>
      <c r="K390" s="167"/>
      <c r="L390" s="168" t="str">
        <f aca="false">IF(B390&gt;0,"ok","ocultar")</f>
        <v>ocultar</v>
      </c>
      <c r="M390" s="182"/>
      <c r="N390" s="184"/>
      <c r="O390" s="177"/>
      <c r="P390" s="178"/>
      <c r="Q390" s="173"/>
      <c r="R390" s="179"/>
      <c r="S390" s="156"/>
      <c r="U390" s="88"/>
      <c r="V390" s="157" t="n">
        <f aca="false">IF(B390=0,V389,IF(ISNONTEXT(B390)=TRUE(),INT(B390),INT(LEFT(B390,FIND(".",B390)-1))))</f>
        <v>3</v>
      </c>
      <c r="W390" s="157" t="str">
        <f aca="false">IF(W391=1,1,IF(B390&lt;&gt;0,1,IF(C390&lt;&gt;0,1,IF(D390&lt;&gt;0,1,IF(E390&lt;&gt;0,1,"")))))</f>
        <v/>
      </c>
      <c r="X390" s="157" t="str">
        <f aca="false">IF(V390=0," ",IF(V390&lt;&gt;V389,V390," "))</f>
        <v> </v>
      </c>
      <c r="Y390" s="88"/>
      <c r="Z390" s="75" t="n">
        <f aca="false">IF(V390&lt;&gt;X390,(IF(I390="",G390*INFORMAÇÕES!$U$113,IF(I390="R",G390,0))),0)</f>
        <v>0</v>
      </c>
      <c r="AA390" s="75" t="n">
        <f aca="false">IF(V390&lt;&gt;X390,(IF(I390="",G390*INFORMAÇÕES!$U$114,IF(I390="C",G390,0))),0)</f>
        <v>0</v>
      </c>
      <c r="AB390" s="75" t="n">
        <f aca="false">IF(V390&lt;&gt;X390,(IF(I390="",G390*INFORMAÇÕES!$U$115,IF(I390="CF",G390,0))),0)</f>
        <v>0</v>
      </c>
      <c r="AC390" s="75" t="n">
        <f aca="false">IF(V390&lt;&gt;X390,(IF(I390="",G390*INFORMAÇÕES!$U$116,IF(I390="O",G390,0))),0)</f>
        <v>0</v>
      </c>
      <c r="AD390" s="75" t="n">
        <f aca="false">IF(E390&lt;&gt;0,G390,0)</f>
        <v>0</v>
      </c>
    </row>
    <row r="391" s="174" customFormat="true" ht="14.25" hidden="false" customHeight="false" outlineLevel="0" collapsed="false">
      <c r="A391" s="159" t="n">
        <v>380</v>
      </c>
      <c r="B391" s="160" t="n">
        <f aca="false">M391</f>
        <v>0</v>
      </c>
      <c r="C391" s="161" t="n">
        <f aca="false">O391</f>
        <v>0</v>
      </c>
      <c r="D391" s="162" t="n">
        <f aca="false">P391</f>
        <v>0</v>
      </c>
      <c r="E391" s="163" t="n">
        <f aca="false">ROUND(Q391,2)</f>
        <v>0</v>
      </c>
      <c r="F391" s="163" t="n">
        <f aca="false">TRUNC((1+(IF(OR(H391=0,H391=""),'BDI REF.'!$K$5,CHOOSE(H391,'BDI REF.'!$K$5,'BDI REF.'!$K$6,'BDI REF.'!$K$7))))*R391,2)</f>
        <v>0</v>
      </c>
      <c r="G391" s="163" t="n">
        <f aca="false">IF(E391&lt;&gt;0,ROUND(E391*F391,2),IF(AD391=0,(SUMIF($V$12:$V$1011,B391,$AD$12:$AD$1011)),AD391))</f>
        <v>0</v>
      </c>
      <c r="H391" s="164"/>
      <c r="I391" s="165"/>
      <c r="J391" s="166" t="str">
        <f aca="false">IF(N391&lt;&gt;0,N391,"")</f>
        <v/>
      </c>
      <c r="K391" s="167"/>
      <c r="L391" s="168" t="str">
        <f aca="false">IF(B391&gt;0,"ok","ocultar")</f>
        <v>ocultar</v>
      </c>
      <c r="M391" s="182"/>
      <c r="N391" s="184"/>
      <c r="O391" s="177"/>
      <c r="P391" s="178"/>
      <c r="Q391" s="173"/>
      <c r="R391" s="179"/>
      <c r="S391" s="156"/>
      <c r="U391" s="88"/>
      <c r="V391" s="157" t="n">
        <f aca="false">IF(B391=0,V390,IF(ISNONTEXT(B391)=TRUE(),INT(B391),INT(LEFT(B391,FIND(".",B391)-1))))</f>
        <v>3</v>
      </c>
      <c r="W391" s="157" t="str">
        <f aca="false">IF(W392=1,1,IF(B391&lt;&gt;0,1,IF(C391&lt;&gt;0,1,IF(D391&lt;&gt;0,1,IF(E391&lt;&gt;0,1,"")))))</f>
        <v/>
      </c>
      <c r="X391" s="157" t="str">
        <f aca="false">IF(V391=0," ",IF(V391&lt;&gt;V390,V391," "))</f>
        <v> </v>
      </c>
      <c r="Y391" s="88"/>
      <c r="Z391" s="75" t="n">
        <f aca="false">IF(V391&lt;&gt;X391,(IF(I391="",G391*INFORMAÇÕES!$U$113,IF(I391="R",G391,0))),0)</f>
        <v>0</v>
      </c>
      <c r="AA391" s="75" t="n">
        <f aca="false">IF(V391&lt;&gt;X391,(IF(I391="",G391*INFORMAÇÕES!$U$114,IF(I391="C",G391,0))),0)</f>
        <v>0</v>
      </c>
      <c r="AB391" s="75" t="n">
        <f aca="false">IF(V391&lt;&gt;X391,(IF(I391="",G391*INFORMAÇÕES!$U$115,IF(I391="CF",G391,0))),0)</f>
        <v>0</v>
      </c>
      <c r="AC391" s="75" t="n">
        <f aca="false">IF(V391&lt;&gt;X391,(IF(I391="",G391*INFORMAÇÕES!$U$116,IF(I391="O",G391,0))),0)</f>
        <v>0</v>
      </c>
      <c r="AD391" s="75" t="n">
        <f aca="false">IF(E391&lt;&gt;0,G391,0)</f>
        <v>0</v>
      </c>
    </row>
    <row r="392" s="174" customFormat="true" ht="14.25" hidden="false" customHeight="false" outlineLevel="0" collapsed="false">
      <c r="A392" s="159" t="n">
        <v>381</v>
      </c>
      <c r="B392" s="160" t="n">
        <f aca="false">M392</f>
        <v>0</v>
      </c>
      <c r="C392" s="161" t="n">
        <f aca="false">O392</f>
        <v>0</v>
      </c>
      <c r="D392" s="162" t="n">
        <f aca="false">P392</f>
        <v>0</v>
      </c>
      <c r="E392" s="163" t="n">
        <f aca="false">ROUND(Q392,2)</f>
        <v>0</v>
      </c>
      <c r="F392" s="163" t="n">
        <f aca="false">TRUNC((1+(IF(OR(H392=0,H392=""),'BDI REF.'!$K$5,CHOOSE(H392,'BDI REF.'!$K$5,'BDI REF.'!$K$6,'BDI REF.'!$K$7))))*R392,2)</f>
        <v>0</v>
      </c>
      <c r="G392" s="163" t="n">
        <f aca="false">IF(E392&lt;&gt;0,ROUND(E392*F392,2),IF(AD392=0,(SUMIF($V$12:$V$1011,B392,$AD$12:$AD$1011)),AD392))</f>
        <v>0</v>
      </c>
      <c r="H392" s="164"/>
      <c r="I392" s="165"/>
      <c r="J392" s="166" t="str">
        <f aca="false">IF(N392&lt;&gt;0,N392,"")</f>
        <v/>
      </c>
      <c r="K392" s="167"/>
      <c r="L392" s="168" t="str">
        <f aca="false">IF(B392&gt;0,"ok","ocultar")</f>
        <v>ocultar</v>
      </c>
      <c r="M392" s="182"/>
      <c r="N392" s="184"/>
      <c r="O392" s="177"/>
      <c r="P392" s="178"/>
      <c r="Q392" s="173"/>
      <c r="R392" s="179"/>
      <c r="S392" s="156"/>
      <c r="U392" s="88"/>
      <c r="V392" s="157" t="n">
        <f aca="false">IF(B392=0,V391,IF(ISNONTEXT(B392)=TRUE(),INT(B392),INT(LEFT(B392,FIND(".",B392)-1))))</f>
        <v>3</v>
      </c>
      <c r="W392" s="157" t="str">
        <f aca="false">IF(W393=1,1,IF(B392&lt;&gt;0,1,IF(C392&lt;&gt;0,1,IF(D392&lt;&gt;0,1,IF(E392&lt;&gt;0,1,"")))))</f>
        <v/>
      </c>
      <c r="X392" s="157" t="str">
        <f aca="false">IF(V392=0," ",IF(V392&lt;&gt;V391,V392," "))</f>
        <v> </v>
      </c>
      <c r="Y392" s="88"/>
      <c r="Z392" s="75" t="n">
        <f aca="false">IF(V392&lt;&gt;X392,(IF(I392="",G392*INFORMAÇÕES!$U$113,IF(I392="R",G392,0))),0)</f>
        <v>0</v>
      </c>
      <c r="AA392" s="75" t="n">
        <f aca="false">IF(V392&lt;&gt;X392,(IF(I392="",G392*INFORMAÇÕES!$U$114,IF(I392="C",G392,0))),0)</f>
        <v>0</v>
      </c>
      <c r="AB392" s="75" t="n">
        <f aca="false">IF(V392&lt;&gt;X392,(IF(I392="",G392*INFORMAÇÕES!$U$115,IF(I392="CF",G392,0))),0)</f>
        <v>0</v>
      </c>
      <c r="AC392" s="75" t="n">
        <f aca="false">IF(V392&lt;&gt;X392,(IF(I392="",G392*INFORMAÇÕES!$U$116,IF(I392="O",G392,0))),0)</f>
        <v>0</v>
      </c>
      <c r="AD392" s="75" t="n">
        <f aca="false">IF(E392&lt;&gt;0,G392,0)</f>
        <v>0</v>
      </c>
    </row>
    <row r="393" s="174" customFormat="true" ht="14.25" hidden="false" customHeight="false" outlineLevel="0" collapsed="false">
      <c r="A393" s="159" t="n">
        <v>382</v>
      </c>
      <c r="B393" s="160" t="n">
        <f aca="false">M393</f>
        <v>0</v>
      </c>
      <c r="C393" s="161" t="n">
        <f aca="false">O393</f>
        <v>0</v>
      </c>
      <c r="D393" s="162" t="n">
        <f aca="false">P393</f>
        <v>0</v>
      </c>
      <c r="E393" s="163" t="n">
        <f aca="false">ROUND(Q393,2)</f>
        <v>0</v>
      </c>
      <c r="F393" s="163" t="n">
        <f aca="false">TRUNC((1+(IF(OR(H393=0,H393=""),'BDI REF.'!$K$5,CHOOSE(H393,'BDI REF.'!$K$5,'BDI REF.'!$K$6,'BDI REF.'!$K$7))))*R393,2)</f>
        <v>0</v>
      </c>
      <c r="G393" s="163" t="n">
        <f aca="false">IF(E393&lt;&gt;0,ROUND(E393*F393,2),IF(AD393=0,(SUMIF($V$12:$V$1011,B393,$AD$12:$AD$1011)),AD393))</f>
        <v>0</v>
      </c>
      <c r="H393" s="164"/>
      <c r="I393" s="165"/>
      <c r="J393" s="166" t="str">
        <f aca="false">IF(N393&lt;&gt;0,N393,"")</f>
        <v/>
      </c>
      <c r="K393" s="167"/>
      <c r="L393" s="168" t="str">
        <f aca="false">IF(B393&gt;0,"ok","ocultar")</f>
        <v>ocultar</v>
      </c>
      <c r="M393" s="182"/>
      <c r="N393" s="184"/>
      <c r="O393" s="177"/>
      <c r="P393" s="178"/>
      <c r="Q393" s="173"/>
      <c r="R393" s="179"/>
      <c r="S393" s="156"/>
      <c r="U393" s="88"/>
      <c r="V393" s="157" t="n">
        <f aca="false">IF(B393=0,V392,IF(ISNONTEXT(B393)=TRUE(),INT(B393),INT(LEFT(B393,FIND(".",B393)-1))))</f>
        <v>3</v>
      </c>
      <c r="W393" s="157" t="str">
        <f aca="false">IF(W394=1,1,IF(B393&lt;&gt;0,1,IF(C393&lt;&gt;0,1,IF(D393&lt;&gt;0,1,IF(E393&lt;&gt;0,1,"")))))</f>
        <v/>
      </c>
      <c r="X393" s="157" t="str">
        <f aca="false">IF(V393=0," ",IF(V393&lt;&gt;V392,V393," "))</f>
        <v> </v>
      </c>
      <c r="Y393" s="88"/>
      <c r="Z393" s="75" t="n">
        <f aca="false">IF(V393&lt;&gt;X393,(IF(I393="",G393*INFORMAÇÕES!$U$113,IF(I393="R",G393,0))),0)</f>
        <v>0</v>
      </c>
      <c r="AA393" s="75" t="n">
        <f aca="false">IF(V393&lt;&gt;X393,(IF(I393="",G393*INFORMAÇÕES!$U$114,IF(I393="C",G393,0))),0)</f>
        <v>0</v>
      </c>
      <c r="AB393" s="75" t="n">
        <f aca="false">IF(V393&lt;&gt;X393,(IF(I393="",G393*INFORMAÇÕES!$U$115,IF(I393="CF",G393,0))),0)</f>
        <v>0</v>
      </c>
      <c r="AC393" s="75" t="n">
        <f aca="false">IF(V393&lt;&gt;X393,(IF(I393="",G393*INFORMAÇÕES!$U$116,IF(I393="O",G393,0))),0)</f>
        <v>0</v>
      </c>
      <c r="AD393" s="75" t="n">
        <f aca="false">IF(E393&lt;&gt;0,G393,0)</f>
        <v>0</v>
      </c>
    </row>
    <row r="394" s="174" customFormat="true" ht="14.25" hidden="false" customHeight="false" outlineLevel="0" collapsed="false">
      <c r="A394" s="159" t="n">
        <v>383</v>
      </c>
      <c r="B394" s="160" t="n">
        <f aca="false">M394</f>
        <v>0</v>
      </c>
      <c r="C394" s="161" t="n">
        <f aca="false">O394</f>
        <v>0</v>
      </c>
      <c r="D394" s="162" t="n">
        <f aca="false">P394</f>
        <v>0</v>
      </c>
      <c r="E394" s="163" t="n">
        <f aca="false">ROUND(Q394,2)</f>
        <v>0</v>
      </c>
      <c r="F394" s="163" t="n">
        <f aca="false">TRUNC((1+(IF(OR(H394=0,H394=""),'BDI REF.'!$K$5,CHOOSE(H394,'BDI REF.'!$K$5,'BDI REF.'!$K$6,'BDI REF.'!$K$7))))*R394,2)</f>
        <v>0</v>
      </c>
      <c r="G394" s="163" t="n">
        <f aca="false">IF(E394&lt;&gt;0,ROUND(E394*F394,2),IF(AD394=0,(SUMIF($V$12:$V$1011,B394,$AD$12:$AD$1011)),AD394))</f>
        <v>0</v>
      </c>
      <c r="H394" s="164"/>
      <c r="I394" s="165"/>
      <c r="J394" s="166" t="str">
        <f aca="false">IF(N394&lt;&gt;0,N394,"")</f>
        <v/>
      </c>
      <c r="K394" s="167"/>
      <c r="L394" s="168" t="str">
        <f aca="false">IF(B394&gt;0,"ok","ocultar")</f>
        <v>ocultar</v>
      </c>
      <c r="M394" s="182"/>
      <c r="N394" s="184"/>
      <c r="O394" s="177"/>
      <c r="P394" s="178"/>
      <c r="Q394" s="173"/>
      <c r="R394" s="179"/>
      <c r="S394" s="156"/>
      <c r="U394" s="88"/>
      <c r="V394" s="157" t="n">
        <f aca="false">IF(B394=0,V393,IF(ISNONTEXT(B394)=TRUE(),INT(B394),INT(LEFT(B394,FIND(".",B394)-1))))</f>
        <v>3</v>
      </c>
      <c r="W394" s="157" t="str">
        <f aca="false">IF(W395=1,1,IF(B394&lt;&gt;0,1,IF(C394&lt;&gt;0,1,IF(D394&lt;&gt;0,1,IF(E394&lt;&gt;0,1,"")))))</f>
        <v/>
      </c>
      <c r="X394" s="157" t="str">
        <f aca="false">IF(V394=0," ",IF(V394&lt;&gt;V393,V394," "))</f>
        <v> </v>
      </c>
      <c r="Y394" s="88"/>
      <c r="Z394" s="75" t="n">
        <f aca="false">IF(V394&lt;&gt;X394,(IF(I394="",G394*INFORMAÇÕES!$U$113,IF(I394="R",G394,0))),0)</f>
        <v>0</v>
      </c>
      <c r="AA394" s="75" t="n">
        <f aca="false">IF(V394&lt;&gt;X394,(IF(I394="",G394*INFORMAÇÕES!$U$114,IF(I394="C",G394,0))),0)</f>
        <v>0</v>
      </c>
      <c r="AB394" s="75" t="n">
        <f aca="false">IF(V394&lt;&gt;X394,(IF(I394="",G394*INFORMAÇÕES!$U$115,IF(I394="CF",G394,0))),0)</f>
        <v>0</v>
      </c>
      <c r="AC394" s="75" t="n">
        <f aca="false">IF(V394&lt;&gt;X394,(IF(I394="",G394*INFORMAÇÕES!$U$116,IF(I394="O",G394,0))),0)</f>
        <v>0</v>
      </c>
      <c r="AD394" s="75" t="n">
        <f aca="false">IF(E394&lt;&gt;0,G394,0)</f>
        <v>0</v>
      </c>
    </row>
    <row r="395" s="174" customFormat="true" ht="14.25" hidden="false" customHeight="false" outlineLevel="0" collapsed="false">
      <c r="A395" s="159" t="n">
        <v>384</v>
      </c>
      <c r="B395" s="160" t="n">
        <f aca="false">M395</f>
        <v>0</v>
      </c>
      <c r="C395" s="161" t="n">
        <f aca="false">O395</f>
        <v>0</v>
      </c>
      <c r="D395" s="162" t="n">
        <f aca="false">P395</f>
        <v>0</v>
      </c>
      <c r="E395" s="163" t="n">
        <f aca="false">ROUND(Q395,2)</f>
        <v>0</v>
      </c>
      <c r="F395" s="163" t="n">
        <f aca="false">TRUNC((1+(IF(OR(H395=0,H395=""),'BDI REF.'!$K$5,CHOOSE(H395,'BDI REF.'!$K$5,'BDI REF.'!$K$6,'BDI REF.'!$K$7))))*R395,2)</f>
        <v>0</v>
      </c>
      <c r="G395" s="163" t="n">
        <f aca="false">IF(E395&lt;&gt;0,ROUND(E395*F395,2),IF(AD395=0,(SUMIF($V$12:$V$1011,B395,$AD$12:$AD$1011)),AD395))</f>
        <v>0</v>
      </c>
      <c r="H395" s="164"/>
      <c r="I395" s="165"/>
      <c r="J395" s="166" t="str">
        <f aca="false">IF(N395&lt;&gt;0,N395,"")</f>
        <v/>
      </c>
      <c r="K395" s="167"/>
      <c r="L395" s="168" t="str">
        <f aca="false">IF(B395&gt;0,"ok","ocultar")</f>
        <v>ocultar</v>
      </c>
      <c r="M395" s="182"/>
      <c r="N395" s="184"/>
      <c r="O395" s="177"/>
      <c r="P395" s="178"/>
      <c r="Q395" s="173"/>
      <c r="R395" s="179"/>
      <c r="S395" s="156"/>
      <c r="U395" s="88"/>
      <c r="V395" s="157" t="n">
        <f aca="false">IF(B395=0,V394,IF(ISNONTEXT(B395)=TRUE(),INT(B395),INT(LEFT(B395,FIND(".",B395)-1))))</f>
        <v>3</v>
      </c>
      <c r="W395" s="157" t="str">
        <f aca="false">IF(W396=1,1,IF(B395&lt;&gt;0,1,IF(C395&lt;&gt;0,1,IF(D395&lt;&gt;0,1,IF(E395&lt;&gt;0,1,"")))))</f>
        <v/>
      </c>
      <c r="X395" s="157" t="str">
        <f aca="false">IF(V395=0," ",IF(V395&lt;&gt;V394,V395," "))</f>
        <v> </v>
      </c>
      <c r="Y395" s="88"/>
      <c r="Z395" s="75" t="n">
        <f aca="false">IF(V395&lt;&gt;X395,(IF(I395="",G395*INFORMAÇÕES!$U$113,IF(I395="R",G395,0))),0)</f>
        <v>0</v>
      </c>
      <c r="AA395" s="75" t="n">
        <f aca="false">IF(V395&lt;&gt;X395,(IF(I395="",G395*INFORMAÇÕES!$U$114,IF(I395="C",G395,0))),0)</f>
        <v>0</v>
      </c>
      <c r="AB395" s="75" t="n">
        <f aca="false">IF(V395&lt;&gt;X395,(IF(I395="",G395*INFORMAÇÕES!$U$115,IF(I395="CF",G395,0))),0)</f>
        <v>0</v>
      </c>
      <c r="AC395" s="75" t="n">
        <f aca="false">IF(V395&lt;&gt;X395,(IF(I395="",G395*INFORMAÇÕES!$U$116,IF(I395="O",G395,0))),0)</f>
        <v>0</v>
      </c>
      <c r="AD395" s="75" t="n">
        <f aca="false">IF(E395&lt;&gt;0,G395,0)</f>
        <v>0</v>
      </c>
    </row>
    <row r="396" s="174" customFormat="true" ht="14.25" hidden="false" customHeight="false" outlineLevel="0" collapsed="false">
      <c r="A396" s="159" t="n">
        <v>385</v>
      </c>
      <c r="B396" s="160" t="n">
        <f aca="false">M396</f>
        <v>0</v>
      </c>
      <c r="C396" s="161" t="n">
        <f aca="false">O396</f>
        <v>0</v>
      </c>
      <c r="D396" s="162" t="n">
        <f aca="false">P396</f>
        <v>0</v>
      </c>
      <c r="E396" s="163" t="n">
        <f aca="false">ROUND(Q396,2)</f>
        <v>0</v>
      </c>
      <c r="F396" s="163" t="n">
        <f aca="false">TRUNC((1+(IF(OR(H396=0,H396=""),'BDI REF.'!$K$5,CHOOSE(H396,'BDI REF.'!$K$5,'BDI REF.'!$K$6,'BDI REF.'!$K$7))))*R396,2)</f>
        <v>0</v>
      </c>
      <c r="G396" s="163" t="n">
        <f aca="false">IF(E396&lt;&gt;0,ROUND(E396*F396,2),IF(AD396=0,(SUMIF($V$12:$V$1011,B396,$AD$12:$AD$1011)),AD396))</f>
        <v>0</v>
      </c>
      <c r="H396" s="164"/>
      <c r="I396" s="165"/>
      <c r="J396" s="166" t="str">
        <f aca="false">IF(N396&lt;&gt;0,N396,"")</f>
        <v/>
      </c>
      <c r="K396" s="167"/>
      <c r="L396" s="168" t="str">
        <f aca="false">IF(B396&gt;0,"ok","ocultar")</f>
        <v>ocultar</v>
      </c>
      <c r="M396" s="182"/>
      <c r="N396" s="184"/>
      <c r="O396" s="177"/>
      <c r="P396" s="178"/>
      <c r="Q396" s="173"/>
      <c r="R396" s="179"/>
      <c r="S396" s="156"/>
      <c r="U396" s="88"/>
      <c r="V396" s="157" t="n">
        <f aca="false">IF(B396=0,V395,IF(ISNONTEXT(B396)=TRUE(),INT(B396),INT(LEFT(B396,FIND(".",B396)-1))))</f>
        <v>3</v>
      </c>
      <c r="W396" s="157" t="str">
        <f aca="false">IF(W397=1,1,IF(B396&lt;&gt;0,1,IF(C396&lt;&gt;0,1,IF(D396&lt;&gt;0,1,IF(E396&lt;&gt;0,1,"")))))</f>
        <v/>
      </c>
      <c r="X396" s="157" t="str">
        <f aca="false">IF(V396=0," ",IF(V396&lt;&gt;V395,V396," "))</f>
        <v> </v>
      </c>
      <c r="Y396" s="88"/>
      <c r="Z396" s="75" t="n">
        <f aca="false">IF(V396&lt;&gt;X396,(IF(I396="",G396*INFORMAÇÕES!$U$113,IF(I396="R",G396,0))),0)</f>
        <v>0</v>
      </c>
      <c r="AA396" s="75" t="n">
        <f aca="false">IF(V396&lt;&gt;X396,(IF(I396="",G396*INFORMAÇÕES!$U$114,IF(I396="C",G396,0))),0)</f>
        <v>0</v>
      </c>
      <c r="AB396" s="75" t="n">
        <f aca="false">IF(V396&lt;&gt;X396,(IF(I396="",G396*INFORMAÇÕES!$U$115,IF(I396="CF",G396,0))),0)</f>
        <v>0</v>
      </c>
      <c r="AC396" s="75" t="n">
        <f aca="false">IF(V396&lt;&gt;X396,(IF(I396="",G396*INFORMAÇÕES!$U$116,IF(I396="O",G396,0))),0)</f>
        <v>0</v>
      </c>
      <c r="AD396" s="75" t="n">
        <f aca="false">IF(E396&lt;&gt;0,G396,0)</f>
        <v>0</v>
      </c>
    </row>
    <row r="397" s="174" customFormat="true" ht="14.25" hidden="false" customHeight="false" outlineLevel="0" collapsed="false">
      <c r="A397" s="159" t="n">
        <v>386</v>
      </c>
      <c r="B397" s="160" t="n">
        <f aca="false">M397</f>
        <v>0</v>
      </c>
      <c r="C397" s="161" t="n">
        <f aca="false">O397</f>
        <v>0</v>
      </c>
      <c r="D397" s="162" t="n">
        <f aca="false">P397</f>
        <v>0</v>
      </c>
      <c r="E397" s="163" t="n">
        <f aca="false">ROUND(Q397,2)</f>
        <v>0</v>
      </c>
      <c r="F397" s="163" t="n">
        <f aca="false">TRUNC((1+(IF(OR(H397=0,H397=""),'BDI REF.'!$K$5,CHOOSE(H397,'BDI REF.'!$K$5,'BDI REF.'!$K$6,'BDI REF.'!$K$7))))*R397,2)</f>
        <v>0</v>
      </c>
      <c r="G397" s="163" t="n">
        <f aca="false">IF(E397&lt;&gt;0,ROUND(E397*F397,2),IF(AD397=0,(SUMIF($V$12:$V$1011,B397,$AD$12:$AD$1011)),AD397))</f>
        <v>0</v>
      </c>
      <c r="H397" s="164"/>
      <c r="I397" s="165"/>
      <c r="J397" s="166" t="str">
        <f aca="false">IF(N397&lt;&gt;0,N397,"")</f>
        <v/>
      </c>
      <c r="K397" s="167"/>
      <c r="L397" s="168" t="str">
        <f aca="false">IF(B397&gt;0,"ok","ocultar")</f>
        <v>ocultar</v>
      </c>
      <c r="M397" s="182"/>
      <c r="N397" s="184"/>
      <c r="O397" s="177"/>
      <c r="P397" s="178"/>
      <c r="Q397" s="173"/>
      <c r="R397" s="179"/>
      <c r="S397" s="156"/>
      <c r="U397" s="88"/>
      <c r="V397" s="157" t="n">
        <f aca="false">IF(B397=0,V396,IF(ISNONTEXT(B397)=TRUE(),INT(B397),INT(LEFT(B397,FIND(".",B397)-1))))</f>
        <v>3</v>
      </c>
      <c r="W397" s="157" t="str">
        <f aca="false">IF(W398=1,1,IF(B397&lt;&gt;0,1,IF(C397&lt;&gt;0,1,IF(D397&lt;&gt;0,1,IF(E397&lt;&gt;0,1,"")))))</f>
        <v/>
      </c>
      <c r="X397" s="157" t="str">
        <f aca="false">IF(V397=0," ",IF(V397&lt;&gt;V396,V397," "))</f>
        <v> </v>
      </c>
      <c r="Y397" s="88"/>
      <c r="Z397" s="75" t="n">
        <f aca="false">IF(V397&lt;&gt;X397,(IF(I397="",G397*INFORMAÇÕES!$U$113,IF(I397="R",G397,0))),0)</f>
        <v>0</v>
      </c>
      <c r="AA397" s="75" t="n">
        <f aca="false">IF(V397&lt;&gt;X397,(IF(I397="",G397*INFORMAÇÕES!$U$114,IF(I397="C",G397,0))),0)</f>
        <v>0</v>
      </c>
      <c r="AB397" s="75" t="n">
        <f aca="false">IF(V397&lt;&gt;X397,(IF(I397="",G397*INFORMAÇÕES!$U$115,IF(I397="CF",G397,0))),0)</f>
        <v>0</v>
      </c>
      <c r="AC397" s="75" t="n">
        <f aca="false">IF(V397&lt;&gt;X397,(IF(I397="",G397*INFORMAÇÕES!$U$116,IF(I397="O",G397,0))),0)</f>
        <v>0</v>
      </c>
      <c r="AD397" s="75" t="n">
        <f aca="false">IF(E397&lt;&gt;0,G397,0)</f>
        <v>0</v>
      </c>
    </row>
    <row r="398" s="174" customFormat="true" ht="14.25" hidden="false" customHeight="false" outlineLevel="0" collapsed="false">
      <c r="A398" s="159" t="n">
        <v>387</v>
      </c>
      <c r="B398" s="160" t="n">
        <f aca="false">M398</f>
        <v>0</v>
      </c>
      <c r="C398" s="161" t="n">
        <f aca="false">O398</f>
        <v>0</v>
      </c>
      <c r="D398" s="162" t="n">
        <f aca="false">P398</f>
        <v>0</v>
      </c>
      <c r="E398" s="163" t="n">
        <f aca="false">ROUND(Q398,2)</f>
        <v>0</v>
      </c>
      <c r="F398" s="163" t="n">
        <f aca="false">TRUNC((1+(IF(OR(H398=0,H398=""),'BDI REF.'!$K$5,CHOOSE(H398,'BDI REF.'!$K$5,'BDI REF.'!$K$6,'BDI REF.'!$K$7))))*R398,2)</f>
        <v>0</v>
      </c>
      <c r="G398" s="163" t="n">
        <f aca="false">IF(E398&lt;&gt;0,ROUND(E398*F398,2),IF(AD398=0,(SUMIF($V$12:$V$1011,B398,$AD$12:$AD$1011)),AD398))</f>
        <v>0</v>
      </c>
      <c r="H398" s="164"/>
      <c r="I398" s="165"/>
      <c r="J398" s="166" t="str">
        <f aca="false">IF(N398&lt;&gt;0,N398,"")</f>
        <v/>
      </c>
      <c r="K398" s="167"/>
      <c r="L398" s="168" t="str">
        <f aca="false">IF(B398&gt;0,"ok","ocultar")</f>
        <v>ocultar</v>
      </c>
      <c r="M398" s="182"/>
      <c r="N398" s="184"/>
      <c r="O398" s="177"/>
      <c r="P398" s="178"/>
      <c r="Q398" s="173"/>
      <c r="R398" s="179"/>
      <c r="S398" s="156"/>
      <c r="U398" s="88"/>
      <c r="V398" s="157" t="n">
        <f aca="false">IF(B398=0,V397,IF(ISNONTEXT(B398)=TRUE(),INT(B398),INT(LEFT(B398,FIND(".",B398)-1))))</f>
        <v>3</v>
      </c>
      <c r="W398" s="157" t="str">
        <f aca="false">IF(W399=1,1,IF(B398&lt;&gt;0,1,IF(C398&lt;&gt;0,1,IF(D398&lt;&gt;0,1,IF(E398&lt;&gt;0,1,"")))))</f>
        <v/>
      </c>
      <c r="X398" s="157" t="str">
        <f aca="false">IF(V398=0," ",IF(V398&lt;&gt;V397,V398," "))</f>
        <v> </v>
      </c>
      <c r="Y398" s="88"/>
      <c r="Z398" s="75" t="n">
        <f aca="false">IF(V398&lt;&gt;X398,(IF(I398="",G398*INFORMAÇÕES!$U$113,IF(I398="R",G398,0))),0)</f>
        <v>0</v>
      </c>
      <c r="AA398" s="75" t="n">
        <f aca="false">IF(V398&lt;&gt;X398,(IF(I398="",G398*INFORMAÇÕES!$U$114,IF(I398="C",G398,0))),0)</f>
        <v>0</v>
      </c>
      <c r="AB398" s="75" t="n">
        <f aca="false">IF(V398&lt;&gt;X398,(IF(I398="",G398*INFORMAÇÕES!$U$115,IF(I398="CF",G398,0))),0)</f>
        <v>0</v>
      </c>
      <c r="AC398" s="75" t="n">
        <f aca="false">IF(V398&lt;&gt;X398,(IF(I398="",G398*INFORMAÇÕES!$U$116,IF(I398="O",G398,0))),0)</f>
        <v>0</v>
      </c>
      <c r="AD398" s="75" t="n">
        <f aca="false">IF(E398&lt;&gt;0,G398,0)</f>
        <v>0</v>
      </c>
    </row>
    <row r="399" s="174" customFormat="true" ht="14.25" hidden="false" customHeight="false" outlineLevel="0" collapsed="false">
      <c r="A399" s="159" t="n">
        <v>388</v>
      </c>
      <c r="B399" s="160" t="n">
        <f aca="false">M399</f>
        <v>0</v>
      </c>
      <c r="C399" s="161" t="n">
        <f aca="false">O399</f>
        <v>0</v>
      </c>
      <c r="D399" s="162" t="n">
        <f aca="false">P399</f>
        <v>0</v>
      </c>
      <c r="E399" s="163" t="n">
        <f aca="false">ROUND(Q399,2)</f>
        <v>0</v>
      </c>
      <c r="F399" s="163" t="n">
        <f aca="false">TRUNC((1+(IF(OR(H399=0,H399=""),'BDI REF.'!$K$5,CHOOSE(H399,'BDI REF.'!$K$5,'BDI REF.'!$K$6,'BDI REF.'!$K$7))))*R399,2)</f>
        <v>0</v>
      </c>
      <c r="G399" s="163" t="n">
        <f aca="false">IF(E399&lt;&gt;0,ROUND(E399*F399,2),IF(AD399=0,(SUMIF($V$12:$V$1011,B399,$AD$12:$AD$1011)),AD399))</f>
        <v>0</v>
      </c>
      <c r="H399" s="164"/>
      <c r="I399" s="165"/>
      <c r="J399" s="166" t="str">
        <f aca="false">IF(N399&lt;&gt;0,N399,"")</f>
        <v/>
      </c>
      <c r="K399" s="167"/>
      <c r="L399" s="168" t="str">
        <f aca="false">IF(B399&gt;0,"ok","ocultar")</f>
        <v>ocultar</v>
      </c>
      <c r="M399" s="182"/>
      <c r="N399" s="184"/>
      <c r="O399" s="177"/>
      <c r="P399" s="178"/>
      <c r="Q399" s="173"/>
      <c r="R399" s="179"/>
      <c r="S399" s="156"/>
      <c r="U399" s="88"/>
      <c r="V399" s="157" t="n">
        <f aca="false">IF(B399=0,V398,IF(ISNONTEXT(B399)=TRUE(),INT(B399),INT(LEFT(B399,FIND(".",B399)-1))))</f>
        <v>3</v>
      </c>
      <c r="W399" s="157" t="str">
        <f aca="false">IF(W400=1,1,IF(B399&lt;&gt;0,1,IF(C399&lt;&gt;0,1,IF(D399&lt;&gt;0,1,IF(E399&lt;&gt;0,1,"")))))</f>
        <v/>
      </c>
      <c r="X399" s="157" t="str">
        <f aca="false">IF(V399=0," ",IF(V399&lt;&gt;V398,V399," "))</f>
        <v> </v>
      </c>
      <c r="Y399" s="88"/>
      <c r="Z399" s="75" t="n">
        <f aca="false">IF(V399&lt;&gt;X399,(IF(I399="",G399*INFORMAÇÕES!$U$113,IF(I399="R",G399,0))),0)</f>
        <v>0</v>
      </c>
      <c r="AA399" s="75" t="n">
        <f aca="false">IF(V399&lt;&gt;X399,(IF(I399="",G399*INFORMAÇÕES!$U$114,IF(I399="C",G399,0))),0)</f>
        <v>0</v>
      </c>
      <c r="AB399" s="75" t="n">
        <f aca="false">IF(V399&lt;&gt;X399,(IF(I399="",G399*INFORMAÇÕES!$U$115,IF(I399="CF",G399,0))),0)</f>
        <v>0</v>
      </c>
      <c r="AC399" s="75" t="n">
        <f aca="false">IF(V399&lt;&gt;X399,(IF(I399="",G399*INFORMAÇÕES!$U$116,IF(I399="O",G399,0))),0)</f>
        <v>0</v>
      </c>
      <c r="AD399" s="75" t="n">
        <f aca="false">IF(E399&lt;&gt;0,G399,0)</f>
        <v>0</v>
      </c>
    </row>
    <row r="400" s="174" customFormat="true" ht="14.25" hidden="false" customHeight="false" outlineLevel="0" collapsed="false">
      <c r="A400" s="159" t="n">
        <v>389</v>
      </c>
      <c r="B400" s="160" t="n">
        <f aca="false">M400</f>
        <v>0</v>
      </c>
      <c r="C400" s="161" t="n">
        <f aca="false">O400</f>
        <v>0</v>
      </c>
      <c r="D400" s="162" t="n">
        <f aca="false">P400</f>
        <v>0</v>
      </c>
      <c r="E400" s="163" t="n">
        <f aca="false">ROUND(Q400,2)</f>
        <v>0</v>
      </c>
      <c r="F400" s="163" t="n">
        <f aca="false">TRUNC((1+(IF(OR(H400=0,H400=""),'BDI REF.'!$K$5,CHOOSE(H400,'BDI REF.'!$K$5,'BDI REF.'!$K$6,'BDI REF.'!$K$7))))*R400,2)</f>
        <v>0</v>
      </c>
      <c r="G400" s="163" t="n">
        <f aca="false">IF(E400&lt;&gt;0,ROUND(E400*F400,2),IF(AD400=0,(SUMIF($V$12:$V$1011,B400,$AD$12:$AD$1011)),AD400))</f>
        <v>0</v>
      </c>
      <c r="H400" s="164"/>
      <c r="I400" s="165"/>
      <c r="J400" s="166" t="str">
        <f aca="false">IF(N400&lt;&gt;0,N400,"")</f>
        <v/>
      </c>
      <c r="K400" s="167"/>
      <c r="L400" s="168" t="str">
        <f aca="false">IF(B400&gt;0,"ok","ocultar")</f>
        <v>ocultar</v>
      </c>
      <c r="M400" s="182"/>
      <c r="N400" s="184"/>
      <c r="O400" s="177"/>
      <c r="P400" s="178"/>
      <c r="Q400" s="173"/>
      <c r="R400" s="179"/>
      <c r="S400" s="156"/>
      <c r="U400" s="88"/>
      <c r="V400" s="157" t="n">
        <f aca="false">IF(B400=0,V399,IF(ISNONTEXT(B400)=TRUE(),INT(B400),INT(LEFT(B400,FIND(".",B400)-1))))</f>
        <v>3</v>
      </c>
      <c r="W400" s="157" t="str">
        <f aca="false">IF(W401=1,1,IF(B400&lt;&gt;0,1,IF(C400&lt;&gt;0,1,IF(D400&lt;&gt;0,1,IF(E400&lt;&gt;0,1,"")))))</f>
        <v/>
      </c>
      <c r="X400" s="157" t="str">
        <f aca="false">IF(V400=0," ",IF(V400&lt;&gt;V399,V400," "))</f>
        <v> </v>
      </c>
      <c r="Y400" s="88"/>
      <c r="Z400" s="75" t="n">
        <f aca="false">IF(V400&lt;&gt;X400,(IF(I400="",G400*INFORMAÇÕES!$U$113,IF(I400="R",G400,0))),0)</f>
        <v>0</v>
      </c>
      <c r="AA400" s="75" t="n">
        <f aca="false">IF(V400&lt;&gt;X400,(IF(I400="",G400*INFORMAÇÕES!$U$114,IF(I400="C",G400,0))),0)</f>
        <v>0</v>
      </c>
      <c r="AB400" s="75" t="n">
        <f aca="false">IF(V400&lt;&gt;X400,(IF(I400="",G400*INFORMAÇÕES!$U$115,IF(I400="CF",G400,0))),0)</f>
        <v>0</v>
      </c>
      <c r="AC400" s="75" t="n">
        <f aca="false">IF(V400&lt;&gt;X400,(IF(I400="",G400*INFORMAÇÕES!$U$116,IF(I400="O",G400,0))),0)</f>
        <v>0</v>
      </c>
      <c r="AD400" s="75" t="n">
        <f aca="false">IF(E400&lt;&gt;0,G400,0)</f>
        <v>0</v>
      </c>
    </row>
    <row r="401" s="174" customFormat="true" ht="14.25" hidden="false" customHeight="false" outlineLevel="0" collapsed="false">
      <c r="A401" s="159" t="n">
        <v>390</v>
      </c>
      <c r="B401" s="160" t="n">
        <f aca="false">M401</f>
        <v>0</v>
      </c>
      <c r="C401" s="161" t="n">
        <f aca="false">O401</f>
        <v>0</v>
      </c>
      <c r="D401" s="162" t="n">
        <f aca="false">P401</f>
        <v>0</v>
      </c>
      <c r="E401" s="163" t="n">
        <f aca="false">ROUND(Q401,2)</f>
        <v>0</v>
      </c>
      <c r="F401" s="163" t="n">
        <f aca="false">TRUNC((1+(IF(OR(H401=0,H401=""),'BDI REF.'!$K$5,CHOOSE(H401,'BDI REF.'!$K$5,'BDI REF.'!$K$6,'BDI REF.'!$K$7))))*R401,2)</f>
        <v>0</v>
      </c>
      <c r="G401" s="163" t="n">
        <f aca="false">IF(E401&lt;&gt;0,ROUND(E401*F401,2),IF(AD401=0,(SUMIF($V$12:$V$1011,B401,$AD$12:$AD$1011)),AD401))</f>
        <v>0</v>
      </c>
      <c r="H401" s="164"/>
      <c r="I401" s="165"/>
      <c r="J401" s="166" t="str">
        <f aca="false">IF(N401&lt;&gt;0,N401,"")</f>
        <v/>
      </c>
      <c r="K401" s="167"/>
      <c r="L401" s="168" t="str">
        <f aca="false">IF(B401&gt;0,"ok","ocultar")</f>
        <v>ocultar</v>
      </c>
      <c r="M401" s="182"/>
      <c r="N401" s="184"/>
      <c r="O401" s="177"/>
      <c r="P401" s="178"/>
      <c r="Q401" s="173"/>
      <c r="R401" s="179"/>
      <c r="S401" s="156"/>
      <c r="U401" s="88"/>
      <c r="V401" s="157" t="n">
        <f aca="false">IF(B401=0,V400,IF(ISNONTEXT(B401)=TRUE(),INT(B401),INT(LEFT(B401,FIND(".",B401)-1))))</f>
        <v>3</v>
      </c>
      <c r="W401" s="157" t="str">
        <f aca="false">IF(W402=1,1,IF(B401&lt;&gt;0,1,IF(C401&lt;&gt;0,1,IF(D401&lt;&gt;0,1,IF(E401&lt;&gt;0,1,"")))))</f>
        <v/>
      </c>
      <c r="X401" s="157" t="str">
        <f aca="false">IF(V401=0," ",IF(V401&lt;&gt;V400,V401," "))</f>
        <v> </v>
      </c>
      <c r="Y401" s="88"/>
      <c r="Z401" s="75" t="n">
        <f aca="false">IF(V401&lt;&gt;X401,(IF(I401="",G401*INFORMAÇÕES!$U$113,IF(I401="R",G401,0))),0)</f>
        <v>0</v>
      </c>
      <c r="AA401" s="75" t="n">
        <f aca="false">IF(V401&lt;&gt;X401,(IF(I401="",G401*INFORMAÇÕES!$U$114,IF(I401="C",G401,0))),0)</f>
        <v>0</v>
      </c>
      <c r="AB401" s="75" t="n">
        <f aca="false">IF(V401&lt;&gt;X401,(IF(I401="",G401*INFORMAÇÕES!$U$115,IF(I401="CF",G401,0))),0)</f>
        <v>0</v>
      </c>
      <c r="AC401" s="75" t="n">
        <f aca="false">IF(V401&lt;&gt;X401,(IF(I401="",G401*INFORMAÇÕES!$U$116,IF(I401="O",G401,0))),0)</f>
        <v>0</v>
      </c>
      <c r="AD401" s="75" t="n">
        <f aca="false">IF(E401&lt;&gt;0,G401,0)</f>
        <v>0</v>
      </c>
    </row>
    <row r="402" s="174" customFormat="true" ht="14.25" hidden="false" customHeight="false" outlineLevel="0" collapsed="false">
      <c r="A402" s="159" t="n">
        <v>391</v>
      </c>
      <c r="B402" s="160" t="n">
        <f aca="false">M402</f>
        <v>0</v>
      </c>
      <c r="C402" s="161" t="n">
        <f aca="false">O402</f>
        <v>0</v>
      </c>
      <c r="D402" s="162" t="n">
        <f aca="false">P402</f>
        <v>0</v>
      </c>
      <c r="E402" s="163" t="n">
        <f aca="false">ROUND(Q402,2)</f>
        <v>0</v>
      </c>
      <c r="F402" s="163" t="n">
        <f aca="false">TRUNC((1+(IF(OR(H402=0,H402=""),'BDI REF.'!$K$5,CHOOSE(H402,'BDI REF.'!$K$5,'BDI REF.'!$K$6,'BDI REF.'!$K$7))))*R402,2)</f>
        <v>0</v>
      </c>
      <c r="G402" s="163" t="n">
        <f aca="false">IF(E402&lt;&gt;0,ROUND(E402*F402,2),IF(AD402=0,(SUMIF($V$12:$V$1011,B402,$AD$12:$AD$1011)),AD402))</f>
        <v>0</v>
      </c>
      <c r="H402" s="164"/>
      <c r="I402" s="165"/>
      <c r="J402" s="166" t="str">
        <f aca="false">IF(N402&lt;&gt;0,N402,"")</f>
        <v/>
      </c>
      <c r="K402" s="167"/>
      <c r="L402" s="168" t="str">
        <f aca="false">IF(B402&gt;0,"ok","ocultar")</f>
        <v>ocultar</v>
      </c>
      <c r="M402" s="182"/>
      <c r="N402" s="184"/>
      <c r="O402" s="177"/>
      <c r="P402" s="178"/>
      <c r="Q402" s="173"/>
      <c r="R402" s="179"/>
      <c r="S402" s="156"/>
      <c r="U402" s="88"/>
      <c r="V402" s="157" t="n">
        <f aca="false">IF(B402=0,V401,IF(ISNONTEXT(B402)=TRUE(),INT(B402),INT(LEFT(B402,FIND(".",B402)-1))))</f>
        <v>3</v>
      </c>
      <c r="W402" s="157" t="str">
        <f aca="false">IF(W403=1,1,IF(B402&lt;&gt;0,1,IF(C402&lt;&gt;0,1,IF(D402&lt;&gt;0,1,IF(E402&lt;&gt;0,1,"")))))</f>
        <v/>
      </c>
      <c r="X402" s="157" t="str">
        <f aca="false">IF(V402=0," ",IF(V402&lt;&gt;V401,V402," "))</f>
        <v> </v>
      </c>
      <c r="Y402" s="88"/>
      <c r="Z402" s="75" t="n">
        <f aca="false">IF(V402&lt;&gt;X402,(IF(I402="",G402*INFORMAÇÕES!$U$113,IF(I402="R",G402,0))),0)</f>
        <v>0</v>
      </c>
      <c r="AA402" s="75" t="n">
        <f aca="false">IF(V402&lt;&gt;X402,(IF(I402="",G402*INFORMAÇÕES!$U$114,IF(I402="C",G402,0))),0)</f>
        <v>0</v>
      </c>
      <c r="AB402" s="75" t="n">
        <f aca="false">IF(V402&lt;&gt;X402,(IF(I402="",G402*INFORMAÇÕES!$U$115,IF(I402="CF",G402,0))),0)</f>
        <v>0</v>
      </c>
      <c r="AC402" s="75" t="n">
        <f aca="false">IF(V402&lt;&gt;X402,(IF(I402="",G402*INFORMAÇÕES!$U$116,IF(I402="O",G402,0))),0)</f>
        <v>0</v>
      </c>
      <c r="AD402" s="75" t="n">
        <f aca="false">IF(E402&lt;&gt;0,G402,0)</f>
        <v>0</v>
      </c>
    </row>
    <row r="403" s="174" customFormat="true" ht="14.25" hidden="false" customHeight="false" outlineLevel="0" collapsed="false">
      <c r="A403" s="159" t="n">
        <v>392</v>
      </c>
      <c r="B403" s="160" t="n">
        <f aca="false">M403</f>
        <v>0</v>
      </c>
      <c r="C403" s="161" t="n">
        <f aca="false">O403</f>
        <v>0</v>
      </c>
      <c r="D403" s="162" t="n">
        <f aca="false">P403</f>
        <v>0</v>
      </c>
      <c r="E403" s="163" t="n">
        <f aca="false">ROUND(Q403,2)</f>
        <v>0</v>
      </c>
      <c r="F403" s="163" t="n">
        <f aca="false">TRUNC((1+(IF(OR(H403=0,H403=""),'BDI REF.'!$K$5,CHOOSE(H403,'BDI REF.'!$K$5,'BDI REF.'!$K$6,'BDI REF.'!$K$7))))*R403,2)</f>
        <v>0</v>
      </c>
      <c r="G403" s="163" t="n">
        <f aca="false">IF(E403&lt;&gt;0,ROUND(E403*F403,2),IF(AD403=0,(SUMIF($V$12:$V$1011,B403,$AD$12:$AD$1011)),AD403))</f>
        <v>0</v>
      </c>
      <c r="H403" s="164"/>
      <c r="I403" s="165"/>
      <c r="J403" s="166" t="str">
        <f aca="false">IF(N403&lt;&gt;0,N403,"")</f>
        <v/>
      </c>
      <c r="K403" s="167"/>
      <c r="L403" s="168" t="str">
        <f aca="false">IF(B403&gt;0,"ok","ocultar")</f>
        <v>ocultar</v>
      </c>
      <c r="M403" s="182"/>
      <c r="N403" s="184"/>
      <c r="O403" s="177"/>
      <c r="P403" s="178"/>
      <c r="Q403" s="173"/>
      <c r="R403" s="179"/>
      <c r="S403" s="156"/>
      <c r="U403" s="88"/>
      <c r="V403" s="157" t="n">
        <f aca="false">IF(B403=0,V402,IF(ISNONTEXT(B403)=TRUE(),INT(B403),INT(LEFT(B403,FIND(".",B403)-1))))</f>
        <v>3</v>
      </c>
      <c r="W403" s="157" t="str">
        <f aca="false">IF(W404=1,1,IF(B403&lt;&gt;0,1,IF(C403&lt;&gt;0,1,IF(D403&lt;&gt;0,1,IF(E403&lt;&gt;0,1,"")))))</f>
        <v/>
      </c>
      <c r="X403" s="157" t="str">
        <f aca="false">IF(V403=0," ",IF(V403&lt;&gt;V402,V403," "))</f>
        <v> </v>
      </c>
      <c r="Y403" s="88"/>
      <c r="Z403" s="75" t="n">
        <f aca="false">IF(V403&lt;&gt;X403,(IF(I403="",G403*INFORMAÇÕES!$U$113,IF(I403="R",G403,0))),0)</f>
        <v>0</v>
      </c>
      <c r="AA403" s="75" t="n">
        <f aca="false">IF(V403&lt;&gt;X403,(IF(I403="",G403*INFORMAÇÕES!$U$114,IF(I403="C",G403,0))),0)</f>
        <v>0</v>
      </c>
      <c r="AB403" s="75" t="n">
        <f aca="false">IF(V403&lt;&gt;X403,(IF(I403="",G403*INFORMAÇÕES!$U$115,IF(I403="CF",G403,0))),0)</f>
        <v>0</v>
      </c>
      <c r="AC403" s="75" t="n">
        <f aca="false">IF(V403&lt;&gt;X403,(IF(I403="",G403*INFORMAÇÕES!$U$116,IF(I403="O",G403,0))),0)</f>
        <v>0</v>
      </c>
      <c r="AD403" s="75" t="n">
        <f aca="false">IF(E403&lt;&gt;0,G403,0)</f>
        <v>0</v>
      </c>
    </row>
    <row r="404" s="174" customFormat="true" ht="14.25" hidden="false" customHeight="false" outlineLevel="0" collapsed="false">
      <c r="A404" s="159" t="n">
        <v>393</v>
      </c>
      <c r="B404" s="160" t="n">
        <f aca="false">M404</f>
        <v>0</v>
      </c>
      <c r="C404" s="161" t="n">
        <f aca="false">O404</f>
        <v>0</v>
      </c>
      <c r="D404" s="162" t="n">
        <f aca="false">P404</f>
        <v>0</v>
      </c>
      <c r="E404" s="163" t="n">
        <f aca="false">ROUND(Q404,2)</f>
        <v>0</v>
      </c>
      <c r="F404" s="163" t="n">
        <f aca="false">TRUNC((1+(IF(OR(H404=0,H404=""),'BDI REF.'!$K$5,CHOOSE(H404,'BDI REF.'!$K$5,'BDI REF.'!$K$6,'BDI REF.'!$K$7))))*R404,2)</f>
        <v>0</v>
      </c>
      <c r="G404" s="163" t="n">
        <f aca="false">IF(E404&lt;&gt;0,ROUND(E404*F404,2),IF(AD404=0,(SUMIF($V$12:$V$1011,B404,$AD$12:$AD$1011)),AD404))</f>
        <v>0</v>
      </c>
      <c r="H404" s="164"/>
      <c r="I404" s="165"/>
      <c r="J404" s="166" t="str">
        <f aca="false">IF(N404&lt;&gt;0,N404,"")</f>
        <v/>
      </c>
      <c r="K404" s="167"/>
      <c r="L404" s="168" t="str">
        <f aca="false">IF(B404&gt;0,"ok","ocultar")</f>
        <v>ocultar</v>
      </c>
      <c r="M404" s="182"/>
      <c r="N404" s="184"/>
      <c r="O404" s="177"/>
      <c r="P404" s="178"/>
      <c r="Q404" s="173"/>
      <c r="R404" s="179"/>
      <c r="S404" s="156"/>
      <c r="U404" s="88"/>
      <c r="V404" s="157" t="n">
        <f aca="false">IF(B404=0,V403,IF(ISNONTEXT(B404)=TRUE(),INT(B404),INT(LEFT(B404,FIND(".",B404)-1))))</f>
        <v>3</v>
      </c>
      <c r="W404" s="157" t="str">
        <f aca="false">IF(W405=1,1,IF(B404&lt;&gt;0,1,IF(C404&lt;&gt;0,1,IF(D404&lt;&gt;0,1,IF(E404&lt;&gt;0,1,"")))))</f>
        <v/>
      </c>
      <c r="X404" s="157" t="str">
        <f aca="false">IF(V404=0," ",IF(V404&lt;&gt;V403,V404," "))</f>
        <v> </v>
      </c>
      <c r="Y404" s="88"/>
      <c r="Z404" s="75" t="n">
        <f aca="false">IF(V404&lt;&gt;X404,(IF(I404="",G404*INFORMAÇÕES!$U$113,IF(I404="R",G404,0))),0)</f>
        <v>0</v>
      </c>
      <c r="AA404" s="75" t="n">
        <f aca="false">IF(V404&lt;&gt;X404,(IF(I404="",G404*INFORMAÇÕES!$U$114,IF(I404="C",G404,0))),0)</f>
        <v>0</v>
      </c>
      <c r="AB404" s="75" t="n">
        <f aca="false">IF(V404&lt;&gt;X404,(IF(I404="",G404*INFORMAÇÕES!$U$115,IF(I404="CF",G404,0))),0)</f>
        <v>0</v>
      </c>
      <c r="AC404" s="75" t="n">
        <f aca="false">IF(V404&lt;&gt;X404,(IF(I404="",G404*INFORMAÇÕES!$U$116,IF(I404="O",G404,0))),0)</f>
        <v>0</v>
      </c>
      <c r="AD404" s="75" t="n">
        <f aca="false">IF(E404&lt;&gt;0,G404,0)</f>
        <v>0</v>
      </c>
    </row>
    <row r="405" s="174" customFormat="true" ht="14.25" hidden="false" customHeight="false" outlineLevel="0" collapsed="false">
      <c r="A405" s="159" t="n">
        <v>394</v>
      </c>
      <c r="B405" s="160" t="n">
        <f aca="false">M405</f>
        <v>0</v>
      </c>
      <c r="C405" s="161" t="n">
        <f aca="false">O405</f>
        <v>0</v>
      </c>
      <c r="D405" s="162" t="n">
        <f aca="false">P405</f>
        <v>0</v>
      </c>
      <c r="E405" s="163" t="n">
        <f aca="false">ROUND(Q405,2)</f>
        <v>0</v>
      </c>
      <c r="F405" s="163" t="n">
        <f aca="false">TRUNC((1+(IF(OR(H405=0,H405=""),'BDI REF.'!$K$5,CHOOSE(H405,'BDI REF.'!$K$5,'BDI REF.'!$K$6,'BDI REF.'!$K$7))))*R405,2)</f>
        <v>0</v>
      </c>
      <c r="G405" s="163" t="n">
        <f aca="false">IF(E405&lt;&gt;0,ROUND(E405*F405,2),IF(AD405=0,(SUMIF($V$12:$V$1011,B405,$AD$12:$AD$1011)),AD405))</f>
        <v>0</v>
      </c>
      <c r="H405" s="164"/>
      <c r="I405" s="165"/>
      <c r="J405" s="166" t="str">
        <f aca="false">IF(N405&lt;&gt;0,N405,"")</f>
        <v/>
      </c>
      <c r="K405" s="167"/>
      <c r="L405" s="168" t="str">
        <f aca="false">IF(B405&gt;0,"ok","ocultar")</f>
        <v>ocultar</v>
      </c>
      <c r="M405" s="182"/>
      <c r="N405" s="184"/>
      <c r="O405" s="177"/>
      <c r="P405" s="178"/>
      <c r="Q405" s="173"/>
      <c r="R405" s="179"/>
      <c r="S405" s="156"/>
      <c r="U405" s="88"/>
      <c r="V405" s="157" t="n">
        <f aca="false">IF(B405=0,V404,IF(ISNONTEXT(B405)=TRUE(),INT(B405),INT(LEFT(B405,FIND(".",B405)-1))))</f>
        <v>3</v>
      </c>
      <c r="W405" s="157" t="str">
        <f aca="false">IF(W406=1,1,IF(B405&lt;&gt;0,1,IF(C405&lt;&gt;0,1,IF(D405&lt;&gt;0,1,IF(E405&lt;&gt;0,1,"")))))</f>
        <v/>
      </c>
      <c r="X405" s="157" t="str">
        <f aca="false">IF(V405=0," ",IF(V405&lt;&gt;V404,V405," "))</f>
        <v> </v>
      </c>
      <c r="Y405" s="88"/>
      <c r="Z405" s="75" t="n">
        <f aca="false">IF(V405&lt;&gt;X405,(IF(I405="",G405*INFORMAÇÕES!$U$113,IF(I405="R",G405,0))),0)</f>
        <v>0</v>
      </c>
      <c r="AA405" s="75" t="n">
        <f aca="false">IF(V405&lt;&gt;X405,(IF(I405="",G405*INFORMAÇÕES!$U$114,IF(I405="C",G405,0))),0)</f>
        <v>0</v>
      </c>
      <c r="AB405" s="75" t="n">
        <f aca="false">IF(V405&lt;&gt;X405,(IF(I405="",G405*INFORMAÇÕES!$U$115,IF(I405="CF",G405,0))),0)</f>
        <v>0</v>
      </c>
      <c r="AC405" s="75" t="n">
        <f aca="false">IF(V405&lt;&gt;X405,(IF(I405="",G405*INFORMAÇÕES!$U$116,IF(I405="O",G405,0))),0)</f>
        <v>0</v>
      </c>
      <c r="AD405" s="75" t="n">
        <f aca="false">IF(E405&lt;&gt;0,G405,0)</f>
        <v>0</v>
      </c>
    </row>
    <row r="406" s="174" customFormat="true" ht="14.25" hidden="false" customHeight="false" outlineLevel="0" collapsed="false">
      <c r="A406" s="159" t="n">
        <v>395</v>
      </c>
      <c r="B406" s="160" t="n">
        <f aca="false">M406</f>
        <v>0</v>
      </c>
      <c r="C406" s="161" t="n">
        <f aca="false">O406</f>
        <v>0</v>
      </c>
      <c r="D406" s="162" t="n">
        <f aca="false">P406</f>
        <v>0</v>
      </c>
      <c r="E406" s="163" t="n">
        <f aca="false">ROUND(Q406,2)</f>
        <v>0</v>
      </c>
      <c r="F406" s="163" t="n">
        <f aca="false">TRUNC((1+(IF(OR(H406=0,H406=""),'BDI REF.'!$K$5,CHOOSE(H406,'BDI REF.'!$K$5,'BDI REF.'!$K$6,'BDI REF.'!$K$7))))*R406,2)</f>
        <v>0</v>
      </c>
      <c r="G406" s="163" t="n">
        <f aca="false">IF(E406&lt;&gt;0,ROUND(E406*F406,2),IF(AD406=0,(SUMIF($V$12:$V$1011,B406,$AD$12:$AD$1011)),AD406))</f>
        <v>0</v>
      </c>
      <c r="H406" s="164"/>
      <c r="I406" s="165"/>
      <c r="J406" s="166" t="str">
        <f aca="false">IF(N406&lt;&gt;0,N406,"")</f>
        <v/>
      </c>
      <c r="K406" s="167"/>
      <c r="L406" s="168" t="str">
        <f aca="false">IF(B406&gt;0,"ok","ocultar")</f>
        <v>ocultar</v>
      </c>
      <c r="M406" s="182"/>
      <c r="N406" s="184"/>
      <c r="O406" s="177"/>
      <c r="P406" s="178"/>
      <c r="Q406" s="173"/>
      <c r="R406" s="179"/>
      <c r="S406" s="156"/>
      <c r="U406" s="88"/>
      <c r="V406" s="157" t="n">
        <f aca="false">IF(B406=0,V405,IF(ISNONTEXT(B406)=TRUE(),INT(B406),INT(LEFT(B406,FIND(".",B406)-1))))</f>
        <v>3</v>
      </c>
      <c r="W406" s="157" t="str">
        <f aca="false">IF(W407=1,1,IF(B406&lt;&gt;0,1,IF(C406&lt;&gt;0,1,IF(D406&lt;&gt;0,1,IF(E406&lt;&gt;0,1,"")))))</f>
        <v/>
      </c>
      <c r="X406" s="157" t="str">
        <f aca="false">IF(V406=0," ",IF(V406&lt;&gt;V405,V406," "))</f>
        <v> </v>
      </c>
      <c r="Y406" s="88"/>
      <c r="Z406" s="75" t="n">
        <f aca="false">IF(V406&lt;&gt;X406,(IF(I406="",G406*INFORMAÇÕES!$U$113,IF(I406="R",G406,0))),0)</f>
        <v>0</v>
      </c>
      <c r="AA406" s="75" t="n">
        <f aca="false">IF(V406&lt;&gt;X406,(IF(I406="",G406*INFORMAÇÕES!$U$114,IF(I406="C",G406,0))),0)</f>
        <v>0</v>
      </c>
      <c r="AB406" s="75" t="n">
        <f aca="false">IF(V406&lt;&gt;X406,(IF(I406="",G406*INFORMAÇÕES!$U$115,IF(I406="CF",G406,0))),0)</f>
        <v>0</v>
      </c>
      <c r="AC406" s="75" t="n">
        <f aca="false">IF(V406&lt;&gt;X406,(IF(I406="",G406*INFORMAÇÕES!$U$116,IF(I406="O",G406,0))),0)</f>
        <v>0</v>
      </c>
      <c r="AD406" s="75" t="n">
        <f aca="false">IF(E406&lt;&gt;0,G406,0)</f>
        <v>0</v>
      </c>
    </row>
    <row r="407" s="174" customFormat="true" ht="14.25" hidden="false" customHeight="false" outlineLevel="0" collapsed="false">
      <c r="A407" s="159" t="n">
        <v>396</v>
      </c>
      <c r="B407" s="160" t="n">
        <f aca="false">M407</f>
        <v>0</v>
      </c>
      <c r="C407" s="161" t="n">
        <f aca="false">O407</f>
        <v>0</v>
      </c>
      <c r="D407" s="162" t="n">
        <f aca="false">P407</f>
        <v>0</v>
      </c>
      <c r="E407" s="163" t="n">
        <f aca="false">ROUND(Q407,2)</f>
        <v>0</v>
      </c>
      <c r="F407" s="163" t="n">
        <f aca="false">TRUNC((1+(IF(OR(H407=0,H407=""),'BDI REF.'!$K$5,CHOOSE(H407,'BDI REF.'!$K$5,'BDI REF.'!$K$6,'BDI REF.'!$K$7))))*R407,2)</f>
        <v>0</v>
      </c>
      <c r="G407" s="163" t="n">
        <f aca="false">IF(E407&lt;&gt;0,ROUND(E407*F407,2),IF(AD407=0,(SUMIF($V$12:$V$1011,B407,$AD$12:$AD$1011)),AD407))</f>
        <v>0</v>
      </c>
      <c r="H407" s="164"/>
      <c r="I407" s="165"/>
      <c r="J407" s="166" t="str">
        <f aca="false">IF(N407&lt;&gt;0,N407,"")</f>
        <v/>
      </c>
      <c r="K407" s="167"/>
      <c r="L407" s="168" t="str">
        <f aca="false">IF(B407&gt;0,"ok","ocultar")</f>
        <v>ocultar</v>
      </c>
      <c r="M407" s="182"/>
      <c r="N407" s="184"/>
      <c r="O407" s="177"/>
      <c r="P407" s="178"/>
      <c r="Q407" s="173"/>
      <c r="R407" s="179"/>
      <c r="S407" s="156"/>
      <c r="U407" s="88"/>
      <c r="V407" s="157" t="n">
        <f aca="false">IF(B407=0,V406,IF(ISNONTEXT(B407)=TRUE(),INT(B407),INT(LEFT(B407,FIND(".",B407)-1))))</f>
        <v>3</v>
      </c>
      <c r="W407" s="157" t="str">
        <f aca="false">IF(W408=1,1,IF(B407&lt;&gt;0,1,IF(C407&lt;&gt;0,1,IF(D407&lt;&gt;0,1,IF(E407&lt;&gt;0,1,"")))))</f>
        <v/>
      </c>
      <c r="X407" s="157" t="str">
        <f aca="false">IF(V407=0," ",IF(V407&lt;&gt;V406,V407," "))</f>
        <v> </v>
      </c>
      <c r="Y407" s="88"/>
      <c r="Z407" s="75" t="n">
        <f aca="false">IF(V407&lt;&gt;X407,(IF(I407="",G407*INFORMAÇÕES!$U$113,IF(I407="R",G407,0))),0)</f>
        <v>0</v>
      </c>
      <c r="AA407" s="75" t="n">
        <f aca="false">IF(V407&lt;&gt;X407,(IF(I407="",G407*INFORMAÇÕES!$U$114,IF(I407="C",G407,0))),0)</f>
        <v>0</v>
      </c>
      <c r="AB407" s="75" t="n">
        <f aca="false">IF(V407&lt;&gt;X407,(IF(I407="",G407*INFORMAÇÕES!$U$115,IF(I407="CF",G407,0))),0)</f>
        <v>0</v>
      </c>
      <c r="AC407" s="75" t="n">
        <f aca="false">IF(V407&lt;&gt;X407,(IF(I407="",G407*INFORMAÇÕES!$U$116,IF(I407="O",G407,0))),0)</f>
        <v>0</v>
      </c>
      <c r="AD407" s="75" t="n">
        <f aca="false">IF(E407&lt;&gt;0,G407,0)</f>
        <v>0</v>
      </c>
    </row>
    <row r="408" s="174" customFormat="true" ht="14.25" hidden="false" customHeight="false" outlineLevel="0" collapsed="false">
      <c r="A408" s="159" t="n">
        <v>397</v>
      </c>
      <c r="B408" s="160" t="n">
        <f aca="false">M408</f>
        <v>0</v>
      </c>
      <c r="C408" s="161" t="n">
        <f aca="false">O408</f>
        <v>0</v>
      </c>
      <c r="D408" s="162" t="n">
        <f aca="false">P408</f>
        <v>0</v>
      </c>
      <c r="E408" s="163" t="n">
        <f aca="false">ROUND(Q408,2)</f>
        <v>0</v>
      </c>
      <c r="F408" s="163" t="n">
        <f aca="false">TRUNC((1+(IF(OR(H408=0,H408=""),'BDI REF.'!$K$5,CHOOSE(H408,'BDI REF.'!$K$5,'BDI REF.'!$K$6,'BDI REF.'!$K$7))))*R408,2)</f>
        <v>0</v>
      </c>
      <c r="G408" s="163" t="n">
        <f aca="false">IF(E408&lt;&gt;0,ROUND(E408*F408,2),IF(AD408=0,(SUMIF($V$12:$V$1011,B408,$AD$12:$AD$1011)),AD408))</f>
        <v>0</v>
      </c>
      <c r="H408" s="164"/>
      <c r="I408" s="165"/>
      <c r="J408" s="166" t="str">
        <f aca="false">IF(N408&lt;&gt;0,N408,"")</f>
        <v/>
      </c>
      <c r="K408" s="167"/>
      <c r="L408" s="168" t="str">
        <f aca="false">IF(B408&gt;0,"ok","ocultar")</f>
        <v>ocultar</v>
      </c>
      <c r="M408" s="182"/>
      <c r="N408" s="184"/>
      <c r="O408" s="177"/>
      <c r="P408" s="178"/>
      <c r="Q408" s="173"/>
      <c r="R408" s="179"/>
      <c r="S408" s="156"/>
      <c r="U408" s="88"/>
      <c r="V408" s="157" t="n">
        <f aca="false">IF(B408=0,V407,IF(ISNONTEXT(B408)=TRUE(),INT(B408),INT(LEFT(B408,FIND(".",B408)-1))))</f>
        <v>3</v>
      </c>
      <c r="W408" s="157" t="str">
        <f aca="false">IF(W409=1,1,IF(B408&lt;&gt;0,1,IF(C408&lt;&gt;0,1,IF(D408&lt;&gt;0,1,IF(E408&lt;&gt;0,1,"")))))</f>
        <v/>
      </c>
      <c r="X408" s="157" t="str">
        <f aca="false">IF(V408=0," ",IF(V408&lt;&gt;V407,V408," "))</f>
        <v> </v>
      </c>
      <c r="Y408" s="88"/>
      <c r="Z408" s="75" t="n">
        <f aca="false">IF(V408&lt;&gt;X408,(IF(I408="",G408*INFORMAÇÕES!$U$113,IF(I408="R",G408,0))),0)</f>
        <v>0</v>
      </c>
      <c r="AA408" s="75" t="n">
        <f aca="false">IF(V408&lt;&gt;X408,(IF(I408="",G408*INFORMAÇÕES!$U$114,IF(I408="C",G408,0))),0)</f>
        <v>0</v>
      </c>
      <c r="AB408" s="75" t="n">
        <f aca="false">IF(V408&lt;&gt;X408,(IF(I408="",G408*INFORMAÇÕES!$U$115,IF(I408="CF",G408,0))),0)</f>
        <v>0</v>
      </c>
      <c r="AC408" s="75" t="n">
        <f aca="false">IF(V408&lt;&gt;X408,(IF(I408="",G408*INFORMAÇÕES!$U$116,IF(I408="O",G408,0))),0)</f>
        <v>0</v>
      </c>
      <c r="AD408" s="75" t="n">
        <f aca="false">IF(E408&lt;&gt;0,G408,0)</f>
        <v>0</v>
      </c>
    </row>
    <row r="409" s="174" customFormat="true" ht="14.25" hidden="false" customHeight="false" outlineLevel="0" collapsed="false">
      <c r="A409" s="159" t="n">
        <v>398</v>
      </c>
      <c r="B409" s="160" t="n">
        <f aca="false">M409</f>
        <v>0</v>
      </c>
      <c r="C409" s="161" t="n">
        <f aca="false">O409</f>
        <v>0</v>
      </c>
      <c r="D409" s="162" t="n">
        <f aca="false">P409</f>
        <v>0</v>
      </c>
      <c r="E409" s="163" t="n">
        <f aca="false">ROUND(Q409,2)</f>
        <v>0</v>
      </c>
      <c r="F409" s="163" t="n">
        <f aca="false">TRUNC((1+(IF(OR(H409=0,H409=""),'BDI REF.'!$K$5,CHOOSE(H409,'BDI REF.'!$K$5,'BDI REF.'!$K$6,'BDI REF.'!$K$7))))*R409,2)</f>
        <v>0</v>
      </c>
      <c r="G409" s="163" t="n">
        <f aca="false">IF(E409&lt;&gt;0,ROUND(E409*F409,2),IF(AD409=0,(SUMIF($V$12:$V$1011,B409,$AD$12:$AD$1011)),AD409))</f>
        <v>0</v>
      </c>
      <c r="H409" s="164"/>
      <c r="I409" s="165"/>
      <c r="J409" s="166" t="str">
        <f aca="false">IF(N409&lt;&gt;0,N409,"")</f>
        <v/>
      </c>
      <c r="K409" s="167"/>
      <c r="L409" s="168" t="str">
        <f aca="false">IF(B409&gt;0,"ok","ocultar")</f>
        <v>ocultar</v>
      </c>
      <c r="M409" s="182"/>
      <c r="N409" s="184"/>
      <c r="O409" s="177"/>
      <c r="P409" s="178"/>
      <c r="Q409" s="173"/>
      <c r="R409" s="179"/>
      <c r="S409" s="156"/>
      <c r="U409" s="88"/>
      <c r="V409" s="157" t="n">
        <f aca="false">IF(B409=0,V408,IF(ISNONTEXT(B409)=TRUE(),INT(B409),INT(LEFT(B409,FIND(".",B409)-1))))</f>
        <v>3</v>
      </c>
      <c r="W409" s="157" t="str">
        <f aca="false">IF(W410=1,1,IF(B409&lt;&gt;0,1,IF(C409&lt;&gt;0,1,IF(D409&lt;&gt;0,1,IF(E409&lt;&gt;0,1,"")))))</f>
        <v/>
      </c>
      <c r="X409" s="157" t="str">
        <f aca="false">IF(V409=0," ",IF(V409&lt;&gt;V408,V409," "))</f>
        <v> </v>
      </c>
      <c r="Y409" s="88"/>
      <c r="Z409" s="75" t="n">
        <f aca="false">IF(V409&lt;&gt;X409,(IF(I409="",G409*INFORMAÇÕES!$U$113,IF(I409="R",G409,0))),0)</f>
        <v>0</v>
      </c>
      <c r="AA409" s="75" t="n">
        <f aca="false">IF(V409&lt;&gt;X409,(IF(I409="",G409*INFORMAÇÕES!$U$114,IF(I409="C",G409,0))),0)</f>
        <v>0</v>
      </c>
      <c r="AB409" s="75" t="n">
        <f aca="false">IF(V409&lt;&gt;X409,(IF(I409="",G409*INFORMAÇÕES!$U$115,IF(I409="CF",G409,0))),0)</f>
        <v>0</v>
      </c>
      <c r="AC409" s="75" t="n">
        <f aca="false">IF(V409&lt;&gt;X409,(IF(I409="",G409*INFORMAÇÕES!$U$116,IF(I409="O",G409,0))),0)</f>
        <v>0</v>
      </c>
      <c r="AD409" s="75" t="n">
        <f aca="false">IF(E409&lt;&gt;0,G409,0)</f>
        <v>0</v>
      </c>
    </row>
    <row r="410" s="174" customFormat="true" ht="14.25" hidden="false" customHeight="false" outlineLevel="0" collapsed="false">
      <c r="A410" s="159" t="n">
        <v>399</v>
      </c>
      <c r="B410" s="160" t="n">
        <f aca="false">M410</f>
        <v>0</v>
      </c>
      <c r="C410" s="161" t="n">
        <f aca="false">O410</f>
        <v>0</v>
      </c>
      <c r="D410" s="162" t="n">
        <f aca="false">P410</f>
        <v>0</v>
      </c>
      <c r="E410" s="163" t="n">
        <f aca="false">ROUND(Q410,2)</f>
        <v>0</v>
      </c>
      <c r="F410" s="163" t="n">
        <f aca="false">TRUNC((1+(IF(OR(H410=0,H410=""),'BDI REF.'!$K$5,CHOOSE(H410,'BDI REF.'!$K$5,'BDI REF.'!$K$6,'BDI REF.'!$K$7))))*R410,2)</f>
        <v>0</v>
      </c>
      <c r="G410" s="163" t="n">
        <f aca="false">IF(E410&lt;&gt;0,ROUND(E410*F410,2),IF(AD410=0,(SUMIF($V$12:$V$1011,B410,$AD$12:$AD$1011)),AD410))</f>
        <v>0</v>
      </c>
      <c r="H410" s="164"/>
      <c r="I410" s="165"/>
      <c r="J410" s="166" t="str">
        <f aca="false">IF(N410&lt;&gt;0,N410,"")</f>
        <v/>
      </c>
      <c r="K410" s="167"/>
      <c r="L410" s="168" t="str">
        <f aca="false">IF(B410&gt;0,"ok","ocultar")</f>
        <v>ocultar</v>
      </c>
      <c r="M410" s="182"/>
      <c r="N410" s="184"/>
      <c r="O410" s="177"/>
      <c r="P410" s="178"/>
      <c r="Q410" s="173"/>
      <c r="R410" s="179"/>
      <c r="S410" s="156"/>
      <c r="U410" s="88"/>
      <c r="V410" s="157" t="n">
        <f aca="false">IF(B410=0,V409,IF(ISNONTEXT(B410)=TRUE(),INT(B410),INT(LEFT(B410,FIND(".",B410)-1))))</f>
        <v>3</v>
      </c>
      <c r="W410" s="157" t="str">
        <f aca="false">IF(W411=1,1,IF(B410&lt;&gt;0,1,IF(C410&lt;&gt;0,1,IF(D410&lt;&gt;0,1,IF(E410&lt;&gt;0,1,"")))))</f>
        <v/>
      </c>
      <c r="X410" s="157" t="str">
        <f aca="false">IF(V410=0," ",IF(V410&lt;&gt;V409,V410," "))</f>
        <v> </v>
      </c>
      <c r="Y410" s="88"/>
      <c r="Z410" s="75" t="n">
        <f aca="false">IF(V410&lt;&gt;X410,(IF(I410="",G410*INFORMAÇÕES!$U$113,IF(I410="R",G410,0))),0)</f>
        <v>0</v>
      </c>
      <c r="AA410" s="75" t="n">
        <f aca="false">IF(V410&lt;&gt;X410,(IF(I410="",G410*INFORMAÇÕES!$U$114,IF(I410="C",G410,0))),0)</f>
        <v>0</v>
      </c>
      <c r="AB410" s="75" t="n">
        <f aca="false">IF(V410&lt;&gt;X410,(IF(I410="",G410*INFORMAÇÕES!$U$115,IF(I410="CF",G410,0))),0)</f>
        <v>0</v>
      </c>
      <c r="AC410" s="75" t="n">
        <f aca="false">IF(V410&lt;&gt;X410,(IF(I410="",G410*INFORMAÇÕES!$U$116,IF(I410="O",G410,0))),0)</f>
        <v>0</v>
      </c>
      <c r="AD410" s="75" t="n">
        <f aca="false">IF(E410&lt;&gt;0,G410,0)</f>
        <v>0</v>
      </c>
    </row>
    <row r="411" s="174" customFormat="true" ht="14.25" hidden="false" customHeight="false" outlineLevel="0" collapsed="false">
      <c r="A411" s="159" t="n">
        <v>400</v>
      </c>
      <c r="B411" s="160" t="n">
        <f aca="false">M411</f>
        <v>0</v>
      </c>
      <c r="C411" s="161" t="n">
        <f aca="false">O411</f>
        <v>0</v>
      </c>
      <c r="D411" s="162" t="n">
        <f aca="false">P411</f>
        <v>0</v>
      </c>
      <c r="E411" s="163" t="n">
        <f aca="false">ROUND(Q411,2)</f>
        <v>0</v>
      </c>
      <c r="F411" s="163" t="n">
        <f aca="false">TRUNC((1+(IF(OR(H411=0,H411=""),'BDI REF.'!$K$5,CHOOSE(H411,'BDI REF.'!$K$5,'BDI REF.'!$K$6,'BDI REF.'!$K$7))))*R411,2)</f>
        <v>0</v>
      </c>
      <c r="G411" s="163" t="n">
        <f aca="false">IF(E411&lt;&gt;0,ROUND(E411*F411,2),IF(AD411=0,(SUMIF($V$12:$V$1011,B411,$AD$12:$AD$1011)),AD411))</f>
        <v>0</v>
      </c>
      <c r="H411" s="164"/>
      <c r="I411" s="165"/>
      <c r="J411" s="166" t="str">
        <f aca="false">IF(N411&lt;&gt;0,N411,"")</f>
        <v/>
      </c>
      <c r="K411" s="167"/>
      <c r="L411" s="168" t="str">
        <f aca="false">IF(B411&gt;0,"ok","ocultar")</f>
        <v>ocultar</v>
      </c>
      <c r="M411" s="182"/>
      <c r="N411" s="184"/>
      <c r="O411" s="177"/>
      <c r="P411" s="178"/>
      <c r="Q411" s="173"/>
      <c r="R411" s="179"/>
      <c r="S411" s="156"/>
      <c r="U411" s="88"/>
      <c r="V411" s="157" t="n">
        <f aca="false">IF(B411=0,V410,IF(ISNONTEXT(B411)=TRUE(),INT(B411),INT(LEFT(B411,FIND(".",B411)-1))))</f>
        <v>3</v>
      </c>
      <c r="W411" s="157" t="str">
        <f aca="false">IF(W412=1,1,IF(B411&lt;&gt;0,1,IF(C411&lt;&gt;0,1,IF(D411&lt;&gt;0,1,IF(E411&lt;&gt;0,1,"")))))</f>
        <v/>
      </c>
      <c r="X411" s="157" t="str">
        <f aca="false">IF(V411=0," ",IF(V411&lt;&gt;V410,V411," "))</f>
        <v> </v>
      </c>
      <c r="Y411" s="88"/>
      <c r="Z411" s="75" t="n">
        <f aca="false">IF(V411&lt;&gt;X411,(IF(I411="",G411*INFORMAÇÕES!$U$113,IF(I411="R",G411,0))),0)</f>
        <v>0</v>
      </c>
      <c r="AA411" s="75" t="n">
        <f aca="false">IF(V411&lt;&gt;X411,(IF(I411="",G411*INFORMAÇÕES!$U$114,IF(I411="C",G411,0))),0)</f>
        <v>0</v>
      </c>
      <c r="AB411" s="75" t="n">
        <f aca="false">IF(V411&lt;&gt;X411,(IF(I411="",G411*INFORMAÇÕES!$U$115,IF(I411="CF",G411,0))),0)</f>
        <v>0</v>
      </c>
      <c r="AC411" s="75" t="n">
        <f aca="false">IF(V411&lt;&gt;X411,(IF(I411="",G411*INFORMAÇÕES!$U$116,IF(I411="O",G411,0))),0)</f>
        <v>0</v>
      </c>
      <c r="AD411" s="75" t="n">
        <f aca="false">IF(E411&lt;&gt;0,G411,0)</f>
        <v>0</v>
      </c>
    </row>
    <row r="412" s="174" customFormat="true" ht="14.25" hidden="false" customHeight="false" outlineLevel="0" collapsed="false">
      <c r="A412" s="159" t="n">
        <v>401</v>
      </c>
      <c r="B412" s="160" t="n">
        <f aca="false">M412</f>
        <v>0</v>
      </c>
      <c r="C412" s="161" t="n">
        <f aca="false">O412</f>
        <v>0</v>
      </c>
      <c r="D412" s="162" t="n">
        <f aca="false">P412</f>
        <v>0</v>
      </c>
      <c r="E412" s="163" t="n">
        <f aca="false">ROUND(Q412,2)</f>
        <v>0</v>
      </c>
      <c r="F412" s="163" t="n">
        <f aca="false">TRUNC((1+(IF(OR(H412=0,H412=""),'BDI REF.'!$K$5,CHOOSE(H412,'BDI REF.'!$K$5,'BDI REF.'!$K$6,'BDI REF.'!$K$7))))*R412,2)</f>
        <v>0</v>
      </c>
      <c r="G412" s="163" t="n">
        <f aca="false">IF(E412&lt;&gt;0,ROUND(E412*F412,2),IF(AD412=0,(SUMIF($V$12:$V$1011,B412,$AD$12:$AD$1011)),AD412))</f>
        <v>0</v>
      </c>
      <c r="H412" s="164"/>
      <c r="I412" s="165"/>
      <c r="J412" s="166" t="str">
        <f aca="false">IF(N412&lt;&gt;0,N412,"")</f>
        <v/>
      </c>
      <c r="K412" s="167"/>
      <c r="L412" s="168" t="str">
        <f aca="false">IF(B412&gt;0,"ok","ocultar")</f>
        <v>ocultar</v>
      </c>
      <c r="M412" s="182"/>
      <c r="N412" s="184"/>
      <c r="O412" s="177"/>
      <c r="P412" s="178"/>
      <c r="Q412" s="173"/>
      <c r="R412" s="179"/>
      <c r="S412" s="156"/>
      <c r="U412" s="88"/>
      <c r="V412" s="157" t="n">
        <f aca="false">IF(B412=0,V411,IF(ISNONTEXT(B412)=TRUE(),INT(B412),INT(LEFT(B412,FIND(".",B412)-1))))</f>
        <v>3</v>
      </c>
      <c r="W412" s="157" t="str">
        <f aca="false">IF(W413=1,1,IF(B412&lt;&gt;0,1,IF(C412&lt;&gt;0,1,IF(D412&lt;&gt;0,1,IF(E412&lt;&gt;0,1,"")))))</f>
        <v/>
      </c>
      <c r="X412" s="157" t="str">
        <f aca="false">IF(V412=0," ",IF(V412&lt;&gt;V411,V412," "))</f>
        <v> </v>
      </c>
      <c r="Y412" s="88"/>
      <c r="Z412" s="75" t="n">
        <f aca="false">IF(V412&lt;&gt;X412,(IF(I412="",G412*INFORMAÇÕES!$U$113,IF(I412="R",G412,0))),0)</f>
        <v>0</v>
      </c>
      <c r="AA412" s="75" t="n">
        <f aca="false">IF(V412&lt;&gt;X412,(IF(I412="",G412*INFORMAÇÕES!$U$114,IF(I412="C",G412,0))),0)</f>
        <v>0</v>
      </c>
      <c r="AB412" s="75" t="n">
        <f aca="false">IF(V412&lt;&gt;X412,(IF(I412="",G412*INFORMAÇÕES!$U$115,IF(I412="CF",G412,0))),0)</f>
        <v>0</v>
      </c>
      <c r="AC412" s="75" t="n">
        <f aca="false">IF(V412&lt;&gt;X412,(IF(I412="",G412*INFORMAÇÕES!$U$116,IF(I412="O",G412,0))),0)</f>
        <v>0</v>
      </c>
      <c r="AD412" s="75" t="n">
        <f aca="false">IF(E412&lt;&gt;0,G412,0)</f>
        <v>0</v>
      </c>
    </row>
    <row r="413" s="174" customFormat="true" ht="14.25" hidden="false" customHeight="false" outlineLevel="0" collapsed="false">
      <c r="A413" s="159" t="n">
        <v>402</v>
      </c>
      <c r="B413" s="160" t="n">
        <f aca="false">M413</f>
        <v>0</v>
      </c>
      <c r="C413" s="161" t="n">
        <f aca="false">O413</f>
        <v>0</v>
      </c>
      <c r="D413" s="162" t="n">
        <f aca="false">P413</f>
        <v>0</v>
      </c>
      <c r="E413" s="163" t="n">
        <f aca="false">ROUND(Q413,2)</f>
        <v>0</v>
      </c>
      <c r="F413" s="163" t="n">
        <f aca="false">TRUNC((1+(IF(OR(H413=0,H413=""),'BDI REF.'!$K$5,CHOOSE(H413,'BDI REF.'!$K$5,'BDI REF.'!$K$6,'BDI REF.'!$K$7))))*R413,2)</f>
        <v>0</v>
      </c>
      <c r="G413" s="163" t="n">
        <f aca="false">IF(E413&lt;&gt;0,ROUND(E413*F413,2),IF(AD413=0,(SUMIF($V$12:$V$1011,B413,$AD$12:$AD$1011)),AD413))</f>
        <v>0</v>
      </c>
      <c r="H413" s="164"/>
      <c r="I413" s="165"/>
      <c r="J413" s="166" t="str">
        <f aca="false">IF(N413&lt;&gt;0,N413,"")</f>
        <v/>
      </c>
      <c r="K413" s="167"/>
      <c r="L413" s="168" t="str">
        <f aca="false">IF(B413&gt;0,"ok","ocultar")</f>
        <v>ocultar</v>
      </c>
      <c r="M413" s="182"/>
      <c r="N413" s="184"/>
      <c r="O413" s="177"/>
      <c r="P413" s="178"/>
      <c r="Q413" s="173"/>
      <c r="R413" s="179"/>
      <c r="S413" s="156"/>
      <c r="U413" s="88"/>
      <c r="V413" s="157" t="n">
        <f aca="false">IF(B413=0,V412,IF(ISNONTEXT(B413)=TRUE(),INT(B413),INT(LEFT(B413,FIND(".",B413)-1))))</f>
        <v>3</v>
      </c>
      <c r="W413" s="157" t="str">
        <f aca="false">IF(W414=1,1,IF(B413&lt;&gt;0,1,IF(C413&lt;&gt;0,1,IF(D413&lt;&gt;0,1,IF(E413&lt;&gt;0,1,"")))))</f>
        <v/>
      </c>
      <c r="X413" s="157" t="str">
        <f aca="false">IF(V413=0," ",IF(V413&lt;&gt;V412,V413," "))</f>
        <v> </v>
      </c>
      <c r="Y413" s="88"/>
      <c r="Z413" s="75" t="n">
        <f aca="false">IF(V413&lt;&gt;X413,(IF(I413="",G413*INFORMAÇÕES!$U$113,IF(I413="R",G413,0))),0)</f>
        <v>0</v>
      </c>
      <c r="AA413" s="75" t="n">
        <f aca="false">IF(V413&lt;&gt;X413,(IF(I413="",G413*INFORMAÇÕES!$U$114,IF(I413="C",G413,0))),0)</f>
        <v>0</v>
      </c>
      <c r="AB413" s="75" t="n">
        <f aca="false">IF(V413&lt;&gt;X413,(IF(I413="",G413*INFORMAÇÕES!$U$115,IF(I413="CF",G413,0))),0)</f>
        <v>0</v>
      </c>
      <c r="AC413" s="75" t="n">
        <f aca="false">IF(V413&lt;&gt;X413,(IF(I413="",G413*INFORMAÇÕES!$U$116,IF(I413="O",G413,0))),0)</f>
        <v>0</v>
      </c>
      <c r="AD413" s="75" t="n">
        <f aca="false">IF(E413&lt;&gt;0,G413,0)</f>
        <v>0</v>
      </c>
    </row>
    <row r="414" s="174" customFormat="true" ht="14.25" hidden="false" customHeight="false" outlineLevel="0" collapsed="false">
      <c r="A414" s="159" t="n">
        <v>403</v>
      </c>
      <c r="B414" s="160" t="n">
        <f aca="false">M414</f>
        <v>0</v>
      </c>
      <c r="C414" s="161" t="n">
        <f aca="false">O414</f>
        <v>0</v>
      </c>
      <c r="D414" s="162" t="n">
        <f aca="false">P414</f>
        <v>0</v>
      </c>
      <c r="E414" s="163" t="n">
        <f aca="false">ROUND(Q414,2)</f>
        <v>0</v>
      </c>
      <c r="F414" s="163" t="n">
        <f aca="false">TRUNC((1+(IF(OR(H414=0,H414=""),'BDI REF.'!$K$5,CHOOSE(H414,'BDI REF.'!$K$5,'BDI REF.'!$K$6,'BDI REF.'!$K$7))))*R414,2)</f>
        <v>0</v>
      </c>
      <c r="G414" s="163" t="n">
        <f aca="false">IF(E414&lt;&gt;0,ROUND(E414*F414,2),IF(AD414=0,(SUMIF($V$12:$V$1011,B414,$AD$12:$AD$1011)),AD414))</f>
        <v>0</v>
      </c>
      <c r="H414" s="164"/>
      <c r="I414" s="165"/>
      <c r="J414" s="166" t="str">
        <f aca="false">IF(N414&lt;&gt;0,N414,"")</f>
        <v/>
      </c>
      <c r="K414" s="167"/>
      <c r="L414" s="168" t="str">
        <f aca="false">IF(B414&gt;0,"ok","ocultar")</f>
        <v>ocultar</v>
      </c>
      <c r="M414" s="182"/>
      <c r="N414" s="184"/>
      <c r="O414" s="177"/>
      <c r="P414" s="178"/>
      <c r="Q414" s="173"/>
      <c r="R414" s="179"/>
      <c r="S414" s="156"/>
      <c r="U414" s="88"/>
      <c r="V414" s="157" t="n">
        <f aca="false">IF(B414=0,V413,IF(ISNONTEXT(B414)=TRUE(),INT(B414),INT(LEFT(B414,FIND(".",B414)-1))))</f>
        <v>3</v>
      </c>
      <c r="W414" s="157" t="str">
        <f aca="false">IF(W415=1,1,IF(B414&lt;&gt;0,1,IF(C414&lt;&gt;0,1,IF(D414&lt;&gt;0,1,IF(E414&lt;&gt;0,1,"")))))</f>
        <v/>
      </c>
      <c r="X414" s="157" t="str">
        <f aca="false">IF(V414=0," ",IF(V414&lt;&gt;V413,V414," "))</f>
        <v> </v>
      </c>
      <c r="Y414" s="88"/>
      <c r="Z414" s="75" t="n">
        <f aca="false">IF(V414&lt;&gt;X414,(IF(I414="",G414*INFORMAÇÕES!$U$113,IF(I414="R",G414,0))),0)</f>
        <v>0</v>
      </c>
      <c r="AA414" s="75" t="n">
        <f aca="false">IF(V414&lt;&gt;X414,(IF(I414="",G414*INFORMAÇÕES!$U$114,IF(I414="C",G414,0))),0)</f>
        <v>0</v>
      </c>
      <c r="AB414" s="75" t="n">
        <f aca="false">IF(V414&lt;&gt;X414,(IF(I414="",G414*INFORMAÇÕES!$U$115,IF(I414="CF",G414,0))),0)</f>
        <v>0</v>
      </c>
      <c r="AC414" s="75" t="n">
        <f aca="false">IF(V414&lt;&gt;X414,(IF(I414="",G414*INFORMAÇÕES!$U$116,IF(I414="O",G414,0))),0)</f>
        <v>0</v>
      </c>
      <c r="AD414" s="75" t="n">
        <f aca="false">IF(E414&lt;&gt;0,G414,0)</f>
        <v>0</v>
      </c>
    </row>
    <row r="415" s="174" customFormat="true" ht="14.25" hidden="false" customHeight="false" outlineLevel="0" collapsed="false">
      <c r="A415" s="159" t="n">
        <v>404</v>
      </c>
      <c r="B415" s="160" t="n">
        <f aca="false">M415</f>
        <v>0</v>
      </c>
      <c r="C415" s="161" t="n">
        <f aca="false">O415</f>
        <v>0</v>
      </c>
      <c r="D415" s="162" t="n">
        <f aca="false">P415</f>
        <v>0</v>
      </c>
      <c r="E415" s="163" t="n">
        <f aca="false">ROUND(Q415,2)</f>
        <v>0</v>
      </c>
      <c r="F415" s="163" t="n">
        <f aca="false">TRUNC((1+(IF(OR(H415=0,H415=""),'BDI REF.'!$K$5,CHOOSE(H415,'BDI REF.'!$K$5,'BDI REF.'!$K$6,'BDI REF.'!$K$7))))*R415,2)</f>
        <v>0</v>
      </c>
      <c r="G415" s="163" t="n">
        <f aca="false">IF(E415&lt;&gt;0,ROUND(E415*F415,2),IF(AD415=0,(SUMIF($V$12:$V$1011,B415,$AD$12:$AD$1011)),AD415))</f>
        <v>0</v>
      </c>
      <c r="H415" s="164"/>
      <c r="I415" s="165"/>
      <c r="J415" s="166" t="str">
        <f aca="false">IF(N415&lt;&gt;0,N415,"")</f>
        <v/>
      </c>
      <c r="K415" s="167"/>
      <c r="L415" s="168" t="str">
        <f aca="false">IF(B415&gt;0,"ok","ocultar")</f>
        <v>ocultar</v>
      </c>
      <c r="M415" s="182"/>
      <c r="N415" s="184"/>
      <c r="O415" s="177"/>
      <c r="P415" s="178"/>
      <c r="Q415" s="173"/>
      <c r="R415" s="179"/>
      <c r="S415" s="156"/>
      <c r="U415" s="88"/>
      <c r="V415" s="157" t="n">
        <f aca="false">IF(B415=0,V414,IF(ISNONTEXT(B415)=TRUE(),INT(B415),INT(LEFT(B415,FIND(".",B415)-1))))</f>
        <v>3</v>
      </c>
      <c r="W415" s="157" t="str">
        <f aca="false">IF(W416=1,1,IF(B415&lt;&gt;0,1,IF(C415&lt;&gt;0,1,IF(D415&lt;&gt;0,1,IF(E415&lt;&gt;0,1,"")))))</f>
        <v/>
      </c>
      <c r="X415" s="157" t="str">
        <f aca="false">IF(V415=0," ",IF(V415&lt;&gt;V414,V415," "))</f>
        <v> </v>
      </c>
      <c r="Y415" s="88"/>
      <c r="Z415" s="75" t="n">
        <f aca="false">IF(V415&lt;&gt;X415,(IF(I415="",G415*INFORMAÇÕES!$U$113,IF(I415="R",G415,0))),0)</f>
        <v>0</v>
      </c>
      <c r="AA415" s="75" t="n">
        <f aca="false">IF(V415&lt;&gt;X415,(IF(I415="",G415*INFORMAÇÕES!$U$114,IF(I415="C",G415,0))),0)</f>
        <v>0</v>
      </c>
      <c r="AB415" s="75" t="n">
        <f aca="false">IF(V415&lt;&gt;X415,(IF(I415="",G415*INFORMAÇÕES!$U$115,IF(I415="CF",G415,0))),0)</f>
        <v>0</v>
      </c>
      <c r="AC415" s="75" t="n">
        <f aca="false">IF(V415&lt;&gt;X415,(IF(I415="",G415*INFORMAÇÕES!$U$116,IF(I415="O",G415,0))),0)</f>
        <v>0</v>
      </c>
      <c r="AD415" s="75" t="n">
        <f aca="false">IF(E415&lt;&gt;0,G415,0)</f>
        <v>0</v>
      </c>
    </row>
    <row r="416" s="174" customFormat="true" ht="14.25" hidden="false" customHeight="false" outlineLevel="0" collapsed="false">
      <c r="A416" s="159" t="n">
        <v>405</v>
      </c>
      <c r="B416" s="160" t="n">
        <f aca="false">M416</f>
        <v>0</v>
      </c>
      <c r="C416" s="161" t="n">
        <f aca="false">O416</f>
        <v>0</v>
      </c>
      <c r="D416" s="162" t="n">
        <f aca="false">P416</f>
        <v>0</v>
      </c>
      <c r="E416" s="163" t="n">
        <f aca="false">ROUND(Q416,2)</f>
        <v>0</v>
      </c>
      <c r="F416" s="163" t="n">
        <f aca="false">TRUNC((1+(IF(OR(H416=0,H416=""),'BDI REF.'!$K$5,CHOOSE(H416,'BDI REF.'!$K$5,'BDI REF.'!$K$6,'BDI REF.'!$K$7))))*R416,2)</f>
        <v>0</v>
      </c>
      <c r="G416" s="163" t="n">
        <f aca="false">IF(E416&lt;&gt;0,ROUND(E416*F416,2),IF(AD416=0,(SUMIF($V$12:$V$1011,B416,$AD$12:$AD$1011)),AD416))</f>
        <v>0</v>
      </c>
      <c r="H416" s="164"/>
      <c r="I416" s="165"/>
      <c r="J416" s="166" t="str">
        <f aca="false">IF(N416&lt;&gt;0,N416,"")</f>
        <v/>
      </c>
      <c r="K416" s="167"/>
      <c r="L416" s="168" t="str">
        <f aca="false">IF(B416&gt;0,"ok","ocultar")</f>
        <v>ocultar</v>
      </c>
      <c r="M416" s="182"/>
      <c r="N416" s="184"/>
      <c r="O416" s="177"/>
      <c r="P416" s="178"/>
      <c r="Q416" s="173"/>
      <c r="R416" s="179"/>
      <c r="S416" s="156"/>
      <c r="U416" s="88"/>
      <c r="V416" s="157" t="n">
        <f aca="false">IF(B416=0,V415,IF(ISNONTEXT(B416)=TRUE(),INT(B416),INT(LEFT(B416,FIND(".",B416)-1))))</f>
        <v>3</v>
      </c>
      <c r="W416" s="157" t="str">
        <f aca="false">IF(W417=1,1,IF(B416&lt;&gt;0,1,IF(C416&lt;&gt;0,1,IF(D416&lt;&gt;0,1,IF(E416&lt;&gt;0,1,"")))))</f>
        <v/>
      </c>
      <c r="X416" s="157" t="str">
        <f aca="false">IF(V416=0," ",IF(V416&lt;&gt;V415,V416," "))</f>
        <v> </v>
      </c>
      <c r="Y416" s="88"/>
      <c r="Z416" s="75" t="n">
        <f aca="false">IF(V416&lt;&gt;X416,(IF(I416="",G416*INFORMAÇÕES!$U$113,IF(I416="R",G416,0))),0)</f>
        <v>0</v>
      </c>
      <c r="AA416" s="75" t="n">
        <f aca="false">IF(V416&lt;&gt;X416,(IF(I416="",G416*INFORMAÇÕES!$U$114,IF(I416="C",G416,0))),0)</f>
        <v>0</v>
      </c>
      <c r="AB416" s="75" t="n">
        <f aca="false">IF(V416&lt;&gt;X416,(IF(I416="",G416*INFORMAÇÕES!$U$115,IF(I416="CF",G416,0))),0)</f>
        <v>0</v>
      </c>
      <c r="AC416" s="75" t="n">
        <f aca="false">IF(V416&lt;&gt;X416,(IF(I416="",G416*INFORMAÇÕES!$U$116,IF(I416="O",G416,0))),0)</f>
        <v>0</v>
      </c>
      <c r="AD416" s="75" t="n">
        <f aca="false">IF(E416&lt;&gt;0,G416,0)</f>
        <v>0</v>
      </c>
    </row>
    <row r="417" s="174" customFormat="true" ht="14.25" hidden="false" customHeight="false" outlineLevel="0" collapsed="false">
      <c r="A417" s="159" t="n">
        <v>406</v>
      </c>
      <c r="B417" s="160" t="n">
        <f aca="false">M417</f>
        <v>0</v>
      </c>
      <c r="C417" s="161" t="n">
        <f aca="false">O417</f>
        <v>0</v>
      </c>
      <c r="D417" s="162" t="n">
        <f aca="false">P417</f>
        <v>0</v>
      </c>
      <c r="E417" s="163" t="n">
        <f aca="false">ROUND(Q417,2)</f>
        <v>0</v>
      </c>
      <c r="F417" s="163" t="n">
        <f aca="false">TRUNC((1+(IF(OR(H417=0,H417=""),'BDI REF.'!$K$5,CHOOSE(H417,'BDI REF.'!$K$5,'BDI REF.'!$K$6,'BDI REF.'!$K$7))))*R417,2)</f>
        <v>0</v>
      </c>
      <c r="G417" s="163" t="n">
        <f aca="false">IF(E417&lt;&gt;0,ROUND(E417*F417,2),IF(AD417=0,(SUMIF($V$12:$V$1011,B417,$AD$12:$AD$1011)),AD417))</f>
        <v>0</v>
      </c>
      <c r="H417" s="164"/>
      <c r="I417" s="165"/>
      <c r="J417" s="166" t="str">
        <f aca="false">IF(N417&lt;&gt;0,N417,"")</f>
        <v/>
      </c>
      <c r="K417" s="167"/>
      <c r="L417" s="168" t="str">
        <f aca="false">IF(B417&gt;0,"ok","ocultar")</f>
        <v>ocultar</v>
      </c>
      <c r="M417" s="182"/>
      <c r="N417" s="184"/>
      <c r="O417" s="177"/>
      <c r="P417" s="178"/>
      <c r="Q417" s="173"/>
      <c r="R417" s="179"/>
      <c r="S417" s="156"/>
      <c r="U417" s="88"/>
      <c r="V417" s="157" t="n">
        <f aca="false">IF(B417=0,V416,IF(ISNONTEXT(B417)=TRUE(),INT(B417),INT(LEFT(B417,FIND(".",B417)-1))))</f>
        <v>3</v>
      </c>
      <c r="W417" s="157" t="str">
        <f aca="false">IF(W418=1,1,IF(B417&lt;&gt;0,1,IF(C417&lt;&gt;0,1,IF(D417&lt;&gt;0,1,IF(E417&lt;&gt;0,1,"")))))</f>
        <v/>
      </c>
      <c r="X417" s="157" t="str">
        <f aca="false">IF(V417=0," ",IF(V417&lt;&gt;V416,V417," "))</f>
        <v> </v>
      </c>
      <c r="Y417" s="88"/>
      <c r="Z417" s="75" t="n">
        <f aca="false">IF(V417&lt;&gt;X417,(IF(I417="",G417*INFORMAÇÕES!$U$113,IF(I417="R",G417,0))),0)</f>
        <v>0</v>
      </c>
      <c r="AA417" s="75" t="n">
        <f aca="false">IF(V417&lt;&gt;X417,(IF(I417="",G417*INFORMAÇÕES!$U$114,IF(I417="C",G417,0))),0)</f>
        <v>0</v>
      </c>
      <c r="AB417" s="75" t="n">
        <f aca="false">IF(V417&lt;&gt;X417,(IF(I417="",G417*INFORMAÇÕES!$U$115,IF(I417="CF",G417,0))),0)</f>
        <v>0</v>
      </c>
      <c r="AC417" s="75" t="n">
        <f aca="false">IF(V417&lt;&gt;X417,(IF(I417="",G417*INFORMAÇÕES!$U$116,IF(I417="O",G417,0))),0)</f>
        <v>0</v>
      </c>
      <c r="AD417" s="75" t="n">
        <f aca="false">IF(E417&lt;&gt;0,G417,0)</f>
        <v>0</v>
      </c>
    </row>
    <row r="418" s="174" customFormat="true" ht="14.25" hidden="false" customHeight="false" outlineLevel="0" collapsed="false">
      <c r="A418" s="159" t="n">
        <v>407</v>
      </c>
      <c r="B418" s="160" t="n">
        <f aca="false">M418</f>
        <v>0</v>
      </c>
      <c r="C418" s="161" t="n">
        <f aca="false">O418</f>
        <v>0</v>
      </c>
      <c r="D418" s="162" t="n">
        <f aca="false">P418</f>
        <v>0</v>
      </c>
      <c r="E418" s="163" t="n">
        <f aca="false">ROUND(Q418,2)</f>
        <v>0</v>
      </c>
      <c r="F418" s="163" t="n">
        <f aca="false">TRUNC((1+(IF(OR(H418=0,H418=""),'BDI REF.'!$K$5,CHOOSE(H418,'BDI REF.'!$K$5,'BDI REF.'!$K$6,'BDI REF.'!$K$7))))*R418,2)</f>
        <v>0</v>
      </c>
      <c r="G418" s="163" t="n">
        <f aca="false">IF(E418&lt;&gt;0,ROUND(E418*F418,2),IF(AD418=0,(SUMIF($V$12:$V$1011,B418,$AD$12:$AD$1011)),AD418))</f>
        <v>0</v>
      </c>
      <c r="H418" s="164"/>
      <c r="I418" s="165"/>
      <c r="J418" s="166" t="str">
        <f aca="false">IF(N418&lt;&gt;0,N418,"")</f>
        <v/>
      </c>
      <c r="K418" s="167"/>
      <c r="L418" s="168" t="str">
        <f aca="false">IF(B418&gt;0,"ok","ocultar")</f>
        <v>ocultar</v>
      </c>
      <c r="M418" s="182"/>
      <c r="N418" s="184"/>
      <c r="O418" s="177"/>
      <c r="P418" s="178"/>
      <c r="Q418" s="173"/>
      <c r="R418" s="179"/>
      <c r="S418" s="156"/>
      <c r="U418" s="88"/>
      <c r="V418" s="157" t="n">
        <f aca="false">IF(B418=0,V417,IF(ISNONTEXT(B418)=TRUE(),INT(B418),INT(LEFT(B418,FIND(".",B418)-1))))</f>
        <v>3</v>
      </c>
      <c r="W418" s="157" t="str">
        <f aca="false">IF(W419=1,1,IF(B418&lt;&gt;0,1,IF(C418&lt;&gt;0,1,IF(D418&lt;&gt;0,1,IF(E418&lt;&gt;0,1,"")))))</f>
        <v/>
      </c>
      <c r="X418" s="157" t="str">
        <f aca="false">IF(V418=0," ",IF(V418&lt;&gt;V417,V418," "))</f>
        <v> </v>
      </c>
      <c r="Y418" s="88"/>
      <c r="Z418" s="75" t="n">
        <f aca="false">IF(V418&lt;&gt;X418,(IF(I418="",G418*INFORMAÇÕES!$U$113,IF(I418="R",G418,0))),0)</f>
        <v>0</v>
      </c>
      <c r="AA418" s="75" t="n">
        <f aca="false">IF(V418&lt;&gt;X418,(IF(I418="",G418*INFORMAÇÕES!$U$114,IF(I418="C",G418,0))),0)</f>
        <v>0</v>
      </c>
      <c r="AB418" s="75" t="n">
        <f aca="false">IF(V418&lt;&gt;X418,(IF(I418="",G418*INFORMAÇÕES!$U$115,IF(I418="CF",G418,0))),0)</f>
        <v>0</v>
      </c>
      <c r="AC418" s="75" t="n">
        <f aca="false">IF(V418&lt;&gt;X418,(IF(I418="",G418*INFORMAÇÕES!$U$116,IF(I418="O",G418,0))),0)</f>
        <v>0</v>
      </c>
      <c r="AD418" s="75" t="n">
        <f aca="false">IF(E418&lt;&gt;0,G418,0)</f>
        <v>0</v>
      </c>
    </row>
    <row r="419" s="174" customFormat="true" ht="14.25" hidden="false" customHeight="false" outlineLevel="0" collapsed="false">
      <c r="A419" s="159" t="n">
        <v>408</v>
      </c>
      <c r="B419" s="160" t="n">
        <f aca="false">M419</f>
        <v>0</v>
      </c>
      <c r="C419" s="161" t="n">
        <f aca="false">O419</f>
        <v>0</v>
      </c>
      <c r="D419" s="162" t="n">
        <f aca="false">P419</f>
        <v>0</v>
      </c>
      <c r="E419" s="163" t="n">
        <f aca="false">ROUND(Q419,2)</f>
        <v>0</v>
      </c>
      <c r="F419" s="163" t="n">
        <f aca="false">TRUNC((1+(IF(OR(H419=0,H419=""),'BDI REF.'!$K$5,CHOOSE(H419,'BDI REF.'!$K$5,'BDI REF.'!$K$6,'BDI REF.'!$K$7))))*R419,2)</f>
        <v>0</v>
      </c>
      <c r="G419" s="163" t="n">
        <f aca="false">IF(E419&lt;&gt;0,ROUND(E419*F419,2),IF(AD419=0,(SUMIF($V$12:$V$1011,B419,$AD$12:$AD$1011)),AD419))</f>
        <v>0</v>
      </c>
      <c r="H419" s="164"/>
      <c r="I419" s="165"/>
      <c r="J419" s="166" t="str">
        <f aca="false">IF(N419&lt;&gt;0,N419,"")</f>
        <v/>
      </c>
      <c r="K419" s="167"/>
      <c r="L419" s="168" t="str">
        <f aca="false">IF(B419&gt;0,"ok","ocultar")</f>
        <v>ocultar</v>
      </c>
      <c r="M419" s="182"/>
      <c r="N419" s="184"/>
      <c r="O419" s="177"/>
      <c r="P419" s="178"/>
      <c r="Q419" s="173"/>
      <c r="R419" s="179"/>
      <c r="S419" s="156"/>
      <c r="U419" s="88"/>
      <c r="V419" s="157" t="n">
        <f aca="false">IF(B419=0,V418,IF(ISNONTEXT(B419)=TRUE(),INT(B419),INT(LEFT(B419,FIND(".",B419)-1))))</f>
        <v>3</v>
      </c>
      <c r="W419" s="157" t="str">
        <f aca="false">IF(W420=1,1,IF(B419&lt;&gt;0,1,IF(C419&lt;&gt;0,1,IF(D419&lt;&gt;0,1,IF(E419&lt;&gt;0,1,"")))))</f>
        <v/>
      </c>
      <c r="X419" s="157" t="str">
        <f aca="false">IF(V419=0," ",IF(V419&lt;&gt;V418,V419," "))</f>
        <v> </v>
      </c>
      <c r="Y419" s="88"/>
      <c r="Z419" s="75" t="n">
        <f aca="false">IF(V419&lt;&gt;X419,(IF(I419="",G419*INFORMAÇÕES!$U$113,IF(I419="R",G419,0))),0)</f>
        <v>0</v>
      </c>
      <c r="AA419" s="75" t="n">
        <f aca="false">IF(V419&lt;&gt;X419,(IF(I419="",G419*INFORMAÇÕES!$U$114,IF(I419="C",G419,0))),0)</f>
        <v>0</v>
      </c>
      <c r="AB419" s="75" t="n">
        <f aca="false">IF(V419&lt;&gt;X419,(IF(I419="",G419*INFORMAÇÕES!$U$115,IF(I419="CF",G419,0))),0)</f>
        <v>0</v>
      </c>
      <c r="AC419" s="75" t="n">
        <f aca="false">IF(V419&lt;&gt;X419,(IF(I419="",G419*INFORMAÇÕES!$U$116,IF(I419="O",G419,0))),0)</f>
        <v>0</v>
      </c>
      <c r="AD419" s="75" t="n">
        <f aca="false">IF(E419&lt;&gt;0,G419,0)</f>
        <v>0</v>
      </c>
    </row>
    <row r="420" s="174" customFormat="true" ht="14.25" hidden="false" customHeight="false" outlineLevel="0" collapsed="false">
      <c r="A420" s="159" t="n">
        <v>409</v>
      </c>
      <c r="B420" s="160" t="n">
        <f aca="false">M420</f>
        <v>0</v>
      </c>
      <c r="C420" s="161" t="n">
        <f aca="false">O420</f>
        <v>0</v>
      </c>
      <c r="D420" s="162" t="n">
        <f aca="false">P420</f>
        <v>0</v>
      </c>
      <c r="E420" s="163" t="n">
        <f aca="false">ROUND(Q420,2)</f>
        <v>0</v>
      </c>
      <c r="F420" s="163" t="n">
        <f aca="false">TRUNC((1+(IF(OR(H420=0,H420=""),'BDI REF.'!$K$5,CHOOSE(H420,'BDI REF.'!$K$5,'BDI REF.'!$K$6,'BDI REF.'!$K$7))))*R420,2)</f>
        <v>0</v>
      </c>
      <c r="G420" s="163" t="n">
        <f aca="false">IF(E420&lt;&gt;0,ROUND(E420*F420,2),IF(AD420=0,(SUMIF($V$12:$V$1011,B420,$AD$12:$AD$1011)),AD420))</f>
        <v>0</v>
      </c>
      <c r="H420" s="164"/>
      <c r="I420" s="165"/>
      <c r="J420" s="166" t="str">
        <f aca="false">IF(N420&lt;&gt;0,N420,"")</f>
        <v/>
      </c>
      <c r="K420" s="167"/>
      <c r="L420" s="168" t="str">
        <f aca="false">IF(B420&gt;0,"ok","ocultar")</f>
        <v>ocultar</v>
      </c>
      <c r="M420" s="182"/>
      <c r="N420" s="184"/>
      <c r="O420" s="177"/>
      <c r="P420" s="178"/>
      <c r="Q420" s="173"/>
      <c r="R420" s="179"/>
      <c r="S420" s="156"/>
      <c r="U420" s="88"/>
      <c r="V420" s="157" t="n">
        <f aca="false">IF(B420=0,V419,IF(ISNONTEXT(B420)=TRUE(),INT(B420),INT(LEFT(B420,FIND(".",B420)-1))))</f>
        <v>3</v>
      </c>
      <c r="W420" s="157" t="str">
        <f aca="false">IF(W421=1,1,IF(B420&lt;&gt;0,1,IF(C420&lt;&gt;0,1,IF(D420&lt;&gt;0,1,IF(E420&lt;&gt;0,1,"")))))</f>
        <v/>
      </c>
      <c r="X420" s="157" t="str">
        <f aca="false">IF(V420=0," ",IF(V420&lt;&gt;V419,V420," "))</f>
        <v> </v>
      </c>
      <c r="Y420" s="88"/>
      <c r="Z420" s="75" t="n">
        <f aca="false">IF(V420&lt;&gt;X420,(IF(I420="",G420*INFORMAÇÕES!$U$113,IF(I420="R",G420,0))),0)</f>
        <v>0</v>
      </c>
      <c r="AA420" s="75" t="n">
        <f aca="false">IF(V420&lt;&gt;X420,(IF(I420="",G420*INFORMAÇÕES!$U$114,IF(I420="C",G420,0))),0)</f>
        <v>0</v>
      </c>
      <c r="AB420" s="75" t="n">
        <f aca="false">IF(V420&lt;&gt;X420,(IF(I420="",G420*INFORMAÇÕES!$U$115,IF(I420="CF",G420,0))),0)</f>
        <v>0</v>
      </c>
      <c r="AC420" s="75" t="n">
        <f aca="false">IF(V420&lt;&gt;X420,(IF(I420="",G420*INFORMAÇÕES!$U$116,IF(I420="O",G420,0))),0)</f>
        <v>0</v>
      </c>
      <c r="AD420" s="75" t="n">
        <f aca="false">IF(E420&lt;&gt;0,G420,0)</f>
        <v>0</v>
      </c>
    </row>
    <row r="421" s="174" customFormat="true" ht="14.25" hidden="false" customHeight="false" outlineLevel="0" collapsed="false">
      <c r="A421" s="159" t="n">
        <v>410</v>
      </c>
      <c r="B421" s="160" t="n">
        <f aca="false">M421</f>
        <v>0</v>
      </c>
      <c r="C421" s="161" t="n">
        <f aca="false">O421</f>
        <v>0</v>
      </c>
      <c r="D421" s="162" t="n">
        <f aca="false">P421</f>
        <v>0</v>
      </c>
      <c r="E421" s="163" t="n">
        <f aca="false">ROUND(Q421,2)</f>
        <v>0</v>
      </c>
      <c r="F421" s="163" t="n">
        <f aca="false">TRUNC((1+(IF(OR(H421=0,H421=""),'BDI REF.'!$K$5,CHOOSE(H421,'BDI REF.'!$K$5,'BDI REF.'!$K$6,'BDI REF.'!$K$7))))*R421,2)</f>
        <v>0</v>
      </c>
      <c r="G421" s="163" t="n">
        <f aca="false">IF(E421&lt;&gt;0,ROUND(E421*F421,2),IF(AD421=0,(SUMIF($V$12:$V$1011,B421,$AD$12:$AD$1011)),AD421))</f>
        <v>0</v>
      </c>
      <c r="H421" s="164"/>
      <c r="I421" s="165"/>
      <c r="J421" s="166" t="str">
        <f aca="false">IF(N421&lt;&gt;0,N421,"")</f>
        <v/>
      </c>
      <c r="K421" s="167"/>
      <c r="L421" s="168" t="str">
        <f aca="false">IF(B421&gt;0,"ok","ocultar")</f>
        <v>ocultar</v>
      </c>
      <c r="M421" s="182"/>
      <c r="N421" s="184"/>
      <c r="O421" s="177"/>
      <c r="P421" s="178"/>
      <c r="Q421" s="173"/>
      <c r="R421" s="179"/>
      <c r="S421" s="156"/>
      <c r="U421" s="88"/>
      <c r="V421" s="157" t="n">
        <f aca="false">IF(B421=0,V420,IF(ISNONTEXT(B421)=TRUE(),INT(B421),INT(LEFT(B421,FIND(".",B421)-1))))</f>
        <v>3</v>
      </c>
      <c r="W421" s="157" t="str">
        <f aca="false">IF(W422=1,1,IF(B421&lt;&gt;0,1,IF(C421&lt;&gt;0,1,IF(D421&lt;&gt;0,1,IF(E421&lt;&gt;0,1,"")))))</f>
        <v/>
      </c>
      <c r="X421" s="157" t="str">
        <f aca="false">IF(V421=0," ",IF(V421&lt;&gt;V420,V421," "))</f>
        <v> </v>
      </c>
      <c r="Y421" s="88"/>
      <c r="Z421" s="75" t="n">
        <f aca="false">IF(V421&lt;&gt;X421,(IF(I421="",G421*INFORMAÇÕES!$U$113,IF(I421="R",G421,0))),0)</f>
        <v>0</v>
      </c>
      <c r="AA421" s="75" t="n">
        <f aca="false">IF(V421&lt;&gt;X421,(IF(I421="",G421*INFORMAÇÕES!$U$114,IF(I421="C",G421,0))),0)</f>
        <v>0</v>
      </c>
      <c r="AB421" s="75" t="n">
        <f aca="false">IF(V421&lt;&gt;X421,(IF(I421="",G421*INFORMAÇÕES!$U$115,IF(I421="CF",G421,0))),0)</f>
        <v>0</v>
      </c>
      <c r="AC421" s="75" t="n">
        <f aca="false">IF(V421&lt;&gt;X421,(IF(I421="",G421*INFORMAÇÕES!$U$116,IF(I421="O",G421,0))),0)</f>
        <v>0</v>
      </c>
      <c r="AD421" s="75" t="n">
        <f aca="false">IF(E421&lt;&gt;0,G421,0)</f>
        <v>0</v>
      </c>
    </row>
    <row r="422" s="174" customFormat="true" ht="14.25" hidden="false" customHeight="false" outlineLevel="0" collapsed="false">
      <c r="A422" s="159" t="n">
        <v>411</v>
      </c>
      <c r="B422" s="160" t="n">
        <f aca="false">M422</f>
        <v>0</v>
      </c>
      <c r="C422" s="161" t="n">
        <f aca="false">O422</f>
        <v>0</v>
      </c>
      <c r="D422" s="162" t="n">
        <f aca="false">P422</f>
        <v>0</v>
      </c>
      <c r="E422" s="163" t="n">
        <f aca="false">ROUND(Q422,2)</f>
        <v>0</v>
      </c>
      <c r="F422" s="163" t="n">
        <f aca="false">TRUNC((1+(IF(OR(H422=0,H422=""),'BDI REF.'!$K$5,CHOOSE(H422,'BDI REF.'!$K$5,'BDI REF.'!$K$6,'BDI REF.'!$K$7))))*R422,2)</f>
        <v>0</v>
      </c>
      <c r="G422" s="163" t="n">
        <f aca="false">IF(E422&lt;&gt;0,ROUND(E422*F422,2),IF(AD422=0,(SUMIF($V$12:$V$1011,B422,$AD$12:$AD$1011)),AD422))</f>
        <v>0</v>
      </c>
      <c r="H422" s="164"/>
      <c r="I422" s="165"/>
      <c r="J422" s="166" t="str">
        <f aca="false">IF(N422&lt;&gt;0,N422,"")</f>
        <v/>
      </c>
      <c r="K422" s="167"/>
      <c r="L422" s="168" t="str">
        <f aca="false">IF(B422&gt;0,"ok","ocultar")</f>
        <v>ocultar</v>
      </c>
      <c r="M422" s="182"/>
      <c r="N422" s="184"/>
      <c r="O422" s="177"/>
      <c r="P422" s="178"/>
      <c r="Q422" s="173"/>
      <c r="R422" s="179"/>
      <c r="S422" s="156"/>
      <c r="U422" s="88"/>
      <c r="V422" s="157" t="n">
        <f aca="false">IF(B422=0,V421,IF(ISNONTEXT(B422)=TRUE(),INT(B422),INT(LEFT(B422,FIND(".",B422)-1))))</f>
        <v>3</v>
      </c>
      <c r="W422" s="157" t="str">
        <f aca="false">IF(W423=1,1,IF(B422&lt;&gt;0,1,IF(C422&lt;&gt;0,1,IF(D422&lt;&gt;0,1,IF(E422&lt;&gt;0,1,"")))))</f>
        <v/>
      </c>
      <c r="X422" s="157" t="str">
        <f aca="false">IF(V422=0," ",IF(V422&lt;&gt;V421,V422," "))</f>
        <v> </v>
      </c>
      <c r="Y422" s="88"/>
      <c r="Z422" s="75" t="n">
        <f aca="false">IF(V422&lt;&gt;X422,(IF(I422="",G422*INFORMAÇÕES!$U$113,IF(I422="R",G422,0))),0)</f>
        <v>0</v>
      </c>
      <c r="AA422" s="75" t="n">
        <f aca="false">IF(V422&lt;&gt;X422,(IF(I422="",G422*INFORMAÇÕES!$U$114,IF(I422="C",G422,0))),0)</f>
        <v>0</v>
      </c>
      <c r="AB422" s="75" t="n">
        <f aca="false">IF(V422&lt;&gt;X422,(IF(I422="",G422*INFORMAÇÕES!$U$115,IF(I422="CF",G422,0))),0)</f>
        <v>0</v>
      </c>
      <c r="AC422" s="75" t="n">
        <f aca="false">IF(V422&lt;&gt;X422,(IF(I422="",G422*INFORMAÇÕES!$U$116,IF(I422="O",G422,0))),0)</f>
        <v>0</v>
      </c>
      <c r="AD422" s="75" t="n">
        <f aca="false">IF(E422&lt;&gt;0,G422,0)</f>
        <v>0</v>
      </c>
    </row>
    <row r="423" s="174" customFormat="true" ht="14.25" hidden="false" customHeight="false" outlineLevel="0" collapsed="false">
      <c r="A423" s="159" t="n">
        <v>412</v>
      </c>
      <c r="B423" s="160" t="n">
        <f aca="false">M423</f>
        <v>0</v>
      </c>
      <c r="C423" s="161" t="n">
        <f aca="false">O423</f>
        <v>0</v>
      </c>
      <c r="D423" s="162" t="n">
        <f aca="false">P423</f>
        <v>0</v>
      </c>
      <c r="E423" s="163" t="n">
        <f aca="false">ROUND(Q423,2)</f>
        <v>0</v>
      </c>
      <c r="F423" s="163" t="n">
        <f aca="false">TRUNC((1+(IF(OR(H423=0,H423=""),'BDI REF.'!$K$5,CHOOSE(H423,'BDI REF.'!$K$5,'BDI REF.'!$K$6,'BDI REF.'!$K$7))))*R423,2)</f>
        <v>0</v>
      </c>
      <c r="G423" s="163" t="n">
        <f aca="false">IF(E423&lt;&gt;0,ROUND(E423*F423,2),IF(AD423=0,(SUMIF($V$12:$V$1011,B423,$AD$12:$AD$1011)),AD423))</f>
        <v>0</v>
      </c>
      <c r="H423" s="164"/>
      <c r="I423" s="165"/>
      <c r="J423" s="166" t="str">
        <f aca="false">IF(N423&lt;&gt;0,N423,"")</f>
        <v/>
      </c>
      <c r="K423" s="167"/>
      <c r="L423" s="168" t="str">
        <f aca="false">IF(B423&gt;0,"ok","ocultar")</f>
        <v>ocultar</v>
      </c>
      <c r="M423" s="182"/>
      <c r="N423" s="184"/>
      <c r="O423" s="177"/>
      <c r="P423" s="178"/>
      <c r="Q423" s="173"/>
      <c r="R423" s="179"/>
      <c r="S423" s="156"/>
      <c r="U423" s="88"/>
      <c r="V423" s="157" t="n">
        <f aca="false">IF(B423=0,V422,IF(ISNONTEXT(B423)=TRUE(),INT(B423),INT(LEFT(B423,FIND(".",B423)-1))))</f>
        <v>3</v>
      </c>
      <c r="W423" s="157" t="str">
        <f aca="false">IF(W424=1,1,IF(B423&lt;&gt;0,1,IF(C423&lt;&gt;0,1,IF(D423&lt;&gt;0,1,IF(E423&lt;&gt;0,1,"")))))</f>
        <v/>
      </c>
      <c r="X423" s="157" t="str">
        <f aca="false">IF(V423=0," ",IF(V423&lt;&gt;V422,V423," "))</f>
        <v> </v>
      </c>
      <c r="Y423" s="88"/>
      <c r="Z423" s="75" t="n">
        <f aca="false">IF(V423&lt;&gt;X423,(IF(I423="",G423*INFORMAÇÕES!$U$113,IF(I423="R",G423,0))),0)</f>
        <v>0</v>
      </c>
      <c r="AA423" s="75" t="n">
        <f aca="false">IF(V423&lt;&gt;X423,(IF(I423="",G423*INFORMAÇÕES!$U$114,IF(I423="C",G423,0))),0)</f>
        <v>0</v>
      </c>
      <c r="AB423" s="75" t="n">
        <f aca="false">IF(V423&lt;&gt;X423,(IF(I423="",G423*INFORMAÇÕES!$U$115,IF(I423="CF",G423,0))),0)</f>
        <v>0</v>
      </c>
      <c r="AC423" s="75" t="n">
        <f aca="false">IF(V423&lt;&gt;X423,(IF(I423="",G423*INFORMAÇÕES!$U$116,IF(I423="O",G423,0))),0)</f>
        <v>0</v>
      </c>
      <c r="AD423" s="75" t="n">
        <f aca="false">IF(E423&lt;&gt;0,G423,0)</f>
        <v>0</v>
      </c>
    </row>
    <row r="424" s="174" customFormat="true" ht="14.25" hidden="false" customHeight="false" outlineLevel="0" collapsed="false">
      <c r="A424" s="159" t="n">
        <v>413</v>
      </c>
      <c r="B424" s="160" t="n">
        <f aca="false">M424</f>
        <v>0</v>
      </c>
      <c r="C424" s="161" t="n">
        <f aca="false">O424</f>
        <v>0</v>
      </c>
      <c r="D424" s="162" t="n">
        <f aca="false">P424</f>
        <v>0</v>
      </c>
      <c r="E424" s="163" t="n">
        <f aca="false">ROUND(Q424,2)</f>
        <v>0</v>
      </c>
      <c r="F424" s="163" t="n">
        <f aca="false">TRUNC((1+(IF(OR(H424=0,H424=""),'BDI REF.'!$K$5,CHOOSE(H424,'BDI REF.'!$K$5,'BDI REF.'!$K$6,'BDI REF.'!$K$7))))*R424,2)</f>
        <v>0</v>
      </c>
      <c r="G424" s="163" t="n">
        <f aca="false">IF(E424&lt;&gt;0,ROUND(E424*F424,2),IF(AD424=0,(SUMIF($V$12:$V$1011,B424,$AD$12:$AD$1011)),AD424))</f>
        <v>0</v>
      </c>
      <c r="H424" s="164"/>
      <c r="I424" s="165"/>
      <c r="J424" s="166" t="str">
        <f aca="false">IF(N424&lt;&gt;0,N424,"")</f>
        <v/>
      </c>
      <c r="K424" s="167"/>
      <c r="L424" s="168" t="str">
        <f aca="false">IF(B424&gt;0,"ok","ocultar")</f>
        <v>ocultar</v>
      </c>
      <c r="M424" s="182"/>
      <c r="N424" s="184"/>
      <c r="O424" s="177"/>
      <c r="P424" s="178"/>
      <c r="Q424" s="173"/>
      <c r="R424" s="179"/>
      <c r="S424" s="156"/>
      <c r="U424" s="88"/>
      <c r="V424" s="157" t="n">
        <f aca="false">IF(B424=0,V423,IF(ISNONTEXT(B424)=TRUE(),INT(B424),INT(LEFT(B424,FIND(".",B424)-1))))</f>
        <v>3</v>
      </c>
      <c r="W424" s="157" t="str">
        <f aca="false">IF(W425=1,1,IF(B424&lt;&gt;0,1,IF(C424&lt;&gt;0,1,IF(D424&lt;&gt;0,1,IF(E424&lt;&gt;0,1,"")))))</f>
        <v/>
      </c>
      <c r="X424" s="157" t="str">
        <f aca="false">IF(V424=0," ",IF(V424&lt;&gt;V423,V424," "))</f>
        <v> </v>
      </c>
      <c r="Y424" s="88"/>
      <c r="Z424" s="75" t="n">
        <f aca="false">IF(V424&lt;&gt;X424,(IF(I424="",G424*INFORMAÇÕES!$U$113,IF(I424="R",G424,0))),0)</f>
        <v>0</v>
      </c>
      <c r="AA424" s="75" t="n">
        <f aca="false">IF(V424&lt;&gt;X424,(IF(I424="",G424*INFORMAÇÕES!$U$114,IF(I424="C",G424,0))),0)</f>
        <v>0</v>
      </c>
      <c r="AB424" s="75" t="n">
        <f aca="false">IF(V424&lt;&gt;X424,(IF(I424="",G424*INFORMAÇÕES!$U$115,IF(I424="CF",G424,0))),0)</f>
        <v>0</v>
      </c>
      <c r="AC424" s="75" t="n">
        <f aca="false">IF(V424&lt;&gt;X424,(IF(I424="",G424*INFORMAÇÕES!$U$116,IF(I424="O",G424,0))),0)</f>
        <v>0</v>
      </c>
      <c r="AD424" s="75" t="n">
        <f aca="false">IF(E424&lt;&gt;0,G424,0)</f>
        <v>0</v>
      </c>
    </row>
    <row r="425" s="174" customFormat="true" ht="14.25" hidden="false" customHeight="false" outlineLevel="0" collapsed="false">
      <c r="A425" s="159" t="n">
        <v>414</v>
      </c>
      <c r="B425" s="160" t="n">
        <f aca="false">M425</f>
        <v>0</v>
      </c>
      <c r="C425" s="161" t="n">
        <f aca="false">O425</f>
        <v>0</v>
      </c>
      <c r="D425" s="162" t="n">
        <f aca="false">P425</f>
        <v>0</v>
      </c>
      <c r="E425" s="163" t="n">
        <f aca="false">ROUND(Q425,2)</f>
        <v>0</v>
      </c>
      <c r="F425" s="163" t="n">
        <f aca="false">TRUNC((1+(IF(OR(H425=0,H425=""),'BDI REF.'!$K$5,CHOOSE(H425,'BDI REF.'!$K$5,'BDI REF.'!$K$6,'BDI REF.'!$K$7))))*R425,2)</f>
        <v>0</v>
      </c>
      <c r="G425" s="163" t="n">
        <f aca="false">IF(E425&lt;&gt;0,ROUND(E425*F425,2),IF(AD425=0,(SUMIF($V$12:$V$1011,B425,$AD$12:$AD$1011)),AD425))</f>
        <v>0</v>
      </c>
      <c r="H425" s="164"/>
      <c r="I425" s="165"/>
      <c r="J425" s="166" t="str">
        <f aca="false">IF(N425&lt;&gt;0,N425,"")</f>
        <v/>
      </c>
      <c r="K425" s="167"/>
      <c r="L425" s="168" t="str">
        <f aca="false">IF(B425&gt;0,"ok","ocultar")</f>
        <v>ocultar</v>
      </c>
      <c r="M425" s="182"/>
      <c r="N425" s="184"/>
      <c r="O425" s="177"/>
      <c r="P425" s="178"/>
      <c r="Q425" s="173"/>
      <c r="R425" s="179"/>
      <c r="S425" s="156"/>
      <c r="U425" s="88"/>
      <c r="V425" s="157" t="n">
        <f aca="false">IF(B425=0,V424,IF(ISNONTEXT(B425)=TRUE(),INT(B425),INT(LEFT(B425,FIND(".",B425)-1))))</f>
        <v>3</v>
      </c>
      <c r="W425" s="157" t="str">
        <f aca="false">IF(W426=1,1,IF(B425&lt;&gt;0,1,IF(C425&lt;&gt;0,1,IF(D425&lt;&gt;0,1,IF(E425&lt;&gt;0,1,"")))))</f>
        <v/>
      </c>
      <c r="X425" s="157" t="str">
        <f aca="false">IF(V425=0," ",IF(V425&lt;&gt;V424,V425," "))</f>
        <v> </v>
      </c>
      <c r="Y425" s="88"/>
      <c r="Z425" s="75" t="n">
        <f aca="false">IF(V425&lt;&gt;X425,(IF(I425="",G425*INFORMAÇÕES!$U$113,IF(I425="R",G425,0))),0)</f>
        <v>0</v>
      </c>
      <c r="AA425" s="75" t="n">
        <f aca="false">IF(V425&lt;&gt;X425,(IF(I425="",G425*INFORMAÇÕES!$U$114,IF(I425="C",G425,0))),0)</f>
        <v>0</v>
      </c>
      <c r="AB425" s="75" t="n">
        <f aca="false">IF(V425&lt;&gt;X425,(IF(I425="",G425*INFORMAÇÕES!$U$115,IF(I425="CF",G425,0))),0)</f>
        <v>0</v>
      </c>
      <c r="AC425" s="75" t="n">
        <f aca="false">IF(V425&lt;&gt;X425,(IF(I425="",G425*INFORMAÇÕES!$U$116,IF(I425="O",G425,0))),0)</f>
        <v>0</v>
      </c>
      <c r="AD425" s="75" t="n">
        <f aca="false">IF(E425&lt;&gt;0,G425,0)</f>
        <v>0</v>
      </c>
    </row>
    <row r="426" s="174" customFormat="true" ht="14.25" hidden="false" customHeight="false" outlineLevel="0" collapsed="false">
      <c r="A426" s="159" t="n">
        <v>415</v>
      </c>
      <c r="B426" s="160" t="n">
        <f aca="false">M426</f>
        <v>0</v>
      </c>
      <c r="C426" s="161" t="n">
        <f aca="false">O426</f>
        <v>0</v>
      </c>
      <c r="D426" s="162" t="n">
        <f aca="false">P426</f>
        <v>0</v>
      </c>
      <c r="E426" s="163" t="n">
        <f aca="false">ROUND(Q426,2)</f>
        <v>0</v>
      </c>
      <c r="F426" s="163" t="n">
        <f aca="false">TRUNC((1+(IF(OR(H426=0,H426=""),'BDI REF.'!$K$5,CHOOSE(H426,'BDI REF.'!$K$5,'BDI REF.'!$K$6,'BDI REF.'!$K$7))))*R426,2)</f>
        <v>0</v>
      </c>
      <c r="G426" s="163" t="n">
        <f aca="false">IF(E426&lt;&gt;0,ROUND(E426*F426,2),IF(AD426=0,(SUMIF($V$12:$V$1011,B426,$AD$12:$AD$1011)),AD426))</f>
        <v>0</v>
      </c>
      <c r="H426" s="164"/>
      <c r="I426" s="165"/>
      <c r="J426" s="166" t="str">
        <f aca="false">IF(N426&lt;&gt;0,N426,"")</f>
        <v/>
      </c>
      <c r="K426" s="167"/>
      <c r="L426" s="168" t="str">
        <f aca="false">IF(B426&gt;0,"ok","ocultar")</f>
        <v>ocultar</v>
      </c>
      <c r="M426" s="182"/>
      <c r="N426" s="184"/>
      <c r="O426" s="177"/>
      <c r="P426" s="178"/>
      <c r="Q426" s="173"/>
      <c r="R426" s="179"/>
      <c r="S426" s="156"/>
      <c r="U426" s="88"/>
      <c r="V426" s="157" t="n">
        <f aca="false">IF(B426=0,V425,IF(ISNONTEXT(B426)=TRUE(),INT(B426),INT(LEFT(B426,FIND(".",B426)-1))))</f>
        <v>3</v>
      </c>
      <c r="W426" s="157" t="str">
        <f aca="false">IF(W427=1,1,IF(B426&lt;&gt;0,1,IF(C426&lt;&gt;0,1,IF(D426&lt;&gt;0,1,IF(E426&lt;&gt;0,1,"")))))</f>
        <v/>
      </c>
      <c r="X426" s="157" t="str">
        <f aca="false">IF(V426=0," ",IF(V426&lt;&gt;V425,V426," "))</f>
        <v> </v>
      </c>
      <c r="Y426" s="88"/>
      <c r="Z426" s="75" t="n">
        <f aca="false">IF(V426&lt;&gt;X426,(IF(I426="",G426*INFORMAÇÕES!$U$113,IF(I426="R",G426,0))),0)</f>
        <v>0</v>
      </c>
      <c r="AA426" s="75" t="n">
        <f aca="false">IF(V426&lt;&gt;X426,(IF(I426="",G426*INFORMAÇÕES!$U$114,IF(I426="C",G426,0))),0)</f>
        <v>0</v>
      </c>
      <c r="AB426" s="75" t="n">
        <f aca="false">IF(V426&lt;&gt;X426,(IF(I426="",G426*INFORMAÇÕES!$U$115,IF(I426="CF",G426,0))),0)</f>
        <v>0</v>
      </c>
      <c r="AC426" s="75" t="n">
        <f aca="false">IF(V426&lt;&gt;X426,(IF(I426="",G426*INFORMAÇÕES!$U$116,IF(I426="O",G426,0))),0)</f>
        <v>0</v>
      </c>
      <c r="AD426" s="75" t="n">
        <f aca="false">IF(E426&lt;&gt;0,G426,0)</f>
        <v>0</v>
      </c>
    </row>
    <row r="427" s="174" customFormat="true" ht="14.25" hidden="false" customHeight="false" outlineLevel="0" collapsed="false">
      <c r="A427" s="159" t="n">
        <v>416</v>
      </c>
      <c r="B427" s="160" t="n">
        <f aca="false">M427</f>
        <v>0</v>
      </c>
      <c r="C427" s="161" t="n">
        <f aca="false">O427</f>
        <v>0</v>
      </c>
      <c r="D427" s="162" t="n">
        <f aca="false">P427</f>
        <v>0</v>
      </c>
      <c r="E427" s="163" t="n">
        <f aca="false">ROUND(Q427,2)</f>
        <v>0</v>
      </c>
      <c r="F427" s="163" t="n">
        <f aca="false">TRUNC((1+(IF(OR(H427=0,H427=""),'BDI REF.'!$K$5,CHOOSE(H427,'BDI REF.'!$K$5,'BDI REF.'!$K$6,'BDI REF.'!$K$7))))*R427,2)</f>
        <v>0</v>
      </c>
      <c r="G427" s="163" t="n">
        <f aca="false">IF(E427&lt;&gt;0,ROUND(E427*F427,2),IF(AD427=0,(SUMIF($V$12:$V$1011,B427,$AD$12:$AD$1011)),AD427))</f>
        <v>0</v>
      </c>
      <c r="H427" s="164"/>
      <c r="I427" s="165"/>
      <c r="J427" s="166" t="str">
        <f aca="false">IF(N427&lt;&gt;0,N427,"")</f>
        <v/>
      </c>
      <c r="K427" s="167"/>
      <c r="L427" s="168" t="str">
        <f aca="false">IF(B427&gt;0,"ok","ocultar")</f>
        <v>ocultar</v>
      </c>
      <c r="M427" s="182"/>
      <c r="N427" s="184"/>
      <c r="O427" s="177"/>
      <c r="P427" s="178"/>
      <c r="Q427" s="173"/>
      <c r="R427" s="179"/>
      <c r="S427" s="156"/>
      <c r="U427" s="88"/>
      <c r="V427" s="157" t="n">
        <f aca="false">IF(B427=0,V426,IF(ISNONTEXT(B427)=TRUE(),INT(B427),INT(LEFT(B427,FIND(".",B427)-1))))</f>
        <v>3</v>
      </c>
      <c r="W427" s="157" t="str">
        <f aca="false">IF(W428=1,1,IF(B427&lt;&gt;0,1,IF(C427&lt;&gt;0,1,IF(D427&lt;&gt;0,1,IF(E427&lt;&gt;0,1,"")))))</f>
        <v/>
      </c>
      <c r="X427" s="157" t="str">
        <f aca="false">IF(V427=0," ",IF(V427&lt;&gt;V426,V427," "))</f>
        <v> </v>
      </c>
      <c r="Y427" s="88"/>
      <c r="Z427" s="75" t="n">
        <f aca="false">IF(V427&lt;&gt;X427,(IF(I427="",G427*INFORMAÇÕES!$U$113,IF(I427="R",G427,0))),0)</f>
        <v>0</v>
      </c>
      <c r="AA427" s="75" t="n">
        <f aca="false">IF(V427&lt;&gt;X427,(IF(I427="",G427*INFORMAÇÕES!$U$114,IF(I427="C",G427,0))),0)</f>
        <v>0</v>
      </c>
      <c r="AB427" s="75" t="n">
        <f aca="false">IF(V427&lt;&gt;X427,(IF(I427="",G427*INFORMAÇÕES!$U$115,IF(I427="CF",G427,0))),0)</f>
        <v>0</v>
      </c>
      <c r="AC427" s="75" t="n">
        <f aca="false">IF(V427&lt;&gt;X427,(IF(I427="",G427*INFORMAÇÕES!$U$116,IF(I427="O",G427,0))),0)</f>
        <v>0</v>
      </c>
      <c r="AD427" s="75" t="n">
        <f aca="false">IF(E427&lt;&gt;0,G427,0)</f>
        <v>0</v>
      </c>
    </row>
    <row r="428" s="174" customFormat="true" ht="14.25" hidden="false" customHeight="false" outlineLevel="0" collapsed="false">
      <c r="A428" s="159" t="n">
        <v>417</v>
      </c>
      <c r="B428" s="160" t="n">
        <f aca="false">M428</f>
        <v>0</v>
      </c>
      <c r="C428" s="161" t="n">
        <f aca="false">O428</f>
        <v>0</v>
      </c>
      <c r="D428" s="162" t="n">
        <f aca="false">P428</f>
        <v>0</v>
      </c>
      <c r="E428" s="163" t="n">
        <f aca="false">ROUND(Q428,2)</f>
        <v>0</v>
      </c>
      <c r="F428" s="163" t="n">
        <f aca="false">TRUNC((1+(IF(OR(H428=0,H428=""),'BDI REF.'!$K$5,CHOOSE(H428,'BDI REF.'!$K$5,'BDI REF.'!$K$6,'BDI REF.'!$K$7))))*R428,2)</f>
        <v>0</v>
      </c>
      <c r="G428" s="163" t="n">
        <f aca="false">IF(E428&lt;&gt;0,ROUND(E428*F428,2),IF(AD428=0,(SUMIF($V$12:$V$1011,B428,$AD$12:$AD$1011)),AD428))</f>
        <v>0</v>
      </c>
      <c r="H428" s="164"/>
      <c r="I428" s="165"/>
      <c r="J428" s="166" t="str">
        <f aca="false">IF(N428&lt;&gt;0,N428,"")</f>
        <v/>
      </c>
      <c r="K428" s="167"/>
      <c r="L428" s="168" t="str">
        <f aca="false">IF(B428&gt;0,"ok","ocultar")</f>
        <v>ocultar</v>
      </c>
      <c r="M428" s="182"/>
      <c r="N428" s="184"/>
      <c r="O428" s="177"/>
      <c r="P428" s="178"/>
      <c r="Q428" s="173"/>
      <c r="R428" s="179"/>
      <c r="S428" s="156"/>
      <c r="U428" s="88"/>
      <c r="V428" s="157" t="n">
        <f aca="false">IF(B428=0,V427,IF(ISNONTEXT(B428)=TRUE(),INT(B428),INT(LEFT(B428,FIND(".",B428)-1))))</f>
        <v>3</v>
      </c>
      <c r="W428" s="157" t="str">
        <f aca="false">IF(W429=1,1,IF(B428&lt;&gt;0,1,IF(C428&lt;&gt;0,1,IF(D428&lt;&gt;0,1,IF(E428&lt;&gt;0,1,"")))))</f>
        <v/>
      </c>
      <c r="X428" s="157" t="str">
        <f aca="false">IF(V428=0," ",IF(V428&lt;&gt;V427,V428," "))</f>
        <v> </v>
      </c>
      <c r="Y428" s="88"/>
      <c r="Z428" s="75" t="n">
        <f aca="false">IF(V428&lt;&gt;X428,(IF(I428="",G428*INFORMAÇÕES!$U$113,IF(I428="R",G428,0))),0)</f>
        <v>0</v>
      </c>
      <c r="AA428" s="75" t="n">
        <f aca="false">IF(V428&lt;&gt;X428,(IF(I428="",G428*INFORMAÇÕES!$U$114,IF(I428="C",G428,0))),0)</f>
        <v>0</v>
      </c>
      <c r="AB428" s="75" t="n">
        <f aca="false">IF(V428&lt;&gt;X428,(IF(I428="",G428*INFORMAÇÕES!$U$115,IF(I428="CF",G428,0))),0)</f>
        <v>0</v>
      </c>
      <c r="AC428" s="75" t="n">
        <f aca="false">IF(V428&lt;&gt;X428,(IF(I428="",G428*INFORMAÇÕES!$U$116,IF(I428="O",G428,0))),0)</f>
        <v>0</v>
      </c>
      <c r="AD428" s="75" t="n">
        <f aca="false">IF(E428&lt;&gt;0,G428,0)</f>
        <v>0</v>
      </c>
    </row>
    <row r="429" s="174" customFormat="true" ht="14.25" hidden="false" customHeight="false" outlineLevel="0" collapsed="false">
      <c r="A429" s="159" t="n">
        <v>418</v>
      </c>
      <c r="B429" s="160" t="n">
        <f aca="false">M429</f>
        <v>0</v>
      </c>
      <c r="C429" s="161" t="n">
        <f aca="false">O429</f>
        <v>0</v>
      </c>
      <c r="D429" s="162" t="n">
        <f aca="false">P429</f>
        <v>0</v>
      </c>
      <c r="E429" s="163" t="n">
        <f aca="false">ROUND(Q429,2)</f>
        <v>0</v>
      </c>
      <c r="F429" s="163" t="n">
        <f aca="false">TRUNC((1+(IF(OR(H429=0,H429=""),'BDI REF.'!$K$5,CHOOSE(H429,'BDI REF.'!$K$5,'BDI REF.'!$K$6,'BDI REF.'!$K$7))))*R429,2)</f>
        <v>0</v>
      </c>
      <c r="G429" s="163" t="n">
        <f aca="false">IF(E429&lt;&gt;0,ROUND(E429*F429,2),IF(AD429=0,(SUMIF($V$12:$V$1011,B429,$AD$12:$AD$1011)),AD429))</f>
        <v>0</v>
      </c>
      <c r="H429" s="164"/>
      <c r="I429" s="165"/>
      <c r="J429" s="166" t="str">
        <f aca="false">IF(N429&lt;&gt;0,N429,"")</f>
        <v/>
      </c>
      <c r="K429" s="167"/>
      <c r="L429" s="168" t="str">
        <f aca="false">IF(B429&gt;0,"ok","ocultar")</f>
        <v>ocultar</v>
      </c>
      <c r="M429" s="182"/>
      <c r="N429" s="184"/>
      <c r="O429" s="177"/>
      <c r="P429" s="178"/>
      <c r="Q429" s="173"/>
      <c r="R429" s="179"/>
      <c r="S429" s="156"/>
      <c r="U429" s="88"/>
      <c r="V429" s="157" t="n">
        <f aca="false">IF(B429=0,V428,IF(ISNONTEXT(B429)=TRUE(),INT(B429),INT(LEFT(B429,FIND(".",B429)-1))))</f>
        <v>3</v>
      </c>
      <c r="W429" s="157" t="str">
        <f aca="false">IF(W430=1,1,IF(B429&lt;&gt;0,1,IF(C429&lt;&gt;0,1,IF(D429&lt;&gt;0,1,IF(E429&lt;&gt;0,1,"")))))</f>
        <v/>
      </c>
      <c r="X429" s="157" t="str">
        <f aca="false">IF(V429=0," ",IF(V429&lt;&gt;V428,V429," "))</f>
        <v> </v>
      </c>
      <c r="Y429" s="88"/>
      <c r="Z429" s="75" t="n">
        <f aca="false">IF(V429&lt;&gt;X429,(IF(I429="",G429*INFORMAÇÕES!$U$113,IF(I429="R",G429,0))),0)</f>
        <v>0</v>
      </c>
      <c r="AA429" s="75" t="n">
        <f aca="false">IF(V429&lt;&gt;X429,(IF(I429="",G429*INFORMAÇÕES!$U$114,IF(I429="C",G429,0))),0)</f>
        <v>0</v>
      </c>
      <c r="AB429" s="75" t="n">
        <f aca="false">IF(V429&lt;&gt;X429,(IF(I429="",G429*INFORMAÇÕES!$U$115,IF(I429="CF",G429,0))),0)</f>
        <v>0</v>
      </c>
      <c r="AC429" s="75" t="n">
        <f aca="false">IF(V429&lt;&gt;X429,(IF(I429="",G429*INFORMAÇÕES!$U$116,IF(I429="O",G429,0))),0)</f>
        <v>0</v>
      </c>
      <c r="AD429" s="75" t="n">
        <f aca="false">IF(E429&lt;&gt;0,G429,0)</f>
        <v>0</v>
      </c>
    </row>
    <row r="430" s="174" customFormat="true" ht="14.25" hidden="false" customHeight="false" outlineLevel="0" collapsed="false">
      <c r="A430" s="159" t="n">
        <v>419</v>
      </c>
      <c r="B430" s="160" t="n">
        <f aca="false">M430</f>
        <v>0</v>
      </c>
      <c r="C430" s="161" t="n">
        <f aca="false">O430</f>
        <v>0</v>
      </c>
      <c r="D430" s="162" t="n">
        <f aca="false">P430</f>
        <v>0</v>
      </c>
      <c r="E430" s="163" t="n">
        <f aca="false">ROUND(Q430,2)</f>
        <v>0</v>
      </c>
      <c r="F430" s="163" t="n">
        <f aca="false">TRUNC((1+(IF(OR(H430=0,H430=""),'BDI REF.'!$K$5,CHOOSE(H430,'BDI REF.'!$K$5,'BDI REF.'!$K$6,'BDI REF.'!$K$7))))*R430,2)</f>
        <v>0</v>
      </c>
      <c r="G430" s="163" t="n">
        <f aca="false">IF(E430&lt;&gt;0,ROUND(E430*F430,2),IF(AD430=0,(SUMIF($V$12:$V$1011,B430,$AD$12:$AD$1011)),AD430))</f>
        <v>0</v>
      </c>
      <c r="H430" s="164"/>
      <c r="I430" s="165"/>
      <c r="J430" s="166" t="str">
        <f aca="false">IF(N430&lt;&gt;0,N430,"")</f>
        <v/>
      </c>
      <c r="K430" s="167"/>
      <c r="L430" s="168" t="str">
        <f aca="false">IF(B430&gt;0,"ok","ocultar")</f>
        <v>ocultar</v>
      </c>
      <c r="M430" s="182"/>
      <c r="N430" s="184"/>
      <c r="O430" s="177"/>
      <c r="P430" s="178"/>
      <c r="Q430" s="173"/>
      <c r="R430" s="179"/>
      <c r="S430" s="156"/>
      <c r="U430" s="88"/>
      <c r="V430" s="157" t="n">
        <f aca="false">IF(B430=0,V429,IF(ISNONTEXT(B430)=TRUE(),INT(B430),INT(LEFT(B430,FIND(".",B430)-1))))</f>
        <v>3</v>
      </c>
      <c r="W430" s="157" t="str">
        <f aca="false">IF(W431=1,1,IF(B430&lt;&gt;0,1,IF(C430&lt;&gt;0,1,IF(D430&lt;&gt;0,1,IF(E430&lt;&gt;0,1,"")))))</f>
        <v/>
      </c>
      <c r="X430" s="157" t="str">
        <f aca="false">IF(V430=0," ",IF(V430&lt;&gt;V429,V430," "))</f>
        <v> </v>
      </c>
      <c r="Y430" s="88"/>
      <c r="Z430" s="75" t="n">
        <f aca="false">IF(V430&lt;&gt;X430,(IF(I430="",G430*INFORMAÇÕES!$U$113,IF(I430="R",G430,0))),0)</f>
        <v>0</v>
      </c>
      <c r="AA430" s="75" t="n">
        <f aca="false">IF(V430&lt;&gt;X430,(IF(I430="",G430*INFORMAÇÕES!$U$114,IF(I430="C",G430,0))),0)</f>
        <v>0</v>
      </c>
      <c r="AB430" s="75" t="n">
        <f aca="false">IF(V430&lt;&gt;X430,(IF(I430="",G430*INFORMAÇÕES!$U$115,IF(I430="CF",G430,0))),0)</f>
        <v>0</v>
      </c>
      <c r="AC430" s="75" t="n">
        <f aca="false">IF(V430&lt;&gt;X430,(IF(I430="",G430*INFORMAÇÕES!$U$116,IF(I430="O",G430,0))),0)</f>
        <v>0</v>
      </c>
      <c r="AD430" s="75" t="n">
        <f aca="false">IF(E430&lt;&gt;0,G430,0)</f>
        <v>0</v>
      </c>
    </row>
    <row r="431" s="174" customFormat="true" ht="14.25" hidden="false" customHeight="false" outlineLevel="0" collapsed="false">
      <c r="A431" s="159" t="n">
        <v>420</v>
      </c>
      <c r="B431" s="160" t="n">
        <f aca="false">M431</f>
        <v>0</v>
      </c>
      <c r="C431" s="161" t="n">
        <f aca="false">O431</f>
        <v>0</v>
      </c>
      <c r="D431" s="162" t="n">
        <f aca="false">P431</f>
        <v>0</v>
      </c>
      <c r="E431" s="163" t="n">
        <f aca="false">ROUND(Q431,2)</f>
        <v>0</v>
      </c>
      <c r="F431" s="163" t="n">
        <f aca="false">TRUNC((1+(IF(OR(H431=0,H431=""),'BDI REF.'!$K$5,CHOOSE(H431,'BDI REF.'!$K$5,'BDI REF.'!$K$6,'BDI REF.'!$K$7))))*R431,2)</f>
        <v>0</v>
      </c>
      <c r="G431" s="163" t="n">
        <f aca="false">IF(E431&lt;&gt;0,ROUND(E431*F431,2),IF(AD431=0,(SUMIF($V$12:$V$1011,B431,$AD$12:$AD$1011)),AD431))</f>
        <v>0</v>
      </c>
      <c r="H431" s="164"/>
      <c r="I431" s="165"/>
      <c r="J431" s="166" t="str">
        <f aca="false">IF(N431&lt;&gt;0,N431,"")</f>
        <v/>
      </c>
      <c r="K431" s="167"/>
      <c r="L431" s="168" t="str">
        <f aca="false">IF(B431&gt;0,"ok","ocultar")</f>
        <v>ocultar</v>
      </c>
      <c r="M431" s="182"/>
      <c r="N431" s="184"/>
      <c r="O431" s="177"/>
      <c r="P431" s="178"/>
      <c r="Q431" s="173"/>
      <c r="R431" s="179"/>
      <c r="S431" s="156"/>
      <c r="U431" s="88"/>
      <c r="V431" s="157" t="n">
        <f aca="false">IF(B431=0,V430,IF(ISNONTEXT(B431)=TRUE(),INT(B431),INT(LEFT(B431,FIND(".",B431)-1))))</f>
        <v>3</v>
      </c>
      <c r="W431" s="157" t="str">
        <f aca="false">IF(W432=1,1,IF(B431&lt;&gt;0,1,IF(C431&lt;&gt;0,1,IF(D431&lt;&gt;0,1,IF(E431&lt;&gt;0,1,"")))))</f>
        <v/>
      </c>
      <c r="X431" s="157" t="str">
        <f aca="false">IF(V431=0," ",IF(V431&lt;&gt;V430,V431," "))</f>
        <v> </v>
      </c>
      <c r="Y431" s="88"/>
      <c r="Z431" s="75" t="n">
        <f aca="false">IF(V431&lt;&gt;X431,(IF(I431="",G431*INFORMAÇÕES!$U$113,IF(I431="R",G431,0))),0)</f>
        <v>0</v>
      </c>
      <c r="AA431" s="75" t="n">
        <f aca="false">IF(V431&lt;&gt;X431,(IF(I431="",G431*INFORMAÇÕES!$U$114,IF(I431="C",G431,0))),0)</f>
        <v>0</v>
      </c>
      <c r="AB431" s="75" t="n">
        <f aca="false">IF(V431&lt;&gt;X431,(IF(I431="",G431*INFORMAÇÕES!$U$115,IF(I431="CF",G431,0))),0)</f>
        <v>0</v>
      </c>
      <c r="AC431" s="75" t="n">
        <f aca="false">IF(V431&lt;&gt;X431,(IF(I431="",G431*INFORMAÇÕES!$U$116,IF(I431="O",G431,0))),0)</f>
        <v>0</v>
      </c>
      <c r="AD431" s="75" t="n">
        <f aca="false">IF(E431&lt;&gt;0,G431,0)</f>
        <v>0</v>
      </c>
    </row>
    <row r="432" s="174" customFormat="true" ht="14.25" hidden="false" customHeight="false" outlineLevel="0" collapsed="false">
      <c r="A432" s="159" t="n">
        <v>421</v>
      </c>
      <c r="B432" s="160" t="n">
        <f aca="false">M432</f>
        <v>0</v>
      </c>
      <c r="C432" s="161" t="n">
        <f aca="false">O432</f>
        <v>0</v>
      </c>
      <c r="D432" s="162" t="n">
        <f aca="false">P432</f>
        <v>0</v>
      </c>
      <c r="E432" s="163" t="n">
        <f aca="false">ROUND(Q432,2)</f>
        <v>0</v>
      </c>
      <c r="F432" s="163" t="n">
        <f aca="false">TRUNC((1+(IF(OR(H432=0,H432=""),'BDI REF.'!$K$5,CHOOSE(H432,'BDI REF.'!$K$5,'BDI REF.'!$K$6,'BDI REF.'!$K$7))))*R432,2)</f>
        <v>0</v>
      </c>
      <c r="G432" s="163" t="n">
        <f aca="false">IF(E432&lt;&gt;0,ROUND(E432*F432,2),IF(AD432=0,(SUMIF($V$12:$V$1011,B432,$AD$12:$AD$1011)),AD432))</f>
        <v>0</v>
      </c>
      <c r="H432" s="164"/>
      <c r="I432" s="165"/>
      <c r="J432" s="166" t="str">
        <f aca="false">IF(N432&lt;&gt;0,N432,"")</f>
        <v/>
      </c>
      <c r="K432" s="167"/>
      <c r="L432" s="168" t="str">
        <f aca="false">IF(B432&gt;0,"ok","ocultar")</f>
        <v>ocultar</v>
      </c>
      <c r="M432" s="182"/>
      <c r="N432" s="184"/>
      <c r="O432" s="177"/>
      <c r="P432" s="178"/>
      <c r="Q432" s="173"/>
      <c r="R432" s="179"/>
      <c r="S432" s="156"/>
      <c r="U432" s="88"/>
      <c r="V432" s="157" t="n">
        <f aca="false">IF(B432=0,V431,IF(ISNONTEXT(B432)=TRUE(),INT(B432),INT(LEFT(B432,FIND(".",B432)-1))))</f>
        <v>3</v>
      </c>
      <c r="W432" s="157" t="str">
        <f aca="false">IF(W433=1,1,IF(B432&lt;&gt;0,1,IF(C432&lt;&gt;0,1,IF(D432&lt;&gt;0,1,IF(E432&lt;&gt;0,1,"")))))</f>
        <v/>
      </c>
      <c r="X432" s="157" t="str">
        <f aca="false">IF(V432=0," ",IF(V432&lt;&gt;V431,V432," "))</f>
        <v> </v>
      </c>
      <c r="Y432" s="88"/>
      <c r="Z432" s="75" t="n">
        <f aca="false">IF(V432&lt;&gt;X432,(IF(I432="",G432*INFORMAÇÕES!$U$113,IF(I432="R",G432,0))),0)</f>
        <v>0</v>
      </c>
      <c r="AA432" s="75" t="n">
        <f aca="false">IF(V432&lt;&gt;X432,(IF(I432="",G432*INFORMAÇÕES!$U$114,IF(I432="C",G432,0))),0)</f>
        <v>0</v>
      </c>
      <c r="AB432" s="75" t="n">
        <f aca="false">IF(V432&lt;&gt;X432,(IF(I432="",G432*INFORMAÇÕES!$U$115,IF(I432="CF",G432,0))),0)</f>
        <v>0</v>
      </c>
      <c r="AC432" s="75" t="n">
        <f aca="false">IF(V432&lt;&gt;X432,(IF(I432="",G432*INFORMAÇÕES!$U$116,IF(I432="O",G432,0))),0)</f>
        <v>0</v>
      </c>
      <c r="AD432" s="75" t="n">
        <f aca="false">IF(E432&lt;&gt;0,G432,0)</f>
        <v>0</v>
      </c>
    </row>
    <row r="433" s="174" customFormat="true" ht="14.25" hidden="false" customHeight="false" outlineLevel="0" collapsed="false">
      <c r="A433" s="159" t="n">
        <v>422</v>
      </c>
      <c r="B433" s="160" t="n">
        <f aca="false">M433</f>
        <v>0</v>
      </c>
      <c r="C433" s="161" t="n">
        <f aca="false">O433</f>
        <v>0</v>
      </c>
      <c r="D433" s="162" t="n">
        <f aca="false">P433</f>
        <v>0</v>
      </c>
      <c r="E433" s="163" t="n">
        <f aca="false">ROUND(Q433,2)</f>
        <v>0</v>
      </c>
      <c r="F433" s="163" t="n">
        <f aca="false">TRUNC((1+(IF(OR(H433=0,H433=""),'BDI REF.'!$K$5,CHOOSE(H433,'BDI REF.'!$K$5,'BDI REF.'!$K$6,'BDI REF.'!$K$7))))*R433,2)</f>
        <v>0</v>
      </c>
      <c r="G433" s="163" t="n">
        <f aca="false">IF(E433&lt;&gt;0,ROUND(E433*F433,2),IF(AD433=0,(SUMIF($V$12:$V$1011,B433,$AD$12:$AD$1011)),AD433))</f>
        <v>0</v>
      </c>
      <c r="H433" s="164"/>
      <c r="I433" s="165"/>
      <c r="J433" s="166" t="str">
        <f aca="false">IF(N433&lt;&gt;0,N433,"")</f>
        <v/>
      </c>
      <c r="K433" s="167"/>
      <c r="L433" s="168" t="str">
        <f aca="false">IF(B433&gt;0,"ok","ocultar")</f>
        <v>ocultar</v>
      </c>
      <c r="M433" s="182"/>
      <c r="N433" s="184"/>
      <c r="O433" s="177"/>
      <c r="P433" s="178"/>
      <c r="Q433" s="173"/>
      <c r="R433" s="179"/>
      <c r="S433" s="156"/>
      <c r="U433" s="88"/>
      <c r="V433" s="157" t="n">
        <f aca="false">IF(B433=0,V432,IF(ISNONTEXT(B433)=TRUE(),INT(B433),INT(LEFT(B433,FIND(".",B433)-1))))</f>
        <v>3</v>
      </c>
      <c r="W433" s="157" t="str">
        <f aca="false">IF(W434=1,1,IF(B433&lt;&gt;0,1,IF(C433&lt;&gt;0,1,IF(D433&lt;&gt;0,1,IF(E433&lt;&gt;0,1,"")))))</f>
        <v/>
      </c>
      <c r="X433" s="157" t="str">
        <f aca="false">IF(V433=0," ",IF(V433&lt;&gt;V432,V433," "))</f>
        <v> </v>
      </c>
      <c r="Y433" s="88"/>
      <c r="Z433" s="75" t="n">
        <f aca="false">IF(V433&lt;&gt;X433,(IF(I433="",G433*INFORMAÇÕES!$U$113,IF(I433="R",G433,0))),0)</f>
        <v>0</v>
      </c>
      <c r="AA433" s="75" t="n">
        <f aca="false">IF(V433&lt;&gt;X433,(IF(I433="",G433*INFORMAÇÕES!$U$114,IF(I433="C",G433,0))),0)</f>
        <v>0</v>
      </c>
      <c r="AB433" s="75" t="n">
        <f aca="false">IF(V433&lt;&gt;X433,(IF(I433="",G433*INFORMAÇÕES!$U$115,IF(I433="CF",G433,0))),0)</f>
        <v>0</v>
      </c>
      <c r="AC433" s="75" t="n">
        <f aca="false">IF(V433&lt;&gt;X433,(IF(I433="",G433*INFORMAÇÕES!$U$116,IF(I433="O",G433,0))),0)</f>
        <v>0</v>
      </c>
      <c r="AD433" s="75" t="n">
        <f aca="false">IF(E433&lt;&gt;0,G433,0)</f>
        <v>0</v>
      </c>
    </row>
    <row r="434" s="174" customFormat="true" ht="14.25" hidden="false" customHeight="false" outlineLevel="0" collapsed="false">
      <c r="A434" s="159" t="n">
        <v>423</v>
      </c>
      <c r="B434" s="160" t="n">
        <f aca="false">M434</f>
        <v>0</v>
      </c>
      <c r="C434" s="161" t="n">
        <f aca="false">O434</f>
        <v>0</v>
      </c>
      <c r="D434" s="162" t="n">
        <f aca="false">P434</f>
        <v>0</v>
      </c>
      <c r="E434" s="163" t="n">
        <f aca="false">ROUND(Q434,2)</f>
        <v>0</v>
      </c>
      <c r="F434" s="163" t="n">
        <f aca="false">TRUNC((1+(IF(OR(H434=0,H434=""),'BDI REF.'!$K$5,CHOOSE(H434,'BDI REF.'!$K$5,'BDI REF.'!$K$6,'BDI REF.'!$K$7))))*R434,2)</f>
        <v>0</v>
      </c>
      <c r="G434" s="163" t="n">
        <f aca="false">IF(E434&lt;&gt;0,ROUND(E434*F434,2),IF(AD434=0,(SUMIF($V$12:$V$1011,B434,$AD$12:$AD$1011)),AD434))</f>
        <v>0</v>
      </c>
      <c r="H434" s="164"/>
      <c r="I434" s="165"/>
      <c r="J434" s="166" t="str">
        <f aca="false">IF(N434&lt;&gt;0,N434,"")</f>
        <v/>
      </c>
      <c r="K434" s="167"/>
      <c r="L434" s="168" t="str">
        <f aca="false">IF(B434&gt;0,"ok","ocultar")</f>
        <v>ocultar</v>
      </c>
      <c r="M434" s="182"/>
      <c r="N434" s="184"/>
      <c r="O434" s="177"/>
      <c r="P434" s="178"/>
      <c r="Q434" s="173"/>
      <c r="R434" s="179"/>
      <c r="S434" s="156"/>
      <c r="U434" s="88"/>
      <c r="V434" s="157" t="n">
        <f aca="false">IF(B434=0,V433,IF(ISNONTEXT(B434)=TRUE(),INT(B434),INT(LEFT(B434,FIND(".",B434)-1))))</f>
        <v>3</v>
      </c>
      <c r="W434" s="157" t="str">
        <f aca="false">IF(W435=1,1,IF(B434&lt;&gt;0,1,IF(C434&lt;&gt;0,1,IF(D434&lt;&gt;0,1,IF(E434&lt;&gt;0,1,"")))))</f>
        <v/>
      </c>
      <c r="X434" s="157" t="str">
        <f aca="false">IF(V434=0," ",IF(V434&lt;&gt;V433,V434," "))</f>
        <v> </v>
      </c>
      <c r="Y434" s="88"/>
      <c r="Z434" s="75" t="n">
        <f aca="false">IF(V434&lt;&gt;X434,(IF(I434="",G434*INFORMAÇÕES!$U$113,IF(I434="R",G434,0))),0)</f>
        <v>0</v>
      </c>
      <c r="AA434" s="75" t="n">
        <f aca="false">IF(V434&lt;&gt;X434,(IF(I434="",G434*INFORMAÇÕES!$U$114,IF(I434="C",G434,0))),0)</f>
        <v>0</v>
      </c>
      <c r="AB434" s="75" t="n">
        <f aca="false">IF(V434&lt;&gt;X434,(IF(I434="",G434*INFORMAÇÕES!$U$115,IF(I434="CF",G434,0))),0)</f>
        <v>0</v>
      </c>
      <c r="AC434" s="75" t="n">
        <f aca="false">IF(V434&lt;&gt;X434,(IF(I434="",G434*INFORMAÇÕES!$U$116,IF(I434="O",G434,0))),0)</f>
        <v>0</v>
      </c>
      <c r="AD434" s="75" t="n">
        <f aca="false">IF(E434&lt;&gt;0,G434,0)</f>
        <v>0</v>
      </c>
    </row>
    <row r="435" s="174" customFormat="true" ht="14.25" hidden="false" customHeight="false" outlineLevel="0" collapsed="false">
      <c r="A435" s="159" t="n">
        <v>424</v>
      </c>
      <c r="B435" s="160" t="n">
        <f aca="false">M435</f>
        <v>0</v>
      </c>
      <c r="C435" s="161" t="n">
        <f aca="false">O435</f>
        <v>0</v>
      </c>
      <c r="D435" s="162" t="n">
        <f aca="false">P435</f>
        <v>0</v>
      </c>
      <c r="E435" s="163" t="n">
        <f aca="false">ROUND(Q435,2)</f>
        <v>0</v>
      </c>
      <c r="F435" s="163" t="n">
        <f aca="false">TRUNC((1+(IF(OR(H435=0,H435=""),'BDI REF.'!$K$5,CHOOSE(H435,'BDI REF.'!$K$5,'BDI REF.'!$K$6,'BDI REF.'!$K$7))))*R435,2)</f>
        <v>0</v>
      </c>
      <c r="G435" s="163" t="n">
        <f aca="false">IF(E435&lt;&gt;0,ROUND(E435*F435,2),IF(AD435=0,(SUMIF($V$12:$V$1011,B435,$AD$12:$AD$1011)),AD435))</f>
        <v>0</v>
      </c>
      <c r="H435" s="164"/>
      <c r="I435" s="165"/>
      <c r="J435" s="166" t="str">
        <f aca="false">IF(N435&lt;&gt;0,N435,"")</f>
        <v/>
      </c>
      <c r="K435" s="167"/>
      <c r="L435" s="168" t="str">
        <f aca="false">IF(B435&gt;0,"ok","ocultar")</f>
        <v>ocultar</v>
      </c>
      <c r="M435" s="182"/>
      <c r="N435" s="184"/>
      <c r="O435" s="177"/>
      <c r="P435" s="178"/>
      <c r="Q435" s="173"/>
      <c r="R435" s="179"/>
      <c r="S435" s="156"/>
      <c r="U435" s="88"/>
      <c r="V435" s="157" t="n">
        <f aca="false">IF(B435=0,V434,IF(ISNONTEXT(B435)=TRUE(),INT(B435),INT(LEFT(B435,FIND(".",B435)-1))))</f>
        <v>3</v>
      </c>
      <c r="W435" s="157" t="str">
        <f aca="false">IF(W436=1,1,IF(B435&lt;&gt;0,1,IF(C435&lt;&gt;0,1,IF(D435&lt;&gt;0,1,IF(E435&lt;&gt;0,1,"")))))</f>
        <v/>
      </c>
      <c r="X435" s="157" t="str">
        <f aca="false">IF(V435=0," ",IF(V435&lt;&gt;V434,V435," "))</f>
        <v> </v>
      </c>
      <c r="Y435" s="88"/>
      <c r="Z435" s="75" t="n">
        <f aca="false">IF(V435&lt;&gt;X435,(IF(I435="",G435*INFORMAÇÕES!$U$113,IF(I435="R",G435,0))),0)</f>
        <v>0</v>
      </c>
      <c r="AA435" s="75" t="n">
        <f aca="false">IF(V435&lt;&gt;X435,(IF(I435="",G435*INFORMAÇÕES!$U$114,IF(I435="C",G435,0))),0)</f>
        <v>0</v>
      </c>
      <c r="AB435" s="75" t="n">
        <f aca="false">IF(V435&lt;&gt;X435,(IF(I435="",G435*INFORMAÇÕES!$U$115,IF(I435="CF",G435,0))),0)</f>
        <v>0</v>
      </c>
      <c r="AC435" s="75" t="n">
        <f aca="false">IF(V435&lt;&gt;X435,(IF(I435="",G435*INFORMAÇÕES!$U$116,IF(I435="O",G435,0))),0)</f>
        <v>0</v>
      </c>
      <c r="AD435" s="75" t="n">
        <f aca="false">IF(E435&lt;&gt;0,G435,0)</f>
        <v>0</v>
      </c>
    </row>
    <row r="436" s="174" customFormat="true" ht="14.25" hidden="false" customHeight="false" outlineLevel="0" collapsed="false">
      <c r="A436" s="159" t="n">
        <v>425</v>
      </c>
      <c r="B436" s="160" t="n">
        <f aca="false">M436</f>
        <v>0</v>
      </c>
      <c r="C436" s="161" t="n">
        <f aca="false">O436</f>
        <v>0</v>
      </c>
      <c r="D436" s="162" t="n">
        <f aca="false">P436</f>
        <v>0</v>
      </c>
      <c r="E436" s="163" t="n">
        <f aca="false">ROUND(Q436,2)</f>
        <v>0</v>
      </c>
      <c r="F436" s="163" t="n">
        <f aca="false">TRUNC((1+(IF(OR(H436=0,H436=""),'BDI REF.'!$K$5,CHOOSE(H436,'BDI REF.'!$K$5,'BDI REF.'!$K$6,'BDI REF.'!$K$7))))*R436,2)</f>
        <v>0</v>
      </c>
      <c r="G436" s="163" t="n">
        <f aca="false">IF(E436&lt;&gt;0,ROUND(E436*F436,2),IF(AD436=0,(SUMIF($V$12:$V$1011,B436,$AD$12:$AD$1011)),AD436))</f>
        <v>0</v>
      </c>
      <c r="H436" s="164"/>
      <c r="I436" s="165"/>
      <c r="J436" s="166" t="str">
        <f aca="false">IF(N436&lt;&gt;0,N436,"")</f>
        <v/>
      </c>
      <c r="K436" s="167"/>
      <c r="L436" s="168" t="str">
        <f aca="false">IF(B436&gt;0,"ok","ocultar")</f>
        <v>ocultar</v>
      </c>
      <c r="M436" s="182"/>
      <c r="N436" s="184"/>
      <c r="O436" s="177"/>
      <c r="P436" s="178"/>
      <c r="Q436" s="173"/>
      <c r="R436" s="179"/>
      <c r="S436" s="156"/>
      <c r="U436" s="88"/>
      <c r="V436" s="157" t="n">
        <f aca="false">IF(B436=0,V435,IF(ISNONTEXT(B436)=TRUE(),INT(B436),INT(LEFT(B436,FIND(".",B436)-1))))</f>
        <v>3</v>
      </c>
      <c r="W436" s="157" t="str">
        <f aca="false">IF(W437=1,1,IF(B436&lt;&gt;0,1,IF(C436&lt;&gt;0,1,IF(D436&lt;&gt;0,1,IF(E436&lt;&gt;0,1,"")))))</f>
        <v/>
      </c>
      <c r="X436" s="157" t="str">
        <f aca="false">IF(V436=0," ",IF(V436&lt;&gt;V435,V436," "))</f>
        <v> </v>
      </c>
      <c r="Y436" s="88"/>
      <c r="Z436" s="75" t="n">
        <f aca="false">IF(V436&lt;&gt;X436,(IF(I436="",G436*INFORMAÇÕES!$U$113,IF(I436="R",G436,0))),0)</f>
        <v>0</v>
      </c>
      <c r="AA436" s="75" t="n">
        <f aca="false">IF(V436&lt;&gt;X436,(IF(I436="",G436*INFORMAÇÕES!$U$114,IF(I436="C",G436,0))),0)</f>
        <v>0</v>
      </c>
      <c r="AB436" s="75" t="n">
        <f aca="false">IF(V436&lt;&gt;X436,(IF(I436="",G436*INFORMAÇÕES!$U$115,IF(I436="CF",G436,0))),0)</f>
        <v>0</v>
      </c>
      <c r="AC436" s="75" t="n">
        <f aca="false">IF(V436&lt;&gt;X436,(IF(I436="",G436*INFORMAÇÕES!$U$116,IF(I436="O",G436,0))),0)</f>
        <v>0</v>
      </c>
      <c r="AD436" s="75" t="n">
        <f aca="false">IF(E436&lt;&gt;0,G436,0)</f>
        <v>0</v>
      </c>
    </row>
    <row r="437" s="174" customFormat="true" ht="14.25" hidden="false" customHeight="false" outlineLevel="0" collapsed="false">
      <c r="A437" s="159" t="n">
        <v>426</v>
      </c>
      <c r="B437" s="160" t="n">
        <f aca="false">M437</f>
        <v>0</v>
      </c>
      <c r="C437" s="161" t="n">
        <f aca="false">O437</f>
        <v>0</v>
      </c>
      <c r="D437" s="162" t="n">
        <f aca="false">P437</f>
        <v>0</v>
      </c>
      <c r="E437" s="163" t="n">
        <f aca="false">ROUND(Q437,2)</f>
        <v>0</v>
      </c>
      <c r="F437" s="163" t="n">
        <f aca="false">TRUNC((1+(IF(OR(H437=0,H437=""),'BDI REF.'!$K$5,CHOOSE(H437,'BDI REF.'!$K$5,'BDI REF.'!$K$6,'BDI REF.'!$K$7))))*R437,2)</f>
        <v>0</v>
      </c>
      <c r="G437" s="163" t="n">
        <f aca="false">IF(E437&lt;&gt;0,ROUND(E437*F437,2),IF(AD437=0,(SUMIF($V$12:$V$1011,B437,$AD$12:$AD$1011)),AD437))</f>
        <v>0</v>
      </c>
      <c r="H437" s="164"/>
      <c r="I437" s="165"/>
      <c r="J437" s="166" t="str">
        <f aca="false">IF(N437&lt;&gt;0,N437,"")</f>
        <v/>
      </c>
      <c r="K437" s="167"/>
      <c r="L437" s="168" t="str">
        <f aca="false">IF(B437&gt;0,"ok","ocultar")</f>
        <v>ocultar</v>
      </c>
      <c r="M437" s="182"/>
      <c r="N437" s="184"/>
      <c r="O437" s="177"/>
      <c r="P437" s="178"/>
      <c r="Q437" s="173"/>
      <c r="R437" s="179"/>
      <c r="S437" s="156"/>
      <c r="U437" s="88"/>
      <c r="V437" s="157" t="n">
        <f aca="false">IF(B437=0,V436,IF(ISNONTEXT(B437)=TRUE(),INT(B437),INT(LEFT(B437,FIND(".",B437)-1))))</f>
        <v>3</v>
      </c>
      <c r="W437" s="157" t="str">
        <f aca="false">IF(W438=1,1,IF(B437&lt;&gt;0,1,IF(C437&lt;&gt;0,1,IF(D437&lt;&gt;0,1,IF(E437&lt;&gt;0,1,"")))))</f>
        <v/>
      </c>
      <c r="X437" s="157" t="str">
        <f aca="false">IF(V437=0," ",IF(V437&lt;&gt;V436,V437," "))</f>
        <v> </v>
      </c>
      <c r="Y437" s="88"/>
      <c r="Z437" s="75" t="n">
        <f aca="false">IF(V437&lt;&gt;X437,(IF(I437="",G437*INFORMAÇÕES!$U$113,IF(I437="R",G437,0))),0)</f>
        <v>0</v>
      </c>
      <c r="AA437" s="75" t="n">
        <f aca="false">IF(V437&lt;&gt;X437,(IF(I437="",G437*INFORMAÇÕES!$U$114,IF(I437="C",G437,0))),0)</f>
        <v>0</v>
      </c>
      <c r="AB437" s="75" t="n">
        <f aca="false">IF(V437&lt;&gt;X437,(IF(I437="",G437*INFORMAÇÕES!$U$115,IF(I437="CF",G437,0))),0)</f>
        <v>0</v>
      </c>
      <c r="AC437" s="75" t="n">
        <f aca="false">IF(V437&lt;&gt;X437,(IF(I437="",G437*INFORMAÇÕES!$U$116,IF(I437="O",G437,0))),0)</f>
        <v>0</v>
      </c>
      <c r="AD437" s="75" t="n">
        <f aca="false">IF(E437&lt;&gt;0,G437,0)</f>
        <v>0</v>
      </c>
    </row>
    <row r="438" s="174" customFormat="true" ht="14.25" hidden="false" customHeight="false" outlineLevel="0" collapsed="false">
      <c r="A438" s="159" t="n">
        <v>427</v>
      </c>
      <c r="B438" s="160" t="n">
        <f aca="false">M438</f>
        <v>0</v>
      </c>
      <c r="C438" s="161" t="n">
        <f aca="false">O438</f>
        <v>0</v>
      </c>
      <c r="D438" s="162" t="n">
        <f aca="false">P438</f>
        <v>0</v>
      </c>
      <c r="E438" s="163" t="n">
        <f aca="false">ROUND(Q438,2)</f>
        <v>0</v>
      </c>
      <c r="F438" s="163" t="n">
        <f aca="false">TRUNC((1+(IF(OR(H438=0,H438=""),'BDI REF.'!$K$5,CHOOSE(H438,'BDI REF.'!$K$5,'BDI REF.'!$K$6,'BDI REF.'!$K$7))))*R438,2)</f>
        <v>0</v>
      </c>
      <c r="G438" s="163" t="n">
        <f aca="false">IF(E438&lt;&gt;0,ROUND(E438*F438,2),IF(AD438=0,(SUMIF($V$12:$V$1011,B438,$AD$12:$AD$1011)),AD438))</f>
        <v>0</v>
      </c>
      <c r="H438" s="164"/>
      <c r="I438" s="165"/>
      <c r="J438" s="166" t="str">
        <f aca="false">IF(N438&lt;&gt;0,N438,"")</f>
        <v/>
      </c>
      <c r="K438" s="167"/>
      <c r="L438" s="168" t="str">
        <f aca="false">IF(B438&gt;0,"ok","ocultar")</f>
        <v>ocultar</v>
      </c>
      <c r="M438" s="182"/>
      <c r="N438" s="184"/>
      <c r="O438" s="177"/>
      <c r="P438" s="178"/>
      <c r="Q438" s="173"/>
      <c r="R438" s="179"/>
      <c r="S438" s="156"/>
      <c r="U438" s="88"/>
      <c r="V438" s="157" t="n">
        <f aca="false">IF(B438=0,V437,IF(ISNONTEXT(B438)=TRUE(),INT(B438),INT(LEFT(B438,FIND(".",B438)-1))))</f>
        <v>3</v>
      </c>
      <c r="W438" s="157" t="str">
        <f aca="false">IF(W439=1,1,IF(B438&lt;&gt;0,1,IF(C438&lt;&gt;0,1,IF(D438&lt;&gt;0,1,IF(E438&lt;&gt;0,1,"")))))</f>
        <v/>
      </c>
      <c r="X438" s="157" t="str">
        <f aca="false">IF(V438=0," ",IF(V438&lt;&gt;V437,V438," "))</f>
        <v> </v>
      </c>
      <c r="Y438" s="88"/>
      <c r="Z438" s="75" t="n">
        <f aca="false">IF(V438&lt;&gt;X438,(IF(I438="",G438*INFORMAÇÕES!$U$113,IF(I438="R",G438,0))),0)</f>
        <v>0</v>
      </c>
      <c r="AA438" s="75" t="n">
        <f aca="false">IF(V438&lt;&gt;X438,(IF(I438="",G438*INFORMAÇÕES!$U$114,IF(I438="C",G438,0))),0)</f>
        <v>0</v>
      </c>
      <c r="AB438" s="75" t="n">
        <f aca="false">IF(V438&lt;&gt;X438,(IF(I438="",G438*INFORMAÇÕES!$U$115,IF(I438="CF",G438,0))),0)</f>
        <v>0</v>
      </c>
      <c r="AC438" s="75" t="n">
        <f aca="false">IF(V438&lt;&gt;X438,(IF(I438="",G438*INFORMAÇÕES!$U$116,IF(I438="O",G438,0))),0)</f>
        <v>0</v>
      </c>
      <c r="AD438" s="75" t="n">
        <f aca="false">IF(E438&lt;&gt;0,G438,0)</f>
        <v>0</v>
      </c>
    </row>
    <row r="439" s="174" customFormat="true" ht="14.25" hidden="false" customHeight="false" outlineLevel="0" collapsed="false">
      <c r="A439" s="159" t="n">
        <v>428</v>
      </c>
      <c r="B439" s="160" t="n">
        <f aca="false">M439</f>
        <v>0</v>
      </c>
      <c r="C439" s="161" t="n">
        <f aca="false">O439</f>
        <v>0</v>
      </c>
      <c r="D439" s="162" t="n">
        <f aca="false">P439</f>
        <v>0</v>
      </c>
      <c r="E439" s="163" t="n">
        <f aca="false">ROUND(Q439,2)</f>
        <v>0</v>
      </c>
      <c r="F439" s="163" t="n">
        <f aca="false">TRUNC((1+(IF(OR(H439=0,H439=""),'BDI REF.'!$K$5,CHOOSE(H439,'BDI REF.'!$K$5,'BDI REF.'!$K$6,'BDI REF.'!$K$7))))*R439,2)</f>
        <v>0</v>
      </c>
      <c r="G439" s="163" t="n">
        <f aca="false">IF(E439&lt;&gt;0,ROUND(E439*F439,2),IF(AD439=0,(SUMIF($V$12:$V$1011,B439,$AD$12:$AD$1011)),AD439))</f>
        <v>0</v>
      </c>
      <c r="H439" s="164"/>
      <c r="I439" s="165"/>
      <c r="J439" s="166" t="str">
        <f aca="false">IF(N439&lt;&gt;0,N439,"")</f>
        <v/>
      </c>
      <c r="K439" s="167"/>
      <c r="L439" s="168" t="str">
        <f aca="false">IF(B439&gt;0,"ok","ocultar")</f>
        <v>ocultar</v>
      </c>
      <c r="M439" s="182"/>
      <c r="N439" s="184"/>
      <c r="O439" s="177"/>
      <c r="P439" s="178"/>
      <c r="Q439" s="173"/>
      <c r="R439" s="179"/>
      <c r="S439" s="156"/>
      <c r="U439" s="88"/>
      <c r="V439" s="157" t="n">
        <f aca="false">IF(B439=0,V438,IF(ISNONTEXT(B439)=TRUE(),INT(B439),INT(LEFT(B439,FIND(".",B439)-1))))</f>
        <v>3</v>
      </c>
      <c r="W439" s="157" t="str">
        <f aca="false">IF(W440=1,1,IF(B439&lt;&gt;0,1,IF(C439&lt;&gt;0,1,IF(D439&lt;&gt;0,1,IF(E439&lt;&gt;0,1,"")))))</f>
        <v/>
      </c>
      <c r="X439" s="157" t="str">
        <f aca="false">IF(V439=0," ",IF(V439&lt;&gt;V438,V439," "))</f>
        <v> </v>
      </c>
      <c r="Y439" s="88"/>
      <c r="Z439" s="75" t="n">
        <f aca="false">IF(V439&lt;&gt;X439,(IF(I439="",G439*INFORMAÇÕES!$U$113,IF(I439="R",G439,0))),0)</f>
        <v>0</v>
      </c>
      <c r="AA439" s="75" t="n">
        <f aca="false">IF(V439&lt;&gt;X439,(IF(I439="",G439*INFORMAÇÕES!$U$114,IF(I439="C",G439,0))),0)</f>
        <v>0</v>
      </c>
      <c r="AB439" s="75" t="n">
        <f aca="false">IF(V439&lt;&gt;X439,(IF(I439="",G439*INFORMAÇÕES!$U$115,IF(I439="CF",G439,0))),0)</f>
        <v>0</v>
      </c>
      <c r="AC439" s="75" t="n">
        <f aca="false">IF(V439&lt;&gt;X439,(IF(I439="",G439*INFORMAÇÕES!$U$116,IF(I439="O",G439,0))),0)</f>
        <v>0</v>
      </c>
      <c r="AD439" s="75" t="n">
        <f aca="false">IF(E439&lt;&gt;0,G439,0)</f>
        <v>0</v>
      </c>
    </row>
    <row r="440" s="174" customFormat="true" ht="14.25" hidden="false" customHeight="false" outlineLevel="0" collapsed="false">
      <c r="A440" s="159" t="n">
        <v>429</v>
      </c>
      <c r="B440" s="160" t="n">
        <f aca="false">M440</f>
        <v>0</v>
      </c>
      <c r="C440" s="161" t="n">
        <f aca="false">O440</f>
        <v>0</v>
      </c>
      <c r="D440" s="162" t="n">
        <f aca="false">P440</f>
        <v>0</v>
      </c>
      <c r="E440" s="163" t="n">
        <f aca="false">ROUND(Q440,2)</f>
        <v>0</v>
      </c>
      <c r="F440" s="163" t="n">
        <f aca="false">TRUNC((1+(IF(OR(H440=0,H440=""),'BDI REF.'!$K$5,CHOOSE(H440,'BDI REF.'!$K$5,'BDI REF.'!$K$6,'BDI REF.'!$K$7))))*R440,2)</f>
        <v>0</v>
      </c>
      <c r="G440" s="163" t="n">
        <f aca="false">IF(E440&lt;&gt;0,ROUND(E440*F440,2),IF(AD440=0,(SUMIF($V$12:$V$1011,B440,$AD$12:$AD$1011)),AD440))</f>
        <v>0</v>
      </c>
      <c r="H440" s="164"/>
      <c r="I440" s="165"/>
      <c r="J440" s="166" t="str">
        <f aca="false">IF(N440&lt;&gt;0,N440,"")</f>
        <v/>
      </c>
      <c r="K440" s="167"/>
      <c r="L440" s="168" t="str">
        <f aca="false">IF(B440&gt;0,"ok","ocultar")</f>
        <v>ocultar</v>
      </c>
      <c r="M440" s="182"/>
      <c r="N440" s="184"/>
      <c r="O440" s="177"/>
      <c r="P440" s="178"/>
      <c r="Q440" s="173"/>
      <c r="R440" s="179"/>
      <c r="S440" s="156"/>
      <c r="U440" s="88"/>
      <c r="V440" s="157" t="n">
        <f aca="false">IF(B440=0,V439,IF(ISNONTEXT(B440)=TRUE(),INT(B440),INT(LEFT(B440,FIND(".",B440)-1))))</f>
        <v>3</v>
      </c>
      <c r="W440" s="157" t="str">
        <f aca="false">IF(W441=1,1,IF(B440&lt;&gt;0,1,IF(C440&lt;&gt;0,1,IF(D440&lt;&gt;0,1,IF(E440&lt;&gt;0,1,"")))))</f>
        <v/>
      </c>
      <c r="X440" s="157" t="str">
        <f aca="false">IF(V440=0," ",IF(V440&lt;&gt;V439,V440," "))</f>
        <v> </v>
      </c>
      <c r="Y440" s="88"/>
      <c r="Z440" s="75" t="n">
        <f aca="false">IF(V440&lt;&gt;X440,(IF(I440="",G440*INFORMAÇÕES!$U$113,IF(I440="R",G440,0))),0)</f>
        <v>0</v>
      </c>
      <c r="AA440" s="75" t="n">
        <f aca="false">IF(V440&lt;&gt;X440,(IF(I440="",G440*INFORMAÇÕES!$U$114,IF(I440="C",G440,0))),0)</f>
        <v>0</v>
      </c>
      <c r="AB440" s="75" t="n">
        <f aca="false">IF(V440&lt;&gt;X440,(IF(I440="",G440*INFORMAÇÕES!$U$115,IF(I440="CF",G440,0))),0)</f>
        <v>0</v>
      </c>
      <c r="AC440" s="75" t="n">
        <f aca="false">IF(V440&lt;&gt;X440,(IF(I440="",G440*INFORMAÇÕES!$U$116,IF(I440="O",G440,0))),0)</f>
        <v>0</v>
      </c>
      <c r="AD440" s="75" t="n">
        <f aca="false">IF(E440&lt;&gt;0,G440,0)</f>
        <v>0</v>
      </c>
    </row>
    <row r="441" s="174" customFormat="true" ht="14.25" hidden="false" customHeight="false" outlineLevel="0" collapsed="false">
      <c r="A441" s="159" t="n">
        <v>430</v>
      </c>
      <c r="B441" s="160" t="n">
        <f aca="false">M441</f>
        <v>0</v>
      </c>
      <c r="C441" s="161" t="n">
        <f aca="false">O441</f>
        <v>0</v>
      </c>
      <c r="D441" s="162" t="n">
        <f aca="false">P441</f>
        <v>0</v>
      </c>
      <c r="E441" s="163" t="n">
        <f aca="false">ROUND(Q441,2)</f>
        <v>0</v>
      </c>
      <c r="F441" s="163" t="n">
        <f aca="false">TRUNC((1+(IF(OR(H441=0,H441=""),'BDI REF.'!$K$5,CHOOSE(H441,'BDI REF.'!$K$5,'BDI REF.'!$K$6,'BDI REF.'!$K$7))))*R441,2)</f>
        <v>0</v>
      </c>
      <c r="G441" s="163" t="n">
        <f aca="false">IF(E441&lt;&gt;0,ROUND(E441*F441,2),IF(AD441=0,(SUMIF($V$12:$V$1011,B441,$AD$12:$AD$1011)),AD441))</f>
        <v>0</v>
      </c>
      <c r="H441" s="164"/>
      <c r="I441" s="165"/>
      <c r="J441" s="166" t="str">
        <f aca="false">IF(N441&lt;&gt;0,N441,"")</f>
        <v/>
      </c>
      <c r="K441" s="167"/>
      <c r="L441" s="168" t="str">
        <f aca="false">IF(B441&gt;0,"ok","ocultar")</f>
        <v>ocultar</v>
      </c>
      <c r="M441" s="182"/>
      <c r="N441" s="184"/>
      <c r="O441" s="177"/>
      <c r="P441" s="178"/>
      <c r="Q441" s="173"/>
      <c r="R441" s="179"/>
      <c r="S441" s="156"/>
      <c r="U441" s="88"/>
      <c r="V441" s="157" t="n">
        <f aca="false">IF(B441=0,V440,IF(ISNONTEXT(B441)=TRUE(),INT(B441),INT(LEFT(B441,FIND(".",B441)-1))))</f>
        <v>3</v>
      </c>
      <c r="W441" s="157" t="str">
        <f aca="false">IF(W442=1,1,IF(B441&lt;&gt;0,1,IF(C441&lt;&gt;0,1,IF(D441&lt;&gt;0,1,IF(E441&lt;&gt;0,1,"")))))</f>
        <v/>
      </c>
      <c r="X441" s="157" t="str">
        <f aca="false">IF(V441=0," ",IF(V441&lt;&gt;V440,V441," "))</f>
        <v> </v>
      </c>
      <c r="Y441" s="88"/>
      <c r="Z441" s="75" t="n">
        <f aca="false">IF(V441&lt;&gt;X441,(IF(I441="",G441*INFORMAÇÕES!$U$113,IF(I441="R",G441,0))),0)</f>
        <v>0</v>
      </c>
      <c r="AA441" s="75" t="n">
        <f aca="false">IF(V441&lt;&gt;X441,(IF(I441="",G441*INFORMAÇÕES!$U$114,IF(I441="C",G441,0))),0)</f>
        <v>0</v>
      </c>
      <c r="AB441" s="75" t="n">
        <f aca="false">IF(V441&lt;&gt;X441,(IF(I441="",G441*INFORMAÇÕES!$U$115,IF(I441="CF",G441,0))),0)</f>
        <v>0</v>
      </c>
      <c r="AC441" s="75" t="n">
        <f aca="false">IF(V441&lt;&gt;X441,(IF(I441="",G441*INFORMAÇÕES!$U$116,IF(I441="O",G441,0))),0)</f>
        <v>0</v>
      </c>
      <c r="AD441" s="75" t="n">
        <f aca="false">IF(E441&lt;&gt;0,G441,0)</f>
        <v>0</v>
      </c>
    </row>
    <row r="442" s="174" customFormat="true" ht="14.25" hidden="false" customHeight="false" outlineLevel="0" collapsed="false">
      <c r="A442" s="159" t="n">
        <v>431</v>
      </c>
      <c r="B442" s="160" t="n">
        <f aca="false">M442</f>
        <v>0</v>
      </c>
      <c r="C442" s="161" t="n">
        <f aca="false">O442</f>
        <v>0</v>
      </c>
      <c r="D442" s="162" t="n">
        <f aca="false">P442</f>
        <v>0</v>
      </c>
      <c r="E442" s="163" t="n">
        <f aca="false">ROUND(Q442,2)</f>
        <v>0</v>
      </c>
      <c r="F442" s="163" t="n">
        <f aca="false">TRUNC((1+(IF(OR(H442=0,H442=""),'BDI REF.'!$K$5,CHOOSE(H442,'BDI REF.'!$K$5,'BDI REF.'!$K$6,'BDI REF.'!$K$7))))*R442,2)</f>
        <v>0</v>
      </c>
      <c r="G442" s="163" t="n">
        <f aca="false">IF(E442&lt;&gt;0,ROUND(E442*F442,2),IF(AD442=0,(SUMIF($V$12:$V$1011,B442,$AD$12:$AD$1011)),AD442))</f>
        <v>0</v>
      </c>
      <c r="H442" s="164"/>
      <c r="I442" s="165"/>
      <c r="J442" s="166" t="str">
        <f aca="false">IF(N442&lt;&gt;0,N442,"")</f>
        <v/>
      </c>
      <c r="K442" s="167"/>
      <c r="L442" s="168" t="str">
        <f aca="false">IF(B442&gt;0,"ok","ocultar")</f>
        <v>ocultar</v>
      </c>
      <c r="M442" s="182"/>
      <c r="N442" s="184"/>
      <c r="O442" s="177"/>
      <c r="P442" s="178"/>
      <c r="Q442" s="173"/>
      <c r="R442" s="179"/>
      <c r="S442" s="156"/>
      <c r="U442" s="88"/>
      <c r="V442" s="157" t="n">
        <f aca="false">IF(B442=0,V441,IF(ISNONTEXT(B442)=TRUE(),INT(B442),INT(LEFT(B442,FIND(".",B442)-1))))</f>
        <v>3</v>
      </c>
      <c r="W442" s="157" t="str">
        <f aca="false">IF(W443=1,1,IF(B442&lt;&gt;0,1,IF(C442&lt;&gt;0,1,IF(D442&lt;&gt;0,1,IF(E442&lt;&gt;0,1,"")))))</f>
        <v/>
      </c>
      <c r="X442" s="157" t="str">
        <f aca="false">IF(V442=0," ",IF(V442&lt;&gt;V441,V442," "))</f>
        <v> </v>
      </c>
      <c r="Y442" s="88"/>
      <c r="Z442" s="75" t="n">
        <f aca="false">IF(V442&lt;&gt;X442,(IF(I442="",G442*INFORMAÇÕES!$U$113,IF(I442="R",G442,0))),0)</f>
        <v>0</v>
      </c>
      <c r="AA442" s="75" t="n">
        <f aca="false">IF(V442&lt;&gt;X442,(IF(I442="",G442*INFORMAÇÕES!$U$114,IF(I442="C",G442,0))),0)</f>
        <v>0</v>
      </c>
      <c r="AB442" s="75" t="n">
        <f aca="false">IF(V442&lt;&gt;X442,(IF(I442="",G442*INFORMAÇÕES!$U$115,IF(I442="CF",G442,0))),0)</f>
        <v>0</v>
      </c>
      <c r="AC442" s="75" t="n">
        <f aca="false">IF(V442&lt;&gt;X442,(IF(I442="",G442*INFORMAÇÕES!$U$116,IF(I442="O",G442,0))),0)</f>
        <v>0</v>
      </c>
      <c r="AD442" s="75" t="n">
        <f aca="false">IF(E442&lt;&gt;0,G442,0)</f>
        <v>0</v>
      </c>
    </row>
    <row r="443" s="174" customFormat="true" ht="14.25" hidden="false" customHeight="false" outlineLevel="0" collapsed="false">
      <c r="A443" s="159" t="n">
        <v>432</v>
      </c>
      <c r="B443" s="160" t="n">
        <f aca="false">M443</f>
        <v>0</v>
      </c>
      <c r="C443" s="161" t="n">
        <f aca="false">O443</f>
        <v>0</v>
      </c>
      <c r="D443" s="162" t="n">
        <f aca="false">P443</f>
        <v>0</v>
      </c>
      <c r="E443" s="163" t="n">
        <f aca="false">ROUND(Q443,2)</f>
        <v>0</v>
      </c>
      <c r="F443" s="163" t="n">
        <f aca="false">TRUNC((1+(IF(OR(H443=0,H443=""),'BDI REF.'!$K$5,CHOOSE(H443,'BDI REF.'!$K$5,'BDI REF.'!$K$6,'BDI REF.'!$K$7))))*R443,2)</f>
        <v>0</v>
      </c>
      <c r="G443" s="163" t="n">
        <f aca="false">IF(E443&lt;&gt;0,ROUND(E443*F443,2),IF(AD443=0,(SUMIF($V$12:$V$1011,B443,$AD$12:$AD$1011)),AD443))</f>
        <v>0</v>
      </c>
      <c r="H443" s="164"/>
      <c r="I443" s="165"/>
      <c r="J443" s="166" t="str">
        <f aca="false">IF(N443&lt;&gt;0,N443,"")</f>
        <v/>
      </c>
      <c r="K443" s="167"/>
      <c r="L443" s="168" t="str">
        <f aca="false">IF(B443&gt;0,"ok","ocultar")</f>
        <v>ocultar</v>
      </c>
      <c r="M443" s="182"/>
      <c r="N443" s="184"/>
      <c r="O443" s="177"/>
      <c r="P443" s="178"/>
      <c r="Q443" s="173"/>
      <c r="R443" s="179"/>
      <c r="S443" s="156"/>
      <c r="U443" s="88"/>
      <c r="V443" s="157" t="n">
        <f aca="false">IF(B443=0,V442,IF(ISNONTEXT(B443)=TRUE(),INT(B443),INT(LEFT(B443,FIND(".",B443)-1))))</f>
        <v>3</v>
      </c>
      <c r="W443" s="157" t="str">
        <f aca="false">IF(W444=1,1,IF(B443&lt;&gt;0,1,IF(C443&lt;&gt;0,1,IF(D443&lt;&gt;0,1,IF(E443&lt;&gt;0,1,"")))))</f>
        <v/>
      </c>
      <c r="X443" s="157" t="str">
        <f aca="false">IF(V443=0," ",IF(V443&lt;&gt;V442,V443," "))</f>
        <v> </v>
      </c>
      <c r="Y443" s="88"/>
      <c r="Z443" s="75" t="n">
        <f aca="false">IF(V443&lt;&gt;X443,(IF(I443="",G443*INFORMAÇÕES!$U$113,IF(I443="R",G443,0))),0)</f>
        <v>0</v>
      </c>
      <c r="AA443" s="75" t="n">
        <f aca="false">IF(V443&lt;&gt;X443,(IF(I443="",G443*INFORMAÇÕES!$U$114,IF(I443="C",G443,0))),0)</f>
        <v>0</v>
      </c>
      <c r="AB443" s="75" t="n">
        <f aca="false">IF(V443&lt;&gt;X443,(IF(I443="",G443*INFORMAÇÕES!$U$115,IF(I443="CF",G443,0))),0)</f>
        <v>0</v>
      </c>
      <c r="AC443" s="75" t="n">
        <f aca="false">IF(V443&lt;&gt;X443,(IF(I443="",G443*INFORMAÇÕES!$U$116,IF(I443="O",G443,0))),0)</f>
        <v>0</v>
      </c>
      <c r="AD443" s="75" t="n">
        <f aca="false">IF(E443&lt;&gt;0,G443,0)</f>
        <v>0</v>
      </c>
    </row>
    <row r="444" s="174" customFormat="true" ht="14.25" hidden="false" customHeight="false" outlineLevel="0" collapsed="false">
      <c r="A444" s="159" t="n">
        <v>433</v>
      </c>
      <c r="B444" s="160" t="n">
        <f aca="false">M444</f>
        <v>0</v>
      </c>
      <c r="C444" s="161" t="n">
        <f aca="false">O444</f>
        <v>0</v>
      </c>
      <c r="D444" s="162" t="n">
        <f aca="false">P444</f>
        <v>0</v>
      </c>
      <c r="E444" s="163" t="n">
        <f aca="false">ROUND(Q444,2)</f>
        <v>0</v>
      </c>
      <c r="F444" s="163" t="n">
        <f aca="false">TRUNC((1+(IF(OR(H444=0,H444=""),'BDI REF.'!$K$5,CHOOSE(H444,'BDI REF.'!$K$5,'BDI REF.'!$K$6,'BDI REF.'!$K$7))))*R444,2)</f>
        <v>0</v>
      </c>
      <c r="G444" s="163" t="n">
        <f aca="false">IF(E444&lt;&gt;0,ROUND(E444*F444,2),IF(AD444=0,(SUMIF($V$12:$V$1011,B444,$AD$12:$AD$1011)),AD444))</f>
        <v>0</v>
      </c>
      <c r="H444" s="164"/>
      <c r="I444" s="165"/>
      <c r="J444" s="166" t="str">
        <f aca="false">IF(N444&lt;&gt;0,N444,"")</f>
        <v/>
      </c>
      <c r="K444" s="167"/>
      <c r="L444" s="168" t="str">
        <f aca="false">IF(B444&gt;0,"ok","ocultar")</f>
        <v>ocultar</v>
      </c>
      <c r="M444" s="182"/>
      <c r="N444" s="184"/>
      <c r="O444" s="177"/>
      <c r="P444" s="178"/>
      <c r="Q444" s="173"/>
      <c r="R444" s="179"/>
      <c r="S444" s="156"/>
      <c r="U444" s="88"/>
      <c r="V444" s="157" t="n">
        <f aca="false">IF(B444=0,V443,IF(ISNONTEXT(B444)=TRUE(),INT(B444),INT(LEFT(B444,FIND(".",B444)-1))))</f>
        <v>3</v>
      </c>
      <c r="W444" s="157" t="str">
        <f aca="false">IF(W445=1,1,IF(B444&lt;&gt;0,1,IF(C444&lt;&gt;0,1,IF(D444&lt;&gt;0,1,IF(E444&lt;&gt;0,1,"")))))</f>
        <v/>
      </c>
      <c r="X444" s="157" t="str">
        <f aca="false">IF(V444=0," ",IF(V444&lt;&gt;V443,V444," "))</f>
        <v> </v>
      </c>
      <c r="Y444" s="88"/>
      <c r="Z444" s="75" t="n">
        <f aca="false">IF(V444&lt;&gt;X444,(IF(I444="",G444*INFORMAÇÕES!$U$113,IF(I444="R",G444,0))),0)</f>
        <v>0</v>
      </c>
      <c r="AA444" s="75" t="n">
        <f aca="false">IF(V444&lt;&gt;X444,(IF(I444="",G444*INFORMAÇÕES!$U$114,IF(I444="C",G444,0))),0)</f>
        <v>0</v>
      </c>
      <c r="AB444" s="75" t="n">
        <f aca="false">IF(V444&lt;&gt;X444,(IF(I444="",G444*INFORMAÇÕES!$U$115,IF(I444="CF",G444,0))),0)</f>
        <v>0</v>
      </c>
      <c r="AC444" s="75" t="n">
        <f aca="false">IF(V444&lt;&gt;X444,(IF(I444="",G444*INFORMAÇÕES!$U$116,IF(I444="O",G444,0))),0)</f>
        <v>0</v>
      </c>
      <c r="AD444" s="75" t="n">
        <f aca="false">IF(E444&lt;&gt;0,G444,0)</f>
        <v>0</v>
      </c>
    </row>
    <row r="445" s="174" customFormat="true" ht="14.25" hidden="false" customHeight="false" outlineLevel="0" collapsed="false">
      <c r="A445" s="159" t="n">
        <v>434</v>
      </c>
      <c r="B445" s="160" t="n">
        <f aca="false">M445</f>
        <v>0</v>
      </c>
      <c r="C445" s="161" t="n">
        <f aca="false">O445</f>
        <v>0</v>
      </c>
      <c r="D445" s="162" t="n">
        <f aca="false">P445</f>
        <v>0</v>
      </c>
      <c r="E445" s="163" t="n">
        <f aca="false">ROUND(Q445,2)</f>
        <v>0</v>
      </c>
      <c r="F445" s="163" t="n">
        <f aca="false">TRUNC((1+(IF(OR(H445=0,H445=""),'BDI REF.'!$K$5,CHOOSE(H445,'BDI REF.'!$K$5,'BDI REF.'!$K$6,'BDI REF.'!$K$7))))*R445,2)</f>
        <v>0</v>
      </c>
      <c r="G445" s="163" t="n">
        <f aca="false">IF(E445&lt;&gt;0,ROUND(E445*F445,2),IF(AD445=0,(SUMIF($V$12:$V$1011,B445,$AD$12:$AD$1011)),AD445))</f>
        <v>0</v>
      </c>
      <c r="H445" s="164"/>
      <c r="I445" s="165"/>
      <c r="J445" s="166" t="str">
        <f aca="false">IF(N445&lt;&gt;0,N445,"")</f>
        <v/>
      </c>
      <c r="K445" s="167"/>
      <c r="L445" s="168" t="str">
        <f aca="false">IF(B445&gt;0,"ok","ocultar")</f>
        <v>ocultar</v>
      </c>
      <c r="M445" s="182"/>
      <c r="N445" s="184"/>
      <c r="O445" s="177"/>
      <c r="P445" s="178"/>
      <c r="Q445" s="173"/>
      <c r="R445" s="179"/>
      <c r="S445" s="156"/>
      <c r="U445" s="88"/>
      <c r="V445" s="157" t="n">
        <f aca="false">IF(B445=0,V444,IF(ISNONTEXT(B445)=TRUE(),INT(B445),INT(LEFT(B445,FIND(".",B445)-1))))</f>
        <v>3</v>
      </c>
      <c r="W445" s="157" t="str">
        <f aca="false">IF(W446=1,1,IF(B445&lt;&gt;0,1,IF(C445&lt;&gt;0,1,IF(D445&lt;&gt;0,1,IF(E445&lt;&gt;0,1,"")))))</f>
        <v/>
      </c>
      <c r="X445" s="157" t="str">
        <f aca="false">IF(V445=0," ",IF(V445&lt;&gt;V444,V445," "))</f>
        <v> </v>
      </c>
      <c r="Y445" s="88"/>
      <c r="Z445" s="75" t="n">
        <f aca="false">IF(V445&lt;&gt;X445,(IF(I445="",G445*INFORMAÇÕES!$U$113,IF(I445="R",G445,0))),0)</f>
        <v>0</v>
      </c>
      <c r="AA445" s="75" t="n">
        <f aca="false">IF(V445&lt;&gt;X445,(IF(I445="",G445*INFORMAÇÕES!$U$114,IF(I445="C",G445,0))),0)</f>
        <v>0</v>
      </c>
      <c r="AB445" s="75" t="n">
        <f aca="false">IF(V445&lt;&gt;X445,(IF(I445="",G445*INFORMAÇÕES!$U$115,IF(I445="CF",G445,0))),0)</f>
        <v>0</v>
      </c>
      <c r="AC445" s="75" t="n">
        <f aca="false">IF(V445&lt;&gt;X445,(IF(I445="",G445*INFORMAÇÕES!$U$116,IF(I445="O",G445,0))),0)</f>
        <v>0</v>
      </c>
      <c r="AD445" s="75" t="n">
        <f aca="false">IF(E445&lt;&gt;0,G445,0)</f>
        <v>0</v>
      </c>
    </row>
    <row r="446" s="174" customFormat="true" ht="14.25" hidden="false" customHeight="false" outlineLevel="0" collapsed="false">
      <c r="A446" s="159" t="n">
        <v>435</v>
      </c>
      <c r="B446" s="160" t="n">
        <f aca="false">M446</f>
        <v>0</v>
      </c>
      <c r="C446" s="161" t="n">
        <f aca="false">O446</f>
        <v>0</v>
      </c>
      <c r="D446" s="162" t="n">
        <f aca="false">P446</f>
        <v>0</v>
      </c>
      <c r="E446" s="163" t="n">
        <f aca="false">ROUND(Q446,2)</f>
        <v>0</v>
      </c>
      <c r="F446" s="163" t="n">
        <f aca="false">TRUNC((1+(IF(OR(H446=0,H446=""),'BDI REF.'!$K$5,CHOOSE(H446,'BDI REF.'!$K$5,'BDI REF.'!$K$6,'BDI REF.'!$K$7))))*R446,2)</f>
        <v>0</v>
      </c>
      <c r="G446" s="163" t="n">
        <f aca="false">IF(E446&lt;&gt;0,ROUND(E446*F446,2),IF(AD446=0,(SUMIF($V$12:$V$1011,B446,$AD$12:$AD$1011)),AD446))</f>
        <v>0</v>
      </c>
      <c r="H446" s="164"/>
      <c r="I446" s="165"/>
      <c r="J446" s="166" t="str">
        <f aca="false">IF(N446&lt;&gt;0,N446,"")</f>
        <v/>
      </c>
      <c r="K446" s="167"/>
      <c r="L446" s="168" t="str">
        <f aca="false">IF(B446&gt;0,"ok","ocultar")</f>
        <v>ocultar</v>
      </c>
      <c r="M446" s="182"/>
      <c r="N446" s="184"/>
      <c r="O446" s="177"/>
      <c r="P446" s="178"/>
      <c r="Q446" s="173"/>
      <c r="R446" s="179"/>
      <c r="S446" s="156"/>
      <c r="U446" s="88"/>
      <c r="V446" s="157" t="n">
        <f aca="false">IF(B446=0,V445,IF(ISNONTEXT(B446)=TRUE(),INT(B446),INT(LEFT(B446,FIND(".",B446)-1))))</f>
        <v>3</v>
      </c>
      <c r="W446" s="157" t="str">
        <f aca="false">IF(W447=1,1,IF(B446&lt;&gt;0,1,IF(C446&lt;&gt;0,1,IF(D446&lt;&gt;0,1,IF(E446&lt;&gt;0,1,"")))))</f>
        <v/>
      </c>
      <c r="X446" s="157" t="str">
        <f aca="false">IF(V446=0," ",IF(V446&lt;&gt;V445,V446," "))</f>
        <v> </v>
      </c>
      <c r="Y446" s="88"/>
      <c r="Z446" s="75" t="n">
        <f aca="false">IF(V446&lt;&gt;X446,(IF(I446="",G446*INFORMAÇÕES!$U$113,IF(I446="R",G446,0))),0)</f>
        <v>0</v>
      </c>
      <c r="AA446" s="75" t="n">
        <f aca="false">IF(V446&lt;&gt;X446,(IF(I446="",G446*INFORMAÇÕES!$U$114,IF(I446="C",G446,0))),0)</f>
        <v>0</v>
      </c>
      <c r="AB446" s="75" t="n">
        <f aca="false">IF(V446&lt;&gt;X446,(IF(I446="",G446*INFORMAÇÕES!$U$115,IF(I446="CF",G446,0))),0)</f>
        <v>0</v>
      </c>
      <c r="AC446" s="75" t="n">
        <f aca="false">IF(V446&lt;&gt;X446,(IF(I446="",G446*INFORMAÇÕES!$U$116,IF(I446="O",G446,0))),0)</f>
        <v>0</v>
      </c>
      <c r="AD446" s="75" t="n">
        <f aca="false">IF(E446&lt;&gt;0,G446,0)</f>
        <v>0</v>
      </c>
    </row>
    <row r="447" s="174" customFormat="true" ht="14.25" hidden="false" customHeight="false" outlineLevel="0" collapsed="false">
      <c r="A447" s="159" t="n">
        <v>436</v>
      </c>
      <c r="B447" s="160" t="n">
        <f aca="false">M447</f>
        <v>0</v>
      </c>
      <c r="C447" s="161" t="n">
        <f aca="false">O447</f>
        <v>0</v>
      </c>
      <c r="D447" s="162" t="n">
        <f aca="false">P447</f>
        <v>0</v>
      </c>
      <c r="E447" s="163" t="n">
        <f aca="false">ROUND(Q447,2)</f>
        <v>0</v>
      </c>
      <c r="F447" s="163" t="n">
        <f aca="false">TRUNC((1+(IF(OR(H447=0,H447=""),'BDI REF.'!$K$5,CHOOSE(H447,'BDI REF.'!$K$5,'BDI REF.'!$K$6,'BDI REF.'!$K$7))))*R447,2)</f>
        <v>0</v>
      </c>
      <c r="G447" s="163" t="n">
        <f aca="false">IF(E447&lt;&gt;0,ROUND(E447*F447,2),IF(AD447=0,(SUMIF($V$12:$V$1011,B447,$AD$12:$AD$1011)),AD447))</f>
        <v>0</v>
      </c>
      <c r="H447" s="164"/>
      <c r="I447" s="165"/>
      <c r="J447" s="166" t="str">
        <f aca="false">IF(N447&lt;&gt;0,N447,"")</f>
        <v/>
      </c>
      <c r="K447" s="167"/>
      <c r="L447" s="168" t="str">
        <f aca="false">IF(B447&gt;0,"ok","ocultar")</f>
        <v>ocultar</v>
      </c>
      <c r="M447" s="182"/>
      <c r="N447" s="184"/>
      <c r="O447" s="177"/>
      <c r="P447" s="178"/>
      <c r="Q447" s="173"/>
      <c r="R447" s="179"/>
      <c r="S447" s="156"/>
      <c r="U447" s="88"/>
      <c r="V447" s="157" t="n">
        <f aca="false">IF(B447=0,V446,IF(ISNONTEXT(B447)=TRUE(),INT(B447),INT(LEFT(B447,FIND(".",B447)-1))))</f>
        <v>3</v>
      </c>
      <c r="W447" s="157" t="str">
        <f aca="false">IF(W448=1,1,IF(B447&lt;&gt;0,1,IF(C447&lt;&gt;0,1,IF(D447&lt;&gt;0,1,IF(E447&lt;&gt;0,1,"")))))</f>
        <v/>
      </c>
      <c r="X447" s="157" t="str">
        <f aca="false">IF(V447=0," ",IF(V447&lt;&gt;V446,V447," "))</f>
        <v> </v>
      </c>
      <c r="Y447" s="88"/>
      <c r="Z447" s="75" t="n">
        <f aca="false">IF(V447&lt;&gt;X447,(IF(I447="",G447*INFORMAÇÕES!$U$113,IF(I447="R",G447,0))),0)</f>
        <v>0</v>
      </c>
      <c r="AA447" s="75" t="n">
        <f aca="false">IF(V447&lt;&gt;X447,(IF(I447="",G447*INFORMAÇÕES!$U$114,IF(I447="C",G447,0))),0)</f>
        <v>0</v>
      </c>
      <c r="AB447" s="75" t="n">
        <f aca="false">IF(V447&lt;&gt;X447,(IF(I447="",G447*INFORMAÇÕES!$U$115,IF(I447="CF",G447,0))),0)</f>
        <v>0</v>
      </c>
      <c r="AC447" s="75" t="n">
        <f aca="false">IF(V447&lt;&gt;X447,(IF(I447="",G447*INFORMAÇÕES!$U$116,IF(I447="O",G447,0))),0)</f>
        <v>0</v>
      </c>
      <c r="AD447" s="75" t="n">
        <f aca="false">IF(E447&lt;&gt;0,G447,0)</f>
        <v>0</v>
      </c>
    </row>
    <row r="448" s="174" customFormat="true" ht="14.25" hidden="false" customHeight="false" outlineLevel="0" collapsed="false">
      <c r="A448" s="159" t="n">
        <v>437</v>
      </c>
      <c r="B448" s="160" t="n">
        <f aca="false">M448</f>
        <v>0</v>
      </c>
      <c r="C448" s="161" t="n">
        <f aca="false">O448</f>
        <v>0</v>
      </c>
      <c r="D448" s="162" t="n">
        <f aca="false">P448</f>
        <v>0</v>
      </c>
      <c r="E448" s="163" t="n">
        <f aca="false">ROUND(Q448,2)</f>
        <v>0</v>
      </c>
      <c r="F448" s="163" t="n">
        <f aca="false">TRUNC((1+(IF(OR(H448=0,H448=""),'BDI REF.'!$K$5,CHOOSE(H448,'BDI REF.'!$K$5,'BDI REF.'!$K$6,'BDI REF.'!$K$7))))*R448,2)</f>
        <v>0</v>
      </c>
      <c r="G448" s="163" t="n">
        <f aca="false">IF(E448&lt;&gt;0,ROUND(E448*F448,2),IF(AD448=0,(SUMIF($V$12:$V$1011,B448,$AD$12:$AD$1011)),AD448))</f>
        <v>0</v>
      </c>
      <c r="H448" s="164"/>
      <c r="I448" s="165"/>
      <c r="J448" s="166" t="str">
        <f aca="false">IF(N448&lt;&gt;0,N448,"")</f>
        <v/>
      </c>
      <c r="K448" s="167"/>
      <c r="L448" s="168" t="str">
        <f aca="false">IF(B448&gt;0,"ok","ocultar")</f>
        <v>ocultar</v>
      </c>
      <c r="M448" s="182"/>
      <c r="N448" s="184"/>
      <c r="O448" s="177"/>
      <c r="P448" s="178"/>
      <c r="Q448" s="173"/>
      <c r="R448" s="179"/>
      <c r="S448" s="156"/>
      <c r="U448" s="88"/>
      <c r="V448" s="157" t="n">
        <f aca="false">IF(B448=0,V447,IF(ISNONTEXT(B448)=TRUE(),INT(B448),INT(LEFT(B448,FIND(".",B448)-1))))</f>
        <v>3</v>
      </c>
      <c r="W448" s="157" t="str">
        <f aca="false">IF(W449=1,1,IF(B448&lt;&gt;0,1,IF(C448&lt;&gt;0,1,IF(D448&lt;&gt;0,1,IF(E448&lt;&gt;0,1,"")))))</f>
        <v/>
      </c>
      <c r="X448" s="157" t="str">
        <f aca="false">IF(V448=0," ",IF(V448&lt;&gt;V447,V448," "))</f>
        <v> </v>
      </c>
      <c r="Y448" s="88"/>
      <c r="Z448" s="75" t="n">
        <f aca="false">IF(V448&lt;&gt;X448,(IF(I448="",G448*INFORMAÇÕES!$U$113,IF(I448="R",G448,0))),0)</f>
        <v>0</v>
      </c>
      <c r="AA448" s="75" t="n">
        <f aca="false">IF(V448&lt;&gt;X448,(IF(I448="",G448*INFORMAÇÕES!$U$114,IF(I448="C",G448,0))),0)</f>
        <v>0</v>
      </c>
      <c r="AB448" s="75" t="n">
        <f aca="false">IF(V448&lt;&gt;X448,(IF(I448="",G448*INFORMAÇÕES!$U$115,IF(I448="CF",G448,0))),0)</f>
        <v>0</v>
      </c>
      <c r="AC448" s="75" t="n">
        <f aca="false">IF(V448&lt;&gt;X448,(IF(I448="",G448*INFORMAÇÕES!$U$116,IF(I448="O",G448,0))),0)</f>
        <v>0</v>
      </c>
      <c r="AD448" s="75" t="n">
        <f aca="false">IF(E448&lt;&gt;0,G448,0)</f>
        <v>0</v>
      </c>
    </row>
    <row r="449" s="174" customFormat="true" ht="14.25" hidden="false" customHeight="false" outlineLevel="0" collapsed="false">
      <c r="A449" s="159" t="n">
        <v>438</v>
      </c>
      <c r="B449" s="160" t="n">
        <f aca="false">M449</f>
        <v>0</v>
      </c>
      <c r="C449" s="161" t="n">
        <f aca="false">O449</f>
        <v>0</v>
      </c>
      <c r="D449" s="162" t="n">
        <f aca="false">P449</f>
        <v>0</v>
      </c>
      <c r="E449" s="163" t="n">
        <f aca="false">ROUND(Q449,2)</f>
        <v>0</v>
      </c>
      <c r="F449" s="163" t="n">
        <f aca="false">TRUNC((1+(IF(OR(H449=0,H449=""),'BDI REF.'!$K$5,CHOOSE(H449,'BDI REF.'!$K$5,'BDI REF.'!$K$6,'BDI REF.'!$K$7))))*R449,2)</f>
        <v>0</v>
      </c>
      <c r="G449" s="163" t="n">
        <f aca="false">IF(E449&lt;&gt;0,ROUND(E449*F449,2),IF(AD449=0,(SUMIF($V$12:$V$1011,B449,$AD$12:$AD$1011)),AD449))</f>
        <v>0</v>
      </c>
      <c r="H449" s="164"/>
      <c r="I449" s="165"/>
      <c r="J449" s="166" t="str">
        <f aca="false">IF(N449&lt;&gt;0,N449,"")</f>
        <v/>
      </c>
      <c r="K449" s="167"/>
      <c r="L449" s="168" t="str">
        <f aca="false">IF(B449&gt;0,"ok","ocultar")</f>
        <v>ocultar</v>
      </c>
      <c r="M449" s="182"/>
      <c r="N449" s="184"/>
      <c r="O449" s="177"/>
      <c r="P449" s="178"/>
      <c r="Q449" s="173"/>
      <c r="R449" s="179"/>
      <c r="S449" s="156"/>
      <c r="U449" s="88"/>
      <c r="V449" s="157" t="n">
        <f aca="false">IF(B449=0,V448,IF(ISNONTEXT(B449)=TRUE(),INT(B449),INT(LEFT(B449,FIND(".",B449)-1))))</f>
        <v>3</v>
      </c>
      <c r="W449" s="157" t="str">
        <f aca="false">IF(W450=1,1,IF(B449&lt;&gt;0,1,IF(C449&lt;&gt;0,1,IF(D449&lt;&gt;0,1,IF(E449&lt;&gt;0,1,"")))))</f>
        <v/>
      </c>
      <c r="X449" s="157" t="str">
        <f aca="false">IF(V449=0," ",IF(V449&lt;&gt;V448,V449," "))</f>
        <v> </v>
      </c>
      <c r="Y449" s="88"/>
      <c r="Z449" s="75" t="n">
        <f aca="false">IF(V449&lt;&gt;X449,(IF(I449="",G449*INFORMAÇÕES!$U$113,IF(I449="R",G449,0))),0)</f>
        <v>0</v>
      </c>
      <c r="AA449" s="75" t="n">
        <f aca="false">IF(V449&lt;&gt;X449,(IF(I449="",G449*INFORMAÇÕES!$U$114,IF(I449="C",G449,0))),0)</f>
        <v>0</v>
      </c>
      <c r="AB449" s="75" t="n">
        <f aca="false">IF(V449&lt;&gt;X449,(IF(I449="",G449*INFORMAÇÕES!$U$115,IF(I449="CF",G449,0))),0)</f>
        <v>0</v>
      </c>
      <c r="AC449" s="75" t="n">
        <f aca="false">IF(V449&lt;&gt;X449,(IF(I449="",G449*INFORMAÇÕES!$U$116,IF(I449="O",G449,0))),0)</f>
        <v>0</v>
      </c>
      <c r="AD449" s="75" t="n">
        <f aca="false">IF(E449&lt;&gt;0,G449,0)</f>
        <v>0</v>
      </c>
    </row>
    <row r="450" s="174" customFormat="true" ht="14.25" hidden="false" customHeight="false" outlineLevel="0" collapsed="false">
      <c r="A450" s="159" t="n">
        <v>439</v>
      </c>
      <c r="B450" s="160" t="n">
        <f aca="false">M450</f>
        <v>0</v>
      </c>
      <c r="C450" s="161" t="n">
        <f aca="false">O450</f>
        <v>0</v>
      </c>
      <c r="D450" s="162" t="n">
        <f aca="false">P450</f>
        <v>0</v>
      </c>
      <c r="E450" s="163" t="n">
        <f aca="false">ROUND(Q450,2)</f>
        <v>0</v>
      </c>
      <c r="F450" s="163" t="n">
        <f aca="false">TRUNC((1+(IF(OR(H450=0,H450=""),'BDI REF.'!$K$5,CHOOSE(H450,'BDI REF.'!$K$5,'BDI REF.'!$K$6,'BDI REF.'!$K$7))))*R450,2)</f>
        <v>0</v>
      </c>
      <c r="G450" s="163" t="n">
        <f aca="false">IF(E450&lt;&gt;0,ROUND(E450*F450,2),IF(AD450=0,(SUMIF($V$12:$V$1011,B450,$AD$12:$AD$1011)),AD450))</f>
        <v>0</v>
      </c>
      <c r="H450" s="164"/>
      <c r="I450" s="165"/>
      <c r="J450" s="166" t="str">
        <f aca="false">IF(N450&lt;&gt;0,N450,"")</f>
        <v/>
      </c>
      <c r="K450" s="167"/>
      <c r="L450" s="168" t="str">
        <f aca="false">IF(B450&gt;0,"ok","ocultar")</f>
        <v>ocultar</v>
      </c>
      <c r="M450" s="182"/>
      <c r="N450" s="184"/>
      <c r="O450" s="177"/>
      <c r="P450" s="178"/>
      <c r="Q450" s="173"/>
      <c r="R450" s="179"/>
      <c r="S450" s="156"/>
      <c r="U450" s="88"/>
      <c r="V450" s="157" t="n">
        <f aca="false">IF(B450=0,V449,IF(ISNONTEXT(B450)=TRUE(),INT(B450),INT(LEFT(B450,FIND(".",B450)-1))))</f>
        <v>3</v>
      </c>
      <c r="W450" s="157" t="str">
        <f aca="false">IF(W451=1,1,IF(B450&lt;&gt;0,1,IF(C450&lt;&gt;0,1,IF(D450&lt;&gt;0,1,IF(E450&lt;&gt;0,1,"")))))</f>
        <v/>
      </c>
      <c r="X450" s="157" t="str">
        <f aca="false">IF(V450=0," ",IF(V450&lt;&gt;V449,V450," "))</f>
        <v> </v>
      </c>
      <c r="Y450" s="88"/>
      <c r="Z450" s="75" t="n">
        <f aca="false">IF(V450&lt;&gt;X450,(IF(I450="",G450*INFORMAÇÕES!$U$113,IF(I450="R",G450,0))),0)</f>
        <v>0</v>
      </c>
      <c r="AA450" s="75" t="n">
        <f aca="false">IF(V450&lt;&gt;X450,(IF(I450="",G450*INFORMAÇÕES!$U$114,IF(I450="C",G450,0))),0)</f>
        <v>0</v>
      </c>
      <c r="AB450" s="75" t="n">
        <f aca="false">IF(V450&lt;&gt;X450,(IF(I450="",G450*INFORMAÇÕES!$U$115,IF(I450="CF",G450,0))),0)</f>
        <v>0</v>
      </c>
      <c r="AC450" s="75" t="n">
        <f aca="false">IF(V450&lt;&gt;X450,(IF(I450="",G450*INFORMAÇÕES!$U$116,IF(I450="O",G450,0))),0)</f>
        <v>0</v>
      </c>
      <c r="AD450" s="75" t="n">
        <f aca="false">IF(E450&lt;&gt;0,G450,0)</f>
        <v>0</v>
      </c>
    </row>
    <row r="451" s="174" customFormat="true" ht="14.25" hidden="false" customHeight="false" outlineLevel="0" collapsed="false">
      <c r="A451" s="159" t="n">
        <v>440</v>
      </c>
      <c r="B451" s="160" t="n">
        <f aca="false">M451</f>
        <v>0</v>
      </c>
      <c r="C451" s="161" t="n">
        <f aca="false">O451</f>
        <v>0</v>
      </c>
      <c r="D451" s="162" t="n">
        <f aca="false">P451</f>
        <v>0</v>
      </c>
      <c r="E451" s="163" t="n">
        <f aca="false">ROUND(Q451,2)</f>
        <v>0</v>
      </c>
      <c r="F451" s="163" t="n">
        <f aca="false">TRUNC((1+(IF(OR(H451=0,H451=""),'BDI REF.'!$K$5,CHOOSE(H451,'BDI REF.'!$K$5,'BDI REF.'!$K$6,'BDI REF.'!$K$7))))*R451,2)</f>
        <v>0</v>
      </c>
      <c r="G451" s="163" t="n">
        <f aca="false">IF(E451&lt;&gt;0,ROUND(E451*F451,2),IF(AD451=0,(SUMIF($V$12:$V$1011,B451,$AD$12:$AD$1011)),AD451))</f>
        <v>0</v>
      </c>
      <c r="H451" s="164"/>
      <c r="I451" s="165"/>
      <c r="J451" s="166" t="str">
        <f aca="false">IF(N451&lt;&gt;0,N451,"")</f>
        <v/>
      </c>
      <c r="K451" s="167"/>
      <c r="L451" s="168" t="str">
        <f aca="false">IF(B451&gt;0,"ok","ocultar")</f>
        <v>ocultar</v>
      </c>
      <c r="M451" s="182"/>
      <c r="N451" s="184"/>
      <c r="O451" s="177"/>
      <c r="P451" s="178"/>
      <c r="Q451" s="173"/>
      <c r="R451" s="179"/>
      <c r="S451" s="156"/>
      <c r="U451" s="88"/>
      <c r="V451" s="157" t="n">
        <f aca="false">IF(B451=0,V450,IF(ISNONTEXT(B451)=TRUE(),INT(B451),INT(LEFT(B451,FIND(".",B451)-1))))</f>
        <v>3</v>
      </c>
      <c r="W451" s="157" t="str">
        <f aca="false">IF(W452=1,1,IF(B451&lt;&gt;0,1,IF(C451&lt;&gt;0,1,IF(D451&lt;&gt;0,1,IF(E451&lt;&gt;0,1,"")))))</f>
        <v/>
      </c>
      <c r="X451" s="157" t="str">
        <f aca="false">IF(V451=0," ",IF(V451&lt;&gt;V450,V451," "))</f>
        <v> </v>
      </c>
      <c r="Y451" s="88"/>
      <c r="Z451" s="75" t="n">
        <f aca="false">IF(V451&lt;&gt;X451,(IF(I451="",G451*INFORMAÇÕES!$U$113,IF(I451="R",G451,0))),0)</f>
        <v>0</v>
      </c>
      <c r="AA451" s="75" t="n">
        <f aca="false">IF(V451&lt;&gt;X451,(IF(I451="",G451*INFORMAÇÕES!$U$114,IF(I451="C",G451,0))),0)</f>
        <v>0</v>
      </c>
      <c r="AB451" s="75" t="n">
        <f aca="false">IF(V451&lt;&gt;X451,(IF(I451="",G451*INFORMAÇÕES!$U$115,IF(I451="CF",G451,0))),0)</f>
        <v>0</v>
      </c>
      <c r="AC451" s="75" t="n">
        <f aca="false">IF(V451&lt;&gt;X451,(IF(I451="",G451*INFORMAÇÕES!$U$116,IF(I451="O",G451,0))),0)</f>
        <v>0</v>
      </c>
      <c r="AD451" s="75" t="n">
        <f aca="false">IF(E451&lt;&gt;0,G451,0)</f>
        <v>0</v>
      </c>
    </row>
    <row r="452" s="174" customFormat="true" ht="14.25" hidden="false" customHeight="false" outlineLevel="0" collapsed="false">
      <c r="A452" s="159" t="n">
        <v>441</v>
      </c>
      <c r="B452" s="160" t="n">
        <f aca="false">M452</f>
        <v>0</v>
      </c>
      <c r="C452" s="161" t="n">
        <f aca="false">O452</f>
        <v>0</v>
      </c>
      <c r="D452" s="162" t="n">
        <f aca="false">P452</f>
        <v>0</v>
      </c>
      <c r="E452" s="163" t="n">
        <f aca="false">ROUND(Q452,2)</f>
        <v>0</v>
      </c>
      <c r="F452" s="163" t="n">
        <f aca="false">TRUNC((1+(IF(OR(H452=0,H452=""),'BDI REF.'!$K$5,CHOOSE(H452,'BDI REF.'!$K$5,'BDI REF.'!$K$6,'BDI REF.'!$K$7))))*R452,2)</f>
        <v>0</v>
      </c>
      <c r="G452" s="163" t="n">
        <f aca="false">IF(E452&lt;&gt;0,ROUND(E452*F452,2),IF(AD452=0,(SUMIF($V$12:$V$1011,B452,$AD$12:$AD$1011)),AD452))</f>
        <v>0</v>
      </c>
      <c r="H452" s="164"/>
      <c r="I452" s="165"/>
      <c r="J452" s="166" t="str">
        <f aca="false">IF(N452&lt;&gt;0,N452,"")</f>
        <v/>
      </c>
      <c r="K452" s="167"/>
      <c r="L452" s="168" t="str">
        <f aca="false">IF(B452&gt;0,"ok","ocultar")</f>
        <v>ocultar</v>
      </c>
      <c r="M452" s="182"/>
      <c r="N452" s="184"/>
      <c r="O452" s="177"/>
      <c r="P452" s="178"/>
      <c r="Q452" s="173"/>
      <c r="R452" s="179"/>
      <c r="S452" s="156"/>
      <c r="U452" s="88"/>
      <c r="V452" s="157" t="n">
        <f aca="false">IF(B452=0,V451,IF(ISNONTEXT(B452)=TRUE(),INT(B452),INT(LEFT(B452,FIND(".",B452)-1))))</f>
        <v>3</v>
      </c>
      <c r="W452" s="157" t="str">
        <f aca="false">IF(W453=1,1,IF(B452&lt;&gt;0,1,IF(C452&lt;&gt;0,1,IF(D452&lt;&gt;0,1,IF(E452&lt;&gt;0,1,"")))))</f>
        <v/>
      </c>
      <c r="X452" s="157" t="str">
        <f aca="false">IF(V452=0," ",IF(V452&lt;&gt;V451,V452," "))</f>
        <v> </v>
      </c>
      <c r="Y452" s="88"/>
      <c r="Z452" s="75" t="n">
        <f aca="false">IF(V452&lt;&gt;X452,(IF(I452="",G452*INFORMAÇÕES!$U$113,IF(I452="R",G452,0))),0)</f>
        <v>0</v>
      </c>
      <c r="AA452" s="75" t="n">
        <f aca="false">IF(V452&lt;&gt;X452,(IF(I452="",G452*INFORMAÇÕES!$U$114,IF(I452="C",G452,0))),0)</f>
        <v>0</v>
      </c>
      <c r="AB452" s="75" t="n">
        <f aca="false">IF(V452&lt;&gt;X452,(IF(I452="",G452*INFORMAÇÕES!$U$115,IF(I452="CF",G452,0))),0)</f>
        <v>0</v>
      </c>
      <c r="AC452" s="75" t="n">
        <f aca="false">IF(V452&lt;&gt;X452,(IF(I452="",G452*INFORMAÇÕES!$U$116,IF(I452="O",G452,0))),0)</f>
        <v>0</v>
      </c>
      <c r="AD452" s="75" t="n">
        <f aca="false">IF(E452&lt;&gt;0,G452,0)</f>
        <v>0</v>
      </c>
    </row>
    <row r="453" s="174" customFormat="true" ht="14.25" hidden="false" customHeight="false" outlineLevel="0" collapsed="false">
      <c r="A453" s="159" t="n">
        <v>442</v>
      </c>
      <c r="B453" s="160" t="n">
        <f aca="false">M453</f>
        <v>0</v>
      </c>
      <c r="C453" s="161" t="n">
        <f aca="false">O453</f>
        <v>0</v>
      </c>
      <c r="D453" s="162" t="n">
        <f aca="false">P453</f>
        <v>0</v>
      </c>
      <c r="E453" s="163" t="n">
        <f aca="false">ROUND(Q453,2)</f>
        <v>0</v>
      </c>
      <c r="F453" s="163" t="n">
        <f aca="false">TRUNC((1+(IF(OR(H453=0,H453=""),'BDI REF.'!$K$5,CHOOSE(H453,'BDI REF.'!$K$5,'BDI REF.'!$K$6,'BDI REF.'!$K$7))))*R453,2)</f>
        <v>0</v>
      </c>
      <c r="G453" s="163" t="n">
        <f aca="false">IF(E453&lt;&gt;0,ROUND(E453*F453,2),IF(AD453=0,(SUMIF($V$12:$V$1011,B453,$AD$12:$AD$1011)),AD453))</f>
        <v>0</v>
      </c>
      <c r="H453" s="164"/>
      <c r="I453" s="165"/>
      <c r="J453" s="166" t="str">
        <f aca="false">IF(N453&lt;&gt;0,N453,"")</f>
        <v/>
      </c>
      <c r="K453" s="167"/>
      <c r="L453" s="168" t="str">
        <f aca="false">IF(B453&gt;0,"ok","ocultar")</f>
        <v>ocultar</v>
      </c>
      <c r="M453" s="182"/>
      <c r="N453" s="184"/>
      <c r="O453" s="177"/>
      <c r="P453" s="178"/>
      <c r="Q453" s="173"/>
      <c r="R453" s="179"/>
      <c r="S453" s="156"/>
      <c r="U453" s="88"/>
      <c r="V453" s="157" t="n">
        <f aca="false">IF(B453=0,V452,IF(ISNONTEXT(B453)=TRUE(),INT(B453),INT(LEFT(B453,FIND(".",B453)-1))))</f>
        <v>3</v>
      </c>
      <c r="W453" s="157" t="str">
        <f aca="false">IF(W454=1,1,IF(B453&lt;&gt;0,1,IF(C453&lt;&gt;0,1,IF(D453&lt;&gt;0,1,IF(E453&lt;&gt;0,1,"")))))</f>
        <v/>
      </c>
      <c r="X453" s="157" t="str">
        <f aca="false">IF(V453=0," ",IF(V453&lt;&gt;V452,V453," "))</f>
        <v> </v>
      </c>
      <c r="Y453" s="88"/>
      <c r="Z453" s="75" t="n">
        <f aca="false">IF(V453&lt;&gt;X453,(IF(I453="",G453*INFORMAÇÕES!$U$113,IF(I453="R",G453,0))),0)</f>
        <v>0</v>
      </c>
      <c r="AA453" s="75" t="n">
        <f aca="false">IF(V453&lt;&gt;X453,(IF(I453="",G453*INFORMAÇÕES!$U$114,IF(I453="C",G453,0))),0)</f>
        <v>0</v>
      </c>
      <c r="AB453" s="75" t="n">
        <f aca="false">IF(V453&lt;&gt;X453,(IF(I453="",G453*INFORMAÇÕES!$U$115,IF(I453="CF",G453,0))),0)</f>
        <v>0</v>
      </c>
      <c r="AC453" s="75" t="n">
        <f aca="false">IF(V453&lt;&gt;X453,(IF(I453="",G453*INFORMAÇÕES!$U$116,IF(I453="O",G453,0))),0)</f>
        <v>0</v>
      </c>
      <c r="AD453" s="75" t="n">
        <f aca="false">IF(E453&lt;&gt;0,G453,0)</f>
        <v>0</v>
      </c>
    </row>
    <row r="454" s="174" customFormat="true" ht="14.25" hidden="false" customHeight="false" outlineLevel="0" collapsed="false">
      <c r="A454" s="159" t="n">
        <v>443</v>
      </c>
      <c r="B454" s="160" t="n">
        <f aca="false">M454</f>
        <v>0</v>
      </c>
      <c r="C454" s="161" t="n">
        <f aca="false">O454</f>
        <v>0</v>
      </c>
      <c r="D454" s="162" t="n">
        <f aca="false">P454</f>
        <v>0</v>
      </c>
      <c r="E454" s="163" t="n">
        <f aca="false">ROUND(Q454,2)</f>
        <v>0</v>
      </c>
      <c r="F454" s="163" t="n">
        <f aca="false">TRUNC((1+(IF(OR(H454=0,H454=""),'BDI REF.'!$K$5,CHOOSE(H454,'BDI REF.'!$K$5,'BDI REF.'!$K$6,'BDI REF.'!$K$7))))*R454,2)</f>
        <v>0</v>
      </c>
      <c r="G454" s="163" t="n">
        <f aca="false">IF(E454&lt;&gt;0,ROUND(E454*F454,2),IF(AD454=0,(SUMIF($V$12:$V$1011,B454,$AD$12:$AD$1011)),AD454))</f>
        <v>0</v>
      </c>
      <c r="H454" s="164"/>
      <c r="I454" s="165"/>
      <c r="J454" s="166" t="str">
        <f aca="false">IF(N454&lt;&gt;0,N454,"")</f>
        <v/>
      </c>
      <c r="K454" s="167"/>
      <c r="L454" s="168" t="str">
        <f aca="false">IF(B454&gt;0,"ok","ocultar")</f>
        <v>ocultar</v>
      </c>
      <c r="M454" s="182"/>
      <c r="N454" s="184"/>
      <c r="O454" s="177"/>
      <c r="P454" s="178"/>
      <c r="Q454" s="173"/>
      <c r="R454" s="179"/>
      <c r="S454" s="156"/>
      <c r="U454" s="88"/>
      <c r="V454" s="157" t="n">
        <f aca="false">IF(B454=0,V453,IF(ISNONTEXT(B454)=TRUE(),INT(B454),INT(LEFT(B454,FIND(".",B454)-1))))</f>
        <v>3</v>
      </c>
      <c r="W454" s="157" t="str">
        <f aca="false">IF(W455=1,1,IF(B454&lt;&gt;0,1,IF(C454&lt;&gt;0,1,IF(D454&lt;&gt;0,1,IF(E454&lt;&gt;0,1,"")))))</f>
        <v/>
      </c>
      <c r="X454" s="157" t="str">
        <f aca="false">IF(V454=0," ",IF(V454&lt;&gt;V453,V454," "))</f>
        <v> </v>
      </c>
      <c r="Y454" s="88"/>
      <c r="Z454" s="75" t="n">
        <f aca="false">IF(V454&lt;&gt;X454,(IF(I454="",G454*INFORMAÇÕES!$U$113,IF(I454="R",G454,0))),0)</f>
        <v>0</v>
      </c>
      <c r="AA454" s="75" t="n">
        <f aca="false">IF(V454&lt;&gt;X454,(IF(I454="",G454*INFORMAÇÕES!$U$114,IF(I454="C",G454,0))),0)</f>
        <v>0</v>
      </c>
      <c r="AB454" s="75" t="n">
        <f aca="false">IF(V454&lt;&gt;X454,(IF(I454="",G454*INFORMAÇÕES!$U$115,IF(I454="CF",G454,0))),0)</f>
        <v>0</v>
      </c>
      <c r="AC454" s="75" t="n">
        <f aca="false">IF(V454&lt;&gt;X454,(IF(I454="",G454*INFORMAÇÕES!$U$116,IF(I454="O",G454,0))),0)</f>
        <v>0</v>
      </c>
      <c r="AD454" s="75" t="n">
        <f aca="false">IF(E454&lt;&gt;0,G454,0)</f>
        <v>0</v>
      </c>
    </row>
    <row r="455" s="174" customFormat="true" ht="14.25" hidden="false" customHeight="false" outlineLevel="0" collapsed="false">
      <c r="A455" s="159" t="n">
        <v>444</v>
      </c>
      <c r="B455" s="160" t="n">
        <f aca="false">M455</f>
        <v>0</v>
      </c>
      <c r="C455" s="161" t="n">
        <f aca="false">O455</f>
        <v>0</v>
      </c>
      <c r="D455" s="162" t="n">
        <f aca="false">P455</f>
        <v>0</v>
      </c>
      <c r="E455" s="163" t="n">
        <f aca="false">ROUND(Q455,2)</f>
        <v>0</v>
      </c>
      <c r="F455" s="163" t="n">
        <f aca="false">TRUNC((1+(IF(OR(H455=0,H455=""),'BDI REF.'!$K$5,CHOOSE(H455,'BDI REF.'!$K$5,'BDI REF.'!$K$6,'BDI REF.'!$K$7))))*R455,2)</f>
        <v>0</v>
      </c>
      <c r="G455" s="163" t="n">
        <f aca="false">IF(E455&lt;&gt;0,ROUND(E455*F455,2),IF(AD455=0,(SUMIF($V$12:$V$1011,B455,$AD$12:$AD$1011)),AD455))</f>
        <v>0</v>
      </c>
      <c r="H455" s="164"/>
      <c r="I455" s="165"/>
      <c r="J455" s="166" t="str">
        <f aca="false">IF(N455&lt;&gt;0,N455,"")</f>
        <v/>
      </c>
      <c r="K455" s="167"/>
      <c r="L455" s="168" t="str">
        <f aca="false">IF(B455&gt;0,"ok","ocultar")</f>
        <v>ocultar</v>
      </c>
      <c r="M455" s="182"/>
      <c r="N455" s="184"/>
      <c r="O455" s="177"/>
      <c r="P455" s="178"/>
      <c r="Q455" s="173"/>
      <c r="R455" s="179"/>
      <c r="S455" s="156"/>
      <c r="U455" s="88"/>
      <c r="V455" s="157" t="n">
        <f aca="false">IF(B455=0,V454,IF(ISNONTEXT(B455)=TRUE(),INT(B455),INT(LEFT(B455,FIND(".",B455)-1))))</f>
        <v>3</v>
      </c>
      <c r="W455" s="157" t="str">
        <f aca="false">IF(W456=1,1,IF(B455&lt;&gt;0,1,IF(C455&lt;&gt;0,1,IF(D455&lt;&gt;0,1,IF(E455&lt;&gt;0,1,"")))))</f>
        <v/>
      </c>
      <c r="X455" s="157" t="str">
        <f aca="false">IF(V455=0," ",IF(V455&lt;&gt;V454,V455," "))</f>
        <v> </v>
      </c>
      <c r="Y455" s="88"/>
      <c r="Z455" s="75" t="n">
        <f aca="false">IF(V455&lt;&gt;X455,(IF(I455="",G455*INFORMAÇÕES!$U$113,IF(I455="R",G455,0))),0)</f>
        <v>0</v>
      </c>
      <c r="AA455" s="75" t="n">
        <f aca="false">IF(V455&lt;&gt;X455,(IF(I455="",G455*INFORMAÇÕES!$U$114,IF(I455="C",G455,0))),0)</f>
        <v>0</v>
      </c>
      <c r="AB455" s="75" t="n">
        <f aca="false">IF(V455&lt;&gt;X455,(IF(I455="",G455*INFORMAÇÕES!$U$115,IF(I455="CF",G455,0))),0)</f>
        <v>0</v>
      </c>
      <c r="AC455" s="75" t="n">
        <f aca="false">IF(V455&lt;&gt;X455,(IF(I455="",G455*INFORMAÇÕES!$U$116,IF(I455="O",G455,0))),0)</f>
        <v>0</v>
      </c>
      <c r="AD455" s="75" t="n">
        <f aca="false">IF(E455&lt;&gt;0,G455,0)</f>
        <v>0</v>
      </c>
    </row>
    <row r="456" s="174" customFormat="true" ht="14.25" hidden="false" customHeight="false" outlineLevel="0" collapsed="false">
      <c r="A456" s="159" t="n">
        <v>445</v>
      </c>
      <c r="B456" s="160" t="n">
        <f aca="false">M456</f>
        <v>0</v>
      </c>
      <c r="C456" s="161" t="n">
        <f aca="false">O456</f>
        <v>0</v>
      </c>
      <c r="D456" s="162" t="n">
        <f aca="false">P456</f>
        <v>0</v>
      </c>
      <c r="E456" s="163" t="n">
        <f aca="false">ROUND(Q456,2)</f>
        <v>0</v>
      </c>
      <c r="F456" s="163" t="n">
        <f aca="false">TRUNC((1+(IF(OR(H456=0,H456=""),'BDI REF.'!$K$5,CHOOSE(H456,'BDI REF.'!$K$5,'BDI REF.'!$K$6,'BDI REF.'!$K$7))))*R456,2)</f>
        <v>0</v>
      </c>
      <c r="G456" s="163" t="n">
        <f aca="false">IF(E456&lt;&gt;0,ROUND(E456*F456,2),IF(AD456=0,(SUMIF($V$12:$V$1011,B456,$AD$12:$AD$1011)),AD456))</f>
        <v>0</v>
      </c>
      <c r="H456" s="164"/>
      <c r="I456" s="165"/>
      <c r="J456" s="166" t="str">
        <f aca="false">IF(N456&lt;&gt;0,N456,"")</f>
        <v/>
      </c>
      <c r="K456" s="167"/>
      <c r="L456" s="168" t="str">
        <f aca="false">IF(B456&gt;0,"ok","ocultar")</f>
        <v>ocultar</v>
      </c>
      <c r="M456" s="182"/>
      <c r="N456" s="184"/>
      <c r="O456" s="177"/>
      <c r="P456" s="178"/>
      <c r="Q456" s="173"/>
      <c r="R456" s="179"/>
      <c r="S456" s="156"/>
      <c r="U456" s="88"/>
      <c r="V456" s="157" t="n">
        <f aca="false">IF(B456=0,V455,IF(ISNONTEXT(B456)=TRUE(),INT(B456),INT(LEFT(B456,FIND(".",B456)-1))))</f>
        <v>3</v>
      </c>
      <c r="W456" s="157" t="str">
        <f aca="false">IF(W457=1,1,IF(B456&lt;&gt;0,1,IF(C456&lt;&gt;0,1,IF(D456&lt;&gt;0,1,IF(E456&lt;&gt;0,1,"")))))</f>
        <v/>
      </c>
      <c r="X456" s="157" t="str">
        <f aca="false">IF(V456=0," ",IF(V456&lt;&gt;V455,V456," "))</f>
        <v> </v>
      </c>
      <c r="Y456" s="88"/>
      <c r="Z456" s="75" t="n">
        <f aca="false">IF(V456&lt;&gt;X456,(IF(I456="",G456*INFORMAÇÕES!$U$113,IF(I456="R",G456,0))),0)</f>
        <v>0</v>
      </c>
      <c r="AA456" s="75" t="n">
        <f aca="false">IF(V456&lt;&gt;X456,(IF(I456="",G456*INFORMAÇÕES!$U$114,IF(I456="C",G456,0))),0)</f>
        <v>0</v>
      </c>
      <c r="AB456" s="75" t="n">
        <f aca="false">IF(V456&lt;&gt;X456,(IF(I456="",G456*INFORMAÇÕES!$U$115,IF(I456="CF",G456,0))),0)</f>
        <v>0</v>
      </c>
      <c r="AC456" s="75" t="n">
        <f aca="false">IF(V456&lt;&gt;X456,(IF(I456="",G456*INFORMAÇÕES!$U$116,IF(I456="O",G456,0))),0)</f>
        <v>0</v>
      </c>
      <c r="AD456" s="75" t="n">
        <f aca="false">IF(E456&lt;&gt;0,G456,0)</f>
        <v>0</v>
      </c>
    </row>
    <row r="457" s="174" customFormat="true" ht="14.25" hidden="false" customHeight="false" outlineLevel="0" collapsed="false">
      <c r="A457" s="159" t="n">
        <v>446</v>
      </c>
      <c r="B457" s="160" t="n">
        <f aca="false">M457</f>
        <v>0</v>
      </c>
      <c r="C457" s="161" t="n">
        <f aca="false">O457</f>
        <v>0</v>
      </c>
      <c r="D457" s="162" t="n">
        <f aca="false">P457</f>
        <v>0</v>
      </c>
      <c r="E457" s="163" t="n">
        <f aca="false">ROUND(Q457,2)</f>
        <v>0</v>
      </c>
      <c r="F457" s="163" t="n">
        <f aca="false">TRUNC((1+(IF(OR(H457=0,H457=""),'BDI REF.'!$K$5,CHOOSE(H457,'BDI REF.'!$K$5,'BDI REF.'!$K$6,'BDI REF.'!$K$7))))*R457,2)</f>
        <v>0</v>
      </c>
      <c r="G457" s="163" t="n">
        <f aca="false">IF(E457&lt;&gt;0,ROUND(E457*F457,2),IF(AD457=0,(SUMIF($V$12:$V$1011,B457,$AD$12:$AD$1011)),AD457))</f>
        <v>0</v>
      </c>
      <c r="H457" s="164"/>
      <c r="I457" s="165"/>
      <c r="J457" s="166" t="str">
        <f aca="false">IF(N457&lt;&gt;0,N457,"")</f>
        <v/>
      </c>
      <c r="K457" s="167"/>
      <c r="L457" s="168" t="str">
        <f aca="false">IF(B457&gt;0,"ok","ocultar")</f>
        <v>ocultar</v>
      </c>
      <c r="M457" s="182"/>
      <c r="N457" s="184"/>
      <c r="O457" s="177"/>
      <c r="P457" s="178"/>
      <c r="Q457" s="173"/>
      <c r="R457" s="179"/>
      <c r="S457" s="156"/>
      <c r="U457" s="88"/>
      <c r="V457" s="157" t="n">
        <f aca="false">IF(B457=0,V456,IF(ISNONTEXT(B457)=TRUE(),INT(B457),INT(LEFT(B457,FIND(".",B457)-1))))</f>
        <v>3</v>
      </c>
      <c r="W457" s="157" t="str">
        <f aca="false">IF(W458=1,1,IF(B457&lt;&gt;0,1,IF(C457&lt;&gt;0,1,IF(D457&lt;&gt;0,1,IF(E457&lt;&gt;0,1,"")))))</f>
        <v/>
      </c>
      <c r="X457" s="157" t="str">
        <f aca="false">IF(V457=0," ",IF(V457&lt;&gt;V456,V457," "))</f>
        <v> </v>
      </c>
      <c r="Y457" s="88"/>
      <c r="Z457" s="75" t="n">
        <f aca="false">IF(V457&lt;&gt;X457,(IF(I457="",G457*INFORMAÇÕES!$U$113,IF(I457="R",G457,0))),0)</f>
        <v>0</v>
      </c>
      <c r="AA457" s="75" t="n">
        <f aca="false">IF(V457&lt;&gt;X457,(IF(I457="",G457*INFORMAÇÕES!$U$114,IF(I457="C",G457,0))),0)</f>
        <v>0</v>
      </c>
      <c r="AB457" s="75" t="n">
        <f aca="false">IF(V457&lt;&gt;X457,(IF(I457="",G457*INFORMAÇÕES!$U$115,IF(I457="CF",G457,0))),0)</f>
        <v>0</v>
      </c>
      <c r="AC457" s="75" t="n">
        <f aca="false">IF(V457&lt;&gt;X457,(IF(I457="",G457*INFORMAÇÕES!$U$116,IF(I457="O",G457,0))),0)</f>
        <v>0</v>
      </c>
      <c r="AD457" s="75" t="n">
        <f aca="false">IF(E457&lt;&gt;0,G457,0)</f>
        <v>0</v>
      </c>
    </row>
    <row r="458" s="174" customFormat="true" ht="14.25" hidden="false" customHeight="false" outlineLevel="0" collapsed="false">
      <c r="A458" s="159" t="n">
        <v>447</v>
      </c>
      <c r="B458" s="160" t="n">
        <f aca="false">M458</f>
        <v>0</v>
      </c>
      <c r="C458" s="161" t="n">
        <f aca="false">O458</f>
        <v>0</v>
      </c>
      <c r="D458" s="162" t="n">
        <f aca="false">P458</f>
        <v>0</v>
      </c>
      <c r="E458" s="163" t="n">
        <f aca="false">ROUND(Q458,2)</f>
        <v>0</v>
      </c>
      <c r="F458" s="163" t="n">
        <f aca="false">TRUNC((1+(IF(OR(H458=0,H458=""),'BDI REF.'!$K$5,CHOOSE(H458,'BDI REF.'!$K$5,'BDI REF.'!$K$6,'BDI REF.'!$K$7))))*R458,2)</f>
        <v>0</v>
      </c>
      <c r="G458" s="163" t="n">
        <f aca="false">IF(E458&lt;&gt;0,ROUND(E458*F458,2),IF(AD458=0,(SUMIF($V$12:$V$1011,B458,$AD$12:$AD$1011)),AD458))</f>
        <v>0</v>
      </c>
      <c r="H458" s="164"/>
      <c r="I458" s="165"/>
      <c r="J458" s="166" t="str">
        <f aca="false">IF(N458&lt;&gt;0,N458,"")</f>
        <v/>
      </c>
      <c r="K458" s="167"/>
      <c r="L458" s="168" t="str">
        <f aca="false">IF(B458&gt;0,"ok","ocultar")</f>
        <v>ocultar</v>
      </c>
      <c r="M458" s="182"/>
      <c r="N458" s="184"/>
      <c r="O458" s="177"/>
      <c r="P458" s="178"/>
      <c r="Q458" s="173"/>
      <c r="R458" s="179"/>
      <c r="S458" s="156"/>
      <c r="U458" s="88"/>
      <c r="V458" s="157" t="n">
        <f aca="false">IF(B458=0,V457,IF(ISNONTEXT(B458)=TRUE(),INT(B458),INT(LEFT(B458,FIND(".",B458)-1))))</f>
        <v>3</v>
      </c>
      <c r="W458" s="157" t="str">
        <f aca="false">IF(W459=1,1,IF(B458&lt;&gt;0,1,IF(C458&lt;&gt;0,1,IF(D458&lt;&gt;0,1,IF(E458&lt;&gt;0,1,"")))))</f>
        <v/>
      </c>
      <c r="X458" s="157" t="str">
        <f aca="false">IF(V458=0," ",IF(V458&lt;&gt;V457,V458," "))</f>
        <v> </v>
      </c>
      <c r="Y458" s="88"/>
      <c r="Z458" s="75" t="n">
        <f aca="false">IF(V458&lt;&gt;X458,(IF(I458="",G458*INFORMAÇÕES!$U$113,IF(I458="R",G458,0))),0)</f>
        <v>0</v>
      </c>
      <c r="AA458" s="75" t="n">
        <f aca="false">IF(V458&lt;&gt;X458,(IF(I458="",G458*INFORMAÇÕES!$U$114,IF(I458="C",G458,0))),0)</f>
        <v>0</v>
      </c>
      <c r="AB458" s="75" t="n">
        <f aca="false">IF(V458&lt;&gt;X458,(IF(I458="",G458*INFORMAÇÕES!$U$115,IF(I458="CF",G458,0))),0)</f>
        <v>0</v>
      </c>
      <c r="AC458" s="75" t="n">
        <f aca="false">IF(V458&lt;&gt;X458,(IF(I458="",G458*INFORMAÇÕES!$U$116,IF(I458="O",G458,0))),0)</f>
        <v>0</v>
      </c>
      <c r="AD458" s="75" t="n">
        <f aca="false">IF(E458&lt;&gt;0,G458,0)</f>
        <v>0</v>
      </c>
    </row>
    <row r="459" s="174" customFormat="true" ht="14.25" hidden="false" customHeight="false" outlineLevel="0" collapsed="false">
      <c r="A459" s="159" t="n">
        <v>448</v>
      </c>
      <c r="B459" s="160" t="n">
        <f aca="false">M459</f>
        <v>0</v>
      </c>
      <c r="C459" s="161" t="n">
        <f aca="false">O459</f>
        <v>0</v>
      </c>
      <c r="D459" s="162" t="n">
        <f aca="false">P459</f>
        <v>0</v>
      </c>
      <c r="E459" s="163" t="n">
        <f aca="false">ROUND(Q459,2)</f>
        <v>0</v>
      </c>
      <c r="F459" s="163" t="n">
        <f aca="false">TRUNC((1+(IF(OR(H459=0,H459=""),'BDI REF.'!$K$5,CHOOSE(H459,'BDI REF.'!$K$5,'BDI REF.'!$K$6,'BDI REF.'!$K$7))))*R459,2)</f>
        <v>0</v>
      </c>
      <c r="G459" s="163" t="n">
        <f aca="false">IF(E459&lt;&gt;0,ROUND(E459*F459,2),IF(AD459=0,(SUMIF($V$12:$V$1011,B459,$AD$12:$AD$1011)),AD459))</f>
        <v>0</v>
      </c>
      <c r="H459" s="164"/>
      <c r="I459" s="165"/>
      <c r="J459" s="166" t="str">
        <f aca="false">IF(N459&lt;&gt;0,N459,"")</f>
        <v/>
      </c>
      <c r="K459" s="167"/>
      <c r="L459" s="168" t="str">
        <f aca="false">IF(B459&gt;0,"ok","ocultar")</f>
        <v>ocultar</v>
      </c>
      <c r="M459" s="182"/>
      <c r="N459" s="184"/>
      <c r="O459" s="177"/>
      <c r="P459" s="178"/>
      <c r="Q459" s="173"/>
      <c r="R459" s="179"/>
      <c r="S459" s="156"/>
      <c r="U459" s="88"/>
      <c r="V459" s="157" t="n">
        <f aca="false">IF(B459=0,V458,IF(ISNONTEXT(B459)=TRUE(),INT(B459),INT(LEFT(B459,FIND(".",B459)-1))))</f>
        <v>3</v>
      </c>
      <c r="W459" s="157" t="str">
        <f aca="false">IF(W460=1,1,IF(B459&lt;&gt;0,1,IF(C459&lt;&gt;0,1,IF(D459&lt;&gt;0,1,IF(E459&lt;&gt;0,1,"")))))</f>
        <v/>
      </c>
      <c r="X459" s="157" t="str">
        <f aca="false">IF(V459=0," ",IF(V459&lt;&gt;V458,V459," "))</f>
        <v> </v>
      </c>
      <c r="Y459" s="88"/>
      <c r="Z459" s="75" t="n">
        <f aca="false">IF(V459&lt;&gt;X459,(IF(I459="",G459*INFORMAÇÕES!$U$113,IF(I459="R",G459,0))),0)</f>
        <v>0</v>
      </c>
      <c r="AA459" s="75" t="n">
        <f aca="false">IF(V459&lt;&gt;X459,(IF(I459="",G459*INFORMAÇÕES!$U$114,IF(I459="C",G459,0))),0)</f>
        <v>0</v>
      </c>
      <c r="AB459" s="75" t="n">
        <f aca="false">IF(V459&lt;&gt;X459,(IF(I459="",G459*INFORMAÇÕES!$U$115,IF(I459="CF",G459,0))),0)</f>
        <v>0</v>
      </c>
      <c r="AC459" s="75" t="n">
        <f aca="false">IF(V459&lt;&gt;X459,(IF(I459="",G459*INFORMAÇÕES!$U$116,IF(I459="O",G459,0))),0)</f>
        <v>0</v>
      </c>
      <c r="AD459" s="75" t="n">
        <f aca="false">IF(E459&lt;&gt;0,G459,0)</f>
        <v>0</v>
      </c>
    </row>
    <row r="460" s="174" customFormat="true" ht="14.25" hidden="false" customHeight="false" outlineLevel="0" collapsed="false">
      <c r="A460" s="159" t="n">
        <v>449</v>
      </c>
      <c r="B460" s="160" t="n">
        <f aca="false">M460</f>
        <v>0</v>
      </c>
      <c r="C460" s="161" t="n">
        <f aca="false">O460</f>
        <v>0</v>
      </c>
      <c r="D460" s="162" t="n">
        <f aca="false">P460</f>
        <v>0</v>
      </c>
      <c r="E460" s="163" t="n">
        <f aca="false">ROUND(Q460,2)</f>
        <v>0</v>
      </c>
      <c r="F460" s="163" t="n">
        <f aca="false">TRUNC((1+(IF(OR(H460=0,H460=""),'BDI REF.'!$K$5,CHOOSE(H460,'BDI REF.'!$K$5,'BDI REF.'!$K$6,'BDI REF.'!$K$7))))*R460,2)</f>
        <v>0</v>
      </c>
      <c r="G460" s="163" t="n">
        <f aca="false">IF(E460&lt;&gt;0,ROUND(E460*F460,2),IF(AD460=0,(SUMIF($V$12:$V$1011,B460,$AD$12:$AD$1011)),AD460))</f>
        <v>0</v>
      </c>
      <c r="H460" s="164"/>
      <c r="I460" s="165"/>
      <c r="J460" s="166" t="str">
        <f aca="false">IF(N460&lt;&gt;0,N460,"")</f>
        <v/>
      </c>
      <c r="K460" s="167"/>
      <c r="L460" s="168" t="str">
        <f aca="false">IF(B460&gt;0,"ok","ocultar")</f>
        <v>ocultar</v>
      </c>
      <c r="M460" s="182"/>
      <c r="N460" s="184"/>
      <c r="O460" s="177"/>
      <c r="P460" s="178"/>
      <c r="Q460" s="173"/>
      <c r="R460" s="179"/>
      <c r="S460" s="156"/>
      <c r="U460" s="88"/>
      <c r="V460" s="157" t="n">
        <f aca="false">IF(B460=0,V459,IF(ISNONTEXT(B460)=TRUE(),INT(B460),INT(LEFT(B460,FIND(".",B460)-1))))</f>
        <v>3</v>
      </c>
      <c r="W460" s="157" t="str">
        <f aca="false">IF(W461=1,1,IF(B460&lt;&gt;0,1,IF(C460&lt;&gt;0,1,IF(D460&lt;&gt;0,1,IF(E460&lt;&gt;0,1,"")))))</f>
        <v/>
      </c>
      <c r="X460" s="157" t="str">
        <f aca="false">IF(V460=0," ",IF(V460&lt;&gt;V459,V460," "))</f>
        <v> </v>
      </c>
      <c r="Y460" s="88"/>
      <c r="Z460" s="75" t="n">
        <f aca="false">IF(V460&lt;&gt;X460,(IF(I460="",G460*INFORMAÇÕES!$U$113,IF(I460="R",G460,0))),0)</f>
        <v>0</v>
      </c>
      <c r="AA460" s="75" t="n">
        <f aca="false">IF(V460&lt;&gt;X460,(IF(I460="",G460*INFORMAÇÕES!$U$114,IF(I460="C",G460,0))),0)</f>
        <v>0</v>
      </c>
      <c r="AB460" s="75" t="n">
        <f aca="false">IF(V460&lt;&gt;X460,(IF(I460="",G460*INFORMAÇÕES!$U$115,IF(I460="CF",G460,0))),0)</f>
        <v>0</v>
      </c>
      <c r="AC460" s="75" t="n">
        <f aca="false">IF(V460&lt;&gt;X460,(IF(I460="",G460*INFORMAÇÕES!$U$116,IF(I460="O",G460,0))),0)</f>
        <v>0</v>
      </c>
      <c r="AD460" s="75" t="n">
        <f aca="false">IF(E460&lt;&gt;0,G460,0)</f>
        <v>0</v>
      </c>
    </row>
    <row r="461" s="174" customFormat="true" ht="14.25" hidden="false" customHeight="false" outlineLevel="0" collapsed="false">
      <c r="A461" s="159" t="n">
        <v>450</v>
      </c>
      <c r="B461" s="160" t="n">
        <f aca="false">M461</f>
        <v>0</v>
      </c>
      <c r="C461" s="161" t="n">
        <f aca="false">O461</f>
        <v>0</v>
      </c>
      <c r="D461" s="162" t="n">
        <f aca="false">P461</f>
        <v>0</v>
      </c>
      <c r="E461" s="163" t="n">
        <f aca="false">ROUND(Q461,2)</f>
        <v>0</v>
      </c>
      <c r="F461" s="163" t="n">
        <f aca="false">TRUNC((1+(IF(OR(H461=0,H461=""),'BDI REF.'!$K$5,CHOOSE(H461,'BDI REF.'!$K$5,'BDI REF.'!$K$6,'BDI REF.'!$K$7))))*R461,2)</f>
        <v>0</v>
      </c>
      <c r="G461" s="163" t="n">
        <f aca="false">IF(E461&lt;&gt;0,ROUND(E461*F461,2),IF(AD461=0,(SUMIF($V$12:$V$1011,B461,$AD$12:$AD$1011)),AD461))</f>
        <v>0</v>
      </c>
      <c r="H461" s="164"/>
      <c r="I461" s="165"/>
      <c r="J461" s="166" t="str">
        <f aca="false">IF(N461&lt;&gt;0,N461,"")</f>
        <v/>
      </c>
      <c r="K461" s="167"/>
      <c r="L461" s="168" t="str">
        <f aca="false">IF(B461&gt;0,"ok","ocultar")</f>
        <v>ocultar</v>
      </c>
      <c r="M461" s="182"/>
      <c r="N461" s="184"/>
      <c r="O461" s="177"/>
      <c r="P461" s="178"/>
      <c r="Q461" s="173"/>
      <c r="R461" s="179"/>
      <c r="S461" s="156"/>
      <c r="U461" s="88"/>
      <c r="V461" s="157" t="n">
        <f aca="false">IF(B461=0,V460,IF(ISNONTEXT(B461)=TRUE(),INT(B461),INT(LEFT(B461,FIND(".",B461)-1))))</f>
        <v>3</v>
      </c>
      <c r="W461" s="157" t="str">
        <f aca="false">IF(W462=1,1,IF(B461&lt;&gt;0,1,IF(C461&lt;&gt;0,1,IF(D461&lt;&gt;0,1,IF(E461&lt;&gt;0,1,"")))))</f>
        <v/>
      </c>
      <c r="X461" s="157" t="str">
        <f aca="false">IF(V461=0," ",IF(V461&lt;&gt;V460,V461," "))</f>
        <v> </v>
      </c>
      <c r="Y461" s="88"/>
      <c r="Z461" s="75" t="n">
        <f aca="false">IF(V461&lt;&gt;X461,(IF(I461="",G461*INFORMAÇÕES!$U$113,IF(I461="R",G461,0))),0)</f>
        <v>0</v>
      </c>
      <c r="AA461" s="75" t="n">
        <f aca="false">IF(V461&lt;&gt;X461,(IF(I461="",G461*INFORMAÇÕES!$U$114,IF(I461="C",G461,0))),0)</f>
        <v>0</v>
      </c>
      <c r="AB461" s="75" t="n">
        <f aca="false">IF(V461&lt;&gt;X461,(IF(I461="",G461*INFORMAÇÕES!$U$115,IF(I461="CF",G461,0))),0)</f>
        <v>0</v>
      </c>
      <c r="AC461" s="75" t="n">
        <f aca="false">IF(V461&lt;&gt;X461,(IF(I461="",G461*INFORMAÇÕES!$U$116,IF(I461="O",G461,0))),0)</f>
        <v>0</v>
      </c>
      <c r="AD461" s="75" t="n">
        <f aca="false">IF(E461&lt;&gt;0,G461,0)</f>
        <v>0</v>
      </c>
    </row>
    <row r="462" s="174" customFormat="true" ht="14.25" hidden="false" customHeight="false" outlineLevel="0" collapsed="false">
      <c r="A462" s="159" t="n">
        <v>451</v>
      </c>
      <c r="B462" s="160" t="n">
        <f aca="false">M462</f>
        <v>0</v>
      </c>
      <c r="C462" s="161" t="n">
        <f aca="false">O462</f>
        <v>0</v>
      </c>
      <c r="D462" s="162" t="n">
        <f aca="false">P462</f>
        <v>0</v>
      </c>
      <c r="E462" s="163" t="n">
        <f aca="false">ROUND(Q462,2)</f>
        <v>0</v>
      </c>
      <c r="F462" s="163" t="n">
        <f aca="false">TRUNC((1+(IF(OR(H462=0,H462=""),'BDI REF.'!$K$5,CHOOSE(H462,'BDI REF.'!$K$5,'BDI REF.'!$K$6,'BDI REF.'!$K$7))))*R462,2)</f>
        <v>0</v>
      </c>
      <c r="G462" s="163" t="n">
        <f aca="false">IF(E462&lt;&gt;0,ROUND(E462*F462,2),IF(AD462=0,(SUMIF($V$12:$V$1011,B462,$AD$12:$AD$1011)),AD462))</f>
        <v>0</v>
      </c>
      <c r="H462" s="164"/>
      <c r="I462" s="165"/>
      <c r="J462" s="166" t="str">
        <f aca="false">IF(N462&lt;&gt;0,N462,"")</f>
        <v/>
      </c>
      <c r="K462" s="167"/>
      <c r="L462" s="168" t="str">
        <f aca="false">IF(B462&gt;0,"ok","ocultar")</f>
        <v>ocultar</v>
      </c>
      <c r="M462" s="182"/>
      <c r="N462" s="184"/>
      <c r="O462" s="177"/>
      <c r="P462" s="178"/>
      <c r="Q462" s="173"/>
      <c r="R462" s="179"/>
      <c r="S462" s="156"/>
      <c r="U462" s="88"/>
      <c r="V462" s="157" t="n">
        <f aca="false">IF(B462=0,V461,IF(ISNONTEXT(B462)=TRUE(),INT(B462),INT(LEFT(B462,FIND(".",B462)-1))))</f>
        <v>3</v>
      </c>
      <c r="W462" s="157" t="str">
        <f aca="false">IF(W463=1,1,IF(B462&lt;&gt;0,1,IF(C462&lt;&gt;0,1,IF(D462&lt;&gt;0,1,IF(E462&lt;&gt;0,1,"")))))</f>
        <v/>
      </c>
      <c r="X462" s="157" t="str">
        <f aca="false">IF(V462=0," ",IF(V462&lt;&gt;V461,V462," "))</f>
        <v> </v>
      </c>
      <c r="Y462" s="88"/>
      <c r="Z462" s="75" t="n">
        <f aca="false">IF(V462&lt;&gt;X462,(IF(I462="",G462*INFORMAÇÕES!$U$113,IF(I462="R",G462,0))),0)</f>
        <v>0</v>
      </c>
      <c r="AA462" s="75" t="n">
        <f aca="false">IF(V462&lt;&gt;X462,(IF(I462="",G462*INFORMAÇÕES!$U$114,IF(I462="C",G462,0))),0)</f>
        <v>0</v>
      </c>
      <c r="AB462" s="75" t="n">
        <f aca="false">IF(V462&lt;&gt;X462,(IF(I462="",G462*INFORMAÇÕES!$U$115,IF(I462="CF",G462,0))),0)</f>
        <v>0</v>
      </c>
      <c r="AC462" s="75" t="n">
        <f aca="false">IF(V462&lt;&gt;X462,(IF(I462="",G462*INFORMAÇÕES!$U$116,IF(I462="O",G462,0))),0)</f>
        <v>0</v>
      </c>
      <c r="AD462" s="75" t="n">
        <f aca="false">IF(E462&lt;&gt;0,G462,0)</f>
        <v>0</v>
      </c>
    </row>
    <row r="463" s="174" customFormat="true" ht="14.25" hidden="false" customHeight="false" outlineLevel="0" collapsed="false">
      <c r="A463" s="159" t="n">
        <v>452</v>
      </c>
      <c r="B463" s="160" t="n">
        <f aca="false">M463</f>
        <v>0</v>
      </c>
      <c r="C463" s="161" t="n">
        <f aca="false">O463</f>
        <v>0</v>
      </c>
      <c r="D463" s="162" t="n">
        <f aca="false">P463</f>
        <v>0</v>
      </c>
      <c r="E463" s="163" t="n">
        <f aca="false">ROUND(Q463,2)</f>
        <v>0</v>
      </c>
      <c r="F463" s="163" t="n">
        <f aca="false">TRUNC((1+(IF(OR(H463=0,H463=""),'BDI REF.'!$K$5,CHOOSE(H463,'BDI REF.'!$K$5,'BDI REF.'!$K$6,'BDI REF.'!$K$7))))*R463,2)</f>
        <v>0</v>
      </c>
      <c r="G463" s="163" t="n">
        <f aca="false">IF(E463&lt;&gt;0,ROUND(E463*F463,2),IF(AD463=0,(SUMIF($V$12:$V$1011,B463,$AD$12:$AD$1011)),AD463))</f>
        <v>0</v>
      </c>
      <c r="H463" s="164"/>
      <c r="I463" s="165"/>
      <c r="J463" s="166" t="str">
        <f aca="false">IF(N463&lt;&gt;0,N463,"")</f>
        <v/>
      </c>
      <c r="K463" s="167"/>
      <c r="L463" s="168" t="str">
        <f aca="false">IF(B463&gt;0,"ok","ocultar")</f>
        <v>ocultar</v>
      </c>
      <c r="M463" s="182"/>
      <c r="N463" s="184"/>
      <c r="O463" s="177"/>
      <c r="P463" s="178"/>
      <c r="Q463" s="173"/>
      <c r="R463" s="179"/>
      <c r="S463" s="156"/>
      <c r="U463" s="88"/>
      <c r="V463" s="157" t="n">
        <f aca="false">IF(B463=0,V462,IF(ISNONTEXT(B463)=TRUE(),INT(B463),INT(LEFT(B463,FIND(".",B463)-1))))</f>
        <v>3</v>
      </c>
      <c r="W463" s="157" t="str">
        <f aca="false">IF(W464=1,1,IF(B463&lt;&gt;0,1,IF(C463&lt;&gt;0,1,IF(D463&lt;&gt;0,1,IF(E463&lt;&gt;0,1,"")))))</f>
        <v/>
      </c>
      <c r="X463" s="157" t="str">
        <f aca="false">IF(V463=0," ",IF(V463&lt;&gt;V462,V463," "))</f>
        <v> </v>
      </c>
      <c r="Y463" s="88"/>
      <c r="Z463" s="75" t="n">
        <f aca="false">IF(V463&lt;&gt;X463,(IF(I463="",G463*INFORMAÇÕES!$U$113,IF(I463="R",G463,0))),0)</f>
        <v>0</v>
      </c>
      <c r="AA463" s="75" t="n">
        <f aca="false">IF(V463&lt;&gt;X463,(IF(I463="",G463*INFORMAÇÕES!$U$114,IF(I463="C",G463,0))),0)</f>
        <v>0</v>
      </c>
      <c r="AB463" s="75" t="n">
        <f aca="false">IF(V463&lt;&gt;X463,(IF(I463="",G463*INFORMAÇÕES!$U$115,IF(I463="CF",G463,0))),0)</f>
        <v>0</v>
      </c>
      <c r="AC463" s="75" t="n">
        <f aca="false">IF(V463&lt;&gt;X463,(IF(I463="",G463*INFORMAÇÕES!$U$116,IF(I463="O",G463,0))),0)</f>
        <v>0</v>
      </c>
      <c r="AD463" s="75" t="n">
        <f aca="false">IF(E463&lt;&gt;0,G463,0)</f>
        <v>0</v>
      </c>
    </row>
    <row r="464" s="174" customFormat="true" ht="14.25" hidden="false" customHeight="false" outlineLevel="0" collapsed="false">
      <c r="A464" s="159" t="n">
        <v>453</v>
      </c>
      <c r="B464" s="160" t="n">
        <f aca="false">M464</f>
        <v>0</v>
      </c>
      <c r="C464" s="161" t="n">
        <f aca="false">O464</f>
        <v>0</v>
      </c>
      <c r="D464" s="162" t="n">
        <f aca="false">P464</f>
        <v>0</v>
      </c>
      <c r="E464" s="163" t="n">
        <f aca="false">ROUND(Q464,2)</f>
        <v>0</v>
      </c>
      <c r="F464" s="163" t="n">
        <f aca="false">TRUNC((1+(IF(OR(H464=0,H464=""),'BDI REF.'!$K$5,CHOOSE(H464,'BDI REF.'!$K$5,'BDI REF.'!$K$6,'BDI REF.'!$K$7))))*R464,2)</f>
        <v>0</v>
      </c>
      <c r="G464" s="163" t="n">
        <f aca="false">IF(E464&lt;&gt;0,ROUND(E464*F464,2),IF(AD464=0,(SUMIF($V$12:$V$1011,B464,$AD$12:$AD$1011)),AD464))</f>
        <v>0</v>
      </c>
      <c r="H464" s="164"/>
      <c r="I464" s="165"/>
      <c r="J464" s="166" t="str">
        <f aca="false">IF(N464&lt;&gt;0,N464,"")</f>
        <v/>
      </c>
      <c r="K464" s="167"/>
      <c r="L464" s="168" t="str">
        <f aca="false">IF(B464&gt;0,"ok","ocultar")</f>
        <v>ocultar</v>
      </c>
      <c r="M464" s="182"/>
      <c r="N464" s="184"/>
      <c r="O464" s="177"/>
      <c r="P464" s="178"/>
      <c r="Q464" s="173"/>
      <c r="R464" s="179"/>
      <c r="S464" s="156"/>
      <c r="U464" s="88"/>
      <c r="V464" s="157" t="n">
        <f aca="false">IF(B464=0,V463,IF(ISNONTEXT(B464)=TRUE(),INT(B464),INT(LEFT(B464,FIND(".",B464)-1))))</f>
        <v>3</v>
      </c>
      <c r="W464" s="157" t="str">
        <f aca="false">IF(W465=1,1,IF(B464&lt;&gt;0,1,IF(C464&lt;&gt;0,1,IF(D464&lt;&gt;0,1,IF(E464&lt;&gt;0,1,"")))))</f>
        <v/>
      </c>
      <c r="X464" s="157" t="str">
        <f aca="false">IF(V464=0," ",IF(V464&lt;&gt;V463,V464," "))</f>
        <v> </v>
      </c>
      <c r="Y464" s="88"/>
      <c r="Z464" s="75" t="n">
        <f aca="false">IF(V464&lt;&gt;X464,(IF(I464="",G464*INFORMAÇÕES!$U$113,IF(I464="R",G464,0))),0)</f>
        <v>0</v>
      </c>
      <c r="AA464" s="75" t="n">
        <f aca="false">IF(V464&lt;&gt;X464,(IF(I464="",G464*INFORMAÇÕES!$U$114,IF(I464="C",G464,0))),0)</f>
        <v>0</v>
      </c>
      <c r="AB464" s="75" t="n">
        <f aca="false">IF(V464&lt;&gt;X464,(IF(I464="",G464*INFORMAÇÕES!$U$115,IF(I464="CF",G464,0))),0)</f>
        <v>0</v>
      </c>
      <c r="AC464" s="75" t="n">
        <f aca="false">IF(V464&lt;&gt;X464,(IF(I464="",G464*INFORMAÇÕES!$U$116,IF(I464="O",G464,0))),0)</f>
        <v>0</v>
      </c>
      <c r="AD464" s="75" t="n">
        <f aca="false">IF(E464&lt;&gt;0,G464,0)</f>
        <v>0</v>
      </c>
    </row>
    <row r="465" s="174" customFormat="true" ht="14.25" hidden="false" customHeight="false" outlineLevel="0" collapsed="false">
      <c r="A465" s="159" t="n">
        <v>454</v>
      </c>
      <c r="B465" s="160" t="n">
        <f aca="false">M465</f>
        <v>0</v>
      </c>
      <c r="C465" s="161" t="n">
        <f aca="false">O465</f>
        <v>0</v>
      </c>
      <c r="D465" s="162" t="n">
        <f aca="false">P465</f>
        <v>0</v>
      </c>
      <c r="E465" s="163" t="n">
        <f aca="false">ROUND(Q465,2)</f>
        <v>0</v>
      </c>
      <c r="F465" s="163" t="n">
        <f aca="false">TRUNC((1+(IF(OR(H465=0,H465=""),'BDI REF.'!$K$5,CHOOSE(H465,'BDI REF.'!$K$5,'BDI REF.'!$K$6,'BDI REF.'!$K$7))))*R465,2)</f>
        <v>0</v>
      </c>
      <c r="G465" s="163" t="n">
        <f aca="false">IF(E465&lt;&gt;0,ROUND(E465*F465,2),IF(AD465=0,(SUMIF($V$12:$V$1011,B465,$AD$12:$AD$1011)),AD465))</f>
        <v>0</v>
      </c>
      <c r="H465" s="164"/>
      <c r="I465" s="165"/>
      <c r="J465" s="166" t="str">
        <f aca="false">IF(N465&lt;&gt;0,N465,"")</f>
        <v/>
      </c>
      <c r="K465" s="167"/>
      <c r="L465" s="168" t="str">
        <f aca="false">IF(B465&gt;0,"ok","ocultar")</f>
        <v>ocultar</v>
      </c>
      <c r="M465" s="182"/>
      <c r="N465" s="184"/>
      <c r="O465" s="177"/>
      <c r="P465" s="178"/>
      <c r="Q465" s="173"/>
      <c r="R465" s="179"/>
      <c r="S465" s="156"/>
      <c r="U465" s="88"/>
      <c r="V465" s="157" t="n">
        <f aca="false">IF(B465=0,V464,IF(ISNONTEXT(B465)=TRUE(),INT(B465),INT(LEFT(B465,FIND(".",B465)-1))))</f>
        <v>3</v>
      </c>
      <c r="W465" s="157" t="str">
        <f aca="false">IF(W466=1,1,IF(B465&lt;&gt;0,1,IF(C465&lt;&gt;0,1,IF(D465&lt;&gt;0,1,IF(E465&lt;&gt;0,1,"")))))</f>
        <v/>
      </c>
      <c r="X465" s="157" t="str">
        <f aca="false">IF(V465=0," ",IF(V465&lt;&gt;V464,V465," "))</f>
        <v> </v>
      </c>
      <c r="Y465" s="88"/>
      <c r="Z465" s="75" t="n">
        <f aca="false">IF(V465&lt;&gt;X465,(IF(I465="",G465*INFORMAÇÕES!$U$113,IF(I465="R",G465,0))),0)</f>
        <v>0</v>
      </c>
      <c r="AA465" s="75" t="n">
        <f aca="false">IF(V465&lt;&gt;X465,(IF(I465="",G465*INFORMAÇÕES!$U$114,IF(I465="C",G465,0))),0)</f>
        <v>0</v>
      </c>
      <c r="AB465" s="75" t="n">
        <f aca="false">IF(V465&lt;&gt;X465,(IF(I465="",G465*INFORMAÇÕES!$U$115,IF(I465="CF",G465,0))),0)</f>
        <v>0</v>
      </c>
      <c r="AC465" s="75" t="n">
        <f aca="false">IF(V465&lt;&gt;X465,(IF(I465="",G465*INFORMAÇÕES!$U$116,IF(I465="O",G465,0))),0)</f>
        <v>0</v>
      </c>
      <c r="AD465" s="75" t="n">
        <f aca="false">IF(E465&lt;&gt;0,G465,0)</f>
        <v>0</v>
      </c>
    </row>
    <row r="466" s="174" customFormat="true" ht="14.25" hidden="false" customHeight="false" outlineLevel="0" collapsed="false">
      <c r="A466" s="159" t="n">
        <v>455</v>
      </c>
      <c r="B466" s="160" t="n">
        <f aca="false">M466</f>
        <v>0</v>
      </c>
      <c r="C466" s="161" t="n">
        <f aca="false">O466</f>
        <v>0</v>
      </c>
      <c r="D466" s="162" t="n">
        <f aca="false">P466</f>
        <v>0</v>
      </c>
      <c r="E466" s="163" t="n">
        <f aca="false">ROUND(Q466,2)</f>
        <v>0</v>
      </c>
      <c r="F466" s="163" t="n">
        <f aca="false">TRUNC((1+(IF(OR(H466=0,H466=""),'BDI REF.'!$K$5,CHOOSE(H466,'BDI REF.'!$K$5,'BDI REF.'!$K$6,'BDI REF.'!$K$7))))*R466,2)</f>
        <v>0</v>
      </c>
      <c r="G466" s="163" t="n">
        <f aca="false">IF(E466&lt;&gt;0,ROUND(E466*F466,2),IF(AD466=0,(SUMIF($V$12:$V$1011,B466,$AD$12:$AD$1011)),AD466))</f>
        <v>0</v>
      </c>
      <c r="H466" s="164"/>
      <c r="I466" s="165"/>
      <c r="J466" s="166" t="str">
        <f aca="false">IF(N466&lt;&gt;0,N466,"")</f>
        <v/>
      </c>
      <c r="K466" s="167"/>
      <c r="L466" s="168" t="str">
        <f aca="false">IF(B466&gt;0,"ok","ocultar")</f>
        <v>ocultar</v>
      </c>
      <c r="M466" s="182"/>
      <c r="N466" s="184"/>
      <c r="O466" s="177"/>
      <c r="P466" s="178"/>
      <c r="Q466" s="173"/>
      <c r="R466" s="179"/>
      <c r="S466" s="156"/>
      <c r="U466" s="88"/>
      <c r="V466" s="157" t="n">
        <f aca="false">IF(B466=0,V465,IF(ISNONTEXT(B466)=TRUE(),INT(B466),INT(LEFT(B466,FIND(".",B466)-1))))</f>
        <v>3</v>
      </c>
      <c r="W466" s="157" t="str">
        <f aca="false">IF(W467=1,1,IF(B466&lt;&gt;0,1,IF(C466&lt;&gt;0,1,IF(D466&lt;&gt;0,1,IF(E466&lt;&gt;0,1,"")))))</f>
        <v/>
      </c>
      <c r="X466" s="157" t="str">
        <f aca="false">IF(V466=0," ",IF(V466&lt;&gt;V465,V466," "))</f>
        <v> </v>
      </c>
      <c r="Y466" s="88"/>
      <c r="Z466" s="75" t="n">
        <f aca="false">IF(V466&lt;&gt;X466,(IF(I466="",G466*INFORMAÇÕES!$U$113,IF(I466="R",G466,0))),0)</f>
        <v>0</v>
      </c>
      <c r="AA466" s="75" t="n">
        <f aca="false">IF(V466&lt;&gt;X466,(IF(I466="",G466*INFORMAÇÕES!$U$114,IF(I466="C",G466,0))),0)</f>
        <v>0</v>
      </c>
      <c r="AB466" s="75" t="n">
        <f aca="false">IF(V466&lt;&gt;X466,(IF(I466="",G466*INFORMAÇÕES!$U$115,IF(I466="CF",G466,0))),0)</f>
        <v>0</v>
      </c>
      <c r="AC466" s="75" t="n">
        <f aca="false">IF(V466&lt;&gt;X466,(IF(I466="",G466*INFORMAÇÕES!$U$116,IF(I466="O",G466,0))),0)</f>
        <v>0</v>
      </c>
      <c r="AD466" s="75" t="n">
        <f aca="false">IF(E466&lt;&gt;0,G466,0)</f>
        <v>0</v>
      </c>
    </row>
    <row r="467" s="174" customFormat="true" ht="14.25" hidden="false" customHeight="false" outlineLevel="0" collapsed="false">
      <c r="A467" s="159" t="n">
        <v>456</v>
      </c>
      <c r="B467" s="160" t="n">
        <f aca="false">M467</f>
        <v>0</v>
      </c>
      <c r="C467" s="161" t="n">
        <f aca="false">O467</f>
        <v>0</v>
      </c>
      <c r="D467" s="162" t="n">
        <f aca="false">P467</f>
        <v>0</v>
      </c>
      <c r="E467" s="163" t="n">
        <f aca="false">ROUND(Q467,2)</f>
        <v>0</v>
      </c>
      <c r="F467" s="163" t="n">
        <f aca="false">TRUNC((1+(IF(OR(H467=0,H467=""),'BDI REF.'!$K$5,CHOOSE(H467,'BDI REF.'!$K$5,'BDI REF.'!$K$6,'BDI REF.'!$K$7))))*R467,2)</f>
        <v>0</v>
      </c>
      <c r="G467" s="163" t="n">
        <f aca="false">IF(E467&lt;&gt;0,ROUND(E467*F467,2),IF(AD467=0,(SUMIF($V$12:$V$1011,B467,$AD$12:$AD$1011)),AD467))</f>
        <v>0</v>
      </c>
      <c r="H467" s="164"/>
      <c r="I467" s="165"/>
      <c r="J467" s="166" t="str">
        <f aca="false">IF(N467&lt;&gt;0,N467,"")</f>
        <v/>
      </c>
      <c r="K467" s="167"/>
      <c r="L467" s="168" t="str">
        <f aca="false">IF(B467&gt;0,"ok","ocultar")</f>
        <v>ocultar</v>
      </c>
      <c r="M467" s="182"/>
      <c r="N467" s="184"/>
      <c r="O467" s="177"/>
      <c r="P467" s="178"/>
      <c r="Q467" s="173"/>
      <c r="R467" s="179"/>
      <c r="S467" s="156"/>
      <c r="U467" s="88"/>
      <c r="V467" s="157" t="n">
        <f aca="false">IF(B467=0,V466,IF(ISNONTEXT(B467)=TRUE(),INT(B467),INT(LEFT(B467,FIND(".",B467)-1))))</f>
        <v>3</v>
      </c>
      <c r="W467" s="157" t="str">
        <f aca="false">IF(W468=1,1,IF(B467&lt;&gt;0,1,IF(C467&lt;&gt;0,1,IF(D467&lt;&gt;0,1,IF(E467&lt;&gt;0,1,"")))))</f>
        <v/>
      </c>
      <c r="X467" s="157" t="str">
        <f aca="false">IF(V467=0," ",IF(V467&lt;&gt;V466,V467," "))</f>
        <v> </v>
      </c>
      <c r="Y467" s="88"/>
      <c r="Z467" s="75" t="n">
        <f aca="false">IF(V467&lt;&gt;X467,(IF(I467="",G467*INFORMAÇÕES!$U$113,IF(I467="R",G467,0))),0)</f>
        <v>0</v>
      </c>
      <c r="AA467" s="75" t="n">
        <f aca="false">IF(V467&lt;&gt;X467,(IF(I467="",G467*INFORMAÇÕES!$U$114,IF(I467="C",G467,0))),0)</f>
        <v>0</v>
      </c>
      <c r="AB467" s="75" t="n">
        <f aca="false">IF(V467&lt;&gt;X467,(IF(I467="",G467*INFORMAÇÕES!$U$115,IF(I467="CF",G467,0))),0)</f>
        <v>0</v>
      </c>
      <c r="AC467" s="75" t="n">
        <f aca="false">IF(V467&lt;&gt;X467,(IF(I467="",G467*INFORMAÇÕES!$U$116,IF(I467="O",G467,0))),0)</f>
        <v>0</v>
      </c>
      <c r="AD467" s="75" t="n">
        <f aca="false">IF(E467&lt;&gt;0,G467,0)</f>
        <v>0</v>
      </c>
    </row>
    <row r="468" s="174" customFormat="true" ht="14.25" hidden="false" customHeight="false" outlineLevel="0" collapsed="false">
      <c r="A468" s="159" t="n">
        <v>457</v>
      </c>
      <c r="B468" s="160" t="n">
        <f aca="false">M468</f>
        <v>0</v>
      </c>
      <c r="C468" s="161" t="n">
        <f aca="false">O468</f>
        <v>0</v>
      </c>
      <c r="D468" s="162" t="n">
        <f aca="false">P468</f>
        <v>0</v>
      </c>
      <c r="E468" s="163" t="n">
        <f aca="false">ROUND(Q468,2)</f>
        <v>0</v>
      </c>
      <c r="F468" s="163" t="n">
        <f aca="false">TRUNC((1+(IF(OR(H468=0,H468=""),'BDI REF.'!$K$5,CHOOSE(H468,'BDI REF.'!$K$5,'BDI REF.'!$K$6,'BDI REF.'!$K$7))))*R468,2)</f>
        <v>0</v>
      </c>
      <c r="G468" s="163" t="n">
        <f aca="false">IF(E468&lt;&gt;0,ROUND(E468*F468,2),IF(AD468=0,(SUMIF($V$12:$V$1011,B468,$AD$12:$AD$1011)),AD468))</f>
        <v>0</v>
      </c>
      <c r="H468" s="164"/>
      <c r="I468" s="165"/>
      <c r="J468" s="166" t="str">
        <f aca="false">IF(N468&lt;&gt;0,N468,"")</f>
        <v/>
      </c>
      <c r="K468" s="167"/>
      <c r="L468" s="168" t="str">
        <f aca="false">IF(B468&gt;0,"ok","ocultar")</f>
        <v>ocultar</v>
      </c>
      <c r="M468" s="182"/>
      <c r="N468" s="184"/>
      <c r="O468" s="177"/>
      <c r="P468" s="178"/>
      <c r="Q468" s="173"/>
      <c r="R468" s="179"/>
      <c r="S468" s="156"/>
      <c r="U468" s="88"/>
      <c r="V468" s="157" t="n">
        <f aca="false">IF(B468=0,V467,IF(ISNONTEXT(B468)=TRUE(),INT(B468),INT(LEFT(B468,FIND(".",B468)-1))))</f>
        <v>3</v>
      </c>
      <c r="W468" s="157" t="str">
        <f aca="false">IF(W469=1,1,IF(B468&lt;&gt;0,1,IF(C468&lt;&gt;0,1,IF(D468&lt;&gt;0,1,IF(E468&lt;&gt;0,1,"")))))</f>
        <v/>
      </c>
      <c r="X468" s="157" t="str">
        <f aca="false">IF(V468=0," ",IF(V468&lt;&gt;V467,V468," "))</f>
        <v> </v>
      </c>
      <c r="Y468" s="88"/>
      <c r="Z468" s="75" t="n">
        <f aca="false">IF(V468&lt;&gt;X468,(IF(I468="",G468*INFORMAÇÕES!$U$113,IF(I468="R",G468,0))),0)</f>
        <v>0</v>
      </c>
      <c r="AA468" s="75" t="n">
        <f aca="false">IF(V468&lt;&gt;X468,(IF(I468="",G468*INFORMAÇÕES!$U$114,IF(I468="C",G468,0))),0)</f>
        <v>0</v>
      </c>
      <c r="AB468" s="75" t="n">
        <f aca="false">IF(V468&lt;&gt;X468,(IF(I468="",G468*INFORMAÇÕES!$U$115,IF(I468="CF",G468,0))),0)</f>
        <v>0</v>
      </c>
      <c r="AC468" s="75" t="n">
        <f aca="false">IF(V468&lt;&gt;X468,(IF(I468="",G468*INFORMAÇÕES!$U$116,IF(I468="O",G468,0))),0)</f>
        <v>0</v>
      </c>
      <c r="AD468" s="75" t="n">
        <f aca="false">IF(E468&lt;&gt;0,G468,0)</f>
        <v>0</v>
      </c>
    </row>
    <row r="469" s="174" customFormat="true" ht="14.25" hidden="false" customHeight="false" outlineLevel="0" collapsed="false">
      <c r="A469" s="159" t="n">
        <v>458</v>
      </c>
      <c r="B469" s="160" t="n">
        <f aca="false">M469</f>
        <v>0</v>
      </c>
      <c r="C469" s="161" t="n">
        <f aca="false">O469</f>
        <v>0</v>
      </c>
      <c r="D469" s="162" t="n">
        <f aca="false">P469</f>
        <v>0</v>
      </c>
      <c r="E469" s="163" t="n">
        <f aca="false">ROUND(Q469,2)</f>
        <v>0</v>
      </c>
      <c r="F469" s="163" t="n">
        <f aca="false">TRUNC((1+(IF(OR(H469=0,H469=""),'BDI REF.'!$K$5,CHOOSE(H469,'BDI REF.'!$K$5,'BDI REF.'!$K$6,'BDI REF.'!$K$7))))*R469,2)</f>
        <v>0</v>
      </c>
      <c r="G469" s="163" t="n">
        <f aca="false">IF(E469&lt;&gt;0,ROUND(E469*F469,2),IF(AD469=0,(SUMIF($V$12:$V$1011,B469,$AD$12:$AD$1011)),AD469))</f>
        <v>0</v>
      </c>
      <c r="H469" s="164"/>
      <c r="I469" s="165"/>
      <c r="J469" s="166" t="str">
        <f aca="false">IF(N469&lt;&gt;0,N469,"")</f>
        <v/>
      </c>
      <c r="K469" s="167"/>
      <c r="L469" s="168" t="str">
        <f aca="false">IF(B469&gt;0,"ok","ocultar")</f>
        <v>ocultar</v>
      </c>
      <c r="M469" s="182"/>
      <c r="N469" s="184"/>
      <c r="O469" s="177"/>
      <c r="P469" s="178"/>
      <c r="Q469" s="173"/>
      <c r="R469" s="179"/>
      <c r="S469" s="156"/>
      <c r="U469" s="88"/>
      <c r="V469" s="157" t="n">
        <f aca="false">IF(B469=0,V468,IF(ISNONTEXT(B469)=TRUE(),INT(B469),INT(LEFT(B469,FIND(".",B469)-1))))</f>
        <v>3</v>
      </c>
      <c r="W469" s="157" t="str">
        <f aca="false">IF(W470=1,1,IF(B469&lt;&gt;0,1,IF(C469&lt;&gt;0,1,IF(D469&lt;&gt;0,1,IF(E469&lt;&gt;0,1,"")))))</f>
        <v/>
      </c>
      <c r="X469" s="157" t="str">
        <f aca="false">IF(V469=0," ",IF(V469&lt;&gt;V468,V469," "))</f>
        <v> </v>
      </c>
      <c r="Y469" s="88"/>
      <c r="Z469" s="75" t="n">
        <f aca="false">IF(V469&lt;&gt;X469,(IF(I469="",G469*INFORMAÇÕES!$U$113,IF(I469="R",G469,0))),0)</f>
        <v>0</v>
      </c>
      <c r="AA469" s="75" t="n">
        <f aca="false">IF(V469&lt;&gt;X469,(IF(I469="",G469*INFORMAÇÕES!$U$114,IF(I469="C",G469,0))),0)</f>
        <v>0</v>
      </c>
      <c r="AB469" s="75" t="n">
        <f aca="false">IF(V469&lt;&gt;X469,(IF(I469="",G469*INFORMAÇÕES!$U$115,IF(I469="CF",G469,0))),0)</f>
        <v>0</v>
      </c>
      <c r="AC469" s="75" t="n">
        <f aca="false">IF(V469&lt;&gt;X469,(IF(I469="",G469*INFORMAÇÕES!$U$116,IF(I469="O",G469,0))),0)</f>
        <v>0</v>
      </c>
      <c r="AD469" s="75" t="n">
        <f aca="false">IF(E469&lt;&gt;0,G469,0)</f>
        <v>0</v>
      </c>
    </row>
    <row r="470" s="174" customFormat="true" ht="14.25" hidden="false" customHeight="false" outlineLevel="0" collapsed="false">
      <c r="A470" s="159" t="n">
        <v>459</v>
      </c>
      <c r="B470" s="160" t="n">
        <f aca="false">M470</f>
        <v>0</v>
      </c>
      <c r="C470" s="161" t="n">
        <f aca="false">O470</f>
        <v>0</v>
      </c>
      <c r="D470" s="162" t="n">
        <f aca="false">P470</f>
        <v>0</v>
      </c>
      <c r="E470" s="163" t="n">
        <f aca="false">ROUND(Q470,2)</f>
        <v>0</v>
      </c>
      <c r="F470" s="163" t="n">
        <f aca="false">TRUNC((1+(IF(OR(H470=0,H470=""),'BDI REF.'!$K$5,CHOOSE(H470,'BDI REF.'!$K$5,'BDI REF.'!$K$6,'BDI REF.'!$K$7))))*R470,2)</f>
        <v>0</v>
      </c>
      <c r="G470" s="163" t="n">
        <f aca="false">IF(E470&lt;&gt;0,ROUND(E470*F470,2),IF(AD470=0,(SUMIF($V$12:$V$1011,B470,$AD$12:$AD$1011)),AD470))</f>
        <v>0</v>
      </c>
      <c r="H470" s="164"/>
      <c r="I470" s="165"/>
      <c r="J470" s="166" t="str">
        <f aca="false">IF(N470&lt;&gt;0,N470,"")</f>
        <v/>
      </c>
      <c r="K470" s="167"/>
      <c r="L470" s="168" t="str">
        <f aca="false">IF(B470&gt;0,"ok","ocultar")</f>
        <v>ocultar</v>
      </c>
      <c r="M470" s="182"/>
      <c r="N470" s="184"/>
      <c r="O470" s="177"/>
      <c r="P470" s="178"/>
      <c r="Q470" s="173"/>
      <c r="R470" s="179"/>
      <c r="S470" s="156"/>
      <c r="U470" s="88"/>
      <c r="V470" s="157" t="n">
        <f aca="false">IF(B470=0,V469,IF(ISNONTEXT(B470)=TRUE(),INT(B470),INT(LEFT(B470,FIND(".",B470)-1))))</f>
        <v>3</v>
      </c>
      <c r="W470" s="157" t="str">
        <f aca="false">IF(W471=1,1,IF(B470&lt;&gt;0,1,IF(C470&lt;&gt;0,1,IF(D470&lt;&gt;0,1,IF(E470&lt;&gt;0,1,"")))))</f>
        <v/>
      </c>
      <c r="X470" s="157" t="str">
        <f aca="false">IF(V470=0," ",IF(V470&lt;&gt;V469,V470," "))</f>
        <v> </v>
      </c>
      <c r="Y470" s="88"/>
      <c r="Z470" s="75" t="n">
        <f aca="false">IF(V470&lt;&gt;X470,(IF(I470="",G470*INFORMAÇÕES!$U$113,IF(I470="R",G470,0))),0)</f>
        <v>0</v>
      </c>
      <c r="AA470" s="75" t="n">
        <f aca="false">IF(V470&lt;&gt;X470,(IF(I470="",G470*INFORMAÇÕES!$U$114,IF(I470="C",G470,0))),0)</f>
        <v>0</v>
      </c>
      <c r="AB470" s="75" t="n">
        <f aca="false">IF(V470&lt;&gt;X470,(IF(I470="",G470*INFORMAÇÕES!$U$115,IF(I470="CF",G470,0))),0)</f>
        <v>0</v>
      </c>
      <c r="AC470" s="75" t="n">
        <f aca="false">IF(V470&lt;&gt;X470,(IF(I470="",G470*INFORMAÇÕES!$U$116,IF(I470="O",G470,0))),0)</f>
        <v>0</v>
      </c>
      <c r="AD470" s="75" t="n">
        <f aca="false">IF(E470&lt;&gt;0,G470,0)</f>
        <v>0</v>
      </c>
    </row>
    <row r="471" s="174" customFormat="true" ht="14.25" hidden="false" customHeight="false" outlineLevel="0" collapsed="false">
      <c r="A471" s="159" t="n">
        <v>460</v>
      </c>
      <c r="B471" s="160" t="n">
        <f aca="false">M471</f>
        <v>0</v>
      </c>
      <c r="C471" s="161" t="n">
        <f aca="false">O471</f>
        <v>0</v>
      </c>
      <c r="D471" s="162" t="n">
        <f aca="false">P471</f>
        <v>0</v>
      </c>
      <c r="E471" s="163" t="n">
        <f aca="false">ROUND(Q471,2)</f>
        <v>0</v>
      </c>
      <c r="F471" s="163" t="n">
        <f aca="false">TRUNC((1+(IF(OR(H471=0,H471=""),'BDI REF.'!$K$5,CHOOSE(H471,'BDI REF.'!$K$5,'BDI REF.'!$K$6,'BDI REF.'!$K$7))))*R471,2)</f>
        <v>0</v>
      </c>
      <c r="G471" s="163" t="n">
        <f aca="false">IF(E471&lt;&gt;0,ROUND(E471*F471,2),IF(AD471=0,(SUMIF($V$12:$V$1011,B471,$AD$12:$AD$1011)),AD471))</f>
        <v>0</v>
      </c>
      <c r="H471" s="164"/>
      <c r="I471" s="165"/>
      <c r="J471" s="166" t="str">
        <f aca="false">IF(N471&lt;&gt;0,N471,"")</f>
        <v/>
      </c>
      <c r="K471" s="167"/>
      <c r="L471" s="168" t="str">
        <f aca="false">IF(B471&gt;0,"ok","ocultar")</f>
        <v>ocultar</v>
      </c>
      <c r="M471" s="182"/>
      <c r="N471" s="184"/>
      <c r="O471" s="177"/>
      <c r="P471" s="178"/>
      <c r="Q471" s="173"/>
      <c r="R471" s="179"/>
      <c r="S471" s="156"/>
      <c r="U471" s="88"/>
      <c r="V471" s="157" t="n">
        <f aca="false">IF(B471=0,V470,IF(ISNONTEXT(B471)=TRUE(),INT(B471),INT(LEFT(B471,FIND(".",B471)-1))))</f>
        <v>3</v>
      </c>
      <c r="W471" s="157" t="str">
        <f aca="false">IF(W472=1,1,IF(B471&lt;&gt;0,1,IF(C471&lt;&gt;0,1,IF(D471&lt;&gt;0,1,IF(E471&lt;&gt;0,1,"")))))</f>
        <v/>
      </c>
      <c r="X471" s="157" t="str">
        <f aca="false">IF(V471=0," ",IF(V471&lt;&gt;V470,V471," "))</f>
        <v> </v>
      </c>
      <c r="Y471" s="88"/>
      <c r="Z471" s="75" t="n">
        <f aca="false">IF(V471&lt;&gt;X471,(IF(I471="",G471*INFORMAÇÕES!$U$113,IF(I471="R",G471,0))),0)</f>
        <v>0</v>
      </c>
      <c r="AA471" s="75" t="n">
        <f aca="false">IF(V471&lt;&gt;X471,(IF(I471="",G471*INFORMAÇÕES!$U$114,IF(I471="C",G471,0))),0)</f>
        <v>0</v>
      </c>
      <c r="AB471" s="75" t="n">
        <f aca="false">IF(V471&lt;&gt;X471,(IF(I471="",G471*INFORMAÇÕES!$U$115,IF(I471="CF",G471,0))),0)</f>
        <v>0</v>
      </c>
      <c r="AC471" s="75" t="n">
        <f aca="false">IF(V471&lt;&gt;X471,(IF(I471="",G471*INFORMAÇÕES!$U$116,IF(I471="O",G471,0))),0)</f>
        <v>0</v>
      </c>
      <c r="AD471" s="75" t="n">
        <f aca="false">IF(E471&lt;&gt;0,G471,0)</f>
        <v>0</v>
      </c>
    </row>
    <row r="472" s="174" customFormat="true" ht="14.25" hidden="false" customHeight="false" outlineLevel="0" collapsed="false">
      <c r="A472" s="159" t="n">
        <v>461</v>
      </c>
      <c r="B472" s="160" t="n">
        <f aca="false">M472</f>
        <v>0</v>
      </c>
      <c r="C472" s="161" t="n">
        <f aca="false">O472</f>
        <v>0</v>
      </c>
      <c r="D472" s="162" t="n">
        <f aca="false">P472</f>
        <v>0</v>
      </c>
      <c r="E472" s="163" t="n">
        <f aca="false">ROUND(Q472,2)</f>
        <v>0</v>
      </c>
      <c r="F472" s="163" t="n">
        <f aca="false">TRUNC((1+(IF(OR(H472=0,H472=""),'BDI REF.'!$K$5,CHOOSE(H472,'BDI REF.'!$K$5,'BDI REF.'!$K$6,'BDI REF.'!$K$7))))*R472,2)</f>
        <v>0</v>
      </c>
      <c r="G472" s="163" t="n">
        <f aca="false">IF(E472&lt;&gt;0,ROUND(E472*F472,2),IF(AD472=0,(SUMIF($V$12:$V$1011,B472,$AD$12:$AD$1011)),AD472))</f>
        <v>0</v>
      </c>
      <c r="H472" s="164"/>
      <c r="I472" s="165"/>
      <c r="J472" s="166" t="str">
        <f aca="false">IF(N472&lt;&gt;0,N472,"")</f>
        <v/>
      </c>
      <c r="K472" s="167"/>
      <c r="L472" s="168" t="str">
        <f aca="false">IF(B472&gt;0,"ok","ocultar")</f>
        <v>ocultar</v>
      </c>
      <c r="M472" s="182"/>
      <c r="N472" s="184"/>
      <c r="O472" s="177"/>
      <c r="P472" s="178"/>
      <c r="Q472" s="173"/>
      <c r="R472" s="179"/>
      <c r="S472" s="156"/>
      <c r="U472" s="88"/>
      <c r="V472" s="157" t="n">
        <f aca="false">IF(B472=0,V471,IF(ISNONTEXT(B472)=TRUE(),INT(B472),INT(LEFT(B472,FIND(".",B472)-1))))</f>
        <v>3</v>
      </c>
      <c r="W472" s="157" t="str">
        <f aca="false">IF(W473=1,1,IF(B472&lt;&gt;0,1,IF(C472&lt;&gt;0,1,IF(D472&lt;&gt;0,1,IF(E472&lt;&gt;0,1,"")))))</f>
        <v/>
      </c>
      <c r="X472" s="157" t="str">
        <f aca="false">IF(V472=0," ",IF(V472&lt;&gt;V471,V472," "))</f>
        <v> </v>
      </c>
      <c r="Y472" s="88"/>
      <c r="Z472" s="75" t="n">
        <f aca="false">IF(V472&lt;&gt;X472,(IF(I472="",G472*INFORMAÇÕES!$U$113,IF(I472="R",G472,0))),0)</f>
        <v>0</v>
      </c>
      <c r="AA472" s="75" t="n">
        <f aca="false">IF(V472&lt;&gt;X472,(IF(I472="",G472*INFORMAÇÕES!$U$114,IF(I472="C",G472,0))),0)</f>
        <v>0</v>
      </c>
      <c r="AB472" s="75" t="n">
        <f aca="false">IF(V472&lt;&gt;X472,(IF(I472="",G472*INFORMAÇÕES!$U$115,IF(I472="CF",G472,0))),0)</f>
        <v>0</v>
      </c>
      <c r="AC472" s="75" t="n">
        <f aca="false">IF(V472&lt;&gt;X472,(IF(I472="",G472*INFORMAÇÕES!$U$116,IF(I472="O",G472,0))),0)</f>
        <v>0</v>
      </c>
      <c r="AD472" s="75" t="n">
        <f aca="false">IF(E472&lt;&gt;0,G472,0)</f>
        <v>0</v>
      </c>
    </row>
    <row r="473" s="174" customFormat="true" ht="14.25" hidden="false" customHeight="false" outlineLevel="0" collapsed="false">
      <c r="A473" s="159" t="n">
        <v>462</v>
      </c>
      <c r="B473" s="160" t="n">
        <f aca="false">M473</f>
        <v>0</v>
      </c>
      <c r="C473" s="161" t="n">
        <f aca="false">O473</f>
        <v>0</v>
      </c>
      <c r="D473" s="162" t="n">
        <f aca="false">P473</f>
        <v>0</v>
      </c>
      <c r="E473" s="163" t="n">
        <f aca="false">ROUND(Q473,2)</f>
        <v>0</v>
      </c>
      <c r="F473" s="163" t="n">
        <f aca="false">TRUNC((1+(IF(OR(H473=0,H473=""),'BDI REF.'!$K$5,CHOOSE(H473,'BDI REF.'!$K$5,'BDI REF.'!$K$6,'BDI REF.'!$K$7))))*R473,2)</f>
        <v>0</v>
      </c>
      <c r="G473" s="163" t="n">
        <f aca="false">IF(E473&lt;&gt;0,ROUND(E473*F473,2),IF(AD473=0,(SUMIF($V$12:$V$1011,B473,$AD$12:$AD$1011)),AD473))</f>
        <v>0</v>
      </c>
      <c r="H473" s="164"/>
      <c r="I473" s="165"/>
      <c r="J473" s="166" t="str">
        <f aca="false">IF(N473&lt;&gt;0,N473,"")</f>
        <v/>
      </c>
      <c r="K473" s="167"/>
      <c r="L473" s="168" t="str">
        <f aca="false">IF(B473&gt;0,"ok","ocultar")</f>
        <v>ocultar</v>
      </c>
      <c r="M473" s="182"/>
      <c r="N473" s="184"/>
      <c r="O473" s="177"/>
      <c r="P473" s="178"/>
      <c r="Q473" s="173"/>
      <c r="R473" s="179"/>
      <c r="S473" s="156"/>
      <c r="U473" s="88"/>
      <c r="V473" s="157" t="n">
        <f aca="false">IF(B473=0,V472,IF(ISNONTEXT(B473)=TRUE(),INT(B473),INT(LEFT(B473,FIND(".",B473)-1))))</f>
        <v>3</v>
      </c>
      <c r="W473" s="157" t="str">
        <f aca="false">IF(W474=1,1,IF(B473&lt;&gt;0,1,IF(C473&lt;&gt;0,1,IF(D473&lt;&gt;0,1,IF(E473&lt;&gt;0,1,"")))))</f>
        <v/>
      </c>
      <c r="X473" s="157" t="str">
        <f aca="false">IF(V473=0," ",IF(V473&lt;&gt;V472,V473," "))</f>
        <v> </v>
      </c>
      <c r="Y473" s="88"/>
      <c r="Z473" s="75" t="n">
        <f aca="false">IF(V473&lt;&gt;X473,(IF(I473="",G473*INFORMAÇÕES!$U$113,IF(I473="R",G473,0))),0)</f>
        <v>0</v>
      </c>
      <c r="AA473" s="75" t="n">
        <f aca="false">IF(V473&lt;&gt;X473,(IF(I473="",G473*INFORMAÇÕES!$U$114,IF(I473="C",G473,0))),0)</f>
        <v>0</v>
      </c>
      <c r="AB473" s="75" t="n">
        <f aca="false">IF(V473&lt;&gt;X473,(IF(I473="",G473*INFORMAÇÕES!$U$115,IF(I473="CF",G473,0))),0)</f>
        <v>0</v>
      </c>
      <c r="AC473" s="75" t="n">
        <f aca="false">IF(V473&lt;&gt;X473,(IF(I473="",G473*INFORMAÇÕES!$U$116,IF(I473="O",G473,0))),0)</f>
        <v>0</v>
      </c>
      <c r="AD473" s="75" t="n">
        <f aca="false">IF(E473&lt;&gt;0,G473,0)</f>
        <v>0</v>
      </c>
    </row>
    <row r="474" s="174" customFormat="true" ht="14.25" hidden="false" customHeight="false" outlineLevel="0" collapsed="false">
      <c r="A474" s="159" t="n">
        <v>463</v>
      </c>
      <c r="B474" s="160" t="n">
        <f aca="false">M474</f>
        <v>0</v>
      </c>
      <c r="C474" s="161" t="n">
        <f aca="false">O474</f>
        <v>0</v>
      </c>
      <c r="D474" s="162" t="n">
        <f aca="false">P474</f>
        <v>0</v>
      </c>
      <c r="E474" s="163" t="n">
        <f aca="false">ROUND(Q474,2)</f>
        <v>0</v>
      </c>
      <c r="F474" s="163" t="n">
        <f aca="false">TRUNC((1+(IF(OR(H474=0,H474=""),'BDI REF.'!$K$5,CHOOSE(H474,'BDI REF.'!$K$5,'BDI REF.'!$K$6,'BDI REF.'!$K$7))))*R474,2)</f>
        <v>0</v>
      </c>
      <c r="G474" s="163" t="n">
        <f aca="false">IF(E474&lt;&gt;0,ROUND(E474*F474,2),IF(AD474=0,(SUMIF($V$12:$V$1011,B474,$AD$12:$AD$1011)),AD474))</f>
        <v>0</v>
      </c>
      <c r="H474" s="164"/>
      <c r="I474" s="165"/>
      <c r="J474" s="166" t="str">
        <f aca="false">IF(N474&lt;&gt;0,N474,"")</f>
        <v/>
      </c>
      <c r="K474" s="167"/>
      <c r="L474" s="168" t="str">
        <f aca="false">IF(B474&gt;0,"ok","ocultar")</f>
        <v>ocultar</v>
      </c>
      <c r="M474" s="182"/>
      <c r="N474" s="184"/>
      <c r="O474" s="177"/>
      <c r="P474" s="178"/>
      <c r="Q474" s="173"/>
      <c r="R474" s="179"/>
      <c r="S474" s="156"/>
      <c r="U474" s="88"/>
      <c r="V474" s="157" t="n">
        <f aca="false">IF(B474=0,V473,IF(ISNONTEXT(B474)=TRUE(),INT(B474),INT(LEFT(B474,FIND(".",B474)-1))))</f>
        <v>3</v>
      </c>
      <c r="W474" s="157" t="str">
        <f aca="false">IF(W475=1,1,IF(B474&lt;&gt;0,1,IF(C474&lt;&gt;0,1,IF(D474&lt;&gt;0,1,IF(E474&lt;&gt;0,1,"")))))</f>
        <v/>
      </c>
      <c r="X474" s="157" t="str">
        <f aca="false">IF(V474=0," ",IF(V474&lt;&gt;V473,V474," "))</f>
        <v> </v>
      </c>
      <c r="Y474" s="88"/>
      <c r="Z474" s="75" t="n">
        <f aca="false">IF(V474&lt;&gt;X474,(IF(I474="",G474*INFORMAÇÕES!$U$113,IF(I474="R",G474,0))),0)</f>
        <v>0</v>
      </c>
      <c r="AA474" s="75" t="n">
        <f aca="false">IF(V474&lt;&gt;X474,(IF(I474="",G474*INFORMAÇÕES!$U$114,IF(I474="C",G474,0))),0)</f>
        <v>0</v>
      </c>
      <c r="AB474" s="75" t="n">
        <f aca="false">IF(V474&lt;&gt;X474,(IF(I474="",G474*INFORMAÇÕES!$U$115,IF(I474="CF",G474,0))),0)</f>
        <v>0</v>
      </c>
      <c r="AC474" s="75" t="n">
        <f aca="false">IF(V474&lt;&gt;X474,(IF(I474="",G474*INFORMAÇÕES!$U$116,IF(I474="O",G474,0))),0)</f>
        <v>0</v>
      </c>
      <c r="AD474" s="75" t="n">
        <f aca="false">IF(E474&lt;&gt;0,G474,0)</f>
        <v>0</v>
      </c>
    </row>
    <row r="475" s="174" customFormat="true" ht="14.25" hidden="false" customHeight="false" outlineLevel="0" collapsed="false">
      <c r="A475" s="159" t="n">
        <v>464</v>
      </c>
      <c r="B475" s="160" t="n">
        <f aca="false">M475</f>
        <v>0</v>
      </c>
      <c r="C475" s="161" t="n">
        <f aca="false">O475</f>
        <v>0</v>
      </c>
      <c r="D475" s="162" t="n">
        <f aca="false">P475</f>
        <v>0</v>
      </c>
      <c r="E475" s="163" t="n">
        <f aca="false">ROUND(Q475,2)</f>
        <v>0</v>
      </c>
      <c r="F475" s="163" t="n">
        <f aca="false">TRUNC((1+(IF(OR(H475=0,H475=""),'BDI REF.'!$K$5,CHOOSE(H475,'BDI REF.'!$K$5,'BDI REF.'!$K$6,'BDI REF.'!$K$7))))*R475,2)</f>
        <v>0</v>
      </c>
      <c r="G475" s="163" t="n">
        <f aca="false">IF(E475&lt;&gt;0,ROUND(E475*F475,2),IF(AD475=0,(SUMIF($V$12:$V$1011,B475,$AD$12:$AD$1011)),AD475))</f>
        <v>0</v>
      </c>
      <c r="H475" s="164"/>
      <c r="I475" s="165"/>
      <c r="J475" s="166" t="str">
        <f aca="false">IF(N475&lt;&gt;0,N475,"")</f>
        <v/>
      </c>
      <c r="K475" s="167"/>
      <c r="L475" s="168" t="str">
        <f aca="false">IF(B475&gt;0,"ok","ocultar")</f>
        <v>ocultar</v>
      </c>
      <c r="M475" s="182"/>
      <c r="N475" s="184"/>
      <c r="O475" s="177"/>
      <c r="P475" s="178"/>
      <c r="Q475" s="173"/>
      <c r="R475" s="179"/>
      <c r="S475" s="156"/>
      <c r="U475" s="88"/>
      <c r="V475" s="157" t="n">
        <f aca="false">IF(B475=0,V474,IF(ISNONTEXT(B475)=TRUE(),INT(B475),INT(LEFT(B475,FIND(".",B475)-1))))</f>
        <v>3</v>
      </c>
      <c r="W475" s="157" t="str">
        <f aca="false">IF(W476=1,1,IF(B475&lt;&gt;0,1,IF(C475&lt;&gt;0,1,IF(D475&lt;&gt;0,1,IF(E475&lt;&gt;0,1,"")))))</f>
        <v/>
      </c>
      <c r="X475" s="157" t="str">
        <f aca="false">IF(V475=0," ",IF(V475&lt;&gt;V474,V475," "))</f>
        <v> </v>
      </c>
      <c r="Y475" s="88"/>
      <c r="Z475" s="75" t="n">
        <f aca="false">IF(V475&lt;&gt;X475,(IF(I475="",G475*INFORMAÇÕES!$U$113,IF(I475="R",G475,0))),0)</f>
        <v>0</v>
      </c>
      <c r="AA475" s="75" t="n">
        <f aca="false">IF(V475&lt;&gt;X475,(IF(I475="",G475*INFORMAÇÕES!$U$114,IF(I475="C",G475,0))),0)</f>
        <v>0</v>
      </c>
      <c r="AB475" s="75" t="n">
        <f aca="false">IF(V475&lt;&gt;X475,(IF(I475="",G475*INFORMAÇÕES!$U$115,IF(I475="CF",G475,0))),0)</f>
        <v>0</v>
      </c>
      <c r="AC475" s="75" t="n">
        <f aca="false">IF(V475&lt;&gt;X475,(IF(I475="",G475*INFORMAÇÕES!$U$116,IF(I475="O",G475,0))),0)</f>
        <v>0</v>
      </c>
      <c r="AD475" s="75" t="n">
        <f aca="false">IF(E475&lt;&gt;0,G475,0)</f>
        <v>0</v>
      </c>
    </row>
    <row r="476" s="174" customFormat="true" ht="14.25" hidden="false" customHeight="false" outlineLevel="0" collapsed="false">
      <c r="A476" s="159" t="n">
        <v>465</v>
      </c>
      <c r="B476" s="160" t="n">
        <f aca="false">M476</f>
        <v>0</v>
      </c>
      <c r="C476" s="161" t="n">
        <f aca="false">O476</f>
        <v>0</v>
      </c>
      <c r="D476" s="162" t="n">
        <f aca="false">P476</f>
        <v>0</v>
      </c>
      <c r="E476" s="163" t="n">
        <f aca="false">ROUND(Q476,2)</f>
        <v>0</v>
      </c>
      <c r="F476" s="163" t="n">
        <f aca="false">TRUNC((1+(IF(OR(H476=0,H476=""),'BDI REF.'!$K$5,CHOOSE(H476,'BDI REF.'!$K$5,'BDI REF.'!$K$6,'BDI REF.'!$K$7))))*R476,2)</f>
        <v>0</v>
      </c>
      <c r="G476" s="163" t="n">
        <f aca="false">IF(E476&lt;&gt;0,ROUND(E476*F476,2),IF(AD476=0,(SUMIF($V$12:$V$1011,B476,$AD$12:$AD$1011)),AD476))</f>
        <v>0</v>
      </c>
      <c r="H476" s="164"/>
      <c r="I476" s="165"/>
      <c r="J476" s="166" t="str">
        <f aca="false">IF(N476&lt;&gt;0,N476,"")</f>
        <v/>
      </c>
      <c r="K476" s="167"/>
      <c r="L476" s="168" t="str">
        <f aca="false">IF(B476&gt;0,"ok","ocultar")</f>
        <v>ocultar</v>
      </c>
      <c r="M476" s="182"/>
      <c r="N476" s="184"/>
      <c r="O476" s="177"/>
      <c r="P476" s="178"/>
      <c r="Q476" s="173"/>
      <c r="R476" s="179"/>
      <c r="S476" s="156"/>
      <c r="U476" s="88"/>
      <c r="V476" s="157" t="n">
        <f aca="false">IF(B476=0,V475,IF(ISNONTEXT(B476)=TRUE(),INT(B476),INT(LEFT(B476,FIND(".",B476)-1))))</f>
        <v>3</v>
      </c>
      <c r="W476" s="157" t="str">
        <f aca="false">IF(W477=1,1,IF(B476&lt;&gt;0,1,IF(C476&lt;&gt;0,1,IF(D476&lt;&gt;0,1,IF(E476&lt;&gt;0,1,"")))))</f>
        <v/>
      </c>
      <c r="X476" s="157" t="str">
        <f aca="false">IF(V476=0," ",IF(V476&lt;&gt;V475,V476," "))</f>
        <v> </v>
      </c>
      <c r="Y476" s="88"/>
      <c r="Z476" s="75" t="n">
        <f aca="false">IF(V476&lt;&gt;X476,(IF(I476="",G476*INFORMAÇÕES!$U$113,IF(I476="R",G476,0))),0)</f>
        <v>0</v>
      </c>
      <c r="AA476" s="75" t="n">
        <f aca="false">IF(V476&lt;&gt;X476,(IF(I476="",G476*INFORMAÇÕES!$U$114,IF(I476="C",G476,0))),0)</f>
        <v>0</v>
      </c>
      <c r="AB476" s="75" t="n">
        <f aca="false">IF(V476&lt;&gt;X476,(IF(I476="",G476*INFORMAÇÕES!$U$115,IF(I476="CF",G476,0))),0)</f>
        <v>0</v>
      </c>
      <c r="AC476" s="75" t="n">
        <f aca="false">IF(V476&lt;&gt;X476,(IF(I476="",G476*INFORMAÇÕES!$U$116,IF(I476="O",G476,0))),0)</f>
        <v>0</v>
      </c>
      <c r="AD476" s="75" t="n">
        <f aca="false">IF(E476&lt;&gt;0,G476,0)</f>
        <v>0</v>
      </c>
    </row>
    <row r="477" s="174" customFormat="true" ht="14.25" hidden="false" customHeight="false" outlineLevel="0" collapsed="false">
      <c r="A477" s="159" t="n">
        <v>466</v>
      </c>
      <c r="B477" s="160" t="n">
        <f aca="false">M477</f>
        <v>0</v>
      </c>
      <c r="C477" s="161" t="n">
        <f aca="false">O477</f>
        <v>0</v>
      </c>
      <c r="D477" s="162" t="n">
        <f aca="false">P477</f>
        <v>0</v>
      </c>
      <c r="E477" s="163" t="n">
        <f aca="false">ROUND(Q477,2)</f>
        <v>0</v>
      </c>
      <c r="F477" s="163" t="n">
        <f aca="false">TRUNC((1+(IF(OR(H477=0,H477=""),'BDI REF.'!$K$5,CHOOSE(H477,'BDI REF.'!$K$5,'BDI REF.'!$K$6,'BDI REF.'!$K$7))))*R477,2)</f>
        <v>0</v>
      </c>
      <c r="G477" s="163" t="n">
        <f aca="false">IF(E477&lt;&gt;0,ROUND(E477*F477,2),IF(AD477=0,(SUMIF($V$12:$V$1011,B477,$AD$12:$AD$1011)),AD477))</f>
        <v>0</v>
      </c>
      <c r="H477" s="164"/>
      <c r="I477" s="165"/>
      <c r="J477" s="166" t="str">
        <f aca="false">IF(N477&lt;&gt;0,N477,"")</f>
        <v/>
      </c>
      <c r="K477" s="167"/>
      <c r="L477" s="168" t="str">
        <f aca="false">IF(B477&gt;0,"ok","ocultar")</f>
        <v>ocultar</v>
      </c>
      <c r="M477" s="182"/>
      <c r="N477" s="184"/>
      <c r="O477" s="177"/>
      <c r="P477" s="178"/>
      <c r="Q477" s="173"/>
      <c r="R477" s="179"/>
      <c r="S477" s="156"/>
      <c r="U477" s="88"/>
      <c r="V477" s="157" t="n">
        <f aca="false">IF(B477=0,V476,IF(ISNONTEXT(B477)=TRUE(),INT(B477),INT(LEFT(B477,FIND(".",B477)-1))))</f>
        <v>3</v>
      </c>
      <c r="W477" s="157" t="str">
        <f aca="false">IF(W478=1,1,IF(B477&lt;&gt;0,1,IF(C477&lt;&gt;0,1,IF(D477&lt;&gt;0,1,IF(E477&lt;&gt;0,1,"")))))</f>
        <v/>
      </c>
      <c r="X477" s="157" t="str">
        <f aca="false">IF(V477=0," ",IF(V477&lt;&gt;V476,V477," "))</f>
        <v> </v>
      </c>
      <c r="Y477" s="88"/>
      <c r="Z477" s="75" t="n">
        <f aca="false">IF(V477&lt;&gt;X477,(IF(I477="",G477*INFORMAÇÕES!$U$113,IF(I477="R",G477,0))),0)</f>
        <v>0</v>
      </c>
      <c r="AA477" s="75" t="n">
        <f aca="false">IF(V477&lt;&gt;X477,(IF(I477="",G477*INFORMAÇÕES!$U$114,IF(I477="C",G477,0))),0)</f>
        <v>0</v>
      </c>
      <c r="AB477" s="75" t="n">
        <f aca="false">IF(V477&lt;&gt;X477,(IF(I477="",G477*INFORMAÇÕES!$U$115,IF(I477="CF",G477,0))),0)</f>
        <v>0</v>
      </c>
      <c r="AC477" s="75" t="n">
        <f aca="false">IF(V477&lt;&gt;X477,(IF(I477="",G477*INFORMAÇÕES!$U$116,IF(I477="O",G477,0))),0)</f>
        <v>0</v>
      </c>
      <c r="AD477" s="75" t="n">
        <f aca="false">IF(E477&lt;&gt;0,G477,0)</f>
        <v>0</v>
      </c>
    </row>
    <row r="478" s="174" customFormat="true" ht="14.25" hidden="false" customHeight="false" outlineLevel="0" collapsed="false">
      <c r="A478" s="159" t="n">
        <v>467</v>
      </c>
      <c r="B478" s="160" t="n">
        <f aca="false">M478</f>
        <v>0</v>
      </c>
      <c r="C478" s="161" t="n">
        <f aca="false">O478</f>
        <v>0</v>
      </c>
      <c r="D478" s="162" t="n">
        <f aca="false">P478</f>
        <v>0</v>
      </c>
      <c r="E478" s="163" t="n">
        <f aca="false">ROUND(Q478,2)</f>
        <v>0</v>
      </c>
      <c r="F478" s="163" t="n">
        <f aca="false">TRUNC((1+(IF(OR(H478=0,H478=""),'BDI REF.'!$K$5,CHOOSE(H478,'BDI REF.'!$K$5,'BDI REF.'!$K$6,'BDI REF.'!$K$7))))*R478,2)</f>
        <v>0</v>
      </c>
      <c r="G478" s="163" t="n">
        <f aca="false">IF(E478&lt;&gt;0,ROUND(E478*F478,2),IF(AD478=0,(SUMIF($V$12:$V$1011,B478,$AD$12:$AD$1011)),AD478))</f>
        <v>0</v>
      </c>
      <c r="H478" s="164"/>
      <c r="I478" s="165"/>
      <c r="J478" s="166" t="str">
        <f aca="false">IF(N478&lt;&gt;0,N478,"")</f>
        <v/>
      </c>
      <c r="K478" s="167"/>
      <c r="L478" s="168" t="str">
        <f aca="false">IF(B478&gt;0,"ok","ocultar")</f>
        <v>ocultar</v>
      </c>
      <c r="M478" s="182"/>
      <c r="N478" s="184"/>
      <c r="O478" s="177"/>
      <c r="P478" s="178"/>
      <c r="Q478" s="173"/>
      <c r="R478" s="179"/>
      <c r="S478" s="156"/>
      <c r="U478" s="88"/>
      <c r="V478" s="157" t="n">
        <f aca="false">IF(B478=0,V477,IF(ISNONTEXT(B478)=TRUE(),INT(B478),INT(LEFT(B478,FIND(".",B478)-1))))</f>
        <v>3</v>
      </c>
      <c r="W478" s="157" t="str">
        <f aca="false">IF(W479=1,1,IF(B478&lt;&gt;0,1,IF(C478&lt;&gt;0,1,IF(D478&lt;&gt;0,1,IF(E478&lt;&gt;0,1,"")))))</f>
        <v/>
      </c>
      <c r="X478" s="157" t="str">
        <f aca="false">IF(V478=0," ",IF(V478&lt;&gt;V477,V478," "))</f>
        <v> </v>
      </c>
      <c r="Y478" s="88"/>
      <c r="Z478" s="75" t="n">
        <f aca="false">IF(V478&lt;&gt;X478,(IF(I478="",G478*INFORMAÇÕES!$U$113,IF(I478="R",G478,0))),0)</f>
        <v>0</v>
      </c>
      <c r="AA478" s="75" t="n">
        <f aca="false">IF(V478&lt;&gt;X478,(IF(I478="",G478*INFORMAÇÕES!$U$114,IF(I478="C",G478,0))),0)</f>
        <v>0</v>
      </c>
      <c r="AB478" s="75" t="n">
        <f aca="false">IF(V478&lt;&gt;X478,(IF(I478="",G478*INFORMAÇÕES!$U$115,IF(I478="CF",G478,0))),0)</f>
        <v>0</v>
      </c>
      <c r="AC478" s="75" t="n">
        <f aca="false">IF(V478&lt;&gt;X478,(IF(I478="",G478*INFORMAÇÕES!$U$116,IF(I478="O",G478,0))),0)</f>
        <v>0</v>
      </c>
      <c r="AD478" s="75" t="n">
        <f aca="false">IF(E478&lt;&gt;0,G478,0)</f>
        <v>0</v>
      </c>
    </row>
    <row r="479" s="174" customFormat="true" ht="14.25" hidden="false" customHeight="false" outlineLevel="0" collapsed="false">
      <c r="A479" s="159" t="n">
        <v>468</v>
      </c>
      <c r="B479" s="160" t="n">
        <f aca="false">M479</f>
        <v>0</v>
      </c>
      <c r="C479" s="161" t="n">
        <f aca="false">O479</f>
        <v>0</v>
      </c>
      <c r="D479" s="162" t="n">
        <f aca="false">P479</f>
        <v>0</v>
      </c>
      <c r="E479" s="163" t="n">
        <f aca="false">ROUND(Q479,2)</f>
        <v>0</v>
      </c>
      <c r="F479" s="163" t="n">
        <f aca="false">TRUNC((1+(IF(OR(H479=0,H479=""),'BDI REF.'!$K$5,CHOOSE(H479,'BDI REF.'!$K$5,'BDI REF.'!$K$6,'BDI REF.'!$K$7))))*R479,2)</f>
        <v>0</v>
      </c>
      <c r="G479" s="163" t="n">
        <f aca="false">IF(E479&lt;&gt;0,ROUND(E479*F479,2),IF(AD479=0,(SUMIF($V$12:$V$1011,B479,$AD$12:$AD$1011)),AD479))</f>
        <v>0</v>
      </c>
      <c r="H479" s="164"/>
      <c r="I479" s="165"/>
      <c r="J479" s="166" t="str">
        <f aca="false">IF(N479&lt;&gt;0,N479,"")</f>
        <v/>
      </c>
      <c r="K479" s="167"/>
      <c r="L479" s="168" t="str">
        <f aca="false">IF(B479&gt;0,"ok","ocultar")</f>
        <v>ocultar</v>
      </c>
      <c r="M479" s="182"/>
      <c r="N479" s="184"/>
      <c r="O479" s="177"/>
      <c r="P479" s="178"/>
      <c r="Q479" s="173"/>
      <c r="R479" s="179"/>
      <c r="S479" s="156"/>
      <c r="U479" s="88"/>
      <c r="V479" s="157" t="n">
        <f aca="false">IF(B479=0,V478,IF(ISNONTEXT(B479)=TRUE(),INT(B479),INT(LEFT(B479,FIND(".",B479)-1))))</f>
        <v>3</v>
      </c>
      <c r="W479" s="157" t="str">
        <f aca="false">IF(W480=1,1,IF(B479&lt;&gt;0,1,IF(C479&lt;&gt;0,1,IF(D479&lt;&gt;0,1,IF(E479&lt;&gt;0,1,"")))))</f>
        <v/>
      </c>
      <c r="X479" s="157" t="str">
        <f aca="false">IF(V479=0," ",IF(V479&lt;&gt;V478,V479," "))</f>
        <v> </v>
      </c>
      <c r="Y479" s="88"/>
      <c r="Z479" s="75" t="n">
        <f aca="false">IF(V479&lt;&gt;X479,(IF(I479="",G479*INFORMAÇÕES!$U$113,IF(I479="R",G479,0))),0)</f>
        <v>0</v>
      </c>
      <c r="AA479" s="75" t="n">
        <f aca="false">IF(V479&lt;&gt;X479,(IF(I479="",G479*INFORMAÇÕES!$U$114,IF(I479="C",G479,0))),0)</f>
        <v>0</v>
      </c>
      <c r="AB479" s="75" t="n">
        <f aca="false">IF(V479&lt;&gt;X479,(IF(I479="",G479*INFORMAÇÕES!$U$115,IF(I479="CF",G479,0))),0)</f>
        <v>0</v>
      </c>
      <c r="AC479" s="75" t="n">
        <f aca="false">IF(V479&lt;&gt;X479,(IF(I479="",G479*INFORMAÇÕES!$U$116,IF(I479="O",G479,0))),0)</f>
        <v>0</v>
      </c>
      <c r="AD479" s="75" t="n">
        <f aca="false">IF(E479&lt;&gt;0,G479,0)</f>
        <v>0</v>
      </c>
    </row>
    <row r="480" s="174" customFormat="true" ht="14.25" hidden="false" customHeight="false" outlineLevel="0" collapsed="false">
      <c r="A480" s="159" t="n">
        <v>469</v>
      </c>
      <c r="B480" s="160" t="n">
        <f aca="false">M480</f>
        <v>0</v>
      </c>
      <c r="C480" s="161" t="n">
        <f aca="false">O480</f>
        <v>0</v>
      </c>
      <c r="D480" s="162" t="n">
        <f aca="false">P480</f>
        <v>0</v>
      </c>
      <c r="E480" s="163" t="n">
        <f aca="false">ROUND(Q480,2)</f>
        <v>0</v>
      </c>
      <c r="F480" s="163" t="n">
        <f aca="false">TRUNC((1+(IF(OR(H480=0,H480=""),'BDI REF.'!$K$5,CHOOSE(H480,'BDI REF.'!$K$5,'BDI REF.'!$K$6,'BDI REF.'!$K$7))))*R480,2)</f>
        <v>0</v>
      </c>
      <c r="G480" s="163" t="n">
        <f aca="false">IF(E480&lt;&gt;0,ROUND(E480*F480,2),IF(AD480=0,(SUMIF($V$12:$V$1011,B480,$AD$12:$AD$1011)),AD480))</f>
        <v>0</v>
      </c>
      <c r="H480" s="164"/>
      <c r="I480" s="165"/>
      <c r="J480" s="166" t="str">
        <f aca="false">IF(N480&lt;&gt;0,N480,"")</f>
        <v/>
      </c>
      <c r="K480" s="167"/>
      <c r="L480" s="168" t="str">
        <f aca="false">IF(B480&gt;0,"ok","ocultar")</f>
        <v>ocultar</v>
      </c>
      <c r="M480" s="182"/>
      <c r="N480" s="184"/>
      <c r="O480" s="177"/>
      <c r="P480" s="178"/>
      <c r="Q480" s="173"/>
      <c r="R480" s="179"/>
      <c r="S480" s="156"/>
      <c r="U480" s="88"/>
      <c r="V480" s="157" t="n">
        <f aca="false">IF(B480=0,V479,IF(ISNONTEXT(B480)=TRUE(),INT(B480),INT(LEFT(B480,FIND(".",B480)-1))))</f>
        <v>3</v>
      </c>
      <c r="W480" s="157" t="str">
        <f aca="false">IF(W481=1,1,IF(B480&lt;&gt;0,1,IF(C480&lt;&gt;0,1,IF(D480&lt;&gt;0,1,IF(E480&lt;&gt;0,1,"")))))</f>
        <v/>
      </c>
      <c r="X480" s="157" t="str">
        <f aca="false">IF(V480=0," ",IF(V480&lt;&gt;V479,V480," "))</f>
        <v> </v>
      </c>
      <c r="Y480" s="88"/>
      <c r="Z480" s="75" t="n">
        <f aca="false">IF(V480&lt;&gt;X480,(IF(I480="",G480*INFORMAÇÕES!$U$113,IF(I480="R",G480,0))),0)</f>
        <v>0</v>
      </c>
      <c r="AA480" s="75" t="n">
        <f aca="false">IF(V480&lt;&gt;X480,(IF(I480="",G480*INFORMAÇÕES!$U$114,IF(I480="C",G480,0))),0)</f>
        <v>0</v>
      </c>
      <c r="AB480" s="75" t="n">
        <f aca="false">IF(V480&lt;&gt;X480,(IF(I480="",G480*INFORMAÇÕES!$U$115,IF(I480="CF",G480,0))),0)</f>
        <v>0</v>
      </c>
      <c r="AC480" s="75" t="n">
        <f aca="false">IF(V480&lt;&gt;X480,(IF(I480="",G480*INFORMAÇÕES!$U$116,IF(I480="O",G480,0))),0)</f>
        <v>0</v>
      </c>
      <c r="AD480" s="75" t="n">
        <f aca="false">IF(E480&lt;&gt;0,G480,0)</f>
        <v>0</v>
      </c>
    </row>
    <row r="481" s="174" customFormat="true" ht="14.25" hidden="false" customHeight="false" outlineLevel="0" collapsed="false">
      <c r="A481" s="159" t="n">
        <v>470</v>
      </c>
      <c r="B481" s="160" t="n">
        <f aca="false">M481</f>
        <v>0</v>
      </c>
      <c r="C481" s="161" t="n">
        <f aca="false">O481</f>
        <v>0</v>
      </c>
      <c r="D481" s="162" t="n">
        <f aca="false">P481</f>
        <v>0</v>
      </c>
      <c r="E481" s="163" t="n">
        <f aca="false">ROUND(Q481,2)</f>
        <v>0</v>
      </c>
      <c r="F481" s="163" t="n">
        <f aca="false">TRUNC((1+(IF(OR(H481=0,H481=""),'BDI REF.'!$K$5,CHOOSE(H481,'BDI REF.'!$K$5,'BDI REF.'!$K$6,'BDI REF.'!$K$7))))*R481,2)</f>
        <v>0</v>
      </c>
      <c r="G481" s="163" t="n">
        <f aca="false">IF(E481&lt;&gt;0,ROUND(E481*F481,2),IF(AD481=0,(SUMIF($V$12:$V$1011,B481,$AD$12:$AD$1011)),AD481))</f>
        <v>0</v>
      </c>
      <c r="H481" s="164"/>
      <c r="I481" s="165"/>
      <c r="J481" s="166" t="str">
        <f aca="false">IF(N481&lt;&gt;0,N481,"")</f>
        <v/>
      </c>
      <c r="K481" s="167"/>
      <c r="L481" s="168" t="str">
        <f aca="false">IF(B481&gt;0,"ok","ocultar")</f>
        <v>ocultar</v>
      </c>
      <c r="M481" s="182"/>
      <c r="N481" s="184"/>
      <c r="O481" s="177"/>
      <c r="P481" s="178"/>
      <c r="Q481" s="173"/>
      <c r="R481" s="179"/>
      <c r="S481" s="156"/>
      <c r="U481" s="88"/>
      <c r="V481" s="157" t="n">
        <f aca="false">IF(B481=0,V480,IF(ISNONTEXT(B481)=TRUE(),INT(B481),INT(LEFT(B481,FIND(".",B481)-1))))</f>
        <v>3</v>
      </c>
      <c r="W481" s="157" t="str">
        <f aca="false">IF(W482=1,1,IF(B481&lt;&gt;0,1,IF(C481&lt;&gt;0,1,IF(D481&lt;&gt;0,1,IF(E481&lt;&gt;0,1,"")))))</f>
        <v/>
      </c>
      <c r="X481" s="157" t="str">
        <f aca="false">IF(V481=0," ",IF(V481&lt;&gt;V480,V481," "))</f>
        <v> </v>
      </c>
      <c r="Y481" s="88"/>
      <c r="Z481" s="75" t="n">
        <f aca="false">IF(V481&lt;&gt;X481,(IF(I481="",G481*INFORMAÇÕES!$U$113,IF(I481="R",G481,0))),0)</f>
        <v>0</v>
      </c>
      <c r="AA481" s="75" t="n">
        <f aca="false">IF(V481&lt;&gt;X481,(IF(I481="",G481*INFORMAÇÕES!$U$114,IF(I481="C",G481,0))),0)</f>
        <v>0</v>
      </c>
      <c r="AB481" s="75" t="n">
        <f aca="false">IF(V481&lt;&gt;X481,(IF(I481="",G481*INFORMAÇÕES!$U$115,IF(I481="CF",G481,0))),0)</f>
        <v>0</v>
      </c>
      <c r="AC481" s="75" t="n">
        <f aca="false">IF(V481&lt;&gt;X481,(IF(I481="",G481*INFORMAÇÕES!$U$116,IF(I481="O",G481,0))),0)</f>
        <v>0</v>
      </c>
      <c r="AD481" s="75" t="n">
        <f aca="false">IF(E481&lt;&gt;0,G481,0)</f>
        <v>0</v>
      </c>
    </row>
    <row r="482" s="174" customFormat="true" ht="14.25" hidden="false" customHeight="false" outlineLevel="0" collapsed="false">
      <c r="A482" s="159" t="n">
        <v>471</v>
      </c>
      <c r="B482" s="160" t="n">
        <f aca="false">M482</f>
        <v>0</v>
      </c>
      <c r="C482" s="161" t="n">
        <f aca="false">O482</f>
        <v>0</v>
      </c>
      <c r="D482" s="162" t="n">
        <f aca="false">P482</f>
        <v>0</v>
      </c>
      <c r="E482" s="163" t="n">
        <f aca="false">ROUND(Q482,2)</f>
        <v>0</v>
      </c>
      <c r="F482" s="163" t="n">
        <f aca="false">TRUNC((1+(IF(OR(H482=0,H482=""),'BDI REF.'!$K$5,CHOOSE(H482,'BDI REF.'!$K$5,'BDI REF.'!$K$6,'BDI REF.'!$K$7))))*R482,2)</f>
        <v>0</v>
      </c>
      <c r="G482" s="163" t="n">
        <f aca="false">IF(E482&lt;&gt;0,ROUND(E482*F482,2),IF(AD482=0,(SUMIF($V$12:$V$1011,B482,$AD$12:$AD$1011)),AD482))</f>
        <v>0</v>
      </c>
      <c r="H482" s="164"/>
      <c r="I482" s="165"/>
      <c r="J482" s="166" t="str">
        <f aca="false">IF(N482&lt;&gt;0,N482,"")</f>
        <v/>
      </c>
      <c r="K482" s="167"/>
      <c r="L482" s="168" t="str">
        <f aca="false">IF(B482&gt;0,"ok","ocultar")</f>
        <v>ocultar</v>
      </c>
      <c r="M482" s="182"/>
      <c r="N482" s="184"/>
      <c r="O482" s="177"/>
      <c r="P482" s="178"/>
      <c r="Q482" s="173"/>
      <c r="R482" s="179"/>
      <c r="S482" s="156"/>
      <c r="U482" s="88"/>
      <c r="V482" s="157" t="n">
        <f aca="false">IF(B482=0,V481,IF(ISNONTEXT(B482)=TRUE(),INT(B482),INT(LEFT(B482,FIND(".",B482)-1))))</f>
        <v>3</v>
      </c>
      <c r="W482" s="157" t="str">
        <f aca="false">IF(W483=1,1,IF(B482&lt;&gt;0,1,IF(C482&lt;&gt;0,1,IF(D482&lt;&gt;0,1,IF(E482&lt;&gt;0,1,"")))))</f>
        <v/>
      </c>
      <c r="X482" s="157" t="str">
        <f aca="false">IF(V482=0," ",IF(V482&lt;&gt;V481,V482," "))</f>
        <v> </v>
      </c>
      <c r="Y482" s="88"/>
      <c r="Z482" s="75" t="n">
        <f aca="false">IF(V482&lt;&gt;X482,(IF(I482="",G482*INFORMAÇÕES!$U$113,IF(I482="R",G482,0))),0)</f>
        <v>0</v>
      </c>
      <c r="AA482" s="75" t="n">
        <f aca="false">IF(V482&lt;&gt;X482,(IF(I482="",G482*INFORMAÇÕES!$U$114,IF(I482="C",G482,0))),0)</f>
        <v>0</v>
      </c>
      <c r="AB482" s="75" t="n">
        <f aca="false">IF(V482&lt;&gt;X482,(IF(I482="",G482*INFORMAÇÕES!$U$115,IF(I482="CF",G482,0))),0)</f>
        <v>0</v>
      </c>
      <c r="AC482" s="75" t="n">
        <f aca="false">IF(V482&lt;&gt;X482,(IF(I482="",G482*INFORMAÇÕES!$U$116,IF(I482="O",G482,0))),0)</f>
        <v>0</v>
      </c>
      <c r="AD482" s="75" t="n">
        <f aca="false">IF(E482&lt;&gt;0,G482,0)</f>
        <v>0</v>
      </c>
    </row>
    <row r="483" s="174" customFormat="true" ht="14.25" hidden="false" customHeight="false" outlineLevel="0" collapsed="false">
      <c r="A483" s="159" t="n">
        <v>472</v>
      </c>
      <c r="B483" s="160" t="n">
        <f aca="false">M483</f>
        <v>0</v>
      </c>
      <c r="C483" s="161" t="n">
        <f aca="false">O483</f>
        <v>0</v>
      </c>
      <c r="D483" s="162" t="n">
        <f aca="false">P483</f>
        <v>0</v>
      </c>
      <c r="E483" s="163" t="n">
        <f aca="false">ROUND(Q483,2)</f>
        <v>0</v>
      </c>
      <c r="F483" s="163" t="n">
        <f aca="false">TRUNC((1+(IF(OR(H483=0,H483=""),'BDI REF.'!$K$5,CHOOSE(H483,'BDI REF.'!$K$5,'BDI REF.'!$K$6,'BDI REF.'!$K$7))))*R483,2)</f>
        <v>0</v>
      </c>
      <c r="G483" s="163" t="n">
        <f aca="false">IF(E483&lt;&gt;0,ROUND(E483*F483,2),IF(AD483=0,(SUMIF($V$12:$V$1011,B483,$AD$12:$AD$1011)),AD483))</f>
        <v>0</v>
      </c>
      <c r="H483" s="164"/>
      <c r="I483" s="165"/>
      <c r="J483" s="166" t="str">
        <f aca="false">IF(N483&lt;&gt;0,N483,"")</f>
        <v/>
      </c>
      <c r="K483" s="167"/>
      <c r="L483" s="168" t="str">
        <f aca="false">IF(B483&gt;0,"ok","ocultar")</f>
        <v>ocultar</v>
      </c>
      <c r="M483" s="182"/>
      <c r="N483" s="184"/>
      <c r="O483" s="177"/>
      <c r="P483" s="178"/>
      <c r="Q483" s="173"/>
      <c r="R483" s="179"/>
      <c r="S483" s="156"/>
      <c r="U483" s="88"/>
      <c r="V483" s="157" t="n">
        <f aca="false">IF(B483=0,V482,IF(ISNONTEXT(B483)=TRUE(),INT(B483),INT(LEFT(B483,FIND(".",B483)-1))))</f>
        <v>3</v>
      </c>
      <c r="W483" s="157" t="str">
        <f aca="false">IF(W484=1,1,IF(B483&lt;&gt;0,1,IF(C483&lt;&gt;0,1,IF(D483&lt;&gt;0,1,IF(E483&lt;&gt;0,1,"")))))</f>
        <v/>
      </c>
      <c r="X483" s="157" t="str">
        <f aca="false">IF(V483=0," ",IF(V483&lt;&gt;V482,V483," "))</f>
        <v> </v>
      </c>
      <c r="Y483" s="88"/>
      <c r="Z483" s="75" t="n">
        <f aca="false">IF(V483&lt;&gt;X483,(IF(I483="",G483*INFORMAÇÕES!$U$113,IF(I483="R",G483,0))),0)</f>
        <v>0</v>
      </c>
      <c r="AA483" s="75" t="n">
        <f aca="false">IF(V483&lt;&gt;X483,(IF(I483="",G483*INFORMAÇÕES!$U$114,IF(I483="C",G483,0))),0)</f>
        <v>0</v>
      </c>
      <c r="AB483" s="75" t="n">
        <f aca="false">IF(V483&lt;&gt;X483,(IF(I483="",G483*INFORMAÇÕES!$U$115,IF(I483="CF",G483,0))),0)</f>
        <v>0</v>
      </c>
      <c r="AC483" s="75" t="n">
        <f aca="false">IF(V483&lt;&gt;X483,(IF(I483="",G483*INFORMAÇÕES!$U$116,IF(I483="O",G483,0))),0)</f>
        <v>0</v>
      </c>
      <c r="AD483" s="75" t="n">
        <f aca="false">IF(E483&lt;&gt;0,G483,0)</f>
        <v>0</v>
      </c>
    </row>
    <row r="484" s="174" customFormat="true" ht="14.25" hidden="false" customHeight="false" outlineLevel="0" collapsed="false">
      <c r="A484" s="159" t="n">
        <v>473</v>
      </c>
      <c r="B484" s="160" t="n">
        <f aca="false">M484</f>
        <v>0</v>
      </c>
      <c r="C484" s="161" t="n">
        <f aca="false">O484</f>
        <v>0</v>
      </c>
      <c r="D484" s="162" t="n">
        <f aca="false">P484</f>
        <v>0</v>
      </c>
      <c r="E484" s="163" t="n">
        <f aca="false">ROUND(Q484,2)</f>
        <v>0</v>
      </c>
      <c r="F484" s="163" t="n">
        <f aca="false">TRUNC((1+(IF(OR(H484=0,H484=""),'BDI REF.'!$K$5,CHOOSE(H484,'BDI REF.'!$K$5,'BDI REF.'!$K$6,'BDI REF.'!$K$7))))*R484,2)</f>
        <v>0</v>
      </c>
      <c r="G484" s="163" t="n">
        <f aca="false">IF(E484&lt;&gt;0,ROUND(E484*F484,2),IF(AD484=0,(SUMIF($V$12:$V$1011,B484,$AD$12:$AD$1011)),AD484))</f>
        <v>0</v>
      </c>
      <c r="H484" s="164"/>
      <c r="I484" s="165"/>
      <c r="J484" s="166" t="str">
        <f aca="false">IF(N484&lt;&gt;0,N484,"")</f>
        <v/>
      </c>
      <c r="K484" s="167"/>
      <c r="L484" s="168" t="str">
        <f aca="false">IF(B484&gt;0,"ok","ocultar")</f>
        <v>ocultar</v>
      </c>
      <c r="M484" s="182"/>
      <c r="N484" s="184"/>
      <c r="O484" s="177"/>
      <c r="P484" s="178"/>
      <c r="Q484" s="173"/>
      <c r="R484" s="179"/>
      <c r="S484" s="156"/>
      <c r="U484" s="88"/>
      <c r="V484" s="157" t="n">
        <f aca="false">IF(B484=0,V483,IF(ISNONTEXT(B484)=TRUE(),INT(B484),INT(LEFT(B484,FIND(".",B484)-1))))</f>
        <v>3</v>
      </c>
      <c r="W484" s="157" t="str">
        <f aca="false">IF(W485=1,1,IF(B484&lt;&gt;0,1,IF(C484&lt;&gt;0,1,IF(D484&lt;&gt;0,1,IF(E484&lt;&gt;0,1,"")))))</f>
        <v/>
      </c>
      <c r="X484" s="157" t="str">
        <f aca="false">IF(V484=0," ",IF(V484&lt;&gt;V483,V484," "))</f>
        <v> </v>
      </c>
      <c r="Y484" s="88"/>
      <c r="Z484" s="75" t="n">
        <f aca="false">IF(V484&lt;&gt;X484,(IF(I484="",G484*INFORMAÇÕES!$U$113,IF(I484="R",G484,0))),0)</f>
        <v>0</v>
      </c>
      <c r="AA484" s="75" t="n">
        <f aca="false">IF(V484&lt;&gt;X484,(IF(I484="",G484*INFORMAÇÕES!$U$114,IF(I484="C",G484,0))),0)</f>
        <v>0</v>
      </c>
      <c r="AB484" s="75" t="n">
        <f aca="false">IF(V484&lt;&gt;X484,(IF(I484="",G484*INFORMAÇÕES!$U$115,IF(I484="CF",G484,0))),0)</f>
        <v>0</v>
      </c>
      <c r="AC484" s="75" t="n">
        <f aca="false">IF(V484&lt;&gt;X484,(IF(I484="",G484*INFORMAÇÕES!$U$116,IF(I484="O",G484,0))),0)</f>
        <v>0</v>
      </c>
      <c r="AD484" s="75" t="n">
        <f aca="false">IF(E484&lt;&gt;0,G484,0)</f>
        <v>0</v>
      </c>
    </row>
    <row r="485" s="174" customFormat="true" ht="14.25" hidden="false" customHeight="false" outlineLevel="0" collapsed="false">
      <c r="A485" s="159" t="n">
        <v>474</v>
      </c>
      <c r="B485" s="160" t="n">
        <f aca="false">M485</f>
        <v>0</v>
      </c>
      <c r="C485" s="161" t="n">
        <f aca="false">O485</f>
        <v>0</v>
      </c>
      <c r="D485" s="162" t="n">
        <f aca="false">P485</f>
        <v>0</v>
      </c>
      <c r="E485" s="163" t="n">
        <f aca="false">ROUND(Q485,2)</f>
        <v>0</v>
      </c>
      <c r="F485" s="163" t="n">
        <f aca="false">TRUNC((1+(IF(OR(H485=0,H485=""),'BDI REF.'!$K$5,CHOOSE(H485,'BDI REF.'!$K$5,'BDI REF.'!$K$6,'BDI REF.'!$K$7))))*R485,2)</f>
        <v>0</v>
      </c>
      <c r="G485" s="163" t="n">
        <f aca="false">IF(E485&lt;&gt;0,ROUND(E485*F485,2),IF(AD485=0,(SUMIF($V$12:$V$1011,B485,$AD$12:$AD$1011)),AD485))</f>
        <v>0</v>
      </c>
      <c r="H485" s="164"/>
      <c r="I485" s="165"/>
      <c r="J485" s="166" t="str">
        <f aca="false">IF(N485&lt;&gt;0,N485,"")</f>
        <v/>
      </c>
      <c r="K485" s="167"/>
      <c r="L485" s="168" t="str">
        <f aca="false">IF(B485&gt;0,"ok","ocultar")</f>
        <v>ocultar</v>
      </c>
      <c r="M485" s="182"/>
      <c r="N485" s="184"/>
      <c r="O485" s="177"/>
      <c r="P485" s="178"/>
      <c r="Q485" s="173"/>
      <c r="R485" s="179"/>
      <c r="S485" s="156"/>
      <c r="U485" s="88"/>
      <c r="V485" s="157" t="n">
        <f aca="false">IF(B485=0,V484,IF(ISNONTEXT(B485)=TRUE(),INT(B485),INT(LEFT(B485,FIND(".",B485)-1))))</f>
        <v>3</v>
      </c>
      <c r="W485" s="157" t="str">
        <f aca="false">IF(W486=1,1,IF(B485&lt;&gt;0,1,IF(C485&lt;&gt;0,1,IF(D485&lt;&gt;0,1,IF(E485&lt;&gt;0,1,"")))))</f>
        <v/>
      </c>
      <c r="X485" s="157" t="str">
        <f aca="false">IF(V485=0," ",IF(V485&lt;&gt;V484,V485," "))</f>
        <v> </v>
      </c>
      <c r="Y485" s="88"/>
      <c r="Z485" s="75" t="n">
        <f aca="false">IF(V485&lt;&gt;X485,(IF(I485="",G485*INFORMAÇÕES!$U$113,IF(I485="R",G485,0))),0)</f>
        <v>0</v>
      </c>
      <c r="AA485" s="75" t="n">
        <f aca="false">IF(V485&lt;&gt;X485,(IF(I485="",G485*INFORMAÇÕES!$U$114,IF(I485="C",G485,0))),0)</f>
        <v>0</v>
      </c>
      <c r="AB485" s="75" t="n">
        <f aca="false">IF(V485&lt;&gt;X485,(IF(I485="",G485*INFORMAÇÕES!$U$115,IF(I485="CF",G485,0))),0)</f>
        <v>0</v>
      </c>
      <c r="AC485" s="75" t="n">
        <f aca="false">IF(V485&lt;&gt;X485,(IF(I485="",G485*INFORMAÇÕES!$U$116,IF(I485="O",G485,0))),0)</f>
        <v>0</v>
      </c>
      <c r="AD485" s="75" t="n">
        <f aca="false">IF(E485&lt;&gt;0,G485,0)</f>
        <v>0</v>
      </c>
    </row>
    <row r="486" s="174" customFormat="true" ht="14.25" hidden="false" customHeight="false" outlineLevel="0" collapsed="false">
      <c r="A486" s="159" t="n">
        <v>475</v>
      </c>
      <c r="B486" s="160" t="n">
        <f aca="false">M486</f>
        <v>0</v>
      </c>
      <c r="C486" s="161" t="n">
        <f aca="false">O486</f>
        <v>0</v>
      </c>
      <c r="D486" s="162" t="n">
        <f aca="false">P486</f>
        <v>0</v>
      </c>
      <c r="E486" s="163" t="n">
        <f aca="false">ROUND(Q486,2)</f>
        <v>0</v>
      </c>
      <c r="F486" s="163" t="n">
        <f aca="false">TRUNC((1+(IF(OR(H486=0,H486=""),'BDI REF.'!$K$5,CHOOSE(H486,'BDI REF.'!$K$5,'BDI REF.'!$K$6,'BDI REF.'!$K$7))))*R486,2)</f>
        <v>0</v>
      </c>
      <c r="G486" s="163" t="n">
        <f aca="false">IF(E486&lt;&gt;0,ROUND(E486*F486,2),IF(AD486=0,(SUMIF($V$12:$V$1011,B486,$AD$12:$AD$1011)),AD486))</f>
        <v>0</v>
      </c>
      <c r="H486" s="164"/>
      <c r="I486" s="165"/>
      <c r="J486" s="166" t="str">
        <f aca="false">IF(N486&lt;&gt;0,N486,"")</f>
        <v/>
      </c>
      <c r="K486" s="167"/>
      <c r="L486" s="168" t="str">
        <f aca="false">IF(B486&gt;0,"ok","ocultar")</f>
        <v>ocultar</v>
      </c>
      <c r="M486" s="182"/>
      <c r="N486" s="184"/>
      <c r="O486" s="177"/>
      <c r="P486" s="178"/>
      <c r="Q486" s="173"/>
      <c r="R486" s="179"/>
      <c r="S486" s="156"/>
      <c r="U486" s="88"/>
      <c r="V486" s="157" t="n">
        <f aca="false">IF(B486=0,V485,IF(ISNONTEXT(B486)=TRUE(),INT(B486),INT(LEFT(B486,FIND(".",B486)-1))))</f>
        <v>3</v>
      </c>
      <c r="W486" s="157" t="str">
        <f aca="false">IF(W487=1,1,IF(B486&lt;&gt;0,1,IF(C486&lt;&gt;0,1,IF(D486&lt;&gt;0,1,IF(E486&lt;&gt;0,1,"")))))</f>
        <v/>
      </c>
      <c r="X486" s="157" t="str">
        <f aca="false">IF(V486=0," ",IF(V486&lt;&gt;V485,V486," "))</f>
        <v> </v>
      </c>
      <c r="Y486" s="88"/>
      <c r="Z486" s="75" t="n">
        <f aca="false">IF(V486&lt;&gt;X486,(IF(I486="",G486*INFORMAÇÕES!$U$113,IF(I486="R",G486,0))),0)</f>
        <v>0</v>
      </c>
      <c r="AA486" s="75" t="n">
        <f aca="false">IF(V486&lt;&gt;X486,(IF(I486="",G486*INFORMAÇÕES!$U$114,IF(I486="C",G486,0))),0)</f>
        <v>0</v>
      </c>
      <c r="AB486" s="75" t="n">
        <f aca="false">IF(V486&lt;&gt;X486,(IF(I486="",G486*INFORMAÇÕES!$U$115,IF(I486="CF",G486,0))),0)</f>
        <v>0</v>
      </c>
      <c r="AC486" s="75" t="n">
        <f aca="false">IF(V486&lt;&gt;X486,(IF(I486="",G486*INFORMAÇÕES!$U$116,IF(I486="O",G486,0))),0)</f>
        <v>0</v>
      </c>
      <c r="AD486" s="75" t="n">
        <f aca="false">IF(E486&lt;&gt;0,G486,0)</f>
        <v>0</v>
      </c>
    </row>
    <row r="487" s="174" customFormat="true" ht="14.25" hidden="false" customHeight="false" outlineLevel="0" collapsed="false">
      <c r="A487" s="159" t="n">
        <v>476</v>
      </c>
      <c r="B487" s="160" t="n">
        <f aca="false">M487</f>
        <v>0</v>
      </c>
      <c r="C487" s="161" t="n">
        <f aca="false">O487</f>
        <v>0</v>
      </c>
      <c r="D487" s="162" t="n">
        <f aca="false">P487</f>
        <v>0</v>
      </c>
      <c r="E487" s="163" t="n">
        <f aca="false">ROUND(Q487,2)</f>
        <v>0</v>
      </c>
      <c r="F487" s="163" t="n">
        <f aca="false">TRUNC((1+(IF(OR(H487=0,H487=""),'BDI REF.'!$K$5,CHOOSE(H487,'BDI REF.'!$K$5,'BDI REF.'!$K$6,'BDI REF.'!$K$7))))*R487,2)</f>
        <v>0</v>
      </c>
      <c r="G487" s="163" t="n">
        <f aca="false">IF(E487&lt;&gt;0,ROUND(E487*F487,2),IF(AD487=0,(SUMIF($V$12:$V$1011,B487,$AD$12:$AD$1011)),AD487))</f>
        <v>0</v>
      </c>
      <c r="H487" s="164"/>
      <c r="I487" s="165"/>
      <c r="J487" s="166" t="str">
        <f aca="false">IF(N487&lt;&gt;0,N487,"")</f>
        <v/>
      </c>
      <c r="K487" s="167"/>
      <c r="L487" s="168" t="str">
        <f aca="false">IF(B487&gt;0,"ok","ocultar")</f>
        <v>ocultar</v>
      </c>
      <c r="M487" s="182"/>
      <c r="N487" s="184"/>
      <c r="O487" s="177"/>
      <c r="P487" s="178"/>
      <c r="Q487" s="173"/>
      <c r="R487" s="179"/>
      <c r="S487" s="156"/>
      <c r="U487" s="88"/>
      <c r="V487" s="157" t="n">
        <f aca="false">IF(B487=0,V486,IF(ISNONTEXT(B487)=TRUE(),INT(B487),INT(LEFT(B487,FIND(".",B487)-1))))</f>
        <v>3</v>
      </c>
      <c r="W487" s="157" t="str">
        <f aca="false">IF(W488=1,1,IF(B487&lt;&gt;0,1,IF(C487&lt;&gt;0,1,IF(D487&lt;&gt;0,1,IF(E487&lt;&gt;0,1,"")))))</f>
        <v/>
      </c>
      <c r="X487" s="157" t="str">
        <f aca="false">IF(V487=0," ",IF(V487&lt;&gt;V486,V487," "))</f>
        <v> </v>
      </c>
      <c r="Y487" s="88"/>
      <c r="Z487" s="75" t="n">
        <f aca="false">IF(V487&lt;&gt;X487,(IF(I487="",G487*INFORMAÇÕES!$U$113,IF(I487="R",G487,0))),0)</f>
        <v>0</v>
      </c>
      <c r="AA487" s="75" t="n">
        <f aca="false">IF(V487&lt;&gt;X487,(IF(I487="",G487*INFORMAÇÕES!$U$114,IF(I487="C",G487,0))),0)</f>
        <v>0</v>
      </c>
      <c r="AB487" s="75" t="n">
        <f aca="false">IF(V487&lt;&gt;X487,(IF(I487="",G487*INFORMAÇÕES!$U$115,IF(I487="CF",G487,0))),0)</f>
        <v>0</v>
      </c>
      <c r="AC487" s="75" t="n">
        <f aca="false">IF(V487&lt;&gt;X487,(IF(I487="",G487*INFORMAÇÕES!$U$116,IF(I487="O",G487,0))),0)</f>
        <v>0</v>
      </c>
      <c r="AD487" s="75" t="n">
        <f aca="false">IF(E487&lt;&gt;0,G487,0)</f>
        <v>0</v>
      </c>
    </row>
    <row r="488" s="174" customFormat="true" ht="14.25" hidden="false" customHeight="false" outlineLevel="0" collapsed="false">
      <c r="A488" s="159" t="n">
        <v>477</v>
      </c>
      <c r="B488" s="160" t="n">
        <f aca="false">M488</f>
        <v>0</v>
      </c>
      <c r="C488" s="161" t="n">
        <f aca="false">O488</f>
        <v>0</v>
      </c>
      <c r="D488" s="162" t="n">
        <f aca="false">P488</f>
        <v>0</v>
      </c>
      <c r="E488" s="163" t="n">
        <f aca="false">ROUND(Q488,2)</f>
        <v>0</v>
      </c>
      <c r="F488" s="163" t="n">
        <f aca="false">TRUNC((1+(IF(OR(H488=0,H488=""),'BDI REF.'!$K$5,CHOOSE(H488,'BDI REF.'!$K$5,'BDI REF.'!$K$6,'BDI REF.'!$K$7))))*R488,2)</f>
        <v>0</v>
      </c>
      <c r="G488" s="163" t="n">
        <f aca="false">IF(E488&lt;&gt;0,ROUND(E488*F488,2),IF(AD488=0,(SUMIF($V$12:$V$1011,B488,$AD$12:$AD$1011)),AD488))</f>
        <v>0</v>
      </c>
      <c r="H488" s="164"/>
      <c r="I488" s="165"/>
      <c r="J488" s="166" t="str">
        <f aca="false">IF(N488&lt;&gt;0,N488,"")</f>
        <v/>
      </c>
      <c r="K488" s="167"/>
      <c r="L488" s="168" t="str">
        <f aca="false">IF(B488&gt;0,"ok","ocultar")</f>
        <v>ocultar</v>
      </c>
      <c r="M488" s="182"/>
      <c r="N488" s="184"/>
      <c r="O488" s="177"/>
      <c r="P488" s="178"/>
      <c r="Q488" s="173"/>
      <c r="R488" s="179"/>
      <c r="S488" s="156"/>
      <c r="U488" s="88"/>
      <c r="V488" s="157" t="n">
        <f aca="false">IF(B488=0,V487,IF(ISNONTEXT(B488)=TRUE(),INT(B488),INT(LEFT(B488,FIND(".",B488)-1))))</f>
        <v>3</v>
      </c>
      <c r="W488" s="157" t="str">
        <f aca="false">IF(W489=1,1,IF(B488&lt;&gt;0,1,IF(C488&lt;&gt;0,1,IF(D488&lt;&gt;0,1,IF(E488&lt;&gt;0,1,"")))))</f>
        <v/>
      </c>
      <c r="X488" s="157" t="str">
        <f aca="false">IF(V488=0," ",IF(V488&lt;&gt;V487,V488," "))</f>
        <v> </v>
      </c>
      <c r="Y488" s="88"/>
      <c r="Z488" s="75" t="n">
        <f aca="false">IF(V488&lt;&gt;X488,(IF(I488="",G488*INFORMAÇÕES!$U$113,IF(I488="R",G488,0))),0)</f>
        <v>0</v>
      </c>
      <c r="AA488" s="75" t="n">
        <f aca="false">IF(V488&lt;&gt;X488,(IF(I488="",G488*INFORMAÇÕES!$U$114,IF(I488="C",G488,0))),0)</f>
        <v>0</v>
      </c>
      <c r="AB488" s="75" t="n">
        <f aca="false">IF(V488&lt;&gt;X488,(IF(I488="",G488*INFORMAÇÕES!$U$115,IF(I488="CF",G488,0))),0)</f>
        <v>0</v>
      </c>
      <c r="AC488" s="75" t="n">
        <f aca="false">IF(V488&lt;&gt;X488,(IF(I488="",G488*INFORMAÇÕES!$U$116,IF(I488="O",G488,0))),0)</f>
        <v>0</v>
      </c>
      <c r="AD488" s="75" t="n">
        <f aca="false">IF(E488&lt;&gt;0,G488,0)</f>
        <v>0</v>
      </c>
    </row>
    <row r="489" s="174" customFormat="true" ht="14.25" hidden="false" customHeight="false" outlineLevel="0" collapsed="false">
      <c r="A489" s="159" t="n">
        <v>478</v>
      </c>
      <c r="B489" s="160" t="n">
        <f aca="false">M489</f>
        <v>0</v>
      </c>
      <c r="C489" s="161" t="n">
        <f aca="false">O489</f>
        <v>0</v>
      </c>
      <c r="D489" s="162" t="n">
        <f aca="false">P489</f>
        <v>0</v>
      </c>
      <c r="E489" s="163" t="n">
        <f aca="false">ROUND(Q489,2)</f>
        <v>0</v>
      </c>
      <c r="F489" s="163" t="n">
        <f aca="false">TRUNC((1+(IF(OR(H489=0,H489=""),'BDI REF.'!$K$5,CHOOSE(H489,'BDI REF.'!$K$5,'BDI REF.'!$K$6,'BDI REF.'!$K$7))))*R489,2)</f>
        <v>0</v>
      </c>
      <c r="G489" s="163" t="n">
        <f aca="false">IF(E489&lt;&gt;0,ROUND(E489*F489,2),IF(AD489=0,(SUMIF($V$12:$V$1011,B489,$AD$12:$AD$1011)),AD489))</f>
        <v>0</v>
      </c>
      <c r="H489" s="164"/>
      <c r="I489" s="165"/>
      <c r="J489" s="166" t="str">
        <f aca="false">IF(N489&lt;&gt;0,N489,"")</f>
        <v/>
      </c>
      <c r="K489" s="167"/>
      <c r="L489" s="168" t="str">
        <f aca="false">IF(B489&gt;0,"ok","ocultar")</f>
        <v>ocultar</v>
      </c>
      <c r="M489" s="182"/>
      <c r="N489" s="184"/>
      <c r="O489" s="177"/>
      <c r="P489" s="178"/>
      <c r="Q489" s="173"/>
      <c r="R489" s="179"/>
      <c r="S489" s="156"/>
      <c r="U489" s="88"/>
      <c r="V489" s="157" t="n">
        <f aca="false">IF(B489=0,V488,IF(ISNONTEXT(B489)=TRUE(),INT(B489),INT(LEFT(B489,FIND(".",B489)-1))))</f>
        <v>3</v>
      </c>
      <c r="W489" s="157" t="str">
        <f aca="false">IF(W490=1,1,IF(B489&lt;&gt;0,1,IF(C489&lt;&gt;0,1,IF(D489&lt;&gt;0,1,IF(E489&lt;&gt;0,1,"")))))</f>
        <v/>
      </c>
      <c r="X489" s="157" t="str">
        <f aca="false">IF(V489=0," ",IF(V489&lt;&gt;V488,V489," "))</f>
        <v> </v>
      </c>
      <c r="Y489" s="88"/>
      <c r="Z489" s="75" t="n">
        <f aca="false">IF(V489&lt;&gt;X489,(IF(I489="",G489*INFORMAÇÕES!$U$113,IF(I489="R",G489,0))),0)</f>
        <v>0</v>
      </c>
      <c r="AA489" s="75" t="n">
        <f aca="false">IF(V489&lt;&gt;X489,(IF(I489="",G489*INFORMAÇÕES!$U$114,IF(I489="C",G489,0))),0)</f>
        <v>0</v>
      </c>
      <c r="AB489" s="75" t="n">
        <f aca="false">IF(V489&lt;&gt;X489,(IF(I489="",G489*INFORMAÇÕES!$U$115,IF(I489="CF",G489,0))),0)</f>
        <v>0</v>
      </c>
      <c r="AC489" s="75" t="n">
        <f aca="false">IF(V489&lt;&gt;X489,(IF(I489="",G489*INFORMAÇÕES!$U$116,IF(I489="O",G489,0))),0)</f>
        <v>0</v>
      </c>
      <c r="AD489" s="75" t="n">
        <f aca="false">IF(E489&lt;&gt;0,G489,0)</f>
        <v>0</v>
      </c>
    </row>
    <row r="490" s="174" customFormat="true" ht="14.25" hidden="false" customHeight="false" outlineLevel="0" collapsed="false">
      <c r="A490" s="159" t="n">
        <v>479</v>
      </c>
      <c r="B490" s="160" t="n">
        <f aca="false">M490</f>
        <v>0</v>
      </c>
      <c r="C490" s="161" t="n">
        <f aca="false">O490</f>
        <v>0</v>
      </c>
      <c r="D490" s="162" t="n">
        <f aca="false">P490</f>
        <v>0</v>
      </c>
      <c r="E490" s="163" t="n">
        <f aca="false">ROUND(Q490,2)</f>
        <v>0</v>
      </c>
      <c r="F490" s="163" t="n">
        <f aca="false">TRUNC((1+(IF(OR(H490=0,H490=""),'BDI REF.'!$K$5,CHOOSE(H490,'BDI REF.'!$K$5,'BDI REF.'!$K$6,'BDI REF.'!$K$7))))*R490,2)</f>
        <v>0</v>
      </c>
      <c r="G490" s="163" t="n">
        <f aca="false">IF(E490&lt;&gt;0,ROUND(E490*F490,2),IF(AD490=0,(SUMIF($V$12:$V$1011,B490,$AD$12:$AD$1011)),AD490))</f>
        <v>0</v>
      </c>
      <c r="H490" s="164"/>
      <c r="I490" s="165"/>
      <c r="J490" s="166" t="str">
        <f aca="false">IF(N490&lt;&gt;0,N490,"")</f>
        <v/>
      </c>
      <c r="K490" s="167"/>
      <c r="L490" s="168" t="str">
        <f aca="false">IF(B490&gt;0,"ok","ocultar")</f>
        <v>ocultar</v>
      </c>
      <c r="M490" s="182"/>
      <c r="N490" s="184"/>
      <c r="O490" s="177"/>
      <c r="P490" s="178"/>
      <c r="Q490" s="173"/>
      <c r="R490" s="179"/>
      <c r="S490" s="156"/>
      <c r="U490" s="88"/>
      <c r="V490" s="157" t="n">
        <f aca="false">IF(B490=0,V489,IF(ISNONTEXT(B490)=TRUE(),INT(B490),INT(LEFT(B490,FIND(".",B490)-1))))</f>
        <v>3</v>
      </c>
      <c r="W490" s="157" t="str">
        <f aca="false">IF(W491=1,1,IF(B490&lt;&gt;0,1,IF(C490&lt;&gt;0,1,IF(D490&lt;&gt;0,1,IF(E490&lt;&gt;0,1,"")))))</f>
        <v/>
      </c>
      <c r="X490" s="157" t="str">
        <f aca="false">IF(V490=0," ",IF(V490&lt;&gt;V489,V490," "))</f>
        <v> </v>
      </c>
      <c r="Y490" s="88"/>
      <c r="Z490" s="75" t="n">
        <f aca="false">IF(V490&lt;&gt;X490,(IF(I490="",G490*INFORMAÇÕES!$U$113,IF(I490="R",G490,0))),0)</f>
        <v>0</v>
      </c>
      <c r="AA490" s="75" t="n">
        <f aca="false">IF(V490&lt;&gt;X490,(IF(I490="",G490*INFORMAÇÕES!$U$114,IF(I490="C",G490,0))),0)</f>
        <v>0</v>
      </c>
      <c r="AB490" s="75" t="n">
        <f aca="false">IF(V490&lt;&gt;X490,(IF(I490="",G490*INFORMAÇÕES!$U$115,IF(I490="CF",G490,0))),0)</f>
        <v>0</v>
      </c>
      <c r="AC490" s="75" t="n">
        <f aca="false">IF(V490&lt;&gt;X490,(IF(I490="",G490*INFORMAÇÕES!$U$116,IF(I490="O",G490,0))),0)</f>
        <v>0</v>
      </c>
      <c r="AD490" s="75" t="n">
        <f aca="false">IF(E490&lt;&gt;0,G490,0)</f>
        <v>0</v>
      </c>
    </row>
    <row r="491" s="174" customFormat="true" ht="14.25" hidden="false" customHeight="false" outlineLevel="0" collapsed="false">
      <c r="A491" s="159" t="n">
        <v>480</v>
      </c>
      <c r="B491" s="160" t="n">
        <f aca="false">M491</f>
        <v>0</v>
      </c>
      <c r="C491" s="161" t="n">
        <f aca="false">O491</f>
        <v>0</v>
      </c>
      <c r="D491" s="162" t="n">
        <f aca="false">P491</f>
        <v>0</v>
      </c>
      <c r="E491" s="163" t="n">
        <f aca="false">ROUND(Q491,2)</f>
        <v>0</v>
      </c>
      <c r="F491" s="163" t="n">
        <f aca="false">TRUNC((1+(IF(OR(H491=0,H491=""),'BDI REF.'!$K$5,CHOOSE(H491,'BDI REF.'!$K$5,'BDI REF.'!$K$6,'BDI REF.'!$K$7))))*R491,2)</f>
        <v>0</v>
      </c>
      <c r="G491" s="163" t="n">
        <f aca="false">IF(E491&lt;&gt;0,ROUND(E491*F491,2),IF(AD491=0,(SUMIF($V$12:$V$1011,B491,$AD$12:$AD$1011)),AD491))</f>
        <v>0</v>
      </c>
      <c r="H491" s="164"/>
      <c r="I491" s="165"/>
      <c r="J491" s="166" t="str">
        <f aca="false">IF(N491&lt;&gt;0,N491,"")</f>
        <v/>
      </c>
      <c r="K491" s="167"/>
      <c r="L491" s="168" t="str">
        <f aca="false">IF(B491&gt;0,"ok","ocultar")</f>
        <v>ocultar</v>
      </c>
      <c r="M491" s="182"/>
      <c r="N491" s="184"/>
      <c r="O491" s="177"/>
      <c r="P491" s="178"/>
      <c r="Q491" s="173"/>
      <c r="R491" s="179"/>
      <c r="S491" s="156"/>
      <c r="U491" s="88"/>
      <c r="V491" s="157" t="n">
        <f aca="false">IF(B491=0,V490,IF(ISNONTEXT(B491)=TRUE(),INT(B491),INT(LEFT(B491,FIND(".",B491)-1))))</f>
        <v>3</v>
      </c>
      <c r="W491" s="157" t="str">
        <f aca="false">IF(W492=1,1,IF(B491&lt;&gt;0,1,IF(C491&lt;&gt;0,1,IF(D491&lt;&gt;0,1,IF(E491&lt;&gt;0,1,"")))))</f>
        <v/>
      </c>
      <c r="X491" s="157" t="str">
        <f aca="false">IF(V491=0," ",IF(V491&lt;&gt;V490,V491," "))</f>
        <v> </v>
      </c>
      <c r="Y491" s="88"/>
      <c r="Z491" s="75" t="n">
        <f aca="false">IF(V491&lt;&gt;X491,(IF(I491="",G491*INFORMAÇÕES!$U$113,IF(I491="R",G491,0))),0)</f>
        <v>0</v>
      </c>
      <c r="AA491" s="75" t="n">
        <f aca="false">IF(V491&lt;&gt;X491,(IF(I491="",G491*INFORMAÇÕES!$U$114,IF(I491="C",G491,0))),0)</f>
        <v>0</v>
      </c>
      <c r="AB491" s="75" t="n">
        <f aca="false">IF(V491&lt;&gt;X491,(IF(I491="",G491*INFORMAÇÕES!$U$115,IF(I491="CF",G491,0))),0)</f>
        <v>0</v>
      </c>
      <c r="AC491" s="75" t="n">
        <f aca="false">IF(V491&lt;&gt;X491,(IF(I491="",G491*INFORMAÇÕES!$U$116,IF(I491="O",G491,0))),0)</f>
        <v>0</v>
      </c>
      <c r="AD491" s="75" t="n">
        <f aca="false">IF(E491&lt;&gt;0,G491,0)</f>
        <v>0</v>
      </c>
    </row>
    <row r="492" s="174" customFormat="true" ht="14.25" hidden="false" customHeight="false" outlineLevel="0" collapsed="false">
      <c r="A492" s="159" t="n">
        <v>481</v>
      </c>
      <c r="B492" s="160" t="n">
        <f aca="false">M492</f>
        <v>0</v>
      </c>
      <c r="C492" s="161" t="n">
        <f aca="false">O492</f>
        <v>0</v>
      </c>
      <c r="D492" s="162" t="n">
        <f aca="false">P492</f>
        <v>0</v>
      </c>
      <c r="E492" s="163" t="n">
        <f aca="false">ROUND(Q492,2)</f>
        <v>0</v>
      </c>
      <c r="F492" s="163" t="n">
        <f aca="false">TRUNC((1+(IF(OR(H492=0,H492=""),'BDI REF.'!$K$5,CHOOSE(H492,'BDI REF.'!$K$5,'BDI REF.'!$K$6,'BDI REF.'!$K$7))))*R492,2)</f>
        <v>0</v>
      </c>
      <c r="G492" s="163" t="n">
        <f aca="false">IF(E492&lt;&gt;0,ROUND(E492*F492,2),IF(AD492=0,(SUMIF($V$12:$V$1011,B492,$AD$12:$AD$1011)),AD492))</f>
        <v>0</v>
      </c>
      <c r="H492" s="164"/>
      <c r="I492" s="165"/>
      <c r="J492" s="166" t="str">
        <f aca="false">IF(N492&lt;&gt;0,N492,"")</f>
        <v/>
      </c>
      <c r="K492" s="167"/>
      <c r="L492" s="168" t="str">
        <f aca="false">IF(B492&gt;0,"ok","ocultar")</f>
        <v>ocultar</v>
      </c>
      <c r="M492" s="182"/>
      <c r="N492" s="184"/>
      <c r="O492" s="177"/>
      <c r="P492" s="178"/>
      <c r="Q492" s="173"/>
      <c r="R492" s="179"/>
      <c r="S492" s="156"/>
      <c r="U492" s="88"/>
      <c r="V492" s="157" t="n">
        <f aca="false">IF(B492=0,V491,IF(ISNONTEXT(B492)=TRUE(),INT(B492),INT(LEFT(B492,FIND(".",B492)-1))))</f>
        <v>3</v>
      </c>
      <c r="W492" s="157" t="str">
        <f aca="false">IF(W493=1,1,IF(B492&lt;&gt;0,1,IF(C492&lt;&gt;0,1,IF(D492&lt;&gt;0,1,IF(E492&lt;&gt;0,1,"")))))</f>
        <v/>
      </c>
      <c r="X492" s="157" t="str">
        <f aca="false">IF(V492=0," ",IF(V492&lt;&gt;V491,V492," "))</f>
        <v> </v>
      </c>
      <c r="Y492" s="88"/>
      <c r="Z492" s="75" t="n">
        <f aca="false">IF(V492&lt;&gt;X492,(IF(I492="",G492*INFORMAÇÕES!$U$113,IF(I492="R",G492,0))),0)</f>
        <v>0</v>
      </c>
      <c r="AA492" s="75" t="n">
        <f aca="false">IF(V492&lt;&gt;X492,(IF(I492="",G492*INFORMAÇÕES!$U$114,IF(I492="C",G492,0))),0)</f>
        <v>0</v>
      </c>
      <c r="AB492" s="75" t="n">
        <f aca="false">IF(V492&lt;&gt;X492,(IF(I492="",G492*INFORMAÇÕES!$U$115,IF(I492="CF",G492,0))),0)</f>
        <v>0</v>
      </c>
      <c r="AC492" s="75" t="n">
        <f aca="false">IF(V492&lt;&gt;X492,(IF(I492="",G492*INFORMAÇÕES!$U$116,IF(I492="O",G492,0))),0)</f>
        <v>0</v>
      </c>
      <c r="AD492" s="75" t="n">
        <f aca="false">IF(E492&lt;&gt;0,G492,0)</f>
        <v>0</v>
      </c>
    </row>
    <row r="493" s="174" customFormat="true" ht="14.25" hidden="false" customHeight="false" outlineLevel="0" collapsed="false">
      <c r="A493" s="159" t="n">
        <v>482</v>
      </c>
      <c r="B493" s="160" t="n">
        <f aca="false">M493</f>
        <v>0</v>
      </c>
      <c r="C493" s="161" t="n">
        <f aca="false">O493</f>
        <v>0</v>
      </c>
      <c r="D493" s="162" t="n">
        <f aca="false">P493</f>
        <v>0</v>
      </c>
      <c r="E493" s="163" t="n">
        <f aca="false">ROUND(Q493,2)</f>
        <v>0</v>
      </c>
      <c r="F493" s="163" t="n">
        <f aca="false">TRUNC((1+(IF(OR(H493=0,H493=""),'BDI REF.'!$K$5,CHOOSE(H493,'BDI REF.'!$K$5,'BDI REF.'!$K$6,'BDI REF.'!$K$7))))*R493,2)</f>
        <v>0</v>
      </c>
      <c r="G493" s="163" t="n">
        <f aca="false">IF(E493&lt;&gt;0,ROUND(E493*F493,2),IF(AD493=0,(SUMIF($V$12:$V$1011,B493,$AD$12:$AD$1011)),AD493))</f>
        <v>0</v>
      </c>
      <c r="H493" s="164"/>
      <c r="I493" s="165"/>
      <c r="J493" s="166" t="str">
        <f aca="false">IF(N493&lt;&gt;0,N493,"")</f>
        <v/>
      </c>
      <c r="K493" s="167"/>
      <c r="L493" s="168" t="str">
        <f aca="false">IF(B493&gt;0,"ok","ocultar")</f>
        <v>ocultar</v>
      </c>
      <c r="M493" s="182"/>
      <c r="N493" s="184"/>
      <c r="O493" s="177"/>
      <c r="P493" s="178"/>
      <c r="Q493" s="173"/>
      <c r="R493" s="179"/>
      <c r="S493" s="156"/>
      <c r="U493" s="88"/>
      <c r="V493" s="157" t="n">
        <f aca="false">IF(B493=0,V492,IF(ISNONTEXT(B493)=TRUE(),INT(B493),INT(LEFT(B493,FIND(".",B493)-1))))</f>
        <v>3</v>
      </c>
      <c r="W493" s="157" t="str">
        <f aca="false">IF(W494=1,1,IF(B493&lt;&gt;0,1,IF(C493&lt;&gt;0,1,IF(D493&lt;&gt;0,1,IF(E493&lt;&gt;0,1,"")))))</f>
        <v/>
      </c>
      <c r="X493" s="157" t="str">
        <f aca="false">IF(V493=0," ",IF(V493&lt;&gt;V492,V493," "))</f>
        <v> </v>
      </c>
      <c r="Y493" s="88"/>
      <c r="Z493" s="75" t="n">
        <f aca="false">IF(V493&lt;&gt;X493,(IF(I493="",G493*INFORMAÇÕES!$U$113,IF(I493="R",G493,0))),0)</f>
        <v>0</v>
      </c>
      <c r="AA493" s="75" t="n">
        <f aca="false">IF(V493&lt;&gt;X493,(IF(I493="",G493*INFORMAÇÕES!$U$114,IF(I493="C",G493,0))),0)</f>
        <v>0</v>
      </c>
      <c r="AB493" s="75" t="n">
        <f aca="false">IF(V493&lt;&gt;X493,(IF(I493="",G493*INFORMAÇÕES!$U$115,IF(I493="CF",G493,0))),0)</f>
        <v>0</v>
      </c>
      <c r="AC493" s="75" t="n">
        <f aca="false">IF(V493&lt;&gt;X493,(IF(I493="",G493*INFORMAÇÕES!$U$116,IF(I493="O",G493,0))),0)</f>
        <v>0</v>
      </c>
      <c r="AD493" s="75" t="n">
        <f aca="false">IF(E493&lt;&gt;0,G493,0)</f>
        <v>0</v>
      </c>
    </row>
    <row r="494" s="174" customFormat="true" ht="14.25" hidden="false" customHeight="false" outlineLevel="0" collapsed="false">
      <c r="A494" s="159" t="n">
        <v>483</v>
      </c>
      <c r="B494" s="160" t="n">
        <f aca="false">M494</f>
        <v>0</v>
      </c>
      <c r="C494" s="161" t="n">
        <f aca="false">O494</f>
        <v>0</v>
      </c>
      <c r="D494" s="162" t="n">
        <f aca="false">P494</f>
        <v>0</v>
      </c>
      <c r="E494" s="163" t="n">
        <f aca="false">ROUND(Q494,2)</f>
        <v>0</v>
      </c>
      <c r="F494" s="163" t="n">
        <f aca="false">TRUNC((1+(IF(OR(H494=0,H494=""),'BDI REF.'!$K$5,CHOOSE(H494,'BDI REF.'!$K$5,'BDI REF.'!$K$6,'BDI REF.'!$K$7))))*R494,2)</f>
        <v>0</v>
      </c>
      <c r="G494" s="163" t="n">
        <f aca="false">IF(E494&lt;&gt;0,ROUND(E494*F494,2),IF(AD494=0,(SUMIF($V$12:$V$1011,B494,$AD$12:$AD$1011)),AD494))</f>
        <v>0</v>
      </c>
      <c r="H494" s="164"/>
      <c r="I494" s="165"/>
      <c r="J494" s="166" t="str">
        <f aca="false">IF(N494&lt;&gt;0,N494,"")</f>
        <v/>
      </c>
      <c r="K494" s="167"/>
      <c r="L494" s="168" t="str">
        <f aca="false">IF(B494&gt;0,"ok","ocultar")</f>
        <v>ocultar</v>
      </c>
      <c r="M494" s="182"/>
      <c r="N494" s="184"/>
      <c r="O494" s="177"/>
      <c r="P494" s="178"/>
      <c r="Q494" s="173"/>
      <c r="R494" s="179"/>
      <c r="S494" s="156"/>
      <c r="U494" s="88"/>
      <c r="V494" s="157" t="n">
        <f aca="false">IF(B494=0,V493,IF(ISNONTEXT(B494)=TRUE(),INT(B494),INT(LEFT(B494,FIND(".",B494)-1))))</f>
        <v>3</v>
      </c>
      <c r="W494" s="157" t="str">
        <f aca="false">IF(W495=1,1,IF(B494&lt;&gt;0,1,IF(C494&lt;&gt;0,1,IF(D494&lt;&gt;0,1,IF(E494&lt;&gt;0,1,"")))))</f>
        <v/>
      </c>
      <c r="X494" s="157" t="str">
        <f aca="false">IF(V494=0," ",IF(V494&lt;&gt;V493,V494," "))</f>
        <v> </v>
      </c>
      <c r="Y494" s="88"/>
      <c r="Z494" s="75" t="n">
        <f aca="false">IF(V494&lt;&gt;X494,(IF(I494="",G494*INFORMAÇÕES!$U$113,IF(I494="R",G494,0))),0)</f>
        <v>0</v>
      </c>
      <c r="AA494" s="75" t="n">
        <f aca="false">IF(V494&lt;&gt;X494,(IF(I494="",G494*INFORMAÇÕES!$U$114,IF(I494="C",G494,0))),0)</f>
        <v>0</v>
      </c>
      <c r="AB494" s="75" t="n">
        <f aca="false">IF(V494&lt;&gt;X494,(IF(I494="",G494*INFORMAÇÕES!$U$115,IF(I494="CF",G494,0))),0)</f>
        <v>0</v>
      </c>
      <c r="AC494" s="75" t="n">
        <f aca="false">IF(V494&lt;&gt;X494,(IF(I494="",G494*INFORMAÇÕES!$U$116,IF(I494="O",G494,0))),0)</f>
        <v>0</v>
      </c>
      <c r="AD494" s="75" t="n">
        <f aca="false">IF(E494&lt;&gt;0,G494,0)</f>
        <v>0</v>
      </c>
    </row>
    <row r="495" s="174" customFormat="true" ht="14.25" hidden="false" customHeight="false" outlineLevel="0" collapsed="false">
      <c r="A495" s="159" t="n">
        <v>484</v>
      </c>
      <c r="B495" s="160" t="n">
        <f aca="false">M495</f>
        <v>0</v>
      </c>
      <c r="C495" s="161" t="n">
        <f aca="false">O495</f>
        <v>0</v>
      </c>
      <c r="D495" s="162" t="n">
        <f aca="false">P495</f>
        <v>0</v>
      </c>
      <c r="E495" s="163" t="n">
        <f aca="false">ROUND(Q495,2)</f>
        <v>0</v>
      </c>
      <c r="F495" s="163" t="n">
        <f aca="false">TRUNC((1+(IF(OR(H495=0,H495=""),'BDI REF.'!$K$5,CHOOSE(H495,'BDI REF.'!$K$5,'BDI REF.'!$K$6,'BDI REF.'!$K$7))))*R495,2)</f>
        <v>0</v>
      </c>
      <c r="G495" s="163" t="n">
        <f aca="false">IF(E495&lt;&gt;0,ROUND(E495*F495,2),IF(AD495=0,(SUMIF($V$12:$V$1011,B495,$AD$12:$AD$1011)),AD495))</f>
        <v>0</v>
      </c>
      <c r="H495" s="164"/>
      <c r="I495" s="165"/>
      <c r="J495" s="166" t="str">
        <f aca="false">IF(N495&lt;&gt;0,N495,"")</f>
        <v/>
      </c>
      <c r="K495" s="167"/>
      <c r="L495" s="168" t="str">
        <f aca="false">IF(B495&gt;0,"ok","ocultar")</f>
        <v>ocultar</v>
      </c>
      <c r="M495" s="182"/>
      <c r="N495" s="184"/>
      <c r="O495" s="177"/>
      <c r="P495" s="178"/>
      <c r="Q495" s="173"/>
      <c r="R495" s="179"/>
      <c r="S495" s="156"/>
      <c r="U495" s="88"/>
      <c r="V495" s="157" t="n">
        <f aca="false">IF(B495=0,V494,IF(ISNONTEXT(B495)=TRUE(),INT(B495),INT(LEFT(B495,FIND(".",B495)-1))))</f>
        <v>3</v>
      </c>
      <c r="W495" s="157" t="str">
        <f aca="false">IF(W496=1,1,IF(B495&lt;&gt;0,1,IF(C495&lt;&gt;0,1,IF(D495&lt;&gt;0,1,IF(E495&lt;&gt;0,1,"")))))</f>
        <v/>
      </c>
      <c r="X495" s="157" t="str">
        <f aca="false">IF(V495=0," ",IF(V495&lt;&gt;V494,V495," "))</f>
        <v> </v>
      </c>
      <c r="Y495" s="88"/>
      <c r="Z495" s="75" t="n">
        <f aca="false">IF(V495&lt;&gt;X495,(IF(I495="",G495*INFORMAÇÕES!$U$113,IF(I495="R",G495,0))),0)</f>
        <v>0</v>
      </c>
      <c r="AA495" s="75" t="n">
        <f aca="false">IF(V495&lt;&gt;X495,(IF(I495="",G495*INFORMAÇÕES!$U$114,IF(I495="C",G495,0))),0)</f>
        <v>0</v>
      </c>
      <c r="AB495" s="75" t="n">
        <f aca="false">IF(V495&lt;&gt;X495,(IF(I495="",G495*INFORMAÇÕES!$U$115,IF(I495="CF",G495,0))),0)</f>
        <v>0</v>
      </c>
      <c r="AC495" s="75" t="n">
        <f aca="false">IF(V495&lt;&gt;X495,(IF(I495="",G495*INFORMAÇÕES!$U$116,IF(I495="O",G495,0))),0)</f>
        <v>0</v>
      </c>
      <c r="AD495" s="75" t="n">
        <f aca="false">IF(E495&lt;&gt;0,G495,0)</f>
        <v>0</v>
      </c>
    </row>
    <row r="496" s="174" customFormat="true" ht="14.25" hidden="false" customHeight="false" outlineLevel="0" collapsed="false">
      <c r="A496" s="159" t="n">
        <v>485</v>
      </c>
      <c r="B496" s="160" t="n">
        <f aca="false">M496</f>
        <v>0</v>
      </c>
      <c r="C496" s="161" t="n">
        <f aca="false">O496</f>
        <v>0</v>
      </c>
      <c r="D496" s="162" t="n">
        <f aca="false">P496</f>
        <v>0</v>
      </c>
      <c r="E496" s="163" t="n">
        <f aca="false">ROUND(Q496,2)</f>
        <v>0</v>
      </c>
      <c r="F496" s="163" t="n">
        <f aca="false">TRUNC((1+(IF(OR(H496=0,H496=""),'BDI REF.'!$K$5,CHOOSE(H496,'BDI REF.'!$K$5,'BDI REF.'!$K$6,'BDI REF.'!$K$7))))*R496,2)</f>
        <v>0</v>
      </c>
      <c r="G496" s="163" t="n">
        <f aca="false">IF(E496&lt;&gt;0,ROUND(E496*F496,2),IF(AD496=0,(SUMIF($V$12:$V$1011,B496,$AD$12:$AD$1011)),AD496))</f>
        <v>0</v>
      </c>
      <c r="H496" s="164"/>
      <c r="I496" s="165"/>
      <c r="J496" s="166" t="str">
        <f aca="false">IF(N496&lt;&gt;0,N496,"")</f>
        <v/>
      </c>
      <c r="K496" s="167"/>
      <c r="L496" s="168" t="str">
        <f aca="false">IF(B496&gt;0,"ok","ocultar")</f>
        <v>ocultar</v>
      </c>
      <c r="M496" s="182"/>
      <c r="N496" s="184"/>
      <c r="O496" s="177"/>
      <c r="P496" s="178"/>
      <c r="Q496" s="173"/>
      <c r="R496" s="179"/>
      <c r="S496" s="156"/>
      <c r="U496" s="88"/>
      <c r="V496" s="157" t="n">
        <f aca="false">IF(B496=0,V495,IF(ISNONTEXT(B496)=TRUE(),INT(B496),INT(LEFT(B496,FIND(".",B496)-1))))</f>
        <v>3</v>
      </c>
      <c r="W496" s="157" t="str">
        <f aca="false">IF(W497=1,1,IF(B496&lt;&gt;0,1,IF(C496&lt;&gt;0,1,IF(D496&lt;&gt;0,1,IF(E496&lt;&gt;0,1,"")))))</f>
        <v/>
      </c>
      <c r="X496" s="157" t="str">
        <f aca="false">IF(V496=0," ",IF(V496&lt;&gt;V495,V496," "))</f>
        <v> </v>
      </c>
      <c r="Y496" s="88"/>
      <c r="Z496" s="75" t="n">
        <f aca="false">IF(V496&lt;&gt;X496,(IF(I496="",G496*INFORMAÇÕES!$U$113,IF(I496="R",G496,0))),0)</f>
        <v>0</v>
      </c>
      <c r="AA496" s="75" t="n">
        <f aca="false">IF(V496&lt;&gt;X496,(IF(I496="",G496*INFORMAÇÕES!$U$114,IF(I496="C",G496,0))),0)</f>
        <v>0</v>
      </c>
      <c r="AB496" s="75" t="n">
        <f aca="false">IF(V496&lt;&gt;X496,(IF(I496="",G496*INFORMAÇÕES!$U$115,IF(I496="CF",G496,0))),0)</f>
        <v>0</v>
      </c>
      <c r="AC496" s="75" t="n">
        <f aca="false">IF(V496&lt;&gt;X496,(IF(I496="",G496*INFORMAÇÕES!$U$116,IF(I496="O",G496,0))),0)</f>
        <v>0</v>
      </c>
      <c r="AD496" s="75" t="n">
        <f aca="false">IF(E496&lt;&gt;0,G496,0)</f>
        <v>0</v>
      </c>
    </row>
    <row r="497" s="174" customFormat="true" ht="14.25" hidden="false" customHeight="false" outlineLevel="0" collapsed="false">
      <c r="A497" s="159" t="n">
        <v>486</v>
      </c>
      <c r="B497" s="160" t="n">
        <f aca="false">M497</f>
        <v>0</v>
      </c>
      <c r="C497" s="161" t="n">
        <f aca="false">O497</f>
        <v>0</v>
      </c>
      <c r="D497" s="162" t="n">
        <f aca="false">P497</f>
        <v>0</v>
      </c>
      <c r="E497" s="163" t="n">
        <f aca="false">ROUND(Q497,2)</f>
        <v>0</v>
      </c>
      <c r="F497" s="163" t="n">
        <f aca="false">TRUNC((1+(IF(OR(H497=0,H497=""),'BDI REF.'!$K$5,CHOOSE(H497,'BDI REF.'!$K$5,'BDI REF.'!$K$6,'BDI REF.'!$K$7))))*R497,2)</f>
        <v>0</v>
      </c>
      <c r="G497" s="163" t="n">
        <f aca="false">IF(E497&lt;&gt;0,ROUND(E497*F497,2),IF(AD497=0,(SUMIF($V$12:$V$1011,B497,$AD$12:$AD$1011)),AD497))</f>
        <v>0</v>
      </c>
      <c r="H497" s="164"/>
      <c r="I497" s="165"/>
      <c r="J497" s="166" t="str">
        <f aca="false">IF(N497&lt;&gt;0,N497,"")</f>
        <v/>
      </c>
      <c r="K497" s="167"/>
      <c r="L497" s="168" t="str">
        <f aca="false">IF(B497&gt;0,"ok","ocultar")</f>
        <v>ocultar</v>
      </c>
      <c r="M497" s="182"/>
      <c r="N497" s="184"/>
      <c r="O497" s="177"/>
      <c r="P497" s="178"/>
      <c r="Q497" s="173"/>
      <c r="R497" s="179"/>
      <c r="S497" s="156"/>
      <c r="U497" s="88"/>
      <c r="V497" s="157" t="n">
        <f aca="false">IF(B497=0,V496,IF(ISNONTEXT(B497)=TRUE(),INT(B497),INT(LEFT(B497,FIND(".",B497)-1))))</f>
        <v>3</v>
      </c>
      <c r="W497" s="157" t="str">
        <f aca="false">IF(W498=1,1,IF(B497&lt;&gt;0,1,IF(C497&lt;&gt;0,1,IF(D497&lt;&gt;0,1,IF(E497&lt;&gt;0,1,"")))))</f>
        <v/>
      </c>
      <c r="X497" s="157" t="str">
        <f aca="false">IF(V497=0," ",IF(V497&lt;&gt;V496,V497," "))</f>
        <v> </v>
      </c>
      <c r="Y497" s="88"/>
      <c r="Z497" s="75" t="n">
        <f aca="false">IF(V497&lt;&gt;X497,(IF(I497="",G497*INFORMAÇÕES!$U$113,IF(I497="R",G497,0))),0)</f>
        <v>0</v>
      </c>
      <c r="AA497" s="75" t="n">
        <f aca="false">IF(V497&lt;&gt;X497,(IF(I497="",G497*INFORMAÇÕES!$U$114,IF(I497="C",G497,0))),0)</f>
        <v>0</v>
      </c>
      <c r="AB497" s="75" t="n">
        <f aca="false">IF(V497&lt;&gt;X497,(IF(I497="",G497*INFORMAÇÕES!$U$115,IF(I497="CF",G497,0))),0)</f>
        <v>0</v>
      </c>
      <c r="AC497" s="75" t="n">
        <f aca="false">IF(V497&lt;&gt;X497,(IF(I497="",G497*INFORMAÇÕES!$U$116,IF(I497="O",G497,0))),0)</f>
        <v>0</v>
      </c>
      <c r="AD497" s="75" t="n">
        <f aca="false">IF(E497&lt;&gt;0,G497,0)</f>
        <v>0</v>
      </c>
    </row>
    <row r="498" s="174" customFormat="true" ht="14.25" hidden="false" customHeight="false" outlineLevel="0" collapsed="false">
      <c r="A498" s="159" t="n">
        <v>487</v>
      </c>
      <c r="B498" s="160" t="n">
        <f aca="false">M498</f>
        <v>0</v>
      </c>
      <c r="C498" s="161" t="n">
        <f aca="false">O498</f>
        <v>0</v>
      </c>
      <c r="D498" s="162" t="n">
        <f aca="false">P498</f>
        <v>0</v>
      </c>
      <c r="E498" s="163" t="n">
        <f aca="false">ROUND(Q498,2)</f>
        <v>0</v>
      </c>
      <c r="F498" s="163" t="n">
        <f aca="false">TRUNC((1+(IF(OR(H498=0,H498=""),'BDI REF.'!$K$5,CHOOSE(H498,'BDI REF.'!$K$5,'BDI REF.'!$K$6,'BDI REF.'!$K$7))))*R498,2)</f>
        <v>0</v>
      </c>
      <c r="G498" s="163" t="n">
        <f aca="false">IF(E498&lt;&gt;0,ROUND(E498*F498,2),IF(AD498=0,(SUMIF($V$12:$V$1011,B498,$AD$12:$AD$1011)),AD498))</f>
        <v>0</v>
      </c>
      <c r="H498" s="164"/>
      <c r="I498" s="165"/>
      <c r="J498" s="166" t="str">
        <f aca="false">IF(N498&lt;&gt;0,N498,"")</f>
        <v/>
      </c>
      <c r="K498" s="167"/>
      <c r="L498" s="168" t="str">
        <f aca="false">IF(B498&gt;0,"ok","ocultar")</f>
        <v>ocultar</v>
      </c>
      <c r="M498" s="182"/>
      <c r="N498" s="184"/>
      <c r="O498" s="177"/>
      <c r="P498" s="178"/>
      <c r="Q498" s="173"/>
      <c r="R498" s="179"/>
      <c r="S498" s="156"/>
      <c r="U498" s="88"/>
      <c r="V498" s="157" t="n">
        <f aca="false">IF(B498=0,V497,IF(ISNONTEXT(B498)=TRUE(),INT(B498),INT(LEFT(B498,FIND(".",B498)-1))))</f>
        <v>3</v>
      </c>
      <c r="W498" s="157" t="str">
        <f aca="false">IF(W499=1,1,IF(B498&lt;&gt;0,1,IF(C498&lt;&gt;0,1,IF(D498&lt;&gt;0,1,IF(E498&lt;&gt;0,1,"")))))</f>
        <v/>
      </c>
      <c r="X498" s="157" t="str">
        <f aca="false">IF(V498=0," ",IF(V498&lt;&gt;V497,V498," "))</f>
        <v> </v>
      </c>
      <c r="Y498" s="88"/>
      <c r="Z498" s="75" t="n">
        <f aca="false">IF(V498&lt;&gt;X498,(IF(I498="",G498*INFORMAÇÕES!$U$113,IF(I498="R",G498,0))),0)</f>
        <v>0</v>
      </c>
      <c r="AA498" s="75" t="n">
        <f aca="false">IF(V498&lt;&gt;X498,(IF(I498="",G498*INFORMAÇÕES!$U$114,IF(I498="C",G498,0))),0)</f>
        <v>0</v>
      </c>
      <c r="AB498" s="75" t="n">
        <f aca="false">IF(V498&lt;&gt;X498,(IF(I498="",G498*INFORMAÇÕES!$U$115,IF(I498="CF",G498,0))),0)</f>
        <v>0</v>
      </c>
      <c r="AC498" s="75" t="n">
        <f aca="false">IF(V498&lt;&gt;X498,(IF(I498="",G498*INFORMAÇÕES!$U$116,IF(I498="O",G498,0))),0)</f>
        <v>0</v>
      </c>
      <c r="AD498" s="75" t="n">
        <f aca="false">IF(E498&lt;&gt;0,G498,0)</f>
        <v>0</v>
      </c>
    </row>
    <row r="499" s="174" customFormat="true" ht="14.25" hidden="false" customHeight="false" outlineLevel="0" collapsed="false">
      <c r="A499" s="159" t="n">
        <v>488</v>
      </c>
      <c r="B499" s="160" t="n">
        <f aca="false">M499</f>
        <v>0</v>
      </c>
      <c r="C499" s="161" t="n">
        <f aca="false">O499</f>
        <v>0</v>
      </c>
      <c r="D499" s="162" t="n">
        <f aca="false">P499</f>
        <v>0</v>
      </c>
      <c r="E499" s="163" t="n">
        <f aca="false">ROUND(Q499,2)</f>
        <v>0</v>
      </c>
      <c r="F499" s="163" t="n">
        <f aca="false">TRUNC((1+(IF(OR(H499=0,H499=""),'BDI REF.'!$K$5,CHOOSE(H499,'BDI REF.'!$K$5,'BDI REF.'!$K$6,'BDI REF.'!$K$7))))*R499,2)</f>
        <v>0</v>
      </c>
      <c r="G499" s="163" t="n">
        <f aca="false">IF(E499&lt;&gt;0,ROUND(E499*F499,2),IF(AD499=0,(SUMIF($V$12:$V$1011,B499,$AD$12:$AD$1011)),AD499))</f>
        <v>0</v>
      </c>
      <c r="H499" s="164"/>
      <c r="I499" s="165"/>
      <c r="J499" s="166" t="str">
        <f aca="false">IF(N499&lt;&gt;0,N499,"")</f>
        <v/>
      </c>
      <c r="K499" s="167"/>
      <c r="L499" s="168" t="str">
        <f aca="false">IF(B499&gt;0,"ok","ocultar")</f>
        <v>ocultar</v>
      </c>
      <c r="M499" s="182"/>
      <c r="N499" s="184"/>
      <c r="O499" s="177"/>
      <c r="P499" s="178"/>
      <c r="Q499" s="173"/>
      <c r="R499" s="179"/>
      <c r="S499" s="156"/>
      <c r="U499" s="88"/>
      <c r="V499" s="157" t="n">
        <f aca="false">IF(B499=0,V498,IF(ISNONTEXT(B499)=TRUE(),INT(B499),INT(LEFT(B499,FIND(".",B499)-1))))</f>
        <v>3</v>
      </c>
      <c r="W499" s="157" t="str">
        <f aca="false">IF(W500=1,1,IF(B499&lt;&gt;0,1,IF(C499&lt;&gt;0,1,IF(D499&lt;&gt;0,1,IF(E499&lt;&gt;0,1,"")))))</f>
        <v/>
      </c>
      <c r="X499" s="157" t="str">
        <f aca="false">IF(V499=0," ",IF(V499&lt;&gt;V498,V499," "))</f>
        <v> </v>
      </c>
      <c r="Y499" s="88"/>
      <c r="Z499" s="75" t="n">
        <f aca="false">IF(V499&lt;&gt;X499,(IF(I499="",G499*INFORMAÇÕES!$U$113,IF(I499="R",G499,0))),0)</f>
        <v>0</v>
      </c>
      <c r="AA499" s="75" t="n">
        <f aca="false">IF(V499&lt;&gt;X499,(IF(I499="",G499*INFORMAÇÕES!$U$114,IF(I499="C",G499,0))),0)</f>
        <v>0</v>
      </c>
      <c r="AB499" s="75" t="n">
        <f aca="false">IF(V499&lt;&gt;X499,(IF(I499="",G499*INFORMAÇÕES!$U$115,IF(I499="CF",G499,0))),0)</f>
        <v>0</v>
      </c>
      <c r="AC499" s="75" t="n">
        <f aca="false">IF(V499&lt;&gt;X499,(IF(I499="",G499*INFORMAÇÕES!$U$116,IF(I499="O",G499,0))),0)</f>
        <v>0</v>
      </c>
      <c r="AD499" s="75" t="n">
        <f aca="false">IF(E499&lt;&gt;0,G499,0)</f>
        <v>0</v>
      </c>
    </row>
    <row r="500" s="174" customFormat="true" ht="14.25" hidden="false" customHeight="false" outlineLevel="0" collapsed="false">
      <c r="A500" s="159" t="n">
        <v>489</v>
      </c>
      <c r="B500" s="160" t="n">
        <f aca="false">M500</f>
        <v>0</v>
      </c>
      <c r="C500" s="161" t="n">
        <f aca="false">O500</f>
        <v>0</v>
      </c>
      <c r="D500" s="162" t="n">
        <f aca="false">P500</f>
        <v>0</v>
      </c>
      <c r="E500" s="163" t="n">
        <f aca="false">ROUND(Q500,2)</f>
        <v>0</v>
      </c>
      <c r="F500" s="163" t="n">
        <f aca="false">TRUNC((1+(IF(OR(H500=0,H500=""),'BDI REF.'!$K$5,CHOOSE(H500,'BDI REF.'!$K$5,'BDI REF.'!$K$6,'BDI REF.'!$K$7))))*R500,2)</f>
        <v>0</v>
      </c>
      <c r="G500" s="163" t="n">
        <f aca="false">IF(E500&lt;&gt;0,ROUND(E500*F500,2),IF(AD500=0,(SUMIF($V$12:$V$1011,B500,$AD$12:$AD$1011)),AD500))</f>
        <v>0</v>
      </c>
      <c r="H500" s="164"/>
      <c r="I500" s="165"/>
      <c r="J500" s="166" t="str">
        <f aca="false">IF(N500&lt;&gt;0,N500,"")</f>
        <v/>
      </c>
      <c r="K500" s="167"/>
      <c r="L500" s="168" t="str">
        <f aca="false">IF(B500&gt;0,"ok","ocultar")</f>
        <v>ocultar</v>
      </c>
      <c r="M500" s="182"/>
      <c r="N500" s="184"/>
      <c r="O500" s="177"/>
      <c r="P500" s="178"/>
      <c r="Q500" s="173"/>
      <c r="R500" s="179"/>
      <c r="S500" s="156"/>
      <c r="U500" s="88"/>
      <c r="V500" s="157" t="n">
        <f aca="false">IF(B500=0,V499,IF(ISNONTEXT(B500)=TRUE(),INT(B500),INT(LEFT(B500,FIND(".",B500)-1))))</f>
        <v>3</v>
      </c>
      <c r="W500" s="157" t="str">
        <f aca="false">IF(W501=1,1,IF(B500&lt;&gt;0,1,IF(C500&lt;&gt;0,1,IF(D500&lt;&gt;0,1,IF(E500&lt;&gt;0,1,"")))))</f>
        <v/>
      </c>
      <c r="X500" s="157" t="str">
        <f aca="false">IF(V500=0," ",IF(V500&lt;&gt;V499,V500," "))</f>
        <v> </v>
      </c>
      <c r="Y500" s="88"/>
      <c r="Z500" s="75" t="n">
        <f aca="false">IF(V500&lt;&gt;X500,(IF(I500="",G500*INFORMAÇÕES!$U$113,IF(I500="R",G500,0))),0)</f>
        <v>0</v>
      </c>
      <c r="AA500" s="75" t="n">
        <f aca="false">IF(V500&lt;&gt;X500,(IF(I500="",G500*INFORMAÇÕES!$U$114,IF(I500="C",G500,0))),0)</f>
        <v>0</v>
      </c>
      <c r="AB500" s="75" t="n">
        <f aca="false">IF(V500&lt;&gt;X500,(IF(I500="",G500*INFORMAÇÕES!$U$115,IF(I500="CF",G500,0))),0)</f>
        <v>0</v>
      </c>
      <c r="AC500" s="75" t="n">
        <f aca="false">IF(V500&lt;&gt;X500,(IF(I500="",G500*INFORMAÇÕES!$U$116,IF(I500="O",G500,0))),0)</f>
        <v>0</v>
      </c>
      <c r="AD500" s="75" t="n">
        <f aca="false">IF(E500&lt;&gt;0,G500,0)</f>
        <v>0</v>
      </c>
    </row>
    <row r="501" s="174" customFormat="true" ht="14.25" hidden="false" customHeight="false" outlineLevel="0" collapsed="false">
      <c r="A501" s="159" t="n">
        <v>490</v>
      </c>
      <c r="B501" s="160" t="n">
        <f aca="false">M501</f>
        <v>0</v>
      </c>
      <c r="C501" s="161" t="n">
        <f aca="false">O501</f>
        <v>0</v>
      </c>
      <c r="D501" s="162" t="n">
        <f aca="false">P501</f>
        <v>0</v>
      </c>
      <c r="E501" s="163" t="n">
        <f aca="false">ROUND(Q501,2)</f>
        <v>0</v>
      </c>
      <c r="F501" s="163" t="n">
        <f aca="false">TRUNC((1+(IF(OR(H501=0,H501=""),'BDI REF.'!$K$5,CHOOSE(H501,'BDI REF.'!$K$5,'BDI REF.'!$K$6,'BDI REF.'!$K$7))))*R501,2)</f>
        <v>0</v>
      </c>
      <c r="G501" s="163" t="n">
        <f aca="false">IF(E501&lt;&gt;0,ROUND(E501*F501,2),IF(AD501=0,(SUMIF($V$12:$V$1011,B501,$AD$12:$AD$1011)),AD501))</f>
        <v>0</v>
      </c>
      <c r="H501" s="164"/>
      <c r="I501" s="165"/>
      <c r="J501" s="166" t="str">
        <f aca="false">IF(N501&lt;&gt;0,N501,"")</f>
        <v/>
      </c>
      <c r="K501" s="167"/>
      <c r="L501" s="168" t="str">
        <f aca="false">IF(B501&gt;0,"ok","ocultar")</f>
        <v>ocultar</v>
      </c>
      <c r="M501" s="182"/>
      <c r="N501" s="184"/>
      <c r="O501" s="177"/>
      <c r="P501" s="178"/>
      <c r="Q501" s="173"/>
      <c r="R501" s="179"/>
      <c r="S501" s="156"/>
      <c r="U501" s="88"/>
      <c r="V501" s="157" t="n">
        <f aca="false">IF(B501=0,V500,IF(ISNONTEXT(B501)=TRUE(),INT(B501),INT(LEFT(B501,FIND(".",B501)-1))))</f>
        <v>3</v>
      </c>
      <c r="W501" s="157" t="str">
        <f aca="false">IF(W502=1,1,IF(B501&lt;&gt;0,1,IF(C501&lt;&gt;0,1,IF(D501&lt;&gt;0,1,IF(E501&lt;&gt;0,1,"")))))</f>
        <v/>
      </c>
      <c r="X501" s="157" t="str">
        <f aca="false">IF(V501=0," ",IF(V501&lt;&gt;V500,V501," "))</f>
        <v> </v>
      </c>
      <c r="Y501" s="88"/>
      <c r="Z501" s="75" t="n">
        <f aca="false">IF(V501&lt;&gt;X501,(IF(I501="",G501*INFORMAÇÕES!$U$113,IF(I501="R",G501,0))),0)</f>
        <v>0</v>
      </c>
      <c r="AA501" s="75" t="n">
        <f aca="false">IF(V501&lt;&gt;X501,(IF(I501="",G501*INFORMAÇÕES!$U$114,IF(I501="C",G501,0))),0)</f>
        <v>0</v>
      </c>
      <c r="AB501" s="75" t="n">
        <f aca="false">IF(V501&lt;&gt;X501,(IF(I501="",G501*INFORMAÇÕES!$U$115,IF(I501="CF",G501,0))),0)</f>
        <v>0</v>
      </c>
      <c r="AC501" s="75" t="n">
        <f aca="false">IF(V501&lt;&gt;X501,(IF(I501="",G501*INFORMAÇÕES!$U$116,IF(I501="O",G501,0))),0)</f>
        <v>0</v>
      </c>
      <c r="AD501" s="75" t="n">
        <f aca="false">IF(E501&lt;&gt;0,G501,0)</f>
        <v>0</v>
      </c>
    </row>
    <row r="502" s="174" customFormat="true" ht="14.25" hidden="false" customHeight="false" outlineLevel="0" collapsed="false">
      <c r="A502" s="159" t="n">
        <v>491</v>
      </c>
      <c r="B502" s="160" t="n">
        <f aca="false">M502</f>
        <v>0</v>
      </c>
      <c r="C502" s="161" t="n">
        <f aca="false">O502</f>
        <v>0</v>
      </c>
      <c r="D502" s="162" t="n">
        <f aca="false">P502</f>
        <v>0</v>
      </c>
      <c r="E502" s="163" t="n">
        <f aca="false">ROUND(Q502,2)</f>
        <v>0</v>
      </c>
      <c r="F502" s="163" t="n">
        <f aca="false">TRUNC((1+(IF(OR(H502=0,H502=""),'BDI REF.'!$K$5,CHOOSE(H502,'BDI REF.'!$K$5,'BDI REF.'!$K$6,'BDI REF.'!$K$7))))*R502,2)</f>
        <v>0</v>
      </c>
      <c r="G502" s="163" t="n">
        <f aca="false">IF(E502&lt;&gt;0,ROUND(E502*F502,2),IF(AD502=0,(SUMIF($V$12:$V$1011,B502,$AD$12:$AD$1011)),AD502))</f>
        <v>0</v>
      </c>
      <c r="H502" s="164"/>
      <c r="I502" s="165"/>
      <c r="J502" s="166" t="str">
        <f aca="false">IF(N502&lt;&gt;0,N502,"")</f>
        <v/>
      </c>
      <c r="K502" s="167"/>
      <c r="L502" s="168" t="str">
        <f aca="false">IF(B502&gt;0,"ok","ocultar")</f>
        <v>ocultar</v>
      </c>
      <c r="M502" s="182"/>
      <c r="N502" s="184"/>
      <c r="O502" s="177"/>
      <c r="P502" s="178"/>
      <c r="Q502" s="173"/>
      <c r="R502" s="179"/>
      <c r="S502" s="156"/>
      <c r="U502" s="88"/>
      <c r="V502" s="157" t="n">
        <f aca="false">IF(B502=0,V501,IF(ISNONTEXT(B502)=TRUE(),INT(B502),INT(LEFT(B502,FIND(".",B502)-1))))</f>
        <v>3</v>
      </c>
      <c r="W502" s="157" t="str">
        <f aca="false">IF(W503=1,1,IF(B502&lt;&gt;0,1,IF(C502&lt;&gt;0,1,IF(D502&lt;&gt;0,1,IF(E502&lt;&gt;0,1,"")))))</f>
        <v/>
      </c>
      <c r="X502" s="157" t="str">
        <f aca="false">IF(V502=0," ",IF(V502&lt;&gt;V501,V502," "))</f>
        <v> </v>
      </c>
      <c r="Y502" s="88"/>
      <c r="Z502" s="75" t="n">
        <f aca="false">IF(V502&lt;&gt;X502,(IF(I502="",G502*INFORMAÇÕES!$U$113,IF(I502="R",G502,0))),0)</f>
        <v>0</v>
      </c>
      <c r="AA502" s="75" t="n">
        <f aca="false">IF(V502&lt;&gt;X502,(IF(I502="",G502*INFORMAÇÕES!$U$114,IF(I502="C",G502,0))),0)</f>
        <v>0</v>
      </c>
      <c r="AB502" s="75" t="n">
        <f aca="false">IF(V502&lt;&gt;X502,(IF(I502="",G502*INFORMAÇÕES!$U$115,IF(I502="CF",G502,0))),0)</f>
        <v>0</v>
      </c>
      <c r="AC502" s="75" t="n">
        <f aca="false">IF(V502&lt;&gt;X502,(IF(I502="",G502*INFORMAÇÕES!$U$116,IF(I502="O",G502,0))),0)</f>
        <v>0</v>
      </c>
      <c r="AD502" s="75" t="n">
        <f aca="false">IF(E502&lt;&gt;0,G502,0)</f>
        <v>0</v>
      </c>
    </row>
    <row r="503" s="174" customFormat="true" ht="14.25" hidden="false" customHeight="false" outlineLevel="0" collapsed="false">
      <c r="A503" s="159" t="n">
        <v>492</v>
      </c>
      <c r="B503" s="160" t="n">
        <f aca="false">M503</f>
        <v>0</v>
      </c>
      <c r="C503" s="161" t="n">
        <f aca="false">O503</f>
        <v>0</v>
      </c>
      <c r="D503" s="162" t="n">
        <f aca="false">P503</f>
        <v>0</v>
      </c>
      <c r="E503" s="163" t="n">
        <f aca="false">ROUND(Q503,2)</f>
        <v>0</v>
      </c>
      <c r="F503" s="163" t="n">
        <f aca="false">TRUNC((1+(IF(OR(H503=0,H503=""),'BDI REF.'!$K$5,CHOOSE(H503,'BDI REF.'!$K$5,'BDI REF.'!$K$6,'BDI REF.'!$K$7))))*R503,2)</f>
        <v>0</v>
      </c>
      <c r="G503" s="163" t="n">
        <f aca="false">IF(E503&lt;&gt;0,ROUND(E503*F503,2),IF(AD503=0,(SUMIF($V$12:$V$1011,B503,$AD$12:$AD$1011)),AD503))</f>
        <v>0</v>
      </c>
      <c r="H503" s="164"/>
      <c r="I503" s="165"/>
      <c r="J503" s="166" t="str">
        <f aca="false">IF(N503&lt;&gt;0,N503,"")</f>
        <v/>
      </c>
      <c r="K503" s="167"/>
      <c r="L503" s="168" t="str">
        <f aca="false">IF(B503&gt;0,"ok","ocultar")</f>
        <v>ocultar</v>
      </c>
      <c r="M503" s="182"/>
      <c r="N503" s="184"/>
      <c r="O503" s="177"/>
      <c r="P503" s="178"/>
      <c r="Q503" s="173"/>
      <c r="R503" s="179"/>
      <c r="S503" s="156"/>
      <c r="U503" s="88"/>
      <c r="V503" s="157" t="n">
        <f aca="false">IF(B503=0,V502,IF(ISNONTEXT(B503)=TRUE(),INT(B503),INT(LEFT(B503,FIND(".",B503)-1))))</f>
        <v>3</v>
      </c>
      <c r="W503" s="157" t="str">
        <f aca="false">IF(W504=1,1,IF(B503&lt;&gt;0,1,IF(C503&lt;&gt;0,1,IF(D503&lt;&gt;0,1,IF(E503&lt;&gt;0,1,"")))))</f>
        <v/>
      </c>
      <c r="X503" s="157" t="str">
        <f aca="false">IF(V503=0," ",IF(V503&lt;&gt;V502,V503," "))</f>
        <v> </v>
      </c>
      <c r="Y503" s="88"/>
      <c r="Z503" s="75" t="n">
        <f aca="false">IF(V503&lt;&gt;X503,(IF(I503="",G503*INFORMAÇÕES!$U$113,IF(I503="R",G503,0))),0)</f>
        <v>0</v>
      </c>
      <c r="AA503" s="75" t="n">
        <f aca="false">IF(V503&lt;&gt;X503,(IF(I503="",G503*INFORMAÇÕES!$U$114,IF(I503="C",G503,0))),0)</f>
        <v>0</v>
      </c>
      <c r="AB503" s="75" t="n">
        <f aca="false">IF(V503&lt;&gt;X503,(IF(I503="",G503*INFORMAÇÕES!$U$115,IF(I503="CF",G503,0))),0)</f>
        <v>0</v>
      </c>
      <c r="AC503" s="75" t="n">
        <f aca="false">IF(V503&lt;&gt;X503,(IF(I503="",G503*INFORMAÇÕES!$U$116,IF(I503="O",G503,0))),0)</f>
        <v>0</v>
      </c>
      <c r="AD503" s="75" t="n">
        <f aca="false">IF(E503&lt;&gt;0,G503,0)</f>
        <v>0</v>
      </c>
    </row>
    <row r="504" s="174" customFormat="true" ht="14.25" hidden="false" customHeight="false" outlineLevel="0" collapsed="false">
      <c r="A504" s="159" t="n">
        <v>493</v>
      </c>
      <c r="B504" s="160" t="n">
        <f aca="false">M504</f>
        <v>0</v>
      </c>
      <c r="C504" s="161" t="n">
        <f aca="false">O504</f>
        <v>0</v>
      </c>
      <c r="D504" s="162" t="n">
        <f aca="false">P504</f>
        <v>0</v>
      </c>
      <c r="E504" s="163" t="n">
        <f aca="false">ROUND(Q504,2)</f>
        <v>0</v>
      </c>
      <c r="F504" s="163" t="n">
        <f aca="false">TRUNC((1+(IF(OR(H504=0,H504=""),'BDI REF.'!$K$5,CHOOSE(H504,'BDI REF.'!$K$5,'BDI REF.'!$K$6,'BDI REF.'!$K$7))))*R504,2)</f>
        <v>0</v>
      </c>
      <c r="G504" s="163" t="n">
        <f aca="false">IF(E504&lt;&gt;0,ROUND(E504*F504,2),IF(AD504=0,(SUMIF($V$12:$V$1011,B504,$AD$12:$AD$1011)),AD504))</f>
        <v>0</v>
      </c>
      <c r="H504" s="164"/>
      <c r="I504" s="165"/>
      <c r="J504" s="166" t="str">
        <f aca="false">IF(N504&lt;&gt;0,N504,"")</f>
        <v/>
      </c>
      <c r="K504" s="167"/>
      <c r="L504" s="168" t="str">
        <f aca="false">IF(B504&gt;0,"ok","ocultar")</f>
        <v>ocultar</v>
      </c>
      <c r="M504" s="182"/>
      <c r="N504" s="184"/>
      <c r="O504" s="177"/>
      <c r="P504" s="178"/>
      <c r="Q504" s="173"/>
      <c r="R504" s="179"/>
      <c r="S504" s="156"/>
      <c r="U504" s="88"/>
      <c r="V504" s="157" t="n">
        <f aca="false">IF(B504=0,V503,IF(ISNONTEXT(B504)=TRUE(),INT(B504),INT(LEFT(B504,FIND(".",B504)-1))))</f>
        <v>3</v>
      </c>
      <c r="W504" s="157" t="str">
        <f aca="false">IF(W505=1,1,IF(B504&lt;&gt;0,1,IF(C504&lt;&gt;0,1,IF(D504&lt;&gt;0,1,IF(E504&lt;&gt;0,1,"")))))</f>
        <v/>
      </c>
      <c r="X504" s="157" t="str">
        <f aca="false">IF(V504=0," ",IF(V504&lt;&gt;V503,V504," "))</f>
        <v> </v>
      </c>
      <c r="Y504" s="88"/>
      <c r="Z504" s="75" t="n">
        <f aca="false">IF(V504&lt;&gt;X504,(IF(I504="",G504*INFORMAÇÕES!$U$113,IF(I504="R",G504,0))),0)</f>
        <v>0</v>
      </c>
      <c r="AA504" s="75" t="n">
        <f aca="false">IF(V504&lt;&gt;X504,(IF(I504="",G504*INFORMAÇÕES!$U$114,IF(I504="C",G504,0))),0)</f>
        <v>0</v>
      </c>
      <c r="AB504" s="75" t="n">
        <f aca="false">IF(V504&lt;&gt;X504,(IF(I504="",G504*INFORMAÇÕES!$U$115,IF(I504="CF",G504,0))),0)</f>
        <v>0</v>
      </c>
      <c r="AC504" s="75" t="n">
        <f aca="false">IF(V504&lt;&gt;X504,(IF(I504="",G504*INFORMAÇÕES!$U$116,IF(I504="O",G504,0))),0)</f>
        <v>0</v>
      </c>
      <c r="AD504" s="75" t="n">
        <f aca="false">IF(E504&lt;&gt;0,G504,0)</f>
        <v>0</v>
      </c>
    </row>
    <row r="505" s="174" customFormat="true" ht="14.25" hidden="false" customHeight="false" outlineLevel="0" collapsed="false">
      <c r="A505" s="159" t="n">
        <v>494</v>
      </c>
      <c r="B505" s="160" t="n">
        <f aca="false">M505</f>
        <v>0</v>
      </c>
      <c r="C505" s="161" t="n">
        <f aca="false">O505</f>
        <v>0</v>
      </c>
      <c r="D505" s="162" t="n">
        <f aca="false">P505</f>
        <v>0</v>
      </c>
      <c r="E505" s="163" t="n">
        <f aca="false">ROUND(Q505,2)</f>
        <v>0</v>
      </c>
      <c r="F505" s="163" t="n">
        <f aca="false">TRUNC((1+(IF(OR(H505=0,H505=""),'BDI REF.'!$K$5,CHOOSE(H505,'BDI REF.'!$K$5,'BDI REF.'!$K$6,'BDI REF.'!$K$7))))*R505,2)</f>
        <v>0</v>
      </c>
      <c r="G505" s="163" t="n">
        <f aca="false">IF(E505&lt;&gt;0,ROUND(E505*F505,2),IF(AD505=0,(SUMIF($V$12:$V$1011,B505,$AD$12:$AD$1011)),AD505))</f>
        <v>0</v>
      </c>
      <c r="H505" s="164"/>
      <c r="I505" s="165"/>
      <c r="J505" s="166" t="str">
        <f aca="false">IF(N505&lt;&gt;0,N505,"")</f>
        <v/>
      </c>
      <c r="K505" s="167"/>
      <c r="L505" s="168" t="str">
        <f aca="false">IF(B505&gt;0,"ok","ocultar")</f>
        <v>ocultar</v>
      </c>
      <c r="M505" s="182"/>
      <c r="N505" s="184"/>
      <c r="O505" s="177"/>
      <c r="P505" s="178"/>
      <c r="Q505" s="173"/>
      <c r="R505" s="179"/>
      <c r="S505" s="156"/>
      <c r="U505" s="88"/>
      <c r="V505" s="157" t="n">
        <f aca="false">IF(B505=0,V504,IF(ISNONTEXT(B505)=TRUE(),INT(B505),INT(LEFT(B505,FIND(".",B505)-1))))</f>
        <v>3</v>
      </c>
      <c r="W505" s="157" t="str">
        <f aca="false">IF(W506=1,1,IF(B505&lt;&gt;0,1,IF(C505&lt;&gt;0,1,IF(D505&lt;&gt;0,1,IF(E505&lt;&gt;0,1,"")))))</f>
        <v/>
      </c>
      <c r="X505" s="157" t="str">
        <f aca="false">IF(V505=0," ",IF(V505&lt;&gt;V504,V505," "))</f>
        <v> </v>
      </c>
      <c r="Y505" s="88"/>
      <c r="Z505" s="75" t="n">
        <f aca="false">IF(V505&lt;&gt;X505,(IF(I505="",G505*INFORMAÇÕES!$U$113,IF(I505="R",G505,0))),0)</f>
        <v>0</v>
      </c>
      <c r="AA505" s="75" t="n">
        <f aca="false">IF(V505&lt;&gt;X505,(IF(I505="",G505*INFORMAÇÕES!$U$114,IF(I505="C",G505,0))),0)</f>
        <v>0</v>
      </c>
      <c r="AB505" s="75" t="n">
        <f aca="false">IF(V505&lt;&gt;X505,(IF(I505="",G505*INFORMAÇÕES!$U$115,IF(I505="CF",G505,0))),0)</f>
        <v>0</v>
      </c>
      <c r="AC505" s="75" t="n">
        <f aca="false">IF(V505&lt;&gt;X505,(IF(I505="",G505*INFORMAÇÕES!$U$116,IF(I505="O",G505,0))),0)</f>
        <v>0</v>
      </c>
      <c r="AD505" s="75" t="n">
        <f aca="false">IF(E505&lt;&gt;0,G505,0)</f>
        <v>0</v>
      </c>
    </row>
    <row r="506" s="174" customFormat="true" ht="14.25" hidden="false" customHeight="false" outlineLevel="0" collapsed="false">
      <c r="A506" s="159" t="n">
        <v>495</v>
      </c>
      <c r="B506" s="160" t="n">
        <f aca="false">M506</f>
        <v>0</v>
      </c>
      <c r="C506" s="161" t="n">
        <f aca="false">O506</f>
        <v>0</v>
      </c>
      <c r="D506" s="162" t="n">
        <f aca="false">P506</f>
        <v>0</v>
      </c>
      <c r="E506" s="163" t="n">
        <f aca="false">ROUND(Q506,2)</f>
        <v>0</v>
      </c>
      <c r="F506" s="163" t="n">
        <f aca="false">TRUNC((1+(IF(OR(H506=0,H506=""),'BDI REF.'!$K$5,CHOOSE(H506,'BDI REF.'!$K$5,'BDI REF.'!$K$6,'BDI REF.'!$K$7))))*R506,2)</f>
        <v>0</v>
      </c>
      <c r="G506" s="163" t="n">
        <f aca="false">IF(E506&lt;&gt;0,ROUND(E506*F506,2),IF(AD506=0,(SUMIF($V$12:$V$1011,B506,$AD$12:$AD$1011)),AD506))</f>
        <v>0</v>
      </c>
      <c r="H506" s="164"/>
      <c r="I506" s="165"/>
      <c r="J506" s="166" t="str">
        <f aca="false">IF(N506&lt;&gt;0,N506,"")</f>
        <v/>
      </c>
      <c r="K506" s="167"/>
      <c r="L506" s="168" t="str">
        <f aca="false">IF(B506&gt;0,"ok","ocultar")</f>
        <v>ocultar</v>
      </c>
      <c r="M506" s="182"/>
      <c r="N506" s="184"/>
      <c r="O506" s="177"/>
      <c r="P506" s="178"/>
      <c r="Q506" s="173"/>
      <c r="R506" s="179"/>
      <c r="S506" s="156"/>
      <c r="U506" s="88"/>
      <c r="V506" s="157" t="n">
        <f aca="false">IF(B506=0,V505,IF(ISNONTEXT(B506)=TRUE(),INT(B506),INT(LEFT(B506,FIND(".",B506)-1))))</f>
        <v>3</v>
      </c>
      <c r="W506" s="157" t="str">
        <f aca="false">IF(W507=1,1,IF(B506&lt;&gt;0,1,IF(C506&lt;&gt;0,1,IF(D506&lt;&gt;0,1,IF(E506&lt;&gt;0,1,"")))))</f>
        <v/>
      </c>
      <c r="X506" s="157" t="str">
        <f aca="false">IF(V506=0," ",IF(V506&lt;&gt;V505,V506," "))</f>
        <v> </v>
      </c>
      <c r="Y506" s="88"/>
      <c r="Z506" s="75" t="n">
        <f aca="false">IF(V506&lt;&gt;X506,(IF(I506="",G506*INFORMAÇÕES!$U$113,IF(I506="R",G506,0))),0)</f>
        <v>0</v>
      </c>
      <c r="AA506" s="75" t="n">
        <f aca="false">IF(V506&lt;&gt;X506,(IF(I506="",G506*INFORMAÇÕES!$U$114,IF(I506="C",G506,0))),0)</f>
        <v>0</v>
      </c>
      <c r="AB506" s="75" t="n">
        <f aca="false">IF(V506&lt;&gt;X506,(IF(I506="",G506*INFORMAÇÕES!$U$115,IF(I506="CF",G506,0))),0)</f>
        <v>0</v>
      </c>
      <c r="AC506" s="75" t="n">
        <f aca="false">IF(V506&lt;&gt;X506,(IF(I506="",G506*INFORMAÇÕES!$U$116,IF(I506="O",G506,0))),0)</f>
        <v>0</v>
      </c>
      <c r="AD506" s="75" t="n">
        <f aca="false">IF(E506&lt;&gt;0,G506,0)</f>
        <v>0</v>
      </c>
    </row>
    <row r="507" s="174" customFormat="true" ht="14.25" hidden="false" customHeight="false" outlineLevel="0" collapsed="false">
      <c r="A507" s="159" t="n">
        <v>496</v>
      </c>
      <c r="B507" s="160" t="n">
        <f aca="false">M507</f>
        <v>0</v>
      </c>
      <c r="C507" s="161" t="n">
        <f aca="false">O507</f>
        <v>0</v>
      </c>
      <c r="D507" s="162" t="n">
        <f aca="false">P507</f>
        <v>0</v>
      </c>
      <c r="E507" s="163" t="n">
        <f aca="false">ROUND(Q507,2)</f>
        <v>0</v>
      </c>
      <c r="F507" s="163" t="n">
        <f aca="false">TRUNC((1+(IF(OR(H507=0,H507=""),'BDI REF.'!$K$5,CHOOSE(H507,'BDI REF.'!$K$5,'BDI REF.'!$K$6,'BDI REF.'!$K$7))))*R507,2)</f>
        <v>0</v>
      </c>
      <c r="G507" s="163" t="n">
        <f aca="false">IF(E507&lt;&gt;0,ROUND(E507*F507,2),IF(AD507=0,(SUMIF($V$12:$V$1011,B507,$AD$12:$AD$1011)),AD507))</f>
        <v>0</v>
      </c>
      <c r="H507" s="164"/>
      <c r="I507" s="165"/>
      <c r="J507" s="166" t="str">
        <f aca="false">IF(N507&lt;&gt;0,N507,"")</f>
        <v/>
      </c>
      <c r="K507" s="167"/>
      <c r="L507" s="168" t="str">
        <f aca="false">IF(B507&gt;0,"ok","ocultar")</f>
        <v>ocultar</v>
      </c>
      <c r="M507" s="182"/>
      <c r="N507" s="184"/>
      <c r="O507" s="177"/>
      <c r="P507" s="178"/>
      <c r="Q507" s="173"/>
      <c r="R507" s="179"/>
      <c r="S507" s="156"/>
      <c r="U507" s="88"/>
      <c r="V507" s="157" t="n">
        <f aca="false">IF(B507=0,V506,IF(ISNONTEXT(B507)=TRUE(),INT(B507),INT(LEFT(B507,FIND(".",B507)-1))))</f>
        <v>3</v>
      </c>
      <c r="W507" s="157" t="str">
        <f aca="false">IF(W508=1,1,IF(B507&lt;&gt;0,1,IF(C507&lt;&gt;0,1,IF(D507&lt;&gt;0,1,IF(E507&lt;&gt;0,1,"")))))</f>
        <v/>
      </c>
      <c r="X507" s="157" t="str">
        <f aca="false">IF(V507=0," ",IF(V507&lt;&gt;V506,V507," "))</f>
        <v> </v>
      </c>
      <c r="Y507" s="88"/>
      <c r="Z507" s="75" t="n">
        <f aca="false">IF(V507&lt;&gt;X507,(IF(I507="",G507*INFORMAÇÕES!$U$113,IF(I507="R",G507,0))),0)</f>
        <v>0</v>
      </c>
      <c r="AA507" s="75" t="n">
        <f aca="false">IF(V507&lt;&gt;X507,(IF(I507="",G507*INFORMAÇÕES!$U$114,IF(I507="C",G507,0))),0)</f>
        <v>0</v>
      </c>
      <c r="AB507" s="75" t="n">
        <f aca="false">IF(V507&lt;&gt;X507,(IF(I507="",G507*INFORMAÇÕES!$U$115,IF(I507="CF",G507,0))),0)</f>
        <v>0</v>
      </c>
      <c r="AC507" s="75" t="n">
        <f aca="false">IF(V507&lt;&gt;X507,(IF(I507="",G507*INFORMAÇÕES!$U$116,IF(I507="O",G507,0))),0)</f>
        <v>0</v>
      </c>
      <c r="AD507" s="75" t="n">
        <f aca="false">IF(E507&lt;&gt;0,G507,0)</f>
        <v>0</v>
      </c>
    </row>
    <row r="508" s="174" customFormat="true" ht="14.25" hidden="false" customHeight="false" outlineLevel="0" collapsed="false">
      <c r="A508" s="159" t="n">
        <v>497</v>
      </c>
      <c r="B508" s="160" t="n">
        <f aca="false">M508</f>
        <v>0</v>
      </c>
      <c r="C508" s="161" t="n">
        <f aca="false">O508</f>
        <v>0</v>
      </c>
      <c r="D508" s="162" t="n">
        <f aca="false">P508</f>
        <v>0</v>
      </c>
      <c r="E508" s="163" t="n">
        <f aca="false">ROUND(Q508,2)</f>
        <v>0</v>
      </c>
      <c r="F508" s="163" t="n">
        <f aca="false">TRUNC((1+(IF(OR(H508=0,H508=""),'BDI REF.'!$K$5,CHOOSE(H508,'BDI REF.'!$K$5,'BDI REF.'!$K$6,'BDI REF.'!$K$7))))*R508,2)</f>
        <v>0</v>
      </c>
      <c r="G508" s="163" t="n">
        <f aca="false">IF(E508&lt;&gt;0,ROUND(E508*F508,2),IF(AD508=0,(SUMIF($V$12:$V$1011,B508,$AD$12:$AD$1011)),AD508))</f>
        <v>0</v>
      </c>
      <c r="H508" s="164"/>
      <c r="I508" s="165"/>
      <c r="J508" s="166" t="str">
        <f aca="false">IF(N508&lt;&gt;0,N508,"")</f>
        <v/>
      </c>
      <c r="K508" s="167"/>
      <c r="L508" s="168" t="str">
        <f aca="false">IF(B508&gt;0,"ok","ocultar")</f>
        <v>ocultar</v>
      </c>
      <c r="M508" s="182"/>
      <c r="N508" s="184"/>
      <c r="O508" s="177"/>
      <c r="P508" s="178"/>
      <c r="Q508" s="173"/>
      <c r="R508" s="179"/>
      <c r="S508" s="156"/>
      <c r="U508" s="88"/>
      <c r="V508" s="157" t="n">
        <f aca="false">IF(B508=0,V507,IF(ISNONTEXT(B508)=TRUE(),INT(B508),INT(LEFT(B508,FIND(".",B508)-1))))</f>
        <v>3</v>
      </c>
      <c r="W508" s="157" t="str">
        <f aca="false">IF(W509=1,1,IF(B508&lt;&gt;0,1,IF(C508&lt;&gt;0,1,IF(D508&lt;&gt;0,1,IF(E508&lt;&gt;0,1,"")))))</f>
        <v/>
      </c>
      <c r="X508" s="157" t="str">
        <f aca="false">IF(V508=0," ",IF(V508&lt;&gt;V507,V508," "))</f>
        <v> </v>
      </c>
      <c r="Y508" s="88"/>
      <c r="Z508" s="75" t="n">
        <f aca="false">IF(V508&lt;&gt;X508,(IF(I508="",G508*INFORMAÇÕES!$U$113,IF(I508="R",G508,0))),0)</f>
        <v>0</v>
      </c>
      <c r="AA508" s="75" t="n">
        <f aca="false">IF(V508&lt;&gt;X508,(IF(I508="",G508*INFORMAÇÕES!$U$114,IF(I508="C",G508,0))),0)</f>
        <v>0</v>
      </c>
      <c r="AB508" s="75" t="n">
        <f aca="false">IF(V508&lt;&gt;X508,(IF(I508="",G508*INFORMAÇÕES!$U$115,IF(I508="CF",G508,0))),0)</f>
        <v>0</v>
      </c>
      <c r="AC508" s="75" t="n">
        <f aca="false">IF(V508&lt;&gt;X508,(IF(I508="",G508*INFORMAÇÕES!$U$116,IF(I508="O",G508,0))),0)</f>
        <v>0</v>
      </c>
      <c r="AD508" s="75" t="n">
        <f aca="false">IF(E508&lt;&gt;0,G508,0)</f>
        <v>0</v>
      </c>
    </row>
    <row r="509" s="174" customFormat="true" ht="14.25" hidden="false" customHeight="false" outlineLevel="0" collapsed="false">
      <c r="A509" s="159" t="n">
        <v>498</v>
      </c>
      <c r="B509" s="160" t="n">
        <f aca="false">M509</f>
        <v>0</v>
      </c>
      <c r="C509" s="161" t="n">
        <f aca="false">O509</f>
        <v>0</v>
      </c>
      <c r="D509" s="162" t="n">
        <f aca="false">P509</f>
        <v>0</v>
      </c>
      <c r="E509" s="163" t="n">
        <f aca="false">ROUND(Q509,2)</f>
        <v>0</v>
      </c>
      <c r="F509" s="163" t="n">
        <f aca="false">TRUNC((1+(IF(OR(H509=0,H509=""),'BDI REF.'!$K$5,CHOOSE(H509,'BDI REF.'!$K$5,'BDI REF.'!$K$6,'BDI REF.'!$K$7))))*R509,2)</f>
        <v>0</v>
      </c>
      <c r="G509" s="163" t="n">
        <f aca="false">IF(E509&lt;&gt;0,ROUND(E509*F509,2),IF(AD509=0,(SUMIF($V$12:$V$1011,B509,$AD$12:$AD$1011)),AD509))</f>
        <v>0</v>
      </c>
      <c r="H509" s="164"/>
      <c r="I509" s="165"/>
      <c r="J509" s="166" t="str">
        <f aca="false">IF(N509&lt;&gt;0,N509,"")</f>
        <v/>
      </c>
      <c r="K509" s="167"/>
      <c r="L509" s="168" t="str">
        <f aca="false">IF(B509&gt;0,"ok","ocultar")</f>
        <v>ocultar</v>
      </c>
      <c r="M509" s="182"/>
      <c r="N509" s="184"/>
      <c r="O509" s="177"/>
      <c r="P509" s="178"/>
      <c r="Q509" s="173"/>
      <c r="R509" s="179"/>
      <c r="S509" s="156"/>
      <c r="U509" s="88"/>
      <c r="V509" s="157" t="n">
        <f aca="false">IF(B509=0,V508,IF(ISNONTEXT(B509)=TRUE(),INT(B509),INT(LEFT(B509,FIND(".",B509)-1))))</f>
        <v>3</v>
      </c>
      <c r="W509" s="157" t="str">
        <f aca="false">IF(W510=1,1,IF(B509&lt;&gt;0,1,IF(C509&lt;&gt;0,1,IF(D509&lt;&gt;0,1,IF(E509&lt;&gt;0,1,"")))))</f>
        <v/>
      </c>
      <c r="X509" s="157" t="str">
        <f aca="false">IF(V509=0," ",IF(V509&lt;&gt;V508,V509," "))</f>
        <v> </v>
      </c>
      <c r="Y509" s="88"/>
      <c r="Z509" s="75" t="n">
        <f aca="false">IF(V509&lt;&gt;X509,(IF(I509="",G509*INFORMAÇÕES!$U$113,IF(I509="R",G509,0))),0)</f>
        <v>0</v>
      </c>
      <c r="AA509" s="75" t="n">
        <f aca="false">IF(V509&lt;&gt;X509,(IF(I509="",G509*INFORMAÇÕES!$U$114,IF(I509="C",G509,0))),0)</f>
        <v>0</v>
      </c>
      <c r="AB509" s="75" t="n">
        <f aca="false">IF(V509&lt;&gt;X509,(IF(I509="",G509*INFORMAÇÕES!$U$115,IF(I509="CF",G509,0))),0)</f>
        <v>0</v>
      </c>
      <c r="AC509" s="75" t="n">
        <f aca="false">IF(V509&lt;&gt;X509,(IF(I509="",G509*INFORMAÇÕES!$U$116,IF(I509="O",G509,0))),0)</f>
        <v>0</v>
      </c>
      <c r="AD509" s="75" t="n">
        <f aca="false">IF(E509&lt;&gt;0,G509,0)</f>
        <v>0</v>
      </c>
    </row>
    <row r="510" s="174" customFormat="true" ht="14.25" hidden="false" customHeight="false" outlineLevel="0" collapsed="false">
      <c r="A510" s="159" t="n">
        <v>499</v>
      </c>
      <c r="B510" s="160" t="n">
        <f aca="false">M510</f>
        <v>0</v>
      </c>
      <c r="C510" s="161" t="n">
        <f aca="false">O510</f>
        <v>0</v>
      </c>
      <c r="D510" s="162" t="n">
        <f aca="false">P510</f>
        <v>0</v>
      </c>
      <c r="E510" s="163" t="n">
        <f aca="false">ROUND(Q510,2)</f>
        <v>0</v>
      </c>
      <c r="F510" s="163" t="n">
        <f aca="false">TRUNC((1+(IF(OR(H510=0,H510=""),'BDI REF.'!$K$5,CHOOSE(H510,'BDI REF.'!$K$5,'BDI REF.'!$K$6,'BDI REF.'!$K$7))))*R510,2)</f>
        <v>0</v>
      </c>
      <c r="G510" s="163" t="n">
        <f aca="false">IF(E510&lt;&gt;0,ROUND(E510*F510,2),IF(AD510=0,(SUMIF($V$12:$V$1011,B510,$AD$12:$AD$1011)),AD510))</f>
        <v>0</v>
      </c>
      <c r="H510" s="164"/>
      <c r="I510" s="165"/>
      <c r="J510" s="166" t="str">
        <f aca="false">IF(N510&lt;&gt;0,N510,"")</f>
        <v/>
      </c>
      <c r="K510" s="167"/>
      <c r="L510" s="168" t="str">
        <f aca="false">IF(B510&gt;0,"ok","ocultar")</f>
        <v>ocultar</v>
      </c>
      <c r="M510" s="182"/>
      <c r="N510" s="184"/>
      <c r="O510" s="177"/>
      <c r="P510" s="178"/>
      <c r="Q510" s="173"/>
      <c r="R510" s="179"/>
      <c r="S510" s="156"/>
      <c r="U510" s="88"/>
      <c r="V510" s="157" t="n">
        <f aca="false">IF(B510=0,V509,IF(ISNONTEXT(B510)=TRUE(),INT(B510),INT(LEFT(B510,FIND(".",B510)-1))))</f>
        <v>3</v>
      </c>
      <c r="W510" s="157" t="str">
        <f aca="false">IF(W511=1,1,IF(B510&lt;&gt;0,1,IF(C510&lt;&gt;0,1,IF(D510&lt;&gt;0,1,IF(E510&lt;&gt;0,1,"")))))</f>
        <v/>
      </c>
      <c r="X510" s="157" t="str">
        <f aca="false">IF(V510=0," ",IF(V510&lt;&gt;V509,V510," "))</f>
        <v> </v>
      </c>
      <c r="Y510" s="88"/>
      <c r="Z510" s="75" t="n">
        <f aca="false">IF(V510&lt;&gt;X510,(IF(I510="",G510*INFORMAÇÕES!$U$113,IF(I510="R",G510,0))),0)</f>
        <v>0</v>
      </c>
      <c r="AA510" s="75" t="n">
        <f aca="false">IF(V510&lt;&gt;X510,(IF(I510="",G510*INFORMAÇÕES!$U$114,IF(I510="C",G510,0))),0)</f>
        <v>0</v>
      </c>
      <c r="AB510" s="75" t="n">
        <f aca="false">IF(V510&lt;&gt;X510,(IF(I510="",G510*INFORMAÇÕES!$U$115,IF(I510="CF",G510,0))),0)</f>
        <v>0</v>
      </c>
      <c r="AC510" s="75" t="n">
        <f aca="false">IF(V510&lt;&gt;X510,(IF(I510="",G510*INFORMAÇÕES!$U$116,IF(I510="O",G510,0))),0)</f>
        <v>0</v>
      </c>
      <c r="AD510" s="75" t="n">
        <f aca="false">IF(E510&lt;&gt;0,G510,0)</f>
        <v>0</v>
      </c>
    </row>
    <row r="511" s="174" customFormat="true" ht="14.25" hidden="false" customHeight="false" outlineLevel="0" collapsed="false">
      <c r="A511" s="159" t="n">
        <v>500</v>
      </c>
      <c r="B511" s="160" t="n">
        <f aca="false">M511</f>
        <v>0</v>
      </c>
      <c r="C511" s="161" t="n">
        <f aca="false">O511</f>
        <v>0</v>
      </c>
      <c r="D511" s="162" t="n">
        <f aca="false">P511</f>
        <v>0</v>
      </c>
      <c r="E511" s="163" t="n">
        <f aca="false">ROUND(Q511,2)</f>
        <v>0</v>
      </c>
      <c r="F511" s="163" t="n">
        <f aca="false">TRUNC((1+(IF(OR(H511=0,H511=""),'BDI REF.'!$K$5,CHOOSE(H511,'BDI REF.'!$K$5,'BDI REF.'!$K$6,'BDI REF.'!$K$7))))*R511,2)</f>
        <v>0</v>
      </c>
      <c r="G511" s="163" t="n">
        <f aca="false">IF(E511&lt;&gt;0,ROUND(E511*F511,2),IF(AD511=0,(SUMIF($V$12:$V$1011,B511,$AD$12:$AD$1011)),AD511))</f>
        <v>0</v>
      </c>
      <c r="H511" s="164"/>
      <c r="I511" s="165"/>
      <c r="J511" s="166" t="str">
        <f aca="false">IF(N511&lt;&gt;0,N511,"")</f>
        <v/>
      </c>
      <c r="K511" s="167"/>
      <c r="L511" s="168" t="str">
        <f aca="false">IF(B511&gt;0,"ok","ocultar")</f>
        <v>ocultar</v>
      </c>
      <c r="M511" s="182"/>
      <c r="N511" s="184"/>
      <c r="O511" s="177"/>
      <c r="P511" s="178"/>
      <c r="Q511" s="173"/>
      <c r="R511" s="179"/>
      <c r="S511" s="156"/>
      <c r="U511" s="88"/>
      <c r="V511" s="157" t="n">
        <f aca="false">IF(B511=0,V510,IF(ISNONTEXT(B511)=TRUE(),INT(B511),INT(LEFT(B511,FIND(".",B511)-1))))</f>
        <v>3</v>
      </c>
      <c r="W511" s="157" t="str">
        <f aca="false">IF(W512=1,1,IF(B511&lt;&gt;0,1,IF(C511&lt;&gt;0,1,IF(D511&lt;&gt;0,1,IF(E511&lt;&gt;0,1,"")))))</f>
        <v/>
      </c>
      <c r="X511" s="157" t="str">
        <f aca="false">IF(V511=0," ",IF(V511&lt;&gt;V510,V511," "))</f>
        <v> </v>
      </c>
      <c r="Y511" s="88"/>
      <c r="Z511" s="75" t="n">
        <f aca="false">IF(V511&lt;&gt;X511,(IF(I511="",G511*INFORMAÇÕES!$U$113,IF(I511="R",G511,0))),0)</f>
        <v>0</v>
      </c>
      <c r="AA511" s="75" t="n">
        <f aca="false">IF(V511&lt;&gt;X511,(IF(I511="",G511*INFORMAÇÕES!$U$114,IF(I511="C",G511,0))),0)</f>
        <v>0</v>
      </c>
      <c r="AB511" s="75" t="n">
        <f aca="false">IF(V511&lt;&gt;X511,(IF(I511="",G511*INFORMAÇÕES!$U$115,IF(I511="CF",G511,0))),0)</f>
        <v>0</v>
      </c>
      <c r="AC511" s="75" t="n">
        <f aca="false">IF(V511&lt;&gt;X511,(IF(I511="",G511*INFORMAÇÕES!$U$116,IF(I511="O",G511,0))),0)</f>
        <v>0</v>
      </c>
      <c r="AD511" s="75" t="n">
        <f aca="false">IF(E511&lt;&gt;0,G511,0)</f>
        <v>0</v>
      </c>
    </row>
    <row r="512" s="174" customFormat="true" ht="14.25" hidden="false" customHeight="false" outlineLevel="0" collapsed="false">
      <c r="A512" s="159" t="n">
        <v>501</v>
      </c>
      <c r="B512" s="160" t="n">
        <f aca="false">M512</f>
        <v>0</v>
      </c>
      <c r="C512" s="161" t="n">
        <f aca="false">O512</f>
        <v>0</v>
      </c>
      <c r="D512" s="162" t="n">
        <f aca="false">P512</f>
        <v>0</v>
      </c>
      <c r="E512" s="163" t="n">
        <f aca="false">ROUND(Q512,2)</f>
        <v>0</v>
      </c>
      <c r="F512" s="163" t="n">
        <f aca="false">TRUNC((1+(IF(OR(H512=0,H512=""),'BDI REF.'!$K$5,CHOOSE(H512,'BDI REF.'!$K$5,'BDI REF.'!$K$6,'BDI REF.'!$K$7))))*R512,2)</f>
        <v>0</v>
      </c>
      <c r="G512" s="163" t="n">
        <f aca="false">IF(E512&lt;&gt;0,ROUND(E512*F512,2),IF(AD512=0,(SUMIF($V$12:$V$1011,B512,$AD$12:$AD$1011)),AD512))</f>
        <v>0</v>
      </c>
      <c r="H512" s="164"/>
      <c r="I512" s="165"/>
      <c r="J512" s="166" t="str">
        <f aca="false">IF(N512&lt;&gt;0,N512,"")</f>
        <v/>
      </c>
      <c r="K512" s="167"/>
      <c r="L512" s="168" t="str">
        <f aca="false">IF(B512&gt;0,"ok","ocultar")</f>
        <v>ocultar</v>
      </c>
      <c r="M512" s="182"/>
      <c r="N512" s="184"/>
      <c r="O512" s="177"/>
      <c r="P512" s="178"/>
      <c r="Q512" s="173"/>
      <c r="R512" s="179"/>
      <c r="S512" s="156"/>
      <c r="U512" s="88"/>
      <c r="V512" s="157" t="n">
        <f aca="false">IF(B512=0,V511,IF(ISNONTEXT(B512)=TRUE(),INT(B512),INT(LEFT(B512,FIND(".",B512)-1))))</f>
        <v>3</v>
      </c>
      <c r="W512" s="157" t="str">
        <f aca="false">IF(W513=1,1,IF(B512&lt;&gt;0,1,IF(C512&lt;&gt;0,1,IF(D512&lt;&gt;0,1,IF(E512&lt;&gt;0,1,"")))))</f>
        <v/>
      </c>
      <c r="X512" s="157" t="str">
        <f aca="false">IF(V512=0," ",IF(V512&lt;&gt;V511,V512," "))</f>
        <v> </v>
      </c>
      <c r="Y512" s="88"/>
      <c r="Z512" s="75" t="n">
        <f aca="false">IF(V512&lt;&gt;X512,(IF(I512="",G512*INFORMAÇÕES!$U$113,IF(I512="R",G512,0))),0)</f>
        <v>0</v>
      </c>
      <c r="AA512" s="75" t="n">
        <f aca="false">IF(V512&lt;&gt;X512,(IF(I512="",G512*INFORMAÇÕES!$U$114,IF(I512="C",G512,0))),0)</f>
        <v>0</v>
      </c>
      <c r="AB512" s="75" t="n">
        <f aca="false">IF(V512&lt;&gt;X512,(IF(I512="",G512*INFORMAÇÕES!$U$115,IF(I512="CF",G512,0))),0)</f>
        <v>0</v>
      </c>
      <c r="AC512" s="75" t="n">
        <f aca="false">IF(V512&lt;&gt;X512,(IF(I512="",G512*INFORMAÇÕES!$U$116,IF(I512="O",G512,0))),0)</f>
        <v>0</v>
      </c>
      <c r="AD512" s="75" t="n">
        <f aca="false">IF(E512&lt;&gt;0,G512,0)</f>
        <v>0</v>
      </c>
    </row>
    <row r="513" s="174" customFormat="true" ht="14.25" hidden="false" customHeight="false" outlineLevel="0" collapsed="false">
      <c r="A513" s="159" t="n">
        <v>502</v>
      </c>
      <c r="B513" s="160" t="n">
        <f aca="false">M513</f>
        <v>0</v>
      </c>
      <c r="C513" s="161" t="n">
        <f aca="false">O513</f>
        <v>0</v>
      </c>
      <c r="D513" s="162" t="n">
        <f aca="false">P513</f>
        <v>0</v>
      </c>
      <c r="E513" s="163" t="n">
        <f aca="false">ROUND(Q513,2)</f>
        <v>0</v>
      </c>
      <c r="F513" s="163" t="n">
        <f aca="false">TRUNC((1+(IF(OR(H513=0,H513=""),'BDI REF.'!$K$5,CHOOSE(H513,'BDI REF.'!$K$5,'BDI REF.'!$K$6,'BDI REF.'!$K$7))))*R513,2)</f>
        <v>0</v>
      </c>
      <c r="G513" s="163" t="n">
        <f aca="false">IF(E513&lt;&gt;0,ROUND(E513*F513,2),IF(AD513=0,(SUMIF($V$12:$V$1011,B513,$AD$12:$AD$1011)),AD513))</f>
        <v>0</v>
      </c>
      <c r="H513" s="164"/>
      <c r="I513" s="165"/>
      <c r="J513" s="166" t="str">
        <f aca="false">IF(N513&lt;&gt;0,N513,"")</f>
        <v/>
      </c>
      <c r="K513" s="167"/>
      <c r="L513" s="168" t="str">
        <f aca="false">IF(B513&gt;0,"ok","ocultar")</f>
        <v>ocultar</v>
      </c>
      <c r="M513" s="182"/>
      <c r="N513" s="184"/>
      <c r="O513" s="177"/>
      <c r="P513" s="178"/>
      <c r="Q513" s="173"/>
      <c r="R513" s="179"/>
      <c r="S513" s="156"/>
      <c r="U513" s="88"/>
      <c r="V513" s="157" t="n">
        <f aca="false">IF(B513=0,V512,IF(ISNONTEXT(B513)=TRUE(),INT(B513),INT(LEFT(B513,FIND(".",B513)-1))))</f>
        <v>3</v>
      </c>
      <c r="W513" s="157" t="str">
        <f aca="false">IF(W514=1,1,IF(B513&lt;&gt;0,1,IF(C513&lt;&gt;0,1,IF(D513&lt;&gt;0,1,IF(E513&lt;&gt;0,1,"")))))</f>
        <v/>
      </c>
      <c r="X513" s="157" t="str">
        <f aca="false">IF(V513=0," ",IF(V513&lt;&gt;V512,V513," "))</f>
        <v> </v>
      </c>
      <c r="Y513" s="88"/>
      <c r="Z513" s="75" t="n">
        <f aca="false">IF(V513&lt;&gt;X513,(IF(I513="",G513*INFORMAÇÕES!$U$113,IF(I513="R",G513,0))),0)</f>
        <v>0</v>
      </c>
      <c r="AA513" s="75" t="n">
        <f aca="false">IF(V513&lt;&gt;X513,(IF(I513="",G513*INFORMAÇÕES!$U$114,IF(I513="C",G513,0))),0)</f>
        <v>0</v>
      </c>
      <c r="AB513" s="75" t="n">
        <f aca="false">IF(V513&lt;&gt;X513,(IF(I513="",G513*INFORMAÇÕES!$U$115,IF(I513="CF",G513,0))),0)</f>
        <v>0</v>
      </c>
      <c r="AC513" s="75" t="n">
        <f aca="false">IF(V513&lt;&gt;X513,(IF(I513="",G513*INFORMAÇÕES!$U$116,IF(I513="O",G513,0))),0)</f>
        <v>0</v>
      </c>
      <c r="AD513" s="75" t="n">
        <f aca="false">IF(E513&lt;&gt;0,G513,0)</f>
        <v>0</v>
      </c>
    </row>
    <row r="514" s="174" customFormat="true" ht="14.25" hidden="false" customHeight="false" outlineLevel="0" collapsed="false">
      <c r="A514" s="159" t="n">
        <v>503</v>
      </c>
      <c r="B514" s="160" t="n">
        <f aca="false">M514</f>
        <v>0</v>
      </c>
      <c r="C514" s="161" t="n">
        <f aca="false">O514</f>
        <v>0</v>
      </c>
      <c r="D514" s="162" t="n">
        <f aca="false">P514</f>
        <v>0</v>
      </c>
      <c r="E514" s="163" t="n">
        <f aca="false">ROUND(Q514,2)</f>
        <v>0</v>
      </c>
      <c r="F514" s="163" t="n">
        <f aca="false">TRUNC((1+(IF(OR(H514=0,H514=""),'BDI REF.'!$K$5,CHOOSE(H514,'BDI REF.'!$K$5,'BDI REF.'!$K$6,'BDI REF.'!$K$7))))*R514,2)</f>
        <v>0</v>
      </c>
      <c r="G514" s="163" t="n">
        <f aca="false">IF(E514&lt;&gt;0,ROUND(E514*F514,2),IF(AD514=0,(SUMIF($V$12:$V$1011,B514,$AD$12:$AD$1011)),AD514))</f>
        <v>0</v>
      </c>
      <c r="H514" s="164"/>
      <c r="I514" s="165"/>
      <c r="J514" s="166" t="str">
        <f aca="false">IF(N514&lt;&gt;0,N514,"")</f>
        <v/>
      </c>
      <c r="K514" s="167"/>
      <c r="L514" s="168" t="str">
        <f aca="false">IF(B514&gt;0,"ok","ocultar")</f>
        <v>ocultar</v>
      </c>
      <c r="M514" s="182"/>
      <c r="N514" s="184"/>
      <c r="O514" s="177"/>
      <c r="P514" s="178"/>
      <c r="Q514" s="173"/>
      <c r="R514" s="179"/>
      <c r="S514" s="156"/>
      <c r="U514" s="88"/>
      <c r="V514" s="157" t="n">
        <f aca="false">IF(B514=0,V513,IF(ISNONTEXT(B514)=TRUE(),INT(B514),INT(LEFT(B514,FIND(".",B514)-1))))</f>
        <v>3</v>
      </c>
      <c r="W514" s="157" t="str">
        <f aca="false">IF(W515=1,1,IF(B514&lt;&gt;0,1,IF(C514&lt;&gt;0,1,IF(D514&lt;&gt;0,1,IF(E514&lt;&gt;0,1,"")))))</f>
        <v/>
      </c>
      <c r="X514" s="157" t="str">
        <f aca="false">IF(V514=0," ",IF(V514&lt;&gt;V513,V514," "))</f>
        <v> </v>
      </c>
      <c r="Y514" s="88"/>
      <c r="Z514" s="75" t="n">
        <f aca="false">IF(V514&lt;&gt;X514,(IF(I514="",G514*INFORMAÇÕES!$U$113,IF(I514="R",G514,0))),0)</f>
        <v>0</v>
      </c>
      <c r="AA514" s="75" t="n">
        <f aca="false">IF(V514&lt;&gt;X514,(IF(I514="",G514*INFORMAÇÕES!$U$114,IF(I514="C",G514,0))),0)</f>
        <v>0</v>
      </c>
      <c r="AB514" s="75" t="n">
        <f aca="false">IF(V514&lt;&gt;X514,(IF(I514="",G514*INFORMAÇÕES!$U$115,IF(I514="CF",G514,0))),0)</f>
        <v>0</v>
      </c>
      <c r="AC514" s="75" t="n">
        <f aca="false">IF(V514&lt;&gt;X514,(IF(I514="",G514*INFORMAÇÕES!$U$116,IF(I514="O",G514,0))),0)</f>
        <v>0</v>
      </c>
      <c r="AD514" s="75" t="n">
        <f aca="false">IF(E514&lt;&gt;0,G514,0)</f>
        <v>0</v>
      </c>
    </row>
    <row r="515" s="174" customFormat="true" ht="14.25" hidden="false" customHeight="false" outlineLevel="0" collapsed="false">
      <c r="A515" s="159" t="n">
        <v>504</v>
      </c>
      <c r="B515" s="160" t="n">
        <f aca="false">M515</f>
        <v>0</v>
      </c>
      <c r="C515" s="161" t="n">
        <f aca="false">O515</f>
        <v>0</v>
      </c>
      <c r="D515" s="162" t="n">
        <f aca="false">P515</f>
        <v>0</v>
      </c>
      <c r="E515" s="163" t="n">
        <f aca="false">ROUND(Q515,2)</f>
        <v>0</v>
      </c>
      <c r="F515" s="163" t="n">
        <f aca="false">TRUNC((1+(IF(OR(H515=0,H515=""),'BDI REF.'!$K$5,CHOOSE(H515,'BDI REF.'!$K$5,'BDI REF.'!$K$6,'BDI REF.'!$K$7))))*R515,2)</f>
        <v>0</v>
      </c>
      <c r="G515" s="163" t="n">
        <f aca="false">IF(E515&lt;&gt;0,ROUND(E515*F515,2),IF(AD515=0,(SUMIF($V$12:$V$1011,B515,$AD$12:$AD$1011)),AD515))</f>
        <v>0</v>
      </c>
      <c r="H515" s="164"/>
      <c r="I515" s="165"/>
      <c r="J515" s="166" t="str">
        <f aca="false">IF(N515&lt;&gt;0,N515,"")</f>
        <v/>
      </c>
      <c r="K515" s="167"/>
      <c r="L515" s="168" t="str">
        <f aca="false">IF(B515&gt;0,"ok","ocultar")</f>
        <v>ocultar</v>
      </c>
      <c r="M515" s="182"/>
      <c r="N515" s="184"/>
      <c r="O515" s="177"/>
      <c r="P515" s="178"/>
      <c r="Q515" s="173"/>
      <c r="R515" s="179"/>
      <c r="S515" s="156"/>
      <c r="U515" s="88"/>
      <c r="V515" s="157" t="n">
        <f aca="false">IF(B515=0,V514,IF(ISNONTEXT(B515)=TRUE(),INT(B515),INT(LEFT(B515,FIND(".",B515)-1))))</f>
        <v>3</v>
      </c>
      <c r="W515" s="157" t="str">
        <f aca="false">IF(W516=1,1,IF(B515&lt;&gt;0,1,IF(C515&lt;&gt;0,1,IF(D515&lt;&gt;0,1,IF(E515&lt;&gt;0,1,"")))))</f>
        <v/>
      </c>
      <c r="X515" s="157" t="str">
        <f aca="false">IF(V515=0," ",IF(V515&lt;&gt;V514,V515," "))</f>
        <v> </v>
      </c>
      <c r="Y515" s="88"/>
      <c r="Z515" s="75" t="n">
        <f aca="false">IF(V515&lt;&gt;X515,(IF(I515="",G515*INFORMAÇÕES!$U$113,IF(I515="R",G515,0))),0)</f>
        <v>0</v>
      </c>
      <c r="AA515" s="75" t="n">
        <f aca="false">IF(V515&lt;&gt;X515,(IF(I515="",G515*INFORMAÇÕES!$U$114,IF(I515="C",G515,0))),0)</f>
        <v>0</v>
      </c>
      <c r="AB515" s="75" t="n">
        <f aca="false">IF(V515&lt;&gt;X515,(IF(I515="",G515*INFORMAÇÕES!$U$115,IF(I515="CF",G515,0))),0)</f>
        <v>0</v>
      </c>
      <c r="AC515" s="75" t="n">
        <f aca="false">IF(V515&lt;&gt;X515,(IF(I515="",G515*INFORMAÇÕES!$U$116,IF(I515="O",G515,0))),0)</f>
        <v>0</v>
      </c>
      <c r="AD515" s="75" t="n">
        <f aca="false">IF(E515&lt;&gt;0,G515,0)</f>
        <v>0</v>
      </c>
    </row>
    <row r="516" s="174" customFormat="true" ht="14.25" hidden="false" customHeight="false" outlineLevel="0" collapsed="false">
      <c r="A516" s="159" t="n">
        <v>505</v>
      </c>
      <c r="B516" s="160" t="n">
        <f aca="false">M516</f>
        <v>0</v>
      </c>
      <c r="C516" s="161" t="n">
        <f aca="false">O516</f>
        <v>0</v>
      </c>
      <c r="D516" s="162" t="n">
        <f aca="false">P516</f>
        <v>0</v>
      </c>
      <c r="E516" s="163" t="n">
        <f aca="false">ROUND(Q516,2)</f>
        <v>0</v>
      </c>
      <c r="F516" s="163" t="n">
        <f aca="false">TRUNC((1+(IF(OR(H516=0,H516=""),'BDI REF.'!$K$5,CHOOSE(H516,'BDI REF.'!$K$5,'BDI REF.'!$K$6,'BDI REF.'!$K$7))))*R516,2)</f>
        <v>0</v>
      </c>
      <c r="G516" s="163" t="n">
        <f aca="false">IF(E516&lt;&gt;0,ROUND(E516*F516,2),IF(AD516=0,(SUMIF($V$12:$V$1011,B516,$AD$12:$AD$1011)),AD516))</f>
        <v>0</v>
      </c>
      <c r="H516" s="164"/>
      <c r="I516" s="165"/>
      <c r="J516" s="166" t="str">
        <f aca="false">IF(N516&lt;&gt;0,N516,"")</f>
        <v/>
      </c>
      <c r="K516" s="167"/>
      <c r="L516" s="168" t="str">
        <f aca="false">IF(B516&gt;0,"ok","ocultar")</f>
        <v>ocultar</v>
      </c>
      <c r="M516" s="182"/>
      <c r="N516" s="184"/>
      <c r="O516" s="177"/>
      <c r="P516" s="178"/>
      <c r="Q516" s="173"/>
      <c r="R516" s="179"/>
      <c r="S516" s="156"/>
      <c r="U516" s="88"/>
      <c r="V516" s="157" t="n">
        <f aca="false">IF(B516=0,V515,IF(ISNONTEXT(B516)=TRUE(),INT(B516),INT(LEFT(B516,FIND(".",B516)-1))))</f>
        <v>3</v>
      </c>
      <c r="W516" s="157" t="str">
        <f aca="false">IF(W517=1,1,IF(B516&lt;&gt;0,1,IF(C516&lt;&gt;0,1,IF(D516&lt;&gt;0,1,IF(E516&lt;&gt;0,1,"")))))</f>
        <v/>
      </c>
      <c r="X516" s="157" t="str">
        <f aca="false">IF(V516=0," ",IF(V516&lt;&gt;V515,V516," "))</f>
        <v> </v>
      </c>
      <c r="Y516" s="88"/>
      <c r="Z516" s="75" t="n">
        <f aca="false">IF(V516&lt;&gt;X516,(IF(I516="",G516*INFORMAÇÕES!$U$113,IF(I516="R",G516,0))),0)</f>
        <v>0</v>
      </c>
      <c r="AA516" s="75" t="n">
        <f aca="false">IF(V516&lt;&gt;X516,(IF(I516="",G516*INFORMAÇÕES!$U$114,IF(I516="C",G516,0))),0)</f>
        <v>0</v>
      </c>
      <c r="AB516" s="75" t="n">
        <f aca="false">IF(V516&lt;&gt;X516,(IF(I516="",G516*INFORMAÇÕES!$U$115,IF(I516="CF",G516,0))),0)</f>
        <v>0</v>
      </c>
      <c r="AC516" s="75" t="n">
        <f aca="false">IF(V516&lt;&gt;X516,(IF(I516="",G516*INFORMAÇÕES!$U$116,IF(I516="O",G516,0))),0)</f>
        <v>0</v>
      </c>
      <c r="AD516" s="75" t="n">
        <f aca="false">IF(E516&lt;&gt;0,G516,0)</f>
        <v>0</v>
      </c>
    </row>
    <row r="517" s="174" customFormat="true" ht="14.25" hidden="false" customHeight="false" outlineLevel="0" collapsed="false">
      <c r="A517" s="159" t="n">
        <v>506</v>
      </c>
      <c r="B517" s="160" t="n">
        <f aca="false">M517</f>
        <v>0</v>
      </c>
      <c r="C517" s="161" t="n">
        <f aca="false">O517</f>
        <v>0</v>
      </c>
      <c r="D517" s="162" t="n">
        <f aca="false">P517</f>
        <v>0</v>
      </c>
      <c r="E517" s="163" t="n">
        <f aca="false">ROUND(Q517,2)</f>
        <v>0</v>
      </c>
      <c r="F517" s="163" t="n">
        <f aca="false">TRUNC((1+(IF(OR(H517=0,H517=""),'BDI REF.'!$K$5,CHOOSE(H517,'BDI REF.'!$K$5,'BDI REF.'!$K$6,'BDI REF.'!$K$7))))*R517,2)</f>
        <v>0</v>
      </c>
      <c r="G517" s="163" t="n">
        <f aca="false">IF(E517&lt;&gt;0,ROUND(E517*F517,2),IF(AD517=0,(SUMIF($V$12:$V$1011,B517,$AD$12:$AD$1011)),AD517))</f>
        <v>0</v>
      </c>
      <c r="H517" s="164"/>
      <c r="I517" s="165"/>
      <c r="J517" s="166" t="str">
        <f aca="false">IF(N517&lt;&gt;0,N517,"")</f>
        <v/>
      </c>
      <c r="K517" s="167"/>
      <c r="L517" s="168" t="str">
        <f aca="false">IF(B517&gt;0,"ok","ocultar")</f>
        <v>ocultar</v>
      </c>
      <c r="M517" s="182"/>
      <c r="N517" s="184"/>
      <c r="O517" s="177"/>
      <c r="P517" s="178"/>
      <c r="Q517" s="173"/>
      <c r="R517" s="179"/>
      <c r="S517" s="156"/>
      <c r="U517" s="88"/>
      <c r="V517" s="157" t="n">
        <f aca="false">IF(B517=0,V516,IF(ISNONTEXT(B517)=TRUE(),INT(B517),INT(LEFT(B517,FIND(".",B517)-1))))</f>
        <v>3</v>
      </c>
      <c r="W517" s="157" t="str">
        <f aca="false">IF(W518=1,1,IF(B517&lt;&gt;0,1,IF(C517&lt;&gt;0,1,IF(D517&lt;&gt;0,1,IF(E517&lt;&gt;0,1,"")))))</f>
        <v/>
      </c>
      <c r="X517" s="157" t="str">
        <f aca="false">IF(V517=0," ",IF(V517&lt;&gt;V516,V517," "))</f>
        <v> </v>
      </c>
      <c r="Y517" s="88"/>
      <c r="Z517" s="75" t="n">
        <f aca="false">IF(V517&lt;&gt;X517,(IF(I517="",G517*INFORMAÇÕES!$U$113,IF(I517="R",G517,0))),0)</f>
        <v>0</v>
      </c>
      <c r="AA517" s="75" t="n">
        <f aca="false">IF(V517&lt;&gt;X517,(IF(I517="",G517*INFORMAÇÕES!$U$114,IF(I517="C",G517,0))),0)</f>
        <v>0</v>
      </c>
      <c r="AB517" s="75" t="n">
        <f aca="false">IF(V517&lt;&gt;X517,(IF(I517="",G517*INFORMAÇÕES!$U$115,IF(I517="CF",G517,0))),0)</f>
        <v>0</v>
      </c>
      <c r="AC517" s="75" t="n">
        <f aca="false">IF(V517&lt;&gt;X517,(IF(I517="",G517*INFORMAÇÕES!$U$116,IF(I517="O",G517,0))),0)</f>
        <v>0</v>
      </c>
      <c r="AD517" s="75" t="n">
        <f aca="false">IF(E517&lt;&gt;0,G517,0)</f>
        <v>0</v>
      </c>
    </row>
    <row r="518" s="174" customFormat="true" ht="14.25" hidden="false" customHeight="false" outlineLevel="0" collapsed="false">
      <c r="A518" s="159" t="n">
        <v>507</v>
      </c>
      <c r="B518" s="160" t="n">
        <f aca="false">M518</f>
        <v>0</v>
      </c>
      <c r="C518" s="161" t="n">
        <f aca="false">O518</f>
        <v>0</v>
      </c>
      <c r="D518" s="162" t="n">
        <f aca="false">P518</f>
        <v>0</v>
      </c>
      <c r="E518" s="163" t="n">
        <f aca="false">ROUND(Q518,2)</f>
        <v>0</v>
      </c>
      <c r="F518" s="163" t="n">
        <f aca="false">TRUNC((1+(IF(OR(H518=0,H518=""),'BDI REF.'!$K$5,CHOOSE(H518,'BDI REF.'!$K$5,'BDI REF.'!$K$6,'BDI REF.'!$K$7))))*R518,2)</f>
        <v>0</v>
      </c>
      <c r="G518" s="163" t="n">
        <f aca="false">IF(E518&lt;&gt;0,ROUND(E518*F518,2),IF(AD518=0,(SUMIF($V$12:$V$1011,B518,$AD$12:$AD$1011)),AD518))</f>
        <v>0</v>
      </c>
      <c r="H518" s="164"/>
      <c r="I518" s="165"/>
      <c r="J518" s="166" t="str">
        <f aca="false">IF(N518&lt;&gt;0,N518,"")</f>
        <v/>
      </c>
      <c r="K518" s="167"/>
      <c r="L518" s="168" t="str">
        <f aca="false">IF(B518&gt;0,"ok","ocultar")</f>
        <v>ocultar</v>
      </c>
      <c r="M518" s="182"/>
      <c r="N518" s="184"/>
      <c r="O518" s="177"/>
      <c r="P518" s="178"/>
      <c r="Q518" s="173"/>
      <c r="R518" s="179"/>
      <c r="S518" s="156"/>
      <c r="U518" s="88"/>
      <c r="V518" s="157" t="n">
        <f aca="false">IF(B518=0,V517,IF(ISNONTEXT(B518)=TRUE(),INT(B518),INT(LEFT(B518,FIND(".",B518)-1))))</f>
        <v>3</v>
      </c>
      <c r="W518" s="157" t="str">
        <f aca="false">IF(W519=1,1,IF(B518&lt;&gt;0,1,IF(C518&lt;&gt;0,1,IF(D518&lt;&gt;0,1,IF(E518&lt;&gt;0,1,"")))))</f>
        <v/>
      </c>
      <c r="X518" s="157" t="str">
        <f aca="false">IF(V518=0," ",IF(V518&lt;&gt;V517,V518," "))</f>
        <v> </v>
      </c>
      <c r="Y518" s="88"/>
      <c r="Z518" s="75" t="n">
        <f aca="false">IF(V518&lt;&gt;X518,(IF(I518="",G518*INFORMAÇÕES!$U$113,IF(I518="R",G518,0))),0)</f>
        <v>0</v>
      </c>
      <c r="AA518" s="75" t="n">
        <f aca="false">IF(V518&lt;&gt;X518,(IF(I518="",G518*INFORMAÇÕES!$U$114,IF(I518="C",G518,0))),0)</f>
        <v>0</v>
      </c>
      <c r="AB518" s="75" t="n">
        <f aca="false">IF(V518&lt;&gt;X518,(IF(I518="",G518*INFORMAÇÕES!$U$115,IF(I518="CF",G518,0))),0)</f>
        <v>0</v>
      </c>
      <c r="AC518" s="75" t="n">
        <f aca="false">IF(V518&lt;&gt;X518,(IF(I518="",G518*INFORMAÇÕES!$U$116,IF(I518="O",G518,0))),0)</f>
        <v>0</v>
      </c>
      <c r="AD518" s="75" t="n">
        <f aca="false">IF(E518&lt;&gt;0,G518,0)</f>
        <v>0</v>
      </c>
    </row>
    <row r="519" s="174" customFormat="true" ht="14.25" hidden="false" customHeight="false" outlineLevel="0" collapsed="false">
      <c r="A519" s="159" t="n">
        <v>508</v>
      </c>
      <c r="B519" s="160" t="n">
        <f aca="false">M519</f>
        <v>0</v>
      </c>
      <c r="C519" s="161" t="n">
        <f aca="false">O519</f>
        <v>0</v>
      </c>
      <c r="D519" s="162" t="n">
        <f aca="false">P519</f>
        <v>0</v>
      </c>
      <c r="E519" s="163" t="n">
        <f aca="false">ROUND(Q519,2)</f>
        <v>0</v>
      </c>
      <c r="F519" s="163" t="n">
        <f aca="false">TRUNC((1+(IF(OR(H519=0,H519=""),'BDI REF.'!$K$5,CHOOSE(H519,'BDI REF.'!$K$5,'BDI REF.'!$K$6,'BDI REF.'!$K$7))))*R519,2)</f>
        <v>0</v>
      </c>
      <c r="G519" s="163" t="n">
        <f aca="false">IF(E519&lt;&gt;0,ROUND(E519*F519,2),IF(AD519=0,(SUMIF($V$12:$V$1011,B519,$AD$12:$AD$1011)),AD519))</f>
        <v>0</v>
      </c>
      <c r="H519" s="164"/>
      <c r="I519" s="165"/>
      <c r="J519" s="166" t="str">
        <f aca="false">IF(N519&lt;&gt;0,N519,"")</f>
        <v/>
      </c>
      <c r="K519" s="167"/>
      <c r="L519" s="168" t="str">
        <f aca="false">IF(B519&gt;0,"ok","ocultar")</f>
        <v>ocultar</v>
      </c>
      <c r="M519" s="182"/>
      <c r="N519" s="184"/>
      <c r="O519" s="177"/>
      <c r="P519" s="178"/>
      <c r="Q519" s="173"/>
      <c r="R519" s="179"/>
      <c r="S519" s="156"/>
      <c r="U519" s="88"/>
      <c r="V519" s="157" t="n">
        <f aca="false">IF(B519=0,V518,IF(ISNONTEXT(B519)=TRUE(),INT(B519),INT(LEFT(B519,FIND(".",B519)-1))))</f>
        <v>3</v>
      </c>
      <c r="W519" s="157" t="str">
        <f aca="false">IF(W520=1,1,IF(B519&lt;&gt;0,1,IF(C519&lt;&gt;0,1,IF(D519&lt;&gt;0,1,IF(E519&lt;&gt;0,1,"")))))</f>
        <v/>
      </c>
      <c r="X519" s="157" t="str">
        <f aca="false">IF(V519=0," ",IF(V519&lt;&gt;V518,V519," "))</f>
        <v> </v>
      </c>
      <c r="Y519" s="88"/>
      <c r="Z519" s="75" t="n">
        <f aca="false">IF(V519&lt;&gt;X519,(IF(I519="",G519*INFORMAÇÕES!$U$113,IF(I519="R",G519,0))),0)</f>
        <v>0</v>
      </c>
      <c r="AA519" s="75" t="n">
        <f aca="false">IF(V519&lt;&gt;X519,(IF(I519="",G519*INFORMAÇÕES!$U$114,IF(I519="C",G519,0))),0)</f>
        <v>0</v>
      </c>
      <c r="AB519" s="75" t="n">
        <f aca="false">IF(V519&lt;&gt;X519,(IF(I519="",G519*INFORMAÇÕES!$U$115,IF(I519="CF",G519,0))),0)</f>
        <v>0</v>
      </c>
      <c r="AC519" s="75" t="n">
        <f aca="false">IF(V519&lt;&gt;X519,(IF(I519="",G519*INFORMAÇÕES!$U$116,IF(I519="O",G519,0))),0)</f>
        <v>0</v>
      </c>
      <c r="AD519" s="75" t="n">
        <f aca="false">IF(E519&lt;&gt;0,G519,0)</f>
        <v>0</v>
      </c>
    </row>
    <row r="520" s="174" customFormat="true" ht="14.25" hidden="false" customHeight="false" outlineLevel="0" collapsed="false">
      <c r="A520" s="159" t="n">
        <v>509</v>
      </c>
      <c r="B520" s="160" t="n">
        <f aca="false">M520</f>
        <v>0</v>
      </c>
      <c r="C520" s="161" t="n">
        <f aca="false">O520</f>
        <v>0</v>
      </c>
      <c r="D520" s="162" t="n">
        <f aca="false">P520</f>
        <v>0</v>
      </c>
      <c r="E520" s="163" t="n">
        <f aca="false">ROUND(Q520,2)</f>
        <v>0</v>
      </c>
      <c r="F520" s="163" t="n">
        <f aca="false">TRUNC((1+(IF(OR(H520=0,H520=""),'BDI REF.'!$K$5,CHOOSE(H520,'BDI REF.'!$K$5,'BDI REF.'!$K$6,'BDI REF.'!$K$7))))*R520,2)</f>
        <v>0</v>
      </c>
      <c r="G520" s="163" t="n">
        <f aca="false">IF(E520&lt;&gt;0,ROUND(E520*F520,2),IF(AD520=0,(SUMIF($V$12:$V$1011,B520,$AD$12:$AD$1011)),AD520))</f>
        <v>0</v>
      </c>
      <c r="H520" s="164"/>
      <c r="I520" s="165"/>
      <c r="J520" s="166" t="str">
        <f aca="false">IF(N520&lt;&gt;0,N520,"")</f>
        <v/>
      </c>
      <c r="K520" s="167"/>
      <c r="L520" s="168" t="str">
        <f aca="false">IF(B520&gt;0,"ok","ocultar")</f>
        <v>ocultar</v>
      </c>
      <c r="M520" s="182"/>
      <c r="N520" s="184"/>
      <c r="O520" s="177"/>
      <c r="P520" s="178"/>
      <c r="Q520" s="173"/>
      <c r="R520" s="179"/>
      <c r="S520" s="156"/>
      <c r="U520" s="88"/>
      <c r="V520" s="157" t="n">
        <f aca="false">IF(B520=0,V519,IF(ISNONTEXT(B520)=TRUE(),INT(B520),INT(LEFT(B520,FIND(".",B520)-1))))</f>
        <v>3</v>
      </c>
      <c r="W520" s="157" t="str">
        <f aca="false">IF(W521=1,1,IF(B520&lt;&gt;0,1,IF(C520&lt;&gt;0,1,IF(D520&lt;&gt;0,1,IF(E520&lt;&gt;0,1,"")))))</f>
        <v/>
      </c>
      <c r="X520" s="157" t="str">
        <f aca="false">IF(V520=0," ",IF(V520&lt;&gt;V519,V520," "))</f>
        <v> </v>
      </c>
      <c r="Y520" s="88"/>
      <c r="Z520" s="75" t="n">
        <f aca="false">IF(V520&lt;&gt;X520,(IF(I520="",G520*INFORMAÇÕES!$U$113,IF(I520="R",G520,0))),0)</f>
        <v>0</v>
      </c>
      <c r="AA520" s="75" t="n">
        <f aca="false">IF(V520&lt;&gt;X520,(IF(I520="",G520*INFORMAÇÕES!$U$114,IF(I520="C",G520,0))),0)</f>
        <v>0</v>
      </c>
      <c r="AB520" s="75" t="n">
        <f aca="false">IF(V520&lt;&gt;X520,(IF(I520="",G520*INFORMAÇÕES!$U$115,IF(I520="CF",G520,0))),0)</f>
        <v>0</v>
      </c>
      <c r="AC520" s="75" t="n">
        <f aca="false">IF(V520&lt;&gt;X520,(IF(I520="",G520*INFORMAÇÕES!$U$116,IF(I520="O",G520,0))),0)</f>
        <v>0</v>
      </c>
      <c r="AD520" s="75" t="n">
        <f aca="false">IF(E520&lt;&gt;0,G520,0)</f>
        <v>0</v>
      </c>
    </row>
    <row r="521" s="174" customFormat="true" ht="14.25" hidden="false" customHeight="false" outlineLevel="0" collapsed="false">
      <c r="A521" s="159" t="n">
        <v>510</v>
      </c>
      <c r="B521" s="160" t="n">
        <f aca="false">M521</f>
        <v>0</v>
      </c>
      <c r="C521" s="161" t="n">
        <f aca="false">O521</f>
        <v>0</v>
      </c>
      <c r="D521" s="162" t="n">
        <f aca="false">P521</f>
        <v>0</v>
      </c>
      <c r="E521" s="163" t="n">
        <f aca="false">ROUND(Q521,2)</f>
        <v>0</v>
      </c>
      <c r="F521" s="163" t="n">
        <f aca="false">TRUNC((1+(IF(OR(H521=0,H521=""),'BDI REF.'!$K$5,CHOOSE(H521,'BDI REF.'!$K$5,'BDI REF.'!$K$6,'BDI REF.'!$K$7))))*R521,2)</f>
        <v>0</v>
      </c>
      <c r="G521" s="163" t="n">
        <f aca="false">IF(E521&lt;&gt;0,ROUND(E521*F521,2),IF(AD521=0,(SUMIF($V$12:$V$1011,B521,$AD$12:$AD$1011)),AD521))</f>
        <v>0</v>
      </c>
      <c r="H521" s="164"/>
      <c r="I521" s="165"/>
      <c r="J521" s="166" t="str">
        <f aca="false">IF(N521&lt;&gt;0,N521,"")</f>
        <v/>
      </c>
      <c r="K521" s="167"/>
      <c r="L521" s="168" t="str">
        <f aca="false">IF(B521&gt;0,"ok","ocultar")</f>
        <v>ocultar</v>
      </c>
      <c r="M521" s="182"/>
      <c r="N521" s="184"/>
      <c r="O521" s="177"/>
      <c r="P521" s="178"/>
      <c r="Q521" s="173"/>
      <c r="R521" s="179"/>
      <c r="S521" s="156"/>
      <c r="U521" s="88"/>
      <c r="V521" s="157" t="n">
        <f aca="false">IF(B521=0,V520,IF(ISNONTEXT(B521)=TRUE(),INT(B521),INT(LEFT(B521,FIND(".",B521)-1))))</f>
        <v>3</v>
      </c>
      <c r="W521" s="157" t="str">
        <f aca="false">IF(W522=1,1,IF(B521&lt;&gt;0,1,IF(C521&lt;&gt;0,1,IF(D521&lt;&gt;0,1,IF(E521&lt;&gt;0,1,"")))))</f>
        <v/>
      </c>
      <c r="X521" s="157" t="str">
        <f aca="false">IF(V521=0," ",IF(V521&lt;&gt;V520,V521," "))</f>
        <v> </v>
      </c>
      <c r="Y521" s="88"/>
      <c r="Z521" s="75" t="n">
        <f aca="false">IF(V521&lt;&gt;X521,(IF(I521="",G521*INFORMAÇÕES!$U$113,IF(I521="R",G521,0))),0)</f>
        <v>0</v>
      </c>
      <c r="AA521" s="75" t="n">
        <f aca="false">IF(V521&lt;&gt;X521,(IF(I521="",G521*INFORMAÇÕES!$U$114,IF(I521="C",G521,0))),0)</f>
        <v>0</v>
      </c>
      <c r="AB521" s="75" t="n">
        <f aca="false">IF(V521&lt;&gt;X521,(IF(I521="",G521*INFORMAÇÕES!$U$115,IF(I521="CF",G521,0))),0)</f>
        <v>0</v>
      </c>
      <c r="AC521" s="75" t="n">
        <f aca="false">IF(V521&lt;&gt;X521,(IF(I521="",G521*INFORMAÇÕES!$U$116,IF(I521="O",G521,0))),0)</f>
        <v>0</v>
      </c>
      <c r="AD521" s="75" t="n">
        <f aca="false">IF(E521&lt;&gt;0,G521,0)</f>
        <v>0</v>
      </c>
    </row>
    <row r="522" s="174" customFormat="true" ht="14.25" hidden="false" customHeight="false" outlineLevel="0" collapsed="false">
      <c r="A522" s="159" t="n">
        <v>511</v>
      </c>
      <c r="B522" s="160" t="n">
        <f aca="false">M522</f>
        <v>0</v>
      </c>
      <c r="C522" s="161" t="n">
        <f aca="false">O522</f>
        <v>0</v>
      </c>
      <c r="D522" s="162" t="n">
        <f aca="false">P522</f>
        <v>0</v>
      </c>
      <c r="E522" s="163" t="n">
        <f aca="false">ROUND(Q522,2)</f>
        <v>0</v>
      </c>
      <c r="F522" s="163" t="n">
        <f aca="false">TRUNC((1+(IF(OR(H522=0,H522=""),'BDI REF.'!$K$5,CHOOSE(H522,'BDI REF.'!$K$5,'BDI REF.'!$K$6,'BDI REF.'!$K$7))))*R522,2)</f>
        <v>0</v>
      </c>
      <c r="G522" s="163" t="n">
        <f aca="false">IF(E522&lt;&gt;0,ROUND(E522*F522,2),IF(AD522=0,(SUMIF($V$12:$V$1011,B522,$AD$12:$AD$1011)),AD522))</f>
        <v>0</v>
      </c>
      <c r="H522" s="164"/>
      <c r="I522" s="165"/>
      <c r="J522" s="166" t="str">
        <f aca="false">IF(N522&lt;&gt;0,N522,"")</f>
        <v/>
      </c>
      <c r="K522" s="167"/>
      <c r="L522" s="168" t="str">
        <f aca="false">IF(B522&gt;0,"ok","ocultar")</f>
        <v>ocultar</v>
      </c>
      <c r="M522" s="182"/>
      <c r="N522" s="184"/>
      <c r="O522" s="177"/>
      <c r="P522" s="178"/>
      <c r="Q522" s="173"/>
      <c r="R522" s="179"/>
      <c r="S522" s="156"/>
      <c r="U522" s="88"/>
      <c r="V522" s="157" t="n">
        <f aca="false">IF(B522=0,V521,IF(ISNONTEXT(B522)=TRUE(),INT(B522),INT(LEFT(B522,FIND(".",B522)-1))))</f>
        <v>3</v>
      </c>
      <c r="W522" s="157" t="str">
        <f aca="false">IF(W523=1,1,IF(B522&lt;&gt;0,1,IF(C522&lt;&gt;0,1,IF(D522&lt;&gt;0,1,IF(E522&lt;&gt;0,1,"")))))</f>
        <v/>
      </c>
      <c r="X522" s="157" t="str">
        <f aca="false">IF(V522=0," ",IF(V522&lt;&gt;V521,V522," "))</f>
        <v> </v>
      </c>
      <c r="Y522" s="88"/>
      <c r="Z522" s="75" t="n">
        <f aca="false">IF(V522&lt;&gt;X522,(IF(I522="",G522*INFORMAÇÕES!$U$113,IF(I522="R",G522,0))),0)</f>
        <v>0</v>
      </c>
      <c r="AA522" s="75" t="n">
        <f aca="false">IF(V522&lt;&gt;X522,(IF(I522="",G522*INFORMAÇÕES!$U$114,IF(I522="C",G522,0))),0)</f>
        <v>0</v>
      </c>
      <c r="AB522" s="75" t="n">
        <f aca="false">IF(V522&lt;&gt;X522,(IF(I522="",G522*INFORMAÇÕES!$U$115,IF(I522="CF",G522,0))),0)</f>
        <v>0</v>
      </c>
      <c r="AC522" s="75" t="n">
        <f aca="false">IF(V522&lt;&gt;X522,(IF(I522="",G522*INFORMAÇÕES!$U$116,IF(I522="O",G522,0))),0)</f>
        <v>0</v>
      </c>
      <c r="AD522" s="75" t="n">
        <f aca="false">IF(E522&lt;&gt;0,G522,0)</f>
        <v>0</v>
      </c>
    </row>
    <row r="523" s="174" customFormat="true" ht="14.25" hidden="false" customHeight="false" outlineLevel="0" collapsed="false">
      <c r="A523" s="159" t="n">
        <v>512</v>
      </c>
      <c r="B523" s="160" t="n">
        <f aca="false">M523</f>
        <v>0</v>
      </c>
      <c r="C523" s="161" t="n">
        <f aca="false">O523</f>
        <v>0</v>
      </c>
      <c r="D523" s="162" t="n">
        <f aca="false">P523</f>
        <v>0</v>
      </c>
      <c r="E523" s="163" t="n">
        <f aca="false">ROUND(Q523,2)</f>
        <v>0</v>
      </c>
      <c r="F523" s="163" t="n">
        <f aca="false">TRUNC((1+(IF(OR(H523=0,H523=""),'BDI REF.'!$K$5,CHOOSE(H523,'BDI REF.'!$K$5,'BDI REF.'!$K$6,'BDI REF.'!$K$7))))*R523,2)</f>
        <v>0</v>
      </c>
      <c r="G523" s="163" t="n">
        <f aca="false">IF(E523&lt;&gt;0,ROUND(E523*F523,2),IF(AD523=0,(SUMIF($V$12:$V$1011,B523,$AD$12:$AD$1011)),AD523))</f>
        <v>0</v>
      </c>
      <c r="H523" s="164"/>
      <c r="I523" s="165"/>
      <c r="J523" s="166" t="str">
        <f aca="false">IF(N523&lt;&gt;0,N523,"")</f>
        <v/>
      </c>
      <c r="K523" s="167"/>
      <c r="L523" s="168" t="str">
        <f aca="false">IF(B523&gt;0,"ok","ocultar")</f>
        <v>ocultar</v>
      </c>
      <c r="M523" s="182"/>
      <c r="N523" s="184"/>
      <c r="O523" s="177"/>
      <c r="P523" s="178"/>
      <c r="Q523" s="173"/>
      <c r="R523" s="179"/>
      <c r="S523" s="156"/>
      <c r="U523" s="88"/>
      <c r="V523" s="157" t="n">
        <f aca="false">IF(B523=0,V522,IF(ISNONTEXT(B523)=TRUE(),INT(B523),INT(LEFT(B523,FIND(".",B523)-1))))</f>
        <v>3</v>
      </c>
      <c r="W523" s="157" t="str">
        <f aca="false">IF(W524=1,1,IF(B523&lt;&gt;0,1,IF(C523&lt;&gt;0,1,IF(D523&lt;&gt;0,1,IF(E523&lt;&gt;0,1,"")))))</f>
        <v/>
      </c>
      <c r="X523" s="157" t="str">
        <f aca="false">IF(V523=0," ",IF(V523&lt;&gt;V522,V523," "))</f>
        <v> </v>
      </c>
      <c r="Y523" s="88"/>
      <c r="Z523" s="75" t="n">
        <f aca="false">IF(V523&lt;&gt;X523,(IF(I523="",G523*INFORMAÇÕES!$U$113,IF(I523="R",G523,0))),0)</f>
        <v>0</v>
      </c>
      <c r="AA523" s="75" t="n">
        <f aca="false">IF(V523&lt;&gt;X523,(IF(I523="",G523*INFORMAÇÕES!$U$114,IF(I523="C",G523,0))),0)</f>
        <v>0</v>
      </c>
      <c r="AB523" s="75" t="n">
        <f aca="false">IF(V523&lt;&gt;X523,(IF(I523="",G523*INFORMAÇÕES!$U$115,IF(I523="CF",G523,0))),0)</f>
        <v>0</v>
      </c>
      <c r="AC523" s="75" t="n">
        <f aca="false">IF(V523&lt;&gt;X523,(IF(I523="",G523*INFORMAÇÕES!$U$116,IF(I523="O",G523,0))),0)</f>
        <v>0</v>
      </c>
      <c r="AD523" s="75" t="n">
        <f aca="false">IF(E523&lt;&gt;0,G523,0)</f>
        <v>0</v>
      </c>
    </row>
    <row r="524" s="174" customFormat="true" ht="14.25" hidden="false" customHeight="false" outlineLevel="0" collapsed="false">
      <c r="A524" s="159" t="n">
        <v>513</v>
      </c>
      <c r="B524" s="160" t="n">
        <f aca="false">M524</f>
        <v>0</v>
      </c>
      <c r="C524" s="161" t="n">
        <f aca="false">O524</f>
        <v>0</v>
      </c>
      <c r="D524" s="162" t="n">
        <f aca="false">P524</f>
        <v>0</v>
      </c>
      <c r="E524" s="163" t="n">
        <f aca="false">ROUND(Q524,2)</f>
        <v>0</v>
      </c>
      <c r="F524" s="163" t="n">
        <f aca="false">TRUNC((1+(IF(OR(H524=0,H524=""),'BDI REF.'!$K$5,CHOOSE(H524,'BDI REF.'!$K$5,'BDI REF.'!$K$6,'BDI REF.'!$K$7))))*R524,2)</f>
        <v>0</v>
      </c>
      <c r="G524" s="163" t="n">
        <f aca="false">IF(E524&lt;&gt;0,ROUND(E524*F524,2),IF(AD524=0,(SUMIF($V$12:$V$1011,B524,$AD$12:$AD$1011)),AD524))</f>
        <v>0</v>
      </c>
      <c r="H524" s="164"/>
      <c r="I524" s="165"/>
      <c r="J524" s="166" t="str">
        <f aca="false">IF(N524&lt;&gt;0,N524,"")</f>
        <v/>
      </c>
      <c r="K524" s="167"/>
      <c r="L524" s="168" t="str">
        <f aca="false">IF(B524&gt;0,"ok","ocultar")</f>
        <v>ocultar</v>
      </c>
      <c r="M524" s="182"/>
      <c r="N524" s="184"/>
      <c r="O524" s="177"/>
      <c r="P524" s="178"/>
      <c r="Q524" s="173"/>
      <c r="R524" s="179"/>
      <c r="S524" s="156"/>
      <c r="U524" s="88"/>
      <c r="V524" s="157" t="n">
        <f aca="false">IF(B524=0,V523,IF(ISNONTEXT(B524)=TRUE(),INT(B524),INT(LEFT(B524,FIND(".",B524)-1))))</f>
        <v>3</v>
      </c>
      <c r="W524" s="157" t="str">
        <f aca="false">IF(W525=1,1,IF(B524&lt;&gt;0,1,IF(C524&lt;&gt;0,1,IF(D524&lt;&gt;0,1,IF(E524&lt;&gt;0,1,"")))))</f>
        <v/>
      </c>
      <c r="X524" s="157" t="str">
        <f aca="false">IF(V524=0," ",IF(V524&lt;&gt;V523,V524," "))</f>
        <v> </v>
      </c>
      <c r="Y524" s="88"/>
      <c r="Z524" s="75" t="n">
        <f aca="false">IF(V524&lt;&gt;X524,(IF(I524="",G524*INFORMAÇÕES!$U$113,IF(I524="R",G524,0))),0)</f>
        <v>0</v>
      </c>
      <c r="AA524" s="75" t="n">
        <f aca="false">IF(V524&lt;&gt;X524,(IF(I524="",G524*INFORMAÇÕES!$U$114,IF(I524="C",G524,0))),0)</f>
        <v>0</v>
      </c>
      <c r="AB524" s="75" t="n">
        <f aca="false">IF(V524&lt;&gt;X524,(IF(I524="",G524*INFORMAÇÕES!$U$115,IF(I524="CF",G524,0))),0)</f>
        <v>0</v>
      </c>
      <c r="AC524" s="75" t="n">
        <f aca="false">IF(V524&lt;&gt;X524,(IF(I524="",G524*INFORMAÇÕES!$U$116,IF(I524="O",G524,0))),0)</f>
        <v>0</v>
      </c>
      <c r="AD524" s="75" t="n">
        <f aca="false">IF(E524&lt;&gt;0,G524,0)</f>
        <v>0</v>
      </c>
    </row>
    <row r="525" s="174" customFormat="true" ht="14.25" hidden="false" customHeight="false" outlineLevel="0" collapsed="false">
      <c r="A525" s="159" t="n">
        <v>514</v>
      </c>
      <c r="B525" s="160" t="n">
        <f aca="false">M525</f>
        <v>0</v>
      </c>
      <c r="C525" s="161" t="n">
        <f aca="false">O525</f>
        <v>0</v>
      </c>
      <c r="D525" s="162" t="n">
        <f aca="false">P525</f>
        <v>0</v>
      </c>
      <c r="E525" s="163" t="n">
        <f aca="false">ROUND(Q525,2)</f>
        <v>0</v>
      </c>
      <c r="F525" s="163" t="n">
        <f aca="false">TRUNC((1+(IF(OR(H525=0,H525=""),'BDI REF.'!$K$5,CHOOSE(H525,'BDI REF.'!$K$5,'BDI REF.'!$K$6,'BDI REF.'!$K$7))))*R525,2)</f>
        <v>0</v>
      </c>
      <c r="G525" s="163" t="n">
        <f aca="false">IF(E525&lt;&gt;0,ROUND(E525*F525,2),IF(AD525=0,(SUMIF($V$12:$V$1011,B525,$AD$12:$AD$1011)),AD525))</f>
        <v>0</v>
      </c>
      <c r="H525" s="164"/>
      <c r="I525" s="165"/>
      <c r="J525" s="166" t="str">
        <f aca="false">IF(N525&lt;&gt;0,N525,"")</f>
        <v/>
      </c>
      <c r="K525" s="167"/>
      <c r="L525" s="168" t="str">
        <f aca="false">IF(B525&gt;0,"ok","ocultar")</f>
        <v>ocultar</v>
      </c>
      <c r="M525" s="182"/>
      <c r="N525" s="184"/>
      <c r="O525" s="177"/>
      <c r="P525" s="178"/>
      <c r="Q525" s="173"/>
      <c r="R525" s="179"/>
      <c r="S525" s="156"/>
      <c r="U525" s="88"/>
      <c r="V525" s="157" t="n">
        <f aca="false">IF(B525=0,V524,IF(ISNONTEXT(B525)=TRUE(),INT(B525),INT(LEFT(B525,FIND(".",B525)-1))))</f>
        <v>3</v>
      </c>
      <c r="W525" s="157" t="str">
        <f aca="false">IF(W526=1,1,IF(B525&lt;&gt;0,1,IF(C525&lt;&gt;0,1,IF(D525&lt;&gt;0,1,IF(E525&lt;&gt;0,1,"")))))</f>
        <v/>
      </c>
      <c r="X525" s="157" t="str">
        <f aca="false">IF(V525=0," ",IF(V525&lt;&gt;V524,V525," "))</f>
        <v> </v>
      </c>
      <c r="Y525" s="88"/>
      <c r="Z525" s="75" t="n">
        <f aca="false">IF(V525&lt;&gt;X525,(IF(I525="",G525*INFORMAÇÕES!$U$113,IF(I525="R",G525,0))),0)</f>
        <v>0</v>
      </c>
      <c r="AA525" s="75" t="n">
        <f aca="false">IF(V525&lt;&gt;X525,(IF(I525="",G525*INFORMAÇÕES!$U$114,IF(I525="C",G525,0))),0)</f>
        <v>0</v>
      </c>
      <c r="AB525" s="75" t="n">
        <f aca="false">IF(V525&lt;&gt;X525,(IF(I525="",G525*INFORMAÇÕES!$U$115,IF(I525="CF",G525,0))),0)</f>
        <v>0</v>
      </c>
      <c r="AC525" s="75" t="n">
        <f aca="false">IF(V525&lt;&gt;X525,(IF(I525="",G525*INFORMAÇÕES!$U$116,IF(I525="O",G525,0))),0)</f>
        <v>0</v>
      </c>
      <c r="AD525" s="75" t="n">
        <f aca="false">IF(E525&lt;&gt;0,G525,0)</f>
        <v>0</v>
      </c>
    </row>
    <row r="526" s="174" customFormat="true" ht="14.25" hidden="false" customHeight="false" outlineLevel="0" collapsed="false">
      <c r="A526" s="159" t="n">
        <v>515</v>
      </c>
      <c r="B526" s="160" t="n">
        <f aca="false">M526</f>
        <v>0</v>
      </c>
      <c r="C526" s="161" t="n">
        <f aca="false">O526</f>
        <v>0</v>
      </c>
      <c r="D526" s="162" t="n">
        <f aca="false">P526</f>
        <v>0</v>
      </c>
      <c r="E526" s="163" t="n">
        <f aca="false">ROUND(Q526,2)</f>
        <v>0</v>
      </c>
      <c r="F526" s="163" t="n">
        <f aca="false">TRUNC((1+(IF(OR(H526=0,H526=""),'BDI REF.'!$K$5,CHOOSE(H526,'BDI REF.'!$K$5,'BDI REF.'!$K$6,'BDI REF.'!$K$7))))*R526,2)</f>
        <v>0</v>
      </c>
      <c r="G526" s="163" t="n">
        <f aca="false">IF(E526&lt;&gt;0,ROUND(E526*F526,2),IF(AD526=0,(SUMIF($V$12:$V$1011,B526,$AD$12:$AD$1011)),AD526))</f>
        <v>0</v>
      </c>
      <c r="H526" s="164"/>
      <c r="I526" s="165"/>
      <c r="J526" s="166" t="str">
        <f aca="false">IF(N526&lt;&gt;0,N526,"")</f>
        <v/>
      </c>
      <c r="K526" s="167"/>
      <c r="L526" s="168" t="str">
        <f aca="false">IF(B526&gt;0,"ok","ocultar")</f>
        <v>ocultar</v>
      </c>
      <c r="M526" s="182"/>
      <c r="N526" s="184"/>
      <c r="O526" s="177"/>
      <c r="P526" s="178"/>
      <c r="Q526" s="173"/>
      <c r="R526" s="179"/>
      <c r="S526" s="156"/>
      <c r="U526" s="88"/>
      <c r="V526" s="157" t="n">
        <f aca="false">IF(B526=0,V525,IF(ISNONTEXT(B526)=TRUE(),INT(B526),INT(LEFT(B526,FIND(".",B526)-1))))</f>
        <v>3</v>
      </c>
      <c r="W526" s="157" t="str">
        <f aca="false">IF(W527=1,1,IF(B526&lt;&gt;0,1,IF(C526&lt;&gt;0,1,IF(D526&lt;&gt;0,1,IF(E526&lt;&gt;0,1,"")))))</f>
        <v/>
      </c>
      <c r="X526" s="157" t="str">
        <f aca="false">IF(V526=0," ",IF(V526&lt;&gt;V525,V526," "))</f>
        <v> </v>
      </c>
      <c r="Y526" s="88"/>
      <c r="Z526" s="75" t="n">
        <f aca="false">IF(V526&lt;&gt;X526,(IF(I526="",G526*INFORMAÇÕES!$U$113,IF(I526="R",G526,0))),0)</f>
        <v>0</v>
      </c>
      <c r="AA526" s="75" t="n">
        <f aca="false">IF(V526&lt;&gt;X526,(IF(I526="",G526*INFORMAÇÕES!$U$114,IF(I526="C",G526,0))),0)</f>
        <v>0</v>
      </c>
      <c r="AB526" s="75" t="n">
        <f aca="false">IF(V526&lt;&gt;X526,(IF(I526="",G526*INFORMAÇÕES!$U$115,IF(I526="CF",G526,0))),0)</f>
        <v>0</v>
      </c>
      <c r="AC526" s="75" t="n">
        <f aca="false">IF(V526&lt;&gt;X526,(IF(I526="",G526*INFORMAÇÕES!$U$116,IF(I526="O",G526,0))),0)</f>
        <v>0</v>
      </c>
      <c r="AD526" s="75" t="n">
        <f aca="false">IF(E526&lt;&gt;0,G526,0)</f>
        <v>0</v>
      </c>
    </row>
    <row r="527" s="174" customFormat="true" ht="14.25" hidden="false" customHeight="false" outlineLevel="0" collapsed="false">
      <c r="A527" s="159" t="n">
        <v>516</v>
      </c>
      <c r="B527" s="160" t="n">
        <f aca="false">M527</f>
        <v>0</v>
      </c>
      <c r="C527" s="161" t="n">
        <f aca="false">O527</f>
        <v>0</v>
      </c>
      <c r="D527" s="162" t="n">
        <f aca="false">P527</f>
        <v>0</v>
      </c>
      <c r="E527" s="163" t="n">
        <f aca="false">ROUND(Q527,2)</f>
        <v>0</v>
      </c>
      <c r="F527" s="163" t="n">
        <f aca="false">TRUNC((1+(IF(OR(H527=0,H527=""),'BDI REF.'!$K$5,CHOOSE(H527,'BDI REF.'!$K$5,'BDI REF.'!$K$6,'BDI REF.'!$K$7))))*R527,2)</f>
        <v>0</v>
      </c>
      <c r="G527" s="163" t="n">
        <f aca="false">IF(E527&lt;&gt;0,ROUND(E527*F527,2),IF(AD527=0,(SUMIF($V$12:$V$1011,B527,$AD$12:$AD$1011)),AD527))</f>
        <v>0</v>
      </c>
      <c r="H527" s="164"/>
      <c r="I527" s="165"/>
      <c r="J527" s="166" t="str">
        <f aca="false">IF(N527&lt;&gt;0,N527,"")</f>
        <v/>
      </c>
      <c r="K527" s="167"/>
      <c r="L527" s="168" t="str">
        <f aca="false">IF(B527&gt;0,"ok","ocultar")</f>
        <v>ocultar</v>
      </c>
      <c r="M527" s="182"/>
      <c r="N527" s="184"/>
      <c r="O527" s="177"/>
      <c r="P527" s="178"/>
      <c r="Q527" s="173"/>
      <c r="R527" s="179"/>
      <c r="S527" s="156"/>
      <c r="U527" s="88"/>
      <c r="V527" s="157" t="n">
        <f aca="false">IF(B527=0,V526,IF(ISNONTEXT(B527)=TRUE(),INT(B527),INT(LEFT(B527,FIND(".",B527)-1))))</f>
        <v>3</v>
      </c>
      <c r="W527" s="157" t="str">
        <f aca="false">IF(W528=1,1,IF(B527&lt;&gt;0,1,IF(C527&lt;&gt;0,1,IF(D527&lt;&gt;0,1,IF(E527&lt;&gt;0,1,"")))))</f>
        <v/>
      </c>
      <c r="X527" s="157" t="str">
        <f aca="false">IF(V527=0," ",IF(V527&lt;&gt;V526,V527," "))</f>
        <v> </v>
      </c>
      <c r="Y527" s="88"/>
      <c r="Z527" s="75" t="n">
        <f aca="false">IF(V527&lt;&gt;X527,(IF(I527="",G527*INFORMAÇÕES!$U$113,IF(I527="R",G527,0))),0)</f>
        <v>0</v>
      </c>
      <c r="AA527" s="75" t="n">
        <f aca="false">IF(V527&lt;&gt;X527,(IF(I527="",G527*INFORMAÇÕES!$U$114,IF(I527="C",G527,0))),0)</f>
        <v>0</v>
      </c>
      <c r="AB527" s="75" t="n">
        <f aca="false">IF(V527&lt;&gt;X527,(IF(I527="",G527*INFORMAÇÕES!$U$115,IF(I527="CF",G527,0))),0)</f>
        <v>0</v>
      </c>
      <c r="AC527" s="75" t="n">
        <f aca="false">IF(V527&lt;&gt;X527,(IF(I527="",G527*INFORMAÇÕES!$U$116,IF(I527="O",G527,0))),0)</f>
        <v>0</v>
      </c>
      <c r="AD527" s="75" t="n">
        <f aca="false">IF(E527&lt;&gt;0,G527,0)</f>
        <v>0</v>
      </c>
    </row>
    <row r="528" s="174" customFormat="true" ht="14.25" hidden="false" customHeight="false" outlineLevel="0" collapsed="false">
      <c r="A528" s="159" t="n">
        <v>517</v>
      </c>
      <c r="B528" s="160" t="n">
        <f aca="false">M528</f>
        <v>0</v>
      </c>
      <c r="C528" s="161" t="n">
        <f aca="false">O528</f>
        <v>0</v>
      </c>
      <c r="D528" s="162" t="n">
        <f aca="false">P528</f>
        <v>0</v>
      </c>
      <c r="E528" s="163" t="n">
        <f aca="false">ROUND(Q528,2)</f>
        <v>0</v>
      </c>
      <c r="F528" s="163" t="n">
        <f aca="false">TRUNC((1+(IF(OR(H528=0,H528=""),'BDI REF.'!$K$5,CHOOSE(H528,'BDI REF.'!$K$5,'BDI REF.'!$K$6,'BDI REF.'!$K$7))))*R528,2)</f>
        <v>0</v>
      </c>
      <c r="G528" s="163" t="n">
        <f aca="false">IF(E528&lt;&gt;0,ROUND(E528*F528,2),IF(AD528=0,(SUMIF($V$12:$V$1011,B528,$AD$12:$AD$1011)),AD528))</f>
        <v>0</v>
      </c>
      <c r="H528" s="164"/>
      <c r="I528" s="165"/>
      <c r="J528" s="166" t="str">
        <f aca="false">IF(N528&lt;&gt;0,N528,"")</f>
        <v/>
      </c>
      <c r="K528" s="167"/>
      <c r="L528" s="168" t="str">
        <f aca="false">IF(B528&gt;0,"ok","ocultar")</f>
        <v>ocultar</v>
      </c>
      <c r="M528" s="182"/>
      <c r="N528" s="184"/>
      <c r="O528" s="177"/>
      <c r="P528" s="178"/>
      <c r="Q528" s="173"/>
      <c r="R528" s="179"/>
      <c r="S528" s="156"/>
      <c r="U528" s="88"/>
      <c r="V528" s="157" t="n">
        <f aca="false">IF(B528=0,V527,IF(ISNONTEXT(B528)=TRUE(),INT(B528),INT(LEFT(B528,FIND(".",B528)-1))))</f>
        <v>3</v>
      </c>
      <c r="W528" s="157" t="str">
        <f aca="false">IF(W529=1,1,IF(B528&lt;&gt;0,1,IF(C528&lt;&gt;0,1,IF(D528&lt;&gt;0,1,IF(E528&lt;&gt;0,1,"")))))</f>
        <v/>
      </c>
      <c r="X528" s="157" t="str">
        <f aca="false">IF(V528=0," ",IF(V528&lt;&gt;V527,V528," "))</f>
        <v> </v>
      </c>
      <c r="Y528" s="88"/>
      <c r="Z528" s="75" t="n">
        <f aca="false">IF(V528&lt;&gt;X528,(IF(I528="",G528*INFORMAÇÕES!$U$113,IF(I528="R",G528,0))),0)</f>
        <v>0</v>
      </c>
      <c r="AA528" s="75" t="n">
        <f aca="false">IF(V528&lt;&gt;X528,(IF(I528="",G528*INFORMAÇÕES!$U$114,IF(I528="C",G528,0))),0)</f>
        <v>0</v>
      </c>
      <c r="AB528" s="75" t="n">
        <f aca="false">IF(V528&lt;&gt;X528,(IF(I528="",G528*INFORMAÇÕES!$U$115,IF(I528="CF",G528,0))),0)</f>
        <v>0</v>
      </c>
      <c r="AC528" s="75" t="n">
        <f aca="false">IF(V528&lt;&gt;X528,(IF(I528="",G528*INFORMAÇÕES!$U$116,IF(I528="O",G528,0))),0)</f>
        <v>0</v>
      </c>
      <c r="AD528" s="75" t="n">
        <f aca="false">IF(E528&lt;&gt;0,G528,0)</f>
        <v>0</v>
      </c>
    </row>
    <row r="529" s="174" customFormat="true" ht="14.25" hidden="false" customHeight="false" outlineLevel="0" collapsed="false">
      <c r="A529" s="159" t="n">
        <v>518</v>
      </c>
      <c r="B529" s="160" t="n">
        <f aca="false">M529</f>
        <v>0</v>
      </c>
      <c r="C529" s="161" t="n">
        <f aca="false">O529</f>
        <v>0</v>
      </c>
      <c r="D529" s="162" t="n">
        <f aca="false">P529</f>
        <v>0</v>
      </c>
      <c r="E529" s="163" t="n">
        <f aca="false">ROUND(Q529,2)</f>
        <v>0</v>
      </c>
      <c r="F529" s="163" t="n">
        <f aca="false">TRUNC((1+(IF(OR(H529=0,H529=""),'BDI REF.'!$K$5,CHOOSE(H529,'BDI REF.'!$K$5,'BDI REF.'!$K$6,'BDI REF.'!$K$7))))*R529,2)</f>
        <v>0</v>
      </c>
      <c r="G529" s="163" t="n">
        <f aca="false">IF(E529&lt;&gt;0,ROUND(E529*F529,2),IF(AD529=0,(SUMIF($V$12:$V$1011,B529,$AD$12:$AD$1011)),AD529))</f>
        <v>0</v>
      </c>
      <c r="H529" s="164"/>
      <c r="I529" s="165"/>
      <c r="J529" s="166" t="str">
        <f aca="false">IF(N529&lt;&gt;0,N529,"")</f>
        <v/>
      </c>
      <c r="K529" s="167"/>
      <c r="L529" s="168" t="str">
        <f aca="false">IF(B529&gt;0,"ok","ocultar")</f>
        <v>ocultar</v>
      </c>
      <c r="M529" s="182"/>
      <c r="N529" s="184"/>
      <c r="O529" s="177"/>
      <c r="P529" s="178"/>
      <c r="Q529" s="173"/>
      <c r="R529" s="179"/>
      <c r="S529" s="156"/>
      <c r="U529" s="88"/>
      <c r="V529" s="157" t="n">
        <f aca="false">IF(B529=0,V528,IF(ISNONTEXT(B529)=TRUE(),INT(B529),INT(LEFT(B529,FIND(".",B529)-1))))</f>
        <v>3</v>
      </c>
      <c r="W529" s="157" t="str">
        <f aca="false">IF(W530=1,1,IF(B529&lt;&gt;0,1,IF(C529&lt;&gt;0,1,IF(D529&lt;&gt;0,1,IF(E529&lt;&gt;0,1,"")))))</f>
        <v/>
      </c>
      <c r="X529" s="157" t="str">
        <f aca="false">IF(V529=0," ",IF(V529&lt;&gt;V528,V529," "))</f>
        <v> </v>
      </c>
      <c r="Y529" s="88"/>
      <c r="Z529" s="75" t="n">
        <f aca="false">IF(V529&lt;&gt;X529,(IF(I529="",G529*INFORMAÇÕES!$U$113,IF(I529="R",G529,0))),0)</f>
        <v>0</v>
      </c>
      <c r="AA529" s="75" t="n">
        <f aca="false">IF(V529&lt;&gt;X529,(IF(I529="",G529*INFORMAÇÕES!$U$114,IF(I529="C",G529,0))),0)</f>
        <v>0</v>
      </c>
      <c r="AB529" s="75" t="n">
        <f aca="false">IF(V529&lt;&gt;X529,(IF(I529="",G529*INFORMAÇÕES!$U$115,IF(I529="CF",G529,0))),0)</f>
        <v>0</v>
      </c>
      <c r="AC529" s="75" t="n">
        <f aca="false">IF(V529&lt;&gt;X529,(IF(I529="",G529*INFORMAÇÕES!$U$116,IF(I529="O",G529,0))),0)</f>
        <v>0</v>
      </c>
      <c r="AD529" s="75" t="n">
        <f aca="false">IF(E529&lt;&gt;0,G529,0)</f>
        <v>0</v>
      </c>
    </row>
    <row r="530" s="174" customFormat="true" ht="14.25" hidden="false" customHeight="false" outlineLevel="0" collapsed="false">
      <c r="A530" s="159" t="n">
        <v>519</v>
      </c>
      <c r="B530" s="160" t="n">
        <f aca="false">M530</f>
        <v>0</v>
      </c>
      <c r="C530" s="161" t="n">
        <f aca="false">O530</f>
        <v>0</v>
      </c>
      <c r="D530" s="162" t="n">
        <f aca="false">P530</f>
        <v>0</v>
      </c>
      <c r="E530" s="163" t="n">
        <f aca="false">ROUND(Q530,2)</f>
        <v>0</v>
      </c>
      <c r="F530" s="163" t="n">
        <f aca="false">TRUNC((1+(IF(OR(H530=0,H530=""),'BDI REF.'!$K$5,CHOOSE(H530,'BDI REF.'!$K$5,'BDI REF.'!$K$6,'BDI REF.'!$K$7))))*R530,2)</f>
        <v>0</v>
      </c>
      <c r="G530" s="163" t="n">
        <f aca="false">IF(E530&lt;&gt;0,ROUND(E530*F530,2),IF(AD530=0,(SUMIF($V$12:$V$1011,B530,$AD$12:$AD$1011)),AD530))</f>
        <v>0</v>
      </c>
      <c r="H530" s="164"/>
      <c r="I530" s="165"/>
      <c r="J530" s="166" t="str">
        <f aca="false">IF(N530&lt;&gt;0,N530,"")</f>
        <v/>
      </c>
      <c r="K530" s="167"/>
      <c r="L530" s="168" t="str">
        <f aca="false">IF(B530&gt;0,"ok","ocultar")</f>
        <v>ocultar</v>
      </c>
      <c r="M530" s="182"/>
      <c r="N530" s="184"/>
      <c r="O530" s="177"/>
      <c r="P530" s="178"/>
      <c r="Q530" s="173"/>
      <c r="R530" s="179"/>
      <c r="S530" s="156"/>
      <c r="U530" s="88"/>
      <c r="V530" s="157" t="n">
        <f aca="false">IF(B530=0,V529,IF(ISNONTEXT(B530)=TRUE(),INT(B530),INT(LEFT(B530,FIND(".",B530)-1))))</f>
        <v>3</v>
      </c>
      <c r="W530" s="157" t="str">
        <f aca="false">IF(W531=1,1,IF(B530&lt;&gt;0,1,IF(C530&lt;&gt;0,1,IF(D530&lt;&gt;0,1,IF(E530&lt;&gt;0,1,"")))))</f>
        <v/>
      </c>
      <c r="X530" s="157" t="str">
        <f aca="false">IF(V530=0," ",IF(V530&lt;&gt;V529,V530," "))</f>
        <v> </v>
      </c>
      <c r="Y530" s="88"/>
      <c r="Z530" s="75" t="n">
        <f aca="false">IF(V530&lt;&gt;X530,(IF(I530="",G530*INFORMAÇÕES!$U$113,IF(I530="R",G530,0))),0)</f>
        <v>0</v>
      </c>
      <c r="AA530" s="75" t="n">
        <f aca="false">IF(V530&lt;&gt;X530,(IF(I530="",G530*INFORMAÇÕES!$U$114,IF(I530="C",G530,0))),0)</f>
        <v>0</v>
      </c>
      <c r="AB530" s="75" t="n">
        <f aca="false">IF(V530&lt;&gt;X530,(IF(I530="",G530*INFORMAÇÕES!$U$115,IF(I530="CF",G530,0))),0)</f>
        <v>0</v>
      </c>
      <c r="AC530" s="75" t="n">
        <f aca="false">IF(V530&lt;&gt;X530,(IF(I530="",G530*INFORMAÇÕES!$U$116,IF(I530="O",G530,0))),0)</f>
        <v>0</v>
      </c>
      <c r="AD530" s="75" t="n">
        <f aca="false">IF(E530&lt;&gt;0,G530,0)</f>
        <v>0</v>
      </c>
    </row>
    <row r="531" s="174" customFormat="true" ht="14.25" hidden="false" customHeight="false" outlineLevel="0" collapsed="false">
      <c r="A531" s="159" t="n">
        <v>520</v>
      </c>
      <c r="B531" s="160" t="n">
        <f aca="false">M531</f>
        <v>0</v>
      </c>
      <c r="C531" s="161" t="n">
        <f aca="false">O531</f>
        <v>0</v>
      </c>
      <c r="D531" s="162" t="n">
        <f aca="false">P531</f>
        <v>0</v>
      </c>
      <c r="E531" s="163" t="n">
        <f aca="false">ROUND(Q531,2)</f>
        <v>0</v>
      </c>
      <c r="F531" s="163" t="n">
        <f aca="false">TRUNC((1+(IF(OR(H531=0,H531=""),'BDI REF.'!$K$5,CHOOSE(H531,'BDI REF.'!$K$5,'BDI REF.'!$K$6,'BDI REF.'!$K$7))))*R531,2)</f>
        <v>0</v>
      </c>
      <c r="G531" s="163" t="n">
        <f aca="false">IF(E531&lt;&gt;0,ROUND(E531*F531,2),IF(AD531=0,(SUMIF($V$12:$V$1011,B531,$AD$12:$AD$1011)),AD531))</f>
        <v>0</v>
      </c>
      <c r="H531" s="164"/>
      <c r="I531" s="165"/>
      <c r="J531" s="166" t="str">
        <f aca="false">IF(N531&lt;&gt;0,N531,"")</f>
        <v/>
      </c>
      <c r="K531" s="167"/>
      <c r="L531" s="168" t="str">
        <f aca="false">IF(B531&gt;0,"ok","ocultar")</f>
        <v>ocultar</v>
      </c>
      <c r="M531" s="182"/>
      <c r="N531" s="184"/>
      <c r="O531" s="177"/>
      <c r="P531" s="178"/>
      <c r="Q531" s="173"/>
      <c r="R531" s="179"/>
      <c r="S531" s="156"/>
      <c r="U531" s="88"/>
      <c r="V531" s="157" t="n">
        <f aca="false">IF(B531=0,V530,IF(ISNONTEXT(B531)=TRUE(),INT(B531),INT(LEFT(B531,FIND(".",B531)-1))))</f>
        <v>3</v>
      </c>
      <c r="W531" s="157" t="str">
        <f aca="false">IF(W532=1,1,IF(B531&lt;&gt;0,1,IF(C531&lt;&gt;0,1,IF(D531&lt;&gt;0,1,IF(E531&lt;&gt;0,1,"")))))</f>
        <v/>
      </c>
      <c r="X531" s="157" t="str">
        <f aca="false">IF(V531=0," ",IF(V531&lt;&gt;V530,V531," "))</f>
        <v> </v>
      </c>
      <c r="Y531" s="88"/>
      <c r="Z531" s="75" t="n">
        <f aca="false">IF(V531&lt;&gt;X531,(IF(I531="",G531*INFORMAÇÕES!$U$113,IF(I531="R",G531,0))),0)</f>
        <v>0</v>
      </c>
      <c r="AA531" s="75" t="n">
        <f aca="false">IF(V531&lt;&gt;X531,(IF(I531="",G531*INFORMAÇÕES!$U$114,IF(I531="C",G531,0))),0)</f>
        <v>0</v>
      </c>
      <c r="AB531" s="75" t="n">
        <f aca="false">IF(V531&lt;&gt;X531,(IF(I531="",G531*INFORMAÇÕES!$U$115,IF(I531="CF",G531,0))),0)</f>
        <v>0</v>
      </c>
      <c r="AC531" s="75" t="n">
        <f aca="false">IF(V531&lt;&gt;X531,(IF(I531="",G531*INFORMAÇÕES!$U$116,IF(I531="O",G531,0))),0)</f>
        <v>0</v>
      </c>
      <c r="AD531" s="75" t="n">
        <f aca="false">IF(E531&lt;&gt;0,G531,0)</f>
        <v>0</v>
      </c>
    </row>
    <row r="532" s="174" customFormat="true" ht="14.25" hidden="false" customHeight="false" outlineLevel="0" collapsed="false">
      <c r="A532" s="159" t="n">
        <v>521</v>
      </c>
      <c r="B532" s="160" t="n">
        <f aca="false">M532</f>
        <v>0</v>
      </c>
      <c r="C532" s="161" t="n">
        <f aca="false">O532</f>
        <v>0</v>
      </c>
      <c r="D532" s="162" t="n">
        <f aca="false">P532</f>
        <v>0</v>
      </c>
      <c r="E532" s="163" t="n">
        <f aca="false">ROUND(Q532,2)</f>
        <v>0</v>
      </c>
      <c r="F532" s="163" t="n">
        <f aca="false">TRUNC((1+(IF(OR(H532=0,H532=""),'BDI REF.'!$K$5,CHOOSE(H532,'BDI REF.'!$K$5,'BDI REF.'!$K$6,'BDI REF.'!$K$7))))*R532,2)</f>
        <v>0</v>
      </c>
      <c r="G532" s="163" t="n">
        <f aca="false">IF(E532&lt;&gt;0,ROUND(E532*F532,2),IF(AD532=0,(SUMIF($V$12:$V$1011,B532,$AD$12:$AD$1011)),AD532))</f>
        <v>0</v>
      </c>
      <c r="H532" s="164"/>
      <c r="I532" s="165"/>
      <c r="J532" s="166" t="str">
        <f aca="false">IF(N532&lt;&gt;0,N532,"")</f>
        <v/>
      </c>
      <c r="K532" s="167"/>
      <c r="L532" s="168" t="str">
        <f aca="false">IF(B532&gt;0,"ok","ocultar")</f>
        <v>ocultar</v>
      </c>
      <c r="M532" s="182"/>
      <c r="N532" s="184"/>
      <c r="O532" s="177"/>
      <c r="P532" s="178"/>
      <c r="Q532" s="173"/>
      <c r="R532" s="179"/>
      <c r="S532" s="156"/>
      <c r="U532" s="88"/>
      <c r="V532" s="157" t="n">
        <f aca="false">IF(B532=0,V531,IF(ISNONTEXT(B532)=TRUE(),INT(B532),INT(LEFT(B532,FIND(".",B532)-1))))</f>
        <v>3</v>
      </c>
      <c r="W532" s="157" t="str">
        <f aca="false">IF(W533=1,1,IF(B532&lt;&gt;0,1,IF(C532&lt;&gt;0,1,IF(D532&lt;&gt;0,1,IF(E532&lt;&gt;0,1,"")))))</f>
        <v/>
      </c>
      <c r="X532" s="157" t="str">
        <f aca="false">IF(V532=0," ",IF(V532&lt;&gt;V531,V532," "))</f>
        <v> </v>
      </c>
      <c r="Y532" s="88"/>
      <c r="Z532" s="75" t="n">
        <f aca="false">IF(V532&lt;&gt;X532,(IF(I532="",G532*INFORMAÇÕES!$U$113,IF(I532="R",G532,0))),0)</f>
        <v>0</v>
      </c>
      <c r="AA532" s="75" t="n">
        <f aca="false">IF(V532&lt;&gt;X532,(IF(I532="",G532*INFORMAÇÕES!$U$114,IF(I532="C",G532,0))),0)</f>
        <v>0</v>
      </c>
      <c r="AB532" s="75" t="n">
        <f aca="false">IF(V532&lt;&gt;X532,(IF(I532="",G532*INFORMAÇÕES!$U$115,IF(I532="CF",G532,0))),0)</f>
        <v>0</v>
      </c>
      <c r="AC532" s="75" t="n">
        <f aca="false">IF(V532&lt;&gt;X532,(IF(I532="",G532*INFORMAÇÕES!$U$116,IF(I532="O",G532,0))),0)</f>
        <v>0</v>
      </c>
      <c r="AD532" s="75" t="n">
        <f aca="false">IF(E532&lt;&gt;0,G532,0)</f>
        <v>0</v>
      </c>
    </row>
    <row r="533" s="174" customFormat="true" ht="14.25" hidden="false" customHeight="false" outlineLevel="0" collapsed="false">
      <c r="A533" s="159" t="n">
        <v>522</v>
      </c>
      <c r="B533" s="160" t="n">
        <f aca="false">M533</f>
        <v>0</v>
      </c>
      <c r="C533" s="161" t="n">
        <f aca="false">O533</f>
        <v>0</v>
      </c>
      <c r="D533" s="162" t="n">
        <f aca="false">P533</f>
        <v>0</v>
      </c>
      <c r="E533" s="163" t="n">
        <f aca="false">ROUND(Q533,2)</f>
        <v>0</v>
      </c>
      <c r="F533" s="163" t="n">
        <f aca="false">TRUNC((1+(IF(OR(H533=0,H533=""),'BDI REF.'!$K$5,CHOOSE(H533,'BDI REF.'!$K$5,'BDI REF.'!$K$6,'BDI REF.'!$K$7))))*R533,2)</f>
        <v>0</v>
      </c>
      <c r="G533" s="163" t="n">
        <f aca="false">IF(E533&lt;&gt;0,ROUND(E533*F533,2),IF(AD533=0,(SUMIF($V$12:$V$1011,B533,$AD$12:$AD$1011)),AD533))</f>
        <v>0</v>
      </c>
      <c r="H533" s="164"/>
      <c r="I533" s="165"/>
      <c r="J533" s="166" t="str">
        <f aca="false">IF(N533&lt;&gt;0,N533,"")</f>
        <v/>
      </c>
      <c r="K533" s="167"/>
      <c r="L533" s="168" t="str">
        <f aca="false">IF(B533&gt;0,"ok","ocultar")</f>
        <v>ocultar</v>
      </c>
      <c r="M533" s="182"/>
      <c r="N533" s="184"/>
      <c r="O533" s="177"/>
      <c r="P533" s="178"/>
      <c r="Q533" s="173"/>
      <c r="R533" s="179"/>
      <c r="S533" s="156"/>
      <c r="U533" s="88"/>
      <c r="V533" s="157" t="n">
        <f aca="false">IF(B533=0,V532,IF(ISNONTEXT(B533)=TRUE(),INT(B533),INT(LEFT(B533,FIND(".",B533)-1))))</f>
        <v>3</v>
      </c>
      <c r="W533" s="157" t="str">
        <f aca="false">IF(W534=1,1,IF(B533&lt;&gt;0,1,IF(C533&lt;&gt;0,1,IF(D533&lt;&gt;0,1,IF(E533&lt;&gt;0,1,"")))))</f>
        <v/>
      </c>
      <c r="X533" s="157" t="str">
        <f aca="false">IF(V533=0," ",IF(V533&lt;&gt;V532,V533," "))</f>
        <v> </v>
      </c>
      <c r="Y533" s="88"/>
      <c r="Z533" s="75" t="n">
        <f aca="false">IF(V533&lt;&gt;X533,(IF(I533="",G533*INFORMAÇÕES!$U$113,IF(I533="R",G533,0))),0)</f>
        <v>0</v>
      </c>
      <c r="AA533" s="75" t="n">
        <f aca="false">IF(V533&lt;&gt;X533,(IF(I533="",G533*INFORMAÇÕES!$U$114,IF(I533="C",G533,0))),0)</f>
        <v>0</v>
      </c>
      <c r="AB533" s="75" t="n">
        <f aca="false">IF(V533&lt;&gt;X533,(IF(I533="",G533*INFORMAÇÕES!$U$115,IF(I533="CF",G533,0))),0)</f>
        <v>0</v>
      </c>
      <c r="AC533" s="75" t="n">
        <f aca="false">IF(V533&lt;&gt;X533,(IF(I533="",G533*INFORMAÇÕES!$U$116,IF(I533="O",G533,0))),0)</f>
        <v>0</v>
      </c>
      <c r="AD533" s="75" t="n">
        <f aca="false">IF(E533&lt;&gt;0,G533,0)</f>
        <v>0</v>
      </c>
    </row>
    <row r="534" s="174" customFormat="true" ht="14.25" hidden="false" customHeight="false" outlineLevel="0" collapsed="false">
      <c r="A534" s="159" t="n">
        <v>523</v>
      </c>
      <c r="B534" s="160" t="n">
        <f aca="false">M534</f>
        <v>0</v>
      </c>
      <c r="C534" s="161" t="n">
        <f aca="false">O534</f>
        <v>0</v>
      </c>
      <c r="D534" s="162" t="n">
        <f aca="false">P534</f>
        <v>0</v>
      </c>
      <c r="E534" s="163" t="n">
        <f aca="false">ROUND(Q534,2)</f>
        <v>0</v>
      </c>
      <c r="F534" s="163" t="n">
        <f aca="false">TRUNC((1+(IF(OR(H534=0,H534=""),'BDI REF.'!$K$5,CHOOSE(H534,'BDI REF.'!$K$5,'BDI REF.'!$K$6,'BDI REF.'!$K$7))))*R534,2)</f>
        <v>0</v>
      </c>
      <c r="G534" s="163" t="n">
        <f aca="false">IF(E534&lt;&gt;0,ROUND(E534*F534,2),IF(AD534=0,(SUMIF($V$12:$V$1011,B534,$AD$12:$AD$1011)),AD534))</f>
        <v>0</v>
      </c>
      <c r="H534" s="164"/>
      <c r="I534" s="165"/>
      <c r="J534" s="166" t="str">
        <f aca="false">IF(N534&lt;&gt;0,N534,"")</f>
        <v/>
      </c>
      <c r="K534" s="167"/>
      <c r="L534" s="168" t="str">
        <f aca="false">IF(B534&gt;0,"ok","ocultar")</f>
        <v>ocultar</v>
      </c>
      <c r="M534" s="182"/>
      <c r="N534" s="184"/>
      <c r="O534" s="177"/>
      <c r="P534" s="178"/>
      <c r="Q534" s="173"/>
      <c r="R534" s="179"/>
      <c r="S534" s="156"/>
      <c r="U534" s="88"/>
      <c r="V534" s="157" t="n">
        <f aca="false">IF(B534=0,V533,IF(ISNONTEXT(B534)=TRUE(),INT(B534),INT(LEFT(B534,FIND(".",B534)-1))))</f>
        <v>3</v>
      </c>
      <c r="W534" s="157" t="str">
        <f aca="false">IF(W535=1,1,IF(B534&lt;&gt;0,1,IF(C534&lt;&gt;0,1,IF(D534&lt;&gt;0,1,IF(E534&lt;&gt;0,1,"")))))</f>
        <v/>
      </c>
      <c r="X534" s="157" t="str">
        <f aca="false">IF(V534=0," ",IF(V534&lt;&gt;V533,V534," "))</f>
        <v> </v>
      </c>
      <c r="Y534" s="88"/>
      <c r="Z534" s="75" t="n">
        <f aca="false">IF(V534&lt;&gt;X534,(IF(I534="",G534*INFORMAÇÕES!$U$113,IF(I534="R",G534,0))),0)</f>
        <v>0</v>
      </c>
      <c r="AA534" s="75" t="n">
        <f aca="false">IF(V534&lt;&gt;X534,(IF(I534="",G534*INFORMAÇÕES!$U$114,IF(I534="C",G534,0))),0)</f>
        <v>0</v>
      </c>
      <c r="AB534" s="75" t="n">
        <f aca="false">IF(V534&lt;&gt;X534,(IF(I534="",G534*INFORMAÇÕES!$U$115,IF(I534="CF",G534,0))),0)</f>
        <v>0</v>
      </c>
      <c r="AC534" s="75" t="n">
        <f aca="false">IF(V534&lt;&gt;X534,(IF(I534="",G534*INFORMAÇÕES!$U$116,IF(I534="O",G534,0))),0)</f>
        <v>0</v>
      </c>
      <c r="AD534" s="75" t="n">
        <f aca="false">IF(E534&lt;&gt;0,G534,0)</f>
        <v>0</v>
      </c>
    </row>
    <row r="535" s="174" customFormat="true" ht="14.25" hidden="false" customHeight="false" outlineLevel="0" collapsed="false">
      <c r="A535" s="159" t="n">
        <v>524</v>
      </c>
      <c r="B535" s="160" t="n">
        <f aca="false">M535</f>
        <v>0</v>
      </c>
      <c r="C535" s="161" t="n">
        <f aca="false">O535</f>
        <v>0</v>
      </c>
      <c r="D535" s="162" t="n">
        <f aca="false">P535</f>
        <v>0</v>
      </c>
      <c r="E535" s="163" t="n">
        <f aca="false">ROUND(Q535,2)</f>
        <v>0</v>
      </c>
      <c r="F535" s="163" t="n">
        <f aca="false">TRUNC((1+(IF(OR(H535=0,H535=""),'BDI REF.'!$K$5,CHOOSE(H535,'BDI REF.'!$K$5,'BDI REF.'!$K$6,'BDI REF.'!$K$7))))*R535,2)</f>
        <v>0</v>
      </c>
      <c r="G535" s="163" t="n">
        <f aca="false">IF(E535&lt;&gt;0,ROUND(E535*F535,2),IF(AD535=0,(SUMIF($V$12:$V$1011,B535,$AD$12:$AD$1011)),AD535))</f>
        <v>0</v>
      </c>
      <c r="H535" s="164"/>
      <c r="I535" s="165"/>
      <c r="J535" s="166" t="str">
        <f aca="false">IF(N535&lt;&gt;0,N535,"")</f>
        <v/>
      </c>
      <c r="K535" s="167"/>
      <c r="L535" s="168" t="str">
        <f aca="false">IF(B535&gt;0,"ok","ocultar")</f>
        <v>ocultar</v>
      </c>
      <c r="M535" s="182"/>
      <c r="N535" s="184"/>
      <c r="O535" s="177"/>
      <c r="P535" s="178"/>
      <c r="Q535" s="173"/>
      <c r="R535" s="179"/>
      <c r="S535" s="156"/>
      <c r="U535" s="88"/>
      <c r="V535" s="157" t="n">
        <f aca="false">IF(B535=0,V534,IF(ISNONTEXT(B535)=TRUE(),INT(B535),INT(LEFT(B535,FIND(".",B535)-1))))</f>
        <v>3</v>
      </c>
      <c r="W535" s="157" t="str">
        <f aca="false">IF(W536=1,1,IF(B535&lt;&gt;0,1,IF(C535&lt;&gt;0,1,IF(D535&lt;&gt;0,1,IF(E535&lt;&gt;0,1,"")))))</f>
        <v/>
      </c>
      <c r="X535" s="157" t="str">
        <f aca="false">IF(V535=0," ",IF(V535&lt;&gt;V534,V535," "))</f>
        <v> </v>
      </c>
      <c r="Y535" s="88"/>
      <c r="Z535" s="75" t="n">
        <f aca="false">IF(V535&lt;&gt;X535,(IF(I535="",G535*INFORMAÇÕES!$U$113,IF(I535="R",G535,0))),0)</f>
        <v>0</v>
      </c>
      <c r="AA535" s="75" t="n">
        <f aca="false">IF(V535&lt;&gt;X535,(IF(I535="",G535*INFORMAÇÕES!$U$114,IF(I535="C",G535,0))),0)</f>
        <v>0</v>
      </c>
      <c r="AB535" s="75" t="n">
        <f aca="false">IF(V535&lt;&gt;X535,(IF(I535="",G535*INFORMAÇÕES!$U$115,IF(I535="CF",G535,0))),0)</f>
        <v>0</v>
      </c>
      <c r="AC535" s="75" t="n">
        <f aca="false">IF(V535&lt;&gt;X535,(IF(I535="",G535*INFORMAÇÕES!$U$116,IF(I535="O",G535,0))),0)</f>
        <v>0</v>
      </c>
      <c r="AD535" s="75" t="n">
        <f aca="false">IF(E535&lt;&gt;0,G535,0)</f>
        <v>0</v>
      </c>
    </row>
    <row r="536" s="174" customFormat="true" ht="14.25" hidden="false" customHeight="false" outlineLevel="0" collapsed="false">
      <c r="A536" s="159" t="n">
        <v>525</v>
      </c>
      <c r="B536" s="160" t="n">
        <f aca="false">M536</f>
        <v>0</v>
      </c>
      <c r="C536" s="161" t="n">
        <f aca="false">O536</f>
        <v>0</v>
      </c>
      <c r="D536" s="162" t="n">
        <f aca="false">P536</f>
        <v>0</v>
      </c>
      <c r="E536" s="163" t="n">
        <f aca="false">ROUND(Q536,2)</f>
        <v>0</v>
      </c>
      <c r="F536" s="163" t="n">
        <f aca="false">TRUNC((1+(IF(OR(H536=0,H536=""),'BDI REF.'!$K$5,CHOOSE(H536,'BDI REF.'!$K$5,'BDI REF.'!$K$6,'BDI REF.'!$K$7))))*R536,2)</f>
        <v>0</v>
      </c>
      <c r="G536" s="163" t="n">
        <f aca="false">IF(E536&lt;&gt;0,ROUND(E536*F536,2),IF(AD536=0,(SUMIF($V$12:$V$1011,B536,$AD$12:$AD$1011)),AD536))</f>
        <v>0</v>
      </c>
      <c r="H536" s="164"/>
      <c r="I536" s="165"/>
      <c r="J536" s="166" t="str">
        <f aca="false">IF(N536&lt;&gt;0,N536,"")</f>
        <v/>
      </c>
      <c r="K536" s="167"/>
      <c r="L536" s="168" t="str">
        <f aca="false">IF(B536&gt;0,"ok","ocultar")</f>
        <v>ocultar</v>
      </c>
      <c r="M536" s="182"/>
      <c r="N536" s="184"/>
      <c r="O536" s="177"/>
      <c r="P536" s="178"/>
      <c r="Q536" s="173"/>
      <c r="R536" s="179"/>
      <c r="S536" s="156"/>
      <c r="U536" s="88"/>
      <c r="V536" s="157" t="n">
        <f aca="false">IF(B536=0,V535,IF(ISNONTEXT(B536)=TRUE(),INT(B536),INT(LEFT(B536,FIND(".",B536)-1))))</f>
        <v>3</v>
      </c>
      <c r="W536" s="157" t="str">
        <f aca="false">IF(W537=1,1,IF(B536&lt;&gt;0,1,IF(C536&lt;&gt;0,1,IF(D536&lt;&gt;0,1,IF(E536&lt;&gt;0,1,"")))))</f>
        <v/>
      </c>
      <c r="X536" s="157" t="str">
        <f aca="false">IF(V536=0," ",IF(V536&lt;&gt;V535,V536," "))</f>
        <v> </v>
      </c>
      <c r="Y536" s="88"/>
      <c r="Z536" s="75" t="n">
        <f aca="false">IF(V536&lt;&gt;X536,(IF(I536="",G536*INFORMAÇÕES!$U$113,IF(I536="R",G536,0))),0)</f>
        <v>0</v>
      </c>
      <c r="AA536" s="75" t="n">
        <f aca="false">IF(V536&lt;&gt;X536,(IF(I536="",G536*INFORMAÇÕES!$U$114,IF(I536="C",G536,0))),0)</f>
        <v>0</v>
      </c>
      <c r="AB536" s="75" t="n">
        <f aca="false">IF(V536&lt;&gt;X536,(IF(I536="",G536*INFORMAÇÕES!$U$115,IF(I536="CF",G536,0))),0)</f>
        <v>0</v>
      </c>
      <c r="AC536" s="75" t="n">
        <f aca="false">IF(V536&lt;&gt;X536,(IF(I536="",G536*INFORMAÇÕES!$U$116,IF(I536="O",G536,0))),0)</f>
        <v>0</v>
      </c>
      <c r="AD536" s="75" t="n">
        <f aca="false">IF(E536&lt;&gt;0,G536,0)</f>
        <v>0</v>
      </c>
    </row>
    <row r="537" s="174" customFormat="true" ht="14.25" hidden="false" customHeight="false" outlineLevel="0" collapsed="false">
      <c r="A537" s="159" t="n">
        <v>526</v>
      </c>
      <c r="B537" s="160" t="n">
        <f aca="false">M537</f>
        <v>0</v>
      </c>
      <c r="C537" s="161" t="n">
        <f aca="false">O537</f>
        <v>0</v>
      </c>
      <c r="D537" s="162" t="n">
        <f aca="false">P537</f>
        <v>0</v>
      </c>
      <c r="E537" s="163" t="n">
        <f aca="false">ROUND(Q537,2)</f>
        <v>0</v>
      </c>
      <c r="F537" s="163" t="n">
        <f aca="false">TRUNC((1+(IF(OR(H537=0,H537=""),'BDI REF.'!$K$5,CHOOSE(H537,'BDI REF.'!$K$5,'BDI REF.'!$K$6,'BDI REF.'!$K$7))))*R537,2)</f>
        <v>0</v>
      </c>
      <c r="G537" s="163" t="n">
        <f aca="false">IF(E537&lt;&gt;0,ROUND(E537*F537,2),IF(AD537=0,(SUMIF($V$12:$V$1011,B537,$AD$12:$AD$1011)),AD537))</f>
        <v>0</v>
      </c>
      <c r="H537" s="164"/>
      <c r="I537" s="165"/>
      <c r="J537" s="166" t="str">
        <f aca="false">IF(N537&lt;&gt;0,N537,"")</f>
        <v/>
      </c>
      <c r="K537" s="167"/>
      <c r="L537" s="168" t="str">
        <f aca="false">IF(B537&gt;0,"ok","ocultar")</f>
        <v>ocultar</v>
      </c>
      <c r="M537" s="182"/>
      <c r="N537" s="184"/>
      <c r="O537" s="177"/>
      <c r="P537" s="178"/>
      <c r="Q537" s="173"/>
      <c r="R537" s="179"/>
      <c r="S537" s="156"/>
      <c r="U537" s="88"/>
      <c r="V537" s="157" t="n">
        <f aca="false">IF(B537=0,V536,IF(ISNONTEXT(B537)=TRUE(),INT(B537),INT(LEFT(B537,FIND(".",B537)-1))))</f>
        <v>3</v>
      </c>
      <c r="W537" s="157" t="str">
        <f aca="false">IF(W538=1,1,IF(B537&lt;&gt;0,1,IF(C537&lt;&gt;0,1,IF(D537&lt;&gt;0,1,IF(E537&lt;&gt;0,1,"")))))</f>
        <v/>
      </c>
      <c r="X537" s="157" t="str">
        <f aca="false">IF(V537=0," ",IF(V537&lt;&gt;V536,V537," "))</f>
        <v> </v>
      </c>
      <c r="Y537" s="88"/>
      <c r="Z537" s="75" t="n">
        <f aca="false">IF(V537&lt;&gt;X537,(IF(I537="",G537*INFORMAÇÕES!$U$113,IF(I537="R",G537,0))),0)</f>
        <v>0</v>
      </c>
      <c r="AA537" s="75" t="n">
        <f aca="false">IF(V537&lt;&gt;X537,(IF(I537="",G537*INFORMAÇÕES!$U$114,IF(I537="C",G537,0))),0)</f>
        <v>0</v>
      </c>
      <c r="AB537" s="75" t="n">
        <f aca="false">IF(V537&lt;&gt;X537,(IF(I537="",G537*INFORMAÇÕES!$U$115,IF(I537="CF",G537,0))),0)</f>
        <v>0</v>
      </c>
      <c r="AC537" s="75" t="n">
        <f aca="false">IF(V537&lt;&gt;X537,(IF(I537="",G537*INFORMAÇÕES!$U$116,IF(I537="O",G537,0))),0)</f>
        <v>0</v>
      </c>
      <c r="AD537" s="75" t="n">
        <f aca="false">IF(E537&lt;&gt;0,G537,0)</f>
        <v>0</v>
      </c>
    </row>
    <row r="538" s="174" customFormat="true" ht="14.25" hidden="false" customHeight="false" outlineLevel="0" collapsed="false">
      <c r="A538" s="159" t="n">
        <v>527</v>
      </c>
      <c r="B538" s="160" t="n">
        <f aca="false">M538</f>
        <v>0</v>
      </c>
      <c r="C538" s="161" t="n">
        <f aca="false">O538</f>
        <v>0</v>
      </c>
      <c r="D538" s="162" t="n">
        <f aca="false">P538</f>
        <v>0</v>
      </c>
      <c r="E538" s="163" t="n">
        <f aca="false">ROUND(Q538,2)</f>
        <v>0</v>
      </c>
      <c r="F538" s="163" t="n">
        <f aca="false">TRUNC((1+(IF(OR(H538=0,H538=""),'BDI REF.'!$K$5,CHOOSE(H538,'BDI REF.'!$K$5,'BDI REF.'!$K$6,'BDI REF.'!$K$7))))*R538,2)</f>
        <v>0</v>
      </c>
      <c r="G538" s="163" t="n">
        <f aca="false">IF(E538&lt;&gt;0,ROUND(E538*F538,2),IF(AD538=0,(SUMIF($V$12:$V$1011,B538,$AD$12:$AD$1011)),AD538))</f>
        <v>0</v>
      </c>
      <c r="H538" s="164"/>
      <c r="I538" s="165"/>
      <c r="J538" s="166" t="str">
        <f aca="false">IF(N538&lt;&gt;0,N538,"")</f>
        <v/>
      </c>
      <c r="K538" s="167"/>
      <c r="L538" s="168" t="str">
        <f aca="false">IF(B538&gt;0,"ok","ocultar")</f>
        <v>ocultar</v>
      </c>
      <c r="M538" s="182"/>
      <c r="N538" s="184"/>
      <c r="O538" s="177"/>
      <c r="P538" s="178"/>
      <c r="Q538" s="173"/>
      <c r="R538" s="179"/>
      <c r="S538" s="156"/>
      <c r="U538" s="88"/>
      <c r="V538" s="157" t="n">
        <f aca="false">IF(B538=0,V537,IF(ISNONTEXT(B538)=TRUE(),INT(B538),INT(LEFT(B538,FIND(".",B538)-1))))</f>
        <v>3</v>
      </c>
      <c r="W538" s="157" t="str">
        <f aca="false">IF(W539=1,1,IF(B538&lt;&gt;0,1,IF(C538&lt;&gt;0,1,IF(D538&lt;&gt;0,1,IF(E538&lt;&gt;0,1,"")))))</f>
        <v/>
      </c>
      <c r="X538" s="157" t="str">
        <f aca="false">IF(V538=0," ",IF(V538&lt;&gt;V537,V538," "))</f>
        <v> </v>
      </c>
      <c r="Y538" s="88"/>
      <c r="Z538" s="75" t="n">
        <f aca="false">IF(V538&lt;&gt;X538,(IF(I538="",G538*INFORMAÇÕES!$U$113,IF(I538="R",G538,0))),0)</f>
        <v>0</v>
      </c>
      <c r="AA538" s="75" t="n">
        <f aca="false">IF(V538&lt;&gt;X538,(IF(I538="",G538*INFORMAÇÕES!$U$114,IF(I538="C",G538,0))),0)</f>
        <v>0</v>
      </c>
      <c r="AB538" s="75" t="n">
        <f aca="false">IF(V538&lt;&gt;X538,(IF(I538="",G538*INFORMAÇÕES!$U$115,IF(I538="CF",G538,0))),0)</f>
        <v>0</v>
      </c>
      <c r="AC538" s="75" t="n">
        <f aca="false">IF(V538&lt;&gt;X538,(IF(I538="",G538*INFORMAÇÕES!$U$116,IF(I538="O",G538,0))),0)</f>
        <v>0</v>
      </c>
      <c r="AD538" s="75" t="n">
        <f aca="false">IF(E538&lt;&gt;0,G538,0)</f>
        <v>0</v>
      </c>
    </row>
    <row r="539" s="174" customFormat="true" ht="14.25" hidden="false" customHeight="false" outlineLevel="0" collapsed="false">
      <c r="A539" s="159" t="n">
        <v>528</v>
      </c>
      <c r="B539" s="160" t="n">
        <f aca="false">M539</f>
        <v>0</v>
      </c>
      <c r="C539" s="161" t="n">
        <f aca="false">O539</f>
        <v>0</v>
      </c>
      <c r="D539" s="162" t="n">
        <f aca="false">P539</f>
        <v>0</v>
      </c>
      <c r="E539" s="163" t="n">
        <f aca="false">ROUND(Q539,2)</f>
        <v>0</v>
      </c>
      <c r="F539" s="163" t="n">
        <f aca="false">TRUNC((1+(IF(OR(H539=0,H539=""),'BDI REF.'!$K$5,CHOOSE(H539,'BDI REF.'!$K$5,'BDI REF.'!$K$6,'BDI REF.'!$K$7))))*R539,2)</f>
        <v>0</v>
      </c>
      <c r="G539" s="163" t="n">
        <f aca="false">IF(E539&lt;&gt;0,ROUND(E539*F539,2),IF(AD539=0,(SUMIF($V$12:$V$1011,B539,$AD$12:$AD$1011)),AD539))</f>
        <v>0</v>
      </c>
      <c r="H539" s="164"/>
      <c r="I539" s="165"/>
      <c r="J539" s="166" t="str">
        <f aca="false">IF(N539&lt;&gt;0,N539,"")</f>
        <v/>
      </c>
      <c r="K539" s="167"/>
      <c r="L539" s="168" t="str">
        <f aca="false">IF(B539&gt;0,"ok","ocultar")</f>
        <v>ocultar</v>
      </c>
      <c r="M539" s="182"/>
      <c r="N539" s="184"/>
      <c r="O539" s="177"/>
      <c r="P539" s="178"/>
      <c r="Q539" s="173"/>
      <c r="R539" s="179"/>
      <c r="S539" s="156"/>
      <c r="U539" s="88"/>
      <c r="V539" s="157" t="n">
        <f aca="false">IF(B539=0,V538,IF(ISNONTEXT(B539)=TRUE(),INT(B539),INT(LEFT(B539,FIND(".",B539)-1))))</f>
        <v>3</v>
      </c>
      <c r="W539" s="157" t="str">
        <f aca="false">IF(W540=1,1,IF(B539&lt;&gt;0,1,IF(C539&lt;&gt;0,1,IF(D539&lt;&gt;0,1,IF(E539&lt;&gt;0,1,"")))))</f>
        <v/>
      </c>
      <c r="X539" s="157" t="str">
        <f aca="false">IF(V539=0," ",IF(V539&lt;&gt;V538,V539," "))</f>
        <v> </v>
      </c>
      <c r="Y539" s="88"/>
      <c r="Z539" s="75" t="n">
        <f aca="false">IF(V539&lt;&gt;X539,(IF(I539="",G539*INFORMAÇÕES!$U$113,IF(I539="R",G539,0))),0)</f>
        <v>0</v>
      </c>
      <c r="AA539" s="75" t="n">
        <f aca="false">IF(V539&lt;&gt;X539,(IF(I539="",G539*INFORMAÇÕES!$U$114,IF(I539="C",G539,0))),0)</f>
        <v>0</v>
      </c>
      <c r="AB539" s="75" t="n">
        <f aca="false">IF(V539&lt;&gt;X539,(IF(I539="",G539*INFORMAÇÕES!$U$115,IF(I539="CF",G539,0))),0)</f>
        <v>0</v>
      </c>
      <c r="AC539" s="75" t="n">
        <f aca="false">IF(V539&lt;&gt;X539,(IF(I539="",G539*INFORMAÇÕES!$U$116,IF(I539="O",G539,0))),0)</f>
        <v>0</v>
      </c>
      <c r="AD539" s="75" t="n">
        <f aca="false">IF(E539&lt;&gt;0,G539,0)</f>
        <v>0</v>
      </c>
    </row>
    <row r="540" s="174" customFormat="true" ht="14.25" hidden="false" customHeight="false" outlineLevel="0" collapsed="false">
      <c r="A540" s="159" t="n">
        <v>529</v>
      </c>
      <c r="B540" s="160" t="n">
        <f aca="false">M540</f>
        <v>0</v>
      </c>
      <c r="C540" s="161" t="n">
        <f aca="false">O540</f>
        <v>0</v>
      </c>
      <c r="D540" s="162" t="n">
        <f aca="false">P540</f>
        <v>0</v>
      </c>
      <c r="E540" s="163" t="n">
        <f aca="false">ROUND(Q540,2)</f>
        <v>0</v>
      </c>
      <c r="F540" s="163" t="n">
        <f aca="false">TRUNC((1+(IF(OR(H540=0,H540=""),'BDI REF.'!$K$5,CHOOSE(H540,'BDI REF.'!$K$5,'BDI REF.'!$K$6,'BDI REF.'!$K$7))))*R540,2)</f>
        <v>0</v>
      </c>
      <c r="G540" s="163" t="n">
        <f aca="false">IF(E540&lt;&gt;0,ROUND(E540*F540,2),IF(AD540=0,(SUMIF($V$12:$V$1011,B540,$AD$12:$AD$1011)),AD540))</f>
        <v>0</v>
      </c>
      <c r="H540" s="164"/>
      <c r="I540" s="165"/>
      <c r="J540" s="166" t="str">
        <f aca="false">IF(N540&lt;&gt;0,N540,"")</f>
        <v/>
      </c>
      <c r="K540" s="167"/>
      <c r="L540" s="168" t="str">
        <f aca="false">IF(B540&gt;0,"ok","ocultar")</f>
        <v>ocultar</v>
      </c>
      <c r="M540" s="182"/>
      <c r="N540" s="184"/>
      <c r="O540" s="177"/>
      <c r="P540" s="178"/>
      <c r="Q540" s="173"/>
      <c r="R540" s="179"/>
      <c r="S540" s="156"/>
      <c r="U540" s="88"/>
      <c r="V540" s="157" t="n">
        <f aca="false">IF(B540=0,V539,IF(ISNONTEXT(B540)=TRUE(),INT(B540),INT(LEFT(B540,FIND(".",B540)-1))))</f>
        <v>3</v>
      </c>
      <c r="W540" s="157" t="str">
        <f aca="false">IF(W541=1,1,IF(B540&lt;&gt;0,1,IF(C540&lt;&gt;0,1,IF(D540&lt;&gt;0,1,IF(E540&lt;&gt;0,1,"")))))</f>
        <v/>
      </c>
      <c r="X540" s="157" t="str">
        <f aca="false">IF(V540=0," ",IF(V540&lt;&gt;V539,V540," "))</f>
        <v> </v>
      </c>
      <c r="Y540" s="88"/>
      <c r="Z540" s="75" t="n">
        <f aca="false">IF(V540&lt;&gt;X540,(IF(I540="",G540*INFORMAÇÕES!$U$113,IF(I540="R",G540,0))),0)</f>
        <v>0</v>
      </c>
      <c r="AA540" s="75" t="n">
        <f aca="false">IF(V540&lt;&gt;X540,(IF(I540="",G540*INFORMAÇÕES!$U$114,IF(I540="C",G540,0))),0)</f>
        <v>0</v>
      </c>
      <c r="AB540" s="75" t="n">
        <f aca="false">IF(V540&lt;&gt;X540,(IF(I540="",G540*INFORMAÇÕES!$U$115,IF(I540="CF",G540,0))),0)</f>
        <v>0</v>
      </c>
      <c r="AC540" s="75" t="n">
        <f aca="false">IF(V540&lt;&gt;X540,(IF(I540="",G540*INFORMAÇÕES!$U$116,IF(I540="O",G540,0))),0)</f>
        <v>0</v>
      </c>
      <c r="AD540" s="75" t="n">
        <f aca="false">IF(E540&lt;&gt;0,G540,0)</f>
        <v>0</v>
      </c>
    </row>
    <row r="541" s="174" customFormat="true" ht="14.25" hidden="false" customHeight="false" outlineLevel="0" collapsed="false">
      <c r="A541" s="159" t="n">
        <v>530</v>
      </c>
      <c r="B541" s="160" t="n">
        <f aca="false">M541</f>
        <v>0</v>
      </c>
      <c r="C541" s="161" t="n">
        <f aca="false">O541</f>
        <v>0</v>
      </c>
      <c r="D541" s="162" t="n">
        <f aca="false">P541</f>
        <v>0</v>
      </c>
      <c r="E541" s="163" t="n">
        <f aca="false">ROUND(Q541,2)</f>
        <v>0</v>
      </c>
      <c r="F541" s="163" t="n">
        <f aca="false">TRUNC((1+(IF(OR(H541=0,H541=""),'BDI REF.'!$K$5,CHOOSE(H541,'BDI REF.'!$K$5,'BDI REF.'!$K$6,'BDI REF.'!$K$7))))*R541,2)</f>
        <v>0</v>
      </c>
      <c r="G541" s="163" t="n">
        <f aca="false">IF(E541&lt;&gt;0,ROUND(E541*F541,2),IF(AD541=0,(SUMIF($V$12:$V$1011,B541,$AD$12:$AD$1011)),AD541))</f>
        <v>0</v>
      </c>
      <c r="H541" s="164"/>
      <c r="I541" s="165"/>
      <c r="J541" s="166" t="str">
        <f aca="false">IF(N541&lt;&gt;0,N541,"")</f>
        <v/>
      </c>
      <c r="K541" s="167"/>
      <c r="L541" s="168" t="str">
        <f aca="false">IF(B541&gt;0,"ok","ocultar")</f>
        <v>ocultar</v>
      </c>
      <c r="M541" s="182"/>
      <c r="N541" s="184"/>
      <c r="O541" s="177"/>
      <c r="P541" s="178"/>
      <c r="Q541" s="173"/>
      <c r="R541" s="179"/>
      <c r="S541" s="156"/>
      <c r="U541" s="88"/>
      <c r="V541" s="157" t="n">
        <f aca="false">IF(B541=0,V540,IF(ISNONTEXT(B541)=TRUE(),INT(B541),INT(LEFT(B541,FIND(".",B541)-1))))</f>
        <v>3</v>
      </c>
      <c r="W541" s="157" t="str">
        <f aca="false">IF(W542=1,1,IF(B541&lt;&gt;0,1,IF(C541&lt;&gt;0,1,IF(D541&lt;&gt;0,1,IF(E541&lt;&gt;0,1,"")))))</f>
        <v/>
      </c>
      <c r="X541" s="157" t="str">
        <f aca="false">IF(V541=0," ",IF(V541&lt;&gt;V540,V541," "))</f>
        <v> </v>
      </c>
      <c r="Y541" s="88"/>
      <c r="Z541" s="75" t="n">
        <f aca="false">IF(V541&lt;&gt;X541,(IF(I541="",G541*INFORMAÇÕES!$U$113,IF(I541="R",G541,0))),0)</f>
        <v>0</v>
      </c>
      <c r="AA541" s="75" t="n">
        <f aca="false">IF(V541&lt;&gt;X541,(IF(I541="",G541*INFORMAÇÕES!$U$114,IF(I541="C",G541,0))),0)</f>
        <v>0</v>
      </c>
      <c r="AB541" s="75" t="n">
        <f aca="false">IF(V541&lt;&gt;X541,(IF(I541="",G541*INFORMAÇÕES!$U$115,IF(I541="CF",G541,0))),0)</f>
        <v>0</v>
      </c>
      <c r="AC541" s="75" t="n">
        <f aca="false">IF(V541&lt;&gt;X541,(IF(I541="",G541*INFORMAÇÕES!$U$116,IF(I541="O",G541,0))),0)</f>
        <v>0</v>
      </c>
      <c r="AD541" s="75" t="n">
        <f aca="false">IF(E541&lt;&gt;0,G541,0)</f>
        <v>0</v>
      </c>
    </row>
    <row r="542" s="174" customFormat="true" ht="14.25" hidden="false" customHeight="false" outlineLevel="0" collapsed="false">
      <c r="A542" s="159" t="n">
        <v>531</v>
      </c>
      <c r="B542" s="160" t="n">
        <f aca="false">M542</f>
        <v>0</v>
      </c>
      <c r="C542" s="161" t="n">
        <f aca="false">O542</f>
        <v>0</v>
      </c>
      <c r="D542" s="162" t="n">
        <f aca="false">P542</f>
        <v>0</v>
      </c>
      <c r="E542" s="163" t="n">
        <f aca="false">ROUND(Q542,2)</f>
        <v>0</v>
      </c>
      <c r="F542" s="163" t="n">
        <f aca="false">TRUNC((1+(IF(OR(H542=0,H542=""),'BDI REF.'!$K$5,CHOOSE(H542,'BDI REF.'!$K$5,'BDI REF.'!$K$6,'BDI REF.'!$K$7))))*R542,2)</f>
        <v>0</v>
      </c>
      <c r="G542" s="163" t="n">
        <f aca="false">IF(E542&lt;&gt;0,ROUND(E542*F542,2),IF(AD542=0,(SUMIF($V$12:$V$1011,B542,$AD$12:$AD$1011)),AD542))</f>
        <v>0</v>
      </c>
      <c r="H542" s="164"/>
      <c r="I542" s="165"/>
      <c r="J542" s="166" t="str">
        <f aca="false">IF(N542&lt;&gt;0,N542,"")</f>
        <v/>
      </c>
      <c r="K542" s="167"/>
      <c r="L542" s="168" t="str">
        <f aca="false">IF(B542&gt;0,"ok","ocultar")</f>
        <v>ocultar</v>
      </c>
      <c r="M542" s="182"/>
      <c r="N542" s="184"/>
      <c r="O542" s="177"/>
      <c r="P542" s="178"/>
      <c r="Q542" s="173"/>
      <c r="R542" s="179"/>
      <c r="S542" s="156"/>
      <c r="U542" s="88"/>
      <c r="V542" s="157" t="n">
        <f aca="false">IF(B542=0,V541,IF(ISNONTEXT(B542)=TRUE(),INT(B542),INT(LEFT(B542,FIND(".",B542)-1))))</f>
        <v>3</v>
      </c>
      <c r="W542" s="157" t="str">
        <f aca="false">IF(W543=1,1,IF(B542&lt;&gt;0,1,IF(C542&lt;&gt;0,1,IF(D542&lt;&gt;0,1,IF(E542&lt;&gt;0,1,"")))))</f>
        <v/>
      </c>
      <c r="X542" s="157" t="str">
        <f aca="false">IF(V542=0," ",IF(V542&lt;&gt;V541,V542," "))</f>
        <v> </v>
      </c>
      <c r="Y542" s="88"/>
      <c r="Z542" s="75" t="n">
        <f aca="false">IF(V542&lt;&gt;X542,(IF(I542="",G542*INFORMAÇÕES!$U$113,IF(I542="R",G542,0))),0)</f>
        <v>0</v>
      </c>
      <c r="AA542" s="75" t="n">
        <f aca="false">IF(V542&lt;&gt;X542,(IF(I542="",G542*INFORMAÇÕES!$U$114,IF(I542="C",G542,0))),0)</f>
        <v>0</v>
      </c>
      <c r="AB542" s="75" t="n">
        <f aca="false">IF(V542&lt;&gt;X542,(IF(I542="",G542*INFORMAÇÕES!$U$115,IF(I542="CF",G542,0))),0)</f>
        <v>0</v>
      </c>
      <c r="AC542" s="75" t="n">
        <f aca="false">IF(V542&lt;&gt;X542,(IF(I542="",G542*INFORMAÇÕES!$U$116,IF(I542="O",G542,0))),0)</f>
        <v>0</v>
      </c>
      <c r="AD542" s="75" t="n">
        <f aca="false">IF(E542&lt;&gt;0,G542,0)</f>
        <v>0</v>
      </c>
    </row>
    <row r="543" s="174" customFormat="true" ht="14.25" hidden="false" customHeight="false" outlineLevel="0" collapsed="false">
      <c r="A543" s="159" t="n">
        <v>532</v>
      </c>
      <c r="B543" s="160" t="n">
        <f aca="false">M543</f>
        <v>0</v>
      </c>
      <c r="C543" s="161" t="n">
        <f aca="false">O543</f>
        <v>0</v>
      </c>
      <c r="D543" s="162" t="n">
        <f aca="false">P543</f>
        <v>0</v>
      </c>
      <c r="E543" s="163" t="n">
        <f aca="false">ROUND(Q543,2)</f>
        <v>0</v>
      </c>
      <c r="F543" s="163" t="n">
        <f aca="false">TRUNC((1+(IF(OR(H543=0,H543=""),'BDI REF.'!$K$5,CHOOSE(H543,'BDI REF.'!$K$5,'BDI REF.'!$K$6,'BDI REF.'!$K$7))))*R543,2)</f>
        <v>0</v>
      </c>
      <c r="G543" s="163" t="n">
        <f aca="false">IF(E543&lt;&gt;0,ROUND(E543*F543,2),IF(AD543=0,(SUMIF($V$12:$V$1011,B543,$AD$12:$AD$1011)),AD543))</f>
        <v>0</v>
      </c>
      <c r="H543" s="164"/>
      <c r="I543" s="165"/>
      <c r="J543" s="166" t="str">
        <f aca="false">IF(N543&lt;&gt;0,N543,"")</f>
        <v/>
      </c>
      <c r="K543" s="167"/>
      <c r="L543" s="168" t="str">
        <f aca="false">IF(B543&gt;0,"ok","ocultar")</f>
        <v>ocultar</v>
      </c>
      <c r="M543" s="182"/>
      <c r="N543" s="184"/>
      <c r="O543" s="177"/>
      <c r="P543" s="178"/>
      <c r="Q543" s="173"/>
      <c r="R543" s="179"/>
      <c r="S543" s="156"/>
      <c r="U543" s="88"/>
      <c r="V543" s="157" t="n">
        <f aca="false">IF(B543=0,V542,IF(ISNONTEXT(B543)=TRUE(),INT(B543),INT(LEFT(B543,FIND(".",B543)-1))))</f>
        <v>3</v>
      </c>
      <c r="W543" s="157" t="str">
        <f aca="false">IF(W544=1,1,IF(B543&lt;&gt;0,1,IF(C543&lt;&gt;0,1,IF(D543&lt;&gt;0,1,IF(E543&lt;&gt;0,1,"")))))</f>
        <v/>
      </c>
      <c r="X543" s="157" t="str">
        <f aca="false">IF(V543=0," ",IF(V543&lt;&gt;V542,V543," "))</f>
        <v> </v>
      </c>
      <c r="Y543" s="88"/>
      <c r="Z543" s="75" t="n">
        <f aca="false">IF(V543&lt;&gt;X543,(IF(I543="",G543*INFORMAÇÕES!$U$113,IF(I543="R",G543,0))),0)</f>
        <v>0</v>
      </c>
      <c r="AA543" s="75" t="n">
        <f aca="false">IF(V543&lt;&gt;X543,(IF(I543="",G543*INFORMAÇÕES!$U$114,IF(I543="C",G543,0))),0)</f>
        <v>0</v>
      </c>
      <c r="AB543" s="75" t="n">
        <f aca="false">IF(V543&lt;&gt;X543,(IF(I543="",G543*INFORMAÇÕES!$U$115,IF(I543="CF",G543,0))),0)</f>
        <v>0</v>
      </c>
      <c r="AC543" s="75" t="n">
        <f aca="false">IF(V543&lt;&gt;X543,(IF(I543="",G543*INFORMAÇÕES!$U$116,IF(I543="O",G543,0))),0)</f>
        <v>0</v>
      </c>
      <c r="AD543" s="75" t="n">
        <f aca="false">IF(E543&lt;&gt;0,G543,0)</f>
        <v>0</v>
      </c>
    </row>
    <row r="544" s="174" customFormat="true" ht="14.25" hidden="false" customHeight="false" outlineLevel="0" collapsed="false">
      <c r="A544" s="159" t="n">
        <v>533</v>
      </c>
      <c r="B544" s="160" t="n">
        <f aca="false">M544</f>
        <v>0</v>
      </c>
      <c r="C544" s="161" t="n">
        <f aca="false">O544</f>
        <v>0</v>
      </c>
      <c r="D544" s="162" t="n">
        <f aca="false">P544</f>
        <v>0</v>
      </c>
      <c r="E544" s="163" t="n">
        <f aca="false">ROUND(Q544,2)</f>
        <v>0</v>
      </c>
      <c r="F544" s="163" t="n">
        <f aca="false">TRUNC((1+(IF(OR(H544=0,H544=""),'BDI REF.'!$K$5,CHOOSE(H544,'BDI REF.'!$K$5,'BDI REF.'!$K$6,'BDI REF.'!$K$7))))*R544,2)</f>
        <v>0</v>
      </c>
      <c r="G544" s="163" t="n">
        <f aca="false">IF(E544&lt;&gt;0,ROUND(E544*F544,2),IF(AD544=0,(SUMIF($V$12:$V$1011,B544,$AD$12:$AD$1011)),AD544))</f>
        <v>0</v>
      </c>
      <c r="H544" s="164"/>
      <c r="I544" s="165"/>
      <c r="J544" s="166" t="str">
        <f aca="false">IF(N544&lt;&gt;0,N544,"")</f>
        <v/>
      </c>
      <c r="K544" s="167"/>
      <c r="L544" s="168" t="str">
        <f aca="false">IF(B544&gt;0,"ok","ocultar")</f>
        <v>ocultar</v>
      </c>
      <c r="M544" s="182"/>
      <c r="N544" s="184"/>
      <c r="O544" s="177"/>
      <c r="P544" s="178"/>
      <c r="Q544" s="173"/>
      <c r="R544" s="179"/>
      <c r="S544" s="156"/>
      <c r="U544" s="88"/>
      <c r="V544" s="157" t="n">
        <f aca="false">IF(B544=0,V543,IF(ISNONTEXT(B544)=TRUE(),INT(B544),INT(LEFT(B544,FIND(".",B544)-1))))</f>
        <v>3</v>
      </c>
      <c r="W544" s="157" t="str">
        <f aca="false">IF(W545=1,1,IF(B544&lt;&gt;0,1,IF(C544&lt;&gt;0,1,IF(D544&lt;&gt;0,1,IF(E544&lt;&gt;0,1,"")))))</f>
        <v/>
      </c>
      <c r="X544" s="157" t="str">
        <f aca="false">IF(V544=0," ",IF(V544&lt;&gt;V543,V544," "))</f>
        <v> </v>
      </c>
      <c r="Y544" s="88"/>
      <c r="Z544" s="75" t="n">
        <f aca="false">IF(V544&lt;&gt;X544,(IF(I544="",G544*INFORMAÇÕES!$U$113,IF(I544="R",G544,0))),0)</f>
        <v>0</v>
      </c>
      <c r="AA544" s="75" t="n">
        <f aca="false">IF(V544&lt;&gt;X544,(IF(I544="",G544*INFORMAÇÕES!$U$114,IF(I544="C",G544,0))),0)</f>
        <v>0</v>
      </c>
      <c r="AB544" s="75" t="n">
        <f aca="false">IF(V544&lt;&gt;X544,(IF(I544="",G544*INFORMAÇÕES!$U$115,IF(I544="CF",G544,0))),0)</f>
        <v>0</v>
      </c>
      <c r="AC544" s="75" t="n">
        <f aca="false">IF(V544&lt;&gt;X544,(IF(I544="",G544*INFORMAÇÕES!$U$116,IF(I544="O",G544,0))),0)</f>
        <v>0</v>
      </c>
      <c r="AD544" s="75" t="n">
        <f aca="false">IF(E544&lt;&gt;0,G544,0)</f>
        <v>0</v>
      </c>
    </row>
    <row r="545" s="174" customFormat="true" ht="14.25" hidden="false" customHeight="false" outlineLevel="0" collapsed="false">
      <c r="A545" s="159" t="n">
        <v>534</v>
      </c>
      <c r="B545" s="160" t="n">
        <f aca="false">M545</f>
        <v>0</v>
      </c>
      <c r="C545" s="161" t="n">
        <f aca="false">O545</f>
        <v>0</v>
      </c>
      <c r="D545" s="162" t="n">
        <f aca="false">P545</f>
        <v>0</v>
      </c>
      <c r="E545" s="163" t="n">
        <f aca="false">ROUND(Q545,2)</f>
        <v>0</v>
      </c>
      <c r="F545" s="163" t="n">
        <f aca="false">TRUNC((1+(IF(OR(H545=0,H545=""),'BDI REF.'!$K$5,CHOOSE(H545,'BDI REF.'!$K$5,'BDI REF.'!$K$6,'BDI REF.'!$K$7))))*R545,2)</f>
        <v>0</v>
      </c>
      <c r="G545" s="163" t="n">
        <f aca="false">IF(E545&lt;&gt;0,ROUND(E545*F545,2),IF(AD545=0,(SUMIF($V$12:$V$1011,B545,$AD$12:$AD$1011)),AD545))</f>
        <v>0</v>
      </c>
      <c r="H545" s="164"/>
      <c r="I545" s="165"/>
      <c r="J545" s="166" t="str">
        <f aca="false">IF(N545&lt;&gt;0,N545,"")</f>
        <v/>
      </c>
      <c r="K545" s="167"/>
      <c r="L545" s="168" t="str">
        <f aca="false">IF(B545&gt;0,"ok","ocultar")</f>
        <v>ocultar</v>
      </c>
      <c r="M545" s="182"/>
      <c r="N545" s="184"/>
      <c r="O545" s="177"/>
      <c r="P545" s="178"/>
      <c r="Q545" s="173"/>
      <c r="R545" s="179"/>
      <c r="S545" s="156"/>
      <c r="U545" s="88"/>
      <c r="V545" s="157" t="n">
        <f aca="false">IF(B545=0,V544,IF(ISNONTEXT(B545)=TRUE(),INT(B545),INT(LEFT(B545,FIND(".",B545)-1))))</f>
        <v>3</v>
      </c>
      <c r="W545" s="157" t="str">
        <f aca="false">IF(W546=1,1,IF(B545&lt;&gt;0,1,IF(C545&lt;&gt;0,1,IF(D545&lt;&gt;0,1,IF(E545&lt;&gt;0,1,"")))))</f>
        <v/>
      </c>
      <c r="X545" s="157" t="str">
        <f aca="false">IF(V545=0," ",IF(V545&lt;&gt;V544,V545," "))</f>
        <v> </v>
      </c>
      <c r="Y545" s="88"/>
      <c r="Z545" s="75" t="n">
        <f aca="false">IF(V545&lt;&gt;X545,(IF(I545="",G545*INFORMAÇÕES!$U$113,IF(I545="R",G545,0))),0)</f>
        <v>0</v>
      </c>
      <c r="AA545" s="75" t="n">
        <f aca="false">IF(V545&lt;&gt;X545,(IF(I545="",G545*INFORMAÇÕES!$U$114,IF(I545="C",G545,0))),0)</f>
        <v>0</v>
      </c>
      <c r="AB545" s="75" t="n">
        <f aca="false">IF(V545&lt;&gt;X545,(IF(I545="",G545*INFORMAÇÕES!$U$115,IF(I545="CF",G545,0))),0)</f>
        <v>0</v>
      </c>
      <c r="AC545" s="75" t="n">
        <f aca="false">IF(V545&lt;&gt;X545,(IF(I545="",G545*INFORMAÇÕES!$U$116,IF(I545="O",G545,0))),0)</f>
        <v>0</v>
      </c>
      <c r="AD545" s="75" t="n">
        <f aca="false">IF(E545&lt;&gt;0,G545,0)</f>
        <v>0</v>
      </c>
    </row>
    <row r="546" s="174" customFormat="true" ht="14.25" hidden="false" customHeight="false" outlineLevel="0" collapsed="false">
      <c r="A546" s="159" t="n">
        <v>535</v>
      </c>
      <c r="B546" s="160" t="n">
        <f aca="false">M546</f>
        <v>0</v>
      </c>
      <c r="C546" s="161" t="n">
        <f aca="false">O546</f>
        <v>0</v>
      </c>
      <c r="D546" s="162" t="n">
        <f aca="false">P546</f>
        <v>0</v>
      </c>
      <c r="E546" s="163" t="n">
        <f aca="false">ROUND(Q546,2)</f>
        <v>0</v>
      </c>
      <c r="F546" s="163" t="n">
        <f aca="false">TRUNC((1+(IF(OR(H546=0,H546=""),'BDI REF.'!$K$5,CHOOSE(H546,'BDI REF.'!$K$5,'BDI REF.'!$K$6,'BDI REF.'!$K$7))))*R546,2)</f>
        <v>0</v>
      </c>
      <c r="G546" s="163" t="n">
        <f aca="false">IF(E546&lt;&gt;0,ROUND(E546*F546,2),IF(AD546=0,(SUMIF($V$12:$V$1011,B546,$AD$12:$AD$1011)),AD546))</f>
        <v>0</v>
      </c>
      <c r="H546" s="164"/>
      <c r="I546" s="165"/>
      <c r="J546" s="166" t="str">
        <f aca="false">IF(N546&lt;&gt;0,N546,"")</f>
        <v/>
      </c>
      <c r="K546" s="167"/>
      <c r="L546" s="168" t="str">
        <f aca="false">IF(B546&gt;0,"ok","ocultar")</f>
        <v>ocultar</v>
      </c>
      <c r="M546" s="182"/>
      <c r="N546" s="184"/>
      <c r="O546" s="177"/>
      <c r="P546" s="178"/>
      <c r="Q546" s="173"/>
      <c r="R546" s="179"/>
      <c r="S546" s="156"/>
      <c r="U546" s="88"/>
      <c r="V546" s="157" t="n">
        <f aca="false">IF(B546=0,V545,IF(ISNONTEXT(B546)=TRUE(),INT(B546),INT(LEFT(B546,FIND(".",B546)-1))))</f>
        <v>3</v>
      </c>
      <c r="W546" s="157" t="str">
        <f aca="false">IF(W547=1,1,IF(B546&lt;&gt;0,1,IF(C546&lt;&gt;0,1,IF(D546&lt;&gt;0,1,IF(E546&lt;&gt;0,1,"")))))</f>
        <v/>
      </c>
      <c r="X546" s="157" t="str">
        <f aca="false">IF(V546=0," ",IF(V546&lt;&gt;V545,V546," "))</f>
        <v> </v>
      </c>
      <c r="Y546" s="88"/>
      <c r="Z546" s="75" t="n">
        <f aca="false">IF(V546&lt;&gt;X546,(IF(I546="",G546*INFORMAÇÕES!$U$113,IF(I546="R",G546,0))),0)</f>
        <v>0</v>
      </c>
      <c r="AA546" s="75" t="n">
        <f aca="false">IF(V546&lt;&gt;X546,(IF(I546="",G546*INFORMAÇÕES!$U$114,IF(I546="C",G546,0))),0)</f>
        <v>0</v>
      </c>
      <c r="AB546" s="75" t="n">
        <f aca="false">IF(V546&lt;&gt;X546,(IF(I546="",G546*INFORMAÇÕES!$U$115,IF(I546="CF",G546,0))),0)</f>
        <v>0</v>
      </c>
      <c r="AC546" s="75" t="n">
        <f aca="false">IF(V546&lt;&gt;X546,(IF(I546="",G546*INFORMAÇÕES!$U$116,IF(I546="O",G546,0))),0)</f>
        <v>0</v>
      </c>
      <c r="AD546" s="75" t="n">
        <f aca="false">IF(E546&lt;&gt;0,G546,0)</f>
        <v>0</v>
      </c>
    </row>
    <row r="547" s="174" customFormat="true" ht="14.25" hidden="false" customHeight="false" outlineLevel="0" collapsed="false">
      <c r="A547" s="159" t="n">
        <v>536</v>
      </c>
      <c r="B547" s="160" t="n">
        <f aca="false">M547</f>
        <v>0</v>
      </c>
      <c r="C547" s="161" t="n">
        <f aca="false">O547</f>
        <v>0</v>
      </c>
      <c r="D547" s="162" t="n">
        <f aca="false">P547</f>
        <v>0</v>
      </c>
      <c r="E547" s="163" t="n">
        <f aca="false">ROUND(Q547,2)</f>
        <v>0</v>
      </c>
      <c r="F547" s="163" t="n">
        <f aca="false">TRUNC((1+(IF(OR(H547=0,H547=""),'BDI REF.'!$K$5,CHOOSE(H547,'BDI REF.'!$K$5,'BDI REF.'!$K$6,'BDI REF.'!$K$7))))*R547,2)</f>
        <v>0</v>
      </c>
      <c r="G547" s="163" t="n">
        <f aca="false">IF(E547&lt;&gt;0,ROUND(E547*F547,2),IF(AD547=0,(SUMIF($V$12:$V$1011,B547,$AD$12:$AD$1011)),AD547))</f>
        <v>0</v>
      </c>
      <c r="H547" s="164"/>
      <c r="I547" s="165"/>
      <c r="J547" s="166" t="str">
        <f aca="false">IF(N547&lt;&gt;0,N547,"")</f>
        <v/>
      </c>
      <c r="K547" s="167"/>
      <c r="L547" s="168" t="str">
        <f aca="false">IF(B547&gt;0,"ok","ocultar")</f>
        <v>ocultar</v>
      </c>
      <c r="M547" s="182"/>
      <c r="N547" s="184"/>
      <c r="O547" s="177"/>
      <c r="P547" s="178"/>
      <c r="Q547" s="173"/>
      <c r="R547" s="179"/>
      <c r="S547" s="156"/>
      <c r="U547" s="88"/>
      <c r="V547" s="157" t="n">
        <f aca="false">IF(B547=0,V546,IF(ISNONTEXT(B547)=TRUE(),INT(B547),INT(LEFT(B547,FIND(".",B547)-1))))</f>
        <v>3</v>
      </c>
      <c r="W547" s="157" t="str">
        <f aca="false">IF(W548=1,1,IF(B547&lt;&gt;0,1,IF(C547&lt;&gt;0,1,IF(D547&lt;&gt;0,1,IF(E547&lt;&gt;0,1,"")))))</f>
        <v/>
      </c>
      <c r="X547" s="157" t="str">
        <f aca="false">IF(V547=0," ",IF(V547&lt;&gt;V546,V547," "))</f>
        <v> </v>
      </c>
      <c r="Y547" s="88"/>
      <c r="Z547" s="75" t="n">
        <f aca="false">IF(V547&lt;&gt;X547,(IF(I547="",G547*INFORMAÇÕES!$U$113,IF(I547="R",G547,0))),0)</f>
        <v>0</v>
      </c>
      <c r="AA547" s="75" t="n">
        <f aca="false">IF(V547&lt;&gt;X547,(IF(I547="",G547*INFORMAÇÕES!$U$114,IF(I547="C",G547,0))),0)</f>
        <v>0</v>
      </c>
      <c r="AB547" s="75" t="n">
        <f aca="false">IF(V547&lt;&gt;X547,(IF(I547="",G547*INFORMAÇÕES!$U$115,IF(I547="CF",G547,0))),0)</f>
        <v>0</v>
      </c>
      <c r="AC547" s="75" t="n">
        <f aca="false">IF(V547&lt;&gt;X547,(IF(I547="",G547*INFORMAÇÕES!$U$116,IF(I547="O",G547,0))),0)</f>
        <v>0</v>
      </c>
      <c r="AD547" s="75" t="n">
        <f aca="false">IF(E547&lt;&gt;0,G547,0)</f>
        <v>0</v>
      </c>
    </row>
    <row r="548" s="174" customFormat="true" ht="14.25" hidden="false" customHeight="false" outlineLevel="0" collapsed="false">
      <c r="A548" s="159" t="n">
        <v>537</v>
      </c>
      <c r="B548" s="160" t="n">
        <f aca="false">M548</f>
        <v>0</v>
      </c>
      <c r="C548" s="161" t="n">
        <f aca="false">O548</f>
        <v>0</v>
      </c>
      <c r="D548" s="162" t="n">
        <f aca="false">P548</f>
        <v>0</v>
      </c>
      <c r="E548" s="163" t="n">
        <f aca="false">ROUND(Q548,2)</f>
        <v>0</v>
      </c>
      <c r="F548" s="163" t="n">
        <f aca="false">TRUNC((1+(IF(OR(H548=0,H548=""),'BDI REF.'!$K$5,CHOOSE(H548,'BDI REF.'!$K$5,'BDI REF.'!$K$6,'BDI REF.'!$K$7))))*R548,2)</f>
        <v>0</v>
      </c>
      <c r="G548" s="163" t="n">
        <f aca="false">IF(E548&lt;&gt;0,ROUND(E548*F548,2),IF(AD548=0,(SUMIF($V$12:$V$1011,B548,$AD$12:$AD$1011)),AD548))</f>
        <v>0</v>
      </c>
      <c r="H548" s="164"/>
      <c r="I548" s="165"/>
      <c r="J548" s="166" t="str">
        <f aca="false">IF(N548&lt;&gt;0,N548,"")</f>
        <v/>
      </c>
      <c r="K548" s="167"/>
      <c r="L548" s="168" t="str">
        <f aca="false">IF(B548&gt;0,"ok","ocultar")</f>
        <v>ocultar</v>
      </c>
      <c r="M548" s="182"/>
      <c r="N548" s="184"/>
      <c r="O548" s="177"/>
      <c r="P548" s="178"/>
      <c r="Q548" s="173"/>
      <c r="R548" s="179"/>
      <c r="S548" s="156"/>
      <c r="U548" s="88"/>
      <c r="V548" s="157" t="n">
        <f aca="false">IF(B548=0,V547,IF(ISNONTEXT(B548)=TRUE(),INT(B548),INT(LEFT(B548,FIND(".",B548)-1))))</f>
        <v>3</v>
      </c>
      <c r="W548" s="157" t="str">
        <f aca="false">IF(W549=1,1,IF(B548&lt;&gt;0,1,IF(C548&lt;&gt;0,1,IF(D548&lt;&gt;0,1,IF(E548&lt;&gt;0,1,"")))))</f>
        <v/>
      </c>
      <c r="X548" s="157" t="str">
        <f aca="false">IF(V548=0," ",IF(V548&lt;&gt;V547,V548," "))</f>
        <v> </v>
      </c>
      <c r="Y548" s="88"/>
      <c r="Z548" s="75" t="n">
        <f aca="false">IF(V548&lt;&gt;X548,(IF(I548="",G548*INFORMAÇÕES!$U$113,IF(I548="R",G548,0))),0)</f>
        <v>0</v>
      </c>
      <c r="AA548" s="75" t="n">
        <f aca="false">IF(V548&lt;&gt;X548,(IF(I548="",G548*INFORMAÇÕES!$U$114,IF(I548="C",G548,0))),0)</f>
        <v>0</v>
      </c>
      <c r="AB548" s="75" t="n">
        <f aca="false">IF(V548&lt;&gt;X548,(IF(I548="",G548*INFORMAÇÕES!$U$115,IF(I548="CF",G548,0))),0)</f>
        <v>0</v>
      </c>
      <c r="AC548" s="75" t="n">
        <f aca="false">IF(V548&lt;&gt;X548,(IF(I548="",G548*INFORMAÇÕES!$U$116,IF(I548="O",G548,0))),0)</f>
        <v>0</v>
      </c>
      <c r="AD548" s="75" t="n">
        <f aca="false">IF(E548&lt;&gt;0,G548,0)</f>
        <v>0</v>
      </c>
    </row>
    <row r="549" s="174" customFormat="true" ht="14.25" hidden="false" customHeight="false" outlineLevel="0" collapsed="false">
      <c r="A549" s="159" t="n">
        <v>538</v>
      </c>
      <c r="B549" s="160" t="n">
        <f aca="false">M549</f>
        <v>0</v>
      </c>
      <c r="C549" s="161" t="n">
        <f aca="false">O549</f>
        <v>0</v>
      </c>
      <c r="D549" s="162" t="n">
        <f aca="false">P549</f>
        <v>0</v>
      </c>
      <c r="E549" s="163" t="n">
        <f aca="false">ROUND(Q549,2)</f>
        <v>0</v>
      </c>
      <c r="F549" s="163" t="n">
        <f aca="false">TRUNC((1+(IF(OR(H549=0,H549=""),'BDI REF.'!$K$5,CHOOSE(H549,'BDI REF.'!$K$5,'BDI REF.'!$K$6,'BDI REF.'!$K$7))))*R549,2)</f>
        <v>0</v>
      </c>
      <c r="G549" s="163" t="n">
        <f aca="false">IF(E549&lt;&gt;0,ROUND(E549*F549,2),IF(AD549=0,(SUMIF($V$12:$V$1011,B549,$AD$12:$AD$1011)),AD549))</f>
        <v>0</v>
      </c>
      <c r="H549" s="164"/>
      <c r="I549" s="165"/>
      <c r="J549" s="166" t="str">
        <f aca="false">IF(N549&lt;&gt;0,N549,"")</f>
        <v/>
      </c>
      <c r="K549" s="167"/>
      <c r="L549" s="168" t="str">
        <f aca="false">IF(B549&gt;0,"ok","ocultar")</f>
        <v>ocultar</v>
      </c>
      <c r="M549" s="182"/>
      <c r="N549" s="184"/>
      <c r="O549" s="177"/>
      <c r="P549" s="178"/>
      <c r="Q549" s="173"/>
      <c r="R549" s="179"/>
      <c r="S549" s="156"/>
      <c r="U549" s="88"/>
      <c r="V549" s="157" t="n">
        <f aca="false">IF(B549=0,V548,IF(ISNONTEXT(B549)=TRUE(),INT(B549),INT(LEFT(B549,FIND(".",B549)-1))))</f>
        <v>3</v>
      </c>
      <c r="W549" s="157" t="str">
        <f aca="false">IF(W550=1,1,IF(B549&lt;&gt;0,1,IF(C549&lt;&gt;0,1,IF(D549&lt;&gt;0,1,IF(E549&lt;&gt;0,1,"")))))</f>
        <v/>
      </c>
      <c r="X549" s="157" t="str">
        <f aca="false">IF(V549=0," ",IF(V549&lt;&gt;V548,V549," "))</f>
        <v> </v>
      </c>
      <c r="Y549" s="88"/>
      <c r="Z549" s="75" t="n">
        <f aca="false">IF(V549&lt;&gt;X549,(IF(I549="",G549*INFORMAÇÕES!$U$113,IF(I549="R",G549,0))),0)</f>
        <v>0</v>
      </c>
      <c r="AA549" s="75" t="n">
        <f aca="false">IF(V549&lt;&gt;X549,(IF(I549="",G549*INFORMAÇÕES!$U$114,IF(I549="C",G549,0))),0)</f>
        <v>0</v>
      </c>
      <c r="AB549" s="75" t="n">
        <f aca="false">IF(V549&lt;&gt;X549,(IF(I549="",G549*INFORMAÇÕES!$U$115,IF(I549="CF",G549,0))),0)</f>
        <v>0</v>
      </c>
      <c r="AC549" s="75" t="n">
        <f aca="false">IF(V549&lt;&gt;X549,(IF(I549="",G549*INFORMAÇÕES!$U$116,IF(I549="O",G549,0))),0)</f>
        <v>0</v>
      </c>
      <c r="AD549" s="75" t="n">
        <f aca="false">IF(E549&lt;&gt;0,G549,0)</f>
        <v>0</v>
      </c>
    </row>
    <row r="550" s="174" customFormat="true" ht="14.25" hidden="false" customHeight="false" outlineLevel="0" collapsed="false">
      <c r="A550" s="159" t="n">
        <v>539</v>
      </c>
      <c r="B550" s="160" t="n">
        <f aca="false">M550</f>
        <v>0</v>
      </c>
      <c r="C550" s="161" t="n">
        <f aca="false">O550</f>
        <v>0</v>
      </c>
      <c r="D550" s="162" t="n">
        <f aca="false">P550</f>
        <v>0</v>
      </c>
      <c r="E550" s="163" t="n">
        <f aca="false">ROUND(Q550,2)</f>
        <v>0</v>
      </c>
      <c r="F550" s="163" t="n">
        <f aca="false">TRUNC((1+(IF(OR(H550=0,H550=""),'BDI REF.'!$K$5,CHOOSE(H550,'BDI REF.'!$K$5,'BDI REF.'!$K$6,'BDI REF.'!$K$7))))*R550,2)</f>
        <v>0</v>
      </c>
      <c r="G550" s="163" t="n">
        <f aca="false">IF(E550&lt;&gt;0,ROUND(E550*F550,2),IF(AD550=0,(SUMIF($V$12:$V$1011,B550,$AD$12:$AD$1011)),AD550))</f>
        <v>0</v>
      </c>
      <c r="H550" s="164"/>
      <c r="I550" s="165"/>
      <c r="J550" s="166" t="str">
        <f aca="false">IF(N550&lt;&gt;0,N550,"")</f>
        <v/>
      </c>
      <c r="K550" s="167"/>
      <c r="L550" s="168" t="str">
        <f aca="false">IF(B550&gt;0,"ok","ocultar")</f>
        <v>ocultar</v>
      </c>
      <c r="M550" s="182"/>
      <c r="N550" s="184"/>
      <c r="O550" s="177"/>
      <c r="P550" s="178"/>
      <c r="Q550" s="173"/>
      <c r="R550" s="179"/>
      <c r="S550" s="156"/>
      <c r="U550" s="88"/>
      <c r="V550" s="157" t="n">
        <f aca="false">IF(B550=0,V549,IF(ISNONTEXT(B550)=TRUE(),INT(B550),INT(LEFT(B550,FIND(".",B550)-1))))</f>
        <v>3</v>
      </c>
      <c r="W550" s="157" t="str">
        <f aca="false">IF(W551=1,1,IF(B550&lt;&gt;0,1,IF(C550&lt;&gt;0,1,IF(D550&lt;&gt;0,1,IF(E550&lt;&gt;0,1,"")))))</f>
        <v/>
      </c>
      <c r="X550" s="157" t="str">
        <f aca="false">IF(V550=0," ",IF(V550&lt;&gt;V549,V550," "))</f>
        <v> </v>
      </c>
      <c r="Y550" s="88"/>
      <c r="Z550" s="75" t="n">
        <f aca="false">IF(V550&lt;&gt;X550,(IF(I550="",G550*INFORMAÇÕES!$U$113,IF(I550="R",G550,0))),0)</f>
        <v>0</v>
      </c>
      <c r="AA550" s="75" t="n">
        <f aca="false">IF(V550&lt;&gt;X550,(IF(I550="",G550*INFORMAÇÕES!$U$114,IF(I550="C",G550,0))),0)</f>
        <v>0</v>
      </c>
      <c r="AB550" s="75" t="n">
        <f aca="false">IF(V550&lt;&gt;X550,(IF(I550="",G550*INFORMAÇÕES!$U$115,IF(I550="CF",G550,0))),0)</f>
        <v>0</v>
      </c>
      <c r="AC550" s="75" t="n">
        <f aca="false">IF(V550&lt;&gt;X550,(IF(I550="",G550*INFORMAÇÕES!$U$116,IF(I550="O",G550,0))),0)</f>
        <v>0</v>
      </c>
      <c r="AD550" s="75" t="n">
        <f aca="false">IF(E550&lt;&gt;0,G550,0)</f>
        <v>0</v>
      </c>
    </row>
    <row r="551" s="174" customFormat="true" ht="14.25" hidden="false" customHeight="false" outlineLevel="0" collapsed="false">
      <c r="A551" s="159" t="n">
        <v>540</v>
      </c>
      <c r="B551" s="160" t="n">
        <f aca="false">M551</f>
        <v>0</v>
      </c>
      <c r="C551" s="161" t="n">
        <f aca="false">O551</f>
        <v>0</v>
      </c>
      <c r="D551" s="162" t="n">
        <f aca="false">P551</f>
        <v>0</v>
      </c>
      <c r="E551" s="163" t="n">
        <f aca="false">ROUND(Q551,2)</f>
        <v>0</v>
      </c>
      <c r="F551" s="163" t="n">
        <f aca="false">TRUNC((1+(IF(OR(H551=0,H551=""),'BDI REF.'!$K$5,CHOOSE(H551,'BDI REF.'!$K$5,'BDI REF.'!$K$6,'BDI REF.'!$K$7))))*R551,2)</f>
        <v>0</v>
      </c>
      <c r="G551" s="163" t="n">
        <f aca="false">IF(E551&lt;&gt;0,ROUND(E551*F551,2),IF(AD551=0,(SUMIF($V$12:$V$1011,B551,$AD$12:$AD$1011)),AD551))</f>
        <v>0</v>
      </c>
      <c r="H551" s="164"/>
      <c r="I551" s="165"/>
      <c r="J551" s="166" t="str">
        <f aca="false">IF(N551&lt;&gt;0,N551,"")</f>
        <v/>
      </c>
      <c r="K551" s="167"/>
      <c r="L551" s="168" t="str">
        <f aca="false">IF(B551&gt;0,"ok","ocultar")</f>
        <v>ocultar</v>
      </c>
      <c r="M551" s="182"/>
      <c r="N551" s="184"/>
      <c r="O551" s="177"/>
      <c r="P551" s="178"/>
      <c r="Q551" s="173"/>
      <c r="R551" s="179"/>
      <c r="S551" s="156"/>
      <c r="U551" s="88"/>
      <c r="V551" s="157" t="n">
        <f aca="false">IF(B551=0,V550,IF(ISNONTEXT(B551)=TRUE(),INT(B551),INT(LEFT(B551,FIND(".",B551)-1))))</f>
        <v>3</v>
      </c>
      <c r="W551" s="157" t="str">
        <f aca="false">IF(W552=1,1,IF(B551&lt;&gt;0,1,IF(C551&lt;&gt;0,1,IF(D551&lt;&gt;0,1,IF(E551&lt;&gt;0,1,"")))))</f>
        <v/>
      </c>
      <c r="X551" s="157" t="str">
        <f aca="false">IF(V551=0," ",IF(V551&lt;&gt;V550,V551," "))</f>
        <v> </v>
      </c>
      <c r="Y551" s="88"/>
      <c r="Z551" s="75" t="n">
        <f aca="false">IF(V551&lt;&gt;X551,(IF(I551="",G551*INFORMAÇÕES!$U$113,IF(I551="R",G551,0))),0)</f>
        <v>0</v>
      </c>
      <c r="AA551" s="75" t="n">
        <f aca="false">IF(V551&lt;&gt;X551,(IF(I551="",G551*INFORMAÇÕES!$U$114,IF(I551="C",G551,0))),0)</f>
        <v>0</v>
      </c>
      <c r="AB551" s="75" t="n">
        <f aca="false">IF(V551&lt;&gt;X551,(IF(I551="",G551*INFORMAÇÕES!$U$115,IF(I551="CF",G551,0))),0)</f>
        <v>0</v>
      </c>
      <c r="AC551" s="75" t="n">
        <f aca="false">IF(V551&lt;&gt;X551,(IF(I551="",G551*INFORMAÇÕES!$U$116,IF(I551="O",G551,0))),0)</f>
        <v>0</v>
      </c>
      <c r="AD551" s="75" t="n">
        <f aca="false">IF(E551&lt;&gt;0,G551,0)</f>
        <v>0</v>
      </c>
    </row>
    <row r="552" s="174" customFormat="true" ht="14.25" hidden="false" customHeight="false" outlineLevel="0" collapsed="false">
      <c r="A552" s="159" t="n">
        <v>541</v>
      </c>
      <c r="B552" s="160" t="n">
        <f aca="false">M552</f>
        <v>0</v>
      </c>
      <c r="C552" s="161" t="n">
        <f aca="false">O552</f>
        <v>0</v>
      </c>
      <c r="D552" s="162" t="n">
        <f aca="false">P552</f>
        <v>0</v>
      </c>
      <c r="E552" s="163" t="n">
        <f aca="false">ROUND(Q552,2)</f>
        <v>0</v>
      </c>
      <c r="F552" s="163" t="n">
        <f aca="false">TRUNC((1+(IF(OR(H552=0,H552=""),'BDI REF.'!$K$5,CHOOSE(H552,'BDI REF.'!$K$5,'BDI REF.'!$K$6,'BDI REF.'!$K$7))))*R552,2)</f>
        <v>0</v>
      </c>
      <c r="G552" s="163" t="n">
        <f aca="false">IF(E552&lt;&gt;0,ROUND(E552*F552,2),IF(AD552=0,(SUMIF($V$12:$V$1011,B552,$AD$12:$AD$1011)),AD552))</f>
        <v>0</v>
      </c>
      <c r="H552" s="164"/>
      <c r="I552" s="165"/>
      <c r="J552" s="166" t="str">
        <f aca="false">IF(N552&lt;&gt;0,N552,"")</f>
        <v/>
      </c>
      <c r="K552" s="167"/>
      <c r="L552" s="168" t="str">
        <f aca="false">IF(B552&gt;0,"ok","ocultar")</f>
        <v>ocultar</v>
      </c>
      <c r="M552" s="182"/>
      <c r="N552" s="184"/>
      <c r="O552" s="177"/>
      <c r="P552" s="178"/>
      <c r="Q552" s="173"/>
      <c r="R552" s="179"/>
      <c r="S552" s="156"/>
      <c r="U552" s="88"/>
      <c r="V552" s="157" t="n">
        <f aca="false">IF(B552=0,V551,IF(ISNONTEXT(B552)=TRUE(),INT(B552),INT(LEFT(B552,FIND(".",B552)-1))))</f>
        <v>3</v>
      </c>
      <c r="W552" s="157" t="str">
        <f aca="false">IF(W553=1,1,IF(B552&lt;&gt;0,1,IF(C552&lt;&gt;0,1,IF(D552&lt;&gt;0,1,IF(E552&lt;&gt;0,1,"")))))</f>
        <v/>
      </c>
      <c r="X552" s="157" t="str">
        <f aca="false">IF(V552=0," ",IF(V552&lt;&gt;V551,V552," "))</f>
        <v> </v>
      </c>
      <c r="Y552" s="88"/>
      <c r="Z552" s="75" t="n">
        <f aca="false">IF(V552&lt;&gt;X552,(IF(I552="",G552*INFORMAÇÕES!$U$113,IF(I552="R",G552,0))),0)</f>
        <v>0</v>
      </c>
      <c r="AA552" s="75" t="n">
        <f aca="false">IF(V552&lt;&gt;X552,(IF(I552="",G552*INFORMAÇÕES!$U$114,IF(I552="C",G552,0))),0)</f>
        <v>0</v>
      </c>
      <c r="AB552" s="75" t="n">
        <f aca="false">IF(V552&lt;&gt;X552,(IF(I552="",G552*INFORMAÇÕES!$U$115,IF(I552="CF",G552,0))),0)</f>
        <v>0</v>
      </c>
      <c r="AC552" s="75" t="n">
        <f aca="false">IF(V552&lt;&gt;X552,(IF(I552="",G552*INFORMAÇÕES!$U$116,IF(I552="O",G552,0))),0)</f>
        <v>0</v>
      </c>
      <c r="AD552" s="75" t="n">
        <f aca="false">IF(E552&lt;&gt;0,G552,0)</f>
        <v>0</v>
      </c>
    </row>
    <row r="553" s="174" customFormat="true" ht="14.25" hidden="false" customHeight="false" outlineLevel="0" collapsed="false">
      <c r="A553" s="159" t="n">
        <v>542</v>
      </c>
      <c r="B553" s="160" t="n">
        <f aca="false">M553</f>
        <v>0</v>
      </c>
      <c r="C553" s="161" t="n">
        <f aca="false">O553</f>
        <v>0</v>
      </c>
      <c r="D553" s="162" t="n">
        <f aca="false">P553</f>
        <v>0</v>
      </c>
      <c r="E553" s="163" t="n">
        <f aca="false">ROUND(Q553,2)</f>
        <v>0</v>
      </c>
      <c r="F553" s="163" t="n">
        <f aca="false">TRUNC((1+(IF(OR(H553=0,H553=""),'BDI REF.'!$K$5,CHOOSE(H553,'BDI REF.'!$K$5,'BDI REF.'!$K$6,'BDI REF.'!$K$7))))*R553,2)</f>
        <v>0</v>
      </c>
      <c r="G553" s="163" t="n">
        <f aca="false">IF(E553&lt;&gt;0,ROUND(E553*F553,2),IF(AD553=0,(SUMIF($V$12:$V$1011,B553,$AD$12:$AD$1011)),AD553))</f>
        <v>0</v>
      </c>
      <c r="H553" s="164"/>
      <c r="I553" s="165"/>
      <c r="J553" s="166" t="str">
        <f aca="false">IF(N553&lt;&gt;0,N553,"")</f>
        <v/>
      </c>
      <c r="K553" s="167"/>
      <c r="L553" s="168" t="str">
        <f aca="false">IF(B553&gt;0,"ok","ocultar")</f>
        <v>ocultar</v>
      </c>
      <c r="M553" s="182"/>
      <c r="N553" s="184"/>
      <c r="O553" s="177"/>
      <c r="P553" s="178"/>
      <c r="Q553" s="173"/>
      <c r="R553" s="179"/>
      <c r="S553" s="156"/>
      <c r="U553" s="88"/>
      <c r="V553" s="157" t="n">
        <f aca="false">IF(B553=0,V552,IF(ISNONTEXT(B553)=TRUE(),INT(B553),INT(LEFT(B553,FIND(".",B553)-1))))</f>
        <v>3</v>
      </c>
      <c r="W553" s="157" t="str">
        <f aca="false">IF(W554=1,1,IF(B553&lt;&gt;0,1,IF(C553&lt;&gt;0,1,IF(D553&lt;&gt;0,1,IF(E553&lt;&gt;0,1,"")))))</f>
        <v/>
      </c>
      <c r="X553" s="157" t="str">
        <f aca="false">IF(V553=0," ",IF(V553&lt;&gt;V552,V553," "))</f>
        <v> </v>
      </c>
      <c r="Y553" s="88"/>
      <c r="Z553" s="75" t="n">
        <f aca="false">IF(V553&lt;&gt;X553,(IF(I553="",G553*INFORMAÇÕES!$U$113,IF(I553="R",G553,0))),0)</f>
        <v>0</v>
      </c>
      <c r="AA553" s="75" t="n">
        <f aca="false">IF(V553&lt;&gt;X553,(IF(I553="",G553*INFORMAÇÕES!$U$114,IF(I553="C",G553,0))),0)</f>
        <v>0</v>
      </c>
      <c r="AB553" s="75" t="n">
        <f aca="false">IF(V553&lt;&gt;X553,(IF(I553="",G553*INFORMAÇÕES!$U$115,IF(I553="CF",G553,0))),0)</f>
        <v>0</v>
      </c>
      <c r="AC553" s="75" t="n">
        <f aca="false">IF(V553&lt;&gt;X553,(IF(I553="",G553*INFORMAÇÕES!$U$116,IF(I553="O",G553,0))),0)</f>
        <v>0</v>
      </c>
      <c r="AD553" s="75" t="n">
        <f aca="false">IF(E553&lt;&gt;0,G553,0)</f>
        <v>0</v>
      </c>
    </row>
    <row r="554" s="174" customFormat="true" ht="14.25" hidden="false" customHeight="false" outlineLevel="0" collapsed="false">
      <c r="A554" s="159" t="n">
        <v>543</v>
      </c>
      <c r="B554" s="160" t="n">
        <f aca="false">M554</f>
        <v>0</v>
      </c>
      <c r="C554" s="161" t="n">
        <f aca="false">O554</f>
        <v>0</v>
      </c>
      <c r="D554" s="162" t="n">
        <f aca="false">P554</f>
        <v>0</v>
      </c>
      <c r="E554" s="163" t="n">
        <f aca="false">ROUND(Q554,2)</f>
        <v>0</v>
      </c>
      <c r="F554" s="163" t="n">
        <f aca="false">TRUNC((1+(IF(OR(H554=0,H554=""),'BDI REF.'!$K$5,CHOOSE(H554,'BDI REF.'!$K$5,'BDI REF.'!$K$6,'BDI REF.'!$K$7))))*R554,2)</f>
        <v>0</v>
      </c>
      <c r="G554" s="163" t="n">
        <f aca="false">IF(E554&lt;&gt;0,ROUND(E554*F554,2),IF(AD554=0,(SUMIF($V$12:$V$1011,B554,$AD$12:$AD$1011)),AD554))</f>
        <v>0</v>
      </c>
      <c r="H554" s="164"/>
      <c r="I554" s="165"/>
      <c r="J554" s="166" t="str">
        <f aca="false">IF(N554&lt;&gt;0,N554,"")</f>
        <v/>
      </c>
      <c r="K554" s="167"/>
      <c r="L554" s="168" t="str">
        <f aca="false">IF(B554&gt;0,"ok","ocultar")</f>
        <v>ocultar</v>
      </c>
      <c r="M554" s="182"/>
      <c r="N554" s="184"/>
      <c r="O554" s="177"/>
      <c r="P554" s="178"/>
      <c r="Q554" s="173"/>
      <c r="R554" s="179"/>
      <c r="S554" s="156"/>
      <c r="U554" s="88"/>
      <c r="V554" s="157" t="n">
        <f aca="false">IF(B554=0,V553,IF(ISNONTEXT(B554)=TRUE(),INT(B554),INT(LEFT(B554,FIND(".",B554)-1))))</f>
        <v>3</v>
      </c>
      <c r="W554" s="157" t="str">
        <f aca="false">IF(W555=1,1,IF(B554&lt;&gt;0,1,IF(C554&lt;&gt;0,1,IF(D554&lt;&gt;0,1,IF(E554&lt;&gt;0,1,"")))))</f>
        <v/>
      </c>
      <c r="X554" s="157" t="str">
        <f aca="false">IF(V554=0," ",IF(V554&lt;&gt;V553,V554," "))</f>
        <v> </v>
      </c>
      <c r="Y554" s="88"/>
      <c r="Z554" s="75" t="n">
        <f aca="false">IF(V554&lt;&gt;X554,(IF(I554="",G554*INFORMAÇÕES!$U$113,IF(I554="R",G554,0))),0)</f>
        <v>0</v>
      </c>
      <c r="AA554" s="75" t="n">
        <f aca="false">IF(V554&lt;&gt;X554,(IF(I554="",G554*INFORMAÇÕES!$U$114,IF(I554="C",G554,0))),0)</f>
        <v>0</v>
      </c>
      <c r="AB554" s="75" t="n">
        <f aca="false">IF(V554&lt;&gt;X554,(IF(I554="",G554*INFORMAÇÕES!$U$115,IF(I554="CF",G554,0))),0)</f>
        <v>0</v>
      </c>
      <c r="AC554" s="75" t="n">
        <f aca="false">IF(V554&lt;&gt;X554,(IF(I554="",G554*INFORMAÇÕES!$U$116,IF(I554="O",G554,0))),0)</f>
        <v>0</v>
      </c>
      <c r="AD554" s="75" t="n">
        <f aca="false">IF(E554&lt;&gt;0,G554,0)</f>
        <v>0</v>
      </c>
    </row>
    <row r="555" s="174" customFormat="true" ht="14.25" hidden="false" customHeight="false" outlineLevel="0" collapsed="false">
      <c r="A555" s="159" t="n">
        <v>544</v>
      </c>
      <c r="B555" s="160" t="n">
        <f aca="false">M555</f>
        <v>0</v>
      </c>
      <c r="C555" s="161" t="n">
        <f aca="false">O555</f>
        <v>0</v>
      </c>
      <c r="D555" s="162" t="n">
        <f aca="false">P555</f>
        <v>0</v>
      </c>
      <c r="E555" s="163" t="n">
        <f aca="false">ROUND(Q555,2)</f>
        <v>0</v>
      </c>
      <c r="F555" s="163" t="n">
        <f aca="false">TRUNC((1+(IF(OR(H555=0,H555=""),'BDI REF.'!$K$5,CHOOSE(H555,'BDI REF.'!$K$5,'BDI REF.'!$K$6,'BDI REF.'!$K$7))))*R555,2)</f>
        <v>0</v>
      </c>
      <c r="G555" s="163" t="n">
        <f aca="false">IF(E555&lt;&gt;0,ROUND(E555*F555,2),IF(AD555=0,(SUMIF($V$12:$V$1011,B555,$AD$12:$AD$1011)),AD555))</f>
        <v>0</v>
      </c>
      <c r="H555" s="164"/>
      <c r="I555" s="165"/>
      <c r="J555" s="166" t="str">
        <f aca="false">IF(N555&lt;&gt;0,N555,"")</f>
        <v/>
      </c>
      <c r="K555" s="167"/>
      <c r="L555" s="168" t="str">
        <f aca="false">IF(B555&gt;0,"ok","ocultar")</f>
        <v>ocultar</v>
      </c>
      <c r="M555" s="182"/>
      <c r="N555" s="184"/>
      <c r="O555" s="177"/>
      <c r="P555" s="178"/>
      <c r="Q555" s="173"/>
      <c r="R555" s="179"/>
      <c r="S555" s="156"/>
      <c r="U555" s="88"/>
      <c r="V555" s="157" t="n">
        <f aca="false">IF(B555=0,V554,IF(ISNONTEXT(B555)=TRUE(),INT(B555),INT(LEFT(B555,FIND(".",B555)-1))))</f>
        <v>3</v>
      </c>
      <c r="W555" s="157" t="str">
        <f aca="false">IF(W556=1,1,IF(B555&lt;&gt;0,1,IF(C555&lt;&gt;0,1,IF(D555&lt;&gt;0,1,IF(E555&lt;&gt;0,1,"")))))</f>
        <v/>
      </c>
      <c r="X555" s="157" t="str">
        <f aca="false">IF(V555=0," ",IF(V555&lt;&gt;V554,V555," "))</f>
        <v> </v>
      </c>
      <c r="Y555" s="88"/>
      <c r="Z555" s="75" t="n">
        <f aca="false">IF(V555&lt;&gt;X555,(IF(I555="",G555*INFORMAÇÕES!$U$113,IF(I555="R",G555,0))),0)</f>
        <v>0</v>
      </c>
      <c r="AA555" s="75" t="n">
        <f aca="false">IF(V555&lt;&gt;X555,(IF(I555="",G555*INFORMAÇÕES!$U$114,IF(I555="C",G555,0))),0)</f>
        <v>0</v>
      </c>
      <c r="AB555" s="75" t="n">
        <f aca="false">IF(V555&lt;&gt;X555,(IF(I555="",G555*INFORMAÇÕES!$U$115,IF(I555="CF",G555,0))),0)</f>
        <v>0</v>
      </c>
      <c r="AC555" s="75" t="n">
        <f aca="false">IF(V555&lt;&gt;X555,(IF(I555="",G555*INFORMAÇÕES!$U$116,IF(I555="O",G555,0))),0)</f>
        <v>0</v>
      </c>
      <c r="AD555" s="75" t="n">
        <f aca="false">IF(E555&lt;&gt;0,G555,0)</f>
        <v>0</v>
      </c>
    </row>
    <row r="556" s="174" customFormat="true" ht="14.25" hidden="false" customHeight="false" outlineLevel="0" collapsed="false">
      <c r="A556" s="159" t="n">
        <v>545</v>
      </c>
      <c r="B556" s="160" t="n">
        <f aca="false">M556</f>
        <v>0</v>
      </c>
      <c r="C556" s="161" t="n">
        <f aca="false">O556</f>
        <v>0</v>
      </c>
      <c r="D556" s="162" t="n">
        <f aca="false">P556</f>
        <v>0</v>
      </c>
      <c r="E556" s="163" t="n">
        <f aca="false">ROUND(Q556,2)</f>
        <v>0</v>
      </c>
      <c r="F556" s="163" t="n">
        <f aca="false">TRUNC((1+(IF(OR(H556=0,H556=""),'BDI REF.'!$K$5,CHOOSE(H556,'BDI REF.'!$K$5,'BDI REF.'!$K$6,'BDI REF.'!$K$7))))*R556,2)</f>
        <v>0</v>
      </c>
      <c r="G556" s="163" t="n">
        <f aca="false">IF(E556&lt;&gt;0,ROUND(E556*F556,2),IF(AD556=0,(SUMIF($V$12:$V$1011,B556,$AD$12:$AD$1011)),AD556))</f>
        <v>0</v>
      </c>
      <c r="H556" s="164"/>
      <c r="I556" s="165"/>
      <c r="J556" s="166" t="str">
        <f aca="false">IF(N556&lt;&gt;0,N556,"")</f>
        <v/>
      </c>
      <c r="K556" s="167"/>
      <c r="L556" s="168" t="str">
        <f aca="false">IF(B556&gt;0,"ok","ocultar")</f>
        <v>ocultar</v>
      </c>
      <c r="M556" s="182"/>
      <c r="N556" s="184"/>
      <c r="O556" s="177"/>
      <c r="P556" s="178"/>
      <c r="Q556" s="173"/>
      <c r="R556" s="179"/>
      <c r="S556" s="156"/>
      <c r="U556" s="88"/>
      <c r="V556" s="157" t="n">
        <f aca="false">IF(B556=0,V555,IF(ISNONTEXT(B556)=TRUE(),INT(B556),INT(LEFT(B556,FIND(".",B556)-1))))</f>
        <v>3</v>
      </c>
      <c r="W556" s="157" t="str">
        <f aca="false">IF(W557=1,1,IF(B556&lt;&gt;0,1,IF(C556&lt;&gt;0,1,IF(D556&lt;&gt;0,1,IF(E556&lt;&gt;0,1,"")))))</f>
        <v/>
      </c>
      <c r="X556" s="157" t="str">
        <f aca="false">IF(V556=0," ",IF(V556&lt;&gt;V555,V556," "))</f>
        <v> </v>
      </c>
      <c r="Y556" s="88"/>
      <c r="Z556" s="75" t="n">
        <f aca="false">IF(V556&lt;&gt;X556,(IF(I556="",G556*INFORMAÇÕES!$U$113,IF(I556="R",G556,0))),0)</f>
        <v>0</v>
      </c>
      <c r="AA556" s="75" t="n">
        <f aca="false">IF(V556&lt;&gt;X556,(IF(I556="",G556*INFORMAÇÕES!$U$114,IF(I556="C",G556,0))),0)</f>
        <v>0</v>
      </c>
      <c r="AB556" s="75" t="n">
        <f aca="false">IF(V556&lt;&gt;X556,(IF(I556="",G556*INFORMAÇÕES!$U$115,IF(I556="CF",G556,0))),0)</f>
        <v>0</v>
      </c>
      <c r="AC556" s="75" t="n">
        <f aca="false">IF(V556&lt;&gt;X556,(IF(I556="",G556*INFORMAÇÕES!$U$116,IF(I556="O",G556,0))),0)</f>
        <v>0</v>
      </c>
      <c r="AD556" s="75" t="n">
        <f aca="false">IF(E556&lt;&gt;0,G556,0)</f>
        <v>0</v>
      </c>
    </row>
    <row r="557" s="174" customFormat="true" ht="14.25" hidden="false" customHeight="false" outlineLevel="0" collapsed="false">
      <c r="A557" s="159" t="n">
        <v>546</v>
      </c>
      <c r="B557" s="160" t="n">
        <f aca="false">M557</f>
        <v>0</v>
      </c>
      <c r="C557" s="161" t="n">
        <f aca="false">O557</f>
        <v>0</v>
      </c>
      <c r="D557" s="162" t="n">
        <f aca="false">P557</f>
        <v>0</v>
      </c>
      <c r="E557" s="163" t="n">
        <f aca="false">ROUND(Q557,2)</f>
        <v>0</v>
      </c>
      <c r="F557" s="163" t="n">
        <f aca="false">TRUNC((1+(IF(OR(H557=0,H557=""),'BDI REF.'!$K$5,CHOOSE(H557,'BDI REF.'!$K$5,'BDI REF.'!$K$6,'BDI REF.'!$K$7))))*R557,2)</f>
        <v>0</v>
      </c>
      <c r="G557" s="163" t="n">
        <f aca="false">IF(E557&lt;&gt;0,ROUND(E557*F557,2),IF(AD557=0,(SUMIF($V$12:$V$1011,B557,$AD$12:$AD$1011)),AD557))</f>
        <v>0</v>
      </c>
      <c r="H557" s="164"/>
      <c r="I557" s="165"/>
      <c r="J557" s="166" t="str">
        <f aca="false">IF(N557&lt;&gt;0,N557,"")</f>
        <v/>
      </c>
      <c r="K557" s="167"/>
      <c r="L557" s="168" t="str">
        <f aca="false">IF(B557&gt;0,"ok","ocultar")</f>
        <v>ocultar</v>
      </c>
      <c r="M557" s="182"/>
      <c r="N557" s="184"/>
      <c r="O557" s="177"/>
      <c r="P557" s="178"/>
      <c r="Q557" s="173"/>
      <c r="R557" s="179"/>
      <c r="S557" s="156"/>
      <c r="U557" s="88"/>
      <c r="V557" s="157" t="n">
        <f aca="false">IF(B557=0,V556,IF(ISNONTEXT(B557)=TRUE(),INT(B557),INT(LEFT(B557,FIND(".",B557)-1))))</f>
        <v>3</v>
      </c>
      <c r="W557" s="157" t="str">
        <f aca="false">IF(W558=1,1,IF(B557&lt;&gt;0,1,IF(C557&lt;&gt;0,1,IF(D557&lt;&gt;0,1,IF(E557&lt;&gt;0,1,"")))))</f>
        <v/>
      </c>
      <c r="X557" s="157" t="str">
        <f aca="false">IF(V557=0," ",IF(V557&lt;&gt;V556,V557," "))</f>
        <v> </v>
      </c>
      <c r="Y557" s="88"/>
      <c r="Z557" s="75" t="n">
        <f aca="false">IF(V557&lt;&gt;X557,(IF(I557="",G557*INFORMAÇÕES!$U$113,IF(I557="R",G557,0))),0)</f>
        <v>0</v>
      </c>
      <c r="AA557" s="75" t="n">
        <f aca="false">IF(V557&lt;&gt;X557,(IF(I557="",G557*INFORMAÇÕES!$U$114,IF(I557="C",G557,0))),0)</f>
        <v>0</v>
      </c>
      <c r="AB557" s="75" t="n">
        <f aca="false">IF(V557&lt;&gt;X557,(IF(I557="",G557*INFORMAÇÕES!$U$115,IF(I557="CF",G557,0))),0)</f>
        <v>0</v>
      </c>
      <c r="AC557" s="75" t="n">
        <f aca="false">IF(V557&lt;&gt;X557,(IF(I557="",G557*INFORMAÇÕES!$U$116,IF(I557="O",G557,0))),0)</f>
        <v>0</v>
      </c>
      <c r="AD557" s="75" t="n">
        <f aca="false">IF(E557&lt;&gt;0,G557,0)</f>
        <v>0</v>
      </c>
    </row>
    <row r="558" s="174" customFormat="true" ht="14.25" hidden="false" customHeight="false" outlineLevel="0" collapsed="false">
      <c r="A558" s="159" t="n">
        <v>547</v>
      </c>
      <c r="B558" s="160" t="n">
        <f aca="false">M558</f>
        <v>0</v>
      </c>
      <c r="C558" s="161" t="n">
        <f aca="false">O558</f>
        <v>0</v>
      </c>
      <c r="D558" s="162" t="n">
        <f aca="false">P558</f>
        <v>0</v>
      </c>
      <c r="E558" s="163" t="n">
        <f aca="false">ROUND(Q558,2)</f>
        <v>0</v>
      </c>
      <c r="F558" s="163" t="n">
        <f aca="false">TRUNC((1+(IF(OR(H558=0,H558=""),'BDI REF.'!$K$5,CHOOSE(H558,'BDI REF.'!$K$5,'BDI REF.'!$K$6,'BDI REF.'!$K$7))))*R558,2)</f>
        <v>0</v>
      </c>
      <c r="G558" s="163" t="n">
        <f aca="false">IF(E558&lt;&gt;0,ROUND(E558*F558,2),IF(AD558=0,(SUMIF($V$12:$V$1011,B558,$AD$12:$AD$1011)),AD558))</f>
        <v>0</v>
      </c>
      <c r="H558" s="164"/>
      <c r="I558" s="165"/>
      <c r="J558" s="166" t="str">
        <f aca="false">IF(N558&lt;&gt;0,N558,"")</f>
        <v/>
      </c>
      <c r="K558" s="167"/>
      <c r="L558" s="168" t="str">
        <f aca="false">IF(B558&gt;0,"ok","ocultar")</f>
        <v>ocultar</v>
      </c>
      <c r="M558" s="182"/>
      <c r="N558" s="184"/>
      <c r="O558" s="177"/>
      <c r="P558" s="178"/>
      <c r="Q558" s="173"/>
      <c r="R558" s="179"/>
      <c r="S558" s="156"/>
      <c r="U558" s="88"/>
      <c r="V558" s="157" t="n">
        <f aca="false">IF(B558=0,V557,IF(ISNONTEXT(B558)=TRUE(),INT(B558),INT(LEFT(B558,FIND(".",B558)-1))))</f>
        <v>3</v>
      </c>
      <c r="W558" s="157" t="str">
        <f aca="false">IF(W559=1,1,IF(B558&lt;&gt;0,1,IF(C558&lt;&gt;0,1,IF(D558&lt;&gt;0,1,IF(E558&lt;&gt;0,1,"")))))</f>
        <v/>
      </c>
      <c r="X558" s="157" t="str">
        <f aca="false">IF(V558=0," ",IF(V558&lt;&gt;V557,V558," "))</f>
        <v> </v>
      </c>
      <c r="Y558" s="88"/>
      <c r="Z558" s="75" t="n">
        <f aca="false">IF(V558&lt;&gt;X558,(IF(I558="",G558*INFORMAÇÕES!$U$113,IF(I558="R",G558,0))),0)</f>
        <v>0</v>
      </c>
      <c r="AA558" s="75" t="n">
        <f aca="false">IF(V558&lt;&gt;X558,(IF(I558="",G558*INFORMAÇÕES!$U$114,IF(I558="C",G558,0))),0)</f>
        <v>0</v>
      </c>
      <c r="AB558" s="75" t="n">
        <f aca="false">IF(V558&lt;&gt;X558,(IF(I558="",G558*INFORMAÇÕES!$U$115,IF(I558="CF",G558,0))),0)</f>
        <v>0</v>
      </c>
      <c r="AC558" s="75" t="n">
        <f aca="false">IF(V558&lt;&gt;X558,(IF(I558="",G558*INFORMAÇÕES!$U$116,IF(I558="O",G558,0))),0)</f>
        <v>0</v>
      </c>
      <c r="AD558" s="75" t="n">
        <f aca="false">IF(E558&lt;&gt;0,G558,0)</f>
        <v>0</v>
      </c>
    </row>
    <row r="559" s="174" customFormat="true" ht="14.25" hidden="false" customHeight="false" outlineLevel="0" collapsed="false">
      <c r="A559" s="159" t="n">
        <v>548</v>
      </c>
      <c r="B559" s="160" t="n">
        <f aca="false">M559</f>
        <v>0</v>
      </c>
      <c r="C559" s="161" t="n">
        <f aca="false">O559</f>
        <v>0</v>
      </c>
      <c r="D559" s="162" t="n">
        <f aca="false">P559</f>
        <v>0</v>
      </c>
      <c r="E559" s="163" t="n">
        <f aca="false">ROUND(Q559,2)</f>
        <v>0</v>
      </c>
      <c r="F559" s="163" t="n">
        <f aca="false">TRUNC((1+(IF(OR(H559=0,H559=""),'BDI REF.'!$K$5,CHOOSE(H559,'BDI REF.'!$K$5,'BDI REF.'!$K$6,'BDI REF.'!$K$7))))*R559,2)</f>
        <v>0</v>
      </c>
      <c r="G559" s="163" t="n">
        <f aca="false">IF(E559&lt;&gt;0,ROUND(E559*F559,2),IF(AD559=0,(SUMIF($V$12:$V$1011,B559,$AD$12:$AD$1011)),AD559))</f>
        <v>0</v>
      </c>
      <c r="H559" s="164"/>
      <c r="I559" s="165"/>
      <c r="J559" s="166" t="str">
        <f aca="false">IF(N559&lt;&gt;0,N559,"")</f>
        <v/>
      </c>
      <c r="K559" s="167"/>
      <c r="L559" s="168" t="str">
        <f aca="false">IF(B559&gt;0,"ok","ocultar")</f>
        <v>ocultar</v>
      </c>
      <c r="M559" s="182"/>
      <c r="N559" s="184"/>
      <c r="O559" s="177"/>
      <c r="P559" s="178"/>
      <c r="Q559" s="173"/>
      <c r="R559" s="179"/>
      <c r="S559" s="156"/>
      <c r="U559" s="88"/>
      <c r="V559" s="157" t="n">
        <f aca="false">IF(B559=0,V558,IF(ISNONTEXT(B559)=TRUE(),INT(B559),INT(LEFT(B559,FIND(".",B559)-1))))</f>
        <v>3</v>
      </c>
      <c r="W559" s="157" t="str">
        <f aca="false">IF(W560=1,1,IF(B559&lt;&gt;0,1,IF(C559&lt;&gt;0,1,IF(D559&lt;&gt;0,1,IF(E559&lt;&gt;0,1,"")))))</f>
        <v/>
      </c>
      <c r="X559" s="157" t="str">
        <f aca="false">IF(V559=0," ",IF(V559&lt;&gt;V558,V559," "))</f>
        <v> </v>
      </c>
      <c r="Y559" s="88"/>
      <c r="Z559" s="75" t="n">
        <f aca="false">IF(V559&lt;&gt;X559,(IF(I559="",G559*INFORMAÇÕES!$U$113,IF(I559="R",G559,0))),0)</f>
        <v>0</v>
      </c>
      <c r="AA559" s="75" t="n">
        <f aca="false">IF(V559&lt;&gt;X559,(IF(I559="",G559*INFORMAÇÕES!$U$114,IF(I559="C",G559,0))),0)</f>
        <v>0</v>
      </c>
      <c r="AB559" s="75" t="n">
        <f aca="false">IF(V559&lt;&gt;X559,(IF(I559="",G559*INFORMAÇÕES!$U$115,IF(I559="CF",G559,0))),0)</f>
        <v>0</v>
      </c>
      <c r="AC559" s="75" t="n">
        <f aca="false">IF(V559&lt;&gt;X559,(IF(I559="",G559*INFORMAÇÕES!$U$116,IF(I559="O",G559,0))),0)</f>
        <v>0</v>
      </c>
      <c r="AD559" s="75" t="n">
        <f aca="false">IF(E559&lt;&gt;0,G559,0)</f>
        <v>0</v>
      </c>
    </row>
    <row r="560" s="174" customFormat="true" ht="14.25" hidden="false" customHeight="false" outlineLevel="0" collapsed="false">
      <c r="A560" s="159" t="n">
        <v>549</v>
      </c>
      <c r="B560" s="160" t="n">
        <f aca="false">M560</f>
        <v>0</v>
      </c>
      <c r="C560" s="161" t="n">
        <f aca="false">O560</f>
        <v>0</v>
      </c>
      <c r="D560" s="162" t="n">
        <f aca="false">P560</f>
        <v>0</v>
      </c>
      <c r="E560" s="163" t="n">
        <f aca="false">ROUND(Q560,2)</f>
        <v>0</v>
      </c>
      <c r="F560" s="163" t="n">
        <f aca="false">TRUNC((1+(IF(OR(H560=0,H560=""),'BDI REF.'!$K$5,CHOOSE(H560,'BDI REF.'!$K$5,'BDI REF.'!$K$6,'BDI REF.'!$K$7))))*R560,2)</f>
        <v>0</v>
      </c>
      <c r="G560" s="163" t="n">
        <f aca="false">IF(E560&lt;&gt;0,ROUND(E560*F560,2),IF(AD560=0,(SUMIF($V$12:$V$1011,B560,$AD$12:$AD$1011)),AD560))</f>
        <v>0</v>
      </c>
      <c r="H560" s="164"/>
      <c r="I560" s="165"/>
      <c r="J560" s="166" t="str">
        <f aca="false">IF(N560&lt;&gt;0,N560,"")</f>
        <v/>
      </c>
      <c r="K560" s="167"/>
      <c r="L560" s="168" t="str">
        <f aca="false">IF(B560&gt;0,"ok","ocultar")</f>
        <v>ocultar</v>
      </c>
      <c r="M560" s="182"/>
      <c r="N560" s="184"/>
      <c r="O560" s="177"/>
      <c r="P560" s="178"/>
      <c r="Q560" s="173"/>
      <c r="R560" s="179"/>
      <c r="S560" s="156"/>
      <c r="U560" s="88"/>
      <c r="V560" s="157" t="n">
        <f aca="false">IF(B560=0,V559,IF(ISNONTEXT(B560)=TRUE(),INT(B560),INT(LEFT(B560,FIND(".",B560)-1))))</f>
        <v>3</v>
      </c>
      <c r="W560" s="157" t="str">
        <f aca="false">IF(W561=1,1,IF(B560&lt;&gt;0,1,IF(C560&lt;&gt;0,1,IF(D560&lt;&gt;0,1,IF(E560&lt;&gt;0,1,"")))))</f>
        <v/>
      </c>
      <c r="X560" s="157" t="str">
        <f aca="false">IF(V560=0," ",IF(V560&lt;&gt;V559,V560," "))</f>
        <v> </v>
      </c>
      <c r="Y560" s="88"/>
      <c r="Z560" s="75" t="n">
        <f aca="false">IF(V560&lt;&gt;X560,(IF(I560="",G560*INFORMAÇÕES!$U$113,IF(I560="R",G560,0))),0)</f>
        <v>0</v>
      </c>
      <c r="AA560" s="75" t="n">
        <f aca="false">IF(V560&lt;&gt;X560,(IF(I560="",G560*INFORMAÇÕES!$U$114,IF(I560="C",G560,0))),0)</f>
        <v>0</v>
      </c>
      <c r="AB560" s="75" t="n">
        <f aca="false">IF(V560&lt;&gt;X560,(IF(I560="",G560*INFORMAÇÕES!$U$115,IF(I560="CF",G560,0))),0)</f>
        <v>0</v>
      </c>
      <c r="AC560" s="75" t="n">
        <f aca="false">IF(V560&lt;&gt;X560,(IF(I560="",G560*INFORMAÇÕES!$U$116,IF(I560="O",G560,0))),0)</f>
        <v>0</v>
      </c>
      <c r="AD560" s="75" t="n">
        <f aca="false">IF(E560&lt;&gt;0,G560,0)</f>
        <v>0</v>
      </c>
    </row>
    <row r="561" s="174" customFormat="true" ht="14.25" hidden="false" customHeight="false" outlineLevel="0" collapsed="false">
      <c r="A561" s="159" t="n">
        <v>550</v>
      </c>
      <c r="B561" s="160" t="n">
        <f aca="false">M561</f>
        <v>0</v>
      </c>
      <c r="C561" s="161" t="n">
        <f aca="false">O561</f>
        <v>0</v>
      </c>
      <c r="D561" s="162" t="n">
        <f aca="false">P561</f>
        <v>0</v>
      </c>
      <c r="E561" s="163" t="n">
        <f aca="false">ROUND(Q561,2)</f>
        <v>0</v>
      </c>
      <c r="F561" s="163" t="n">
        <f aca="false">TRUNC((1+(IF(OR(H561=0,H561=""),'BDI REF.'!$K$5,CHOOSE(H561,'BDI REF.'!$K$5,'BDI REF.'!$K$6,'BDI REF.'!$K$7))))*R561,2)</f>
        <v>0</v>
      </c>
      <c r="G561" s="163" t="n">
        <f aca="false">IF(E561&lt;&gt;0,ROUND(E561*F561,2),IF(AD561=0,(SUMIF($V$12:$V$1011,B561,$AD$12:$AD$1011)),AD561))</f>
        <v>0</v>
      </c>
      <c r="H561" s="164"/>
      <c r="I561" s="165"/>
      <c r="J561" s="166" t="str">
        <f aca="false">IF(N561&lt;&gt;0,N561,"")</f>
        <v/>
      </c>
      <c r="K561" s="167"/>
      <c r="L561" s="168" t="str">
        <f aca="false">IF(B561&gt;0,"ok","ocultar")</f>
        <v>ocultar</v>
      </c>
      <c r="M561" s="182"/>
      <c r="N561" s="184"/>
      <c r="O561" s="177"/>
      <c r="P561" s="178"/>
      <c r="Q561" s="173"/>
      <c r="R561" s="179"/>
      <c r="S561" s="156"/>
      <c r="U561" s="88"/>
      <c r="V561" s="157" t="n">
        <f aca="false">IF(B561=0,V560,IF(ISNONTEXT(B561)=TRUE(),INT(B561),INT(LEFT(B561,FIND(".",B561)-1))))</f>
        <v>3</v>
      </c>
      <c r="W561" s="157" t="str">
        <f aca="false">IF(W562=1,1,IF(B561&lt;&gt;0,1,IF(C561&lt;&gt;0,1,IF(D561&lt;&gt;0,1,IF(E561&lt;&gt;0,1,"")))))</f>
        <v/>
      </c>
      <c r="X561" s="157" t="str">
        <f aca="false">IF(V561=0," ",IF(V561&lt;&gt;V560,V561," "))</f>
        <v> </v>
      </c>
      <c r="Y561" s="88"/>
      <c r="Z561" s="75" t="n">
        <f aca="false">IF(V561&lt;&gt;X561,(IF(I561="",G561*INFORMAÇÕES!$U$113,IF(I561="R",G561,0))),0)</f>
        <v>0</v>
      </c>
      <c r="AA561" s="75" t="n">
        <f aca="false">IF(V561&lt;&gt;X561,(IF(I561="",G561*INFORMAÇÕES!$U$114,IF(I561="C",G561,0))),0)</f>
        <v>0</v>
      </c>
      <c r="AB561" s="75" t="n">
        <f aca="false">IF(V561&lt;&gt;X561,(IF(I561="",G561*INFORMAÇÕES!$U$115,IF(I561="CF",G561,0))),0)</f>
        <v>0</v>
      </c>
      <c r="AC561" s="75" t="n">
        <f aca="false">IF(V561&lt;&gt;X561,(IF(I561="",G561*INFORMAÇÕES!$U$116,IF(I561="O",G561,0))),0)</f>
        <v>0</v>
      </c>
      <c r="AD561" s="75" t="n">
        <f aca="false">IF(E561&lt;&gt;0,G561,0)</f>
        <v>0</v>
      </c>
    </row>
    <row r="562" s="174" customFormat="true" ht="14.25" hidden="false" customHeight="false" outlineLevel="0" collapsed="false">
      <c r="A562" s="159" t="n">
        <v>551</v>
      </c>
      <c r="B562" s="160" t="n">
        <f aca="false">M562</f>
        <v>0</v>
      </c>
      <c r="C562" s="161" t="n">
        <f aca="false">O562</f>
        <v>0</v>
      </c>
      <c r="D562" s="162" t="n">
        <f aca="false">P562</f>
        <v>0</v>
      </c>
      <c r="E562" s="163" t="n">
        <f aca="false">ROUND(Q562,2)</f>
        <v>0</v>
      </c>
      <c r="F562" s="163" t="n">
        <f aca="false">TRUNC((1+(IF(OR(H562=0,H562=""),'BDI REF.'!$K$5,CHOOSE(H562,'BDI REF.'!$K$5,'BDI REF.'!$K$6,'BDI REF.'!$K$7))))*R562,2)</f>
        <v>0</v>
      </c>
      <c r="G562" s="163" t="n">
        <f aca="false">IF(E562&lt;&gt;0,ROUND(E562*F562,2),IF(AD562=0,(SUMIF($V$12:$V$1011,B562,$AD$12:$AD$1011)),AD562))</f>
        <v>0</v>
      </c>
      <c r="H562" s="164"/>
      <c r="I562" s="165"/>
      <c r="J562" s="166" t="str">
        <f aca="false">IF(N562&lt;&gt;0,N562,"")</f>
        <v/>
      </c>
      <c r="K562" s="167"/>
      <c r="L562" s="168" t="str">
        <f aca="false">IF(B562&gt;0,"ok","ocultar")</f>
        <v>ocultar</v>
      </c>
      <c r="M562" s="182"/>
      <c r="N562" s="184"/>
      <c r="O562" s="177"/>
      <c r="P562" s="178"/>
      <c r="Q562" s="173"/>
      <c r="R562" s="179"/>
      <c r="S562" s="156"/>
      <c r="U562" s="88"/>
      <c r="V562" s="157" t="n">
        <f aca="false">IF(B562=0,V561,IF(ISNONTEXT(B562)=TRUE(),INT(B562),INT(LEFT(B562,FIND(".",B562)-1))))</f>
        <v>3</v>
      </c>
      <c r="W562" s="157" t="str">
        <f aca="false">IF(W563=1,1,IF(B562&lt;&gt;0,1,IF(C562&lt;&gt;0,1,IF(D562&lt;&gt;0,1,IF(E562&lt;&gt;0,1,"")))))</f>
        <v/>
      </c>
      <c r="X562" s="157" t="str">
        <f aca="false">IF(V562=0," ",IF(V562&lt;&gt;V561,V562," "))</f>
        <v> </v>
      </c>
      <c r="Y562" s="88"/>
      <c r="Z562" s="75" t="n">
        <f aca="false">IF(V562&lt;&gt;X562,(IF(I562="",G562*INFORMAÇÕES!$U$113,IF(I562="R",G562,0))),0)</f>
        <v>0</v>
      </c>
      <c r="AA562" s="75" t="n">
        <f aca="false">IF(V562&lt;&gt;X562,(IF(I562="",G562*INFORMAÇÕES!$U$114,IF(I562="C",G562,0))),0)</f>
        <v>0</v>
      </c>
      <c r="AB562" s="75" t="n">
        <f aca="false">IF(V562&lt;&gt;X562,(IF(I562="",G562*INFORMAÇÕES!$U$115,IF(I562="CF",G562,0))),0)</f>
        <v>0</v>
      </c>
      <c r="AC562" s="75" t="n">
        <f aca="false">IF(V562&lt;&gt;X562,(IF(I562="",G562*INFORMAÇÕES!$U$116,IF(I562="O",G562,0))),0)</f>
        <v>0</v>
      </c>
      <c r="AD562" s="75" t="n">
        <f aca="false">IF(E562&lt;&gt;0,G562,0)</f>
        <v>0</v>
      </c>
    </row>
    <row r="563" s="174" customFormat="true" ht="14.25" hidden="false" customHeight="false" outlineLevel="0" collapsed="false">
      <c r="A563" s="159" t="n">
        <v>552</v>
      </c>
      <c r="B563" s="160" t="n">
        <f aca="false">M563</f>
        <v>0</v>
      </c>
      <c r="C563" s="161" t="n">
        <f aca="false">O563</f>
        <v>0</v>
      </c>
      <c r="D563" s="162" t="n">
        <f aca="false">P563</f>
        <v>0</v>
      </c>
      <c r="E563" s="163" t="n">
        <f aca="false">ROUND(Q563,2)</f>
        <v>0</v>
      </c>
      <c r="F563" s="163" t="n">
        <f aca="false">TRUNC((1+(IF(OR(H563=0,H563=""),'BDI REF.'!$K$5,CHOOSE(H563,'BDI REF.'!$K$5,'BDI REF.'!$K$6,'BDI REF.'!$K$7))))*R563,2)</f>
        <v>0</v>
      </c>
      <c r="G563" s="163" t="n">
        <f aca="false">IF(E563&lt;&gt;0,ROUND(E563*F563,2),IF(AD563=0,(SUMIF($V$12:$V$1011,B563,$AD$12:$AD$1011)),AD563))</f>
        <v>0</v>
      </c>
      <c r="H563" s="164"/>
      <c r="I563" s="165"/>
      <c r="J563" s="166" t="str">
        <f aca="false">IF(N563&lt;&gt;0,N563,"")</f>
        <v/>
      </c>
      <c r="K563" s="167"/>
      <c r="L563" s="168" t="str">
        <f aca="false">IF(B563&gt;0,"ok","ocultar")</f>
        <v>ocultar</v>
      </c>
      <c r="M563" s="182"/>
      <c r="N563" s="184"/>
      <c r="O563" s="177"/>
      <c r="P563" s="178"/>
      <c r="Q563" s="173"/>
      <c r="R563" s="179"/>
      <c r="S563" s="156"/>
      <c r="U563" s="88"/>
      <c r="V563" s="157" t="n">
        <f aca="false">IF(B563=0,V562,IF(ISNONTEXT(B563)=TRUE(),INT(B563),INT(LEFT(B563,FIND(".",B563)-1))))</f>
        <v>3</v>
      </c>
      <c r="W563" s="157" t="str">
        <f aca="false">IF(W564=1,1,IF(B563&lt;&gt;0,1,IF(C563&lt;&gt;0,1,IF(D563&lt;&gt;0,1,IF(E563&lt;&gt;0,1,"")))))</f>
        <v/>
      </c>
      <c r="X563" s="157" t="str">
        <f aca="false">IF(V563=0," ",IF(V563&lt;&gt;V562,V563," "))</f>
        <v> </v>
      </c>
      <c r="Y563" s="88"/>
      <c r="Z563" s="75" t="n">
        <f aca="false">IF(V563&lt;&gt;X563,(IF(I563="",G563*INFORMAÇÕES!$U$113,IF(I563="R",G563,0))),0)</f>
        <v>0</v>
      </c>
      <c r="AA563" s="75" t="n">
        <f aca="false">IF(V563&lt;&gt;X563,(IF(I563="",G563*INFORMAÇÕES!$U$114,IF(I563="C",G563,0))),0)</f>
        <v>0</v>
      </c>
      <c r="AB563" s="75" t="n">
        <f aca="false">IF(V563&lt;&gt;X563,(IF(I563="",G563*INFORMAÇÕES!$U$115,IF(I563="CF",G563,0))),0)</f>
        <v>0</v>
      </c>
      <c r="AC563" s="75" t="n">
        <f aca="false">IF(V563&lt;&gt;X563,(IF(I563="",G563*INFORMAÇÕES!$U$116,IF(I563="O",G563,0))),0)</f>
        <v>0</v>
      </c>
      <c r="AD563" s="75" t="n">
        <f aca="false">IF(E563&lt;&gt;0,G563,0)</f>
        <v>0</v>
      </c>
    </row>
    <row r="564" s="174" customFormat="true" ht="14.25" hidden="false" customHeight="false" outlineLevel="0" collapsed="false">
      <c r="A564" s="159" t="n">
        <v>553</v>
      </c>
      <c r="B564" s="160" t="n">
        <f aca="false">M564</f>
        <v>0</v>
      </c>
      <c r="C564" s="161" t="n">
        <f aca="false">O564</f>
        <v>0</v>
      </c>
      <c r="D564" s="162" t="n">
        <f aca="false">P564</f>
        <v>0</v>
      </c>
      <c r="E564" s="163" t="n">
        <f aca="false">ROUND(Q564,2)</f>
        <v>0</v>
      </c>
      <c r="F564" s="163" t="n">
        <f aca="false">TRUNC((1+(IF(OR(H564=0,H564=""),'BDI REF.'!$K$5,CHOOSE(H564,'BDI REF.'!$K$5,'BDI REF.'!$K$6,'BDI REF.'!$K$7))))*R564,2)</f>
        <v>0</v>
      </c>
      <c r="G564" s="163" t="n">
        <f aca="false">IF(E564&lt;&gt;0,ROUND(E564*F564,2),IF(AD564=0,(SUMIF($V$12:$V$1011,B564,$AD$12:$AD$1011)),AD564))</f>
        <v>0</v>
      </c>
      <c r="H564" s="164"/>
      <c r="I564" s="165"/>
      <c r="J564" s="166" t="str">
        <f aca="false">IF(N564&lt;&gt;0,N564,"")</f>
        <v/>
      </c>
      <c r="K564" s="167"/>
      <c r="L564" s="168" t="str">
        <f aca="false">IF(B564&gt;0,"ok","ocultar")</f>
        <v>ocultar</v>
      </c>
      <c r="M564" s="182"/>
      <c r="N564" s="184"/>
      <c r="O564" s="177"/>
      <c r="P564" s="178"/>
      <c r="Q564" s="173"/>
      <c r="R564" s="179"/>
      <c r="S564" s="156"/>
      <c r="U564" s="88"/>
      <c r="V564" s="157" t="n">
        <f aca="false">IF(B564=0,V563,IF(ISNONTEXT(B564)=TRUE(),INT(B564),INT(LEFT(B564,FIND(".",B564)-1))))</f>
        <v>3</v>
      </c>
      <c r="W564" s="157" t="str">
        <f aca="false">IF(W565=1,1,IF(B564&lt;&gt;0,1,IF(C564&lt;&gt;0,1,IF(D564&lt;&gt;0,1,IF(E564&lt;&gt;0,1,"")))))</f>
        <v/>
      </c>
      <c r="X564" s="157" t="str">
        <f aca="false">IF(V564=0," ",IF(V564&lt;&gt;V563,V564," "))</f>
        <v> </v>
      </c>
      <c r="Y564" s="88"/>
      <c r="Z564" s="75" t="n">
        <f aca="false">IF(V564&lt;&gt;X564,(IF(I564="",G564*INFORMAÇÕES!$U$113,IF(I564="R",G564,0))),0)</f>
        <v>0</v>
      </c>
      <c r="AA564" s="75" t="n">
        <f aca="false">IF(V564&lt;&gt;X564,(IF(I564="",G564*INFORMAÇÕES!$U$114,IF(I564="C",G564,0))),0)</f>
        <v>0</v>
      </c>
      <c r="AB564" s="75" t="n">
        <f aca="false">IF(V564&lt;&gt;X564,(IF(I564="",G564*INFORMAÇÕES!$U$115,IF(I564="CF",G564,0))),0)</f>
        <v>0</v>
      </c>
      <c r="AC564" s="75" t="n">
        <f aca="false">IF(V564&lt;&gt;X564,(IF(I564="",G564*INFORMAÇÕES!$U$116,IF(I564="O",G564,0))),0)</f>
        <v>0</v>
      </c>
      <c r="AD564" s="75" t="n">
        <f aca="false">IF(E564&lt;&gt;0,G564,0)</f>
        <v>0</v>
      </c>
    </row>
    <row r="565" s="174" customFormat="true" ht="14.25" hidden="false" customHeight="false" outlineLevel="0" collapsed="false">
      <c r="A565" s="159" t="n">
        <v>554</v>
      </c>
      <c r="B565" s="160" t="n">
        <f aca="false">M565</f>
        <v>0</v>
      </c>
      <c r="C565" s="161" t="n">
        <f aca="false">O565</f>
        <v>0</v>
      </c>
      <c r="D565" s="162" t="n">
        <f aca="false">P565</f>
        <v>0</v>
      </c>
      <c r="E565" s="163" t="n">
        <f aca="false">ROUND(Q565,2)</f>
        <v>0</v>
      </c>
      <c r="F565" s="163" t="n">
        <f aca="false">TRUNC((1+(IF(OR(H565=0,H565=""),'BDI REF.'!$K$5,CHOOSE(H565,'BDI REF.'!$K$5,'BDI REF.'!$K$6,'BDI REF.'!$K$7))))*R565,2)</f>
        <v>0</v>
      </c>
      <c r="G565" s="163" t="n">
        <f aca="false">IF(E565&lt;&gt;0,ROUND(E565*F565,2),IF(AD565=0,(SUMIF($V$12:$V$1011,B565,$AD$12:$AD$1011)),AD565))</f>
        <v>0</v>
      </c>
      <c r="H565" s="164"/>
      <c r="I565" s="165"/>
      <c r="J565" s="166" t="str">
        <f aca="false">IF(N565&lt;&gt;0,N565,"")</f>
        <v/>
      </c>
      <c r="K565" s="167"/>
      <c r="L565" s="168" t="str">
        <f aca="false">IF(B565&gt;0,"ok","ocultar")</f>
        <v>ocultar</v>
      </c>
      <c r="M565" s="182"/>
      <c r="N565" s="184"/>
      <c r="O565" s="177"/>
      <c r="P565" s="178"/>
      <c r="Q565" s="173"/>
      <c r="R565" s="179"/>
      <c r="S565" s="156"/>
      <c r="U565" s="88"/>
      <c r="V565" s="157" t="n">
        <f aca="false">IF(B565=0,V564,IF(ISNONTEXT(B565)=TRUE(),INT(B565),INT(LEFT(B565,FIND(".",B565)-1))))</f>
        <v>3</v>
      </c>
      <c r="W565" s="157" t="str">
        <f aca="false">IF(W566=1,1,IF(B565&lt;&gt;0,1,IF(C565&lt;&gt;0,1,IF(D565&lt;&gt;0,1,IF(E565&lt;&gt;0,1,"")))))</f>
        <v/>
      </c>
      <c r="X565" s="157" t="str">
        <f aca="false">IF(V565=0," ",IF(V565&lt;&gt;V564,V565," "))</f>
        <v> </v>
      </c>
      <c r="Y565" s="88"/>
      <c r="Z565" s="75" t="n">
        <f aca="false">IF(V565&lt;&gt;X565,(IF(I565="",G565*INFORMAÇÕES!$U$113,IF(I565="R",G565,0))),0)</f>
        <v>0</v>
      </c>
      <c r="AA565" s="75" t="n">
        <f aca="false">IF(V565&lt;&gt;X565,(IF(I565="",G565*INFORMAÇÕES!$U$114,IF(I565="C",G565,0))),0)</f>
        <v>0</v>
      </c>
      <c r="AB565" s="75" t="n">
        <f aca="false">IF(V565&lt;&gt;X565,(IF(I565="",G565*INFORMAÇÕES!$U$115,IF(I565="CF",G565,0))),0)</f>
        <v>0</v>
      </c>
      <c r="AC565" s="75" t="n">
        <f aca="false">IF(V565&lt;&gt;X565,(IF(I565="",G565*INFORMAÇÕES!$U$116,IF(I565="O",G565,0))),0)</f>
        <v>0</v>
      </c>
      <c r="AD565" s="75" t="n">
        <f aca="false">IF(E565&lt;&gt;0,G565,0)</f>
        <v>0</v>
      </c>
    </row>
    <row r="566" s="174" customFormat="true" ht="14.25" hidden="false" customHeight="false" outlineLevel="0" collapsed="false">
      <c r="A566" s="159" t="n">
        <v>555</v>
      </c>
      <c r="B566" s="160" t="n">
        <f aca="false">M566</f>
        <v>0</v>
      </c>
      <c r="C566" s="161" t="n">
        <f aca="false">O566</f>
        <v>0</v>
      </c>
      <c r="D566" s="162" t="n">
        <f aca="false">P566</f>
        <v>0</v>
      </c>
      <c r="E566" s="163" t="n">
        <f aca="false">ROUND(Q566,2)</f>
        <v>0</v>
      </c>
      <c r="F566" s="163" t="n">
        <f aca="false">TRUNC((1+(IF(OR(H566=0,H566=""),'BDI REF.'!$K$5,CHOOSE(H566,'BDI REF.'!$K$5,'BDI REF.'!$K$6,'BDI REF.'!$K$7))))*R566,2)</f>
        <v>0</v>
      </c>
      <c r="G566" s="163" t="n">
        <f aca="false">IF(E566&lt;&gt;0,ROUND(E566*F566,2),IF(AD566=0,(SUMIF($V$12:$V$1011,B566,$AD$12:$AD$1011)),AD566))</f>
        <v>0</v>
      </c>
      <c r="H566" s="164"/>
      <c r="I566" s="165"/>
      <c r="J566" s="166" t="str">
        <f aca="false">IF(N566&lt;&gt;0,N566,"")</f>
        <v/>
      </c>
      <c r="K566" s="167"/>
      <c r="L566" s="168" t="str">
        <f aca="false">IF(B566&gt;0,"ok","ocultar")</f>
        <v>ocultar</v>
      </c>
      <c r="M566" s="182"/>
      <c r="N566" s="184"/>
      <c r="O566" s="177"/>
      <c r="P566" s="178"/>
      <c r="Q566" s="173"/>
      <c r="R566" s="179"/>
      <c r="S566" s="156"/>
      <c r="U566" s="88"/>
      <c r="V566" s="157" t="n">
        <f aca="false">IF(B566=0,V565,IF(ISNONTEXT(B566)=TRUE(),INT(B566),INT(LEFT(B566,FIND(".",B566)-1))))</f>
        <v>3</v>
      </c>
      <c r="W566" s="157" t="str">
        <f aca="false">IF(W567=1,1,IF(B566&lt;&gt;0,1,IF(C566&lt;&gt;0,1,IF(D566&lt;&gt;0,1,IF(E566&lt;&gt;0,1,"")))))</f>
        <v/>
      </c>
      <c r="X566" s="157" t="str">
        <f aca="false">IF(V566=0," ",IF(V566&lt;&gt;V565,V566," "))</f>
        <v> </v>
      </c>
      <c r="Y566" s="88"/>
      <c r="Z566" s="75" t="n">
        <f aca="false">IF(V566&lt;&gt;X566,(IF(I566="",G566*INFORMAÇÕES!$U$113,IF(I566="R",G566,0))),0)</f>
        <v>0</v>
      </c>
      <c r="AA566" s="75" t="n">
        <f aca="false">IF(V566&lt;&gt;X566,(IF(I566="",G566*INFORMAÇÕES!$U$114,IF(I566="C",G566,0))),0)</f>
        <v>0</v>
      </c>
      <c r="AB566" s="75" t="n">
        <f aca="false">IF(V566&lt;&gt;X566,(IF(I566="",G566*INFORMAÇÕES!$U$115,IF(I566="CF",G566,0))),0)</f>
        <v>0</v>
      </c>
      <c r="AC566" s="75" t="n">
        <f aca="false">IF(V566&lt;&gt;X566,(IF(I566="",G566*INFORMAÇÕES!$U$116,IF(I566="O",G566,0))),0)</f>
        <v>0</v>
      </c>
      <c r="AD566" s="75" t="n">
        <f aca="false">IF(E566&lt;&gt;0,G566,0)</f>
        <v>0</v>
      </c>
    </row>
    <row r="567" s="174" customFormat="true" ht="14.25" hidden="false" customHeight="false" outlineLevel="0" collapsed="false">
      <c r="A567" s="159" t="n">
        <v>556</v>
      </c>
      <c r="B567" s="160" t="n">
        <f aca="false">M567</f>
        <v>0</v>
      </c>
      <c r="C567" s="161" t="n">
        <f aca="false">O567</f>
        <v>0</v>
      </c>
      <c r="D567" s="162" t="n">
        <f aca="false">P567</f>
        <v>0</v>
      </c>
      <c r="E567" s="163" t="n">
        <f aca="false">ROUND(Q567,2)</f>
        <v>0</v>
      </c>
      <c r="F567" s="163" t="n">
        <f aca="false">TRUNC((1+(IF(OR(H567=0,H567=""),'BDI REF.'!$K$5,CHOOSE(H567,'BDI REF.'!$K$5,'BDI REF.'!$K$6,'BDI REF.'!$K$7))))*R567,2)</f>
        <v>0</v>
      </c>
      <c r="G567" s="163" t="n">
        <f aca="false">IF(E567&lt;&gt;0,ROUND(E567*F567,2),IF(AD567=0,(SUMIF($V$12:$V$1011,B567,$AD$12:$AD$1011)),AD567))</f>
        <v>0</v>
      </c>
      <c r="H567" s="164"/>
      <c r="I567" s="165"/>
      <c r="J567" s="166" t="str">
        <f aca="false">IF(N567&lt;&gt;0,N567,"")</f>
        <v/>
      </c>
      <c r="K567" s="167"/>
      <c r="L567" s="168" t="str">
        <f aca="false">IF(B567&gt;0,"ok","ocultar")</f>
        <v>ocultar</v>
      </c>
      <c r="M567" s="182"/>
      <c r="N567" s="184"/>
      <c r="O567" s="177"/>
      <c r="P567" s="178"/>
      <c r="Q567" s="173"/>
      <c r="R567" s="179"/>
      <c r="S567" s="156"/>
      <c r="U567" s="88"/>
      <c r="V567" s="157" t="n">
        <f aca="false">IF(B567=0,V566,IF(ISNONTEXT(B567)=TRUE(),INT(B567),INT(LEFT(B567,FIND(".",B567)-1))))</f>
        <v>3</v>
      </c>
      <c r="W567" s="157" t="str">
        <f aca="false">IF(W568=1,1,IF(B567&lt;&gt;0,1,IF(C567&lt;&gt;0,1,IF(D567&lt;&gt;0,1,IF(E567&lt;&gt;0,1,"")))))</f>
        <v/>
      </c>
      <c r="X567" s="157" t="str">
        <f aca="false">IF(V567=0," ",IF(V567&lt;&gt;V566,V567," "))</f>
        <v> </v>
      </c>
      <c r="Y567" s="88"/>
      <c r="Z567" s="75" t="n">
        <f aca="false">IF(V567&lt;&gt;X567,(IF(I567="",G567*INFORMAÇÕES!$U$113,IF(I567="R",G567,0))),0)</f>
        <v>0</v>
      </c>
      <c r="AA567" s="75" t="n">
        <f aca="false">IF(V567&lt;&gt;X567,(IF(I567="",G567*INFORMAÇÕES!$U$114,IF(I567="C",G567,0))),0)</f>
        <v>0</v>
      </c>
      <c r="AB567" s="75" t="n">
        <f aca="false">IF(V567&lt;&gt;X567,(IF(I567="",G567*INFORMAÇÕES!$U$115,IF(I567="CF",G567,0))),0)</f>
        <v>0</v>
      </c>
      <c r="AC567" s="75" t="n">
        <f aca="false">IF(V567&lt;&gt;X567,(IF(I567="",G567*INFORMAÇÕES!$U$116,IF(I567="O",G567,0))),0)</f>
        <v>0</v>
      </c>
      <c r="AD567" s="75" t="n">
        <f aca="false">IF(E567&lt;&gt;0,G567,0)</f>
        <v>0</v>
      </c>
    </row>
    <row r="568" s="174" customFormat="true" ht="14.25" hidden="false" customHeight="false" outlineLevel="0" collapsed="false">
      <c r="A568" s="159" t="n">
        <v>557</v>
      </c>
      <c r="B568" s="160" t="n">
        <f aca="false">M568</f>
        <v>0</v>
      </c>
      <c r="C568" s="161" t="n">
        <f aca="false">O568</f>
        <v>0</v>
      </c>
      <c r="D568" s="162" t="n">
        <f aca="false">P568</f>
        <v>0</v>
      </c>
      <c r="E568" s="163" t="n">
        <f aca="false">ROUND(Q568,2)</f>
        <v>0</v>
      </c>
      <c r="F568" s="163" t="n">
        <f aca="false">TRUNC((1+(IF(OR(H568=0,H568=""),'BDI REF.'!$K$5,CHOOSE(H568,'BDI REF.'!$K$5,'BDI REF.'!$K$6,'BDI REF.'!$K$7))))*R568,2)</f>
        <v>0</v>
      </c>
      <c r="G568" s="163" t="n">
        <f aca="false">IF(E568&lt;&gt;0,ROUND(E568*F568,2),IF(AD568=0,(SUMIF($V$12:$V$1011,B568,$AD$12:$AD$1011)),AD568))</f>
        <v>0</v>
      </c>
      <c r="H568" s="164"/>
      <c r="I568" s="165"/>
      <c r="J568" s="166" t="str">
        <f aca="false">IF(N568&lt;&gt;0,N568,"")</f>
        <v/>
      </c>
      <c r="K568" s="167"/>
      <c r="L568" s="168" t="str">
        <f aca="false">IF(B568&gt;0,"ok","ocultar")</f>
        <v>ocultar</v>
      </c>
      <c r="M568" s="182"/>
      <c r="N568" s="184"/>
      <c r="O568" s="177"/>
      <c r="P568" s="178"/>
      <c r="Q568" s="173"/>
      <c r="R568" s="179"/>
      <c r="S568" s="156"/>
      <c r="U568" s="88"/>
      <c r="V568" s="157" t="n">
        <f aca="false">IF(B568=0,V567,IF(ISNONTEXT(B568)=TRUE(),INT(B568),INT(LEFT(B568,FIND(".",B568)-1))))</f>
        <v>3</v>
      </c>
      <c r="W568" s="157" t="str">
        <f aca="false">IF(W569=1,1,IF(B568&lt;&gt;0,1,IF(C568&lt;&gt;0,1,IF(D568&lt;&gt;0,1,IF(E568&lt;&gt;0,1,"")))))</f>
        <v/>
      </c>
      <c r="X568" s="157" t="str">
        <f aca="false">IF(V568=0," ",IF(V568&lt;&gt;V567,V568," "))</f>
        <v> </v>
      </c>
      <c r="Y568" s="88"/>
      <c r="Z568" s="75" t="n">
        <f aca="false">IF(V568&lt;&gt;X568,(IF(I568="",G568*INFORMAÇÕES!$U$113,IF(I568="R",G568,0))),0)</f>
        <v>0</v>
      </c>
      <c r="AA568" s="75" t="n">
        <f aca="false">IF(V568&lt;&gt;X568,(IF(I568="",G568*INFORMAÇÕES!$U$114,IF(I568="C",G568,0))),0)</f>
        <v>0</v>
      </c>
      <c r="AB568" s="75" t="n">
        <f aca="false">IF(V568&lt;&gt;X568,(IF(I568="",G568*INFORMAÇÕES!$U$115,IF(I568="CF",G568,0))),0)</f>
        <v>0</v>
      </c>
      <c r="AC568" s="75" t="n">
        <f aca="false">IF(V568&lt;&gt;X568,(IF(I568="",G568*INFORMAÇÕES!$U$116,IF(I568="O",G568,0))),0)</f>
        <v>0</v>
      </c>
      <c r="AD568" s="75" t="n">
        <f aca="false">IF(E568&lt;&gt;0,G568,0)</f>
        <v>0</v>
      </c>
    </row>
    <row r="569" s="174" customFormat="true" ht="14.25" hidden="false" customHeight="false" outlineLevel="0" collapsed="false">
      <c r="A569" s="159" t="n">
        <v>558</v>
      </c>
      <c r="B569" s="160" t="n">
        <f aca="false">M569</f>
        <v>0</v>
      </c>
      <c r="C569" s="161" t="n">
        <f aca="false">O569</f>
        <v>0</v>
      </c>
      <c r="D569" s="162" t="n">
        <f aca="false">P569</f>
        <v>0</v>
      </c>
      <c r="E569" s="163" t="n">
        <f aca="false">ROUND(Q569,2)</f>
        <v>0</v>
      </c>
      <c r="F569" s="163" t="n">
        <f aca="false">TRUNC((1+(IF(OR(H569=0,H569=""),'BDI REF.'!$K$5,CHOOSE(H569,'BDI REF.'!$K$5,'BDI REF.'!$K$6,'BDI REF.'!$K$7))))*R569,2)</f>
        <v>0</v>
      </c>
      <c r="G569" s="163" t="n">
        <f aca="false">IF(E569&lt;&gt;0,ROUND(E569*F569,2),IF(AD569=0,(SUMIF($V$12:$V$1011,B569,$AD$12:$AD$1011)),AD569))</f>
        <v>0</v>
      </c>
      <c r="H569" s="164"/>
      <c r="I569" s="165"/>
      <c r="J569" s="166" t="str">
        <f aca="false">IF(N569&lt;&gt;0,N569,"")</f>
        <v/>
      </c>
      <c r="K569" s="167"/>
      <c r="L569" s="168" t="str">
        <f aca="false">IF(B569&gt;0,"ok","ocultar")</f>
        <v>ocultar</v>
      </c>
      <c r="M569" s="182"/>
      <c r="N569" s="184"/>
      <c r="O569" s="177"/>
      <c r="P569" s="178"/>
      <c r="Q569" s="173"/>
      <c r="R569" s="179"/>
      <c r="S569" s="156"/>
      <c r="U569" s="88"/>
      <c r="V569" s="157" t="n">
        <f aca="false">IF(B569=0,V568,IF(ISNONTEXT(B569)=TRUE(),INT(B569),INT(LEFT(B569,FIND(".",B569)-1))))</f>
        <v>3</v>
      </c>
      <c r="W569" s="157" t="str">
        <f aca="false">IF(W570=1,1,IF(B569&lt;&gt;0,1,IF(C569&lt;&gt;0,1,IF(D569&lt;&gt;0,1,IF(E569&lt;&gt;0,1,"")))))</f>
        <v/>
      </c>
      <c r="X569" s="157" t="str">
        <f aca="false">IF(V569=0," ",IF(V569&lt;&gt;V568,V569," "))</f>
        <v> </v>
      </c>
      <c r="Y569" s="88"/>
      <c r="Z569" s="75" t="n">
        <f aca="false">IF(V569&lt;&gt;X569,(IF(I569="",G569*INFORMAÇÕES!$U$113,IF(I569="R",G569,0))),0)</f>
        <v>0</v>
      </c>
      <c r="AA569" s="75" t="n">
        <f aca="false">IF(V569&lt;&gt;X569,(IF(I569="",G569*INFORMAÇÕES!$U$114,IF(I569="C",G569,0))),0)</f>
        <v>0</v>
      </c>
      <c r="AB569" s="75" t="n">
        <f aca="false">IF(V569&lt;&gt;X569,(IF(I569="",G569*INFORMAÇÕES!$U$115,IF(I569="CF",G569,0))),0)</f>
        <v>0</v>
      </c>
      <c r="AC569" s="75" t="n">
        <f aca="false">IF(V569&lt;&gt;X569,(IF(I569="",G569*INFORMAÇÕES!$U$116,IF(I569="O",G569,0))),0)</f>
        <v>0</v>
      </c>
      <c r="AD569" s="75" t="n">
        <f aca="false">IF(E569&lt;&gt;0,G569,0)</f>
        <v>0</v>
      </c>
    </row>
    <row r="570" s="174" customFormat="true" ht="14.25" hidden="false" customHeight="false" outlineLevel="0" collapsed="false">
      <c r="A570" s="159" t="n">
        <v>559</v>
      </c>
      <c r="B570" s="160" t="n">
        <f aca="false">M570</f>
        <v>0</v>
      </c>
      <c r="C570" s="161" t="n">
        <f aca="false">O570</f>
        <v>0</v>
      </c>
      <c r="D570" s="162" t="n">
        <f aca="false">P570</f>
        <v>0</v>
      </c>
      <c r="E570" s="163" t="n">
        <f aca="false">ROUND(Q570,2)</f>
        <v>0</v>
      </c>
      <c r="F570" s="163" t="n">
        <f aca="false">TRUNC((1+(IF(OR(H570=0,H570=""),'BDI REF.'!$K$5,CHOOSE(H570,'BDI REF.'!$K$5,'BDI REF.'!$K$6,'BDI REF.'!$K$7))))*R570,2)</f>
        <v>0</v>
      </c>
      <c r="G570" s="163" t="n">
        <f aca="false">IF(E570&lt;&gt;0,ROUND(E570*F570,2),IF(AD570=0,(SUMIF($V$12:$V$1011,B570,$AD$12:$AD$1011)),AD570))</f>
        <v>0</v>
      </c>
      <c r="H570" s="164"/>
      <c r="I570" s="165"/>
      <c r="J570" s="166" t="str">
        <f aca="false">IF(N570&lt;&gt;0,N570,"")</f>
        <v/>
      </c>
      <c r="K570" s="167"/>
      <c r="L570" s="168" t="str">
        <f aca="false">IF(B570&gt;0,"ok","ocultar")</f>
        <v>ocultar</v>
      </c>
      <c r="M570" s="182"/>
      <c r="N570" s="184"/>
      <c r="O570" s="177"/>
      <c r="P570" s="178"/>
      <c r="Q570" s="173"/>
      <c r="R570" s="179"/>
      <c r="S570" s="156"/>
      <c r="U570" s="88"/>
      <c r="V570" s="157" t="n">
        <f aca="false">IF(B570=0,V569,IF(ISNONTEXT(B570)=TRUE(),INT(B570),INT(LEFT(B570,FIND(".",B570)-1))))</f>
        <v>3</v>
      </c>
      <c r="W570" s="157" t="str">
        <f aca="false">IF(W571=1,1,IF(B570&lt;&gt;0,1,IF(C570&lt;&gt;0,1,IF(D570&lt;&gt;0,1,IF(E570&lt;&gt;0,1,"")))))</f>
        <v/>
      </c>
      <c r="X570" s="157" t="str">
        <f aca="false">IF(V570=0," ",IF(V570&lt;&gt;V569,V570," "))</f>
        <v> </v>
      </c>
      <c r="Y570" s="88"/>
      <c r="Z570" s="75" t="n">
        <f aca="false">IF(V570&lt;&gt;X570,(IF(I570="",G570*INFORMAÇÕES!$U$113,IF(I570="R",G570,0))),0)</f>
        <v>0</v>
      </c>
      <c r="AA570" s="75" t="n">
        <f aca="false">IF(V570&lt;&gt;X570,(IF(I570="",G570*INFORMAÇÕES!$U$114,IF(I570="C",G570,0))),0)</f>
        <v>0</v>
      </c>
      <c r="AB570" s="75" t="n">
        <f aca="false">IF(V570&lt;&gt;X570,(IF(I570="",G570*INFORMAÇÕES!$U$115,IF(I570="CF",G570,0))),0)</f>
        <v>0</v>
      </c>
      <c r="AC570" s="75" t="n">
        <f aca="false">IF(V570&lt;&gt;X570,(IF(I570="",G570*INFORMAÇÕES!$U$116,IF(I570="O",G570,0))),0)</f>
        <v>0</v>
      </c>
      <c r="AD570" s="75" t="n">
        <f aca="false">IF(E570&lt;&gt;0,G570,0)</f>
        <v>0</v>
      </c>
    </row>
    <row r="571" s="174" customFormat="true" ht="14.25" hidden="false" customHeight="false" outlineLevel="0" collapsed="false">
      <c r="A571" s="159" t="n">
        <v>560</v>
      </c>
      <c r="B571" s="160" t="n">
        <f aca="false">M571</f>
        <v>0</v>
      </c>
      <c r="C571" s="161" t="n">
        <f aca="false">O571</f>
        <v>0</v>
      </c>
      <c r="D571" s="162" t="n">
        <f aca="false">P571</f>
        <v>0</v>
      </c>
      <c r="E571" s="163" t="n">
        <f aca="false">ROUND(Q571,2)</f>
        <v>0</v>
      </c>
      <c r="F571" s="163" t="n">
        <f aca="false">TRUNC((1+(IF(OR(H571=0,H571=""),'BDI REF.'!$K$5,CHOOSE(H571,'BDI REF.'!$K$5,'BDI REF.'!$K$6,'BDI REF.'!$K$7))))*R571,2)</f>
        <v>0</v>
      </c>
      <c r="G571" s="163" t="n">
        <f aca="false">IF(E571&lt;&gt;0,ROUND(E571*F571,2),IF(AD571=0,(SUMIF($V$12:$V$1011,B571,$AD$12:$AD$1011)),AD571))</f>
        <v>0</v>
      </c>
      <c r="H571" s="164"/>
      <c r="I571" s="165"/>
      <c r="J571" s="166" t="str">
        <f aca="false">IF(N571&lt;&gt;0,N571,"")</f>
        <v/>
      </c>
      <c r="K571" s="167"/>
      <c r="L571" s="168" t="str">
        <f aca="false">IF(B571&gt;0,"ok","ocultar")</f>
        <v>ocultar</v>
      </c>
      <c r="M571" s="182"/>
      <c r="N571" s="184"/>
      <c r="O571" s="177"/>
      <c r="P571" s="178"/>
      <c r="Q571" s="173"/>
      <c r="R571" s="179"/>
      <c r="S571" s="156"/>
      <c r="U571" s="88"/>
      <c r="V571" s="157" t="n">
        <f aca="false">IF(B571=0,V570,IF(ISNONTEXT(B571)=TRUE(),INT(B571),INT(LEFT(B571,FIND(".",B571)-1))))</f>
        <v>3</v>
      </c>
      <c r="W571" s="157" t="str">
        <f aca="false">IF(W572=1,1,IF(B571&lt;&gt;0,1,IF(C571&lt;&gt;0,1,IF(D571&lt;&gt;0,1,IF(E571&lt;&gt;0,1,"")))))</f>
        <v/>
      </c>
      <c r="X571" s="157" t="str">
        <f aca="false">IF(V571=0," ",IF(V571&lt;&gt;V570,V571," "))</f>
        <v> </v>
      </c>
      <c r="Y571" s="88"/>
      <c r="Z571" s="75" t="n">
        <f aca="false">IF(V571&lt;&gt;X571,(IF(I571="",G571*INFORMAÇÕES!$U$113,IF(I571="R",G571,0))),0)</f>
        <v>0</v>
      </c>
      <c r="AA571" s="75" t="n">
        <f aca="false">IF(V571&lt;&gt;X571,(IF(I571="",G571*INFORMAÇÕES!$U$114,IF(I571="C",G571,0))),0)</f>
        <v>0</v>
      </c>
      <c r="AB571" s="75" t="n">
        <f aca="false">IF(V571&lt;&gt;X571,(IF(I571="",G571*INFORMAÇÕES!$U$115,IF(I571="CF",G571,0))),0)</f>
        <v>0</v>
      </c>
      <c r="AC571" s="75" t="n">
        <f aca="false">IF(V571&lt;&gt;X571,(IF(I571="",G571*INFORMAÇÕES!$U$116,IF(I571="O",G571,0))),0)</f>
        <v>0</v>
      </c>
      <c r="AD571" s="75" t="n">
        <f aca="false">IF(E571&lt;&gt;0,G571,0)</f>
        <v>0</v>
      </c>
    </row>
    <row r="572" s="174" customFormat="true" ht="14.25" hidden="false" customHeight="false" outlineLevel="0" collapsed="false">
      <c r="A572" s="159" t="n">
        <v>561</v>
      </c>
      <c r="B572" s="160" t="n">
        <f aca="false">M572</f>
        <v>0</v>
      </c>
      <c r="C572" s="161" t="n">
        <f aca="false">O572</f>
        <v>0</v>
      </c>
      <c r="D572" s="162" t="n">
        <f aca="false">P572</f>
        <v>0</v>
      </c>
      <c r="E572" s="163" t="n">
        <f aca="false">ROUND(Q572,2)</f>
        <v>0</v>
      </c>
      <c r="F572" s="163" t="n">
        <f aca="false">TRUNC((1+(IF(OR(H572=0,H572=""),'BDI REF.'!$K$5,CHOOSE(H572,'BDI REF.'!$K$5,'BDI REF.'!$K$6,'BDI REF.'!$K$7))))*R572,2)</f>
        <v>0</v>
      </c>
      <c r="G572" s="163" t="n">
        <f aca="false">IF(E572&lt;&gt;0,ROUND(E572*F572,2),IF(AD572=0,(SUMIF($V$12:$V$1011,B572,$AD$12:$AD$1011)),AD572))</f>
        <v>0</v>
      </c>
      <c r="H572" s="164"/>
      <c r="I572" s="165"/>
      <c r="J572" s="166" t="str">
        <f aca="false">IF(N572&lt;&gt;0,N572,"")</f>
        <v/>
      </c>
      <c r="K572" s="167"/>
      <c r="L572" s="168" t="str">
        <f aca="false">IF(B572&gt;0,"ok","ocultar")</f>
        <v>ocultar</v>
      </c>
      <c r="M572" s="182"/>
      <c r="N572" s="184"/>
      <c r="O572" s="177"/>
      <c r="P572" s="178"/>
      <c r="Q572" s="173"/>
      <c r="R572" s="179"/>
      <c r="S572" s="156"/>
      <c r="U572" s="88"/>
      <c r="V572" s="157" t="n">
        <f aca="false">IF(B572=0,V571,IF(ISNONTEXT(B572)=TRUE(),INT(B572),INT(LEFT(B572,FIND(".",B572)-1))))</f>
        <v>3</v>
      </c>
      <c r="W572" s="157" t="str">
        <f aca="false">IF(W573=1,1,IF(B572&lt;&gt;0,1,IF(C572&lt;&gt;0,1,IF(D572&lt;&gt;0,1,IF(E572&lt;&gt;0,1,"")))))</f>
        <v/>
      </c>
      <c r="X572" s="157" t="str">
        <f aca="false">IF(V572=0," ",IF(V572&lt;&gt;V571,V572," "))</f>
        <v> </v>
      </c>
      <c r="Y572" s="88"/>
      <c r="Z572" s="75" t="n">
        <f aca="false">IF(V572&lt;&gt;X572,(IF(I572="",G572*INFORMAÇÕES!$U$113,IF(I572="R",G572,0))),0)</f>
        <v>0</v>
      </c>
      <c r="AA572" s="75" t="n">
        <f aca="false">IF(V572&lt;&gt;X572,(IF(I572="",G572*INFORMAÇÕES!$U$114,IF(I572="C",G572,0))),0)</f>
        <v>0</v>
      </c>
      <c r="AB572" s="75" t="n">
        <f aca="false">IF(V572&lt;&gt;X572,(IF(I572="",G572*INFORMAÇÕES!$U$115,IF(I572="CF",G572,0))),0)</f>
        <v>0</v>
      </c>
      <c r="AC572" s="75" t="n">
        <f aca="false">IF(V572&lt;&gt;X572,(IF(I572="",G572*INFORMAÇÕES!$U$116,IF(I572="O",G572,0))),0)</f>
        <v>0</v>
      </c>
      <c r="AD572" s="75" t="n">
        <f aca="false">IF(E572&lt;&gt;0,G572,0)</f>
        <v>0</v>
      </c>
    </row>
    <row r="573" s="174" customFormat="true" ht="14.25" hidden="false" customHeight="false" outlineLevel="0" collapsed="false">
      <c r="A573" s="159" t="n">
        <v>562</v>
      </c>
      <c r="B573" s="160" t="n">
        <f aca="false">M573</f>
        <v>0</v>
      </c>
      <c r="C573" s="161" t="n">
        <f aca="false">O573</f>
        <v>0</v>
      </c>
      <c r="D573" s="162" t="n">
        <f aca="false">P573</f>
        <v>0</v>
      </c>
      <c r="E573" s="163" t="n">
        <f aca="false">ROUND(Q573,2)</f>
        <v>0</v>
      </c>
      <c r="F573" s="163" t="n">
        <f aca="false">TRUNC((1+(IF(OR(H573=0,H573=""),'BDI REF.'!$K$5,CHOOSE(H573,'BDI REF.'!$K$5,'BDI REF.'!$K$6,'BDI REF.'!$K$7))))*R573,2)</f>
        <v>0</v>
      </c>
      <c r="G573" s="163" t="n">
        <f aca="false">IF(E573&lt;&gt;0,ROUND(E573*F573,2),IF(AD573=0,(SUMIF($V$12:$V$1011,B573,$AD$12:$AD$1011)),AD573))</f>
        <v>0</v>
      </c>
      <c r="H573" s="164"/>
      <c r="I573" s="165"/>
      <c r="J573" s="166" t="str">
        <f aca="false">IF(N573&lt;&gt;0,N573,"")</f>
        <v/>
      </c>
      <c r="K573" s="167"/>
      <c r="L573" s="168" t="str">
        <f aca="false">IF(B573&gt;0,"ok","ocultar")</f>
        <v>ocultar</v>
      </c>
      <c r="M573" s="182"/>
      <c r="N573" s="184"/>
      <c r="O573" s="177"/>
      <c r="P573" s="178"/>
      <c r="Q573" s="173"/>
      <c r="R573" s="179"/>
      <c r="S573" s="156"/>
      <c r="U573" s="88"/>
      <c r="V573" s="157" t="n">
        <f aca="false">IF(B573=0,V572,IF(ISNONTEXT(B573)=TRUE(),INT(B573),INT(LEFT(B573,FIND(".",B573)-1))))</f>
        <v>3</v>
      </c>
      <c r="W573" s="157" t="str">
        <f aca="false">IF(W574=1,1,IF(B573&lt;&gt;0,1,IF(C573&lt;&gt;0,1,IF(D573&lt;&gt;0,1,IF(E573&lt;&gt;0,1,"")))))</f>
        <v/>
      </c>
      <c r="X573" s="157" t="str">
        <f aca="false">IF(V573=0," ",IF(V573&lt;&gt;V572,V573," "))</f>
        <v> </v>
      </c>
      <c r="Y573" s="88"/>
      <c r="Z573" s="75" t="n">
        <f aca="false">IF(V573&lt;&gt;X573,(IF(I573="",G573*INFORMAÇÕES!$U$113,IF(I573="R",G573,0))),0)</f>
        <v>0</v>
      </c>
      <c r="AA573" s="75" t="n">
        <f aca="false">IF(V573&lt;&gt;X573,(IF(I573="",G573*INFORMAÇÕES!$U$114,IF(I573="C",G573,0))),0)</f>
        <v>0</v>
      </c>
      <c r="AB573" s="75" t="n">
        <f aca="false">IF(V573&lt;&gt;X573,(IF(I573="",G573*INFORMAÇÕES!$U$115,IF(I573="CF",G573,0))),0)</f>
        <v>0</v>
      </c>
      <c r="AC573" s="75" t="n">
        <f aca="false">IF(V573&lt;&gt;X573,(IF(I573="",G573*INFORMAÇÕES!$U$116,IF(I573="O",G573,0))),0)</f>
        <v>0</v>
      </c>
      <c r="AD573" s="75" t="n">
        <f aca="false">IF(E573&lt;&gt;0,G573,0)</f>
        <v>0</v>
      </c>
    </row>
    <row r="574" s="174" customFormat="true" ht="14.25" hidden="false" customHeight="false" outlineLevel="0" collapsed="false">
      <c r="A574" s="159" t="n">
        <v>563</v>
      </c>
      <c r="B574" s="160" t="n">
        <f aca="false">M574</f>
        <v>0</v>
      </c>
      <c r="C574" s="161" t="n">
        <f aca="false">O574</f>
        <v>0</v>
      </c>
      <c r="D574" s="162" t="n">
        <f aca="false">P574</f>
        <v>0</v>
      </c>
      <c r="E574" s="163" t="n">
        <f aca="false">ROUND(Q574,2)</f>
        <v>0</v>
      </c>
      <c r="F574" s="163" t="n">
        <f aca="false">TRUNC((1+(IF(OR(H574=0,H574=""),'BDI REF.'!$K$5,CHOOSE(H574,'BDI REF.'!$K$5,'BDI REF.'!$K$6,'BDI REF.'!$K$7))))*R574,2)</f>
        <v>0</v>
      </c>
      <c r="G574" s="163" t="n">
        <f aca="false">IF(E574&lt;&gt;0,ROUND(E574*F574,2),IF(AD574=0,(SUMIF($V$12:$V$1011,B574,$AD$12:$AD$1011)),AD574))</f>
        <v>0</v>
      </c>
      <c r="H574" s="164"/>
      <c r="I574" s="165"/>
      <c r="J574" s="166" t="str">
        <f aca="false">IF(N574&lt;&gt;0,N574,"")</f>
        <v/>
      </c>
      <c r="K574" s="167"/>
      <c r="L574" s="168" t="str">
        <f aca="false">IF(B574&gt;0,"ok","ocultar")</f>
        <v>ocultar</v>
      </c>
      <c r="M574" s="182"/>
      <c r="N574" s="184"/>
      <c r="O574" s="177"/>
      <c r="P574" s="178"/>
      <c r="Q574" s="173"/>
      <c r="R574" s="179"/>
      <c r="S574" s="156"/>
      <c r="U574" s="88"/>
      <c r="V574" s="157" t="n">
        <f aca="false">IF(B574=0,V573,IF(ISNONTEXT(B574)=TRUE(),INT(B574),INT(LEFT(B574,FIND(".",B574)-1))))</f>
        <v>3</v>
      </c>
      <c r="W574" s="157" t="str">
        <f aca="false">IF(W575=1,1,IF(B574&lt;&gt;0,1,IF(C574&lt;&gt;0,1,IF(D574&lt;&gt;0,1,IF(E574&lt;&gt;0,1,"")))))</f>
        <v/>
      </c>
      <c r="X574" s="157" t="str">
        <f aca="false">IF(V574=0," ",IF(V574&lt;&gt;V573,V574," "))</f>
        <v> </v>
      </c>
      <c r="Y574" s="88"/>
      <c r="Z574" s="75" t="n">
        <f aca="false">IF(V574&lt;&gt;X574,(IF(I574="",G574*INFORMAÇÕES!$U$113,IF(I574="R",G574,0))),0)</f>
        <v>0</v>
      </c>
      <c r="AA574" s="75" t="n">
        <f aca="false">IF(V574&lt;&gt;X574,(IF(I574="",G574*INFORMAÇÕES!$U$114,IF(I574="C",G574,0))),0)</f>
        <v>0</v>
      </c>
      <c r="AB574" s="75" t="n">
        <f aca="false">IF(V574&lt;&gt;X574,(IF(I574="",G574*INFORMAÇÕES!$U$115,IF(I574="CF",G574,0))),0)</f>
        <v>0</v>
      </c>
      <c r="AC574" s="75" t="n">
        <f aca="false">IF(V574&lt;&gt;X574,(IF(I574="",G574*INFORMAÇÕES!$U$116,IF(I574="O",G574,0))),0)</f>
        <v>0</v>
      </c>
      <c r="AD574" s="75" t="n">
        <f aca="false">IF(E574&lt;&gt;0,G574,0)</f>
        <v>0</v>
      </c>
    </row>
    <row r="575" s="174" customFormat="true" ht="14.25" hidden="false" customHeight="false" outlineLevel="0" collapsed="false">
      <c r="A575" s="159" t="n">
        <v>564</v>
      </c>
      <c r="B575" s="160" t="n">
        <f aca="false">M575</f>
        <v>0</v>
      </c>
      <c r="C575" s="161" t="n">
        <f aca="false">O575</f>
        <v>0</v>
      </c>
      <c r="D575" s="162" t="n">
        <f aca="false">P575</f>
        <v>0</v>
      </c>
      <c r="E575" s="163" t="n">
        <f aca="false">ROUND(Q575,2)</f>
        <v>0</v>
      </c>
      <c r="F575" s="163" t="n">
        <f aca="false">TRUNC((1+(IF(OR(H575=0,H575=""),'BDI REF.'!$K$5,CHOOSE(H575,'BDI REF.'!$K$5,'BDI REF.'!$K$6,'BDI REF.'!$K$7))))*R575,2)</f>
        <v>0</v>
      </c>
      <c r="G575" s="163" t="n">
        <f aca="false">IF(E575&lt;&gt;0,ROUND(E575*F575,2),IF(AD575=0,(SUMIF($V$12:$V$1011,B575,$AD$12:$AD$1011)),AD575))</f>
        <v>0</v>
      </c>
      <c r="H575" s="164"/>
      <c r="I575" s="165"/>
      <c r="J575" s="166" t="str">
        <f aca="false">IF(N575&lt;&gt;0,N575,"")</f>
        <v/>
      </c>
      <c r="K575" s="167"/>
      <c r="L575" s="168" t="str">
        <f aca="false">IF(B575&gt;0,"ok","ocultar")</f>
        <v>ocultar</v>
      </c>
      <c r="M575" s="182"/>
      <c r="N575" s="184"/>
      <c r="O575" s="177"/>
      <c r="P575" s="178"/>
      <c r="Q575" s="173"/>
      <c r="R575" s="179"/>
      <c r="S575" s="156"/>
      <c r="U575" s="88"/>
      <c r="V575" s="157" t="n">
        <f aca="false">IF(B575=0,V574,IF(ISNONTEXT(B575)=TRUE(),INT(B575),INT(LEFT(B575,FIND(".",B575)-1))))</f>
        <v>3</v>
      </c>
      <c r="W575" s="157" t="str">
        <f aca="false">IF(W576=1,1,IF(B575&lt;&gt;0,1,IF(C575&lt;&gt;0,1,IF(D575&lt;&gt;0,1,IF(E575&lt;&gt;0,1,"")))))</f>
        <v/>
      </c>
      <c r="X575" s="157" t="str">
        <f aca="false">IF(V575=0," ",IF(V575&lt;&gt;V574,V575," "))</f>
        <v> </v>
      </c>
      <c r="Y575" s="88"/>
      <c r="Z575" s="75" t="n">
        <f aca="false">IF(V575&lt;&gt;X575,(IF(I575="",G575*INFORMAÇÕES!$U$113,IF(I575="R",G575,0))),0)</f>
        <v>0</v>
      </c>
      <c r="AA575" s="75" t="n">
        <f aca="false">IF(V575&lt;&gt;X575,(IF(I575="",G575*INFORMAÇÕES!$U$114,IF(I575="C",G575,0))),0)</f>
        <v>0</v>
      </c>
      <c r="AB575" s="75" t="n">
        <f aca="false">IF(V575&lt;&gt;X575,(IF(I575="",G575*INFORMAÇÕES!$U$115,IF(I575="CF",G575,0))),0)</f>
        <v>0</v>
      </c>
      <c r="AC575" s="75" t="n">
        <f aca="false">IF(V575&lt;&gt;X575,(IF(I575="",G575*INFORMAÇÕES!$U$116,IF(I575="O",G575,0))),0)</f>
        <v>0</v>
      </c>
      <c r="AD575" s="75" t="n">
        <f aca="false">IF(E575&lt;&gt;0,G575,0)</f>
        <v>0</v>
      </c>
    </row>
    <row r="576" s="174" customFormat="true" ht="14.25" hidden="false" customHeight="false" outlineLevel="0" collapsed="false">
      <c r="A576" s="159" t="n">
        <v>565</v>
      </c>
      <c r="B576" s="160" t="n">
        <f aca="false">M576</f>
        <v>0</v>
      </c>
      <c r="C576" s="161" t="n">
        <f aca="false">O576</f>
        <v>0</v>
      </c>
      <c r="D576" s="162" t="n">
        <f aca="false">P576</f>
        <v>0</v>
      </c>
      <c r="E576" s="163" t="n">
        <f aca="false">ROUND(Q576,2)</f>
        <v>0</v>
      </c>
      <c r="F576" s="163" t="n">
        <f aca="false">TRUNC((1+(IF(OR(H576=0,H576=""),'BDI REF.'!$K$5,CHOOSE(H576,'BDI REF.'!$K$5,'BDI REF.'!$K$6,'BDI REF.'!$K$7))))*R576,2)</f>
        <v>0</v>
      </c>
      <c r="G576" s="163" t="n">
        <f aca="false">IF(E576&lt;&gt;0,ROUND(E576*F576,2),IF(AD576=0,(SUMIF($V$12:$V$1011,B576,$AD$12:$AD$1011)),AD576))</f>
        <v>0</v>
      </c>
      <c r="H576" s="164"/>
      <c r="I576" s="165"/>
      <c r="J576" s="166" t="str">
        <f aca="false">IF(N576&lt;&gt;0,N576,"")</f>
        <v/>
      </c>
      <c r="K576" s="167"/>
      <c r="L576" s="168" t="str">
        <f aca="false">IF(B576&gt;0,"ok","ocultar")</f>
        <v>ocultar</v>
      </c>
      <c r="M576" s="182"/>
      <c r="N576" s="184"/>
      <c r="O576" s="177"/>
      <c r="P576" s="178"/>
      <c r="Q576" s="173"/>
      <c r="R576" s="179"/>
      <c r="S576" s="156"/>
      <c r="U576" s="88"/>
      <c r="V576" s="157" t="n">
        <f aca="false">IF(B576=0,V575,IF(ISNONTEXT(B576)=TRUE(),INT(B576),INT(LEFT(B576,FIND(".",B576)-1))))</f>
        <v>3</v>
      </c>
      <c r="W576" s="157" t="str">
        <f aca="false">IF(W577=1,1,IF(B576&lt;&gt;0,1,IF(C576&lt;&gt;0,1,IF(D576&lt;&gt;0,1,IF(E576&lt;&gt;0,1,"")))))</f>
        <v/>
      </c>
      <c r="X576" s="157" t="str">
        <f aca="false">IF(V576=0," ",IF(V576&lt;&gt;V575,V576," "))</f>
        <v> </v>
      </c>
      <c r="Y576" s="88"/>
      <c r="Z576" s="75" t="n">
        <f aca="false">IF(V576&lt;&gt;X576,(IF(I576="",G576*INFORMAÇÕES!$U$113,IF(I576="R",G576,0))),0)</f>
        <v>0</v>
      </c>
      <c r="AA576" s="75" t="n">
        <f aca="false">IF(V576&lt;&gt;X576,(IF(I576="",G576*INFORMAÇÕES!$U$114,IF(I576="C",G576,0))),0)</f>
        <v>0</v>
      </c>
      <c r="AB576" s="75" t="n">
        <f aca="false">IF(V576&lt;&gt;X576,(IF(I576="",G576*INFORMAÇÕES!$U$115,IF(I576="CF",G576,0))),0)</f>
        <v>0</v>
      </c>
      <c r="AC576" s="75" t="n">
        <f aca="false">IF(V576&lt;&gt;X576,(IF(I576="",G576*INFORMAÇÕES!$U$116,IF(I576="O",G576,0))),0)</f>
        <v>0</v>
      </c>
      <c r="AD576" s="75" t="n">
        <f aca="false">IF(E576&lt;&gt;0,G576,0)</f>
        <v>0</v>
      </c>
    </row>
    <row r="577" s="174" customFormat="true" ht="14.25" hidden="false" customHeight="false" outlineLevel="0" collapsed="false">
      <c r="A577" s="159" t="n">
        <v>566</v>
      </c>
      <c r="B577" s="160" t="n">
        <f aca="false">M577</f>
        <v>0</v>
      </c>
      <c r="C577" s="161" t="n">
        <f aca="false">O577</f>
        <v>0</v>
      </c>
      <c r="D577" s="162" t="n">
        <f aca="false">P577</f>
        <v>0</v>
      </c>
      <c r="E577" s="163" t="n">
        <f aca="false">ROUND(Q577,2)</f>
        <v>0</v>
      </c>
      <c r="F577" s="163" t="n">
        <f aca="false">TRUNC((1+(IF(OR(H577=0,H577=""),'BDI REF.'!$K$5,CHOOSE(H577,'BDI REF.'!$K$5,'BDI REF.'!$K$6,'BDI REF.'!$K$7))))*R577,2)</f>
        <v>0</v>
      </c>
      <c r="G577" s="163" t="n">
        <f aca="false">IF(E577&lt;&gt;0,ROUND(E577*F577,2),IF(AD577=0,(SUMIF($V$12:$V$1011,B577,$AD$12:$AD$1011)),AD577))</f>
        <v>0</v>
      </c>
      <c r="H577" s="164"/>
      <c r="I577" s="165"/>
      <c r="J577" s="166" t="str">
        <f aca="false">IF(N577&lt;&gt;0,N577,"")</f>
        <v/>
      </c>
      <c r="K577" s="167"/>
      <c r="L577" s="168" t="str">
        <f aca="false">IF(B577&gt;0,"ok","ocultar")</f>
        <v>ocultar</v>
      </c>
      <c r="M577" s="182"/>
      <c r="N577" s="184"/>
      <c r="O577" s="177"/>
      <c r="P577" s="178"/>
      <c r="Q577" s="173"/>
      <c r="R577" s="179"/>
      <c r="S577" s="156"/>
      <c r="U577" s="88"/>
      <c r="V577" s="157" t="n">
        <f aca="false">IF(B577=0,V576,IF(ISNONTEXT(B577)=TRUE(),INT(B577),INT(LEFT(B577,FIND(".",B577)-1))))</f>
        <v>3</v>
      </c>
      <c r="W577" s="157" t="str">
        <f aca="false">IF(W578=1,1,IF(B577&lt;&gt;0,1,IF(C577&lt;&gt;0,1,IF(D577&lt;&gt;0,1,IF(E577&lt;&gt;0,1,"")))))</f>
        <v/>
      </c>
      <c r="X577" s="157" t="str">
        <f aca="false">IF(V577=0," ",IF(V577&lt;&gt;V576,V577," "))</f>
        <v> </v>
      </c>
      <c r="Y577" s="88"/>
      <c r="Z577" s="75" t="n">
        <f aca="false">IF(V577&lt;&gt;X577,(IF(I577="",G577*INFORMAÇÕES!$U$113,IF(I577="R",G577,0))),0)</f>
        <v>0</v>
      </c>
      <c r="AA577" s="75" t="n">
        <f aca="false">IF(V577&lt;&gt;X577,(IF(I577="",G577*INFORMAÇÕES!$U$114,IF(I577="C",G577,0))),0)</f>
        <v>0</v>
      </c>
      <c r="AB577" s="75" t="n">
        <f aca="false">IF(V577&lt;&gt;X577,(IF(I577="",G577*INFORMAÇÕES!$U$115,IF(I577="CF",G577,0))),0)</f>
        <v>0</v>
      </c>
      <c r="AC577" s="75" t="n">
        <f aca="false">IF(V577&lt;&gt;X577,(IF(I577="",G577*INFORMAÇÕES!$U$116,IF(I577="O",G577,0))),0)</f>
        <v>0</v>
      </c>
      <c r="AD577" s="75" t="n">
        <f aca="false">IF(E577&lt;&gt;0,G577,0)</f>
        <v>0</v>
      </c>
    </row>
    <row r="578" s="174" customFormat="true" ht="14.25" hidden="false" customHeight="false" outlineLevel="0" collapsed="false">
      <c r="A578" s="159" t="n">
        <v>567</v>
      </c>
      <c r="B578" s="160" t="n">
        <f aca="false">M578</f>
        <v>0</v>
      </c>
      <c r="C578" s="161" t="n">
        <f aca="false">O578</f>
        <v>0</v>
      </c>
      <c r="D578" s="162" t="n">
        <f aca="false">P578</f>
        <v>0</v>
      </c>
      <c r="E578" s="163" t="n">
        <f aca="false">ROUND(Q578,2)</f>
        <v>0</v>
      </c>
      <c r="F578" s="163" t="n">
        <f aca="false">TRUNC((1+(IF(OR(H578=0,H578=""),'BDI REF.'!$K$5,CHOOSE(H578,'BDI REF.'!$K$5,'BDI REF.'!$K$6,'BDI REF.'!$K$7))))*R578,2)</f>
        <v>0</v>
      </c>
      <c r="G578" s="163" t="n">
        <f aca="false">IF(E578&lt;&gt;0,ROUND(E578*F578,2),IF(AD578=0,(SUMIF($V$12:$V$1011,B578,$AD$12:$AD$1011)),AD578))</f>
        <v>0</v>
      </c>
      <c r="H578" s="164"/>
      <c r="I578" s="165"/>
      <c r="J578" s="166" t="str">
        <f aca="false">IF(N578&lt;&gt;0,N578,"")</f>
        <v/>
      </c>
      <c r="K578" s="167"/>
      <c r="L578" s="168" t="str">
        <f aca="false">IF(B578&gt;0,"ok","ocultar")</f>
        <v>ocultar</v>
      </c>
      <c r="M578" s="182"/>
      <c r="N578" s="184"/>
      <c r="O578" s="177"/>
      <c r="P578" s="178"/>
      <c r="Q578" s="173"/>
      <c r="R578" s="179"/>
      <c r="S578" s="156"/>
      <c r="U578" s="88"/>
      <c r="V578" s="157" t="n">
        <f aca="false">IF(B578=0,V577,IF(ISNONTEXT(B578)=TRUE(),INT(B578),INT(LEFT(B578,FIND(".",B578)-1))))</f>
        <v>3</v>
      </c>
      <c r="W578" s="157" t="str">
        <f aca="false">IF(W579=1,1,IF(B578&lt;&gt;0,1,IF(C578&lt;&gt;0,1,IF(D578&lt;&gt;0,1,IF(E578&lt;&gt;0,1,"")))))</f>
        <v/>
      </c>
      <c r="X578" s="157" t="str">
        <f aca="false">IF(V578=0," ",IF(V578&lt;&gt;V577,V578," "))</f>
        <v> </v>
      </c>
      <c r="Y578" s="88"/>
      <c r="Z578" s="75" t="n">
        <f aca="false">IF(V578&lt;&gt;X578,(IF(I578="",G578*INFORMAÇÕES!$U$113,IF(I578="R",G578,0))),0)</f>
        <v>0</v>
      </c>
      <c r="AA578" s="75" t="n">
        <f aca="false">IF(V578&lt;&gt;X578,(IF(I578="",G578*INFORMAÇÕES!$U$114,IF(I578="C",G578,0))),0)</f>
        <v>0</v>
      </c>
      <c r="AB578" s="75" t="n">
        <f aca="false">IF(V578&lt;&gt;X578,(IF(I578="",G578*INFORMAÇÕES!$U$115,IF(I578="CF",G578,0))),0)</f>
        <v>0</v>
      </c>
      <c r="AC578" s="75" t="n">
        <f aca="false">IF(V578&lt;&gt;X578,(IF(I578="",G578*INFORMAÇÕES!$U$116,IF(I578="O",G578,0))),0)</f>
        <v>0</v>
      </c>
      <c r="AD578" s="75" t="n">
        <f aca="false">IF(E578&lt;&gt;0,G578,0)</f>
        <v>0</v>
      </c>
    </row>
    <row r="579" s="174" customFormat="true" ht="14.25" hidden="false" customHeight="false" outlineLevel="0" collapsed="false">
      <c r="A579" s="159" t="n">
        <v>568</v>
      </c>
      <c r="B579" s="160" t="n">
        <f aca="false">M579</f>
        <v>0</v>
      </c>
      <c r="C579" s="161" t="n">
        <f aca="false">O579</f>
        <v>0</v>
      </c>
      <c r="D579" s="162" t="n">
        <f aca="false">P579</f>
        <v>0</v>
      </c>
      <c r="E579" s="163" t="n">
        <f aca="false">ROUND(Q579,2)</f>
        <v>0</v>
      </c>
      <c r="F579" s="163" t="n">
        <f aca="false">TRUNC((1+(IF(OR(H579=0,H579=""),'BDI REF.'!$K$5,CHOOSE(H579,'BDI REF.'!$K$5,'BDI REF.'!$K$6,'BDI REF.'!$K$7))))*R579,2)</f>
        <v>0</v>
      </c>
      <c r="G579" s="163" t="n">
        <f aca="false">IF(E579&lt;&gt;0,ROUND(E579*F579,2),IF(AD579=0,(SUMIF($V$12:$V$1011,B579,$AD$12:$AD$1011)),AD579))</f>
        <v>0</v>
      </c>
      <c r="H579" s="164"/>
      <c r="I579" s="165"/>
      <c r="J579" s="166" t="str">
        <f aca="false">IF(N579&lt;&gt;0,N579,"")</f>
        <v/>
      </c>
      <c r="K579" s="167"/>
      <c r="L579" s="168" t="str">
        <f aca="false">IF(B579&gt;0,"ok","ocultar")</f>
        <v>ocultar</v>
      </c>
      <c r="M579" s="182"/>
      <c r="N579" s="184"/>
      <c r="O579" s="177"/>
      <c r="P579" s="178"/>
      <c r="Q579" s="173"/>
      <c r="R579" s="179"/>
      <c r="S579" s="156"/>
      <c r="U579" s="88"/>
      <c r="V579" s="157" t="n">
        <f aca="false">IF(B579=0,V578,IF(ISNONTEXT(B579)=TRUE(),INT(B579),INT(LEFT(B579,FIND(".",B579)-1))))</f>
        <v>3</v>
      </c>
      <c r="W579" s="157" t="str">
        <f aca="false">IF(W580=1,1,IF(B579&lt;&gt;0,1,IF(C579&lt;&gt;0,1,IF(D579&lt;&gt;0,1,IF(E579&lt;&gt;0,1,"")))))</f>
        <v/>
      </c>
      <c r="X579" s="157" t="str">
        <f aca="false">IF(V579=0," ",IF(V579&lt;&gt;V578,V579," "))</f>
        <v> </v>
      </c>
      <c r="Y579" s="88"/>
      <c r="Z579" s="75" t="n">
        <f aca="false">IF(V579&lt;&gt;X579,(IF(I579="",G579*INFORMAÇÕES!$U$113,IF(I579="R",G579,0))),0)</f>
        <v>0</v>
      </c>
      <c r="AA579" s="75" t="n">
        <f aca="false">IF(V579&lt;&gt;X579,(IF(I579="",G579*INFORMAÇÕES!$U$114,IF(I579="C",G579,0))),0)</f>
        <v>0</v>
      </c>
      <c r="AB579" s="75" t="n">
        <f aca="false">IF(V579&lt;&gt;X579,(IF(I579="",G579*INFORMAÇÕES!$U$115,IF(I579="CF",G579,0))),0)</f>
        <v>0</v>
      </c>
      <c r="AC579" s="75" t="n">
        <f aca="false">IF(V579&lt;&gt;X579,(IF(I579="",G579*INFORMAÇÕES!$U$116,IF(I579="O",G579,0))),0)</f>
        <v>0</v>
      </c>
      <c r="AD579" s="75" t="n">
        <f aca="false">IF(E579&lt;&gt;0,G579,0)</f>
        <v>0</v>
      </c>
    </row>
    <row r="580" s="174" customFormat="true" ht="14.25" hidden="false" customHeight="false" outlineLevel="0" collapsed="false">
      <c r="A580" s="159" t="n">
        <v>569</v>
      </c>
      <c r="B580" s="160" t="n">
        <f aca="false">M580</f>
        <v>0</v>
      </c>
      <c r="C580" s="161" t="n">
        <f aca="false">O580</f>
        <v>0</v>
      </c>
      <c r="D580" s="162" t="n">
        <f aca="false">P580</f>
        <v>0</v>
      </c>
      <c r="E580" s="163" t="n">
        <f aca="false">ROUND(Q580,2)</f>
        <v>0</v>
      </c>
      <c r="F580" s="163" t="n">
        <f aca="false">TRUNC((1+(IF(OR(H580=0,H580=""),'BDI REF.'!$K$5,CHOOSE(H580,'BDI REF.'!$K$5,'BDI REF.'!$K$6,'BDI REF.'!$K$7))))*R580,2)</f>
        <v>0</v>
      </c>
      <c r="G580" s="163" t="n">
        <f aca="false">IF(E580&lt;&gt;0,ROUND(E580*F580,2),IF(AD580=0,(SUMIF($V$12:$V$1011,B580,$AD$12:$AD$1011)),AD580))</f>
        <v>0</v>
      </c>
      <c r="H580" s="164"/>
      <c r="I580" s="165"/>
      <c r="J580" s="166" t="str">
        <f aca="false">IF(N580&lt;&gt;0,N580,"")</f>
        <v/>
      </c>
      <c r="K580" s="167"/>
      <c r="L580" s="168" t="str">
        <f aca="false">IF(B580&gt;0,"ok","ocultar")</f>
        <v>ocultar</v>
      </c>
      <c r="M580" s="182"/>
      <c r="N580" s="184"/>
      <c r="O580" s="177"/>
      <c r="P580" s="178"/>
      <c r="Q580" s="173"/>
      <c r="R580" s="179"/>
      <c r="S580" s="156"/>
      <c r="U580" s="88"/>
      <c r="V580" s="157" t="n">
        <f aca="false">IF(B580=0,V579,IF(ISNONTEXT(B580)=TRUE(),INT(B580),INT(LEFT(B580,FIND(".",B580)-1))))</f>
        <v>3</v>
      </c>
      <c r="W580" s="157" t="str">
        <f aca="false">IF(W581=1,1,IF(B580&lt;&gt;0,1,IF(C580&lt;&gt;0,1,IF(D580&lt;&gt;0,1,IF(E580&lt;&gt;0,1,"")))))</f>
        <v/>
      </c>
      <c r="X580" s="157" t="str">
        <f aca="false">IF(V580=0," ",IF(V580&lt;&gt;V579,V580," "))</f>
        <v> </v>
      </c>
      <c r="Y580" s="88"/>
      <c r="Z580" s="75" t="n">
        <f aca="false">IF(V580&lt;&gt;X580,(IF(I580="",G580*INFORMAÇÕES!$U$113,IF(I580="R",G580,0))),0)</f>
        <v>0</v>
      </c>
      <c r="AA580" s="75" t="n">
        <f aca="false">IF(V580&lt;&gt;X580,(IF(I580="",G580*INFORMAÇÕES!$U$114,IF(I580="C",G580,0))),0)</f>
        <v>0</v>
      </c>
      <c r="AB580" s="75" t="n">
        <f aca="false">IF(V580&lt;&gt;X580,(IF(I580="",G580*INFORMAÇÕES!$U$115,IF(I580="CF",G580,0))),0)</f>
        <v>0</v>
      </c>
      <c r="AC580" s="75" t="n">
        <f aca="false">IF(V580&lt;&gt;X580,(IF(I580="",G580*INFORMAÇÕES!$U$116,IF(I580="O",G580,0))),0)</f>
        <v>0</v>
      </c>
      <c r="AD580" s="75" t="n">
        <f aca="false">IF(E580&lt;&gt;0,G580,0)</f>
        <v>0</v>
      </c>
    </row>
    <row r="581" s="174" customFormat="true" ht="14.25" hidden="false" customHeight="false" outlineLevel="0" collapsed="false">
      <c r="A581" s="159" t="n">
        <v>570</v>
      </c>
      <c r="B581" s="160" t="n">
        <f aca="false">M581</f>
        <v>0</v>
      </c>
      <c r="C581" s="161" t="n">
        <f aca="false">O581</f>
        <v>0</v>
      </c>
      <c r="D581" s="162" t="n">
        <f aca="false">P581</f>
        <v>0</v>
      </c>
      <c r="E581" s="163" t="n">
        <f aca="false">ROUND(Q581,2)</f>
        <v>0</v>
      </c>
      <c r="F581" s="163" t="n">
        <f aca="false">TRUNC((1+(IF(OR(H581=0,H581=""),'BDI REF.'!$K$5,CHOOSE(H581,'BDI REF.'!$K$5,'BDI REF.'!$K$6,'BDI REF.'!$K$7))))*R581,2)</f>
        <v>0</v>
      </c>
      <c r="G581" s="163" t="n">
        <f aca="false">IF(E581&lt;&gt;0,ROUND(E581*F581,2),IF(AD581=0,(SUMIF($V$12:$V$1011,B581,$AD$12:$AD$1011)),AD581))</f>
        <v>0</v>
      </c>
      <c r="H581" s="164"/>
      <c r="I581" s="165"/>
      <c r="J581" s="166" t="str">
        <f aca="false">IF(N581&lt;&gt;0,N581,"")</f>
        <v/>
      </c>
      <c r="K581" s="167"/>
      <c r="L581" s="168" t="str">
        <f aca="false">IF(B581&gt;0,"ok","ocultar")</f>
        <v>ocultar</v>
      </c>
      <c r="M581" s="182"/>
      <c r="N581" s="184"/>
      <c r="O581" s="177"/>
      <c r="P581" s="178"/>
      <c r="Q581" s="173"/>
      <c r="R581" s="179"/>
      <c r="S581" s="156"/>
      <c r="U581" s="88"/>
      <c r="V581" s="157" t="n">
        <f aca="false">IF(B581=0,V580,IF(ISNONTEXT(B581)=TRUE(),INT(B581),INT(LEFT(B581,FIND(".",B581)-1))))</f>
        <v>3</v>
      </c>
      <c r="W581" s="157" t="str">
        <f aca="false">IF(W582=1,1,IF(B581&lt;&gt;0,1,IF(C581&lt;&gt;0,1,IF(D581&lt;&gt;0,1,IF(E581&lt;&gt;0,1,"")))))</f>
        <v/>
      </c>
      <c r="X581" s="157" t="str">
        <f aca="false">IF(V581=0," ",IF(V581&lt;&gt;V580,V581," "))</f>
        <v> </v>
      </c>
      <c r="Y581" s="88"/>
      <c r="Z581" s="75" t="n">
        <f aca="false">IF(V581&lt;&gt;X581,(IF(I581="",G581*INFORMAÇÕES!$U$113,IF(I581="R",G581,0))),0)</f>
        <v>0</v>
      </c>
      <c r="AA581" s="75" t="n">
        <f aca="false">IF(V581&lt;&gt;X581,(IF(I581="",G581*INFORMAÇÕES!$U$114,IF(I581="C",G581,0))),0)</f>
        <v>0</v>
      </c>
      <c r="AB581" s="75" t="n">
        <f aca="false">IF(V581&lt;&gt;X581,(IF(I581="",G581*INFORMAÇÕES!$U$115,IF(I581="CF",G581,0))),0)</f>
        <v>0</v>
      </c>
      <c r="AC581" s="75" t="n">
        <f aca="false">IF(V581&lt;&gt;X581,(IF(I581="",G581*INFORMAÇÕES!$U$116,IF(I581="O",G581,0))),0)</f>
        <v>0</v>
      </c>
      <c r="AD581" s="75" t="n">
        <f aca="false">IF(E581&lt;&gt;0,G581,0)</f>
        <v>0</v>
      </c>
    </row>
    <row r="582" s="174" customFormat="true" ht="14.25" hidden="false" customHeight="false" outlineLevel="0" collapsed="false">
      <c r="A582" s="159" t="n">
        <v>571</v>
      </c>
      <c r="B582" s="160" t="n">
        <f aca="false">M582</f>
        <v>0</v>
      </c>
      <c r="C582" s="161" t="n">
        <f aca="false">O582</f>
        <v>0</v>
      </c>
      <c r="D582" s="162" t="n">
        <f aca="false">P582</f>
        <v>0</v>
      </c>
      <c r="E582" s="163" t="n">
        <f aca="false">ROUND(Q582,2)</f>
        <v>0</v>
      </c>
      <c r="F582" s="163" t="n">
        <f aca="false">TRUNC((1+(IF(OR(H582=0,H582=""),'BDI REF.'!$K$5,CHOOSE(H582,'BDI REF.'!$K$5,'BDI REF.'!$K$6,'BDI REF.'!$K$7))))*R582,2)</f>
        <v>0</v>
      </c>
      <c r="G582" s="163" t="n">
        <f aca="false">IF(E582&lt;&gt;0,ROUND(E582*F582,2),IF(AD582=0,(SUMIF($V$12:$V$1011,B582,$AD$12:$AD$1011)),AD582))</f>
        <v>0</v>
      </c>
      <c r="H582" s="164"/>
      <c r="I582" s="165"/>
      <c r="J582" s="166" t="str">
        <f aca="false">IF(N582&lt;&gt;0,N582,"")</f>
        <v/>
      </c>
      <c r="K582" s="167"/>
      <c r="L582" s="168" t="str">
        <f aca="false">IF(B582&gt;0,"ok","ocultar")</f>
        <v>ocultar</v>
      </c>
      <c r="M582" s="182"/>
      <c r="N582" s="184"/>
      <c r="O582" s="177"/>
      <c r="P582" s="178"/>
      <c r="Q582" s="173"/>
      <c r="R582" s="179"/>
      <c r="S582" s="156"/>
      <c r="U582" s="88"/>
      <c r="V582" s="157" t="n">
        <f aca="false">IF(B582=0,V581,IF(ISNONTEXT(B582)=TRUE(),INT(B582),INT(LEFT(B582,FIND(".",B582)-1))))</f>
        <v>3</v>
      </c>
      <c r="W582" s="157" t="str">
        <f aca="false">IF(W583=1,1,IF(B582&lt;&gt;0,1,IF(C582&lt;&gt;0,1,IF(D582&lt;&gt;0,1,IF(E582&lt;&gt;0,1,"")))))</f>
        <v/>
      </c>
      <c r="X582" s="157" t="str">
        <f aca="false">IF(V582=0," ",IF(V582&lt;&gt;V581,V582," "))</f>
        <v> </v>
      </c>
      <c r="Y582" s="88"/>
      <c r="Z582" s="75" t="n">
        <f aca="false">IF(V582&lt;&gt;X582,(IF(I582="",G582*INFORMAÇÕES!$U$113,IF(I582="R",G582,0))),0)</f>
        <v>0</v>
      </c>
      <c r="AA582" s="75" t="n">
        <f aca="false">IF(V582&lt;&gt;X582,(IF(I582="",G582*INFORMAÇÕES!$U$114,IF(I582="C",G582,0))),0)</f>
        <v>0</v>
      </c>
      <c r="AB582" s="75" t="n">
        <f aca="false">IF(V582&lt;&gt;X582,(IF(I582="",G582*INFORMAÇÕES!$U$115,IF(I582="CF",G582,0))),0)</f>
        <v>0</v>
      </c>
      <c r="AC582" s="75" t="n">
        <f aca="false">IF(V582&lt;&gt;X582,(IF(I582="",G582*INFORMAÇÕES!$U$116,IF(I582="O",G582,0))),0)</f>
        <v>0</v>
      </c>
      <c r="AD582" s="75" t="n">
        <f aca="false">IF(E582&lt;&gt;0,G582,0)</f>
        <v>0</v>
      </c>
    </row>
    <row r="583" s="174" customFormat="true" ht="14.25" hidden="false" customHeight="false" outlineLevel="0" collapsed="false">
      <c r="A583" s="159" t="n">
        <v>572</v>
      </c>
      <c r="B583" s="160" t="n">
        <f aca="false">M583</f>
        <v>0</v>
      </c>
      <c r="C583" s="161" t="n">
        <f aca="false">O583</f>
        <v>0</v>
      </c>
      <c r="D583" s="162" t="n">
        <f aca="false">P583</f>
        <v>0</v>
      </c>
      <c r="E583" s="163" t="n">
        <f aca="false">ROUND(Q583,2)</f>
        <v>0</v>
      </c>
      <c r="F583" s="163" t="n">
        <f aca="false">TRUNC((1+(IF(OR(H583=0,H583=""),'BDI REF.'!$K$5,CHOOSE(H583,'BDI REF.'!$K$5,'BDI REF.'!$K$6,'BDI REF.'!$K$7))))*R583,2)</f>
        <v>0</v>
      </c>
      <c r="G583" s="163" t="n">
        <f aca="false">IF(E583&lt;&gt;0,ROUND(E583*F583,2),IF(AD583=0,(SUMIF($V$12:$V$1011,B583,$AD$12:$AD$1011)),AD583))</f>
        <v>0</v>
      </c>
      <c r="H583" s="164"/>
      <c r="I583" s="165"/>
      <c r="J583" s="166" t="str">
        <f aca="false">IF(N583&lt;&gt;0,N583,"")</f>
        <v/>
      </c>
      <c r="K583" s="167"/>
      <c r="L583" s="168" t="str">
        <f aca="false">IF(B583&gt;0,"ok","ocultar")</f>
        <v>ocultar</v>
      </c>
      <c r="M583" s="182"/>
      <c r="N583" s="184"/>
      <c r="O583" s="177"/>
      <c r="P583" s="178"/>
      <c r="Q583" s="173"/>
      <c r="R583" s="179"/>
      <c r="S583" s="156"/>
      <c r="U583" s="88"/>
      <c r="V583" s="157" t="n">
        <f aca="false">IF(B583=0,V582,IF(ISNONTEXT(B583)=TRUE(),INT(B583),INT(LEFT(B583,FIND(".",B583)-1))))</f>
        <v>3</v>
      </c>
      <c r="W583" s="157" t="str">
        <f aca="false">IF(W584=1,1,IF(B583&lt;&gt;0,1,IF(C583&lt;&gt;0,1,IF(D583&lt;&gt;0,1,IF(E583&lt;&gt;0,1,"")))))</f>
        <v/>
      </c>
      <c r="X583" s="157" t="str">
        <f aca="false">IF(V583=0," ",IF(V583&lt;&gt;V582,V583," "))</f>
        <v> </v>
      </c>
      <c r="Y583" s="88"/>
      <c r="Z583" s="75" t="n">
        <f aca="false">IF(V583&lt;&gt;X583,(IF(I583="",G583*INFORMAÇÕES!$U$113,IF(I583="R",G583,0))),0)</f>
        <v>0</v>
      </c>
      <c r="AA583" s="75" t="n">
        <f aca="false">IF(V583&lt;&gt;X583,(IF(I583="",G583*INFORMAÇÕES!$U$114,IF(I583="C",G583,0))),0)</f>
        <v>0</v>
      </c>
      <c r="AB583" s="75" t="n">
        <f aca="false">IF(V583&lt;&gt;X583,(IF(I583="",G583*INFORMAÇÕES!$U$115,IF(I583="CF",G583,0))),0)</f>
        <v>0</v>
      </c>
      <c r="AC583" s="75" t="n">
        <f aca="false">IF(V583&lt;&gt;X583,(IF(I583="",G583*INFORMAÇÕES!$U$116,IF(I583="O",G583,0))),0)</f>
        <v>0</v>
      </c>
      <c r="AD583" s="75" t="n">
        <f aca="false">IF(E583&lt;&gt;0,G583,0)</f>
        <v>0</v>
      </c>
    </row>
    <row r="584" s="174" customFormat="true" ht="14.25" hidden="false" customHeight="false" outlineLevel="0" collapsed="false">
      <c r="A584" s="159" t="n">
        <v>573</v>
      </c>
      <c r="B584" s="160" t="n">
        <f aca="false">M584</f>
        <v>0</v>
      </c>
      <c r="C584" s="161" t="n">
        <f aca="false">O584</f>
        <v>0</v>
      </c>
      <c r="D584" s="162" t="n">
        <f aca="false">P584</f>
        <v>0</v>
      </c>
      <c r="E584" s="163" t="n">
        <f aca="false">ROUND(Q584,2)</f>
        <v>0</v>
      </c>
      <c r="F584" s="163" t="n">
        <f aca="false">TRUNC((1+(IF(OR(H584=0,H584=""),'BDI REF.'!$K$5,CHOOSE(H584,'BDI REF.'!$K$5,'BDI REF.'!$K$6,'BDI REF.'!$K$7))))*R584,2)</f>
        <v>0</v>
      </c>
      <c r="G584" s="163" t="n">
        <f aca="false">IF(E584&lt;&gt;0,ROUND(E584*F584,2),IF(AD584=0,(SUMIF($V$12:$V$1011,B584,$AD$12:$AD$1011)),AD584))</f>
        <v>0</v>
      </c>
      <c r="H584" s="164"/>
      <c r="I584" s="165"/>
      <c r="J584" s="166" t="str">
        <f aca="false">IF(N584&lt;&gt;0,N584,"")</f>
        <v/>
      </c>
      <c r="K584" s="167"/>
      <c r="L584" s="168" t="str">
        <f aca="false">IF(B584&gt;0,"ok","ocultar")</f>
        <v>ocultar</v>
      </c>
      <c r="M584" s="182"/>
      <c r="N584" s="184"/>
      <c r="O584" s="177"/>
      <c r="P584" s="178"/>
      <c r="Q584" s="173"/>
      <c r="R584" s="179"/>
      <c r="S584" s="156"/>
      <c r="U584" s="88"/>
      <c r="V584" s="157" t="n">
        <f aca="false">IF(B584=0,V583,IF(ISNONTEXT(B584)=TRUE(),INT(B584),INT(LEFT(B584,FIND(".",B584)-1))))</f>
        <v>3</v>
      </c>
      <c r="W584" s="157" t="str">
        <f aca="false">IF(W585=1,1,IF(B584&lt;&gt;0,1,IF(C584&lt;&gt;0,1,IF(D584&lt;&gt;0,1,IF(E584&lt;&gt;0,1,"")))))</f>
        <v/>
      </c>
      <c r="X584" s="157" t="str">
        <f aca="false">IF(V584=0," ",IF(V584&lt;&gt;V583,V584," "))</f>
        <v> </v>
      </c>
      <c r="Y584" s="88"/>
      <c r="Z584" s="75" t="n">
        <f aca="false">IF(V584&lt;&gt;X584,(IF(I584="",G584*INFORMAÇÕES!$U$113,IF(I584="R",G584,0))),0)</f>
        <v>0</v>
      </c>
      <c r="AA584" s="75" t="n">
        <f aca="false">IF(V584&lt;&gt;X584,(IF(I584="",G584*INFORMAÇÕES!$U$114,IF(I584="C",G584,0))),0)</f>
        <v>0</v>
      </c>
      <c r="AB584" s="75" t="n">
        <f aca="false">IF(V584&lt;&gt;X584,(IF(I584="",G584*INFORMAÇÕES!$U$115,IF(I584="CF",G584,0))),0)</f>
        <v>0</v>
      </c>
      <c r="AC584" s="75" t="n">
        <f aca="false">IF(V584&lt;&gt;X584,(IF(I584="",G584*INFORMAÇÕES!$U$116,IF(I584="O",G584,0))),0)</f>
        <v>0</v>
      </c>
      <c r="AD584" s="75" t="n">
        <f aca="false">IF(E584&lt;&gt;0,G584,0)</f>
        <v>0</v>
      </c>
    </row>
    <row r="585" s="174" customFormat="true" ht="14.25" hidden="false" customHeight="false" outlineLevel="0" collapsed="false">
      <c r="A585" s="159" t="n">
        <v>574</v>
      </c>
      <c r="B585" s="160" t="n">
        <f aca="false">M585</f>
        <v>0</v>
      </c>
      <c r="C585" s="161" t="n">
        <f aca="false">O585</f>
        <v>0</v>
      </c>
      <c r="D585" s="162" t="n">
        <f aca="false">P585</f>
        <v>0</v>
      </c>
      <c r="E585" s="163" t="n">
        <f aca="false">ROUND(Q585,2)</f>
        <v>0</v>
      </c>
      <c r="F585" s="163" t="n">
        <f aca="false">TRUNC((1+(IF(OR(H585=0,H585=""),'BDI REF.'!$K$5,CHOOSE(H585,'BDI REF.'!$K$5,'BDI REF.'!$K$6,'BDI REF.'!$K$7))))*R585,2)</f>
        <v>0</v>
      </c>
      <c r="G585" s="163" t="n">
        <f aca="false">IF(E585&lt;&gt;0,ROUND(E585*F585,2),IF(AD585=0,(SUMIF($V$12:$V$1011,B585,$AD$12:$AD$1011)),AD585))</f>
        <v>0</v>
      </c>
      <c r="H585" s="164"/>
      <c r="I585" s="165"/>
      <c r="J585" s="166" t="str">
        <f aca="false">IF(N585&lt;&gt;0,N585,"")</f>
        <v/>
      </c>
      <c r="K585" s="167"/>
      <c r="L585" s="168" t="str">
        <f aca="false">IF(B585&gt;0,"ok","ocultar")</f>
        <v>ocultar</v>
      </c>
      <c r="M585" s="182"/>
      <c r="N585" s="184"/>
      <c r="O585" s="177"/>
      <c r="P585" s="178"/>
      <c r="Q585" s="173"/>
      <c r="R585" s="179"/>
      <c r="S585" s="156"/>
      <c r="U585" s="88"/>
      <c r="V585" s="157" t="n">
        <f aca="false">IF(B585=0,V584,IF(ISNONTEXT(B585)=TRUE(),INT(B585),INT(LEFT(B585,FIND(".",B585)-1))))</f>
        <v>3</v>
      </c>
      <c r="W585" s="157" t="str">
        <f aca="false">IF(W586=1,1,IF(B585&lt;&gt;0,1,IF(C585&lt;&gt;0,1,IF(D585&lt;&gt;0,1,IF(E585&lt;&gt;0,1,"")))))</f>
        <v/>
      </c>
      <c r="X585" s="157" t="str">
        <f aca="false">IF(V585=0," ",IF(V585&lt;&gt;V584,V585," "))</f>
        <v> </v>
      </c>
      <c r="Y585" s="88"/>
      <c r="Z585" s="75" t="n">
        <f aca="false">IF(V585&lt;&gt;X585,(IF(I585="",G585*INFORMAÇÕES!$U$113,IF(I585="R",G585,0))),0)</f>
        <v>0</v>
      </c>
      <c r="AA585" s="75" t="n">
        <f aca="false">IF(V585&lt;&gt;X585,(IF(I585="",G585*INFORMAÇÕES!$U$114,IF(I585="C",G585,0))),0)</f>
        <v>0</v>
      </c>
      <c r="AB585" s="75" t="n">
        <f aca="false">IF(V585&lt;&gt;X585,(IF(I585="",G585*INFORMAÇÕES!$U$115,IF(I585="CF",G585,0))),0)</f>
        <v>0</v>
      </c>
      <c r="AC585" s="75" t="n">
        <f aca="false">IF(V585&lt;&gt;X585,(IF(I585="",G585*INFORMAÇÕES!$U$116,IF(I585="O",G585,0))),0)</f>
        <v>0</v>
      </c>
      <c r="AD585" s="75" t="n">
        <f aca="false">IF(E585&lt;&gt;0,G585,0)</f>
        <v>0</v>
      </c>
    </row>
    <row r="586" s="174" customFormat="true" ht="14.25" hidden="false" customHeight="false" outlineLevel="0" collapsed="false">
      <c r="A586" s="159" t="n">
        <v>575</v>
      </c>
      <c r="B586" s="160" t="n">
        <f aca="false">M586</f>
        <v>0</v>
      </c>
      <c r="C586" s="161" t="n">
        <f aca="false">O586</f>
        <v>0</v>
      </c>
      <c r="D586" s="162" t="n">
        <f aca="false">P586</f>
        <v>0</v>
      </c>
      <c r="E586" s="163" t="n">
        <f aca="false">ROUND(Q586,2)</f>
        <v>0</v>
      </c>
      <c r="F586" s="163" t="n">
        <f aca="false">TRUNC((1+(IF(OR(H586=0,H586=""),'BDI REF.'!$K$5,CHOOSE(H586,'BDI REF.'!$K$5,'BDI REF.'!$K$6,'BDI REF.'!$K$7))))*R586,2)</f>
        <v>0</v>
      </c>
      <c r="G586" s="163" t="n">
        <f aca="false">IF(E586&lt;&gt;0,ROUND(E586*F586,2),IF(AD586=0,(SUMIF($V$12:$V$1011,B586,$AD$12:$AD$1011)),AD586))</f>
        <v>0</v>
      </c>
      <c r="H586" s="164"/>
      <c r="I586" s="165"/>
      <c r="J586" s="166" t="str">
        <f aca="false">IF(N586&lt;&gt;0,N586,"")</f>
        <v/>
      </c>
      <c r="K586" s="167"/>
      <c r="L586" s="168" t="str">
        <f aca="false">IF(B586&gt;0,"ok","ocultar")</f>
        <v>ocultar</v>
      </c>
      <c r="M586" s="182"/>
      <c r="N586" s="184"/>
      <c r="O586" s="177"/>
      <c r="P586" s="178"/>
      <c r="Q586" s="173"/>
      <c r="R586" s="179"/>
      <c r="S586" s="156"/>
      <c r="U586" s="88"/>
      <c r="V586" s="157" t="n">
        <f aca="false">IF(B586=0,V585,IF(ISNONTEXT(B586)=TRUE(),INT(B586),INT(LEFT(B586,FIND(".",B586)-1))))</f>
        <v>3</v>
      </c>
      <c r="W586" s="157" t="str">
        <f aca="false">IF(W587=1,1,IF(B586&lt;&gt;0,1,IF(C586&lt;&gt;0,1,IF(D586&lt;&gt;0,1,IF(E586&lt;&gt;0,1,"")))))</f>
        <v/>
      </c>
      <c r="X586" s="157" t="str">
        <f aca="false">IF(V586=0," ",IF(V586&lt;&gt;V585,V586," "))</f>
        <v> </v>
      </c>
      <c r="Y586" s="88"/>
      <c r="Z586" s="75" t="n">
        <f aca="false">IF(V586&lt;&gt;X586,(IF(I586="",G586*INFORMAÇÕES!$U$113,IF(I586="R",G586,0))),0)</f>
        <v>0</v>
      </c>
      <c r="AA586" s="75" t="n">
        <f aca="false">IF(V586&lt;&gt;X586,(IF(I586="",G586*INFORMAÇÕES!$U$114,IF(I586="C",G586,0))),0)</f>
        <v>0</v>
      </c>
      <c r="AB586" s="75" t="n">
        <f aca="false">IF(V586&lt;&gt;X586,(IF(I586="",G586*INFORMAÇÕES!$U$115,IF(I586="CF",G586,0))),0)</f>
        <v>0</v>
      </c>
      <c r="AC586" s="75" t="n">
        <f aca="false">IF(V586&lt;&gt;X586,(IF(I586="",G586*INFORMAÇÕES!$U$116,IF(I586="O",G586,0))),0)</f>
        <v>0</v>
      </c>
      <c r="AD586" s="75" t="n">
        <f aca="false">IF(E586&lt;&gt;0,G586,0)</f>
        <v>0</v>
      </c>
    </row>
    <row r="587" s="174" customFormat="true" ht="14.25" hidden="false" customHeight="false" outlineLevel="0" collapsed="false">
      <c r="A587" s="159" t="n">
        <v>576</v>
      </c>
      <c r="B587" s="160" t="n">
        <f aca="false">M587</f>
        <v>0</v>
      </c>
      <c r="C587" s="161" t="n">
        <f aca="false">O587</f>
        <v>0</v>
      </c>
      <c r="D587" s="162" t="n">
        <f aca="false">P587</f>
        <v>0</v>
      </c>
      <c r="E587" s="163" t="n">
        <f aca="false">ROUND(Q587,2)</f>
        <v>0</v>
      </c>
      <c r="F587" s="163" t="n">
        <f aca="false">TRUNC((1+(IF(OR(H587=0,H587=""),'BDI REF.'!$K$5,CHOOSE(H587,'BDI REF.'!$K$5,'BDI REF.'!$K$6,'BDI REF.'!$K$7))))*R587,2)</f>
        <v>0</v>
      </c>
      <c r="G587" s="163" t="n">
        <f aca="false">IF(E587&lt;&gt;0,ROUND(E587*F587,2),IF(AD587=0,(SUMIF($V$12:$V$1011,B587,$AD$12:$AD$1011)),AD587))</f>
        <v>0</v>
      </c>
      <c r="H587" s="164"/>
      <c r="I587" s="165"/>
      <c r="J587" s="166" t="str">
        <f aca="false">IF(N587&lt;&gt;0,N587,"")</f>
        <v/>
      </c>
      <c r="K587" s="167"/>
      <c r="L587" s="168" t="str">
        <f aca="false">IF(B587&gt;0,"ok","ocultar")</f>
        <v>ocultar</v>
      </c>
      <c r="M587" s="182"/>
      <c r="N587" s="184"/>
      <c r="O587" s="177"/>
      <c r="P587" s="178"/>
      <c r="Q587" s="173"/>
      <c r="R587" s="179"/>
      <c r="S587" s="156"/>
      <c r="U587" s="88"/>
      <c r="V587" s="157" t="n">
        <f aca="false">IF(B587=0,V586,IF(ISNONTEXT(B587)=TRUE(),INT(B587),INT(LEFT(B587,FIND(".",B587)-1))))</f>
        <v>3</v>
      </c>
      <c r="W587" s="157" t="str">
        <f aca="false">IF(W588=1,1,IF(B587&lt;&gt;0,1,IF(C587&lt;&gt;0,1,IF(D587&lt;&gt;0,1,IF(E587&lt;&gt;0,1,"")))))</f>
        <v/>
      </c>
      <c r="X587" s="157" t="str">
        <f aca="false">IF(V587=0," ",IF(V587&lt;&gt;V586,V587," "))</f>
        <v> </v>
      </c>
      <c r="Y587" s="88"/>
      <c r="Z587" s="75" t="n">
        <f aca="false">IF(V587&lt;&gt;X587,(IF(I587="",G587*INFORMAÇÕES!$U$113,IF(I587="R",G587,0))),0)</f>
        <v>0</v>
      </c>
      <c r="AA587" s="75" t="n">
        <f aca="false">IF(V587&lt;&gt;X587,(IF(I587="",G587*INFORMAÇÕES!$U$114,IF(I587="C",G587,0))),0)</f>
        <v>0</v>
      </c>
      <c r="AB587" s="75" t="n">
        <f aca="false">IF(V587&lt;&gt;X587,(IF(I587="",G587*INFORMAÇÕES!$U$115,IF(I587="CF",G587,0))),0)</f>
        <v>0</v>
      </c>
      <c r="AC587" s="75" t="n">
        <f aca="false">IF(V587&lt;&gt;X587,(IF(I587="",G587*INFORMAÇÕES!$U$116,IF(I587="O",G587,0))),0)</f>
        <v>0</v>
      </c>
      <c r="AD587" s="75" t="n">
        <f aca="false">IF(E587&lt;&gt;0,G587,0)</f>
        <v>0</v>
      </c>
    </row>
    <row r="588" s="174" customFormat="true" ht="14.25" hidden="false" customHeight="false" outlineLevel="0" collapsed="false">
      <c r="A588" s="159" t="n">
        <v>577</v>
      </c>
      <c r="B588" s="160" t="n">
        <f aca="false">M588</f>
        <v>0</v>
      </c>
      <c r="C588" s="161" t="n">
        <f aca="false">O588</f>
        <v>0</v>
      </c>
      <c r="D588" s="162" t="n">
        <f aca="false">P588</f>
        <v>0</v>
      </c>
      <c r="E588" s="163" t="n">
        <f aca="false">ROUND(Q588,2)</f>
        <v>0</v>
      </c>
      <c r="F588" s="163" t="n">
        <f aca="false">TRUNC((1+(IF(OR(H588=0,H588=""),'BDI REF.'!$K$5,CHOOSE(H588,'BDI REF.'!$K$5,'BDI REF.'!$K$6,'BDI REF.'!$K$7))))*R588,2)</f>
        <v>0</v>
      </c>
      <c r="G588" s="163" t="n">
        <f aca="false">IF(E588&lt;&gt;0,ROUND(E588*F588,2),IF(AD588=0,(SUMIF($V$12:$V$1011,B588,$AD$12:$AD$1011)),AD588))</f>
        <v>0</v>
      </c>
      <c r="H588" s="164"/>
      <c r="I588" s="165"/>
      <c r="J588" s="166" t="str">
        <f aca="false">IF(N588&lt;&gt;0,N588,"")</f>
        <v/>
      </c>
      <c r="K588" s="167"/>
      <c r="L588" s="168" t="str">
        <f aca="false">IF(B588&gt;0,"ok","ocultar")</f>
        <v>ocultar</v>
      </c>
      <c r="M588" s="182"/>
      <c r="N588" s="184"/>
      <c r="O588" s="177"/>
      <c r="P588" s="178"/>
      <c r="Q588" s="173"/>
      <c r="R588" s="179"/>
      <c r="S588" s="156"/>
      <c r="U588" s="88"/>
      <c r="V588" s="157" t="n">
        <f aca="false">IF(B588=0,V587,IF(ISNONTEXT(B588)=TRUE(),INT(B588),INT(LEFT(B588,FIND(".",B588)-1))))</f>
        <v>3</v>
      </c>
      <c r="W588" s="157" t="str">
        <f aca="false">IF(W589=1,1,IF(B588&lt;&gt;0,1,IF(C588&lt;&gt;0,1,IF(D588&lt;&gt;0,1,IF(E588&lt;&gt;0,1,"")))))</f>
        <v/>
      </c>
      <c r="X588" s="157" t="str">
        <f aca="false">IF(V588=0," ",IF(V588&lt;&gt;V587,V588," "))</f>
        <v> </v>
      </c>
      <c r="Y588" s="88"/>
      <c r="Z588" s="75" t="n">
        <f aca="false">IF(V588&lt;&gt;X588,(IF(I588="",G588*INFORMAÇÕES!$U$113,IF(I588="R",G588,0))),0)</f>
        <v>0</v>
      </c>
      <c r="AA588" s="75" t="n">
        <f aca="false">IF(V588&lt;&gt;X588,(IF(I588="",G588*INFORMAÇÕES!$U$114,IF(I588="C",G588,0))),0)</f>
        <v>0</v>
      </c>
      <c r="AB588" s="75" t="n">
        <f aca="false">IF(V588&lt;&gt;X588,(IF(I588="",G588*INFORMAÇÕES!$U$115,IF(I588="CF",G588,0))),0)</f>
        <v>0</v>
      </c>
      <c r="AC588" s="75" t="n">
        <f aca="false">IF(V588&lt;&gt;X588,(IF(I588="",G588*INFORMAÇÕES!$U$116,IF(I588="O",G588,0))),0)</f>
        <v>0</v>
      </c>
      <c r="AD588" s="75" t="n">
        <f aca="false">IF(E588&lt;&gt;0,G588,0)</f>
        <v>0</v>
      </c>
    </row>
    <row r="589" s="174" customFormat="true" ht="14.25" hidden="false" customHeight="false" outlineLevel="0" collapsed="false">
      <c r="A589" s="159" t="n">
        <v>578</v>
      </c>
      <c r="B589" s="160" t="n">
        <f aca="false">M589</f>
        <v>0</v>
      </c>
      <c r="C589" s="161" t="n">
        <f aca="false">O589</f>
        <v>0</v>
      </c>
      <c r="D589" s="162" t="n">
        <f aca="false">P589</f>
        <v>0</v>
      </c>
      <c r="E589" s="163" t="n">
        <f aca="false">ROUND(Q589,2)</f>
        <v>0</v>
      </c>
      <c r="F589" s="163" t="n">
        <f aca="false">TRUNC((1+(IF(OR(H589=0,H589=""),'BDI REF.'!$K$5,CHOOSE(H589,'BDI REF.'!$K$5,'BDI REF.'!$K$6,'BDI REF.'!$K$7))))*R589,2)</f>
        <v>0</v>
      </c>
      <c r="G589" s="163" t="n">
        <f aca="false">IF(E589&lt;&gt;0,ROUND(E589*F589,2),IF(AD589=0,(SUMIF($V$12:$V$1011,B589,$AD$12:$AD$1011)),AD589))</f>
        <v>0</v>
      </c>
      <c r="H589" s="164"/>
      <c r="I589" s="165"/>
      <c r="J589" s="166" t="str">
        <f aca="false">IF(N589&lt;&gt;0,N589,"")</f>
        <v/>
      </c>
      <c r="K589" s="167"/>
      <c r="L589" s="168" t="str">
        <f aca="false">IF(B589&gt;0,"ok","ocultar")</f>
        <v>ocultar</v>
      </c>
      <c r="M589" s="182"/>
      <c r="N589" s="184"/>
      <c r="O589" s="177"/>
      <c r="P589" s="178"/>
      <c r="Q589" s="173"/>
      <c r="R589" s="179"/>
      <c r="S589" s="156"/>
      <c r="U589" s="88"/>
      <c r="V589" s="157" t="n">
        <f aca="false">IF(B589=0,V588,IF(ISNONTEXT(B589)=TRUE(),INT(B589),INT(LEFT(B589,FIND(".",B589)-1))))</f>
        <v>3</v>
      </c>
      <c r="W589" s="157" t="str">
        <f aca="false">IF(W590=1,1,IF(B589&lt;&gt;0,1,IF(C589&lt;&gt;0,1,IF(D589&lt;&gt;0,1,IF(E589&lt;&gt;0,1,"")))))</f>
        <v/>
      </c>
      <c r="X589" s="157" t="str">
        <f aca="false">IF(V589=0," ",IF(V589&lt;&gt;V588,V589," "))</f>
        <v> </v>
      </c>
      <c r="Y589" s="88"/>
      <c r="Z589" s="75" t="n">
        <f aca="false">IF(V589&lt;&gt;X589,(IF(I589="",G589*INFORMAÇÕES!$U$113,IF(I589="R",G589,0))),0)</f>
        <v>0</v>
      </c>
      <c r="AA589" s="75" t="n">
        <f aca="false">IF(V589&lt;&gt;X589,(IF(I589="",G589*INFORMAÇÕES!$U$114,IF(I589="C",G589,0))),0)</f>
        <v>0</v>
      </c>
      <c r="AB589" s="75" t="n">
        <f aca="false">IF(V589&lt;&gt;X589,(IF(I589="",G589*INFORMAÇÕES!$U$115,IF(I589="CF",G589,0))),0)</f>
        <v>0</v>
      </c>
      <c r="AC589" s="75" t="n">
        <f aca="false">IF(V589&lt;&gt;X589,(IF(I589="",G589*INFORMAÇÕES!$U$116,IF(I589="O",G589,0))),0)</f>
        <v>0</v>
      </c>
      <c r="AD589" s="75" t="n">
        <f aca="false">IF(E589&lt;&gt;0,G589,0)</f>
        <v>0</v>
      </c>
    </row>
    <row r="590" s="174" customFormat="true" ht="14.25" hidden="false" customHeight="false" outlineLevel="0" collapsed="false">
      <c r="A590" s="159" t="n">
        <v>579</v>
      </c>
      <c r="B590" s="160" t="n">
        <f aca="false">M590</f>
        <v>0</v>
      </c>
      <c r="C590" s="161" t="n">
        <f aca="false">O590</f>
        <v>0</v>
      </c>
      <c r="D590" s="162" t="n">
        <f aca="false">P590</f>
        <v>0</v>
      </c>
      <c r="E590" s="163" t="n">
        <f aca="false">ROUND(Q590,2)</f>
        <v>0</v>
      </c>
      <c r="F590" s="163" t="n">
        <f aca="false">TRUNC((1+(IF(OR(H590=0,H590=""),'BDI REF.'!$K$5,CHOOSE(H590,'BDI REF.'!$K$5,'BDI REF.'!$K$6,'BDI REF.'!$K$7))))*R590,2)</f>
        <v>0</v>
      </c>
      <c r="G590" s="163" t="n">
        <f aca="false">IF(E590&lt;&gt;0,ROUND(E590*F590,2),IF(AD590=0,(SUMIF($V$12:$V$1011,B590,$AD$12:$AD$1011)),AD590))</f>
        <v>0</v>
      </c>
      <c r="H590" s="164"/>
      <c r="I590" s="165"/>
      <c r="J590" s="166" t="str">
        <f aca="false">IF(N590&lt;&gt;0,N590,"")</f>
        <v/>
      </c>
      <c r="K590" s="167"/>
      <c r="L590" s="168" t="str">
        <f aca="false">IF(B590&gt;0,"ok","ocultar")</f>
        <v>ocultar</v>
      </c>
      <c r="M590" s="182"/>
      <c r="N590" s="184"/>
      <c r="O590" s="177"/>
      <c r="P590" s="178"/>
      <c r="Q590" s="173"/>
      <c r="R590" s="179"/>
      <c r="S590" s="156"/>
      <c r="U590" s="88"/>
      <c r="V590" s="157" t="n">
        <f aca="false">IF(B590=0,V589,IF(ISNONTEXT(B590)=TRUE(),INT(B590),INT(LEFT(B590,FIND(".",B590)-1))))</f>
        <v>3</v>
      </c>
      <c r="W590" s="157" t="str">
        <f aca="false">IF(W591=1,1,IF(B590&lt;&gt;0,1,IF(C590&lt;&gt;0,1,IF(D590&lt;&gt;0,1,IF(E590&lt;&gt;0,1,"")))))</f>
        <v/>
      </c>
      <c r="X590" s="157" t="str">
        <f aca="false">IF(V590=0," ",IF(V590&lt;&gt;V589,V590," "))</f>
        <v> </v>
      </c>
      <c r="Y590" s="88"/>
      <c r="Z590" s="75" t="n">
        <f aca="false">IF(V590&lt;&gt;X590,(IF(I590="",G590*INFORMAÇÕES!$U$113,IF(I590="R",G590,0))),0)</f>
        <v>0</v>
      </c>
      <c r="AA590" s="75" t="n">
        <f aca="false">IF(V590&lt;&gt;X590,(IF(I590="",G590*INFORMAÇÕES!$U$114,IF(I590="C",G590,0))),0)</f>
        <v>0</v>
      </c>
      <c r="AB590" s="75" t="n">
        <f aca="false">IF(V590&lt;&gt;X590,(IF(I590="",G590*INFORMAÇÕES!$U$115,IF(I590="CF",G590,0))),0)</f>
        <v>0</v>
      </c>
      <c r="AC590" s="75" t="n">
        <f aca="false">IF(V590&lt;&gt;X590,(IF(I590="",G590*INFORMAÇÕES!$U$116,IF(I590="O",G590,0))),0)</f>
        <v>0</v>
      </c>
      <c r="AD590" s="75" t="n">
        <f aca="false">IF(E590&lt;&gt;0,G590,0)</f>
        <v>0</v>
      </c>
    </row>
    <row r="591" s="174" customFormat="true" ht="14.25" hidden="false" customHeight="false" outlineLevel="0" collapsed="false">
      <c r="A591" s="159" t="n">
        <v>580</v>
      </c>
      <c r="B591" s="160" t="n">
        <f aca="false">M591</f>
        <v>0</v>
      </c>
      <c r="C591" s="161" t="n">
        <f aca="false">O591</f>
        <v>0</v>
      </c>
      <c r="D591" s="162" t="n">
        <f aca="false">P591</f>
        <v>0</v>
      </c>
      <c r="E591" s="163" t="n">
        <f aca="false">ROUND(Q591,2)</f>
        <v>0</v>
      </c>
      <c r="F591" s="163" t="n">
        <f aca="false">TRUNC((1+(IF(OR(H591=0,H591=""),'BDI REF.'!$K$5,CHOOSE(H591,'BDI REF.'!$K$5,'BDI REF.'!$K$6,'BDI REF.'!$K$7))))*R591,2)</f>
        <v>0</v>
      </c>
      <c r="G591" s="163" t="n">
        <f aca="false">IF(E591&lt;&gt;0,ROUND(E591*F591,2),IF(AD591=0,(SUMIF($V$12:$V$1011,B591,$AD$12:$AD$1011)),AD591))</f>
        <v>0</v>
      </c>
      <c r="H591" s="164"/>
      <c r="I591" s="165"/>
      <c r="J591" s="166" t="str">
        <f aca="false">IF(N591&lt;&gt;0,N591,"")</f>
        <v/>
      </c>
      <c r="K591" s="167"/>
      <c r="L591" s="168" t="str">
        <f aca="false">IF(B591&gt;0,"ok","ocultar")</f>
        <v>ocultar</v>
      </c>
      <c r="M591" s="182"/>
      <c r="N591" s="184"/>
      <c r="O591" s="177"/>
      <c r="P591" s="178"/>
      <c r="Q591" s="173"/>
      <c r="R591" s="179"/>
      <c r="S591" s="156"/>
      <c r="U591" s="88"/>
      <c r="V591" s="157" t="n">
        <f aca="false">IF(B591=0,V590,IF(ISNONTEXT(B591)=TRUE(),INT(B591),INT(LEFT(B591,FIND(".",B591)-1))))</f>
        <v>3</v>
      </c>
      <c r="W591" s="157" t="str">
        <f aca="false">IF(W592=1,1,IF(B591&lt;&gt;0,1,IF(C591&lt;&gt;0,1,IF(D591&lt;&gt;0,1,IF(E591&lt;&gt;0,1,"")))))</f>
        <v/>
      </c>
      <c r="X591" s="157" t="str">
        <f aca="false">IF(V591=0," ",IF(V591&lt;&gt;V590,V591," "))</f>
        <v> </v>
      </c>
      <c r="Y591" s="88"/>
      <c r="Z591" s="75" t="n">
        <f aca="false">IF(V591&lt;&gt;X591,(IF(I591="",G591*INFORMAÇÕES!$U$113,IF(I591="R",G591,0))),0)</f>
        <v>0</v>
      </c>
      <c r="AA591" s="75" t="n">
        <f aca="false">IF(V591&lt;&gt;X591,(IF(I591="",G591*INFORMAÇÕES!$U$114,IF(I591="C",G591,0))),0)</f>
        <v>0</v>
      </c>
      <c r="AB591" s="75" t="n">
        <f aca="false">IF(V591&lt;&gt;X591,(IF(I591="",G591*INFORMAÇÕES!$U$115,IF(I591="CF",G591,0))),0)</f>
        <v>0</v>
      </c>
      <c r="AC591" s="75" t="n">
        <f aca="false">IF(V591&lt;&gt;X591,(IF(I591="",G591*INFORMAÇÕES!$U$116,IF(I591="O",G591,0))),0)</f>
        <v>0</v>
      </c>
      <c r="AD591" s="75" t="n">
        <f aca="false">IF(E591&lt;&gt;0,G591,0)</f>
        <v>0</v>
      </c>
    </row>
    <row r="592" s="174" customFormat="true" ht="14.25" hidden="false" customHeight="false" outlineLevel="0" collapsed="false">
      <c r="A592" s="159" t="n">
        <v>581</v>
      </c>
      <c r="B592" s="160" t="n">
        <f aca="false">M592</f>
        <v>0</v>
      </c>
      <c r="C592" s="161" t="n">
        <f aca="false">O592</f>
        <v>0</v>
      </c>
      <c r="D592" s="162" t="n">
        <f aca="false">P592</f>
        <v>0</v>
      </c>
      <c r="E592" s="163" t="n">
        <f aca="false">ROUND(Q592,2)</f>
        <v>0</v>
      </c>
      <c r="F592" s="163" t="n">
        <f aca="false">TRUNC((1+(IF(OR(H592=0,H592=""),'BDI REF.'!$K$5,CHOOSE(H592,'BDI REF.'!$K$5,'BDI REF.'!$K$6,'BDI REF.'!$K$7))))*R592,2)</f>
        <v>0</v>
      </c>
      <c r="G592" s="163" t="n">
        <f aca="false">IF(E592&lt;&gt;0,ROUND(E592*F592,2),IF(AD592=0,(SUMIF($V$12:$V$1011,B592,$AD$12:$AD$1011)),AD592))</f>
        <v>0</v>
      </c>
      <c r="H592" s="164"/>
      <c r="I592" s="165"/>
      <c r="J592" s="166" t="str">
        <f aca="false">IF(N592&lt;&gt;0,N592,"")</f>
        <v/>
      </c>
      <c r="K592" s="167"/>
      <c r="L592" s="168" t="str">
        <f aca="false">IF(B592&gt;0,"ok","ocultar")</f>
        <v>ocultar</v>
      </c>
      <c r="M592" s="182"/>
      <c r="N592" s="184"/>
      <c r="O592" s="177"/>
      <c r="P592" s="178"/>
      <c r="Q592" s="173"/>
      <c r="R592" s="179"/>
      <c r="S592" s="156"/>
      <c r="U592" s="88"/>
      <c r="V592" s="157" t="n">
        <f aca="false">IF(B592=0,V591,IF(ISNONTEXT(B592)=TRUE(),INT(B592),INT(LEFT(B592,FIND(".",B592)-1))))</f>
        <v>3</v>
      </c>
      <c r="W592" s="157" t="str">
        <f aca="false">IF(W593=1,1,IF(B592&lt;&gt;0,1,IF(C592&lt;&gt;0,1,IF(D592&lt;&gt;0,1,IF(E592&lt;&gt;0,1,"")))))</f>
        <v/>
      </c>
      <c r="X592" s="157" t="str">
        <f aca="false">IF(V592=0," ",IF(V592&lt;&gt;V591,V592," "))</f>
        <v> </v>
      </c>
      <c r="Y592" s="88"/>
      <c r="Z592" s="75" t="n">
        <f aca="false">IF(V592&lt;&gt;X592,(IF(I592="",G592*INFORMAÇÕES!$U$113,IF(I592="R",G592,0))),0)</f>
        <v>0</v>
      </c>
      <c r="AA592" s="75" t="n">
        <f aca="false">IF(V592&lt;&gt;X592,(IF(I592="",G592*INFORMAÇÕES!$U$114,IF(I592="C",G592,0))),0)</f>
        <v>0</v>
      </c>
      <c r="AB592" s="75" t="n">
        <f aca="false">IF(V592&lt;&gt;X592,(IF(I592="",G592*INFORMAÇÕES!$U$115,IF(I592="CF",G592,0))),0)</f>
        <v>0</v>
      </c>
      <c r="AC592" s="75" t="n">
        <f aca="false">IF(V592&lt;&gt;X592,(IF(I592="",G592*INFORMAÇÕES!$U$116,IF(I592="O",G592,0))),0)</f>
        <v>0</v>
      </c>
      <c r="AD592" s="75" t="n">
        <f aca="false">IF(E592&lt;&gt;0,G592,0)</f>
        <v>0</v>
      </c>
    </row>
    <row r="593" s="174" customFormat="true" ht="14.25" hidden="false" customHeight="false" outlineLevel="0" collapsed="false">
      <c r="A593" s="159" t="n">
        <v>582</v>
      </c>
      <c r="B593" s="160" t="n">
        <f aca="false">M593</f>
        <v>0</v>
      </c>
      <c r="C593" s="161" t="n">
        <f aca="false">O593</f>
        <v>0</v>
      </c>
      <c r="D593" s="162" t="n">
        <f aca="false">P593</f>
        <v>0</v>
      </c>
      <c r="E593" s="163" t="n">
        <f aca="false">ROUND(Q593,2)</f>
        <v>0</v>
      </c>
      <c r="F593" s="163" t="n">
        <f aca="false">TRUNC((1+(IF(OR(H593=0,H593=""),'BDI REF.'!$K$5,CHOOSE(H593,'BDI REF.'!$K$5,'BDI REF.'!$K$6,'BDI REF.'!$K$7))))*R593,2)</f>
        <v>0</v>
      </c>
      <c r="G593" s="163" t="n">
        <f aca="false">IF(E593&lt;&gt;0,ROUND(E593*F593,2),IF(AD593=0,(SUMIF($V$12:$V$1011,B593,$AD$12:$AD$1011)),AD593))</f>
        <v>0</v>
      </c>
      <c r="H593" s="164"/>
      <c r="I593" s="165"/>
      <c r="J593" s="166" t="str">
        <f aca="false">IF(N593&lt;&gt;0,N593,"")</f>
        <v/>
      </c>
      <c r="K593" s="167"/>
      <c r="L593" s="168" t="str">
        <f aca="false">IF(B593&gt;0,"ok","ocultar")</f>
        <v>ocultar</v>
      </c>
      <c r="M593" s="182"/>
      <c r="N593" s="184"/>
      <c r="O593" s="177"/>
      <c r="P593" s="178"/>
      <c r="Q593" s="173"/>
      <c r="R593" s="179"/>
      <c r="S593" s="156"/>
      <c r="U593" s="88"/>
      <c r="V593" s="157" t="n">
        <f aca="false">IF(B593=0,V592,IF(ISNONTEXT(B593)=TRUE(),INT(B593),INT(LEFT(B593,FIND(".",B593)-1))))</f>
        <v>3</v>
      </c>
      <c r="W593" s="157" t="str">
        <f aca="false">IF(W594=1,1,IF(B593&lt;&gt;0,1,IF(C593&lt;&gt;0,1,IF(D593&lt;&gt;0,1,IF(E593&lt;&gt;0,1,"")))))</f>
        <v/>
      </c>
      <c r="X593" s="157" t="str">
        <f aca="false">IF(V593=0," ",IF(V593&lt;&gt;V592,V593," "))</f>
        <v> </v>
      </c>
      <c r="Y593" s="88"/>
      <c r="Z593" s="75" t="n">
        <f aca="false">IF(V593&lt;&gt;X593,(IF(I593="",G593*INFORMAÇÕES!$U$113,IF(I593="R",G593,0))),0)</f>
        <v>0</v>
      </c>
      <c r="AA593" s="75" t="n">
        <f aca="false">IF(V593&lt;&gt;X593,(IF(I593="",G593*INFORMAÇÕES!$U$114,IF(I593="C",G593,0))),0)</f>
        <v>0</v>
      </c>
      <c r="AB593" s="75" t="n">
        <f aca="false">IF(V593&lt;&gt;X593,(IF(I593="",G593*INFORMAÇÕES!$U$115,IF(I593="CF",G593,0))),0)</f>
        <v>0</v>
      </c>
      <c r="AC593" s="75" t="n">
        <f aca="false">IF(V593&lt;&gt;X593,(IF(I593="",G593*INFORMAÇÕES!$U$116,IF(I593="O",G593,0))),0)</f>
        <v>0</v>
      </c>
      <c r="AD593" s="75" t="n">
        <f aca="false">IF(E593&lt;&gt;0,G593,0)</f>
        <v>0</v>
      </c>
    </row>
    <row r="594" s="174" customFormat="true" ht="14.25" hidden="false" customHeight="false" outlineLevel="0" collapsed="false">
      <c r="A594" s="159" t="n">
        <v>583</v>
      </c>
      <c r="B594" s="160" t="n">
        <f aca="false">M594</f>
        <v>0</v>
      </c>
      <c r="C594" s="161" t="n">
        <f aca="false">O594</f>
        <v>0</v>
      </c>
      <c r="D594" s="162" t="n">
        <f aca="false">P594</f>
        <v>0</v>
      </c>
      <c r="E594" s="163" t="n">
        <f aca="false">ROUND(Q594,2)</f>
        <v>0</v>
      </c>
      <c r="F594" s="163" t="n">
        <f aca="false">TRUNC((1+(IF(OR(H594=0,H594=""),'BDI REF.'!$K$5,CHOOSE(H594,'BDI REF.'!$K$5,'BDI REF.'!$K$6,'BDI REF.'!$K$7))))*R594,2)</f>
        <v>0</v>
      </c>
      <c r="G594" s="163" t="n">
        <f aca="false">IF(E594&lt;&gt;0,ROUND(E594*F594,2),IF(AD594=0,(SUMIF($V$12:$V$1011,B594,$AD$12:$AD$1011)),AD594))</f>
        <v>0</v>
      </c>
      <c r="H594" s="164"/>
      <c r="I594" s="165"/>
      <c r="J594" s="166" t="str">
        <f aca="false">IF(N594&lt;&gt;0,N594,"")</f>
        <v/>
      </c>
      <c r="K594" s="167"/>
      <c r="L594" s="168" t="str">
        <f aca="false">IF(B594&gt;0,"ok","ocultar")</f>
        <v>ocultar</v>
      </c>
      <c r="M594" s="182"/>
      <c r="N594" s="184"/>
      <c r="O594" s="177"/>
      <c r="P594" s="178"/>
      <c r="Q594" s="173"/>
      <c r="R594" s="179"/>
      <c r="S594" s="156"/>
      <c r="U594" s="88"/>
      <c r="V594" s="157" t="n">
        <f aca="false">IF(B594=0,V593,IF(ISNONTEXT(B594)=TRUE(),INT(B594),INT(LEFT(B594,FIND(".",B594)-1))))</f>
        <v>3</v>
      </c>
      <c r="W594" s="157" t="str">
        <f aca="false">IF(W595=1,1,IF(B594&lt;&gt;0,1,IF(C594&lt;&gt;0,1,IF(D594&lt;&gt;0,1,IF(E594&lt;&gt;0,1,"")))))</f>
        <v/>
      </c>
      <c r="X594" s="157" t="str">
        <f aca="false">IF(V594=0," ",IF(V594&lt;&gt;V593,V594," "))</f>
        <v> </v>
      </c>
      <c r="Y594" s="88"/>
      <c r="Z594" s="75" t="n">
        <f aca="false">IF(V594&lt;&gt;X594,(IF(I594="",G594*INFORMAÇÕES!$U$113,IF(I594="R",G594,0))),0)</f>
        <v>0</v>
      </c>
      <c r="AA594" s="75" t="n">
        <f aca="false">IF(V594&lt;&gt;X594,(IF(I594="",G594*INFORMAÇÕES!$U$114,IF(I594="C",G594,0))),0)</f>
        <v>0</v>
      </c>
      <c r="AB594" s="75" t="n">
        <f aca="false">IF(V594&lt;&gt;X594,(IF(I594="",G594*INFORMAÇÕES!$U$115,IF(I594="CF",G594,0))),0)</f>
        <v>0</v>
      </c>
      <c r="AC594" s="75" t="n">
        <f aca="false">IF(V594&lt;&gt;X594,(IF(I594="",G594*INFORMAÇÕES!$U$116,IF(I594="O",G594,0))),0)</f>
        <v>0</v>
      </c>
      <c r="AD594" s="75" t="n">
        <f aca="false">IF(E594&lt;&gt;0,G594,0)</f>
        <v>0</v>
      </c>
    </row>
    <row r="595" s="174" customFormat="true" ht="14.25" hidden="false" customHeight="false" outlineLevel="0" collapsed="false">
      <c r="A595" s="159" t="n">
        <v>584</v>
      </c>
      <c r="B595" s="160" t="n">
        <f aca="false">M595</f>
        <v>0</v>
      </c>
      <c r="C595" s="161" t="n">
        <f aca="false">O595</f>
        <v>0</v>
      </c>
      <c r="D595" s="162" t="n">
        <f aca="false">P595</f>
        <v>0</v>
      </c>
      <c r="E595" s="163" t="n">
        <f aca="false">ROUND(Q595,2)</f>
        <v>0</v>
      </c>
      <c r="F595" s="163" t="n">
        <f aca="false">TRUNC((1+(IF(OR(H595=0,H595=""),'BDI REF.'!$K$5,CHOOSE(H595,'BDI REF.'!$K$5,'BDI REF.'!$K$6,'BDI REF.'!$K$7))))*R595,2)</f>
        <v>0</v>
      </c>
      <c r="G595" s="163" t="n">
        <f aca="false">IF(E595&lt;&gt;0,ROUND(E595*F595,2),IF(AD595=0,(SUMIF($V$12:$V$1011,B595,$AD$12:$AD$1011)),AD595))</f>
        <v>0</v>
      </c>
      <c r="H595" s="164"/>
      <c r="I595" s="165"/>
      <c r="J595" s="166" t="str">
        <f aca="false">IF(N595&lt;&gt;0,N595,"")</f>
        <v/>
      </c>
      <c r="K595" s="167"/>
      <c r="L595" s="168" t="str">
        <f aca="false">IF(B595&gt;0,"ok","ocultar")</f>
        <v>ocultar</v>
      </c>
      <c r="M595" s="182"/>
      <c r="N595" s="184"/>
      <c r="O595" s="177"/>
      <c r="P595" s="178"/>
      <c r="Q595" s="173"/>
      <c r="R595" s="179"/>
      <c r="S595" s="156"/>
      <c r="U595" s="88"/>
      <c r="V595" s="157" t="n">
        <f aca="false">IF(B595=0,V594,IF(ISNONTEXT(B595)=TRUE(),INT(B595),INT(LEFT(B595,FIND(".",B595)-1))))</f>
        <v>3</v>
      </c>
      <c r="W595" s="157" t="str">
        <f aca="false">IF(W596=1,1,IF(B595&lt;&gt;0,1,IF(C595&lt;&gt;0,1,IF(D595&lt;&gt;0,1,IF(E595&lt;&gt;0,1,"")))))</f>
        <v/>
      </c>
      <c r="X595" s="157" t="str">
        <f aca="false">IF(V595=0," ",IF(V595&lt;&gt;V594,V595," "))</f>
        <v> </v>
      </c>
      <c r="Y595" s="88"/>
      <c r="Z595" s="75" t="n">
        <f aca="false">IF(V595&lt;&gt;X595,(IF(I595="",G595*INFORMAÇÕES!$U$113,IF(I595="R",G595,0))),0)</f>
        <v>0</v>
      </c>
      <c r="AA595" s="75" t="n">
        <f aca="false">IF(V595&lt;&gt;X595,(IF(I595="",G595*INFORMAÇÕES!$U$114,IF(I595="C",G595,0))),0)</f>
        <v>0</v>
      </c>
      <c r="AB595" s="75" t="n">
        <f aca="false">IF(V595&lt;&gt;X595,(IF(I595="",G595*INFORMAÇÕES!$U$115,IF(I595="CF",G595,0))),0)</f>
        <v>0</v>
      </c>
      <c r="AC595" s="75" t="n">
        <f aca="false">IF(V595&lt;&gt;X595,(IF(I595="",G595*INFORMAÇÕES!$U$116,IF(I595="O",G595,0))),0)</f>
        <v>0</v>
      </c>
      <c r="AD595" s="75" t="n">
        <f aca="false">IF(E595&lt;&gt;0,G595,0)</f>
        <v>0</v>
      </c>
    </row>
    <row r="596" s="174" customFormat="true" ht="14.25" hidden="false" customHeight="false" outlineLevel="0" collapsed="false">
      <c r="A596" s="159" t="n">
        <v>585</v>
      </c>
      <c r="B596" s="160" t="n">
        <f aca="false">M596</f>
        <v>0</v>
      </c>
      <c r="C596" s="161" t="n">
        <f aca="false">O596</f>
        <v>0</v>
      </c>
      <c r="D596" s="162" t="n">
        <f aca="false">P596</f>
        <v>0</v>
      </c>
      <c r="E596" s="163" t="n">
        <f aca="false">ROUND(Q596,2)</f>
        <v>0</v>
      </c>
      <c r="F596" s="163" t="n">
        <f aca="false">TRUNC((1+(IF(OR(H596=0,H596=""),'BDI REF.'!$K$5,CHOOSE(H596,'BDI REF.'!$K$5,'BDI REF.'!$K$6,'BDI REF.'!$K$7))))*R596,2)</f>
        <v>0</v>
      </c>
      <c r="G596" s="163" t="n">
        <f aca="false">IF(E596&lt;&gt;0,ROUND(E596*F596,2),IF(AD596=0,(SUMIF($V$12:$V$1011,B596,$AD$12:$AD$1011)),AD596))</f>
        <v>0</v>
      </c>
      <c r="H596" s="164"/>
      <c r="I596" s="165"/>
      <c r="J596" s="166" t="str">
        <f aca="false">IF(N596&lt;&gt;0,N596,"")</f>
        <v/>
      </c>
      <c r="K596" s="167"/>
      <c r="L596" s="168" t="str">
        <f aca="false">IF(B596&gt;0,"ok","ocultar")</f>
        <v>ocultar</v>
      </c>
      <c r="M596" s="182"/>
      <c r="N596" s="184"/>
      <c r="O596" s="177"/>
      <c r="P596" s="178"/>
      <c r="Q596" s="173"/>
      <c r="R596" s="179"/>
      <c r="S596" s="156"/>
      <c r="U596" s="88"/>
      <c r="V596" s="157" t="n">
        <f aca="false">IF(B596=0,V595,IF(ISNONTEXT(B596)=TRUE(),INT(B596),INT(LEFT(B596,FIND(".",B596)-1))))</f>
        <v>3</v>
      </c>
      <c r="W596" s="157" t="str">
        <f aca="false">IF(W597=1,1,IF(B596&lt;&gt;0,1,IF(C596&lt;&gt;0,1,IF(D596&lt;&gt;0,1,IF(E596&lt;&gt;0,1,"")))))</f>
        <v/>
      </c>
      <c r="X596" s="157" t="str">
        <f aca="false">IF(V596=0," ",IF(V596&lt;&gt;V595,V596," "))</f>
        <v> </v>
      </c>
      <c r="Y596" s="88"/>
      <c r="Z596" s="75" t="n">
        <f aca="false">IF(V596&lt;&gt;X596,(IF(I596="",G596*INFORMAÇÕES!$U$113,IF(I596="R",G596,0))),0)</f>
        <v>0</v>
      </c>
      <c r="AA596" s="75" t="n">
        <f aca="false">IF(V596&lt;&gt;X596,(IF(I596="",G596*INFORMAÇÕES!$U$114,IF(I596="C",G596,0))),0)</f>
        <v>0</v>
      </c>
      <c r="AB596" s="75" t="n">
        <f aca="false">IF(V596&lt;&gt;X596,(IF(I596="",G596*INFORMAÇÕES!$U$115,IF(I596="CF",G596,0))),0)</f>
        <v>0</v>
      </c>
      <c r="AC596" s="75" t="n">
        <f aca="false">IF(V596&lt;&gt;X596,(IF(I596="",G596*INFORMAÇÕES!$U$116,IF(I596="O",G596,0))),0)</f>
        <v>0</v>
      </c>
      <c r="AD596" s="75" t="n">
        <f aca="false">IF(E596&lt;&gt;0,G596,0)</f>
        <v>0</v>
      </c>
    </row>
    <row r="597" s="174" customFormat="true" ht="14.25" hidden="false" customHeight="false" outlineLevel="0" collapsed="false">
      <c r="A597" s="159" t="n">
        <v>586</v>
      </c>
      <c r="B597" s="160" t="n">
        <f aca="false">M597</f>
        <v>0</v>
      </c>
      <c r="C597" s="161" t="n">
        <f aca="false">O597</f>
        <v>0</v>
      </c>
      <c r="D597" s="162" t="n">
        <f aca="false">P597</f>
        <v>0</v>
      </c>
      <c r="E597" s="163" t="n">
        <f aca="false">ROUND(Q597,2)</f>
        <v>0</v>
      </c>
      <c r="F597" s="163" t="n">
        <f aca="false">TRUNC((1+(IF(OR(H597=0,H597=""),'BDI REF.'!$K$5,CHOOSE(H597,'BDI REF.'!$K$5,'BDI REF.'!$K$6,'BDI REF.'!$K$7))))*R597,2)</f>
        <v>0</v>
      </c>
      <c r="G597" s="163" t="n">
        <f aca="false">IF(E597&lt;&gt;0,ROUND(E597*F597,2),IF(AD597=0,(SUMIF($V$12:$V$1011,B597,$AD$12:$AD$1011)),AD597))</f>
        <v>0</v>
      </c>
      <c r="H597" s="164"/>
      <c r="I597" s="165"/>
      <c r="J597" s="166" t="str">
        <f aca="false">IF(N597&lt;&gt;0,N597,"")</f>
        <v/>
      </c>
      <c r="K597" s="167"/>
      <c r="L597" s="168" t="str">
        <f aca="false">IF(B597&gt;0,"ok","ocultar")</f>
        <v>ocultar</v>
      </c>
      <c r="M597" s="182"/>
      <c r="N597" s="184"/>
      <c r="O597" s="177"/>
      <c r="P597" s="178"/>
      <c r="Q597" s="173"/>
      <c r="R597" s="179"/>
      <c r="S597" s="156"/>
      <c r="U597" s="88"/>
      <c r="V597" s="157" t="n">
        <f aca="false">IF(B597=0,V596,IF(ISNONTEXT(B597)=TRUE(),INT(B597),INT(LEFT(B597,FIND(".",B597)-1))))</f>
        <v>3</v>
      </c>
      <c r="W597" s="157" t="str">
        <f aca="false">IF(W598=1,1,IF(B597&lt;&gt;0,1,IF(C597&lt;&gt;0,1,IF(D597&lt;&gt;0,1,IF(E597&lt;&gt;0,1,"")))))</f>
        <v/>
      </c>
      <c r="X597" s="157" t="str">
        <f aca="false">IF(V597=0," ",IF(V597&lt;&gt;V596,V597," "))</f>
        <v> </v>
      </c>
      <c r="Y597" s="88"/>
      <c r="Z597" s="75" t="n">
        <f aca="false">IF(V597&lt;&gt;X597,(IF(I597="",G597*INFORMAÇÕES!$U$113,IF(I597="R",G597,0))),0)</f>
        <v>0</v>
      </c>
      <c r="AA597" s="75" t="n">
        <f aca="false">IF(V597&lt;&gt;X597,(IF(I597="",G597*INFORMAÇÕES!$U$114,IF(I597="C",G597,0))),0)</f>
        <v>0</v>
      </c>
      <c r="AB597" s="75" t="n">
        <f aca="false">IF(V597&lt;&gt;X597,(IF(I597="",G597*INFORMAÇÕES!$U$115,IF(I597="CF",G597,0))),0)</f>
        <v>0</v>
      </c>
      <c r="AC597" s="75" t="n">
        <f aca="false">IF(V597&lt;&gt;X597,(IF(I597="",G597*INFORMAÇÕES!$U$116,IF(I597="O",G597,0))),0)</f>
        <v>0</v>
      </c>
      <c r="AD597" s="75" t="n">
        <f aca="false">IF(E597&lt;&gt;0,G597,0)</f>
        <v>0</v>
      </c>
    </row>
    <row r="598" s="174" customFormat="true" ht="14.25" hidden="false" customHeight="false" outlineLevel="0" collapsed="false">
      <c r="A598" s="159" t="n">
        <v>587</v>
      </c>
      <c r="B598" s="160" t="n">
        <f aca="false">M598</f>
        <v>0</v>
      </c>
      <c r="C598" s="161" t="n">
        <f aca="false">O598</f>
        <v>0</v>
      </c>
      <c r="D598" s="162" t="n">
        <f aca="false">P598</f>
        <v>0</v>
      </c>
      <c r="E598" s="163" t="n">
        <f aca="false">ROUND(Q598,2)</f>
        <v>0</v>
      </c>
      <c r="F598" s="163" t="n">
        <f aca="false">TRUNC((1+(IF(OR(H598=0,H598=""),'BDI REF.'!$K$5,CHOOSE(H598,'BDI REF.'!$K$5,'BDI REF.'!$K$6,'BDI REF.'!$K$7))))*R598,2)</f>
        <v>0</v>
      </c>
      <c r="G598" s="163" t="n">
        <f aca="false">IF(E598&lt;&gt;0,ROUND(E598*F598,2),IF(AD598=0,(SUMIF($V$12:$V$1011,B598,$AD$12:$AD$1011)),AD598))</f>
        <v>0</v>
      </c>
      <c r="H598" s="164"/>
      <c r="I598" s="165"/>
      <c r="J598" s="166" t="str">
        <f aca="false">IF(N598&lt;&gt;0,N598,"")</f>
        <v/>
      </c>
      <c r="K598" s="167"/>
      <c r="L598" s="168" t="str">
        <f aca="false">IF(B598&gt;0,"ok","ocultar")</f>
        <v>ocultar</v>
      </c>
      <c r="M598" s="182"/>
      <c r="N598" s="184"/>
      <c r="O598" s="177"/>
      <c r="P598" s="178"/>
      <c r="Q598" s="173"/>
      <c r="R598" s="179"/>
      <c r="S598" s="156"/>
      <c r="U598" s="88"/>
      <c r="V598" s="157" t="n">
        <f aca="false">IF(B598=0,V597,IF(ISNONTEXT(B598)=TRUE(),INT(B598),INT(LEFT(B598,FIND(".",B598)-1))))</f>
        <v>3</v>
      </c>
      <c r="W598" s="157" t="str">
        <f aca="false">IF(W599=1,1,IF(B598&lt;&gt;0,1,IF(C598&lt;&gt;0,1,IF(D598&lt;&gt;0,1,IF(E598&lt;&gt;0,1,"")))))</f>
        <v/>
      </c>
      <c r="X598" s="157" t="str">
        <f aca="false">IF(V598=0," ",IF(V598&lt;&gt;V597,V598," "))</f>
        <v> </v>
      </c>
      <c r="Y598" s="88"/>
      <c r="Z598" s="75" t="n">
        <f aca="false">IF(V598&lt;&gt;X598,(IF(I598="",G598*INFORMAÇÕES!$U$113,IF(I598="R",G598,0))),0)</f>
        <v>0</v>
      </c>
      <c r="AA598" s="75" t="n">
        <f aca="false">IF(V598&lt;&gt;X598,(IF(I598="",G598*INFORMAÇÕES!$U$114,IF(I598="C",G598,0))),0)</f>
        <v>0</v>
      </c>
      <c r="AB598" s="75" t="n">
        <f aca="false">IF(V598&lt;&gt;X598,(IF(I598="",G598*INFORMAÇÕES!$U$115,IF(I598="CF",G598,0))),0)</f>
        <v>0</v>
      </c>
      <c r="AC598" s="75" t="n">
        <f aca="false">IF(V598&lt;&gt;X598,(IF(I598="",G598*INFORMAÇÕES!$U$116,IF(I598="O",G598,0))),0)</f>
        <v>0</v>
      </c>
      <c r="AD598" s="75" t="n">
        <f aca="false">IF(E598&lt;&gt;0,G598,0)</f>
        <v>0</v>
      </c>
    </row>
    <row r="599" s="174" customFormat="true" ht="14.25" hidden="false" customHeight="false" outlineLevel="0" collapsed="false">
      <c r="A599" s="159" t="n">
        <v>588</v>
      </c>
      <c r="B599" s="160" t="n">
        <f aca="false">M599</f>
        <v>0</v>
      </c>
      <c r="C599" s="161" t="n">
        <f aca="false">O599</f>
        <v>0</v>
      </c>
      <c r="D599" s="162" t="n">
        <f aca="false">P599</f>
        <v>0</v>
      </c>
      <c r="E599" s="163" t="n">
        <f aca="false">ROUND(Q599,2)</f>
        <v>0</v>
      </c>
      <c r="F599" s="163" t="n">
        <f aca="false">TRUNC((1+(IF(OR(H599=0,H599=""),'BDI REF.'!$K$5,CHOOSE(H599,'BDI REF.'!$K$5,'BDI REF.'!$K$6,'BDI REF.'!$K$7))))*R599,2)</f>
        <v>0</v>
      </c>
      <c r="G599" s="163" t="n">
        <f aca="false">IF(E599&lt;&gt;0,ROUND(E599*F599,2),IF(AD599=0,(SUMIF($V$12:$V$1011,B599,$AD$12:$AD$1011)),AD599))</f>
        <v>0</v>
      </c>
      <c r="H599" s="164"/>
      <c r="I599" s="165"/>
      <c r="J599" s="166" t="str">
        <f aca="false">IF(N599&lt;&gt;0,N599,"")</f>
        <v/>
      </c>
      <c r="K599" s="167"/>
      <c r="L599" s="168" t="str">
        <f aca="false">IF(B599&gt;0,"ok","ocultar")</f>
        <v>ocultar</v>
      </c>
      <c r="M599" s="182"/>
      <c r="N599" s="184"/>
      <c r="O599" s="177"/>
      <c r="P599" s="178"/>
      <c r="Q599" s="173"/>
      <c r="R599" s="179"/>
      <c r="S599" s="156"/>
      <c r="U599" s="88"/>
      <c r="V599" s="157" t="n">
        <f aca="false">IF(B599=0,V598,IF(ISNONTEXT(B599)=TRUE(),INT(B599),INT(LEFT(B599,FIND(".",B599)-1))))</f>
        <v>3</v>
      </c>
      <c r="W599" s="157" t="str">
        <f aca="false">IF(W600=1,1,IF(B599&lt;&gt;0,1,IF(C599&lt;&gt;0,1,IF(D599&lt;&gt;0,1,IF(E599&lt;&gt;0,1,"")))))</f>
        <v/>
      </c>
      <c r="X599" s="157" t="str">
        <f aca="false">IF(V599=0," ",IF(V599&lt;&gt;V598,V599," "))</f>
        <v> </v>
      </c>
      <c r="Y599" s="88"/>
      <c r="Z599" s="75" t="n">
        <f aca="false">IF(V599&lt;&gt;X599,(IF(I599="",G599*INFORMAÇÕES!$U$113,IF(I599="R",G599,0))),0)</f>
        <v>0</v>
      </c>
      <c r="AA599" s="75" t="n">
        <f aca="false">IF(V599&lt;&gt;X599,(IF(I599="",G599*INFORMAÇÕES!$U$114,IF(I599="C",G599,0))),0)</f>
        <v>0</v>
      </c>
      <c r="AB599" s="75" t="n">
        <f aca="false">IF(V599&lt;&gt;X599,(IF(I599="",G599*INFORMAÇÕES!$U$115,IF(I599="CF",G599,0))),0)</f>
        <v>0</v>
      </c>
      <c r="AC599" s="75" t="n">
        <f aca="false">IF(V599&lt;&gt;X599,(IF(I599="",G599*INFORMAÇÕES!$U$116,IF(I599="O",G599,0))),0)</f>
        <v>0</v>
      </c>
      <c r="AD599" s="75" t="n">
        <f aca="false">IF(E599&lt;&gt;0,G599,0)</f>
        <v>0</v>
      </c>
    </row>
    <row r="600" s="174" customFormat="true" ht="14.25" hidden="false" customHeight="false" outlineLevel="0" collapsed="false">
      <c r="A600" s="159" t="n">
        <v>589</v>
      </c>
      <c r="B600" s="160" t="n">
        <f aca="false">M600</f>
        <v>0</v>
      </c>
      <c r="C600" s="161" t="n">
        <f aca="false">O600</f>
        <v>0</v>
      </c>
      <c r="D600" s="162" t="n">
        <f aca="false">P600</f>
        <v>0</v>
      </c>
      <c r="E600" s="163" t="n">
        <f aca="false">ROUND(Q600,2)</f>
        <v>0</v>
      </c>
      <c r="F600" s="163" t="n">
        <f aca="false">TRUNC((1+(IF(OR(H600=0,H600=""),'BDI REF.'!$K$5,CHOOSE(H600,'BDI REF.'!$K$5,'BDI REF.'!$K$6,'BDI REF.'!$K$7))))*R600,2)</f>
        <v>0</v>
      </c>
      <c r="G600" s="163" t="n">
        <f aca="false">IF(E600&lt;&gt;0,ROUND(E600*F600,2),IF(AD600=0,(SUMIF($V$12:$V$1011,B600,$AD$12:$AD$1011)),AD600))</f>
        <v>0</v>
      </c>
      <c r="H600" s="164"/>
      <c r="I600" s="165"/>
      <c r="J600" s="166" t="str">
        <f aca="false">IF(N600&lt;&gt;0,N600,"")</f>
        <v/>
      </c>
      <c r="K600" s="167"/>
      <c r="L600" s="168" t="str">
        <f aca="false">IF(B600&gt;0,"ok","ocultar")</f>
        <v>ocultar</v>
      </c>
      <c r="M600" s="182"/>
      <c r="N600" s="184"/>
      <c r="O600" s="177"/>
      <c r="P600" s="178"/>
      <c r="Q600" s="173"/>
      <c r="R600" s="179"/>
      <c r="S600" s="156"/>
      <c r="U600" s="88"/>
      <c r="V600" s="157" t="n">
        <f aca="false">IF(B600=0,V599,IF(ISNONTEXT(B600)=TRUE(),INT(B600),INT(LEFT(B600,FIND(".",B600)-1))))</f>
        <v>3</v>
      </c>
      <c r="W600" s="157" t="str">
        <f aca="false">IF(W601=1,1,IF(B600&lt;&gt;0,1,IF(C600&lt;&gt;0,1,IF(D600&lt;&gt;0,1,IF(E600&lt;&gt;0,1,"")))))</f>
        <v/>
      </c>
      <c r="X600" s="157" t="str">
        <f aca="false">IF(V600=0," ",IF(V600&lt;&gt;V599,V600," "))</f>
        <v> </v>
      </c>
      <c r="Y600" s="88"/>
      <c r="Z600" s="75" t="n">
        <f aca="false">IF(V600&lt;&gt;X600,(IF(I600="",G600*INFORMAÇÕES!$U$113,IF(I600="R",G600,0))),0)</f>
        <v>0</v>
      </c>
      <c r="AA600" s="75" t="n">
        <f aca="false">IF(V600&lt;&gt;X600,(IF(I600="",G600*INFORMAÇÕES!$U$114,IF(I600="C",G600,0))),0)</f>
        <v>0</v>
      </c>
      <c r="AB600" s="75" t="n">
        <f aca="false">IF(V600&lt;&gt;X600,(IF(I600="",G600*INFORMAÇÕES!$U$115,IF(I600="CF",G600,0))),0)</f>
        <v>0</v>
      </c>
      <c r="AC600" s="75" t="n">
        <f aca="false">IF(V600&lt;&gt;X600,(IF(I600="",G600*INFORMAÇÕES!$U$116,IF(I600="O",G600,0))),0)</f>
        <v>0</v>
      </c>
      <c r="AD600" s="75" t="n">
        <f aca="false">IF(E600&lt;&gt;0,G600,0)</f>
        <v>0</v>
      </c>
    </row>
    <row r="601" s="174" customFormat="true" ht="14.25" hidden="false" customHeight="false" outlineLevel="0" collapsed="false">
      <c r="A601" s="159" t="n">
        <v>590</v>
      </c>
      <c r="B601" s="160" t="n">
        <f aca="false">M601</f>
        <v>0</v>
      </c>
      <c r="C601" s="161" t="n">
        <f aca="false">O601</f>
        <v>0</v>
      </c>
      <c r="D601" s="162" t="n">
        <f aca="false">P601</f>
        <v>0</v>
      </c>
      <c r="E601" s="163" t="n">
        <f aca="false">ROUND(Q601,2)</f>
        <v>0</v>
      </c>
      <c r="F601" s="163" t="n">
        <f aca="false">TRUNC((1+(IF(OR(H601=0,H601=""),'BDI REF.'!$K$5,CHOOSE(H601,'BDI REF.'!$K$5,'BDI REF.'!$K$6,'BDI REF.'!$K$7))))*R601,2)</f>
        <v>0</v>
      </c>
      <c r="G601" s="163" t="n">
        <f aca="false">IF(E601&lt;&gt;0,ROUND(E601*F601,2),IF(AD601=0,(SUMIF($V$12:$V$1011,B601,$AD$12:$AD$1011)),AD601))</f>
        <v>0</v>
      </c>
      <c r="H601" s="164"/>
      <c r="I601" s="165"/>
      <c r="J601" s="166" t="str">
        <f aca="false">IF(N601&lt;&gt;0,N601,"")</f>
        <v/>
      </c>
      <c r="K601" s="167"/>
      <c r="L601" s="168" t="str">
        <f aca="false">IF(B601&gt;0,"ok","ocultar")</f>
        <v>ocultar</v>
      </c>
      <c r="M601" s="182"/>
      <c r="N601" s="184"/>
      <c r="O601" s="177"/>
      <c r="P601" s="178"/>
      <c r="Q601" s="173"/>
      <c r="R601" s="179"/>
      <c r="S601" s="156"/>
      <c r="U601" s="88"/>
      <c r="V601" s="157" t="n">
        <f aca="false">IF(B601=0,V600,IF(ISNONTEXT(B601)=TRUE(),INT(B601),INT(LEFT(B601,FIND(".",B601)-1))))</f>
        <v>3</v>
      </c>
      <c r="W601" s="157" t="str">
        <f aca="false">IF(W602=1,1,IF(B601&lt;&gt;0,1,IF(C601&lt;&gt;0,1,IF(D601&lt;&gt;0,1,IF(E601&lt;&gt;0,1,"")))))</f>
        <v/>
      </c>
      <c r="X601" s="157" t="str">
        <f aca="false">IF(V601=0," ",IF(V601&lt;&gt;V600,V601," "))</f>
        <v> </v>
      </c>
      <c r="Y601" s="88"/>
      <c r="Z601" s="75" t="n">
        <f aca="false">IF(V601&lt;&gt;X601,(IF(I601="",G601*INFORMAÇÕES!$U$113,IF(I601="R",G601,0))),0)</f>
        <v>0</v>
      </c>
      <c r="AA601" s="75" t="n">
        <f aca="false">IF(V601&lt;&gt;X601,(IF(I601="",G601*INFORMAÇÕES!$U$114,IF(I601="C",G601,0))),0)</f>
        <v>0</v>
      </c>
      <c r="AB601" s="75" t="n">
        <f aca="false">IF(V601&lt;&gt;X601,(IF(I601="",G601*INFORMAÇÕES!$U$115,IF(I601="CF",G601,0))),0)</f>
        <v>0</v>
      </c>
      <c r="AC601" s="75" t="n">
        <f aca="false">IF(V601&lt;&gt;X601,(IF(I601="",G601*INFORMAÇÕES!$U$116,IF(I601="O",G601,0))),0)</f>
        <v>0</v>
      </c>
      <c r="AD601" s="75" t="n">
        <f aca="false">IF(E601&lt;&gt;0,G601,0)</f>
        <v>0</v>
      </c>
    </row>
    <row r="602" s="174" customFormat="true" ht="14.25" hidden="false" customHeight="false" outlineLevel="0" collapsed="false">
      <c r="A602" s="159" t="n">
        <v>591</v>
      </c>
      <c r="B602" s="160" t="n">
        <f aca="false">M602</f>
        <v>0</v>
      </c>
      <c r="C602" s="161" t="n">
        <f aca="false">O602</f>
        <v>0</v>
      </c>
      <c r="D602" s="162" t="n">
        <f aca="false">P602</f>
        <v>0</v>
      </c>
      <c r="E602" s="163" t="n">
        <f aca="false">ROUND(Q602,2)</f>
        <v>0</v>
      </c>
      <c r="F602" s="163" t="n">
        <f aca="false">TRUNC((1+(IF(OR(H602=0,H602=""),'BDI REF.'!$K$5,CHOOSE(H602,'BDI REF.'!$K$5,'BDI REF.'!$K$6,'BDI REF.'!$K$7))))*R602,2)</f>
        <v>0</v>
      </c>
      <c r="G602" s="163" t="n">
        <f aca="false">IF(E602&lt;&gt;0,ROUND(E602*F602,2),IF(AD602=0,(SUMIF($V$12:$V$1011,B602,$AD$12:$AD$1011)),AD602))</f>
        <v>0</v>
      </c>
      <c r="H602" s="164"/>
      <c r="I602" s="165"/>
      <c r="J602" s="166" t="str">
        <f aca="false">IF(N602&lt;&gt;0,N602,"")</f>
        <v/>
      </c>
      <c r="K602" s="167"/>
      <c r="L602" s="168" t="str">
        <f aca="false">IF(B602&gt;0,"ok","ocultar")</f>
        <v>ocultar</v>
      </c>
      <c r="M602" s="182"/>
      <c r="N602" s="184"/>
      <c r="O602" s="177"/>
      <c r="P602" s="178"/>
      <c r="Q602" s="173"/>
      <c r="R602" s="179"/>
      <c r="S602" s="156"/>
      <c r="U602" s="88"/>
      <c r="V602" s="157" t="n">
        <f aca="false">IF(B602=0,V601,IF(ISNONTEXT(B602)=TRUE(),INT(B602),INT(LEFT(B602,FIND(".",B602)-1))))</f>
        <v>3</v>
      </c>
      <c r="W602" s="157" t="str">
        <f aca="false">IF(W603=1,1,IF(B602&lt;&gt;0,1,IF(C602&lt;&gt;0,1,IF(D602&lt;&gt;0,1,IF(E602&lt;&gt;0,1,"")))))</f>
        <v/>
      </c>
      <c r="X602" s="157" t="str">
        <f aca="false">IF(V602=0," ",IF(V602&lt;&gt;V601,V602," "))</f>
        <v> </v>
      </c>
      <c r="Y602" s="88"/>
      <c r="Z602" s="75" t="n">
        <f aca="false">IF(V602&lt;&gt;X602,(IF(I602="",G602*INFORMAÇÕES!$U$113,IF(I602="R",G602,0))),0)</f>
        <v>0</v>
      </c>
      <c r="AA602" s="75" t="n">
        <f aca="false">IF(V602&lt;&gt;X602,(IF(I602="",G602*INFORMAÇÕES!$U$114,IF(I602="C",G602,0))),0)</f>
        <v>0</v>
      </c>
      <c r="AB602" s="75" t="n">
        <f aca="false">IF(V602&lt;&gt;X602,(IF(I602="",G602*INFORMAÇÕES!$U$115,IF(I602="CF",G602,0))),0)</f>
        <v>0</v>
      </c>
      <c r="AC602" s="75" t="n">
        <f aca="false">IF(V602&lt;&gt;X602,(IF(I602="",G602*INFORMAÇÕES!$U$116,IF(I602="O",G602,0))),0)</f>
        <v>0</v>
      </c>
      <c r="AD602" s="75" t="n">
        <f aca="false">IF(E602&lt;&gt;0,G602,0)</f>
        <v>0</v>
      </c>
    </row>
    <row r="603" s="174" customFormat="true" ht="14.25" hidden="false" customHeight="false" outlineLevel="0" collapsed="false">
      <c r="A603" s="159" t="n">
        <v>592</v>
      </c>
      <c r="B603" s="160" t="n">
        <f aca="false">M603</f>
        <v>0</v>
      </c>
      <c r="C603" s="161" t="n">
        <f aca="false">O603</f>
        <v>0</v>
      </c>
      <c r="D603" s="162" t="n">
        <f aca="false">P603</f>
        <v>0</v>
      </c>
      <c r="E603" s="163" t="n">
        <f aca="false">ROUND(Q603,2)</f>
        <v>0</v>
      </c>
      <c r="F603" s="163" t="n">
        <f aca="false">TRUNC((1+(IF(OR(H603=0,H603=""),'BDI REF.'!$K$5,CHOOSE(H603,'BDI REF.'!$K$5,'BDI REF.'!$K$6,'BDI REF.'!$K$7))))*R603,2)</f>
        <v>0</v>
      </c>
      <c r="G603" s="163" t="n">
        <f aca="false">IF(E603&lt;&gt;0,ROUND(E603*F603,2),IF(AD603=0,(SUMIF($V$12:$V$1011,B603,$AD$12:$AD$1011)),AD603))</f>
        <v>0</v>
      </c>
      <c r="H603" s="164"/>
      <c r="I603" s="165"/>
      <c r="J603" s="166" t="str">
        <f aca="false">IF(N603&lt;&gt;0,N603,"")</f>
        <v/>
      </c>
      <c r="K603" s="167"/>
      <c r="L603" s="168" t="str">
        <f aca="false">IF(B603&gt;0,"ok","ocultar")</f>
        <v>ocultar</v>
      </c>
      <c r="M603" s="182"/>
      <c r="N603" s="184"/>
      <c r="O603" s="177"/>
      <c r="P603" s="178"/>
      <c r="Q603" s="173"/>
      <c r="R603" s="179"/>
      <c r="S603" s="156"/>
      <c r="U603" s="88"/>
      <c r="V603" s="157" t="n">
        <f aca="false">IF(B603=0,V602,IF(ISNONTEXT(B603)=TRUE(),INT(B603),INT(LEFT(B603,FIND(".",B603)-1))))</f>
        <v>3</v>
      </c>
      <c r="W603" s="157" t="str">
        <f aca="false">IF(W604=1,1,IF(B603&lt;&gt;0,1,IF(C603&lt;&gt;0,1,IF(D603&lt;&gt;0,1,IF(E603&lt;&gt;0,1,"")))))</f>
        <v/>
      </c>
      <c r="X603" s="157" t="str">
        <f aca="false">IF(V603=0," ",IF(V603&lt;&gt;V602,V603," "))</f>
        <v> </v>
      </c>
      <c r="Y603" s="88"/>
      <c r="Z603" s="75" t="n">
        <f aca="false">IF(V603&lt;&gt;X603,(IF(I603="",G603*INFORMAÇÕES!$U$113,IF(I603="R",G603,0))),0)</f>
        <v>0</v>
      </c>
      <c r="AA603" s="75" t="n">
        <f aca="false">IF(V603&lt;&gt;X603,(IF(I603="",G603*INFORMAÇÕES!$U$114,IF(I603="C",G603,0))),0)</f>
        <v>0</v>
      </c>
      <c r="AB603" s="75" t="n">
        <f aca="false">IF(V603&lt;&gt;X603,(IF(I603="",G603*INFORMAÇÕES!$U$115,IF(I603="CF",G603,0))),0)</f>
        <v>0</v>
      </c>
      <c r="AC603" s="75" t="n">
        <f aca="false">IF(V603&lt;&gt;X603,(IF(I603="",G603*INFORMAÇÕES!$U$116,IF(I603="O",G603,0))),0)</f>
        <v>0</v>
      </c>
      <c r="AD603" s="75" t="n">
        <f aca="false">IF(E603&lt;&gt;0,G603,0)</f>
        <v>0</v>
      </c>
    </row>
    <row r="604" s="174" customFormat="true" ht="14.25" hidden="false" customHeight="false" outlineLevel="0" collapsed="false">
      <c r="A604" s="159" t="n">
        <v>593</v>
      </c>
      <c r="B604" s="160" t="n">
        <f aca="false">M604</f>
        <v>0</v>
      </c>
      <c r="C604" s="161" t="n">
        <f aca="false">O604</f>
        <v>0</v>
      </c>
      <c r="D604" s="162" t="n">
        <f aca="false">P604</f>
        <v>0</v>
      </c>
      <c r="E604" s="163" t="n">
        <f aca="false">ROUND(Q604,2)</f>
        <v>0</v>
      </c>
      <c r="F604" s="163" t="n">
        <f aca="false">TRUNC((1+(IF(OR(H604=0,H604=""),'BDI REF.'!$K$5,CHOOSE(H604,'BDI REF.'!$K$5,'BDI REF.'!$K$6,'BDI REF.'!$K$7))))*R604,2)</f>
        <v>0</v>
      </c>
      <c r="G604" s="163" t="n">
        <f aca="false">IF(E604&lt;&gt;0,ROUND(E604*F604,2),IF(AD604=0,(SUMIF($V$12:$V$1011,B604,$AD$12:$AD$1011)),AD604))</f>
        <v>0</v>
      </c>
      <c r="H604" s="164"/>
      <c r="I604" s="165"/>
      <c r="J604" s="166" t="str">
        <f aca="false">IF(N604&lt;&gt;0,N604,"")</f>
        <v/>
      </c>
      <c r="K604" s="167"/>
      <c r="L604" s="168" t="str">
        <f aca="false">IF(B604&gt;0,"ok","ocultar")</f>
        <v>ocultar</v>
      </c>
      <c r="M604" s="182"/>
      <c r="N604" s="184"/>
      <c r="O604" s="177"/>
      <c r="P604" s="178"/>
      <c r="Q604" s="173"/>
      <c r="R604" s="179"/>
      <c r="S604" s="156"/>
      <c r="U604" s="88"/>
      <c r="V604" s="157" t="n">
        <f aca="false">IF(B604=0,V603,IF(ISNONTEXT(B604)=TRUE(),INT(B604),INT(LEFT(B604,FIND(".",B604)-1))))</f>
        <v>3</v>
      </c>
      <c r="W604" s="157" t="str">
        <f aca="false">IF(W605=1,1,IF(B604&lt;&gt;0,1,IF(C604&lt;&gt;0,1,IF(D604&lt;&gt;0,1,IF(E604&lt;&gt;0,1,"")))))</f>
        <v/>
      </c>
      <c r="X604" s="157" t="str">
        <f aca="false">IF(V604=0," ",IF(V604&lt;&gt;V603,V604," "))</f>
        <v> </v>
      </c>
      <c r="Y604" s="88"/>
      <c r="Z604" s="75" t="n">
        <f aca="false">IF(V604&lt;&gt;X604,(IF(I604="",G604*INFORMAÇÕES!$U$113,IF(I604="R",G604,0))),0)</f>
        <v>0</v>
      </c>
      <c r="AA604" s="75" t="n">
        <f aca="false">IF(V604&lt;&gt;X604,(IF(I604="",G604*INFORMAÇÕES!$U$114,IF(I604="C",G604,0))),0)</f>
        <v>0</v>
      </c>
      <c r="AB604" s="75" t="n">
        <f aca="false">IF(V604&lt;&gt;X604,(IF(I604="",G604*INFORMAÇÕES!$U$115,IF(I604="CF",G604,0))),0)</f>
        <v>0</v>
      </c>
      <c r="AC604" s="75" t="n">
        <f aca="false">IF(V604&lt;&gt;X604,(IF(I604="",G604*INFORMAÇÕES!$U$116,IF(I604="O",G604,0))),0)</f>
        <v>0</v>
      </c>
      <c r="AD604" s="75" t="n">
        <f aca="false">IF(E604&lt;&gt;0,G604,0)</f>
        <v>0</v>
      </c>
    </row>
    <row r="605" s="174" customFormat="true" ht="14.25" hidden="false" customHeight="false" outlineLevel="0" collapsed="false">
      <c r="A605" s="159" t="n">
        <v>594</v>
      </c>
      <c r="B605" s="160" t="n">
        <f aca="false">M605</f>
        <v>0</v>
      </c>
      <c r="C605" s="161" t="n">
        <f aca="false">O605</f>
        <v>0</v>
      </c>
      <c r="D605" s="162" t="n">
        <f aca="false">P605</f>
        <v>0</v>
      </c>
      <c r="E605" s="163" t="n">
        <f aca="false">ROUND(Q605,2)</f>
        <v>0</v>
      </c>
      <c r="F605" s="163" t="n">
        <f aca="false">TRUNC((1+(IF(OR(H605=0,H605=""),'BDI REF.'!$K$5,CHOOSE(H605,'BDI REF.'!$K$5,'BDI REF.'!$K$6,'BDI REF.'!$K$7))))*R605,2)</f>
        <v>0</v>
      </c>
      <c r="G605" s="163" t="n">
        <f aca="false">IF(E605&lt;&gt;0,ROUND(E605*F605,2),IF(AD605=0,(SUMIF($V$12:$V$1011,B605,$AD$12:$AD$1011)),AD605))</f>
        <v>0</v>
      </c>
      <c r="H605" s="164"/>
      <c r="I605" s="165"/>
      <c r="J605" s="166" t="str">
        <f aca="false">IF(N605&lt;&gt;0,N605,"")</f>
        <v/>
      </c>
      <c r="K605" s="167"/>
      <c r="L605" s="168" t="str">
        <f aca="false">IF(B605&gt;0,"ok","ocultar")</f>
        <v>ocultar</v>
      </c>
      <c r="M605" s="182"/>
      <c r="N605" s="184"/>
      <c r="O605" s="177"/>
      <c r="P605" s="178"/>
      <c r="Q605" s="173"/>
      <c r="R605" s="179"/>
      <c r="S605" s="156"/>
      <c r="U605" s="88"/>
      <c r="V605" s="157" t="n">
        <f aca="false">IF(B605=0,V604,IF(ISNONTEXT(B605)=TRUE(),INT(B605),INT(LEFT(B605,FIND(".",B605)-1))))</f>
        <v>3</v>
      </c>
      <c r="W605" s="157" t="str">
        <f aca="false">IF(W606=1,1,IF(B605&lt;&gt;0,1,IF(C605&lt;&gt;0,1,IF(D605&lt;&gt;0,1,IF(E605&lt;&gt;0,1,"")))))</f>
        <v/>
      </c>
      <c r="X605" s="157" t="str">
        <f aca="false">IF(V605=0," ",IF(V605&lt;&gt;V604,V605," "))</f>
        <v> </v>
      </c>
      <c r="Y605" s="88"/>
      <c r="Z605" s="75" t="n">
        <f aca="false">IF(V605&lt;&gt;X605,(IF(I605="",G605*INFORMAÇÕES!$U$113,IF(I605="R",G605,0))),0)</f>
        <v>0</v>
      </c>
      <c r="AA605" s="75" t="n">
        <f aca="false">IF(V605&lt;&gt;X605,(IF(I605="",G605*INFORMAÇÕES!$U$114,IF(I605="C",G605,0))),0)</f>
        <v>0</v>
      </c>
      <c r="AB605" s="75" t="n">
        <f aca="false">IF(V605&lt;&gt;X605,(IF(I605="",G605*INFORMAÇÕES!$U$115,IF(I605="CF",G605,0))),0)</f>
        <v>0</v>
      </c>
      <c r="AC605" s="75" t="n">
        <f aca="false">IF(V605&lt;&gt;X605,(IF(I605="",G605*INFORMAÇÕES!$U$116,IF(I605="O",G605,0))),0)</f>
        <v>0</v>
      </c>
      <c r="AD605" s="75" t="n">
        <f aca="false">IF(E605&lt;&gt;0,G605,0)</f>
        <v>0</v>
      </c>
    </row>
    <row r="606" s="174" customFormat="true" ht="14.25" hidden="false" customHeight="false" outlineLevel="0" collapsed="false">
      <c r="A606" s="159" t="n">
        <v>595</v>
      </c>
      <c r="B606" s="160" t="n">
        <f aca="false">M606</f>
        <v>0</v>
      </c>
      <c r="C606" s="161" t="n">
        <f aca="false">O606</f>
        <v>0</v>
      </c>
      <c r="D606" s="162" t="n">
        <f aca="false">P606</f>
        <v>0</v>
      </c>
      <c r="E606" s="163" t="n">
        <f aca="false">ROUND(Q606,2)</f>
        <v>0</v>
      </c>
      <c r="F606" s="163" t="n">
        <f aca="false">TRUNC((1+(IF(OR(H606=0,H606=""),'BDI REF.'!$K$5,CHOOSE(H606,'BDI REF.'!$K$5,'BDI REF.'!$K$6,'BDI REF.'!$K$7))))*R606,2)</f>
        <v>0</v>
      </c>
      <c r="G606" s="163" t="n">
        <f aca="false">IF(E606&lt;&gt;0,ROUND(E606*F606,2),IF(AD606=0,(SUMIF($V$12:$V$1011,B606,$AD$12:$AD$1011)),AD606))</f>
        <v>0</v>
      </c>
      <c r="H606" s="164"/>
      <c r="I606" s="165"/>
      <c r="J606" s="166" t="str">
        <f aca="false">IF(N606&lt;&gt;0,N606,"")</f>
        <v/>
      </c>
      <c r="K606" s="167"/>
      <c r="L606" s="168" t="str">
        <f aca="false">IF(B606&gt;0,"ok","ocultar")</f>
        <v>ocultar</v>
      </c>
      <c r="M606" s="182"/>
      <c r="N606" s="184"/>
      <c r="O606" s="177"/>
      <c r="P606" s="178"/>
      <c r="Q606" s="173"/>
      <c r="R606" s="179"/>
      <c r="S606" s="156"/>
      <c r="U606" s="88"/>
      <c r="V606" s="157" t="n">
        <f aca="false">IF(B606=0,V605,IF(ISNONTEXT(B606)=TRUE(),INT(B606),INT(LEFT(B606,FIND(".",B606)-1))))</f>
        <v>3</v>
      </c>
      <c r="W606" s="157" t="str">
        <f aca="false">IF(W607=1,1,IF(B606&lt;&gt;0,1,IF(C606&lt;&gt;0,1,IF(D606&lt;&gt;0,1,IF(E606&lt;&gt;0,1,"")))))</f>
        <v/>
      </c>
      <c r="X606" s="157" t="str">
        <f aca="false">IF(V606=0," ",IF(V606&lt;&gt;V605,V606," "))</f>
        <v> </v>
      </c>
      <c r="Y606" s="88"/>
      <c r="Z606" s="75" t="n">
        <f aca="false">IF(V606&lt;&gt;X606,(IF(I606="",G606*INFORMAÇÕES!$U$113,IF(I606="R",G606,0))),0)</f>
        <v>0</v>
      </c>
      <c r="AA606" s="75" t="n">
        <f aca="false">IF(V606&lt;&gt;X606,(IF(I606="",G606*INFORMAÇÕES!$U$114,IF(I606="C",G606,0))),0)</f>
        <v>0</v>
      </c>
      <c r="AB606" s="75" t="n">
        <f aca="false">IF(V606&lt;&gt;X606,(IF(I606="",G606*INFORMAÇÕES!$U$115,IF(I606="CF",G606,0))),0)</f>
        <v>0</v>
      </c>
      <c r="AC606" s="75" t="n">
        <f aca="false">IF(V606&lt;&gt;X606,(IF(I606="",G606*INFORMAÇÕES!$U$116,IF(I606="O",G606,0))),0)</f>
        <v>0</v>
      </c>
      <c r="AD606" s="75" t="n">
        <f aca="false">IF(E606&lt;&gt;0,G606,0)</f>
        <v>0</v>
      </c>
    </row>
    <row r="607" s="174" customFormat="true" ht="14.25" hidden="false" customHeight="false" outlineLevel="0" collapsed="false">
      <c r="A607" s="159" t="n">
        <v>596</v>
      </c>
      <c r="B607" s="160" t="n">
        <f aca="false">M607</f>
        <v>0</v>
      </c>
      <c r="C607" s="161" t="n">
        <f aca="false">O607</f>
        <v>0</v>
      </c>
      <c r="D607" s="162" t="n">
        <f aca="false">P607</f>
        <v>0</v>
      </c>
      <c r="E607" s="163" t="n">
        <f aca="false">ROUND(Q607,2)</f>
        <v>0</v>
      </c>
      <c r="F607" s="163" t="n">
        <f aca="false">TRUNC((1+(IF(OR(H607=0,H607=""),'BDI REF.'!$K$5,CHOOSE(H607,'BDI REF.'!$K$5,'BDI REF.'!$K$6,'BDI REF.'!$K$7))))*R607,2)</f>
        <v>0</v>
      </c>
      <c r="G607" s="163" t="n">
        <f aca="false">IF(E607&lt;&gt;0,ROUND(E607*F607,2),IF(AD607=0,(SUMIF($V$12:$V$1011,B607,$AD$12:$AD$1011)),AD607))</f>
        <v>0</v>
      </c>
      <c r="H607" s="164"/>
      <c r="I607" s="165"/>
      <c r="J607" s="166" t="str">
        <f aca="false">IF(N607&lt;&gt;0,N607,"")</f>
        <v/>
      </c>
      <c r="K607" s="167"/>
      <c r="L607" s="168" t="str">
        <f aca="false">IF(B607&gt;0,"ok","ocultar")</f>
        <v>ocultar</v>
      </c>
      <c r="M607" s="182"/>
      <c r="N607" s="184"/>
      <c r="O607" s="177"/>
      <c r="P607" s="178"/>
      <c r="Q607" s="173"/>
      <c r="R607" s="179"/>
      <c r="S607" s="156"/>
      <c r="U607" s="88"/>
      <c r="V607" s="157" t="n">
        <f aca="false">IF(B607=0,V606,IF(ISNONTEXT(B607)=TRUE(),INT(B607),INT(LEFT(B607,FIND(".",B607)-1))))</f>
        <v>3</v>
      </c>
      <c r="W607" s="157" t="str">
        <f aca="false">IF(W608=1,1,IF(B607&lt;&gt;0,1,IF(C607&lt;&gt;0,1,IF(D607&lt;&gt;0,1,IF(E607&lt;&gt;0,1,"")))))</f>
        <v/>
      </c>
      <c r="X607" s="157" t="str">
        <f aca="false">IF(V607=0," ",IF(V607&lt;&gt;V606,V607," "))</f>
        <v> </v>
      </c>
      <c r="Y607" s="88"/>
      <c r="Z607" s="75" t="n">
        <f aca="false">IF(V607&lt;&gt;X607,(IF(I607="",G607*INFORMAÇÕES!$U$113,IF(I607="R",G607,0))),0)</f>
        <v>0</v>
      </c>
      <c r="AA607" s="75" t="n">
        <f aca="false">IF(V607&lt;&gt;X607,(IF(I607="",G607*INFORMAÇÕES!$U$114,IF(I607="C",G607,0))),0)</f>
        <v>0</v>
      </c>
      <c r="AB607" s="75" t="n">
        <f aca="false">IF(V607&lt;&gt;X607,(IF(I607="",G607*INFORMAÇÕES!$U$115,IF(I607="CF",G607,0))),0)</f>
        <v>0</v>
      </c>
      <c r="AC607" s="75" t="n">
        <f aca="false">IF(V607&lt;&gt;X607,(IF(I607="",G607*INFORMAÇÕES!$U$116,IF(I607="O",G607,0))),0)</f>
        <v>0</v>
      </c>
      <c r="AD607" s="75" t="n">
        <f aca="false">IF(E607&lt;&gt;0,G607,0)</f>
        <v>0</v>
      </c>
    </row>
    <row r="608" s="174" customFormat="true" ht="14.25" hidden="false" customHeight="false" outlineLevel="0" collapsed="false">
      <c r="A608" s="159" t="n">
        <v>597</v>
      </c>
      <c r="B608" s="160" t="n">
        <f aca="false">M608</f>
        <v>0</v>
      </c>
      <c r="C608" s="161" t="n">
        <f aca="false">O608</f>
        <v>0</v>
      </c>
      <c r="D608" s="162" t="n">
        <f aca="false">P608</f>
        <v>0</v>
      </c>
      <c r="E608" s="163" t="n">
        <f aca="false">ROUND(Q608,2)</f>
        <v>0</v>
      </c>
      <c r="F608" s="163" t="n">
        <f aca="false">TRUNC((1+(IF(OR(H608=0,H608=""),'BDI REF.'!$K$5,CHOOSE(H608,'BDI REF.'!$K$5,'BDI REF.'!$K$6,'BDI REF.'!$K$7))))*R608,2)</f>
        <v>0</v>
      </c>
      <c r="G608" s="163" t="n">
        <f aca="false">IF(E608&lt;&gt;0,ROUND(E608*F608,2),IF(AD608=0,(SUMIF($V$12:$V$1011,B608,$AD$12:$AD$1011)),AD608))</f>
        <v>0</v>
      </c>
      <c r="H608" s="164"/>
      <c r="I608" s="165"/>
      <c r="J608" s="166" t="str">
        <f aca="false">IF(N608&lt;&gt;0,N608,"")</f>
        <v/>
      </c>
      <c r="K608" s="167"/>
      <c r="L608" s="168" t="str">
        <f aca="false">IF(B608&gt;0,"ok","ocultar")</f>
        <v>ocultar</v>
      </c>
      <c r="M608" s="182"/>
      <c r="N608" s="184"/>
      <c r="O608" s="177"/>
      <c r="P608" s="178"/>
      <c r="Q608" s="173"/>
      <c r="R608" s="179"/>
      <c r="S608" s="156"/>
      <c r="U608" s="88"/>
      <c r="V608" s="157" t="n">
        <f aca="false">IF(B608=0,V607,IF(ISNONTEXT(B608)=TRUE(),INT(B608),INT(LEFT(B608,FIND(".",B608)-1))))</f>
        <v>3</v>
      </c>
      <c r="W608" s="157" t="str">
        <f aca="false">IF(W609=1,1,IF(B608&lt;&gt;0,1,IF(C608&lt;&gt;0,1,IF(D608&lt;&gt;0,1,IF(E608&lt;&gt;0,1,"")))))</f>
        <v/>
      </c>
      <c r="X608" s="157" t="str">
        <f aca="false">IF(V608=0," ",IF(V608&lt;&gt;V607,V608," "))</f>
        <v> </v>
      </c>
      <c r="Y608" s="88"/>
      <c r="Z608" s="75" t="n">
        <f aca="false">IF(V608&lt;&gt;X608,(IF(I608="",G608*INFORMAÇÕES!$U$113,IF(I608="R",G608,0))),0)</f>
        <v>0</v>
      </c>
      <c r="AA608" s="75" t="n">
        <f aca="false">IF(V608&lt;&gt;X608,(IF(I608="",G608*INFORMAÇÕES!$U$114,IF(I608="C",G608,0))),0)</f>
        <v>0</v>
      </c>
      <c r="AB608" s="75" t="n">
        <f aca="false">IF(V608&lt;&gt;X608,(IF(I608="",G608*INFORMAÇÕES!$U$115,IF(I608="CF",G608,0))),0)</f>
        <v>0</v>
      </c>
      <c r="AC608" s="75" t="n">
        <f aca="false">IF(V608&lt;&gt;X608,(IF(I608="",G608*INFORMAÇÕES!$U$116,IF(I608="O",G608,0))),0)</f>
        <v>0</v>
      </c>
      <c r="AD608" s="75" t="n">
        <f aca="false">IF(E608&lt;&gt;0,G608,0)</f>
        <v>0</v>
      </c>
    </row>
    <row r="609" s="174" customFormat="true" ht="14.25" hidden="false" customHeight="false" outlineLevel="0" collapsed="false">
      <c r="A609" s="159" t="n">
        <v>598</v>
      </c>
      <c r="B609" s="160" t="n">
        <f aca="false">M609</f>
        <v>0</v>
      </c>
      <c r="C609" s="161" t="n">
        <f aca="false">O609</f>
        <v>0</v>
      </c>
      <c r="D609" s="162" t="n">
        <f aca="false">P609</f>
        <v>0</v>
      </c>
      <c r="E609" s="163" t="n">
        <f aca="false">ROUND(Q609,2)</f>
        <v>0</v>
      </c>
      <c r="F609" s="163" t="n">
        <f aca="false">TRUNC((1+(IF(OR(H609=0,H609=""),'BDI REF.'!$K$5,CHOOSE(H609,'BDI REF.'!$K$5,'BDI REF.'!$K$6,'BDI REF.'!$K$7))))*R609,2)</f>
        <v>0</v>
      </c>
      <c r="G609" s="163" t="n">
        <f aca="false">IF(E609&lt;&gt;0,ROUND(E609*F609,2),IF(AD609=0,(SUMIF($V$12:$V$1011,B609,$AD$12:$AD$1011)),AD609))</f>
        <v>0</v>
      </c>
      <c r="H609" s="164"/>
      <c r="I609" s="165"/>
      <c r="J609" s="166" t="str">
        <f aca="false">IF(N609&lt;&gt;0,N609,"")</f>
        <v/>
      </c>
      <c r="K609" s="167"/>
      <c r="L609" s="168" t="str">
        <f aca="false">IF(B609&gt;0,"ok","ocultar")</f>
        <v>ocultar</v>
      </c>
      <c r="M609" s="182"/>
      <c r="N609" s="184"/>
      <c r="O609" s="177"/>
      <c r="P609" s="178"/>
      <c r="Q609" s="173"/>
      <c r="R609" s="179"/>
      <c r="S609" s="156"/>
      <c r="U609" s="88"/>
      <c r="V609" s="157" t="n">
        <f aca="false">IF(B609=0,V608,IF(ISNONTEXT(B609)=TRUE(),INT(B609),INT(LEFT(B609,FIND(".",B609)-1))))</f>
        <v>3</v>
      </c>
      <c r="W609" s="157" t="str">
        <f aca="false">IF(W610=1,1,IF(B609&lt;&gt;0,1,IF(C609&lt;&gt;0,1,IF(D609&lt;&gt;0,1,IF(E609&lt;&gt;0,1,"")))))</f>
        <v/>
      </c>
      <c r="X609" s="157" t="str">
        <f aca="false">IF(V609=0," ",IF(V609&lt;&gt;V608,V609," "))</f>
        <v> </v>
      </c>
      <c r="Y609" s="88"/>
      <c r="Z609" s="75" t="n">
        <f aca="false">IF(V609&lt;&gt;X609,(IF(I609="",G609*INFORMAÇÕES!$U$113,IF(I609="R",G609,0))),0)</f>
        <v>0</v>
      </c>
      <c r="AA609" s="75" t="n">
        <f aca="false">IF(V609&lt;&gt;X609,(IF(I609="",G609*INFORMAÇÕES!$U$114,IF(I609="C",G609,0))),0)</f>
        <v>0</v>
      </c>
      <c r="AB609" s="75" t="n">
        <f aca="false">IF(V609&lt;&gt;X609,(IF(I609="",G609*INFORMAÇÕES!$U$115,IF(I609="CF",G609,0))),0)</f>
        <v>0</v>
      </c>
      <c r="AC609" s="75" t="n">
        <f aca="false">IF(V609&lt;&gt;X609,(IF(I609="",G609*INFORMAÇÕES!$U$116,IF(I609="O",G609,0))),0)</f>
        <v>0</v>
      </c>
      <c r="AD609" s="75" t="n">
        <f aca="false">IF(E609&lt;&gt;0,G609,0)</f>
        <v>0</v>
      </c>
    </row>
    <row r="610" s="174" customFormat="true" ht="14.25" hidden="false" customHeight="false" outlineLevel="0" collapsed="false">
      <c r="A610" s="159" t="n">
        <v>599</v>
      </c>
      <c r="B610" s="160" t="n">
        <f aca="false">M610</f>
        <v>0</v>
      </c>
      <c r="C610" s="161" t="n">
        <f aca="false">O610</f>
        <v>0</v>
      </c>
      <c r="D610" s="162" t="n">
        <f aca="false">P610</f>
        <v>0</v>
      </c>
      <c r="E610" s="163" t="n">
        <f aca="false">ROUND(Q610,2)</f>
        <v>0</v>
      </c>
      <c r="F610" s="163" t="n">
        <f aca="false">TRUNC((1+(IF(OR(H610=0,H610=""),'BDI REF.'!$K$5,CHOOSE(H610,'BDI REF.'!$K$5,'BDI REF.'!$K$6,'BDI REF.'!$K$7))))*R610,2)</f>
        <v>0</v>
      </c>
      <c r="G610" s="163" t="n">
        <f aca="false">IF(E610&lt;&gt;0,ROUND(E610*F610,2),IF(AD610=0,(SUMIF($V$12:$V$1011,B610,$AD$12:$AD$1011)),AD610))</f>
        <v>0</v>
      </c>
      <c r="H610" s="164"/>
      <c r="I610" s="165"/>
      <c r="J610" s="166" t="str">
        <f aca="false">IF(N610&lt;&gt;0,N610,"")</f>
        <v/>
      </c>
      <c r="K610" s="167"/>
      <c r="L610" s="168" t="str">
        <f aca="false">IF(B610&gt;0,"ok","ocultar")</f>
        <v>ocultar</v>
      </c>
      <c r="M610" s="182"/>
      <c r="N610" s="184"/>
      <c r="O610" s="177"/>
      <c r="P610" s="178"/>
      <c r="Q610" s="173"/>
      <c r="R610" s="179"/>
      <c r="S610" s="156"/>
      <c r="U610" s="88"/>
      <c r="V610" s="157" t="n">
        <f aca="false">IF(B610=0,V609,IF(ISNONTEXT(B610)=TRUE(),INT(B610),INT(LEFT(B610,FIND(".",B610)-1))))</f>
        <v>3</v>
      </c>
      <c r="W610" s="157" t="str">
        <f aca="false">IF(W611=1,1,IF(B610&lt;&gt;0,1,IF(C610&lt;&gt;0,1,IF(D610&lt;&gt;0,1,IF(E610&lt;&gt;0,1,"")))))</f>
        <v/>
      </c>
      <c r="X610" s="157" t="str">
        <f aca="false">IF(V610=0," ",IF(V610&lt;&gt;V609,V610," "))</f>
        <v> </v>
      </c>
      <c r="Y610" s="88"/>
      <c r="Z610" s="75" t="n">
        <f aca="false">IF(V610&lt;&gt;X610,(IF(I610="",G610*INFORMAÇÕES!$U$113,IF(I610="R",G610,0))),0)</f>
        <v>0</v>
      </c>
      <c r="AA610" s="75" t="n">
        <f aca="false">IF(V610&lt;&gt;X610,(IF(I610="",G610*INFORMAÇÕES!$U$114,IF(I610="C",G610,0))),0)</f>
        <v>0</v>
      </c>
      <c r="AB610" s="75" t="n">
        <f aca="false">IF(V610&lt;&gt;X610,(IF(I610="",G610*INFORMAÇÕES!$U$115,IF(I610="CF",G610,0))),0)</f>
        <v>0</v>
      </c>
      <c r="AC610" s="75" t="n">
        <f aca="false">IF(V610&lt;&gt;X610,(IF(I610="",G610*INFORMAÇÕES!$U$116,IF(I610="O",G610,0))),0)</f>
        <v>0</v>
      </c>
      <c r="AD610" s="75" t="n">
        <f aca="false">IF(E610&lt;&gt;0,G610,0)</f>
        <v>0</v>
      </c>
    </row>
    <row r="611" s="174" customFormat="true" ht="14.25" hidden="false" customHeight="false" outlineLevel="0" collapsed="false">
      <c r="A611" s="159" t="n">
        <v>600</v>
      </c>
      <c r="B611" s="160" t="n">
        <f aca="false">M611</f>
        <v>0</v>
      </c>
      <c r="C611" s="161" t="n">
        <f aca="false">O611</f>
        <v>0</v>
      </c>
      <c r="D611" s="162" t="n">
        <f aca="false">P611</f>
        <v>0</v>
      </c>
      <c r="E611" s="163" t="n">
        <f aca="false">ROUND(Q611,2)</f>
        <v>0</v>
      </c>
      <c r="F611" s="163" t="n">
        <f aca="false">TRUNC((1+(IF(OR(H611=0,H611=""),'BDI REF.'!$K$5,CHOOSE(H611,'BDI REF.'!$K$5,'BDI REF.'!$K$6,'BDI REF.'!$K$7))))*R611,2)</f>
        <v>0</v>
      </c>
      <c r="G611" s="163" t="n">
        <f aca="false">IF(E611&lt;&gt;0,ROUND(E611*F611,2),IF(AD611=0,(SUMIF($V$12:$V$1011,B611,$AD$12:$AD$1011)),AD611))</f>
        <v>0</v>
      </c>
      <c r="H611" s="164"/>
      <c r="I611" s="165"/>
      <c r="J611" s="166" t="str">
        <f aca="false">IF(N611&lt;&gt;0,N611,"")</f>
        <v/>
      </c>
      <c r="K611" s="167"/>
      <c r="L611" s="168" t="str">
        <f aca="false">IF(B611&gt;0,"ok","ocultar")</f>
        <v>ocultar</v>
      </c>
      <c r="M611" s="182"/>
      <c r="N611" s="184"/>
      <c r="O611" s="177"/>
      <c r="P611" s="178"/>
      <c r="Q611" s="173"/>
      <c r="R611" s="179"/>
      <c r="S611" s="156"/>
      <c r="U611" s="88"/>
      <c r="V611" s="157" t="n">
        <f aca="false">IF(B611=0,V610,IF(ISNONTEXT(B611)=TRUE(),INT(B611),INT(LEFT(B611,FIND(".",B611)-1))))</f>
        <v>3</v>
      </c>
      <c r="W611" s="157" t="str">
        <f aca="false">IF(W612=1,1,IF(B611&lt;&gt;0,1,IF(C611&lt;&gt;0,1,IF(D611&lt;&gt;0,1,IF(E611&lt;&gt;0,1,"")))))</f>
        <v/>
      </c>
      <c r="X611" s="157" t="str">
        <f aca="false">IF(V611=0," ",IF(V611&lt;&gt;V610,V611," "))</f>
        <v> </v>
      </c>
      <c r="Y611" s="88"/>
      <c r="Z611" s="75" t="n">
        <f aca="false">IF(V611&lt;&gt;X611,(IF(I611="",G611*INFORMAÇÕES!$U$113,IF(I611="R",G611,0))),0)</f>
        <v>0</v>
      </c>
      <c r="AA611" s="75" t="n">
        <f aca="false">IF(V611&lt;&gt;X611,(IF(I611="",G611*INFORMAÇÕES!$U$114,IF(I611="C",G611,0))),0)</f>
        <v>0</v>
      </c>
      <c r="AB611" s="75" t="n">
        <f aca="false">IF(V611&lt;&gt;X611,(IF(I611="",G611*INFORMAÇÕES!$U$115,IF(I611="CF",G611,0))),0)</f>
        <v>0</v>
      </c>
      <c r="AC611" s="75" t="n">
        <f aca="false">IF(V611&lt;&gt;X611,(IF(I611="",G611*INFORMAÇÕES!$U$116,IF(I611="O",G611,0))),0)</f>
        <v>0</v>
      </c>
      <c r="AD611" s="75" t="n">
        <f aca="false">IF(E611&lt;&gt;0,G611,0)</f>
        <v>0</v>
      </c>
    </row>
    <row r="612" s="174" customFormat="true" ht="14.25" hidden="false" customHeight="false" outlineLevel="0" collapsed="false">
      <c r="A612" s="159" t="n">
        <v>601</v>
      </c>
      <c r="B612" s="160" t="n">
        <f aca="false">M612</f>
        <v>0</v>
      </c>
      <c r="C612" s="161" t="n">
        <f aca="false">O612</f>
        <v>0</v>
      </c>
      <c r="D612" s="162" t="n">
        <f aca="false">P612</f>
        <v>0</v>
      </c>
      <c r="E612" s="163" t="n">
        <f aca="false">ROUND(Q612,2)</f>
        <v>0</v>
      </c>
      <c r="F612" s="163" t="n">
        <f aca="false">TRUNC((1+(IF(OR(H612=0,H612=""),'BDI REF.'!$K$5,CHOOSE(H612,'BDI REF.'!$K$5,'BDI REF.'!$K$6,'BDI REF.'!$K$7))))*R612,2)</f>
        <v>0</v>
      </c>
      <c r="G612" s="163" t="n">
        <f aca="false">IF(E612&lt;&gt;0,ROUND(E612*F612,2),IF(AD612=0,(SUMIF($V$12:$V$1011,B612,$AD$12:$AD$1011)),AD612))</f>
        <v>0</v>
      </c>
      <c r="H612" s="164"/>
      <c r="I612" s="165"/>
      <c r="J612" s="166" t="str">
        <f aca="false">IF(N612&lt;&gt;0,N612,"")</f>
        <v/>
      </c>
      <c r="K612" s="167"/>
      <c r="L612" s="168" t="str">
        <f aca="false">IF(B612&gt;0,"ok","ocultar")</f>
        <v>ocultar</v>
      </c>
      <c r="M612" s="182"/>
      <c r="N612" s="184"/>
      <c r="O612" s="177"/>
      <c r="P612" s="178"/>
      <c r="Q612" s="173"/>
      <c r="R612" s="179"/>
      <c r="S612" s="156"/>
      <c r="U612" s="88"/>
      <c r="V612" s="157" t="n">
        <f aca="false">IF(B612=0,V611,IF(ISNONTEXT(B612)=TRUE(),INT(B612),INT(LEFT(B612,FIND(".",B612)-1))))</f>
        <v>3</v>
      </c>
      <c r="W612" s="157" t="str">
        <f aca="false">IF(W613=1,1,IF(B612&lt;&gt;0,1,IF(C612&lt;&gt;0,1,IF(D612&lt;&gt;0,1,IF(E612&lt;&gt;0,1,"")))))</f>
        <v/>
      </c>
      <c r="X612" s="157" t="str">
        <f aca="false">IF(V612=0," ",IF(V612&lt;&gt;V611,V612," "))</f>
        <v> </v>
      </c>
      <c r="Y612" s="88"/>
      <c r="Z612" s="75" t="n">
        <f aca="false">IF(V612&lt;&gt;X612,(IF(I612="",G612*INFORMAÇÕES!$U$113,IF(I612="R",G612,0))),0)</f>
        <v>0</v>
      </c>
      <c r="AA612" s="75" t="n">
        <f aca="false">IF(V612&lt;&gt;X612,(IF(I612="",G612*INFORMAÇÕES!$U$114,IF(I612="C",G612,0))),0)</f>
        <v>0</v>
      </c>
      <c r="AB612" s="75" t="n">
        <f aca="false">IF(V612&lt;&gt;X612,(IF(I612="",G612*INFORMAÇÕES!$U$115,IF(I612="CF",G612,0))),0)</f>
        <v>0</v>
      </c>
      <c r="AC612" s="75" t="n">
        <f aca="false">IF(V612&lt;&gt;X612,(IF(I612="",G612*INFORMAÇÕES!$U$116,IF(I612="O",G612,0))),0)</f>
        <v>0</v>
      </c>
      <c r="AD612" s="75" t="n">
        <f aca="false">IF(E612&lt;&gt;0,G612,0)</f>
        <v>0</v>
      </c>
    </row>
    <row r="613" s="174" customFormat="true" ht="14.25" hidden="false" customHeight="false" outlineLevel="0" collapsed="false">
      <c r="A613" s="159" t="n">
        <v>602</v>
      </c>
      <c r="B613" s="160" t="n">
        <f aca="false">M613</f>
        <v>0</v>
      </c>
      <c r="C613" s="161" t="n">
        <f aca="false">O613</f>
        <v>0</v>
      </c>
      <c r="D613" s="162" t="n">
        <f aca="false">P613</f>
        <v>0</v>
      </c>
      <c r="E613" s="163" t="n">
        <f aca="false">ROUND(Q613,2)</f>
        <v>0</v>
      </c>
      <c r="F613" s="163" t="n">
        <f aca="false">TRUNC((1+(IF(OR(H613=0,H613=""),'BDI REF.'!$K$5,CHOOSE(H613,'BDI REF.'!$K$5,'BDI REF.'!$K$6,'BDI REF.'!$K$7))))*R613,2)</f>
        <v>0</v>
      </c>
      <c r="G613" s="163" t="n">
        <f aca="false">IF(E613&lt;&gt;0,ROUND(E613*F613,2),IF(AD613=0,(SUMIF($V$12:$V$1011,B613,$AD$12:$AD$1011)),AD613))</f>
        <v>0</v>
      </c>
      <c r="H613" s="164"/>
      <c r="I613" s="165"/>
      <c r="J613" s="166" t="str">
        <f aca="false">IF(N613&lt;&gt;0,N613,"")</f>
        <v/>
      </c>
      <c r="K613" s="167"/>
      <c r="L613" s="168" t="str">
        <f aca="false">IF(B613&gt;0,"ok","ocultar")</f>
        <v>ocultar</v>
      </c>
      <c r="M613" s="182"/>
      <c r="N613" s="184"/>
      <c r="O613" s="177"/>
      <c r="P613" s="178"/>
      <c r="Q613" s="173"/>
      <c r="R613" s="179"/>
      <c r="S613" s="156"/>
      <c r="U613" s="88"/>
      <c r="V613" s="157" t="n">
        <f aca="false">IF(B613=0,V612,IF(ISNONTEXT(B613)=TRUE(),INT(B613),INT(LEFT(B613,FIND(".",B613)-1))))</f>
        <v>3</v>
      </c>
      <c r="W613" s="157" t="str">
        <f aca="false">IF(W614=1,1,IF(B613&lt;&gt;0,1,IF(C613&lt;&gt;0,1,IF(D613&lt;&gt;0,1,IF(E613&lt;&gt;0,1,"")))))</f>
        <v/>
      </c>
      <c r="X613" s="157" t="str">
        <f aca="false">IF(V613=0," ",IF(V613&lt;&gt;V612,V613," "))</f>
        <v> </v>
      </c>
      <c r="Y613" s="88"/>
      <c r="Z613" s="75" t="n">
        <f aca="false">IF(V613&lt;&gt;X613,(IF(I613="",G613*INFORMAÇÕES!$U$113,IF(I613="R",G613,0))),0)</f>
        <v>0</v>
      </c>
      <c r="AA613" s="75" t="n">
        <f aca="false">IF(V613&lt;&gt;X613,(IF(I613="",G613*INFORMAÇÕES!$U$114,IF(I613="C",G613,0))),0)</f>
        <v>0</v>
      </c>
      <c r="AB613" s="75" t="n">
        <f aca="false">IF(V613&lt;&gt;X613,(IF(I613="",G613*INFORMAÇÕES!$U$115,IF(I613="CF",G613,0))),0)</f>
        <v>0</v>
      </c>
      <c r="AC613" s="75" t="n">
        <f aca="false">IF(V613&lt;&gt;X613,(IF(I613="",G613*INFORMAÇÕES!$U$116,IF(I613="O",G613,0))),0)</f>
        <v>0</v>
      </c>
      <c r="AD613" s="75" t="n">
        <f aca="false">IF(E613&lt;&gt;0,G613,0)</f>
        <v>0</v>
      </c>
    </row>
    <row r="614" s="174" customFormat="true" ht="14.25" hidden="false" customHeight="false" outlineLevel="0" collapsed="false">
      <c r="A614" s="159" t="n">
        <v>603</v>
      </c>
      <c r="B614" s="160" t="n">
        <f aca="false">M614</f>
        <v>0</v>
      </c>
      <c r="C614" s="161" t="n">
        <f aca="false">O614</f>
        <v>0</v>
      </c>
      <c r="D614" s="162" t="n">
        <f aca="false">P614</f>
        <v>0</v>
      </c>
      <c r="E614" s="163" t="n">
        <f aca="false">ROUND(Q614,2)</f>
        <v>0</v>
      </c>
      <c r="F614" s="163" t="n">
        <f aca="false">TRUNC((1+(IF(OR(H614=0,H614=""),'BDI REF.'!$K$5,CHOOSE(H614,'BDI REF.'!$K$5,'BDI REF.'!$K$6,'BDI REF.'!$K$7))))*R614,2)</f>
        <v>0</v>
      </c>
      <c r="G614" s="163" t="n">
        <f aca="false">IF(E614&lt;&gt;0,ROUND(E614*F614,2),IF(AD614=0,(SUMIF($V$12:$V$1011,B614,$AD$12:$AD$1011)),AD614))</f>
        <v>0</v>
      </c>
      <c r="H614" s="164"/>
      <c r="I614" s="165"/>
      <c r="J614" s="166" t="str">
        <f aca="false">IF(N614&lt;&gt;0,N614,"")</f>
        <v/>
      </c>
      <c r="K614" s="167"/>
      <c r="L614" s="168" t="str">
        <f aca="false">IF(B614&gt;0,"ok","ocultar")</f>
        <v>ocultar</v>
      </c>
      <c r="M614" s="182"/>
      <c r="N614" s="184"/>
      <c r="O614" s="177"/>
      <c r="P614" s="178"/>
      <c r="Q614" s="173"/>
      <c r="R614" s="179"/>
      <c r="S614" s="156"/>
      <c r="U614" s="88"/>
      <c r="V614" s="157" t="n">
        <f aca="false">IF(B614=0,V613,IF(ISNONTEXT(B614)=TRUE(),INT(B614),INT(LEFT(B614,FIND(".",B614)-1))))</f>
        <v>3</v>
      </c>
      <c r="W614" s="157" t="str">
        <f aca="false">IF(W615=1,1,IF(B614&lt;&gt;0,1,IF(C614&lt;&gt;0,1,IF(D614&lt;&gt;0,1,IF(E614&lt;&gt;0,1,"")))))</f>
        <v/>
      </c>
      <c r="X614" s="157" t="str">
        <f aca="false">IF(V614=0," ",IF(V614&lt;&gt;V613,V614," "))</f>
        <v> </v>
      </c>
      <c r="Y614" s="88"/>
      <c r="Z614" s="75" t="n">
        <f aca="false">IF(V614&lt;&gt;X614,(IF(I614="",G614*INFORMAÇÕES!$U$113,IF(I614="R",G614,0))),0)</f>
        <v>0</v>
      </c>
      <c r="AA614" s="75" t="n">
        <f aca="false">IF(V614&lt;&gt;X614,(IF(I614="",G614*INFORMAÇÕES!$U$114,IF(I614="C",G614,0))),0)</f>
        <v>0</v>
      </c>
      <c r="AB614" s="75" t="n">
        <f aca="false">IF(V614&lt;&gt;X614,(IF(I614="",G614*INFORMAÇÕES!$U$115,IF(I614="CF",G614,0))),0)</f>
        <v>0</v>
      </c>
      <c r="AC614" s="75" t="n">
        <f aca="false">IF(V614&lt;&gt;X614,(IF(I614="",G614*INFORMAÇÕES!$U$116,IF(I614="O",G614,0))),0)</f>
        <v>0</v>
      </c>
      <c r="AD614" s="75" t="n">
        <f aca="false">IF(E614&lt;&gt;0,G614,0)</f>
        <v>0</v>
      </c>
    </row>
    <row r="615" s="174" customFormat="true" ht="14.25" hidden="false" customHeight="false" outlineLevel="0" collapsed="false">
      <c r="A615" s="159" t="n">
        <v>604</v>
      </c>
      <c r="B615" s="160" t="n">
        <f aca="false">M615</f>
        <v>0</v>
      </c>
      <c r="C615" s="161" t="n">
        <f aca="false">O615</f>
        <v>0</v>
      </c>
      <c r="D615" s="162" t="n">
        <f aca="false">P615</f>
        <v>0</v>
      </c>
      <c r="E615" s="163" t="n">
        <f aca="false">ROUND(Q615,2)</f>
        <v>0</v>
      </c>
      <c r="F615" s="163" t="n">
        <f aca="false">TRUNC((1+(IF(OR(H615=0,H615=""),'BDI REF.'!$K$5,CHOOSE(H615,'BDI REF.'!$K$5,'BDI REF.'!$K$6,'BDI REF.'!$K$7))))*R615,2)</f>
        <v>0</v>
      </c>
      <c r="G615" s="163" t="n">
        <f aca="false">IF(E615&lt;&gt;0,ROUND(E615*F615,2),IF(AD615=0,(SUMIF($V$12:$V$1011,B615,$AD$12:$AD$1011)),AD615))</f>
        <v>0</v>
      </c>
      <c r="H615" s="164"/>
      <c r="I615" s="165"/>
      <c r="J615" s="166" t="str">
        <f aca="false">IF(N615&lt;&gt;0,N615,"")</f>
        <v/>
      </c>
      <c r="K615" s="167"/>
      <c r="L615" s="168" t="str">
        <f aca="false">IF(B615&gt;0,"ok","ocultar")</f>
        <v>ocultar</v>
      </c>
      <c r="M615" s="182"/>
      <c r="N615" s="184"/>
      <c r="O615" s="177"/>
      <c r="P615" s="178"/>
      <c r="Q615" s="173"/>
      <c r="R615" s="179"/>
      <c r="S615" s="156"/>
      <c r="U615" s="88"/>
      <c r="V615" s="157" t="n">
        <f aca="false">IF(B615=0,V614,IF(ISNONTEXT(B615)=TRUE(),INT(B615),INT(LEFT(B615,FIND(".",B615)-1))))</f>
        <v>3</v>
      </c>
      <c r="W615" s="157" t="str">
        <f aca="false">IF(W616=1,1,IF(B615&lt;&gt;0,1,IF(C615&lt;&gt;0,1,IF(D615&lt;&gt;0,1,IF(E615&lt;&gt;0,1,"")))))</f>
        <v/>
      </c>
      <c r="X615" s="157" t="str">
        <f aca="false">IF(V615=0," ",IF(V615&lt;&gt;V614,V615," "))</f>
        <v> </v>
      </c>
      <c r="Y615" s="88"/>
      <c r="Z615" s="75" t="n">
        <f aca="false">IF(V615&lt;&gt;X615,(IF(I615="",G615*INFORMAÇÕES!$U$113,IF(I615="R",G615,0))),0)</f>
        <v>0</v>
      </c>
      <c r="AA615" s="75" t="n">
        <f aca="false">IF(V615&lt;&gt;X615,(IF(I615="",G615*INFORMAÇÕES!$U$114,IF(I615="C",G615,0))),0)</f>
        <v>0</v>
      </c>
      <c r="AB615" s="75" t="n">
        <f aca="false">IF(V615&lt;&gt;X615,(IF(I615="",G615*INFORMAÇÕES!$U$115,IF(I615="CF",G615,0))),0)</f>
        <v>0</v>
      </c>
      <c r="AC615" s="75" t="n">
        <f aca="false">IF(V615&lt;&gt;X615,(IF(I615="",G615*INFORMAÇÕES!$U$116,IF(I615="O",G615,0))),0)</f>
        <v>0</v>
      </c>
      <c r="AD615" s="75" t="n">
        <f aca="false">IF(E615&lt;&gt;0,G615,0)</f>
        <v>0</v>
      </c>
    </row>
    <row r="616" s="174" customFormat="true" ht="14.25" hidden="false" customHeight="false" outlineLevel="0" collapsed="false">
      <c r="A616" s="159" t="n">
        <v>605</v>
      </c>
      <c r="B616" s="160" t="n">
        <f aca="false">M616</f>
        <v>0</v>
      </c>
      <c r="C616" s="161" t="n">
        <f aca="false">O616</f>
        <v>0</v>
      </c>
      <c r="D616" s="162" t="n">
        <f aca="false">P616</f>
        <v>0</v>
      </c>
      <c r="E616" s="163" t="n">
        <f aca="false">ROUND(Q616,2)</f>
        <v>0</v>
      </c>
      <c r="F616" s="163" t="n">
        <f aca="false">TRUNC((1+(IF(OR(H616=0,H616=""),'BDI REF.'!$K$5,CHOOSE(H616,'BDI REF.'!$K$5,'BDI REF.'!$K$6,'BDI REF.'!$K$7))))*R616,2)</f>
        <v>0</v>
      </c>
      <c r="G616" s="163" t="n">
        <f aca="false">IF(E616&lt;&gt;0,ROUND(E616*F616,2),IF(AD616=0,(SUMIF($V$12:$V$1011,B616,$AD$12:$AD$1011)),AD616))</f>
        <v>0</v>
      </c>
      <c r="H616" s="164"/>
      <c r="I616" s="165"/>
      <c r="J616" s="166" t="str">
        <f aca="false">IF(N616&lt;&gt;0,N616,"")</f>
        <v/>
      </c>
      <c r="K616" s="167"/>
      <c r="L616" s="168" t="str">
        <f aca="false">IF(B616&gt;0,"ok","ocultar")</f>
        <v>ocultar</v>
      </c>
      <c r="M616" s="182"/>
      <c r="N616" s="184"/>
      <c r="O616" s="177"/>
      <c r="P616" s="178"/>
      <c r="Q616" s="173"/>
      <c r="R616" s="179"/>
      <c r="S616" s="156"/>
      <c r="U616" s="88"/>
      <c r="V616" s="157" t="n">
        <f aca="false">IF(B616=0,V615,IF(ISNONTEXT(B616)=TRUE(),INT(B616),INT(LEFT(B616,FIND(".",B616)-1))))</f>
        <v>3</v>
      </c>
      <c r="W616" s="157" t="str">
        <f aca="false">IF(W617=1,1,IF(B616&lt;&gt;0,1,IF(C616&lt;&gt;0,1,IF(D616&lt;&gt;0,1,IF(E616&lt;&gt;0,1,"")))))</f>
        <v/>
      </c>
      <c r="X616" s="157" t="str">
        <f aca="false">IF(V616=0," ",IF(V616&lt;&gt;V615,V616," "))</f>
        <v> </v>
      </c>
      <c r="Y616" s="88"/>
      <c r="Z616" s="75" t="n">
        <f aca="false">IF(V616&lt;&gt;X616,(IF(I616="",G616*INFORMAÇÕES!$U$113,IF(I616="R",G616,0))),0)</f>
        <v>0</v>
      </c>
      <c r="AA616" s="75" t="n">
        <f aca="false">IF(V616&lt;&gt;X616,(IF(I616="",G616*INFORMAÇÕES!$U$114,IF(I616="C",G616,0))),0)</f>
        <v>0</v>
      </c>
      <c r="AB616" s="75" t="n">
        <f aca="false">IF(V616&lt;&gt;X616,(IF(I616="",G616*INFORMAÇÕES!$U$115,IF(I616="CF",G616,0))),0)</f>
        <v>0</v>
      </c>
      <c r="AC616" s="75" t="n">
        <f aca="false">IF(V616&lt;&gt;X616,(IF(I616="",G616*INFORMAÇÕES!$U$116,IF(I616="O",G616,0))),0)</f>
        <v>0</v>
      </c>
      <c r="AD616" s="75" t="n">
        <f aca="false">IF(E616&lt;&gt;0,G616,0)</f>
        <v>0</v>
      </c>
    </row>
    <row r="617" s="174" customFormat="true" ht="14.25" hidden="false" customHeight="false" outlineLevel="0" collapsed="false">
      <c r="A617" s="159" t="n">
        <v>606</v>
      </c>
      <c r="B617" s="160" t="n">
        <f aca="false">M617</f>
        <v>0</v>
      </c>
      <c r="C617" s="161" t="n">
        <f aca="false">O617</f>
        <v>0</v>
      </c>
      <c r="D617" s="162" t="n">
        <f aca="false">P617</f>
        <v>0</v>
      </c>
      <c r="E617" s="163" t="n">
        <f aca="false">ROUND(Q617,2)</f>
        <v>0</v>
      </c>
      <c r="F617" s="163" t="n">
        <f aca="false">TRUNC((1+(IF(OR(H617=0,H617=""),'BDI REF.'!$K$5,CHOOSE(H617,'BDI REF.'!$K$5,'BDI REF.'!$K$6,'BDI REF.'!$K$7))))*R617,2)</f>
        <v>0</v>
      </c>
      <c r="G617" s="163" t="n">
        <f aca="false">IF(E617&lt;&gt;0,ROUND(E617*F617,2),IF(AD617=0,(SUMIF($V$12:$V$1011,B617,$AD$12:$AD$1011)),AD617))</f>
        <v>0</v>
      </c>
      <c r="H617" s="164"/>
      <c r="I617" s="165"/>
      <c r="J617" s="166" t="str">
        <f aca="false">IF(N617&lt;&gt;0,N617,"")</f>
        <v/>
      </c>
      <c r="K617" s="167"/>
      <c r="L617" s="168" t="str">
        <f aca="false">IF(B617&gt;0,"ok","ocultar")</f>
        <v>ocultar</v>
      </c>
      <c r="M617" s="182"/>
      <c r="N617" s="184"/>
      <c r="O617" s="177"/>
      <c r="P617" s="178"/>
      <c r="Q617" s="173"/>
      <c r="R617" s="179"/>
      <c r="S617" s="156"/>
      <c r="U617" s="88"/>
      <c r="V617" s="157" t="n">
        <f aca="false">IF(B617=0,V616,IF(ISNONTEXT(B617)=TRUE(),INT(B617),INT(LEFT(B617,FIND(".",B617)-1))))</f>
        <v>3</v>
      </c>
      <c r="W617" s="157" t="str">
        <f aca="false">IF(W618=1,1,IF(B617&lt;&gt;0,1,IF(C617&lt;&gt;0,1,IF(D617&lt;&gt;0,1,IF(E617&lt;&gt;0,1,"")))))</f>
        <v/>
      </c>
      <c r="X617" s="157" t="str">
        <f aca="false">IF(V617=0," ",IF(V617&lt;&gt;V616,V617," "))</f>
        <v> </v>
      </c>
      <c r="Y617" s="88"/>
      <c r="Z617" s="75" t="n">
        <f aca="false">IF(V617&lt;&gt;X617,(IF(I617="",G617*INFORMAÇÕES!$U$113,IF(I617="R",G617,0))),0)</f>
        <v>0</v>
      </c>
      <c r="AA617" s="75" t="n">
        <f aca="false">IF(V617&lt;&gt;X617,(IF(I617="",G617*INFORMAÇÕES!$U$114,IF(I617="C",G617,0))),0)</f>
        <v>0</v>
      </c>
      <c r="AB617" s="75" t="n">
        <f aca="false">IF(V617&lt;&gt;X617,(IF(I617="",G617*INFORMAÇÕES!$U$115,IF(I617="CF",G617,0))),0)</f>
        <v>0</v>
      </c>
      <c r="AC617" s="75" t="n">
        <f aca="false">IF(V617&lt;&gt;X617,(IF(I617="",G617*INFORMAÇÕES!$U$116,IF(I617="O",G617,0))),0)</f>
        <v>0</v>
      </c>
      <c r="AD617" s="75" t="n">
        <f aca="false">IF(E617&lt;&gt;0,G617,0)</f>
        <v>0</v>
      </c>
    </row>
    <row r="618" s="174" customFormat="true" ht="14.25" hidden="false" customHeight="false" outlineLevel="0" collapsed="false">
      <c r="A618" s="159" t="n">
        <v>607</v>
      </c>
      <c r="B618" s="160" t="n">
        <f aca="false">M618</f>
        <v>0</v>
      </c>
      <c r="C618" s="161" t="n">
        <f aca="false">O618</f>
        <v>0</v>
      </c>
      <c r="D618" s="162" t="n">
        <f aca="false">P618</f>
        <v>0</v>
      </c>
      <c r="E618" s="163" t="n">
        <f aca="false">ROUND(Q618,2)</f>
        <v>0</v>
      </c>
      <c r="F618" s="163" t="n">
        <f aca="false">TRUNC((1+(IF(OR(H618=0,H618=""),'BDI REF.'!$K$5,CHOOSE(H618,'BDI REF.'!$K$5,'BDI REF.'!$K$6,'BDI REF.'!$K$7))))*R618,2)</f>
        <v>0</v>
      </c>
      <c r="G618" s="163" t="n">
        <f aca="false">IF(E618&lt;&gt;0,ROUND(E618*F618,2),IF(AD618=0,(SUMIF($V$12:$V$1011,B618,$AD$12:$AD$1011)),AD618))</f>
        <v>0</v>
      </c>
      <c r="H618" s="164"/>
      <c r="I618" s="165"/>
      <c r="J618" s="166" t="str">
        <f aca="false">IF(N618&lt;&gt;0,N618,"")</f>
        <v/>
      </c>
      <c r="K618" s="167"/>
      <c r="L618" s="168" t="str">
        <f aca="false">IF(B618&gt;0,"ok","ocultar")</f>
        <v>ocultar</v>
      </c>
      <c r="M618" s="182"/>
      <c r="N618" s="184"/>
      <c r="O618" s="177"/>
      <c r="P618" s="178"/>
      <c r="Q618" s="173"/>
      <c r="R618" s="179"/>
      <c r="S618" s="156"/>
      <c r="U618" s="88"/>
      <c r="V618" s="157" t="n">
        <f aca="false">IF(B618=0,V617,IF(ISNONTEXT(B618)=TRUE(),INT(B618),INT(LEFT(B618,FIND(".",B618)-1))))</f>
        <v>3</v>
      </c>
      <c r="W618" s="157" t="str">
        <f aca="false">IF(W619=1,1,IF(B618&lt;&gt;0,1,IF(C618&lt;&gt;0,1,IF(D618&lt;&gt;0,1,IF(E618&lt;&gt;0,1,"")))))</f>
        <v/>
      </c>
      <c r="X618" s="157" t="str">
        <f aca="false">IF(V618=0," ",IF(V618&lt;&gt;V617,V618," "))</f>
        <v> </v>
      </c>
      <c r="Y618" s="88"/>
      <c r="Z618" s="75" t="n">
        <f aca="false">IF(V618&lt;&gt;X618,(IF(I618="",G618*INFORMAÇÕES!$U$113,IF(I618="R",G618,0))),0)</f>
        <v>0</v>
      </c>
      <c r="AA618" s="75" t="n">
        <f aca="false">IF(V618&lt;&gt;X618,(IF(I618="",G618*INFORMAÇÕES!$U$114,IF(I618="C",G618,0))),0)</f>
        <v>0</v>
      </c>
      <c r="AB618" s="75" t="n">
        <f aca="false">IF(V618&lt;&gt;X618,(IF(I618="",G618*INFORMAÇÕES!$U$115,IF(I618="CF",G618,0))),0)</f>
        <v>0</v>
      </c>
      <c r="AC618" s="75" t="n">
        <f aca="false">IF(V618&lt;&gt;X618,(IF(I618="",G618*INFORMAÇÕES!$U$116,IF(I618="O",G618,0))),0)</f>
        <v>0</v>
      </c>
      <c r="AD618" s="75" t="n">
        <f aca="false">IF(E618&lt;&gt;0,G618,0)</f>
        <v>0</v>
      </c>
    </row>
    <row r="619" s="174" customFormat="true" ht="14.25" hidden="false" customHeight="false" outlineLevel="0" collapsed="false">
      <c r="A619" s="159" t="n">
        <v>608</v>
      </c>
      <c r="B619" s="160" t="n">
        <f aca="false">M619</f>
        <v>0</v>
      </c>
      <c r="C619" s="161" t="n">
        <f aca="false">O619</f>
        <v>0</v>
      </c>
      <c r="D619" s="162" t="n">
        <f aca="false">P619</f>
        <v>0</v>
      </c>
      <c r="E619" s="163" t="n">
        <f aca="false">ROUND(Q619,2)</f>
        <v>0</v>
      </c>
      <c r="F619" s="163" t="n">
        <f aca="false">TRUNC((1+(IF(OR(H619=0,H619=""),'BDI REF.'!$K$5,CHOOSE(H619,'BDI REF.'!$K$5,'BDI REF.'!$K$6,'BDI REF.'!$K$7))))*R619,2)</f>
        <v>0</v>
      </c>
      <c r="G619" s="163" t="n">
        <f aca="false">IF(E619&lt;&gt;0,ROUND(E619*F619,2),IF(AD619=0,(SUMIF($V$12:$V$1011,B619,$AD$12:$AD$1011)),AD619))</f>
        <v>0</v>
      </c>
      <c r="H619" s="164"/>
      <c r="I619" s="165"/>
      <c r="J619" s="166" t="str">
        <f aca="false">IF(N619&lt;&gt;0,N619,"")</f>
        <v/>
      </c>
      <c r="K619" s="167"/>
      <c r="L619" s="168" t="str">
        <f aca="false">IF(B619&gt;0,"ok","ocultar")</f>
        <v>ocultar</v>
      </c>
      <c r="M619" s="182"/>
      <c r="N619" s="184"/>
      <c r="O619" s="177"/>
      <c r="P619" s="178"/>
      <c r="Q619" s="173"/>
      <c r="R619" s="179"/>
      <c r="S619" s="156"/>
      <c r="U619" s="88"/>
      <c r="V619" s="157" t="n">
        <f aca="false">IF(B619=0,V618,IF(ISNONTEXT(B619)=TRUE(),INT(B619),INT(LEFT(B619,FIND(".",B619)-1))))</f>
        <v>3</v>
      </c>
      <c r="W619" s="157" t="str">
        <f aca="false">IF(W620=1,1,IF(B619&lt;&gt;0,1,IF(C619&lt;&gt;0,1,IF(D619&lt;&gt;0,1,IF(E619&lt;&gt;0,1,"")))))</f>
        <v/>
      </c>
      <c r="X619" s="157" t="str">
        <f aca="false">IF(V619=0," ",IF(V619&lt;&gt;V618,V619," "))</f>
        <v> </v>
      </c>
      <c r="Y619" s="88"/>
      <c r="Z619" s="75" t="n">
        <f aca="false">IF(V619&lt;&gt;X619,(IF(I619="",G619*INFORMAÇÕES!$U$113,IF(I619="R",G619,0))),0)</f>
        <v>0</v>
      </c>
      <c r="AA619" s="75" t="n">
        <f aca="false">IF(V619&lt;&gt;X619,(IF(I619="",G619*INFORMAÇÕES!$U$114,IF(I619="C",G619,0))),0)</f>
        <v>0</v>
      </c>
      <c r="AB619" s="75" t="n">
        <f aca="false">IF(V619&lt;&gt;X619,(IF(I619="",G619*INFORMAÇÕES!$U$115,IF(I619="CF",G619,0))),0)</f>
        <v>0</v>
      </c>
      <c r="AC619" s="75" t="n">
        <f aca="false">IF(V619&lt;&gt;X619,(IF(I619="",G619*INFORMAÇÕES!$U$116,IF(I619="O",G619,0))),0)</f>
        <v>0</v>
      </c>
      <c r="AD619" s="75" t="n">
        <f aca="false">IF(E619&lt;&gt;0,G619,0)</f>
        <v>0</v>
      </c>
    </row>
    <row r="620" s="174" customFormat="true" ht="14.25" hidden="false" customHeight="false" outlineLevel="0" collapsed="false">
      <c r="A620" s="159" t="n">
        <v>609</v>
      </c>
      <c r="B620" s="160" t="n">
        <f aca="false">M620</f>
        <v>0</v>
      </c>
      <c r="C620" s="161" t="n">
        <f aca="false">O620</f>
        <v>0</v>
      </c>
      <c r="D620" s="162" t="n">
        <f aca="false">P620</f>
        <v>0</v>
      </c>
      <c r="E620" s="163" t="n">
        <f aca="false">ROUND(Q620,2)</f>
        <v>0</v>
      </c>
      <c r="F620" s="163" t="n">
        <f aca="false">TRUNC((1+(IF(OR(H620=0,H620=""),'BDI REF.'!$K$5,CHOOSE(H620,'BDI REF.'!$K$5,'BDI REF.'!$K$6,'BDI REF.'!$K$7))))*R620,2)</f>
        <v>0</v>
      </c>
      <c r="G620" s="163" t="n">
        <f aca="false">IF(E620&lt;&gt;0,ROUND(E620*F620,2),IF(AD620=0,(SUMIF($V$12:$V$1011,B620,$AD$12:$AD$1011)),AD620))</f>
        <v>0</v>
      </c>
      <c r="H620" s="164"/>
      <c r="I620" s="165"/>
      <c r="J620" s="166" t="str">
        <f aca="false">IF(N620&lt;&gt;0,N620,"")</f>
        <v/>
      </c>
      <c r="K620" s="167"/>
      <c r="L620" s="168" t="str">
        <f aca="false">IF(B620&gt;0,"ok","ocultar")</f>
        <v>ocultar</v>
      </c>
      <c r="M620" s="182"/>
      <c r="N620" s="184"/>
      <c r="O620" s="177"/>
      <c r="P620" s="178"/>
      <c r="Q620" s="173"/>
      <c r="R620" s="179"/>
      <c r="S620" s="156"/>
      <c r="U620" s="88"/>
      <c r="V620" s="157" t="n">
        <f aca="false">IF(B620=0,V619,IF(ISNONTEXT(B620)=TRUE(),INT(B620),INT(LEFT(B620,FIND(".",B620)-1))))</f>
        <v>3</v>
      </c>
      <c r="W620" s="157" t="str">
        <f aca="false">IF(W621=1,1,IF(B620&lt;&gt;0,1,IF(C620&lt;&gt;0,1,IF(D620&lt;&gt;0,1,IF(E620&lt;&gt;0,1,"")))))</f>
        <v/>
      </c>
      <c r="X620" s="157" t="str">
        <f aca="false">IF(V620=0," ",IF(V620&lt;&gt;V619,V620," "))</f>
        <v> </v>
      </c>
      <c r="Y620" s="88"/>
      <c r="Z620" s="75" t="n">
        <f aca="false">IF(V620&lt;&gt;X620,(IF(I620="",G620*INFORMAÇÕES!$U$113,IF(I620="R",G620,0))),0)</f>
        <v>0</v>
      </c>
      <c r="AA620" s="75" t="n">
        <f aca="false">IF(V620&lt;&gt;X620,(IF(I620="",G620*INFORMAÇÕES!$U$114,IF(I620="C",G620,0))),0)</f>
        <v>0</v>
      </c>
      <c r="AB620" s="75" t="n">
        <f aca="false">IF(V620&lt;&gt;X620,(IF(I620="",G620*INFORMAÇÕES!$U$115,IF(I620="CF",G620,0))),0)</f>
        <v>0</v>
      </c>
      <c r="AC620" s="75" t="n">
        <f aca="false">IF(V620&lt;&gt;X620,(IF(I620="",G620*INFORMAÇÕES!$U$116,IF(I620="O",G620,0))),0)</f>
        <v>0</v>
      </c>
      <c r="AD620" s="75" t="n">
        <f aca="false">IF(E620&lt;&gt;0,G620,0)</f>
        <v>0</v>
      </c>
    </row>
    <row r="621" s="174" customFormat="true" ht="14.25" hidden="false" customHeight="false" outlineLevel="0" collapsed="false">
      <c r="A621" s="159" t="n">
        <v>610</v>
      </c>
      <c r="B621" s="160" t="n">
        <f aca="false">M621</f>
        <v>0</v>
      </c>
      <c r="C621" s="161" t="n">
        <f aca="false">O621</f>
        <v>0</v>
      </c>
      <c r="D621" s="162" t="n">
        <f aca="false">P621</f>
        <v>0</v>
      </c>
      <c r="E621" s="163" t="n">
        <f aca="false">ROUND(Q621,2)</f>
        <v>0</v>
      </c>
      <c r="F621" s="163" t="n">
        <f aca="false">TRUNC((1+(IF(OR(H621=0,H621=""),'BDI REF.'!$K$5,CHOOSE(H621,'BDI REF.'!$K$5,'BDI REF.'!$K$6,'BDI REF.'!$K$7))))*R621,2)</f>
        <v>0</v>
      </c>
      <c r="G621" s="163" t="n">
        <f aca="false">IF(E621&lt;&gt;0,ROUND(E621*F621,2),IF(AD621=0,(SUMIF($V$12:$V$1011,B621,$AD$12:$AD$1011)),AD621))</f>
        <v>0</v>
      </c>
      <c r="H621" s="164"/>
      <c r="I621" s="165"/>
      <c r="J621" s="166" t="str">
        <f aca="false">IF(N621&lt;&gt;0,N621,"")</f>
        <v/>
      </c>
      <c r="K621" s="167"/>
      <c r="L621" s="168" t="str">
        <f aca="false">IF(B621&gt;0,"ok","ocultar")</f>
        <v>ocultar</v>
      </c>
      <c r="M621" s="182"/>
      <c r="N621" s="184"/>
      <c r="O621" s="177"/>
      <c r="P621" s="178"/>
      <c r="Q621" s="173"/>
      <c r="R621" s="179"/>
      <c r="S621" s="156"/>
      <c r="U621" s="88"/>
      <c r="V621" s="157" t="n">
        <f aca="false">IF(B621=0,V620,IF(ISNONTEXT(B621)=TRUE(),INT(B621),INT(LEFT(B621,FIND(".",B621)-1))))</f>
        <v>3</v>
      </c>
      <c r="W621" s="157" t="str">
        <f aca="false">IF(W622=1,1,IF(B621&lt;&gt;0,1,IF(C621&lt;&gt;0,1,IF(D621&lt;&gt;0,1,IF(E621&lt;&gt;0,1,"")))))</f>
        <v/>
      </c>
      <c r="X621" s="157" t="str">
        <f aca="false">IF(V621=0," ",IF(V621&lt;&gt;V620,V621," "))</f>
        <v> </v>
      </c>
      <c r="Y621" s="88"/>
      <c r="Z621" s="75" t="n">
        <f aca="false">IF(V621&lt;&gt;X621,(IF(I621="",G621*INFORMAÇÕES!$U$113,IF(I621="R",G621,0))),0)</f>
        <v>0</v>
      </c>
      <c r="AA621" s="75" t="n">
        <f aca="false">IF(V621&lt;&gt;X621,(IF(I621="",G621*INFORMAÇÕES!$U$114,IF(I621="C",G621,0))),0)</f>
        <v>0</v>
      </c>
      <c r="AB621" s="75" t="n">
        <f aca="false">IF(V621&lt;&gt;X621,(IF(I621="",G621*INFORMAÇÕES!$U$115,IF(I621="CF",G621,0))),0)</f>
        <v>0</v>
      </c>
      <c r="AC621" s="75" t="n">
        <f aca="false">IF(V621&lt;&gt;X621,(IF(I621="",G621*INFORMAÇÕES!$U$116,IF(I621="O",G621,0))),0)</f>
        <v>0</v>
      </c>
      <c r="AD621" s="75" t="n">
        <f aca="false">IF(E621&lt;&gt;0,G621,0)</f>
        <v>0</v>
      </c>
    </row>
    <row r="622" s="174" customFormat="true" ht="14.25" hidden="false" customHeight="false" outlineLevel="0" collapsed="false">
      <c r="A622" s="159" t="n">
        <v>611</v>
      </c>
      <c r="B622" s="160" t="n">
        <f aca="false">M622</f>
        <v>0</v>
      </c>
      <c r="C622" s="161" t="n">
        <f aca="false">O622</f>
        <v>0</v>
      </c>
      <c r="D622" s="162" t="n">
        <f aca="false">P622</f>
        <v>0</v>
      </c>
      <c r="E622" s="163" t="n">
        <f aca="false">ROUND(Q622,2)</f>
        <v>0</v>
      </c>
      <c r="F622" s="163" t="n">
        <f aca="false">TRUNC((1+(IF(OR(H622=0,H622=""),'BDI REF.'!$K$5,CHOOSE(H622,'BDI REF.'!$K$5,'BDI REF.'!$K$6,'BDI REF.'!$K$7))))*R622,2)</f>
        <v>0</v>
      </c>
      <c r="G622" s="163" t="n">
        <f aca="false">IF(E622&lt;&gt;0,ROUND(E622*F622,2),IF(AD622=0,(SUMIF($V$12:$V$1011,B622,$AD$12:$AD$1011)),AD622))</f>
        <v>0</v>
      </c>
      <c r="H622" s="164"/>
      <c r="I622" s="165"/>
      <c r="J622" s="166" t="str">
        <f aca="false">IF(N622&lt;&gt;0,N622,"")</f>
        <v/>
      </c>
      <c r="K622" s="167"/>
      <c r="L622" s="168" t="str">
        <f aca="false">IF(B622&gt;0,"ok","ocultar")</f>
        <v>ocultar</v>
      </c>
      <c r="M622" s="182"/>
      <c r="N622" s="184"/>
      <c r="O622" s="177"/>
      <c r="P622" s="178"/>
      <c r="Q622" s="173"/>
      <c r="R622" s="179"/>
      <c r="S622" s="156"/>
      <c r="U622" s="88"/>
      <c r="V622" s="157" t="n">
        <f aca="false">IF(B622=0,V621,IF(ISNONTEXT(B622)=TRUE(),INT(B622),INT(LEFT(B622,FIND(".",B622)-1))))</f>
        <v>3</v>
      </c>
      <c r="W622" s="157" t="str">
        <f aca="false">IF(W623=1,1,IF(B622&lt;&gt;0,1,IF(C622&lt;&gt;0,1,IF(D622&lt;&gt;0,1,IF(E622&lt;&gt;0,1,"")))))</f>
        <v/>
      </c>
      <c r="X622" s="157" t="str">
        <f aca="false">IF(V622=0," ",IF(V622&lt;&gt;V621,V622," "))</f>
        <v> </v>
      </c>
      <c r="Y622" s="88"/>
      <c r="Z622" s="75" t="n">
        <f aca="false">IF(V622&lt;&gt;X622,(IF(I622="",G622*INFORMAÇÕES!$U$113,IF(I622="R",G622,0))),0)</f>
        <v>0</v>
      </c>
      <c r="AA622" s="75" t="n">
        <f aca="false">IF(V622&lt;&gt;X622,(IF(I622="",G622*INFORMAÇÕES!$U$114,IF(I622="C",G622,0))),0)</f>
        <v>0</v>
      </c>
      <c r="AB622" s="75" t="n">
        <f aca="false">IF(V622&lt;&gt;X622,(IF(I622="",G622*INFORMAÇÕES!$U$115,IF(I622="CF",G622,0))),0)</f>
        <v>0</v>
      </c>
      <c r="AC622" s="75" t="n">
        <f aca="false">IF(V622&lt;&gt;X622,(IF(I622="",G622*INFORMAÇÕES!$U$116,IF(I622="O",G622,0))),0)</f>
        <v>0</v>
      </c>
      <c r="AD622" s="75" t="n">
        <f aca="false">IF(E622&lt;&gt;0,G622,0)</f>
        <v>0</v>
      </c>
    </row>
    <row r="623" s="174" customFormat="true" ht="14.25" hidden="false" customHeight="false" outlineLevel="0" collapsed="false">
      <c r="A623" s="159" t="n">
        <v>612</v>
      </c>
      <c r="B623" s="160" t="n">
        <f aca="false">M623</f>
        <v>0</v>
      </c>
      <c r="C623" s="161" t="n">
        <f aca="false">O623</f>
        <v>0</v>
      </c>
      <c r="D623" s="162" t="n">
        <f aca="false">P623</f>
        <v>0</v>
      </c>
      <c r="E623" s="163" t="n">
        <f aca="false">ROUND(Q623,2)</f>
        <v>0</v>
      </c>
      <c r="F623" s="163" t="n">
        <f aca="false">TRUNC((1+(IF(OR(H623=0,H623=""),'BDI REF.'!$K$5,CHOOSE(H623,'BDI REF.'!$K$5,'BDI REF.'!$K$6,'BDI REF.'!$K$7))))*R623,2)</f>
        <v>0</v>
      </c>
      <c r="G623" s="163" t="n">
        <f aca="false">IF(E623&lt;&gt;0,ROUND(E623*F623,2),IF(AD623=0,(SUMIF($V$12:$V$1011,B623,$AD$12:$AD$1011)),AD623))</f>
        <v>0</v>
      </c>
      <c r="H623" s="164"/>
      <c r="I623" s="165"/>
      <c r="J623" s="166" t="str">
        <f aca="false">IF(N623&lt;&gt;0,N623,"")</f>
        <v/>
      </c>
      <c r="K623" s="167"/>
      <c r="L623" s="168" t="str">
        <f aca="false">IF(B623&gt;0,"ok","ocultar")</f>
        <v>ocultar</v>
      </c>
      <c r="M623" s="182"/>
      <c r="N623" s="184"/>
      <c r="O623" s="177"/>
      <c r="P623" s="178"/>
      <c r="Q623" s="173"/>
      <c r="R623" s="179"/>
      <c r="S623" s="156"/>
      <c r="U623" s="88"/>
      <c r="V623" s="157" t="n">
        <f aca="false">IF(B623=0,V622,IF(ISNONTEXT(B623)=TRUE(),INT(B623),INT(LEFT(B623,FIND(".",B623)-1))))</f>
        <v>3</v>
      </c>
      <c r="W623" s="157" t="str">
        <f aca="false">IF(W624=1,1,IF(B623&lt;&gt;0,1,IF(C623&lt;&gt;0,1,IF(D623&lt;&gt;0,1,IF(E623&lt;&gt;0,1,"")))))</f>
        <v/>
      </c>
      <c r="X623" s="157" t="str">
        <f aca="false">IF(V623=0," ",IF(V623&lt;&gt;V622,V623," "))</f>
        <v> </v>
      </c>
      <c r="Y623" s="88"/>
      <c r="Z623" s="75" t="n">
        <f aca="false">IF(V623&lt;&gt;X623,(IF(I623="",G623*INFORMAÇÕES!$U$113,IF(I623="R",G623,0))),0)</f>
        <v>0</v>
      </c>
      <c r="AA623" s="75" t="n">
        <f aca="false">IF(V623&lt;&gt;X623,(IF(I623="",G623*INFORMAÇÕES!$U$114,IF(I623="C",G623,0))),0)</f>
        <v>0</v>
      </c>
      <c r="AB623" s="75" t="n">
        <f aca="false">IF(V623&lt;&gt;X623,(IF(I623="",G623*INFORMAÇÕES!$U$115,IF(I623="CF",G623,0))),0)</f>
        <v>0</v>
      </c>
      <c r="AC623" s="75" t="n">
        <f aca="false">IF(V623&lt;&gt;X623,(IF(I623="",G623*INFORMAÇÕES!$U$116,IF(I623="O",G623,0))),0)</f>
        <v>0</v>
      </c>
      <c r="AD623" s="75" t="n">
        <f aca="false">IF(E623&lt;&gt;0,G623,0)</f>
        <v>0</v>
      </c>
    </row>
    <row r="624" s="174" customFormat="true" ht="14.25" hidden="false" customHeight="false" outlineLevel="0" collapsed="false">
      <c r="A624" s="159" t="n">
        <v>613</v>
      </c>
      <c r="B624" s="160" t="n">
        <f aca="false">M624</f>
        <v>0</v>
      </c>
      <c r="C624" s="161" t="n">
        <f aca="false">O624</f>
        <v>0</v>
      </c>
      <c r="D624" s="162" t="n">
        <f aca="false">P624</f>
        <v>0</v>
      </c>
      <c r="E624" s="163" t="n">
        <f aca="false">ROUND(Q624,2)</f>
        <v>0</v>
      </c>
      <c r="F624" s="163" t="n">
        <f aca="false">TRUNC((1+(IF(OR(H624=0,H624=""),'BDI REF.'!$K$5,CHOOSE(H624,'BDI REF.'!$K$5,'BDI REF.'!$K$6,'BDI REF.'!$K$7))))*R624,2)</f>
        <v>0</v>
      </c>
      <c r="G624" s="163" t="n">
        <f aca="false">IF(E624&lt;&gt;0,ROUND(E624*F624,2),IF(AD624=0,(SUMIF($V$12:$V$1011,B624,$AD$12:$AD$1011)),AD624))</f>
        <v>0</v>
      </c>
      <c r="H624" s="164"/>
      <c r="I624" s="165"/>
      <c r="J624" s="166" t="str">
        <f aca="false">IF(N624&lt;&gt;0,N624,"")</f>
        <v/>
      </c>
      <c r="K624" s="167"/>
      <c r="L624" s="168" t="str">
        <f aca="false">IF(B624&gt;0,"ok","ocultar")</f>
        <v>ocultar</v>
      </c>
      <c r="M624" s="182"/>
      <c r="N624" s="184"/>
      <c r="O624" s="177"/>
      <c r="P624" s="178"/>
      <c r="Q624" s="173"/>
      <c r="R624" s="179"/>
      <c r="S624" s="156"/>
      <c r="U624" s="88"/>
      <c r="V624" s="157" t="n">
        <f aca="false">IF(B624=0,V623,IF(ISNONTEXT(B624)=TRUE(),INT(B624),INT(LEFT(B624,FIND(".",B624)-1))))</f>
        <v>3</v>
      </c>
      <c r="W624" s="157" t="str">
        <f aca="false">IF(W625=1,1,IF(B624&lt;&gt;0,1,IF(C624&lt;&gt;0,1,IF(D624&lt;&gt;0,1,IF(E624&lt;&gt;0,1,"")))))</f>
        <v/>
      </c>
      <c r="X624" s="157" t="str">
        <f aca="false">IF(V624=0," ",IF(V624&lt;&gt;V623,V624," "))</f>
        <v> </v>
      </c>
      <c r="Y624" s="88"/>
      <c r="Z624" s="75" t="n">
        <f aca="false">IF(V624&lt;&gt;X624,(IF(I624="",G624*INFORMAÇÕES!$U$113,IF(I624="R",G624,0))),0)</f>
        <v>0</v>
      </c>
      <c r="AA624" s="75" t="n">
        <f aca="false">IF(V624&lt;&gt;X624,(IF(I624="",G624*INFORMAÇÕES!$U$114,IF(I624="C",G624,0))),0)</f>
        <v>0</v>
      </c>
      <c r="AB624" s="75" t="n">
        <f aca="false">IF(V624&lt;&gt;X624,(IF(I624="",G624*INFORMAÇÕES!$U$115,IF(I624="CF",G624,0))),0)</f>
        <v>0</v>
      </c>
      <c r="AC624" s="75" t="n">
        <f aca="false">IF(V624&lt;&gt;X624,(IF(I624="",G624*INFORMAÇÕES!$U$116,IF(I624="O",G624,0))),0)</f>
        <v>0</v>
      </c>
      <c r="AD624" s="75" t="n">
        <f aca="false">IF(E624&lt;&gt;0,G624,0)</f>
        <v>0</v>
      </c>
    </row>
    <row r="625" s="174" customFormat="true" ht="14.25" hidden="false" customHeight="false" outlineLevel="0" collapsed="false">
      <c r="A625" s="159" t="n">
        <v>614</v>
      </c>
      <c r="B625" s="160" t="n">
        <f aca="false">M625</f>
        <v>0</v>
      </c>
      <c r="C625" s="161" t="n">
        <f aca="false">O625</f>
        <v>0</v>
      </c>
      <c r="D625" s="162" t="n">
        <f aca="false">P625</f>
        <v>0</v>
      </c>
      <c r="E625" s="163" t="n">
        <f aca="false">ROUND(Q625,2)</f>
        <v>0</v>
      </c>
      <c r="F625" s="163" t="n">
        <f aca="false">TRUNC((1+(IF(OR(H625=0,H625=""),'BDI REF.'!$K$5,CHOOSE(H625,'BDI REF.'!$K$5,'BDI REF.'!$K$6,'BDI REF.'!$K$7))))*R625,2)</f>
        <v>0</v>
      </c>
      <c r="G625" s="163" t="n">
        <f aca="false">IF(E625&lt;&gt;0,ROUND(E625*F625,2),IF(AD625=0,(SUMIF($V$12:$V$1011,B625,$AD$12:$AD$1011)),AD625))</f>
        <v>0</v>
      </c>
      <c r="H625" s="164"/>
      <c r="I625" s="165"/>
      <c r="J625" s="166" t="str">
        <f aca="false">IF(N625&lt;&gt;0,N625,"")</f>
        <v/>
      </c>
      <c r="K625" s="167"/>
      <c r="L625" s="168" t="str">
        <f aca="false">IF(B625&gt;0,"ok","ocultar")</f>
        <v>ocultar</v>
      </c>
      <c r="M625" s="182"/>
      <c r="N625" s="184"/>
      <c r="O625" s="177"/>
      <c r="P625" s="178"/>
      <c r="Q625" s="173"/>
      <c r="R625" s="179"/>
      <c r="S625" s="156"/>
      <c r="U625" s="88"/>
      <c r="V625" s="157" t="n">
        <f aca="false">IF(B625=0,V624,IF(ISNONTEXT(B625)=TRUE(),INT(B625),INT(LEFT(B625,FIND(".",B625)-1))))</f>
        <v>3</v>
      </c>
      <c r="W625" s="157" t="str">
        <f aca="false">IF(W626=1,1,IF(B625&lt;&gt;0,1,IF(C625&lt;&gt;0,1,IF(D625&lt;&gt;0,1,IF(E625&lt;&gt;0,1,"")))))</f>
        <v/>
      </c>
      <c r="X625" s="157" t="str">
        <f aca="false">IF(V625=0," ",IF(V625&lt;&gt;V624,V625," "))</f>
        <v> </v>
      </c>
      <c r="Y625" s="88"/>
      <c r="Z625" s="75" t="n">
        <f aca="false">IF(V625&lt;&gt;X625,(IF(I625="",G625*INFORMAÇÕES!$U$113,IF(I625="R",G625,0))),0)</f>
        <v>0</v>
      </c>
      <c r="AA625" s="75" t="n">
        <f aca="false">IF(V625&lt;&gt;X625,(IF(I625="",G625*INFORMAÇÕES!$U$114,IF(I625="C",G625,0))),0)</f>
        <v>0</v>
      </c>
      <c r="AB625" s="75" t="n">
        <f aca="false">IF(V625&lt;&gt;X625,(IF(I625="",G625*INFORMAÇÕES!$U$115,IF(I625="CF",G625,0))),0)</f>
        <v>0</v>
      </c>
      <c r="AC625" s="75" t="n">
        <f aca="false">IF(V625&lt;&gt;X625,(IF(I625="",G625*INFORMAÇÕES!$U$116,IF(I625="O",G625,0))),0)</f>
        <v>0</v>
      </c>
      <c r="AD625" s="75" t="n">
        <f aca="false">IF(E625&lt;&gt;0,G625,0)</f>
        <v>0</v>
      </c>
    </row>
    <row r="626" s="174" customFormat="true" ht="14.25" hidden="false" customHeight="false" outlineLevel="0" collapsed="false">
      <c r="A626" s="159" t="n">
        <v>615</v>
      </c>
      <c r="B626" s="160" t="n">
        <f aca="false">M626</f>
        <v>0</v>
      </c>
      <c r="C626" s="161" t="n">
        <f aca="false">O626</f>
        <v>0</v>
      </c>
      <c r="D626" s="162" t="n">
        <f aca="false">P626</f>
        <v>0</v>
      </c>
      <c r="E626" s="163" t="n">
        <f aca="false">ROUND(Q626,2)</f>
        <v>0</v>
      </c>
      <c r="F626" s="163" t="n">
        <f aca="false">TRUNC((1+(IF(OR(H626=0,H626=""),'BDI REF.'!$K$5,CHOOSE(H626,'BDI REF.'!$K$5,'BDI REF.'!$K$6,'BDI REF.'!$K$7))))*R626,2)</f>
        <v>0</v>
      </c>
      <c r="G626" s="163" t="n">
        <f aca="false">IF(E626&lt;&gt;0,ROUND(E626*F626,2),IF(AD626=0,(SUMIF($V$12:$V$1011,B626,$AD$12:$AD$1011)),AD626))</f>
        <v>0</v>
      </c>
      <c r="H626" s="164"/>
      <c r="I626" s="165"/>
      <c r="J626" s="166" t="str">
        <f aca="false">IF(N626&lt;&gt;0,N626,"")</f>
        <v/>
      </c>
      <c r="K626" s="167"/>
      <c r="L626" s="168" t="str">
        <f aca="false">IF(B626&gt;0,"ok","ocultar")</f>
        <v>ocultar</v>
      </c>
      <c r="M626" s="182"/>
      <c r="N626" s="184"/>
      <c r="O626" s="177"/>
      <c r="P626" s="178"/>
      <c r="Q626" s="173"/>
      <c r="R626" s="179"/>
      <c r="S626" s="156"/>
      <c r="U626" s="88"/>
      <c r="V626" s="157" t="n">
        <f aca="false">IF(B626=0,V625,IF(ISNONTEXT(B626)=TRUE(),INT(B626),INT(LEFT(B626,FIND(".",B626)-1))))</f>
        <v>3</v>
      </c>
      <c r="W626" s="157" t="str">
        <f aca="false">IF(W627=1,1,IF(B626&lt;&gt;0,1,IF(C626&lt;&gt;0,1,IF(D626&lt;&gt;0,1,IF(E626&lt;&gt;0,1,"")))))</f>
        <v/>
      </c>
      <c r="X626" s="157" t="str">
        <f aca="false">IF(V626=0," ",IF(V626&lt;&gt;V625,V626," "))</f>
        <v> </v>
      </c>
      <c r="Y626" s="88"/>
      <c r="Z626" s="75" t="n">
        <f aca="false">IF(V626&lt;&gt;X626,(IF(I626="",G626*INFORMAÇÕES!$U$113,IF(I626="R",G626,0))),0)</f>
        <v>0</v>
      </c>
      <c r="AA626" s="75" t="n">
        <f aca="false">IF(V626&lt;&gt;X626,(IF(I626="",G626*INFORMAÇÕES!$U$114,IF(I626="C",G626,0))),0)</f>
        <v>0</v>
      </c>
      <c r="AB626" s="75" t="n">
        <f aca="false">IF(V626&lt;&gt;X626,(IF(I626="",G626*INFORMAÇÕES!$U$115,IF(I626="CF",G626,0))),0)</f>
        <v>0</v>
      </c>
      <c r="AC626" s="75" t="n">
        <f aca="false">IF(V626&lt;&gt;X626,(IF(I626="",G626*INFORMAÇÕES!$U$116,IF(I626="O",G626,0))),0)</f>
        <v>0</v>
      </c>
      <c r="AD626" s="75" t="n">
        <f aca="false">IF(E626&lt;&gt;0,G626,0)</f>
        <v>0</v>
      </c>
    </row>
    <row r="627" s="174" customFormat="true" ht="14.25" hidden="false" customHeight="false" outlineLevel="0" collapsed="false">
      <c r="A627" s="159" t="n">
        <v>616</v>
      </c>
      <c r="B627" s="160" t="n">
        <f aca="false">M627</f>
        <v>0</v>
      </c>
      <c r="C627" s="161" t="n">
        <f aca="false">O627</f>
        <v>0</v>
      </c>
      <c r="D627" s="162" t="n">
        <f aca="false">P627</f>
        <v>0</v>
      </c>
      <c r="E627" s="163" t="n">
        <f aca="false">ROUND(Q627,2)</f>
        <v>0</v>
      </c>
      <c r="F627" s="163" t="n">
        <f aca="false">TRUNC((1+(IF(OR(H627=0,H627=""),'BDI REF.'!$K$5,CHOOSE(H627,'BDI REF.'!$K$5,'BDI REF.'!$K$6,'BDI REF.'!$K$7))))*R627,2)</f>
        <v>0</v>
      </c>
      <c r="G627" s="163" t="n">
        <f aca="false">IF(E627&lt;&gt;0,ROUND(E627*F627,2),IF(AD627=0,(SUMIF($V$12:$V$1011,B627,$AD$12:$AD$1011)),AD627))</f>
        <v>0</v>
      </c>
      <c r="H627" s="164"/>
      <c r="I627" s="165"/>
      <c r="J627" s="166" t="str">
        <f aca="false">IF(N627&lt;&gt;0,N627,"")</f>
        <v/>
      </c>
      <c r="K627" s="167"/>
      <c r="L627" s="168" t="str">
        <f aca="false">IF(B627&gt;0,"ok","ocultar")</f>
        <v>ocultar</v>
      </c>
      <c r="M627" s="182"/>
      <c r="N627" s="184"/>
      <c r="O627" s="177"/>
      <c r="P627" s="178"/>
      <c r="Q627" s="173"/>
      <c r="R627" s="179"/>
      <c r="S627" s="156"/>
      <c r="U627" s="88"/>
      <c r="V627" s="157" t="n">
        <f aca="false">IF(B627=0,V626,IF(ISNONTEXT(B627)=TRUE(),INT(B627),INT(LEFT(B627,FIND(".",B627)-1))))</f>
        <v>3</v>
      </c>
      <c r="W627" s="157" t="str">
        <f aca="false">IF(W628=1,1,IF(B627&lt;&gt;0,1,IF(C627&lt;&gt;0,1,IF(D627&lt;&gt;0,1,IF(E627&lt;&gt;0,1,"")))))</f>
        <v/>
      </c>
      <c r="X627" s="157" t="str">
        <f aca="false">IF(V627=0," ",IF(V627&lt;&gt;V626,V627," "))</f>
        <v> </v>
      </c>
      <c r="Y627" s="88"/>
      <c r="Z627" s="75" t="n">
        <f aca="false">IF(V627&lt;&gt;X627,(IF(I627="",G627*INFORMAÇÕES!$U$113,IF(I627="R",G627,0))),0)</f>
        <v>0</v>
      </c>
      <c r="AA627" s="75" t="n">
        <f aca="false">IF(V627&lt;&gt;X627,(IF(I627="",G627*INFORMAÇÕES!$U$114,IF(I627="C",G627,0))),0)</f>
        <v>0</v>
      </c>
      <c r="AB627" s="75" t="n">
        <f aca="false">IF(V627&lt;&gt;X627,(IF(I627="",G627*INFORMAÇÕES!$U$115,IF(I627="CF",G627,0))),0)</f>
        <v>0</v>
      </c>
      <c r="AC627" s="75" t="n">
        <f aca="false">IF(V627&lt;&gt;X627,(IF(I627="",G627*INFORMAÇÕES!$U$116,IF(I627="O",G627,0))),0)</f>
        <v>0</v>
      </c>
      <c r="AD627" s="75" t="n">
        <f aca="false">IF(E627&lt;&gt;0,G627,0)</f>
        <v>0</v>
      </c>
    </row>
    <row r="628" s="174" customFormat="true" ht="14.25" hidden="false" customHeight="false" outlineLevel="0" collapsed="false">
      <c r="A628" s="159" t="n">
        <v>617</v>
      </c>
      <c r="B628" s="160" t="n">
        <f aca="false">M628</f>
        <v>0</v>
      </c>
      <c r="C628" s="161" t="n">
        <f aca="false">O628</f>
        <v>0</v>
      </c>
      <c r="D628" s="162" t="n">
        <f aca="false">P628</f>
        <v>0</v>
      </c>
      <c r="E628" s="163" t="n">
        <f aca="false">ROUND(Q628,2)</f>
        <v>0</v>
      </c>
      <c r="F628" s="163" t="n">
        <f aca="false">TRUNC((1+(IF(OR(H628=0,H628=""),'BDI REF.'!$K$5,CHOOSE(H628,'BDI REF.'!$K$5,'BDI REF.'!$K$6,'BDI REF.'!$K$7))))*R628,2)</f>
        <v>0</v>
      </c>
      <c r="G628" s="163" t="n">
        <f aca="false">IF(E628&lt;&gt;0,ROUND(E628*F628,2),IF(AD628=0,(SUMIF($V$12:$V$1011,B628,$AD$12:$AD$1011)),AD628))</f>
        <v>0</v>
      </c>
      <c r="H628" s="164"/>
      <c r="I628" s="165"/>
      <c r="J628" s="166" t="str">
        <f aca="false">IF(N628&lt;&gt;0,N628,"")</f>
        <v/>
      </c>
      <c r="K628" s="167"/>
      <c r="L628" s="168" t="str">
        <f aca="false">IF(B628&gt;0,"ok","ocultar")</f>
        <v>ocultar</v>
      </c>
      <c r="M628" s="182"/>
      <c r="N628" s="184"/>
      <c r="O628" s="177"/>
      <c r="P628" s="178"/>
      <c r="Q628" s="173"/>
      <c r="R628" s="179"/>
      <c r="S628" s="156"/>
      <c r="U628" s="88"/>
      <c r="V628" s="157" t="n">
        <f aca="false">IF(B628=0,V627,IF(ISNONTEXT(B628)=TRUE(),INT(B628),INT(LEFT(B628,FIND(".",B628)-1))))</f>
        <v>3</v>
      </c>
      <c r="W628" s="157" t="str">
        <f aca="false">IF(W629=1,1,IF(B628&lt;&gt;0,1,IF(C628&lt;&gt;0,1,IF(D628&lt;&gt;0,1,IF(E628&lt;&gt;0,1,"")))))</f>
        <v/>
      </c>
      <c r="X628" s="157" t="str">
        <f aca="false">IF(V628=0," ",IF(V628&lt;&gt;V627,V628," "))</f>
        <v> </v>
      </c>
      <c r="Y628" s="88"/>
      <c r="Z628" s="75" t="n">
        <f aca="false">IF(V628&lt;&gt;X628,(IF(I628="",G628*INFORMAÇÕES!$U$113,IF(I628="R",G628,0))),0)</f>
        <v>0</v>
      </c>
      <c r="AA628" s="75" t="n">
        <f aca="false">IF(V628&lt;&gt;X628,(IF(I628="",G628*INFORMAÇÕES!$U$114,IF(I628="C",G628,0))),0)</f>
        <v>0</v>
      </c>
      <c r="AB628" s="75" t="n">
        <f aca="false">IF(V628&lt;&gt;X628,(IF(I628="",G628*INFORMAÇÕES!$U$115,IF(I628="CF",G628,0))),0)</f>
        <v>0</v>
      </c>
      <c r="AC628" s="75" t="n">
        <f aca="false">IF(V628&lt;&gt;X628,(IF(I628="",G628*INFORMAÇÕES!$U$116,IF(I628="O",G628,0))),0)</f>
        <v>0</v>
      </c>
      <c r="AD628" s="75" t="n">
        <f aca="false">IF(E628&lt;&gt;0,G628,0)</f>
        <v>0</v>
      </c>
    </row>
    <row r="629" s="174" customFormat="true" ht="14.25" hidden="false" customHeight="false" outlineLevel="0" collapsed="false">
      <c r="A629" s="159" t="n">
        <v>618</v>
      </c>
      <c r="B629" s="160" t="n">
        <f aca="false">M629</f>
        <v>0</v>
      </c>
      <c r="C629" s="161" t="n">
        <f aca="false">O629</f>
        <v>0</v>
      </c>
      <c r="D629" s="162" t="n">
        <f aca="false">P629</f>
        <v>0</v>
      </c>
      <c r="E629" s="163" t="n">
        <f aca="false">ROUND(Q629,2)</f>
        <v>0</v>
      </c>
      <c r="F629" s="163" t="n">
        <f aca="false">TRUNC((1+(IF(OR(H629=0,H629=""),'BDI REF.'!$K$5,CHOOSE(H629,'BDI REF.'!$K$5,'BDI REF.'!$K$6,'BDI REF.'!$K$7))))*R629,2)</f>
        <v>0</v>
      </c>
      <c r="G629" s="163" t="n">
        <f aca="false">IF(E629&lt;&gt;0,ROUND(E629*F629,2),IF(AD629=0,(SUMIF($V$12:$V$1011,B629,$AD$12:$AD$1011)),AD629))</f>
        <v>0</v>
      </c>
      <c r="H629" s="164"/>
      <c r="I629" s="165"/>
      <c r="J629" s="166" t="str">
        <f aca="false">IF(N629&lt;&gt;0,N629,"")</f>
        <v/>
      </c>
      <c r="K629" s="167"/>
      <c r="L629" s="168" t="str">
        <f aca="false">IF(B629&gt;0,"ok","ocultar")</f>
        <v>ocultar</v>
      </c>
      <c r="M629" s="182"/>
      <c r="N629" s="184"/>
      <c r="O629" s="177"/>
      <c r="P629" s="178"/>
      <c r="Q629" s="173"/>
      <c r="R629" s="179"/>
      <c r="S629" s="156"/>
      <c r="U629" s="88"/>
      <c r="V629" s="157" t="n">
        <f aca="false">IF(B629=0,V628,IF(ISNONTEXT(B629)=TRUE(),INT(B629),INT(LEFT(B629,FIND(".",B629)-1))))</f>
        <v>3</v>
      </c>
      <c r="W629" s="157" t="str">
        <f aca="false">IF(W630=1,1,IF(B629&lt;&gt;0,1,IF(C629&lt;&gt;0,1,IF(D629&lt;&gt;0,1,IF(E629&lt;&gt;0,1,"")))))</f>
        <v/>
      </c>
      <c r="X629" s="157" t="str">
        <f aca="false">IF(V629=0," ",IF(V629&lt;&gt;V628,V629," "))</f>
        <v> </v>
      </c>
      <c r="Y629" s="88"/>
      <c r="Z629" s="75" t="n">
        <f aca="false">IF(V629&lt;&gt;X629,(IF(I629="",G629*INFORMAÇÕES!$U$113,IF(I629="R",G629,0))),0)</f>
        <v>0</v>
      </c>
      <c r="AA629" s="75" t="n">
        <f aca="false">IF(V629&lt;&gt;X629,(IF(I629="",G629*INFORMAÇÕES!$U$114,IF(I629="C",G629,0))),0)</f>
        <v>0</v>
      </c>
      <c r="AB629" s="75" t="n">
        <f aca="false">IF(V629&lt;&gt;X629,(IF(I629="",G629*INFORMAÇÕES!$U$115,IF(I629="CF",G629,0))),0)</f>
        <v>0</v>
      </c>
      <c r="AC629" s="75" t="n">
        <f aca="false">IF(V629&lt;&gt;X629,(IF(I629="",G629*INFORMAÇÕES!$U$116,IF(I629="O",G629,0))),0)</f>
        <v>0</v>
      </c>
      <c r="AD629" s="75" t="n">
        <f aca="false">IF(E629&lt;&gt;0,G629,0)</f>
        <v>0</v>
      </c>
    </row>
    <row r="630" s="174" customFormat="true" ht="14.25" hidden="false" customHeight="false" outlineLevel="0" collapsed="false">
      <c r="A630" s="159" t="n">
        <v>619</v>
      </c>
      <c r="B630" s="160" t="n">
        <f aca="false">M630</f>
        <v>0</v>
      </c>
      <c r="C630" s="161" t="n">
        <f aca="false">O630</f>
        <v>0</v>
      </c>
      <c r="D630" s="162" t="n">
        <f aca="false">P630</f>
        <v>0</v>
      </c>
      <c r="E630" s="163" t="n">
        <f aca="false">ROUND(Q630,2)</f>
        <v>0</v>
      </c>
      <c r="F630" s="163" t="n">
        <f aca="false">TRUNC((1+(IF(OR(H630=0,H630=""),'BDI REF.'!$K$5,CHOOSE(H630,'BDI REF.'!$K$5,'BDI REF.'!$K$6,'BDI REF.'!$K$7))))*R630,2)</f>
        <v>0</v>
      </c>
      <c r="G630" s="163" t="n">
        <f aca="false">IF(E630&lt;&gt;0,ROUND(E630*F630,2),IF(AD630=0,(SUMIF($V$12:$V$1011,B630,$AD$12:$AD$1011)),AD630))</f>
        <v>0</v>
      </c>
      <c r="H630" s="164"/>
      <c r="I630" s="165"/>
      <c r="J630" s="166" t="str">
        <f aca="false">IF(N630&lt;&gt;0,N630,"")</f>
        <v/>
      </c>
      <c r="K630" s="167"/>
      <c r="L630" s="168" t="str">
        <f aca="false">IF(B630&gt;0,"ok","ocultar")</f>
        <v>ocultar</v>
      </c>
      <c r="M630" s="182"/>
      <c r="N630" s="184"/>
      <c r="O630" s="177"/>
      <c r="P630" s="178"/>
      <c r="Q630" s="173"/>
      <c r="R630" s="179"/>
      <c r="S630" s="156"/>
      <c r="U630" s="88"/>
      <c r="V630" s="157" t="n">
        <f aca="false">IF(B630=0,V629,IF(ISNONTEXT(B630)=TRUE(),INT(B630),INT(LEFT(B630,FIND(".",B630)-1))))</f>
        <v>3</v>
      </c>
      <c r="W630" s="157" t="str">
        <f aca="false">IF(W631=1,1,IF(B630&lt;&gt;0,1,IF(C630&lt;&gt;0,1,IF(D630&lt;&gt;0,1,IF(E630&lt;&gt;0,1,"")))))</f>
        <v/>
      </c>
      <c r="X630" s="157" t="str">
        <f aca="false">IF(V630=0," ",IF(V630&lt;&gt;V629,V630," "))</f>
        <v> </v>
      </c>
      <c r="Y630" s="88"/>
      <c r="Z630" s="75" t="n">
        <f aca="false">IF(V630&lt;&gt;X630,(IF(I630="",G630*INFORMAÇÕES!$U$113,IF(I630="R",G630,0))),0)</f>
        <v>0</v>
      </c>
      <c r="AA630" s="75" t="n">
        <f aca="false">IF(V630&lt;&gt;X630,(IF(I630="",G630*INFORMAÇÕES!$U$114,IF(I630="C",G630,0))),0)</f>
        <v>0</v>
      </c>
      <c r="AB630" s="75" t="n">
        <f aca="false">IF(V630&lt;&gt;X630,(IF(I630="",G630*INFORMAÇÕES!$U$115,IF(I630="CF",G630,0))),0)</f>
        <v>0</v>
      </c>
      <c r="AC630" s="75" t="n">
        <f aca="false">IF(V630&lt;&gt;X630,(IF(I630="",G630*INFORMAÇÕES!$U$116,IF(I630="O",G630,0))),0)</f>
        <v>0</v>
      </c>
      <c r="AD630" s="75" t="n">
        <f aca="false">IF(E630&lt;&gt;0,G630,0)</f>
        <v>0</v>
      </c>
    </row>
    <row r="631" s="174" customFormat="true" ht="14.25" hidden="false" customHeight="false" outlineLevel="0" collapsed="false">
      <c r="A631" s="159" t="n">
        <v>620</v>
      </c>
      <c r="B631" s="160" t="n">
        <f aca="false">M631</f>
        <v>0</v>
      </c>
      <c r="C631" s="161" t="n">
        <f aca="false">O631</f>
        <v>0</v>
      </c>
      <c r="D631" s="162" t="n">
        <f aca="false">P631</f>
        <v>0</v>
      </c>
      <c r="E631" s="163" t="n">
        <f aca="false">ROUND(Q631,2)</f>
        <v>0</v>
      </c>
      <c r="F631" s="163" t="n">
        <f aca="false">TRUNC((1+(IF(OR(H631=0,H631=""),'BDI REF.'!$K$5,CHOOSE(H631,'BDI REF.'!$K$5,'BDI REF.'!$K$6,'BDI REF.'!$K$7))))*R631,2)</f>
        <v>0</v>
      </c>
      <c r="G631" s="163" t="n">
        <f aca="false">IF(E631&lt;&gt;0,ROUND(E631*F631,2),IF(AD631=0,(SUMIF($V$12:$V$1011,B631,$AD$12:$AD$1011)),AD631))</f>
        <v>0</v>
      </c>
      <c r="H631" s="164"/>
      <c r="I631" s="165"/>
      <c r="J631" s="166" t="str">
        <f aca="false">IF(N631&lt;&gt;0,N631,"")</f>
        <v/>
      </c>
      <c r="K631" s="167"/>
      <c r="L631" s="168" t="str">
        <f aca="false">IF(B631&gt;0,"ok","ocultar")</f>
        <v>ocultar</v>
      </c>
      <c r="M631" s="182"/>
      <c r="N631" s="184"/>
      <c r="O631" s="177"/>
      <c r="P631" s="178"/>
      <c r="Q631" s="173"/>
      <c r="R631" s="179"/>
      <c r="S631" s="156"/>
      <c r="U631" s="88"/>
      <c r="V631" s="157" t="n">
        <f aca="false">IF(B631=0,V630,IF(ISNONTEXT(B631)=TRUE(),INT(B631),INT(LEFT(B631,FIND(".",B631)-1))))</f>
        <v>3</v>
      </c>
      <c r="W631" s="157" t="str">
        <f aca="false">IF(W632=1,1,IF(B631&lt;&gt;0,1,IF(C631&lt;&gt;0,1,IF(D631&lt;&gt;0,1,IF(E631&lt;&gt;0,1,"")))))</f>
        <v/>
      </c>
      <c r="X631" s="157" t="str">
        <f aca="false">IF(V631=0," ",IF(V631&lt;&gt;V630,V631," "))</f>
        <v> </v>
      </c>
      <c r="Y631" s="88"/>
      <c r="Z631" s="75" t="n">
        <f aca="false">IF(V631&lt;&gt;X631,(IF(I631="",G631*INFORMAÇÕES!$U$113,IF(I631="R",G631,0))),0)</f>
        <v>0</v>
      </c>
      <c r="AA631" s="75" t="n">
        <f aca="false">IF(V631&lt;&gt;X631,(IF(I631="",G631*INFORMAÇÕES!$U$114,IF(I631="C",G631,0))),0)</f>
        <v>0</v>
      </c>
      <c r="AB631" s="75" t="n">
        <f aca="false">IF(V631&lt;&gt;X631,(IF(I631="",G631*INFORMAÇÕES!$U$115,IF(I631="CF",G631,0))),0)</f>
        <v>0</v>
      </c>
      <c r="AC631" s="75" t="n">
        <f aca="false">IF(V631&lt;&gt;X631,(IF(I631="",G631*INFORMAÇÕES!$U$116,IF(I631="O",G631,0))),0)</f>
        <v>0</v>
      </c>
      <c r="AD631" s="75" t="n">
        <f aca="false">IF(E631&lt;&gt;0,G631,0)</f>
        <v>0</v>
      </c>
    </row>
    <row r="632" s="174" customFormat="true" ht="14.25" hidden="false" customHeight="false" outlineLevel="0" collapsed="false">
      <c r="A632" s="159" t="n">
        <v>621</v>
      </c>
      <c r="B632" s="160" t="n">
        <f aca="false">M632</f>
        <v>0</v>
      </c>
      <c r="C632" s="161" t="n">
        <f aca="false">O632</f>
        <v>0</v>
      </c>
      <c r="D632" s="162" t="n">
        <f aca="false">P632</f>
        <v>0</v>
      </c>
      <c r="E632" s="163" t="n">
        <f aca="false">ROUND(Q632,2)</f>
        <v>0</v>
      </c>
      <c r="F632" s="163" t="n">
        <f aca="false">TRUNC((1+(IF(OR(H632=0,H632=""),'BDI REF.'!$K$5,CHOOSE(H632,'BDI REF.'!$K$5,'BDI REF.'!$K$6,'BDI REF.'!$K$7))))*R632,2)</f>
        <v>0</v>
      </c>
      <c r="G632" s="163" t="n">
        <f aca="false">IF(E632&lt;&gt;0,ROUND(E632*F632,2),IF(AD632=0,(SUMIF($V$12:$V$1011,B632,$AD$12:$AD$1011)),AD632))</f>
        <v>0</v>
      </c>
      <c r="H632" s="164"/>
      <c r="I632" s="165"/>
      <c r="J632" s="166" t="str">
        <f aca="false">IF(N632&lt;&gt;0,N632,"")</f>
        <v/>
      </c>
      <c r="K632" s="167"/>
      <c r="L632" s="168" t="str">
        <f aca="false">IF(B632&gt;0,"ok","ocultar")</f>
        <v>ocultar</v>
      </c>
      <c r="M632" s="182"/>
      <c r="N632" s="184"/>
      <c r="O632" s="177"/>
      <c r="P632" s="178"/>
      <c r="Q632" s="173"/>
      <c r="R632" s="179"/>
      <c r="S632" s="156"/>
      <c r="U632" s="88"/>
      <c r="V632" s="157" t="n">
        <f aca="false">IF(B632=0,V631,IF(ISNONTEXT(B632)=TRUE(),INT(B632),INT(LEFT(B632,FIND(".",B632)-1))))</f>
        <v>3</v>
      </c>
      <c r="W632" s="157" t="str">
        <f aca="false">IF(W633=1,1,IF(B632&lt;&gt;0,1,IF(C632&lt;&gt;0,1,IF(D632&lt;&gt;0,1,IF(E632&lt;&gt;0,1,"")))))</f>
        <v/>
      </c>
      <c r="X632" s="157" t="str">
        <f aca="false">IF(V632=0," ",IF(V632&lt;&gt;V631,V632," "))</f>
        <v> </v>
      </c>
      <c r="Y632" s="88"/>
      <c r="Z632" s="75" t="n">
        <f aca="false">IF(V632&lt;&gt;X632,(IF(I632="",G632*INFORMAÇÕES!$U$113,IF(I632="R",G632,0))),0)</f>
        <v>0</v>
      </c>
      <c r="AA632" s="75" t="n">
        <f aca="false">IF(V632&lt;&gt;X632,(IF(I632="",G632*INFORMAÇÕES!$U$114,IF(I632="C",G632,0))),0)</f>
        <v>0</v>
      </c>
      <c r="AB632" s="75" t="n">
        <f aca="false">IF(V632&lt;&gt;X632,(IF(I632="",G632*INFORMAÇÕES!$U$115,IF(I632="CF",G632,0))),0)</f>
        <v>0</v>
      </c>
      <c r="AC632" s="75" t="n">
        <f aca="false">IF(V632&lt;&gt;X632,(IF(I632="",G632*INFORMAÇÕES!$U$116,IF(I632="O",G632,0))),0)</f>
        <v>0</v>
      </c>
      <c r="AD632" s="75" t="n">
        <f aca="false">IF(E632&lt;&gt;0,G632,0)</f>
        <v>0</v>
      </c>
    </row>
    <row r="633" s="174" customFormat="true" ht="14.25" hidden="false" customHeight="false" outlineLevel="0" collapsed="false">
      <c r="A633" s="159" t="n">
        <v>622</v>
      </c>
      <c r="B633" s="160" t="n">
        <f aca="false">M633</f>
        <v>0</v>
      </c>
      <c r="C633" s="161" t="n">
        <f aca="false">O633</f>
        <v>0</v>
      </c>
      <c r="D633" s="162" t="n">
        <f aca="false">P633</f>
        <v>0</v>
      </c>
      <c r="E633" s="163" t="n">
        <f aca="false">ROUND(Q633,2)</f>
        <v>0</v>
      </c>
      <c r="F633" s="163" t="n">
        <f aca="false">TRUNC((1+(IF(OR(H633=0,H633=""),'BDI REF.'!$K$5,CHOOSE(H633,'BDI REF.'!$K$5,'BDI REF.'!$K$6,'BDI REF.'!$K$7))))*R633,2)</f>
        <v>0</v>
      </c>
      <c r="G633" s="163" t="n">
        <f aca="false">IF(E633&lt;&gt;0,ROUND(E633*F633,2),IF(AD633=0,(SUMIF($V$12:$V$1011,B633,$AD$12:$AD$1011)),AD633))</f>
        <v>0</v>
      </c>
      <c r="H633" s="164"/>
      <c r="I633" s="165"/>
      <c r="J633" s="166" t="str">
        <f aca="false">IF(N633&lt;&gt;0,N633,"")</f>
        <v/>
      </c>
      <c r="K633" s="167"/>
      <c r="L633" s="168" t="str">
        <f aca="false">IF(B633&gt;0,"ok","ocultar")</f>
        <v>ocultar</v>
      </c>
      <c r="M633" s="182"/>
      <c r="N633" s="184"/>
      <c r="O633" s="177"/>
      <c r="P633" s="178"/>
      <c r="Q633" s="173"/>
      <c r="R633" s="179"/>
      <c r="S633" s="156"/>
      <c r="U633" s="88"/>
      <c r="V633" s="157" t="n">
        <f aca="false">IF(B633=0,V632,IF(ISNONTEXT(B633)=TRUE(),INT(B633),INT(LEFT(B633,FIND(".",B633)-1))))</f>
        <v>3</v>
      </c>
      <c r="W633" s="157" t="str">
        <f aca="false">IF(W634=1,1,IF(B633&lt;&gt;0,1,IF(C633&lt;&gt;0,1,IF(D633&lt;&gt;0,1,IF(E633&lt;&gt;0,1,"")))))</f>
        <v/>
      </c>
      <c r="X633" s="157" t="str">
        <f aca="false">IF(V633=0," ",IF(V633&lt;&gt;V632,V633," "))</f>
        <v> </v>
      </c>
      <c r="Y633" s="88"/>
      <c r="Z633" s="75" t="n">
        <f aca="false">IF(V633&lt;&gt;X633,(IF(I633="",G633*INFORMAÇÕES!$U$113,IF(I633="R",G633,0))),0)</f>
        <v>0</v>
      </c>
      <c r="AA633" s="75" t="n">
        <f aca="false">IF(V633&lt;&gt;X633,(IF(I633="",G633*INFORMAÇÕES!$U$114,IF(I633="C",G633,0))),0)</f>
        <v>0</v>
      </c>
      <c r="AB633" s="75" t="n">
        <f aca="false">IF(V633&lt;&gt;X633,(IF(I633="",G633*INFORMAÇÕES!$U$115,IF(I633="CF",G633,0))),0)</f>
        <v>0</v>
      </c>
      <c r="AC633" s="75" t="n">
        <f aca="false">IF(V633&lt;&gt;X633,(IF(I633="",G633*INFORMAÇÕES!$U$116,IF(I633="O",G633,0))),0)</f>
        <v>0</v>
      </c>
      <c r="AD633" s="75" t="n">
        <f aca="false">IF(E633&lt;&gt;0,G633,0)</f>
        <v>0</v>
      </c>
    </row>
    <row r="634" s="174" customFormat="true" ht="14.25" hidden="false" customHeight="false" outlineLevel="0" collapsed="false">
      <c r="A634" s="159" t="n">
        <v>623</v>
      </c>
      <c r="B634" s="160" t="n">
        <f aca="false">M634</f>
        <v>0</v>
      </c>
      <c r="C634" s="161" t="n">
        <f aca="false">O634</f>
        <v>0</v>
      </c>
      <c r="D634" s="162" t="n">
        <f aca="false">P634</f>
        <v>0</v>
      </c>
      <c r="E634" s="163" t="n">
        <f aca="false">ROUND(Q634,2)</f>
        <v>0</v>
      </c>
      <c r="F634" s="163" t="n">
        <f aca="false">TRUNC((1+(IF(OR(H634=0,H634=""),'BDI REF.'!$K$5,CHOOSE(H634,'BDI REF.'!$K$5,'BDI REF.'!$K$6,'BDI REF.'!$K$7))))*R634,2)</f>
        <v>0</v>
      </c>
      <c r="G634" s="163" t="n">
        <f aca="false">IF(E634&lt;&gt;0,ROUND(E634*F634,2),IF(AD634=0,(SUMIF($V$12:$V$1011,B634,$AD$12:$AD$1011)),AD634))</f>
        <v>0</v>
      </c>
      <c r="H634" s="164"/>
      <c r="I634" s="165"/>
      <c r="J634" s="166" t="str">
        <f aca="false">IF(N634&lt;&gt;0,N634,"")</f>
        <v/>
      </c>
      <c r="K634" s="167"/>
      <c r="L634" s="168" t="str">
        <f aca="false">IF(B634&gt;0,"ok","ocultar")</f>
        <v>ocultar</v>
      </c>
      <c r="M634" s="182"/>
      <c r="N634" s="184"/>
      <c r="O634" s="177"/>
      <c r="P634" s="178"/>
      <c r="Q634" s="173"/>
      <c r="R634" s="179"/>
      <c r="S634" s="156"/>
      <c r="U634" s="88"/>
      <c r="V634" s="157" t="n">
        <f aca="false">IF(B634=0,V633,IF(ISNONTEXT(B634)=TRUE(),INT(B634),INT(LEFT(B634,FIND(".",B634)-1))))</f>
        <v>3</v>
      </c>
      <c r="W634" s="157" t="str">
        <f aca="false">IF(W635=1,1,IF(B634&lt;&gt;0,1,IF(C634&lt;&gt;0,1,IF(D634&lt;&gt;0,1,IF(E634&lt;&gt;0,1,"")))))</f>
        <v/>
      </c>
      <c r="X634" s="157" t="str">
        <f aca="false">IF(V634=0," ",IF(V634&lt;&gt;V633,V634," "))</f>
        <v> </v>
      </c>
      <c r="Y634" s="88"/>
      <c r="Z634" s="75" t="n">
        <f aca="false">IF(V634&lt;&gt;X634,(IF(I634="",G634*INFORMAÇÕES!$U$113,IF(I634="R",G634,0))),0)</f>
        <v>0</v>
      </c>
      <c r="AA634" s="75" t="n">
        <f aca="false">IF(V634&lt;&gt;X634,(IF(I634="",G634*INFORMAÇÕES!$U$114,IF(I634="C",G634,0))),0)</f>
        <v>0</v>
      </c>
      <c r="AB634" s="75" t="n">
        <f aca="false">IF(V634&lt;&gt;X634,(IF(I634="",G634*INFORMAÇÕES!$U$115,IF(I634="CF",G634,0))),0)</f>
        <v>0</v>
      </c>
      <c r="AC634" s="75" t="n">
        <f aca="false">IF(V634&lt;&gt;X634,(IF(I634="",G634*INFORMAÇÕES!$U$116,IF(I634="O",G634,0))),0)</f>
        <v>0</v>
      </c>
      <c r="AD634" s="75" t="n">
        <f aca="false">IF(E634&lt;&gt;0,G634,0)</f>
        <v>0</v>
      </c>
    </row>
    <row r="635" s="174" customFormat="true" ht="14.25" hidden="false" customHeight="false" outlineLevel="0" collapsed="false">
      <c r="A635" s="159" t="n">
        <v>624</v>
      </c>
      <c r="B635" s="160" t="n">
        <f aca="false">M635</f>
        <v>0</v>
      </c>
      <c r="C635" s="161" t="n">
        <f aca="false">O635</f>
        <v>0</v>
      </c>
      <c r="D635" s="162" t="n">
        <f aca="false">P635</f>
        <v>0</v>
      </c>
      <c r="E635" s="163" t="n">
        <f aca="false">ROUND(Q635,2)</f>
        <v>0</v>
      </c>
      <c r="F635" s="163" t="n">
        <f aca="false">TRUNC((1+(IF(OR(H635=0,H635=""),'BDI REF.'!$K$5,CHOOSE(H635,'BDI REF.'!$K$5,'BDI REF.'!$K$6,'BDI REF.'!$K$7))))*R635,2)</f>
        <v>0</v>
      </c>
      <c r="G635" s="163" t="n">
        <f aca="false">IF(E635&lt;&gt;0,ROUND(E635*F635,2),IF(AD635=0,(SUMIF($V$12:$V$1011,B635,$AD$12:$AD$1011)),AD635))</f>
        <v>0</v>
      </c>
      <c r="H635" s="164"/>
      <c r="I635" s="165"/>
      <c r="J635" s="166" t="str">
        <f aca="false">IF(N635&lt;&gt;0,N635,"")</f>
        <v/>
      </c>
      <c r="K635" s="167"/>
      <c r="L635" s="168" t="str">
        <f aca="false">IF(B635&gt;0,"ok","ocultar")</f>
        <v>ocultar</v>
      </c>
      <c r="M635" s="182"/>
      <c r="N635" s="184"/>
      <c r="O635" s="177"/>
      <c r="P635" s="178"/>
      <c r="Q635" s="173"/>
      <c r="R635" s="179"/>
      <c r="S635" s="156"/>
      <c r="U635" s="88"/>
      <c r="V635" s="157" t="n">
        <f aca="false">IF(B635=0,V634,IF(ISNONTEXT(B635)=TRUE(),INT(B635),INT(LEFT(B635,FIND(".",B635)-1))))</f>
        <v>3</v>
      </c>
      <c r="W635" s="157" t="str">
        <f aca="false">IF(W636=1,1,IF(B635&lt;&gt;0,1,IF(C635&lt;&gt;0,1,IF(D635&lt;&gt;0,1,IF(E635&lt;&gt;0,1,"")))))</f>
        <v/>
      </c>
      <c r="X635" s="157" t="str">
        <f aca="false">IF(V635=0," ",IF(V635&lt;&gt;V634,V635," "))</f>
        <v> </v>
      </c>
      <c r="Y635" s="88"/>
      <c r="Z635" s="75" t="n">
        <f aca="false">IF(V635&lt;&gt;X635,(IF(I635="",G635*INFORMAÇÕES!$U$113,IF(I635="R",G635,0))),0)</f>
        <v>0</v>
      </c>
      <c r="AA635" s="75" t="n">
        <f aca="false">IF(V635&lt;&gt;X635,(IF(I635="",G635*INFORMAÇÕES!$U$114,IF(I635="C",G635,0))),0)</f>
        <v>0</v>
      </c>
      <c r="AB635" s="75" t="n">
        <f aca="false">IF(V635&lt;&gt;X635,(IF(I635="",G635*INFORMAÇÕES!$U$115,IF(I635="CF",G635,0))),0)</f>
        <v>0</v>
      </c>
      <c r="AC635" s="75" t="n">
        <f aca="false">IF(V635&lt;&gt;X635,(IF(I635="",G635*INFORMAÇÕES!$U$116,IF(I635="O",G635,0))),0)</f>
        <v>0</v>
      </c>
      <c r="AD635" s="75" t="n">
        <f aca="false">IF(E635&lt;&gt;0,G635,0)</f>
        <v>0</v>
      </c>
    </row>
    <row r="636" s="174" customFormat="true" ht="14.25" hidden="false" customHeight="false" outlineLevel="0" collapsed="false">
      <c r="A636" s="159" t="n">
        <v>625</v>
      </c>
      <c r="B636" s="160" t="n">
        <f aca="false">M636</f>
        <v>0</v>
      </c>
      <c r="C636" s="161" t="n">
        <f aca="false">O636</f>
        <v>0</v>
      </c>
      <c r="D636" s="162" t="n">
        <f aca="false">P636</f>
        <v>0</v>
      </c>
      <c r="E636" s="163" t="n">
        <f aca="false">ROUND(Q636,2)</f>
        <v>0</v>
      </c>
      <c r="F636" s="163" t="n">
        <f aca="false">TRUNC((1+(IF(OR(H636=0,H636=""),'BDI REF.'!$K$5,CHOOSE(H636,'BDI REF.'!$K$5,'BDI REF.'!$K$6,'BDI REF.'!$K$7))))*R636,2)</f>
        <v>0</v>
      </c>
      <c r="G636" s="163" t="n">
        <f aca="false">IF(E636&lt;&gt;0,ROUND(E636*F636,2),IF(AD636=0,(SUMIF($V$12:$V$1011,B636,$AD$12:$AD$1011)),AD636))</f>
        <v>0</v>
      </c>
      <c r="H636" s="164"/>
      <c r="I636" s="165"/>
      <c r="J636" s="166" t="str">
        <f aca="false">IF(N636&lt;&gt;0,N636,"")</f>
        <v/>
      </c>
      <c r="K636" s="167"/>
      <c r="L636" s="168" t="str">
        <f aca="false">IF(B636&gt;0,"ok","ocultar")</f>
        <v>ocultar</v>
      </c>
      <c r="M636" s="182"/>
      <c r="N636" s="184"/>
      <c r="O636" s="177"/>
      <c r="P636" s="178"/>
      <c r="Q636" s="173"/>
      <c r="R636" s="179"/>
      <c r="S636" s="156"/>
      <c r="U636" s="88"/>
      <c r="V636" s="157" t="n">
        <f aca="false">IF(B636=0,V635,IF(ISNONTEXT(B636)=TRUE(),INT(B636),INT(LEFT(B636,FIND(".",B636)-1))))</f>
        <v>3</v>
      </c>
      <c r="W636" s="157" t="str">
        <f aca="false">IF(W637=1,1,IF(B636&lt;&gt;0,1,IF(C636&lt;&gt;0,1,IF(D636&lt;&gt;0,1,IF(E636&lt;&gt;0,1,"")))))</f>
        <v/>
      </c>
      <c r="X636" s="157" t="str">
        <f aca="false">IF(V636=0," ",IF(V636&lt;&gt;V635,V636," "))</f>
        <v> </v>
      </c>
      <c r="Y636" s="88"/>
      <c r="Z636" s="75" t="n">
        <f aca="false">IF(V636&lt;&gt;X636,(IF(I636="",G636*INFORMAÇÕES!$U$113,IF(I636="R",G636,0))),0)</f>
        <v>0</v>
      </c>
      <c r="AA636" s="75" t="n">
        <f aca="false">IF(V636&lt;&gt;X636,(IF(I636="",G636*INFORMAÇÕES!$U$114,IF(I636="C",G636,0))),0)</f>
        <v>0</v>
      </c>
      <c r="AB636" s="75" t="n">
        <f aca="false">IF(V636&lt;&gt;X636,(IF(I636="",G636*INFORMAÇÕES!$U$115,IF(I636="CF",G636,0))),0)</f>
        <v>0</v>
      </c>
      <c r="AC636" s="75" t="n">
        <f aca="false">IF(V636&lt;&gt;X636,(IF(I636="",G636*INFORMAÇÕES!$U$116,IF(I636="O",G636,0))),0)</f>
        <v>0</v>
      </c>
      <c r="AD636" s="75" t="n">
        <f aca="false">IF(E636&lt;&gt;0,G636,0)</f>
        <v>0</v>
      </c>
    </row>
    <row r="637" s="174" customFormat="true" ht="14.25" hidden="false" customHeight="false" outlineLevel="0" collapsed="false">
      <c r="A637" s="159" t="n">
        <v>626</v>
      </c>
      <c r="B637" s="160" t="n">
        <f aca="false">M637</f>
        <v>0</v>
      </c>
      <c r="C637" s="161" t="n">
        <f aca="false">O637</f>
        <v>0</v>
      </c>
      <c r="D637" s="162" t="n">
        <f aca="false">P637</f>
        <v>0</v>
      </c>
      <c r="E637" s="163" t="n">
        <f aca="false">ROUND(Q637,2)</f>
        <v>0</v>
      </c>
      <c r="F637" s="163" t="n">
        <f aca="false">TRUNC((1+(IF(OR(H637=0,H637=""),'BDI REF.'!$K$5,CHOOSE(H637,'BDI REF.'!$K$5,'BDI REF.'!$K$6,'BDI REF.'!$K$7))))*R637,2)</f>
        <v>0</v>
      </c>
      <c r="G637" s="163" t="n">
        <f aca="false">IF(E637&lt;&gt;0,ROUND(E637*F637,2),IF(AD637=0,(SUMIF($V$12:$V$1011,B637,$AD$12:$AD$1011)),AD637))</f>
        <v>0</v>
      </c>
      <c r="H637" s="164"/>
      <c r="I637" s="165"/>
      <c r="J637" s="166" t="str">
        <f aca="false">IF(N637&lt;&gt;0,N637,"")</f>
        <v/>
      </c>
      <c r="K637" s="167"/>
      <c r="L637" s="168" t="str">
        <f aca="false">IF(B637&gt;0,"ok","ocultar")</f>
        <v>ocultar</v>
      </c>
      <c r="M637" s="182"/>
      <c r="N637" s="184"/>
      <c r="O637" s="177"/>
      <c r="P637" s="178"/>
      <c r="Q637" s="173"/>
      <c r="R637" s="179"/>
      <c r="S637" s="156"/>
      <c r="U637" s="88"/>
      <c r="V637" s="157" t="n">
        <f aca="false">IF(B637=0,V636,IF(ISNONTEXT(B637)=TRUE(),INT(B637),INT(LEFT(B637,FIND(".",B637)-1))))</f>
        <v>3</v>
      </c>
      <c r="W637" s="157" t="str">
        <f aca="false">IF(W638=1,1,IF(B637&lt;&gt;0,1,IF(C637&lt;&gt;0,1,IF(D637&lt;&gt;0,1,IF(E637&lt;&gt;0,1,"")))))</f>
        <v/>
      </c>
      <c r="X637" s="157" t="str">
        <f aca="false">IF(V637=0," ",IF(V637&lt;&gt;V636,V637," "))</f>
        <v> </v>
      </c>
      <c r="Y637" s="88"/>
      <c r="Z637" s="75" t="n">
        <f aca="false">IF(V637&lt;&gt;X637,(IF(I637="",G637*INFORMAÇÕES!$U$113,IF(I637="R",G637,0))),0)</f>
        <v>0</v>
      </c>
      <c r="AA637" s="75" t="n">
        <f aca="false">IF(V637&lt;&gt;X637,(IF(I637="",G637*INFORMAÇÕES!$U$114,IF(I637="C",G637,0))),0)</f>
        <v>0</v>
      </c>
      <c r="AB637" s="75" t="n">
        <f aca="false">IF(V637&lt;&gt;X637,(IF(I637="",G637*INFORMAÇÕES!$U$115,IF(I637="CF",G637,0))),0)</f>
        <v>0</v>
      </c>
      <c r="AC637" s="75" t="n">
        <f aca="false">IF(V637&lt;&gt;X637,(IF(I637="",G637*INFORMAÇÕES!$U$116,IF(I637="O",G637,0))),0)</f>
        <v>0</v>
      </c>
      <c r="AD637" s="75" t="n">
        <f aca="false">IF(E637&lt;&gt;0,G637,0)</f>
        <v>0</v>
      </c>
    </row>
    <row r="638" s="174" customFormat="true" ht="14.25" hidden="false" customHeight="false" outlineLevel="0" collapsed="false">
      <c r="A638" s="159" t="n">
        <v>627</v>
      </c>
      <c r="B638" s="160" t="n">
        <f aca="false">M638</f>
        <v>0</v>
      </c>
      <c r="C638" s="161" t="n">
        <f aca="false">O638</f>
        <v>0</v>
      </c>
      <c r="D638" s="162" t="n">
        <f aca="false">P638</f>
        <v>0</v>
      </c>
      <c r="E638" s="163" t="n">
        <f aca="false">ROUND(Q638,2)</f>
        <v>0</v>
      </c>
      <c r="F638" s="163" t="n">
        <f aca="false">TRUNC((1+(IF(OR(H638=0,H638=""),'BDI REF.'!$K$5,CHOOSE(H638,'BDI REF.'!$K$5,'BDI REF.'!$K$6,'BDI REF.'!$K$7))))*R638,2)</f>
        <v>0</v>
      </c>
      <c r="G638" s="163" t="n">
        <f aca="false">IF(E638&lt;&gt;0,ROUND(E638*F638,2),IF(AD638=0,(SUMIF($V$12:$V$1011,B638,$AD$12:$AD$1011)),AD638))</f>
        <v>0</v>
      </c>
      <c r="H638" s="164"/>
      <c r="I638" s="165"/>
      <c r="J638" s="166" t="str">
        <f aca="false">IF(N638&lt;&gt;0,N638,"")</f>
        <v/>
      </c>
      <c r="K638" s="167"/>
      <c r="L638" s="168" t="str">
        <f aca="false">IF(B638&gt;0,"ok","ocultar")</f>
        <v>ocultar</v>
      </c>
      <c r="M638" s="182"/>
      <c r="N638" s="184"/>
      <c r="O638" s="177"/>
      <c r="P638" s="178"/>
      <c r="Q638" s="173"/>
      <c r="R638" s="179"/>
      <c r="S638" s="156"/>
      <c r="U638" s="88"/>
      <c r="V638" s="157" t="n">
        <f aca="false">IF(B638=0,V637,IF(ISNONTEXT(B638)=TRUE(),INT(B638),INT(LEFT(B638,FIND(".",B638)-1))))</f>
        <v>3</v>
      </c>
      <c r="W638" s="157" t="str">
        <f aca="false">IF(W639=1,1,IF(B638&lt;&gt;0,1,IF(C638&lt;&gt;0,1,IF(D638&lt;&gt;0,1,IF(E638&lt;&gt;0,1,"")))))</f>
        <v/>
      </c>
      <c r="X638" s="157" t="str">
        <f aca="false">IF(V638=0," ",IF(V638&lt;&gt;V637,V638," "))</f>
        <v> </v>
      </c>
      <c r="Y638" s="88"/>
      <c r="Z638" s="75" t="n">
        <f aca="false">IF(V638&lt;&gt;X638,(IF(I638="",G638*INFORMAÇÕES!$U$113,IF(I638="R",G638,0))),0)</f>
        <v>0</v>
      </c>
      <c r="AA638" s="75" t="n">
        <f aca="false">IF(V638&lt;&gt;X638,(IF(I638="",G638*INFORMAÇÕES!$U$114,IF(I638="C",G638,0))),0)</f>
        <v>0</v>
      </c>
      <c r="AB638" s="75" t="n">
        <f aca="false">IF(V638&lt;&gt;X638,(IF(I638="",G638*INFORMAÇÕES!$U$115,IF(I638="CF",G638,0))),0)</f>
        <v>0</v>
      </c>
      <c r="AC638" s="75" t="n">
        <f aca="false">IF(V638&lt;&gt;X638,(IF(I638="",G638*INFORMAÇÕES!$U$116,IF(I638="O",G638,0))),0)</f>
        <v>0</v>
      </c>
      <c r="AD638" s="75" t="n">
        <f aca="false">IF(E638&lt;&gt;0,G638,0)</f>
        <v>0</v>
      </c>
    </row>
    <row r="639" s="174" customFormat="true" ht="14.25" hidden="false" customHeight="false" outlineLevel="0" collapsed="false">
      <c r="A639" s="159" t="n">
        <v>628</v>
      </c>
      <c r="B639" s="160" t="n">
        <f aca="false">M639</f>
        <v>0</v>
      </c>
      <c r="C639" s="161" t="n">
        <f aca="false">O639</f>
        <v>0</v>
      </c>
      <c r="D639" s="162" t="n">
        <f aca="false">P639</f>
        <v>0</v>
      </c>
      <c r="E639" s="163" t="n">
        <f aca="false">ROUND(Q639,2)</f>
        <v>0</v>
      </c>
      <c r="F639" s="163" t="n">
        <f aca="false">TRUNC((1+(IF(OR(H639=0,H639=""),'BDI REF.'!$K$5,CHOOSE(H639,'BDI REF.'!$K$5,'BDI REF.'!$K$6,'BDI REF.'!$K$7))))*R639,2)</f>
        <v>0</v>
      </c>
      <c r="G639" s="163" t="n">
        <f aca="false">IF(E639&lt;&gt;0,ROUND(E639*F639,2),IF(AD639=0,(SUMIF($V$12:$V$1011,B639,$AD$12:$AD$1011)),AD639))</f>
        <v>0</v>
      </c>
      <c r="H639" s="164"/>
      <c r="I639" s="165"/>
      <c r="J639" s="166" t="str">
        <f aca="false">IF(N639&lt;&gt;0,N639,"")</f>
        <v/>
      </c>
      <c r="K639" s="167"/>
      <c r="L639" s="168" t="str">
        <f aca="false">IF(B639&gt;0,"ok","ocultar")</f>
        <v>ocultar</v>
      </c>
      <c r="M639" s="182"/>
      <c r="N639" s="184"/>
      <c r="O639" s="177"/>
      <c r="P639" s="178"/>
      <c r="Q639" s="173"/>
      <c r="R639" s="179"/>
      <c r="S639" s="156"/>
      <c r="U639" s="88"/>
      <c r="V639" s="157" t="n">
        <f aca="false">IF(B639=0,V638,IF(ISNONTEXT(B639)=TRUE(),INT(B639),INT(LEFT(B639,FIND(".",B639)-1))))</f>
        <v>3</v>
      </c>
      <c r="W639" s="157" t="str">
        <f aca="false">IF(W640=1,1,IF(B639&lt;&gt;0,1,IF(C639&lt;&gt;0,1,IF(D639&lt;&gt;0,1,IF(E639&lt;&gt;0,1,"")))))</f>
        <v/>
      </c>
      <c r="X639" s="157" t="str">
        <f aca="false">IF(V639=0," ",IF(V639&lt;&gt;V638,V639," "))</f>
        <v> </v>
      </c>
      <c r="Y639" s="88"/>
      <c r="Z639" s="75" t="n">
        <f aca="false">IF(V639&lt;&gt;X639,(IF(I639="",G639*INFORMAÇÕES!$U$113,IF(I639="R",G639,0))),0)</f>
        <v>0</v>
      </c>
      <c r="AA639" s="75" t="n">
        <f aca="false">IF(V639&lt;&gt;X639,(IF(I639="",G639*INFORMAÇÕES!$U$114,IF(I639="C",G639,0))),0)</f>
        <v>0</v>
      </c>
      <c r="AB639" s="75" t="n">
        <f aca="false">IF(V639&lt;&gt;X639,(IF(I639="",G639*INFORMAÇÕES!$U$115,IF(I639="CF",G639,0))),0)</f>
        <v>0</v>
      </c>
      <c r="AC639" s="75" t="n">
        <f aca="false">IF(V639&lt;&gt;X639,(IF(I639="",G639*INFORMAÇÕES!$U$116,IF(I639="O",G639,0))),0)</f>
        <v>0</v>
      </c>
      <c r="AD639" s="75" t="n">
        <f aca="false">IF(E639&lt;&gt;0,G639,0)</f>
        <v>0</v>
      </c>
    </row>
    <row r="640" s="174" customFormat="true" ht="14.25" hidden="false" customHeight="false" outlineLevel="0" collapsed="false">
      <c r="A640" s="159" t="n">
        <v>629</v>
      </c>
      <c r="B640" s="160" t="n">
        <f aca="false">M640</f>
        <v>0</v>
      </c>
      <c r="C640" s="161" t="n">
        <f aca="false">O640</f>
        <v>0</v>
      </c>
      <c r="D640" s="162" t="n">
        <f aca="false">P640</f>
        <v>0</v>
      </c>
      <c r="E640" s="163" t="n">
        <f aca="false">ROUND(Q640,2)</f>
        <v>0</v>
      </c>
      <c r="F640" s="163" t="n">
        <f aca="false">TRUNC((1+(IF(OR(H640=0,H640=""),'BDI REF.'!$K$5,CHOOSE(H640,'BDI REF.'!$K$5,'BDI REF.'!$K$6,'BDI REF.'!$K$7))))*R640,2)</f>
        <v>0</v>
      </c>
      <c r="G640" s="163" t="n">
        <f aca="false">IF(E640&lt;&gt;0,ROUND(E640*F640,2),IF(AD640=0,(SUMIF($V$12:$V$1011,B640,$AD$12:$AD$1011)),AD640))</f>
        <v>0</v>
      </c>
      <c r="H640" s="164"/>
      <c r="I640" s="165"/>
      <c r="J640" s="166" t="str">
        <f aca="false">IF(N640&lt;&gt;0,N640,"")</f>
        <v/>
      </c>
      <c r="K640" s="167"/>
      <c r="L640" s="168" t="str">
        <f aca="false">IF(B640&gt;0,"ok","ocultar")</f>
        <v>ocultar</v>
      </c>
      <c r="M640" s="182"/>
      <c r="N640" s="184"/>
      <c r="O640" s="177"/>
      <c r="P640" s="178"/>
      <c r="Q640" s="173"/>
      <c r="R640" s="179"/>
      <c r="S640" s="156"/>
      <c r="U640" s="88"/>
      <c r="V640" s="157" t="n">
        <f aca="false">IF(B640=0,V639,IF(ISNONTEXT(B640)=TRUE(),INT(B640),INT(LEFT(B640,FIND(".",B640)-1))))</f>
        <v>3</v>
      </c>
      <c r="W640" s="157" t="str">
        <f aca="false">IF(W641=1,1,IF(B640&lt;&gt;0,1,IF(C640&lt;&gt;0,1,IF(D640&lt;&gt;0,1,IF(E640&lt;&gt;0,1,"")))))</f>
        <v/>
      </c>
      <c r="X640" s="157" t="str">
        <f aca="false">IF(V640=0," ",IF(V640&lt;&gt;V639,V640," "))</f>
        <v> </v>
      </c>
      <c r="Y640" s="88"/>
      <c r="Z640" s="75" t="n">
        <f aca="false">IF(V640&lt;&gt;X640,(IF(I640="",G640*INFORMAÇÕES!$U$113,IF(I640="R",G640,0))),0)</f>
        <v>0</v>
      </c>
      <c r="AA640" s="75" t="n">
        <f aca="false">IF(V640&lt;&gt;X640,(IF(I640="",G640*INFORMAÇÕES!$U$114,IF(I640="C",G640,0))),0)</f>
        <v>0</v>
      </c>
      <c r="AB640" s="75" t="n">
        <f aca="false">IF(V640&lt;&gt;X640,(IF(I640="",G640*INFORMAÇÕES!$U$115,IF(I640="CF",G640,0))),0)</f>
        <v>0</v>
      </c>
      <c r="AC640" s="75" t="n">
        <f aca="false">IF(V640&lt;&gt;X640,(IF(I640="",G640*INFORMAÇÕES!$U$116,IF(I640="O",G640,0))),0)</f>
        <v>0</v>
      </c>
      <c r="AD640" s="75" t="n">
        <f aca="false">IF(E640&lt;&gt;0,G640,0)</f>
        <v>0</v>
      </c>
    </row>
    <row r="641" s="174" customFormat="true" ht="14.25" hidden="false" customHeight="false" outlineLevel="0" collapsed="false">
      <c r="A641" s="159" t="n">
        <v>630</v>
      </c>
      <c r="B641" s="160" t="n">
        <f aca="false">M641</f>
        <v>0</v>
      </c>
      <c r="C641" s="161" t="n">
        <f aca="false">O641</f>
        <v>0</v>
      </c>
      <c r="D641" s="162" t="n">
        <f aca="false">P641</f>
        <v>0</v>
      </c>
      <c r="E641" s="163" t="n">
        <f aca="false">ROUND(Q641,2)</f>
        <v>0</v>
      </c>
      <c r="F641" s="163" t="n">
        <f aca="false">TRUNC((1+(IF(OR(H641=0,H641=""),'BDI REF.'!$K$5,CHOOSE(H641,'BDI REF.'!$K$5,'BDI REF.'!$K$6,'BDI REF.'!$K$7))))*R641,2)</f>
        <v>0</v>
      </c>
      <c r="G641" s="163" t="n">
        <f aca="false">IF(E641&lt;&gt;0,ROUND(E641*F641,2),IF(AD641=0,(SUMIF($V$12:$V$1011,B641,$AD$12:$AD$1011)),AD641))</f>
        <v>0</v>
      </c>
      <c r="H641" s="164"/>
      <c r="I641" s="165"/>
      <c r="J641" s="166" t="str">
        <f aca="false">IF(N641&lt;&gt;0,N641,"")</f>
        <v/>
      </c>
      <c r="K641" s="167"/>
      <c r="L641" s="168" t="str">
        <f aca="false">IF(B641&gt;0,"ok","ocultar")</f>
        <v>ocultar</v>
      </c>
      <c r="M641" s="182"/>
      <c r="N641" s="184"/>
      <c r="O641" s="177"/>
      <c r="P641" s="178"/>
      <c r="Q641" s="173"/>
      <c r="R641" s="179"/>
      <c r="S641" s="156"/>
      <c r="U641" s="88"/>
      <c r="V641" s="157" t="n">
        <f aca="false">IF(B641=0,V640,IF(ISNONTEXT(B641)=TRUE(),INT(B641),INT(LEFT(B641,FIND(".",B641)-1))))</f>
        <v>3</v>
      </c>
      <c r="W641" s="157" t="str">
        <f aca="false">IF(W642=1,1,IF(B641&lt;&gt;0,1,IF(C641&lt;&gt;0,1,IF(D641&lt;&gt;0,1,IF(E641&lt;&gt;0,1,"")))))</f>
        <v/>
      </c>
      <c r="X641" s="157" t="str">
        <f aca="false">IF(V641=0," ",IF(V641&lt;&gt;V640,V641," "))</f>
        <v> </v>
      </c>
      <c r="Y641" s="88"/>
      <c r="Z641" s="75" t="n">
        <f aca="false">IF(V641&lt;&gt;X641,(IF(I641="",G641*INFORMAÇÕES!$U$113,IF(I641="R",G641,0))),0)</f>
        <v>0</v>
      </c>
      <c r="AA641" s="75" t="n">
        <f aca="false">IF(V641&lt;&gt;X641,(IF(I641="",G641*INFORMAÇÕES!$U$114,IF(I641="C",G641,0))),0)</f>
        <v>0</v>
      </c>
      <c r="AB641" s="75" t="n">
        <f aca="false">IF(V641&lt;&gt;X641,(IF(I641="",G641*INFORMAÇÕES!$U$115,IF(I641="CF",G641,0))),0)</f>
        <v>0</v>
      </c>
      <c r="AC641" s="75" t="n">
        <f aca="false">IF(V641&lt;&gt;X641,(IF(I641="",G641*INFORMAÇÕES!$U$116,IF(I641="O",G641,0))),0)</f>
        <v>0</v>
      </c>
      <c r="AD641" s="75" t="n">
        <f aca="false">IF(E641&lt;&gt;0,G641,0)</f>
        <v>0</v>
      </c>
    </row>
    <row r="642" s="174" customFormat="true" ht="14.25" hidden="false" customHeight="false" outlineLevel="0" collapsed="false">
      <c r="A642" s="159" t="n">
        <v>631</v>
      </c>
      <c r="B642" s="160" t="n">
        <f aca="false">M642</f>
        <v>0</v>
      </c>
      <c r="C642" s="161" t="n">
        <f aca="false">O642</f>
        <v>0</v>
      </c>
      <c r="D642" s="162" t="n">
        <f aca="false">P642</f>
        <v>0</v>
      </c>
      <c r="E642" s="163" t="n">
        <f aca="false">ROUND(Q642,2)</f>
        <v>0</v>
      </c>
      <c r="F642" s="163" t="n">
        <f aca="false">TRUNC((1+(IF(OR(H642=0,H642=""),'BDI REF.'!$K$5,CHOOSE(H642,'BDI REF.'!$K$5,'BDI REF.'!$K$6,'BDI REF.'!$K$7))))*R642,2)</f>
        <v>0</v>
      </c>
      <c r="G642" s="163" t="n">
        <f aca="false">IF(E642&lt;&gt;0,ROUND(E642*F642,2),IF(AD642=0,(SUMIF($V$12:$V$1011,B642,$AD$12:$AD$1011)),AD642))</f>
        <v>0</v>
      </c>
      <c r="H642" s="164"/>
      <c r="I642" s="165"/>
      <c r="J642" s="166" t="str">
        <f aca="false">IF(N642&lt;&gt;0,N642,"")</f>
        <v/>
      </c>
      <c r="K642" s="167"/>
      <c r="L642" s="168" t="str">
        <f aca="false">IF(B642&gt;0,"ok","ocultar")</f>
        <v>ocultar</v>
      </c>
      <c r="M642" s="182"/>
      <c r="N642" s="184"/>
      <c r="O642" s="177"/>
      <c r="P642" s="178"/>
      <c r="Q642" s="173"/>
      <c r="R642" s="179"/>
      <c r="S642" s="156"/>
      <c r="U642" s="88"/>
      <c r="V642" s="157" t="n">
        <f aca="false">IF(B642=0,V641,IF(ISNONTEXT(B642)=TRUE(),INT(B642),INT(LEFT(B642,FIND(".",B642)-1))))</f>
        <v>3</v>
      </c>
      <c r="W642" s="157" t="str">
        <f aca="false">IF(W643=1,1,IF(B642&lt;&gt;0,1,IF(C642&lt;&gt;0,1,IF(D642&lt;&gt;0,1,IF(E642&lt;&gt;0,1,"")))))</f>
        <v/>
      </c>
      <c r="X642" s="157" t="str">
        <f aca="false">IF(V642=0," ",IF(V642&lt;&gt;V641,V642," "))</f>
        <v> </v>
      </c>
      <c r="Y642" s="88"/>
      <c r="Z642" s="75" t="n">
        <f aca="false">IF(V642&lt;&gt;X642,(IF(I642="",G642*INFORMAÇÕES!$U$113,IF(I642="R",G642,0))),0)</f>
        <v>0</v>
      </c>
      <c r="AA642" s="75" t="n">
        <f aca="false">IF(V642&lt;&gt;X642,(IF(I642="",G642*INFORMAÇÕES!$U$114,IF(I642="C",G642,0))),0)</f>
        <v>0</v>
      </c>
      <c r="AB642" s="75" t="n">
        <f aca="false">IF(V642&lt;&gt;X642,(IF(I642="",G642*INFORMAÇÕES!$U$115,IF(I642="CF",G642,0))),0)</f>
        <v>0</v>
      </c>
      <c r="AC642" s="75" t="n">
        <f aca="false">IF(V642&lt;&gt;X642,(IF(I642="",G642*INFORMAÇÕES!$U$116,IF(I642="O",G642,0))),0)</f>
        <v>0</v>
      </c>
      <c r="AD642" s="75" t="n">
        <f aca="false">IF(E642&lt;&gt;0,G642,0)</f>
        <v>0</v>
      </c>
    </row>
    <row r="643" s="174" customFormat="true" ht="14.25" hidden="false" customHeight="false" outlineLevel="0" collapsed="false">
      <c r="A643" s="159" t="n">
        <v>632</v>
      </c>
      <c r="B643" s="160" t="n">
        <f aca="false">M643</f>
        <v>0</v>
      </c>
      <c r="C643" s="161" t="n">
        <f aca="false">O643</f>
        <v>0</v>
      </c>
      <c r="D643" s="162" t="n">
        <f aca="false">P643</f>
        <v>0</v>
      </c>
      <c r="E643" s="163" t="n">
        <f aca="false">ROUND(Q643,2)</f>
        <v>0</v>
      </c>
      <c r="F643" s="163" t="n">
        <f aca="false">TRUNC((1+(IF(OR(H643=0,H643=""),'BDI REF.'!$K$5,CHOOSE(H643,'BDI REF.'!$K$5,'BDI REF.'!$K$6,'BDI REF.'!$K$7))))*R643,2)</f>
        <v>0</v>
      </c>
      <c r="G643" s="163" t="n">
        <f aca="false">IF(E643&lt;&gt;0,ROUND(E643*F643,2),IF(AD643=0,(SUMIF($V$12:$V$1011,B643,$AD$12:$AD$1011)),AD643))</f>
        <v>0</v>
      </c>
      <c r="H643" s="164"/>
      <c r="I643" s="165"/>
      <c r="J643" s="166" t="str">
        <f aca="false">IF(N643&lt;&gt;0,N643,"")</f>
        <v/>
      </c>
      <c r="K643" s="167"/>
      <c r="L643" s="168" t="str">
        <f aca="false">IF(B643&gt;0,"ok","ocultar")</f>
        <v>ocultar</v>
      </c>
      <c r="M643" s="182"/>
      <c r="N643" s="184"/>
      <c r="O643" s="177"/>
      <c r="P643" s="178"/>
      <c r="Q643" s="173"/>
      <c r="R643" s="179"/>
      <c r="S643" s="156"/>
      <c r="U643" s="88"/>
      <c r="V643" s="157" t="n">
        <f aca="false">IF(B643=0,V642,IF(ISNONTEXT(B643)=TRUE(),INT(B643),INT(LEFT(B643,FIND(".",B643)-1))))</f>
        <v>3</v>
      </c>
      <c r="W643" s="157" t="str">
        <f aca="false">IF(W644=1,1,IF(B643&lt;&gt;0,1,IF(C643&lt;&gt;0,1,IF(D643&lt;&gt;0,1,IF(E643&lt;&gt;0,1,"")))))</f>
        <v/>
      </c>
      <c r="X643" s="157" t="str">
        <f aca="false">IF(V643=0," ",IF(V643&lt;&gt;V642,V643," "))</f>
        <v> </v>
      </c>
      <c r="Y643" s="88"/>
      <c r="Z643" s="75" t="n">
        <f aca="false">IF(V643&lt;&gt;X643,(IF(I643="",G643*INFORMAÇÕES!$U$113,IF(I643="R",G643,0))),0)</f>
        <v>0</v>
      </c>
      <c r="AA643" s="75" t="n">
        <f aca="false">IF(V643&lt;&gt;X643,(IF(I643="",G643*INFORMAÇÕES!$U$114,IF(I643="C",G643,0))),0)</f>
        <v>0</v>
      </c>
      <c r="AB643" s="75" t="n">
        <f aca="false">IF(V643&lt;&gt;X643,(IF(I643="",G643*INFORMAÇÕES!$U$115,IF(I643="CF",G643,0))),0)</f>
        <v>0</v>
      </c>
      <c r="AC643" s="75" t="n">
        <f aca="false">IF(V643&lt;&gt;X643,(IF(I643="",G643*INFORMAÇÕES!$U$116,IF(I643="O",G643,0))),0)</f>
        <v>0</v>
      </c>
      <c r="AD643" s="75" t="n">
        <f aca="false">IF(E643&lt;&gt;0,G643,0)</f>
        <v>0</v>
      </c>
    </row>
    <row r="644" s="174" customFormat="true" ht="14.25" hidden="false" customHeight="false" outlineLevel="0" collapsed="false">
      <c r="A644" s="159" t="n">
        <v>633</v>
      </c>
      <c r="B644" s="160" t="n">
        <f aca="false">M644</f>
        <v>0</v>
      </c>
      <c r="C644" s="161" t="n">
        <f aca="false">O644</f>
        <v>0</v>
      </c>
      <c r="D644" s="162" t="n">
        <f aca="false">P644</f>
        <v>0</v>
      </c>
      <c r="E644" s="163" t="n">
        <f aca="false">ROUND(Q644,2)</f>
        <v>0</v>
      </c>
      <c r="F644" s="163" t="n">
        <f aca="false">TRUNC((1+(IF(OR(H644=0,H644=""),'BDI REF.'!$K$5,CHOOSE(H644,'BDI REF.'!$K$5,'BDI REF.'!$K$6,'BDI REF.'!$K$7))))*R644,2)</f>
        <v>0</v>
      </c>
      <c r="G644" s="163" t="n">
        <f aca="false">IF(E644&lt;&gt;0,ROUND(E644*F644,2),IF(AD644=0,(SUMIF($V$12:$V$1011,B644,$AD$12:$AD$1011)),AD644))</f>
        <v>0</v>
      </c>
      <c r="H644" s="164"/>
      <c r="I644" s="165"/>
      <c r="J644" s="166" t="str">
        <f aca="false">IF(N644&lt;&gt;0,N644,"")</f>
        <v/>
      </c>
      <c r="K644" s="167"/>
      <c r="L644" s="168" t="str">
        <f aca="false">IF(B644&gt;0,"ok","ocultar")</f>
        <v>ocultar</v>
      </c>
      <c r="M644" s="182"/>
      <c r="N644" s="184"/>
      <c r="O644" s="177"/>
      <c r="P644" s="178"/>
      <c r="Q644" s="173"/>
      <c r="R644" s="179"/>
      <c r="S644" s="156"/>
      <c r="U644" s="88"/>
      <c r="V644" s="157" t="n">
        <f aca="false">IF(B644=0,V643,IF(ISNONTEXT(B644)=TRUE(),INT(B644),INT(LEFT(B644,FIND(".",B644)-1))))</f>
        <v>3</v>
      </c>
      <c r="W644" s="157" t="str">
        <f aca="false">IF(W645=1,1,IF(B644&lt;&gt;0,1,IF(C644&lt;&gt;0,1,IF(D644&lt;&gt;0,1,IF(E644&lt;&gt;0,1,"")))))</f>
        <v/>
      </c>
      <c r="X644" s="157" t="str">
        <f aca="false">IF(V644=0," ",IF(V644&lt;&gt;V643,V644," "))</f>
        <v> </v>
      </c>
      <c r="Y644" s="88"/>
      <c r="Z644" s="75" t="n">
        <f aca="false">IF(V644&lt;&gt;X644,(IF(I644="",G644*INFORMAÇÕES!$U$113,IF(I644="R",G644,0))),0)</f>
        <v>0</v>
      </c>
      <c r="AA644" s="75" t="n">
        <f aca="false">IF(V644&lt;&gt;X644,(IF(I644="",G644*INFORMAÇÕES!$U$114,IF(I644="C",G644,0))),0)</f>
        <v>0</v>
      </c>
      <c r="AB644" s="75" t="n">
        <f aca="false">IF(V644&lt;&gt;X644,(IF(I644="",G644*INFORMAÇÕES!$U$115,IF(I644="CF",G644,0))),0)</f>
        <v>0</v>
      </c>
      <c r="AC644" s="75" t="n">
        <f aca="false">IF(V644&lt;&gt;X644,(IF(I644="",G644*INFORMAÇÕES!$U$116,IF(I644="O",G644,0))),0)</f>
        <v>0</v>
      </c>
      <c r="AD644" s="75" t="n">
        <f aca="false">IF(E644&lt;&gt;0,G644,0)</f>
        <v>0</v>
      </c>
    </row>
    <row r="645" s="174" customFormat="true" ht="14.25" hidden="false" customHeight="false" outlineLevel="0" collapsed="false">
      <c r="A645" s="159" t="n">
        <v>634</v>
      </c>
      <c r="B645" s="160" t="n">
        <f aca="false">M645</f>
        <v>0</v>
      </c>
      <c r="C645" s="161" t="n">
        <f aca="false">O645</f>
        <v>0</v>
      </c>
      <c r="D645" s="162" t="n">
        <f aca="false">P645</f>
        <v>0</v>
      </c>
      <c r="E645" s="163" t="n">
        <f aca="false">ROUND(Q645,2)</f>
        <v>0</v>
      </c>
      <c r="F645" s="163" t="n">
        <f aca="false">TRUNC((1+(IF(OR(H645=0,H645=""),'BDI REF.'!$K$5,CHOOSE(H645,'BDI REF.'!$K$5,'BDI REF.'!$K$6,'BDI REF.'!$K$7))))*R645,2)</f>
        <v>0</v>
      </c>
      <c r="G645" s="163" t="n">
        <f aca="false">IF(E645&lt;&gt;0,ROUND(E645*F645,2),IF(AD645=0,(SUMIF($V$12:$V$1011,B645,$AD$12:$AD$1011)),AD645))</f>
        <v>0</v>
      </c>
      <c r="H645" s="164"/>
      <c r="I645" s="165"/>
      <c r="J645" s="166" t="str">
        <f aca="false">IF(N645&lt;&gt;0,N645,"")</f>
        <v/>
      </c>
      <c r="K645" s="167"/>
      <c r="L645" s="168" t="str">
        <f aca="false">IF(B645&gt;0,"ok","ocultar")</f>
        <v>ocultar</v>
      </c>
      <c r="M645" s="182"/>
      <c r="N645" s="184"/>
      <c r="O645" s="177"/>
      <c r="P645" s="178"/>
      <c r="Q645" s="173"/>
      <c r="R645" s="179"/>
      <c r="S645" s="156"/>
      <c r="U645" s="88"/>
      <c r="V645" s="157" t="n">
        <f aca="false">IF(B645=0,V644,IF(ISNONTEXT(B645)=TRUE(),INT(B645),INT(LEFT(B645,FIND(".",B645)-1))))</f>
        <v>3</v>
      </c>
      <c r="W645" s="157" t="str">
        <f aca="false">IF(W646=1,1,IF(B645&lt;&gt;0,1,IF(C645&lt;&gt;0,1,IF(D645&lt;&gt;0,1,IF(E645&lt;&gt;0,1,"")))))</f>
        <v/>
      </c>
      <c r="X645" s="157" t="str">
        <f aca="false">IF(V645=0," ",IF(V645&lt;&gt;V644,V645," "))</f>
        <v> </v>
      </c>
      <c r="Y645" s="88"/>
      <c r="Z645" s="75" t="n">
        <f aca="false">IF(V645&lt;&gt;X645,(IF(I645="",G645*INFORMAÇÕES!$U$113,IF(I645="R",G645,0))),0)</f>
        <v>0</v>
      </c>
      <c r="AA645" s="75" t="n">
        <f aca="false">IF(V645&lt;&gt;X645,(IF(I645="",G645*INFORMAÇÕES!$U$114,IF(I645="C",G645,0))),0)</f>
        <v>0</v>
      </c>
      <c r="AB645" s="75" t="n">
        <f aca="false">IF(V645&lt;&gt;X645,(IF(I645="",G645*INFORMAÇÕES!$U$115,IF(I645="CF",G645,0))),0)</f>
        <v>0</v>
      </c>
      <c r="AC645" s="75" t="n">
        <f aca="false">IF(V645&lt;&gt;X645,(IF(I645="",G645*INFORMAÇÕES!$U$116,IF(I645="O",G645,0))),0)</f>
        <v>0</v>
      </c>
      <c r="AD645" s="75" t="n">
        <f aca="false">IF(E645&lt;&gt;0,G645,0)</f>
        <v>0</v>
      </c>
    </row>
    <row r="646" s="174" customFormat="true" ht="14.25" hidden="false" customHeight="false" outlineLevel="0" collapsed="false">
      <c r="A646" s="159" t="n">
        <v>635</v>
      </c>
      <c r="B646" s="160" t="n">
        <f aca="false">M646</f>
        <v>0</v>
      </c>
      <c r="C646" s="161" t="n">
        <f aca="false">O646</f>
        <v>0</v>
      </c>
      <c r="D646" s="162" t="n">
        <f aca="false">P646</f>
        <v>0</v>
      </c>
      <c r="E646" s="163" t="n">
        <f aca="false">ROUND(Q646,2)</f>
        <v>0</v>
      </c>
      <c r="F646" s="163" t="n">
        <f aca="false">TRUNC((1+(IF(OR(H646=0,H646=""),'BDI REF.'!$K$5,CHOOSE(H646,'BDI REF.'!$K$5,'BDI REF.'!$K$6,'BDI REF.'!$K$7))))*R646,2)</f>
        <v>0</v>
      </c>
      <c r="G646" s="163" t="n">
        <f aca="false">IF(E646&lt;&gt;0,ROUND(E646*F646,2),IF(AD646=0,(SUMIF($V$12:$V$1011,B646,$AD$12:$AD$1011)),AD646))</f>
        <v>0</v>
      </c>
      <c r="H646" s="164"/>
      <c r="I646" s="165"/>
      <c r="J646" s="166" t="str">
        <f aca="false">IF(N646&lt;&gt;0,N646,"")</f>
        <v/>
      </c>
      <c r="K646" s="167"/>
      <c r="L646" s="168" t="str">
        <f aca="false">IF(B646&gt;0,"ok","ocultar")</f>
        <v>ocultar</v>
      </c>
      <c r="M646" s="182"/>
      <c r="N646" s="184"/>
      <c r="O646" s="177"/>
      <c r="P646" s="178"/>
      <c r="Q646" s="173"/>
      <c r="R646" s="179"/>
      <c r="S646" s="156"/>
      <c r="U646" s="88"/>
      <c r="V646" s="157" t="n">
        <f aca="false">IF(B646=0,V645,IF(ISNONTEXT(B646)=TRUE(),INT(B646),INT(LEFT(B646,FIND(".",B646)-1))))</f>
        <v>3</v>
      </c>
      <c r="W646" s="157" t="str">
        <f aca="false">IF(W647=1,1,IF(B646&lt;&gt;0,1,IF(C646&lt;&gt;0,1,IF(D646&lt;&gt;0,1,IF(E646&lt;&gt;0,1,"")))))</f>
        <v/>
      </c>
      <c r="X646" s="157" t="str">
        <f aca="false">IF(V646=0," ",IF(V646&lt;&gt;V645,V646," "))</f>
        <v> </v>
      </c>
      <c r="Y646" s="88"/>
      <c r="Z646" s="75" t="n">
        <f aca="false">IF(V646&lt;&gt;X646,(IF(I646="",G646*INFORMAÇÕES!$U$113,IF(I646="R",G646,0))),0)</f>
        <v>0</v>
      </c>
      <c r="AA646" s="75" t="n">
        <f aca="false">IF(V646&lt;&gt;X646,(IF(I646="",G646*INFORMAÇÕES!$U$114,IF(I646="C",G646,0))),0)</f>
        <v>0</v>
      </c>
      <c r="AB646" s="75" t="n">
        <f aca="false">IF(V646&lt;&gt;X646,(IF(I646="",G646*INFORMAÇÕES!$U$115,IF(I646="CF",G646,0))),0)</f>
        <v>0</v>
      </c>
      <c r="AC646" s="75" t="n">
        <f aca="false">IF(V646&lt;&gt;X646,(IF(I646="",G646*INFORMAÇÕES!$U$116,IF(I646="O",G646,0))),0)</f>
        <v>0</v>
      </c>
      <c r="AD646" s="75" t="n">
        <f aca="false">IF(E646&lt;&gt;0,G646,0)</f>
        <v>0</v>
      </c>
    </row>
    <row r="647" s="174" customFormat="true" ht="14.25" hidden="false" customHeight="false" outlineLevel="0" collapsed="false">
      <c r="A647" s="159" t="n">
        <v>636</v>
      </c>
      <c r="B647" s="160" t="n">
        <f aca="false">M647</f>
        <v>0</v>
      </c>
      <c r="C647" s="161" t="n">
        <f aca="false">O647</f>
        <v>0</v>
      </c>
      <c r="D647" s="162" t="n">
        <f aca="false">P647</f>
        <v>0</v>
      </c>
      <c r="E647" s="163" t="n">
        <f aca="false">ROUND(Q647,2)</f>
        <v>0</v>
      </c>
      <c r="F647" s="163" t="n">
        <f aca="false">TRUNC((1+(IF(OR(H647=0,H647=""),'BDI REF.'!$K$5,CHOOSE(H647,'BDI REF.'!$K$5,'BDI REF.'!$K$6,'BDI REF.'!$K$7))))*R647,2)</f>
        <v>0</v>
      </c>
      <c r="G647" s="163" t="n">
        <f aca="false">IF(E647&lt;&gt;0,ROUND(E647*F647,2),IF(AD647=0,(SUMIF($V$12:$V$1011,B647,$AD$12:$AD$1011)),AD647))</f>
        <v>0</v>
      </c>
      <c r="H647" s="164"/>
      <c r="I647" s="165"/>
      <c r="J647" s="166" t="str">
        <f aca="false">IF(N647&lt;&gt;0,N647,"")</f>
        <v/>
      </c>
      <c r="K647" s="167"/>
      <c r="L647" s="168" t="str">
        <f aca="false">IF(B647&gt;0,"ok","ocultar")</f>
        <v>ocultar</v>
      </c>
      <c r="M647" s="182"/>
      <c r="N647" s="184"/>
      <c r="O647" s="177"/>
      <c r="P647" s="178"/>
      <c r="Q647" s="173"/>
      <c r="R647" s="179"/>
      <c r="S647" s="156"/>
      <c r="U647" s="88"/>
      <c r="V647" s="157" t="n">
        <f aca="false">IF(B647=0,V646,IF(ISNONTEXT(B647)=TRUE(),INT(B647),INT(LEFT(B647,FIND(".",B647)-1))))</f>
        <v>3</v>
      </c>
      <c r="W647" s="157" t="str">
        <f aca="false">IF(W648=1,1,IF(B647&lt;&gt;0,1,IF(C647&lt;&gt;0,1,IF(D647&lt;&gt;0,1,IF(E647&lt;&gt;0,1,"")))))</f>
        <v/>
      </c>
      <c r="X647" s="157" t="str">
        <f aca="false">IF(V647=0," ",IF(V647&lt;&gt;V646,V647," "))</f>
        <v> </v>
      </c>
      <c r="Y647" s="88"/>
      <c r="Z647" s="75" t="n">
        <f aca="false">IF(V647&lt;&gt;X647,(IF(I647="",G647*INFORMAÇÕES!$U$113,IF(I647="R",G647,0))),0)</f>
        <v>0</v>
      </c>
      <c r="AA647" s="75" t="n">
        <f aca="false">IF(V647&lt;&gt;X647,(IF(I647="",G647*INFORMAÇÕES!$U$114,IF(I647="C",G647,0))),0)</f>
        <v>0</v>
      </c>
      <c r="AB647" s="75" t="n">
        <f aca="false">IF(V647&lt;&gt;X647,(IF(I647="",G647*INFORMAÇÕES!$U$115,IF(I647="CF",G647,0))),0)</f>
        <v>0</v>
      </c>
      <c r="AC647" s="75" t="n">
        <f aca="false">IF(V647&lt;&gt;X647,(IF(I647="",G647*INFORMAÇÕES!$U$116,IF(I647="O",G647,0))),0)</f>
        <v>0</v>
      </c>
      <c r="AD647" s="75" t="n">
        <f aca="false">IF(E647&lt;&gt;0,G647,0)</f>
        <v>0</v>
      </c>
    </row>
    <row r="648" s="174" customFormat="true" ht="14.25" hidden="false" customHeight="false" outlineLevel="0" collapsed="false">
      <c r="A648" s="159" t="n">
        <v>637</v>
      </c>
      <c r="B648" s="160" t="n">
        <f aca="false">M648</f>
        <v>0</v>
      </c>
      <c r="C648" s="161" t="n">
        <f aca="false">O648</f>
        <v>0</v>
      </c>
      <c r="D648" s="162" t="n">
        <f aca="false">P648</f>
        <v>0</v>
      </c>
      <c r="E648" s="163" t="n">
        <f aca="false">ROUND(Q648,2)</f>
        <v>0</v>
      </c>
      <c r="F648" s="163" t="n">
        <f aca="false">TRUNC((1+(IF(OR(H648=0,H648=""),'BDI REF.'!$K$5,CHOOSE(H648,'BDI REF.'!$K$5,'BDI REF.'!$K$6,'BDI REF.'!$K$7))))*R648,2)</f>
        <v>0</v>
      </c>
      <c r="G648" s="163" t="n">
        <f aca="false">IF(E648&lt;&gt;0,ROUND(E648*F648,2),IF(AD648=0,(SUMIF($V$12:$V$1011,B648,$AD$12:$AD$1011)),AD648))</f>
        <v>0</v>
      </c>
      <c r="H648" s="164"/>
      <c r="I648" s="165"/>
      <c r="J648" s="166" t="str">
        <f aca="false">IF(N648&lt;&gt;0,N648,"")</f>
        <v/>
      </c>
      <c r="K648" s="167"/>
      <c r="L648" s="168" t="str">
        <f aca="false">IF(B648&gt;0,"ok","ocultar")</f>
        <v>ocultar</v>
      </c>
      <c r="M648" s="182"/>
      <c r="N648" s="184"/>
      <c r="O648" s="177"/>
      <c r="P648" s="178"/>
      <c r="Q648" s="173"/>
      <c r="R648" s="179"/>
      <c r="S648" s="156"/>
      <c r="U648" s="88"/>
      <c r="V648" s="157" t="n">
        <f aca="false">IF(B648=0,V647,IF(ISNONTEXT(B648)=TRUE(),INT(B648),INT(LEFT(B648,FIND(".",B648)-1))))</f>
        <v>3</v>
      </c>
      <c r="W648" s="157" t="str">
        <f aca="false">IF(W649=1,1,IF(B648&lt;&gt;0,1,IF(C648&lt;&gt;0,1,IF(D648&lt;&gt;0,1,IF(E648&lt;&gt;0,1,"")))))</f>
        <v/>
      </c>
      <c r="X648" s="157" t="str">
        <f aca="false">IF(V648=0," ",IF(V648&lt;&gt;V647,V648," "))</f>
        <v> </v>
      </c>
      <c r="Y648" s="88"/>
      <c r="Z648" s="75" t="n">
        <f aca="false">IF(V648&lt;&gt;X648,(IF(I648="",G648*INFORMAÇÕES!$U$113,IF(I648="R",G648,0))),0)</f>
        <v>0</v>
      </c>
      <c r="AA648" s="75" t="n">
        <f aca="false">IF(V648&lt;&gt;X648,(IF(I648="",G648*INFORMAÇÕES!$U$114,IF(I648="C",G648,0))),0)</f>
        <v>0</v>
      </c>
      <c r="AB648" s="75" t="n">
        <f aca="false">IF(V648&lt;&gt;X648,(IF(I648="",G648*INFORMAÇÕES!$U$115,IF(I648="CF",G648,0))),0)</f>
        <v>0</v>
      </c>
      <c r="AC648" s="75" t="n">
        <f aca="false">IF(V648&lt;&gt;X648,(IF(I648="",G648*INFORMAÇÕES!$U$116,IF(I648="O",G648,0))),0)</f>
        <v>0</v>
      </c>
      <c r="AD648" s="75" t="n">
        <f aca="false">IF(E648&lt;&gt;0,G648,0)</f>
        <v>0</v>
      </c>
    </row>
    <row r="649" s="174" customFormat="true" ht="14.25" hidden="false" customHeight="false" outlineLevel="0" collapsed="false">
      <c r="A649" s="159" t="n">
        <v>638</v>
      </c>
      <c r="B649" s="160" t="n">
        <f aca="false">M649</f>
        <v>0</v>
      </c>
      <c r="C649" s="161" t="n">
        <f aca="false">O649</f>
        <v>0</v>
      </c>
      <c r="D649" s="162" t="n">
        <f aca="false">P649</f>
        <v>0</v>
      </c>
      <c r="E649" s="163" t="n">
        <f aca="false">ROUND(Q649,2)</f>
        <v>0</v>
      </c>
      <c r="F649" s="163" t="n">
        <f aca="false">TRUNC((1+(IF(OR(H649=0,H649=""),'BDI REF.'!$K$5,CHOOSE(H649,'BDI REF.'!$K$5,'BDI REF.'!$K$6,'BDI REF.'!$K$7))))*R649,2)</f>
        <v>0</v>
      </c>
      <c r="G649" s="163" t="n">
        <f aca="false">IF(E649&lt;&gt;0,ROUND(E649*F649,2),IF(AD649=0,(SUMIF($V$12:$V$1011,B649,$AD$12:$AD$1011)),AD649))</f>
        <v>0</v>
      </c>
      <c r="H649" s="164"/>
      <c r="I649" s="165"/>
      <c r="J649" s="166" t="str">
        <f aca="false">IF(N649&lt;&gt;0,N649,"")</f>
        <v/>
      </c>
      <c r="K649" s="167"/>
      <c r="L649" s="168" t="str">
        <f aca="false">IF(B649&gt;0,"ok","ocultar")</f>
        <v>ocultar</v>
      </c>
      <c r="M649" s="182"/>
      <c r="N649" s="184"/>
      <c r="O649" s="177"/>
      <c r="P649" s="178"/>
      <c r="Q649" s="173"/>
      <c r="R649" s="179"/>
      <c r="S649" s="156"/>
      <c r="U649" s="88"/>
      <c r="V649" s="157" t="n">
        <f aca="false">IF(B649=0,V648,IF(ISNONTEXT(B649)=TRUE(),INT(B649),INT(LEFT(B649,FIND(".",B649)-1))))</f>
        <v>3</v>
      </c>
      <c r="W649" s="157" t="str">
        <f aca="false">IF(W650=1,1,IF(B649&lt;&gt;0,1,IF(C649&lt;&gt;0,1,IF(D649&lt;&gt;0,1,IF(E649&lt;&gt;0,1,"")))))</f>
        <v/>
      </c>
      <c r="X649" s="157" t="str">
        <f aca="false">IF(V649=0," ",IF(V649&lt;&gt;V648,V649," "))</f>
        <v> </v>
      </c>
      <c r="Y649" s="88"/>
      <c r="Z649" s="75" t="n">
        <f aca="false">IF(V649&lt;&gt;X649,(IF(I649="",G649*INFORMAÇÕES!$U$113,IF(I649="R",G649,0))),0)</f>
        <v>0</v>
      </c>
      <c r="AA649" s="75" t="n">
        <f aca="false">IF(V649&lt;&gt;X649,(IF(I649="",G649*INFORMAÇÕES!$U$114,IF(I649="C",G649,0))),0)</f>
        <v>0</v>
      </c>
      <c r="AB649" s="75" t="n">
        <f aca="false">IF(V649&lt;&gt;X649,(IF(I649="",G649*INFORMAÇÕES!$U$115,IF(I649="CF",G649,0))),0)</f>
        <v>0</v>
      </c>
      <c r="AC649" s="75" t="n">
        <f aca="false">IF(V649&lt;&gt;X649,(IF(I649="",G649*INFORMAÇÕES!$U$116,IF(I649="O",G649,0))),0)</f>
        <v>0</v>
      </c>
      <c r="AD649" s="75" t="n">
        <f aca="false">IF(E649&lt;&gt;0,G649,0)</f>
        <v>0</v>
      </c>
    </row>
    <row r="650" s="174" customFormat="true" ht="14.25" hidden="false" customHeight="false" outlineLevel="0" collapsed="false">
      <c r="A650" s="159" t="n">
        <v>639</v>
      </c>
      <c r="B650" s="160" t="n">
        <f aca="false">M650</f>
        <v>0</v>
      </c>
      <c r="C650" s="161" t="n">
        <f aca="false">O650</f>
        <v>0</v>
      </c>
      <c r="D650" s="162" t="n">
        <f aca="false">P650</f>
        <v>0</v>
      </c>
      <c r="E650" s="163" t="n">
        <f aca="false">ROUND(Q650,2)</f>
        <v>0</v>
      </c>
      <c r="F650" s="163" t="n">
        <f aca="false">TRUNC((1+(IF(OR(H650=0,H650=""),'BDI REF.'!$K$5,CHOOSE(H650,'BDI REF.'!$K$5,'BDI REF.'!$K$6,'BDI REF.'!$K$7))))*R650,2)</f>
        <v>0</v>
      </c>
      <c r="G650" s="163" t="n">
        <f aca="false">IF(E650&lt;&gt;0,ROUND(E650*F650,2),IF(AD650=0,(SUMIF($V$12:$V$1011,B650,$AD$12:$AD$1011)),AD650))</f>
        <v>0</v>
      </c>
      <c r="H650" s="164"/>
      <c r="I650" s="165"/>
      <c r="J650" s="166" t="str">
        <f aca="false">IF(N650&lt;&gt;0,N650,"")</f>
        <v/>
      </c>
      <c r="K650" s="167"/>
      <c r="L650" s="168" t="str">
        <f aca="false">IF(B650&gt;0,"ok","ocultar")</f>
        <v>ocultar</v>
      </c>
      <c r="M650" s="182"/>
      <c r="N650" s="184"/>
      <c r="O650" s="177"/>
      <c r="P650" s="178"/>
      <c r="Q650" s="173"/>
      <c r="R650" s="179"/>
      <c r="S650" s="156"/>
      <c r="U650" s="88"/>
      <c r="V650" s="157" t="n">
        <f aca="false">IF(B650=0,V649,IF(ISNONTEXT(B650)=TRUE(),INT(B650),INT(LEFT(B650,FIND(".",B650)-1))))</f>
        <v>3</v>
      </c>
      <c r="W650" s="157" t="str">
        <f aca="false">IF(W651=1,1,IF(B650&lt;&gt;0,1,IF(C650&lt;&gt;0,1,IF(D650&lt;&gt;0,1,IF(E650&lt;&gt;0,1,"")))))</f>
        <v/>
      </c>
      <c r="X650" s="157" t="str">
        <f aca="false">IF(V650=0," ",IF(V650&lt;&gt;V649,V650," "))</f>
        <v> </v>
      </c>
      <c r="Y650" s="88"/>
      <c r="Z650" s="75" t="n">
        <f aca="false">IF(V650&lt;&gt;X650,(IF(I650="",G650*INFORMAÇÕES!$U$113,IF(I650="R",G650,0))),0)</f>
        <v>0</v>
      </c>
      <c r="AA650" s="75" t="n">
        <f aca="false">IF(V650&lt;&gt;X650,(IF(I650="",G650*INFORMAÇÕES!$U$114,IF(I650="C",G650,0))),0)</f>
        <v>0</v>
      </c>
      <c r="AB650" s="75" t="n">
        <f aca="false">IF(V650&lt;&gt;X650,(IF(I650="",G650*INFORMAÇÕES!$U$115,IF(I650="CF",G650,0))),0)</f>
        <v>0</v>
      </c>
      <c r="AC650" s="75" t="n">
        <f aca="false">IF(V650&lt;&gt;X650,(IF(I650="",G650*INFORMAÇÕES!$U$116,IF(I650="O",G650,0))),0)</f>
        <v>0</v>
      </c>
      <c r="AD650" s="75" t="n">
        <f aca="false">IF(E650&lt;&gt;0,G650,0)</f>
        <v>0</v>
      </c>
    </row>
    <row r="651" s="174" customFormat="true" ht="14.25" hidden="false" customHeight="false" outlineLevel="0" collapsed="false">
      <c r="A651" s="159" t="n">
        <v>640</v>
      </c>
      <c r="B651" s="160" t="n">
        <f aca="false">M651</f>
        <v>0</v>
      </c>
      <c r="C651" s="161" t="n">
        <f aca="false">O651</f>
        <v>0</v>
      </c>
      <c r="D651" s="162" t="n">
        <f aca="false">P651</f>
        <v>0</v>
      </c>
      <c r="E651" s="163" t="n">
        <f aca="false">ROUND(Q651,2)</f>
        <v>0</v>
      </c>
      <c r="F651" s="163" t="n">
        <f aca="false">TRUNC((1+(IF(OR(H651=0,H651=""),'BDI REF.'!$K$5,CHOOSE(H651,'BDI REF.'!$K$5,'BDI REF.'!$K$6,'BDI REF.'!$K$7))))*R651,2)</f>
        <v>0</v>
      </c>
      <c r="G651" s="163" t="n">
        <f aca="false">IF(E651&lt;&gt;0,ROUND(E651*F651,2),IF(AD651=0,(SUMIF($V$12:$V$1011,B651,$AD$12:$AD$1011)),AD651))</f>
        <v>0</v>
      </c>
      <c r="H651" s="164"/>
      <c r="I651" s="165"/>
      <c r="J651" s="166" t="str">
        <f aca="false">IF(N651&lt;&gt;0,N651,"")</f>
        <v/>
      </c>
      <c r="K651" s="167"/>
      <c r="L651" s="168" t="str">
        <f aca="false">IF(B651&gt;0,"ok","ocultar")</f>
        <v>ocultar</v>
      </c>
      <c r="M651" s="182"/>
      <c r="N651" s="184"/>
      <c r="O651" s="177"/>
      <c r="P651" s="178"/>
      <c r="Q651" s="173"/>
      <c r="R651" s="179"/>
      <c r="S651" s="156"/>
      <c r="U651" s="88"/>
      <c r="V651" s="157" t="n">
        <f aca="false">IF(B651=0,V650,IF(ISNONTEXT(B651)=TRUE(),INT(B651),INT(LEFT(B651,FIND(".",B651)-1))))</f>
        <v>3</v>
      </c>
      <c r="W651" s="157" t="str">
        <f aca="false">IF(W652=1,1,IF(B651&lt;&gt;0,1,IF(C651&lt;&gt;0,1,IF(D651&lt;&gt;0,1,IF(E651&lt;&gt;0,1,"")))))</f>
        <v/>
      </c>
      <c r="X651" s="157" t="str">
        <f aca="false">IF(V651=0," ",IF(V651&lt;&gt;V650,V651," "))</f>
        <v> </v>
      </c>
      <c r="Y651" s="88"/>
      <c r="Z651" s="75" t="n">
        <f aca="false">IF(V651&lt;&gt;X651,(IF(I651="",G651*INFORMAÇÕES!$U$113,IF(I651="R",G651,0))),0)</f>
        <v>0</v>
      </c>
      <c r="AA651" s="75" t="n">
        <f aca="false">IF(V651&lt;&gt;X651,(IF(I651="",G651*INFORMAÇÕES!$U$114,IF(I651="C",G651,0))),0)</f>
        <v>0</v>
      </c>
      <c r="AB651" s="75" t="n">
        <f aca="false">IF(V651&lt;&gt;X651,(IF(I651="",G651*INFORMAÇÕES!$U$115,IF(I651="CF",G651,0))),0)</f>
        <v>0</v>
      </c>
      <c r="AC651" s="75" t="n">
        <f aca="false">IF(V651&lt;&gt;X651,(IF(I651="",G651*INFORMAÇÕES!$U$116,IF(I651="O",G651,0))),0)</f>
        <v>0</v>
      </c>
      <c r="AD651" s="75" t="n">
        <f aca="false">IF(E651&lt;&gt;0,G651,0)</f>
        <v>0</v>
      </c>
    </row>
    <row r="652" s="174" customFormat="true" ht="14.25" hidden="false" customHeight="false" outlineLevel="0" collapsed="false">
      <c r="A652" s="159" t="n">
        <v>641</v>
      </c>
      <c r="B652" s="160" t="n">
        <f aca="false">M652</f>
        <v>0</v>
      </c>
      <c r="C652" s="161" t="n">
        <f aca="false">O652</f>
        <v>0</v>
      </c>
      <c r="D652" s="162" t="n">
        <f aca="false">P652</f>
        <v>0</v>
      </c>
      <c r="E652" s="163" t="n">
        <f aca="false">ROUND(Q652,2)</f>
        <v>0</v>
      </c>
      <c r="F652" s="163" t="n">
        <f aca="false">TRUNC((1+(IF(OR(H652=0,H652=""),'BDI REF.'!$K$5,CHOOSE(H652,'BDI REF.'!$K$5,'BDI REF.'!$K$6,'BDI REF.'!$K$7))))*R652,2)</f>
        <v>0</v>
      </c>
      <c r="G652" s="163" t="n">
        <f aca="false">IF(E652&lt;&gt;0,ROUND(E652*F652,2),IF(AD652=0,(SUMIF($V$12:$V$1011,B652,$AD$12:$AD$1011)),AD652))</f>
        <v>0</v>
      </c>
      <c r="H652" s="164"/>
      <c r="I652" s="165"/>
      <c r="J652" s="166" t="str">
        <f aca="false">IF(N652&lt;&gt;0,N652,"")</f>
        <v/>
      </c>
      <c r="K652" s="167"/>
      <c r="L652" s="168" t="str">
        <f aca="false">IF(B652&gt;0,"ok","ocultar")</f>
        <v>ocultar</v>
      </c>
      <c r="M652" s="182"/>
      <c r="N652" s="184"/>
      <c r="O652" s="177"/>
      <c r="P652" s="178"/>
      <c r="Q652" s="173"/>
      <c r="R652" s="179"/>
      <c r="S652" s="156"/>
      <c r="U652" s="88"/>
      <c r="V652" s="157" t="n">
        <f aca="false">IF(B652=0,V651,IF(ISNONTEXT(B652)=TRUE(),INT(B652),INT(LEFT(B652,FIND(".",B652)-1))))</f>
        <v>3</v>
      </c>
      <c r="W652" s="157" t="str">
        <f aca="false">IF(W653=1,1,IF(B652&lt;&gt;0,1,IF(C652&lt;&gt;0,1,IF(D652&lt;&gt;0,1,IF(E652&lt;&gt;0,1,"")))))</f>
        <v/>
      </c>
      <c r="X652" s="157" t="str">
        <f aca="false">IF(V652=0," ",IF(V652&lt;&gt;V651,V652," "))</f>
        <v> </v>
      </c>
      <c r="Y652" s="88"/>
      <c r="Z652" s="75" t="n">
        <f aca="false">IF(V652&lt;&gt;X652,(IF(I652="",G652*INFORMAÇÕES!$U$113,IF(I652="R",G652,0))),0)</f>
        <v>0</v>
      </c>
      <c r="AA652" s="75" t="n">
        <f aca="false">IF(V652&lt;&gt;X652,(IF(I652="",G652*INFORMAÇÕES!$U$114,IF(I652="C",G652,0))),0)</f>
        <v>0</v>
      </c>
      <c r="AB652" s="75" t="n">
        <f aca="false">IF(V652&lt;&gt;X652,(IF(I652="",G652*INFORMAÇÕES!$U$115,IF(I652="CF",G652,0))),0)</f>
        <v>0</v>
      </c>
      <c r="AC652" s="75" t="n">
        <f aca="false">IF(V652&lt;&gt;X652,(IF(I652="",G652*INFORMAÇÕES!$U$116,IF(I652="O",G652,0))),0)</f>
        <v>0</v>
      </c>
      <c r="AD652" s="75" t="n">
        <f aca="false">IF(E652&lt;&gt;0,G652,0)</f>
        <v>0</v>
      </c>
    </row>
    <row r="653" s="174" customFormat="true" ht="14.25" hidden="false" customHeight="false" outlineLevel="0" collapsed="false">
      <c r="A653" s="159" t="n">
        <v>642</v>
      </c>
      <c r="B653" s="160" t="n">
        <f aca="false">M653</f>
        <v>0</v>
      </c>
      <c r="C653" s="161" t="n">
        <f aca="false">O653</f>
        <v>0</v>
      </c>
      <c r="D653" s="162" t="n">
        <f aca="false">P653</f>
        <v>0</v>
      </c>
      <c r="E653" s="163" t="n">
        <f aca="false">ROUND(Q653,2)</f>
        <v>0</v>
      </c>
      <c r="F653" s="163" t="n">
        <f aca="false">TRUNC((1+(IF(OR(H653=0,H653=""),'BDI REF.'!$K$5,CHOOSE(H653,'BDI REF.'!$K$5,'BDI REF.'!$K$6,'BDI REF.'!$K$7))))*R653,2)</f>
        <v>0</v>
      </c>
      <c r="G653" s="163" t="n">
        <f aca="false">IF(E653&lt;&gt;0,ROUND(E653*F653,2),IF(AD653=0,(SUMIF($V$12:$V$1011,B653,$AD$12:$AD$1011)),AD653))</f>
        <v>0</v>
      </c>
      <c r="H653" s="164"/>
      <c r="I653" s="165"/>
      <c r="J653" s="166" t="str">
        <f aca="false">IF(N653&lt;&gt;0,N653,"")</f>
        <v/>
      </c>
      <c r="K653" s="167"/>
      <c r="L653" s="168" t="str">
        <f aca="false">IF(B653&gt;0,"ok","ocultar")</f>
        <v>ocultar</v>
      </c>
      <c r="M653" s="182"/>
      <c r="N653" s="184"/>
      <c r="O653" s="177"/>
      <c r="P653" s="178"/>
      <c r="Q653" s="173"/>
      <c r="R653" s="179"/>
      <c r="S653" s="156"/>
      <c r="U653" s="88"/>
      <c r="V653" s="157" t="n">
        <f aca="false">IF(B653=0,V652,IF(ISNONTEXT(B653)=TRUE(),INT(B653),INT(LEFT(B653,FIND(".",B653)-1))))</f>
        <v>3</v>
      </c>
      <c r="W653" s="157" t="str">
        <f aca="false">IF(W654=1,1,IF(B653&lt;&gt;0,1,IF(C653&lt;&gt;0,1,IF(D653&lt;&gt;0,1,IF(E653&lt;&gt;0,1,"")))))</f>
        <v/>
      </c>
      <c r="X653" s="157" t="str">
        <f aca="false">IF(V653=0," ",IF(V653&lt;&gt;V652,V653," "))</f>
        <v> </v>
      </c>
      <c r="Y653" s="88"/>
      <c r="Z653" s="75" t="n">
        <f aca="false">IF(V653&lt;&gt;X653,(IF(I653="",G653*INFORMAÇÕES!$U$113,IF(I653="R",G653,0))),0)</f>
        <v>0</v>
      </c>
      <c r="AA653" s="75" t="n">
        <f aca="false">IF(V653&lt;&gt;X653,(IF(I653="",G653*INFORMAÇÕES!$U$114,IF(I653="C",G653,0))),0)</f>
        <v>0</v>
      </c>
      <c r="AB653" s="75" t="n">
        <f aca="false">IF(V653&lt;&gt;X653,(IF(I653="",G653*INFORMAÇÕES!$U$115,IF(I653="CF",G653,0))),0)</f>
        <v>0</v>
      </c>
      <c r="AC653" s="75" t="n">
        <f aca="false">IF(V653&lt;&gt;X653,(IF(I653="",G653*INFORMAÇÕES!$U$116,IF(I653="O",G653,0))),0)</f>
        <v>0</v>
      </c>
      <c r="AD653" s="75" t="n">
        <f aca="false">IF(E653&lt;&gt;0,G653,0)</f>
        <v>0</v>
      </c>
    </row>
    <row r="654" s="174" customFormat="true" ht="14.25" hidden="false" customHeight="false" outlineLevel="0" collapsed="false">
      <c r="A654" s="159" t="n">
        <v>643</v>
      </c>
      <c r="B654" s="160" t="n">
        <f aca="false">M654</f>
        <v>0</v>
      </c>
      <c r="C654" s="161" t="n">
        <f aca="false">O654</f>
        <v>0</v>
      </c>
      <c r="D654" s="162" t="n">
        <f aca="false">P654</f>
        <v>0</v>
      </c>
      <c r="E654" s="163" t="n">
        <f aca="false">ROUND(Q654,2)</f>
        <v>0</v>
      </c>
      <c r="F654" s="163" t="n">
        <f aca="false">TRUNC((1+(IF(OR(H654=0,H654=""),'BDI REF.'!$K$5,CHOOSE(H654,'BDI REF.'!$K$5,'BDI REF.'!$K$6,'BDI REF.'!$K$7))))*R654,2)</f>
        <v>0</v>
      </c>
      <c r="G654" s="163" t="n">
        <f aca="false">IF(E654&lt;&gt;0,ROUND(E654*F654,2),IF(AD654=0,(SUMIF($V$12:$V$1011,B654,$AD$12:$AD$1011)),AD654))</f>
        <v>0</v>
      </c>
      <c r="H654" s="164"/>
      <c r="I654" s="165"/>
      <c r="J654" s="166" t="str">
        <f aca="false">IF(N654&lt;&gt;0,N654,"")</f>
        <v/>
      </c>
      <c r="K654" s="167"/>
      <c r="L654" s="168" t="str">
        <f aca="false">IF(B654&gt;0,"ok","ocultar")</f>
        <v>ocultar</v>
      </c>
      <c r="M654" s="182"/>
      <c r="N654" s="184"/>
      <c r="O654" s="177"/>
      <c r="P654" s="178"/>
      <c r="Q654" s="173"/>
      <c r="R654" s="179"/>
      <c r="S654" s="156"/>
      <c r="U654" s="88"/>
      <c r="V654" s="157" t="n">
        <f aca="false">IF(B654=0,V653,IF(ISNONTEXT(B654)=TRUE(),INT(B654),INT(LEFT(B654,FIND(".",B654)-1))))</f>
        <v>3</v>
      </c>
      <c r="W654" s="157" t="str">
        <f aca="false">IF(W655=1,1,IF(B654&lt;&gt;0,1,IF(C654&lt;&gt;0,1,IF(D654&lt;&gt;0,1,IF(E654&lt;&gt;0,1,"")))))</f>
        <v/>
      </c>
      <c r="X654" s="157" t="str">
        <f aca="false">IF(V654=0," ",IF(V654&lt;&gt;V653,V654," "))</f>
        <v> </v>
      </c>
      <c r="Y654" s="88"/>
      <c r="Z654" s="75" t="n">
        <f aca="false">IF(V654&lt;&gt;X654,(IF(I654="",G654*INFORMAÇÕES!$U$113,IF(I654="R",G654,0))),0)</f>
        <v>0</v>
      </c>
      <c r="AA654" s="75" t="n">
        <f aca="false">IF(V654&lt;&gt;X654,(IF(I654="",G654*INFORMAÇÕES!$U$114,IF(I654="C",G654,0))),0)</f>
        <v>0</v>
      </c>
      <c r="AB654" s="75" t="n">
        <f aca="false">IF(V654&lt;&gt;X654,(IF(I654="",G654*INFORMAÇÕES!$U$115,IF(I654="CF",G654,0))),0)</f>
        <v>0</v>
      </c>
      <c r="AC654" s="75" t="n">
        <f aca="false">IF(V654&lt;&gt;X654,(IF(I654="",G654*INFORMAÇÕES!$U$116,IF(I654="O",G654,0))),0)</f>
        <v>0</v>
      </c>
      <c r="AD654" s="75" t="n">
        <f aca="false">IF(E654&lt;&gt;0,G654,0)</f>
        <v>0</v>
      </c>
    </row>
    <row r="655" s="174" customFormat="true" ht="14.25" hidden="false" customHeight="false" outlineLevel="0" collapsed="false">
      <c r="A655" s="159" t="n">
        <v>644</v>
      </c>
      <c r="B655" s="160" t="n">
        <f aca="false">M655</f>
        <v>0</v>
      </c>
      <c r="C655" s="161" t="n">
        <f aca="false">O655</f>
        <v>0</v>
      </c>
      <c r="D655" s="162" t="n">
        <f aca="false">P655</f>
        <v>0</v>
      </c>
      <c r="E655" s="163" t="n">
        <f aca="false">ROUND(Q655,2)</f>
        <v>0</v>
      </c>
      <c r="F655" s="163" t="n">
        <f aca="false">TRUNC((1+(IF(OR(H655=0,H655=""),'BDI REF.'!$K$5,CHOOSE(H655,'BDI REF.'!$K$5,'BDI REF.'!$K$6,'BDI REF.'!$K$7))))*R655,2)</f>
        <v>0</v>
      </c>
      <c r="G655" s="163" t="n">
        <f aca="false">IF(E655&lt;&gt;0,ROUND(E655*F655,2),IF(AD655=0,(SUMIF($V$12:$V$1011,B655,$AD$12:$AD$1011)),AD655))</f>
        <v>0</v>
      </c>
      <c r="H655" s="164"/>
      <c r="I655" s="165"/>
      <c r="J655" s="166" t="str">
        <f aca="false">IF(N655&lt;&gt;0,N655,"")</f>
        <v/>
      </c>
      <c r="K655" s="167"/>
      <c r="L655" s="168" t="str">
        <f aca="false">IF(B655&gt;0,"ok","ocultar")</f>
        <v>ocultar</v>
      </c>
      <c r="M655" s="182"/>
      <c r="N655" s="184"/>
      <c r="O655" s="177"/>
      <c r="P655" s="178"/>
      <c r="Q655" s="173"/>
      <c r="R655" s="179"/>
      <c r="S655" s="156"/>
      <c r="U655" s="88"/>
      <c r="V655" s="157" t="n">
        <f aca="false">IF(B655=0,V654,IF(ISNONTEXT(B655)=TRUE(),INT(B655),INT(LEFT(B655,FIND(".",B655)-1))))</f>
        <v>3</v>
      </c>
      <c r="W655" s="157" t="str">
        <f aca="false">IF(W656=1,1,IF(B655&lt;&gt;0,1,IF(C655&lt;&gt;0,1,IF(D655&lt;&gt;0,1,IF(E655&lt;&gt;0,1,"")))))</f>
        <v/>
      </c>
      <c r="X655" s="157" t="str">
        <f aca="false">IF(V655=0," ",IF(V655&lt;&gt;V654,V655," "))</f>
        <v> </v>
      </c>
      <c r="Y655" s="88"/>
      <c r="Z655" s="75" t="n">
        <f aca="false">IF(V655&lt;&gt;X655,(IF(I655="",G655*INFORMAÇÕES!$U$113,IF(I655="R",G655,0))),0)</f>
        <v>0</v>
      </c>
      <c r="AA655" s="75" t="n">
        <f aca="false">IF(V655&lt;&gt;X655,(IF(I655="",G655*INFORMAÇÕES!$U$114,IF(I655="C",G655,0))),0)</f>
        <v>0</v>
      </c>
      <c r="AB655" s="75" t="n">
        <f aca="false">IF(V655&lt;&gt;X655,(IF(I655="",G655*INFORMAÇÕES!$U$115,IF(I655="CF",G655,0))),0)</f>
        <v>0</v>
      </c>
      <c r="AC655" s="75" t="n">
        <f aca="false">IF(V655&lt;&gt;X655,(IF(I655="",G655*INFORMAÇÕES!$U$116,IF(I655="O",G655,0))),0)</f>
        <v>0</v>
      </c>
      <c r="AD655" s="75" t="n">
        <f aca="false">IF(E655&lt;&gt;0,G655,0)</f>
        <v>0</v>
      </c>
    </row>
    <row r="656" s="174" customFormat="true" ht="14.25" hidden="false" customHeight="false" outlineLevel="0" collapsed="false">
      <c r="A656" s="159" t="n">
        <v>645</v>
      </c>
      <c r="B656" s="160" t="n">
        <f aca="false">M656</f>
        <v>0</v>
      </c>
      <c r="C656" s="161" t="n">
        <f aca="false">O656</f>
        <v>0</v>
      </c>
      <c r="D656" s="162" t="n">
        <f aca="false">P656</f>
        <v>0</v>
      </c>
      <c r="E656" s="163" t="n">
        <f aca="false">ROUND(Q656,2)</f>
        <v>0</v>
      </c>
      <c r="F656" s="163" t="n">
        <f aca="false">TRUNC((1+(IF(OR(H656=0,H656=""),'BDI REF.'!$K$5,CHOOSE(H656,'BDI REF.'!$K$5,'BDI REF.'!$K$6,'BDI REF.'!$K$7))))*R656,2)</f>
        <v>0</v>
      </c>
      <c r="G656" s="163" t="n">
        <f aca="false">IF(E656&lt;&gt;0,ROUND(E656*F656,2),IF(AD656=0,(SUMIF($V$12:$V$1011,B656,$AD$12:$AD$1011)),AD656))</f>
        <v>0</v>
      </c>
      <c r="H656" s="164"/>
      <c r="I656" s="165"/>
      <c r="J656" s="166" t="str">
        <f aca="false">IF(N656&lt;&gt;0,N656,"")</f>
        <v/>
      </c>
      <c r="K656" s="167"/>
      <c r="L656" s="168" t="str">
        <f aca="false">IF(B656&gt;0,"ok","ocultar")</f>
        <v>ocultar</v>
      </c>
      <c r="M656" s="182"/>
      <c r="N656" s="184"/>
      <c r="O656" s="177"/>
      <c r="P656" s="178"/>
      <c r="Q656" s="173"/>
      <c r="R656" s="179"/>
      <c r="S656" s="156"/>
      <c r="U656" s="88"/>
      <c r="V656" s="157" t="n">
        <f aca="false">IF(B656=0,V655,IF(ISNONTEXT(B656)=TRUE(),INT(B656),INT(LEFT(B656,FIND(".",B656)-1))))</f>
        <v>3</v>
      </c>
      <c r="W656" s="157" t="str">
        <f aca="false">IF(W657=1,1,IF(B656&lt;&gt;0,1,IF(C656&lt;&gt;0,1,IF(D656&lt;&gt;0,1,IF(E656&lt;&gt;0,1,"")))))</f>
        <v/>
      </c>
      <c r="X656" s="157" t="str">
        <f aca="false">IF(V656=0," ",IF(V656&lt;&gt;V655,V656," "))</f>
        <v> </v>
      </c>
      <c r="Y656" s="88"/>
      <c r="Z656" s="75" t="n">
        <f aca="false">IF(V656&lt;&gt;X656,(IF(I656="",G656*INFORMAÇÕES!$U$113,IF(I656="R",G656,0))),0)</f>
        <v>0</v>
      </c>
      <c r="AA656" s="75" t="n">
        <f aca="false">IF(V656&lt;&gt;X656,(IF(I656="",G656*INFORMAÇÕES!$U$114,IF(I656="C",G656,0))),0)</f>
        <v>0</v>
      </c>
      <c r="AB656" s="75" t="n">
        <f aca="false">IF(V656&lt;&gt;X656,(IF(I656="",G656*INFORMAÇÕES!$U$115,IF(I656="CF",G656,0))),0)</f>
        <v>0</v>
      </c>
      <c r="AC656" s="75" t="n">
        <f aca="false">IF(V656&lt;&gt;X656,(IF(I656="",G656*INFORMAÇÕES!$U$116,IF(I656="O",G656,0))),0)</f>
        <v>0</v>
      </c>
      <c r="AD656" s="75" t="n">
        <f aca="false">IF(E656&lt;&gt;0,G656,0)</f>
        <v>0</v>
      </c>
    </row>
    <row r="657" s="174" customFormat="true" ht="14.25" hidden="false" customHeight="false" outlineLevel="0" collapsed="false">
      <c r="A657" s="159" t="n">
        <v>646</v>
      </c>
      <c r="B657" s="160" t="n">
        <f aca="false">M657</f>
        <v>0</v>
      </c>
      <c r="C657" s="161" t="n">
        <f aca="false">O657</f>
        <v>0</v>
      </c>
      <c r="D657" s="162" t="n">
        <f aca="false">P657</f>
        <v>0</v>
      </c>
      <c r="E657" s="163" t="n">
        <f aca="false">ROUND(Q657,2)</f>
        <v>0</v>
      </c>
      <c r="F657" s="163" t="n">
        <f aca="false">TRUNC((1+(IF(OR(H657=0,H657=""),'BDI REF.'!$K$5,CHOOSE(H657,'BDI REF.'!$K$5,'BDI REF.'!$K$6,'BDI REF.'!$K$7))))*R657,2)</f>
        <v>0</v>
      </c>
      <c r="G657" s="163" t="n">
        <f aca="false">IF(E657&lt;&gt;0,ROUND(E657*F657,2),IF(AD657=0,(SUMIF($V$12:$V$1011,B657,$AD$12:$AD$1011)),AD657))</f>
        <v>0</v>
      </c>
      <c r="H657" s="164"/>
      <c r="I657" s="165"/>
      <c r="J657" s="166" t="str">
        <f aca="false">IF(N657&lt;&gt;0,N657,"")</f>
        <v/>
      </c>
      <c r="K657" s="167"/>
      <c r="L657" s="168" t="str">
        <f aca="false">IF(B657&gt;0,"ok","ocultar")</f>
        <v>ocultar</v>
      </c>
      <c r="M657" s="182"/>
      <c r="N657" s="184"/>
      <c r="O657" s="177"/>
      <c r="P657" s="178"/>
      <c r="Q657" s="173"/>
      <c r="R657" s="179"/>
      <c r="S657" s="156"/>
      <c r="U657" s="88"/>
      <c r="V657" s="157" t="n">
        <f aca="false">IF(B657=0,V656,IF(ISNONTEXT(B657)=TRUE(),INT(B657),INT(LEFT(B657,FIND(".",B657)-1))))</f>
        <v>3</v>
      </c>
      <c r="W657" s="157" t="str">
        <f aca="false">IF(W658=1,1,IF(B657&lt;&gt;0,1,IF(C657&lt;&gt;0,1,IF(D657&lt;&gt;0,1,IF(E657&lt;&gt;0,1,"")))))</f>
        <v/>
      </c>
      <c r="X657" s="157" t="str">
        <f aca="false">IF(V657=0," ",IF(V657&lt;&gt;V656,V657," "))</f>
        <v> </v>
      </c>
      <c r="Y657" s="88"/>
      <c r="Z657" s="75" t="n">
        <f aca="false">IF(V657&lt;&gt;X657,(IF(I657="",G657*INFORMAÇÕES!$U$113,IF(I657="R",G657,0))),0)</f>
        <v>0</v>
      </c>
      <c r="AA657" s="75" t="n">
        <f aca="false">IF(V657&lt;&gt;X657,(IF(I657="",G657*INFORMAÇÕES!$U$114,IF(I657="C",G657,0))),0)</f>
        <v>0</v>
      </c>
      <c r="AB657" s="75" t="n">
        <f aca="false">IF(V657&lt;&gt;X657,(IF(I657="",G657*INFORMAÇÕES!$U$115,IF(I657="CF",G657,0))),0)</f>
        <v>0</v>
      </c>
      <c r="AC657" s="75" t="n">
        <f aca="false">IF(V657&lt;&gt;X657,(IF(I657="",G657*INFORMAÇÕES!$U$116,IF(I657="O",G657,0))),0)</f>
        <v>0</v>
      </c>
      <c r="AD657" s="75" t="n">
        <f aca="false">IF(E657&lt;&gt;0,G657,0)</f>
        <v>0</v>
      </c>
    </row>
    <row r="658" s="174" customFormat="true" ht="14.25" hidden="false" customHeight="false" outlineLevel="0" collapsed="false">
      <c r="A658" s="159" t="n">
        <v>647</v>
      </c>
      <c r="B658" s="160" t="n">
        <f aca="false">M658</f>
        <v>0</v>
      </c>
      <c r="C658" s="161" t="n">
        <f aca="false">O658</f>
        <v>0</v>
      </c>
      <c r="D658" s="162" t="n">
        <f aca="false">P658</f>
        <v>0</v>
      </c>
      <c r="E658" s="163" t="n">
        <f aca="false">ROUND(Q658,2)</f>
        <v>0</v>
      </c>
      <c r="F658" s="163" t="n">
        <f aca="false">TRUNC((1+(IF(OR(H658=0,H658=""),'BDI REF.'!$K$5,CHOOSE(H658,'BDI REF.'!$K$5,'BDI REF.'!$K$6,'BDI REF.'!$K$7))))*R658,2)</f>
        <v>0</v>
      </c>
      <c r="G658" s="163" t="n">
        <f aca="false">IF(E658&lt;&gt;0,ROUND(E658*F658,2),IF(AD658=0,(SUMIF($V$12:$V$1011,B658,$AD$12:$AD$1011)),AD658))</f>
        <v>0</v>
      </c>
      <c r="H658" s="164"/>
      <c r="I658" s="165"/>
      <c r="J658" s="166" t="str">
        <f aca="false">IF(N658&lt;&gt;0,N658,"")</f>
        <v/>
      </c>
      <c r="K658" s="167"/>
      <c r="L658" s="168" t="str">
        <f aca="false">IF(B658&gt;0,"ok","ocultar")</f>
        <v>ocultar</v>
      </c>
      <c r="M658" s="182"/>
      <c r="N658" s="184"/>
      <c r="O658" s="177"/>
      <c r="P658" s="178"/>
      <c r="Q658" s="173"/>
      <c r="R658" s="179"/>
      <c r="S658" s="156"/>
      <c r="U658" s="88"/>
      <c r="V658" s="157" t="n">
        <f aca="false">IF(B658=0,V657,IF(ISNONTEXT(B658)=TRUE(),INT(B658),INT(LEFT(B658,FIND(".",B658)-1))))</f>
        <v>3</v>
      </c>
      <c r="W658" s="157" t="str">
        <f aca="false">IF(W659=1,1,IF(B658&lt;&gt;0,1,IF(C658&lt;&gt;0,1,IF(D658&lt;&gt;0,1,IF(E658&lt;&gt;0,1,"")))))</f>
        <v/>
      </c>
      <c r="X658" s="157" t="str">
        <f aca="false">IF(V658=0," ",IF(V658&lt;&gt;V657,V658," "))</f>
        <v> </v>
      </c>
      <c r="Y658" s="88"/>
      <c r="Z658" s="75" t="n">
        <f aca="false">IF(V658&lt;&gt;X658,(IF(I658="",G658*INFORMAÇÕES!$U$113,IF(I658="R",G658,0))),0)</f>
        <v>0</v>
      </c>
      <c r="AA658" s="75" t="n">
        <f aca="false">IF(V658&lt;&gt;X658,(IF(I658="",G658*INFORMAÇÕES!$U$114,IF(I658="C",G658,0))),0)</f>
        <v>0</v>
      </c>
      <c r="AB658" s="75" t="n">
        <f aca="false">IF(V658&lt;&gt;X658,(IF(I658="",G658*INFORMAÇÕES!$U$115,IF(I658="CF",G658,0))),0)</f>
        <v>0</v>
      </c>
      <c r="AC658" s="75" t="n">
        <f aca="false">IF(V658&lt;&gt;X658,(IF(I658="",G658*INFORMAÇÕES!$U$116,IF(I658="O",G658,0))),0)</f>
        <v>0</v>
      </c>
      <c r="AD658" s="75" t="n">
        <f aca="false">IF(E658&lt;&gt;0,G658,0)</f>
        <v>0</v>
      </c>
    </row>
    <row r="659" s="174" customFormat="true" ht="14.25" hidden="false" customHeight="false" outlineLevel="0" collapsed="false">
      <c r="A659" s="159" t="n">
        <v>648</v>
      </c>
      <c r="B659" s="160" t="n">
        <f aca="false">M659</f>
        <v>0</v>
      </c>
      <c r="C659" s="161" t="n">
        <f aca="false">O659</f>
        <v>0</v>
      </c>
      <c r="D659" s="162" t="n">
        <f aca="false">P659</f>
        <v>0</v>
      </c>
      <c r="E659" s="163" t="n">
        <f aca="false">ROUND(Q659,2)</f>
        <v>0</v>
      </c>
      <c r="F659" s="163" t="n">
        <f aca="false">TRUNC((1+(IF(OR(H659=0,H659=""),'BDI REF.'!$K$5,CHOOSE(H659,'BDI REF.'!$K$5,'BDI REF.'!$K$6,'BDI REF.'!$K$7))))*R659,2)</f>
        <v>0</v>
      </c>
      <c r="G659" s="163" t="n">
        <f aca="false">IF(E659&lt;&gt;0,ROUND(E659*F659,2),IF(AD659=0,(SUMIF($V$12:$V$1011,B659,$AD$12:$AD$1011)),AD659))</f>
        <v>0</v>
      </c>
      <c r="H659" s="164"/>
      <c r="I659" s="165"/>
      <c r="J659" s="166" t="str">
        <f aca="false">IF(N659&lt;&gt;0,N659,"")</f>
        <v/>
      </c>
      <c r="K659" s="167"/>
      <c r="L659" s="168" t="str">
        <f aca="false">IF(B659&gt;0,"ok","ocultar")</f>
        <v>ocultar</v>
      </c>
      <c r="M659" s="182"/>
      <c r="N659" s="184"/>
      <c r="O659" s="177"/>
      <c r="P659" s="178"/>
      <c r="Q659" s="173"/>
      <c r="R659" s="179"/>
      <c r="S659" s="156"/>
      <c r="U659" s="88"/>
      <c r="V659" s="157" t="n">
        <f aca="false">IF(B659=0,V658,IF(ISNONTEXT(B659)=TRUE(),INT(B659),INT(LEFT(B659,FIND(".",B659)-1))))</f>
        <v>3</v>
      </c>
      <c r="W659" s="157" t="str">
        <f aca="false">IF(W660=1,1,IF(B659&lt;&gt;0,1,IF(C659&lt;&gt;0,1,IF(D659&lt;&gt;0,1,IF(E659&lt;&gt;0,1,"")))))</f>
        <v/>
      </c>
      <c r="X659" s="157" t="str">
        <f aca="false">IF(V659=0," ",IF(V659&lt;&gt;V658,V659," "))</f>
        <v> </v>
      </c>
      <c r="Y659" s="88"/>
      <c r="Z659" s="75" t="n">
        <f aca="false">IF(V659&lt;&gt;X659,(IF(I659="",G659*INFORMAÇÕES!$U$113,IF(I659="R",G659,0))),0)</f>
        <v>0</v>
      </c>
      <c r="AA659" s="75" t="n">
        <f aca="false">IF(V659&lt;&gt;X659,(IF(I659="",G659*INFORMAÇÕES!$U$114,IF(I659="C",G659,0))),0)</f>
        <v>0</v>
      </c>
      <c r="AB659" s="75" t="n">
        <f aca="false">IF(V659&lt;&gt;X659,(IF(I659="",G659*INFORMAÇÕES!$U$115,IF(I659="CF",G659,0))),0)</f>
        <v>0</v>
      </c>
      <c r="AC659" s="75" t="n">
        <f aca="false">IF(V659&lt;&gt;X659,(IF(I659="",G659*INFORMAÇÕES!$U$116,IF(I659="O",G659,0))),0)</f>
        <v>0</v>
      </c>
      <c r="AD659" s="75" t="n">
        <f aca="false">IF(E659&lt;&gt;0,G659,0)</f>
        <v>0</v>
      </c>
    </row>
    <row r="660" s="174" customFormat="true" ht="14.25" hidden="false" customHeight="false" outlineLevel="0" collapsed="false">
      <c r="A660" s="159" t="n">
        <v>649</v>
      </c>
      <c r="B660" s="160" t="n">
        <f aca="false">M660</f>
        <v>0</v>
      </c>
      <c r="C660" s="161" t="n">
        <f aca="false">O660</f>
        <v>0</v>
      </c>
      <c r="D660" s="162" t="n">
        <f aca="false">P660</f>
        <v>0</v>
      </c>
      <c r="E660" s="163" t="n">
        <f aca="false">ROUND(Q660,2)</f>
        <v>0</v>
      </c>
      <c r="F660" s="163" t="n">
        <f aca="false">TRUNC((1+(IF(OR(H660=0,H660=""),'BDI REF.'!$K$5,CHOOSE(H660,'BDI REF.'!$K$5,'BDI REF.'!$K$6,'BDI REF.'!$K$7))))*R660,2)</f>
        <v>0</v>
      </c>
      <c r="G660" s="163" t="n">
        <f aca="false">IF(E660&lt;&gt;0,ROUND(E660*F660,2),IF(AD660=0,(SUMIF($V$12:$V$1011,B660,$AD$12:$AD$1011)),AD660))</f>
        <v>0</v>
      </c>
      <c r="H660" s="164"/>
      <c r="I660" s="165"/>
      <c r="J660" s="166" t="str">
        <f aca="false">IF(N660&lt;&gt;0,N660,"")</f>
        <v/>
      </c>
      <c r="K660" s="167"/>
      <c r="L660" s="168" t="str">
        <f aca="false">IF(B660&gt;0,"ok","ocultar")</f>
        <v>ocultar</v>
      </c>
      <c r="M660" s="182"/>
      <c r="N660" s="184"/>
      <c r="O660" s="177"/>
      <c r="P660" s="178"/>
      <c r="Q660" s="173"/>
      <c r="R660" s="179"/>
      <c r="S660" s="156"/>
      <c r="U660" s="88"/>
      <c r="V660" s="157" t="n">
        <f aca="false">IF(B660=0,V659,IF(ISNONTEXT(B660)=TRUE(),INT(B660),INT(LEFT(B660,FIND(".",B660)-1))))</f>
        <v>3</v>
      </c>
      <c r="W660" s="157" t="str">
        <f aca="false">IF(W661=1,1,IF(B660&lt;&gt;0,1,IF(C660&lt;&gt;0,1,IF(D660&lt;&gt;0,1,IF(E660&lt;&gt;0,1,"")))))</f>
        <v/>
      </c>
      <c r="X660" s="157" t="str">
        <f aca="false">IF(V660=0," ",IF(V660&lt;&gt;V659,V660," "))</f>
        <v> </v>
      </c>
      <c r="Y660" s="88"/>
      <c r="Z660" s="75" t="n">
        <f aca="false">IF(V660&lt;&gt;X660,(IF(I660="",G660*INFORMAÇÕES!$U$113,IF(I660="R",G660,0))),0)</f>
        <v>0</v>
      </c>
      <c r="AA660" s="75" t="n">
        <f aca="false">IF(V660&lt;&gt;X660,(IF(I660="",G660*INFORMAÇÕES!$U$114,IF(I660="C",G660,0))),0)</f>
        <v>0</v>
      </c>
      <c r="AB660" s="75" t="n">
        <f aca="false">IF(V660&lt;&gt;X660,(IF(I660="",G660*INFORMAÇÕES!$U$115,IF(I660="CF",G660,0))),0)</f>
        <v>0</v>
      </c>
      <c r="AC660" s="75" t="n">
        <f aca="false">IF(V660&lt;&gt;X660,(IF(I660="",G660*INFORMAÇÕES!$U$116,IF(I660="O",G660,0))),0)</f>
        <v>0</v>
      </c>
      <c r="AD660" s="75" t="n">
        <f aca="false">IF(E660&lt;&gt;0,G660,0)</f>
        <v>0</v>
      </c>
    </row>
    <row r="661" s="174" customFormat="true" ht="14.25" hidden="false" customHeight="false" outlineLevel="0" collapsed="false">
      <c r="A661" s="159" t="n">
        <v>650</v>
      </c>
      <c r="B661" s="160" t="n">
        <f aca="false">M661</f>
        <v>0</v>
      </c>
      <c r="C661" s="161" t="n">
        <f aca="false">O661</f>
        <v>0</v>
      </c>
      <c r="D661" s="162" t="n">
        <f aca="false">P661</f>
        <v>0</v>
      </c>
      <c r="E661" s="163" t="n">
        <f aca="false">ROUND(Q661,2)</f>
        <v>0</v>
      </c>
      <c r="F661" s="163" t="n">
        <f aca="false">TRUNC((1+(IF(OR(H661=0,H661=""),'BDI REF.'!$K$5,CHOOSE(H661,'BDI REF.'!$K$5,'BDI REF.'!$K$6,'BDI REF.'!$K$7))))*R661,2)</f>
        <v>0</v>
      </c>
      <c r="G661" s="163" t="n">
        <f aca="false">IF(E661&lt;&gt;0,ROUND(E661*F661,2),IF(AD661=0,(SUMIF($V$12:$V$1011,B661,$AD$12:$AD$1011)),AD661))</f>
        <v>0</v>
      </c>
      <c r="H661" s="164"/>
      <c r="I661" s="165"/>
      <c r="J661" s="166" t="str">
        <f aca="false">IF(N661&lt;&gt;0,N661,"")</f>
        <v/>
      </c>
      <c r="K661" s="167"/>
      <c r="L661" s="168" t="str">
        <f aca="false">IF(B661&gt;0,"ok","ocultar")</f>
        <v>ocultar</v>
      </c>
      <c r="M661" s="182"/>
      <c r="N661" s="184"/>
      <c r="O661" s="177"/>
      <c r="P661" s="178"/>
      <c r="Q661" s="173"/>
      <c r="R661" s="179"/>
      <c r="S661" s="156"/>
      <c r="U661" s="88"/>
      <c r="V661" s="157" t="n">
        <f aca="false">IF(B661=0,V660,IF(ISNONTEXT(B661)=TRUE(),INT(B661),INT(LEFT(B661,FIND(".",B661)-1))))</f>
        <v>3</v>
      </c>
      <c r="W661" s="157" t="str">
        <f aca="false">IF(W662=1,1,IF(B661&lt;&gt;0,1,IF(C661&lt;&gt;0,1,IF(D661&lt;&gt;0,1,IF(E661&lt;&gt;0,1,"")))))</f>
        <v/>
      </c>
      <c r="X661" s="157" t="str">
        <f aca="false">IF(V661=0," ",IF(V661&lt;&gt;V660,V661," "))</f>
        <v> </v>
      </c>
      <c r="Y661" s="88"/>
      <c r="Z661" s="75" t="n">
        <f aca="false">IF(V661&lt;&gt;X661,(IF(I661="",G661*INFORMAÇÕES!$U$113,IF(I661="R",G661,0))),0)</f>
        <v>0</v>
      </c>
      <c r="AA661" s="75" t="n">
        <f aca="false">IF(V661&lt;&gt;X661,(IF(I661="",G661*INFORMAÇÕES!$U$114,IF(I661="C",G661,0))),0)</f>
        <v>0</v>
      </c>
      <c r="AB661" s="75" t="n">
        <f aca="false">IF(V661&lt;&gt;X661,(IF(I661="",G661*INFORMAÇÕES!$U$115,IF(I661="CF",G661,0))),0)</f>
        <v>0</v>
      </c>
      <c r="AC661" s="75" t="n">
        <f aca="false">IF(V661&lt;&gt;X661,(IF(I661="",G661*INFORMAÇÕES!$U$116,IF(I661="O",G661,0))),0)</f>
        <v>0</v>
      </c>
      <c r="AD661" s="75" t="n">
        <f aca="false">IF(E661&lt;&gt;0,G661,0)</f>
        <v>0</v>
      </c>
    </row>
    <row r="662" s="174" customFormat="true" ht="14.25" hidden="false" customHeight="false" outlineLevel="0" collapsed="false">
      <c r="A662" s="159" t="n">
        <v>651</v>
      </c>
      <c r="B662" s="160" t="n">
        <f aca="false">M662</f>
        <v>0</v>
      </c>
      <c r="C662" s="161" t="n">
        <f aca="false">O662</f>
        <v>0</v>
      </c>
      <c r="D662" s="162" t="n">
        <f aca="false">P662</f>
        <v>0</v>
      </c>
      <c r="E662" s="163" t="n">
        <f aca="false">ROUND(Q662,2)</f>
        <v>0</v>
      </c>
      <c r="F662" s="163" t="n">
        <f aca="false">TRUNC((1+(IF(OR(H662=0,H662=""),'BDI REF.'!$K$5,CHOOSE(H662,'BDI REF.'!$K$5,'BDI REF.'!$K$6,'BDI REF.'!$K$7))))*R662,2)</f>
        <v>0</v>
      </c>
      <c r="G662" s="163" t="n">
        <f aca="false">IF(E662&lt;&gt;0,ROUND(E662*F662,2),IF(AD662=0,(SUMIF($V$12:$V$1011,B662,$AD$12:$AD$1011)),AD662))</f>
        <v>0</v>
      </c>
      <c r="H662" s="164"/>
      <c r="I662" s="165"/>
      <c r="J662" s="166" t="str">
        <f aca="false">IF(N662&lt;&gt;0,N662,"")</f>
        <v/>
      </c>
      <c r="K662" s="167"/>
      <c r="L662" s="168" t="str">
        <f aca="false">IF(B662&gt;0,"ok","ocultar")</f>
        <v>ocultar</v>
      </c>
      <c r="M662" s="182"/>
      <c r="N662" s="184"/>
      <c r="O662" s="177"/>
      <c r="P662" s="178"/>
      <c r="Q662" s="173"/>
      <c r="R662" s="179"/>
      <c r="S662" s="156"/>
      <c r="U662" s="88"/>
      <c r="V662" s="157" t="n">
        <f aca="false">IF(B662=0,V661,IF(ISNONTEXT(B662)=TRUE(),INT(B662),INT(LEFT(B662,FIND(".",B662)-1))))</f>
        <v>3</v>
      </c>
      <c r="W662" s="157" t="str">
        <f aca="false">IF(W663=1,1,IF(B662&lt;&gt;0,1,IF(C662&lt;&gt;0,1,IF(D662&lt;&gt;0,1,IF(E662&lt;&gt;0,1,"")))))</f>
        <v/>
      </c>
      <c r="X662" s="157" t="str">
        <f aca="false">IF(V662=0," ",IF(V662&lt;&gt;V661,V662," "))</f>
        <v> </v>
      </c>
      <c r="Y662" s="88"/>
      <c r="Z662" s="75" t="n">
        <f aca="false">IF(V662&lt;&gt;X662,(IF(I662="",G662*INFORMAÇÕES!$U$113,IF(I662="R",G662,0))),0)</f>
        <v>0</v>
      </c>
      <c r="AA662" s="75" t="n">
        <f aca="false">IF(V662&lt;&gt;X662,(IF(I662="",G662*INFORMAÇÕES!$U$114,IF(I662="C",G662,0))),0)</f>
        <v>0</v>
      </c>
      <c r="AB662" s="75" t="n">
        <f aca="false">IF(V662&lt;&gt;X662,(IF(I662="",G662*INFORMAÇÕES!$U$115,IF(I662="CF",G662,0))),0)</f>
        <v>0</v>
      </c>
      <c r="AC662" s="75" t="n">
        <f aca="false">IF(V662&lt;&gt;X662,(IF(I662="",G662*INFORMAÇÕES!$U$116,IF(I662="O",G662,0))),0)</f>
        <v>0</v>
      </c>
      <c r="AD662" s="75" t="n">
        <f aca="false">IF(E662&lt;&gt;0,G662,0)</f>
        <v>0</v>
      </c>
    </row>
    <row r="663" s="174" customFormat="true" ht="14.25" hidden="false" customHeight="false" outlineLevel="0" collapsed="false">
      <c r="A663" s="159" t="n">
        <v>652</v>
      </c>
      <c r="B663" s="160" t="n">
        <f aca="false">M663</f>
        <v>0</v>
      </c>
      <c r="C663" s="161" t="n">
        <f aca="false">O663</f>
        <v>0</v>
      </c>
      <c r="D663" s="162" t="n">
        <f aca="false">P663</f>
        <v>0</v>
      </c>
      <c r="E663" s="163" t="n">
        <f aca="false">ROUND(Q663,2)</f>
        <v>0</v>
      </c>
      <c r="F663" s="163" t="n">
        <f aca="false">TRUNC((1+(IF(OR(H663=0,H663=""),'BDI REF.'!$K$5,CHOOSE(H663,'BDI REF.'!$K$5,'BDI REF.'!$K$6,'BDI REF.'!$K$7))))*R663,2)</f>
        <v>0</v>
      </c>
      <c r="G663" s="163" t="n">
        <f aca="false">IF(E663&lt;&gt;0,ROUND(E663*F663,2),IF(AD663=0,(SUMIF($V$12:$V$1011,B663,$AD$12:$AD$1011)),AD663))</f>
        <v>0</v>
      </c>
      <c r="H663" s="164"/>
      <c r="I663" s="165"/>
      <c r="J663" s="166" t="str">
        <f aca="false">IF(N663&lt;&gt;0,N663,"")</f>
        <v/>
      </c>
      <c r="K663" s="167"/>
      <c r="L663" s="168" t="str">
        <f aca="false">IF(B663&gt;0,"ok","ocultar")</f>
        <v>ocultar</v>
      </c>
      <c r="M663" s="182"/>
      <c r="N663" s="184"/>
      <c r="O663" s="177"/>
      <c r="P663" s="178"/>
      <c r="Q663" s="173"/>
      <c r="R663" s="179"/>
      <c r="S663" s="156"/>
      <c r="U663" s="88"/>
      <c r="V663" s="157" t="n">
        <f aca="false">IF(B663=0,V662,IF(ISNONTEXT(B663)=TRUE(),INT(B663),INT(LEFT(B663,FIND(".",B663)-1))))</f>
        <v>3</v>
      </c>
      <c r="W663" s="157" t="str">
        <f aca="false">IF(W664=1,1,IF(B663&lt;&gt;0,1,IF(C663&lt;&gt;0,1,IF(D663&lt;&gt;0,1,IF(E663&lt;&gt;0,1,"")))))</f>
        <v/>
      </c>
      <c r="X663" s="157" t="str">
        <f aca="false">IF(V663=0," ",IF(V663&lt;&gt;V662,V663," "))</f>
        <v> </v>
      </c>
      <c r="Y663" s="88"/>
      <c r="Z663" s="75" t="n">
        <f aca="false">IF(V663&lt;&gt;X663,(IF(I663="",G663*INFORMAÇÕES!$U$113,IF(I663="R",G663,0))),0)</f>
        <v>0</v>
      </c>
      <c r="AA663" s="75" t="n">
        <f aca="false">IF(V663&lt;&gt;X663,(IF(I663="",G663*INFORMAÇÕES!$U$114,IF(I663="C",G663,0))),0)</f>
        <v>0</v>
      </c>
      <c r="AB663" s="75" t="n">
        <f aca="false">IF(V663&lt;&gt;X663,(IF(I663="",G663*INFORMAÇÕES!$U$115,IF(I663="CF",G663,0))),0)</f>
        <v>0</v>
      </c>
      <c r="AC663" s="75" t="n">
        <f aca="false">IF(V663&lt;&gt;X663,(IF(I663="",G663*INFORMAÇÕES!$U$116,IF(I663="O",G663,0))),0)</f>
        <v>0</v>
      </c>
      <c r="AD663" s="75" t="n">
        <f aca="false">IF(E663&lt;&gt;0,G663,0)</f>
        <v>0</v>
      </c>
    </row>
    <row r="664" s="174" customFormat="true" ht="14.25" hidden="false" customHeight="false" outlineLevel="0" collapsed="false">
      <c r="A664" s="159" t="n">
        <v>653</v>
      </c>
      <c r="B664" s="160" t="n">
        <f aca="false">M664</f>
        <v>0</v>
      </c>
      <c r="C664" s="161" t="n">
        <f aca="false">O664</f>
        <v>0</v>
      </c>
      <c r="D664" s="162" t="n">
        <f aca="false">P664</f>
        <v>0</v>
      </c>
      <c r="E664" s="163" t="n">
        <f aca="false">ROUND(Q664,2)</f>
        <v>0</v>
      </c>
      <c r="F664" s="163" t="n">
        <f aca="false">TRUNC((1+(IF(OR(H664=0,H664=""),'BDI REF.'!$K$5,CHOOSE(H664,'BDI REF.'!$K$5,'BDI REF.'!$K$6,'BDI REF.'!$K$7))))*R664,2)</f>
        <v>0</v>
      </c>
      <c r="G664" s="163" t="n">
        <f aca="false">IF(E664&lt;&gt;0,ROUND(E664*F664,2),IF(AD664=0,(SUMIF($V$12:$V$1011,B664,$AD$12:$AD$1011)),AD664))</f>
        <v>0</v>
      </c>
      <c r="H664" s="164"/>
      <c r="I664" s="165"/>
      <c r="J664" s="166" t="str">
        <f aca="false">IF(N664&lt;&gt;0,N664,"")</f>
        <v/>
      </c>
      <c r="K664" s="167"/>
      <c r="L664" s="168" t="str">
        <f aca="false">IF(B664&gt;0,"ok","ocultar")</f>
        <v>ocultar</v>
      </c>
      <c r="M664" s="182"/>
      <c r="N664" s="184"/>
      <c r="O664" s="177"/>
      <c r="P664" s="178"/>
      <c r="Q664" s="173"/>
      <c r="R664" s="179"/>
      <c r="S664" s="156"/>
      <c r="U664" s="88"/>
      <c r="V664" s="157" t="n">
        <f aca="false">IF(B664=0,V663,IF(ISNONTEXT(B664)=TRUE(),INT(B664),INT(LEFT(B664,FIND(".",B664)-1))))</f>
        <v>3</v>
      </c>
      <c r="W664" s="157" t="str">
        <f aca="false">IF(W665=1,1,IF(B664&lt;&gt;0,1,IF(C664&lt;&gt;0,1,IF(D664&lt;&gt;0,1,IF(E664&lt;&gt;0,1,"")))))</f>
        <v/>
      </c>
      <c r="X664" s="157" t="str">
        <f aca="false">IF(V664=0," ",IF(V664&lt;&gt;V663,V664," "))</f>
        <v> </v>
      </c>
      <c r="Y664" s="88"/>
      <c r="Z664" s="75" t="n">
        <f aca="false">IF(V664&lt;&gt;X664,(IF(I664="",G664*INFORMAÇÕES!$U$113,IF(I664="R",G664,0))),0)</f>
        <v>0</v>
      </c>
      <c r="AA664" s="75" t="n">
        <f aca="false">IF(V664&lt;&gt;X664,(IF(I664="",G664*INFORMAÇÕES!$U$114,IF(I664="C",G664,0))),0)</f>
        <v>0</v>
      </c>
      <c r="AB664" s="75" t="n">
        <f aca="false">IF(V664&lt;&gt;X664,(IF(I664="",G664*INFORMAÇÕES!$U$115,IF(I664="CF",G664,0))),0)</f>
        <v>0</v>
      </c>
      <c r="AC664" s="75" t="n">
        <f aca="false">IF(V664&lt;&gt;X664,(IF(I664="",G664*INFORMAÇÕES!$U$116,IF(I664="O",G664,0))),0)</f>
        <v>0</v>
      </c>
      <c r="AD664" s="75" t="n">
        <f aca="false">IF(E664&lt;&gt;0,G664,0)</f>
        <v>0</v>
      </c>
    </row>
    <row r="665" s="174" customFormat="true" ht="14.25" hidden="false" customHeight="false" outlineLevel="0" collapsed="false">
      <c r="A665" s="159" t="n">
        <v>654</v>
      </c>
      <c r="B665" s="160" t="n">
        <f aca="false">M665</f>
        <v>0</v>
      </c>
      <c r="C665" s="161" t="n">
        <f aca="false">O665</f>
        <v>0</v>
      </c>
      <c r="D665" s="162" t="n">
        <f aca="false">P665</f>
        <v>0</v>
      </c>
      <c r="E665" s="163" t="n">
        <f aca="false">ROUND(Q665,2)</f>
        <v>0</v>
      </c>
      <c r="F665" s="163" t="n">
        <f aca="false">TRUNC((1+(IF(OR(H665=0,H665=""),'BDI REF.'!$K$5,CHOOSE(H665,'BDI REF.'!$K$5,'BDI REF.'!$K$6,'BDI REF.'!$K$7))))*R665,2)</f>
        <v>0</v>
      </c>
      <c r="G665" s="163" t="n">
        <f aca="false">IF(E665&lt;&gt;0,ROUND(E665*F665,2),IF(AD665=0,(SUMIF($V$12:$V$1011,B665,$AD$12:$AD$1011)),AD665))</f>
        <v>0</v>
      </c>
      <c r="H665" s="164"/>
      <c r="I665" s="165"/>
      <c r="J665" s="166" t="str">
        <f aca="false">IF(N665&lt;&gt;0,N665,"")</f>
        <v/>
      </c>
      <c r="K665" s="167"/>
      <c r="L665" s="168" t="str">
        <f aca="false">IF(B665&gt;0,"ok","ocultar")</f>
        <v>ocultar</v>
      </c>
      <c r="M665" s="182"/>
      <c r="N665" s="184"/>
      <c r="O665" s="177"/>
      <c r="P665" s="178"/>
      <c r="Q665" s="173"/>
      <c r="R665" s="179"/>
      <c r="S665" s="156"/>
      <c r="U665" s="88"/>
      <c r="V665" s="157" t="n">
        <f aca="false">IF(B665=0,V664,IF(ISNONTEXT(B665)=TRUE(),INT(B665),INT(LEFT(B665,FIND(".",B665)-1))))</f>
        <v>3</v>
      </c>
      <c r="W665" s="157" t="str">
        <f aca="false">IF(W666=1,1,IF(B665&lt;&gt;0,1,IF(C665&lt;&gt;0,1,IF(D665&lt;&gt;0,1,IF(E665&lt;&gt;0,1,"")))))</f>
        <v/>
      </c>
      <c r="X665" s="157" t="str">
        <f aca="false">IF(V665=0," ",IF(V665&lt;&gt;V664,V665," "))</f>
        <v> </v>
      </c>
      <c r="Y665" s="88"/>
      <c r="Z665" s="75" t="n">
        <f aca="false">IF(V665&lt;&gt;X665,(IF(I665="",G665*INFORMAÇÕES!$U$113,IF(I665="R",G665,0))),0)</f>
        <v>0</v>
      </c>
      <c r="AA665" s="75" t="n">
        <f aca="false">IF(V665&lt;&gt;X665,(IF(I665="",G665*INFORMAÇÕES!$U$114,IF(I665="C",G665,0))),0)</f>
        <v>0</v>
      </c>
      <c r="AB665" s="75" t="n">
        <f aca="false">IF(V665&lt;&gt;X665,(IF(I665="",G665*INFORMAÇÕES!$U$115,IF(I665="CF",G665,0))),0)</f>
        <v>0</v>
      </c>
      <c r="AC665" s="75" t="n">
        <f aca="false">IF(V665&lt;&gt;X665,(IF(I665="",G665*INFORMAÇÕES!$U$116,IF(I665="O",G665,0))),0)</f>
        <v>0</v>
      </c>
      <c r="AD665" s="75" t="n">
        <f aca="false">IF(E665&lt;&gt;0,G665,0)</f>
        <v>0</v>
      </c>
    </row>
    <row r="666" s="174" customFormat="true" ht="14.25" hidden="false" customHeight="false" outlineLevel="0" collapsed="false">
      <c r="A666" s="159" t="n">
        <v>655</v>
      </c>
      <c r="B666" s="160" t="n">
        <f aca="false">M666</f>
        <v>0</v>
      </c>
      <c r="C666" s="161" t="n">
        <f aca="false">O666</f>
        <v>0</v>
      </c>
      <c r="D666" s="162" t="n">
        <f aca="false">P666</f>
        <v>0</v>
      </c>
      <c r="E666" s="163" t="n">
        <f aca="false">ROUND(Q666,2)</f>
        <v>0</v>
      </c>
      <c r="F666" s="163" t="n">
        <f aca="false">TRUNC((1+(IF(OR(H666=0,H666=""),'BDI REF.'!$K$5,CHOOSE(H666,'BDI REF.'!$K$5,'BDI REF.'!$K$6,'BDI REF.'!$K$7))))*R666,2)</f>
        <v>0</v>
      </c>
      <c r="G666" s="163" t="n">
        <f aca="false">IF(E666&lt;&gt;0,ROUND(E666*F666,2),IF(AD666=0,(SUMIF($V$12:$V$1011,B666,$AD$12:$AD$1011)),AD666))</f>
        <v>0</v>
      </c>
      <c r="H666" s="164"/>
      <c r="I666" s="165"/>
      <c r="J666" s="166" t="str">
        <f aca="false">IF(N666&lt;&gt;0,N666,"")</f>
        <v/>
      </c>
      <c r="K666" s="167"/>
      <c r="L666" s="168" t="str">
        <f aca="false">IF(B666&gt;0,"ok","ocultar")</f>
        <v>ocultar</v>
      </c>
      <c r="M666" s="182"/>
      <c r="N666" s="184"/>
      <c r="O666" s="177"/>
      <c r="P666" s="178"/>
      <c r="Q666" s="173"/>
      <c r="R666" s="179"/>
      <c r="S666" s="156"/>
      <c r="U666" s="88"/>
      <c r="V666" s="157" t="n">
        <f aca="false">IF(B666=0,V665,IF(ISNONTEXT(B666)=TRUE(),INT(B666),INT(LEFT(B666,FIND(".",B666)-1))))</f>
        <v>3</v>
      </c>
      <c r="W666" s="157" t="str">
        <f aca="false">IF(W667=1,1,IF(B666&lt;&gt;0,1,IF(C666&lt;&gt;0,1,IF(D666&lt;&gt;0,1,IF(E666&lt;&gt;0,1,"")))))</f>
        <v/>
      </c>
      <c r="X666" s="157" t="str">
        <f aca="false">IF(V666=0," ",IF(V666&lt;&gt;V665,V666," "))</f>
        <v> </v>
      </c>
      <c r="Y666" s="88"/>
      <c r="Z666" s="75" t="n">
        <f aca="false">IF(V666&lt;&gt;X666,(IF(I666="",G666*INFORMAÇÕES!$U$113,IF(I666="R",G666,0))),0)</f>
        <v>0</v>
      </c>
      <c r="AA666" s="75" t="n">
        <f aca="false">IF(V666&lt;&gt;X666,(IF(I666="",G666*INFORMAÇÕES!$U$114,IF(I666="C",G666,0))),0)</f>
        <v>0</v>
      </c>
      <c r="AB666" s="75" t="n">
        <f aca="false">IF(V666&lt;&gt;X666,(IF(I666="",G666*INFORMAÇÕES!$U$115,IF(I666="CF",G666,0))),0)</f>
        <v>0</v>
      </c>
      <c r="AC666" s="75" t="n">
        <f aca="false">IF(V666&lt;&gt;X666,(IF(I666="",G666*INFORMAÇÕES!$U$116,IF(I666="O",G666,0))),0)</f>
        <v>0</v>
      </c>
      <c r="AD666" s="75" t="n">
        <f aca="false">IF(E666&lt;&gt;0,G666,0)</f>
        <v>0</v>
      </c>
    </row>
    <row r="667" s="174" customFormat="true" ht="14.25" hidden="false" customHeight="false" outlineLevel="0" collapsed="false">
      <c r="A667" s="159" t="n">
        <v>656</v>
      </c>
      <c r="B667" s="160" t="n">
        <f aca="false">M667</f>
        <v>0</v>
      </c>
      <c r="C667" s="161" t="n">
        <f aca="false">O667</f>
        <v>0</v>
      </c>
      <c r="D667" s="162" t="n">
        <f aca="false">P667</f>
        <v>0</v>
      </c>
      <c r="E667" s="163" t="n">
        <f aca="false">ROUND(Q667,2)</f>
        <v>0</v>
      </c>
      <c r="F667" s="163" t="n">
        <f aca="false">TRUNC((1+(IF(OR(H667=0,H667=""),'BDI REF.'!$K$5,CHOOSE(H667,'BDI REF.'!$K$5,'BDI REF.'!$K$6,'BDI REF.'!$K$7))))*R667,2)</f>
        <v>0</v>
      </c>
      <c r="G667" s="163" t="n">
        <f aca="false">IF(E667&lt;&gt;0,ROUND(E667*F667,2),IF(AD667=0,(SUMIF($V$12:$V$1011,B667,$AD$12:$AD$1011)),AD667))</f>
        <v>0</v>
      </c>
      <c r="H667" s="164"/>
      <c r="I667" s="165"/>
      <c r="J667" s="166" t="str">
        <f aca="false">IF(N667&lt;&gt;0,N667,"")</f>
        <v/>
      </c>
      <c r="K667" s="167"/>
      <c r="L667" s="168" t="str">
        <f aca="false">IF(B667&gt;0,"ok","ocultar")</f>
        <v>ocultar</v>
      </c>
      <c r="M667" s="182"/>
      <c r="N667" s="184"/>
      <c r="O667" s="177"/>
      <c r="P667" s="178"/>
      <c r="Q667" s="173"/>
      <c r="R667" s="179"/>
      <c r="S667" s="156"/>
      <c r="U667" s="88"/>
      <c r="V667" s="157" t="n">
        <f aca="false">IF(B667=0,V666,IF(ISNONTEXT(B667)=TRUE(),INT(B667),INT(LEFT(B667,FIND(".",B667)-1))))</f>
        <v>3</v>
      </c>
      <c r="W667" s="157" t="str">
        <f aca="false">IF(W668=1,1,IF(B667&lt;&gt;0,1,IF(C667&lt;&gt;0,1,IF(D667&lt;&gt;0,1,IF(E667&lt;&gt;0,1,"")))))</f>
        <v/>
      </c>
      <c r="X667" s="157" t="str">
        <f aca="false">IF(V667=0," ",IF(V667&lt;&gt;V666,V667," "))</f>
        <v> </v>
      </c>
      <c r="Y667" s="88"/>
      <c r="Z667" s="75" t="n">
        <f aca="false">IF(V667&lt;&gt;X667,(IF(I667="",G667*INFORMAÇÕES!$U$113,IF(I667="R",G667,0))),0)</f>
        <v>0</v>
      </c>
      <c r="AA667" s="75" t="n">
        <f aca="false">IF(V667&lt;&gt;X667,(IF(I667="",G667*INFORMAÇÕES!$U$114,IF(I667="C",G667,0))),0)</f>
        <v>0</v>
      </c>
      <c r="AB667" s="75" t="n">
        <f aca="false">IF(V667&lt;&gt;X667,(IF(I667="",G667*INFORMAÇÕES!$U$115,IF(I667="CF",G667,0))),0)</f>
        <v>0</v>
      </c>
      <c r="AC667" s="75" t="n">
        <f aca="false">IF(V667&lt;&gt;X667,(IF(I667="",G667*INFORMAÇÕES!$U$116,IF(I667="O",G667,0))),0)</f>
        <v>0</v>
      </c>
      <c r="AD667" s="75" t="n">
        <f aca="false">IF(E667&lt;&gt;0,G667,0)</f>
        <v>0</v>
      </c>
    </row>
    <row r="668" s="174" customFormat="true" ht="14.25" hidden="false" customHeight="false" outlineLevel="0" collapsed="false">
      <c r="A668" s="159" t="n">
        <v>657</v>
      </c>
      <c r="B668" s="160" t="n">
        <f aca="false">M668</f>
        <v>0</v>
      </c>
      <c r="C668" s="161" t="n">
        <f aca="false">O668</f>
        <v>0</v>
      </c>
      <c r="D668" s="162" t="n">
        <f aca="false">P668</f>
        <v>0</v>
      </c>
      <c r="E668" s="163" t="n">
        <f aca="false">ROUND(Q668,2)</f>
        <v>0</v>
      </c>
      <c r="F668" s="163" t="n">
        <f aca="false">TRUNC((1+(IF(OR(H668=0,H668=""),'BDI REF.'!$K$5,CHOOSE(H668,'BDI REF.'!$K$5,'BDI REF.'!$K$6,'BDI REF.'!$K$7))))*R668,2)</f>
        <v>0</v>
      </c>
      <c r="G668" s="163" t="n">
        <f aca="false">IF(E668&lt;&gt;0,ROUND(E668*F668,2),IF(AD668=0,(SUMIF($V$12:$V$1011,B668,$AD$12:$AD$1011)),AD668))</f>
        <v>0</v>
      </c>
      <c r="H668" s="164"/>
      <c r="I668" s="165"/>
      <c r="J668" s="166" t="str">
        <f aca="false">IF(N668&lt;&gt;0,N668,"")</f>
        <v/>
      </c>
      <c r="K668" s="167"/>
      <c r="L668" s="168" t="str">
        <f aca="false">IF(B668&gt;0,"ok","ocultar")</f>
        <v>ocultar</v>
      </c>
      <c r="M668" s="182"/>
      <c r="N668" s="184"/>
      <c r="O668" s="177"/>
      <c r="P668" s="178"/>
      <c r="Q668" s="173"/>
      <c r="R668" s="179"/>
      <c r="S668" s="156"/>
      <c r="U668" s="88"/>
      <c r="V668" s="157" t="n">
        <f aca="false">IF(B668=0,V667,IF(ISNONTEXT(B668)=TRUE(),INT(B668),INT(LEFT(B668,FIND(".",B668)-1))))</f>
        <v>3</v>
      </c>
      <c r="W668" s="157" t="str">
        <f aca="false">IF(W669=1,1,IF(B668&lt;&gt;0,1,IF(C668&lt;&gt;0,1,IF(D668&lt;&gt;0,1,IF(E668&lt;&gt;0,1,"")))))</f>
        <v/>
      </c>
      <c r="X668" s="157" t="str">
        <f aca="false">IF(V668=0," ",IF(V668&lt;&gt;V667,V668," "))</f>
        <v> </v>
      </c>
      <c r="Y668" s="88"/>
      <c r="Z668" s="75" t="n">
        <f aca="false">IF(V668&lt;&gt;X668,(IF(I668="",G668*INFORMAÇÕES!$U$113,IF(I668="R",G668,0))),0)</f>
        <v>0</v>
      </c>
      <c r="AA668" s="75" t="n">
        <f aca="false">IF(V668&lt;&gt;X668,(IF(I668="",G668*INFORMAÇÕES!$U$114,IF(I668="C",G668,0))),0)</f>
        <v>0</v>
      </c>
      <c r="AB668" s="75" t="n">
        <f aca="false">IF(V668&lt;&gt;X668,(IF(I668="",G668*INFORMAÇÕES!$U$115,IF(I668="CF",G668,0))),0)</f>
        <v>0</v>
      </c>
      <c r="AC668" s="75" t="n">
        <f aca="false">IF(V668&lt;&gt;X668,(IF(I668="",G668*INFORMAÇÕES!$U$116,IF(I668="O",G668,0))),0)</f>
        <v>0</v>
      </c>
      <c r="AD668" s="75" t="n">
        <f aca="false">IF(E668&lt;&gt;0,G668,0)</f>
        <v>0</v>
      </c>
    </row>
    <row r="669" s="174" customFormat="true" ht="14.25" hidden="false" customHeight="false" outlineLevel="0" collapsed="false">
      <c r="A669" s="159" t="n">
        <v>658</v>
      </c>
      <c r="B669" s="160" t="n">
        <f aca="false">M669</f>
        <v>0</v>
      </c>
      <c r="C669" s="161" t="n">
        <f aca="false">O669</f>
        <v>0</v>
      </c>
      <c r="D669" s="162" t="n">
        <f aca="false">P669</f>
        <v>0</v>
      </c>
      <c r="E669" s="163" t="n">
        <f aca="false">ROUND(Q669,2)</f>
        <v>0</v>
      </c>
      <c r="F669" s="163" t="n">
        <f aca="false">TRUNC((1+(IF(OR(H669=0,H669=""),'BDI REF.'!$K$5,CHOOSE(H669,'BDI REF.'!$K$5,'BDI REF.'!$K$6,'BDI REF.'!$K$7))))*R669,2)</f>
        <v>0</v>
      </c>
      <c r="G669" s="163" t="n">
        <f aca="false">IF(E669&lt;&gt;0,ROUND(E669*F669,2),IF(AD669=0,(SUMIF($V$12:$V$1011,B669,$AD$12:$AD$1011)),AD669))</f>
        <v>0</v>
      </c>
      <c r="H669" s="164"/>
      <c r="I669" s="165"/>
      <c r="J669" s="166" t="str">
        <f aca="false">IF(N669&lt;&gt;0,N669,"")</f>
        <v/>
      </c>
      <c r="K669" s="167"/>
      <c r="L669" s="168" t="str">
        <f aca="false">IF(B669&gt;0,"ok","ocultar")</f>
        <v>ocultar</v>
      </c>
      <c r="M669" s="182"/>
      <c r="N669" s="184"/>
      <c r="O669" s="177"/>
      <c r="P669" s="178"/>
      <c r="Q669" s="173"/>
      <c r="R669" s="179"/>
      <c r="S669" s="156"/>
      <c r="U669" s="88"/>
      <c r="V669" s="157" t="n">
        <f aca="false">IF(B669=0,V668,IF(ISNONTEXT(B669)=TRUE(),INT(B669),INT(LEFT(B669,FIND(".",B669)-1))))</f>
        <v>3</v>
      </c>
      <c r="W669" s="157" t="str">
        <f aca="false">IF(W670=1,1,IF(B669&lt;&gt;0,1,IF(C669&lt;&gt;0,1,IF(D669&lt;&gt;0,1,IF(E669&lt;&gt;0,1,"")))))</f>
        <v/>
      </c>
      <c r="X669" s="157" t="str">
        <f aca="false">IF(V669=0," ",IF(V669&lt;&gt;V668,V669," "))</f>
        <v> </v>
      </c>
      <c r="Y669" s="88"/>
      <c r="Z669" s="75" t="n">
        <f aca="false">IF(V669&lt;&gt;X669,(IF(I669="",G669*INFORMAÇÕES!$U$113,IF(I669="R",G669,0))),0)</f>
        <v>0</v>
      </c>
      <c r="AA669" s="75" t="n">
        <f aca="false">IF(V669&lt;&gt;X669,(IF(I669="",G669*INFORMAÇÕES!$U$114,IF(I669="C",G669,0))),0)</f>
        <v>0</v>
      </c>
      <c r="AB669" s="75" t="n">
        <f aca="false">IF(V669&lt;&gt;X669,(IF(I669="",G669*INFORMAÇÕES!$U$115,IF(I669="CF",G669,0))),0)</f>
        <v>0</v>
      </c>
      <c r="AC669" s="75" t="n">
        <f aca="false">IF(V669&lt;&gt;X669,(IF(I669="",G669*INFORMAÇÕES!$U$116,IF(I669="O",G669,0))),0)</f>
        <v>0</v>
      </c>
      <c r="AD669" s="75" t="n">
        <f aca="false">IF(E669&lt;&gt;0,G669,0)</f>
        <v>0</v>
      </c>
    </row>
    <row r="670" s="174" customFormat="true" ht="14.25" hidden="false" customHeight="false" outlineLevel="0" collapsed="false">
      <c r="A670" s="159" t="n">
        <v>659</v>
      </c>
      <c r="B670" s="160" t="n">
        <f aca="false">M670</f>
        <v>0</v>
      </c>
      <c r="C670" s="161" t="n">
        <f aca="false">O670</f>
        <v>0</v>
      </c>
      <c r="D670" s="162" t="n">
        <f aca="false">P670</f>
        <v>0</v>
      </c>
      <c r="E670" s="163" t="n">
        <f aca="false">ROUND(Q670,2)</f>
        <v>0</v>
      </c>
      <c r="F670" s="163" t="n">
        <f aca="false">TRUNC((1+(IF(OR(H670=0,H670=""),'BDI REF.'!$K$5,CHOOSE(H670,'BDI REF.'!$K$5,'BDI REF.'!$K$6,'BDI REF.'!$K$7))))*R670,2)</f>
        <v>0</v>
      </c>
      <c r="G670" s="163" t="n">
        <f aca="false">IF(E670&lt;&gt;0,ROUND(E670*F670,2),IF(AD670=0,(SUMIF($V$12:$V$1011,B670,$AD$12:$AD$1011)),AD670))</f>
        <v>0</v>
      </c>
      <c r="H670" s="164"/>
      <c r="I670" s="165"/>
      <c r="J670" s="166" t="str">
        <f aca="false">IF(N670&lt;&gt;0,N670,"")</f>
        <v/>
      </c>
      <c r="K670" s="167"/>
      <c r="L670" s="168" t="str">
        <f aca="false">IF(B670&gt;0,"ok","ocultar")</f>
        <v>ocultar</v>
      </c>
      <c r="M670" s="182"/>
      <c r="N670" s="184"/>
      <c r="O670" s="177"/>
      <c r="P670" s="178"/>
      <c r="Q670" s="173"/>
      <c r="R670" s="179"/>
      <c r="S670" s="156"/>
      <c r="U670" s="88"/>
      <c r="V670" s="157" t="n">
        <f aca="false">IF(B670=0,V669,IF(ISNONTEXT(B670)=TRUE(),INT(B670),INT(LEFT(B670,FIND(".",B670)-1))))</f>
        <v>3</v>
      </c>
      <c r="W670" s="157" t="str">
        <f aca="false">IF(W671=1,1,IF(B670&lt;&gt;0,1,IF(C670&lt;&gt;0,1,IF(D670&lt;&gt;0,1,IF(E670&lt;&gt;0,1,"")))))</f>
        <v/>
      </c>
      <c r="X670" s="157" t="str">
        <f aca="false">IF(V670=0," ",IF(V670&lt;&gt;V669,V670," "))</f>
        <v> </v>
      </c>
      <c r="Y670" s="88"/>
      <c r="Z670" s="75" t="n">
        <f aca="false">IF(V670&lt;&gt;X670,(IF(I670="",G670*INFORMAÇÕES!$U$113,IF(I670="R",G670,0))),0)</f>
        <v>0</v>
      </c>
      <c r="AA670" s="75" t="n">
        <f aca="false">IF(V670&lt;&gt;X670,(IF(I670="",G670*INFORMAÇÕES!$U$114,IF(I670="C",G670,0))),0)</f>
        <v>0</v>
      </c>
      <c r="AB670" s="75" t="n">
        <f aca="false">IF(V670&lt;&gt;X670,(IF(I670="",G670*INFORMAÇÕES!$U$115,IF(I670="CF",G670,0))),0)</f>
        <v>0</v>
      </c>
      <c r="AC670" s="75" t="n">
        <f aca="false">IF(V670&lt;&gt;X670,(IF(I670="",G670*INFORMAÇÕES!$U$116,IF(I670="O",G670,0))),0)</f>
        <v>0</v>
      </c>
      <c r="AD670" s="75" t="n">
        <f aca="false">IF(E670&lt;&gt;0,G670,0)</f>
        <v>0</v>
      </c>
    </row>
    <row r="671" s="174" customFormat="true" ht="14.25" hidden="false" customHeight="false" outlineLevel="0" collapsed="false">
      <c r="A671" s="159" t="n">
        <v>660</v>
      </c>
      <c r="B671" s="160" t="n">
        <f aca="false">M671</f>
        <v>0</v>
      </c>
      <c r="C671" s="161" t="n">
        <f aca="false">O671</f>
        <v>0</v>
      </c>
      <c r="D671" s="162" t="n">
        <f aca="false">P671</f>
        <v>0</v>
      </c>
      <c r="E671" s="163" t="n">
        <f aca="false">ROUND(Q671,2)</f>
        <v>0</v>
      </c>
      <c r="F671" s="163" t="n">
        <f aca="false">TRUNC((1+(IF(OR(H671=0,H671=""),'BDI REF.'!$K$5,CHOOSE(H671,'BDI REF.'!$K$5,'BDI REF.'!$K$6,'BDI REF.'!$K$7))))*R671,2)</f>
        <v>0</v>
      </c>
      <c r="G671" s="163" t="n">
        <f aca="false">IF(E671&lt;&gt;0,ROUND(E671*F671,2),IF(AD671=0,(SUMIF($V$12:$V$1011,B671,$AD$12:$AD$1011)),AD671))</f>
        <v>0</v>
      </c>
      <c r="H671" s="164"/>
      <c r="I671" s="165"/>
      <c r="J671" s="166" t="str">
        <f aca="false">IF(N671&lt;&gt;0,N671,"")</f>
        <v/>
      </c>
      <c r="K671" s="167"/>
      <c r="L671" s="168" t="str">
        <f aca="false">IF(B671&gt;0,"ok","ocultar")</f>
        <v>ocultar</v>
      </c>
      <c r="M671" s="182"/>
      <c r="N671" s="184"/>
      <c r="O671" s="177"/>
      <c r="P671" s="178"/>
      <c r="Q671" s="173"/>
      <c r="R671" s="179"/>
      <c r="S671" s="156"/>
      <c r="U671" s="88"/>
      <c r="V671" s="157" t="n">
        <f aca="false">IF(B671=0,V670,IF(ISNONTEXT(B671)=TRUE(),INT(B671),INT(LEFT(B671,FIND(".",B671)-1))))</f>
        <v>3</v>
      </c>
      <c r="W671" s="157" t="str">
        <f aca="false">IF(W672=1,1,IF(B671&lt;&gt;0,1,IF(C671&lt;&gt;0,1,IF(D671&lt;&gt;0,1,IF(E671&lt;&gt;0,1,"")))))</f>
        <v/>
      </c>
      <c r="X671" s="157" t="str">
        <f aca="false">IF(V671=0," ",IF(V671&lt;&gt;V670,V671," "))</f>
        <v> </v>
      </c>
      <c r="Y671" s="88"/>
      <c r="Z671" s="75" t="n">
        <f aca="false">IF(V671&lt;&gt;X671,(IF(I671="",G671*INFORMAÇÕES!$U$113,IF(I671="R",G671,0))),0)</f>
        <v>0</v>
      </c>
      <c r="AA671" s="75" t="n">
        <f aca="false">IF(V671&lt;&gt;X671,(IF(I671="",G671*INFORMAÇÕES!$U$114,IF(I671="C",G671,0))),0)</f>
        <v>0</v>
      </c>
      <c r="AB671" s="75" t="n">
        <f aca="false">IF(V671&lt;&gt;X671,(IF(I671="",G671*INFORMAÇÕES!$U$115,IF(I671="CF",G671,0))),0)</f>
        <v>0</v>
      </c>
      <c r="AC671" s="75" t="n">
        <f aca="false">IF(V671&lt;&gt;X671,(IF(I671="",G671*INFORMAÇÕES!$U$116,IF(I671="O",G671,0))),0)</f>
        <v>0</v>
      </c>
      <c r="AD671" s="75" t="n">
        <f aca="false">IF(E671&lt;&gt;0,G671,0)</f>
        <v>0</v>
      </c>
    </row>
    <row r="672" s="174" customFormat="true" ht="14.25" hidden="false" customHeight="false" outlineLevel="0" collapsed="false">
      <c r="A672" s="159" t="n">
        <v>661</v>
      </c>
      <c r="B672" s="160" t="n">
        <f aca="false">M672</f>
        <v>0</v>
      </c>
      <c r="C672" s="161" t="n">
        <f aca="false">O672</f>
        <v>0</v>
      </c>
      <c r="D672" s="162" t="n">
        <f aca="false">P672</f>
        <v>0</v>
      </c>
      <c r="E672" s="163" t="n">
        <f aca="false">ROUND(Q672,2)</f>
        <v>0</v>
      </c>
      <c r="F672" s="163" t="n">
        <f aca="false">TRUNC((1+(IF(OR(H672=0,H672=""),'BDI REF.'!$K$5,CHOOSE(H672,'BDI REF.'!$K$5,'BDI REF.'!$K$6,'BDI REF.'!$K$7))))*R672,2)</f>
        <v>0</v>
      </c>
      <c r="G672" s="163" t="n">
        <f aca="false">IF(E672&lt;&gt;0,ROUND(E672*F672,2),IF(AD672=0,(SUMIF($V$12:$V$1011,B672,$AD$12:$AD$1011)),AD672))</f>
        <v>0</v>
      </c>
      <c r="H672" s="164"/>
      <c r="I672" s="165"/>
      <c r="J672" s="166" t="str">
        <f aca="false">IF(N672&lt;&gt;0,N672,"")</f>
        <v/>
      </c>
      <c r="K672" s="167"/>
      <c r="L672" s="168" t="str">
        <f aca="false">IF(B672&gt;0,"ok","ocultar")</f>
        <v>ocultar</v>
      </c>
      <c r="M672" s="182"/>
      <c r="N672" s="184"/>
      <c r="O672" s="177"/>
      <c r="P672" s="178"/>
      <c r="Q672" s="173"/>
      <c r="R672" s="179"/>
      <c r="S672" s="156"/>
      <c r="U672" s="88"/>
      <c r="V672" s="157" t="n">
        <f aca="false">IF(B672=0,V671,IF(ISNONTEXT(B672)=TRUE(),INT(B672),INT(LEFT(B672,FIND(".",B672)-1))))</f>
        <v>3</v>
      </c>
      <c r="W672" s="157" t="str">
        <f aca="false">IF(W673=1,1,IF(B672&lt;&gt;0,1,IF(C672&lt;&gt;0,1,IF(D672&lt;&gt;0,1,IF(E672&lt;&gt;0,1,"")))))</f>
        <v/>
      </c>
      <c r="X672" s="157" t="str">
        <f aca="false">IF(V672=0," ",IF(V672&lt;&gt;V671,V672," "))</f>
        <v> </v>
      </c>
      <c r="Y672" s="88"/>
      <c r="Z672" s="75" t="n">
        <f aca="false">IF(V672&lt;&gt;X672,(IF(I672="",G672*INFORMAÇÕES!$U$113,IF(I672="R",G672,0))),0)</f>
        <v>0</v>
      </c>
      <c r="AA672" s="75" t="n">
        <f aca="false">IF(V672&lt;&gt;X672,(IF(I672="",G672*INFORMAÇÕES!$U$114,IF(I672="C",G672,0))),0)</f>
        <v>0</v>
      </c>
      <c r="AB672" s="75" t="n">
        <f aca="false">IF(V672&lt;&gt;X672,(IF(I672="",G672*INFORMAÇÕES!$U$115,IF(I672="CF",G672,0))),0)</f>
        <v>0</v>
      </c>
      <c r="AC672" s="75" t="n">
        <f aca="false">IF(V672&lt;&gt;X672,(IF(I672="",G672*INFORMAÇÕES!$U$116,IF(I672="O",G672,0))),0)</f>
        <v>0</v>
      </c>
      <c r="AD672" s="75" t="n">
        <f aca="false">IF(E672&lt;&gt;0,G672,0)</f>
        <v>0</v>
      </c>
    </row>
    <row r="673" s="174" customFormat="true" ht="14.25" hidden="false" customHeight="false" outlineLevel="0" collapsed="false">
      <c r="A673" s="159" t="n">
        <v>662</v>
      </c>
      <c r="B673" s="160" t="n">
        <f aca="false">M673</f>
        <v>0</v>
      </c>
      <c r="C673" s="161" t="n">
        <f aca="false">O673</f>
        <v>0</v>
      </c>
      <c r="D673" s="162" t="n">
        <f aca="false">P673</f>
        <v>0</v>
      </c>
      <c r="E673" s="163" t="n">
        <f aca="false">ROUND(Q673,2)</f>
        <v>0</v>
      </c>
      <c r="F673" s="163" t="n">
        <f aca="false">TRUNC((1+(IF(OR(H673=0,H673=""),'BDI REF.'!$K$5,CHOOSE(H673,'BDI REF.'!$K$5,'BDI REF.'!$K$6,'BDI REF.'!$K$7))))*R673,2)</f>
        <v>0</v>
      </c>
      <c r="G673" s="163" t="n">
        <f aca="false">IF(E673&lt;&gt;0,ROUND(E673*F673,2),IF(AD673=0,(SUMIF($V$12:$V$1011,B673,$AD$12:$AD$1011)),AD673))</f>
        <v>0</v>
      </c>
      <c r="H673" s="164"/>
      <c r="I673" s="165"/>
      <c r="J673" s="166" t="str">
        <f aca="false">IF(N673&lt;&gt;0,N673,"")</f>
        <v/>
      </c>
      <c r="K673" s="167"/>
      <c r="L673" s="168" t="str">
        <f aca="false">IF(B673&gt;0,"ok","ocultar")</f>
        <v>ocultar</v>
      </c>
      <c r="M673" s="182"/>
      <c r="N673" s="184"/>
      <c r="O673" s="177"/>
      <c r="P673" s="178"/>
      <c r="Q673" s="173"/>
      <c r="R673" s="179"/>
      <c r="S673" s="156"/>
      <c r="U673" s="88"/>
      <c r="V673" s="157" t="n">
        <f aca="false">IF(B673=0,V672,IF(ISNONTEXT(B673)=TRUE(),INT(B673),INT(LEFT(B673,FIND(".",B673)-1))))</f>
        <v>3</v>
      </c>
      <c r="W673" s="157" t="str">
        <f aca="false">IF(W674=1,1,IF(B673&lt;&gt;0,1,IF(C673&lt;&gt;0,1,IF(D673&lt;&gt;0,1,IF(E673&lt;&gt;0,1,"")))))</f>
        <v/>
      </c>
      <c r="X673" s="157" t="str">
        <f aca="false">IF(V673=0," ",IF(V673&lt;&gt;V672,V673," "))</f>
        <v> </v>
      </c>
      <c r="Y673" s="88"/>
      <c r="Z673" s="75" t="n">
        <f aca="false">IF(V673&lt;&gt;X673,(IF(I673="",G673*INFORMAÇÕES!$U$113,IF(I673="R",G673,0))),0)</f>
        <v>0</v>
      </c>
      <c r="AA673" s="75" t="n">
        <f aca="false">IF(V673&lt;&gt;X673,(IF(I673="",G673*INFORMAÇÕES!$U$114,IF(I673="C",G673,0))),0)</f>
        <v>0</v>
      </c>
      <c r="AB673" s="75" t="n">
        <f aca="false">IF(V673&lt;&gt;X673,(IF(I673="",G673*INFORMAÇÕES!$U$115,IF(I673="CF",G673,0))),0)</f>
        <v>0</v>
      </c>
      <c r="AC673" s="75" t="n">
        <f aca="false">IF(V673&lt;&gt;X673,(IF(I673="",G673*INFORMAÇÕES!$U$116,IF(I673="O",G673,0))),0)</f>
        <v>0</v>
      </c>
      <c r="AD673" s="75" t="n">
        <f aca="false">IF(E673&lt;&gt;0,G673,0)</f>
        <v>0</v>
      </c>
    </row>
    <row r="674" s="174" customFormat="true" ht="14.25" hidden="false" customHeight="false" outlineLevel="0" collapsed="false">
      <c r="A674" s="159" t="n">
        <v>663</v>
      </c>
      <c r="B674" s="160" t="n">
        <f aca="false">M674</f>
        <v>0</v>
      </c>
      <c r="C674" s="161" t="n">
        <f aca="false">O674</f>
        <v>0</v>
      </c>
      <c r="D674" s="162" t="n">
        <f aca="false">P674</f>
        <v>0</v>
      </c>
      <c r="E674" s="163" t="n">
        <f aca="false">ROUND(Q674,2)</f>
        <v>0</v>
      </c>
      <c r="F674" s="163" t="n">
        <f aca="false">TRUNC((1+(IF(OR(H674=0,H674=""),'BDI REF.'!$K$5,CHOOSE(H674,'BDI REF.'!$K$5,'BDI REF.'!$K$6,'BDI REF.'!$K$7))))*R674,2)</f>
        <v>0</v>
      </c>
      <c r="G674" s="163" t="n">
        <f aca="false">IF(E674&lt;&gt;0,ROUND(E674*F674,2),IF(AD674=0,(SUMIF($V$12:$V$1011,B674,$AD$12:$AD$1011)),AD674))</f>
        <v>0</v>
      </c>
      <c r="H674" s="164"/>
      <c r="I674" s="165"/>
      <c r="J674" s="166" t="str">
        <f aca="false">IF(N674&lt;&gt;0,N674,"")</f>
        <v/>
      </c>
      <c r="K674" s="167"/>
      <c r="L674" s="168" t="str">
        <f aca="false">IF(B674&gt;0,"ok","ocultar")</f>
        <v>ocultar</v>
      </c>
      <c r="M674" s="182"/>
      <c r="N674" s="184"/>
      <c r="O674" s="177"/>
      <c r="P674" s="178"/>
      <c r="Q674" s="173"/>
      <c r="R674" s="179"/>
      <c r="S674" s="156"/>
      <c r="U674" s="88"/>
      <c r="V674" s="157" t="n">
        <f aca="false">IF(B674=0,V673,IF(ISNONTEXT(B674)=TRUE(),INT(B674),INT(LEFT(B674,FIND(".",B674)-1))))</f>
        <v>3</v>
      </c>
      <c r="W674" s="157" t="str">
        <f aca="false">IF(W675=1,1,IF(B674&lt;&gt;0,1,IF(C674&lt;&gt;0,1,IF(D674&lt;&gt;0,1,IF(E674&lt;&gt;0,1,"")))))</f>
        <v/>
      </c>
      <c r="X674" s="157" t="str">
        <f aca="false">IF(V674=0," ",IF(V674&lt;&gt;V673,V674," "))</f>
        <v> </v>
      </c>
      <c r="Y674" s="88"/>
      <c r="Z674" s="75" t="n">
        <f aca="false">IF(V674&lt;&gt;X674,(IF(I674="",G674*INFORMAÇÕES!$U$113,IF(I674="R",G674,0))),0)</f>
        <v>0</v>
      </c>
      <c r="AA674" s="75" t="n">
        <f aca="false">IF(V674&lt;&gt;X674,(IF(I674="",G674*INFORMAÇÕES!$U$114,IF(I674="C",G674,0))),0)</f>
        <v>0</v>
      </c>
      <c r="AB674" s="75" t="n">
        <f aca="false">IF(V674&lt;&gt;X674,(IF(I674="",G674*INFORMAÇÕES!$U$115,IF(I674="CF",G674,0))),0)</f>
        <v>0</v>
      </c>
      <c r="AC674" s="75" t="n">
        <f aca="false">IF(V674&lt;&gt;X674,(IF(I674="",G674*INFORMAÇÕES!$U$116,IF(I674="O",G674,0))),0)</f>
        <v>0</v>
      </c>
      <c r="AD674" s="75" t="n">
        <f aca="false">IF(E674&lt;&gt;0,G674,0)</f>
        <v>0</v>
      </c>
    </row>
    <row r="675" s="174" customFormat="true" ht="14.25" hidden="false" customHeight="false" outlineLevel="0" collapsed="false">
      <c r="A675" s="159" t="n">
        <v>664</v>
      </c>
      <c r="B675" s="160" t="n">
        <f aca="false">M675</f>
        <v>0</v>
      </c>
      <c r="C675" s="161" t="n">
        <f aca="false">O675</f>
        <v>0</v>
      </c>
      <c r="D675" s="162" t="n">
        <f aca="false">P675</f>
        <v>0</v>
      </c>
      <c r="E675" s="163" t="n">
        <f aca="false">ROUND(Q675,2)</f>
        <v>0</v>
      </c>
      <c r="F675" s="163" t="n">
        <f aca="false">TRUNC((1+(IF(OR(H675=0,H675=""),'BDI REF.'!$K$5,CHOOSE(H675,'BDI REF.'!$K$5,'BDI REF.'!$K$6,'BDI REF.'!$K$7))))*R675,2)</f>
        <v>0</v>
      </c>
      <c r="G675" s="163" t="n">
        <f aca="false">IF(E675&lt;&gt;0,ROUND(E675*F675,2),IF(AD675=0,(SUMIF($V$12:$V$1011,B675,$AD$12:$AD$1011)),AD675))</f>
        <v>0</v>
      </c>
      <c r="H675" s="164"/>
      <c r="I675" s="165"/>
      <c r="J675" s="166" t="str">
        <f aca="false">IF(N675&lt;&gt;0,N675,"")</f>
        <v/>
      </c>
      <c r="K675" s="167"/>
      <c r="L675" s="168" t="str">
        <f aca="false">IF(B675&gt;0,"ok","ocultar")</f>
        <v>ocultar</v>
      </c>
      <c r="M675" s="182"/>
      <c r="N675" s="184"/>
      <c r="O675" s="177"/>
      <c r="P675" s="178"/>
      <c r="Q675" s="173"/>
      <c r="R675" s="179"/>
      <c r="S675" s="156"/>
      <c r="U675" s="88"/>
      <c r="V675" s="157" t="n">
        <f aca="false">IF(B675=0,V674,IF(ISNONTEXT(B675)=TRUE(),INT(B675),INT(LEFT(B675,FIND(".",B675)-1))))</f>
        <v>3</v>
      </c>
      <c r="W675" s="157" t="str">
        <f aca="false">IF(W676=1,1,IF(B675&lt;&gt;0,1,IF(C675&lt;&gt;0,1,IF(D675&lt;&gt;0,1,IF(E675&lt;&gt;0,1,"")))))</f>
        <v/>
      </c>
      <c r="X675" s="157" t="str">
        <f aca="false">IF(V675=0," ",IF(V675&lt;&gt;V674,V675," "))</f>
        <v> </v>
      </c>
      <c r="Y675" s="88"/>
      <c r="Z675" s="75" t="n">
        <f aca="false">IF(V675&lt;&gt;X675,(IF(I675="",G675*INFORMAÇÕES!$U$113,IF(I675="R",G675,0))),0)</f>
        <v>0</v>
      </c>
      <c r="AA675" s="75" t="n">
        <f aca="false">IF(V675&lt;&gt;X675,(IF(I675="",G675*INFORMAÇÕES!$U$114,IF(I675="C",G675,0))),0)</f>
        <v>0</v>
      </c>
      <c r="AB675" s="75" t="n">
        <f aca="false">IF(V675&lt;&gt;X675,(IF(I675="",G675*INFORMAÇÕES!$U$115,IF(I675="CF",G675,0))),0)</f>
        <v>0</v>
      </c>
      <c r="AC675" s="75" t="n">
        <f aca="false">IF(V675&lt;&gt;X675,(IF(I675="",G675*INFORMAÇÕES!$U$116,IF(I675="O",G675,0))),0)</f>
        <v>0</v>
      </c>
      <c r="AD675" s="75" t="n">
        <f aca="false">IF(E675&lt;&gt;0,G675,0)</f>
        <v>0</v>
      </c>
    </row>
    <row r="676" s="174" customFormat="true" ht="14.25" hidden="false" customHeight="false" outlineLevel="0" collapsed="false">
      <c r="A676" s="159" t="n">
        <v>665</v>
      </c>
      <c r="B676" s="160" t="n">
        <f aca="false">M676</f>
        <v>0</v>
      </c>
      <c r="C676" s="161" t="n">
        <f aca="false">O676</f>
        <v>0</v>
      </c>
      <c r="D676" s="162" t="n">
        <f aca="false">P676</f>
        <v>0</v>
      </c>
      <c r="E676" s="163" t="n">
        <f aca="false">ROUND(Q676,2)</f>
        <v>0</v>
      </c>
      <c r="F676" s="163" t="n">
        <f aca="false">TRUNC((1+(IF(OR(H676=0,H676=""),'BDI REF.'!$K$5,CHOOSE(H676,'BDI REF.'!$K$5,'BDI REF.'!$K$6,'BDI REF.'!$K$7))))*R676,2)</f>
        <v>0</v>
      </c>
      <c r="G676" s="163" t="n">
        <f aca="false">IF(E676&lt;&gt;0,ROUND(E676*F676,2),IF(AD676=0,(SUMIF($V$12:$V$1011,B676,$AD$12:$AD$1011)),AD676))</f>
        <v>0</v>
      </c>
      <c r="H676" s="164"/>
      <c r="I676" s="165"/>
      <c r="J676" s="166" t="str">
        <f aca="false">IF(N676&lt;&gt;0,N676,"")</f>
        <v/>
      </c>
      <c r="K676" s="167"/>
      <c r="L676" s="168" t="str">
        <f aca="false">IF(B676&gt;0,"ok","ocultar")</f>
        <v>ocultar</v>
      </c>
      <c r="M676" s="182"/>
      <c r="N676" s="184"/>
      <c r="O676" s="177"/>
      <c r="P676" s="178"/>
      <c r="Q676" s="173"/>
      <c r="R676" s="179"/>
      <c r="S676" s="156"/>
      <c r="U676" s="88"/>
      <c r="V676" s="157" t="n">
        <f aca="false">IF(B676=0,V675,IF(ISNONTEXT(B676)=TRUE(),INT(B676),INT(LEFT(B676,FIND(".",B676)-1))))</f>
        <v>3</v>
      </c>
      <c r="W676" s="157" t="str">
        <f aca="false">IF(W677=1,1,IF(B676&lt;&gt;0,1,IF(C676&lt;&gt;0,1,IF(D676&lt;&gt;0,1,IF(E676&lt;&gt;0,1,"")))))</f>
        <v/>
      </c>
      <c r="X676" s="157" t="str">
        <f aca="false">IF(V676=0," ",IF(V676&lt;&gt;V675,V676," "))</f>
        <v> </v>
      </c>
      <c r="Y676" s="88"/>
      <c r="Z676" s="75" t="n">
        <f aca="false">IF(V676&lt;&gt;X676,(IF(I676="",G676*INFORMAÇÕES!$U$113,IF(I676="R",G676,0))),0)</f>
        <v>0</v>
      </c>
      <c r="AA676" s="75" t="n">
        <f aca="false">IF(V676&lt;&gt;X676,(IF(I676="",G676*INFORMAÇÕES!$U$114,IF(I676="C",G676,0))),0)</f>
        <v>0</v>
      </c>
      <c r="AB676" s="75" t="n">
        <f aca="false">IF(V676&lt;&gt;X676,(IF(I676="",G676*INFORMAÇÕES!$U$115,IF(I676="CF",G676,0))),0)</f>
        <v>0</v>
      </c>
      <c r="AC676" s="75" t="n">
        <f aca="false">IF(V676&lt;&gt;X676,(IF(I676="",G676*INFORMAÇÕES!$U$116,IF(I676="O",G676,0))),0)</f>
        <v>0</v>
      </c>
      <c r="AD676" s="75" t="n">
        <f aca="false">IF(E676&lt;&gt;0,G676,0)</f>
        <v>0</v>
      </c>
    </row>
    <row r="677" s="174" customFormat="true" ht="14.25" hidden="false" customHeight="false" outlineLevel="0" collapsed="false">
      <c r="A677" s="159" t="n">
        <v>666</v>
      </c>
      <c r="B677" s="160" t="n">
        <f aca="false">M677</f>
        <v>0</v>
      </c>
      <c r="C677" s="161" t="n">
        <f aca="false">O677</f>
        <v>0</v>
      </c>
      <c r="D677" s="162" t="n">
        <f aca="false">P677</f>
        <v>0</v>
      </c>
      <c r="E677" s="163" t="n">
        <f aca="false">ROUND(Q677,2)</f>
        <v>0</v>
      </c>
      <c r="F677" s="163" t="n">
        <f aca="false">TRUNC((1+(IF(OR(H677=0,H677=""),'BDI REF.'!$K$5,CHOOSE(H677,'BDI REF.'!$K$5,'BDI REF.'!$K$6,'BDI REF.'!$K$7))))*R677,2)</f>
        <v>0</v>
      </c>
      <c r="G677" s="163" t="n">
        <f aca="false">IF(E677&lt;&gt;0,ROUND(E677*F677,2),IF(AD677=0,(SUMIF($V$12:$V$1011,B677,$AD$12:$AD$1011)),AD677))</f>
        <v>0</v>
      </c>
      <c r="H677" s="164"/>
      <c r="I677" s="165"/>
      <c r="J677" s="166" t="str">
        <f aca="false">IF(N677&lt;&gt;0,N677,"")</f>
        <v/>
      </c>
      <c r="K677" s="167"/>
      <c r="L677" s="168" t="str">
        <f aca="false">IF(B677&gt;0,"ok","ocultar")</f>
        <v>ocultar</v>
      </c>
      <c r="M677" s="182"/>
      <c r="N677" s="184"/>
      <c r="O677" s="177"/>
      <c r="P677" s="178"/>
      <c r="Q677" s="173"/>
      <c r="R677" s="179"/>
      <c r="S677" s="156"/>
      <c r="U677" s="88"/>
      <c r="V677" s="157" t="n">
        <f aca="false">IF(B677=0,V676,IF(ISNONTEXT(B677)=TRUE(),INT(B677),INT(LEFT(B677,FIND(".",B677)-1))))</f>
        <v>3</v>
      </c>
      <c r="W677" s="157" t="str">
        <f aca="false">IF(W678=1,1,IF(B677&lt;&gt;0,1,IF(C677&lt;&gt;0,1,IF(D677&lt;&gt;0,1,IF(E677&lt;&gt;0,1,"")))))</f>
        <v/>
      </c>
      <c r="X677" s="157" t="str">
        <f aca="false">IF(V677=0," ",IF(V677&lt;&gt;V676,V677," "))</f>
        <v> </v>
      </c>
      <c r="Y677" s="88"/>
      <c r="Z677" s="75" t="n">
        <f aca="false">IF(V677&lt;&gt;X677,(IF(I677="",G677*INFORMAÇÕES!$U$113,IF(I677="R",G677,0))),0)</f>
        <v>0</v>
      </c>
      <c r="AA677" s="75" t="n">
        <f aca="false">IF(V677&lt;&gt;X677,(IF(I677="",G677*INFORMAÇÕES!$U$114,IF(I677="C",G677,0))),0)</f>
        <v>0</v>
      </c>
      <c r="AB677" s="75" t="n">
        <f aca="false">IF(V677&lt;&gt;X677,(IF(I677="",G677*INFORMAÇÕES!$U$115,IF(I677="CF",G677,0))),0)</f>
        <v>0</v>
      </c>
      <c r="AC677" s="75" t="n">
        <f aca="false">IF(V677&lt;&gt;X677,(IF(I677="",G677*INFORMAÇÕES!$U$116,IF(I677="O",G677,0))),0)</f>
        <v>0</v>
      </c>
      <c r="AD677" s="75" t="n">
        <f aca="false">IF(E677&lt;&gt;0,G677,0)</f>
        <v>0</v>
      </c>
    </row>
    <row r="678" s="174" customFormat="true" ht="14.25" hidden="false" customHeight="false" outlineLevel="0" collapsed="false">
      <c r="A678" s="159" t="n">
        <v>667</v>
      </c>
      <c r="B678" s="160" t="n">
        <f aca="false">M678</f>
        <v>0</v>
      </c>
      <c r="C678" s="161" t="n">
        <f aca="false">O678</f>
        <v>0</v>
      </c>
      <c r="D678" s="162" t="n">
        <f aca="false">P678</f>
        <v>0</v>
      </c>
      <c r="E678" s="163" t="n">
        <f aca="false">ROUND(Q678,2)</f>
        <v>0</v>
      </c>
      <c r="F678" s="163" t="n">
        <f aca="false">TRUNC((1+(IF(OR(H678=0,H678=""),'BDI REF.'!$K$5,CHOOSE(H678,'BDI REF.'!$K$5,'BDI REF.'!$K$6,'BDI REF.'!$K$7))))*R678,2)</f>
        <v>0</v>
      </c>
      <c r="G678" s="163" t="n">
        <f aca="false">IF(E678&lt;&gt;0,ROUND(E678*F678,2),IF(AD678=0,(SUMIF($V$12:$V$1011,B678,$AD$12:$AD$1011)),AD678))</f>
        <v>0</v>
      </c>
      <c r="H678" s="164"/>
      <c r="I678" s="165"/>
      <c r="J678" s="166" t="str">
        <f aca="false">IF(N678&lt;&gt;0,N678,"")</f>
        <v/>
      </c>
      <c r="K678" s="167"/>
      <c r="L678" s="168" t="str">
        <f aca="false">IF(B678&gt;0,"ok","ocultar")</f>
        <v>ocultar</v>
      </c>
      <c r="M678" s="182"/>
      <c r="N678" s="184"/>
      <c r="O678" s="177"/>
      <c r="P678" s="178"/>
      <c r="Q678" s="173"/>
      <c r="R678" s="179"/>
      <c r="S678" s="156"/>
      <c r="U678" s="88"/>
      <c r="V678" s="157" t="n">
        <f aca="false">IF(B678=0,V677,IF(ISNONTEXT(B678)=TRUE(),INT(B678),INT(LEFT(B678,FIND(".",B678)-1))))</f>
        <v>3</v>
      </c>
      <c r="W678" s="157" t="str">
        <f aca="false">IF(W679=1,1,IF(B678&lt;&gt;0,1,IF(C678&lt;&gt;0,1,IF(D678&lt;&gt;0,1,IF(E678&lt;&gt;0,1,"")))))</f>
        <v/>
      </c>
      <c r="X678" s="157" t="str">
        <f aca="false">IF(V678=0," ",IF(V678&lt;&gt;V677,V678," "))</f>
        <v> </v>
      </c>
      <c r="Y678" s="88"/>
      <c r="Z678" s="75" t="n">
        <f aca="false">IF(V678&lt;&gt;X678,(IF(I678="",G678*INFORMAÇÕES!$U$113,IF(I678="R",G678,0))),0)</f>
        <v>0</v>
      </c>
      <c r="AA678" s="75" t="n">
        <f aca="false">IF(V678&lt;&gt;X678,(IF(I678="",G678*INFORMAÇÕES!$U$114,IF(I678="C",G678,0))),0)</f>
        <v>0</v>
      </c>
      <c r="AB678" s="75" t="n">
        <f aca="false">IF(V678&lt;&gt;X678,(IF(I678="",G678*INFORMAÇÕES!$U$115,IF(I678="CF",G678,0))),0)</f>
        <v>0</v>
      </c>
      <c r="AC678" s="75" t="n">
        <f aca="false">IF(V678&lt;&gt;X678,(IF(I678="",G678*INFORMAÇÕES!$U$116,IF(I678="O",G678,0))),0)</f>
        <v>0</v>
      </c>
      <c r="AD678" s="75" t="n">
        <f aca="false">IF(E678&lt;&gt;0,G678,0)</f>
        <v>0</v>
      </c>
    </row>
    <row r="679" s="174" customFormat="true" ht="14.25" hidden="false" customHeight="false" outlineLevel="0" collapsed="false">
      <c r="A679" s="159" t="n">
        <v>668</v>
      </c>
      <c r="B679" s="160" t="n">
        <f aca="false">M679</f>
        <v>0</v>
      </c>
      <c r="C679" s="161" t="n">
        <f aca="false">O679</f>
        <v>0</v>
      </c>
      <c r="D679" s="162" t="n">
        <f aca="false">P679</f>
        <v>0</v>
      </c>
      <c r="E679" s="163" t="n">
        <f aca="false">ROUND(Q679,2)</f>
        <v>0</v>
      </c>
      <c r="F679" s="163" t="n">
        <f aca="false">TRUNC((1+(IF(OR(H679=0,H679=""),'BDI REF.'!$K$5,CHOOSE(H679,'BDI REF.'!$K$5,'BDI REF.'!$K$6,'BDI REF.'!$K$7))))*R679,2)</f>
        <v>0</v>
      </c>
      <c r="G679" s="163" t="n">
        <f aca="false">IF(E679&lt;&gt;0,ROUND(E679*F679,2),IF(AD679=0,(SUMIF($V$12:$V$1011,B679,$AD$12:$AD$1011)),AD679))</f>
        <v>0</v>
      </c>
      <c r="H679" s="164"/>
      <c r="I679" s="165"/>
      <c r="J679" s="166" t="str">
        <f aca="false">IF(N679&lt;&gt;0,N679,"")</f>
        <v/>
      </c>
      <c r="K679" s="167"/>
      <c r="L679" s="168" t="str">
        <f aca="false">IF(B679&gt;0,"ok","ocultar")</f>
        <v>ocultar</v>
      </c>
      <c r="M679" s="182"/>
      <c r="N679" s="184"/>
      <c r="O679" s="177"/>
      <c r="P679" s="178"/>
      <c r="Q679" s="173"/>
      <c r="R679" s="179"/>
      <c r="S679" s="156"/>
      <c r="U679" s="88"/>
      <c r="V679" s="157" t="n">
        <f aca="false">IF(B679=0,V678,IF(ISNONTEXT(B679)=TRUE(),INT(B679),INT(LEFT(B679,FIND(".",B679)-1))))</f>
        <v>3</v>
      </c>
      <c r="W679" s="157" t="str">
        <f aca="false">IF(W680=1,1,IF(B679&lt;&gt;0,1,IF(C679&lt;&gt;0,1,IF(D679&lt;&gt;0,1,IF(E679&lt;&gt;0,1,"")))))</f>
        <v/>
      </c>
      <c r="X679" s="157" t="str">
        <f aca="false">IF(V679=0," ",IF(V679&lt;&gt;V678,V679," "))</f>
        <v> </v>
      </c>
      <c r="Y679" s="88"/>
      <c r="Z679" s="75" t="n">
        <f aca="false">IF(V679&lt;&gt;X679,(IF(I679="",G679*INFORMAÇÕES!$U$113,IF(I679="R",G679,0))),0)</f>
        <v>0</v>
      </c>
      <c r="AA679" s="75" t="n">
        <f aca="false">IF(V679&lt;&gt;X679,(IF(I679="",G679*INFORMAÇÕES!$U$114,IF(I679="C",G679,0))),0)</f>
        <v>0</v>
      </c>
      <c r="AB679" s="75" t="n">
        <f aca="false">IF(V679&lt;&gt;X679,(IF(I679="",G679*INFORMAÇÕES!$U$115,IF(I679="CF",G679,0))),0)</f>
        <v>0</v>
      </c>
      <c r="AC679" s="75" t="n">
        <f aca="false">IF(V679&lt;&gt;X679,(IF(I679="",G679*INFORMAÇÕES!$U$116,IF(I679="O",G679,0))),0)</f>
        <v>0</v>
      </c>
      <c r="AD679" s="75" t="n">
        <f aca="false">IF(E679&lt;&gt;0,G679,0)</f>
        <v>0</v>
      </c>
    </row>
    <row r="680" s="174" customFormat="true" ht="14.25" hidden="false" customHeight="false" outlineLevel="0" collapsed="false">
      <c r="A680" s="159" t="n">
        <v>669</v>
      </c>
      <c r="B680" s="160" t="n">
        <f aca="false">M680</f>
        <v>0</v>
      </c>
      <c r="C680" s="161" t="n">
        <f aca="false">O680</f>
        <v>0</v>
      </c>
      <c r="D680" s="162" t="n">
        <f aca="false">P680</f>
        <v>0</v>
      </c>
      <c r="E680" s="163" t="n">
        <f aca="false">ROUND(Q680,2)</f>
        <v>0</v>
      </c>
      <c r="F680" s="163" t="n">
        <f aca="false">TRUNC((1+(IF(OR(H680=0,H680=""),'BDI REF.'!$K$5,CHOOSE(H680,'BDI REF.'!$K$5,'BDI REF.'!$K$6,'BDI REF.'!$K$7))))*R680,2)</f>
        <v>0</v>
      </c>
      <c r="G680" s="163" t="n">
        <f aca="false">IF(E680&lt;&gt;0,ROUND(E680*F680,2),IF(AD680=0,(SUMIF($V$12:$V$1011,B680,$AD$12:$AD$1011)),AD680))</f>
        <v>0</v>
      </c>
      <c r="H680" s="164"/>
      <c r="I680" s="165"/>
      <c r="J680" s="166" t="str">
        <f aca="false">IF(N680&lt;&gt;0,N680,"")</f>
        <v/>
      </c>
      <c r="K680" s="167"/>
      <c r="L680" s="168" t="str">
        <f aca="false">IF(B680&gt;0,"ok","ocultar")</f>
        <v>ocultar</v>
      </c>
      <c r="M680" s="182"/>
      <c r="N680" s="184"/>
      <c r="O680" s="177"/>
      <c r="P680" s="178"/>
      <c r="Q680" s="173"/>
      <c r="R680" s="179"/>
      <c r="S680" s="156"/>
      <c r="U680" s="88"/>
      <c r="V680" s="157" t="n">
        <f aca="false">IF(B680=0,V679,IF(ISNONTEXT(B680)=TRUE(),INT(B680),INT(LEFT(B680,FIND(".",B680)-1))))</f>
        <v>3</v>
      </c>
      <c r="W680" s="157" t="str">
        <f aca="false">IF(W681=1,1,IF(B680&lt;&gt;0,1,IF(C680&lt;&gt;0,1,IF(D680&lt;&gt;0,1,IF(E680&lt;&gt;0,1,"")))))</f>
        <v/>
      </c>
      <c r="X680" s="157" t="str">
        <f aca="false">IF(V680=0," ",IF(V680&lt;&gt;V679,V680," "))</f>
        <v> </v>
      </c>
      <c r="Y680" s="88"/>
      <c r="Z680" s="75" t="n">
        <f aca="false">IF(V680&lt;&gt;X680,(IF(I680="",G680*INFORMAÇÕES!$U$113,IF(I680="R",G680,0))),0)</f>
        <v>0</v>
      </c>
      <c r="AA680" s="75" t="n">
        <f aca="false">IF(V680&lt;&gt;X680,(IF(I680="",G680*INFORMAÇÕES!$U$114,IF(I680="C",G680,0))),0)</f>
        <v>0</v>
      </c>
      <c r="AB680" s="75" t="n">
        <f aca="false">IF(V680&lt;&gt;X680,(IF(I680="",G680*INFORMAÇÕES!$U$115,IF(I680="CF",G680,0))),0)</f>
        <v>0</v>
      </c>
      <c r="AC680" s="75" t="n">
        <f aca="false">IF(V680&lt;&gt;X680,(IF(I680="",G680*INFORMAÇÕES!$U$116,IF(I680="O",G680,0))),0)</f>
        <v>0</v>
      </c>
      <c r="AD680" s="75" t="n">
        <f aca="false">IF(E680&lt;&gt;0,G680,0)</f>
        <v>0</v>
      </c>
    </row>
    <row r="681" s="174" customFormat="true" ht="14.25" hidden="false" customHeight="false" outlineLevel="0" collapsed="false">
      <c r="A681" s="159" t="n">
        <v>670</v>
      </c>
      <c r="B681" s="160" t="n">
        <f aca="false">M681</f>
        <v>0</v>
      </c>
      <c r="C681" s="161" t="n">
        <f aca="false">O681</f>
        <v>0</v>
      </c>
      <c r="D681" s="162" t="n">
        <f aca="false">P681</f>
        <v>0</v>
      </c>
      <c r="E681" s="163" t="n">
        <f aca="false">ROUND(Q681,2)</f>
        <v>0</v>
      </c>
      <c r="F681" s="163" t="n">
        <f aca="false">TRUNC((1+(IF(OR(H681=0,H681=""),'BDI REF.'!$K$5,CHOOSE(H681,'BDI REF.'!$K$5,'BDI REF.'!$K$6,'BDI REF.'!$K$7))))*R681,2)</f>
        <v>0</v>
      </c>
      <c r="G681" s="163" t="n">
        <f aca="false">IF(E681&lt;&gt;0,ROUND(E681*F681,2),IF(AD681=0,(SUMIF($V$12:$V$1011,B681,$AD$12:$AD$1011)),AD681))</f>
        <v>0</v>
      </c>
      <c r="H681" s="164"/>
      <c r="I681" s="165"/>
      <c r="J681" s="166" t="str">
        <f aca="false">IF(N681&lt;&gt;0,N681,"")</f>
        <v/>
      </c>
      <c r="K681" s="167"/>
      <c r="L681" s="168" t="str">
        <f aca="false">IF(B681&gt;0,"ok","ocultar")</f>
        <v>ocultar</v>
      </c>
      <c r="M681" s="182"/>
      <c r="N681" s="184"/>
      <c r="O681" s="177"/>
      <c r="P681" s="178"/>
      <c r="Q681" s="173"/>
      <c r="R681" s="179"/>
      <c r="S681" s="156"/>
      <c r="U681" s="88"/>
      <c r="V681" s="157" t="n">
        <f aca="false">IF(B681=0,V680,IF(ISNONTEXT(B681)=TRUE(),INT(B681),INT(LEFT(B681,FIND(".",B681)-1))))</f>
        <v>3</v>
      </c>
      <c r="W681" s="157" t="str">
        <f aca="false">IF(W682=1,1,IF(B681&lt;&gt;0,1,IF(C681&lt;&gt;0,1,IF(D681&lt;&gt;0,1,IF(E681&lt;&gt;0,1,"")))))</f>
        <v/>
      </c>
      <c r="X681" s="157" t="str">
        <f aca="false">IF(V681=0," ",IF(V681&lt;&gt;V680,V681," "))</f>
        <v> </v>
      </c>
      <c r="Y681" s="88"/>
      <c r="Z681" s="75" t="n">
        <f aca="false">IF(V681&lt;&gt;X681,(IF(I681="",G681*INFORMAÇÕES!$U$113,IF(I681="R",G681,0))),0)</f>
        <v>0</v>
      </c>
      <c r="AA681" s="75" t="n">
        <f aca="false">IF(V681&lt;&gt;X681,(IF(I681="",G681*INFORMAÇÕES!$U$114,IF(I681="C",G681,0))),0)</f>
        <v>0</v>
      </c>
      <c r="AB681" s="75" t="n">
        <f aca="false">IF(V681&lt;&gt;X681,(IF(I681="",G681*INFORMAÇÕES!$U$115,IF(I681="CF",G681,0))),0)</f>
        <v>0</v>
      </c>
      <c r="AC681" s="75" t="n">
        <f aca="false">IF(V681&lt;&gt;X681,(IF(I681="",G681*INFORMAÇÕES!$U$116,IF(I681="O",G681,0))),0)</f>
        <v>0</v>
      </c>
      <c r="AD681" s="75" t="n">
        <f aca="false">IF(E681&lt;&gt;0,G681,0)</f>
        <v>0</v>
      </c>
    </row>
    <row r="682" s="174" customFormat="true" ht="14.25" hidden="false" customHeight="false" outlineLevel="0" collapsed="false">
      <c r="A682" s="159" t="n">
        <v>671</v>
      </c>
      <c r="B682" s="160" t="n">
        <f aca="false">M682</f>
        <v>0</v>
      </c>
      <c r="C682" s="161" t="n">
        <f aca="false">O682</f>
        <v>0</v>
      </c>
      <c r="D682" s="162" t="n">
        <f aca="false">P682</f>
        <v>0</v>
      </c>
      <c r="E682" s="163" t="n">
        <f aca="false">ROUND(Q682,2)</f>
        <v>0</v>
      </c>
      <c r="F682" s="163" t="n">
        <f aca="false">TRUNC((1+(IF(OR(H682=0,H682=""),'BDI REF.'!$K$5,CHOOSE(H682,'BDI REF.'!$K$5,'BDI REF.'!$K$6,'BDI REF.'!$K$7))))*R682,2)</f>
        <v>0</v>
      </c>
      <c r="G682" s="163" t="n">
        <f aca="false">IF(E682&lt;&gt;0,ROUND(E682*F682,2),IF(AD682=0,(SUMIF($V$12:$V$1011,B682,$AD$12:$AD$1011)),AD682))</f>
        <v>0</v>
      </c>
      <c r="H682" s="164"/>
      <c r="I682" s="165"/>
      <c r="J682" s="166" t="str">
        <f aca="false">IF(N682&lt;&gt;0,N682,"")</f>
        <v/>
      </c>
      <c r="K682" s="167"/>
      <c r="L682" s="168" t="str">
        <f aca="false">IF(B682&gt;0,"ok","ocultar")</f>
        <v>ocultar</v>
      </c>
      <c r="M682" s="182"/>
      <c r="N682" s="184"/>
      <c r="O682" s="177"/>
      <c r="P682" s="178"/>
      <c r="Q682" s="173"/>
      <c r="R682" s="179"/>
      <c r="S682" s="156"/>
      <c r="U682" s="88"/>
      <c r="V682" s="157" t="n">
        <f aca="false">IF(B682=0,V681,IF(ISNONTEXT(B682)=TRUE(),INT(B682),INT(LEFT(B682,FIND(".",B682)-1))))</f>
        <v>3</v>
      </c>
      <c r="W682" s="157" t="str">
        <f aca="false">IF(W683=1,1,IF(B682&lt;&gt;0,1,IF(C682&lt;&gt;0,1,IF(D682&lt;&gt;0,1,IF(E682&lt;&gt;0,1,"")))))</f>
        <v/>
      </c>
      <c r="X682" s="157" t="str">
        <f aca="false">IF(V682=0," ",IF(V682&lt;&gt;V681,V682," "))</f>
        <v> </v>
      </c>
      <c r="Y682" s="88"/>
      <c r="Z682" s="75" t="n">
        <f aca="false">IF(V682&lt;&gt;X682,(IF(I682="",G682*INFORMAÇÕES!$U$113,IF(I682="R",G682,0))),0)</f>
        <v>0</v>
      </c>
      <c r="AA682" s="75" t="n">
        <f aca="false">IF(V682&lt;&gt;X682,(IF(I682="",G682*INFORMAÇÕES!$U$114,IF(I682="C",G682,0))),0)</f>
        <v>0</v>
      </c>
      <c r="AB682" s="75" t="n">
        <f aca="false">IF(V682&lt;&gt;X682,(IF(I682="",G682*INFORMAÇÕES!$U$115,IF(I682="CF",G682,0))),0)</f>
        <v>0</v>
      </c>
      <c r="AC682" s="75" t="n">
        <f aca="false">IF(V682&lt;&gt;X682,(IF(I682="",G682*INFORMAÇÕES!$U$116,IF(I682="O",G682,0))),0)</f>
        <v>0</v>
      </c>
      <c r="AD682" s="75" t="n">
        <f aca="false">IF(E682&lt;&gt;0,G682,0)</f>
        <v>0</v>
      </c>
    </row>
    <row r="683" s="174" customFormat="true" ht="14.25" hidden="false" customHeight="false" outlineLevel="0" collapsed="false">
      <c r="A683" s="159" t="n">
        <v>672</v>
      </c>
      <c r="B683" s="160" t="n">
        <f aca="false">M683</f>
        <v>0</v>
      </c>
      <c r="C683" s="161" t="n">
        <f aca="false">O683</f>
        <v>0</v>
      </c>
      <c r="D683" s="162" t="n">
        <f aca="false">P683</f>
        <v>0</v>
      </c>
      <c r="E683" s="163" t="n">
        <f aca="false">ROUND(Q683,2)</f>
        <v>0</v>
      </c>
      <c r="F683" s="163" t="n">
        <f aca="false">TRUNC((1+(IF(OR(H683=0,H683=""),'BDI REF.'!$K$5,CHOOSE(H683,'BDI REF.'!$K$5,'BDI REF.'!$K$6,'BDI REF.'!$K$7))))*R683,2)</f>
        <v>0</v>
      </c>
      <c r="G683" s="163" t="n">
        <f aca="false">IF(E683&lt;&gt;0,ROUND(E683*F683,2),IF(AD683=0,(SUMIF($V$12:$V$1011,B683,$AD$12:$AD$1011)),AD683))</f>
        <v>0</v>
      </c>
      <c r="H683" s="164"/>
      <c r="I683" s="165"/>
      <c r="J683" s="166" t="str">
        <f aca="false">IF(N683&lt;&gt;0,N683,"")</f>
        <v/>
      </c>
      <c r="K683" s="167"/>
      <c r="L683" s="168" t="str">
        <f aca="false">IF(B683&gt;0,"ok","ocultar")</f>
        <v>ocultar</v>
      </c>
      <c r="M683" s="182"/>
      <c r="N683" s="184"/>
      <c r="O683" s="177"/>
      <c r="P683" s="178"/>
      <c r="Q683" s="173"/>
      <c r="R683" s="179"/>
      <c r="S683" s="156"/>
      <c r="U683" s="88"/>
      <c r="V683" s="157" t="n">
        <f aca="false">IF(B683=0,V682,IF(ISNONTEXT(B683)=TRUE(),INT(B683),INT(LEFT(B683,FIND(".",B683)-1))))</f>
        <v>3</v>
      </c>
      <c r="W683" s="157" t="str">
        <f aca="false">IF(W684=1,1,IF(B683&lt;&gt;0,1,IF(C683&lt;&gt;0,1,IF(D683&lt;&gt;0,1,IF(E683&lt;&gt;0,1,"")))))</f>
        <v/>
      </c>
      <c r="X683" s="157" t="str">
        <f aca="false">IF(V683=0," ",IF(V683&lt;&gt;V682,V683," "))</f>
        <v> </v>
      </c>
      <c r="Y683" s="88"/>
      <c r="Z683" s="75" t="n">
        <f aca="false">IF(V683&lt;&gt;X683,(IF(I683="",G683*INFORMAÇÕES!$U$113,IF(I683="R",G683,0))),0)</f>
        <v>0</v>
      </c>
      <c r="AA683" s="75" t="n">
        <f aca="false">IF(V683&lt;&gt;X683,(IF(I683="",G683*INFORMAÇÕES!$U$114,IF(I683="C",G683,0))),0)</f>
        <v>0</v>
      </c>
      <c r="AB683" s="75" t="n">
        <f aca="false">IF(V683&lt;&gt;X683,(IF(I683="",G683*INFORMAÇÕES!$U$115,IF(I683="CF",G683,0))),0)</f>
        <v>0</v>
      </c>
      <c r="AC683" s="75" t="n">
        <f aca="false">IF(V683&lt;&gt;X683,(IF(I683="",G683*INFORMAÇÕES!$U$116,IF(I683="O",G683,0))),0)</f>
        <v>0</v>
      </c>
      <c r="AD683" s="75" t="n">
        <f aca="false">IF(E683&lt;&gt;0,G683,0)</f>
        <v>0</v>
      </c>
    </row>
    <row r="684" s="174" customFormat="true" ht="14.25" hidden="false" customHeight="false" outlineLevel="0" collapsed="false">
      <c r="A684" s="159" t="n">
        <v>673</v>
      </c>
      <c r="B684" s="160" t="n">
        <f aca="false">M684</f>
        <v>0</v>
      </c>
      <c r="C684" s="161" t="n">
        <f aca="false">O684</f>
        <v>0</v>
      </c>
      <c r="D684" s="162" t="n">
        <f aca="false">P684</f>
        <v>0</v>
      </c>
      <c r="E684" s="163" t="n">
        <f aca="false">ROUND(Q684,2)</f>
        <v>0</v>
      </c>
      <c r="F684" s="163" t="n">
        <f aca="false">TRUNC((1+(IF(OR(H684=0,H684=""),'BDI REF.'!$K$5,CHOOSE(H684,'BDI REF.'!$K$5,'BDI REF.'!$K$6,'BDI REF.'!$K$7))))*R684,2)</f>
        <v>0</v>
      </c>
      <c r="G684" s="163" t="n">
        <f aca="false">IF(E684&lt;&gt;0,ROUND(E684*F684,2),IF(AD684=0,(SUMIF($V$12:$V$1011,B684,$AD$12:$AD$1011)),AD684))</f>
        <v>0</v>
      </c>
      <c r="H684" s="164"/>
      <c r="I684" s="165"/>
      <c r="J684" s="166" t="str">
        <f aca="false">IF(N684&lt;&gt;0,N684,"")</f>
        <v/>
      </c>
      <c r="K684" s="167"/>
      <c r="L684" s="168" t="str">
        <f aca="false">IF(B684&gt;0,"ok","ocultar")</f>
        <v>ocultar</v>
      </c>
      <c r="M684" s="182"/>
      <c r="N684" s="184"/>
      <c r="O684" s="177"/>
      <c r="P684" s="178"/>
      <c r="Q684" s="173"/>
      <c r="R684" s="179"/>
      <c r="S684" s="156"/>
      <c r="U684" s="88"/>
      <c r="V684" s="157" t="n">
        <f aca="false">IF(B684=0,V683,IF(ISNONTEXT(B684)=TRUE(),INT(B684),INT(LEFT(B684,FIND(".",B684)-1))))</f>
        <v>3</v>
      </c>
      <c r="W684" s="157" t="str">
        <f aca="false">IF(W685=1,1,IF(B684&lt;&gt;0,1,IF(C684&lt;&gt;0,1,IF(D684&lt;&gt;0,1,IF(E684&lt;&gt;0,1,"")))))</f>
        <v/>
      </c>
      <c r="X684" s="157" t="str">
        <f aca="false">IF(V684=0," ",IF(V684&lt;&gt;V683,V684," "))</f>
        <v> </v>
      </c>
      <c r="Y684" s="88"/>
      <c r="Z684" s="75" t="n">
        <f aca="false">IF(V684&lt;&gt;X684,(IF(I684="",G684*INFORMAÇÕES!$U$113,IF(I684="R",G684,0))),0)</f>
        <v>0</v>
      </c>
      <c r="AA684" s="75" t="n">
        <f aca="false">IF(V684&lt;&gt;X684,(IF(I684="",G684*INFORMAÇÕES!$U$114,IF(I684="C",G684,0))),0)</f>
        <v>0</v>
      </c>
      <c r="AB684" s="75" t="n">
        <f aca="false">IF(V684&lt;&gt;X684,(IF(I684="",G684*INFORMAÇÕES!$U$115,IF(I684="CF",G684,0))),0)</f>
        <v>0</v>
      </c>
      <c r="AC684" s="75" t="n">
        <f aca="false">IF(V684&lt;&gt;X684,(IF(I684="",G684*INFORMAÇÕES!$U$116,IF(I684="O",G684,0))),0)</f>
        <v>0</v>
      </c>
      <c r="AD684" s="75" t="n">
        <f aca="false">IF(E684&lt;&gt;0,G684,0)</f>
        <v>0</v>
      </c>
    </row>
    <row r="685" s="174" customFormat="true" ht="14.25" hidden="false" customHeight="false" outlineLevel="0" collapsed="false">
      <c r="A685" s="159" t="n">
        <v>674</v>
      </c>
      <c r="B685" s="160" t="n">
        <f aca="false">M685</f>
        <v>0</v>
      </c>
      <c r="C685" s="161" t="n">
        <f aca="false">O685</f>
        <v>0</v>
      </c>
      <c r="D685" s="162" t="n">
        <f aca="false">P685</f>
        <v>0</v>
      </c>
      <c r="E685" s="163" t="n">
        <f aca="false">ROUND(Q685,2)</f>
        <v>0</v>
      </c>
      <c r="F685" s="163" t="n">
        <f aca="false">TRUNC((1+(IF(OR(H685=0,H685=""),'BDI REF.'!$K$5,CHOOSE(H685,'BDI REF.'!$K$5,'BDI REF.'!$K$6,'BDI REF.'!$K$7))))*R685,2)</f>
        <v>0</v>
      </c>
      <c r="G685" s="163" t="n">
        <f aca="false">IF(E685&lt;&gt;0,ROUND(E685*F685,2),IF(AD685=0,(SUMIF($V$12:$V$1011,B685,$AD$12:$AD$1011)),AD685))</f>
        <v>0</v>
      </c>
      <c r="H685" s="164"/>
      <c r="I685" s="165"/>
      <c r="J685" s="166" t="str">
        <f aca="false">IF(N685&lt;&gt;0,N685,"")</f>
        <v/>
      </c>
      <c r="K685" s="167"/>
      <c r="L685" s="168" t="str">
        <f aca="false">IF(B685&gt;0,"ok","ocultar")</f>
        <v>ocultar</v>
      </c>
      <c r="M685" s="182"/>
      <c r="N685" s="184"/>
      <c r="O685" s="177"/>
      <c r="P685" s="178"/>
      <c r="Q685" s="173"/>
      <c r="R685" s="179"/>
      <c r="S685" s="156"/>
      <c r="U685" s="88"/>
      <c r="V685" s="157" t="n">
        <f aca="false">IF(B685=0,V684,IF(ISNONTEXT(B685)=TRUE(),INT(B685),INT(LEFT(B685,FIND(".",B685)-1))))</f>
        <v>3</v>
      </c>
      <c r="W685" s="157" t="str">
        <f aca="false">IF(W686=1,1,IF(B685&lt;&gt;0,1,IF(C685&lt;&gt;0,1,IF(D685&lt;&gt;0,1,IF(E685&lt;&gt;0,1,"")))))</f>
        <v/>
      </c>
      <c r="X685" s="157" t="str">
        <f aca="false">IF(V685=0," ",IF(V685&lt;&gt;V684,V685," "))</f>
        <v> </v>
      </c>
      <c r="Y685" s="88"/>
      <c r="Z685" s="75" t="n">
        <f aca="false">IF(V685&lt;&gt;X685,(IF(I685="",G685*INFORMAÇÕES!$U$113,IF(I685="R",G685,0))),0)</f>
        <v>0</v>
      </c>
      <c r="AA685" s="75" t="n">
        <f aca="false">IF(V685&lt;&gt;X685,(IF(I685="",G685*INFORMAÇÕES!$U$114,IF(I685="C",G685,0))),0)</f>
        <v>0</v>
      </c>
      <c r="AB685" s="75" t="n">
        <f aca="false">IF(V685&lt;&gt;X685,(IF(I685="",G685*INFORMAÇÕES!$U$115,IF(I685="CF",G685,0))),0)</f>
        <v>0</v>
      </c>
      <c r="AC685" s="75" t="n">
        <f aca="false">IF(V685&lt;&gt;X685,(IF(I685="",G685*INFORMAÇÕES!$U$116,IF(I685="O",G685,0))),0)</f>
        <v>0</v>
      </c>
      <c r="AD685" s="75" t="n">
        <f aca="false">IF(E685&lt;&gt;0,G685,0)</f>
        <v>0</v>
      </c>
    </row>
    <row r="686" s="174" customFormat="true" ht="14.25" hidden="false" customHeight="false" outlineLevel="0" collapsed="false">
      <c r="A686" s="159" t="n">
        <v>675</v>
      </c>
      <c r="B686" s="160" t="n">
        <f aca="false">M686</f>
        <v>0</v>
      </c>
      <c r="C686" s="161" t="n">
        <f aca="false">O686</f>
        <v>0</v>
      </c>
      <c r="D686" s="162" t="n">
        <f aca="false">P686</f>
        <v>0</v>
      </c>
      <c r="E686" s="163" t="n">
        <f aca="false">ROUND(Q686,2)</f>
        <v>0</v>
      </c>
      <c r="F686" s="163" t="n">
        <f aca="false">TRUNC((1+(IF(OR(H686=0,H686=""),'BDI REF.'!$K$5,CHOOSE(H686,'BDI REF.'!$K$5,'BDI REF.'!$K$6,'BDI REF.'!$K$7))))*R686,2)</f>
        <v>0</v>
      </c>
      <c r="G686" s="163" t="n">
        <f aca="false">IF(E686&lt;&gt;0,ROUND(E686*F686,2),IF(AD686=0,(SUMIF($V$12:$V$1011,B686,$AD$12:$AD$1011)),AD686))</f>
        <v>0</v>
      </c>
      <c r="H686" s="164"/>
      <c r="I686" s="165"/>
      <c r="J686" s="166" t="str">
        <f aca="false">IF(N686&lt;&gt;0,N686,"")</f>
        <v/>
      </c>
      <c r="K686" s="167"/>
      <c r="L686" s="168" t="str">
        <f aca="false">IF(B686&gt;0,"ok","ocultar")</f>
        <v>ocultar</v>
      </c>
      <c r="M686" s="182"/>
      <c r="N686" s="184"/>
      <c r="O686" s="177"/>
      <c r="P686" s="178"/>
      <c r="Q686" s="173"/>
      <c r="R686" s="179"/>
      <c r="S686" s="156"/>
      <c r="U686" s="88"/>
      <c r="V686" s="157" t="n">
        <f aca="false">IF(B686=0,V685,IF(ISNONTEXT(B686)=TRUE(),INT(B686),INT(LEFT(B686,FIND(".",B686)-1))))</f>
        <v>3</v>
      </c>
      <c r="W686" s="157" t="str">
        <f aca="false">IF(W687=1,1,IF(B686&lt;&gt;0,1,IF(C686&lt;&gt;0,1,IF(D686&lt;&gt;0,1,IF(E686&lt;&gt;0,1,"")))))</f>
        <v/>
      </c>
      <c r="X686" s="157" t="str">
        <f aca="false">IF(V686=0," ",IF(V686&lt;&gt;V685,V686," "))</f>
        <v> </v>
      </c>
      <c r="Y686" s="88"/>
      <c r="Z686" s="75" t="n">
        <f aca="false">IF(V686&lt;&gt;X686,(IF(I686="",G686*INFORMAÇÕES!$U$113,IF(I686="R",G686,0))),0)</f>
        <v>0</v>
      </c>
      <c r="AA686" s="75" t="n">
        <f aca="false">IF(V686&lt;&gt;X686,(IF(I686="",G686*INFORMAÇÕES!$U$114,IF(I686="C",G686,0))),0)</f>
        <v>0</v>
      </c>
      <c r="AB686" s="75" t="n">
        <f aca="false">IF(V686&lt;&gt;X686,(IF(I686="",G686*INFORMAÇÕES!$U$115,IF(I686="CF",G686,0))),0)</f>
        <v>0</v>
      </c>
      <c r="AC686" s="75" t="n">
        <f aca="false">IF(V686&lt;&gt;X686,(IF(I686="",G686*INFORMAÇÕES!$U$116,IF(I686="O",G686,0))),0)</f>
        <v>0</v>
      </c>
      <c r="AD686" s="75" t="n">
        <f aca="false">IF(E686&lt;&gt;0,G686,0)</f>
        <v>0</v>
      </c>
    </row>
    <row r="687" s="174" customFormat="true" ht="14.25" hidden="false" customHeight="false" outlineLevel="0" collapsed="false">
      <c r="A687" s="159" t="n">
        <v>676</v>
      </c>
      <c r="B687" s="160" t="n">
        <f aca="false">M687</f>
        <v>0</v>
      </c>
      <c r="C687" s="161" t="n">
        <f aca="false">O687</f>
        <v>0</v>
      </c>
      <c r="D687" s="162" t="n">
        <f aca="false">P687</f>
        <v>0</v>
      </c>
      <c r="E687" s="163" t="n">
        <f aca="false">ROUND(Q687,2)</f>
        <v>0</v>
      </c>
      <c r="F687" s="163" t="n">
        <f aca="false">TRUNC((1+(IF(OR(H687=0,H687=""),'BDI REF.'!$K$5,CHOOSE(H687,'BDI REF.'!$K$5,'BDI REF.'!$K$6,'BDI REF.'!$K$7))))*R687,2)</f>
        <v>0</v>
      </c>
      <c r="G687" s="163" t="n">
        <f aca="false">IF(E687&lt;&gt;0,ROUND(E687*F687,2),IF(AD687=0,(SUMIF($V$12:$V$1011,B687,$AD$12:$AD$1011)),AD687))</f>
        <v>0</v>
      </c>
      <c r="H687" s="164"/>
      <c r="I687" s="165"/>
      <c r="J687" s="166" t="str">
        <f aca="false">IF(N687&lt;&gt;0,N687,"")</f>
        <v/>
      </c>
      <c r="K687" s="167"/>
      <c r="L687" s="168" t="str">
        <f aca="false">IF(B687&gt;0,"ok","ocultar")</f>
        <v>ocultar</v>
      </c>
      <c r="M687" s="182"/>
      <c r="N687" s="184"/>
      <c r="O687" s="177"/>
      <c r="P687" s="178"/>
      <c r="Q687" s="173"/>
      <c r="R687" s="179"/>
      <c r="S687" s="156"/>
      <c r="U687" s="88"/>
      <c r="V687" s="157" t="n">
        <f aca="false">IF(B687=0,V686,IF(ISNONTEXT(B687)=TRUE(),INT(B687),INT(LEFT(B687,FIND(".",B687)-1))))</f>
        <v>3</v>
      </c>
      <c r="W687" s="157" t="str">
        <f aca="false">IF(W688=1,1,IF(B687&lt;&gt;0,1,IF(C687&lt;&gt;0,1,IF(D687&lt;&gt;0,1,IF(E687&lt;&gt;0,1,"")))))</f>
        <v/>
      </c>
      <c r="X687" s="157" t="str">
        <f aca="false">IF(V687=0," ",IF(V687&lt;&gt;V686,V687," "))</f>
        <v> </v>
      </c>
      <c r="Y687" s="88"/>
      <c r="Z687" s="75" t="n">
        <f aca="false">IF(V687&lt;&gt;X687,(IF(I687="",G687*INFORMAÇÕES!$U$113,IF(I687="R",G687,0))),0)</f>
        <v>0</v>
      </c>
      <c r="AA687" s="75" t="n">
        <f aca="false">IF(V687&lt;&gt;X687,(IF(I687="",G687*INFORMAÇÕES!$U$114,IF(I687="C",G687,0))),0)</f>
        <v>0</v>
      </c>
      <c r="AB687" s="75" t="n">
        <f aca="false">IF(V687&lt;&gt;X687,(IF(I687="",G687*INFORMAÇÕES!$U$115,IF(I687="CF",G687,0))),0)</f>
        <v>0</v>
      </c>
      <c r="AC687" s="75" t="n">
        <f aca="false">IF(V687&lt;&gt;X687,(IF(I687="",G687*INFORMAÇÕES!$U$116,IF(I687="O",G687,0))),0)</f>
        <v>0</v>
      </c>
      <c r="AD687" s="75" t="n">
        <f aca="false">IF(E687&lt;&gt;0,G687,0)</f>
        <v>0</v>
      </c>
    </row>
    <row r="688" s="174" customFormat="true" ht="14.25" hidden="false" customHeight="false" outlineLevel="0" collapsed="false">
      <c r="A688" s="159" t="n">
        <v>677</v>
      </c>
      <c r="B688" s="160" t="n">
        <f aca="false">M688</f>
        <v>0</v>
      </c>
      <c r="C688" s="161" t="n">
        <f aca="false">O688</f>
        <v>0</v>
      </c>
      <c r="D688" s="162" t="n">
        <f aca="false">P688</f>
        <v>0</v>
      </c>
      <c r="E688" s="163" t="n">
        <f aca="false">ROUND(Q688,2)</f>
        <v>0</v>
      </c>
      <c r="F688" s="163" t="n">
        <f aca="false">TRUNC((1+(IF(OR(H688=0,H688=""),'BDI REF.'!$K$5,CHOOSE(H688,'BDI REF.'!$K$5,'BDI REF.'!$K$6,'BDI REF.'!$K$7))))*R688,2)</f>
        <v>0</v>
      </c>
      <c r="G688" s="163" t="n">
        <f aca="false">IF(E688&lt;&gt;0,ROUND(E688*F688,2),IF(AD688=0,(SUMIF($V$12:$V$1011,B688,$AD$12:$AD$1011)),AD688))</f>
        <v>0</v>
      </c>
      <c r="H688" s="164"/>
      <c r="I688" s="165"/>
      <c r="J688" s="166" t="str">
        <f aca="false">IF(N688&lt;&gt;0,N688,"")</f>
        <v/>
      </c>
      <c r="K688" s="167"/>
      <c r="L688" s="168" t="str">
        <f aca="false">IF(B688&gt;0,"ok","ocultar")</f>
        <v>ocultar</v>
      </c>
      <c r="M688" s="182"/>
      <c r="N688" s="184"/>
      <c r="O688" s="177"/>
      <c r="P688" s="178"/>
      <c r="Q688" s="173"/>
      <c r="R688" s="179"/>
      <c r="S688" s="156"/>
      <c r="U688" s="88"/>
      <c r="V688" s="157" t="n">
        <f aca="false">IF(B688=0,V687,IF(ISNONTEXT(B688)=TRUE(),INT(B688),INT(LEFT(B688,FIND(".",B688)-1))))</f>
        <v>3</v>
      </c>
      <c r="W688" s="157" t="str">
        <f aca="false">IF(W689=1,1,IF(B688&lt;&gt;0,1,IF(C688&lt;&gt;0,1,IF(D688&lt;&gt;0,1,IF(E688&lt;&gt;0,1,"")))))</f>
        <v/>
      </c>
      <c r="X688" s="157" t="str">
        <f aca="false">IF(V688=0," ",IF(V688&lt;&gt;V687,V688," "))</f>
        <v> </v>
      </c>
      <c r="Y688" s="88"/>
      <c r="Z688" s="75" t="n">
        <f aca="false">IF(V688&lt;&gt;X688,(IF(I688="",G688*INFORMAÇÕES!$U$113,IF(I688="R",G688,0))),0)</f>
        <v>0</v>
      </c>
      <c r="AA688" s="75" t="n">
        <f aca="false">IF(V688&lt;&gt;X688,(IF(I688="",G688*INFORMAÇÕES!$U$114,IF(I688="C",G688,0))),0)</f>
        <v>0</v>
      </c>
      <c r="AB688" s="75" t="n">
        <f aca="false">IF(V688&lt;&gt;X688,(IF(I688="",G688*INFORMAÇÕES!$U$115,IF(I688="CF",G688,0))),0)</f>
        <v>0</v>
      </c>
      <c r="AC688" s="75" t="n">
        <f aca="false">IF(V688&lt;&gt;X688,(IF(I688="",G688*INFORMAÇÕES!$U$116,IF(I688="O",G688,0))),0)</f>
        <v>0</v>
      </c>
      <c r="AD688" s="75" t="n">
        <f aca="false">IF(E688&lt;&gt;0,G688,0)</f>
        <v>0</v>
      </c>
    </row>
    <row r="689" s="174" customFormat="true" ht="14.25" hidden="false" customHeight="false" outlineLevel="0" collapsed="false">
      <c r="A689" s="159" t="n">
        <v>678</v>
      </c>
      <c r="B689" s="160" t="n">
        <f aca="false">M689</f>
        <v>0</v>
      </c>
      <c r="C689" s="161" t="n">
        <f aca="false">O689</f>
        <v>0</v>
      </c>
      <c r="D689" s="162" t="n">
        <f aca="false">P689</f>
        <v>0</v>
      </c>
      <c r="E689" s="163" t="n">
        <f aca="false">ROUND(Q689,2)</f>
        <v>0</v>
      </c>
      <c r="F689" s="163" t="n">
        <f aca="false">TRUNC((1+(IF(OR(H689=0,H689=""),'BDI REF.'!$K$5,CHOOSE(H689,'BDI REF.'!$K$5,'BDI REF.'!$K$6,'BDI REF.'!$K$7))))*R689,2)</f>
        <v>0</v>
      </c>
      <c r="G689" s="163" t="n">
        <f aca="false">IF(E689&lt;&gt;0,ROUND(E689*F689,2),IF(AD689=0,(SUMIF($V$12:$V$1011,B689,$AD$12:$AD$1011)),AD689))</f>
        <v>0</v>
      </c>
      <c r="H689" s="164"/>
      <c r="I689" s="165"/>
      <c r="J689" s="166" t="str">
        <f aca="false">IF(N689&lt;&gt;0,N689,"")</f>
        <v/>
      </c>
      <c r="K689" s="167"/>
      <c r="L689" s="168" t="str">
        <f aca="false">IF(B689&gt;0,"ok","ocultar")</f>
        <v>ocultar</v>
      </c>
      <c r="M689" s="182"/>
      <c r="N689" s="184"/>
      <c r="O689" s="177"/>
      <c r="P689" s="178"/>
      <c r="Q689" s="173"/>
      <c r="R689" s="179"/>
      <c r="S689" s="156"/>
      <c r="U689" s="88"/>
      <c r="V689" s="157" t="n">
        <f aca="false">IF(B689=0,V688,IF(ISNONTEXT(B689)=TRUE(),INT(B689),INT(LEFT(B689,FIND(".",B689)-1))))</f>
        <v>3</v>
      </c>
      <c r="W689" s="157" t="str">
        <f aca="false">IF(W690=1,1,IF(B689&lt;&gt;0,1,IF(C689&lt;&gt;0,1,IF(D689&lt;&gt;0,1,IF(E689&lt;&gt;0,1,"")))))</f>
        <v/>
      </c>
      <c r="X689" s="157" t="str">
        <f aca="false">IF(V689=0," ",IF(V689&lt;&gt;V688,V689," "))</f>
        <v> </v>
      </c>
      <c r="Y689" s="88"/>
      <c r="Z689" s="75" t="n">
        <f aca="false">IF(V689&lt;&gt;X689,(IF(I689="",G689*INFORMAÇÕES!$U$113,IF(I689="R",G689,0))),0)</f>
        <v>0</v>
      </c>
      <c r="AA689" s="75" t="n">
        <f aca="false">IF(V689&lt;&gt;X689,(IF(I689="",G689*INFORMAÇÕES!$U$114,IF(I689="C",G689,0))),0)</f>
        <v>0</v>
      </c>
      <c r="AB689" s="75" t="n">
        <f aca="false">IF(V689&lt;&gt;X689,(IF(I689="",G689*INFORMAÇÕES!$U$115,IF(I689="CF",G689,0))),0)</f>
        <v>0</v>
      </c>
      <c r="AC689" s="75" t="n">
        <f aca="false">IF(V689&lt;&gt;X689,(IF(I689="",G689*INFORMAÇÕES!$U$116,IF(I689="O",G689,0))),0)</f>
        <v>0</v>
      </c>
      <c r="AD689" s="75" t="n">
        <f aca="false">IF(E689&lt;&gt;0,G689,0)</f>
        <v>0</v>
      </c>
    </row>
    <row r="690" s="174" customFormat="true" ht="14.25" hidden="false" customHeight="false" outlineLevel="0" collapsed="false">
      <c r="A690" s="159" t="n">
        <v>679</v>
      </c>
      <c r="B690" s="160" t="n">
        <f aca="false">M690</f>
        <v>0</v>
      </c>
      <c r="C690" s="161" t="n">
        <f aca="false">O690</f>
        <v>0</v>
      </c>
      <c r="D690" s="162" t="n">
        <f aca="false">P690</f>
        <v>0</v>
      </c>
      <c r="E690" s="163" t="n">
        <f aca="false">ROUND(Q690,2)</f>
        <v>0</v>
      </c>
      <c r="F690" s="163" t="n">
        <f aca="false">TRUNC((1+(IF(OR(H690=0,H690=""),'BDI REF.'!$K$5,CHOOSE(H690,'BDI REF.'!$K$5,'BDI REF.'!$K$6,'BDI REF.'!$K$7))))*R690,2)</f>
        <v>0</v>
      </c>
      <c r="G690" s="163" t="n">
        <f aca="false">IF(E690&lt;&gt;0,ROUND(E690*F690,2),IF(AD690=0,(SUMIF($V$12:$V$1011,B690,$AD$12:$AD$1011)),AD690))</f>
        <v>0</v>
      </c>
      <c r="H690" s="164"/>
      <c r="I690" s="165"/>
      <c r="J690" s="166" t="str">
        <f aca="false">IF(N690&lt;&gt;0,N690,"")</f>
        <v/>
      </c>
      <c r="K690" s="167"/>
      <c r="L690" s="168" t="str">
        <f aca="false">IF(B690&gt;0,"ok","ocultar")</f>
        <v>ocultar</v>
      </c>
      <c r="M690" s="182"/>
      <c r="N690" s="184"/>
      <c r="O690" s="177"/>
      <c r="P690" s="178"/>
      <c r="Q690" s="173"/>
      <c r="R690" s="179"/>
      <c r="S690" s="156"/>
      <c r="U690" s="88"/>
      <c r="V690" s="157" t="n">
        <f aca="false">IF(B690=0,V689,IF(ISNONTEXT(B690)=TRUE(),INT(B690),INT(LEFT(B690,FIND(".",B690)-1))))</f>
        <v>3</v>
      </c>
      <c r="W690" s="157" t="str">
        <f aca="false">IF(W691=1,1,IF(B690&lt;&gt;0,1,IF(C690&lt;&gt;0,1,IF(D690&lt;&gt;0,1,IF(E690&lt;&gt;0,1,"")))))</f>
        <v/>
      </c>
      <c r="X690" s="157" t="str">
        <f aca="false">IF(V690=0," ",IF(V690&lt;&gt;V689,V690," "))</f>
        <v> </v>
      </c>
      <c r="Y690" s="88"/>
      <c r="Z690" s="75" t="n">
        <f aca="false">IF(V690&lt;&gt;X690,(IF(I690="",G690*INFORMAÇÕES!$U$113,IF(I690="R",G690,0))),0)</f>
        <v>0</v>
      </c>
      <c r="AA690" s="75" t="n">
        <f aca="false">IF(V690&lt;&gt;X690,(IF(I690="",G690*INFORMAÇÕES!$U$114,IF(I690="C",G690,0))),0)</f>
        <v>0</v>
      </c>
      <c r="AB690" s="75" t="n">
        <f aca="false">IF(V690&lt;&gt;X690,(IF(I690="",G690*INFORMAÇÕES!$U$115,IF(I690="CF",G690,0))),0)</f>
        <v>0</v>
      </c>
      <c r="AC690" s="75" t="n">
        <f aca="false">IF(V690&lt;&gt;X690,(IF(I690="",G690*INFORMAÇÕES!$U$116,IF(I690="O",G690,0))),0)</f>
        <v>0</v>
      </c>
      <c r="AD690" s="75" t="n">
        <f aca="false">IF(E690&lt;&gt;0,G690,0)</f>
        <v>0</v>
      </c>
    </row>
    <row r="691" s="174" customFormat="true" ht="14.25" hidden="false" customHeight="false" outlineLevel="0" collapsed="false">
      <c r="A691" s="159" t="n">
        <v>680</v>
      </c>
      <c r="B691" s="160" t="n">
        <f aca="false">M691</f>
        <v>0</v>
      </c>
      <c r="C691" s="161" t="n">
        <f aca="false">O691</f>
        <v>0</v>
      </c>
      <c r="D691" s="162" t="n">
        <f aca="false">P691</f>
        <v>0</v>
      </c>
      <c r="E691" s="163" t="n">
        <f aca="false">ROUND(Q691,2)</f>
        <v>0</v>
      </c>
      <c r="F691" s="163" t="n">
        <f aca="false">TRUNC((1+(IF(OR(H691=0,H691=""),'BDI REF.'!$K$5,CHOOSE(H691,'BDI REF.'!$K$5,'BDI REF.'!$K$6,'BDI REF.'!$K$7))))*R691,2)</f>
        <v>0</v>
      </c>
      <c r="G691" s="163" t="n">
        <f aca="false">IF(E691&lt;&gt;0,ROUND(E691*F691,2),IF(AD691=0,(SUMIF($V$12:$V$1011,B691,$AD$12:$AD$1011)),AD691))</f>
        <v>0</v>
      </c>
      <c r="H691" s="164"/>
      <c r="I691" s="165"/>
      <c r="J691" s="166" t="str">
        <f aca="false">IF(N691&lt;&gt;0,N691,"")</f>
        <v/>
      </c>
      <c r="K691" s="167"/>
      <c r="L691" s="168" t="str">
        <f aca="false">IF(B691&gt;0,"ok","ocultar")</f>
        <v>ocultar</v>
      </c>
      <c r="M691" s="182"/>
      <c r="N691" s="184"/>
      <c r="O691" s="177"/>
      <c r="P691" s="178"/>
      <c r="Q691" s="173"/>
      <c r="R691" s="179"/>
      <c r="S691" s="156"/>
      <c r="U691" s="88"/>
      <c r="V691" s="157" t="n">
        <f aca="false">IF(B691=0,V690,IF(ISNONTEXT(B691)=TRUE(),INT(B691),INT(LEFT(B691,FIND(".",B691)-1))))</f>
        <v>3</v>
      </c>
      <c r="W691" s="157" t="str">
        <f aca="false">IF(W692=1,1,IF(B691&lt;&gt;0,1,IF(C691&lt;&gt;0,1,IF(D691&lt;&gt;0,1,IF(E691&lt;&gt;0,1,"")))))</f>
        <v/>
      </c>
      <c r="X691" s="157" t="str">
        <f aca="false">IF(V691=0," ",IF(V691&lt;&gt;V690,V691," "))</f>
        <v> </v>
      </c>
      <c r="Y691" s="88"/>
      <c r="Z691" s="75" t="n">
        <f aca="false">IF(V691&lt;&gt;X691,(IF(I691="",G691*INFORMAÇÕES!$U$113,IF(I691="R",G691,0))),0)</f>
        <v>0</v>
      </c>
      <c r="AA691" s="75" t="n">
        <f aca="false">IF(V691&lt;&gt;X691,(IF(I691="",G691*INFORMAÇÕES!$U$114,IF(I691="C",G691,0))),0)</f>
        <v>0</v>
      </c>
      <c r="AB691" s="75" t="n">
        <f aca="false">IF(V691&lt;&gt;X691,(IF(I691="",G691*INFORMAÇÕES!$U$115,IF(I691="CF",G691,0))),0)</f>
        <v>0</v>
      </c>
      <c r="AC691" s="75" t="n">
        <f aca="false">IF(V691&lt;&gt;X691,(IF(I691="",G691*INFORMAÇÕES!$U$116,IF(I691="O",G691,0))),0)</f>
        <v>0</v>
      </c>
      <c r="AD691" s="75" t="n">
        <f aca="false">IF(E691&lt;&gt;0,G691,0)</f>
        <v>0</v>
      </c>
    </row>
    <row r="692" s="174" customFormat="true" ht="14.25" hidden="false" customHeight="false" outlineLevel="0" collapsed="false">
      <c r="A692" s="159" t="n">
        <v>681</v>
      </c>
      <c r="B692" s="160" t="n">
        <f aca="false">M692</f>
        <v>0</v>
      </c>
      <c r="C692" s="161" t="n">
        <f aca="false">O692</f>
        <v>0</v>
      </c>
      <c r="D692" s="162" t="n">
        <f aca="false">P692</f>
        <v>0</v>
      </c>
      <c r="E692" s="163" t="n">
        <f aca="false">ROUND(Q692,2)</f>
        <v>0</v>
      </c>
      <c r="F692" s="163" t="n">
        <f aca="false">TRUNC((1+(IF(OR(H692=0,H692=""),'BDI REF.'!$K$5,CHOOSE(H692,'BDI REF.'!$K$5,'BDI REF.'!$K$6,'BDI REF.'!$K$7))))*R692,2)</f>
        <v>0</v>
      </c>
      <c r="G692" s="163" t="n">
        <f aca="false">IF(E692&lt;&gt;0,ROUND(E692*F692,2),IF(AD692=0,(SUMIF($V$12:$V$1011,B692,$AD$12:$AD$1011)),AD692))</f>
        <v>0</v>
      </c>
      <c r="H692" s="164"/>
      <c r="I692" s="165"/>
      <c r="J692" s="166" t="str">
        <f aca="false">IF(N692&lt;&gt;0,N692,"")</f>
        <v/>
      </c>
      <c r="K692" s="167"/>
      <c r="L692" s="168" t="str">
        <f aca="false">IF(B692&gt;0,"ok","ocultar")</f>
        <v>ocultar</v>
      </c>
      <c r="M692" s="182"/>
      <c r="N692" s="184"/>
      <c r="O692" s="177"/>
      <c r="P692" s="178"/>
      <c r="Q692" s="173"/>
      <c r="R692" s="179"/>
      <c r="S692" s="156"/>
      <c r="U692" s="88"/>
      <c r="V692" s="157" t="n">
        <f aca="false">IF(B692=0,V691,IF(ISNONTEXT(B692)=TRUE(),INT(B692),INT(LEFT(B692,FIND(".",B692)-1))))</f>
        <v>3</v>
      </c>
      <c r="W692" s="157" t="str">
        <f aca="false">IF(W693=1,1,IF(B692&lt;&gt;0,1,IF(C692&lt;&gt;0,1,IF(D692&lt;&gt;0,1,IF(E692&lt;&gt;0,1,"")))))</f>
        <v/>
      </c>
      <c r="X692" s="157" t="str">
        <f aca="false">IF(V692=0," ",IF(V692&lt;&gt;V691,V692," "))</f>
        <v> </v>
      </c>
      <c r="Y692" s="88"/>
      <c r="Z692" s="75" t="n">
        <f aca="false">IF(V692&lt;&gt;X692,(IF(I692="",G692*INFORMAÇÕES!$U$113,IF(I692="R",G692,0))),0)</f>
        <v>0</v>
      </c>
      <c r="AA692" s="75" t="n">
        <f aca="false">IF(V692&lt;&gt;X692,(IF(I692="",G692*INFORMAÇÕES!$U$114,IF(I692="C",G692,0))),0)</f>
        <v>0</v>
      </c>
      <c r="AB692" s="75" t="n">
        <f aca="false">IF(V692&lt;&gt;X692,(IF(I692="",G692*INFORMAÇÕES!$U$115,IF(I692="CF",G692,0))),0)</f>
        <v>0</v>
      </c>
      <c r="AC692" s="75" t="n">
        <f aca="false">IF(V692&lt;&gt;X692,(IF(I692="",G692*INFORMAÇÕES!$U$116,IF(I692="O",G692,0))),0)</f>
        <v>0</v>
      </c>
      <c r="AD692" s="75" t="n">
        <f aca="false">IF(E692&lt;&gt;0,G692,0)</f>
        <v>0</v>
      </c>
    </row>
    <row r="693" s="174" customFormat="true" ht="14.25" hidden="false" customHeight="false" outlineLevel="0" collapsed="false">
      <c r="A693" s="159" t="n">
        <v>682</v>
      </c>
      <c r="B693" s="160" t="n">
        <f aca="false">M693</f>
        <v>0</v>
      </c>
      <c r="C693" s="161" t="n">
        <f aca="false">O693</f>
        <v>0</v>
      </c>
      <c r="D693" s="162" t="n">
        <f aca="false">P693</f>
        <v>0</v>
      </c>
      <c r="E693" s="163" t="n">
        <f aca="false">ROUND(Q693,2)</f>
        <v>0</v>
      </c>
      <c r="F693" s="163" t="n">
        <f aca="false">TRUNC((1+(IF(OR(H693=0,H693=""),'BDI REF.'!$K$5,CHOOSE(H693,'BDI REF.'!$K$5,'BDI REF.'!$K$6,'BDI REF.'!$K$7))))*R693,2)</f>
        <v>0</v>
      </c>
      <c r="G693" s="163" t="n">
        <f aca="false">IF(E693&lt;&gt;0,ROUND(E693*F693,2),IF(AD693=0,(SUMIF($V$12:$V$1011,B693,$AD$12:$AD$1011)),AD693))</f>
        <v>0</v>
      </c>
      <c r="H693" s="164"/>
      <c r="I693" s="165"/>
      <c r="J693" s="166" t="str">
        <f aca="false">IF(N693&lt;&gt;0,N693,"")</f>
        <v/>
      </c>
      <c r="K693" s="167"/>
      <c r="L693" s="168" t="str">
        <f aca="false">IF(B693&gt;0,"ok","ocultar")</f>
        <v>ocultar</v>
      </c>
      <c r="M693" s="182"/>
      <c r="N693" s="184"/>
      <c r="O693" s="177"/>
      <c r="P693" s="178"/>
      <c r="Q693" s="173"/>
      <c r="R693" s="179"/>
      <c r="S693" s="156"/>
      <c r="U693" s="88"/>
      <c r="V693" s="157" t="n">
        <f aca="false">IF(B693=0,V692,IF(ISNONTEXT(B693)=TRUE(),INT(B693),INT(LEFT(B693,FIND(".",B693)-1))))</f>
        <v>3</v>
      </c>
      <c r="W693" s="157" t="str">
        <f aca="false">IF(W694=1,1,IF(B693&lt;&gt;0,1,IF(C693&lt;&gt;0,1,IF(D693&lt;&gt;0,1,IF(E693&lt;&gt;0,1,"")))))</f>
        <v/>
      </c>
      <c r="X693" s="157" t="str">
        <f aca="false">IF(V693=0," ",IF(V693&lt;&gt;V692,V693," "))</f>
        <v> </v>
      </c>
      <c r="Y693" s="88"/>
      <c r="Z693" s="75" t="n">
        <f aca="false">IF(V693&lt;&gt;X693,(IF(I693="",G693*INFORMAÇÕES!$U$113,IF(I693="R",G693,0))),0)</f>
        <v>0</v>
      </c>
      <c r="AA693" s="75" t="n">
        <f aca="false">IF(V693&lt;&gt;X693,(IF(I693="",G693*INFORMAÇÕES!$U$114,IF(I693="C",G693,0))),0)</f>
        <v>0</v>
      </c>
      <c r="AB693" s="75" t="n">
        <f aca="false">IF(V693&lt;&gt;X693,(IF(I693="",G693*INFORMAÇÕES!$U$115,IF(I693="CF",G693,0))),0)</f>
        <v>0</v>
      </c>
      <c r="AC693" s="75" t="n">
        <f aca="false">IF(V693&lt;&gt;X693,(IF(I693="",G693*INFORMAÇÕES!$U$116,IF(I693="O",G693,0))),0)</f>
        <v>0</v>
      </c>
      <c r="AD693" s="75" t="n">
        <f aca="false">IF(E693&lt;&gt;0,G693,0)</f>
        <v>0</v>
      </c>
    </row>
    <row r="694" s="174" customFormat="true" ht="14.25" hidden="false" customHeight="false" outlineLevel="0" collapsed="false">
      <c r="A694" s="159" t="n">
        <v>683</v>
      </c>
      <c r="B694" s="160" t="n">
        <f aca="false">M694</f>
        <v>0</v>
      </c>
      <c r="C694" s="161" t="n">
        <f aca="false">O694</f>
        <v>0</v>
      </c>
      <c r="D694" s="162" t="n">
        <f aca="false">P694</f>
        <v>0</v>
      </c>
      <c r="E694" s="163" t="n">
        <f aca="false">ROUND(Q694,2)</f>
        <v>0</v>
      </c>
      <c r="F694" s="163" t="n">
        <f aca="false">TRUNC((1+(IF(OR(H694=0,H694=""),'BDI REF.'!$K$5,CHOOSE(H694,'BDI REF.'!$K$5,'BDI REF.'!$K$6,'BDI REF.'!$K$7))))*R694,2)</f>
        <v>0</v>
      </c>
      <c r="G694" s="163" t="n">
        <f aca="false">IF(E694&lt;&gt;0,ROUND(E694*F694,2),IF(AD694=0,(SUMIF($V$12:$V$1011,B694,$AD$12:$AD$1011)),AD694))</f>
        <v>0</v>
      </c>
      <c r="H694" s="164"/>
      <c r="I694" s="165"/>
      <c r="J694" s="166" t="str">
        <f aca="false">IF(N694&lt;&gt;0,N694,"")</f>
        <v/>
      </c>
      <c r="K694" s="167"/>
      <c r="L694" s="168" t="str">
        <f aca="false">IF(B694&gt;0,"ok","ocultar")</f>
        <v>ocultar</v>
      </c>
      <c r="M694" s="182"/>
      <c r="N694" s="184"/>
      <c r="O694" s="177"/>
      <c r="P694" s="178"/>
      <c r="Q694" s="173"/>
      <c r="R694" s="179"/>
      <c r="S694" s="156"/>
      <c r="U694" s="88"/>
      <c r="V694" s="157" t="n">
        <f aca="false">IF(B694=0,V693,IF(ISNONTEXT(B694)=TRUE(),INT(B694),INT(LEFT(B694,FIND(".",B694)-1))))</f>
        <v>3</v>
      </c>
      <c r="W694" s="157" t="str">
        <f aca="false">IF(W695=1,1,IF(B694&lt;&gt;0,1,IF(C694&lt;&gt;0,1,IF(D694&lt;&gt;0,1,IF(E694&lt;&gt;0,1,"")))))</f>
        <v/>
      </c>
      <c r="X694" s="157" t="str">
        <f aca="false">IF(V694=0," ",IF(V694&lt;&gt;V693,V694," "))</f>
        <v> </v>
      </c>
      <c r="Y694" s="88"/>
      <c r="Z694" s="75" t="n">
        <f aca="false">IF(V694&lt;&gt;X694,(IF(I694="",G694*INFORMAÇÕES!$U$113,IF(I694="R",G694,0))),0)</f>
        <v>0</v>
      </c>
      <c r="AA694" s="75" t="n">
        <f aca="false">IF(V694&lt;&gt;X694,(IF(I694="",G694*INFORMAÇÕES!$U$114,IF(I694="C",G694,0))),0)</f>
        <v>0</v>
      </c>
      <c r="AB694" s="75" t="n">
        <f aca="false">IF(V694&lt;&gt;X694,(IF(I694="",G694*INFORMAÇÕES!$U$115,IF(I694="CF",G694,0))),0)</f>
        <v>0</v>
      </c>
      <c r="AC694" s="75" t="n">
        <f aca="false">IF(V694&lt;&gt;X694,(IF(I694="",G694*INFORMAÇÕES!$U$116,IF(I694="O",G694,0))),0)</f>
        <v>0</v>
      </c>
      <c r="AD694" s="75" t="n">
        <f aca="false">IF(E694&lt;&gt;0,G694,0)</f>
        <v>0</v>
      </c>
    </row>
    <row r="695" s="174" customFormat="true" ht="14.25" hidden="false" customHeight="false" outlineLevel="0" collapsed="false">
      <c r="A695" s="159" t="n">
        <v>684</v>
      </c>
      <c r="B695" s="160" t="n">
        <f aca="false">M695</f>
        <v>0</v>
      </c>
      <c r="C695" s="161" t="n">
        <f aca="false">O695</f>
        <v>0</v>
      </c>
      <c r="D695" s="162" t="n">
        <f aca="false">P695</f>
        <v>0</v>
      </c>
      <c r="E695" s="163" t="n">
        <f aca="false">ROUND(Q695,2)</f>
        <v>0</v>
      </c>
      <c r="F695" s="163" t="n">
        <f aca="false">TRUNC((1+(IF(OR(H695=0,H695=""),'BDI REF.'!$K$5,CHOOSE(H695,'BDI REF.'!$K$5,'BDI REF.'!$K$6,'BDI REF.'!$K$7))))*R695,2)</f>
        <v>0</v>
      </c>
      <c r="G695" s="163" t="n">
        <f aca="false">IF(E695&lt;&gt;0,ROUND(E695*F695,2),IF(AD695=0,(SUMIF($V$12:$V$1011,B695,$AD$12:$AD$1011)),AD695))</f>
        <v>0</v>
      </c>
      <c r="H695" s="164"/>
      <c r="I695" s="165"/>
      <c r="J695" s="166" t="str">
        <f aca="false">IF(N695&lt;&gt;0,N695,"")</f>
        <v/>
      </c>
      <c r="K695" s="167"/>
      <c r="L695" s="168" t="str">
        <f aca="false">IF(B695&gt;0,"ok","ocultar")</f>
        <v>ocultar</v>
      </c>
      <c r="M695" s="182"/>
      <c r="N695" s="184"/>
      <c r="O695" s="177"/>
      <c r="P695" s="178"/>
      <c r="Q695" s="173"/>
      <c r="R695" s="179"/>
      <c r="S695" s="156"/>
      <c r="U695" s="88"/>
      <c r="V695" s="157" t="n">
        <f aca="false">IF(B695=0,V694,IF(ISNONTEXT(B695)=TRUE(),INT(B695),INT(LEFT(B695,FIND(".",B695)-1))))</f>
        <v>3</v>
      </c>
      <c r="W695" s="157" t="str">
        <f aca="false">IF(W696=1,1,IF(B695&lt;&gt;0,1,IF(C695&lt;&gt;0,1,IF(D695&lt;&gt;0,1,IF(E695&lt;&gt;0,1,"")))))</f>
        <v/>
      </c>
      <c r="X695" s="157" t="str">
        <f aca="false">IF(V695=0," ",IF(V695&lt;&gt;V694,V695," "))</f>
        <v> </v>
      </c>
      <c r="Y695" s="88"/>
      <c r="Z695" s="75" t="n">
        <f aca="false">IF(V695&lt;&gt;X695,(IF(I695="",G695*INFORMAÇÕES!$U$113,IF(I695="R",G695,0))),0)</f>
        <v>0</v>
      </c>
      <c r="AA695" s="75" t="n">
        <f aca="false">IF(V695&lt;&gt;X695,(IF(I695="",G695*INFORMAÇÕES!$U$114,IF(I695="C",G695,0))),0)</f>
        <v>0</v>
      </c>
      <c r="AB695" s="75" t="n">
        <f aca="false">IF(V695&lt;&gt;X695,(IF(I695="",G695*INFORMAÇÕES!$U$115,IF(I695="CF",G695,0))),0)</f>
        <v>0</v>
      </c>
      <c r="AC695" s="75" t="n">
        <f aca="false">IF(V695&lt;&gt;X695,(IF(I695="",G695*INFORMAÇÕES!$U$116,IF(I695="O",G695,0))),0)</f>
        <v>0</v>
      </c>
      <c r="AD695" s="75" t="n">
        <f aca="false">IF(E695&lt;&gt;0,G695,0)</f>
        <v>0</v>
      </c>
    </row>
    <row r="696" s="174" customFormat="true" ht="14.25" hidden="false" customHeight="false" outlineLevel="0" collapsed="false">
      <c r="A696" s="159" t="n">
        <v>685</v>
      </c>
      <c r="B696" s="160" t="n">
        <f aca="false">M696</f>
        <v>0</v>
      </c>
      <c r="C696" s="161" t="n">
        <f aca="false">O696</f>
        <v>0</v>
      </c>
      <c r="D696" s="162" t="n">
        <f aca="false">P696</f>
        <v>0</v>
      </c>
      <c r="E696" s="163" t="n">
        <f aca="false">ROUND(Q696,2)</f>
        <v>0</v>
      </c>
      <c r="F696" s="163" t="n">
        <f aca="false">TRUNC((1+(IF(OR(H696=0,H696=""),'BDI REF.'!$K$5,CHOOSE(H696,'BDI REF.'!$K$5,'BDI REF.'!$K$6,'BDI REF.'!$K$7))))*R696,2)</f>
        <v>0</v>
      </c>
      <c r="G696" s="163" t="n">
        <f aca="false">IF(E696&lt;&gt;0,ROUND(E696*F696,2),IF(AD696=0,(SUMIF($V$12:$V$1011,B696,$AD$12:$AD$1011)),AD696))</f>
        <v>0</v>
      </c>
      <c r="H696" s="164"/>
      <c r="I696" s="165"/>
      <c r="J696" s="166" t="str">
        <f aca="false">IF(N696&lt;&gt;0,N696,"")</f>
        <v/>
      </c>
      <c r="K696" s="167"/>
      <c r="L696" s="168" t="str">
        <f aca="false">IF(B696&gt;0,"ok","ocultar")</f>
        <v>ocultar</v>
      </c>
      <c r="M696" s="182"/>
      <c r="N696" s="184"/>
      <c r="O696" s="177"/>
      <c r="P696" s="178"/>
      <c r="Q696" s="173"/>
      <c r="R696" s="179"/>
      <c r="S696" s="156"/>
      <c r="U696" s="88"/>
      <c r="V696" s="157" t="n">
        <f aca="false">IF(B696=0,V695,IF(ISNONTEXT(B696)=TRUE(),INT(B696),INT(LEFT(B696,FIND(".",B696)-1))))</f>
        <v>3</v>
      </c>
      <c r="W696" s="157" t="str">
        <f aca="false">IF(W697=1,1,IF(B696&lt;&gt;0,1,IF(C696&lt;&gt;0,1,IF(D696&lt;&gt;0,1,IF(E696&lt;&gt;0,1,"")))))</f>
        <v/>
      </c>
      <c r="X696" s="157" t="str">
        <f aca="false">IF(V696=0," ",IF(V696&lt;&gt;V695,V696," "))</f>
        <v> </v>
      </c>
      <c r="Y696" s="88"/>
      <c r="Z696" s="75" t="n">
        <f aca="false">IF(V696&lt;&gt;X696,(IF(I696="",G696*INFORMAÇÕES!$U$113,IF(I696="R",G696,0))),0)</f>
        <v>0</v>
      </c>
      <c r="AA696" s="75" t="n">
        <f aca="false">IF(V696&lt;&gt;X696,(IF(I696="",G696*INFORMAÇÕES!$U$114,IF(I696="C",G696,0))),0)</f>
        <v>0</v>
      </c>
      <c r="AB696" s="75" t="n">
        <f aca="false">IF(V696&lt;&gt;X696,(IF(I696="",G696*INFORMAÇÕES!$U$115,IF(I696="CF",G696,0))),0)</f>
        <v>0</v>
      </c>
      <c r="AC696" s="75" t="n">
        <f aca="false">IF(V696&lt;&gt;X696,(IF(I696="",G696*INFORMAÇÕES!$U$116,IF(I696="O",G696,0))),0)</f>
        <v>0</v>
      </c>
      <c r="AD696" s="75" t="n">
        <f aca="false">IF(E696&lt;&gt;0,G696,0)</f>
        <v>0</v>
      </c>
    </row>
    <row r="697" s="174" customFormat="true" ht="14.25" hidden="false" customHeight="false" outlineLevel="0" collapsed="false">
      <c r="A697" s="159" t="n">
        <v>686</v>
      </c>
      <c r="B697" s="160" t="n">
        <f aca="false">M697</f>
        <v>0</v>
      </c>
      <c r="C697" s="161" t="n">
        <f aca="false">O697</f>
        <v>0</v>
      </c>
      <c r="D697" s="162" t="n">
        <f aca="false">P697</f>
        <v>0</v>
      </c>
      <c r="E697" s="163" t="n">
        <f aca="false">ROUND(Q697,2)</f>
        <v>0</v>
      </c>
      <c r="F697" s="163" t="n">
        <f aca="false">TRUNC((1+(IF(OR(H697=0,H697=""),'BDI REF.'!$K$5,CHOOSE(H697,'BDI REF.'!$K$5,'BDI REF.'!$K$6,'BDI REF.'!$K$7))))*R697,2)</f>
        <v>0</v>
      </c>
      <c r="G697" s="163" t="n">
        <f aca="false">IF(E697&lt;&gt;0,ROUND(E697*F697,2),IF(AD697=0,(SUMIF($V$12:$V$1011,B697,$AD$12:$AD$1011)),AD697))</f>
        <v>0</v>
      </c>
      <c r="H697" s="164"/>
      <c r="I697" s="165"/>
      <c r="J697" s="166" t="str">
        <f aca="false">IF(N697&lt;&gt;0,N697,"")</f>
        <v/>
      </c>
      <c r="K697" s="167"/>
      <c r="L697" s="168" t="str">
        <f aca="false">IF(B697&gt;0,"ok","ocultar")</f>
        <v>ocultar</v>
      </c>
      <c r="M697" s="182"/>
      <c r="N697" s="184"/>
      <c r="O697" s="177"/>
      <c r="P697" s="178"/>
      <c r="Q697" s="173"/>
      <c r="R697" s="179"/>
      <c r="S697" s="156"/>
      <c r="U697" s="88"/>
      <c r="V697" s="157" t="n">
        <f aca="false">IF(B697=0,V696,IF(ISNONTEXT(B697)=TRUE(),INT(B697),INT(LEFT(B697,FIND(".",B697)-1))))</f>
        <v>3</v>
      </c>
      <c r="W697" s="157" t="str">
        <f aca="false">IF(W698=1,1,IF(B697&lt;&gt;0,1,IF(C697&lt;&gt;0,1,IF(D697&lt;&gt;0,1,IF(E697&lt;&gt;0,1,"")))))</f>
        <v/>
      </c>
      <c r="X697" s="157" t="str">
        <f aca="false">IF(V697=0," ",IF(V697&lt;&gt;V696,V697," "))</f>
        <v> </v>
      </c>
      <c r="Y697" s="88"/>
      <c r="Z697" s="75" t="n">
        <f aca="false">IF(V697&lt;&gt;X697,(IF(I697="",G697*INFORMAÇÕES!$U$113,IF(I697="R",G697,0))),0)</f>
        <v>0</v>
      </c>
      <c r="AA697" s="75" t="n">
        <f aca="false">IF(V697&lt;&gt;X697,(IF(I697="",G697*INFORMAÇÕES!$U$114,IF(I697="C",G697,0))),0)</f>
        <v>0</v>
      </c>
      <c r="AB697" s="75" t="n">
        <f aca="false">IF(V697&lt;&gt;X697,(IF(I697="",G697*INFORMAÇÕES!$U$115,IF(I697="CF",G697,0))),0)</f>
        <v>0</v>
      </c>
      <c r="AC697" s="75" t="n">
        <f aca="false">IF(V697&lt;&gt;X697,(IF(I697="",G697*INFORMAÇÕES!$U$116,IF(I697="O",G697,0))),0)</f>
        <v>0</v>
      </c>
      <c r="AD697" s="75" t="n">
        <f aca="false">IF(E697&lt;&gt;0,G697,0)</f>
        <v>0</v>
      </c>
    </row>
    <row r="698" s="174" customFormat="true" ht="14.25" hidden="false" customHeight="false" outlineLevel="0" collapsed="false">
      <c r="A698" s="159" t="n">
        <v>687</v>
      </c>
      <c r="B698" s="160" t="n">
        <f aca="false">M698</f>
        <v>0</v>
      </c>
      <c r="C698" s="161" t="n">
        <f aca="false">O698</f>
        <v>0</v>
      </c>
      <c r="D698" s="162" t="n">
        <f aca="false">P698</f>
        <v>0</v>
      </c>
      <c r="E698" s="163" t="n">
        <f aca="false">ROUND(Q698,2)</f>
        <v>0</v>
      </c>
      <c r="F698" s="163" t="n">
        <f aca="false">TRUNC((1+(IF(OR(H698=0,H698=""),'BDI REF.'!$K$5,CHOOSE(H698,'BDI REF.'!$K$5,'BDI REF.'!$K$6,'BDI REF.'!$K$7))))*R698,2)</f>
        <v>0</v>
      </c>
      <c r="G698" s="163" t="n">
        <f aca="false">IF(E698&lt;&gt;0,ROUND(E698*F698,2),IF(AD698=0,(SUMIF($V$12:$V$1011,B698,$AD$12:$AD$1011)),AD698))</f>
        <v>0</v>
      </c>
      <c r="H698" s="164"/>
      <c r="I698" s="165"/>
      <c r="J698" s="166" t="str">
        <f aca="false">IF(N698&lt;&gt;0,N698,"")</f>
        <v/>
      </c>
      <c r="K698" s="167"/>
      <c r="L698" s="168" t="str">
        <f aca="false">IF(B698&gt;0,"ok","ocultar")</f>
        <v>ocultar</v>
      </c>
      <c r="M698" s="182"/>
      <c r="N698" s="184"/>
      <c r="O698" s="177"/>
      <c r="P698" s="178"/>
      <c r="Q698" s="173"/>
      <c r="R698" s="179"/>
      <c r="S698" s="156"/>
      <c r="U698" s="88"/>
      <c r="V698" s="157" t="n">
        <f aca="false">IF(B698=0,V697,IF(ISNONTEXT(B698)=TRUE(),INT(B698),INT(LEFT(B698,FIND(".",B698)-1))))</f>
        <v>3</v>
      </c>
      <c r="W698" s="157" t="str">
        <f aca="false">IF(W699=1,1,IF(B698&lt;&gt;0,1,IF(C698&lt;&gt;0,1,IF(D698&lt;&gt;0,1,IF(E698&lt;&gt;0,1,"")))))</f>
        <v/>
      </c>
      <c r="X698" s="157" t="str">
        <f aca="false">IF(V698=0," ",IF(V698&lt;&gt;V697,V698," "))</f>
        <v> </v>
      </c>
      <c r="Y698" s="88"/>
      <c r="Z698" s="75" t="n">
        <f aca="false">IF(V698&lt;&gt;X698,(IF(I698="",G698*INFORMAÇÕES!$U$113,IF(I698="R",G698,0))),0)</f>
        <v>0</v>
      </c>
      <c r="AA698" s="75" t="n">
        <f aca="false">IF(V698&lt;&gt;X698,(IF(I698="",G698*INFORMAÇÕES!$U$114,IF(I698="C",G698,0))),0)</f>
        <v>0</v>
      </c>
      <c r="AB698" s="75" t="n">
        <f aca="false">IF(V698&lt;&gt;X698,(IF(I698="",G698*INFORMAÇÕES!$U$115,IF(I698="CF",G698,0))),0)</f>
        <v>0</v>
      </c>
      <c r="AC698" s="75" t="n">
        <f aca="false">IF(V698&lt;&gt;X698,(IF(I698="",G698*INFORMAÇÕES!$U$116,IF(I698="O",G698,0))),0)</f>
        <v>0</v>
      </c>
      <c r="AD698" s="75" t="n">
        <f aca="false">IF(E698&lt;&gt;0,G698,0)</f>
        <v>0</v>
      </c>
    </row>
    <row r="699" s="174" customFormat="true" ht="14.25" hidden="false" customHeight="false" outlineLevel="0" collapsed="false">
      <c r="A699" s="159" t="n">
        <v>688</v>
      </c>
      <c r="B699" s="160" t="n">
        <f aca="false">M699</f>
        <v>0</v>
      </c>
      <c r="C699" s="161" t="n">
        <f aca="false">O699</f>
        <v>0</v>
      </c>
      <c r="D699" s="162" t="n">
        <f aca="false">P699</f>
        <v>0</v>
      </c>
      <c r="E699" s="163" t="n">
        <f aca="false">ROUND(Q699,2)</f>
        <v>0</v>
      </c>
      <c r="F699" s="163" t="n">
        <f aca="false">TRUNC((1+(IF(OR(H699=0,H699=""),'BDI REF.'!$K$5,CHOOSE(H699,'BDI REF.'!$K$5,'BDI REF.'!$K$6,'BDI REF.'!$K$7))))*R699,2)</f>
        <v>0</v>
      </c>
      <c r="G699" s="163" t="n">
        <f aca="false">IF(E699&lt;&gt;0,ROUND(E699*F699,2),IF(AD699=0,(SUMIF($V$12:$V$1011,B699,$AD$12:$AD$1011)),AD699))</f>
        <v>0</v>
      </c>
      <c r="H699" s="164"/>
      <c r="I699" s="165"/>
      <c r="J699" s="166" t="str">
        <f aca="false">IF(N699&lt;&gt;0,N699,"")</f>
        <v/>
      </c>
      <c r="K699" s="167"/>
      <c r="L699" s="168" t="str">
        <f aca="false">IF(B699&gt;0,"ok","ocultar")</f>
        <v>ocultar</v>
      </c>
      <c r="M699" s="182"/>
      <c r="N699" s="184"/>
      <c r="O699" s="177"/>
      <c r="P699" s="178"/>
      <c r="Q699" s="173"/>
      <c r="R699" s="179"/>
      <c r="S699" s="156"/>
      <c r="U699" s="88"/>
      <c r="V699" s="157" t="n">
        <f aca="false">IF(B699=0,V698,IF(ISNONTEXT(B699)=TRUE(),INT(B699),INT(LEFT(B699,FIND(".",B699)-1))))</f>
        <v>3</v>
      </c>
      <c r="W699" s="157" t="str">
        <f aca="false">IF(W700=1,1,IF(B699&lt;&gt;0,1,IF(C699&lt;&gt;0,1,IF(D699&lt;&gt;0,1,IF(E699&lt;&gt;0,1,"")))))</f>
        <v/>
      </c>
      <c r="X699" s="157" t="str">
        <f aca="false">IF(V699=0," ",IF(V699&lt;&gt;V698,V699," "))</f>
        <v> </v>
      </c>
      <c r="Y699" s="88"/>
      <c r="Z699" s="75" t="n">
        <f aca="false">IF(V699&lt;&gt;X699,(IF(I699="",G699*INFORMAÇÕES!$U$113,IF(I699="R",G699,0))),0)</f>
        <v>0</v>
      </c>
      <c r="AA699" s="75" t="n">
        <f aca="false">IF(V699&lt;&gt;X699,(IF(I699="",G699*INFORMAÇÕES!$U$114,IF(I699="C",G699,0))),0)</f>
        <v>0</v>
      </c>
      <c r="AB699" s="75" t="n">
        <f aca="false">IF(V699&lt;&gt;X699,(IF(I699="",G699*INFORMAÇÕES!$U$115,IF(I699="CF",G699,0))),0)</f>
        <v>0</v>
      </c>
      <c r="AC699" s="75" t="n">
        <f aca="false">IF(V699&lt;&gt;X699,(IF(I699="",G699*INFORMAÇÕES!$U$116,IF(I699="O",G699,0))),0)</f>
        <v>0</v>
      </c>
      <c r="AD699" s="75" t="n">
        <f aca="false">IF(E699&lt;&gt;0,G699,0)</f>
        <v>0</v>
      </c>
    </row>
    <row r="700" s="174" customFormat="true" ht="14.25" hidden="false" customHeight="false" outlineLevel="0" collapsed="false">
      <c r="A700" s="159" t="n">
        <v>689</v>
      </c>
      <c r="B700" s="160" t="n">
        <f aca="false">M700</f>
        <v>0</v>
      </c>
      <c r="C700" s="161" t="n">
        <f aca="false">O700</f>
        <v>0</v>
      </c>
      <c r="D700" s="162" t="n">
        <f aca="false">P700</f>
        <v>0</v>
      </c>
      <c r="E700" s="163" t="n">
        <f aca="false">ROUND(Q700,2)</f>
        <v>0</v>
      </c>
      <c r="F700" s="163" t="n">
        <f aca="false">TRUNC((1+(IF(OR(H700=0,H700=""),'BDI REF.'!$K$5,CHOOSE(H700,'BDI REF.'!$K$5,'BDI REF.'!$K$6,'BDI REF.'!$K$7))))*R700,2)</f>
        <v>0</v>
      </c>
      <c r="G700" s="163" t="n">
        <f aca="false">IF(E700&lt;&gt;0,ROUND(E700*F700,2),IF(AD700=0,(SUMIF($V$12:$V$1011,B700,$AD$12:$AD$1011)),AD700))</f>
        <v>0</v>
      </c>
      <c r="H700" s="164"/>
      <c r="I700" s="165"/>
      <c r="J700" s="166" t="str">
        <f aca="false">IF(N700&lt;&gt;0,N700,"")</f>
        <v/>
      </c>
      <c r="K700" s="167"/>
      <c r="L700" s="168" t="str">
        <f aca="false">IF(B700&gt;0,"ok","ocultar")</f>
        <v>ocultar</v>
      </c>
      <c r="M700" s="182"/>
      <c r="N700" s="184"/>
      <c r="O700" s="177"/>
      <c r="P700" s="178"/>
      <c r="Q700" s="173"/>
      <c r="R700" s="179"/>
      <c r="S700" s="156"/>
      <c r="U700" s="88"/>
      <c r="V700" s="157" t="n">
        <f aca="false">IF(B700=0,V699,IF(ISNONTEXT(B700)=TRUE(),INT(B700),INT(LEFT(B700,FIND(".",B700)-1))))</f>
        <v>3</v>
      </c>
      <c r="W700" s="157" t="str">
        <f aca="false">IF(W701=1,1,IF(B700&lt;&gt;0,1,IF(C700&lt;&gt;0,1,IF(D700&lt;&gt;0,1,IF(E700&lt;&gt;0,1,"")))))</f>
        <v/>
      </c>
      <c r="X700" s="157" t="str">
        <f aca="false">IF(V700=0," ",IF(V700&lt;&gt;V699,V700," "))</f>
        <v> </v>
      </c>
      <c r="Y700" s="88"/>
      <c r="Z700" s="75" t="n">
        <f aca="false">IF(V700&lt;&gt;X700,(IF(I700="",G700*INFORMAÇÕES!$U$113,IF(I700="R",G700,0))),0)</f>
        <v>0</v>
      </c>
      <c r="AA700" s="75" t="n">
        <f aca="false">IF(V700&lt;&gt;X700,(IF(I700="",G700*INFORMAÇÕES!$U$114,IF(I700="C",G700,0))),0)</f>
        <v>0</v>
      </c>
      <c r="AB700" s="75" t="n">
        <f aca="false">IF(V700&lt;&gt;X700,(IF(I700="",G700*INFORMAÇÕES!$U$115,IF(I700="CF",G700,0))),0)</f>
        <v>0</v>
      </c>
      <c r="AC700" s="75" t="n">
        <f aca="false">IF(V700&lt;&gt;X700,(IF(I700="",G700*INFORMAÇÕES!$U$116,IF(I700="O",G700,0))),0)</f>
        <v>0</v>
      </c>
      <c r="AD700" s="75" t="n">
        <f aca="false">IF(E700&lt;&gt;0,G700,0)</f>
        <v>0</v>
      </c>
    </row>
    <row r="701" s="174" customFormat="true" ht="14.25" hidden="false" customHeight="false" outlineLevel="0" collapsed="false">
      <c r="A701" s="159" t="n">
        <v>690</v>
      </c>
      <c r="B701" s="160" t="n">
        <f aca="false">M701</f>
        <v>0</v>
      </c>
      <c r="C701" s="161" t="n">
        <f aca="false">O701</f>
        <v>0</v>
      </c>
      <c r="D701" s="162" t="n">
        <f aca="false">P701</f>
        <v>0</v>
      </c>
      <c r="E701" s="163" t="n">
        <f aca="false">ROUND(Q701,2)</f>
        <v>0</v>
      </c>
      <c r="F701" s="163" t="n">
        <f aca="false">TRUNC((1+(IF(OR(H701=0,H701=""),'BDI REF.'!$K$5,CHOOSE(H701,'BDI REF.'!$K$5,'BDI REF.'!$K$6,'BDI REF.'!$K$7))))*R701,2)</f>
        <v>0</v>
      </c>
      <c r="G701" s="163" t="n">
        <f aca="false">IF(E701&lt;&gt;0,ROUND(E701*F701,2),IF(AD701=0,(SUMIF($V$12:$V$1011,B701,$AD$12:$AD$1011)),AD701))</f>
        <v>0</v>
      </c>
      <c r="H701" s="164"/>
      <c r="I701" s="165"/>
      <c r="J701" s="166" t="str">
        <f aca="false">IF(N701&lt;&gt;0,N701,"")</f>
        <v/>
      </c>
      <c r="K701" s="167"/>
      <c r="L701" s="168" t="str">
        <f aca="false">IF(B701&gt;0,"ok","ocultar")</f>
        <v>ocultar</v>
      </c>
      <c r="M701" s="182"/>
      <c r="N701" s="184"/>
      <c r="O701" s="177"/>
      <c r="P701" s="178"/>
      <c r="Q701" s="173"/>
      <c r="R701" s="179"/>
      <c r="S701" s="156"/>
      <c r="U701" s="88"/>
      <c r="V701" s="157" t="n">
        <f aca="false">IF(B701=0,V700,IF(ISNONTEXT(B701)=TRUE(),INT(B701),INT(LEFT(B701,FIND(".",B701)-1))))</f>
        <v>3</v>
      </c>
      <c r="W701" s="157" t="str">
        <f aca="false">IF(W702=1,1,IF(B701&lt;&gt;0,1,IF(C701&lt;&gt;0,1,IF(D701&lt;&gt;0,1,IF(E701&lt;&gt;0,1,"")))))</f>
        <v/>
      </c>
      <c r="X701" s="157" t="str">
        <f aca="false">IF(V701=0," ",IF(V701&lt;&gt;V700,V701," "))</f>
        <v> </v>
      </c>
      <c r="Y701" s="88"/>
      <c r="Z701" s="75" t="n">
        <f aca="false">IF(V701&lt;&gt;X701,(IF(I701="",G701*INFORMAÇÕES!$U$113,IF(I701="R",G701,0))),0)</f>
        <v>0</v>
      </c>
      <c r="AA701" s="75" t="n">
        <f aca="false">IF(V701&lt;&gt;X701,(IF(I701="",G701*INFORMAÇÕES!$U$114,IF(I701="C",G701,0))),0)</f>
        <v>0</v>
      </c>
      <c r="AB701" s="75" t="n">
        <f aca="false">IF(V701&lt;&gt;X701,(IF(I701="",G701*INFORMAÇÕES!$U$115,IF(I701="CF",G701,0))),0)</f>
        <v>0</v>
      </c>
      <c r="AC701" s="75" t="n">
        <f aca="false">IF(V701&lt;&gt;X701,(IF(I701="",G701*INFORMAÇÕES!$U$116,IF(I701="O",G701,0))),0)</f>
        <v>0</v>
      </c>
      <c r="AD701" s="75" t="n">
        <f aca="false">IF(E701&lt;&gt;0,G701,0)</f>
        <v>0</v>
      </c>
    </row>
    <row r="702" s="174" customFormat="true" ht="14.25" hidden="false" customHeight="false" outlineLevel="0" collapsed="false">
      <c r="A702" s="159" t="n">
        <v>691</v>
      </c>
      <c r="B702" s="160" t="n">
        <f aca="false">M702</f>
        <v>0</v>
      </c>
      <c r="C702" s="161" t="n">
        <f aca="false">O702</f>
        <v>0</v>
      </c>
      <c r="D702" s="162" t="n">
        <f aca="false">P702</f>
        <v>0</v>
      </c>
      <c r="E702" s="163" t="n">
        <f aca="false">ROUND(Q702,2)</f>
        <v>0</v>
      </c>
      <c r="F702" s="163" t="n">
        <f aca="false">TRUNC((1+(IF(OR(H702=0,H702=""),'BDI REF.'!$K$5,CHOOSE(H702,'BDI REF.'!$K$5,'BDI REF.'!$K$6,'BDI REF.'!$K$7))))*R702,2)</f>
        <v>0</v>
      </c>
      <c r="G702" s="163" t="n">
        <f aca="false">IF(E702&lt;&gt;0,ROUND(E702*F702,2),IF(AD702=0,(SUMIF($V$12:$V$1011,B702,$AD$12:$AD$1011)),AD702))</f>
        <v>0</v>
      </c>
      <c r="H702" s="164"/>
      <c r="I702" s="165"/>
      <c r="J702" s="166" t="str">
        <f aca="false">IF(N702&lt;&gt;0,N702,"")</f>
        <v/>
      </c>
      <c r="K702" s="167"/>
      <c r="L702" s="168" t="str">
        <f aca="false">IF(B702&gt;0,"ok","ocultar")</f>
        <v>ocultar</v>
      </c>
      <c r="M702" s="182"/>
      <c r="N702" s="184"/>
      <c r="O702" s="177"/>
      <c r="P702" s="178"/>
      <c r="Q702" s="173"/>
      <c r="R702" s="179"/>
      <c r="S702" s="156"/>
      <c r="U702" s="88"/>
      <c r="V702" s="157" t="n">
        <f aca="false">IF(B702=0,V701,IF(ISNONTEXT(B702)=TRUE(),INT(B702),INT(LEFT(B702,FIND(".",B702)-1))))</f>
        <v>3</v>
      </c>
      <c r="W702" s="157" t="str">
        <f aca="false">IF(W703=1,1,IF(B702&lt;&gt;0,1,IF(C702&lt;&gt;0,1,IF(D702&lt;&gt;0,1,IF(E702&lt;&gt;0,1,"")))))</f>
        <v/>
      </c>
      <c r="X702" s="157" t="str">
        <f aca="false">IF(V702=0," ",IF(V702&lt;&gt;V701,V702," "))</f>
        <v> </v>
      </c>
      <c r="Y702" s="88"/>
      <c r="Z702" s="75" t="n">
        <f aca="false">IF(V702&lt;&gt;X702,(IF(I702="",G702*INFORMAÇÕES!$U$113,IF(I702="R",G702,0))),0)</f>
        <v>0</v>
      </c>
      <c r="AA702" s="75" t="n">
        <f aca="false">IF(V702&lt;&gt;X702,(IF(I702="",G702*INFORMAÇÕES!$U$114,IF(I702="C",G702,0))),0)</f>
        <v>0</v>
      </c>
      <c r="AB702" s="75" t="n">
        <f aca="false">IF(V702&lt;&gt;X702,(IF(I702="",G702*INFORMAÇÕES!$U$115,IF(I702="CF",G702,0))),0)</f>
        <v>0</v>
      </c>
      <c r="AC702" s="75" t="n">
        <f aca="false">IF(V702&lt;&gt;X702,(IF(I702="",G702*INFORMAÇÕES!$U$116,IF(I702="O",G702,0))),0)</f>
        <v>0</v>
      </c>
      <c r="AD702" s="75" t="n">
        <f aca="false">IF(E702&lt;&gt;0,G702,0)</f>
        <v>0</v>
      </c>
    </row>
    <row r="703" s="174" customFormat="true" ht="14.25" hidden="false" customHeight="false" outlineLevel="0" collapsed="false">
      <c r="A703" s="159" t="n">
        <v>692</v>
      </c>
      <c r="B703" s="160" t="n">
        <f aca="false">M703</f>
        <v>0</v>
      </c>
      <c r="C703" s="161" t="n">
        <f aca="false">O703</f>
        <v>0</v>
      </c>
      <c r="D703" s="162" t="n">
        <f aca="false">P703</f>
        <v>0</v>
      </c>
      <c r="E703" s="163" t="n">
        <f aca="false">ROUND(Q703,2)</f>
        <v>0</v>
      </c>
      <c r="F703" s="163" t="n">
        <f aca="false">TRUNC((1+(IF(OR(H703=0,H703=""),'BDI REF.'!$K$5,CHOOSE(H703,'BDI REF.'!$K$5,'BDI REF.'!$K$6,'BDI REF.'!$K$7))))*R703,2)</f>
        <v>0</v>
      </c>
      <c r="G703" s="163" t="n">
        <f aca="false">IF(E703&lt;&gt;0,ROUND(E703*F703,2),IF(AD703=0,(SUMIF($V$12:$V$1011,B703,$AD$12:$AD$1011)),AD703))</f>
        <v>0</v>
      </c>
      <c r="H703" s="164"/>
      <c r="I703" s="165"/>
      <c r="J703" s="166" t="str">
        <f aca="false">IF(N703&lt;&gt;0,N703,"")</f>
        <v/>
      </c>
      <c r="K703" s="167"/>
      <c r="L703" s="168" t="str">
        <f aca="false">IF(B703&gt;0,"ok","ocultar")</f>
        <v>ocultar</v>
      </c>
      <c r="M703" s="182"/>
      <c r="N703" s="184"/>
      <c r="O703" s="177"/>
      <c r="P703" s="178"/>
      <c r="Q703" s="173"/>
      <c r="R703" s="179"/>
      <c r="S703" s="156"/>
      <c r="U703" s="88"/>
      <c r="V703" s="157" t="n">
        <f aca="false">IF(B703=0,V702,IF(ISNONTEXT(B703)=TRUE(),INT(B703),INT(LEFT(B703,FIND(".",B703)-1))))</f>
        <v>3</v>
      </c>
      <c r="W703" s="157" t="str">
        <f aca="false">IF(W704=1,1,IF(B703&lt;&gt;0,1,IF(C703&lt;&gt;0,1,IF(D703&lt;&gt;0,1,IF(E703&lt;&gt;0,1,"")))))</f>
        <v/>
      </c>
      <c r="X703" s="157" t="str">
        <f aca="false">IF(V703=0," ",IF(V703&lt;&gt;V702,V703," "))</f>
        <v> </v>
      </c>
      <c r="Y703" s="88"/>
      <c r="Z703" s="75" t="n">
        <f aca="false">IF(V703&lt;&gt;X703,(IF(I703="",G703*INFORMAÇÕES!$U$113,IF(I703="R",G703,0))),0)</f>
        <v>0</v>
      </c>
      <c r="AA703" s="75" t="n">
        <f aca="false">IF(V703&lt;&gt;X703,(IF(I703="",G703*INFORMAÇÕES!$U$114,IF(I703="C",G703,0))),0)</f>
        <v>0</v>
      </c>
      <c r="AB703" s="75" t="n">
        <f aca="false">IF(V703&lt;&gt;X703,(IF(I703="",G703*INFORMAÇÕES!$U$115,IF(I703="CF",G703,0))),0)</f>
        <v>0</v>
      </c>
      <c r="AC703" s="75" t="n">
        <f aca="false">IF(V703&lt;&gt;X703,(IF(I703="",G703*INFORMAÇÕES!$U$116,IF(I703="O",G703,0))),0)</f>
        <v>0</v>
      </c>
      <c r="AD703" s="75" t="n">
        <f aca="false">IF(E703&lt;&gt;0,G703,0)</f>
        <v>0</v>
      </c>
    </row>
    <row r="704" s="174" customFormat="true" ht="14.25" hidden="false" customHeight="false" outlineLevel="0" collapsed="false">
      <c r="A704" s="159" t="n">
        <v>693</v>
      </c>
      <c r="B704" s="160" t="n">
        <f aca="false">M704</f>
        <v>0</v>
      </c>
      <c r="C704" s="161" t="n">
        <f aca="false">O704</f>
        <v>0</v>
      </c>
      <c r="D704" s="162" t="n">
        <f aca="false">P704</f>
        <v>0</v>
      </c>
      <c r="E704" s="163" t="n">
        <f aca="false">ROUND(Q704,2)</f>
        <v>0</v>
      </c>
      <c r="F704" s="163" t="n">
        <f aca="false">TRUNC((1+(IF(OR(H704=0,H704=""),'BDI REF.'!$K$5,CHOOSE(H704,'BDI REF.'!$K$5,'BDI REF.'!$K$6,'BDI REF.'!$K$7))))*R704,2)</f>
        <v>0</v>
      </c>
      <c r="G704" s="163" t="n">
        <f aca="false">IF(E704&lt;&gt;0,ROUND(E704*F704,2),IF(AD704=0,(SUMIF($V$12:$V$1011,B704,$AD$12:$AD$1011)),AD704))</f>
        <v>0</v>
      </c>
      <c r="H704" s="164"/>
      <c r="I704" s="165"/>
      <c r="J704" s="166" t="str">
        <f aca="false">IF(N704&lt;&gt;0,N704,"")</f>
        <v/>
      </c>
      <c r="K704" s="167"/>
      <c r="L704" s="168" t="str">
        <f aca="false">IF(B704&gt;0,"ok","ocultar")</f>
        <v>ocultar</v>
      </c>
      <c r="M704" s="182"/>
      <c r="N704" s="184"/>
      <c r="O704" s="177"/>
      <c r="P704" s="178"/>
      <c r="Q704" s="173"/>
      <c r="R704" s="179"/>
      <c r="S704" s="156"/>
      <c r="U704" s="88"/>
      <c r="V704" s="157" t="n">
        <f aca="false">IF(B704=0,V703,IF(ISNONTEXT(B704)=TRUE(),INT(B704),INT(LEFT(B704,FIND(".",B704)-1))))</f>
        <v>3</v>
      </c>
      <c r="W704" s="157" t="str">
        <f aca="false">IF(W705=1,1,IF(B704&lt;&gt;0,1,IF(C704&lt;&gt;0,1,IF(D704&lt;&gt;0,1,IF(E704&lt;&gt;0,1,"")))))</f>
        <v/>
      </c>
      <c r="X704" s="157" t="str">
        <f aca="false">IF(V704=0," ",IF(V704&lt;&gt;V703,V704," "))</f>
        <v> </v>
      </c>
      <c r="Y704" s="88"/>
      <c r="Z704" s="75" t="n">
        <f aca="false">IF(V704&lt;&gt;X704,(IF(I704="",G704*INFORMAÇÕES!$U$113,IF(I704="R",G704,0))),0)</f>
        <v>0</v>
      </c>
      <c r="AA704" s="75" t="n">
        <f aca="false">IF(V704&lt;&gt;X704,(IF(I704="",G704*INFORMAÇÕES!$U$114,IF(I704="C",G704,0))),0)</f>
        <v>0</v>
      </c>
      <c r="AB704" s="75" t="n">
        <f aca="false">IF(V704&lt;&gt;X704,(IF(I704="",G704*INFORMAÇÕES!$U$115,IF(I704="CF",G704,0))),0)</f>
        <v>0</v>
      </c>
      <c r="AC704" s="75" t="n">
        <f aca="false">IF(V704&lt;&gt;X704,(IF(I704="",G704*INFORMAÇÕES!$U$116,IF(I704="O",G704,0))),0)</f>
        <v>0</v>
      </c>
      <c r="AD704" s="75" t="n">
        <f aca="false">IF(E704&lt;&gt;0,G704,0)</f>
        <v>0</v>
      </c>
    </row>
    <row r="705" s="174" customFormat="true" ht="14.25" hidden="false" customHeight="false" outlineLevel="0" collapsed="false">
      <c r="A705" s="159" t="n">
        <v>694</v>
      </c>
      <c r="B705" s="160" t="n">
        <f aca="false">M705</f>
        <v>0</v>
      </c>
      <c r="C705" s="161" t="n">
        <f aca="false">O705</f>
        <v>0</v>
      </c>
      <c r="D705" s="162" t="n">
        <f aca="false">P705</f>
        <v>0</v>
      </c>
      <c r="E705" s="163" t="n">
        <f aca="false">ROUND(Q705,2)</f>
        <v>0</v>
      </c>
      <c r="F705" s="163" t="n">
        <f aca="false">TRUNC((1+(IF(OR(H705=0,H705=""),'BDI REF.'!$K$5,CHOOSE(H705,'BDI REF.'!$K$5,'BDI REF.'!$K$6,'BDI REF.'!$K$7))))*R705,2)</f>
        <v>0</v>
      </c>
      <c r="G705" s="163" t="n">
        <f aca="false">IF(E705&lt;&gt;0,ROUND(E705*F705,2),IF(AD705=0,(SUMIF($V$12:$V$1011,B705,$AD$12:$AD$1011)),AD705))</f>
        <v>0</v>
      </c>
      <c r="H705" s="164"/>
      <c r="I705" s="165"/>
      <c r="J705" s="166" t="str">
        <f aca="false">IF(N705&lt;&gt;0,N705,"")</f>
        <v/>
      </c>
      <c r="K705" s="167"/>
      <c r="L705" s="168" t="str">
        <f aca="false">IF(B705&gt;0,"ok","ocultar")</f>
        <v>ocultar</v>
      </c>
      <c r="M705" s="182"/>
      <c r="N705" s="184"/>
      <c r="O705" s="177"/>
      <c r="P705" s="178"/>
      <c r="Q705" s="173"/>
      <c r="R705" s="179"/>
      <c r="S705" s="156"/>
      <c r="U705" s="88"/>
      <c r="V705" s="157" t="n">
        <f aca="false">IF(B705=0,V704,IF(ISNONTEXT(B705)=TRUE(),INT(B705),INT(LEFT(B705,FIND(".",B705)-1))))</f>
        <v>3</v>
      </c>
      <c r="W705" s="157" t="str">
        <f aca="false">IF(W706=1,1,IF(B705&lt;&gt;0,1,IF(C705&lt;&gt;0,1,IF(D705&lt;&gt;0,1,IF(E705&lt;&gt;0,1,"")))))</f>
        <v/>
      </c>
      <c r="X705" s="157" t="str">
        <f aca="false">IF(V705=0," ",IF(V705&lt;&gt;V704,V705," "))</f>
        <v> </v>
      </c>
      <c r="Y705" s="88"/>
      <c r="Z705" s="75" t="n">
        <f aca="false">IF(V705&lt;&gt;X705,(IF(I705="",G705*INFORMAÇÕES!$U$113,IF(I705="R",G705,0))),0)</f>
        <v>0</v>
      </c>
      <c r="AA705" s="75" t="n">
        <f aca="false">IF(V705&lt;&gt;X705,(IF(I705="",G705*INFORMAÇÕES!$U$114,IF(I705="C",G705,0))),0)</f>
        <v>0</v>
      </c>
      <c r="AB705" s="75" t="n">
        <f aca="false">IF(V705&lt;&gt;X705,(IF(I705="",G705*INFORMAÇÕES!$U$115,IF(I705="CF",G705,0))),0)</f>
        <v>0</v>
      </c>
      <c r="AC705" s="75" t="n">
        <f aca="false">IF(V705&lt;&gt;X705,(IF(I705="",G705*INFORMAÇÕES!$U$116,IF(I705="O",G705,0))),0)</f>
        <v>0</v>
      </c>
      <c r="AD705" s="75" t="n">
        <f aca="false">IF(E705&lt;&gt;0,G705,0)</f>
        <v>0</v>
      </c>
    </row>
    <row r="706" s="174" customFormat="true" ht="14.25" hidden="false" customHeight="false" outlineLevel="0" collapsed="false">
      <c r="A706" s="159" t="n">
        <v>695</v>
      </c>
      <c r="B706" s="160" t="n">
        <f aca="false">M706</f>
        <v>0</v>
      </c>
      <c r="C706" s="161" t="n">
        <f aca="false">O706</f>
        <v>0</v>
      </c>
      <c r="D706" s="162" t="n">
        <f aca="false">P706</f>
        <v>0</v>
      </c>
      <c r="E706" s="163" t="n">
        <f aca="false">ROUND(Q706,2)</f>
        <v>0</v>
      </c>
      <c r="F706" s="163" t="n">
        <f aca="false">TRUNC((1+(IF(OR(H706=0,H706=""),'BDI REF.'!$K$5,CHOOSE(H706,'BDI REF.'!$K$5,'BDI REF.'!$K$6,'BDI REF.'!$K$7))))*R706,2)</f>
        <v>0</v>
      </c>
      <c r="G706" s="163" t="n">
        <f aca="false">IF(E706&lt;&gt;0,ROUND(E706*F706,2),IF(AD706=0,(SUMIF($V$12:$V$1011,B706,$AD$12:$AD$1011)),AD706))</f>
        <v>0</v>
      </c>
      <c r="H706" s="164"/>
      <c r="I706" s="165"/>
      <c r="J706" s="166" t="str">
        <f aca="false">IF(N706&lt;&gt;0,N706,"")</f>
        <v/>
      </c>
      <c r="K706" s="167"/>
      <c r="L706" s="168" t="str">
        <f aca="false">IF(B706&gt;0,"ok","ocultar")</f>
        <v>ocultar</v>
      </c>
      <c r="M706" s="182"/>
      <c r="N706" s="184"/>
      <c r="O706" s="177"/>
      <c r="P706" s="178"/>
      <c r="Q706" s="173"/>
      <c r="R706" s="179"/>
      <c r="S706" s="156"/>
      <c r="U706" s="88"/>
      <c r="V706" s="157" t="n">
        <f aca="false">IF(B706=0,V705,IF(ISNONTEXT(B706)=TRUE(),INT(B706),INT(LEFT(B706,FIND(".",B706)-1))))</f>
        <v>3</v>
      </c>
      <c r="W706" s="157" t="str">
        <f aca="false">IF(W707=1,1,IF(B706&lt;&gt;0,1,IF(C706&lt;&gt;0,1,IF(D706&lt;&gt;0,1,IF(E706&lt;&gt;0,1,"")))))</f>
        <v/>
      </c>
      <c r="X706" s="157" t="str">
        <f aca="false">IF(V706=0," ",IF(V706&lt;&gt;V705,V706," "))</f>
        <v> </v>
      </c>
      <c r="Y706" s="88"/>
      <c r="Z706" s="75" t="n">
        <f aca="false">IF(V706&lt;&gt;X706,(IF(I706="",G706*INFORMAÇÕES!$U$113,IF(I706="R",G706,0))),0)</f>
        <v>0</v>
      </c>
      <c r="AA706" s="75" t="n">
        <f aca="false">IF(V706&lt;&gt;X706,(IF(I706="",G706*INFORMAÇÕES!$U$114,IF(I706="C",G706,0))),0)</f>
        <v>0</v>
      </c>
      <c r="AB706" s="75" t="n">
        <f aca="false">IF(V706&lt;&gt;X706,(IF(I706="",G706*INFORMAÇÕES!$U$115,IF(I706="CF",G706,0))),0)</f>
        <v>0</v>
      </c>
      <c r="AC706" s="75" t="n">
        <f aca="false">IF(V706&lt;&gt;X706,(IF(I706="",G706*INFORMAÇÕES!$U$116,IF(I706="O",G706,0))),0)</f>
        <v>0</v>
      </c>
      <c r="AD706" s="75" t="n">
        <f aca="false">IF(E706&lt;&gt;0,G706,0)</f>
        <v>0</v>
      </c>
    </row>
    <row r="707" s="174" customFormat="true" ht="14.25" hidden="false" customHeight="false" outlineLevel="0" collapsed="false">
      <c r="A707" s="159" t="n">
        <v>696</v>
      </c>
      <c r="B707" s="160" t="n">
        <f aca="false">M707</f>
        <v>0</v>
      </c>
      <c r="C707" s="161" t="n">
        <f aca="false">O707</f>
        <v>0</v>
      </c>
      <c r="D707" s="162" t="n">
        <f aca="false">P707</f>
        <v>0</v>
      </c>
      <c r="E707" s="163" t="n">
        <f aca="false">ROUND(Q707,2)</f>
        <v>0</v>
      </c>
      <c r="F707" s="163" t="n">
        <f aca="false">TRUNC((1+(IF(OR(H707=0,H707=""),'BDI REF.'!$K$5,CHOOSE(H707,'BDI REF.'!$K$5,'BDI REF.'!$K$6,'BDI REF.'!$K$7))))*R707,2)</f>
        <v>0</v>
      </c>
      <c r="G707" s="163" t="n">
        <f aca="false">IF(E707&lt;&gt;0,ROUND(E707*F707,2),IF(AD707=0,(SUMIF($V$12:$V$1011,B707,$AD$12:$AD$1011)),AD707))</f>
        <v>0</v>
      </c>
      <c r="H707" s="164"/>
      <c r="I707" s="165"/>
      <c r="J707" s="166" t="str">
        <f aca="false">IF(N707&lt;&gt;0,N707,"")</f>
        <v/>
      </c>
      <c r="K707" s="167"/>
      <c r="L707" s="168" t="str">
        <f aca="false">IF(B707&gt;0,"ok","ocultar")</f>
        <v>ocultar</v>
      </c>
      <c r="M707" s="182"/>
      <c r="N707" s="184"/>
      <c r="O707" s="177"/>
      <c r="P707" s="178"/>
      <c r="Q707" s="173"/>
      <c r="R707" s="179"/>
      <c r="S707" s="156"/>
      <c r="U707" s="88"/>
      <c r="V707" s="157" t="n">
        <f aca="false">IF(B707=0,V706,IF(ISNONTEXT(B707)=TRUE(),INT(B707),INT(LEFT(B707,FIND(".",B707)-1))))</f>
        <v>3</v>
      </c>
      <c r="W707" s="157" t="str">
        <f aca="false">IF(W708=1,1,IF(B707&lt;&gt;0,1,IF(C707&lt;&gt;0,1,IF(D707&lt;&gt;0,1,IF(E707&lt;&gt;0,1,"")))))</f>
        <v/>
      </c>
      <c r="X707" s="157" t="str">
        <f aca="false">IF(V707=0," ",IF(V707&lt;&gt;V706,V707," "))</f>
        <v> </v>
      </c>
      <c r="Y707" s="88"/>
      <c r="Z707" s="75" t="n">
        <f aca="false">IF(V707&lt;&gt;X707,(IF(I707="",G707*INFORMAÇÕES!$U$113,IF(I707="R",G707,0))),0)</f>
        <v>0</v>
      </c>
      <c r="AA707" s="75" t="n">
        <f aca="false">IF(V707&lt;&gt;X707,(IF(I707="",G707*INFORMAÇÕES!$U$114,IF(I707="C",G707,0))),0)</f>
        <v>0</v>
      </c>
      <c r="AB707" s="75" t="n">
        <f aca="false">IF(V707&lt;&gt;X707,(IF(I707="",G707*INFORMAÇÕES!$U$115,IF(I707="CF",G707,0))),0)</f>
        <v>0</v>
      </c>
      <c r="AC707" s="75" t="n">
        <f aca="false">IF(V707&lt;&gt;X707,(IF(I707="",G707*INFORMAÇÕES!$U$116,IF(I707="O",G707,0))),0)</f>
        <v>0</v>
      </c>
      <c r="AD707" s="75" t="n">
        <f aca="false">IF(E707&lt;&gt;0,G707,0)</f>
        <v>0</v>
      </c>
    </row>
    <row r="708" s="174" customFormat="true" ht="14.25" hidden="false" customHeight="false" outlineLevel="0" collapsed="false">
      <c r="A708" s="159" t="n">
        <v>697</v>
      </c>
      <c r="B708" s="160" t="n">
        <f aca="false">M708</f>
        <v>0</v>
      </c>
      <c r="C708" s="161" t="n">
        <f aca="false">O708</f>
        <v>0</v>
      </c>
      <c r="D708" s="162" t="n">
        <f aca="false">P708</f>
        <v>0</v>
      </c>
      <c r="E708" s="163" t="n">
        <f aca="false">ROUND(Q708,2)</f>
        <v>0</v>
      </c>
      <c r="F708" s="163" t="n">
        <f aca="false">TRUNC((1+(IF(OR(H708=0,H708=""),'BDI REF.'!$K$5,CHOOSE(H708,'BDI REF.'!$K$5,'BDI REF.'!$K$6,'BDI REF.'!$K$7))))*R708,2)</f>
        <v>0</v>
      </c>
      <c r="G708" s="163" t="n">
        <f aca="false">IF(E708&lt;&gt;0,ROUND(E708*F708,2),IF(AD708=0,(SUMIF($V$12:$V$1011,B708,$AD$12:$AD$1011)),AD708))</f>
        <v>0</v>
      </c>
      <c r="H708" s="164"/>
      <c r="I708" s="165"/>
      <c r="J708" s="166" t="str">
        <f aca="false">IF(N708&lt;&gt;0,N708,"")</f>
        <v/>
      </c>
      <c r="K708" s="167"/>
      <c r="L708" s="168" t="str">
        <f aca="false">IF(B708&gt;0,"ok","ocultar")</f>
        <v>ocultar</v>
      </c>
      <c r="M708" s="182"/>
      <c r="N708" s="184"/>
      <c r="O708" s="177"/>
      <c r="P708" s="178"/>
      <c r="Q708" s="173"/>
      <c r="R708" s="179"/>
      <c r="S708" s="156"/>
      <c r="U708" s="88"/>
      <c r="V708" s="157" t="n">
        <f aca="false">IF(B708=0,V707,IF(ISNONTEXT(B708)=TRUE(),INT(B708),INT(LEFT(B708,FIND(".",B708)-1))))</f>
        <v>3</v>
      </c>
      <c r="W708" s="157" t="str">
        <f aca="false">IF(W709=1,1,IF(B708&lt;&gt;0,1,IF(C708&lt;&gt;0,1,IF(D708&lt;&gt;0,1,IF(E708&lt;&gt;0,1,"")))))</f>
        <v/>
      </c>
      <c r="X708" s="157" t="str">
        <f aca="false">IF(V708=0," ",IF(V708&lt;&gt;V707,V708," "))</f>
        <v> </v>
      </c>
      <c r="Y708" s="88"/>
      <c r="Z708" s="75" t="n">
        <f aca="false">IF(V708&lt;&gt;X708,(IF(I708="",G708*INFORMAÇÕES!$U$113,IF(I708="R",G708,0))),0)</f>
        <v>0</v>
      </c>
      <c r="AA708" s="75" t="n">
        <f aca="false">IF(V708&lt;&gt;X708,(IF(I708="",G708*INFORMAÇÕES!$U$114,IF(I708="C",G708,0))),0)</f>
        <v>0</v>
      </c>
      <c r="AB708" s="75" t="n">
        <f aca="false">IF(V708&lt;&gt;X708,(IF(I708="",G708*INFORMAÇÕES!$U$115,IF(I708="CF",G708,0))),0)</f>
        <v>0</v>
      </c>
      <c r="AC708" s="75" t="n">
        <f aca="false">IF(V708&lt;&gt;X708,(IF(I708="",G708*INFORMAÇÕES!$U$116,IF(I708="O",G708,0))),0)</f>
        <v>0</v>
      </c>
      <c r="AD708" s="75" t="n">
        <f aca="false">IF(E708&lt;&gt;0,G708,0)</f>
        <v>0</v>
      </c>
    </row>
    <row r="709" s="174" customFormat="true" ht="14.25" hidden="false" customHeight="false" outlineLevel="0" collapsed="false">
      <c r="A709" s="159" t="n">
        <v>698</v>
      </c>
      <c r="B709" s="160" t="n">
        <f aca="false">M709</f>
        <v>0</v>
      </c>
      <c r="C709" s="161" t="n">
        <f aca="false">O709</f>
        <v>0</v>
      </c>
      <c r="D709" s="162" t="n">
        <f aca="false">P709</f>
        <v>0</v>
      </c>
      <c r="E709" s="163" t="n">
        <f aca="false">ROUND(Q709,2)</f>
        <v>0</v>
      </c>
      <c r="F709" s="163" t="n">
        <f aca="false">TRUNC((1+(IF(OR(H709=0,H709=""),'BDI REF.'!$K$5,CHOOSE(H709,'BDI REF.'!$K$5,'BDI REF.'!$K$6,'BDI REF.'!$K$7))))*R709,2)</f>
        <v>0</v>
      </c>
      <c r="G709" s="163" t="n">
        <f aca="false">IF(E709&lt;&gt;0,ROUND(E709*F709,2),IF(AD709=0,(SUMIF($V$12:$V$1011,B709,$AD$12:$AD$1011)),AD709))</f>
        <v>0</v>
      </c>
      <c r="H709" s="164"/>
      <c r="I709" s="165"/>
      <c r="J709" s="166" t="str">
        <f aca="false">IF(N709&lt;&gt;0,N709,"")</f>
        <v/>
      </c>
      <c r="K709" s="167"/>
      <c r="L709" s="168" t="str">
        <f aca="false">IF(B709&gt;0,"ok","ocultar")</f>
        <v>ocultar</v>
      </c>
      <c r="M709" s="182"/>
      <c r="N709" s="184"/>
      <c r="O709" s="177"/>
      <c r="P709" s="178"/>
      <c r="Q709" s="173"/>
      <c r="R709" s="179"/>
      <c r="S709" s="156"/>
      <c r="U709" s="88"/>
      <c r="V709" s="157" t="n">
        <f aca="false">IF(B709=0,V708,IF(ISNONTEXT(B709)=TRUE(),INT(B709),INT(LEFT(B709,FIND(".",B709)-1))))</f>
        <v>3</v>
      </c>
      <c r="W709" s="157" t="str">
        <f aca="false">IF(W710=1,1,IF(B709&lt;&gt;0,1,IF(C709&lt;&gt;0,1,IF(D709&lt;&gt;0,1,IF(E709&lt;&gt;0,1,"")))))</f>
        <v/>
      </c>
      <c r="X709" s="157" t="str">
        <f aca="false">IF(V709=0," ",IF(V709&lt;&gt;V708,V709," "))</f>
        <v> </v>
      </c>
      <c r="Y709" s="88"/>
      <c r="Z709" s="75" t="n">
        <f aca="false">IF(V709&lt;&gt;X709,(IF(I709="",G709*INFORMAÇÕES!$U$113,IF(I709="R",G709,0))),0)</f>
        <v>0</v>
      </c>
      <c r="AA709" s="75" t="n">
        <f aca="false">IF(V709&lt;&gt;X709,(IF(I709="",G709*INFORMAÇÕES!$U$114,IF(I709="C",G709,0))),0)</f>
        <v>0</v>
      </c>
      <c r="AB709" s="75" t="n">
        <f aca="false">IF(V709&lt;&gt;X709,(IF(I709="",G709*INFORMAÇÕES!$U$115,IF(I709="CF",G709,0))),0)</f>
        <v>0</v>
      </c>
      <c r="AC709" s="75" t="n">
        <f aca="false">IF(V709&lt;&gt;X709,(IF(I709="",G709*INFORMAÇÕES!$U$116,IF(I709="O",G709,0))),0)</f>
        <v>0</v>
      </c>
      <c r="AD709" s="75" t="n">
        <f aca="false">IF(E709&lt;&gt;0,G709,0)</f>
        <v>0</v>
      </c>
    </row>
    <row r="710" s="174" customFormat="true" ht="14.25" hidden="false" customHeight="false" outlineLevel="0" collapsed="false">
      <c r="A710" s="159" t="n">
        <v>699</v>
      </c>
      <c r="B710" s="160" t="n">
        <f aca="false">M710</f>
        <v>0</v>
      </c>
      <c r="C710" s="161" t="n">
        <f aca="false">O710</f>
        <v>0</v>
      </c>
      <c r="D710" s="162" t="n">
        <f aca="false">P710</f>
        <v>0</v>
      </c>
      <c r="E710" s="163" t="n">
        <f aca="false">ROUND(Q710,2)</f>
        <v>0</v>
      </c>
      <c r="F710" s="163" t="n">
        <f aca="false">TRUNC((1+(IF(OR(H710=0,H710=""),'BDI REF.'!$K$5,CHOOSE(H710,'BDI REF.'!$K$5,'BDI REF.'!$K$6,'BDI REF.'!$K$7))))*R710,2)</f>
        <v>0</v>
      </c>
      <c r="G710" s="163" t="n">
        <f aca="false">IF(E710&lt;&gt;0,ROUND(E710*F710,2),IF(AD710=0,(SUMIF($V$12:$V$1011,B710,$AD$12:$AD$1011)),AD710))</f>
        <v>0</v>
      </c>
      <c r="H710" s="164"/>
      <c r="I710" s="165"/>
      <c r="J710" s="166" t="str">
        <f aca="false">IF(N710&lt;&gt;0,N710,"")</f>
        <v/>
      </c>
      <c r="K710" s="167"/>
      <c r="L710" s="168" t="str">
        <f aca="false">IF(B710&gt;0,"ok","ocultar")</f>
        <v>ocultar</v>
      </c>
      <c r="M710" s="182"/>
      <c r="N710" s="184"/>
      <c r="O710" s="177"/>
      <c r="P710" s="178"/>
      <c r="Q710" s="173"/>
      <c r="R710" s="179"/>
      <c r="S710" s="156"/>
      <c r="U710" s="88"/>
      <c r="V710" s="157" t="n">
        <f aca="false">IF(B710=0,V709,IF(ISNONTEXT(B710)=TRUE(),INT(B710),INT(LEFT(B710,FIND(".",B710)-1))))</f>
        <v>3</v>
      </c>
      <c r="W710" s="157" t="str">
        <f aca="false">IF(W711=1,1,IF(B710&lt;&gt;0,1,IF(C710&lt;&gt;0,1,IF(D710&lt;&gt;0,1,IF(E710&lt;&gt;0,1,"")))))</f>
        <v/>
      </c>
      <c r="X710" s="157" t="str">
        <f aca="false">IF(V710=0," ",IF(V710&lt;&gt;V709,V710," "))</f>
        <v> </v>
      </c>
      <c r="Y710" s="88"/>
      <c r="Z710" s="75" t="n">
        <f aca="false">IF(V710&lt;&gt;X710,(IF(I710="",G710*INFORMAÇÕES!$U$113,IF(I710="R",G710,0))),0)</f>
        <v>0</v>
      </c>
      <c r="AA710" s="75" t="n">
        <f aca="false">IF(V710&lt;&gt;X710,(IF(I710="",G710*INFORMAÇÕES!$U$114,IF(I710="C",G710,0))),0)</f>
        <v>0</v>
      </c>
      <c r="AB710" s="75" t="n">
        <f aca="false">IF(V710&lt;&gt;X710,(IF(I710="",G710*INFORMAÇÕES!$U$115,IF(I710="CF",G710,0))),0)</f>
        <v>0</v>
      </c>
      <c r="AC710" s="75" t="n">
        <f aca="false">IF(V710&lt;&gt;X710,(IF(I710="",G710*INFORMAÇÕES!$U$116,IF(I710="O",G710,0))),0)</f>
        <v>0</v>
      </c>
      <c r="AD710" s="75" t="n">
        <f aca="false">IF(E710&lt;&gt;0,G710,0)</f>
        <v>0</v>
      </c>
    </row>
    <row r="711" s="174" customFormat="true" ht="14.25" hidden="false" customHeight="false" outlineLevel="0" collapsed="false">
      <c r="A711" s="159" t="n">
        <v>700</v>
      </c>
      <c r="B711" s="160" t="n">
        <f aca="false">M711</f>
        <v>0</v>
      </c>
      <c r="C711" s="161" t="n">
        <f aca="false">O711</f>
        <v>0</v>
      </c>
      <c r="D711" s="162" t="n">
        <f aca="false">P711</f>
        <v>0</v>
      </c>
      <c r="E711" s="163" t="n">
        <f aca="false">ROUND(Q711,2)</f>
        <v>0</v>
      </c>
      <c r="F711" s="163" t="n">
        <f aca="false">TRUNC((1+(IF(OR(H711=0,H711=""),'BDI REF.'!$K$5,CHOOSE(H711,'BDI REF.'!$K$5,'BDI REF.'!$K$6,'BDI REF.'!$K$7))))*R711,2)</f>
        <v>0</v>
      </c>
      <c r="G711" s="163" t="n">
        <f aca="false">IF(E711&lt;&gt;0,ROUND(E711*F711,2),IF(AD711=0,(SUMIF($V$12:$V$1011,B711,$AD$12:$AD$1011)),AD711))</f>
        <v>0</v>
      </c>
      <c r="H711" s="164"/>
      <c r="I711" s="165"/>
      <c r="J711" s="166" t="str">
        <f aca="false">IF(N711&lt;&gt;0,N711,"")</f>
        <v/>
      </c>
      <c r="K711" s="167"/>
      <c r="L711" s="168" t="str">
        <f aca="false">IF(B711&gt;0,"ok","ocultar")</f>
        <v>ocultar</v>
      </c>
      <c r="M711" s="182"/>
      <c r="N711" s="184"/>
      <c r="O711" s="177"/>
      <c r="P711" s="178"/>
      <c r="Q711" s="173"/>
      <c r="R711" s="179"/>
      <c r="S711" s="156"/>
      <c r="U711" s="88"/>
      <c r="V711" s="157" t="n">
        <f aca="false">IF(B711=0,V710,IF(ISNONTEXT(B711)=TRUE(),INT(B711),INT(LEFT(B711,FIND(".",B711)-1))))</f>
        <v>3</v>
      </c>
      <c r="W711" s="157" t="str">
        <f aca="false">IF(W712=1,1,IF(B711&lt;&gt;0,1,IF(C711&lt;&gt;0,1,IF(D711&lt;&gt;0,1,IF(E711&lt;&gt;0,1,"")))))</f>
        <v/>
      </c>
      <c r="X711" s="157" t="str">
        <f aca="false">IF(V711=0," ",IF(V711&lt;&gt;V710,V711," "))</f>
        <v> </v>
      </c>
      <c r="Y711" s="88"/>
      <c r="Z711" s="75" t="n">
        <f aca="false">IF(V711&lt;&gt;X711,(IF(I711="",G711*INFORMAÇÕES!$U$113,IF(I711="R",G711,0))),0)</f>
        <v>0</v>
      </c>
      <c r="AA711" s="75" t="n">
        <f aca="false">IF(V711&lt;&gt;X711,(IF(I711="",G711*INFORMAÇÕES!$U$114,IF(I711="C",G711,0))),0)</f>
        <v>0</v>
      </c>
      <c r="AB711" s="75" t="n">
        <f aca="false">IF(V711&lt;&gt;X711,(IF(I711="",G711*INFORMAÇÕES!$U$115,IF(I711="CF",G711,0))),0)</f>
        <v>0</v>
      </c>
      <c r="AC711" s="75" t="n">
        <f aca="false">IF(V711&lt;&gt;X711,(IF(I711="",G711*INFORMAÇÕES!$U$116,IF(I711="O",G711,0))),0)</f>
        <v>0</v>
      </c>
      <c r="AD711" s="75" t="n">
        <f aca="false">IF(E711&lt;&gt;0,G711,0)</f>
        <v>0</v>
      </c>
    </row>
    <row r="712" s="174" customFormat="true" ht="14.25" hidden="false" customHeight="false" outlineLevel="0" collapsed="false">
      <c r="A712" s="159" t="n">
        <v>701</v>
      </c>
      <c r="B712" s="160" t="n">
        <f aca="false">M712</f>
        <v>0</v>
      </c>
      <c r="C712" s="161" t="n">
        <f aca="false">O712</f>
        <v>0</v>
      </c>
      <c r="D712" s="162" t="n">
        <f aca="false">P712</f>
        <v>0</v>
      </c>
      <c r="E712" s="163" t="n">
        <f aca="false">ROUND(Q712,2)</f>
        <v>0</v>
      </c>
      <c r="F712" s="163" t="n">
        <f aca="false">TRUNC((1+(IF(OR(H712=0,H712=""),'BDI REF.'!$K$5,CHOOSE(H712,'BDI REF.'!$K$5,'BDI REF.'!$K$6,'BDI REF.'!$K$7))))*R712,2)</f>
        <v>0</v>
      </c>
      <c r="G712" s="163" t="n">
        <f aca="false">IF(E712&lt;&gt;0,ROUND(E712*F712,2),IF(AD712=0,(SUMIF($V$12:$V$1011,B712,$AD$12:$AD$1011)),AD712))</f>
        <v>0</v>
      </c>
      <c r="H712" s="164"/>
      <c r="I712" s="165"/>
      <c r="J712" s="166" t="str">
        <f aca="false">IF(N712&lt;&gt;0,N712,"")</f>
        <v/>
      </c>
      <c r="K712" s="167"/>
      <c r="L712" s="168" t="str">
        <f aca="false">IF(B712&gt;0,"ok","ocultar")</f>
        <v>ocultar</v>
      </c>
      <c r="M712" s="182"/>
      <c r="N712" s="184"/>
      <c r="O712" s="177"/>
      <c r="P712" s="178"/>
      <c r="Q712" s="173"/>
      <c r="R712" s="179"/>
      <c r="S712" s="156"/>
      <c r="U712" s="88"/>
      <c r="V712" s="157" t="n">
        <f aca="false">IF(B712=0,V711,IF(ISNONTEXT(B712)=TRUE(),INT(B712),INT(LEFT(B712,FIND(".",B712)-1))))</f>
        <v>3</v>
      </c>
      <c r="W712" s="157" t="str">
        <f aca="false">IF(W713=1,1,IF(B712&lt;&gt;0,1,IF(C712&lt;&gt;0,1,IF(D712&lt;&gt;0,1,IF(E712&lt;&gt;0,1,"")))))</f>
        <v/>
      </c>
      <c r="X712" s="157" t="str">
        <f aca="false">IF(V712=0," ",IF(V712&lt;&gt;V711,V712," "))</f>
        <v> </v>
      </c>
      <c r="Y712" s="88"/>
      <c r="Z712" s="75" t="n">
        <f aca="false">IF(V712&lt;&gt;X712,(IF(I712="",G712*INFORMAÇÕES!$U$113,IF(I712="R",G712,0))),0)</f>
        <v>0</v>
      </c>
      <c r="AA712" s="75" t="n">
        <f aca="false">IF(V712&lt;&gt;X712,(IF(I712="",G712*INFORMAÇÕES!$U$114,IF(I712="C",G712,0))),0)</f>
        <v>0</v>
      </c>
      <c r="AB712" s="75" t="n">
        <f aca="false">IF(V712&lt;&gt;X712,(IF(I712="",G712*INFORMAÇÕES!$U$115,IF(I712="CF",G712,0))),0)</f>
        <v>0</v>
      </c>
      <c r="AC712" s="75" t="n">
        <f aca="false">IF(V712&lt;&gt;X712,(IF(I712="",G712*INFORMAÇÕES!$U$116,IF(I712="O",G712,0))),0)</f>
        <v>0</v>
      </c>
      <c r="AD712" s="75" t="n">
        <f aca="false">IF(E712&lt;&gt;0,G712,0)</f>
        <v>0</v>
      </c>
    </row>
    <row r="713" s="174" customFormat="true" ht="14.25" hidden="false" customHeight="false" outlineLevel="0" collapsed="false">
      <c r="A713" s="159" t="n">
        <v>702</v>
      </c>
      <c r="B713" s="160" t="n">
        <f aca="false">M713</f>
        <v>0</v>
      </c>
      <c r="C713" s="161" t="n">
        <f aca="false">O713</f>
        <v>0</v>
      </c>
      <c r="D713" s="162" t="n">
        <f aca="false">P713</f>
        <v>0</v>
      </c>
      <c r="E713" s="163" t="n">
        <f aca="false">ROUND(Q713,2)</f>
        <v>0</v>
      </c>
      <c r="F713" s="163" t="n">
        <f aca="false">TRUNC((1+(IF(OR(H713=0,H713=""),'BDI REF.'!$K$5,CHOOSE(H713,'BDI REF.'!$K$5,'BDI REF.'!$K$6,'BDI REF.'!$K$7))))*R713,2)</f>
        <v>0</v>
      </c>
      <c r="G713" s="163" t="n">
        <f aca="false">IF(E713&lt;&gt;0,ROUND(E713*F713,2),IF(AD713=0,(SUMIF($V$12:$V$1011,B713,$AD$12:$AD$1011)),AD713))</f>
        <v>0</v>
      </c>
      <c r="H713" s="164"/>
      <c r="I713" s="165"/>
      <c r="J713" s="166" t="str">
        <f aca="false">IF(N713&lt;&gt;0,N713,"")</f>
        <v/>
      </c>
      <c r="K713" s="167"/>
      <c r="L713" s="168" t="str">
        <f aca="false">IF(B713&gt;0,"ok","ocultar")</f>
        <v>ocultar</v>
      </c>
      <c r="M713" s="182"/>
      <c r="N713" s="184"/>
      <c r="O713" s="177"/>
      <c r="P713" s="178"/>
      <c r="Q713" s="173"/>
      <c r="R713" s="179"/>
      <c r="S713" s="156"/>
      <c r="U713" s="88"/>
      <c r="V713" s="157" t="n">
        <f aca="false">IF(B713=0,V712,IF(ISNONTEXT(B713)=TRUE(),INT(B713),INT(LEFT(B713,FIND(".",B713)-1))))</f>
        <v>3</v>
      </c>
      <c r="W713" s="157" t="str">
        <f aca="false">IF(W714=1,1,IF(B713&lt;&gt;0,1,IF(C713&lt;&gt;0,1,IF(D713&lt;&gt;0,1,IF(E713&lt;&gt;0,1,"")))))</f>
        <v/>
      </c>
      <c r="X713" s="157" t="str">
        <f aca="false">IF(V713=0," ",IF(V713&lt;&gt;V712,V713," "))</f>
        <v> </v>
      </c>
      <c r="Y713" s="88"/>
      <c r="Z713" s="75" t="n">
        <f aca="false">IF(V713&lt;&gt;X713,(IF(I713="",G713*INFORMAÇÕES!$U$113,IF(I713="R",G713,0))),0)</f>
        <v>0</v>
      </c>
      <c r="AA713" s="75" t="n">
        <f aca="false">IF(V713&lt;&gt;X713,(IF(I713="",G713*INFORMAÇÕES!$U$114,IF(I713="C",G713,0))),0)</f>
        <v>0</v>
      </c>
      <c r="AB713" s="75" t="n">
        <f aca="false">IF(V713&lt;&gt;X713,(IF(I713="",G713*INFORMAÇÕES!$U$115,IF(I713="CF",G713,0))),0)</f>
        <v>0</v>
      </c>
      <c r="AC713" s="75" t="n">
        <f aca="false">IF(V713&lt;&gt;X713,(IF(I713="",G713*INFORMAÇÕES!$U$116,IF(I713="O",G713,0))),0)</f>
        <v>0</v>
      </c>
      <c r="AD713" s="75" t="n">
        <f aca="false">IF(E713&lt;&gt;0,G713,0)</f>
        <v>0</v>
      </c>
    </row>
    <row r="714" s="174" customFormat="true" ht="14.25" hidden="false" customHeight="false" outlineLevel="0" collapsed="false">
      <c r="A714" s="159" t="n">
        <v>703</v>
      </c>
      <c r="B714" s="160" t="n">
        <f aca="false">M714</f>
        <v>0</v>
      </c>
      <c r="C714" s="161" t="n">
        <f aca="false">O714</f>
        <v>0</v>
      </c>
      <c r="D714" s="162" t="n">
        <f aca="false">P714</f>
        <v>0</v>
      </c>
      <c r="E714" s="163" t="n">
        <f aca="false">ROUND(Q714,2)</f>
        <v>0</v>
      </c>
      <c r="F714" s="163" t="n">
        <f aca="false">TRUNC((1+(IF(OR(H714=0,H714=""),'BDI REF.'!$K$5,CHOOSE(H714,'BDI REF.'!$K$5,'BDI REF.'!$K$6,'BDI REF.'!$K$7))))*R714,2)</f>
        <v>0</v>
      </c>
      <c r="G714" s="163" t="n">
        <f aca="false">IF(E714&lt;&gt;0,ROUND(E714*F714,2),IF(AD714=0,(SUMIF($V$12:$V$1011,B714,$AD$12:$AD$1011)),AD714))</f>
        <v>0</v>
      </c>
      <c r="H714" s="164"/>
      <c r="I714" s="165"/>
      <c r="J714" s="166" t="str">
        <f aca="false">IF(N714&lt;&gt;0,N714,"")</f>
        <v/>
      </c>
      <c r="K714" s="167"/>
      <c r="L714" s="168" t="str">
        <f aca="false">IF(B714&gt;0,"ok","ocultar")</f>
        <v>ocultar</v>
      </c>
      <c r="M714" s="182"/>
      <c r="N714" s="184"/>
      <c r="O714" s="177"/>
      <c r="P714" s="178"/>
      <c r="Q714" s="173"/>
      <c r="R714" s="179"/>
      <c r="S714" s="156"/>
      <c r="U714" s="88"/>
      <c r="V714" s="157" t="n">
        <f aca="false">IF(B714=0,V713,IF(ISNONTEXT(B714)=TRUE(),INT(B714),INT(LEFT(B714,FIND(".",B714)-1))))</f>
        <v>3</v>
      </c>
      <c r="W714" s="157" t="str">
        <f aca="false">IF(W715=1,1,IF(B714&lt;&gt;0,1,IF(C714&lt;&gt;0,1,IF(D714&lt;&gt;0,1,IF(E714&lt;&gt;0,1,"")))))</f>
        <v/>
      </c>
      <c r="X714" s="157" t="str">
        <f aca="false">IF(V714=0," ",IF(V714&lt;&gt;V713,V714," "))</f>
        <v> </v>
      </c>
      <c r="Y714" s="88"/>
      <c r="Z714" s="75" t="n">
        <f aca="false">IF(V714&lt;&gt;X714,(IF(I714="",G714*INFORMAÇÕES!$U$113,IF(I714="R",G714,0))),0)</f>
        <v>0</v>
      </c>
      <c r="AA714" s="75" t="n">
        <f aca="false">IF(V714&lt;&gt;X714,(IF(I714="",G714*INFORMAÇÕES!$U$114,IF(I714="C",G714,0))),0)</f>
        <v>0</v>
      </c>
      <c r="AB714" s="75" t="n">
        <f aca="false">IF(V714&lt;&gt;X714,(IF(I714="",G714*INFORMAÇÕES!$U$115,IF(I714="CF",G714,0))),0)</f>
        <v>0</v>
      </c>
      <c r="AC714" s="75" t="n">
        <f aca="false">IF(V714&lt;&gt;X714,(IF(I714="",G714*INFORMAÇÕES!$U$116,IF(I714="O",G714,0))),0)</f>
        <v>0</v>
      </c>
      <c r="AD714" s="75" t="n">
        <f aca="false">IF(E714&lt;&gt;0,G714,0)</f>
        <v>0</v>
      </c>
    </row>
    <row r="715" s="174" customFormat="true" ht="14.25" hidden="false" customHeight="false" outlineLevel="0" collapsed="false">
      <c r="A715" s="159" t="n">
        <v>704</v>
      </c>
      <c r="B715" s="160" t="n">
        <f aca="false">M715</f>
        <v>0</v>
      </c>
      <c r="C715" s="161" t="n">
        <f aca="false">O715</f>
        <v>0</v>
      </c>
      <c r="D715" s="162" t="n">
        <f aca="false">P715</f>
        <v>0</v>
      </c>
      <c r="E715" s="163" t="n">
        <f aca="false">ROUND(Q715,2)</f>
        <v>0</v>
      </c>
      <c r="F715" s="163" t="n">
        <f aca="false">TRUNC((1+(IF(OR(H715=0,H715=""),'BDI REF.'!$K$5,CHOOSE(H715,'BDI REF.'!$K$5,'BDI REF.'!$K$6,'BDI REF.'!$K$7))))*R715,2)</f>
        <v>0</v>
      </c>
      <c r="G715" s="163" t="n">
        <f aca="false">IF(E715&lt;&gt;0,ROUND(E715*F715,2),IF(AD715=0,(SUMIF($V$12:$V$1011,B715,$AD$12:$AD$1011)),AD715))</f>
        <v>0</v>
      </c>
      <c r="H715" s="164"/>
      <c r="I715" s="165"/>
      <c r="J715" s="166" t="str">
        <f aca="false">IF(N715&lt;&gt;0,N715,"")</f>
        <v/>
      </c>
      <c r="K715" s="167"/>
      <c r="L715" s="168" t="str">
        <f aca="false">IF(B715&gt;0,"ok","ocultar")</f>
        <v>ocultar</v>
      </c>
      <c r="M715" s="182"/>
      <c r="N715" s="184"/>
      <c r="O715" s="177"/>
      <c r="P715" s="178"/>
      <c r="Q715" s="173"/>
      <c r="R715" s="179"/>
      <c r="S715" s="156"/>
      <c r="U715" s="88"/>
      <c r="V715" s="157" t="n">
        <f aca="false">IF(B715=0,V714,IF(ISNONTEXT(B715)=TRUE(),INT(B715),INT(LEFT(B715,FIND(".",B715)-1))))</f>
        <v>3</v>
      </c>
      <c r="W715" s="157" t="str">
        <f aca="false">IF(W716=1,1,IF(B715&lt;&gt;0,1,IF(C715&lt;&gt;0,1,IF(D715&lt;&gt;0,1,IF(E715&lt;&gt;0,1,"")))))</f>
        <v/>
      </c>
      <c r="X715" s="157" t="str">
        <f aca="false">IF(V715=0," ",IF(V715&lt;&gt;V714,V715," "))</f>
        <v> </v>
      </c>
      <c r="Y715" s="88"/>
      <c r="Z715" s="75" t="n">
        <f aca="false">IF(V715&lt;&gt;X715,(IF(I715="",G715*INFORMAÇÕES!$U$113,IF(I715="R",G715,0))),0)</f>
        <v>0</v>
      </c>
      <c r="AA715" s="75" t="n">
        <f aca="false">IF(V715&lt;&gt;X715,(IF(I715="",G715*INFORMAÇÕES!$U$114,IF(I715="C",G715,0))),0)</f>
        <v>0</v>
      </c>
      <c r="AB715" s="75" t="n">
        <f aca="false">IF(V715&lt;&gt;X715,(IF(I715="",G715*INFORMAÇÕES!$U$115,IF(I715="CF",G715,0))),0)</f>
        <v>0</v>
      </c>
      <c r="AC715" s="75" t="n">
        <f aca="false">IF(V715&lt;&gt;X715,(IF(I715="",G715*INFORMAÇÕES!$U$116,IF(I715="O",G715,0))),0)</f>
        <v>0</v>
      </c>
      <c r="AD715" s="75" t="n">
        <f aca="false">IF(E715&lt;&gt;0,G715,0)</f>
        <v>0</v>
      </c>
    </row>
    <row r="716" s="174" customFormat="true" ht="14.25" hidden="false" customHeight="false" outlineLevel="0" collapsed="false">
      <c r="A716" s="159" t="n">
        <v>705</v>
      </c>
      <c r="B716" s="160" t="n">
        <f aca="false">M716</f>
        <v>0</v>
      </c>
      <c r="C716" s="161" t="n">
        <f aca="false">O716</f>
        <v>0</v>
      </c>
      <c r="D716" s="162" t="n">
        <f aca="false">P716</f>
        <v>0</v>
      </c>
      <c r="E716" s="163" t="n">
        <f aca="false">ROUND(Q716,2)</f>
        <v>0</v>
      </c>
      <c r="F716" s="163" t="n">
        <f aca="false">TRUNC((1+(IF(OR(H716=0,H716=""),'BDI REF.'!$K$5,CHOOSE(H716,'BDI REF.'!$K$5,'BDI REF.'!$K$6,'BDI REF.'!$K$7))))*R716,2)</f>
        <v>0</v>
      </c>
      <c r="G716" s="163" t="n">
        <f aca="false">IF(E716&lt;&gt;0,ROUND(E716*F716,2),IF(AD716=0,(SUMIF($V$12:$V$1011,B716,$AD$12:$AD$1011)),AD716))</f>
        <v>0</v>
      </c>
      <c r="H716" s="164"/>
      <c r="I716" s="165"/>
      <c r="J716" s="166" t="str">
        <f aca="false">IF(N716&lt;&gt;0,N716,"")</f>
        <v/>
      </c>
      <c r="K716" s="167"/>
      <c r="L716" s="168" t="str">
        <f aca="false">IF(B716&gt;0,"ok","ocultar")</f>
        <v>ocultar</v>
      </c>
      <c r="M716" s="182"/>
      <c r="N716" s="184"/>
      <c r="O716" s="177"/>
      <c r="P716" s="178"/>
      <c r="Q716" s="173"/>
      <c r="R716" s="179"/>
      <c r="S716" s="156"/>
      <c r="U716" s="88"/>
      <c r="V716" s="157" t="n">
        <f aca="false">IF(B716=0,V715,IF(ISNONTEXT(B716)=TRUE(),INT(B716),INT(LEFT(B716,FIND(".",B716)-1))))</f>
        <v>3</v>
      </c>
      <c r="W716" s="157" t="str">
        <f aca="false">IF(W717=1,1,IF(B716&lt;&gt;0,1,IF(C716&lt;&gt;0,1,IF(D716&lt;&gt;0,1,IF(E716&lt;&gt;0,1,"")))))</f>
        <v/>
      </c>
      <c r="X716" s="157" t="str">
        <f aca="false">IF(V716=0," ",IF(V716&lt;&gt;V715,V716," "))</f>
        <v> </v>
      </c>
      <c r="Y716" s="88"/>
      <c r="Z716" s="75" t="n">
        <f aca="false">IF(V716&lt;&gt;X716,(IF(I716="",G716*INFORMAÇÕES!$U$113,IF(I716="R",G716,0))),0)</f>
        <v>0</v>
      </c>
      <c r="AA716" s="75" t="n">
        <f aca="false">IF(V716&lt;&gt;X716,(IF(I716="",G716*INFORMAÇÕES!$U$114,IF(I716="C",G716,0))),0)</f>
        <v>0</v>
      </c>
      <c r="AB716" s="75" t="n">
        <f aca="false">IF(V716&lt;&gt;X716,(IF(I716="",G716*INFORMAÇÕES!$U$115,IF(I716="CF",G716,0))),0)</f>
        <v>0</v>
      </c>
      <c r="AC716" s="75" t="n">
        <f aca="false">IF(V716&lt;&gt;X716,(IF(I716="",G716*INFORMAÇÕES!$U$116,IF(I716="O",G716,0))),0)</f>
        <v>0</v>
      </c>
      <c r="AD716" s="75" t="n">
        <f aca="false">IF(E716&lt;&gt;0,G716,0)</f>
        <v>0</v>
      </c>
    </row>
    <row r="717" s="174" customFormat="true" ht="14.25" hidden="false" customHeight="false" outlineLevel="0" collapsed="false">
      <c r="A717" s="159" t="n">
        <v>706</v>
      </c>
      <c r="B717" s="160" t="n">
        <f aca="false">M717</f>
        <v>0</v>
      </c>
      <c r="C717" s="161" t="n">
        <f aca="false">O717</f>
        <v>0</v>
      </c>
      <c r="D717" s="162" t="n">
        <f aca="false">P717</f>
        <v>0</v>
      </c>
      <c r="E717" s="163" t="n">
        <f aca="false">ROUND(Q717,2)</f>
        <v>0</v>
      </c>
      <c r="F717" s="163" t="n">
        <f aca="false">TRUNC((1+(IF(OR(H717=0,H717=""),'BDI REF.'!$K$5,CHOOSE(H717,'BDI REF.'!$K$5,'BDI REF.'!$K$6,'BDI REF.'!$K$7))))*R717,2)</f>
        <v>0</v>
      </c>
      <c r="G717" s="163" t="n">
        <f aca="false">IF(E717&lt;&gt;0,ROUND(E717*F717,2),IF(AD717=0,(SUMIF($V$12:$V$1011,B717,$AD$12:$AD$1011)),AD717))</f>
        <v>0</v>
      </c>
      <c r="H717" s="164"/>
      <c r="I717" s="165"/>
      <c r="J717" s="166" t="str">
        <f aca="false">IF(N717&lt;&gt;0,N717,"")</f>
        <v/>
      </c>
      <c r="K717" s="167"/>
      <c r="L717" s="168" t="str">
        <f aca="false">IF(B717&gt;0,"ok","ocultar")</f>
        <v>ocultar</v>
      </c>
      <c r="M717" s="182"/>
      <c r="N717" s="184"/>
      <c r="O717" s="177"/>
      <c r="P717" s="178"/>
      <c r="Q717" s="173"/>
      <c r="R717" s="179"/>
      <c r="S717" s="156"/>
      <c r="U717" s="88"/>
      <c r="V717" s="157" t="n">
        <f aca="false">IF(B717=0,V716,IF(ISNONTEXT(B717)=TRUE(),INT(B717),INT(LEFT(B717,FIND(".",B717)-1))))</f>
        <v>3</v>
      </c>
      <c r="W717" s="157" t="str">
        <f aca="false">IF(W718=1,1,IF(B717&lt;&gt;0,1,IF(C717&lt;&gt;0,1,IF(D717&lt;&gt;0,1,IF(E717&lt;&gt;0,1,"")))))</f>
        <v/>
      </c>
      <c r="X717" s="157" t="str">
        <f aca="false">IF(V717=0," ",IF(V717&lt;&gt;V716,V717," "))</f>
        <v> </v>
      </c>
      <c r="Y717" s="88"/>
      <c r="Z717" s="75" t="n">
        <f aca="false">IF(V717&lt;&gt;X717,(IF(I717="",G717*INFORMAÇÕES!$U$113,IF(I717="R",G717,0))),0)</f>
        <v>0</v>
      </c>
      <c r="AA717" s="75" t="n">
        <f aca="false">IF(V717&lt;&gt;X717,(IF(I717="",G717*INFORMAÇÕES!$U$114,IF(I717="C",G717,0))),0)</f>
        <v>0</v>
      </c>
      <c r="AB717" s="75" t="n">
        <f aca="false">IF(V717&lt;&gt;X717,(IF(I717="",G717*INFORMAÇÕES!$U$115,IF(I717="CF",G717,0))),0)</f>
        <v>0</v>
      </c>
      <c r="AC717" s="75" t="n">
        <f aca="false">IF(V717&lt;&gt;X717,(IF(I717="",G717*INFORMAÇÕES!$U$116,IF(I717="O",G717,0))),0)</f>
        <v>0</v>
      </c>
      <c r="AD717" s="75" t="n">
        <f aca="false">IF(E717&lt;&gt;0,G717,0)</f>
        <v>0</v>
      </c>
    </row>
    <row r="718" s="174" customFormat="true" ht="14.25" hidden="false" customHeight="false" outlineLevel="0" collapsed="false">
      <c r="A718" s="159" t="n">
        <v>707</v>
      </c>
      <c r="B718" s="160" t="n">
        <f aca="false">M718</f>
        <v>0</v>
      </c>
      <c r="C718" s="161" t="n">
        <f aca="false">O718</f>
        <v>0</v>
      </c>
      <c r="D718" s="162" t="n">
        <f aca="false">P718</f>
        <v>0</v>
      </c>
      <c r="E718" s="163" t="n">
        <f aca="false">ROUND(Q718,2)</f>
        <v>0</v>
      </c>
      <c r="F718" s="163" t="n">
        <f aca="false">TRUNC((1+(IF(OR(H718=0,H718=""),'BDI REF.'!$K$5,CHOOSE(H718,'BDI REF.'!$K$5,'BDI REF.'!$K$6,'BDI REF.'!$K$7))))*R718,2)</f>
        <v>0</v>
      </c>
      <c r="G718" s="163" t="n">
        <f aca="false">IF(E718&lt;&gt;0,ROUND(E718*F718,2),IF(AD718=0,(SUMIF($V$12:$V$1011,B718,$AD$12:$AD$1011)),AD718))</f>
        <v>0</v>
      </c>
      <c r="H718" s="164"/>
      <c r="I718" s="165"/>
      <c r="J718" s="166" t="str">
        <f aca="false">IF(N718&lt;&gt;0,N718,"")</f>
        <v/>
      </c>
      <c r="K718" s="167"/>
      <c r="L718" s="168" t="str">
        <f aca="false">IF(B718&gt;0,"ok","ocultar")</f>
        <v>ocultar</v>
      </c>
      <c r="M718" s="182"/>
      <c r="N718" s="184"/>
      <c r="O718" s="177"/>
      <c r="P718" s="178"/>
      <c r="Q718" s="173"/>
      <c r="R718" s="179"/>
      <c r="S718" s="156"/>
      <c r="U718" s="88"/>
      <c r="V718" s="157" t="n">
        <f aca="false">IF(B718=0,V717,IF(ISNONTEXT(B718)=TRUE(),INT(B718),INT(LEFT(B718,FIND(".",B718)-1))))</f>
        <v>3</v>
      </c>
      <c r="W718" s="157" t="str">
        <f aca="false">IF(W719=1,1,IF(B718&lt;&gt;0,1,IF(C718&lt;&gt;0,1,IF(D718&lt;&gt;0,1,IF(E718&lt;&gt;0,1,"")))))</f>
        <v/>
      </c>
      <c r="X718" s="157" t="str">
        <f aca="false">IF(V718=0," ",IF(V718&lt;&gt;V717,V718," "))</f>
        <v> </v>
      </c>
      <c r="Y718" s="88"/>
      <c r="Z718" s="75" t="n">
        <f aca="false">IF(V718&lt;&gt;X718,(IF(I718="",G718*INFORMAÇÕES!$U$113,IF(I718="R",G718,0))),0)</f>
        <v>0</v>
      </c>
      <c r="AA718" s="75" t="n">
        <f aca="false">IF(V718&lt;&gt;X718,(IF(I718="",G718*INFORMAÇÕES!$U$114,IF(I718="C",G718,0))),0)</f>
        <v>0</v>
      </c>
      <c r="AB718" s="75" t="n">
        <f aca="false">IF(V718&lt;&gt;X718,(IF(I718="",G718*INFORMAÇÕES!$U$115,IF(I718="CF",G718,0))),0)</f>
        <v>0</v>
      </c>
      <c r="AC718" s="75" t="n">
        <f aca="false">IF(V718&lt;&gt;X718,(IF(I718="",G718*INFORMAÇÕES!$U$116,IF(I718="O",G718,0))),0)</f>
        <v>0</v>
      </c>
      <c r="AD718" s="75" t="n">
        <f aca="false">IF(E718&lt;&gt;0,G718,0)</f>
        <v>0</v>
      </c>
    </row>
    <row r="719" s="174" customFormat="true" ht="14.25" hidden="false" customHeight="false" outlineLevel="0" collapsed="false">
      <c r="A719" s="159" t="n">
        <v>708</v>
      </c>
      <c r="B719" s="160" t="n">
        <f aca="false">M719</f>
        <v>0</v>
      </c>
      <c r="C719" s="161" t="n">
        <f aca="false">O719</f>
        <v>0</v>
      </c>
      <c r="D719" s="162" t="n">
        <f aca="false">P719</f>
        <v>0</v>
      </c>
      <c r="E719" s="163" t="n">
        <f aca="false">ROUND(Q719,2)</f>
        <v>0</v>
      </c>
      <c r="F719" s="163" t="n">
        <f aca="false">TRUNC((1+(IF(OR(H719=0,H719=""),'BDI REF.'!$K$5,CHOOSE(H719,'BDI REF.'!$K$5,'BDI REF.'!$K$6,'BDI REF.'!$K$7))))*R719,2)</f>
        <v>0</v>
      </c>
      <c r="G719" s="163" t="n">
        <f aca="false">IF(E719&lt;&gt;0,ROUND(E719*F719,2),IF(AD719=0,(SUMIF($V$12:$V$1011,B719,$AD$12:$AD$1011)),AD719))</f>
        <v>0</v>
      </c>
      <c r="H719" s="164"/>
      <c r="I719" s="165"/>
      <c r="J719" s="166" t="str">
        <f aca="false">IF(N719&lt;&gt;0,N719,"")</f>
        <v/>
      </c>
      <c r="K719" s="167"/>
      <c r="L719" s="168" t="str">
        <f aca="false">IF(B719&gt;0,"ok","ocultar")</f>
        <v>ocultar</v>
      </c>
      <c r="M719" s="182"/>
      <c r="N719" s="184"/>
      <c r="O719" s="177"/>
      <c r="P719" s="178"/>
      <c r="Q719" s="173"/>
      <c r="R719" s="179"/>
      <c r="S719" s="156"/>
      <c r="U719" s="88"/>
      <c r="V719" s="157" t="n">
        <f aca="false">IF(B719=0,V718,IF(ISNONTEXT(B719)=TRUE(),INT(B719),INT(LEFT(B719,FIND(".",B719)-1))))</f>
        <v>3</v>
      </c>
      <c r="W719" s="157" t="str">
        <f aca="false">IF(W720=1,1,IF(B719&lt;&gt;0,1,IF(C719&lt;&gt;0,1,IF(D719&lt;&gt;0,1,IF(E719&lt;&gt;0,1,"")))))</f>
        <v/>
      </c>
      <c r="X719" s="157" t="str">
        <f aca="false">IF(V719=0," ",IF(V719&lt;&gt;V718,V719," "))</f>
        <v> </v>
      </c>
      <c r="Y719" s="88"/>
      <c r="Z719" s="75" t="n">
        <f aca="false">IF(V719&lt;&gt;X719,(IF(I719="",G719*INFORMAÇÕES!$U$113,IF(I719="R",G719,0))),0)</f>
        <v>0</v>
      </c>
      <c r="AA719" s="75" t="n">
        <f aca="false">IF(V719&lt;&gt;X719,(IF(I719="",G719*INFORMAÇÕES!$U$114,IF(I719="C",G719,0))),0)</f>
        <v>0</v>
      </c>
      <c r="AB719" s="75" t="n">
        <f aca="false">IF(V719&lt;&gt;X719,(IF(I719="",G719*INFORMAÇÕES!$U$115,IF(I719="CF",G719,0))),0)</f>
        <v>0</v>
      </c>
      <c r="AC719" s="75" t="n">
        <f aca="false">IF(V719&lt;&gt;X719,(IF(I719="",G719*INFORMAÇÕES!$U$116,IF(I719="O",G719,0))),0)</f>
        <v>0</v>
      </c>
      <c r="AD719" s="75" t="n">
        <f aca="false">IF(E719&lt;&gt;0,G719,0)</f>
        <v>0</v>
      </c>
    </row>
    <row r="720" s="174" customFormat="true" ht="14.25" hidden="false" customHeight="false" outlineLevel="0" collapsed="false">
      <c r="A720" s="159" t="n">
        <v>709</v>
      </c>
      <c r="B720" s="160" t="n">
        <f aca="false">M720</f>
        <v>0</v>
      </c>
      <c r="C720" s="161" t="n">
        <f aca="false">O720</f>
        <v>0</v>
      </c>
      <c r="D720" s="162" t="n">
        <f aca="false">P720</f>
        <v>0</v>
      </c>
      <c r="E720" s="163" t="n">
        <f aca="false">ROUND(Q720,2)</f>
        <v>0</v>
      </c>
      <c r="F720" s="163" t="n">
        <f aca="false">TRUNC((1+(IF(OR(H720=0,H720=""),'BDI REF.'!$K$5,CHOOSE(H720,'BDI REF.'!$K$5,'BDI REF.'!$K$6,'BDI REF.'!$K$7))))*R720,2)</f>
        <v>0</v>
      </c>
      <c r="G720" s="163" t="n">
        <f aca="false">IF(E720&lt;&gt;0,ROUND(E720*F720,2),IF(AD720=0,(SUMIF($V$12:$V$1011,B720,$AD$12:$AD$1011)),AD720))</f>
        <v>0</v>
      </c>
      <c r="H720" s="164"/>
      <c r="I720" s="165"/>
      <c r="J720" s="166" t="str">
        <f aca="false">IF(N720&lt;&gt;0,N720,"")</f>
        <v/>
      </c>
      <c r="K720" s="167"/>
      <c r="L720" s="168" t="str">
        <f aca="false">IF(B720&gt;0,"ok","ocultar")</f>
        <v>ocultar</v>
      </c>
      <c r="M720" s="182"/>
      <c r="N720" s="184"/>
      <c r="O720" s="177"/>
      <c r="P720" s="178"/>
      <c r="Q720" s="173"/>
      <c r="R720" s="179"/>
      <c r="S720" s="156"/>
      <c r="U720" s="88"/>
      <c r="V720" s="157" t="n">
        <f aca="false">IF(B720=0,V719,IF(ISNONTEXT(B720)=TRUE(),INT(B720),INT(LEFT(B720,FIND(".",B720)-1))))</f>
        <v>3</v>
      </c>
      <c r="W720" s="157" t="str">
        <f aca="false">IF(W721=1,1,IF(B720&lt;&gt;0,1,IF(C720&lt;&gt;0,1,IF(D720&lt;&gt;0,1,IF(E720&lt;&gt;0,1,"")))))</f>
        <v/>
      </c>
      <c r="X720" s="157" t="str">
        <f aca="false">IF(V720=0," ",IF(V720&lt;&gt;V719,V720," "))</f>
        <v> </v>
      </c>
      <c r="Y720" s="88"/>
      <c r="Z720" s="75" t="n">
        <f aca="false">IF(V720&lt;&gt;X720,(IF(I720="",G720*INFORMAÇÕES!$U$113,IF(I720="R",G720,0))),0)</f>
        <v>0</v>
      </c>
      <c r="AA720" s="75" t="n">
        <f aca="false">IF(V720&lt;&gt;X720,(IF(I720="",G720*INFORMAÇÕES!$U$114,IF(I720="C",G720,0))),0)</f>
        <v>0</v>
      </c>
      <c r="AB720" s="75" t="n">
        <f aca="false">IF(V720&lt;&gt;X720,(IF(I720="",G720*INFORMAÇÕES!$U$115,IF(I720="CF",G720,0))),0)</f>
        <v>0</v>
      </c>
      <c r="AC720" s="75" t="n">
        <f aca="false">IF(V720&lt;&gt;X720,(IF(I720="",G720*INFORMAÇÕES!$U$116,IF(I720="O",G720,0))),0)</f>
        <v>0</v>
      </c>
      <c r="AD720" s="75" t="n">
        <f aca="false">IF(E720&lt;&gt;0,G720,0)</f>
        <v>0</v>
      </c>
    </row>
    <row r="721" s="174" customFormat="true" ht="14.25" hidden="false" customHeight="false" outlineLevel="0" collapsed="false">
      <c r="A721" s="159" t="n">
        <v>710</v>
      </c>
      <c r="B721" s="160" t="n">
        <f aca="false">M721</f>
        <v>0</v>
      </c>
      <c r="C721" s="161" t="n">
        <f aca="false">O721</f>
        <v>0</v>
      </c>
      <c r="D721" s="162" t="n">
        <f aca="false">P721</f>
        <v>0</v>
      </c>
      <c r="E721" s="163" t="n">
        <f aca="false">ROUND(Q721,2)</f>
        <v>0</v>
      </c>
      <c r="F721" s="163" t="n">
        <f aca="false">TRUNC((1+(IF(OR(H721=0,H721=""),'BDI REF.'!$K$5,CHOOSE(H721,'BDI REF.'!$K$5,'BDI REF.'!$K$6,'BDI REF.'!$K$7))))*R721,2)</f>
        <v>0</v>
      </c>
      <c r="G721" s="163" t="n">
        <f aca="false">IF(E721&lt;&gt;0,ROUND(E721*F721,2),IF(AD721=0,(SUMIF($V$12:$V$1011,B721,$AD$12:$AD$1011)),AD721))</f>
        <v>0</v>
      </c>
      <c r="H721" s="164"/>
      <c r="I721" s="165"/>
      <c r="J721" s="166" t="str">
        <f aca="false">IF(N721&lt;&gt;0,N721,"")</f>
        <v/>
      </c>
      <c r="K721" s="167"/>
      <c r="L721" s="168" t="str">
        <f aca="false">IF(B721&gt;0,"ok","ocultar")</f>
        <v>ocultar</v>
      </c>
      <c r="M721" s="182"/>
      <c r="N721" s="184"/>
      <c r="O721" s="177"/>
      <c r="P721" s="178"/>
      <c r="Q721" s="173"/>
      <c r="R721" s="179"/>
      <c r="S721" s="156"/>
      <c r="U721" s="88"/>
      <c r="V721" s="157" t="n">
        <f aca="false">IF(B721=0,V720,IF(ISNONTEXT(B721)=TRUE(),INT(B721),INT(LEFT(B721,FIND(".",B721)-1))))</f>
        <v>3</v>
      </c>
      <c r="W721" s="157" t="str">
        <f aca="false">IF(W722=1,1,IF(B721&lt;&gt;0,1,IF(C721&lt;&gt;0,1,IF(D721&lt;&gt;0,1,IF(E721&lt;&gt;0,1,"")))))</f>
        <v/>
      </c>
      <c r="X721" s="157" t="str">
        <f aca="false">IF(V721=0," ",IF(V721&lt;&gt;V720,V721," "))</f>
        <v> </v>
      </c>
      <c r="Y721" s="88"/>
      <c r="Z721" s="75" t="n">
        <f aca="false">IF(V721&lt;&gt;X721,(IF(I721="",G721*INFORMAÇÕES!$U$113,IF(I721="R",G721,0))),0)</f>
        <v>0</v>
      </c>
      <c r="AA721" s="75" t="n">
        <f aca="false">IF(V721&lt;&gt;X721,(IF(I721="",G721*INFORMAÇÕES!$U$114,IF(I721="C",G721,0))),0)</f>
        <v>0</v>
      </c>
      <c r="AB721" s="75" t="n">
        <f aca="false">IF(V721&lt;&gt;X721,(IF(I721="",G721*INFORMAÇÕES!$U$115,IF(I721="CF",G721,0))),0)</f>
        <v>0</v>
      </c>
      <c r="AC721" s="75" t="n">
        <f aca="false">IF(V721&lt;&gt;X721,(IF(I721="",G721*INFORMAÇÕES!$U$116,IF(I721="O",G721,0))),0)</f>
        <v>0</v>
      </c>
      <c r="AD721" s="75" t="n">
        <f aca="false">IF(E721&lt;&gt;0,G721,0)</f>
        <v>0</v>
      </c>
    </row>
    <row r="722" s="174" customFormat="true" ht="14.25" hidden="false" customHeight="false" outlineLevel="0" collapsed="false">
      <c r="A722" s="159" t="n">
        <v>711</v>
      </c>
      <c r="B722" s="160" t="n">
        <f aca="false">M722</f>
        <v>0</v>
      </c>
      <c r="C722" s="161" t="n">
        <f aca="false">O722</f>
        <v>0</v>
      </c>
      <c r="D722" s="162" t="n">
        <f aca="false">P722</f>
        <v>0</v>
      </c>
      <c r="E722" s="163" t="n">
        <f aca="false">ROUND(Q722,2)</f>
        <v>0</v>
      </c>
      <c r="F722" s="163" t="n">
        <f aca="false">TRUNC((1+(IF(OR(H722=0,H722=""),'BDI REF.'!$K$5,CHOOSE(H722,'BDI REF.'!$K$5,'BDI REF.'!$K$6,'BDI REF.'!$K$7))))*R722,2)</f>
        <v>0</v>
      </c>
      <c r="G722" s="163" t="n">
        <f aca="false">IF(E722&lt;&gt;0,ROUND(E722*F722,2),IF(AD722=0,(SUMIF($V$12:$V$1011,B722,$AD$12:$AD$1011)),AD722))</f>
        <v>0</v>
      </c>
      <c r="H722" s="164"/>
      <c r="I722" s="165"/>
      <c r="J722" s="166" t="str">
        <f aca="false">IF(N722&lt;&gt;0,N722,"")</f>
        <v/>
      </c>
      <c r="K722" s="167"/>
      <c r="L722" s="168" t="str">
        <f aca="false">IF(B722&gt;0,"ok","ocultar")</f>
        <v>ocultar</v>
      </c>
      <c r="M722" s="182"/>
      <c r="N722" s="184"/>
      <c r="O722" s="177"/>
      <c r="P722" s="178"/>
      <c r="Q722" s="173"/>
      <c r="R722" s="179"/>
      <c r="S722" s="156"/>
      <c r="U722" s="88"/>
      <c r="V722" s="157" t="n">
        <f aca="false">IF(B722=0,V721,IF(ISNONTEXT(B722)=TRUE(),INT(B722),INT(LEFT(B722,FIND(".",B722)-1))))</f>
        <v>3</v>
      </c>
      <c r="W722" s="157" t="str">
        <f aca="false">IF(W723=1,1,IF(B722&lt;&gt;0,1,IF(C722&lt;&gt;0,1,IF(D722&lt;&gt;0,1,IF(E722&lt;&gt;0,1,"")))))</f>
        <v/>
      </c>
      <c r="X722" s="157" t="str">
        <f aca="false">IF(V722=0," ",IF(V722&lt;&gt;V721,V722," "))</f>
        <v> </v>
      </c>
      <c r="Y722" s="88"/>
      <c r="Z722" s="75" t="n">
        <f aca="false">IF(V722&lt;&gt;X722,(IF(I722="",G722*INFORMAÇÕES!$U$113,IF(I722="R",G722,0))),0)</f>
        <v>0</v>
      </c>
      <c r="AA722" s="75" t="n">
        <f aca="false">IF(V722&lt;&gt;X722,(IF(I722="",G722*INFORMAÇÕES!$U$114,IF(I722="C",G722,0))),0)</f>
        <v>0</v>
      </c>
      <c r="AB722" s="75" t="n">
        <f aca="false">IF(V722&lt;&gt;X722,(IF(I722="",G722*INFORMAÇÕES!$U$115,IF(I722="CF",G722,0))),0)</f>
        <v>0</v>
      </c>
      <c r="AC722" s="75" t="n">
        <f aca="false">IF(V722&lt;&gt;X722,(IF(I722="",G722*INFORMAÇÕES!$U$116,IF(I722="O",G722,0))),0)</f>
        <v>0</v>
      </c>
      <c r="AD722" s="75" t="n">
        <f aca="false">IF(E722&lt;&gt;0,G722,0)</f>
        <v>0</v>
      </c>
    </row>
    <row r="723" s="174" customFormat="true" ht="14.25" hidden="false" customHeight="false" outlineLevel="0" collapsed="false">
      <c r="A723" s="159" t="n">
        <v>712</v>
      </c>
      <c r="B723" s="160" t="n">
        <f aca="false">M723</f>
        <v>0</v>
      </c>
      <c r="C723" s="161" t="n">
        <f aca="false">O723</f>
        <v>0</v>
      </c>
      <c r="D723" s="162" t="n">
        <f aca="false">P723</f>
        <v>0</v>
      </c>
      <c r="E723" s="163" t="n">
        <f aca="false">ROUND(Q723,2)</f>
        <v>0</v>
      </c>
      <c r="F723" s="163" t="n">
        <f aca="false">TRUNC((1+(IF(OR(H723=0,H723=""),'BDI REF.'!$K$5,CHOOSE(H723,'BDI REF.'!$K$5,'BDI REF.'!$K$6,'BDI REF.'!$K$7))))*R723,2)</f>
        <v>0</v>
      </c>
      <c r="G723" s="163" t="n">
        <f aca="false">IF(E723&lt;&gt;0,ROUND(E723*F723,2),IF(AD723=0,(SUMIF($V$12:$V$1011,B723,$AD$12:$AD$1011)),AD723))</f>
        <v>0</v>
      </c>
      <c r="H723" s="164"/>
      <c r="I723" s="165"/>
      <c r="J723" s="166" t="str">
        <f aca="false">IF(N723&lt;&gt;0,N723,"")</f>
        <v/>
      </c>
      <c r="K723" s="167"/>
      <c r="L723" s="168" t="str">
        <f aca="false">IF(B723&gt;0,"ok","ocultar")</f>
        <v>ocultar</v>
      </c>
      <c r="M723" s="182"/>
      <c r="N723" s="184"/>
      <c r="O723" s="177"/>
      <c r="P723" s="178"/>
      <c r="Q723" s="173"/>
      <c r="R723" s="179"/>
      <c r="S723" s="156"/>
      <c r="U723" s="88"/>
      <c r="V723" s="157" t="n">
        <f aca="false">IF(B723=0,V722,IF(ISNONTEXT(B723)=TRUE(),INT(B723),INT(LEFT(B723,FIND(".",B723)-1))))</f>
        <v>3</v>
      </c>
      <c r="W723" s="157" t="str">
        <f aca="false">IF(W724=1,1,IF(B723&lt;&gt;0,1,IF(C723&lt;&gt;0,1,IF(D723&lt;&gt;0,1,IF(E723&lt;&gt;0,1,"")))))</f>
        <v/>
      </c>
      <c r="X723" s="157" t="str">
        <f aca="false">IF(V723=0," ",IF(V723&lt;&gt;V722,V723," "))</f>
        <v> </v>
      </c>
      <c r="Y723" s="88"/>
      <c r="Z723" s="75" t="n">
        <f aca="false">IF(V723&lt;&gt;X723,(IF(I723="",G723*INFORMAÇÕES!$U$113,IF(I723="R",G723,0))),0)</f>
        <v>0</v>
      </c>
      <c r="AA723" s="75" t="n">
        <f aca="false">IF(V723&lt;&gt;X723,(IF(I723="",G723*INFORMAÇÕES!$U$114,IF(I723="C",G723,0))),0)</f>
        <v>0</v>
      </c>
      <c r="AB723" s="75" t="n">
        <f aca="false">IF(V723&lt;&gt;X723,(IF(I723="",G723*INFORMAÇÕES!$U$115,IF(I723="CF",G723,0))),0)</f>
        <v>0</v>
      </c>
      <c r="AC723" s="75" t="n">
        <f aca="false">IF(V723&lt;&gt;X723,(IF(I723="",G723*INFORMAÇÕES!$U$116,IF(I723="O",G723,0))),0)</f>
        <v>0</v>
      </c>
      <c r="AD723" s="75" t="n">
        <f aca="false">IF(E723&lt;&gt;0,G723,0)</f>
        <v>0</v>
      </c>
    </row>
    <row r="724" s="174" customFormat="true" ht="14.25" hidden="false" customHeight="false" outlineLevel="0" collapsed="false">
      <c r="A724" s="159" t="n">
        <v>713</v>
      </c>
      <c r="B724" s="160" t="n">
        <f aca="false">M724</f>
        <v>0</v>
      </c>
      <c r="C724" s="161" t="n">
        <f aca="false">O724</f>
        <v>0</v>
      </c>
      <c r="D724" s="162" t="n">
        <f aca="false">P724</f>
        <v>0</v>
      </c>
      <c r="E724" s="163" t="n">
        <f aca="false">ROUND(Q724,2)</f>
        <v>0</v>
      </c>
      <c r="F724" s="163" t="n">
        <f aca="false">TRUNC((1+(IF(OR(H724=0,H724=""),'BDI REF.'!$K$5,CHOOSE(H724,'BDI REF.'!$K$5,'BDI REF.'!$K$6,'BDI REF.'!$K$7))))*R724,2)</f>
        <v>0</v>
      </c>
      <c r="G724" s="163" t="n">
        <f aca="false">IF(E724&lt;&gt;0,ROUND(E724*F724,2),IF(AD724=0,(SUMIF($V$12:$V$1011,B724,$AD$12:$AD$1011)),AD724))</f>
        <v>0</v>
      </c>
      <c r="H724" s="164"/>
      <c r="I724" s="165"/>
      <c r="J724" s="166" t="str">
        <f aca="false">IF(N724&lt;&gt;0,N724,"")</f>
        <v/>
      </c>
      <c r="K724" s="167"/>
      <c r="L724" s="168" t="str">
        <f aca="false">IF(B724&gt;0,"ok","ocultar")</f>
        <v>ocultar</v>
      </c>
      <c r="M724" s="182"/>
      <c r="N724" s="184"/>
      <c r="O724" s="177"/>
      <c r="P724" s="178"/>
      <c r="Q724" s="173"/>
      <c r="R724" s="179"/>
      <c r="S724" s="156"/>
      <c r="U724" s="88"/>
      <c r="V724" s="157" t="n">
        <f aca="false">IF(B724=0,V723,IF(ISNONTEXT(B724)=TRUE(),INT(B724),INT(LEFT(B724,FIND(".",B724)-1))))</f>
        <v>3</v>
      </c>
      <c r="W724" s="157" t="str">
        <f aca="false">IF(W725=1,1,IF(B724&lt;&gt;0,1,IF(C724&lt;&gt;0,1,IF(D724&lt;&gt;0,1,IF(E724&lt;&gt;0,1,"")))))</f>
        <v/>
      </c>
      <c r="X724" s="157" t="str">
        <f aca="false">IF(V724=0," ",IF(V724&lt;&gt;V723,V724," "))</f>
        <v> </v>
      </c>
      <c r="Y724" s="88"/>
      <c r="Z724" s="75" t="n">
        <f aca="false">IF(V724&lt;&gt;X724,(IF(I724="",G724*INFORMAÇÕES!$U$113,IF(I724="R",G724,0))),0)</f>
        <v>0</v>
      </c>
      <c r="AA724" s="75" t="n">
        <f aca="false">IF(V724&lt;&gt;X724,(IF(I724="",G724*INFORMAÇÕES!$U$114,IF(I724="C",G724,0))),0)</f>
        <v>0</v>
      </c>
      <c r="AB724" s="75" t="n">
        <f aca="false">IF(V724&lt;&gt;X724,(IF(I724="",G724*INFORMAÇÕES!$U$115,IF(I724="CF",G724,0))),0)</f>
        <v>0</v>
      </c>
      <c r="AC724" s="75" t="n">
        <f aca="false">IF(V724&lt;&gt;X724,(IF(I724="",G724*INFORMAÇÕES!$U$116,IF(I724="O",G724,0))),0)</f>
        <v>0</v>
      </c>
      <c r="AD724" s="75" t="n">
        <f aca="false">IF(E724&lt;&gt;0,G724,0)</f>
        <v>0</v>
      </c>
    </row>
    <row r="725" s="174" customFormat="true" ht="14.25" hidden="false" customHeight="false" outlineLevel="0" collapsed="false">
      <c r="A725" s="159" t="n">
        <v>714</v>
      </c>
      <c r="B725" s="160" t="n">
        <f aca="false">M725</f>
        <v>0</v>
      </c>
      <c r="C725" s="161" t="n">
        <f aca="false">O725</f>
        <v>0</v>
      </c>
      <c r="D725" s="162" t="n">
        <f aca="false">P725</f>
        <v>0</v>
      </c>
      <c r="E725" s="163" t="n">
        <f aca="false">ROUND(Q725,2)</f>
        <v>0</v>
      </c>
      <c r="F725" s="163" t="n">
        <f aca="false">TRUNC((1+(IF(OR(H725=0,H725=""),'BDI REF.'!$K$5,CHOOSE(H725,'BDI REF.'!$K$5,'BDI REF.'!$K$6,'BDI REF.'!$K$7))))*R725,2)</f>
        <v>0</v>
      </c>
      <c r="G725" s="163" t="n">
        <f aca="false">IF(E725&lt;&gt;0,ROUND(E725*F725,2),IF(AD725=0,(SUMIF($V$12:$V$1011,B725,$AD$12:$AD$1011)),AD725))</f>
        <v>0</v>
      </c>
      <c r="H725" s="164"/>
      <c r="I725" s="165"/>
      <c r="J725" s="166" t="str">
        <f aca="false">IF(N725&lt;&gt;0,N725,"")</f>
        <v/>
      </c>
      <c r="K725" s="167"/>
      <c r="L725" s="168" t="str">
        <f aca="false">IF(B725&gt;0,"ok","ocultar")</f>
        <v>ocultar</v>
      </c>
      <c r="M725" s="182"/>
      <c r="N725" s="184"/>
      <c r="O725" s="177"/>
      <c r="P725" s="178"/>
      <c r="Q725" s="173"/>
      <c r="R725" s="179"/>
      <c r="S725" s="156"/>
      <c r="U725" s="88"/>
      <c r="V725" s="157" t="n">
        <f aca="false">IF(B725=0,V724,IF(ISNONTEXT(B725)=TRUE(),INT(B725),INT(LEFT(B725,FIND(".",B725)-1))))</f>
        <v>3</v>
      </c>
      <c r="W725" s="157" t="str">
        <f aca="false">IF(W726=1,1,IF(B725&lt;&gt;0,1,IF(C725&lt;&gt;0,1,IF(D725&lt;&gt;0,1,IF(E725&lt;&gt;0,1,"")))))</f>
        <v/>
      </c>
      <c r="X725" s="157" t="str">
        <f aca="false">IF(V725=0," ",IF(V725&lt;&gt;V724,V725," "))</f>
        <v> </v>
      </c>
      <c r="Y725" s="88"/>
      <c r="Z725" s="75" t="n">
        <f aca="false">IF(V725&lt;&gt;X725,(IF(I725="",G725*INFORMAÇÕES!$U$113,IF(I725="R",G725,0))),0)</f>
        <v>0</v>
      </c>
      <c r="AA725" s="75" t="n">
        <f aca="false">IF(V725&lt;&gt;X725,(IF(I725="",G725*INFORMAÇÕES!$U$114,IF(I725="C",G725,0))),0)</f>
        <v>0</v>
      </c>
      <c r="AB725" s="75" t="n">
        <f aca="false">IF(V725&lt;&gt;X725,(IF(I725="",G725*INFORMAÇÕES!$U$115,IF(I725="CF",G725,0))),0)</f>
        <v>0</v>
      </c>
      <c r="AC725" s="75" t="n">
        <f aca="false">IF(V725&lt;&gt;X725,(IF(I725="",G725*INFORMAÇÕES!$U$116,IF(I725="O",G725,0))),0)</f>
        <v>0</v>
      </c>
      <c r="AD725" s="75" t="n">
        <f aca="false">IF(E725&lt;&gt;0,G725,0)</f>
        <v>0</v>
      </c>
    </row>
    <row r="726" s="174" customFormat="true" ht="14.25" hidden="false" customHeight="false" outlineLevel="0" collapsed="false">
      <c r="A726" s="159" t="n">
        <v>715</v>
      </c>
      <c r="B726" s="160" t="n">
        <f aca="false">M726</f>
        <v>0</v>
      </c>
      <c r="C726" s="161" t="n">
        <f aca="false">O726</f>
        <v>0</v>
      </c>
      <c r="D726" s="162" t="n">
        <f aca="false">P726</f>
        <v>0</v>
      </c>
      <c r="E726" s="163" t="n">
        <f aca="false">ROUND(Q726,2)</f>
        <v>0</v>
      </c>
      <c r="F726" s="163" t="n">
        <f aca="false">TRUNC((1+(IF(OR(H726=0,H726=""),'BDI REF.'!$K$5,CHOOSE(H726,'BDI REF.'!$K$5,'BDI REF.'!$K$6,'BDI REF.'!$K$7))))*R726,2)</f>
        <v>0</v>
      </c>
      <c r="G726" s="163" t="n">
        <f aca="false">IF(E726&lt;&gt;0,ROUND(E726*F726,2),IF(AD726=0,(SUMIF($V$12:$V$1011,B726,$AD$12:$AD$1011)),AD726))</f>
        <v>0</v>
      </c>
      <c r="H726" s="164"/>
      <c r="I726" s="165"/>
      <c r="J726" s="166" t="str">
        <f aca="false">IF(N726&lt;&gt;0,N726,"")</f>
        <v/>
      </c>
      <c r="K726" s="167"/>
      <c r="L726" s="168" t="str">
        <f aca="false">IF(B726&gt;0,"ok","ocultar")</f>
        <v>ocultar</v>
      </c>
      <c r="M726" s="182"/>
      <c r="N726" s="184"/>
      <c r="O726" s="177"/>
      <c r="P726" s="178"/>
      <c r="Q726" s="173"/>
      <c r="R726" s="179"/>
      <c r="S726" s="156"/>
      <c r="U726" s="88"/>
      <c r="V726" s="157" t="n">
        <f aca="false">IF(B726=0,V725,IF(ISNONTEXT(B726)=TRUE(),INT(B726),INT(LEFT(B726,FIND(".",B726)-1))))</f>
        <v>3</v>
      </c>
      <c r="W726" s="157" t="str">
        <f aca="false">IF(W727=1,1,IF(B726&lt;&gt;0,1,IF(C726&lt;&gt;0,1,IF(D726&lt;&gt;0,1,IF(E726&lt;&gt;0,1,"")))))</f>
        <v/>
      </c>
      <c r="X726" s="157" t="str">
        <f aca="false">IF(V726=0," ",IF(V726&lt;&gt;V725,V726," "))</f>
        <v> </v>
      </c>
      <c r="Y726" s="88"/>
      <c r="Z726" s="75" t="n">
        <f aca="false">IF(V726&lt;&gt;X726,(IF(I726="",G726*INFORMAÇÕES!$U$113,IF(I726="R",G726,0))),0)</f>
        <v>0</v>
      </c>
      <c r="AA726" s="75" t="n">
        <f aca="false">IF(V726&lt;&gt;X726,(IF(I726="",G726*INFORMAÇÕES!$U$114,IF(I726="C",G726,0))),0)</f>
        <v>0</v>
      </c>
      <c r="AB726" s="75" t="n">
        <f aca="false">IF(V726&lt;&gt;X726,(IF(I726="",G726*INFORMAÇÕES!$U$115,IF(I726="CF",G726,0))),0)</f>
        <v>0</v>
      </c>
      <c r="AC726" s="75" t="n">
        <f aca="false">IF(V726&lt;&gt;X726,(IF(I726="",G726*INFORMAÇÕES!$U$116,IF(I726="O",G726,0))),0)</f>
        <v>0</v>
      </c>
      <c r="AD726" s="75" t="n">
        <f aca="false">IF(E726&lt;&gt;0,G726,0)</f>
        <v>0</v>
      </c>
    </row>
    <row r="727" s="174" customFormat="true" ht="14.25" hidden="false" customHeight="false" outlineLevel="0" collapsed="false">
      <c r="A727" s="159" t="n">
        <v>716</v>
      </c>
      <c r="B727" s="160" t="n">
        <f aca="false">M727</f>
        <v>0</v>
      </c>
      <c r="C727" s="161" t="n">
        <f aca="false">O727</f>
        <v>0</v>
      </c>
      <c r="D727" s="162" t="n">
        <f aca="false">P727</f>
        <v>0</v>
      </c>
      <c r="E727" s="163" t="n">
        <f aca="false">ROUND(Q727,2)</f>
        <v>0</v>
      </c>
      <c r="F727" s="163" t="n">
        <f aca="false">TRUNC((1+(IF(OR(H727=0,H727=""),'BDI REF.'!$K$5,CHOOSE(H727,'BDI REF.'!$K$5,'BDI REF.'!$K$6,'BDI REF.'!$K$7))))*R727,2)</f>
        <v>0</v>
      </c>
      <c r="G727" s="163" t="n">
        <f aca="false">IF(E727&lt;&gt;0,ROUND(E727*F727,2),IF(AD727=0,(SUMIF($V$12:$V$1011,B727,$AD$12:$AD$1011)),AD727))</f>
        <v>0</v>
      </c>
      <c r="H727" s="164"/>
      <c r="I727" s="165"/>
      <c r="J727" s="166" t="str">
        <f aca="false">IF(N727&lt;&gt;0,N727,"")</f>
        <v/>
      </c>
      <c r="K727" s="167"/>
      <c r="L727" s="168" t="str">
        <f aca="false">IF(B727&gt;0,"ok","ocultar")</f>
        <v>ocultar</v>
      </c>
      <c r="M727" s="182"/>
      <c r="N727" s="184"/>
      <c r="O727" s="177"/>
      <c r="P727" s="178"/>
      <c r="Q727" s="173"/>
      <c r="R727" s="179"/>
      <c r="S727" s="156"/>
      <c r="U727" s="88"/>
      <c r="V727" s="157" t="n">
        <f aca="false">IF(B727=0,V726,IF(ISNONTEXT(B727)=TRUE(),INT(B727),INT(LEFT(B727,FIND(".",B727)-1))))</f>
        <v>3</v>
      </c>
      <c r="W727" s="157" t="str">
        <f aca="false">IF(W728=1,1,IF(B727&lt;&gt;0,1,IF(C727&lt;&gt;0,1,IF(D727&lt;&gt;0,1,IF(E727&lt;&gt;0,1,"")))))</f>
        <v/>
      </c>
      <c r="X727" s="157" t="str">
        <f aca="false">IF(V727=0," ",IF(V727&lt;&gt;V726,V727," "))</f>
        <v> </v>
      </c>
      <c r="Y727" s="88"/>
      <c r="Z727" s="75" t="n">
        <f aca="false">IF(V727&lt;&gt;X727,(IF(I727="",G727*INFORMAÇÕES!$U$113,IF(I727="R",G727,0))),0)</f>
        <v>0</v>
      </c>
      <c r="AA727" s="75" t="n">
        <f aca="false">IF(V727&lt;&gt;X727,(IF(I727="",G727*INFORMAÇÕES!$U$114,IF(I727="C",G727,0))),0)</f>
        <v>0</v>
      </c>
      <c r="AB727" s="75" t="n">
        <f aca="false">IF(V727&lt;&gt;X727,(IF(I727="",G727*INFORMAÇÕES!$U$115,IF(I727="CF",G727,0))),0)</f>
        <v>0</v>
      </c>
      <c r="AC727" s="75" t="n">
        <f aca="false">IF(V727&lt;&gt;X727,(IF(I727="",G727*INFORMAÇÕES!$U$116,IF(I727="O",G727,0))),0)</f>
        <v>0</v>
      </c>
      <c r="AD727" s="75" t="n">
        <f aca="false">IF(E727&lt;&gt;0,G727,0)</f>
        <v>0</v>
      </c>
    </row>
    <row r="728" s="174" customFormat="true" ht="14.25" hidden="false" customHeight="false" outlineLevel="0" collapsed="false">
      <c r="A728" s="159" t="n">
        <v>717</v>
      </c>
      <c r="B728" s="160" t="n">
        <f aca="false">M728</f>
        <v>0</v>
      </c>
      <c r="C728" s="161" t="n">
        <f aca="false">O728</f>
        <v>0</v>
      </c>
      <c r="D728" s="162" t="n">
        <f aca="false">P728</f>
        <v>0</v>
      </c>
      <c r="E728" s="163" t="n">
        <f aca="false">ROUND(Q728,2)</f>
        <v>0</v>
      </c>
      <c r="F728" s="163" t="n">
        <f aca="false">TRUNC((1+(IF(OR(H728=0,H728=""),'BDI REF.'!$K$5,CHOOSE(H728,'BDI REF.'!$K$5,'BDI REF.'!$K$6,'BDI REF.'!$K$7))))*R728,2)</f>
        <v>0</v>
      </c>
      <c r="G728" s="163" t="n">
        <f aca="false">IF(E728&lt;&gt;0,ROUND(E728*F728,2),IF(AD728=0,(SUMIF($V$12:$V$1011,B728,$AD$12:$AD$1011)),AD728))</f>
        <v>0</v>
      </c>
      <c r="H728" s="164"/>
      <c r="I728" s="165"/>
      <c r="J728" s="166" t="str">
        <f aca="false">IF(N728&lt;&gt;0,N728,"")</f>
        <v/>
      </c>
      <c r="K728" s="167"/>
      <c r="L728" s="168" t="str">
        <f aca="false">IF(B728&gt;0,"ok","ocultar")</f>
        <v>ocultar</v>
      </c>
      <c r="M728" s="182"/>
      <c r="N728" s="184"/>
      <c r="O728" s="177"/>
      <c r="P728" s="178"/>
      <c r="Q728" s="173"/>
      <c r="R728" s="179"/>
      <c r="S728" s="156"/>
      <c r="U728" s="88"/>
      <c r="V728" s="157" t="n">
        <f aca="false">IF(B728=0,V727,IF(ISNONTEXT(B728)=TRUE(),INT(B728),INT(LEFT(B728,FIND(".",B728)-1))))</f>
        <v>3</v>
      </c>
      <c r="W728" s="157" t="str">
        <f aca="false">IF(W729=1,1,IF(B728&lt;&gt;0,1,IF(C728&lt;&gt;0,1,IF(D728&lt;&gt;0,1,IF(E728&lt;&gt;0,1,"")))))</f>
        <v/>
      </c>
      <c r="X728" s="157" t="str">
        <f aca="false">IF(V728=0," ",IF(V728&lt;&gt;V727,V728," "))</f>
        <v> </v>
      </c>
      <c r="Y728" s="88"/>
      <c r="Z728" s="75" t="n">
        <f aca="false">IF(V728&lt;&gt;X728,(IF(I728="",G728*INFORMAÇÕES!$U$113,IF(I728="R",G728,0))),0)</f>
        <v>0</v>
      </c>
      <c r="AA728" s="75" t="n">
        <f aca="false">IF(V728&lt;&gt;X728,(IF(I728="",G728*INFORMAÇÕES!$U$114,IF(I728="C",G728,0))),0)</f>
        <v>0</v>
      </c>
      <c r="AB728" s="75" t="n">
        <f aca="false">IF(V728&lt;&gt;X728,(IF(I728="",G728*INFORMAÇÕES!$U$115,IF(I728="CF",G728,0))),0)</f>
        <v>0</v>
      </c>
      <c r="AC728" s="75" t="n">
        <f aca="false">IF(V728&lt;&gt;X728,(IF(I728="",G728*INFORMAÇÕES!$U$116,IF(I728="O",G728,0))),0)</f>
        <v>0</v>
      </c>
      <c r="AD728" s="75" t="n">
        <f aca="false">IF(E728&lt;&gt;0,G728,0)</f>
        <v>0</v>
      </c>
    </row>
    <row r="729" s="174" customFormat="true" ht="14.25" hidden="false" customHeight="false" outlineLevel="0" collapsed="false">
      <c r="A729" s="159" t="n">
        <v>718</v>
      </c>
      <c r="B729" s="160" t="n">
        <f aca="false">M729</f>
        <v>0</v>
      </c>
      <c r="C729" s="161" t="n">
        <f aca="false">O729</f>
        <v>0</v>
      </c>
      <c r="D729" s="162" t="n">
        <f aca="false">P729</f>
        <v>0</v>
      </c>
      <c r="E729" s="163" t="n">
        <f aca="false">ROUND(Q729,2)</f>
        <v>0</v>
      </c>
      <c r="F729" s="163" t="n">
        <f aca="false">TRUNC((1+(IF(OR(H729=0,H729=""),'BDI REF.'!$K$5,CHOOSE(H729,'BDI REF.'!$K$5,'BDI REF.'!$K$6,'BDI REF.'!$K$7))))*R729,2)</f>
        <v>0</v>
      </c>
      <c r="G729" s="163" t="n">
        <f aca="false">IF(E729&lt;&gt;0,ROUND(E729*F729,2),IF(AD729=0,(SUMIF($V$12:$V$1011,B729,$AD$12:$AD$1011)),AD729))</f>
        <v>0</v>
      </c>
      <c r="H729" s="164"/>
      <c r="I729" s="165"/>
      <c r="J729" s="166" t="str">
        <f aca="false">IF(N729&lt;&gt;0,N729,"")</f>
        <v/>
      </c>
      <c r="K729" s="167"/>
      <c r="L729" s="168" t="str">
        <f aca="false">IF(B729&gt;0,"ok","ocultar")</f>
        <v>ocultar</v>
      </c>
      <c r="M729" s="182"/>
      <c r="N729" s="184"/>
      <c r="O729" s="177"/>
      <c r="P729" s="178"/>
      <c r="Q729" s="173"/>
      <c r="R729" s="179"/>
      <c r="S729" s="156"/>
      <c r="U729" s="88"/>
      <c r="V729" s="157" t="n">
        <f aca="false">IF(B729=0,V728,IF(ISNONTEXT(B729)=TRUE(),INT(B729),INT(LEFT(B729,FIND(".",B729)-1))))</f>
        <v>3</v>
      </c>
      <c r="W729" s="157" t="str">
        <f aca="false">IF(W730=1,1,IF(B729&lt;&gt;0,1,IF(C729&lt;&gt;0,1,IF(D729&lt;&gt;0,1,IF(E729&lt;&gt;0,1,"")))))</f>
        <v/>
      </c>
      <c r="X729" s="157" t="str">
        <f aca="false">IF(V729=0," ",IF(V729&lt;&gt;V728,V729," "))</f>
        <v> </v>
      </c>
      <c r="Y729" s="88"/>
      <c r="Z729" s="75" t="n">
        <f aca="false">IF(V729&lt;&gt;X729,(IF(I729="",G729*INFORMAÇÕES!$U$113,IF(I729="R",G729,0))),0)</f>
        <v>0</v>
      </c>
      <c r="AA729" s="75" t="n">
        <f aca="false">IF(V729&lt;&gt;X729,(IF(I729="",G729*INFORMAÇÕES!$U$114,IF(I729="C",G729,0))),0)</f>
        <v>0</v>
      </c>
      <c r="AB729" s="75" t="n">
        <f aca="false">IF(V729&lt;&gt;X729,(IF(I729="",G729*INFORMAÇÕES!$U$115,IF(I729="CF",G729,0))),0)</f>
        <v>0</v>
      </c>
      <c r="AC729" s="75" t="n">
        <f aca="false">IF(V729&lt;&gt;X729,(IF(I729="",G729*INFORMAÇÕES!$U$116,IF(I729="O",G729,0))),0)</f>
        <v>0</v>
      </c>
      <c r="AD729" s="75" t="n">
        <f aca="false">IF(E729&lt;&gt;0,G729,0)</f>
        <v>0</v>
      </c>
    </row>
    <row r="730" s="174" customFormat="true" ht="14.25" hidden="false" customHeight="false" outlineLevel="0" collapsed="false">
      <c r="A730" s="159" t="n">
        <v>719</v>
      </c>
      <c r="B730" s="160" t="n">
        <f aca="false">M730</f>
        <v>0</v>
      </c>
      <c r="C730" s="161" t="n">
        <f aca="false">O730</f>
        <v>0</v>
      </c>
      <c r="D730" s="162" t="n">
        <f aca="false">P730</f>
        <v>0</v>
      </c>
      <c r="E730" s="163" t="n">
        <f aca="false">ROUND(Q730,2)</f>
        <v>0</v>
      </c>
      <c r="F730" s="163" t="n">
        <f aca="false">TRUNC((1+(IF(OR(H730=0,H730=""),'BDI REF.'!$K$5,CHOOSE(H730,'BDI REF.'!$K$5,'BDI REF.'!$K$6,'BDI REF.'!$K$7))))*R730,2)</f>
        <v>0</v>
      </c>
      <c r="G730" s="163" t="n">
        <f aca="false">IF(E730&lt;&gt;0,ROUND(E730*F730,2),IF(AD730=0,(SUMIF($V$12:$V$1011,B730,$AD$12:$AD$1011)),AD730))</f>
        <v>0</v>
      </c>
      <c r="H730" s="164"/>
      <c r="I730" s="165"/>
      <c r="J730" s="166" t="str">
        <f aca="false">IF(N730&lt;&gt;0,N730,"")</f>
        <v/>
      </c>
      <c r="K730" s="167"/>
      <c r="L730" s="168" t="str">
        <f aca="false">IF(B730&gt;0,"ok","ocultar")</f>
        <v>ocultar</v>
      </c>
      <c r="M730" s="182"/>
      <c r="N730" s="184"/>
      <c r="O730" s="177"/>
      <c r="P730" s="178"/>
      <c r="Q730" s="173"/>
      <c r="R730" s="179"/>
      <c r="S730" s="156"/>
      <c r="U730" s="88"/>
      <c r="V730" s="157" t="n">
        <f aca="false">IF(B730=0,V729,IF(ISNONTEXT(B730)=TRUE(),INT(B730),INT(LEFT(B730,FIND(".",B730)-1))))</f>
        <v>3</v>
      </c>
      <c r="W730" s="157" t="str">
        <f aca="false">IF(W731=1,1,IF(B730&lt;&gt;0,1,IF(C730&lt;&gt;0,1,IF(D730&lt;&gt;0,1,IF(E730&lt;&gt;0,1,"")))))</f>
        <v/>
      </c>
      <c r="X730" s="157" t="str">
        <f aca="false">IF(V730=0," ",IF(V730&lt;&gt;V729,V730," "))</f>
        <v> </v>
      </c>
      <c r="Y730" s="88"/>
      <c r="Z730" s="75" t="n">
        <f aca="false">IF(V730&lt;&gt;X730,(IF(I730="",G730*INFORMAÇÕES!$U$113,IF(I730="R",G730,0))),0)</f>
        <v>0</v>
      </c>
      <c r="AA730" s="75" t="n">
        <f aca="false">IF(V730&lt;&gt;X730,(IF(I730="",G730*INFORMAÇÕES!$U$114,IF(I730="C",G730,0))),0)</f>
        <v>0</v>
      </c>
      <c r="AB730" s="75" t="n">
        <f aca="false">IF(V730&lt;&gt;X730,(IF(I730="",G730*INFORMAÇÕES!$U$115,IF(I730="CF",G730,0))),0)</f>
        <v>0</v>
      </c>
      <c r="AC730" s="75" t="n">
        <f aca="false">IF(V730&lt;&gt;X730,(IF(I730="",G730*INFORMAÇÕES!$U$116,IF(I730="O",G730,0))),0)</f>
        <v>0</v>
      </c>
      <c r="AD730" s="75" t="n">
        <f aca="false">IF(E730&lt;&gt;0,G730,0)</f>
        <v>0</v>
      </c>
    </row>
    <row r="731" s="174" customFormat="true" ht="14.25" hidden="false" customHeight="false" outlineLevel="0" collapsed="false">
      <c r="A731" s="159" t="n">
        <v>720</v>
      </c>
      <c r="B731" s="160" t="n">
        <f aca="false">M731</f>
        <v>0</v>
      </c>
      <c r="C731" s="161" t="n">
        <f aca="false">O731</f>
        <v>0</v>
      </c>
      <c r="D731" s="162" t="n">
        <f aca="false">P731</f>
        <v>0</v>
      </c>
      <c r="E731" s="163" t="n">
        <f aca="false">ROUND(Q731,2)</f>
        <v>0</v>
      </c>
      <c r="F731" s="163" t="n">
        <f aca="false">TRUNC((1+(IF(OR(H731=0,H731=""),'BDI REF.'!$K$5,CHOOSE(H731,'BDI REF.'!$K$5,'BDI REF.'!$K$6,'BDI REF.'!$K$7))))*R731,2)</f>
        <v>0</v>
      </c>
      <c r="G731" s="163" t="n">
        <f aca="false">IF(E731&lt;&gt;0,ROUND(E731*F731,2),IF(AD731=0,(SUMIF($V$12:$V$1011,B731,$AD$12:$AD$1011)),AD731))</f>
        <v>0</v>
      </c>
      <c r="H731" s="164"/>
      <c r="I731" s="165"/>
      <c r="J731" s="166" t="str">
        <f aca="false">IF(N731&lt;&gt;0,N731,"")</f>
        <v/>
      </c>
      <c r="K731" s="167"/>
      <c r="L731" s="168" t="str">
        <f aca="false">IF(B731&gt;0,"ok","ocultar")</f>
        <v>ocultar</v>
      </c>
      <c r="M731" s="182"/>
      <c r="N731" s="184"/>
      <c r="O731" s="177"/>
      <c r="P731" s="178"/>
      <c r="Q731" s="173"/>
      <c r="R731" s="179"/>
      <c r="S731" s="156"/>
      <c r="U731" s="88"/>
      <c r="V731" s="157" t="n">
        <f aca="false">IF(B731=0,V730,IF(ISNONTEXT(B731)=TRUE(),INT(B731),INT(LEFT(B731,FIND(".",B731)-1))))</f>
        <v>3</v>
      </c>
      <c r="W731" s="157" t="str">
        <f aca="false">IF(W732=1,1,IF(B731&lt;&gt;0,1,IF(C731&lt;&gt;0,1,IF(D731&lt;&gt;0,1,IF(E731&lt;&gt;0,1,"")))))</f>
        <v/>
      </c>
      <c r="X731" s="157" t="str">
        <f aca="false">IF(V731=0," ",IF(V731&lt;&gt;V730,V731," "))</f>
        <v> </v>
      </c>
      <c r="Y731" s="88"/>
      <c r="Z731" s="75" t="n">
        <f aca="false">IF(V731&lt;&gt;X731,(IF(I731="",G731*INFORMAÇÕES!$U$113,IF(I731="R",G731,0))),0)</f>
        <v>0</v>
      </c>
      <c r="AA731" s="75" t="n">
        <f aca="false">IF(V731&lt;&gt;X731,(IF(I731="",G731*INFORMAÇÕES!$U$114,IF(I731="C",G731,0))),0)</f>
        <v>0</v>
      </c>
      <c r="AB731" s="75" t="n">
        <f aca="false">IF(V731&lt;&gt;X731,(IF(I731="",G731*INFORMAÇÕES!$U$115,IF(I731="CF",G731,0))),0)</f>
        <v>0</v>
      </c>
      <c r="AC731" s="75" t="n">
        <f aca="false">IF(V731&lt;&gt;X731,(IF(I731="",G731*INFORMAÇÕES!$U$116,IF(I731="O",G731,0))),0)</f>
        <v>0</v>
      </c>
      <c r="AD731" s="75" t="n">
        <f aca="false">IF(E731&lt;&gt;0,G731,0)</f>
        <v>0</v>
      </c>
    </row>
    <row r="732" s="174" customFormat="true" ht="14.25" hidden="false" customHeight="false" outlineLevel="0" collapsed="false">
      <c r="A732" s="159" t="n">
        <v>721</v>
      </c>
      <c r="B732" s="160" t="n">
        <f aca="false">M732</f>
        <v>0</v>
      </c>
      <c r="C732" s="161" t="n">
        <f aca="false">O732</f>
        <v>0</v>
      </c>
      <c r="D732" s="162" t="n">
        <f aca="false">P732</f>
        <v>0</v>
      </c>
      <c r="E732" s="163" t="n">
        <f aca="false">ROUND(Q732,2)</f>
        <v>0</v>
      </c>
      <c r="F732" s="163" t="n">
        <f aca="false">TRUNC((1+(IF(OR(H732=0,H732=""),'BDI REF.'!$K$5,CHOOSE(H732,'BDI REF.'!$K$5,'BDI REF.'!$K$6,'BDI REF.'!$K$7))))*R732,2)</f>
        <v>0</v>
      </c>
      <c r="G732" s="163" t="n">
        <f aca="false">IF(E732&lt;&gt;0,ROUND(E732*F732,2),IF(AD732=0,(SUMIF($V$12:$V$1011,B732,$AD$12:$AD$1011)),AD732))</f>
        <v>0</v>
      </c>
      <c r="H732" s="164"/>
      <c r="I732" s="165"/>
      <c r="J732" s="166" t="str">
        <f aca="false">IF(N732&lt;&gt;0,N732,"")</f>
        <v/>
      </c>
      <c r="K732" s="167"/>
      <c r="L732" s="168" t="str">
        <f aca="false">IF(B732&gt;0,"ok","ocultar")</f>
        <v>ocultar</v>
      </c>
      <c r="M732" s="182"/>
      <c r="N732" s="184"/>
      <c r="O732" s="177"/>
      <c r="P732" s="178"/>
      <c r="Q732" s="173"/>
      <c r="R732" s="179"/>
      <c r="S732" s="156"/>
      <c r="U732" s="88"/>
      <c r="V732" s="157" t="n">
        <f aca="false">IF(B732=0,V731,IF(ISNONTEXT(B732)=TRUE(),INT(B732),INT(LEFT(B732,FIND(".",B732)-1))))</f>
        <v>3</v>
      </c>
      <c r="W732" s="157" t="str">
        <f aca="false">IF(W733=1,1,IF(B732&lt;&gt;0,1,IF(C732&lt;&gt;0,1,IF(D732&lt;&gt;0,1,IF(E732&lt;&gt;0,1,"")))))</f>
        <v/>
      </c>
      <c r="X732" s="157" t="str">
        <f aca="false">IF(V732=0," ",IF(V732&lt;&gt;V731,V732," "))</f>
        <v> </v>
      </c>
      <c r="Y732" s="88"/>
      <c r="Z732" s="75" t="n">
        <f aca="false">IF(V732&lt;&gt;X732,(IF(I732="",G732*INFORMAÇÕES!$U$113,IF(I732="R",G732,0))),0)</f>
        <v>0</v>
      </c>
      <c r="AA732" s="75" t="n">
        <f aca="false">IF(V732&lt;&gt;X732,(IF(I732="",G732*INFORMAÇÕES!$U$114,IF(I732="C",G732,0))),0)</f>
        <v>0</v>
      </c>
      <c r="AB732" s="75" t="n">
        <f aca="false">IF(V732&lt;&gt;X732,(IF(I732="",G732*INFORMAÇÕES!$U$115,IF(I732="CF",G732,0))),0)</f>
        <v>0</v>
      </c>
      <c r="AC732" s="75" t="n">
        <f aca="false">IF(V732&lt;&gt;X732,(IF(I732="",G732*INFORMAÇÕES!$U$116,IF(I732="O",G732,0))),0)</f>
        <v>0</v>
      </c>
      <c r="AD732" s="75" t="n">
        <f aca="false">IF(E732&lt;&gt;0,G732,0)</f>
        <v>0</v>
      </c>
    </row>
    <row r="733" s="174" customFormat="true" ht="14.25" hidden="false" customHeight="false" outlineLevel="0" collapsed="false">
      <c r="A733" s="159" t="n">
        <v>722</v>
      </c>
      <c r="B733" s="160" t="n">
        <f aca="false">M733</f>
        <v>0</v>
      </c>
      <c r="C733" s="161" t="n">
        <f aca="false">O733</f>
        <v>0</v>
      </c>
      <c r="D733" s="162" t="n">
        <f aca="false">P733</f>
        <v>0</v>
      </c>
      <c r="E733" s="163" t="n">
        <f aca="false">ROUND(Q733,2)</f>
        <v>0</v>
      </c>
      <c r="F733" s="163" t="n">
        <f aca="false">TRUNC((1+(IF(OR(H733=0,H733=""),'BDI REF.'!$K$5,CHOOSE(H733,'BDI REF.'!$K$5,'BDI REF.'!$K$6,'BDI REF.'!$K$7))))*R733,2)</f>
        <v>0</v>
      </c>
      <c r="G733" s="163" t="n">
        <f aca="false">IF(E733&lt;&gt;0,ROUND(E733*F733,2),IF(AD733=0,(SUMIF($V$12:$V$1011,B733,$AD$12:$AD$1011)),AD733))</f>
        <v>0</v>
      </c>
      <c r="H733" s="164"/>
      <c r="I733" s="165"/>
      <c r="J733" s="166" t="str">
        <f aca="false">IF(N733&lt;&gt;0,N733,"")</f>
        <v/>
      </c>
      <c r="K733" s="167"/>
      <c r="L733" s="168" t="str">
        <f aca="false">IF(B733&gt;0,"ok","ocultar")</f>
        <v>ocultar</v>
      </c>
      <c r="M733" s="182"/>
      <c r="N733" s="184"/>
      <c r="O733" s="177"/>
      <c r="P733" s="178"/>
      <c r="Q733" s="173"/>
      <c r="R733" s="179"/>
      <c r="S733" s="156"/>
      <c r="U733" s="88"/>
      <c r="V733" s="157" t="n">
        <f aca="false">IF(B733=0,V732,IF(ISNONTEXT(B733)=TRUE(),INT(B733),INT(LEFT(B733,FIND(".",B733)-1))))</f>
        <v>3</v>
      </c>
      <c r="W733" s="157" t="str">
        <f aca="false">IF(W734=1,1,IF(B733&lt;&gt;0,1,IF(C733&lt;&gt;0,1,IF(D733&lt;&gt;0,1,IF(E733&lt;&gt;0,1,"")))))</f>
        <v/>
      </c>
      <c r="X733" s="157" t="str">
        <f aca="false">IF(V733=0," ",IF(V733&lt;&gt;V732,V733," "))</f>
        <v> </v>
      </c>
      <c r="Y733" s="88"/>
      <c r="Z733" s="75" t="n">
        <f aca="false">IF(V733&lt;&gt;X733,(IF(I733="",G733*INFORMAÇÕES!$U$113,IF(I733="R",G733,0))),0)</f>
        <v>0</v>
      </c>
      <c r="AA733" s="75" t="n">
        <f aca="false">IF(V733&lt;&gt;X733,(IF(I733="",G733*INFORMAÇÕES!$U$114,IF(I733="C",G733,0))),0)</f>
        <v>0</v>
      </c>
      <c r="AB733" s="75" t="n">
        <f aca="false">IF(V733&lt;&gt;X733,(IF(I733="",G733*INFORMAÇÕES!$U$115,IF(I733="CF",G733,0))),0)</f>
        <v>0</v>
      </c>
      <c r="AC733" s="75" t="n">
        <f aca="false">IF(V733&lt;&gt;X733,(IF(I733="",G733*INFORMAÇÕES!$U$116,IF(I733="O",G733,0))),0)</f>
        <v>0</v>
      </c>
      <c r="AD733" s="75" t="n">
        <f aca="false">IF(E733&lt;&gt;0,G733,0)</f>
        <v>0</v>
      </c>
    </row>
    <row r="734" s="174" customFormat="true" ht="14.25" hidden="false" customHeight="false" outlineLevel="0" collapsed="false">
      <c r="A734" s="159" t="n">
        <v>723</v>
      </c>
      <c r="B734" s="160" t="n">
        <f aca="false">M734</f>
        <v>0</v>
      </c>
      <c r="C734" s="161" t="n">
        <f aca="false">O734</f>
        <v>0</v>
      </c>
      <c r="D734" s="162" t="n">
        <f aca="false">P734</f>
        <v>0</v>
      </c>
      <c r="E734" s="163" t="n">
        <f aca="false">ROUND(Q734,2)</f>
        <v>0</v>
      </c>
      <c r="F734" s="163" t="n">
        <f aca="false">TRUNC((1+(IF(OR(H734=0,H734=""),'BDI REF.'!$K$5,CHOOSE(H734,'BDI REF.'!$K$5,'BDI REF.'!$K$6,'BDI REF.'!$K$7))))*R734,2)</f>
        <v>0</v>
      </c>
      <c r="G734" s="163" t="n">
        <f aca="false">IF(E734&lt;&gt;0,ROUND(E734*F734,2),IF(AD734=0,(SUMIF($V$12:$V$1011,B734,$AD$12:$AD$1011)),AD734))</f>
        <v>0</v>
      </c>
      <c r="H734" s="164"/>
      <c r="I734" s="165"/>
      <c r="J734" s="166" t="str">
        <f aca="false">IF(N734&lt;&gt;0,N734,"")</f>
        <v/>
      </c>
      <c r="K734" s="167"/>
      <c r="L734" s="168" t="str">
        <f aca="false">IF(B734&gt;0,"ok","ocultar")</f>
        <v>ocultar</v>
      </c>
      <c r="M734" s="182"/>
      <c r="N734" s="184"/>
      <c r="O734" s="177"/>
      <c r="P734" s="178"/>
      <c r="Q734" s="173"/>
      <c r="R734" s="179"/>
      <c r="S734" s="156"/>
      <c r="U734" s="88"/>
      <c r="V734" s="157" t="n">
        <f aca="false">IF(B734=0,V733,IF(ISNONTEXT(B734)=TRUE(),INT(B734),INT(LEFT(B734,FIND(".",B734)-1))))</f>
        <v>3</v>
      </c>
      <c r="W734" s="157" t="str">
        <f aca="false">IF(W735=1,1,IF(B734&lt;&gt;0,1,IF(C734&lt;&gt;0,1,IF(D734&lt;&gt;0,1,IF(E734&lt;&gt;0,1,"")))))</f>
        <v/>
      </c>
      <c r="X734" s="157" t="str">
        <f aca="false">IF(V734=0," ",IF(V734&lt;&gt;V733,V734," "))</f>
        <v> </v>
      </c>
      <c r="Y734" s="88"/>
      <c r="Z734" s="75" t="n">
        <f aca="false">IF(V734&lt;&gt;X734,(IF(I734="",G734*INFORMAÇÕES!$U$113,IF(I734="R",G734,0))),0)</f>
        <v>0</v>
      </c>
      <c r="AA734" s="75" t="n">
        <f aca="false">IF(V734&lt;&gt;X734,(IF(I734="",G734*INFORMAÇÕES!$U$114,IF(I734="C",G734,0))),0)</f>
        <v>0</v>
      </c>
      <c r="AB734" s="75" t="n">
        <f aca="false">IF(V734&lt;&gt;X734,(IF(I734="",G734*INFORMAÇÕES!$U$115,IF(I734="CF",G734,0))),0)</f>
        <v>0</v>
      </c>
      <c r="AC734" s="75" t="n">
        <f aca="false">IF(V734&lt;&gt;X734,(IF(I734="",G734*INFORMAÇÕES!$U$116,IF(I734="O",G734,0))),0)</f>
        <v>0</v>
      </c>
      <c r="AD734" s="75" t="n">
        <f aca="false">IF(E734&lt;&gt;0,G734,0)</f>
        <v>0</v>
      </c>
    </row>
    <row r="735" s="174" customFormat="true" ht="14.25" hidden="false" customHeight="false" outlineLevel="0" collapsed="false">
      <c r="A735" s="159" t="n">
        <v>724</v>
      </c>
      <c r="B735" s="160" t="n">
        <f aca="false">M735</f>
        <v>0</v>
      </c>
      <c r="C735" s="161" t="n">
        <f aca="false">O735</f>
        <v>0</v>
      </c>
      <c r="D735" s="162" t="n">
        <f aca="false">P735</f>
        <v>0</v>
      </c>
      <c r="E735" s="163" t="n">
        <f aca="false">ROUND(Q735,2)</f>
        <v>0</v>
      </c>
      <c r="F735" s="163" t="n">
        <f aca="false">TRUNC((1+(IF(OR(H735=0,H735=""),'BDI REF.'!$K$5,CHOOSE(H735,'BDI REF.'!$K$5,'BDI REF.'!$K$6,'BDI REF.'!$K$7))))*R735,2)</f>
        <v>0</v>
      </c>
      <c r="G735" s="163" t="n">
        <f aca="false">IF(E735&lt;&gt;0,ROUND(E735*F735,2),IF(AD735=0,(SUMIF($V$12:$V$1011,B735,$AD$12:$AD$1011)),AD735))</f>
        <v>0</v>
      </c>
      <c r="H735" s="164"/>
      <c r="I735" s="165"/>
      <c r="J735" s="166" t="str">
        <f aca="false">IF(N735&lt;&gt;0,N735,"")</f>
        <v/>
      </c>
      <c r="K735" s="167"/>
      <c r="L735" s="168" t="str">
        <f aca="false">IF(B735&gt;0,"ok","ocultar")</f>
        <v>ocultar</v>
      </c>
      <c r="M735" s="182"/>
      <c r="N735" s="184"/>
      <c r="O735" s="177"/>
      <c r="P735" s="178"/>
      <c r="Q735" s="173"/>
      <c r="R735" s="179"/>
      <c r="S735" s="156"/>
      <c r="U735" s="88"/>
      <c r="V735" s="157" t="n">
        <f aca="false">IF(B735=0,V734,IF(ISNONTEXT(B735)=TRUE(),INT(B735),INT(LEFT(B735,FIND(".",B735)-1))))</f>
        <v>3</v>
      </c>
      <c r="W735" s="157" t="str">
        <f aca="false">IF(W736=1,1,IF(B735&lt;&gt;0,1,IF(C735&lt;&gt;0,1,IF(D735&lt;&gt;0,1,IF(E735&lt;&gt;0,1,"")))))</f>
        <v/>
      </c>
      <c r="X735" s="157" t="str">
        <f aca="false">IF(V735=0," ",IF(V735&lt;&gt;V734,V735," "))</f>
        <v> </v>
      </c>
      <c r="Y735" s="88"/>
      <c r="Z735" s="75" t="n">
        <f aca="false">IF(V735&lt;&gt;X735,(IF(I735="",G735*INFORMAÇÕES!$U$113,IF(I735="R",G735,0))),0)</f>
        <v>0</v>
      </c>
      <c r="AA735" s="75" t="n">
        <f aca="false">IF(V735&lt;&gt;X735,(IF(I735="",G735*INFORMAÇÕES!$U$114,IF(I735="C",G735,0))),0)</f>
        <v>0</v>
      </c>
      <c r="AB735" s="75" t="n">
        <f aca="false">IF(V735&lt;&gt;X735,(IF(I735="",G735*INFORMAÇÕES!$U$115,IF(I735="CF",G735,0))),0)</f>
        <v>0</v>
      </c>
      <c r="AC735" s="75" t="n">
        <f aca="false">IF(V735&lt;&gt;X735,(IF(I735="",G735*INFORMAÇÕES!$U$116,IF(I735="O",G735,0))),0)</f>
        <v>0</v>
      </c>
      <c r="AD735" s="75" t="n">
        <f aca="false">IF(E735&lt;&gt;0,G735,0)</f>
        <v>0</v>
      </c>
    </row>
    <row r="736" s="174" customFormat="true" ht="14.25" hidden="false" customHeight="false" outlineLevel="0" collapsed="false">
      <c r="A736" s="159" t="n">
        <v>725</v>
      </c>
      <c r="B736" s="160" t="n">
        <f aca="false">M736</f>
        <v>0</v>
      </c>
      <c r="C736" s="161" t="n">
        <f aca="false">O736</f>
        <v>0</v>
      </c>
      <c r="D736" s="162" t="n">
        <f aca="false">P736</f>
        <v>0</v>
      </c>
      <c r="E736" s="163" t="n">
        <f aca="false">ROUND(Q736,2)</f>
        <v>0</v>
      </c>
      <c r="F736" s="163" t="n">
        <f aca="false">TRUNC((1+(IF(OR(H736=0,H736=""),'BDI REF.'!$K$5,CHOOSE(H736,'BDI REF.'!$K$5,'BDI REF.'!$K$6,'BDI REF.'!$K$7))))*R736,2)</f>
        <v>0</v>
      </c>
      <c r="G736" s="163" t="n">
        <f aca="false">IF(E736&lt;&gt;0,ROUND(E736*F736,2),IF(AD736=0,(SUMIF($V$12:$V$1011,B736,$AD$12:$AD$1011)),AD736))</f>
        <v>0</v>
      </c>
      <c r="H736" s="164"/>
      <c r="I736" s="165"/>
      <c r="J736" s="166" t="str">
        <f aca="false">IF(N736&lt;&gt;0,N736,"")</f>
        <v/>
      </c>
      <c r="K736" s="167"/>
      <c r="L736" s="168" t="str">
        <f aca="false">IF(B736&gt;0,"ok","ocultar")</f>
        <v>ocultar</v>
      </c>
      <c r="M736" s="182"/>
      <c r="N736" s="184"/>
      <c r="O736" s="177"/>
      <c r="P736" s="178"/>
      <c r="Q736" s="173"/>
      <c r="R736" s="179"/>
      <c r="S736" s="156"/>
      <c r="U736" s="88"/>
      <c r="V736" s="157" t="n">
        <f aca="false">IF(B736=0,V735,IF(ISNONTEXT(B736)=TRUE(),INT(B736),INT(LEFT(B736,FIND(".",B736)-1))))</f>
        <v>3</v>
      </c>
      <c r="W736" s="157" t="str">
        <f aca="false">IF(W737=1,1,IF(B736&lt;&gt;0,1,IF(C736&lt;&gt;0,1,IF(D736&lt;&gt;0,1,IF(E736&lt;&gt;0,1,"")))))</f>
        <v/>
      </c>
      <c r="X736" s="157" t="str">
        <f aca="false">IF(V736=0," ",IF(V736&lt;&gt;V735,V736," "))</f>
        <v> </v>
      </c>
      <c r="Y736" s="88"/>
      <c r="Z736" s="75" t="n">
        <f aca="false">IF(V736&lt;&gt;X736,(IF(I736="",G736*INFORMAÇÕES!$U$113,IF(I736="R",G736,0))),0)</f>
        <v>0</v>
      </c>
      <c r="AA736" s="75" t="n">
        <f aca="false">IF(V736&lt;&gt;X736,(IF(I736="",G736*INFORMAÇÕES!$U$114,IF(I736="C",G736,0))),0)</f>
        <v>0</v>
      </c>
      <c r="AB736" s="75" t="n">
        <f aca="false">IF(V736&lt;&gt;X736,(IF(I736="",G736*INFORMAÇÕES!$U$115,IF(I736="CF",G736,0))),0)</f>
        <v>0</v>
      </c>
      <c r="AC736" s="75" t="n">
        <f aca="false">IF(V736&lt;&gt;X736,(IF(I736="",G736*INFORMAÇÕES!$U$116,IF(I736="O",G736,0))),0)</f>
        <v>0</v>
      </c>
      <c r="AD736" s="75" t="n">
        <f aca="false">IF(E736&lt;&gt;0,G736,0)</f>
        <v>0</v>
      </c>
    </row>
    <row r="737" s="174" customFormat="true" ht="14.25" hidden="false" customHeight="false" outlineLevel="0" collapsed="false">
      <c r="A737" s="159" t="n">
        <v>726</v>
      </c>
      <c r="B737" s="160" t="n">
        <f aca="false">M737</f>
        <v>0</v>
      </c>
      <c r="C737" s="161" t="n">
        <f aca="false">O737</f>
        <v>0</v>
      </c>
      <c r="D737" s="162" t="n">
        <f aca="false">P737</f>
        <v>0</v>
      </c>
      <c r="E737" s="163" t="n">
        <f aca="false">ROUND(Q737,2)</f>
        <v>0</v>
      </c>
      <c r="F737" s="163" t="n">
        <f aca="false">TRUNC((1+(IF(OR(H737=0,H737=""),'BDI REF.'!$K$5,CHOOSE(H737,'BDI REF.'!$K$5,'BDI REF.'!$K$6,'BDI REF.'!$K$7))))*R737,2)</f>
        <v>0</v>
      </c>
      <c r="G737" s="163" t="n">
        <f aca="false">IF(E737&lt;&gt;0,ROUND(E737*F737,2),IF(AD737=0,(SUMIF($V$12:$V$1011,B737,$AD$12:$AD$1011)),AD737))</f>
        <v>0</v>
      </c>
      <c r="H737" s="164"/>
      <c r="I737" s="165"/>
      <c r="J737" s="166" t="str">
        <f aca="false">IF(N737&lt;&gt;0,N737,"")</f>
        <v/>
      </c>
      <c r="K737" s="167"/>
      <c r="L737" s="168" t="str">
        <f aca="false">IF(B737&gt;0,"ok","ocultar")</f>
        <v>ocultar</v>
      </c>
      <c r="M737" s="182"/>
      <c r="N737" s="184"/>
      <c r="O737" s="177"/>
      <c r="P737" s="178"/>
      <c r="Q737" s="173"/>
      <c r="R737" s="179"/>
      <c r="S737" s="156"/>
      <c r="U737" s="88"/>
      <c r="V737" s="157" t="n">
        <f aca="false">IF(B737=0,V736,IF(ISNONTEXT(B737)=TRUE(),INT(B737),INT(LEFT(B737,FIND(".",B737)-1))))</f>
        <v>3</v>
      </c>
      <c r="W737" s="157" t="str">
        <f aca="false">IF(W738=1,1,IF(B737&lt;&gt;0,1,IF(C737&lt;&gt;0,1,IF(D737&lt;&gt;0,1,IF(E737&lt;&gt;0,1,"")))))</f>
        <v/>
      </c>
      <c r="X737" s="157" t="str">
        <f aca="false">IF(V737=0," ",IF(V737&lt;&gt;V736,V737," "))</f>
        <v> </v>
      </c>
      <c r="Y737" s="88"/>
      <c r="Z737" s="75" t="n">
        <f aca="false">IF(V737&lt;&gt;X737,(IF(I737="",G737*INFORMAÇÕES!$U$113,IF(I737="R",G737,0))),0)</f>
        <v>0</v>
      </c>
      <c r="AA737" s="75" t="n">
        <f aca="false">IF(V737&lt;&gt;X737,(IF(I737="",G737*INFORMAÇÕES!$U$114,IF(I737="C",G737,0))),0)</f>
        <v>0</v>
      </c>
      <c r="AB737" s="75" t="n">
        <f aca="false">IF(V737&lt;&gt;X737,(IF(I737="",G737*INFORMAÇÕES!$U$115,IF(I737="CF",G737,0))),0)</f>
        <v>0</v>
      </c>
      <c r="AC737" s="75" t="n">
        <f aca="false">IF(V737&lt;&gt;X737,(IF(I737="",G737*INFORMAÇÕES!$U$116,IF(I737="O",G737,0))),0)</f>
        <v>0</v>
      </c>
      <c r="AD737" s="75" t="n">
        <f aca="false">IF(E737&lt;&gt;0,G737,0)</f>
        <v>0</v>
      </c>
    </row>
    <row r="738" s="174" customFormat="true" ht="14.25" hidden="false" customHeight="false" outlineLevel="0" collapsed="false">
      <c r="A738" s="159" t="n">
        <v>727</v>
      </c>
      <c r="B738" s="160" t="n">
        <f aca="false">M738</f>
        <v>0</v>
      </c>
      <c r="C738" s="161" t="n">
        <f aca="false">O738</f>
        <v>0</v>
      </c>
      <c r="D738" s="162" t="n">
        <f aca="false">P738</f>
        <v>0</v>
      </c>
      <c r="E738" s="163" t="n">
        <f aca="false">ROUND(Q738,2)</f>
        <v>0</v>
      </c>
      <c r="F738" s="163" t="n">
        <f aca="false">TRUNC((1+(IF(OR(H738=0,H738=""),'BDI REF.'!$K$5,CHOOSE(H738,'BDI REF.'!$K$5,'BDI REF.'!$K$6,'BDI REF.'!$K$7))))*R738,2)</f>
        <v>0</v>
      </c>
      <c r="G738" s="163" t="n">
        <f aca="false">IF(E738&lt;&gt;0,ROUND(E738*F738,2),IF(AD738=0,(SUMIF($V$12:$V$1011,B738,$AD$12:$AD$1011)),AD738))</f>
        <v>0</v>
      </c>
      <c r="H738" s="164"/>
      <c r="I738" s="165"/>
      <c r="J738" s="166" t="str">
        <f aca="false">IF(N738&lt;&gt;0,N738,"")</f>
        <v/>
      </c>
      <c r="K738" s="167"/>
      <c r="L738" s="168" t="str">
        <f aca="false">IF(B738&gt;0,"ok","ocultar")</f>
        <v>ocultar</v>
      </c>
      <c r="M738" s="182"/>
      <c r="N738" s="184"/>
      <c r="O738" s="177"/>
      <c r="P738" s="178"/>
      <c r="Q738" s="173"/>
      <c r="R738" s="179"/>
      <c r="S738" s="156"/>
      <c r="U738" s="88"/>
      <c r="V738" s="157" t="n">
        <f aca="false">IF(B738=0,V737,IF(ISNONTEXT(B738)=TRUE(),INT(B738),INT(LEFT(B738,FIND(".",B738)-1))))</f>
        <v>3</v>
      </c>
      <c r="W738" s="157" t="str">
        <f aca="false">IF(W739=1,1,IF(B738&lt;&gt;0,1,IF(C738&lt;&gt;0,1,IF(D738&lt;&gt;0,1,IF(E738&lt;&gt;0,1,"")))))</f>
        <v/>
      </c>
      <c r="X738" s="157" t="str">
        <f aca="false">IF(V738=0," ",IF(V738&lt;&gt;V737,V738," "))</f>
        <v> </v>
      </c>
      <c r="Y738" s="88"/>
      <c r="Z738" s="75" t="n">
        <f aca="false">IF(V738&lt;&gt;X738,(IF(I738="",G738*INFORMAÇÕES!$U$113,IF(I738="R",G738,0))),0)</f>
        <v>0</v>
      </c>
      <c r="AA738" s="75" t="n">
        <f aca="false">IF(V738&lt;&gt;X738,(IF(I738="",G738*INFORMAÇÕES!$U$114,IF(I738="C",G738,0))),0)</f>
        <v>0</v>
      </c>
      <c r="AB738" s="75" t="n">
        <f aca="false">IF(V738&lt;&gt;X738,(IF(I738="",G738*INFORMAÇÕES!$U$115,IF(I738="CF",G738,0))),0)</f>
        <v>0</v>
      </c>
      <c r="AC738" s="75" t="n">
        <f aca="false">IF(V738&lt;&gt;X738,(IF(I738="",G738*INFORMAÇÕES!$U$116,IF(I738="O",G738,0))),0)</f>
        <v>0</v>
      </c>
      <c r="AD738" s="75" t="n">
        <f aca="false">IF(E738&lt;&gt;0,G738,0)</f>
        <v>0</v>
      </c>
    </row>
    <row r="739" s="174" customFormat="true" ht="14.25" hidden="false" customHeight="false" outlineLevel="0" collapsed="false">
      <c r="A739" s="159" t="n">
        <v>728</v>
      </c>
      <c r="B739" s="160" t="n">
        <f aca="false">M739</f>
        <v>0</v>
      </c>
      <c r="C739" s="161" t="n">
        <f aca="false">O739</f>
        <v>0</v>
      </c>
      <c r="D739" s="162" t="n">
        <f aca="false">P739</f>
        <v>0</v>
      </c>
      <c r="E739" s="163" t="n">
        <f aca="false">ROUND(Q739,2)</f>
        <v>0</v>
      </c>
      <c r="F739" s="163" t="n">
        <f aca="false">TRUNC((1+(IF(OR(H739=0,H739=""),'BDI REF.'!$K$5,CHOOSE(H739,'BDI REF.'!$K$5,'BDI REF.'!$K$6,'BDI REF.'!$K$7))))*R739,2)</f>
        <v>0</v>
      </c>
      <c r="G739" s="163" t="n">
        <f aca="false">IF(E739&lt;&gt;0,ROUND(E739*F739,2),IF(AD739=0,(SUMIF($V$12:$V$1011,B739,$AD$12:$AD$1011)),AD739))</f>
        <v>0</v>
      </c>
      <c r="H739" s="164"/>
      <c r="I739" s="165"/>
      <c r="J739" s="166" t="str">
        <f aca="false">IF(N739&lt;&gt;0,N739,"")</f>
        <v/>
      </c>
      <c r="K739" s="167"/>
      <c r="L739" s="168" t="str">
        <f aca="false">IF(B739&gt;0,"ok","ocultar")</f>
        <v>ocultar</v>
      </c>
      <c r="M739" s="182"/>
      <c r="N739" s="184"/>
      <c r="O739" s="177"/>
      <c r="P739" s="178"/>
      <c r="Q739" s="173"/>
      <c r="R739" s="179"/>
      <c r="S739" s="156"/>
      <c r="U739" s="88"/>
      <c r="V739" s="157" t="n">
        <f aca="false">IF(B739=0,V738,IF(ISNONTEXT(B739)=TRUE(),INT(B739),INT(LEFT(B739,FIND(".",B739)-1))))</f>
        <v>3</v>
      </c>
      <c r="W739" s="157" t="str">
        <f aca="false">IF(W740=1,1,IF(B739&lt;&gt;0,1,IF(C739&lt;&gt;0,1,IF(D739&lt;&gt;0,1,IF(E739&lt;&gt;0,1,"")))))</f>
        <v/>
      </c>
      <c r="X739" s="157" t="str">
        <f aca="false">IF(V739=0," ",IF(V739&lt;&gt;V738,V739," "))</f>
        <v> </v>
      </c>
      <c r="Y739" s="88"/>
      <c r="Z739" s="75" t="n">
        <f aca="false">IF(V739&lt;&gt;X739,(IF(I739="",G739*INFORMAÇÕES!$U$113,IF(I739="R",G739,0))),0)</f>
        <v>0</v>
      </c>
      <c r="AA739" s="75" t="n">
        <f aca="false">IF(V739&lt;&gt;X739,(IF(I739="",G739*INFORMAÇÕES!$U$114,IF(I739="C",G739,0))),0)</f>
        <v>0</v>
      </c>
      <c r="AB739" s="75" t="n">
        <f aca="false">IF(V739&lt;&gt;X739,(IF(I739="",G739*INFORMAÇÕES!$U$115,IF(I739="CF",G739,0))),0)</f>
        <v>0</v>
      </c>
      <c r="AC739" s="75" t="n">
        <f aca="false">IF(V739&lt;&gt;X739,(IF(I739="",G739*INFORMAÇÕES!$U$116,IF(I739="O",G739,0))),0)</f>
        <v>0</v>
      </c>
      <c r="AD739" s="75" t="n">
        <f aca="false">IF(E739&lt;&gt;0,G739,0)</f>
        <v>0</v>
      </c>
    </row>
    <row r="740" s="174" customFormat="true" ht="14.25" hidden="false" customHeight="false" outlineLevel="0" collapsed="false">
      <c r="A740" s="159" t="n">
        <v>729</v>
      </c>
      <c r="B740" s="160" t="n">
        <f aca="false">M740</f>
        <v>0</v>
      </c>
      <c r="C740" s="161" t="n">
        <f aca="false">O740</f>
        <v>0</v>
      </c>
      <c r="D740" s="162" t="n">
        <f aca="false">P740</f>
        <v>0</v>
      </c>
      <c r="E740" s="163" t="n">
        <f aca="false">ROUND(Q740,2)</f>
        <v>0</v>
      </c>
      <c r="F740" s="163" t="n">
        <f aca="false">TRUNC((1+(IF(OR(H740=0,H740=""),'BDI REF.'!$K$5,CHOOSE(H740,'BDI REF.'!$K$5,'BDI REF.'!$K$6,'BDI REF.'!$K$7))))*R740,2)</f>
        <v>0</v>
      </c>
      <c r="G740" s="163" t="n">
        <f aca="false">IF(E740&lt;&gt;0,ROUND(E740*F740,2),IF(AD740=0,(SUMIF($V$12:$V$1011,B740,$AD$12:$AD$1011)),AD740))</f>
        <v>0</v>
      </c>
      <c r="H740" s="164"/>
      <c r="I740" s="165"/>
      <c r="J740" s="166" t="str">
        <f aca="false">IF(N740&lt;&gt;0,N740,"")</f>
        <v/>
      </c>
      <c r="K740" s="167"/>
      <c r="L740" s="168" t="str">
        <f aca="false">IF(B740&gt;0,"ok","ocultar")</f>
        <v>ocultar</v>
      </c>
      <c r="M740" s="182"/>
      <c r="N740" s="184"/>
      <c r="O740" s="177"/>
      <c r="P740" s="178"/>
      <c r="Q740" s="173"/>
      <c r="R740" s="179"/>
      <c r="S740" s="156"/>
      <c r="U740" s="88"/>
      <c r="V740" s="157" t="n">
        <f aca="false">IF(B740=0,V739,IF(ISNONTEXT(B740)=TRUE(),INT(B740),INT(LEFT(B740,FIND(".",B740)-1))))</f>
        <v>3</v>
      </c>
      <c r="W740" s="157" t="str">
        <f aca="false">IF(W741=1,1,IF(B740&lt;&gt;0,1,IF(C740&lt;&gt;0,1,IF(D740&lt;&gt;0,1,IF(E740&lt;&gt;0,1,"")))))</f>
        <v/>
      </c>
      <c r="X740" s="157" t="str">
        <f aca="false">IF(V740=0," ",IF(V740&lt;&gt;V739,V740," "))</f>
        <v> </v>
      </c>
      <c r="Y740" s="88"/>
      <c r="Z740" s="75" t="n">
        <f aca="false">IF(V740&lt;&gt;X740,(IF(I740="",G740*INFORMAÇÕES!$U$113,IF(I740="R",G740,0))),0)</f>
        <v>0</v>
      </c>
      <c r="AA740" s="75" t="n">
        <f aca="false">IF(V740&lt;&gt;X740,(IF(I740="",G740*INFORMAÇÕES!$U$114,IF(I740="C",G740,0))),0)</f>
        <v>0</v>
      </c>
      <c r="AB740" s="75" t="n">
        <f aca="false">IF(V740&lt;&gt;X740,(IF(I740="",G740*INFORMAÇÕES!$U$115,IF(I740="CF",G740,0))),0)</f>
        <v>0</v>
      </c>
      <c r="AC740" s="75" t="n">
        <f aca="false">IF(V740&lt;&gt;X740,(IF(I740="",G740*INFORMAÇÕES!$U$116,IF(I740="O",G740,0))),0)</f>
        <v>0</v>
      </c>
      <c r="AD740" s="75" t="n">
        <f aca="false">IF(E740&lt;&gt;0,G740,0)</f>
        <v>0</v>
      </c>
    </row>
    <row r="741" s="174" customFormat="true" ht="14.25" hidden="false" customHeight="false" outlineLevel="0" collapsed="false">
      <c r="A741" s="159" t="n">
        <v>730</v>
      </c>
      <c r="B741" s="160" t="n">
        <f aca="false">M741</f>
        <v>0</v>
      </c>
      <c r="C741" s="161" t="n">
        <f aca="false">O741</f>
        <v>0</v>
      </c>
      <c r="D741" s="162" t="n">
        <f aca="false">P741</f>
        <v>0</v>
      </c>
      <c r="E741" s="163" t="n">
        <f aca="false">ROUND(Q741,2)</f>
        <v>0</v>
      </c>
      <c r="F741" s="163" t="n">
        <f aca="false">TRUNC((1+(IF(OR(H741=0,H741=""),'BDI REF.'!$K$5,CHOOSE(H741,'BDI REF.'!$K$5,'BDI REF.'!$K$6,'BDI REF.'!$K$7))))*R741,2)</f>
        <v>0</v>
      </c>
      <c r="G741" s="163" t="n">
        <f aca="false">IF(E741&lt;&gt;0,ROUND(E741*F741,2),IF(AD741=0,(SUMIF($V$12:$V$1011,B741,$AD$12:$AD$1011)),AD741))</f>
        <v>0</v>
      </c>
      <c r="H741" s="164"/>
      <c r="I741" s="165"/>
      <c r="J741" s="166" t="str">
        <f aca="false">IF(N741&lt;&gt;0,N741,"")</f>
        <v/>
      </c>
      <c r="K741" s="167"/>
      <c r="L741" s="168" t="str">
        <f aca="false">IF(B741&gt;0,"ok","ocultar")</f>
        <v>ocultar</v>
      </c>
      <c r="M741" s="182"/>
      <c r="N741" s="184"/>
      <c r="O741" s="177"/>
      <c r="P741" s="178"/>
      <c r="Q741" s="173"/>
      <c r="R741" s="179"/>
      <c r="S741" s="156"/>
      <c r="U741" s="88"/>
      <c r="V741" s="157" t="n">
        <f aca="false">IF(B741=0,V740,IF(ISNONTEXT(B741)=TRUE(),INT(B741),INT(LEFT(B741,FIND(".",B741)-1))))</f>
        <v>3</v>
      </c>
      <c r="W741" s="157" t="str">
        <f aca="false">IF(W742=1,1,IF(B741&lt;&gt;0,1,IF(C741&lt;&gt;0,1,IF(D741&lt;&gt;0,1,IF(E741&lt;&gt;0,1,"")))))</f>
        <v/>
      </c>
      <c r="X741" s="157" t="str">
        <f aca="false">IF(V741=0," ",IF(V741&lt;&gt;V740,V741," "))</f>
        <v> </v>
      </c>
      <c r="Y741" s="88"/>
      <c r="Z741" s="75" t="n">
        <f aca="false">IF(V741&lt;&gt;X741,(IF(I741="",G741*INFORMAÇÕES!$U$113,IF(I741="R",G741,0))),0)</f>
        <v>0</v>
      </c>
      <c r="AA741" s="75" t="n">
        <f aca="false">IF(V741&lt;&gt;X741,(IF(I741="",G741*INFORMAÇÕES!$U$114,IF(I741="C",G741,0))),0)</f>
        <v>0</v>
      </c>
      <c r="AB741" s="75" t="n">
        <f aca="false">IF(V741&lt;&gt;X741,(IF(I741="",G741*INFORMAÇÕES!$U$115,IF(I741="CF",G741,0))),0)</f>
        <v>0</v>
      </c>
      <c r="AC741" s="75" t="n">
        <f aca="false">IF(V741&lt;&gt;X741,(IF(I741="",G741*INFORMAÇÕES!$U$116,IF(I741="O",G741,0))),0)</f>
        <v>0</v>
      </c>
      <c r="AD741" s="75" t="n">
        <f aca="false">IF(E741&lt;&gt;0,G741,0)</f>
        <v>0</v>
      </c>
    </row>
    <row r="742" s="174" customFormat="true" ht="14.25" hidden="false" customHeight="false" outlineLevel="0" collapsed="false">
      <c r="A742" s="159" t="n">
        <v>731</v>
      </c>
      <c r="B742" s="160" t="n">
        <f aca="false">M742</f>
        <v>0</v>
      </c>
      <c r="C742" s="161" t="n">
        <f aca="false">O742</f>
        <v>0</v>
      </c>
      <c r="D742" s="162" t="n">
        <f aca="false">P742</f>
        <v>0</v>
      </c>
      <c r="E742" s="163" t="n">
        <f aca="false">ROUND(Q742,2)</f>
        <v>0</v>
      </c>
      <c r="F742" s="163" t="n">
        <f aca="false">TRUNC((1+(IF(OR(H742=0,H742=""),'BDI REF.'!$K$5,CHOOSE(H742,'BDI REF.'!$K$5,'BDI REF.'!$K$6,'BDI REF.'!$K$7))))*R742,2)</f>
        <v>0</v>
      </c>
      <c r="G742" s="163" t="n">
        <f aca="false">IF(E742&lt;&gt;0,ROUND(E742*F742,2),IF(AD742=0,(SUMIF($V$12:$V$1011,B742,$AD$12:$AD$1011)),AD742))</f>
        <v>0</v>
      </c>
      <c r="H742" s="164"/>
      <c r="I742" s="165"/>
      <c r="J742" s="166" t="str">
        <f aca="false">IF(N742&lt;&gt;0,N742,"")</f>
        <v/>
      </c>
      <c r="K742" s="167"/>
      <c r="L742" s="168" t="str">
        <f aca="false">IF(B742&gt;0,"ok","ocultar")</f>
        <v>ocultar</v>
      </c>
      <c r="M742" s="182"/>
      <c r="N742" s="184"/>
      <c r="O742" s="177"/>
      <c r="P742" s="178"/>
      <c r="Q742" s="173"/>
      <c r="R742" s="179"/>
      <c r="S742" s="156"/>
      <c r="U742" s="88"/>
      <c r="V742" s="157" t="n">
        <f aca="false">IF(B742=0,V741,IF(ISNONTEXT(B742)=TRUE(),INT(B742),INT(LEFT(B742,FIND(".",B742)-1))))</f>
        <v>3</v>
      </c>
      <c r="W742" s="157" t="str">
        <f aca="false">IF(W743=1,1,IF(B742&lt;&gt;0,1,IF(C742&lt;&gt;0,1,IF(D742&lt;&gt;0,1,IF(E742&lt;&gt;0,1,"")))))</f>
        <v/>
      </c>
      <c r="X742" s="157" t="str">
        <f aca="false">IF(V742=0," ",IF(V742&lt;&gt;V741,V742," "))</f>
        <v> </v>
      </c>
      <c r="Y742" s="88"/>
      <c r="Z742" s="75" t="n">
        <f aca="false">IF(V742&lt;&gt;X742,(IF(I742="",G742*INFORMAÇÕES!$U$113,IF(I742="R",G742,0))),0)</f>
        <v>0</v>
      </c>
      <c r="AA742" s="75" t="n">
        <f aca="false">IF(V742&lt;&gt;X742,(IF(I742="",G742*INFORMAÇÕES!$U$114,IF(I742="C",G742,0))),0)</f>
        <v>0</v>
      </c>
      <c r="AB742" s="75" t="n">
        <f aca="false">IF(V742&lt;&gt;X742,(IF(I742="",G742*INFORMAÇÕES!$U$115,IF(I742="CF",G742,0))),0)</f>
        <v>0</v>
      </c>
      <c r="AC742" s="75" t="n">
        <f aca="false">IF(V742&lt;&gt;X742,(IF(I742="",G742*INFORMAÇÕES!$U$116,IF(I742="O",G742,0))),0)</f>
        <v>0</v>
      </c>
      <c r="AD742" s="75" t="n">
        <f aca="false">IF(E742&lt;&gt;0,G742,0)</f>
        <v>0</v>
      </c>
    </row>
    <row r="743" s="174" customFormat="true" ht="14.25" hidden="false" customHeight="false" outlineLevel="0" collapsed="false">
      <c r="A743" s="159" t="n">
        <v>732</v>
      </c>
      <c r="B743" s="160" t="n">
        <f aca="false">M743</f>
        <v>0</v>
      </c>
      <c r="C743" s="161" t="n">
        <f aca="false">O743</f>
        <v>0</v>
      </c>
      <c r="D743" s="162" t="n">
        <f aca="false">P743</f>
        <v>0</v>
      </c>
      <c r="E743" s="163" t="n">
        <f aca="false">ROUND(Q743,2)</f>
        <v>0</v>
      </c>
      <c r="F743" s="163" t="n">
        <f aca="false">TRUNC((1+(IF(OR(H743=0,H743=""),'BDI REF.'!$K$5,CHOOSE(H743,'BDI REF.'!$K$5,'BDI REF.'!$K$6,'BDI REF.'!$K$7))))*R743,2)</f>
        <v>0</v>
      </c>
      <c r="G743" s="163" t="n">
        <f aca="false">IF(E743&lt;&gt;0,ROUND(E743*F743,2),IF(AD743=0,(SUMIF($V$12:$V$1011,B743,$AD$12:$AD$1011)),AD743))</f>
        <v>0</v>
      </c>
      <c r="H743" s="164"/>
      <c r="I743" s="165"/>
      <c r="J743" s="166" t="str">
        <f aca="false">IF(N743&lt;&gt;0,N743,"")</f>
        <v/>
      </c>
      <c r="K743" s="167"/>
      <c r="L743" s="168" t="str">
        <f aca="false">IF(B743&gt;0,"ok","ocultar")</f>
        <v>ocultar</v>
      </c>
      <c r="M743" s="182"/>
      <c r="N743" s="184"/>
      <c r="O743" s="177"/>
      <c r="P743" s="178"/>
      <c r="Q743" s="173"/>
      <c r="R743" s="179"/>
      <c r="S743" s="156"/>
      <c r="U743" s="88"/>
      <c r="V743" s="157" t="n">
        <f aca="false">IF(B743=0,V742,IF(ISNONTEXT(B743)=TRUE(),INT(B743),INT(LEFT(B743,FIND(".",B743)-1))))</f>
        <v>3</v>
      </c>
      <c r="W743" s="157" t="str">
        <f aca="false">IF(W744=1,1,IF(B743&lt;&gt;0,1,IF(C743&lt;&gt;0,1,IF(D743&lt;&gt;0,1,IF(E743&lt;&gt;0,1,"")))))</f>
        <v/>
      </c>
      <c r="X743" s="157" t="str">
        <f aca="false">IF(V743=0," ",IF(V743&lt;&gt;V742,V743," "))</f>
        <v> </v>
      </c>
      <c r="Y743" s="88"/>
      <c r="Z743" s="75" t="n">
        <f aca="false">IF(V743&lt;&gt;X743,(IF(I743="",G743*INFORMAÇÕES!$U$113,IF(I743="R",G743,0))),0)</f>
        <v>0</v>
      </c>
      <c r="AA743" s="75" t="n">
        <f aca="false">IF(V743&lt;&gt;X743,(IF(I743="",G743*INFORMAÇÕES!$U$114,IF(I743="C",G743,0))),0)</f>
        <v>0</v>
      </c>
      <c r="AB743" s="75" t="n">
        <f aca="false">IF(V743&lt;&gt;X743,(IF(I743="",G743*INFORMAÇÕES!$U$115,IF(I743="CF",G743,0))),0)</f>
        <v>0</v>
      </c>
      <c r="AC743" s="75" t="n">
        <f aca="false">IF(V743&lt;&gt;X743,(IF(I743="",G743*INFORMAÇÕES!$U$116,IF(I743="O",G743,0))),0)</f>
        <v>0</v>
      </c>
      <c r="AD743" s="75" t="n">
        <f aca="false">IF(E743&lt;&gt;0,G743,0)</f>
        <v>0</v>
      </c>
    </row>
    <row r="744" s="174" customFormat="true" ht="14.25" hidden="false" customHeight="false" outlineLevel="0" collapsed="false">
      <c r="A744" s="159" t="n">
        <v>733</v>
      </c>
      <c r="B744" s="160" t="n">
        <f aca="false">M744</f>
        <v>0</v>
      </c>
      <c r="C744" s="161" t="n">
        <f aca="false">O744</f>
        <v>0</v>
      </c>
      <c r="D744" s="162" t="n">
        <f aca="false">P744</f>
        <v>0</v>
      </c>
      <c r="E744" s="163" t="n">
        <f aca="false">ROUND(Q744,2)</f>
        <v>0</v>
      </c>
      <c r="F744" s="163" t="n">
        <f aca="false">TRUNC((1+(IF(OR(H744=0,H744=""),'BDI REF.'!$K$5,CHOOSE(H744,'BDI REF.'!$K$5,'BDI REF.'!$K$6,'BDI REF.'!$K$7))))*R744,2)</f>
        <v>0</v>
      </c>
      <c r="G744" s="163" t="n">
        <f aca="false">IF(E744&lt;&gt;0,ROUND(E744*F744,2),IF(AD744=0,(SUMIF($V$12:$V$1011,B744,$AD$12:$AD$1011)),AD744))</f>
        <v>0</v>
      </c>
      <c r="H744" s="164"/>
      <c r="I744" s="165"/>
      <c r="J744" s="166" t="str">
        <f aca="false">IF(N744&lt;&gt;0,N744,"")</f>
        <v/>
      </c>
      <c r="K744" s="167"/>
      <c r="L744" s="168" t="str">
        <f aca="false">IF(B744&gt;0,"ok","ocultar")</f>
        <v>ocultar</v>
      </c>
      <c r="M744" s="182"/>
      <c r="N744" s="184"/>
      <c r="O744" s="177"/>
      <c r="P744" s="178"/>
      <c r="Q744" s="173"/>
      <c r="R744" s="179"/>
      <c r="S744" s="156"/>
      <c r="U744" s="88"/>
      <c r="V744" s="157" t="n">
        <f aca="false">IF(B744=0,V743,IF(ISNONTEXT(B744)=TRUE(),INT(B744),INT(LEFT(B744,FIND(".",B744)-1))))</f>
        <v>3</v>
      </c>
      <c r="W744" s="157" t="str">
        <f aca="false">IF(W745=1,1,IF(B744&lt;&gt;0,1,IF(C744&lt;&gt;0,1,IF(D744&lt;&gt;0,1,IF(E744&lt;&gt;0,1,"")))))</f>
        <v/>
      </c>
      <c r="X744" s="157" t="str">
        <f aca="false">IF(V744=0," ",IF(V744&lt;&gt;V743,V744," "))</f>
        <v> </v>
      </c>
      <c r="Y744" s="88"/>
      <c r="Z744" s="75" t="n">
        <f aca="false">IF(V744&lt;&gt;X744,(IF(I744="",G744*INFORMAÇÕES!$U$113,IF(I744="R",G744,0))),0)</f>
        <v>0</v>
      </c>
      <c r="AA744" s="75" t="n">
        <f aca="false">IF(V744&lt;&gt;X744,(IF(I744="",G744*INFORMAÇÕES!$U$114,IF(I744="C",G744,0))),0)</f>
        <v>0</v>
      </c>
      <c r="AB744" s="75" t="n">
        <f aca="false">IF(V744&lt;&gt;X744,(IF(I744="",G744*INFORMAÇÕES!$U$115,IF(I744="CF",G744,0))),0)</f>
        <v>0</v>
      </c>
      <c r="AC744" s="75" t="n">
        <f aca="false">IF(V744&lt;&gt;X744,(IF(I744="",G744*INFORMAÇÕES!$U$116,IF(I744="O",G744,0))),0)</f>
        <v>0</v>
      </c>
      <c r="AD744" s="75" t="n">
        <f aca="false">IF(E744&lt;&gt;0,G744,0)</f>
        <v>0</v>
      </c>
    </row>
    <row r="745" s="174" customFormat="true" ht="14.25" hidden="false" customHeight="false" outlineLevel="0" collapsed="false">
      <c r="A745" s="159" t="n">
        <v>734</v>
      </c>
      <c r="B745" s="160" t="n">
        <f aca="false">M745</f>
        <v>0</v>
      </c>
      <c r="C745" s="161" t="n">
        <f aca="false">O745</f>
        <v>0</v>
      </c>
      <c r="D745" s="162" t="n">
        <f aca="false">P745</f>
        <v>0</v>
      </c>
      <c r="E745" s="163" t="n">
        <f aca="false">ROUND(Q745,2)</f>
        <v>0</v>
      </c>
      <c r="F745" s="163" t="n">
        <f aca="false">TRUNC((1+(IF(OR(H745=0,H745=""),'BDI REF.'!$K$5,CHOOSE(H745,'BDI REF.'!$K$5,'BDI REF.'!$K$6,'BDI REF.'!$K$7))))*R745,2)</f>
        <v>0</v>
      </c>
      <c r="G745" s="163" t="n">
        <f aca="false">IF(E745&lt;&gt;0,ROUND(E745*F745,2),IF(AD745=0,(SUMIF($V$12:$V$1011,B745,$AD$12:$AD$1011)),AD745))</f>
        <v>0</v>
      </c>
      <c r="H745" s="164"/>
      <c r="I745" s="165"/>
      <c r="J745" s="166" t="str">
        <f aca="false">IF(N745&lt;&gt;0,N745,"")</f>
        <v/>
      </c>
      <c r="K745" s="167"/>
      <c r="L745" s="168" t="str">
        <f aca="false">IF(B745&gt;0,"ok","ocultar")</f>
        <v>ocultar</v>
      </c>
      <c r="M745" s="182"/>
      <c r="N745" s="184"/>
      <c r="O745" s="177"/>
      <c r="P745" s="178"/>
      <c r="Q745" s="173"/>
      <c r="R745" s="179"/>
      <c r="S745" s="156"/>
      <c r="U745" s="88"/>
      <c r="V745" s="157" t="n">
        <f aca="false">IF(B745=0,V744,IF(ISNONTEXT(B745)=TRUE(),INT(B745),INT(LEFT(B745,FIND(".",B745)-1))))</f>
        <v>3</v>
      </c>
      <c r="W745" s="157" t="str">
        <f aca="false">IF(W746=1,1,IF(B745&lt;&gt;0,1,IF(C745&lt;&gt;0,1,IF(D745&lt;&gt;0,1,IF(E745&lt;&gt;0,1,"")))))</f>
        <v/>
      </c>
      <c r="X745" s="157" t="str">
        <f aca="false">IF(V745=0," ",IF(V745&lt;&gt;V744,V745," "))</f>
        <v> </v>
      </c>
      <c r="Y745" s="88"/>
      <c r="Z745" s="75" t="n">
        <f aca="false">IF(V745&lt;&gt;X745,(IF(I745="",G745*INFORMAÇÕES!$U$113,IF(I745="R",G745,0))),0)</f>
        <v>0</v>
      </c>
      <c r="AA745" s="75" t="n">
        <f aca="false">IF(V745&lt;&gt;X745,(IF(I745="",G745*INFORMAÇÕES!$U$114,IF(I745="C",G745,0))),0)</f>
        <v>0</v>
      </c>
      <c r="AB745" s="75" t="n">
        <f aca="false">IF(V745&lt;&gt;X745,(IF(I745="",G745*INFORMAÇÕES!$U$115,IF(I745="CF",G745,0))),0)</f>
        <v>0</v>
      </c>
      <c r="AC745" s="75" t="n">
        <f aca="false">IF(V745&lt;&gt;X745,(IF(I745="",G745*INFORMAÇÕES!$U$116,IF(I745="O",G745,0))),0)</f>
        <v>0</v>
      </c>
      <c r="AD745" s="75" t="n">
        <f aca="false">IF(E745&lt;&gt;0,G745,0)</f>
        <v>0</v>
      </c>
    </row>
    <row r="746" s="174" customFormat="true" ht="14.25" hidden="false" customHeight="false" outlineLevel="0" collapsed="false">
      <c r="A746" s="159" t="n">
        <v>735</v>
      </c>
      <c r="B746" s="160" t="n">
        <f aca="false">M746</f>
        <v>0</v>
      </c>
      <c r="C746" s="161" t="n">
        <f aca="false">O746</f>
        <v>0</v>
      </c>
      <c r="D746" s="162" t="n">
        <f aca="false">P746</f>
        <v>0</v>
      </c>
      <c r="E746" s="163" t="n">
        <f aca="false">ROUND(Q746,2)</f>
        <v>0</v>
      </c>
      <c r="F746" s="163" t="n">
        <f aca="false">TRUNC((1+(IF(OR(H746=0,H746=""),'BDI REF.'!$K$5,CHOOSE(H746,'BDI REF.'!$K$5,'BDI REF.'!$K$6,'BDI REF.'!$K$7))))*R746,2)</f>
        <v>0</v>
      </c>
      <c r="G746" s="163" t="n">
        <f aca="false">IF(E746&lt;&gt;0,ROUND(E746*F746,2),IF(AD746=0,(SUMIF($V$12:$V$1011,B746,$AD$12:$AD$1011)),AD746))</f>
        <v>0</v>
      </c>
      <c r="H746" s="164"/>
      <c r="I746" s="165"/>
      <c r="J746" s="166" t="str">
        <f aca="false">IF(N746&lt;&gt;0,N746,"")</f>
        <v/>
      </c>
      <c r="K746" s="167"/>
      <c r="L746" s="168" t="str">
        <f aca="false">IF(B746&gt;0,"ok","ocultar")</f>
        <v>ocultar</v>
      </c>
      <c r="M746" s="182"/>
      <c r="N746" s="184"/>
      <c r="O746" s="177"/>
      <c r="P746" s="178"/>
      <c r="Q746" s="173"/>
      <c r="R746" s="179"/>
      <c r="S746" s="156"/>
      <c r="U746" s="88"/>
      <c r="V746" s="157" t="n">
        <f aca="false">IF(B746=0,V745,IF(ISNONTEXT(B746)=TRUE(),INT(B746),INT(LEFT(B746,FIND(".",B746)-1))))</f>
        <v>3</v>
      </c>
      <c r="W746" s="157" t="str">
        <f aca="false">IF(W747=1,1,IF(B746&lt;&gt;0,1,IF(C746&lt;&gt;0,1,IF(D746&lt;&gt;0,1,IF(E746&lt;&gt;0,1,"")))))</f>
        <v/>
      </c>
      <c r="X746" s="157" t="str">
        <f aca="false">IF(V746=0," ",IF(V746&lt;&gt;V745,V746," "))</f>
        <v> </v>
      </c>
      <c r="Y746" s="88"/>
      <c r="Z746" s="75" t="n">
        <f aca="false">IF(V746&lt;&gt;X746,(IF(I746="",G746*INFORMAÇÕES!$U$113,IF(I746="R",G746,0))),0)</f>
        <v>0</v>
      </c>
      <c r="AA746" s="75" t="n">
        <f aca="false">IF(V746&lt;&gt;X746,(IF(I746="",G746*INFORMAÇÕES!$U$114,IF(I746="C",G746,0))),0)</f>
        <v>0</v>
      </c>
      <c r="AB746" s="75" t="n">
        <f aca="false">IF(V746&lt;&gt;X746,(IF(I746="",G746*INFORMAÇÕES!$U$115,IF(I746="CF",G746,0))),0)</f>
        <v>0</v>
      </c>
      <c r="AC746" s="75" t="n">
        <f aca="false">IF(V746&lt;&gt;X746,(IF(I746="",G746*INFORMAÇÕES!$U$116,IF(I746="O",G746,0))),0)</f>
        <v>0</v>
      </c>
      <c r="AD746" s="75" t="n">
        <f aca="false">IF(E746&lt;&gt;0,G746,0)</f>
        <v>0</v>
      </c>
    </row>
    <row r="747" s="174" customFormat="true" ht="14.25" hidden="false" customHeight="false" outlineLevel="0" collapsed="false">
      <c r="A747" s="159" t="n">
        <v>736</v>
      </c>
      <c r="B747" s="160" t="n">
        <f aca="false">M747</f>
        <v>0</v>
      </c>
      <c r="C747" s="161" t="n">
        <f aca="false">O747</f>
        <v>0</v>
      </c>
      <c r="D747" s="162" t="n">
        <f aca="false">P747</f>
        <v>0</v>
      </c>
      <c r="E747" s="163" t="n">
        <f aca="false">ROUND(Q747,2)</f>
        <v>0</v>
      </c>
      <c r="F747" s="163" t="n">
        <f aca="false">TRUNC((1+(IF(OR(H747=0,H747=""),'BDI REF.'!$K$5,CHOOSE(H747,'BDI REF.'!$K$5,'BDI REF.'!$K$6,'BDI REF.'!$K$7))))*R747,2)</f>
        <v>0</v>
      </c>
      <c r="G747" s="163" t="n">
        <f aca="false">IF(E747&lt;&gt;0,ROUND(E747*F747,2),IF(AD747=0,(SUMIF($V$12:$V$1011,B747,$AD$12:$AD$1011)),AD747))</f>
        <v>0</v>
      </c>
      <c r="H747" s="164"/>
      <c r="I747" s="165"/>
      <c r="J747" s="166" t="str">
        <f aca="false">IF(N747&lt;&gt;0,N747,"")</f>
        <v/>
      </c>
      <c r="K747" s="167"/>
      <c r="L747" s="168" t="str">
        <f aca="false">IF(B747&gt;0,"ok","ocultar")</f>
        <v>ocultar</v>
      </c>
      <c r="M747" s="182"/>
      <c r="N747" s="184"/>
      <c r="O747" s="177"/>
      <c r="P747" s="178"/>
      <c r="Q747" s="173"/>
      <c r="R747" s="179"/>
      <c r="S747" s="156"/>
      <c r="U747" s="88"/>
      <c r="V747" s="157" t="n">
        <f aca="false">IF(B747=0,V746,IF(ISNONTEXT(B747)=TRUE(),INT(B747),INT(LEFT(B747,FIND(".",B747)-1))))</f>
        <v>3</v>
      </c>
      <c r="W747" s="157" t="str">
        <f aca="false">IF(W748=1,1,IF(B747&lt;&gt;0,1,IF(C747&lt;&gt;0,1,IF(D747&lt;&gt;0,1,IF(E747&lt;&gt;0,1,"")))))</f>
        <v/>
      </c>
      <c r="X747" s="157" t="str">
        <f aca="false">IF(V747=0," ",IF(V747&lt;&gt;V746,V747," "))</f>
        <v> </v>
      </c>
      <c r="Y747" s="88"/>
      <c r="Z747" s="75" t="n">
        <f aca="false">IF(V747&lt;&gt;X747,(IF(I747="",G747*INFORMAÇÕES!$U$113,IF(I747="R",G747,0))),0)</f>
        <v>0</v>
      </c>
      <c r="AA747" s="75" t="n">
        <f aca="false">IF(V747&lt;&gt;X747,(IF(I747="",G747*INFORMAÇÕES!$U$114,IF(I747="C",G747,0))),0)</f>
        <v>0</v>
      </c>
      <c r="AB747" s="75" t="n">
        <f aca="false">IF(V747&lt;&gt;X747,(IF(I747="",G747*INFORMAÇÕES!$U$115,IF(I747="CF",G747,0))),0)</f>
        <v>0</v>
      </c>
      <c r="AC747" s="75" t="n">
        <f aca="false">IF(V747&lt;&gt;X747,(IF(I747="",G747*INFORMAÇÕES!$U$116,IF(I747="O",G747,0))),0)</f>
        <v>0</v>
      </c>
      <c r="AD747" s="75" t="n">
        <f aca="false">IF(E747&lt;&gt;0,G747,0)</f>
        <v>0</v>
      </c>
    </row>
    <row r="748" s="174" customFormat="true" ht="14.25" hidden="false" customHeight="false" outlineLevel="0" collapsed="false">
      <c r="A748" s="159" t="n">
        <v>737</v>
      </c>
      <c r="B748" s="160" t="n">
        <f aca="false">M748</f>
        <v>0</v>
      </c>
      <c r="C748" s="161" t="n">
        <f aca="false">O748</f>
        <v>0</v>
      </c>
      <c r="D748" s="162" t="n">
        <f aca="false">P748</f>
        <v>0</v>
      </c>
      <c r="E748" s="163" t="n">
        <f aca="false">ROUND(Q748,2)</f>
        <v>0</v>
      </c>
      <c r="F748" s="163" t="n">
        <f aca="false">TRUNC((1+(IF(OR(H748=0,H748=""),'BDI REF.'!$K$5,CHOOSE(H748,'BDI REF.'!$K$5,'BDI REF.'!$K$6,'BDI REF.'!$K$7))))*R748,2)</f>
        <v>0</v>
      </c>
      <c r="G748" s="163" t="n">
        <f aca="false">IF(E748&lt;&gt;0,ROUND(E748*F748,2),IF(AD748=0,(SUMIF($V$12:$V$1011,B748,$AD$12:$AD$1011)),AD748))</f>
        <v>0</v>
      </c>
      <c r="H748" s="164"/>
      <c r="I748" s="165"/>
      <c r="J748" s="166" t="str">
        <f aca="false">IF(N748&lt;&gt;0,N748,"")</f>
        <v/>
      </c>
      <c r="K748" s="167"/>
      <c r="L748" s="168" t="str">
        <f aca="false">IF(B748&gt;0,"ok","ocultar")</f>
        <v>ocultar</v>
      </c>
      <c r="M748" s="182"/>
      <c r="N748" s="184"/>
      <c r="O748" s="177"/>
      <c r="P748" s="178"/>
      <c r="Q748" s="173"/>
      <c r="R748" s="179"/>
      <c r="S748" s="156"/>
      <c r="U748" s="88"/>
      <c r="V748" s="157" t="n">
        <f aca="false">IF(B748=0,V747,IF(ISNONTEXT(B748)=TRUE(),INT(B748),INT(LEFT(B748,FIND(".",B748)-1))))</f>
        <v>3</v>
      </c>
      <c r="W748" s="157" t="str">
        <f aca="false">IF(W749=1,1,IF(B748&lt;&gt;0,1,IF(C748&lt;&gt;0,1,IF(D748&lt;&gt;0,1,IF(E748&lt;&gt;0,1,"")))))</f>
        <v/>
      </c>
      <c r="X748" s="157" t="str">
        <f aca="false">IF(V748=0," ",IF(V748&lt;&gt;V747,V748," "))</f>
        <v> </v>
      </c>
      <c r="Y748" s="88"/>
      <c r="Z748" s="75" t="n">
        <f aca="false">IF(V748&lt;&gt;X748,(IF(I748="",G748*INFORMAÇÕES!$U$113,IF(I748="R",G748,0))),0)</f>
        <v>0</v>
      </c>
      <c r="AA748" s="75" t="n">
        <f aca="false">IF(V748&lt;&gt;X748,(IF(I748="",G748*INFORMAÇÕES!$U$114,IF(I748="C",G748,0))),0)</f>
        <v>0</v>
      </c>
      <c r="AB748" s="75" t="n">
        <f aca="false">IF(V748&lt;&gt;X748,(IF(I748="",G748*INFORMAÇÕES!$U$115,IF(I748="CF",G748,0))),0)</f>
        <v>0</v>
      </c>
      <c r="AC748" s="75" t="n">
        <f aca="false">IF(V748&lt;&gt;X748,(IF(I748="",G748*INFORMAÇÕES!$U$116,IF(I748="O",G748,0))),0)</f>
        <v>0</v>
      </c>
      <c r="AD748" s="75" t="n">
        <f aca="false">IF(E748&lt;&gt;0,G748,0)</f>
        <v>0</v>
      </c>
    </row>
    <row r="749" s="174" customFormat="true" ht="14.25" hidden="false" customHeight="false" outlineLevel="0" collapsed="false">
      <c r="A749" s="159" t="n">
        <v>738</v>
      </c>
      <c r="B749" s="160" t="n">
        <f aca="false">M749</f>
        <v>0</v>
      </c>
      <c r="C749" s="161" t="n">
        <f aca="false">O749</f>
        <v>0</v>
      </c>
      <c r="D749" s="162" t="n">
        <f aca="false">P749</f>
        <v>0</v>
      </c>
      <c r="E749" s="163" t="n">
        <f aca="false">ROUND(Q749,2)</f>
        <v>0</v>
      </c>
      <c r="F749" s="163" t="n">
        <f aca="false">TRUNC((1+(IF(OR(H749=0,H749=""),'BDI REF.'!$K$5,CHOOSE(H749,'BDI REF.'!$K$5,'BDI REF.'!$K$6,'BDI REF.'!$K$7))))*R749,2)</f>
        <v>0</v>
      </c>
      <c r="G749" s="163" t="n">
        <f aca="false">IF(E749&lt;&gt;0,ROUND(E749*F749,2),IF(AD749=0,(SUMIF($V$12:$V$1011,B749,$AD$12:$AD$1011)),AD749))</f>
        <v>0</v>
      </c>
      <c r="H749" s="164"/>
      <c r="I749" s="165"/>
      <c r="J749" s="166" t="str">
        <f aca="false">IF(N749&lt;&gt;0,N749,"")</f>
        <v/>
      </c>
      <c r="K749" s="167"/>
      <c r="L749" s="168" t="str">
        <f aca="false">IF(B749&gt;0,"ok","ocultar")</f>
        <v>ocultar</v>
      </c>
      <c r="M749" s="182"/>
      <c r="N749" s="184"/>
      <c r="O749" s="177"/>
      <c r="P749" s="178"/>
      <c r="Q749" s="173"/>
      <c r="R749" s="179"/>
      <c r="S749" s="156"/>
      <c r="U749" s="88"/>
      <c r="V749" s="157" t="n">
        <f aca="false">IF(B749=0,V748,IF(ISNONTEXT(B749)=TRUE(),INT(B749),INT(LEFT(B749,FIND(".",B749)-1))))</f>
        <v>3</v>
      </c>
      <c r="W749" s="157" t="str">
        <f aca="false">IF(W750=1,1,IF(B749&lt;&gt;0,1,IF(C749&lt;&gt;0,1,IF(D749&lt;&gt;0,1,IF(E749&lt;&gt;0,1,"")))))</f>
        <v/>
      </c>
      <c r="X749" s="157" t="str">
        <f aca="false">IF(V749=0," ",IF(V749&lt;&gt;V748,V749," "))</f>
        <v> </v>
      </c>
      <c r="Y749" s="88"/>
      <c r="Z749" s="75" t="n">
        <f aca="false">IF(V749&lt;&gt;X749,(IF(I749="",G749*INFORMAÇÕES!$U$113,IF(I749="R",G749,0))),0)</f>
        <v>0</v>
      </c>
      <c r="AA749" s="75" t="n">
        <f aca="false">IF(V749&lt;&gt;X749,(IF(I749="",G749*INFORMAÇÕES!$U$114,IF(I749="C",G749,0))),0)</f>
        <v>0</v>
      </c>
      <c r="AB749" s="75" t="n">
        <f aca="false">IF(V749&lt;&gt;X749,(IF(I749="",G749*INFORMAÇÕES!$U$115,IF(I749="CF",G749,0))),0)</f>
        <v>0</v>
      </c>
      <c r="AC749" s="75" t="n">
        <f aca="false">IF(V749&lt;&gt;X749,(IF(I749="",G749*INFORMAÇÕES!$U$116,IF(I749="O",G749,0))),0)</f>
        <v>0</v>
      </c>
      <c r="AD749" s="75" t="n">
        <f aca="false">IF(E749&lt;&gt;0,G749,0)</f>
        <v>0</v>
      </c>
    </row>
    <row r="750" s="174" customFormat="true" ht="14.25" hidden="false" customHeight="false" outlineLevel="0" collapsed="false">
      <c r="A750" s="159" t="n">
        <v>739</v>
      </c>
      <c r="B750" s="160" t="n">
        <f aca="false">M750</f>
        <v>0</v>
      </c>
      <c r="C750" s="161" t="n">
        <f aca="false">O750</f>
        <v>0</v>
      </c>
      <c r="D750" s="162" t="n">
        <f aca="false">P750</f>
        <v>0</v>
      </c>
      <c r="E750" s="163" t="n">
        <f aca="false">ROUND(Q750,2)</f>
        <v>0</v>
      </c>
      <c r="F750" s="163" t="n">
        <f aca="false">TRUNC((1+(IF(OR(H750=0,H750=""),'BDI REF.'!$K$5,CHOOSE(H750,'BDI REF.'!$K$5,'BDI REF.'!$K$6,'BDI REF.'!$K$7))))*R750,2)</f>
        <v>0</v>
      </c>
      <c r="G750" s="163" t="n">
        <f aca="false">IF(E750&lt;&gt;0,ROUND(E750*F750,2),IF(AD750=0,(SUMIF($V$12:$V$1011,B750,$AD$12:$AD$1011)),AD750))</f>
        <v>0</v>
      </c>
      <c r="H750" s="164"/>
      <c r="I750" s="165"/>
      <c r="J750" s="166" t="str">
        <f aca="false">IF(N750&lt;&gt;0,N750,"")</f>
        <v/>
      </c>
      <c r="K750" s="167"/>
      <c r="L750" s="168" t="str">
        <f aca="false">IF(B750&gt;0,"ok","ocultar")</f>
        <v>ocultar</v>
      </c>
      <c r="M750" s="182"/>
      <c r="N750" s="184"/>
      <c r="O750" s="177"/>
      <c r="P750" s="178"/>
      <c r="Q750" s="173"/>
      <c r="R750" s="179"/>
      <c r="S750" s="156"/>
      <c r="U750" s="88"/>
      <c r="V750" s="157" t="n">
        <f aca="false">IF(B750=0,V749,IF(ISNONTEXT(B750)=TRUE(),INT(B750),INT(LEFT(B750,FIND(".",B750)-1))))</f>
        <v>3</v>
      </c>
      <c r="W750" s="157" t="str">
        <f aca="false">IF(W751=1,1,IF(B750&lt;&gt;0,1,IF(C750&lt;&gt;0,1,IF(D750&lt;&gt;0,1,IF(E750&lt;&gt;0,1,"")))))</f>
        <v/>
      </c>
      <c r="X750" s="157" t="str">
        <f aca="false">IF(V750=0," ",IF(V750&lt;&gt;V749,V750," "))</f>
        <v> </v>
      </c>
      <c r="Y750" s="88"/>
      <c r="Z750" s="75" t="n">
        <f aca="false">IF(V750&lt;&gt;X750,(IF(I750="",G750*INFORMAÇÕES!$U$113,IF(I750="R",G750,0))),0)</f>
        <v>0</v>
      </c>
      <c r="AA750" s="75" t="n">
        <f aca="false">IF(V750&lt;&gt;X750,(IF(I750="",G750*INFORMAÇÕES!$U$114,IF(I750="C",G750,0))),0)</f>
        <v>0</v>
      </c>
      <c r="AB750" s="75" t="n">
        <f aca="false">IF(V750&lt;&gt;X750,(IF(I750="",G750*INFORMAÇÕES!$U$115,IF(I750="CF",G750,0))),0)</f>
        <v>0</v>
      </c>
      <c r="AC750" s="75" t="n">
        <f aca="false">IF(V750&lt;&gt;X750,(IF(I750="",G750*INFORMAÇÕES!$U$116,IF(I750="O",G750,0))),0)</f>
        <v>0</v>
      </c>
      <c r="AD750" s="75" t="n">
        <f aca="false">IF(E750&lt;&gt;0,G750,0)</f>
        <v>0</v>
      </c>
    </row>
    <row r="751" s="174" customFormat="true" ht="14.25" hidden="false" customHeight="false" outlineLevel="0" collapsed="false">
      <c r="A751" s="159" t="n">
        <v>740</v>
      </c>
      <c r="B751" s="160" t="n">
        <f aca="false">M751</f>
        <v>0</v>
      </c>
      <c r="C751" s="161" t="n">
        <f aca="false">O751</f>
        <v>0</v>
      </c>
      <c r="D751" s="162" t="n">
        <f aca="false">P751</f>
        <v>0</v>
      </c>
      <c r="E751" s="163" t="n">
        <f aca="false">ROUND(Q751,2)</f>
        <v>0</v>
      </c>
      <c r="F751" s="163" t="n">
        <f aca="false">TRUNC((1+(IF(OR(H751=0,H751=""),'BDI REF.'!$K$5,CHOOSE(H751,'BDI REF.'!$K$5,'BDI REF.'!$K$6,'BDI REF.'!$K$7))))*R751,2)</f>
        <v>0</v>
      </c>
      <c r="G751" s="163" t="n">
        <f aca="false">IF(E751&lt;&gt;0,ROUND(E751*F751,2),IF(AD751=0,(SUMIF($V$12:$V$1011,B751,$AD$12:$AD$1011)),AD751))</f>
        <v>0</v>
      </c>
      <c r="H751" s="164"/>
      <c r="I751" s="165"/>
      <c r="J751" s="166" t="str">
        <f aca="false">IF(N751&lt;&gt;0,N751,"")</f>
        <v/>
      </c>
      <c r="K751" s="167"/>
      <c r="L751" s="168" t="str">
        <f aca="false">IF(B751&gt;0,"ok","ocultar")</f>
        <v>ocultar</v>
      </c>
      <c r="M751" s="182"/>
      <c r="N751" s="184"/>
      <c r="O751" s="177"/>
      <c r="P751" s="178"/>
      <c r="Q751" s="173"/>
      <c r="R751" s="179"/>
      <c r="S751" s="156"/>
      <c r="U751" s="88"/>
      <c r="V751" s="157" t="n">
        <f aca="false">IF(B751=0,V750,IF(ISNONTEXT(B751)=TRUE(),INT(B751),INT(LEFT(B751,FIND(".",B751)-1))))</f>
        <v>3</v>
      </c>
      <c r="W751" s="157" t="str">
        <f aca="false">IF(W752=1,1,IF(B751&lt;&gt;0,1,IF(C751&lt;&gt;0,1,IF(D751&lt;&gt;0,1,IF(E751&lt;&gt;0,1,"")))))</f>
        <v/>
      </c>
      <c r="X751" s="157" t="str">
        <f aca="false">IF(V751=0," ",IF(V751&lt;&gt;V750,V751," "))</f>
        <v> </v>
      </c>
      <c r="Y751" s="88"/>
      <c r="Z751" s="75" t="n">
        <f aca="false">IF(V751&lt;&gt;X751,(IF(I751="",G751*INFORMAÇÕES!$U$113,IF(I751="R",G751,0))),0)</f>
        <v>0</v>
      </c>
      <c r="AA751" s="75" t="n">
        <f aca="false">IF(V751&lt;&gt;X751,(IF(I751="",G751*INFORMAÇÕES!$U$114,IF(I751="C",G751,0))),0)</f>
        <v>0</v>
      </c>
      <c r="AB751" s="75" t="n">
        <f aca="false">IF(V751&lt;&gt;X751,(IF(I751="",G751*INFORMAÇÕES!$U$115,IF(I751="CF",G751,0))),0)</f>
        <v>0</v>
      </c>
      <c r="AC751" s="75" t="n">
        <f aca="false">IF(V751&lt;&gt;X751,(IF(I751="",G751*INFORMAÇÕES!$U$116,IF(I751="O",G751,0))),0)</f>
        <v>0</v>
      </c>
      <c r="AD751" s="75" t="n">
        <f aca="false">IF(E751&lt;&gt;0,G751,0)</f>
        <v>0</v>
      </c>
    </row>
    <row r="752" s="174" customFormat="true" ht="14.25" hidden="false" customHeight="false" outlineLevel="0" collapsed="false">
      <c r="A752" s="159" t="n">
        <v>741</v>
      </c>
      <c r="B752" s="160" t="n">
        <f aca="false">M752</f>
        <v>0</v>
      </c>
      <c r="C752" s="161" t="n">
        <f aca="false">O752</f>
        <v>0</v>
      </c>
      <c r="D752" s="162" t="n">
        <f aca="false">P752</f>
        <v>0</v>
      </c>
      <c r="E752" s="163" t="n">
        <f aca="false">ROUND(Q752,2)</f>
        <v>0</v>
      </c>
      <c r="F752" s="163" t="n">
        <f aca="false">TRUNC((1+(IF(OR(H752=0,H752=""),'BDI REF.'!$K$5,CHOOSE(H752,'BDI REF.'!$K$5,'BDI REF.'!$K$6,'BDI REF.'!$K$7))))*R752,2)</f>
        <v>0</v>
      </c>
      <c r="G752" s="163" t="n">
        <f aca="false">IF(E752&lt;&gt;0,ROUND(E752*F752,2),IF(AD752=0,(SUMIF($V$12:$V$1011,B752,$AD$12:$AD$1011)),AD752))</f>
        <v>0</v>
      </c>
      <c r="H752" s="164"/>
      <c r="I752" s="165"/>
      <c r="J752" s="166" t="str">
        <f aca="false">IF(N752&lt;&gt;0,N752,"")</f>
        <v/>
      </c>
      <c r="K752" s="167"/>
      <c r="L752" s="168" t="str">
        <f aca="false">IF(B752&gt;0,"ok","ocultar")</f>
        <v>ocultar</v>
      </c>
      <c r="M752" s="182"/>
      <c r="N752" s="184"/>
      <c r="O752" s="177"/>
      <c r="P752" s="178"/>
      <c r="Q752" s="173"/>
      <c r="R752" s="179"/>
      <c r="S752" s="156"/>
      <c r="U752" s="88"/>
      <c r="V752" s="157" t="n">
        <f aca="false">IF(B752=0,V751,IF(ISNONTEXT(B752)=TRUE(),INT(B752),INT(LEFT(B752,FIND(".",B752)-1))))</f>
        <v>3</v>
      </c>
      <c r="W752" s="157" t="str">
        <f aca="false">IF(W753=1,1,IF(B752&lt;&gt;0,1,IF(C752&lt;&gt;0,1,IF(D752&lt;&gt;0,1,IF(E752&lt;&gt;0,1,"")))))</f>
        <v/>
      </c>
      <c r="X752" s="157" t="str">
        <f aca="false">IF(V752=0," ",IF(V752&lt;&gt;V751,V752," "))</f>
        <v> </v>
      </c>
      <c r="Y752" s="88"/>
      <c r="Z752" s="75" t="n">
        <f aca="false">IF(V752&lt;&gt;X752,(IF(I752="",G752*INFORMAÇÕES!$U$113,IF(I752="R",G752,0))),0)</f>
        <v>0</v>
      </c>
      <c r="AA752" s="75" t="n">
        <f aca="false">IF(V752&lt;&gt;X752,(IF(I752="",G752*INFORMAÇÕES!$U$114,IF(I752="C",G752,0))),0)</f>
        <v>0</v>
      </c>
      <c r="AB752" s="75" t="n">
        <f aca="false">IF(V752&lt;&gt;X752,(IF(I752="",G752*INFORMAÇÕES!$U$115,IF(I752="CF",G752,0))),0)</f>
        <v>0</v>
      </c>
      <c r="AC752" s="75" t="n">
        <f aca="false">IF(V752&lt;&gt;X752,(IF(I752="",G752*INFORMAÇÕES!$U$116,IF(I752="O",G752,0))),0)</f>
        <v>0</v>
      </c>
      <c r="AD752" s="75" t="n">
        <f aca="false">IF(E752&lt;&gt;0,G752,0)</f>
        <v>0</v>
      </c>
    </row>
    <row r="753" s="174" customFormat="true" ht="14.25" hidden="false" customHeight="false" outlineLevel="0" collapsed="false">
      <c r="A753" s="159" t="n">
        <v>742</v>
      </c>
      <c r="B753" s="160" t="n">
        <f aca="false">M753</f>
        <v>0</v>
      </c>
      <c r="C753" s="161" t="n">
        <f aca="false">O753</f>
        <v>0</v>
      </c>
      <c r="D753" s="162" t="n">
        <f aca="false">P753</f>
        <v>0</v>
      </c>
      <c r="E753" s="163" t="n">
        <f aca="false">ROUND(Q753,2)</f>
        <v>0</v>
      </c>
      <c r="F753" s="163" t="n">
        <f aca="false">TRUNC((1+(IF(OR(H753=0,H753=""),'BDI REF.'!$K$5,CHOOSE(H753,'BDI REF.'!$K$5,'BDI REF.'!$K$6,'BDI REF.'!$K$7))))*R753,2)</f>
        <v>0</v>
      </c>
      <c r="G753" s="163" t="n">
        <f aca="false">IF(E753&lt;&gt;0,ROUND(E753*F753,2),IF(AD753=0,(SUMIF($V$12:$V$1011,B753,$AD$12:$AD$1011)),AD753))</f>
        <v>0</v>
      </c>
      <c r="H753" s="164"/>
      <c r="I753" s="165"/>
      <c r="J753" s="166" t="str">
        <f aca="false">IF(N753&lt;&gt;0,N753,"")</f>
        <v/>
      </c>
      <c r="K753" s="167"/>
      <c r="L753" s="168" t="str">
        <f aca="false">IF(B753&gt;0,"ok","ocultar")</f>
        <v>ocultar</v>
      </c>
      <c r="M753" s="182"/>
      <c r="N753" s="184"/>
      <c r="O753" s="177"/>
      <c r="P753" s="178"/>
      <c r="Q753" s="173"/>
      <c r="R753" s="179"/>
      <c r="S753" s="156"/>
      <c r="U753" s="88"/>
      <c r="V753" s="157" t="n">
        <f aca="false">IF(B753=0,V752,IF(ISNONTEXT(B753)=TRUE(),INT(B753),INT(LEFT(B753,FIND(".",B753)-1))))</f>
        <v>3</v>
      </c>
      <c r="W753" s="157" t="str">
        <f aca="false">IF(W754=1,1,IF(B753&lt;&gt;0,1,IF(C753&lt;&gt;0,1,IF(D753&lt;&gt;0,1,IF(E753&lt;&gt;0,1,"")))))</f>
        <v/>
      </c>
      <c r="X753" s="157" t="str">
        <f aca="false">IF(V753=0," ",IF(V753&lt;&gt;V752,V753," "))</f>
        <v> </v>
      </c>
      <c r="Y753" s="88"/>
      <c r="Z753" s="75" t="n">
        <f aca="false">IF(V753&lt;&gt;X753,(IF(I753="",G753*INFORMAÇÕES!$U$113,IF(I753="R",G753,0))),0)</f>
        <v>0</v>
      </c>
      <c r="AA753" s="75" t="n">
        <f aca="false">IF(V753&lt;&gt;X753,(IF(I753="",G753*INFORMAÇÕES!$U$114,IF(I753="C",G753,0))),0)</f>
        <v>0</v>
      </c>
      <c r="AB753" s="75" t="n">
        <f aca="false">IF(V753&lt;&gt;X753,(IF(I753="",G753*INFORMAÇÕES!$U$115,IF(I753="CF",G753,0))),0)</f>
        <v>0</v>
      </c>
      <c r="AC753" s="75" t="n">
        <f aca="false">IF(V753&lt;&gt;X753,(IF(I753="",G753*INFORMAÇÕES!$U$116,IF(I753="O",G753,0))),0)</f>
        <v>0</v>
      </c>
      <c r="AD753" s="75" t="n">
        <f aca="false">IF(E753&lt;&gt;0,G753,0)</f>
        <v>0</v>
      </c>
    </row>
    <row r="754" s="174" customFormat="true" ht="14.25" hidden="false" customHeight="false" outlineLevel="0" collapsed="false">
      <c r="A754" s="159" t="n">
        <v>743</v>
      </c>
      <c r="B754" s="160" t="n">
        <f aca="false">M754</f>
        <v>0</v>
      </c>
      <c r="C754" s="161" t="n">
        <f aca="false">O754</f>
        <v>0</v>
      </c>
      <c r="D754" s="162" t="n">
        <f aca="false">P754</f>
        <v>0</v>
      </c>
      <c r="E754" s="163" t="n">
        <f aca="false">ROUND(Q754,2)</f>
        <v>0</v>
      </c>
      <c r="F754" s="163" t="n">
        <f aca="false">TRUNC((1+(IF(OR(H754=0,H754=""),'BDI REF.'!$K$5,CHOOSE(H754,'BDI REF.'!$K$5,'BDI REF.'!$K$6,'BDI REF.'!$K$7))))*R754,2)</f>
        <v>0</v>
      </c>
      <c r="G754" s="163" t="n">
        <f aca="false">IF(E754&lt;&gt;0,ROUND(E754*F754,2),IF(AD754=0,(SUMIF($V$12:$V$1011,B754,$AD$12:$AD$1011)),AD754))</f>
        <v>0</v>
      </c>
      <c r="H754" s="164"/>
      <c r="I754" s="165"/>
      <c r="J754" s="166" t="str">
        <f aca="false">IF(N754&lt;&gt;0,N754,"")</f>
        <v/>
      </c>
      <c r="K754" s="167"/>
      <c r="L754" s="168" t="str">
        <f aca="false">IF(B754&gt;0,"ok","ocultar")</f>
        <v>ocultar</v>
      </c>
      <c r="M754" s="182"/>
      <c r="N754" s="184"/>
      <c r="O754" s="177"/>
      <c r="P754" s="178"/>
      <c r="Q754" s="173"/>
      <c r="R754" s="179"/>
      <c r="S754" s="156"/>
      <c r="U754" s="88"/>
      <c r="V754" s="157" t="n">
        <f aca="false">IF(B754=0,V753,IF(ISNONTEXT(B754)=TRUE(),INT(B754),INT(LEFT(B754,FIND(".",B754)-1))))</f>
        <v>3</v>
      </c>
      <c r="W754" s="157" t="str">
        <f aca="false">IF(W755=1,1,IF(B754&lt;&gt;0,1,IF(C754&lt;&gt;0,1,IF(D754&lt;&gt;0,1,IF(E754&lt;&gt;0,1,"")))))</f>
        <v/>
      </c>
      <c r="X754" s="157" t="str">
        <f aca="false">IF(V754=0," ",IF(V754&lt;&gt;V753,V754," "))</f>
        <v> </v>
      </c>
      <c r="Y754" s="88"/>
      <c r="Z754" s="75" t="n">
        <f aca="false">IF(V754&lt;&gt;X754,(IF(I754="",G754*INFORMAÇÕES!$U$113,IF(I754="R",G754,0))),0)</f>
        <v>0</v>
      </c>
      <c r="AA754" s="75" t="n">
        <f aca="false">IF(V754&lt;&gt;X754,(IF(I754="",G754*INFORMAÇÕES!$U$114,IF(I754="C",G754,0))),0)</f>
        <v>0</v>
      </c>
      <c r="AB754" s="75" t="n">
        <f aca="false">IF(V754&lt;&gt;X754,(IF(I754="",G754*INFORMAÇÕES!$U$115,IF(I754="CF",G754,0))),0)</f>
        <v>0</v>
      </c>
      <c r="AC754" s="75" t="n">
        <f aca="false">IF(V754&lt;&gt;X754,(IF(I754="",G754*INFORMAÇÕES!$U$116,IF(I754="O",G754,0))),0)</f>
        <v>0</v>
      </c>
      <c r="AD754" s="75" t="n">
        <f aca="false">IF(E754&lt;&gt;0,G754,0)</f>
        <v>0</v>
      </c>
    </row>
    <row r="755" s="174" customFormat="true" ht="14.25" hidden="false" customHeight="false" outlineLevel="0" collapsed="false">
      <c r="A755" s="159" t="n">
        <v>744</v>
      </c>
      <c r="B755" s="160" t="n">
        <f aca="false">M755</f>
        <v>0</v>
      </c>
      <c r="C755" s="161" t="n">
        <f aca="false">O755</f>
        <v>0</v>
      </c>
      <c r="D755" s="162" t="n">
        <f aca="false">P755</f>
        <v>0</v>
      </c>
      <c r="E755" s="163" t="n">
        <f aca="false">ROUND(Q755,2)</f>
        <v>0</v>
      </c>
      <c r="F755" s="163" t="n">
        <f aca="false">TRUNC((1+(IF(OR(H755=0,H755=""),'BDI REF.'!$K$5,CHOOSE(H755,'BDI REF.'!$K$5,'BDI REF.'!$K$6,'BDI REF.'!$K$7))))*R755,2)</f>
        <v>0</v>
      </c>
      <c r="G755" s="163" t="n">
        <f aca="false">IF(E755&lt;&gt;0,ROUND(E755*F755,2),IF(AD755=0,(SUMIF($V$12:$V$1011,B755,$AD$12:$AD$1011)),AD755))</f>
        <v>0</v>
      </c>
      <c r="H755" s="164"/>
      <c r="I755" s="165"/>
      <c r="J755" s="166" t="str">
        <f aca="false">IF(N755&lt;&gt;0,N755,"")</f>
        <v/>
      </c>
      <c r="K755" s="167"/>
      <c r="L755" s="168" t="str">
        <f aca="false">IF(B755&gt;0,"ok","ocultar")</f>
        <v>ocultar</v>
      </c>
      <c r="M755" s="182"/>
      <c r="N755" s="184"/>
      <c r="O755" s="177"/>
      <c r="P755" s="178"/>
      <c r="Q755" s="173"/>
      <c r="R755" s="179"/>
      <c r="S755" s="156"/>
      <c r="U755" s="88"/>
      <c r="V755" s="157" t="n">
        <f aca="false">IF(B755=0,V754,IF(ISNONTEXT(B755)=TRUE(),INT(B755),INT(LEFT(B755,FIND(".",B755)-1))))</f>
        <v>3</v>
      </c>
      <c r="W755" s="157" t="str">
        <f aca="false">IF(W756=1,1,IF(B755&lt;&gt;0,1,IF(C755&lt;&gt;0,1,IF(D755&lt;&gt;0,1,IF(E755&lt;&gt;0,1,"")))))</f>
        <v/>
      </c>
      <c r="X755" s="157" t="str">
        <f aca="false">IF(V755=0," ",IF(V755&lt;&gt;V754,V755," "))</f>
        <v> </v>
      </c>
      <c r="Y755" s="88"/>
      <c r="Z755" s="75" t="n">
        <f aca="false">IF(V755&lt;&gt;X755,(IF(I755="",G755*INFORMAÇÕES!$U$113,IF(I755="R",G755,0))),0)</f>
        <v>0</v>
      </c>
      <c r="AA755" s="75" t="n">
        <f aca="false">IF(V755&lt;&gt;X755,(IF(I755="",G755*INFORMAÇÕES!$U$114,IF(I755="C",G755,0))),0)</f>
        <v>0</v>
      </c>
      <c r="AB755" s="75" t="n">
        <f aca="false">IF(V755&lt;&gt;X755,(IF(I755="",G755*INFORMAÇÕES!$U$115,IF(I755="CF",G755,0))),0)</f>
        <v>0</v>
      </c>
      <c r="AC755" s="75" t="n">
        <f aca="false">IF(V755&lt;&gt;X755,(IF(I755="",G755*INFORMAÇÕES!$U$116,IF(I755="O",G755,0))),0)</f>
        <v>0</v>
      </c>
      <c r="AD755" s="75" t="n">
        <f aca="false">IF(E755&lt;&gt;0,G755,0)</f>
        <v>0</v>
      </c>
    </row>
    <row r="756" s="174" customFormat="true" ht="14.25" hidden="false" customHeight="false" outlineLevel="0" collapsed="false">
      <c r="A756" s="159" t="n">
        <v>745</v>
      </c>
      <c r="B756" s="160" t="n">
        <f aca="false">M756</f>
        <v>0</v>
      </c>
      <c r="C756" s="161" t="n">
        <f aca="false">O756</f>
        <v>0</v>
      </c>
      <c r="D756" s="162" t="n">
        <f aca="false">P756</f>
        <v>0</v>
      </c>
      <c r="E756" s="163" t="n">
        <f aca="false">ROUND(Q756,2)</f>
        <v>0</v>
      </c>
      <c r="F756" s="163" t="n">
        <f aca="false">TRUNC((1+(IF(OR(H756=0,H756=""),'BDI REF.'!$K$5,CHOOSE(H756,'BDI REF.'!$K$5,'BDI REF.'!$K$6,'BDI REF.'!$K$7))))*R756,2)</f>
        <v>0</v>
      </c>
      <c r="G756" s="163" t="n">
        <f aca="false">IF(E756&lt;&gt;0,ROUND(E756*F756,2),IF(AD756=0,(SUMIF($V$12:$V$1011,B756,$AD$12:$AD$1011)),AD756))</f>
        <v>0</v>
      </c>
      <c r="H756" s="164"/>
      <c r="I756" s="165"/>
      <c r="J756" s="166" t="str">
        <f aca="false">IF(N756&lt;&gt;0,N756,"")</f>
        <v/>
      </c>
      <c r="K756" s="167"/>
      <c r="L756" s="168" t="str">
        <f aca="false">IF(B756&gt;0,"ok","ocultar")</f>
        <v>ocultar</v>
      </c>
      <c r="M756" s="182"/>
      <c r="N756" s="184"/>
      <c r="O756" s="177"/>
      <c r="P756" s="178"/>
      <c r="Q756" s="173"/>
      <c r="R756" s="179"/>
      <c r="S756" s="156"/>
      <c r="U756" s="88"/>
      <c r="V756" s="157" t="n">
        <f aca="false">IF(B756=0,V755,IF(ISNONTEXT(B756)=TRUE(),INT(B756),INT(LEFT(B756,FIND(".",B756)-1))))</f>
        <v>3</v>
      </c>
      <c r="W756" s="157" t="str">
        <f aca="false">IF(W757=1,1,IF(B756&lt;&gt;0,1,IF(C756&lt;&gt;0,1,IF(D756&lt;&gt;0,1,IF(E756&lt;&gt;0,1,"")))))</f>
        <v/>
      </c>
      <c r="X756" s="157" t="str">
        <f aca="false">IF(V756=0," ",IF(V756&lt;&gt;V755,V756," "))</f>
        <v> </v>
      </c>
      <c r="Y756" s="88"/>
      <c r="Z756" s="75" t="n">
        <f aca="false">IF(V756&lt;&gt;X756,(IF(I756="",G756*INFORMAÇÕES!$U$113,IF(I756="R",G756,0))),0)</f>
        <v>0</v>
      </c>
      <c r="AA756" s="75" t="n">
        <f aca="false">IF(V756&lt;&gt;X756,(IF(I756="",G756*INFORMAÇÕES!$U$114,IF(I756="C",G756,0))),0)</f>
        <v>0</v>
      </c>
      <c r="AB756" s="75" t="n">
        <f aca="false">IF(V756&lt;&gt;X756,(IF(I756="",G756*INFORMAÇÕES!$U$115,IF(I756="CF",G756,0))),0)</f>
        <v>0</v>
      </c>
      <c r="AC756" s="75" t="n">
        <f aca="false">IF(V756&lt;&gt;X756,(IF(I756="",G756*INFORMAÇÕES!$U$116,IF(I756="O",G756,0))),0)</f>
        <v>0</v>
      </c>
      <c r="AD756" s="75" t="n">
        <f aca="false">IF(E756&lt;&gt;0,G756,0)</f>
        <v>0</v>
      </c>
    </row>
    <row r="757" s="174" customFormat="true" ht="14.25" hidden="false" customHeight="false" outlineLevel="0" collapsed="false">
      <c r="A757" s="159" t="n">
        <v>746</v>
      </c>
      <c r="B757" s="160" t="n">
        <f aca="false">M757</f>
        <v>0</v>
      </c>
      <c r="C757" s="161" t="n">
        <f aca="false">O757</f>
        <v>0</v>
      </c>
      <c r="D757" s="162" t="n">
        <f aca="false">P757</f>
        <v>0</v>
      </c>
      <c r="E757" s="163" t="n">
        <f aca="false">ROUND(Q757,2)</f>
        <v>0</v>
      </c>
      <c r="F757" s="163" t="n">
        <f aca="false">TRUNC((1+(IF(OR(H757=0,H757=""),'BDI REF.'!$K$5,CHOOSE(H757,'BDI REF.'!$K$5,'BDI REF.'!$K$6,'BDI REF.'!$K$7))))*R757,2)</f>
        <v>0</v>
      </c>
      <c r="G757" s="163" t="n">
        <f aca="false">IF(E757&lt;&gt;0,ROUND(E757*F757,2),IF(AD757=0,(SUMIF($V$12:$V$1011,B757,$AD$12:$AD$1011)),AD757))</f>
        <v>0</v>
      </c>
      <c r="H757" s="164"/>
      <c r="I757" s="165"/>
      <c r="J757" s="166" t="str">
        <f aca="false">IF(N757&lt;&gt;0,N757,"")</f>
        <v/>
      </c>
      <c r="K757" s="167"/>
      <c r="L757" s="168" t="str">
        <f aca="false">IF(B757&gt;0,"ok","ocultar")</f>
        <v>ocultar</v>
      </c>
      <c r="M757" s="182"/>
      <c r="N757" s="184"/>
      <c r="O757" s="177"/>
      <c r="P757" s="178"/>
      <c r="Q757" s="173"/>
      <c r="R757" s="179"/>
      <c r="S757" s="156"/>
      <c r="U757" s="88"/>
      <c r="V757" s="157" t="n">
        <f aca="false">IF(B757=0,V756,IF(ISNONTEXT(B757)=TRUE(),INT(B757),INT(LEFT(B757,FIND(".",B757)-1))))</f>
        <v>3</v>
      </c>
      <c r="W757" s="157" t="str">
        <f aca="false">IF(W758=1,1,IF(B757&lt;&gt;0,1,IF(C757&lt;&gt;0,1,IF(D757&lt;&gt;0,1,IF(E757&lt;&gt;0,1,"")))))</f>
        <v/>
      </c>
      <c r="X757" s="157" t="str">
        <f aca="false">IF(V757=0," ",IF(V757&lt;&gt;V756,V757," "))</f>
        <v> </v>
      </c>
      <c r="Y757" s="88"/>
      <c r="Z757" s="75" t="n">
        <f aca="false">IF(V757&lt;&gt;X757,(IF(I757="",G757*INFORMAÇÕES!$U$113,IF(I757="R",G757,0))),0)</f>
        <v>0</v>
      </c>
      <c r="AA757" s="75" t="n">
        <f aca="false">IF(V757&lt;&gt;X757,(IF(I757="",G757*INFORMAÇÕES!$U$114,IF(I757="C",G757,0))),0)</f>
        <v>0</v>
      </c>
      <c r="AB757" s="75" t="n">
        <f aca="false">IF(V757&lt;&gt;X757,(IF(I757="",G757*INFORMAÇÕES!$U$115,IF(I757="CF",G757,0))),0)</f>
        <v>0</v>
      </c>
      <c r="AC757" s="75" t="n">
        <f aca="false">IF(V757&lt;&gt;X757,(IF(I757="",G757*INFORMAÇÕES!$U$116,IF(I757="O",G757,0))),0)</f>
        <v>0</v>
      </c>
      <c r="AD757" s="75" t="n">
        <f aca="false">IF(E757&lt;&gt;0,G757,0)</f>
        <v>0</v>
      </c>
    </row>
    <row r="758" s="174" customFormat="true" ht="14.25" hidden="false" customHeight="false" outlineLevel="0" collapsed="false">
      <c r="A758" s="159" t="n">
        <v>747</v>
      </c>
      <c r="B758" s="160" t="n">
        <f aca="false">M758</f>
        <v>0</v>
      </c>
      <c r="C758" s="161" t="n">
        <f aca="false">O758</f>
        <v>0</v>
      </c>
      <c r="D758" s="162" t="n">
        <f aca="false">P758</f>
        <v>0</v>
      </c>
      <c r="E758" s="163" t="n">
        <f aca="false">ROUND(Q758,2)</f>
        <v>0</v>
      </c>
      <c r="F758" s="163" t="n">
        <f aca="false">TRUNC((1+(IF(OR(H758=0,H758=""),'BDI REF.'!$K$5,CHOOSE(H758,'BDI REF.'!$K$5,'BDI REF.'!$K$6,'BDI REF.'!$K$7))))*R758,2)</f>
        <v>0</v>
      </c>
      <c r="G758" s="163" t="n">
        <f aca="false">IF(E758&lt;&gt;0,ROUND(E758*F758,2),IF(AD758=0,(SUMIF($V$12:$V$1011,B758,$AD$12:$AD$1011)),AD758))</f>
        <v>0</v>
      </c>
      <c r="H758" s="164"/>
      <c r="I758" s="165"/>
      <c r="J758" s="166" t="str">
        <f aca="false">IF(N758&lt;&gt;0,N758,"")</f>
        <v/>
      </c>
      <c r="K758" s="167"/>
      <c r="L758" s="168" t="str">
        <f aca="false">IF(B758&gt;0,"ok","ocultar")</f>
        <v>ocultar</v>
      </c>
      <c r="M758" s="182"/>
      <c r="N758" s="184"/>
      <c r="O758" s="177"/>
      <c r="P758" s="178"/>
      <c r="Q758" s="173"/>
      <c r="R758" s="179"/>
      <c r="S758" s="156"/>
      <c r="U758" s="88"/>
      <c r="V758" s="157" t="n">
        <f aca="false">IF(B758=0,V757,IF(ISNONTEXT(B758)=TRUE(),INT(B758),INT(LEFT(B758,FIND(".",B758)-1))))</f>
        <v>3</v>
      </c>
      <c r="W758" s="157" t="str">
        <f aca="false">IF(W759=1,1,IF(B758&lt;&gt;0,1,IF(C758&lt;&gt;0,1,IF(D758&lt;&gt;0,1,IF(E758&lt;&gt;0,1,"")))))</f>
        <v/>
      </c>
      <c r="X758" s="157" t="str">
        <f aca="false">IF(V758=0," ",IF(V758&lt;&gt;V757,V758," "))</f>
        <v> </v>
      </c>
      <c r="Y758" s="88"/>
      <c r="Z758" s="75" t="n">
        <f aca="false">IF(V758&lt;&gt;X758,(IF(I758="",G758*INFORMAÇÕES!$U$113,IF(I758="R",G758,0))),0)</f>
        <v>0</v>
      </c>
      <c r="AA758" s="75" t="n">
        <f aca="false">IF(V758&lt;&gt;X758,(IF(I758="",G758*INFORMAÇÕES!$U$114,IF(I758="C",G758,0))),0)</f>
        <v>0</v>
      </c>
      <c r="AB758" s="75" t="n">
        <f aca="false">IF(V758&lt;&gt;X758,(IF(I758="",G758*INFORMAÇÕES!$U$115,IF(I758="CF",G758,0))),0)</f>
        <v>0</v>
      </c>
      <c r="AC758" s="75" t="n">
        <f aca="false">IF(V758&lt;&gt;X758,(IF(I758="",G758*INFORMAÇÕES!$U$116,IF(I758="O",G758,0))),0)</f>
        <v>0</v>
      </c>
      <c r="AD758" s="75" t="n">
        <f aca="false">IF(E758&lt;&gt;0,G758,0)</f>
        <v>0</v>
      </c>
    </row>
    <row r="759" s="174" customFormat="true" ht="14.25" hidden="false" customHeight="false" outlineLevel="0" collapsed="false">
      <c r="A759" s="159" t="n">
        <v>748</v>
      </c>
      <c r="B759" s="160" t="n">
        <f aca="false">M759</f>
        <v>0</v>
      </c>
      <c r="C759" s="161" t="n">
        <f aca="false">O759</f>
        <v>0</v>
      </c>
      <c r="D759" s="162" t="n">
        <f aca="false">P759</f>
        <v>0</v>
      </c>
      <c r="E759" s="163" t="n">
        <f aca="false">ROUND(Q759,2)</f>
        <v>0</v>
      </c>
      <c r="F759" s="163" t="n">
        <f aca="false">TRUNC((1+(IF(OR(H759=0,H759=""),'BDI REF.'!$K$5,CHOOSE(H759,'BDI REF.'!$K$5,'BDI REF.'!$K$6,'BDI REF.'!$K$7))))*R759,2)</f>
        <v>0</v>
      </c>
      <c r="G759" s="163" t="n">
        <f aca="false">IF(E759&lt;&gt;0,ROUND(E759*F759,2),IF(AD759=0,(SUMIF($V$12:$V$1011,B759,$AD$12:$AD$1011)),AD759))</f>
        <v>0</v>
      </c>
      <c r="H759" s="164"/>
      <c r="I759" s="165"/>
      <c r="J759" s="166" t="str">
        <f aca="false">IF(N759&lt;&gt;0,N759,"")</f>
        <v/>
      </c>
      <c r="K759" s="167"/>
      <c r="L759" s="168" t="str">
        <f aca="false">IF(B759&gt;0,"ok","ocultar")</f>
        <v>ocultar</v>
      </c>
      <c r="M759" s="182"/>
      <c r="N759" s="184"/>
      <c r="O759" s="177"/>
      <c r="P759" s="178"/>
      <c r="Q759" s="173"/>
      <c r="R759" s="179"/>
      <c r="S759" s="156"/>
      <c r="U759" s="88"/>
      <c r="V759" s="157" t="n">
        <f aca="false">IF(B759=0,V758,IF(ISNONTEXT(B759)=TRUE(),INT(B759),INT(LEFT(B759,FIND(".",B759)-1))))</f>
        <v>3</v>
      </c>
      <c r="W759" s="157" t="str">
        <f aca="false">IF(W760=1,1,IF(B759&lt;&gt;0,1,IF(C759&lt;&gt;0,1,IF(D759&lt;&gt;0,1,IF(E759&lt;&gt;0,1,"")))))</f>
        <v/>
      </c>
      <c r="X759" s="157" t="str">
        <f aca="false">IF(V759=0," ",IF(V759&lt;&gt;V758,V759," "))</f>
        <v> </v>
      </c>
      <c r="Y759" s="88"/>
      <c r="Z759" s="75" t="n">
        <f aca="false">IF(V759&lt;&gt;X759,(IF(I759="",G759*INFORMAÇÕES!$U$113,IF(I759="R",G759,0))),0)</f>
        <v>0</v>
      </c>
      <c r="AA759" s="75" t="n">
        <f aca="false">IF(V759&lt;&gt;X759,(IF(I759="",G759*INFORMAÇÕES!$U$114,IF(I759="C",G759,0))),0)</f>
        <v>0</v>
      </c>
      <c r="AB759" s="75" t="n">
        <f aca="false">IF(V759&lt;&gt;X759,(IF(I759="",G759*INFORMAÇÕES!$U$115,IF(I759="CF",G759,0))),0)</f>
        <v>0</v>
      </c>
      <c r="AC759" s="75" t="n">
        <f aca="false">IF(V759&lt;&gt;X759,(IF(I759="",G759*INFORMAÇÕES!$U$116,IF(I759="O",G759,0))),0)</f>
        <v>0</v>
      </c>
      <c r="AD759" s="75" t="n">
        <f aca="false">IF(E759&lt;&gt;0,G759,0)</f>
        <v>0</v>
      </c>
    </row>
    <row r="760" s="174" customFormat="true" ht="14.25" hidden="false" customHeight="false" outlineLevel="0" collapsed="false">
      <c r="A760" s="159" t="n">
        <v>749</v>
      </c>
      <c r="B760" s="160" t="n">
        <f aca="false">M760</f>
        <v>0</v>
      </c>
      <c r="C760" s="161" t="n">
        <f aca="false">O760</f>
        <v>0</v>
      </c>
      <c r="D760" s="162" t="n">
        <f aca="false">P760</f>
        <v>0</v>
      </c>
      <c r="E760" s="163" t="n">
        <f aca="false">ROUND(Q760,2)</f>
        <v>0</v>
      </c>
      <c r="F760" s="163" t="n">
        <f aca="false">TRUNC((1+(IF(OR(H760=0,H760=""),'BDI REF.'!$K$5,CHOOSE(H760,'BDI REF.'!$K$5,'BDI REF.'!$K$6,'BDI REF.'!$K$7))))*R760,2)</f>
        <v>0</v>
      </c>
      <c r="G760" s="163" t="n">
        <f aca="false">IF(E760&lt;&gt;0,ROUND(E760*F760,2),IF(AD760=0,(SUMIF($V$12:$V$1011,B760,$AD$12:$AD$1011)),AD760))</f>
        <v>0</v>
      </c>
      <c r="H760" s="164"/>
      <c r="I760" s="165"/>
      <c r="J760" s="166" t="str">
        <f aca="false">IF(N760&lt;&gt;0,N760,"")</f>
        <v/>
      </c>
      <c r="K760" s="167"/>
      <c r="L760" s="168" t="str">
        <f aca="false">IF(B760&gt;0,"ok","ocultar")</f>
        <v>ocultar</v>
      </c>
      <c r="M760" s="182"/>
      <c r="N760" s="184"/>
      <c r="O760" s="177"/>
      <c r="P760" s="178"/>
      <c r="Q760" s="173"/>
      <c r="R760" s="179"/>
      <c r="S760" s="156"/>
      <c r="U760" s="88"/>
      <c r="V760" s="157" t="n">
        <f aca="false">IF(B760=0,V759,IF(ISNONTEXT(B760)=TRUE(),INT(B760),INT(LEFT(B760,FIND(".",B760)-1))))</f>
        <v>3</v>
      </c>
      <c r="W760" s="157" t="str">
        <f aca="false">IF(W761=1,1,IF(B760&lt;&gt;0,1,IF(C760&lt;&gt;0,1,IF(D760&lt;&gt;0,1,IF(E760&lt;&gt;0,1,"")))))</f>
        <v/>
      </c>
      <c r="X760" s="157" t="str">
        <f aca="false">IF(V760=0," ",IF(V760&lt;&gt;V759,V760," "))</f>
        <v> </v>
      </c>
      <c r="Y760" s="88"/>
      <c r="Z760" s="75" t="n">
        <f aca="false">IF(V760&lt;&gt;X760,(IF(I760="",G760*INFORMAÇÕES!$U$113,IF(I760="R",G760,0))),0)</f>
        <v>0</v>
      </c>
      <c r="AA760" s="75" t="n">
        <f aca="false">IF(V760&lt;&gt;X760,(IF(I760="",G760*INFORMAÇÕES!$U$114,IF(I760="C",G760,0))),0)</f>
        <v>0</v>
      </c>
      <c r="AB760" s="75" t="n">
        <f aca="false">IF(V760&lt;&gt;X760,(IF(I760="",G760*INFORMAÇÕES!$U$115,IF(I760="CF",G760,0))),0)</f>
        <v>0</v>
      </c>
      <c r="AC760" s="75" t="n">
        <f aca="false">IF(V760&lt;&gt;X760,(IF(I760="",G760*INFORMAÇÕES!$U$116,IF(I760="O",G760,0))),0)</f>
        <v>0</v>
      </c>
      <c r="AD760" s="75" t="n">
        <f aca="false">IF(E760&lt;&gt;0,G760,0)</f>
        <v>0</v>
      </c>
    </row>
    <row r="761" s="174" customFormat="true" ht="14.25" hidden="false" customHeight="false" outlineLevel="0" collapsed="false">
      <c r="A761" s="159" t="n">
        <v>750</v>
      </c>
      <c r="B761" s="160" t="n">
        <f aca="false">M761</f>
        <v>0</v>
      </c>
      <c r="C761" s="161" t="n">
        <f aca="false">O761</f>
        <v>0</v>
      </c>
      <c r="D761" s="162" t="n">
        <f aca="false">P761</f>
        <v>0</v>
      </c>
      <c r="E761" s="163" t="n">
        <f aca="false">ROUND(Q761,2)</f>
        <v>0</v>
      </c>
      <c r="F761" s="163" t="n">
        <f aca="false">TRUNC((1+(IF(OR(H761=0,H761=""),'BDI REF.'!$K$5,CHOOSE(H761,'BDI REF.'!$K$5,'BDI REF.'!$K$6,'BDI REF.'!$K$7))))*R761,2)</f>
        <v>0</v>
      </c>
      <c r="G761" s="163" t="n">
        <f aca="false">IF(E761&lt;&gt;0,ROUND(E761*F761,2),IF(AD761=0,(SUMIF($V$12:$V$1011,B761,$AD$12:$AD$1011)),AD761))</f>
        <v>0</v>
      </c>
      <c r="H761" s="164"/>
      <c r="I761" s="165"/>
      <c r="J761" s="166" t="str">
        <f aca="false">IF(N761&lt;&gt;0,N761,"")</f>
        <v/>
      </c>
      <c r="K761" s="167"/>
      <c r="L761" s="168" t="str">
        <f aca="false">IF(B761&gt;0,"ok","ocultar")</f>
        <v>ocultar</v>
      </c>
      <c r="M761" s="182"/>
      <c r="N761" s="184"/>
      <c r="O761" s="177"/>
      <c r="P761" s="178"/>
      <c r="Q761" s="173"/>
      <c r="R761" s="179"/>
      <c r="S761" s="156"/>
      <c r="U761" s="88"/>
      <c r="V761" s="157" t="n">
        <f aca="false">IF(B761=0,V760,IF(ISNONTEXT(B761)=TRUE(),INT(B761),INT(LEFT(B761,FIND(".",B761)-1))))</f>
        <v>3</v>
      </c>
      <c r="W761" s="157" t="str">
        <f aca="false">IF(W762=1,1,IF(B761&lt;&gt;0,1,IF(C761&lt;&gt;0,1,IF(D761&lt;&gt;0,1,IF(E761&lt;&gt;0,1,"")))))</f>
        <v/>
      </c>
      <c r="X761" s="157" t="str">
        <f aca="false">IF(V761=0," ",IF(V761&lt;&gt;V760,V761," "))</f>
        <v> </v>
      </c>
      <c r="Y761" s="88"/>
      <c r="Z761" s="75" t="n">
        <f aca="false">IF(V761&lt;&gt;X761,(IF(I761="",G761*INFORMAÇÕES!$U$113,IF(I761="R",G761,0))),0)</f>
        <v>0</v>
      </c>
      <c r="AA761" s="75" t="n">
        <f aca="false">IF(V761&lt;&gt;X761,(IF(I761="",G761*INFORMAÇÕES!$U$114,IF(I761="C",G761,0))),0)</f>
        <v>0</v>
      </c>
      <c r="AB761" s="75" t="n">
        <f aca="false">IF(V761&lt;&gt;X761,(IF(I761="",G761*INFORMAÇÕES!$U$115,IF(I761="CF",G761,0))),0)</f>
        <v>0</v>
      </c>
      <c r="AC761" s="75" t="n">
        <f aca="false">IF(V761&lt;&gt;X761,(IF(I761="",G761*INFORMAÇÕES!$U$116,IF(I761="O",G761,0))),0)</f>
        <v>0</v>
      </c>
      <c r="AD761" s="75" t="n">
        <f aca="false">IF(E761&lt;&gt;0,G761,0)</f>
        <v>0</v>
      </c>
    </row>
    <row r="762" s="174" customFormat="true" ht="14.25" hidden="false" customHeight="false" outlineLevel="0" collapsed="false">
      <c r="A762" s="159" t="n">
        <v>751</v>
      </c>
      <c r="B762" s="160" t="n">
        <f aca="false">M762</f>
        <v>0</v>
      </c>
      <c r="C762" s="161" t="n">
        <f aca="false">O762</f>
        <v>0</v>
      </c>
      <c r="D762" s="162" t="n">
        <f aca="false">P762</f>
        <v>0</v>
      </c>
      <c r="E762" s="163" t="n">
        <f aca="false">ROUND(Q762,2)</f>
        <v>0</v>
      </c>
      <c r="F762" s="163" t="n">
        <f aca="false">TRUNC((1+(IF(OR(H762=0,H762=""),'BDI REF.'!$K$5,CHOOSE(H762,'BDI REF.'!$K$5,'BDI REF.'!$K$6,'BDI REF.'!$K$7))))*R762,2)</f>
        <v>0</v>
      </c>
      <c r="G762" s="163" t="n">
        <f aca="false">IF(E762&lt;&gt;0,ROUND(E762*F762,2),IF(AD762=0,(SUMIF($V$12:$V$1011,B762,$AD$12:$AD$1011)),AD762))</f>
        <v>0</v>
      </c>
      <c r="H762" s="164"/>
      <c r="I762" s="165"/>
      <c r="J762" s="166" t="str">
        <f aca="false">IF(N762&lt;&gt;0,N762,"")</f>
        <v/>
      </c>
      <c r="K762" s="167"/>
      <c r="L762" s="168" t="str">
        <f aca="false">IF(B762&gt;0,"ok","ocultar")</f>
        <v>ocultar</v>
      </c>
      <c r="M762" s="182"/>
      <c r="N762" s="184"/>
      <c r="O762" s="177"/>
      <c r="P762" s="178"/>
      <c r="Q762" s="173"/>
      <c r="R762" s="179"/>
      <c r="S762" s="156"/>
      <c r="U762" s="88"/>
      <c r="V762" s="157" t="n">
        <f aca="false">IF(B762=0,V761,IF(ISNONTEXT(B762)=TRUE(),INT(B762),INT(LEFT(B762,FIND(".",B762)-1))))</f>
        <v>3</v>
      </c>
      <c r="W762" s="157" t="str">
        <f aca="false">IF(W763=1,1,IF(B762&lt;&gt;0,1,IF(C762&lt;&gt;0,1,IF(D762&lt;&gt;0,1,IF(E762&lt;&gt;0,1,"")))))</f>
        <v/>
      </c>
      <c r="X762" s="157" t="str">
        <f aca="false">IF(V762=0," ",IF(V762&lt;&gt;V761,V762," "))</f>
        <v> </v>
      </c>
      <c r="Y762" s="88"/>
      <c r="Z762" s="75" t="n">
        <f aca="false">IF(V762&lt;&gt;X762,(IF(I762="",G762*INFORMAÇÕES!$U$113,IF(I762="R",G762,0))),0)</f>
        <v>0</v>
      </c>
      <c r="AA762" s="75" t="n">
        <f aca="false">IF(V762&lt;&gt;X762,(IF(I762="",G762*INFORMAÇÕES!$U$114,IF(I762="C",G762,0))),0)</f>
        <v>0</v>
      </c>
      <c r="AB762" s="75" t="n">
        <f aca="false">IF(V762&lt;&gt;X762,(IF(I762="",G762*INFORMAÇÕES!$U$115,IF(I762="CF",G762,0))),0)</f>
        <v>0</v>
      </c>
      <c r="AC762" s="75" t="n">
        <f aca="false">IF(V762&lt;&gt;X762,(IF(I762="",G762*INFORMAÇÕES!$U$116,IF(I762="O",G762,0))),0)</f>
        <v>0</v>
      </c>
      <c r="AD762" s="75" t="n">
        <f aca="false">IF(E762&lt;&gt;0,G762,0)</f>
        <v>0</v>
      </c>
    </row>
    <row r="763" s="174" customFormat="true" ht="14.25" hidden="false" customHeight="false" outlineLevel="0" collapsed="false">
      <c r="A763" s="159" t="n">
        <v>752</v>
      </c>
      <c r="B763" s="160" t="n">
        <f aca="false">M763</f>
        <v>0</v>
      </c>
      <c r="C763" s="161" t="n">
        <f aca="false">O763</f>
        <v>0</v>
      </c>
      <c r="D763" s="162" t="n">
        <f aca="false">P763</f>
        <v>0</v>
      </c>
      <c r="E763" s="163" t="n">
        <f aca="false">ROUND(Q763,2)</f>
        <v>0</v>
      </c>
      <c r="F763" s="163" t="n">
        <f aca="false">TRUNC((1+(IF(OR(H763=0,H763=""),'BDI REF.'!$K$5,CHOOSE(H763,'BDI REF.'!$K$5,'BDI REF.'!$K$6,'BDI REF.'!$K$7))))*R763,2)</f>
        <v>0</v>
      </c>
      <c r="G763" s="163" t="n">
        <f aca="false">IF(E763&lt;&gt;0,ROUND(E763*F763,2),IF(AD763=0,(SUMIF($V$12:$V$1011,B763,$AD$12:$AD$1011)),AD763))</f>
        <v>0</v>
      </c>
      <c r="H763" s="164"/>
      <c r="I763" s="165"/>
      <c r="J763" s="166" t="str">
        <f aca="false">IF(N763&lt;&gt;0,N763,"")</f>
        <v/>
      </c>
      <c r="K763" s="167"/>
      <c r="L763" s="168" t="str">
        <f aca="false">IF(B763&gt;0,"ok","ocultar")</f>
        <v>ocultar</v>
      </c>
      <c r="M763" s="182"/>
      <c r="N763" s="184"/>
      <c r="O763" s="177"/>
      <c r="P763" s="178"/>
      <c r="Q763" s="173"/>
      <c r="R763" s="179"/>
      <c r="S763" s="156"/>
      <c r="U763" s="88"/>
      <c r="V763" s="157" t="n">
        <f aca="false">IF(B763=0,V762,IF(ISNONTEXT(B763)=TRUE(),INT(B763),INT(LEFT(B763,FIND(".",B763)-1))))</f>
        <v>3</v>
      </c>
      <c r="W763" s="157" t="str">
        <f aca="false">IF(W764=1,1,IF(B763&lt;&gt;0,1,IF(C763&lt;&gt;0,1,IF(D763&lt;&gt;0,1,IF(E763&lt;&gt;0,1,"")))))</f>
        <v/>
      </c>
      <c r="X763" s="157" t="str">
        <f aca="false">IF(V763=0," ",IF(V763&lt;&gt;V762,V763," "))</f>
        <v> </v>
      </c>
      <c r="Y763" s="88"/>
      <c r="Z763" s="75" t="n">
        <f aca="false">IF(V763&lt;&gt;X763,(IF(I763="",G763*INFORMAÇÕES!$U$113,IF(I763="R",G763,0))),0)</f>
        <v>0</v>
      </c>
      <c r="AA763" s="75" t="n">
        <f aca="false">IF(V763&lt;&gt;X763,(IF(I763="",G763*INFORMAÇÕES!$U$114,IF(I763="C",G763,0))),0)</f>
        <v>0</v>
      </c>
      <c r="AB763" s="75" t="n">
        <f aca="false">IF(V763&lt;&gt;X763,(IF(I763="",G763*INFORMAÇÕES!$U$115,IF(I763="CF",G763,0))),0)</f>
        <v>0</v>
      </c>
      <c r="AC763" s="75" t="n">
        <f aca="false">IF(V763&lt;&gt;X763,(IF(I763="",G763*INFORMAÇÕES!$U$116,IF(I763="O",G763,0))),0)</f>
        <v>0</v>
      </c>
      <c r="AD763" s="75" t="n">
        <f aca="false">IF(E763&lt;&gt;0,G763,0)</f>
        <v>0</v>
      </c>
    </row>
    <row r="764" s="174" customFormat="true" ht="14.25" hidden="false" customHeight="false" outlineLevel="0" collapsed="false">
      <c r="A764" s="159" t="n">
        <v>753</v>
      </c>
      <c r="B764" s="160" t="n">
        <f aca="false">M764</f>
        <v>0</v>
      </c>
      <c r="C764" s="161" t="n">
        <f aca="false">O764</f>
        <v>0</v>
      </c>
      <c r="D764" s="162" t="n">
        <f aca="false">P764</f>
        <v>0</v>
      </c>
      <c r="E764" s="163" t="n">
        <f aca="false">ROUND(Q764,2)</f>
        <v>0</v>
      </c>
      <c r="F764" s="163" t="n">
        <f aca="false">TRUNC((1+(IF(OR(H764=0,H764=""),'BDI REF.'!$K$5,CHOOSE(H764,'BDI REF.'!$K$5,'BDI REF.'!$K$6,'BDI REF.'!$K$7))))*R764,2)</f>
        <v>0</v>
      </c>
      <c r="G764" s="163" t="n">
        <f aca="false">IF(E764&lt;&gt;0,ROUND(E764*F764,2),IF(AD764=0,(SUMIF($V$12:$V$1011,B764,$AD$12:$AD$1011)),AD764))</f>
        <v>0</v>
      </c>
      <c r="H764" s="164"/>
      <c r="I764" s="165"/>
      <c r="J764" s="166" t="str">
        <f aca="false">IF(N764&lt;&gt;0,N764,"")</f>
        <v/>
      </c>
      <c r="K764" s="167"/>
      <c r="L764" s="168" t="str">
        <f aca="false">IF(B764&gt;0,"ok","ocultar")</f>
        <v>ocultar</v>
      </c>
      <c r="M764" s="182"/>
      <c r="N764" s="184"/>
      <c r="O764" s="177"/>
      <c r="P764" s="178"/>
      <c r="Q764" s="173"/>
      <c r="R764" s="179"/>
      <c r="S764" s="156"/>
      <c r="U764" s="88"/>
      <c r="V764" s="157" t="n">
        <f aca="false">IF(B764=0,V763,IF(ISNONTEXT(B764)=TRUE(),INT(B764),INT(LEFT(B764,FIND(".",B764)-1))))</f>
        <v>3</v>
      </c>
      <c r="W764" s="157" t="str">
        <f aca="false">IF(W765=1,1,IF(B764&lt;&gt;0,1,IF(C764&lt;&gt;0,1,IF(D764&lt;&gt;0,1,IF(E764&lt;&gt;0,1,"")))))</f>
        <v/>
      </c>
      <c r="X764" s="157" t="str">
        <f aca="false">IF(V764=0," ",IF(V764&lt;&gt;V763,V764," "))</f>
        <v> </v>
      </c>
      <c r="Y764" s="88"/>
      <c r="Z764" s="75" t="n">
        <f aca="false">IF(V764&lt;&gt;X764,(IF(I764="",G764*INFORMAÇÕES!$U$113,IF(I764="R",G764,0))),0)</f>
        <v>0</v>
      </c>
      <c r="AA764" s="75" t="n">
        <f aca="false">IF(V764&lt;&gt;X764,(IF(I764="",G764*INFORMAÇÕES!$U$114,IF(I764="C",G764,0))),0)</f>
        <v>0</v>
      </c>
      <c r="AB764" s="75" t="n">
        <f aca="false">IF(V764&lt;&gt;X764,(IF(I764="",G764*INFORMAÇÕES!$U$115,IF(I764="CF",G764,0))),0)</f>
        <v>0</v>
      </c>
      <c r="AC764" s="75" t="n">
        <f aca="false">IF(V764&lt;&gt;X764,(IF(I764="",G764*INFORMAÇÕES!$U$116,IF(I764="O",G764,0))),0)</f>
        <v>0</v>
      </c>
      <c r="AD764" s="75" t="n">
        <f aca="false">IF(E764&lt;&gt;0,G764,0)</f>
        <v>0</v>
      </c>
    </row>
    <row r="765" s="174" customFormat="true" ht="14.25" hidden="false" customHeight="false" outlineLevel="0" collapsed="false">
      <c r="A765" s="159" t="n">
        <v>754</v>
      </c>
      <c r="B765" s="160" t="n">
        <f aca="false">M765</f>
        <v>0</v>
      </c>
      <c r="C765" s="161" t="n">
        <f aca="false">O765</f>
        <v>0</v>
      </c>
      <c r="D765" s="162" t="n">
        <f aca="false">P765</f>
        <v>0</v>
      </c>
      <c r="E765" s="163" t="n">
        <f aca="false">ROUND(Q765,2)</f>
        <v>0</v>
      </c>
      <c r="F765" s="163" t="n">
        <f aca="false">TRUNC((1+(IF(OR(H765=0,H765=""),'BDI REF.'!$K$5,CHOOSE(H765,'BDI REF.'!$K$5,'BDI REF.'!$K$6,'BDI REF.'!$K$7))))*R765,2)</f>
        <v>0</v>
      </c>
      <c r="G765" s="163" t="n">
        <f aca="false">IF(E765&lt;&gt;0,ROUND(E765*F765,2),IF(AD765=0,(SUMIF($V$12:$V$1011,B765,$AD$12:$AD$1011)),AD765))</f>
        <v>0</v>
      </c>
      <c r="H765" s="164"/>
      <c r="I765" s="165"/>
      <c r="J765" s="166" t="str">
        <f aca="false">IF(N765&lt;&gt;0,N765,"")</f>
        <v/>
      </c>
      <c r="K765" s="167"/>
      <c r="L765" s="168" t="str">
        <f aca="false">IF(B765&gt;0,"ok","ocultar")</f>
        <v>ocultar</v>
      </c>
      <c r="M765" s="182"/>
      <c r="N765" s="184"/>
      <c r="O765" s="177"/>
      <c r="P765" s="178"/>
      <c r="Q765" s="173"/>
      <c r="R765" s="179"/>
      <c r="S765" s="156"/>
      <c r="U765" s="88"/>
      <c r="V765" s="157" t="n">
        <f aca="false">IF(B765=0,V764,IF(ISNONTEXT(B765)=TRUE(),INT(B765),INT(LEFT(B765,FIND(".",B765)-1))))</f>
        <v>3</v>
      </c>
      <c r="W765" s="157" t="str">
        <f aca="false">IF(W766=1,1,IF(B765&lt;&gt;0,1,IF(C765&lt;&gt;0,1,IF(D765&lt;&gt;0,1,IF(E765&lt;&gt;0,1,"")))))</f>
        <v/>
      </c>
      <c r="X765" s="157" t="str">
        <f aca="false">IF(V765=0," ",IF(V765&lt;&gt;V764,V765," "))</f>
        <v> </v>
      </c>
      <c r="Y765" s="88"/>
      <c r="Z765" s="75" t="n">
        <f aca="false">IF(V765&lt;&gt;X765,(IF(I765="",G765*INFORMAÇÕES!$U$113,IF(I765="R",G765,0))),0)</f>
        <v>0</v>
      </c>
      <c r="AA765" s="75" t="n">
        <f aca="false">IF(V765&lt;&gt;X765,(IF(I765="",G765*INFORMAÇÕES!$U$114,IF(I765="C",G765,0))),0)</f>
        <v>0</v>
      </c>
      <c r="AB765" s="75" t="n">
        <f aca="false">IF(V765&lt;&gt;X765,(IF(I765="",G765*INFORMAÇÕES!$U$115,IF(I765="CF",G765,0))),0)</f>
        <v>0</v>
      </c>
      <c r="AC765" s="75" t="n">
        <f aca="false">IF(V765&lt;&gt;X765,(IF(I765="",G765*INFORMAÇÕES!$U$116,IF(I765="O",G765,0))),0)</f>
        <v>0</v>
      </c>
      <c r="AD765" s="75" t="n">
        <f aca="false">IF(E765&lt;&gt;0,G765,0)</f>
        <v>0</v>
      </c>
    </row>
    <row r="766" s="174" customFormat="true" ht="14.25" hidden="false" customHeight="false" outlineLevel="0" collapsed="false">
      <c r="A766" s="159" t="n">
        <v>755</v>
      </c>
      <c r="B766" s="160" t="n">
        <f aca="false">M766</f>
        <v>0</v>
      </c>
      <c r="C766" s="161" t="n">
        <f aca="false">O766</f>
        <v>0</v>
      </c>
      <c r="D766" s="162" t="n">
        <f aca="false">P766</f>
        <v>0</v>
      </c>
      <c r="E766" s="163" t="n">
        <f aca="false">ROUND(Q766,2)</f>
        <v>0</v>
      </c>
      <c r="F766" s="163" t="n">
        <f aca="false">TRUNC((1+(IF(OR(H766=0,H766=""),'BDI REF.'!$K$5,CHOOSE(H766,'BDI REF.'!$K$5,'BDI REF.'!$K$6,'BDI REF.'!$K$7))))*R766,2)</f>
        <v>0</v>
      </c>
      <c r="G766" s="163" t="n">
        <f aca="false">IF(E766&lt;&gt;0,ROUND(E766*F766,2),IF(AD766=0,(SUMIF($V$12:$V$1011,B766,$AD$12:$AD$1011)),AD766))</f>
        <v>0</v>
      </c>
      <c r="H766" s="164"/>
      <c r="I766" s="165"/>
      <c r="J766" s="166" t="str">
        <f aca="false">IF(N766&lt;&gt;0,N766,"")</f>
        <v/>
      </c>
      <c r="K766" s="167"/>
      <c r="L766" s="168" t="str">
        <f aca="false">IF(B766&gt;0,"ok","ocultar")</f>
        <v>ocultar</v>
      </c>
      <c r="M766" s="182"/>
      <c r="N766" s="184"/>
      <c r="O766" s="177"/>
      <c r="P766" s="178"/>
      <c r="Q766" s="173"/>
      <c r="R766" s="179"/>
      <c r="S766" s="156"/>
      <c r="U766" s="88"/>
      <c r="V766" s="157" t="n">
        <f aca="false">IF(B766=0,V765,IF(ISNONTEXT(B766)=TRUE(),INT(B766),INT(LEFT(B766,FIND(".",B766)-1))))</f>
        <v>3</v>
      </c>
      <c r="W766" s="157" t="str">
        <f aca="false">IF(W767=1,1,IF(B766&lt;&gt;0,1,IF(C766&lt;&gt;0,1,IF(D766&lt;&gt;0,1,IF(E766&lt;&gt;0,1,"")))))</f>
        <v/>
      </c>
      <c r="X766" s="157" t="str">
        <f aca="false">IF(V766=0," ",IF(V766&lt;&gt;V765,V766," "))</f>
        <v> </v>
      </c>
      <c r="Y766" s="88"/>
      <c r="Z766" s="75" t="n">
        <f aca="false">IF(V766&lt;&gt;X766,(IF(I766="",G766*INFORMAÇÕES!$U$113,IF(I766="R",G766,0))),0)</f>
        <v>0</v>
      </c>
      <c r="AA766" s="75" t="n">
        <f aca="false">IF(V766&lt;&gt;X766,(IF(I766="",G766*INFORMAÇÕES!$U$114,IF(I766="C",G766,0))),0)</f>
        <v>0</v>
      </c>
      <c r="AB766" s="75" t="n">
        <f aca="false">IF(V766&lt;&gt;X766,(IF(I766="",G766*INFORMAÇÕES!$U$115,IF(I766="CF",G766,0))),0)</f>
        <v>0</v>
      </c>
      <c r="AC766" s="75" t="n">
        <f aca="false">IF(V766&lt;&gt;X766,(IF(I766="",G766*INFORMAÇÕES!$U$116,IF(I766="O",G766,0))),0)</f>
        <v>0</v>
      </c>
      <c r="AD766" s="75" t="n">
        <f aca="false">IF(E766&lt;&gt;0,G766,0)</f>
        <v>0</v>
      </c>
    </row>
    <row r="767" s="174" customFormat="true" ht="14.25" hidden="false" customHeight="false" outlineLevel="0" collapsed="false">
      <c r="A767" s="159" t="n">
        <v>756</v>
      </c>
      <c r="B767" s="160" t="n">
        <f aca="false">M767</f>
        <v>0</v>
      </c>
      <c r="C767" s="161" t="n">
        <f aca="false">O767</f>
        <v>0</v>
      </c>
      <c r="D767" s="162" t="n">
        <f aca="false">P767</f>
        <v>0</v>
      </c>
      <c r="E767" s="163" t="n">
        <f aca="false">ROUND(Q767,2)</f>
        <v>0</v>
      </c>
      <c r="F767" s="163" t="n">
        <f aca="false">TRUNC((1+(IF(OR(H767=0,H767=""),'BDI REF.'!$K$5,CHOOSE(H767,'BDI REF.'!$K$5,'BDI REF.'!$K$6,'BDI REF.'!$K$7))))*R767,2)</f>
        <v>0</v>
      </c>
      <c r="G767" s="163" t="n">
        <f aca="false">IF(E767&lt;&gt;0,ROUND(E767*F767,2),IF(AD767=0,(SUMIF($V$12:$V$1011,B767,$AD$12:$AD$1011)),AD767))</f>
        <v>0</v>
      </c>
      <c r="H767" s="164"/>
      <c r="I767" s="165"/>
      <c r="J767" s="166" t="str">
        <f aca="false">IF(N767&lt;&gt;0,N767,"")</f>
        <v/>
      </c>
      <c r="K767" s="167"/>
      <c r="L767" s="168" t="str">
        <f aca="false">IF(B767&gt;0,"ok","ocultar")</f>
        <v>ocultar</v>
      </c>
      <c r="M767" s="182"/>
      <c r="N767" s="184"/>
      <c r="O767" s="177"/>
      <c r="P767" s="178"/>
      <c r="Q767" s="173"/>
      <c r="R767" s="179"/>
      <c r="S767" s="156"/>
      <c r="U767" s="88"/>
      <c r="V767" s="157" t="n">
        <f aca="false">IF(B767=0,V766,IF(ISNONTEXT(B767)=TRUE(),INT(B767),INT(LEFT(B767,FIND(".",B767)-1))))</f>
        <v>3</v>
      </c>
      <c r="W767" s="157" t="str">
        <f aca="false">IF(W768=1,1,IF(B767&lt;&gt;0,1,IF(C767&lt;&gt;0,1,IF(D767&lt;&gt;0,1,IF(E767&lt;&gt;0,1,"")))))</f>
        <v/>
      </c>
      <c r="X767" s="157" t="str">
        <f aca="false">IF(V767=0," ",IF(V767&lt;&gt;V766,V767," "))</f>
        <v> </v>
      </c>
      <c r="Y767" s="88"/>
      <c r="Z767" s="75" t="n">
        <f aca="false">IF(V767&lt;&gt;X767,(IF(I767="",G767*INFORMAÇÕES!$U$113,IF(I767="R",G767,0))),0)</f>
        <v>0</v>
      </c>
      <c r="AA767" s="75" t="n">
        <f aca="false">IF(V767&lt;&gt;X767,(IF(I767="",G767*INFORMAÇÕES!$U$114,IF(I767="C",G767,0))),0)</f>
        <v>0</v>
      </c>
      <c r="AB767" s="75" t="n">
        <f aca="false">IF(V767&lt;&gt;X767,(IF(I767="",G767*INFORMAÇÕES!$U$115,IF(I767="CF",G767,0))),0)</f>
        <v>0</v>
      </c>
      <c r="AC767" s="75" t="n">
        <f aca="false">IF(V767&lt;&gt;X767,(IF(I767="",G767*INFORMAÇÕES!$U$116,IF(I767="O",G767,0))),0)</f>
        <v>0</v>
      </c>
      <c r="AD767" s="75" t="n">
        <f aca="false">IF(E767&lt;&gt;0,G767,0)</f>
        <v>0</v>
      </c>
    </row>
    <row r="768" s="174" customFormat="true" ht="14.25" hidden="false" customHeight="false" outlineLevel="0" collapsed="false">
      <c r="A768" s="159" t="n">
        <v>757</v>
      </c>
      <c r="B768" s="160" t="n">
        <f aca="false">M768</f>
        <v>0</v>
      </c>
      <c r="C768" s="161" t="n">
        <f aca="false">O768</f>
        <v>0</v>
      </c>
      <c r="D768" s="162" t="n">
        <f aca="false">P768</f>
        <v>0</v>
      </c>
      <c r="E768" s="163" t="n">
        <f aca="false">ROUND(Q768,2)</f>
        <v>0</v>
      </c>
      <c r="F768" s="163" t="n">
        <f aca="false">TRUNC((1+(IF(OR(H768=0,H768=""),'BDI REF.'!$K$5,CHOOSE(H768,'BDI REF.'!$K$5,'BDI REF.'!$K$6,'BDI REF.'!$K$7))))*R768,2)</f>
        <v>0</v>
      </c>
      <c r="G768" s="163" t="n">
        <f aca="false">IF(E768&lt;&gt;0,ROUND(E768*F768,2),IF(AD768=0,(SUMIF($V$12:$V$1011,B768,$AD$12:$AD$1011)),AD768))</f>
        <v>0</v>
      </c>
      <c r="H768" s="164"/>
      <c r="I768" s="165"/>
      <c r="J768" s="166" t="str">
        <f aca="false">IF(N768&lt;&gt;0,N768,"")</f>
        <v/>
      </c>
      <c r="K768" s="167"/>
      <c r="L768" s="168" t="str">
        <f aca="false">IF(B768&gt;0,"ok","ocultar")</f>
        <v>ocultar</v>
      </c>
      <c r="M768" s="182"/>
      <c r="N768" s="184"/>
      <c r="O768" s="177"/>
      <c r="P768" s="178"/>
      <c r="Q768" s="173"/>
      <c r="R768" s="179"/>
      <c r="S768" s="156"/>
      <c r="U768" s="88"/>
      <c r="V768" s="157" t="n">
        <f aca="false">IF(B768=0,V767,IF(ISNONTEXT(B768)=TRUE(),INT(B768),INT(LEFT(B768,FIND(".",B768)-1))))</f>
        <v>3</v>
      </c>
      <c r="W768" s="157" t="str">
        <f aca="false">IF(W769=1,1,IF(B768&lt;&gt;0,1,IF(C768&lt;&gt;0,1,IF(D768&lt;&gt;0,1,IF(E768&lt;&gt;0,1,"")))))</f>
        <v/>
      </c>
      <c r="X768" s="157" t="str">
        <f aca="false">IF(V768=0," ",IF(V768&lt;&gt;V767,V768," "))</f>
        <v> </v>
      </c>
      <c r="Y768" s="88"/>
      <c r="Z768" s="75" t="n">
        <f aca="false">IF(V768&lt;&gt;X768,(IF(I768="",G768*INFORMAÇÕES!$U$113,IF(I768="R",G768,0))),0)</f>
        <v>0</v>
      </c>
      <c r="AA768" s="75" t="n">
        <f aca="false">IF(V768&lt;&gt;X768,(IF(I768="",G768*INFORMAÇÕES!$U$114,IF(I768="C",G768,0))),0)</f>
        <v>0</v>
      </c>
      <c r="AB768" s="75" t="n">
        <f aca="false">IF(V768&lt;&gt;X768,(IF(I768="",G768*INFORMAÇÕES!$U$115,IF(I768="CF",G768,0))),0)</f>
        <v>0</v>
      </c>
      <c r="AC768" s="75" t="n">
        <f aca="false">IF(V768&lt;&gt;X768,(IF(I768="",G768*INFORMAÇÕES!$U$116,IF(I768="O",G768,0))),0)</f>
        <v>0</v>
      </c>
      <c r="AD768" s="75" t="n">
        <f aca="false">IF(E768&lt;&gt;0,G768,0)</f>
        <v>0</v>
      </c>
    </row>
    <row r="769" s="174" customFormat="true" ht="14.25" hidden="false" customHeight="false" outlineLevel="0" collapsed="false">
      <c r="A769" s="159" t="n">
        <v>758</v>
      </c>
      <c r="B769" s="160" t="n">
        <f aca="false">M769</f>
        <v>0</v>
      </c>
      <c r="C769" s="161" t="n">
        <f aca="false">O769</f>
        <v>0</v>
      </c>
      <c r="D769" s="162" t="n">
        <f aca="false">P769</f>
        <v>0</v>
      </c>
      <c r="E769" s="163" t="n">
        <f aca="false">ROUND(Q769,2)</f>
        <v>0</v>
      </c>
      <c r="F769" s="163" t="n">
        <f aca="false">TRUNC((1+(IF(OR(H769=0,H769=""),'BDI REF.'!$K$5,CHOOSE(H769,'BDI REF.'!$K$5,'BDI REF.'!$K$6,'BDI REF.'!$K$7))))*R769,2)</f>
        <v>0</v>
      </c>
      <c r="G769" s="163" t="n">
        <f aca="false">IF(E769&lt;&gt;0,ROUND(E769*F769,2),IF(AD769=0,(SUMIF($V$12:$V$1011,B769,$AD$12:$AD$1011)),AD769))</f>
        <v>0</v>
      </c>
      <c r="H769" s="164"/>
      <c r="I769" s="165"/>
      <c r="J769" s="166" t="str">
        <f aca="false">IF(N769&lt;&gt;0,N769,"")</f>
        <v/>
      </c>
      <c r="K769" s="167"/>
      <c r="L769" s="168" t="str">
        <f aca="false">IF(B769&gt;0,"ok","ocultar")</f>
        <v>ocultar</v>
      </c>
      <c r="M769" s="182"/>
      <c r="N769" s="184"/>
      <c r="O769" s="177"/>
      <c r="P769" s="178"/>
      <c r="Q769" s="173"/>
      <c r="R769" s="179"/>
      <c r="S769" s="156"/>
      <c r="U769" s="88"/>
      <c r="V769" s="157" t="n">
        <f aca="false">IF(B769=0,V768,IF(ISNONTEXT(B769)=TRUE(),INT(B769),INT(LEFT(B769,FIND(".",B769)-1))))</f>
        <v>3</v>
      </c>
      <c r="W769" s="157" t="str">
        <f aca="false">IF(W770=1,1,IF(B769&lt;&gt;0,1,IF(C769&lt;&gt;0,1,IF(D769&lt;&gt;0,1,IF(E769&lt;&gt;0,1,"")))))</f>
        <v/>
      </c>
      <c r="X769" s="157" t="str">
        <f aca="false">IF(V769=0," ",IF(V769&lt;&gt;V768,V769," "))</f>
        <v> </v>
      </c>
      <c r="Y769" s="88"/>
      <c r="Z769" s="75" t="n">
        <f aca="false">IF(V769&lt;&gt;X769,(IF(I769="",G769*INFORMAÇÕES!$U$113,IF(I769="R",G769,0))),0)</f>
        <v>0</v>
      </c>
      <c r="AA769" s="75" t="n">
        <f aca="false">IF(V769&lt;&gt;X769,(IF(I769="",G769*INFORMAÇÕES!$U$114,IF(I769="C",G769,0))),0)</f>
        <v>0</v>
      </c>
      <c r="AB769" s="75" t="n">
        <f aca="false">IF(V769&lt;&gt;X769,(IF(I769="",G769*INFORMAÇÕES!$U$115,IF(I769="CF",G769,0))),0)</f>
        <v>0</v>
      </c>
      <c r="AC769" s="75" t="n">
        <f aca="false">IF(V769&lt;&gt;X769,(IF(I769="",G769*INFORMAÇÕES!$U$116,IF(I769="O",G769,0))),0)</f>
        <v>0</v>
      </c>
      <c r="AD769" s="75" t="n">
        <f aca="false">IF(E769&lt;&gt;0,G769,0)</f>
        <v>0</v>
      </c>
    </row>
    <row r="770" s="174" customFormat="true" ht="14.25" hidden="false" customHeight="false" outlineLevel="0" collapsed="false">
      <c r="A770" s="159" t="n">
        <v>759</v>
      </c>
      <c r="B770" s="160" t="n">
        <f aca="false">M770</f>
        <v>0</v>
      </c>
      <c r="C770" s="161" t="n">
        <f aca="false">O770</f>
        <v>0</v>
      </c>
      <c r="D770" s="162" t="n">
        <f aca="false">P770</f>
        <v>0</v>
      </c>
      <c r="E770" s="163" t="n">
        <f aca="false">ROUND(Q770,2)</f>
        <v>0</v>
      </c>
      <c r="F770" s="163" t="n">
        <f aca="false">TRUNC((1+(IF(OR(H770=0,H770=""),'BDI REF.'!$K$5,CHOOSE(H770,'BDI REF.'!$K$5,'BDI REF.'!$K$6,'BDI REF.'!$K$7))))*R770,2)</f>
        <v>0</v>
      </c>
      <c r="G770" s="163" t="n">
        <f aca="false">IF(E770&lt;&gt;0,ROUND(E770*F770,2),IF(AD770=0,(SUMIF($V$12:$V$1011,B770,$AD$12:$AD$1011)),AD770))</f>
        <v>0</v>
      </c>
      <c r="H770" s="164"/>
      <c r="I770" s="165"/>
      <c r="J770" s="166" t="str">
        <f aca="false">IF(N770&lt;&gt;0,N770,"")</f>
        <v/>
      </c>
      <c r="K770" s="167"/>
      <c r="L770" s="168" t="str">
        <f aca="false">IF(B770&gt;0,"ok","ocultar")</f>
        <v>ocultar</v>
      </c>
      <c r="M770" s="182"/>
      <c r="N770" s="184"/>
      <c r="O770" s="177"/>
      <c r="P770" s="178"/>
      <c r="Q770" s="173"/>
      <c r="R770" s="179"/>
      <c r="S770" s="156"/>
      <c r="U770" s="88"/>
      <c r="V770" s="157" t="n">
        <f aca="false">IF(B770=0,V769,IF(ISNONTEXT(B770)=TRUE(),INT(B770),INT(LEFT(B770,FIND(".",B770)-1))))</f>
        <v>3</v>
      </c>
      <c r="W770" s="157" t="str">
        <f aca="false">IF(W771=1,1,IF(B770&lt;&gt;0,1,IF(C770&lt;&gt;0,1,IF(D770&lt;&gt;0,1,IF(E770&lt;&gt;0,1,"")))))</f>
        <v/>
      </c>
      <c r="X770" s="157" t="str">
        <f aca="false">IF(V770=0," ",IF(V770&lt;&gt;V769,V770," "))</f>
        <v> </v>
      </c>
      <c r="Y770" s="88"/>
      <c r="Z770" s="75" t="n">
        <f aca="false">IF(V770&lt;&gt;X770,(IF(I770="",G770*INFORMAÇÕES!$U$113,IF(I770="R",G770,0))),0)</f>
        <v>0</v>
      </c>
      <c r="AA770" s="75" t="n">
        <f aca="false">IF(V770&lt;&gt;X770,(IF(I770="",G770*INFORMAÇÕES!$U$114,IF(I770="C",G770,0))),0)</f>
        <v>0</v>
      </c>
      <c r="AB770" s="75" t="n">
        <f aca="false">IF(V770&lt;&gt;X770,(IF(I770="",G770*INFORMAÇÕES!$U$115,IF(I770="CF",G770,0))),0)</f>
        <v>0</v>
      </c>
      <c r="AC770" s="75" t="n">
        <f aca="false">IF(V770&lt;&gt;X770,(IF(I770="",G770*INFORMAÇÕES!$U$116,IF(I770="O",G770,0))),0)</f>
        <v>0</v>
      </c>
      <c r="AD770" s="75" t="n">
        <f aca="false">IF(E770&lt;&gt;0,G770,0)</f>
        <v>0</v>
      </c>
    </row>
    <row r="771" s="174" customFormat="true" ht="14.25" hidden="false" customHeight="false" outlineLevel="0" collapsed="false">
      <c r="A771" s="159" t="n">
        <v>760</v>
      </c>
      <c r="B771" s="160" t="n">
        <f aca="false">M771</f>
        <v>0</v>
      </c>
      <c r="C771" s="161" t="n">
        <f aca="false">O771</f>
        <v>0</v>
      </c>
      <c r="D771" s="162" t="n">
        <f aca="false">P771</f>
        <v>0</v>
      </c>
      <c r="E771" s="163" t="n">
        <f aca="false">ROUND(Q771,2)</f>
        <v>0</v>
      </c>
      <c r="F771" s="163" t="n">
        <f aca="false">TRUNC((1+(IF(OR(H771=0,H771=""),'BDI REF.'!$K$5,CHOOSE(H771,'BDI REF.'!$K$5,'BDI REF.'!$K$6,'BDI REF.'!$K$7))))*R771,2)</f>
        <v>0</v>
      </c>
      <c r="G771" s="163" t="n">
        <f aca="false">IF(E771&lt;&gt;0,ROUND(E771*F771,2),IF(AD771=0,(SUMIF($V$12:$V$1011,B771,$AD$12:$AD$1011)),AD771))</f>
        <v>0</v>
      </c>
      <c r="H771" s="164"/>
      <c r="I771" s="165"/>
      <c r="J771" s="166" t="str">
        <f aca="false">IF(N771&lt;&gt;0,N771,"")</f>
        <v/>
      </c>
      <c r="K771" s="167"/>
      <c r="L771" s="168" t="str">
        <f aca="false">IF(B771&gt;0,"ok","ocultar")</f>
        <v>ocultar</v>
      </c>
      <c r="M771" s="182"/>
      <c r="N771" s="184"/>
      <c r="O771" s="177"/>
      <c r="P771" s="178"/>
      <c r="Q771" s="173"/>
      <c r="R771" s="179"/>
      <c r="S771" s="156"/>
      <c r="U771" s="88"/>
      <c r="V771" s="157" t="n">
        <f aca="false">IF(B771=0,V770,IF(ISNONTEXT(B771)=TRUE(),INT(B771),INT(LEFT(B771,FIND(".",B771)-1))))</f>
        <v>3</v>
      </c>
      <c r="W771" s="157" t="str">
        <f aca="false">IF(W772=1,1,IF(B771&lt;&gt;0,1,IF(C771&lt;&gt;0,1,IF(D771&lt;&gt;0,1,IF(E771&lt;&gt;0,1,"")))))</f>
        <v/>
      </c>
      <c r="X771" s="157" t="str">
        <f aca="false">IF(V771=0," ",IF(V771&lt;&gt;V770,V771," "))</f>
        <v> </v>
      </c>
      <c r="Y771" s="88"/>
      <c r="Z771" s="75" t="n">
        <f aca="false">IF(V771&lt;&gt;X771,(IF(I771="",G771*INFORMAÇÕES!$U$113,IF(I771="R",G771,0))),0)</f>
        <v>0</v>
      </c>
      <c r="AA771" s="75" t="n">
        <f aca="false">IF(V771&lt;&gt;X771,(IF(I771="",G771*INFORMAÇÕES!$U$114,IF(I771="C",G771,0))),0)</f>
        <v>0</v>
      </c>
      <c r="AB771" s="75" t="n">
        <f aca="false">IF(V771&lt;&gt;X771,(IF(I771="",G771*INFORMAÇÕES!$U$115,IF(I771="CF",G771,0))),0)</f>
        <v>0</v>
      </c>
      <c r="AC771" s="75" t="n">
        <f aca="false">IF(V771&lt;&gt;X771,(IF(I771="",G771*INFORMAÇÕES!$U$116,IF(I771="O",G771,0))),0)</f>
        <v>0</v>
      </c>
      <c r="AD771" s="75" t="n">
        <f aca="false">IF(E771&lt;&gt;0,G771,0)</f>
        <v>0</v>
      </c>
    </row>
    <row r="772" s="174" customFormat="true" ht="14.25" hidden="false" customHeight="false" outlineLevel="0" collapsed="false">
      <c r="A772" s="159" t="n">
        <v>761</v>
      </c>
      <c r="B772" s="160" t="n">
        <f aca="false">M772</f>
        <v>0</v>
      </c>
      <c r="C772" s="161" t="n">
        <f aca="false">O772</f>
        <v>0</v>
      </c>
      <c r="D772" s="162" t="n">
        <f aca="false">P772</f>
        <v>0</v>
      </c>
      <c r="E772" s="163" t="n">
        <f aca="false">ROUND(Q772,2)</f>
        <v>0</v>
      </c>
      <c r="F772" s="163" t="n">
        <f aca="false">TRUNC((1+(IF(OR(H772=0,H772=""),'BDI REF.'!$K$5,CHOOSE(H772,'BDI REF.'!$K$5,'BDI REF.'!$K$6,'BDI REF.'!$K$7))))*R772,2)</f>
        <v>0</v>
      </c>
      <c r="G772" s="163" t="n">
        <f aca="false">IF(E772&lt;&gt;0,ROUND(E772*F772,2),IF(AD772=0,(SUMIF($V$12:$V$1011,B772,$AD$12:$AD$1011)),AD772))</f>
        <v>0</v>
      </c>
      <c r="H772" s="164"/>
      <c r="I772" s="165"/>
      <c r="J772" s="166" t="str">
        <f aca="false">IF(N772&lt;&gt;0,N772,"")</f>
        <v/>
      </c>
      <c r="K772" s="167"/>
      <c r="L772" s="168" t="str">
        <f aca="false">IF(B772&gt;0,"ok","ocultar")</f>
        <v>ocultar</v>
      </c>
      <c r="M772" s="182"/>
      <c r="N772" s="184"/>
      <c r="O772" s="177"/>
      <c r="P772" s="178"/>
      <c r="Q772" s="173"/>
      <c r="R772" s="179"/>
      <c r="S772" s="156"/>
      <c r="U772" s="88"/>
      <c r="V772" s="157" t="n">
        <f aca="false">IF(B772=0,V771,IF(ISNONTEXT(B772)=TRUE(),INT(B772),INT(LEFT(B772,FIND(".",B772)-1))))</f>
        <v>3</v>
      </c>
      <c r="W772" s="157" t="str">
        <f aca="false">IF(W773=1,1,IF(B772&lt;&gt;0,1,IF(C772&lt;&gt;0,1,IF(D772&lt;&gt;0,1,IF(E772&lt;&gt;0,1,"")))))</f>
        <v/>
      </c>
      <c r="X772" s="157" t="str">
        <f aca="false">IF(V772=0," ",IF(V772&lt;&gt;V771,V772," "))</f>
        <v> </v>
      </c>
      <c r="Y772" s="88"/>
      <c r="Z772" s="75" t="n">
        <f aca="false">IF(V772&lt;&gt;X772,(IF(I772="",G772*INFORMAÇÕES!$U$113,IF(I772="R",G772,0))),0)</f>
        <v>0</v>
      </c>
      <c r="AA772" s="75" t="n">
        <f aca="false">IF(V772&lt;&gt;X772,(IF(I772="",G772*INFORMAÇÕES!$U$114,IF(I772="C",G772,0))),0)</f>
        <v>0</v>
      </c>
      <c r="AB772" s="75" t="n">
        <f aca="false">IF(V772&lt;&gt;X772,(IF(I772="",G772*INFORMAÇÕES!$U$115,IF(I772="CF",G772,0))),0)</f>
        <v>0</v>
      </c>
      <c r="AC772" s="75" t="n">
        <f aca="false">IF(V772&lt;&gt;X772,(IF(I772="",G772*INFORMAÇÕES!$U$116,IF(I772="O",G772,0))),0)</f>
        <v>0</v>
      </c>
      <c r="AD772" s="75" t="n">
        <f aca="false">IF(E772&lt;&gt;0,G772,0)</f>
        <v>0</v>
      </c>
    </row>
    <row r="773" s="174" customFormat="true" ht="14.25" hidden="false" customHeight="false" outlineLevel="0" collapsed="false">
      <c r="A773" s="159" t="n">
        <v>762</v>
      </c>
      <c r="B773" s="160" t="n">
        <f aca="false">M773</f>
        <v>0</v>
      </c>
      <c r="C773" s="161" t="n">
        <f aca="false">O773</f>
        <v>0</v>
      </c>
      <c r="D773" s="162" t="n">
        <f aca="false">P773</f>
        <v>0</v>
      </c>
      <c r="E773" s="163" t="n">
        <f aca="false">ROUND(Q773,2)</f>
        <v>0</v>
      </c>
      <c r="F773" s="163" t="n">
        <f aca="false">TRUNC((1+(IF(OR(H773=0,H773=""),'BDI REF.'!$K$5,CHOOSE(H773,'BDI REF.'!$K$5,'BDI REF.'!$K$6,'BDI REF.'!$K$7))))*R773,2)</f>
        <v>0</v>
      </c>
      <c r="G773" s="163" t="n">
        <f aca="false">IF(E773&lt;&gt;0,ROUND(E773*F773,2),IF(AD773=0,(SUMIF($V$12:$V$1011,B773,$AD$12:$AD$1011)),AD773))</f>
        <v>0</v>
      </c>
      <c r="H773" s="164"/>
      <c r="I773" s="165"/>
      <c r="J773" s="166" t="str">
        <f aca="false">IF(N773&lt;&gt;0,N773,"")</f>
        <v/>
      </c>
      <c r="K773" s="167"/>
      <c r="L773" s="168" t="str">
        <f aca="false">IF(B773&gt;0,"ok","ocultar")</f>
        <v>ocultar</v>
      </c>
      <c r="M773" s="182"/>
      <c r="N773" s="184"/>
      <c r="O773" s="177"/>
      <c r="P773" s="178"/>
      <c r="Q773" s="173"/>
      <c r="R773" s="179"/>
      <c r="S773" s="156"/>
      <c r="U773" s="88"/>
      <c r="V773" s="157" t="n">
        <f aca="false">IF(B773=0,V772,IF(ISNONTEXT(B773)=TRUE(),INT(B773),INT(LEFT(B773,FIND(".",B773)-1))))</f>
        <v>3</v>
      </c>
      <c r="W773" s="157" t="str">
        <f aca="false">IF(W774=1,1,IF(B773&lt;&gt;0,1,IF(C773&lt;&gt;0,1,IF(D773&lt;&gt;0,1,IF(E773&lt;&gt;0,1,"")))))</f>
        <v/>
      </c>
      <c r="X773" s="157" t="str">
        <f aca="false">IF(V773=0," ",IF(V773&lt;&gt;V772,V773," "))</f>
        <v> </v>
      </c>
      <c r="Y773" s="88"/>
      <c r="Z773" s="75" t="n">
        <f aca="false">IF(V773&lt;&gt;X773,(IF(I773="",G773*INFORMAÇÕES!$U$113,IF(I773="R",G773,0))),0)</f>
        <v>0</v>
      </c>
      <c r="AA773" s="75" t="n">
        <f aca="false">IF(V773&lt;&gt;X773,(IF(I773="",G773*INFORMAÇÕES!$U$114,IF(I773="C",G773,0))),0)</f>
        <v>0</v>
      </c>
      <c r="AB773" s="75" t="n">
        <f aca="false">IF(V773&lt;&gt;X773,(IF(I773="",G773*INFORMAÇÕES!$U$115,IF(I773="CF",G773,0))),0)</f>
        <v>0</v>
      </c>
      <c r="AC773" s="75" t="n">
        <f aca="false">IF(V773&lt;&gt;X773,(IF(I773="",G773*INFORMAÇÕES!$U$116,IF(I773="O",G773,0))),0)</f>
        <v>0</v>
      </c>
      <c r="AD773" s="75" t="n">
        <f aca="false">IF(E773&lt;&gt;0,G773,0)</f>
        <v>0</v>
      </c>
    </row>
    <row r="774" s="174" customFormat="true" ht="14.25" hidden="false" customHeight="false" outlineLevel="0" collapsed="false">
      <c r="A774" s="159" t="n">
        <v>763</v>
      </c>
      <c r="B774" s="160" t="n">
        <f aca="false">M774</f>
        <v>0</v>
      </c>
      <c r="C774" s="161" t="n">
        <f aca="false">O774</f>
        <v>0</v>
      </c>
      <c r="D774" s="162" t="n">
        <f aca="false">P774</f>
        <v>0</v>
      </c>
      <c r="E774" s="163" t="n">
        <f aca="false">ROUND(Q774,2)</f>
        <v>0</v>
      </c>
      <c r="F774" s="163" t="n">
        <f aca="false">TRUNC((1+(IF(OR(H774=0,H774=""),'BDI REF.'!$K$5,CHOOSE(H774,'BDI REF.'!$K$5,'BDI REF.'!$K$6,'BDI REF.'!$K$7))))*R774,2)</f>
        <v>0</v>
      </c>
      <c r="G774" s="163" t="n">
        <f aca="false">IF(E774&lt;&gt;0,ROUND(E774*F774,2),IF(AD774=0,(SUMIF($V$12:$V$1011,B774,$AD$12:$AD$1011)),AD774))</f>
        <v>0</v>
      </c>
      <c r="H774" s="164"/>
      <c r="I774" s="165"/>
      <c r="J774" s="166" t="str">
        <f aca="false">IF(N774&lt;&gt;0,N774,"")</f>
        <v/>
      </c>
      <c r="K774" s="167"/>
      <c r="L774" s="168" t="str">
        <f aca="false">IF(B774&gt;0,"ok","ocultar")</f>
        <v>ocultar</v>
      </c>
      <c r="M774" s="182"/>
      <c r="N774" s="184"/>
      <c r="O774" s="177"/>
      <c r="P774" s="178"/>
      <c r="Q774" s="173"/>
      <c r="R774" s="179"/>
      <c r="S774" s="156"/>
      <c r="U774" s="88"/>
      <c r="V774" s="157" t="n">
        <f aca="false">IF(B774=0,V773,IF(ISNONTEXT(B774)=TRUE(),INT(B774),INT(LEFT(B774,FIND(".",B774)-1))))</f>
        <v>3</v>
      </c>
      <c r="W774" s="157" t="str">
        <f aca="false">IF(W775=1,1,IF(B774&lt;&gt;0,1,IF(C774&lt;&gt;0,1,IF(D774&lt;&gt;0,1,IF(E774&lt;&gt;0,1,"")))))</f>
        <v/>
      </c>
      <c r="X774" s="157" t="str">
        <f aca="false">IF(V774=0," ",IF(V774&lt;&gt;V773,V774," "))</f>
        <v> </v>
      </c>
      <c r="Y774" s="88"/>
      <c r="Z774" s="75" t="n">
        <f aca="false">IF(V774&lt;&gt;X774,(IF(I774="",G774*INFORMAÇÕES!$U$113,IF(I774="R",G774,0))),0)</f>
        <v>0</v>
      </c>
      <c r="AA774" s="75" t="n">
        <f aca="false">IF(V774&lt;&gt;X774,(IF(I774="",G774*INFORMAÇÕES!$U$114,IF(I774="C",G774,0))),0)</f>
        <v>0</v>
      </c>
      <c r="AB774" s="75" t="n">
        <f aca="false">IF(V774&lt;&gt;X774,(IF(I774="",G774*INFORMAÇÕES!$U$115,IF(I774="CF",G774,0))),0)</f>
        <v>0</v>
      </c>
      <c r="AC774" s="75" t="n">
        <f aca="false">IF(V774&lt;&gt;X774,(IF(I774="",G774*INFORMAÇÕES!$U$116,IF(I774="O",G774,0))),0)</f>
        <v>0</v>
      </c>
      <c r="AD774" s="75" t="n">
        <f aca="false">IF(E774&lt;&gt;0,G774,0)</f>
        <v>0</v>
      </c>
    </row>
    <row r="775" s="174" customFormat="true" ht="14.25" hidden="false" customHeight="false" outlineLevel="0" collapsed="false">
      <c r="A775" s="159" t="n">
        <v>764</v>
      </c>
      <c r="B775" s="160" t="n">
        <f aca="false">M775</f>
        <v>0</v>
      </c>
      <c r="C775" s="161" t="n">
        <f aca="false">O775</f>
        <v>0</v>
      </c>
      <c r="D775" s="162" t="n">
        <f aca="false">P775</f>
        <v>0</v>
      </c>
      <c r="E775" s="163" t="n">
        <f aca="false">ROUND(Q775,2)</f>
        <v>0</v>
      </c>
      <c r="F775" s="163" t="n">
        <f aca="false">TRUNC((1+(IF(OR(H775=0,H775=""),'BDI REF.'!$K$5,CHOOSE(H775,'BDI REF.'!$K$5,'BDI REF.'!$K$6,'BDI REF.'!$K$7))))*R775,2)</f>
        <v>0</v>
      </c>
      <c r="G775" s="163" t="n">
        <f aca="false">IF(E775&lt;&gt;0,ROUND(E775*F775,2),IF(AD775=0,(SUMIF($V$12:$V$1011,B775,$AD$12:$AD$1011)),AD775))</f>
        <v>0</v>
      </c>
      <c r="H775" s="164"/>
      <c r="I775" s="165"/>
      <c r="J775" s="166" t="str">
        <f aca="false">IF(N775&lt;&gt;0,N775,"")</f>
        <v/>
      </c>
      <c r="K775" s="167"/>
      <c r="L775" s="168" t="str">
        <f aca="false">IF(B775&gt;0,"ok","ocultar")</f>
        <v>ocultar</v>
      </c>
      <c r="M775" s="182"/>
      <c r="N775" s="184"/>
      <c r="O775" s="177"/>
      <c r="P775" s="178"/>
      <c r="Q775" s="173"/>
      <c r="R775" s="179"/>
      <c r="S775" s="156"/>
      <c r="U775" s="88"/>
      <c r="V775" s="157" t="n">
        <f aca="false">IF(B775=0,V774,IF(ISNONTEXT(B775)=TRUE(),INT(B775),INT(LEFT(B775,FIND(".",B775)-1))))</f>
        <v>3</v>
      </c>
      <c r="W775" s="157" t="str">
        <f aca="false">IF(W776=1,1,IF(B775&lt;&gt;0,1,IF(C775&lt;&gt;0,1,IF(D775&lt;&gt;0,1,IF(E775&lt;&gt;0,1,"")))))</f>
        <v/>
      </c>
      <c r="X775" s="157" t="str">
        <f aca="false">IF(V775=0," ",IF(V775&lt;&gt;V774,V775," "))</f>
        <v> </v>
      </c>
      <c r="Y775" s="88"/>
      <c r="Z775" s="75" t="n">
        <f aca="false">IF(V775&lt;&gt;X775,(IF(I775="",G775*INFORMAÇÕES!$U$113,IF(I775="R",G775,0))),0)</f>
        <v>0</v>
      </c>
      <c r="AA775" s="75" t="n">
        <f aca="false">IF(V775&lt;&gt;X775,(IF(I775="",G775*INFORMAÇÕES!$U$114,IF(I775="C",G775,0))),0)</f>
        <v>0</v>
      </c>
      <c r="AB775" s="75" t="n">
        <f aca="false">IF(V775&lt;&gt;X775,(IF(I775="",G775*INFORMAÇÕES!$U$115,IF(I775="CF",G775,0))),0)</f>
        <v>0</v>
      </c>
      <c r="AC775" s="75" t="n">
        <f aca="false">IF(V775&lt;&gt;X775,(IF(I775="",G775*INFORMAÇÕES!$U$116,IF(I775="O",G775,0))),0)</f>
        <v>0</v>
      </c>
      <c r="AD775" s="75" t="n">
        <f aca="false">IF(E775&lt;&gt;0,G775,0)</f>
        <v>0</v>
      </c>
    </row>
    <row r="776" s="174" customFormat="true" ht="14.25" hidden="false" customHeight="false" outlineLevel="0" collapsed="false">
      <c r="A776" s="159" t="n">
        <v>765</v>
      </c>
      <c r="B776" s="160" t="n">
        <f aca="false">M776</f>
        <v>0</v>
      </c>
      <c r="C776" s="161" t="n">
        <f aca="false">O776</f>
        <v>0</v>
      </c>
      <c r="D776" s="162" t="n">
        <f aca="false">P776</f>
        <v>0</v>
      </c>
      <c r="E776" s="163" t="n">
        <f aca="false">ROUND(Q776,2)</f>
        <v>0</v>
      </c>
      <c r="F776" s="163" t="n">
        <f aca="false">TRUNC((1+(IF(OR(H776=0,H776=""),'BDI REF.'!$K$5,CHOOSE(H776,'BDI REF.'!$K$5,'BDI REF.'!$K$6,'BDI REF.'!$K$7))))*R776,2)</f>
        <v>0</v>
      </c>
      <c r="G776" s="163" t="n">
        <f aca="false">IF(E776&lt;&gt;0,ROUND(E776*F776,2),IF(AD776=0,(SUMIF($V$12:$V$1011,B776,$AD$12:$AD$1011)),AD776))</f>
        <v>0</v>
      </c>
      <c r="H776" s="164"/>
      <c r="I776" s="165"/>
      <c r="J776" s="166" t="str">
        <f aca="false">IF(N776&lt;&gt;0,N776,"")</f>
        <v/>
      </c>
      <c r="K776" s="167"/>
      <c r="L776" s="168" t="str">
        <f aca="false">IF(B776&gt;0,"ok","ocultar")</f>
        <v>ocultar</v>
      </c>
      <c r="M776" s="182"/>
      <c r="N776" s="184"/>
      <c r="O776" s="177"/>
      <c r="P776" s="178"/>
      <c r="Q776" s="173"/>
      <c r="R776" s="179"/>
      <c r="S776" s="156"/>
      <c r="U776" s="88"/>
      <c r="V776" s="157" t="n">
        <f aca="false">IF(B776=0,V775,IF(ISNONTEXT(B776)=TRUE(),INT(B776),INT(LEFT(B776,FIND(".",B776)-1))))</f>
        <v>3</v>
      </c>
      <c r="W776" s="157" t="str">
        <f aca="false">IF(W777=1,1,IF(B776&lt;&gt;0,1,IF(C776&lt;&gt;0,1,IF(D776&lt;&gt;0,1,IF(E776&lt;&gt;0,1,"")))))</f>
        <v/>
      </c>
      <c r="X776" s="157" t="str">
        <f aca="false">IF(V776=0," ",IF(V776&lt;&gt;V775,V776," "))</f>
        <v> </v>
      </c>
      <c r="Y776" s="88"/>
      <c r="Z776" s="75" t="n">
        <f aca="false">IF(V776&lt;&gt;X776,(IF(I776="",G776*INFORMAÇÕES!$U$113,IF(I776="R",G776,0))),0)</f>
        <v>0</v>
      </c>
      <c r="AA776" s="75" t="n">
        <f aca="false">IF(V776&lt;&gt;X776,(IF(I776="",G776*INFORMAÇÕES!$U$114,IF(I776="C",G776,0))),0)</f>
        <v>0</v>
      </c>
      <c r="AB776" s="75" t="n">
        <f aca="false">IF(V776&lt;&gt;X776,(IF(I776="",G776*INFORMAÇÕES!$U$115,IF(I776="CF",G776,0))),0)</f>
        <v>0</v>
      </c>
      <c r="AC776" s="75" t="n">
        <f aca="false">IF(V776&lt;&gt;X776,(IF(I776="",G776*INFORMAÇÕES!$U$116,IF(I776="O",G776,0))),0)</f>
        <v>0</v>
      </c>
      <c r="AD776" s="75" t="n">
        <f aca="false">IF(E776&lt;&gt;0,G776,0)</f>
        <v>0</v>
      </c>
    </row>
    <row r="777" s="174" customFormat="true" ht="14.25" hidden="false" customHeight="false" outlineLevel="0" collapsed="false">
      <c r="A777" s="159" t="n">
        <v>766</v>
      </c>
      <c r="B777" s="160" t="n">
        <f aca="false">M777</f>
        <v>0</v>
      </c>
      <c r="C777" s="161" t="n">
        <f aca="false">O777</f>
        <v>0</v>
      </c>
      <c r="D777" s="162" t="n">
        <f aca="false">P777</f>
        <v>0</v>
      </c>
      <c r="E777" s="163" t="n">
        <f aca="false">ROUND(Q777,2)</f>
        <v>0</v>
      </c>
      <c r="F777" s="163" t="n">
        <f aca="false">TRUNC((1+(IF(OR(H777=0,H777=""),'BDI REF.'!$K$5,CHOOSE(H777,'BDI REF.'!$K$5,'BDI REF.'!$K$6,'BDI REF.'!$K$7))))*R777,2)</f>
        <v>0</v>
      </c>
      <c r="G777" s="163" t="n">
        <f aca="false">IF(E777&lt;&gt;0,ROUND(E777*F777,2),IF(AD777=0,(SUMIF($V$12:$V$1011,B777,$AD$12:$AD$1011)),AD777))</f>
        <v>0</v>
      </c>
      <c r="H777" s="164"/>
      <c r="I777" s="165"/>
      <c r="J777" s="166" t="str">
        <f aca="false">IF(N777&lt;&gt;0,N777,"")</f>
        <v/>
      </c>
      <c r="K777" s="167"/>
      <c r="L777" s="168" t="str">
        <f aca="false">IF(B777&gt;0,"ok","ocultar")</f>
        <v>ocultar</v>
      </c>
      <c r="M777" s="182"/>
      <c r="N777" s="184"/>
      <c r="O777" s="177"/>
      <c r="P777" s="178"/>
      <c r="Q777" s="173"/>
      <c r="R777" s="179"/>
      <c r="S777" s="156"/>
      <c r="U777" s="88"/>
      <c r="V777" s="157" t="n">
        <f aca="false">IF(B777=0,V776,IF(ISNONTEXT(B777)=TRUE(),INT(B777),INT(LEFT(B777,FIND(".",B777)-1))))</f>
        <v>3</v>
      </c>
      <c r="W777" s="157" t="str">
        <f aca="false">IF(W778=1,1,IF(B777&lt;&gt;0,1,IF(C777&lt;&gt;0,1,IF(D777&lt;&gt;0,1,IF(E777&lt;&gt;0,1,"")))))</f>
        <v/>
      </c>
      <c r="X777" s="157" t="str">
        <f aca="false">IF(V777=0," ",IF(V777&lt;&gt;V776,V777," "))</f>
        <v> </v>
      </c>
      <c r="Y777" s="88"/>
      <c r="Z777" s="75" t="n">
        <f aca="false">IF(V777&lt;&gt;X777,(IF(I777="",G777*INFORMAÇÕES!$U$113,IF(I777="R",G777,0))),0)</f>
        <v>0</v>
      </c>
      <c r="AA777" s="75" t="n">
        <f aca="false">IF(V777&lt;&gt;X777,(IF(I777="",G777*INFORMAÇÕES!$U$114,IF(I777="C",G777,0))),0)</f>
        <v>0</v>
      </c>
      <c r="AB777" s="75" t="n">
        <f aca="false">IF(V777&lt;&gt;X777,(IF(I777="",G777*INFORMAÇÕES!$U$115,IF(I777="CF",G777,0))),0)</f>
        <v>0</v>
      </c>
      <c r="AC777" s="75" t="n">
        <f aca="false">IF(V777&lt;&gt;X777,(IF(I777="",G777*INFORMAÇÕES!$U$116,IF(I777="O",G777,0))),0)</f>
        <v>0</v>
      </c>
      <c r="AD777" s="75" t="n">
        <f aca="false">IF(E777&lt;&gt;0,G777,0)</f>
        <v>0</v>
      </c>
    </row>
    <row r="778" s="174" customFormat="true" ht="14.25" hidden="false" customHeight="false" outlineLevel="0" collapsed="false">
      <c r="A778" s="159" t="n">
        <v>767</v>
      </c>
      <c r="B778" s="160" t="n">
        <f aca="false">M778</f>
        <v>0</v>
      </c>
      <c r="C778" s="161" t="n">
        <f aca="false">O778</f>
        <v>0</v>
      </c>
      <c r="D778" s="162" t="n">
        <f aca="false">P778</f>
        <v>0</v>
      </c>
      <c r="E778" s="163" t="n">
        <f aca="false">ROUND(Q778,2)</f>
        <v>0</v>
      </c>
      <c r="F778" s="163" t="n">
        <f aca="false">TRUNC((1+(IF(OR(H778=0,H778=""),'BDI REF.'!$K$5,CHOOSE(H778,'BDI REF.'!$K$5,'BDI REF.'!$K$6,'BDI REF.'!$K$7))))*R778,2)</f>
        <v>0</v>
      </c>
      <c r="G778" s="163" t="n">
        <f aca="false">IF(E778&lt;&gt;0,ROUND(E778*F778,2),IF(AD778=0,(SUMIF($V$12:$V$1011,B778,$AD$12:$AD$1011)),AD778))</f>
        <v>0</v>
      </c>
      <c r="H778" s="164"/>
      <c r="I778" s="165"/>
      <c r="J778" s="166" t="str">
        <f aca="false">IF(N778&lt;&gt;0,N778,"")</f>
        <v/>
      </c>
      <c r="K778" s="167"/>
      <c r="L778" s="168" t="str">
        <f aca="false">IF(B778&gt;0,"ok","ocultar")</f>
        <v>ocultar</v>
      </c>
      <c r="M778" s="182"/>
      <c r="N778" s="184"/>
      <c r="O778" s="177"/>
      <c r="P778" s="178"/>
      <c r="Q778" s="173"/>
      <c r="R778" s="179"/>
      <c r="S778" s="156"/>
      <c r="U778" s="88"/>
      <c r="V778" s="157" t="n">
        <f aca="false">IF(B778=0,V777,IF(ISNONTEXT(B778)=TRUE(),INT(B778),INT(LEFT(B778,FIND(".",B778)-1))))</f>
        <v>3</v>
      </c>
      <c r="W778" s="157" t="str">
        <f aca="false">IF(W779=1,1,IF(B778&lt;&gt;0,1,IF(C778&lt;&gt;0,1,IF(D778&lt;&gt;0,1,IF(E778&lt;&gt;0,1,"")))))</f>
        <v/>
      </c>
      <c r="X778" s="157" t="str">
        <f aca="false">IF(V778=0," ",IF(V778&lt;&gt;V777,V778," "))</f>
        <v> </v>
      </c>
      <c r="Y778" s="88"/>
      <c r="Z778" s="75" t="n">
        <f aca="false">IF(V778&lt;&gt;X778,(IF(I778="",G778*INFORMAÇÕES!$U$113,IF(I778="R",G778,0))),0)</f>
        <v>0</v>
      </c>
      <c r="AA778" s="75" t="n">
        <f aca="false">IF(V778&lt;&gt;X778,(IF(I778="",G778*INFORMAÇÕES!$U$114,IF(I778="C",G778,0))),0)</f>
        <v>0</v>
      </c>
      <c r="AB778" s="75" t="n">
        <f aca="false">IF(V778&lt;&gt;X778,(IF(I778="",G778*INFORMAÇÕES!$U$115,IF(I778="CF",G778,0))),0)</f>
        <v>0</v>
      </c>
      <c r="AC778" s="75" t="n">
        <f aca="false">IF(V778&lt;&gt;X778,(IF(I778="",G778*INFORMAÇÕES!$U$116,IF(I778="O",G778,0))),0)</f>
        <v>0</v>
      </c>
      <c r="AD778" s="75" t="n">
        <f aca="false">IF(E778&lt;&gt;0,G778,0)</f>
        <v>0</v>
      </c>
    </row>
    <row r="779" s="174" customFormat="true" ht="14.25" hidden="false" customHeight="false" outlineLevel="0" collapsed="false">
      <c r="A779" s="159" t="n">
        <v>768</v>
      </c>
      <c r="B779" s="160" t="n">
        <f aca="false">M779</f>
        <v>0</v>
      </c>
      <c r="C779" s="161" t="n">
        <f aca="false">O779</f>
        <v>0</v>
      </c>
      <c r="D779" s="162" t="n">
        <f aca="false">P779</f>
        <v>0</v>
      </c>
      <c r="E779" s="163" t="n">
        <f aca="false">ROUND(Q779,2)</f>
        <v>0</v>
      </c>
      <c r="F779" s="163" t="n">
        <f aca="false">TRUNC((1+(IF(OR(H779=0,H779=""),'BDI REF.'!$K$5,CHOOSE(H779,'BDI REF.'!$K$5,'BDI REF.'!$K$6,'BDI REF.'!$K$7))))*R779,2)</f>
        <v>0</v>
      </c>
      <c r="G779" s="163" t="n">
        <f aca="false">IF(E779&lt;&gt;0,ROUND(E779*F779,2),IF(AD779=0,(SUMIF($V$12:$V$1011,B779,$AD$12:$AD$1011)),AD779))</f>
        <v>0</v>
      </c>
      <c r="H779" s="164"/>
      <c r="I779" s="165"/>
      <c r="J779" s="166" t="str">
        <f aca="false">IF(N779&lt;&gt;0,N779,"")</f>
        <v/>
      </c>
      <c r="K779" s="167"/>
      <c r="L779" s="168" t="str">
        <f aca="false">IF(B779&gt;0,"ok","ocultar")</f>
        <v>ocultar</v>
      </c>
      <c r="M779" s="182"/>
      <c r="N779" s="184"/>
      <c r="O779" s="177"/>
      <c r="P779" s="178"/>
      <c r="Q779" s="173"/>
      <c r="R779" s="179"/>
      <c r="S779" s="156"/>
      <c r="U779" s="88"/>
      <c r="V779" s="157" t="n">
        <f aca="false">IF(B779=0,V778,IF(ISNONTEXT(B779)=TRUE(),INT(B779),INT(LEFT(B779,FIND(".",B779)-1))))</f>
        <v>3</v>
      </c>
      <c r="W779" s="157" t="str">
        <f aca="false">IF(W780=1,1,IF(B779&lt;&gt;0,1,IF(C779&lt;&gt;0,1,IF(D779&lt;&gt;0,1,IF(E779&lt;&gt;0,1,"")))))</f>
        <v/>
      </c>
      <c r="X779" s="157" t="str">
        <f aca="false">IF(V779=0," ",IF(V779&lt;&gt;V778,V779," "))</f>
        <v> </v>
      </c>
      <c r="Y779" s="88"/>
      <c r="Z779" s="75" t="n">
        <f aca="false">IF(V779&lt;&gt;X779,(IF(I779="",G779*INFORMAÇÕES!$U$113,IF(I779="R",G779,0))),0)</f>
        <v>0</v>
      </c>
      <c r="AA779" s="75" t="n">
        <f aca="false">IF(V779&lt;&gt;X779,(IF(I779="",G779*INFORMAÇÕES!$U$114,IF(I779="C",G779,0))),0)</f>
        <v>0</v>
      </c>
      <c r="AB779" s="75" t="n">
        <f aca="false">IF(V779&lt;&gt;X779,(IF(I779="",G779*INFORMAÇÕES!$U$115,IF(I779="CF",G779,0))),0)</f>
        <v>0</v>
      </c>
      <c r="AC779" s="75" t="n">
        <f aca="false">IF(V779&lt;&gt;X779,(IF(I779="",G779*INFORMAÇÕES!$U$116,IF(I779="O",G779,0))),0)</f>
        <v>0</v>
      </c>
      <c r="AD779" s="75" t="n">
        <f aca="false">IF(E779&lt;&gt;0,G779,0)</f>
        <v>0</v>
      </c>
    </row>
    <row r="780" s="174" customFormat="true" ht="14.25" hidden="false" customHeight="false" outlineLevel="0" collapsed="false">
      <c r="A780" s="159" t="n">
        <v>769</v>
      </c>
      <c r="B780" s="160" t="n">
        <f aca="false">M780</f>
        <v>0</v>
      </c>
      <c r="C780" s="161" t="n">
        <f aca="false">O780</f>
        <v>0</v>
      </c>
      <c r="D780" s="162" t="n">
        <f aca="false">P780</f>
        <v>0</v>
      </c>
      <c r="E780" s="163" t="n">
        <f aca="false">ROUND(Q780,2)</f>
        <v>0</v>
      </c>
      <c r="F780" s="163" t="n">
        <f aca="false">TRUNC((1+(IF(OR(H780=0,H780=""),'BDI REF.'!$K$5,CHOOSE(H780,'BDI REF.'!$K$5,'BDI REF.'!$K$6,'BDI REF.'!$K$7))))*R780,2)</f>
        <v>0</v>
      </c>
      <c r="G780" s="163" t="n">
        <f aca="false">IF(E780&lt;&gt;0,ROUND(E780*F780,2),IF(AD780=0,(SUMIF($V$12:$V$1011,B780,$AD$12:$AD$1011)),AD780))</f>
        <v>0</v>
      </c>
      <c r="H780" s="164"/>
      <c r="I780" s="165"/>
      <c r="J780" s="166" t="str">
        <f aca="false">IF(N780&lt;&gt;0,N780,"")</f>
        <v/>
      </c>
      <c r="K780" s="167"/>
      <c r="L780" s="168" t="str">
        <f aca="false">IF(B780&gt;0,"ok","ocultar")</f>
        <v>ocultar</v>
      </c>
      <c r="M780" s="182"/>
      <c r="N780" s="184"/>
      <c r="O780" s="177"/>
      <c r="P780" s="178"/>
      <c r="Q780" s="173"/>
      <c r="R780" s="179"/>
      <c r="S780" s="156"/>
      <c r="U780" s="88"/>
      <c r="V780" s="157" t="n">
        <f aca="false">IF(B780=0,V779,IF(ISNONTEXT(B780)=TRUE(),INT(B780),INT(LEFT(B780,FIND(".",B780)-1))))</f>
        <v>3</v>
      </c>
      <c r="W780" s="157" t="str">
        <f aca="false">IF(W781=1,1,IF(B780&lt;&gt;0,1,IF(C780&lt;&gt;0,1,IF(D780&lt;&gt;0,1,IF(E780&lt;&gt;0,1,"")))))</f>
        <v/>
      </c>
      <c r="X780" s="157" t="str">
        <f aca="false">IF(V780=0," ",IF(V780&lt;&gt;V779,V780," "))</f>
        <v> </v>
      </c>
      <c r="Y780" s="88"/>
      <c r="Z780" s="75" t="n">
        <f aca="false">IF(V780&lt;&gt;X780,(IF(I780="",G780*INFORMAÇÕES!$U$113,IF(I780="R",G780,0))),0)</f>
        <v>0</v>
      </c>
      <c r="AA780" s="75" t="n">
        <f aca="false">IF(V780&lt;&gt;X780,(IF(I780="",G780*INFORMAÇÕES!$U$114,IF(I780="C",G780,0))),0)</f>
        <v>0</v>
      </c>
      <c r="AB780" s="75" t="n">
        <f aca="false">IF(V780&lt;&gt;X780,(IF(I780="",G780*INFORMAÇÕES!$U$115,IF(I780="CF",G780,0))),0)</f>
        <v>0</v>
      </c>
      <c r="AC780" s="75" t="n">
        <f aca="false">IF(V780&lt;&gt;X780,(IF(I780="",G780*INFORMAÇÕES!$U$116,IF(I780="O",G780,0))),0)</f>
        <v>0</v>
      </c>
      <c r="AD780" s="75" t="n">
        <f aca="false">IF(E780&lt;&gt;0,G780,0)</f>
        <v>0</v>
      </c>
    </row>
    <row r="781" s="174" customFormat="true" ht="14.25" hidden="false" customHeight="false" outlineLevel="0" collapsed="false">
      <c r="A781" s="159" t="n">
        <v>770</v>
      </c>
      <c r="B781" s="160" t="n">
        <f aca="false">M781</f>
        <v>0</v>
      </c>
      <c r="C781" s="161" t="n">
        <f aca="false">O781</f>
        <v>0</v>
      </c>
      <c r="D781" s="162" t="n">
        <f aca="false">P781</f>
        <v>0</v>
      </c>
      <c r="E781" s="163" t="n">
        <f aca="false">ROUND(Q781,2)</f>
        <v>0</v>
      </c>
      <c r="F781" s="163" t="n">
        <f aca="false">TRUNC((1+(IF(OR(H781=0,H781=""),'BDI REF.'!$K$5,CHOOSE(H781,'BDI REF.'!$K$5,'BDI REF.'!$K$6,'BDI REF.'!$K$7))))*R781,2)</f>
        <v>0</v>
      </c>
      <c r="G781" s="163" t="n">
        <f aca="false">IF(E781&lt;&gt;0,ROUND(E781*F781,2),IF(AD781=0,(SUMIF($V$12:$V$1011,B781,$AD$12:$AD$1011)),AD781))</f>
        <v>0</v>
      </c>
      <c r="H781" s="164"/>
      <c r="I781" s="165"/>
      <c r="J781" s="166" t="str">
        <f aca="false">IF(N781&lt;&gt;0,N781,"")</f>
        <v/>
      </c>
      <c r="K781" s="167"/>
      <c r="L781" s="168" t="str">
        <f aca="false">IF(B781&gt;0,"ok","ocultar")</f>
        <v>ocultar</v>
      </c>
      <c r="M781" s="182"/>
      <c r="N781" s="184"/>
      <c r="O781" s="177"/>
      <c r="P781" s="178"/>
      <c r="Q781" s="173"/>
      <c r="R781" s="179"/>
      <c r="S781" s="156"/>
      <c r="U781" s="88"/>
      <c r="V781" s="157" t="n">
        <f aca="false">IF(B781=0,V780,IF(ISNONTEXT(B781)=TRUE(),INT(B781),INT(LEFT(B781,FIND(".",B781)-1))))</f>
        <v>3</v>
      </c>
      <c r="W781" s="157" t="str">
        <f aca="false">IF(W782=1,1,IF(B781&lt;&gt;0,1,IF(C781&lt;&gt;0,1,IF(D781&lt;&gt;0,1,IF(E781&lt;&gt;0,1,"")))))</f>
        <v/>
      </c>
      <c r="X781" s="157" t="str">
        <f aca="false">IF(V781=0," ",IF(V781&lt;&gt;V780,V781," "))</f>
        <v> </v>
      </c>
      <c r="Y781" s="88"/>
      <c r="Z781" s="75" t="n">
        <f aca="false">IF(V781&lt;&gt;X781,(IF(I781="",G781*INFORMAÇÕES!$U$113,IF(I781="R",G781,0))),0)</f>
        <v>0</v>
      </c>
      <c r="AA781" s="75" t="n">
        <f aca="false">IF(V781&lt;&gt;X781,(IF(I781="",G781*INFORMAÇÕES!$U$114,IF(I781="C",G781,0))),0)</f>
        <v>0</v>
      </c>
      <c r="AB781" s="75" t="n">
        <f aca="false">IF(V781&lt;&gt;X781,(IF(I781="",G781*INFORMAÇÕES!$U$115,IF(I781="CF",G781,0))),0)</f>
        <v>0</v>
      </c>
      <c r="AC781" s="75" t="n">
        <f aca="false">IF(V781&lt;&gt;X781,(IF(I781="",G781*INFORMAÇÕES!$U$116,IF(I781="O",G781,0))),0)</f>
        <v>0</v>
      </c>
      <c r="AD781" s="75" t="n">
        <f aca="false">IF(E781&lt;&gt;0,G781,0)</f>
        <v>0</v>
      </c>
    </row>
    <row r="782" s="174" customFormat="true" ht="14.25" hidden="false" customHeight="false" outlineLevel="0" collapsed="false">
      <c r="A782" s="159" t="n">
        <v>771</v>
      </c>
      <c r="B782" s="160" t="n">
        <f aca="false">M782</f>
        <v>0</v>
      </c>
      <c r="C782" s="161" t="n">
        <f aca="false">O782</f>
        <v>0</v>
      </c>
      <c r="D782" s="162" t="n">
        <f aca="false">P782</f>
        <v>0</v>
      </c>
      <c r="E782" s="163" t="n">
        <f aca="false">ROUND(Q782,2)</f>
        <v>0</v>
      </c>
      <c r="F782" s="163" t="n">
        <f aca="false">TRUNC((1+(IF(OR(H782=0,H782=""),'BDI REF.'!$K$5,CHOOSE(H782,'BDI REF.'!$K$5,'BDI REF.'!$K$6,'BDI REF.'!$K$7))))*R782,2)</f>
        <v>0</v>
      </c>
      <c r="G782" s="163" t="n">
        <f aca="false">IF(E782&lt;&gt;0,ROUND(E782*F782,2),IF(AD782=0,(SUMIF($V$12:$V$1011,B782,$AD$12:$AD$1011)),AD782))</f>
        <v>0</v>
      </c>
      <c r="H782" s="164"/>
      <c r="I782" s="165"/>
      <c r="J782" s="166" t="str">
        <f aca="false">IF(N782&lt;&gt;0,N782,"")</f>
        <v/>
      </c>
      <c r="K782" s="167"/>
      <c r="L782" s="168" t="str">
        <f aca="false">IF(B782&gt;0,"ok","ocultar")</f>
        <v>ocultar</v>
      </c>
      <c r="M782" s="182"/>
      <c r="N782" s="184"/>
      <c r="O782" s="177"/>
      <c r="P782" s="178"/>
      <c r="Q782" s="173"/>
      <c r="R782" s="179"/>
      <c r="S782" s="156"/>
      <c r="U782" s="88"/>
      <c r="V782" s="157" t="n">
        <f aca="false">IF(B782=0,V781,IF(ISNONTEXT(B782)=TRUE(),INT(B782),INT(LEFT(B782,FIND(".",B782)-1))))</f>
        <v>3</v>
      </c>
      <c r="W782" s="157" t="str">
        <f aca="false">IF(W783=1,1,IF(B782&lt;&gt;0,1,IF(C782&lt;&gt;0,1,IF(D782&lt;&gt;0,1,IF(E782&lt;&gt;0,1,"")))))</f>
        <v/>
      </c>
      <c r="X782" s="157" t="str">
        <f aca="false">IF(V782=0," ",IF(V782&lt;&gt;V781,V782," "))</f>
        <v> </v>
      </c>
      <c r="Y782" s="88"/>
      <c r="Z782" s="75" t="n">
        <f aca="false">IF(V782&lt;&gt;X782,(IF(I782="",G782*INFORMAÇÕES!$U$113,IF(I782="R",G782,0))),0)</f>
        <v>0</v>
      </c>
      <c r="AA782" s="75" t="n">
        <f aca="false">IF(V782&lt;&gt;X782,(IF(I782="",G782*INFORMAÇÕES!$U$114,IF(I782="C",G782,0))),0)</f>
        <v>0</v>
      </c>
      <c r="AB782" s="75" t="n">
        <f aca="false">IF(V782&lt;&gt;X782,(IF(I782="",G782*INFORMAÇÕES!$U$115,IF(I782="CF",G782,0))),0)</f>
        <v>0</v>
      </c>
      <c r="AC782" s="75" t="n">
        <f aca="false">IF(V782&lt;&gt;X782,(IF(I782="",G782*INFORMAÇÕES!$U$116,IF(I782="O",G782,0))),0)</f>
        <v>0</v>
      </c>
      <c r="AD782" s="75" t="n">
        <f aca="false">IF(E782&lt;&gt;0,G782,0)</f>
        <v>0</v>
      </c>
    </row>
    <row r="783" s="174" customFormat="true" ht="14.25" hidden="false" customHeight="false" outlineLevel="0" collapsed="false">
      <c r="A783" s="159" t="n">
        <v>772</v>
      </c>
      <c r="B783" s="160" t="n">
        <f aca="false">M783</f>
        <v>0</v>
      </c>
      <c r="C783" s="161" t="n">
        <f aca="false">O783</f>
        <v>0</v>
      </c>
      <c r="D783" s="162" t="n">
        <f aca="false">P783</f>
        <v>0</v>
      </c>
      <c r="E783" s="163" t="n">
        <f aca="false">ROUND(Q783,2)</f>
        <v>0</v>
      </c>
      <c r="F783" s="163" t="n">
        <f aca="false">TRUNC((1+(IF(OR(H783=0,H783=""),'BDI REF.'!$K$5,CHOOSE(H783,'BDI REF.'!$K$5,'BDI REF.'!$K$6,'BDI REF.'!$K$7))))*R783,2)</f>
        <v>0</v>
      </c>
      <c r="G783" s="163" t="n">
        <f aca="false">IF(E783&lt;&gt;0,ROUND(E783*F783,2),IF(AD783=0,(SUMIF($V$12:$V$1011,B783,$AD$12:$AD$1011)),AD783))</f>
        <v>0</v>
      </c>
      <c r="H783" s="164"/>
      <c r="I783" s="165"/>
      <c r="J783" s="166" t="str">
        <f aca="false">IF(N783&lt;&gt;0,N783,"")</f>
        <v/>
      </c>
      <c r="K783" s="167"/>
      <c r="L783" s="168" t="str">
        <f aca="false">IF(B783&gt;0,"ok","ocultar")</f>
        <v>ocultar</v>
      </c>
      <c r="M783" s="182"/>
      <c r="N783" s="184"/>
      <c r="O783" s="177"/>
      <c r="P783" s="178"/>
      <c r="Q783" s="173"/>
      <c r="R783" s="179"/>
      <c r="S783" s="156"/>
      <c r="U783" s="88"/>
      <c r="V783" s="157" t="n">
        <f aca="false">IF(B783=0,V782,IF(ISNONTEXT(B783)=TRUE(),INT(B783),INT(LEFT(B783,FIND(".",B783)-1))))</f>
        <v>3</v>
      </c>
      <c r="W783" s="157" t="str">
        <f aca="false">IF(W784=1,1,IF(B783&lt;&gt;0,1,IF(C783&lt;&gt;0,1,IF(D783&lt;&gt;0,1,IF(E783&lt;&gt;0,1,"")))))</f>
        <v/>
      </c>
      <c r="X783" s="157" t="str">
        <f aca="false">IF(V783=0," ",IF(V783&lt;&gt;V782,V783," "))</f>
        <v> </v>
      </c>
      <c r="Y783" s="88"/>
      <c r="Z783" s="75" t="n">
        <f aca="false">IF(V783&lt;&gt;X783,(IF(I783="",G783*INFORMAÇÕES!$U$113,IF(I783="R",G783,0))),0)</f>
        <v>0</v>
      </c>
      <c r="AA783" s="75" t="n">
        <f aca="false">IF(V783&lt;&gt;X783,(IF(I783="",G783*INFORMAÇÕES!$U$114,IF(I783="C",G783,0))),0)</f>
        <v>0</v>
      </c>
      <c r="AB783" s="75" t="n">
        <f aca="false">IF(V783&lt;&gt;X783,(IF(I783="",G783*INFORMAÇÕES!$U$115,IF(I783="CF",G783,0))),0)</f>
        <v>0</v>
      </c>
      <c r="AC783" s="75" t="n">
        <f aca="false">IF(V783&lt;&gt;X783,(IF(I783="",G783*INFORMAÇÕES!$U$116,IF(I783="O",G783,0))),0)</f>
        <v>0</v>
      </c>
      <c r="AD783" s="75" t="n">
        <f aca="false">IF(E783&lt;&gt;0,G783,0)</f>
        <v>0</v>
      </c>
    </row>
    <row r="784" s="174" customFormat="true" ht="14.25" hidden="false" customHeight="false" outlineLevel="0" collapsed="false">
      <c r="A784" s="159" t="n">
        <v>773</v>
      </c>
      <c r="B784" s="160" t="n">
        <f aca="false">M784</f>
        <v>0</v>
      </c>
      <c r="C784" s="161" t="n">
        <f aca="false">O784</f>
        <v>0</v>
      </c>
      <c r="D784" s="162" t="n">
        <f aca="false">P784</f>
        <v>0</v>
      </c>
      <c r="E784" s="163" t="n">
        <f aca="false">ROUND(Q784,2)</f>
        <v>0</v>
      </c>
      <c r="F784" s="163" t="n">
        <f aca="false">TRUNC((1+(IF(OR(H784=0,H784=""),'BDI REF.'!$K$5,CHOOSE(H784,'BDI REF.'!$K$5,'BDI REF.'!$K$6,'BDI REF.'!$K$7))))*R784,2)</f>
        <v>0</v>
      </c>
      <c r="G784" s="163" t="n">
        <f aca="false">IF(E784&lt;&gt;0,ROUND(E784*F784,2),IF(AD784=0,(SUMIF($V$12:$V$1011,B784,$AD$12:$AD$1011)),AD784))</f>
        <v>0</v>
      </c>
      <c r="H784" s="164"/>
      <c r="I784" s="165"/>
      <c r="J784" s="166" t="str">
        <f aca="false">IF(N784&lt;&gt;0,N784,"")</f>
        <v/>
      </c>
      <c r="K784" s="167"/>
      <c r="L784" s="168" t="str">
        <f aca="false">IF(B784&gt;0,"ok","ocultar")</f>
        <v>ocultar</v>
      </c>
      <c r="M784" s="182"/>
      <c r="N784" s="184"/>
      <c r="O784" s="177"/>
      <c r="P784" s="178"/>
      <c r="Q784" s="173"/>
      <c r="R784" s="179"/>
      <c r="S784" s="156"/>
      <c r="U784" s="88"/>
      <c r="V784" s="157" t="n">
        <f aca="false">IF(B784=0,V783,IF(ISNONTEXT(B784)=TRUE(),INT(B784),INT(LEFT(B784,FIND(".",B784)-1))))</f>
        <v>3</v>
      </c>
      <c r="W784" s="157" t="str">
        <f aca="false">IF(W785=1,1,IF(B784&lt;&gt;0,1,IF(C784&lt;&gt;0,1,IF(D784&lt;&gt;0,1,IF(E784&lt;&gt;0,1,"")))))</f>
        <v/>
      </c>
      <c r="X784" s="157" t="str">
        <f aca="false">IF(V784=0," ",IF(V784&lt;&gt;V783,V784," "))</f>
        <v> </v>
      </c>
      <c r="Y784" s="88"/>
      <c r="Z784" s="75" t="n">
        <f aca="false">IF(V784&lt;&gt;X784,(IF(I784="",G784*INFORMAÇÕES!$U$113,IF(I784="R",G784,0))),0)</f>
        <v>0</v>
      </c>
      <c r="AA784" s="75" t="n">
        <f aca="false">IF(V784&lt;&gt;X784,(IF(I784="",G784*INFORMAÇÕES!$U$114,IF(I784="C",G784,0))),0)</f>
        <v>0</v>
      </c>
      <c r="AB784" s="75" t="n">
        <f aca="false">IF(V784&lt;&gt;X784,(IF(I784="",G784*INFORMAÇÕES!$U$115,IF(I784="CF",G784,0))),0)</f>
        <v>0</v>
      </c>
      <c r="AC784" s="75" t="n">
        <f aca="false">IF(V784&lt;&gt;X784,(IF(I784="",G784*INFORMAÇÕES!$U$116,IF(I784="O",G784,0))),0)</f>
        <v>0</v>
      </c>
      <c r="AD784" s="75" t="n">
        <f aca="false">IF(E784&lt;&gt;0,G784,0)</f>
        <v>0</v>
      </c>
    </row>
    <row r="785" s="174" customFormat="true" ht="14.25" hidden="false" customHeight="false" outlineLevel="0" collapsed="false">
      <c r="A785" s="159" t="n">
        <v>774</v>
      </c>
      <c r="B785" s="160" t="n">
        <f aca="false">M785</f>
        <v>0</v>
      </c>
      <c r="C785" s="161" t="n">
        <f aca="false">O785</f>
        <v>0</v>
      </c>
      <c r="D785" s="162" t="n">
        <f aca="false">P785</f>
        <v>0</v>
      </c>
      <c r="E785" s="163" t="n">
        <f aca="false">ROUND(Q785,2)</f>
        <v>0</v>
      </c>
      <c r="F785" s="163" t="n">
        <f aca="false">TRUNC((1+(IF(OR(H785=0,H785=""),'BDI REF.'!$K$5,CHOOSE(H785,'BDI REF.'!$K$5,'BDI REF.'!$K$6,'BDI REF.'!$K$7))))*R785,2)</f>
        <v>0</v>
      </c>
      <c r="G785" s="163" t="n">
        <f aca="false">IF(E785&lt;&gt;0,ROUND(E785*F785,2),IF(AD785=0,(SUMIF($V$12:$V$1011,B785,$AD$12:$AD$1011)),AD785))</f>
        <v>0</v>
      </c>
      <c r="H785" s="164"/>
      <c r="I785" s="165"/>
      <c r="J785" s="166" t="str">
        <f aca="false">IF(N785&lt;&gt;0,N785,"")</f>
        <v/>
      </c>
      <c r="K785" s="167"/>
      <c r="L785" s="168" t="str">
        <f aca="false">IF(B785&gt;0,"ok","ocultar")</f>
        <v>ocultar</v>
      </c>
      <c r="M785" s="182"/>
      <c r="N785" s="184"/>
      <c r="O785" s="177"/>
      <c r="P785" s="178"/>
      <c r="Q785" s="173"/>
      <c r="R785" s="179"/>
      <c r="S785" s="156"/>
      <c r="U785" s="88"/>
      <c r="V785" s="157" t="n">
        <f aca="false">IF(B785=0,V784,IF(ISNONTEXT(B785)=TRUE(),INT(B785),INT(LEFT(B785,FIND(".",B785)-1))))</f>
        <v>3</v>
      </c>
      <c r="W785" s="157" t="str">
        <f aca="false">IF(W786=1,1,IF(B785&lt;&gt;0,1,IF(C785&lt;&gt;0,1,IF(D785&lt;&gt;0,1,IF(E785&lt;&gt;0,1,"")))))</f>
        <v/>
      </c>
      <c r="X785" s="157" t="str">
        <f aca="false">IF(V785=0," ",IF(V785&lt;&gt;V784,V785," "))</f>
        <v> </v>
      </c>
      <c r="Y785" s="88"/>
      <c r="Z785" s="75" t="n">
        <f aca="false">IF(V785&lt;&gt;X785,(IF(I785="",G785*INFORMAÇÕES!$U$113,IF(I785="R",G785,0))),0)</f>
        <v>0</v>
      </c>
      <c r="AA785" s="75" t="n">
        <f aca="false">IF(V785&lt;&gt;X785,(IF(I785="",G785*INFORMAÇÕES!$U$114,IF(I785="C",G785,0))),0)</f>
        <v>0</v>
      </c>
      <c r="AB785" s="75" t="n">
        <f aca="false">IF(V785&lt;&gt;X785,(IF(I785="",G785*INFORMAÇÕES!$U$115,IF(I785="CF",G785,0))),0)</f>
        <v>0</v>
      </c>
      <c r="AC785" s="75" t="n">
        <f aca="false">IF(V785&lt;&gt;X785,(IF(I785="",G785*INFORMAÇÕES!$U$116,IF(I785="O",G785,0))),0)</f>
        <v>0</v>
      </c>
      <c r="AD785" s="75" t="n">
        <f aca="false">IF(E785&lt;&gt;0,G785,0)</f>
        <v>0</v>
      </c>
    </row>
    <row r="786" s="174" customFormat="true" ht="14.25" hidden="false" customHeight="false" outlineLevel="0" collapsed="false">
      <c r="A786" s="159" t="n">
        <v>775</v>
      </c>
      <c r="B786" s="160" t="n">
        <f aca="false">M786</f>
        <v>0</v>
      </c>
      <c r="C786" s="161" t="n">
        <f aca="false">O786</f>
        <v>0</v>
      </c>
      <c r="D786" s="162" t="n">
        <f aca="false">P786</f>
        <v>0</v>
      </c>
      <c r="E786" s="163" t="n">
        <f aca="false">ROUND(Q786,2)</f>
        <v>0</v>
      </c>
      <c r="F786" s="163" t="n">
        <f aca="false">TRUNC((1+(IF(OR(H786=0,H786=""),'BDI REF.'!$K$5,CHOOSE(H786,'BDI REF.'!$K$5,'BDI REF.'!$K$6,'BDI REF.'!$K$7))))*R786,2)</f>
        <v>0</v>
      </c>
      <c r="G786" s="163" t="n">
        <f aca="false">IF(E786&lt;&gt;0,ROUND(E786*F786,2),IF(AD786=0,(SUMIF($V$12:$V$1011,B786,$AD$12:$AD$1011)),AD786))</f>
        <v>0</v>
      </c>
      <c r="H786" s="164"/>
      <c r="I786" s="165"/>
      <c r="J786" s="166" t="str">
        <f aca="false">IF(N786&lt;&gt;0,N786,"")</f>
        <v/>
      </c>
      <c r="K786" s="167"/>
      <c r="L786" s="168" t="str">
        <f aca="false">IF(B786&gt;0,"ok","ocultar")</f>
        <v>ocultar</v>
      </c>
      <c r="M786" s="182"/>
      <c r="N786" s="184"/>
      <c r="O786" s="177"/>
      <c r="P786" s="178"/>
      <c r="Q786" s="173"/>
      <c r="R786" s="179"/>
      <c r="S786" s="156"/>
      <c r="U786" s="88"/>
      <c r="V786" s="157" t="n">
        <f aca="false">IF(B786=0,V785,IF(ISNONTEXT(B786)=TRUE(),INT(B786),INT(LEFT(B786,FIND(".",B786)-1))))</f>
        <v>3</v>
      </c>
      <c r="W786" s="157" t="str">
        <f aca="false">IF(W787=1,1,IF(B786&lt;&gt;0,1,IF(C786&lt;&gt;0,1,IF(D786&lt;&gt;0,1,IF(E786&lt;&gt;0,1,"")))))</f>
        <v/>
      </c>
      <c r="X786" s="157" t="str">
        <f aca="false">IF(V786=0," ",IF(V786&lt;&gt;V785,V786," "))</f>
        <v> </v>
      </c>
      <c r="Y786" s="88"/>
      <c r="Z786" s="75" t="n">
        <f aca="false">IF(V786&lt;&gt;X786,(IF(I786="",G786*INFORMAÇÕES!$U$113,IF(I786="R",G786,0))),0)</f>
        <v>0</v>
      </c>
      <c r="AA786" s="75" t="n">
        <f aca="false">IF(V786&lt;&gt;X786,(IF(I786="",G786*INFORMAÇÕES!$U$114,IF(I786="C",G786,0))),0)</f>
        <v>0</v>
      </c>
      <c r="AB786" s="75" t="n">
        <f aca="false">IF(V786&lt;&gt;X786,(IF(I786="",G786*INFORMAÇÕES!$U$115,IF(I786="CF",G786,0))),0)</f>
        <v>0</v>
      </c>
      <c r="AC786" s="75" t="n">
        <f aca="false">IF(V786&lt;&gt;X786,(IF(I786="",G786*INFORMAÇÕES!$U$116,IF(I786="O",G786,0))),0)</f>
        <v>0</v>
      </c>
      <c r="AD786" s="75" t="n">
        <f aca="false">IF(E786&lt;&gt;0,G786,0)</f>
        <v>0</v>
      </c>
    </row>
    <row r="787" s="174" customFormat="true" ht="14.25" hidden="false" customHeight="false" outlineLevel="0" collapsed="false">
      <c r="A787" s="159" t="n">
        <v>776</v>
      </c>
      <c r="B787" s="160" t="n">
        <f aca="false">M787</f>
        <v>0</v>
      </c>
      <c r="C787" s="161" t="n">
        <f aca="false">O787</f>
        <v>0</v>
      </c>
      <c r="D787" s="162" t="n">
        <f aca="false">P787</f>
        <v>0</v>
      </c>
      <c r="E787" s="163" t="n">
        <f aca="false">ROUND(Q787,2)</f>
        <v>0</v>
      </c>
      <c r="F787" s="163" t="n">
        <f aca="false">TRUNC((1+(IF(OR(H787=0,H787=""),'BDI REF.'!$K$5,CHOOSE(H787,'BDI REF.'!$K$5,'BDI REF.'!$K$6,'BDI REF.'!$K$7))))*R787,2)</f>
        <v>0</v>
      </c>
      <c r="G787" s="163" t="n">
        <f aca="false">IF(E787&lt;&gt;0,ROUND(E787*F787,2),IF(AD787=0,(SUMIF($V$12:$V$1011,B787,$AD$12:$AD$1011)),AD787))</f>
        <v>0</v>
      </c>
      <c r="H787" s="164"/>
      <c r="I787" s="165"/>
      <c r="J787" s="166" t="str">
        <f aca="false">IF(N787&lt;&gt;0,N787,"")</f>
        <v/>
      </c>
      <c r="K787" s="167"/>
      <c r="L787" s="168" t="str">
        <f aca="false">IF(B787&gt;0,"ok","ocultar")</f>
        <v>ocultar</v>
      </c>
      <c r="M787" s="182"/>
      <c r="N787" s="184"/>
      <c r="O787" s="177"/>
      <c r="P787" s="178"/>
      <c r="Q787" s="173"/>
      <c r="R787" s="179"/>
      <c r="S787" s="156"/>
      <c r="U787" s="88"/>
      <c r="V787" s="157" t="n">
        <f aca="false">IF(B787=0,V786,IF(ISNONTEXT(B787)=TRUE(),INT(B787),INT(LEFT(B787,FIND(".",B787)-1))))</f>
        <v>3</v>
      </c>
      <c r="W787" s="157" t="str">
        <f aca="false">IF(W788=1,1,IF(B787&lt;&gt;0,1,IF(C787&lt;&gt;0,1,IF(D787&lt;&gt;0,1,IF(E787&lt;&gt;0,1,"")))))</f>
        <v/>
      </c>
      <c r="X787" s="157" t="str">
        <f aca="false">IF(V787=0," ",IF(V787&lt;&gt;V786,V787," "))</f>
        <v> </v>
      </c>
      <c r="Y787" s="88"/>
      <c r="Z787" s="75" t="n">
        <f aca="false">IF(V787&lt;&gt;X787,(IF(I787="",G787*INFORMAÇÕES!$U$113,IF(I787="R",G787,0))),0)</f>
        <v>0</v>
      </c>
      <c r="AA787" s="75" t="n">
        <f aca="false">IF(V787&lt;&gt;X787,(IF(I787="",G787*INFORMAÇÕES!$U$114,IF(I787="C",G787,0))),0)</f>
        <v>0</v>
      </c>
      <c r="AB787" s="75" t="n">
        <f aca="false">IF(V787&lt;&gt;X787,(IF(I787="",G787*INFORMAÇÕES!$U$115,IF(I787="CF",G787,0))),0)</f>
        <v>0</v>
      </c>
      <c r="AC787" s="75" t="n">
        <f aca="false">IF(V787&lt;&gt;X787,(IF(I787="",G787*INFORMAÇÕES!$U$116,IF(I787="O",G787,0))),0)</f>
        <v>0</v>
      </c>
      <c r="AD787" s="75" t="n">
        <f aca="false">IF(E787&lt;&gt;0,G787,0)</f>
        <v>0</v>
      </c>
    </row>
    <row r="788" s="174" customFormat="true" ht="14.25" hidden="false" customHeight="false" outlineLevel="0" collapsed="false">
      <c r="A788" s="159" t="n">
        <v>777</v>
      </c>
      <c r="B788" s="160" t="n">
        <f aca="false">M788</f>
        <v>0</v>
      </c>
      <c r="C788" s="161" t="n">
        <f aca="false">O788</f>
        <v>0</v>
      </c>
      <c r="D788" s="162" t="n">
        <f aca="false">P788</f>
        <v>0</v>
      </c>
      <c r="E788" s="163" t="n">
        <f aca="false">ROUND(Q788,2)</f>
        <v>0</v>
      </c>
      <c r="F788" s="163" t="n">
        <f aca="false">TRUNC((1+(IF(OR(H788=0,H788=""),'BDI REF.'!$K$5,CHOOSE(H788,'BDI REF.'!$K$5,'BDI REF.'!$K$6,'BDI REF.'!$K$7))))*R788,2)</f>
        <v>0</v>
      </c>
      <c r="G788" s="163" t="n">
        <f aca="false">IF(E788&lt;&gt;0,ROUND(E788*F788,2),IF(AD788=0,(SUMIF($V$12:$V$1011,B788,$AD$12:$AD$1011)),AD788))</f>
        <v>0</v>
      </c>
      <c r="H788" s="164"/>
      <c r="I788" s="165"/>
      <c r="J788" s="166" t="str">
        <f aca="false">IF(N788&lt;&gt;0,N788,"")</f>
        <v/>
      </c>
      <c r="K788" s="167"/>
      <c r="L788" s="168" t="str">
        <f aca="false">IF(B788&gt;0,"ok","ocultar")</f>
        <v>ocultar</v>
      </c>
      <c r="M788" s="182"/>
      <c r="N788" s="184"/>
      <c r="O788" s="177"/>
      <c r="P788" s="178"/>
      <c r="Q788" s="173"/>
      <c r="R788" s="179"/>
      <c r="S788" s="156"/>
      <c r="U788" s="88"/>
      <c r="V788" s="157" t="n">
        <f aca="false">IF(B788=0,V787,IF(ISNONTEXT(B788)=TRUE(),INT(B788),INT(LEFT(B788,FIND(".",B788)-1))))</f>
        <v>3</v>
      </c>
      <c r="W788" s="157" t="str">
        <f aca="false">IF(W789=1,1,IF(B788&lt;&gt;0,1,IF(C788&lt;&gt;0,1,IF(D788&lt;&gt;0,1,IF(E788&lt;&gt;0,1,"")))))</f>
        <v/>
      </c>
      <c r="X788" s="157" t="str">
        <f aca="false">IF(V788=0," ",IF(V788&lt;&gt;V787,V788," "))</f>
        <v> </v>
      </c>
      <c r="Y788" s="88"/>
      <c r="Z788" s="75" t="n">
        <f aca="false">IF(V788&lt;&gt;X788,(IF(I788="",G788*INFORMAÇÕES!$U$113,IF(I788="R",G788,0))),0)</f>
        <v>0</v>
      </c>
      <c r="AA788" s="75" t="n">
        <f aca="false">IF(V788&lt;&gt;X788,(IF(I788="",G788*INFORMAÇÕES!$U$114,IF(I788="C",G788,0))),0)</f>
        <v>0</v>
      </c>
      <c r="AB788" s="75" t="n">
        <f aca="false">IF(V788&lt;&gt;X788,(IF(I788="",G788*INFORMAÇÕES!$U$115,IF(I788="CF",G788,0))),0)</f>
        <v>0</v>
      </c>
      <c r="AC788" s="75" t="n">
        <f aca="false">IF(V788&lt;&gt;X788,(IF(I788="",G788*INFORMAÇÕES!$U$116,IF(I788="O",G788,0))),0)</f>
        <v>0</v>
      </c>
      <c r="AD788" s="75" t="n">
        <f aca="false">IF(E788&lt;&gt;0,G788,0)</f>
        <v>0</v>
      </c>
    </row>
    <row r="789" s="174" customFormat="true" ht="14.25" hidden="false" customHeight="false" outlineLevel="0" collapsed="false">
      <c r="A789" s="159" t="n">
        <v>778</v>
      </c>
      <c r="B789" s="160" t="n">
        <f aca="false">M789</f>
        <v>0</v>
      </c>
      <c r="C789" s="161" t="n">
        <f aca="false">O789</f>
        <v>0</v>
      </c>
      <c r="D789" s="162" t="n">
        <f aca="false">P789</f>
        <v>0</v>
      </c>
      <c r="E789" s="163" t="n">
        <f aca="false">ROUND(Q789,2)</f>
        <v>0</v>
      </c>
      <c r="F789" s="163" t="n">
        <f aca="false">TRUNC((1+(IF(OR(H789=0,H789=""),'BDI REF.'!$K$5,CHOOSE(H789,'BDI REF.'!$K$5,'BDI REF.'!$K$6,'BDI REF.'!$K$7))))*R789,2)</f>
        <v>0</v>
      </c>
      <c r="G789" s="163" t="n">
        <f aca="false">IF(E789&lt;&gt;0,ROUND(E789*F789,2),IF(AD789=0,(SUMIF($V$12:$V$1011,B789,$AD$12:$AD$1011)),AD789))</f>
        <v>0</v>
      </c>
      <c r="H789" s="164"/>
      <c r="I789" s="165"/>
      <c r="J789" s="166" t="str">
        <f aca="false">IF(N789&lt;&gt;0,N789,"")</f>
        <v/>
      </c>
      <c r="K789" s="167"/>
      <c r="L789" s="168" t="str">
        <f aca="false">IF(B789&gt;0,"ok","ocultar")</f>
        <v>ocultar</v>
      </c>
      <c r="M789" s="182"/>
      <c r="N789" s="184"/>
      <c r="O789" s="177"/>
      <c r="P789" s="178"/>
      <c r="Q789" s="173"/>
      <c r="R789" s="179"/>
      <c r="S789" s="156"/>
      <c r="U789" s="88"/>
      <c r="V789" s="157" t="n">
        <f aca="false">IF(B789=0,V788,IF(ISNONTEXT(B789)=TRUE(),INT(B789),INT(LEFT(B789,FIND(".",B789)-1))))</f>
        <v>3</v>
      </c>
      <c r="W789" s="157" t="str">
        <f aca="false">IF(W790=1,1,IF(B789&lt;&gt;0,1,IF(C789&lt;&gt;0,1,IF(D789&lt;&gt;0,1,IF(E789&lt;&gt;0,1,"")))))</f>
        <v/>
      </c>
      <c r="X789" s="157" t="str">
        <f aca="false">IF(V789=0," ",IF(V789&lt;&gt;V788,V789," "))</f>
        <v> </v>
      </c>
      <c r="Y789" s="88"/>
      <c r="Z789" s="75" t="n">
        <f aca="false">IF(V789&lt;&gt;X789,(IF(I789="",G789*INFORMAÇÕES!$U$113,IF(I789="R",G789,0))),0)</f>
        <v>0</v>
      </c>
      <c r="AA789" s="75" t="n">
        <f aca="false">IF(V789&lt;&gt;X789,(IF(I789="",G789*INFORMAÇÕES!$U$114,IF(I789="C",G789,0))),0)</f>
        <v>0</v>
      </c>
      <c r="AB789" s="75" t="n">
        <f aca="false">IF(V789&lt;&gt;X789,(IF(I789="",G789*INFORMAÇÕES!$U$115,IF(I789="CF",G789,0))),0)</f>
        <v>0</v>
      </c>
      <c r="AC789" s="75" t="n">
        <f aca="false">IF(V789&lt;&gt;X789,(IF(I789="",G789*INFORMAÇÕES!$U$116,IF(I789="O",G789,0))),0)</f>
        <v>0</v>
      </c>
      <c r="AD789" s="75" t="n">
        <f aca="false">IF(E789&lt;&gt;0,G789,0)</f>
        <v>0</v>
      </c>
    </row>
    <row r="790" s="174" customFormat="true" ht="14.25" hidden="false" customHeight="false" outlineLevel="0" collapsed="false">
      <c r="A790" s="159" t="n">
        <v>779</v>
      </c>
      <c r="B790" s="160" t="n">
        <f aca="false">M790</f>
        <v>0</v>
      </c>
      <c r="C790" s="161" t="n">
        <f aca="false">O790</f>
        <v>0</v>
      </c>
      <c r="D790" s="162" t="n">
        <f aca="false">P790</f>
        <v>0</v>
      </c>
      <c r="E790" s="163" t="n">
        <f aca="false">ROUND(Q790,2)</f>
        <v>0</v>
      </c>
      <c r="F790" s="163" t="n">
        <f aca="false">TRUNC((1+(IF(OR(H790=0,H790=""),'BDI REF.'!$K$5,CHOOSE(H790,'BDI REF.'!$K$5,'BDI REF.'!$K$6,'BDI REF.'!$K$7))))*R790,2)</f>
        <v>0</v>
      </c>
      <c r="G790" s="163" t="n">
        <f aca="false">IF(E790&lt;&gt;0,ROUND(E790*F790,2),IF(AD790=0,(SUMIF($V$12:$V$1011,B790,$AD$12:$AD$1011)),AD790))</f>
        <v>0</v>
      </c>
      <c r="H790" s="164"/>
      <c r="I790" s="165"/>
      <c r="J790" s="166" t="str">
        <f aca="false">IF(N790&lt;&gt;0,N790,"")</f>
        <v/>
      </c>
      <c r="K790" s="167"/>
      <c r="L790" s="168" t="str">
        <f aca="false">IF(B790&gt;0,"ok","ocultar")</f>
        <v>ocultar</v>
      </c>
      <c r="M790" s="182"/>
      <c r="N790" s="184"/>
      <c r="O790" s="177"/>
      <c r="P790" s="178"/>
      <c r="Q790" s="173"/>
      <c r="R790" s="179"/>
      <c r="S790" s="156"/>
      <c r="U790" s="88"/>
      <c r="V790" s="157" t="n">
        <f aca="false">IF(B790=0,V789,IF(ISNONTEXT(B790)=TRUE(),INT(B790),INT(LEFT(B790,FIND(".",B790)-1))))</f>
        <v>3</v>
      </c>
      <c r="W790" s="157" t="str">
        <f aca="false">IF(W791=1,1,IF(B790&lt;&gt;0,1,IF(C790&lt;&gt;0,1,IF(D790&lt;&gt;0,1,IF(E790&lt;&gt;0,1,"")))))</f>
        <v/>
      </c>
      <c r="X790" s="157" t="str">
        <f aca="false">IF(V790=0," ",IF(V790&lt;&gt;V789,V790," "))</f>
        <v> </v>
      </c>
      <c r="Y790" s="88"/>
      <c r="Z790" s="75" t="n">
        <f aca="false">IF(V790&lt;&gt;X790,(IF(I790="",G790*INFORMAÇÕES!$U$113,IF(I790="R",G790,0))),0)</f>
        <v>0</v>
      </c>
      <c r="AA790" s="75" t="n">
        <f aca="false">IF(V790&lt;&gt;X790,(IF(I790="",G790*INFORMAÇÕES!$U$114,IF(I790="C",G790,0))),0)</f>
        <v>0</v>
      </c>
      <c r="AB790" s="75" t="n">
        <f aca="false">IF(V790&lt;&gt;X790,(IF(I790="",G790*INFORMAÇÕES!$U$115,IF(I790="CF",G790,0))),0)</f>
        <v>0</v>
      </c>
      <c r="AC790" s="75" t="n">
        <f aca="false">IF(V790&lt;&gt;X790,(IF(I790="",G790*INFORMAÇÕES!$U$116,IF(I790="O",G790,0))),0)</f>
        <v>0</v>
      </c>
      <c r="AD790" s="75" t="n">
        <f aca="false">IF(E790&lt;&gt;0,G790,0)</f>
        <v>0</v>
      </c>
    </row>
    <row r="791" s="174" customFormat="true" ht="14.25" hidden="false" customHeight="false" outlineLevel="0" collapsed="false">
      <c r="A791" s="159" t="n">
        <v>780</v>
      </c>
      <c r="B791" s="160" t="n">
        <f aca="false">M791</f>
        <v>0</v>
      </c>
      <c r="C791" s="161" t="n">
        <f aca="false">O791</f>
        <v>0</v>
      </c>
      <c r="D791" s="162" t="n">
        <f aca="false">P791</f>
        <v>0</v>
      </c>
      <c r="E791" s="163" t="n">
        <f aca="false">ROUND(Q791,2)</f>
        <v>0</v>
      </c>
      <c r="F791" s="163" t="n">
        <f aca="false">TRUNC((1+(IF(OR(H791=0,H791=""),'BDI REF.'!$K$5,CHOOSE(H791,'BDI REF.'!$K$5,'BDI REF.'!$K$6,'BDI REF.'!$K$7))))*R791,2)</f>
        <v>0</v>
      </c>
      <c r="G791" s="163" t="n">
        <f aca="false">IF(E791&lt;&gt;0,ROUND(E791*F791,2),IF(AD791=0,(SUMIF($V$12:$V$1011,B791,$AD$12:$AD$1011)),AD791))</f>
        <v>0</v>
      </c>
      <c r="H791" s="164"/>
      <c r="I791" s="165"/>
      <c r="J791" s="166" t="str">
        <f aca="false">IF(N791&lt;&gt;0,N791,"")</f>
        <v/>
      </c>
      <c r="K791" s="167"/>
      <c r="L791" s="168" t="str">
        <f aca="false">IF(B791&gt;0,"ok","ocultar")</f>
        <v>ocultar</v>
      </c>
      <c r="M791" s="182"/>
      <c r="N791" s="184"/>
      <c r="O791" s="177"/>
      <c r="P791" s="178"/>
      <c r="Q791" s="173"/>
      <c r="R791" s="179"/>
      <c r="S791" s="156"/>
      <c r="U791" s="88"/>
      <c r="V791" s="157" t="n">
        <f aca="false">IF(B791=0,V790,IF(ISNONTEXT(B791)=TRUE(),INT(B791),INT(LEFT(B791,FIND(".",B791)-1))))</f>
        <v>3</v>
      </c>
      <c r="W791" s="157" t="str">
        <f aca="false">IF(W792=1,1,IF(B791&lt;&gt;0,1,IF(C791&lt;&gt;0,1,IF(D791&lt;&gt;0,1,IF(E791&lt;&gt;0,1,"")))))</f>
        <v/>
      </c>
      <c r="X791" s="157" t="str">
        <f aca="false">IF(V791=0," ",IF(V791&lt;&gt;V790,V791," "))</f>
        <v> </v>
      </c>
      <c r="Y791" s="88"/>
      <c r="Z791" s="75" t="n">
        <f aca="false">IF(V791&lt;&gt;X791,(IF(I791="",G791*INFORMAÇÕES!$U$113,IF(I791="R",G791,0))),0)</f>
        <v>0</v>
      </c>
      <c r="AA791" s="75" t="n">
        <f aca="false">IF(V791&lt;&gt;X791,(IF(I791="",G791*INFORMAÇÕES!$U$114,IF(I791="C",G791,0))),0)</f>
        <v>0</v>
      </c>
      <c r="AB791" s="75" t="n">
        <f aca="false">IF(V791&lt;&gt;X791,(IF(I791="",G791*INFORMAÇÕES!$U$115,IF(I791="CF",G791,0))),0)</f>
        <v>0</v>
      </c>
      <c r="AC791" s="75" t="n">
        <f aca="false">IF(V791&lt;&gt;X791,(IF(I791="",G791*INFORMAÇÕES!$U$116,IF(I791="O",G791,0))),0)</f>
        <v>0</v>
      </c>
      <c r="AD791" s="75" t="n">
        <f aca="false">IF(E791&lt;&gt;0,G791,0)</f>
        <v>0</v>
      </c>
    </row>
    <row r="792" s="174" customFormat="true" ht="14.25" hidden="false" customHeight="false" outlineLevel="0" collapsed="false">
      <c r="A792" s="159" t="n">
        <v>781</v>
      </c>
      <c r="B792" s="160" t="n">
        <f aca="false">M792</f>
        <v>0</v>
      </c>
      <c r="C792" s="161" t="n">
        <f aca="false">O792</f>
        <v>0</v>
      </c>
      <c r="D792" s="162" t="n">
        <f aca="false">P792</f>
        <v>0</v>
      </c>
      <c r="E792" s="163" t="n">
        <f aca="false">ROUND(Q792,2)</f>
        <v>0</v>
      </c>
      <c r="F792" s="163" t="n">
        <f aca="false">TRUNC((1+(IF(OR(H792=0,H792=""),'BDI REF.'!$K$5,CHOOSE(H792,'BDI REF.'!$K$5,'BDI REF.'!$K$6,'BDI REF.'!$K$7))))*R792,2)</f>
        <v>0</v>
      </c>
      <c r="G792" s="163" t="n">
        <f aca="false">IF(E792&lt;&gt;0,ROUND(E792*F792,2),IF(AD792=0,(SUMIF($V$12:$V$1011,B792,$AD$12:$AD$1011)),AD792))</f>
        <v>0</v>
      </c>
      <c r="H792" s="164"/>
      <c r="I792" s="165"/>
      <c r="J792" s="166" t="str">
        <f aca="false">IF(N792&lt;&gt;0,N792,"")</f>
        <v/>
      </c>
      <c r="K792" s="167"/>
      <c r="L792" s="168" t="str">
        <f aca="false">IF(B792&gt;0,"ok","ocultar")</f>
        <v>ocultar</v>
      </c>
      <c r="M792" s="182"/>
      <c r="N792" s="184"/>
      <c r="O792" s="177"/>
      <c r="P792" s="178"/>
      <c r="Q792" s="173"/>
      <c r="R792" s="179"/>
      <c r="S792" s="156"/>
      <c r="U792" s="88"/>
      <c r="V792" s="157" t="n">
        <f aca="false">IF(B792=0,V791,IF(ISNONTEXT(B792)=TRUE(),INT(B792),INT(LEFT(B792,FIND(".",B792)-1))))</f>
        <v>3</v>
      </c>
      <c r="W792" s="157" t="str">
        <f aca="false">IF(W793=1,1,IF(B792&lt;&gt;0,1,IF(C792&lt;&gt;0,1,IF(D792&lt;&gt;0,1,IF(E792&lt;&gt;0,1,"")))))</f>
        <v/>
      </c>
      <c r="X792" s="157" t="str">
        <f aca="false">IF(V792=0," ",IF(V792&lt;&gt;V791,V792," "))</f>
        <v> </v>
      </c>
      <c r="Y792" s="88"/>
      <c r="Z792" s="75" t="n">
        <f aca="false">IF(V792&lt;&gt;X792,(IF(I792="",G792*INFORMAÇÕES!$U$113,IF(I792="R",G792,0))),0)</f>
        <v>0</v>
      </c>
      <c r="AA792" s="75" t="n">
        <f aca="false">IF(V792&lt;&gt;X792,(IF(I792="",G792*INFORMAÇÕES!$U$114,IF(I792="C",G792,0))),0)</f>
        <v>0</v>
      </c>
      <c r="AB792" s="75" t="n">
        <f aca="false">IF(V792&lt;&gt;X792,(IF(I792="",G792*INFORMAÇÕES!$U$115,IF(I792="CF",G792,0))),0)</f>
        <v>0</v>
      </c>
      <c r="AC792" s="75" t="n">
        <f aca="false">IF(V792&lt;&gt;X792,(IF(I792="",G792*INFORMAÇÕES!$U$116,IF(I792="O",G792,0))),0)</f>
        <v>0</v>
      </c>
      <c r="AD792" s="75" t="n">
        <f aca="false">IF(E792&lt;&gt;0,G792,0)</f>
        <v>0</v>
      </c>
    </row>
    <row r="793" s="174" customFormat="true" ht="14.25" hidden="false" customHeight="false" outlineLevel="0" collapsed="false">
      <c r="A793" s="159" t="n">
        <v>782</v>
      </c>
      <c r="B793" s="160" t="n">
        <f aca="false">M793</f>
        <v>0</v>
      </c>
      <c r="C793" s="161" t="n">
        <f aca="false">O793</f>
        <v>0</v>
      </c>
      <c r="D793" s="162" t="n">
        <f aca="false">P793</f>
        <v>0</v>
      </c>
      <c r="E793" s="163" t="n">
        <f aca="false">ROUND(Q793,2)</f>
        <v>0</v>
      </c>
      <c r="F793" s="163" t="n">
        <f aca="false">TRUNC((1+(IF(OR(H793=0,H793=""),'BDI REF.'!$K$5,CHOOSE(H793,'BDI REF.'!$K$5,'BDI REF.'!$K$6,'BDI REF.'!$K$7))))*R793,2)</f>
        <v>0</v>
      </c>
      <c r="G793" s="163" t="n">
        <f aca="false">IF(E793&lt;&gt;0,ROUND(E793*F793,2),IF(AD793=0,(SUMIF($V$12:$V$1011,B793,$AD$12:$AD$1011)),AD793))</f>
        <v>0</v>
      </c>
      <c r="H793" s="164"/>
      <c r="I793" s="165"/>
      <c r="J793" s="166" t="str">
        <f aca="false">IF(N793&lt;&gt;0,N793,"")</f>
        <v/>
      </c>
      <c r="K793" s="167"/>
      <c r="L793" s="168" t="str">
        <f aca="false">IF(B793&gt;0,"ok","ocultar")</f>
        <v>ocultar</v>
      </c>
      <c r="M793" s="182"/>
      <c r="N793" s="184"/>
      <c r="O793" s="177"/>
      <c r="P793" s="178"/>
      <c r="Q793" s="173"/>
      <c r="R793" s="179"/>
      <c r="S793" s="156"/>
      <c r="U793" s="88"/>
      <c r="V793" s="157" t="n">
        <f aca="false">IF(B793=0,V792,IF(ISNONTEXT(B793)=TRUE(),INT(B793),INT(LEFT(B793,FIND(".",B793)-1))))</f>
        <v>3</v>
      </c>
      <c r="W793" s="157" t="str">
        <f aca="false">IF(W794=1,1,IF(B793&lt;&gt;0,1,IF(C793&lt;&gt;0,1,IF(D793&lt;&gt;0,1,IF(E793&lt;&gt;0,1,"")))))</f>
        <v/>
      </c>
      <c r="X793" s="157" t="str">
        <f aca="false">IF(V793=0," ",IF(V793&lt;&gt;V792,V793," "))</f>
        <v> </v>
      </c>
      <c r="Y793" s="88"/>
      <c r="Z793" s="75" t="n">
        <f aca="false">IF(V793&lt;&gt;X793,(IF(I793="",G793*INFORMAÇÕES!$U$113,IF(I793="R",G793,0))),0)</f>
        <v>0</v>
      </c>
      <c r="AA793" s="75" t="n">
        <f aca="false">IF(V793&lt;&gt;X793,(IF(I793="",G793*INFORMAÇÕES!$U$114,IF(I793="C",G793,0))),0)</f>
        <v>0</v>
      </c>
      <c r="AB793" s="75" t="n">
        <f aca="false">IF(V793&lt;&gt;X793,(IF(I793="",G793*INFORMAÇÕES!$U$115,IF(I793="CF",G793,0))),0)</f>
        <v>0</v>
      </c>
      <c r="AC793" s="75" t="n">
        <f aca="false">IF(V793&lt;&gt;X793,(IF(I793="",G793*INFORMAÇÕES!$U$116,IF(I793="O",G793,0))),0)</f>
        <v>0</v>
      </c>
      <c r="AD793" s="75" t="n">
        <f aca="false">IF(E793&lt;&gt;0,G793,0)</f>
        <v>0</v>
      </c>
    </row>
    <row r="794" s="174" customFormat="true" ht="14.25" hidden="false" customHeight="false" outlineLevel="0" collapsed="false">
      <c r="A794" s="159" t="n">
        <v>783</v>
      </c>
      <c r="B794" s="160" t="n">
        <f aca="false">M794</f>
        <v>0</v>
      </c>
      <c r="C794" s="161" t="n">
        <f aca="false">O794</f>
        <v>0</v>
      </c>
      <c r="D794" s="162" t="n">
        <f aca="false">P794</f>
        <v>0</v>
      </c>
      <c r="E794" s="163" t="n">
        <f aca="false">ROUND(Q794,2)</f>
        <v>0</v>
      </c>
      <c r="F794" s="163" t="n">
        <f aca="false">TRUNC((1+(IF(OR(H794=0,H794=""),'BDI REF.'!$K$5,CHOOSE(H794,'BDI REF.'!$K$5,'BDI REF.'!$K$6,'BDI REF.'!$K$7))))*R794,2)</f>
        <v>0</v>
      </c>
      <c r="G794" s="163" t="n">
        <f aca="false">IF(E794&lt;&gt;0,ROUND(E794*F794,2),IF(AD794=0,(SUMIF($V$12:$V$1011,B794,$AD$12:$AD$1011)),AD794))</f>
        <v>0</v>
      </c>
      <c r="H794" s="164"/>
      <c r="I794" s="165"/>
      <c r="J794" s="166" t="str">
        <f aca="false">IF(N794&lt;&gt;0,N794,"")</f>
        <v/>
      </c>
      <c r="K794" s="167"/>
      <c r="L794" s="168" t="str">
        <f aca="false">IF(B794&gt;0,"ok","ocultar")</f>
        <v>ocultar</v>
      </c>
      <c r="M794" s="182"/>
      <c r="N794" s="184"/>
      <c r="O794" s="177"/>
      <c r="P794" s="178"/>
      <c r="Q794" s="173"/>
      <c r="R794" s="179"/>
      <c r="S794" s="156"/>
      <c r="U794" s="88"/>
      <c r="V794" s="157" t="n">
        <f aca="false">IF(B794=0,V793,IF(ISNONTEXT(B794)=TRUE(),INT(B794),INT(LEFT(B794,FIND(".",B794)-1))))</f>
        <v>3</v>
      </c>
      <c r="W794" s="157" t="str">
        <f aca="false">IF(W795=1,1,IF(B794&lt;&gt;0,1,IF(C794&lt;&gt;0,1,IF(D794&lt;&gt;0,1,IF(E794&lt;&gt;0,1,"")))))</f>
        <v/>
      </c>
      <c r="X794" s="157" t="str">
        <f aca="false">IF(V794=0," ",IF(V794&lt;&gt;V793,V794," "))</f>
        <v> </v>
      </c>
      <c r="Y794" s="88"/>
      <c r="Z794" s="75" t="n">
        <f aca="false">IF(V794&lt;&gt;X794,(IF(I794="",G794*INFORMAÇÕES!$U$113,IF(I794="R",G794,0))),0)</f>
        <v>0</v>
      </c>
      <c r="AA794" s="75" t="n">
        <f aca="false">IF(V794&lt;&gt;X794,(IF(I794="",G794*INFORMAÇÕES!$U$114,IF(I794="C",G794,0))),0)</f>
        <v>0</v>
      </c>
      <c r="AB794" s="75" t="n">
        <f aca="false">IF(V794&lt;&gt;X794,(IF(I794="",G794*INFORMAÇÕES!$U$115,IF(I794="CF",G794,0))),0)</f>
        <v>0</v>
      </c>
      <c r="AC794" s="75" t="n">
        <f aca="false">IF(V794&lt;&gt;X794,(IF(I794="",G794*INFORMAÇÕES!$U$116,IF(I794="O",G794,0))),0)</f>
        <v>0</v>
      </c>
      <c r="AD794" s="75" t="n">
        <f aca="false">IF(E794&lt;&gt;0,G794,0)</f>
        <v>0</v>
      </c>
    </row>
    <row r="795" s="174" customFormat="true" ht="14.25" hidden="false" customHeight="false" outlineLevel="0" collapsed="false">
      <c r="A795" s="159" t="n">
        <v>784</v>
      </c>
      <c r="B795" s="160" t="n">
        <f aca="false">M795</f>
        <v>0</v>
      </c>
      <c r="C795" s="161" t="n">
        <f aca="false">O795</f>
        <v>0</v>
      </c>
      <c r="D795" s="162" t="n">
        <f aca="false">P795</f>
        <v>0</v>
      </c>
      <c r="E795" s="163" t="n">
        <f aca="false">ROUND(Q795,2)</f>
        <v>0</v>
      </c>
      <c r="F795" s="163" t="n">
        <f aca="false">TRUNC((1+(IF(OR(H795=0,H795=""),'BDI REF.'!$K$5,CHOOSE(H795,'BDI REF.'!$K$5,'BDI REF.'!$K$6,'BDI REF.'!$K$7))))*R795,2)</f>
        <v>0</v>
      </c>
      <c r="G795" s="163" t="n">
        <f aca="false">IF(E795&lt;&gt;0,ROUND(E795*F795,2),IF(AD795=0,(SUMIF($V$12:$V$1011,B795,$AD$12:$AD$1011)),AD795))</f>
        <v>0</v>
      </c>
      <c r="H795" s="164"/>
      <c r="I795" s="165"/>
      <c r="J795" s="166" t="str">
        <f aca="false">IF(N795&lt;&gt;0,N795,"")</f>
        <v/>
      </c>
      <c r="K795" s="167"/>
      <c r="L795" s="168" t="str">
        <f aca="false">IF(B795&gt;0,"ok","ocultar")</f>
        <v>ocultar</v>
      </c>
      <c r="M795" s="182"/>
      <c r="N795" s="184"/>
      <c r="O795" s="177"/>
      <c r="P795" s="178"/>
      <c r="Q795" s="173"/>
      <c r="R795" s="179"/>
      <c r="S795" s="156"/>
      <c r="U795" s="88"/>
      <c r="V795" s="157" t="n">
        <f aca="false">IF(B795=0,V794,IF(ISNONTEXT(B795)=TRUE(),INT(B795),INT(LEFT(B795,FIND(".",B795)-1))))</f>
        <v>3</v>
      </c>
      <c r="W795" s="157" t="str">
        <f aca="false">IF(W796=1,1,IF(B795&lt;&gt;0,1,IF(C795&lt;&gt;0,1,IF(D795&lt;&gt;0,1,IF(E795&lt;&gt;0,1,"")))))</f>
        <v/>
      </c>
      <c r="X795" s="157" t="str">
        <f aca="false">IF(V795=0," ",IF(V795&lt;&gt;V794,V795," "))</f>
        <v> </v>
      </c>
      <c r="Y795" s="88"/>
      <c r="Z795" s="75" t="n">
        <f aca="false">IF(V795&lt;&gt;X795,(IF(I795="",G795*INFORMAÇÕES!$U$113,IF(I795="R",G795,0))),0)</f>
        <v>0</v>
      </c>
      <c r="AA795" s="75" t="n">
        <f aca="false">IF(V795&lt;&gt;X795,(IF(I795="",G795*INFORMAÇÕES!$U$114,IF(I795="C",G795,0))),0)</f>
        <v>0</v>
      </c>
      <c r="AB795" s="75" t="n">
        <f aca="false">IF(V795&lt;&gt;X795,(IF(I795="",G795*INFORMAÇÕES!$U$115,IF(I795="CF",G795,0))),0)</f>
        <v>0</v>
      </c>
      <c r="AC795" s="75" t="n">
        <f aca="false">IF(V795&lt;&gt;X795,(IF(I795="",G795*INFORMAÇÕES!$U$116,IF(I795="O",G795,0))),0)</f>
        <v>0</v>
      </c>
      <c r="AD795" s="75" t="n">
        <f aca="false">IF(E795&lt;&gt;0,G795,0)</f>
        <v>0</v>
      </c>
    </row>
    <row r="796" s="174" customFormat="true" ht="14.25" hidden="false" customHeight="false" outlineLevel="0" collapsed="false">
      <c r="A796" s="159" t="n">
        <v>785</v>
      </c>
      <c r="B796" s="160" t="n">
        <f aca="false">M796</f>
        <v>0</v>
      </c>
      <c r="C796" s="161" t="n">
        <f aca="false">O796</f>
        <v>0</v>
      </c>
      <c r="D796" s="162" t="n">
        <f aca="false">P796</f>
        <v>0</v>
      </c>
      <c r="E796" s="163" t="n">
        <f aca="false">ROUND(Q796,2)</f>
        <v>0</v>
      </c>
      <c r="F796" s="163" t="n">
        <f aca="false">TRUNC((1+(IF(OR(H796=0,H796=""),'BDI REF.'!$K$5,CHOOSE(H796,'BDI REF.'!$K$5,'BDI REF.'!$K$6,'BDI REF.'!$K$7))))*R796,2)</f>
        <v>0</v>
      </c>
      <c r="G796" s="163" t="n">
        <f aca="false">IF(E796&lt;&gt;0,ROUND(E796*F796,2),IF(AD796=0,(SUMIF($V$12:$V$1011,B796,$AD$12:$AD$1011)),AD796))</f>
        <v>0</v>
      </c>
      <c r="H796" s="164"/>
      <c r="I796" s="165"/>
      <c r="J796" s="166" t="str">
        <f aca="false">IF(N796&lt;&gt;0,N796,"")</f>
        <v/>
      </c>
      <c r="K796" s="167"/>
      <c r="L796" s="168" t="str">
        <f aca="false">IF(B796&gt;0,"ok","ocultar")</f>
        <v>ocultar</v>
      </c>
      <c r="M796" s="182"/>
      <c r="N796" s="184"/>
      <c r="O796" s="177"/>
      <c r="P796" s="178"/>
      <c r="Q796" s="173"/>
      <c r="R796" s="179"/>
      <c r="S796" s="156"/>
      <c r="U796" s="88"/>
      <c r="V796" s="157" t="n">
        <f aca="false">IF(B796=0,V795,IF(ISNONTEXT(B796)=TRUE(),INT(B796),INT(LEFT(B796,FIND(".",B796)-1))))</f>
        <v>3</v>
      </c>
      <c r="W796" s="157" t="str">
        <f aca="false">IF(W797=1,1,IF(B796&lt;&gt;0,1,IF(C796&lt;&gt;0,1,IF(D796&lt;&gt;0,1,IF(E796&lt;&gt;0,1,"")))))</f>
        <v/>
      </c>
      <c r="X796" s="157" t="str">
        <f aca="false">IF(V796=0," ",IF(V796&lt;&gt;V795,V796," "))</f>
        <v> </v>
      </c>
      <c r="Y796" s="88"/>
      <c r="Z796" s="75" t="n">
        <f aca="false">IF(V796&lt;&gt;X796,(IF(I796="",G796*INFORMAÇÕES!$U$113,IF(I796="R",G796,0))),0)</f>
        <v>0</v>
      </c>
      <c r="AA796" s="75" t="n">
        <f aca="false">IF(V796&lt;&gt;X796,(IF(I796="",G796*INFORMAÇÕES!$U$114,IF(I796="C",G796,0))),0)</f>
        <v>0</v>
      </c>
      <c r="AB796" s="75" t="n">
        <f aca="false">IF(V796&lt;&gt;X796,(IF(I796="",G796*INFORMAÇÕES!$U$115,IF(I796="CF",G796,0))),0)</f>
        <v>0</v>
      </c>
      <c r="AC796" s="75" t="n">
        <f aca="false">IF(V796&lt;&gt;X796,(IF(I796="",G796*INFORMAÇÕES!$U$116,IF(I796="O",G796,0))),0)</f>
        <v>0</v>
      </c>
      <c r="AD796" s="75" t="n">
        <f aca="false">IF(E796&lt;&gt;0,G796,0)</f>
        <v>0</v>
      </c>
    </row>
    <row r="797" s="174" customFormat="true" ht="14.25" hidden="false" customHeight="false" outlineLevel="0" collapsed="false">
      <c r="A797" s="159" t="n">
        <v>786</v>
      </c>
      <c r="B797" s="160" t="n">
        <f aca="false">M797</f>
        <v>0</v>
      </c>
      <c r="C797" s="161" t="n">
        <f aca="false">O797</f>
        <v>0</v>
      </c>
      <c r="D797" s="162" t="n">
        <f aca="false">P797</f>
        <v>0</v>
      </c>
      <c r="E797" s="163" t="n">
        <f aca="false">ROUND(Q797,2)</f>
        <v>0</v>
      </c>
      <c r="F797" s="163" t="n">
        <f aca="false">TRUNC((1+(IF(OR(H797=0,H797=""),'BDI REF.'!$K$5,CHOOSE(H797,'BDI REF.'!$K$5,'BDI REF.'!$K$6,'BDI REF.'!$K$7))))*R797,2)</f>
        <v>0</v>
      </c>
      <c r="G797" s="163" t="n">
        <f aca="false">IF(E797&lt;&gt;0,ROUND(E797*F797,2),IF(AD797=0,(SUMIF($V$12:$V$1011,B797,$AD$12:$AD$1011)),AD797))</f>
        <v>0</v>
      </c>
      <c r="H797" s="164"/>
      <c r="I797" s="165"/>
      <c r="J797" s="166" t="str">
        <f aca="false">IF(N797&lt;&gt;0,N797,"")</f>
        <v/>
      </c>
      <c r="K797" s="167"/>
      <c r="L797" s="168" t="str">
        <f aca="false">IF(B797&gt;0,"ok","ocultar")</f>
        <v>ocultar</v>
      </c>
      <c r="M797" s="182"/>
      <c r="N797" s="184"/>
      <c r="O797" s="177"/>
      <c r="P797" s="178"/>
      <c r="Q797" s="173"/>
      <c r="R797" s="179"/>
      <c r="S797" s="156"/>
      <c r="U797" s="88"/>
      <c r="V797" s="157" t="n">
        <f aca="false">IF(B797=0,V796,IF(ISNONTEXT(B797)=TRUE(),INT(B797),INT(LEFT(B797,FIND(".",B797)-1))))</f>
        <v>3</v>
      </c>
      <c r="W797" s="157" t="str">
        <f aca="false">IF(W798=1,1,IF(B797&lt;&gt;0,1,IF(C797&lt;&gt;0,1,IF(D797&lt;&gt;0,1,IF(E797&lt;&gt;0,1,"")))))</f>
        <v/>
      </c>
      <c r="X797" s="157" t="str">
        <f aca="false">IF(V797=0," ",IF(V797&lt;&gt;V796,V797," "))</f>
        <v> </v>
      </c>
      <c r="Y797" s="88"/>
      <c r="Z797" s="75" t="n">
        <f aca="false">IF(V797&lt;&gt;X797,(IF(I797="",G797*INFORMAÇÕES!$U$113,IF(I797="R",G797,0))),0)</f>
        <v>0</v>
      </c>
      <c r="AA797" s="75" t="n">
        <f aca="false">IF(V797&lt;&gt;X797,(IF(I797="",G797*INFORMAÇÕES!$U$114,IF(I797="C",G797,0))),0)</f>
        <v>0</v>
      </c>
      <c r="AB797" s="75" t="n">
        <f aca="false">IF(V797&lt;&gt;X797,(IF(I797="",G797*INFORMAÇÕES!$U$115,IF(I797="CF",G797,0))),0)</f>
        <v>0</v>
      </c>
      <c r="AC797" s="75" t="n">
        <f aca="false">IF(V797&lt;&gt;X797,(IF(I797="",G797*INFORMAÇÕES!$U$116,IF(I797="O",G797,0))),0)</f>
        <v>0</v>
      </c>
      <c r="AD797" s="75" t="n">
        <f aca="false">IF(E797&lt;&gt;0,G797,0)</f>
        <v>0</v>
      </c>
    </row>
    <row r="798" s="174" customFormat="true" ht="14.25" hidden="false" customHeight="false" outlineLevel="0" collapsed="false">
      <c r="A798" s="159" t="n">
        <v>787</v>
      </c>
      <c r="B798" s="160" t="n">
        <f aca="false">M798</f>
        <v>0</v>
      </c>
      <c r="C798" s="161" t="n">
        <f aca="false">O798</f>
        <v>0</v>
      </c>
      <c r="D798" s="162" t="n">
        <f aca="false">P798</f>
        <v>0</v>
      </c>
      <c r="E798" s="163" t="n">
        <f aca="false">ROUND(Q798,2)</f>
        <v>0</v>
      </c>
      <c r="F798" s="163" t="n">
        <f aca="false">TRUNC((1+(IF(OR(H798=0,H798=""),'BDI REF.'!$K$5,CHOOSE(H798,'BDI REF.'!$K$5,'BDI REF.'!$K$6,'BDI REF.'!$K$7))))*R798,2)</f>
        <v>0</v>
      </c>
      <c r="G798" s="163" t="n">
        <f aca="false">IF(E798&lt;&gt;0,ROUND(E798*F798,2),IF(AD798=0,(SUMIF($V$12:$V$1011,B798,$AD$12:$AD$1011)),AD798))</f>
        <v>0</v>
      </c>
      <c r="H798" s="164"/>
      <c r="I798" s="165"/>
      <c r="J798" s="166" t="str">
        <f aca="false">IF(N798&lt;&gt;0,N798,"")</f>
        <v/>
      </c>
      <c r="K798" s="167"/>
      <c r="L798" s="168" t="str">
        <f aca="false">IF(B798&gt;0,"ok","ocultar")</f>
        <v>ocultar</v>
      </c>
      <c r="M798" s="182"/>
      <c r="N798" s="184"/>
      <c r="O798" s="177"/>
      <c r="P798" s="178"/>
      <c r="Q798" s="173"/>
      <c r="R798" s="179"/>
      <c r="S798" s="156"/>
      <c r="U798" s="88"/>
      <c r="V798" s="157" t="n">
        <f aca="false">IF(B798=0,V797,IF(ISNONTEXT(B798)=TRUE(),INT(B798),INT(LEFT(B798,FIND(".",B798)-1))))</f>
        <v>3</v>
      </c>
      <c r="W798" s="157" t="str">
        <f aca="false">IF(W799=1,1,IF(B798&lt;&gt;0,1,IF(C798&lt;&gt;0,1,IF(D798&lt;&gt;0,1,IF(E798&lt;&gt;0,1,"")))))</f>
        <v/>
      </c>
      <c r="X798" s="157" t="str">
        <f aca="false">IF(V798=0," ",IF(V798&lt;&gt;V797,V798," "))</f>
        <v> </v>
      </c>
      <c r="Y798" s="88"/>
      <c r="Z798" s="75" t="n">
        <f aca="false">IF(V798&lt;&gt;X798,(IF(I798="",G798*INFORMAÇÕES!$U$113,IF(I798="R",G798,0))),0)</f>
        <v>0</v>
      </c>
      <c r="AA798" s="75" t="n">
        <f aca="false">IF(V798&lt;&gt;X798,(IF(I798="",G798*INFORMAÇÕES!$U$114,IF(I798="C",G798,0))),0)</f>
        <v>0</v>
      </c>
      <c r="AB798" s="75" t="n">
        <f aca="false">IF(V798&lt;&gt;X798,(IF(I798="",G798*INFORMAÇÕES!$U$115,IF(I798="CF",G798,0))),0)</f>
        <v>0</v>
      </c>
      <c r="AC798" s="75" t="n">
        <f aca="false">IF(V798&lt;&gt;X798,(IF(I798="",G798*INFORMAÇÕES!$U$116,IF(I798="O",G798,0))),0)</f>
        <v>0</v>
      </c>
      <c r="AD798" s="75" t="n">
        <f aca="false">IF(E798&lt;&gt;0,G798,0)</f>
        <v>0</v>
      </c>
    </row>
    <row r="799" s="174" customFormat="true" ht="14.25" hidden="false" customHeight="false" outlineLevel="0" collapsed="false">
      <c r="A799" s="159" t="n">
        <v>788</v>
      </c>
      <c r="B799" s="160" t="n">
        <f aca="false">M799</f>
        <v>0</v>
      </c>
      <c r="C799" s="161" t="n">
        <f aca="false">O799</f>
        <v>0</v>
      </c>
      <c r="D799" s="162" t="n">
        <f aca="false">P799</f>
        <v>0</v>
      </c>
      <c r="E799" s="163" t="n">
        <f aca="false">ROUND(Q799,2)</f>
        <v>0</v>
      </c>
      <c r="F799" s="163" t="n">
        <f aca="false">TRUNC((1+(IF(OR(H799=0,H799=""),'BDI REF.'!$K$5,CHOOSE(H799,'BDI REF.'!$K$5,'BDI REF.'!$K$6,'BDI REF.'!$K$7))))*R799,2)</f>
        <v>0</v>
      </c>
      <c r="G799" s="163" t="n">
        <f aca="false">IF(E799&lt;&gt;0,ROUND(E799*F799,2),IF(AD799=0,(SUMIF($V$12:$V$1011,B799,$AD$12:$AD$1011)),AD799))</f>
        <v>0</v>
      </c>
      <c r="H799" s="164"/>
      <c r="I799" s="165"/>
      <c r="J799" s="166" t="str">
        <f aca="false">IF(N799&lt;&gt;0,N799,"")</f>
        <v/>
      </c>
      <c r="K799" s="167"/>
      <c r="L799" s="168" t="str">
        <f aca="false">IF(B799&gt;0,"ok","ocultar")</f>
        <v>ocultar</v>
      </c>
      <c r="M799" s="182"/>
      <c r="N799" s="184"/>
      <c r="O799" s="177"/>
      <c r="P799" s="178"/>
      <c r="Q799" s="173"/>
      <c r="R799" s="179"/>
      <c r="S799" s="156"/>
      <c r="U799" s="88"/>
      <c r="V799" s="157" t="n">
        <f aca="false">IF(B799=0,V798,IF(ISNONTEXT(B799)=TRUE(),INT(B799),INT(LEFT(B799,FIND(".",B799)-1))))</f>
        <v>3</v>
      </c>
      <c r="W799" s="157" t="str">
        <f aca="false">IF(W800=1,1,IF(B799&lt;&gt;0,1,IF(C799&lt;&gt;0,1,IF(D799&lt;&gt;0,1,IF(E799&lt;&gt;0,1,"")))))</f>
        <v/>
      </c>
      <c r="X799" s="157" t="str">
        <f aca="false">IF(V799=0," ",IF(V799&lt;&gt;V798,V799," "))</f>
        <v> </v>
      </c>
      <c r="Y799" s="88"/>
      <c r="Z799" s="75" t="n">
        <f aca="false">IF(V799&lt;&gt;X799,(IF(I799="",G799*INFORMAÇÕES!$U$113,IF(I799="R",G799,0))),0)</f>
        <v>0</v>
      </c>
      <c r="AA799" s="75" t="n">
        <f aca="false">IF(V799&lt;&gt;X799,(IF(I799="",G799*INFORMAÇÕES!$U$114,IF(I799="C",G799,0))),0)</f>
        <v>0</v>
      </c>
      <c r="AB799" s="75" t="n">
        <f aca="false">IF(V799&lt;&gt;X799,(IF(I799="",G799*INFORMAÇÕES!$U$115,IF(I799="CF",G799,0))),0)</f>
        <v>0</v>
      </c>
      <c r="AC799" s="75" t="n">
        <f aca="false">IF(V799&lt;&gt;X799,(IF(I799="",G799*INFORMAÇÕES!$U$116,IF(I799="O",G799,0))),0)</f>
        <v>0</v>
      </c>
      <c r="AD799" s="75" t="n">
        <f aca="false">IF(E799&lt;&gt;0,G799,0)</f>
        <v>0</v>
      </c>
    </row>
    <row r="800" s="174" customFormat="true" ht="14.25" hidden="false" customHeight="false" outlineLevel="0" collapsed="false">
      <c r="A800" s="159" t="n">
        <v>789</v>
      </c>
      <c r="B800" s="160" t="n">
        <f aca="false">M800</f>
        <v>0</v>
      </c>
      <c r="C800" s="161" t="n">
        <f aca="false">O800</f>
        <v>0</v>
      </c>
      <c r="D800" s="162" t="n">
        <f aca="false">P800</f>
        <v>0</v>
      </c>
      <c r="E800" s="163" t="n">
        <f aca="false">ROUND(Q800,2)</f>
        <v>0</v>
      </c>
      <c r="F800" s="163" t="n">
        <f aca="false">TRUNC((1+(IF(OR(H800=0,H800=""),'BDI REF.'!$K$5,CHOOSE(H800,'BDI REF.'!$K$5,'BDI REF.'!$K$6,'BDI REF.'!$K$7))))*R800,2)</f>
        <v>0</v>
      </c>
      <c r="G800" s="163" t="n">
        <f aca="false">IF(E800&lt;&gt;0,ROUND(E800*F800,2),IF(AD800=0,(SUMIF($V$12:$V$1011,B800,$AD$12:$AD$1011)),AD800))</f>
        <v>0</v>
      </c>
      <c r="H800" s="164"/>
      <c r="I800" s="165"/>
      <c r="J800" s="166" t="str">
        <f aca="false">IF(N800&lt;&gt;0,N800,"")</f>
        <v/>
      </c>
      <c r="K800" s="167"/>
      <c r="L800" s="168" t="str">
        <f aca="false">IF(B800&gt;0,"ok","ocultar")</f>
        <v>ocultar</v>
      </c>
      <c r="M800" s="182"/>
      <c r="N800" s="184"/>
      <c r="O800" s="177"/>
      <c r="P800" s="178"/>
      <c r="Q800" s="173"/>
      <c r="R800" s="179"/>
      <c r="S800" s="156"/>
      <c r="U800" s="88"/>
      <c r="V800" s="157" t="n">
        <f aca="false">IF(B800=0,V799,IF(ISNONTEXT(B800)=TRUE(),INT(B800),INT(LEFT(B800,FIND(".",B800)-1))))</f>
        <v>3</v>
      </c>
      <c r="W800" s="157" t="str">
        <f aca="false">IF(W801=1,1,IF(B800&lt;&gt;0,1,IF(C800&lt;&gt;0,1,IF(D800&lt;&gt;0,1,IF(E800&lt;&gt;0,1,"")))))</f>
        <v/>
      </c>
      <c r="X800" s="157" t="str">
        <f aca="false">IF(V800=0," ",IF(V800&lt;&gt;V799,V800," "))</f>
        <v> </v>
      </c>
      <c r="Y800" s="88"/>
      <c r="Z800" s="75" t="n">
        <f aca="false">IF(V800&lt;&gt;X800,(IF(I800="",G800*INFORMAÇÕES!$U$113,IF(I800="R",G800,0))),0)</f>
        <v>0</v>
      </c>
      <c r="AA800" s="75" t="n">
        <f aca="false">IF(V800&lt;&gt;X800,(IF(I800="",G800*INFORMAÇÕES!$U$114,IF(I800="C",G800,0))),0)</f>
        <v>0</v>
      </c>
      <c r="AB800" s="75" t="n">
        <f aca="false">IF(V800&lt;&gt;X800,(IF(I800="",G800*INFORMAÇÕES!$U$115,IF(I800="CF",G800,0))),0)</f>
        <v>0</v>
      </c>
      <c r="AC800" s="75" t="n">
        <f aca="false">IF(V800&lt;&gt;X800,(IF(I800="",G800*INFORMAÇÕES!$U$116,IF(I800="O",G800,0))),0)</f>
        <v>0</v>
      </c>
      <c r="AD800" s="75" t="n">
        <f aca="false">IF(E800&lt;&gt;0,G800,0)</f>
        <v>0</v>
      </c>
    </row>
    <row r="801" s="174" customFormat="true" ht="14.25" hidden="false" customHeight="false" outlineLevel="0" collapsed="false">
      <c r="A801" s="159" t="n">
        <v>790</v>
      </c>
      <c r="B801" s="160" t="n">
        <f aca="false">M801</f>
        <v>0</v>
      </c>
      <c r="C801" s="161" t="n">
        <f aca="false">O801</f>
        <v>0</v>
      </c>
      <c r="D801" s="162" t="n">
        <f aca="false">P801</f>
        <v>0</v>
      </c>
      <c r="E801" s="163" t="n">
        <f aca="false">ROUND(Q801,2)</f>
        <v>0</v>
      </c>
      <c r="F801" s="163" t="n">
        <f aca="false">TRUNC((1+(IF(OR(H801=0,H801=""),'BDI REF.'!$K$5,CHOOSE(H801,'BDI REF.'!$K$5,'BDI REF.'!$K$6,'BDI REF.'!$K$7))))*R801,2)</f>
        <v>0</v>
      </c>
      <c r="G801" s="163" t="n">
        <f aca="false">IF(E801&lt;&gt;0,ROUND(E801*F801,2),IF(AD801=0,(SUMIF($V$12:$V$1011,B801,$AD$12:$AD$1011)),AD801))</f>
        <v>0</v>
      </c>
      <c r="H801" s="164"/>
      <c r="I801" s="165"/>
      <c r="J801" s="166" t="str">
        <f aca="false">IF(N801&lt;&gt;0,N801,"")</f>
        <v/>
      </c>
      <c r="K801" s="167"/>
      <c r="L801" s="168" t="str">
        <f aca="false">IF(B801&gt;0,"ok","ocultar")</f>
        <v>ocultar</v>
      </c>
      <c r="M801" s="182"/>
      <c r="N801" s="184"/>
      <c r="O801" s="177"/>
      <c r="P801" s="178"/>
      <c r="Q801" s="173"/>
      <c r="R801" s="179"/>
      <c r="S801" s="156"/>
      <c r="U801" s="88"/>
      <c r="V801" s="157" t="n">
        <f aca="false">IF(B801=0,V800,IF(ISNONTEXT(B801)=TRUE(),INT(B801),INT(LEFT(B801,FIND(".",B801)-1))))</f>
        <v>3</v>
      </c>
      <c r="W801" s="157" t="str">
        <f aca="false">IF(W802=1,1,IF(B801&lt;&gt;0,1,IF(C801&lt;&gt;0,1,IF(D801&lt;&gt;0,1,IF(E801&lt;&gt;0,1,"")))))</f>
        <v/>
      </c>
      <c r="X801" s="157" t="str">
        <f aca="false">IF(V801=0," ",IF(V801&lt;&gt;V800,V801," "))</f>
        <v> </v>
      </c>
      <c r="Y801" s="88"/>
      <c r="Z801" s="75" t="n">
        <f aca="false">IF(V801&lt;&gt;X801,(IF(I801="",G801*INFORMAÇÕES!$U$113,IF(I801="R",G801,0))),0)</f>
        <v>0</v>
      </c>
      <c r="AA801" s="75" t="n">
        <f aca="false">IF(V801&lt;&gt;X801,(IF(I801="",G801*INFORMAÇÕES!$U$114,IF(I801="C",G801,0))),0)</f>
        <v>0</v>
      </c>
      <c r="AB801" s="75" t="n">
        <f aca="false">IF(V801&lt;&gt;X801,(IF(I801="",G801*INFORMAÇÕES!$U$115,IF(I801="CF",G801,0))),0)</f>
        <v>0</v>
      </c>
      <c r="AC801" s="75" t="n">
        <f aca="false">IF(V801&lt;&gt;X801,(IF(I801="",G801*INFORMAÇÕES!$U$116,IF(I801="O",G801,0))),0)</f>
        <v>0</v>
      </c>
      <c r="AD801" s="75" t="n">
        <f aca="false">IF(E801&lt;&gt;0,G801,0)</f>
        <v>0</v>
      </c>
    </row>
    <row r="802" s="174" customFormat="true" ht="14.25" hidden="false" customHeight="false" outlineLevel="0" collapsed="false">
      <c r="A802" s="159" t="n">
        <v>791</v>
      </c>
      <c r="B802" s="160" t="n">
        <f aca="false">M802</f>
        <v>0</v>
      </c>
      <c r="C802" s="161" t="n">
        <f aca="false">O802</f>
        <v>0</v>
      </c>
      <c r="D802" s="162" t="n">
        <f aca="false">P802</f>
        <v>0</v>
      </c>
      <c r="E802" s="163" t="n">
        <f aca="false">ROUND(Q802,2)</f>
        <v>0</v>
      </c>
      <c r="F802" s="163" t="n">
        <f aca="false">TRUNC((1+(IF(OR(H802=0,H802=""),'BDI REF.'!$K$5,CHOOSE(H802,'BDI REF.'!$K$5,'BDI REF.'!$K$6,'BDI REF.'!$K$7))))*R802,2)</f>
        <v>0</v>
      </c>
      <c r="G802" s="163" t="n">
        <f aca="false">IF(E802&lt;&gt;0,ROUND(E802*F802,2),IF(AD802=0,(SUMIF($V$12:$V$1011,B802,$AD$12:$AD$1011)),AD802))</f>
        <v>0</v>
      </c>
      <c r="H802" s="164"/>
      <c r="I802" s="165"/>
      <c r="J802" s="166" t="str">
        <f aca="false">IF(N802&lt;&gt;0,N802,"")</f>
        <v/>
      </c>
      <c r="K802" s="167"/>
      <c r="L802" s="168" t="str">
        <f aca="false">IF(B802&gt;0,"ok","ocultar")</f>
        <v>ocultar</v>
      </c>
      <c r="M802" s="182"/>
      <c r="N802" s="184"/>
      <c r="O802" s="177"/>
      <c r="P802" s="178"/>
      <c r="Q802" s="173"/>
      <c r="R802" s="179"/>
      <c r="S802" s="156"/>
      <c r="U802" s="88"/>
      <c r="V802" s="157" t="n">
        <f aca="false">IF(B802=0,V801,IF(ISNONTEXT(B802)=TRUE(),INT(B802),INT(LEFT(B802,FIND(".",B802)-1))))</f>
        <v>3</v>
      </c>
      <c r="W802" s="157" t="str">
        <f aca="false">IF(W803=1,1,IF(B802&lt;&gt;0,1,IF(C802&lt;&gt;0,1,IF(D802&lt;&gt;0,1,IF(E802&lt;&gt;0,1,"")))))</f>
        <v/>
      </c>
      <c r="X802" s="157" t="str">
        <f aca="false">IF(V802=0," ",IF(V802&lt;&gt;V801,V802," "))</f>
        <v> </v>
      </c>
      <c r="Y802" s="88"/>
      <c r="Z802" s="75" t="n">
        <f aca="false">IF(V802&lt;&gt;X802,(IF(I802="",G802*INFORMAÇÕES!$U$113,IF(I802="R",G802,0))),0)</f>
        <v>0</v>
      </c>
      <c r="AA802" s="75" t="n">
        <f aca="false">IF(V802&lt;&gt;X802,(IF(I802="",G802*INFORMAÇÕES!$U$114,IF(I802="C",G802,0))),0)</f>
        <v>0</v>
      </c>
      <c r="AB802" s="75" t="n">
        <f aca="false">IF(V802&lt;&gt;X802,(IF(I802="",G802*INFORMAÇÕES!$U$115,IF(I802="CF",G802,0))),0)</f>
        <v>0</v>
      </c>
      <c r="AC802" s="75" t="n">
        <f aca="false">IF(V802&lt;&gt;X802,(IF(I802="",G802*INFORMAÇÕES!$U$116,IF(I802="O",G802,0))),0)</f>
        <v>0</v>
      </c>
      <c r="AD802" s="75" t="n">
        <f aca="false">IF(E802&lt;&gt;0,G802,0)</f>
        <v>0</v>
      </c>
    </row>
    <row r="803" s="174" customFormat="true" ht="14.25" hidden="false" customHeight="false" outlineLevel="0" collapsed="false">
      <c r="A803" s="159" t="n">
        <v>792</v>
      </c>
      <c r="B803" s="160" t="n">
        <f aca="false">M803</f>
        <v>0</v>
      </c>
      <c r="C803" s="161" t="n">
        <f aca="false">O803</f>
        <v>0</v>
      </c>
      <c r="D803" s="162" t="n">
        <f aca="false">P803</f>
        <v>0</v>
      </c>
      <c r="E803" s="163" t="n">
        <f aca="false">ROUND(Q803,2)</f>
        <v>0</v>
      </c>
      <c r="F803" s="163" t="n">
        <f aca="false">TRUNC((1+(IF(OR(H803=0,H803=""),'BDI REF.'!$K$5,CHOOSE(H803,'BDI REF.'!$K$5,'BDI REF.'!$K$6,'BDI REF.'!$K$7))))*R803,2)</f>
        <v>0</v>
      </c>
      <c r="G803" s="163" t="n">
        <f aca="false">IF(E803&lt;&gt;0,ROUND(E803*F803,2),IF(AD803=0,(SUMIF($V$12:$V$1011,B803,$AD$12:$AD$1011)),AD803))</f>
        <v>0</v>
      </c>
      <c r="H803" s="164"/>
      <c r="I803" s="165"/>
      <c r="J803" s="166" t="str">
        <f aca="false">IF(N803&lt;&gt;0,N803,"")</f>
        <v/>
      </c>
      <c r="K803" s="167"/>
      <c r="L803" s="168" t="str">
        <f aca="false">IF(B803&gt;0,"ok","ocultar")</f>
        <v>ocultar</v>
      </c>
      <c r="M803" s="182"/>
      <c r="N803" s="184"/>
      <c r="O803" s="177"/>
      <c r="P803" s="178"/>
      <c r="Q803" s="173"/>
      <c r="R803" s="179"/>
      <c r="S803" s="156"/>
      <c r="U803" s="88"/>
      <c r="V803" s="157" t="n">
        <f aca="false">IF(B803=0,V802,IF(ISNONTEXT(B803)=TRUE(),INT(B803),INT(LEFT(B803,FIND(".",B803)-1))))</f>
        <v>3</v>
      </c>
      <c r="W803" s="157" t="str">
        <f aca="false">IF(W804=1,1,IF(B803&lt;&gt;0,1,IF(C803&lt;&gt;0,1,IF(D803&lt;&gt;0,1,IF(E803&lt;&gt;0,1,"")))))</f>
        <v/>
      </c>
      <c r="X803" s="157" t="str">
        <f aca="false">IF(V803=0," ",IF(V803&lt;&gt;V802,V803," "))</f>
        <v> </v>
      </c>
      <c r="Y803" s="88"/>
      <c r="Z803" s="75" t="n">
        <f aca="false">IF(V803&lt;&gt;X803,(IF(I803="",G803*INFORMAÇÕES!$U$113,IF(I803="R",G803,0))),0)</f>
        <v>0</v>
      </c>
      <c r="AA803" s="75" t="n">
        <f aca="false">IF(V803&lt;&gt;X803,(IF(I803="",G803*INFORMAÇÕES!$U$114,IF(I803="C",G803,0))),0)</f>
        <v>0</v>
      </c>
      <c r="AB803" s="75" t="n">
        <f aca="false">IF(V803&lt;&gt;X803,(IF(I803="",G803*INFORMAÇÕES!$U$115,IF(I803="CF",G803,0))),0)</f>
        <v>0</v>
      </c>
      <c r="AC803" s="75" t="n">
        <f aca="false">IF(V803&lt;&gt;X803,(IF(I803="",G803*INFORMAÇÕES!$U$116,IF(I803="O",G803,0))),0)</f>
        <v>0</v>
      </c>
      <c r="AD803" s="75" t="n">
        <f aca="false">IF(E803&lt;&gt;0,G803,0)</f>
        <v>0</v>
      </c>
    </row>
    <row r="804" s="174" customFormat="true" ht="14.25" hidden="false" customHeight="false" outlineLevel="0" collapsed="false">
      <c r="A804" s="159" t="n">
        <v>793</v>
      </c>
      <c r="B804" s="160" t="n">
        <f aca="false">M804</f>
        <v>0</v>
      </c>
      <c r="C804" s="161" t="n">
        <f aca="false">O804</f>
        <v>0</v>
      </c>
      <c r="D804" s="162" t="n">
        <f aca="false">P804</f>
        <v>0</v>
      </c>
      <c r="E804" s="163" t="n">
        <f aca="false">ROUND(Q804,2)</f>
        <v>0</v>
      </c>
      <c r="F804" s="163" t="n">
        <f aca="false">TRUNC((1+(IF(OR(H804=0,H804=""),'BDI REF.'!$K$5,CHOOSE(H804,'BDI REF.'!$K$5,'BDI REF.'!$K$6,'BDI REF.'!$K$7))))*R804,2)</f>
        <v>0</v>
      </c>
      <c r="G804" s="163" t="n">
        <f aca="false">IF(E804&lt;&gt;0,ROUND(E804*F804,2),IF(AD804=0,(SUMIF($V$12:$V$1011,B804,$AD$12:$AD$1011)),AD804))</f>
        <v>0</v>
      </c>
      <c r="H804" s="164"/>
      <c r="I804" s="165"/>
      <c r="J804" s="166" t="str">
        <f aca="false">IF(N804&lt;&gt;0,N804,"")</f>
        <v/>
      </c>
      <c r="K804" s="167"/>
      <c r="L804" s="168" t="str">
        <f aca="false">IF(B804&gt;0,"ok","ocultar")</f>
        <v>ocultar</v>
      </c>
      <c r="M804" s="182"/>
      <c r="N804" s="184"/>
      <c r="O804" s="177"/>
      <c r="P804" s="178"/>
      <c r="Q804" s="173"/>
      <c r="R804" s="179"/>
      <c r="S804" s="156"/>
      <c r="U804" s="88"/>
      <c r="V804" s="157" t="n">
        <f aca="false">IF(B804=0,V803,IF(ISNONTEXT(B804)=TRUE(),INT(B804),INT(LEFT(B804,FIND(".",B804)-1))))</f>
        <v>3</v>
      </c>
      <c r="W804" s="157" t="str">
        <f aca="false">IF(W805=1,1,IF(B804&lt;&gt;0,1,IF(C804&lt;&gt;0,1,IF(D804&lt;&gt;0,1,IF(E804&lt;&gt;0,1,"")))))</f>
        <v/>
      </c>
      <c r="X804" s="157" t="str">
        <f aca="false">IF(V804=0," ",IF(V804&lt;&gt;V803,V804," "))</f>
        <v> </v>
      </c>
      <c r="Y804" s="88"/>
      <c r="Z804" s="75" t="n">
        <f aca="false">IF(V804&lt;&gt;X804,(IF(I804="",G804*INFORMAÇÕES!$U$113,IF(I804="R",G804,0))),0)</f>
        <v>0</v>
      </c>
      <c r="AA804" s="75" t="n">
        <f aca="false">IF(V804&lt;&gt;X804,(IF(I804="",G804*INFORMAÇÕES!$U$114,IF(I804="C",G804,0))),0)</f>
        <v>0</v>
      </c>
      <c r="AB804" s="75" t="n">
        <f aca="false">IF(V804&lt;&gt;X804,(IF(I804="",G804*INFORMAÇÕES!$U$115,IF(I804="CF",G804,0))),0)</f>
        <v>0</v>
      </c>
      <c r="AC804" s="75" t="n">
        <f aca="false">IF(V804&lt;&gt;X804,(IF(I804="",G804*INFORMAÇÕES!$U$116,IF(I804="O",G804,0))),0)</f>
        <v>0</v>
      </c>
      <c r="AD804" s="75" t="n">
        <f aca="false">IF(E804&lt;&gt;0,G804,0)</f>
        <v>0</v>
      </c>
    </row>
    <row r="805" s="174" customFormat="true" ht="14.25" hidden="false" customHeight="false" outlineLevel="0" collapsed="false">
      <c r="A805" s="159" t="n">
        <v>794</v>
      </c>
      <c r="B805" s="160" t="n">
        <f aca="false">M805</f>
        <v>0</v>
      </c>
      <c r="C805" s="161" t="n">
        <f aca="false">O805</f>
        <v>0</v>
      </c>
      <c r="D805" s="162" t="n">
        <f aca="false">P805</f>
        <v>0</v>
      </c>
      <c r="E805" s="163" t="n">
        <f aca="false">ROUND(Q805,2)</f>
        <v>0</v>
      </c>
      <c r="F805" s="163" t="n">
        <f aca="false">TRUNC((1+(IF(OR(H805=0,H805=""),'BDI REF.'!$K$5,CHOOSE(H805,'BDI REF.'!$K$5,'BDI REF.'!$K$6,'BDI REF.'!$K$7))))*R805,2)</f>
        <v>0</v>
      </c>
      <c r="G805" s="163" t="n">
        <f aca="false">IF(E805&lt;&gt;0,ROUND(E805*F805,2),IF(AD805=0,(SUMIF($V$12:$V$1011,B805,$AD$12:$AD$1011)),AD805))</f>
        <v>0</v>
      </c>
      <c r="H805" s="164"/>
      <c r="I805" s="165"/>
      <c r="J805" s="166" t="str">
        <f aca="false">IF(N805&lt;&gt;0,N805,"")</f>
        <v/>
      </c>
      <c r="K805" s="167"/>
      <c r="L805" s="168" t="str">
        <f aca="false">IF(B805&gt;0,"ok","ocultar")</f>
        <v>ocultar</v>
      </c>
      <c r="M805" s="182"/>
      <c r="N805" s="184"/>
      <c r="O805" s="177"/>
      <c r="P805" s="178"/>
      <c r="Q805" s="173"/>
      <c r="R805" s="179"/>
      <c r="S805" s="156"/>
      <c r="U805" s="88"/>
      <c r="V805" s="157" t="n">
        <f aca="false">IF(B805=0,V804,IF(ISNONTEXT(B805)=TRUE(),INT(B805),INT(LEFT(B805,FIND(".",B805)-1))))</f>
        <v>3</v>
      </c>
      <c r="W805" s="157" t="str">
        <f aca="false">IF(W806=1,1,IF(B805&lt;&gt;0,1,IF(C805&lt;&gt;0,1,IF(D805&lt;&gt;0,1,IF(E805&lt;&gt;0,1,"")))))</f>
        <v/>
      </c>
      <c r="X805" s="157" t="str">
        <f aca="false">IF(V805=0," ",IF(V805&lt;&gt;V804,V805," "))</f>
        <v> </v>
      </c>
      <c r="Y805" s="88"/>
      <c r="Z805" s="75" t="n">
        <f aca="false">IF(V805&lt;&gt;X805,(IF(I805="",G805*INFORMAÇÕES!$U$113,IF(I805="R",G805,0))),0)</f>
        <v>0</v>
      </c>
      <c r="AA805" s="75" t="n">
        <f aca="false">IF(V805&lt;&gt;X805,(IF(I805="",G805*INFORMAÇÕES!$U$114,IF(I805="C",G805,0))),0)</f>
        <v>0</v>
      </c>
      <c r="AB805" s="75" t="n">
        <f aca="false">IF(V805&lt;&gt;X805,(IF(I805="",G805*INFORMAÇÕES!$U$115,IF(I805="CF",G805,0))),0)</f>
        <v>0</v>
      </c>
      <c r="AC805" s="75" t="n">
        <f aca="false">IF(V805&lt;&gt;X805,(IF(I805="",G805*INFORMAÇÕES!$U$116,IF(I805="O",G805,0))),0)</f>
        <v>0</v>
      </c>
      <c r="AD805" s="75" t="n">
        <f aca="false">IF(E805&lt;&gt;0,G805,0)</f>
        <v>0</v>
      </c>
    </row>
    <row r="806" s="174" customFormat="true" ht="14.25" hidden="false" customHeight="false" outlineLevel="0" collapsed="false">
      <c r="A806" s="159" t="n">
        <v>795</v>
      </c>
      <c r="B806" s="160" t="n">
        <f aca="false">M806</f>
        <v>0</v>
      </c>
      <c r="C806" s="161" t="n">
        <f aca="false">O806</f>
        <v>0</v>
      </c>
      <c r="D806" s="162" t="n">
        <f aca="false">P806</f>
        <v>0</v>
      </c>
      <c r="E806" s="163" t="n">
        <f aca="false">ROUND(Q806,2)</f>
        <v>0</v>
      </c>
      <c r="F806" s="163" t="n">
        <f aca="false">TRUNC((1+(IF(OR(H806=0,H806=""),'BDI REF.'!$K$5,CHOOSE(H806,'BDI REF.'!$K$5,'BDI REF.'!$K$6,'BDI REF.'!$K$7))))*R806,2)</f>
        <v>0</v>
      </c>
      <c r="G806" s="163" t="n">
        <f aca="false">IF(E806&lt;&gt;0,ROUND(E806*F806,2),IF(AD806=0,(SUMIF($V$12:$V$1011,B806,$AD$12:$AD$1011)),AD806))</f>
        <v>0</v>
      </c>
      <c r="H806" s="164"/>
      <c r="I806" s="165"/>
      <c r="J806" s="166" t="str">
        <f aca="false">IF(N806&lt;&gt;0,N806,"")</f>
        <v/>
      </c>
      <c r="K806" s="167"/>
      <c r="L806" s="168" t="str">
        <f aca="false">IF(B806&gt;0,"ok","ocultar")</f>
        <v>ocultar</v>
      </c>
      <c r="M806" s="182"/>
      <c r="N806" s="184"/>
      <c r="O806" s="177"/>
      <c r="P806" s="178"/>
      <c r="Q806" s="173"/>
      <c r="R806" s="179"/>
      <c r="S806" s="156"/>
      <c r="U806" s="88"/>
      <c r="V806" s="157" t="n">
        <f aca="false">IF(B806=0,V805,IF(ISNONTEXT(B806)=TRUE(),INT(B806),INT(LEFT(B806,FIND(".",B806)-1))))</f>
        <v>3</v>
      </c>
      <c r="W806" s="157" t="str">
        <f aca="false">IF(W807=1,1,IF(B806&lt;&gt;0,1,IF(C806&lt;&gt;0,1,IF(D806&lt;&gt;0,1,IF(E806&lt;&gt;0,1,"")))))</f>
        <v/>
      </c>
      <c r="X806" s="157" t="str">
        <f aca="false">IF(V806=0," ",IF(V806&lt;&gt;V805,V806," "))</f>
        <v> </v>
      </c>
      <c r="Y806" s="88"/>
      <c r="Z806" s="75" t="n">
        <f aca="false">IF(V806&lt;&gt;X806,(IF(I806="",G806*INFORMAÇÕES!$U$113,IF(I806="R",G806,0))),0)</f>
        <v>0</v>
      </c>
      <c r="AA806" s="75" t="n">
        <f aca="false">IF(V806&lt;&gt;X806,(IF(I806="",G806*INFORMAÇÕES!$U$114,IF(I806="C",G806,0))),0)</f>
        <v>0</v>
      </c>
      <c r="AB806" s="75" t="n">
        <f aca="false">IF(V806&lt;&gt;X806,(IF(I806="",G806*INFORMAÇÕES!$U$115,IF(I806="CF",G806,0))),0)</f>
        <v>0</v>
      </c>
      <c r="AC806" s="75" t="n">
        <f aca="false">IF(V806&lt;&gt;X806,(IF(I806="",G806*INFORMAÇÕES!$U$116,IF(I806="O",G806,0))),0)</f>
        <v>0</v>
      </c>
      <c r="AD806" s="75" t="n">
        <f aca="false">IF(E806&lt;&gt;0,G806,0)</f>
        <v>0</v>
      </c>
    </row>
    <row r="807" s="174" customFormat="true" ht="14.25" hidden="false" customHeight="false" outlineLevel="0" collapsed="false">
      <c r="A807" s="159" t="n">
        <v>796</v>
      </c>
      <c r="B807" s="160" t="n">
        <f aca="false">M807</f>
        <v>0</v>
      </c>
      <c r="C807" s="161" t="n">
        <f aca="false">O807</f>
        <v>0</v>
      </c>
      <c r="D807" s="162" t="n">
        <f aca="false">P807</f>
        <v>0</v>
      </c>
      <c r="E807" s="163" t="n">
        <f aca="false">ROUND(Q807,2)</f>
        <v>0</v>
      </c>
      <c r="F807" s="163" t="n">
        <f aca="false">TRUNC((1+(IF(OR(H807=0,H807=""),'BDI REF.'!$K$5,CHOOSE(H807,'BDI REF.'!$K$5,'BDI REF.'!$K$6,'BDI REF.'!$K$7))))*R807,2)</f>
        <v>0</v>
      </c>
      <c r="G807" s="163" t="n">
        <f aca="false">IF(E807&lt;&gt;0,ROUND(E807*F807,2),IF(AD807=0,(SUMIF($V$12:$V$1011,B807,$AD$12:$AD$1011)),AD807))</f>
        <v>0</v>
      </c>
      <c r="H807" s="164"/>
      <c r="I807" s="165"/>
      <c r="J807" s="166" t="str">
        <f aca="false">IF(N807&lt;&gt;0,N807,"")</f>
        <v/>
      </c>
      <c r="K807" s="167"/>
      <c r="L807" s="168" t="str">
        <f aca="false">IF(B807&gt;0,"ok","ocultar")</f>
        <v>ocultar</v>
      </c>
      <c r="M807" s="182"/>
      <c r="N807" s="184"/>
      <c r="O807" s="177"/>
      <c r="P807" s="178"/>
      <c r="Q807" s="173"/>
      <c r="R807" s="179"/>
      <c r="S807" s="156"/>
      <c r="U807" s="88"/>
      <c r="V807" s="157" t="n">
        <f aca="false">IF(B807=0,V806,IF(ISNONTEXT(B807)=TRUE(),INT(B807),INT(LEFT(B807,FIND(".",B807)-1))))</f>
        <v>3</v>
      </c>
      <c r="W807" s="157" t="str">
        <f aca="false">IF(W808=1,1,IF(B807&lt;&gt;0,1,IF(C807&lt;&gt;0,1,IF(D807&lt;&gt;0,1,IF(E807&lt;&gt;0,1,"")))))</f>
        <v/>
      </c>
      <c r="X807" s="157" t="str">
        <f aca="false">IF(V807=0," ",IF(V807&lt;&gt;V806,V807," "))</f>
        <v> </v>
      </c>
      <c r="Y807" s="88"/>
      <c r="Z807" s="75" t="n">
        <f aca="false">IF(V807&lt;&gt;X807,(IF(I807="",G807*INFORMAÇÕES!$U$113,IF(I807="R",G807,0))),0)</f>
        <v>0</v>
      </c>
      <c r="AA807" s="75" t="n">
        <f aca="false">IF(V807&lt;&gt;X807,(IF(I807="",G807*INFORMAÇÕES!$U$114,IF(I807="C",G807,0))),0)</f>
        <v>0</v>
      </c>
      <c r="AB807" s="75" t="n">
        <f aca="false">IF(V807&lt;&gt;X807,(IF(I807="",G807*INFORMAÇÕES!$U$115,IF(I807="CF",G807,0))),0)</f>
        <v>0</v>
      </c>
      <c r="AC807" s="75" t="n">
        <f aca="false">IF(V807&lt;&gt;X807,(IF(I807="",G807*INFORMAÇÕES!$U$116,IF(I807="O",G807,0))),0)</f>
        <v>0</v>
      </c>
      <c r="AD807" s="75" t="n">
        <f aca="false">IF(E807&lt;&gt;0,G807,0)</f>
        <v>0</v>
      </c>
    </row>
    <row r="808" s="174" customFormat="true" ht="14.25" hidden="false" customHeight="false" outlineLevel="0" collapsed="false">
      <c r="A808" s="159" t="n">
        <v>797</v>
      </c>
      <c r="B808" s="160" t="n">
        <f aca="false">M808</f>
        <v>0</v>
      </c>
      <c r="C808" s="161" t="n">
        <f aca="false">O808</f>
        <v>0</v>
      </c>
      <c r="D808" s="162" t="n">
        <f aca="false">P808</f>
        <v>0</v>
      </c>
      <c r="E808" s="163" t="n">
        <f aca="false">ROUND(Q808,2)</f>
        <v>0</v>
      </c>
      <c r="F808" s="163" t="n">
        <f aca="false">TRUNC((1+(IF(OR(H808=0,H808=""),'BDI REF.'!$K$5,CHOOSE(H808,'BDI REF.'!$K$5,'BDI REF.'!$K$6,'BDI REF.'!$K$7))))*R808,2)</f>
        <v>0</v>
      </c>
      <c r="G808" s="163" t="n">
        <f aca="false">IF(E808&lt;&gt;0,ROUND(E808*F808,2),IF(AD808=0,(SUMIF($V$12:$V$1011,B808,$AD$12:$AD$1011)),AD808))</f>
        <v>0</v>
      </c>
      <c r="H808" s="164"/>
      <c r="I808" s="165"/>
      <c r="J808" s="166" t="str">
        <f aca="false">IF(N808&lt;&gt;0,N808,"")</f>
        <v/>
      </c>
      <c r="K808" s="167"/>
      <c r="L808" s="168" t="str">
        <f aca="false">IF(B808&gt;0,"ok","ocultar")</f>
        <v>ocultar</v>
      </c>
      <c r="M808" s="182"/>
      <c r="N808" s="184"/>
      <c r="O808" s="177"/>
      <c r="P808" s="178"/>
      <c r="Q808" s="173"/>
      <c r="R808" s="179"/>
      <c r="S808" s="156"/>
      <c r="U808" s="88"/>
      <c r="V808" s="157" t="n">
        <f aca="false">IF(B808=0,V807,IF(ISNONTEXT(B808)=TRUE(),INT(B808),INT(LEFT(B808,FIND(".",B808)-1))))</f>
        <v>3</v>
      </c>
      <c r="W808" s="157" t="str">
        <f aca="false">IF(W809=1,1,IF(B808&lt;&gt;0,1,IF(C808&lt;&gt;0,1,IF(D808&lt;&gt;0,1,IF(E808&lt;&gt;0,1,"")))))</f>
        <v/>
      </c>
      <c r="X808" s="157" t="str">
        <f aca="false">IF(V808=0," ",IF(V808&lt;&gt;V807,V808," "))</f>
        <v> </v>
      </c>
      <c r="Y808" s="88"/>
      <c r="Z808" s="75" t="n">
        <f aca="false">IF(V808&lt;&gt;X808,(IF(I808="",G808*INFORMAÇÕES!$U$113,IF(I808="R",G808,0))),0)</f>
        <v>0</v>
      </c>
      <c r="AA808" s="75" t="n">
        <f aca="false">IF(V808&lt;&gt;X808,(IF(I808="",G808*INFORMAÇÕES!$U$114,IF(I808="C",G808,0))),0)</f>
        <v>0</v>
      </c>
      <c r="AB808" s="75" t="n">
        <f aca="false">IF(V808&lt;&gt;X808,(IF(I808="",G808*INFORMAÇÕES!$U$115,IF(I808="CF",G808,0))),0)</f>
        <v>0</v>
      </c>
      <c r="AC808" s="75" t="n">
        <f aca="false">IF(V808&lt;&gt;X808,(IF(I808="",G808*INFORMAÇÕES!$U$116,IF(I808="O",G808,0))),0)</f>
        <v>0</v>
      </c>
      <c r="AD808" s="75" t="n">
        <f aca="false">IF(E808&lt;&gt;0,G808,0)</f>
        <v>0</v>
      </c>
    </row>
    <row r="809" s="174" customFormat="true" ht="14.25" hidden="false" customHeight="false" outlineLevel="0" collapsed="false">
      <c r="A809" s="159" t="n">
        <v>798</v>
      </c>
      <c r="B809" s="160" t="n">
        <f aca="false">M809</f>
        <v>0</v>
      </c>
      <c r="C809" s="161" t="n">
        <f aca="false">O809</f>
        <v>0</v>
      </c>
      <c r="D809" s="162" t="n">
        <f aca="false">P809</f>
        <v>0</v>
      </c>
      <c r="E809" s="163" t="n">
        <f aca="false">ROUND(Q809,2)</f>
        <v>0</v>
      </c>
      <c r="F809" s="163" t="n">
        <f aca="false">TRUNC((1+(IF(OR(H809=0,H809=""),'BDI REF.'!$K$5,CHOOSE(H809,'BDI REF.'!$K$5,'BDI REF.'!$K$6,'BDI REF.'!$K$7))))*R809,2)</f>
        <v>0</v>
      </c>
      <c r="G809" s="163" t="n">
        <f aca="false">IF(E809&lt;&gt;0,ROUND(E809*F809,2),IF(AD809=0,(SUMIF($V$12:$V$1011,B809,$AD$12:$AD$1011)),AD809))</f>
        <v>0</v>
      </c>
      <c r="H809" s="164"/>
      <c r="I809" s="165"/>
      <c r="J809" s="166" t="str">
        <f aca="false">IF(N809&lt;&gt;0,N809,"")</f>
        <v/>
      </c>
      <c r="K809" s="167"/>
      <c r="L809" s="168" t="str">
        <f aca="false">IF(B809&gt;0,"ok","ocultar")</f>
        <v>ocultar</v>
      </c>
      <c r="M809" s="182"/>
      <c r="N809" s="184"/>
      <c r="O809" s="177"/>
      <c r="P809" s="178"/>
      <c r="Q809" s="173"/>
      <c r="R809" s="179"/>
      <c r="S809" s="156"/>
      <c r="U809" s="88"/>
      <c r="V809" s="157" t="n">
        <f aca="false">IF(B809=0,V808,IF(ISNONTEXT(B809)=TRUE(),INT(B809),INT(LEFT(B809,FIND(".",B809)-1))))</f>
        <v>3</v>
      </c>
      <c r="W809" s="157" t="str">
        <f aca="false">IF(W810=1,1,IF(B809&lt;&gt;0,1,IF(C809&lt;&gt;0,1,IF(D809&lt;&gt;0,1,IF(E809&lt;&gt;0,1,"")))))</f>
        <v/>
      </c>
      <c r="X809" s="157" t="str">
        <f aca="false">IF(V809=0," ",IF(V809&lt;&gt;V808,V809," "))</f>
        <v> </v>
      </c>
      <c r="Y809" s="88"/>
      <c r="Z809" s="75" t="n">
        <f aca="false">IF(V809&lt;&gt;X809,(IF(I809="",G809*INFORMAÇÕES!$U$113,IF(I809="R",G809,0))),0)</f>
        <v>0</v>
      </c>
      <c r="AA809" s="75" t="n">
        <f aca="false">IF(V809&lt;&gt;X809,(IF(I809="",G809*INFORMAÇÕES!$U$114,IF(I809="C",G809,0))),0)</f>
        <v>0</v>
      </c>
      <c r="AB809" s="75" t="n">
        <f aca="false">IF(V809&lt;&gt;X809,(IF(I809="",G809*INFORMAÇÕES!$U$115,IF(I809="CF",G809,0))),0)</f>
        <v>0</v>
      </c>
      <c r="AC809" s="75" t="n">
        <f aca="false">IF(V809&lt;&gt;X809,(IF(I809="",G809*INFORMAÇÕES!$U$116,IF(I809="O",G809,0))),0)</f>
        <v>0</v>
      </c>
      <c r="AD809" s="75" t="n">
        <f aca="false">IF(E809&lt;&gt;0,G809,0)</f>
        <v>0</v>
      </c>
    </row>
    <row r="810" s="174" customFormat="true" ht="14.25" hidden="false" customHeight="false" outlineLevel="0" collapsed="false">
      <c r="A810" s="159" t="n">
        <v>799</v>
      </c>
      <c r="B810" s="160" t="n">
        <f aca="false">M810</f>
        <v>0</v>
      </c>
      <c r="C810" s="161" t="n">
        <f aca="false">O810</f>
        <v>0</v>
      </c>
      <c r="D810" s="162" t="n">
        <f aca="false">P810</f>
        <v>0</v>
      </c>
      <c r="E810" s="163" t="n">
        <f aca="false">ROUND(Q810,2)</f>
        <v>0</v>
      </c>
      <c r="F810" s="163" t="n">
        <f aca="false">TRUNC((1+(IF(OR(H810=0,H810=""),'BDI REF.'!$K$5,CHOOSE(H810,'BDI REF.'!$K$5,'BDI REF.'!$K$6,'BDI REF.'!$K$7))))*R810,2)</f>
        <v>0</v>
      </c>
      <c r="G810" s="163" t="n">
        <f aca="false">IF(E810&lt;&gt;0,ROUND(E810*F810,2),IF(AD810=0,(SUMIF($V$12:$V$1011,B810,$AD$12:$AD$1011)),AD810))</f>
        <v>0</v>
      </c>
      <c r="H810" s="164"/>
      <c r="I810" s="165"/>
      <c r="J810" s="166" t="str">
        <f aca="false">IF(N810&lt;&gt;0,N810,"")</f>
        <v/>
      </c>
      <c r="K810" s="167"/>
      <c r="L810" s="168" t="str">
        <f aca="false">IF(B810&gt;0,"ok","ocultar")</f>
        <v>ocultar</v>
      </c>
      <c r="M810" s="182"/>
      <c r="N810" s="184"/>
      <c r="O810" s="177"/>
      <c r="P810" s="178"/>
      <c r="Q810" s="173"/>
      <c r="R810" s="179"/>
      <c r="S810" s="156"/>
      <c r="U810" s="88"/>
      <c r="V810" s="157" t="n">
        <f aca="false">IF(B810=0,V809,IF(ISNONTEXT(B810)=TRUE(),INT(B810),INT(LEFT(B810,FIND(".",B810)-1))))</f>
        <v>3</v>
      </c>
      <c r="W810" s="157" t="str">
        <f aca="false">IF(W811=1,1,IF(B810&lt;&gt;0,1,IF(C810&lt;&gt;0,1,IF(D810&lt;&gt;0,1,IF(E810&lt;&gt;0,1,"")))))</f>
        <v/>
      </c>
      <c r="X810" s="157" t="str">
        <f aca="false">IF(V810=0," ",IF(V810&lt;&gt;V809,V810," "))</f>
        <v> </v>
      </c>
      <c r="Y810" s="88"/>
      <c r="Z810" s="75" t="n">
        <f aca="false">IF(V810&lt;&gt;X810,(IF(I810="",G810*INFORMAÇÕES!$U$113,IF(I810="R",G810,0))),0)</f>
        <v>0</v>
      </c>
      <c r="AA810" s="75" t="n">
        <f aca="false">IF(V810&lt;&gt;X810,(IF(I810="",G810*INFORMAÇÕES!$U$114,IF(I810="C",G810,0))),0)</f>
        <v>0</v>
      </c>
      <c r="AB810" s="75" t="n">
        <f aca="false">IF(V810&lt;&gt;X810,(IF(I810="",G810*INFORMAÇÕES!$U$115,IF(I810="CF",G810,0))),0)</f>
        <v>0</v>
      </c>
      <c r="AC810" s="75" t="n">
        <f aca="false">IF(V810&lt;&gt;X810,(IF(I810="",G810*INFORMAÇÕES!$U$116,IF(I810="O",G810,0))),0)</f>
        <v>0</v>
      </c>
      <c r="AD810" s="75" t="n">
        <f aca="false">IF(E810&lt;&gt;0,G810,0)</f>
        <v>0</v>
      </c>
    </row>
    <row r="811" s="174" customFormat="true" ht="14.25" hidden="false" customHeight="false" outlineLevel="0" collapsed="false">
      <c r="A811" s="159" t="n">
        <v>800</v>
      </c>
      <c r="B811" s="160" t="n">
        <f aca="false">M811</f>
        <v>0</v>
      </c>
      <c r="C811" s="161" t="n">
        <f aca="false">O811</f>
        <v>0</v>
      </c>
      <c r="D811" s="162" t="n">
        <f aca="false">P811</f>
        <v>0</v>
      </c>
      <c r="E811" s="163" t="n">
        <f aca="false">ROUND(Q811,2)</f>
        <v>0</v>
      </c>
      <c r="F811" s="163" t="n">
        <f aca="false">TRUNC((1+(IF(OR(H811=0,H811=""),'BDI REF.'!$K$5,CHOOSE(H811,'BDI REF.'!$K$5,'BDI REF.'!$K$6,'BDI REF.'!$K$7))))*R811,2)</f>
        <v>0</v>
      </c>
      <c r="G811" s="163" t="n">
        <f aca="false">IF(E811&lt;&gt;0,ROUND(E811*F811,2),IF(AD811=0,(SUMIF($V$12:$V$1011,B811,$AD$12:$AD$1011)),AD811))</f>
        <v>0</v>
      </c>
      <c r="H811" s="164"/>
      <c r="I811" s="165"/>
      <c r="J811" s="166" t="str">
        <f aca="false">IF(N811&lt;&gt;0,N811,"")</f>
        <v/>
      </c>
      <c r="K811" s="167"/>
      <c r="L811" s="168" t="str">
        <f aca="false">IF(B811&gt;0,"ok","ocultar")</f>
        <v>ocultar</v>
      </c>
      <c r="M811" s="182"/>
      <c r="N811" s="184"/>
      <c r="O811" s="177"/>
      <c r="P811" s="178"/>
      <c r="Q811" s="173"/>
      <c r="R811" s="179"/>
      <c r="S811" s="156"/>
      <c r="U811" s="88"/>
      <c r="V811" s="157" t="n">
        <f aca="false">IF(B811=0,V810,IF(ISNONTEXT(B811)=TRUE(),INT(B811),INT(LEFT(B811,FIND(".",B811)-1))))</f>
        <v>3</v>
      </c>
      <c r="W811" s="157" t="str">
        <f aca="false">IF(W812=1,1,IF(B811&lt;&gt;0,1,IF(C811&lt;&gt;0,1,IF(D811&lt;&gt;0,1,IF(E811&lt;&gt;0,1,"")))))</f>
        <v/>
      </c>
      <c r="X811" s="157" t="str">
        <f aca="false">IF(V811=0," ",IF(V811&lt;&gt;V810,V811," "))</f>
        <v> </v>
      </c>
      <c r="Y811" s="88"/>
      <c r="Z811" s="75" t="n">
        <f aca="false">IF(V811&lt;&gt;X811,(IF(I811="",G811*INFORMAÇÕES!$U$113,IF(I811="R",G811,0))),0)</f>
        <v>0</v>
      </c>
      <c r="AA811" s="75" t="n">
        <f aca="false">IF(V811&lt;&gt;X811,(IF(I811="",G811*INFORMAÇÕES!$U$114,IF(I811="C",G811,0))),0)</f>
        <v>0</v>
      </c>
      <c r="AB811" s="75" t="n">
        <f aca="false">IF(V811&lt;&gt;X811,(IF(I811="",G811*INFORMAÇÕES!$U$115,IF(I811="CF",G811,0))),0)</f>
        <v>0</v>
      </c>
      <c r="AC811" s="75" t="n">
        <f aca="false">IF(V811&lt;&gt;X811,(IF(I811="",G811*INFORMAÇÕES!$U$116,IF(I811="O",G811,0))),0)</f>
        <v>0</v>
      </c>
      <c r="AD811" s="75" t="n">
        <f aca="false">IF(E811&lt;&gt;0,G811,0)</f>
        <v>0</v>
      </c>
    </row>
    <row r="812" s="174" customFormat="true" ht="14.25" hidden="false" customHeight="false" outlineLevel="0" collapsed="false">
      <c r="A812" s="159" t="n">
        <v>801</v>
      </c>
      <c r="B812" s="160" t="n">
        <f aca="false">M812</f>
        <v>0</v>
      </c>
      <c r="C812" s="161" t="n">
        <f aca="false">O812</f>
        <v>0</v>
      </c>
      <c r="D812" s="162" t="n">
        <f aca="false">P812</f>
        <v>0</v>
      </c>
      <c r="E812" s="163" t="n">
        <f aca="false">ROUND(Q812,2)</f>
        <v>0</v>
      </c>
      <c r="F812" s="163" t="n">
        <f aca="false">TRUNC((1+(IF(OR(H812=0,H812=""),'BDI REF.'!$K$5,CHOOSE(H812,'BDI REF.'!$K$5,'BDI REF.'!$K$6,'BDI REF.'!$K$7))))*R812,2)</f>
        <v>0</v>
      </c>
      <c r="G812" s="163" t="n">
        <f aca="false">IF(E812&lt;&gt;0,ROUND(E812*F812,2),IF(AD812=0,(SUMIF($V$12:$V$1011,B812,$AD$12:$AD$1011)),AD812))</f>
        <v>0</v>
      </c>
      <c r="H812" s="164"/>
      <c r="I812" s="165"/>
      <c r="J812" s="166" t="str">
        <f aca="false">IF(N812&lt;&gt;0,N812,"")</f>
        <v/>
      </c>
      <c r="K812" s="167"/>
      <c r="L812" s="168" t="str">
        <f aca="false">IF(B812&gt;0,"ok","ocultar")</f>
        <v>ocultar</v>
      </c>
      <c r="M812" s="182"/>
      <c r="N812" s="184"/>
      <c r="O812" s="177"/>
      <c r="P812" s="178"/>
      <c r="Q812" s="173"/>
      <c r="R812" s="179"/>
      <c r="S812" s="156"/>
      <c r="U812" s="88"/>
      <c r="V812" s="157" t="n">
        <f aca="false">IF(B812=0,V811,IF(ISNONTEXT(B812)=TRUE(),INT(B812),INT(LEFT(B812,FIND(".",B812)-1))))</f>
        <v>3</v>
      </c>
      <c r="W812" s="157" t="str">
        <f aca="false">IF(W813=1,1,IF(B812&lt;&gt;0,1,IF(C812&lt;&gt;0,1,IF(D812&lt;&gt;0,1,IF(E812&lt;&gt;0,1,"")))))</f>
        <v/>
      </c>
      <c r="X812" s="157" t="str">
        <f aca="false">IF(V812=0," ",IF(V812&lt;&gt;V811,V812," "))</f>
        <v> </v>
      </c>
      <c r="Y812" s="88"/>
      <c r="Z812" s="75" t="n">
        <f aca="false">IF(V812&lt;&gt;X812,(IF(I812="",G812*INFORMAÇÕES!$U$113,IF(I812="R",G812,0))),0)</f>
        <v>0</v>
      </c>
      <c r="AA812" s="75" t="n">
        <f aca="false">IF(V812&lt;&gt;X812,(IF(I812="",G812*INFORMAÇÕES!$U$114,IF(I812="C",G812,0))),0)</f>
        <v>0</v>
      </c>
      <c r="AB812" s="75" t="n">
        <f aca="false">IF(V812&lt;&gt;X812,(IF(I812="",G812*INFORMAÇÕES!$U$115,IF(I812="CF",G812,0))),0)</f>
        <v>0</v>
      </c>
      <c r="AC812" s="75" t="n">
        <f aca="false">IF(V812&lt;&gt;X812,(IF(I812="",G812*INFORMAÇÕES!$U$116,IF(I812="O",G812,0))),0)</f>
        <v>0</v>
      </c>
      <c r="AD812" s="75" t="n">
        <f aca="false">IF(E812&lt;&gt;0,G812,0)</f>
        <v>0</v>
      </c>
    </row>
    <row r="813" s="174" customFormat="true" ht="14.25" hidden="false" customHeight="false" outlineLevel="0" collapsed="false">
      <c r="A813" s="159" t="n">
        <v>802</v>
      </c>
      <c r="B813" s="160" t="n">
        <f aca="false">M813</f>
        <v>0</v>
      </c>
      <c r="C813" s="161" t="n">
        <f aca="false">O813</f>
        <v>0</v>
      </c>
      <c r="D813" s="162" t="n">
        <f aca="false">P813</f>
        <v>0</v>
      </c>
      <c r="E813" s="163" t="n">
        <f aca="false">ROUND(Q813,2)</f>
        <v>0</v>
      </c>
      <c r="F813" s="163" t="n">
        <f aca="false">TRUNC((1+(IF(OR(H813=0,H813=""),'BDI REF.'!$K$5,CHOOSE(H813,'BDI REF.'!$K$5,'BDI REF.'!$K$6,'BDI REF.'!$K$7))))*R813,2)</f>
        <v>0</v>
      </c>
      <c r="G813" s="163" t="n">
        <f aca="false">IF(E813&lt;&gt;0,ROUND(E813*F813,2),IF(AD813=0,(SUMIF($V$12:$V$1011,B813,$AD$12:$AD$1011)),AD813))</f>
        <v>0</v>
      </c>
      <c r="H813" s="164"/>
      <c r="I813" s="165"/>
      <c r="J813" s="166" t="str">
        <f aca="false">IF(N813&lt;&gt;0,N813,"")</f>
        <v/>
      </c>
      <c r="K813" s="167"/>
      <c r="L813" s="168" t="str">
        <f aca="false">IF(B813&gt;0,"ok","ocultar")</f>
        <v>ocultar</v>
      </c>
      <c r="M813" s="182"/>
      <c r="N813" s="184"/>
      <c r="O813" s="177"/>
      <c r="P813" s="178"/>
      <c r="Q813" s="173"/>
      <c r="R813" s="179"/>
      <c r="S813" s="156"/>
      <c r="U813" s="88"/>
      <c r="V813" s="157" t="n">
        <f aca="false">IF(B813=0,V812,IF(ISNONTEXT(B813)=TRUE(),INT(B813),INT(LEFT(B813,FIND(".",B813)-1))))</f>
        <v>3</v>
      </c>
      <c r="W813" s="157" t="str">
        <f aca="false">IF(W814=1,1,IF(B813&lt;&gt;0,1,IF(C813&lt;&gt;0,1,IF(D813&lt;&gt;0,1,IF(E813&lt;&gt;0,1,"")))))</f>
        <v/>
      </c>
      <c r="X813" s="157" t="str">
        <f aca="false">IF(V813=0," ",IF(V813&lt;&gt;V812,V813," "))</f>
        <v> </v>
      </c>
      <c r="Y813" s="88"/>
      <c r="Z813" s="75" t="n">
        <f aca="false">IF(V813&lt;&gt;X813,(IF(I813="",G813*INFORMAÇÕES!$U$113,IF(I813="R",G813,0))),0)</f>
        <v>0</v>
      </c>
      <c r="AA813" s="75" t="n">
        <f aca="false">IF(V813&lt;&gt;X813,(IF(I813="",G813*INFORMAÇÕES!$U$114,IF(I813="C",G813,0))),0)</f>
        <v>0</v>
      </c>
      <c r="AB813" s="75" t="n">
        <f aca="false">IF(V813&lt;&gt;X813,(IF(I813="",G813*INFORMAÇÕES!$U$115,IF(I813="CF",G813,0))),0)</f>
        <v>0</v>
      </c>
      <c r="AC813" s="75" t="n">
        <f aca="false">IF(V813&lt;&gt;X813,(IF(I813="",G813*INFORMAÇÕES!$U$116,IF(I813="O",G813,0))),0)</f>
        <v>0</v>
      </c>
      <c r="AD813" s="75" t="n">
        <f aca="false">IF(E813&lt;&gt;0,G813,0)</f>
        <v>0</v>
      </c>
    </row>
    <row r="814" s="174" customFormat="true" ht="14.25" hidden="false" customHeight="false" outlineLevel="0" collapsed="false">
      <c r="A814" s="159" t="n">
        <v>803</v>
      </c>
      <c r="B814" s="160" t="n">
        <f aca="false">M814</f>
        <v>0</v>
      </c>
      <c r="C814" s="161" t="n">
        <f aca="false">O814</f>
        <v>0</v>
      </c>
      <c r="D814" s="162" t="n">
        <f aca="false">P814</f>
        <v>0</v>
      </c>
      <c r="E814" s="163" t="n">
        <f aca="false">ROUND(Q814,2)</f>
        <v>0</v>
      </c>
      <c r="F814" s="163" t="n">
        <f aca="false">TRUNC((1+(IF(OR(H814=0,H814=""),'BDI REF.'!$K$5,CHOOSE(H814,'BDI REF.'!$K$5,'BDI REF.'!$K$6,'BDI REF.'!$K$7))))*R814,2)</f>
        <v>0</v>
      </c>
      <c r="G814" s="163" t="n">
        <f aca="false">IF(E814&lt;&gt;0,ROUND(E814*F814,2),IF(AD814=0,(SUMIF($V$12:$V$1011,B814,$AD$12:$AD$1011)),AD814))</f>
        <v>0</v>
      </c>
      <c r="H814" s="164"/>
      <c r="I814" s="165"/>
      <c r="J814" s="166" t="str">
        <f aca="false">IF(N814&lt;&gt;0,N814,"")</f>
        <v/>
      </c>
      <c r="K814" s="167"/>
      <c r="L814" s="168" t="str">
        <f aca="false">IF(B814&gt;0,"ok","ocultar")</f>
        <v>ocultar</v>
      </c>
      <c r="M814" s="182"/>
      <c r="N814" s="184"/>
      <c r="O814" s="177"/>
      <c r="P814" s="178"/>
      <c r="Q814" s="173"/>
      <c r="R814" s="179"/>
      <c r="S814" s="156"/>
      <c r="U814" s="88"/>
      <c r="V814" s="157" t="n">
        <f aca="false">IF(B814=0,V813,IF(ISNONTEXT(B814)=TRUE(),INT(B814),INT(LEFT(B814,FIND(".",B814)-1))))</f>
        <v>3</v>
      </c>
      <c r="W814" s="157" t="str">
        <f aca="false">IF(W815=1,1,IF(B814&lt;&gt;0,1,IF(C814&lt;&gt;0,1,IF(D814&lt;&gt;0,1,IF(E814&lt;&gt;0,1,"")))))</f>
        <v/>
      </c>
      <c r="X814" s="157" t="str">
        <f aca="false">IF(V814=0," ",IF(V814&lt;&gt;V813,V814," "))</f>
        <v> </v>
      </c>
      <c r="Y814" s="88"/>
      <c r="Z814" s="75" t="n">
        <f aca="false">IF(V814&lt;&gt;X814,(IF(I814="",G814*INFORMAÇÕES!$U$113,IF(I814="R",G814,0))),0)</f>
        <v>0</v>
      </c>
      <c r="AA814" s="75" t="n">
        <f aca="false">IF(V814&lt;&gt;X814,(IF(I814="",G814*INFORMAÇÕES!$U$114,IF(I814="C",G814,0))),0)</f>
        <v>0</v>
      </c>
      <c r="AB814" s="75" t="n">
        <f aca="false">IF(V814&lt;&gt;X814,(IF(I814="",G814*INFORMAÇÕES!$U$115,IF(I814="CF",G814,0))),0)</f>
        <v>0</v>
      </c>
      <c r="AC814" s="75" t="n">
        <f aca="false">IF(V814&lt;&gt;X814,(IF(I814="",G814*INFORMAÇÕES!$U$116,IF(I814="O",G814,0))),0)</f>
        <v>0</v>
      </c>
      <c r="AD814" s="75" t="n">
        <f aca="false">IF(E814&lt;&gt;0,G814,0)</f>
        <v>0</v>
      </c>
    </row>
    <row r="815" s="174" customFormat="true" ht="14.25" hidden="false" customHeight="false" outlineLevel="0" collapsed="false">
      <c r="A815" s="159" t="n">
        <v>804</v>
      </c>
      <c r="B815" s="160" t="n">
        <f aca="false">M815</f>
        <v>0</v>
      </c>
      <c r="C815" s="161" t="n">
        <f aca="false">O815</f>
        <v>0</v>
      </c>
      <c r="D815" s="162" t="n">
        <f aca="false">P815</f>
        <v>0</v>
      </c>
      <c r="E815" s="163" t="n">
        <f aca="false">ROUND(Q815,2)</f>
        <v>0</v>
      </c>
      <c r="F815" s="163" t="n">
        <f aca="false">TRUNC((1+(IF(OR(H815=0,H815=""),'BDI REF.'!$K$5,CHOOSE(H815,'BDI REF.'!$K$5,'BDI REF.'!$K$6,'BDI REF.'!$K$7))))*R815,2)</f>
        <v>0</v>
      </c>
      <c r="G815" s="163" t="n">
        <f aca="false">IF(E815&lt;&gt;0,ROUND(E815*F815,2),IF(AD815=0,(SUMIF($V$12:$V$1011,B815,$AD$12:$AD$1011)),AD815))</f>
        <v>0</v>
      </c>
      <c r="H815" s="164"/>
      <c r="I815" s="165"/>
      <c r="J815" s="166" t="str">
        <f aca="false">IF(N815&lt;&gt;0,N815,"")</f>
        <v/>
      </c>
      <c r="K815" s="167"/>
      <c r="L815" s="168" t="str">
        <f aca="false">IF(B815&gt;0,"ok","ocultar")</f>
        <v>ocultar</v>
      </c>
      <c r="M815" s="182"/>
      <c r="N815" s="184"/>
      <c r="O815" s="177"/>
      <c r="P815" s="178"/>
      <c r="Q815" s="173"/>
      <c r="R815" s="179"/>
      <c r="S815" s="156"/>
      <c r="U815" s="88"/>
      <c r="V815" s="157" t="n">
        <f aca="false">IF(B815=0,V814,IF(ISNONTEXT(B815)=TRUE(),INT(B815),INT(LEFT(B815,FIND(".",B815)-1))))</f>
        <v>3</v>
      </c>
      <c r="W815" s="157" t="str">
        <f aca="false">IF(W816=1,1,IF(B815&lt;&gt;0,1,IF(C815&lt;&gt;0,1,IF(D815&lt;&gt;0,1,IF(E815&lt;&gt;0,1,"")))))</f>
        <v/>
      </c>
      <c r="X815" s="157" t="str">
        <f aca="false">IF(V815=0," ",IF(V815&lt;&gt;V814,V815," "))</f>
        <v> </v>
      </c>
      <c r="Y815" s="88"/>
      <c r="Z815" s="75" t="n">
        <f aca="false">IF(V815&lt;&gt;X815,(IF(I815="",G815*INFORMAÇÕES!$U$113,IF(I815="R",G815,0))),0)</f>
        <v>0</v>
      </c>
      <c r="AA815" s="75" t="n">
        <f aca="false">IF(V815&lt;&gt;X815,(IF(I815="",G815*INFORMAÇÕES!$U$114,IF(I815="C",G815,0))),0)</f>
        <v>0</v>
      </c>
      <c r="AB815" s="75" t="n">
        <f aca="false">IF(V815&lt;&gt;X815,(IF(I815="",G815*INFORMAÇÕES!$U$115,IF(I815="CF",G815,0))),0)</f>
        <v>0</v>
      </c>
      <c r="AC815" s="75" t="n">
        <f aca="false">IF(V815&lt;&gt;X815,(IF(I815="",G815*INFORMAÇÕES!$U$116,IF(I815="O",G815,0))),0)</f>
        <v>0</v>
      </c>
      <c r="AD815" s="75" t="n">
        <f aca="false">IF(E815&lt;&gt;0,G815,0)</f>
        <v>0</v>
      </c>
    </row>
    <row r="816" s="174" customFormat="true" ht="14.25" hidden="false" customHeight="false" outlineLevel="0" collapsed="false">
      <c r="A816" s="159" t="n">
        <v>805</v>
      </c>
      <c r="B816" s="160" t="n">
        <f aca="false">M816</f>
        <v>0</v>
      </c>
      <c r="C816" s="161" t="n">
        <f aca="false">O816</f>
        <v>0</v>
      </c>
      <c r="D816" s="162" t="n">
        <f aca="false">P816</f>
        <v>0</v>
      </c>
      <c r="E816" s="163" t="n">
        <f aca="false">ROUND(Q816,2)</f>
        <v>0</v>
      </c>
      <c r="F816" s="163" t="n">
        <f aca="false">TRUNC((1+(IF(OR(H816=0,H816=""),'BDI REF.'!$K$5,CHOOSE(H816,'BDI REF.'!$K$5,'BDI REF.'!$K$6,'BDI REF.'!$K$7))))*R816,2)</f>
        <v>0</v>
      </c>
      <c r="G816" s="163" t="n">
        <f aca="false">IF(E816&lt;&gt;0,ROUND(E816*F816,2),IF(AD816=0,(SUMIF($V$12:$V$1011,B816,$AD$12:$AD$1011)),AD816))</f>
        <v>0</v>
      </c>
      <c r="H816" s="164"/>
      <c r="I816" s="165"/>
      <c r="J816" s="166" t="str">
        <f aca="false">IF(N816&lt;&gt;0,N816,"")</f>
        <v/>
      </c>
      <c r="K816" s="167"/>
      <c r="L816" s="168" t="str">
        <f aca="false">IF(B816&gt;0,"ok","ocultar")</f>
        <v>ocultar</v>
      </c>
      <c r="M816" s="182"/>
      <c r="N816" s="184"/>
      <c r="O816" s="177"/>
      <c r="P816" s="178"/>
      <c r="Q816" s="173"/>
      <c r="R816" s="179"/>
      <c r="S816" s="156"/>
      <c r="U816" s="88"/>
      <c r="V816" s="157" t="n">
        <f aca="false">IF(B816=0,V815,IF(ISNONTEXT(B816)=TRUE(),INT(B816),INT(LEFT(B816,FIND(".",B816)-1))))</f>
        <v>3</v>
      </c>
      <c r="W816" s="157" t="str">
        <f aca="false">IF(W817=1,1,IF(B816&lt;&gt;0,1,IF(C816&lt;&gt;0,1,IF(D816&lt;&gt;0,1,IF(E816&lt;&gt;0,1,"")))))</f>
        <v/>
      </c>
      <c r="X816" s="157" t="str">
        <f aca="false">IF(V816=0," ",IF(V816&lt;&gt;V815,V816," "))</f>
        <v> </v>
      </c>
      <c r="Y816" s="88"/>
      <c r="Z816" s="75" t="n">
        <f aca="false">IF(V816&lt;&gt;X816,(IF(I816="",G816*INFORMAÇÕES!$U$113,IF(I816="R",G816,0))),0)</f>
        <v>0</v>
      </c>
      <c r="AA816" s="75" t="n">
        <f aca="false">IF(V816&lt;&gt;X816,(IF(I816="",G816*INFORMAÇÕES!$U$114,IF(I816="C",G816,0))),0)</f>
        <v>0</v>
      </c>
      <c r="AB816" s="75" t="n">
        <f aca="false">IF(V816&lt;&gt;X816,(IF(I816="",G816*INFORMAÇÕES!$U$115,IF(I816="CF",G816,0))),0)</f>
        <v>0</v>
      </c>
      <c r="AC816" s="75" t="n">
        <f aca="false">IF(V816&lt;&gt;X816,(IF(I816="",G816*INFORMAÇÕES!$U$116,IF(I816="O",G816,0))),0)</f>
        <v>0</v>
      </c>
      <c r="AD816" s="75" t="n">
        <f aca="false">IF(E816&lt;&gt;0,G816,0)</f>
        <v>0</v>
      </c>
    </row>
    <row r="817" s="174" customFormat="true" ht="14.25" hidden="false" customHeight="false" outlineLevel="0" collapsed="false">
      <c r="A817" s="159" t="n">
        <v>806</v>
      </c>
      <c r="B817" s="160" t="n">
        <f aca="false">M817</f>
        <v>0</v>
      </c>
      <c r="C817" s="161" t="n">
        <f aca="false">O817</f>
        <v>0</v>
      </c>
      <c r="D817" s="162" t="n">
        <f aca="false">P817</f>
        <v>0</v>
      </c>
      <c r="E817" s="163" t="n">
        <f aca="false">ROUND(Q817,2)</f>
        <v>0</v>
      </c>
      <c r="F817" s="163" t="n">
        <f aca="false">TRUNC((1+(IF(OR(H817=0,H817=""),'BDI REF.'!$K$5,CHOOSE(H817,'BDI REF.'!$K$5,'BDI REF.'!$K$6,'BDI REF.'!$K$7))))*R817,2)</f>
        <v>0</v>
      </c>
      <c r="G817" s="163" t="n">
        <f aca="false">IF(E817&lt;&gt;0,ROUND(E817*F817,2),IF(AD817=0,(SUMIF($V$12:$V$1011,B817,$AD$12:$AD$1011)),AD817))</f>
        <v>0</v>
      </c>
      <c r="H817" s="164"/>
      <c r="I817" s="165"/>
      <c r="J817" s="166" t="str">
        <f aca="false">IF(N817&lt;&gt;0,N817,"")</f>
        <v/>
      </c>
      <c r="K817" s="167"/>
      <c r="L817" s="168" t="str">
        <f aca="false">IF(B817&gt;0,"ok","ocultar")</f>
        <v>ocultar</v>
      </c>
      <c r="M817" s="182"/>
      <c r="N817" s="184"/>
      <c r="O817" s="177"/>
      <c r="P817" s="178"/>
      <c r="Q817" s="173"/>
      <c r="R817" s="179"/>
      <c r="S817" s="156"/>
      <c r="U817" s="88"/>
      <c r="V817" s="157" t="n">
        <f aca="false">IF(B817=0,V816,IF(ISNONTEXT(B817)=TRUE(),INT(B817),INT(LEFT(B817,FIND(".",B817)-1))))</f>
        <v>3</v>
      </c>
      <c r="W817" s="157" t="str">
        <f aca="false">IF(W818=1,1,IF(B817&lt;&gt;0,1,IF(C817&lt;&gt;0,1,IF(D817&lt;&gt;0,1,IF(E817&lt;&gt;0,1,"")))))</f>
        <v/>
      </c>
      <c r="X817" s="157" t="str">
        <f aca="false">IF(V817=0," ",IF(V817&lt;&gt;V816,V817," "))</f>
        <v> </v>
      </c>
      <c r="Y817" s="88"/>
      <c r="Z817" s="75" t="n">
        <f aca="false">IF(V817&lt;&gt;X817,(IF(I817="",G817*INFORMAÇÕES!$U$113,IF(I817="R",G817,0))),0)</f>
        <v>0</v>
      </c>
      <c r="AA817" s="75" t="n">
        <f aca="false">IF(V817&lt;&gt;X817,(IF(I817="",G817*INFORMAÇÕES!$U$114,IF(I817="C",G817,0))),0)</f>
        <v>0</v>
      </c>
      <c r="AB817" s="75" t="n">
        <f aca="false">IF(V817&lt;&gt;X817,(IF(I817="",G817*INFORMAÇÕES!$U$115,IF(I817="CF",G817,0))),0)</f>
        <v>0</v>
      </c>
      <c r="AC817" s="75" t="n">
        <f aca="false">IF(V817&lt;&gt;X817,(IF(I817="",G817*INFORMAÇÕES!$U$116,IF(I817="O",G817,0))),0)</f>
        <v>0</v>
      </c>
      <c r="AD817" s="75" t="n">
        <f aca="false">IF(E817&lt;&gt;0,G817,0)</f>
        <v>0</v>
      </c>
    </row>
    <row r="818" s="174" customFormat="true" ht="14.25" hidden="false" customHeight="false" outlineLevel="0" collapsed="false">
      <c r="A818" s="159" t="n">
        <v>807</v>
      </c>
      <c r="B818" s="160" t="n">
        <f aca="false">M818</f>
        <v>0</v>
      </c>
      <c r="C818" s="161" t="n">
        <f aca="false">O818</f>
        <v>0</v>
      </c>
      <c r="D818" s="162" t="n">
        <f aca="false">P818</f>
        <v>0</v>
      </c>
      <c r="E818" s="163" t="n">
        <f aca="false">ROUND(Q818,2)</f>
        <v>0</v>
      </c>
      <c r="F818" s="163" t="n">
        <f aca="false">TRUNC((1+(IF(OR(H818=0,H818=""),'BDI REF.'!$K$5,CHOOSE(H818,'BDI REF.'!$K$5,'BDI REF.'!$K$6,'BDI REF.'!$K$7))))*R818,2)</f>
        <v>0</v>
      </c>
      <c r="G818" s="163" t="n">
        <f aca="false">IF(E818&lt;&gt;0,ROUND(E818*F818,2),IF(AD818=0,(SUMIF($V$12:$V$1011,B818,$AD$12:$AD$1011)),AD818))</f>
        <v>0</v>
      </c>
      <c r="H818" s="164"/>
      <c r="I818" s="165"/>
      <c r="J818" s="166" t="str">
        <f aca="false">IF(N818&lt;&gt;0,N818,"")</f>
        <v/>
      </c>
      <c r="K818" s="167"/>
      <c r="L818" s="168" t="str">
        <f aca="false">IF(B818&gt;0,"ok","ocultar")</f>
        <v>ocultar</v>
      </c>
      <c r="M818" s="182"/>
      <c r="N818" s="184"/>
      <c r="O818" s="177"/>
      <c r="P818" s="178"/>
      <c r="Q818" s="173"/>
      <c r="R818" s="179"/>
      <c r="S818" s="156"/>
      <c r="U818" s="88"/>
      <c r="V818" s="157" t="n">
        <f aca="false">IF(B818=0,V817,IF(ISNONTEXT(B818)=TRUE(),INT(B818),INT(LEFT(B818,FIND(".",B818)-1))))</f>
        <v>3</v>
      </c>
      <c r="W818" s="157" t="str">
        <f aca="false">IF(W819=1,1,IF(B818&lt;&gt;0,1,IF(C818&lt;&gt;0,1,IF(D818&lt;&gt;0,1,IF(E818&lt;&gt;0,1,"")))))</f>
        <v/>
      </c>
      <c r="X818" s="157" t="str">
        <f aca="false">IF(V818=0," ",IF(V818&lt;&gt;V817,V818," "))</f>
        <v> </v>
      </c>
      <c r="Y818" s="88"/>
      <c r="Z818" s="75" t="n">
        <f aca="false">IF(V818&lt;&gt;X818,(IF(I818="",G818*INFORMAÇÕES!$U$113,IF(I818="R",G818,0))),0)</f>
        <v>0</v>
      </c>
      <c r="AA818" s="75" t="n">
        <f aca="false">IF(V818&lt;&gt;X818,(IF(I818="",G818*INFORMAÇÕES!$U$114,IF(I818="C",G818,0))),0)</f>
        <v>0</v>
      </c>
      <c r="AB818" s="75" t="n">
        <f aca="false">IF(V818&lt;&gt;X818,(IF(I818="",G818*INFORMAÇÕES!$U$115,IF(I818="CF",G818,0))),0)</f>
        <v>0</v>
      </c>
      <c r="AC818" s="75" t="n">
        <f aca="false">IF(V818&lt;&gt;X818,(IF(I818="",G818*INFORMAÇÕES!$U$116,IF(I818="O",G818,0))),0)</f>
        <v>0</v>
      </c>
      <c r="AD818" s="75" t="n">
        <f aca="false">IF(E818&lt;&gt;0,G818,0)</f>
        <v>0</v>
      </c>
    </row>
    <row r="819" s="174" customFormat="true" ht="14.25" hidden="false" customHeight="false" outlineLevel="0" collapsed="false">
      <c r="A819" s="159" t="n">
        <v>808</v>
      </c>
      <c r="B819" s="160" t="n">
        <f aca="false">M819</f>
        <v>0</v>
      </c>
      <c r="C819" s="161" t="n">
        <f aca="false">O819</f>
        <v>0</v>
      </c>
      <c r="D819" s="162" t="n">
        <f aca="false">P819</f>
        <v>0</v>
      </c>
      <c r="E819" s="163" t="n">
        <f aca="false">ROUND(Q819,2)</f>
        <v>0</v>
      </c>
      <c r="F819" s="163" t="n">
        <f aca="false">TRUNC((1+(IF(OR(H819=0,H819=""),'BDI REF.'!$K$5,CHOOSE(H819,'BDI REF.'!$K$5,'BDI REF.'!$K$6,'BDI REF.'!$K$7))))*R819,2)</f>
        <v>0</v>
      </c>
      <c r="G819" s="163" t="n">
        <f aca="false">IF(E819&lt;&gt;0,ROUND(E819*F819,2),IF(AD819=0,(SUMIF($V$12:$V$1011,B819,$AD$12:$AD$1011)),AD819))</f>
        <v>0</v>
      </c>
      <c r="H819" s="164"/>
      <c r="I819" s="165"/>
      <c r="J819" s="166" t="str">
        <f aca="false">IF(N819&lt;&gt;0,N819,"")</f>
        <v/>
      </c>
      <c r="K819" s="167"/>
      <c r="L819" s="168" t="str">
        <f aca="false">IF(B819&gt;0,"ok","ocultar")</f>
        <v>ocultar</v>
      </c>
      <c r="M819" s="182"/>
      <c r="N819" s="184"/>
      <c r="O819" s="177"/>
      <c r="P819" s="178"/>
      <c r="Q819" s="173"/>
      <c r="R819" s="179"/>
      <c r="S819" s="156"/>
      <c r="U819" s="88"/>
      <c r="V819" s="157" t="n">
        <f aca="false">IF(B819=0,V818,IF(ISNONTEXT(B819)=TRUE(),INT(B819),INT(LEFT(B819,FIND(".",B819)-1))))</f>
        <v>3</v>
      </c>
      <c r="W819" s="157" t="str">
        <f aca="false">IF(W820=1,1,IF(B819&lt;&gt;0,1,IF(C819&lt;&gt;0,1,IF(D819&lt;&gt;0,1,IF(E819&lt;&gt;0,1,"")))))</f>
        <v/>
      </c>
      <c r="X819" s="157" t="str">
        <f aca="false">IF(V819=0," ",IF(V819&lt;&gt;V818,V819," "))</f>
        <v> </v>
      </c>
      <c r="Y819" s="88"/>
      <c r="Z819" s="75" t="n">
        <f aca="false">IF(V819&lt;&gt;X819,(IF(I819="",G819*INFORMAÇÕES!$U$113,IF(I819="R",G819,0))),0)</f>
        <v>0</v>
      </c>
      <c r="AA819" s="75" t="n">
        <f aca="false">IF(V819&lt;&gt;X819,(IF(I819="",G819*INFORMAÇÕES!$U$114,IF(I819="C",G819,0))),0)</f>
        <v>0</v>
      </c>
      <c r="AB819" s="75" t="n">
        <f aca="false">IF(V819&lt;&gt;X819,(IF(I819="",G819*INFORMAÇÕES!$U$115,IF(I819="CF",G819,0))),0)</f>
        <v>0</v>
      </c>
      <c r="AC819" s="75" t="n">
        <f aca="false">IF(V819&lt;&gt;X819,(IF(I819="",G819*INFORMAÇÕES!$U$116,IF(I819="O",G819,0))),0)</f>
        <v>0</v>
      </c>
      <c r="AD819" s="75" t="n">
        <f aca="false">IF(E819&lt;&gt;0,G819,0)</f>
        <v>0</v>
      </c>
    </row>
    <row r="820" s="174" customFormat="true" ht="14.25" hidden="false" customHeight="false" outlineLevel="0" collapsed="false">
      <c r="A820" s="159" t="n">
        <v>809</v>
      </c>
      <c r="B820" s="160" t="n">
        <f aca="false">M820</f>
        <v>0</v>
      </c>
      <c r="C820" s="161" t="n">
        <f aca="false">O820</f>
        <v>0</v>
      </c>
      <c r="D820" s="162" t="n">
        <f aca="false">P820</f>
        <v>0</v>
      </c>
      <c r="E820" s="163" t="n">
        <f aca="false">ROUND(Q820,2)</f>
        <v>0</v>
      </c>
      <c r="F820" s="163" t="n">
        <f aca="false">TRUNC((1+(IF(OR(H820=0,H820=""),'BDI REF.'!$K$5,CHOOSE(H820,'BDI REF.'!$K$5,'BDI REF.'!$K$6,'BDI REF.'!$K$7))))*R820,2)</f>
        <v>0</v>
      </c>
      <c r="G820" s="163" t="n">
        <f aca="false">IF(E820&lt;&gt;0,ROUND(E820*F820,2),IF(AD820=0,(SUMIF($V$12:$V$1011,B820,$AD$12:$AD$1011)),AD820))</f>
        <v>0</v>
      </c>
      <c r="H820" s="164"/>
      <c r="I820" s="165"/>
      <c r="J820" s="166" t="str">
        <f aca="false">IF(N820&lt;&gt;0,N820,"")</f>
        <v/>
      </c>
      <c r="K820" s="167"/>
      <c r="L820" s="168" t="str">
        <f aca="false">IF(B820&gt;0,"ok","ocultar")</f>
        <v>ocultar</v>
      </c>
      <c r="M820" s="182"/>
      <c r="N820" s="184"/>
      <c r="O820" s="177"/>
      <c r="P820" s="178"/>
      <c r="Q820" s="173"/>
      <c r="R820" s="179"/>
      <c r="S820" s="156"/>
      <c r="U820" s="88"/>
      <c r="V820" s="157" t="n">
        <f aca="false">IF(B820=0,V819,IF(ISNONTEXT(B820)=TRUE(),INT(B820),INT(LEFT(B820,FIND(".",B820)-1))))</f>
        <v>3</v>
      </c>
      <c r="W820" s="157" t="str">
        <f aca="false">IF(W821=1,1,IF(B820&lt;&gt;0,1,IF(C820&lt;&gt;0,1,IF(D820&lt;&gt;0,1,IF(E820&lt;&gt;0,1,"")))))</f>
        <v/>
      </c>
      <c r="X820" s="157" t="str">
        <f aca="false">IF(V820=0," ",IF(V820&lt;&gt;V819,V820," "))</f>
        <v> </v>
      </c>
      <c r="Y820" s="88"/>
      <c r="Z820" s="75" t="n">
        <f aca="false">IF(V820&lt;&gt;X820,(IF(I820="",G820*INFORMAÇÕES!$U$113,IF(I820="R",G820,0))),0)</f>
        <v>0</v>
      </c>
      <c r="AA820" s="75" t="n">
        <f aca="false">IF(V820&lt;&gt;X820,(IF(I820="",G820*INFORMAÇÕES!$U$114,IF(I820="C",G820,0))),0)</f>
        <v>0</v>
      </c>
      <c r="AB820" s="75" t="n">
        <f aca="false">IF(V820&lt;&gt;X820,(IF(I820="",G820*INFORMAÇÕES!$U$115,IF(I820="CF",G820,0))),0)</f>
        <v>0</v>
      </c>
      <c r="AC820" s="75" t="n">
        <f aca="false">IF(V820&lt;&gt;X820,(IF(I820="",G820*INFORMAÇÕES!$U$116,IF(I820="O",G820,0))),0)</f>
        <v>0</v>
      </c>
      <c r="AD820" s="75" t="n">
        <f aca="false">IF(E820&lt;&gt;0,G820,0)</f>
        <v>0</v>
      </c>
    </row>
    <row r="821" s="174" customFormat="true" ht="14.25" hidden="false" customHeight="false" outlineLevel="0" collapsed="false">
      <c r="A821" s="159" t="n">
        <v>810</v>
      </c>
      <c r="B821" s="160" t="n">
        <f aca="false">M821</f>
        <v>0</v>
      </c>
      <c r="C821" s="161" t="n">
        <f aca="false">O821</f>
        <v>0</v>
      </c>
      <c r="D821" s="162" t="n">
        <f aca="false">P821</f>
        <v>0</v>
      </c>
      <c r="E821" s="163" t="n">
        <f aca="false">ROUND(Q821,2)</f>
        <v>0</v>
      </c>
      <c r="F821" s="163" t="n">
        <f aca="false">TRUNC((1+(IF(OR(H821=0,H821=""),'BDI REF.'!$K$5,CHOOSE(H821,'BDI REF.'!$K$5,'BDI REF.'!$K$6,'BDI REF.'!$K$7))))*R821,2)</f>
        <v>0</v>
      </c>
      <c r="G821" s="163" t="n">
        <f aca="false">IF(E821&lt;&gt;0,ROUND(E821*F821,2),IF(AD821=0,(SUMIF($V$12:$V$1011,B821,$AD$12:$AD$1011)),AD821))</f>
        <v>0</v>
      </c>
      <c r="H821" s="164"/>
      <c r="I821" s="165"/>
      <c r="J821" s="166" t="str">
        <f aca="false">IF(N821&lt;&gt;0,N821,"")</f>
        <v/>
      </c>
      <c r="K821" s="167"/>
      <c r="L821" s="168" t="str">
        <f aca="false">IF(B821&gt;0,"ok","ocultar")</f>
        <v>ocultar</v>
      </c>
      <c r="M821" s="182"/>
      <c r="N821" s="184"/>
      <c r="O821" s="177"/>
      <c r="P821" s="178"/>
      <c r="Q821" s="173"/>
      <c r="R821" s="179"/>
      <c r="S821" s="156"/>
      <c r="U821" s="88"/>
      <c r="V821" s="157" t="n">
        <f aca="false">IF(B821=0,V820,IF(ISNONTEXT(B821)=TRUE(),INT(B821),INT(LEFT(B821,FIND(".",B821)-1))))</f>
        <v>3</v>
      </c>
      <c r="W821" s="157" t="str">
        <f aca="false">IF(W822=1,1,IF(B821&lt;&gt;0,1,IF(C821&lt;&gt;0,1,IF(D821&lt;&gt;0,1,IF(E821&lt;&gt;0,1,"")))))</f>
        <v/>
      </c>
      <c r="X821" s="157" t="str">
        <f aca="false">IF(V821=0," ",IF(V821&lt;&gt;V820,V821," "))</f>
        <v> </v>
      </c>
      <c r="Y821" s="88"/>
      <c r="Z821" s="75" t="n">
        <f aca="false">IF(V821&lt;&gt;X821,(IF(I821="",G821*INFORMAÇÕES!$U$113,IF(I821="R",G821,0))),0)</f>
        <v>0</v>
      </c>
      <c r="AA821" s="75" t="n">
        <f aca="false">IF(V821&lt;&gt;X821,(IF(I821="",G821*INFORMAÇÕES!$U$114,IF(I821="C",G821,0))),0)</f>
        <v>0</v>
      </c>
      <c r="AB821" s="75" t="n">
        <f aca="false">IF(V821&lt;&gt;X821,(IF(I821="",G821*INFORMAÇÕES!$U$115,IF(I821="CF",G821,0))),0)</f>
        <v>0</v>
      </c>
      <c r="AC821" s="75" t="n">
        <f aca="false">IF(V821&lt;&gt;X821,(IF(I821="",G821*INFORMAÇÕES!$U$116,IF(I821="O",G821,0))),0)</f>
        <v>0</v>
      </c>
      <c r="AD821" s="75" t="n">
        <f aca="false">IF(E821&lt;&gt;0,G821,0)</f>
        <v>0</v>
      </c>
    </row>
    <row r="822" s="174" customFormat="true" ht="14.25" hidden="false" customHeight="false" outlineLevel="0" collapsed="false">
      <c r="A822" s="159" t="n">
        <v>811</v>
      </c>
      <c r="B822" s="160" t="n">
        <f aca="false">M822</f>
        <v>0</v>
      </c>
      <c r="C822" s="161" t="n">
        <f aca="false">O822</f>
        <v>0</v>
      </c>
      <c r="D822" s="162" t="n">
        <f aca="false">P822</f>
        <v>0</v>
      </c>
      <c r="E822" s="163" t="n">
        <f aca="false">ROUND(Q822,2)</f>
        <v>0</v>
      </c>
      <c r="F822" s="163" t="n">
        <f aca="false">TRUNC((1+(IF(OR(H822=0,H822=""),'BDI REF.'!$K$5,CHOOSE(H822,'BDI REF.'!$K$5,'BDI REF.'!$K$6,'BDI REF.'!$K$7))))*R822,2)</f>
        <v>0</v>
      </c>
      <c r="G822" s="163" t="n">
        <f aca="false">IF(E822&lt;&gt;0,ROUND(E822*F822,2),IF(AD822=0,(SUMIF($V$12:$V$1011,B822,$AD$12:$AD$1011)),AD822))</f>
        <v>0</v>
      </c>
      <c r="H822" s="164"/>
      <c r="I822" s="165"/>
      <c r="J822" s="166" t="str">
        <f aca="false">IF(N822&lt;&gt;0,N822,"")</f>
        <v/>
      </c>
      <c r="K822" s="167"/>
      <c r="L822" s="168" t="str">
        <f aca="false">IF(B822&gt;0,"ok","ocultar")</f>
        <v>ocultar</v>
      </c>
      <c r="M822" s="182"/>
      <c r="N822" s="184"/>
      <c r="O822" s="177"/>
      <c r="P822" s="178"/>
      <c r="Q822" s="173"/>
      <c r="R822" s="179"/>
      <c r="S822" s="156"/>
      <c r="U822" s="88"/>
      <c r="V822" s="157" t="n">
        <f aca="false">IF(B822=0,V821,IF(ISNONTEXT(B822)=TRUE(),INT(B822),INT(LEFT(B822,FIND(".",B822)-1))))</f>
        <v>3</v>
      </c>
      <c r="W822" s="157" t="str">
        <f aca="false">IF(W823=1,1,IF(B822&lt;&gt;0,1,IF(C822&lt;&gt;0,1,IF(D822&lt;&gt;0,1,IF(E822&lt;&gt;0,1,"")))))</f>
        <v/>
      </c>
      <c r="X822" s="157" t="str">
        <f aca="false">IF(V822=0," ",IF(V822&lt;&gt;V821,V822," "))</f>
        <v> </v>
      </c>
      <c r="Y822" s="88"/>
      <c r="Z822" s="75" t="n">
        <f aca="false">IF(V822&lt;&gt;X822,(IF(I822="",G822*INFORMAÇÕES!$U$113,IF(I822="R",G822,0))),0)</f>
        <v>0</v>
      </c>
      <c r="AA822" s="75" t="n">
        <f aca="false">IF(V822&lt;&gt;X822,(IF(I822="",G822*INFORMAÇÕES!$U$114,IF(I822="C",G822,0))),0)</f>
        <v>0</v>
      </c>
      <c r="AB822" s="75" t="n">
        <f aca="false">IF(V822&lt;&gt;X822,(IF(I822="",G822*INFORMAÇÕES!$U$115,IF(I822="CF",G822,0))),0)</f>
        <v>0</v>
      </c>
      <c r="AC822" s="75" t="n">
        <f aca="false">IF(V822&lt;&gt;X822,(IF(I822="",G822*INFORMAÇÕES!$U$116,IF(I822="O",G822,0))),0)</f>
        <v>0</v>
      </c>
      <c r="AD822" s="75" t="n">
        <f aca="false">IF(E822&lt;&gt;0,G822,0)</f>
        <v>0</v>
      </c>
    </row>
    <row r="823" s="174" customFormat="true" ht="14.25" hidden="false" customHeight="false" outlineLevel="0" collapsed="false">
      <c r="A823" s="159" t="n">
        <v>812</v>
      </c>
      <c r="B823" s="160" t="n">
        <f aca="false">M823</f>
        <v>0</v>
      </c>
      <c r="C823" s="161" t="n">
        <f aca="false">O823</f>
        <v>0</v>
      </c>
      <c r="D823" s="162" t="n">
        <f aca="false">P823</f>
        <v>0</v>
      </c>
      <c r="E823" s="163" t="n">
        <f aca="false">ROUND(Q823,2)</f>
        <v>0</v>
      </c>
      <c r="F823" s="163" t="n">
        <f aca="false">TRUNC((1+(IF(OR(H823=0,H823=""),'BDI REF.'!$K$5,CHOOSE(H823,'BDI REF.'!$K$5,'BDI REF.'!$K$6,'BDI REF.'!$K$7))))*R823,2)</f>
        <v>0</v>
      </c>
      <c r="G823" s="163" t="n">
        <f aca="false">IF(E823&lt;&gt;0,ROUND(E823*F823,2),IF(AD823=0,(SUMIF($V$12:$V$1011,B823,$AD$12:$AD$1011)),AD823))</f>
        <v>0</v>
      </c>
      <c r="H823" s="164"/>
      <c r="I823" s="165"/>
      <c r="J823" s="166" t="str">
        <f aca="false">IF(N823&lt;&gt;0,N823,"")</f>
        <v/>
      </c>
      <c r="K823" s="167"/>
      <c r="L823" s="168" t="str">
        <f aca="false">IF(B823&gt;0,"ok","ocultar")</f>
        <v>ocultar</v>
      </c>
      <c r="M823" s="182"/>
      <c r="N823" s="184"/>
      <c r="O823" s="177"/>
      <c r="P823" s="178"/>
      <c r="Q823" s="173"/>
      <c r="R823" s="179"/>
      <c r="S823" s="156"/>
      <c r="U823" s="88"/>
      <c r="V823" s="157" t="n">
        <f aca="false">IF(B823=0,V822,IF(ISNONTEXT(B823)=TRUE(),INT(B823),INT(LEFT(B823,FIND(".",B823)-1))))</f>
        <v>3</v>
      </c>
      <c r="W823" s="157" t="str">
        <f aca="false">IF(W824=1,1,IF(B823&lt;&gt;0,1,IF(C823&lt;&gt;0,1,IF(D823&lt;&gt;0,1,IF(E823&lt;&gt;0,1,"")))))</f>
        <v/>
      </c>
      <c r="X823" s="157" t="str">
        <f aca="false">IF(V823=0," ",IF(V823&lt;&gt;V822,V823," "))</f>
        <v> </v>
      </c>
      <c r="Y823" s="88"/>
      <c r="Z823" s="75" t="n">
        <f aca="false">IF(V823&lt;&gt;X823,(IF(I823="",G823*INFORMAÇÕES!$U$113,IF(I823="R",G823,0))),0)</f>
        <v>0</v>
      </c>
      <c r="AA823" s="75" t="n">
        <f aca="false">IF(V823&lt;&gt;X823,(IF(I823="",G823*INFORMAÇÕES!$U$114,IF(I823="C",G823,0))),0)</f>
        <v>0</v>
      </c>
      <c r="AB823" s="75" t="n">
        <f aca="false">IF(V823&lt;&gt;X823,(IF(I823="",G823*INFORMAÇÕES!$U$115,IF(I823="CF",G823,0))),0)</f>
        <v>0</v>
      </c>
      <c r="AC823" s="75" t="n">
        <f aca="false">IF(V823&lt;&gt;X823,(IF(I823="",G823*INFORMAÇÕES!$U$116,IF(I823="O",G823,0))),0)</f>
        <v>0</v>
      </c>
      <c r="AD823" s="75" t="n">
        <f aca="false">IF(E823&lt;&gt;0,G823,0)</f>
        <v>0</v>
      </c>
    </row>
    <row r="824" s="174" customFormat="true" ht="14.25" hidden="false" customHeight="false" outlineLevel="0" collapsed="false">
      <c r="A824" s="159" t="n">
        <v>813</v>
      </c>
      <c r="B824" s="160" t="n">
        <f aca="false">M824</f>
        <v>0</v>
      </c>
      <c r="C824" s="161" t="n">
        <f aca="false">O824</f>
        <v>0</v>
      </c>
      <c r="D824" s="162" t="n">
        <f aca="false">P824</f>
        <v>0</v>
      </c>
      <c r="E824" s="163" t="n">
        <f aca="false">ROUND(Q824,2)</f>
        <v>0</v>
      </c>
      <c r="F824" s="163" t="n">
        <f aca="false">TRUNC((1+(IF(OR(H824=0,H824=""),'BDI REF.'!$K$5,CHOOSE(H824,'BDI REF.'!$K$5,'BDI REF.'!$K$6,'BDI REF.'!$K$7))))*R824,2)</f>
        <v>0</v>
      </c>
      <c r="G824" s="163" t="n">
        <f aca="false">IF(E824&lt;&gt;0,ROUND(E824*F824,2),IF(AD824=0,(SUMIF($V$12:$V$1011,B824,$AD$12:$AD$1011)),AD824))</f>
        <v>0</v>
      </c>
      <c r="H824" s="164"/>
      <c r="I824" s="165"/>
      <c r="J824" s="166" t="str">
        <f aca="false">IF(N824&lt;&gt;0,N824,"")</f>
        <v/>
      </c>
      <c r="K824" s="167"/>
      <c r="L824" s="168" t="str">
        <f aca="false">IF(B824&gt;0,"ok","ocultar")</f>
        <v>ocultar</v>
      </c>
      <c r="M824" s="182"/>
      <c r="N824" s="184"/>
      <c r="O824" s="177"/>
      <c r="P824" s="178"/>
      <c r="Q824" s="173"/>
      <c r="R824" s="179"/>
      <c r="S824" s="156"/>
      <c r="U824" s="88"/>
      <c r="V824" s="157" t="n">
        <f aca="false">IF(B824=0,V823,IF(ISNONTEXT(B824)=TRUE(),INT(B824),INT(LEFT(B824,FIND(".",B824)-1))))</f>
        <v>3</v>
      </c>
      <c r="W824" s="157" t="str">
        <f aca="false">IF(W825=1,1,IF(B824&lt;&gt;0,1,IF(C824&lt;&gt;0,1,IF(D824&lt;&gt;0,1,IF(E824&lt;&gt;0,1,"")))))</f>
        <v/>
      </c>
      <c r="X824" s="157" t="str">
        <f aca="false">IF(V824=0," ",IF(V824&lt;&gt;V823,V824," "))</f>
        <v> </v>
      </c>
      <c r="Y824" s="88"/>
      <c r="Z824" s="75" t="n">
        <f aca="false">IF(V824&lt;&gt;X824,(IF(I824="",G824*INFORMAÇÕES!$U$113,IF(I824="R",G824,0))),0)</f>
        <v>0</v>
      </c>
      <c r="AA824" s="75" t="n">
        <f aca="false">IF(V824&lt;&gt;X824,(IF(I824="",G824*INFORMAÇÕES!$U$114,IF(I824="C",G824,0))),0)</f>
        <v>0</v>
      </c>
      <c r="AB824" s="75" t="n">
        <f aca="false">IF(V824&lt;&gt;X824,(IF(I824="",G824*INFORMAÇÕES!$U$115,IF(I824="CF",G824,0))),0)</f>
        <v>0</v>
      </c>
      <c r="AC824" s="75" t="n">
        <f aca="false">IF(V824&lt;&gt;X824,(IF(I824="",G824*INFORMAÇÕES!$U$116,IF(I824="O",G824,0))),0)</f>
        <v>0</v>
      </c>
      <c r="AD824" s="75" t="n">
        <f aca="false">IF(E824&lt;&gt;0,G824,0)</f>
        <v>0</v>
      </c>
    </row>
    <row r="825" s="174" customFormat="true" ht="14.25" hidden="false" customHeight="false" outlineLevel="0" collapsed="false">
      <c r="A825" s="159" t="n">
        <v>814</v>
      </c>
      <c r="B825" s="160" t="n">
        <f aca="false">M825</f>
        <v>0</v>
      </c>
      <c r="C825" s="161" t="n">
        <f aca="false">O825</f>
        <v>0</v>
      </c>
      <c r="D825" s="162" t="n">
        <f aca="false">P825</f>
        <v>0</v>
      </c>
      <c r="E825" s="163" t="n">
        <f aca="false">ROUND(Q825,2)</f>
        <v>0</v>
      </c>
      <c r="F825" s="163" t="n">
        <f aca="false">TRUNC((1+(IF(OR(H825=0,H825=""),'BDI REF.'!$K$5,CHOOSE(H825,'BDI REF.'!$K$5,'BDI REF.'!$K$6,'BDI REF.'!$K$7))))*R825,2)</f>
        <v>0</v>
      </c>
      <c r="G825" s="163" t="n">
        <f aca="false">IF(E825&lt;&gt;0,ROUND(E825*F825,2),IF(AD825=0,(SUMIF($V$12:$V$1011,B825,$AD$12:$AD$1011)),AD825))</f>
        <v>0</v>
      </c>
      <c r="H825" s="164"/>
      <c r="I825" s="165"/>
      <c r="J825" s="166" t="str">
        <f aca="false">IF(N825&lt;&gt;0,N825,"")</f>
        <v/>
      </c>
      <c r="K825" s="167"/>
      <c r="L825" s="168" t="str">
        <f aca="false">IF(B825&gt;0,"ok","ocultar")</f>
        <v>ocultar</v>
      </c>
      <c r="M825" s="182"/>
      <c r="N825" s="184"/>
      <c r="O825" s="177"/>
      <c r="P825" s="178"/>
      <c r="Q825" s="173"/>
      <c r="R825" s="179"/>
      <c r="S825" s="156"/>
      <c r="U825" s="88"/>
      <c r="V825" s="157" t="n">
        <f aca="false">IF(B825=0,V824,IF(ISNONTEXT(B825)=TRUE(),INT(B825),INT(LEFT(B825,FIND(".",B825)-1))))</f>
        <v>3</v>
      </c>
      <c r="W825" s="157" t="str">
        <f aca="false">IF(W826=1,1,IF(B825&lt;&gt;0,1,IF(C825&lt;&gt;0,1,IF(D825&lt;&gt;0,1,IF(E825&lt;&gt;0,1,"")))))</f>
        <v/>
      </c>
      <c r="X825" s="157" t="str">
        <f aca="false">IF(V825=0," ",IF(V825&lt;&gt;V824,V825," "))</f>
        <v> </v>
      </c>
      <c r="Y825" s="88"/>
      <c r="Z825" s="75" t="n">
        <f aca="false">IF(V825&lt;&gt;X825,(IF(I825="",G825*INFORMAÇÕES!$U$113,IF(I825="R",G825,0))),0)</f>
        <v>0</v>
      </c>
      <c r="AA825" s="75" t="n">
        <f aca="false">IF(V825&lt;&gt;X825,(IF(I825="",G825*INFORMAÇÕES!$U$114,IF(I825="C",G825,0))),0)</f>
        <v>0</v>
      </c>
      <c r="AB825" s="75" t="n">
        <f aca="false">IF(V825&lt;&gt;X825,(IF(I825="",G825*INFORMAÇÕES!$U$115,IF(I825="CF",G825,0))),0)</f>
        <v>0</v>
      </c>
      <c r="AC825" s="75" t="n">
        <f aca="false">IF(V825&lt;&gt;X825,(IF(I825="",G825*INFORMAÇÕES!$U$116,IF(I825="O",G825,0))),0)</f>
        <v>0</v>
      </c>
      <c r="AD825" s="75" t="n">
        <f aca="false">IF(E825&lt;&gt;0,G825,0)</f>
        <v>0</v>
      </c>
    </row>
    <row r="826" s="174" customFormat="true" ht="14.25" hidden="false" customHeight="false" outlineLevel="0" collapsed="false">
      <c r="A826" s="159" t="n">
        <v>815</v>
      </c>
      <c r="B826" s="160" t="n">
        <f aca="false">M826</f>
        <v>0</v>
      </c>
      <c r="C826" s="161" t="n">
        <f aca="false">O826</f>
        <v>0</v>
      </c>
      <c r="D826" s="162" t="n">
        <f aca="false">P826</f>
        <v>0</v>
      </c>
      <c r="E826" s="163" t="n">
        <f aca="false">ROUND(Q826,2)</f>
        <v>0</v>
      </c>
      <c r="F826" s="163" t="n">
        <f aca="false">TRUNC((1+(IF(OR(H826=0,H826=""),'BDI REF.'!$K$5,CHOOSE(H826,'BDI REF.'!$K$5,'BDI REF.'!$K$6,'BDI REF.'!$K$7))))*R826,2)</f>
        <v>0</v>
      </c>
      <c r="G826" s="163" t="n">
        <f aca="false">IF(E826&lt;&gt;0,ROUND(E826*F826,2),IF(AD826=0,(SUMIF($V$12:$V$1011,B826,$AD$12:$AD$1011)),AD826))</f>
        <v>0</v>
      </c>
      <c r="H826" s="164"/>
      <c r="I826" s="165"/>
      <c r="J826" s="166" t="str">
        <f aca="false">IF(N826&lt;&gt;0,N826,"")</f>
        <v/>
      </c>
      <c r="K826" s="167"/>
      <c r="L826" s="168" t="str">
        <f aca="false">IF(B826&gt;0,"ok","ocultar")</f>
        <v>ocultar</v>
      </c>
      <c r="M826" s="182"/>
      <c r="N826" s="184"/>
      <c r="O826" s="177"/>
      <c r="P826" s="178"/>
      <c r="Q826" s="173"/>
      <c r="R826" s="179"/>
      <c r="S826" s="156"/>
      <c r="U826" s="88"/>
      <c r="V826" s="157" t="n">
        <f aca="false">IF(B826=0,V825,IF(ISNONTEXT(B826)=TRUE(),INT(B826),INT(LEFT(B826,FIND(".",B826)-1))))</f>
        <v>3</v>
      </c>
      <c r="W826" s="157" t="str">
        <f aca="false">IF(W827=1,1,IF(B826&lt;&gt;0,1,IF(C826&lt;&gt;0,1,IF(D826&lt;&gt;0,1,IF(E826&lt;&gt;0,1,"")))))</f>
        <v/>
      </c>
      <c r="X826" s="157" t="str">
        <f aca="false">IF(V826=0," ",IF(V826&lt;&gt;V825,V826," "))</f>
        <v> </v>
      </c>
      <c r="Y826" s="88"/>
      <c r="Z826" s="75" t="n">
        <f aca="false">IF(V826&lt;&gt;X826,(IF(I826="",G826*INFORMAÇÕES!$U$113,IF(I826="R",G826,0))),0)</f>
        <v>0</v>
      </c>
      <c r="AA826" s="75" t="n">
        <f aca="false">IF(V826&lt;&gt;X826,(IF(I826="",G826*INFORMAÇÕES!$U$114,IF(I826="C",G826,0))),0)</f>
        <v>0</v>
      </c>
      <c r="AB826" s="75" t="n">
        <f aca="false">IF(V826&lt;&gt;X826,(IF(I826="",G826*INFORMAÇÕES!$U$115,IF(I826="CF",G826,0))),0)</f>
        <v>0</v>
      </c>
      <c r="AC826" s="75" t="n">
        <f aca="false">IF(V826&lt;&gt;X826,(IF(I826="",G826*INFORMAÇÕES!$U$116,IF(I826="O",G826,0))),0)</f>
        <v>0</v>
      </c>
      <c r="AD826" s="75" t="n">
        <f aca="false">IF(E826&lt;&gt;0,G826,0)</f>
        <v>0</v>
      </c>
    </row>
    <row r="827" s="174" customFormat="true" ht="14.25" hidden="false" customHeight="false" outlineLevel="0" collapsed="false">
      <c r="A827" s="159" t="n">
        <v>816</v>
      </c>
      <c r="B827" s="160" t="n">
        <f aca="false">M827</f>
        <v>0</v>
      </c>
      <c r="C827" s="161" t="n">
        <f aca="false">O827</f>
        <v>0</v>
      </c>
      <c r="D827" s="162" t="n">
        <f aca="false">P827</f>
        <v>0</v>
      </c>
      <c r="E827" s="163" t="n">
        <f aca="false">ROUND(Q827,2)</f>
        <v>0</v>
      </c>
      <c r="F827" s="163" t="n">
        <f aca="false">TRUNC((1+(IF(OR(H827=0,H827=""),'BDI REF.'!$K$5,CHOOSE(H827,'BDI REF.'!$K$5,'BDI REF.'!$K$6,'BDI REF.'!$K$7))))*R827,2)</f>
        <v>0</v>
      </c>
      <c r="G827" s="163" t="n">
        <f aca="false">IF(E827&lt;&gt;0,ROUND(E827*F827,2),IF(AD827=0,(SUMIF($V$12:$V$1011,B827,$AD$12:$AD$1011)),AD827))</f>
        <v>0</v>
      </c>
      <c r="H827" s="164"/>
      <c r="I827" s="165"/>
      <c r="J827" s="166" t="str">
        <f aca="false">IF(N827&lt;&gt;0,N827,"")</f>
        <v/>
      </c>
      <c r="K827" s="167"/>
      <c r="L827" s="168" t="str">
        <f aca="false">IF(B827&gt;0,"ok","ocultar")</f>
        <v>ocultar</v>
      </c>
      <c r="M827" s="182"/>
      <c r="N827" s="184"/>
      <c r="O827" s="177"/>
      <c r="P827" s="178"/>
      <c r="Q827" s="173"/>
      <c r="R827" s="179"/>
      <c r="S827" s="156"/>
      <c r="U827" s="88"/>
      <c r="V827" s="157" t="n">
        <f aca="false">IF(B827=0,V826,IF(ISNONTEXT(B827)=TRUE(),INT(B827),INT(LEFT(B827,FIND(".",B827)-1))))</f>
        <v>3</v>
      </c>
      <c r="W827" s="157" t="str">
        <f aca="false">IF(W828=1,1,IF(B827&lt;&gt;0,1,IF(C827&lt;&gt;0,1,IF(D827&lt;&gt;0,1,IF(E827&lt;&gt;0,1,"")))))</f>
        <v/>
      </c>
      <c r="X827" s="157" t="str">
        <f aca="false">IF(V827=0," ",IF(V827&lt;&gt;V826,V827," "))</f>
        <v> </v>
      </c>
      <c r="Y827" s="88"/>
      <c r="Z827" s="75" t="n">
        <f aca="false">IF(V827&lt;&gt;X827,(IF(I827="",G827*INFORMAÇÕES!$U$113,IF(I827="R",G827,0))),0)</f>
        <v>0</v>
      </c>
      <c r="AA827" s="75" t="n">
        <f aca="false">IF(V827&lt;&gt;X827,(IF(I827="",G827*INFORMAÇÕES!$U$114,IF(I827="C",G827,0))),0)</f>
        <v>0</v>
      </c>
      <c r="AB827" s="75" t="n">
        <f aca="false">IF(V827&lt;&gt;X827,(IF(I827="",G827*INFORMAÇÕES!$U$115,IF(I827="CF",G827,0))),0)</f>
        <v>0</v>
      </c>
      <c r="AC827" s="75" t="n">
        <f aca="false">IF(V827&lt;&gt;X827,(IF(I827="",G827*INFORMAÇÕES!$U$116,IF(I827="O",G827,0))),0)</f>
        <v>0</v>
      </c>
      <c r="AD827" s="75" t="n">
        <f aca="false">IF(E827&lt;&gt;0,G827,0)</f>
        <v>0</v>
      </c>
    </row>
    <row r="828" s="174" customFormat="true" ht="14.25" hidden="false" customHeight="false" outlineLevel="0" collapsed="false">
      <c r="A828" s="159" t="n">
        <v>817</v>
      </c>
      <c r="B828" s="160" t="n">
        <f aca="false">M828</f>
        <v>0</v>
      </c>
      <c r="C828" s="161" t="n">
        <f aca="false">O828</f>
        <v>0</v>
      </c>
      <c r="D828" s="162" t="n">
        <f aca="false">P828</f>
        <v>0</v>
      </c>
      <c r="E828" s="163" t="n">
        <f aca="false">ROUND(Q828,2)</f>
        <v>0</v>
      </c>
      <c r="F828" s="163" t="n">
        <f aca="false">TRUNC((1+(IF(OR(H828=0,H828=""),'BDI REF.'!$K$5,CHOOSE(H828,'BDI REF.'!$K$5,'BDI REF.'!$K$6,'BDI REF.'!$K$7))))*R828,2)</f>
        <v>0</v>
      </c>
      <c r="G828" s="163" t="n">
        <f aca="false">IF(E828&lt;&gt;0,ROUND(E828*F828,2),IF(AD828=0,(SUMIF($V$12:$V$1011,B828,$AD$12:$AD$1011)),AD828))</f>
        <v>0</v>
      </c>
      <c r="H828" s="164"/>
      <c r="I828" s="165"/>
      <c r="J828" s="166" t="str">
        <f aca="false">IF(N828&lt;&gt;0,N828,"")</f>
        <v/>
      </c>
      <c r="K828" s="167"/>
      <c r="L828" s="168" t="str">
        <f aca="false">IF(B828&gt;0,"ok","ocultar")</f>
        <v>ocultar</v>
      </c>
      <c r="M828" s="182"/>
      <c r="N828" s="184"/>
      <c r="O828" s="177"/>
      <c r="P828" s="178"/>
      <c r="Q828" s="173"/>
      <c r="R828" s="179"/>
      <c r="S828" s="156"/>
      <c r="U828" s="88"/>
      <c r="V828" s="157" t="n">
        <f aca="false">IF(B828=0,V827,IF(ISNONTEXT(B828)=TRUE(),INT(B828),INT(LEFT(B828,FIND(".",B828)-1))))</f>
        <v>3</v>
      </c>
      <c r="W828" s="157" t="str">
        <f aca="false">IF(W829=1,1,IF(B828&lt;&gt;0,1,IF(C828&lt;&gt;0,1,IF(D828&lt;&gt;0,1,IF(E828&lt;&gt;0,1,"")))))</f>
        <v/>
      </c>
      <c r="X828" s="157" t="str">
        <f aca="false">IF(V828=0," ",IF(V828&lt;&gt;V827,V828," "))</f>
        <v> </v>
      </c>
      <c r="Y828" s="88"/>
      <c r="Z828" s="75" t="n">
        <f aca="false">IF(V828&lt;&gt;X828,(IF(I828="",G828*INFORMAÇÕES!$U$113,IF(I828="R",G828,0))),0)</f>
        <v>0</v>
      </c>
      <c r="AA828" s="75" t="n">
        <f aca="false">IF(V828&lt;&gt;X828,(IF(I828="",G828*INFORMAÇÕES!$U$114,IF(I828="C",G828,0))),0)</f>
        <v>0</v>
      </c>
      <c r="AB828" s="75" t="n">
        <f aca="false">IF(V828&lt;&gt;X828,(IF(I828="",G828*INFORMAÇÕES!$U$115,IF(I828="CF",G828,0))),0)</f>
        <v>0</v>
      </c>
      <c r="AC828" s="75" t="n">
        <f aca="false">IF(V828&lt;&gt;X828,(IF(I828="",G828*INFORMAÇÕES!$U$116,IF(I828="O",G828,0))),0)</f>
        <v>0</v>
      </c>
      <c r="AD828" s="75" t="n">
        <f aca="false">IF(E828&lt;&gt;0,G828,0)</f>
        <v>0</v>
      </c>
    </row>
    <row r="829" s="174" customFormat="true" ht="14.25" hidden="false" customHeight="false" outlineLevel="0" collapsed="false">
      <c r="A829" s="159" t="n">
        <v>818</v>
      </c>
      <c r="B829" s="160" t="n">
        <f aca="false">M829</f>
        <v>0</v>
      </c>
      <c r="C829" s="161" t="n">
        <f aca="false">O829</f>
        <v>0</v>
      </c>
      <c r="D829" s="162" t="n">
        <f aca="false">P829</f>
        <v>0</v>
      </c>
      <c r="E829" s="163" t="n">
        <f aca="false">ROUND(Q829,2)</f>
        <v>0</v>
      </c>
      <c r="F829" s="163" t="n">
        <f aca="false">TRUNC((1+(IF(OR(H829=0,H829=""),'BDI REF.'!$K$5,CHOOSE(H829,'BDI REF.'!$K$5,'BDI REF.'!$K$6,'BDI REF.'!$K$7))))*R829,2)</f>
        <v>0</v>
      </c>
      <c r="G829" s="163" t="n">
        <f aca="false">IF(E829&lt;&gt;0,ROUND(E829*F829,2),IF(AD829=0,(SUMIF($V$12:$V$1011,B829,$AD$12:$AD$1011)),AD829))</f>
        <v>0</v>
      </c>
      <c r="H829" s="164"/>
      <c r="I829" s="165"/>
      <c r="J829" s="166" t="str">
        <f aca="false">IF(N829&lt;&gt;0,N829,"")</f>
        <v/>
      </c>
      <c r="K829" s="167"/>
      <c r="L829" s="168" t="str">
        <f aca="false">IF(B829&gt;0,"ok","ocultar")</f>
        <v>ocultar</v>
      </c>
      <c r="M829" s="182"/>
      <c r="N829" s="184"/>
      <c r="O829" s="177"/>
      <c r="P829" s="178"/>
      <c r="Q829" s="173"/>
      <c r="R829" s="179"/>
      <c r="S829" s="156"/>
      <c r="U829" s="88"/>
      <c r="V829" s="157" t="n">
        <f aca="false">IF(B829=0,V828,IF(ISNONTEXT(B829)=TRUE(),INT(B829),INT(LEFT(B829,FIND(".",B829)-1))))</f>
        <v>3</v>
      </c>
      <c r="W829" s="157" t="str">
        <f aca="false">IF(W830=1,1,IF(B829&lt;&gt;0,1,IF(C829&lt;&gt;0,1,IF(D829&lt;&gt;0,1,IF(E829&lt;&gt;0,1,"")))))</f>
        <v/>
      </c>
      <c r="X829" s="157" t="str">
        <f aca="false">IF(V829=0," ",IF(V829&lt;&gt;V828,V829," "))</f>
        <v> </v>
      </c>
      <c r="Y829" s="88"/>
      <c r="Z829" s="75" t="n">
        <f aca="false">IF(V829&lt;&gt;X829,(IF(I829="",G829*INFORMAÇÕES!$U$113,IF(I829="R",G829,0))),0)</f>
        <v>0</v>
      </c>
      <c r="AA829" s="75" t="n">
        <f aca="false">IF(V829&lt;&gt;X829,(IF(I829="",G829*INFORMAÇÕES!$U$114,IF(I829="C",G829,0))),0)</f>
        <v>0</v>
      </c>
      <c r="AB829" s="75" t="n">
        <f aca="false">IF(V829&lt;&gt;X829,(IF(I829="",G829*INFORMAÇÕES!$U$115,IF(I829="CF",G829,0))),0)</f>
        <v>0</v>
      </c>
      <c r="AC829" s="75" t="n">
        <f aca="false">IF(V829&lt;&gt;X829,(IF(I829="",G829*INFORMAÇÕES!$U$116,IF(I829="O",G829,0))),0)</f>
        <v>0</v>
      </c>
      <c r="AD829" s="75" t="n">
        <f aca="false">IF(E829&lt;&gt;0,G829,0)</f>
        <v>0</v>
      </c>
    </row>
    <row r="830" s="174" customFormat="true" ht="14.25" hidden="false" customHeight="false" outlineLevel="0" collapsed="false">
      <c r="A830" s="159" t="n">
        <v>819</v>
      </c>
      <c r="B830" s="160" t="n">
        <f aca="false">M830</f>
        <v>0</v>
      </c>
      <c r="C830" s="161" t="n">
        <f aca="false">O830</f>
        <v>0</v>
      </c>
      <c r="D830" s="162" t="n">
        <f aca="false">P830</f>
        <v>0</v>
      </c>
      <c r="E830" s="163" t="n">
        <f aca="false">ROUND(Q830,2)</f>
        <v>0</v>
      </c>
      <c r="F830" s="163" t="n">
        <f aca="false">TRUNC((1+(IF(OR(H830=0,H830=""),'BDI REF.'!$K$5,CHOOSE(H830,'BDI REF.'!$K$5,'BDI REF.'!$K$6,'BDI REF.'!$K$7))))*R830,2)</f>
        <v>0</v>
      </c>
      <c r="G830" s="163" t="n">
        <f aca="false">IF(E830&lt;&gt;0,ROUND(E830*F830,2),IF(AD830=0,(SUMIF($V$12:$V$1011,B830,$AD$12:$AD$1011)),AD830))</f>
        <v>0</v>
      </c>
      <c r="H830" s="164"/>
      <c r="I830" s="165"/>
      <c r="J830" s="166" t="str">
        <f aca="false">IF(N830&lt;&gt;0,N830,"")</f>
        <v/>
      </c>
      <c r="K830" s="167"/>
      <c r="L830" s="168" t="str">
        <f aca="false">IF(B830&gt;0,"ok","ocultar")</f>
        <v>ocultar</v>
      </c>
      <c r="M830" s="182"/>
      <c r="N830" s="184"/>
      <c r="O830" s="177"/>
      <c r="P830" s="178"/>
      <c r="Q830" s="173"/>
      <c r="R830" s="179"/>
      <c r="S830" s="156"/>
      <c r="U830" s="88"/>
      <c r="V830" s="157" t="n">
        <f aca="false">IF(B830=0,V829,IF(ISNONTEXT(B830)=TRUE(),INT(B830),INT(LEFT(B830,FIND(".",B830)-1))))</f>
        <v>3</v>
      </c>
      <c r="W830" s="157" t="str">
        <f aca="false">IF(W831=1,1,IF(B830&lt;&gt;0,1,IF(C830&lt;&gt;0,1,IF(D830&lt;&gt;0,1,IF(E830&lt;&gt;0,1,"")))))</f>
        <v/>
      </c>
      <c r="X830" s="157" t="str">
        <f aca="false">IF(V830=0," ",IF(V830&lt;&gt;V829,V830," "))</f>
        <v> </v>
      </c>
      <c r="Y830" s="88"/>
      <c r="Z830" s="75" t="n">
        <f aca="false">IF(V830&lt;&gt;X830,(IF(I830="",G830*INFORMAÇÕES!$U$113,IF(I830="R",G830,0))),0)</f>
        <v>0</v>
      </c>
      <c r="AA830" s="75" t="n">
        <f aca="false">IF(V830&lt;&gt;X830,(IF(I830="",G830*INFORMAÇÕES!$U$114,IF(I830="C",G830,0))),0)</f>
        <v>0</v>
      </c>
      <c r="AB830" s="75" t="n">
        <f aca="false">IF(V830&lt;&gt;X830,(IF(I830="",G830*INFORMAÇÕES!$U$115,IF(I830="CF",G830,0))),0)</f>
        <v>0</v>
      </c>
      <c r="AC830" s="75" t="n">
        <f aca="false">IF(V830&lt;&gt;X830,(IF(I830="",G830*INFORMAÇÕES!$U$116,IF(I830="O",G830,0))),0)</f>
        <v>0</v>
      </c>
      <c r="AD830" s="75" t="n">
        <f aca="false">IF(E830&lt;&gt;0,G830,0)</f>
        <v>0</v>
      </c>
    </row>
    <row r="831" s="174" customFormat="true" ht="14.25" hidden="false" customHeight="false" outlineLevel="0" collapsed="false">
      <c r="A831" s="159" t="n">
        <v>820</v>
      </c>
      <c r="B831" s="160" t="n">
        <f aca="false">M831</f>
        <v>0</v>
      </c>
      <c r="C831" s="161" t="n">
        <f aca="false">O831</f>
        <v>0</v>
      </c>
      <c r="D831" s="162" t="n">
        <f aca="false">P831</f>
        <v>0</v>
      </c>
      <c r="E831" s="163" t="n">
        <f aca="false">ROUND(Q831,2)</f>
        <v>0</v>
      </c>
      <c r="F831" s="163" t="n">
        <f aca="false">TRUNC((1+(IF(OR(H831=0,H831=""),'BDI REF.'!$K$5,CHOOSE(H831,'BDI REF.'!$K$5,'BDI REF.'!$K$6,'BDI REF.'!$K$7))))*R831,2)</f>
        <v>0</v>
      </c>
      <c r="G831" s="163" t="n">
        <f aca="false">IF(E831&lt;&gt;0,ROUND(E831*F831,2),IF(AD831=0,(SUMIF($V$12:$V$1011,B831,$AD$12:$AD$1011)),AD831))</f>
        <v>0</v>
      </c>
      <c r="H831" s="164"/>
      <c r="I831" s="165"/>
      <c r="J831" s="166" t="str">
        <f aca="false">IF(N831&lt;&gt;0,N831,"")</f>
        <v/>
      </c>
      <c r="K831" s="167"/>
      <c r="L831" s="168" t="str">
        <f aca="false">IF(B831&gt;0,"ok","ocultar")</f>
        <v>ocultar</v>
      </c>
      <c r="M831" s="182"/>
      <c r="N831" s="184"/>
      <c r="O831" s="177"/>
      <c r="P831" s="178"/>
      <c r="Q831" s="173"/>
      <c r="R831" s="179"/>
      <c r="S831" s="156"/>
      <c r="U831" s="88"/>
      <c r="V831" s="157" t="n">
        <f aca="false">IF(B831=0,V830,IF(ISNONTEXT(B831)=TRUE(),INT(B831),INT(LEFT(B831,FIND(".",B831)-1))))</f>
        <v>3</v>
      </c>
      <c r="W831" s="157" t="str">
        <f aca="false">IF(W832=1,1,IF(B831&lt;&gt;0,1,IF(C831&lt;&gt;0,1,IF(D831&lt;&gt;0,1,IF(E831&lt;&gt;0,1,"")))))</f>
        <v/>
      </c>
      <c r="X831" s="157" t="str">
        <f aca="false">IF(V831=0," ",IF(V831&lt;&gt;V830,V831," "))</f>
        <v> </v>
      </c>
      <c r="Y831" s="88"/>
      <c r="Z831" s="75" t="n">
        <f aca="false">IF(V831&lt;&gt;X831,(IF(I831="",G831*INFORMAÇÕES!$U$113,IF(I831="R",G831,0))),0)</f>
        <v>0</v>
      </c>
      <c r="AA831" s="75" t="n">
        <f aca="false">IF(V831&lt;&gt;X831,(IF(I831="",G831*INFORMAÇÕES!$U$114,IF(I831="C",G831,0))),0)</f>
        <v>0</v>
      </c>
      <c r="AB831" s="75" t="n">
        <f aca="false">IF(V831&lt;&gt;X831,(IF(I831="",G831*INFORMAÇÕES!$U$115,IF(I831="CF",G831,0))),0)</f>
        <v>0</v>
      </c>
      <c r="AC831" s="75" t="n">
        <f aca="false">IF(V831&lt;&gt;X831,(IF(I831="",G831*INFORMAÇÕES!$U$116,IF(I831="O",G831,0))),0)</f>
        <v>0</v>
      </c>
      <c r="AD831" s="75" t="n">
        <f aca="false">IF(E831&lt;&gt;0,G831,0)</f>
        <v>0</v>
      </c>
    </row>
    <row r="832" s="174" customFormat="true" ht="14.25" hidden="false" customHeight="false" outlineLevel="0" collapsed="false">
      <c r="A832" s="159" t="n">
        <v>821</v>
      </c>
      <c r="B832" s="160" t="n">
        <f aca="false">M832</f>
        <v>0</v>
      </c>
      <c r="C832" s="161" t="n">
        <f aca="false">O832</f>
        <v>0</v>
      </c>
      <c r="D832" s="162" t="n">
        <f aca="false">P832</f>
        <v>0</v>
      </c>
      <c r="E832" s="163" t="n">
        <f aca="false">ROUND(Q832,2)</f>
        <v>0</v>
      </c>
      <c r="F832" s="163" t="n">
        <f aca="false">TRUNC((1+(IF(OR(H832=0,H832=""),'BDI REF.'!$K$5,CHOOSE(H832,'BDI REF.'!$K$5,'BDI REF.'!$K$6,'BDI REF.'!$K$7))))*R832,2)</f>
        <v>0</v>
      </c>
      <c r="G832" s="163" t="n">
        <f aca="false">IF(E832&lt;&gt;0,ROUND(E832*F832,2),IF(AD832=0,(SUMIF($V$12:$V$1011,B832,$AD$12:$AD$1011)),AD832))</f>
        <v>0</v>
      </c>
      <c r="H832" s="164"/>
      <c r="I832" s="165"/>
      <c r="J832" s="166" t="str">
        <f aca="false">IF(N832&lt;&gt;0,N832,"")</f>
        <v/>
      </c>
      <c r="K832" s="167"/>
      <c r="L832" s="168" t="str">
        <f aca="false">IF(B832&gt;0,"ok","ocultar")</f>
        <v>ocultar</v>
      </c>
      <c r="M832" s="182"/>
      <c r="N832" s="184"/>
      <c r="O832" s="177"/>
      <c r="P832" s="178"/>
      <c r="Q832" s="173"/>
      <c r="R832" s="179"/>
      <c r="S832" s="156"/>
      <c r="U832" s="88"/>
      <c r="V832" s="157" t="n">
        <f aca="false">IF(B832=0,V831,IF(ISNONTEXT(B832)=TRUE(),INT(B832),INT(LEFT(B832,FIND(".",B832)-1))))</f>
        <v>3</v>
      </c>
      <c r="W832" s="157" t="str">
        <f aca="false">IF(W833=1,1,IF(B832&lt;&gt;0,1,IF(C832&lt;&gt;0,1,IF(D832&lt;&gt;0,1,IF(E832&lt;&gt;0,1,"")))))</f>
        <v/>
      </c>
      <c r="X832" s="157" t="str">
        <f aca="false">IF(V832=0," ",IF(V832&lt;&gt;V831,V832," "))</f>
        <v> </v>
      </c>
      <c r="Y832" s="88"/>
      <c r="Z832" s="75" t="n">
        <f aca="false">IF(V832&lt;&gt;X832,(IF(I832="",G832*INFORMAÇÕES!$U$113,IF(I832="R",G832,0))),0)</f>
        <v>0</v>
      </c>
      <c r="AA832" s="75" t="n">
        <f aca="false">IF(V832&lt;&gt;X832,(IF(I832="",G832*INFORMAÇÕES!$U$114,IF(I832="C",G832,0))),0)</f>
        <v>0</v>
      </c>
      <c r="AB832" s="75" t="n">
        <f aca="false">IF(V832&lt;&gt;X832,(IF(I832="",G832*INFORMAÇÕES!$U$115,IF(I832="CF",G832,0))),0)</f>
        <v>0</v>
      </c>
      <c r="AC832" s="75" t="n">
        <f aca="false">IF(V832&lt;&gt;X832,(IF(I832="",G832*INFORMAÇÕES!$U$116,IF(I832="O",G832,0))),0)</f>
        <v>0</v>
      </c>
      <c r="AD832" s="75" t="n">
        <f aca="false">IF(E832&lt;&gt;0,G832,0)</f>
        <v>0</v>
      </c>
    </row>
    <row r="833" s="174" customFormat="true" ht="14.25" hidden="false" customHeight="false" outlineLevel="0" collapsed="false">
      <c r="A833" s="159" t="n">
        <v>822</v>
      </c>
      <c r="B833" s="160" t="n">
        <f aca="false">M833</f>
        <v>0</v>
      </c>
      <c r="C833" s="161" t="n">
        <f aca="false">O833</f>
        <v>0</v>
      </c>
      <c r="D833" s="162" t="n">
        <f aca="false">P833</f>
        <v>0</v>
      </c>
      <c r="E833" s="163" t="n">
        <f aca="false">ROUND(Q833,2)</f>
        <v>0</v>
      </c>
      <c r="F833" s="163" t="n">
        <f aca="false">TRUNC((1+(IF(OR(H833=0,H833=""),'BDI REF.'!$K$5,CHOOSE(H833,'BDI REF.'!$K$5,'BDI REF.'!$K$6,'BDI REF.'!$K$7))))*R833,2)</f>
        <v>0</v>
      </c>
      <c r="G833" s="163" t="n">
        <f aca="false">IF(E833&lt;&gt;0,ROUND(E833*F833,2),IF(AD833=0,(SUMIF($V$12:$V$1011,B833,$AD$12:$AD$1011)),AD833))</f>
        <v>0</v>
      </c>
      <c r="H833" s="164"/>
      <c r="I833" s="165"/>
      <c r="J833" s="166" t="str">
        <f aca="false">IF(N833&lt;&gt;0,N833,"")</f>
        <v/>
      </c>
      <c r="K833" s="167"/>
      <c r="L833" s="168" t="str">
        <f aca="false">IF(B833&gt;0,"ok","ocultar")</f>
        <v>ocultar</v>
      </c>
      <c r="M833" s="182"/>
      <c r="N833" s="184"/>
      <c r="O833" s="177"/>
      <c r="P833" s="178"/>
      <c r="Q833" s="173"/>
      <c r="R833" s="179"/>
      <c r="S833" s="156"/>
      <c r="U833" s="88"/>
      <c r="V833" s="157" t="n">
        <f aca="false">IF(B833=0,V832,IF(ISNONTEXT(B833)=TRUE(),INT(B833),INT(LEFT(B833,FIND(".",B833)-1))))</f>
        <v>3</v>
      </c>
      <c r="W833" s="157" t="str">
        <f aca="false">IF(W834=1,1,IF(B833&lt;&gt;0,1,IF(C833&lt;&gt;0,1,IF(D833&lt;&gt;0,1,IF(E833&lt;&gt;0,1,"")))))</f>
        <v/>
      </c>
      <c r="X833" s="157" t="str">
        <f aca="false">IF(V833=0," ",IF(V833&lt;&gt;V832,V833," "))</f>
        <v> </v>
      </c>
      <c r="Y833" s="88"/>
      <c r="Z833" s="75" t="n">
        <f aca="false">IF(V833&lt;&gt;X833,(IF(I833="",G833*INFORMAÇÕES!$U$113,IF(I833="R",G833,0))),0)</f>
        <v>0</v>
      </c>
      <c r="AA833" s="75" t="n">
        <f aca="false">IF(V833&lt;&gt;X833,(IF(I833="",G833*INFORMAÇÕES!$U$114,IF(I833="C",G833,0))),0)</f>
        <v>0</v>
      </c>
      <c r="AB833" s="75" t="n">
        <f aca="false">IF(V833&lt;&gt;X833,(IF(I833="",G833*INFORMAÇÕES!$U$115,IF(I833="CF",G833,0))),0)</f>
        <v>0</v>
      </c>
      <c r="AC833" s="75" t="n">
        <f aca="false">IF(V833&lt;&gt;X833,(IF(I833="",G833*INFORMAÇÕES!$U$116,IF(I833="O",G833,0))),0)</f>
        <v>0</v>
      </c>
      <c r="AD833" s="75" t="n">
        <f aca="false">IF(E833&lt;&gt;0,G833,0)</f>
        <v>0</v>
      </c>
    </row>
    <row r="834" s="174" customFormat="true" ht="14.25" hidden="false" customHeight="false" outlineLevel="0" collapsed="false">
      <c r="A834" s="159" t="n">
        <v>823</v>
      </c>
      <c r="B834" s="160" t="n">
        <f aca="false">M834</f>
        <v>0</v>
      </c>
      <c r="C834" s="161" t="n">
        <f aca="false">O834</f>
        <v>0</v>
      </c>
      <c r="D834" s="162" t="n">
        <f aca="false">P834</f>
        <v>0</v>
      </c>
      <c r="E834" s="163" t="n">
        <f aca="false">ROUND(Q834,2)</f>
        <v>0</v>
      </c>
      <c r="F834" s="163" t="n">
        <f aca="false">TRUNC((1+(IF(OR(H834=0,H834=""),'BDI REF.'!$K$5,CHOOSE(H834,'BDI REF.'!$K$5,'BDI REF.'!$K$6,'BDI REF.'!$K$7))))*R834,2)</f>
        <v>0</v>
      </c>
      <c r="G834" s="163" t="n">
        <f aca="false">IF(E834&lt;&gt;0,ROUND(E834*F834,2),IF(AD834=0,(SUMIF($V$12:$V$1011,B834,$AD$12:$AD$1011)),AD834))</f>
        <v>0</v>
      </c>
      <c r="H834" s="164"/>
      <c r="I834" s="165"/>
      <c r="J834" s="166" t="str">
        <f aca="false">IF(N834&lt;&gt;0,N834,"")</f>
        <v/>
      </c>
      <c r="K834" s="167"/>
      <c r="L834" s="168" t="str">
        <f aca="false">IF(B834&gt;0,"ok","ocultar")</f>
        <v>ocultar</v>
      </c>
      <c r="M834" s="182"/>
      <c r="N834" s="184"/>
      <c r="O834" s="177"/>
      <c r="P834" s="178"/>
      <c r="Q834" s="173"/>
      <c r="R834" s="179"/>
      <c r="S834" s="156"/>
      <c r="U834" s="88"/>
      <c r="V834" s="157" t="n">
        <f aca="false">IF(B834=0,V833,IF(ISNONTEXT(B834)=TRUE(),INT(B834),INT(LEFT(B834,FIND(".",B834)-1))))</f>
        <v>3</v>
      </c>
      <c r="W834" s="157" t="str">
        <f aca="false">IF(W835=1,1,IF(B834&lt;&gt;0,1,IF(C834&lt;&gt;0,1,IF(D834&lt;&gt;0,1,IF(E834&lt;&gt;0,1,"")))))</f>
        <v/>
      </c>
      <c r="X834" s="157" t="str">
        <f aca="false">IF(V834=0," ",IF(V834&lt;&gt;V833,V834," "))</f>
        <v> </v>
      </c>
      <c r="Y834" s="88"/>
      <c r="Z834" s="75" t="n">
        <f aca="false">IF(V834&lt;&gt;X834,(IF(I834="",G834*INFORMAÇÕES!$U$113,IF(I834="R",G834,0))),0)</f>
        <v>0</v>
      </c>
      <c r="AA834" s="75" t="n">
        <f aca="false">IF(V834&lt;&gt;X834,(IF(I834="",G834*INFORMAÇÕES!$U$114,IF(I834="C",G834,0))),0)</f>
        <v>0</v>
      </c>
      <c r="AB834" s="75" t="n">
        <f aca="false">IF(V834&lt;&gt;X834,(IF(I834="",G834*INFORMAÇÕES!$U$115,IF(I834="CF",G834,0))),0)</f>
        <v>0</v>
      </c>
      <c r="AC834" s="75" t="n">
        <f aca="false">IF(V834&lt;&gt;X834,(IF(I834="",G834*INFORMAÇÕES!$U$116,IF(I834="O",G834,0))),0)</f>
        <v>0</v>
      </c>
      <c r="AD834" s="75" t="n">
        <f aca="false">IF(E834&lt;&gt;0,G834,0)</f>
        <v>0</v>
      </c>
    </row>
    <row r="835" s="174" customFormat="true" ht="14.25" hidden="false" customHeight="false" outlineLevel="0" collapsed="false">
      <c r="A835" s="159" t="n">
        <v>824</v>
      </c>
      <c r="B835" s="160" t="n">
        <f aca="false">M835</f>
        <v>0</v>
      </c>
      <c r="C835" s="161" t="n">
        <f aca="false">O835</f>
        <v>0</v>
      </c>
      <c r="D835" s="162" t="n">
        <f aca="false">P835</f>
        <v>0</v>
      </c>
      <c r="E835" s="163" t="n">
        <f aca="false">ROUND(Q835,2)</f>
        <v>0</v>
      </c>
      <c r="F835" s="163" t="n">
        <f aca="false">TRUNC((1+(IF(OR(H835=0,H835=""),'BDI REF.'!$K$5,CHOOSE(H835,'BDI REF.'!$K$5,'BDI REF.'!$K$6,'BDI REF.'!$K$7))))*R835,2)</f>
        <v>0</v>
      </c>
      <c r="G835" s="163" t="n">
        <f aca="false">IF(E835&lt;&gt;0,ROUND(E835*F835,2),IF(AD835=0,(SUMIF($V$12:$V$1011,B835,$AD$12:$AD$1011)),AD835))</f>
        <v>0</v>
      </c>
      <c r="H835" s="164"/>
      <c r="I835" s="165"/>
      <c r="J835" s="166" t="str">
        <f aca="false">IF(N835&lt;&gt;0,N835,"")</f>
        <v/>
      </c>
      <c r="K835" s="167"/>
      <c r="L835" s="168" t="str">
        <f aca="false">IF(B835&gt;0,"ok","ocultar")</f>
        <v>ocultar</v>
      </c>
      <c r="M835" s="182"/>
      <c r="N835" s="184"/>
      <c r="O835" s="177"/>
      <c r="P835" s="178"/>
      <c r="Q835" s="173"/>
      <c r="R835" s="179"/>
      <c r="S835" s="156"/>
      <c r="U835" s="88"/>
      <c r="V835" s="157" t="n">
        <f aca="false">IF(B835=0,V834,IF(ISNONTEXT(B835)=TRUE(),INT(B835),INT(LEFT(B835,FIND(".",B835)-1))))</f>
        <v>3</v>
      </c>
      <c r="W835" s="157" t="str">
        <f aca="false">IF(W836=1,1,IF(B835&lt;&gt;0,1,IF(C835&lt;&gt;0,1,IF(D835&lt;&gt;0,1,IF(E835&lt;&gt;0,1,"")))))</f>
        <v/>
      </c>
      <c r="X835" s="157" t="str">
        <f aca="false">IF(V835=0," ",IF(V835&lt;&gt;V834,V835," "))</f>
        <v> </v>
      </c>
      <c r="Y835" s="88"/>
      <c r="Z835" s="75" t="n">
        <f aca="false">IF(V835&lt;&gt;X835,(IF(I835="",G835*INFORMAÇÕES!$U$113,IF(I835="R",G835,0))),0)</f>
        <v>0</v>
      </c>
      <c r="AA835" s="75" t="n">
        <f aca="false">IF(V835&lt;&gt;X835,(IF(I835="",G835*INFORMAÇÕES!$U$114,IF(I835="C",G835,0))),0)</f>
        <v>0</v>
      </c>
      <c r="AB835" s="75" t="n">
        <f aca="false">IF(V835&lt;&gt;X835,(IF(I835="",G835*INFORMAÇÕES!$U$115,IF(I835="CF",G835,0))),0)</f>
        <v>0</v>
      </c>
      <c r="AC835" s="75" t="n">
        <f aca="false">IF(V835&lt;&gt;X835,(IF(I835="",G835*INFORMAÇÕES!$U$116,IF(I835="O",G835,0))),0)</f>
        <v>0</v>
      </c>
      <c r="AD835" s="75" t="n">
        <f aca="false">IF(E835&lt;&gt;0,G835,0)</f>
        <v>0</v>
      </c>
    </row>
    <row r="836" s="174" customFormat="true" ht="14.25" hidden="false" customHeight="false" outlineLevel="0" collapsed="false">
      <c r="A836" s="159" t="n">
        <v>825</v>
      </c>
      <c r="B836" s="160" t="n">
        <f aca="false">M836</f>
        <v>0</v>
      </c>
      <c r="C836" s="161" t="n">
        <f aca="false">O836</f>
        <v>0</v>
      </c>
      <c r="D836" s="162" t="n">
        <f aca="false">P836</f>
        <v>0</v>
      </c>
      <c r="E836" s="163" t="n">
        <f aca="false">ROUND(Q836,2)</f>
        <v>0</v>
      </c>
      <c r="F836" s="163" t="n">
        <f aca="false">TRUNC((1+(IF(OR(H836=0,H836=""),'BDI REF.'!$K$5,CHOOSE(H836,'BDI REF.'!$K$5,'BDI REF.'!$K$6,'BDI REF.'!$K$7))))*R836,2)</f>
        <v>0</v>
      </c>
      <c r="G836" s="163" t="n">
        <f aca="false">IF(E836&lt;&gt;0,ROUND(E836*F836,2),IF(AD836=0,(SUMIF($V$12:$V$1011,B836,$AD$12:$AD$1011)),AD836))</f>
        <v>0</v>
      </c>
      <c r="H836" s="164"/>
      <c r="I836" s="165"/>
      <c r="J836" s="166" t="str">
        <f aca="false">IF(N836&lt;&gt;0,N836,"")</f>
        <v/>
      </c>
      <c r="K836" s="167"/>
      <c r="L836" s="168" t="str">
        <f aca="false">IF(B836&gt;0,"ok","ocultar")</f>
        <v>ocultar</v>
      </c>
      <c r="M836" s="182"/>
      <c r="N836" s="184"/>
      <c r="O836" s="177"/>
      <c r="P836" s="178"/>
      <c r="Q836" s="173"/>
      <c r="R836" s="179"/>
      <c r="S836" s="156"/>
      <c r="U836" s="88"/>
      <c r="V836" s="157" t="n">
        <f aca="false">IF(B836=0,V835,IF(ISNONTEXT(B836)=TRUE(),INT(B836),INT(LEFT(B836,FIND(".",B836)-1))))</f>
        <v>3</v>
      </c>
      <c r="W836" s="157" t="str">
        <f aca="false">IF(W837=1,1,IF(B836&lt;&gt;0,1,IF(C836&lt;&gt;0,1,IF(D836&lt;&gt;0,1,IF(E836&lt;&gt;0,1,"")))))</f>
        <v/>
      </c>
      <c r="X836" s="157" t="str">
        <f aca="false">IF(V836=0," ",IF(V836&lt;&gt;V835,V836," "))</f>
        <v> </v>
      </c>
      <c r="Y836" s="88"/>
      <c r="Z836" s="75" t="n">
        <f aca="false">IF(V836&lt;&gt;X836,(IF(I836="",G836*INFORMAÇÕES!$U$113,IF(I836="R",G836,0))),0)</f>
        <v>0</v>
      </c>
      <c r="AA836" s="75" t="n">
        <f aca="false">IF(V836&lt;&gt;X836,(IF(I836="",G836*INFORMAÇÕES!$U$114,IF(I836="C",G836,0))),0)</f>
        <v>0</v>
      </c>
      <c r="AB836" s="75" t="n">
        <f aca="false">IF(V836&lt;&gt;X836,(IF(I836="",G836*INFORMAÇÕES!$U$115,IF(I836="CF",G836,0))),0)</f>
        <v>0</v>
      </c>
      <c r="AC836" s="75" t="n">
        <f aca="false">IF(V836&lt;&gt;X836,(IF(I836="",G836*INFORMAÇÕES!$U$116,IF(I836="O",G836,0))),0)</f>
        <v>0</v>
      </c>
      <c r="AD836" s="75" t="n">
        <f aca="false">IF(E836&lt;&gt;0,G836,0)</f>
        <v>0</v>
      </c>
    </row>
    <row r="837" s="174" customFormat="true" ht="14.25" hidden="false" customHeight="false" outlineLevel="0" collapsed="false">
      <c r="A837" s="159" t="n">
        <v>826</v>
      </c>
      <c r="B837" s="160" t="n">
        <f aca="false">M837</f>
        <v>0</v>
      </c>
      <c r="C837" s="161" t="n">
        <f aca="false">O837</f>
        <v>0</v>
      </c>
      <c r="D837" s="162" t="n">
        <f aca="false">P837</f>
        <v>0</v>
      </c>
      <c r="E837" s="163" t="n">
        <f aca="false">ROUND(Q837,2)</f>
        <v>0</v>
      </c>
      <c r="F837" s="163" t="n">
        <f aca="false">TRUNC((1+(IF(OR(H837=0,H837=""),'BDI REF.'!$K$5,CHOOSE(H837,'BDI REF.'!$K$5,'BDI REF.'!$K$6,'BDI REF.'!$K$7))))*R837,2)</f>
        <v>0</v>
      </c>
      <c r="G837" s="163" t="n">
        <f aca="false">IF(E837&lt;&gt;0,ROUND(E837*F837,2),IF(AD837=0,(SUMIF($V$12:$V$1011,B837,$AD$12:$AD$1011)),AD837))</f>
        <v>0</v>
      </c>
      <c r="H837" s="164"/>
      <c r="I837" s="165"/>
      <c r="J837" s="166" t="str">
        <f aca="false">IF(N837&lt;&gt;0,N837,"")</f>
        <v/>
      </c>
      <c r="K837" s="167"/>
      <c r="L837" s="168" t="str">
        <f aca="false">IF(B837&gt;0,"ok","ocultar")</f>
        <v>ocultar</v>
      </c>
      <c r="M837" s="182"/>
      <c r="N837" s="184"/>
      <c r="O837" s="177"/>
      <c r="P837" s="178"/>
      <c r="Q837" s="173"/>
      <c r="R837" s="179"/>
      <c r="S837" s="156"/>
      <c r="U837" s="88"/>
      <c r="V837" s="157" t="n">
        <f aca="false">IF(B837=0,V836,IF(ISNONTEXT(B837)=TRUE(),INT(B837),INT(LEFT(B837,FIND(".",B837)-1))))</f>
        <v>3</v>
      </c>
      <c r="W837" s="157" t="str">
        <f aca="false">IF(W838=1,1,IF(B837&lt;&gt;0,1,IF(C837&lt;&gt;0,1,IF(D837&lt;&gt;0,1,IF(E837&lt;&gt;0,1,"")))))</f>
        <v/>
      </c>
      <c r="X837" s="157" t="str">
        <f aca="false">IF(V837=0," ",IF(V837&lt;&gt;V836,V837," "))</f>
        <v> </v>
      </c>
      <c r="Y837" s="88"/>
      <c r="Z837" s="75" t="n">
        <f aca="false">IF(V837&lt;&gt;X837,(IF(I837="",G837*INFORMAÇÕES!$U$113,IF(I837="R",G837,0))),0)</f>
        <v>0</v>
      </c>
      <c r="AA837" s="75" t="n">
        <f aca="false">IF(V837&lt;&gt;X837,(IF(I837="",G837*INFORMAÇÕES!$U$114,IF(I837="C",G837,0))),0)</f>
        <v>0</v>
      </c>
      <c r="AB837" s="75" t="n">
        <f aca="false">IF(V837&lt;&gt;X837,(IF(I837="",G837*INFORMAÇÕES!$U$115,IF(I837="CF",G837,0))),0)</f>
        <v>0</v>
      </c>
      <c r="AC837" s="75" t="n">
        <f aca="false">IF(V837&lt;&gt;X837,(IF(I837="",G837*INFORMAÇÕES!$U$116,IF(I837="O",G837,0))),0)</f>
        <v>0</v>
      </c>
      <c r="AD837" s="75" t="n">
        <f aca="false">IF(E837&lt;&gt;0,G837,0)</f>
        <v>0</v>
      </c>
    </row>
    <row r="838" s="174" customFormat="true" ht="14.25" hidden="false" customHeight="false" outlineLevel="0" collapsed="false">
      <c r="A838" s="159" t="n">
        <v>827</v>
      </c>
      <c r="B838" s="160" t="n">
        <f aca="false">M838</f>
        <v>0</v>
      </c>
      <c r="C838" s="161" t="n">
        <f aca="false">O838</f>
        <v>0</v>
      </c>
      <c r="D838" s="162" t="n">
        <f aca="false">P838</f>
        <v>0</v>
      </c>
      <c r="E838" s="163" t="n">
        <f aca="false">ROUND(Q838,2)</f>
        <v>0</v>
      </c>
      <c r="F838" s="163" t="n">
        <f aca="false">TRUNC((1+(IF(OR(H838=0,H838=""),'BDI REF.'!$K$5,CHOOSE(H838,'BDI REF.'!$K$5,'BDI REF.'!$K$6,'BDI REF.'!$K$7))))*R838,2)</f>
        <v>0</v>
      </c>
      <c r="G838" s="163" t="n">
        <f aca="false">IF(E838&lt;&gt;0,ROUND(E838*F838,2),IF(AD838=0,(SUMIF($V$12:$V$1011,B838,$AD$12:$AD$1011)),AD838))</f>
        <v>0</v>
      </c>
      <c r="H838" s="164"/>
      <c r="I838" s="165"/>
      <c r="J838" s="166" t="str">
        <f aca="false">IF(N838&lt;&gt;0,N838,"")</f>
        <v/>
      </c>
      <c r="K838" s="167"/>
      <c r="L838" s="168" t="str">
        <f aca="false">IF(B838&gt;0,"ok","ocultar")</f>
        <v>ocultar</v>
      </c>
      <c r="M838" s="182"/>
      <c r="N838" s="184"/>
      <c r="O838" s="177"/>
      <c r="P838" s="178"/>
      <c r="Q838" s="173"/>
      <c r="R838" s="179"/>
      <c r="S838" s="156"/>
      <c r="U838" s="88"/>
      <c r="V838" s="157" t="n">
        <f aca="false">IF(B838=0,V837,IF(ISNONTEXT(B838)=TRUE(),INT(B838),INT(LEFT(B838,FIND(".",B838)-1))))</f>
        <v>3</v>
      </c>
      <c r="W838" s="157" t="str">
        <f aca="false">IF(W839=1,1,IF(B838&lt;&gt;0,1,IF(C838&lt;&gt;0,1,IF(D838&lt;&gt;0,1,IF(E838&lt;&gt;0,1,"")))))</f>
        <v/>
      </c>
      <c r="X838" s="157" t="str">
        <f aca="false">IF(V838=0," ",IF(V838&lt;&gt;V837,V838," "))</f>
        <v> </v>
      </c>
      <c r="Y838" s="88"/>
      <c r="Z838" s="75" t="n">
        <f aca="false">IF(V838&lt;&gt;X838,(IF(I838="",G838*INFORMAÇÕES!$U$113,IF(I838="R",G838,0))),0)</f>
        <v>0</v>
      </c>
      <c r="AA838" s="75" t="n">
        <f aca="false">IF(V838&lt;&gt;X838,(IF(I838="",G838*INFORMAÇÕES!$U$114,IF(I838="C",G838,0))),0)</f>
        <v>0</v>
      </c>
      <c r="AB838" s="75" t="n">
        <f aca="false">IF(V838&lt;&gt;X838,(IF(I838="",G838*INFORMAÇÕES!$U$115,IF(I838="CF",G838,0))),0)</f>
        <v>0</v>
      </c>
      <c r="AC838" s="75" t="n">
        <f aca="false">IF(V838&lt;&gt;X838,(IF(I838="",G838*INFORMAÇÕES!$U$116,IF(I838="O",G838,0))),0)</f>
        <v>0</v>
      </c>
      <c r="AD838" s="75" t="n">
        <f aca="false">IF(E838&lt;&gt;0,G838,0)</f>
        <v>0</v>
      </c>
    </row>
    <row r="839" s="174" customFormat="true" ht="14.25" hidden="false" customHeight="false" outlineLevel="0" collapsed="false">
      <c r="A839" s="159" t="n">
        <v>828</v>
      </c>
      <c r="B839" s="160" t="n">
        <f aca="false">M839</f>
        <v>0</v>
      </c>
      <c r="C839" s="161" t="n">
        <f aca="false">O839</f>
        <v>0</v>
      </c>
      <c r="D839" s="162" t="n">
        <f aca="false">P839</f>
        <v>0</v>
      </c>
      <c r="E839" s="163" t="n">
        <f aca="false">ROUND(Q839,2)</f>
        <v>0</v>
      </c>
      <c r="F839" s="163" t="n">
        <f aca="false">TRUNC((1+(IF(OR(H839=0,H839=""),'BDI REF.'!$K$5,CHOOSE(H839,'BDI REF.'!$K$5,'BDI REF.'!$K$6,'BDI REF.'!$K$7))))*R839,2)</f>
        <v>0</v>
      </c>
      <c r="G839" s="163" t="n">
        <f aca="false">IF(E839&lt;&gt;0,ROUND(E839*F839,2),IF(AD839=0,(SUMIF($V$12:$V$1011,B839,$AD$12:$AD$1011)),AD839))</f>
        <v>0</v>
      </c>
      <c r="H839" s="164"/>
      <c r="I839" s="165"/>
      <c r="J839" s="166" t="str">
        <f aca="false">IF(N839&lt;&gt;0,N839,"")</f>
        <v/>
      </c>
      <c r="K839" s="167"/>
      <c r="L839" s="168" t="str">
        <f aca="false">IF(B839&gt;0,"ok","ocultar")</f>
        <v>ocultar</v>
      </c>
      <c r="M839" s="182"/>
      <c r="N839" s="184"/>
      <c r="O839" s="177"/>
      <c r="P839" s="178"/>
      <c r="Q839" s="173"/>
      <c r="R839" s="179"/>
      <c r="S839" s="156"/>
      <c r="U839" s="88"/>
      <c r="V839" s="157" t="n">
        <f aca="false">IF(B839=0,V838,IF(ISNONTEXT(B839)=TRUE(),INT(B839),INT(LEFT(B839,FIND(".",B839)-1))))</f>
        <v>3</v>
      </c>
      <c r="W839" s="157" t="str">
        <f aca="false">IF(W840=1,1,IF(B839&lt;&gt;0,1,IF(C839&lt;&gt;0,1,IF(D839&lt;&gt;0,1,IF(E839&lt;&gt;0,1,"")))))</f>
        <v/>
      </c>
      <c r="X839" s="157" t="str">
        <f aca="false">IF(V839=0," ",IF(V839&lt;&gt;V838,V839," "))</f>
        <v> </v>
      </c>
      <c r="Y839" s="88"/>
      <c r="Z839" s="75" t="n">
        <f aca="false">IF(V839&lt;&gt;X839,(IF(I839="",G839*INFORMAÇÕES!$U$113,IF(I839="R",G839,0))),0)</f>
        <v>0</v>
      </c>
      <c r="AA839" s="75" t="n">
        <f aca="false">IF(V839&lt;&gt;X839,(IF(I839="",G839*INFORMAÇÕES!$U$114,IF(I839="C",G839,0))),0)</f>
        <v>0</v>
      </c>
      <c r="AB839" s="75" t="n">
        <f aca="false">IF(V839&lt;&gt;X839,(IF(I839="",G839*INFORMAÇÕES!$U$115,IF(I839="CF",G839,0))),0)</f>
        <v>0</v>
      </c>
      <c r="AC839" s="75" t="n">
        <f aca="false">IF(V839&lt;&gt;X839,(IF(I839="",G839*INFORMAÇÕES!$U$116,IF(I839="O",G839,0))),0)</f>
        <v>0</v>
      </c>
      <c r="AD839" s="75" t="n">
        <f aca="false">IF(E839&lt;&gt;0,G839,0)</f>
        <v>0</v>
      </c>
    </row>
    <row r="840" s="174" customFormat="true" ht="14.25" hidden="false" customHeight="false" outlineLevel="0" collapsed="false">
      <c r="A840" s="159" t="n">
        <v>829</v>
      </c>
      <c r="B840" s="160" t="n">
        <f aca="false">M840</f>
        <v>0</v>
      </c>
      <c r="C840" s="161" t="n">
        <f aca="false">O840</f>
        <v>0</v>
      </c>
      <c r="D840" s="162" t="n">
        <f aca="false">P840</f>
        <v>0</v>
      </c>
      <c r="E840" s="163" t="n">
        <f aca="false">ROUND(Q840,2)</f>
        <v>0</v>
      </c>
      <c r="F840" s="163" t="n">
        <f aca="false">TRUNC((1+(IF(OR(H840=0,H840=""),'BDI REF.'!$K$5,CHOOSE(H840,'BDI REF.'!$K$5,'BDI REF.'!$K$6,'BDI REF.'!$K$7))))*R840,2)</f>
        <v>0</v>
      </c>
      <c r="G840" s="163" t="n">
        <f aca="false">IF(E840&lt;&gt;0,ROUND(E840*F840,2),IF(AD840=0,(SUMIF($V$12:$V$1011,B840,$AD$12:$AD$1011)),AD840))</f>
        <v>0</v>
      </c>
      <c r="H840" s="164"/>
      <c r="I840" s="165"/>
      <c r="J840" s="166" t="str">
        <f aca="false">IF(N840&lt;&gt;0,N840,"")</f>
        <v/>
      </c>
      <c r="K840" s="167"/>
      <c r="L840" s="168" t="str">
        <f aca="false">IF(B840&gt;0,"ok","ocultar")</f>
        <v>ocultar</v>
      </c>
      <c r="M840" s="182"/>
      <c r="N840" s="184"/>
      <c r="O840" s="177"/>
      <c r="P840" s="178"/>
      <c r="Q840" s="173"/>
      <c r="R840" s="179"/>
      <c r="S840" s="156"/>
      <c r="U840" s="88"/>
      <c r="V840" s="157" t="n">
        <f aca="false">IF(B840=0,V839,IF(ISNONTEXT(B840)=TRUE(),INT(B840),INT(LEFT(B840,FIND(".",B840)-1))))</f>
        <v>3</v>
      </c>
      <c r="W840" s="157" t="str">
        <f aca="false">IF(W841=1,1,IF(B840&lt;&gt;0,1,IF(C840&lt;&gt;0,1,IF(D840&lt;&gt;0,1,IF(E840&lt;&gt;0,1,"")))))</f>
        <v/>
      </c>
      <c r="X840" s="157" t="str">
        <f aca="false">IF(V840=0," ",IF(V840&lt;&gt;V839,V840," "))</f>
        <v> </v>
      </c>
      <c r="Y840" s="88"/>
      <c r="Z840" s="75" t="n">
        <f aca="false">IF(V840&lt;&gt;X840,(IF(I840="",G840*INFORMAÇÕES!$U$113,IF(I840="R",G840,0))),0)</f>
        <v>0</v>
      </c>
      <c r="AA840" s="75" t="n">
        <f aca="false">IF(V840&lt;&gt;X840,(IF(I840="",G840*INFORMAÇÕES!$U$114,IF(I840="C",G840,0))),0)</f>
        <v>0</v>
      </c>
      <c r="AB840" s="75" t="n">
        <f aca="false">IF(V840&lt;&gt;X840,(IF(I840="",G840*INFORMAÇÕES!$U$115,IF(I840="CF",G840,0))),0)</f>
        <v>0</v>
      </c>
      <c r="AC840" s="75" t="n">
        <f aca="false">IF(V840&lt;&gt;X840,(IF(I840="",G840*INFORMAÇÕES!$U$116,IF(I840="O",G840,0))),0)</f>
        <v>0</v>
      </c>
      <c r="AD840" s="75" t="n">
        <f aca="false">IF(E840&lt;&gt;0,G840,0)</f>
        <v>0</v>
      </c>
    </row>
    <row r="841" s="174" customFormat="true" ht="14.25" hidden="false" customHeight="false" outlineLevel="0" collapsed="false">
      <c r="A841" s="159" t="n">
        <v>830</v>
      </c>
      <c r="B841" s="160" t="n">
        <f aca="false">M841</f>
        <v>0</v>
      </c>
      <c r="C841" s="161" t="n">
        <f aca="false">O841</f>
        <v>0</v>
      </c>
      <c r="D841" s="162" t="n">
        <f aca="false">P841</f>
        <v>0</v>
      </c>
      <c r="E841" s="163" t="n">
        <f aca="false">ROUND(Q841,2)</f>
        <v>0</v>
      </c>
      <c r="F841" s="163" t="n">
        <f aca="false">TRUNC((1+(IF(OR(H841=0,H841=""),'BDI REF.'!$K$5,CHOOSE(H841,'BDI REF.'!$K$5,'BDI REF.'!$K$6,'BDI REF.'!$K$7))))*R841,2)</f>
        <v>0</v>
      </c>
      <c r="G841" s="163" t="n">
        <f aca="false">IF(E841&lt;&gt;0,ROUND(E841*F841,2),IF(AD841=0,(SUMIF($V$12:$V$1011,B841,$AD$12:$AD$1011)),AD841))</f>
        <v>0</v>
      </c>
      <c r="H841" s="164"/>
      <c r="I841" s="165"/>
      <c r="J841" s="166" t="str">
        <f aca="false">IF(N841&lt;&gt;0,N841,"")</f>
        <v/>
      </c>
      <c r="K841" s="167"/>
      <c r="L841" s="168" t="str">
        <f aca="false">IF(B841&gt;0,"ok","ocultar")</f>
        <v>ocultar</v>
      </c>
      <c r="M841" s="182"/>
      <c r="N841" s="184"/>
      <c r="O841" s="177"/>
      <c r="P841" s="178"/>
      <c r="Q841" s="173"/>
      <c r="R841" s="179"/>
      <c r="S841" s="156"/>
      <c r="U841" s="88"/>
      <c r="V841" s="157" t="n">
        <f aca="false">IF(B841=0,V840,IF(ISNONTEXT(B841)=TRUE(),INT(B841),INT(LEFT(B841,FIND(".",B841)-1))))</f>
        <v>3</v>
      </c>
      <c r="W841" s="157" t="str">
        <f aca="false">IF(W842=1,1,IF(B841&lt;&gt;0,1,IF(C841&lt;&gt;0,1,IF(D841&lt;&gt;0,1,IF(E841&lt;&gt;0,1,"")))))</f>
        <v/>
      </c>
      <c r="X841" s="157" t="str">
        <f aca="false">IF(V841=0," ",IF(V841&lt;&gt;V840,V841," "))</f>
        <v> </v>
      </c>
      <c r="Y841" s="88"/>
      <c r="Z841" s="75" t="n">
        <f aca="false">IF(V841&lt;&gt;X841,(IF(I841="",G841*INFORMAÇÕES!$U$113,IF(I841="R",G841,0))),0)</f>
        <v>0</v>
      </c>
      <c r="AA841" s="75" t="n">
        <f aca="false">IF(V841&lt;&gt;X841,(IF(I841="",G841*INFORMAÇÕES!$U$114,IF(I841="C",G841,0))),0)</f>
        <v>0</v>
      </c>
      <c r="AB841" s="75" t="n">
        <f aca="false">IF(V841&lt;&gt;X841,(IF(I841="",G841*INFORMAÇÕES!$U$115,IF(I841="CF",G841,0))),0)</f>
        <v>0</v>
      </c>
      <c r="AC841" s="75" t="n">
        <f aca="false">IF(V841&lt;&gt;X841,(IF(I841="",G841*INFORMAÇÕES!$U$116,IF(I841="O",G841,0))),0)</f>
        <v>0</v>
      </c>
      <c r="AD841" s="75" t="n">
        <f aca="false">IF(E841&lt;&gt;0,G841,0)</f>
        <v>0</v>
      </c>
    </row>
    <row r="842" s="174" customFormat="true" ht="14.25" hidden="false" customHeight="false" outlineLevel="0" collapsed="false">
      <c r="A842" s="159" t="n">
        <v>831</v>
      </c>
      <c r="B842" s="160" t="n">
        <f aca="false">M842</f>
        <v>0</v>
      </c>
      <c r="C842" s="161" t="n">
        <f aca="false">O842</f>
        <v>0</v>
      </c>
      <c r="D842" s="162" t="n">
        <f aca="false">P842</f>
        <v>0</v>
      </c>
      <c r="E842" s="163" t="n">
        <f aca="false">ROUND(Q842,2)</f>
        <v>0</v>
      </c>
      <c r="F842" s="163" t="n">
        <f aca="false">TRUNC((1+(IF(OR(H842=0,H842=""),'BDI REF.'!$K$5,CHOOSE(H842,'BDI REF.'!$K$5,'BDI REF.'!$K$6,'BDI REF.'!$K$7))))*R842,2)</f>
        <v>0</v>
      </c>
      <c r="G842" s="163" t="n">
        <f aca="false">IF(E842&lt;&gt;0,ROUND(E842*F842,2),IF(AD842=0,(SUMIF($V$12:$V$1011,B842,$AD$12:$AD$1011)),AD842))</f>
        <v>0</v>
      </c>
      <c r="H842" s="164"/>
      <c r="I842" s="165"/>
      <c r="J842" s="166" t="str">
        <f aca="false">IF(N842&lt;&gt;0,N842,"")</f>
        <v/>
      </c>
      <c r="K842" s="167"/>
      <c r="L842" s="168" t="str">
        <f aca="false">IF(B842&gt;0,"ok","ocultar")</f>
        <v>ocultar</v>
      </c>
      <c r="M842" s="182"/>
      <c r="N842" s="184"/>
      <c r="O842" s="177"/>
      <c r="P842" s="178"/>
      <c r="Q842" s="173"/>
      <c r="R842" s="179"/>
      <c r="S842" s="156"/>
      <c r="U842" s="88"/>
      <c r="V842" s="157" t="n">
        <f aca="false">IF(B842=0,V841,IF(ISNONTEXT(B842)=TRUE(),INT(B842),INT(LEFT(B842,FIND(".",B842)-1))))</f>
        <v>3</v>
      </c>
      <c r="W842" s="157" t="str">
        <f aca="false">IF(W843=1,1,IF(B842&lt;&gt;0,1,IF(C842&lt;&gt;0,1,IF(D842&lt;&gt;0,1,IF(E842&lt;&gt;0,1,"")))))</f>
        <v/>
      </c>
      <c r="X842" s="157" t="str">
        <f aca="false">IF(V842=0," ",IF(V842&lt;&gt;V841,V842," "))</f>
        <v> </v>
      </c>
      <c r="Y842" s="88"/>
      <c r="Z842" s="75" t="n">
        <f aca="false">IF(V842&lt;&gt;X842,(IF(I842="",G842*INFORMAÇÕES!$U$113,IF(I842="R",G842,0))),0)</f>
        <v>0</v>
      </c>
      <c r="AA842" s="75" t="n">
        <f aca="false">IF(V842&lt;&gt;X842,(IF(I842="",G842*INFORMAÇÕES!$U$114,IF(I842="C",G842,0))),0)</f>
        <v>0</v>
      </c>
      <c r="AB842" s="75" t="n">
        <f aca="false">IF(V842&lt;&gt;X842,(IF(I842="",G842*INFORMAÇÕES!$U$115,IF(I842="CF",G842,0))),0)</f>
        <v>0</v>
      </c>
      <c r="AC842" s="75" t="n">
        <f aca="false">IF(V842&lt;&gt;X842,(IF(I842="",G842*INFORMAÇÕES!$U$116,IF(I842="O",G842,0))),0)</f>
        <v>0</v>
      </c>
      <c r="AD842" s="75" t="n">
        <f aca="false">IF(E842&lt;&gt;0,G842,0)</f>
        <v>0</v>
      </c>
    </row>
    <row r="843" s="174" customFormat="true" ht="14.25" hidden="false" customHeight="false" outlineLevel="0" collapsed="false">
      <c r="A843" s="159" t="n">
        <v>832</v>
      </c>
      <c r="B843" s="160" t="n">
        <f aca="false">M843</f>
        <v>0</v>
      </c>
      <c r="C843" s="161" t="n">
        <f aca="false">O843</f>
        <v>0</v>
      </c>
      <c r="D843" s="162" t="n">
        <f aca="false">P843</f>
        <v>0</v>
      </c>
      <c r="E843" s="163" t="n">
        <f aca="false">ROUND(Q843,2)</f>
        <v>0</v>
      </c>
      <c r="F843" s="163" t="n">
        <f aca="false">TRUNC((1+(IF(OR(H843=0,H843=""),'BDI REF.'!$K$5,CHOOSE(H843,'BDI REF.'!$K$5,'BDI REF.'!$K$6,'BDI REF.'!$K$7))))*R843,2)</f>
        <v>0</v>
      </c>
      <c r="G843" s="163" t="n">
        <f aca="false">IF(E843&lt;&gt;0,ROUND(E843*F843,2),IF(AD843=0,(SUMIF($V$12:$V$1011,B843,$AD$12:$AD$1011)),AD843))</f>
        <v>0</v>
      </c>
      <c r="H843" s="164"/>
      <c r="I843" s="165"/>
      <c r="J843" s="166" t="str">
        <f aca="false">IF(N843&lt;&gt;0,N843,"")</f>
        <v/>
      </c>
      <c r="K843" s="167"/>
      <c r="L843" s="168" t="str">
        <f aca="false">IF(B843&gt;0,"ok","ocultar")</f>
        <v>ocultar</v>
      </c>
      <c r="M843" s="182"/>
      <c r="N843" s="184"/>
      <c r="O843" s="177"/>
      <c r="P843" s="178"/>
      <c r="Q843" s="173"/>
      <c r="R843" s="179"/>
      <c r="S843" s="156"/>
      <c r="U843" s="88"/>
      <c r="V843" s="157" t="n">
        <f aca="false">IF(B843=0,V842,IF(ISNONTEXT(B843)=TRUE(),INT(B843),INT(LEFT(B843,FIND(".",B843)-1))))</f>
        <v>3</v>
      </c>
      <c r="W843" s="157" t="str">
        <f aca="false">IF(W844=1,1,IF(B843&lt;&gt;0,1,IF(C843&lt;&gt;0,1,IF(D843&lt;&gt;0,1,IF(E843&lt;&gt;0,1,"")))))</f>
        <v/>
      </c>
      <c r="X843" s="157" t="str">
        <f aca="false">IF(V843=0," ",IF(V843&lt;&gt;V842,V843," "))</f>
        <v> </v>
      </c>
      <c r="Y843" s="88"/>
      <c r="Z843" s="75" t="n">
        <f aca="false">IF(V843&lt;&gt;X843,(IF(I843="",G843*INFORMAÇÕES!$U$113,IF(I843="R",G843,0))),0)</f>
        <v>0</v>
      </c>
      <c r="AA843" s="75" t="n">
        <f aca="false">IF(V843&lt;&gt;X843,(IF(I843="",G843*INFORMAÇÕES!$U$114,IF(I843="C",G843,0))),0)</f>
        <v>0</v>
      </c>
      <c r="AB843" s="75" t="n">
        <f aca="false">IF(V843&lt;&gt;X843,(IF(I843="",G843*INFORMAÇÕES!$U$115,IF(I843="CF",G843,0))),0)</f>
        <v>0</v>
      </c>
      <c r="AC843" s="75" t="n">
        <f aca="false">IF(V843&lt;&gt;X843,(IF(I843="",G843*INFORMAÇÕES!$U$116,IF(I843="O",G843,0))),0)</f>
        <v>0</v>
      </c>
      <c r="AD843" s="75" t="n">
        <f aca="false">IF(E843&lt;&gt;0,G843,0)</f>
        <v>0</v>
      </c>
    </row>
    <row r="844" s="174" customFormat="true" ht="14.25" hidden="false" customHeight="false" outlineLevel="0" collapsed="false">
      <c r="A844" s="159" t="n">
        <v>833</v>
      </c>
      <c r="B844" s="160" t="n">
        <f aca="false">M844</f>
        <v>0</v>
      </c>
      <c r="C844" s="161" t="n">
        <f aca="false">O844</f>
        <v>0</v>
      </c>
      <c r="D844" s="162" t="n">
        <f aca="false">P844</f>
        <v>0</v>
      </c>
      <c r="E844" s="163" t="n">
        <f aca="false">ROUND(Q844,2)</f>
        <v>0</v>
      </c>
      <c r="F844" s="163" t="n">
        <f aca="false">TRUNC((1+(IF(OR(H844=0,H844=""),'BDI REF.'!$K$5,CHOOSE(H844,'BDI REF.'!$K$5,'BDI REF.'!$K$6,'BDI REF.'!$K$7))))*R844,2)</f>
        <v>0</v>
      </c>
      <c r="G844" s="163" t="n">
        <f aca="false">IF(E844&lt;&gt;0,ROUND(E844*F844,2),IF(AD844=0,(SUMIF($V$12:$V$1011,B844,$AD$12:$AD$1011)),AD844))</f>
        <v>0</v>
      </c>
      <c r="H844" s="164"/>
      <c r="I844" s="165"/>
      <c r="J844" s="166" t="str">
        <f aca="false">IF(N844&lt;&gt;0,N844,"")</f>
        <v/>
      </c>
      <c r="K844" s="167"/>
      <c r="L844" s="168" t="str">
        <f aca="false">IF(B844&gt;0,"ok","ocultar")</f>
        <v>ocultar</v>
      </c>
      <c r="M844" s="182"/>
      <c r="N844" s="184"/>
      <c r="O844" s="177"/>
      <c r="P844" s="178"/>
      <c r="Q844" s="173"/>
      <c r="R844" s="179"/>
      <c r="S844" s="156"/>
      <c r="U844" s="88"/>
      <c r="V844" s="157" t="n">
        <f aca="false">IF(B844=0,V843,IF(ISNONTEXT(B844)=TRUE(),INT(B844),INT(LEFT(B844,FIND(".",B844)-1))))</f>
        <v>3</v>
      </c>
      <c r="W844" s="157" t="str">
        <f aca="false">IF(W845=1,1,IF(B844&lt;&gt;0,1,IF(C844&lt;&gt;0,1,IF(D844&lt;&gt;0,1,IF(E844&lt;&gt;0,1,"")))))</f>
        <v/>
      </c>
      <c r="X844" s="157" t="str">
        <f aca="false">IF(V844=0," ",IF(V844&lt;&gt;V843,V844," "))</f>
        <v> </v>
      </c>
      <c r="Y844" s="88"/>
      <c r="Z844" s="75" t="n">
        <f aca="false">IF(V844&lt;&gt;X844,(IF(I844="",G844*INFORMAÇÕES!$U$113,IF(I844="R",G844,0))),0)</f>
        <v>0</v>
      </c>
      <c r="AA844" s="75" t="n">
        <f aca="false">IF(V844&lt;&gt;X844,(IF(I844="",G844*INFORMAÇÕES!$U$114,IF(I844="C",G844,0))),0)</f>
        <v>0</v>
      </c>
      <c r="AB844" s="75" t="n">
        <f aca="false">IF(V844&lt;&gt;X844,(IF(I844="",G844*INFORMAÇÕES!$U$115,IF(I844="CF",G844,0))),0)</f>
        <v>0</v>
      </c>
      <c r="AC844" s="75" t="n">
        <f aca="false">IF(V844&lt;&gt;X844,(IF(I844="",G844*INFORMAÇÕES!$U$116,IF(I844="O",G844,0))),0)</f>
        <v>0</v>
      </c>
      <c r="AD844" s="75" t="n">
        <f aca="false">IF(E844&lt;&gt;0,G844,0)</f>
        <v>0</v>
      </c>
    </row>
    <row r="845" s="174" customFormat="true" ht="14.25" hidden="false" customHeight="false" outlineLevel="0" collapsed="false">
      <c r="A845" s="159" t="n">
        <v>834</v>
      </c>
      <c r="B845" s="160" t="n">
        <f aca="false">M845</f>
        <v>0</v>
      </c>
      <c r="C845" s="161" t="n">
        <f aca="false">O845</f>
        <v>0</v>
      </c>
      <c r="D845" s="162" t="n">
        <f aca="false">P845</f>
        <v>0</v>
      </c>
      <c r="E845" s="163" t="n">
        <f aca="false">ROUND(Q845,2)</f>
        <v>0</v>
      </c>
      <c r="F845" s="163" t="n">
        <f aca="false">TRUNC((1+(IF(OR(H845=0,H845=""),'BDI REF.'!$K$5,CHOOSE(H845,'BDI REF.'!$K$5,'BDI REF.'!$K$6,'BDI REF.'!$K$7))))*R845,2)</f>
        <v>0</v>
      </c>
      <c r="G845" s="163" t="n">
        <f aca="false">IF(E845&lt;&gt;0,ROUND(E845*F845,2),IF(AD845=0,(SUMIF($V$12:$V$1011,B845,$AD$12:$AD$1011)),AD845))</f>
        <v>0</v>
      </c>
      <c r="H845" s="164"/>
      <c r="I845" s="165"/>
      <c r="J845" s="166" t="str">
        <f aca="false">IF(N845&lt;&gt;0,N845,"")</f>
        <v/>
      </c>
      <c r="K845" s="167"/>
      <c r="L845" s="168" t="str">
        <f aca="false">IF(B845&gt;0,"ok","ocultar")</f>
        <v>ocultar</v>
      </c>
      <c r="M845" s="182"/>
      <c r="N845" s="184"/>
      <c r="O845" s="177"/>
      <c r="P845" s="178"/>
      <c r="Q845" s="173"/>
      <c r="R845" s="179"/>
      <c r="S845" s="156"/>
      <c r="U845" s="88"/>
      <c r="V845" s="157" t="n">
        <f aca="false">IF(B845=0,V844,IF(ISNONTEXT(B845)=TRUE(),INT(B845),INT(LEFT(B845,FIND(".",B845)-1))))</f>
        <v>3</v>
      </c>
      <c r="W845" s="157" t="str">
        <f aca="false">IF(W846=1,1,IF(B845&lt;&gt;0,1,IF(C845&lt;&gt;0,1,IF(D845&lt;&gt;0,1,IF(E845&lt;&gt;0,1,"")))))</f>
        <v/>
      </c>
      <c r="X845" s="157" t="str">
        <f aca="false">IF(V845=0," ",IF(V845&lt;&gt;V844,V845," "))</f>
        <v> </v>
      </c>
      <c r="Y845" s="88"/>
      <c r="Z845" s="75" t="n">
        <f aca="false">IF(V845&lt;&gt;X845,(IF(I845="",G845*INFORMAÇÕES!$U$113,IF(I845="R",G845,0))),0)</f>
        <v>0</v>
      </c>
      <c r="AA845" s="75" t="n">
        <f aca="false">IF(V845&lt;&gt;X845,(IF(I845="",G845*INFORMAÇÕES!$U$114,IF(I845="C",G845,0))),0)</f>
        <v>0</v>
      </c>
      <c r="AB845" s="75" t="n">
        <f aca="false">IF(V845&lt;&gt;X845,(IF(I845="",G845*INFORMAÇÕES!$U$115,IF(I845="CF",G845,0))),0)</f>
        <v>0</v>
      </c>
      <c r="AC845" s="75" t="n">
        <f aca="false">IF(V845&lt;&gt;X845,(IF(I845="",G845*INFORMAÇÕES!$U$116,IF(I845="O",G845,0))),0)</f>
        <v>0</v>
      </c>
      <c r="AD845" s="75" t="n">
        <f aca="false">IF(E845&lt;&gt;0,G845,0)</f>
        <v>0</v>
      </c>
    </row>
    <row r="846" s="174" customFormat="true" ht="14.25" hidden="false" customHeight="false" outlineLevel="0" collapsed="false">
      <c r="A846" s="159" t="n">
        <v>835</v>
      </c>
      <c r="B846" s="160" t="n">
        <f aca="false">M846</f>
        <v>0</v>
      </c>
      <c r="C846" s="161" t="n">
        <f aca="false">O846</f>
        <v>0</v>
      </c>
      <c r="D846" s="162" t="n">
        <f aca="false">P846</f>
        <v>0</v>
      </c>
      <c r="E846" s="163" t="n">
        <f aca="false">ROUND(Q846,2)</f>
        <v>0</v>
      </c>
      <c r="F846" s="163" t="n">
        <f aca="false">TRUNC((1+(IF(OR(H846=0,H846=""),'BDI REF.'!$K$5,CHOOSE(H846,'BDI REF.'!$K$5,'BDI REF.'!$K$6,'BDI REF.'!$K$7))))*R846,2)</f>
        <v>0</v>
      </c>
      <c r="G846" s="163" t="n">
        <f aca="false">IF(E846&lt;&gt;0,ROUND(E846*F846,2),IF(AD846=0,(SUMIF($V$12:$V$1011,B846,$AD$12:$AD$1011)),AD846))</f>
        <v>0</v>
      </c>
      <c r="H846" s="164"/>
      <c r="I846" s="165"/>
      <c r="J846" s="166" t="str">
        <f aca="false">IF(N846&lt;&gt;0,N846,"")</f>
        <v/>
      </c>
      <c r="K846" s="167"/>
      <c r="L846" s="168" t="str">
        <f aca="false">IF(B846&gt;0,"ok","ocultar")</f>
        <v>ocultar</v>
      </c>
      <c r="M846" s="182"/>
      <c r="N846" s="184"/>
      <c r="O846" s="177"/>
      <c r="P846" s="178"/>
      <c r="Q846" s="173"/>
      <c r="R846" s="179"/>
      <c r="S846" s="156"/>
      <c r="U846" s="88"/>
      <c r="V846" s="157" t="n">
        <f aca="false">IF(B846=0,V845,IF(ISNONTEXT(B846)=TRUE(),INT(B846),INT(LEFT(B846,FIND(".",B846)-1))))</f>
        <v>3</v>
      </c>
      <c r="W846" s="157" t="str">
        <f aca="false">IF(W847=1,1,IF(B846&lt;&gt;0,1,IF(C846&lt;&gt;0,1,IF(D846&lt;&gt;0,1,IF(E846&lt;&gt;0,1,"")))))</f>
        <v/>
      </c>
      <c r="X846" s="157" t="str">
        <f aca="false">IF(V846=0," ",IF(V846&lt;&gt;V845,V846," "))</f>
        <v> </v>
      </c>
      <c r="Y846" s="88"/>
      <c r="Z846" s="75" t="n">
        <f aca="false">IF(V846&lt;&gt;X846,(IF(I846="",G846*INFORMAÇÕES!$U$113,IF(I846="R",G846,0))),0)</f>
        <v>0</v>
      </c>
      <c r="AA846" s="75" t="n">
        <f aca="false">IF(V846&lt;&gt;X846,(IF(I846="",G846*INFORMAÇÕES!$U$114,IF(I846="C",G846,0))),0)</f>
        <v>0</v>
      </c>
      <c r="AB846" s="75" t="n">
        <f aca="false">IF(V846&lt;&gt;X846,(IF(I846="",G846*INFORMAÇÕES!$U$115,IF(I846="CF",G846,0))),0)</f>
        <v>0</v>
      </c>
      <c r="AC846" s="75" t="n">
        <f aca="false">IF(V846&lt;&gt;X846,(IF(I846="",G846*INFORMAÇÕES!$U$116,IF(I846="O",G846,0))),0)</f>
        <v>0</v>
      </c>
      <c r="AD846" s="75" t="n">
        <f aca="false">IF(E846&lt;&gt;0,G846,0)</f>
        <v>0</v>
      </c>
    </row>
    <row r="847" s="174" customFormat="true" ht="14.25" hidden="false" customHeight="false" outlineLevel="0" collapsed="false">
      <c r="A847" s="159" t="n">
        <v>836</v>
      </c>
      <c r="B847" s="160" t="n">
        <f aca="false">M847</f>
        <v>0</v>
      </c>
      <c r="C847" s="161" t="n">
        <f aca="false">O847</f>
        <v>0</v>
      </c>
      <c r="D847" s="162" t="n">
        <f aca="false">P847</f>
        <v>0</v>
      </c>
      <c r="E847" s="163" t="n">
        <f aca="false">ROUND(Q847,2)</f>
        <v>0</v>
      </c>
      <c r="F847" s="163" t="n">
        <f aca="false">TRUNC((1+(IF(OR(H847=0,H847=""),'BDI REF.'!$K$5,CHOOSE(H847,'BDI REF.'!$K$5,'BDI REF.'!$K$6,'BDI REF.'!$K$7))))*R847,2)</f>
        <v>0</v>
      </c>
      <c r="G847" s="163" t="n">
        <f aca="false">IF(E847&lt;&gt;0,ROUND(E847*F847,2),IF(AD847=0,(SUMIF($V$12:$V$1011,B847,$AD$12:$AD$1011)),AD847))</f>
        <v>0</v>
      </c>
      <c r="H847" s="164"/>
      <c r="I847" s="165"/>
      <c r="J847" s="166" t="str">
        <f aca="false">IF(N847&lt;&gt;0,N847,"")</f>
        <v/>
      </c>
      <c r="K847" s="167"/>
      <c r="L847" s="168" t="str">
        <f aca="false">IF(B847&gt;0,"ok","ocultar")</f>
        <v>ocultar</v>
      </c>
      <c r="M847" s="182"/>
      <c r="N847" s="184"/>
      <c r="O847" s="177"/>
      <c r="P847" s="178"/>
      <c r="Q847" s="173"/>
      <c r="R847" s="179"/>
      <c r="S847" s="156"/>
      <c r="U847" s="88"/>
      <c r="V847" s="157" t="n">
        <f aca="false">IF(B847=0,V846,IF(ISNONTEXT(B847)=TRUE(),INT(B847),INT(LEFT(B847,FIND(".",B847)-1))))</f>
        <v>3</v>
      </c>
      <c r="W847" s="157" t="str">
        <f aca="false">IF(W848=1,1,IF(B847&lt;&gt;0,1,IF(C847&lt;&gt;0,1,IF(D847&lt;&gt;0,1,IF(E847&lt;&gt;0,1,"")))))</f>
        <v/>
      </c>
      <c r="X847" s="157" t="str">
        <f aca="false">IF(V847=0," ",IF(V847&lt;&gt;V846,V847," "))</f>
        <v> </v>
      </c>
      <c r="Y847" s="88"/>
      <c r="Z847" s="75" t="n">
        <f aca="false">IF(V847&lt;&gt;X847,(IF(I847="",G847*INFORMAÇÕES!$U$113,IF(I847="R",G847,0))),0)</f>
        <v>0</v>
      </c>
      <c r="AA847" s="75" t="n">
        <f aca="false">IF(V847&lt;&gt;X847,(IF(I847="",G847*INFORMAÇÕES!$U$114,IF(I847="C",G847,0))),0)</f>
        <v>0</v>
      </c>
      <c r="AB847" s="75" t="n">
        <f aca="false">IF(V847&lt;&gt;X847,(IF(I847="",G847*INFORMAÇÕES!$U$115,IF(I847="CF",G847,0))),0)</f>
        <v>0</v>
      </c>
      <c r="AC847" s="75" t="n">
        <f aca="false">IF(V847&lt;&gt;X847,(IF(I847="",G847*INFORMAÇÕES!$U$116,IF(I847="O",G847,0))),0)</f>
        <v>0</v>
      </c>
      <c r="AD847" s="75" t="n">
        <f aca="false">IF(E847&lt;&gt;0,G847,0)</f>
        <v>0</v>
      </c>
    </row>
    <row r="848" s="174" customFormat="true" ht="14.25" hidden="false" customHeight="false" outlineLevel="0" collapsed="false">
      <c r="A848" s="159" t="n">
        <v>837</v>
      </c>
      <c r="B848" s="160" t="n">
        <f aca="false">M848</f>
        <v>0</v>
      </c>
      <c r="C848" s="161" t="n">
        <f aca="false">O848</f>
        <v>0</v>
      </c>
      <c r="D848" s="162" t="n">
        <f aca="false">P848</f>
        <v>0</v>
      </c>
      <c r="E848" s="163" t="n">
        <f aca="false">ROUND(Q848,2)</f>
        <v>0</v>
      </c>
      <c r="F848" s="163" t="n">
        <f aca="false">TRUNC((1+(IF(OR(H848=0,H848=""),'BDI REF.'!$K$5,CHOOSE(H848,'BDI REF.'!$K$5,'BDI REF.'!$K$6,'BDI REF.'!$K$7))))*R848,2)</f>
        <v>0</v>
      </c>
      <c r="G848" s="163" t="n">
        <f aca="false">IF(E848&lt;&gt;0,ROUND(E848*F848,2),IF(AD848=0,(SUMIF($V$12:$V$1011,B848,$AD$12:$AD$1011)),AD848))</f>
        <v>0</v>
      </c>
      <c r="H848" s="164"/>
      <c r="I848" s="165"/>
      <c r="J848" s="166" t="str">
        <f aca="false">IF(N848&lt;&gt;0,N848,"")</f>
        <v/>
      </c>
      <c r="K848" s="167"/>
      <c r="L848" s="168" t="str">
        <f aca="false">IF(B848&gt;0,"ok","ocultar")</f>
        <v>ocultar</v>
      </c>
      <c r="M848" s="182"/>
      <c r="N848" s="184"/>
      <c r="O848" s="177"/>
      <c r="P848" s="178"/>
      <c r="Q848" s="173"/>
      <c r="R848" s="179"/>
      <c r="S848" s="156"/>
      <c r="U848" s="88"/>
      <c r="V848" s="157" t="n">
        <f aca="false">IF(B848=0,V847,IF(ISNONTEXT(B848)=TRUE(),INT(B848),INT(LEFT(B848,FIND(".",B848)-1))))</f>
        <v>3</v>
      </c>
      <c r="W848" s="157" t="str">
        <f aca="false">IF(W849=1,1,IF(B848&lt;&gt;0,1,IF(C848&lt;&gt;0,1,IF(D848&lt;&gt;0,1,IF(E848&lt;&gt;0,1,"")))))</f>
        <v/>
      </c>
      <c r="X848" s="157" t="str">
        <f aca="false">IF(V848=0," ",IF(V848&lt;&gt;V847,V848," "))</f>
        <v> </v>
      </c>
      <c r="Y848" s="88"/>
      <c r="Z848" s="75" t="n">
        <f aca="false">IF(V848&lt;&gt;X848,(IF(I848="",G848*INFORMAÇÕES!$U$113,IF(I848="R",G848,0))),0)</f>
        <v>0</v>
      </c>
      <c r="AA848" s="75" t="n">
        <f aca="false">IF(V848&lt;&gt;X848,(IF(I848="",G848*INFORMAÇÕES!$U$114,IF(I848="C",G848,0))),0)</f>
        <v>0</v>
      </c>
      <c r="AB848" s="75" t="n">
        <f aca="false">IF(V848&lt;&gt;X848,(IF(I848="",G848*INFORMAÇÕES!$U$115,IF(I848="CF",G848,0))),0)</f>
        <v>0</v>
      </c>
      <c r="AC848" s="75" t="n">
        <f aca="false">IF(V848&lt;&gt;X848,(IF(I848="",G848*INFORMAÇÕES!$U$116,IF(I848="O",G848,0))),0)</f>
        <v>0</v>
      </c>
      <c r="AD848" s="75" t="n">
        <f aca="false">IF(E848&lt;&gt;0,G848,0)</f>
        <v>0</v>
      </c>
    </row>
    <row r="849" s="174" customFormat="true" ht="14.25" hidden="false" customHeight="false" outlineLevel="0" collapsed="false">
      <c r="A849" s="159" t="n">
        <v>838</v>
      </c>
      <c r="B849" s="160" t="n">
        <f aca="false">M849</f>
        <v>0</v>
      </c>
      <c r="C849" s="161" t="n">
        <f aca="false">O849</f>
        <v>0</v>
      </c>
      <c r="D849" s="162" t="n">
        <f aca="false">P849</f>
        <v>0</v>
      </c>
      <c r="E849" s="163" t="n">
        <f aca="false">ROUND(Q849,2)</f>
        <v>0</v>
      </c>
      <c r="F849" s="163" t="n">
        <f aca="false">TRUNC((1+(IF(OR(H849=0,H849=""),'BDI REF.'!$K$5,CHOOSE(H849,'BDI REF.'!$K$5,'BDI REF.'!$K$6,'BDI REF.'!$K$7))))*R849,2)</f>
        <v>0</v>
      </c>
      <c r="G849" s="163" t="n">
        <f aca="false">IF(E849&lt;&gt;0,ROUND(E849*F849,2),IF(AD849=0,(SUMIF($V$12:$V$1011,B849,$AD$12:$AD$1011)),AD849))</f>
        <v>0</v>
      </c>
      <c r="H849" s="164"/>
      <c r="I849" s="165"/>
      <c r="J849" s="166" t="str">
        <f aca="false">IF(N849&lt;&gt;0,N849,"")</f>
        <v/>
      </c>
      <c r="K849" s="167"/>
      <c r="L849" s="168" t="str">
        <f aca="false">IF(B849&gt;0,"ok","ocultar")</f>
        <v>ocultar</v>
      </c>
      <c r="M849" s="182"/>
      <c r="N849" s="184"/>
      <c r="O849" s="177"/>
      <c r="P849" s="178"/>
      <c r="Q849" s="173"/>
      <c r="R849" s="179"/>
      <c r="S849" s="156"/>
      <c r="U849" s="88"/>
      <c r="V849" s="157" t="n">
        <f aca="false">IF(B849=0,V848,IF(ISNONTEXT(B849)=TRUE(),INT(B849),INT(LEFT(B849,FIND(".",B849)-1))))</f>
        <v>3</v>
      </c>
      <c r="W849" s="157" t="str">
        <f aca="false">IF(W850=1,1,IF(B849&lt;&gt;0,1,IF(C849&lt;&gt;0,1,IF(D849&lt;&gt;0,1,IF(E849&lt;&gt;0,1,"")))))</f>
        <v/>
      </c>
      <c r="X849" s="157" t="str">
        <f aca="false">IF(V849=0," ",IF(V849&lt;&gt;V848,V849," "))</f>
        <v> </v>
      </c>
      <c r="Y849" s="88"/>
      <c r="Z849" s="75" t="n">
        <f aca="false">IF(V849&lt;&gt;X849,(IF(I849="",G849*INFORMAÇÕES!$U$113,IF(I849="R",G849,0))),0)</f>
        <v>0</v>
      </c>
      <c r="AA849" s="75" t="n">
        <f aca="false">IF(V849&lt;&gt;X849,(IF(I849="",G849*INFORMAÇÕES!$U$114,IF(I849="C",G849,0))),0)</f>
        <v>0</v>
      </c>
      <c r="AB849" s="75" t="n">
        <f aca="false">IF(V849&lt;&gt;X849,(IF(I849="",G849*INFORMAÇÕES!$U$115,IF(I849="CF",G849,0))),0)</f>
        <v>0</v>
      </c>
      <c r="AC849" s="75" t="n">
        <f aca="false">IF(V849&lt;&gt;X849,(IF(I849="",G849*INFORMAÇÕES!$U$116,IF(I849="O",G849,0))),0)</f>
        <v>0</v>
      </c>
      <c r="AD849" s="75" t="n">
        <f aca="false">IF(E849&lt;&gt;0,G849,0)</f>
        <v>0</v>
      </c>
    </row>
    <row r="850" s="174" customFormat="true" ht="14.25" hidden="false" customHeight="false" outlineLevel="0" collapsed="false">
      <c r="A850" s="159" t="n">
        <v>839</v>
      </c>
      <c r="B850" s="160" t="n">
        <f aca="false">M850</f>
        <v>0</v>
      </c>
      <c r="C850" s="161" t="n">
        <f aca="false">O850</f>
        <v>0</v>
      </c>
      <c r="D850" s="162" t="n">
        <f aca="false">P850</f>
        <v>0</v>
      </c>
      <c r="E850" s="163" t="n">
        <f aca="false">ROUND(Q850,2)</f>
        <v>0</v>
      </c>
      <c r="F850" s="163" t="n">
        <f aca="false">TRUNC((1+(IF(OR(H850=0,H850=""),'BDI REF.'!$K$5,CHOOSE(H850,'BDI REF.'!$K$5,'BDI REF.'!$K$6,'BDI REF.'!$K$7))))*R850,2)</f>
        <v>0</v>
      </c>
      <c r="G850" s="163" t="n">
        <f aca="false">IF(E850&lt;&gt;0,ROUND(E850*F850,2),IF(AD850=0,(SUMIF($V$12:$V$1011,B850,$AD$12:$AD$1011)),AD850))</f>
        <v>0</v>
      </c>
      <c r="H850" s="164"/>
      <c r="I850" s="165"/>
      <c r="J850" s="166" t="str">
        <f aca="false">IF(N850&lt;&gt;0,N850,"")</f>
        <v/>
      </c>
      <c r="K850" s="167"/>
      <c r="L850" s="168" t="str">
        <f aca="false">IF(B850&gt;0,"ok","ocultar")</f>
        <v>ocultar</v>
      </c>
      <c r="M850" s="182"/>
      <c r="N850" s="184"/>
      <c r="O850" s="177"/>
      <c r="P850" s="178"/>
      <c r="Q850" s="173"/>
      <c r="R850" s="179"/>
      <c r="S850" s="156"/>
      <c r="U850" s="88"/>
      <c r="V850" s="157" t="n">
        <f aca="false">IF(B850=0,V849,IF(ISNONTEXT(B850)=TRUE(),INT(B850),INT(LEFT(B850,FIND(".",B850)-1))))</f>
        <v>3</v>
      </c>
      <c r="W850" s="157" t="str">
        <f aca="false">IF(W851=1,1,IF(B850&lt;&gt;0,1,IF(C850&lt;&gt;0,1,IF(D850&lt;&gt;0,1,IF(E850&lt;&gt;0,1,"")))))</f>
        <v/>
      </c>
      <c r="X850" s="157" t="str">
        <f aca="false">IF(V850=0," ",IF(V850&lt;&gt;V849,V850," "))</f>
        <v> </v>
      </c>
      <c r="Y850" s="88"/>
      <c r="Z850" s="75" t="n">
        <f aca="false">IF(V850&lt;&gt;X850,(IF(I850="",G850*INFORMAÇÕES!$U$113,IF(I850="R",G850,0))),0)</f>
        <v>0</v>
      </c>
      <c r="AA850" s="75" t="n">
        <f aca="false">IF(V850&lt;&gt;X850,(IF(I850="",G850*INFORMAÇÕES!$U$114,IF(I850="C",G850,0))),0)</f>
        <v>0</v>
      </c>
      <c r="AB850" s="75" t="n">
        <f aca="false">IF(V850&lt;&gt;X850,(IF(I850="",G850*INFORMAÇÕES!$U$115,IF(I850="CF",G850,0))),0)</f>
        <v>0</v>
      </c>
      <c r="AC850" s="75" t="n">
        <f aca="false">IF(V850&lt;&gt;X850,(IF(I850="",G850*INFORMAÇÕES!$U$116,IF(I850="O",G850,0))),0)</f>
        <v>0</v>
      </c>
      <c r="AD850" s="75" t="n">
        <f aca="false">IF(E850&lt;&gt;0,G850,0)</f>
        <v>0</v>
      </c>
    </row>
    <row r="851" s="174" customFormat="true" ht="14.25" hidden="false" customHeight="false" outlineLevel="0" collapsed="false">
      <c r="A851" s="159" t="n">
        <v>840</v>
      </c>
      <c r="B851" s="160" t="n">
        <f aca="false">M851</f>
        <v>0</v>
      </c>
      <c r="C851" s="161" t="n">
        <f aca="false">O851</f>
        <v>0</v>
      </c>
      <c r="D851" s="162" t="n">
        <f aca="false">P851</f>
        <v>0</v>
      </c>
      <c r="E851" s="163" t="n">
        <f aca="false">ROUND(Q851,2)</f>
        <v>0</v>
      </c>
      <c r="F851" s="163" t="n">
        <f aca="false">TRUNC((1+(IF(OR(H851=0,H851=""),'BDI REF.'!$K$5,CHOOSE(H851,'BDI REF.'!$K$5,'BDI REF.'!$K$6,'BDI REF.'!$K$7))))*R851,2)</f>
        <v>0</v>
      </c>
      <c r="G851" s="163" t="n">
        <f aca="false">IF(E851&lt;&gt;0,ROUND(E851*F851,2),IF(AD851=0,(SUMIF($V$12:$V$1011,B851,$AD$12:$AD$1011)),AD851))</f>
        <v>0</v>
      </c>
      <c r="H851" s="164"/>
      <c r="I851" s="165"/>
      <c r="J851" s="166" t="str">
        <f aca="false">IF(N851&lt;&gt;0,N851,"")</f>
        <v/>
      </c>
      <c r="K851" s="167"/>
      <c r="L851" s="168" t="str">
        <f aca="false">IF(B851&gt;0,"ok","ocultar")</f>
        <v>ocultar</v>
      </c>
      <c r="M851" s="182"/>
      <c r="N851" s="184"/>
      <c r="O851" s="177"/>
      <c r="P851" s="178"/>
      <c r="Q851" s="173"/>
      <c r="R851" s="179"/>
      <c r="S851" s="156"/>
      <c r="U851" s="88"/>
      <c r="V851" s="157" t="n">
        <f aca="false">IF(B851=0,V850,IF(ISNONTEXT(B851)=TRUE(),INT(B851),INT(LEFT(B851,FIND(".",B851)-1))))</f>
        <v>3</v>
      </c>
      <c r="W851" s="157" t="str">
        <f aca="false">IF(W852=1,1,IF(B851&lt;&gt;0,1,IF(C851&lt;&gt;0,1,IF(D851&lt;&gt;0,1,IF(E851&lt;&gt;0,1,"")))))</f>
        <v/>
      </c>
      <c r="X851" s="157" t="str">
        <f aca="false">IF(V851=0," ",IF(V851&lt;&gt;V850,V851," "))</f>
        <v> </v>
      </c>
      <c r="Y851" s="88"/>
      <c r="Z851" s="75" t="n">
        <f aca="false">IF(V851&lt;&gt;X851,(IF(I851="",G851*INFORMAÇÕES!$U$113,IF(I851="R",G851,0))),0)</f>
        <v>0</v>
      </c>
      <c r="AA851" s="75" t="n">
        <f aca="false">IF(V851&lt;&gt;X851,(IF(I851="",G851*INFORMAÇÕES!$U$114,IF(I851="C",G851,0))),0)</f>
        <v>0</v>
      </c>
      <c r="AB851" s="75" t="n">
        <f aca="false">IF(V851&lt;&gt;X851,(IF(I851="",G851*INFORMAÇÕES!$U$115,IF(I851="CF",G851,0))),0)</f>
        <v>0</v>
      </c>
      <c r="AC851" s="75" t="n">
        <f aca="false">IF(V851&lt;&gt;X851,(IF(I851="",G851*INFORMAÇÕES!$U$116,IF(I851="O",G851,0))),0)</f>
        <v>0</v>
      </c>
      <c r="AD851" s="75" t="n">
        <f aca="false">IF(E851&lt;&gt;0,G851,0)</f>
        <v>0</v>
      </c>
    </row>
    <row r="852" s="174" customFormat="true" ht="14.25" hidden="false" customHeight="false" outlineLevel="0" collapsed="false">
      <c r="A852" s="159" t="n">
        <v>841</v>
      </c>
      <c r="B852" s="160" t="n">
        <f aca="false">M852</f>
        <v>0</v>
      </c>
      <c r="C852" s="161" t="n">
        <f aca="false">O852</f>
        <v>0</v>
      </c>
      <c r="D852" s="162" t="n">
        <f aca="false">P852</f>
        <v>0</v>
      </c>
      <c r="E852" s="163" t="n">
        <f aca="false">ROUND(Q852,2)</f>
        <v>0</v>
      </c>
      <c r="F852" s="163" t="n">
        <f aca="false">TRUNC((1+(IF(OR(H852=0,H852=""),'BDI REF.'!$K$5,CHOOSE(H852,'BDI REF.'!$K$5,'BDI REF.'!$K$6,'BDI REF.'!$K$7))))*R852,2)</f>
        <v>0</v>
      </c>
      <c r="G852" s="163" t="n">
        <f aca="false">IF(E852&lt;&gt;0,ROUND(E852*F852,2),IF(AD852=0,(SUMIF($V$12:$V$1011,B852,$AD$12:$AD$1011)),AD852))</f>
        <v>0</v>
      </c>
      <c r="H852" s="164"/>
      <c r="I852" s="165"/>
      <c r="J852" s="166" t="str">
        <f aca="false">IF(N852&lt;&gt;0,N852,"")</f>
        <v/>
      </c>
      <c r="K852" s="167"/>
      <c r="L852" s="168" t="str">
        <f aca="false">IF(B852&gt;0,"ok","ocultar")</f>
        <v>ocultar</v>
      </c>
      <c r="M852" s="182"/>
      <c r="N852" s="184"/>
      <c r="O852" s="177"/>
      <c r="P852" s="178"/>
      <c r="Q852" s="173"/>
      <c r="R852" s="179"/>
      <c r="S852" s="156"/>
      <c r="U852" s="88"/>
      <c r="V852" s="157" t="n">
        <f aca="false">IF(B852=0,V851,IF(ISNONTEXT(B852)=TRUE(),INT(B852),INT(LEFT(B852,FIND(".",B852)-1))))</f>
        <v>3</v>
      </c>
      <c r="W852" s="157" t="str">
        <f aca="false">IF(W853=1,1,IF(B852&lt;&gt;0,1,IF(C852&lt;&gt;0,1,IF(D852&lt;&gt;0,1,IF(E852&lt;&gt;0,1,"")))))</f>
        <v/>
      </c>
      <c r="X852" s="157" t="str">
        <f aca="false">IF(V852=0," ",IF(V852&lt;&gt;V851,V852," "))</f>
        <v> </v>
      </c>
      <c r="Y852" s="88"/>
      <c r="Z852" s="75" t="n">
        <f aca="false">IF(V852&lt;&gt;X852,(IF(I852="",G852*INFORMAÇÕES!$U$113,IF(I852="R",G852,0))),0)</f>
        <v>0</v>
      </c>
      <c r="AA852" s="75" t="n">
        <f aca="false">IF(V852&lt;&gt;X852,(IF(I852="",G852*INFORMAÇÕES!$U$114,IF(I852="C",G852,0))),0)</f>
        <v>0</v>
      </c>
      <c r="AB852" s="75" t="n">
        <f aca="false">IF(V852&lt;&gt;X852,(IF(I852="",G852*INFORMAÇÕES!$U$115,IF(I852="CF",G852,0))),0)</f>
        <v>0</v>
      </c>
      <c r="AC852" s="75" t="n">
        <f aca="false">IF(V852&lt;&gt;X852,(IF(I852="",G852*INFORMAÇÕES!$U$116,IF(I852="O",G852,0))),0)</f>
        <v>0</v>
      </c>
      <c r="AD852" s="75" t="n">
        <f aca="false">IF(E852&lt;&gt;0,G852,0)</f>
        <v>0</v>
      </c>
    </row>
    <row r="853" s="174" customFormat="true" ht="14.25" hidden="false" customHeight="false" outlineLevel="0" collapsed="false">
      <c r="A853" s="159" t="n">
        <v>842</v>
      </c>
      <c r="B853" s="160" t="n">
        <f aca="false">M853</f>
        <v>0</v>
      </c>
      <c r="C853" s="161" t="n">
        <f aca="false">O853</f>
        <v>0</v>
      </c>
      <c r="D853" s="162" t="n">
        <f aca="false">P853</f>
        <v>0</v>
      </c>
      <c r="E853" s="163" t="n">
        <f aca="false">ROUND(Q853,2)</f>
        <v>0</v>
      </c>
      <c r="F853" s="163" t="n">
        <f aca="false">TRUNC((1+(IF(OR(H853=0,H853=""),'BDI REF.'!$K$5,CHOOSE(H853,'BDI REF.'!$K$5,'BDI REF.'!$K$6,'BDI REF.'!$K$7))))*R853,2)</f>
        <v>0</v>
      </c>
      <c r="G853" s="163" t="n">
        <f aca="false">IF(E853&lt;&gt;0,ROUND(E853*F853,2),IF(AD853=0,(SUMIF($V$12:$V$1011,B853,$AD$12:$AD$1011)),AD853))</f>
        <v>0</v>
      </c>
      <c r="H853" s="164"/>
      <c r="I853" s="165"/>
      <c r="J853" s="166" t="str">
        <f aca="false">IF(N853&lt;&gt;0,N853,"")</f>
        <v/>
      </c>
      <c r="K853" s="167"/>
      <c r="L853" s="168" t="str">
        <f aca="false">IF(B853&gt;0,"ok","ocultar")</f>
        <v>ocultar</v>
      </c>
      <c r="M853" s="182"/>
      <c r="N853" s="184"/>
      <c r="O853" s="177"/>
      <c r="P853" s="178"/>
      <c r="Q853" s="173"/>
      <c r="R853" s="179"/>
      <c r="S853" s="156"/>
      <c r="U853" s="88"/>
      <c r="V853" s="157" t="n">
        <f aca="false">IF(B853=0,V852,IF(ISNONTEXT(B853)=TRUE(),INT(B853),INT(LEFT(B853,FIND(".",B853)-1))))</f>
        <v>3</v>
      </c>
      <c r="W853" s="157" t="str">
        <f aca="false">IF(W854=1,1,IF(B853&lt;&gt;0,1,IF(C853&lt;&gt;0,1,IF(D853&lt;&gt;0,1,IF(E853&lt;&gt;0,1,"")))))</f>
        <v/>
      </c>
      <c r="X853" s="157" t="str">
        <f aca="false">IF(V853=0," ",IF(V853&lt;&gt;V852,V853," "))</f>
        <v> </v>
      </c>
      <c r="Y853" s="88"/>
      <c r="Z853" s="75" t="n">
        <f aca="false">IF(V853&lt;&gt;X853,(IF(I853="",G853*INFORMAÇÕES!$U$113,IF(I853="R",G853,0))),0)</f>
        <v>0</v>
      </c>
      <c r="AA853" s="75" t="n">
        <f aca="false">IF(V853&lt;&gt;X853,(IF(I853="",G853*INFORMAÇÕES!$U$114,IF(I853="C",G853,0))),0)</f>
        <v>0</v>
      </c>
      <c r="AB853" s="75" t="n">
        <f aca="false">IF(V853&lt;&gt;X853,(IF(I853="",G853*INFORMAÇÕES!$U$115,IF(I853="CF",G853,0))),0)</f>
        <v>0</v>
      </c>
      <c r="AC853" s="75" t="n">
        <f aca="false">IF(V853&lt;&gt;X853,(IF(I853="",G853*INFORMAÇÕES!$U$116,IF(I853="O",G853,0))),0)</f>
        <v>0</v>
      </c>
      <c r="AD853" s="75" t="n">
        <f aca="false">IF(E853&lt;&gt;0,G853,0)</f>
        <v>0</v>
      </c>
    </row>
    <row r="854" s="174" customFormat="true" ht="14.25" hidden="false" customHeight="false" outlineLevel="0" collapsed="false">
      <c r="A854" s="159" t="n">
        <v>843</v>
      </c>
      <c r="B854" s="160" t="n">
        <f aca="false">M854</f>
        <v>0</v>
      </c>
      <c r="C854" s="161" t="n">
        <f aca="false">O854</f>
        <v>0</v>
      </c>
      <c r="D854" s="162" t="n">
        <f aca="false">P854</f>
        <v>0</v>
      </c>
      <c r="E854" s="163" t="n">
        <f aca="false">ROUND(Q854,2)</f>
        <v>0</v>
      </c>
      <c r="F854" s="163" t="n">
        <f aca="false">TRUNC((1+(IF(OR(H854=0,H854=""),'BDI REF.'!$K$5,CHOOSE(H854,'BDI REF.'!$K$5,'BDI REF.'!$K$6,'BDI REF.'!$K$7))))*R854,2)</f>
        <v>0</v>
      </c>
      <c r="G854" s="163" t="n">
        <f aca="false">IF(E854&lt;&gt;0,ROUND(E854*F854,2),IF(AD854=0,(SUMIF($V$12:$V$1011,B854,$AD$12:$AD$1011)),AD854))</f>
        <v>0</v>
      </c>
      <c r="H854" s="164"/>
      <c r="I854" s="165"/>
      <c r="J854" s="166" t="str">
        <f aca="false">IF(N854&lt;&gt;0,N854,"")</f>
        <v/>
      </c>
      <c r="K854" s="167"/>
      <c r="L854" s="168" t="str">
        <f aca="false">IF(B854&gt;0,"ok","ocultar")</f>
        <v>ocultar</v>
      </c>
      <c r="M854" s="182"/>
      <c r="N854" s="184"/>
      <c r="O854" s="177"/>
      <c r="P854" s="178"/>
      <c r="Q854" s="173"/>
      <c r="R854" s="179"/>
      <c r="S854" s="156"/>
      <c r="U854" s="88"/>
      <c r="V854" s="157" t="n">
        <f aca="false">IF(B854=0,V853,IF(ISNONTEXT(B854)=TRUE(),INT(B854),INT(LEFT(B854,FIND(".",B854)-1))))</f>
        <v>3</v>
      </c>
      <c r="W854" s="157" t="str">
        <f aca="false">IF(W855=1,1,IF(B854&lt;&gt;0,1,IF(C854&lt;&gt;0,1,IF(D854&lt;&gt;0,1,IF(E854&lt;&gt;0,1,"")))))</f>
        <v/>
      </c>
      <c r="X854" s="157" t="str">
        <f aca="false">IF(V854=0," ",IF(V854&lt;&gt;V853,V854," "))</f>
        <v> </v>
      </c>
      <c r="Y854" s="88"/>
      <c r="Z854" s="75" t="n">
        <f aca="false">IF(V854&lt;&gt;X854,(IF(I854="",G854*INFORMAÇÕES!$U$113,IF(I854="R",G854,0))),0)</f>
        <v>0</v>
      </c>
      <c r="AA854" s="75" t="n">
        <f aca="false">IF(V854&lt;&gt;X854,(IF(I854="",G854*INFORMAÇÕES!$U$114,IF(I854="C",G854,0))),0)</f>
        <v>0</v>
      </c>
      <c r="AB854" s="75" t="n">
        <f aca="false">IF(V854&lt;&gt;X854,(IF(I854="",G854*INFORMAÇÕES!$U$115,IF(I854="CF",G854,0))),0)</f>
        <v>0</v>
      </c>
      <c r="AC854" s="75" t="n">
        <f aca="false">IF(V854&lt;&gt;X854,(IF(I854="",G854*INFORMAÇÕES!$U$116,IF(I854="O",G854,0))),0)</f>
        <v>0</v>
      </c>
      <c r="AD854" s="75" t="n">
        <f aca="false">IF(E854&lt;&gt;0,G854,0)</f>
        <v>0</v>
      </c>
    </row>
    <row r="855" s="174" customFormat="true" ht="14.25" hidden="false" customHeight="false" outlineLevel="0" collapsed="false">
      <c r="A855" s="159" t="n">
        <v>844</v>
      </c>
      <c r="B855" s="160" t="n">
        <f aca="false">M855</f>
        <v>0</v>
      </c>
      <c r="C855" s="161" t="n">
        <f aca="false">O855</f>
        <v>0</v>
      </c>
      <c r="D855" s="162" t="n">
        <f aca="false">P855</f>
        <v>0</v>
      </c>
      <c r="E855" s="163" t="n">
        <f aca="false">ROUND(Q855,2)</f>
        <v>0</v>
      </c>
      <c r="F855" s="163" t="n">
        <f aca="false">TRUNC((1+(IF(OR(H855=0,H855=""),'BDI REF.'!$K$5,CHOOSE(H855,'BDI REF.'!$K$5,'BDI REF.'!$K$6,'BDI REF.'!$K$7))))*R855,2)</f>
        <v>0</v>
      </c>
      <c r="G855" s="163" t="n">
        <f aca="false">IF(E855&lt;&gt;0,ROUND(E855*F855,2),IF(AD855=0,(SUMIF($V$12:$V$1011,B855,$AD$12:$AD$1011)),AD855))</f>
        <v>0</v>
      </c>
      <c r="H855" s="164"/>
      <c r="I855" s="165"/>
      <c r="J855" s="166" t="str">
        <f aca="false">IF(N855&lt;&gt;0,N855,"")</f>
        <v/>
      </c>
      <c r="K855" s="167"/>
      <c r="L855" s="168" t="str">
        <f aca="false">IF(B855&gt;0,"ok","ocultar")</f>
        <v>ocultar</v>
      </c>
      <c r="M855" s="182"/>
      <c r="N855" s="184"/>
      <c r="O855" s="177"/>
      <c r="P855" s="178"/>
      <c r="Q855" s="173"/>
      <c r="R855" s="179"/>
      <c r="S855" s="156"/>
      <c r="U855" s="88"/>
      <c r="V855" s="157" t="n">
        <f aca="false">IF(B855=0,V854,IF(ISNONTEXT(B855)=TRUE(),INT(B855),INT(LEFT(B855,FIND(".",B855)-1))))</f>
        <v>3</v>
      </c>
      <c r="W855" s="157" t="str">
        <f aca="false">IF(W856=1,1,IF(B855&lt;&gt;0,1,IF(C855&lt;&gt;0,1,IF(D855&lt;&gt;0,1,IF(E855&lt;&gt;0,1,"")))))</f>
        <v/>
      </c>
      <c r="X855" s="157" t="str">
        <f aca="false">IF(V855=0," ",IF(V855&lt;&gt;V854,V855," "))</f>
        <v> </v>
      </c>
      <c r="Y855" s="88"/>
      <c r="Z855" s="75" t="n">
        <f aca="false">IF(V855&lt;&gt;X855,(IF(I855="",G855*INFORMAÇÕES!$U$113,IF(I855="R",G855,0))),0)</f>
        <v>0</v>
      </c>
      <c r="AA855" s="75" t="n">
        <f aca="false">IF(V855&lt;&gt;X855,(IF(I855="",G855*INFORMAÇÕES!$U$114,IF(I855="C",G855,0))),0)</f>
        <v>0</v>
      </c>
      <c r="AB855" s="75" t="n">
        <f aca="false">IF(V855&lt;&gt;X855,(IF(I855="",G855*INFORMAÇÕES!$U$115,IF(I855="CF",G855,0))),0)</f>
        <v>0</v>
      </c>
      <c r="AC855" s="75" t="n">
        <f aca="false">IF(V855&lt;&gt;X855,(IF(I855="",G855*INFORMAÇÕES!$U$116,IF(I855="O",G855,0))),0)</f>
        <v>0</v>
      </c>
      <c r="AD855" s="75" t="n">
        <f aca="false">IF(E855&lt;&gt;0,G855,0)</f>
        <v>0</v>
      </c>
    </row>
    <row r="856" s="174" customFormat="true" ht="14.25" hidden="false" customHeight="false" outlineLevel="0" collapsed="false">
      <c r="A856" s="159" t="n">
        <v>845</v>
      </c>
      <c r="B856" s="160" t="n">
        <f aca="false">M856</f>
        <v>0</v>
      </c>
      <c r="C856" s="161" t="n">
        <f aca="false">O856</f>
        <v>0</v>
      </c>
      <c r="D856" s="162" t="n">
        <f aca="false">P856</f>
        <v>0</v>
      </c>
      <c r="E856" s="163" t="n">
        <f aca="false">ROUND(Q856,2)</f>
        <v>0</v>
      </c>
      <c r="F856" s="163" t="n">
        <f aca="false">TRUNC((1+(IF(OR(H856=0,H856=""),'BDI REF.'!$K$5,CHOOSE(H856,'BDI REF.'!$K$5,'BDI REF.'!$K$6,'BDI REF.'!$K$7))))*R856,2)</f>
        <v>0</v>
      </c>
      <c r="G856" s="163" t="n">
        <f aca="false">IF(E856&lt;&gt;0,ROUND(E856*F856,2),IF(AD856=0,(SUMIF($V$12:$V$1011,B856,$AD$12:$AD$1011)),AD856))</f>
        <v>0</v>
      </c>
      <c r="H856" s="164"/>
      <c r="I856" s="165"/>
      <c r="J856" s="166" t="str">
        <f aca="false">IF(N856&lt;&gt;0,N856,"")</f>
        <v/>
      </c>
      <c r="K856" s="167"/>
      <c r="L856" s="168" t="str">
        <f aca="false">IF(B856&gt;0,"ok","ocultar")</f>
        <v>ocultar</v>
      </c>
      <c r="M856" s="182"/>
      <c r="N856" s="184"/>
      <c r="O856" s="177"/>
      <c r="P856" s="178"/>
      <c r="Q856" s="173"/>
      <c r="R856" s="179"/>
      <c r="S856" s="156"/>
      <c r="U856" s="88"/>
      <c r="V856" s="157" t="n">
        <f aca="false">IF(B856=0,V855,IF(ISNONTEXT(B856)=TRUE(),INT(B856),INT(LEFT(B856,FIND(".",B856)-1))))</f>
        <v>3</v>
      </c>
      <c r="W856" s="157" t="str">
        <f aca="false">IF(W857=1,1,IF(B856&lt;&gt;0,1,IF(C856&lt;&gt;0,1,IF(D856&lt;&gt;0,1,IF(E856&lt;&gt;0,1,"")))))</f>
        <v/>
      </c>
      <c r="X856" s="157" t="str">
        <f aca="false">IF(V856=0," ",IF(V856&lt;&gt;V855,V856," "))</f>
        <v> </v>
      </c>
      <c r="Y856" s="88"/>
      <c r="Z856" s="75" t="n">
        <f aca="false">IF(V856&lt;&gt;X856,(IF(I856="",G856*INFORMAÇÕES!$U$113,IF(I856="R",G856,0))),0)</f>
        <v>0</v>
      </c>
      <c r="AA856" s="75" t="n">
        <f aca="false">IF(V856&lt;&gt;X856,(IF(I856="",G856*INFORMAÇÕES!$U$114,IF(I856="C",G856,0))),0)</f>
        <v>0</v>
      </c>
      <c r="AB856" s="75" t="n">
        <f aca="false">IF(V856&lt;&gt;X856,(IF(I856="",G856*INFORMAÇÕES!$U$115,IF(I856="CF",G856,0))),0)</f>
        <v>0</v>
      </c>
      <c r="AC856" s="75" t="n">
        <f aca="false">IF(V856&lt;&gt;X856,(IF(I856="",G856*INFORMAÇÕES!$U$116,IF(I856="O",G856,0))),0)</f>
        <v>0</v>
      </c>
      <c r="AD856" s="75" t="n">
        <f aca="false">IF(E856&lt;&gt;0,G856,0)</f>
        <v>0</v>
      </c>
    </row>
    <row r="857" s="174" customFormat="true" ht="14.25" hidden="false" customHeight="false" outlineLevel="0" collapsed="false">
      <c r="A857" s="159" t="n">
        <v>846</v>
      </c>
      <c r="B857" s="160" t="n">
        <f aca="false">M857</f>
        <v>0</v>
      </c>
      <c r="C857" s="161" t="n">
        <f aca="false">O857</f>
        <v>0</v>
      </c>
      <c r="D857" s="162" t="n">
        <f aca="false">P857</f>
        <v>0</v>
      </c>
      <c r="E857" s="163" t="n">
        <f aca="false">ROUND(Q857,2)</f>
        <v>0</v>
      </c>
      <c r="F857" s="163" t="n">
        <f aca="false">TRUNC((1+(IF(OR(H857=0,H857=""),'BDI REF.'!$K$5,CHOOSE(H857,'BDI REF.'!$K$5,'BDI REF.'!$K$6,'BDI REF.'!$K$7))))*R857,2)</f>
        <v>0</v>
      </c>
      <c r="G857" s="163" t="n">
        <f aca="false">IF(E857&lt;&gt;0,ROUND(E857*F857,2),IF(AD857=0,(SUMIF($V$12:$V$1011,B857,$AD$12:$AD$1011)),AD857))</f>
        <v>0</v>
      </c>
      <c r="H857" s="164"/>
      <c r="I857" s="165"/>
      <c r="J857" s="166" t="str">
        <f aca="false">IF(N857&lt;&gt;0,N857,"")</f>
        <v/>
      </c>
      <c r="K857" s="167"/>
      <c r="L857" s="168" t="str">
        <f aca="false">IF(B857&gt;0,"ok","ocultar")</f>
        <v>ocultar</v>
      </c>
      <c r="M857" s="182"/>
      <c r="N857" s="184"/>
      <c r="O857" s="177"/>
      <c r="P857" s="178"/>
      <c r="Q857" s="173"/>
      <c r="R857" s="179"/>
      <c r="S857" s="156"/>
      <c r="U857" s="88"/>
      <c r="V857" s="157" t="n">
        <f aca="false">IF(B857=0,V856,IF(ISNONTEXT(B857)=TRUE(),INT(B857),INT(LEFT(B857,FIND(".",B857)-1))))</f>
        <v>3</v>
      </c>
      <c r="W857" s="157" t="str">
        <f aca="false">IF(W858=1,1,IF(B857&lt;&gt;0,1,IF(C857&lt;&gt;0,1,IF(D857&lt;&gt;0,1,IF(E857&lt;&gt;0,1,"")))))</f>
        <v/>
      </c>
      <c r="X857" s="157" t="str">
        <f aca="false">IF(V857=0," ",IF(V857&lt;&gt;V856,V857," "))</f>
        <v> </v>
      </c>
      <c r="Y857" s="88"/>
      <c r="Z857" s="75" t="n">
        <f aca="false">IF(V857&lt;&gt;X857,(IF(I857="",G857*INFORMAÇÕES!$U$113,IF(I857="R",G857,0))),0)</f>
        <v>0</v>
      </c>
      <c r="AA857" s="75" t="n">
        <f aca="false">IF(V857&lt;&gt;X857,(IF(I857="",G857*INFORMAÇÕES!$U$114,IF(I857="C",G857,0))),0)</f>
        <v>0</v>
      </c>
      <c r="AB857" s="75" t="n">
        <f aca="false">IF(V857&lt;&gt;X857,(IF(I857="",G857*INFORMAÇÕES!$U$115,IF(I857="CF",G857,0))),0)</f>
        <v>0</v>
      </c>
      <c r="AC857" s="75" t="n">
        <f aca="false">IF(V857&lt;&gt;X857,(IF(I857="",G857*INFORMAÇÕES!$U$116,IF(I857="O",G857,0))),0)</f>
        <v>0</v>
      </c>
      <c r="AD857" s="75" t="n">
        <f aca="false">IF(E857&lt;&gt;0,G857,0)</f>
        <v>0</v>
      </c>
    </row>
    <row r="858" s="174" customFormat="true" ht="14.25" hidden="false" customHeight="false" outlineLevel="0" collapsed="false">
      <c r="A858" s="159" t="n">
        <v>847</v>
      </c>
      <c r="B858" s="160" t="n">
        <f aca="false">M858</f>
        <v>0</v>
      </c>
      <c r="C858" s="161" t="n">
        <f aca="false">O858</f>
        <v>0</v>
      </c>
      <c r="D858" s="162" t="n">
        <f aca="false">P858</f>
        <v>0</v>
      </c>
      <c r="E858" s="163" t="n">
        <f aca="false">ROUND(Q858,2)</f>
        <v>0</v>
      </c>
      <c r="F858" s="163" t="n">
        <f aca="false">TRUNC((1+(IF(OR(H858=0,H858=""),'BDI REF.'!$K$5,CHOOSE(H858,'BDI REF.'!$K$5,'BDI REF.'!$K$6,'BDI REF.'!$K$7))))*R858,2)</f>
        <v>0</v>
      </c>
      <c r="G858" s="163" t="n">
        <f aca="false">IF(E858&lt;&gt;0,ROUND(E858*F858,2),IF(AD858=0,(SUMIF($V$12:$V$1011,B858,$AD$12:$AD$1011)),AD858))</f>
        <v>0</v>
      </c>
      <c r="H858" s="164"/>
      <c r="I858" s="165"/>
      <c r="J858" s="166" t="str">
        <f aca="false">IF(N858&lt;&gt;0,N858,"")</f>
        <v/>
      </c>
      <c r="K858" s="167"/>
      <c r="L858" s="168" t="str">
        <f aca="false">IF(B858&gt;0,"ok","ocultar")</f>
        <v>ocultar</v>
      </c>
      <c r="M858" s="182"/>
      <c r="N858" s="184"/>
      <c r="O858" s="177"/>
      <c r="P858" s="178"/>
      <c r="Q858" s="173"/>
      <c r="R858" s="179"/>
      <c r="S858" s="156"/>
      <c r="U858" s="88"/>
      <c r="V858" s="157" t="n">
        <f aca="false">IF(B858=0,V857,IF(ISNONTEXT(B858)=TRUE(),INT(B858),INT(LEFT(B858,FIND(".",B858)-1))))</f>
        <v>3</v>
      </c>
      <c r="W858" s="157" t="str">
        <f aca="false">IF(W859=1,1,IF(B858&lt;&gt;0,1,IF(C858&lt;&gt;0,1,IF(D858&lt;&gt;0,1,IF(E858&lt;&gt;0,1,"")))))</f>
        <v/>
      </c>
      <c r="X858" s="157" t="str">
        <f aca="false">IF(V858=0," ",IF(V858&lt;&gt;V857,V858," "))</f>
        <v> </v>
      </c>
      <c r="Y858" s="88"/>
      <c r="Z858" s="75" t="n">
        <f aca="false">IF(V858&lt;&gt;X858,(IF(I858="",G858*INFORMAÇÕES!$U$113,IF(I858="R",G858,0))),0)</f>
        <v>0</v>
      </c>
      <c r="AA858" s="75" t="n">
        <f aca="false">IF(V858&lt;&gt;X858,(IF(I858="",G858*INFORMAÇÕES!$U$114,IF(I858="C",G858,0))),0)</f>
        <v>0</v>
      </c>
      <c r="AB858" s="75" t="n">
        <f aca="false">IF(V858&lt;&gt;X858,(IF(I858="",G858*INFORMAÇÕES!$U$115,IF(I858="CF",G858,0))),0)</f>
        <v>0</v>
      </c>
      <c r="AC858" s="75" t="n">
        <f aca="false">IF(V858&lt;&gt;X858,(IF(I858="",G858*INFORMAÇÕES!$U$116,IF(I858="O",G858,0))),0)</f>
        <v>0</v>
      </c>
      <c r="AD858" s="75" t="n">
        <f aca="false">IF(E858&lt;&gt;0,G858,0)</f>
        <v>0</v>
      </c>
    </row>
    <row r="859" s="174" customFormat="true" ht="14.25" hidden="false" customHeight="false" outlineLevel="0" collapsed="false">
      <c r="A859" s="159" t="n">
        <v>848</v>
      </c>
      <c r="B859" s="160" t="n">
        <f aca="false">M859</f>
        <v>0</v>
      </c>
      <c r="C859" s="161" t="n">
        <f aca="false">O859</f>
        <v>0</v>
      </c>
      <c r="D859" s="162" t="n">
        <f aca="false">P859</f>
        <v>0</v>
      </c>
      <c r="E859" s="163" t="n">
        <f aca="false">ROUND(Q859,2)</f>
        <v>0</v>
      </c>
      <c r="F859" s="163" t="n">
        <f aca="false">TRUNC((1+(IF(OR(H859=0,H859=""),'BDI REF.'!$K$5,CHOOSE(H859,'BDI REF.'!$K$5,'BDI REF.'!$K$6,'BDI REF.'!$K$7))))*R859,2)</f>
        <v>0</v>
      </c>
      <c r="G859" s="163" t="n">
        <f aca="false">IF(E859&lt;&gt;0,ROUND(E859*F859,2),IF(AD859=0,(SUMIF($V$12:$V$1011,B859,$AD$12:$AD$1011)),AD859))</f>
        <v>0</v>
      </c>
      <c r="H859" s="164"/>
      <c r="I859" s="165"/>
      <c r="J859" s="166" t="str">
        <f aca="false">IF(N859&lt;&gt;0,N859,"")</f>
        <v/>
      </c>
      <c r="K859" s="167"/>
      <c r="L859" s="168" t="str">
        <f aca="false">IF(B859&gt;0,"ok","ocultar")</f>
        <v>ocultar</v>
      </c>
      <c r="M859" s="182"/>
      <c r="N859" s="184"/>
      <c r="O859" s="177"/>
      <c r="P859" s="178"/>
      <c r="Q859" s="173"/>
      <c r="R859" s="179"/>
      <c r="S859" s="156"/>
      <c r="U859" s="88"/>
      <c r="V859" s="157" t="n">
        <f aca="false">IF(B859=0,V858,IF(ISNONTEXT(B859)=TRUE(),INT(B859),INT(LEFT(B859,FIND(".",B859)-1))))</f>
        <v>3</v>
      </c>
      <c r="W859" s="157" t="str">
        <f aca="false">IF(W860=1,1,IF(B859&lt;&gt;0,1,IF(C859&lt;&gt;0,1,IF(D859&lt;&gt;0,1,IF(E859&lt;&gt;0,1,"")))))</f>
        <v/>
      </c>
      <c r="X859" s="157" t="str">
        <f aca="false">IF(V859=0," ",IF(V859&lt;&gt;V858,V859," "))</f>
        <v> </v>
      </c>
      <c r="Y859" s="88"/>
      <c r="Z859" s="75" t="n">
        <f aca="false">IF(V859&lt;&gt;X859,(IF(I859="",G859*INFORMAÇÕES!$U$113,IF(I859="R",G859,0))),0)</f>
        <v>0</v>
      </c>
      <c r="AA859" s="75" t="n">
        <f aca="false">IF(V859&lt;&gt;X859,(IF(I859="",G859*INFORMAÇÕES!$U$114,IF(I859="C",G859,0))),0)</f>
        <v>0</v>
      </c>
      <c r="AB859" s="75" t="n">
        <f aca="false">IF(V859&lt;&gt;X859,(IF(I859="",G859*INFORMAÇÕES!$U$115,IF(I859="CF",G859,0))),0)</f>
        <v>0</v>
      </c>
      <c r="AC859" s="75" t="n">
        <f aca="false">IF(V859&lt;&gt;X859,(IF(I859="",G859*INFORMAÇÕES!$U$116,IF(I859="O",G859,0))),0)</f>
        <v>0</v>
      </c>
      <c r="AD859" s="75" t="n">
        <f aca="false">IF(E859&lt;&gt;0,G859,0)</f>
        <v>0</v>
      </c>
    </row>
    <row r="860" s="174" customFormat="true" ht="14.25" hidden="false" customHeight="false" outlineLevel="0" collapsed="false">
      <c r="A860" s="159" t="n">
        <v>849</v>
      </c>
      <c r="B860" s="160" t="n">
        <f aca="false">M860</f>
        <v>0</v>
      </c>
      <c r="C860" s="161" t="n">
        <f aca="false">O860</f>
        <v>0</v>
      </c>
      <c r="D860" s="162" t="n">
        <f aca="false">P860</f>
        <v>0</v>
      </c>
      <c r="E860" s="163" t="n">
        <f aca="false">ROUND(Q860,2)</f>
        <v>0</v>
      </c>
      <c r="F860" s="163" t="n">
        <f aca="false">TRUNC((1+(IF(OR(H860=0,H860=""),'BDI REF.'!$K$5,CHOOSE(H860,'BDI REF.'!$K$5,'BDI REF.'!$K$6,'BDI REF.'!$K$7))))*R860,2)</f>
        <v>0</v>
      </c>
      <c r="G860" s="163" t="n">
        <f aca="false">IF(E860&lt;&gt;0,ROUND(E860*F860,2),IF(AD860=0,(SUMIF($V$12:$V$1011,B860,$AD$12:$AD$1011)),AD860))</f>
        <v>0</v>
      </c>
      <c r="H860" s="164"/>
      <c r="I860" s="165"/>
      <c r="J860" s="166" t="str">
        <f aca="false">IF(N860&lt;&gt;0,N860,"")</f>
        <v/>
      </c>
      <c r="K860" s="167"/>
      <c r="L860" s="168" t="str">
        <f aca="false">IF(B860&gt;0,"ok","ocultar")</f>
        <v>ocultar</v>
      </c>
      <c r="M860" s="182"/>
      <c r="N860" s="184"/>
      <c r="O860" s="177"/>
      <c r="P860" s="178"/>
      <c r="Q860" s="173"/>
      <c r="R860" s="179"/>
      <c r="S860" s="156"/>
      <c r="U860" s="88"/>
      <c r="V860" s="157" t="n">
        <f aca="false">IF(B860=0,V859,IF(ISNONTEXT(B860)=TRUE(),INT(B860),INT(LEFT(B860,FIND(".",B860)-1))))</f>
        <v>3</v>
      </c>
      <c r="W860" s="157" t="str">
        <f aca="false">IF(W861=1,1,IF(B860&lt;&gt;0,1,IF(C860&lt;&gt;0,1,IF(D860&lt;&gt;0,1,IF(E860&lt;&gt;0,1,"")))))</f>
        <v/>
      </c>
      <c r="X860" s="157" t="str">
        <f aca="false">IF(V860=0," ",IF(V860&lt;&gt;V859,V860," "))</f>
        <v> </v>
      </c>
      <c r="Y860" s="88"/>
      <c r="Z860" s="75" t="n">
        <f aca="false">IF(V860&lt;&gt;X860,(IF(I860="",G860*INFORMAÇÕES!$U$113,IF(I860="R",G860,0))),0)</f>
        <v>0</v>
      </c>
      <c r="AA860" s="75" t="n">
        <f aca="false">IF(V860&lt;&gt;X860,(IF(I860="",G860*INFORMAÇÕES!$U$114,IF(I860="C",G860,0))),0)</f>
        <v>0</v>
      </c>
      <c r="AB860" s="75" t="n">
        <f aca="false">IF(V860&lt;&gt;X860,(IF(I860="",G860*INFORMAÇÕES!$U$115,IF(I860="CF",G860,0))),0)</f>
        <v>0</v>
      </c>
      <c r="AC860" s="75" t="n">
        <f aca="false">IF(V860&lt;&gt;X860,(IF(I860="",G860*INFORMAÇÕES!$U$116,IF(I860="O",G860,0))),0)</f>
        <v>0</v>
      </c>
      <c r="AD860" s="75" t="n">
        <f aca="false">IF(E860&lt;&gt;0,G860,0)</f>
        <v>0</v>
      </c>
    </row>
    <row r="861" s="174" customFormat="true" ht="14.25" hidden="false" customHeight="false" outlineLevel="0" collapsed="false">
      <c r="A861" s="159" t="n">
        <v>850</v>
      </c>
      <c r="B861" s="160" t="n">
        <f aca="false">M861</f>
        <v>0</v>
      </c>
      <c r="C861" s="161" t="n">
        <f aca="false">O861</f>
        <v>0</v>
      </c>
      <c r="D861" s="162" t="n">
        <f aca="false">P861</f>
        <v>0</v>
      </c>
      <c r="E861" s="163" t="n">
        <f aca="false">ROUND(Q861,2)</f>
        <v>0</v>
      </c>
      <c r="F861" s="163" t="n">
        <f aca="false">TRUNC((1+(IF(OR(H861=0,H861=""),'BDI REF.'!$K$5,CHOOSE(H861,'BDI REF.'!$K$5,'BDI REF.'!$K$6,'BDI REF.'!$K$7))))*R861,2)</f>
        <v>0</v>
      </c>
      <c r="G861" s="163" t="n">
        <f aca="false">IF(E861&lt;&gt;0,ROUND(E861*F861,2),IF(AD861=0,(SUMIF($V$12:$V$1011,B861,$AD$12:$AD$1011)),AD861))</f>
        <v>0</v>
      </c>
      <c r="H861" s="164"/>
      <c r="I861" s="165"/>
      <c r="J861" s="166" t="str">
        <f aca="false">IF(N861&lt;&gt;0,N861,"")</f>
        <v/>
      </c>
      <c r="K861" s="167"/>
      <c r="L861" s="168" t="str">
        <f aca="false">IF(B861&gt;0,"ok","ocultar")</f>
        <v>ocultar</v>
      </c>
      <c r="M861" s="182"/>
      <c r="N861" s="184"/>
      <c r="O861" s="177"/>
      <c r="P861" s="178"/>
      <c r="Q861" s="173"/>
      <c r="R861" s="179"/>
      <c r="S861" s="156"/>
      <c r="U861" s="88"/>
      <c r="V861" s="157" t="n">
        <f aca="false">IF(B861=0,V860,IF(ISNONTEXT(B861)=TRUE(),INT(B861),INT(LEFT(B861,FIND(".",B861)-1))))</f>
        <v>3</v>
      </c>
      <c r="W861" s="157" t="str">
        <f aca="false">IF(W862=1,1,IF(B861&lt;&gt;0,1,IF(C861&lt;&gt;0,1,IF(D861&lt;&gt;0,1,IF(E861&lt;&gt;0,1,"")))))</f>
        <v/>
      </c>
      <c r="X861" s="157" t="str">
        <f aca="false">IF(V861=0," ",IF(V861&lt;&gt;V860,V861," "))</f>
        <v> </v>
      </c>
      <c r="Y861" s="88"/>
      <c r="Z861" s="75" t="n">
        <f aca="false">IF(V861&lt;&gt;X861,(IF(I861="",G861*INFORMAÇÕES!$U$113,IF(I861="R",G861,0))),0)</f>
        <v>0</v>
      </c>
      <c r="AA861" s="75" t="n">
        <f aca="false">IF(V861&lt;&gt;X861,(IF(I861="",G861*INFORMAÇÕES!$U$114,IF(I861="C",G861,0))),0)</f>
        <v>0</v>
      </c>
      <c r="AB861" s="75" t="n">
        <f aca="false">IF(V861&lt;&gt;X861,(IF(I861="",G861*INFORMAÇÕES!$U$115,IF(I861="CF",G861,0))),0)</f>
        <v>0</v>
      </c>
      <c r="AC861" s="75" t="n">
        <f aca="false">IF(V861&lt;&gt;X861,(IF(I861="",G861*INFORMAÇÕES!$U$116,IF(I861="O",G861,0))),0)</f>
        <v>0</v>
      </c>
      <c r="AD861" s="75" t="n">
        <f aca="false">IF(E861&lt;&gt;0,G861,0)</f>
        <v>0</v>
      </c>
    </row>
    <row r="862" s="174" customFormat="true" ht="14.25" hidden="false" customHeight="false" outlineLevel="0" collapsed="false">
      <c r="A862" s="159" t="n">
        <v>851</v>
      </c>
      <c r="B862" s="160" t="n">
        <f aca="false">M862</f>
        <v>0</v>
      </c>
      <c r="C862" s="161" t="n">
        <f aca="false">O862</f>
        <v>0</v>
      </c>
      <c r="D862" s="162" t="n">
        <f aca="false">P862</f>
        <v>0</v>
      </c>
      <c r="E862" s="163" t="n">
        <f aca="false">ROUND(Q862,2)</f>
        <v>0</v>
      </c>
      <c r="F862" s="163" t="n">
        <f aca="false">TRUNC((1+(IF(OR(H862=0,H862=""),'BDI REF.'!$K$5,CHOOSE(H862,'BDI REF.'!$K$5,'BDI REF.'!$K$6,'BDI REF.'!$K$7))))*R862,2)</f>
        <v>0</v>
      </c>
      <c r="G862" s="163" t="n">
        <f aca="false">IF(E862&lt;&gt;0,ROUND(E862*F862,2),IF(AD862=0,(SUMIF($V$12:$V$1011,B862,$AD$12:$AD$1011)),AD862))</f>
        <v>0</v>
      </c>
      <c r="H862" s="164"/>
      <c r="I862" s="165"/>
      <c r="J862" s="166" t="str">
        <f aca="false">IF(N862&lt;&gt;0,N862,"")</f>
        <v/>
      </c>
      <c r="K862" s="167"/>
      <c r="L862" s="168" t="str">
        <f aca="false">IF(B862&gt;0,"ok","ocultar")</f>
        <v>ocultar</v>
      </c>
      <c r="M862" s="182"/>
      <c r="N862" s="184"/>
      <c r="O862" s="177"/>
      <c r="P862" s="178"/>
      <c r="Q862" s="173"/>
      <c r="R862" s="179"/>
      <c r="S862" s="156"/>
      <c r="U862" s="88"/>
      <c r="V862" s="157" t="n">
        <f aca="false">IF(B862=0,V861,IF(ISNONTEXT(B862)=TRUE(),INT(B862),INT(LEFT(B862,FIND(".",B862)-1))))</f>
        <v>3</v>
      </c>
      <c r="W862" s="157" t="str">
        <f aca="false">IF(W863=1,1,IF(B862&lt;&gt;0,1,IF(C862&lt;&gt;0,1,IF(D862&lt;&gt;0,1,IF(E862&lt;&gt;0,1,"")))))</f>
        <v/>
      </c>
      <c r="X862" s="157" t="str">
        <f aca="false">IF(V862=0," ",IF(V862&lt;&gt;V861,V862," "))</f>
        <v> </v>
      </c>
      <c r="Y862" s="88"/>
      <c r="Z862" s="75" t="n">
        <f aca="false">IF(V862&lt;&gt;X862,(IF(I862="",G862*INFORMAÇÕES!$U$113,IF(I862="R",G862,0))),0)</f>
        <v>0</v>
      </c>
      <c r="AA862" s="75" t="n">
        <f aca="false">IF(V862&lt;&gt;X862,(IF(I862="",G862*INFORMAÇÕES!$U$114,IF(I862="C",G862,0))),0)</f>
        <v>0</v>
      </c>
      <c r="AB862" s="75" t="n">
        <f aca="false">IF(V862&lt;&gt;X862,(IF(I862="",G862*INFORMAÇÕES!$U$115,IF(I862="CF",G862,0))),0)</f>
        <v>0</v>
      </c>
      <c r="AC862" s="75" t="n">
        <f aca="false">IF(V862&lt;&gt;X862,(IF(I862="",G862*INFORMAÇÕES!$U$116,IF(I862="O",G862,0))),0)</f>
        <v>0</v>
      </c>
      <c r="AD862" s="75" t="n">
        <f aca="false">IF(E862&lt;&gt;0,G862,0)</f>
        <v>0</v>
      </c>
    </row>
    <row r="863" s="174" customFormat="true" ht="14.25" hidden="false" customHeight="false" outlineLevel="0" collapsed="false">
      <c r="A863" s="159" t="n">
        <v>852</v>
      </c>
      <c r="B863" s="160" t="n">
        <f aca="false">M863</f>
        <v>0</v>
      </c>
      <c r="C863" s="161" t="n">
        <f aca="false">O863</f>
        <v>0</v>
      </c>
      <c r="D863" s="162" t="n">
        <f aca="false">P863</f>
        <v>0</v>
      </c>
      <c r="E863" s="163" t="n">
        <f aca="false">ROUND(Q863,2)</f>
        <v>0</v>
      </c>
      <c r="F863" s="163" t="n">
        <f aca="false">TRUNC((1+(IF(OR(H863=0,H863=""),'BDI REF.'!$K$5,CHOOSE(H863,'BDI REF.'!$K$5,'BDI REF.'!$K$6,'BDI REF.'!$K$7))))*R863,2)</f>
        <v>0</v>
      </c>
      <c r="G863" s="163" t="n">
        <f aca="false">IF(E863&lt;&gt;0,ROUND(E863*F863,2),IF(AD863=0,(SUMIF($V$12:$V$1011,B863,$AD$12:$AD$1011)),AD863))</f>
        <v>0</v>
      </c>
      <c r="H863" s="164"/>
      <c r="I863" s="165"/>
      <c r="J863" s="166" t="str">
        <f aca="false">IF(N863&lt;&gt;0,N863,"")</f>
        <v/>
      </c>
      <c r="K863" s="167"/>
      <c r="L863" s="168" t="str">
        <f aca="false">IF(B863&gt;0,"ok","ocultar")</f>
        <v>ocultar</v>
      </c>
      <c r="M863" s="182"/>
      <c r="N863" s="184"/>
      <c r="O863" s="177"/>
      <c r="P863" s="178"/>
      <c r="Q863" s="173"/>
      <c r="R863" s="179"/>
      <c r="S863" s="156"/>
      <c r="U863" s="88"/>
      <c r="V863" s="157" t="n">
        <f aca="false">IF(B863=0,V862,IF(ISNONTEXT(B863)=TRUE(),INT(B863),INT(LEFT(B863,FIND(".",B863)-1))))</f>
        <v>3</v>
      </c>
      <c r="W863" s="157" t="str">
        <f aca="false">IF(W864=1,1,IF(B863&lt;&gt;0,1,IF(C863&lt;&gt;0,1,IF(D863&lt;&gt;0,1,IF(E863&lt;&gt;0,1,"")))))</f>
        <v/>
      </c>
      <c r="X863" s="157" t="str">
        <f aca="false">IF(V863=0," ",IF(V863&lt;&gt;V862,V863," "))</f>
        <v> </v>
      </c>
      <c r="Y863" s="88"/>
      <c r="Z863" s="75" t="n">
        <f aca="false">IF(V863&lt;&gt;X863,(IF(I863="",G863*INFORMAÇÕES!$U$113,IF(I863="R",G863,0))),0)</f>
        <v>0</v>
      </c>
      <c r="AA863" s="75" t="n">
        <f aca="false">IF(V863&lt;&gt;X863,(IF(I863="",G863*INFORMAÇÕES!$U$114,IF(I863="C",G863,0))),0)</f>
        <v>0</v>
      </c>
      <c r="AB863" s="75" t="n">
        <f aca="false">IF(V863&lt;&gt;X863,(IF(I863="",G863*INFORMAÇÕES!$U$115,IF(I863="CF",G863,0))),0)</f>
        <v>0</v>
      </c>
      <c r="AC863" s="75" t="n">
        <f aca="false">IF(V863&lt;&gt;X863,(IF(I863="",G863*INFORMAÇÕES!$U$116,IF(I863="O",G863,0))),0)</f>
        <v>0</v>
      </c>
      <c r="AD863" s="75" t="n">
        <f aca="false">IF(E863&lt;&gt;0,G863,0)</f>
        <v>0</v>
      </c>
    </row>
    <row r="864" s="174" customFormat="true" ht="14.25" hidden="false" customHeight="false" outlineLevel="0" collapsed="false">
      <c r="A864" s="159" t="n">
        <v>853</v>
      </c>
      <c r="B864" s="160" t="n">
        <f aca="false">M864</f>
        <v>0</v>
      </c>
      <c r="C864" s="161" t="n">
        <f aca="false">O864</f>
        <v>0</v>
      </c>
      <c r="D864" s="162" t="n">
        <f aca="false">P864</f>
        <v>0</v>
      </c>
      <c r="E864" s="163" t="n">
        <f aca="false">ROUND(Q864,2)</f>
        <v>0</v>
      </c>
      <c r="F864" s="163" t="n">
        <f aca="false">TRUNC((1+(IF(OR(H864=0,H864=""),'BDI REF.'!$K$5,CHOOSE(H864,'BDI REF.'!$K$5,'BDI REF.'!$K$6,'BDI REF.'!$K$7))))*R864,2)</f>
        <v>0</v>
      </c>
      <c r="G864" s="163" t="n">
        <f aca="false">IF(E864&lt;&gt;0,ROUND(E864*F864,2),IF(AD864=0,(SUMIF($V$12:$V$1011,B864,$AD$12:$AD$1011)),AD864))</f>
        <v>0</v>
      </c>
      <c r="H864" s="164"/>
      <c r="I864" s="165"/>
      <c r="J864" s="166" t="str">
        <f aca="false">IF(N864&lt;&gt;0,N864,"")</f>
        <v/>
      </c>
      <c r="K864" s="167"/>
      <c r="L864" s="168" t="str">
        <f aca="false">IF(B864&gt;0,"ok","ocultar")</f>
        <v>ocultar</v>
      </c>
      <c r="M864" s="182"/>
      <c r="N864" s="184"/>
      <c r="O864" s="177"/>
      <c r="P864" s="178"/>
      <c r="Q864" s="173"/>
      <c r="R864" s="179"/>
      <c r="S864" s="156"/>
      <c r="U864" s="88"/>
      <c r="V864" s="157" t="n">
        <f aca="false">IF(B864=0,V863,IF(ISNONTEXT(B864)=TRUE(),INT(B864),INT(LEFT(B864,FIND(".",B864)-1))))</f>
        <v>3</v>
      </c>
      <c r="W864" s="157" t="str">
        <f aca="false">IF(W865=1,1,IF(B864&lt;&gt;0,1,IF(C864&lt;&gt;0,1,IF(D864&lt;&gt;0,1,IF(E864&lt;&gt;0,1,"")))))</f>
        <v/>
      </c>
      <c r="X864" s="157" t="str">
        <f aca="false">IF(V864=0," ",IF(V864&lt;&gt;V863,V864," "))</f>
        <v> </v>
      </c>
      <c r="Y864" s="88"/>
      <c r="Z864" s="75" t="n">
        <f aca="false">IF(V864&lt;&gt;X864,(IF(I864="",G864*INFORMAÇÕES!$U$113,IF(I864="R",G864,0))),0)</f>
        <v>0</v>
      </c>
      <c r="AA864" s="75" t="n">
        <f aca="false">IF(V864&lt;&gt;X864,(IF(I864="",G864*INFORMAÇÕES!$U$114,IF(I864="C",G864,0))),0)</f>
        <v>0</v>
      </c>
      <c r="AB864" s="75" t="n">
        <f aca="false">IF(V864&lt;&gt;X864,(IF(I864="",G864*INFORMAÇÕES!$U$115,IF(I864="CF",G864,0))),0)</f>
        <v>0</v>
      </c>
      <c r="AC864" s="75" t="n">
        <f aca="false">IF(V864&lt;&gt;X864,(IF(I864="",G864*INFORMAÇÕES!$U$116,IF(I864="O",G864,0))),0)</f>
        <v>0</v>
      </c>
      <c r="AD864" s="75" t="n">
        <f aca="false">IF(E864&lt;&gt;0,G864,0)</f>
        <v>0</v>
      </c>
    </row>
    <row r="865" s="174" customFormat="true" ht="14.25" hidden="false" customHeight="false" outlineLevel="0" collapsed="false">
      <c r="A865" s="159" t="n">
        <v>854</v>
      </c>
      <c r="B865" s="160" t="n">
        <f aca="false">M865</f>
        <v>0</v>
      </c>
      <c r="C865" s="161" t="n">
        <f aca="false">O865</f>
        <v>0</v>
      </c>
      <c r="D865" s="162" t="n">
        <f aca="false">P865</f>
        <v>0</v>
      </c>
      <c r="E865" s="163" t="n">
        <f aca="false">ROUND(Q865,2)</f>
        <v>0</v>
      </c>
      <c r="F865" s="163" t="n">
        <f aca="false">TRUNC((1+(IF(OR(H865=0,H865=""),'BDI REF.'!$K$5,CHOOSE(H865,'BDI REF.'!$K$5,'BDI REF.'!$K$6,'BDI REF.'!$K$7))))*R865,2)</f>
        <v>0</v>
      </c>
      <c r="G865" s="163" t="n">
        <f aca="false">IF(E865&lt;&gt;0,ROUND(E865*F865,2),IF(AD865=0,(SUMIF($V$12:$V$1011,B865,$AD$12:$AD$1011)),AD865))</f>
        <v>0</v>
      </c>
      <c r="H865" s="164"/>
      <c r="I865" s="165"/>
      <c r="J865" s="166" t="str">
        <f aca="false">IF(N865&lt;&gt;0,N865,"")</f>
        <v/>
      </c>
      <c r="K865" s="167"/>
      <c r="L865" s="168" t="str">
        <f aca="false">IF(B865&gt;0,"ok","ocultar")</f>
        <v>ocultar</v>
      </c>
      <c r="M865" s="182"/>
      <c r="N865" s="184"/>
      <c r="O865" s="177"/>
      <c r="P865" s="178"/>
      <c r="Q865" s="173"/>
      <c r="R865" s="179"/>
      <c r="S865" s="156"/>
      <c r="U865" s="88"/>
      <c r="V865" s="157" t="n">
        <f aca="false">IF(B865=0,V864,IF(ISNONTEXT(B865)=TRUE(),INT(B865),INT(LEFT(B865,FIND(".",B865)-1))))</f>
        <v>3</v>
      </c>
      <c r="W865" s="157" t="str">
        <f aca="false">IF(W866=1,1,IF(B865&lt;&gt;0,1,IF(C865&lt;&gt;0,1,IF(D865&lt;&gt;0,1,IF(E865&lt;&gt;0,1,"")))))</f>
        <v/>
      </c>
      <c r="X865" s="157" t="str">
        <f aca="false">IF(V865=0," ",IF(V865&lt;&gt;V864,V865," "))</f>
        <v> </v>
      </c>
      <c r="Y865" s="88"/>
      <c r="Z865" s="75" t="n">
        <f aca="false">IF(V865&lt;&gt;X865,(IF(I865="",G865*INFORMAÇÕES!$U$113,IF(I865="R",G865,0))),0)</f>
        <v>0</v>
      </c>
      <c r="AA865" s="75" t="n">
        <f aca="false">IF(V865&lt;&gt;X865,(IF(I865="",G865*INFORMAÇÕES!$U$114,IF(I865="C",G865,0))),0)</f>
        <v>0</v>
      </c>
      <c r="AB865" s="75" t="n">
        <f aca="false">IF(V865&lt;&gt;X865,(IF(I865="",G865*INFORMAÇÕES!$U$115,IF(I865="CF",G865,0))),0)</f>
        <v>0</v>
      </c>
      <c r="AC865" s="75" t="n">
        <f aca="false">IF(V865&lt;&gt;X865,(IF(I865="",G865*INFORMAÇÕES!$U$116,IF(I865="O",G865,0))),0)</f>
        <v>0</v>
      </c>
      <c r="AD865" s="75" t="n">
        <f aca="false">IF(E865&lt;&gt;0,G865,0)</f>
        <v>0</v>
      </c>
    </row>
    <row r="866" s="174" customFormat="true" ht="14.25" hidden="false" customHeight="false" outlineLevel="0" collapsed="false">
      <c r="A866" s="159" t="n">
        <v>855</v>
      </c>
      <c r="B866" s="160" t="n">
        <f aca="false">M866</f>
        <v>0</v>
      </c>
      <c r="C866" s="161" t="n">
        <f aca="false">O866</f>
        <v>0</v>
      </c>
      <c r="D866" s="162" t="n">
        <f aca="false">P866</f>
        <v>0</v>
      </c>
      <c r="E866" s="163" t="n">
        <f aca="false">ROUND(Q866,2)</f>
        <v>0</v>
      </c>
      <c r="F866" s="163" t="n">
        <f aca="false">TRUNC((1+(IF(OR(H866=0,H866=""),'BDI REF.'!$K$5,CHOOSE(H866,'BDI REF.'!$K$5,'BDI REF.'!$K$6,'BDI REF.'!$K$7))))*R866,2)</f>
        <v>0</v>
      </c>
      <c r="G866" s="163" t="n">
        <f aca="false">IF(E866&lt;&gt;0,ROUND(E866*F866,2),IF(AD866=0,(SUMIF($V$12:$V$1011,B866,$AD$12:$AD$1011)),AD866))</f>
        <v>0</v>
      </c>
      <c r="H866" s="164"/>
      <c r="I866" s="165"/>
      <c r="J866" s="166" t="str">
        <f aca="false">IF(N866&lt;&gt;0,N866,"")</f>
        <v/>
      </c>
      <c r="K866" s="167"/>
      <c r="L866" s="168" t="str">
        <f aca="false">IF(B866&gt;0,"ok","ocultar")</f>
        <v>ocultar</v>
      </c>
      <c r="M866" s="182"/>
      <c r="N866" s="184"/>
      <c r="O866" s="177"/>
      <c r="P866" s="178"/>
      <c r="Q866" s="173"/>
      <c r="R866" s="179"/>
      <c r="S866" s="156"/>
      <c r="U866" s="88"/>
      <c r="V866" s="157" t="n">
        <f aca="false">IF(B866=0,V865,IF(ISNONTEXT(B866)=TRUE(),INT(B866),INT(LEFT(B866,FIND(".",B866)-1))))</f>
        <v>3</v>
      </c>
      <c r="W866" s="157" t="str">
        <f aca="false">IF(W867=1,1,IF(B866&lt;&gt;0,1,IF(C866&lt;&gt;0,1,IF(D866&lt;&gt;0,1,IF(E866&lt;&gt;0,1,"")))))</f>
        <v/>
      </c>
      <c r="X866" s="157" t="str">
        <f aca="false">IF(V866=0," ",IF(V866&lt;&gt;V865,V866," "))</f>
        <v> </v>
      </c>
      <c r="Y866" s="88"/>
      <c r="Z866" s="75" t="n">
        <f aca="false">IF(V866&lt;&gt;X866,(IF(I866="",G866*INFORMAÇÕES!$U$113,IF(I866="R",G866,0))),0)</f>
        <v>0</v>
      </c>
      <c r="AA866" s="75" t="n">
        <f aca="false">IF(V866&lt;&gt;X866,(IF(I866="",G866*INFORMAÇÕES!$U$114,IF(I866="C",G866,0))),0)</f>
        <v>0</v>
      </c>
      <c r="AB866" s="75" t="n">
        <f aca="false">IF(V866&lt;&gt;X866,(IF(I866="",G866*INFORMAÇÕES!$U$115,IF(I866="CF",G866,0))),0)</f>
        <v>0</v>
      </c>
      <c r="AC866" s="75" t="n">
        <f aca="false">IF(V866&lt;&gt;X866,(IF(I866="",G866*INFORMAÇÕES!$U$116,IF(I866="O",G866,0))),0)</f>
        <v>0</v>
      </c>
      <c r="AD866" s="75" t="n">
        <f aca="false">IF(E866&lt;&gt;0,G866,0)</f>
        <v>0</v>
      </c>
    </row>
    <row r="867" s="174" customFormat="true" ht="14.25" hidden="false" customHeight="false" outlineLevel="0" collapsed="false">
      <c r="A867" s="159" t="n">
        <v>856</v>
      </c>
      <c r="B867" s="160" t="n">
        <f aca="false">M867</f>
        <v>0</v>
      </c>
      <c r="C867" s="161" t="n">
        <f aca="false">O867</f>
        <v>0</v>
      </c>
      <c r="D867" s="162" t="n">
        <f aca="false">P867</f>
        <v>0</v>
      </c>
      <c r="E867" s="163" t="n">
        <f aca="false">ROUND(Q867,2)</f>
        <v>0</v>
      </c>
      <c r="F867" s="163" t="n">
        <f aca="false">TRUNC((1+(IF(OR(H867=0,H867=""),'BDI REF.'!$K$5,CHOOSE(H867,'BDI REF.'!$K$5,'BDI REF.'!$K$6,'BDI REF.'!$K$7))))*R867,2)</f>
        <v>0</v>
      </c>
      <c r="G867" s="163" t="n">
        <f aca="false">IF(E867&lt;&gt;0,ROUND(E867*F867,2),IF(AD867=0,(SUMIF($V$12:$V$1011,B867,$AD$12:$AD$1011)),AD867))</f>
        <v>0</v>
      </c>
      <c r="H867" s="164"/>
      <c r="I867" s="165"/>
      <c r="J867" s="166" t="str">
        <f aca="false">IF(N867&lt;&gt;0,N867,"")</f>
        <v/>
      </c>
      <c r="K867" s="167"/>
      <c r="L867" s="168" t="str">
        <f aca="false">IF(B867&gt;0,"ok","ocultar")</f>
        <v>ocultar</v>
      </c>
      <c r="M867" s="182"/>
      <c r="N867" s="184"/>
      <c r="O867" s="177"/>
      <c r="P867" s="178"/>
      <c r="Q867" s="173"/>
      <c r="R867" s="179"/>
      <c r="S867" s="156"/>
      <c r="U867" s="88"/>
      <c r="V867" s="157" t="n">
        <f aca="false">IF(B867=0,V866,IF(ISNONTEXT(B867)=TRUE(),INT(B867),INT(LEFT(B867,FIND(".",B867)-1))))</f>
        <v>3</v>
      </c>
      <c r="W867" s="157" t="str">
        <f aca="false">IF(W868=1,1,IF(B867&lt;&gt;0,1,IF(C867&lt;&gt;0,1,IF(D867&lt;&gt;0,1,IF(E867&lt;&gt;0,1,"")))))</f>
        <v/>
      </c>
      <c r="X867" s="157" t="str">
        <f aca="false">IF(V867=0," ",IF(V867&lt;&gt;V866,V867," "))</f>
        <v> </v>
      </c>
      <c r="Y867" s="88"/>
      <c r="Z867" s="75" t="n">
        <f aca="false">IF(V867&lt;&gt;X867,(IF(I867="",G867*INFORMAÇÕES!$U$113,IF(I867="R",G867,0))),0)</f>
        <v>0</v>
      </c>
      <c r="AA867" s="75" t="n">
        <f aca="false">IF(V867&lt;&gt;X867,(IF(I867="",G867*INFORMAÇÕES!$U$114,IF(I867="C",G867,0))),0)</f>
        <v>0</v>
      </c>
      <c r="AB867" s="75" t="n">
        <f aca="false">IF(V867&lt;&gt;X867,(IF(I867="",G867*INFORMAÇÕES!$U$115,IF(I867="CF",G867,0))),0)</f>
        <v>0</v>
      </c>
      <c r="AC867" s="75" t="n">
        <f aca="false">IF(V867&lt;&gt;X867,(IF(I867="",G867*INFORMAÇÕES!$U$116,IF(I867="O",G867,0))),0)</f>
        <v>0</v>
      </c>
      <c r="AD867" s="75" t="n">
        <f aca="false">IF(E867&lt;&gt;0,G867,0)</f>
        <v>0</v>
      </c>
    </row>
    <row r="868" s="174" customFormat="true" ht="14.25" hidden="false" customHeight="false" outlineLevel="0" collapsed="false">
      <c r="A868" s="159" t="n">
        <v>857</v>
      </c>
      <c r="B868" s="160" t="n">
        <f aca="false">M868</f>
        <v>0</v>
      </c>
      <c r="C868" s="161" t="n">
        <f aca="false">O868</f>
        <v>0</v>
      </c>
      <c r="D868" s="162" t="n">
        <f aca="false">P868</f>
        <v>0</v>
      </c>
      <c r="E868" s="163" t="n">
        <f aca="false">ROUND(Q868,2)</f>
        <v>0</v>
      </c>
      <c r="F868" s="163" t="n">
        <f aca="false">TRUNC((1+(IF(OR(H868=0,H868=""),'BDI REF.'!$K$5,CHOOSE(H868,'BDI REF.'!$K$5,'BDI REF.'!$K$6,'BDI REF.'!$K$7))))*R868,2)</f>
        <v>0</v>
      </c>
      <c r="G868" s="163" t="n">
        <f aca="false">IF(E868&lt;&gt;0,ROUND(E868*F868,2),IF(AD868=0,(SUMIF($V$12:$V$1011,B868,$AD$12:$AD$1011)),AD868))</f>
        <v>0</v>
      </c>
      <c r="H868" s="164"/>
      <c r="I868" s="165"/>
      <c r="J868" s="166" t="str">
        <f aca="false">IF(N868&lt;&gt;0,N868,"")</f>
        <v/>
      </c>
      <c r="K868" s="167"/>
      <c r="L868" s="168" t="str">
        <f aca="false">IF(B868&gt;0,"ok","ocultar")</f>
        <v>ocultar</v>
      </c>
      <c r="M868" s="182"/>
      <c r="N868" s="184"/>
      <c r="O868" s="177"/>
      <c r="P868" s="178"/>
      <c r="Q868" s="173"/>
      <c r="R868" s="179"/>
      <c r="S868" s="156"/>
      <c r="U868" s="88"/>
      <c r="V868" s="157" t="n">
        <f aca="false">IF(B868=0,V867,IF(ISNONTEXT(B868)=TRUE(),INT(B868),INT(LEFT(B868,FIND(".",B868)-1))))</f>
        <v>3</v>
      </c>
      <c r="W868" s="157" t="str">
        <f aca="false">IF(W869=1,1,IF(B868&lt;&gt;0,1,IF(C868&lt;&gt;0,1,IF(D868&lt;&gt;0,1,IF(E868&lt;&gt;0,1,"")))))</f>
        <v/>
      </c>
      <c r="X868" s="157" t="str">
        <f aca="false">IF(V868=0," ",IF(V868&lt;&gt;V867,V868," "))</f>
        <v> </v>
      </c>
      <c r="Y868" s="88"/>
      <c r="Z868" s="75" t="n">
        <f aca="false">IF(V868&lt;&gt;X868,(IF(I868="",G868*INFORMAÇÕES!$U$113,IF(I868="R",G868,0))),0)</f>
        <v>0</v>
      </c>
      <c r="AA868" s="75" t="n">
        <f aca="false">IF(V868&lt;&gt;X868,(IF(I868="",G868*INFORMAÇÕES!$U$114,IF(I868="C",G868,0))),0)</f>
        <v>0</v>
      </c>
      <c r="AB868" s="75" t="n">
        <f aca="false">IF(V868&lt;&gt;X868,(IF(I868="",G868*INFORMAÇÕES!$U$115,IF(I868="CF",G868,0))),0)</f>
        <v>0</v>
      </c>
      <c r="AC868" s="75" t="n">
        <f aca="false">IF(V868&lt;&gt;X868,(IF(I868="",G868*INFORMAÇÕES!$U$116,IF(I868="O",G868,0))),0)</f>
        <v>0</v>
      </c>
      <c r="AD868" s="75" t="n">
        <f aca="false">IF(E868&lt;&gt;0,G868,0)</f>
        <v>0</v>
      </c>
    </row>
    <row r="869" s="174" customFormat="true" ht="14.25" hidden="false" customHeight="false" outlineLevel="0" collapsed="false">
      <c r="A869" s="159" t="n">
        <v>858</v>
      </c>
      <c r="B869" s="160" t="n">
        <f aca="false">M869</f>
        <v>0</v>
      </c>
      <c r="C869" s="161" t="n">
        <f aca="false">O869</f>
        <v>0</v>
      </c>
      <c r="D869" s="162" t="n">
        <f aca="false">P869</f>
        <v>0</v>
      </c>
      <c r="E869" s="163" t="n">
        <f aca="false">ROUND(Q869,2)</f>
        <v>0</v>
      </c>
      <c r="F869" s="163" t="n">
        <f aca="false">TRUNC((1+(IF(OR(H869=0,H869=""),'BDI REF.'!$K$5,CHOOSE(H869,'BDI REF.'!$K$5,'BDI REF.'!$K$6,'BDI REF.'!$K$7))))*R869,2)</f>
        <v>0</v>
      </c>
      <c r="G869" s="163" t="n">
        <f aca="false">IF(E869&lt;&gt;0,ROUND(E869*F869,2),IF(AD869=0,(SUMIF($V$12:$V$1011,B869,$AD$12:$AD$1011)),AD869))</f>
        <v>0</v>
      </c>
      <c r="H869" s="164"/>
      <c r="I869" s="165"/>
      <c r="J869" s="166" t="str">
        <f aca="false">IF(N869&lt;&gt;0,N869,"")</f>
        <v/>
      </c>
      <c r="K869" s="167"/>
      <c r="L869" s="168" t="str">
        <f aca="false">IF(B869&gt;0,"ok","ocultar")</f>
        <v>ocultar</v>
      </c>
      <c r="M869" s="182"/>
      <c r="N869" s="184"/>
      <c r="O869" s="177"/>
      <c r="P869" s="178"/>
      <c r="Q869" s="173"/>
      <c r="R869" s="179"/>
      <c r="S869" s="156"/>
      <c r="U869" s="88"/>
      <c r="V869" s="157" t="n">
        <f aca="false">IF(B869=0,V868,IF(ISNONTEXT(B869)=TRUE(),INT(B869),INT(LEFT(B869,FIND(".",B869)-1))))</f>
        <v>3</v>
      </c>
      <c r="W869" s="157" t="str">
        <f aca="false">IF(W870=1,1,IF(B869&lt;&gt;0,1,IF(C869&lt;&gt;0,1,IF(D869&lt;&gt;0,1,IF(E869&lt;&gt;0,1,"")))))</f>
        <v/>
      </c>
      <c r="X869" s="157" t="str">
        <f aca="false">IF(V869=0," ",IF(V869&lt;&gt;V868,V869," "))</f>
        <v> </v>
      </c>
      <c r="Y869" s="88"/>
      <c r="Z869" s="75" t="n">
        <f aca="false">IF(V869&lt;&gt;X869,(IF(I869="",G869*INFORMAÇÕES!$U$113,IF(I869="R",G869,0))),0)</f>
        <v>0</v>
      </c>
      <c r="AA869" s="75" t="n">
        <f aca="false">IF(V869&lt;&gt;X869,(IF(I869="",G869*INFORMAÇÕES!$U$114,IF(I869="C",G869,0))),0)</f>
        <v>0</v>
      </c>
      <c r="AB869" s="75" t="n">
        <f aca="false">IF(V869&lt;&gt;X869,(IF(I869="",G869*INFORMAÇÕES!$U$115,IF(I869="CF",G869,0))),0)</f>
        <v>0</v>
      </c>
      <c r="AC869" s="75" t="n">
        <f aca="false">IF(V869&lt;&gt;X869,(IF(I869="",G869*INFORMAÇÕES!$U$116,IF(I869="O",G869,0))),0)</f>
        <v>0</v>
      </c>
      <c r="AD869" s="75" t="n">
        <f aca="false">IF(E869&lt;&gt;0,G869,0)</f>
        <v>0</v>
      </c>
    </row>
    <row r="870" s="174" customFormat="true" ht="14.25" hidden="false" customHeight="false" outlineLevel="0" collapsed="false">
      <c r="A870" s="159" t="n">
        <v>859</v>
      </c>
      <c r="B870" s="160" t="n">
        <f aca="false">M870</f>
        <v>0</v>
      </c>
      <c r="C870" s="161" t="n">
        <f aca="false">O870</f>
        <v>0</v>
      </c>
      <c r="D870" s="162" t="n">
        <f aca="false">P870</f>
        <v>0</v>
      </c>
      <c r="E870" s="163" t="n">
        <f aca="false">ROUND(Q870,2)</f>
        <v>0</v>
      </c>
      <c r="F870" s="163" t="n">
        <f aca="false">TRUNC((1+(IF(OR(H870=0,H870=""),'BDI REF.'!$K$5,CHOOSE(H870,'BDI REF.'!$K$5,'BDI REF.'!$K$6,'BDI REF.'!$K$7))))*R870,2)</f>
        <v>0</v>
      </c>
      <c r="G870" s="163" t="n">
        <f aca="false">IF(E870&lt;&gt;0,ROUND(E870*F870,2),IF(AD870=0,(SUMIF($V$12:$V$1011,B870,$AD$12:$AD$1011)),AD870))</f>
        <v>0</v>
      </c>
      <c r="H870" s="164"/>
      <c r="I870" s="165"/>
      <c r="J870" s="166" t="str">
        <f aca="false">IF(N870&lt;&gt;0,N870,"")</f>
        <v/>
      </c>
      <c r="K870" s="167"/>
      <c r="L870" s="168" t="str">
        <f aca="false">IF(B870&gt;0,"ok","ocultar")</f>
        <v>ocultar</v>
      </c>
      <c r="M870" s="182"/>
      <c r="N870" s="184"/>
      <c r="O870" s="177"/>
      <c r="P870" s="178"/>
      <c r="Q870" s="173"/>
      <c r="R870" s="179"/>
      <c r="S870" s="156"/>
      <c r="U870" s="88"/>
      <c r="V870" s="157" t="n">
        <f aca="false">IF(B870=0,V869,IF(ISNONTEXT(B870)=TRUE(),INT(B870),INT(LEFT(B870,FIND(".",B870)-1))))</f>
        <v>3</v>
      </c>
      <c r="W870" s="157" t="str">
        <f aca="false">IF(W871=1,1,IF(B870&lt;&gt;0,1,IF(C870&lt;&gt;0,1,IF(D870&lt;&gt;0,1,IF(E870&lt;&gt;0,1,"")))))</f>
        <v/>
      </c>
      <c r="X870" s="157" t="str">
        <f aca="false">IF(V870=0," ",IF(V870&lt;&gt;V869,V870," "))</f>
        <v> </v>
      </c>
      <c r="Y870" s="88"/>
      <c r="Z870" s="75" t="n">
        <f aca="false">IF(V870&lt;&gt;X870,(IF(I870="",G870*INFORMAÇÕES!$U$113,IF(I870="R",G870,0))),0)</f>
        <v>0</v>
      </c>
      <c r="AA870" s="75" t="n">
        <f aca="false">IF(V870&lt;&gt;X870,(IF(I870="",G870*INFORMAÇÕES!$U$114,IF(I870="C",G870,0))),0)</f>
        <v>0</v>
      </c>
      <c r="AB870" s="75" t="n">
        <f aca="false">IF(V870&lt;&gt;X870,(IF(I870="",G870*INFORMAÇÕES!$U$115,IF(I870="CF",G870,0))),0)</f>
        <v>0</v>
      </c>
      <c r="AC870" s="75" t="n">
        <f aca="false">IF(V870&lt;&gt;X870,(IF(I870="",G870*INFORMAÇÕES!$U$116,IF(I870="O",G870,0))),0)</f>
        <v>0</v>
      </c>
      <c r="AD870" s="75" t="n">
        <f aca="false">IF(E870&lt;&gt;0,G870,0)</f>
        <v>0</v>
      </c>
    </row>
    <row r="871" s="174" customFormat="true" ht="14.25" hidden="false" customHeight="false" outlineLevel="0" collapsed="false">
      <c r="A871" s="159" t="n">
        <v>860</v>
      </c>
      <c r="B871" s="160" t="n">
        <f aca="false">M871</f>
        <v>0</v>
      </c>
      <c r="C871" s="161" t="n">
        <f aca="false">O871</f>
        <v>0</v>
      </c>
      <c r="D871" s="162" t="n">
        <f aca="false">P871</f>
        <v>0</v>
      </c>
      <c r="E871" s="163" t="n">
        <f aca="false">ROUND(Q871,2)</f>
        <v>0</v>
      </c>
      <c r="F871" s="163" t="n">
        <f aca="false">TRUNC((1+(IF(OR(H871=0,H871=""),'BDI REF.'!$K$5,CHOOSE(H871,'BDI REF.'!$K$5,'BDI REF.'!$K$6,'BDI REF.'!$K$7))))*R871,2)</f>
        <v>0</v>
      </c>
      <c r="G871" s="163" t="n">
        <f aca="false">IF(E871&lt;&gt;0,ROUND(E871*F871,2),IF(AD871=0,(SUMIF($V$12:$V$1011,B871,$AD$12:$AD$1011)),AD871))</f>
        <v>0</v>
      </c>
      <c r="H871" s="164"/>
      <c r="I871" s="165"/>
      <c r="J871" s="166" t="str">
        <f aca="false">IF(N871&lt;&gt;0,N871,"")</f>
        <v/>
      </c>
      <c r="K871" s="167"/>
      <c r="L871" s="168" t="str">
        <f aca="false">IF(B871&gt;0,"ok","ocultar")</f>
        <v>ocultar</v>
      </c>
      <c r="M871" s="182"/>
      <c r="N871" s="184"/>
      <c r="O871" s="177"/>
      <c r="P871" s="178"/>
      <c r="Q871" s="173"/>
      <c r="R871" s="179"/>
      <c r="S871" s="156"/>
      <c r="U871" s="88"/>
      <c r="V871" s="157" t="n">
        <f aca="false">IF(B871=0,V870,IF(ISNONTEXT(B871)=TRUE(),INT(B871),INT(LEFT(B871,FIND(".",B871)-1))))</f>
        <v>3</v>
      </c>
      <c r="W871" s="157" t="str">
        <f aca="false">IF(W872=1,1,IF(B871&lt;&gt;0,1,IF(C871&lt;&gt;0,1,IF(D871&lt;&gt;0,1,IF(E871&lt;&gt;0,1,"")))))</f>
        <v/>
      </c>
      <c r="X871" s="157" t="str">
        <f aca="false">IF(V871=0," ",IF(V871&lt;&gt;V870,V871," "))</f>
        <v> </v>
      </c>
      <c r="Y871" s="88"/>
      <c r="Z871" s="75" t="n">
        <f aca="false">IF(V871&lt;&gt;X871,(IF(I871="",G871*INFORMAÇÕES!$U$113,IF(I871="R",G871,0))),0)</f>
        <v>0</v>
      </c>
      <c r="AA871" s="75" t="n">
        <f aca="false">IF(V871&lt;&gt;X871,(IF(I871="",G871*INFORMAÇÕES!$U$114,IF(I871="C",G871,0))),0)</f>
        <v>0</v>
      </c>
      <c r="AB871" s="75" t="n">
        <f aca="false">IF(V871&lt;&gt;X871,(IF(I871="",G871*INFORMAÇÕES!$U$115,IF(I871="CF",G871,0))),0)</f>
        <v>0</v>
      </c>
      <c r="AC871" s="75" t="n">
        <f aca="false">IF(V871&lt;&gt;X871,(IF(I871="",G871*INFORMAÇÕES!$U$116,IF(I871="O",G871,0))),0)</f>
        <v>0</v>
      </c>
      <c r="AD871" s="75" t="n">
        <f aca="false">IF(E871&lt;&gt;0,G871,0)</f>
        <v>0</v>
      </c>
    </row>
    <row r="872" s="174" customFormat="true" ht="14.25" hidden="false" customHeight="false" outlineLevel="0" collapsed="false">
      <c r="A872" s="159" t="n">
        <v>861</v>
      </c>
      <c r="B872" s="160" t="n">
        <f aca="false">M872</f>
        <v>0</v>
      </c>
      <c r="C872" s="161" t="n">
        <f aca="false">O872</f>
        <v>0</v>
      </c>
      <c r="D872" s="162" t="n">
        <f aca="false">P872</f>
        <v>0</v>
      </c>
      <c r="E872" s="163" t="n">
        <f aca="false">ROUND(Q872,2)</f>
        <v>0</v>
      </c>
      <c r="F872" s="163" t="n">
        <f aca="false">TRUNC((1+(IF(OR(H872=0,H872=""),'BDI REF.'!$K$5,CHOOSE(H872,'BDI REF.'!$K$5,'BDI REF.'!$K$6,'BDI REF.'!$K$7))))*R872,2)</f>
        <v>0</v>
      </c>
      <c r="G872" s="163" t="n">
        <f aca="false">IF(E872&lt;&gt;0,ROUND(E872*F872,2),IF(AD872=0,(SUMIF($V$12:$V$1011,B872,$AD$12:$AD$1011)),AD872))</f>
        <v>0</v>
      </c>
      <c r="H872" s="164"/>
      <c r="I872" s="165"/>
      <c r="J872" s="166" t="str">
        <f aca="false">IF(N872&lt;&gt;0,N872,"")</f>
        <v/>
      </c>
      <c r="K872" s="167"/>
      <c r="L872" s="168" t="str">
        <f aca="false">IF(B872&gt;0,"ok","ocultar")</f>
        <v>ocultar</v>
      </c>
      <c r="M872" s="182"/>
      <c r="N872" s="184"/>
      <c r="O872" s="177"/>
      <c r="P872" s="178"/>
      <c r="Q872" s="173"/>
      <c r="R872" s="179"/>
      <c r="S872" s="156"/>
      <c r="U872" s="88"/>
      <c r="V872" s="157" t="n">
        <f aca="false">IF(B872=0,V871,IF(ISNONTEXT(B872)=TRUE(),INT(B872),INT(LEFT(B872,FIND(".",B872)-1))))</f>
        <v>3</v>
      </c>
      <c r="W872" s="157" t="str">
        <f aca="false">IF(W873=1,1,IF(B872&lt;&gt;0,1,IF(C872&lt;&gt;0,1,IF(D872&lt;&gt;0,1,IF(E872&lt;&gt;0,1,"")))))</f>
        <v/>
      </c>
      <c r="X872" s="157" t="str">
        <f aca="false">IF(V872=0," ",IF(V872&lt;&gt;V871,V872," "))</f>
        <v> </v>
      </c>
      <c r="Y872" s="88"/>
      <c r="Z872" s="75" t="n">
        <f aca="false">IF(V872&lt;&gt;X872,(IF(I872="",G872*INFORMAÇÕES!$U$113,IF(I872="R",G872,0))),0)</f>
        <v>0</v>
      </c>
      <c r="AA872" s="75" t="n">
        <f aca="false">IF(V872&lt;&gt;X872,(IF(I872="",G872*INFORMAÇÕES!$U$114,IF(I872="C",G872,0))),0)</f>
        <v>0</v>
      </c>
      <c r="AB872" s="75" t="n">
        <f aca="false">IF(V872&lt;&gt;X872,(IF(I872="",G872*INFORMAÇÕES!$U$115,IF(I872="CF",G872,0))),0)</f>
        <v>0</v>
      </c>
      <c r="AC872" s="75" t="n">
        <f aca="false">IF(V872&lt;&gt;X872,(IF(I872="",G872*INFORMAÇÕES!$U$116,IF(I872="O",G872,0))),0)</f>
        <v>0</v>
      </c>
      <c r="AD872" s="75" t="n">
        <f aca="false">IF(E872&lt;&gt;0,G872,0)</f>
        <v>0</v>
      </c>
    </row>
    <row r="873" s="174" customFormat="true" ht="14.25" hidden="false" customHeight="false" outlineLevel="0" collapsed="false">
      <c r="A873" s="159" t="n">
        <v>862</v>
      </c>
      <c r="B873" s="160" t="n">
        <f aca="false">M873</f>
        <v>0</v>
      </c>
      <c r="C873" s="161" t="n">
        <f aca="false">O873</f>
        <v>0</v>
      </c>
      <c r="D873" s="162" t="n">
        <f aca="false">P873</f>
        <v>0</v>
      </c>
      <c r="E873" s="163" t="n">
        <f aca="false">ROUND(Q873,2)</f>
        <v>0</v>
      </c>
      <c r="F873" s="163" t="n">
        <f aca="false">TRUNC((1+(IF(OR(H873=0,H873=""),'BDI REF.'!$K$5,CHOOSE(H873,'BDI REF.'!$K$5,'BDI REF.'!$K$6,'BDI REF.'!$K$7))))*R873,2)</f>
        <v>0</v>
      </c>
      <c r="G873" s="163" t="n">
        <f aca="false">IF(E873&lt;&gt;0,ROUND(E873*F873,2),IF(AD873=0,(SUMIF($V$12:$V$1011,B873,$AD$12:$AD$1011)),AD873))</f>
        <v>0</v>
      </c>
      <c r="H873" s="164"/>
      <c r="I873" s="165"/>
      <c r="J873" s="166" t="str">
        <f aca="false">IF(N873&lt;&gt;0,N873,"")</f>
        <v/>
      </c>
      <c r="K873" s="167"/>
      <c r="L873" s="168" t="str">
        <f aca="false">IF(B873&gt;0,"ok","ocultar")</f>
        <v>ocultar</v>
      </c>
      <c r="M873" s="182"/>
      <c r="N873" s="184"/>
      <c r="O873" s="177"/>
      <c r="P873" s="178"/>
      <c r="Q873" s="173"/>
      <c r="R873" s="179"/>
      <c r="S873" s="156"/>
      <c r="U873" s="88"/>
      <c r="V873" s="157" t="n">
        <f aca="false">IF(B873=0,V872,IF(ISNONTEXT(B873)=TRUE(),INT(B873),INT(LEFT(B873,FIND(".",B873)-1))))</f>
        <v>3</v>
      </c>
      <c r="W873" s="157" t="str">
        <f aca="false">IF(W874=1,1,IF(B873&lt;&gt;0,1,IF(C873&lt;&gt;0,1,IF(D873&lt;&gt;0,1,IF(E873&lt;&gt;0,1,"")))))</f>
        <v/>
      </c>
      <c r="X873" s="157" t="str">
        <f aca="false">IF(V873=0," ",IF(V873&lt;&gt;V872,V873," "))</f>
        <v> </v>
      </c>
      <c r="Y873" s="88"/>
      <c r="Z873" s="75" t="n">
        <f aca="false">IF(V873&lt;&gt;X873,(IF(I873="",G873*INFORMAÇÕES!$U$113,IF(I873="R",G873,0))),0)</f>
        <v>0</v>
      </c>
      <c r="AA873" s="75" t="n">
        <f aca="false">IF(V873&lt;&gt;X873,(IF(I873="",G873*INFORMAÇÕES!$U$114,IF(I873="C",G873,0))),0)</f>
        <v>0</v>
      </c>
      <c r="AB873" s="75" t="n">
        <f aca="false">IF(V873&lt;&gt;X873,(IF(I873="",G873*INFORMAÇÕES!$U$115,IF(I873="CF",G873,0))),0)</f>
        <v>0</v>
      </c>
      <c r="AC873" s="75" t="n">
        <f aca="false">IF(V873&lt;&gt;X873,(IF(I873="",G873*INFORMAÇÕES!$U$116,IF(I873="O",G873,0))),0)</f>
        <v>0</v>
      </c>
      <c r="AD873" s="75" t="n">
        <f aca="false">IF(E873&lt;&gt;0,G873,0)</f>
        <v>0</v>
      </c>
    </row>
    <row r="874" s="174" customFormat="true" ht="14.25" hidden="false" customHeight="false" outlineLevel="0" collapsed="false">
      <c r="A874" s="159" t="n">
        <v>863</v>
      </c>
      <c r="B874" s="160" t="n">
        <f aca="false">M874</f>
        <v>0</v>
      </c>
      <c r="C874" s="161" t="n">
        <f aca="false">O874</f>
        <v>0</v>
      </c>
      <c r="D874" s="162" t="n">
        <f aca="false">P874</f>
        <v>0</v>
      </c>
      <c r="E874" s="163" t="n">
        <f aca="false">ROUND(Q874,2)</f>
        <v>0</v>
      </c>
      <c r="F874" s="163" t="n">
        <f aca="false">TRUNC((1+(IF(OR(H874=0,H874=""),'BDI REF.'!$K$5,CHOOSE(H874,'BDI REF.'!$K$5,'BDI REF.'!$K$6,'BDI REF.'!$K$7))))*R874,2)</f>
        <v>0</v>
      </c>
      <c r="G874" s="163" t="n">
        <f aca="false">IF(E874&lt;&gt;0,ROUND(E874*F874,2),IF(AD874=0,(SUMIF($V$12:$V$1011,B874,$AD$12:$AD$1011)),AD874))</f>
        <v>0</v>
      </c>
      <c r="H874" s="164"/>
      <c r="I874" s="165"/>
      <c r="J874" s="166" t="str">
        <f aca="false">IF(N874&lt;&gt;0,N874,"")</f>
        <v/>
      </c>
      <c r="K874" s="167"/>
      <c r="L874" s="168" t="str">
        <f aca="false">IF(B874&gt;0,"ok","ocultar")</f>
        <v>ocultar</v>
      </c>
      <c r="M874" s="182"/>
      <c r="N874" s="184"/>
      <c r="O874" s="177"/>
      <c r="P874" s="178"/>
      <c r="Q874" s="173"/>
      <c r="R874" s="179"/>
      <c r="S874" s="156"/>
      <c r="U874" s="88"/>
      <c r="V874" s="157" t="n">
        <f aca="false">IF(B874=0,V873,IF(ISNONTEXT(B874)=TRUE(),INT(B874),INT(LEFT(B874,FIND(".",B874)-1))))</f>
        <v>3</v>
      </c>
      <c r="W874" s="157" t="str">
        <f aca="false">IF(W875=1,1,IF(B874&lt;&gt;0,1,IF(C874&lt;&gt;0,1,IF(D874&lt;&gt;0,1,IF(E874&lt;&gt;0,1,"")))))</f>
        <v/>
      </c>
      <c r="X874" s="157" t="str">
        <f aca="false">IF(V874=0," ",IF(V874&lt;&gt;V873,V874," "))</f>
        <v> </v>
      </c>
      <c r="Y874" s="88"/>
      <c r="Z874" s="75" t="n">
        <f aca="false">IF(V874&lt;&gt;X874,(IF(I874="",G874*INFORMAÇÕES!$U$113,IF(I874="R",G874,0))),0)</f>
        <v>0</v>
      </c>
      <c r="AA874" s="75" t="n">
        <f aca="false">IF(V874&lt;&gt;X874,(IF(I874="",G874*INFORMAÇÕES!$U$114,IF(I874="C",G874,0))),0)</f>
        <v>0</v>
      </c>
      <c r="AB874" s="75" t="n">
        <f aca="false">IF(V874&lt;&gt;X874,(IF(I874="",G874*INFORMAÇÕES!$U$115,IF(I874="CF",G874,0))),0)</f>
        <v>0</v>
      </c>
      <c r="AC874" s="75" t="n">
        <f aca="false">IF(V874&lt;&gt;X874,(IF(I874="",G874*INFORMAÇÕES!$U$116,IF(I874="O",G874,0))),0)</f>
        <v>0</v>
      </c>
      <c r="AD874" s="75" t="n">
        <f aca="false">IF(E874&lt;&gt;0,G874,0)</f>
        <v>0</v>
      </c>
    </row>
    <row r="875" s="174" customFormat="true" ht="14.25" hidden="false" customHeight="false" outlineLevel="0" collapsed="false">
      <c r="A875" s="159" t="n">
        <v>864</v>
      </c>
      <c r="B875" s="160" t="n">
        <f aca="false">M875</f>
        <v>0</v>
      </c>
      <c r="C875" s="161" t="n">
        <f aca="false">O875</f>
        <v>0</v>
      </c>
      <c r="D875" s="162" t="n">
        <f aca="false">P875</f>
        <v>0</v>
      </c>
      <c r="E875" s="163" t="n">
        <f aca="false">ROUND(Q875,2)</f>
        <v>0</v>
      </c>
      <c r="F875" s="163" t="n">
        <f aca="false">TRUNC((1+(IF(OR(H875=0,H875=""),'BDI REF.'!$K$5,CHOOSE(H875,'BDI REF.'!$K$5,'BDI REF.'!$K$6,'BDI REF.'!$K$7))))*R875,2)</f>
        <v>0</v>
      </c>
      <c r="G875" s="163" t="n">
        <f aca="false">IF(E875&lt;&gt;0,ROUND(E875*F875,2),IF(AD875=0,(SUMIF($V$12:$V$1011,B875,$AD$12:$AD$1011)),AD875))</f>
        <v>0</v>
      </c>
      <c r="H875" s="164"/>
      <c r="I875" s="165"/>
      <c r="J875" s="166" t="str">
        <f aca="false">IF(N875&lt;&gt;0,N875,"")</f>
        <v/>
      </c>
      <c r="K875" s="167"/>
      <c r="L875" s="168" t="str">
        <f aca="false">IF(B875&gt;0,"ok","ocultar")</f>
        <v>ocultar</v>
      </c>
      <c r="M875" s="182"/>
      <c r="N875" s="184"/>
      <c r="O875" s="177"/>
      <c r="P875" s="178"/>
      <c r="Q875" s="173"/>
      <c r="R875" s="179"/>
      <c r="S875" s="156"/>
      <c r="U875" s="88"/>
      <c r="V875" s="157" t="n">
        <f aca="false">IF(B875=0,V874,IF(ISNONTEXT(B875)=TRUE(),INT(B875),INT(LEFT(B875,FIND(".",B875)-1))))</f>
        <v>3</v>
      </c>
      <c r="W875" s="157" t="str">
        <f aca="false">IF(W876=1,1,IF(B875&lt;&gt;0,1,IF(C875&lt;&gt;0,1,IF(D875&lt;&gt;0,1,IF(E875&lt;&gt;0,1,"")))))</f>
        <v/>
      </c>
      <c r="X875" s="157" t="str">
        <f aca="false">IF(V875=0," ",IF(V875&lt;&gt;V874,V875," "))</f>
        <v> </v>
      </c>
      <c r="Y875" s="88"/>
      <c r="Z875" s="75" t="n">
        <f aca="false">IF(V875&lt;&gt;X875,(IF(I875="",G875*INFORMAÇÕES!$U$113,IF(I875="R",G875,0))),0)</f>
        <v>0</v>
      </c>
      <c r="AA875" s="75" t="n">
        <f aca="false">IF(V875&lt;&gt;X875,(IF(I875="",G875*INFORMAÇÕES!$U$114,IF(I875="C",G875,0))),0)</f>
        <v>0</v>
      </c>
      <c r="AB875" s="75" t="n">
        <f aca="false">IF(V875&lt;&gt;X875,(IF(I875="",G875*INFORMAÇÕES!$U$115,IF(I875="CF",G875,0))),0)</f>
        <v>0</v>
      </c>
      <c r="AC875" s="75" t="n">
        <f aca="false">IF(V875&lt;&gt;X875,(IF(I875="",G875*INFORMAÇÕES!$U$116,IF(I875="O",G875,0))),0)</f>
        <v>0</v>
      </c>
      <c r="AD875" s="75" t="n">
        <f aca="false">IF(E875&lt;&gt;0,G875,0)</f>
        <v>0</v>
      </c>
    </row>
    <row r="876" s="174" customFormat="true" ht="14.25" hidden="false" customHeight="false" outlineLevel="0" collapsed="false">
      <c r="A876" s="159" t="n">
        <v>865</v>
      </c>
      <c r="B876" s="160" t="n">
        <f aca="false">M876</f>
        <v>0</v>
      </c>
      <c r="C876" s="161" t="n">
        <f aca="false">O876</f>
        <v>0</v>
      </c>
      <c r="D876" s="162" t="n">
        <f aca="false">P876</f>
        <v>0</v>
      </c>
      <c r="E876" s="163" t="n">
        <f aca="false">ROUND(Q876,2)</f>
        <v>0</v>
      </c>
      <c r="F876" s="163" t="n">
        <f aca="false">TRUNC((1+(IF(OR(H876=0,H876=""),'BDI REF.'!$K$5,CHOOSE(H876,'BDI REF.'!$K$5,'BDI REF.'!$K$6,'BDI REF.'!$K$7))))*R876,2)</f>
        <v>0</v>
      </c>
      <c r="G876" s="163" t="n">
        <f aca="false">IF(E876&lt;&gt;0,ROUND(E876*F876,2),IF(AD876=0,(SUMIF($V$12:$V$1011,B876,$AD$12:$AD$1011)),AD876))</f>
        <v>0</v>
      </c>
      <c r="H876" s="164"/>
      <c r="I876" s="165"/>
      <c r="J876" s="166" t="str">
        <f aca="false">IF(N876&lt;&gt;0,N876,"")</f>
        <v/>
      </c>
      <c r="K876" s="167"/>
      <c r="L876" s="168" t="str">
        <f aca="false">IF(B876&gt;0,"ok","ocultar")</f>
        <v>ocultar</v>
      </c>
      <c r="M876" s="182"/>
      <c r="N876" s="184"/>
      <c r="O876" s="177"/>
      <c r="P876" s="178"/>
      <c r="Q876" s="173"/>
      <c r="R876" s="179"/>
      <c r="S876" s="156"/>
      <c r="U876" s="88"/>
      <c r="V876" s="157" t="n">
        <f aca="false">IF(B876=0,V875,IF(ISNONTEXT(B876)=TRUE(),INT(B876),INT(LEFT(B876,FIND(".",B876)-1))))</f>
        <v>3</v>
      </c>
      <c r="W876" s="157" t="str">
        <f aca="false">IF(W877=1,1,IF(B876&lt;&gt;0,1,IF(C876&lt;&gt;0,1,IF(D876&lt;&gt;0,1,IF(E876&lt;&gt;0,1,"")))))</f>
        <v/>
      </c>
      <c r="X876" s="157" t="str">
        <f aca="false">IF(V876=0," ",IF(V876&lt;&gt;V875,V876," "))</f>
        <v> </v>
      </c>
      <c r="Y876" s="88"/>
      <c r="Z876" s="75" t="n">
        <f aca="false">IF(V876&lt;&gt;X876,(IF(I876="",G876*INFORMAÇÕES!$U$113,IF(I876="R",G876,0))),0)</f>
        <v>0</v>
      </c>
      <c r="AA876" s="75" t="n">
        <f aca="false">IF(V876&lt;&gt;X876,(IF(I876="",G876*INFORMAÇÕES!$U$114,IF(I876="C",G876,0))),0)</f>
        <v>0</v>
      </c>
      <c r="AB876" s="75" t="n">
        <f aca="false">IF(V876&lt;&gt;X876,(IF(I876="",G876*INFORMAÇÕES!$U$115,IF(I876="CF",G876,0))),0)</f>
        <v>0</v>
      </c>
      <c r="AC876" s="75" t="n">
        <f aca="false">IF(V876&lt;&gt;X876,(IF(I876="",G876*INFORMAÇÕES!$U$116,IF(I876="O",G876,0))),0)</f>
        <v>0</v>
      </c>
      <c r="AD876" s="75" t="n">
        <f aca="false">IF(E876&lt;&gt;0,G876,0)</f>
        <v>0</v>
      </c>
    </row>
    <row r="877" s="174" customFormat="true" ht="14.25" hidden="false" customHeight="false" outlineLevel="0" collapsed="false">
      <c r="A877" s="159" t="n">
        <v>866</v>
      </c>
      <c r="B877" s="160" t="n">
        <f aca="false">M877</f>
        <v>0</v>
      </c>
      <c r="C877" s="161" t="n">
        <f aca="false">O877</f>
        <v>0</v>
      </c>
      <c r="D877" s="162" t="n">
        <f aca="false">P877</f>
        <v>0</v>
      </c>
      <c r="E877" s="163" t="n">
        <f aca="false">ROUND(Q877,2)</f>
        <v>0</v>
      </c>
      <c r="F877" s="163" t="n">
        <f aca="false">TRUNC((1+(IF(OR(H877=0,H877=""),'BDI REF.'!$K$5,CHOOSE(H877,'BDI REF.'!$K$5,'BDI REF.'!$K$6,'BDI REF.'!$K$7))))*R877,2)</f>
        <v>0</v>
      </c>
      <c r="G877" s="163" t="n">
        <f aca="false">IF(E877&lt;&gt;0,ROUND(E877*F877,2),IF(AD877=0,(SUMIF($V$12:$V$1011,B877,$AD$12:$AD$1011)),AD877))</f>
        <v>0</v>
      </c>
      <c r="H877" s="164"/>
      <c r="I877" s="165"/>
      <c r="J877" s="166" t="str">
        <f aca="false">IF(N877&lt;&gt;0,N877,"")</f>
        <v/>
      </c>
      <c r="K877" s="167"/>
      <c r="L877" s="168" t="str">
        <f aca="false">IF(B877&gt;0,"ok","ocultar")</f>
        <v>ocultar</v>
      </c>
      <c r="M877" s="182"/>
      <c r="N877" s="184"/>
      <c r="O877" s="177"/>
      <c r="P877" s="178"/>
      <c r="Q877" s="173"/>
      <c r="R877" s="179"/>
      <c r="S877" s="156"/>
      <c r="U877" s="88"/>
      <c r="V877" s="157" t="n">
        <f aca="false">IF(B877=0,V876,IF(ISNONTEXT(B877)=TRUE(),INT(B877),INT(LEFT(B877,FIND(".",B877)-1))))</f>
        <v>3</v>
      </c>
      <c r="W877" s="157" t="str">
        <f aca="false">IF(W878=1,1,IF(B877&lt;&gt;0,1,IF(C877&lt;&gt;0,1,IF(D877&lt;&gt;0,1,IF(E877&lt;&gt;0,1,"")))))</f>
        <v/>
      </c>
      <c r="X877" s="157" t="str">
        <f aca="false">IF(V877=0," ",IF(V877&lt;&gt;V876,V877," "))</f>
        <v> </v>
      </c>
      <c r="Y877" s="88"/>
      <c r="Z877" s="75" t="n">
        <f aca="false">IF(V877&lt;&gt;X877,(IF(I877="",G877*INFORMAÇÕES!$U$113,IF(I877="R",G877,0))),0)</f>
        <v>0</v>
      </c>
      <c r="AA877" s="75" t="n">
        <f aca="false">IF(V877&lt;&gt;X877,(IF(I877="",G877*INFORMAÇÕES!$U$114,IF(I877="C",G877,0))),0)</f>
        <v>0</v>
      </c>
      <c r="AB877" s="75" t="n">
        <f aca="false">IF(V877&lt;&gt;X877,(IF(I877="",G877*INFORMAÇÕES!$U$115,IF(I877="CF",G877,0))),0)</f>
        <v>0</v>
      </c>
      <c r="AC877" s="75" t="n">
        <f aca="false">IF(V877&lt;&gt;X877,(IF(I877="",G877*INFORMAÇÕES!$U$116,IF(I877="O",G877,0))),0)</f>
        <v>0</v>
      </c>
      <c r="AD877" s="75" t="n">
        <f aca="false">IF(E877&lt;&gt;0,G877,0)</f>
        <v>0</v>
      </c>
    </row>
    <row r="878" s="174" customFormat="true" ht="14.25" hidden="false" customHeight="false" outlineLevel="0" collapsed="false">
      <c r="A878" s="159" t="n">
        <v>867</v>
      </c>
      <c r="B878" s="160" t="n">
        <f aca="false">M878</f>
        <v>0</v>
      </c>
      <c r="C878" s="161" t="n">
        <f aca="false">O878</f>
        <v>0</v>
      </c>
      <c r="D878" s="162" t="n">
        <f aca="false">P878</f>
        <v>0</v>
      </c>
      <c r="E878" s="163" t="n">
        <f aca="false">ROUND(Q878,2)</f>
        <v>0</v>
      </c>
      <c r="F878" s="163" t="n">
        <f aca="false">TRUNC((1+(IF(OR(H878=0,H878=""),'BDI REF.'!$K$5,CHOOSE(H878,'BDI REF.'!$K$5,'BDI REF.'!$K$6,'BDI REF.'!$K$7))))*R878,2)</f>
        <v>0</v>
      </c>
      <c r="G878" s="163" t="n">
        <f aca="false">IF(E878&lt;&gt;0,ROUND(E878*F878,2),IF(AD878=0,(SUMIF($V$12:$V$1011,B878,$AD$12:$AD$1011)),AD878))</f>
        <v>0</v>
      </c>
      <c r="H878" s="164"/>
      <c r="I878" s="165"/>
      <c r="J878" s="166" t="str">
        <f aca="false">IF(N878&lt;&gt;0,N878,"")</f>
        <v/>
      </c>
      <c r="K878" s="167"/>
      <c r="L878" s="168" t="str">
        <f aca="false">IF(B878&gt;0,"ok","ocultar")</f>
        <v>ocultar</v>
      </c>
      <c r="M878" s="182"/>
      <c r="N878" s="184"/>
      <c r="O878" s="177"/>
      <c r="P878" s="178"/>
      <c r="Q878" s="173"/>
      <c r="R878" s="179"/>
      <c r="S878" s="156"/>
      <c r="U878" s="88"/>
      <c r="V878" s="157" t="n">
        <f aca="false">IF(B878=0,V877,IF(ISNONTEXT(B878)=TRUE(),INT(B878),INT(LEFT(B878,FIND(".",B878)-1))))</f>
        <v>3</v>
      </c>
      <c r="W878" s="157" t="str">
        <f aca="false">IF(W879=1,1,IF(B878&lt;&gt;0,1,IF(C878&lt;&gt;0,1,IF(D878&lt;&gt;0,1,IF(E878&lt;&gt;0,1,"")))))</f>
        <v/>
      </c>
      <c r="X878" s="157" t="str">
        <f aca="false">IF(V878=0," ",IF(V878&lt;&gt;V877,V878," "))</f>
        <v> </v>
      </c>
      <c r="Y878" s="88"/>
      <c r="Z878" s="75" t="n">
        <f aca="false">IF(V878&lt;&gt;X878,(IF(I878="",G878*INFORMAÇÕES!$U$113,IF(I878="R",G878,0))),0)</f>
        <v>0</v>
      </c>
      <c r="AA878" s="75" t="n">
        <f aca="false">IF(V878&lt;&gt;X878,(IF(I878="",G878*INFORMAÇÕES!$U$114,IF(I878="C",G878,0))),0)</f>
        <v>0</v>
      </c>
      <c r="AB878" s="75" t="n">
        <f aca="false">IF(V878&lt;&gt;X878,(IF(I878="",G878*INFORMAÇÕES!$U$115,IF(I878="CF",G878,0))),0)</f>
        <v>0</v>
      </c>
      <c r="AC878" s="75" t="n">
        <f aca="false">IF(V878&lt;&gt;X878,(IF(I878="",G878*INFORMAÇÕES!$U$116,IF(I878="O",G878,0))),0)</f>
        <v>0</v>
      </c>
      <c r="AD878" s="75" t="n">
        <f aca="false">IF(E878&lt;&gt;0,G878,0)</f>
        <v>0</v>
      </c>
    </row>
    <row r="879" s="174" customFormat="true" ht="14.25" hidden="false" customHeight="false" outlineLevel="0" collapsed="false">
      <c r="A879" s="159" t="n">
        <v>868</v>
      </c>
      <c r="B879" s="160" t="n">
        <f aca="false">M879</f>
        <v>0</v>
      </c>
      <c r="C879" s="161" t="n">
        <f aca="false">O879</f>
        <v>0</v>
      </c>
      <c r="D879" s="162" t="n">
        <f aca="false">P879</f>
        <v>0</v>
      </c>
      <c r="E879" s="163" t="n">
        <f aca="false">ROUND(Q879,2)</f>
        <v>0</v>
      </c>
      <c r="F879" s="163" t="n">
        <f aca="false">TRUNC((1+(IF(OR(H879=0,H879=""),'BDI REF.'!$K$5,CHOOSE(H879,'BDI REF.'!$K$5,'BDI REF.'!$K$6,'BDI REF.'!$K$7))))*R879,2)</f>
        <v>0</v>
      </c>
      <c r="G879" s="163" t="n">
        <f aca="false">IF(E879&lt;&gt;0,ROUND(E879*F879,2),IF(AD879=0,(SUMIF($V$12:$V$1011,B879,$AD$12:$AD$1011)),AD879))</f>
        <v>0</v>
      </c>
      <c r="H879" s="164"/>
      <c r="I879" s="165"/>
      <c r="J879" s="166" t="str">
        <f aca="false">IF(N879&lt;&gt;0,N879,"")</f>
        <v/>
      </c>
      <c r="K879" s="167"/>
      <c r="L879" s="168" t="str">
        <f aca="false">IF(B879&gt;0,"ok","ocultar")</f>
        <v>ocultar</v>
      </c>
      <c r="M879" s="182"/>
      <c r="N879" s="184"/>
      <c r="O879" s="177"/>
      <c r="P879" s="178"/>
      <c r="Q879" s="173"/>
      <c r="R879" s="179"/>
      <c r="S879" s="156"/>
      <c r="U879" s="88"/>
      <c r="V879" s="157" t="n">
        <f aca="false">IF(B879=0,V878,IF(ISNONTEXT(B879)=TRUE(),INT(B879),INT(LEFT(B879,FIND(".",B879)-1))))</f>
        <v>3</v>
      </c>
      <c r="W879" s="157" t="str">
        <f aca="false">IF(W880=1,1,IF(B879&lt;&gt;0,1,IF(C879&lt;&gt;0,1,IF(D879&lt;&gt;0,1,IF(E879&lt;&gt;0,1,"")))))</f>
        <v/>
      </c>
      <c r="X879" s="157" t="str">
        <f aca="false">IF(V879=0," ",IF(V879&lt;&gt;V878,V879," "))</f>
        <v> </v>
      </c>
      <c r="Y879" s="88"/>
      <c r="Z879" s="75" t="n">
        <f aca="false">IF(V879&lt;&gt;X879,(IF(I879="",G879*INFORMAÇÕES!$U$113,IF(I879="R",G879,0))),0)</f>
        <v>0</v>
      </c>
      <c r="AA879" s="75" t="n">
        <f aca="false">IF(V879&lt;&gt;X879,(IF(I879="",G879*INFORMAÇÕES!$U$114,IF(I879="C",G879,0))),0)</f>
        <v>0</v>
      </c>
      <c r="AB879" s="75" t="n">
        <f aca="false">IF(V879&lt;&gt;X879,(IF(I879="",G879*INFORMAÇÕES!$U$115,IF(I879="CF",G879,0))),0)</f>
        <v>0</v>
      </c>
      <c r="AC879" s="75" t="n">
        <f aca="false">IF(V879&lt;&gt;X879,(IF(I879="",G879*INFORMAÇÕES!$U$116,IF(I879="O",G879,0))),0)</f>
        <v>0</v>
      </c>
      <c r="AD879" s="75" t="n">
        <f aca="false">IF(E879&lt;&gt;0,G879,0)</f>
        <v>0</v>
      </c>
    </row>
    <row r="880" s="174" customFormat="true" ht="14.25" hidden="false" customHeight="false" outlineLevel="0" collapsed="false">
      <c r="A880" s="159" t="n">
        <v>869</v>
      </c>
      <c r="B880" s="160" t="n">
        <f aca="false">M880</f>
        <v>0</v>
      </c>
      <c r="C880" s="161" t="n">
        <f aca="false">O880</f>
        <v>0</v>
      </c>
      <c r="D880" s="162" t="n">
        <f aca="false">P880</f>
        <v>0</v>
      </c>
      <c r="E880" s="163" t="n">
        <f aca="false">ROUND(Q880,2)</f>
        <v>0</v>
      </c>
      <c r="F880" s="163" t="n">
        <f aca="false">TRUNC((1+(IF(OR(H880=0,H880=""),'BDI REF.'!$K$5,CHOOSE(H880,'BDI REF.'!$K$5,'BDI REF.'!$K$6,'BDI REF.'!$K$7))))*R880,2)</f>
        <v>0</v>
      </c>
      <c r="G880" s="163" t="n">
        <f aca="false">IF(E880&lt;&gt;0,ROUND(E880*F880,2),IF(AD880=0,(SUMIF($V$12:$V$1011,B880,$AD$12:$AD$1011)),AD880))</f>
        <v>0</v>
      </c>
      <c r="H880" s="164"/>
      <c r="I880" s="165"/>
      <c r="J880" s="166" t="str">
        <f aca="false">IF(N880&lt;&gt;0,N880,"")</f>
        <v/>
      </c>
      <c r="K880" s="167"/>
      <c r="L880" s="168" t="str">
        <f aca="false">IF(B880&gt;0,"ok","ocultar")</f>
        <v>ocultar</v>
      </c>
      <c r="M880" s="182"/>
      <c r="N880" s="184"/>
      <c r="O880" s="177"/>
      <c r="P880" s="178"/>
      <c r="Q880" s="173"/>
      <c r="R880" s="179"/>
      <c r="S880" s="156"/>
      <c r="U880" s="88"/>
      <c r="V880" s="157" t="n">
        <f aca="false">IF(B880=0,V879,IF(ISNONTEXT(B880)=TRUE(),INT(B880),INT(LEFT(B880,FIND(".",B880)-1))))</f>
        <v>3</v>
      </c>
      <c r="W880" s="157" t="str">
        <f aca="false">IF(W881=1,1,IF(B880&lt;&gt;0,1,IF(C880&lt;&gt;0,1,IF(D880&lt;&gt;0,1,IF(E880&lt;&gt;0,1,"")))))</f>
        <v/>
      </c>
      <c r="X880" s="157" t="str">
        <f aca="false">IF(V880=0," ",IF(V880&lt;&gt;V879,V880," "))</f>
        <v> </v>
      </c>
      <c r="Y880" s="88"/>
      <c r="Z880" s="75" t="n">
        <f aca="false">IF(V880&lt;&gt;X880,(IF(I880="",G880*INFORMAÇÕES!$U$113,IF(I880="R",G880,0))),0)</f>
        <v>0</v>
      </c>
      <c r="AA880" s="75" t="n">
        <f aca="false">IF(V880&lt;&gt;X880,(IF(I880="",G880*INFORMAÇÕES!$U$114,IF(I880="C",G880,0))),0)</f>
        <v>0</v>
      </c>
      <c r="AB880" s="75" t="n">
        <f aca="false">IF(V880&lt;&gt;X880,(IF(I880="",G880*INFORMAÇÕES!$U$115,IF(I880="CF",G880,0))),0)</f>
        <v>0</v>
      </c>
      <c r="AC880" s="75" t="n">
        <f aca="false">IF(V880&lt;&gt;X880,(IF(I880="",G880*INFORMAÇÕES!$U$116,IF(I880="O",G880,0))),0)</f>
        <v>0</v>
      </c>
      <c r="AD880" s="75" t="n">
        <f aca="false">IF(E880&lt;&gt;0,G880,0)</f>
        <v>0</v>
      </c>
    </row>
    <row r="881" s="174" customFormat="true" ht="14.25" hidden="false" customHeight="false" outlineLevel="0" collapsed="false">
      <c r="A881" s="159" t="n">
        <v>870</v>
      </c>
      <c r="B881" s="160" t="n">
        <f aca="false">M881</f>
        <v>0</v>
      </c>
      <c r="C881" s="161" t="n">
        <f aca="false">O881</f>
        <v>0</v>
      </c>
      <c r="D881" s="162" t="n">
        <f aca="false">P881</f>
        <v>0</v>
      </c>
      <c r="E881" s="163" t="n">
        <f aca="false">ROUND(Q881,2)</f>
        <v>0</v>
      </c>
      <c r="F881" s="163" t="n">
        <f aca="false">TRUNC((1+(IF(OR(H881=0,H881=""),'BDI REF.'!$K$5,CHOOSE(H881,'BDI REF.'!$K$5,'BDI REF.'!$K$6,'BDI REF.'!$K$7))))*R881,2)</f>
        <v>0</v>
      </c>
      <c r="G881" s="163" t="n">
        <f aca="false">IF(E881&lt;&gt;0,ROUND(E881*F881,2),IF(AD881=0,(SUMIF($V$12:$V$1011,B881,$AD$12:$AD$1011)),AD881))</f>
        <v>0</v>
      </c>
      <c r="H881" s="164"/>
      <c r="I881" s="165"/>
      <c r="J881" s="166" t="str">
        <f aca="false">IF(N881&lt;&gt;0,N881,"")</f>
        <v/>
      </c>
      <c r="K881" s="167"/>
      <c r="L881" s="168" t="str">
        <f aca="false">IF(B881&gt;0,"ok","ocultar")</f>
        <v>ocultar</v>
      </c>
      <c r="M881" s="182"/>
      <c r="N881" s="184"/>
      <c r="O881" s="177"/>
      <c r="P881" s="178"/>
      <c r="Q881" s="173"/>
      <c r="R881" s="179"/>
      <c r="S881" s="156"/>
      <c r="U881" s="88"/>
      <c r="V881" s="157" t="n">
        <f aca="false">IF(B881=0,V880,IF(ISNONTEXT(B881)=TRUE(),INT(B881),INT(LEFT(B881,FIND(".",B881)-1))))</f>
        <v>3</v>
      </c>
      <c r="W881" s="157" t="str">
        <f aca="false">IF(W882=1,1,IF(B881&lt;&gt;0,1,IF(C881&lt;&gt;0,1,IF(D881&lt;&gt;0,1,IF(E881&lt;&gt;0,1,"")))))</f>
        <v/>
      </c>
      <c r="X881" s="157" t="str">
        <f aca="false">IF(V881=0," ",IF(V881&lt;&gt;V880,V881," "))</f>
        <v> </v>
      </c>
      <c r="Y881" s="88"/>
      <c r="Z881" s="75" t="n">
        <f aca="false">IF(V881&lt;&gt;X881,(IF(I881="",G881*INFORMAÇÕES!$U$113,IF(I881="R",G881,0))),0)</f>
        <v>0</v>
      </c>
      <c r="AA881" s="75" t="n">
        <f aca="false">IF(V881&lt;&gt;X881,(IF(I881="",G881*INFORMAÇÕES!$U$114,IF(I881="C",G881,0))),0)</f>
        <v>0</v>
      </c>
      <c r="AB881" s="75" t="n">
        <f aca="false">IF(V881&lt;&gt;X881,(IF(I881="",G881*INFORMAÇÕES!$U$115,IF(I881="CF",G881,0))),0)</f>
        <v>0</v>
      </c>
      <c r="AC881" s="75" t="n">
        <f aca="false">IF(V881&lt;&gt;X881,(IF(I881="",G881*INFORMAÇÕES!$U$116,IF(I881="O",G881,0))),0)</f>
        <v>0</v>
      </c>
      <c r="AD881" s="75" t="n">
        <f aca="false">IF(E881&lt;&gt;0,G881,0)</f>
        <v>0</v>
      </c>
    </row>
    <row r="882" s="174" customFormat="true" ht="14.25" hidden="false" customHeight="false" outlineLevel="0" collapsed="false">
      <c r="A882" s="159" t="n">
        <v>871</v>
      </c>
      <c r="B882" s="160" t="n">
        <f aca="false">M882</f>
        <v>0</v>
      </c>
      <c r="C882" s="161" t="n">
        <f aca="false">O882</f>
        <v>0</v>
      </c>
      <c r="D882" s="162" t="n">
        <f aca="false">P882</f>
        <v>0</v>
      </c>
      <c r="E882" s="163" t="n">
        <f aca="false">ROUND(Q882,2)</f>
        <v>0</v>
      </c>
      <c r="F882" s="163" t="n">
        <f aca="false">TRUNC((1+(IF(OR(H882=0,H882=""),'BDI REF.'!$K$5,CHOOSE(H882,'BDI REF.'!$K$5,'BDI REF.'!$K$6,'BDI REF.'!$K$7))))*R882,2)</f>
        <v>0</v>
      </c>
      <c r="G882" s="163" t="n">
        <f aca="false">IF(E882&lt;&gt;0,ROUND(E882*F882,2),IF(AD882=0,(SUMIF($V$12:$V$1011,B882,$AD$12:$AD$1011)),AD882))</f>
        <v>0</v>
      </c>
      <c r="H882" s="164"/>
      <c r="I882" s="165"/>
      <c r="J882" s="166" t="str">
        <f aca="false">IF(N882&lt;&gt;0,N882,"")</f>
        <v/>
      </c>
      <c r="K882" s="167"/>
      <c r="L882" s="168" t="str">
        <f aca="false">IF(B882&gt;0,"ok","ocultar")</f>
        <v>ocultar</v>
      </c>
      <c r="M882" s="182"/>
      <c r="N882" s="184"/>
      <c r="O882" s="177"/>
      <c r="P882" s="178"/>
      <c r="Q882" s="173"/>
      <c r="R882" s="179"/>
      <c r="S882" s="156"/>
      <c r="U882" s="88"/>
      <c r="V882" s="157" t="n">
        <f aca="false">IF(B882=0,V881,IF(ISNONTEXT(B882)=TRUE(),INT(B882),INT(LEFT(B882,FIND(".",B882)-1))))</f>
        <v>3</v>
      </c>
      <c r="W882" s="157" t="str">
        <f aca="false">IF(W883=1,1,IF(B882&lt;&gt;0,1,IF(C882&lt;&gt;0,1,IF(D882&lt;&gt;0,1,IF(E882&lt;&gt;0,1,"")))))</f>
        <v/>
      </c>
      <c r="X882" s="157" t="str">
        <f aca="false">IF(V882=0," ",IF(V882&lt;&gt;V881,V882," "))</f>
        <v> </v>
      </c>
      <c r="Y882" s="88"/>
      <c r="Z882" s="75" t="n">
        <f aca="false">IF(V882&lt;&gt;X882,(IF(I882="",G882*INFORMAÇÕES!$U$113,IF(I882="R",G882,0))),0)</f>
        <v>0</v>
      </c>
      <c r="AA882" s="75" t="n">
        <f aca="false">IF(V882&lt;&gt;X882,(IF(I882="",G882*INFORMAÇÕES!$U$114,IF(I882="C",G882,0))),0)</f>
        <v>0</v>
      </c>
      <c r="AB882" s="75" t="n">
        <f aca="false">IF(V882&lt;&gt;X882,(IF(I882="",G882*INFORMAÇÕES!$U$115,IF(I882="CF",G882,0))),0)</f>
        <v>0</v>
      </c>
      <c r="AC882" s="75" t="n">
        <f aca="false">IF(V882&lt;&gt;X882,(IF(I882="",G882*INFORMAÇÕES!$U$116,IF(I882="O",G882,0))),0)</f>
        <v>0</v>
      </c>
      <c r="AD882" s="75" t="n">
        <f aca="false">IF(E882&lt;&gt;0,G882,0)</f>
        <v>0</v>
      </c>
    </row>
    <row r="883" s="174" customFormat="true" ht="14.25" hidden="false" customHeight="false" outlineLevel="0" collapsed="false">
      <c r="A883" s="159" t="n">
        <v>872</v>
      </c>
      <c r="B883" s="160" t="n">
        <f aca="false">M883</f>
        <v>0</v>
      </c>
      <c r="C883" s="161" t="n">
        <f aca="false">O883</f>
        <v>0</v>
      </c>
      <c r="D883" s="162" t="n">
        <f aca="false">P883</f>
        <v>0</v>
      </c>
      <c r="E883" s="163" t="n">
        <f aca="false">ROUND(Q883,2)</f>
        <v>0</v>
      </c>
      <c r="F883" s="163" t="n">
        <f aca="false">TRUNC((1+(IF(OR(H883=0,H883=""),'BDI REF.'!$K$5,CHOOSE(H883,'BDI REF.'!$K$5,'BDI REF.'!$K$6,'BDI REF.'!$K$7))))*R883,2)</f>
        <v>0</v>
      </c>
      <c r="G883" s="163" t="n">
        <f aca="false">IF(E883&lt;&gt;0,ROUND(E883*F883,2),IF(AD883=0,(SUMIF($V$12:$V$1011,B883,$AD$12:$AD$1011)),AD883))</f>
        <v>0</v>
      </c>
      <c r="H883" s="164"/>
      <c r="I883" s="165"/>
      <c r="J883" s="166" t="str">
        <f aca="false">IF(N883&lt;&gt;0,N883,"")</f>
        <v/>
      </c>
      <c r="K883" s="167"/>
      <c r="L883" s="168" t="str">
        <f aca="false">IF(B883&gt;0,"ok","ocultar")</f>
        <v>ocultar</v>
      </c>
      <c r="M883" s="182"/>
      <c r="N883" s="184"/>
      <c r="O883" s="177"/>
      <c r="P883" s="178"/>
      <c r="Q883" s="173"/>
      <c r="R883" s="179"/>
      <c r="S883" s="156"/>
      <c r="U883" s="88"/>
      <c r="V883" s="157" t="n">
        <f aca="false">IF(B883=0,V882,IF(ISNONTEXT(B883)=TRUE(),INT(B883),INT(LEFT(B883,FIND(".",B883)-1))))</f>
        <v>3</v>
      </c>
      <c r="W883" s="157" t="str">
        <f aca="false">IF(W884=1,1,IF(B883&lt;&gt;0,1,IF(C883&lt;&gt;0,1,IF(D883&lt;&gt;0,1,IF(E883&lt;&gt;0,1,"")))))</f>
        <v/>
      </c>
      <c r="X883" s="157" t="str">
        <f aca="false">IF(V883=0," ",IF(V883&lt;&gt;V882,V883," "))</f>
        <v> </v>
      </c>
      <c r="Y883" s="88"/>
      <c r="Z883" s="75" t="n">
        <f aca="false">IF(V883&lt;&gt;X883,(IF(I883="",G883*INFORMAÇÕES!$U$113,IF(I883="R",G883,0))),0)</f>
        <v>0</v>
      </c>
      <c r="AA883" s="75" t="n">
        <f aca="false">IF(V883&lt;&gt;X883,(IF(I883="",G883*INFORMAÇÕES!$U$114,IF(I883="C",G883,0))),0)</f>
        <v>0</v>
      </c>
      <c r="AB883" s="75" t="n">
        <f aca="false">IF(V883&lt;&gt;X883,(IF(I883="",G883*INFORMAÇÕES!$U$115,IF(I883="CF",G883,0))),0)</f>
        <v>0</v>
      </c>
      <c r="AC883" s="75" t="n">
        <f aca="false">IF(V883&lt;&gt;X883,(IF(I883="",G883*INFORMAÇÕES!$U$116,IF(I883="O",G883,0))),0)</f>
        <v>0</v>
      </c>
      <c r="AD883" s="75" t="n">
        <f aca="false">IF(E883&lt;&gt;0,G883,0)</f>
        <v>0</v>
      </c>
    </row>
    <row r="884" s="174" customFormat="true" ht="14.25" hidden="false" customHeight="false" outlineLevel="0" collapsed="false">
      <c r="A884" s="159" t="n">
        <v>873</v>
      </c>
      <c r="B884" s="160" t="n">
        <f aca="false">M884</f>
        <v>0</v>
      </c>
      <c r="C884" s="161" t="n">
        <f aca="false">O884</f>
        <v>0</v>
      </c>
      <c r="D884" s="162" t="n">
        <f aca="false">P884</f>
        <v>0</v>
      </c>
      <c r="E884" s="163" t="n">
        <f aca="false">ROUND(Q884,2)</f>
        <v>0</v>
      </c>
      <c r="F884" s="163" t="n">
        <f aca="false">TRUNC((1+(IF(OR(H884=0,H884=""),'BDI REF.'!$K$5,CHOOSE(H884,'BDI REF.'!$K$5,'BDI REF.'!$K$6,'BDI REF.'!$K$7))))*R884,2)</f>
        <v>0</v>
      </c>
      <c r="G884" s="163" t="n">
        <f aca="false">IF(E884&lt;&gt;0,ROUND(E884*F884,2),IF(AD884=0,(SUMIF($V$12:$V$1011,B884,$AD$12:$AD$1011)),AD884))</f>
        <v>0</v>
      </c>
      <c r="H884" s="164"/>
      <c r="I884" s="165"/>
      <c r="J884" s="166" t="str">
        <f aca="false">IF(N884&lt;&gt;0,N884,"")</f>
        <v/>
      </c>
      <c r="K884" s="167"/>
      <c r="L884" s="168" t="str">
        <f aca="false">IF(B884&gt;0,"ok","ocultar")</f>
        <v>ocultar</v>
      </c>
      <c r="M884" s="182"/>
      <c r="N884" s="184"/>
      <c r="O884" s="177"/>
      <c r="P884" s="178"/>
      <c r="Q884" s="173"/>
      <c r="R884" s="179"/>
      <c r="S884" s="156"/>
      <c r="U884" s="88"/>
      <c r="V884" s="157" t="n">
        <f aca="false">IF(B884=0,V883,IF(ISNONTEXT(B884)=TRUE(),INT(B884),INT(LEFT(B884,FIND(".",B884)-1))))</f>
        <v>3</v>
      </c>
      <c r="W884" s="157" t="str">
        <f aca="false">IF(W885=1,1,IF(B884&lt;&gt;0,1,IF(C884&lt;&gt;0,1,IF(D884&lt;&gt;0,1,IF(E884&lt;&gt;0,1,"")))))</f>
        <v/>
      </c>
      <c r="X884" s="157" t="str">
        <f aca="false">IF(V884=0," ",IF(V884&lt;&gt;V883,V884," "))</f>
        <v> </v>
      </c>
      <c r="Y884" s="88"/>
      <c r="Z884" s="75" t="n">
        <f aca="false">IF(V884&lt;&gt;X884,(IF(I884="",G884*INFORMAÇÕES!$U$113,IF(I884="R",G884,0))),0)</f>
        <v>0</v>
      </c>
      <c r="AA884" s="75" t="n">
        <f aca="false">IF(V884&lt;&gt;X884,(IF(I884="",G884*INFORMAÇÕES!$U$114,IF(I884="C",G884,0))),0)</f>
        <v>0</v>
      </c>
      <c r="AB884" s="75" t="n">
        <f aca="false">IF(V884&lt;&gt;X884,(IF(I884="",G884*INFORMAÇÕES!$U$115,IF(I884="CF",G884,0))),0)</f>
        <v>0</v>
      </c>
      <c r="AC884" s="75" t="n">
        <f aca="false">IF(V884&lt;&gt;X884,(IF(I884="",G884*INFORMAÇÕES!$U$116,IF(I884="O",G884,0))),0)</f>
        <v>0</v>
      </c>
      <c r="AD884" s="75" t="n">
        <f aca="false">IF(E884&lt;&gt;0,G884,0)</f>
        <v>0</v>
      </c>
    </row>
    <row r="885" s="174" customFormat="true" ht="14.25" hidden="false" customHeight="false" outlineLevel="0" collapsed="false">
      <c r="A885" s="159" t="n">
        <v>874</v>
      </c>
      <c r="B885" s="160" t="n">
        <f aca="false">M885</f>
        <v>0</v>
      </c>
      <c r="C885" s="161" t="n">
        <f aca="false">O885</f>
        <v>0</v>
      </c>
      <c r="D885" s="162" t="n">
        <f aca="false">P885</f>
        <v>0</v>
      </c>
      <c r="E885" s="163" t="n">
        <f aca="false">ROUND(Q885,2)</f>
        <v>0</v>
      </c>
      <c r="F885" s="163" t="n">
        <f aca="false">TRUNC((1+(IF(OR(H885=0,H885=""),'BDI REF.'!$K$5,CHOOSE(H885,'BDI REF.'!$K$5,'BDI REF.'!$K$6,'BDI REF.'!$K$7))))*R885,2)</f>
        <v>0</v>
      </c>
      <c r="G885" s="163" t="n">
        <f aca="false">IF(E885&lt;&gt;0,ROUND(E885*F885,2),IF(AD885=0,(SUMIF($V$12:$V$1011,B885,$AD$12:$AD$1011)),AD885))</f>
        <v>0</v>
      </c>
      <c r="H885" s="164"/>
      <c r="I885" s="165"/>
      <c r="J885" s="166" t="str">
        <f aca="false">IF(N885&lt;&gt;0,N885,"")</f>
        <v/>
      </c>
      <c r="K885" s="167"/>
      <c r="L885" s="168" t="str">
        <f aca="false">IF(B885&gt;0,"ok","ocultar")</f>
        <v>ocultar</v>
      </c>
      <c r="M885" s="182"/>
      <c r="N885" s="184"/>
      <c r="O885" s="177"/>
      <c r="P885" s="178"/>
      <c r="Q885" s="173"/>
      <c r="R885" s="179"/>
      <c r="S885" s="156"/>
      <c r="U885" s="88"/>
      <c r="V885" s="157" t="n">
        <f aca="false">IF(B885=0,V884,IF(ISNONTEXT(B885)=TRUE(),INT(B885),INT(LEFT(B885,FIND(".",B885)-1))))</f>
        <v>3</v>
      </c>
      <c r="W885" s="157" t="str">
        <f aca="false">IF(W886=1,1,IF(B885&lt;&gt;0,1,IF(C885&lt;&gt;0,1,IF(D885&lt;&gt;0,1,IF(E885&lt;&gt;0,1,"")))))</f>
        <v/>
      </c>
      <c r="X885" s="157" t="str">
        <f aca="false">IF(V885=0," ",IF(V885&lt;&gt;V884,V885," "))</f>
        <v> </v>
      </c>
      <c r="Y885" s="88"/>
      <c r="Z885" s="75" t="n">
        <f aca="false">IF(V885&lt;&gt;X885,(IF(I885="",G885*INFORMAÇÕES!$U$113,IF(I885="R",G885,0))),0)</f>
        <v>0</v>
      </c>
      <c r="AA885" s="75" t="n">
        <f aca="false">IF(V885&lt;&gt;X885,(IF(I885="",G885*INFORMAÇÕES!$U$114,IF(I885="C",G885,0))),0)</f>
        <v>0</v>
      </c>
      <c r="AB885" s="75" t="n">
        <f aca="false">IF(V885&lt;&gt;X885,(IF(I885="",G885*INFORMAÇÕES!$U$115,IF(I885="CF",G885,0))),0)</f>
        <v>0</v>
      </c>
      <c r="AC885" s="75" t="n">
        <f aca="false">IF(V885&lt;&gt;X885,(IF(I885="",G885*INFORMAÇÕES!$U$116,IF(I885="O",G885,0))),0)</f>
        <v>0</v>
      </c>
      <c r="AD885" s="75" t="n">
        <f aca="false">IF(E885&lt;&gt;0,G885,0)</f>
        <v>0</v>
      </c>
    </row>
    <row r="886" s="174" customFormat="true" ht="14.25" hidden="false" customHeight="false" outlineLevel="0" collapsed="false">
      <c r="A886" s="159" t="n">
        <v>875</v>
      </c>
      <c r="B886" s="160" t="n">
        <f aca="false">M886</f>
        <v>0</v>
      </c>
      <c r="C886" s="161" t="n">
        <f aca="false">O886</f>
        <v>0</v>
      </c>
      <c r="D886" s="162" t="n">
        <f aca="false">P886</f>
        <v>0</v>
      </c>
      <c r="E886" s="163" t="n">
        <f aca="false">ROUND(Q886,2)</f>
        <v>0</v>
      </c>
      <c r="F886" s="163" t="n">
        <f aca="false">TRUNC((1+(IF(OR(H886=0,H886=""),'BDI REF.'!$K$5,CHOOSE(H886,'BDI REF.'!$K$5,'BDI REF.'!$K$6,'BDI REF.'!$K$7))))*R886,2)</f>
        <v>0</v>
      </c>
      <c r="G886" s="163" t="n">
        <f aca="false">IF(E886&lt;&gt;0,ROUND(E886*F886,2),IF(AD886=0,(SUMIF($V$12:$V$1011,B886,$AD$12:$AD$1011)),AD886))</f>
        <v>0</v>
      </c>
      <c r="H886" s="164"/>
      <c r="I886" s="165"/>
      <c r="J886" s="166" t="str">
        <f aca="false">IF(N886&lt;&gt;0,N886,"")</f>
        <v/>
      </c>
      <c r="K886" s="167"/>
      <c r="L886" s="168" t="str">
        <f aca="false">IF(B886&gt;0,"ok","ocultar")</f>
        <v>ocultar</v>
      </c>
      <c r="M886" s="182"/>
      <c r="N886" s="184"/>
      <c r="O886" s="177"/>
      <c r="P886" s="178"/>
      <c r="Q886" s="173"/>
      <c r="R886" s="179"/>
      <c r="S886" s="156"/>
      <c r="U886" s="88"/>
      <c r="V886" s="157" t="n">
        <f aca="false">IF(B886=0,V885,IF(ISNONTEXT(B886)=TRUE(),INT(B886),INT(LEFT(B886,FIND(".",B886)-1))))</f>
        <v>3</v>
      </c>
      <c r="W886" s="157" t="str">
        <f aca="false">IF(W887=1,1,IF(B886&lt;&gt;0,1,IF(C886&lt;&gt;0,1,IF(D886&lt;&gt;0,1,IF(E886&lt;&gt;0,1,"")))))</f>
        <v/>
      </c>
      <c r="X886" s="157" t="str">
        <f aca="false">IF(V886=0," ",IF(V886&lt;&gt;V885,V886," "))</f>
        <v> </v>
      </c>
      <c r="Y886" s="88"/>
      <c r="Z886" s="75" t="n">
        <f aca="false">IF(V886&lt;&gt;X886,(IF(I886="",G886*INFORMAÇÕES!$U$113,IF(I886="R",G886,0))),0)</f>
        <v>0</v>
      </c>
      <c r="AA886" s="75" t="n">
        <f aca="false">IF(V886&lt;&gt;X886,(IF(I886="",G886*INFORMAÇÕES!$U$114,IF(I886="C",G886,0))),0)</f>
        <v>0</v>
      </c>
      <c r="AB886" s="75" t="n">
        <f aca="false">IF(V886&lt;&gt;X886,(IF(I886="",G886*INFORMAÇÕES!$U$115,IF(I886="CF",G886,0))),0)</f>
        <v>0</v>
      </c>
      <c r="AC886" s="75" t="n">
        <f aca="false">IF(V886&lt;&gt;X886,(IF(I886="",G886*INFORMAÇÕES!$U$116,IF(I886="O",G886,0))),0)</f>
        <v>0</v>
      </c>
      <c r="AD886" s="75" t="n">
        <f aca="false">IF(E886&lt;&gt;0,G886,0)</f>
        <v>0</v>
      </c>
    </row>
    <row r="887" s="174" customFormat="true" ht="14.25" hidden="false" customHeight="false" outlineLevel="0" collapsed="false">
      <c r="A887" s="159" t="n">
        <v>876</v>
      </c>
      <c r="B887" s="160" t="n">
        <f aca="false">M887</f>
        <v>0</v>
      </c>
      <c r="C887" s="161" t="n">
        <f aca="false">O887</f>
        <v>0</v>
      </c>
      <c r="D887" s="162" t="n">
        <f aca="false">P887</f>
        <v>0</v>
      </c>
      <c r="E887" s="163" t="n">
        <f aca="false">ROUND(Q887,2)</f>
        <v>0</v>
      </c>
      <c r="F887" s="163" t="n">
        <f aca="false">TRUNC((1+(IF(OR(H887=0,H887=""),'BDI REF.'!$K$5,CHOOSE(H887,'BDI REF.'!$K$5,'BDI REF.'!$K$6,'BDI REF.'!$K$7))))*R887,2)</f>
        <v>0</v>
      </c>
      <c r="G887" s="163" t="n">
        <f aca="false">IF(E887&lt;&gt;0,ROUND(E887*F887,2),IF(AD887=0,(SUMIF($V$12:$V$1011,B887,$AD$12:$AD$1011)),AD887))</f>
        <v>0</v>
      </c>
      <c r="H887" s="164"/>
      <c r="I887" s="165"/>
      <c r="J887" s="166" t="str">
        <f aca="false">IF(N887&lt;&gt;0,N887,"")</f>
        <v/>
      </c>
      <c r="K887" s="167"/>
      <c r="L887" s="168" t="str">
        <f aca="false">IF(B887&gt;0,"ok","ocultar")</f>
        <v>ocultar</v>
      </c>
      <c r="M887" s="182"/>
      <c r="N887" s="184"/>
      <c r="O887" s="177"/>
      <c r="P887" s="178"/>
      <c r="Q887" s="173"/>
      <c r="R887" s="179"/>
      <c r="S887" s="156"/>
      <c r="U887" s="88"/>
      <c r="V887" s="157" t="n">
        <f aca="false">IF(B887=0,V886,IF(ISNONTEXT(B887)=TRUE(),INT(B887),INT(LEFT(B887,FIND(".",B887)-1))))</f>
        <v>3</v>
      </c>
      <c r="W887" s="157" t="str">
        <f aca="false">IF(W888=1,1,IF(B887&lt;&gt;0,1,IF(C887&lt;&gt;0,1,IF(D887&lt;&gt;0,1,IF(E887&lt;&gt;0,1,"")))))</f>
        <v/>
      </c>
      <c r="X887" s="157" t="str">
        <f aca="false">IF(V887=0," ",IF(V887&lt;&gt;V886,V887," "))</f>
        <v> </v>
      </c>
      <c r="Y887" s="88"/>
      <c r="Z887" s="75" t="n">
        <f aca="false">IF(V887&lt;&gt;X887,(IF(I887="",G887*INFORMAÇÕES!$U$113,IF(I887="R",G887,0))),0)</f>
        <v>0</v>
      </c>
      <c r="AA887" s="75" t="n">
        <f aca="false">IF(V887&lt;&gt;X887,(IF(I887="",G887*INFORMAÇÕES!$U$114,IF(I887="C",G887,0))),0)</f>
        <v>0</v>
      </c>
      <c r="AB887" s="75" t="n">
        <f aca="false">IF(V887&lt;&gt;X887,(IF(I887="",G887*INFORMAÇÕES!$U$115,IF(I887="CF",G887,0))),0)</f>
        <v>0</v>
      </c>
      <c r="AC887" s="75" t="n">
        <f aca="false">IF(V887&lt;&gt;X887,(IF(I887="",G887*INFORMAÇÕES!$U$116,IF(I887="O",G887,0))),0)</f>
        <v>0</v>
      </c>
      <c r="AD887" s="75" t="n">
        <f aca="false">IF(E887&lt;&gt;0,G887,0)</f>
        <v>0</v>
      </c>
    </row>
    <row r="888" s="174" customFormat="true" ht="14.25" hidden="false" customHeight="false" outlineLevel="0" collapsed="false">
      <c r="A888" s="159" t="n">
        <v>877</v>
      </c>
      <c r="B888" s="160" t="n">
        <f aca="false">M888</f>
        <v>0</v>
      </c>
      <c r="C888" s="161" t="n">
        <f aca="false">O888</f>
        <v>0</v>
      </c>
      <c r="D888" s="162" t="n">
        <f aca="false">P888</f>
        <v>0</v>
      </c>
      <c r="E888" s="163" t="n">
        <f aca="false">ROUND(Q888,2)</f>
        <v>0</v>
      </c>
      <c r="F888" s="163" t="n">
        <f aca="false">TRUNC((1+(IF(OR(H888=0,H888=""),'BDI REF.'!$K$5,CHOOSE(H888,'BDI REF.'!$K$5,'BDI REF.'!$K$6,'BDI REF.'!$K$7))))*R888,2)</f>
        <v>0</v>
      </c>
      <c r="G888" s="163" t="n">
        <f aca="false">IF(E888&lt;&gt;0,ROUND(E888*F888,2),IF(AD888=0,(SUMIF($V$12:$V$1011,B888,$AD$12:$AD$1011)),AD888))</f>
        <v>0</v>
      </c>
      <c r="H888" s="164"/>
      <c r="I888" s="165"/>
      <c r="J888" s="166" t="str">
        <f aca="false">IF(N888&lt;&gt;0,N888,"")</f>
        <v/>
      </c>
      <c r="K888" s="167"/>
      <c r="L888" s="168" t="str">
        <f aca="false">IF(B888&gt;0,"ok","ocultar")</f>
        <v>ocultar</v>
      </c>
      <c r="M888" s="182"/>
      <c r="N888" s="184"/>
      <c r="O888" s="177"/>
      <c r="P888" s="178"/>
      <c r="Q888" s="173"/>
      <c r="R888" s="179"/>
      <c r="S888" s="156"/>
      <c r="U888" s="88"/>
      <c r="V888" s="157" t="n">
        <f aca="false">IF(B888=0,V887,IF(ISNONTEXT(B888)=TRUE(),INT(B888),INT(LEFT(B888,FIND(".",B888)-1))))</f>
        <v>3</v>
      </c>
      <c r="W888" s="157" t="str">
        <f aca="false">IF(W889=1,1,IF(B888&lt;&gt;0,1,IF(C888&lt;&gt;0,1,IF(D888&lt;&gt;0,1,IF(E888&lt;&gt;0,1,"")))))</f>
        <v/>
      </c>
      <c r="X888" s="157" t="str">
        <f aca="false">IF(V888=0," ",IF(V888&lt;&gt;V887,V888," "))</f>
        <v> </v>
      </c>
      <c r="Y888" s="88"/>
      <c r="Z888" s="75" t="n">
        <f aca="false">IF(V888&lt;&gt;X888,(IF(I888="",G888*INFORMAÇÕES!$U$113,IF(I888="R",G888,0))),0)</f>
        <v>0</v>
      </c>
      <c r="AA888" s="75" t="n">
        <f aca="false">IF(V888&lt;&gt;X888,(IF(I888="",G888*INFORMAÇÕES!$U$114,IF(I888="C",G888,0))),0)</f>
        <v>0</v>
      </c>
      <c r="AB888" s="75" t="n">
        <f aca="false">IF(V888&lt;&gt;X888,(IF(I888="",G888*INFORMAÇÕES!$U$115,IF(I888="CF",G888,0))),0)</f>
        <v>0</v>
      </c>
      <c r="AC888" s="75" t="n">
        <f aca="false">IF(V888&lt;&gt;X888,(IF(I888="",G888*INFORMAÇÕES!$U$116,IF(I888="O",G888,0))),0)</f>
        <v>0</v>
      </c>
      <c r="AD888" s="75" t="n">
        <f aca="false">IF(E888&lt;&gt;0,G888,0)</f>
        <v>0</v>
      </c>
    </row>
    <row r="889" s="174" customFormat="true" ht="14.25" hidden="false" customHeight="false" outlineLevel="0" collapsed="false">
      <c r="A889" s="159" t="n">
        <v>878</v>
      </c>
      <c r="B889" s="160" t="n">
        <f aca="false">M889</f>
        <v>0</v>
      </c>
      <c r="C889" s="161" t="n">
        <f aca="false">O889</f>
        <v>0</v>
      </c>
      <c r="D889" s="162" t="n">
        <f aca="false">P889</f>
        <v>0</v>
      </c>
      <c r="E889" s="163" t="n">
        <f aca="false">ROUND(Q889,2)</f>
        <v>0</v>
      </c>
      <c r="F889" s="163" t="n">
        <f aca="false">TRUNC((1+(IF(OR(H889=0,H889=""),'BDI REF.'!$K$5,CHOOSE(H889,'BDI REF.'!$K$5,'BDI REF.'!$K$6,'BDI REF.'!$K$7))))*R889,2)</f>
        <v>0</v>
      </c>
      <c r="G889" s="163" t="n">
        <f aca="false">IF(E889&lt;&gt;0,ROUND(E889*F889,2),IF(AD889=0,(SUMIF($V$12:$V$1011,B889,$AD$12:$AD$1011)),AD889))</f>
        <v>0</v>
      </c>
      <c r="H889" s="164"/>
      <c r="I889" s="165"/>
      <c r="J889" s="166" t="str">
        <f aca="false">IF(N889&lt;&gt;0,N889,"")</f>
        <v/>
      </c>
      <c r="K889" s="167"/>
      <c r="L889" s="168" t="str">
        <f aca="false">IF(B889&gt;0,"ok","ocultar")</f>
        <v>ocultar</v>
      </c>
      <c r="M889" s="182"/>
      <c r="N889" s="184"/>
      <c r="O889" s="177"/>
      <c r="P889" s="178"/>
      <c r="Q889" s="173"/>
      <c r="R889" s="179"/>
      <c r="S889" s="156"/>
      <c r="U889" s="88"/>
      <c r="V889" s="157" t="n">
        <f aca="false">IF(B889=0,V888,IF(ISNONTEXT(B889)=TRUE(),INT(B889),INT(LEFT(B889,FIND(".",B889)-1))))</f>
        <v>3</v>
      </c>
      <c r="W889" s="157" t="str">
        <f aca="false">IF(W890=1,1,IF(B889&lt;&gt;0,1,IF(C889&lt;&gt;0,1,IF(D889&lt;&gt;0,1,IF(E889&lt;&gt;0,1,"")))))</f>
        <v/>
      </c>
      <c r="X889" s="157" t="str">
        <f aca="false">IF(V889=0," ",IF(V889&lt;&gt;V888,V889," "))</f>
        <v> </v>
      </c>
      <c r="Y889" s="88"/>
      <c r="Z889" s="75" t="n">
        <f aca="false">IF(V889&lt;&gt;X889,(IF(I889="",G889*INFORMAÇÕES!$U$113,IF(I889="R",G889,0))),0)</f>
        <v>0</v>
      </c>
      <c r="AA889" s="75" t="n">
        <f aca="false">IF(V889&lt;&gt;X889,(IF(I889="",G889*INFORMAÇÕES!$U$114,IF(I889="C",G889,0))),0)</f>
        <v>0</v>
      </c>
      <c r="AB889" s="75" t="n">
        <f aca="false">IF(V889&lt;&gt;X889,(IF(I889="",G889*INFORMAÇÕES!$U$115,IF(I889="CF",G889,0))),0)</f>
        <v>0</v>
      </c>
      <c r="AC889" s="75" t="n">
        <f aca="false">IF(V889&lt;&gt;X889,(IF(I889="",G889*INFORMAÇÕES!$U$116,IF(I889="O",G889,0))),0)</f>
        <v>0</v>
      </c>
      <c r="AD889" s="75" t="n">
        <f aca="false">IF(E889&lt;&gt;0,G889,0)</f>
        <v>0</v>
      </c>
    </row>
    <row r="890" s="174" customFormat="true" ht="14.25" hidden="false" customHeight="false" outlineLevel="0" collapsed="false">
      <c r="A890" s="159" t="n">
        <v>879</v>
      </c>
      <c r="B890" s="160" t="n">
        <f aca="false">M890</f>
        <v>0</v>
      </c>
      <c r="C890" s="161" t="n">
        <f aca="false">O890</f>
        <v>0</v>
      </c>
      <c r="D890" s="162" t="n">
        <f aca="false">P890</f>
        <v>0</v>
      </c>
      <c r="E890" s="163" t="n">
        <f aca="false">ROUND(Q890,2)</f>
        <v>0</v>
      </c>
      <c r="F890" s="163" t="n">
        <f aca="false">TRUNC((1+(IF(OR(H890=0,H890=""),'BDI REF.'!$K$5,CHOOSE(H890,'BDI REF.'!$K$5,'BDI REF.'!$K$6,'BDI REF.'!$K$7))))*R890,2)</f>
        <v>0</v>
      </c>
      <c r="G890" s="163" t="n">
        <f aca="false">IF(E890&lt;&gt;0,ROUND(E890*F890,2),IF(AD890=0,(SUMIF($V$12:$V$1011,B890,$AD$12:$AD$1011)),AD890))</f>
        <v>0</v>
      </c>
      <c r="H890" s="164"/>
      <c r="I890" s="165"/>
      <c r="J890" s="166" t="str">
        <f aca="false">IF(N890&lt;&gt;0,N890,"")</f>
        <v/>
      </c>
      <c r="K890" s="167"/>
      <c r="L890" s="168" t="str">
        <f aca="false">IF(B890&gt;0,"ok","ocultar")</f>
        <v>ocultar</v>
      </c>
      <c r="M890" s="182"/>
      <c r="N890" s="184"/>
      <c r="O890" s="177"/>
      <c r="P890" s="178"/>
      <c r="Q890" s="173"/>
      <c r="R890" s="179"/>
      <c r="S890" s="156"/>
      <c r="U890" s="88"/>
      <c r="V890" s="157" t="n">
        <f aca="false">IF(B890=0,V889,IF(ISNONTEXT(B890)=TRUE(),INT(B890),INT(LEFT(B890,FIND(".",B890)-1))))</f>
        <v>3</v>
      </c>
      <c r="W890" s="157" t="str">
        <f aca="false">IF(W891=1,1,IF(B890&lt;&gt;0,1,IF(C890&lt;&gt;0,1,IF(D890&lt;&gt;0,1,IF(E890&lt;&gt;0,1,"")))))</f>
        <v/>
      </c>
      <c r="X890" s="157" t="str">
        <f aca="false">IF(V890=0," ",IF(V890&lt;&gt;V889,V890," "))</f>
        <v> </v>
      </c>
      <c r="Y890" s="88"/>
      <c r="Z890" s="75" t="n">
        <f aca="false">IF(V890&lt;&gt;X890,(IF(I890="",G890*INFORMAÇÕES!$U$113,IF(I890="R",G890,0))),0)</f>
        <v>0</v>
      </c>
      <c r="AA890" s="75" t="n">
        <f aca="false">IF(V890&lt;&gt;X890,(IF(I890="",G890*INFORMAÇÕES!$U$114,IF(I890="C",G890,0))),0)</f>
        <v>0</v>
      </c>
      <c r="AB890" s="75" t="n">
        <f aca="false">IF(V890&lt;&gt;X890,(IF(I890="",G890*INFORMAÇÕES!$U$115,IF(I890="CF",G890,0))),0)</f>
        <v>0</v>
      </c>
      <c r="AC890" s="75" t="n">
        <f aca="false">IF(V890&lt;&gt;X890,(IF(I890="",G890*INFORMAÇÕES!$U$116,IF(I890="O",G890,0))),0)</f>
        <v>0</v>
      </c>
      <c r="AD890" s="75" t="n">
        <f aca="false">IF(E890&lt;&gt;0,G890,0)</f>
        <v>0</v>
      </c>
    </row>
    <row r="891" s="174" customFormat="true" ht="14.25" hidden="false" customHeight="false" outlineLevel="0" collapsed="false">
      <c r="A891" s="159" t="n">
        <v>880</v>
      </c>
      <c r="B891" s="160" t="n">
        <f aca="false">M891</f>
        <v>0</v>
      </c>
      <c r="C891" s="161" t="n">
        <f aca="false">O891</f>
        <v>0</v>
      </c>
      <c r="D891" s="162" t="n">
        <f aca="false">P891</f>
        <v>0</v>
      </c>
      <c r="E891" s="163" t="n">
        <f aca="false">ROUND(Q891,2)</f>
        <v>0</v>
      </c>
      <c r="F891" s="163" t="n">
        <f aca="false">TRUNC((1+(IF(OR(H891=0,H891=""),'BDI REF.'!$K$5,CHOOSE(H891,'BDI REF.'!$K$5,'BDI REF.'!$K$6,'BDI REF.'!$K$7))))*R891,2)</f>
        <v>0</v>
      </c>
      <c r="G891" s="163" t="n">
        <f aca="false">IF(E891&lt;&gt;0,ROUND(E891*F891,2),IF(AD891=0,(SUMIF($V$12:$V$1011,B891,$AD$12:$AD$1011)),AD891))</f>
        <v>0</v>
      </c>
      <c r="H891" s="164"/>
      <c r="I891" s="165"/>
      <c r="J891" s="166" t="str">
        <f aca="false">IF(N891&lt;&gt;0,N891,"")</f>
        <v/>
      </c>
      <c r="K891" s="167"/>
      <c r="L891" s="168" t="str">
        <f aca="false">IF(B891&gt;0,"ok","ocultar")</f>
        <v>ocultar</v>
      </c>
      <c r="M891" s="182"/>
      <c r="N891" s="184"/>
      <c r="O891" s="177"/>
      <c r="P891" s="178"/>
      <c r="Q891" s="173"/>
      <c r="R891" s="179"/>
      <c r="S891" s="156"/>
      <c r="U891" s="88"/>
      <c r="V891" s="157" t="n">
        <f aca="false">IF(B891=0,V890,IF(ISNONTEXT(B891)=TRUE(),INT(B891),INT(LEFT(B891,FIND(".",B891)-1))))</f>
        <v>3</v>
      </c>
      <c r="W891" s="157" t="str">
        <f aca="false">IF(W892=1,1,IF(B891&lt;&gt;0,1,IF(C891&lt;&gt;0,1,IF(D891&lt;&gt;0,1,IF(E891&lt;&gt;0,1,"")))))</f>
        <v/>
      </c>
      <c r="X891" s="157" t="str">
        <f aca="false">IF(V891=0," ",IF(V891&lt;&gt;V890,V891," "))</f>
        <v> </v>
      </c>
      <c r="Y891" s="88"/>
      <c r="Z891" s="75" t="n">
        <f aca="false">IF(V891&lt;&gt;X891,(IF(I891="",G891*INFORMAÇÕES!$U$113,IF(I891="R",G891,0))),0)</f>
        <v>0</v>
      </c>
      <c r="AA891" s="75" t="n">
        <f aca="false">IF(V891&lt;&gt;X891,(IF(I891="",G891*INFORMAÇÕES!$U$114,IF(I891="C",G891,0))),0)</f>
        <v>0</v>
      </c>
      <c r="AB891" s="75" t="n">
        <f aca="false">IF(V891&lt;&gt;X891,(IF(I891="",G891*INFORMAÇÕES!$U$115,IF(I891="CF",G891,0))),0)</f>
        <v>0</v>
      </c>
      <c r="AC891" s="75" t="n">
        <f aca="false">IF(V891&lt;&gt;X891,(IF(I891="",G891*INFORMAÇÕES!$U$116,IF(I891="O",G891,0))),0)</f>
        <v>0</v>
      </c>
      <c r="AD891" s="75" t="n">
        <f aca="false">IF(E891&lt;&gt;0,G891,0)</f>
        <v>0</v>
      </c>
    </row>
    <row r="892" s="174" customFormat="true" ht="14.25" hidden="false" customHeight="false" outlineLevel="0" collapsed="false">
      <c r="A892" s="159" t="n">
        <v>881</v>
      </c>
      <c r="B892" s="160" t="n">
        <f aca="false">M892</f>
        <v>0</v>
      </c>
      <c r="C892" s="161" t="n">
        <f aca="false">O892</f>
        <v>0</v>
      </c>
      <c r="D892" s="162" t="n">
        <f aca="false">P892</f>
        <v>0</v>
      </c>
      <c r="E892" s="163" t="n">
        <f aca="false">ROUND(Q892,2)</f>
        <v>0</v>
      </c>
      <c r="F892" s="163" t="n">
        <f aca="false">TRUNC((1+(IF(OR(H892=0,H892=""),'BDI REF.'!$K$5,CHOOSE(H892,'BDI REF.'!$K$5,'BDI REF.'!$K$6,'BDI REF.'!$K$7))))*R892,2)</f>
        <v>0</v>
      </c>
      <c r="G892" s="163" t="n">
        <f aca="false">IF(E892&lt;&gt;0,ROUND(E892*F892,2),IF(AD892=0,(SUMIF($V$12:$V$1011,B892,$AD$12:$AD$1011)),AD892))</f>
        <v>0</v>
      </c>
      <c r="H892" s="164"/>
      <c r="I892" s="165"/>
      <c r="J892" s="166" t="str">
        <f aca="false">IF(N892&lt;&gt;0,N892,"")</f>
        <v/>
      </c>
      <c r="K892" s="167"/>
      <c r="L892" s="168" t="str">
        <f aca="false">IF(B892&gt;0,"ok","ocultar")</f>
        <v>ocultar</v>
      </c>
      <c r="M892" s="182"/>
      <c r="N892" s="184"/>
      <c r="O892" s="177"/>
      <c r="P892" s="178"/>
      <c r="Q892" s="173"/>
      <c r="R892" s="179"/>
      <c r="S892" s="156"/>
      <c r="U892" s="88"/>
      <c r="V892" s="157" t="n">
        <f aca="false">IF(B892=0,V891,IF(ISNONTEXT(B892)=TRUE(),INT(B892),INT(LEFT(B892,FIND(".",B892)-1))))</f>
        <v>3</v>
      </c>
      <c r="W892" s="157" t="str">
        <f aca="false">IF(W893=1,1,IF(B892&lt;&gt;0,1,IF(C892&lt;&gt;0,1,IF(D892&lt;&gt;0,1,IF(E892&lt;&gt;0,1,"")))))</f>
        <v/>
      </c>
      <c r="X892" s="157" t="str">
        <f aca="false">IF(V892=0," ",IF(V892&lt;&gt;V891,V892," "))</f>
        <v> </v>
      </c>
      <c r="Y892" s="88"/>
      <c r="Z892" s="75" t="n">
        <f aca="false">IF(V892&lt;&gt;X892,(IF(I892="",G892*INFORMAÇÕES!$U$113,IF(I892="R",G892,0))),0)</f>
        <v>0</v>
      </c>
      <c r="AA892" s="75" t="n">
        <f aca="false">IF(V892&lt;&gt;X892,(IF(I892="",G892*INFORMAÇÕES!$U$114,IF(I892="C",G892,0))),0)</f>
        <v>0</v>
      </c>
      <c r="AB892" s="75" t="n">
        <f aca="false">IF(V892&lt;&gt;X892,(IF(I892="",G892*INFORMAÇÕES!$U$115,IF(I892="CF",G892,0))),0)</f>
        <v>0</v>
      </c>
      <c r="AC892" s="75" t="n">
        <f aca="false">IF(V892&lt;&gt;X892,(IF(I892="",G892*INFORMAÇÕES!$U$116,IF(I892="O",G892,0))),0)</f>
        <v>0</v>
      </c>
      <c r="AD892" s="75" t="n">
        <f aca="false">IF(E892&lt;&gt;0,G892,0)</f>
        <v>0</v>
      </c>
    </row>
    <row r="893" s="174" customFormat="true" ht="14.25" hidden="false" customHeight="false" outlineLevel="0" collapsed="false">
      <c r="A893" s="159" t="n">
        <v>882</v>
      </c>
      <c r="B893" s="160" t="n">
        <f aca="false">M893</f>
        <v>0</v>
      </c>
      <c r="C893" s="161" t="n">
        <f aca="false">O893</f>
        <v>0</v>
      </c>
      <c r="D893" s="162" t="n">
        <f aca="false">P893</f>
        <v>0</v>
      </c>
      <c r="E893" s="163" t="n">
        <f aca="false">ROUND(Q893,2)</f>
        <v>0</v>
      </c>
      <c r="F893" s="163" t="n">
        <f aca="false">TRUNC((1+(IF(OR(H893=0,H893=""),'BDI REF.'!$K$5,CHOOSE(H893,'BDI REF.'!$K$5,'BDI REF.'!$K$6,'BDI REF.'!$K$7))))*R893,2)</f>
        <v>0</v>
      </c>
      <c r="G893" s="163" t="n">
        <f aca="false">IF(E893&lt;&gt;0,ROUND(E893*F893,2),IF(AD893=0,(SUMIF($V$12:$V$1011,B893,$AD$12:$AD$1011)),AD893))</f>
        <v>0</v>
      </c>
      <c r="H893" s="164"/>
      <c r="I893" s="165"/>
      <c r="J893" s="166" t="str">
        <f aca="false">IF(N893&lt;&gt;0,N893,"")</f>
        <v/>
      </c>
      <c r="K893" s="167"/>
      <c r="L893" s="168" t="str">
        <f aca="false">IF(B893&gt;0,"ok","ocultar")</f>
        <v>ocultar</v>
      </c>
      <c r="M893" s="182"/>
      <c r="N893" s="184"/>
      <c r="O893" s="177"/>
      <c r="P893" s="178"/>
      <c r="Q893" s="173"/>
      <c r="R893" s="179"/>
      <c r="S893" s="156"/>
      <c r="U893" s="88"/>
      <c r="V893" s="157" t="n">
        <f aca="false">IF(B893=0,V892,IF(ISNONTEXT(B893)=TRUE(),INT(B893),INT(LEFT(B893,FIND(".",B893)-1))))</f>
        <v>3</v>
      </c>
      <c r="W893" s="157" t="str">
        <f aca="false">IF(W894=1,1,IF(B893&lt;&gt;0,1,IF(C893&lt;&gt;0,1,IF(D893&lt;&gt;0,1,IF(E893&lt;&gt;0,1,"")))))</f>
        <v/>
      </c>
      <c r="X893" s="157" t="str">
        <f aca="false">IF(V893=0," ",IF(V893&lt;&gt;V892,V893," "))</f>
        <v> </v>
      </c>
      <c r="Y893" s="88"/>
      <c r="Z893" s="75" t="n">
        <f aca="false">IF(V893&lt;&gt;X893,(IF(I893="",G893*INFORMAÇÕES!$U$113,IF(I893="R",G893,0))),0)</f>
        <v>0</v>
      </c>
      <c r="AA893" s="75" t="n">
        <f aca="false">IF(V893&lt;&gt;X893,(IF(I893="",G893*INFORMAÇÕES!$U$114,IF(I893="C",G893,0))),0)</f>
        <v>0</v>
      </c>
      <c r="AB893" s="75" t="n">
        <f aca="false">IF(V893&lt;&gt;X893,(IF(I893="",G893*INFORMAÇÕES!$U$115,IF(I893="CF",G893,0))),0)</f>
        <v>0</v>
      </c>
      <c r="AC893" s="75" t="n">
        <f aca="false">IF(V893&lt;&gt;X893,(IF(I893="",G893*INFORMAÇÕES!$U$116,IF(I893="O",G893,0))),0)</f>
        <v>0</v>
      </c>
      <c r="AD893" s="75" t="n">
        <f aca="false">IF(E893&lt;&gt;0,G893,0)</f>
        <v>0</v>
      </c>
    </row>
    <row r="894" s="174" customFormat="true" ht="14.25" hidden="false" customHeight="false" outlineLevel="0" collapsed="false">
      <c r="A894" s="159" t="n">
        <v>883</v>
      </c>
      <c r="B894" s="160" t="n">
        <f aca="false">M894</f>
        <v>0</v>
      </c>
      <c r="C894" s="161" t="n">
        <f aca="false">O894</f>
        <v>0</v>
      </c>
      <c r="D894" s="162" t="n">
        <f aca="false">P894</f>
        <v>0</v>
      </c>
      <c r="E894" s="163" t="n">
        <f aca="false">ROUND(Q894,2)</f>
        <v>0</v>
      </c>
      <c r="F894" s="163" t="n">
        <f aca="false">TRUNC((1+(IF(OR(H894=0,H894=""),'BDI REF.'!$K$5,CHOOSE(H894,'BDI REF.'!$K$5,'BDI REF.'!$K$6,'BDI REF.'!$K$7))))*R894,2)</f>
        <v>0</v>
      </c>
      <c r="G894" s="163" t="n">
        <f aca="false">IF(E894&lt;&gt;0,ROUND(E894*F894,2),IF(AD894=0,(SUMIF($V$12:$V$1011,B894,$AD$12:$AD$1011)),AD894))</f>
        <v>0</v>
      </c>
      <c r="H894" s="164"/>
      <c r="I894" s="165"/>
      <c r="J894" s="166" t="str">
        <f aca="false">IF(N894&lt;&gt;0,N894,"")</f>
        <v/>
      </c>
      <c r="K894" s="167"/>
      <c r="L894" s="168" t="str">
        <f aca="false">IF(B894&gt;0,"ok","ocultar")</f>
        <v>ocultar</v>
      </c>
      <c r="M894" s="182"/>
      <c r="N894" s="184"/>
      <c r="O894" s="177"/>
      <c r="P894" s="178"/>
      <c r="Q894" s="173"/>
      <c r="R894" s="179"/>
      <c r="S894" s="156"/>
      <c r="U894" s="88"/>
      <c r="V894" s="157" t="n">
        <f aca="false">IF(B894=0,V893,IF(ISNONTEXT(B894)=TRUE(),INT(B894),INT(LEFT(B894,FIND(".",B894)-1))))</f>
        <v>3</v>
      </c>
      <c r="W894" s="157" t="str">
        <f aca="false">IF(W895=1,1,IF(B894&lt;&gt;0,1,IF(C894&lt;&gt;0,1,IF(D894&lt;&gt;0,1,IF(E894&lt;&gt;0,1,"")))))</f>
        <v/>
      </c>
      <c r="X894" s="157" t="str">
        <f aca="false">IF(V894=0," ",IF(V894&lt;&gt;V893,V894," "))</f>
        <v> </v>
      </c>
      <c r="Y894" s="88"/>
      <c r="Z894" s="75" t="n">
        <f aca="false">IF(V894&lt;&gt;X894,(IF(I894="",G894*INFORMAÇÕES!$U$113,IF(I894="R",G894,0))),0)</f>
        <v>0</v>
      </c>
      <c r="AA894" s="75" t="n">
        <f aca="false">IF(V894&lt;&gt;X894,(IF(I894="",G894*INFORMAÇÕES!$U$114,IF(I894="C",G894,0))),0)</f>
        <v>0</v>
      </c>
      <c r="AB894" s="75" t="n">
        <f aca="false">IF(V894&lt;&gt;X894,(IF(I894="",G894*INFORMAÇÕES!$U$115,IF(I894="CF",G894,0))),0)</f>
        <v>0</v>
      </c>
      <c r="AC894" s="75" t="n">
        <f aca="false">IF(V894&lt;&gt;X894,(IF(I894="",G894*INFORMAÇÕES!$U$116,IF(I894="O",G894,0))),0)</f>
        <v>0</v>
      </c>
      <c r="AD894" s="75" t="n">
        <f aca="false">IF(E894&lt;&gt;0,G894,0)</f>
        <v>0</v>
      </c>
    </row>
    <row r="895" s="174" customFormat="true" ht="14.25" hidden="false" customHeight="false" outlineLevel="0" collapsed="false">
      <c r="A895" s="159" t="n">
        <v>884</v>
      </c>
      <c r="B895" s="160" t="n">
        <f aca="false">M895</f>
        <v>0</v>
      </c>
      <c r="C895" s="161" t="n">
        <f aca="false">O895</f>
        <v>0</v>
      </c>
      <c r="D895" s="162" t="n">
        <f aca="false">P895</f>
        <v>0</v>
      </c>
      <c r="E895" s="163" t="n">
        <f aca="false">ROUND(Q895,2)</f>
        <v>0</v>
      </c>
      <c r="F895" s="163" t="n">
        <f aca="false">TRUNC((1+(IF(OR(H895=0,H895=""),'BDI REF.'!$K$5,CHOOSE(H895,'BDI REF.'!$K$5,'BDI REF.'!$K$6,'BDI REF.'!$K$7))))*R895,2)</f>
        <v>0</v>
      </c>
      <c r="G895" s="163" t="n">
        <f aca="false">IF(E895&lt;&gt;0,ROUND(E895*F895,2),IF(AD895=0,(SUMIF($V$12:$V$1011,B895,$AD$12:$AD$1011)),AD895))</f>
        <v>0</v>
      </c>
      <c r="H895" s="164"/>
      <c r="I895" s="165"/>
      <c r="J895" s="166" t="str">
        <f aca="false">IF(N895&lt;&gt;0,N895,"")</f>
        <v/>
      </c>
      <c r="K895" s="167"/>
      <c r="L895" s="168" t="str">
        <f aca="false">IF(B895&gt;0,"ok","ocultar")</f>
        <v>ocultar</v>
      </c>
      <c r="M895" s="182"/>
      <c r="N895" s="184"/>
      <c r="O895" s="177"/>
      <c r="P895" s="178"/>
      <c r="Q895" s="173"/>
      <c r="R895" s="179"/>
      <c r="S895" s="156"/>
      <c r="U895" s="88"/>
      <c r="V895" s="157" t="n">
        <f aca="false">IF(B895=0,V894,IF(ISNONTEXT(B895)=TRUE(),INT(B895),INT(LEFT(B895,FIND(".",B895)-1))))</f>
        <v>3</v>
      </c>
      <c r="W895" s="157" t="str">
        <f aca="false">IF(W896=1,1,IF(B895&lt;&gt;0,1,IF(C895&lt;&gt;0,1,IF(D895&lt;&gt;0,1,IF(E895&lt;&gt;0,1,"")))))</f>
        <v/>
      </c>
      <c r="X895" s="157" t="str">
        <f aca="false">IF(V895=0," ",IF(V895&lt;&gt;V894,V895," "))</f>
        <v> </v>
      </c>
      <c r="Y895" s="88"/>
      <c r="Z895" s="75" t="n">
        <f aca="false">IF(V895&lt;&gt;X895,(IF(I895="",G895*INFORMAÇÕES!$U$113,IF(I895="R",G895,0))),0)</f>
        <v>0</v>
      </c>
      <c r="AA895" s="75" t="n">
        <f aca="false">IF(V895&lt;&gt;X895,(IF(I895="",G895*INFORMAÇÕES!$U$114,IF(I895="C",G895,0))),0)</f>
        <v>0</v>
      </c>
      <c r="AB895" s="75" t="n">
        <f aca="false">IF(V895&lt;&gt;X895,(IF(I895="",G895*INFORMAÇÕES!$U$115,IF(I895="CF",G895,0))),0)</f>
        <v>0</v>
      </c>
      <c r="AC895" s="75" t="n">
        <f aca="false">IF(V895&lt;&gt;X895,(IF(I895="",G895*INFORMAÇÕES!$U$116,IF(I895="O",G895,0))),0)</f>
        <v>0</v>
      </c>
      <c r="AD895" s="75" t="n">
        <f aca="false">IF(E895&lt;&gt;0,G895,0)</f>
        <v>0</v>
      </c>
    </row>
    <row r="896" s="174" customFormat="true" ht="14.25" hidden="false" customHeight="false" outlineLevel="0" collapsed="false">
      <c r="A896" s="159" t="n">
        <v>885</v>
      </c>
      <c r="B896" s="160" t="n">
        <f aca="false">M896</f>
        <v>0</v>
      </c>
      <c r="C896" s="161" t="n">
        <f aca="false">O896</f>
        <v>0</v>
      </c>
      <c r="D896" s="162" t="n">
        <f aca="false">P896</f>
        <v>0</v>
      </c>
      <c r="E896" s="163" t="n">
        <f aca="false">ROUND(Q896,2)</f>
        <v>0</v>
      </c>
      <c r="F896" s="163" t="n">
        <f aca="false">TRUNC((1+(IF(OR(H896=0,H896=""),'BDI REF.'!$K$5,CHOOSE(H896,'BDI REF.'!$K$5,'BDI REF.'!$K$6,'BDI REF.'!$K$7))))*R896,2)</f>
        <v>0</v>
      </c>
      <c r="G896" s="163" t="n">
        <f aca="false">IF(E896&lt;&gt;0,ROUND(E896*F896,2),IF(AD896=0,(SUMIF($V$12:$V$1011,B896,$AD$12:$AD$1011)),AD896))</f>
        <v>0</v>
      </c>
      <c r="H896" s="164"/>
      <c r="I896" s="165"/>
      <c r="J896" s="166" t="str">
        <f aca="false">IF(N896&lt;&gt;0,N896,"")</f>
        <v/>
      </c>
      <c r="K896" s="167"/>
      <c r="L896" s="168" t="str">
        <f aca="false">IF(B896&gt;0,"ok","ocultar")</f>
        <v>ocultar</v>
      </c>
      <c r="M896" s="182"/>
      <c r="N896" s="184"/>
      <c r="O896" s="177"/>
      <c r="P896" s="178"/>
      <c r="Q896" s="173"/>
      <c r="R896" s="179"/>
      <c r="S896" s="156"/>
      <c r="U896" s="88"/>
      <c r="V896" s="157" t="n">
        <f aca="false">IF(B896=0,V895,IF(ISNONTEXT(B896)=TRUE(),INT(B896),INT(LEFT(B896,FIND(".",B896)-1))))</f>
        <v>3</v>
      </c>
      <c r="W896" s="157" t="str">
        <f aca="false">IF(W897=1,1,IF(B896&lt;&gt;0,1,IF(C896&lt;&gt;0,1,IF(D896&lt;&gt;0,1,IF(E896&lt;&gt;0,1,"")))))</f>
        <v/>
      </c>
      <c r="X896" s="157" t="str">
        <f aca="false">IF(V896=0," ",IF(V896&lt;&gt;V895,V896," "))</f>
        <v> </v>
      </c>
      <c r="Y896" s="88"/>
      <c r="Z896" s="75" t="n">
        <f aca="false">IF(V896&lt;&gt;X896,(IF(I896="",G896*INFORMAÇÕES!$U$113,IF(I896="R",G896,0))),0)</f>
        <v>0</v>
      </c>
      <c r="AA896" s="75" t="n">
        <f aca="false">IF(V896&lt;&gt;X896,(IF(I896="",G896*INFORMAÇÕES!$U$114,IF(I896="C",G896,0))),0)</f>
        <v>0</v>
      </c>
      <c r="AB896" s="75" t="n">
        <f aca="false">IF(V896&lt;&gt;X896,(IF(I896="",G896*INFORMAÇÕES!$U$115,IF(I896="CF",G896,0))),0)</f>
        <v>0</v>
      </c>
      <c r="AC896" s="75" t="n">
        <f aca="false">IF(V896&lt;&gt;X896,(IF(I896="",G896*INFORMAÇÕES!$U$116,IF(I896="O",G896,0))),0)</f>
        <v>0</v>
      </c>
      <c r="AD896" s="75" t="n">
        <f aca="false">IF(E896&lt;&gt;0,G896,0)</f>
        <v>0</v>
      </c>
    </row>
    <row r="897" s="174" customFormat="true" ht="14.25" hidden="false" customHeight="false" outlineLevel="0" collapsed="false">
      <c r="A897" s="159" t="n">
        <v>886</v>
      </c>
      <c r="B897" s="160" t="n">
        <f aca="false">M897</f>
        <v>0</v>
      </c>
      <c r="C897" s="161" t="n">
        <f aca="false">O897</f>
        <v>0</v>
      </c>
      <c r="D897" s="162" t="n">
        <f aca="false">P897</f>
        <v>0</v>
      </c>
      <c r="E897" s="163" t="n">
        <f aca="false">ROUND(Q897,2)</f>
        <v>0</v>
      </c>
      <c r="F897" s="163" t="n">
        <f aca="false">TRUNC((1+(IF(OR(H897=0,H897=""),'BDI REF.'!$K$5,CHOOSE(H897,'BDI REF.'!$K$5,'BDI REF.'!$K$6,'BDI REF.'!$K$7))))*R897,2)</f>
        <v>0</v>
      </c>
      <c r="G897" s="163" t="n">
        <f aca="false">IF(E897&lt;&gt;0,ROUND(E897*F897,2),IF(AD897=0,(SUMIF($V$12:$V$1011,B897,$AD$12:$AD$1011)),AD897))</f>
        <v>0</v>
      </c>
      <c r="H897" s="164"/>
      <c r="I897" s="165"/>
      <c r="J897" s="166" t="str">
        <f aca="false">IF(N897&lt;&gt;0,N897,"")</f>
        <v/>
      </c>
      <c r="K897" s="167"/>
      <c r="L897" s="168" t="str">
        <f aca="false">IF(B897&gt;0,"ok","ocultar")</f>
        <v>ocultar</v>
      </c>
      <c r="M897" s="182"/>
      <c r="N897" s="184"/>
      <c r="O897" s="177"/>
      <c r="P897" s="178"/>
      <c r="Q897" s="173"/>
      <c r="R897" s="179"/>
      <c r="S897" s="156"/>
      <c r="U897" s="88"/>
      <c r="V897" s="157" t="n">
        <f aca="false">IF(B897=0,V896,IF(ISNONTEXT(B897)=TRUE(),INT(B897),INT(LEFT(B897,FIND(".",B897)-1))))</f>
        <v>3</v>
      </c>
      <c r="W897" s="157" t="str">
        <f aca="false">IF(W898=1,1,IF(B897&lt;&gt;0,1,IF(C897&lt;&gt;0,1,IF(D897&lt;&gt;0,1,IF(E897&lt;&gt;0,1,"")))))</f>
        <v/>
      </c>
      <c r="X897" s="157" t="str">
        <f aca="false">IF(V897=0," ",IF(V897&lt;&gt;V896,V897," "))</f>
        <v> </v>
      </c>
      <c r="Y897" s="88"/>
      <c r="Z897" s="75" t="n">
        <f aca="false">IF(V897&lt;&gt;X897,(IF(I897="",G897*INFORMAÇÕES!$U$113,IF(I897="R",G897,0))),0)</f>
        <v>0</v>
      </c>
      <c r="AA897" s="75" t="n">
        <f aca="false">IF(V897&lt;&gt;X897,(IF(I897="",G897*INFORMAÇÕES!$U$114,IF(I897="C",G897,0))),0)</f>
        <v>0</v>
      </c>
      <c r="AB897" s="75" t="n">
        <f aca="false">IF(V897&lt;&gt;X897,(IF(I897="",G897*INFORMAÇÕES!$U$115,IF(I897="CF",G897,0))),0)</f>
        <v>0</v>
      </c>
      <c r="AC897" s="75" t="n">
        <f aca="false">IF(V897&lt;&gt;X897,(IF(I897="",G897*INFORMAÇÕES!$U$116,IF(I897="O",G897,0))),0)</f>
        <v>0</v>
      </c>
      <c r="AD897" s="75" t="n">
        <f aca="false">IF(E897&lt;&gt;0,G897,0)</f>
        <v>0</v>
      </c>
    </row>
    <row r="898" s="174" customFormat="true" ht="14.25" hidden="false" customHeight="false" outlineLevel="0" collapsed="false">
      <c r="A898" s="159" t="n">
        <v>887</v>
      </c>
      <c r="B898" s="160" t="n">
        <f aca="false">M898</f>
        <v>0</v>
      </c>
      <c r="C898" s="161" t="n">
        <f aca="false">O898</f>
        <v>0</v>
      </c>
      <c r="D898" s="162" t="n">
        <f aca="false">P898</f>
        <v>0</v>
      </c>
      <c r="E898" s="163" t="n">
        <f aca="false">ROUND(Q898,2)</f>
        <v>0</v>
      </c>
      <c r="F898" s="163" t="n">
        <f aca="false">TRUNC((1+(IF(OR(H898=0,H898=""),'BDI REF.'!$K$5,CHOOSE(H898,'BDI REF.'!$K$5,'BDI REF.'!$K$6,'BDI REF.'!$K$7))))*R898,2)</f>
        <v>0</v>
      </c>
      <c r="G898" s="163" t="n">
        <f aca="false">IF(E898&lt;&gt;0,ROUND(E898*F898,2),IF(AD898=0,(SUMIF($V$12:$V$1011,B898,$AD$12:$AD$1011)),AD898))</f>
        <v>0</v>
      </c>
      <c r="H898" s="164"/>
      <c r="I898" s="165"/>
      <c r="J898" s="166" t="str">
        <f aca="false">IF(N898&lt;&gt;0,N898,"")</f>
        <v/>
      </c>
      <c r="K898" s="167"/>
      <c r="L898" s="168" t="str">
        <f aca="false">IF(B898&gt;0,"ok","ocultar")</f>
        <v>ocultar</v>
      </c>
      <c r="M898" s="182"/>
      <c r="N898" s="184"/>
      <c r="O898" s="177"/>
      <c r="P898" s="178"/>
      <c r="Q898" s="173"/>
      <c r="R898" s="179"/>
      <c r="S898" s="156"/>
      <c r="U898" s="88"/>
      <c r="V898" s="157" t="n">
        <f aca="false">IF(B898=0,V897,IF(ISNONTEXT(B898)=TRUE(),INT(B898),INT(LEFT(B898,FIND(".",B898)-1))))</f>
        <v>3</v>
      </c>
      <c r="W898" s="157" t="str">
        <f aca="false">IF(W899=1,1,IF(B898&lt;&gt;0,1,IF(C898&lt;&gt;0,1,IF(D898&lt;&gt;0,1,IF(E898&lt;&gt;0,1,"")))))</f>
        <v/>
      </c>
      <c r="X898" s="157" t="str">
        <f aca="false">IF(V898=0," ",IF(V898&lt;&gt;V897,V898," "))</f>
        <v> </v>
      </c>
      <c r="Y898" s="88"/>
      <c r="Z898" s="75" t="n">
        <f aca="false">IF(V898&lt;&gt;X898,(IF(I898="",G898*INFORMAÇÕES!$U$113,IF(I898="R",G898,0))),0)</f>
        <v>0</v>
      </c>
      <c r="AA898" s="75" t="n">
        <f aca="false">IF(V898&lt;&gt;X898,(IF(I898="",G898*INFORMAÇÕES!$U$114,IF(I898="C",G898,0))),0)</f>
        <v>0</v>
      </c>
      <c r="AB898" s="75" t="n">
        <f aca="false">IF(V898&lt;&gt;X898,(IF(I898="",G898*INFORMAÇÕES!$U$115,IF(I898="CF",G898,0))),0)</f>
        <v>0</v>
      </c>
      <c r="AC898" s="75" t="n">
        <f aca="false">IF(V898&lt;&gt;X898,(IF(I898="",G898*INFORMAÇÕES!$U$116,IF(I898="O",G898,0))),0)</f>
        <v>0</v>
      </c>
      <c r="AD898" s="75" t="n">
        <f aca="false">IF(E898&lt;&gt;0,G898,0)</f>
        <v>0</v>
      </c>
    </row>
    <row r="899" s="174" customFormat="true" ht="14.25" hidden="false" customHeight="false" outlineLevel="0" collapsed="false">
      <c r="A899" s="159" t="n">
        <v>888</v>
      </c>
      <c r="B899" s="160" t="n">
        <f aca="false">M899</f>
        <v>0</v>
      </c>
      <c r="C899" s="161" t="n">
        <f aca="false">O899</f>
        <v>0</v>
      </c>
      <c r="D899" s="162" t="n">
        <f aca="false">P899</f>
        <v>0</v>
      </c>
      <c r="E899" s="163" t="n">
        <f aca="false">ROUND(Q899,2)</f>
        <v>0</v>
      </c>
      <c r="F899" s="163" t="n">
        <f aca="false">TRUNC((1+(IF(OR(H899=0,H899=""),'BDI REF.'!$K$5,CHOOSE(H899,'BDI REF.'!$K$5,'BDI REF.'!$K$6,'BDI REF.'!$K$7))))*R899,2)</f>
        <v>0</v>
      </c>
      <c r="G899" s="163" t="n">
        <f aca="false">IF(E899&lt;&gt;0,ROUND(E899*F899,2),IF(AD899=0,(SUMIF($V$12:$V$1011,B899,$AD$12:$AD$1011)),AD899))</f>
        <v>0</v>
      </c>
      <c r="H899" s="164"/>
      <c r="I899" s="165"/>
      <c r="J899" s="166" t="str">
        <f aca="false">IF(N899&lt;&gt;0,N899,"")</f>
        <v/>
      </c>
      <c r="K899" s="167"/>
      <c r="L899" s="168" t="str">
        <f aca="false">IF(B899&gt;0,"ok","ocultar")</f>
        <v>ocultar</v>
      </c>
      <c r="M899" s="182"/>
      <c r="N899" s="184"/>
      <c r="O899" s="177"/>
      <c r="P899" s="178"/>
      <c r="Q899" s="173"/>
      <c r="R899" s="179"/>
      <c r="S899" s="156"/>
      <c r="U899" s="88"/>
      <c r="V899" s="157" t="n">
        <f aca="false">IF(B899=0,V898,IF(ISNONTEXT(B899)=TRUE(),INT(B899),INT(LEFT(B899,FIND(".",B899)-1))))</f>
        <v>3</v>
      </c>
      <c r="W899" s="157" t="str">
        <f aca="false">IF(W900=1,1,IF(B899&lt;&gt;0,1,IF(C899&lt;&gt;0,1,IF(D899&lt;&gt;0,1,IF(E899&lt;&gt;0,1,"")))))</f>
        <v/>
      </c>
      <c r="X899" s="157" t="str">
        <f aca="false">IF(V899=0," ",IF(V899&lt;&gt;V898,V899," "))</f>
        <v> </v>
      </c>
      <c r="Y899" s="88"/>
      <c r="Z899" s="75" t="n">
        <f aca="false">IF(V899&lt;&gt;X899,(IF(I899="",G899*INFORMAÇÕES!$U$113,IF(I899="R",G899,0))),0)</f>
        <v>0</v>
      </c>
      <c r="AA899" s="75" t="n">
        <f aca="false">IF(V899&lt;&gt;X899,(IF(I899="",G899*INFORMAÇÕES!$U$114,IF(I899="C",G899,0))),0)</f>
        <v>0</v>
      </c>
      <c r="AB899" s="75" t="n">
        <f aca="false">IF(V899&lt;&gt;X899,(IF(I899="",G899*INFORMAÇÕES!$U$115,IF(I899="CF",G899,0))),0)</f>
        <v>0</v>
      </c>
      <c r="AC899" s="75" t="n">
        <f aca="false">IF(V899&lt;&gt;X899,(IF(I899="",G899*INFORMAÇÕES!$U$116,IF(I899="O",G899,0))),0)</f>
        <v>0</v>
      </c>
      <c r="AD899" s="75" t="n">
        <f aca="false">IF(E899&lt;&gt;0,G899,0)</f>
        <v>0</v>
      </c>
    </row>
    <row r="900" s="174" customFormat="true" ht="14.25" hidden="false" customHeight="false" outlineLevel="0" collapsed="false">
      <c r="A900" s="159" t="n">
        <v>889</v>
      </c>
      <c r="B900" s="160" t="n">
        <f aca="false">M900</f>
        <v>0</v>
      </c>
      <c r="C900" s="161" t="n">
        <f aca="false">O900</f>
        <v>0</v>
      </c>
      <c r="D900" s="162" t="n">
        <f aca="false">P900</f>
        <v>0</v>
      </c>
      <c r="E900" s="163" t="n">
        <f aca="false">ROUND(Q900,2)</f>
        <v>0</v>
      </c>
      <c r="F900" s="163" t="n">
        <f aca="false">TRUNC((1+(IF(OR(H900=0,H900=""),'BDI REF.'!$K$5,CHOOSE(H900,'BDI REF.'!$K$5,'BDI REF.'!$K$6,'BDI REF.'!$K$7))))*R900,2)</f>
        <v>0</v>
      </c>
      <c r="G900" s="163" t="n">
        <f aca="false">IF(E900&lt;&gt;0,ROUND(E900*F900,2),IF(AD900=0,(SUMIF($V$12:$V$1011,B900,$AD$12:$AD$1011)),AD900))</f>
        <v>0</v>
      </c>
      <c r="H900" s="164"/>
      <c r="I900" s="165"/>
      <c r="J900" s="166" t="str">
        <f aca="false">IF(N900&lt;&gt;0,N900,"")</f>
        <v/>
      </c>
      <c r="K900" s="167"/>
      <c r="L900" s="168" t="str">
        <f aca="false">IF(B900&gt;0,"ok","ocultar")</f>
        <v>ocultar</v>
      </c>
      <c r="M900" s="182"/>
      <c r="N900" s="184"/>
      <c r="O900" s="177"/>
      <c r="P900" s="178"/>
      <c r="Q900" s="173"/>
      <c r="R900" s="179"/>
      <c r="S900" s="156"/>
      <c r="U900" s="88"/>
      <c r="V900" s="157" t="n">
        <f aca="false">IF(B900=0,V899,IF(ISNONTEXT(B900)=TRUE(),INT(B900),INT(LEFT(B900,FIND(".",B900)-1))))</f>
        <v>3</v>
      </c>
      <c r="W900" s="157" t="str">
        <f aca="false">IF(W901=1,1,IF(B900&lt;&gt;0,1,IF(C900&lt;&gt;0,1,IF(D900&lt;&gt;0,1,IF(E900&lt;&gt;0,1,"")))))</f>
        <v/>
      </c>
      <c r="X900" s="157" t="str">
        <f aca="false">IF(V900=0," ",IF(V900&lt;&gt;V899,V900," "))</f>
        <v> </v>
      </c>
      <c r="Y900" s="88"/>
      <c r="Z900" s="75" t="n">
        <f aca="false">IF(V900&lt;&gt;X900,(IF(I900="",G900*INFORMAÇÕES!$U$113,IF(I900="R",G900,0))),0)</f>
        <v>0</v>
      </c>
      <c r="AA900" s="75" t="n">
        <f aca="false">IF(V900&lt;&gt;X900,(IF(I900="",G900*INFORMAÇÕES!$U$114,IF(I900="C",G900,0))),0)</f>
        <v>0</v>
      </c>
      <c r="AB900" s="75" t="n">
        <f aca="false">IF(V900&lt;&gt;X900,(IF(I900="",G900*INFORMAÇÕES!$U$115,IF(I900="CF",G900,0))),0)</f>
        <v>0</v>
      </c>
      <c r="AC900" s="75" t="n">
        <f aca="false">IF(V900&lt;&gt;X900,(IF(I900="",G900*INFORMAÇÕES!$U$116,IF(I900="O",G900,0))),0)</f>
        <v>0</v>
      </c>
      <c r="AD900" s="75" t="n">
        <f aca="false">IF(E900&lt;&gt;0,G900,0)</f>
        <v>0</v>
      </c>
    </row>
    <row r="901" s="174" customFormat="true" ht="14.25" hidden="false" customHeight="false" outlineLevel="0" collapsed="false">
      <c r="A901" s="159" t="n">
        <v>890</v>
      </c>
      <c r="B901" s="160" t="n">
        <f aca="false">M901</f>
        <v>0</v>
      </c>
      <c r="C901" s="161" t="n">
        <f aca="false">O901</f>
        <v>0</v>
      </c>
      <c r="D901" s="162" t="n">
        <f aca="false">P901</f>
        <v>0</v>
      </c>
      <c r="E901" s="163" t="n">
        <f aca="false">ROUND(Q901,2)</f>
        <v>0</v>
      </c>
      <c r="F901" s="163" t="n">
        <f aca="false">TRUNC((1+(IF(OR(H901=0,H901=""),'BDI REF.'!$K$5,CHOOSE(H901,'BDI REF.'!$K$5,'BDI REF.'!$K$6,'BDI REF.'!$K$7))))*R901,2)</f>
        <v>0</v>
      </c>
      <c r="G901" s="163" t="n">
        <f aca="false">IF(E901&lt;&gt;0,ROUND(E901*F901,2),IF(AD901=0,(SUMIF($V$12:$V$1011,B901,$AD$12:$AD$1011)),AD901))</f>
        <v>0</v>
      </c>
      <c r="H901" s="164"/>
      <c r="I901" s="165"/>
      <c r="J901" s="166" t="str">
        <f aca="false">IF(N901&lt;&gt;0,N901,"")</f>
        <v/>
      </c>
      <c r="K901" s="167"/>
      <c r="L901" s="168" t="str">
        <f aca="false">IF(B901&gt;0,"ok","ocultar")</f>
        <v>ocultar</v>
      </c>
      <c r="M901" s="182"/>
      <c r="N901" s="184"/>
      <c r="O901" s="177"/>
      <c r="P901" s="178"/>
      <c r="Q901" s="173"/>
      <c r="R901" s="179"/>
      <c r="S901" s="156"/>
      <c r="U901" s="88"/>
      <c r="V901" s="157" t="n">
        <f aca="false">IF(B901=0,V900,IF(ISNONTEXT(B901)=TRUE(),INT(B901),INT(LEFT(B901,FIND(".",B901)-1))))</f>
        <v>3</v>
      </c>
      <c r="W901" s="157" t="str">
        <f aca="false">IF(W902=1,1,IF(B901&lt;&gt;0,1,IF(C901&lt;&gt;0,1,IF(D901&lt;&gt;0,1,IF(E901&lt;&gt;0,1,"")))))</f>
        <v/>
      </c>
      <c r="X901" s="157" t="str">
        <f aca="false">IF(V901=0," ",IF(V901&lt;&gt;V900,V901," "))</f>
        <v> </v>
      </c>
      <c r="Y901" s="88"/>
      <c r="Z901" s="75" t="n">
        <f aca="false">IF(V901&lt;&gt;X901,(IF(I901="",G901*INFORMAÇÕES!$U$113,IF(I901="R",G901,0))),0)</f>
        <v>0</v>
      </c>
      <c r="AA901" s="75" t="n">
        <f aca="false">IF(V901&lt;&gt;X901,(IF(I901="",G901*INFORMAÇÕES!$U$114,IF(I901="C",G901,0))),0)</f>
        <v>0</v>
      </c>
      <c r="AB901" s="75" t="n">
        <f aca="false">IF(V901&lt;&gt;X901,(IF(I901="",G901*INFORMAÇÕES!$U$115,IF(I901="CF",G901,0))),0)</f>
        <v>0</v>
      </c>
      <c r="AC901" s="75" t="n">
        <f aca="false">IF(V901&lt;&gt;X901,(IF(I901="",G901*INFORMAÇÕES!$U$116,IF(I901="O",G901,0))),0)</f>
        <v>0</v>
      </c>
      <c r="AD901" s="75" t="n">
        <f aca="false">IF(E901&lt;&gt;0,G901,0)</f>
        <v>0</v>
      </c>
    </row>
    <row r="902" s="174" customFormat="true" ht="14.25" hidden="false" customHeight="false" outlineLevel="0" collapsed="false">
      <c r="A902" s="159" t="n">
        <v>891</v>
      </c>
      <c r="B902" s="160" t="n">
        <f aca="false">M902</f>
        <v>0</v>
      </c>
      <c r="C902" s="161" t="n">
        <f aca="false">O902</f>
        <v>0</v>
      </c>
      <c r="D902" s="162" t="n">
        <f aca="false">P902</f>
        <v>0</v>
      </c>
      <c r="E902" s="163" t="n">
        <f aca="false">ROUND(Q902,2)</f>
        <v>0</v>
      </c>
      <c r="F902" s="163" t="n">
        <f aca="false">TRUNC((1+(IF(OR(H902=0,H902=""),'BDI REF.'!$K$5,CHOOSE(H902,'BDI REF.'!$K$5,'BDI REF.'!$K$6,'BDI REF.'!$K$7))))*R902,2)</f>
        <v>0</v>
      </c>
      <c r="G902" s="163" t="n">
        <f aca="false">IF(E902&lt;&gt;0,ROUND(E902*F902,2),IF(AD902=0,(SUMIF($V$12:$V$1011,B902,$AD$12:$AD$1011)),AD902))</f>
        <v>0</v>
      </c>
      <c r="H902" s="164"/>
      <c r="I902" s="165"/>
      <c r="J902" s="166" t="str">
        <f aca="false">IF(N902&lt;&gt;0,N902,"")</f>
        <v/>
      </c>
      <c r="K902" s="167"/>
      <c r="L902" s="168" t="str">
        <f aca="false">IF(B902&gt;0,"ok","ocultar")</f>
        <v>ocultar</v>
      </c>
      <c r="M902" s="182"/>
      <c r="N902" s="184"/>
      <c r="O902" s="177"/>
      <c r="P902" s="178"/>
      <c r="Q902" s="173"/>
      <c r="R902" s="179"/>
      <c r="S902" s="156"/>
      <c r="U902" s="88"/>
      <c r="V902" s="157" t="n">
        <f aca="false">IF(B902=0,V901,IF(ISNONTEXT(B902)=TRUE(),INT(B902),INT(LEFT(B902,FIND(".",B902)-1))))</f>
        <v>3</v>
      </c>
      <c r="W902" s="157" t="str">
        <f aca="false">IF(W903=1,1,IF(B902&lt;&gt;0,1,IF(C902&lt;&gt;0,1,IF(D902&lt;&gt;0,1,IF(E902&lt;&gt;0,1,"")))))</f>
        <v/>
      </c>
      <c r="X902" s="157" t="str">
        <f aca="false">IF(V902=0," ",IF(V902&lt;&gt;V901,V902," "))</f>
        <v> </v>
      </c>
      <c r="Y902" s="88"/>
      <c r="Z902" s="75" t="n">
        <f aca="false">IF(V902&lt;&gt;X902,(IF(I902="",G902*INFORMAÇÕES!$U$113,IF(I902="R",G902,0))),0)</f>
        <v>0</v>
      </c>
      <c r="AA902" s="75" t="n">
        <f aca="false">IF(V902&lt;&gt;X902,(IF(I902="",G902*INFORMAÇÕES!$U$114,IF(I902="C",G902,0))),0)</f>
        <v>0</v>
      </c>
      <c r="AB902" s="75" t="n">
        <f aca="false">IF(V902&lt;&gt;X902,(IF(I902="",G902*INFORMAÇÕES!$U$115,IF(I902="CF",G902,0))),0)</f>
        <v>0</v>
      </c>
      <c r="AC902" s="75" t="n">
        <f aca="false">IF(V902&lt;&gt;X902,(IF(I902="",G902*INFORMAÇÕES!$U$116,IF(I902="O",G902,0))),0)</f>
        <v>0</v>
      </c>
      <c r="AD902" s="75" t="n">
        <f aca="false">IF(E902&lt;&gt;0,G902,0)</f>
        <v>0</v>
      </c>
    </row>
    <row r="903" s="174" customFormat="true" ht="14.25" hidden="false" customHeight="false" outlineLevel="0" collapsed="false">
      <c r="A903" s="159" t="n">
        <v>892</v>
      </c>
      <c r="B903" s="160" t="n">
        <f aca="false">M903</f>
        <v>0</v>
      </c>
      <c r="C903" s="161" t="n">
        <f aca="false">O903</f>
        <v>0</v>
      </c>
      <c r="D903" s="162" t="n">
        <f aca="false">P903</f>
        <v>0</v>
      </c>
      <c r="E903" s="163" t="n">
        <f aca="false">ROUND(Q903,2)</f>
        <v>0</v>
      </c>
      <c r="F903" s="163" t="n">
        <f aca="false">TRUNC((1+(IF(OR(H903=0,H903=""),'BDI REF.'!$K$5,CHOOSE(H903,'BDI REF.'!$K$5,'BDI REF.'!$K$6,'BDI REF.'!$K$7))))*R903,2)</f>
        <v>0</v>
      </c>
      <c r="G903" s="163" t="n">
        <f aca="false">IF(E903&lt;&gt;0,ROUND(E903*F903,2),IF(AD903=0,(SUMIF($V$12:$V$1011,B903,$AD$12:$AD$1011)),AD903))</f>
        <v>0</v>
      </c>
      <c r="H903" s="164"/>
      <c r="I903" s="165"/>
      <c r="J903" s="166" t="str">
        <f aca="false">IF(N903&lt;&gt;0,N903,"")</f>
        <v/>
      </c>
      <c r="K903" s="167"/>
      <c r="L903" s="168" t="str">
        <f aca="false">IF(B903&gt;0,"ok","ocultar")</f>
        <v>ocultar</v>
      </c>
      <c r="M903" s="182"/>
      <c r="N903" s="184"/>
      <c r="O903" s="177"/>
      <c r="P903" s="178"/>
      <c r="Q903" s="173"/>
      <c r="R903" s="179"/>
      <c r="S903" s="156"/>
      <c r="U903" s="88"/>
      <c r="V903" s="157" t="n">
        <f aca="false">IF(B903=0,V902,IF(ISNONTEXT(B903)=TRUE(),INT(B903),INT(LEFT(B903,FIND(".",B903)-1))))</f>
        <v>3</v>
      </c>
      <c r="W903" s="157" t="str">
        <f aca="false">IF(W904=1,1,IF(B903&lt;&gt;0,1,IF(C903&lt;&gt;0,1,IF(D903&lt;&gt;0,1,IF(E903&lt;&gt;0,1,"")))))</f>
        <v/>
      </c>
      <c r="X903" s="157" t="str">
        <f aca="false">IF(V903=0," ",IF(V903&lt;&gt;V902,V903," "))</f>
        <v> </v>
      </c>
      <c r="Y903" s="88"/>
      <c r="Z903" s="75" t="n">
        <f aca="false">IF(V903&lt;&gt;X903,(IF(I903="",G903*INFORMAÇÕES!$U$113,IF(I903="R",G903,0))),0)</f>
        <v>0</v>
      </c>
      <c r="AA903" s="75" t="n">
        <f aca="false">IF(V903&lt;&gt;X903,(IF(I903="",G903*INFORMAÇÕES!$U$114,IF(I903="C",G903,0))),0)</f>
        <v>0</v>
      </c>
      <c r="AB903" s="75" t="n">
        <f aca="false">IF(V903&lt;&gt;X903,(IF(I903="",G903*INFORMAÇÕES!$U$115,IF(I903="CF",G903,0))),0)</f>
        <v>0</v>
      </c>
      <c r="AC903" s="75" t="n">
        <f aca="false">IF(V903&lt;&gt;X903,(IF(I903="",G903*INFORMAÇÕES!$U$116,IF(I903="O",G903,0))),0)</f>
        <v>0</v>
      </c>
      <c r="AD903" s="75" t="n">
        <f aca="false">IF(E903&lt;&gt;0,G903,0)</f>
        <v>0</v>
      </c>
    </row>
    <row r="904" s="174" customFormat="true" ht="14.25" hidden="false" customHeight="false" outlineLevel="0" collapsed="false">
      <c r="A904" s="159" t="n">
        <v>893</v>
      </c>
      <c r="B904" s="160" t="n">
        <f aca="false">M904</f>
        <v>0</v>
      </c>
      <c r="C904" s="161" t="n">
        <f aca="false">O904</f>
        <v>0</v>
      </c>
      <c r="D904" s="162" t="n">
        <f aca="false">P904</f>
        <v>0</v>
      </c>
      <c r="E904" s="163" t="n">
        <f aca="false">ROUND(Q904,2)</f>
        <v>0</v>
      </c>
      <c r="F904" s="163" t="n">
        <f aca="false">TRUNC((1+(IF(OR(H904=0,H904=""),'BDI REF.'!$K$5,CHOOSE(H904,'BDI REF.'!$K$5,'BDI REF.'!$K$6,'BDI REF.'!$K$7))))*R904,2)</f>
        <v>0</v>
      </c>
      <c r="G904" s="163" t="n">
        <f aca="false">IF(E904&lt;&gt;0,ROUND(E904*F904,2),IF(AD904=0,(SUMIF($V$12:$V$1011,B904,$AD$12:$AD$1011)),AD904))</f>
        <v>0</v>
      </c>
      <c r="H904" s="164"/>
      <c r="I904" s="165"/>
      <c r="J904" s="166" t="str">
        <f aca="false">IF(N904&lt;&gt;0,N904,"")</f>
        <v/>
      </c>
      <c r="K904" s="167"/>
      <c r="L904" s="168" t="str">
        <f aca="false">IF(B904&gt;0,"ok","ocultar")</f>
        <v>ocultar</v>
      </c>
      <c r="M904" s="182"/>
      <c r="N904" s="184"/>
      <c r="O904" s="177"/>
      <c r="P904" s="178"/>
      <c r="Q904" s="173"/>
      <c r="R904" s="179"/>
      <c r="S904" s="156"/>
      <c r="U904" s="88"/>
      <c r="V904" s="157" t="n">
        <f aca="false">IF(B904=0,V903,IF(ISNONTEXT(B904)=TRUE(),INT(B904),INT(LEFT(B904,FIND(".",B904)-1))))</f>
        <v>3</v>
      </c>
      <c r="W904" s="157" t="str">
        <f aca="false">IF(W905=1,1,IF(B904&lt;&gt;0,1,IF(C904&lt;&gt;0,1,IF(D904&lt;&gt;0,1,IF(E904&lt;&gt;0,1,"")))))</f>
        <v/>
      </c>
      <c r="X904" s="157" t="str">
        <f aca="false">IF(V904=0," ",IF(V904&lt;&gt;V903,V904," "))</f>
        <v> </v>
      </c>
      <c r="Y904" s="88"/>
      <c r="Z904" s="75" t="n">
        <f aca="false">IF(V904&lt;&gt;X904,(IF(I904="",G904*INFORMAÇÕES!$U$113,IF(I904="R",G904,0))),0)</f>
        <v>0</v>
      </c>
      <c r="AA904" s="75" t="n">
        <f aca="false">IF(V904&lt;&gt;X904,(IF(I904="",G904*INFORMAÇÕES!$U$114,IF(I904="C",G904,0))),0)</f>
        <v>0</v>
      </c>
      <c r="AB904" s="75" t="n">
        <f aca="false">IF(V904&lt;&gt;X904,(IF(I904="",G904*INFORMAÇÕES!$U$115,IF(I904="CF",G904,0))),0)</f>
        <v>0</v>
      </c>
      <c r="AC904" s="75" t="n">
        <f aca="false">IF(V904&lt;&gt;X904,(IF(I904="",G904*INFORMAÇÕES!$U$116,IF(I904="O",G904,0))),0)</f>
        <v>0</v>
      </c>
      <c r="AD904" s="75" t="n">
        <f aca="false">IF(E904&lt;&gt;0,G904,0)</f>
        <v>0</v>
      </c>
    </row>
    <row r="905" s="174" customFormat="true" ht="14.25" hidden="false" customHeight="false" outlineLevel="0" collapsed="false">
      <c r="A905" s="159" t="n">
        <v>894</v>
      </c>
      <c r="B905" s="160" t="n">
        <f aca="false">M905</f>
        <v>0</v>
      </c>
      <c r="C905" s="161" t="n">
        <f aca="false">O905</f>
        <v>0</v>
      </c>
      <c r="D905" s="162" t="n">
        <f aca="false">P905</f>
        <v>0</v>
      </c>
      <c r="E905" s="163" t="n">
        <f aca="false">ROUND(Q905,2)</f>
        <v>0</v>
      </c>
      <c r="F905" s="163" t="n">
        <f aca="false">TRUNC((1+(IF(OR(H905=0,H905=""),'BDI REF.'!$K$5,CHOOSE(H905,'BDI REF.'!$K$5,'BDI REF.'!$K$6,'BDI REF.'!$K$7))))*R905,2)</f>
        <v>0</v>
      </c>
      <c r="G905" s="163" t="n">
        <f aca="false">IF(E905&lt;&gt;0,ROUND(E905*F905,2),IF(AD905=0,(SUMIF($V$12:$V$1011,B905,$AD$12:$AD$1011)),AD905))</f>
        <v>0</v>
      </c>
      <c r="H905" s="164"/>
      <c r="I905" s="165"/>
      <c r="J905" s="166" t="str">
        <f aca="false">IF(N905&lt;&gt;0,N905,"")</f>
        <v/>
      </c>
      <c r="K905" s="167"/>
      <c r="L905" s="168" t="str">
        <f aca="false">IF(B905&gt;0,"ok","ocultar")</f>
        <v>ocultar</v>
      </c>
      <c r="M905" s="182"/>
      <c r="N905" s="184"/>
      <c r="O905" s="177"/>
      <c r="P905" s="178"/>
      <c r="Q905" s="173"/>
      <c r="R905" s="179"/>
      <c r="S905" s="156"/>
      <c r="U905" s="88"/>
      <c r="V905" s="157" t="n">
        <f aca="false">IF(B905=0,V904,IF(ISNONTEXT(B905)=TRUE(),INT(B905),INT(LEFT(B905,FIND(".",B905)-1))))</f>
        <v>3</v>
      </c>
      <c r="W905" s="157" t="str">
        <f aca="false">IF(W906=1,1,IF(B905&lt;&gt;0,1,IF(C905&lt;&gt;0,1,IF(D905&lt;&gt;0,1,IF(E905&lt;&gt;0,1,"")))))</f>
        <v/>
      </c>
      <c r="X905" s="157" t="str">
        <f aca="false">IF(V905=0," ",IF(V905&lt;&gt;V904,V905," "))</f>
        <v> </v>
      </c>
      <c r="Y905" s="88"/>
      <c r="Z905" s="75" t="n">
        <f aca="false">IF(V905&lt;&gt;X905,(IF(I905="",G905*INFORMAÇÕES!$U$113,IF(I905="R",G905,0))),0)</f>
        <v>0</v>
      </c>
      <c r="AA905" s="75" t="n">
        <f aca="false">IF(V905&lt;&gt;X905,(IF(I905="",G905*INFORMAÇÕES!$U$114,IF(I905="C",G905,0))),0)</f>
        <v>0</v>
      </c>
      <c r="AB905" s="75" t="n">
        <f aca="false">IF(V905&lt;&gt;X905,(IF(I905="",G905*INFORMAÇÕES!$U$115,IF(I905="CF",G905,0))),0)</f>
        <v>0</v>
      </c>
      <c r="AC905" s="75" t="n">
        <f aca="false">IF(V905&lt;&gt;X905,(IF(I905="",G905*INFORMAÇÕES!$U$116,IF(I905="O",G905,0))),0)</f>
        <v>0</v>
      </c>
      <c r="AD905" s="75" t="n">
        <f aca="false">IF(E905&lt;&gt;0,G905,0)</f>
        <v>0</v>
      </c>
    </row>
    <row r="906" s="174" customFormat="true" ht="14.25" hidden="false" customHeight="false" outlineLevel="0" collapsed="false">
      <c r="A906" s="159" t="n">
        <v>895</v>
      </c>
      <c r="B906" s="160" t="n">
        <f aca="false">M906</f>
        <v>0</v>
      </c>
      <c r="C906" s="161" t="n">
        <f aca="false">O906</f>
        <v>0</v>
      </c>
      <c r="D906" s="162" t="n">
        <f aca="false">P906</f>
        <v>0</v>
      </c>
      <c r="E906" s="163" t="n">
        <f aca="false">ROUND(Q906,2)</f>
        <v>0</v>
      </c>
      <c r="F906" s="163" t="n">
        <f aca="false">TRUNC((1+(IF(OR(H906=0,H906=""),'BDI REF.'!$K$5,CHOOSE(H906,'BDI REF.'!$K$5,'BDI REF.'!$K$6,'BDI REF.'!$K$7))))*R906,2)</f>
        <v>0</v>
      </c>
      <c r="G906" s="163" t="n">
        <f aca="false">IF(E906&lt;&gt;0,ROUND(E906*F906,2),IF(AD906=0,(SUMIF($V$12:$V$1011,B906,$AD$12:$AD$1011)),AD906))</f>
        <v>0</v>
      </c>
      <c r="H906" s="164"/>
      <c r="I906" s="165"/>
      <c r="J906" s="166" t="str">
        <f aca="false">IF(N906&lt;&gt;0,N906,"")</f>
        <v/>
      </c>
      <c r="K906" s="167"/>
      <c r="L906" s="168" t="str">
        <f aca="false">IF(B906&gt;0,"ok","ocultar")</f>
        <v>ocultar</v>
      </c>
      <c r="M906" s="182"/>
      <c r="N906" s="184"/>
      <c r="O906" s="177"/>
      <c r="P906" s="178"/>
      <c r="Q906" s="173"/>
      <c r="R906" s="179"/>
      <c r="S906" s="156"/>
      <c r="U906" s="88"/>
      <c r="V906" s="157" t="n">
        <f aca="false">IF(B906=0,V905,IF(ISNONTEXT(B906)=TRUE(),INT(B906),INT(LEFT(B906,FIND(".",B906)-1))))</f>
        <v>3</v>
      </c>
      <c r="W906" s="157" t="str">
        <f aca="false">IF(W907=1,1,IF(B906&lt;&gt;0,1,IF(C906&lt;&gt;0,1,IF(D906&lt;&gt;0,1,IF(E906&lt;&gt;0,1,"")))))</f>
        <v/>
      </c>
      <c r="X906" s="157" t="str">
        <f aca="false">IF(V906=0," ",IF(V906&lt;&gt;V905,V906," "))</f>
        <v> </v>
      </c>
      <c r="Y906" s="88"/>
      <c r="Z906" s="75" t="n">
        <f aca="false">IF(V906&lt;&gt;X906,(IF(I906="",G906*INFORMAÇÕES!$U$113,IF(I906="R",G906,0))),0)</f>
        <v>0</v>
      </c>
      <c r="AA906" s="75" t="n">
        <f aca="false">IF(V906&lt;&gt;X906,(IF(I906="",G906*INFORMAÇÕES!$U$114,IF(I906="C",G906,0))),0)</f>
        <v>0</v>
      </c>
      <c r="AB906" s="75" t="n">
        <f aca="false">IF(V906&lt;&gt;X906,(IF(I906="",G906*INFORMAÇÕES!$U$115,IF(I906="CF",G906,0))),0)</f>
        <v>0</v>
      </c>
      <c r="AC906" s="75" t="n">
        <f aca="false">IF(V906&lt;&gt;X906,(IF(I906="",G906*INFORMAÇÕES!$U$116,IF(I906="O",G906,0))),0)</f>
        <v>0</v>
      </c>
      <c r="AD906" s="75" t="n">
        <f aca="false">IF(E906&lt;&gt;0,G906,0)</f>
        <v>0</v>
      </c>
    </row>
    <row r="907" s="174" customFormat="true" ht="14.25" hidden="false" customHeight="false" outlineLevel="0" collapsed="false">
      <c r="A907" s="159" t="n">
        <v>896</v>
      </c>
      <c r="B907" s="160" t="n">
        <f aca="false">M907</f>
        <v>0</v>
      </c>
      <c r="C907" s="161" t="n">
        <f aca="false">O907</f>
        <v>0</v>
      </c>
      <c r="D907" s="162" t="n">
        <f aca="false">P907</f>
        <v>0</v>
      </c>
      <c r="E907" s="163" t="n">
        <f aca="false">ROUND(Q907,2)</f>
        <v>0</v>
      </c>
      <c r="F907" s="163" t="n">
        <f aca="false">TRUNC((1+(IF(OR(H907=0,H907=""),'BDI REF.'!$K$5,CHOOSE(H907,'BDI REF.'!$K$5,'BDI REF.'!$K$6,'BDI REF.'!$K$7))))*R907,2)</f>
        <v>0</v>
      </c>
      <c r="G907" s="163" t="n">
        <f aca="false">IF(E907&lt;&gt;0,ROUND(E907*F907,2),IF(AD907=0,(SUMIF($V$12:$V$1011,B907,$AD$12:$AD$1011)),AD907))</f>
        <v>0</v>
      </c>
      <c r="H907" s="164"/>
      <c r="I907" s="165"/>
      <c r="J907" s="166" t="str">
        <f aca="false">IF(N907&lt;&gt;0,N907,"")</f>
        <v/>
      </c>
      <c r="K907" s="167"/>
      <c r="L907" s="168" t="str">
        <f aca="false">IF(B907&gt;0,"ok","ocultar")</f>
        <v>ocultar</v>
      </c>
      <c r="M907" s="182"/>
      <c r="N907" s="184"/>
      <c r="O907" s="177"/>
      <c r="P907" s="178"/>
      <c r="Q907" s="173"/>
      <c r="R907" s="179"/>
      <c r="S907" s="156"/>
      <c r="U907" s="88"/>
      <c r="V907" s="157" t="n">
        <f aca="false">IF(B907=0,V906,IF(ISNONTEXT(B907)=TRUE(),INT(B907),INT(LEFT(B907,FIND(".",B907)-1))))</f>
        <v>3</v>
      </c>
      <c r="W907" s="157" t="str">
        <f aca="false">IF(W908=1,1,IF(B907&lt;&gt;0,1,IF(C907&lt;&gt;0,1,IF(D907&lt;&gt;0,1,IF(E907&lt;&gt;0,1,"")))))</f>
        <v/>
      </c>
      <c r="X907" s="157" t="str">
        <f aca="false">IF(V907=0," ",IF(V907&lt;&gt;V906,V907," "))</f>
        <v> </v>
      </c>
      <c r="Y907" s="88"/>
      <c r="Z907" s="75" t="n">
        <f aca="false">IF(V907&lt;&gt;X907,(IF(I907="",G907*INFORMAÇÕES!$U$113,IF(I907="R",G907,0))),0)</f>
        <v>0</v>
      </c>
      <c r="AA907" s="75" t="n">
        <f aca="false">IF(V907&lt;&gt;X907,(IF(I907="",G907*INFORMAÇÕES!$U$114,IF(I907="C",G907,0))),0)</f>
        <v>0</v>
      </c>
      <c r="AB907" s="75" t="n">
        <f aca="false">IF(V907&lt;&gt;X907,(IF(I907="",G907*INFORMAÇÕES!$U$115,IF(I907="CF",G907,0))),0)</f>
        <v>0</v>
      </c>
      <c r="AC907" s="75" t="n">
        <f aca="false">IF(V907&lt;&gt;X907,(IF(I907="",G907*INFORMAÇÕES!$U$116,IF(I907="O",G907,0))),0)</f>
        <v>0</v>
      </c>
      <c r="AD907" s="75" t="n">
        <f aca="false">IF(E907&lt;&gt;0,G907,0)</f>
        <v>0</v>
      </c>
    </row>
    <row r="908" s="174" customFormat="true" ht="14.25" hidden="false" customHeight="false" outlineLevel="0" collapsed="false">
      <c r="A908" s="159" t="n">
        <v>897</v>
      </c>
      <c r="B908" s="160" t="n">
        <f aca="false">M908</f>
        <v>0</v>
      </c>
      <c r="C908" s="161" t="n">
        <f aca="false">O908</f>
        <v>0</v>
      </c>
      <c r="D908" s="162" t="n">
        <f aca="false">P908</f>
        <v>0</v>
      </c>
      <c r="E908" s="163" t="n">
        <f aca="false">ROUND(Q908,2)</f>
        <v>0</v>
      </c>
      <c r="F908" s="163" t="n">
        <f aca="false">TRUNC((1+(IF(OR(H908=0,H908=""),'BDI REF.'!$K$5,CHOOSE(H908,'BDI REF.'!$K$5,'BDI REF.'!$K$6,'BDI REF.'!$K$7))))*R908,2)</f>
        <v>0</v>
      </c>
      <c r="G908" s="163" t="n">
        <f aca="false">IF(E908&lt;&gt;0,ROUND(E908*F908,2),IF(AD908=0,(SUMIF($V$12:$V$1011,B908,$AD$12:$AD$1011)),AD908))</f>
        <v>0</v>
      </c>
      <c r="H908" s="164"/>
      <c r="I908" s="165"/>
      <c r="J908" s="166" t="str">
        <f aca="false">IF(N908&lt;&gt;0,N908,"")</f>
        <v/>
      </c>
      <c r="K908" s="167"/>
      <c r="L908" s="168" t="str">
        <f aca="false">IF(B908&gt;0,"ok","ocultar")</f>
        <v>ocultar</v>
      </c>
      <c r="M908" s="182"/>
      <c r="N908" s="184"/>
      <c r="O908" s="177"/>
      <c r="P908" s="178"/>
      <c r="Q908" s="173"/>
      <c r="R908" s="179"/>
      <c r="S908" s="156"/>
      <c r="U908" s="88"/>
      <c r="V908" s="157" t="n">
        <f aca="false">IF(B908=0,V907,IF(ISNONTEXT(B908)=TRUE(),INT(B908),INT(LEFT(B908,FIND(".",B908)-1))))</f>
        <v>3</v>
      </c>
      <c r="W908" s="157" t="str">
        <f aca="false">IF(W909=1,1,IF(B908&lt;&gt;0,1,IF(C908&lt;&gt;0,1,IF(D908&lt;&gt;0,1,IF(E908&lt;&gt;0,1,"")))))</f>
        <v/>
      </c>
      <c r="X908" s="157" t="str">
        <f aca="false">IF(V908=0," ",IF(V908&lt;&gt;V907,V908," "))</f>
        <v> </v>
      </c>
      <c r="Y908" s="88"/>
      <c r="Z908" s="75" t="n">
        <f aca="false">IF(V908&lt;&gt;X908,(IF(I908="",G908*INFORMAÇÕES!$U$113,IF(I908="R",G908,0))),0)</f>
        <v>0</v>
      </c>
      <c r="AA908" s="75" t="n">
        <f aca="false">IF(V908&lt;&gt;X908,(IF(I908="",G908*INFORMAÇÕES!$U$114,IF(I908="C",G908,0))),0)</f>
        <v>0</v>
      </c>
      <c r="AB908" s="75" t="n">
        <f aca="false">IF(V908&lt;&gt;X908,(IF(I908="",G908*INFORMAÇÕES!$U$115,IF(I908="CF",G908,0))),0)</f>
        <v>0</v>
      </c>
      <c r="AC908" s="75" t="n">
        <f aca="false">IF(V908&lt;&gt;X908,(IF(I908="",G908*INFORMAÇÕES!$U$116,IF(I908="O",G908,0))),0)</f>
        <v>0</v>
      </c>
      <c r="AD908" s="75" t="n">
        <f aca="false">IF(E908&lt;&gt;0,G908,0)</f>
        <v>0</v>
      </c>
    </row>
    <row r="909" s="174" customFormat="true" ht="14.25" hidden="false" customHeight="false" outlineLevel="0" collapsed="false">
      <c r="A909" s="159" t="n">
        <v>898</v>
      </c>
      <c r="B909" s="160" t="n">
        <f aca="false">M909</f>
        <v>0</v>
      </c>
      <c r="C909" s="161" t="n">
        <f aca="false">O909</f>
        <v>0</v>
      </c>
      <c r="D909" s="162" t="n">
        <f aca="false">P909</f>
        <v>0</v>
      </c>
      <c r="E909" s="163" t="n">
        <f aca="false">ROUND(Q909,2)</f>
        <v>0</v>
      </c>
      <c r="F909" s="163" t="n">
        <f aca="false">TRUNC((1+(IF(OR(H909=0,H909=""),'BDI REF.'!$K$5,CHOOSE(H909,'BDI REF.'!$K$5,'BDI REF.'!$K$6,'BDI REF.'!$K$7))))*R909,2)</f>
        <v>0</v>
      </c>
      <c r="G909" s="163" t="n">
        <f aca="false">IF(E909&lt;&gt;0,ROUND(E909*F909,2),IF(AD909=0,(SUMIF($V$12:$V$1011,B909,$AD$12:$AD$1011)),AD909))</f>
        <v>0</v>
      </c>
      <c r="H909" s="164"/>
      <c r="I909" s="165"/>
      <c r="J909" s="166" t="str">
        <f aca="false">IF(N909&lt;&gt;0,N909,"")</f>
        <v/>
      </c>
      <c r="K909" s="167"/>
      <c r="L909" s="168" t="str">
        <f aca="false">IF(B909&gt;0,"ok","ocultar")</f>
        <v>ocultar</v>
      </c>
      <c r="M909" s="182"/>
      <c r="N909" s="184"/>
      <c r="O909" s="177"/>
      <c r="P909" s="178"/>
      <c r="Q909" s="173"/>
      <c r="R909" s="179"/>
      <c r="S909" s="156"/>
      <c r="U909" s="88"/>
      <c r="V909" s="157" t="n">
        <f aca="false">IF(B909=0,V908,IF(ISNONTEXT(B909)=TRUE(),INT(B909),INT(LEFT(B909,FIND(".",B909)-1))))</f>
        <v>3</v>
      </c>
      <c r="W909" s="157" t="str">
        <f aca="false">IF(W910=1,1,IF(B909&lt;&gt;0,1,IF(C909&lt;&gt;0,1,IF(D909&lt;&gt;0,1,IF(E909&lt;&gt;0,1,"")))))</f>
        <v/>
      </c>
      <c r="X909" s="157" t="str">
        <f aca="false">IF(V909=0," ",IF(V909&lt;&gt;V908,V909," "))</f>
        <v> </v>
      </c>
      <c r="Y909" s="88"/>
      <c r="Z909" s="75" t="n">
        <f aca="false">IF(V909&lt;&gt;X909,(IF(I909="",G909*INFORMAÇÕES!$U$113,IF(I909="R",G909,0))),0)</f>
        <v>0</v>
      </c>
      <c r="AA909" s="75" t="n">
        <f aca="false">IF(V909&lt;&gt;X909,(IF(I909="",G909*INFORMAÇÕES!$U$114,IF(I909="C",G909,0))),0)</f>
        <v>0</v>
      </c>
      <c r="AB909" s="75" t="n">
        <f aca="false">IF(V909&lt;&gt;X909,(IF(I909="",G909*INFORMAÇÕES!$U$115,IF(I909="CF",G909,0))),0)</f>
        <v>0</v>
      </c>
      <c r="AC909" s="75" t="n">
        <f aca="false">IF(V909&lt;&gt;X909,(IF(I909="",G909*INFORMAÇÕES!$U$116,IF(I909="O",G909,0))),0)</f>
        <v>0</v>
      </c>
      <c r="AD909" s="75" t="n">
        <f aca="false">IF(E909&lt;&gt;0,G909,0)</f>
        <v>0</v>
      </c>
    </row>
    <row r="910" s="174" customFormat="true" ht="14.25" hidden="false" customHeight="false" outlineLevel="0" collapsed="false">
      <c r="A910" s="159" t="n">
        <v>899</v>
      </c>
      <c r="B910" s="160" t="n">
        <f aca="false">M910</f>
        <v>0</v>
      </c>
      <c r="C910" s="161" t="n">
        <f aca="false">O910</f>
        <v>0</v>
      </c>
      <c r="D910" s="162" t="n">
        <f aca="false">P910</f>
        <v>0</v>
      </c>
      <c r="E910" s="163" t="n">
        <f aca="false">ROUND(Q910,2)</f>
        <v>0</v>
      </c>
      <c r="F910" s="163" t="n">
        <f aca="false">TRUNC((1+(IF(OR(H910=0,H910=""),'BDI REF.'!$K$5,CHOOSE(H910,'BDI REF.'!$K$5,'BDI REF.'!$K$6,'BDI REF.'!$K$7))))*R910,2)</f>
        <v>0</v>
      </c>
      <c r="G910" s="163" t="n">
        <f aca="false">IF(E910&lt;&gt;0,ROUND(E910*F910,2),IF(AD910=0,(SUMIF($V$12:$V$1011,B910,$AD$12:$AD$1011)),AD910))</f>
        <v>0</v>
      </c>
      <c r="H910" s="164"/>
      <c r="I910" s="165"/>
      <c r="J910" s="166" t="str">
        <f aca="false">IF(N910&lt;&gt;0,N910,"")</f>
        <v/>
      </c>
      <c r="K910" s="167"/>
      <c r="L910" s="168" t="str">
        <f aca="false">IF(B910&gt;0,"ok","ocultar")</f>
        <v>ocultar</v>
      </c>
      <c r="M910" s="182"/>
      <c r="N910" s="184"/>
      <c r="O910" s="177"/>
      <c r="P910" s="178"/>
      <c r="Q910" s="173"/>
      <c r="R910" s="179"/>
      <c r="S910" s="156"/>
      <c r="U910" s="88"/>
      <c r="V910" s="157" t="n">
        <f aca="false">IF(B910=0,V909,IF(ISNONTEXT(B910)=TRUE(),INT(B910),INT(LEFT(B910,FIND(".",B910)-1))))</f>
        <v>3</v>
      </c>
      <c r="W910" s="157" t="str">
        <f aca="false">IF(W911=1,1,IF(B910&lt;&gt;0,1,IF(C910&lt;&gt;0,1,IF(D910&lt;&gt;0,1,IF(E910&lt;&gt;0,1,"")))))</f>
        <v/>
      </c>
      <c r="X910" s="157" t="str">
        <f aca="false">IF(V910=0," ",IF(V910&lt;&gt;V909,V910," "))</f>
        <v> </v>
      </c>
      <c r="Y910" s="88"/>
      <c r="Z910" s="75" t="n">
        <f aca="false">IF(V910&lt;&gt;X910,(IF(I910="",G910*INFORMAÇÕES!$U$113,IF(I910="R",G910,0))),0)</f>
        <v>0</v>
      </c>
      <c r="AA910" s="75" t="n">
        <f aca="false">IF(V910&lt;&gt;X910,(IF(I910="",G910*INFORMAÇÕES!$U$114,IF(I910="C",G910,0))),0)</f>
        <v>0</v>
      </c>
      <c r="AB910" s="75" t="n">
        <f aca="false">IF(V910&lt;&gt;X910,(IF(I910="",G910*INFORMAÇÕES!$U$115,IF(I910="CF",G910,0))),0)</f>
        <v>0</v>
      </c>
      <c r="AC910" s="75" t="n">
        <f aca="false">IF(V910&lt;&gt;X910,(IF(I910="",G910*INFORMAÇÕES!$U$116,IF(I910="O",G910,0))),0)</f>
        <v>0</v>
      </c>
      <c r="AD910" s="75" t="n">
        <f aca="false">IF(E910&lt;&gt;0,G910,0)</f>
        <v>0</v>
      </c>
    </row>
    <row r="911" s="174" customFormat="true" ht="14.25" hidden="false" customHeight="false" outlineLevel="0" collapsed="false">
      <c r="A911" s="159" t="n">
        <v>900</v>
      </c>
      <c r="B911" s="160" t="n">
        <f aca="false">M911</f>
        <v>0</v>
      </c>
      <c r="C911" s="161" t="n">
        <f aca="false">O911</f>
        <v>0</v>
      </c>
      <c r="D911" s="162" t="n">
        <f aca="false">P911</f>
        <v>0</v>
      </c>
      <c r="E911" s="163" t="n">
        <f aca="false">ROUND(Q911,2)</f>
        <v>0</v>
      </c>
      <c r="F911" s="163" t="n">
        <f aca="false">TRUNC((1+(IF(OR(H911=0,H911=""),'BDI REF.'!$K$5,CHOOSE(H911,'BDI REF.'!$K$5,'BDI REF.'!$K$6,'BDI REF.'!$K$7))))*R911,2)</f>
        <v>0</v>
      </c>
      <c r="G911" s="163" t="n">
        <f aca="false">IF(E911&lt;&gt;0,ROUND(E911*F911,2),IF(AD911=0,(SUMIF($V$12:$V$1011,B911,$AD$12:$AD$1011)),AD911))</f>
        <v>0</v>
      </c>
      <c r="H911" s="164"/>
      <c r="I911" s="165"/>
      <c r="J911" s="166" t="str">
        <f aca="false">IF(N911&lt;&gt;0,N911,"")</f>
        <v/>
      </c>
      <c r="K911" s="167"/>
      <c r="L911" s="168" t="str">
        <f aca="false">IF(B911&gt;0,"ok","ocultar")</f>
        <v>ocultar</v>
      </c>
      <c r="M911" s="182"/>
      <c r="N911" s="184"/>
      <c r="O911" s="177"/>
      <c r="P911" s="178"/>
      <c r="Q911" s="173"/>
      <c r="R911" s="179"/>
      <c r="S911" s="156"/>
      <c r="U911" s="88"/>
      <c r="V911" s="157" t="n">
        <f aca="false">IF(B911=0,V910,IF(ISNONTEXT(B911)=TRUE(),INT(B911),INT(LEFT(B911,FIND(".",B911)-1))))</f>
        <v>3</v>
      </c>
      <c r="W911" s="157" t="str">
        <f aca="false">IF(W912=1,1,IF(B911&lt;&gt;0,1,IF(C911&lt;&gt;0,1,IF(D911&lt;&gt;0,1,IF(E911&lt;&gt;0,1,"")))))</f>
        <v/>
      </c>
      <c r="X911" s="157" t="str">
        <f aca="false">IF(V911=0," ",IF(V911&lt;&gt;V910,V911," "))</f>
        <v> </v>
      </c>
      <c r="Y911" s="88"/>
      <c r="Z911" s="75" t="n">
        <f aca="false">IF(V911&lt;&gt;X911,(IF(I911="",G911*INFORMAÇÕES!$U$113,IF(I911="R",G911,0))),0)</f>
        <v>0</v>
      </c>
      <c r="AA911" s="75" t="n">
        <f aca="false">IF(V911&lt;&gt;X911,(IF(I911="",G911*INFORMAÇÕES!$U$114,IF(I911="C",G911,0))),0)</f>
        <v>0</v>
      </c>
      <c r="AB911" s="75" t="n">
        <f aca="false">IF(V911&lt;&gt;X911,(IF(I911="",G911*INFORMAÇÕES!$U$115,IF(I911="CF",G911,0))),0)</f>
        <v>0</v>
      </c>
      <c r="AC911" s="75" t="n">
        <f aca="false">IF(V911&lt;&gt;X911,(IF(I911="",G911*INFORMAÇÕES!$U$116,IF(I911="O",G911,0))),0)</f>
        <v>0</v>
      </c>
      <c r="AD911" s="75" t="n">
        <f aca="false">IF(E911&lt;&gt;0,G911,0)</f>
        <v>0</v>
      </c>
    </row>
    <row r="912" s="174" customFormat="true" ht="14.25" hidden="false" customHeight="false" outlineLevel="0" collapsed="false">
      <c r="A912" s="159" t="n">
        <v>901</v>
      </c>
      <c r="B912" s="160" t="n">
        <f aca="false">M912</f>
        <v>0</v>
      </c>
      <c r="C912" s="161" t="n">
        <f aca="false">O912</f>
        <v>0</v>
      </c>
      <c r="D912" s="162" t="n">
        <f aca="false">P912</f>
        <v>0</v>
      </c>
      <c r="E912" s="163" t="n">
        <f aca="false">ROUND(Q912,2)</f>
        <v>0</v>
      </c>
      <c r="F912" s="163" t="n">
        <f aca="false">TRUNC((1+(IF(OR(H912=0,H912=""),'BDI REF.'!$K$5,CHOOSE(H912,'BDI REF.'!$K$5,'BDI REF.'!$K$6,'BDI REF.'!$K$7))))*R912,2)</f>
        <v>0</v>
      </c>
      <c r="G912" s="163" t="n">
        <f aca="false">IF(E912&lt;&gt;0,ROUND(E912*F912,2),IF(AD912=0,(SUMIF($V$12:$V$1011,B912,$AD$12:$AD$1011)),AD912))</f>
        <v>0</v>
      </c>
      <c r="H912" s="164"/>
      <c r="I912" s="165"/>
      <c r="J912" s="166" t="str">
        <f aca="false">IF(N912&lt;&gt;0,N912,"")</f>
        <v/>
      </c>
      <c r="K912" s="167"/>
      <c r="L912" s="168" t="str">
        <f aca="false">IF(B912&gt;0,"ok","ocultar")</f>
        <v>ocultar</v>
      </c>
      <c r="M912" s="182"/>
      <c r="N912" s="184"/>
      <c r="O912" s="177"/>
      <c r="P912" s="178"/>
      <c r="Q912" s="173"/>
      <c r="R912" s="179"/>
      <c r="S912" s="156"/>
      <c r="U912" s="88"/>
      <c r="V912" s="157" t="n">
        <f aca="false">IF(B912=0,V911,IF(ISNONTEXT(B912)=TRUE(),INT(B912),INT(LEFT(B912,FIND(".",B912)-1))))</f>
        <v>3</v>
      </c>
      <c r="W912" s="157" t="str">
        <f aca="false">IF(W913=1,1,IF(B912&lt;&gt;0,1,IF(C912&lt;&gt;0,1,IF(D912&lt;&gt;0,1,IF(E912&lt;&gt;0,1,"")))))</f>
        <v/>
      </c>
      <c r="X912" s="157" t="str">
        <f aca="false">IF(V912=0," ",IF(V912&lt;&gt;V911,V912," "))</f>
        <v> </v>
      </c>
      <c r="Y912" s="88"/>
      <c r="Z912" s="75" t="n">
        <f aca="false">IF(V912&lt;&gt;X912,(IF(I912="",G912*INFORMAÇÕES!$U$113,IF(I912="R",G912,0))),0)</f>
        <v>0</v>
      </c>
      <c r="AA912" s="75" t="n">
        <f aca="false">IF(V912&lt;&gt;X912,(IF(I912="",G912*INFORMAÇÕES!$U$114,IF(I912="C",G912,0))),0)</f>
        <v>0</v>
      </c>
      <c r="AB912" s="75" t="n">
        <f aca="false">IF(V912&lt;&gt;X912,(IF(I912="",G912*INFORMAÇÕES!$U$115,IF(I912="CF",G912,0))),0)</f>
        <v>0</v>
      </c>
      <c r="AC912" s="75" t="n">
        <f aca="false">IF(V912&lt;&gt;X912,(IF(I912="",G912*INFORMAÇÕES!$U$116,IF(I912="O",G912,0))),0)</f>
        <v>0</v>
      </c>
      <c r="AD912" s="75" t="n">
        <f aca="false">IF(E912&lt;&gt;0,G912,0)</f>
        <v>0</v>
      </c>
    </row>
    <row r="913" s="174" customFormat="true" ht="14.25" hidden="false" customHeight="false" outlineLevel="0" collapsed="false">
      <c r="A913" s="159" t="n">
        <v>902</v>
      </c>
      <c r="B913" s="160" t="n">
        <f aca="false">M913</f>
        <v>0</v>
      </c>
      <c r="C913" s="161" t="n">
        <f aca="false">O913</f>
        <v>0</v>
      </c>
      <c r="D913" s="162" t="n">
        <f aca="false">P913</f>
        <v>0</v>
      </c>
      <c r="E913" s="163" t="n">
        <f aca="false">ROUND(Q913,2)</f>
        <v>0</v>
      </c>
      <c r="F913" s="163" t="n">
        <f aca="false">TRUNC((1+(IF(OR(H913=0,H913=""),'BDI REF.'!$K$5,CHOOSE(H913,'BDI REF.'!$K$5,'BDI REF.'!$K$6,'BDI REF.'!$K$7))))*R913,2)</f>
        <v>0</v>
      </c>
      <c r="G913" s="163" t="n">
        <f aca="false">IF(E913&lt;&gt;0,ROUND(E913*F913,2),IF(AD913=0,(SUMIF($V$12:$V$1011,B913,$AD$12:$AD$1011)),AD913))</f>
        <v>0</v>
      </c>
      <c r="H913" s="164"/>
      <c r="I913" s="165"/>
      <c r="J913" s="166" t="str">
        <f aca="false">IF(N913&lt;&gt;0,N913,"")</f>
        <v/>
      </c>
      <c r="K913" s="167"/>
      <c r="L913" s="168" t="str">
        <f aca="false">IF(B913&gt;0,"ok","ocultar")</f>
        <v>ocultar</v>
      </c>
      <c r="M913" s="182"/>
      <c r="N913" s="184"/>
      <c r="O913" s="177"/>
      <c r="P913" s="178"/>
      <c r="Q913" s="173"/>
      <c r="R913" s="179"/>
      <c r="S913" s="156"/>
      <c r="U913" s="88"/>
      <c r="V913" s="157" t="n">
        <f aca="false">IF(B913=0,V912,IF(ISNONTEXT(B913)=TRUE(),INT(B913),INT(LEFT(B913,FIND(".",B913)-1))))</f>
        <v>3</v>
      </c>
      <c r="W913" s="157" t="str">
        <f aca="false">IF(W914=1,1,IF(B913&lt;&gt;0,1,IF(C913&lt;&gt;0,1,IF(D913&lt;&gt;0,1,IF(E913&lt;&gt;0,1,"")))))</f>
        <v/>
      </c>
      <c r="X913" s="157" t="str">
        <f aca="false">IF(V913=0," ",IF(V913&lt;&gt;V912,V913," "))</f>
        <v> </v>
      </c>
      <c r="Y913" s="88"/>
      <c r="Z913" s="75" t="n">
        <f aca="false">IF(V913&lt;&gt;X913,(IF(I913="",G913*INFORMAÇÕES!$U$113,IF(I913="R",G913,0))),0)</f>
        <v>0</v>
      </c>
      <c r="AA913" s="75" t="n">
        <f aca="false">IF(V913&lt;&gt;X913,(IF(I913="",G913*INFORMAÇÕES!$U$114,IF(I913="C",G913,0))),0)</f>
        <v>0</v>
      </c>
      <c r="AB913" s="75" t="n">
        <f aca="false">IF(V913&lt;&gt;X913,(IF(I913="",G913*INFORMAÇÕES!$U$115,IF(I913="CF",G913,0))),0)</f>
        <v>0</v>
      </c>
      <c r="AC913" s="75" t="n">
        <f aca="false">IF(V913&lt;&gt;X913,(IF(I913="",G913*INFORMAÇÕES!$U$116,IF(I913="O",G913,0))),0)</f>
        <v>0</v>
      </c>
      <c r="AD913" s="75" t="n">
        <f aca="false">IF(E913&lt;&gt;0,G913,0)</f>
        <v>0</v>
      </c>
    </row>
    <row r="914" s="174" customFormat="true" ht="14.25" hidden="false" customHeight="false" outlineLevel="0" collapsed="false">
      <c r="A914" s="159" t="n">
        <v>903</v>
      </c>
      <c r="B914" s="160" t="n">
        <f aca="false">M914</f>
        <v>0</v>
      </c>
      <c r="C914" s="161" t="n">
        <f aca="false">O914</f>
        <v>0</v>
      </c>
      <c r="D914" s="162" t="n">
        <f aca="false">P914</f>
        <v>0</v>
      </c>
      <c r="E914" s="163" t="n">
        <f aca="false">ROUND(Q914,2)</f>
        <v>0</v>
      </c>
      <c r="F914" s="163" t="n">
        <f aca="false">TRUNC((1+(IF(OR(H914=0,H914=""),'BDI REF.'!$K$5,CHOOSE(H914,'BDI REF.'!$K$5,'BDI REF.'!$K$6,'BDI REF.'!$K$7))))*R914,2)</f>
        <v>0</v>
      </c>
      <c r="G914" s="163" t="n">
        <f aca="false">IF(E914&lt;&gt;0,ROUND(E914*F914,2),IF(AD914=0,(SUMIF($V$12:$V$1011,B914,$AD$12:$AD$1011)),AD914))</f>
        <v>0</v>
      </c>
      <c r="H914" s="164"/>
      <c r="I914" s="165"/>
      <c r="J914" s="166" t="str">
        <f aca="false">IF(N914&lt;&gt;0,N914,"")</f>
        <v/>
      </c>
      <c r="K914" s="167"/>
      <c r="L914" s="168" t="str">
        <f aca="false">IF(B914&gt;0,"ok","ocultar")</f>
        <v>ocultar</v>
      </c>
      <c r="M914" s="182"/>
      <c r="N914" s="184"/>
      <c r="O914" s="177"/>
      <c r="P914" s="178"/>
      <c r="Q914" s="173"/>
      <c r="R914" s="179"/>
      <c r="S914" s="156"/>
      <c r="U914" s="88"/>
      <c r="V914" s="157" t="n">
        <f aca="false">IF(B914=0,V913,IF(ISNONTEXT(B914)=TRUE(),INT(B914),INT(LEFT(B914,FIND(".",B914)-1))))</f>
        <v>3</v>
      </c>
      <c r="W914" s="157" t="str">
        <f aca="false">IF(W915=1,1,IF(B914&lt;&gt;0,1,IF(C914&lt;&gt;0,1,IF(D914&lt;&gt;0,1,IF(E914&lt;&gt;0,1,"")))))</f>
        <v/>
      </c>
      <c r="X914" s="157" t="str">
        <f aca="false">IF(V914=0," ",IF(V914&lt;&gt;V913,V914," "))</f>
        <v> </v>
      </c>
      <c r="Y914" s="88"/>
      <c r="Z914" s="75" t="n">
        <f aca="false">IF(V914&lt;&gt;X914,(IF(I914="",G914*INFORMAÇÕES!$U$113,IF(I914="R",G914,0))),0)</f>
        <v>0</v>
      </c>
      <c r="AA914" s="75" t="n">
        <f aca="false">IF(V914&lt;&gt;X914,(IF(I914="",G914*INFORMAÇÕES!$U$114,IF(I914="C",G914,0))),0)</f>
        <v>0</v>
      </c>
      <c r="AB914" s="75" t="n">
        <f aca="false">IF(V914&lt;&gt;X914,(IF(I914="",G914*INFORMAÇÕES!$U$115,IF(I914="CF",G914,0))),0)</f>
        <v>0</v>
      </c>
      <c r="AC914" s="75" t="n">
        <f aca="false">IF(V914&lt;&gt;X914,(IF(I914="",G914*INFORMAÇÕES!$U$116,IF(I914="O",G914,0))),0)</f>
        <v>0</v>
      </c>
      <c r="AD914" s="75" t="n">
        <f aca="false">IF(E914&lt;&gt;0,G914,0)</f>
        <v>0</v>
      </c>
    </row>
    <row r="915" s="174" customFormat="true" ht="14.25" hidden="false" customHeight="false" outlineLevel="0" collapsed="false">
      <c r="A915" s="159" t="n">
        <v>904</v>
      </c>
      <c r="B915" s="160" t="n">
        <f aca="false">M915</f>
        <v>0</v>
      </c>
      <c r="C915" s="161" t="n">
        <f aca="false">O915</f>
        <v>0</v>
      </c>
      <c r="D915" s="162" t="n">
        <f aca="false">P915</f>
        <v>0</v>
      </c>
      <c r="E915" s="163" t="n">
        <f aca="false">ROUND(Q915,2)</f>
        <v>0</v>
      </c>
      <c r="F915" s="163" t="n">
        <f aca="false">TRUNC((1+(IF(OR(H915=0,H915=""),'BDI REF.'!$K$5,CHOOSE(H915,'BDI REF.'!$K$5,'BDI REF.'!$K$6,'BDI REF.'!$K$7))))*R915,2)</f>
        <v>0</v>
      </c>
      <c r="G915" s="163" t="n">
        <f aca="false">IF(E915&lt;&gt;0,ROUND(E915*F915,2),IF(AD915=0,(SUMIF($V$12:$V$1011,B915,$AD$12:$AD$1011)),AD915))</f>
        <v>0</v>
      </c>
      <c r="H915" s="164"/>
      <c r="I915" s="165"/>
      <c r="J915" s="166" t="str">
        <f aca="false">IF(N915&lt;&gt;0,N915,"")</f>
        <v/>
      </c>
      <c r="K915" s="167"/>
      <c r="L915" s="168" t="str">
        <f aca="false">IF(B915&gt;0,"ok","ocultar")</f>
        <v>ocultar</v>
      </c>
      <c r="M915" s="182"/>
      <c r="N915" s="184"/>
      <c r="O915" s="177"/>
      <c r="P915" s="178"/>
      <c r="Q915" s="173"/>
      <c r="R915" s="179"/>
      <c r="S915" s="156"/>
      <c r="U915" s="88"/>
      <c r="V915" s="157" t="n">
        <f aca="false">IF(B915=0,V914,IF(ISNONTEXT(B915)=TRUE(),INT(B915),INT(LEFT(B915,FIND(".",B915)-1))))</f>
        <v>3</v>
      </c>
      <c r="W915" s="157" t="str">
        <f aca="false">IF(W916=1,1,IF(B915&lt;&gt;0,1,IF(C915&lt;&gt;0,1,IF(D915&lt;&gt;0,1,IF(E915&lt;&gt;0,1,"")))))</f>
        <v/>
      </c>
      <c r="X915" s="157" t="str">
        <f aca="false">IF(V915=0," ",IF(V915&lt;&gt;V914,V915," "))</f>
        <v> </v>
      </c>
      <c r="Y915" s="88"/>
      <c r="Z915" s="75" t="n">
        <f aca="false">IF(V915&lt;&gt;X915,(IF(I915="",G915*INFORMAÇÕES!$U$113,IF(I915="R",G915,0))),0)</f>
        <v>0</v>
      </c>
      <c r="AA915" s="75" t="n">
        <f aca="false">IF(V915&lt;&gt;X915,(IF(I915="",G915*INFORMAÇÕES!$U$114,IF(I915="C",G915,0))),0)</f>
        <v>0</v>
      </c>
      <c r="AB915" s="75" t="n">
        <f aca="false">IF(V915&lt;&gt;X915,(IF(I915="",G915*INFORMAÇÕES!$U$115,IF(I915="CF",G915,0))),0)</f>
        <v>0</v>
      </c>
      <c r="AC915" s="75" t="n">
        <f aca="false">IF(V915&lt;&gt;X915,(IF(I915="",G915*INFORMAÇÕES!$U$116,IF(I915="O",G915,0))),0)</f>
        <v>0</v>
      </c>
      <c r="AD915" s="75" t="n">
        <f aca="false">IF(E915&lt;&gt;0,G915,0)</f>
        <v>0</v>
      </c>
    </row>
    <row r="916" s="174" customFormat="true" ht="14.25" hidden="false" customHeight="false" outlineLevel="0" collapsed="false">
      <c r="A916" s="159" t="n">
        <v>905</v>
      </c>
      <c r="B916" s="160" t="n">
        <f aca="false">M916</f>
        <v>0</v>
      </c>
      <c r="C916" s="161" t="n">
        <f aca="false">O916</f>
        <v>0</v>
      </c>
      <c r="D916" s="162" t="n">
        <f aca="false">P916</f>
        <v>0</v>
      </c>
      <c r="E916" s="163" t="n">
        <f aca="false">ROUND(Q916,2)</f>
        <v>0</v>
      </c>
      <c r="F916" s="163" t="n">
        <f aca="false">TRUNC((1+(IF(OR(H916=0,H916=""),'BDI REF.'!$K$5,CHOOSE(H916,'BDI REF.'!$K$5,'BDI REF.'!$K$6,'BDI REF.'!$K$7))))*R916,2)</f>
        <v>0</v>
      </c>
      <c r="G916" s="163" t="n">
        <f aca="false">IF(E916&lt;&gt;0,ROUND(E916*F916,2),IF(AD916=0,(SUMIF($V$12:$V$1011,B916,$AD$12:$AD$1011)),AD916))</f>
        <v>0</v>
      </c>
      <c r="H916" s="164"/>
      <c r="I916" s="165"/>
      <c r="J916" s="166" t="str">
        <f aca="false">IF(N916&lt;&gt;0,N916,"")</f>
        <v/>
      </c>
      <c r="K916" s="167"/>
      <c r="L916" s="168" t="str">
        <f aca="false">IF(B916&gt;0,"ok","ocultar")</f>
        <v>ocultar</v>
      </c>
      <c r="M916" s="182"/>
      <c r="N916" s="184"/>
      <c r="O916" s="177"/>
      <c r="P916" s="178"/>
      <c r="Q916" s="173"/>
      <c r="R916" s="179"/>
      <c r="S916" s="156"/>
      <c r="U916" s="88"/>
      <c r="V916" s="157" t="n">
        <f aca="false">IF(B916=0,V915,IF(ISNONTEXT(B916)=TRUE(),INT(B916),INT(LEFT(B916,FIND(".",B916)-1))))</f>
        <v>3</v>
      </c>
      <c r="W916" s="157" t="str">
        <f aca="false">IF(W917=1,1,IF(B916&lt;&gt;0,1,IF(C916&lt;&gt;0,1,IF(D916&lt;&gt;0,1,IF(E916&lt;&gt;0,1,"")))))</f>
        <v/>
      </c>
      <c r="X916" s="157" t="str">
        <f aca="false">IF(V916=0," ",IF(V916&lt;&gt;V915,V916," "))</f>
        <v> </v>
      </c>
      <c r="Y916" s="88"/>
      <c r="Z916" s="75" t="n">
        <f aca="false">IF(V916&lt;&gt;X916,(IF(I916="",G916*INFORMAÇÕES!$U$113,IF(I916="R",G916,0))),0)</f>
        <v>0</v>
      </c>
      <c r="AA916" s="75" t="n">
        <f aca="false">IF(V916&lt;&gt;X916,(IF(I916="",G916*INFORMAÇÕES!$U$114,IF(I916="C",G916,0))),0)</f>
        <v>0</v>
      </c>
      <c r="AB916" s="75" t="n">
        <f aca="false">IF(V916&lt;&gt;X916,(IF(I916="",G916*INFORMAÇÕES!$U$115,IF(I916="CF",G916,0))),0)</f>
        <v>0</v>
      </c>
      <c r="AC916" s="75" t="n">
        <f aca="false">IF(V916&lt;&gt;X916,(IF(I916="",G916*INFORMAÇÕES!$U$116,IF(I916="O",G916,0))),0)</f>
        <v>0</v>
      </c>
      <c r="AD916" s="75" t="n">
        <f aca="false">IF(E916&lt;&gt;0,G916,0)</f>
        <v>0</v>
      </c>
    </row>
    <row r="917" s="174" customFormat="true" ht="14.25" hidden="false" customHeight="false" outlineLevel="0" collapsed="false">
      <c r="A917" s="159" t="n">
        <v>906</v>
      </c>
      <c r="B917" s="160" t="n">
        <f aca="false">M917</f>
        <v>0</v>
      </c>
      <c r="C917" s="161" t="n">
        <f aca="false">O917</f>
        <v>0</v>
      </c>
      <c r="D917" s="162" t="n">
        <f aca="false">P917</f>
        <v>0</v>
      </c>
      <c r="E917" s="163" t="n">
        <f aca="false">ROUND(Q917,2)</f>
        <v>0</v>
      </c>
      <c r="F917" s="163" t="n">
        <f aca="false">TRUNC((1+(IF(OR(H917=0,H917=""),'BDI REF.'!$K$5,CHOOSE(H917,'BDI REF.'!$K$5,'BDI REF.'!$K$6,'BDI REF.'!$K$7))))*R917,2)</f>
        <v>0</v>
      </c>
      <c r="G917" s="163" t="n">
        <f aca="false">IF(E917&lt;&gt;0,ROUND(E917*F917,2),IF(AD917=0,(SUMIF($V$12:$V$1011,B917,$AD$12:$AD$1011)),AD917))</f>
        <v>0</v>
      </c>
      <c r="H917" s="164"/>
      <c r="I917" s="165"/>
      <c r="J917" s="166" t="str">
        <f aca="false">IF(N917&lt;&gt;0,N917,"")</f>
        <v/>
      </c>
      <c r="K917" s="167"/>
      <c r="L917" s="168" t="str">
        <f aca="false">IF(B917&gt;0,"ok","ocultar")</f>
        <v>ocultar</v>
      </c>
      <c r="M917" s="182"/>
      <c r="N917" s="184"/>
      <c r="O917" s="177"/>
      <c r="P917" s="178"/>
      <c r="Q917" s="173"/>
      <c r="R917" s="179"/>
      <c r="S917" s="156"/>
      <c r="U917" s="88"/>
      <c r="V917" s="157" t="n">
        <f aca="false">IF(B917=0,V916,IF(ISNONTEXT(B917)=TRUE(),INT(B917),INT(LEFT(B917,FIND(".",B917)-1))))</f>
        <v>3</v>
      </c>
      <c r="W917" s="157" t="str">
        <f aca="false">IF(W918=1,1,IF(B917&lt;&gt;0,1,IF(C917&lt;&gt;0,1,IF(D917&lt;&gt;0,1,IF(E917&lt;&gt;0,1,"")))))</f>
        <v/>
      </c>
      <c r="X917" s="157" t="str">
        <f aca="false">IF(V917=0," ",IF(V917&lt;&gt;V916,V917," "))</f>
        <v> </v>
      </c>
      <c r="Y917" s="88"/>
      <c r="Z917" s="75" t="n">
        <f aca="false">IF(V917&lt;&gt;X917,(IF(I917="",G917*INFORMAÇÕES!$U$113,IF(I917="R",G917,0))),0)</f>
        <v>0</v>
      </c>
      <c r="AA917" s="75" t="n">
        <f aca="false">IF(V917&lt;&gt;X917,(IF(I917="",G917*INFORMAÇÕES!$U$114,IF(I917="C",G917,0))),0)</f>
        <v>0</v>
      </c>
      <c r="AB917" s="75" t="n">
        <f aca="false">IF(V917&lt;&gt;X917,(IF(I917="",G917*INFORMAÇÕES!$U$115,IF(I917="CF",G917,0))),0)</f>
        <v>0</v>
      </c>
      <c r="AC917" s="75" t="n">
        <f aca="false">IF(V917&lt;&gt;X917,(IF(I917="",G917*INFORMAÇÕES!$U$116,IF(I917="O",G917,0))),0)</f>
        <v>0</v>
      </c>
      <c r="AD917" s="75" t="n">
        <f aca="false">IF(E917&lt;&gt;0,G917,0)</f>
        <v>0</v>
      </c>
    </row>
    <row r="918" s="174" customFormat="true" ht="14.25" hidden="false" customHeight="false" outlineLevel="0" collapsed="false">
      <c r="A918" s="159" t="n">
        <v>907</v>
      </c>
      <c r="B918" s="160" t="n">
        <f aca="false">M918</f>
        <v>0</v>
      </c>
      <c r="C918" s="161" t="n">
        <f aca="false">O918</f>
        <v>0</v>
      </c>
      <c r="D918" s="162" t="n">
        <f aca="false">P918</f>
        <v>0</v>
      </c>
      <c r="E918" s="163" t="n">
        <f aca="false">ROUND(Q918,2)</f>
        <v>0</v>
      </c>
      <c r="F918" s="163" t="n">
        <f aca="false">TRUNC((1+(IF(OR(H918=0,H918=""),'BDI REF.'!$K$5,CHOOSE(H918,'BDI REF.'!$K$5,'BDI REF.'!$K$6,'BDI REF.'!$K$7))))*R918,2)</f>
        <v>0</v>
      </c>
      <c r="G918" s="163" t="n">
        <f aca="false">IF(E918&lt;&gt;0,ROUND(E918*F918,2),IF(AD918=0,(SUMIF($V$12:$V$1011,B918,$AD$12:$AD$1011)),AD918))</f>
        <v>0</v>
      </c>
      <c r="H918" s="164"/>
      <c r="I918" s="165"/>
      <c r="J918" s="166" t="str">
        <f aca="false">IF(N918&lt;&gt;0,N918,"")</f>
        <v/>
      </c>
      <c r="K918" s="167"/>
      <c r="L918" s="168" t="str">
        <f aca="false">IF(B918&gt;0,"ok","ocultar")</f>
        <v>ocultar</v>
      </c>
      <c r="M918" s="182"/>
      <c r="N918" s="184"/>
      <c r="O918" s="177"/>
      <c r="P918" s="178"/>
      <c r="Q918" s="173"/>
      <c r="R918" s="179"/>
      <c r="S918" s="156"/>
      <c r="U918" s="88"/>
      <c r="V918" s="157" t="n">
        <f aca="false">IF(B918=0,V917,IF(ISNONTEXT(B918)=TRUE(),INT(B918),INT(LEFT(B918,FIND(".",B918)-1))))</f>
        <v>3</v>
      </c>
      <c r="W918" s="157" t="str">
        <f aca="false">IF(W919=1,1,IF(B918&lt;&gt;0,1,IF(C918&lt;&gt;0,1,IF(D918&lt;&gt;0,1,IF(E918&lt;&gt;0,1,"")))))</f>
        <v/>
      </c>
      <c r="X918" s="157" t="str">
        <f aca="false">IF(V918=0," ",IF(V918&lt;&gt;V917,V918," "))</f>
        <v> </v>
      </c>
      <c r="Y918" s="88"/>
      <c r="Z918" s="75" t="n">
        <f aca="false">IF(V918&lt;&gt;X918,(IF(I918="",G918*INFORMAÇÕES!$U$113,IF(I918="R",G918,0))),0)</f>
        <v>0</v>
      </c>
      <c r="AA918" s="75" t="n">
        <f aca="false">IF(V918&lt;&gt;X918,(IF(I918="",G918*INFORMAÇÕES!$U$114,IF(I918="C",G918,0))),0)</f>
        <v>0</v>
      </c>
      <c r="AB918" s="75" t="n">
        <f aca="false">IF(V918&lt;&gt;X918,(IF(I918="",G918*INFORMAÇÕES!$U$115,IF(I918="CF",G918,0))),0)</f>
        <v>0</v>
      </c>
      <c r="AC918" s="75" t="n">
        <f aca="false">IF(V918&lt;&gt;X918,(IF(I918="",G918*INFORMAÇÕES!$U$116,IF(I918="O",G918,0))),0)</f>
        <v>0</v>
      </c>
      <c r="AD918" s="75" t="n">
        <f aca="false">IF(E918&lt;&gt;0,G918,0)</f>
        <v>0</v>
      </c>
    </row>
    <row r="919" s="174" customFormat="true" ht="14.25" hidden="false" customHeight="false" outlineLevel="0" collapsed="false">
      <c r="A919" s="159" t="n">
        <v>908</v>
      </c>
      <c r="B919" s="160" t="n">
        <f aca="false">M919</f>
        <v>0</v>
      </c>
      <c r="C919" s="161" t="n">
        <f aca="false">O919</f>
        <v>0</v>
      </c>
      <c r="D919" s="162" t="n">
        <f aca="false">P919</f>
        <v>0</v>
      </c>
      <c r="E919" s="163" t="n">
        <f aca="false">ROUND(Q919,2)</f>
        <v>0</v>
      </c>
      <c r="F919" s="163" t="n">
        <f aca="false">TRUNC((1+(IF(OR(H919=0,H919=""),'BDI REF.'!$K$5,CHOOSE(H919,'BDI REF.'!$K$5,'BDI REF.'!$K$6,'BDI REF.'!$K$7))))*R919,2)</f>
        <v>0</v>
      </c>
      <c r="G919" s="163" t="n">
        <f aca="false">IF(E919&lt;&gt;0,ROUND(E919*F919,2),IF(AD919=0,(SUMIF($V$12:$V$1011,B919,$AD$12:$AD$1011)),AD919))</f>
        <v>0</v>
      </c>
      <c r="H919" s="164"/>
      <c r="I919" s="165"/>
      <c r="J919" s="166" t="str">
        <f aca="false">IF(N919&lt;&gt;0,N919,"")</f>
        <v/>
      </c>
      <c r="K919" s="167"/>
      <c r="L919" s="168" t="str">
        <f aca="false">IF(B919&gt;0,"ok","ocultar")</f>
        <v>ocultar</v>
      </c>
      <c r="M919" s="182"/>
      <c r="N919" s="184"/>
      <c r="O919" s="177"/>
      <c r="P919" s="178"/>
      <c r="Q919" s="173"/>
      <c r="R919" s="179"/>
      <c r="S919" s="156"/>
      <c r="U919" s="88"/>
      <c r="V919" s="157" t="n">
        <f aca="false">IF(B919=0,V918,IF(ISNONTEXT(B919)=TRUE(),INT(B919),INT(LEFT(B919,FIND(".",B919)-1))))</f>
        <v>3</v>
      </c>
      <c r="W919" s="157" t="str">
        <f aca="false">IF(W920=1,1,IF(B919&lt;&gt;0,1,IF(C919&lt;&gt;0,1,IF(D919&lt;&gt;0,1,IF(E919&lt;&gt;0,1,"")))))</f>
        <v/>
      </c>
      <c r="X919" s="157" t="str">
        <f aca="false">IF(V919=0," ",IF(V919&lt;&gt;V918,V919," "))</f>
        <v> </v>
      </c>
      <c r="Y919" s="88"/>
      <c r="Z919" s="75" t="n">
        <f aca="false">IF(V919&lt;&gt;X919,(IF(I919="",G919*INFORMAÇÕES!$U$113,IF(I919="R",G919,0))),0)</f>
        <v>0</v>
      </c>
      <c r="AA919" s="75" t="n">
        <f aca="false">IF(V919&lt;&gt;X919,(IF(I919="",G919*INFORMAÇÕES!$U$114,IF(I919="C",G919,0))),0)</f>
        <v>0</v>
      </c>
      <c r="AB919" s="75" t="n">
        <f aca="false">IF(V919&lt;&gt;X919,(IF(I919="",G919*INFORMAÇÕES!$U$115,IF(I919="CF",G919,0))),0)</f>
        <v>0</v>
      </c>
      <c r="AC919" s="75" t="n">
        <f aca="false">IF(V919&lt;&gt;X919,(IF(I919="",G919*INFORMAÇÕES!$U$116,IF(I919="O",G919,0))),0)</f>
        <v>0</v>
      </c>
      <c r="AD919" s="75" t="n">
        <f aca="false">IF(E919&lt;&gt;0,G919,0)</f>
        <v>0</v>
      </c>
    </row>
    <row r="920" s="174" customFormat="true" ht="14.25" hidden="false" customHeight="false" outlineLevel="0" collapsed="false">
      <c r="A920" s="159" t="n">
        <v>909</v>
      </c>
      <c r="B920" s="160" t="n">
        <f aca="false">M920</f>
        <v>0</v>
      </c>
      <c r="C920" s="161" t="n">
        <f aca="false">O920</f>
        <v>0</v>
      </c>
      <c r="D920" s="162" t="n">
        <f aca="false">P920</f>
        <v>0</v>
      </c>
      <c r="E920" s="163" t="n">
        <f aca="false">ROUND(Q920,2)</f>
        <v>0</v>
      </c>
      <c r="F920" s="163" t="n">
        <f aca="false">TRUNC((1+(IF(OR(H920=0,H920=""),'BDI REF.'!$K$5,CHOOSE(H920,'BDI REF.'!$K$5,'BDI REF.'!$K$6,'BDI REF.'!$K$7))))*R920,2)</f>
        <v>0</v>
      </c>
      <c r="G920" s="163" t="n">
        <f aca="false">IF(E920&lt;&gt;0,ROUND(E920*F920,2),IF(AD920=0,(SUMIF($V$12:$V$1011,B920,$AD$12:$AD$1011)),AD920))</f>
        <v>0</v>
      </c>
      <c r="H920" s="164"/>
      <c r="I920" s="165"/>
      <c r="J920" s="166" t="str">
        <f aca="false">IF(N920&lt;&gt;0,N920,"")</f>
        <v/>
      </c>
      <c r="K920" s="167"/>
      <c r="L920" s="168" t="str">
        <f aca="false">IF(B920&gt;0,"ok","ocultar")</f>
        <v>ocultar</v>
      </c>
      <c r="M920" s="182"/>
      <c r="N920" s="184"/>
      <c r="O920" s="177"/>
      <c r="P920" s="178"/>
      <c r="Q920" s="173"/>
      <c r="R920" s="179"/>
      <c r="S920" s="156"/>
      <c r="U920" s="88"/>
      <c r="V920" s="157" t="n">
        <f aca="false">IF(B920=0,V919,IF(ISNONTEXT(B920)=TRUE(),INT(B920),INT(LEFT(B920,FIND(".",B920)-1))))</f>
        <v>3</v>
      </c>
      <c r="W920" s="157" t="str">
        <f aca="false">IF(W921=1,1,IF(B920&lt;&gt;0,1,IF(C920&lt;&gt;0,1,IF(D920&lt;&gt;0,1,IF(E920&lt;&gt;0,1,"")))))</f>
        <v/>
      </c>
      <c r="X920" s="157" t="str">
        <f aca="false">IF(V920=0," ",IF(V920&lt;&gt;V919,V920," "))</f>
        <v> </v>
      </c>
      <c r="Y920" s="88"/>
      <c r="Z920" s="75" t="n">
        <f aca="false">IF(V920&lt;&gt;X920,(IF(I920="",G920*INFORMAÇÕES!$U$113,IF(I920="R",G920,0))),0)</f>
        <v>0</v>
      </c>
      <c r="AA920" s="75" t="n">
        <f aca="false">IF(V920&lt;&gt;X920,(IF(I920="",G920*INFORMAÇÕES!$U$114,IF(I920="C",G920,0))),0)</f>
        <v>0</v>
      </c>
      <c r="AB920" s="75" t="n">
        <f aca="false">IF(V920&lt;&gt;X920,(IF(I920="",G920*INFORMAÇÕES!$U$115,IF(I920="CF",G920,0))),0)</f>
        <v>0</v>
      </c>
      <c r="AC920" s="75" t="n">
        <f aca="false">IF(V920&lt;&gt;X920,(IF(I920="",G920*INFORMAÇÕES!$U$116,IF(I920="O",G920,0))),0)</f>
        <v>0</v>
      </c>
      <c r="AD920" s="75" t="n">
        <f aca="false">IF(E920&lt;&gt;0,G920,0)</f>
        <v>0</v>
      </c>
    </row>
    <row r="921" s="174" customFormat="true" ht="14.25" hidden="false" customHeight="false" outlineLevel="0" collapsed="false">
      <c r="A921" s="159" t="n">
        <v>910</v>
      </c>
      <c r="B921" s="160" t="n">
        <f aca="false">M921</f>
        <v>0</v>
      </c>
      <c r="C921" s="161" t="n">
        <f aca="false">O921</f>
        <v>0</v>
      </c>
      <c r="D921" s="162" t="n">
        <f aca="false">P921</f>
        <v>0</v>
      </c>
      <c r="E921" s="163" t="n">
        <f aca="false">ROUND(Q921,2)</f>
        <v>0</v>
      </c>
      <c r="F921" s="163" t="n">
        <f aca="false">TRUNC((1+(IF(OR(H921=0,H921=""),'BDI REF.'!$K$5,CHOOSE(H921,'BDI REF.'!$K$5,'BDI REF.'!$K$6,'BDI REF.'!$K$7))))*R921,2)</f>
        <v>0</v>
      </c>
      <c r="G921" s="163" t="n">
        <f aca="false">IF(E921&lt;&gt;0,ROUND(E921*F921,2),IF(AD921=0,(SUMIF($V$12:$V$1011,B921,$AD$12:$AD$1011)),AD921))</f>
        <v>0</v>
      </c>
      <c r="H921" s="164"/>
      <c r="I921" s="165"/>
      <c r="J921" s="166" t="str">
        <f aca="false">IF(N921&lt;&gt;0,N921,"")</f>
        <v/>
      </c>
      <c r="K921" s="167"/>
      <c r="L921" s="168" t="str">
        <f aca="false">IF(B921&gt;0,"ok","ocultar")</f>
        <v>ocultar</v>
      </c>
      <c r="M921" s="182"/>
      <c r="N921" s="184"/>
      <c r="O921" s="177"/>
      <c r="P921" s="178"/>
      <c r="Q921" s="173"/>
      <c r="R921" s="179"/>
      <c r="S921" s="156"/>
      <c r="U921" s="88"/>
      <c r="V921" s="157" t="n">
        <f aca="false">IF(B921=0,V920,IF(ISNONTEXT(B921)=TRUE(),INT(B921),INT(LEFT(B921,FIND(".",B921)-1))))</f>
        <v>3</v>
      </c>
      <c r="W921" s="157" t="str">
        <f aca="false">IF(W922=1,1,IF(B921&lt;&gt;0,1,IF(C921&lt;&gt;0,1,IF(D921&lt;&gt;0,1,IF(E921&lt;&gt;0,1,"")))))</f>
        <v/>
      </c>
      <c r="X921" s="157" t="str">
        <f aca="false">IF(V921=0," ",IF(V921&lt;&gt;V920,V921," "))</f>
        <v> </v>
      </c>
      <c r="Y921" s="88"/>
      <c r="Z921" s="75" t="n">
        <f aca="false">IF(V921&lt;&gt;X921,(IF(I921="",G921*INFORMAÇÕES!$U$113,IF(I921="R",G921,0))),0)</f>
        <v>0</v>
      </c>
      <c r="AA921" s="75" t="n">
        <f aca="false">IF(V921&lt;&gt;X921,(IF(I921="",G921*INFORMAÇÕES!$U$114,IF(I921="C",G921,0))),0)</f>
        <v>0</v>
      </c>
      <c r="AB921" s="75" t="n">
        <f aca="false">IF(V921&lt;&gt;X921,(IF(I921="",G921*INFORMAÇÕES!$U$115,IF(I921="CF",G921,0))),0)</f>
        <v>0</v>
      </c>
      <c r="AC921" s="75" t="n">
        <f aca="false">IF(V921&lt;&gt;X921,(IF(I921="",G921*INFORMAÇÕES!$U$116,IF(I921="O",G921,0))),0)</f>
        <v>0</v>
      </c>
      <c r="AD921" s="75" t="n">
        <f aca="false">IF(E921&lt;&gt;0,G921,0)</f>
        <v>0</v>
      </c>
    </row>
    <row r="922" s="174" customFormat="true" ht="14.25" hidden="false" customHeight="false" outlineLevel="0" collapsed="false">
      <c r="A922" s="159" t="n">
        <v>911</v>
      </c>
      <c r="B922" s="160" t="n">
        <f aca="false">M922</f>
        <v>0</v>
      </c>
      <c r="C922" s="161" t="n">
        <f aca="false">O922</f>
        <v>0</v>
      </c>
      <c r="D922" s="162" t="n">
        <f aca="false">P922</f>
        <v>0</v>
      </c>
      <c r="E922" s="163" t="n">
        <f aca="false">ROUND(Q922,2)</f>
        <v>0</v>
      </c>
      <c r="F922" s="163" t="n">
        <f aca="false">TRUNC((1+(IF(OR(H922=0,H922=""),'BDI REF.'!$K$5,CHOOSE(H922,'BDI REF.'!$K$5,'BDI REF.'!$K$6,'BDI REF.'!$K$7))))*R922,2)</f>
        <v>0</v>
      </c>
      <c r="G922" s="163" t="n">
        <f aca="false">IF(E922&lt;&gt;0,ROUND(E922*F922,2),IF(AD922=0,(SUMIF($V$12:$V$1011,B922,$AD$12:$AD$1011)),AD922))</f>
        <v>0</v>
      </c>
      <c r="H922" s="164"/>
      <c r="I922" s="165"/>
      <c r="J922" s="166" t="str">
        <f aca="false">IF(N922&lt;&gt;0,N922,"")</f>
        <v/>
      </c>
      <c r="K922" s="167"/>
      <c r="L922" s="168" t="str">
        <f aca="false">IF(B922&gt;0,"ok","ocultar")</f>
        <v>ocultar</v>
      </c>
      <c r="M922" s="182"/>
      <c r="N922" s="184"/>
      <c r="O922" s="177"/>
      <c r="P922" s="178"/>
      <c r="Q922" s="173"/>
      <c r="R922" s="179"/>
      <c r="S922" s="156"/>
      <c r="U922" s="88"/>
      <c r="V922" s="157" t="n">
        <f aca="false">IF(B922=0,V921,IF(ISNONTEXT(B922)=TRUE(),INT(B922),INT(LEFT(B922,FIND(".",B922)-1))))</f>
        <v>3</v>
      </c>
      <c r="W922" s="157" t="str">
        <f aca="false">IF(W923=1,1,IF(B922&lt;&gt;0,1,IF(C922&lt;&gt;0,1,IF(D922&lt;&gt;0,1,IF(E922&lt;&gt;0,1,"")))))</f>
        <v/>
      </c>
      <c r="X922" s="157" t="str">
        <f aca="false">IF(V922=0," ",IF(V922&lt;&gt;V921,V922," "))</f>
        <v> </v>
      </c>
      <c r="Y922" s="88"/>
      <c r="Z922" s="75" t="n">
        <f aca="false">IF(V922&lt;&gt;X922,(IF(I922="",G922*INFORMAÇÕES!$U$113,IF(I922="R",G922,0))),0)</f>
        <v>0</v>
      </c>
      <c r="AA922" s="75" t="n">
        <f aca="false">IF(V922&lt;&gt;X922,(IF(I922="",G922*INFORMAÇÕES!$U$114,IF(I922="C",G922,0))),0)</f>
        <v>0</v>
      </c>
      <c r="AB922" s="75" t="n">
        <f aca="false">IF(V922&lt;&gt;X922,(IF(I922="",G922*INFORMAÇÕES!$U$115,IF(I922="CF",G922,0))),0)</f>
        <v>0</v>
      </c>
      <c r="AC922" s="75" t="n">
        <f aca="false">IF(V922&lt;&gt;X922,(IF(I922="",G922*INFORMAÇÕES!$U$116,IF(I922="O",G922,0))),0)</f>
        <v>0</v>
      </c>
      <c r="AD922" s="75" t="n">
        <f aca="false">IF(E922&lt;&gt;0,G922,0)</f>
        <v>0</v>
      </c>
    </row>
    <row r="923" s="174" customFormat="true" ht="14.25" hidden="false" customHeight="false" outlineLevel="0" collapsed="false">
      <c r="A923" s="159" t="n">
        <v>912</v>
      </c>
      <c r="B923" s="160" t="n">
        <f aca="false">M923</f>
        <v>0</v>
      </c>
      <c r="C923" s="161" t="n">
        <f aca="false">O923</f>
        <v>0</v>
      </c>
      <c r="D923" s="162" t="n">
        <f aca="false">P923</f>
        <v>0</v>
      </c>
      <c r="E923" s="163" t="n">
        <f aca="false">ROUND(Q923,2)</f>
        <v>0</v>
      </c>
      <c r="F923" s="163" t="n">
        <f aca="false">TRUNC((1+(IF(OR(H923=0,H923=""),'BDI REF.'!$K$5,CHOOSE(H923,'BDI REF.'!$K$5,'BDI REF.'!$K$6,'BDI REF.'!$K$7))))*R923,2)</f>
        <v>0</v>
      </c>
      <c r="G923" s="163" t="n">
        <f aca="false">IF(E923&lt;&gt;0,ROUND(E923*F923,2),IF(AD923=0,(SUMIF($V$12:$V$1011,B923,$AD$12:$AD$1011)),AD923))</f>
        <v>0</v>
      </c>
      <c r="H923" s="164"/>
      <c r="I923" s="165"/>
      <c r="J923" s="166" t="str">
        <f aca="false">IF(N923&lt;&gt;0,N923,"")</f>
        <v/>
      </c>
      <c r="K923" s="167"/>
      <c r="L923" s="168" t="str">
        <f aca="false">IF(B923&gt;0,"ok","ocultar")</f>
        <v>ocultar</v>
      </c>
      <c r="M923" s="182"/>
      <c r="N923" s="184"/>
      <c r="O923" s="177"/>
      <c r="P923" s="178"/>
      <c r="Q923" s="173"/>
      <c r="R923" s="179"/>
      <c r="S923" s="156"/>
      <c r="U923" s="88"/>
      <c r="V923" s="157" t="n">
        <f aca="false">IF(B923=0,V922,IF(ISNONTEXT(B923)=TRUE(),INT(B923),INT(LEFT(B923,FIND(".",B923)-1))))</f>
        <v>3</v>
      </c>
      <c r="W923" s="157" t="str">
        <f aca="false">IF(W924=1,1,IF(B923&lt;&gt;0,1,IF(C923&lt;&gt;0,1,IF(D923&lt;&gt;0,1,IF(E923&lt;&gt;0,1,"")))))</f>
        <v/>
      </c>
      <c r="X923" s="157" t="str">
        <f aca="false">IF(V923=0," ",IF(V923&lt;&gt;V922,V923," "))</f>
        <v> </v>
      </c>
      <c r="Y923" s="88"/>
      <c r="Z923" s="75" t="n">
        <f aca="false">IF(V923&lt;&gt;X923,(IF(I923="",G923*INFORMAÇÕES!$U$113,IF(I923="R",G923,0))),0)</f>
        <v>0</v>
      </c>
      <c r="AA923" s="75" t="n">
        <f aca="false">IF(V923&lt;&gt;X923,(IF(I923="",G923*INFORMAÇÕES!$U$114,IF(I923="C",G923,0))),0)</f>
        <v>0</v>
      </c>
      <c r="AB923" s="75" t="n">
        <f aca="false">IF(V923&lt;&gt;X923,(IF(I923="",G923*INFORMAÇÕES!$U$115,IF(I923="CF",G923,0))),0)</f>
        <v>0</v>
      </c>
      <c r="AC923" s="75" t="n">
        <f aca="false">IF(V923&lt;&gt;X923,(IF(I923="",G923*INFORMAÇÕES!$U$116,IF(I923="O",G923,0))),0)</f>
        <v>0</v>
      </c>
      <c r="AD923" s="75" t="n">
        <f aca="false">IF(E923&lt;&gt;0,G923,0)</f>
        <v>0</v>
      </c>
    </row>
    <row r="924" s="174" customFormat="true" ht="14.25" hidden="false" customHeight="false" outlineLevel="0" collapsed="false">
      <c r="A924" s="159" t="n">
        <v>913</v>
      </c>
      <c r="B924" s="160" t="n">
        <f aca="false">M924</f>
        <v>0</v>
      </c>
      <c r="C924" s="161" t="n">
        <f aca="false">O924</f>
        <v>0</v>
      </c>
      <c r="D924" s="162" t="n">
        <f aca="false">P924</f>
        <v>0</v>
      </c>
      <c r="E924" s="163" t="n">
        <f aca="false">ROUND(Q924,2)</f>
        <v>0</v>
      </c>
      <c r="F924" s="163" t="n">
        <f aca="false">TRUNC((1+(IF(OR(H924=0,H924=""),'BDI REF.'!$K$5,CHOOSE(H924,'BDI REF.'!$K$5,'BDI REF.'!$K$6,'BDI REF.'!$K$7))))*R924,2)</f>
        <v>0</v>
      </c>
      <c r="G924" s="163" t="n">
        <f aca="false">IF(E924&lt;&gt;0,ROUND(E924*F924,2),IF(AD924=0,(SUMIF($V$12:$V$1011,B924,$AD$12:$AD$1011)),AD924))</f>
        <v>0</v>
      </c>
      <c r="H924" s="164"/>
      <c r="I924" s="165"/>
      <c r="J924" s="166" t="str">
        <f aca="false">IF(N924&lt;&gt;0,N924,"")</f>
        <v/>
      </c>
      <c r="K924" s="167"/>
      <c r="L924" s="168" t="str">
        <f aca="false">IF(B924&gt;0,"ok","ocultar")</f>
        <v>ocultar</v>
      </c>
      <c r="M924" s="182"/>
      <c r="N924" s="184"/>
      <c r="O924" s="177"/>
      <c r="P924" s="178"/>
      <c r="Q924" s="173"/>
      <c r="R924" s="179"/>
      <c r="S924" s="156"/>
      <c r="U924" s="88"/>
      <c r="V924" s="157" t="n">
        <f aca="false">IF(B924=0,V923,IF(ISNONTEXT(B924)=TRUE(),INT(B924),INT(LEFT(B924,FIND(".",B924)-1))))</f>
        <v>3</v>
      </c>
      <c r="W924" s="157" t="str">
        <f aca="false">IF(W925=1,1,IF(B924&lt;&gt;0,1,IF(C924&lt;&gt;0,1,IF(D924&lt;&gt;0,1,IF(E924&lt;&gt;0,1,"")))))</f>
        <v/>
      </c>
      <c r="X924" s="157" t="str">
        <f aca="false">IF(V924=0," ",IF(V924&lt;&gt;V923,V924," "))</f>
        <v> </v>
      </c>
      <c r="Y924" s="88"/>
      <c r="Z924" s="75" t="n">
        <f aca="false">IF(V924&lt;&gt;X924,(IF(I924="",G924*INFORMAÇÕES!$U$113,IF(I924="R",G924,0))),0)</f>
        <v>0</v>
      </c>
      <c r="AA924" s="75" t="n">
        <f aca="false">IF(V924&lt;&gt;X924,(IF(I924="",G924*INFORMAÇÕES!$U$114,IF(I924="C",G924,0))),0)</f>
        <v>0</v>
      </c>
      <c r="AB924" s="75" t="n">
        <f aca="false">IF(V924&lt;&gt;X924,(IF(I924="",G924*INFORMAÇÕES!$U$115,IF(I924="CF",G924,0))),0)</f>
        <v>0</v>
      </c>
      <c r="AC924" s="75" t="n">
        <f aca="false">IF(V924&lt;&gt;X924,(IF(I924="",G924*INFORMAÇÕES!$U$116,IF(I924="O",G924,0))),0)</f>
        <v>0</v>
      </c>
      <c r="AD924" s="75" t="n">
        <f aca="false">IF(E924&lt;&gt;0,G924,0)</f>
        <v>0</v>
      </c>
    </row>
    <row r="925" s="174" customFormat="true" ht="14.25" hidden="false" customHeight="false" outlineLevel="0" collapsed="false">
      <c r="A925" s="159" t="n">
        <v>914</v>
      </c>
      <c r="B925" s="160" t="n">
        <f aca="false">M925</f>
        <v>0</v>
      </c>
      <c r="C925" s="161" t="n">
        <f aca="false">O925</f>
        <v>0</v>
      </c>
      <c r="D925" s="162" t="n">
        <f aca="false">P925</f>
        <v>0</v>
      </c>
      <c r="E925" s="163" t="n">
        <f aca="false">ROUND(Q925,2)</f>
        <v>0</v>
      </c>
      <c r="F925" s="163" t="n">
        <f aca="false">TRUNC((1+(IF(OR(H925=0,H925=""),'BDI REF.'!$K$5,CHOOSE(H925,'BDI REF.'!$K$5,'BDI REF.'!$K$6,'BDI REF.'!$K$7))))*R925,2)</f>
        <v>0</v>
      </c>
      <c r="G925" s="163" t="n">
        <f aca="false">IF(E925&lt;&gt;0,ROUND(E925*F925,2),IF(AD925=0,(SUMIF($V$12:$V$1011,B925,$AD$12:$AD$1011)),AD925))</f>
        <v>0</v>
      </c>
      <c r="H925" s="164"/>
      <c r="I925" s="165"/>
      <c r="J925" s="166" t="str">
        <f aca="false">IF(N925&lt;&gt;0,N925,"")</f>
        <v/>
      </c>
      <c r="K925" s="167"/>
      <c r="L925" s="168" t="str">
        <f aca="false">IF(B925&gt;0,"ok","ocultar")</f>
        <v>ocultar</v>
      </c>
      <c r="M925" s="182"/>
      <c r="N925" s="184"/>
      <c r="O925" s="177"/>
      <c r="P925" s="178"/>
      <c r="Q925" s="173"/>
      <c r="R925" s="179"/>
      <c r="S925" s="156"/>
      <c r="U925" s="88"/>
      <c r="V925" s="157" t="n">
        <f aca="false">IF(B925=0,V924,IF(ISNONTEXT(B925)=TRUE(),INT(B925),INT(LEFT(B925,FIND(".",B925)-1))))</f>
        <v>3</v>
      </c>
      <c r="W925" s="157" t="str">
        <f aca="false">IF(W926=1,1,IF(B925&lt;&gt;0,1,IF(C925&lt;&gt;0,1,IF(D925&lt;&gt;0,1,IF(E925&lt;&gt;0,1,"")))))</f>
        <v/>
      </c>
      <c r="X925" s="157" t="str">
        <f aca="false">IF(V925=0," ",IF(V925&lt;&gt;V924,V925," "))</f>
        <v> </v>
      </c>
      <c r="Y925" s="88"/>
      <c r="Z925" s="75" t="n">
        <f aca="false">IF(V925&lt;&gt;X925,(IF(I925="",G925*INFORMAÇÕES!$U$113,IF(I925="R",G925,0))),0)</f>
        <v>0</v>
      </c>
      <c r="AA925" s="75" t="n">
        <f aca="false">IF(V925&lt;&gt;X925,(IF(I925="",G925*INFORMAÇÕES!$U$114,IF(I925="C",G925,0))),0)</f>
        <v>0</v>
      </c>
      <c r="AB925" s="75" t="n">
        <f aca="false">IF(V925&lt;&gt;X925,(IF(I925="",G925*INFORMAÇÕES!$U$115,IF(I925="CF",G925,0))),0)</f>
        <v>0</v>
      </c>
      <c r="AC925" s="75" t="n">
        <f aca="false">IF(V925&lt;&gt;X925,(IF(I925="",G925*INFORMAÇÕES!$U$116,IF(I925="O",G925,0))),0)</f>
        <v>0</v>
      </c>
      <c r="AD925" s="75" t="n">
        <f aca="false">IF(E925&lt;&gt;0,G925,0)</f>
        <v>0</v>
      </c>
    </row>
    <row r="926" s="174" customFormat="true" ht="14.25" hidden="false" customHeight="false" outlineLevel="0" collapsed="false">
      <c r="A926" s="159" t="n">
        <v>915</v>
      </c>
      <c r="B926" s="160" t="n">
        <f aca="false">M926</f>
        <v>0</v>
      </c>
      <c r="C926" s="161" t="n">
        <f aca="false">O926</f>
        <v>0</v>
      </c>
      <c r="D926" s="162" t="n">
        <f aca="false">P926</f>
        <v>0</v>
      </c>
      <c r="E926" s="163" t="n">
        <f aca="false">ROUND(Q926,2)</f>
        <v>0</v>
      </c>
      <c r="F926" s="163" t="n">
        <f aca="false">TRUNC((1+(IF(OR(H926=0,H926=""),'BDI REF.'!$K$5,CHOOSE(H926,'BDI REF.'!$K$5,'BDI REF.'!$K$6,'BDI REF.'!$K$7))))*R926,2)</f>
        <v>0</v>
      </c>
      <c r="G926" s="163" t="n">
        <f aca="false">IF(E926&lt;&gt;0,ROUND(E926*F926,2),IF(AD926=0,(SUMIF($V$12:$V$1011,B926,$AD$12:$AD$1011)),AD926))</f>
        <v>0</v>
      </c>
      <c r="H926" s="164"/>
      <c r="I926" s="165"/>
      <c r="J926" s="166" t="str">
        <f aca="false">IF(N926&lt;&gt;0,N926,"")</f>
        <v/>
      </c>
      <c r="K926" s="167"/>
      <c r="L926" s="168" t="str">
        <f aca="false">IF(B926&gt;0,"ok","ocultar")</f>
        <v>ocultar</v>
      </c>
      <c r="M926" s="182"/>
      <c r="N926" s="184"/>
      <c r="O926" s="177"/>
      <c r="P926" s="178"/>
      <c r="Q926" s="173"/>
      <c r="R926" s="179"/>
      <c r="S926" s="156"/>
      <c r="U926" s="88"/>
      <c r="V926" s="157" t="n">
        <f aca="false">IF(B926=0,V925,IF(ISNONTEXT(B926)=TRUE(),INT(B926),INT(LEFT(B926,FIND(".",B926)-1))))</f>
        <v>3</v>
      </c>
      <c r="W926" s="157" t="str">
        <f aca="false">IF(W927=1,1,IF(B926&lt;&gt;0,1,IF(C926&lt;&gt;0,1,IF(D926&lt;&gt;0,1,IF(E926&lt;&gt;0,1,"")))))</f>
        <v/>
      </c>
      <c r="X926" s="157" t="str">
        <f aca="false">IF(V926=0," ",IF(V926&lt;&gt;V925,V926," "))</f>
        <v> </v>
      </c>
      <c r="Y926" s="88"/>
      <c r="Z926" s="75" t="n">
        <f aca="false">IF(V926&lt;&gt;X926,(IF(I926="",G926*INFORMAÇÕES!$U$113,IF(I926="R",G926,0))),0)</f>
        <v>0</v>
      </c>
      <c r="AA926" s="75" t="n">
        <f aca="false">IF(V926&lt;&gt;X926,(IF(I926="",G926*INFORMAÇÕES!$U$114,IF(I926="C",G926,0))),0)</f>
        <v>0</v>
      </c>
      <c r="AB926" s="75" t="n">
        <f aca="false">IF(V926&lt;&gt;X926,(IF(I926="",G926*INFORMAÇÕES!$U$115,IF(I926="CF",G926,0))),0)</f>
        <v>0</v>
      </c>
      <c r="AC926" s="75" t="n">
        <f aca="false">IF(V926&lt;&gt;X926,(IF(I926="",G926*INFORMAÇÕES!$U$116,IF(I926="O",G926,0))),0)</f>
        <v>0</v>
      </c>
      <c r="AD926" s="75" t="n">
        <f aca="false">IF(E926&lt;&gt;0,G926,0)</f>
        <v>0</v>
      </c>
    </row>
    <row r="927" s="174" customFormat="true" ht="14.25" hidden="false" customHeight="false" outlineLevel="0" collapsed="false">
      <c r="A927" s="159" t="n">
        <v>916</v>
      </c>
      <c r="B927" s="160" t="n">
        <f aca="false">M927</f>
        <v>0</v>
      </c>
      <c r="C927" s="161" t="n">
        <f aca="false">O927</f>
        <v>0</v>
      </c>
      <c r="D927" s="162" t="n">
        <f aca="false">P927</f>
        <v>0</v>
      </c>
      <c r="E927" s="163" t="n">
        <f aca="false">ROUND(Q927,2)</f>
        <v>0</v>
      </c>
      <c r="F927" s="163" t="n">
        <f aca="false">TRUNC((1+(IF(OR(H927=0,H927=""),'BDI REF.'!$K$5,CHOOSE(H927,'BDI REF.'!$K$5,'BDI REF.'!$K$6,'BDI REF.'!$K$7))))*R927,2)</f>
        <v>0</v>
      </c>
      <c r="G927" s="163" t="n">
        <f aca="false">IF(E927&lt;&gt;0,ROUND(E927*F927,2),IF(AD927=0,(SUMIF($V$12:$V$1011,B927,$AD$12:$AD$1011)),AD927))</f>
        <v>0</v>
      </c>
      <c r="H927" s="164"/>
      <c r="I927" s="165"/>
      <c r="J927" s="166" t="str">
        <f aca="false">IF(N927&lt;&gt;0,N927,"")</f>
        <v/>
      </c>
      <c r="K927" s="167"/>
      <c r="L927" s="168" t="str">
        <f aca="false">IF(B927&gt;0,"ok","ocultar")</f>
        <v>ocultar</v>
      </c>
      <c r="M927" s="182"/>
      <c r="N927" s="184"/>
      <c r="O927" s="177"/>
      <c r="P927" s="178"/>
      <c r="Q927" s="173"/>
      <c r="R927" s="179"/>
      <c r="S927" s="156"/>
      <c r="U927" s="88"/>
      <c r="V927" s="157" t="n">
        <f aca="false">IF(B927=0,V926,IF(ISNONTEXT(B927)=TRUE(),INT(B927),INT(LEFT(B927,FIND(".",B927)-1))))</f>
        <v>3</v>
      </c>
      <c r="W927" s="157" t="str">
        <f aca="false">IF(W928=1,1,IF(B927&lt;&gt;0,1,IF(C927&lt;&gt;0,1,IF(D927&lt;&gt;0,1,IF(E927&lt;&gt;0,1,"")))))</f>
        <v/>
      </c>
      <c r="X927" s="157" t="str">
        <f aca="false">IF(V927=0," ",IF(V927&lt;&gt;V926,V927," "))</f>
        <v> </v>
      </c>
      <c r="Y927" s="88"/>
      <c r="Z927" s="75" t="n">
        <f aca="false">IF(V927&lt;&gt;X927,(IF(I927="",G927*INFORMAÇÕES!$U$113,IF(I927="R",G927,0))),0)</f>
        <v>0</v>
      </c>
      <c r="AA927" s="75" t="n">
        <f aca="false">IF(V927&lt;&gt;X927,(IF(I927="",G927*INFORMAÇÕES!$U$114,IF(I927="C",G927,0))),0)</f>
        <v>0</v>
      </c>
      <c r="AB927" s="75" t="n">
        <f aca="false">IF(V927&lt;&gt;X927,(IF(I927="",G927*INFORMAÇÕES!$U$115,IF(I927="CF",G927,0))),0)</f>
        <v>0</v>
      </c>
      <c r="AC927" s="75" t="n">
        <f aca="false">IF(V927&lt;&gt;X927,(IF(I927="",G927*INFORMAÇÕES!$U$116,IF(I927="O",G927,0))),0)</f>
        <v>0</v>
      </c>
      <c r="AD927" s="75" t="n">
        <f aca="false">IF(E927&lt;&gt;0,G927,0)</f>
        <v>0</v>
      </c>
    </row>
    <row r="928" s="174" customFormat="true" ht="14.25" hidden="false" customHeight="false" outlineLevel="0" collapsed="false">
      <c r="A928" s="159" t="n">
        <v>917</v>
      </c>
      <c r="B928" s="160" t="n">
        <f aca="false">M928</f>
        <v>0</v>
      </c>
      <c r="C928" s="161" t="n">
        <f aca="false">O928</f>
        <v>0</v>
      </c>
      <c r="D928" s="162" t="n">
        <f aca="false">P928</f>
        <v>0</v>
      </c>
      <c r="E928" s="163" t="n">
        <f aca="false">ROUND(Q928,2)</f>
        <v>0</v>
      </c>
      <c r="F928" s="163" t="n">
        <f aca="false">TRUNC((1+(IF(OR(H928=0,H928=""),'BDI REF.'!$K$5,CHOOSE(H928,'BDI REF.'!$K$5,'BDI REF.'!$K$6,'BDI REF.'!$K$7))))*R928,2)</f>
        <v>0</v>
      </c>
      <c r="G928" s="163" t="n">
        <f aca="false">IF(E928&lt;&gt;0,ROUND(E928*F928,2),IF(AD928=0,(SUMIF($V$12:$V$1011,B928,$AD$12:$AD$1011)),AD928))</f>
        <v>0</v>
      </c>
      <c r="H928" s="164"/>
      <c r="I928" s="165"/>
      <c r="J928" s="166" t="str">
        <f aca="false">IF(N928&lt;&gt;0,N928,"")</f>
        <v/>
      </c>
      <c r="K928" s="167"/>
      <c r="L928" s="168" t="str">
        <f aca="false">IF(B928&gt;0,"ok","ocultar")</f>
        <v>ocultar</v>
      </c>
      <c r="M928" s="182"/>
      <c r="N928" s="184"/>
      <c r="O928" s="177"/>
      <c r="P928" s="178"/>
      <c r="Q928" s="173"/>
      <c r="R928" s="179"/>
      <c r="S928" s="156"/>
      <c r="U928" s="88"/>
      <c r="V928" s="157" t="n">
        <f aca="false">IF(B928=0,V927,IF(ISNONTEXT(B928)=TRUE(),INT(B928),INT(LEFT(B928,FIND(".",B928)-1))))</f>
        <v>3</v>
      </c>
      <c r="W928" s="157" t="str">
        <f aca="false">IF(W929=1,1,IF(B928&lt;&gt;0,1,IF(C928&lt;&gt;0,1,IF(D928&lt;&gt;0,1,IF(E928&lt;&gt;0,1,"")))))</f>
        <v/>
      </c>
      <c r="X928" s="157" t="str">
        <f aca="false">IF(V928=0," ",IF(V928&lt;&gt;V927,V928," "))</f>
        <v> </v>
      </c>
      <c r="Y928" s="88"/>
      <c r="Z928" s="75" t="n">
        <f aca="false">IF(V928&lt;&gt;X928,(IF(I928="",G928*INFORMAÇÕES!$U$113,IF(I928="R",G928,0))),0)</f>
        <v>0</v>
      </c>
      <c r="AA928" s="75" t="n">
        <f aca="false">IF(V928&lt;&gt;X928,(IF(I928="",G928*INFORMAÇÕES!$U$114,IF(I928="C",G928,0))),0)</f>
        <v>0</v>
      </c>
      <c r="AB928" s="75" t="n">
        <f aca="false">IF(V928&lt;&gt;X928,(IF(I928="",G928*INFORMAÇÕES!$U$115,IF(I928="CF",G928,0))),0)</f>
        <v>0</v>
      </c>
      <c r="AC928" s="75" t="n">
        <f aca="false">IF(V928&lt;&gt;X928,(IF(I928="",G928*INFORMAÇÕES!$U$116,IF(I928="O",G928,0))),0)</f>
        <v>0</v>
      </c>
      <c r="AD928" s="75" t="n">
        <f aca="false">IF(E928&lt;&gt;0,G928,0)</f>
        <v>0</v>
      </c>
    </row>
    <row r="929" s="174" customFormat="true" ht="14.25" hidden="false" customHeight="false" outlineLevel="0" collapsed="false">
      <c r="A929" s="159" t="n">
        <v>918</v>
      </c>
      <c r="B929" s="160" t="n">
        <f aca="false">M929</f>
        <v>0</v>
      </c>
      <c r="C929" s="161" t="n">
        <f aca="false">O929</f>
        <v>0</v>
      </c>
      <c r="D929" s="162" t="n">
        <f aca="false">P929</f>
        <v>0</v>
      </c>
      <c r="E929" s="163" t="n">
        <f aca="false">ROUND(Q929,2)</f>
        <v>0</v>
      </c>
      <c r="F929" s="163" t="n">
        <f aca="false">TRUNC((1+(IF(OR(H929=0,H929=""),'BDI REF.'!$K$5,CHOOSE(H929,'BDI REF.'!$K$5,'BDI REF.'!$K$6,'BDI REF.'!$K$7))))*R929,2)</f>
        <v>0</v>
      </c>
      <c r="G929" s="163" t="n">
        <f aca="false">IF(E929&lt;&gt;0,ROUND(E929*F929,2),IF(AD929=0,(SUMIF($V$12:$V$1011,B929,$AD$12:$AD$1011)),AD929))</f>
        <v>0</v>
      </c>
      <c r="H929" s="164"/>
      <c r="I929" s="165"/>
      <c r="J929" s="166" t="str">
        <f aca="false">IF(N929&lt;&gt;0,N929,"")</f>
        <v/>
      </c>
      <c r="K929" s="167"/>
      <c r="L929" s="168" t="str">
        <f aca="false">IF(B929&gt;0,"ok","ocultar")</f>
        <v>ocultar</v>
      </c>
      <c r="M929" s="182"/>
      <c r="N929" s="184"/>
      <c r="O929" s="177"/>
      <c r="P929" s="178"/>
      <c r="Q929" s="173"/>
      <c r="R929" s="179"/>
      <c r="S929" s="156"/>
      <c r="U929" s="88"/>
      <c r="V929" s="157" t="n">
        <f aca="false">IF(B929=0,V928,IF(ISNONTEXT(B929)=TRUE(),INT(B929),INT(LEFT(B929,FIND(".",B929)-1))))</f>
        <v>3</v>
      </c>
      <c r="W929" s="157" t="str">
        <f aca="false">IF(W930=1,1,IF(B929&lt;&gt;0,1,IF(C929&lt;&gt;0,1,IF(D929&lt;&gt;0,1,IF(E929&lt;&gt;0,1,"")))))</f>
        <v/>
      </c>
      <c r="X929" s="157" t="str">
        <f aca="false">IF(V929=0," ",IF(V929&lt;&gt;V928,V929," "))</f>
        <v> </v>
      </c>
      <c r="Y929" s="88"/>
      <c r="Z929" s="75" t="n">
        <f aca="false">IF(V929&lt;&gt;X929,(IF(I929="",G929*INFORMAÇÕES!$U$113,IF(I929="R",G929,0))),0)</f>
        <v>0</v>
      </c>
      <c r="AA929" s="75" t="n">
        <f aca="false">IF(V929&lt;&gt;X929,(IF(I929="",G929*INFORMAÇÕES!$U$114,IF(I929="C",G929,0))),0)</f>
        <v>0</v>
      </c>
      <c r="AB929" s="75" t="n">
        <f aca="false">IF(V929&lt;&gt;X929,(IF(I929="",G929*INFORMAÇÕES!$U$115,IF(I929="CF",G929,0))),0)</f>
        <v>0</v>
      </c>
      <c r="AC929" s="75" t="n">
        <f aca="false">IF(V929&lt;&gt;X929,(IF(I929="",G929*INFORMAÇÕES!$U$116,IF(I929="O",G929,0))),0)</f>
        <v>0</v>
      </c>
      <c r="AD929" s="75" t="n">
        <f aca="false">IF(E929&lt;&gt;0,G929,0)</f>
        <v>0</v>
      </c>
    </row>
    <row r="930" s="174" customFormat="true" ht="14.25" hidden="false" customHeight="false" outlineLevel="0" collapsed="false">
      <c r="A930" s="159" t="n">
        <v>919</v>
      </c>
      <c r="B930" s="160" t="n">
        <f aca="false">M930</f>
        <v>0</v>
      </c>
      <c r="C930" s="161" t="n">
        <f aca="false">O930</f>
        <v>0</v>
      </c>
      <c r="D930" s="162" t="n">
        <f aca="false">P930</f>
        <v>0</v>
      </c>
      <c r="E930" s="163" t="n">
        <f aca="false">ROUND(Q930,2)</f>
        <v>0</v>
      </c>
      <c r="F930" s="163" t="n">
        <f aca="false">TRUNC((1+(IF(OR(H930=0,H930=""),'BDI REF.'!$K$5,CHOOSE(H930,'BDI REF.'!$K$5,'BDI REF.'!$K$6,'BDI REF.'!$K$7))))*R930,2)</f>
        <v>0</v>
      </c>
      <c r="G930" s="163" t="n">
        <f aca="false">IF(E930&lt;&gt;0,ROUND(E930*F930,2),IF(AD930=0,(SUMIF($V$12:$V$1011,B930,$AD$12:$AD$1011)),AD930))</f>
        <v>0</v>
      </c>
      <c r="H930" s="164"/>
      <c r="I930" s="165"/>
      <c r="J930" s="166" t="str">
        <f aca="false">IF(N930&lt;&gt;0,N930,"")</f>
        <v/>
      </c>
      <c r="K930" s="167"/>
      <c r="L930" s="168" t="str">
        <f aca="false">IF(B930&gt;0,"ok","ocultar")</f>
        <v>ocultar</v>
      </c>
      <c r="M930" s="182"/>
      <c r="N930" s="184"/>
      <c r="O930" s="177"/>
      <c r="P930" s="178"/>
      <c r="Q930" s="173"/>
      <c r="R930" s="179"/>
      <c r="S930" s="156"/>
      <c r="U930" s="88"/>
      <c r="V930" s="157" t="n">
        <f aca="false">IF(B930=0,V929,IF(ISNONTEXT(B930)=TRUE(),INT(B930),INT(LEFT(B930,FIND(".",B930)-1))))</f>
        <v>3</v>
      </c>
      <c r="W930" s="157" t="str">
        <f aca="false">IF(W931=1,1,IF(B930&lt;&gt;0,1,IF(C930&lt;&gt;0,1,IF(D930&lt;&gt;0,1,IF(E930&lt;&gt;0,1,"")))))</f>
        <v/>
      </c>
      <c r="X930" s="157" t="str">
        <f aca="false">IF(V930=0," ",IF(V930&lt;&gt;V929,V930," "))</f>
        <v> </v>
      </c>
      <c r="Y930" s="88"/>
      <c r="Z930" s="75" t="n">
        <f aca="false">IF(V930&lt;&gt;X930,(IF(I930="",G930*INFORMAÇÕES!$U$113,IF(I930="R",G930,0))),0)</f>
        <v>0</v>
      </c>
      <c r="AA930" s="75" t="n">
        <f aca="false">IF(V930&lt;&gt;X930,(IF(I930="",G930*INFORMAÇÕES!$U$114,IF(I930="C",G930,0))),0)</f>
        <v>0</v>
      </c>
      <c r="AB930" s="75" t="n">
        <f aca="false">IF(V930&lt;&gt;X930,(IF(I930="",G930*INFORMAÇÕES!$U$115,IF(I930="CF",G930,0))),0)</f>
        <v>0</v>
      </c>
      <c r="AC930" s="75" t="n">
        <f aca="false">IF(V930&lt;&gt;X930,(IF(I930="",G930*INFORMAÇÕES!$U$116,IF(I930="O",G930,0))),0)</f>
        <v>0</v>
      </c>
      <c r="AD930" s="75" t="n">
        <f aca="false">IF(E930&lt;&gt;0,G930,0)</f>
        <v>0</v>
      </c>
    </row>
    <row r="931" s="174" customFormat="true" ht="14.25" hidden="false" customHeight="false" outlineLevel="0" collapsed="false">
      <c r="A931" s="159" t="n">
        <v>920</v>
      </c>
      <c r="B931" s="160" t="n">
        <f aca="false">M931</f>
        <v>0</v>
      </c>
      <c r="C931" s="161" t="n">
        <f aca="false">O931</f>
        <v>0</v>
      </c>
      <c r="D931" s="162" t="n">
        <f aca="false">P931</f>
        <v>0</v>
      </c>
      <c r="E931" s="163" t="n">
        <f aca="false">ROUND(Q931,2)</f>
        <v>0</v>
      </c>
      <c r="F931" s="163" t="n">
        <f aca="false">TRUNC((1+(IF(OR(H931=0,H931=""),'BDI REF.'!$K$5,CHOOSE(H931,'BDI REF.'!$K$5,'BDI REF.'!$K$6,'BDI REF.'!$K$7))))*R931,2)</f>
        <v>0</v>
      </c>
      <c r="G931" s="163" t="n">
        <f aca="false">IF(E931&lt;&gt;0,ROUND(E931*F931,2),IF(AD931=0,(SUMIF($V$12:$V$1011,B931,$AD$12:$AD$1011)),AD931))</f>
        <v>0</v>
      </c>
      <c r="H931" s="164"/>
      <c r="I931" s="165"/>
      <c r="J931" s="166" t="str">
        <f aca="false">IF(N931&lt;&gt;0,N931,"")</f>
        <v/>
      </c>
      <c r="K931" s="167"/>
      <c r="L931" s="168" t="str">
        <f aca="false">IF(B931&gt;0,"ok","ocultar")</f>
        <v>ocultar</v>
      </c>
      <c r="M931" s="182"/>
      <c r="N931" s="184"/>
      <c r="O931" s="177"/>
      <c r="P931" s="178"/>
      <c r="Q931" s="173"/>
      <c r="R931" s="179"/>
      <c r="S931" s="156"/>
      <c r="U931" s="88"/>
      <c r="V931" s="157" t="n">
        <f aca="false">IF(B931=0,V930,IF(ISNONTEXT(B931)=TRUE(),INT(B931),INT(LEFT(B931,FIND(".",B931)-1))))</f>
        <v>3</v>
      </c>
      <c r="W931" s="157" t="str">
        <f aca="false">IF(W932=1,1,IF(B931&lt;&gt;0,1,IF(C931&lt;&gt;0,1,IF(D931&lt;&gt;0,1,IF(E931&lt;&gt;0,1,"")))))</f>
        <v/>
      </c>
      <c r="X931" s="157" t="str">
        <f aca="false">IF(V931=0," ",IF(V931&lt;&gt;V930,V931," "))</f>
        <v> </v>
      </c>
      <c r="Y931" s="88"/>
      <c r="Z931" s="75" t="n">
        <f aca="false">IF(V931&lt;&gt;X931,(IF(I931="",G931*INFORMAÇÕES!$U$113,IF(I931="R",G931,0))),0)</f>
        <v>0</v>
      </c>
      <c r="AA931" s="75" t="n">
        <f aca="false">IF(V931&lt;&gt;X931,(IF(I931="",G931*INFORMAÇÕES!$U$114,IF(I931="C",G931,0))),0)</f>
        <v>0</v>
      </c>
      <c r="AB931" s="75" t="n">
        <f aca="false">IF(V931&lt;&gt;X931,(IF(I931="",G931*INFORMAÇÕES!$U$115,IF(I931="CF",G931,0))),0)</f>
        <v>0</v>
      </c>
      <c r="AC931" s="75" t="n">
        <f aca="false">IF(V931&lt;&gt;X931,(IF(I931="",G931*INFORMAÇÕES!$U$116,IF(I931="O",G931,0))),0)</f>
        <v>0</v>
      </c>
      <c r="AD931" s="75" t="n">
        <f aca="false">IF(E931&lt;&gt;0,G931,0)</f>
        <v>0</v>
      </c>
    </row>
    <row r="932" s="174" customFormat="true" ht="14.25" hidden="false" customHeight="false" outlineLevel="0" collapsed="false">
      <c r="A932" s="159" t="n">
        <v>921</v>
      </c>
      <c r="B932" s="160" t="n">
        <f aca="false">M932</f>
        <v>0</v>
      </c>
      <c r="C932" s="161" t="n">
        <f aca="false">O932</f>
        <v>0</v>
      </c>
      <c r="D932" s="162" t="n">
        <f aca="false">P932</f>
        <v>0</v>
      </c>
      <c r="E932" s="163" t="n">
        <f aca="false">ROUND(Q932,2)</f>
        <v>0</v>
      </c>
      <c r="F932" s="163" t="n">
        <f aca="false">TRUNC((1+(IF(OR(H932=0,H932=""),'BDI REF.'!$K$5,CHOOSE(H932,'BDI REF.'!$K$5,'BDI REF.'!$K$6,'BDI REF.'!$K$7))))*R932,2)</f>
        <v>0</v>
      </c>
      <c r="G932" s="163" t="n">
        <f aca="false">IF(E932&lt;&gt;0,ROUND(E932*F932,2),IF(AD932=0,(SUMIF($V$12:$V$1011,B932,$AD$12:$AD$1011)),AD932))</f>
        <v>0</v>
      </c>
      <c r="H932" s="164"/>
      <c r="I932" s="165"/>
      <c r="J932" s="166" t="str">
        <f aca="false">IF(N932&lt;&gt;0,N932,"")</f>
        <v/>
      </c>
      <c r="K932" s="167"/>
      <c r="L932" s="168" t="str">
        <f aca="false">IF(B932&gt;0,"ok","ocultar")</f>
        <v>ocultar</v>
      </c>
      <c r="M932" s="182"/>
      <c r="N932" s="184"/>
      <c r="O932" s="177"/>
      <c r="P932" s="178"/>
      <c r="Q932" s="173"/>
      <c r="R932" s="179"/>
      <c r="S932" s="156"/>
      <c r="U932" s="88"/>
      <c r="V932" s="157" t="n">
        <f aca="false">IF(B932=0,V931,IF(ISNONTEXT(B932)=TRUE(),INT(B932),INT(LEFT(B932,FIND(".",B932)-1))))</f>
        <v>3</v>
      </c>
      <c r="W932" s="157" t="str">
        <f aca="false">IF(W933=1,1,IF(B932&lt;&gt;0,1,IF(C932&lt;&gt;0,1,IF(D932&lt;&gt;0,1,IF(E932&lt;&gt;0,1,"")))))</f>
        <v/>
      </c>
      <c r="X932" s="157" t="str">
        <f aca="false">IF(V932=0," ",IF(V932&lt;&gt;V931,V932," "))</f>
        <v> </v>
      </c>
      <c r="Y932" s="88"/>
      <c r="Z932" s="75" t="n">
        <f aca="false">IF(V932&lt;&gt;X932,(IF(I932="",G932*INFORMAÇÕES!$U$113,IF(I932="R",G932,0))),0)</f>
        <v>0</v>
      </c>
      <c r="AA932" s="75" t="n">
        <f aca="false">IF(V932&lt;&gt;X932,(IF(I932="",G932*INFORMAÇÕES!$U$114,IF(I932="C",G932,0))),0)</f>
        <v>0</v>
      </c>
      <c r="AB932" s="75" t="n">
        <f aca="false">IF(V932&lt;&gt;X932,(IF(I932="",G932*INFORMAÇÕES!$U$115,IF(I932="CF",G932,0))),0)</f>
        <v>0</v>
      </c>
      <c r="AC932" s="75" t="n">
        <f aca="false">IF(V932&lt;&gt;X932,(IF(I932="",G932*INFORMAÇÕES!$U$116,IF(I932="O",G932,0))),0)</f>
        <v>0</v>
      </c>
      <c r="AD932" s="75" t="n">
        <f aca="false">IF(E932&lt;&gt;0,G932,0)</f>
        <v>0</v>
      </c>
    </row>
    <row r="933" s="174" customFormat="true" ht="14.25" hidden="false" customHeight="false" outlineLevel="0" collapsed="false">
      <c r="A933" s="159" t="n">
        <v>922</v>
      </c>
      <c r="B933" s="160" t="n">
        <f aca="false">M933</f>
        <v>0</v>
      </c>
      <c r="C933" s="161" t="n">
        <f aca="false">O933</f>
        <v>0</v>
      </c>
      <c r="D933" s="162" t="n">
        <f aca="false">P933</f>
        <v>0</v>
      </c>
      <c r="E933" s="163" t="n">
        <f aca="false">ROUND(Q933,2)</f>
        <v>0</v>
      </c>
      <c r="F933" s="163" t="n">
        <f aca="false">TRUNC((1+(IF(OR(H933=0,H933=""),'BDI REF.'!$K$5,CHOOSE(H933,'BDI REF.'!$K$5,'BDI REF.'!$K$6,'BDI REF.'!$K$7))))*R933,2)</f>
        <v>0</v>
      </c>
      <c r="G933" s="163" t="n">
        <f aca="false">IF(E933&lt;&gt;0,ROUND(E933*F933,2),IF(AD933=0,(SUMIF($V$12:$V$1011,B933,$AD$12:$AD$1011)),AD933))</f>
        <v>0</v>
      </c>
      <c r="H933" s="164"/>
      <c r="I933" s="165"/>
      <c r="J933" s="166" t="str">
        <f aca="false">IF(N933&lt;&gt;0,N933,"")</f>
        <v/>
      </c>
      <c r="K933" s="167"/>
      <c r="L933" s="168" t="str">
        <f aca="false">IF(B933&gt;0,"ok","ocultar")</f>
        <v>ocultar</v>
      </c>
      <c r="M933" s="182"/>
      <c r="N933" s="184"/>
      <c r="O933" s="177"/>
      <c r="P933" s="178"/>
      <c r="Q933" s="173"/>
      <c r="R933" s="179"/>
      <c r="S933" s="156"/>
      <c r="U933" s="88"/>
      <c r="V933" s="157" t="n">
        <f aca="false">IF(B933=0,V932,IF(ISNONTEXT(B933)=TRUE(),INT(B933),INT(LEFT(B933,FIND(".",B933)-1))))</f>
        <v>3</v>
      </c>
      <c r="W933" s="157" t="str">
        <f aca="false">IF(W934=1,1,IF(B933&lt;&gt;0,1,IF(C933&lt;&gt;0,1,IF(D933&lt;&gt;0,1,IF(E933&lt;&gt;0,1,"")))))</f>
        <v/>
      </c>
      <c r="X933" s="157" t="str">
        <f aca="false">IF(V933=0," ",IF(V933&lt;&gt;V932,V933," "))</f>
        <v> </v>
      </c>
      <c r="Y933" s="88"/>
      <c r="Z933" s="75" t="n">
        <f aca="false">IF(V933&lt;&gt;X933,(IF(I933="",G933*INFORMAÇÕES!$U$113,IF(I933="R",G933,0))),0)</f>
        <v>0</v>
      </c>
      <c r="AA933" s="75" t="n">
        <f aca="false">IF(V933&lt;&gt;X933,(IF(I933="",G933*INFORMAÇÕES!$U$114,IF(I933="C",G933,0))),0)</f>
        <v>0</v>
      </c>
      <c r="AB933" s="75" t="n">
        <f aca="false">IF(V933&lt;&gt;X933,(IF(I933="",G933*INFORMAÇÕES!$U$115,IF(I933="CF",G933,0))),0)</f>
        <v>0</v>
      </c>
      <c r="AC933" s="75" t="n">
        <f aca="false">IF(V933&lt;&gt;X933,(IF(I933="",G933*INFORMAÇÕES!$U$116,IF(I933="O",G933,0))),0)</f>
        <v>0</v>
      </c>
      <c r="AD933" s="75" t="n">
        <f aca="false">IF(E933&lt;&gt;0,G933,0)</f>
        <v>0</v>
      </c>
    </row>
    <row r="934" s="174" customFormat="true" ht="14.25" hidden="false" customHeight="false" outlineLevel="0" collapsed="false">
      <c r="A934" s="159" t="n">
        <v>923</v>
      </c>
      <c r="B934" s="160" t="n">
        <f aca="false">M934</f>
        <v>0</v>
      </c>
      <c r="C934" s="161" t="n">
        <f aca="false">O934</f>
        <v>0</v>
      </c>
      <c r="D934" s="162" t="n">
        <f aca="false">P934</f>
        <v>0</v>
      </c>
      <c r="E934" s="163" t="n">
        <f aca="false">ROUND(Q934,2)</f>
        <v>0</v>
      </c>
      <c r="F934" s="163" t="n">
        <f aca="false">TRUNC((1+(IF(OR(H934=0,H934=""),'BDI REF.'!$K$5,CHOOSE(H934,'BDI REF.'!$K$5,'BDI REF.'!$K$6,'BDI REF.'!$K$7))))*R934,2)</f>
        <v>0</v>
      </c>
      <c r="G934" s="163" t="n">
        <f aca="false">IF(E934&lt;&gt;0,ROUND(E934*F934,2),IF(AD934=0,(SUMIF($V$12:$V$1011,B934,$AD$12:$AD$1011)),AD934))</f>
        <v>0</v>
      </c>
      <c r="H934" s="164"/>
      <c r="I934" s="165"/>
      <c r="J934" s="166" t="str">
        <f aca="false">IF(N934&lt;&gt;0,N934,"")</f>
        <v/>
      </c>
      <c r="K934" s="167"/>
      <c r="L934" s="168" t="str">
        <f aca="false">IF(B934&gt;0,"ok","ocultar")</f>
        <v>ocultar</v>
      </c>
      <c r="M934" s="182"/>
      <c r="N934" s="184"/>
      <c r="O934" s="177"/>
      <c r="P934" s="178"/>
      <c r="Q934" s="173"/>
      <c r="R934" s="179"/>
      <c r="S934" s="156"/>
      <c r="U934" s="88"/>
      <c r="V934" s="157" t="n">
        <f aca="false">IF(B934=0,V933,IF(ISNONTEXT(B934)=TRUE(),INT(B934),INT(LEFT(B934,FIND(".",B934)-1))))</f>
        <v>3</v>
      </c>
      <c r="W934" s="157" t="str">
        <f aca="false">IF(W935=1,1,IF(B934&lt;&gt;0,1,IF(C934&lt;&gt;0,1,IF(D934&lt;&gt;0,1,IF(E934&lt;&gt;0,1,"")))))</f>
        <v/>
      </c>
      <c r="X934" s="157" t="str">
        <f aca="false">IF(V934=0," ",IF(V934&lt;&gt;V933,V934," "))</f>
        <v> </v>
      </c>
      <c r="Y934" s="88"/>
      <c r="Z934" s="75" t="n">
        <f aca="false">IF(V934&lt;&gt;X934,(IF(I934="",G934*INFORMAÇÕES!$U$113,IF(I934="R",G934,0))),0)</f>
        <v>0</v>
      </c>
      <c r="AA934" s="75" t="n">
        <f aca="false">IF(V934&lt;&gt;X934,(IF(I934="",G934*INFORMAÇÕES!$U$114,IF(I934="C",G934,0))),0)</f>
        <v>0</v>
      </c>
      <c r="AB934" s="75" t="n">
        <f aca="false">IF(V934&lt;&gt;X934,(IF(I934="",G934*INFORMAÇÕES!$U$115,IF(I934="CF",G934,0))),0)</f>
        <v>0</v>
      </c>
      <c r="AC934" s="75" t="n">
        <f aca="false">IF(V934&lt;&gt;X934,(IF(I934="",G934*INFORMAÇÕES!$U$116,IF(I934="O",G934,0))),0)</f>
        <v>0</v>
      </c>
      <c r="AD934" s="75" t="n">
        <f aca="false">IF(E934&lt;&gt;0,G934,0)</f>
        <v>0</v>
      </c>
    </row>
    <row r="935" s="174" customFormat="true" ht="14.25" hidden="false" customHeight="false" outlineLevel="0" collapsed="false">
      <c r="A935" s="159" t="n">
        <v>924</v>
      </c>
      <c r="B935" s="160" t="n">
        <f aca="false">M935</f>
        <v>0</v>
      </c>
      <c r="C935" s="161" t="n">
        <f aca="false">O935</f>
        <v>0</v>
      </c>
      <c r="D935" s="162" t="n">
        <f aca="false">P935</f>
        <v>0</v>
      </c>
      <c r="E935" s="163" t="n">
        <f aca="false">ROUND(Q935,2)</f>
        <v>0</v>
      </c>
      <c r="F935" s="163" t="n">
        <f aca="false">TRUNC((1+(IF(OR(H935=0,H935=""),'BDI REF.'!$K$5,CHOOSE(H935,'BDI REF.'!$K$5,'BDI REF.'!$K$6,'BDI REF.'!$K$7))))*R935,2)</f>
        <v>0</v>
      </c>
      <c r="G935" s="163" t="n">
        <f aca="false">IF(E935&lt;&gt;0,ROUND(E935*F935,2),IF(AD935=0,(SUMIF($V$12:$V$1011,B935,$AD$12:$AD$1011)),AD935))</f>
        <v>0</v>
      </c>
      <c r="H935" s="164"/>
      <c r="I935" s="165"/>
      <c r="J935" s="166" t="str">
        <f aca="false">IF(N935&lt;&gt;0,N935,"")</f>
        <v/>
      </c>
      <c r="K935" s="167"/>
      <c r="L935" s="168" t="str">
        <f aca="false">IF(B935&gt;0,"ok","ocultar")</f>
        <v>ocultar</v>
      </c>
      <c r="M935" s="182"/>
      <c r="N935" s="184"/>
      <c r="O935" s="177"/>
      <c r="P935" s="178"/>
      <c r="Q935" s="173"/>
      <c r="R935" s="179"/>
      <c r="S935" s="156"/>
      <c r="U935" s="88"/>
      <c r="V935" s="157" t="n">
        <f aca="false">IF(B935=0,V934,IF(ISNONTEXT(B935)=TRUE(),INT(B935),INT(LEFT(B935,FIND(".",B935)-1))))</f>
        <v>3</v>
      </c>
      <c r="W935" s="157" t="str">
        <f aca="false">IF(W936=1,1,IF(B935&lt;&gt;0,1,IF(C935&lt;&gt;0,1,IF(D935&lt;&gt;0,1,IF(E935&lt;&gt;0,1,"")))))</f>
        <v/>
      </c>
      <c r="X935" s="157" t="str">
        <f aca="false">IF(V935=0," ",IF(V935&lt;&gt;V934,V935," "))</f>
        <v> </v>
      </c>
      <c r="Y935" s="88"/>
      <c r="Z935" s="75" t="n">
        <f aca="false">IF(V935&lt;&gt;X935,(IF(I935="",G935*INFORMAÇÕES!$U$113,IF(I935="R",G935,0))),0)</f>
        <v>0</v>
      </c>
      <c r="AA935" s="75" t="n">
        <f aca="false">IF(V935&lt;&gt;X935,(IF(I935="",G935*INFORMAÇÕES!$U$114,IF(I935="C",G935,0))),0)</f>
        <v>0</v>
      </c>
      <c r="AB935" s="75" t="n">
        <f aca="false">IF(V935&lt;&gt;X935,(IF(I935="",G935*INFORMAÇÕES!$U$115,IF(I935="CF",G935,0))),0)</f>
        <v>0</v>
      </c>
      <c r="AC935" s="75" t="n">
        <f aca="false">IF(V935&lt;&gt;X935,(IF(I935="",G935*INFORMAÇÕES!$U$116,IF(I935="O",G935,0))),0)</f>
        <v>0</v>
      </c>
      <c r="AD935" s="75" t="n">
        <f aca="false">IF(E935&lt;&gt;0,G935,0)</f>
        <v>0</v>
      </c>
    </row>
    <row r="936" s="174" customFormat="true" ht="14.25" hidden="false" customHeight="false" outlineLevel="0" collapsed="false">
      <c r="A936" s="159" t="n">
        <v>925</v>
      </c>
      <c r="B936" s="160" t="n">
        <f aca="false">M936</f>
        <v>0</v>
      </c>
      <c r="C936" s="161" t="n">
        <f aca="false">O936</f>
        <v>0</v>
      </c>
      <c r="D936" s="162" t="n">
        <f aca="false">P936</f>
        <v>0</v>
      </c>
      <c r="E936" s="163" t="n">
        <f aca="false">ROUND(Q936,2)</f>
        <v>0</v>
      </c>
      <c r="F936" s="163" t="n">
        <f aca="false">TRUNC((1+(IF(OR(H936=0,H936=""),'BDI REF.'!$K$5,CHOOSE(H936,'BDI REF.'!$K$5,'BDI REF.'!$K$6,'BDI REF.'!$K$7))))*R936,2)</f>
        <v>0</v>
      </c>
      <c r="G936" s="163" t="n">
        <f aca="false">IF(E936&lt;&gt;0,ROUND(E936*F936,2),IF(AD936=0,(SUMIF($V$12:$V$1011,B936,$AD$12:$AD$1011)),AD936))</f>
        <v>0</v>
      </c>
      <c r="H936" s="164"/>
      <c r="I936" s="165"/>
      <c r="J936" s="166" t="str">
        <f aca="false">IF(N936&lt;&gt;0,N936,"")</f>
        <v/>
      </c>
      <c r="K936" s="167"/>
      <c r="L936" s="168" t="str">
        <f aca="false">IF(B936&gt;0,"ok","ocultar")</f>
        <v>ocultar</v>
      </c>
      <c r="M936" s="182"/>
      <c r="N936" s="184"/>
      <c r="O936" s="177"/>
      <c r="P936" s="178"/>
      <c r="Q936" s="173"/>
      <c r="R936" s="179"/>
      <c r="S936" s="156"/>
      <c r="U936" s="88"/>
      <c r="V936" s="157" t="n">
        <f aca="false">IF(B936=0,V935,IF(ISNONTEXT(B936)=TRUE(),INT(B936),INT(LEFT(B936,FIND(".",B936)-1))))</f>
        <v>3</v>
      </c>
      <c r="W936" s="157" t="str">
        <f aca="false">IF(W937=1,1,IF(B936&lt;&gt;0,1,IF(C936&lt;&gt;0,1,IF(D936&lt;&gt;0,1,IF(E936&lt;&gt;0,1,"")))))</f>
        <v/>
      </c>
      <c r="X936" s="157" t="str">
        <f aca="false">IF(V936=0," ",IF(V936&lt;&gt;V935,V936," "))</f>
        <v> </v>
      </c>
      <c r="Y936" s="88"/>
      <c r="Z936" s="75" t="n">
        <f aca="false">IF(V936&lt;&gt;X936,(IF(I936="",G936*INFORMAÇÕES!$U$113,IF(I936="R",G936,0))),0)</f>
        <v>0</v>
      </c>
      <c r="AA936" s="75" t="n">
        <f aca="false">IF(V936&lt;&gt;X936,(IF(I936="",G936*INFORMAÇÕES!$U$114,IF(I936="C",G936,0))),0)</f>
        <v>0</v>
      </c>
      <c r="AB936" s="75" t="n">
        <f aca="false">IF(V936&lt;&gt;X936,(IF(I936="",G936*INFORMAÇÕES!$U$115,IF(I936="CF",G936,0))),0)</f>
        <v>0</v>
      </c>
      <c r="AC936" s="75" t="n">
        <f aca="false">IF(V936&lt;&gt;X936,(IF(I936="",G936*INFORMAÇÕES!$U$116,IF(I936="O",G936,0))),0)</f>
        <v>0</v>
      </c>
      <c r="AD936" s="75" t="n">
        <f aca="false">IF(E936&lt;&gt;0,G936,0)</f>
        <v>0</v>
      </c>
    </row>
    <row r="937" s="174" customFormat="true" ht="14.25" hidden="false" customHeight="false" outlineLevel="0" collapsed="false">
      <c r="A937" s="159" t="n">
        <v>926</v>
      </c>
      <c r="B937" s="160" t="n">
        <f aca="false">M937</f>
        <v>0</v>
      </c>
      <c r="C937" s="161" t="n">
        <f aca="false">O937</f>
        <v>0</v>
      </c>
      <c r="D937" s="162" t="n">
        <f aca="false">P937</f>
        <v>0</v>
      </c>
      <c r="E937" s="163" t="n">
        <f aca="false">ROUND(Q937,2)</f>
        <v>0</v>
      </c>
      <c r="F937" s="163" t="n">
        <f aca="false">TRUNC((1+(IF(OR(H937=0,H937=""),'BDI REF.'!$K$5,CHOOSE(H937,'BDI REF.'!$K$5,'BDI REF.'!$K$6,'BDI REF.'!$K$7))))*R937,2)</f>
        <v>0</v>
      </c>
      <c r="G937" s="163" t="n">
        <f aca="false">IF(E937&lt;&gt;0,ROUND(E937*F937,2),IF(AD937=0,(SUMIF($V$12:$V$1011,B937,$AD$12:$AD$1011)),AD937))</f>
        <v>0</v>
      </c>
      <c r="H937" s="164"/>
      <c r="I937" s="165"/>
      <c r="J937" s="166" t="str">
        <f aca="false">IF(N937&lt;&gt;0,N937,"")</f>
        <v/>
      </c>
      <c r="K937" s="167"/>
      <c r="L937" s="168" t="str">
        <f aca="false">IF(B937&gt;0,"ok","ocultar")</f>
        <v>ocultar</v>
      </c>
      <c r="M937" s="182"/>
      <c r="N937" s="184"/>
      <c r="O937" s="177"/>
      <c r="P937" s="178"/>
      <c r="Q937" s="173"/>
      <c r="R937" s="179"/>
      <c r="S937" s="156"/>
      <c r="U937" s="88"/>
      <c r="V937" s="157" t="n">
        <f aca="false">IF(B937=0,V936,IF(ISNONTEXT(B937)=TRUE(),INT(B937),INT(LEFT(B937,FIND(".",B937)-1))))</f>
        <v>3</v>
      </c>
      <c r="W937" s="157" t="str">
        <f aca="false">IF(W938=1,1,IF(B937&lt;&gt;0,1,IF(C937&lt;&gt;0,1,IF(D937&lt;&gt;0,1,IF(E937&lt;&gt;0,1,"")))))</f>
        <v/>
      </c>
      <c r="X937" s="157" t="str">
        <f aca="false">IF(V937=0," ",IF(V937&lt;&gt;V936,V937," "))</f>
        <v> </v>
      </c>
      <c r="Y937" s="88"/>
      <c r="Z937" s="75" t="n">
        <f aca="false">IF(V937&lt;&gt;X937,(IF(I937="",G937*INFORMAÇÕES!$U$113,IF(I937="R",G937,0))),0)</f>
        <v>0</v>
      </c>
      <c r="AA937" s="75" t="n">
        <f aca="false">IF(V937&lt;&gt;X937,(IF(I937="",G937*INFORMAÇÕES!$U$114,IF(I937="C",G937,0))),0)</f>
        <v>0</v>
      </c>
      <c r="AB937" s="75" t="n">
        <f aca="false">IF(V937&lt;&gt;X937,(IF(I937="",G937*INFORMAÇÕES!$U$115,IF(I937="CF",G937,0))),0)</f>
        <v>0</v>
      </c>
      <c r="AC937" s="75" t="n">
        <f aca="false">IF(V937&lt;&gt;X937,(IF(I937="",G937*INFORMAÇÕES!$U$116,IF(I937="O",G937,0))),0)</f>
        <v>0</v>
      </c>
      <c r="AD937" s="75" t="n">
        <f aca="false">IF(E937&lt;&gt;0,G937,0)</f>
        <v>0</v>
      </c>
    </row>
    <row r="938" s="174" customFormat="true" ht="14.25" hidden="false" customHeight="false" outlineLevel="0" collapsed="false">
      <c r="A938" s="159" t="n">
        <v>927</v>
      </c>
      <c r="B938" s="160" t="n">
        <f aca="false">M938</f>
        <v>0</v>
      </c>
      <c r="C938" s="161" t="n">
        <f aca="false">O938</f>
        <v>0</v>
      </c>
      <c r="D938" s="162" t="n">
        <f aca="false">P938</f>
        <v>0</v>
      </c>
      <c r="E938" s="163" t="n">
        <f aca="false">ROUND(Q938,2)</f>
        <v>0</v>
      </c>
      <c r="F938" s="163" t="n">
        <f aca="false">TRUNC((1+(IF(OR(H938=0,H938=""),'BDI REF.'!$K$5,CHOOSE(H938,'BDI REF.'!$K$5,'BDI REF.'!$K$6,'BDI REF.'!$K$7))))*R938,2)</f>
        <v>0</v>
      </c>
      <c r="G938" s="163" t="n">
        <f aca="false">IF(E938&lt;&gt;0,ROUND(E938*F938,2),IF(AD938=0,(SUMIF($V$12:$V$1011,B938,$AD$12:$AD$1011)),AD938))</f>
        <v>0</v>
      </c>
      <c r="H938" s="164"/>
      <c r="I938" s="165"/>
      <c r="J938" s="166" t="str">
        <f aca="false">IF(N938&lt;&gt;0,N938,"")</f>
        <v/>
      </c>
      <c r="K938" s="167"/>
      <c r="L938" s="168" t="str">
        <f aca="false">IF(B938&gt;0,"ok","ocultar")</f>
        <v>ocultar</v>
      </c>
      <c r="M938" s="182"/>
      <c r="N938" s="184"/>
      <c r="O938" s="177"/>
      <c r="P938" s="178"/>
      <c r="Q938" s="173"/>
      <c r="R938" s="179"/>
      <c r="S938" s="156"/>
      <c r="U938" s="88"/>
      <c r="V938" s="157" t="n">
        <f aca="false">IF(B938=0,V937,IF(ISNONTEXT(B938)=TRUE(),INT(B938),INT(LEFT(B938,FIND(".",B938)-1))))</f>
        <v>3</v>
      </c>
      <c r="W938" s="157" t="str">
        <f aca="false">IF(W939=1,1,IF(B938&lt;&gt;0,1,IF(C938&lt;&gt;0,1,IF(D938&lt;&gt;0,1,IF(E938&lt;&gt;0,1,"")))))</f>
        <v/>
      </c>
      <c r="X938" s="157" t="str">
        <f aca="false">IF(V938=0," ",IF(V938&lt;&gt;V937,V938," "))</f>
        <v> </v>
      </c>
      <c r="Y938" s="88"/>
      <c r="Z938" s="75" t="n">
        <f aca="false">IF(V938&lt;&gt;X938,(IF(I938="",G938*INFORMAÇÕES!$U$113,IF(I938="R",G938,0))),0)</f>
        <v>0</v>
      </c>
      <c r="AA938" s="75" t="n">
        <f aca="false">IF(V938&lt;&gt;X938,(IF(I938="",G938*INFORMAÇÕES!$U$114,IF(I938="C",G938,0))),0)</f>
        <v>0</v>
      </c>
      <c r="AB938" s="75" t="n">
        <f aca="false">IF(V938&lt;&gt;X938,(IF(I938="",G938*INFORMAÇÕES!$U$115,IF(I938="CF",G938,0))),0)</f>
        <v>0</v>
      </c>
      <c r="AC938" s="75" t="n">
        <f aca="false">IF(V938&lt;&gt;X938,(IF(I938="",G938*INFORMAÇÕES!$U$116,IF(I938="O",G938,0))),0)</f>
        <v>0</v>
      </c>
      <c r="AD938" s="75" t="n">
        <f aca="false">IF(E938&lt;&gt;0,G938,0)</f>
        <v>0</v>
      </c>
    </row>
    <row r="939" s="174" customFormat="true" ht="14.25" hidden="false" customHeight="false" outlineLevel="0" collapsed="false">
      <c r="A939" s="159" t="n">
        <v>928</v>
      </c>
      <c r="B939" s="160" t="n">
        <f aca="false">M939</f>
        <v>0</v>
      </c>
      <c r="C939" s="161" t="n">
        <f aca="false">O939</f>
        <v>0</v>
      </c>
      <c r="D939" s="162" t="n">
        <f aca="false">P939</f>
        <v>0</v>
      </c>
      <c r="E939" s="163" t="n">
        <f aca="false">ROUND(Q939,2)</f>
        <v>0</v>
      </c>
      <c r="F939" s="163" t="n">
        <f aca="false">TRUNC((1+(IF(OR(H939=0,H939=""),'BDI REF.'!$K$5,CHOOSE(H939,'BDI REF.'!$K$5,'BDI REF.'!$K$6,'BDI REF.'!$K$7))))*R939,2)</f>
        <v>0</v>
      </c>
      <c r="G939" s="163" t="n">
        <f aca="false">IF(E939&lt;&gt;0,ROUND(E939*F939,2),IF(AD939=0,(SUMIF($V$12:$V$1011,B939,$AD$12:$AD$1011)),AD939))</f>
        <v>0</v>
      </c>
      <c r="H939" s="164"/>
      <c r="I939" s="165"/>
      <c r="J939" s="166" t="str">
        <f aca="false">IF(N939&lt;&gt;0,N939,"")</f>
        <v/>
      </c>
      <c r="K939" s="167"/>
      <c r="L939" s="168" t="str">
        <f aca="false">IF(B939&gt;0,"ok","ocultar")</f>
        <v>ocultar</v>
      </c>
      <c r="M939" s="182"/>
      <c r="N939" s="184"/>
      <c r="O939" s="177"/>
      <c r="P939" s="178"/>
      <c r="Q939" s="173"/>
      <c r="R939" s="179"/>
      <c r="S939" s="156"/>
      <c r="U939" s="88"/>
      <c r="V939" s="157" t="n">
        <f aca="false">IF(B939=0,V938,IF(ISNONTEXT(B939)=TRUE(),INT(B939),INT(LEFT(B939,FIND(".",B939)-1))))</f>
        <v>3</v>
      </c>
      <c r="W939" s="157" t="str">
        <f aca="false">IF(W940=1,1,IF(B939&lt;&gt;0,1,IF(C939&lt;&gt;0,1,IF(D939&lt;&gt;0,1,IF(E939&lt;&gt;0,1,"")))))</f>
        <v/>
      </c>
      <c r="X939" s="157" t="str">
        <f aca="false">IF(V939=0," ",IF(V939&lt;&gt;V938,V939," "))</f>
        <v> </v>
      </c>
      <c r="Y939" s="88"/>
      <c r="Z939" s="75" t="n">
        <f aca="false">IF(V939&lt;&gt;X939,(IF(I939="",G939*INFORMAÇÕES!$U$113,IF(I939="R",G939,0))),0)</f>
        <v>0</v>
      </c>
      <c r="AA939" s="75" t="n">
        <f aca="false">IF(V939&lt;&gt;X939,(IF(I939="",G939*INFORMAÇÕES!$U$114,IF(I939="C",G939,0))),0)</f>
        <v>0</v>
      </c>
      <c r="AB939" s="75" t="n">
        <f aca="false">IF(V939&lt;&gt;X939,(IF(I939="",G939*INFORMAÇÕES!$U$115,IF(I939="CF",G939,0))),0)</f>
        <v>0</v>
      </c>
      <c r="AC939" s="75" t="n">
        <f aca="false">IF(V939&lt;&gt;X939,(IF(I939="",G939*INFORMAÇÕES!$U$116,IF(I939="O",G939,0))),0)</f>
        <v>0</v>
      </c>
      <c r="AD939" s="75" t="n">
        <f aca="false">IF(E939&lt;&gt;0,G939,0)</f>
        <v>0</v>
      </c>
    </row>
    <row r="940" s="174" customFormat="true" ht="14.25" hidden="false" customHeight="false" outlineLevel="0" collapsed="false">
      <c r="A940" s="159" t="n">
        <v>929</v>
      </c>
      <c r="B940" s="160" t="n">
        <f aca="false">M940</f>
        <v>0</v>
      </c>
      <c r="C940" s="161" t="n">
        <f aca="false">O940</f>
        <v>0</v>
      </c>
      <c r="D940" s="162" t="n">
        <f aca="false">P940</f>
        <v>0</v>
      </c>
      <c r="E940" s="163" t="n">
        <f aca="false">ROUND(Q940,2)</f>
        <v>0</v>
      </c>
      <c r="F940" s="163" t="n">
        <f aca="false">TRUNC((1+(IF(OR(H940=0,H940=""),'BDI REF.'!$K$5,CHOOSE(H940,'BDI REF.'!$K$5,'BDI REF.'!$K$6,'BDI REF.'!$K$7))))*R940,2)</f>
        <v>0</v>
      </c>
      <c r="G940" s="163" t="n">
        <f aca="false">IF(E940&lt;&gt;0,ROUND(E940*F940,2),IF(AD940=0,(SUMIF($V$12:$V$1011,B940,$AD$12:$AD$1011)),AD940))</f>
        <v>0</v>
      </c>
      <c r="H940" s="164"/>
      <c r="I940" s="165"/>
      <c r="J940" s="166" t="str">
        <f aca="false">IF(N940&lt;&gt;0,N940,"")</f>
        <v/>
      </c>
      <c r="K940" s="167"/>
      <c r="L940" s="168" t="str">
        <f aca="false">IF(B940&gt;0,"ok","ocultar")</f>
        <v>ocultar</v>
      </c>
      <c r="M940" s="182"/>
      <c r="N940" s="184"/>
      <c r="O940" s="177"/>
      <c r="P940" s="178"/>
      <c r="Q940" s="173"/>
      <c r="R940" s="179"/>
      <c r="S940" s="156"/>
      <c r="U940" s="88"/>
      <c r="V940" s="157" t="n">
        <f aca="false">IF(B940=0,V939,IF(ISNONTEXT(B940)=TRUE(),INT(B940),INT(LEFT(B940,FIND(".",B940)-1))))</f>
        <v>3</v>
      </c>
      <c r="W940" s="157" t="str">
        <f aca="false">IF(W941=1,1,IF(B940&lt;&gt;0,1,IF(C940&lt;&gt;0,1,IF(D940&lt;&gt;0,1,IF(E940&lt;&gt;0,1,"")))))</f>
        <v/>
      </c>
      <c r="X940" s="157" t="str">
        <f aca="false">IF(V940=0," ",IF(V940&lt;&gt;V939,V940," "))</f>
        <v> </v>
      </c>
      <c r="Y940" s="88"/>
      <c r="Z940" s="75" t="n">
        <f aca="false">IF(V940&lt;&gt;X940,(IF(I940="",G940*INFORMAÇÕES!$U$113,IF(I940="R",G940,0))),0)</f>
        <v>0</v>
      </c>
      <c r="AA940" s="75" t="n">
        <f aca="false">IF(V940&lt;&gt;X940,(IF(I940="",G940*INFORMAÇÕES!$U$114,IF(I940="C",G940,0))),0)</f>
        <v>0</v>
      </c>
      <c r="AB940" s="75" t="n">
        <f aca="false">IF(V940&lt;&gt;X940,(IF(I940="",G940*INFORMAÇÕES!$U$115,IF(I940="CF",G940,0))),0)</f>
        <v>0</v>
      </c>
      <c r="AC940" s="75" t="n">
        <f aca="false">IF(V940&lt;&gt;X940,(IF(I940="",G940*INFORMAÇÕES!$U$116,IF(I940="O",G940,0))),0)</f>
        <v>0</v>
      </c>
      <c r="AD940" s="75" t="n">
        <f aca="false">IF(E940&lt;&gt;0,G940,0)</f>
        <v>0</v>
      </c>
    </row>
    <row r="941" s="174" customFormat="true" ht="14.25" hidden="false" customHeight="false" outlineLevel="0" collapsed="false">
      <c r="A941" s="159" t="n">
        <v>930</v>
      </c>
      <c r="B941" s="160" t="n">
        <f aca="false">M941</f>
        <v>0</v>
      </c>
      <c r="C941" s="161" t="n">
        <f aca="false">O941</f>
        <v>0</v>
      </c>
      <c r="D941" s="162" t="n">
        <f aca="false">P941</f>
        <v>0</v>
      </c>
      <c r="E941" s="163" t="n">
        <f aca="false">ROUND(Q941,2)</f>
        <v>0</v>
      </c>
      <c r="F941" s="163" t="n">
        <f aca="false">TRUNC((1+(IF(OR(H941=0,H941=""),'BDI REF.'!$K$5,CHOOSE(H941,'BDI REF.'!$K$5,'BDI REF.'!$K$6,'BDI REF.'!$K$7))))*R941,2)</f>
        <v>0</v>
      </c>
      <c r="G941" s="163" t="n">
        <f aca="false">IF(E941&lt;&gt;0,ROUND(E941*F941,2),IF(AD941=0,(SUMIF($V$12:$V$1011,B941,$AD$12:$AD$1011)),AD941))</f>
        <v>0</v>
      </c>
      <c r="H941" s="164"/>
      <c r="I941" s="165"/>
      <c r="J941" s="166" t="str">
        <f aca="false">IF(N941&lt;&gt;0,N941,"")</f>
        <v/>
      </c>
      <c r="K941" s="167"/>
      <c r="L941" s="168" t="str">
        <f aca="false">IF(B941&gt;0,"ok","ocultar")</f>
        <v>ocultar</v>
      </c>
      <c r="M941" s="182"/>
      <c r="N941" s="184"/>
      <c r="O941" s="177"/>
      <c r="P941" s="178"/>
      <c r="Q941" s="173"/>
      <c r="R941" s="179"/>
      <c r="S941" s="156"/>
      <c r="U941" s="88"/>
      <c r="V941" s="157" t="n">
        <f aca="false">IF(B941=0,V940,IF(ISNONTEXT(B941)=TRUE(),INT(B941),INT(LEFT(B941,FIND(".",B941)-1))))</f>
        <v>3</v>
      </c>
      <c r="W941" s="157" t="str">
        <f aca="false">IF(W942=1,1,IF(B941&lt;&gt;0,1,IF(C941&lt;&gt;0,1,IF(D941&lt;&gt;0,1,IF(E941&lt;&gt;0,1,"")))))</f>
        <v/>
      </c>
      <c r="X941" s="157" t="str">
        <f aca="false">IF(V941=0," ",IF(V941&lt;&gt;V940,V941," "))</f>
        <v> </v>
      </c>
      <c r="Y941" s="88"/>
      <c r="Z941" s="75" t="n">
        <f aca="false">IF(V941&lt;&gt;X941,(IF(I941="",G941*INFORMAÇÕES!$U$113,IF(I941="R",G941,0))),0)</f>
        <v>0</v>
      </c>
      <c r="AA941" s="75" t="n">
        <f aca="false">IF(V941&lt;&gt;X941,(IF(I941="",G941*INFORMAÇÕES!$U$114,IF(I941="C",G941,0))),0)</f>
        <v>0</v>
      </c>
      <c r="AB941" s="75" t="n">
        <f aca="false">IF(V941&lt;&gt;X941,(IF(I941="",G941*INFORMAÇÕES!$U$115,IF(I941="CF",G941,0))),0)</f>
        <v>0</v>
      </c>
      <c r="AC941" s="75" t="n">
        <f aca="false">IF(V941&lt;&gt;X941,(IF(I941="",G941*INFORMAÇÕES!$U$116,IF(I941="O",G941,0))),0)</f>
        <v>0</v>
      </c>
      <c r="AD941" s="75" t="n">
        <f aca="false">IF(E941&lt;&gt;0,G941,0)</f>
        <v>0</v>
      </c>
    </row>
    <row r="942" s="174" customFormat="true" ht="14.25" hidden="false" customHeight="false" outlineLevel="0" collapsed="false">
      <c r="A942" s="159" t="n">
        <v>931</v>
      </c>
      <c r="B942" s="160" t="n">
        <f aca="false">M942</f>
        <v>0</v>
      </c>
      <c r="C942" s="161" t="n">
        <f aca="false">O942</f>
        <v>0</v>
      </c>
      <c r="D942" s="162" t="n">
        <f aca="false">P942</f>
        <v>0</v>
      </c>
      <c r="E942" s="163" t="n">
        <f aca="false">ROUND(Q942,2)</f>
        <v>0</v>
      </c>
      <c r="F942" s="163" t="n">
        <f aca="false">TRUNC((1+(IF(OR(H942=0,H942=""),'BDI REF.'!$K$5,CHOOSE(H942,'BDI REF.'!$K$5,'BDI REF.'!$K$6,'BDI REF.'!$K$7))))*R942,2)</f>
        <v>0</v>
      </c>
      <c r="G942" s="163" t="n">
        <f aca="false">IF(E942&lt;&gt;0,ROUND(E942*F942,2),IF(AD942=0,(SUMIF($V$12:$V$1011,B942,$AD$12:$AD$1011)),AD942))</f>
        <v>0</v>
      </c>
      <c r="H942" s="164"/>
      <c r="I942" s="165"/>
      <c r="J942" s="166" t="str">
        <f aca="false">IF(N942&lt;&gt;0,N942,"")</f>
        <v/>
      </c>
      <c r="K942" s="167"/>
      <c r="L942" s="168" t="str">
        <f aca="false">IF(B942&gt;0,"ok","ocultar")</f>
        <v>ocultar</v>
      </c>
      <c r="M942" s="182"/>
      <c r="N942" s="184"/>
      <c r="O942" s="177"/>
      <c r="P942" s="178"/>
      <c r="Q942" s="173"/>
      <c r="R942" s="179"/>
      <c r="S942" s="156"/>
      <c r="U942" s="88"/>
      <c r="V942" s="157" t="n">
        <f aca="false">IF(B942=0,V941,IF(ISNONTEXT(B942)=TRUE(),INT(B942),INT(LEFT(B942,FIND(".",B942)-1))))</f>
        <v>3</v>
      </c>
      <c r="W942" s="157" t="str">
        <f aca="false">IF(W943=1,1,IF(B942&lt;&gt;0,1,IF(C942&lt;&gt;0,1,IF(D942&lt;&gt;0,1,IF(E942&lt;&gt;0,1,"")))))</f>
        <v/>
      </c>
      <c r="X942" s="157" t="str">
        <f aca="false">IF(V942=0," ",IF(V942&lt;&gt;V941,V942," "))</f>
        <v> </v>
      </c>
      <c r="Y942" s="88"/>
      <c r="Z942" s="75" t="n">
        <f aca="false">IF(V942&lt;&gt;X942,(IF(I942="",G942*INFORMAÇÕES!$U$113,IF(I942="R",G942,0))),0)</f>
        <v>0</v>
      </c>
      <c r="AA942" s="75" t="n">
        <f aca="false">IF(V942&lt;&gt;X942,(IF(I942="",G942*INFORMAÇÕES!$U$114,IF(I942="C",G942,0))),0)</f>
        <v>0</v>
      </c>
      <c r="AB942" s="75" t="n">
        <f aca="false">IF(V942&lt;&gt;X942,(IF(I942="",G942*INFORMAÇÕES!$U$115,IF(I942="CF",G942,0))),0)</f>
        <v>0</v>
      </c>
      <c r="AC942" s="75" t="n">
        <f aca="false">IF(V942&lt;&gt;X942,(IF(I942="",G942*INFORMAÇÕES!$U$116,IF(I942="O",G942,0))),0)</f>
        <v>0</v>
      </c>
      <c r="AD942" s="75" t="n">
        <f aca="false">IF(E942&lt;&gt;0,G942,0)</f>
        <v>0</v>
      </c>
    </row>
    <row r="943" s="174" customFormat="true" ht="14.25" hidden="false" customHeight="false" outlineLevel="0" collapsed="false">
      <c r="A943" s="159" t="n">
        <v>932</v>
      </c>
      <c r="B943" s="160" t="n">
        <f aca="false">M943</f>
        <v>0</v>
      </c>
      <c r="C943" s="161" t="n">
        <f aca="false">O943</f>
        <v>0</v>
      </c>
      <c r="D943" s="162" t="n">
        <f aca="false">P943</f>
        <v>0</v>
      </c>
      <c r="E943" s="163" t="n">
        <f aca="false">ROUND(Q943,2)</f>
        <v>0</v>
      </c>
      <c r="F943" s="163" t="n">
        <f aca="false">TRUNC((1+(IF(OR(H943=0,H943=""),'BDI REF.'!$K$5,CHOOSE(H943,'BDI REF.'!$K$5,'BDI REF.'!$K$6,'BDI REF.'!$K$7))))*R943,2)</f>
        <v>0</v>
      </c>
      <c r="G943" s="163" t="n">
        <f aca="false">IF(E943&lt;&gt;0,ROUND(E943*F943,2),IF(AD943=0,(SUMIF($V$12:$V$1011,B943,$AD$12:$AD$1011)),AD943))</f>
        <v>0</v>
      </c>
      <c r="H943" s="164"/>
      <c r="I943" s="165"/>
      <c r="J943" s="166" t="str">
        <f aca="false">IF(N943&lt;&gt;0,N943,"")</f>
        <v/>
      </c>
      <c r="K943" s="167"/>
      <c r="L943" s="168" t="str">
        <f aca="false">IF(B943&gt;0,"ok","ocultar")</f>
        <v>ocultar</v>
      </c>
      <c r="M943" s="182"/>
      <c r="N943" s="184"/>
      <c r="O943" s="177"/>
      <c r="P943" s="178"/>
      <c r="Q943" s="173"/>
      <c r="R943" s="179"/>
      <c r="S943" s="156"/>
      <c r="U943" s="88"/>
      <c r="V943" s="157" t="n">
        <f aca="false">IF(B943=0,V942,IF(ISNONTEXT(B943)=TRUE(),INT(B943),INT(LEFT(B943,FIND(".",B943)-1))))</f>
        <v>3</v>
      </c>
      <c r="W943" s="157" t="str">
        <f aca="false">IF(W944=1,1,IF(B943&lt;&gt;0,1,IF(C943&lt;&gt;0,1,IF(D943&lt;&gt;0,1,IF(E943&lt;&gt;0,1,"")))))</f>
        <v/>
      </c>
      <c r="X943" s="157" t="str">
        <f aca="false">IF(V943=0," ",IF(V943&lt;&gt;V942,V943," "))</f>
        <v> </v>
      </c>
      <c r="Y943" s="88"/>
      <c r="Z943" s="75" t="n">
        <f aca="false">IF(V943&lt;&gt;X943,(IF(I943="",G943*INFORMAÇÕES!$U$113,IF(I943="R",G943,0))),0)</f>
        <v>0</v>
      </c>
      <c r="AA943" s="75" t="n">
        <f aca="false">IF(V943&lt;&gt;X943,(IF(I943="",G943*INFORMAÇÕES!$U$114,IF(I943="C",G943,0))),0)</f>
        <v>0</v>
      </c>
      <c r="AB943" s="75" t="n">
        <f aca="false">IF(V943&lt;&gt;X943,(IF(I943="",G943*INFORMAÇÕES!$U$115,IF(I943="CF",G943,0))),0)</f>
        <v>0</v>
      </c>
      <c r="AC943" s="75" t="n">
        <f aca="false">IF(V943&lt;&gt;X943,(IF(I943="",G943*INFORMAÇÕES!$U$116,IF(I943="O",G943,0))),0)</f>
        <v>0</v>
      </c>
      <c r="AD943" s="75" t="n">
        <f aca="false">IF(E943&lt;&gt;0,G943,0)</f>
        <v>0</v>
      </c>
    </row>
    <row r="944" s="174" customFormat="true" ht="14.25" hidden="false" customHeight="false" outlineLevel="0" collapsed="false">
      <c r="A944" s="159" t="n">
        <v>933</v>
      </c>
      <c r="B944" s="160" t="n">
        <f aca="false">M944</f>
        <v>0</v>
      </c>
      <c r="C944" s="161" t="n">
        <f aca="false">O944</f>
        <v>0</v>
      </c>
      <c r="D944" s="162" t="n">
        <f aca="false">P944</f>
        <v>0</v>
      </c>
      <c r="E944" s="163" t="n">
        <f aca="false">ROUND(Q944,2)</f>
        <v>0</v>
      </c>
      <c r="F944" s="163" t="n">
        <f aca="false">TRUNC((1+(IF(OR(H944=0,H944=""),'BDI REF.'!$K$5,CHOOSE(H944,'BDI REF.'!$K$5,'BDI REF.'!$K$6,'BDI REF.'!$K$7))))*R944,2)</f>
        <v>0</v>
      </c>
      <c r="G944" s="163" t="n">
        <f aca="false">IF(E944&lt;&gt;0,ROUND(E944*F944,2),IF(AD944=0,(SUMIF($V$12:$V$1011,B944,$AD$12:$AD$1011)),AD944))</f>
        <v>0</v>
      </c>
      <c r="H944" s="164"/>
      <c r="I944" s="165"/>
      <c r="J944" s="166" t="str">
        <f aca="false">IF(N944&lt;&gt;0,N944,"")</f>
        <v/>
      </c>
      <c r="K944" s="167"/>
      <c r="L944" s="168" t="str">
        <f aca="false">IF(B944&gt;0,"ok","ocultar")</f>
        <v>ocultar</v>
      </c>
      <c r="M944" s="182"/>
      <c r="N944" s="184"/>
      <c r="O944" s="177"/>
      <c r="P944" s="178"/>
      <c r="Q944" s="173"/>
      <c r="R944" s="179"/>
      <c r="S944" s="156"/>
      <c r="U944" s="88"/>
      <c r="V944" s="157" t="n">
        <f aca="false">IF(B944=0,V943,IF(ISNONTEXT(B944)=TRUE(),INT(B944),INT(LEFT(B944,FIND(".",B944)-1))))</f>
        <v>3</v>
      </c>
      <c r="W944" s="157" t="str">
        <f aca="false">IF(W945=1,1,IF(B944&lt;&gt;0,1,IF(C944&lt;&gt;0,1,IF(D944&lt;&gt;0,1,IF(E944&lt;&gt;0,1,"")))))</f>
        <v/>
      </c>
      <c r="X944" s="157" t="str">
        <f aca="false">IF(V944=0," ",IF(V944&lt;&gt;V943,V944," "))</f>
        <v> </v>
      </c>
      <c r="Y944" s="88"/>
      <c r="Z944" s="75" t="n">
        <f aca="false">IF(V944&lt;&gt;X944,(IF(I944="",G944*INFORMAÇÕES!$U$113,IF(I944="R",G944,0))),0)</f>
        <v>0</v>
      </c>
      <c r="AA944" s="75" t="n">
        <f aca="false">IF(V944&lt;&gt;X944,(IF(I944="",G944*INFORMAÇÕES!$U$114,IF(I944="C",G944,0))),0)</f>
        <v>0</v>
      </c>
      <c r="AB944" s="75" t="n">
        <f aca="false">IF(V944&lt;&gt;X944,(IF(I944="",G944*INFORMAÇÕES!$U$115,IF(I944="CF",G944,0))),0)</f>
        <v>0</v>
      </c>
      <c r="AC944" s="75" t="n">
        <f aca="false">IF(V944&lt;&gt;X944,(IF(I944="",G944*INFORMAÇÕES!$U$116,IF(I944="O",G944,0))),0)</f>
        <v>0</v>
      </c>
      <c r="AD944" s="75" t="n">
        <f aca="false">IF(E944&lt;&gt;0,G944,0)</f>
        <v>0</v>
      </c>
    </row>
    <row r="945" s="174" customFormat="true" ht="14.25" hidden="false" customHeight="false" outlineLevel="0" collapsed="false">
      <c r="A945" s="159" t="n">
        <v>934</v>
      </c>
      <c r="B945" s="160" t="n">
        <f aca="false">M945</f>
        <v>0</v>
      </c>
      <c r="C945" s="161" t="n">
        <f aca="false">O945</f>
        <v>0</v>
      </c>
      <c r="D945" s="162" t="n">
        <f aca="false">P945</f>
        <v>0</v>
      </c>
      <c r="E945" s="163" t="n">
        <f aca="false">ROUND(Q945,2)</f>
        <v>0</v>
      </c>
      <c r="F945" s="163" t="n">
        <f aca="false">TRUNC((1+(IF(OR(H945=0,H945=""),'BDI REF.'!$K$5,CHOOSE(H945,'BDI REF.'!$K$5,'BDI REF.'!$K$6,'BDI REF.'!$K$7))))*R945,2)</f>
        <v>0</v>
      </c>
      <c r="G945" s="163" t="n">
        <f aca="false">IF(E945&lt;&gt;0,ROUND(E945*F945,2),IF(AD945=0,(SUMIF($V$12:$V$1011,B945,$AD$12:$AD$1011)),AD945))</f>
        <v>0</v>
      </c>
      <c r="H945" s="164"/>
      <c r="I945" s="165"/>
      <c r="J945" s="166" t="str">
        <f aca="false">IF(N945&lt;&gt;0,N945,"")</f>
        <v/>
      </c>
      <c r="K945" s="167"/>
      <c r="L945" s="168" t="str">
        <f aca="false">IF(B945&gt;0,"ok","ocultar")</f>
        <v>ocultar</v>
      </c>
      <c r="M945" s="182"/>
      <c r="N945" s="184"/>
      <c r="O945" s="177"/>
      <c r="P945" s="178"/>
      <c r="Q945" s="173"/>
      <c r="R945" s="179"/>
      <c r="S945" s="156"/>
      <c r="U945" s="88"/>
      <c r="V945" s="157" t="n">
        <f aca="false">IF(B945=0,V944,IF(ISNONTEXT(B945)=TRUE(),INT(B945),INT(LEFT(B945,FIND(".",B945)-1))))</f>
        <v>3</v>
      </c>
      <c r="W945" s="157" t="str">
        <f aca="false">IF(W946=1,1,IF(B945&lt;&gt;0,1,IF(C945&lt;&gt;0,1,IF(D945&lt;&gt;0,1,IF(E945&lt;&gt;0,1,"")))))</f>
        <v/>
      </c>
      <c r="X945" s="157" t="str">
        <f aca="false">IF(V945=0," ",IF(V945&lt;&gt;V944,V945," "))</f>
        <v> </v>
      </c>
      <c r="Y945" s="88"/>
      <c r="Z945" s="75" t="n">
        <f aca="false">IF(V945&lt;&gt;X945,(IF(I945="",G945*INFORMAÇÕES!$U$113,IF(I945="R",G945,0))),0)</f>
        <v>0</v>
      </c>
      <c r="AA945" s="75" t="n">
        <f aca="false">IF(V945&lt;&gt;X945,(IF(I945="",G945*INFORMAÇÕES!$U$114,IF(I945="C",G945,0))),0)</f>
        <v>0</v>
      </c>
      <c r="AB945" s="75" t="n">
        <f aca="false">IF(V945&lt;&gt;X945,(IF(I945="",G945*INFORMAÇÕES!$U$115,IF(I945="CF",G945,0))),0)</f>
        <v>0</v>
      </c>
      <c r="AC945" s="75" t="n">
        <f aca="false">IF(V945&lt;&gt;X945,(IF(I945="",G945*INFORMAÇÕES!$U$116,IF(I945="O",G945,0))),0)</f>
        <v>0</v>
      </c>
      <c r="AD945" s="75" t="n">
        <f aca="false">IF(E945&lt;&gt;0,G945,0)</f>
        <v>0</v>
      </c>
    </row>
    <row r="946" s="174" customFormat="true" ht="14.25" hidden="false" customHeight="false" outlineLevel="0" collapsed="false">
      <c r="A946" s="159" t="n">
        <v>935</v>
      </c>
      <c r="B946" s="160" t="n">
        <f aca="false">M946</f>
        <v>0</v>
      </c>
      <c r="C946" s="161" t="n">
        <f aca="false">O946</f>
        <v>0</v>
      </c>
      <c r="D946" s="162" t="n">
        <f aca="false">P946</f>
        <v>0</v>
      </c>
      <c r="E946" s="163" t="n">
        <f aca="false">ROUND(Q946,2)</f>
        <v>0</v>
      </c>
      <c r="F946" s="163" t="n">
        <f aca="false">TRUNC((1+(IF(OR(H946=0,H946=""),'BDI REF.'!$K$5,CHOOSE(H946,'BDI REF.'!$K$5,'BDI REF.'!$K$6,'BDI REF.'!$K$7))))*R946,2)</f>
        <v>0</v>
      </c>
      <c r="G946" s="163" t="n">
        <f aca="false">IF(E946&lt;&gt;0,ROUND(E946*F946,2),IF(AD946=0,(SUMIF($V$12:$V$1011,B946,$AD$12:$AD$1011)),AD946))</f>
        <v>0</v>
      </c>
      <c r="H946" s="164"/>
      <c r="I946" s="165"/>
      <c r="J946" s="166" t="str">
        <f aca="false">IF(N946&lt;&gt;0,N946,"")</f>
        <v/>
      </c>
      <c r="K946" s="167"/>
      <c r="L946" s="168" t="str">
        <f aca="false">IF(B946&gt;0,"ok","ocultar")</f>
        <v>ocultar</v>
      </c>
      <c r="M946" s="182"/>
      <c r="N946" s="184"/>
      <c r="O946" s="177"/>
      <c r="P946" s="178"/>
      <c r="Q946" s="173"/>
      <c r="R946" s="179"/>
      <c r="S946" s="156"/>
      <c r="U946" s="88"/>
      <c r="V946" s="157" t="n">
        <f aca="false">IF(B946=0,V945,IF(ISNONTEXT(B946)=TRUE(),INT(B946),INT(LEFT(B946,FIND(".",B946)-1))))</f>
        <v>3</v>
      </c>
      <c r="W946" s="157" t="str">
        <f aca="false">IF(W947=1,1,IF(B946&lt;&gt;0,1,IF(C946&lt;&gt;0,1,IF(D946&lt;&gt;0,1,IF(E946&lt;&gt;0,1,"")))))</f>
        <v/>
      </c>
      <c r="X946" s="157" t="str">
        <f aca="false">IF(V946=0," ",IF(V946&lt;&gt;V945,V946," "))</f>
        <v> </v>
      </c>
      <c r="Y946" s="88"/>
      <c r="Z946" s="75" t="n">
        <f aca="false">IF(V946&lt;&gt;X946,(IF(I946="",G946*INFORMAÇÕES!$U$113,IF(I946="R",G946,0))),0)</f>
        <v>0</v>
      </c>
      <c r="AA946" s="75" t="n">
        <f aca="false">IF(V946&lt;&gt;X946,(IF(I946="",G946*INFORMAÇÕES!$U$114,IF(I946="C",G946,0))),0)</f>
        <v>0</v>
      </c>
      <c r="AB946" s="75" t="n">
        <f aca="false">IF(V946&lt;&gt;X946,(IF(I946="",G946*INFORMAÇÕES!$U$115,IF(I946="CF",G946,0))),0)</f>
        <v>0</v>
      </c>
      <c r="AC946" s="75" t="n">
        <f aca="false">IF(V946&lt;&gt;X946,(IF(I946="",G946*INFORMAÇÕES!$U$116,IF(I946="O",G946,0))),0)</f>
        <v>0</v>
      </c>
      <c r="AD946" s="75" t="n">
        <f aca="false">IF(E946&lt;&gt;0,G946,0)</f>
        <v>0</v>
      </c>
    </row>
    <row r="947" s="174" customFormat="true" ht="14.25" hidden="false" customHeight="false" outlineLevel="0" collapsed="false">
      <c r="A947" s="159" t="n">
        <v>936</v>
      </c>
      <c r="B947" s="160" t="n">
        <f aca="false">M947</f>
        <v>0</v>
      </c>
      <c r="C947" s="161" t="n">
        <f aca="false">O947</f>
        <v>0</v>
      </c>
      <c r="D947" s="162" t="n">
        <f aca="false">P947</f>
        <v>0</v>
      </c>
      <c r="E947" s="163" t="n">
        <f aca="false">ROUND(Q947,2)</f>
        <v>0</v>
      </c>
      <c r="F947" s="163" t="n">
        <f aca="false">TRUNC((1+(IF(OR(H947=0,H947=""),'BDI REF.'!$K$5,CHOOSE(H947,'BDI REF.'!$K$5,'BDI REF.'!$K$6,'BDI REF.'!$K$7))))*R947,2)</f>
        <v>0</v>
      </c>
      <c r="G947" s="163" t="n">
        <f aca="false">IF(E947&lt;&gt;0,ROUND(E947*F947,2),IF(AD947=0,(SUMIF($V$12:$V$1011,B947,$AD$12:$AD$1011)),AD947))</f>
        <v>0</v>
      </c>
      <c r="H947" s="164"/>
      <c r="I947" s="165"/>
      <c r="J947" s="166" t="str">
        <f aca="false">IF(N947&lt;&gt;0,N947,"")</f>
        <v/>
      </c>
      <c r="K947" s="167"/>
      <c r="L947" s="168" t="str">
        <f aca="false">IF(B947&gt;0,"ok","ocultar")</f>
        <v>ocultar</v>
      </c>
      <c r="M947" s="182"/>
      <c r="N947" s="184"/>
      <c r="O947" s="177"/>
      <c r="P947" s="178"/>
      <c r="Q947" s="173"/>
      <c r="R947" s="179"/>
      <c r="S947" s="156"/>
      <c r="U947" s="88"/>
      <c r="V947" s="157" t="n">
        <f aca="false">IF(B947=0,V946,IF(ISNONTEXT(B947)=TRUE(),INT(B947),INT(LEFT(B947,FIND(".",B947)-1))))</f>
        <v>3</v>
      </c>
      <c r="W947" s="157" t="str">
        <f aca="false">IF(W948=1,1,IF(B947&lt;&gt;0,1,IF(C947&lt;&gt;0,1,IF(D947&lt;&gt;0,1,IF(E947&lt;&gt;0,1,"")))))</f>
        <v/>
      </c>
      <c r="X947" s="157" t="str">
        <f aca="false">IF(V947=0," ",IF(V947&lt;&gt;V946,V947," "))</f>
        <v> </v>
      </c>
      <c r="Y947" s="88"/>
      <c r="Z947" s="75" t="n">
        <f aca="false">IF(V947&lt;&gt;X947,(IF(I947="",G947*INFORMAÇÕES!$U$113,IF(I947="R",G947,0))),0)</f>
        <v>0</v>
      </c>
      <c r="AA947" s="75" t="n">
        <f aca="false">IF(V947&lt;&gt;X947,(IF(I947="",G947*INFORMAÇÕES!$U$114,IF(I947="C",G947,0))),0)</f>
        <v>0</v>
      </c>
      <c r="AB947" s="75" t="n">
        <f aca="false">IF(V947&lt;&gt;X947,(IF(I947="",G947*INFORMAÇÕES!$U$115,IF(I947="CF",G947,0))),0)</f>
        <v>0</v>
      </c>
      <c r="AC947" s="75" t="n">
        <f aca="false">IF(V947&lt;&gt;X947,(IF(I947="",G947*INFORMAÇÕES!$U$116,IF(I947="O",G947,0))),0)</f>
        <v>0</v>
      </c>
      <c r="AD947" s="75" t="n">
        <f aca="false">IF(E947&lt;&gt;0,G947,0)</f>
        <v>0</v>
      </c>
    </row>
    <row r="948" s="174" customFormat="true" ht="14.25" hidden="false" customHeight="false" outlineLevel="0" collapsed="false">
      <c r="A948" s="159" t="n">
        <v>937</v>
      </c>
      <c r="B948" s="160" t="n">
        <f aca="false">M948</f>
        <v>0</v>
      </c>
      <c r="C948" s="161" t="n">
        <f aca="false">O948</f>
        <v>0</v>
      </c>
      <c r="D948" s="162" t="n">
        <f aca="false">P948</f>
        <v>0</v>
      </c>
      <c r="E948" s="163" t="n">
        <f aca="false">ROUND(Q948,2)</f>
        <v>0</v>
      </c>
      <c r="F948" s="163" t="n">
        <f aca="false">TRUNC((1+(IF(OR(H948=0,H948=""),'BDI REF.'!$K$5,CHOOSE(H948,'BDI REF.'!$K$5,'BDI REF.'!$K$6,'BDI REF.'!$K$7))))*R948,2)</f>
        <v>0</v>
      </c>
      <c r="G948" s="163" t="n">
        <f aca="false">IF(E948&lt;&gt;0,ROUND(E948*F948,2),IF(AD948=0,(SUMIF($V$12:$V$1011,B948,$AD$12:$AD$1011)),AD948))</f>
        <v>0</v>
      </c>
      <c r="H948" s="164"/>
      <c r="I948" s="165"/>
      <c r="J948" s="166" t="str">
        <f aca="false">IF(N948&lt;&gt;0,N948,"")</f>
        <v/>
      </c>
      <c r="K948" s="167"/>
      <c r="L948" s="168" t="str">
        <f aca="false">IF(B948&gt;0,"ok","ocultar")</f>
        <v>ocultar</v>
      </c>
      <c r="M948" s="182"/>
      <c r="N948" s="184"/>
      <c r="O948" s="177"/>
      <c r="P948" s="178"/>
      <c r="Q948" s="173"/>
      <c r="R948" s="179"/>
      <c r="S948" s="156"/>
      <c r="U948" s="88"/>
      <c r="V948" s="157" t="n">
        <f aca="false">IF(B948=0,V947,IF(ISNONTEXT(B948)=TRUE(),INT(B948),INT(LEFT(B948,FIND(".",B948)-1))))</f>
        <v>3</v>
      </c>
      <c r="W948" s="157" t="str">
        <f aca="false">IF(W949=1,1,IF(B948&lt;&gt;0,1,IF(C948&lt;&gt;0,1,IF(D948&lt;&gt;0,1,IF(E948&lt;&gt;0,1,"")))))</f>
        <v/>
      </c>
      <c r="X948" s="157" t="str">
        <f aca="false">IF(V948=0," ",IF(V948&lt;&gt;V947,V948," "))</f>
        <v> </v>
      </c>
      <c r="Y948" s="88"/>
      <c r="Z948" s="75" t="n">
        <f aca="false">IF(V948&lt;&gt;X948,(IF(I948="",G948*INFORMAÇÕES!$U$113,IF(I948="R",G948,0))),0)</f>
        <v>0</v>
      </c>
      <c r="AA948" s="75" t="n">
        <f aca="false">IF(V948&lt;&gt;X948,(IF(I948="",G948*INFORMAÇÕES!$U$114,IF(I948="C",G948,0))),0)</f>
        <v>0</v>
      </c>
      <c r="AB948" s="75" t="n">
        <f aca="false">IF(V948&lt;&gt;X948,(IF(I948="",G948*INFORMAÇÕES!$U$115,IF(I948="CF",G948,0))),0)</f>
        <v>0</v>
      </c>
      <c r="AC948" s="75" t="n">
        <f aca="false">IF(V948&lt;&gt;X948,(IF(I948="",G948*INFORMAÇÕES!$U$116,IF(I948="O",G948,0))),0)</f>
        <v>0</v>
      </c>
      <c r="AD948" s="75" t="n">
        <f aca="false">IF(E948&lt;&gt;0,G948,0)</f>
        <v>0</v>
      </c>
    </row>
    <row r="949" s="174" customFormat="true" ht="14.25" hidden="false" customHeight="false" outlineLevel="0" collapsed="false">
      <c r="A949" s="159" t="n">
        <v>938</v>
      </c>
      <c r="B949" s="160" t="n">
        <f aca="false">M949</f>
        <v>0</v>
      </c>
      <c r="C949" s="161" t="n">
        <f aca="false">O949</f>
        <v>0</v>
      </c>
      <c r="D949" s="162" t="n">
        <f aca="false">P949</f>
        <v>0</v>
      </c>
      <c r="E949" s="163" t="n">
        <f aca="false">ROUND(Q949,2)</f>
        <v>0</v>
      </c>
      <c r="F949" s="163" t="n">
        <f aca="false">TRUNC((1+(IF(OR(H949=0,H949=""),'BDI REF.'!$K$5,CHOOSE(H949,'BDI REF.'!$K$5,'BDI REF.'!$K$6,'BDI REF.'!$K$7))))*R949,2)</f>
        <v>0</v>
      </c>
      <c r="G949" s="163" t="n">
        <f aca="false">IF(E949&lt;&gt;0,ROUND(E949*F949,2),IF(AD949=0,(SUMIF($V$12:$V$1011,B949,$AD$12:$AD$1011)),AD949))</f>
        <v>0</v>
      </c>
      <c r="H949" s="164"/>
      <c r="I949" s="165"/>
      <c r="J949" s="166" t="str">
        <f aca="false">IF(N949&lt;&gt;0,N949,"")</f>
        <v/>
      </c>
      <c r="K949" s="167"/>
      <c r="L949" s="168" t="str">
        <f aca="false">IF(B949&gt;0,"ok","ocultar")</f>
        <v>ocultar</v>
      </c>
      <c r="M949" s="182"/>
      <c r="N949" s="184"/>
      <c r="O949" s="177"/>
      <c r="P949" s="178"/>
      <c r="Q949" s="173"/>
      <c r="R949" s="179"/>
      <c r="S949" s="156"/>
      <c r="U949" s="88"/>
      <c r="V949" s="157" t="n">
        <f aca="false">IF(B949=0,V948,IF(ISNONTEXT(B949)=TRUE(),INT(B949),INT(LEFT(B949,FIND(".",B949)-1))))</f>
        <v>3</v>
      </c>
      <c r="W949" s="157" t="str">
        <f aca="false">IF(W950=1,1,IF(B949&lt;&gt;0,1,IF(C949&lt;&gt;0,1,IF(D949&lt;&gt;0,1,IF(E949&lt;&gt;0,1,"")))))</f>
        <v/>
      </c>
      <c r="X949" s="157" t="str">
        <f aca="false">IF(V949=0," ",IF(V949&lt;&gt;V948,V949," "))</f>
        <v> </v>
      </c>
      <c r="Y949" s="88"/>
      <c r="Z949" s="75" t="n">
        <f aca="false">IF(V949&lt;&gt;X949,(IF(I949="",G949*INFORMAÇÕES!$U$113,IF(I949="R",G949,0))),0)</f>
        <v>0</v>
      </c>
      <c r="AA949" s="75" t="n">
        <f aca="false">IF(V949&lt;&gt;X949,(IF(I949="",G949*INFORMAÇÕES!$U$114,IF(I949="C",G949,0))),0)</f>
        <v>0</v>
      </c>
      <c r="AB949" s="75" t="n">
        <f aca="false">IF(V949&lt;&gt;X949,(IF(I949="",G949*INFORMAÇÕES!$U$115,IF(I949="CF",G949,0))),0)</f>
        <v>0</v>
      </c>
      <c r="AC949" s="75" t="n">
        <f aca="false">IF(V949&lt;&gt;X949,(IF(I949="",G949*INFORMAÇÕES!$U$116,IF(I949="O",G949,0))),0)</f>
        <v>0</v>
      </c>
      <c r="AD949" s="75" t="n">
        <f aca="false">IF(E949&lt;&gt;0,G949,0)</f>
        <v>0</v>
      </c>
    </row>
    <row r="950" s="174" customFormat="true" ht="14.25" hidden="false" customHeight="false" outlineLevel="0" collapsed="false">
      <c r="A950" s="159" t="n">
        <v>939</v>
      </c>
      <c r="B950" s="160" t="n">
        <f aca="false">M950</f>
        <v>0</v>
      </c>
      <c r="C950" s="161" t="n">
        <f aca="false">O950</f>
        <v>0</v>
      </c>
      <c r="D950" s="162" t="n">
        <f aca="false">P950</f>
        <v>0</v>
      </c>
      <c r="E950" s="163" t="n">
        <f aca="false">ROUND(Q950,2)</f>
        <v>0</v>
      </c>
      <c r="F950" s="163" t="n">
        <f aca="false">TRUNC((1+(IF(OR(H950=0,H950=""),'BDI REF.'!$K$5,CHOOSE(H950,'BDI REF.'!$K$5,'BDI REF.'!$K$6,'BDI REF.'!$K$7))))*R950,2)</f>
        <v>0</v>
      </c>
      <c r="G950" s="163" t="n">
        <f aca="false">IF(E950&lt;&gt;0,ROUND(E950*F950,2),IF(AD950=0,(SUMIF($V$12:$V$1011,B950,$AD$12:$AD$1011)),AD950))</f>
        <v>0</v>
      </c>
      <c r="H950" s="164"/>
      <c r="I950" s="165"/>
      <c r="J950" s="166" t="str">
        <f aca="false">IF(N950&lt;&gt;0,N950,"")</f>
        <v/>
      </c>
      <c r="K950" s="167"/>
      <c r="L950" s="168" t="str">
        <f aca="false">IF(B950&gt;0,"ok","ocultar")</f>
        <v>ocultar</v>
      </c>
      <c r="M950" s="182"/>
      <c r="N950" s="184"/>
      <c r="O950" s="177"/>
      <c r="P950" s="178"/>
      <c r="Q950" s="173"/>
      <c r="R950" s="179"/>
      <c r="S950" s="156"/>
      <c r="U950" s="88"/>
      <c r="V950" s="157" t="n">
        <f aca="false">IF(B950=0,V949,IF(ISNONTEXT(B950)=TRUE(),INT(B950),INT(LEFT(B950,FIND(".",B950)-1))))</f>
        <v>3</v>
      </c>
      <c r="W950" s="157" t="str">
        <f aca="false">IF(W951=1,1,IF(B950&lt;&gt;0,1,IF(C950&lt;&gt;0,1,IF(D950&lt;&gt;0,1,IF(E950&lt;&gt;0,1,"")))))</f>
        <v/>
      </c>
      <c r="X950" s="157" t="str">
        <f aca="false">IF(V950=0," ",IF(V950&lt;&gt;V949,V950," "))</f>
        <v> </v>
      </c>
      <c r="Y950" s="88"/>
      <c r="Z950" s="75" t="n">
        <f aca="false">IF(V950&lt;&gt;X950,(IF(I950="",G950*INFORMAÇÕES!$U$113,IF(I950="R",G950,0))),0)</f>
        <v>0</v>
      </c>
      <c r="AA950" s="75" t="n">
        <f aca="false">IF(V950&lt;&gt;X950,(IF(I950="",G950*INFORMAÇÕES!$U$114,IF(I950="C",G950,0))),0)</f>
        <v>0</v>
      </c>
      <c r="AB950" s="75" t="n">
        <f aca="false">IF(V950&lt;&gt;X950,(IF(I950="",G950*INFORMAÇÕES!$U$115,IF(I950="CF",G950,0))),0)</f>
        <v>0</v>
      </c>
      <c r="AC950" s="75" t="n">
        <f aca="false">IF(V950&lt;&gt;X950,(IF(I950="",G950*INFORMAÇÕES!$U$116,IF(I950="O",G950,0))),0)</f>
        <v>0</v>
      </c>
      <c r="AD950" s="75" t="n">
        <f aca="false">IF(E950&lt;&gt;0,G950,0)</f>
        <v>0</v>
      </c>
    </row>
    <row r="951" s="174" customFormat="true" ht="14.25" hidden="false" customHeight="false" outlineLevel="0" collapsed="false">
      <c r="A951" s="159" t="n">
        <v>940</v>
      </c>
      <c r="B951" s="160" t="n">
        <f aca="false">M951</f>
        <v>0</v>
      </c>
      <c r="C951" s="161" t="n">
        <f aca="false">O951</f>
        <v>0</v>
      </c>
      <c r="D951" s="162" t="n">
        <f aca="false">P951</f>
        <v>0</v>
      </c>
      <c r="E951" s="163" t="n">
        <f aca="false">ROUND(Q951,2)</f>
        <v>0</v>
      </c>
      <c r="F951" s="163" t="n">
        <f aca="false">TRUNC((1+(IF(OR(H951=0,H951=""),'BDI REF.'!$K$5,CHOOSE(H951,'BDI REF.'!$K$5,'BDI REF.'!$K$6,'BDI REF.'!$K$7))))*R951,2)</f>
        <v>0</v>
      </c>
      <c r="G951" s="163" t="n">
        <f aca="false">IF(E951&lt;&gt;0,ROUND(E951*F951,2),IF(AD951=0,(SUMIF($V$12:$V$1011,B951,$AD$12:$AD$1011)),AD951))</f>
        <v>0</v>
      </c>
      <c r="H951" s="164"/>
      <c r="I951" s="165"/>
      <c r="J951" s="166" t="str">
        <f aca="false">IF(N951&lt;&gt;0,N951,"")</f>
        <v/>
      </c>
      <c r="K951" s="167"/>
      <c r="L951" s="168" t="str">
        <f aca="false">IF(B951&gt;0,"ok","ocultar")</f>
        <v>ocultar</v>
      </c>
      <c r="M951" s="182"/>
      <c r="N951" s="184"/>
      <c r="O951" s="177"/>
      <c r="P951" s="178"/>
      <c r="Q951" s="173"/>
      <c r="R951" s="179"/>
      <c r="S951" s="156"/>
      <c r="U951" s="88"/>
      <c r="V951" s="157" t="n">
        <f aca="false">IF(B951=0,V950,IF(ISNONTEXT(B951)=TRUE(),INT(B951),INT(LEFT(B951,FIND(".",B951)-1))))</f>
        <v>3</v>
      </c>
      <c r="W951" s="157" t="str">
        <f aca="false">IF(W952=1,1,IF(B951&lt;&gt;0,1,IF(C951&lt;&gt;0,1,IF(D951&lt;&gt;0,1,IF(E951&lt;&gt;0,1,"")))))</f>
        <v/>
      </c>
      <c r="X951" s="157" t="str">
        <f aca="false">IF(V951=0," ",IF(V951&lt;&gt;V950,V951," "))</f>
        <v> </v>
      </c>
      <c r="Y951" s="88"/>
      <c r="Z951" s="75" t="n">
        <f aca="false">IF(V951&lt;&gt;X951,(IF(I951="",G951*INFORMAÇÕES!$U$113,IF(I951="R",G951,0))),0)</f>
        <v>0</v>
      </c>
      <c r="AA951" s="75" t="n">
        <f aca="false">IF(V951&lt;&gt;X951,(IF(I951="",G951*INFORMAÇÕES!$U$114,IF(I951="C",G951,0))),0)</f>
        <v>0</v>
      </c>
      <c r="AB951" s="75" t="n">
        <f aca="false">IF(V951&lt;&gt;X951,(IF(I951="",G951*INFORMAÇÕES!$U$115,IF(I951="CF",G951,0))),0)</f>
        <v>0</v>
      </c>
      <c r="AC951" s="75" t="n">
        <f aca="false">IF(V951&lt;&gt;X951,(IF(I951="",G951*INFORMAÇÕES!$U$116,IF(I951="O",G951,0))),0)</f>
        <v>0</v>
      </c>
      <c r="AD951" s="75" t="n">
        <f aca="false">IF(E951&lt;&gt;0,G951,0)</f>
        <v>0</v>
      </c>
    </row>
    <row r="952" s="174" customFormat="true" ht="14.25" hidden="false" customHeight="false" outlineLevel="0" collapsed="false">
      <c r="A952" s="159" t="n">
        <v>941</v>
      </c>
      <c r="B952" s="160" t="n">
        <f aca="false">M952</f>
        <v>0</v>
      </c>
      <c r="C952" s="161" t="n">
        <f aca="false">O952</f>
        <v>0</v>
      </c>
      <c r="D952" s="162" t="n">
        <f aca="false">P952</f>
        <v>0</v>
      </c>
      <c r="E952" s="163" t="n">
        <f aca="false">ROUND(Q952,2)</f>
        <v>0</v>
      </c>
      <c r="F952" s="163" t="n">
        <f aca="false">TRUNC((1+(IF(OR(H952=0,H952=""),'BDI REF.'!$K$5,CHOOSE(H952,'BDI REF.'!$K$5,'BDI REF.'!$K$6,'BDI REF.'!$K$7))))*R952,2)</f>
        <v>0</v>
      </c>
      <c r="G952" s="163" t="n">
        <f aca="false">IF(E952&lt;&gt;0,ROUND(E952*F952,2),IF(AD952=0,(SUMIF($V$12:$V$1011,B952,$AD$12:$AD$1011)),AD952))</f>
        <v>0</v>
      </c>
      <c r="H952" s="164"/>
      <c r="I952" s="165"/>
      <c r="J952" s="166" t="str">
        <f aca="false">IF(N952&lt;&gt;0,N952,"")</f>
        <v/>
      </c>
      <c r="K952" s="167"/>
      <c r="L952" s="168" t="str">
        <f aca="false">IF(B952&gt;0,"ok","ocultar")</f>
        <v>ocultar</v>
      </c>
      <c r="M952" s="182"/>
      <c r="N952" s="184"/>
      <c r="O952" s="177"/>
      <c r="P952" s="178"/>
      <c r="Q952" s="173"/>
      <c r="R952" s="179"/>
      <c r="S952" s="156"/>
      <c r="U952" s="88"/>
      <c r="V952" s="157" t="n">
        <f aca="false">IF(B952=0,V951,IF(ISNONTEXT(B952)=TRUE(),INT(B952),INT(LEFT(B952,FIND(".",B952)-1))))</f>
        <v>3</v>
      </c>
      <c r="W952" s="157" t="str">
        <f aca="false">IF(W953=1,1,IF(B952&lt;&gt;0,1,IF(C952&lt;&gt;0,1,IF(D952&lt;&gt;0,1,IF(E952&lt;&gt;0,1,"")))))</f>
        <v/>
      </c>
      <c r="X952" s="157" t="str">
        <f aca="false">IF(V952=0," ",IF(V952&lt;&gt;V951,V952," "))</f>
        <v> </v>
      </c>
      <c r="Y952" s="88"/>
      <c r="Z952" s="75" t="n">
        <f aca="false">IF(V952&lt;&gt;X952,(IF(I952="",G952*INFORMAÇÕES!$U$113,IF(I952="R",G952,0))),0)</f>
        <v>0</v>
      </c>
      <c r="AA952" s="75" t="n">
        <f aca="false">IF(V952&lt;&gt;X952,(IF(I952="",G952*INFORMAÇÕES!$U$114,IF(I952="C",G952,0))),0)</f>
        <v>0</v>
      </c>
      <c r="AB952" s="75" t="n">
        <f aca="false">IF(V952&lt;&gt;X952,(IF(I952="",G952*INFORMAÇÕES!$U$115,IF(I952="CF",G952,0))),0)</f>
        <v>0</v>
      </c>
      <c r="AC952" s="75" t="n">
        <f aca="false">IF(V952&lt;&gt;X952,(IF(I952="",G952*INFORMAÇÕES!$U$116,IF(I952="O",G952,0))),0)</f>
        <v>0</v>
      </c>
      <c r="AD952" s="75" t="n">
        <f aca="false">IF(E952&lt;&gt;0,G952,0)</f>
        <v>0</v>
      </c>
    </row>
    <row r="953" s="174" customFormat="true" ht="14.25" hidden="false" customHeight="false" outlineLevel="0" collapsed="false">
      <c r="A953" s="159" t="n">
        <v>942</v>
      </c>
      <c r="B953" s="160" t="n">
        <f aca="false">M953</f>
        <v>0</v>
      </c>
      <c r="C953" s="161" t="n">
        <f aca="false">O953</f>
        <v>0</v>
      </c>
      <c r="D953" s="162" t="n">
        <f aca="false">P953</f>
        <v>0</v>
      </c>
      <c r="E953" s="163" t="n">
        <f aca="false">ROUND(Q953,2)</f>
        <v>0</v>
      </c>
      <c r="F953" s="163" t="n">
        <f aca="false">TRUNC((1+(IF(OR(H953=0,H953=""),'BDI REF.'!$K$5,CHOOSE(H953,'BDI REF.'!$K$5,'BDI REF.'!$K$6,'BDI REF.'!$K$7))))*R953,2)</f>
        <v>0</v>
      </c>
      <c r="G953" s="163" t="n">
        <f aca="false">IF(E953&lt;&gt;0,ROUND(E953*F953,2),IF(AD953=0,(SUMIF($V$12:$V$1011,B953,$AD$12:$AD$1011)),AD953))</f>
        <v>0</v>
      </c>
      <c r="H953" s="164"/>
      <c r="I953" s="165"/>
      <c r="J953" s="166" t="str">
        <f aca="false">IF(N953&lt;&gt;0,N953,"")</f>
        <v/>
      </c>
      <c r="K953" s="167"/>
      <c r="L953" s="168" t="str">
        <f aca="false">IF(B953&gt;0,"ok","ocultar")</f>
        <v>ocultar</v>
      </c>
      <c r="M953" s="182"/>
      <c r="N953" s="184"/>
      <c r="O953" s="177"/>
      <c r="P953" s="178"/>
      <c r="Q953" s="173"/>
      <c r="R953" s="179"/>
      <c r="S953" s="156"/>
      <c r="U953" s="88"/>
      <c r="V953" s="157" t="n">
        <f aca="false">IF(B953=0,V952,IF(ISNONTEXT(B953)=TRUE(),INT(B953),INT(LEFT(B953,FIND(".",B953)-1))))</f>
        <v>3</v>
      </c>
      <c r="W953" s="157" t="str">
        <f aca="false">IF(W954=1,1,IF(B953&lt;&gt;0,1,IF(C953&lt;&gt;0,1,IF(D953&lt;&gt;0,1,IF(E953&lt;&gt;0,1,"")))))</f>
        <v/>
      </c>
      <c r="X953" s="157" t="str">
        <f aca="false">IF(V953=0," ",IF(V953&lt;&gt;V952,V953," "))</f>
        <v> </v>
      </c>
      <c r="Y953" s="88"/>
      <c r="Z953" s="75" t="n">
        <f aca="false">IF(V953&lt;&gt;X953,(IF(I953="",G953*INFORMAÇÕES!$U$113,IF(I953="R",G953,0))),0)</f>
        <v>0</v>
      </c>
      <c r="AA953" s="75" t="n">
        <f aca="false">IF(V953&lt;&gt;X953,(IF(I953="",G953*INFORMAÇÕES!$U$114,IF(I953="C",G953,0))),0)</f>
        <v>0</v>
      </c>
      <c r="AB953" s="75" t="n">
        <f aca="false">IF(V953&lt;&gt;X953,(IF(I953="",G953*INFORMAÇÕES!$U$115,IF(I953="CF",G953,0))),0)</f>
        <v>0</v>
      </c>
      <c r="AC953" s="75" t="n">
        <f aca="false">IF(V953&lt;&gt;X953,(IF(I953="",G953*INFORMAÇÕES!$U$116,IF(I953="O",G953,0))),0)</f>
        <v>0</v>
      </c>
      <c r="AD953" s="75" t="n">
        <f aca="false">IF(E953&lt;&gt;0,G953,0)</f>
        <v>0</v>
      </c>
    </row>
    <row r="954" s="174" customFormat="true" ht="14.25" hidden="false" customHeight="false" outlineLevel="0" collapsed="false">
      <c r="A954" s="159" t="n">
        <v>943</v>
      </c>
      <c r="B954" s="160" t="n">
        <f aca="false">M954</f>
        <v>0</v>
      </c>
      <c r="C954" s="161" t="n">
        <f aca="false">O954</f>
        <v>0</v>
      </c>
      <c r="D954" s="162" t="n">
        <f aca="false">P954</f>
        <v>0</v>
      </c>
      <c r="E954" s="163" t="n">
        <f aca="false">ROUND(Q954,2)</f>
        <v>0</v>
      </c>
      <c r="F954" s="163" t="n">
        <f aca="false">TRUNC((1+(IF(OR(H954=0,H954=""),'BDI REF.'!$K$5,CHOOSE(H954,'BDI REF.'!$K$5,'BDI REF.'!$K$6,'BDI REF.'!$K$7))))*R954,2)</f>
        <v>0</v>
      </c>
      <c r="G954" s="163" t="n">
        <f aca="false">IF(E954&lt;&gt;0,ROUND(E954*F954,2),IF(AD954=0,(SUMIF($V$12:$V$1011,B954,$AD$12:$AD$1011)),AD954))</f>
        <v>0</v>
      </c>
      <c r="H954" s="164"/>
      <c r="I954" s="165"/>
      <c r="J954" s="166" t="str">
        <f aca="false">IF(N954&lt;&gt;0,N954,"")</f>
        <v/>
      </c>
      <c r="K954" s="167"/>
      <c r="L954" s="168" t="str">
        <f aca="false">IF(B954&gt;0,"ok","ocultar")</f>
        <v>ocultar</v>
      </c>
      <c r="M954" s="182"/>
      <c r="N954" s="184"/>
      <c r="O954" s="177"/>
      <c r="P954" s="178"/>
      <c r="Q954" s="173"/>
      <c r="R954" s="179"/>
      <c r="S954" s="156"/>
      <c r="U954" s="88"/>
      <c r="V954" s="157" t="n">
        <f aca="false">IF(B954=0,V953,IF(ISNONTEXT(B954)=TRUE(),INT(B954),INT(LEFT(B954,FIND(".",B954)-1))))</f>
        <v>3</v>
      </c>
      <c r="W954" s="157" t="str">
        <f aca="false">IF(W955=1,1,IF(B954&lt;&gt;0,1,IF(C954&lt;&gt;0,1,IF(D954&lt;&gt;0,1,IF(E954&lt;&gt;0,1,"")))))</f>
        <v/>
      </c>
      <c r="X954" s="157" t="str">
        <f aca="false">IF(V954=0," ",IF(V954&lt;&gt;V953,V954," "))</f>
        <v> </v>
      </c>
      <c r="Y954" s="88"/>
      <c r="Z954" s="75" t="n">
        <f aca="false">IF(V954&lt;&gt;X954,(IF(I954="",G954*INFORMAÇÕES!$U$113,IF(I954="R",G954,0))),0)</f>
        <v>0</v>
      </c>
      <c r="AA954" s="75" t="n">
        <f aca="false">IF(V954&lt;&gt;X954,(IF(I954="",G954*INFORMAÇÕES!$U$114,IF(I954="C",G954,0))),0)</f>
        <v>0</v>
      </c>
      <c r="AB954" s="75" t="n">
        <f aca="false">IF(V954&lt;&gt;X954,(IF(I954="",G954*INFORMAÇÕES!$U$115,IF(I954="CF",G954,0))),0)</f>
        <v>0</v>
      </c>
      <c r="AC954" s="75" t="n">
        <f aca="false">IF(V954&lt;&gt;X954,(IF(I954="",G954*INFORMAÇÕES!$U$116,IF(I954="O",G954,0))),0)</f>
        <v>0</v>
      </c>
      <c r="AD954" s="75" t="n">
        <f aca="false">IF(E954&lt;&gt;0,G954,0)</f>
        <v>0</v>
      </c>
    </row>
    <row r="955" s="174" customFormat="true" ht="14.25" hidden="false" customHeight="false" outlineLevel="0" collapsed="false">
      <c r="A955" s="159" t="n">
        <v>944</v>
      </c>
      <c r="B955" s="160" t="n">
        <f aca="false">M955</f>
        <v>0</v>
      </c>
      <c r="C955" s="161" t="n">
        <f aca="false">O955</f>
        <v>0</v>
      </c>
      <c r="D955" s="162" t="n">
        <f aca="false">P955</f>
        <v>0</v>
      </c>
      <c r="E955" s="163" t="n">
        <f aca="false">ROUND(Q955,2)</f>
        <v>0</v>
      </c>
      <c r="F955" s="163" t="n">
        <f aca="false">TRUNC((1+(IF(OR(H955=0,H955=""),'BDI REF.'!$K$5,CHOOSE(H955,'BDI REF.'!$K$5,'BDI REF.'!$K$6,'BDI REF.'!$K$7))))*R955,2)</f>
        <v>0</v>
      </c>
      <c r="G955" s="163" t="n">
        <f aca="false">IF(E955&lt;&gt;0,ROUND(E955*F955,2),IF(AD955=0,(SUMIF($V$12:$V$1011,B955,$AD$12:$AD$1011)),AD955))</f>
        <v>0</v>
      </c>
      <c r="H955" s="164"/>
      <c r="I955" s="165"/>
      <c r="J955" s="166" t="str">
        <f aca="false">IF(N955&lt;&gt;0,N955,"")</f>
        <v/>
      </c>
      <c r="K955" s="167"/>
      <c r="L955" s="168" t="str">
        <f aca="false">IF(B955&gt;0,"ok","ocultar")</f>
        <v>ocultar</v>
      </c>
      <c r="M955" s="182"/>
      <c r="N955" s="184"/>
      <c r="O955" s="177"/>
      <c r="P955" s="178"/>
      <c r="Q955" s="173"/>
      <c r="R955" s="179"/>
      <c r="S955" s="156"/>
      <c r="U955" s="88"/>
      <c r="V955" s="157" t="n">
        <f aca="false">IF(B955=0,V954,IF(ISNONTEXT(B955)=TRUE(),INT(B955),INT(LEFT(B955,FIND(".",B955)-1))))</f>
        <v>3</v>
      </c>
      <c r="W955" s="157" t="str">
        <f aca="false">IF(W956=1,1,IF(B955&lt;&gt;0,1,IF(C955&lt;&gt;0,1,IF(D955&lt;&gt;0,1,IF(E955&lt;&gt;0,1,"")))))</f>
        <v/>
      </c>
      <c r="X955" s="157" t="str">
        <f aca="false">IF(V955=0," ",IF(V955&lt;&gt;V954,V955," "))</f>
        <v> </v>
      </c>
      <c r="Y955" s="88"/>
      <c r="Z955" s="75" t="n">
        <f aca="false">IF(V955&lt;&gt;X955,(IF(I955="",G955*INFORMAÇÕES!$U$113,IF(I955="R",G955,0))),0)</f>
        <v>0</v>
      </c>
      <c r="AA955" s="75" t="n">
        <f aca="false">IF(V955&lt;&gt;X955,(IF(I955="",G955*INFORMAÇÕES!$U$114,IF(I955="C",G955,0))),0)</f>
        <v>0</v>
      </c>
      <c r="AB955" s="75" t="n">
        <f aca="false">IF(V955&lt;&gt;X955,(IF(I955="",G955*INFORMAÇÕES!$U$115,IF(I955="CF",G955,0))),0)</f>
        <v>0</v>
      </c>
      <c r="AC955" s="75" t="n">
        <f aca="false">IF(V955&lt;&gt;X955,(IF(I955="",G955*INFORMAÇÕES!$U$116,IF(I955="O",G955,0))),0)</f>
        <v>0</v>
      </c>
      <c r="AD955" s="75" t="n">
        <f aca="false">IF(E955&lt;&gt;0,G955,0)</f>
        <v>0</v>
      </c>
    </row>
    <row r="956" s="174" customFormat="true" ht="14.25" hidden="false" customHeight="false" outlineLevel="0" collapsed="false">
      <c r="A956" s="159" t="n">
        <v>945</v>
      </c>
      <c r="B956" s="160" t="n">
        <f aca="false">M956</f>
        <v>0</v>
      </c>
      <c r="C956" s="161" t="n">
        <f aca="false">O956</f>
        <v>0</v>
      </c>
      <c r="D956" s="162" t="n">
        <f aca="false">P956</f>
        <v>0</v>
      </c>
      <c r="E956" s="163" t="n">
        <f aca="false">ROUND(Q956,2)</f>
        <v>0</v>
      </c>
      <c r="F956" s="163" t="n">
        <f aca="false">TRUNC((1+(IF(OR(H956=0,H956=""),'BDI REF.'!$K$5,CHOOSE(H956,'BDI REF.'!$K$5,'BDI REF.'!$K$6,'BDI REF.'!$K$7))))*R956,2)</f>
        <v>0</v>
      </c>
      <c r="G956" s="163" t="n">
        <f aca="false">IF(E956&lt;&gt;0,ROUND(E956*F956,2),IF(AD956=0,(SUMIF($V$12:$V$1011,B956,$AD$12:$AD$1011)),AD956))</f>
        <v>0</v>
      </c>
      <c r="H956" s="164"/>
      <c r="I956" s="165"/>
      <c r="J956" s="166" t="str">
        <f aca="false">IF(N956&lt;&gt;0,N956,"")</f>
        <v/>
      </c>
      <c r="K956" s="167"/>
      <c r="L956" s="168" t="str">
        <f aca="false">IF(B956&gt;0,"ok","ocultar")</f>
        <v>ocultar</v>
      </c>
      <c r="M956" s="182"/>
      <c r="N956" s="184"/>
      <c r="O956" s="177"/>
      <c r="P956" s="178"/>
      <c r="Q956" s="173"/>
      <c r="R956" s="179"/>
      <c r="S956" s="156"/>
      <c r="U956" s="88"/>
      <c r="V956" s="157" t="n">
        <f aca="false">IF(B956=0,V955,IF(ISNONTEXT(B956)=TRUE(),INT(B956),INT(LEFT(B956,FIND(".",B956)-1))))</f>
        <v>3</v>
      </c>
      <c r="W956" s="157" t="str">
        <f aca="false">IF(W957=1,1,IF(B956&lt;&gt;0,1,IF(C956&lt;&gt;0,1,IF(D956&lt;&gt;0,1,IF(E956&lt;&gt;0,1,"")))))</f>
        <v/>
      </c>
      <c r="X956" s="157" t="str">
        <f aca="false">IF(V956=0," ",IF(V956&lt;&gt;V955,V956," "))</f>
        <v> </v>
      </c>
      <c r="Y956" s="88"/>
      <c r="Z956" s="75" t="n">
        <f aca="false">IF(V956&lt;&gt;X956,(IF(I956="",G956*INFORMAÇÕES!$U$113,IF(I956="R",G956,0))),0)</f>
        <v>0</v>
      </c>
      <c r="AA956" s="75" t="n">
        <f aca="false">IF(V956&lt;&gt;X956,(IF(I956="",G956*INFORMAÇÕES!$U$114,IF(I956="C",G956,0))),0)</f>
        <v>0</v>
      </c>
      <c r="AB956" s="75" t="n">
        <f aca="false">IF(V956&lt;&gt;X956,(IF(I956="",G956*INFORMAÇÕES!$U$115,IF(I956="CF",G956,0))),0)</f>
        <v>0</v>
      </c>
      <c r="AC956" s="75" t="n">
        <f aca="false">IF(V956&lt;&gt;X956,(IF(I956="",G956*INFORMAÇÕES!$U$116,IF(I956="O",G956,0))),0)</f>
        <v>0</v>
      </c>
      <c r="AD956" s="75" t="n">
        <f aca="false">IF(E956&lt;&gt;0,G956,0)</f>
        <v>0</v>
      </c>
    </row>
    <row r="957" s="174" customFormat="true" ht="14.25" hidden="false" customHeight="false" outlineLevel="0" collapsed="false">
      <c r="A957" s="159" t="n">
        <v>946</v>
      </c>
      <c r="B957" s="160" t="n">
        <f aca="false">M957</f>
        <v>0</v>
      </c>
      <c r="C957" s="161" t="n">
        <f aca="false">O957</f>
        <v>0</v>
      </c>
      <c r="D957" s="162" t="n">
        <f aca="false">P957</f>
        <v>0</v>
      </c>
      <c r="E957" s="163" t="n">
        <f aca="false">ROUND(Q957,2)</f>
        <v>0</v>
      </c>
      <c r="F957" s="163" t="n">
        <f aca="false">TRUNC((1+(IF(OR(H957=0,H957=""),'BDI REF.'!$K$5,CHOOSE(H957,'BDI REF.'!$K$5,'BDI REF.'!$K$6,'BDI REF.'!$K$7))))*R957,2)</f>
        <v>0</v>
      </c>
      <c r="G957" s="163" t="n">
        <f aca="false">IF(E957&lt;&gt;0,ROUND(E957*F957,2),IF(AD957=0,(SUMIF($V$12:$V$1011,B957,$AD$12:$AD$1011)),AD957))</f>
        <v>0</v>
      </c>
      <c r="H957" s="164"/>
      <c r="I957" s="165"/>
      <c r="J957" s="166" t="str">
        <f aca="false">IF(N957&lt;&gt;0,N957,"")</f>
        <v/>
      </c>
      <c r="K957" s="167"/>
      <c r="L957" s="168" t="str">
        <f aca="false">IF(B957&gt;0,"ok","ocultar")</f>
        <v>ocultar</v>
      </c>
      <c r="M957" s="182"/>
      <c r="N957" s="184"/>
      <c r="O957" s="177"/>
      <c r="P957" s="178"/>
      <c r="Q957" s="173"/>
      <c r="R957" s="179"/>
      <c r="S957" s="156"/>
      <c r="U957" s="88"/>
      <c r="V957" s="157" t="n">
        <f aca="false">IF(B957=0,V956,IF(ISNONTEXT(B957)=TRUE(),INT(B957),INT(LEFT(B957,FIND(".",B957)-1))))</f>
        <v>3</v>
      </c>
      <c r="W957" s="157" t="str">
        <f aca="false">IF(W958=1,1,IF(B957&lt;&gt;0,1,IF(C957&lt;&gt;0,1,IF(D957&lt;&gt;0,1,IF(E957&lt;&gt;0,1,"")))))</f>
        <v/>
      </c>
      <c r="X957" s="157" t="str">
        <f aca="false">IF(V957=0," ",IF(V957&lt;&gt;V956,V957," "))</f>
        <v> </v>
      </c>
      <c r="Y957" s="88"/>
      <c r="Z957" s="75" t="n">
        <f aca="false">IF(V957&lt;&gt;X957,(IF(I957="",G957*INFORMAÇÕES!$U$113,IF(I957="R",G957,0))),0)</f>
        <v>0</v>
      </c>
      <c r="AA957" s="75" t="n">
        <f aca="false">IF(V957&lt;&gt;X957,(IF(I957="",G957*INFORMAÇÕES!$U$114,IF(I957="C",G957,0))),0)</f>
        <v>0</v>
      </c>
      <c r="AB957" s="75" t="n">
        <f aca="false">IF(V957&lt;&gt;X957,(IF(I957="",G957*INFORMAÇÕES!$U$115,IF(I957="CF",G957,0))),0)</f>
        <v>0</v>
      </c>
      <c r="AC957" s="75" t="n">
        <f aca="false">IF(V957&lt;&gt;X957,(IF(I957="",G957*INFORMAÇÕES!$U$116,IF(I957="O",G957,0))),0)</f>
        <v>0</v>
      </c>
      <c r="AD957" s="75" t="n">
        <f aca="false">IF(E957&lt;&gt;0,G957,0)</f>
        <v>0</v>
      </c>
    </row>
    <row r="958" s="174" customFormat="true" ht="14.25" hidden="false" customHeight="false" outlineLevel="0" collapsed="false">
      <c r="A958" s="159" t="n">
        <v>947</v>
      </c>
      <c r="B958" s="160" t="n">
        <f aca="false">M958</f>
        <v>0</v>
      </c>
      <c r="C958" s="161" t="n">
        <f aca="false">O958</f>
        <v>0</v>
      </c>
      <c r="D958" s="162" t="n">
        <f aca="false">P958</f>
        <v>0</v>
      </c>
      <c r="E958" s="163" t="n">
        <f aca="false">ROUND(Q958,2)</f>
        <v>0</v>
      </c>
      <c r="F958" s="163" t="n">
        <f aca="false">TRUNC((1+(IF(OR(H958=0,H958=""),'BDI REF.'!$K$5,CHOOSE(H958,'BDI REF.'!$K$5,'BDI REF.'!$K$6,'BDI REF.'!$K$7))))*R958,2)</f>
        <v>0</v>
      </c>
      <c r="G958" s="163" t="n">
        <f aca="false">IF(E958&lt;&gt;0,ROUND(E958*F958,2),IF(AD958=0,(SUMIF($V$12:$V$1011,B958,$AD$12:$AD$1011)),AD958))</f>
        <v>0</v>
      </c>
      <c r="H958" s="164"/>
      <c r="I958" s="165"/>
      <c r="J958" s="166" t="str">
        <f aca="false">IF(N958&lt;&gt;0,N958,"")</f>
        <v/>
      </c>
      <c r="K958" s="167"/>
      <c r="L958" s="168" t="str">
        <f aca="false">IF(B958&gt;0,"ok","ocultar")</f>
        <v>ocultar</v>
      </c>
      <c r="M958" s="182"/>
      <c r="N958" s="184"/>
      <c r="O958" s="177"/>
      <c r="P958" s="178"/>
      <c r="Q958" s="173"/>
      <c r="R958" s="179"/>
      <c r="S958" s="156"/>
      <c r="U958" s="88"/>
      <c r="V958" s="157" t="n">
        <f aca="false">IF(B958=0,V957,IF(ISNONTEXT(B958)=TRUE(),INT(B958),INT(LEFT(B958,FIND(".",B958)-1))))</f>
        <v>3</v>
      </c>
      <c r="W958" s="157" t="str">
        <f aca="false">IF(W959=1,1,IF(B958&lt;&gt;0,1,IF(C958&lt;&gt;0,1,IF(D958&lt;&gt;0,1,IF(E958&lt;&gt;0,1,"")))))</f>
        <v/>
      </c>
      <c r="X958" s="157" t="str">
        <f aca="false">IF(V958=0," ",IF(V958&lt;&gt;V957,V958," "))</f>
        <v> </v>
      </c>
      <c r="Y958" s="88"/>
      <c r="Z958" s="75" t="n">
        <f aca="false">IF(V958&lt;&gt;X958,(IF(I958="",G958*INFORMAÇÕES!$U$113,IF(I958="R",G958,0))),0)</f>
        <v>0</v>
      </c>
      <c r="AA958" s="75" t="n">
        <f aca="false">IF(V958&lt;&gt;X958,(IF(I958="",G958*INFORMAÇÕES!$U$114,IF(I958="C",G958,0))),0)</f>
        <v>0</v>
      </c>
      <c r="AB958" s="75" t="n">
        <f aca="false">IF(V958&lt;&gt;X958,(IF(I958="",G958*INFORMAÇÕES!$U$115,IF(I958="CF",G958,0))),0)</f>
        <v>0</v>
      </c>
      <c r="AC958" s="75" t="n">
        <f aca="false">IF(V958&lt;&gt;X958,(IF(I958="",G958*INFORMAÇÕES!$U$116,IF(I958="O",G958,0))),0)</f>
        <v>0</v>
      </c>
      <c r="AD958" s="75" t="n">
        <f aca="false">IF(E958&lt;&gt;0,G958,0)</f>
        <v>0</v>
      </c>
    </row>
    <row r="959" s="174" customFormat="true" ht="14.25" hidden="false" customHeight="false" outlineLevel="0" collapsed="false">
      <c r="A959" s="159" t="n">
        <v>948</v>
      </c>
      <c r="B959" s="160" t="n">
        <f aca="false">M959</f>
        <v>0</v>
      </c>
      <c r="C959" s="161" t="n">
        <f aca="false">O959</f>
        <v>0</v>
      </c>
      <c r="D959" s="162" t="n">
        <f aca="false">P959</f>
        <v>0</v>
      </c>
      <c r="E959" s="163" t="n">
        <f aca="false">ROUND(Q959,2)</f>
        <v>0</v>
      </c>
      <c r="F959" s="163" t="n">
        <f aca="false">TRUNC((1+(IF(OR(H959=0,H959=""),'BDI REF.'!$K$5,CHOOSE(H959,'BDI REF.'!$K$5,'BDI REF.'!$K$6,'BDI REF.'!$K$7))))*R959,2)</f>
        <v>0</v>
      </c>
      <c r="G959" s="163" t="n">
        <f aca="false">IF(E959&lt;&gt;0,ROUND(E959*F959,2),IF(AD959=0,(SUMIF($V$12:$V$1011,B959,$AD$12:$AD$1011)),AD959))</f>
        <v>0</v>
      </c>
      <c r="H959" s="164"/>
      <c r="I959" s="165"/>
      <c r="J959" s="166" t="str">
        <f aca="false">IF(N959&lt;&gt;0,N959,"")</f>
        <v/>
      </c>
      <c r="K959" s="167"/>
      <c r="L959" s="168" t="str">
        <f aca="false">IF(B959&gt;0,"ok","ocultar")</f>
        <v>ocultar</v>
      </c>
      <c r="M959" s="182"/>
      <c r="N959" s="184"/>
      <c r="O959" s="177"/>
      <c r="P959" s="178"/>
      <c r="Q959" s="173"/>
      <c r="R959" s="179"/>
      <c r="S959" s="156"/>
      <c r="U959" s="88"/>
      <c r="V959" s="157" t="n">
        <f aca="false">IF(B959=0,V958,IF(ISNONTEXT(B959)=TRUE(),INT(B959),INT(LEFT(B959,FIND(".",B959)-1))))</f>
        <v>3</v>
      </c>
      <c r="W959" s="157" t="str">
        <f aca="false">IF(W960=1,1,IF(B959&lt;&gt;0,1,IF(C959&lt;&gt;0,1,IF(D959&lt;&gt;0,1,IF(E959&lt;&gt;0,1,"")))))</f>
        <v/>
      </c>
      <c r="X959" s="157" t="str">
        <f aca="false">IF(V959=0," ",IF(V959&lt;&gt;V958,V959," "))</f>
        <v> </v>
      </c>
      <c r="Y959" s="88"/>
      <c r="Z959" s="75" t="n">
        <f aca="false">IF(V959&lt;&gt;X959,(IF(I959="",G959*INFORMAÇÕES!$U$113,IF(I959="R",G959,0))),0)</f>
        <v>0</v>
      </c>
      <c r="AA959" s="75" t="n">
        <f aca="false">IF(V959&lt;&gt;X959,(IF(I959="",G959*INFORMAÇÕES!$U$114,IF(I959="C",G959,0))),0)</f>
        <v>0</v>
      </c>
      <c r="AB959" s="75" t="n">
        <f aca="false">IF(V959&lt;&gt;X959,(IF(I959="",G959*INFORMAÇÕES!$U$115,IF(I959="CF",G959,0))),0)</f>
        <v>0</v>
      </c>
      <c r="AC959" s="75" t="n">
        <f aca="false">IF(V959&lt;&gt;X959,(IF(I959="",G959*INFORMAÇÕES!$U$116,IF(I959="O",G959,0))),0)</f>
        <v>0</v>
      </c>
      <c r="AD959" s="75" t="n">
        <f aca="false">IF(E959&lt;&gt;0,G959,0)</f>
        <v>0</v>
      </c>
    </row>
    <row r="960" s="174" customFormat="true" ht="14.25" hidden="false" customHeight="false" outlineLevel="0" collapsed="false">
      <c r="A960" s="159" t="n">
        <v>949</v>
      </c>
      <c r="B960" s="160" t="n">
        <f aca="false">M960</f>
        <v>0</v>
      </c>
      <c r="C960" s="161" t="n">
        <f aca="false">O960</f>
        <v>0</v>
      </c>
      <c r="D960" s="162" t="n">
        <f aca="false">P960</f>
        <v>0</v>
      </c>
      <c r="E960" s="163" t="n">
        <f aca="false">ROUND(Q960,2)</f>
        <v>0</v>
      </c>
      <c r="F960" s="163" t="n">
        <f aca="false">TRUNC((1+(IF(OR(H960=0,H960=""),'BDI REF.'!$K$5,CHOOSE(H960,'BDI REF.'!$K$5,'BDI REF.'!$K$6,'BDI REF.'!$K$7))))*R960,2)</f>
        <v>0</v>
      </c>
      <c r="G960" s="163" t="n">
        <f aca="false">IF(E960&lt;&gt;0,ROUND(E960*F960,2),IF(AD960=0,(SUMIF($V$12:$V$1011,B960,$AD$12:$AD$1011)),AD960))</f>
        <v>0</v>
      </c>
      <c r="H960" s="164"/>
      <c r="I960" s="165"/>
      <c r="J960" s="166" t="str">
        <f aca="false">IF(N960&lt;&gt;0,N960,"")</f>
        <v/>
      </c>
      <c r="K960" s="167"/>
      <c r="L960" s="168" t="str">
        <f aca="false">IF(B960&gt;0,"ok","ocultar")</f>
        <v>ocultar</v>
      </c>
      <c r="M960" s="182"/>
      <c r="N960" s="184"/>
      <c r="O960" s="177"/>
      <c r="P960" s="178"/>
      <c r="Q960" s="173"/>
      <c r="R960" s="179"/>
      <c r="S960" s="156"/>
      <c r="U960" s="88"/>
      <c r="V960" s="157" t="n">
        <f aca="false">IF(B960=0,V959,IF(ISNONTEXT(B960)=TRUE(),INT(B960),INT(LEFT(B960,FIND(".",B960)-1))))</f>
        <v>3</v>
      </c>
      <c r="W960" s="157" t="str">
        <f aca="false">IF(W961=1,1,IF(B960&lt;&gt;0,1,IF(C960&lt;&gt;0,1,IF(D960&lt;&gt;0,1,IF(E960&lt;&gt;0,1,"")))))</f>
        <v/>
      </c>
      <c r="X960" s="157" t="str">
        <f aca="false">IF(V960=0," ",IF(V960&lt;&gt;V959,V960," "))</f>
        <v> </v>
      </c>
      <c r="Y960" s="88"/>
      <c r="Z960" s="75" t="n">
        <f aca="false">IF(V960&lt;&gt;X960,(IF(I960="",G960*INFORMAÇÕES!$U$113,IF(I960="R",G960,0))),0)</f>
        <v>0</v>
      </c>
      <c r="AA960" s="75" t="n">
        <f aca="false">IF(V960&lt;&gt;X960,(IF(I960="",G960*INFORMAÇÕES!$U$114,IF(I960="C",G960,0))),0)</f>
        <v>0</v>
      </c>
      <c r="AB960" s="75" t="n">
        <f aca="false">IF(V960&lt;&gt;X960,(IF(I960="",G960*INFORMAÇÕES!$U$115,IF(I960="CF",G960,0))),0)</f>
        <v>0</v>
      </c>
      <c r="AC960" s="75" t="n">
        <f aca="false">IF(V960&lt;&gt;X960,(IF(I960="",G960*INFORMAÇÕES!$U$116,IF(I960="O",G960,0))),0)</f>
        <v>0</v>
      </c>
      <c r="AD960" s="75" t="n">
        <f aca="false">IF(E960&lt;&gt;0,G960,0)</f>
        <v>0</v>
      </c>
    </row>
    <row r="961" s="174" customFormat="true" ht="14.25" hidden="false" customHeight="false" outlineLevel="0" collapsed="false">
      <c r="A961" s="159" t="n">
        <v>950</v>
      </c>
      <c r="B961" s="160" t="n">
        <f aca="false">M961</f>
        <v>0</v>
      </c>
      <c r="C961" s="161" t="n">
        <f aca="false">O961</f>
        <v>0</v>
      </c>
      <c r="D961" s="162" t="n">
        <f aca="false">P961</f>
        <v>0</v>
      </c>
      <c r="E961" s="163" t="n">
        <f aca="false">ROUND(Q961,2)</f>
        <v>0</v>
      </c>
      <c r="F961" s="163" t="n">
        <f aca="false">TRUNC((1+(IF(OR(H961=0,H961=""),'BDI REF.'!$K$5,CHOOSE(H961,'BDI REF.'!$K$5,'BDI REF.'!$K$6,'BDI REF.'!$K$7))))*R961,2)</f>
        <v>0</v>
      </c>
      <c r="G961" s="163" t="n">
        <f aca="false">IF(E961&lt;&gt;0,ROUND(E961*F961,2),IF(AD961=0,(SUMIF($V$12:$V$1011,B961,$AD$12:$AD$1011)),AD961))</f>
        <v>0</v>
      </c>
      <c r="H961" s="164"/>
      <c r="I961" s="165"/>
      <c r="J961" s="166" t="str">
        <f aca="false">IF(N961&lt;&gt;0,N961,"")</f>
        <v/>
      </c>
      <c r="K961" s="167"/>
      <c r="L961" s="168" t="str">
        <f aca="false">IF(B961&gt;0,"ok","ocultar")</f>
        <v>ocultar</v>
      </c>
      <c r="M961" s="182"/>
      <c r="N961" s="184"/>
      <c r="O961" s="177"/>
      <c r="P961" s="178"/>
      <c r="Q961" s="173"/>
      <c r="R961" s="179"/>
      <c r="S961" s="156"/>
      <c r="U961" s="88"/>
      <c r="V961" s="157" t="n">
        <f aca="false">IF(B961=0,V960,IF(ISNONTEXT(B961)=TRUE(),INT(B961),INT(LEFT(B961,FIND(".",B961)-1))))</f>
        <v>3</v>
      </c>
      <c r="W961" s="157" t="str">
        <f aca="false">IF(W962=1,1,IF(B961&lt;&gt;0,1,IF(C961&lt;&gt;0,1,IF(D961&lt;&gt;0,1,IF(E961&lt;&gt;0,1,"")))))</f>
        <v/>
      </c>
      <c r="X961" s="157" t="str">
        <f aca="false">IF(V961=0," ",IF(V961&lt;&gt;V960,V961," "))</f>
        <v> </v>
      </c>
      <c r="Y961" s="88"/>
      <c r="Z961" s="75" t="n">
        <f aca="false">IF(V961&lt;&gt;X961,(IF(I961="",G961*INFORMAÇÕES!$U$113,IF(I961="R",G961,0))),0)</f>
        <v>0</v>
      </c>
      <c r="AA961" s="75" t="n">
        <f aca="false">IF(V961&lt;&gt;X961,(IF(I961="",G961*INFORMAÇÕES!$U$114,IF(I961="C",G961,0))),0)</f>
        <v>0</v>
      </c>
      <c r="AB961" s="75" t="n">
        <f aca="false">IF(V961&lt;&gt;X961,(IF(I961="",G961*INFORMAÇÕES!$U$115,IF(I961="CF",G961,0))),0)</f>
        <v>0</v>
      </c>
      <c r="AC961" s="75" t="n">
        <f aca="false">IF(V961&lt;&gt;X961,(IF(I961="",G961*INFORMAÇÕES!$U$116,IF(I961="O",G961,0))),0)</f>
        <v>0</v>
      </c>
      <c r="AD961" s="75" t="n">
        <f aca="false">IF(E961&lt;&gt;0,G961,0)</f>
        <v>0</v>
      </c>
    </row>
    <row r="962" s="174" customFormat="true" ht="14.25" hidden="false" customHeight="false" outlineLevel="0" collapsed="false">
      <c r="A962" s="159" t="n">
        <v>951</v>
      </c>
      <c r="B962" s="160" t="n">
        <f aca="false">M962</f>
        <v>0</v>
      </c>
      <c r="C962" s="161" t="n">
        <f aca="false">O962</f>
        <v>0</v>
      </c>
      <c r="D962" s="162" t="n">
        <f aca="false">P962</f>
        <v>0</v>
      </c>
      <c r="E962" s="163" t="n">
        <f aca="false">ROUND(Q962,2)</f>
        <v>0</v>
      </c>
      <c r="F962" s="163" t="n">
        <f aca="false">TRUNC((1+(IF(OR(H962=0,H962=""),'BDI REF.'!$K$5,CHOOSE(H962,'BDI REF.'!$K$5,'BDI REF.'!$K$6,'BDI REF.'!$K$7))))*R962,2)</f>
        <v>0</v>
      </c>
      <c r="G962" s="163" t="n">
        <f aca="false">IF(E962&lt;&gt;0,ROUND(E962*F962,2),IF(AD962=0,(SUMIF($V$12:$V$1011,B962,$AD$12:$AD$1011)),AD962))</f>
        <v>0</v>
      </c>
      <c r="H962" s="164"/>
      <c r="I962" s="165"/>
      <c r="J962" s="166" t="str">
        <f aca="false">IF(N962&lt;&gt;0,N962,"")</f>
        <v/>
      </c>
      <c r="K962" s="167"/>
      <c r="L962" s="168" t="str">
        <f aca="false">IF(B962&gt;0,"ok","ocultar")</f>
        <v>ocultar</v>
      </c>
      <c r="M962" s="182"/>
      <c r="N962" s="184"/>
      <c r="O962" s="177"/>
      <c r="P962" s="178"/>
      <c r="Q962" s="173"/>
      <c r="R962" s="179"/>
      <c r="S962" s="156"/>
      <c r="U962" s="88"/>
      <c r="V962" s="157" t="n">
        <f aca="false">IF(B962=0,V961,IF(ISNONTEXT(B962)=TRUE(),INT(B962),INT(LEFT(B962,FIND(".",B962)-1))))</f>
        <v>3</v>
      </c>
      <c r="W962" s="157" t="str">
        <f aca="false">IF(W963=1,1,IF(B962&lt;&gt;0,1,IF(C962&lt;&gt;0,1,IF(D962&lt;&gt;0,1,IF(E962&lt;&gt;0,1,"")))))</f>
        <v/>
      </c>
      <c r="X962" s="157" t="str">
        <f aca="false">IF(V962=0," ",IF(V962&lt;&gt;V961,V962," "))</f>
        <v> </v>
      </c>
      <c r="Y962" s="88"/>
      <c r="Z962" s="75" t="n">
        <f aca="false">IF(V962&lt;&gt;X962,(IF(I962="",G962*INFORMAÇÕES!$U$113,IF(I962="R",G962,0))),0)</f>
        <v>0</v>
      </c>
      <c r="AA962" s="75" t="n">
        <f aca="false">IF(V962&lt;&gt;X962,(IF(I962="",G962*INFORMAÇÕES!$U$114,IF(I962="C",G962,0))),0)</f>
        <v>0</v>
      </c>
      <c r="AB962" s="75" t="n">
        <f aca="false">IF(V962&lt;&gt;X962,(IF(I962="",G962*INFORMAÇÕES!$U$115,IF(I962="CF",G962,0))),0)</f>
        <v>0</v>
      </c>
      <c r="AC962" s="75" t="n">
        <f aca="false">IF(V962&lt;&gt;X962,(IF(I962="",G962*INFORMAÇÕES!$U$116,IF(I962="O",G962,0))),0)</f>
        <v>0</v>
      </c>
      <c r="AD962" s="75" t="n">
        <f aca="false">IF(E962&lt;&gt;0,G962,0)</f>
        <v>0</v>
      </c>
    </row>
    <row r="963" s="174" customFormat="true" ht="14.25" hidden="false" customHeight="false" outlineLevel="0" collapsed="false">
      <c r="A963" s="159" t="n">
        <v>952</v>
      </c>
      <c r="B963" s="160" t="n">
        <f aca="false">M963</f>
        <v>0</v>
      </c>
      <c r="C963" s="161" t="n">
        <f aca="false">O963</f>
        <v>0</v>
      </c>
      <c r="D963" s="162" t="n">
        <f aca="false">P963</f>
        <v>0</v>
      </c>
      <c r="E963" s="163" t="n">
        <f aca="false">ROUND(Q963,2)</f>
        <v>0</v>
      </c>
      <c r="F963" s="163" t="n">
        <f aca="false">TRUNC((1+(IF(OR(H963=0,H963=""),'BDI REF.'!$K$5,CHOOSE(H963,'BDI REF.'!$K$5,'BDI REF.'!$K$6,'BDI REF.'!$K$7))))*R963,2)</f>
        <v>0</v>
      </c>
      <c r="G963" s="163" t="n">
        <f aca="false">IF(E963&lt;&gt;0,ROUND(E963*F963,2),IF(AD963=0,(SUMIF($V$12:$V$1011,B963,$AD$12:$AD$1011)),AD963))</f>
        <v>0</v>
      </c>
      <c r="H963" s="164"/>
      <c r="I963" s="165"/>
      <c r="J963" s="166" t="str">
        <f aca="false">IF(N963&lt;&gt;0,N963,"")</f>
        <v/>
      </c>
      <c r="K963" s="167"/>
      <c r="L963" s="168" t="str">
        <f aca="false">IF(B963&gt;0,"ok","ocultar")</f>
        <v>ocultar</v>
      </c>
      <c r="M963" s="182"/>
      <c r="N963" s="184"/>
      <c r="O963" s="177"/>
      <c r="P963" s="178"/>
      <c r="Q963" s="173"/>
      <c r="R963" s="179"/>
      <c r="S963" s="156"/>
      <c r="U963" s="88"/>
      <c r="V963" s="157" t="n">
        <f aca="false">IF(B963=0,V962,IF(ISNONTEXT(B963)=TRUE(),INT(B963),INT(LEFT(B963,FIND(".",B963)-1))))</f>
        <v>3</v>
      </c>
      <c r="W963" s="157" t="str">
        <f aca="false">IF(W964=1,1,IF(B963&lt;&gt;0,1,IF(C963&lt;&gt;0,1,IF(D963&lt;&gt;0,1,IF(E963&lt;&gt;0,1,"")))))</f>
        <v/>
      </c>
      <c r="X963" s="157" t="str">
        <f aca="false">IF(V963=0," ",IF(V963&lt;&gt;V962,V963," "))</f>
        <v> </v>
      </c>
      <c r="Y963" s="88"/>
      <c r="Z963" s="75" t="n">
        <f aca="false">IF(V963&lt;&gt;X963,(IF(I963="",G963*INFORMAÇÕES!$U$113,IF(I963="R",G963,0))),0)</f>
        <v>0</v>
      </c>
      <c r="AA963" s="75" t="n">
        <f aca="false">IF(V963&lt;&gt;X963,(IF(I963="",G963*INFORMAÇÕES!$U$114,IF(I963="C",G963,0))),0)</f>
        <v>0</v>
      </c>
      <c r="AB963" s="75" t="n">
        <f aca="false">IF(V963&lt;&gt;X963,(IF(I963="",G963*INFORMAÇÕES!$U$115,IF(I963="CF",G963,0))),0)</f>
        <v>0</v>
      </c>
      <c r="AC963" s="75" t="n">
        <f aca="false">IF(V963&lt;&gt;X963,(IF(I963="",G963*INFORMAÇÕES!$U$116,IF(I963="O",G963,0))),0)</f>
        <v>0</v>
      </c>
      <c r="AD963" s="75" t="n">
        <f aca="false">IF(E963&lt;&gt;0,G963,0)</f>
        <v>0</v>
      </c>
    </row>
    <row r="964" s="174" customFormat="true" ht="14.25" hidden="false" customHeight="false" outlineLevel="0" collapsed="false">
      <c r="A964" s="159" t="n">
        <v>953</v>
      </c>
      <c r="B964" s="160" t="n">
        <f aca="false">M964</f>
        <v>0</v>
      </c>
      <c r="C964" s="161" t="n">
        <f aca="false">O964</f>
        <v>0</v>
      </c>
      <c r="D964" s="162" t="n">
        <f aca="false">P964</f>
        <v>0</v>
      </c>
      <c r="E964" s="163" t="n">
        <f aca="false">ROUND(Q964,2)</f>
        <v>0</v>
      </c>
      <c r="F964" s="163" t="n">
        <f aca="false">TRUNC((1+(IF(OR(H964=0,H964=""),'BDI REF.'!$K$5,CHOOSE(H964,'BDI REF.'!$K$5,'BDI REF.'!$K$6,'BDI REF.'!$K$7))))*R964,2)</f>
        <v>0</v>
      </c>
      <c r="G964" s="163" t="n">
        <f aca="false">IF(E964&lt;&gt;0,ROUND(E964*F964,2),IF(AD964=0,(SUMIF($V$12:$V$1011,B964,$AD$12:$AD$1011)),AD964))</f>
        <v>0</v>
      </c>
      <c r="H964" s="164"/>
      <c r="I964" s="165"/>
      <c r="J964" s="166" t="str">
        <f aca="false">IF(N964&lt;&gt;0,N964,"")</f>
        <v/>
      </c>
      <c r="K964" s="167"/>
      <c r="L964" s="168" t="str">
        <f aca="false">IF(B964&gt;0,"ok","ocultar")</f>
        <v>ocultar</v>
      </c>
      <c r="M964" s="182"/>
      <c r="N964" s="184"/>
      <c r="O964" s="177"/>
      <c r="P964" s="178"/>
      <c r="Q964" s="173"/>
      <c r="R964" s="179"/>
      <c r="S964" s="156"/>
      <c r="U964" s="88"/>
      <c r="V964" s="157" t="n">
        <f aca="false">IF(B964=0,V963,IF(ISNONTEXT(B964)=TRUE(),INT(B964),INT(LEFT(B964,FIND(".",B964)-1))))</f>
        <v>3</v>
      </c>
      <c r="W964" s="157" t="str">
        <f aca="false">IF(W965=1,1,IF(B964&lt;&gt;0,1,IF(C964&lt;&gt;0,1,IF(D964&lt;&gt;0,1,IF(E964&lt;&gt;0,1,"")))))</f>
        <v/>
      </c>
      <c r="X964" s="157" t="str">
        <f aca="false">IF(V964=0," ",IF(V964&lt;&gt;V963,V964," "))</f>
        <v> </v>
      </c>
      <c r="Y964" s="88"/>
      <c r="Z964" s="75" t="n">
        <f aca="false">IF(V964&lt;&gt;X964,(IF(I964="",G964*INFORMAÇÕES!$U$113,IF(I964="R",G964,0))),0)</f>
        <v>0</v>
      </c>
      <c r="AA964" s="75" t="n">
        <f aca="false">IF(V964&lt;&gt;X964,(IF(I964="",G964*INFORMAÇÕES!$U$114,IF(I964="C",G964,0))),0)</f>
        <v>0</v>
      </c>
      <c r="AB964" s="75" t="n">
        <f aca="false">IF(V964&lt;&gt;X964,(IF(I964="",G964*INFORMAÇÕES!$U$115,IF(I964="CF",G964,0))),0)</f>
        <v>0</v>
      </c>
      <c r="AC964" s="75" t="n">
        <f aca="false">IF(V964&lt;&gt;X964,(IF(I964="",G964*INFORMAÇÕES!$U$116,IF(I964="O",G964,0))),0)</f>
        <v>0</v>
      </c>
      <c r="AD964" s="75" t="n">
        <f aca="false">IF(E964&lt;&gt;0,G964,0)</f>
        <v>0</v>
      </c>
    </row>
    <row r="965" s="174" customFormat="true" ht="14.25" hidden="false" customHeight="false" outlineLevel="0" collapsed="false">
      <c r="A965" s="159" t="n">
        <v>954</v>
      </c>
      <c r="B965" s="160" t="n">
        <f aca="false">M965</f>
        <v>0</v>
      </c>
      <c r="C965" s="161" t="n">
        <f aca="false">O965</f>
        <v>0</v>
      </c>
      <c r="D965" s="162" t="n">
        <f aca="false">P965</f>
        <v>0</v>
      </c>
      <c r="E965" s="163" t="n">
        <f aca="false">ROUND(Q965,2)</f>
        <v>0</v>
      </c>
      <c r="F965" s="163" t="n">
        <f aca="false">TRUNC((1+(IF(OR(H965=0,H965=""),'BDI REF.'!$K$5,CHOOSE(H965,'BDI REF.'!$K$5,'BDI REF.'!$K$6,'BDI REF.'!$K$7))))*R965,2)</f>
        <v>0</v>
      </c>
      <c r="G965" s="163" t="n">
        <f aca="false">IF(E965&lt;&gt;0,ROUND(E965*F965,2),IF(AD965=0,(SUMIF($V$12:$V$1011,B965,$AD$12:$AD$1011)),AD965))</f>
        <v>0</v>
      </c>
      <c r="H965" s="164"/>
      <c r="I965" s="165"/>
      <c r="J965" s="166" t="str">
        <f aca="false">IF(N965&lt;&gt;0,N965,"")</f>
        <v/>
      </c>
      <c r="K965" s="167"/>
      <c r="L965" s="168" t="str">
        <f aca="false">IF(B965&gt;0,"ok","ocultar")</f>
        <v>ocultar</v>
      </c>
      <c r="M965" s="182"/>
      <c r="N965" s="184"/>
      <c r="O965" s="177"/>
      <c r="P965" s="178"/>
      <c r="Q965" s="173"/>
      <c r="R965" s="179"/>
      <c r="S965" s="156"/>
      <c r="U965" s="88"/>
      <c r="V965" s="157" t="n">
        <f aca="false">IF(B965=0,V964,IF(ISNONTEXT(B965)=TRUE(),INT(B965),INT(LEFT(B965,FIND(".",B965)-1))))</f>
        <v>3</v>
      </c>
      <c r="W965" s="157" t="str">
        <f aca="false">IF(W966=1,1,IF(B965&lt;&gt;0,1,IF(C965&lt;&gt;0,1,IF(D965&lt;&gt;0,1,IF(E965&lt;&gt;0,1,"")))))</f>
        <v/>
      </c>
      <c r="X965" s="157" t="str">
        <f aca="false">IF(V965=0," ",IF(V965&lt;&gt;V964,V965," "))</f>
        <v> </v>
      </c>
      <c r="Y965" s="88"/>
      <c r="Z965" s="75" t="n">
        <f aca="false">IF(V965&lt;&gt;X965,(IF(I965="",G965*INFORMAÇÕES!$U$113,IF(I965="R",G965,0))),0)</f>
        <v>0</v>
      </c>
      <c r="AA965" s="75" t="n">
        <f aca="false">IF(V965&lt;&gt;X965,(IF(I965="",G965*INFORMAÇÕES!$U$114,IF(I965="C",G965,0))),0)</f>
        <v>0</v>
      </c>
      <c r="AB965" s="75" t="n">
        <f aca="false">IF(V965&lt;&gt;X965,(IF(I965="",G965*INFORMAÇÕES!$U$115,IF(I965="CF",G965,0))),0)</f>
        <v>0</v>
      </c>
      <c r="AC965" s="75" t="n">
        <f aca="false">IF(V965&lt;&gt;X965,(IF(I965="",G965*INFORMAÇÕES!$U$116,IF(I965="O",G965,0))),0)</f>
        <v>0</v>
      </c>
      <c r="AD965" s="75" t="n">
        <f aca="false">IF(E965&lt;&gt;0,G965,0)</f>
        <v>0</v>
      </c>
    </row>
    <row r="966" s="174" customFormat="true" ht="14.25" hidden="false" customHeight="false" outlineLevel="0" collapsed="false">
      <c r="A966" s="159" t="n">
        <v>955</v>
      </c>
      <c r="B966" s="160" t="n">
        <f aca="false">M966</f>
        <v>0</v>
      </c>
      <c r="C966" s="161" t="n">
        <f aca="false">O966</f>
        <v>0</v>
      </c>
      <c r="D966" s="162" t="n">
        <f aca="false">P966</f>
        <v>0</v>
      </c>
      <c r="E966" s="163" t="n">
        <f aca="false">ROUND(Q966,2)</f>
        <v>0</v>
      </c>
      <c r="F966" s="163" t="n">
        <f aca="false">TRUNC((1+(IF(OR(H966=0,H966=""),'BDI REF.'!$K$5,CHOOSE(H966,'BDI REF.'!$K$5,'BDI REF.'!$K$6,'BDI REF.'!$K$7))))*R966,2)</f>
        <v>0</v>
      </c>
      <c r="G966" s="163" t="n">
        <f aca="false">IF(E966&lt;&gt;0,ROUND(E966*F966,2),IF(AD966=0,(SUMIF($V$12:$V$1011,B966,$AD$12:$AD$1011)),AD966))</f>
        <v>0</v>
      </c>
      <c r="H966" s="164"/>
      <c r="I966" s="165"/>
      <c r="J966" s="166" t="str">
        <f aca="false">IF(N966&lt;&gt;0,N966,"")</f>
        <v/>
      </c>
      <c r="K966" s="167"/>
      <c r="L966" s="168" t="str">
        <f aca="false">IF(B966&gt;0,"ok","ocultar")</f>
        <v>ocultar</v>
      </c>
      <c r="M966" s="182"/>
      <c r="N966" s="184"/>
      <c r="O966" s="177"/>
      <c r="P966" s="178"/>
      <c r="Q966" s="173"/>
      <c r="R966" s="179"/>
      <c r="S966" s="156"/>
      <c r="U966" s="88"/>
      <c r="V966" s="157" t="n">
        <f aca="false">IF(B966=0,V965,IF(ISNONTEXT(B966)=TRUE(),INT(B966),INT(LEFT(B966,FIND(".",B966)-1))))</f>
        <v>3</v>
      </c>
      <c r="W966" s="157" t="str">
        <f aca="false">IF(W967=1,1,IF(B966&lt;&gt;0,1,IF(C966&lt;&gt;0,1,IF(D966&lt;&gt;0,1,IF(E966&lt;&gt;0,1,"")))))</f>
        <v/>
      </c>
      <c r="X966" s="157" t="str">
        <f aca="false">IF(V966=0," ",IF(V966&lt;&gt;V965,V966," "))</f>
        <v> </v>
      </c>
      <c r="Y966" s="88"/>
      <c r="Z966" s="75" t="n">
        <f aca="false">IF(V966&lt;&gt;X966,(IF(I966="",G966*INFORMAÇÕES!$U$113,IF(I966="R",G966,0))),0)</f>
        <v>0</v>
      </c>
      <c r="AA966" s="75" t="n">
        <f aca="false">IF(V966&lt;&gt;X966,(IF(I966="",G966*INFORMAÇÕES!$U$114,IF(I966="C",G966,0))),0)</f>
        <v>0</v>
      </c>
      <c r="AB966" s="75" t="n">
        <f aca="false">IF(V966&lt;&gt;X966,(IF(I966="",G966*INFORMAÇÕES!$U$115,IF(I966="CF",G966,0))),0)</f>
        <v>0</v>
      </c>
      <c r="AC966" s="75" t="n">
        <f aca="false">IF(V966&lt;&gt;X966,(IF(I966="",G966*INFORMAÇÕES!$U$116,IF(I966="O",G966,0))),0)</f>
        <v>0</v>
      </c>
      <c r="AD966" s="75" t="n">
        <f aca="false">IF(E966&lt;&gt;0,G966,0)</f>
        <v>0</v>
      </c>
    </row>
    <row r="967" s="174" customFormat="true" ht="14.25" hidden="false" customHeight="false" outlineLevel="0" collapsed="false">
      <c r="A967" s="159" t="n">
        <v>956</v>
      </c>
      <c r="B967" s="160" t="n">
        <f aca="false">M967</f>
        <v>0</v>
      </c>
      <c r="C967" s="161" t="n">
        <f aca="false">O967</f>
        <v>0</v>
      </c>
      <c r="D967" s="162" t="n">
        <f aca="false">P967</f>
        <v>0</v>
      </c>
      <c r="E967" s="163" t="n">
        <f aca="false">ROUND(Q967,2)</f>
        <v>0</v>
      </c>
      <c r="F967" s="163" t="n">
        <f aca="false">TRUNC((1+(IF(OR(H967=0,H967=""),'BDI REF.'!$K$5,CHOOSE(H967,'BDI REF.'!$K$5,'BDI REF.'!$K$6,'BDI REF.'!$K$7))))*R967,2)</f>
        <v>0</v>
      </c>
      <c r="G967" s="163" t="n">
        <f aca="false">IF(E967&lt;&gt;0,ROUND(E967*F967,2),IF(AD967=0,(SUMIF($V$12:$V$1011,B967,$AD$12:$AD$1011)),AD967))</f>
        <v>0</v>
      </c>
      <c r="H967" s="164"/>
      <c r="I967" s="165"/>
      <c r="J967" s="166" t="str">
        <f aca="false">IF(N967&lt;&gt;0,N967,"")</f>
        <v/>
      </c>
      <c r="K967" s="167"/>
      <c r="L967" s="168" t="str">
        <f aca="false">IF(B967&gt;0,"ok","ocultar")</f>
        <v>ocultar</v>
      </c>
      <c r="M967" s="182"/>
      <c r="N967" s="184"/>
      <c r="O967" s="177"/>
      <c r="P967" s="178"/>
      <c r="Q967" s="173"/>
      <c r="R967" s="179"/>
      <c r="S967" s="156"/>
      <c r="U967" s="88"/>
      <c r="V967" s="157" t="n">
        <f aca="false">IF(B967=0,V966,IF(ISNONTEXT(B967)=TRUE(),INT(B967),INT(LEFT(B967,FIND(".",B967)-1))))</f>
        <v>3</v>
      </c>
      <c r="W967" s="157" t="str">
        <f aca="false">IF(W968=1,1,IF(B967&lt;&gt;0,1,IF(C967&lt;&gt;0,1,IF(D967&lt;&gt;0,1,IF(E967&lt;&gt;0,1,"")))))</f>
        <v/>
      </c>
      <c r="X967" s="157" t="str">
        <f aca="false">IF(V967=0," ",IF(V967&lt;&gt;V966,V967," "))</f>
        <v> </v>
      </c>
      <c r="Y967" s="88"/>
      <c r="Z967" s="75" t="n">
        <f aca="false">IF(V967&lt;&gt;X967,(IF(I967="",G967*INFORMAÇÕES!$U$113,IF(I967="R",G967,0))),0)</f>
        <v>0</v>
      </c>
      <c r="AA967" s="75" t="n">
        <f aca="false">IF(V967&lt;&gt;X967,(IF(I967="",G967*INFORMAÇÕES!$U$114,IF(I967="C",G967,0))),0)</f>
        <v>0</v>
      </c>
      <c r="AB967" s="75" t="n">
        <f aca="false">IF(V967&lt;&gt;X967,(IF(I967="",G967*INFORMAÇÕES!$U$115,IF(I967="CF",G967,0))),0)</f>
        <v>0</v>
      </c>
      <c r="AC967" s="75" t="n">
        <f aca="false">IF(V967&lt;&gt;X967,(IF(I967="",G967*INFORMAÇÕES!$U$116,IF(I967="O",G967,0))),0)</f>
        <v>0</v>
      </c>
      <c r="AD967" s="75" t="n">
        <f aca="false">IF(E967&lt;&gt;0,G967,0)</f>
        <v>0</v>
      </c>
    </row>
    <row r="968" s="174" customFormat="true" ht="14.25" hidden="false" customHeight="false" outlineLevel="0" collapsed="false">
      <c r="A968" s="159" t="n">
        <v>957</v>
      </c>
      <c r="B968" s="160" t="n">
        <f aca="false">M968</f>
        <v>0</v>
      </c>
      <c r="C968" s="161" t="n">
        <f aca="false">O968</f>
        <v>0</v>
      </c>
      <c r="D968" s="162" t="n">
        <f aca="false">P968</f>
        <v>0</v>
      </c>
      <c r="E968" s="163" t="n">
        <f aca="false">ROUND(Q968,2)</f>
        <v>0</v>
      </c>
      <c r="F968" s="163" t="n">
        <f aca="false">TRUNC((1+(IF(OR(H968=0,H968=""),'BDI REF.'!$K$5,CHOOSE(H968,'BDI REF.'!$K$5,'BDI REF.'!$K$6,'BDI REF.'!$K$7))))*R968,2)</f>
        <v>0</v>
      </c>
      <c r="G968" s="163" t="n">
        <f aca="false">IF(E968&lt;&gt;0,ROUND(E968*F968,2),IF(AD968=0,(SUMIF($V$12:$V$1011,B968,$AD$12:$AD$1011)),AD968))</f>
        <v>0</v>
      </c>
      <c r="H968" s="164"/>
      <c r="I968" s="165"/>
      <c r="J968" s="166" t="str">
        <f aca="false">IF(N968&lt;&gt;0,N968,"")</f>
        <v/>
      </c>
      <c r="K968" s="167"/>
      <c r="L968" s="168" t="str">
        <f aca="false">IF(B968&gt;0,"ok","ocultar")</f>
        <v>ocultar</v>
      </c>
      <c r="M968" s="182"/>
      <c r="N968" s="184"/>
      <c r="O968" s="177"/>
      <c r="P968" s="178"/>
      <c r="Q968" s="173"/>
      <c r="R968" s="179"/>
      <c r="S968" s="156"/>
      <c r="U968" s="88"/>
      <c r="V968" s="157" t="n">
        <f aca="false">IF(B968=0,V967,IF(ISNONTEXT(B968)=TRUE(),INT(B968),INT(LEFT(B968,FIND(".",B968)-1))))</f>
        <v>3</v>
      </c>
      <c r="W968" s="157" t="str">
        <f aca="false">IF(W969=1,1,IF(B968&lt;&gt;0,1,IF(C968&lt;&gt;0,1,IF(D968&lt;&gt;0,1,IF(E968&lt;&gt;0,1,"")))))</f>
        <v/>
      </c>
      <c r="X968" s="157" t="str">
        <f aca="false">IF(V968=0," ",IF(V968&lt;&gt;V967,V968," "))</f>
        <v> </v>
      </c>
      <c r="Y968" s="88"/>
      <c r="Z968" s="75" t="n">
        <f aca="false">IF(V968&lt;&gt;X968,(IF(I968="",G968*INFORMAÇÕES!$U$113,IF(I968="R",G968,0))),0)</f>
        <v>0</v>
      </c>
      <c r="AA968" s="75" t="n">
        <f aca="false">IF(V968&lt;&gt;X968,(IF(I968="",G968*INFORMAÇÕES!$U$114,IF(I968="C",G968,0))),0)</f>
        <v>0</v>
      </c>
      <c r="AB968" s="75" t="n">
        <f aca="false">IF(V968&lt;&gt;X968,(IF(I968="",G968*INFORMAÇÕES!$U$115,IF(I968="CF",G968,0))),0)</f>
        <v>0</v>
      </c>
      <c r="AC968" s="75" t="n">
        <f aca="false">IF(V968&lt;&gt;X968,(IF(I968="",G968*INFORMAÇÕES!$U$116,IF(I968="O",G968,0))),0)</f>
        <v>0</v>
      </c>
      <c r="AD968" s="75" t="n">
        <f aca="false">IF(E968&lt;&gt;0,G968,0)</f>
        <v>0</v>
      </c>
    </row>
    <row r="969" s="174" customFormat="true" ht="14.25" hidden="false" customHeight="false" outlineLevel="0" collapsed="false">
      <c r="A969" s="159" t="n">
        <v>958</v>
      </c>
      <c r="B969" s="160" t="n">
        <f aca="false">M969</f>
        <v>0</v>
      </c>
      <c r="C969" s="161" t="n">
        <f aca="false">O969</f>
        <v>0</v>
      </c>
      <c r="D969" s="162" t="n">
        <f aca="false">P969</f>
        <v>0</v>
      </c>
      <c r="E969" s="163" t="n">
        <f aca="false">ROUND(Q969,2)</f>
        <v>0</v>
      </c>
      <c r="F969" s="163" t="n">
        <f aca="false">TRUNC((1+(IF(OR(H969=0,H969=""),'BDI REF.'!$K$5,CHOOSE(H969,'BDI REF.'!$K$5,'BDI REF.'!$K$6,'BDI REF.'!$K$7))))*R969,2)</f>
        <v>0</v>
      </c>
      <c r="G969" s="163" t="n">
        <f aca="false">IF(E969&lt;&gt;0,ROUND(E969*F969,2),IF(AD969=0,(SUMIF($V$12:$V$1011,B969,$AD$12:$AD$1011)),AD969))</f>
        <v>0</v>
      </c>
      <c r="H969" s="164"/>
      <c r="I969" s="165"/>
      <c r="J969" s="166" t="str">
        <f aca="false">IF(N969&lt;&gt;0,N969,"")</f>
        <v/>
      </c>
      <c r="K969" s="167"/>
      <c r="L969" s="168" t="str">
        <f aca="false">IF(B969&gt;0,"ok","ocultar")</f>
        <v>ocultar</v>
      </c>
      <c r="M969" s="182"/>
      <c r="N969" s="184"/>
      <c r="O969" s="177"/>
      <c r="P969" s="178"/>
      <c r="Q969" s="173"/>
      <c r="R969" s="179"/>
      <c r="S969" s="156"/>
      <c r="U969" s="88"/>
      <c r="V969" s="157" t="n">
        <f aca="false">IF(B969=0,V968,IF(ISNONTEXT(B969)=TRUE(),INT(B969),INT(LEFT(B969,FIND(".",B969)-1))))</f>
        <v>3</v>
      </c>
      <c r="W969" s="157" t="str">
        <f aca="false">IF(W970=1,1,IF(B969&lt;&gt;0,1,IF(C969&lt;&gt;0,1,IF(D969&lt;&gt;0,1,IF(E969&lt;&gt;0,1,"")))))</f>
        <v/>
      </c>
      <c r="X969" s="157" t="str">
        <f aca="false">IF(V969=0," ",IF(V969&lt;&gt;V968,V969," "))</f>
        <v> </v>
      </c>
      <c r="Y969" s="88"/>
      <c r="Z969" s="75" t="n">
        <f aca="false">IF(V969&lt;&gt;X969,(IF(I969="",G969*INFORMAÇÕES!$U$113,IF(I969="R",G969,0))),0)</f>
        <v>0</v>
      </c>
      <c r="AA969" s="75" t="n">
        <f aca="false">IF(V969&lt;&gt;X969,(IF(I969="",G969*INFORMAÇÕES!$U$114,IF(I969="C",G969,0))),0)</f>
        <v>0</v>
      </c>
      <c r="AB969" s="75" t="n">
        <f aca="false">IF(V969&lt;&gt;X969,(IF(I969="",G969*INFORMAÇÕES!$U$115,IF(I969="CF",G969,0))),0)</f>
        <v>0</v>
      </c>
      <c r="AC969" s="75" t="n">
        <f aca="false">IF(V969&lt;&gt;X969,(IF(I969="",G969*INFORMAÇÕES!$U$116,IF(I969="O",G969,0))),0)</f>
        <v>0</v>
      </c>
      <c r="AD969" s="75" t="n">
        <f aca="false">IF(E969&lt;&gt;0,G969,0)</f>
        <v>0</v>
      </c>
    </row>
    <row r="970" s="174" customFormat="true" ht="14.25" hidden="false" customHeight="false" outlineLevel="0" collapsed="false">
      <c r="A970" s="159" t="n">
        <v>959</v>
      </c>
      <c r="B970" s="160" t="n">
        <f aca="false">M970</f>
        <v>0</v>
      </c>
      <c r="C970" s="161" t="n">
        <f aca="false">O970</f>
        <v>0</v>
      </c>
      <c r="D970" s="162" t="n">
        <f aca="false">P970</f>
        <v>0</v>
      </c>
      <c r="E970" s="163" t="n">
        <f aca="false">ROUND(Q970,2)</f>
        <v>0</v>
      </c>
      <c r="F970" s="163" t="n">
        <f aca="false">TRUNC((1+(IF(OR(H970=0,H970=""),'BDI REF.'!$K$5,CHOOSE(H970,'BDI REF.'!$K$5,'BDI REF.'!$K$6,'BDI REF.'!$K$7))))*R970,2)</f>
        <v>0</v>
      </c>
      <c r="G970" s="163" t="n">
        <f aca="false">IF(E970&lt;&gt;0,ROUND(E970*F970,2),IF(AD970=0,(SUMIF($V$12:$V$1011,B970,$AD$12:$AD$1011)),AD970))</f>
        <v>0</v>
      </c>
      <c r="H970" s="164"/>
      <c r="I970" s="165"/>
      <c r="J970" s="166" t="str">
        <f aca="false">IF(N970&lt;&gt;0,N970,"")</f>
        <v/>
      </c>
      <c r="K970" s="167"/>
      <c r="L970" s="168" t="str">
        <f aca="false">IF(B970&gt;0,"ok","ocultar")</f>
        <v>ocultar</v>
      </c>
      <c r="M970" s="182"/>
      <c r="N970" s="184"/>
      <c r="O970" s="177"/>
      <c r="P970" s="178"/>
      <c r="Q970" s="173"/>
      <c r="R970" s="179"/>
      <c r="S970" s="156"/>
      <c r="U970" s="88"/>
      <c r="V970" s="157" t="n">
        <f aca="false">IF(B970=0,V969,IF(ISNONTEXT(B970)=TRUE(),INT(B970),INT(LEFT(B970,FIND(".",B970)-1))))</f>
        <v>3</v>
      </c>
      <c r="W970" s="157" t="str">
        <f aca="false">IF(W971=1,1,IF(B970&lt;&gt;0,1,IF(C970&lt;&gt;0,1,IF(D970&lt;&gt;0,1,IF(E970&lt;&gt;0,1,"")))))</f>
        <v/>
      </c>
      <c r="X970" s="157" t="str">
        <f aca="false">IF(V970=0," ",IF(V970&lt;&gt;V969,V970," "))</f>
        <v> </v>
      </c>
      <c r="Y970" s="88"/>
      <c r="Z970" s="75" t="n">
        <f aca="false">IF(V970&lt;&gt;X970,(IF(I970="",G970*INFORMAÇÕES!$U$113,IF(I970="R",G970,0))),0)</f>
        <v>0</v>
      </c>
      <c r="AA970" s="75" t="n">
        <f aca="false">IF(V970&lt;&gt;X970,(IF(I970="",G970*INFORMAÇÕES!$U$114,IF(I970="C",G970,0))),0)</f>
        <v>0</v>
      </c>
      <c r="AB970" s="75" t="n">
        <f aca="false">IF(V970&lt;&gt;X970,(IF(I970="",G970*INFORMAÇÕES!$U$115,IF(I970="CF",G970,0))),0)</f>
        <v>0</v>
      </c>
      <c r="AC970" s="75" t="n">
        <f aca="false">IF(V970&lt;&gt;X970,(IF(I970="",G970*INFORMAÇÕES!$U$116,IF(I970="O",G970,0))),0)</f>
        <v>0</v>
      </c>
      <c r="AD970" s="75" t="n">
        <f aca="false">IF(E970&lt;&gt;0,G970,0)</f>
        <v>0</v>
      </c>
    </row>
    <row r="971" s="174" customFormat="true" ht="14.25" hidden="false" customHeight="false" outlineLevel="0" collapsed="false">
      <c r="A971" s="159" t="n">
        <v>960</v>
      </c>
      <c r="B971" s="160" t="n">
        <f aca="false">M971</f>
        <v>0</v>
      </c>
      <c r="C971" s="161" t="n">
        <f aca="false">O971</f>
        <v>0</v>
      </c>
      <c r="D971" s="162" t="n">
        <f aca="false">P971</f>
        <v>0</v>
      </c>
      <c r="E971" s="163" t="n">
        <f aca="false">ROUND(Q971,2)</f>
        <v>0</v>
      </c>
      <c r="F971" s="163" t="n">
        <f aca="false">TRUNC((1+(IF(OR(H971=0,H971=""),'BDI REF.'!$K$5,CHOOSE(H971,'BDI REF.'!$K$5,'BDI REF.'!$K$6,'BDI REF.'!$K$7))))*R971,2)</f>
        <v>0</v>
      </c>
      <c r="G971" s="163" t="n">
        <f aca="false">IF(E971&lt;&gt;0,ROUND(E971*F971,2),IF(AD971=0,(SUMIF($V$12:$V$1011,B971,$AD$12:$AD$1011)),AD971))</f>
        <v>0</v>
      </c>
      <c r="H971" s="164"/>
      <c r="I971" s="165"/>
      <c r="J971" s="166" t="str">
        <f aca="false">IF(N971&lt;&gt;0,N971,"")</f>
        <v/>
      </c>
      <c r="K971" s="167"/>
      <c r="L971" s="168" t="str">
        <f aca="false">IF(B971&gt;0,"ok","ocultar")</f>
        <v>ocultar</v>
      </c>
      <c r="M971" s="182"/>
      <c r="N971" s="184"/>
      <c r="O971" s="177"/>
      <c r="P971" s="178"/>
      <c r="Q971" s="173"/>
      <c r="R971" s="179"/>
      <c r="S971" s="156"/>
      <c r="U971" s="88"/>
      <c r="V971" s="157" t="n">
        <f aca="false">IF(B971=0,V970,IF(ISNONTEXT(B971)=TRUE(),INT(B971),INT(LEFT(B971,FIND(".",B971)-1))))</f>
        <v>3</v>
      </c>
      <c r="W971" s="157" t="str">
        <f aca="false">IF(W972=1,1,IF(B971&lt;&gt;0,1,IF(C971&lt;&gt;0,1,IF(D971&lt;&gt;0,1,IF(E971&lt;&gt;0,1,"")))))</f>
        <v/>
      </c>
      <c r="X971" s="157" t="str">
        <f aca="false">IF(V971=0," ",IF(V971&lt;&gt;V970,V971," "))</f>
        <v> </v>
      </c>
      <c r="Y971" s="88"/>
      <c r="Z971" s="75" t="n">
        <f aca="false">IF(V971&lt;&gt;X971,(IF(I971="",G971*INFORMAÇÕES!$U$113,IF(I971="R",G971,0))),0)</f>
        <v>0</v>
      </c>
      <c r="AA971" s="75" t="n">
        <f aca="false">IF(V971&lt;&gt;X971,(IF(I971="",G971*INFORMAÇÕES!$U$114,IF(I971="C",G971,0))),0)</f>
        <v>0</v>
      </c>
      <c r="AB971" s="75" t="n">
        <f aca="false">IF(V971&lt;&gt;X971,(IF(I971="",G971*INFORMAÇÕES!$U$115,IF(I971="CF",G971,0))),0)</f>
        <v>0</v>
      </c>
      <c r="AC971" s="75" t="n">
        <f aca="false">IF(V971&lt;&gt;X971,(IF(I971="",G971*INFORMAÇÕES!$U$116,IF(I971="O",G971,0))),0)</f>
        <v>0</v>
      </c>
      <c r="AD971" s="75" t="n">
        <f aca="false">IF(E971&lt;&gt;0,G971,0)</f>
        <v>0</v>
      </c>
    </row>
    <row r="972" s="174" customFormat="true" ht="14.25" hidden="false" customHeight="false" outlineLevel="0" collapsed="false">
      <c r="A972" s="159" t="n">
        <v>961</v>
      </c>
      <c r="B972" s="160" t="n">
        <f aca="false">M972</f>
        <v>0</v>
      </c>
      <c r="C972" s="161" t="n">
        <f aca="false">O972</f>
        <v>0</v>
      </c>
      <c r="D972" s="162" t="n">
        <f aca="false">P972</f>
        <v>0</v>
      </c>
      <c r="E972" s="163" t="n">
        <f aca="false">ROUND(Q972,2)</f>
        <v>0</v>
      </c>
      <c r="F972" s="163" t="n">
        <f aca="false">TRUNC((1+(IF(OR(H972=0,H972=""),'BDI REF.'!$K$5,CHOOSE(H972,'BDI REF.'!$K$5,'BDI REF.'!$K$6,'BDI REF.'!$K$7))))*R972,2)</f>
        <v>0</v>
      </c>
      <c r="G972" s="163" t="n">
        <f aca="false">IF(E972&lt;&gt;0,ROUND(E972*F972,2),IF(AD972=0,(SUMIF($V$12:$V$1011,B972,$AD$12:$AD$1011)),AD972))</f>
        <v>0</v>
      </c>
      <c r="H972" s="164"/>
      <c r="I972" s="165"/>
      <c r="J972" s="166" t="str">
        <f aca="false">IF(N972&lt;&gt;0,N972,"")</f>
        <v/>
      </c>
      <c r="K972" s="167"/>
      <c r="L972" s="168" t="str">
        <f aca="false">IF(B972&gt;0,"ok","ocultar")</f>
        <v>ocultar</v>
      </c>
      <c r="M972" s="182"/>
      <c r="N972" s="184"/>
      <c r="O972" s="177"/>
      <c r="P972" s="178"/>
      <c r="Q972" s="173"/>
      <c r="R972" s="179"/>
      <c r="S972" s="156"/>
      <c r="U972" s="88"/>
      <c r="V972" s="157" t="n">
        <f aca="false">IF(B972=0,V971,IF(ISNONTEXT(B972)=TRUE(),INT(B972),INT(LEFT(B972,FIND(".",B972)-1))))</f>
        <v>3</v>
      </c>
      <c r="W972" s="157" t="str">
        <f aca="false">IF(W973=1,1,IF(B972&lt;&gt;0,1,IF(C972&lt;&gt;0,1,IF(D972&lt;&gt;0,1,IF(E972&lt;&gt;0,1,"")))))</f>
        <v/>
      </c>
      <c r="X972" s="157" t="str">
        <f aca="false">IF(V972=0," ",IF(V972&lt;&gt;V971,V972," "))</f>
        <v> </v>
      </c>
      <c r="Y972" s="88"/>
      <c r="Z972" s="75" t="n">
        <f aca="false">IF(V972&lt;&gt;X972,(IF(I972="",G972*INFORMAÇÕES!$U$113,IF(I972="R",G972,0))),0)</f>
        <v>0</v>
      </c>
      <c r="AA972" s="75" t="n">
        <f aca="false">IF(V972&lt;&gt;X972,(IF(I972="",G972*INFORMAÇÕES!$U$114,IF(I972="C",G972,0))),0)</f>
        <v>0</v>
      </c>
      <c r="AB972" s="75" t="n">
        <f aca="false">IF(V972&lt;&gt;X972,(IF(I972="",G972*INFORMAÇÕES!$U$115,IF(I972="CF",G972,0))),0)</f>
        <v>0</v>
      </c>
      <c r="AC972" s="75" t="n">
        <f aca="false">IF(V972&lt;&gt;X972,(IF(I972="",G972*INFORMAÇÕES!$U$116,IF(I972="O",G972,0))),0)</f>
        <v>0</v>
      </c>
      <c r="AD972" s="75" t="n">
        <f aca="false">IF(E972&lt;&gt;0,G972,0)</f>
        <v>0</v>
      </c>
    </row>
    <row r="973" s="174" customFormat="true" ht="14.25" hidden="false" customHeight="false" outlineLevel="0" collapsed="false">
      <c r="A973" s="159" t="n">
        <v>962</v>
      </c>
      <c r="B973" s="160" t="n">
        <f aca="false">M973</f>
        <v>0</v>
      </c>
      <c r="C973" s="161" t="n">
        <f aca="false">O973</f>
        <v>0</v>
      </c>
      <c r="D973" s="162" t="n">
        <f aca="false">P973</f>
        <v>0</v>
      </c>
      <c r="E973" s="163" t="n">
        <f aca="false">ROUND(Q973,2)</f>
        <v>0</v>
      </c>
      <c r="F973" s="163" t="n">
        <f aca="false">TRUNC((1+(IF(OR(H973=0,H973=""),'BDI REF.'!$K$5,CHOOSE(H973,'BDI REF.'!$K$5,'BDI REF.'!$K$6,'BDI REF.'!$K$7))))*R973,2)</f>
        <v>0</v>
      </c>
      <c r="G973" s="163" t="n">
        <f aca="false">IF(E973&lt;&gt;0,ROUND(E973*F973,2),IF(AD973=0,(SUMIF($V$12:$V$1011,B973,$AD$12:$AD$1011)),AD973))</f>
        <v>0</v>
      </c>
      <c r="H973" s="164"/>
      <c r="I973" s="165"/>
      <c r="J973" s="166" t="str">
        <f aca="false">IF(N973&lt;&gt;0,N973,"")</f>
        <v/>
      </c>
      <c r="K973" s="167"/>
      <c r="L973" s="168" t="str">
        <f aca="false">IF(B973&gt;0,"ok","ocultar")</f>
        <v>ocultar</v>
      </c>
      <c r="M973" s="182"/>
      <c r="N973" s="184"/>
      <c r="O973" s="177"/>
      <c r="P973" s="178"/>
      <c r="Q973" s="173"/>
      <c r="R973" s="179"/>
      <c r="S973" s="156"/>
      <c r="U973" s="88"/>
      <c r="V973" s="157" t="n">
        <f aca="false">IF(B973=0,V972,IF(ISNONTEXT(B973)=TRUE(),INT(B973),INT(LEFT(B973,FIND(".",B973)-1))))</f>
        <v>3</v>
      </c>
      <c r="W973" s="157" t="str">
        <f aca="false">IF(W974=1,1,IF(B973&lt;&gt;0,1,IF(C973&lt;&gt;0,1,IF(D973&lt;&gt;0,1,IF(E973&lt;&gt;0,1,"")))))</f>
        <v/>
      </c>
      <c r="X973" s="157" t="str">
        <f aca="false">IF(V973=0," ",IF(V973&lt;&gt;V972,V973," "))</f>
        <v> </v>
      </c>
      <c r="Y973" s="88"/>
      <c r="Z973" s="75" t="n">
        <f aca="false">IF(V973&lt;&gt;X973,(IF(I973="",G973*INFORMAÇÕES!$U$113,IF(I973="R",G973,0))),0)</f>
        <v>0</v>
      </c>
      <c r="AA973" s="75" t="n">
        <f aca="false">IF(V973&lt;&gt;X973,(IF(I973="",G973*INFORMAÇÕES!$U$114,IF(I973="C",G973,0))),0)</f>
        <v>0</v>
      </c>
      <c r="AB973" s="75" t="n">
        <f aca="false">IF(V973&lt;&gt;X973,(IF(I973="",G973*INFORMAÇÕES!$U$115,IF(I973="CF",G973,0))),0)</f>
        <v>0</v>
      </c>
      <c r="AC973" s="75" t="n">
        <f aca="false">IF(V973&lt;&gt;X973,(IF(I973="",G973*INFORMAÇÕES!$U$116,IF(I973="O",G973,0))),0)</f>
        <v>0</v>
      </c>
      <c r="AD973" s="75" t="n">
        <f aca="false">IF(E973&lt;&gt;0,G973,0)</f>
        <v>0</v>
      </c>
    </row>
    <row r="974" s="174" customFormat="true" ht="14.25" hidden="false" customHeight="false" outlineLevel="0" collapsed="false">
      <c r="A974" s="159" t="n">
        <v>963</v>
      </c>
      <c r="B974" s="160" t="n">
        <f aca="false">M974</f>
        <v>0</v>
      </c>
      <c r="C974" s="161" t="n">
        <f aca="false">O974</f>
        <v>0</v>
      </c>
      <c r="D974" s="162" t="n">
        <f aca="false">P974</f>
        <v>0</v>
      </c>
      <c r="E974" s="163" t="n">
        <f aca="false">ROUND(Q974,2)</f>
        <v>0</v>
      </c>
      <c r="F974" s="163" t="n">
        <f aca="false">TRUNC((1+(IF(OR(H974=0,H974=""),'BDI REF.'!$K$5,CHOOSE(H974,'BDI REF.'!$K$5,'BDI REF.'!$K$6,'BDI REF.'!$K$7))))*R974,2)</f>
        <v>0</v>
      </c>
      <c r="G974" s="163" t="n">
        <f aca="false">IF(E974&lt;&gt;0,ROUND(E974*F974,2),IF(AD974=0,(SUMIF($V$12:$V$1011,B974,$AD$12:$AD$1011)),AD974))</f>
        <v>0</v>
      </c>
      <c r="H974" s="164"/>
      <c r="I974" s="165"/>
      <c r="J974" s="166" t="str">
        <f aca="false">IF(N974&lt;&gt;0,N974,"")</f>
        <v/>
      </c>
      <c r="K974" s="167"/>
      <c r="L974" s="168" t="str">
        <f aca="false">IF(B974&gt;0,"ok","ocultar")</f>
        <v>ocultar</v>
      </c>
      <c r="M974" s="182"/>
      <c r="N974" s="184"/>
      <c r="O974" s="177"/>
      <c r="P974" s="178"/>
      <c r="Q974" s="173"/>
      <c r="R974" s="179"/>
      <c r="S974" s="156"/>
      <c r="U974" s="88"/>
      <c r="V974" s="157" t="n">
        <f aca="false">IF(B974=0,V973,IF(ISNONTEXT(B974)=TRUE(),INT(B974),INT(LEFT(B974,FIND(".",B974)-1))))</f>
        <v>3</v>
      </c>
      <c r="W974" s="157" t="str">
        <f aca="false">IF(W975=1,1,IF(B974&lt;&gt;0,1,IF(C974&lt;&gt;0,1,IF(D974&lt;&gt;0,1,IF(E974&lt;&gt;0,1,"")))))</f>
        <v/>
      </c>
      <c r="X974" s="157" t="str">
        <f aca="false">IF(V974=0," ",IF(V974&lt;&gt;V973,V974," "))</f>
        <v> </v>
      </c>
      <c r="Y974" s="88"/>
      <c r="Z974" s="75" t="n">
        <f aca="false">IF(V974&lt;&gt;X974,(IF(I974="",G974*INFORMAÇÕES!$U$113,IF(I974="R",G974,0))),0)</f>
        <v>0</v>
      </c>
      <c r="AA974" s="75" t="n">
        <f aca="false">IF(V974&lt;&gt;X974,(IF(I974="",G974*INFORMAÇÕES!$U$114,IF(I974="C",G974,0))),0)</f>
        <v>0</v>
      </c>
      <c r="AB974" s="75" t="n">
        <f aca="false">IF(V974&lt;&gt;X974,(IF(I974="",G974*INFORMAÇÕES!$U$115,IF(I974="CF",G974,0))),0)</f>
        <v>0</v>
      </c>
      <c r="AC974" s="75" t="n">
        <f aca="false">IF(V974&lt;&gt;X974,(IF(I974="",G974*INFORMAÇÕES!$U$116,IF(I974="O",G974,0))),0)</f>
        <v>0</v>
      </c>
      <c r="AD974" s="75" t="n">
        <f aca="false">IF(E974&lt;&gt;0,G974,0)</f>
        <v>0</v>
      </c>
    </row>
    <row r="975" s="174" customFormat="true" ht="14.25" hidden="false" customHeight="false" outlineLevel="0" collapsed="false">
      <c r="A975" s="159" t="n">
        <v>964</v>
      </c>
      <c r="B975" s="160" t="n">
        <f aca="false">M975</f>
        <v>0</v>
      </c>
      <c r="C975" s="161" t="n">
        <f aca="false">O975</f>
        <v>0</v>
      </c>
      <c r="D975" s="162" t="n">
        <f aca="false">P975</f>
        <v>0</v>
      </c>
      <c r="E975" s="163" t="n">
        <f aca="false">ROUND(Q975,2)</f>
        <v>0</v>
      </c>
      <c r="F975" s="163" t="n">
        <f aca="false">TRUNC((1+(IF(OR(H975=0,H975=""),'BDI REF.'!$K$5,CHOOSE(H975,'BDI REF.'!$K$5,'BDI REF.'!$K$6,'BDI REF.'!$K$7))))*R975,2)</f>
        <v>0</v>
      </c>
      <c r="G975" s="163" t="n">
        <f aca="false">IF(E975&lt;&gt;0,ROUND(E975*F975,2),IF(AD975=0,(SUMIF($V$12:$V$1011,B975,$AD$12:$AD$1011)),AD975))</f>
        <v>0</v>
      </c>
      <c r="H975" s="164"/>
      <c r="I975" s="165"/>
      <c r="J975" s="166" t="str">
        <f aca="false">IF(N975&lt;&gt;0,N975,"")</f>
        <v/>
      </c>
      <c r="K975" s="167"/>
      <c r="L975" s="168" t="str">
        <f aca="false">IF(B975&gt;0,"ok","ocultar")</f>
        <v>ocultar</v>
      </c>
      <c r="M975" s="182"/>
      <c r="N975" s="184"/>
      <c r="O975" s="177"/>
      <c r="P975" s="178"/>
      <c r="Q975" s="173"/>
      <c r="R975" s="179"/>
      <c r="S975" s="156"/>
      <c r="U975" s="88"/>
      <c r="V975" s="157" t="n">
        <f aca="false">IF(B975=0,V974,IF(ISNONTEXT(B975)=TRUE(),INT(B975),INT(LEFT(B975,FIND(".",B975)-1))))</f>
        <v>3</v>
      </c>
      <c r="W975" s="157" t="str">
        <f aca="false">IF(W976=1,1,IF(B975&lt;&gt;0,1,IF(C975&lt;&gt;0,1,IF(D975&lt;&gt;0,1,IF(E975&lt;&gt;0,1,"")))))</f>
        <v/>
      </c>
      <c r="X975" s="157" t="str">
        <f aca="false">IF(V975=0," ",IF(V975&lt;&gt;V974,V975," "))</f>
        <v> </v>
      </c>
      <c r="Y975" s="88"/>
      <c r="Z975" s="75" t="n">
        <f aca="false">IF(V975&lt;&gt;X975,(IF(I975="",G975*INFORMAÇÕES!$U$113,IF(I975="R",G975,0))),0)</f>
        <v>0</v>
      </c>
      <c r="AA975" s="75" t="n">
        <f aca="false">IF(V975&lt;&gt;X975,(IF(I975="",G975*INFORMAÇÕES!$U$114,IF(I975="C",G975,0))),0)</f>
        <v>0</v>
      </c>
      <c r="AB975" s="75" t="n">
        <f aca="false">IF(V975&lt;&gt;X975,(IF(I975="",G975*INFORMAÇÕES!$U$115,IF(I975="CF",G975,0))),0)</f>
        <v>0</v>
      </c>
      <c r="AC975" s="75" t="n">
        <f aca="false">IF(V975&lt;&gt;X975,(IF(I975="",G975*INFORMAÇÕES!$U$116,IF(I975="O",G975,0))),0)</f>
        <v>0</v>
      </c>
      <c r="AD975" s="75" t="n">
        <f aca="false">IF(E975&lt;&gt;0,G975,0)</f>
        <v>0</v>
      </c>
    </row>
    <row r="976" s="174" customFormat="true" ht="14.25" hidden="false" customHeight="false" outlineLevel="0" collapsed="false">
      <c r="A976" s="159" t="n">
        <v>965</v>
      </c>
      <c r="B976" s="160" t="n">
        <f aca="false">M976</f>
        <v>0</v>
      </c>
      <c r="C976" s="161" t="n">
        <f aca="false">O976</f>
        <v>0</v>
      </c>
      <c r="D976" s="162" t="n">
        <f aca="false">P976</f>
        <v>0</v>
      </c>
      <c r="E976" s="163" t="n">
        <f aca="false">ROUND(Q976,2)</f>
        <v>0</v>
      </c>
      <c r="F976" s="163" t="n">
        <f aca="false">TRUNC((1+(IF(OR(H976=0,H976=""),'BDI REF.'!$K$5,CHOOSE(H976,'BDI REF.'!$K$5,'BDI REF.'!$K$6,'BDI REF.'!$K$7))))*R976,2)</f>
        <v>0</v>
      </c>
      <c r="G976" s="163" t="n">
        <f aca="false">IF(E976&lt;&gt;0,ROUND(E976*F976,2),IF(AD976=0,(SUMIF($V$12:$V$1011,B976,$AD$12:$AD$1011)),AD976))</f>
        <v>0</v>
      </c>
      <c r="H976" s="164"/>
      <c r="I976" s="165"/>
      <c r="J976" s="166" t="str">
        <f aca="false">IF(N976&lt;&gt;0,N976,"")</f>
        <v/>
      </c>
      <c r="K976" s="167"/>
      <c r="L976" s="168" t="str">
        <f aca="false">IF(B976&gt;0,"ok","ocultar")</f>
        <v>ocultar</v>
      </c>
      <c r="M976" s="182"/>
      <c r="N976" s="184"/>
      <c r="O976" s="177"/>
      <c r="P976" s="178"/>
      <c r="Q976" s="173"/>
      <c r="R976" s="179"/>
      <c r="S976" s="156"/>
      <c r="U976" s="88"/>
      <c r="V976" s="157" t="n">
        <f aca="false">IF(B976=0,V975,IF(ISNONTEXT(B976)=TRUE(),INT(B976),INT(LEFT(B976,FIND(".",B976)-1))))</f>
        <v>3</v>
      </c>
      <c r="W976" s="157" t="str">
        <f aca="false">IF(W977=1,1,IF(B976&lt;&gt;0,1,IF(C976&lt;&gt;0,1,IF(D976&lt;&gt;0,1,IF(E976&lt;&gt;0,1,"")))))</f>
        <v/>
      </c>
      <c r="X976" s="157" t="str">
        <f aca="false">IF(V976=0," ",IF(V976&lt;&gt;V975,V976," "))</f>
        <v> </v>
      </c>
      <c r="Y976" s="88"/>
      <c r="Z976" s="75" t="n">
        <f aca="false">IF(V976&lt;&gt;X976,(IF(I976="",G976*INFORMAÇÕES!$U$113,IF(I976="R",G976,0))),0)</f>
        <v>0</v>
      </c>
      <c r="AA976" s="75" t="n">
        <f aca="false">IF(V976&lt;&gt;X976,(IF(I976="",G976*INFORMAÇÕES!$U$114,IF(I976="C",G976,0))),0)</f>
        <v>0</v>
      </c>
      <c r="AB976" s="75" t="n">
        <f aca="false">IF(V976&lt;&gt;X976,(IF(I976="",G976*INFORMAÇÕES!$U$115,IF(I976="CF",G976,0))),0)</f>
        <v>0</v>
      </c>
      <c r="AC976" s="75" t="n">
        <f aca="false">IF(V976&lt;&gt;X976,(IF(I976="",G976*INFORMAÇÕES!$U$116,IF(I976="O",G976,0))),0)</f>
        <v>0</v>
      </c>
      <c r="AD976" s="75" t="n">
        <f aca="false">IF(E976&lt;&gt;0,G976,0)</f>
        <v>0</v>
      </c>
    </row>
    <row r="977" s="174" customFormat="true" ht="14.25" hidden="false" customHeight="false" outlineLevel="0" collapsed="false">
      <c r="A977" s="159" t="n">
        <v>966</v>
      </c>
      <c r="B977" s="160" t="n">
        <f aca="false">M977</f>
        <v>0</v>
      </c>
      <c r="C977" s="161" t="n">
        <f aca="false">O977</f>
        <v>0</v>
      </c>
      <c r="D977" s="162" t="n">
        <f aca="false">P977</f>
        <v>0</v>
      </c>
      <c r="E977" s="163" t="n">
        <f aca="false">ROUND(Q977,2)</f>
        <v>0</v>
      </c>
      <c r="F977" s="163" t="n">
        <f aca="false">TRUNC((1+(IF(OR(H977=0,H977=""),'BDI REF.'!$K$5,CHOOSE(H977,'BDI REF.'!$K$5,'BDI REF.'!$K$6,'BDI REF.'!$K$7))))*R977,2)</f>
        <v>0</v>
      </c>
      <c r="G977" s="163" t="n">
        <f aca="false">IF(E977&lt;&gt;0,ROUND(E977*F977,2),IF(AD977=0,(SUMIF($V$12:$V$1011,B977,$AD$12:$AD$1011)),AD977))</f>
        <v>0</v>
      </c>
      <c r="H977" s="164"/>
      <c r="I977" s="165"/>
      <c r="J977" s="166" t="str">
        <f aca="false">IF(N977&lt;&gt;0,N977,"")</f>
        <v/>
      </c>
      <c r="K977" s="167"/>
      <c r="L977" s="168" t="str">
        <f aca="false">IF(B977&gt;0,"ok","ocultar")</f>
        <v>ocultar</v>
      </c>
      <c r="M977" s="182"/>
      <c r="N977" s="184"/>
      <c r="O977" s="177"/>
      <c r="P977" s="178"/>
      <c r="Q977" s="173"/>
      <c r="R977" s="179"/>
      <c r="S977" s="156"/>
      <c r="U977" s="88"/>
      <c r="V977" s="157" t="n">
        <f aca="false">IF(B977=0,V976,IF(ISNONTEXT(B977)=TRUE(),INT(B977),INT(LEFT(B977,FIND(".",B977)-1))))</f>
        <v>3</v>
      </c>
      <c r="W977" s="157" t="str">
        <f aca="false">IF(W978=1,1,IF(B977&lt;&gt;0,1,IF(C977&lt;&gt;0,1,IF(D977&lt;&gt;0,1,IF(E977&lt;&gt;0,1,"")))))</f>
        <v/>
      </c>
      <c r="X977" s="157" t="str">
        <f aca="false">IF(V977=0," ",IF(V977&lt;&gt;V976,V977," "))</f>
        <v> </v>
      </c>
      <c r="Y977" s="88"/>
      <c r="Z977" s="75" t="n">
        <f aca="false">IF(V977&lt;&gt;X977,(IF(I977="",G977*INFORMAÇÕES!$U$113,IF(I977="R",G977,0))),0)</f>
        <v>0</v>
      </c>
      <c r="AA977" s="75" t="n">
        <f aca="false">IF(V977&lt;&gt;X977,(IF(I977="",G977*INFORMAÇÕES!$U$114,IF(I977="C",G977,0))),0)</f>
        <v>0</v>
      </c>
      <c r="AB977" s="75" t="n">
        <f aca="false">IF(V977&lt;&gt;X977,(IF(I977="",G977*INFORMAÇÕES!$U$115,IF(I977="CF",G977,0))),0)</f>
        <v>0</v>
      </c>
      <c r="AC977" s="75" t="n">
        <f aca="false">IF(V977&lt;&gt;X977,(IF(I977="",G977*INFORMAÇÕES!$U$116,IF(I977="O",G977,0))),0)</f>
        <v>0</v>
      </c>
      <c r="AD977" s="75" t="n">
        <f aca="false">IF(E977&lt;&gt;0,G977,0)</f>
        <v>0</v>
      </c>
    </row>
    <row r="978" s="174" customFormat="true" ht="14.25" hidden="false" customHeight="false" outlineLevel="0" collapsed="false">
      <c r="A978" s="159" t="n">
        <v>967</v>
      </c>
      <c r="B978" s="160" t="n">
        <f aca="false">M978</f>
        <v>0</v>
      </c>
      <c r="C978" s="161" t="n">
        <f aca="false">O978</f>
        <v>0</v>
      </c>
      <c r="D978" s="162" t="n">
        <f aca="false">P978</f>
        <v>0</v>
      </c>
      <c r="E978" s="163" t="n">
        <f aca="false">ROUND(Q978,2)</f>
        <v>0</v>
      </c>
      <c r="F978" s="163" t="n">
        <f aca="false">TRUNC((1+(IF(OR(H978=0,H978=""),'BDI REF.'!$K$5,CHOOSE(H978,'BDI REF.'!$K$5,'BDI REF.'!$K$6,'BDI REF.'!$K$7))))*R978,2)</f>
        <v>0</v>
      </c>
      <c r="G978" s="163" t="n">
        <f aca="false">IF(E978&lt;&gt;0,ROUND(E978*F978,2),IF(AD978=0,(SUMIF($V$12:$V$1011,B978,$AD$12:$AD$1011)),AD978))</f>
        <v>0</v>
      </c>
      <c r="H978" s="164"/>
      <c r="I978" s="165"/>
      <c r="J978" s="166" t="str">
        <f aca="false">IF(N978&lt;&gt;0,N978,"")</f>
        <v/>
      </c>
      <c r="K978" s="167"/>
      <c r="L978" s="168" t="str">
        <f aca="false">IF(B978&gt;0,"ok","ocultar")</f>
        <v>ocultar</v>
      </c>
      <c r="M978" s="182"/>
      <c r="N978" s="184"/>
      <c r="O978" s="177"/>
      <c r="P978" s="178"/>
      <c r="Q978" s="173"/>
      <c r="R978" s="179"/>
      <c r="S978" s="156"/>
      <c r="U978" s="88"/>
      <c r="V978" s="157" t="n">
        <f aca="false">IF(B978=0,V977,IF(ISNONTEXT(B978)=TRUE(),INT(B978),INT(LEFT(B978,FIND(".",B978)-1))))</f>
        <v>3</v>
      </c>
      <c r="W978" s="157" t="str">
        <f aca="false">IF(W979=1,1,IF(B978&lt;&gt;0,1,IF(C978&lt;&gt;0,1,IF(D978&lt;&gt;0,1,IF(E978&lt;&gt;0,1,"")))))</f>
        <v/>
      </c>
      <c r="X978" s="157" t="str">
        <f aca="false">IF(V978=0," ",IF(V978&lt;&gt;V977,V978," "))</f>
        <v> </v>
      </c>
      <c r="Y978" s="88"/>
      <c r="Z978" s="75" t="n">
        <f aca="false">IF(V978&lt;&gt;X978,(IF(I978="",G978*INFORMAÇÕES!$U$113,IF(I978="R",G978,0))),0)</f>
        <v>0</v>
      </c>
      <c r="AA978" s="75" t="n">
        <f aca="false">IF(V978&lt;&gt;X978,(IF(I978="",G978*INFORMAÇÕES!$U$114,IF(I978="C",G978,0))),0)</f>
        <v>0</v>
      </c>
      <c r="AB978" s="75" t="n">
        <f aca="false">IF(V978&lt;&gt;X978,(IF(I978="",G978*INFORMAÇÕES!$U$115,IF(I978="CF",G978,0))),0)</f>
        <v>0</v>
      </c>
      <c r="AC978" s="75" t="n">
        <f aca="false">IF(V978&lt;&gt;X978,(IF(I978="",G978*INFORMAÇÕES!$U$116,IF(I978="O",G978,0))),0)</f>
        <v>0</v>
      </c>
      <c r="AD978" s="75" t="n">
        <f aca="false">IF(E978&lt;&gt;0,G978,0)</f>
        <v>0</v>
      </c>
    </row>
    <row r="979" s="174" customFormat="true" ht="14.25" hidden="false" customHeight="false" outlineLevel="0" collapsed="false">
      <c r="A979" s="159" t="n">
        <v>968</v>
      </c>
      <c r="B979" s="160" t="n">
        <f aca="false">M979</f>
        <v>0</v>
      </c>
      <c r="C979" s="161" t="n">
        <f aca="false">O979</f>
        <v>0</v>
      </c>
      <c r="D979" s="162" t="n">
        <f aca="false">P979</f>
        <v>0</v>
      </c>
      <c r="E979" s="163" t="n">
        <f aca="false">ROUND(Q979,2)</f>
        <v>0</v>
      </c>
      <c r="F979" s="163" t="n">
        <f aca="false">TRUNC((1+(IF(OR(H979=0,H979=""),'BDI REF.'!$K$5,CHOOSE(H979,'BDI REF.'!$K$5,'BDI REF.'!$K$6,'BDI REF.'!$K$7))))*R979,2)</f>
        <v>0</v>
      </c>
      <c r="G979" s="163" t="n">
        <f aca="false">IF(E979&lt;&gt;0,ROUND(E979*F979,2),IF(AD979=0,(SUMIF($V$12:$V$1011,B979,$AD$12:$AD$1011)),AD979))</f>
        <v>0</v>
      </c>
      <c r="H979" s="164"/>
      <c r="I979" s="165"/>
      <c r="J979" s="166" t="str">
        <f aca="false">IF(N979&lt;&gt;0,N979,"")</f>
        <v/>
      </c>
      <c r="K979" s="167"/>
      <c r="L979" s="168" t="str">
        <f aca="false">IF(B979&gt;0,"ok","ocultar")</f>
        <v>ocultar</v>
      </c>
      <c r="M979" s="182"/>
      <c r="N979" s="184"/>
      <c r="O979" s="177"/>
      <c r="P979" s="178"/>
      <c r="Q979" s="173"/>
      <c r="R979" s="179"/>
      <c r="S979" s="156"/>
      <c r="U979" s="88"/>
      <c r="V979" s="157" t="n">
        <f aca="false">IF(B979=0,V978,IF(ISNONTEXT(B979)=TRUE(),INT(B979),INT(LEFT(B979,FIND(".",B979)-1))))</f>
        <v>3</v>
      </c>
      <c r="W979" s="157" t="str">
        <f aca="false">IF(W980=1,1,IF(B979&lt;&gt;0,1,IF(C979&lt;&gt;0,1,IF(D979&lt;&gt;0,1,IF(E979&lt;&gt;0,1,"")))))</f>
        <v/>
      </c>
      <c r="X979" s="157" t="str">
        <f aca="false">IF(V979=0," ",IF(V979&lt;&gt;V978,V979," "))</f>
        <v> </v>
      </c>
      <c r="Y979" s="88"/>
      <c r="Z979" s="75" t="n">
        <f aca="false">IF(V979&lt;&gt;X979,(IF(I979="",G979*INFORMAÇÕES!$U$113,IF(I979="R",G979,0))),0)</f>
        <v>0</v>
      </c>
      <c r="AA979" s="75" t="n">
        <f aca="false">IF(V979&lt;&gt;X979,(IF(I979="",G979*INFORMAÇÕES!$U$114,IF(I979="C",G979,0))),0)</f>
        <v>0</v>
      </c>
      <c r="AB979" s="75" t="n">
        <f aca="false">IF(V979&lt;&gt;X979,(IF(I979="",G979*INFORMAÇÕES!$U$115,IF(I979="CF",G979,0))),0)</f>
        <v>0</v>
      </c>
      <c r="AC979" s="75" t="n">
        <f aca="false">IF(V979&lt;&gt;X979,(IF(I979="",G979*INFORMAÇÕES!$U$116,IF(I979="O",G979,0))),0)</f>
        <v>0</v>
      </c>
      <c r="AD979" s="75" t="n">
        <f aca="false">IF(E979&lt;&gt;0,G979,0)</f>
        <v>0</v>
      </c>
    </row>
    <row r="980" s="174" customFormat="true" ht="14.25" hidden="false" customHeight="false" outlineLevel="0" collapsed="false">
      <c r="A980" s="159" t="n">
        <v>969</v>
      </c>
      <c r="B980" s="160" t="n">
        <f aca="false">M980</f>
        <v>0</v>
      </c>
      <c r="C980" s="161" t="n">
        <f aca="false">O980</f>
        <v>0</v>
      </c>
      <c r="D980" s="162" t="n">
        <f aca="false">P980</f>
        <v>0</v>
      </c>
      <c r="E980" s="163" t="n">
        <f aca="false">ROUND(Q980,2)</f>
        <v>0</v>
      </c>
      <c r="F980" s="163" t="n">
        <f aca="false">TRUNC((1+(IF(OR(H980=0,H980=""),'BDI REF.'!$K$5,CHOOSE(H980,'BDI REF.'!$K$5,'BDI REF.'!$K$6,'BDI REF.'!$K$7))))*R980,2)</f>
        <v>0</v>
      </c>
      <c r="G980" s="163" t="n">
        <f aca="false">IF(E980&lt;&gt;0,ROUND(E980*F980,2),IF(AD980=0,(SUMIF($V$12:$V$1011,B980,$AD$12:$AD$1011)),AD980))</f>
        <v>0</v>
      </c>
      <c r="H980" s="164"/>
      <c r="I980" s="165"/>
      <c r="J980" s="166" t="str">
        <f aca="false">IF(N980&lt;&gt;0,N980,"")</f>
        <v/>
      </c>
      <c r="K980" s="167"/>
      <c r="L980" s="168" t="str">
        <f aca="false">IF(B980&gt;0,"ok","ocultar")</f>
        <v>ocultar</v>
      </c>
      <c r="M980" s="182"/>
      <c r="N980" s="184"/>
      <c r="O980" s="177"/>
      <c r="P980" s="178"/>
      <c r="Q980" s="173"/>
      <c r="R980" s="179"/>
      <c r="S980" s="156"/>
      <c r="U980" s="88"/>
      <c r="V980" s="157" t="n">
        <f aca="false">IF(B980=0,V979,IF(ISNONTEXT(B980)=TRUE(),INT(B980),INT(LEFT(B980,FIND(".",B980)-1))))</f>
        <v>3</v>
      </c>
      <c r="W980" s="157" t="str">
        <f aca="false">IF(W981=1,1,IF(B980&lt;&gt;0,1,IF(C980&lt;&gt;0,1,IF(D980&lt;&gt;0,1,IF(E980&lt;&gt;0,1,"")))))</f>
        <v/>
      </c>
      <c r="X980" s="157" t="str">
        <f aca="false">IF(V980=0," ",IF(V980&lt;&gt;V979,V980," "))</f>
        <v> </v>
      </c>
      <c r="Y980" s="88"/>
      <c r="Z980" s="75" t="n">
        <f aca="false">IF(V980&lt;&gt;X980,(IF(I980="",G980*INFORMAÇÕES!$U$113,IF(I980="R",G980,0))),0)</f>
        <v>0</v>
      </c>
      <c r="AA980" s="75" t="n">
        <f aca="false">IF(V980&lt;&gt;X980,(IF(I980="",G980*INFORMAÇÕES!$U$114,IF(I980="C",G980,0))),0)</f>
        <v>0</v>
      </c>
      <c r="AB980" s="75" t="n">
        <f aca="false">IF(V980&lt;&gt;X980,(IF(I980="",G980*INFORMAÇÕES!$U$115,IF(I980="CF",G980,0))),0)</f>
        <v>0</v>
      </c>
      <c r="AC980" s="75" t="n">
        <f aca="false">IF(V980&lt;&gt;X980,(IF(I980="",G980*INFORMAÇÕES!$U$116,IF(I980="O",G980,0))),0)</f>
        <v>0</v>
      </c>
      <c r="AD980" s="75" t="n">
        <f aca="false">IF(E980&lt;&gt;0,G980,0)</f>
        <v>0</v>
      </c>
    </row>
    <row r="981" s="174" customFormat="true" ht="14.25" hidden="false" customHeight="false" outlineLevel="0" collapsed="false">
      <c r="A981" s="159" t="n">
        <v>970</v>
      </c>
      <c r="B981" s="160" t="n">
        <f aca="false">M981</f>
        <v>0</v>
      </c>
      <c r="C981" s="161" t="n">
        <f aca="false">O981</f>
        <v>0</v>
      </c>
      <c r="D981" s="162" t="n">
        <f aca="false">P981</f>
        <v>0</v>
      </c>
      <c r="E981" s="163" t="n">
        <f aca="false">ROUND(Q981,2)</f>
        <v>0</v>
      </c>
      <c r="F981" s="163" t="n">
        <f aca="false">TRUNC((1+(IF(OR(H981=0,H981=""),'BDI REF.'!$K$5,CHOOSE(H981,'BDI REF.'!$K$5,'BDI REF.'!$K$6,'BDI REF.'!$K$7))))*R981,2)</f>
        <v>0</v>
      </c>
      <c r="G981" s="163" t="n">
        <f aca="false">IF(E981&lt;&gt;0,ROUND(E981*F981,2),IF(AD981=0,(SUMIF($V$12:$V$1011,B981,$AD$12:$AD$1011)),AD981))</f>
        <v>0</v>
      </c>
      <c r="H981" s="164"/>
      <c r="I981" s="165"/>
      <c r="J981" s="166" t="str">
        <f aca="false">IF(N981&lt;&gt;0,N981,"")</f>
        <v/>
      </c>
      <c r="K981" s="167"/>
      <c r="L981" s="168" t="str">
        <f aca="false">IF(B981&gt;0,"ok","ocultar")</f>
        <v>ocultar</v>
      </c>
      <c r="M981" s="182"/>
      <c r="N981" s="184"/>
      <c r="O981" s="177"/>
      <c r="P981" s="178"/>
      <c r="Q981" s="173"/>
      <c r="R981" s="179"/>
      <c r="S981" s="156"/>
      <c r="U981" s="88"/>
      <c r="V981" s="157" t="n">
        <f aca="false">IF(B981=0,V980,IF(ISNONTEXT(B981)=TRUE(),INT(B981),INT(LEFT(B981,FIND(".",B981)-1))))</f>
        <v>3</v>
      </c>
      <c r="W981" s="157" t="str">
        <f aca="false">IF(W982=1,1,IF(B981&lt;&gt;0,1,IF(C981&lt;&gt;0,1,IF(D981&lt;&gt;0,1,IF(E981&lt;&gt;0,1,"")))))</f>
        <v/>
      </c>
      <c r="X981" s="157" t="str">
        <f aca="false">IF(V981=0," ",IF(V981&lt;&gt;V980,V981," "))</f>
        <v> </v>
      </c>
      <c r="Y981" s="88"/>
      <c r="Z981" s="75" t="n">
        <f aca="false">IF(V981&lt;&gt;X981,(IF(I981="",G981*INFORMAÇÕES!$U$113,IF(I981="R",G981,0))),0)</f>
        <v>0</v>
      </c>
      <c r="AA981" s="75" t="n">
        <f aca="false">IF(V981&lt;&gt;X981,(IF(I981="",G981*INFORMAÇÕES!$U$114,IF(I981="C",G981,0))),0)</f>
        <v>0</v>
      </c>
      <c r="AB981" s="75" t="n">
        <f aca="false">IF(V981&lt;&gt;X981,(IF(I981="",G981*INFORMAÇÕES!$U$115,IF(I981="CF",G981,0))),0)</f>
        <v>0</v>
      </c>
      <c r="AC981" s="75" t="n">
        <f aca="false">IF(V981&lt;&gt;X981,(IF(I981="",G981*INFORMAÇÕES!$U$116,IF(I981="O",G981,0))),0)</f>
        <v>0</v>
      </c>
      <c r="AD981" s="75" t="n">
        <f aca="false">IF(E981&lt;&gt;0,G981,0)</f>
        <v>0</v>
      </c>
    </row>
    <row r="982" s="174" customFormat="true" ht="14.25" hidden="false" customHeight="false" outlineLevel="0" collapsed="false">
      <c r="A982" s="159" t="n">
        <v>971</v>
      </c>
      <c r="B982" s="160" t="n">
        <f aca="false">M982</f>
        <v>0</v>
      </c>
      <c r="C982" s="161" t="n">
        <f aca="false">O982</f>
        <v>0</v>
      </c>
      <c r="D982" s="162" t="n">
        <f aca="false">P982</f>
        <v>0</v>
      </c>
      <c r="E982" s="163" t="n">
        <f aca="false">ROUND(Q982,2)</f>
        <v>0</v>
      </c>
      <c r="F982" s="163" t="n">
        <f aca="false">TRUNC((1+(IF(OR(H982=0,H982=""),'BDI REF.'!$K$5,CHOOSE(H982,'BDI REF.'!$K$5,'BDI REF.'!$K$6,'BDI REF.'!$K$7))))*R982,2)</f>
        <v>0</v>
      </c>
      <c r="G982" s="163" t="n">
        <f aca="false">IF(E982&lt;&gt;0,ROUND(E982*F982,2),IF(AD982=0,(SUMIF($V$12:$V$1011,B982,$AD$12:$AD$1011)),AD982))</f>
        <v>0</v>
      </c>
      <c r="H982" s="164"/>
      <c r="I982" s="165"/>
      <c r="J982" s="166" t="str">
        <f aca="false">IF(N982&lt;&gt;0,N982,"")</f>
        <v/>
      </c>
      <c r="K982" s="167"/>
      <c r="L982" s="168" t="str">
        <f aca="false">IF(B982&gt;0,"ok","ocultar")</f>
        <v>ocultar</v>
      </c>
      <c r="M982" s="182"/>
      <c r="N982" s="184"/>
      <c r="O982" s="177"/>
      <c r="P982" s="178"/>
      <c r="Q982" s="173"/>
      <c r="R982" s="179"/>
      <c r="S982" s="156"/>
      <c r="U982" s="88"/>
      <c r="V982" s="157" t="n">
        <f aca="false">IF(B982=0,V981,IF(ISNONTEXT(B982)=TRUE(),INT(B982),INT(LEFT(B982,FIND(".",B982)-1))))</f>
        <v>3</v>
      </c>
      <c r="W982" s="157" t="str">
        <f aca="false">IF(W983=1,1,IF(B982&lt;&gt;0,1,IF(C982&lt;&gt;0,1,IF(D982&lt;&gt;0,1,IF(E982&lt;&gt;0,1,"")))))</f>
        <v/>
      </c>
      <c r="X982" s="157" t="str">
        <f aca="false">IF(V982=0," ",IF(V982&lt;&gt;V981,V982," "))</f>
        <v> </v>
      </c>
      <c r="Y982" s="88"/>
      <c r="Z982" s="75" t="n">
        <f aca="false">IF(V982&lt;&gt;X982,(IF(I982="",G982*INFORMAÇÕES!$U$113,IF(I982="R",G982,0))),0)</f>
        <v>0</v>
      </c>
      <c r="AA982" s="75" t="n">
        <f aca="false">IF(V982&lt;&gt;X982,(IF(I982="",G982*INFORMAÇÕES!$U$114,IF(I982="C",G982,0))),0)</f>
        <v>0</v>
      </c>
      <c r="AB982" s="75" t="n">
        <f aca="false">IF(V982&lt;&gt;X982,(IF(I982="",G982*INFORMAÇÕES!$U$115,IF(I982="CF",G982,0))),0)</f>
        <v>0</v>
      </c>
      <c r="AC982" s="75" t="n">
        <f aca="false">IF(V982&lt;&gt;X982,(IF(I982="",G982*INFORMAÇÕES!$U$116,IF(I982="O",G982,0))),0)</f>
        <v>0</v>
      </c>
      <c r="AD982" s="75" t="n">
        <f aca="false">IF(E982&lt;&gt;0,G982,0)</f>
        <v>0</v>
      </c>
    </row>
    <row r="983" s="174" customFormat="true" ht="14.25" hidden="false" customHeight="false" outlineLevel="0" collapsed="false">
      <c r="A983" s="159" t="n">
        <v>972</v>
      </c>
      <c r="B983" s="160" t="n">
        <f aca="false">M983</f>
        <v>0</v>
      </c>
      <c r="C983" s="161" t="n">
        <f aca="false">O983</f>
        <v>0</v>
      </c>
      <c r="D983" s="162" t="n">
        <f aca="false">P983</f>
        <v>0</v>
      </c>
      <c r="E983" s="163" t="n">
        <f aca="false">ROUND(Q983,2)</f>
        <v>0</v>
      </c>
      <c r="F983" s="163" t="n">
        <f aca="false">TRUNC((1+(IF(OR(H983=0,H983=""),'BDI REF.'!$K$5,CHOOSE(H983,'BDI REF.'!$K$5,'BDI REF.'!$K$6,'BDI REF.'!$K$7))))*R983,2)</f>
        <v>0</v>
      </c>
      <c r="G983" s="163" t="n">
        <f aca="false">IF(E983&lt;&gt;0,ROUND(E983*F983,2),IF(AD983=0,(SUMIF($V$12:$V$1011,B983,$AD$12:$AD$1011)),AD983))</f>
        <v>0</v>
      </c>
      <c r="H983" s="164"/>
      <c r="I983" s="165"/>
      <c r="J983" s="166" t="str">
        <f aca="false">IF(N983&lt;&gt;0,N983,"")</f>
        <v/>
      </c>
      <c r="K983" s="167"/>
      <c r="L983" s="168" t="str">
        <f aca="false">IF(B983&gt;0,"ok","ocultar")</f>
        <v>ocultar</v>
      </c>
      <c r="M983" s="182"/>
      <c r="N983" s="184"/>
      <c r="O983" s="177"/>
      <c r="P983" s="178"/>
      <c r="Q983" s="173"/>
      <c r="R983" s="179"/>
      <c r="S983" s="156"/>
      <c r="U983" s="88"/>
      <c r="V983" s="157" t="n">
        <f aca="false">IF(B983=0,V982,IF(ISNONTEXT(B983)=TRUE(),INT(B983),INT(LEFT(B983,FIND(".",B983)-1))))</f>
        <v>3</v>
      </c>
      <c r="W983" s="157" t="str">
        <f aca="false">IF(W984=1,1,IF(B983&lt;&gt;0,1,IF(C983&lt;&gt;0,1,IF(D983&lt;&gt;0,1,IF(E983&lt;&gt;0,1,"")))))</f>
        <v/>
      </c>
      <c r="X983" s="157" t="str">
        <f aca="false">IF(V983=0," ",IF(V983&lt;&gt;V982,V983," "))</f>
        <v> </v>
      </c>
      <c r="Y983" s="88"/>
      <c r="Z983" s="75" t="n">
        <f aca="false">IF(V983&lt;&gt;X983,(IF(I983="",G983*INFORMAÇÕES!$U$113,IF(I983="R",G983,0))),0)</f>
        <v>0</v>
      </c>
      <c r="AA983" s="75" t="n">
        <f aca="false">IF(V983&lt;&gt;X983,(IF(I983="",G983*INFORMAÇÕES!$U$114,IF(I983="C",G983,0))),0)</f>
        <v>0</v>
      </c>
      <c r="AB983" s="75" t="n">
        <f aca="false">IF(V983&lt;&gt;X983,(IF(I983="",G983*INFORMAÇÕES!$U$115,IF(I983="CF",G983,0))),0)</f>
        <v>0</v>
      </c>
      <c r="AC983" s="75" t="n">
        <f aca="false">IF(V983&lt;&gt;X983,(IF(I983="",G983*INFORMAÇÕES!$U$116,IF(I983="O",G983,0))),0)</f>
        <v>0</v>
      </c>
      <c r="AD983" s="75" t="n">
        <f aca="false">IF(E983&lt;&gt;0,G983,0)</f>
        <v>0</v>
      </c>
    </row>
    <row r="984" s="174" customFormat="true" ht="14.25" hidden="false" customHeight="false" outlineLevel="0" collapsed="false">
      <c r="A984" s="159" t="n">
        <v>973</v>
      </c>
      <c r="B984" s="160" t="n">
        <f aca="false">M984</f>
        <v>0</v>
      </c>
      <c r="C984" s="161" t="n">
        <f aca="false">O984</f>
        <v>0</v>
      </c>
      <c r="D984" s="162" t="n">
        <f aca="false">P984</f>
        <v>0</v>
      </c>
      <c r="E984" s="163" t="n">
        <f aca="false">ROUND(Q984,2)</f>
        <v>0</v>
      </c>
      <c r="F984" s="163" t="n">
        <f aca="false">TRUNC((1+(IF(OR(H984=0,H984=""),'BDI REF.'!$K$5,CHOOSE(H984,'BDI REF.'!$K$5,'BDI REF.'!$K$6,'BDI REF.'!$K$7))))*R984,2)</f>
        <v>0</v>
      </c>
      <c r="G984" s="163" t="n">
        <f aca="false">IF(E984&lt;&gt;0,ROUND(E984*F984,2),IF(AD984=0,(SUMIF($V$12:$V$1011,B984,$AD$12:$AD$1011)),AD984))</f>
        <v>0</v>
      </c>
      <c r="H984" s="164"/>
      <c r="I984" s="165"/>
      <c r="J984" s="166" t="str">
        <f aca="false">IF(N984&lt;&gt;0,N984,"")</f>
        <v/>
      </c>
      <c r="K984" s="167"/>
      <c r="L984" s="168" t="str">
        <f aca="false">IF(B984&gt;0,"ok","ocultar")</f>
        <v>ocultar</v>
      </c>
      <c r="M984" s="182"/>
      <c r="N984" s="184"/>
      <c r="O984" s="177"/>
      <c r="P984" s="178"/>
      <c r="Q984" s="173"/>
      <c r="R984" s="179"/>
      <c r="S984" s="156"/>
      <c r="U984" s="88"/>
      <c r="V984" s="157" t="n">
        <f aca="false">IF(B984=0,V983,IF(ISNONTEXT(B984)=TRUE(),INT(B984),INT(LEFT(B984,FIND(".",B984)-1))))</f>
        <v>3</v>
      </c>
      <c r="W984" s="157" t="str">
        <f aca="false">IF(W985=1,1,IF(B984&lt;&gt;0,1,IF(C984&lt;&gt;0,1,IF(D984&lt;&gt;0,1,IF(E984&lt;&gt;0,1,"")))))</f>
        <v/>
      </c>
      <c r="X984" s="157" t="str">
        <f aca="false">IF(V984=0," ",IF(V984&lt;&gt;V983,V984," "))</f>
        <v> </v>
      </c>
      <c r="Y984" s="88"/>
      <c r="Z984" s="75" t="n">
        <f aca="false">IF(V984&lt;&gt;X984,(IF(I984="",G984*INFORMAÇÕES!$U$113,IF(I984="R",G984,0))),0)</f>
        <v>0</v>
      </c>
      <c r="AA984" s="75" t="n">
        <f aca="false">IF(V984&lt;&gt;X984,(IF(I984="",G984*INFORMAÇÕES!$U$114,IF(I984="C",G984,0))),0)</f>
        <v>0</v>
      </c>
      <c r="AB984" s="75" t="n">
        <f aca="false">IF(V984&lt;&gt;X984,(IF(I984="",G984*INFORMAÇÕES!$U$115,IF(I984="CF",G984,0))),0)</f>
        <v>0</v>
      </c>
      <c r="AC984" s="75" t="n">
        <f aca="false">IF(V984&lt;&gt;X984,(IF(I984="",G984*INFORMAÇÕES!$U$116,IF(I984="O",G984,0))),0)</f>
        <v>0</v>
      </c>
      <c r="AD984" s="75" t="n">
        <f aca="false">IF(E984&lt;&gt;0,G984,0)</f>
        <v>0</v>
      </c>
    </row>
    <row r="985" s="174" customFormat="true" ht="14.25" hidden="false" customHeight="false" outlineLevel="0" collapsed="false">
      <c r="A985" s="159" t="n">
        <v>974</v>
      </c>
      <c r="B985" s="160" t="n">
        <f aca="false">M985</f>
        <v>0</v>
      </c>
      <c r="C985" s="161" t="n">
        <f aca="false">O985</f>
        <v>0</v>
      </c>
      <c r="D985" s="162" t="n">
        <f aca="false">P985</f>
        <v>0</v>
      </c>
      <c r="E985" s="163" t="n">
        <f aca="false">ROUND(Q985,2)</f>
        <v>0</v>
      </c>
      <c r="F985" s="163" t="n">
        <f aca="false">TRUNC((1+(IF(OR(H985=0,H985=""),'BDI REF.'!$K$5,CHOOSE(H985,'BDI REF.'!$K$5,'BDI REF.'!$K$6,'BDI REF.'!$K$7))))*R985,2)</f>
        <v>0</v>
      </c>
      <c r="G985" s="163" t="n">
        <f aca="false">IF(E985&lt;&gt;0,ROUND(E985*F985,2),IF(AD985=0,(SUMIF($V$12:$V$1011,B985,$AD$12:$AD$1011)),AD985))</f>
        <v>0</v>
      </c>
      <c r="H985" s="164"/>
      <c r="I985" s="165"/>
      <c r="J985" s="166" t="str">
        <f aca="false">IF(N985&lt;&gt;0,N985,"")</f>
        <v/>
      </c>
      <c r="K985" s="167"/>
      <c r="L985" s="168" t="str">
        <f aca="false">IF(B985&gt;0,"ok","ocultar")</f>
        <v>ocultar</v>
      </c>
      <c r="M985" s="182"/>
      <c r="N985" s="184"/>
      <c r="O985" s="177"/>
      <c r="P985" s="178"/>
      <c r="Q985" s="173"/>
      <c r="R985" s="179"/>
      <c r="S985" s="156"/>
      <c r="U985" s="88"/>
      <c r="V985" s="157" t="n">
        <f aca="false">IF(B985=0,V984,IF(ISNONTEXT(B985)=TRUE(),INT(B985),INT(LEFT(B985,FIND(".",B985)-1))))</f>
        <v>3</v>
      </c>
      <c r="W985" s="157" t="str">
        <f aca="false">IF(W986=1,1,IF(B985&lt;&gt;0,1,IF(C985&lt;&gt;0,1,IF(D985&lt;&gt;0,1,IF(E985&lt;&gt;0,1,"")))))</f>
        <v/>
      </c>
      <c r="X985" s="157" t="str">
        <f aca="false">IF(V985=0," ",IF(V985&lt;&gt;V984,V985," "))</f>
        <v> </v>
      </c>
      <c r="Y985" s="88"/>
      <c r="Z985" s="75" t="n">
        <f aca="false">IF(V985&lt;&gt;X985,(IF(I985="",G985*INFORMAÇÕES!$U$113,IF(I985="R",G985,0))),0)</f>
        <v>0</v>
      </c>
      <c r="AA985" s="75" t="n">
        <f aca="false">IF(V985&lt;&gt;X985,(IF(I985="",G985*INFORMAÇÕES!$U$114,IF(I985="C",G985,0))),0)</f>
        <v>0</v>
      </c>
      <c r="AB985" s="75" t="n">
        <f aca="false">IF(V985&lt;&gt;X985,(IF(I985="",G985*INFORMAÇÕES!$U$115,IF(I985="CF",G985,0))),0)</f>
        <v>0</v>
      </c>
      <c r="AC985" s="75" t="n">
        <f aca="false">IF(V985&lt;&gt;X985,(IF(I985="",G985*INFORMAÇÕES!$U$116,IF(I985="O",G985,0))),0)</f>
        <v>0</v>
      </c>
      <c r="AD985" s="75" t="n">
        <f aca="false">IF(E985&lt;&gt;0,G985,0)</f>
        <v>0</v>
      </c>
    </row>
    <row r="986" s="174" customFormat="true" ht="14.25" hidden="false" customHeight="false" outlineLevel="0" collapsed="false">
      <c r="A986" s="159" t="n">
        <v>975</v>
      </c>
      <c r="B986" s="160" t="n">
        <f aca="false">M986</f>
        <v>0</v>
      </c>
      <c r="C986" s="161" t="n">
        <f aca="false">O986</f>
        <v>0</v>
      </c>
      <c r="D986" s="162" t="n">
        <f aca="false">P986</f>
        <v>0</v>
      </c>
      <c r="E986" s="163" t="n">
        <f aca="false">ROUND(Q986,2)</f>
        <v>0</v>
      </c>
      <c r="F986" s="163" t="n">
        <f aca="false">TRUNC((1+(IF(OR(H986=0,H986=""),'BDI REF.'!$K$5,CHOOSE(H986,'BDI REF.'!$K$5,'BDI REF.'!$K$6,'BDI REF.'!$K$7))))*R986,2)</f>
        <v>0</v>
      </c>
      <c r="G986" s="163" t="n">
        <f aca="false">IF(E986&lt;&gt;0,ROUND(E986*F986,2),IF(AD986=0,(SUMIF($V$12:$V$1011,B986,$AD$12:$AD$1011)),AD986))</f>
        <v>0</v>
      </c>
      <c r="H986" s="164"/>
      <c r="I986" s="165"/>
      <c r="J986" s="166" t="str">
        <f aca="false">IF(N986&lt;&gt;0,N986,"")</f>
        <v/>
      </c>
      <c r="K986" s="167"/>
      <c r="L986" s="168" t="str">
        <f aca="false">IF(B986&gt;0,"ok","ocultar")</f>
        <v>ocultar</v>
      </c>
      <c r="M986" s="182"/>
      <c r="N986" s="184"/>
      <c r="O986" s="177"/>
      <c r="P986" s="178"/>
      <c r="Q986" s="173"/>
      <c r="R986" s="179"/>
      <c r="S986" s="156"/>
      <c r="U986" s="88"/>
      <c r="V986" s="157" t="n">
        <f aca="false">IF(B986=0,V985,IF(ISNONTEXT(B986)=TRUE(),INT(B986),INT(LEFT(B986,FIND(".",B986)-1))))</f>
        <v>3</v>
      </c>
      <c r="W986" s="157" t="str">
        <f aca="false">IF(W987=1,1,IF(B986&lt;&gt;0,1,IF(C986&lt;&gt;0,1,IF(D986&lt;&gt;0,1,IF(E986&lt;&gt;0,1,"")))))</f>
        <v/>
      </c>
      <c r="X986" s="157" t="str">
        <f aca="false">IF(V986=0," ",IF(V986&lt;&gt;V985,V986," "))</f>
        <v> </v>
      </c>
      <c r="Y986" s="88"/>
      <c r="Z986" s="75" t="n">
        <f aca="false">IF(V986&lt;&gt;X986,(IF(I986="",G986*INFORMAÇÕES!$U$113,IF(I986="R",G986,0))),0)</f>
        <v>0</v>
      </c>
      <c r="AA986" s="75" t="n">
        <f aca="false">IF(V986&lt;&gt;X986,(IF(I986="",G986*INFORMAÇÕES!$U$114,IF(I986="C",G986,0))),0)</f>
        <v>0</v>
      </c>
      <c r="AB986" s="75" t="n">
        <f aca="false">IF(V986&lt;&gt;X986,(IF(I986="",G986*INFORMAÇÕES!$U$115,IF(I986="CF",G986,0))),0)</f>
        <v>0</v>
      </c>
      <c r="AC986" s="75" t="n">
        <f aca="false">IF(V986&lt;&gt;X986,(IF(I986="",G986*INFORMAÇÕES!$U$116,IF(I986="O",G986,0))),0)</f>
        <v>0</v>
      </c>
      <c r="AD986" s="75" t="n">
        <f aca="false">IF(E986&lt;&gt;0,G986,0)</f>
        <v>0</v>
      </c>
    </row>
    <row r="987" s="174" customFormat="true" ht="14.25" hidden="false" customHeight="false" outlineLevel="0" collapsed="false">
      <c r="A987" s="159" t="n">
        <v>976</v>
      </c>
      <c r="B987" s="160" t="n">
        <f aca="false">M987</f>
        <v>0</v>
      </c>
      <c r="C987" s="161" t="n">
        <f aca="false">O987</f>
        <v>0</v>
      </c>
      <c r="D987" s="162" t="n">
        <f aca="false">P987</f>
        <v>0</v>
      </c>
      <c r="E987" s="163" t="n">
        <f aca="false">ROUND(Q987,2)</f>
        <v>0</v>
      </c>
      <c r="F987" s="163" t="n">
        <f aca="false">TRUNC((1+(IF(OR(H987=0,H987=""),'BDI REF.'!$K$5,CHOOSE(H987,'BDI REF.'!$K$5,'BDI REF.'!$K$6,'BDI REF.'!$K$7))))*R987,2)</f>
        <v>0</v>
      </c>
      <c r="G987" s="163" t="n">
        <f aca="false">IF(E987&lt;&gt;0,ROUND(E987*F987,2),IF(AD987=0,(SUMIF($V$12:$V$1011,B987,$AD$12:$AD$1011)),AD987))</f>
        <v>0</v>
      </c>
      <c r="H987" s="164"/>
      <c r="I987" s="165"/>
      <c r="J987" s="166" t="str">
        <f aca="false">IF(N987&lt;&gt;0,N987,"")</f>
        <v/>
      </c>
      <c r="K987" s="167"/>
      <c r="L987" s="168" t="str">
        <f aca="false">IF(B987&gt;0,"ok","ocultar")</f>
        <v>ocultar</v>
      </c>
      <c r="M987" s="182"/>
      <c r="N987" s="184"/>
      <c r="O987" s="177"/>
      <c r="P987" s="178"/>
      <c r="Q987" s="173"/>
      <c r="R987" s="179"/>
      <c r="S987" s="156"/>
      <c r="U987" s="88"/>
      <c r="V987" s="157" t="n">
        <f aca="false">IF(B987=0,V986,IF(ISNONTEXT(B987)=TRUE(),INT(B987),INT(LEFT(B987,FIND(".",B987)-1))))</f>
        <v>3</v>
      </c>
      <c r="W987" s="157" t="str">
        <f aca="false">IF(W988=1,1,IF(B987&lt;&gt;0,1,IF(C987&lt;&gt;0,1,IF(D987&lt;&gt;0,1,IF(E987&lt;&gt;0,1,"")))))</f>
        <v/>
      </c>
      <c r="X987" s="157" t="str">
        <f aca="false">IF(V987=0," ",IF(V987&lt;&gt;V986,V987," "))</f>
        <v> </v>
      </c>
      <c r="Y987" s="88"/>
      <c r="Z987" s="75" t="n">
        <f aca="false">IF(V987&lt;&gt;X987,(IF(I987="",G987*INFORMAÇÕES!$U$113,IF(I987="R",G987,0))),0)</f>
        <v>0</v>
      </c>
      <c r="AA987" s="75" t="n">
        <f aca="false">IF(V987&lt;&gt;X987,(IF(I987="",G987*INFORMAÇÕES!$U$114,IF(I987="C",G987,0))),0)</f>
        <v>0</v>
      </c>
      <c r="AB987" s="75" t="n">
        <f aca="false">IF(V987&lt;&gt;X987,(IF(I987="",G987*INFORMAÇÕES!$U$115,IF(I987="CF",G987,0))),0)</f>
        <v>0</v>
      </c>
      <c r="AC987" s="75" t="n">
        <f aca="false">IF(V987&lt;&gt;X987,(IF(I987="",G987*INFORMAÇÕES!$U$116,IF(I987="O",G987,0))),0)</f>
        <v>0</v>
      </c>
      <c r="AD987" s="75" t="n">
        <f aca="false">IF(E987&lt;&gt;0,G987,0)</f>
        <v>0</v>
      </c>
    </row>
    <row r="988" s="174" customFormat="true" ht="14.25" hidden="false" customHeight="false" outlineLevel="0" collapsed="false">
      <c r="A988" s="159" t="n">
        <v>977</v>
      </c>
      <c r="B988" s="160" t="n">
        <f aca="false">M988</f>
        <v>0</v>
      </c>
      <c r="C988" s="161" t="n">
        <f aca="false">O988</f>
        <v>0</v>
      </c>
      <c r="D988" s="162" t="n">
        <f aca="false">P988</f>
        <v>0</v>
      </c>
      <c r="E988" s="163" t="n">
        <f aca="false">ROUND(Q988,2)</f>
        <v>0</v>
      </c>
      <c r="F988" s="163" t="n">
        <f aca="false">TRUNC((1+(IF(OR(H988=0,H988=""),'BDI REF.'!$K$5,CHOOSE(H988,'BDI REF.'!$K$5,'BDI REF.'!$K$6,'BDI REF.'!$K$7))))*R988,2)</f>
        <v>0</v>
      </c>
      <c r="G988" s="163" t="n">
        <f aca="false">IF(E988&lt;&gt;0,ROUND(E988*F988,2),IF(AD988=0,(SUMIF($V$12:$V$1011,B988,$AD$12:$AD$1011)),AD988))</f>
        <v>0</v>
      </c>
      <c r="H988" s="164"/>
      <c r="I988" s="165"/>
      <c r="J988" s="166" t="str">
        <f aca="false">IF(N988&lt;&gt;0,N988,"")</f>
        <v/>
      </c>
      <c r="K988" s="167"/>
      <c r="L988" s="168" t="str">
        <f aca="false">IF(B988&gt;0,"ok","ocultar")</f>
        <v>ocultar</v>
      </c>
      <c r="M988" s="182"/>
      <c r="N988" s="184"/>
      <c r="O988" s="177"/>
      <c r="P988" s="178"/>
      <c r="Q988" s="173"/>
      <c r="R988" s="179"/>
      <c r="S988" s="156"/>
      <c r="U988" s="88"/>
      <c r="V988" s="157" t="n">
        <f aca="false">IF(B988=0,V987,IF(ISNONTEXT(B988)=TRUE(),INT(B988),INT(LEFT(B988,FIND(".",B988)-1))))</f>
        <v>3</v>
      </c>
      <c r="W988" s="157" t="str">
        <f aca="false">IF(W989=1,1,IF(B988&lt;&gt;0,1,IF(C988&lt;&gt;0,1,IF(D988&lt;&gt;0,1,IF(E988&lt;&gt;0,1,"")))))</f>
        <v/>
      </c>
      <c r="X988" s="157" t="str">
        <f aca="false">IF(V988=0," ",IF(V988&lt;&gt;V987,V988," "))</f>
        <v> </v>
      </c>
      <c r="Y988" s="88"/>
      <c r="Z988" s="75" t="n">
        <f aca="false">IF(V988&lt;&gt;X988,(IF(I988="",G988*INFORMAÇÕES!$U$113,IF(I988="R",G988,0))),0)</f>
        <v>0</v>
      </c>
      <c r="AA988" s="75" t="n">
        <f aca="false">IF(V988&lt;&gt;X988,(IF(I988="",G988*INFORMAÇÕES!$U$114,IF(I988="C",G988,0))),0)</f>
        <v>0</v>
      </c>
      <c r="AB988" s="75" t="n">
        <f aca="false">IF(V988&lt;&gt;X988,(IF(I988="",G988*INFORMAÇÕES!$U$115,IF(I988="CF",G988,0))),0)</f>
        <v>0</v>
      </c>
      <c r="AC988" s="75" t="n">
        <f aca="false">IF(V988&lt;&gt;X988,(IF(I988="",G988*INFORMAÇÕES!$U$116,IF(I988="O",G988,0))),0)</f>
        <v>0</v>
      </c>
      <c r="AD988" s="75" t="n">
        <f aca="false">IF(E988&lt;&gt;0,G988,0)</f>
        <v>0</v>
      </c>
    </row>
    <row r="989" s="174" customFormat="true" ht="14.25" hidden="false" customHeight="false" outlineLevel="0" collapsed="false">
      <c r="A989" s="159" t="n">
        <v>978</v>
      </c>
      <c r="B989" s="160" t="n">
        <f aca="false">M989</f>
        <v>0</v>
      </c>
      <c r="C989" s="161" t="n">
        <f aca="false">O989</f>
        <v>0</v>
      </c>
      <c r="D989" s="162" t="n">
        <f aca="false">P989</f>
        <v>0</v>
      </c>
      <c r="E989" s="163" t="n">
        <f aca="false">ROUND(Q989,2)</f>
        <v>0</v>
      </c>
      <c r="F989" s="163" t="n">
        <f aca="false">TRUNC((1+(IF(OR(H989=0,H989=""),'BDI REF.'!$K$5,CHOOSE(H989,'BDI REF.'!$K$5,'BDI REF.'!$K$6,'BDI REF.'!$K$7))))*R989,2)</f>
        <v>0</v>
      </c>
      <c r="G989" s="163" t="n">
        <f aca="false">IF(E989&lt;&gt;0,ROUND(E989*F989,2),IF(AD989=0,(SUMIF($V$12:$V$1011,B989,$AD$12:$AD$1011)),AD989))</f>
        <v>0</v>
      </c>
      <c r="H989" s="164"/>
      <c r="I989" s="165"/>
      <c r="J989" s="166" t="str">
        <f aca="false">IF(N989&lt;&gt;0,N989,"")</f>
        <v/>
      </c>
      <c r="K989" s="167"/>
      <c r="L989" s="168" t="str">
        <f aca="false">IF(B989&gt;0,"ok","ocultar")</f>
        <v>ocultar</v>
      </c>
      <c r="M989" s="182"/>
      <c r="N989" s="184"/>
      <c r="O989" s="177"/>
      <c r="P989" s="178"/>
      <c r="Q989" s="173"/>
      <c r="R989" s="179"/>
      <c r="S989" s="156"/>
      <c r="U989" s="88"/>
      <c r="V989" s="157" t="n">
        <f aca="false">IF(B989=0,V988,IF(ISNONTEXT(B989)=TRUE(),INT(B989),INT(LEFT(B989,FIND(".",B989)-1))))</f>
        <v>3</v>
      </c>
      <c r="W989" s="157" t="str">
        <f aca="false">IF(W990=1,1,IF(B989&lt;&gt;0,1,IF(C989&lt;&gt;0,1,IF(D989&lt;&gt;0,1,IF(E989&lt;&gt;0,1,"")))))</f>
        <v/>
      </c>
      <c r="X989" s="157" t="str">
        <f aca="false">IF(V989=0," ",IF(V989&lt;&gt;V988,V989," "))</f>
        <v> </v>
      </c>
      <c r="Y989" s="88"/>
      <c r="Z989" s="75" t="n">
        <f aca="false">IF(V989&lt;&gt;X989,(IF(I989="",G989*INFORMAÇÕES!$U$113,IF(I989="R",G989,0))),0)</f>
        <v>0</v>
      </c>
      <c r="AA989" s="75" t="n">
        <f aca="false">IF(V989&lt;&gt;X989,(IF(I989="",G989*INFORMAÇÕES!$U$114,IF(I989="C",G989,0))),0)</f>
        <v>0</v>
      </c>
      <c r="AB989" s="75" t="n">
        <f aca="false">IF(V989&lt;&gt;X989,(IF(I989="",G989*INFORMAÇÕES!$U$115,IF(I989="CF",G989,0))),0)</f>
        <v>0</v>
      </c>
      <c r="AC989" s="75" t="n">
        <f aca="false">IF(V989&lt;&gt;X989,(IF(I989="",G989*INFORMAÇÕES!$U$116,IF(I989="O",G989,0))),0)</f>
        <v>0</v>
      </c>
      <c r="AD989" s="75" t="n">
        <f aca="false">IF(E989&lt;&gt;0,G989,0)</f>
        <v>0</v>
      </c>
    </row>
    <row r="990" s="174" customFormat="true" ht="14.25" hidden="false" customHeight="false" outlineLevel="0" collapsed="false">
      <c r="A990" s="159" t="n">
        <v>979</v>
      </c>
      <c r="B990" s="160" t="n">
        <f aca="false">M990</f>
        <v>0</v>
      </c>
      <c r="C990" s="161" t="n">
        <f aca="false">O990</f>
        <v>0</v>
      </c>
      <c r="D990" s="162" t="n">
        <f aca="false">P990</f>
        <v>0</v>
      </c>
      <c r="E990" s="163" t="n">
        <f aca="false">ROUND(Q990,2)</f>
        <v>0</v>
      </c>
      <c r="F990" s="163" t="n">
        <f aca="false">TRUNC((1+(IF(OR(H990=0,H990=""),'BDI REF.'!$K$5,CHOOSE(H990,'BDI REF.'!$K$5,'BDI REF.'!$K$6,'BDI REF.'!$K$7))))*R990,2)</f>
        <v>0</v>
      </c>
      <c r="G990" s="163" t="n">
        <f aca="false">IF(E990&lt;&gt;0,ROUND(E990*F990,2),IF(AD990=0,(SUMIF($V$12:$V$1011,B990,$AD$12:$AD$1011)),AD990))</f>
        <v>0</v>
      </c>
      <c r="H990" s="164"/>
      <c r="I990" s="165"/>
      <c r="J990" s="166" t="str">
        <f aca="false">IF(N990&lt;&gt;0,N990,"")</f>
        <v/>
      </c>
      <c r="K990" s="167"/>
      <c r="L990" s="168" t="str">
        <f aca="false">IF(B990&gt;0,"ok","ocultar")</f>
        <v>ocultar</v>
      </c>
      <c r="M990" s="182"/>
      <c r="N990" s="184"/>
      <c r="O990" s="177"/>
      <c r="P990" s="178"/>
      <c r="Q990" s="173"/>
      <c r="R990" s="179"/>
      <c r="S990" s="156"/>
      <c r="U990" s="88"/>
      <c r="V990" s="157" t="n">
        <f aca="false">IF(B990=0,V989,IF(ISNONTEXT(B990)=TRUE(),INT(B990),INT(LEFT(B990,FIND(".",B990)-1))))</f>
        <v>3</v>
      </c>
      <c r="W990" s="157" t="str">
        <f aca="false">IF(W991=1,1,IF(B990&lt;&gt;0,1,IF(C990&lt;&gt;0,1,IF(D990&lt;&gt;0,1,IF(E990&lt;&gt;0,1,"")))))</f>
        <v/>
      </c>
      <c r="X990" s="157" t="str">
        <f aca="false">IF(V990=0," ",IF(V990&lt;&gt;V989,V990," "))</f>
        <v> </v>
      </c>
      <c r="Y990" s="88"/>
      <c r="Z990" s="75" t="n">
        <f aca="false">IF(V990&lt;&gt;X990,(IF(I990="",G990*INFORMAÇÕES!$U$113,IF(I990="R",G990,0))),0)</f>
        <v>0</v>
      </c>
      <c r="AA990" s="75" t="n">
        <f aca="false">IF(V990&lt;&gt;X990,(IF(I990="",G990*INFORMAÇÕES!$U$114,IF(I990="C",G990,0))),0)</f>
        <v>0</v>
      </c>
      <c r="AB990" s="75" t="n">
        <f aca="false">IF(V990&lt;&gt;X990,(IF(I990="",G990*INFORMAÇÕES!$U$115,IF(I990="CF",G990,0))),0)</f>
        <v>0</v>
      </c>
      <c r="AC990" s="75" t="n">
        <f aca="false">IF(V990&lt;&gt;X990,(IF(I990="",G990*INFORMAÇÕES!$U$116,IF(I990="O",G990,0))),0)</f>
        <v>0</v>
      </c>
      <c r="AD990" s="75" t="n">
        <f aca="false">IF(E990&lt;&gt;0,G990,0)</f>
        <v>0</v>
      </c>
    </row>
    <row r="991" s="174" customFormat="true" ht="14.25" hidden="false" customHeight="false" outlineLevel="0" collapsed="false">
      <c r="A991" s="159" t="n">
        <v>980</v>
      </c>
      <c r="B991" s="160" t="n">
        <f aca="false">M991</f>
        <v>0</v>
      </c>
      <c r="C991" s="161" t="n">
        <f aca="false">O991</f>
        <v>0</v>
      </c>
      <c r="D991" s="162" t="n">
        <f aca="false">P991</f>
        <v>0</v>
      </c>
      <c r="E991" s="163" t="n">
        <f aca="false">ROUND(Q991,2)</f>
        <v>0</v>
      </c>
      <c r="F991" s="163" t="n">
        <f aca="false">TRUNC((1+(IF(OR(H991=0,H991=""),'BDI REF.'!$K$5,CHOOSE(H991,'BDI REF.'!$K$5,'BDI REF.'!$K$6,'BDI REF.'!$K$7))))*R991,2)</f>
        <v>0</v>
      </c>
      <c r="G991" s="163" t="n">
        <f aca="false">IF(E991&lt;&gt;0,ROUND(E991*F991,2),IF(AD991=0,(SUMIF($V$12:$V$1011,B991,$AD$12:$AD$1011)),AD991))</f>
        <v>0</v>
      </c>
      <c r="H991" s="164"/>
      <c r="I991" s="165"/>
      <c r="J991" s="166" t="str">
        <f aca="false">IF(N991&lt;&gt;0,N991,"")</f>
        <v/>
      </c>
      <c r="K991" s="167"/>
      <c r="L991" s="168" t="str">
        <f aca="false">IF(B991&gt;0,"ok","ocultar")</f>
        <v>ocultar</v>
      </c>
      <c r="M991" s="182"/>
      <c r="N991" s="184"/>
      <c r="O991" s="177"/>
      <c r="P991" s="178"/>
      <c r="Q991" s="173"/>
      <c r="R991" s="179"/>
      <c r="S991" s="156"/>
      <c r="U991" s="88"/>
      <c r="V991" s="157" t="n">
        <f aca="false">IF(B991=0,V990,IF(ISNONTEXT(B991)=TRUE(),INT(B991),INT(LEFT(B991,FIND(".",B991)-1))))</f>
        <v>3</v>
      </c>
      <c r="W991" s="157" t="str">
        <f aca="false">IF(W992=1,1,IF(B991&lt;&gt;0,1,IF(C991&lt;&gt;0,1,IF(D991&lt;&gt;0,1,IF(E991&lt;&gt;0,1,"")))))</f>
        <v/>
      </c>
      <c r="X991" s="157" t="str">
        <f aca="false">IF(V991=0," ",IF(V991&lt;&gt;V990,V991," "))</f>
        <v> </v>
      </c>
      <c r="Y991" s="88"/>
      <c r="Z991" s="75" t="n">
        <f aca="false">IF(V991&lt;&gt;X991,(IF(I991="",G991*INFORMAÇÕES!$U$113,IF(I991="R",G991,0))),0)</f>
        <v>0</v>
      </c>
      <c r="AA991" s="75" t="n">
        <f aca="false">IF(V991&lt;&gt;X991,(IF(I991="",G991*INFORMAÇÕES!$U$114,IF(I991="C",G991,0))),0)</f>
        <v>0</v>
      </c>
      <c r="AB991" s="75" t="n">
        <f aca="false">IF(V991&lt;&gt;X991,(IF(I991="",G991*INFORMAÇÕES!$U$115,IF(I991="CF",G991,0))),0)</f>
        <v>0</v>
      </c>
      <c r="AC991" s="75" t="n">
        <f aca="false">IF(V991&lt;&gt;X991,(IF(I991="",G991*INFORMAÇÕES!$U$116,IF(I991="O",G991,0))),0)</f>
        <v>0</v>
      </c>
      <c r="AD991" s="75" t="n">
        <f aca="false">IF(E991&lt;&gt;0,G991,0)</f>
        <v>0</v>
      </c>
    </row>
    <row r="992" s="174" customFormat="true" ht="14.25" hidden="false" customHeight="false" outlineLevel="0" collapsed="false">
      <c r="A992" s="159" t="n">
        <v>981</v>
      </c>
      <c r="B992" s="160" t="n">
        <f aca="false">M992</f>
        <v>0</v>
      </c>
      <c r="C992" s="161" t="n">
        <f aca="false">O992</f>
        <v>0</v>
      </c>
      <c r="D992" s="162" t="n">
        <f aca="false">P992</f>
        <v>0</v>
      </c>
      <c r="E992" s="163" t="n">
        <f aca="false">ROUND(Q992,2)</f>
        <v>0</v>
      </c>
      <c r="F992" s="163" t="n">
        <f aca="false">TRUNC((1+(IF(OR(H992=0,H992=""),'BDI REF.'!$K$5,CHOOSE(H992,'BDI REF.'!$K$5,'BDI REF.'!$K$6,'BDI REF.'!$K$7))))*R992,2)</f>
        <v>0</v>
      </c>
      <c r="G992" s="163" t="n">
        <f aca="false">IF(E992&lt;&gt;0,ROUND(E992*F992,2),IF(AD992=0,(SUMIF($V$12:$V$1011,B992,$AD$12:$AD$1011)),AD992))</f>
        <v>0</v>
      </c>
      <c r="H992" s="164"/>
      <c r="I992" s="165"/>
      <c r="J992" s="166" t="str">
        <f aca="false">IF(N992&lt;&gt;0,N992,"")</f>
        <v/>
      </c>
      <c r="K992" s="167"/>
      <c r="L992" s="168" t="str">
        <f aca="false">IF(B992&gt;0,"ok","ocultar")</f>
        <v>ocultar</v>
      </c>
      <c r="M992" s="182"/>
      <c r="N992" s="184"/>
      <c r="O992" s="177"/>
      <c r="P992" s="178"/>
      <c r="Q992" s="173"/>
      <c r="R992" s="179"/>
      <c r="S992" s="156"/>
      <c r="U992" s="88"/>
      <c r="V992" s="157" t="n">
        <f aca="false">IF(B992=0,V991,IF(ISNONTEXT(B992)=TRUE(),INT(B992),INT(LEFT(B992,FIND(".",B992)-1))))</f>
        <v>3</v>
      </c>
      <c r="W992" s="157" t="str">
        <f aca="false">IF(W993=1,1,IF(B992&lt;&gt;0,1,IF(C992&lt;&gt;0,1,IF(D992&lt;&gt;0,1,IF(E992&lt;&gt;0,1,"")))))</f>
        <v/>
      </c>
      <c r="X992" s="157" t="str">
        <f aca="false">IF(V992=0," ",IF(V992&lt;&gt;V991,V992," "))</f>
        <v> </v>
      </c>
      <c r="Y992" s="88"/>
      <c r="Z992" s="75" t="n">
        <f aca="false">IF(V992&lt;&gt;X992,(IF(I992="",G992*INFORMAÇÕES!$U$113,IF(I992="R",G992,0))),0)</f>
        <v>0</v>
      </c>
      <c r="AA992" s="75" t="n">
        <f aca="false">IF(V992&lt;&gt;X992,(IF(I992="",G992*INFORMAÇÕES!$U$114,IF(I992="C",G992,0))),0)</f>
        <v>0</v>
      </c>
      <c r="AB992" s="75" t="n">
        <f aca="false">IF(V992&lt;&gt;X992,(IF(I992="",G992*INFORMAÇÕES!$U$115,IF(I992="CF",G992,0))),0)</f>
        <v>0</v>
      </c>
      <c r="AC992" s="75" t="n">
        <f aca="false">IF(V992&lt;&gt;X992,(IF(I992="",G992*INFORMAÇÕES!$U$116,IF(I992="O",G992,0))),0)</f>
        <v>0</v>
      </c>
      <c r="AD992" s="75" t="n">
        <f aca="false">IF(E992&lt;&gt;0,G992,0)</f>
        <v>0</v>
      </c>
    </row>
    <row r="993" s="174" customFormat="true" ht="14.25" hidden="false" customHeight="false" outlineLevel="0" collapsed="false">
      <c r="A993" s="159" t="n">
        <v>982</v>
      </c>
      <c r="B993" s="160" t="n">
        <f aca="false">M993</f>
        <v>0</v>
      </c>
      <c r="C993" s="161" t="n">
        <f aca="false">O993</f>
        <v>0</v>
      </c>
      <c r="D993" s="162" t="n">
        <f aca="false">P993</f>
        <v>0</v>
      </c>
      <c r="E993" s="163" t="n">
        <f aca="false">ROUND(Q993,2)</f>
        <v>0</v>
      </c>
      <c r="F993" s="163" t="n">
        <f aca="false">TRUNC((1+(IF(OR(H993=0,H993=""),'BDI REF.'!$K$5,CHOOSE(H993,'BDI REF.'!$K$5,'BDI REF.'!$K$6,'BDI REF.'!$K$7))))*R993,2)</f>
        <v>0</v>
      </c>
      <c r="G993" s="163" t="n">
        <f aca="false">IF(E993&lt;&gt;0,ROUND(E993*F993,2),IF(AD993=0,(SUMIF($V$12:$V$1011,B993,$AD$12:$AD$1011)),AD993))</f>
        <v>0</v>
      </c>
      <c r="H993" s="164"/>
      <c r="I993" s="165"/>
      <c r="J993" s="166" t="str">
        <f aca="false">IF(N993&lt;&gt;0,N993,"")</f>
        <v/>
      </c>
      <c r="K993" s="167"/>
      <c r="L993" s="168" t="str">
        <f aca="false">IF(B993&gt;0,"ok","ocultar")</f>
        <v>ocultar</v>
      </c>
      <c r="M993" s="182"/>
      <c r="N993" s="184"/>
      <c r="O993" s="177"/>
      <c r="P993" s="178"/>
      <c r="Q993" s="173"/>
      <c r="R993" s="179"/>
      <c r="S993" s="156"/>
      <c r="U993" s="88"/>
      <c r="V993" s="157" t="n">
        <f aca="false">IF(B993=0,V992,IF(ISNONTEXT(B993)=TRUE(),INT(B993),INT(LEFT(B993,FIND(".",B993)-1))))</f>
        <v>3</v>
      </c>
      <c r="W993" s="157" t="str">
        <f aca="false">IF(W994=1,1,IF(B993&lt;&gt;0,1,IF(C993&lt;&gt;0,1,IF(D993&lt;&gt;0,1,IF(E993&lt;&gt;0,1,"")))))</f>
        <v/>
      </c>
      <c r="X993" s="157" t="str">
        <f aca="false">IF(V993=0," ",IF(V993&lt;&gt;V992,V993," "))</f>
        <v> </v>
      </c>
      <c r="Y993" s="88"/>
      <c r="Z993" s="75" t="n">
        <f aca="false">IF(V993&lt;&gt;X993,(IF(I993="",G993*INFORMAÇÕES!$U$113,IF(I993="R",G993,0))),0)</f>
        <v>0</v>
      </c>
      <c r="AA993" s="75" t="n">
        <f aca="false">IF(V993&lt;&gt;X993,(IF(I993="",G993*INFORMAÇÕES!$U$114,IF(I993="C",G993,0))),0)</f>
        <v>0</v>
      </c>
      <c r="AB993" s="75" t="n">
        <f aca="false">IF(V993&lt;&gt;X993,(IF(I993="",G993*INFORMAÇÕES!$U$115,IF(I993="CF",G993,0))),0)</f>
        <v>0</v>
      </c>
      <c r="AC993" s="75" t="n">
        <f aca="false">IF(V993&lt;&gt;X993,(IF(I993="",G993*INFORMAÇÕES!$U$116,IF(I993="O",G993,0))),0)</f>
        <v>0</v>
      </c>
      <c r="AD993" s="75" t="n">
        <f aca="false">IF(E993&lt;&gt;0,G993,0)</f>
        <v>0</v>
      </c>
    </row>
    <row r="994" s="174" customFormat="true" ht="14.25" hidden="false" customHeight="false" outlineLevel="0" collapsed="false">
      <c r="A994" s="159" t="n">
        <v>983</v>
      </c>
      <c r="B994" s="160" t="n">
        <f aca="false">M994</f>
        <v>0</v>
      </c>
      <c r="C994" s="161" t="n">
        <f aca="false">O994</f>
        <v>0</v>
      </c>
      <c r="D994" s="162" t="n">
        <f aca="false">P994</f>
        <v>0</v>
      </c>
      <c r="E994" s="163" t="n">
        <f aca="false">ROUND(Q994,2)</f>
        <v>0</v>
      </c>
      <c r="F994" s="163" t="n">
        <f aca="false">TRUNC((1+(IF(OR(H994=0,H994=""),'BDI REF.'!$K$5,CHOOSE(H994,'BDI REF.'!$K$5,'BDI REF.'!$K$6,'BDI REF.'!$K$7))))*R994,2)</f>
        <v>0</v>
      </c>
      <c r="G994" s="163" t="n">
        <f aca="false">IF(E994&lt;&gt;0,ROUND(E994*F994,2),IF(AD994=0,(SUMIF($V$12:$V$1011,B994,$AD$12:$AD$1011)),AD994))</f>
        <v>0</v>
      </c>
      <c r="H994" s="164"/>
      <c r="I994" s="165"/>
      <c r="J994" s="166" t="str">
        <f aca="false">IF(N994&lt;&gt;0,N994,"")</f>
        <v/>
      </c>
      <c r="K994" s="167"/>
      <c r="L994" s="168" t="str">
        <f aca="false">IF(B994&gt;0,"ok","ocultar")</f>
        <v>ocultar</v>
      </c>
      <c r="M994" s="182"/>
      <c r="N994" s="184"/>
      <c r="O994" s="177"/>
      <c r="P994" s="178"/>
      <c r="Q994" s="173"/>
      <c r="R994" s="179"/>
      <c r="S994" s="156"/>
      <c r="U994" s="88"/>
      <c r="V994" s="157" t="n">
        <f aca="false">IF(B994=0,V993,IF(ISNONTEXT(B994)=TRUE(),INT(B994),INT(LEFT(B994,FIND(".",B994)-1))))</f>
        <v>3</v>
      </c>
      <c r="W994" s="157" t="str">
        <f aca="false">IF(W995=1,1,IF(B994&lt;&gt;0,1,IF(C994&lt;&gt;0,1,IF(D994&lt;&gt;0,1,IF(E994&lt;&gt;0,1,"")))))</f>
        <v/>
      </c>
      <c r="X994" s="157" t="str">
        <f aca="false">IF(V994=0," ",IF(V994&lt;&gt;V993,V994," "))</f>
        <v> </v>
      </c>
      <c r="Y994" s="88"/>
      <c r="Z994" s="75" t="n">
        <f aca="false">IF(V994&lt;&gt;X994,(IF(I994="",G994*INFORMAÇÕES!$U$113,IF(I994="R",G994,0))),0)</f>
        <v>0</v>
      </c>
      <c r="AA994" s="75" t="n">
        <f aca="false">IF(V994&lt;&gt;X994,(IF(I994="",G994*INFORMAÇÕES!$U$114,IF(I994="C",G994,0))),0)</f>
        <v>0</v>
      </c>
      <c r="AB994" s="75" t="n">
        <f aca="false">IF(V994&lt;&gt;X994,(IF(I994="",G994*INFORMAÇÕES!$U$115,IF(I994="CF",G994,0))),0)</f>
        <v>0</v>
      </c>
      <c r="AC994" s="75" t="n">
        <f aca="false">IF(V994&lt;&gt;X994,(IF(I994="",G994*INFORMAÇÕES!$U$116,IF(I994="O",G994,0))),0)</f>
        <v>0</v>
      </c>
      <c r="AD994" s="75" t="n">
        <f aca="false">IF(E994&lt;&gt;0,G994,0)</f>
        <v>0</v>
      </c>
    </row>
    <row r="995" s="174" customFormat="true" ht="14.25" hidden="false" customHeight="false" outlineLevel="0" collapsed="false">
      <c r="A995" s="159" t="n">
        <v>984</v>
      </c>
      <c r="B995" s="160" t="n">
        <f aca="false">M995</f>
        <v>0</v>
      </c>
      <c r="C995" s="161" t="n">
        <f aca="false">O995</f>
        <v>0</v>
      </c>
      <c r="D995" s="162" t="n">
        <f aca="false">P995</f>
        <v>0</v>
      </c>
      <c r="E995" s="163" t="n">
        <f aca="false">ROUND(Q995,2)</f>
        <v>0</v>
      </c>
      <c r="F995" s="163" t="n">
        <f aca="false">TRUNC((1+(IF(OR(H995=0,H995=""),'BDI REF.'!$K$5,CHOOSE(H995,'BDI REF.'!$K$5,'BDI REF.'!$K$6,'BDI REF.'!$K$7))))*R995,2)</f>
        <v>0</v>
      </c>
      <c r="G995" s="163" t="n">
        <f aca="false">IF(E995&lt;&gt;0,ROUND(E995*F995,2),IF(AD995=0,(SUMIF($V$12:$V$1011,B995,$AD$12:$AD$1011)),AD995))</f>
        <v>0</v>
      </c>
      <c r="H995" s="164"/>
      <c r="I995" s="165"/>
      <c r="J995" s="166" t="str">
        <f aca="false">IF(N995&lt;&gt;0,N995,"")</f>
        <v/>
      </c>
      <c r="K995" s="167"/>
      <c r="L995" s="168" t="str">
        <f aca="false">IF(B995&gt;0,"ok","ocultar")</f>
        <v>ocultar</v>
      </c>
      <c r="M995" s="182"/>
      <c r="N995" s="184"/>
      <c r="O995" s="177"/>
      <c r="P995" s="178"/>
      <c r="Q995" s="173"/>
      <c r="R995" s="179"/>
      <c r="S995" s="156"/>
      <c r="U995" s="88"/>
      <c r="V995" s="157" t="n">
        <f aca="false">IF(B995=0,V994,IF(ISNONTEXT(B995)=TRUE(),INT(B995),INT(LEFT(B995,FIND(".",B995)-1))))</f>
        <v>3</v>
      </c>
      <c r="W995" s="157" t="str">
        <f aca="false">IF(W996=1,1,IF(B995&lt;&gt;0,1,IF(C995&lt;&gt;0,1,IF(D995&lt;&gt;0,1,IF(E995&lt;&gt;0,1,"")))))</f>
        <v/>
      </c>
      <c r="X995" s="157" t="str">
        <f aca="false">IF(V995=0," ",IF(V995&lt;&gt;V994,V995," "))</f>
        <v> </v>
      </c>
      <c r="Y995" s="88"/>
      <c r="Z995" s="75" t="n">
        <f aca="false">IF(V995&lt;&gt;X995,(IF(I995="",G995*INFORMAÇÕES!$U$113,IF(I995="R",G995,0))),0)</f>
        <v>0</v>
      </c>
      <c r="AA995" s="75" t="n">
        <f aca="false">IF(V995&lt;&gt;X995,(IF(I995="",G995*INFORMAÇÕES!$U$114,IF(I995="C",G995,0))),0)</f>
        <v>0</v>
      </c>
      <c r="AB995" s="75" t="n">
        <f aca="false">IF(V995&lt;&gt;X995,(IF(I995="",G995*INFORMAÇÕES!$U$115,IF(I995="CF",G995,0))),0)</f>
        <v>0</v>
      </c>
      <c r="AC995" s="75" t="n">
        <f aca="false">IF(V995&lt;&gt;X995,(IF(I995="",G995*INFORMAÇÕES!$U$116,IF(I995="O",G995,0))),0)</f>
        <v>0</v>
      </c>
      <c r="AD995" s="75" t="n">
        <f aca="false">IF(E995&lt;&gt;0,G995,0)</f>
        <v>0</v>
      </c>
    </row>
    <row r="996" s="174" customFormat="true" ht="14.25" hidden="false" customHeight="false" outlineLevel="0" collapsed="false">
      <c r="A996" s="159" t="n">
        <v>985</v>
      </c>
      <c r="B996" s="160" t="n">
        <f aca="false">M996</f>
        <v>0</v>
      </c>
      <c r="C996" s="161" t="n">
        <f aca="false">O996</f>
        <v>0</v>
      </c>
      <c r="D996" s="162" t="n">
        <f aca="false">P996</f>
        <v>0</v>
      </c>
      <c r="E996" s="163" t="n">
        <f aca="false">ROUND(Q996,2)</f>
        <v>0</v>
      </c>
      <c r="F996" s="163" t="n">
        <f aca="false">TRUNC((1+(IF(OR(H996=0,H996=""),'BDI REF.'!$K$5,CHOOSE(H996,'BDI REF.'!$K$5,'BDI REF.'!$K$6,'BDI REF.'!$K$7))))*R996,2)</f>
        <v>0</v>
      </c>
      <c r="G996" s="163" t="n">
        <f aca="false">IF(E996&lt;&gt;0,ROUND(E996*F996,2),IF(AD996=0,(SUMIF($V$12:$V$1011,B996,$AD$12:$AD$1011)),AD996))</f>
        <v>0</v>
      </c>
      <c r="H996" s="164"/>
      <c r="I996" s="165"/>
      <c r="J996" s="166" t="str">
        <f aca="false">IF(N996&lt;&gt;0,N996,"")</f>
        <v/>
      </c>
      <c r="K996" s="167"/>
      <c r="L996" s="168" t="str">
        <f aca="false">IF(B996&gt;0,"ok","ocultar")</f>
        <v>ocultar</v>
      </c>
      <c r="M996" s="182"/>
      <c r="N996" s="184"/>
      <c r="O996" s="177"/>
      <c r="P996" s="178"/>
      <c r="Q996" s="173"/>
      <c r="R996" s="179"/>
      <c r="S996" s="156"/>
      <c r="U996" s="88"/>
      <c r="V996" s="157" t="n">
        <f aca="false">IF(B996=0,V995,IF(ISNONTEXT(B996)=TRUE(),INT(B996),INT(LEFT(B996,FIND(".",B996)-1))))</f>
        <v>3</v>
      </c>
      <c r="W996" s="157" t="str">
        <f aca="false">IF(W997=1,1,IF(B996&lt;&gt;0,1,IF(C996&lt;&gt;0,1,IF(D996&lt;&gt;0,1,IF(E996&lt;&gt;0,1,"")))))</f>
        <v/>
      </c>
      <c r="X996" s="157" t="str">
        <f aca="false">IF(V996=0," ",IF(V996&lt;&gt;V995,V996," "))</f>
        <v> </v>
      </c>
      <c r="Y996" s="88"/>
      <c r="Z996" s="75" t="n">
        <f aca="false">IF(V996&lt;&gt;X996,(IF(I996="",G996*INFORMAÇÕES!$U$113,IF(I996="R",G996,0))),0)</f>
        <v>0</v>
      </c>
      <c r="AA996" s="75" t="n">
        <f aca="false">IF(V996&lt;&gt;X996,(IF(I996="",G996*INFORMAÇÕES!$U$114,IF(I996="C",G996,0))),0)</f>
        <v>0</v>
      </c>
      <c r="AB996" s="75" t="n">
        <f aca="false">IF(V996&lt;&gt;X996,(IF(I996="",G996*INFORMAÇÕES!$U$115,IF(I996="CF",G996,0))),0)</f>
        <v>0</v>
      </c>
      <c r="AC996" s="75" t="n">
        <f aca="false">IF(V996&lt;&gt;X996,(IF(I996="",G996*INFORMAÇÕES!$U$116,IF(I996="O",G996,0))),0)</f>
        <v>0</v>
      </c>
      <c r="AD996" s="75" t="n">
        <f aca="false">IF(E996&lt;&gt;0,G996,0)</f>
        <v>0</v>
      </c>
    </row>
    <row r="997" s="174" customFormat="true" ht="14.25" hidden="false" customHeight="false" outlineLevel="0" collapsed="false">
      <c r="A997" s="159" t="n">
        <v>986</v>
      </c>
      <c r="B997" s="160" t="n">
        <f aca="false">M997</f>
        <v>0</v>
      </c>
      <c r="C997" s="161" t="n">
        <f aca="false">O997</f>
        <v>0</v>
      </c>
      <c r="D997" s="162" t="n">
        <f aca="false">P997</f>
        <v>0</v>
      </c>
      <c r="E997" s="163" t="n">
        <f aca="false">ROUND(Q997,2)</f>
        <v>0</v>
      </c>
      <c r="F997" s="163" t="n">
        <f aca="false">TRUNC((1+(IF(OR(H997=0,H997=""),'BDI REF.'!$K$5,CHOOSE(H997,'BDI REF.'!$K$5,'BDI REF.'!$K$6,'BDI REF.'!$K$7))))*R997,2)</f>
        <v>0</v>
      </c>
      <c r="G997" s="163" t="n">
        <f aca="false">IF(E997&lt;&gt;0,ROUND(E997*F997,2),IF(AD997=0,(SUMIF($V$12:$V$1011,B997,$AD$12:$AD$1011)),AD997))</f>
        <v>0</v>
      </c>
      <c r="H997" s="164"/>
      <c r="I997" s="165"/>
      <c r="J997" s="166" t="str">
        <f aca="false">IF(N997&lt;&gt;0,N997,"")</f>
        <v/>
      </c>
      <c r="K997" s="167"/>
      <c r="L997" s="168" t="str">
        <f aca="false">IF(B997&gt;0,"ok","ocultar")</f>
        <v>ocultar</v>
      </c>
      <c r="M997" s="182"/>
      <c r="N997" s="184"/>
      <c r="O997" s="177"/>
      <c r="P997" s="178"/>
      <c r="Q997" s="173"/>
      <c r="R997" s="179"/>
      <c r="S997" s="156"/>
      <c r="U997" s="88"/>
      <c r="V997" s="157" t="n">
        <f aca="false">IF(B997=0,V996,IF(ISNONTEXT(B997)=TRUE(),INT(B997),INT(LEFT(B997,FIND(".",B997)-1))))</f>
        <v>3</v>
      </c>
      <c r="W997" s="157" t="str">
        <f aca="false">IF(W998=1,1,IF(B997&lt;&gt;0,1,IF(C997&lt;&gt;0,1,IF(D997&lt;&gt;0,1,IF(E997&lt;&gt;0,1,"")))))</f>
        <v/>
      </c>
      <c r="X997" s="157" t="str">
        <f aca="false">IF(V997=0," ",IF(V997&lt;&gt;V996,V997," "))</f>
        <v> </v>
      </c>
      <c r="Y997" s="88"/>
      <c r="Z997" s="75" t="n">
        <f aca="false">IF(V997&lt;&gt;X997,(IF(I997="",G997*INFORMAÇÕES!$U$113,IF(I997="R",G997,0))),0)</f>
        <v>0</v>
      </c>
      <c r="AA997" s="75" t="n">
        <f aca="false">IF(V997&lt;&gt;X997,(IF(I997="",G997*INFORMAÇÕES!$U$114,IF(I997="C",G997,0))),0)</f>
        <v>0</v>
      </c>
      <c r="AB997" s="75" t="n">
        <f aca="false">IF(V997&lt;&gt;X997,(IF(I997="",G997*INFORMAÇÕES!$U$115,IF(I997="CF",G997,0))),0)</f>
        <v>0</v>
      </c>
      <c r="AC997" s="75" t="n">
        <f aca="false">IF(V997&lt;&gt;X997,(IF(I997="",G997*INFORMAÇÕES!$U$116,IF(I997="O",G997,0))),0)</f>
        <v>0</v>
      </c>
      <c r="AD997" s="75" t="n">
        <f aca="false">IF(E997&lt;&gt;0,G997,0)</f>
        <v>0</v>
      </c>
    </row>
    <row r="998" s="174" customFormat="true" ht="14.25" hidden="false" customHeight="false" outlineLevel="0" collapsed="false">
      <c r="A998" s="159" t="n">
        <v>987</v>
      </c>
      <c r="B998" s="160" t="n">
        <f aca="false">M998</f>
        <v>0</v>
      </c>
      <c r="C998" s="161" t="n">
        <f aca="false">O998</f>
        <v>0</v>
      </c>
      <c r="D998" s="162" t="n">
        <f aca="false">P998</f>
        <v>0</v>
      </c>
      <c r="E998" s="163" t="n">
        <f aca="false">ROUND(Q998,2)</f>
        <v>0</v>
      </c>
      <c r="F998" s="163" t="n">
        <f aca="false">TRUNC((1+(IF(OR(H998=0,H998=""),'BDI REF.'!$K$5,CHOOSE(H998,'BDI REF.'!$K$5,'BDI REF.'!$K$6,'BDI REF.'!$K$7))))*R998,2)</f>
        <v>0</v>
      </c>
      <c r="G998" s="163" t="n">
        <f aca="false">IF(E998&lt;&gt;0,ROUND(E998*F998,2),IF(AD998=0,(SUMIF($V$12:$V$1011,B998,$AD$12:$AD$1011)),AD998))</f>
        <v>0</v>
      </c>
      <c r="H998" s="164"/>
      <c r="I998" s="165"/>
      <c r="J998" s="166" t="str">
        <f aca="false">IF(N998&lt;&gt;0,N998,"")</f>
        <v/>
      </c>
      <c r="K998" s="167"/>
      <c r="L998" s="168" t="str">
        <f aca="false">IF(B998&gt;0,"ok","ocultar")</f>
        <v>ocultar</v>
      </c>
      <c r="M998" s="182"/>
      <c r="N998" s="184"/>
      <c r="O998" s="177"/>
      <c r="P998" s="178"/>
      <c r="Q998" s="173"/>
      <c r="R998" s="179"/>
      <c r="S998" s="156"/>
      <c r="U998" s="88"/>
      <c r="V998" s="157" t="n">
        <f aca="false">IF(B998=0,V997,IF(ISNONTEXT(B998)=TRUE(),INT(B998),INT(LEFT(B998,FIND(".",B998)-1))))</f>
        <v>3</v>
      </c>
      <c r="W998" s="157" t="str">
        <f aca="false">IF(W999=1,1,IF(B998&lt;&gt;0,1,IF(C998&lt;&gt;0,1,IF(D998&lt;&gt;0,1,IF(E998&lt;&gt;0,1,"")))))</f>
        <v/>
      </c>
      <c r="X998" s="157" t="str">
        <f aca="false">IF(V998=0," ",IF(V998&lt;&gt;V997,V998," "))</f>
        <v> </v>
      </c>
      <c r="Y998" s="88"/>
      <c r="Z998" s="75" t="n">
        <f aca="false">IF(V998&lt;&gt;X998,(IF(I998="",G998*INFORMAÇÕES!$U$113,IF(I998="R",G998,0))),0)</f>
        <v>0</v>
      </c>
      <c r="AA998" s="75" t="n">
        <f aca="false">IF(V998&lt;&gt;X998,(IF(I998="",G998*INFORMAÇÕES!$U$114,IF(I998="C",G998,0))),0)</f>
        <v>0</v>
      </c>
      <c r="AB998" s="75" t="n">
        <f aca="false">IF(V998&lt;&gt;X998,(IF(I998="",G998*INFORMAÇÕES!$U$115,IF(I998="CF",G998,0))),0)</f>
        <v>0</v>
      </c>
      <c r="AC998" s="75" t="n">
        <f aca="false">IF(V998&lt;&gt;X998,(IF(I998="",G998*INFORMAÇÕES!$U$116,IF(I998="O",G998,0))),0)</f>
        <v>0</v>
      </c>
      <c r="AD998" s="75" t="n">
        <f aca="false">IF(E998&lt;&gt;0,G998,0)</f>
        <v>0</v>
      </c>
    </row>
    <row r="999" s="174" customFormat="true" ht="14.25" hidden="false" customHeight="false" outlineLevel="0" collapsed="false">
      <c r="A999" s="159" t="n">
        <v>988</v>
      </c>
      <c r="B999" s="160" t="n">
        <f aca="false">M999</f>
        <v>0</v>
      </c>
      <c r="C999" s="161" t="n">
        <f aca="false">O999</f>
        <v>0</v>
      </c>
      <c r="D999" s="162" t="n">
        <f aca="false">P999</f>
        <v>0</v>
      </c>
      <c r="E999" s="163" t="n">
        <f aca="false">ROUND(Q999,2)</f>
        <v>0</v>
      </c>
      <c r="F999" s="163" t="n">
        <f aca="false">TRUNC((1+(IF(OR(H999=0,H999=""),'BDI REF.'!$K$5,CHOOSE(H999,'BDI REF.'!$K$5,'BDI REF.'!$K$6,'BDI REF.'!$K$7))))*R999,2)</f>
        <v>0</v>
      </c>
      <c r="G999" s="163" t="n">
        <f aca="false">IF(E999&lt;&gt;0,ROUND(E999*F999,2),IF(AD999=0,(SUMIF($V$12:$V$1011,B999,$AD$12:$AD$1011)),AD999))</f>
        <v>0</v>
      </c>
      <c r="H999" s="164"/>
      <c r="I999" s="165"/>
      <c r="J999" s="166" t="str">
        <f aca="false">IF(N999&lt;&gt;0,N999,"")</f>
        <v/>
      </c>
      <c r="K999" s="167"/>
      <c r="L999" s="168" t="str">
        <f aca="false">IF(B999&gt;0,"ok","ocultar")</f>
        <v>ocultar</v>
      </c>
      <c r="M999" s="182"/>
      <c r="N999" s="184"/>
      <c r="O999" s="177"/>
      <c r="P999" s="178"/>
      <c r="Q999" s="173"/>
      <c r="R999" s="179"/>
      <c r="S999" s="156"/>
      <c r="U999" s="88"/>
      <c r="V999" s="157" t="n">
        <f aca="false">IF(B999=0,V998,IF(ISNONTEXT(B999)=TRUE(),INT(B999),INT(LEFT(B999,FIND(".",B999)-1))))</f>
        <v>3</v>
      </c>
      <c r="W999" s="157" t="str">
        <f aca="false">IF(W1000=1,1,IF(B999&lt;&gt;0,1,IF(C999&lt;&gt;0,1,IF(D999&lt;&gt;0,1,IF(E999&lt;&gt;0,1,"")))))</f>
        <v/>
      </c>
      <c r="X999" s="157" t="str">
        <f aca="false">IF(V999=0," ",IF(V999&lt;&gt;V998,V999," "))</f>
        <v> </v>
      </c>
      <c r="Y999" s="88"/>
      <c r="Z999" s="75" t="n">
        <f aca="false">IF(V999&lt;&gt;X999,(IF(I999="",G999*INFORMAÇÕES!$U$113,IF(I999="R",G999,0))),0)</f>
        <v>0</v>
      </c>
      <c r="AA999" s="75" t="n">
        <f aca="false">IF(V999&lt;&gt;X999,(IF(I999="",G999*INFORMAÇÕES!$U$114,IF(I999="C",G999,0))),0)</f>
        <v>0</v>
      </c>
      <c r="AB999" s="75" t="n">
        <f aca="false">IF(V999&lt;&gt;X999,(IF(I999="",G999*INFORMAÇÕES!$U$115,IF(I999="CF",G999,0))),0)</f>
        <v>0</v>
      </c>
      <c r="AC999" s="75" t="n">
        <f aca="false">IF(V999&lt;&gt;X999,(IF(I999="",G999*INFORMAÇÕES!$U$116,IF(I999="O",G999,0))),0)</f>
        <v>0</v>
      </c>
      <c r="AD999" s="75" t="n">
        <f aca="false">IF(E999&lt;&gt;0,G999,0)</f>
        <v>0</v>
      </c>
    </row>
    <row r="1000" s="174" customFormat="true" ht="14.25" hidden="false" customHeight="false" outlineLevel="0" collapsed="false">
      <c r="A1000" s="159" t="n">
        <v>989</v>
      </c>
      <c r="B1000" s="160" t="n">
        <f aca="false">M1000</f>
        <v>0</v>
      </c>
      <c r="C1000" s="161" t="n">
        <f aca="false">O1000</f>
        <v>0</v>
      </c>
      <c r="D1000" s="162" t="n">
        <f aca="false">P1000</f>
        <v>0</v>
      </c>
      <c r="E1000" s="163" t="n">
        <f aca="false">ROUND(Q1000,2)</f>
        <v>0</v>
      </c>
      <c r="F1000" s="163" t="n">
        <f aca="false">TRUNC((1+(IF(OR(H1000=0,H1000=""),'BDI REF.'!$K$5,CHOOSE(H1000,'BDI REF.'!$K$5,'BDI REF.'!$K$6,'BDI REF.'!$K$7))))*R1000,2)</f>
        <v>0</v>
      </c>
      <c r="G1000" s="163" t="n">
        <f aca="false">IF(E1000&lt;&gt;0,ROUND(E1000*F1000,2),IF(AD1000=0,(SUMIF($V$12:$V$1011,B1000,$AD$12:$AD$1011)),AD1000))</f>
        <v>0</v>
      </c>
      <c r="H1000" s="164"/>
      <c r="I1000" s="165"/>
      <c r="J1000" s="166" t="str">
        <f aca="false">IF(N1000&lt;&gt;0,N1000,"")</f>
        <v/>
      </c>
      <c r="K1000" s="167"/>
      <c r="L1000" s="168" t="str">
        <f aca="false">IF(B1000&gt;0,"ok","ocultar")</f>
        <v>ocultar</v>
      </c>
      <c r="M1000" s="182"/>
      <c r="N1000" s="184"/>
      <c r="O1000" s="177"/>
      <c r="P1000" s="178"/>
      <c r="Q1000" s="173"/>
      <c r="R1000" s="179"/>
      <c r="S1000" s="156"/>
      <c r="U1000" s="88"/>
      <c r="V1000" s="157" t="n">
        <f aca="false">IF(B1000=0,V999,IF(ISNONTEXT(B1000)=TRUE(),INT(B1000),INT(LEFT(B1000,FIND(".",B1000)-1))))</f>
        <v>3</v>
      </c>
      <c r="W1000" s="157" t="str">
        <f aca="false">IF(W1001=1,1,IF(B1000&lt;&gt;0,1,IF(C1000&lt;&gt;0,1,IF(D1000&lt;&gt;0,1,IF(E1000&lt;&gt;0,1,"")))))</f>
        <v/>
      </c>
      <c r="X1000" s="157" t="str">
        <f aca="false">IF(V1000=0," ",IF(V1000&lt;&gt;V999,V1000," "))</f>
        <v> </v>
      </c>
      <c r="Y1000" s="88"/>
      <c r="Z1000" s="75" t="n">
        <f aca="false">IF(V1000&lt;&gt;X1000,(IF(I1000="",G1000*INFORMAÇÕES!$U$113,IF(I1000="R",G1000,0))),0)</f>
        <v>0</v>
      </c>
      <c r="AA1000" s="75" t="n">
        <f aca="false">IF(V1000&lt;&gt;X1000,(IF(I1000="",G1000*INFORMAÇÕES!$U$114,IF(I1000="C",G1000,0))),0)</f>
        <v>0</v>
      </c>
      <c r="AB1000" s="75" t="n">
        <f aca="false">IF(V1000&lt;&gt;X1000,(IF(I1000="",G1000*INFORMAÇÕES!$U$115,IF(I1000="CF",G1000,0))),0)</f>
        <v>0</v>
      </c>
      <c r="AC1000" s="75" t="n">
        <f aca="false">IF(V1000&lt;&gt;X1000,(IF(I1000="",G1000*INFORMAÇÕES!$U$116,IF(I1000="O",G1000,0))),0)</f>
        <v>0</v>
      </c>
      <c r="AD1000" s="75" t="n">
        <f aca="false">IF(E1000&lt;&gt;0,G1000,0)</f>
        <v>0</v>
      </c>
    </row>
    <row r="1001" s="174" customFormat="true" ht="14.25" hidden="false" customHeight="false" outlineLevel="0" collapsed="false">
      <c r="A1001" s="159" t="n">
        <v>990</v>
      </c>
      <c r="B1001" s="160" t="n">
        <f aca="false">M1001</f>
        <v>0</v>
      </c>
      <c r="C1001" s="161" t="n">
        <f aca="false">O1001</f>
        <v>0</v>
      </c>
      <c r="D1001" s="162" t="n">
        <f aca="false">P1001</f>
        <v>0</v>
      </c>
      <c r="E1001" s="163" t="n">
        <f aca="false">ROUND(Q1001,2)</f>
        <v>0</v>
      </c>
      <c r="F1001" s="163" t="n">
        <f aca="false">TRUNC((1+(IF(OR(H1001=0,H1001=""),'BDI REF.'!$K$5,CHOOSE(H1001,'BDI REF.'!$K$5,'BDI REF.'!$K$6,'BDI REF.'!$K$7))))*R1001,2)</f>
        <v>0</v>
      </c>
      <c r="G1001" s="163" t="n">
        <f aca="false">IF(E1001&lt;&gt;0,ROUND(E1001*F1001,2),IF(AD1001=0,(SUMIF($V$12:$V$1011,B1001,$AD$12:$AD$1011)),AD1001))</f>
        <v>0</v>
      </c>
      <c r="H1001" s="164"/>
      <c r="I1001" s="165"/>
      <c r="J1001" s="166" t="str">
        <f aca="false">IF(N1001&lt;&gt;0,N1001,"")</f>
        <v/>
      </c>
      <c r="K1001" s="167"/>
      <c r="L1001" s="168" t="str">
        <f aca="false">IF(B1001&gt;0,"ok","ocultar")</f>
        <v>ocultar</v>
      </c>
      <c r="M1001" s="182"/>
      <c r="N1001" s="184"/>
      <c r="O1001" s="177"/>
      <c r="P1001" s="178"/>
      <c r="Q1001" s="173"/>
      <c r="R1001" s="179"/>
      <c r="S1001" s="156"/>
      <c r="U1001" s="88"/>
      <c r="V1001" s="157" t="n">
        <f aca="false">IF(B1001=0,V1000,IF(ISNONTEXT(B1001)=TRUE(),INT(B1001),INT(LEFT(B1001,FIND(".",B1001)-1))))</f>
        <v>3</v>
      </c>
      <c r="W1001" s="157" t="str">
        <f aca="false">IF(W1002=1,1,IF(B1001&lt;&gt;0,1,IF(C1001&lt;&gt;0,1,IF(D1001&lt;&gt;0,1,IF(E1001&lt;&gt;0,1,"")))))</f>
        <v/>
      </c>
      <c r="X1001" s="157" t="str">
        <f aca="false">IF(V1001=0," ",IF(V1001&lt;&gt;V1000,V1001," "))</f>
        <v> </v>
      </c>
      <c r="Y1001" s="88"/>
      <c r="Z1001" s="75" t="n">
        <f aca="false">IF(V1001&lt;&gt;X1001,(IF(I1001="",G1001*INFORMAÇÕES!$U$113,IF(I1001="R",G1001,0))),0)</f>
        <v>0</v>
      </c>
      <c r="AA1001" s="75" t="n">
        <f aca="false">IF(V1001&lt;&gt;X1001,(IF(I1001="",G1001*INFORMAÇÕES!$U$114,IF(I1001="C",G1001,0))),0)</f>
        <v>0</v>
      </c>
      <c r="AB1001" s="75" t="n">
        <f aca="false">IF(V1001&lt;&gt;X1001,(IF(I1001="",G1001*INFORMAÇÕES!$U$115,IF(I1001="CF",G1001,0))),0)</f>
        <v>0</v>
      </c>
      <c r="AC1001" s="75" t="n">
        <f aca="false">IF(V1001&lt;&gt;X1001,(IF(I1001="",G1001*INFORMAÇÕES!$U$116,IF(I1001="O",G1001,0))),0)</f>
        <v>0</v>
      </c>
      <c r="AD1001" s="75" t="n">
        <f aca="false">IF(E1001&lt;&gt;0,G1001,0)</f>
        <v>0</v>
      </c>
    </row>
    <row r="1002" s="174" customFormat="true" ht="14.25" hidden="false" customHeight="false" outlineLevel="0" collapsed="false">
      <c r="A1002" s="159" t="n">
        <v>991</v>
      </c>
      <c r="B1002" s="160" t="n">
        <f aca="false">M1002</f>
        <v>0</v>
      </c>
      <c r="C1002" s="161" t="n">
        <f aca="false">O1002</f>
        <v>0</v>
      </c>
      <c r="D1002" s="162" t="n">
        <f aca="false">P1002</f>
        <v>0</v>
      </c>
      <c r="E1002" s="163" t="n">
        <f aca="false">ROUND(Q1002,2)</f>
        <v>0</v>
      </c>
      <c r="F1002" s="163" t="n">
        <f aca="false">TRUNC((1+(IF(OR(H1002=0,H1002=""),'BDI REF.'!$K$5,CHOOSE(H1002,'BDI REF.'!$K$5,'BDI REF.'!$K$6,'BDI REF.'!$K$7))))*R1002,2)</f>
        <v>0</v>
      </c>
      <c r="G1002" s="163" t="n">
        <f aca="false">IF(E1002&lt;&gt;0,ROUND(E1002*F1002,2),IF(AD1002=0,(SUMIF($V$12:$V$1011,B1002,$AD$12:$AD$1011)),AD1002))</f>
        <v>0</v>
      </c>
      <c r="H1002" s="164"/>
      <c r="I1002" s="165"/>
      <c r="J1002" s="166" t="str">
        <f aca="false">IF(N1002&lt;&gt;0,N1002,"")</f>
        <v/>
      </c>
      <c r="K1002" s="167"/>
      <c r="L1002" s="168" t="str">
        <f aca="false">IF(B1002&gt;0,"ok","ocultar")</f>
        <v>ocultar</v>
      </c>
      <c r="M1002" s="182"/>
      <c r="N1002" s="184"/>
      <c r="O1002" s="177"/>
      <c r="P1002" s="178"/>
      <c r="Q1002" s="173"/>
      <c r="R1002" s="179"/>
      <c r="S1002" s="156"/>
      <c r="U1002" s="88"/>
      <c r="V1002" s="157" t="n">
        <f aca="false">IF(B1002=0,V1001,IF(ISNONTEXT(B1002)=TRUE(),INT(B1002),INT(LEFT(B1002,FIND(".",B1002)-1))))</f>
        <v>3</v>
      </c>
      <c r="W1002" s="157" t="str">
        <f aca="false">IF(W1003=1,1,IF(B1002&lt;&gt;0,1,IF(C1002&lt;&gt;0,1,IF(D1002&lt;&gt;0,1,IF(E1002&lt;&gt;0,1,"")))))</f>
        <v/>
      </c>
      <c r="X1002" s="157" t="str">
        <f aca="false">IF(V1002=0," ",IF(V1002&lt;&gt;V1001,V1002," "))</f>
        <v> </v>
      </c>
      <c r="Y1002" s="88"/>
      <c r="Z1002" s="75" t="n">
        <f aca="false">IF(V1002&lt;&gt;X1002,(IF(I1002="",G1002*INFORMAÇÕES!$U$113,IF(I1002="R",G1002,0))),0)</f>
        <v>0</v>
      </c>
      <c r="AA1002" s="75" t="n">
        <f aca="false">IF(V1002&lt;&gt;X1002,(IF(I1002="",G1002*INFORMAÇÕES!$U$114,IF(I1002="C",G1002,0))),0)</f>
        <v>0</v>
      </c>
      <c r="AB1002" s="75" t="n">
        <f aca="false">IF(V1002&lt;&gt;X1002,(IF(I1002="",G1002*INFORMAÇÕES!$U$115,IF(I1002="CF",G1002,0))),0)</f>
        <v>0</v>
      </c>
      <c r="AC1002" s="75" t="n">
        <f aca="false">IF(V1002&lt;&gt;X1002,(IF(I1002="",G1002*INFORMAÇÕES!$U$116,IF(I1002="O",G1002,0))),0)</f>
        <v>0</v>
      </c>
      <c r="AD1002" s="75" t="n">
        <f aca="false">IF(E1002&lt;&gt;0,G1002,0)</f>
        <v>0</v>
      </c>
    </row>
    <row r="1003" s="174" customFormat="true" ht="14.25" hidden="false" customHeight="false" outlineLevel="0" collapsed="false">
      <c r="A1003" s="159" t="n">
        <v>992</v>
      </c>
      <c r="B1003" s="160" t="n">
        <f aca="false">M1003</f>
        <v>0</v>
      </c>
      <c r="C1003" s="161" t="n">
        <f aca="false">O1003</f>
        <v>0</v>
      </c>
      <c r="D1003" s="162" t="n">
        <f aca="false">P1003</f>
        <v>0</v>
      </c>
      <c r="E1003" s="163" t="n">
        <f aca="false">ROUND(Q1003,2)</f>
        <v>0</v>
      </c>
      <c r="F1003" s="163" t="n">
        <f aca="false">TRUNC((1+(IF(OR(H1003=0,H1003=""),'BDI REF.'!$K$5,CHOOSE(H1003,'BDI REF.'!$K$5,'BDI REF.'!$K$6,'BDI REF.'!$K$7))))*R1003,2)</f>
        <v>0</v>
      </c>
      <c r="G1003" s="163" t="n">
        <f aca="false">IF(E1003&lt;&gt;0,ROUND(E1003*F1003,2),IF(AD1003=0,(SUMIF($V$12:$V$1011,B1003,$AD$12:$AD$1011)),AD1003))</f>
        <v>0</v>
      </c>
      <c r="H1003" s="164"/>
      <c r="I1003" s="165"/>
      <c r="J1003" s="166" t="str">
        <f aca="false">IF(N1003&lt;&gt;0,N1003,"")</f>
        <v/>
      </c>
      <c r="K1003" s="167"/>
      <c r="L1003" s="168" t="str">
        <f aca="false">IF(B1003&gt;0,"ok","ocultar")</f>
        <v>ocultar</v>
      </c>
      <c r="M1003" s="182"/>
      <c r="N1003" s="184"/>
      <c r="O1003" s="177"/>
      <c r="P1003" s="178"/>
      <c r="Q1003" s="173"/>
      <c r="R1003" s="179"/>
      <c r="S1003" s="156"/>
      <c r="U1003" s="88"/>
      <c r="V1003" s="157" t="n">
        <f aca="false">IF(B1003=0,V1002,IF(ISNONTEXT(B1003)=TRUE(),INT(B1003),INT(LEFT(B1003,FIND(".",B1003)-1))))</f>
        <v>3</v>
      </c>
      <c r="W1003" s="157" t="str">
        <f aca="false">IF(W1004=1,1,IF(B1003&lt;&gt;0,1,IF(C1003&lt;&gt;0,1,IF(D1003&lt;&gt;0,1,IF(E1003&lt;&gt;0,1,"")))))</f>
        <v/>
      </c>
      <c r="X1003" s="157" t="str">
        <f aca="false">IF(V1003=0," ",IF(V1003&lt;&gt;V1002,V1003," "))</f>
        <v> </v>
      </c>
      <c r="Y1003" s="88"/>
      <c r="Z1003" s="75" t="n">
        <f aca="false">IF(V1003&lt;&gt;X1003,(IF(I1003="",G1003*INFORMAÇÕES!$U$113,IF(I1003="R",G1003,0))),0)</f>
        <v>0</v>
      </c>
      <c r="AA1003" s="75" t="n">
        <f aca="false">IF(V1003&lt;&gt;X1003,(IF(I1003="",G1003*INFORMAÇÕES!$U$114,IF(I1003="C",G1003,0))),0)</f>
        <v>0</v>
      </c>
      <c r="AB1003" s="75" t="n">
        <f aca="false">IF(V1003&lt;&gt;X1003,(IF(I1003="",G1003*INFORMAÇÕES!$U$115,IF(I1003="CF",G1003,0))),0)</f>
        <v>0</v>
      </c>
      <c r="AC1003" s="75" t="n">
        <f aca="false">IF(V1003&lt;&gt;X1003,(IF(I1003="",G1003*INFORMAÇÕES!$U$116,IF(I1003="O",G1003,0))),0)</f>
        <v>0</v>
      </c>
      <c r="AD1003" s="75" t="n">
        <f aca="false">IF(E1003&lt;&gt;0,G1003,0)</f>
        <v>0</v>
      </c>
    </row>
    <row r="1004" s="174" customFormat="true" ht="14.25" hidden="false" customHeight="false" outlineLevel="0" collapsed="false">
      <c r="A1004" s="159" t="n">
        <v>993</v>
      </c>
      <c r="B1004" s="160" t="n">
        <f aca="false">M1004</f>
        <v>0</v>
      </c>
      <c r="C1004" s="161" t="n">
        <f aca="false">O1004</f>
        <v>0</v>
      </c>
      <c r="D1004" s="162" t="n">
        <f aca="false">P1004</f>
        <v>0</v>
      </c>
      <c r="E1004" s="163" t="n">
        <f aca="false">ROUND(Q1004,2)</f>
        <v>0</v>
      </c>
      <c r="F1004" s="163" t="n">
        <f aca="false">TRUNC((1+(IF(OR(H1004=0,H1004=""),'BDI REF.'!$K$5,CHOOSE(H1004,'BDI REF.'!$K$5,'BDI REF.'!$K$6,'BDI REF.'!$K$7))))*R1004,2)</f>
        <v>0</v>
      </c>
      <c r="G1004" s="163" t="n">
        <f aca="false">IF(E1004&lt;&gt;0,ROUND(E1004*F1004,2),IF(AD1004=0,(SUMIF($V$12:$V$1011,B1004,$AD$12:$AD$1011)),AD1004))</f>
        <v>0</v>
      </c>
      <c r="H1004" s="164"/>
      <c r="I1004" s="165"/>
      <c r="J1004" s="166" t="str">
        <f aca="false">IF(N1004&lt;&gt;0,N1004,"")</f>
        <v/>
      </c>
      <c r="K1004" s="167"/>
      <c r="L1004" s="168" t="str">
        <f aca="false">IF(B1004&gt;0,"ok","ocultar")</f>
        <v>ocultar</v>
      </c>
      <c r="M1004" s="182"/>
      <c r="N1004" s="184"/>
      <c r="O1004" s="177"/>
      <c r="P1004" s="178"/>
      <c r="Q1004" s="173"/>
      <c r="R1004" s="179"/>
      <c r="S1004" s="156"/>
      <c r="U1004" s="88"/>
      <c r="V1004" s="157" t="n">
        <f aca="false">IF(B1004=0,V1003,IF(ISNONTEXT(B1004)=TRUE(),INT(B1004),INT(LEFT(B1004,FIND(".",B1004)-1))))</f>
        <v>3</v>
      </c>
      <c r="W1004" s="157" t="str">
        <f aca="false">IF(W1005=1,1,IF(B1004&lt;&gt;0,1,IF(C1004&lt;&gt;0,1,IF(D1004&lt;&gt;0,1,IF(E1004&lt;&gt;0,1,"")))))</f>
        <v/>
      </c>
      <c r="X1004" s="157" t="str">
        <f aca="false">IF(V1004=0," ",IF(V1004&lt;&gt;V1003,V1004," "))</f>
        <v> </v>
      </c>
      <c r="Y1004" s="88"/>
      <c r="Z1004" s="75" t="n">
        <f aca="false">IF(V1004&lt;&gt;X1004,(IF(I1004="",G1004*INFORMAÇÕES!$U$113,IF(I1004="R",G1004,0))),0)</f>
        <v>0</v>
      </c>
      <c r="AA1004" s="75" t="n">
        <f aca="false">IF(V1004&lt;&gt;X1004,(IF(I1004="",G1004*INFORMAÇÕES!$U$114,IF(I1004="C",G1004,0))),0)</f>
        <v>0</v>
      </c>
      <c r="AB1004" s="75" t="n">
        <f aca="false">IF(V1004&lt;&gt;X1004,(IF(I1004="",G1004*INFORMAÇÕES!$U$115,IF(I1004="CF",G1004,0))),0)</f>
        <v>0</v>
      </c>
      <c r="AC1004" s="75" t="n">
        <f aca="false">IF(V1004&lt;&gt;X1004,(IF(I1004="",G1004*INFORMAÇÕES!$U$116,IF(I1004="O",G1004,0))),0)</f>
        <v>0</v>
      </c>
      <c r="AD1004" s="75" t="n">
        <f aca="false">IF(E1004&lt;&gt;0,G1004,0)</f>
        <v>0</v>
      </c>
    </row>
    <row r="1005" s="174" customFormat="true" ht="14.25" hidden="false" customHeight="false" outlineLevel="0" collapsed="false">
      <c r="A1005" s="159" t="n">
        <v>994</v>
      </c>
      <c r="B1005" s="160" t="n">
        <f aca="false">M1005</f>
        <v>0</v>
      </c>
      <c r="C1005" s="161" t="n">
        <f aca="false">O1005</f>
        <v>0</v>
      </c>
      <c r="D1005" s="162" t="n">
        <f aca="false">P1005</f>
        <v>0</v>
      </c>
      <c r="E1005" s="163" t="n">
        <f aca="false">ROUND(Q1005,2)</f>
        <v>0</v>
      </c>
      <c r="F1005" s="163" t="n">
        <f aca="false">TRUNC((1+(IF(OR(H1005=0,H1005=""),'BDI REF.'!$K$5,CHOOSE(H1005,'BDI REF.'!$K$5,'BDI REF.'!$K$6,'BDI REF.'!$K$7))))*R1005,2)</f>
        <v>0</v>
      </c>
      <c r="G1005" s="163" t="n">
        <f aca="false">IF(E1005&lt;&gt;0,ROUND(E1005*F1005,2),IF(AD1005=0,(SUMIF($V$12:$V$1011,B1005,$AD$12:$AD$1011)),AD1005))</f>
        <v>0</v>
      </c>
      <c r="H1005" s="164"/>
      <c r="I1005" s="165"/>
      <c r="J1005" s="166" t="str">
        <f aca="false">IF(N1005&lt;&gt;0,N1005,"")</f>
        <v/>
      </c>
      <c r="K1005" s="167"/>
      <c r="L1005" s="168" t="str">
        <f aca="false">IF(B1005&gt;0,"ok","ocultar")</f>
        <v>ocultar</v>
      </c>
      <c r="M1005" s="182"/>
      <c r="N1005" s="184"/>
      <c r="O1005" s="177"/>
      <c r="P1005" s="178"/>
      <c r="Q1005" s="173"/>
      <c r="R1005" s="179"/>
      <c r="S1005" s="156"/>
      <c r="U1005" s="88"/>
      <c r="V1005" s="157" t="n">
        <f aca="false">IF(B1005=0,V1004,IF(ISNONTEXT(B1005)=TRUE(),INT(B1005),INT(LEFT(B1005,FIND(".",B1005)-1))))</f>
        <v>3</v>
      </c>
      <c r="W1005" s="157" t="str">
        <f aca="false">IF(W1006=1,1,IF(B1005&lt;&gt;0,1,IF(C1005&lt;&gt;0,1,IF(D1005&lt;&gt;0,1,IF(E1005&lt;&gt;0,1,"")))))</f>
        <v/>
      </c>
      <c r="X1005" s="157" t="str">
        <f aca="false">IF(V1005=0," ",IF(V1005&lt;&gt;V1004,V1005," "))</f>
        <v> </v>
      </c>
      <c r="Y1005" s="88"/>
      <c r="Z1005" s="75" t="n">
        <f aca="false">IF(V1005&lt;&gt;X1005,(IF(I1005="",G1005*INFORMAÇÕES!$U$113,IF(I1005="R",G1005,0))),0)</f>
        <v>0</v>
      </c>
      <c r="AA1005" s="75" t="n">
        <f aca="false">IF(V1005&lt;&gt;X1005,(IF(I1005="",G1005*INFORMAÇÕES!$U$114,IF(I1005="C",G1005,0))),0)</f>
        <v>0</v>
      </c>
      <c r="AB1005" s="75" t="n">
        <f aca="false">IF(V1005&lt;&gt;X1005,(IF(I1005="",G1005*INFORMAÇÕES!$U$115,IF(I1005="CF",G1005,0))),0)</f>
        <v>0</v>
      </c>
      <c r="AC1005" s="75" t="n">
        <f aca="false">IF(V1005&lt;&gt;X1005,(IF(I1005="",G1005*INFORMAÇÕES!$U$116,IF(I1005="O",G1005,0))),0)</f>
        <v>0</v>
      </c>
      <c r="AD1005" s="75" t="n">
        <f aca="false">IF(E1005&lt;&gt;0,G1005,0)</f>
        <v>0</v>
      </c>
    </row>
    <row r="1006" s="174" customFormat="true" ht="14.25" hidden="false" customHeight="false" outlineLevel="0" collapsed="false">
      <c r="A1006" s="159" t="n">
        <v>995</v>
      </c>
      <c r="B1006" s="160" t="n">
        <f aca="false">M1006</f>
        <v>0</v>
      </c>
      <c r="C1006" s="161" t="n">
        <f aca="false">O1006</f>
        <v>0</v>
      </c>
      <c r="D1006" s="162" t="n">
        <f aca="false">P1006</f>
        <v>0</v>
      </c>
      <c r="E1006" s="163" t="n">
        <f aca="false">ROUND(Q1006,2)</f>
        <v>0</v>
      </c>
      <c r="F1006" s="163" t="n">
        <f aca="false">TRUNC((1+(IF(OR(H1006=0,H1006=""),'BDI REF.'!$K$5,CHOOSE(H1006,'BDI REF.'!$K$5,'BDI REF.'!$K$6,'BDI REF.'!$K$7))))*R1006,2)</f>
        <v>0</v>
      </c>
      <c r="G1006" s="163" t="n">
        <f aca="false">IF(E1006&lt;&gt;0,ROUND(E1006*F1006,2),IF(AD1006=0,(SUMIF($V$12:$V$1011,B1006,$AD$12:$AD$1011)),AD1006))</f>
        <v>0</v>
      </c>
      <c r="H1006" s="164"/>
      <c r="I1006" s="165"/>
      <c r="J1006" s="166" t="str">
        <f aca="false">IF(N1006&lt;&gt;0,N1006,"")</f>
        <v/>
      </c>
      <c r="K1006" s="167"/>
      <c r="L1006" s="168" t="str">
        <f aca="false">IF(B1006&gt;0,"ok","ocultar")</f>
        <v>ocultar</v>
      </c>
      <c r="M1006" s="182"/>
      <c r="N1006" s="184"/>
      <c r="O1006" s="177"/>
      <c r="P1006" s="178"/>
      <c r="Q1006" s="173"/>
      <c r="R1006" s="179"/>
      <c r="S1006" s="156"/>
      <c r="U1006" s="88"/>
      <c r="V1006" s="157" t="n">
        <f aca="false">IF(B1006=0,V1005,IF(ISNONTEXT(B1006)=TRUE(),INT(B1006),INT(LEFT(B1006,FIND(".",B1006)-1))))</f>
        <v>3</v>
      </c>
      <c r="W1006" s="157" t="str">
        <f aca="false">IF(W1007=1,1,IF(B1006&lt;&gt;0,1,IF(C1006&lt;&gt;0,1,IF(D1006&lt;&gt;0,1,IF(E1006&lt;&gt;0,1,"")))))</f>
        <v/>
      </c>
      <c r="X1006" s="157" t="str">
        <f aca="false">IF(V1006=0," ",IF(V1006&lt;&gt;V1005,V1006," "))</f>
        <v> </v>
      </c>
      <c r="Y1006" s="88"/>
      <c r="Z1006" s="75" t="n">
        <f aca="false">IF(V1006&lt;&gt;X1006,(IF(I1006="",G1006*INFORMAÇÕES!$U$113,IF(I1006="R",G1006,0))),0)</f>
        <v>0</v>
      </c>
      <c r="AA1006" s="75" t="n">
        <f aca="false">IF(V1006&lt;&gt;X1006,(IF(I1006="",G1006*INFORMAÇÕES!$U$114,IF(I1006="C",G1006,0))),0)</f>
        <v>0</v>
      </c>
      <c r="AB1006" s="75" t="n">
        <f aca="false">IF(V1006&lt;&gt;X1006,(IF(I1006="",G1006*INFORMAÇÕES!$U$115,IF(I1006="CF",G1006,0))),0)</f>
        <v>0</v>
      </c>
      <c r="AC1006" s="75" t="n">
        <f aca="false">IF(V1006&lt;&gt;X1006,(IF(I1006="",G1006*INFORMAÇÕES!$U$116,IF(I1006="O",G1006,0))),0)</f>
        <v>0</v>
      </c>
      <c r="AD1006" s="75" t="n">
        <f aca="false">IF(E1006&lt;&gt;0,G1006,0)</f>
        <v>0</v>
      </c>
    </row>
    <row r="1007" s="174" customFormat="true" ht="14.25" hidden="false" customHeight="false" outlineLevel="0" collapsed="false">
      <c r="A1007" s="159" t="n">
        <v>996</v>
      </c>
      <c r="B1007" s="160" t="n">
        <f aca="false">M1007</f>
        <v>0</v>
      </c>
      <c r="C1007" s="161" t="n">
        <f aca="false">O1007</f>
        <v>0</v>
      </c>
      <c r="D1007" s="162" t="n">
        <f aca="false">P1007</f>
        <v>0</v>
      </c>
      <c r="E1007" s="163" t="n">
        <f aca="false">ROUND(Q1007,2)</f>
        <v>0</v>
      </c>
      <c r="F1007" s="163" t="n">
        <f aca="false">TRUNC((1+(IF(OR(H1007=0,H1007=""),'BDI REF.'!$K$5,CHOOSE(H1007,'BDI REF.'!$K$5,'BDI REF.'!$K$6,'BDI REF.'!$K$7))))*R1007,2)</f>
        <v>0</v>
      </c>
      <c r="G1007" s="163" t="n">
        <f aca="false">IF(E1007&lt;&gt;0,ROUND(E1007*F1007,2),IF(AD1007=0,(SUMIF($V$12:$V$1011,B1007,$AD$12:$AD$1011)),AD1007))</f>
        <v>0</v>
      </c>
      <c r="H1007" s="164"/>
      <c r="I1007" s="165"/>
      <c r="J1007" s="166" t="str">
        <f aca="false">IF(N1007&lt;&gt;0,N1007,"")</f>
        <v/>
      </c>
      <c r="K1007" s="167"/>
      <c r="L1007" s="168" t="str">
        <f aca="false">IF(B1007&gt;0,"ok","ocultar")</f>
        <v>ocultar</v>
      </c>
      <c r="M1007" s="182"/>
      <c r="N1007" s="184"/>
      <c r="O1007" s="177"/>
      <c r="P1007" s="178"/>
      <c r="Q1007" s="173"/>
      <c r="R1007" s="179"/>
      <c r="S1007" s="156"/>
      <c r="U1007" s="88"/>
      <c r="V1007" s="157" t="n">
        <f aca="false">IF(B1007=0,V1006,IF(ISNONTEXT(B1007)=TRUE(),INT(B1007),INT(LEFT(B1007,FIND(".",B1007)-1))))</f>
        <v>3</v>
      </c>
      <c r="W1007" s="157" t="str">
        <f aca="false">IF(W1008=1,1,IF(B1007&lt;&gt;0,1,IF(C1007&lt;&gt;0,1,IF(D1007&lt;&gt;0,1,IF(E1007&lt;&gt;0,1,"")))))</f>
        <v/>
      </c>
      <c r="X1007" s="157" t="str">
        <f aca="false">IF(V1007=0," ",IF(V1007&lt;&gt;V1006,V1007," "))</f>
        <v> </v>
      </c>
      <c r="Y1007" s="88"/>
      <c r="Z1007" s="75" t="n">
        <f aca="false">IF(V1007&lt;&gt;X1007,(IF(I1007="",G1007*INFORMAÇÕES!$U$113,IF(I1007="R",G1007,0))),0)</f>
        <v>0</v>
      </c>
      <c r="AA1007" s="75" t="n">
        <f aca="false">IF(V1007&lt;&gt;X1007,(IF(I1007="",G1007*INFORMAÇÕES!$U$114,IF(I1007="C",G1007,0))),0)</f>
        <v>0</v>
      </c>
      <c r="AB1007" s="75" t="n">
        <f aca="false">IF(V1007&lt;&gt;X1007,(IF(I1007="",G1007*INFORMAÇÕES!$U$115,IF(I1007="CF",G1007,0))),0)</f>
        <v>0</v>
      </c>
      <c r="AC1007" s="75" t="n">
        <f aca="false">IF(V1007&lt;&gt;X1007,(IF(I1007="",G1007*INFORMAÇÕES!$U$116,IF(I1007="O",G1007,0))),0)</f>
        <v>0</v>
      </c>
      <c r="AD1007" s="75" t="n">
        <f aca="false">IF(E1007&lt;&gt;0,G1007,0)</f>
        <v>0</v>
      </c>
    </row>
    <row r="1008" s="174" customFormat="true" ht="14.25" hidden="false" customHeight="false" outlineLevel="0" collapsed="false">
      <c r="A1008" s="159" t="n">
        <v>997</v>
      </c>
      <c r="B1008" s="160" t="n">
        <f aca="false">M1008</f>
        <v>0</v>
      </c>
      <c r="C1008" s="161" t="n">
        <f aca="false">O1008</f>
        <v>0</v>
      </c>
      <c r="D1008" s="162" t="n">
        <f aca="false">P1008</f>
        <v>0</v>
      </c>
      <c r="E1008" s="163" t="n">
        <f aca="false">ROUND(Q1008,2)</f>
        <v>0</v>
      </c>
      <c r="F1008" s="163" t="n">
        <f aca="false">TRUNC((1+(IF(OR(H1008=0,H1008=""),'BDI REF.'!$K$5,CHOOSE(H1008,'BDI REF.'!$K$5,'BDI REF.'!$K$6,'BDI REF.'!$K$7))))*R1008,2)</f>
        <v>0</v>
      </c>
      <c r="G1008" s="163" t="n">
        <f aca="false">IF(E1008&lt;&gt;0,ROUND(E1008*F1008,2),IF(AD1008=0,(SUMIF($V$12:$V$1011,B1008,$AD$12:$AD$1011)),AD1008))</f>
        <v>0</v>
      </c>
      <c r="H1008" s="164"/>
      <c r="I1008" s="165"/>
      <c r="J1008" s="166" t="str">
        <f aca="false">IF(N1008&lt;&gt;0,N1008,"")</f>
        <v/>
      </c>
      <c r="K1008" s="167"/>
      <c r="L1008" s="168" t="str">
        <f aca="false">IF(B1008&gt;0,"ok","ocultar")</f>
        <v>ocultar</v>
      </c>
      <c r="M1008" s="182"/>
      <c r="N1008" s="184"/>
      <c r="O1008" s="177"/>
      <c r="P1008" s="178"/>
      <c r="Q1008" s="173"/>
      <c r="R1008" s="179"/>
      <c r="S1008" s="156"/>
      <c r="U1008" s="88"/>
      <c r="V1008" s="157" t="n">
        <f aca="false">IF(B1008=0,V1007,IF(ISNONTEXT(B1008)=TRUE(),INT(B1008),INT(LEFT(B1008,FIND(".",B1008)-1))))</f>
        <v>3</v>
      </c>
      <c r="W1008" s="157" t="str">
        <f aca="false">IF(W1009=1,1,IF(B1008&lt;&gt;0,1,IF(C1008&lt;&gt;0,1,IF(D1008&lt;&gt;0,1,IF(E1008&lt;&gt;0,1,"")))))</f>
        <v/>
      </c>
      <c r="X1008" s="157" t="str">
        <f aca="false">IF(V1008=0," ",IF(V1008&lt;&gt;V1007,V1008," "))</f>
        <v> </v>
      </c>
      <c r="Y1008" s="88"/>
      <c r="Z1008" s="75" t="n">
        <f aca="false">IF(V1008&lt;&gt;X1008,(IF(I1008="",G1008*INFORMAÇÕES!$U$113,IF(I1008="R",G1008,0))),0)</f>
        <v>0</v>
      </c>
      <c r="AA1008" s="75" t="n">
        <f aca="false">IF(V1008&lt;&gt;X1008,(IF(I1008="",G1008*INFORMAÇÕES!$U$114,IF(I1008="C",G1008,0))),0)</f>
        <v>0</v>
      </c>
      <c r="AB1008" s="75" t="n">
        <f aca="false">IF(V1008&lt;&gt;X1008,(IF(I1008="",G1008*INFORMAÇÕES!$U$115,IF(I1008="CF",G1008,0))),0)</f>
        <v>0</v>
      </c>
      <c r="AC1008" s="75" t="n">
        <f aca="false">IF(V1008&lt;&gt;X1008,(IF(I1008="",G1008*INFORMAÇÕES!$U$116,IF(I1008="O",G1008,0))),0)</f>
        <v>0</v>
      </c>
      <c r="AD1008" s="75" t="n">
        <f aca="false">IF(E1008&lt;&gt;0,G1008,0)</f>
        <v>0</v>
      </c>
    </row>
    <row r="1009" s="174" customFormat="true" ht="14.25" hidden="false" customHeight="false" outlineLevel="0" collapsed="false">
      <c r="A1009" s="159" t="n">
        <v>998</v>
      </c>
      <c r="B1009" s="160" t="n">
        <f aca="false">M1009</f>
        <v>0</v>
      </c>
      <c r="C1009" s="161" t="n">
        <f aca="false">O1009</f>
        <v>0</v>
      </c>
      <c r="D1009" s="162" t="n">
        <f aca="false">P1009</f>
        <v>0</v>
      </c>
      <c r="E1009" s="163" t="n">
        <f aca="false">ROUND(Q1009,2)</f>
        <v>0</v>
      </c>
      <c r="F1009" s="163" t="n">
        <f aca="false">TRUNC((1+(IF(OR(H1009=0,H1009=""),'BDI REF.'!$K$5,CHOOSE(H1009,'BDI REF.'!$K$5,'BDI REF.'!$K$6,'BDI REF.'!$K$7))))*R1009,2)</f>
        <v>0</v>
      </c>
      <c r="G1009" s="163" t="n">
        <f aca="false">IF(E1009&lt;&gt;0,ROUND(E1009*F1009,2),IF(AD1009=0,(SUMIF($V$12:$V$1011,B1009,$AD$12:$AD$1011)),AD1009))</f>
        <v>0</v>
      </c>
      <c r="H1009" s="164"/>
      <c r="I1009" s="165"/>
      <c r="J1009" s="166" t="str">
        <f aca="false">IF(N1009&lt;&gt;0,N1009,"")</f>
        <v/>
      </c>
      <c r="K1009" s="167"/>
      <c r="L1009" s="168" t="str">
        <f aca="false">IF(B1009&gt;0,"ok","ocultar")</f>
        <v>ocultar</v>
      </c>
      <c r="M1009" s="182"/>
      <c r="N1009" s="184"/>
      <c r="O1009" s="177"/>
      <c r="P1009" s="178"/>
      <c r="Q1009" s="173"/>
      <c r="R1009" s="179"/>
      <c r="S1009" s="156"/>
      <c r="U1009" s="88"/>
      <c r="V1009" s="157" t="n">
        <f aca="false">IF(B1009=0,V1008,IF(ISNONTEXT(B1009)=TRUE(),INT(B1009),INT(LEFT(B1009,FIND(".",B1009)-1))))</f>
        <v>3</v>
      </c>
      <c r="W1009" s="157" t="str">
        <f aca="false">IF(W1010=1,1,IF(B1009&lt;&gt;0,1,IF(C1009&lt;&gt;0,1,IF(D1009&lt;&gt;0,1,IF(E1009&lt;&gt;0,1,"")))))</f>
        <v/>
      </c>
      <c r="X1009" s="157" t="str">
        <f aca="false">IF(V1009=0," ",IF(V1009&lt;&gt;V1008,V1009," "))</f>
        <v> </v>
      </c>
      <c r="Y1009" s="88"/>
      <c r="Z1009" s="75" t="n">
        <f aca="false">IF(V1009&lt;&gt;X1009,(IF(I1009="",G1009*INFORMAÇÕES!$U$113,IF(I1009="R",G1009,0))),0)</f>
        <v>0</v>
      </c>
      <c r="AA1009" s="75" t="n">
        <f aca="false">IF(V1009&lt;&gt;X1009,(IF(I1009="",G1009*INFORMAÇÕES!$U$114,IF(I1009="C",G1009,0))),0)</f>
        <v>0</v>
      </c>
      <c r="AB1009" s="75" t="n">
        <f aca="false">IF(V1009&lt;&gt;X1009,(IF(I1009="",G1009*INFORMAÇÕES!$U$115,IF(I1009="CF",G1009,0))),0)</f>
        <v>0</v>
      </c>
      <c r="AC1009" s="75" t="n">
        <f aca="false">IF(V1009&lt;&gt;X1009,(IF(I1009="",G1009*INFORMAÇÕES!$U$116,IF(I1009="O",G1009,0))),0)</f>
        <v>0</v>
      </c>
      <c r="AD1009" s="75" t="n">
        <f aca="false">IF(E1009&lt;&gt;0,G1009,0)</f>
        <v>0</v>
      </c>
    </row>
    <row r="1010" s="174" customFormat="true" ht="14.25" hidden="false" customHeight="false" outlineLevel="0" collapsed="false">
      <c r="A1010" s="159" t="n">
        <v>999</v>
      </c>
      <c r="B1010" s="160" t="n">
        <f aca="false">M1010</f>
        <v>0</v>
      </c>
      <c r="C1010" s="161" t="n">
        <f aca="false">O1010</f>
        <v>0</v>
      </c>
      <c r="D1010" s="162" t="n">
        <f aca="false">P1010</f>
        <v>0</v>
      </c>
      <c r="E1010" s="163" t="n">
        <f aca="false">ROUND(Q1010,2)</f>
        <v>0</v>
      </c>
      <c r="F1010" s="163" t="n">
        <f aca="false">TRUNC((1+(IF(OR(H1010=0,H1010=""),'BDI REF.'!$K$5,CHOOSE(H1010,'BDI REF.'!$K$5,'BDI REF.'!$K$6,'BDI REF.'!$K$7))))*R1010,2)</f>
        <v>0</v>
      </c>
      <c r="G1010" s="163" t="n">
        <f aca="false">IF(E1010&lt;&gt;0,ROUND(E1010*F1010,2),IF(AD1010=0,(SUMIF($V$12:$V$1011,B1010,$AD$12:$AD$1011)),AD1010))</f>
        <v>0</v>
      </c>
      <c r="H1010" s="164"/>
      <c r="I1010" s="165"/>
      <c r="J1010" s="166" t="str">
        <f aca="false">IF(N1010&lt;&gt;0,N1010,"")</f>
        <v/>
      </c>
      <c r="K1010" s="167"/>
      <c r="L1010" s="168" t="str">
        <f aca="false">IF(B1010&gt;0,"ok","ocultar")</f>
        <v>ocultar</v>
      </c>
      <c r="M1010" s="182"/>
      <c r="N1010" s="184"/>
      <c r="O1010" s="177"/>
      <c r="P1010" s="178"/>
      <c r="Q1010" s="173"/>
      <c r="R1010" s="179"/>
      <c r="S1010" s="156"/>
      <c r="U1010" s="88"/>
      <c r="V1010" s="157" t="n">
        <f aca="false">IF(B1010=0,V1009,IF(ISNONTEXT(B1010)=TRUE(),INT(B1010),INT(LEFT(B1010,FIND(".",B1010)-1))))</f>
        <v>3</v>
      </c>
      <c r="W1010" s="157" t="str">
        <f aca="false">IF(W1011=1,1,IF(B1010&lt;&gt;0,1,IF(C1010&lt;&gt;0,1,IF(D1010&lt;&gt;0,1,IF(E1010&lt;&gt;0,1,"")))))</f>
        <v/>
      </c>
      <c r="X1010" s="157" t="str">
        <f aca="false">IF(V1010=0," ",IF(V1010&lt;&gt;V1009,V1010," "))</f>
        <v> </v>
      </c>
      <c r="Y1010" s="88"/>
      <c r="Z1010" s="75" t="n">
        <f aca="false">IF(V1010&lt;&gt;X1010,(IF(I1010="",G1010*INFORMAÇÕES!$U$113,IF(I1010="R",G1010,0))),0)</f>
        <v>0</v>
      </c>
      <c r="AA1010" s="75" t="n">
        <f aca="false">IF(V1010&lt;&gt;X1010,(IF(I1010="",G1010*INFORMAÇÕES!$U$114,IF(I1010="C",G1010,0))),0)</f>
        <v>0</v>
      </c>
      <c r="AB1010" s="75" t="n">
        <f aca="false">IF(V1010&lt;&gt;X1010,(IF(I1010="",G1010*INFORMAÇÕES!$U$115,IF(I1010="CF",G1010,0))),0)</f>
        <v>0</v>
      </c>
      <c r="AC1010" s="75" t="n">
        <f aca="false">IF(V1010&lt;&gt;X1010,(IF(I1010="",G1010*INFORMAÇÕES!$U$116,IF(I1010="O",G1010,0))),0)</f>
        <v>0</v>
      </c>
      <c r="AD1010" s="75" t="n">
        <f aca="false">IF(E1010&lt;&gt;0,G1010,0)</f>
        <v>0</v>
      </c>
    </row>
    <row r="1011" s="174" customFormat="true" ht="14.25" hidden="false" customHeight="false" outlineLevel="0" collapsed="false">
      <c r="A1011" s="159" t="n">
        <v>1000</v>
      </c>
      <c r="B1011" s="160" t="n">
        <f aca="false">M1011</f>
        <v>0</v>
      </c>
      <c r="C1011" s="161" t="n">
        <f aca="false">O1011</f>
        <v>0</v>
      </c>
      <c r="D1011" s="162" t="n">
        <f aca="false">P1011</f>
        <v>0</v>
      </c>
      <c r="E1011" s="163" t="n">
        <f aca="false">ROUND(Q1011,2)</f>
        <v>0</v>
      </c>
      <c r="F1011" s="163" t="n">
        <f aca="false">TRUNC((1+(IF(OR(H1011=0,H1011=""),'BDI REF.'!$K$5,CHOOSE(H1011,'BDI REF.'!$K$5,'BDI REF.'!$K$6,'BDI REF.'!$K$7))))*R1011,2)</f>
        <v>0</v>
      </c>
      <c r="G1011" s="163" t="n">
        <f aca="false">IF(E1011&lt;&gt;0,ROUND(E1011*F1011,2),IF(AD1011=0,(SUMIF($V$12:$V$1011,B1011,$AD$12:$AD$1011)),AD1011))</f>
        <v>0</v>
      </c>
      <c r="H1011" s="164"/>
      <c r="I1011" s="165"/>
      <c r="J1011" s="166" t="str">
        <f aca="false">IF(N1011&lt;&gt;0,N1011,"")</f>
        <v/>
      </c>
      <c r="K1011" s="167"/>
      <c r="L1011" s="168" t="str">
        <f aca="false">IF(B1011&gt;0,"ok","ocultar")</f>
        <v>ocultar</v>
      </c>
      <c r="M1011" s="182"/>
      <c r="N1011" s="184"/>
      <c r="O1011" s="177"/>
      <c r="P1011" s="178"/>
      <c r="Q1011" s="173"/>
      <c r="R1011" s="179"/>
      <c r="S1011" s="156"/>
      <c r="U1011" s="88"/>
      <c r="V1011" s="157" t="n">
        <f aca="false">IF(B1011=0,V1010,IF(ISNONTEXT(B1011)=TRUE(),INT(B1011),INT(LEFT(B1011,FIND(".",B1011)-1))))</f>
        <v>3</v>
      </c>
      <c r="W1011" s="157" t="str">
        <f aca="false">IF(W1012=1,1,IF(B1011&lt;&gt;0,1,IF(C1011&lt;&gt;0,1,IF(D1011&lt;&gt;0,1,IF(E1011&lt;&gt;0,1,"")))))</f>
        <v/>
      </c>
      <c r="X1011" s="157" t="str">
        <f aca="false">IF(V1011=0," ",IF(V1011&lt;&gt;V1010,V1011," "))</f>
        <v> </v>
      </c>
      <c r="Y1011" s="88"/>
      <c r="Z1011" s="75" t="n">
        <f aca="false">IF(V1011&lt;&gt;X1011,(IF(I1011="",G1011*INFORMAÇÕES!$U$113,IF(I1011="R",G1011,0))),0)</f>
        <v>0</v>
      </c>
      <c r="AA1011" s="75" t="n">
        <f aca="false">IF(V1011&lt;&gt;X1011,(IF(I1011="",G1011*INFORMAÇÕES!$U$114,IF(I1011="C",G1011,0))),0)</f>
        <v>0</v>
      </c>
      <c r="AB1011" s="75" t="n">
        <f aca="false">IF(V1011&lt;&gt;X1011,(IF(I1011="",G1011*INFORMAÇÕES!$U$115,IF(I1011="CF",G1011,0))),0)</f>
        <v>0</v>
      </c>
      <c r="AC1011" s="75" t="n">
        <f aca="false">IF(V1011&lt;&gt;X1011,(IF(I1011="",G1011*INFORMAÇÕES!$U$116,IF(I1011="O",G1011,0))),0)</f>
        <v>0</v>
      </c>
      <c r="AD1011" s="75" t="n">
        <f aca="false">IF(E1011&lt;&gt;0,G1011,0)</f>
        <v>0</v>
      </c>
    </row>
    <row r="1012" s="174" customFormat="true" ht="5.25" hidden="false" customHeight="true" outlineLevel="0" collapsed="false">
      <c r="A1012" s="159"/>
      <c r="B1012" s="190"/>
      <c r="C1012" s="190"/>
      <c r="D1012" s="190"/>
      <c r="E1012" s="191"/>
      <c r="F1012" s="191"/>
      <c r="G1012" s="191"/>
      <c r="H1012" s="191"/>
      <c r="I1012" s="191"/>
      <c r="J1012" s="190"/>
      <c r="K1012" s="190"/>
      <c r="M1012" s="102"/>
      <c r="N1012" s="102"/>
      <c r="O1012" s="102"/>
      <c r="P1012" s="102"/>
      <c r="Q1012" s="102"/>
      <c r="R1012" s="102"/>
      <c r="S1012" s="102"/>
      <c r="U1012" s="88"/>
      <c r="V1012" s="88"/>
      <c r="W1012" s="88"/>
      <c r="X1012" s="88"/>
      <c r="Y1012" s="88"/>
    </row>
    <row r="1013" s="174" customFormat="true" ht="14.25" hidden="false" customHeight="false" outlineLevel="0" collapsed="false">
      <c r="A1013" s="159"/>
      <c r="B1013" s="192" t="s">
        <v>141</v>
      </c>
      <c r="C1013" s="193"/>
      <c r="D1013" s="193"/>
      <c r="E1013" s="193"/>
      <c r="F1013" s="194"/>
      <c r="G1013" s="195"/>
      <c r="H1013" s="195"/>
      <c r="I1013" s="195"/>
      <c r="J1013" s="196"/>
      <c r="K1013" s="197"/>
      <c r="U1013" s="88"/>
      <c r="V1013" s="88"/>
      <c r="X1013" s="88"/>
      <c r="Y1013" s="88"/>
    </row>
    <row r="1014" s="174" customFormat="true" ht="5.25" hidden="false" customHeight="true" outlineLevel="0" collapsed="false">
      <c r="A1014" s="159"/>
      <c r="B1014" s="198"/>
      <c r="C1014" s="197"/>
      <c r="D1014" s="197"/>
      <c r="E1014" s="199"/>
      <c r="F1014" s="200"/>
      <c r="G1014" s="200"/>
      <c r="H1014" s="191"/>
      <c r="I1014" s="191"/>
      <c r="J1014" s="197"/>
      <c r="K1014" s="197"/>
      <c r="M1014" s="201"/>
      <c r="N1014" s="201"/>
      <c r="O1014" s="201"/>
      <c r="P1014" s="201"/>
      <c r="Q1014" s="202"/>
      <c r="R1014" s="201"/>
      <c r="S1014" s="201"/>
      <c r="U1014" s="88"/>
      <c r="V1014" s="88"/>
      <c r="W1014" s="157" t="n">
        <f aca="false">SUM(W12:W1011)</f>
        <v>7</v>
      </c>
      <c r="X1014" s="88"/>
      <c r="Y1014" s="88"/>
      <c r="Z1014" s="203" t="n">
        <f aca="false">SUM(Z12:Z1012)</f>
        <v>0</v>
      </c>
      <c r="AA1014" s="203" t="n">
        <f aca="false">SUM(AA12:AA1012)</f>
        <v>41766.75</v>
      </c>
      <c r="AB1014" s="203" t="n">
        <f aca="false">SUM(AB12:AB1012)</f>
        <v>0</v>
      </c>
      <c r="AC1014" s="203" t="n">
        <f aca="false">SUM(AC12:AC1012)</f>
        <v>0</v>
      </c>
      <c r="AD1014" s="203" t="n">
        <f aca="false">SUM(AD12:AD1011)</f>
        <v>41766.75</v>
      </c>
    </row>
    <row r="1015" s="91" customFormat="true" ht="15.75" hidden="false" customHeight="true" outlineLevel="0" collapsed="false">
      <c r="A1015" s="89"/>
      <c r="B1015" s="204" t="s">
        <v>92</v>
      </c>
      <c r="C1015" s="205"/>
      <c r="D1015" s="205"/>
      <c r="E1015" s="206"/>
      <c r="F1015" s="207" t="n">
        <f aca="false">SUM($AD$13:$AD$1011)</f>
        <v>41766.75</v>
      </c>
      <c r="G1015" s="207"/>
      <c r="H1015" s="199"/>
      <c r="I1015" s="199"/>
      <c r="J1015" s="197"/>
      <c r="K1015" s="208"/>
      <c r="M1015" s="102"/>
      <c r="N1015" s="102"/>
      <c r="O1015" s="102"/>
      <c r="P1015" s="102"/>
      <c r="Q1015" s="102"/>
      <c r="R1015" s="102"/>
      <c r="S1015" s="102"/>
      <c r="U1015" s="88"/>
      <c r="V1015" s="88"/>
      <c r="W1015" s="88"/>
      <c r="X1015" s="88"/>
      <c r="Y1015" s="88"/>
    </row>
    <row r="1016" s="102" customFormat="true" ht="6" hidden="false" customHeight="true" outlineLevel="0" collapsed="false">
      <c r="A1016" s="95"/>
      <c r="B1016" s="103"/>
      <c r="C1016" s="103"/>
      <c r="D1016" s="103"/>
      <c r="E1016" s="84"/>
      <c r="F1016" s="209"/>
      <c r="G1016" s="209"/>
      <c r="H1016" s="209"/>
      <c r="I1016" s="209"/>
      <c r="J1016" s="103"/>
      <c r="K1016" s="103"/>
      <c r="U1016" s="88"/>
      <c r="V1016" s="88"/>
      <c r="W1016" s="88"/>
      <c r="X1016" s="88"/>
      <c r="Y1016" s="88"/>
    </row>
    <row r="1017" s="102" customFormat="true" ht="34.5" hidden="false" customHeight="true" outlineLevel="0" collapsed="false">
      <c r="A1017" s="95"/>
      <c r="B1017" s="210" t="s">
        <v>142</v>
      </c>
      <c r="C1017" s="211" t="n">
        <f aca="false">P6</f>
        <v>45414</v>
      </c>
      <c r="D1017" s="84"/>
      <c r="E1017" s="212"/>
      <c r="F1017" s="213"/>
      <c r="G1017" s="214"/>
      <c r="H1017" s="214"/>
      <c r="I1017" s="214"/>
      <c r="J1017" s="215"/>
      <c r="K1017" s="216"/>
      <c r="U1017" s="88"/>
      <c r="V1017" s="88"/>
      <c r="W1017" s="88"/>
      <c r="X1017" s="88"/>
      <c r="Y1017" s="88"/>
    </row>
    <row r="1018" s="225" customFormat="true" ht="24" hidden="false" customHeight="true" outlineLevel="0" collapsed="false">
      <c r="A1018" s="217"/>
      <c r="B1018" s="218" t="s">
        <v>143</v>
      </c>
      <c r="C1018" s="219"/>
      <c r="D1018" s="220"/>
      <c r="E1018" s="221" t="s">
        <v>144</v>
      </c>
      <c r="F1018" s="222"/>
      <c r="G1018" s="223"/>
      <c r="H1018" s="224"/>
      <c r="I1018" s="224"/>
      <c r="J1018" s="218"/>
      <c r="K1018" s="218"/>
      <c r="M1018" s="102"/>
      <c r="N1018" s="102"/>
      <c r="O1018" s="102"/>
      <c r="P1018" s="102"/>
      <c r="Q1018" s="102"/>
      <c r="R1018" s="102"/>
      <c r="S1018" s="102"/>
      <c r="U1018" s="88"/>
      <c r="V1018" s="88"/>
      <c r="W1018" s="88"/>
      <c r="X1018" s="88"/>
      <c r="Y1018" s="88"/>
    </row>
    <row r="1019" s="225" customFormat="true" ht="25.5" hidden="false" customHeight="true" outlineLevel="0" collapsed="false">
      <c r="A1019" s="217"/>
      <c r="B1019" s="226"/>
      <c r="C1019" s="219"/>
      <c r="D1019" s="219"/>
      <c r="E1019" s="219"/>
      <c r="F1019" s="227"/>
      <c r="G1019" s="227"/>
      <c r="H1019" s="227"/>
      <c r="I1019" s="227"/>
      <c r="J1019" s="226"/>
      <c r="K1019" s="226"/>
      <c r="M1019" s="102"/>
      <c r="N1019" s="102"/>
      <c r="O1019" s="102"/>
      <c r="P1019" s="102"/>
      <c r="Q1019" s="102"/>
      <c r="R1019" s="102"/>
      <c r="S1019" s="102"/>
      <c r="U1019" s="88"/>
      <c r="V1019" s="88"/>
      <c r="W1019" s="88"/>
      <c r="X1019" s="88"/>
      <c r="Y1019" s="88"/>
    </row>
  </sheetData>
  <sheetProtection sheet="true" password="fe9a" objects="true" scenarios="true" formatRows="false" autoFilter="false"/>
  <autoFilter ref="L11:L1011"/>
  <mergeCells count="13">
    <mergeCell ref="L1:L2"/>
    <mergeCell ref="D2:J2"/>
    <mergeCell ref="M2:O2"/>
    <mergeCell ref="P2:R2"/>
    <mergeCell ref="M4:O4"/>
    <mergeCell ref="P4:R4"/>
    <mergeCell ref="M6:O6"/>
    <mergeCell ref="P6:R6"/>
    <mergeCell ref="F10:G10"/>
    <mergeCell ref="H10:H11"/>
    <mergeCell ref="I10:I11"/>
    <mergeCell ref="F1014:G1014"/>
    <mergeCell ref="F1015:G1015"/>
  </mergeCells>
  <conditionalFormatting sqref="M6:P6">
    <cfRule type="expression" priority="2" aboveAverage="0" equalAverage="0" bottom="0" percent="0" rank="0" text="" dxfId="18">
      <formula>$P$6=0</formula>
    </cfRule>
  </conditionalFormatting>
  <conditionalFormatting sqref="M4:P4">
    <cfRule type="expression" priority="3" aboveAverage="0" equalAverage="0" bottom="0" percent="0" rank="0" text="" dxfId="19">
      <formula>$P$4=0</formula>
    </cfRule>
  </conditionalFormatting>
  <conditionalFormatting sqref="M2:P2">
    <cfRule type="expression" priority="4" aboveAverage="0" equalAverage="0" bottom="0" percent="0" rank="0" text="" dxfId="20">
      <formula>$P$2=0</formula>
    </cfRule>
  </conditionalFormatting>
  <conditionalFormatting sqref="H12:I1011">
    <cfRule type="expression" priority="5" aboveAverage="0" equalAverage="0" bottom="0" percent="0" rank="0" text="" dxfId="21">
      <formula>$I12="O"</formula>
    </cfRule>
    <cfRule type="expression" priority="6" aboveAverage="0" equalAverage="0" bottom="0" percent="0" rank="0" text="" dxfId="22">
      <formula>$I12="CF"</formula>
    </cfRule>
    <cfRule type="expression" priority="7" aboveAverage="0" equalAverage="0" bottom="0" percent="0" rank="0" text="" dxfId="23">
      <formula>$I12="C"</formula>
    </cfRule>
    <cfRule type="expression" priority="8" aboveAverage="0" equalAverage="0" bottom="0" percent="0" rank="0" text="" dxfId="24">
      <formula>$I12="R"</formula>
    </cfRule>
  </conditionalFormatting>
  <conditionalFormatting sqref="C8:I8">
    <cfRule type="expression" priority="9" aboveAverage="0" equalAverage="0" bottom="0" percent="0" rank="0" text="" dxfId="25">
      <formula>$C$8="PREENCHA O NOME DA OBRA NA GUIA 'INFORMAÇÕES'"</formula>
    </cfRule>
  </conditionalFormatting>
  <conditionalFormatting sqref="B1:K1011">
    <cfRule type="cellIs" priority="10" operator="equal" aboveAverage="0" equalAverage="0" bottom="0" percent="0" rank="0" text="" dxfId="26">
      <formula>0</formula>
    </cfRule>
  </conditionalFormatting>
  <conditionalFormatting sqref="B12:R1011">
    <cfRule type="expression" priority="11" aboveAverage="0" equalAverage="0" bottom="0" percent="0" rank="0" text="" dxfId="27">
      <formula>$B12=$X12</formula>
    </cfRule>
  </conditionalFormatting>
  <dataValidations count="4">
    <dataValidation allowBlank="true" error="Deixe em branco ou selecione uma opção na lista suspensa." errorStyle="stop" errorTitle="SELECIONE UMA OPÇÃO!" operator="between" prompt="Selecionar apenas para serviços que já tenham sido executados em contratos anteriores, em casos de reprogramação de obra devido a rescisão contratual ou assemelhados.&#10;MARCAR ITENS MACRO E SUBITENS!" promptTitle="ALERTA: USAR P/ SERV. EXECUTADOS" showDropDown="false" showErrorMessage="true" showInputMessage="true" sqref="K12:K1011" type="list">
      <formula1>EXECUTADO</formula1>
      <formula2>0</formula2>
    </dataValidation>
    <dataValidation allowBlank="true" errorStyle="stop" operator="between" prompt="Selecionar apenas se o valor do item corresponder exclusivamente a:&#10;R = Repasse/Financiamento;&#10;C = Contrapartida Financeira;&#10;CF = Contrapartida Física (Exclusiva para Operações PAC); ou&#10;O = Outras Fontes." promptTitle="ALERTA: USAR EM CASOS ESPECIAIS" showDropDown="false" showErrorMessage="true" showInputMessage="true" sqref="I12:I1011" type="list">
      <formula1>Tipo_Recurso</formula1>
      <formula2>0</formula2>
    </dataValidation>
    <dataValidation allowBlank="true" errorStyle="stop" operator="between" prompt="Selecione o tipo de BDI a ser aplicado ao item, conforme composições de BDI." promptTitle="TIPO DE BDI" showDropDown="false" showErrorMessage="true" showInputMessage="true" sqref="H12:H14" type="list">
      <formula1>BDI</formula1>
      <formula2>0</formula2>
    </dataValidation>
    <dataValidation allowBlank="true" errorStyle="stop" operator="between" showDropDown="false" showErrorMessage="true" showInputMessage="true" sqref="H15:H1011" type="list">
      <formula1>BDI</formula1>
      <formula2>0</formula2>
    </dataValidation>
  </dataValidations>
  <printOptions headings="false" gridLines="false" gridLinesSet="true" horizontalCentered="true" verticalCentered="false"/>
  <pageMargins left="0.39375" right="0.39375" top="0.590277777777778" bottom="0.590972222222222" header="0.511811023622047" footer="0.315277777777778"/>
  <pageSetup paperSize="9" scale="73" fitToWidth="1" fitToHeight="1" pageOrder="downThenOver" orientation="portrait" blackAndWhite="false" draft="false" cellComments="none" horizontalDpi="300" verticalDpi="300" copies="1"/>
  <headerFooter differentFirst="false" differentOddEven="false">
    <oddHeader/>
    <oddFooter>&amp;R&amp;"Technic,Regular"&amp;8&amp;P/&amp;N</oddFooter>
  </headerFooter>
  <colBreaks count="1" manualBreakCount="1">
    <brk id="11" man="true" max="65535" min="0"/>
  </col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AQ7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7" ySplit="0" topLeftCell="H1" activePane="topRight" state="frozen"/>
      <selection pane="topLeft" activeCell="A1" activeCellId="0" sqref="A1"/>
      <selection pane="topRight" activeCell="H9" activeCellId="0" sqref="H9"/>
    </sheetView>
  </sheetViews>
  <sheetFormatPr defaultColWidth="9.109375" defaultRowHeight="14.25" zeroHeight="false" outlineLevelRow="0" outlineLevelCol="0"/>
  <cols>
    <col collapsed="false" customWidth="true" hidden="false" outlineLevel="0" max="1" min="1" style="88" width="2"/>
    <col collapsed="false" customWidth="true" hidden="true" outlineLevel="0" max="2" min="2" style="88" width="4.56"/>
    <col collapsed="false" customWidth="true" hidden="true" outlineLevel="0" max="4" min="3" style="88" width="9.67"/>
    <col collapsed="false" customWidth="true" hidden="false" outlineLevel="0" max="5" min="5" style="228" width="7.44"/>
    <col collapsed="false" customWidth="true" hidden="false" outlineLevel="0" max="6" min="6" style="88" width="66"/>
    <col collapsed="false" customWidth="true" hidden="false" outlineLevel="0" max="7" min="7" style="88" width="12.11"/>
    <col collapsed="false" customWidth="true" hidden="false" outlineLevel="0" max="43" min="8" style="88" width="5.56"/>
    <col collapsed="false" customWidth="true" hidden="false" outlineLevel="0" max="48" min="44" style="0" width="8.88"/>
    <col collapsed="false" customWidth="false" hidden="false" outlineLevel="0" max="16384" min="49" style="88" width="9.11"/>
  </cols>
  <sheetData>
    <row r="1" customFormat="false" ht="10.5" hidden="false" customHeight="true" outlineLevel="0" collapsed="false">
      <c r="H1" s="229" t="n">
        <f aca="false">E65</f>
        <v>1</v>
      </c>
      <c r="I1" s="229" t="n">
        <f aca="false">H65</f>
        <v>0</v>
      </c>
      <c r="J1" s="229" t="n">
        <f aca="false">I65</f>
        <v>0</v>
      </c>
      <c r="K1" s="229" t="n">
        <f aca="false">J65</f>
        <v>0</v>
      </c>
      <c r="L1" s="229" t="n">
        <f aca="false">K65</f>
        <v>0</v>
      </c>
      <c r="M1" s="229" t="n">
        <f aca="false">L65</f>
        <v>0</v>
      </c>
      <c r="N1" s="229" t="n">
        <f aca="false">M65</f>
        <v>0</v>
      </c>
      <c r="O1" s="229" t="n">
        <f aca="false">N65</f>
        <v>0</v>
      </c>
      <c r="P1" s="229" t="n">
        <f aca="false">O65</f>
        <v>0</v>
      </c>
      <c r="Q1" s="229" t="n">
        <f aca="false">P65</f>
        <v>0</v>
      </c>
      <c r="R1" s="229" t="n">
        <f aca="false">Q65</f>
        <v>0</v>
      </c>
      <c r="S1" s="229" t="n">
        <f aca="false">R65</f>
        <v>0</v>
      </c>
      <c r="T1" s="229" t="n">
        <f aca="false">S65</f>
        <v>0</v>
      </c>
      <c r="U1" s="229" t="n">
        <f aca="false">T65</f>
        <v>0</v>
      </c>
      <c r="V1" s="229" t="n">
        <f aca="false">U65</f>
        <v>0</v>
      </c>
      <c r="W1" s="229" t="n">
        <f aca="false">V65</f>
        <v>0</v>
      </c>
      <c r="X1" s="229" t="n">
        <f aca="false">W65</f>
        <v>0</v>
      </c>
      <c r="Y1" s="229" t="n">
        <f aca="false">X65</f>
        <v>0</v>
      </c>
      <c r="Z1" s="229" t="n">
        <f aca="false">Y65</f>
        <v>0</v>
      </c>
      <c r="AA1" s="229" t="n">
        <f aca="false">Z65</f>
        <v>0</v>
      </c>
      <c r="AB1" s="229" t="n">
        <f aca="false">AA65</f>
        <v>0</v>
      </c>
      <c r="AC1" s="229" t="n">
        <f aca="false">AB65</f>
        <v>0</v>
      </c>
      <c r="AD1" s="229" t="n">
        <f aca="false">AC65</f>
        <v>0</v>
      </c>
      <c r="AE1" s="229" t="n">
        <f aca="false">AD65</f>
        <v>0</v>
      </c>
      <c r="AF1" s="229" t="n">
        <f aca="false">AE65</f>
        <v>0</v>
      </c>
      <c r="AG1" s="229" t="n">
        <f aca="false">AF65</f>
        <v>0</v>
      </c>
      <c r="AH1" s="229" t="n">
        <f aca="false">AG65</f>
        <v>0</v>
      </c>
      <c r="AI1" s="229" t="n">
        <f aca="false">AH65</f>
        <v>0</v>
      </c>
      <c r="AJ1" s="229" t="n">
        <f aca="false">AI65</f>
        <v>0</v>
      </c>
      <c r="AK1" s="229" t="n">
        <f aca="false">AJ65</f>
        <v>0</v>
      </c>
      <c r="AL1" s="229" t="n">
        <f aca="false">AK65</f>
        <v>0</v>
      </c>
      <c r="AM1" s="229" t="n">
        <f aca="false">AL65</f>
        <v>0</v>
      </c>
      <c r="AN1" s="229" t="n">
        <f aca="false">AM65</f>
        <v>0</v>
      </c>
      <c r="AO1" s="229" t="n">
        <f aca="false">AN65</f>
        <v>0</v>
      </c>
      <c r="AP1" s="229" t="n">
        <f aca="false">AO65</f>
        <v>0</v>
      </c>
      <c r="AQ1" s="229" t="n">
        <f aca="false">AP65</f>
        <v>0</v>
      </c>
    </row>
    <row r="2" customFormat="false" ht="22.5" hidden="false" customHeight="true" outlineLevel="0" collapsed="false">
      <c r="E2" s="230" t="str">
        <f aca="false">IF($AQ$46&lt;100,"O percentual acumulado é INFERIOR a 100%",IF($AQ$46&gt;100,"O percentual acumulado é SUPERIOR a 100%","CRONOGRAMA FÍSICO-FINANCEIRO"))</f>
        <v>O percentual acumulado é INFERIOR a 100%</v>
      </c>
      <c r="F2" s="230"/>
      <c r="G2" s="231" t="s">
        <v>99</v>
      </c>
      <c r="H2" s="232" t="str">
        <f aca="false">'ORÇ.GLOBAL REF.'!G6</f>
        <v/>
      </c>
      <c r="I2" s="233"/>
      <c r="J2" s="234"/>
      <c r="K2" s="231" t="str">
        <f aca="false">CONCATENATE("Tomador: ",'ORÇ.GLOBAL REF.'!C4)</f>
        <v>Tomador: MUNICÍPIO DE CASTRO</v>
      </c>
      <c r="L2" s="233"/>
      <c r="M2" s="233"/>
      <c r="N2" s="233"/>
      <c r="O2" s="233"/>
      <c r="P2" s="233"/>
      <c r="Q2" s="233"/>
      <c r="R2" s="233"/>
      <c r="S2" s="234"/>
      <c r="T2" s="235" t="str">
        <f aca="false">H2</f>
        <v/>
      </c>
      <c r="U2" s="233"/>
      <c r="V2" s="234"/>
      <c r="W2" s="231" t="str">
        <f aca="false">K2</f>
        <v>Tomador: MUNICÍPIO DE CASTRO</v>
      </c>
      <c r="X2" s="233"/>
      <c r="Y2" s="233"/>
      <c r="Z2" s="233"/>
      <c r="AA2" s="233"/>
      <c r="AB2" s="233"/>
      <c r="AC2" s="233"/>
      <c r="AD2" s="233"/>
      <c r="AE2" s="234"/>
      <c r="AF2" s="235" t="str">
        <f aca="false">H2</f>
        <v/>
      </c>
      <c r="AG2" s="233"/>
      <c r="AH2" s="234"/>
      <c r="AI2" s="231" t="str">
        <f aca="false">K2</f>
        <v>Tomador: MUNICÍPIO DE CASTRO</v>
      </c>
      <c r="AJ2" s="233"/>
      <c r="AK2" s="233"/>
      <c r="AL2" s="233"/>
      <c r="AM2" s="233"/>
      <c r="AN2" s="233"/>
      <c r="AO2" s="233"/>
      <c r="AP2" s="233"/>
      <c r="AQ2" s="234"/>
    </row>
    <row r="3" customFormat="false" ht="3.75" hidden="false" customHeight="true" outlineLevel="0" collapsed="false">
      <c r="E3" s="236"/>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K3" s="236"/>
      <c r="AL3" s="236"/>
      <c r="AM3" s="236"/>
      <c r="AN3" s="236"/>
      <c r="AO3" s="236"/>
      <c r="AP3" s="236"/>
      <c r="AQ3" s="236"/>
    </row>
    <row r="4" customFormat="false" ht="12" hidden="false" customHeight="true" outlineLevel="0" collapsed="false">
      <c r="E4" s="231" t="str">
        <f aca="false">CONCATENATE("Empreendimento: ",'ORÇ.GLOBAL REF.'!C8)</f>
        <v>Empreendimento: SUBSTITUIÇÃO TELHAS UBS SOCAVÃO</v>
      </c>
      <c r="F4" s="233"/>
      <c r="G4" s="233"/>
      <c r="H4" s="233"/>
      <c r="I4" s="233"/>
      <c r="J4" s="234"/>
      <c r="K4" s="231" t="str">
        <f aca="false">CONCATENATE("Programa: ",'ORÇ.GLOBAL REF.'!C6)</f>
        <v>Programa: </v>
      </c>
      <c r="L4" s="233"/>
      <c r="M4" s="233"/>
      <c r="N4" s="233"/>
      <c r="O4" s="233"/>
      <c r="P4" s="233"/>
      <c r="Q4" s="233"/>
      <c r="R4" s="233"/>
      <c r="S4" s="234"/>
      <c r="T4" s="233"/>
      <c r="U4" s="233"/>
      <c r="V4" s="234"/>
      <c r="W4" s="231" t="str">
        <f aca="false">K4</f>
        <v>Programa: </v>
      </c>
      <c r="X4" s="233"/>
      <c r="Y4" s="233"/>
      <c r="Z4" s="233"/>
      <c r="AA4" s="233"/>
      <c r="AB4" s="233"/>
      <c r="AC4" s="233"/>
      <c r="AD4" s="233"/>
      <c r="AE4" s="234"/>
      <c r="AF4" s="233"/>
      <c r="AG4" s="233"/>
      <c r="AH4" s="234"/>
      <c r="AI4" s="231" t="str">
        <f aca="false">K4</f>
        <v>Programa: </v>
      </c>
      <c r="AJ4" s="233"/>
      <c r="AK4" s="233"/>
      <c r="AL4" s="233"/>
      <c r="AM4" s="233"/>
      <c r="AN4" s="233"/>
      <c r="AO4" s="233"/>
      <c r="AP4" s="233"/>
      <c r="AQ4" s="234"/>
    </row>
    <row r="5" customFormat="false" ht="3.75" hidden="false" customHeight="true" outlineLevel="0" collapsed="false">
      <c r="E5" s="236"/>
      <c r="F5" s="236"/>
      <c r="G5" s="237"/>
      <c r="H5" s="237"/>
      <c r="I5" s="237"/>
      <c r="J5" s="237"/>
      <c r="K5" s="237"/>
      <c r="L5" s="237"/>
      <c r="M5" s="237"/>
      <c r="N5" s="237"/>
      <c r="O5" s="237"/>
      <c r="P5" s="237"/>
      <c r="Q5" s="237"/>
      <c r="R5" s="237"/>
      <c r="S5" s="237"/>
      <c r="T5" s="237"/>
      <c r="U5" s="237"/>
      <c r="V5" s="237"/>
      <c r="W5" s="238"/>
      <c r="X5" s="238"/>
      <c r="Y5" s="238"/>
      <c r="Z5" s="238"/>
      <c r="AA5" s="238"/>
      <c r="AB5" s="238"/>
      <c r="AC5" s="238"/>
      <c r="AD5" s="238"/>
      <c r="AE5" s="238"/>
      <c r="AF5" s="238"/>
      <c r="AG5" s="238"/>
      <c r="AH5" s="238"/>
      <c r="AI5" s="238"/>
      <c r="AJ5" s="238"/>
      <c r="AK5" s="238"/>
      <c r="AL5" s="238"/>
      <c r="AM5" s="238"/>
      <c r="AN5" s="238"/>
      <c r="AO5" s="238"/>
      <c r="AP5" s="238"/>
      <c r="AQ5" s="238"/>
    </row>
    <row r="6" customFormat="false" ht="3.75" hidden="false" customHeight="true" outlineLevel="0" collapsed="false">
      <c r="E6" s="237"/>
      <c r="F6" s="237"/>
      <c r="G6" s="237"/>
      <c r="H6" s="237"/>
      <c r="I6" s="237"/>
      <c r="J6" s="237"/>
      <c r="K6" s="237"/>
      <c r="L6" s="237"/>
      <c r="M6" s="237"/>
      <c r="N6" s="238"/>
      <c r="O6" s="238"/>
      <c r="P6" s="238"/>
      <c r="Q6" s="238"/>
      <c r="R6" s="238"/>
      <c r="S6" s="238"/>
      <c r="T6" s="238"/>
      <c r="U6" s="238"/>
      <c r="V6" s="238"/>
      <c r="W6" s="238"/>
      <c r="X6" s="238"/>
      <c r="Y6" s="238"/>
      <c r="Z6" s="238"/>
      <c r="AA6" s="238"/>
      <c r="AB6" s="238"/>
      <c r="AC6" s="238"/>
      <c r="AD6" s="238"/>
      <c r="AE6" s="236"/>
      <c r="AF6" s="236"/>
      <c r="AG6" s="236"/>
      <c r="AH6" s="236"/>
      <c r="AI6" s="236"/>
      <c r="AJ6" s="236"/>
      <c r="AK6" s="236"/>
      <c r="AL6" s="236"/>
      <c r="AM6" s="236"/>
      <c r="AN6" s="236"/>
      <c r="AO6" s="236"/>
      <c r="AP6" s="236"/>
      <c r="AQ6" s="236"/>
    </row>
    <row r="7" customFormat="false" ht="9.75" hidden="false" customHeight="true" outlineLevel="0" collapsed="false">
      <c r="E7" s="239" t="s">
        <v>145</v>
      </c>
      <c r="F7" s="239" t="s">
        <v>146</v>
      </c>
      <c r="G7" s="240" t="s">
        <v>147</v>
      </c>
      <c r="H7" s="241" t="s">
        <v>148</v>
      </c>
      <c r="I7" s="241"/>
      <c r="J7" s="241" t="s">
        <v>149</v>
      </c>
      <c r="K7" s="241"/>
      <c r="L7" s="241" t="s">
        <v>150</v>
      </c>
      <c r="M7" s="241"/>
      <c r="N7" s="241" t="s">
        <v>151</v>
      </c>
      <c r="O7" s="241"/>
      <c r="P7" s="241" t="s">
        <v>152</v>
      </c>
      <c r="Q7" s="241"/>
      <c r="R7" s="241" t="s">
        <v>153</v>
      </c>
      <c r="S7" s="241"/>
      <c r="T7" s="241" t="s">
        <v>154</v>
      </c>
      <c r="U7" s="241"/>
      <c r="V7" s="241" t="s">
        <v>155</v>
      </c>
      <c r="W7" s="241"/>
      <c r="X7" s="241" t="s">
        <v>156</v>
      </c>
      <c r="Y7" s="241"/>
      <c r="Z7" s="241" t="s">
        <v>157</v>
      </c>
      <c r="AA7" s="241"/>
      <c r="AB7" s="241" t="s">
        <v>158</v>
      </c>
      <c r="AC7" s="241"/>
      <c r="AD7" s="241" t="s">
        <v>159</v>
      </c>
      <c r="AE7" s="241"/>
      <c r="AF7" s="241" t="s">
        <v>160</v>
      </c>
      <c r="AG7" s="241"/>
      <c r="AH7" s="241" t="s">
        <v>161</v>
      </c>
      <c r="AI7" s="241"/>
      <c r="AJ7" s="241" t="s">
        <v>162</v>
      </c>
      <c r="AK7" s="241"/>
      <c r="AL7" s="241" t="s">
        <v>163</v>
      </c>
      <c r="AM7" s="241"/>
      <c r="AN7" s="241" t="s">
        <v>164</v>
      </c>
      <c r="AO7" s="241"/>
      <c r="AP7" s="241" t="s">
        <v>165</v>
      </c>
      <c r="AQ7" s="241"/>
    </row>
    <row r="8" customFormat="false" ht="9.75" hidden="false" customHeight="true" outlineLevel="0" collapsed="false">
      <c r="B8" s="242" t="s">
        <v>166</v>
      </c>
      <c r="C8" s="242" t="s">
        <v>167</v>
      </c>
      <c r="D8" s="242" t="s">
        <v>168</v>
      </c>
      <c r="E8" s="239"/>
      <c r="F8" s="239"/>
      <c r="G8" s="240"/>
      <c r="H8" s="243" t="s">
        <v>169</v>
      </c>
      <c r="I8" s="239" t="s">
        <v>170</v>
      </c>
      <c r="J8" s="243" t="s">
        <v>169</v>
      </c>
      <c r="K8" s="239" t="s">
        <v>170</v>
      </c>
      <c r="L8" s="243" t="s">
        <v>169</v>
      </c>
      <c r="M8" s="239" t="s">
        <v>170</v>
      </c>
      <c r="N8" s="243" t="s">
        <v>169</v>
      </c>
      <c r="O8" s="239" t="s">
        <v>170</v>
      </c>
      <c r="P8" s="243" t="s">
        <v>169</v>
      </c>
      <c r="Q8" s="239" t="s">
        <v>170</v>
      </c>
      <c r="R8" s="243" t="s">
        <v>169</v>
      </c>
      <c r="S8" s="239" t="s">
        <v>170</v>
      </c>
      <c r="T8" s="243" t="s">
        <v>169</v>
      </c>
      <c r="U8" s="239" t="s">
        <v>170</v>
      </c>
      <c r="V8" s="243" t="s">
        <v>169</v>
      </c>
      <c r="W8" s="239" t="s">
        <v>170</v>
      </c>
      <c r="X8" s="243" t="s">
        <v>169</v>
      </c>
      <c r="Y8" s="239" t="s">
        <v>170</v>
      </c>
      <c r="Z8" s="243" t="s">
        <v>169</v>
      </c>
      <c r="AA8" s="239" t="s">
        <v>170</v>
      </c>
      <c r="AB8" s="243" t="s">
        <v>169</v>
      </c>
      <c r="AC8" s="239" t="s">
        <v>170</v>
      </c>
      <c r="AD8" s="243" t="s">
        <v>169</v>
      </c>
      <c r="AE8" s="239" t="s">
        <v>170</v>
      </c>
      <c r="AF8" s="243" t="s">
        <v>169</v>
      </c>
      <c r="AG8" s="239" t="s">
        <v>170</v>
      </c>
      <c r="AH8" s="243" t="s">
        <v>169</v>
      </c>
      <c r="AI8" s="239" t="s">
        <v>170</v>
      </c>
      <c r="AJ8" s="243" t="s">
        <v>169</v>
      </c>
      <c r="AK8" s="239" t="s">
        <v>170</v>
      </c>
      <c r="AL8" s="243" t="s">
        <v>169</v>
      </c>
      <c r="AM8" s="239" t="s">
        <v>170</v>
      </c>
      <c r="AN8" s="243" t="s">
        <v>169</v>
      </c>
      <c r="AO8" s="239" t="s">
        <v>170</v>
      </c>
      <c r="AP8" s="243" t="s">
        <v>169</v>
      </c>
      <c r="AQ8" s="239" t="s">
        <v>170</v>
      </c>
    </row>
    <row r="9" customFormat="false" ht="9.75" hidden="false" customHeight="true" outlineLevel="0" collapsed="false">
      <c r="B9" s="244" t="n">
        <f aca="false">G9/(SUM($G$9:$G$45))</f>
        <v>0.0814446898549684</v>
      </c>
      <c r="C9" s="245" t="n">
        <f aca="false">G9*($G$47/$G$51)</f>
        <v>0</v>
      </c>
      <c r="D9" s="245" t="n">
        <f aca="false">G9*($G$48/$G$51)</f>
        <v>3401.68</v>
      </c>
      <c r="E9" s="246" t="n">
        <f aca="false">IF('ORÇ.GLOBAL P CAIXA'!A12&gt;'ORÇ.GLOBAL P CAIXA'!$Y$12,0,SMALL('ORÇ.GLOBAL P CAIXA'!$X$12:$X$1011,'ORÇ.GLOBAL P CAIXA'!A12))</f>
        <v>1</v>
      </c>
      <c r="F9" s="247" t="str">
        <f aca="false">IF('ORÇ.GLOBAL P CAIXA'!A12&gt;'ORÇ.GLOBAL P CAIXA'!$Y$12,"",VLOOKUP(E9,'ORÇ.GLOBAL P CAIXA'!$B$12:$E$1011,2,FALSE()))</f>
        <v>REMOÇÃO TELHAS</v>
      </c>
      <c r="G9" s="244" t="n">
        <f aca="false">IFERROR(IF(E9=0,0,VLOOKUP(E9,'ORÇ.GLOBAL P CAIXA'!$B$12:$G$1011,6,FALSE())),0)</f>
        <v>3401.68</v>
      </c>
      <c r="H9" s="248"/>
      <c r="I9" s="244" t="n">
        <f aca="false">H9</f>
        <v>0</v>
      </c>
      <c r="J9" s="248"/>
      <c r="K9" s="244" t="n">
        <f aca="false">I9+J9</f>
        <v>0</v>
      </c>
      <c r="L9" s="248"/>
      <c r="M9" s="244" t="n">
        <f aca="false">K9+L9</f>
        <v>0</v>
      </c>
      <c r="N9" s="248"/>
      <c r="O9" s="244" t="n">
        <f aca="false">M9+N9</f>
        <v>0</v>
      </c>
      <c r="P9" s="248"/>
      <c r="Q9" s="244" t="n">
        <f aca="false">O9+P9</f>
        <v>0</v>
      </c>
      <c r="R9" s="249"/>
      <c r="S9" s="250" t="n">
        <f aca="false">Q9+R9</f>
        <v>0</v>
      </c>
      <c r="T9" s="248"/>
      <c r="U9" s="244" t="n">
        <f aca="false">S9+T9</f>
        <v>0</v>
      </c>
      <c r="V9" s="248"/>
      <c r="W9" s="244" t="n">
        <f aca="false">U9+V9</f>
        <v>0</v>
      </c>
      <c r="X9" s="248"/>
      <c r="Y9" s="244" t="n">
        <f aca="false">W9+X9</f>
        <v>0</v>
      </c>
      <c r="Z9" s="248"/>
      <c r="AA9" s="244" t="n">
        <f aca="false">Y9+Z9</f>
        <v>0</v>
      </c>
      <c r="AB9" s="248"/>
      <c r="AC9" s="244" t="n">
        <f aca="false">AA9+AB9</f>
        <v>0</v>
      </c>
      <c r="AD9" s="249"/>
      <c r="AE9" s="250" t="n">
        <f aca="false">AC9+AD9</f>
        <v>0</v>
      </c>
      <c r="AF9" s="248"/>
      <c r="AG9" s="244" t="n">
        <f aca="false">AE9+AF9</f>
        <v>0</v>
      </c>
      <c r="AH9" s="248"/>
      <c r="AI9" s="244" t="n">
        <f aca="false">AG9+AH9</f>
        <v>0</v>
      </c>
      <c r="AJ9" s="248"/>
      <c r="AK9" s="244" t="n">
        <f aca="false">AI9+AJ9</f>
        <v>0</v>
      </c>
      <c r="AL9" s="248"/>
      <c r="AM9" s="244" t="n">
        <f aca="false">AK9+AL9</f>
        <v>0</v>
      </c>
      <c r="AN9" s="248"/>
      <c r="AO9" s="244" t="n">
        <f aca="false">AM9+AN9</f>
        <v>0</v>
      </c>
      <c r="AP9" s="248"/>
      <c r="AQ9" s="250" t="n">
        <f aca="false">AO9+AP9</f>
        <v>0</v>
      </c>
    </row>
    <row r="10" customFormat="false" ht="9.75" hidden="false" customHeight="true" outlineLevel="0" collapsed="false">
      <c r="B10" s="244" t="n">
        <f aca="false">G10/(SUM($G$9:$G$45))</f>
        <v>0.90545876803917</v>
      </c>
      <c r="C10" s="245" t="n">
        <f aca="false">G10*($G$47/$G$51)</f>
        <v>0</v>
      </c>
      <c r="D10" s="245" t="n">
        <f aca="false">G10*($G$48/$G$51)</f>
        <v>37818.07</v>
      </c>
      <c r="E10" s="246" t="n">
        <f aca="false">IF('ORÇ.GLOBAL P CAIXA'!A13&gt;'ORÇ.GLOBAL P CAIXA'!$Y$12,0,SMALL('ORÇ.GLOBAL P CAIXA'!$X$12:$X$1011,'ORÇ.GLOBAL P CAIXA'!A13))</f>
        <v>2</v>
      </c>
      <c r="F10" s="247" t="str">
        <f aca="false">IF('ORÇ.GLOBAL P CAIXA'!A13&gt;'ORÇ.GLOBAL P CAIXA'!$Y$12,"",VLOOKUP(E10,'ORÇ.GLOBAL P CAIXA'!$B$12:$E$1011,2,FALSE()))</f>
        <v>COBERTURA</v>
      </c>
      <c r="G10" s="244" t="n">
        <f aca="false">IFERROR(IF(E10=0,0,VLOOKUP(E10,'ORÇ.GLOBAL P CAIXA'!$B$12:$G$1011,6,FALSE())),0)</f>
        <v>37818.07</v>
      </c>
      <c r="H10" s="248"/>
      <c r="I10" s="244" t="n">
        <f aca="false">H10</f>
        <v>0</v>
      </c>
      <c r="J10" s="248"/>
      <c r="K10" s="244" t="n">
        <f aca="false">I10+J10</f>
        <v>0</v>
      </c>
      <c r="L10" s="248"/>
      <c r="M10" s="244" t="n">
        <f aca="false">K10+L10</f>
        <v>0</v>
      </c>
      <c r="N10" s="248"/>
      <c r="O10" s="244" t="n">
        <f aca="false">M10+N10</f>
        <v>0</v>
      </c>
      <c r="P10" s="248"/>
      <c r="Q10" s="244" t="n">
        <f aca="false">O10+P10</f>
        <v>0</v>
      </c>
      <c r="R10" s="249"/>
      <c r="S10" s="250" t="n">
        <f aca="false">Q10+R10</f>
        <v>0</v>
      </c>
      <c r="T10" s="248"/>
      <c r="U10" s="244" t="n">
        <f aca="false">S10+T10</f>
        <v>0</v>
      </c>
      <c r="V10" s="248"/>
      <c r="W10" s="244" t="n">
        <f aca="false">U10+V10</f>
        <v>0</v>
      </c>
      <c r="X10" s="248"/>
      <c r="Y10" s="244" t="n">
        <f aca="false">W10+X10</f>
        <v>0</v>
      </c>
      <c r="Z10" s="248"/>
      <c r="AA10" s="244" t="n">
        <f aca="false">Y10+Z10</f>
        <v>0</v>
      </c>
      <c r="AB10" s="248"/>
      <c r="AC10" s="244" t="n">
        <f aca="false">AA10+AB10</f>
        <v>0</v>
      </c>
      <c r="AD10" s="249"/>
      <c r="AE10" s="250" t="n">
        <f aca="false">AC10+AD10</f>
        <v>0</v>
      </c>
      <c r="AF10" s="248"/>
      <c r="AG10" s="244" t="n">
        <f aca="false">AE10+AF10</f>
        <v>0</v>
      </c>
      <c r="AH10" s="248"/>
      <c r="AI10" s="244" t="n">
        <f aca="false">AG10+AH10</f>
        <v>0</v>
      </c>
      <c r="AJ10" s="248"/>
      <c r="AK10" s="244" t="n">
        <f aca="false">AI10+AJ10</f>
        <v>0</v>
      </c>
      <c r="AL10" s="248"/>
      <c r="AM10" s="244" t="n">
        <f aca="false">AK10+AL10</f>
        <v>0</v>
      </c>
      <c r="AN10" s="248"/>
      <c r="AO10" s="244" t="n">
        <f aca="false">AM10+AN10</f>
        <v>0</v>
      </c>
      <c r="AP10" s="248"/>
      <c r="AQ10" s="250" t="n">
        <f aca="false">AO10+AP10</f>
        <v>0</v>
      </c>
    </row>
    <row r="11" customFormat="false" ht="9.75" hidden="false" customHeight="true" outlineLevel="0" collapsed="false">
      <c r="B11" s="244" t="n">
        <f aca="false">G11/(SUM($G$9:$G$45))</f>
        <v>0.0130965421058617</v>
      </c>
      <c r="C11" s="245" t="n">
        <f aca="false">G11*($G$47/$G$51)</f>
        <v>0</v>
      </c>
      <c r="D11" s="245" t="n">
        <f aca="false">G11*($G$48/$G$51)</f>
        <v>547</v>
      </c>
      <c r="E11" s="246" t="n">
        <f aca="false">IF('ORÇ.GLOBAL P CAIXA'!A14&gt;'ORÇ.GLOBAL P CAIXA'!$Y$12,0,SMALL('ORÇ.GLOBAL P CAIXA'!$X$12:$X$1011,'ORÇ.GLOBAL P CAIXA'!A14))</f>
        <v>3</v>
      </c>
      <c r="F11" s="247" t="str">
        <f aca="false">IF('ORÇ.GLOBAL P CAIXA'!A14&gt;'ORÇ.GLOBAL P CAIXA'!$Y$12,"",VLOOKUP(E11,'ORÇ.GLOBAL P CAIXA'!$B$12:$E$1011,2,FALSE()))</f>
        <v>BEIRAL PVC</v>
      </c>
      <c r="G11" s="244" t="n">
        <f aca="false">IFERROR(IF(E11=0,0,VLOOKUP(E11,'ORÇ.GLOBAL P CAIXA'!$B$12:$G$1011,6,FALSE())),0)</f>
        <v>547</v>
      </c>
      <c r="H11" s="248"/>
      <c r="I11" s="244" t="n">
        <f aca="false">H11</f>
        <v>0</v>
      </c>
      <c r="J11" s="248"/>
      <c r="K11" s="244" t="n">
        <f aca="false">I11+J11</f>
        <v>0</v>
      </c>
      <c r="L11" s="248"/>
      <c r="M11" s="244" t="n">
        <f aca="false">K11+L11</f>
        <v>0</v>
      </c>
      <c r="N11" s="248"/>
      <c r="O11" s="244" t="n">
        <f aca="false">M11+N11</f>
        <v>0</v>
      </c>
      <c r="P11" s="248"/>
      <c r="Q11" s="244" t="n">
        <f aca="false">O11+P11</f>
        <v>0</v>
      </c>
      <c r="R11" s="249"/>
      <c r="S11" s="250" t="n">
        <f aca="false">Q11+R11</f>
        <v>0</v>
      </c>
      <c r="T11" s="248"/>
      <c r="U11" s="244" t="n">
        <f aca="false">S11+T11</f>
        <v>0</v>
      </c>
      <c r="V11" s="248"/>
      <c r="W11" s="244" t="n">
        <f aca="false">U11+V11</f>
        <v>0</v>
      </c>
      <c r="X11" s="248"/>
      <c r="Y11" s="244" t="n">
        <f aca="false">W11+X11</f>
        <v>0</v>
      </c>
      <c r="Z11" s="248"/>
      <c r="AA11" s="244" t="n">
        <f aca="false">Y11+Z11</f>
        <v>0</v>
      </c>
      <c r="AB11" s="248"/>
      <c r="AC11" s="244" t="n">
        <f aca="false">AA11+AB11</f>
        <v>0</v>
      </c>
      <c r="AD11" s="249"/>
      <c r="AE11" s="250" t="n">
        <f aca="false">AC11+AD11</f>
        <v>0</v>
      </c>
      <c r="AF11" s="248"/>
      <c r="AG11" s="244" t="n">
        <f aca="false">AE11+AF11</f>
        <v>0</v>
      </c>
      <c r="AH11" s="248"/>
      <c r="AI11" s="244" t="n">
        <f aca="false">AG11+AH11</f>
        <v>0</v>
      </c>
      <c r="AJ11" s="248"/>
      <c r="AK11" s="244" t="n">
        <f aca="false">AI11+AJ11</f>
        <v>0</v>
      </c>
      <c r="AL11" s="248"/>
      <c r="AM11" s="244" t="n">
        <f aca="false">AK11+AL11</f>
        <v>0</v>
      </c>
      <c r="AN11" s="248"/>
      <c r="AO11" s="244" t="n">
        <f aca="false">AM11+AN11</f>
        <v>0</v>
      </c>
      <c r="AP11" s="248"/>
      <c r="AQ11" s="250" t="n">
        <f aca="false">AO11+AP11</f>
        <v>0</v>
      </c>
    </row>
    <row r="12" s="251" customFormat="true" ht="9.75" hidden="false" customHeight="true" outlineLevel="0" collapsed="false">
      <c r="B12" s="244" t="n">
        <f aca="false">G12/(SUM($G$9:$G$45))</f>
        <v>0</v>
      </c>
      <c r="C12" s="245" t="n">
        <f aca="false">G12*($G$47/$G$51)</f>
        <v>0</v>
      </c>
      <c r="D12" s="245" t="n">
        <f aca="false">G12*($G$48/$G$51)</f>
        <v>0</v>
      </c>
      <c r="E12" s="246" t="n">
        <f aca="false">IF('ORÇ.GLOBAL P CAIXA'!A15&gt;'ORÇ.GLOBAL P CAIXA'!$Y$12,0,SMALL('ORÇ.GLOBAL P CAIXA'!$X$12:$X$1011,'ORÇ.GLOBAL P CAIXA'!A15))</f>
        <v>0</v>
      </c>
      <c r="F12" s="247" t="str">
        <f aca="false">IF('ORÇ.GLOBAL P CAIXA'!A15&gt;'ORÇ.GLOBAL P CAIXA'!$Y$12,"",VLOOKUP(E12,'ORÇ.GLOBAL P CAIXA'!$B$12:$E$1011,2,FALSE()))</f>
        <v/>
      </c>
      <c r="G12" s="244" t="n">
        <f aca="false">IFERROR(IF(E12=0,0,VLOOKUP(E12,'ORÇ.GLOBAL P CAIXA'!$B$12:$G$1011,6,FALSE())),0)</f>
        <v>0</v>
      </c>
      <c r="H12" s="248"/>
      <c r="I12" s="244" t="n">
        <f aca="false">H12</f>
        <v>0</v>
      </c>
      <c r="J12" s="248"/>
      <c r="K12" s="244" t="n">
        <f aca="false">I12+J12</f>
        <v>0</v>
      </c>
      <c r="L12" s="248"/>
      <c r="M12" s="244" t="n">
        <f aca="false">K12+L12</f>
        <v>0</v>
      </c>
      <c r="N12" s="248"/>
      <c r="O12" s="244" t="n">
        <f aca="false">M12+N12</f>
        <v>0</v>
      </c>
      <c r="P12" s="248"/>
      <c r="Q12" s="244" t="n">
        <f aca="false">O12+P12</f>
        <v>0</v>
      </c>
      <c r="R12" s="249"/>
      <c r="S12" s="250" t="n">
        <f aca="false">Q12+R12</f>
        <v>0</v>
      </c>
      <c r="T12" s="248"/>
      <c r="U12" s="244" t="n">
        <f aca="false">S12+T12</f>
        <v>0</v>
      </c>
      <c r="V12" s="248"/>
      <c r="W12" s="244" t="n">
        <f aca="false">U12+V12</f>
        <v>0</v>
      </c>
      <c r="X12" s="248"/>
      <c r="Y12" s="244" t="n">
        <f aca="false">W12+X12</f>
        <v>0</v>
      </c>
      <c r="Z12" s="248"/>
      <c r="AA12" s="244" t="n">
        <f aca="false">Y12+Z12</f>
        <v>0</v>
      </c>
      <c r="AB12" s="248"/>
      <c r="AC12" s="244" t="n">
        <f aca="false">AA12+AB12</f>
        <v>0</v>
      </c>
      <c r="AD12" s="249"/>
      <c r="AE12" s="250" t="n">
        <f aca="false">AC12+AD12</f>
        <v>0</v>
      </c>
      <c r="AF12" s="248"/>
      <c r="AG12" s="244" t="n">
        <f aca="false">AE12+AF12</f>
        <v>0</v>
      </c>
      <c r="AH12" s="248"/>
      <c r="AI12" s="244" t="n">
        <f aca="false">AG12+AH12</f>
        <v>0</v>
      </c>
      <c r="AJ12" s="248"/>
      <c r="AK12" s="244" t="n">
        <f aca="false">AI12+AJ12</f>
        <v>0</v>
      </c>
      <c r="AL12" s="248"/>
      <c r="AM12" s="244" t="n">
        <f aca="false">AK12+AL12</f>
        <v>0</v>
      </c>
      <c r="AN12" s="248"/>
      <c r="AO12" s="244" t="n">
        <f aca="false">AM12+AN12</f>
        <v>0</v>
      </c>
      <c r="AP12" s="248"/>
      <c r="AQ12" s="250" t="n">
        <f aca="false">AO12+AP12</f>
        <v>0</v>
      </c>
    </row>
    <row r="13" s="251" customFormat="true" ht="9.75" hidden="false" customHeight="true" outlineLevel="0" collapsed="false">
      <c r="B13" s="244" t="n">
        <f aca="false">G13/(SUM($G$9:$G$45))</f>
        <v>0</v>
      </c>
      <c r="C13" s="245" t="n">
        <f aca="false">G13*($G$47/$G$51)</f>
        <v>0</v>
      </c>
      <c r="D13" s="245" t="n">
        <f aca="false">G13*($G$48/$G$51)</f>
        <v>0</v>
      </c>
      <c r="E13" s="246" t="n">
        <f aca="false">IF('ORÇ.GLOBAL P CAIXA'!A16&gt;'ORÇ.GLOBAL P CAIXA'!$Y$12,0,SMALL('ORÇ.GLOBAL P CAIXA'!$X$12:$X$1011,'ORÇ.GLOBAL P CAIXA'!A16))</f>
        <v>0</v>
      </c>
      <c r="F13" s="247" t="str">
        <f aca="false">IF('ORÇ.GLOBAL P CAIXA'!A16&gt;'ORÇ.GLOBAL P CAIXA'!$Y$12,"",VLOOKUP(E13,'ORÇ.GLOBAL P CAIXA'!$B$12:$E$1011,2,FALSE()))</f>
        <v/>
      </c>
      <c r="G13" s="244" t="n">
        <f aca="false">IFERROR(IF(E13=0,0,VLOOKUP(E13,'ORÇ.GLOBAL P CAIXA'!$B$12:$G$1011,6,FALSE())),0)</f>
        <v>0</v>
      </c>
      <c r="H13" s="248"/>
      <c r="I13" s="244" t="n">
        <f aca="false">H13</f>
        <v>0</v>
      </c>
      <c r="J13" s="248"/>
      <c r="K13" s="244" t="n">
        <f aca="false">I13+J13</f>
        <v>0</v>
      </c>
      <c r="L13" s="248"/>
      <c r="M13" s="244" t="n">
        <f aca="false">K13+L13</f>
        <v>0</v>
      </c>
      <c r="N13" s="248"/>
      <c r="O13" s="244" t="n">
        <f aca="false">M13+N13</f>
        <v>0</v>
      </c>
      <c r="P13" s="248"/>
      <c r="Q13" s="244" t="n">
        <f aca="false">O13+P13</f>
        <v>0</v>
      </c>
      <c r="R13" s="249"/>
      <c r="S13" s="250" t="n">
        <f aca="false">Q13+R13</f>
        <v>0</v>
      </c>
      <c r="T13" s="248"/>
      <c r="U13" s="244" t="n">
        <f aca="false">S13+T13</f>
        <v>0</v>
      </c>
      <c r="V13" s="248"/>
      <c r="W13" s="244" t="n">
        <f aca="false">U13+V13</f>
        <v>0</v>
      </c>
      <c r="X13" s="248"/>
      <c r="Y13" s="244" t="n">
        <f aca="false">W13+X13</f>
        <v>0</v>
      </c>
      <c r="Z13" s="248"/>
      <c r="AA13" s="244" t="n">
        <f aca="false">Y13+Z13</f>
        <v>0</v>
      </c>
      <c r="AB13" s="248"/>
      <c r="AC13" s="244" t="n">
        <f aca="false">AA13+AB13</f>
        <v>0</v>
      </c>
      <c r="AD13" s="249"/>
      <c r="AE13" s="250" t="n">
        <f aca="false">AC13+AD13</f>
        <v>0</v>
      </c>
      <c r="AF13" s="248"/>
      <c r="AG13" s="244" t="n">
        <f aca="false">AE13+AF13</f>
        <v>0</v>
      </c>
      <c r="AH13" s="248"/>
      <c r="AI13" s="244" t="n">
        <f aca="false">AG13+AH13</f>
        <v>0</v>
      </c>
      <c r="AJ13" s="248"/>
      <c r="AK13" s="244" t="n">
        <f aca="false">AI13+AJ13</f>
        <v>0</v>
      </c>
      <c r="AL13" s="248"/>
      <c r="AM13" s="244" t="n">
        <f aca="false">AK13+AL13</f>
        <v>0</v>
      </c>
      <c r="AN13" s="248"/>
      <c r="AO13" s="244" t="n">
        <f aca="false">AM13+AN13</f>
        <v>0</v>
      </c>
      <c r="AP13" s="248"/>
      <c r="AQ13" s="250" t="n">
        <f aca="false">AO13+AP13</f>
        <v>0</v>
      </c>
    </row>
    <row r="14" s="251" customFormat="true" ht="9.75" hidden="false" customHeight="true" outlineLevel="0" collapsed="false">
      <c r="B14" s="244" t="n">
        <f aca="false">G14/(SUM($G$9:$G$45))</f>
        <v>0</v>
      </c>
      <c r="C14" s="245" t="n">
        <f aca="false">G14*($G$47/$G$51)</f>
        <v>0</v>
      </c>
      <c r="D14" s="245" t="n">
        <f aca="false">G14*($G$48/$G$51)</f>
        <v>0</v>
      </c>
      <c r="E14" s="246" t="n">
        <f aca="false">IF('ORÇ.GLOBAL P CAIXA'!A17&gt;'ORÇ.GLOBAL P CAIXA'!$Y$12,0,SMALL('ORÇ.GLOBAL P CAIXA'!$X$12:$X$1011,'ORÇ.GLOBAL P CAIXA'!A17))</f>
        <v>0</v>
      </c>
      <c r="F14" s="247" t="str">
        <f aca="false">IF('ORÇ.GLOBAL P CAIXA'!A17&gt;'ORÇ.GLOBAL P CAIXA'!$Y$12,"",VLOOKUP(E14,'ORÇ.GLOBAL P CAIXA'!$B$12:$E$1011,2,FALSE()))</f>
        <v/>
      </c>
      <c r="G14" s="244" t="n">
        <f aca="false">IFERROR(IF(E14=0,0,VLOOKUP(E14,'ORÇ.GLOBAL P CAIXA'!$B$12:$G$1011,6,FALSE())),0)</f>
        <v>0</v>
      </c>
      <c r="H14" s="248"/>
      <c r="I14" s="244" t="n">
        <f aca="false">H14</f>
        <v>0</v>
      </c>
      <c r="J14" s="248"/>
      <c r="K14" s="244" t="n">
        <f aca="false">I14+J14</f>
        <v>0</v>
      </c>
      <c r="L14" s="248"/>
      <c r="M14" s="244" t="n">
        <f aca="false">K14+L14</f>
        <v>0</v>
      </c>
      <c r="N14" s="248"/>
      <c r="O14" s="244" t="n">
        <f aca="false">M14+N14</f>
        <v>0</v>
      </c>
      <c r="P14" s="248"/>
      <c r="Q14" s="244" t="n">
        <f aca="false">O14+P14</f>
        <v>0</v>
      </c>
      <c r="R14" s="249"/>
      <c r="S14" s="250" t="n">
        <f aca="false">Q14+R14</f>
        <v>0</v>
      </c>
      <c r="T14" s="248"/>
      <c r="U14" s="244" t="n">
        <f aca="false">S14+T14</f>
        <v>0</v>
      </c>
      <c r="V14" s="248"/>
      <c r="W14" s="244" t="n">
        <f aca="false">U14+V14</f>
        <v>0</v>
      </c>
      <c r="X14" s="248"/>
      <c r="Y14" s="244" t="n">
        <f aca="false">W14+X14</f>
        <v>0</v>
      </c>
      <c r="Z14" s="248"/>
      <c r="AA14" s="244" t="n">
        <f aca="false">Y14+Z14</f>
        <v>0</v>
      </c>
      <c r="AB14" s="248"/>
      <c r="AC14" s="244" t="n">
        <f aca="false">AA14+AB14</f>
        <v>0</v>
      </c>
      <c r="AD14" s="249"/>
      <c r="AE14" s="250" t="n">
        <f aca="false">AC14+AD14</f>
        <v>0</v>
      </c>
      <c r="AF14" s="248"/>
      <c r="AG14" s="244" t="n">
        <f aca="false">AE14+AF14</f>
        <v>0</v>
      </c>
      <c r="AH14" s="248"/>
      <c r="AI14" s="244" t="n">
        <f aca="false">AG14+AH14</f>
        <v>0</v>
      </c>
      <c r="AJ14" s="248"/>
      <c r="AK14" s="244" t="n">
        <f aca="false">AI14+AJ14</f>
        <v>0</v>
      </c>
      <c r="AL14" s="248"/>
      <c r="AM14" s="244" t="n">
        <f aca="false">AK14+AL14</f>
        <v>0</v>
      </c>
      <c r="AN14" s="248"/>
      <c r="AO14" s="244" t="n">
        <f aca="false">AM14+AN14</f>
        <v>0</v>
      </c>
      <c r="AP14" s="248"/>
      <c r="AQ14" s="250" t="n">
        <f aca="false">AO14+AP14</f>
        <v>0</v>
      </c>
    </row>
    <row r="15" s="251" customFormat="true" ht="9.75" hidden="false" customHeight="true" outlineLevel="0" collapsed="false">
      <c r="B15" s="244" t="n">
        <f aca="false">G15/(SUM($G$9:$G$45))</f>
        <v>0</v>
      </c>
      <c r="C15" s="245" t="n">
        <f aca="false">G15*($G$47/$G$51)</f>
        <v>0</v>
      </c>
      <c r="D15" s="245" t="n">
        <f aca="false">G15*($G$48/$G$51)</f>
        <v>0</v>
      </c>
      <c r="E15" s="246" t="n">
        <f aca="false">IF('ORÇ.GLOBAL P CAIXA'!A18&gt;'ORÇ.GLOBAL P CAIXA'!$Y$12,0,SMALL('ORÇ.GLOBAL P CAIXA'!$X$12:$X$1011,'ORÇ.GLOBAL P CAIXA'!A18))</f>
        <v>0</v>
      </c>
      <c r="F15" s="247" t="str">
        <f aca="false">IF('ORÇ.GLOBAL P CAIXA'!A18&gt;'ORÇ.GLOBAL P CAIXA'!$Y$12,"",VLOOKUP(E15,'ORÇ.GLOBAL P CAIXA'!$B$12:$E$1011,2,FALSE()))</f>
        <v/>
      </c>
      <c r="G15" s="244" t="n">
        <f aca="false">IFERROR(IF(E15=0,0,VLOOKUP(E15,'ORÇ.GLOBAL P CAIXA'!$B$12:$G$1011,6,FALSE())),0)</f>
        <v>0</v>
      </c>
      <c r="H15" s="248"/>
      <c r="I15" s="244" t="n">
        <f aca="false">H15</f>
        <v>0</v>
      </c>
      <c r="J15" s="248"/>
      <c r="K15" s="244" t="n">
        <f aca="false">I15+J15</f>
        <v>0</v>
      </c>
      <c r="L15" s="248"/>
      <c r="M15" s="244" t="n">
        <f aca="false">K15+L15</f>
        <v>0</v>
      </c>
      <c r="N15" s="248"/>
      <c r="O15" s="244" t="n">
        <f aca="false">M15+N15</f>
        <v>0</v>
      </c>
      <c r="P15" s="248"/>
      <c r="Q15" s="244" t="n">
        <f aca="false">O15+P15</f>
        <v>0</v>
      </c>
      <c r="R15" s="249"/>
      <c r="S15" s="250" t="n">
        <f aca="false">Q15+R15</f>
        <v>0</v>
      </c>
      <c r="T15" s="248"/>
      <c r="U15" s="244" t="n">
        <f aca="false">S15+T15</f>
        <v>0</v>
      </c>
      <c r="V15" s="248"/>
      <c r="W15" s="244" t="n">
        <f aca="false">U15+V15</f>
        <v>0</v>
      </c>
      <c r="X15" s="248"/>
      <c r="Y15" s="244" t="n">
        <f aca="false">W15+X15</f>
        <v>0</v>
      </c>
      <c r="Z15" s="248"/>
      <c r="AA15" s="244" t="n">
        <f aca="false">Y15+Z15</f>
        <v>0</v>
      </c>
      <c r="AB15" s="248"/>
      <c r="AC15" s="244" t="n">
        <f aca="false">AA15+AB15</f>
        <v>0</v>
      </c>
      <c r="AD15" s="249"/>
      <c r="AE15" s="250" t="n">
        <f aca="false">AC15+AD15</f>
        <v>0</v>
      </c>
      <c r="AF15" s="248"/>
      <c r="AG15" s="244" t="n">
        <f aca="false">AE15+AF15</f>
        <v>0</v>
      </c>
      <c r="AH15" s="248"/>
      <c r="AI15" s="244" t="n">
        <f aca="false">AG15+AH15</f>
        <v>0</v>
      </c>
      <c r="AJ15" s="248"/>
      <c r="AK15" s="244" t="n">
        <f aca="false">AI15+AJ15</f>
        <v>0</v>
      </c>
      <c r="AL15" s="248"/>
      <c r="AM15" s="244" t="n">
        <f aca="false">AK15+AL15</f>
        <v>0</v>
      </c>
      <c r="AN15" s="248"/>
      <c r="AO15" s="244" t="n">
        <f aca="false">AM15+AN15</f>
        <v>0</v>
      </c>
      <c r="AP15" s="248"/>
      <c r="AQ15" s="250" t="n">
        <f aca="false">AO15+AP15</f>
        <v>0</v>
      </c>
    </row>
    <row r="16" s="251" customFormat="true" ht="9.75" hidden="false" customHeight="true" outlineLevel="0" collapsed="false">
      <c r="B16" s="244" t="n">
        <f aca="false">G16/(SUM($G$9:$G$45))</f>
        <v>0</v>
      </c>
      <c r="C16" s="245" t="n">
        <f aca="false">G16*($G$47/$G$51)</f>
        <v>0</v>
      </c>
      <c r="D16" s="245" t="n">
        <f aca="false">G16*($G$48/$G$51)</f>
        <v>0</v>
      </c>
      <c r="E16" s="246" t="n">
        <f aca="false">IF('ORÇ.GLOBAL P CAIXA'!A19&gt;'ORÇ.GLOBAL P CAIXA'!$Y$12,0,SMALL('ORÇ.GLOBAL P CAIXA'!$X$12:$X$1011,'ORÇ.GLOBAL P CAIXA'!A19))</f>
        <v>0</v>
      </c>
      <c r="F16" s="247" t="str">
        <f aca="false">IF('ORÇ.GLOBAL P CAIXA'!A19&gt;'ORÇ.GLOBAL P CAIXA'!$Y$12,"",VLOOKUP(E16,'ORÇ.GLOBAL P CAIXA'!$B$12:$E$1011,2,FALSE()))</f>
        <v/>
      </c>
      <c r="G16" s="244" t="n">
        <f aca="false">IFERROR(IF(E16=0,0,VLOOKUP(E16,'ORÇ.GLOBAL P CAIXA'!$B$12:$G$1011,6,FALSE())),0)</f>
        <v>0</v>
      </c>
      <c r="H16" s="248"/>
      <c r="I16" s="244" t="n">
        <f aca="false">H16</f>
        <v>0</v>
      </c>
      <c r="J16" s="248"/>
      <c r="K16" s="244" t="n">
        <f aca="false">I16+J16</f>
        <v>0</v>
      </c>
      <c r="L16" s="248"/>
      <c r="M16" s="244" t="n">
        <f aca="false">K16+L16</f>
        <v>0</v>
      </c>
      <c r="N16" s="248"/>
      <c r="O16" s="244" t="n">
        <f aca="false">M16+N16</f>
        <v>0</v>
      </c>
      <c r="P16" s="248"/>
      <c r="Q16" s="244" t="n">
        <f aca="false">O16+P16</f>
        <v>0</v>
      </c>
      <c r="R16" s="249"/>
      <c r="S16" s="250" t="n">
        <f aca="false">Q16+R16</f>
        <v>0</v>
      </c>
      <c r="T16" s="248"/>
      <c r="U16" s="244" t="n">
        <f aca="false">S16+T16</f>
        <v>0</v>
      </c>
      <c r="V16" s="248"/>
      <c r="W16" s="244" t="n">
        <f aca="false">U16+V16</f>
        <v>0</v>
      </c>
      <c r="X16" s="248"/>
      <c r="Y16" s="244" t="n">
        <f aca="false">W16+X16</f>
        <v>0</v>
      </c>
      <c r="Z16" s="248"/>
      <c r="AA16" s="244" t="n">
        <f aca="false">Y16+Z16</f>
        <v>0</v>
      </c>
      <c r="AB16" s="248"/>
      <c r="AC16" s="244" t="n">
        <f aca="false">AA16+AB16</f>
        <v>0</v>
      </c>
      <c r="AD16" s="249"/>
      <c r="AE16" s="250" t="n">
        <f aca="false">AC16+AD16</f>
        <v>0</v>
      </c>
      <c r="AF16" s="248"/>
      <c r="AG16" s="244" t="n">
        <f aca="false">AE16+AF16</f>
        <v>0</v>
      </c>
      <c r="AH16" s="248"/>
      <c r="AI16" s="244" t="n">
        <f aca="false">AG16+AH16</f>
        <v>0</v>
      </c>
      <c r="AJ16" s="248"/>
      <c r="AK16" s="244" t="n">
        <f aca="false">AI16+AJ16</f>
        <v>0</v>
      </c>
      <c r="AL16" s="248"/>
      <c r="AM16" s="244" t="n">
        <f aca="false">AK16+AL16</f>
        <v>0</v>
      </c>
      <c r="AN16" s="248"/>
      <c r="AO16" s="244" t="n">
        <f aca="false">AM16+AN16</f>
        <v>0</v>
      </c>
      <c r="AP16" s="248"/>
      <c r="AQ16" s="250" t="n">
        <f aca="false">AO16+AP16</f>
        <v>0</v>
      </c>
    </row>
    <row r="17" s="251" customFormat="true" ht="9.75" hidden="false" customHeight="true" outlineLevel="0" collapsed="false">
      <c r="B17" s="244" t="n">
        <f aca="false">G17/(SUM($G$9:$G$45))</f>
        <v>0</v>
      </c>
      <c r="C17" s="245" t="n">
        <f aca="false">G17*($G$47/$G$51)</f>
        <v>0</v>
      </c>
      <c r="D17" s="245" t="n">
        <f aca="false">G17*($G$48/$G$51)</f>
        <v>0</v>
      </c>
      <c r="E17" s="246" t="n">
        <f aca="false">IF('ORÇ.GLOBAL P CAIXA'!A20&gt;'ORÇ.GLOBAL P CAIXA'!$Y$12,0,SMALL('ORÇ.GLOBAL P CAIXA'!$X$12:$X$1011,'ORÇ.GLOBAL P CAIXA'!A20))</f>
        <v>0</v>
      </c>
      <c r="F17" s="247" t="str">
        <f aca="false">IF('ORÇ.GLOBAL P CAIXA'!A20&gt;'ORÇ.GLOBAL P CAIXA'!$Y$12,"",VLOOKUP(E17,'ORÇ.GLOBAL P CAIXA'!$B$12:$E$1011,2,FALSE()))</f>
        <v/>
      </c>
      <c r="G17" s="244" t="n">
        <f aca="false">IFERROR(IF(E17=0,0,VLOOKUP(E17,'ORÇ.GLOBAL P CAIXA'!$B$12:$G$1011,6,FALSE())),0)</f>
        <v>0</v>
      </c>
      <c r="H17" s="248"/>
      <c r="I17" s="244" t="n">
        <f aca="false">H17</f>
        <v>0</v>
      </c>
      <c r="J17" s="248"/>
      <c r="K17" s="244" t="n">
        <f aca="false">I17+J17</f>
        <v>0</v>
      </c>
      <c r="L17" s="248"/>
      <c r="M17" s="244" t="n">
        <f aca="false">K17+L17</f>
        <v>0</v>
      </c>
      <c r="N17" s="248"/>
      <c r="O17" s="244" t="n">
        <f aca="false">M17+N17</f>
        <v>0</v>
      </c>
      <c r="P17" s="248"/>
      <c r="Q17" s="244" t="n">
        <f aca="false">O17+P17</f>
        <v>0</v>
      </c>
      <c r="R17" s="249"/>
      <c r="S17" s="250" t="n">
        <f aca="false">Q17+R17</f>
        <v>0</v>
      </c>
      <c r="T17" s="248"/>
      <c r="U17" s="244" t="n">
        <f aca="false">S17+T17</f>
        <v>0</v>
      </c>
      <c r="V17" s="248"/>
      <c r="W17" s="244" t="n">
        <f aca="false">U17+V17</f>
        <v>0</v>
      </c>
      <c r="X17" s="248"/>
      <c r="Y17" s="244" t="n">
        <f aca="false">W17+X17</f>
        <v>0</v>
      </c>
      <c r="Z17" s="248"/>
      <c r="AA17" s="244" t="n">
        <f aca="false">Y17+Z17</f>
        <v>0</v>
      </c>
      <c r="AB17" s="248"/>
      <c r="AC17" s="244" t="n">
        <f aca="false">AA17+AB17</f>
        <v>0</v>
      </c>
      <c r="AD17" s="249"/>
      <c r="AE17" s="250" t="n">
        <f aca="false">AC17+AD17</f>
        <v>0</v>
      </c>
      <c r="AF17" s="248"/>
      <c r="AG17" s="244" t="n">
        <f aca="false">AE17+AF17</f>
        <v>0</v>
      </c>
      <c r="AH17" s="248"/>
      <c r="AI17" s="244" t="n">
        <f aca="false">AG17+AH17</f>
        <v>0</v>
      </c>
      <c r="AJ17" s="248"/>
      <c r="AK17" s="244" t="n">
        <f aca="false">AI17+AJ17</f>
        <v>0</v>
      </c>
      <c r="AL17" s="248"/>
      <c r="AM17" s="244" t="n">
        <f aca="false">AK17+AL17</f>
        <v>0</v>
      </c>
      <c r="AN17" s="248"/>
      <c r="AO17" s="244" t="n">
        <f aca="false">AM17+AN17</f>
        <v>0</v>
      </c>
      <c r="AP17" s="248"/>
      <c r="AQ17" s="250" t="n">
        <f aca="false">AO17+AP17</f>
        <v>0</v>
      </c>
    </row>
    <row r="18" s="251" customFormat="true" ht="9.75" hidden="false" customHeight="true" outlineLevel="0" collapsed="false">
      <c r="B18" s="244" t="n">
        <f aca="false">G18/(SUM($G$9:$G$45))</f>
        <v>0</v>
      </c>
      <c r="C18" s="245" t="n">
        <f aca="false">G18*($G$47/$G$51)</f>
        <v>0</v>
      </c>
      <c r="D18" s="245" t="n">
        <f aca="false">G18*($G$48/$G$51)</f>
        <v>0</v>
      </c>
      <c r="E18" s="246" t="n">
        <f aca="false">IF('ORÇ.GLOBAL P CAIXA'!A21&gt;'ORÇ.GLOBAL P CAIXA'!$Y$12,0,SMALL('ORÇ.GLOBAL P CAIXA'!$X$12:$X$1011,'ORÇ.GLOBAL P CAIXA'!A21))</f>
        <v>0</v>
      </c>
      <c r="F18" s="247" t="str">
        <f aca="false">IF('ORÇ.GLOBAL P CAIXA'!A21&gt;'ORÇ.GLOBAL P CAIXA'!$Y$12,"",VLOOKUP(E18,'ORÇ.GLOBAL P CAIXA'!$B$12:$E$1011,2,FALSE()))</f>
        <v/>
      </c>
      <c r="G18" s="244" t="n">
        <f aca="false">IFERROR(IF(E18=0,0,VLOOKUP(E18,'ORÇ.GLOBAL P CAIXA'!$B$12:$G$1011,6,FALSE())),0)</f>
        <v>0</v>
      </c>
      <c r="H18" s="248"/>
      <c r="I18" s="244" t="n">
        <f aca="false">H18</f>
        <v>0</v>
      </c>
      <c r="J18" s="248"/>
      <c r="K18" s="244" t="n">
        <f aca="false">I18+J18</f>
        <v>0</v>
      </c>
      <c r="L18" s="248"/>
      <c r="M18" s="244" t="n">
        <f aca="false">K18+L18</f>
        <v>0</v>
      </c>
      <c r="N18" s="248"/>
      <c r="O18" s="244" t="n">
        <f aca="false">M18+N18</f>
        <v>0</v>
      </c>
      <c r="P18" s="248"/>
      <c r="Q18" s="244" t="n">
        <f aca="false">O18+P18</f>
        <v>0</v>
      </c>
      <c r="R18" s="249"/>
      <c r="S18" s="250" t="n">
        <f aca="false">Q18+R18</f>
        <v>0</v>
      </c>
      <c r="T18" s="248"/>
      <c r="U18" s="244" t="n">
        <f aca="false">S18+T18</f>
        <v>0</v>
      </c>
      <c r="V18" s="248"/>
      <c r="W18" s="244" t="n">
        <f aca="false">U18+V18</f>
        <v>0</v>
      </c>
      <c r="X18" s="248"/>
      <c r="Y18" s="244" t="n">
        <f aca="false">W18+X18</f>
        <v>0</v>
      </c>
      <c r="Z18" s="248"/>
      <c r="AA18" s="244" t="n">
        <f aca="false">Y18+Z18</f>
        <v>0</v>
      </c>
      <c r="AB18" s="248"/>
      <c r="AC18" s="244" t="n">
        <f aca="false">AA18+AB18</f>
        <v>0</v>
      </c>
      <c r="AD18" s="249"/>
      <c r="AE18" s="250" t="n">
        <f aca="false">AC18+AD18</f>
        <v>0</v>
      </c>
      <c r="AF18" s="248"/>
      <c r="AG18" s="244" t="n">
        <f aca="false">AE18+AF18</f>
        <v>0</v>
      </c>
      <c r="AH18" s="248"/>
      <c r="AI18" s="244" t="n">
        <f aca="false">AG18+AH18</f>
        <v>0</v>
      </c>
      <c r="AJ18" s="248"/>
      <c r="AK18" s="244" t="n">
        <f aca="false">AI18+AJ18</f>
        <v>0</v>
      </c>
      <c r="AL18" s="248"/>
      <c r="AM18" s="244" t="n">
        <f aca="false">AK18+AL18</f>
        <v>0</v>
      </c>
      <c r="AN18" s="248"/>
      <c r="AO18" s="244" t="n">
        <f aca="false">AM18+AN18</f>
        <v>0</v>
      </c>
      <c r="AP18" s="248"/>
      <c r="AQ18" s="250" t="n">
        <f aca="false">AO18+AP18</f>
        <v>0</v>
      </c>
    </row>
    <row r="19" s="251" customFormat="true" ht="9.75" hidden="false" customHeight="true" outlineLevel="0" collapsed="false">
      <c r="B19" s="244" t="n">
        <f aca="false">G19/(SUM($G$9:$G$45))</f>
        <v>0</v>
      </c>
      <c r="C19" s="245" t="n">
        <f aca="false">G19*($G$47/$G$51)</f>
        <v>0</v>
      </c>
      <c r="D19" s="245" t="n">
        <f aca="false">G19*($G$48/$G$51)</f>
        <v>0</v>
      </c>
      <c r="E19" s="246" t="n">
        <f aca="false">IF('ORÇ.GLOBAL P CAIXA'!A22&gt;'ORÇ.GLOBAL P CAIXA'!$Y$12,0,SMALL('ORÇ.GLOBAL P CAIXA'!$X$12:$X$1011,'ORÇ.GLOBAL P CAIXA'!A22))</f>
        <v>0</v>
      </c>
      <c r="F19" s="247" t="str">
        <f aca="false">IF('ORÇ.GLOBAL P CAIXA'!A22&gt;'ORÇ.GLOBAL P CAIXA'!$Y$12,"",VLOOKUP(E19,'ORÇ.GLOBAL P CAIXA'!$B$12:$E$1011,2,FALSE()))</f>
        <v/>
      </c>
      <c r="G19" s="244" t="n">
        <f aca="false">IFERROR(IF(E19=0,0,VLOOKUP(E19,'ORÇ.GLOBAL P CAIXA'!$B$12:$G$1011,6,FALSE())),0)</f>
        <v>0</v>
      </c>
      <c r="H19" s="248"/>
      <c r="I19" s="244" t="n">
        <f aca="false">H19</f>
        <v>0</v>
      </c>
      <c r="J19" s="248"/>
      <c r="K19" s="244" t="n">
        <f aca="false">I19+J19</f>
        <v>0</v>
      </c>
      <c r="L19" s="248"/>
      <c r="M19" s="244" t="n">
        <f aca="false">K19+L19</f>
        <v>0</v>
      </c>
      <c r="N19" s="248"/>
      <c r="O19" s="244" t="n">
        <f aca="false">M19+N19</f>
        <v>0</v>
      </c>
      <c r="P19" s="248"/>
      <c r="Q19" s="244" t="n">
        <f aca="false">O19+P19</f>
        <v>0</v>
      </c>
      <c r="R19" s="249"/>
      <c r="S19" s="250" t="n">
        <f aca="false">Q19+R19</f>
        <v>0</v>
      </c>
      <c r="T19" s="248"/>
      <c r="U19" s="244" t="n">
        <f aca="false">S19+T19</f>
        <v>0</v>
      </c>
      <c r="V19" s="248"/>
      <c r="W19" s="244" t="n">
        <f aca="false">U19+V19</f>
        <v>0</v>
      </c>
      <c r="X19" s="248"/>
      <c r="Y19" s="244" t="n">
        <f aca="false">W19+X19</f>
        <v>0</v>
      </c>
      <c r="Z19" s="248"/>
      <c r="AA19" s="244" t="n">
        <f aca="false">Y19+Z19</f>
        <v>0</v>
      </c>
      <c r="AB19" s="248"/>
      <c r="AC19" s="244" t="n">
        <f aca="false">AA19+AB19</f>
        <v>0</v>
      </c>
      <c r="AD19" s="249"/>
      <c r="AE19" s="250" t="n">
        <f aca="false">AC19+AD19</f>
        <v>0</v>
      </c>
      <c r="AF19" s="248"/>
      <c r="AG19" s="244" t="n">
        <f aca="false">AE19+AF19</f>
        <v>0</v>
      </c>
      <c r="AH19" s="248"/>
      <c r="AI19" s="244" t="n">
        <f aca="false">AG19+AH19</f>
        <v>0</v>
      </c>
      <c r="AJ19" s="248"/>
      <c r="AK19" s="244" t="n">
        <f aca="false">AI19+AJ19</f>
        <v>0</v>
      </c>
      <c r="AL19" s="248"/>
      <c r="AM19" s="244" t="n">
        <f aca="false">AK19+AL19</f>
        <v>0</v>
      </c>
      <c r="AN19" s="248"/>
      <c r="AO19" s="244" t="n">
        <f aca="false">AM19+AN19</f>
        <v>0</v>
      </c>
      <c r="AP19" s="248"/>
      <c r="AQ19" s="250" t="n">
        <f aca="false">AO19+AP19</f>
        <v>0</v>
      </c>
    </row>
    <row r="20" s="251" customFormat="true" ht="9.75" hidden="false" customHeight="true" outlineLevel="0" collapsed="false">
      <c r="B20" s="244" t="n">
        <f aca="false">G20/(SUM($G$9:$G$45))</f>
        <v>0</v>
      </c>
      <c r="C20" s="245" t="n">
        <f aca="false">G20*($G$47/$G$51)</f>
        <v>0</v>
      </c>
      <c r="D20" s="245" t="n">
        <f aca="false">G20*($G$48/$G$51)</f>
        <v>0</v>
      </c>
      <c r="E20" s="246" t="n">
        <f aca="false">IF('ORÇ.GLOBAL P CAIXA'!A23&gt;'ORÇ.GLOBAL P CAIXA'!$Y$12,0,SMALL('ORÇ.GLOBAL P CAIXA'!$X$12:$X$1011,'ORÇ.GLOBAL P CAIXA'!A23))</f>
        <v>0</v>
      </c>
      <c r="F20" s="247" t="str">
        <f aca="false">IF('ORÇ.GLOBAL P CAIXA'!A23&gt;'ORÇ.GLOBAL P CAIXA'!$Y$12,"",VLOOKUP(E20,'ORÇ.GLOBAL P CAIXA'!$B$12:$E$1011,2,FALSE()))</f>
        <v/>
      </c>
      <c r="G20" s="244" t="n">
        <f aca="false">IFERROR(IF(E20=0,0,VLOOKUP(E20,'ORÇ.GLOBAL P CAIXA'!$B$12:$G$1011,6,FALSE())),0)</f>
        <v>0</v>
      </c>
      <c r="H20" s="248"/>
      <c r="I20" s="244" t="n">
        <f aca="false">H20</f>
        <v>0</v>
      </c>
      <c r="J20" s="248"/>
      <c r="K20" s="244" t="n">
        <f aca="false">I20+J20</f>
        <v>0</v>
      </c>
      <c r="L20" s="248"/>
      <c r="M20" s="244" t="n">
        <f aca="false">K20+L20</f>
        <v>0</v>
      </c>
      <c r="N20" s="248"/>
      <c r="O20" s="244" t="n">
        <f aca="false">M20+N20</f>
        <v>0</v>
      </c>
      <c r="P20" s="248"/>
      <c r="Q20" s="244" t="n">
        <f aca="false">O20+P20</f>
        <v>0</v>
      </c>
      <c r="R20" s="249"/>
      <c r="S20" s="250" t="n">
        <f aca="false">Q20+R20</f>
        <v>0</v>
      </c>
      <c r="T20" s="248"/>
      <c r="U20" s="244" t="n">
        <f aca="false">S20+T20</f>
        <v>0</v>
      </c>
      <c r="V20" s="248"/>
      <c r="W20" s="244" t="n">
        <f aca="false">U20+V20</f>
        <v>0</v>
      </c>
      <c r="X20" s="248"/>
      <c r="Y20" s="244" t="n">
        <f aca="false">W20+X20</f>
        <v>0</v>
      </c>
      <c r="Z20" s="248"/>
      <c r="AA20" s="244" t="n">
        <f aca="false">Y20+Z20</f>
        <v>0</v>
      </c>
      <c r="AB20" s="248"/>
      <c r="AC20" s="244" t="n">
        <f aca="false">AA20+AB20</f>
        <v>0</v>
      </c>
      <c r="AD20" s="249"/>
      <c r="AE20" s="250" t="n">
        <f aca="false">AC20+AD20</f>
        <v>0</v>
      </c>
      <c r="AF20" s="248"/>
      <c r="AG20" s="244" t="n">
        <f aca="false">AE20+AF20</f>
        <v>0</v>
      </c>
      <c r="AH20" s="248"/>
      <c r="AI20" s="244" t="n">
        <f aca="false">AG20+AH20</f>
        <v>0</v>
      </c>
      <c r="AJ20" s="248"/>
      <c r="AK20" s="244" t="n">
        <f aca="false">AI20+AJ20</f>
        <v>0</v>
      </c>
      <c r="AL20" s="248"/>
      <c r="AM20" s="244" t="n">
        <f aca="false">AK20+AL20</f>
        <v>0</v>
      </c>
      <c r="AN20" s="248"/>
      <c r="AO20" s="244" t="n">
        <f aca="false">AM20+AN20</f>
        <v>0</v>
      </c>
      <c r="AP20" s="248"/>
      <c r="AQ20" s="250" t="n">
        <f aca="false">AO20+AP20</f>
        <v>0</v>
      </c>
    </row>
    <row r="21" s="251" customFormat="true" ht="9.75" hidden="false" customHeight="true" outlineLevel="0" collapsed="false">
      <c r="B21" s="244" t="n">
        <f aca="false">G21/(SUM($G$9:$G$45))</f>
        <v>0</v>
      </c>
      <c r="C21" s="245" t="n">
        <f aca="false">G21*($G$47/$G$51)</f>
        <v>0</v>
      </c>
      <c r="D21" s="245" t="n">
        <f aca="false">G21*($G$48/$G$51)</f>
        <v>0</v>
      </c>
      <c r="E21" s="246" t="n">
        <f aca="false">IF('ORÇ.GLOBAL P CAIXA'!A24&gt;'ORÇ.GLOBAL P CAIXA'!$Y$12,0,SMALL('ORÇ.GLOBAL P CAIXA'!$X$12:$X$1011,'ORÇ.GLOBAL P CAIXA'!A24))</f>
        <v>0</v>
      </c>
      <c r="F21" s="247" t="str">
        <f aca="false">IF('ORÇ.GLOBAL P CAIXA'!A24&gt;'ORÇ.GLOBAL P CAIXA'!$Y$12,"",VLOOKUP(E21,'ORÇ.GLOBAL P CAIXA'!$B$12:$E$1011,2,FALSE()))</f>
        <v/>
      </c>
      <c r="G21" s="244" t="n">
        <f aca="false">IFERROR(IF(E21=0,0,VLOOKUP(E21,'ORÇ.GLOBAL P CAIXA'!$B$12:$G$1011,6,FALSE())),0)</f>
        <v>0</v>
      </c>
      <c r="H21" s="248"/>
      <c r="I21" s="244" t="n">
        <f aca="false">H21</f>
        <v>0</v>
      </c>
      <c r="J21" s="248"/>
      <c r="K21" s="244" t="n">
        <f aca="false">I21+J21</f>
        <v>0</v>
      </c>
      <c r="L21" s="248"/>
      <c r="M21" s="244" t="n">
        <f aca="false">K21+L21</f>
        <v>0</v>
      </c>
      <c r="N21" s="248"/>
      <c r="O21" s="244" t="n">
        <f aca="false">M21+N21</f>
        <v>0</v>
      </c>
      <c r="P21" s="248"/>
      <c r="Q21" s="244" t="n">
        <f aca="false">O21+P21</f>
        <v>0</v>
      </c>
      <c r="R21" s="249"/>
      <c r="S21" s="250" t="n">
        <f aca="false">Q21+R21</f>
        <v>0</v>
      </c>
      <c r="T21" s="248"/>
      <c r="U21" s="244" t="n">
        <f aca="false">S21+T21</f>
        <v>0</v>
      </c>
      <c r="V21" s="248"/>
      <c r="W21" s="244" t="n">
        <f aca="false">U21+V21</f>
        <v>0</v>
      </c>
      <c r="X21" s="248"/>
      <c r="Y21" s="244" t="n">
        <f aca="false">W21+X21</f>
        <v>0</v>
      </c>
      <c r="Z21" s="248"/>
      <c r="AA21" s="244" t="n">
        <f aca="false">Y21+Z21</f>
        <v>0</v>
      </c>
      <c r="AB21" s="248"/>
      <c r="AC21" s="244" t="n">
        <f aca="false">AA21+AB21</f>
        <v>0</v>
      </c>
      <c r="AD21" s="249"/>
      <c r="AE21" s="250" t="n">
        <f aca="false">AC21+AD21</f>
        <v>0</v>
      </c>
      <c r="AF21" s="248"/>
      <c r="AG21" s="244" t="n">
        <f aca="false">AE21+AF21</f>
        <v>0</v>
      </c>
      <c r="AH21" s="248"/>
      <c r="AI21" s="244" t="n">
        <f aca="false">AG21+AH21</f>
        <v>0</v>
      </c>
      <c r="AJ21" s="248"/>
      <c r="AK21" s="244" t="n">
        <f aca="false">AI21+AJ21</f>
        <v>0</v>
      </c>
      <c r="AL21" s="248"/>
      <c r="AM21" s="244" t="n">
        <f aca="false">AK21+AL21</f>
        <v>0</v>
      </c>
      <c r="AN21" s="248"/>
      <c r="AO21" s="244" t="n">
        <f aca="false">AM21+AN21</f>
        <v>0</v>
      </c>
      <c r="AP21" s="248"/>
      <c r="AQ21" s="250" t="n">
        <f aca="false">AO21+AP21</f>
        <v>0</v>
      </c>
    </row>
    <row r="22" s="251" customFormat="true" ht="9.75" hidden="false" customHeight="true" outlineLevel="0" collapsed="false">
      <c r="B22" s="244" t="n">
        <f aca="false">G22/(SUM($G$9:$G$45))</f>
        <v>0</v>
      </c>
      <c r="C22" s="245" t="n">
        <f aca="false">G22*($G$47/$G$51)</f>
        <v>0</v>
      </c>
      <c r="D22" s="245" t="n">
        <f aca="false">G22*($G$48/$G$51)</f>
        <v>0</v>
      </c>
      <c r="E22" s="246" t="n">
        <f aca="false">IF('ORÇ.GLOBAL P CAIXA'!A25&gt;'ORÇ.GLOBAL P CAIXA'!$Y$12,0,SMALL('ORÇ.GLOBAL P CAIXA'!$X$12:$X$1011,'ORÇ.GLOBAL P CAIXA'!A25))</f>
        <v>0</v>
      </c>
      <c r="F22" s="247" t="str">
        <f aca="false">IF('ORÇ.GLOBAL P CAIXA'!A25&gt;'ORÇ.GLOBAL P CAIXA'!$Y$12,"",VLOOKUP(E22,'ORÇ.GLOBAL P CAIXA'!$B$12:$E$1011,2,FALSE()))</f>
        <v/>
      </c>
      <c r="G22" s="244" t="n">
        <f aca="false">IFERROR(IF(E22=0,0,VLOOKUP(E22,'ORÇ.GLOBAL P CAIXA'!$B$12:$G$1011,6,FALSE())),0)</f>
        <v>0</v>
      </c>
      <c r="H22" s="248"/>
      <c r="I22" s="244" t="n">
        <f aca="false">H22</f>
        <v>0</v>
      </c>
      <c r="J22" s="248"/>
      <c r="K22" s="244" t="n">
        <f aca="false">I22+J22</f>
        <v>0</v>
      </c>
      <c r="L22" s="248"/>
      <c r="M22" s="244" t="n">
        <f aca="false">K22+L22</f>
        <v>0</v>
      </c>
      <c r="N22" s="248"/>
      <c r="O22" s="244" t="n">
        <f aca="false">M22+N22</f>
        <v>0</v>
      </c>
      <c r="P22" s="248"/>
      <c r="Q22" s="244" t="n">
        <f aca="false">O22+P22</f>
        <v>0</v>
      </c>
      <c r="R22" s="249"/>
      <c r="S22" s="250" t="n">
        <f aca="false">Q22+R22</f>
        <v>0</v>
      </c>
      <c r="T22" s="248"/>
      <c r="U22" s="244" t="n">
        <f aca="false">S22+T22</f>
        <v>0</v>
      </c>
      <c r="V22" s="248"/>
      <c r="W22" s="244" t="n">
        <f aca="false">U22+V22</f>
        <v>0</v>
      </c>
      <c r="X22" s="248"/>
      <c r="Y22" s="244" t="n">
        <f aca="false">W22+X22</f>
        <v>0</v>
      </c>
      <c r="Z22" s="248"/>
      <c r="AA22" s="244" t="n">
        <f aca="false">Y22+Z22</f>
        <v>0</v>
      </c>
      <c r="AB22" s="248"/>
      <c r="AC22" s="244" t="n">
        <f aca="false">AA22+AB22</f>
        <v>0</v>
      </c>
      <c r="AD22" s="249"/>
      <c r="AE22" s="250" t="n">
        <f aca="false">AC22+AD22</f>
        <v>0</v>
      </c>
      <c r="AF22" s="248"/>
      <c r="AG22" s="244" t="n">
        <f aca="false">AE22+AF22</f>
        <v>0</v>
      </c>
      <c r="AH22" s="248"/>
      <c r="AI22" s="244" t="n">
        <f aca="false">AG22+AH22</f>
        <v>0</v>
      </c>
      <c r="AJ22" s="248"/>
      <c r="AK22" s="244" t="n">
        <f aca="false">AI22+AJ22</f>
        <v>0</v>
      </c>
      <c r="AL22" s="248"/>
      <c r="AM22" s="244" t="n">
        <f aca="false">AK22+AL22</f>
        <v>0</v>
      </c>
      <c r="AN22" s="248"/>
      <c r="AO22" s="244" t="n">
        <f aca="false">AM22+AN22</f>
        <v>0</v>
      </c>
      <c r="AP22" s="248"/>
      <c r="AQ22" s="250" t="n">
        <f aca="false">AO22+AP22</f>
        <v>0</v>
      </c>
    </row>
    <row r="23" s="251" customFormat="true" ht="9.75" hidden="false" customHeight="true" outlineLevel="0" collapsed="false">
      <c r="B23" s="244" t="n">
        <f aca="false">G23/(SUM($G$9:$G$45))</f>
        <v>0</v>
      </c>
      <c r="C23" s="245" t="n">
        <f aca="false">G23*($G$47/$G$51)</f>
        <v>0</v>
      </c>
      <c r="D23" s="245" t="n">
        <f aca="false">G23*($G$48/$G$51)</f>
        <v>0</v>
      </c>
      <c r="E23" s="246" t="n">
        <f aca="false">IF('ORÇ.GLOBAL P CAIXA'!A26&gt;'ORÇ.GLOBAL P CAIXA'!$Y$12,0,SMALL('ORÇ.GLOBAL P CAIXA'!$X$12:$X$1011,'ORÇ.GLOBAL P CAIXA'!A26))</f>
        <v>0</v>
      </c>
      <c r="F23" s="247" t="str">
        <f aca="false">IF('ORÇ.GLOBAL P CAIXA'!A26&gt;'ORÇ.GLOBAL P CAIXA'!$Y$12,"",VLOOKUP(E23,'ORÇ.GLOBAL P CAIXA'!$B$12:$E$1011,2,FALSE()))</f>
        <v/>
      </c>
      <c r="G23" s="244" t="n">
        <f aca="false">IFERROR(IF(E23=0,0,VLOOKUP(E23,'ORÇ.GLOBAL P CAIXA'!$B$12:$G$1011,6,FALSE())),0)</f>
        <v>0</v>
      </c>
      <c r="H23" s="248"/>
      <c r="I23" s="244" t="n">
        <f aca="false">H23</f>
        <v>0</v>
      </c>
      <c r="J23" s="248"/>
      <c r="K23" s="244" t="n">
        <f aca="false">I23+J23</f>
        <v>0</v>
      </c>
      <c r="L23" s="248"/>
      <c r="M23" s="244" t="n">
        <f aca="false">K23+L23</f>
        <v>0</v>
      </c>
      <c r="N23" s="248"/>
      <c r="O23" s="244" t="n">
        <f aca="false">M23+N23</f>
        <v>0</v>
      </c>
      <c r="P23" s="248"/>
      <c r="Q23" s="244" t="n">
        <f aca="false">O23+P23</f>
        <v>0</v>
      </c>
      <c r="R23" s="249"/>
      <c r="S23" s="250" t="n">
        <f aca="false">Q23+R23</f>
        <v>0</v>
      </c>
      <c r="T23" s="248"/>
      <c r="U23" s="244" t="n">
        <f aca="false">S23+T23</f>
        <v>0</v>
      </c>
      <c r="V23" s="248"/>
      <c r="W23" s="244" t="n">
        <f aca="false">U23+V23</f>
        <v>0</v>
      </c>
      <c r="X23" s="248"/>
      <c r="Y23" s="244" t="n">
        <f aca="false">W23+X23</f>
        <v>0</v>
      </c>
      <c r="Z23" s="248"/>
      <c r="AA23" s="244" t="n">
        <f aca="false">Y23+Z23</f>
        <v>0</v>
      </c>
      <c r="AB23" s="248"/>
      <c r="AC23" s="244" t="n">
        <f aca="false">AA23+AB23</f>
        <v>0</v>
      </c>
      <c r="AD23" s="249"/>
      <c r="AE23" s="250" t="n">
        <f aca="false">AC23+AD23</f>
        <v>0</v>
      </c>
      <c r="AF23" s="248"/>
      <c r="AG23" s="244" t="n">
        <f aca="false">AE23+AF23</f>
        <v>0</v>
      </c>
      <c r="AH23" s="248"/>
      <c r="AI23" s="244" t="n">
        <f aca="false">AG23+AH23</f>
        <v>0</v>
      </c>
      <c r="AJ23" s="248"/>
      <c r="AK23" s="244" t="n">
        <f aca="false">AI23+AJ23</f>
        <v>0</v>
      </c>
      <c r="AL23" s="248"/>
      <c r="AM23" s="244" t="n">
        <f aca="false">AK23+AL23</f>
        <v>0</v>
      </c>
      <c r="AN23" s="248"/>
      <c r="AO23" s="244" t="n">
        <f aca="false">AM23+AN23</f>
        <v>0</v>
      </c>
      <c r="AP23" s="248"/>
      <c r="AQ23" s="250" t="n">
        <f aca="false">AO23+AP23</f>
        <v>0</v>
      </c>
    </row>
    <row r="24" s="251" customFormat="true" ht="9.75" hidden="false" customHeight="true" outlineLevel="0" collapsed="false">
      <c r="B24" s="244" t="n">
        <f aca="false">G24/(SUM($G$9:$G$45))</f>
        <v>0</v>
      </c>
      <c r="C24" s="245" t="n">
        <f aca="false">G24*($G$47/$G$51)</f>
        <v>0</v>
      </c>
      <c r="D24" s="245" t="n">
        <f aca="false">G24*($G$48/$G$51)</f>
        <v>0</v>
      </c>
      <c r="E24" s="246" t="n">
        <f aca="false">IF('ORÇ.GLOBAL P CAIXA'!A27&gt;'ORÇ.GLOBAL P CAIXA'!$Y$12,0,SMALL('ORÇ.GLOBAL P CAIXA'!$X$12:$X$1011,'ORÇ.GLOBAL P CAIXA'!A27))</f>
        <v>0</v>
      </c>
      <c r="F24" s="247" t="str">
        <f aca="false">IF('ORÇ.GLOBAL P CAIXA'!A27&gt;'ORÇ.GLOBAL P CAIXA'!$Y$12,"",VLOOKUP(E24,'ORÇ.GLOBAL P CAIXA'!$B$12:$E$1011,2,FALSE()))</f>
        <v/>
      </c>
      <c r="G24" s="244" t="n">
        <f aca="false">IFERROR(IF(E24=0,0,VLOOKUP(E24,'ORÇ.GLOBAL P CAIXA'!$B$12:$G$1011,6,FALSE())),0)</f>
        <v>0</v>
      </c>
      <c r="H24" s="248"/>
      <c r="I24" s="244" t="n">
        <f aca="false">H24</f>
        <v>0</v>
      </c>
      <c r="J24" s="248"/>
      <c r="K24" s="244" t="n">
        <f aca="false">I24+J24</f>
        <v>0</v>
      </c>
      <c r="L24" s="248"/>
      <c r="M24" s="244" t="n">
        <f aca="false">K24+L24</f>
        <v>0</v>
      </c>
      <c r="N24" s="248"/>
      <c r="O24" s="244" t="n">
        <f aca="false">M24+N24</f>
        <v>0</v>
      </c>
      <c r="P24" s="248"/>
      <c r="Q24" s="244" t="n">
        <f aca="false">O24+P24</f>
        <v>0</v>
      </c>
      <c r="R24" s="249"/>
      <c r="S24" s="250" t="n">
        <f aca="false">Q24+R24</f>
        <v>0</v>
      </c>
      <c r="T24" s="248"/>
      <c r="U24" s="244" t="n">
        <f aca="false">S24+T24</f>
        <v>0</v>
      </c>
      <c r="V24" s="248"/>
      <c r="W24" s="244" t="n">
        <f aca="false">U24+V24</f>
        <v>0</v>
      </c>
      <c r="X24" s="248"/>
      <c r="Y24" s="244" t="n">
        <f aca="false">W24+X24</f>
        <v>0</v>
      </c>
      <c r="Z24" s="248"/>
      <c r="AA24" s="244" t="n">
        <f aca="false">Y24+Z24</f>
        <v>0</v>
      </c>
      <c r="AB24" s="248"/>
      <c r="AC24" s="244" t="n">
        <f aca="false">AA24+AB24</f>
        <v>0</v>
      </c>
      <c r="AD24" s="249"/>
      <c r="AE24" s="250" t="n">
        <f aca="false">AC24+AD24</f>
        <v>0</v>
      </c>
      <c r="AF24" s="248"/>
      <c r="AG24" s="244" t="n">
        <f aca="false">AE24+AF24</f>
        <v>0</v>
      </c>
      <c r="AH24" s="248"/>
      <c r="AI24" s="244" t="n">
        <f aca="false">AG24+AH24</f>
        <v>0</v>
      </c>
      <c r="AJ24" s="248"/>
      <c r="AK24" s="244" t="n">
        <f aca="false">AI24+AJ24</f>
        <v>0</v>
      </c>
      <c r="AL24" s="248"/>
      <c r="AM24" s="244" t="n">
        <f aca="false">AK24+AL24</f>
        <v>0</v>
      </c>
      <c r="AN24" s="248"/>
      <c r="AO24" s="244" t="n">
        <f aca="false">AM24+AN24</f>
        <v>0</v>
      </c>
      <c r="AP24" s="248"/>
      <c r="AQ24" s="250" t="n">
        <f aca="false">AO24+AP24</f>
        <v>0</v>
      </c>
    </row>
    <row r="25" s="251" customFormat="true" ht="9.75" hidden="false" customHeight="true" outlineLevel="0" collapsed="false">
      <c r="B25" s="244" t="n">
        <f aca="false">G25/(SUM($G$9:$G$45))</f>
        <v>0</v>
      </c>
      <c r="C25" s="245" t="n">
        <f aca="false">G25*($G$47/$G$51)</f>
        <v>0</v>
      </c>
      <c r="D25" s="245" t="n">
        <f aca="false">G25*($G$48/$G$51)</f>
        <v>0</v>
      </c>
      <c r="E25" s="246" t="n">
        <f aca="false">IF('ORÇ.GLOBAL P CAIXA'!A28&gt;'ORÇ.GLOBAL P CAIXA'!$Y$12,0,SMALL('ORÇ.GLOBAL P CAIXA'!$X$12:$X$1011,'ORÇ.GLOBAL P CAIXA'!A28))</f>
        <v>0</v>
      </c>
      <c r="F25" s="247" t="str">
        <f aca="false">IF('ORÇ.GLOBAL P CAIXA'!A28&gt;'ORÇ.GLOBAL P CAIXA'!$Y$12,"",VLOOKUP(E25,'ORÇ.GLOBAL P CAIXA'!$B$12:$E$1011,2,FALSE()))</f>
        <v/>
      </c>
      <c r="G25" s="244" t="n">
        <f aca="false">IFERROR(IF(E25=0,0,VLOOKUP(E25,'ORÇ.GLOBAL P CAIXA'!$B$12:$G$1011,6,FALSE())),0)</f>
        <v>0</v>
      </c>
      <c r="H25" s="248"/>
      <c r="I25" s="244" t="n">
        <f aca="false">H25</f>
        <v>0</v>
      </c>
      <c r="J25" s="248"/>
      <c r="K25" s="244" t="n">
        <f aca="false">I25+J25</f>
        <v>0</v>
      </c>
      <c r="L25" s="248"/>
      <c r="M25" s="244" t="n">
        <f aca="false">K25+L25</f>
        <v>0</v>
      </c>
      <c r="N25" s="248"/>
      <c r="O25" s="244" t="n">
        <f aca="false">M25+N25</f>
        <v>0</v>
      </c>
      <c r="P25" s="248"/>
      <c r="Q25" s="244" t="n">
        <f aca="false">O25+P25</f>
        <v>0</v>
      </c>
      <c r="R25" s="249"/>
      <c r="S25" s="250" t="n">
        <f aca="false">Q25+R25</f>
        <v>0</v>
      </c>
      <c r="T25" s="248"/>
      <c r="U25" s="244" t="n">
        <f aca="false">S25+T25</f>
        <v>0</v>
      </c>
      <c r="V25" s="248"/>
      <c r="W25" s="244" t="n">
        <f aca="false">U25+V25</f>
        <v>0</v>
      </c>
      <c r="X25" s="248"/>
      <c r="Y25" s="244" t="n">
        <f aca="false">W25+X25</f>
        <v>0</v>
      </c>
      <c r="Z25" s="248"/>
      <c r="AA25" s="244" t="n">
        <f aca="false">Y25+Z25</f>
        <v>0</v>
      </c>
      <c r="AB25" s="248"/>
      <c r="AC25" s="244" t="n">
        <f aca="false">AA25+AB25</f>
        <v>0</v>
      </c>
      <c r="AD25" s="249"/>
      <c r="AE25" s="250" t="n">
        <f aca="false">AC25+AD25</f>
        <v>0</v>
      </c>
      <c r="AF25" s="248"/>
      <c r="AG25" s="244" t="n">
        <f aca="false">AE25+AF25</f>
        <v>0</v>
      </c>
      <c r="AH25" s="248"/>
      <c r="AI25" s="244" t="n">
        <f aca="false">AG25+AH25</f>
        <v>0</v>
      </c>
      <c r="AJ25" s="248"/>
      <c r="AK25" s="244" t="n">
        <f aca="false">AI25+AJ25</f>
        <v>0</v>
      </c>
      <c r="AL25" s="248"/>
      <c r="AM25" s="244" t="n">
        <f aca="false">AK25+AL25</f>
        <v>0</v>
      </c>
      <c r="AN25" s="248"/>
      <c r="AO25" s="244" t="n">
        <f aca="false">AM25+AN25</f>
        <v>0</v>
      </c>
      <c r="AP25" s="248"/>
      <c r="AQ25" s="250" t="n">
        <f aca="false">AO25+AP25</f>
        <v>0</v>
      </c>
    </row>
    <row r="26" s="251" customFormat="true" ht="9.75" hidden="false" customHeight="true" outlineLevel="0" collapsed="false">
      <c r="B26" s="244" t="n">
        <f aca="false">G26/(SUM($G$9:$G$45))</f>
        <v>0</v>
      </c>
      <c r="C26" s="245" t="n">
        <f aca="false">G26*($G$47/$G$51)</f>
        <v>0</v>
      </c>
      <c r="D26" s="245" t="n">
        <f aca="false">G26*($G$48/$G$51)</f>
        <v>0</v>
      </c>
      <c r="E26" s="246" t="n">
        <f aca="false">IF('ORÇ.GLOBAL P CAIXA'!A29&gt;'ORÇ.GLOBAL P CAIXA'!$Y$12,0,SMALL('ORÇ.GLOBAL P CAIXA'!$X$12:$X$1011,'ORÇ.GLOBAL P CAIXA'!A29))</f>
        <v>0</v>
      </c>
      <c r="F26" s="247" t="str">
        <f aca="false">IF('ORÇ.GLOBAL P CAIXA'!A29&gt;'ORÇ.GLOBAL P CAIXA'!$Y$12,"",VLOOKUP(E26,'ORÇ.GLOBAL P CAIXA'!$B$12:$E$1011,2,FALSE()))</f>
        <v/>
      </c>
      <c r="G26" s="244" t="n">
        <f aca="false">IFERROR(IF(E26=0,0,VLOOKUP(E26,'ORÇ.GLOBAL P CAIXA'!$B$12:$G$1011,6,FALSE())),0)</f>
        <v>0</v>
      </c>
      <c r="H26" s="248"/>
      <c r="I26" s="244" t="n">
        <f aca="false">H26</f>
        <v>0</v>
      </c>
      <c r="J26" s="248"/>
      <c r="K26" s="244" t="n">
        <f aca="false">I26+J26</f>
        <v>0</v>
      </c>
      <c r="L26" s="248"/>
      <c r="M26" s="244" t="n">
        <f aca="false">K26+L26</f>
        <v>0</v>
      </c>
      <c r="N26" s="248"/>
      <c r="O26" s="244" t="n">
        <f aca="false">M26+N26</f>
        <v>0</v>
      </c>
      <c r="P26" s="248"/>
      <c r="Q26" s="244" t="n">
        <f aca="false">O26+P26</f>
        <v>0</v>
      </c>
      <c r="R26" s="249"/>
      <c r="S26" s="250" t="n">
        <f aca="false">Q26+R26</f>
        <v>0</v>
      </c>
      <c r="T26" s="248"/>
      <c r="U26" s="244" t="n">
        <f aca="false">S26+T26</f>
        <v>0</v>
      </c>
      <c r="V26" s="248"/>
      <c r="W26" s="244" t="n">
        <f aca="false">U26+V26</f>
        <v>0</v>
      </c>
      <c r="X26" s="248"/>
      <c r="Y26" s="244" t="n">
        <f aca="false">W26+X26</f>
        <v>0</v>
      </c>
      <c r="Z26" s="248"/>
      <c r="AA26" s="244" t="n">
        <f aca="false">Y26+Z26</f>
        <v>0</v>
      </c>
      <c r="AB26" s="248"/>
      <c r="AC26" s="244" t="n">
        <f aca="false">AA26+AB26</f>
        <v>0</v>
      </c>
      <c r="AD26" s="249"/>
      <c r="AE26" s="250" t="n">
        <f aca="false">AC26+AD26</f>
        <v>0</v>
      </c>
      <c r="AF26" s="248"/>
      <c r="AG26" s="244" t="n">
        <f aca="false">AE26+AF26</f>
        <v>0</v>
      </c>
      <c r="AH26" s="248"/>
      <c r="AI26" s="244" t="n">
        <f aca="false">AG26+AH26</f>
        <v>0</v>
      </c>
      <c r="AJ26" s="248"/>
      <c r="AK26" s="244" t="n">
        <f aca="false">AI26+AJ26</f>
        <v>0</v>
      </c>
      <c r="AL26" s="248"/>
      <c r="AM26" s="244" t="n">
        <f aca="false">AK26+AL26</f>
        <v>0</v>
      </c>
      <c r="AN26" s="248"/>
      <c r="AO26" s="244" t="n">
        <f aca="false">AM26+AN26</f>
        <v>0</v>
      </c>
      <c r="AP26" s="248"/>
      <c r="AQ26" s="250" t="n">
        <f aca="false">AO26+AP26</f>
        <v>0</v>
      </c>
    </row>
    <row r="27" s="251" customFormat="true" ht="9.75" hidden="false" customHeight="true" outlineLevel="0" collapsed="false">
      <c r="B27" s="244" t="n">
        <f aca="false">G27/(SUM($G$9:$G$45))</f>
        <v>0</v>
      </c>
      <c r="C27" s="245" t="n">
        <f aca="false">G27*($G$47/$G$51)</f>
        <v>0</v>
      </c>
      <c r="D27" s="245" t="n">
        <f aca="false">G27*($G$48/$G$51)</f>
        <v>0</v>
      </c>
      <c r="E27" s="246" t="n">
        <f aca="false">IF('ORÇ.GLOBAL P CAIXA'!A30&gt;'ORÇ.GLOBAL P CAIXA'!$Y$12,0,SMALL('ORÇ.GLOBAL P CAIXA'!$X$12:$X$1011,'ORÇ.GLOBAL P CAIXA'!A30))</f>
        <v>0</v>
      </c>
      <c r="F27" s="247" t="str">
        <f aca="false">IF('ORÇ.GLOBAL P CAIXA'!A30&gt;'ORÇ.GLOBAL P CAIXA'!$Y$12,"",VLOOKUP(E27,'ORÇ.GLOBAL P CAIXA'!$B$12:$E$1011,2,FALSE()))</f>
        <v/>
      </c>
      <c r="G27" s="244" t="n">
        <f aca="false">IFERROR(IF(E27=0,0,VLOOKUP(E27,'ORÇ.GLOBAL P CAIXA'!$B$12:$G$1011,6,FALSE())),0)</f>
        <v>0</v>
      </c>
      <c r="H27" s="248"/>
      <c r="I27" s="244" t="n">
        <f aca="false">H27</f>
        <v>0</v>
      </c>
      <c r="J27" s="248"/>
      <c r="K27" s="244" t="n">
        <f aca="false">I27+J27</f>
        <v>0</v>
      </c>
      <c r="L27" s="248"/>
      <c r="M27" s="244" t="n">
        <f aca="false">K27+L27</f>
        <v>0</v>
      </c>
      <c r="N27" s="248"/>
      <c r="O27" s="244" t="n">
        <f aca="false">M27+N27</f>
        <v>0</v>
      </c>
      <c r="P27" s="248"/>
      <c r="Q27" s="244" t="n">
        <f aca="false">O27+P27</f>
        <v>0</v>
      </c>
      <c r="R27" s="249"/>
      <c r="S27" s="250" t="n">
        <f aca="false">Q27+R27</f>
        <v>0</v>
      </c>
      <c r="T27" s="248"/>
      <c r="U27" s="244" t="n">
        <f aca="false">S27+T27</f>
        <v>0</v>
      </c>
      <c r="V27" s="248"/>
      <c r="W27" s="244" t="n">
        <f aca="false">U27+V27</f>
        <v>0</v>
      </c>
      <c r="X27" s="248"/>
      <c r="Y27" s="244" t="n">
        <f aca="false">W27+X27</f>
        <v>0</v>
      </c>
      <c r="Z27" s="248"/>
      <c r="AA27" s="244" t="n">
        <f aca="false">Y27+Z27</f>
        <v>0</v>
      </c>
      <c r="AB27" s="248"/>
      <c r="AC27" s="244" t="n">
        <f aca="false">AA27+AB27</f>
        <v>0</v>
      </c>
      <c r="AD27" s="249"/>
      <c r="AE27" s="250" t="n">
        <f aca="false">AC27+AD27</f>
        <v>0</v>
      </c>
      <c r="AF27" s="248"/>
      <c r="AG27" s="244" t="n">
        <f aca="false">AE27+AF27</f>
        <v>0</v>
      </c>
      <c r="AH27" s="248"/>
      <c r="AI27" s="244" t="n">
        <f aca="false">AG27+AH27</f>
        <v>0</v>
      </c>
      <c r="AJ27" s="248"/>
      <c r="AK27" s="244" t="n">
        <f aca="false">AI27+AJ27</f>
        <v>0</v>
      </c>
      <c r="AL27" s="248"/>
      <c r="AM27" s="244" t="n">
        <f aca="false">AK27+AL27</f>
        <v>0</v>
      </c>
      <c r="AN27" s="248"/>
      <c r="AO27" s="244" t="n">
        <f aca="false">AM27+AN27</f>
        <v>0</v>
      </c>
      <c r="AP27" s="248"/>
      <c r="AQ27" s="250" t="n">
        <f aca="false">AO27+AP27</f>
        <v>0</v>
      </c>
    </row>
    <row r="28" s="251" customFormat="true" ht="9.75" hidden="false" customHeight="true" outlineLevel="0" collapsed="false">
      <c r="B28" s="244" t="n">
        <f aca="false">G28/(SUM($G$9:$G$45))</f>
        <v>0</v>
      </c>
      <c r="C28" s="245" t="n">
        <f aca="false">G28*($G$47/$G$51)</f>
        <v>0</v>
      </c>
      <c r="D28" s="245" t="n">
        <f aca="false">G28*($G$48/$G$51)</f>
        <v>0</v>
      </c>
      <c r="E28" s="246" t="n">
        <f aca="false">IF('ORÇ.GLOBAL P CAIXA'!A31&gt;'ORÇ.GLOBAL P CAIXA'!$Y$12,0,SMALL('ORÇ.GLOBAL P CAIXA'!$X$12:$X$1011,'ORÇ.GLOBAL P CAIXA'!A31))</f>
        <v>0</v>
      </c>
      <c r="F28" s="247" t="str">
        <f aca="false">IF('ORÇ.GLOBAL P CAIXA'!A31&gt;'ORÇ.GLOBAL P CAIXA'!$Y$12,"",VLOOKUP(E28,'ORÇ.GLOBAL P CAIXA'!$B$12:$E$1011,2,FALSE()))</f>
        <v/>
      </c>
      <c r="G28" s="244" t="n">
        <f aca="false">IFERROR(IF(E28=0,0,VLOOKUP(E28,'ORÇ.GLOBAL P CAIXA'!$B$12:$G$1011,6,FALSE())),0)</f>
        <v>0</v>
      </c>
      <c r="H28" s="248"/>
      <c r="I28" s="244" t="n">
        <f aca="false">H28</f>
        <v>0</v>
      </c>
      <c r="J28" s="248"/>
      <c r="K28" s="244" t="n">
        <f aca="false">I28+J28</f>
        <v>0</v>
      </c>
      <c r="L28" s="248"/>
      <c r="M28" s="244" t="n">
        <f aca="false">K28+L28</f>
        <v>0</v>
      </c>
      <c r="N28" s="248"/>
      <c r="O28" s="244" t="n">
        <f aca="false">M28+N28</f>
        <v>0</v>
      </c>
      <c r="P28" s="248"/>
      <c r="Q28" s="244" t="n">
        <f aca="false">O28+P28</f>
        <v>0</v>
      </c>
      <c r="R28" s="249"/>
      <c r="S28" s="250" t="n">
        <f aca="false">Q28+R28</f>
        <v>0</v>
      </c>
      <c r="T28" s="248"/>
      <c r="U28" s="244" t="n">
        <f aca="false">S28+T28</f>
        <v>0</v>
      </c>
      <c r="V28" s="248"/>
      <c r="W28" s="244" t="n">
        <f aca="false">U28+V28</f>
        <v>0</v>
      </c>
      <c r="X28" s="248"/>
      <c r="Y28" s="244" t="n">
        <f aca="false">W28+X28</f>
        <v>0</v>
      </c>
      <c r="Z28" s="248"/>
      <c r="AA28" s="244" t="n">
        <f aca="false">Y28+Z28</f>
        <v>0</v>
      </c>
      <c r="AB28" s="248"/>
      <c r="AC28" s="244" t="n">
        <f aca="false">AA28+AB28</f>
        <v>0</v>
      </c>
      <c r="AD28" s="249"/>
      <c r="AE28" s="250" t="n">
        <f aca="false">AC28+AD28</f>
        <v>0</v>
      </c>
      <c r="AF28" s="248"/>
      <c r="AG28" s="244" t="n">
        <f aca="false">AE28+AF28</f>
        <v>0</v>
      </c>
      <c r="AH28" s="248"/>
      <c r="AI28" s="244" t="n">
        <f aca="false">AG28+AH28</f>
        <v>0</v>
      </c>
      <c r="AJ28" s="248"/>
      <c r="AK28" s="244" t="n">
        <f aca="false">AI28+AJ28</f>
        <v>0</v>
      </c>
      <c r="AL28" s="248"/>
      <c r="AM28" s="244" t="n">
        <f aca="false">AK28+AL28</f>
        <v>0</v>
      </c>
      <c r="AN28" s="248"/>
      <c r="AO28" s="244" t="n">
        <f aca="false">AM28+AN28</f>
        <v>0</v>
      </c>
      <c r="AP28" s="248"/>
      <c r="AQ28" s="250" t="n">
        <f aca="false">AO28+AP28</f>
        <v>0</v>
      </c>
    </row>
    <row r="29" s="251" customFormat="true" ht="9.75" hidden="false" customHeight="true" outlineLevel="0" collapsed="false">
      <c r="B29" s="244" t="n">
        <f aca="false">G29/(SUM($G$9:$G$45))</f>
        <v>0</v>
      </c>
      <c r="C29" s="245" t="n">
        <f aca="false">G29*($G$47/$G$51)</f>
        <v>0</v>
      </c>
      <c r="D29" s="245" t="n">
        <f aca="false">G29*($G$48/$G$51)</f>
        <v>0</v>
      </c>
      <c r="E29" s="246" t="n">
        <f aca="false">IF('ORÇ.GLOBAL P CAIXA'!A32&gt;'ORÇ.GLOBAL P CAIXA'!$Y$12,0,SMALL('ORÇ.GLOBAL P CAIXA'!$X$12:$X$1011,'ORÇ.GLOBAL P CAIXA'!A32))</f>
        <v>0</v>
      </c>
      <c r="F29" s="247" t="str">
        <f aca="false">IF('ORÇ.GLOBAL P CAIXA'!A32&gt;'ORÇ.GLOBAL P CAIXA'!$Y$12,"",VLOOKUP(E29,'ORÇ.GLOBAL P CAIXA'!$B$12:$E$1011,2,FALSE()))</f>
        <v/>
      </c>
      <c r="G29" s="244" t="n">
        <f aca="false">IFERROR(IF(E29=0,0,VLOOKUP(E29,'ORÇ.GLOBAL P CAIXA'!$B$12:$G$1011,6,FALSE())),0)</f>
        <v>0</v>
      </c>
      <c r="H29" s="248"/>
      <c r="I29" s="244" t="n">
        <f aca="false">H29</f>
        <v>0</v>
      </c>
      <c r="J29" s="248"/>
      <c r="K29" s="244" t="n">
        <f aca="false">I29+J29</f>
        <v>0</v>
      </c>
      <c r="L29" s="248"/>
      <c r="M29" s="244" t="n">
        <f aca="false">K29+L29</f>
        <v>0</v>
      </c>
      <c r="N29" s="248"/>
      <c r="O29" s="244" t="n">
        <f aca="false">M29+N29</f>
        <v>0</v>
      </c>
      <c r="P29" s="248"/>
      <c r="Q29" s="244" t="n">
        <f aca="false">O29+P29</f>
        <v>0</v>
      </c>
      <c r="R29" s="249"/>
      <c r="S29" s="250" t="n">
        <f aca="false">Q29+R29</f>
        <v>0</v>
      </c>
      <c r="T29" s="248"/>
      <c r="U29" s="244" t="n">
        <f aca="false">S29+T29</f>
        <v>0</v>
      </c>
      <c r="V29" s="248"/>
      <c r="W29" s="244" t="n">
        <f aca="false">U29+V29</f>
        <v>0</v>
      </c>
      <c r="X29" s="248"/>
      <c r="Y29" s="244" t="n">
        <f aca="false">W29+X29</f>
        <v>0</v>
      </c>
      <c r="Z29" s="248"/>
      <c r="AA29" s="244" t="n">
        <f aca="false">Y29+Z29</f>
        <v>0</v>
      </c>
      <c r="AB29" s="248"/>
      <c r="AC29" s="244" t="n">
        <f aca="false">AA29+AB29</f>
        <v>0</v>
      </c>
      <c r="AD29" s="249"/>
      <c r="AE29" s="250" t="n">
        <f aca="false">AC29+AD29</f>
        <v>0</v>
      </c>
      <c r="AF29" s="248"/>
      <c r="AG29" s="244" t="n">
        <f aca="false">AE29+AF29</f>
        <v>0</v>
      </c>
      <c r="AH29" s="248"/>
      <c r="AI29" s="244" t="n">
        <f aca="false">AG29+AH29</f>
        <v>0</v>
      </c>
      <c r="AJ29" s="248"/>
      <c r="AK29" s="244" t="n">
        <f aca="false">AI29+AJ29</f>
        <v>0</v>
      </c>
      <c r="AL29" s="248"/>
      <c r="AM29" s="244" t="n">
        <f aca="false">AK29+AL29</f>
        <v>0</v>
      </c>
      <c r="AN29" s="248"/>
      <c r="AO29" s="244" t="n">
        <f aca="false">AM29+AN29</f>
        <v>0</v>
      </c>
      <c r="AP29" s="248"/>
      <c r="AQ29" s="250" t="n">
        <f aca="false">AO29+AP29</f>
        <v>0</v>
      </c>
    </row>
    <row r="30" s="251" customFormat="true" ht="9.75" hidden="false" customHeight="true" outlineLevel="0" collapsed="false">
      <c r="B30" s="244" t="n">
        <f aca="false">G30/(SUM($G$9:$G$45))</f>
        <v>0</v>
      </c>
      <c r="C30" s="245" t="n">
        <f aca="false">G30*($G$47/$G$51)</f>
        <v>0</v>
      </c>
      <c r="D30" s="245" t="n">
        <f aca="false">G30*($G$48/$G$51)</f>
        <v>0</v>
      </c>
      <c r="E30" s="246" t="n">
        <f aca="false">IF('ORÇ.GLOBAL P CAIXA'!A33&gt;'ORÇ.GLOBAL P CAIXA'!$Y$12,0,SMALL('ORÇ.GLOBAL P CAIXA'!$X$12:$X$1011,'ORÇ.GLOBAL P CAIXA'!A33))</f>
        <v>0</v>
      </c>
      <c r="F30" s="247" t="str">
        <f aca="false">IF('ORÇ.GLOBAL P CAIXA'!A33&gt;'ORÇ.GLOBAL P CAIXA'!$Y$12,"",VLOOKUP(E30,'ORÇ.GLOBAL P CAIXA'!$B$12:$E$1011,2,FALSE()))</f>
        <v/>
      </c>
      <c r="G30" s="244" t="n">
        <f aca="false">IFERROR(IF(E30=0,0,VLOOKUP(E30,'ORÇ.GLOBAL P CAIXA'!$B$12:$G$1011,6,FALSE())),0)</f>
        <v>0</v>
      </c>
      <c r="H30" s="248"/>
      <c r="I30" s="244" t="n">
        <f aca="false">H30</f>
        <v>0</v>
      </c>
      <c r="J30" s="248"/>
      <c r="K30" s="244" t="n">
        <f aca="false">I30+J30</f>
        <v>0</v>
      </c>
      <c r="L30" s="248"/>
      <c r="M30" s="244" t="n">
        <f aca="false">K30+L30</f>
        <v>0</v>
      </c>
      <c r="N30" s="248"/>
      <c r="O30" s="244" t="n">
        <f aca="false">M30+N30</f>
        <v>0</v>
      </c>
      <c r="P30" s="248"/>
      <c r="Q30" s="244" t="n">
        <f aca="false">O30+P30</f>
        <v>0</v>
      </c>
      <c r="R30" s="249"/>
      <c r="S30" s="250" t="n">
        <f aca="false">Q30+R30</f>
        <v>0</v>
      </c>
      <c r="T30" s="248"/>
      <c r="U30" s="244" t="n">
        <f aca="false">S30+T30</f>
        <v>0</v>
      </c>
      <c r="V30" s="248"/>
      <c r="W30" s="244" t="n">
        <f aca="false">U30+V30</f>
        <v>0</v>
      </c>
      <c r="X30" s="248"/>
      <c r="Y30" s="244" t="n">
        <f aca="false">W30+X30</f>
        <v>0</v>
      </c>
      <c r="Z30" s="248"/>
      <c r="AA30" s="244" t="n">
        <f aca="false">Y30+Z30</f>
        <v>0</v>
      </c>
      <c r="AB30" s="248"/>
      <c r="AC30" s="244" t="n">
        <f aca="false">AA30+AB30</f>
        <v>0</v>
      </c>
      <c r="AD30" s="249"/>
      <c r="AE30" s="250" t="n">
        <f aca="false">AC30+AD30</f>
        <v>0</v>
      </c>
      <c r="AF30" s="248"/>
      <c r="AG30" s="244" t="n">
        <f aca="false">AE30+AF30</f>
        <v>0</v>
      </c>
      <c r="AH30" s="248"/>
      <c r="AI30" s="244" t="n">
        <f aca="false">AG30+AH30</f>
        <v>0</v>
      </c>
      <c r="AJ30" s="248"/>
      <c r="AK30" s="244" t="n">
        <f aca="false">AI30+AJ30</f>
        <v>0</v>
      </c>
      <c r="AL30" s="248"/>
      <c r="AM30" s="244" t="n">
        <f aca="false">AK30+AL30</f>
        <v>0</v>
      </c>
      <c r="AN30" s="248"/>
      <c r="AO30" s="244" t="n">
        <f aca="false">AM30+AN30</f>
        <v>0</v>
      </c>
      <c r="AP30" s="248"/>
      <c r="AQ30" s="250" t="n">
        <f aca="false">AO30+AP30</f>
        <v>0</v>
      </c>
    </row>
    <row r="31" s="251" customFormat="true" ht="9.75" hidden="false" customHeight="true" outlineLevel="0" collapsed="false">
      <c r="B31" s="244" t="n">
        <f aca="false">G31/(SUM($G$9:$G$45))</f>
        <v>0</v>
      </c>
      <c r="C31" s="245" t="n">
        <f aca="false">G31*($G$47/$G$51)</f>
        <v>0</v>
      </c>
      <c r="D31" s="245" t="n">
        <f aca="false">G31*($G$48/$G$51)</f>
        <v>0</v>
      </c>
      <c r="E31" s="246" t="n">
        <f aca="false">IF('ORÇ.GLOBAL P CAIXA'!A34&gt;'ORÇ.GLOBAL P CAIXA'!$Y$12,0,SMALL('ORÇ.GLOBAL P CAIXA'!$X$12:$X$1011,'ORÇ.GLOBAL P CAIXA'!A34))</f>
        <v>0</v>
      </c>
      <c r="F31" s="247" t="str">
        <f aca="false">IF('ORÇ.GLOBAL P CAIXA'!A34&gt;'ORÇ.GLOBAL P CAIXA'!$Y$12,"",VLOOKUP(E31,'ORÇ.GLOBAL P CAIXA'!$B$12:$E$1011,2,FALSE()))</f>
        <v/>
      </c>
      <c r="G31" s="244" t="n">
        <f aca="false">IFERROR(IF(E31=0,0,VLOOKUP(E31,'ORÇ.GLOBAL P CAIXA'!$B$12:$G$1011,6,FALSE())),0)</f>
        <v>0</v>
      </c>
      <c r="H31" s="248"/>
      <c r="I31" s="244" t="n">
        <f aca="false">H31</f>
        <v>0</v>
      </c>
      <c r="J31" s="248"/>
      <c r="K31" s="244" t="n">
        <f aca="false">I31+J31</f>
        <v>0</v>
      </c>
      <c r="L31" s="248"/>
      <c r="M31" s="244" t="n">
        <f aca="false">K31+L31</f>
        <v>0</v>
      </c>
      <c r="N31" s="248"/>
      <c r="O31" s="244" t="n">
        <f aca="false">M31+N31</f>
        <v>0</v>
      </c>
      <c r="P31" s="248"/>
      <c r="Q31" s="244" t="n">
        <f aca="false">O31+P31</f>
        <v>0</v>
      </c>
      <c r="R31" s="249"/>
      <c r="S31" s="250" t="n">
        <f aca="false">Q31+R31</f>
        <v>0</v>
      </c>
      <c r="T31" s="248"/>
      <c r="U31" s="244" t="n">
        <f aca="false">S31+T31</f>
        <v>0</v>
      </c>
      <c r="V31" s="248"/>
      <c r="W31" s="244" t="n">
        <f aca="false">U31+V31</f>
        <v>0</v>
      </c>
      <c r="X31" s="248"/>
      <c r="Y31" s="244" t="n">
        <f aca="false">W31+X31</f>
        <v>0</v>
      </c>
      <c r="Z31" s="248"/>
      <c r="AA31" s="244" t="n">
        <f aca="false">Y31+Z31</f>
        <v>0</v>
      </c>
      <c r="AB31" s="248"/>
      <c r="AC31" s="244" t="n">
        <f aca="false">AA31+AB31</f>
        <v>0</v>
      </c>
      <c r="AD31" s="249"/>
      <c r="AE31" s="250" t="n">
        <f aca="false">AC31+AD31</f>
        <v>0</v>
      </c>
      <c r="AF31" s="248"/>
      <c r="AG31" s="244" t="n">
        <f aca="false">AE31+AF31</f>
        <v>0</v>
      </c>
      <c r="AH31" s="248"/>
      <c r="AI31" s="244" t="n">
        <f aca="false">AG31+AH31</f>
        <v>0</v>
      </c>
      <c r="AJ31" s="248"/>
      <c r="AK31" s="244" t="n">
        <f aca="false">AI31+AJ31</f>
        <v>0</v>
      </c>
      <c r="AL31" s="248"/>
      <c r="AM31" s="244" t="n">
        <f aca="false">AK31+AL31</f>
        <v>0</v>
      </c>
      <c r="AN31" s="248"/>
      <c r="AO31" s="244" t="n">
        <f aca="false">AM31+AN31</f>
        <v>0</v>
      </c>
      <c r="AP31" s="248"/>
      <c r="AQ31" s="250" t="n">
        <f aca="false">AO31+AP31</f>
        <v>0</v>
      </c>
    </row>
    <row r="32" s="251" customFormat="true" ht="9.75" hidden="false" customHeight="true" outlineLevel="0" collapsed="false">
      <c r="B32" s="244" t="n">
        <f aca="false">G32/(SUM($G$9:$G$45))</f>
        <v>0</v>
      </c>
      <c r="C32" s="245" t="n">
        <f aca="false">G32*($G$47/$G$51)</f>
        <v>0</v>
      </c>
      <c r="D32" s="245" t="n">
        <f aca="false">G32*($G$48/$G$51)</f>
        <v>0</v>
      </c>
      <c r="E32" s="246" t="n">
        <f aca="false">IF('ORÇ.GLOBAL P CAIXA'!A35&gt;'ORÇ.GLOBAL P CAIXA'!$Y$12,0,SMALL('ORÇ.GLOBAL P CAIXA'!$X$12:$X$1011,'ORÇ.GLOBAL P CAIXA'!A35))</f>
        <v>0</v>
      </c>
      <c r="F32" s="247" t="str">
        <f aca="false">IF('ORÇ.GLOBAL P CAIXA'!A35&gt;'ORÇ.GLOBAL P CAIXA'!$Y$12,"",VLOOKUP(E32,'ORÇ.GLOBAL P CAIXA'!$B$12:$E$1011,2,FALSE()))</f>
        <v/>
      </c>
      <c r="G32" s="244" t="n">
        <f aca="false">IFERROR(IF(E32=0,0,VLOOKUP(E32,'ORÇ.GLOBAL P CAIXA'!$B$12:$G$1011,6,FALSE())),0)</f>
        <v>0</v>
      </c>
      <c r="H32" s="248"/>
      <c r="I32" s="244" t="n">
        <f aca="false">H32</f>
        <v>0</v>
      </c>
      <c r="J32" s="248"/>
      <c r="K32" s="244" t="n">
        <f aca="false">I32+J32</f>
        <v>0</v>
      </c>
      <c r="L32" s="248"/>
      <c r="M32" s="244" t="n">
        <f aca="false">K32+L32</f>
        <v>0</v>
      </c>
      <c r="N32" s="248"/>
      <c r="O32" s="244" t="n">
        <f aca="false">M32+N32</f>
        <v>0</v>
      </c>
      <c r="P32" s="248"/>
      <c r="Q32" s="244" t="n">
        <f aca="false">O32+P32</f>
        <v>0</v>
      </c>
      <c r="R32" s="249"/>
      <c r="S32" s="250" t="n">
        <f aca="false">Q32+R32</f>
        <v>0</v>
      </c>
      <c r="T32" s="248"/>
      <c r="U32" s="244" t="n">
        <f aca="false">S32+T32</f>
        <v>0</v>
      </c>
      <c r="V32" s="248"/>
      <c r="W32" s="244" t="n">
        <f aca="false">U32+V32</f>
        <v>0</v>
      </c>
      <c r="X32" s="248"/>
      <c r="Y32" s="244" t="n">
        <f aca="false">W32+X32</f>
        <v>0</v>
      </c>
      <c r="Z32" s="248"/>
      <c r="AA32" s="244" t="n">
        <f aca="false">Y32+Z32</f>
        <v>0</v>
      </c>
      <c r="AB32" s="248"/>
      <c r="AC32" s="244" t="n">
        <f aca="false">AA32+AB32</f>
        <v>0</v>
      </c>
      <c r="AD32" s="249"/>
      <c r="AE32" s="250" t="n">
        <f aca="false">AC32+AD32</f>
        <v>0</v>
      </c>
      <c r="AF32" s="248"/>
      <c r="AG32" s="244" t="n">
        <f aca="false">AE32+AF32</f>
        <v>0</v>
      </c>
      <c r="AH32" s="248"/>
      <c r="AI32" s="244" t="n">
        <f aca="false">AG32+AH32</f>
        <v>0</v>
      </c>
      <c r="AJ32" s="248"/>
      <c r="AK32" s="244" t="n">
        <f aca="false">AI32+AJ32</f>
        <v>0</v>
      </c>
      <c r="AL32" s="248"/>
      <c r="AM32" s="244" t="n">
        <f aca="false">AK32+AL32</f>
        <v>0</v>
      </c>
      <c r="AN32" s="248"/>
      <c r="AO32" s="244" t="n">
        <f aca="false">AM32+AN32</f>
        <v>0</v>
      </c>
      <c r="AP32" s="248"/>
      <c r="AQ32" s="250" t="n">
        <f aca="false">AO32+AP32</f>
        <v>0</v>
      </c>
    </row>
    <row r="33" s="251" customFormat="true" ht="9.75" hidden="false" customHeight="true" outlineLevel="0" collapsed="false">
      <c r="B33" s="244" t="n">
        <f aca="false">G33/(SUM($G$9:$G$45))</f>
        <v>0</v>
      </c>
      <c r="C33" s="245" t="n">
        <f aca="false">G33*($G$47/$G$51)</f>
        <v>0</v>
      </c>
      <c r="D33" s="245" t="n">
        <f aca="false">G33*($G$48/$G$51)</f>
        <v>0</v>
      </c>
      <c r="E33" s="246" t="n">
        <f aca="false">IF('ORÇ.GLOBAL P CAIXA'!A36&gt;'ORÇ.GLOBAL P CAIXA'!$Y$12,0,SMALL('ORÇ.GLOBAL P CAIXA'!$X$12:$X$1011,'ORÇ.GLOBAL P CAIXA'!A36))</f>
        <v>0</v>
      </c>
      <c r="F33" s="247" t="str">
        <f aca="false">IF('ORÇ.GLOBAL P CAIXA'!A36&gt;'ORÇ.GLOBAL P CAIXA'!$Y$12,"",VLOOKUP(E33,'ORÇ.GLOBAL P CAIXA'!$B$12:$E$1011,2,FALSE()))</f>
        <v/>
      </c>
      <c r="G33" s="244" t="n">
        <f aca="false">IFERROR(IF(E33=0,0,VLOOKUP(E33,'ORÇ.GLOBAL P CAIXA'!$B$12:$G$1011,6,FALSE())),0)</f>
        <v>0</v>
      </c>
      <c r="H33" s="248"/>
      <c r="I33" s="244" t="n">
        <f aca="false">H33</f>
        <v>0</v>
      </c>
      <c r="J33" s="248"/>
      <c r="K33" s="244" t="n">
        <f aca="false">I33+J33</f>
        <v>0</v>
      </c>
      <c r="L33" s="248"/>
      <c r="M33" s="244" t="n">
        <f aca="false">K33+L33</f>
        <v>0</v>
      </c>
      <c r="N33" s="248"/>
      <c r="O33" s="244" t="n">
        <f aca="false">M33+N33</f>
        <v>0</v>
      </c>
      <c r="P33" s="248"/>
      <c r="Q33" s="244" t="n">
        <f aca="false">O33+P33</f>
        <v>0</v>
      </c>
      <c r="R33" s="249"/>
      <c r="S33" s="250" t="n">
        <f aca="false">Q33+R33</f>
        <v>0</v>
      </c>
      <c r="T33" s="248"/>
      <c r="U33" s="244" t="n">
        <f aca="false">S33+T33</f>
        <v>0</v>
      </c>
      <c r="V33" s="248"/>
      <c r="W33" s="244" t="n">
        <f aca="false">U33+V33</f>
        <v>0</v>
      </c>
      <c r="X33" s="248"/>
      <c r="Y33" s="244" t="n">
        <f aca="false">W33+X33</f>
        <v>0</v>
      </c>
      <c r="Z33" s="248"/>
      <c r="AA33" s="244" t="n">
        <f aca="false">Y33+Z33</f>
        <v>0</v>
      </c>
      <c r="AB33" s="248"/>
      <c r="AC33" s="244" t="n">
        <f aca="false">AA33+AB33</f>
        <v>0</v>
      </c>
      <c r="AD33" s="249"/>
      <c r="AE33" s="250" t="n">
        <f aca="false">AC33+AD33</f>
        <v>0</v>
      </c>
      <c r="AF33" s="248"/>
      <c r="AG33" s="244" t="n">
        <f aca="false">AE33+AF33</f>
        <v>0</v>
      </c>
      <c r="AH33" s="248"/>
      <c r="AI33" s="244" t="n">
        <f aca="false">AG33+AH33</f>
        <v>0</v>
      </c>
      <c r="AJ33" s="248"/>
      <c r="AK33" s="244" t="n">
        <f aca="false">AI33+AJ33</f>
        <v>0</v>
      </c>
      <c r="AL33" s="248"/>
      <c r="AM33" s="244" t="n">
        <f aca="false">AK33+AL33</f>
        <v>0</v>
      </c>
      <c r="AN33" s="248"/>
      <c r="AO33" s="244" t="n">
        <f aca="false">AM33+AN33</f>
        <v>0</v>
      </c>
      <c r="AP33" s="248"/>
      <c r="AQ33" s="250" t="n">
        <f aca="false">AO33+AP33</f>
        <v>0</v>
      </c>
    </row>
    <row r="34" s="251" customFormat="true" ht="9.75" hidden="false" customHeight="true" outlineLevel="0" collapsed="false">
      <c r="B34" s="244" t="n">
        <f aca="false">G34/(SUM($G$9:$G$45))</f>
        <v>0</v>
      </c>
      <c r="C34" s="245" t="n">
        <f aca="false">G34*($G$47/$G$51)</f>
        <v>0</v>
      </c>
      <c r="D34" s="245" t="n">
        <f aca="false">G34*($G$48/$G$51)</f>
        <v>0</v>
      </c>
      <c r="E34" s="246" t="n">
        <f aca="false">IF('ORÇ.GLOBAL P CAIXA'!A37&gt;'ORÇ.GLOBAL P CAIXA'!$Y$12,0,SMALL('ORÇ.GLOBAL P CAIXA'!$X$12:$X$1011,'ORÇ.GLOBAL P CAIXA'!A37))</f>
        <v>0</v>
      </c>
      <c r="F34" s="247" t="str">
        <f aca="false">IF('ORÇ.GLOBAL P CAIXA'!A37&gt;'ORÇ.GLOBAL P CAIXA'!$Y$12,"",VLOOKUP(E34,'ORÇ.GLOBAL P CAIXA'!$B$12:$E$1011,2,FALSE()))</f>
        <v/>
      </c>
      <c r="G34" s="244" t="n">
        <f aca="false">IFERROR(IF(E34=0,0,VLOOKUP(E34,'ORÇ.GLOBAL P CAIXA'!$B$12:$G$1011,6,FALSE())),0)</f>
        <v>0</v>
      </c>
      <c r="H34" s="248"/>
      <c r="I34" s="244" t="n">
        <f aca="false">H34</f>
        <v>0</v>
      </c>
      <c r="J34" s="248"/>
      <c r="K34" s="244" t="n">
        <f aca="false">I34+J34</f>
        <v>0</v>
      </c>
      <c r="L34" s="248"/>
      <c r="M34" s="244" t="n">
        <f aca="false">K34+L34</f>
        <v>0</v>
      </c>
      <c r="N34" s="248"/>
      <c r="O34" s="244" t="n">
        <f aca="false">M34+N34</f>
        <v>0</v>
      </c>
      <c r="P34" s="248"/>
      <c r="Q34" s="244" t="n">
        <f aca="false">O34+P34</f>
        <v>0</v>
      </c>
      <c r="R34" s="249"/>
      <c r="S34" s="250" t="n">
        <f aca="false">Q34+R34</f>
        <v>0</v>
      </c>
      <c r="T34" s="248"/>
      <c r="U34" s="244" t="n">
        <f aca="false">S34+T34</f>
        <v>0</v>
      </c>
      <c r="V34" s="248"/>
      <c r="W34" s="244" t="n">
        <f aca="false">U34+V34</f>
        <v>0</v>
      </c>
      <c r="X34" s="248"/>
      <c r="Y34" s="244" t="n">
        <f aca="false">W34+X34</f>
        <v>0</v>
      </c>
      <c r="Z34" s="248"/>
      <c r="AA34" s="244" t="n">
        <f aca="false">Y34+Z34</f>
        <v>0</v>
      </c>
      <c r="AB34" s="248"/>
      <c r="AC34" s="244" t="n">
        <f aca="false">AA34+AB34</f>
        <v>0</v>
      </c>
      <c r="AD34" s="249"/>
      <c r="AE34" s="250" t="n">
        <f aca="false">AC34+AD34</f>
        <v>0</v>
      </c>
      <c r="AF34" s="248"/>
      <c r="AG34" s="244" t="n">
        <f aca="false">AE34+AF34</f>
        <v>0</v>
      </c>
      <c r="AH34" s="248"/>
      <c r="AI34" s="244" t="n">
        <f aca="false">AG34+AH34</f>
        <v>0</v>
      </c>
      <c r="AJ34" s="248"/>
      <c r="AK34" s="244" t="n">
        <f aca="false">AI34+AJ34</f>
        <v>0</v>
      </c>
      <c r="AL34" s="248"/>
      <c r="AM34" s="244" t="n">
        <f aca="false">AK34+AL34</f>
        <v>0</v>
      </c>
      <c r="AN34" s="248"/>
      <c r="AO34" s="244" t="n">
        <f aca="false">AM34+AN34</f>
        <v>0</v>
      </c>
      <c r="AP34" s="248"/>
      <c r="AQ34" s="250" t="n">
        <f aca="false">AO34+AP34</f>
        <v>0</v>
      </c>
    </row>
    <row r="35" s="251" customFormat="true" ht="9.75" hidden="false" customHeight="true" outlineLevel="0" collapsed="false">
      <c r="B35" s="244" t="n">
        <f aca="false">G35/(SUM($G$9:$G$45))</f>
        <v>0</v>
      </c>
      <c r="C35" s="245" t="n">
        <f aca="false">G35*($G$47/$G$51)</f>
        <v>0</v>
      </c>
      <c r="D35" s="245" t="n">
        <f aca="false">G35*($G$48/$G$51)</f>
        <v>0</v>
      </c>
      <c r="E35" s="246" t="n">
        <f aca="false">IF('ORÇ.GLOBAL P CAIXA'!A38&gt;'ORÇ.GLOBAL P CAIXA'!$Y$12,0,SMALL('ORÇ.GLOBAL P CAIXA'!$X$12:$X$1011,'ORÇ.GLOBAL P CAIXA'!A38))</f>
        <v>0</v>
      </c>
      <c r="F35" s="247" t="str">
        <f aca="false">IF('ORÇ.GLOBAL P CAIXA'!A38&gt;'ORÇ.GLOBAL P CAIXA'!$Y$12,"",VLOOKUP(E35,'ORÇ.GLOBAL P CAIXA'!$B$12:$E$1011,2,FALSE()))</f>
        <v/>
      </c>
      <c r="G35" s="244" t="n">
        <f aca="false">IFERROR(IF(E35=0,0,VLOOKUP(E35,'ORÇ.GLOBAL P CAIXA'!$B$12:$G$1011,6,FALSE())),0)</f>
        <v>0</v>
      </c>
      <c r="H35" s="248"/>
      <c r="I35" s="244" t="n">
        <f aca="false">H35</f>
        <v>0</v>
      </c>
      <c r="J35" s="248"/>
      <c r="K35" s="244" t="n">
        <f aca="false">I35+J35</f>
        <v>0</v>
      </c>
      <c r="L35" s="248"/>
      <c r="M35" s="244" t="n">
        <f aca="false">K35+L35</f>
        <v>0</v>
      </c>
      <c r="N35" s="248"/>
      <c r="O35" s="244" t="n">
        <f aca="false">M35+N35</f>
        <v>0</v>
      </c>
      <c r="P35" s="248"/>
      <c r="Q35" s="244" t="n">
        <f aca="false">O35+P35</f>
        <v>0</v>
      </c>
      <c r="R35" s="249"/>
      <c r="S35" s="250" t="n">
        <f aca="false">Q35+R35</f>
        <v>0</v>
      </c>
      <c r="T35" s="248"/>
      <c r="U35" s="244" t="n">
        <f aca="false">S35+T35</f>
        <v>0</v>
      </c>
      <c r="V35" s="248"/>
      <c r="W35" s="244" t="n">
        <f aca="false">U35+V35</f>
        <v>0</v>
      </c>
      <c r="X35" s="248"/>
      <c r="Y35" s="244" t="n">
        <f aca="false">W35+X35</f>
        <v>0</v>
      </c>
      <c r="Z35" s="248"/>
      <c r="AA35" s="244" t="n">
        <f aca="false">Y35+Z35</f>
        <v>0</v>
      </c>
      <c r="AB35" s="248"/>
      <c r="AC35" s="244" t="n">
        <f aca="false">AA35+AB35</f>
        <v>0</v>
      </c>
      <c r="AD35" s="249"/>
      <c r="AE35" s="250" t="n">
        <f aca="false">AC35+AD35</f>
        <v>0</v>
      </c>
      <c r="AF35" s="248"/>
      <c r="AG35" s="244" t="n">
        <f aca="false">AE35+AF35</f>
        <v>0</v>
      </c>
      <c r="AH35" s="248"/>
      <c r="AI35" s="244" t="n">
        <f aca="false">AG35+AH35</f>
        <v>0</v>
      </c>
      <c r="AJ35" s="248"/>
      <c r="AK35" s="244" t="n">
        <f aca="false">AI35+AJ35</f>
        <v>0</v>
      </c>
      <c r="AL35" s="248"/>
      <c r="AM35" s="244" t="n">
        <f aca="false">AK35+AL35</f>
        <v>0</v>
      </c>
      <c r="AN35" s="248"/>
      <c r="AO35" s="244" t="n">
        <f aca="false">AM35+AN35</f>
        <v>0</v>
      </c>
      <c r="AP35" s="248"/>
      <c r="AQ35" s="250" t="n">
        <f aca="false">AO35+AP35</f>
        <v>0</v>
      </c>
    </row>
    <row r="36" s="251" customFormat="true" ht="9.75" hidden="false" customHeight="true" outlineLevel="0" collapsed="false">
      <c r="B36" s="244" t="n">
        <f aca="false">G36/(SUM($G$9:$G$45))</f>
        <v>0</v>
      </c>
      <c r="C36" s="245" t="n">
        <f aca="false">G36*($G$47/$G$51)</f>
        <v>0</v>
      </c>
      <c r="D36" s="245" t="n">
        <f aca="false">G36*($G$48/$G$51)</f>
        <v>0</v>
      </c>
      <c r="E36" s="246" t="n">
        <f aca="false">IF('ORÇ.GLOBAL P CAIXA'!A39&gt;'ORÇ.GLOBAL P CAIXA'!$Y$12,0,SMALL('ORÇ.GLOBAL P CAIXA'!$X$12:$X$1011,'ORÇ.GLOBAL P CAIXA'!A39))</f>
        <v>0</v>
      </c>
      <c r="F36" s="247" t="str">
        <f aca="false">IF('ORÇ.GLOBAL P CAIXA'!A39&gt;'ORÇ.GLOBAL P CAIXA'!$Y$12,"",VLOOKUP(E36,'ORÇ.GLOBAL P CAIXA'!$B$12:$E$1011,2,FALSE()))</f>
        <v/>
      </c>
      <c r="G36" s="244" t="n">
        <f aca="false">IFERROR(IF(E36=0,0,VLOOKUP(E36,'ORÇ.GLOBAL P CAIXA'!$B$12:$G$1011,6,FALSE())),0)</f>
        <v>0</v>
      </c>
      <c r="H36" s="248"/>
      <c r="I36" s="244" t="n">
        <f aca="false">H36</f>
        <v>0</v>
      </c>
      <c r="J36" s="248"/>
      <c r="K36" s="244" t="n">
        <f aca="false">I36+J36</f>
        <v>0</v>
      </c>
      <c r="L36" s="248"/>
      <c r="M36" s="244" t="n">
        <f aca="false">K36+L36</f>
        <v>0</v>
      </c>
      <c r="N36" s="248"/>
      <c r="O36" s="244" t="n">
        <f aca="false">M36+N36</f>
        <v>0</v>
      </c>
      <c r="P36" s="248"/>
      <c r="Q36" s="244" t="n">
        <f aca="false">O36+P36</f>
        <v>0</v>
      </c>
      <c r="R36" s="249"/>
      <c r="S36" s="250" t="n">
        <f aca="false">Q36+R36</f>
        <v>0</v>
      </c>
      <c r="T36" s="248"/>
      <c r="U36" s="244" t="n">
        <f aca="false">S36+T36</f>
        <v>0</v>
      </c>
      <c r="V36" s="248"/>
      <c r="W36" s="244" t="n">
        <f aca="false">U36+V36</f>
        <v>0</v>
      </c>
      <c r="X36" s="248"/>
      <c r="Y36" s="244" t="n">
        <f aca="false">W36+X36</f>
        <v>0</v>
      </c>
      <c r="Z36" s="248"/>
      <c r="AA36" s="244" t="n">
        <f aca="false">Y36+Z36</f>
        <v>0</v>
      </c>
      <c r="AB36" s="248"/>
      <c r="AC36" s="244" t="n">
        <f aca="false">AA36+AB36</f>
        <v>0</v>
      </c>
      <c r="AD36" s="249"/>
      <c r="AE36" s="250" t="n">
        <f aca="false">AC36+AD36</f>
        <v>0</v>
      </c>
      <c r="AF36" s="248"/>
      <c r="AG36" s="244" t="n">
        <f aca="false">AE36+AF36</f>
        <v>0</v>
      </c>
      <c r="AH36" s="248"/>
      <c r="AI36" s="244" t="n">
        <f aca="false">AG36+AH36</f>
        <v>0</v>
      </c>
      <c r="AJ36" s="248"/>
      <c r="AK36" s="244" t="n">
        <f aca="false">AI36+AJ36</f>
        <v>0</v>
      </c>
      <c r="AL36" s="248"/>
      <c r="AM36" s="244" t="n">
        <f aca="false">AK36+AL36</f>
        <v>0</v>
      </c>
      <c r="AN36" s="248"/>
      <c r="AO36" s="244" t="n">
        <f aca="false">AM36+AN36</f>
        <v>0</v>
      </c>
      <c r="AP36" s="248"/>
      <c r="AQ36" s="250" t="n">
        <f aca="false">AO36+AP36</f>
        <v>0</v>
      </c>
    </row>
    <row r="37" customFormat="false" ht="9.75" hidden="false" customHeight="true" outlineLevel="0" collapsed="false">
      <c r="B37" s="244" t="n">
        <f aca="false">G37/(SUM($G$9:$G$45))</f>
        <v>0</v>
      </c>
      <c r="C37" s="245" t="n">
        <f aca="false">G37*($G$47/$G$51)</f>
        <v>0</v>
      </c>
      <c r="D37" s="245" t="n">
        <f aca="false">G37*($G$48/$G$51)</f>
        <v>0</v>
      </c>
      <c r="E37" s="246" t="n">
        <f aca="false">IF('ORÇ.GLOBAL P CAIXA'!A40&gt;'ORÇ.GLOBAL P CAIXA'!$Y$12,0,SMALL('ORÇ.GLOBAL P CAIXA'!$X$12:$X$1011,'ORÇ.GLOBAL P CAIXA'!A40))</f>
        <v>0</v>
      </c>
      <c r="F37" s="247" t="str">
        <f aca="false">IF('ORÇ.GLOBAL P CAIXA'!A40&gt;'ORÇ.GLOBAL P CAIXA'!$Y$12,"",VLOOKUP(E37,'ORÇ.GLOBAL P CAIXA'!$B$12:$E$1011,2,FALSE()))</f>
        <v/>
      </c>
      <c r="G37" s="244" t="n">
        <f aca="false">IFERROR(IF(E37=0,0,VLOOKUP(E37,'ORÇ.GLOBAL P CAIXA'!$B$12:$G$1011,6,FALSE())),0)</f>
        <v>0</v>
      </c>
      <c r="H37" s="248"/>
      <c r="I37" s="244" t="n">
        <f aca="false">H37</f>
        <v>0</v>
      </c>
      <c r="J37" s="248"/>
      <c r="K37" s="244" t="n">
        <f aca="false">I37+J37</f>
        <v>0</v>
      </c>
      <c r="L37" s="248"/>
      <c r="M37" s="244" t="n">
        <f aca="false">K37+L37</f>
        <v>0</v>
      </c>
      <c r="N37" s="248"/>
      <c r="O37" s="244" t="n">
        <f aca="false">M37+N37</f>
        <v>0</v>
      </c>
      <c r="P37" s="248"/>
      <c r="Q37" s="244" t="n">
        <f aca="false">O37+P37</f>
        <v>0</v>
      </c>
      <c r="R37" s="249"/>
      <c r="S37" s="250" t="n">
        <f aca="false">Q37+R37</f>
        <v>0</v>
      </c>
      <c r="T37" s="248"/>
      <c r="U37" s="244" t="n">
        <f aca="false">S37+T37</f>
        <v>0</v>
      </c>
      <c r="V37" s="248"/>
      <c r="W37" s="244" t="n">
        <f aca="false">U37+V37</f>
        <v>0</v>
      </c>
      <c r="X37" s="248"/>
      <c r="Y37" s="244" t="n">
        <f aca="false">W37+X37</f>
        <v>0</v>
      </c>
      <c r="Z37" s="248"/>
      <c r="AA37" s="244" t="n">
        <f aca="false">Y37+Z37</f>
        <v>0</v>
      </c>
      <c r="AB37" s="248"/>
      <c r="AC37" s="244" t="n">
        <f aca="false">AA37+AB37</f>
        <v>0</v>
      </c>
      <c r="AD37" s="249"/>
      <c r="AE37" s="250" t="n">
        <f aca="false">AC37+AD37</f>
        <v>0</v>
      </c>
      <c r="AF37" s="248"/>
      <c r="AG37" s="244" t="n">
        <f aca="false">AE37+AF37</f>
        <v>0</v>
      </c>
      <c r="AH37" s="248"/>
      <c r="AI37" s="244" t="n">
        <f aca="false">AG37+AH37</f>
        <v>0</v>
      </c>
      <c r="AJ37" s="248"/>
      <c r="AK37" s="244" t="n">
        <f aca="false">AI37+AJ37</f>
        <v>0</v>
      </c>
      <c r="AL37" s="248"/>
      <c r="AM37" s="244" t="n">
        <f aca="false">AK37+AL37</f>
        <v>0</v>
      </c>
      <c r="AN37" s="248"/>
      <c r="AO37" s="244" t="n">
        <f aca="false">AM37+AN37</f>
        <v>0</v>
      </c>
      <c r="AP37" s="248"/>
      <c r="AQ37" s="250" t="n">
        <f aca="false">AO37+AP37</f>
        <v>0</v>
      </c>
    </row>
    <row r="38" customFormat="false" ht="9.75" hidden="false" customHeight="true" outlineLevel="0" collapsed="false">
      <c r="B38" s="244" t="n">
        <f aca="false">G38/(SUM($G$9:$G$45))</f>
        <v>0</v>
      </c>
      <c r="C38" s="245" t="n">
        <f aca="false">G38*($G$47/$G$51)</f>
        <v>0</v>
      </c>
      <c r="D38" s="245" t="n">
        <f aca="false">G38*($G$48/$G$51)</f>
        <v>0</v>
      </c>
      <c r="E38" s="246" t="n">
        <f aca="false">IF('ORÇ.GLOBAL P CAIXA'!A41&gt;'ORÇ.GLOBAL P CAIXA'!$Y$12,0,SMALL('ORÇ.GLOBAL P CAIXA'!$X$12:$X$1011,'ORÇ.GLOBAL P CAIXA'!A41))</f>
        <v>0</v>
      </c>
      <c r="F38" s="247" t="str">
        <f aca="false">IF('ORÇ.GLOBAL P CAIXA'!A41&gt;'ORÇ.GLOBAL P CAIXA'!$Y$12,"",VLOOKUP(E38,'ORÇ.GLOBAL P CAIXA'!$B$12:$E$1011,2,FALSE()))</f>
        <v/>
      </c>
      <c r="G38" s="244" t="n">
        <f aca="false">IFERROR(IF(E38=0,0,VLOOKUP(E38,'ORÇ.GLOBAL P CAIXA'!$B$12:$G$1011,6,FALSE())),0)</f>
        <v>0</v>
      </c>
      <c r="H38" s="248"/>
      <c r="I38" s="244" t="n">
        <f aca="false">H38</f>
        <v>0</v>
      </c>
      <c r="J38" s="248"/>
      <c r="K38" s="244" t="n">
        <f aca="false">I38+J38</f>
        <v>0</v>
      </c>
      <c r="L38" s="248"/>
      <c r="M38" s="244" t="n">
        <f aca="false">K38+L38</f>
        <v>0</v>
      </c>
      <c r="N38" s="248"/>
      <c r="O38" s="244" t="n">
        <f aca="false">M38+N38</f>
        <v>0</v>
      </c>
      <c r="P38" s="248"/>
      <c r="Q38" s="244" t="n">
        <f aca="false">O38+P38</f>
        <v>0</v>
      </c>
      <c r="R38" s="249"/>
      <c r="S38" s="250" t="n">
        <f aca="false">Q38+R38</f>
        <v>0</v>
      </c>
      <c r="T38" s="248"/>
      <c r="U38" s="244" t="n">
        <f aca="false">S38+T38</f>
        <v>0</v>
      </c>
      <c r="V38" s="248"/>
      <c r="W38" s="244" t="n">
        <f aca="false">U38+V38</f>
        <v>0</v>
      </c>
      <c r="X38" s="248"/>
      <c r="Y38" s="244" t="n">
        <f aca="false">W38+X38</f>
        <v>0</v>
      </c>
      <c r="Z38" s="248"/>
      <c r="AA38" s="244" t="n">
        <f aca="false">Y38+Z38</f>
        <v>0</v>
      </c>
      <c r="AB38" s="248"/>
      <c r="AC38" s="244" t="n">
        <f aca="false">AA38+AB38</f>
        <v>0</v>
      </c>
      <c r="AD38" s="249"/>
      <c r="AE38" s="250" t="n">
        <f aca="false">AC38+AD38</f>
        <v>0</v>
      </c>
      <c r="AF38" s="248"/>
      <c r="AG38" s="244" t="n">
        <f aca="false">AE38+AF38</f>
        <v>0</v>
      </c>
      <c r="AH38" s="248"/>
      <c r="AI38" s="244" t="n">
        <f aca="false">AG38+AH38</f>
        <v>0</v>
      </c>
      <c r="AJ38" s="248"/>
      <c r="AK38" s="244" t="n">
        <f aca="false">AI38+AJ38</f>
        <v>0</v>
      </c>
      <c r="AL38" s="248"/>
      <c r="AM38" s="244" t="n">
        <f aca="false">AK38+AL38</f>
        <v>0</v>
      </c>
      <c r="AN38" s="248"/>
      <c r="AO38" s="244" t="n">
        <f aca="false">AM38+AN38</f>
        <v>0</v>
      </c>
      <c r="AP38" s="248"/>
      <c r="AQ38" s="250" t="n">
        <f aca="false">AO38+AP38</f>
        <v>0</v>
      </c>
    </row>
    <row r="39" customFormat="false" ht="9.75" hidden="false" customHeight="true" outlineLevel="0" collapsed="false">
      <c r="B39" s="244" t="n">
        <f aca="false">G39/(SUM($G$9:$G$45))</f>
        <v>0</v>
      </c>
      <c r="C39" s="245" t="n">
        <f aca="false">G39*($G$47/$G$51)</f>
        <v>0</v>
      </c>
      <c r="D39" s="245" t="n">
        <f aca="false">G39*($G$48/$G$51)</f>
        <v>0</v>
      </c>
      <c r="E39" s="246" t="n">
        <f aca="false">IF('ORÇ.GLOBAL P CAIXA'!A42&gt;'ORÇ.GLOBAL P CAIXA'!$Y$12,0,SMALL('ORÇ.GLOBAL P CAIXA'!$X$12:$X$1011,'ORÇ.GLOBAL P CAIXA'!A42))</f>
        <v>0</v>
      </c>
      <c r="F39" s="247" t="str">
        <f aca="false">IF('ORÇ.GLOBAL P CAIXA'!A42&gt;'ORÇ.GLOBAL P CAIXA'!$Y$12,"",VLOOKUP(E39,'ORÇ.GLOBAL P CAIXA'!$B$12:$E$1011,2,FALSE()))</f>
        <v/>
      </c>
      <c r="G39" s="244" t="n">
        <f aca="false">IFERROR(IF(E39=0,0,VLOOKUP(E39,'ORÇ.GLOBAL P CAIXA'!$B$12:$G$1011,6,FALSE())),0)</f>
        <v>0</v>
      </c>
      <c r="H39" s="248"/>
      <c r="I39" s="244" t="n">
        <f aca="false">H39</f>
        <v>0</v>
      </c>
      <c r="J39" s="248"/>
      <c r="K39" s="244" t="n">
        <f aca="false">I39+J39</f>
        <v>0</v>
      </c>
      <c r="L39" s="248"/>
      <c r="M39" s="244" t="n">
        <f aca="false">K39+L39</f>
        <v>0</v>
      </c>
      <c r="N39" s="248"/>
      <c r="O39" s="244" t="n">
        <f aca="false">M39+N39</f>
        <v>0</v>
      </c>
      <c r="P39" s="248"/>
      <c r="Q39" s="244" t="n">
        <f aca="false">O39+P39</f>
        <v>0</v>
      </c>
      <c r="R39" s="249"/>
      <c r="S39" s="250" t="n">
        <f aca="false">Q39+R39</f>
        <v>0</v>
      </c>
      <c r="T39" s="248"/>
      <c r="U39" s="244" t="n">
        <f aca="false">S39+T39</f>
        <v>0</v>
      </c>
      <c r="V39" s="248"/>
      <c r="W39" s="244" t="n">
        <f aca="false">U39+V39</f>
        <v>0</v>
      </c>
      <c r="X39" s="248"/>
      <c r="Y39" s="244" t="n">
        <f aca="false">W39+X39</f>
        <v>0</v>
      </c>
      <c r="Z39" s="248"/>
      <c r="AA39" s="244" t="n">
        <f aca="false">Y39+Z39</f>
        <v>0</v>
      </c>
      <c r="AB39" s="248"/>
      <c r="AC39" s="244" t="n">
        <f aca="false">AA39+AB39</f>
        <v>0</v>
      </c>
      <c r="AD39" s="249"/>
      <c r="AE39" s="250" t="n">
        <f aca="false">AC39+AD39</f>
        <v>0</v>
      </c>
      <c r="AF39" s="248"/>
      <c r="AG39" s="244" t="n">
        <f aca="false">AE39+AF39</f>
        <v>0</v>
      </c>
      <c r="AH39" s="248"/>
      <c r="AI39" s="244" t="n">
        <f aca="false">AG39+AH39</f>
        <v>0</v>
      </c>
      <c r="AJ39" s="248"/>
      <c r="AK39" s="244" t="n">
        <f aca="false">AI39+AJ39</f>
        <v>0</v>
      </c>
      <c r="AL39" s="248"/>
      <c r="AM39" s="244" t="n">
        <f aca="false">AK39+AL39</f>
        <v>0</v>
      </c>
      <c r="AN39" s="248"/>
      <c r="AO39" s="244" t="n">
        <f aca="false">AM39+AN39</f>
        <v>0</v>
      </c>
      <c r="AP39" s="248"/>
      <c r="AQ39" s="250" t="n">
        <f aca="false">AO39+AP39</f>
        <v>0</v>
      </c>
    </row>
    <row r="40" customFormat="false" ht="9.75" hidden="false" customHeight="true" outlineLevel="0" collapsed="false">
      <c r="B40" s="244" t="n">
        <f aca="false">G40/(SUM($G$9:$G$45))</f>
        <v>0</v>
      </c>
      <c r="C40" s="245" t="n">
        <f aca="false">G40*($G$47/$G$51)</f>
        <v>0</v>
      </c>
      <c r="D40" s="245" t="n">
        <f aca="false">G40*($G$48/$G$51)</f>
        <v>0</v>
      </c>
      <c r="E40" s="246" t="n">
        <f aca="false">IF('ORÇ.GLOBAL P CAIXA'!A43&gt;'ORÇ.GLOBAL P CAIXA'!$Y$12,0,SMALL('ORÇ.GLOBAL P CAIXA'!$X$12:$X$1011,'ORÇ.GLOBAL P CAIXA'!A43))</f>
        <v>0</v>
      </c>
      <c r="F40" s="247" t="str">
        <f aca="false">IF('ORÇ.GLOBAL P CAIXA'!A43&gt;'ORÇ.GLOBAL P CAIXA'!$Y$12,"",VLOOKUP(E40,'ORÇ.GLOBAL P CAIXA'!$B$12:$E$1011,2,FALSE()))</f>
        <v/>
      </c>
      <c r="G40" s="244" t="n">
        <f aca="false">IFERROR(IF(E40=0,0,VLOOKUP(E40,'ORÇ.GLOBAL P CAIXA'!$B$12:$G$1011,6,FALSE())),0)</f>
        <v>0</v>
      </c>
      <c r="H40" s="248"/>
      <c r="I40" s="244" t="n">
        <f aca="false">H40</f>
        <v>0</v>
      </c>
      <c r="J40" s="248"/>
      <c r="K40" s="244" t="n">
        <f aca="false">I40+J40</f>
        <v>0</v>
      </c>
      <c r="L40" s="248"/>
      <c r="M40" s="244" t="n">
        <f aca="false">K40+L40</f>
        <v>0</v>
      </c>
      <c r="N40" s="248"/>
      <c r="O40" s="244" t="n">
        <f aca="false">M40+N40</f>
        <v>0</v>
      </c>
      <c r="P40" s="248"/>
      <c r="Q40" s="244" t="n">
        <f aca="false">O40+P40</f>
        <v>0</v>
      </c>
      <c r="R40" s="249"/>
      <c r="S40" s="250" t="n">
        <f aca="false">Q40+R40</f>
        <v>0</v>
      </c>
      <c r="T40" s="248"/>
      <c r="U40" s="244" t="n">
        <f aca="false">S40+T40</f>
        <v>0</v>
      </c>
      <c r="V40" s="248"/>
      <c r="W40" s="244" t="n">
        <f aca="false">U40+V40</f>
        <v>0</v>
      </c>
      <c r="X40" s="248"/>
      <c r="Y40" s="244" t="n">
        <f aca="false">W40+X40</f>
        <v>0</v>
      </c>
      <c r="Z40" s="248"/>
      <c r="AA40" s="244" t="n">
        <f aca="false">Y40+Z40</f>
        <v>0</v>
      </c>
      <c r="AB40" s="248"/>
      <c r="AC40" s="244" t="n">
        <f aca="false">AA40+AB40</f>
        <v>0</v>
      </c>
      <c r="AD40" s="249"/>
      <c r="AE40" s="250" t="n">
        <f aca="false">AC40+AD40</f>
        <v>0</v>
      </c>
      <c r="AF40" s="248"/>
      <c r="AG40" s="244" t="n">
        <f aca="false">AE40+AF40</f>
        <v>0</v>
      </c>
      <c r="AH40" s="248"/>
      <c r="AI40" s="244" t="n">
        <f aca="false">AG40+AH40</f>
        <v>0</v>
      </c>
      <c r="AJ40" s="248"/>
      <c r="AK40" s="244" t="n">
        <f aca="false">AI40+AJ40</f>
        <v>0</v>
      </c>
      <c r="AL40" s="248"/>
      <c r="AM40" s="244" t="n">
        <f aca="false">AK40+AL40</f>
        <v>0</v>
      </c>
      <c r="AN40" s="248"/>
      <c r="AO40" s="244" t="n">
        <f aca="false">AM40+AN40</f>
        <v>0</v>
      </c>
      <c r="AP40" s="248"/>
      <c r="AQ40" s="250" t="n">
        <f aca="false">AO40+AP40</f>
        <v>0</v>
      </c>
    </row>
    <row r="41" customFormat="false" ht="9.75" hidden="false" customHeight="true" outlineLevel="0" collapsed="false">
      <c r="B41" s="244" t="n">
        <f aca="false">G41/(SUM($G$9:$G$45))</f>
        <v>0</v>
      </c>
      <c r="C41" s="245" t="n">
        <f aca="false">G41*($G$47/$G$51)</f>
        <v>0</v>
      </c>
      <c r="D41" s="245" t="n">
        <f aca="false">G41*($G$48/$G$51)</f>
        <v>0</v>
      </c>
      <c r="E41" s="246" t="n">
        <f aca="false">IF('ORÇ.GLOBAL P CAIXA'!A44&gt;'ORÇ.GLOBAL P CAIXA'!$Y$12,0,SMALL('ORÇ.GLOBAL P CAIXA'!$X$12:$X$1011,'ORÇ.GLOBAL P CAIXA'!A44))</f>
        <v>0</v>
      </c>
      <c r="F41" s="247" t="str">
        <f aca="false">IF('ORÇ.GLOBAL P CAIXA'!A44&gt;'ORÇ.GLOBAL P CAIXA'!$Y$12,"",VLOOKUP(E41,'ORÇ.GLOBAL P CAIXA'!$B$12:$E$1011,2,FALSE()))</f>
        <v/>
      </c>
      <c r="G41" s="244" t="n">
        <f aca="false">IFERROR(IF(E41=0,0,VLOOKUP(E41,'ORÇ.GLOBAL P CAIXA'!$B$12:$G$1011,6,FALSE())),0)</f>
        <v>0</v>
      </c>
      <c r="H41" s="248"/>
      <c r="I41" s="244" t="n">
        <f aca="false">H41</f>
        <v>0</v>
      </c>
      <c r="J41" s="248"/>
      <c r="K41" s="244" t="n">
        <f aca="false">I41+J41</f>
        <v>0</v>
      </c>
      <c r="L41" s="248"/>
      <c r="M41" s="244" t="n">
        <f aca="false">K41+L41</f>
        <v>0</v>
      </c>
      <c r="N41" s="248"/>
      <c r="O41" s="244" t="n">
        <f aca="false">M41+N41</f>
        <v>0</v>
      </c>
      <c r="P41" s="248"/>
      <c r="Q41" s="244" t="n">
        <f aca="false">O41+P41</f>
        <v>0</v>
      </c>
      <c r="R41" s="249"/>
      <c r="S41" s="250" t="n">
        <f aca="false">Q41+R41</f>
        <v>0</v>
      </c>
      <c r="T41" s="248"/>
      <c r="U41" s="244" t="n">
        <f aca="false">S41+T41</f>
        <v>0</v>
      </c>
      <c r="V41" s="248"/>
      <c r="W41" s="244" t="n">
        <f aca="false">U41+V41</f>
        <v>0</v>
      </c>
      <c r="X41" s="248"/>
      <c r="Y41" s="244" t="n">
        <f aca="false">W41+X41</f>
        <v>0</v>
      </c>
      <c r="Z41" s="248"/>
      <c r="AA41" s="244" t="n">
        <f aca="false">Y41+Z41</f>
        <v>0</v>
      </c>
      <c r="AB41" s="248"/>
      <c r="AC41" s="244" t="n">
        <f aca="false">AA41+AB41</f>
        <v>0</v>
      </c>
      <c r="AD41" s="249"/>
      <c r="AE41" s="250" t="n">
        <f aca="false">AC41+AD41</f>
        <v>0</v>
      </c>
      <c r="AF41" s="248"/>
      <c r="AG41" s="244" t="n">
        <f aca="false">AE41+AF41</f>
        <v>0</v>
      </c>
      <c r="AH41" s="248"/>
      <c r="AI41" s="244" t="n">
        <f aca="false">AG41+AH41</f>
        <v>0</v>
      </c>
      <c r="AJ41" s="248"/>
      <c r="AK41" s="244" t="n">
        <f aca="false">AI41+AJ41</f>
        <v>0</v>
      </c>
      <c r="AL41" s="248"/>
      <c r="AM41" s="244" t="n">
        <f aca="false">AK41+AL41</f>
        <v>0</v>
      </c>
      <c r="AN41" s="248"/>
      <c r="AO41" s="244" t="n">
        <f aca="false">AM41+AN41</f>
        <v>0</v>
      </c>
      <c r="AP41" s="248"/>
      <c r="AQ41" s="250" t="n">
        <f aca="false">AO41+AP41</f>
        <v>0</v>
      </c>
    </row>
    <row r="42" customFormat="false" ht="9.75" hidden="false" customHeight="true" outlineLevel="0" collapsed="false">
      <c r="B42" s="244" t="n">
        <f aca="false">G42/(SUM($G$9:$G$45))</f>
        <v>0</v>
      </c>
      <c r="C42" s="245" t="n">
        <f aca="false">G42*($G$47/$G$51)</f>
        <v>0</v>
      </c>
      <c r="D42" s="245" t="n">
        <f aca="false">G42*($G$48/$G$51)</f>
        <v>0</v>
      </c>
      <c r="E42" s="246" t="n">
        <f aca="false">IF('ORÇ.GLOBAL P CAIXA'!A45&gt;'ORÇ.GLOBAL P CAIXA'!$Y$12,0,SMALL('ORÇ.GLOBAL P CAIXA'!$X$12:$X$1011,'ORÇ.GLOBAL P CAIXA'!A45))</f>
        <v>0</v>
      </c>
      <c r="F42" s="247" t="str">
        <f aca="false">IF('ORÇ.GLOBAL P CAIXA'!A45&gt;'ORÇ.GLOBAL P CAIXA'!$Y$12,"",VLOOKUP(E42,'ORÇ.GLOBAL P CAIXA'!$B$12:$E$1011,2,FALSE()))</f>
        <v/>
      </c>
      <c r="G42" s="244" t="n">
        <f aca="false">IFERROR(IF(E42=0,0,VLOOKUP(E42,'ORÇ.GLOBAL P CAIXA'!$B$12:$G$1011,6,FALSE())),0)</f>
        <v>0</v>
      </c>
      <c r="H42" s="248"/>
      <c r="I42" s="244" t="n">
        <f aca="false">H42</f>
        <v>0</v>
      </c>
      <c r="J42" s="248"/>
      <c r="K42" s="244" t="n">
        <f aca="false">I42+J42</f>
        <v>0</v>
      </c>
      <c r="L42" s="248"/>
      <c r="M42" s="244" t="n">
        <f aca="false">K42+L42</f>
        <v>0</v>
      </c>
      <c r="N42" s="248"/>
      <c r="O42" s="244" t="n">
        <f aca="false">M42+N42</f>
        <v>0</v>
      </c>
      <c r="P42" s="248"/>
      <c r="Q42" s="244" t="n">
        <f aca="false">O42+P42</f>
        <v>0</v>
      </c>
      <c r="R42" s="249"/>
      <c r="S42" s="250" t="n">
        <f aca="false">Q42+R42</f>
        <v>0</v>
      </c>
      <c r="T42" s="248"/>
      <c r="U42" s="244" t="n">
        <f aca="false">S42+T42</f>
        <v>0</v>
      </c>
      <c r="V42" s="248"/>
      <c r="W42" s="244" t="n">
        <f aca="false">U42+V42</f>
        <v>0</v>
      </c>
      <c r="X42" s="248"/>
      <c r="Y42" s="244" t="n">
        <f aca="false">W42+X42</f>
        <v>0</v>
      </c>
      <c r="Z42" s="248"/>
      <c r="AA42" s="244" t="n">
        <f aca="false">Y42+Z42</f>
        <v>0</v>
      </c>
      <c r="AB42" s="248"/>
      <c r="AC42" s="244" t="n">
        <f aca="false">AA42+AB42</f>
        <v>0</v>
      </c>
      <c r="AD42" s="249"/>
      <c r="AE42" s="250" t="n">
        <f aca="false">AC42+AD42</f>
        <v>0</v>
      </c>
      <c r="AF42" s="248"/>
      <c r="AG42" s="244" t="n">
        <f aca="false">AE42+AF42</f>
        <v>0</v>
      </c>
      <c r="AH42" s="248"/>
      <c r="AI42" s="244" t="n">
        <f aca="false">AG42+AH42</f>
        <v>0</v>
      </c>
      <c r="AJ42" s="248"/>
      <c r="AK42" s="244" t="n">
        <f aca="false">AI42+AJ42</f>
        <v>0</v>
      </c>
      <c r="AL42" s="248"/>
      <c r="AM42" s="244" t="n">
        <f aca="false">AK42+AL42</f>
        <v>0</v>
      </c>
      <c r="AN42" s="248"/>
      <c r="AO42" s="244" t="n">
        <f aca="false">AM42+AN42</f>
        <v>0</v>
      </c>
      <c r="AP42" s="248"/>
      <c r="AQ42" s="250" t="n">
        <f aca="false">AO42+AP42</f>
        <v>0</v>
      </c>
    </row>
    <row r="43" s="251" customFormat="true" ht="9.75" hidden="false" customHeight="true" outlineLevel="0" collapsed="false">
      <c r="B43" s="244" t="n">
        <f aca="false">G43/(SUM($G$9:$G$45))</f>
        <v>0</v>
      </c>
      <c r="C43" s="245" t="n">
        <f aca="false">G43*($G$47/$G$51)</f>
        <v>0</v>
      </c>
      <c r="D43" s="245" t="n">
        <f aca="false">G43*($G$48/$G$51)</f>
        <v>0</v>
      </c>
      <c r="E43" s="246" t="n">
        <f aca="false">IF('ORÇ.GLOBAL P CAIXA'!A46&gt;'ORÇ.GLOBAL P CAIXA'!$Y$12,0,SMALL('ORÇ.GLOBAL P CAIXA'!$X$12:$X$1011,'ORÇ.GLOBAL P CAIXA'!A46))</f>
        <v>0</v>
      </c>
      <c r="F43" s="247" t="str">
        <f aca="false">IF('ORÇ.GLOBAL P CAIXA'!A46&gt;'ORÇ.GLOBAL P CAIXA'!$Y$12,"",VLOOKUP(E43,'ORÇ.GLOBAL P CAIXA'!$B$12:$E$1011,2,FALSE()))</f>
        <v/>
      </c>
      <c r="G43" s="244" t="n">
        <f aca="false">IFERROR(IF(E43=0,0,VLOOKUP(E43,'ORÇ.GLOBAL P CAIXA'!$B$12:$G$1011,6,FALSE())),0)</f>
        <v>0</v>
      </c>
      <c r="H43" s="248"/>
      <c r="I43" s="244" t="n">
        <f aca="false">H43</f>
        <v>0</v>
      </c>
      <c r="J43" s="248"/>
      <c r="K43" s="244" t="n">
        <f aca="false">I43+J43</f>
        <v>0</v>
      </c>
      <c r="L43" s="248"/>
      <c r="M43" s="244" t="n">
        <f aca="false">K43+L43</f>
        <v>0</v>
      </c>
      <c r="N43" s="248"/>
      <c r="O43" s="244" t="n">
        <f aca="false">M43+N43</f>
        <v>0</v>
      </c>
      <c r="P43" s="248"/>
      <c r="Q43" s="244" t="n">
        <f aca="false">O43+P43</f>
        <v>0</v>
      </c>
      <c r="R43" s="249"/>
      <c r="S43" s="250" t="n">
        <f aca="false">Q43+R43</f>
        <v>0</v>
      </c>
      <c r="T43" s="248"/>
      <c r="U43" s="244" t="n">
        <f aca="false">S43+T43</f>
        <v>0</v>
      </c>
      <c r="V43" s="248"/>
      <c r="W43" s="244" t="n">
        <f aca="false">U43+V43</f>
        <v>0</v>
      </c>
      <c r="X43" s="248"/>
      <c r="Y43" s="244" t="n">
        <f aca="false">W43+X43</f>
        <v>0</v>
      </c>
      <c r="Z43" s="248"/>
      <c r="AA43" s="244" t="n">
        <f aca="false">Y43+Z43</f>
        <v>0</v>
      </c>
      <c r="AB43" s="248"/>
      <c r="AC43" s="244" t="n">
        <f aca="false">AA43+AB43</f>
        <v>0</v>
      </c>
      <c r="AD43" s="249"/>
      <c r="AE43" s="250" t="n">
        <f aca="false">AC43+AD43</f>
        <v>0</v>
      </c>
      <c r="AF43" s="248"/>
      <c r="AG43" s="244" t="n">
        <f aca="false">AE43+AF43</f>
        <v>0</v>
      </c>
      <c r="AH43" s="248"/>
      <c r="AI43" s="244" t="n">
        <f aca="false">AG43+AH43</f>
        <v>0</v>
      </c>
      <c r="AJ43" s="248"/>
      <c r="AK43" s="244" t="n">
        <f aca="false">AI43+AJ43</f>
        <v>0</v>
      </c>
      <c r="AL43" s="248"/>
      <c r="AM43" s="244" t="n">
        <f aca="false">AK43+AL43</f>
        <v>0</v>
      </c>
      <c r="AN43" s="248"/>
      <c r="AO43" s="244" t="n">
        <f aca="false">AM43+AN43</f>
        <v>0</v>
      </c>
      <c r="AP43" s="248"/>
      <c r="AQ43" s="250" t="n">
        <f aca="false">AO43+AP43</f>
        <v>0</v>
      </c>
    </row>
    <row r="44" customFormat="false" ht="9.75" hidden="false" customHeight="true" outlineLevel="0" collapsed="false">
      <c r="B44" s="244" t="n">
        <f aca="false">G44/(SUM($G$9:$G$45))</f>
        <v>0</v>
      </c>
      <c r="C44" s="245" t="n">
        <f aca="false">G44*($G$47/$G$51)</f>
        <v>0</v>
      </c>
      <c r="D44" s="245" t="n">
        <f aca="false">G44*($G$48/$G$51)</f>
        <v>0</v>
      </c>
      <c r="E44" s="246" t="n">
        <f aca="false">IF('ORÇ.GLOBAL P CAIXA'!A47&gt;'ORÇ.GLOBAL P CAIXA'!$Y$12,0,SMALL('ORÇ.GLOBAL P CAIXA'!$X$12:$X$1011,'ORÇ.GLOBAL P CAIXA'!A47))</f>
        <v>0</v>
      </c>
      <c r="F44" s="247" t="str">
        <f aca="false">IF('ORÇ.GLOBAL P CAIXA'!A47&gt;'ORÇ.GLOBAL P CAIXA'!$Y$12,"",VLOOKUP(E44,'ORÇ.GLOBAL P CAIXA'!$B$12:$E$1011,2,FALSE()))</f>
        <v/>
      </c>
      <c r="G44" s="244" t="n">
        <f aca="false">IFERROR(IF(E44=0,0,VLOOKUP(E44,'ORÇ.GLOBAL P CAIXA'!$B$12:$G$1011,6,FALSE())),0)</f>
        <v>0</v>
      </c>
      <c r="H44" s="248"/>
      <c r="I44" s="244" t="n">
        <f aca="false">H44</f>
        <v>0</v>
      </c>
      <c r="J44" s="248"/>
      <c r="K44" s="244" t="n">
        <f aca="false">I44+J44</f>
        <v>0</v>
      </c>
      <c r="L44" s="248"/>
      <c r="M44" s="244" t="n">
        <f aca="false">K44+L44</f>
        <v>0</v>
      </c>
      <c r="N44" s="248"/>
      <c r="O44" s="244" t="n">
        <f aca="false">M44+N44</f>
        <v>0</v>
      </c>
      <c r="P44" s="248"/>
      <c r="Q44" s="244" t="n">
        <f aca="false">O44+P44</f>
        <v>0</v>
      </c>
      <c r="R44" s="249"/>
      <c r="S44" s="250" t="n">
        <f aca="false">Q44+R44</f>
        <v>0</v>
      </c>
      <c r="T44" s="248"/>
      <c r="U44" s="244" t="n">
        <f aca="false">S44+T44</f>
        <v>0</v>
      </c>
      <c r="V44" s="248"/>
      <c r="W44" s="244" t="n">
        <f aca="false">U44+V44</f>
        <v>0</v>
      </c>
      <c r="X44" s="248"/>
      <c r="Y44" s="244" t="n">
        <f aca="false">W44+X44</f>
        <v>0</v>
      </c>
      <c r="Z44" s="248"/>
      <c r="AA44" s="244" t="n">
        <f aca="false">Y44+Z44</f>
        <v>0</v>
      </c>
      <c r="AB44" s="248"/>
      <c r="AC44" s="244" t="n">
        <f aca="false">AA44+AB44</f>
        <v>0</v>
      </c>
      <c r="AD44" s="249"/>
      <c r="AE44" s="250" t="n">
        <f aca="false">AC44+AD44</f>
        <v>0</v>
      </c>
      <c r="AF44" s="248"/>
      <c r="AG44" s="244" t="n">
        <f aca="false">AE44+AF44</f>
        <v>0</v>
      </c>
      <c r="AH44" s="248"/>
      <c r="AI44" s="244" t="n">
        <f aca="false">AG44+AH44</f>
        <v>0</v>
      </c>
      <c r="AJ44" s="248"/>
      <c r="AK44" s="244" t="n">
        <f aca="false">AI44+AJ44</f>
        <v>0</v>
      </c>
      <c r="AL44" s="248"/>
      <c r="AM44" s="244" t="n">
        <f aca="false">AK44+AL44</f>
        <v>0</v>
      </c>
      <c r="AN44" s="248"/>
      <c r="AO44" s="244" t="n">
        <f aca="false">AM44+AN44</f>
        <v>0</v>
      </c>
      <c r="AP44" s="248"/>
      <c r="AQ44" s="250" t="n">
        <f aca="false">AO44+AP44</f>
        <v>0</v>
      </c>
    </row>
    <row r="45" customFormat="false" ht="9.75" hidden="false" customHeight="true" outlineLevel="0" collapsed="false">
      <c r="B45" s="244" t="n">
        <f aca="false">G45/(SUM($G$9:$G$45))</f>
        <v>0</v>
      </c>
      <c r="C45" s="245" t="n">
        <f aca="false">G45*($G$47/$G$51)</f>
        <v>0</v>
      </c>
      <c r="D45" s="245" t="n">
        <f aca="false">G45*($G$48/$G$51)</f>
        <v>0</v>
      </c>
      <c r="E45" s="246" t="n">
        <f aca="false">IF('ORÇ.GLOBAL P CAIXA'!A48&gt;'ORÇ.GLOBAL P CAIXA'!$Y$12,0,SMALL('ORÇ.GLOBAL P CAIXA'!$X$12:$X$1011,'ORÇ.GLOBAL P CAIXA'!A48))</f>
        <v>0</v>
      </c>
      <c r="F45" s="247" t="str">
        <f aca="false">IF('ORÇ.GLOBAL P CAIXA'!A48&gt;'ORÇ.GLOBAL P CAIXA'!$Y$12,"",VLOOKUP(E45,'ORÇ.GLOBAL P CAIXA'!$B$12:$E$1011,2,FALSE()))</f>
        <v/>
      </c>
      <c r="G45" s="244" t="n">
        <f aca="false">IFERROR(IF(E45=0,0,VLOOKUP(E45,'ORÇ.GLOBAL P CAIXA'!$B$12:$G$1011,6,FALSE())),0)</f>
        <v>0</v>
      </c>
      <c r="H45" s="252"/>
      <c r="I45" s="244" t="n">
        <f aca="false">H45</f>
        <v>0</v>
      </c>
      <c r="J45" s="252"/>
      <c r="K45" s="253" t="n">
        <f aca="false">I45+J45</f>
        <v>0</v>
      </c>
      <c r="L45" s="252"/>
      <c r="M45" s="253" t="n">
        <f aca="false">K45+L45</f>
        <v>0</v>
      </c>
      <c r="N45" s="252"/>
      <c r="O45" s="253" t="n">
        <f aca="false">M45+N45</f>
        <v>0</v>
      </c>
      <c r="P45" s="252"/>
      <c r="Q45" s="253" t="n">
        <f aca="false">O45+P45</f>
        <v>0</v>
      </c>
      <c r="R45" s="254"/>
      <c r="S45" s="255" t="n">
        <f aca="false">Q45+R45</f>
        <v>0</v>
      </c>
      <c r="T45" s="252"/>
      <c r="U45" s="253" t="n">
        <f aca="false">S45+T45</f>
        <v>0</v>
      </c>
      <c r="V45" s="252"/>
      <c r="W45" s="253" t="n">
        <f aca="false">U45+V45</f>
        <v>0</v>
      </c>
      <c r="X45" s="252"/>
      <c r="Y45" s="253" t="n">
        <f aca="false">W45+X45</f>
        <v>0</v>
      </c>
      <c r="Z45" s="252"/>
      <c r="AA45" s="253" t="n">
        <f aca="false">Y45+Z45</f>
        <v>0</v>
      </c>
      <c r="AB45" s="252"/>
      <c r="AC45" s="253" t="n">
        <f aca="false">AA45+AB45</f>
        <v>0</v>
      </c>
      <c r="AD45" s="254"/>
      <c r="AE45" s="255" t="n">
        <f aca="false">AC45+AD45</f>
        <v>0</v>
      </c>
      <c r="AF45" s="252"/>
      <c r="AG45" s="253" t="n">
        <f aca="false">AE45+AF45</f>
        <v>0</v>
      </c>
      <c r="AH45" s="252"/>
      <c r="AI45" s="253" t="n">
        <f aca="false">AG45+AH45</f>
        <v>0</v>
      </c>
      <c r="AJ45" s="252"/>
      <c r="AK45" s="253" t="n">
        <f aca="false">AI45+AJ45</f>
        <v>0</v>
      </c>
      <c r="AL45" s="252"/>
      <c r="AM45" s="253" t="n">
        <f aca="false">AK45+AL45</f>
        <v>0</v>
      </c>
      <c r="AN45" s="252"/>
      <c r="AO45" s="253" t="n">
        <f aca="false">AM45+AN45</f>
        <v>0</v>
      </c>
      <c r="AP45" s="252"/>
      <c r="AQ45" s="255" t="n">
        <f aca="false">AO45+AP45</f>
        <v>0</v>
      </c>
    </row>
    <row r="46" customFormat="false" ht="9.75" hidden="false" customHeight="true" outlineLevel="0" collapsed="false">
      <c r="B46" s="256" t="n">
        <f aca="false">SUM(B9:B45)</f>
        <v>1</v>
      </c>
      <c r="C46" s="256" t="n">
        <f aca="false">SUM(C9:C45)</f>
        <v>0</v>
      </c>
      <c r="D46" s="256" t="n">
        <f aca="false">SUM(D9:D45)</f>
        <v>41766.75</v>
      </c>
      <c r="E46" s="257"/>
      <c r="F46" s="258" t="s">
        <v>171</v>
      </c>
      <c r="G46" s="259"/>
      <c r="H46" s="260" t="n">
        <f aca="false">SUMPRODUCT($B$9:$B$45,H9:H45)</f>
        <v>0</v>
      </c>
      <c r="I46" s="260" t="n">
        <f aca="false">SUMPRODUCT($B$9:$B$45,I9:I45)</f>
        <v>0</v>
      </c>
      <c r="J46" s="260" t="n">
        <f aca="false">SUMPRODUCT($B$9:$B$45,J9:J45)</f>
        <v>0</v>
      </c>
      <c r="K46" s="260" t="n">
        <f aca="false">SUMPRODUCT($B$9:$B$45,K9:K45)</f>
        <v>0</v>
      </c>
      <c r="L46" s="260" t="n">
        <f aca="false">SUMPRODUCT($B$9:$B$45,L9:L45)</f>
        <v>0</v>
      </c>
      <c r="M46" s="260" t="n">
        <f aca="false">SUMPRODUCT($B$9:$B$45,M9:M45)</f>
        <v>0</v>
      </c>
      <c r="N46" s="260" t="n">
        <f aca="false">SUMPRODUCT($B$9:$B$45,N9:N45)</f>
        <v>0</v>
      </c>
      <c r="O46" s="260" t="n">
        <f aca="false">SUMPRODUCT($B$9:$B$45,O9:O45)</f>
        <v>0</v>
      </c>
      <c r="P46" s="260" t="n">
        <f aca="false">SUMPRODUCT($B$9:$B$45,P9:P45)</f>
        <v>0</v>
      </c>
      <c r="Q46" s="260" t="n">
        <f aca="false">SUMPRODUCT($B$9:$B$45,Q9:Q45)</f>
        <v>0</v>
      </c>
      <c r="R46" s="260" t="n">
        <f aca="false">SUMPRODUCT($B$9:$B$45,R9:R45)</f>
        <v>0</v>
      </c>
      <c r="S46" s="260" t="n">
        <f aca="false">SUMPRODUCT($B$9:$B$45,S9:S45)</f>
        <v>0</v>
      </c>
      <c r="T46" s="260" t="n">
        <f aca="false">SUMPRODUCT($B$9:$B$45,T9:T45)</f>
        <v>0</v>
      </c>
      <c r="U46" s="260" t="n">
        <f aca="false">SUMPRODUCT($B$9:$B$45,U9:U45)</f>
        <v>0</v>
      </c>
      <c r="V46" s="260" t="n">
        <f aca="false">SUMPRODUCT($B$9:$B$45,V9:V45)</f>
        <v>0</v>
      </c>
      <c r="W46" s="260" t="n">
        <f aca="false">SUMPRODUCT($B$9:$B$45,W9:W45)</f>
        <v>0</v>
      </c>
      <c r="X46" s="260" t="n">
        <f aca="false">SUMPRODUCT($B$9:$B$45,X9:X45)</f>
        <v>0</v>
      </c>
      <c r="Y46" s="260" t="n">
        <f aca="false">SUMPRODUCT($B$9:$B$45,Y9:Y45)</f>
        <v>0</v>
      </c>
      <c r="Z46" s="260" t="n">
        <f aca="false">SUMPRODUCT($B$9:$B$45,Z9:Z45)</f>
        <v>0</v>
      </c>
      <c r="AA46" s="260" t="n">
        <f aca="false">SUMPRODUCT($B$9:$B$45,AA9:AA45)</f>
        <v>0</v>
      </c>
      <c r="AB46" s="260" t="n">
        <f aca="false">SUMPRODUCT($B$9:$B$45,AB9:AB45)</f>
        <v>0</v>
      </c>
      <c r="AC46" s="260" t="n">
        <f aca="false">SUMPRODUCT($B$9:$B$45,AC9:AC45)</f>
        <v>0</v>
      </c>
      <c r="AD46" s="260" t="n">
        <f aca="false">SUMPRODUCT($B$9:$B$45,AD9:AD45)</f>
        <v>0</v>
      </c>
      <c r="AE46" s="260" t="n">
        <f aca="false">SUMPRODUCT($B$9:$B$45,AE9:AE45)</f>
        <v>0</v>
      </c>
      <c r="AF46" s="260" t="n">
        <f aca="false">SUMPRODUCT($B$9:$B$45,AF9:AF45)</f>
        <v>0</v>
      </c>
      <c r="AG46" s="260" t="n">
        <f aca="false">SUMPRODUCT($B$9:$B$45,AG9:AG45)</f>
        <v>0</v>
      </c>
      <c r="AH46" s="260" t="n">
        <f aca="false">SUMPRODUCT($B$9:$B$45,AH9:AH45)</f>
        <v>0</v>
      </c>
      <c r="AI46" s="260" t="n">
        <f aca="false">SUMPRODUCT($B$9:$B$45,AI9:AI45)</f>
        <v>0</v>
      </c>
      <c r="AJ46" s="260" t="n">
        <f aca="false">SUMPRODUCT($B$9:$B$45,AJ9:AJ45)</f>
        <v>0</v>
      </c>
      <c r="AK46" s="260" t="n">
        <f aca="false">SUMPRODUCT($B$9:$B$45,AK9:AK45)</f>
        <v>0</v>
      </c>
      <c r="AL46" s="260" t="n">
        <f aca="false">SUMPRODUCT($B$9:$B$45,AL9:AL45)</f>
        <v>0</v>
      </c>
      <c r="AM46" s="260" t="n">
        <f aca="false">SUMPRODUCT($B$9:$B$45,AM9:AM45)</f>
        <v>0</v>
      </c>
      <c r="AN46" s="260" t="n">
        <f aca="false">SUMPRODUCT($B$9:$B$45,AN9:AN45)</f>
        <v>0</v>
      </c>
      <c r="AO46" s="260" t="n">
        <f aca="false">SUMPRODUCT($B$9:$B$45,AO9:AO45)</f>
        <v>0</v>
      </c>
      <c r="AP46" s="260" t="n">
        <f aca="false">SUMPRODUCT($B$9:$B$45,AP9:AP45)</f>
        <v>0</v>
      </c>
      <c r="AQ46" s="260" t="n">
        <f aca="false">SUMPRODUCT($B$9:$B$45,AQ9:AQ45)</f>
        <v>0</v>
      </c>
    </row>
    <row r="47" customFormat="false" ht="9.75" hidden="false" customHeight="true" outlineLevel="0" collapsed="false">
      <c r="E47" s="261"/>
      <c r="F47" s="262" t="s">
        <v>81</v>
      </c>
      <c r="G47" s="263" t="n">
        <f aca="false">INFORMAÇÕES!$Q49</f>
        <v>0</v>
      </c>
      <c r="H47" s="264" t="n">
        <f aca="false">SUMPRODUCT($C$9:$C$45,H9:H45)/100</f>
        <v>0</v>
      </c>
      <c r="I47" s="264"/>
      <c r="J47" s="264" t="n">
        <f aca="false">SUMPRODUCT($C$9:$C$45,J9:J45)/100</f>
        <v>0</v>
      </c>
      <c r="K47" s="264"/>
      <c r="L47" s="264" t="n">
        <f aca="false">SUMPRODUCT($C$9:$C$45,L9:L45)/100</f>
        <v>0</v>
      </c>
      <c r="M47" s="264"/>
      <c r="N47" s="264" t="n">
        <f aca="false">SUMPRODUCT($C$9:$C$45,N9:N45)/100</f>
        <v>0</v>
      </c>
      <c r="O47" s="264"/>
      <c r="P47" s="264" t="n">
        <f aca="false">SUMPRODUCT($C$9:$C$45,P9:P45)/100</f>
        <v>0</v>
      </c>
      <c r="Q47" s="264"/>
      <c r="R47" s="264" t="n">
        <f aca="false">SUMPRODUCT($C$9:$C$45,R9:R45)/100</f>
        <v>0</v>
      </c>
      <c r="S47" s="264"/>
      <c r="T47" s="264" t="n">
        <f aca="false">SUMPRODUCT($C$9:$C$45,T9:T45)/100</f>
        <v>0</v>
      </c>
      <c r="U47" s="264"/>
      <c r="V47" s="264" t="n">
        <f aca="false">SUMPRODUCT($C$9:$C$45,V9:V45)/100</f>
        <v>0</v>
      </c>
      <c r="W47" s="264"/>
      <c r="X47" s="264" t="n">
        <f aca="false">SUMPRODUCT($C$9:$C$45,X9:X45)/100</f>
        <v>0</v>
      </c>
      <c r="Y47" s="264"/>
      <c r="Z47" s="264" t="n">
        <f aca="false">SUMPRODUCT($C$9:$C$45,Z9:Z45)/100</f>
        <v>0</v>
      </c>
      <c r="AA47" s="264"/>
      <c r="AB47" s="264" t="n">
        <f aca="false">SUMPRODUCT($C$9:$C$45,AB9:AB45)/100</f>
        <v>0</v>
      </c>
      <c r="AC47" s="264"/>
      <c r="AD47" s="264" t="n">
        <f aca="false">SUMPRODUCT($C$9:$C$45,AD9:AD45)/100</f>
        <v>0</v>
      </c>
      <c r="AE47" s="264"/>
      <c r="AF47" s="264" t="n">
        <f aca="false">SUMPRODUCT($C$9:$C$45,AF9:AF45)/100</f>
        <v>0</v>
      </c>
      <c r="AG47" s="264"/>
      <c r="AH47" s="264" t="n">
        <f aca="false">SUMPRODUCT($C$9:$C$45,AH9:AH45)/100</f>
        <v>0</v>
      </c>
      <c r="AI47" s="264"/>
      <c r="AJ47" s="264" t="n">
        <f aca="false">SUMPRODUCT($C$9:$C$45,AJ9:AJ45)/100</f>
        <v>0</v>
      </c>
      <c r="AK47" s="264"/>
      <c r="AL47" s="264" t="n">
        <f aca="false">SUMPRODUCT($C$9:$C$45,AL9:AL45)/100</f>
        <v>0</v>
      </c>
      <c r="AM47" s="264"/>
      <c r="AN47" s="264" t="n">
        <f aca="false">SUMPRODUCT($C$9:$C$45,AN9:AN45)/100</f>
        <v>0</v>
      </c>
      <c r="AO47" s="264"/>
      <c r="AP47" s="264" t="n">
        <f aca="false">SUMPRODUCT($C$9:$C$45,AP9:AP45)/100</f>
        <v>0</v>
      </c>
      <c r="AQ47" s="264"/>
    </row>
    <row r="48" customFormat="false" ht="9.75" hidden="false" customHeight="true" outlineLevel="0" collapsed="false">
      <c r="E48" s="261"/>
      <c r="F48" s="262" t="s">
        <v>172</v>
      </c>
      <c r="G48" s="263" t="n">
        <f aca="false">INFORMAÇÕES!$Q50</f>
        <v>41766.75</v>
      </c>
      <c r="H48" s="264" t="n">
        <f aca="false">SUMPRODUCT($D$9:$D$45,H9:H45)/100</f>
        <v>0</v>
      </c>
      <c r="I48" s="264"/>
      <c r="J48" s="264" t="n">
        <f aca="false">SUMPRODUCT($D$9:$D$45,J9:J45)/100</f>
        <v>0</v>
      </c>
      <c r="K48" s="264"/>
      <c r="L48" s="264" t="n">
        <f aca="false">SUMPRODUCT($D$9:$D$45,L9:L45)/100</f>
        <v>0</v>
      </c>
      <c r="M48" s="264"/>
      <c r="N48" s="264" t="n">
        <f aca="false">SUMPRODUCT($D$9:$D$45,N9:N45)/100</f>
        <v>0</v>
      </c>
      <c r="O48" s="264"/>
      <c r="P48" s="264" t="n">
        <f aca="false">SUMPRODUCT($D$9:$D$45,P9:P45)/100</f>
        <v>0</v>
      </c>
      <c r="Q48" s="264"/>
      <c r="R48" s="264" t="n">
        <f aca="false">SUMPRODUCT($D$9:$D$45,R9:R45)/100</f>
        <v>0</v>
      </c>
      <c r="S48" s="264"/>
      <c r="T48" s="264" t="n">
        <f aca="false">SUMPRODUCT($D$9:$D$45,T9:T45)/100</f>
        <v>0</v>
      </c>
      <c r="U48" s="264"/>
      <c r="V48" s="264" t="n">
        <f aca="false">SUMPRODUCT($D$9:$D$45,V9:V45)/100</f>
        <v>0</v>
      </c>
      <c r="W48" s="264"/>
      <c r="X48" s="264" t="n">
        <f aca="false">SUMPRODUCT($D$9:$D$45,X9:X45)/100</f>
        <v>0</v>
      </c>
      <c r="Y48" s="264"/>
      <c r="Z48" s="264" t="n">
        <f aca="false">SUMPRODUCT($D$9:$D$45,Z9:Z45)/100</f>
        <v>0</v>
      </c>
      <c r="AA48" s="264"/>
      <c r="AB48" s="264" t="n">
        <f aca="false">SUMPRODUCT($D$9:$D$45,AB9:AB45)/100</f>
        <v>0</v>
      </c>
      <c r="AC48" s="264"/>
      <c r="AD48" s="264" t="n">
        <f aca="false">SUMPRODUCT($D$9:$D$45,AD9:AD45)/100</f>
        <v>0</v>
      </c>
      <c r="AE48" s="264"/>
      <c r="AF48" s="264" t="n">
        <f aca="false">SUMPRODUCT($D$9:$D$45,AF9:AF45)/100</f>
        <v>0</v>
      </c>
      <c r="AG48" s="264"/>
      <c r="AH48" s="264" t="n">
        <f aca="false">SUMPRODUCT($D$9:$D$45,AH9:AH45)/100</f>
        <v>0</v>
      </c>
      <c r="AI48" s="264"/>
      <c r="AJ48" s="264" t="n">
        <f aca="false">SUMPRODUCT($D$9:$D$45,AJ9:AJ45)/100</f>
        <v>0</v>
      </c>
      <c r="AK48" s="264"/>
      <c r="AL48" s="264" t="n">
        <f aca="false">SUMPRODUCT($D$9:$D$45,AL9:AL45)/100</f>
        <v>0</v>
      </c>
      <c r="AM48" s="264"/>
      <c r="AN48" s="264" t="n">
        <f aca="false">SUMPRODUCT($D$9:$D$45,AN9:AN45)/100</f>
        <v>0</v>
      </c>
      <c r="AO48" s="264"/>
      <c r="AP48" s="264" t="n">
        <f aca="false">SUMPRODUCT($D$9:$D$45,AP9:AP45)/100</f>
        <v>0</v>
      </c>
      <c r="AQ48" s="264"/>
    </row>
    <row r="49" customFormat="false" ht="9.75" hidden="false" customHeight="true" outlineLevel="0" collapsed="false">
      <c r="E49" s="261"/>
      <c r="F49" s="262" t="s">
        <v>173</v>
      </c>
      <c r="G49" s="263" t="n">
        <v>0</v>
      </c>
      <c r="H49" s="264" t="n">
        <v>0</v>
      </c>
      <c r="I49" s="264"/>
      <c r="J49" s="264" t="n">
        <v>0</v>
      </c>
      <c r="K49" s="264"/>
      <c r="L49" s="264" t="n">
        <v>0</v>
      </c>
      <c r="M49" s="264"/>
      <c r="N49" s="264" t="n">
        <v>0</v>
      </c>
      <c r="O49" s="264"/>
      <c r="P49" s="264" t="n">
        <v>0</v>
      </c>
      <c r="Q49" s="264"/>
      <c r="R49" s="264" t="n">
        <v>0</v>
      </c>
      <c r="S49" s="264"/>
      <c r="T49" s="264" t="n">
        <v>0</v>
      </c>
      <c r="U49" s="264"/>
      <c r="V49" s="264" t="n">
        <v>0</v>
      </c>
      <c r="W49" s="264"/>
      <c r="X49" s="264" t="n">
        <v>0</v>
      </c>
      <c r="Y49" s="264"/>
      <c r="Z49" s="264" t="n">
        <v>0</v>
      </c>
      <c r="AA49" s="264"/>
      <c r="AB49" s="264" t="n">
        <v>0</v>
      </c>
      <c r="AC49" s="264"/>
      <c r="AD49" s="264" t="n">
        <v>0</v>
      </c>
      <c r="AE49" s="264"/>
      <c r="AF49" s="264" t="n">
        <v>0</v>
      </c>
      <c r="AG49" s="264"/>
      <c r="AH49" s="264" t="n">
        <v>0</v>
      </c>
      <c r="AI49" s="264"/>
      <c r="AJ49" s="264" t="n">
        <v>0</v>
      </c>
      <c r="AK49" s="264"/>
      <c r="AL49" s="264" t="n">
        <v>0</v>
      </c>
      <c r="AM49" s="264"/>
      <c r="AN49" s="264" t="n">
        <v>0</v>
      </c>
      <c r="AO49" s="264"/>
      <c r="AP49" s="264" t="n">
        <v>0</v>
      </c>
      <c r="AQ49" s="264"/>
    </row>
    <row r="50" customFormat="false" ht="9.75" hidden="false" customHeight="true" outlineLevel="0" collapsed="false">
      <c r="E50" s="261"/>
      <c r="F50" s="262" t="s">
        <v>174</v>
      </c>
      <c r="G50" s="263" t="n">
        <f aca="false">INFORMAÇÕES!Q51</f>
        <v>0</v>
      </c>
      <c r="H50" s="264" t="n">
        <v>0</v>
      </c>
      <c r="I50" s="264"/>
      <c r="J50" s="264" t="n">
        <v>0</v>
      </c>
      <c r="K50" s="264"/>
      <c r="L50" s="264" t="n">
        <v>0</v>
      </c>
      <c r="M50" s="264"/>
      <c r="N50" s="264" t="n">
        <v>0</v>
      </c>
      <c r="O50" s="264"/>
      <c r="P50" s="264" t="n">
        <v>0</v>
      </c>
      <c r="Q50" s="264"/>
      <c r="R50" s="264" t="n">
        <v>0</v>
      </c>
      <c r="S50" s="264"/>
      <c r="T50" s="264" t="n">
        <v>0</v>
      </c>
      <c r="U50" s="264"/>
      <c r="V50" s="264" t="n">
        <v>0</v>
      </c>
      <c r="W50" s="264"/>
      <c r="X50" s="264" t="n">
        <v>0</v>
      </c>
      <c r="Y50" s="264"/>
      <c r="Z50" s="264" t="n">
        <v>0</v>
      </c>
      <c r="AA50" s="264"/>
      <c r="AB50" s="264" t="n">
        <v>0</v>
      </c>
      <c r="AC50" s="264"/>
      <c r="AD50" s="264" t="n">
        <v>0</v>
      </c>
      <c r="AE50" s="264"/>
      <c r="AF50" s="264" t="n">
        <v>0</v>
      </c>
      <c r="AG50" s="264"/>
      <c r="AH50" s="264" t="n">
        <v>0</v>
      </c>
      <c r="AI50" s="264"/>
      <c r="AJ50" s="264" t="n">
        <v>0</v>
      </c>
      <c r="AK50" s="264"/>
      <c r="AL50" s="264" t="n">
        <v>0</v>
      </c>
      <c r="AM50" s="264"/>
      <c r="AN50" s="264" t="n">
        <v>0</v>
      </c>
      <c r="AO50" s="264"/>
      <c r="AP50" s="264" t="n">
        <v>0</v>
      </c>
      <c r="AQ50" s="264"/>
    </row>
    <row r="51" customFormat="false" ht="9.75" hidden="false" customHeight="true" outlineLevel="0" collapsed="false">
      <c r="E51" s="265"/>
      <c r="F51" s="266" t="s">
        <v>175</v>
      </c>
      <c r="G51" s="267" t="n">
        <f aca="false">INFORMAÇÕES!Q52</f>
        <v>41766.75</v>
      </c>
      <c r="H51" s="268" t="n">
        <f aca="false">SUM(H47:I50)</f>
        <v>0</v>
      </c>
      <c r="I51" s="268"/>
      <c r="J51" s="268" t="n">
        <f aca="false">SUM(J47:K50)</f>
        <v>0</v>
      </c>
      <c r="K51" s="268"/>
      <c r="L51" s="268" t="n">
        <f aca="false">SUM(L47:M50)</f>
        <v>0</v>
      </c>
      <c r="M51" s="268"/>
      <c r="N51" s="268" t="n">
        <f aca="false">SUM(N47:O50)</f>
        <v>0</v>
      </c>
      <c r="O51" s="268"/>
      <c r="P51" s="268" t="n">
        <f aca="false">SUM(P47:Q50)</f>
        <v>0</v>
      </c>
      <c r="Q51" s="268"/>
      <c r="R51" s="268" t="n">
        <f aca="false">SUM(R47:S50)</f>
        <v>0</v>
      </c>
      <c r="S51" s="268"/>
      <c r="T51" s="268" t="n">
        <f aca="false">SUM(T47:U50)</f>
        <v>0</v>
      </c>
      <c r="U51" s="268"/>
      <c r="V51" s="268" t="n">
        <f aca="false">SUM(V47:W50)</f>
        <v>0</v>
      </c>
      <c r="W51" s="268"/>
      <c r="X51" s="268" t="n">
        <f aca="false">SUM(X47:Y50)</f>
        <v>0</v>
      </c>
      <c r="Y51" s="268"/>
      <c r="Z51" s="268" t="n">
        <f aca="false">SUM(Z47:AA50)</f>
        <v>0</v>
      </c>
      <c r="AA51" s="268"/>
      <c r="AB51" s="268" t="n">
        <f aca="false">SUM(AB47:AC50)</f>
        <v>0</v>
      </c>
      <c r="AC51" s="268"/>
      <c r="AD51" s="268" t="n">
        <f aca="false">SUM(AD47:AE50)</f>
        <v>0</v>
      </c>
      <c r="AE51" s="268"/>
      <c r="AF51" s="268" t="n">
        <f aca="false">SUM(AF47:AG50)</f>
        <v>0</v>
      </c>
      <c r="AG51" s="268"/>
      <c r="AH51" s="268" t="n">
        <f aca="false">SUM(AH47:AI50)</f>
        <v>0</v>
      </c>
      <c r="AI51" s="268"/>
      <c r="AJ51" s="268" t="n">
        <f aca="false">SUM(AJ47:AK50)</f>
        <v>0</v>
      </c>
      <c r="AK51" s="268"/>
      <c r="AL51" s="268" t="n">
        <f aca="false">SUM(AL47:AM50)</f>
        <v>0</v>
      </c>
      <c r="AM51" s="268"/>
      <c r="AN51" s="268" t="n">
        <f aca="false">SUM(AN47:AO50)</f>
        <v>0</v>
      </c>
      <c r="AO51" s="268"/>
      <c r="AP51" s="268" t="n">
        <f aca="false">SUM(AP47:AQ50)</f>
        <v>0</v>
      </c>
      <c r="AQ51" s="268"/>
    </row>
    <row r="52" customFormat="false" ht="9.75" hidden="false" customHeight="true" outlineLevel="0" collapsed="false">
      <c r="E52" s="265"/>
      <c r="F52" s="266" t="s">
        <v>176</v>
      </c>
      <c r="G52" s="259"/>
      <c r="H52" s="268" t="n">
        <f aca="false">H51</f>
        <v>0</v>
      </c>
      <c r="I52" s="268"/>
      <c r="J52" s="268" t="n">
        <f aca="false">H52+J51</f>
        <v>0</v>
      </c>
      <c r="K52" s="268"/>
      <c r="L52" s="268" t="n">
        <f aca="false">J52+L51</f>
        <v>0</v>
      </c>
      <c r="M52" s="268"/>
      <c r="N52" s="268" t="n">
        <f aca="false">L52+N51</f>
        <v>0</v>
      </c>
      <c r="O52" s="268"/>
      <c r="P52" s="268" t="n">
        <f aca="false">N52+P51</f>
        <v>0</v>
      </c>
      <c r="Q52" s="268"/>
      <c r="R52" s="268" t="n">
        <f aca="false">P52+R51</f>
        <v>0</v>
      </c>
      <c r="S52" s="268"/>
      <c r="T52" s="268" t="n">
        <f aca="false">R52+T51</f>
        <v>0</v>
      </c>
      <c r="U52" s="268"/>
      <c r="V52" s="268" t="n">
        <f aca="false">T52+V51</f>
        <v>0</v>
      </c>
      <c r="W52" s="268"/>
      <c r="X52" s="268" t="n">
        <f aca="false">V52+X51</f>
        <v>0</v>
      </c>
      <c r="Y52" s="268"/>
      <c r="Z52" s="268" t="n">
        <f aca="false">X52+Z51</f>
        <v>0</v>
      </c>
      <c r="AA52" s="268"/>
      <c r="AB52" s="268" t="n">
        <f aca="false">Z52+AB51</f>
        <v>0</v>
      </c>
      <c r="AC52" s="268"/>
      <c r="AD52" s="268" t="n">
        <f aca="false">AB52+AD51</f>
        <v>0</v>
      </c>
      <c r="AE52" s="268"/>
      <c r="AF52" s="268" t="n">
        <f aca="false">AD52+AF51</f>
        <v>0</v>
      </c>
      <c r="AG52" s="268"/>
      <c r="AH52" s="268" t="n">
        <f aca="false">AF52+AH51</f>
        <v>0</v>
      </c>
      <c r="AI52" s="268"/>
      <c r="AJ52" s="268" t="n">
        <f aca="false">AH52+AJ51</f>
        <v>0</v>
      </c>
      <c r="AK52" s="268"/>
      <c r="AL52" s="268" t="n">
        <f aca="false">AJ52+AL51</f>
        <v>0</v>
      </c>
      <c r="AM52" s="268"/>
      <c r="AN52" s="268" t="n">
        <f aca="false">AL52+AN51</f>
        <v>0</v>
      </c>
      <c r="AO52" s="268"/>
      <c r="AP52" s="268" t="n">
        <f aca="false">AN52+AP51</f>
        <v>0</v>
      </c>
      <c r="AQ52" s="268"/>
    </row>
    <row r="53" customFormat="false" ht="9.75" hidden="false" customHeight="true" outlineLevel="0" collapsed="false">
      <c r="E53" s="269" t="str">
        <f aca="false">'ORÇ.GLOBAL REF.'!E1018</f>
        <v>Responsável Técnico do Município de Castro</v>
      </c>
      <c r="F53" s="270"/>
      <c r="G53" s="236"/>
      <c r="H53" s="236"/>
      <c r="I53" s="236"/>
      <c r="J53" s="236"/>
      <c r="K53" s="236"/>
      <c r="L53" s="236"/>
      <c r="M53" s="236"/>
      <c r="N53" s="236"/>
      <c r="O53" s="236"/>
      <c r="P53" s="236"/>
      <c r="Q53" s="236"/>
      <c r="R53" s="236"/>
      <c r="S53" s="236"/>
      <c r="T53" s="236"/>
      <c r="U53" s="236"/>
      <c r="V53" s="236"/>
      <c r="W53" s="236"/>
      <c r="X53" s="236"/>
      <c r="Y53" s="236"/>
      <c r="Z53" s="236"/>
      <c r="AA53" s="236"/>
      <c r="AB53" s="236"/>
      <c r="AC53" s="236"/>
      <c r="AD53" s="236"/>
      <c r="AE53" s="236"/>
      <c r="AF53" s="236"/>
      <c r="AG53" s="236"/>
      <c r="AH53" s="236"/>
      <c r="AI53" s="236"/>
      <c r="AJ53" s="236"/>
      <c r="AK53" s="236"/>
      <c r="AL53" s="236"/>
      <c r="AM53" s="236"/>
      <c r="AN53" s="236"/>
      <c r="AO53" s="236"/>
      <c r="AP53" s="236"/>
      <c r="AQ53" s="236"/>
    </row>
    <row r="54" customFormat="false" ht="9.75" hidden="false" customHeight="true" outlineLevel="0" collapsed="false">
      <c r="E54" s="269" t="s">
        <v>177</v>
      </c>
      <c r="F54" s="270"/>
      <c r="G54" s="236"/>
      <c r="H54" s="236"/>
      <c r="I54" s="236"/>
      <c r="J54" s="236"/>
      <c r="K54" s="236"/>
      <c r="L54" s="236"/>
      <c r="M54" s="236"/>
      <c r="N54" s="271" t="str">
        <f aca="false">'ORÇ.GLOBAL P CAIXA'!B1017</f>
        <v>Castro,</v>
      </c>
      <c r="O54" s="271"/>
      <c r="P54" s="272" t="n">
        <f aca="false">'ORÇ.GLOBAL P CAIXA'!C1017</f>
        <v>45414</v>
      </c>
      <c r="Q54" s="272"/>
      <c r="R54" s="272"/>
      <c r="S54" s="272"/>
      <c r="T54" s="236"/>
      <c r="U54" s="236"/>
      <c r="V54" s="236"/>
      <c r="W54" s="236"/>
      <c r="X54" s="273"/>
      <c r="Y54" s="273"/>
      <c r="Z54" s="271" t="str">
        <f aca="false">N54</f>
        <v>Castro,</v>
      </c>
      <c r="AA54" s="271"/>
      <c r="AB54" s="272" t="n">
        <f aca="false">P54</f>
        <v>45414</v>
      </c>
      <c r="AC54" s="272"/>
      <c r="AD54" s="272"/>
      <c r="AE54" s="272"/>
      <c r="AF54" s="236"/>
      <c r="AG54" s="236"/>
      <c r="AH54" s="236"/>
      <c r="AI54" s="236"/>
      <c r="AJ54" s="236"/>
      <c r="AK54" s="236"/>
      <c r="AL54" s="271" t="str">
        <f aca="false">Z54</f>
        <v>Castro,</v>
      </c>
      <c r="AM54" s="271"/>
      <c r="AN54" s="272" t="n">
        <f aca="false">AB54</f>
        <v>45414</v>
      </c>
      <c r="AO54" s="272"/>
      <c r="AP54" s="272"/>
      <c r="AQ54" s="272"/>
    </row>
    <row r="55" customFormat="false" ht="9.75" hidden="false" customHeight="true" outlineLevel="0" collapsed="false">
      <c r="E55" s="274"/>
      <c r="F55" s="275"/>
      <c r="G55" s="236"/>
      <c r="H55" s="236"/>
      <c r="I55" s="236"/>
      <c r="J55" s="236"/>
      <c r="K55" s="236"/>
      <c r="L55" s="236"/>
      <c r="M55" s="236"/>
      <c r="N55" s="276" t="s">
        <v>178</v>
      </c>
      <c r="O55" s="276"/>
      <c r="P55" s="276"/>
      <c r="Q55" s="276"/>
      <c r="R55" s="276"/>
      <c r="S55" s="276"/>
      <c r="T55" s="236"/>
      <c r="U55" s="236"/>
      <c r="V55" s="236"/>
      <c r="W55" s="236"/>
      <c r="X55" s="236"/>
      <c r="Y55" s="236"/>
      <c r="Z55" s="276" t="str">
        <f aca="false">N55</f>
        <v>Local e Data</v>
      </c>
      <c r="AA55" s="276"/>
      <c r="AB55" s="276"/>
      <c r="AC55" s="276"/>
      <c r="AD55" s="276"/>
      <c r="AE55" s="276"/>
      <c r="AF55" s="236"/>
      <c r="AG55" s="236"/>
      <c r="AH55" s="236"/>
      <c r="AI55" s="236"/>
      <c r="AJ55" s="236"/>
      <c r="AK55" s="236"/>
      <c r="AL55" s="276" t="str">
        <f aca="false">Z55</f>
        <v>Local e Data</v>
      </c>
      <c r="AM55" s="276"/>
      <c r="AN55" s="276"/>
      <c r="AO55" s="276"/>
      <c r="AP55" s="276"/>
      <c r="AQ55" s="276"/>
    </row>
    <row r="59" customFormat="false" ht="14.25" hidden="true" customHeight="false" outlineLevel="0" collapsed="false">
      <c r="E59" s="277"/>
      <c r="F59" s="277"/>
      <c r="G59" s="278"/>
      <c r="H59" s="279"/>
      <c r="I59" s="279" t="n">
        <f aca="false">IF(AND(I46&lt;=100,H46&gt;0),1,0)</f>
        <v>0</v>
      </c>
      <c r="J59" s="279"/>
      <c r="K59" s="279" t="n">
        <f aca="false">IF(AND(K46&lt;=100,J46&gt;0),1,0)</f>
        <v>0</v>
      </c>
      <c r="L59" s="279"/>
      <c r="M59" s="279" t="n">
        <f aca="false">IF(AND(M46&lt;=100,L46&gt;0),1,0)</f>
        <v>0</v>
      </c>
      <c r="N59" s="279"/>
      <c r="O59" s="279" t="n">
        <f aca="false">IF(AND(O46&lt;=100,N46&gt;0),1,0)</f>
        <v>0</v>
      </c>
      <c r="P59" s="279"/>
      <c r="Q59" s="279" t="n">
        <f aca="false">IF(AND(Q46&lt;=100,P46&gt;0),1,0)</f>
        <v>0</v>
      </c>
      <c r="R59" s="279"/>
      <c r="S59" s="279" t="n">
        <f aca="false">IF(AND(S46&lt;=100,R46&gt;0),1,0)</f>
        <v>0</v>
      </c>
      <c r="T59" s="279"/>
      <c r="U59" s="279" t="n">
        <f aca="false">IF(AND(U46&lt;=100,T46&gt;0),1,0)</f>
        <v>0</v>
      </c>
      <c r="V59" s="279"/>
      <c r="W59" s="279" t="n">
        <f aca="false">IF(AND(W46&lt;=100,V46&gt;0),1,0)</f>
        <v>0</v>
      </c>
      <c r="X59" s="279"/>
      <c r="Y59" s="279" t="n">
        <f aca="false">IF(AND(Y46&lt;=100,X46&gt;0),1,0)</f>
        <v>0</v>
      </c>
      <c r="Z59" s="279"/>
      <c r="AA59" s="279" t="n">
        <f aca="false">IF(AND(AA46&lt;=100,Z46&gt;0),1,0)</f>
        <v>0</v>
      </c>
      <c r="AB59" s="279"/>
      <c r="AC59" s="279" t="n">
        <f aca="false">IF(AND(AC46&lt;=100,AB46&gt;0),1,0)</f>
        <v>0</v>
      </c>
      <c r="AD59" s="279"/>
      <c r="AE59" s="279" t="n">
        <f aca="false">IF(AND(AE46&lt;=100,AD46&gt;0),1,0)</f>
        <v>0</v>
      </c>
      <c r="AF59" s="279"/>
      <c r="AG59" s="279" t="n">
        <f aca="false">IF(AND(AG46&lt;=100,AF46&gt;0),1,0)</f>
        <v>0</v>
      </c>
      <c r="AH59" s="279"/>
      <c r="AI59" s="279" t="n">
        <f aca="false">IF(AND(AI46&lt;=100,AH46&gt;0),1,0)</f>
        <v>0</v>
      </c>
      <c r="AJ59" s="279"/>
      <c r="AK59" s="279" t="n">
        <f aca="false">IF(AND(AK46&lt;=100,AJ46&gt;0),1,0)</f>
        <v>0</v>
      </c>
      <c r="AL59" s="279"/>
      <c r="AM59" s="279" t="n">
        <f aca="false">IF(AND(AM46&lt;=100,AL46&gt;0),1,0)</f>
        <v>0</v>
      </c>
      <c r="AN59" s="279"/>
      <c r="AO59" s="279" t="n">
        <f aca="false">IF(AND(AO46&lt;=100,AN46&gt;0),1,0)</f>
        <v>0</v>
      </c>
      <c r="AP59" s="279"/>
      <c r="AQ59" s="279" t="n">
        <f aca="false">IF(AND(AQ46&lt;=100,AP46&gt;0),1,0)</f>
        <v>0</v>
      </c>
    </row>
    <row r="60" customFormat="false" ht="14.25" hidden="true" customHeight="false" outlineLevel="0" collapsed="false">
      <c r="E60" s="277"/>
      <c r="F60" s="277"/>
      <c r="G60" s="278"/>
      <c r="H60" s="279"/>
      <c r="I60" s="279" t="n">
        <f aca="false">IF(ABS(I46-100)&gt;0.01,1,0)</f>
        <v>1</v>
      </c>
      <c r="J60" s="279"/>
      <c r="K60" s="279" t="n">
        <f aca="false">IF(ABS(K46-100)&gt;0.01,1,0)</f>
        <v>1</v>
      </c>
      <c r="L60" s="279"/>
      <c r="M60" s="279" t="n">
        <f aca="false">IF(ABS(M46-100)&gt;0.01,1,0)</f>
        <v>1</v>
      </c>
      <c r="N60" s="279"/>
      <c r="O60" s="279" t="n">
        <f aca="false">IF(ABS(O46-100)&gt;0.01,1,0)</f>
        <v>1</v>
      </c>
      <c r="P60" s="279"/>
      <c r="Q60" s="279" t="n">
        <f aca="false">IF(ABS(Q46-100)&gt;0.01,1,0)</f>
        <v>1</v>
      </c>
      <c r="R60" s="279"/>
      <c r="S60" s="279" t="n">
        <f aca="false">IF(ABS(S46-100)&gt;0.01,1,0)</f>
        <v>1</v>
      </c>
      <c r="T60" s="279"/>
      <c r="U60" s="279" t="n">
        <f aca="false">IF(ABS(U46-100)&gt;0.01,1,0)</f>
        <v>1</v>
      </c>
      <c r="V60" s="279"/>
      <c r="W60" s="279" t="n">
        <f aca="false">IF(ABS(W46-100)&gt;0.01,1,0)</f>
        <v>1</v>
      </c>
      <c r="X60" s="279"/>
      <c r="Y60" s="279" t="n">
        <f aca="false">IF(ABS(Y46-100)&gt;0.01,1,0)</f>
        <v>1</v>
      </c>
      <c r="Z60" s="279"/>
      <c r="AA60" s="279" t="n">
        <f aca="false">IF(ABS(AA46-100)&gt;0.01,1,0)</f>
        <v>1</v>
      </c>
      <c r="AB60" s="279"/>
      <c r="AC60" s="279" t="n">
        <f aca="false">IF(ABS(AC46-100)&gt;0.01,1,0)</f>
        <v>1</v>
      </c>
      <c r="AD60" s="279"/>
      <c r="AE60" s="279" t="n">
        <f aca="false">IF(ABS(AE46-100)&gt;0.01,1,0)</f>
        <v>1</v>
      </c>
      <c r="AF60" s="279"/>
      <c r="AG60" s="279" t="n">
        <f aca="false">IF(ABS(AG46-100)&gt;0.01,1,0)</f>
        <v>1</v>
      </c>
      <c r="AH60" s="279"/>
      <c r="AI60" s="279" t="n">
        <f aca="false">IF(ABS(AI46-100)&gt;0.01,1,0)</f>
        <v>1</v>
      </c>
      <c r="AJ60" s="279"/>
      <c r="AK60" s="279" t="n">
        <f aca="false">IF(ABS(AK46-100)&gt;0.01,1,0)</f>
        <v>1</v>
      </c>
      <c r="AL60" s="279"/>
      <c r="AM60" s="279" t="n">
        <f aca="false">IF(ABS(AM46-100)&gt;0.01,1,0)</f>
        <v>1</v>
      </c>
      <c r="AN60" s="279"/>
      <c r="AO60" s="279" t="n">
        <f aca="false">IF(ABS(AO46-100)&gt;0.01,1,0)</f>
        <v>1</v>
      </c>
      <c r="AP60" s="279"/>
      <c r="AQ60" s="279" t="n">
        <f aca="false">IF(ABS(AQ46-100)&gt;0.01,1,0)</f>
        <v>1</v>
      </c>
    </row>
    <row r="61" customFormat="false" ht="14.25" hidden="true" customHeight="false" outlineLevel="0" collapsed="false">
      <c r="E61" s="280" t="n">
        <f aca="false">'BM GLOBAL'!$G$4</f>
        <v>0</v>
      </c>
      <c r="F61" s="280"/>
      <c r="G61" s="280"/>
      <c r="H61" s="280" t="n">
        <f aca="false">DATE(E64,E63+1,E62)</f>
        <v>31</v>
      </c>
      <c r="I61" s="280"/>
      <c r="J61" s="280" t="n">
        <f aca="false">DATE(H64,H63+1,H62)</f>
        <v>62</v>
      </c>
      <c r="K61" s="280"/>
      <c r="L61" s="280" t="n">
        <f aca="false">DATE(J64,J63+1,J62)</f>
        <v>93</v>
      </c>
      <c r="M61" s="280"/>
      <c r="N61" s="280" t="n">
        <f aca="false">DATE(L64,L63+1,L62)</f>
        <v>123</v>
      </c>
      <c r="O61" s="280"/>
      <c r="P61" s="280" t="n">
        <f aca="false">DATE(N64,N63+1,N62)</f>
        <v>154</v>
      </c>
      <c r="Q61" s="280"/>
      <c r="R61" s="280" t="n">
        <f aca="false">DATE(P64,P63+1,P62)</f>
        <v>184</v>
      </c>
      <c r="S61" s="280"/>
      <c r="T61" s="280" t="n">
        <f aca="false">DATE(R64,R63+1,R62)</f>
        <v>215</v>
      </c>
      <c r="U61" s="280"/>
      <c r="V61" s="280" t="n">
        <f aca="false">DATE(T64,T63+1,T62)</f>
        <v>246</v>
      </c>
      <c r="W61" s="280"/>
      <c r="X61" s="280" t="n">
        <f aca="false">DATE(V64,V63+1,V62)</f>
        <v>276</v>
      </c>
      <c r="Y61" s="280"/>
      <c r="Z61" s="280" t="n">
        <f aca="false">DATE(X64,X63+1,X62)</f>
        <v>307</v>
      </c>
      <c r="AA61" s="280"/>
      <c r="AB61" s="280" t="n">
        <f aca="false">DATE(Z64,Z63+1,Z62)</f>
        <v>337</v>
      </c>
      <c r="AC61" s="280"/>
      <c r="AD61" s="280" t="n">
        <f aca="false">DATE(AB64,AB63+1,AB62)</f>
        <v>368</v>
      </c>
      <c r="AE61" s="280"/>
      <c r="AF61" s="280" t="n">
        <f aca="false">DATE(AD64,AD63+1,AD62)</f>
        <v>399</v>
      </c>
      <c r="AG61" s="280"/>
      <c r="AH61" s="280" t="n">
        <f aca="false">DATE(AF64,AF63+1,AF62)</f>
        <v>427</v>
      </c>
      <c r="AI61" s="280"/>
      <c r="AJ61" s="280" t="n">
        <f aca="false">DATE(AH64,AH63+1,AH62)</f>
        <v>458</v>
      </c>
      <c r="AK61" s="280"/>
      <c r="AL61" s="280" t="n">
        <f aca="false">DATE(AJ64,AJ63+1,AJ62)</f>
        <v>488</v>
      </c>
      <c r="AM61" s="280"/>
      <c r="AN61" s="280" t="n">
        <f aca="false">DATE(AL64,AL63+1,AL62)</f>
        <v>519</v>
      </c>
      <c r="AO61" s="280"/>
      <c r="AP61" s="280" t="n">
        <f aca="false">DATE(AN64,AN63+1,AN62)</f>
        <v>549</v>
      </c>
      <c r="AQ61" s="280"/>
    </row>
    <row r="62" customFormat="false" ht="14.25" hidden="true" customHeight="false" outlineLevel="0" collapsed="false">
      <c r="E62" s="281" t="n">
        <f aca="false">DAY(E61)</f>
        <v>0</v>
      </c>
      <c r="F62" s="281"/>
      <c r="G62" s="281"/>
      <c r="H62" s="282" t="n">
        <f aca="false">DAY(H61)</f>
        <v>31</v>
      </c>
      <c r="I62" s="282"/>
      <c r="J62" s="282" t="n">
        <f aca="false">DAY(J61)</f>
        <v>2</v>
      </c>
      <c r="K62" s="282"/>
      <c r="L62" s="282" t="n">
        <f aca="false">DAY(L61)</f>
        <v>2</v>
      </c>
      <c r="M62" s="282"/>
      <c r="N62" s="282" t="n">
        <f aca="false">DAY(N61)</f>
        <v>2</v>
      </c>
      <c r="O62" s="282"/>
      <c r="P62" s="282" t="n">
        <f aca="false">DAY(P61)</f>
        <v>2</v>
      </c>
      <c r="Q62" s="282"/>
      <c r="R62" s="282" t="n">
        <f aca="false">DAY(R61)</f>
        <v>2</v>
      </c>
      <c r="S62" s="282"/>
      <c r="T62" s="282" t="n">
        <f aca="false">DAY(T61)</f>
        <v>2</v>
      </c>
      <c r="U62" s="282"/>
      <c r="V62" s="282" t="n">
        <f aca="false">DAY(V61)</f>
        <v>2</v>
      </c>
      <c r="W62" s="282"/>
      <c r="X62" s="282" t="n">
        <f aca="false">DAY(X61)</f>
        <v>2</v>
      </c>
      <c r="Y62" s="282"/>
      <c r="Z62" s="282" t="n">
        <f aca="false">DAY(Z61)</f>
        <v>2</v>
      </c>
      <c r="AA62" s="282"/>
      <c r="AB62" s="282" t="n">
        <f aca="false">DAY(AB61)</f>
        <v>2</v>
      </c>
      <c r="AC62" s="282"/>
      <c r="AD62" s="282" t="n">
        <f aca="false">DAY(AD61)</f>
        <v>2</v>
      </c>
      <c r="AE62" s="282"/>
      <c r="AF62" s="282" t="n">
        <f aca="false">DAY(AF61)</f>
        <v>2</v>
      </c>
      <c r="AG62" s="282"/>
      <c r="AH62" s="282" t="n">
        <f aca="false">DAY(AH61)</f>
        <v>2</v>
      </c>
      <c r="AI62" s="282"/>
      <c r="AJ62" s="282" t="n">
        <f aca="false">DAY(AJ61)</f>
        <v>2</v>
      </c>
      <c r="AK62" s="282"/>
      <c r="AL62" s="282" t="n">
        <f aca="false">DAY(AL61)</f>
        <v>2</v>
      </c>
      <c r="AM62" s="282"/>
      <c r="AN62" s="282" t="n">
        <f aca="false">DAY(AN61)</f>
        <v>2</v>
      </c>
      <c r="AO62" s="282"/>
      <c r="AP62" s="282" t="n">
        <f aca="false">DAY(AP61)</f>
        <v>2</v>
      </c>
      <c r="AQ62" s="282"/>
    </row>
    <row r="63" customFormat="false" ht="14.25" hidden="true" customHeight="false" outlineLevel="0" collapsed="false">
      <c r="E63" s="281" t="n">
        <f aca="false">MONTH(E61)</f>
        <v>1</v>
      </c>
      <c r="F63" s="281"/>
      <c r="G63" s="281"/>
      <c r="H63" s="282" t="n">
        <f aca="false">MONTH(H61)</f>
        <v>1</v>
      </c>
      <c r="I63" s="282"/>
      <c r="J63" s="282" t="n">
        <f aca="false">MONTH(J61)</f>
        <v>3</v>
      </c>
      <c r="K63" s="282"/>
      <c r="L63" s="282" t="n">
        <f aca="false">MONTH(L61)</f>
        <v>4</v>
      </c>
      <c r="M63" s="282"/>
      <c r="N63" s="282" t="n">
        <f aca="false">MONTH(N61)</f>
        <v>5</v>
      </c>
      <c r="O63" s="282"/>
      <c r="P63" s="282" t="n">
        <f aca="false">MONTH(P61)</f>
        <v>6</v>
      </c>
      <c r="Q63" s="282"/>
      <c r="R63" s="282" t="n">
        <f aca="false">MONTH(R61)</f>
        <v>7</v>
      </c>
      <c r="S63" s="282"/>
      <c r="T63" s="282" t="n">
        <f aca="false">MONTH(T61)</f>
        <v>8</v>
      </c>
      <c r="U63" s="282"/>
      <c r="V63" s="282" t="n">
        <f aca="false">MONTH(V61)</f>
        <v>9</v>
      </c>
      <c r="W63" s="282"/>
      <c r="X63" s="282" t="n">
        <f aca="false">MONTH(X61)</f>
        <v>10</v>
      </c>
      <c r="Y63" s="282"/>
      <c r="Z63" s="282" t="n">
        <f aca="false">MONTH(Z61)</f>
        <v>11</v>
      </c>
      <c r="AA63" s="282"/>
      <c r="AB63" s="282" t="n">
        <f aca="false">MONTH(AB61)</f>
        <v>12</v>
      </c>
      <c r="AC63" s="282"/>
      <c r="AD63" s="282" t="n">
        <f aca="false">MONTH(AD61)</f>
        <v>1</v>
      </c>
      <c r="AE63" s="282"/>
      <c r="AF63" s="282" t="n">
        <f aca="false">MONTH(AF61)</f>
        <v>2</v>
      </c>
      <c r="AG63" s="282"/>
      <c r="AH63" s="282" t="n">
        <f aca="false">MONTH(AH61)</f>
        <v>3</v>
      </c>
      <c r="AI63" s="282"/>
      <c r="AJ63" s="282" t="n">
        <f aca="false">MONTH(AJ61)</f>
        <v>4</v>
      </c>
      <c r="AK63" s="282"/>
      <c r="AL63" s="282" t="n">
        <f aca="false">MONTH(AL61)</f>
        <v>5</v>
      </c>
      <c r="AM63" s="282"/>
      <c r="AN63" s="282" t="n">
        <f aca="false">MONTH(AN61)</f>
        <v>6</v>
      </c>
      <c r="AO63" s="282"/>
      <c r="AP63" s="282" t="n">
        <f aca="false">MONTH(AP61)</f>
        <v>7</v>
      </c>
      <c r="AQ63" s="282"/>
    </row>
    <row r="64" customFormat="false" ht="14.25" hidden="true" customHeight="false" outlineLevel="0" collapsed="false">
      <c r="E64" s="282" t="n">
        <f aca="false">YEAR(E61)</f>
        <v>1900</v>
      </c>
      <c r="F64" s="282"/>
      <c r="G64" s="282"/>
      <c r="H64" s="282" t="n">
        <f aca="false">YEAR(H61)</f>
        <v>1900</v>
      </c>
      <c r="I64" s="282"/>
      <c r="J64" s="282" t="n">
        <f aca="false">YEAR(J61)</f>
        <v>1900</v>
      </c>
      <c r="K64" s="282"/>
      <c r="L64" s="282" t="n">
        <f aca="false">YEAR(L61)</f>
        <v>1900</v>
      </c>
      <c r="M64" s="282"/>
      <c r="N64" s="282" t="n">
        <f aca="false">YEAR(N61)</f>
        <v>1900</v>
      </c>
      <c r="O64" s="282"/>
      <c r="P64" s="282" t="n">
        <f aca="false">YEAR(P61)</f>
        <v>1900</v>
      </c>
      <c r="Q64" s="282"/>
      <c r="R64" s="282" t="n">
        <f aca="false">YEAR(R61)</f>
        <v>1900</v>
      </c>
      <c r="S64" s="282"/>
      <c r="T64" s="282" t="n">
        <f aca="false">YEAR(T61)</f>
        <v>1900</v>
      </c>
      <c r="U64" s="282"/>
      <c r="V64" s="282" t="n">
        <f aca="false">YEAR(V61)</f>
        <v>1900</v>
      </c>
      <c r="W64" s="282"/>
      <c r="X64" s="282" t="n">
        <f aca="false">YEAR(X61)</f>
        <v>1900</v>
      </c>
      <c r="Y64" s="282"/>
      <c r="Z64" s="282" t="n">
        <f aca="false">YEAR(Z61)</f>
        <v>1900</v>
      </c>
      <c r="AA64" s="282"/>
      <c r="AB64" s="282" t="n">
        <f aca="false">YEAR(AB61)</f>
        <v>1900</v>
      </c>
      <c r="AC64" s="282"/>
      <c r="AD64" s="282" t="n">
        <f aca="false">YEAR(AD61)</f>
        <v>1901</v>
      </c>
      <c r="AE64" s="282"/>
      <c r="AF64" s="282" t="n">
        <f aca="false">YEAR(AF61)</f>
        <v>1901</v>
      </c>
      <c r="AG64" s="282"/>
      <c r="AH64" s="282" t="n">
        <f aca="false">YEAR(AH61)</f>
        <v>1901</v>
      </c>
      <c r="AI64" s="282"/>
      <c r="AJ64" s="282" t="n">
        <f aca="false">YEAR(AJ61)</f>
        <v>1901</v>
      </c>
      <c r="AK64" s="282"/>
      <c r="AL64" s="282" t="n">
        <f aca="false">YEAR(AL61)</f>
        <v>1901</v>
      </c>
      <c r="AM64" s="282"/>
      <c r="AN64" s="282" t="n">
        <f aca="false">YEAR(AN61)</f>
        <v>1901</v>
      </c>
      <c r="AO64" s="282"/>
      <c r="AP64" s="282" t="n">
        <f aca="false">YEAR(AP61)</f>
        <v>1901</v>
      </c>
      <c r="AQ64" s="282"/>
    </row>
    <row r="65" customFormat="false" ht="14.25" hidden="true" customHeight="false" outlineLevel="0" collapsed="false">
      <c r="E65" s="282" t="n">
        <f aca="false">IF(E61&lt;='BM GLOBAL'!$L$4,IF('BM GLOBAL'!$L$4&lt;H61,1,0),0)</f>
        <v>1</v>
      </c>
      <c r="F65" s="282"/>
      <c r="G65" s="282"/>
      <c r="H65" s="282" t="n">
        <f aca="false">IF(H61&lt;='BM GLOBAL'!$L$4,IF('BM GLOBAL'!$L$4&lt;J61,1,0),0)</f>
        <v>0</v>
      </c>
      <c r="I65" s="282"/>
      <c r="J65" s="282" t="n">
        <f aca="false">IF(J61&lt;='BM GLOBAL'!$L$4,IF('BM GLOBAL'!$L$4&lt;L61,1,0),0)</f>
        <v>0</v>
      </c>
      <c r="K65" s="282"/>
      <c r="L65" s="282" t="n">
        <f aca="false">IF(L61&lt;='BM GLOBAL'!$L$4,IF('BM GLOBAL'!$L$4&lt;N61,1,0),0)</f>
        <v>0</v>
      </c>
      <c r="M65" s="282"/>
      <c r="N65" s="282" t="n">
        <f aca="false">IF(N61&lt;='BM GLOBAL'!$L$4,IF('BM GLOBAL'!$L$4&lt;P61,1,0),0)</f>
        <v>0</v>
      </c>
      <c r="O65" s="282"/>
      <c r="P65" s="282" t="n">
        <f aca="false">IF(P61&lt;='BM GLOBAL'!$L$4,IF('BM GLOBAL'!$L$4&lt;R61,1,0),0)</f>
        <v>0</v>
      </c>
      <c r="Q65" s="282"/>
      <c r="R65" s="282" t="n">
        <f aca="false">IF(R61&lt;='BM GLOBAL'!$L$4,IF('BM GLOBAL'!$L$4&lt;T61,1,0),0)</f>
        <v>0</v>
      </c>
      <c r="S65" s="282"/>
      <c r="T65" s="282" t="n">
        <f aca="false">IF(T61&lt;='BM GLOBAL'!$L$4,IF('BM GLOBAL'!$L$4&lt;V61,1,0),0)</f>
        <v>0</v>
      </c>
      <c r="U65" s="282"/>
      <c r="V65" s="282" t="n">
        <f aca="false">IF(V61&lt;='BM GLOBAL'!$L$4,IF('BM GLOBAL'!$L$4&lt;X61,1,0),0)</f>
        <v>0</v>
      </c>
      <c r="W65" s="282"/>
      <c r="X65" s="282" t="n">
        <f aca="false">IF(X61&lt;='BM GLOBAL'!$L$4,IF('BM GLOBAL'!$L$4&lt;Z61,1,0),0)</f>
        <v>0</v>
      </c>
      <c r="Y65" s="282"/>
      <c r="Z65" s="282" t="n">
        <f aca="false">IF(Z61&lt;='BM GLOBAL'!$L$4,IF('BM GLOBAL'!$L$4&lt;AB61,1,0),0)</f>
        <v>0</v>
      </c>
      <c r="AA65" s="282"/>
      <c r="AB65" s="282" t="n">
        <f aca="false">IF(AB61&lt;='BM GLOBAL'!$L$4,IF('BM GLOBAL'!$L$4&lt;AD61,1,0),0)</f>
        <v>0</v>
      </c>
      <c r="AC65" s="282"/>
      <c r="AD65" s="282" t="n">
        <f aca="false">IF(AD61&lt;='BM GLOBAL'!$L$4,IF('BM GLOBAL'!$L$4&lt;AF61,1,0),0)</f>
        <v>0</v>
      </c>
      <c r="AE65" s="282"/>
      <c r="AF65" s="282" t="n">
        <f aca="false">IF(AF61&lt;='BM GLOBAL'!$L$4,IF('BM GLOBAL'!$L$4&lt;AH61,1,0),0)</f>
        <v>0</v>
      </c>
      <c r="AG65" s="282"/>
      <c r="AH65" s="282" t="n">
        <f aca="false">IF(AH61&lt;='BM GLOBAL'!$L$4,IF('BM GLOBAL'!$L$4&lt;AJ61,1,0),0)</f>
        <v>0</v>
      </c>
      <c r="AI65" s="282"/>
      <c r="AJ65" s="282" t="n">
        <f aca="false">IF(AJ61&lt;='BM GLOBAL'!$L$4,IF('BM GLOBAL'!$L$4&lt;AL61,1,0),0)</f>
        <v>0</v>
      </c>
      <c r="AK65" s="282"/>
      <c r="AL65" s="282" t="n">
        <f aca="false">IF(AL61&lt;='BM GLOBAL'!$L$4,IF('BM GLOBAL'!$L$4&lt;AN61,1,0),0)</f>
        <v>0</v>
      </c>
      <c r="AM65" s="282"/>
      <c r="AN65" s="282" t="n">
        <f aca="false">IF(AN61&lt;='BM GLOBAL'!$L$4,IF('BM GLOBAL'!$L$4&lt;AP61,1,0),0)</f>
        <v>0</v>
      </c>
      <c r="AO65" s="282"/>
      <c r="AP65" s="282" t="n">
        <f aca="false">IF(AP61&lt;='BM GLOBAL'!$L$4,IF('BM GLOBAL'!$L$4&lt;AR61,1,0),0)</f>
        <v>0</v>
      </c>
      <c r="AQ65" s="282"/>
    </row>
    <row r="66" customFormat="false" ht="14.25" hidden="true" customHeight="false" outlineLevel="0" collapsed="false">
      <c r="E66" s="282" t="n">
        <f aca="false">IF(E61&lt;='BM GLOBAL'!$L$4,IF('BM GLOBAL'!$L$4&lt;H61,0,0),0)</f>
        <v>0</v>
      </c>
      <c r="F66" s="282"/>
      <c r="G66" s="282"/>
      <c r="H66" s="282" t="n">
        <f aca="false">IF(H61&lt;='BM GLOBAL'!$L$4,IF('BM GLOBAL'!$L$4&lt;J61,I4,0),0)</f>
        <v>0</v>
      </c>
      <c r="I66" s="282"/>
      <c r="J66" s="282" t="n">
        <f aca="false">IF(J61&lt;='BM GLOBAL'!$L$4,IF('BM GLOBAL'!$L$4&lt;L61,K4,0),0)</f>
        <v>0</v>
      </c>
      <c r="K66" s="282"/>
      <c r="L66" s="282" t="n">
        <f aca="false">IF(L61&lt;='BM GLOBAL'!$L$4,IF('BM GLOBAL'!$L$4&lt;N61,M4,0),0)</f>
        <v>0</v>
      </c>
      <c r="M66" s="282"/>
      <c r="N66" s="282" t="n">
        <f aca="false">IF(N61&lt;='BM GLOBAL'!$L$4,IF('BM GLOBAL'!$L$4&lt;P61,O4,0),0)</f>
        <v>0</v>
      </c>
      <c r="O66" s="282"/>
      <c r="P66" s="282" t="n">
        <f aca="false">IF(P61&lt;='BM GLOBAL'!$L$4,IF('BM GLOBAL'!$L$4&lt;R61,Q4,0),0)</f>
        <v>0</v>
      </c>
      <c r="Q66" s="282"/>
      <c r="R66" s="282" t="n">
        <f aca="false">IF(R61&lt;='BM GLOBAL'!$L$4,IF('BM GLOBAL'!$L$4&lt;T61,S4,0),0)</f>
        <v>0</v>
      </c>
      <c r="S66" s="282"/>
      <c r="T66" s="282" t="n">
        <f aca="false">IF(T61&lt;='BM GLOBAL'!$L$4,IF('BM GLOBAL'!$L$4&lt;V61,U4,0),0)</f>
        <v>0</v>
      </c>
      <c r="U66" s="282"/>
      <c r="V66" s="282" t="n">
        <f aca="false">IF(V61&lt;='BM GLOBAL'!$L$4,IF('BM GLOBAL'!$L$4&lt;X61,W4,0),0)</f>
        <v>0</v>
      </c>
      <c r="W66" s="282"/>
      <c r="X66" s="282" t="n">
        <f aca="false">IF(X61&lt;='BM GLOBAL'!$L$4,IF('BM GLOBAL'!$L$4&lt;Z61,Y4,0),0)</f>
        <v>0</v>
      </c>
      <c r="Y66" s="282"/>
      <c r="Z66" s="282" t="n">
        <f aca="false">IF(Z61&lt;='BM GLOBAL'!$L$4,IF('BM GLOBAL'!$L$4&lt;AB61,AA4,0),0)</f>
        <v>0</v>
      </c>
      <c r="AA66" s="282"/>
      <c r="AB66" s="282" t="n">
        <f aca="false">IF(AB61&lt;='BM GLOBAL'!$L$4,IF('BM GLOBAL'!$L$4&lt;AD61,AC4,0),0)</f>
        <v>0</v>
      </c>
      <c r="AC66" s="282"/>
      <c r="AD66" s="282" t="n">
        <f aca="false">IF(AD61&lt;='BM GLOBAL'!$L$4,IF('BM GLOBAL'!$L$4&lt;AF61,AE4,0),0)</f>
        <v>0</v>
      </c>
      <c r="AE66" s="282"/>
      <c r="AF66" s="282" t="n">
        <f aca="false">IF(AF61&lt;='BM GLOBAL'!$L$4,IF('BM GLOBAL'!$L$4&lt;AH61,AG4,0),0)</f>
        <v>0</v>
      </c>
      <c r="AG66" s="282"/>
      <c r="AH66" s="282" t="n">
        <f aca="false">IF(AH61&lt;='BM GLOBAL'!$L$4,IF('BM GLOBAL'!$L$4&lt;AJ61,AI4,0),0)</f>
        <v>0</v>
      </c>
      <c r="AI66" s="282"/>
      <c r="AJ66" s="282" t="n">
        <f aca="false">IF(AJ61&lt;='BM GLOBAL'!$L$4,IF('BM GLOBAL'!$L$4&lt;AL61,AK4,0),0)</f>
        <v>0</v>
      </c>
      <c r="AK66" s="282"/>
      <c r="AL66" s="282" t="n">
        <f aca="false">IF(AL61&lt;='BM GLOBAL'!$L$4,IF('BM GLOBAL'!$L$4&lt;AN61,AM4,0),0)</f>
        <v>0</v>
      </c>
      <c r="AM66" s="282"/>
      <c r="AN66" s="282" t="n">
        <f aca="false">IF(AN61&lt;='BM GLOBAL'!$L$4,IF('BM GLOBAL'!$L$4&lt;AP61,AO4,0),0)</f>
        <v>0</v>
      </c>
      <c r="AO66" s="282"/>
      <c r="AP66" s="282" t="n">
        <f aca="false">IF(AP61&lt;='BM GLOBAL'!$L$4,IF('BM GLOBAL'!$L$4&lt;AR61,AQ4,0),0)</f>
        <v>0</v>
      </c>
      <c r="AQ66" s="282"/>
    </row>
    <row r="67" customFormat="false" ht="14.25" hidden="true" customHeight="false" outlineLevel="0" collapsed="false">
      <c r="H67" s="282" t="n">
        <f aca="false">IF(0&lt;$E$70,IF($E$70&lt;=I46,100*($E$70-0)/(I46-0),0),0)</f>
        <v>0</v>
      </c>
      <c r="I67" s="282"/>
      <c r="J67" s="282" t="n">
        <f aca="false">IF(I46&lt;$E$70,IF($E$70&lt;=K46,100*($E$70-I46)/(K46-I46),0),0)</f>
        <v>0</v>
      </c>
      <c r="K67" s="282"/>
      <c r="L67" s="282" t="n">
        <f aca="false">IF(K46&lt;$E$70,IF($E$70&lt;=M46,100*($E$70-K46)/(M46-K46),0),0)</f>
        <v>0</v>
      </c>
      <c r="M67" s="282"/>
      <c r="N67" s="282" t="n">
        <f aca="false">IF(M46&lt;$E$70,IF($E$70&lt;=O46,100*($E$70-M46)/(O46-M46),0),0)</f>
        <v>0</v>
      </c>
      <c r="O67" s="282"/>
      <c r="P67" s="282" t="n">
        <f aca="false">IF(O46&lt;$E$70,IF($E$70&lt;=Q46,100*($E$70-O46)/(Q46-O46),0),0)</f>
        <v>0</v>
      </c>
      <c r="Q67" s="282"/>
      <c r="R67" s="282" t="n">
        <f aca="false">IF(Q46&lt;$E$70,IF($E$70&lt;=S46,100*($E$70-Q46)/(S46-Q46),0),0)</f>
        <v>0</v>
      </c>
      <c r="S67" s="282"/>
      <c r="T67" s="282" t="n">
        <f aca="false">IF(S46&lt;$E$70,IF($E$70&lt;=U46,100*($E$70-S46)/(U46-S46),0),0)</f>
        <v>0</v>
      </c>
      <c r="U67" s="282"/>
      <c r="V67" s="282" t="n">
        <f aca="false">IF(U46&lt;$E$70,IF($E$70&lt;=W46,100*($E$70-U46)/(W46-U46),0),0)</f>
        <v>0</v>
      </c>
      <c r="W67" s="282"/>
      <c r="X67" s="282" t="n">
        <f aca="false">IF(W46&lt;$E$70,IF($E$70&lt;=Y46,100*($E$70-W46)/(Y46-W46),0),0)</f>
        <v>0</v>
      </c>
      <c r="Y67" s="282"/>
      <c r="Z67" s="282" t="n">
        <f aca="false">IF(Y46&lt;$E$70,IF($E$70&lt;=AA46,100*($E$70-Y46)/(AA46-Y46),0),0)</f>
        <v>0</v>
      </c>
      <c r="AA67" s="282"/>
      <c r="AB67" s="282" t="n">
        <f aca="false">IF(AA46&lt;$E$70,IF($E$70&lt;=AC46,100*($E$70-AA46)/(AC46-AA46),0),0)</f>
        <v>0</v>
      </c>
      <c r="AC67" s="282"/>
      <c r="AD67" s="282" t="n">
        <f aca="false">IF(AC46&lt;$E$70,IF($E$70&lt;=AE46,100*($E$70-AC46)/(AE46-AC46),0),0)</f>
        <v>0</v>
      </c>
      <c r="AE67" s="282"/>
      <c r="AF67" s="282" t="n">
        <f aca="false">IF(AE46&lt;$E$70,IF($E$70&lt;=AG46,100*($E$70-AE46)/(AG46-AE46),0),0)</f>
        <v>0</v>
      </c>
      <c r="AG67" s="282"/>
      <c r="AH67" s="282" t="n">
        <f aca="false">IF(AG46&lt;$E$70,IF($E$70&lt;=AI46,100*($E$70-AG46)/(AI46-AG46),0),0)</f>
        <v>0</v>
      </c>
      <c r="AI67" s="282"/>
      <c r="AJ67" s="282" t="n">
        <f aca="false">IF(AI46&lt;$E$70,IF($E$70&lt;=AK46,100*($E$70-AI46)/(AK46-AI46),0),0)</f>
        <v>0</v>
      </c>
      <c r="AK67" s="282"/>
      <c r="AL67" s="282" t="n">
        <f aca="false">IF(AK46&lt;$E$70,IF($E$70&lt;=AM46,100*($E$70-AK46)/(AM46-AK46),0),0)</f>
        <v>0</v>
      </c>
      <c r="AM67" s="282"/>
      <c r="AN67" s="282" t="n">
        <f aca="false">IF(AM46&lt;$E$70,IF($E$70&lt;=AO46,100*($E$70-AM46)/(AO46-AM46),0),0)</f>
        <v>0</v>
      </c>
      <c r="AO67" s="282"/>
      <c r="AP67" s="282" t="n">
        <f aca="false">IF(AO46&lt;$E$70,IF($E$70&lt;=AQ46,100*($E$70-AO46)/(AQ46-AO46),0),0)</f>
        <v>0</v>
      </c>
      <c r="AQ67" s="282"/>
    </row>
    <row r="68" customFormat="false" ht="14.25" hidden="true" customHeight="false" outlineLevel="0" collapsed="false">
      <c r="H68" s="282" t="n">
        <f aca="false">IF(H67&lt;&gt;0,I4,0)</f>
        <v>0</v>
      </c>
      <c r="I68" s="282"/>
      <c r="J68" s="282" t="n">
        <f aca="false">IF(J67&lt;&gt;0,K4,0)</f>
        <v>0</v>
      </c>
      <c r="K68" s="282"/>
      <c r="L68" s="282" t="n">
        <f aca="false">IF(L67&lt;&gt;0,M4,0)</f>
        <v>0</v>
      </c>
      <c r="M68" s="282"/>
      <c r="N68" s="282" t="n">
        <f aca="false">IF(N67&lt;&gt;0,O4,0)</f>
        <v>0</v>
      </c>
      <c r="O68" s="282"/>
      <c r="P68" s="282" t="n">
        <f aca="false">IF(P67&lt;&gt;0,Q4,0)</f>
        <v>0</v>
      </c>
      <c r="Q68" s="282"/>
      <c r="R68" s="282" t="n">
        <f aca="false">IF(R67&lt;&gt;0,S4,0)</f>
        <v>0</v>
      </c>
      <c r="S68" s="282"/>
      <c r="T68" s="282" t="n">
        <f aca="false">IF(T67&lt;&gt;0,U4,0)</f>
        <v>0</v>
      </c>
      <c r="U68" s="282"/>
      <c r="V68" s="282" t="n">
        <f aca="false">IF(V67&lt;&gt;0,W4,0)</f>
        <v>0</v>
      </c>
      <c r="W68" s="282"/>
      <c r="X68" s="282" t="n">
        <f aca="false">IF(X67&lt;&gt;0,Y4,0)</f>
        <v>0</v>
      </c>
      <c r="Y68" s="282"/>
      <c r="Z68" s="282" t="n">
        <f aca="false">IF(Z67&lt;&gt;0,AA4,0)</f>
        <v>0</v>
      </c>
      <c r="AA68" s="282"/>
      <c r="AB68" s="282" t="n">
        <f aca="false">IF(AB67&lt;&gt;0,AC4,0)</f>
        <v>0</v>
      </c>
      <c r="AC68" s="282"/>
      <c r="AD68" s="282" t="n">
        <f aca="false">IF(AD67&lt;&gt;0,AE4,0)</f>
        <v>0</v>
      </c>
      <c r="AE68" s="282"/>
      <c r="AF68" s="282" t="n">
        <f aca="false">IF(AF67&lt;&gt;0,AG4,0)</f>
        <v>0</v>
      </c>
      <c r="AG68" s="282"/>
      <c r="AH68" s="282" t="n">
        <f aca="false">IF(AH67&lt;&gt;0,AI4,0)</f>
        <v>0</v>
      </c>
      <c r="AI68" s="282"/>
      <c r="AJ68" s="282" t="n">
        <f aca="false">IF(AJ67&lt;&gt;0,AK4,0)</f>
        <v>0</v>
      </c>
      <c r="AK68" s="282"/>
      <c r="AL68" s="282" t="n">
        <f aca="false">IF(AL67&lt;&gt;0,AM4,0)</f>
        <v>0</v>
      </c>
      <c r="AM68" s="282"/>
      <c r="AN68" s="282" t="n">
        <f aca="false">IF(AN67&lt;&gt;0,AO4,0)</f>
        <v>0</v>
      </c>
      <c r="AO68" s="282"/>
      <c r="AP68" s="282" t="n">
        <f aca="false">IF(AP67&lt;&gt;0,AQ4,0)</f>
        <v>0</v>
      </c>
      <c r="AQ68" s="282"/>
    </row>
    <row r="69" customFormat="false" ht="14.25" hidden="true" customHeight="false" outlineLevel="0" collapsed="false">
      <c r="H69" s="280" t="n">
        <f aca="false">IF(H68&lt;&gt;0,E61+30*H67/100,0)</f>
        <v>0</v>
      </c>
      <c r="I69" s="280"/>
      <c r="J69" s="280" t="n">
        <f aca="false">IF(J68&lt;&gt;0,H61+30*J67/100,0)</f>
        <v>0</v>
      </c>
      <c r="K69" s="280"/>
      <c r="L69" s="280" t="n">
        <f aca="false">IF(L68&lt;&gt;0,J61+30*L67/100,0)</f>
        <v>0</v>
      </c>
      <c r="M69" s="280"/>
      <c r="N69" s="280" t="n">
        <f aca="false">IF(N68&lt;&gt;0,L61+30*N67/100,0)</f>
        <v>0</v>
      </c>
      <c r="O69" s="280"/>
      <c r="P69" s="280" t="n">
        <f aca="false">IF(P68&lt;&gt;0,N61+30*P67/100,0)</f>
        <v>0</v>
      </c>
      <c r="Q69" s="280"/>
      <c r="R69" s="280" t="n">
        <f aca="false">IF(R68&lt;&gt;0,P61+30*R67/100,0)</f>
        <v>0</v>
      </c>
      <c r="S69" s="280"/>
      <c r="T69" s="280" t="n">
        <f aca="false">IF(T68&lt;&gt;0,Q61+30*T67/100,0)</f>
        <v>0</v>
      </c>
      <c r="U69" s="280"/>
      <c r="V69" s="280" t="n">
        <f aca="false">IF(V68&lt;&gt;0,T61+30*V67/100,0)</f>
        <v>0</v>
      </c>
      <c r="W69" s="280"/>
      <c r="X69" s="280" t="n">
        <f aca="false">IF(X68&lt;&gt;0,V61+30*X67/100,0)</f>
        <v>0</v>
      </c>
      <c r="Y69" s="280"/>
      <c r="Z69" s="280" t="n">
        <f aca="false">IF(Z68&lt;&gt;0,X61+30*Z67/100,0)</f>
        <v>0</v>
      </c>
      <c r="AA69" s="280"/>
      <c r="AB69" s="280" t="n">
        <f aca="false">IF(AB68&lt;&gt;0,Z61+30*AB67/100,0)</f>
        <v>0</v>
      </c>
      <c r="AC69" s="280"/>
      <c r="AD69" s="280" t="n">
        <f aca="false">IF(AD68&lt;&gt;0,AB61+30*AD67/100,0)</f>
        <v>0</v>
      </c>
      <c r="AE69" s="280"/>
      <c r="AF69" s="280" t="n">
        <f aca="false">IF(AF68&lt;&gt;0,AC61+30*AF67/100,0)</f>
        <v>0</v>
      </c>
      <c r="AG69" s="280"/>
      <c r="AH69" s="280" t="n">
        <f aca="false">IF(AH68&lt;&gt;0,AF61+30*AH67/100,0)</f>
        <v>0</v>
      </c>
      <c r="AI69" s="280"/>
      <c r="AJ69" s="280" t="n">
        <f aca="false">IF(AJ68&lt;&gt;0,AH61+30*AJ67/100,0)</f>
        <v>0</v>
      </c>
      <c r="AK69" s="280"/>
      <c r="AL69" s="280" t="n">
        <f aca="false">IF(AL68&lt;&gt;0,AJ61+30*AL67/100,0)</f>
        <v>0</v>
      </c>
      <c r="AM69" s="280"/>
      <c r="AN69" s="280" t="n">
        <f aca="false">IF(AN68&lt;&gt;0,AL61+30*AN67/100,0)</f>
        <v>0</v>
      </c>
      <c r="AO69" s="280"/>
      <c r="AP69" s="280" t="n">
        <f aca="false">IF(AP68&lt;&gt;0,AN61+30*AP67/100,0)</f>
        <v>0</v>
      </c>
      <c r="AQ69" s="280"/>
    </row>
    <row r="70" customFormat="false" ht="14.25" hidden="true" customHeight="false" outlineLevel="0" collapsed="false">
      <c r="E70" s="283" t="n">
        <f aca="false">'RESUMO BM'!K50</f>
        <v>0</v>
      </c>
    </row>
    <row r="71" customFormat="false" ht="14.25" hidden="true" customHeight="false" outlineLevel="0" collapsed="false"/>
  </sheetData>
  <sheetProtection sheet="true" password="fe9a" objects="true" scenarios="true"/>
  <mergeCells count="307">
    <mergeCell ref="E2:F2"/>
    <mergeCell ref="E7:E8"/>
    <mergeCell ref="F7:F8"/>
    <mergeCell ref="G7:G8"/>
    <mergeCell ref="H7:I7"/>
    <mergeCell ref="J7:K7"/>
    <mergeCell ref="L7:M7"/>
    <mergeCell ref="N7:O7"/>
    <mergeCell ref="P7:Q7"/>
    <mergeCell ref="R7:S7"/>
    <mergeCell ref="T7:U7"/>
    <mergeCell ref="V7:W7"/>
    <mergeCell ref="X7:Y7"/>
    <mergeCell ref="Z7:AA7"/>
    <mergeCell ref="AB7:AC7"/>
    <mergeCell ref="AD7:AE7"/>
    <mergeCell ref="AF7:AG7"/>
    <mergeCell ref="AH7:AI7"/>
    <mergeCell ref="AJ7:AK7"/>
    <mergeCell ref="AL7:AM7"/>
    <mergeCell ref="AN7:AO7"/>
    <mergeCell ref="AP7:AQ7"/>
    <mergeCell ref="H47:I47"/>
    <mergeCell ref="J47:K47"/>
    <mergeCell ref="L47:M47"/>
    <mergeCell ref="N47:O47"/>
    <mergeCell ref="P47:Q47"/>
    <mergeCell ref="R47:S47"/>
    <mergeCell ref="T47:U47"/>
    <mergeCell ref="V47:W47"/>
    <mergeCell ref="X47:Y47"/>
    <mergeCell ref="Z47:AA47"/>
    <mergeCell ref="AB47:AC47"/>
    <mergeCell ref="AD47:AE47"/>
    <mergeCell ref="AF47:AG47"/>
    <mergeCell ref="AH47:AI47"/>
    <mergeCell ref="AJ47:AK47"/>
    <mergeCell ref="AL47:AM47"/>
    <mergeCell ref="AN47:AO47"/>
    <mergeCell ref="AP47:AQ47"/>
    <mergeCell ref="H48:I48"/>
    <mergeCell ref="J48:K48"/>
    <mergeCell ref="L48:M48"/>
    <mergeCell ref="N48:O48"/>
    <mergeCell ref="P48:Q48"/>
    <mergeCell ref="R48:S48"/>
    <mergeCell ref="T48:U48"/>
    <mergeCell ref="V48:W48"/>
    <mergeCell ref="X48:Y48"/>
    <mergeCell ref="Z48:AA48"/>
    <mergeCell ref="AB48:AC48"/>
    <mergeCell ref="AD48:AE48"/>
    <mergeCell ref="AF48:AG48"/>
    <mergeCell ref="AH48:AI48"/>
    <mergeCell ref="AJ48:AK48"/>
    <mergeCell ref="AL48:AM48"/>
    <mergeCell ref="AN48:AO48"/>
    <mergeCell ref="AP48:AQ48"/>
    <mergeCell ref="H49:I49"/>
    <mergeCell ref="J49:K49"/>
    <mergeCell ref="L49:M49"/>
    <mergeCell ref="N49:O49"/>
    <mergeCell ref="P49:Q49"/>
    <mergeCell ref="R49:S49"/>
    <mergeCell ref="T49:U49"/>
    <mergeCell ref="V49:W49"/>
    <mergeCell ref="X49:Y49"/>
    <mergeCell ref="Z49:AA49"/>
    <mergeCell ref="AB49:AC49"/>
    <mergeCell ref="AD49:AE49"/>
    <mergeCell ref="AF49:AG49"/>
    <mergeCell ref="AH49:AI49"/>
    <mergeCell ref="AJ49:AK49"/>
    <mergeCell ref="AL49:AM49"/>
    <mergeCell ref="AN49:AO49"/>
    <mergeCell ref="AP49:AQ49"/>
    <mergeCell ref="H50:I50"/>
    <mergeCell ref="J50:K50"/>
    <mergeCell ref="L50:M50"/>
    <mergeCell ref="N50:O50"/>
    <mergeCell ref="P50:Q50"/>
    <mergeCell ref="R50:S50"/>
    <mergeCell ref="T50:U50"/>
    <mergeCell ref="V50:W50"/>
    <mergeCell ref="X50:Y50"/>
    <mergeCell ref="Z50:AA50"/>
    <mergeCell ref="AB50:AC50"/>
    <mergeCell ref="AD50:AE50"/>
    <mergeCell ref="AF50:AG50"/>
    <mergeCell ref="AH50:AI50"/>
    <mergeCell ref="AJ50:AK50"/>
    <mergeCell ref="AL50:AM50"/>
    <mergeCell ref="AN50:AO50"/>
    <mergeCell ref="AP50:AQ50"/>
    <mergeCell ref="H51:I51"/>
    <mergeCell ref="J51:K51"/>
    <mergeCell ref="L51:M51"/>
    <mergeCell ref="N51:O51"/>
    <mergeCell ref="P51:Q51"/>
    <mergeCell ref="R51:S51"/>
    <mergeCell ref="T51:U51"/>
    <mergeCell ref="V51:W51"/>
    <mergeCell ref="X51:Y51"/>
    <mergeCell ref="Z51:AA51"/>
    <mergeCell ref="AB51:AC51"/>
    <mergeCell ref="AD51:AE51"/>
    <mergeCell ref="AF51:AG51"/>
    <mergeCell ref="AH51:AI51"/>
    <mergeCell ref="AJ51:AK51"/>
    <mergeCell ref="AL51:AM51"/>
    <mergeCell ref="AN51:AO51"/>
    <mergeCell ref="AP51:AQ51"/>
    <mergeCell ref="H52:I52"/>
    <mergeCell ref="J52:K52"/>
    <mergeCell ref="L52:M52"/>
    <mergeCell ref="N52:O52"/>
    <mergeCell ref="P52:Q52"/>
    <mergeCell ref="R52:S52"/>
    <mergeCell ref="T52:U52"/>
    <mergeCell ref="V52:W52"/>
    <mergeCell ref="X52:Y52"/>
    <mergeCell ref="Z52:AA52"/>
    <mergeCell ref="AB52:AC52"/>
    <mergeCell ref="AD52:AE52"/>
    <mergeCell ref="AF52:AG52"/>
    <mergeCell ref="AH52:AI52"/>
    <mergeCell ref="AJ52:AK52"/>
    <mergeCell ref="AL52:AM52"/>
    <mergeCell ref="AN52:AO52"/>
    <mergeCell ref="AP52:AQ52"/>
    <mergeCell ref="N54:O54"/>
    <mergeCell ref="P54:S54"/>
    <mergeCell ref="Z54:AA54"/>
    <mergeCell ref="AB54:AE54"/>
    <mergeCell ref="AL54:AM54"/>
    <mergeCell ref="AN54:AQ54"/>
    <mergeCell ref="N55:S55"/>
    <mergeCell ref="Z55:AE55"/>
    <mergeCell ref="AL55:AQ55"/>
    <mergeCell ref="E61:G61"/>
    <mergeCell ref="H61:I61"/>
    <mergeCell ref="J61:K61"/>
    <mergeCell ref="L61:M61"/>
    <mergeCell ref="N61:O61"/>
    <mergeCell ref="P61:Q61"/>
    <mergeCell ref="R61:S61"/>
    <mergeCell ref="T61:U61"/>
    <mergeCell ref="V61:W61"/>
    <mergeCell ref="X61:Y61"/>
    <mergeCell ref="Z61:AA61"/>
    <mergeCell ref="AB61:AC61"/>
    <mergeCell ref="AD61:AE61"/>
    <mergeCell ref="AF61:AG61"/>
    <mergeCell ref="AH61:AI61"/>
    <mergeCell ref="AJ61:AK61"/>
    <mergeCell ref="AL61:AM61"/>
    <mergeCell ref="AN61:AO61"/>
    <mergeCell ref="AP61:AQ61"/>
    <mergeCell ref="E62:G62"/>
    <mergeCell ref="H62:I62"/>
    <mergeCell ref="J62:K62"/>
    <mergeCell ref="L62:M62"/>
    <mergeCell ref="N62:O62"/>
    <mergeCell ref="P62:Q62"/>
    <mergeCell ref="R62:S62"/>
    <mergeCell ref="T62:U62"/>
    <mergeCell ref="V62:W62"/>
    <mergeCell ref="X62:Y62"/>
    <mergeCell ref="Z62:AA62"/>
    <mergeCell ref="AB62:AC62"/>
    <mergeCell ref="AD62:AE62"/>
    <mergeCell ref="AF62:AG62"/>
    <mergeCell ref="AH62:AI62"/>
    <mergeCell ref="AJ62:AK62"/>
    <mergeCell ref="AL62:AM62"/>
    <mergeCell ref="AN62:AO62"/>
    <mergeCell ref="AP62:AQ62"/>
    <mergeCell ref="E63:G63"/>
    <mergeCell ref="H63:I63"/>
    <mergeCell ref="J63:K63"/>
    <mergeCell ref="L63:M63"/>
    <mergeCell ref="N63:O63"/>
    <mergeCell ref="P63:Q63"/>
    <mergeCell ref="R63:S63"/>
    <mergeCell ref="T63:U63"/>
    <mergeCell ref="V63:W63"/>
    <mergeCell ref="X63:Y63"/>
    <mergeCell ref="Z63:AA63"/>
    <mergeCell ref="AB63:AC63"/>
    <mergeCell ref="AD63:AE63"/>
    <mergeCell ref="AF63:AG63"/>
    <mergeCell ref="AH63:AI63"/>
    <mergeCell ref="AJ63:AK63"/>
    <mergeCell ref="AL63:AM63"/>
    <mergeCell ref="AN63:AO63"/>
    <mergeCell ref="AP63:AQ63"/>
    <mergeCell ref="E64:G64"/>
    <mergeCell ref="H64:I64"/>
    <mergeCell ref="J64:K64"/>
    <mergeCell ref="L64:M64"/>
    <mergeCell ref="N64:O64"/>
    <mergeCell ref="P64:Q64"/>
    <mergeCell ref="R64:S64"/>
    <mergeCell ref="T64:U64"/>
    <mergeCell ref="V64:W64"/>
    <mergeCell ref="X64:Y64"/>
    <mergeCell ref="Z64:AA64"/>
    <mergeCell ref="AB64:AC64"/>
    <mergeCell ref="AD64:AE64"/>
    <mergeCell ref="AF64:AG64"/>
    <mergeCell ref="AH64:AI64"/>
    <mergeCell ref="AJ64:AK64"/>
    <mergeCell ref="AL64:AM64"/>
    <mergeCell ref="AN64:AO64"/>
    <mergeCell ref="AP64:AQ64"/>
    <mergeCell ref="E65:G65"/>
    <mergeCell ref="H65:I65"/>
    <mergeCell ref="J65:K65"/>
    <mergeCell ref="L65:M65"/>
    <mergeCell ref="N65:O65"/>
    <mergeCell ref="P65:Q65"/>
    <mergeCell ref="R65:S65"/>
    <mergeCell ref="T65:U65"/>
    <mergeCell ref="V65:W65"/>
    <mergeCell ref="X65:Y65"/>
    <mergeCell ref="Z65:AA65"/>
    <mergeCell ref="AB65:AC65"/>
    <mergeCell ref="AD65:AE65"/>
    <mergeCell ref="AF65:AG65"/>
    <mergeCell ref="AH65:AI65"/>
    <mergeCell ref="AJ65:AK65"/>
    <mergeCell ref="AL65:AM65"/>
    <mergeCell ref="AN65:AO65"/>
    <mergeCell ref="AP65:AQ65"/>
    <mergeCell ref="E66:G66"/>
    <mergeCell ref="H66:I66"/>
    <mergeCell ref="J66:K66"/>
    <mergeCell ref="L66:M66"/>
    <mergeCell ref="N66:O66"/>
    <mergeCell ref="P66:Q66"/>
    <mergeCell ref="R66:S66"/>
    <mergeCell ref="T66:U66"/>
    <mergeCell ref="V66:W66"/>
    <mergeCell ref="X66:Y66"/>
    <mergeCell ref="Z66:AA66"/>
    <mergeCell ref="AB66:AC66"/>
    <mergeCell ref="AD66:AE66"/>
    <mergeCell ref="AF66:AG66"/>
    <mergeCell ref="AH66:AI66"/>
    <mergeCell ref="AJ66:AK66"/>
    <mergeCell ref="AL66:AM66"/>
    <mergeCell ref="AN66:AO66"/>
    <mergeCell ref="AP66:AQ66"/>
    <mergeCell ref="H67:I67"/>
    <mergeCell ref="J67:K67"/>
    <mergeCell ref="L67:M67"/>
    <mergeCell ref="N67:O67"/>
    <mergeCell ref="P67:Q67"/>
    <mergeCell ref="R67:S67"/>
    <mergeCell ref="T67:U67"/>
    <mergeCell ref="V67:W67"/>
    <mergeCell ref="X67:Y67"/>
    <mergeCell ref="Z67:AA67"/>
    <mergeCell ref="AB67:AC67"/>
    <mergeCell ref="AD67:AE67"/>
    <mergeCell ref="AF67:AG67"/>
    <mergeCell ref="AH67:AI67"/>
    <mergeCell ref="AJ67:AK67"/>
    <mergeCell ref="AL67:AM67"/>
    <mergeCell ref="AN67:AO67"/>
    <mergeCell ref="AP67:AQ67"/>
    <mergeCell ref="H68:I68"/>
    <mergeCell ref="J68:K68"/>
    <mergeCell ref="L68:M68"/>
    <mergeCell ref="N68:O68"/>
    <mergeCell ref="P68:Q68"/>
    <mergeCell ref="R68:S68"/>
    <mergeCell ref="T68:U68"/>
    <mergeCell ref="V68:W68"/>
    <mergeCell ref="X68:Y68"/>
    <mergeCell ref="Z68:AA68"/>
    <mergeCell ref="AB68:AC68"/>
    <mergeCell ref="AD68:AE68"/>
    <mergeCell ref="AF68:AG68"/>
    <mergeCell ref="AH68:AI68"/>
    <mergeCell ref="AJ68:AK68"/>
    <mergeCell ref="AL68:AM68"/>
    <mergeCell ref="AN68:AO68"/>
    <mergeCell ref="AP68:AQ68"/>
    <mergeCell ref="H69:I69"/>
    <mergeCell ref="J69:K69"/>
    <mergeCell ref="L69:M69"/>
    <mergeCell ref="N69:O69"/>
    <mergeCell ref="P69:Q69"/>
    <mergeCell ref="R69:S69"/>
    <mergeCell ref="T69:U69"/>
    <mergeCell ref="V69:W69"/>
    <mergeCell ref="X69:Y69"/>
    <mergeCell ref="Z69:AA69"/>
    <mergeCell ref="AB69:AC69"/>
    <mergeCell ref="AD69:AE69"/>
    <mergeCell ref="AF69:AG69"/>
    <mergeCell ref="AH69:AI69"/>
    <mergeCell ref="AJ69:AK69"/>
    <mergeCell ref="AL69:AM69"/>
    <mergeCell ref="AN69:AO69"/>
    <mergeCell ref="AP69:AQ69"/>
  </mergeCells>
  <conditionalFormatting sqref="B9:E45 G9:G45 I9:I45 K9:K45 M9:M45 O9:O45 Q9:Q45 S9:S45 U9:U45 W9:W45 Y9:Y45 AA9:AA45 AC9:AC45 AE9:AE45 AG9:AG45 AI9:AI45 AK9:AK45 AM9:AM45 AO9:AO45 AQ9:AQ45">
    <cfRule type="cellIs" priority="2" operator="equal" aboveAverage="0" equalAverage="0" bottom="0" percent="0" rank="0" text="" dxfId="28">
      <formula>0</formula>
    </cfRule>
  </conditionalFormatting>
  <conditionalFormatting sqref="E2:F2">
    <cfRule type="expression" priority="3" aboveAverage="0" equalAverage="0" bottom="0" percent="0" rank="0" text="" dxfId="29">
      <formula>$AQ$46&lt;&gt;100</formula>
    </cfRule>
  </conditionalFormatting>
  <conditionalFormatting sqref="K9:K45 M9:M45 O9:O45 Q9:Q45 S9:S45 U9:U45 W9:W45 Y9:Y45 AA9:AA45 AC9:AC45 AE9:AE45 AG9:AG45 AI9:AI45 AK9:AK45 AM9:AM45 AO9:AO45 AQ9:AQ45">
    <cfRule type="cellIs" priority="4" operator="equal" aboveAverage="0" equalAverage="0" bottom="0" percent="0" rank="0" text="" dxfId="30">
      <formula>I9+K9-100</formula>
    </cfRule>
  </conditionalFormatting>
  <printOptions headings="false" gridLines="false" gridLinesSet="true" horizontalCentered="true" verticalCentered="true"/>
  <pageMargins left="0.39375" right="0.39375" top="0.39375" bottom="0.354861111111111" header="0.511811023622047" footer="0.315277777777778"/>
  <pageSetup paperSize="9" scale="90" fitToWidth="1" fitToHeight="1" pageOrder="downThenOver" orientation="landscape" blackAndWhite="false" draft="false" cellComments="none" horizontalDpi="300" verticalDpi="300" copies="1"/>
  <headerFooter differentFirst="false" differentOddEven="false">
    <oddHeader/>
    <oddFooter>&amp;L&amp;"Arial,Normal"&amp;8V.131022&amp;R&amp;"Arial,Normal"&amp;8&amp;P de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M5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D10" activeCellId="0" sqref="D10"/>
    </sheetView>
  </sheetViews>
  <sheetFormatPr defaultColWidth="9.109375" defaultRowHeight="14.25" zeroHeight="false" outlineLevelRow="0" outlineLevelCol="0"/>
  <cols>
    <col collapsed="false" customWidth="true" hidden="false" outlineLevel="0" max="1" min="1" style="84" width="1.44"/>
    <col collapsed="false" customWidth="true" hidden="false" outlineLevel="0" max="2" min="2" style="84" width="8.56"/>
    <col collapsed="false" customWidth="true" hidden="false" outlineLevel="0" max="3" min="3" style="84" width="68.56"/>
    <col collapsed="false" customWidth="true" hidden="false" outlineLevel="0" max="4" min="4" style="84" width="5"/>
    <col collapsed="false" customWidth="true" hidden="false" outlineLevel="0" max="5" min="5" style="84" width="8.56"/>
    <col collapsed="false" customWidth="true" hidden="false" outlineLevel="0" max="10" min="6" style="84" width="12"/>
    <col collapsed="false" customWidth="true" hidden="false" outlineLevel="0" max="11" min="11" style="284" width="5.44"/>
    <col collapsed="false" customWidth="true" hidden="false" outlineLevel="0" max="12" min="12" style="84" width="9.67"/>
    <col collapsed="false" customWidth="false" hidden="false" outlineLevel="0" max="16384" min="13" style="84" width="9.11"/>
  </cols>
  <sheetData>
    <row r="1" customFormat="false" ht="6" hidden="false" customHeight="true" outlineLevel="0" collapsed="false"/>
    <row r="2" customFormat="false" ht="14.25" hidden="false" customHeight="false" outlineLevel="0" collapsed="false">
      <c r="B2" s="285" t="s">
        <v>179</v>
      </c>
      <c r="C2" s="285"/>
      <c r="D2" s="286" t="str">
        <f aca="false">CONCATENATE("Nº do Contrato: ",'ORÇ.GLOBAL P CAIXA'!F6)</f>
        <v>Nº do Contrato: </v>
      </c>
      <c r="E2" s="287"/>
      <c r="F2" s="288"/>
      <c r="G2" s="289"/>
      <c r="H2" s="290" t="str">
        <f aca="false">CONCATENATE("Tomador: ",'ORÇ.GLOBAL REF.'!C4)</f>
        <v>Tomador: MUNICÍPIO DE CASTRO</v>
      </c>
      <c r="I2" s="291"/>
      <c r="J2" s="291"/>
      <c r="K2" s="289"/>
    </row>
    <row r="3" s="292" customFormat="true" ht="3.75" hidden="false" customHeight="true" outlineLevel="0" collapsed="false">
      <c r="E3" s="293"/>
      <c r="I3" s="1"/>
      <c r="J3" s="1"/>
      <c r="K3" s="1"/>
    </row>
    <row r="4" customFormat="false" ht="3.75" hidden="false" customHeight="true" outlineLevel="0" collapsed="false">
      <c r="F4" s="294"/>
      <c r="G4" s="294"/>
      <c r="H4" s="295"/>
      <c r="I4" s="295"/>
      <c r="J4" s="295"/>
      <c r="K4" s="295"/>
    </row>
    <row r="5" customFormat="false" ht="15" hidden="false" customHeight="true" outlineLevel="0" collapsed="false">
      <c r="B5" s="286" t="str">
        <f aca="false">CONCATENATE("Empreendimento: ",'ORÇ.GLOBAL REF.'!C8)</f>
        <v>Empreendimento: SUBSTITUIÇÃO TELHAS UBS SOCAVÃO</v>
      </c>
      <c r="C5" s="291"/>
      <c r="D5" s="296"/>
      <c r="E5" s="296"/>
      <c r="F5" s="296"/>
      <c r="G5" s="289"/>
      <c r="H5" s="290" t="str">
        <f aca="false">CONCATENATE("Programa: ",'ORÇ.GLOBAL REF.'!C6)</f>
        <v>Programa: </v>
      </c>
      <c r="I5" s="288"/>
      <c r="J5" s="288"/>
      <c r="K5" s="297"/>
      <c r="L5" s="294"/>
    </row>
    <row r="6" s="84" customFormat="true" ht="3.75" hidden="false" customHeight="true" outlineLevel="0" collapsed="false">
      <c r="E6" s="298"/>
    </row>
    <row r="7" customFormat="false" ht="3.75" hidden="false" customHeight="true" outlineLevel="0" collapsed="false">
      <c r="B7" s="299"/>
      <c r="C7" s="299"/>
      <c r="D7" s="299"/>
      <c r="E7" s="299"/>
      <c r="F7" s="293"/>
      <c r="G7" s="299"/>
      <c r="H7" s="299"/>
      <c r="I7" s="299"/>
      <c r="J7" s="299"/>
      <c r="K7" s="300"/>
    </row>
    <row r="8" customFormat="false" ht="12.75" hidden="false" customHeight="true" outlineLevel="0" collapsed="false">
      <c r="B8" s="301" t="s">
        <v>101</v>
      </c>
      <c r="C8" s="301" t="s">
        <v>146</v>
      </c>
      <c r="D8" s="301" t="s">
        <v>180</v>
      </c>
      <c r="E8" s="301" t="s">
        <v>109</v>
      </c>
      <c r="F8" s="302" t="s">
        <v>81</v>
      </c>
      <c r="G8" s="301" t="s">
        <v>181</v>
      </c>
      <c r="H8" s="301"/>
      <c r="I8" s="302" t="s">
        <v>182</v>
      </c>
      <c r="J8" s="302" t="s">
        <v>92</v>
      </c>
      <c r="K8" s="303" t="s">
        <v>183</v>
      </c>
    </row>
    <row r="9" customFormat="false" ht="12.75" hidden="false" customHeight="true" outlineLevel="0" collapsed="false">
      <c r="B9" s="301"/>
      <c r="C9" s="301"/>
      <c r="D9" s="301"/>
      <c r="E9" s="301"/>
      <c r="F9" s="302"/>
      <c r="G9" s="304" t="s">
        <v>184</v>
      </c>
      <c r="H9" s="304" t="s">
        <v>185</v>
      </c>
      <c r="I9" s="302"/>
      <c r="J9" s="302"/>
      <c r="K9" s="305" t="s">
        <v>186</v>
      </c>
    </row>
    <row r="10" s="292" customFormat="true" ht="9.75" hidden="false" customHeight="true" outlineLevel="0" collapsed="false">
      <c r="B10" s="306" t="n">
        <f aca="false">'CRONO P CAIXA'!E9</f>
        <v>1</v>
      </c>
      <c r="C10" s="307" t="str">
        <f aca="false">'CRONO P CAIXA'!F9</f>
        <v>REMOÇÃO TELHAS</v>
      </c>
      <c r="D10" s="308"/>
      <c r="E10" s="309"/>
      <c r="F10" s="310" t="n">
        <f aca="false">SUMIF('ORÇ.GLOBAL P CAIXA'!$V$12:$V$1011,B10,'ORÇ.GLOBAL P CAIXA'!$Z$12:$Z$1011)</f>
        <v>0</v>
      </c>
      <c r="G10" s="310" t="n">
        <f aca="false">SUMIF('ORÇ.GLOBAL P CAIXA'!$V$12:$V$1011,B10,'ORÇ.GLOBAL P CAIXA'!$AA$12:$AA$1011)</f>
        <v>3401.68</v>
      </c>
      <c r="H10" s="310" t="n">
        <f aca="false">SUMIF('ORÇ.GLOBAL P CAIXA'!$V$12:$V$1011,B10,'ORÇ.GLOBAL P CAIXA'!$AB$12:$AB$1011)</f>
        <v>0</v>
      </c>
      <c r="I10" s="311" t="n">
        <f aca="false">SUMIF('ORÇ.GLOBAL P CAIXA'!$V$12:$V$1011,B10,'ORÇ.GLOBAL P CAIXA'!$AC$12:$AC$1011)</f>
        <v>0</v>
      </c>
      <c r="J10" s="310" t="n">
        <f aca="false">SUM(F10:I10)</f>
        <v>3401.68</v>
      </c>
      <c r="K10" s="312" t="n">
        <f aca="false">J10*100/$J$47</f>
        <v>8.14446898549684</v>
      </c>
      <c r="L10" s="313"/>
    </row>
    <row r="11" s="292" customFormat="true" ht="9.75" hidden="false" customHeight="true" outlineLevel="0" collapsed="false">
      <c r="B11" s="314" t="n">
        <f aca="false">'CRONO P CAIXA'!E10</f>
        <v>2</v>
      </c>
      <c r="C11" s="315" t="str">
        <f aca="false">'CRONO P CAIXA'!F10</f>
        <v>COBERTURA</v>
      </c>
      <c r="D11" s="316"/>
      <c r="E11" s="317"/>
      <c r="F11" s="318" t="n">
        <f aca="false">SUMIF('ORÇ.GLOBAL P CAIXA'!$V$12:$V$1011,B11,'ORÇ.GLOBAL P CAIXA'!$Z$12:$Z$1011)</f>
        <v>0</v>
      </c>
      <c r="G11" s="318" t="n">
        <f aca="false">SUMIF('ORÇ.GLOBAL P CAIXA'!$V$12:$V$1011,B11,'ORÇ.GLOBAL P CAIXA'!$AA$12:$AA$1011)</f>
        <v>37818.07</v>
      </c>
      <c r="H11" s="318" t="n">
        <f aca="false">SUMIF('ORÇ.GLOBAL P CAIXA'!$V$12:$V$1011,B11,'ORÇ.GLOBAL P CAIXA'!$AB$12:$AB$1011)</f>
        <v>0</v>
      </c>
      <c r="I11" s="319" t="n">
        <f aca="false">SUMIF('ORÇ.GLOBAL P CAIXA'!$V$12:$V$1011,B11,'ORÇ.GLOBAL P CAIXA'!$AC$12:$AC$1011)</f>
        <v>0</v>
      </c>
      <c r="J11" s="318" t="n">
        <f aca="false">SUM(F11:I11)</f>
        <v>37818.07</v>
      </c>
      <c r="K11" s="320" t="n">
        <f aca="false">J11*100/$J$47</f>
        <v>90.545876803917</v>
      </c>
      <c r="L11" s="313"/>
    </row>
    <row r="12" s="292" customFormat="true" ht="9.75" hidden="false" customHeight="true" outlineLevel="0" collapsed="false">
      <c r="B12" s="314" t="n">
        <f aca="false">'CRONO P CAIXA'!E11</f>
        <v>3</v>
      </c>
      <c r="C12" s="315" t="str">
        <f aca="false">'CRONO P CAIXA'!F11</f>
        <v>BEIRAL PVC</v>
      </c>
      <c r="D12" s="316"/>
      <c r="E12" s="317"/>
      <c r="F12" s="318" t="n">
        <f aca="false">SUMIF('ORÇ.GLOBAL P CAIXA'!$V$12:$V$1011,B12,'ORÇ.GLOBAL P CAIXA'!$Z$12:$Z$1011)</f>
        <v>0</v>
      </c>
      <c r="G12" s="318" t="n">
        <f aca="false">SUMIF('ORÇ.GLOBAL P CAIXA'!$V$12:$V$1011,B12,'ORÇ.GLOBAL P CAIXA'!$AA$12:$AA$1011)</f>
        <v>547</v>
      </c>
      <c r="H12" s="318" t="n">
        <f aca="false">SUMIF('ORÇ.GLOBAL P CAIXA'!$V$12:$V$1011,B12,'ORÇ.GLOBAL P CAIXA'!$AB$12:$AB$1011)</f>
        <v>0</v>
      </c>
      <c r="I12" s="319" t="n">
        <f aca="false">SUMIF('ORÇ.GLOBAL P CAIXA'!$V$12:$V$1011,B12,'ORÇ.GLOBAL P CAIXA'!$AC$12:$AC$1011)</f>
        <v>0</v>
      </c>
      <c r="J12" s="318" t="n">
        <f aca="false">SUM(F12:I12)</f>
        <v>547</v>
      </c>
      <c r="K12" s="320" t="n">
        <f aca="false">J12*100/$J$47</f>
        <v>1.30965421058617</v>
      </c>
      <c r="L12" s="313"/>
    </row>
    <row r="13" s="292" customFormat="true" ht="9.75" hidden="false" customHeight="true" outlineLevel="0" collapsed="false">
      <c r="B13" s="314" t="n">
        <f aca="false">'CRONO P CAIXA'!E12</f>
        <v>0</v>
      </c>
      <c r="C13" s="315" t="str">
        <f aca="false">'CRONO P CAIXA'!F12</f>
        <v/>
      </c>
      <c r="D13" s="316"/>
      <c r="E13" s="317"/>
      <c r="F13" s="318" t="n">
        <f aca="false">SUMIF('ORÇ.GLOBAL P CAIXA'!$V$12:$V$1011,B13,'ORÇ.GLOBAL P CAIXA'!$Z$12:$Z$1011)</f>
        <v>0</v>
      </c>
      <c r="G13" s="318" t="n">
        <f aca="false">SUMIF('ORÇ.GLOBAL P CAIXA'!$V$12:$V$1011,B13,'ORÇ.GLOBAL P CAIXA'!$AA$12:$AA$1011)</f>
        <v>0</v>
      </c>
      <c r="H13" s="318" t="n">
        <f aca="false">SUMIF('ORÇ.GLOBAL P CAIXA'!$V$12:$V$1011,B13,'ORÇ.GLOBAL P CAIXA'!$AB$12:$AB$1011)</f>
        <v>0</v>
      </c>
      <c r="I13" s="319" t="n">
        <f aca="false">SUMIF('ORÇ.GLOBAL P CAIXA'!$V$12:$V$1011,B13,'ORÇ.GLOBAL P CAIXA'!$AC$12:$AC$1011)</f>
        <v>0</v>
      </c>
      <c r="J13" s="318" t="n">
        <f aca="false">SUM(F13:I13)</f>
        <v>0</v>
      </c>
      <c r="K13" s="320" t="n">
        <f aca="false">J13*100/$J$47</f>
        <v>0</v>
      </c>
      <c r="L13" s="313"/>
    </row>
    <row r="14" s="292" customFormat="true" ht="9.75" hidden="false" customHeight="true" outlineLevel="0" collapsed="false">
      <c r="B14" s="314" t="n">
        <f aca="false">'CRONO P CAIXA'!E13</f>
        <v>0</v>
      </c>
      <c r="C14" s="315" t="str">
        <f aca="false">'CRONO P CAIXA'!F13</f>
        <v/>
      </c>
      <c r="D14" s="316"/>
      <c r="E14" s="317"/>
      <c r="F14" s="318" t="n">
        <f aca="false">SUMIF('ORÇ.GLOBAL P CAIXA'!$V$12:$V$1011,B14,'ORÇ.GLOBAL P CAIXA'!$Z$12:$Z$1011)</f>
        <v>0</v>
      </c>
      <c r="G14" s="318" t="n">
        <f aca="false">SUMIF('ORÇ.GLOBAL P CAIXA'!$V$12:$V$1011,B14,'ORÇ.GLOBAL P CAIXA'!$AA$12:$AA$1011)</f>
        <v>0</v>
      </c>
      <c r="H14" s="318" t="n">
        <f aca="false">SUMIF('ORÇ.GLOBAL P CAIXA'!$V$12:$V$1011,B14,'ORÇ.GLOBAL P CAIXA'!$AB$12:$AB$1011)</f>
        <v>0</v>
      </c>
      <c r="I14" s="319" t="n">
        <f aca="false">SUMIF('ORÇ.GLOBAL P CAIXA'!$V$12:$V$1011,B14,'ORÇ.GLOBAL P CAIXA'!$AC$12:$AC$1011)</f>
        <v>0</v>
      </c>
      <c r="J14" s="318" t="n">
        <f aca="false">SUM(F14:I14)</f>
        <v>0</v>
      </c>
      <c r="K14" s="320" t="n">
        <f aca="false">J14*100/$J$47</f>
        <v>0</v>
      </c>
      <c r="L14" s="313"/>
    </row>
    <row r="15" s="292" customFormat="true" ht="9.75" hidden="false" customHeight="true" outlineLevel="0" collapsed="false">
      <c r="B15" s="314" t="n">
        <f aca="false">'CRONO P CAIXA'!E14</f>
        <v>0</v>
      </c>
      <c r="C15" s="315" t="str">
        <f aca="false">'CRONO P CAIXA'!F14</f>
        <v/>
      </c>
      <c r="D15" s="316"/>
      <c r="E15" s="317"/>
      <c r="F15" s="318" t="n">
        <f aca="false">SUMIF('ORÇ.GLOBAL P CAIXA'!$V$12:$V$1011,B15,'ORÇ.GLOBAL P CAIXA'!$Z$12:$Z$1011)</f>
        <v>0</v>
      </c>
      <c r="G15" s="318" t="n">
        <f aca="false">SUMIF('ORÇ.GLOBAL P CAIXA'!$V$12:$V$1011,B15,'ORÇ.GLOBAL P CAIXA'!$AA$12:$AA$1011)</f>
        <v>0</v>
      </c>
      <c r="H15" s="318" t="n">
        <f aca="false">SUMIF('ORÇ.GLOBAL P CAIXA'!$V$12:$V$1011,B15,'ORÇ.GLOBAL P CAIXA'!$AB$12:$AB$1011)</f>
        <v>0</v>
      </c>
      <c r="I15" s="319" t="n">
        <f aca="false">SUMIF('ORÇ.GLOBAL P CAIXA'!$V$12:$V$1011,B15,'ORÇ.GLOBAL P CAIXA'!$AC$12:$AC$1011)</f>
        <v>0</v>
      </c>
      <c r="J15" s="318" t="n">
        <f aca="false">SUM(F15:I15)</f>
        <v>0</v>
      </c>
      <c r="K15" s="320" t="n">
        <f aca="false">J15*100/$J$47</f>
        <v>0</v>
      </c>
      <c r="L15" s="313"/>
    </row>
    <row r="16" s="292" customFormat="true" ht="9.75" hidden="false" customHeight="true" outlineLevel="0" collapsed="false">
      <c r="B16" s="314" t="n">
        <f aca="false">'CRONO P CAIXA'!E15</f>
        <v>0</v>
      </c>
      <c r="C16" s="315" t="str">
        <f aca="false">'CRONO P CAIXA'!F15</f>
        <v/>
      </c>
      <c r="D16" s="316"/>
      <c r="E16" s="317"/>
      <c r="F16" s="318" t="n">
        <f aca="false">SUMIF('ORÇ.GLOBAL P CAIXA'!$V$12:$V$1011,B16,'ORÇ.GLOBAL P CAIXA'!$Z$12:$Z$1011)</f>
        <v>0</v>
      </c>
      <c r="G16" s="318" t="n">
        <f aca="false">SUMIF('ORÇ.GLOBAL P CAIXA'!$V$12:$V$1011,B16,'ORÇ.GLOBAL P CAIXA'!$AA$12:$AA$1011)</f>
        <v>0</v>
      </c>
      <c r="H16" s="318" t="n">
        <f aca="false">SUMIF('ORÇ.GLOBAL P CAIXA'!$V$12:$V$1011,B16,'ORÇ.GLOBAL P CAIXA'!$AB$12:$AB$1011)</f>
        <v>0</v>
      </c>
      <c r="I16" s="319" t="n">
        <f aca="false">SUMIF('ORÇ.GLOBAL P CAIXA'!$V$12:$V$1011,B16,'ORÇ.GLOBAL P CAIXA'!$AC$12:$AC$1011)</f>
        <v>0</v>
      </c>
      <c r="J16" s="318" t="n">
        <f aca="false">SUM(F16:I16)</f>
        <v>0</v>
      </c>
      <c r="K16" s="320" t="n">
        <f aca="false">J16*100/$J$47</f>
        <v>0</v>
      </c>
      <c r="L16" s="313"/>
    </row>
    <row r="17" s="292" customFormat="true" ht="9.75" hidden="false" customHeight="true" outlineLevel="0" collapsed="false">
      <c r="B17" s="314" t="n">
        <f aca="false">'CRONO P CAIXA'!E16</f>
        <v>0</v>
      </c>
      <c r="C17" s="315" t="str">
        <f aca="false">'CRONO P CAIXA'!F16</f>
        <v/>
      </c>
      <c r="D17" s="316"/>
      <c r="E17" s="317"/>
      <c r="F17" s="318" t="n">
        <f aca="false">SUMIF('ORÇ.GLOBAL P CAIXA'!$V$12:$V$1011,B17,'ORÇ.GLOBAL P CAIXA'!$Z$12:$Z$1011)</f>
        <v>0</v>
      </c>
      <c r="G17" s="318" t="n">
        <f aca="false">SUMIF('ORÇ.GLOBAL P CAIXA'!$V$12:$V$1011,B17,'ORÇ.GLOBAL P CAIXA'!$AA$12:$AA$1011)</f>
        <v>0</v>
      </c>
      <c r="H17" s="318" t="n">
        <f aca="false">SUMIF('ORÇ.GLOBAL P CAIXA'!$V$12:$V$1011,B17,'ORÇ.GLOBAL P CAIXA'!$AB$12:$AB$1011)</f>
        <v>0</v>
      </c>
      <c r="I17" s="319" t="n">
        <f aca="false">SUMIF('ORÇ.GLOBAL P CAIXA'!$V$12:$V$1011,B17,'ORÇ.GLOBAL P CAIXA'!$AC$12:$AC$1011)</f>
        <v>0</v>
      </c>
      <c r="J17" s="318" t="n">
        <f aca="false">SUM(F17:I17)</f>
        <v>0</v>
      </c>
      <c r="K17" s="320" t="n">
        <f aca="false">J17*100/$J$47</f>
        <v>0</v>
      </c>
      <c r="L17" s="313"/>
    </row>
    <row r="18" s="292" customFormat="true" ht="9.75" hidden="false" customHeight="true" outlineLevel="0" collapsed="false">
      <c r="B18" s="314" t="n">
        <f aca="false">'CRONO P CAIXA'!E17</f>
        <v>0</v>
      </c>
      <c r="C18" s="315" t="str">
        <f aca="false">'CRONO P CAIXA'!F17</f>
        <v/>
      </c>
      <c r="D18" s="316"/>
      <c r="E18" s="317"/>
      <c r="F18" s="318" t="n">
        <f aca="false">SUMIF('ORÇ.GLOBAL P CAIXA'!$V$12:$V$1011,B18,'ORÇ.GLOBAL P CAIXA'!$Z$12:$Z$1011)</f>
        <v>0</v>
      </c>
      <c r="G18" s="318" t="n">
        <f aca="false">SUMIF('ORÇ.GLOBAL P CAIXA'!$V$12:$V$1011,B18,'ORÇ.GLOBAL P CAIXA'!$AA$12:$AA$1011)</f>
        <v>0</v>
      </c>
      <c r="H18" s="318" t="n">
        <f aca="false">SUMIF('ORÇ.GLOBAL P CAIXA'!$V$12:$V$1011,B18,'ORÇ.GLOBAL P CAIXA'!$AB$12:$AB$1011)</f>
        <v>0</v>
      </c>
      <c r="I18" s="319" t="n">
        <f aca="false">SUMIF('ORÇ.GLOBAL P CAIXA'!$V$12:$V$1011,B18,'ORÇ.GLOBAL P CAIXA'!$AC$12:$AC$1011)</f>
        <v>0</v>
      </c>
      <c r="J18" s="318" t="n">
        <f aca="false">SUM(F18:I18)</f>
        <v>0</v>
      </c>
      <c r="K18" s="320" t="n">
        <f aca="false">J18*100/$J$47</f>
        <v>0</v>
      </c>
      <c r="L18" s="313"/>
    </row>
    <row r="19" s="292" customFormat="true" ht="9.75" hidden="false" customHeight="true" outlineLevel="0" collapsed="false">
      <c r="B19" s="314" t="n">
        <f aca="false">'CRONO P CAIXA'!E18</f>
        <v>0</v>
      </c>
      <c r="C19" s="315" t="str">
        <f aca="false">'CRONO P CAIXA'!F18</f>
        <v/>
      </c>
      <c r="D19" s="316"/>
      <c r="E19" s="317"/>
      <c r="F19" s="318" t="n">
        <f aca="false">SUMIF('ORÇ.GLOBAL P CAIXA'!$V$12:$V$1011,B19,'ORÇ.GLOBAL P CAIXA'!$Z$12:$Z$1011)</f>
        <v>0</v>
      </c>
      <c r="G19" s="318" t="n">
        <f aca="false">SUMIF('ORÇ.GLOBAL P CAIXA'!$V$12:$V$1011,B19,'ORÇ.GLOBAL P CAIXA'!$AA$12:$AA$1011)</f>
        <v>0</v>
      </c>
      <c r="H19" s="318" t="n">
        <f aca="false">SUMIF('ORÇ.GLOBAL P CAIXA'!$V$12:$V$1011,B19,'ORÇ.GLOBAL P CAIXA'!$AB$12:$AB$1011)</f>
        <v>0</v>
      </c>
      <c r="I19" s="319" t="n">
        <f aca="false">SUMIF('ORÇ.GLOBAL P CAIXA'!$V$12:$V$1011,B19,'ORÇ.GLOBAL P CAIXA'!$AC$12:$AC$1011)</f>
        <v>0</v>
      </c>
      <c r="J19" s="318" t="n">
        <f aca="false">SUM(F19:I19)</f>
        <v>0</v>
      </c>
      <c r="K19" s="320" t="n">
        <f aca="false">J19*100/$J$47</f>
        <v>0</v>
      </c>
      <c r="L19" s="313"/>
    </row>
    <row r="20" s="292" customFormat="true" ht="9.75" hidden="false" customHeight="true" outlineLevel="0" collapsed="false">
      <c r="B20" s="314" t="n">
        <f aca="false">'CRONO P CAIXA'!E19</f>
        <v>0</v>
      </c>
      <c r="C20" s="315" t="str">
        <f aca="false">'CRONO P CAIXA'!F19</f>
        <v/>
      </c>
      <c r="D20" s="316"/>
      <c r="E20" s="317"/>
      <c r="F20" s="318" t="n">
        <f aca="false">SUMIF('ORÇ.GLOBAL P CAIXA'!$V$12:$V$1011,B20,'ORÇ.GLOBAL P CAIXA'!$Z$12:$Z$1011)</f>
        <v>0</v>
      </c>
      <c r="G20" s="318" t="n">
        <f aca="false">SUMIF('ORÇ.GLOBAL P CAIXA'!$V$12:$V$1011,B20,'ORÇ.GLOBAL P CAIXA'!$AA$12:$AA$1011)</f>
        <v>0</v>
      </c>
      <c r="H20" s="318" t="n">
        <f aca="false">SUMIF('ORÇ.GLOBAL P CAIXA'!$V$12:$V$1011,B20,'ORÇ.GLOBAL P CAIXA'!$AB$12:$AB$1011)</f>
        <v>0</v>
      </c>
      <c r="I20" s="319" t="n">
        <f aca="false">SUMIF('ORÇ.GLOBAL P CAIXA'!$V$12:$V$1011,B20,'ORÇ.GLOBAL P CAIXA'!$AC$12:$AC$1011)</f>
        <v>0</v>
      </c>
      <c r="J20" s="318" t="n">
        <f aca="false">SUM(F20:I20)</f>
        <v>0</v>
      </c>
      <c r="K20" s="320" t="n">
        <f aca="false">J20*100/$J$47</f>
        <v>0</v>
      </c>
      <c r="L20" s="313"/>
    </row>
    <row r="21" s="292" customFormat="true" ht="9.75" hidden="false" customHeight="true" outlineLevel="0" collapsed="false">
      <c r="B21" s="314" t="n">
        <f aca="false">'CRONO P CAIXA'!E20</f>
        <v>0</v>
      </c>
      <c r="C21" s="315" t="str">
        <f aca="false">'CRONO P CAIXA'!F20</f>
        <v/>
      </c>
      <c r="D21" s="316"/>
      <c r="E21" s="317"/>
      <c r="F21" s="318" t="n">
        <f aca="false">SUMIF('ORÇ.GLOBAL P CAIXA'!$V$12:$V$1011,B21,'ORÇ.GLOBAL P CAIXA'!$Z$12:$Z$1011)</f>
        <v>0</v>
      </c>
      <c r="G21" s="318" t="n">
        <f aca="false">SUMIF('ORÇ.GLOBAL P CAIXA'!$V$12:$V$1011,B21,'ORÇ.GLOBAL P CAIXA'!$AA$12:$AA$1011)</f>
        <v>0</v>
      </c>
      <c r="H21" s="318" t="n">
        <f aca="false">SUMIF('ORÇ.GLOBAL P CAIXA'!$V$12:$V$1011,B21,'ORÇ.GLOBAL P CAIXA'!$AB$12:$AB$1011)</f>
        <v>0</v>
      </c>
      <c r="I21" s="319" t="n">
        <f aca="false">SUMIF('ORÇ.GLOBAL P CAIXA'!$V$12:$V$1011,B21,'ORÇ.GLOBAL P CAIXA'!$AC$12:$AC$1011)</f>
        <v>0</v>
      </c>
      <c r="J21" s="318" t="n">
        <f aca="false">SUM(F21:I21)</f>
        <v>0</v>
      </c>
      <c r="K21" s="320" t="n">
        <f aca="false">J21*100/$J$47</f>
        <v>0</v>
      </c>
      <c r="L21" s="313"/>
    </row>
    <row r="22" s="292" customFormat="true" ht="9.75" hidden="false" customHeight="true" outlineLevel="0" collapsed="false">
      <c r="B22" s="314" t="n">
        <f aca="false">'CRONO P CAIXA'!E21</f>
        <v>0</v>
      </c>
      <c r="C22" s="315" t="str">
        <f aca="false">'CRONO P CAIXA'!F21</f>
        <v/>
      </c>
      <c r="D22" s="316"/>
      <c r="E22" s="317"/>
      <c r="F22" s="318" t="n">
        <f aca="false">SUMIF('ORÇ.GLOBAL P CAIXA'!$V$12:$V$1011,B22,'ORÇ.GLOBAL P CAIXA'!$Z$12:$Z$1011)</f>
        <v>0</v>
      </c>
      <c r="G22" s="318" t="n">
        <f aca="false">SUMIF('ORÇ.GLOBAL P CAIXA'!$V$12:$V$1011,B22,'ORÇ.GLOBAL P CAIXA'!$AA$12:$AA$1011)</f>
        <v>0</v>
      </c>
      <c r="H22" s="318" t="n">
        <f aca="false">SUMIF('ORÇ.GLOBAL P CAIXA'!$V$12:$V$1011,B22,'ORÇ.GLOBAL P CAIXA'!$AB$12:$AB$1011)</f>
        <v>0</v>
      </c>
      <c r="I22" s="319" t="n">
        <f aca="false">SUMIF('ORÇ.GLOBAL P CAIXA'!$V$12:$V$1011,B22,'ORÇ.GLOBAL P CAIXA'!$AC$12:$AC$1011)</f>
        <v>0</v>
      </c>
      <c r="J22" s="318" t="n">
        <f aca="false">SUM(F22:I22)</f>
        <v>0</v>
      </c>
      <c r="K22" s="320" t="n">
        <f aca="false">J22*100/$J$47</f>
        <v>0</v>
      </c>
      <c r="L22" s="313"/>
    </row>
    <row r="23" s="292" customFormat="true" ht="9.75" hidden="false" customHeight="true" outlineLevel="0" collapsed="false">
      <c r="B23" s="314" t="n">
        <f aca="false">'CRONO P CAIXA'!E22</f>
        <v>0</v>
      </c>
      <c r="C23" s="315" t="str">
        <f aca="false">'CRONO P CAIXA'!F22</f>
        <v/>
      </c>
      <c r="D23" s="316"/>
      <c r="E23" s="317"/>
      <c r="F23" s="318" t="n">
        <f aca="false">SUMIF('ORÇ.GLOBAL P CAIXA'!$V$12:$V$1011,B23,'ORÇ.GLOBAL P CAIXA'!$Z$12:$Z$1011)</f>
        <v>0</v>
      </c>
      <c r="G23" s="318" t="n">
        <f aca="false">SUMIF('ORÇ.GLOBAL P CAIXA'!$V$12:$V$1011,B23,'ORÇ.GLOBAL P CAIXA'!$AA$12:$AA$1011)</f>
        <v>0</v>
      </c>
      <c r="H23" s="318" t="n">
        <f aca="false">SUMIF('ORÇ.GLOBAL P CAIXA'!$V$12:$V$1011,B23,'ORÇ.GLOBAL P CAIXA'!$AB$12:$AB$1011)</f>
        <v>0</v>
      </c>
      <c r="I23" s="319" t="n">
        <f aca="false">SUMIF('ORÇ.GLOBAL P CAIXA'!$V$12:$V$1011,B23,'ORÇ.GLOBAL P CAIXA'!$AC$12:$AC$1011)</f>
        <v>0</v>
      </c>
      <c r="J23" s="318" t="n">
        <f aca="false">SUM(F23:I23)</f>
        <v>0</v>
      </c>
      <c r="K23" s="320" t="n">
        <f aca="false">J23*100/$J$47</f>
        <v>0</v>
      </c>
      <c r="L23" s="313"/>
    </row>
    <row r="24" s="292" customFormat="true" ht="9.75" hidden="false" customHeight="true" outlineLevel="0" collapsed="false">
      <c r="B24" s="314" t="n">
        <f aca="false">'CRONO P CAIXA'!E23</f>
        <v>0</v>
      </c>
      <c r="C24" s="315" t="str">
        <f aca="false">'CRONO P CAIXA'!F23</f>
        <v/>
      </c>
      <c r="D24" s="316"/>
      <c r="E24" s="317"/>
      <c r="F24" s="318" t="n">
        <f aca="false">SUMIF('ORÇ.GLOBAL P CAIXA'!$V$12:$V$1011,B24,'ORÇ.GLOBAL P CAIXA'!$Z$12:$Z$1011)</f>
        <v>0</v>
      </c>
      <c r="G24" s="318" t="n">
        <f aca="false">SUMIF('ORÇ.GLOBAL P CAIXA'!$V$12:$V$1011,B24,'ORÇ.GLOBAL P CAIXA'!$AA$12:$AA$1011)</f>
        <v>0</v>
      </c>
      <c r="H24" s="318" t="n">
        <f aca="false">SUMIF('ORÇ.GLOBAL P CAIXA'!$V$12:$V$1011,B24,'ORÇ.GLOBAL P CAIXA'!$AB$12:$AB$1011)</f>
        <v>0</v>
      </c>
      <c r="I24" s="319" t="n">
        <f aca="false">SUMIF('ORÇ.GLOBAL P CAIXA'!$V$12:$V$1011,B24,'ORÇ.GLOBAL P CAIXA'!$AC$12:$AC$1011)</f>
        <v>0</v>
      </c>
      <c r="J24" s="318" t="n">
        <f aca="false">SUM(F24:I24)</f>
        <v>0</v>
      </c>
      <c r="K24" s="320" t="n">
        <f aca="false">J24*100/$J$47</f>
        <v>0</v>
      </c>
      <c r="L24" s="313"/>
    </row>
    <row r="25" s="292" customFormat="true" ht="9.75" hidden="false" customHeight="true" outlineLevel="0" collapsed="false">
      <c r="B25" s="314" t="n">
        <f aca="false">'CRONO P CAIXA'!E24</f>
        <v>0</v>
      </c>
      <c r="C25" s="315" t="str">
        <f aca="false">'CRONO P CAIXA'!F24</f>
        <v/>
      </c>
      <c r="D25" s="316"/>
      <c r="E25" s="317"/>
      <c r="F25" s="318" t="n">
        <f aca="false">SUMIF('ORÇ.GLOBAL P CAIXA'!$V$12:$V$1011,B25,'ORÇ.GLOBAL P CAIXA'!$Z$12:$Z$1011)</f>
        <v>0</v>
      </c>
      <c r="G25" s="318" t="n">
        <f aca="false">SUMIF('ORÇ.GLOBAL P CAIXA'!$V$12:$V$1011,B25,'ORÇ.GLOBAL P CAIXA'!$AA$12:$AA$1011)</f>
        <v>0</v>
      </c>
      <c r="H25" s="318" t="n">
        <f aca="false">SUMIF('ORÇ.GLOBAL P CAIXA'!$V$12:$V$1011,B25,'ORÇ.GLOBAL P CAIXA'!$AB$12:$AB$1011)</f>
        <v>0</v>
      </c>
      <c r="I25" s="319" t="n">
        <f aca="false">SUMIF('ORÇ.GLOBAL P CAIXA'!$V$12:$V$1011,B25,'ORÇ.GLOBAL P CAIXA'!$AC$12:$AC$1011)</f>
        <v>0</v>
      </c>
      <c r="J25" s="318" t="n">
        <f aca="false">SUM(F25:I25)</f>
        <v>0</v>
      </c>
      <c r="K25" s="320" t="n">
        <f aca="false">J25*100/$J$47</f>
        <v>0</v>
      </c>
      <c r="L25" s="313"/>
    </row>
    <row r="26" s="292" customFormat="true" ht="9.75" hidden="false" customHeight="true" outlineLevel="0" collapsed="false">
      <c r="B26" s="314" t="n">
        <f aca="false">'CRONO P CAIXA'!E25</f>
        <v>0</v>
      </c>
      <c r="C26" s="315" t="str">
        <f aca="false">'CRONO P CAIXA'!F25</f>
        <v/>
      </c>
      <c r="D26" s="316"/>
      <c r="E26" s="317"/>
      <c r="F26" s="318" t="n">
        <f aca="false">SUMIF('ORÇ.GLOBAL P CAIXA'!$V$12:$V$1011,B26,'ORÇ.GLOBAL P CAIXA'!$Z$12:$Z$1011)</f>
        <v>0</v>
      </c>
      <c r="G26" s="318" t="n">
        <f aca="false">SUMIF('ORÇ.GLOBAL P CAIXA'!$V$12:$V$1011,B26,'ORÇ.GLOBAL P CAIXA'!$AA$12:$AA$1011)</f>
        <v>0</v>
      </c>
      <c r="H26" s="318" t="n">
        <f aca="false">SUMIF('ORÇ.GLOBAL P CAIXA'!$V$12:$V$1011,B26,'ORÇ.GLOBAL P CAIXA'!$AB$12:$AB$1011)</f>
        <v>0</v>
      </c>
      <c r="I26" s="319" t="n">
        <f aca="false">SUMIF('ORÇ.GLOBAL P CAIXA'!$V$12:$V$1011,B26,'ORÇ.GLOBAL P CAIXA'!$AC$12:$AC$1011)</f>
        <v>0</v>
      </c>
      <c r="J26" s="318" t="n">
        <f aca="false">SUM(F26:I26)</f>
        <v>0</v>
      </c>
      <c r="K26" s="320" t="n">
        <f aca="false">J26*100/$J$47</f>
        <v>0</v>
      </c>
      <c r="L26" s="313"/>
    </row>
    <row r="27" s="292" customFormat="true" ht="9.75" hidden="false" customHeight="true" outlineLevel="0" collapsed="false">
      <c r="B27" s="314" t="n">
        <f aca="false">'CRONO P CAIXA'!E26</f>
        <v>0</v>
      </c>
      <c r="C27" s="315" t="str">
        <f aca="false">'CRONO P CAIXA'!F26</f>
        <v/>
      </c>
      <c r="D27" s="316"/>
      <c r="E27" s="317"/>
      <c r="F27" s="318" t="n">
        <f aca="false">SUMIF('ORÇ.GLOBAL P CAIXA'!$V$12:$V$1011,B27,'ORÇ.GLOBAL P CAIXA'!$Z$12:$Z$1011)</f>
        <v>0</v>
      </c>
      <c r="G27" s="318" t="n">
        <f aca="false">SUMIF('ORÇ.GLOBAL P CAIXA'!$V$12:$V$1011,B27,'ORÇ.GLOBAL P CAIXA'!$AA$12:$AA$1011)</f>
        <v>0</v>
      </c>
      <c r="H27" s="318" t="n">
        <f aca="false">SUMIF('ORÇ.GLOBAL P CAIXA'!$V$12:$V$1011,B27,'ORÇ.GLOBAL P CAIXA'!$AB$12:$AB$1011)</f>
        <v>0</v>
      </c>
      <c r="I27" s="319" t="n">
        <f aca="false">SUMIF('ORÇ.GLOBAL P CAIXA'!$V$12:$V$1011,B27,'ORÇ.GLOBAL P CAIXA'!$AC$12:$AC$1011)</f>
        <v>0</v>
      </c>
      <c r="J27" s="318" t="n">
        <f aca="false">SUM(F27:I27)</f>
        <v>0</v>
      </c>
      <c r="K27" s="320" t="n">
        <f aca="false">J27*100/$J$47</f>
        <v>0</v>
      </c>
      <c r="L27" s="313"/>
    </row>
    <row r="28" s="292" customFormat="true" ht="9.75" hidden="false" customHeight="true" outlineLevel="0" collapsed="false">
      <c r="B28" s="314" t="n">
        <f aca="false">'CRONO P CAIXA'!E27</f>
        <v>0</v>
      </c>
      <c r="C28" s="315" t="str">
        <f aca="false">'CRONO P CAIXA'!F27</f>
        <v/>
      </c>
      <c r="D28" s="316"/>
      <c r="E28" s="317"/>
      <c r="F28" s="318" t="n">
        <f aca="false">SUMIF('ORÇ.GLOBAL P CAIXA'!$V$12:$V$1011,B28,'ORÇ.GLOBAL P CAIXA'!$Z$12:$Z$1011)</f>
        <v>0</v>
      </c>
      <c r="G28" s="318" t="n">
        <f aca="false">SUMIF('ORÇ.GLOBAL P CAIXA'!$V$12:$V$1011,B28,'ORÇ.GLOBAL P CAIXA'!$AA$12:$AA$1011)</f>
        <v>0</v>
      </c>
      <c r="H28" s="318" t="n">
        <f aca="false">SUMIF('ORÇ.GLOBAL P CAIXA'!$V$12:$V$1011,B28,'ORÇ.GLOBAL P CAIXA'!$AB$12:$AB$1011)</f>
        <v>0</v>
      </c>
      <c r="I28" s="319" t="n">
        <f aca="false">SUMIF('ORÇ.GLOBAL P CAIXA'!$V$12:$V$1011,B28,'ORÇ.GLOBAL P CAIXA'!$AC$12:$AC$1011)</f>
        <v>0</v>
      </c>
      <c r="J28" s="318" t="n">
        <f aca="false">SUM(F28:I28)</f>
        <v>0</v>
      </c>
      <c r="K28" s="320" t="n">
        <f aca="false">J28*100/$J$47</f>
        <v>0</v>
      </c>
      <c r="L28" s="313"/>
    </row>
    <row r="29" s="292" customFormat="true" ht="9.75" hidden="false" customHeight="true" outlineLevel="0" collapsed="false">
      <c r="B29" s="314" t="n">
        <f aca="false">'CRONO P CAIXA'!E28</f>
        <v>0</v>
      </c>
      <c r="C29" s="315" t="str">
        <f aca="false">'CRONO P CAIXA'!F28</f>
        <v/>
      </c>
      <c r="D29" s="316"/>
      <c r="E29" s="317"/>
      <c r="F29" s="318" t="n">
        <f aca="false">SUMIF('ORÇ.GLOBAL P CAIXA'!$V$12:$V$1011,B29,'ORÇ.GLOBAL P CAIXA'!$Z$12:$Z$1011)</f>
        <v>0</v>
      </c>
      <c r="G29" s="318" t="n">
        <f aca="false">SUMIF('ORÇ.GLOBAL P CAIXA'!$V$12:$V$1011,B29,'ORÇ.GLOBAL P CAIXA'!$AA$12:$AA$1011)</f>
        <v>0</v>
      </c>
      <c r="H29" s="318" t="n">
        <f aca="false">SUMIF('ORÇ.GLOBAL P CAIXA'!$V$12:$V$1011,B29,'ORÇ.GLOBAL P CAIXA'!$AB$12:$AB$1011)</f>
        <v>0</v>
      </c>
      <c r="I29" s="319" t="n">
        <f aca="false">SUMIF('ORÇ.GLOBAL P CAIXA'!$V$12:$V$1011,B29,'ORÇ.GLOBAL P CAIXA'!$AC$12:$AC$1011)</f>
        <v>0</v>
      </c>
      <c r="J29" s="318" t="n">
        <f aca="false">SUM(F29:I29)</f>
        <v>0</v>
      </c>
      <c r="K29" s="320" t="n">
        <f aca="false">J29*100/$J$47</f>
        <v>0</v>
      </c>
      <c r="L29" s="313"/>
    </row>
    <row r="30" s="292" customFormat="true" ht="9.75" hidden="false" customHeight="true" outlineLevel="0" collapsed="false">
      <c r="B30" s="314" t="n">
        <f aca="false">'CRONO P CAIXA'!E29</f>
        <v>0</v>
      </c>
      <c r="C30" s="315" t="str">
        <f aca="false">'CRONO P CAIXA'!F29</f>
        <v/>
      </c>
      <c r="D30" s="316"/>
      <c r="E30" s="317"/>
      <c r="F30" s="318" t="n">
        <f aca="false">SUMIF('ORÇ.GLOBAL P CAIXA'!$V$12:$V$1011,B30,'ORÇ.GLOBAL P CAIXA'!$Z$12:$Z$1011)</f>
        <v>0</v>
      </c>
      <c r="G30" s="318" t="n">
        <f aca="false">SUMIF('ORÇ.GLOBAL P CAIXA'!$V$12:$V$1011,B30,'ORÇ.GLOBAL P CAIXA'!$AA$12:$AA$1011)</f>
        <v>0</v>
      </c>
      <c r="H30" s="318" t="n">
        <f aca="false">SUMIF('ORÇ.GLOBAL P CAIXA'!$V$12:$V$1011,B30,'ORÇ.GLOBAL P CAIXA'!$AB$12:$AB$1011)</f>
        <v>0</v>
      </c>
      <c r="I30" s="319" t="n">
        <f aca="false">SUMIF('ORÇ.GLOBAL P CAIXA'!$V$12:$V$1011,B30,'ORÇ.GLOBAL P CAIXA'!$AC$12:$AC$1011)</f>
        <v>0</v>
      </c>
      <c r="J30" s="318" t="n">
        <f aca="false">SUM(F30:I30)</f>
        <v>0</v>
      </c>
      <c r="K30" s="320" t="n">
        <f aca="false">J30*100/$J$47</f>
        <v>0</v>
      </c>
      <c r="L30" s="313"/>
    </row>
    <row r="31" s="292" customFormat="true" ht="9.75" hidden="false" customHeight="true" outlineLevel="0" collapsed="false">
      <c r="B31" s="314" t="n">
        <f aca="false">'CRONO P CAIXA'!E30</f>
        <v>0</v>
      </c>
      <c r="C31" s="315" t="str">
        <f aca="false">'CRONO P CAIXA'!F30</f>
        <v/>
      </c>
      <c r="D31" s="316"/>
      <c r="E31" s="317"/>
      <c r="F31" s="318" t="n">
        <f aca="false">SUMIF('ORÇ.GLOBAL P CAIXA'!$V$12:$V$1011,B31,'ORÇ.GLOBAL P CAIXA'!$Z$12:$Z$1011)</f>
        <v>0</v>
      </c>
      <c r="G31" s="318" t="n">
        <f aca="false">SUMIF('ORÇ.GLOBAL P CAIXA'!$V$12:$V$1011,B31,'ORÇ.GLOBAL P CAIXA'!$AA$12:$AA$1011)</f>
        <v>0</v>
      </c>
      <c r="H31" s="318" t="n">
        <f aca="false">SUMIF('ORÇ.GLOBAL P CAIXA'!$V$12:$V$1011,B31,'ORÇ.GLOBAL P CAIXA'!$AB$12:$AB$1011)</f>
        <v>0</v>
      </c>
      <c r="I31" s="319" t="n">
        <f aca="false">SUMIF('ORÇ.GLOBAL P CAIXA'!$V$12:$V$1011,B31,'ORÇ.GLOBAL P CAIXA'!$AC$12:$AC$1011)</f>
        <v>0</v>
      </c>
      <c r="J31" s="318" t="n">
        <f aca="false">SUM(F31:I31)</f>
        <v>0</v>
      </c>
      <c r="K31" s="320" t="n">
        <f aca="false">J31*100/$J$47</f>
        <v>0</v>
      </c>
      <c r="L31" s="313"/>
    </row>
    <row r="32" s="292" customFormat="true" ht="9.75" hidden="false" customHeight="true" outlineLevel="0" collapsed="false">
      <c r="B32" s="314" t="n">
        <f aca="false">'CRONO P CAIXA'!E31</f>
        <v>0</v>
      </c>
      <c r="C32" s="315" t="str">
        <f aca="false">'CRONO P CAIXA'!F31</f>
        <v/>
      </c>
      <c r="D32" s="316"/>
      <c r="E32" s="317"/>
      <c r="F32" s="318" t="n">
        <f aca="false">SUMIF('ORÇ.GLOBAL P CAIXA'!$V$12:$V$1011,B32,'ORÇ.GLOBAL P CAIXA'!$Z$12:$Z$1011)</f>
        <v>0</v>
      </c>
      <c r="G32" s="318" t="n">
        <f aca="false">SUMIF('ORÇ.GLOBAL P CAIXA'!$V$12:$V$1011,B32,'ORÇ.GLOBAL P CAIXA'!$AA$12:$AA$1011)</f>
        <v>0</v>
      </c>
      <c r="H32" s="318" t="n">
        <f aca="false">SUMIF('ORÇ.GLOBAL P CAIXA'!$V$12:$V$1011,B32,'ORÇ.GLOBAL P CAIXA'!$AB$12:$AB$1011)</f>
        <v>0</v>
      </c>
      <c r="I32" s="319" t="n">
        <f aca="false">SUMIF('ORÇ.GLOBAL P CAIXA'!$V$12:$V$1011,B32,'ORÇ.GLOBAL P CAIXA'!$AC$12:$AC$1011)</f>
        <v>0</v>
      </c>
      <c r="J32" s="318" t="n">
        <f aca="false">SUM(F32:I32)</f>
        <v>0</v>
      </c>
      <c r="K32" s="320" t="n">
        <f aca="false">J32*100/$J$47</f>
        <v>0</v>
      </c>
      <c r="L32" s="313"/>
    </row>
    <row r="33" s="292" customFormat="true" ht="9.75" hidden="false" customHeight="true" outlineLevel="0" collapsed="false">
      <c r="B33" s="314" t="n">
        <f aca="false">'CRONO P CAIXA'!E32</f>
        <v>0</v>
      </c>
      <c r="C33" s="315" t="str">
        <f aca="false">'CRONO P CAIXA'!F32</f>
        <v/>
      </c>
      <c r="D33" s="316"/>
      <c r="E33" s="317"/>
      <c r="F33" s="318" t="n">
        <f aca="false">SUMIF('ORÇ.GLOBAL P CAIXA'!$V$12:$V$1011,B33,'ORÇ.GLOBAL P CAIXA'!$Z$12:$Z$1011)</f>
        <v>0</v>
      </c>
      <c r="G33" s="318" t="n">
        <f aca="false">SUMIF('ORÇ.GLOBAL P CAIXA'!$V$12:$V$1011,B33,'ORÇ.GLOBAL P CAIXA'!$AA$12:$AA$1011)</f>
        <v>0</v>
      </c>
      <c r="H33" s="318" t="n">
        <f aca="false">SUMIF('ORÇ.GLOBAL P CAIXA'!$V$12:$V$1011,B33,'ORÇ.GLOBAL P CAIXA'!$AB$12:$AB$1011)</f>
        <v>0</v>
      </c>
      <c r="I33" s="319" t="n">
        <f aca="false">SUMIF('ORÇ.GLOBAL P CAIXA'!$V$12:$V$1011,B33,'ORÇ.GLOBAL P CAIXA'!$AC$12:$AC$1011)</f>
        <v>0</v>
      </c>
      <c r="J33" s="318" t="n">
        <f aca="false">SUM(F33:I33)</f>
        <v>0</v>
      </c>
      <c r="K33" s="320" t="n">
        <f aca="false">J33*100/$J$47</f>
        <v>0</v>
      </c>
      <c r="L33" s="313"/>
    </row>
    <row r="34" s="292" customFormat="true" ht="9.75" hidden="false" customHeight="true" outlineLevel="0" collapsed="false">
      <c r="B34" s="314" t="n">
        <f aca="false">'CRONO P CAIXA'!E33</f>
        <v>0</v>
      </c>
      <c r="C34" s="315" t="str">
        <f aca="false">'CRONO P CAIXA'!F33</f>
        <v/>
      </c>
      <c r="D34" s="316"/>
      <c r="E34" s="317"/>
      <c r="F34" s="318" t="n">
        <f aca="false">SUMIF('ORÇ.GLOBAL P CAIXA'!$V$12:$V$1011,B34,'ORÇ.GLOBAL P CAIXA'!$Z$12:$Z$1011)</f>
        <v>0</v>
      </c>
      <c r="G34" s="318" t="n">
        <f aca="false">SUMIF('ORÇ.GLOBAL P CAIXA'!$V$12:$V$1011,B34,'ORÇ.GLOBAL P CAIXA'!$AA$12:$AA$1011)</f>
        <v>0</v>
      </c>
      <c r="H34" s="318" t="n">
        <f aca="false">SUMIF('ORÇ.GLOBAL P CAIXA'!$V$12:$V$1011,B34,'ORÇ.GLOBAL P CAIXA'!$AB$12:$AB$1011)</f>
        <v>0</v>
      </c>
      <c r="I34" s="319" t="n">
        <f aca="false">SUMIF('ORÇ.GLOBAL P CAIXA'!$V$12:$V$1011,B34,'ORÇ.GLOBAL P CAIXA'!$AC$12:$AC$1011)</f>
        <v>0</v>
      </c>
      <c r="J34" s="318" t="n">
        <f aca="false">SUM(F34:I34)</f>
        <v>0</v>
      </c>
      <c r="K34" s="320" t="n">
        <f aca="false">J34*100/$J$47</f>
        <v>0</v>
      </c>
      <c r="L34" s="313"/>
    </row>
    <row r="35" s="292" customFormat="true" ht="9.75" hidden="false" customHeight="true" outlineLevel="0" collapsed="false">
      <c r="B35" s="314" t="n">
        <f aca="false">'CRONO P CAIXA'!E34</f>
        <v>0</v>
      </c>
      <c r="C35" s="315" t="str">
        <f aca="false">'CRONO P CAIXA'!F34</f>
        <v/>
      </c>
      <c r="D35" s="316"/>
      <c r="E35" s="317"/>
      <c r="F35" s="318" t="n">
        <f aca="false">SUMIF('ORÇ.GLOBAL P CAIXA'!$V$12:$V$1011,B35,'ORÇ.GLOBAL P CAIXA'!$Z$12:$Z$1011)</f>
        <v>0</v>
      </c>
      <c r="G35" s="318" t="n">
        <f aca="false">SUMIF('ORÇ.GLOBAL P CAIXA'!$V$12:$V$1011,B35,'ORÇ.GLOBAL P CAIXA'!$AA$12:$AA$1011)</f>
        <v>0</v>
      </c>
      <c r="H35" s="318" t="n">
        <f aca="false">SUMIF('ORÇ.GLOBAL P CAIXA'!$V$12:$V$1011,B35,'ORÇ.GLOBAL P CAIXA'!$AB$12:$AB$1011)</f>
        <v>0</v>
      </c>
      <c r="I35" s="319" t="n">
        <f aca="false">SUMIF('ORÇ.GLOBAL P CAIXA'!$V$12:$V$1011,B35,'ORÇ.GLOBAL P CAIXA'!$AC$12:$AC$1011)</f>
        <v>0</v>
      </c>
      <c r="J35" s="318" t="n">
        <f aca="false">SUM(F35:I35)</f>
        <v>0</v>
      </c>
      <c r="K35" s="320" t="n">
        <f aca="false">J35*100/$J$47</f>
        <v>0</v>
      </c>
      <c r="L35" s="313"/>
    </row>
    <row r="36" s="292" customFormat="true" ht="9.75" hidden="false" customHeight="true" outlineLevel="0" collapsed="false">
      <c r="B36" s="314" t="n">
        <f aca="false">'CRONO P CAIXA'!E35</f>
        <v>0</v>
      </c>
      <c r="C36" s="315" t="str">
        <f aca="false">'CRONO P CAIXA'!F35</f>
        <v/>
      </c>
      <c r="D36" s="316"/>
      <c r="E36" s="317"/>
      <c r="F36" s="318" t="n">
        <f aca="false">SUMIF('ORÇ.GLOBAL P CAIXA'!$V$12:$V$1011,B36,'ORÇ.GLOBAL P CAIXA'!$Z$12:$Z$1011)</f>
        <v>0</v>
      </c>
      <c r="G36" s="318" t="n">
        <f aca="false">SUMIF('ORÇ.GLOBAL P CAIXA'!$V$12:$V$1011,B36,'ORÇ.GLOBAL P CAIXA'!$AA$12:$AA$1011)</f>
        <v>0</v>
      </c>
      <c r="H36" s="318" t="n">
        <f aca="false">SUMIF('ORÇ.GLOBAL P CAIXA'!$V$12:$V$1011,B36,'ORÇ.GLOBAL P CAIXA'!$AB$12:$AB$1011)</f>
        <v>0</v>
      </c>
      <c r="I36" s="319" t="n">
        <f aca="false">SUMIF('ORÇ.GLOBAL P CAIXA'!$V$12:$V$1011,B36,'ORÇ.GLOBAL P CAIXA'!$AC$12:$AC$1011)</f>
        <v>0</v>
      </c>
      <c r="J36" s="318" t="n">
        <f aca="false">SUM(F36:I36)</f>
        <v>0</v>
      </c>
      <c r="K36" s="320" t="n">
        <f aca="false">J36*100/$J$47</f>
        <v>0</v>
      </c>
      <c r="L36" s="313"/>
    </row>
    <row r="37" s="292" customFormat="true" ht="9.75" hidden="false" customHeight="true" outlineLevel="0" collapsed="false">
      <c r="B37" s="314" t="n">
        <f aca="false">'CRONO P CAIXA'!E36</f>
        <v>0</v>
      </c>
      <c r="C37" s="315" t="str">
        <f aca="false">'CRONO P CAIXA'!F36</f>
        <v/>
      </c>
      <c r="D37" s="316"/>
      <c r="E37" s="317"/>
      <c r="F37" s="318" t="n">
        <f aca="false">SUMIF('ORÇ.GLOBAL P CAIXA'!$V$12:$V$1011,B37,'ORÇ.GLOBAL P CAIXA'!$Z$12:$Z$1011)</f>
        <v>0</v>
      </c>
      <c r="G37" s="318" t="n">
        <f aca="false">SUMIF('ORÇ.GLOBAL P CAIXA'!$V$12:$V$1011,B37,'ORÇ.GLOBAL P CAIXA'!$AA$12:$AA$1011)</f>
        <v>0</v>
      </c>
      <c r="H37" s="318" t="n">
        <f aca="false">SUMIF('ORÇ.GLOBAL P CAIXA'!$V$12:$V$1011,B37,'ORÇ.GLOBAL P CAIXA'!$AB$12:$AB$1011)</f>
        <v>0</v>
      </c>
      <c r="I37" s="319" t="n">
        <f aca="false">SUMIF('ORÇ.GLOBAL P CAIXA'!$V$12:$V$1011,B37,'ORÇ.GLOBAL P CAIXA'!$AC$12:$AC$1011)</f>
        <v>0</v>
      </c>
      <c r="J37" s="318" t="n">
        <f aca="false">SUM(F37:I37)</f>
        <v>0</v>
      </c>
      <c r="K37" s="320" t="n">
        <f aca="false">J37*100/$J$47</f>
        <v>0</v>
      </c>
      <c r="L37" s="313"/>
    </row>
    <row r="38" s="292" customFormat="true" ht="9.75" hidden="false" customHeight="true" outlineLevel="0" collapsed="false">
      <c r="B38" s="314" t="n">
        <f aca="false">'CRONO P CAIXA'!E37</f>
        <v>0</v>
      </c>
      <c r="C38" s="315" t="str">
        <f aca="false">'CRONO P CAIXA'!F37</f>
        <v/>
      </c>
      <c r="D38" s="316"/>
      <c r="E38" s="317"/>
      <c r="F38" s="318" t="n">
        <f aca="false">SUMIF('ORÇ.GLOBAL P CAIXA'!$V$12:$V$1011,B38,'ORÇ.GLOBAL P CAIXA'!$Z$12:$Z$1011)</f>
        <v>0</v>
      </c>
      <c r="G38" s="318" t="n">
        <f aca="false">SUMIF('ORÇ.GLOBAL P CAIXA'!$V$12:$V$1011,B38,'ORÇ.GLOBAL P CAIXA'!$AA$12:$AA$1011)</f>
        <v>0</v>
      </c>
      <c r="H38" s="318" t="n">
        <f aca="false">SUMIF('ORÇ.GLOBAL P CAIXA'!$V$12:$V$1011,B38,'ORÇ.GLOBAL P CAIXA'!$AB$12:$AB$1011)</f>
        <v>0</v>
      </c>
      <c r="I38" s="319" t="n">
        <f aca="false">SUMIF('ORÇ.GLOBAL P CAIXA'!$V$12:$V$1011,B38,'ORÇ.GLOBAL P CAIXA'!$AC$12:$AC$1011)</f>
        <v>0</v>
      </c>
      <c r="J38" s="318" t="n">
        <f aca="false">SUM(F38:I38)</f>
        <v>0</v>
      </c>
      <c r="K38" s="320" t="n">
        <f aca="false">J38*100/$J$47</f>
        <v>0</v>
      </c>
      <c r="L38" s="313"/>
    </row>
    <row r="39" s="292" customFormat="true" ht="9.75" hidden="false" customHeight="true" outlineLevel="0" collapsed="false">
      <c r="B39" s="314" t="n">
        <f aca="false">'CRONO P CAIXA'!E38</f>
        <v>0</v>
      </c>
      <c r="C39" s="315" t="str">
        <f aca="false">'CRONO P CAIXA'!F38</f>
        <v/>
      </c>
      <c r="D39" s="316"/>
      <c r="E39" s="317"/>
      <c r="F39" s="318" t="n">
        <f aca="false">SUMIF('ORÇ.GLOBAL P CAIXA'!$V$12:$V$1011,B39,'ORÇ.GLOBAL P CAIXA'!$Z$12:$Z$1011)</f>
        <v>0</v>
      </c>
      <c r="G39" s="318" t="n">
        <f aca="false">SUMIF('ORÇ.GLOBAL P CAIXA'!$V$12:$V$1011,B39,'ORÇ.GLOBAL P CAIXA'!$AA$12:$AA$1011)</f>
        <v>0</v>
      </c>
      <c r="H39" s="318" t="n">
        <f aca="false">SUMIF('ORÇ.GLOBAL P CAIXA'!$V$12:$V$1011,B39,'ORÇ.GLOBAL P CAIXA'!$AB$12:$AB$1011)</f>
        <v>0</v>
      </c>
      <c r="I39" s="319" t="n">
        <f aca="false">SUMIF('ORÇ.GLOBAL P CAIXA'!$V$12:$V$1011,B39,'ORÇ.GLOBAL P CAIXA'!$AC$12:$AC$1011)</f>
        <v>0</v>
      </c>
      <c r="J39" s="318" t="n">
        <f aca="false">SUM(F39:I39)</f>
        <v>0</v>
      </c>
      <c r="K39" s="320" t="n">
        <f aca="false">J39*100/$J$47</f>
        <v>0</v>
      </c>
      <c r="L39" s="313"/>
    </row>
    <row r="40" s="292" customFormat="true" ht="9.75" hidden="false" customHeight="true" outlineLevel="0" collapsed="false">
      <c r="B40" s="314" t="n">
        <f aca="false">'CRONO P CAIXA'!E39</f>
        <v>0</v>
      </c>
      <c r="C40" s="315" t="str">
        <f aca="false">'CRONO P CAIXA'!F39</f>
        <v/>
      </c>
      <c r="D40" s="316"/>
      <c r="E40" s="317"/>
      <c r="F40" s="318" t="n">
        <f aca="false">SUMIF('ORÇ.GLOBAL P CAIXA'!$V$12:$V$1011,B40,'ORÇ.GLOBAL P CAIXA'!$Z$12:$Z$1011)</f>
        <v>0</v>
      </c>
      <c r="G40" s="318" t="n">
        <f aca="false">SUMIF('ORÇ.GLOBAL P CAIXA'!$V$12:$V$1011,B40,'ORÇ.GLOBAL P CAIXA'!$AA$12:$AA$1011)</f>
        <v>0</v>
      </c>
      <c r="H40" s="318" t="n">
        <f aca="false">SUMIF('ORÇ.GLOBAL P CAIXA'!$V$12:$V$1011,B40,'ORÇ.GLOBAL P CAIXA'!$AB$12:$AB$1011)</f>
        <v>0</v>
      </c>
      <c r="I40" s="319" t="n">
        <f aca="false">SUMIF('ORÇ.GLOBAL P CAIXA'!$V$12:$V$1011,B40,'ORÇ.GLOBAL P CAIXA'!$AC$12:$AC$1011)</f>
        <v>0</v>
      </c>
      <c r="J40" s="318" t="n">
        <f aca="false">SUM(F40:I40)</f>
        <v>0</v>
      </c>
      <c r="K40" s="320" t="n">
        <f aca="false">J40*100/$J$47</f>
        <v>0</v>
      </c>
      <c r="L40" s="313"/>
    </row>
    <row r="41" s="292" customFormat="true" ht="9.75" hidden="false" customHeight="true" outlineLevel="0" collapsed="false">
      <c r="B41" s="314" t="n">
        <f aca="false">'CRONO P CAIXA'!E40</f>
        <v>0</v>
      </c>
      <c r="C41" s="315" t="str">
        <f aca="false">'CRONO P CAIXA'!F40</f>
        <v/>
      </c>
      <c r="D41" s="316"/>
      <c r="E41" s="317"/>
      <c r="F41" s="318" t="n">
        <f aca="false">SUMIF('ORÇ.GLOBAL P CAIXA'!$V$12:$V$1011,B41,'ORÇ.GLOBAL P CAIXA'!$Z$12:$Z$1011)</f>
        <v>0</v>
      </c>
      <c r="G41" s="318" t="n">
        <f aca="false">SUMIF('ORÇ.GLOBAL P CAIXA'!$V$12:$V$1011,B41,'ORÇ.GLOBAL P CAIXA'!$AA$12:$AA$1011)</f>
        <v>0</v>
      </c>
      <c r="H41" s="318" t="n">
        <f aca="false">SUMIF('ORÇ.GLOBAL P CAIXA'!$V$12:$V$1011,B41,'ORÇ.GLOBAL P CAIXA'!$AB$12:$AB$1011)</f>
        <v>0</v>
      </c>
      <c r="I41" s="319" t="n">
        <f aca="false">SUMIF('ORÇ.GLOBAL P CAIXA'!$V$12:$V$1011,B41,'ORÇ.GLOBAL P CAIXA'!$AC$12:$AC$1011)</f>
        <v>0</v>
      </c>
      <c r="J41" s="318" t="n">
        <f aca="false">SUM(F41:I41)</f>
        <v>0</v>
      </c>
      <c r="K41" s="320" t="n">
        <f aca="false">J41*100/$J$47</f>
        <v>0</v>
      </c>
      <c r="L41" s="313"/>
    </row>
    <row r="42" s="292" customFormat="true" ht="9.75" hidden="false" customHeight="true" outlineLevel="0" collapsed="false">
      <c r="B42" s="314" t="n">
        <f aca="false">'CRONO P CAIXA'!E41</f>
        <v>0</v>
      </c>
      <c r="C42" s="315" t="str">
        <f aca="false">'CRONO P CAIXA'!F41</f>
        <v/>
      </c>
      <c r="D42" s="316"/>
      <c r="E42" s="317"/>
      <c r="F42" s="318" t="n">
        <f aca="false">SUMIF('ORÇ.GLOBAL P CAIXA'!$V$12:$V$1011,B42,'ORÇ.GLOBAL P CAIXA'!$Z$12:$Z$1011)</f>
        <v>0</v>
      </c>
      <c r="G42" s="318" t="n">
        <f aca="false">SUMIF('ORÇ.GLOBAL P CAIXA'!$V$12:$V$1011,B42,'ORÇ.GLOBAL P CAIXA'!$AA$12:$AA$1011)</f>
        <v>0</v>
      </c>
      <c r="H42" s="318" t="n">
        <f aca="false">SUMIF('ORÇ.GLOBAL P CAIXA'!$V$12:$V$1011,B42,'ORÇ.GLOBAL P CAIXA'!$AB$12:$AB$1011)</f>
        <v>0</v>
      </c>
      <c r="I42" s="319" t="n">
        <f aca="false">SUMIF('ORÇ.GLOBAL P CAIXA'!$V$12:$V$1011,B42,'ORÇ.GLOBAL P CAIXA'!$AC$12:$AC$1011)</f>
        <v>0</v>
      </c>
      <c r="J42" s="318" t="n">
        <f aca="false">SUM(F42:I42)</f>
        <v>0</v>
      </c>
      <c r="K42" s="320" t="n">
        <f aca="false">J42*100/$J$47</f>
        <v>0</v>
      </c>
      <c r="L42" s="313"/>
    </row>
    <row r="43" s="292" customFormat="true" ht="9.75" hidden="false" customHeight="true" outlineLevel="0" collapsed="false">
      <c r="B43" s="314" t="n">
        <f aca="false">'CRONO P CAIXA'!E42</f>
        <v>0</v>
      </c>
      <c r="C43" s="315" t="str">
        <f aca="false">'CRONO P CAIXA'!F42</f>
        <v/>
      </c>
      <c r="D43" s="316"/>
      <c r="E43" s="317"/>
      <c r="F43" s="318" t="n">
        <f aca="false">SUMIF('ORÇ.GLOBAL P CAIXA'!$V$12:$V$1011,B43,'ORÇ.GLOBAL P CAIXA'!$Z$12:$Z$1011)</f>
        <v>0</v>
      </c>
      <c r="G43" s="318" t="n">
        <f aca="false">SUMIF('ORÇ.GLOBAL P CAIXA'!$V$12:$V$1011,B43,'ORÇ.GLOBAL P CAIXA'!$AA$12:$AA$1011)</f>
        <v>0</v>
      </c>
      <c r="H43" s="318" t="n">
        <f aca="false">SUMIF('ORÇ.GLOBAL P CAIXA'!$V$12:$V$1011,B43,'ORÇ.GLOBAL P CAIXA'!$AB$12:$AB$1011)</f>
        <v>0</v>
      </c>
      <c r="I43" s="319" t="n">
        <f aca="false">SUMIF('ORÇ.GLOBAL P CAIXA'!$V$12:$V$1011,B43,'ORÇ.GLOBAL P CAIXA'!$AC$12:$AC$1011)</f>
        <v>0</v>
      </c>
      <c r="J43" s="318" t="n">
        <f aca="false">SUM(F43:I43)</f>
        <v>0</v>
      </c>
      <c r="K43" s="320" t="n">
        <f aca="false">J43*100/$J$47</f>
        <v>0</v>
      </c>
      <c r="L43" s="313"/>
    </row>
    <row r="44" s="292" customFormat="true" ht="9.75" hidden="false" customHeight="true" outlineLevel="0" collapsed="false">
      <c r="B44" s="314" t="n">
        <f aca="false">'CRONO P CAIXA'!E43</f>
        <v>0</v>
      </c>
      <c r="C44" s="315" t="str">
        <f aca="false">'CRONO P CAIXA'!F43</f>
        <v/>
      </c>
      <c r="D44" s="316"/>
      <c r="E44" s="317"/>
      <c r="F44" s="318" t="n">
        <f aca="false">SUMIF('ORÇ.GLOBAL P CAIXA'!$V$12:$V$1011,B44,'ORÇ.GLOBAL P CAIXA'!$Z$12:$Z$1011)</f>
        <v>0</v>
      </c>
      <c r="G44" s="318" t="n">
        <f aca="false">SUMIF('ORÇ.GLOBAL P CAIXA'!$V$12:$V$1011,B44,'ORÇ.GLOBAL P CAIXA'!$AA$12:$AA$1011)</f>
        <v>0</v>
      </c>
      <c r="H44" s="318" t="n">
        <f aca="false">SUMIF('ORÇ.GLOBAL P CAIXA'!$V$12:$V$1011,B44,'ORÇ.GLOBAL P CAIXA'!$AB$12:$AB$1011)</f>
        <v>0</v>
      </c>
      <c r="I44" s="319" t="n">
        <f aca="false">SUMIF('ORÇ.GLOBAL P CAIXA'!$V$12:$V$1011,B44,'ORÇ.GLOBAL P CAIXA'!$AC$12:$AC$1011)</f>
        <v>0</v>
      </c>
      <c r="J44" s="318" t="n">
        <f aca="false">SUM(F44:I44)</f>
        <v>0</v>
      </c>
      <c r="K44" s="320" t="n">
        <f aca="false">J44*100/$J$47</f>
        <v>0</v>
      </c>
      <c r="L44" s="313"/>
    </row>
    <row r="45" s="292" customFormat="true" ht="9.75" hidden="false" customHeight="true" outlineLevel="0" collapsed="false">
      <c r="B45" s="314" t="n">
        <f aca="false">'CRONO P CAIXA'!E44</f>
        <v>0</v>
      </c>
      <c r="C45" s="315" t="str">
        <f aca="false">'CRONO P CAIXA'!F44</f>
        <v/>
      </c>
      <c r="D45" s="316"/>
      <c r="E45" s="317"/>
      <c r="F45" s="318" t="n">
        <f aca="false">SUMIF('ORÇ.GLOBAL P CAIXA'!$V$12:$V$1011,B45,'ORÇ.GLOBAL P CAIXA'!$Z$12:$Z$1011)</f>
        <v>0</v>
      </c>
      <c r="G45" s="318" t="n">
        <f aca="false">SUMIF('ORÇ.GLOBAL P CAIXA'!$V$12:$V$1011,B45,'ORÇ.GLOBAL P CAIXA'!$AA$12:$AA$1011)</f>
        <v>0</v>
      </c>
      <c r="H45" s="318" t="n">
        <f aca="false">SUMIF('ORÇ.GLOBAL P CAIXA'!$V$12:$V$1011,B45,'ORÇ.GLOBAL P CAIXA'!$AB$12:$AB$1011)</f>
        <v>0</v>
      </c>
      <c r="I45" s="319" t="n">
        <f aca="false">SUMIF('ORÇ.GLOBAL P CAIXA'!$V$12:$V$1011,B45,'ORÇ.GLOBAL P CAIXA'!$AC$12:$AC$1011)</f>
        <v>0</v>
      </c>
      <c r="J45" s="318" t="n">
        <f aca="false">SUM(F45:I45)</f>
        <v>0</v>
      </c>
      <c r="K45" s="320" t="n">
        <f aca="false">J45*100/$J$47</f>
        <v>0</v>
      </c>
      <c r="L45" s="313"/>
    </row>
    <row r="46" s="292" customFormat="true" ht="9.75" hidden="false" customHeight="true" outlineLevel="0" collapsed="false">
      <c r="B46" s="314" t="n">
        <f aca="false">'CRONO P CAIXA'!E45</f>
        <v>0</v>
      </c>
      <c r="C46" s="315" t="str">
        <f aca="false">'CRONO P CAIXA'!F45</f>
        <v/>
      </c>
      <c r="D46" s="316"/>
      <c r="E46" s="317"/>
      <c r="F46" s="318" t="n">
        <f aca="false">SUMIF('ORÇ.GLOBAL P CAIXA'!$V$12:$V$1011,B46,'ORÇ.GLOBAL P CAIXA'!$Z$12:$Z$1011)</f>
        <v>0</v>
      </c>
      <c r="G46" s="318" t="n">
        <f aca="false">SUMIF('ORÇ.GLOBAL P CAIXA'!$V$12:$V$1011,B46,'ORÇ.GLOBAL P CAIXA'!$AA$12:$AA$1011)</f>
        <v>0</v>
      </c>
      <c r="H46" s="318" t="n">
        <f aca="false">SUMIF('ORÇ.GLOBAL P CAIXA'!$V$12:$V$1011,B46,'ORÇ.GLOBAL P CAIXA'!$AB$12:$AB$1011)</f>
        <v>0</v>
      </c>
      <c r="I46" s="319" t="n">
        <f aca="false">SUMIF('ORÇ.GLOBAL P CAIXA'!$V$12:$V$1011,B46,'ORÇ.GLOBAL P CAIXA'!$AC$12:$AC$1011)</f>
        <v>0</v>
      </c>
      <c r="J46" s="318" t="n">
        <f aca="false">SUM(F46:I46)</f>
        <v>0</v>
      </c>
      <c r="K46" s="320" t="n">
        <f aca="false">J46*100/$J$47</f>
        <v>0</v>
      </c>
      <c r="L46" s="313"/>
    </row>
    <row r="47" s="292" customFormat="true" ht="9.75" hidden="false" customHeight="true" outlineLevel="0" collapsed="false">
      <c r="B47" s="321"/>
      <c r="C47" s="322"/>
      <c r="D47" s="323" t="s">
        <v>187</v>
      </c>
      <c r="E47" s="323"/>
      <c r="F47" s="324" t="n">
        <f aca="false">SUM(F10:F46)</f>
        <v>0</v>
      </c>
      <c r="G47" s="324" t="n">
        <f aca="false">SUM(G10:G46)</f>
        <v>41766.75</v>
      </c>
      <c r="H47" s="324" t="n">
        <f aca="false">SUM(H10:H46)</f>
        <v>0</v>
      </c>
      <c r="I47" s="324" t="n">
        <f aca="false">SUM(I10:I46)</f>
        <v>0</v>
      </c>
      <c r="J47" s="325" t="n">
        <f aca="false">SUM(J10:J46)</f>
        <v>41766.75</v>
      </c>
      <c r="K47" s="326"/>
      <c r="L47" s="327"/>
    </row>
    <row r="48" s="292" customFormat="true" ht="9.75" hidden="false" customHeight="true" outlineLevel="0" collapsed="false">
      <c r="B48" s="328"/>
      <c r="C48" s="328"/>
      <c r="D48" s="323" t="s">
        <v>188</v>
      </c>
      <c r="E48" s="323"/>
      <c r="F48" s="329" t="n">
        <f aca="false">F47/$J$47</f>
        <v>0</v>
      </c>
      <c r="G48" s="329" t="n">
        <f aca="false">G47/$J$47</f>
        <v>1</v>
      </c>
      <c r="H48" s="329" t="n">
        <f aca="false">H47/$J$47</f>
        <v>0</v>
      </c>
      <c r="I48" s="329" t="n">
        <f aca="false">I47/$J$47</f>
        <v>0</v>
      </c>
      <c r="J48" s="330"/>
      <c r="K48" s="331" t="n">
        <f aca="false">SUM(K10:K46)</f>
        <v>100</v>
      </c>
    </row>
    <row r="49" s="292" customFormat="true" ht="9.75" hidden="false" customHeight="true" outlineLevel="0" collapsed="false">
      <c r="D49" s="332"/>
      <c r="E49" s="64" t="str">
        <f aca="false">IF(INFORMAÇÕES!S113&lt;INFORMAÇÕES!S109,"Saldo de Repasse a reprogramar: ","Contrapartida Obrigatória: ")</f>
        <v>Contrapartida Obrigatória: </v>
      </c>
      <c r="F49" s="333" t="n">
        <f aca="false">INFORMAÇÕES!S109-INFORMAÇÕES!S113</f>
        <v>0</v>
      </c>
      <c r="G49" s="333" t="n">
        <f aca="false">IF(INFORMAÇÕES!S113&lt;INFORMAÇÕES!S109,,IF(INFORMAÇÕES!T110=0,ROUND(INFORMAÇÕES!S111,2),ROUND(INFORMAÇÕES!T110,2)))</f>
        <v>0</v>
      </c>
      <c r="H49" s="334"/>
      <c r="I49" s="334"/>
      <c r="J49" s="334"/>
      <c r="K49" s="334"/>
      <c r="L49" s="334"/>
      <c r="M49" s="334"/>
    </row>
    <row r="50" s="292" customFormat="true" ht="9.75" hidden="false" customHeight="true" outlineLevel="0" collapsed="false">
      <c r="B50" s="84"/>
      <c r="C50" s="84"/>
      <c r="D50" s="84"/>
      <c r="E50" s="64" t="str">
        <f aca="false">IF(INFORMAÇÕES!S113&lt;INFORMAÇÕES!S109,"Saldo de Contrapartida a reprogramar: ","Contrapartida Adicional: ")</f>
        <v>Contrapartida Adicional: </v>
      </c>
      <c r="F50" s="335"/>
      <c r="G50" s="333" t="n">
        <f aca="false">IF(INFORMAÇÕES!S113&lt;INFORMAÇÕES!S109,ROUND(INFORMAÇÕES!S103*QCI!F49/100,2),ROUND(SUM(G47:I47)-G49,2))</f>
        <v>41766.75</v>
      </c>
    </row>
    <row r="51" s="292" customFormat="true" ht="9.75" hidden="false" customHeight="true" outlineLevel="0" collapsed="false">
      <c r="B51" s="84"/>
      <c r="C51" s="84"/>
      <c r="D51" s="84"/>
      <c r="E51" s="284"/>
      <c r="F51" s="84"/>
    </row>
    <row r="52" s="84" customFormat="true" ht="9.75" hidden="false" customHeight="true" outlineLevel="0" collapsed="false">
      <c r="E52" s="284"/>
    </row>
    <row r="53" customFormat="false" ht="9.75" hidden="false" customHeight="true" outlineLevel="0" collapsed="false">
      <c r="E53" s="284"/>
      <c r="I53" s="1"/>
      <c r="J53" s="1"/>
      <c r="K53" s="1"/>
    </row>
    <row r="54" customFormat="false" ht="9.75" hidden="false" customHeight="true" outlineLevel="0" collapsed="false">
      <c r="I54" s="1"/>
      <c r="J54" s="1"/>
      <c r="K54" s="1"/>
    </row>
    <row r="55" customFormat="false" ht="9.75" hidden="false" customHeight="true" outlineLevel="0" collapsed="false">
      <c r="I55" s="1"/>
      <c r="J55" s="1"/>
      <c r="K55" s="1"/>
    </row>
    <row r="56" customFormat="false" ht="9.75" hidden="false" customHeight="true" outlineLevel="0" collapsed="false">
      <c r="C56" s="336"/>
      <c r="H56" s="337" t="n">
        <f aca="false">'ORÇ.GLOBAL REF.'!C1017</f>
        <v>45414</v>
      </c>
      <c r="I56" s="337"/>
      <c r="J56" s="337"/>
      <c r="K56" s="1"/>
    </row>
    <row r="57" customFormat="false" ht="9.75" hidden="false" customHeight="true" outlineLevel="0" collapsed="false">
      <c r="C57" s="338" t="s">
        <v>189</v>
      </c>
      <c r="H57" s="339" t="s">
        <v>190</v>
      </c>
      <c r="I57" s="339"/>
      <c r="J57" s="339"/>
      <c r="K57" s="1"/>
    </row>
    <row r="58" customFormat="false" ht="14.25" hidden="false" customHeight="false" outlineLevel="0" collapsed="false">
      <c r="I58" s="1"/>
      <c r="J58" s="1"/>
      <c r="K58" s="1"/>
    </row>
  </sheetData>
  <sheetProtection sheet="true" password="fe9a" objects="true" scenarios="true"/>
  <mergeCells count="14">
    <mergeCell ref="B2:C2"/>
    <mergeCell ref="H4:K4"/>
    <mergeCell ref="B8:B9"/>
    <mergeCell ref="C8:C9"/>
    <mergeCell ref="D8:D9"/>
    <mergeCell ref="E8:E9"/>
    <mergeCell ref="F8:F9"/>
    <mergeCell ref="G8:H8"/>
    <mergeCell ref="I8:I9"/>
    <mergeCell ref="J8:J9"/>
    <mergeCell ref="D47:E47"/>
    <mergeCell ref="D48:E48"/>
    <mergeCell ref="H56:J56"/>
    <mergeCell ref="H57:J57"/>
  </mergeCells>
  <conditionalFormatting sqref="E49:G50">
    <cfRule type="cellIs" priority="2" operator="equal" aboveAverage="0" equalAverage="0" bottom="0" percent="0" rank="0" text="" dxfId="31">
      <formula>0</formula>
    </cfRule>
  </conditionalFormatting>
  <conditionalFormatting sqref="E49:G49">
    <cfRule type="expression" priority="3" aboveAverage="0" equalAverage="0" bottom="0" percent="0" rank="0" text="" dxfId="32">
      <formula>$F$49=$G$49</formula>
    </cfRule>
  </conditionalFormatting>
  <conditionalFormatting sqref="G49">
    <cfRule type="cellIs" priority="4" operator="lessThan" aboveAverage="0" equalAverage="0" bottom="0" percent="0" rank="0" text="" dxfId="33">
      <formula>$F$49</formula>
    </cfRule>
  </conditionalFormatting>
  <conditionalFormatting sqref="E50:G50">
    <cfRule type="expression" priority="5" aboveAverage="0" equalAverage="0" bottom="0" percent="0" rank="0" text="" dxfId="34">
      <formula>$F$50=$G$50</formula>
    </cfRule>
  </conditionalFormatting>
  <conditionalFormatting sqref="B10:K46 F47:I48">
    <cfRule type="cellIs" priority="6" operator="equal" aboveAverage="0" equalAverage="0" bottom="0" percent="0" rank="0" text="" dxfId="35">
      <formula>0</formula>
    </cfRule>
  </conditionalFormatting>
  <conditionalFormatting sqref="J10:J46">
    <cfRule type="expression" priority="7" aboveAverage="0" equalAverage="0" bottom="0" percent="0" rank="0" text="" dxfId="36">
      <formula>$E10=1</formula>
    </cfRule>
  </conditionalFormatting>
  <conditionalFormatting sqref="F10:F46">
    <cfRule type="expression" priority="8" aboveAverage="0" equalAverage="0" bottom="0" percent="0" rank="0" text="" dxfId="37">
      <formula>#ref!=1</formula>
    </cfRule>
  </conditionalFormatting>
  <printOptions headings="false" gridLines="false" gridLinesSet="true" horizontalCentered="true" verticalCentered="false"/>
  <pageMargins left="0.520138888888889" right="0.511805555555556" top="0.85" bottom="0.7875" header="0.511811023622047" footer="0.315277777777778"/>
  <pageSetup paperSize="9" scale="100" fitToWidth="1" fitToHeight="1" pageOrder="downThenOver" orientation="landscape" blackAndWhite="false" draft="false" cellComments="none" horizontalDpi="300" verticalDpi="300" copies="1"/>
  <headerFooter differentFirst="false" differentOddEven="false">
    <oddHeader/>
    <oddFooter>&amp;L&amp;10V.131022</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I86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G10" activeCellId="0" sqref="G10"/>
    </sheetView>
  </sheetViews>
  <sheetFormatPr defaultColWidth="8.6796875" defaultRowHeight="14.25" zeroHeight="false" outlineLevelRow="0" outlineLevelCol="0"/>
  <cols>
    <col collapsed="false" customWidth="true" hidden="false" outlineLevel="0" max="1" min="1" style="0" width="3.67"/>
    <col collapsed="false" customWidth="true" hidden="false" outlineLevel="0" max="2" min="2" style="0" width="13"/>
    <col collapsed="false" customWidth="true" hidden="false" outlineLevel="0" max="3" min="3" style="0" width="16.56"/>
    <col collapsed="false" customWidth="true" hidden="false" outlineLevel="0" max="4" min="4" style="0" width="71.56"/>
    <col collapsed="false" customWidth="true" hidden="false" outlineLevel="0" max="5" min="5" style="0" width="6.33"/>
    <col collapsed="false" customWidth="true" hidden="false" outlineLevel="0" max="6" min="6" style="0" width="7.88"/>
    <col collapsed="false" customWidth="true" hidden="false" outlineLevel="0" max="7" min="7" style="0" width="11.56"/>
    <col collapsed="false" customWidth="true" hidden="false" outlineLevel="0" max="8" min="8" style="0" width="12.88"/>
    <col collapsed="false" customWidth="true" hidden="false" outlineLevel="0" max="9" min="9" style="0" width="9"/>
  </cols>
  <sheetData>
    <row r="1" customFormat="false" ht="15" hidden="false" customHeight="false" outlineLevel="0" collapsed="false">
      <c r="B1" s="340" t="s">
        <v>191</v>
      </c>
      <c r="C1" s="340"/>
      <c r="D1" s="340"/>
      <c r="E1" s="340"/>
      <c r="F1" s="340"/>
      <c r="G1" s="340"/>
      <c r="H1" s="340"/>
    </row>
    <row r="5" customFormat="false" ht="14.25" hidden="false" customHeight="false" outlineLevel="0" collapsed="false">
      <c r="B5" s="341" t="s">
        <v>192</v>
      </c>
      <c r="C5" s="341" t="s">
        <v>113</v>
      </c>
      <c r="D5" s="341" t="s">
        <v>193</v>
      </c>
      <c r="E5" s="341" t="s">
        <v>180</v>
      </c>
      <c r="F5" s="341" t="s">
        <v>194</v>
      </c>
      <c r="G5" s="341" t="s">
        <v>195</v>
      </c>
      <c r="H5" s="341" t="s">
        <v>196</v>
      </c>
      <c r="I5" s="342" t="s">
        <v>197</v>
      </c>
    </row>
    <row r="6" customFormat="false" ht="14.25" hidden="false" customHeight="false" outlineLevel="0" collapsed="false">
      <c r="B6" s="343"/>
      <c r="C6" s="343"/>
      <c r="D6" s="343"/>
      <c r="E6" s="343"/>
      <c r="F6" s="343"/>
      <c r="G6" s="343"/>
      <c r="H6" s="343"/>
      <c r="I6" s="344" t="str">
        <f aca="false">I7</f>
        <v>ocultar</v>
      </c>
    </row>
    <row r="7" customFormat="false" ht="35.05" hidden="false" customHeight="false" outlineLevel="0" collapsed="false">
      <c r="B7" s="345" t="s">
        <v>198</v>
      </c>
      <c r="C7" s="346" t="s">
        <v>199</v>
      </c>
      <c r="D7" s="347" t="s">
        <v>200</v>
      </c>
      <c r="E7" s="348" t="s">
        <v>201</v>
      </c>
      <c r="F7" s="349"/>
      <c r="G7" s="350"/>
      <c r="H7" s="350" t="n">
        <f aca="false">ROUND(SUM(H8:H23),2)</f>
        <v>0</v>
      </c>
      <c r="I7" s="344" t="str">
        <f aca="false">IF(H7&gt;0,"ok","ocultar")</f>
        <v>ocultar</v>
      </c>
    </row>
    <row r="8" customFormat="false" ht="14.25" hidden="false" customHeight="false" outlineLevel="0" collapsed="false">
      <c r="B8" s="351"/>
      <c r="C8" s="352"/>
      <c r="D8" s="353"/>
      <c r="E8" s="354"/>
      <c r="F8" s="354"/>
      <c r="G8" s="355"/>
      <c r="H8" s="356" t="n">
        <f aca="false">F8*G8</f>
        <v>0</v>
      </c>
      <c r="I8" s="344" t="str">
        <f aca="false">IF(H8&gt;0,"ok","ocultar")</f>
        <v>ocultar</v>
      </c>
    </row>
    <row r="9" customFormat="false" ht="14.25" hidden="false" customHeight="false" outlineLevel="0" collapsed="false">
      <c r="B9" s="357"/>
      <c r="C9" s="358"/>
      <c r="D9" s="359"/>
      <c r="E9" s="360"/>
      <c r="F9" s="360"/>
      <c r="G9" s="361"/>
      <c r="H9" s="362" t="n">
        <f aca="false">F9*G9</f>
        <v>0</v>
      </c>
      <c r="I9" s="344" t="str">
        <f aca="false">IF(H9&gt;0,"ok","ocultar")</f>
        <v>ocultar</v>
      </c>
    </row>
    <row r="10" customFormat="false" ht="14.25" hidden="false" customHeight="false" outlineLevel="0" collapsed="false">
      <c r="B10" s="357"/>
      <c r="C10" s="358"/>
      <c r="D10" s="359"/>
      <c r="E10" s="360"/>
      <c r="F10" s="360"/>
      <c r="G10" s="361"/>
      <c r="H10" s="362" t="n">
        <f aca="false">F10*G10</f>
        <v>0</v>
      </c>
      <c r="I10" s="344" t="str">
        <f aca="false">IF(H10&gt;0,"ok","ocultar")</f>
        <v>ocultar</v>
      </c>
    </row>
    <row r="11" customFormat="false" ht="14.25" hidden="false" customHeight="false" outlineLevel="0" collapsed="false">
      <c r="B11" s="357"/>
      <c r="C11" s="358"/>
      <c r="D11" s="359"/>
      <c r="E11" s="360"/>
      <c r="F11" s="360"/>
      <c r="G11" s="361"/>
      <c r="H11" s="362" t="n">
        <f aca="false">F11*G11</f>
        <v>0</v>
      </c>
      <c r="I11" s="344" t="str">
        <f aca="false">IF(H11&gt;0,"ok","ocultar")</f>
        <v>ocultar</v>
      </c>
    </row>
    <row r="12" customFormat="false" ht="14.25" hidden="false" customHeight="false" outlineLevel="0" collapsed="false">
      <c r="B12" s="357"/>
      <c r="C12" s="358"/>
      <c r="D12" s="359"/>
      <c r="E12" s="360"/>
      <c r="F12" s="360"/>
      <c r="G12" s="361"/>
      <c r="H12" s="362" t="n">
        <f aca="false">F12*G12</f>
        <v>0</v>
      </c>
      <c r="I12" s="344" t="str">
        <f aca="false">IF(H12&gt;0,"ok","ocultar")</f>
        <v>ocultar</v>
      </c>
    </row>
    <row r="13" customFormat="false" ht="14.25" hidden="false" customHeight="false" outlineLevel="0" collapsed="false">
      <c r="B13" s="357"/>
      <c r="C13" s="358"/>
      <c r="D13" s="359"/>
      <c r="E13" s="360"/>
      <c r="F13" s="360"/>
      <c r="G13" s="361"/>
      <c r="H13" s="362" t="n">
        <f aca="false">F13*G13</f>
        <v>0</v>
      </c>
      <c r="I13" s="344" t="str">
        <f aca="false">IF(H13&gt;0,"ok","ocultar")</f>
        <v>ocultar</v>
      </c>
    </row>
    <row r="14" customFormat="false" ht="14.25" hidden="false" customHeight="false" outlineLevel="0" collapsed="false">
      <c r="B14" s="357"/>
      <c r="C14" s="358"/>
      <c r="D14" s="359"/>
      <c r="E14" s="360"/>
      <c r="F14" s="360"/>
      <c r="G14" s="361"/>
      <c r="H14" s="362" t="n">
        <f aca="false">F14*G14</f>
        <v>0</v>
      </c>
      <c r="I14" s="344" t="str">
        <f aca="false">IF(H14&gt;0,"ok","ocultar")</f>
        <v>ocultar</v>
      </c>
    </row>
    <row r="15" customFormat="false" ht="14.25" hidden="false" customHeight="false" outlineLevel="0" collapsed="false">
      <c r="B15" s="357"/>
      <c r="C15" s="358"/>
      <c r="D15" s="359"/>
      <c r="E15" s="360"/>
      <c r="F15" s="360"/>
      <c r="G15" s="361"/>
      <c r="H15" s="362" t="n">
        <f aca="false">F15*G15</f>
        <v>0</v>
      </c>
      <c r="I15" s="344" t="str">
        <f aca="false">IF(H15&gt;0,"ok","ocultar")</f>
        <v>ocultar</v>
      </c>
    </row>
    <row r="16" customFormat="false" ht="14.25" hidden="false" customHeight="false" outlineLevel="0" collapsed="false">
      <c r="B16" s="357"/>
      <c r="C16" s="358"/>
      <c r="D16" s="359"/>
      <c r="E16" s="360"/>
      <c r="F16" s="360"/>
      <c r="G16" s="361"/>
      <c r="H16" s="362" t="n">
        <f aca="false">F16*G16</f>
        <v>0</v>
      </c>
      <c r="I16" s="344" t="str">
        <f aca="false">IF(H16&gt;0,"ok","ocultar")</f>
        <v>ocultar</v>
      </c>
    </row>
    <row r="17" customFormat="false" ht="14.25" hidden="false" customHeight="false" outlineLevel="0" collapsed="false">
      <c r="B17" s="357"/>
      <c r="C17" s="358"/>
      <c r="D17" s="359"/>
      <c r="E17" s="360"/>
      <c r="F17" s="360"/>
      <c r="G17" s="361"/>
      <c r="H17" s="362" t="n">
        <f aca="false">F17*G17</f>
        <v>0</v>
      </c>
      <c r="I17" s="344" t="str">
        <f aca="false">IF(H17&gt;0,"ok","ocultar")</f>
        <v>ocultar</v>
      </c>
    </row>
    <row r="18" customFormat="false" ht="14.25" hidden="false" customHeight="false" outlineLevel="0" collapsed="false">
      <c r="B18" s="357"/>
      <c r="C18" s="358"/>
      <c r="D18" s="359"/>
      <c r="E18" s="360"/>
      <c r="F18" s="360"/>
      <c r="G18" s="361"/>
      <c r="H18" s="362" t="n">
        <f aca="false">F18*G18</f>
        <v>0</v>
      </c>
      <c r="I18" s="344" t="str">
        <f aca="false">IF(H18&gt;0,"ok","ocultar")</f>
        <v>ocultar</v>
      </c>
    </row>
    <row r="19" customFormat="false" ht="14.25" hidden="false" customHeight="false" outlineLevel="0" collapsed="false">
      <c r="B19" s="357"/>
      <c r="C19" s="358"/>
      <c r="D19" s="359"/>
      <c r="E19" s="360"/>
      <c r="F19" s="360"/>
      <c r="G19" s="361"/>
      <c r="H19" s="362" t="n">
        <f aca="false">F19*G19</f>
        <v>0</v>
      </c>
      <c r="I19" s="344" t="str">
        <f aca="false">IF(H19&gt;0,"ok","ocultar")</f>
        <v>ocultar</v>
      </c>
    </row>
    <row r="20" customFormat="false" ht="14.25" hidden="false" customHeight="false" outlineLevel="0" collapsed="false">
      <c r="B20" s="357"/>
      <c r="C20" s="358"/>
      <c r="D20" s="359"/>
      <c r="E20" s="360"/>
      <c r="F20" s="360"/>
      <c r="G20" s="361"/>
      <c r="H20" s="362" t="n">
        <f aca="false">F20*G20</f>
        <v>0</v>
      </c>
      <c r="I20" s="344" t="str">
        <f aca="false">IF(H20&gt;0,"ok","ocultar")</f>
        <v>ocultar</v>
      </c>
    </row>
    <row r="21" customFormat="false" ht="14.25" hidden="false" customHeight="false" outlineLevel="0" collapsed="false">
      <c r="B21" s="357"/>
      <c r="C21" s="358"/>
      <c r="D21" s="359"/>
      <c r="E21" s="360"/>
      <c r="F21" s="360"/>
      <c r="G21" s="361"/>
      <c r="H21" s="362" t="n">
        <f aca="false">F21*G21</f>
        <v>0</v>
      </c>
      <c r="I21" s="344" t="str">
        <f aca="false">IF(H21&gt;0,"ok","ocultar")</f>
        <v>ocultar</v>
      </c>
    </row>
    <row r="22" customFormat="false" ht="14.25" hidden="false" customHeight="false" outlineLevel="0" collapsed="false">
      <c r="B22" s="357"/>
      <c r="C22" s="358"/>
      <c r="D22" s="359"/>
      <c r="E22" s="360"/>
      <c r="F22" s="357"/>
      <c r="G22" s="361"/>
      <c r="H22" s="362" t="n">
        <f aca="false">F22*G22</f>
        <v>0</v>
      </c>
      <c r="I22" s="344" t="str">
        <f aca="false">IF(H22&gt;0,"ok","ocultar")</f>
        <v>ocultar</v>
      </c>
    </row>
    <row r="23" customFormat="false" ht="14.25" hidden="false" customHeight="false" outlineLevel="0" collapsed="false">
      <c r="D23" s="363"/>
      <c r="I23" s="344" t="str">
        <f aca="false">I24</f>
        <v>ocultar</v>
      </c>
    </row>
    <row r="24" customFormat="false" ht="14.25" hidden="false" customHeight="false" outlineLevel="0" collapsed="false">
      <c r="B24" s="345" t="s">
        <v>202</v>
      </c>
      <c r="C24" s="346"/>
      <c r="D24" s="364"/>
      <c r="E24" s="348"/>
      <c r="F24" s="349"/>
      <c r="G24" s="350"/>
      <c r="H24" s="350" t="n">
        <f aca="false">ROUND(SUM(H25:H40),2)</f>
        <v>0</v>
      </c>
      <c r="I24" s="344" t="str">
        <f aca="false">IF(H24&gt;0,"ok","ocultar")</f>
        <v>ocultar</v>
      </c>
    </row>
    <row r="25" customFormat="false" ht="14.25" hidden="false" customHeight="false" outlineLevel="0" collapsed="false">
      <c r="B25" s="351"/>
      <c r="C25" s="352"/>
      <c r="D25" s="353"/>
      <c r="E25" s="354"/>
      <c r="F25" s="354"/>
      <c r="G25" s="355"/>
      <c r="H25" s="356" t="n">
        <f aca="false">F25*G25</f>
        <v>0</v>
      </c>
      <c r="I25" s="344" t="str">
        <f aca="false">IF(H25&gt;0,"ok","ocultar")</f>
        <v>ocultar</v>
      </c>
    </row>
    <row r="26" customFormat="false" ht="14.25" hidden="false" customHeight="false" outlineLevel="0" collapsed="false">
      <c r="B26" s="357"/>
      <c r="C26" s="358"/>
      <c r="D26" s="359"/>
      <c r="E26" s="360"/>
      <c r="F26" s="360"/>
      <c r="G26" s="361"/>
      <c r="H26" s="362" t="n">
        <f aca="false">F26*G26</f>
        <v>0</v>
      </c>
      <c r="I26" s="344" t="str">
        <f aca="false">IF(H26&gt;0,"ok","ocultar")</f>
        <v>ocultar</v>
      </c>
    </row>
    <row r="27" customFormat="false" ht="14.25" hidden="false" customHeight="false" outlineLevel="0" collapsed="false">
      <c r="B27" s="357"/>
      <c r="C27" s="358"/>
      <c r="D27" s="359"/>
      <c r="E27" s="360"/>
      <c r="F27" s="360"/>
      <c r="G27" s="361"/>
      <c r="H27" s="362" t="n">
        <f aca="false">F27*G27</f>
        <v>0</v>
      </c>
      <c r="I27" s="344" t="str">
        <f aca="false">IF(H27&gt;0,"ok","ocultar")</f>
        <v>ocultar</v>
      </c>
    </row>
    <row r="28" customFormat="false" ht="14.25" hidden="false" customHeight="false" outlineLevel="0" collapsed="false">
      <c r="B28" s="357"/>
      <c r="C28" s="358"/>
      <c r="D28" s="359"/>
      <c r="E28" s="360"/>
      <c r="F28" s="360"/>
      <c r="G28" s="361"/>
      <c r="H28" s="362" t="n">
        <f aca="false">F28*G28</f>
        <v>0</v>
      </c>
      <c r="I28" s="344" t="str">
        <f aca="false">IF(H28&gt;0,"ok","ocultar")</f>
        <v>ocultar</v>
      </c>
    </row>
    <row r="29" customFormat="false" ht="14.25" hidden="false" customHeight="false" outlineLevel="0" collapsed="false">
      <c r="B29" s="357"/>
      <c r="C29" s="358"/>
      <c r="D29" s="359"/>
      <c r="E29" s="360"/>
      <c r="F29" s="360"/>
      <c r="G29" s="361"/>
      <c r="H29" s="362" t="n">
        <f aca="false">F29*G29</f>
        <v>0</v>
      </c>
      <c r="I29" s="344" t="str">
        <f aca="false">IF(H29&gt;0,"ok","ocultar")</f>
        <v>ocultar</v>
      </c>
    </row>
    <row r="30" customFormat="false" ht="14.25" hidden="false" customHeight="false" outlineLevel="0" collapsed="false">
      <c r="B30" s="357"/>
      <c r="C30" s="358"/>
      <c r="D30" s="359"/>
      <c r="E30" s="360"/>
      <c r="F30" s="360"/>
      <c r="G30" s="361"/>
      <c r="H30" s="362" t="n">
        <f aca="false">F30*G30</f>
        <v>0</v>
      </c>
      <c r="I30" s="344" t="str">
        <f aca="false">IF(H30&gt;0,"ok","ocultar")</f>
        <v>ocultar</v>
      </c>
    </row>
    <row r="31" customFormat="false" ht="14.25" hidden="false" customHeight="false" outlineLevel="0" collapsed="false">
      <c r="B31" s="357"/>
      <c r="C31" s="358"/>
      <c r="D31" s="359"/>
      <c r="E31" s="360"/>
      <c r="F31" s="360"/>
      <c r="G31" s="361"/>
      <c r="H31" s="362" t="n">
        <f aca="false">F31*G31</f>
        <v>0</v>
      </c>
      <c r="I31" s="344" t="str">
        <f aca="false">IF(H31&gt;0,"ok","ocultar")</f>
        <v>ocultar</v>
      </c>
    </row>
    <row r="32" customFormat="false" ht="14.25" hidden="false" customHeight="false" outlineLevel="0" collapsed="false">
      <c r="B32" s="357"/>
      <c r="C32" s="358"/>
      <c r="D32" s="359"/>
      <c r="E32" s="360"/>
      <c r="F32" s="360"/>
      <c r="G32" s="361"/>
      <c r="H32" s="362" t="n">
        <f aca="false">F32*G32</f>
        <v>0</v>
      </c>
      <c r="I32" s="344" t="str">
        <f aca="false">IF(H32&gt;0,"ok","ocultar")</f>
        <v>ocultar</v>
      </c>
    </row>
    <row r="33" customFormat="false" ht="14.25" hidden="false" customHeight="false" outlineLevel="0" collapsed="false">
      <c r="B33" s="357"/>
      <c r="C33" s="358"/>
      <c r="D33" s="359"/>
      <c r="E33" s="360"/>
      <c r="F33" s="360"/>
      <c r="G33" s="361"/>
      <c r="H33" s="362" t="n">
        <f aca="false">F33*G33</f>
        <v>0</v>
      </c>
      <c r="I33" s="344" t="str">
        <f aca="false">IF(H33&gt;0,"ok","ocultar")</f>
        <v>ocultar</v>
      </c>
    </row>
    <row r="34" customFormat="false" ht="14.25" hidden="false" customHeight="false" outlineLevel="0" collapsed="false">
      <c r="B34" s="357"/>
      <c r="C34" s="358"/>
      <c r="D34" s="359"/>
      <c r="E34" s="360"/>
      <c r="F34" s="360"/>
      <c r="G34" s="361"/>
      <c r="H34" s="362" t="n">
        <f aca="false">F34*G34</f>
        <v>0</v>
      </c>
      <c r="I34" s="344" t="str">
        <f aca="false">IF(H34&gt;0,"ok","ocultar")</f>
        <v>ocultar</v>
      </c>
    </row>
    <row r="35" customFormat="false" ht="14.25" hidden="false" customHeight="false" outlineLevel="0" collapsed="false">
      <c r="B35" s="357"/>
      <c r="C35" s="358"/>
      <c r="D35" s="359"/>
      <c r="E35" s="360"/>
      <c r="F35" s="360"/>
      <c r="G35" s="361"/>
      <c r="H35" s="362" t="n">
        <f aca="false">F35*G35</f>
        <v>0</v>
      </c>
      <c r="I35" s="344" t="str">
        <f aca="false">IF(H35&gt;0,"ok","ocultar")</f>
        <v>ocultar</v>
      </c>
    </row>
    <row r="36" customFormat="false" ht="14.25" hidden="false" customHeight="false" outlineLevel="0" collapsed="false">
      <c r="B36" s="357"/>
      <c r="C36" s="358"/>
      <c r="D36" s="359"/>
      <c r="E36" s="360"/>
      <c r="F36" s="360"/>
      <c r="G36" s="361"/>
      <c r="H36" s="362" t="n">
        <f aca="false">F36*G36</f>
        <v>0</v>
      </c>
      <c r="I36" s="344" t="str">
        <f aca="false">IF(H36&gt;0,"ok","ocultar")</f>
        <v>ocultar</v>
      </c>
    </row>
    <row r="37" customFormat="false" ht="14.25" hidden="false" customHeight="false" outlineLevel="0" collapsed="false">
      <c r="B37" s="357"/>
      <c r="C37" s="358"/>
      <c r="D37" s="359"/>
      <c r="E37" s="360"/>
      <c r="F37" s="360"/>
      <c r="G37" s="361"/>
      <c r="H37" s="362" t="n">
        <f aca="false">F37*G37</f>
        <v>0</v>
      </c>
      <c r="I37" s="344" t="str">
        <f aca="false">IF(H37&gt;0,"ok","ocultar")</f>
        <v>ocultar</v>
      </c>
    </row>
    <row r="38" customFormat="false" ht="14.25" hidden="false" customHeight="false" outlineLevel="0" collapsed="false">
      <c r="B38" s="357"/>
      <c r="C38" s="358"/>
      <c r="D38" s="359"/>
      <c r="E38" s="360"/>
      <c r="F38" s="360"/>
      <c r="G38" s="361"/>
      <c r="H38" s="362" t="n">
        <f aca="false">F38*G38</f>
        <v>0</v>
      </c>
      <c r="I38" s="344" t="str">
        <f aca="false">IF(H38&gt;0,"ok","ocultar")</f>
        <v>ocultar</v>
      </c>
    </row>
    <row r="39" customFormat="false" ht="14.25" hidden="false" customHeight="false" outlineLevel="0" collapsed="false">
      <c r="B39" s="357"/>
      <c r="C39" s="358"/>
      <c r="D39" s="359"/>
      <c r="E39" s="360"/>
      <c r="F39" s="357"/>
      <c r="G39" s="361"/>
      <c r="H39" s="362" t="n">
        <f aca="false">F39*G39</f>
        <v>0</v>
      </c>
      <c r="I39" s="344" t="str">
        <f aca="false">IF(H39&gt;0,"ok","ocultar")</f>
        <v>ocultar</v>
      </c>
    </row>
    <row r="40" customFormat="false" ht="14.25" hidden="false" customHeight="false" outlineLevel="0" collapsed="false">
      <c r="I40" s="344" t="str">
        <f aca="false">I41</f>
        <v>ocultar</v>
      </c>
    </row>
    <row r="41" customFormat="false" ht="14.25" hidden="false" customHeight="false" outlineLevel="0" collapsed="false">
      <c r="B41" s="345" t="s">
        <v>203</v>
      </c>
      <c r="C41" s="346"/>
      <c r="D41" s="364"/>
      <c r="E41" s="348"/>
      <c r="F41" s="349"/>
      <c r="G41" s="350"/>
      <c r="H41" s="350" t="n">
        <f aca="false">ROUND(SUM(H42:H57),2)</f>
        <v>0</v>
      </c>
      <c r="I41" s="344" t="str">
        <f aca="false">IF(H41&gt;0,"ok","ocultar")</f>
        <v>ocultar</v>
      </c>
    </row>
    <row r="42" customFormat="false" ht="14.25" hidden="false" customHeight="false" outlineLevel="0" collapsed="false">
      <c r="B42" s="351"/>
      <c r="C42" s="352"/>
      <c r="D42" s="359"/>
      <c r="E42" s="354"/>
      <c r="F42" s="354"/>
      <c r="G42" s="355"/>
      <c r="H42" s="356" t="n">
        <f aca="false">F42*G42</f>
        <v>0</v>
      </c>
      <c r="I42" s="344" t="str">
        <f aca="false">IF(H42&gt;0,"ok","ocultar")</f>
        <v>ocultar</v>
      </c>
    </row>
    <row r="43" customFormat="false" ht="14.25" hidden="false" customHeight="false" outlineLevel="0" collapsed="false">
      <c r="B43" s="357"/>
      <c r="C43" s="358"/>
      <c r="D43" s="359"/>
      <c r="E43" s="360"/>
      <c r="F43" s="360"/>
      <c r="G43" s="361"/>
      <c r="H43" s="362" t="n">
        <f aca="false">F43*G43</f>
        <v>0</v>
      </c>
      <c r="I43" s="344" t="str">
        <f aca="false">IF(H43&gt;0,"ok","ocultar")</f>
        <v>ocultar</v>
      </c>
    </row>
    <row r="44" customFormat="false" ht="14.25" hidden="false" customHeight="false" outlineLevel="0" collapsed="false">
      <c r="B44" s="357"/>
      <c r="C44" s="358"/>
      <c r="D44" s="359"/>
      <c r="E44" s="360"/>
      <c r="F44" s="360"/>
      <c r="G44" s="361"/>
      <c r="H44" s="362" t="n">
        <f aca="false">F44*G44</f>
        <v>0</v>
      </c>
      <c r="I44" s="344" t="str">
        <f aca="false">IF(H44&gt;0,"ok","ocultar")</f>
        <v>ocultar</v>
      </c>
    </row>
    <row r="45" customFormat="false" ht="14.25" hidden="false" customHeight="false" outlineLevel="0" collapsed="false">
      <c r="B45" s="357"/>
      <c r="C45" s="358"/>
      <c r="D45" s="359"/>
      <c r="E45" s="360"/>
      <c r="F45" s="360"/>
      <c r="G45" s="361"/>
      <c r="H45" s="362" t="n">
        <f aca="false">F45*G45</f>
        <v>0</v>
      </c>
      <c r="I45" s="344" t="str">
        <f aca="false">IF(H45&gt;0,"ok","ocultar")</f>
        <v>ocultar</v>
      </c>
    </row>
    <row r="46" customFormat="false" ht="14.25" hidden="false" customHeight="false" outlineLevel="0" collapsed="false">
      <c r="B46" s="357"/>
      <c r="C46" s="358"/>
      <c r="D46" s="359"/>
      <c r="E46" s="360"/>
      <c r="F46" s="360"/>
      <c r="G46" s="361"/>
      <c r="H46" s="362" t="n">
        <f aca="false">F46*G46</f>
        <v>0</v>
      </c>
      <c r="I46" s="344" t="str">
        <f aca="false">IF(H46&gt;0,"ok","ocultar")</f>
        <v>ocultar</v>
      </c>
    </row>
    <row r="47" customFormat="false" ht="14.25" hidden="false" customHeight="false" outlineLevel="0" collapsed="false">
      <c r="B47" s="357"/>
      <c r="C47" s="358"/>
      <c r="D47" s="359"/>
      <c r="E47" s="360"/>
      <c r="F47" s="360"/>
      <c r="G47" s="361"/>
      <c r="H47" s="362" t="n">
        <f aca="false">F47*G47</f>
        <v>0</v>
      </c>
      <c r="I47" s="344" t="str">
        <f aca="false">IF(H47&gt;0,"ok","ocultar")</f>
        <v>ocultar</v>
      </c>
    </row>
    <row r="48" customFormat="false" ht="14.25" hidden="false" customHeight="false" outlineLevel="0" collapsed="false">
      <c r="B48" s="357"/>
      <c r="C48" s="358"/>
      <c r="D48" s="359"/>
      <c r="E48" s="360"/>
      <c r="F48" s="360"/>
      <c r="G48" s="361"/>
      <c r="H48" s="362" t="n">
        <f aca="false">F48*G48</f>
        <v>0</v>
      </c>
      <c r="I48" s="344" t="str">
        <f aca="false">IF(H48&gt;0,"ok","ocultar")</f>
        <v>ocultar</v>
      </c>
    </row>
    <row r="49" customFormat="false" ht="14.25" hidden="false" customHeight="false" outlineLevel="0" collapsed="false">
      <c r="B49" s="357"/>
      <c r="C49" s="358"/>
      <c r="D49" s="359"/>
      <c r="E49" s="360"/>
      <c r="F49" s="360"/>
      <c r="G49" s="361"/>
      <c r="H49" s="362" t="n">
        <f aca="false">F49*G49</f>
        <v>0</v>
      </c>
      <c r="I49" s="344" t="str">
        <f aca="false">IF(H49&gt;0,"ok","ocultar")</f>
        <v>ocultar</v>
      </c>
    </row>
    <row r="50" customFormat="false" ht="14.25" hidden="false" customHeight="false" outlineLevel="0" collapsed="false">
      <c r="B50" s="357"/>
      <c r="C50" s="358"/>
      <c r="D50" s="359"/>
      <c r="E50" s="360"/>
      <c r="F50" s="360"/>
      <c r="G50" s="361"/>
      <c r="H50" s="362" t="n">
        <f aca="false">F50*G50</f>
        <v>0</v>
      </c>
      <c r="I50" s="344" t="str">
        <f aca="false">IF(H50&gt;0,"ok","ocultar")</f>
        <v>ocultar</v>
      </c>
    </row>
    <row r="51" customFormat="false" ht="14.25" hidden="false" customHeight="false" outlineLevel="0" collapsed="false">
      <c r="B51" s="357"/>
      <c r="C51" s="358"/>
      <c r="D51" s="359"/>
      <c r="E51" s="360"/>
      <c r="F51" s="360"/>
      <c r="G51" s="361"/>
      <c r="H51" s="362" t="n">
        <f aca="false">F51*G51</f>
        <v>0</v>
      </c>
      <c r="I51" s="344" t="str">
        <f aca="false">IF(H51&gt;0,"ok","ocultar")</f>
        <v>ocultar</v>
      </c>
    </row>
    <row r="52" customFormat="false" ht="14.25" hidden="false" customHeight="false" outlineLevel="0" collapsed="false">
      <c r="B52" s="357"/>
      <c r="C52" s="358"/>
      <c r="D52" s="359"/>
      <c r="E52" s="360"/>
      <c r="F52" s="360"/>
      <c r="G52" s="361"/>
      <c r="H52" s="362" t="n">
        <f aca="false">F52*G52</f>
        <v>0</v>
      </c>
      <c r="I52" s="344" t="str">
        <f aca="false">IF(H52&gt;0,"ok","ocultar")</f>
        <v>ocultar</v>
      </c>
    </row>
    <row r="53" customFormat="false" ht="14.25" hidden="false" customHeight="false" outlineLevel="0" collapsed="false">
      <c r="B53" s="357"/>
      <c r="C53" s="358"/>
      <c r="D53" s="359"/>
      <c r="E53" s="360"/>
      <c r="F53" s="360"/>
      <c r="G53" s="361"/>
      <c r="H53" s="362" t="n">
        <f aca="false">F53*G53</f>
        <v>0</v>
      </c>
      <c r="I53" s="344" t="str">
        <f aca="false">IF(H53&gt;0,"ok","ocultar")</f>
        <v>ocultar</v>
      </c>
    </row>
    <row r="54" customFormat="false" ht="14.25" hidden="false" customHeight="false" outlineLevel="0" collapsed="false">
      <c r="B54" s="357"/>
      <c r="C54" s="358"/>
      <c r="D54" s="359"/>
      <c r="E54" s="360"/>
      <c r="F54" s="360"/>
      <c r="G54" s="361"/>
      <c r="H54" s="362" t="n">
        <f aca="false">F54*G54</f>
        <v>0</v>
      </c>
      <c r="I54" s="344" t="str">
        <f aca="false">IF(H54&gt;0,"ok","ocultar")</f>
        <v>ocultar</v>
      </c>
    </row>
    <row r="55" customFormat="false" ht="14.25" hidden="false" customHeight="false" outlineLevel="0" collapsed="false">
      <c r="B55" s="357"/>
      <c r="C55" s="358"/>
      <c r="D55" s="359"/>
      <c r="E55" s="360"/>
      <c r="F55" s="360"/>
      <c r="G55" s="361"/>
      <c r="H55" s="362" t="n">
        <f aca="false">F55*G55</f>
        <v>0</v>
      </c>
      <c r="I55" s="344" t="str">
        <f aca="false">IF(H55&gt;0,"ok","ocultar")</f>
        <v>ocultar</v>
      </c>
    </row>
    <row r="56" customFormat="false" ht="14.25" hidden="false" customHeight="false" outlineLevel="0" collapsed="false">
      <c r="B56" s="357"/>
      <c r="C56" s="358"/>
      <c r="D56" s="359"/>
      <c r="E56" s="360"/>
      <c r="F56" s="357"/>
      <c r="G56" s="361"/>
      <c r="H56" s="362" t="n">
        <f aca="false">F56*G56</f>
        <v>0</v>
      </c>
      <c r="I56" s="344" t="str">
        <f aca="false">IF(H56&gt;0,"ok","ocultar")</f>
        <v>ocultar</v>
      </c>
    </row>
    <row r="57" customFormat="false" ht="14.25" hidden="false" customHeight="false" outlineLevel="0" collapsed="false">
      <c r="D57" s="363"/>
      <c r="I57" s="344" t="str">
        <f aca="false">I58</f>
        <v>ocultar</v>
      </c>
    </row>
    <row r="58" customFormat="false" ht="14.25" hidden="false" customHeight="false" outlineLevel="0" collapsed="false">
      <c r="B58" s="345" t="s">
        <v>204</v>
      </c>
      <c r="C58" s="346"/>
      <c r="D58" s="364"/>
      <c r="E58" s="348"/>
      <c r="F58" s="349"/>
      <c r="G58" s="350"/>
      <c r="H58" s="350" t="n">
        <f aca="false">ROUND(SUM(H59:H74),2)</f>
        <v>0</v>
      </c>
      <c r="I58" s="344" t="str">
        <f aca="false">IF(H58&gt;0,"ok","ocultar")</f>
        <v>ocultar</v>
      </c>
    </row>
    <row r="59" customFormat="false" ht="14.25" hidden="false" customHeight="false" outlineLevel="0" collapsed="false">
      <c r="B59" s="351"/>
      <c r="C59" s="352"/>
      <c r="D59" s="353"/>
      <c r="E59" s="354"/>
      <c r="F59" s="354"/>
      <c r="G59" s="355"/>
      <c r="H59" s="356" t="n">
        <f aca="false">F59*G59</f>
        <v>0</v>
      </c>
      <c r="I59" s="344" t="str">
        <f aca="false">IF(H59&gt;0,"ok","ocultar")</f>
        <v>ocultar</v>
      </c>
    </row>
    <row r="60" customFormat="false" ht="14.25" hidden="false" customHeight="false" outlineLevel="0" collapsed="false">
      <c r="B60" s="357"/>
      <c r="C60" s="358"/>
      <c r="D60" s="359"/>
      <c r="E60" s="360"/>
      <c r="F60" s="360"/>
      <c r="G60" s="361"/>
      <c r="H60" s="362" t="n">
        <f aca="false">F60*G60</f>
        <v>0</v>
      </c>
      <c r="I60" s="344" t="str">
        <f aca="false">IF(H60&gt;0,"ok","ocultar")</f>
        <v>ocultar</v>
      </c>
    </row>
    <row r="61" customFormat="false" ht="14.25" hidden="false" customHeight="false" outlineLevel="0" collapsed="false">
      <c r="B61" s="357"/>
      <c r="C61" s="358"/>
      <c r="D61" s="359"/>
      <c r="E61" s="360"/>
      <c r="F61" s="360"/>
      <c r="G61" s="361"/>
      <c r="H61" s="362" t="n">
        <f aca="false">F61*G61</f>
        <v>0</v>
      </c>
      <c r="I61" s="344" t="str">
        <f aca="false">IF(H61&gt;0,"ok","ocultar")</f>
        <v>ocultar</v>
      </c>
    </row>
    <row r="62" customFormat="false" ht="14.25" hidden="false" customHeight="false" outlineLevel="0" collapsed="false">
      <c r="B62" s="357"/>
      <c r="C62" s="358"/>
      <c r="D62" s="359"/>
      <c r="E62" s="360"/>
      <c r="F62" s="360"/>
      <c r="G62" s="361"/>
      <c r="H62" s="362" t="n">
        <f aca="false">F62*G62</f>
        <v>0</v>
      </c>
      <c r="I62" s="344" t="str">
        <f aca="false">IF(H62&gt;0,"ok","ocultar")</f>
        <v>ocultar</v>
      </c>
    </row>
    <row r="63" customFormat="false" ht="14.25" hidden="false" customHeight="false" outlineLevel="0" collapsed="false">
      <c r="B63" s="357"/>
      <c r="C63" s="358"/>
      <c r="D63" s="359"/>
      <c r="E63" s="360"/>
      <c r="F63" s="360"/>
      <c r="G63" s="361"/>
      <c r="H63" s="362" t="n">
        <f aca="false">F63*G63</f>
        <v>0</v>
      </c>
      <c r="I63" s="344" t="str">
        <f aca="false">IF(H63&gt;0,"ok","ocultar")</f>
        <v>ocultar</v>
      </c>
    </row>
    <row r="64" customFormat="false" ht="14.25" hidden="false" customHeight="false" outlineLevel="0" collapsed="false">
      <c r="B64" s="357"/>
      <c r="C64" s="358"/>
      <c r="D64" s="359"/>
      <c r="E64" s="360"/>
      <c r="F64" s="360"/>
      <c r="G64" s="361"/>
      <c r="H64" s="362" t="n">
        <f aca="false">F64*G64</f>
        <v>0</v>
      </c>
      <c r="I64" s="344" t="str">
        <f aca="false">IF(H64&gt;0,"ok","ocultar")</f>
        <v>ocultar</v>
      </c>
    </row>
    <row r="65" customFormat="false" ht="14.25" hidden="false" customHeight="false" outlineLevel="0" collapsed="false">
      <c r="B65" s="357"/>
      <c r="C65" s="358"/>
      <c r="D65" s="359"/>
      <c r="E65" s="360"/>
      <c r="F65" s="360"/>
      <c r="G65" s="361"/>
      <c r="H65" s="362" t="n">
        <f aca="false">F65*G65</f>
        <v>0</v>
      </c>
      <c r="I65" s="344" t="str">
        <f aca="false">IF(H65&gt;0,"ok","ocultar")</f>
        <v>ocultar</v>
      </c>
    </row>
    <row r="66" customFormat="false" ht="14.25" hidden="false" customHeight="false" outlineLevel="0" collapsed="false">
      <c r="B66" s="357"/>
      <c r="C66" s="358"/>
      <c r="D66" s="359"/>
      <c r="E66" s="360"/>
      <c r="F66" s="360"/>
      <c r="G66" s="361"/>
      <c r="H66" s="362" t="n">
        <f aca="false">F66*G66</f>
        <v>0</v>
      </c>
      <c r="I66" s="344" t="str">
        <f aca="false">IF(H66&gt;0,"ok","ocultar")</f>
        <v>ocultar</v>
      </c>
    </row>
    <row r="67" customFormat="false" ht="14.25" hidden="false" customHeight="false" outlineLevel="0" collapsed="false">
      <c r="B67" s="357"/>
      <c r="C67" s="358"/>
      <c r="D67" s="359"/>
      <c r="E67" s="360"/>
      <c r="F67" s="360"/>
      <c r="G67" s="361"/>
      <c r="H67" s="362" t="n">
        <f aca="false">F67*G67</f>
        <v>0</v>
      </c>
      <c r="I67" s="344" t="str">
        <f aca="false">IF(H67&gt;0,"ok","ocultar")</f>
        <v>ocultar</v>
      </c>
    </row>
    <row r="68" customFormat="false" ht="14.25" hidden="false" customHeight="false" outlineLevel="0" collapsed="false">
      <c r="B68" s="357"/>
      <c r="C68" s="358"/>
      <c r="D68" s="359"/>
      <c r="E68" s="360"/>
      <c r="F68" s="360"/>
      <c r="G68" s="361"/>
      <c r="H68" s="362" t="n">
        <f aca="false">F68*G68</f>
        <v>0</v>
      </c>
      <c r="I68" s="344" t="str">
        <f aca="false">IF(H68&gt;0,"ok","ocultar")</f>
        <v>ocultar</v>
      </c>
    </row>
    <row r="69" customFormat="false" ht="14.25" hidden="false" customHeight="false" outlineLevel="0" collapsed="false">
      <c r="B69" s="357"/>
      <c r="C69" s="358"/>
      <c r="D69" s="359"/>
      <c r="E69" s="360"/>
      <c r="F69" s="360"/>
      <c r="G69" s="361"/>
      <c r="H69" s="362" t="n">
        <f aca="false">F69*G69</f>
        <v>0</v>
      </c>
      <c r="I69" s="344" t="str">
        <f aca="false">IF(H69&gt;0,"ok","ocultar")</f>
        <v>ocultar</v>
      </c>
    </row>
    <row r="70" customFormat="false" ht="14.25" hidden="false" customHeight="false" outlineLevel="0" collapsed="false">
      <c r="B70" s="357"/>
      <c r="C70" s="358"/>
      <c r="D70" s="359"/>
      <c r="E70" s="360"/>
      <c r="F70" s="360"/>
      <c r="G70" s="361"/>
      <c r="H70" s="362" t="n">
        <f aca="false">F70*G70</f>
        <v>0</v>
      </c>
      <c r="I70" s="344" t="str">
        <f aca="false">IF(H70&gt;0,"ok","ocultar")</f>
        <v>ocultar</v>
      </c>
    </row>
    <row r="71" customFormat="false" ht="14.25" hidden="false" customHeight="false" outlineLevel="0" collapsed="false">
      <c r="B71" s="357"/>
      <c r="C71" s="358"/>
      <c r="D71" s="359"/>
      <c r="E71" s="360"/>
      <c r="F71" s="360"/>
      <c r="G71" s="361"/>
      <c r="H71" s="362" t="n">
        <f aca="false">F71*G71</f>
        <v>0</v>
      </c>
      <c r="I71" s="344" t="str">
        <f aca="false">IF(H71&gt;0,"ok","ocultar")</f>
        <v>ocultar</v>
      </c>
    </row>
    <row r="72" customFormat="false" ht="14.25" hidden="false" customHeight="false" outlineLevel="0" collapsed="false">
      <c r="B72" s="357"/>
      <c r="C72" s="358"/>
      <c r="D72" s="359"/>
      <c r="E72" s="360"/>
      <c r="F72" s="360"/>
      <c r="G72" s="361"/>
      <c r="H72" s="362" t="n">
        <f aca="false">F72*G72</f>
        <v>0</v>
      </c>
      <c r="I72" s="344" t="str">
        <f aca="false">IF(H72&gt;0,"ok","ocultar")</f>
        <v>ocultar</v>
      </c>
    </row>
    <row r="73" customFormat="false" ht="14.25" hidden="false" customHeight="false" outlineLevel="0" collapsed="false">
      <c r="B73" s="357"/>
      <c r="C73" s="358"/>
      <c r="D73" s="359"/>
      <c r="E73" s="360"/>
      <c r="F73" s="357"/>
      <c r="G73" s="361"/>
      <c r="H73" s="362" t="n">
        <f aca="false">F73*G73</f>
        <v>0</v>
      </c>
      <c r="I73" s="344" t="str">
        <f aca="false">IF(H73&gt;0,"ok","ocultar")</f>
        <v>ocultar</v>
      </c>
    </row>
    <row r="74" customFormat="false" ht="14.25" hidden="false" customHeight="false" outlineLevel="0" collapsed="false">
      <c r="I74" s="344" t="str">
        <f aca="false">I75</f>
        <v>ocultar</v>
      </c>
    </row>
    <row r="75" customFormat="false" ht="14.25" hidden="false" customHeight="false" outlineLevel="0" collapsed="false">
      <c r="B75" s="345" t="s">
        <v>205</v>
      </c>
      <c r="C75" s="346"/>
      <c r="D75" s="364"/>
      <c r="E75" s="348"/>
      <c r="F75" s="349"/>
      <c r="G75" s="350"/>
      <c r="H75" s="350" t="n">
        <f aca="false">ROUND(SUM(H76:H91),2)</f>
        <v>0</v>
      </c>
      <c r="I75" s="344" t="str">
        <f aca="false">IF(H75&gt;0,"ok","ocultar")</f>
        <v>ocultar</v>
      </c>
    </row>
    <row r="76" customFormat="false" ht="14.25" hidden="false" customHeight="false" outlineLevel="0" collapsed="false">
      <c r="B76" s="351"/>
      <c r="C76" s="352"/>
      <c r="D76" s="353"/>
      <c r="E76" s="354"/>
      <c r="F76" s="354"/>
      <c r="G76" s="355"/>
      <c r="H76" s="356" t="n">
        <f aca="false">F76*G76</f>
        <v>0</v>
      </c>
      <c r="I76" s="344" t="str">
        <f aca="false">IF(H76&gt;0,"ok","ocultar")</f>
        <v>ocultar</v>
      </c>
    </row>
    <row r="77" customFormat="false" ht="14.25" hidden="false" customHeight="false" outlineLevel="0" collapsed="false">
      <c r="B77" s="357"/>
      <c r="C77" s="365"/>
      <c r="D77" s="359"/>
      <c r="E77" s="360"/>
      <c r="F77" s="360"/>
      <c r="G77" s="361"/>
      <c r="H77" s="362" t="n">
        <f aca="false">F77*G77</f>
        <v>0</v>
      </c>
      <c r="I77" s="344" t="str">
        <f aca="false">IF(H77&gt;0,"ok","ocultar")</f>
        <v>ocultar</v>
      </c>
    </row>
    <row r="78" customFormat="false" ht="14.25" hidden="false" customHeight="false" outlineLevel="0" collapsed="false">
      <c r="B78" s="357"/>
      <c r="C78" s="358"/>
      <c r="D78" s="359"/>
      <c r="E78" s="360"/>
      <c r="F78" s="360"/>
      <c r="G78" s="361"/>
      <c r="H78" s="362" t="n">
        <f aca="false">F78*G78</f>
        <v>0</v>
      </c>
      <c r="I78" s="344" t="str">
        <f aca="false">IF(H78&gt;0,"ok","ocultar")</f>
        <v>ocultar</v>
      </c>
    </row>
    <row r="79" customFormat="false" ht="14.25" hidden="false" customHeight="false" outlineLevel="0" collapsed="false">
      <c r="B79" s="357"/>
      <c r="C79" s="358"/>
      <c r="D79" s="359"/>
      <c r="E79" s="360"/>
      <c r="F79" s="360"/>
      <c r="G79" s="361"/>
      <c r="H79" s="362" t="n">
        <f aca="false">F79*G79</f>
        <v>0</v>
      </c>
      <c r="I79" s="344" t="str">
        <f aca="false">IF(H79&gt;0,"ok","ocultar")</f>
        <v>ocultar</v>
      </c>
    </row>
    <row r="80" customFormat="false" ht="14.25" hidden="false" customHeight="false" outlineLevel="0" collapsed="false">
      <c r="B80" s="357"/>
      <c r="C80" s="358"/>
      <c r="D80" s="359"/>
      <c r="E80" s="360"/>
      <c r="F80" s="360"/>
      <c r="G80" s="361"/>
      <c r="H80" s="362" t="n">
        <f aca="false">F80*G80</f>
        <v>0</v>
      </c>
      <c r="I80" s="344" t="str">
        <f aca="false">IF(H80&gt;0,"ok","ocultar")</f>
        <v>ocultar</v>
      </c>
    </row>
    <row r="81" customFormat="false" ht="14.25" hidden="false" customHeight="false" outlineLevel="0" collapsed="false">
      <c r="B81" s="357"/>
      <c r="C81" s="358"/>
      <c r="D81" s="359"/>
      <c r="E81" s="360"/>
      <c r="F81" s="360"/>
      <c r="G81" s="361"/>
      <c r="H81" s="362" t="n">
        <f aca="false">F81*G81</f>
        <v>0</v>
      </c>
      <c r="I81" s="344" t="str">
        <f aca="false">IF(H81&gt;0,"ok","ocultar")</f>
        <v>ocultar</v>
      </c>
    </row>
    <row r="82" customFormat="false" ht="14.25" hidden="false" customHeight="false" outlineLevel="0" collapsed="false">
      <c r="B82" s="357"/>
      <c r="C82" s="358"/>
      <c r="D82" s="359"/>
      <c r="E82" s="360"/>
      <c r="F82" s="360"/>
      <c r="G82" s="361"/>
      <c r="H82" s="362" t="n">
        <f aca="false">F82*G82</f>
        <v>0</v>
      </c>
      <c r="I82" s="344" t="str">
        <f aca="false">IF(H82&gt;0,"ok","ocultar")</f>
        <v>ocultar</v>
      </c>
    </row>
    <row r="83" customFormat="false" ht="14.25" hidden="false" customHeight="false" outlineLevel="0" collapsed="false">
      <c r="B83" s="357"/>
      <c r="C83" s="358"/>
      <c r="D83" s="359"/>
      <c r="E83" s="360"/>
      <c r="F83" s="360"/>
      <c r="G83" s="361"/>
      <c r="H83" s="362" t="n">
        <f aca="false">F83*G83</f>
        <v>0</v>
      </c>
      <c r="I83" s="344" t="str">
        <f aca="false">IF(H83&gt;0,"ok","ocultar")</f>
        <v>ocultar</v>
      </c>
    </row>
    <row r="84" customFormat="false" ht="14.25" hidden="false" customHeight="false" outlineLevel="0" collapsed="false">
      <c r="B84" s="357"/>
      <c r="C84" s="358"/>
      <c r="D84" s="359"/>
      <c r="E84" s="360"/>
      <c r="F84" s="360"/>
      <c r="G84" s="361"/>
      <c r="H84" s="362" t="n">
        <f aca="false">F84*G84</f>
        <v>0</v>
      </c>
      <c r="I84" s="344" t="str">
        <f aca="false">IF(H84&gt;0,"ok","ocultar")</f>
        <v>ocultar</v>
      </c>
    </row>
    <row r="85" customFormat="false" ht="14.25" hidden="false" customHeight="false" outlineLevel="0" collapsed="false">
      <c r="B85" s="357"/>
      <c r="C85" s="358"/>
      <c r="D85" s="359"/>
      <c r="E85" s="360"/>
      <c r="F85" s="360"/>
      <c r="G85" s="361"/>
      <c r="H85" s="362" t="n">
        <f aca="false">F85*G85</f>
        <v>0</v>
      </c>
      <c r="I85" s="344" t="str">
        <f aca="false">IF(H85&gt;0,"ok","ocultar")</f>
        <v>ocultar</v>
      </c>
    </row>
    <row r="86" customFormat="false" ht="14.25" hidden="false" customHeight="false" outlineLevel="0" collapsed="false">
      <c r="B86" s="357"/>
      <c r="C86" s="358"/>
      <c r="D86" s="359"/>
      <c r="E86" s="360"/>
      <c r="F86" s="360"/>
      <c r="G86" s="361"/>
      <c r="H86" s="362" t="n">
        <f aca="false">F86*G86</f>
        <v>0</v>
      </c>
      <c r="I86" s="344" t="str">
        <f aca="false">IF(H86&gt;0,"ok","ocultar")</f>
        <v>ocultar</v>
      </c>
    </row>
    <row r="87" customFormat="false" ht="14.25" hidden="false" customHeight="false" outlineLevel="0" collapsed="false">
      <c r="B87" s="357"/>
      <c r="C87" s="358"/>
      <c r="D87" s="359"/>
      <c r="E87" s="360"/>
      <c r="F87" s="360"/>
      <c r="G87" s="361"/>
      <c r="H87" s="362" t="n">
        <f aca="false">F87*G87</f>
        <v>0</v>
      </c>
      <c r="I87" s="344" t="str">
        <f aca="false">IF(H87&gt;0,"ok","ocultar")</f>
        <v>ocultar</v>
      </c>
    </row>
    <row r="88" customFormat="false" ht="14.25" hidden="false" customHeight="false" outlineLevel="0" collapsed="false">
      <c r="B88" s="357"/>
      <c r="C88" s="358"/>
      <c r="D88" s="359"/>
      <c r="E88" s="360"/>
      <c r="F88" s="360"/>
      <c r="G88" s="361"/>
      <c r="H88" s="362" t="n">
        <f aca="false">F88*G88</f>
        <v>0</v>
      </c>
      <c r="I88" s="344" t="str">
        <f aca="false">IF(H88&gt;0,"ok","ocultar")</f>
        <v>ocultar</v>
      </c>
    </row>
    <row r="89" customFormat="false" ht="14.25" hidden="false" customHeight="false" outlineLevel="0" collapsed="false">
      <c r="B89" s="357"/>
      <c r="C89" s="358"/>
      <c r="D89" s="359"/>
      <c r="E89" s="360"/>
      <c r="F89" s="360"/>
      <c r="G89" s="361"/>
      <c r="H89" s="362" t="n">
        <f aca="false">F89*G89</f>
        <v>0</v>
      </c>
      <c r="I89" s="344" t="str">
        <f aca="false">IF(H89&gt;0,"ok","ocultar")</f>
        <v>ocultar</v>
      </c>
    </row>
    <row r="90" customFormat="false" ht="14.25" hidden="false" customHeight="false" outlineLevel="0" collapsed="false">
      <c r="B90" s="357"/>
      <c r="C90" s="358"/>
      <c r="D90" s="359"/>
      <c r="E90" s="360"/>
      <c r="F90" s="357"/>
      <c r="G90" s="361"/>
      <c r="H90" s="362" t="n">
        <f aca="false">F90*G90</f>
        <v>0</v>
      </c>
      <c r="I90" s="344" t="str">
        <f aca="false">IF(H90&gt;0,"ok","ocultar")</f>
        <v>ocultar</v>
      </c>
    </row>
    <row r="91" customFormat="false" ht="14.25" hidden="false" customHeight="false" outlineLevel="0" collapsed="false">
      <c r="D91" s="363"/>
      <c r="I91" s="344" t="str">
        <f aca="false">I92</f>
        <v>ocultar</v>
      </c>
    </row>
    <row r="92" customFormat="false" ht="14.25" hidden="false" customHeight="false" outlineLevel="0" collapsed="false">
      <c r="B92" s="345" t="s">
        <v>206</v>
      </c>
      <c r="C92" s="346"/>
      <c r="D92" s="364"/>
      <c r="E92" s="348"/>
      <c r="F92" s="349"/>
      <c r="G92" s="350"/>
      <c r="H92" s="350" t="n">
        <f aca="false">ROUND(SUM(H93:H108),2)</f>
        <v>0</v>
      </c>
      <c r="I92" s="344" t="str">
        <f aca="false">IF(H92&gt;0,"ok","ocultar")</f>
        <v>ocultar</v>
      </c>
    </row>
    <row r="93" customFormat="false" ht="14.25" hidden="false" customHeight="false" outlineLevel="0" collapsed="false">
      <c r="B93" s="357"/>
      <c r="C93" s="365"/>
      <c r="D93" s="359"/>
      <c r="E93" s="360"/>
      <c r="F93" s="360"/>
      <c r="G93" s="361"/>
      <c r="H93" s="356" t="n">
        <f aca="false">F93*G93</f>
        <v>0</v>
      </c>
      <c r="I93" s="344" t="str">
        <f aca="false">IF(H93&gt;0,"ok","ocultar")</f>
        <v>ocultar</v>
      </c>
    </row>
    <row r="94" customFormat="false" ht="14.25" hidden="false" customHeight="false" outlineLevel="0" collapsed="false">
      <c r="B94" s="357"/>
      <c r="C94" s="358"/>
      <c r="D94" s="359"/>
      <c r="E94" s="360"/>
      <c r="F94" s="360"/>
      <c r="G94" s="361"/>
      <c r="H94" s="362" t="n">
        <f aca="false">F94*G94</f>
        <v>0</v>
      </c>
      <c r="I94" s="344" t="str">
        <f aca="false">IF(H94&gt;0,"ok","ocultar")</f>
        <v>ocultar</v>
      </c>
    </row>
    <row r="95" customFormat="false" ht="14.25" hidden="false" customHeight="false" outlineLevel="0" collapsed="false">
      <c r="B95" s="357"/>
      <c r="C95" s="358"/>
      <c r="D95" s="359"/>
      <c r="E95" s="360"/>
      <c r="F95" s="360"/>
      <c r="G95" s="361"/>
      <c r="H95" s="362" t="n">
        <f aca="false">F95*G95</f>
        <v>0</v>
      </c>
      <c r="I95" s="344" t="str">
        <f aca="false">IF(H95&gt;0,"ok","ocultar")</f>
        <v>ocultar</v>
      </c>
    </row>
    <row r="96" customFormat="false" ht="14.25" hidden="false" customHeight="false" outlineLevel="0" collapsed="false">
      <c r="B96" s="357"/>
      <c r="C96" s="358"/>
      <c r="D96" s="359"/>
      <c r="E96" s="360"/>
      <c r="F96" s="360"/>
      <c r="G96" s="361"/>
      <c r="H96" s="362" t="n">
        <f aca="false">F96*G96</f>
        <v>0</v>
      </c>
      <c r="I96" s="344" t="str">
        <f aca="false">IF(H96&gt;0,"ok","ocultar")</f>
        <v>ocultar</v>
      </c>
    </row>
    <row r="97" customFormat="false" ht="14.25" hidden="false" customHeight="false" outlineLevel="0" collapsed="false">
      <c r="B97" s="357"/>
      <c r="C97" s="358"/>
      <c r="D97" s="359"/>
      <c r="E97" s="360"/>
      <c r="F97" s="360"/>
      <c r="G97" s="361"/>
      <c r="H97" s="362" t="n">
        <f aca="false">F97*G97</f>
        <v>0</v>
      </c>
      <c r="I97" s="344" t="str">
        <f aca="false">IF(H97&gt;0,"ok","ocultar")</f>
        <v>ocultar</v>
      </c>
    </row>
    <row r="98" customFormat="false" ht="14.25" hidden="false" customHeight="false" outlineLevel="0" collapsed="false">
      <c r="B98" s="357"/>
      <c r="C98" s="358"/>
      <c r="D98" s="359"/>
      <c r="E98" s="360"/>
      <c r="F98" s="360"/>
      <c r="G98" s="361"/>
      <c r="H98" s="362" t="n">
        <f aca="false">F98*G98</f>
        <v>0</v>
      </c>
      <c r="I98" s="344" t="str">
        <f aca="false">IF(H98&gt;0,"ok","ocultar")</f>
        <v>ocultar</v>
      </c>
    </row>
    <row r="99" customFormat="false" ht="14.25" hidden="false" customHeight="false" outlineLevel="0" collapsed="false">
      <c r="B99" s="357"/>
      <c r="C99" s="358"/>
      <c r="D99" s="359"/>
      <c r="E99" s="360"/>
      <c r="F99" s="360"/>
      <c r="G99" s="361"/>
      <c r="H99" s="362" t="n">
        <f aca="false">F99*G99</f>
        <v>0</v>
      </c>
      <c r="I99" s="344" t="str">
        <f aca="false">IF(H99&gt;0,"ok","ocultar")</f>
        <v>ocultar</v>
      </c>
    </row>
    <row r="100" customFormat="false" ht="14.25" hidden="false" customHeight="false" outlineLevel="0" collapsed="false">
      <c r="B100" s="357"/>
      <c r="C100" s="358"/>
      <c r="D100" s="359"/>
      <c r="E100" s="360"/>
      <c r="F100" s="360"/>
      <c r="G100" s="361"/>
      <c r="H100" s="362" t="n">
        <f aca="false">F100*G100</f>
        <v>0</v>
      </c>
      <c r="I100" s="344" t="str">
        <f aca="false">IF(H100&gt;0,"ok","ocultar")</f>
        <v>ocultar</v>
      </c>
    </row>
    <row r="101" customFormat="false" ht="14.25" hidden="false" customHeight="false" outlineLevel="0" collapsed="false">
      <c r="B101" s="357"/>
      <c r="C101" s="358"/>
      <c r="D101" s="359"/>
      <c r="E101" s="360"/>
      <c r="F101" s="360"/>
      <c r="G101" s="361"/>
      <c r="H101" s="362" t="n">
        <f aca="false">F101*G101</f>
        <v>0</v>
      </c>
      <c r="I101" s="344" t="str">
        <f aca="false">IF(H101&gt;0,"ok","ocultar")</f>
        <v>ocultar</v>
      </c>
    </row>
    <row r="102" customFormat="false" ht="14.25" hidden="false" customHeight="false" outlineLevel="0" collapsed="false">
      <c r="B102" s="357"/>
      <c r="C102" s="358"/>
      <c r="D102" s="359"/>
      <c r="E102" s="360"/>
      <c r="F102" s="360"/>
      <c r="G102" s="361"/>
      <c r="H102" s="362" t="n">
        <f aca="false">F102*G102</f>
        <v>0</v>
      </c>
      <c r="I102" s="344" t="str">
        <f aca="false">IF(H102&gt;0,"ok","ocultar")</f>
        <v>ocultar</v>
      </c>
    </row>
    <row r="103" customFormat="false" ht="14.25" hidden="false" customHeight="false" outlineLevel="0" collapsed="false">
      <c r="B103" s="357"/>
      <c r="C103" s="358"/>
      <c r="D103" s="359"/>
      <c r="E103" s="360"/>
      <c r="F103" s="360"/>
      <c r="G103" s="361"/>
      <c r="H103" s="362" t="n">
        <f aca="false">F103*G103</f>
        <v>0</v>
      </c>
      <c r="I103" s="344" t="str">
        <f aca="false">IF(H103&gt;0,"ok","ocultar")</f>
        <v>ocultar</v>
      </c>
    </row>
    <row r="104" customFormat="false" ht="14.25" hidden="false" customHeight="false" outlineLevel="0" collapsed="false">
      <c r="B104" s="357"/>
      <c r="C104" s="358"/>
      <c r="D104" s="359"/>
      <c r="E104" s="360"/>
      <c r="F104" s="360"/>
      <c r="G104" s="361"/>
      <c r="H104" s="362" t="n">
        <f aca="false">F104*G104</f>
        <v>0</v>
      </c>
      <c r="I104" s="344" t="str">
        <f aca="false">IF(H104&gt;0,"ok","ocultar")</f>
        <v>ocultar</v>
      </c>
    </row>
    <row r="105" customFormat="false" ht="14.25" hidden="false" customHeight="false" outlineLevel="0" collapsed="false">
      <c r="B105" s="357"/>
      <c r="C105" s="358"/>
      <c r="D105" s="359"/>
      <c r="E105" s="360"/>
      <c r="F105" s="360"/>
      <c r="G105" s="361"/>
      <c r="H105" s="362" t="n">
        <f aca="false">F105*G105</f>
        <v>0</v>
      </c>
      <c r="I105" s="344" t="str">
        <f aca="false">IF(H105&gt;0,"ok","ocultar")</f>
        <v>ocultar</v>
      </c>
    </row>
    <row r="106" customFormat="false" ht="14.25" hidden="false" customHeight="false" outlineLevel="0" collapsed="false">
      <c r="B106" s="357"/>
      <c r="C106" s="358"/>
      <c r="D106" s="359"/>
      <c r="E106" s="360"/>
      <c r="F106" s="360"/>
      <c r="G106" s="361"/>
      <c r="H106" s="362" t="n">
        <f aca="false">F106*G106</f>
        <v>0</v>
      </c>
      <c r="I106" s="344" t="str">
        <f aca="false">IF(H106&gt;0,"ok","ocultar")</f>
        <v>ocultar</v>
      </c>
    </row>
    <row r="107" customFormat="false" ht="14.25" hidden="false" customHeight="false" outlineLevel="0" collapsed="false">
      <c r="B107" s="357"/>
      <c r="C107" s="358"/>
      <c r="D107" s="359"/>
      <c r="E107" s="360"/>
      <c r="F107" s="357"/>
      <c r="G107" s="361"/>
      <c r="H107" s="362" t="n">
        <f aca="false">F107*G107</f>
        <v>0</v>
      </c>
      <c r="I107" s="344" t="str">
        <f aca="false">IF(H107&gt;0,"ok","ocultar")</f>
        <v>ocultar</v>
      </c>
    </row>
    <row r="108" customFormat="false" ht="14.25" hidden="false" customHeight="false" outlineLevel="0" collapsed="false">
      <c r="I108" s="344" t="str">
        <f aca="false">I109</f>
        <v>ocultar</v>
      </c>
    </row>
    <row r="109" customFormat="false" ht="14.25" hidden="false" customHeight="false" outlineLevel="0" collapsed="false">
      <c r="B109" s="345" t="s">
        <v>207</v>
      </c>
      <c r="C109" s="346"/>
      <c r="D109" s="364"/>
      <c r="E109" s="348"/>
      <c r="F109" s="349"/>
      <c r="G109" s="350"/>
      <c r="H109" s="350" t="n">
        <f aca="false">ROUND(SUM(H110:H125),2)</f>
        <v>0</v>
      </c>
      <c r="I109" s="344" t="str">
        <f aca="false">IF(H109&gt;0,"ok","ocultar")</f>
        <v>ocultar</v>
      </c>
    </row>
    <row r="110" customFormat="false" ht="14.25" hidden="false" customHeight="false" outlineLevel="0" collapsed="false">
      <c r="B110" s="351"/>
      <c r="C110" s="365"/>
      <c r="D110" s="359"/>
      <c r="E110" s="354"/>
      <c r="F110" s="354"/>
      <c r="G110" s="355"/>
      <c r="H110" s="356" t="n">
        <f aca="false">F110*G110</f>
        <v>0</v>
      </c>
      <c r="I110" s="344" t="str">
        <f aca="false">IF(H110&gt;0,"ok","ocultar")</f>
        <v>ocultar</v>
      </c>
    </row>
    <row r="111" customFormat="false" ht="14.25" hidden="false" customHeight="false" outlineLevel="0" collapsed="false">
      <c r="B111" s="357"/>
      <c r="C111" s="358"/>
      <c r="D111" s="359"/>
      <c r="E111" s="360"/>
      <c r="F111" s="360"/>
      <c r="G111" s="361"/>
      <c r="H111" s="362" t="n">
        <f aca="false">F111*G111</f>
        <v>0</v>
      </c>
      <c r="I111" s="344" t="str">
        <f aca="false">IF(H111&gt;0,"ok","ocultar")</f>
        <v>ocultar</v>
      </c>
    </row>
    <row r="112" customFormat="false" ht="14.25" hidden="false" customHeight="false" outlineLevel="0" collapsed="false">
      <c r="B112" s="357"/>
      <c r="C112" s="358"/>
      <c r="D112" s="359"/>
      <c r="E112" s="360"/>
      <c r="F112" s="360"/>
      <c r="G112" s="361"/>
      <c r="H112" s="362" t="n">
        <f aca="false">F112*G112</f>
        <v>0</v>
      </c>
      <c r="I112" s="344" t="str">
        <f aca="false">IF(H112&gt;0,"ok","ocultar")</f>
        <v>ocultar</v>
      </c>
    </row>
    <row r="113" customFormat="false" ht="14.25" hidden="false" customHeight="false" outlineLevel="0" collapsed="false">
      <c r="B113" s="357"/>
      <c r="C113" s="358"/>
      <c r="D113" s="359"/>
      <c r="E113" s="360"/>
      <c r="F113" s="360"/>
      <c r="G113" s="361"/>
      <c r="H113" s="362" t="n">
        <f aca="false">F113*G113</f>
        <v>0</v>
      </c>
      <c r="I113" s="344" t="str">
        <f aca="false">IF(H113&gt;0,"ok","ocultar")</f>
        <v>ocultar</v>
      </c>
    </row>
    <row r="114" customFormat="false" ht="14.25" hidden="false" customHeight="false" outlineLevel="0" collapsed="false">
      <c r="B114" s="357"/>
      <c r="C114" s="358"/>
      <c r="D114" s="359"/>
      <c r="E114" s="360"/>
      <c r="F114" s="360"/>
      <c r="G114" s="361"/>
      <c r="H114" s="362" t="n">
        <f aca="false">F114*G114</f>
        <v>0</v>
      </c>
      <c r="I114" s="344" t="str">
        <f aca="false">IF(H114&gt;0,"ok","ocultar")</f>
        <v>ocultar</v>
      </c>
    </row>
    <row r="115" customFormat="false" ht="14.25" hidden="false" customHeight="false" outlineLevel="0" collapsed="false">
      <c r="B115" s="357"/>
      <c r="C115" s="358"/>
      <c r="D115" s="359"/>
      <c r="E115" s="360"/>
      <c r="F115" s="360"/>
      <c r="G115" s="361"/>
      <c r="H115" s="362" t="n">
        <f aca="false">F115*G115</f>
        <v>0</v>
      </c>
      <c r="I115" s="344" t="str">
        <f aca="false">IF(H115&gt;0,"ok","ocultar")</f>
        <v>ocultar</v>
      </c>
    </row>
    <row r="116" customFormat="false" ht="14.25" hidden="false" customHeight="false" outlineLevel="0" collapsed="false">
      <c r="B116" s="357"/>
      <c r="C116" s="358"/>
      <c r="D116" s="359"/>
      <c r="E116" s="360"/>
      <c r="F116" s="360"/>
      <c r="G116" s="361"/>
      <c r="H116" s="362" t="n">
        <f aca="false">F116*G116</f>
        <v>0</v>
      </c>
      <c r="I116" s="344" t="str">
        <f aca="false">IF(H116&gt;0,"ok","ocultar")</f>
        <v>ocultar</v>
      </c>
    </row>
    <row r="117" customFormat="false" ht="14.25" hidden="false" customHeight="false" outlineLevel="0" collapsed="false">
      <c r="B117" s="357"/>
      <c r="C117" s="358"/>
      <c r="D117" s="359"/>
      <c r="E117" s="360"/>
      <c r="F117" s="360"/>
      <c r="G117" s="361"/>
      <c r="H117" s="362" t="n">
        <f aca="false">F117*G117</f>
        <v>0</v>
      </c>
      <c r="I117" s="344" t="str">
        <f aca="false">IF(H117&gt;0,"ok","ocultar")</f>
        <v>ocultar</v>
      </c>
    </row>
    <row r="118" customFormat="false" ht="14.25" hidden="false" customHeight="false" outlineLevel="0" collapsed="false">
      <c r="B118" s="357"/>
      <c r="C118" s="358"/>
      <c r="D118" s="359"/>
      <c r="E118" s="360"/>
      <c r="F118" s="360"/>
      <c r="G118" s="361"/>
      <c r="H118" s="362" t="n">
        <f aca="false">F118*G118</f>
        <v>0</v>
      </c>
      <c r="I118" s="344" t="str">
        <f aca="false">IF(H118&gt;0,"ok","ocultar")</f>
        <v>ocultar</v>
      </c>
    </row>
    <row r="119" customFormat="false" ht="14.25" hidden="false" customHeight="false" outlineLevel="0" collapsed="false">
      <c r="B119" s="357"/>
      <c r="C119" s="358"/>
      <c r="D119" s="359"/>
      <c r="E119" s="360"/>
      <c r="F119" s="360"/>
      <c r="G119" s="361"/>
      <c r="H119" s="362" t="n">
        <f aca="false">F119*G119</f>
        <v>0</v>
      </c>
      <c r="I119" s="344" t="str">
        <f aca="false">IF(H119&gt;0,"ok","ocultar")</f>
        <v>ocultar</v>
      </c>
    </row>
    <row r="120" customFormat="false" ht="14.25" hidden="false" customHeight="false" outlineLevel="0" collapsed="false">
      <c r="B120" s="357"/>
      <c r="C120" s="358"/>
      <c r="D120" s="359"/>
      <c r="E120" s="360"/>
      <c r="F120" s="360"/>
      <c r="G120" s="361"/>
      <c r="H120" s="362" t="n">
        <f aca="false">F120*G120</f>
        <v>0</v>
      </c>
      <c r="I120" s="344" t="str">
        <f aca="false">IF(H120&gt;0,"ok","ocultar")</f>
        <v>ocultar</v>
      </c>
    </row>
    <row r="121" customFormat="false" ht="14.25" hidden="false" customHeight="false" outlineLevel="0" collapsed="false">
      <c r="B121" s="357"/>
      <c r="C121" s="358"/>
      <c r="D121" s="359"/>
      <c r="E121" s="360"/>
      <c r="F121" s="360"/>
      <c r="G121" s="361"/>
      <c r="H121" s="362" t="n">
        <f aca="false">F121*G121</f>
        <v>0</v>
      </c>
      <c r="I121" s="344" t="str">
        <f aca="false">IF(H121&gt;0,"ok","ocultar")</f>
        <v>ocultar</v>
      </c>
    </row>
    <row r="122" customFormat="false" ht="14.25" hidden="false" customHeight="false" outlineLevel="0" collapsed="false">
      <c r="B122" s="357"/>
      <c r="C122" s="358"/>
      <c r="D122" s="359"/>
      <c r="E122" s="360"/>
      <c r="F122" s="360"/>
      <c r="G122" s="361"/>
      <c r="H122" s="362" t="n">
        <f aca="false">F122*G122</f>
        <v>0</v>
      </c>
      <c r="I122" s="344" t="str">
        <f aca="false">IF(H122&gt;0,"ok","ocultar")</f>
        <v>ocultar</v>
      </c>
    </row>
    <row r="123" customFormat="false" ht="14.25" hidden="false" customHeight="false" outlineLevel="0" collapsed="false">
      <c r="B123" s="357"/>
      <c r="C123" s="358"/>
      <c r="D123" s="359"/>
      <c r="E123" s="360"/>
      <c r="F123" s="360"/>
      <c r="G123" s="361"/>
      <c r="H123" s="362" t="n">
        <f aca="false">F123*G123</f>
        <v>0</v>
      </c>
      <c r="I123" s="344" t="str">
        <f aca="false">IF(H123&gt;0,"ok","ocultar")</f>
        <v>ocultar</v>
      </c>
    </row>
    <row r="124" customFormat="false" ht="14.25" hidden="false" customHeight="false" outlineLevel="0" collapsed="false">
      <c r="B124" s="357"/>
      <c r="C124" s="358"/>
      <c r="D124" s="359"/>
      <c r="E124" s="360"/>
      <c r="F124" s="357"/>
      <c r="G124" s="361"/>
      <c r="H124" s="362" t="n">
        <f aca="false">F124*G124</f>
        <v>0</v>
      </c>
      <c r="I124" s="344" t="str">
        <f aca="false">IF(H124&gt;0,"ok","ocultar")</f>
        <v>ocultar</v>
      </c>
    </row>
    <row r="125" customFormat="false" ht="14.25" hidden="false" customHeight="false" outlineLevel="0" collapsed="false">
      <c r="D125" s="363"/>
      <c r="I125" s="344" t="str">
        <f aca="false">I126</f>
        <v>ocultar</v>
      </c>
    </row>
    <row r="126" customFormat="false" ht="14.25" hidden="false" customHeight="false" outlineLevel="0" collapsed="false">
      <c r="B126" s="345" t="s">
        <v>208</v>
      </c>
      <c r="C126" s="346"/>
      <c r="D126" s="364"/>
      <c r="E126" s="348"/>
      <c r="F126" s="349"/>
      <c r="G126" s="350"/>
      <c r="H126" s="350" t="n">
        <f aca="false">ROUND(SUM(H127:H142),2)</f>
        <v>0</v>
      </c>
      <c r="I126" s="344" t="str">
        <f aca="false">IF(H126&gt;0,"ok","ocultar")</f>
        <v>ocultar</v>
      </c>
    </row>
    <row r="127" customFormat="false" ht="14.25" hidden="false" customHeight="false" outlineLevel="0" collapsed="false">
      <c r="B127" s="351"/>
      <c r="C127" s="352"/>
      <c r="D127" s="353"/>
      <c r="E127" s="354"/>
      <c r="F127" s="354"/>
      <c r="G127" s="355"/>
      <c r="H127" s="356" t="n">
        <f aca="false">F127*G127</f>
        <v>0</v>
      </c>
      <c r="I127" s="344" t="str">
        <f aca="false">IF(H127&gt;0,"ok","ocultar")</f>
        <v>ocultar</v>
      </c>
    </row>
    <row r="128" customFormat="false" ht="14.25" hidden="false" customHeight="false" outlineLevel="0" collapsed="false">
      <c r="B128" s="357"/>
      <c r="C128" s="358"/>
      <c r="D128" s="359"/>
      <c r="E128" s="360"/>
      <c r="F128" s="360"/>
      <c r="G128" s="361"/>
      <c r="H128" s="362" t="n">
        <f aca="false">F128*G128</f>
        <v>0</v>
      </c>
      <c r="I128" s="344" t="str">
        <f aca="false">IF(H128&gt;0,"ok","ocultar")</f>
        <v>ocultar</v>
      </c>
    </row>
    <row r="129" customFormat="false" ht="14.25" hidden="false" customHeight="false" outlineLevel="0" collapsed="false">
      <c r="B129" s="357"/>
      <c r="C129" s="358"/>
      <c r="D129" s="359"/>
      <c r="E129" s="360"/>
      <c r="F129" s="360"/>
      <c r="G129" s="361"/>
      <c r="H129" s="362" t="n">
        <f aca="false">F129*G129</f>
        <v>0</v>
      </c>
      <c r="I129" s="344" t="str">
        <f aca="false">IF(H129&gt;0,"ok","ocultar")</f>
        <v>ocultar</v>
      </c>
    </row>
    <row r="130" customFormat="false" ht="14.25" hidden="false" customHeight="false" outlineLevel="0" collapsed="false">
      <c r="B130" s="357"/>
      <c r="C130" s="358"/>
      <c r="D130" s="359"/>
      <c r="E130" s="360"/>
      <c r="F130" s="360"/>
      <c r="G130" s="361"/>
      <c r="H130" s="362" t="n">
        <f aca="false">F130*G130</f>
        <v>0</v>
      </c>
      <c r="I130" s="344" t="str">
        <f aca="false">IF(H130&gt;0,"ok","ocultar")</f>
        <v>ocultar</v>
      </c>
    </row>
    <row r="131" customFormat="false" ht="14.25" hidden="false" customHeight="false" outlineLevel="0" collapsed="false">
      <c r="B131" s="357"/>
      <c r="C131" s="358"/>
      <c r="D131" s="359"/>
      <c r="E131" s="360"/>
      <c r="F131" s="360"/>
      <c r="G131" s="361"/>
      <c r="H131" s="362" t="n">
        <f aca="false">F131*G131</f>
        <v>0</v>
      </c>
      <c r="I131" s="344" t="str">
        <f aca="false">IF(H131&gt;0,"ok","ocultar")</f>
        <v>ocultar</v>
      </c>
    </row>
    <row r="132" customFormat="false" ht="14.25" hidden="false" customHeight="false" outlineLevel="0" collapsed="false">
      <c r="B132" s="357"/>
      <c r="C132" s="358"/>
      <c r="D132" s="359"/>
      <c r="E132" s="360"/>
      <c r="F132" s="360"/>
      <c r="G132" s="361"/>
      <c r="H132" s="362" t="n">
        <f aca="false">F132*G132</f>
        <v>0</v>
      </c>
      <c r="I132" s="344" t="str">
        <f aca="false">IF(H132&gt;0,"ok","ocultar")</f>
        <v>ocultar</v>
      </c>
    </row>
    <row r="133" customFormat="false" ht="14.25" hidden="false" customHeight="false" outlineLevel="0" collapsed="false">
      <c r="B133" s="357"/>
      <c r="C133" s="358"/>
      <c r="D133" s="359"/>
      <c r="E133" s="360"/>
      <c r="F133" s="360"/>
      <c r="G133" s="361"/>
      <c r="H133" s="362" t="n">
        <f aca="false">F133*G133</f>
        <v>0</v>
      </c>
      <c r="I133" s="344" t="str">
        <f aca="false">IF(H133&gt;0,"ok","ocultar")</f>
        <v>ocultar</v>
      </c>
    </row>
    <row r="134" customFormat="false" ht="14.25" hidden="false" customHeight="false" outlineLevel="0" collapsed="false">
      <c r="B134" s="357"/>
      <c r="C134" s="358"/>
      <c r="D134" s="359"/>
      <c r="E134" s="360"/>
      <c r="F134" s="360"/>
      <c r="G134" s="361"/>
      <c r="H134" s="362" t="n">
        <f aca="false">F134*G134</f>
        <v>0</v>
      </c>
      <c r="I134" s="344" t="str">
        <f aca="false">IF(H134&gt;0,"ok","ocultar")</f>
        <v>ocultar</v>
      </c>
    </row>
    <row r="135" customFormat="false" ht="14.25" hidden="false" customHeight="false" outlineLevel="0" collapsed="false">
      <c r="B135" s="357"/>
      <c r="C135" s="358"/>
      <c r="D135" s="359"/>
      <c r="E135" s="360"/>
      <c r="F135" s="360"/>
      <c r="G135" s="361"/>
      <c r="H135" s="362" t="n">
        <f aca="false">F135*G135</f>
        <v>0</v>
      </c>
      <c r="I135" s="344" t="str">
        <f aca="false">IF(H135&gt;0,"ok","ocultar")</f>
        <v>ocultar</v>
      </c>
    </row>
    <row r="136" customFormat="false" ht="14.25" hidden="false" customHeight="false" outlineLevel="0" collapsed="false">
      <c r="B136" s="357"/>
      <c r="C136" s="358"/>
      <c r="D136" s="359"/>
      <c r="E136" s="360"/>
      <c r="F136" s="360"/>
      <c r="G136" s="361"/>
      <c r="H136" s="362" t="n">
        <f aca="false">F136*G136</f>
        <v>0</v>
      </c>
      <c r="I136" s="344" t="str">
        <f aca="false">IF(H136&gt;0,"ok","ocultar")</f>
        <v>ocultar</v>
      </c>
    </row>
    <row r="137" customFormat="false" ht="14.25" hidden="false" customHeight="false" outlineLevel="0" collapsed="false">
      <c r="B137" s="357"/>
      <c r="C137" s="358"/>
      <c r="D137" s="359"/>
      <c r="E137" s="360"/>
      <c r="F137" s="360"/>
      <c r="G137" s="361"/>
      <c r="H137" s="362" t="n">
        <f aca="false">F137*G137</f>
        <v>0</v>
      </c>
      <c r="I137" s="344" t="str">
        <f aca="false">IF(H137&gt;0,"ok","ocultar")</f>
        <v>ocultar</v>
      </c>
    </row>
    <row r="138" customFormat="false" ht="14.25" hidden="false" customHeight="false" outlineLevel="0" collapsed="false">
      <c r="B138" s="357"/>
      <c r="C138" s="358"/>
      <c r="D138" s="359"/>
      <c r="E138" s="360"/>
      <c r="F138" s="360"/>
      <c r="G138" s="361"/>
      <c r="H138" s="362" t="n">
        <f aca="false">F138*G138</f>
        <v>0</v>
      </c>
      <c r="I138" s="344" t="str">
        <f aca="false">IF(H138&gt;0,"ok","ocultar")</f>
        <v>ocultar</v>
      </c>
    </row>
    <row r="139" customFormat="false" ht="14.25" hidden="false" customHeight="false" outlineLevel="0" collapsed="false">
      <c r="B139" s="357"/>
      <c r="C139" s="358"/>
      <c r="D139" s="359"/>
      <c r="E139" s="360"/>
      <c r="F139" s="360"/>
      <c r="G139" s="361"/>
      <c r="H139" s="362" t="n">
        <f aca="false">F139*G139</f>
        <v>0</v>
      </c>
      <c r="I139" s="344" t="str">
        <f aca="false">IF(H139&gt;0,"ok","ocultar")</f>
        <v>ocultar</v>
      </c>
    </row>
    <row r="140" customFormat="false" ht="14.25" hidden="false" customHeight="false" outlineLevel="0" collapsed="false">
      <c r="B140" s="357"/>
      <c r="C140" s="358"/>
      <c r="D140" s="359"/>
      <c r="E140" s="360"/>
      <c r="F140" s="360"/>
      <c r="G140" s="361"/>
      <c r="H140" s="362" t="n">
        <f aca="false">F140*G140</f>
        <v>0</v>
      </c>
      <c r="I140" s="344" t="str">
        <f aca="false">IF(H140&gt;0,"ok","ocultar")</f>
        <v>ocultar</v>
      </c>
    </row>
    <row r="141" customFormat="false" ht="14.25" hidden="false" customHeight="false" outlineLevel="0" collapsed="false">
      <c r="B141" s="357"/>
      <c r="C141" s="358"/>
      <c r="D141" s="359"/>
      <c r="E141" s="360"/>
      <c r="F141" s="357"/>
      <c r="G141" s="361"/>
      <c r="H141" s="362" t="n">
        <f aca="false">F141*G141</f>
        <v>0</v>
      </c>
      <c r="I141" s="344" t="str">
        <f aca="false">IF(H141&gt;0,"ok","ocultar")</f>
        <v>ocultar</v>
      </c>
    </row>
    <row r="142" customFormat="false" ht="14.25" hidden="false" customHeight="false" outlineLevel="0" collapsed="false">
      <c r="I142" s="344" t="str">
        <f aca="false">I143</f>
        <v>ocultar</v>
      </c>
    </row>
    <row r="143" customFormat="false" ht="14.25" hidden="false" customHeight="false" outlineLevel="0" collapsed="false">
      <c r="B143" s="345" t="s">
        <v>209</v>
      </c>
      <c r="C143" s="346"/>
      <c r="D143" s="364"/>
      <c r="E143" s="348"/>
      <c r="F143" s="349"/>
      <c r="G143" s="350"/>
      <c r="H143" s="350" t="n">
        <f aca="false">ROUND(SUM(H144:H159),2)</f>
        <v>0</v>
      </c>
      <c r="I143" s="344" t="str">
        <f aca="false">IF(H143&gt;0,"ok","ocultar")</f>
        <v>ocultar</v>
      </c>
    </row>
    <row r="144" customFormat="false" ht="14.25" hidden="false" customHeight="false" outlineLevel="0" collapsed="false">
      <c r="B144" s="351"/>
      <c r="C144" s="352"/>
      <c r="D144" s="353"/>
      <c r="E144" s="354"/>
      <c r="F144" s="354"/>
      <c r="G144" s="355"/>
      <c r="H144" s="356" t="n">
        <f aca="false">F144*G144</f>
        <v>0</v>
      </c>
      <c r="I144" s="344" t="str">
        <f aca="false">IF(H144&gt;0,"ok","ocultar")</f>
        <v>ocultar</v>
      </c>
    </row>
    <row r="145" customFormat="false" ht="14.25" hidden="false" customHeight="false" outlineLevel="0" collapsed="false">
      <c r="B145" s="357"/>
      <c r="C145" s="358"/>
      <c r="D145" s="359"/>
      <c r="E145" s="360"/>
      <c r="F145" s="360"/>
      <c r="G145" s="361"/>
      <c r="H145" s="362" t="n">
        <f aca="false">F145*G145</f>
        <v>0</v>
      </c>
      <c r="I145" s="344" t="str">
        <f aca="false">IF(H145&gt;0,"ok","ocultar")</f>
        <v>ocultar</v>
      </c>
    </row>
    <row r="146" customFormat="false" ht="14.25" hidden="false" customHeight="false" outlineLevel="0" collapsed="false">
      <c r="B146" s="357"/>
      <c r="C146" s="358"/>
      <c r="D146" s="359"/>
      <c r="E146" s="360"/>
      <c r="F146" s="360"/>
      <c r="G146" s="361"/>
      <c r="H146" s="362" t="n">
        <f aca="false">F146*G146</f>
        <v>0</v>
      </c>
      <c r="I146" s="344" t="str">
        <f aca="false">IF(H146&gt;0,"ok","ocultar")</f>
        <v>ocultar</v>
      </c>
    </row>
    <row r="147" customFormat="false" ht="14.25" hidden="false" customHeight="false" outlineLevel="0" collapsed="false">
      <c r="B147" s="357"/>
      <c r="C147" s="358"/>
      <c r="D147" s="359"/>
      <c r="E147" s="360"/>
      <c r="F147" s="360"/>
      <c r="G147" s="361"/>
      <c r="H147" s="362" t="n">
        <f aca="false">F147*G147</f>
        <v>0</v>
      </c>
      <c r="I147" s="344" t="str">
        <f aca="false">IF(H147&gt;0,"ok","ocultar")</f>
        <v>ocultar</v>
      </c>
    </row>
    <row r="148" customFormat="false" ht="14.25" hidden="false" customHeight="false" outlineLevel="0" collapsed="false">
      <c r="B148" s="357"/>
      <c r="C148" s="358"/>
      <c r="D148" s="359"/>
      <c r="E148" s="360"/>
      <c r="F148" s="360"/>
      <c r="G148" s="361"/>
      <c r="H148" s="362" t="n">
        <f aca="false">F148*G148</f>
        <v>0</v>
      </c>
      <c r="I148" s="344" t="str">
        <f aca="false">IF(H148&gt;0,"ok","ocultar")</f>
        <v>ocultar</v>
      </c>
    </row>
    <row r="149" customFormat="false" ht="14.25" hidden="false" customHeight="false" outlineLevel="0" collapsed="false">
      <c r="B149" s="357"/>
      <c r="C149" s="358"/>
      <c r="D149" s="359"/>
      <c r="E149" s="360"/>
      <c r="F149" s="360"/>
      <c r="G149" s="361"/>
      <c r="H149" s="362" t="n">
        <f aca="false">F149*G149</f>
        <v>0</v>
      </c>
      <c r="I149" s="344" t="str">
        <f aca="false">IF(H149&gt;0,"ok","ocultar")</f>
        <v>ocultar</v>
      </c>
    </row>
    <row r="150" customFormat="false" ht="14.25" hidden="false" customHeight="false" outlineLevel="0" collapsed="false">
      <c r="B150" s="357"/>
      <c r="C150" s="358"/>
      <c r="D150" s="359"/>
      <c r="E150" s="360"/>
      <c r="F150" s="360"/>
      <c r="G150" s="361"/>
      <c r="H150" s="362" t="n">
        <f aca="false">F150*G150</f>
        <v>0</v>
      </c>
      <c r="I150" s="344" t="str">
        <f aca="false">IF(H150&gt;0,"ok","ocultar")</f>
        <v>ocultar</v>
      </c>
    </row>
    <row r="151" customFormat="false" ht="14.25" hidden="false" customHeight="false" outlineLevel="0" collapsed="false">
      <c r="B151" s="357"/>
      <c r="C151" s="358"/>
      <c r="D151" s="359"/>
      <c r="E151" s="360"/>
      <c r="F151" s="360"/>
      <c r="G151" s="361"/>
      <c r="H151" s="362" t="n">
        <f aca="false">F151*G151</f>
        <v>0</v>
      </c>
      <c r="I151" s="344" t="str">
        <f aca="false">IF(H151&gt;0,"ok","ocultar")</f>
        <v>ocultar</v>
      </c>
    </row>
    <row r="152" customFormat="false" ht="14.25" hidden="false" customHeight="false" outlineLevel="0" collapsed="false">
      <c r="B152" s="357"/>
      <c r="C152" s="358"/>
      <c r="D152" s="359"/>
      <c r="E152" s="360"/>
      <c r="F152" s="360"/>
      <c r="G152" s="361"/>
      <c r="H152" s="362" t="n">
        <f aca="false">F152*G152</f>
        <v>0</v>
      </c>
      <c r="I152" s="344" t="str">
        <f aca="false">IF(H152&gt;0,"ok","ocultar")</f>
        <v>ocultar</v>
      </c>
    </row>
    <row r="153" customFormat="false" ht="14.25" hidden="false" customHeight="false" outlineLevel="0" collapsed="false">
      <c r="B153" s="357"/>
      <c r="C153" s="358"/>
      <c r="D153" s="359"/>
      <c r="E153" s="360"/>
      <c r="F153" s="360"/>
      <c r="G153" s="361"/>
      <c r="H153" s="362" t="n">
        <f aca="false">F153*G153</f>
        <v>0</v>
      </c>
      <c r="I153" s="344" t="str">
        <f aca="false">IF(H153&gt;0,"ok","ocultar")</f>
        <v>ocultar</v>
      </c>
    </row>
    <row r="154" customFormat="false" ht="14.25" hidden="false" customHeight="false" outlineLevel="0" collapsed="false">
      <c r="B154" s="357"/>
      <c r="C154" s="358"/>
      <c r="D154" s="359"/>
      <c r="E154" s="360"/>
      <c r="F154" s="360"/>
      <c r="G154" s="361"/>
      <c r="H154" s="362" t="n">
        <f aca="false">F154*G154</f>
        <v>0</v>
      </c>
      <c r="I154" s="344" t="str">
        <f aca="false">IF(H154&gt;0,"ok","ocultar")</f>
        <v>ocultar</v>
      </c>
    </row>
    <row r="155" customFormat="false" ht="14.25" hidden="false" customHeight="false" outlineLevel="0" collapsed="false">
      <c r="B155" s="357"/>
      <c r="C155" s="358"/>
      <c r="D155" s="359"/>
      <c r="E155" s="360"/>
      <c r="F155" s="360"/>
      <c r="G155" s="361"/>
      <c r="H155" s="362" t="n">
        <f aca="false">F155*G155</f>
        <v>0</v>
      </c>
      <c r="I155" s="344" t="str">
        <f aca="false">IF(H155&gt;0,"ok","ocultar")</f>
        <v>ocultar</v>
      </c>
    </row>
    <row r="156" customFormat="false" ht="14.25" hidden="false" customHeight="false" outlineLevel="0" collapsed="false">
      <c r="B156" s="357"/>
      <c r="C156" s="358"/>
      <c r="D156" s="359"/>
      <c r="E156" s="360"/>
      <c r="F156" s="360"/>
      <c r="G156" s="361"/>
      <c r="H156" s="362" t="n">
        <f aca="false">F156*G156</f>
        <v>0</v>
      </c>
      <c r="I156" s="344" t="str">
        <f aca="false">IF(H156&gt;0,"ok","ocultar")</f>
        <v>ocultar</v>
      </c>
    </row>
    <row r="157" customFormat="false" ht="14.25" hidden="false" customHeight="false" outlineLevel="0" collapsed="false">
      <c r="B157" s="357"/>
      <c r="C157" s="358"/>
      <c r="D157" s="359"/>
      <c r="E157" s="360"/>
      <c r="F157" s="360"/>
      <c r="G157" s="361"/>
      <c r="H157" s="362" t="n">
        <f aca="false">F157*G157</f>
        <v>0</v>
      </c>
      <c r="I157" s="344" t="str">
        <f aca="false">IF(H157&gt;0,"ok","ocultar")</f>
        <v>ocultar</v>
      </c>
    </row>
    <row r="158" customFormat="false" ht="14.25" hidden="false" customHeight="false" outlineLevel="0" collapsed="false">
      <c r="B158" s="357"/>
      <c r="C158" s="358"/>
      <c r="D158" s="359"/>
      <c r="E158" s="360"/>
      <c r="F158" s="357"/>
      <c r="G158" s="361"/>
      <c r="H158" s="362" t="n">
        <f aca="false">F158*G158</f>
        <v>0</v>
      </c>
      <c r="I158" s="344" t="str">
        <f aca="false">IF(H158&gt;0,"ok","ocultar")</f>
        <v>ocultar</v>
      </c>
    </row>
    <row r="159" customFormat="false" ht="14.25" hidden="false" customHeight="false" outlineLevel="0" collapsed="false">
      <c r="D159" s="363"/>
      <c r="I159" s="344" t="str">
        <f aca="false">I160</f>
        <v>ocultar</v>
      </c>
    </row>
    <row r="160" customFormat="false" ht="14.25" hidden="false" customHeight="false" outlineLevel="0" collapsed="false">
      <c r="B160" s="345" t="s">
        <v>210</v>
      </c>
      <c r="C160" s="346"/>
      <c r="D160" s="364"/>
      <c r="E160" s="348"/>
      <c r="F160" s="349"/>
      <c r="G160" s="350"/>
      <c r="H160" s="350" t="n">
        <f aca="false">ROUND(SUM(H161:H176),2)</f>
        <v>0</v>
      </c>
      <c r="I160" s="344" t="str">
        <f aca="false">IF(H160&gt;0,"ok","ocultar")</f>
        <v>ocultar</v>
      </c>
    </row>
    <row r="161" customFormat="false" ht="14.25" hidden="false" customHeight="false" outlineLevel="0" collapsed="false">
      <c r="B161" s="351"/>
      <c r="C161" s="352"/>
      <c r="D161" s="353"/>
      <c r="E161" s="354"/>
      <c r="F161" s="354"/>
      <c r="G161" s="355"/>
      <c r="H161" s="356" t="n">
        <f aca="false">F161*G161</f>
        <v>0</v>
      </c>
      <c r="I161" s="344" t="str">
        <f aca="false">IF(H161&gt;0,"ok","ocultar")</f>
        <v>ocultar</v>
      </c>
    </row>
    <row r="162" customFormat="false" ht="14.25" hidden="false" customHeight="false" outlineLevel="0" collapsed="false">
      <c r="B162" s="357"/>
      <c r="C162" s="358"/>
      <c r="D162" s="359"/>
      <c r="E162" s="360"/>
      <c r="F162" s="360"/>
      <c r="G162" s="361"/>
      <c r="H162" s="362" t="n">
        <f aca="false">F162*G162</f>
        <v>0</v>
      </c>
      <c r="I162" s="344" t="str">
        <f aca="false">IF(H162&gt;0,"ok","ocultar")</f>
        <v>ocultar</v>
      </c>
    </row>
    <row r="163" customFormat="false" ht="14.25" hidden="false" customHeight="false" outlineLevel="0" collapsed="false">
      <c r="B163" s="357"/>
      <c r="C163" s="358"/>
      <c r="D163" s="359"/>
      <c r="E163" s="360"/>
      <c r="F163" s="360"/>
      <c r="G163" s="361"/>
      <c r="H163" s="362" t="n">
        <f aca="false">F163*G163</f>
        <v>0</v>
      </c>
      <c r="I163" s="344" t="str">
        <f aca="false">IF(H163&gt;0,"ok","ocultar")</f>
        <v>ocultar</v>
      </c>
    </row>
    <row r="164" customFormat="false" ht="14.25" hidden="false" customHeight="false" outlineLevel="0" collapsed="false">
      <c r="B164" s="357"/>
      <c r="C164" s="358"/>
      <c r="D164" s="359"/>
      <c r="E164" s="360"/>
      <c r="F164" s="360"/>
      <c r="G164" s="361"/>
      <c r="H164" s="362" t="n">
        <f aca="false">F164*G164</f>
        <v>0</v>
      </c>
      <c r="I164" s="344" t="str">
        <f aca="false">IF(H164&gt;0,"ok","ocultar")</f>
        <v>ocultar</v>
      </c>
    </row>
    <row r="165" customFormat="false" ht="14.25" hidden="false" customHeight="false" outlineLevel="0" collapsed="false">
      <c r="B165" s="357"/>
      <c r="C165" s="358"/>
      <c r="D165" s="359"/>
      <c r="E165" s="360"/>
      <c r="F165" s="360"/>
      <c r="G165" s="361"/>
      <c r="H165" s="362" t="n">
        <f aca="false">F165*G165</f>
        <v>0</v>
      </c>
      <c r="I165" s="344" t="str">
        <f aca="false">IF(H165&gt;0,"ok","ocultar")</f>
        <v>ocultar</v>
      </c>
    </row>
    <row r="166" customFormat="false" ht="14.25" hidden="false" customHeight="false" outlineLevel="0" collapsed="false">
      <c r="B166" s="357"/>
      <c r="C166" s="358"/>
      <c r="D166" s="359"/>
      <c r="E166" s="360"/>
      <c r="F166" s="360"/>
      <c r="G166" s="361"/>
      <c r="H166" s="362" t="n">
        <f aca="false">F166*G166</f>
        <v>0</v>
      </c>
      <c r="I166" s="344" t="str">
        <f aca="false">IF(H166&gt;0,"ok","ocultar")</f>
        <v>ocultar</v>
      </c>
    </row>
    <row r="167" customFormat="false" ht="14.25" hidden="false" customHeight="false" outlineLevel="0" collapsed="false">
      <c r="B167" s="357"/>
      <c r="C167" s="358"/>
      <c r="D167" s="359"/>
      <c r="E167" s="360"/>
      <c r="F167" s="360"/>
      <c r="G167" s="361"/>
      <c r="H167" s="362" t="n">
        <f aca="false">F167*G167</f>
        <v>0</v>
      </c>
      <c r="I167" s="344" t="str">
        <f aca="false">IF(H167&gt;0,"ok","ocultar")</f>
        <v>ocultar</v>
      </c>
    </row>
    <row r="168" customFormat="false" ht="14.25" hidden="false" customHeight="false" outlineLevel="0" collapsed="false">
      <c r="B168" s="357"/>
      <c r="C168" s="358"/>
      <c r="D168" s="359"/>
      <c r="E168" s="360"/>
      <c r="F168" s="360"/>
      <c r="G168" s="361"/>
      <c r="H168" s="362" t="n">
        <f aca="false">F168*G168</f>
        <v>0</v>
      </c>
      <c r="I168" s="344" t="str">
        <f aca="false">IF(H168&gt;0,"ok","ocultar")</f>
        <v>ocultar</v>
      </c>
    </row>
    <row r="169" customFormat="false" ht="14.25" hidden="false" customHeight="false" outlineLevel="0" collapsed="false">
      <c r="B169" s="357"/>
      <c r="C169" s="358"/>
      <c r="D169" s="359"/>
      <c r="E169" s="360"/>
      <c r="F169" s="360"/>
      <c r="G169" s="361"/>
      <c r="H169" s="362" t="n">
        <f aca="false">F169*G169</f>
        <v>0</v>
      </c>
      <c r="I169" s="344" t="str">
        <f aca="false">IF(H169&gt;0,"ok","ocultar")</f>
        <v>ocultar</v>
      </c>
    </row>
    <row r="170" customFormat="false" ht="14.25" hidden="false" customHeight="false" outlineLevel="0" collapsed="false">
      <c r="B170" s="357"/>
      <c r="C170" s="358"/>
      <c r="D170" s="359"/>
      <c r="E170" s="360"/>
      <c r="F170" s="360"/>
      <c r="G170" s="361"/>
      <c r="H170" s="362" t="n">
        <f aca="false">F170*G170</f>
        <v>0</v>
      </c>
      <c r="I170" s="344" t="str">
        <f aca="false">IF(H170&gt;0,"ok","ocultar")</f>
        <v>ocultar</v>
      </c>
    </row>
    <row r="171" customFormat="false" ht="14.25" hidden="false" customHeight="false" outlineLevel="0" collapsed="false">
      <c r="B171" s="357"/>
      <c r="C171" s="358"/>
      <c r="D171" s="359"/>
      <c r="E171" s="360"/>
      <c r="F171" s="360"/>
      <c r="G171" s="361"/>
      <c r="H171" s="362" t="n">
        <f aca="false">F171*G171</f>
        <v>0</v>
      </c>
      <c r="I171" s="344" t="str">
        <f aca="false">IF(H171&gt;0,"ok","ocultar")</f>
        <v>ocultar</v>
      </c>
    </row>
    <row r="172" customFormat="false" ht="14.25" hidden="false" customHeight="false" outlineLevel="0" collapsed="false">
      <c r="B172" s="357"/>
      <c r="C172" s="358"/>
      <c r="D172" s="359"/>
      <c r="E172" s="360"/>
      <c r="F172" s="360"/>
      <c r="G172" s="361"/>
      <c r="H172" s="362" t="n">
        <f aca="false">F172*G172</f>
        <v>0</v>
      </c>
      <c r="I172" s="344" t="str">
        <f aca="false">IF(H172&gt;0,"ok","ocultar")</f>
        <v>ocultar</v>
      </c>
    </row>
    <row r="173" customFormat="false" ht="14.25" hidden="false" customHeight="false" outlineLevel="0" collapsed="false">
      <c r="B173" s="357"/>
      <c r="C173" s="358"/>
      <c r="D173" s="359"/>
      <c r="E173" s="360"/>
      <c r="F173" s="360"/>
      <c r="G173" s="361"/>
      <c r="H173" s="362" t="n">
        <f aca="false">F173*G173</f>
        <v>0</v>
      </c>
      <c r="I173" s="344" t="str">
        <f aca="false">IF(H173&gt;0,"ok","ocultar")</f>
        <v>ocultar</v>
      </c>
    </row>
    <row r="174" customFormat="false" ht="14.25" hidden="false" customHeight="false" outlineLevel="0" collapsed="false">
      <c r="B174" s="357"/>
      <c r="C174" s="358"/>
      <c r="D174" s="359"/>
      <c r="E174" s="360"/>
      <c r="F174" s="360"/>
      <c r="G174" s="361"/>
      <c r="H174" s="362" t="n">
        <f aca="false">F174*G174</f>
        <v>0</v>
      </c>
      <c r="I174" s="344" t="str">
        <f aca="false">IF(H174&gt;0,"ok","ocultar")</f>
        <v>ocultar</v>
      </c>
    </row>
    <row r="175" customFormat="false" ht="14.25" hidden="false" customHeight="false" outlineLevel="0" collapsed="false">
      <c r="B175" s="357"/>
      <c r="C175" s="358"/>
      <c r="D175" s="359"/>
      <c r="E175" s="360"/>
      <c r="F175" s="357"/>
      <c r="G175" s="361"/>
      <c r="H175" s="362" t="n">
        <f aca="false">F175*G175</f>
        <v>0</v>
      </c>
      <c r="I175" s="344" t="str">
        <f aca="false">IF(H175&gt;0,"ok","ocultar")</f>
        <v>ocultar</v>
      </c>
    </row>
    <row r="176" customFormat="false" ht="14.25" hidden="false" customHeight="false" outlineLevel="0" collapsed="false">
      <c r="I176" s="344" t="str">
        <f aca="false">I177</f>
        <v>ocultar</v>
      </c>
    </row>
    <row r="177" customFormat="false" ht="14.25" hidden="false" customHeight="false" outlineLevel="0" collapsed="false">
      <c r="B177" s="345" t="s">
        <v>211</v>
      </c>
      <c r="C177" s="346"/>
      <c r="D177" s="364"/>
      <c r="E177" s="348"/>
      <c r="F177" s="349"/>
      <c r="G177" s="350"/>
      <c r="H177" s="350" t="n">
        <f aca="false">ROUND(SUM(H178:H193),2)</f>
        <v>0</v>
      </c>
      <c r="I177" s="344" t="str">
        <f aca="false">IF(H177&gt;0,"ok","ocultar")</f>
        <v>ocultar</v>
      </c>
    </row>
    <row r="178" customFormat="false" ht="14.25" hidden="false" customHeight="false" outlineLevel="0" collapsed="false">
      <c r="B178" s="351"/>
      <c r="C178" s="352"/>
      <c r="D178" s="353"/>
      <c r="E178" s="354"/>
      <c r="F178" s="354"/>
      <c r="G178" s="355"/>
      <c r="H178" s="356" t="n">
        <f aca="false">F178*G178</f>
        <v>0</v>
      </c>
      <c r="I178" s="344" t="str">
        <f aca="false">IF(H178&gt;0,"ok","ocultar")</f>
        <v>ocultar</v>
      </c>
    </row>
    <row r="179" customFormat="false" ht="14.25" hidden="false" customHeight="false" outlineLevel="0" collapsed="false">
      <c r="B179" s="357"/>
      <c r="C179" s="358"/>
      <c r="D179" s="359"/>
      <c r="E179" s="360"/>
      <c r="F179" s="360"/>
      <c r="G179" s="361"/>
      <c r="H179" s="362" t="n">
        <f aca="false">F179*G179</f>
        <v>0</v>
      </c>
      <c r="I179" s="344" t="str">
        <f aca="false">IF(H179&gt;0,"ok","ocultar")</f>
        <v>ocultar</v>
      </c>
    </row>
    <row r="180" customFormat="false" ht="14.25" hidden="false" customHeight="false" outlineLevel="0" collapsed="false">
      <c r="B180" s="357"/>
      <c r="C180" s="358"/>
      <c r="D180" s="359"/>
      <c r="E180" s="360"/>
      <c r="F180" s="360"/>
      <c r="G180" s="361"/>
      <c r="H180" s="362" t="n">
        <f aca="false">F180*G180</f>
        <v>0</v>
      </c>
      <c r="I180" s="344" t="str">
        <f aca="false">IF(H180&gt;0,"ok","ocultar")</f>
        <v>ocultar</v>
      </c>
    </row>
    <row r="181" customFormat="false" ht="14.25" hidden="false" customHeight="false" outlineLevel="0" collapsed="false">
      <c r="B181" s="357"/>
      <c r="C181" s="358"/>
      <c r="D181" s="359"/>
      <c r="E181" s="360"/>
      <c r="F181" s="360"/>
      <c r="G181" s="361"/>
      <c r="H181" s="362" t="n">
        <f aca="false">F181*G181</f>
        <v>0</v>
      </c>
      <c r="I181" s="344" t="str">
        <f aca="false">IF(H181&gt;0,"ok","ocultar")</f>
        <v>ocultar</v>
      </c>
    </row>
    <row r="182" customFormat="false" ht="14.25" hidden="false" customHeight="false" outlineLevel="0" collapsed="false">
      <c r="B182" s="357"/>
      <c r="C182" s="358"/>
      <c r="D182" s="359"/>
      <c r="E182" s="360"/>
      <c r="F182" s="360"/>
      <c r="G182" s="361"/>
      <c r="H182" s="362" t="n">
        <f aca="false">F182*G182</f>
        <v>0</v>
      </c>
      <c r="I182" s="344" t="str">
        <f aca="false">IF(H182&gt;0,"ok","ocultar")</f>
        <v>ocultar</v>
      </c>
    </row>
    <row r="183" customFormat="false" ht="14.25" hidden="false" customHeight="false" outlineLevel="0" collapsed="false">
      <c r="B183" s="357"/>
      <c r="C183" s="358"/>
      <c r="D183" s="359"/>
      <c r="E183" s="360"/>
      <c r="F183" s="360"/>
      <c r="G183" s="361"/>
      <c r="H183" s="362" t="n">
        <f aca="false">F183*G183</f>
        <v>0</v>
      </c>
      <c r="I183" s="344" t="str">
        <f aca="false">IF(H183&gt;0,"ok","ocultar")</f>
        <v>ocultar</v>
      </c>
    </row>
    <row r="184" customFormat="false" ht="14.25" hidden="false" customHeight="false" outlineLevel="0" collapsed="false">
      <c r="B184" s="357"/>
      <c r="C184" s="358"/>
      <c r="D184" s="359"/>
      <c r="E184" s="360"/>
      <c r="F184" s="360"/>
      <c r="G184" s="361"/>
      <c r="H184" s="362" t="n">
        <f aca="false">F184*G184</f>
        <v>0</v>
      </c>
      <c r="I184" s="344" t="str">
        <f aca="false">IF(H184&gt;0,"ok","ocultar")</f>
        <v>ocultar</v>
      </c>
    </row>
    <row r="185" customFormat="false" ht="14.25" hidden="false" customHeight="false" outlineLevel="0" collapsed="false">
      <c r="B185" s="357"/>
      <c r="C185" s="358"/>
      <c r="D185" s="359"/>
      <c r="E185" s="360"/>
      <c r="F185" s="360"/>
      <c r="G185" s="361"/>
      <c r="H185" s="362" t="n">
        <f aca="false">F185*G185</f>
        <v>0</v>
      </c>
      <c r="I185" s="344" t="str">
        <f aca="false">IF(H185&gt;0,"ok","ocultar")</f>
        <v>ocultar</v>
      </c>
    </row>
    <row r="186" customFormat="false" ht="14.25" hidden="false" customHeight="false" outlineLevel="0" collapsed="false">
      <c r="B186" s="357"/>
      <c r="C186" s="358"/>
      <c r="D186" s="359"/>
      <c r="E186" s="360"/>
      <c r="F186" s="360"/>
      <c r="G186" s="361"/>
      <c r="H186" s="362" t="n">
        <f aca="false">F186*G186</f>
        <v>0</v>
      </c>
      <c r="I186" s="344" t="str">
        <f aca="false">IF(H186&gt;0,"ok","ocultar")</f>
        <v>ocultar</v>
      </c>
    </row>
    <row r="187" customFormat="false" ht="14.25" hidden="false" customHeight="false" outlineLevel="0" collapsed="false">
      <c r="B187" s="357"/>
      <c r="C187" s="358"/>
      <c r="D187" s="359"/>
      <c r="E187" s="360"/>
      <c r="F187" s="360"/>
      <c r="G187" s="361"/>
      <c r="H187" s="362" t="n">
        <f aca="false">F187*G187</f>
        <v>0</v>
      </c>
      <c r="I187" s="344" t="str">
        <f aca="false">IF(H187&gt;0,"ok","ocultar")</f>
        <v>ocultar</v>
      </c>
    </row>
    <row r="188" customFormat="false" ht="14.25" hidden="false" customHeight="false" outlineLevel="0" collapsed="false">
      <c r="B188" s="357"/>
      <c r="C188" s="358"/>
      <c r="D188" s="359"/>
      <c r="E188" s="360"/>
      <c r="F188" s="360"/>
      <c r="G188" s="361"/>
      <c r="H188" s="362" t="n">
        <f aca="false">F188*G188</f>
        <v>0</v>
      </c>
      <c r="I188" s="344" t="str">
        <f aca="false">IF(H188&gt;0,"ok","ocultar")</f>
        <v>ocultar</v>
      </c>
    </row>
    <row r="189" customFormat="false" ht="14.25" hidden="false" customHeight="false" outlineLevel="0" collapsed="false">
      <c r="B189" s="357"/>
      <c r="C189" s="358"/>
      <c r="D189" s="359"/>
      <c r="E189" s="360"/>
      <c r="F189" s="360"/>
      <c r="G189" s="361"/>
      <c r="H189" s="362" t="n">
        <f aca="false">F189*G189</f>
        <v>0</v>
      </c>
      <c r="I189" s="344" t="str">
        <f aca="false">IF(H189&gt;0,"ok","ocultar")</f>
        <v>ocultar</v>
      </c>
    </row>
    <row r="190" customFormat="false" ht="14.25" hidden="false" customHeight="false" outlineLevel="0" collapsed="false">
      <c r="B190" s="357"/>
      <c r="C190" s="358"/>
      <c r="D190" s="359"/>
      <c r="E190" s="360"/>
      <c r="F190" s="360"/>
      <c r="G190" s="361"/>
      <c r="H190" s="362" t="n">
        <f aca="false">F190*G190</f>
        <v>0</v>
      </c>
      <c r="I190" s="344" t="str">
        <f aca="false">IF(H190&gt;0,"ok","ocultar")</f>
        <v>ocultar</v>
      </c>
    </row>
    <row r="191" customFormat="false" ht="14.25" hidden="false" customHeight="false" outlineLevel="0" collapsed="false">
      <c r="B191" s="357"/>
      <c r="C191" s="358"/>
      <c r="D191" s="359"/>
      <c r="E191" s="360"/>
      <c r="F191" s="360"/>
      <c r="G191" s="361"/>
      <c r="H191" s="362" t="n">
        <f aca="false">F191*G191</f>
        <v>0</v>
      </c>
      <c r="I191" s="344" t="str">
        <f aca="false">IF(H191&gt;0,"ok","ocultar")</f>
        <v>ocultar</v>
      </c>
    </row>
    <row r="192" customFormat="false" ht="14.25" hidden="false" customHeight="false" outlineLevel="0" collapsed="false">
      <c r="B192" s="357"/>
      <c r="C192" s="358"/>
      <c r="D192" s="359"/>
      <c r="E192" s="360"/>
      <c r="F192" s="357"/>
      <c r="G192" s="361"/>
      <c r="H192" s="362" t="n">
        <f aca="false">F192*G192</f>
        <v>0</v>
      </c>
      <c r="I192" s="344" t="str">
        <f aca="false">IF(H192&gt;0,"ok","ocultar")</f>
        <v>ocultar</v>
      </c>
    </row>
    <row r="193" customFormat="false" ht="14.25" hidden="false" customHeight="false" outlineLevel="0" collapsed="false">
      <c r="D193" s="363"/>
      <c r="I193" s="344" t="str">
        <f aca="false">I194</f>
        <v>ocultar</v>
      </c>
    </row>
    <row r="194" customFormat="false" ht="14.25" hidden="false" customHeight="false" outlineLevel="0" collapsed="false">
      <c r="B194" s="345" t="s">
        <v>212</v>
      </c>
      <c r="C194" s="346"/>
      <c r="D194" s="364"/>
      <c r="E194" s="348"/>
      <c r="F194" s="349"/>
      <c r="G194" s="350"/>
      <c r="H194" s="350" t="n">
        <f aca="false">ROUND(SUM(H195:H210),2)</f>
        <v>0</v>
      </c>
      <c r="I194" s="344" t="str">
        <f aca="false">IF(H194&gt;0,"ok","ocultar")</f>
        <v>ocultar</v>
      </c>
    </row>
    <row r="195" customFormat="false" ht="14.25" hidden="false" customHeight="false" outlineLevel="0" collapsed="false">
      <c r="B195" s="351"/>
      <c r="C195" s="352"/>
      <c r="D195" s="353"/>
      <c r="E195" s="354"/>
      <c r="F195" s="354"/>
      <c r="G195" s="355"/>
      <c r="H195" s="356" t="n">
        <f aca="false">F195*G195</f>
        <v>0</v>
      </c>
      <c r="I195" s="344" t="str">
        <f aca="false">IF(H195&gt;0,"ok","ocultar")</f>
        <v>ocultar</v>
      </c>
    </row>
    <row r="196" customFormat="false" ht="14.25" hidden="false" customHeight="false" outlineLevel="0" collapsed="false">
      <c r="B196" s="357"/>
      <c r="C196" s="358"/>
      <c r="D196" s="359"/>
      <c r="E196" s="360"/>
      <c r="F196" s="360"/>
      <c r="G196" s="361"/>
      <c r="H196" s="362" t="n">
        <f aca="false">F196*G196</f>
        <v>0</v>
      </c>
      <c r="I196" s="344" t="str">
        <f aca="false">IF(H196&gt;0,"ok","ocultar")</f>
        <v>ocultar</v>
      </c>
    </row>
    <row r="197" customFormat="false" ht="14.25" hidden="false" customHeight="false" outlineLevel="0" collapsed="false">
      <c r="B197" s="357"/>
      <c r="C197" s="358"/>
      <c r="D197" s="359"/>
      <c r="E197" s="360"/>
      <c r="F197" s="360"/>
      <c r="G197" s="361"/>
      <c r="H197" s="362" t="n">
        <f aca="false">F197*G197</f>
        <v>0</v>
      </c>
      <c r="I197" s="344" t="str">
        <f aca="false">IF(H197&gt;0,"ok","ocultar")</f>
        <v>ocultar</v>
      </c>
    </row>
    <row r="198" customFormat="false" ht="14.25" hidden="false" customHeight="false" outlineLevel="0" collapsed="false">
      <c r="B198" s="357"/>
      <c r="C198" s="358"/>
      <c r="D198" s="359"/>
      <c r="E198" s="360"/>
      <c r="F198" s="360"/>
      <c r="G198" s="361"/>
      <c r="H198" s="362" t="n">
        <f aca="false">F198*G198</f>
        <v>0</v>
      </c>
      <c r="I198" s="344" t="str">
        <f aca="false">IF(H198&gt;0,"ok","ocultar")</f>
        <v>ocultar</v>
      </c>
    </row>
    <row r="199" customFormat="false" ht="14.25" hidden="false" customHeight="false" outlineLevel="0" collapsed="false">
      <c r="B199" s="357"/>
      <c r="C199" s="358"/>
      <c r="D199" s="359"/>
      <c r="E199" s="360"/>
      <c r="F199" s="360"/>
      <c r="G199" s="361"/>
      <c r="H199" s="362" t="n">
        <f aca="false">F199*G199</f>
        <v>0</v>
      </c>
      <c r="I199" s="344" t="str">
        <f aca="false">IF(H199&gt;0,"ok","ocultar")</f>
        <v>ocultar</v>
      </c>
    </row>
    <row r="200" customFormat="false" ht="14.25" hidden="false" customHeight="false" outlineLevel="0" collapsed="false">
      <c r="B200" s="357"/>
      <c r="C200" s="358"/>
      <c r="D200" s="359"/>
      <c r="E200" s="360"/>
      <c r="F200" s="360"/>
      <c r="G200" s="361"/>
      <c r="H200" s="362" t="n">
        <f aca="false">F200*G200</f>
        <v>0</v>
      </c>
      <c r="I200" s="344" t="str">
        <f aca="false">IF(H200&gt;0,"ok","ocultar")</f>
        <v>ocultar</v>
      </c>
    </row>
    <row r="201" customFormat="false" ht="14.25" hidden="false" customHeight="false" outlineLevel="0" collapsed="false">
      <c r="B201" s="357"/>
      <c r="C201" s="358"/>
      <c r="D201" s="359"/>
      <c r="E201" s="360"/>
      <c r="F201" s="360"/>
      <c r="G201" s="361"/>
      <c r="H201" s="362" t="n">
        <f aca="false">F201*G201</f>
        <v>0</v>
      </c>
      <c r="I201" s="344" t="str">
        <f aca="false">IF(H201&gt;0,"ok","ocultar")</f>
        <v>ocultar</v>
      </c>
    </row>
    <row r="202" customFormat="false" ht="14.25" hidden="false" customHeight="false" outlineLevel="0" collapsed="false">
      <c r="B202" s="357"/>
      <c r="C202" s="358"/>
      <c r="D202" s="359"/>
      <c r="E202" s="360"/>
      <c r="F202" s="360"/>
      <c r="G202" s="361"/>
      <c r="H202" s="362" t="n">
        <f aca="false">F202*G202</f>
        <v>0</v>
      </c>
      <c r="I202" s="344" t="str">
        <f aca="false">IF(H202&gt;0,"ok","ocultar")</f>
        <v>ocultar</v>
      </c>
    </row>
    <row r="203" customFormat="false" ht="14.25" hidden="false" customHeight="false" outlineLevel="0" collapsed="false">
      <c r="B203" s="357"/>
      <c r="C203" s="358"/>
      <c r="D203" s="359"/>
      <c r="E203" s="360"/>
      <c r="F203" s="360"/>
      <c r="G203" s="361"/>
      <c r="H203" s="362" t="n">
        <f aca="false">F203*G203</f>
        <v>0</v>
      </c>
      <c r="I203" s="344" t="str">
        <f aca="false">IF(H203&gt;0,"ok","ocultar")</f>
        <v>ocultar</v>
      </c>
    </row>
    <row r="204" customFormat="false" ht="14.25" hidden="false" customHeight="false" outlineLevel="0" collapsed="false">
      <c r="B204" s="357"/>
      <c r="C204" s="358"/>
      <c r="D204" s="359"/>
      <c r="E204" s="360"/>
      <c r="F204" s="360"/>
      <c r="G204" s="361"/>
      <c r="H204" s="362" t="n">
        <f aca="false">F204*G204</f>
        <v>0</v>
      </c>
      <c r="I204" s="344" t="str">
        <f aca="false">IF(H204&gt;0,"ok","ocultar")</f>
        <v>ocultar</v>
      </c>
    </row>
    <row r="205" customFormat="false" ht="14.25" hidden="false" customHeight="false" outlineLevel="0" collapsed="false">
      <c r="B205" s="357"/>
      <c r="C205" s="358"/>
      <c r="D205" s="359"/>
      <c r="E205" s="360"/>
      <c r="F205" s="360"/>
      <c r="G205" s="361"/>
      <c r="H205" s="362" t="n">
        <f aca="false">F205*G205</f>
        <v>0</v>
      </c>
      <c r="I205" s="344" t="str">
        <f aca="false">IF(H205&gt;0,"ok","ocultar")</f>
        <v>ocultar</v>
      </c>
    </row>
    <row r="206" customFormat="false" ht="14.25" hidden="false" customHeight="false" outlineLevel="0" collapsed="false">
      <c r="B206" s="357"/>
      <c r="C206" s="358"/>
      <c r="D206" s="359"/>
      <c r="E206" s="360"/>
      <c r="F206" s="360"/>
      <c r="G206" s="361"/>
      <c r="H206" s="362" t="n">
        <f aca="false">F206*G206</f>
        <v>0</v>
      </c>
      <c r="I206" s="344" t="str">
        <f aca="false">IF(H206&gt;0,"ok","ocultar")</f>
        <v>ocultar</v>
      </c>
    </row>
    <row r="207" customFormat="false" ht="14.25" hidden="false" customHeight="false" outlineLevel="0" collapsed="false">
      <c r="B207" s="357"/>
      <c r="C207" s="358"/>
      <c r="D207" s="359"/>
      <c r="E207" s="360"/>
      <c r="F207" s="360"/>
      <c r="G207" s="361"/>
      <c r="H207" s="362" t="n">
        <f aca="false">F207*G207</f>
        <v>0</v>
      </c>
      <c r="I207" s="344" t="str">
        <f aca="false">IF(H207&gt;0,"ok","ocultar")</f>
        <v>ocultar</v>
      </c>
    </row>
    <row r="208" customFormat="false" ht="14.25" hidden="false" customHeight="false" outlineLevel="0" collapsed="false">
      <c r="B208" s="357"/>
      <c r="C208" s="358"/>
      <c r="D208" s="359"/>
      <c r="E208" s="360"/>
      <c r="F208" s="360"/>
      <c r="G208" s="361"/>
      <c r="H208" s="362" t="n">
        <f aca="false">F208*G208</f>
        <v>0</v>
      </c>
      <c r="I208" s="344" t="str">
        <f aca="false">IF(H208&gt;0,"ok","ocultar")</f>
        <v>ocultar</v>
      </c>
    </row>
    <row r="209" customFormat="false" ht="14.25" hidden="false" customHeight="false" outlineLevel="0" collapsed="false">
      <c r="B209" s="357"/>
      <c r="C209" s="358"/>
      <c r="D209" s="359"/>
      <c r="E209" s="360"/>
      <c r="F209" s="357"/>
      <c r="G209" s="361"/>
      <c r="H209" s="362" t="n">
        <f aca="false">F209*G209</f>
        <v>0</v>
      </c>
      <c r="I209" s="344" t="str">
        <f aca="false">IF(H209&gt;0,"ok","ocultar")</f>
        <v>ocultar</v>
      </c>
    </row>
    <row r="210" customFormat="false" ht="14.25" hidden="false" customHeight="false" outlineLevel="0" collapsed="false">
      <c r="I210" s="344" t="str">
        <f aca="false">I211</f>
        <v>ocultar</v>
      </c>
    </row>
    <row r="211" customFormat="false" ht="14.25" hidden="false" customHeight="false" outlineLevel="0" collapsed="false">
      <c r="B211" s="345" t="s">
        <v>213</v>
      </c>
      <c r="C211" s="346"/>
      <c r="D211" s="364"/>
      <c r="E211" s="348"/>
      <c r="F211" s="349"/>
      <c r="G211" s="350"/>
      <c r="H211" s="350" t="n">
        <f aca="false">ROUND(SUM(H212:H227),2)</f>
        <v>0</v>
      </c>
      <c r="I211" s="344" t="str">
        <f aca="false">IF(H211&gt;0,"ok","ocultar")</f>
        <v>ocultar</v>
      </c>
    </row>
    <row r="212" customFormat="false" ht="14.25" hidden="false" customHeight="false" outlineLevel="0" collapsed="false">
      <c r="B212" s="351"/>
      <c r="C212" s="352"/>
      <c r="D212" s="353"/>
      <c r="E212" s="354"/>
      <c r="F212" s="354"/>
      <c r="G212" s="355"/>
      <c r="H212" s="356" t="n">
        <f aca="false">F212*G212</f>
        <v>0</v>
      </c>
      <c r="I212" s="344" t="str">
        <f aca="false">IF(H212&gt;0,"ok","ocultar")</f>
        <v>ocultar</v>
      </c>
    </row>
    <row r="213" customFormat="false" ht="14.25" hidden="false" customHeight="false" outlineLevel="0" collapsed="false">
      <c r="B213" s="357"/>
      <c r="C213" s="358"/>
      <c r="D213" s="359"/>
      <c r="E213" s="360"/>
      <c r="F213" s="360"/>
      <c r="G213" s="361"/>
      <c r="H213" s="362" t="n">
        <f aca="false">F213*G213</f>
        <v>0</v>
      </c>
      <c r="I213" s="344" t="str">
        <f aca="false">IF(H213&gt;0,"ok","ocultar")</f>
        <v>ocultar</v>
      </c>
    </row>
    <row r="214" customFormat="false" ht="14.25" hidden="false" customHeight="false" outlineLevel="0" collapsed="false">
      <c r="B214" s="357"/>
      <c r="C214" s="358"/>
      <c r="D214" s="359"/>
      <c r="E214" s="360"/>
      <c r="F214" s="360"/>
      <c r="G214" s="361"/>
      <c r="H214" s="362" t="n">
        <f aca="false">F214*G214</f>
        <v>0</v>
      </c>
      <c r="I214" s="344" t="str">
        <f aca="false">IF(H214&gt;0,"ok","ocultar")</f>
        <v>ocultar</v>
      </c>
    </row>
    <row r="215" customFormat="false" ht="14.25" hidden="false" customHeight="false" outlineLevel="0" collapsed="false">
      <c r="B215" s="357"/>
      <c r="C215" s="358"/>
      <c r="D215" s="359"/>
      <c r="E215" s="360"/>
      <c r="F215" s="360"/>
      <c r="G215" s="361"/>
      <c r="H215" s="362" t="n">
        <f aca="false">F215*G215</f>
        <v>0</v>
      </c>
      <c r="I215" s="344" t="str">
        <f aca="false">IF(H215&gt;0,"ok","ocultar")</f>
        <v>ocultar</v>
      </c>
    </row>
    <row r="216" customFormat="false" ht="14.25" hidden="false" customHeight="false" outlineLevel="0" collapsed="false">
      <c r="B216" s="357"/>
      <c r="C216" s="358"/>
      <c r="D216" s="359"/>
      <c r="E216" s="360"/>
      <c r="F216" s="360"/>
      <c r="G216" s="361"/>
      <c r="H216" s="362" t="n">
        <f aca="false">F216*G216</f>
        <v>0</v>
      </c>
      <c r="I216" s="344" t="str">
        <f aca="false">IF(H216&gt;0,"ok","ocultar")</f>
        <v>ocultar</v>
      </c>
    </row>
    <row r="217" customFormat="false" ht="14.25" hidden="false" customHeight="false" outlineLevel="0" collapsed="false">
      <c r="B217" s="357"/>
      <c r="C217" s="358"/>
      <c r="D217" s="359"/>
      <c r="E217" s="360"/>
      <c r="F217" s="360"/>
      <c r="G217" s="361"/>
      <c r="H217" s="362" t="n">
        <f aca="false">F217*G217</f>
        <v>0</v>
      </c>
      <c r="I217" s="344" t="str">
        <f aca="false">IF(H217&gt;0,"ok","ocultar")</f>
        <v>ocultar</v>
      </c>
    </row>
    <row r="218" customFormat="false" ht="14.25" hidden="false" customHeight="false" outlineLevel="0" collapsed="false">
      <c r="B218" s="357"/>
      <c r="C218" s="358"/>
      <c r="D218" s="359"/>
      <c r="E218" s="360"/>
      <c r="F218" s="360"/>
      <c r="G218" s="361"/>
      <c r="H218" s="362" t="n">
        <f aca="false">F218*G218</f>
        <v>0</v>
      </c>
      <c r="I218" s="344" t="str">
        <f aca="false">IF(H218&gt;0,"ok","ocultar")</f>
        <v>ocultar</v>
      </c>
    </row>
    <row r="219" customFormat="false" ht="14.25" hidden="false" customHeight="false" outlineLevel="0" collapsed="false">
      <c r="B219" s="357"/>
      <c r="C219" s="358"/>
      <c r="D219" s="359"/>
      <c r="E219" s="360"/>
      <c r="F219" s="360"/>
      <c r="G219" s="361"/>
      <c r="H219" s="362" t="n">
        <f aca="false">F219*G219</f>
        <v>0</v>
      </c>
      <c r="I219" s="344" t="str">
        <f aca="false">IF(H219&gt;0,"ok","ocultar")</f>
        <v>ocultar</v>
      </c>
    </row>
    <row r="220" customFormat="false" ht="14.25" hidden="false" customHeight="false" outlineLevel="0" collapsed="false">
      <c r="B220" s="357"/>
      <c r="C220" s="358"/>
      <c r="D220" s="359"/>
      <c r="E220" s="360"/>
      <c r="F220" s="360"/>
      <c r="G220" s="361"/>
      <c r="H220" s="362" t="n">
        <f aca="false">F220*G220</f>
        <v>0</v>
      </c>
      <c r="I220" s="344" t="str">
        <f aca="false">IF(H220&gt;0,"ok","ocultar")</f>
        <v>ocultar</v>
      </c>
    </row>
    <row r="221" customFormat="false" ht="14.25" hidden="false" customHeight="false" outlineLevel="0" collapsed="false">
      <c r="B221" s="357"/>
      <c r="C221" s="358"/>
      <c r="D221" s="359"/>
      <c r="E221" s="360"/>
      <c r="F221" s="360"/>
      <c r="G221" s="361"/>
      <c r="H221" s="362" t="n">
        <f aca="false">F221*G221</f>
        <v>0</v>
      </c>
      <c r="I221" s="344" t="str">
        <f aca="false">IF(H221&gt;0,"ok","ocultar")</f>
        <v>ocultar</v>
      </c>
    </row>
    <row r="222" customFormat="false" ht="14.25" hidden="false" customHeight="false" outlineLevel="0" collapsed="false">
      <c r="B222" s="357"/>
      <c r="C222" s="358"/>
      <c r="D222" s="359"/>
      <c r="E222" s="360"/>
      <c r="F222" s="360"/>
      <c r="G222" s="361"/>
      <c r="H222" s="362" t="n">
        <f aca="false">F222*G222</f>
        <v>0</v>
      </c>
      <c r="I222" s="344" t="str">
        <f aca="false">IF(H222&gt;0,"ok","ocultar")</f>
        <v>ocultar</v>
      </c>
    </row>
    <row r="223" customFormat="false" ht="14.25" hidden="false" customHeight="false" outlineLevel="0" collapsed="false">
      <c r="B223" s="357"/>
      <c r="C223" s="358"/>
      <c r="D223" s="359"/>
      <c r="E223" s="360"/>
      <c r="F223" s="360"/>
      <c r="G223" s="361"/>
      <c r="H223" s="362" t="n">
        <f aca="false">F223*G223</f>
        <v>0</v>
      </c>
      <c r="I223" s="344" t="str">
        <f aca="false">IF(H223&gt;0,"ok","ocultar")</f>
        <v>ocultar</v>
      </c>
    </row>
    <row r="224" customFormat="false" ht="14.25" hidden="false" customHeight="false" outlineLevel="0" collapsed="false">
      <c r="B224" s="357"/>
      <c r="C224" s="358"/>
      <c r="D224" s="359"/>
      <c r="E224" s="360"/>
      <c r="F224" s="360"/>
      <c r="G224" s="361"/>
      <c r="H224" s="362" t="n">
        <f aca="false">F224*G224</f>
        <v>0</v>
      </c>
      <c r="I224" s="344" t="str">
        <f aca="false">IF(H224&gt;0,"ok","ocultar")</f>
        <v>ocultar</v>
      </c>
    </row>
    <row r="225" customFormat="false" ht="14.25" hidden="false" customHeight="false" outlineLevel="0" collapsed="false">
      <c r="B225" s="357"/>
      <c r="C225" s="358"/>
      <c r="D225" s="359"/>
      <c r="E225" s="360"/>
      <c r="F225" s="360"/>
      <c r="G225" s="361"/>
      <c r="H225" s="362" t="n">
        <f aca="false">F225*G225</f>
        <v>0</v>
      </c>
      <c r="I225" s="344" t="str">
        <f aca="false">IF(H225&gt;0,"ok","ocultar")</f>
        <v>ocultar</v>
      </c>
    </row>
    <row r="226" customFormat="false" ht="14.25" hidden="false" customHeight="false" outlineLevel="0" collapsed="false">
      <c r="B226" s="357"/>
      <c r="C226" s="358"/>
      <c r="D226" s="359"/>
      <c r="E226" s="360"/>
      <c r="F226" s="357"/>
      <c r="G226" s="361"/>
      <c r="H226" s="362" t="n">
        <f aca="false">F226*G226</f>
        <v>0</v>
      </c>
      <c r="I226" s="344" t="str">
        <f aca="false">IF(H226&gt;0,"ok","ocultar")</f>
        <v>ocultar</v>
      </c>
    </row>
    <row r="227" customFormat="false" ht="14.25" hidden="false" customHeight="false" outlineLevel="0" collapsed="false">
      <c r="D227" s="363"/>
      <c r="I227" s="344" t="str">
        <f aca="false">I228</f>
        <v>ocultar</v>
      </c>
    </row>
    <row r="228" customFormat="false" ht="14.25" hidden="false" customHeight="false" outlineLevel="0" collapsed="false">
      <c r="B228" s="345" t="s">
        <v>214</v>
      </c>
      <c r="C228" s="346"/>
      <c r="D228" s="364"/>
      <c r="E228" s="348"/>
      <c r="F228" s="349"/>
      <c r="G228" s="350"/>
      <c r="H228" s="350" t="n">
        <f aca="false">ROUND(SUM(H229:H244),2)</f>
        <v>0</v>
      </c>
      <c r="I228" s="344" t="str">
        <f aca="false">IF(H228&gt;0,"ok","ocultar")</f>
        <v>ocultar</v>
      </c>
    </row>
    <row r="229" customFormat="false" ht="14.25" hidden="false" customHeight="false" outlineLevel="0" collapsed="false">
      <c r="B229" s="351"/>
      <c r="C229" s="352"/>
      <c r="D229" s="353"/>
      <c r="E229" s="354"/>
      <c r="F229" s="354"/>
      <c r="G229" s="355"/>
      <c r="H229" s="356" t="n">
        <f aca="false">F229*G229</f>
        <v>0</v>
      </c>
      <c r="I229" s="344" t="str">
        <f aca="false">IF(H229&gt;0,"ok","ocultar")</f>
        <v>ocultar</v>
      </c>
    </row>
    <row r="230" customFormat="false" ht="14.25" hidden="false" customHeight="false" outlineLevel="0" collapsed="false">
      <c r="B230" s="357"/>
      <c r="C230" s="358"/>
      <c r="D230" s="359"/>
      <c r="E230" s="360"/>
      <c r="F230" s="360"/>
      <c r="G230" s="361"/>
      <c r="H230" s="362" t="n">
        <f aca="false">F230*G230</f>
        <v>0</v>
      </c>
      <c r="I230" s="344" t="str">
        <f aca="false">IF(H230&gt;0,"ok","ocultar")</f>
        <v>ocultar</v>
      </c>
    </row>
    <row r="231" customFormat="false" ht="14.25" hidden="false" customHeight="false" outlineLevel="0" collapsed="false">
      <c r="B231" s="357"/>
      <c r="C231" s="358"/>
      <c r="D231" s="359"/>
      <c r="E231" s="360"/>
      <c r="F231" s="360"/>
      <c r="G231" s="361"/>
      <c r="H231" s="362" t="n">
        <f aca="false">F231*G231</f>
        <v>0</v>
      </c>
      <c r="I231" s="344" t="str">
        <f aca="false">IF(H231&gt;0,"ok","ocultar")</f>
        <v>ocultar</v>
      </c>
    </row>
    <row r="232" customFormat="false" ht="14.25" hidden="false" customHeight="false" outlineLevel="0" collapsed="false">
      <c r="B232" s="357"/>
      <c r="C232" s="358"/>
      <c r="D232" s="359"/>
      <c r="E232" s="360"/>
      <c r="F232" s="360"/>
      <c r="G232" s="361"/>
      <c r="H232" s="362" t="n">
        <f aca="false">F232*G232</f>
        <v>0</v>
      </c>
      <c r="I232" s="344" t="str">
        <f aca="false">IF(H232&gt;0,"ok","ocultar")</f>
        <v>ocultar</v>
      </c>
    </row>
    <row r="233" customFormat="false" ht="14.25" hidden="false" customHeight="false" outlineLevel="0" collapsed="false">
      <c r="B233" s="357"/>
      <c r="C233" s="358"/>
      <c r="D233" s="359"/>
      <c r="E233" s="360"/>
      <c r="F233" s="360"/>
      <c r="G233" s="361"/>
      <c r="H233" s="362" t="n">
        <f aca="false">F233*G233</f>
        <v>0</v>
      </c>
      <c r="I233" s="344" t="str">
        <f aca="false">IF(H233&gt;0,"ok","ocultar")</f>
        <v>ocultar</v>
      </c>
    </row>
    <row r="234" customFormat="false" ht="14.25" hidden="false" customHeight="false" outlineLevel="0" collapsed="false">
      <c r="B234" s="357"/>
      <c r="C234" s="358"/>
      <c r="D234" s="359"/>
      <c r="E234" s="360"/>
      <c r="F234" s="360"/>
      <c r="G234" s="361"/>
      <c r="H234" s="362" t="n">
        <f aca="false">F234*G234</f>
        <v>0</v>
      </c>
      <c r="I234" s="344" t="str">
        <f aca="false">IF(H234&gt;0,"ok","ocultar")</f>
        <v>ocultar</v>
      </c>
    </row>
    <row r="235" customFormat="false" ht="14.25" hidden="false" customHeight="false" outlineLevel="0" collapsed="false">
      <c r="B235" s="357"/>
      <c r="C235" s="358"/>
      <c r="D235" s="359"/>
      <c r="E235" s="360"/>
      <c r="F235" s="360"/>
      <c r="G235" s="361"/>
      <c r="H235" s="362" t="n">
        <f aca="false">F235*G235</f>
        <v>0</v>
      </c>
      <c r="I235" s="344" t="str">
        <f aca="false">IF(H235&gt;0,"ok","ocultar")</f>
        <v>ocultar</v>
      </c>
    </row>
    <row r="236" customFormat="false" ht="14.25" hidden="false" customHeight="false" outlineLevel="0" collapsed="false">
      <c r="B236" s="357"/>
      <c r="C236" s="358"/>
      <c r="D236" s="359"/>
      <c r="E236" s="360"/>
      <c r="F236" s="360"/>
      <c r="G236" s="361"/>
      <c r="H236" s="362" t="n">
        <f aca="false">F236*G236</f>
        <v>0</v>
      </c>
      <c r="I236" s="344" t="str">
        <f aca="false">IF(H236&gt;0,"ok","ocultar")</f>
        <v>ocultar</v>
      </c>
    </row>
    <row r="237" customFormat="false" ht="14.25" hidden="false" customHeight="false" outlineLevel="0" collapsed="false">
      <c r="B237" s="357"/>
      <c r="C237" s="358"/>
      <c r="D237" s="359"/>
      <c r="E237" s="360"/>
      <c r="F237" s="360"/>
      <c r="G237" s="361"/>
      <c r="H237" s="362" t="n">
        <f aca="false">F237*G237</f>
        <v>0</v>
      </c>
      <c r="I237" s="344" t="str">
        <f aca="false">IF(H237&gt;0,"ok","ocultar")</f>
        <v>ocultar</v>
      </c>
    </row>
    <row r="238" customFormat="false" ht="14.25" hidden="false" customHeight="false" outlineLevel="0" collapsed="false">
      <c r="B238" s="357"/>
      <c r="C238" s="358"/>
      <c r="D238" s="359"/>
      <c r="E238" s="360"/>
      <c r="F238" s="360"/>
      <c r="G238" s="361"/>
      <c r="H238" s="362" t="n">
        <f aca="false">F238*G238</f>
        <v>0</v>
      </c>
      <c r="I238" s="344" t="str">
        <f aca="false">IF(H238&gt;0,"ok","ocultar")</f>
        <v>ocultar</v>
      </c>
    </row>
    <row r="239" customFormat="false" ht="14.25" hidden="false" customHeight="false" outlineLevel="0" collapsed="false">
      <c r="B239" s="357"/>
      <c r="C239" s="358"/>
      <c r="D239" s="359"/>
      <c r="E239" s="360"/>
      <c r="F239" s="360"/>
      <c r="G239" s="361"/>
      <c r="H239" s="362" t="n">
        <f aca="false">F239*G239</f>
        <v>0</v>
      </c>
      <c r="I239" s="344" t="str">
        <f aca="false">IF(H239&gt;0,"ok","ocultar")</f>
        <v>ocultar</v>
      </c>
    </row>
    <row r="240" customFormat="false" ht="14.25" hidden="false" customHeight="false" outlineLevel="0" collapsed="false">
      <c r="B240" s="357"/>
      <c r="C240" s="358"/>
      <c r="D240" s="359"/>
      <c r="E240" s="360"/>
      <c r="F240" s="360"/>
      <c r="G240" s="361"/>
      <c r="H240" s="362" t="n">
        <f aca="false">F240*G240</f>
        <v>0</v>
      </c>
      <c r="I240" s="344" t="str">
        <f aca="false">IF(H240&gt;0,"ok","ocultar")</f>
        <v>ocultar</v>
      </c>
    </row>
    <row r="241" customFormat="false" ht="14.25" hidden="false" customHeight="false" outlineLevel="0" collapsed="false">
      <c r="B241" s="357"/>
      <c r="C241" s="358"/>
      <c r="D241" s="359"/>
      <c r="E241" s="360"/>
      <c r="F241" s="360"/>
      <c r="G241" s="361"/>
      <c r="H241" s="362" t="n">
        <f aca="false">F241*G241</f>
        <v>0</v>
      </c>
      <c r="I241" s="344" t="str">
        <f aca="false">IF(H241&gt;0,"ok","ocultar")</f>
        <v>ocultar</v>
      </c>
    </row>
    <row r="242" customFormat="false" ht="14.25" hidden="false" customHeight="false" outlineLevel="0" collapsed="false">
      <c r="B242" s="357"/>
      <c r="C242" s="358"/>
      <c r="D242" s="359"/>
      <c r="E242" s="360"/>
      <c r="F242" s="360"/>
      <c r="G242" s="361"/>
      <c r="H242" s="362" t="n">
        <f aca="false">F242*G242</f>
        <v>0</v>
      </c>
      <c r="I242" s="344" t="str">
        <f aca="false">IF(H242&gt;0,"ok","ocultar")</f>
        <v>ocultar</v>
      </c>
    </row>
    <row r="243" customFormat="false" ht="14.25" hidden="false" customHeight="false" outlineLevel="0" collapsed="false">
      <c r="B243" s="357"/>
      <c r="C243" s="358"/>
      <c r="D243" s="359"/>
      <c r="E243" s="360"/>
      <c r="F243" s="357"/>
      <c r="G243" s="361"/>
      <c r="H243" s="362" t="n">
        <f aca="false">F243*G243</f>
        <v>0</v>
      </c>
      <c r="I243" s="344" t="str">
        <f aca="false">IF(H243&gt;0,"ok","ocultar")</f>
        <v>ocultar</v>
      </c>
    </row>
    <row r="244" customFormat="false" ht="14.25" hidden="false" customHeight="false" outlineLevel="0" collapsed="false">
      <c r="I244" s="344" t="str">
        <f aca="false">I245</f>
        <v>ocultar</v>
      </c>
    </row>
    <row r="245" customFormat="false" ht="14.25" hidden="false" customHeight="false" outlineLevel="0" collapsed="false">
      <c r="B245" s="345" t="s">
        <v>215</v>
      </c>
      <c r="C245" s="346"/>
      <c r="D245" s="364"/>
      <c r="E245" s="348"/>
      <c r="F245" s="349"/>
      <c r="G245" s="350"/>
      <c r="H245" s="350" t="n">
        <f aca="false">ROUND(SUM(H246:H261),2)</f>
        <v>0</v>
      </c>
      <c r="I245" s="344" t="str">
        <f aca="false">IF(H245&gt;0,"ok","ocultar")</f>
        <v>ocultar</v>
      </c>
    </row>
    <row r="246" customFormat="false" ht="14.25" hidden="false" customHeight="false" outlineLevel="0" collapsed="false">
      <c r="B246" s="351"/>
      <c r="C246" s="352"/>
      <c r="D246" s="353"/>
      <c r="E246" s="354"/>
      <c r="F246" s="354"/>
      <c r="G246" s="355"/>
      <c r="H246" s="356" t="n">
        <f aca="false">F246*G246</f>
        <v>0</v>
      </c>
      <c r="I246" s="344" t="str">
        <f aca="false">IF(H246&gt;0,"ok","ocultar")</f>
        <v>ocultar</v>
      </c>
    </row>
    <row r="247" customFormat="false" ht="14.25" hidden="false" customHeight="false" outlineLevel="0" collapsed="false">
      <c r="B247" s="357"/>
      <c r="C247" s="358"/>
      <c r="D247" s="359"/>
      <c r="E247" s="360"/>
      <c r="F247" s="360"/>
      <c r="G247" s="361"/>
      <c r="H247" s="362" t="n">
        <f aca="false">F247*G247</f>
        <v>0</v>
      </c>
      <c r="I247" s="344" t="str">
        <f aca="false">IF(H247&gt;0,"ok","ocultar")</f>
        <v>ocultar</v>
      </c>
    </row>
    <row r="248" customFormat="false" ht="14.25" hidden="false" customHeight="false" outlineLevel="0" collapsed="false">
      <c r="B248" s="357"/>
      <c r="C248" s="358"/>
      <c r="D248" s="359"/>
      <c r="E248" s="360"/>
      <c r="F248" s="360"/>
      <c r="G248" s="361"/>
      <c r="H248" s="362" t="n">
        <f aca="false">F248*G248</f>
        <v>0</v>
      </c>
      <c r="I248" s="344" t="str">
        <f aca="false">IF(H248&gt;0,"ok","ocultar")</f>
        <v>ocultar</v>
      </c>
    </row>
    <row r="249" customFormat="false" ht="14.25" hidden="false" customHeight="false" outlineLevel="0" collapsed="false">
      <c r="B249" s="357"/>
      <c r="C249" s="358"/>
      <c r="D249" s="359"/>
      <c r="E249" s="360"/>
      <c r="F249" s="360"/>
      <c r="G249" s="361"/>
      <c r="H249" s="362" t="n">
        <f aca="false">F249*G249</f>
        <v>0</v>
      </c>
      <c r="I249" s="344" t="str">
        <f aca="false">IF(H249&gt;0,"ok","ocultar")</f>
        <v>ocultar</v>
      </c>
    </row>
    <row r="250" customFormat="false" ht="14.25" hidden="false" customHeight="false" outlineLevel="0" collapsed="false">
      <c r="B250" s="357"/>
      <c r="C250" s="358"/>
      <c r="D250" s="359"/>
      <c r="E250" s="360"/>
      <c r="F250" s="360"/>
      <c r="G250" s="361"/>
      <c r="H250" s="362" t="n">
        <f aca="false">F250*G250</f>
        <v>0</v>
      </c>
      <c r="I250" s="344" t="str">
        <f aca="false">IF(H250&gt;0,"ok","ocultar")</f>
        <v>ocultar</v>
      </c>
    </row>
    <row r="251" customFormat="false" ht="14.25" hidden="false" customHeight="false" outlineLevel="0" collapsed="false">
      <c r="B251" s="357"/>
      <c r="C251" s="358"/>
      <c r="D251" s="359"/>
      <c r="E251" s="360"/>
      <c r="F251" s="360"/>
      <c r="G251" s="361"/>
      <c r="H251" s="362" t="n">
        <f aca="false">F251*G251</f>
        <v>0</v>
      </c>
      <c r="I251" s="344" t="str">
        <f aca="false">IF(H251&gt;0,"ok","ocultar")</f>
        <v>ocultar</v>
      </c>
    </row>
    <row r="252" customFormat="false" ht="14.25" hidden="false" customHeight="false" outlineLevel="0" collapsed="false">
      <c r="B252" s="357"/>
      <c r="C252" s="358"/>
      <c r="D252" s="359"/>
      <c r="E252" s="360"/>
      <c r="F252" s="360"/>
      <c r="G252" s="361"/>
      <c r="H252" s="362" t="n">
        <f aca="false">F252*G252</f>
        <v>0</v>
      </c>
      <c r="I252" s="344" t="str">
        <f aca="false">IF(H252&gt;0,"ok","ocultar")</f>
        <v>ocultar</v>
      </c>
    </row>
    <row r="253" customFormat="false" ht="14.25" hidden="false" customHeight="false" outlineLevel="0" collapsed="false">
      <c r="B253" s="357"/>
      <c r="C253" s="358"/>
      <c r="D253" s="359"/>
      <c r="E253" s="360"/>
      <c r="F253" s="360"/>
      <c r="G253" s="361"/>
      <c r="H253" s="362" t="n">
        <f aca="false">F253*G253</f>
        <v>0</v>
      </c>
      <c r="I253" s="344" t="str">
        <f aca="false">IF(H253&gt;0,"ok","ocultar")</f>
        <v>ocultar</v>
      </c>
    </row>
    <row r="254" customFormat="false" ht="14.25" hidden="false" customHeight="false" outlineLevel="0" collapsed="false">
      <c r="B254" s="357"/>
      <c r="C254" s="358"/>
      <c r="D254" s="359"/>
      <c r="E254" s="360"/>
      <c r="F254" s="360"/>
      <c r="G254" s="361"/>
      <c r="H254" s="362" t="n">
        <f aca="false">F254*G254</f>
        <v>0</v>
      </c>
      <c r="I254" s="344" t="str">
        <f aca="false">IF(H254&gt;0,"ok","ocultar")</f>
        <v>ocultar</v>
      </c>
    </row>
    <row r="255" customFormat="false" ht="14.25" hidden="false" customHeight="false" outlineLevel="0" collapsed="false">
      <c r="B255" s="357"/>
      <c r="C255" s="358"/>
      <c r="D255" s="359"/>
      <c r="E255" s="360"/>
      <c r="F255" s="360"/>
      <c r="G255" s="361"/>
      <c r="H255" s="362" t="n">
        <f aca="false">F255*G255</f>
        <v>0</v>
      </c>
      <c r="I255" s="344" t="str">
        <f aca="false">IF(H255&gt;0,"ok","ocultar")</f>
        <v>ocultar</v>
      </c>
    </row>
    <row r="256" customFormat="false" ht="14.25" hidden="false" customHeight="false" outlineLevel="0" collapsed="false">
      <c r="B256" s="357"/>
      <c r="C256" s="358"/>
      <c r="D256" s="359"/>
      <c r="E256" s="360"/>
      <c r="F256" s="360"/>
      <c r="G256" s="361"/>
      <c r="H256" s="362" t="n">
        <f aca="false">F256*G256</f>
        <v>0</v>
      </c>
      <c r="I256" s="344" t="str">
        <f aca="false">IF(H256&gt;0,"ok","ocultar")</f>
        <v>ocultar</v>
      </c>
    </row>
    <row r="257" customFormat="false" ht="14.25" hidden="false" customHeight="false" outlineLevel="0" collapsed="false">
      <c r="B257" s="357"/>
      <c r="C257" s="358"/>
      <c r="D257" s="359"/>
      <c r="E257" s="360"/>
      <c r="F257" s="360"/>
      <c r="G257" s="361"/>
      <c r="H257" s="362" t="n">
        <f aca="false">F257*G257</f>
        <v>0</v>
      </c>
      <c r="I257" s="344" t="str">
        <f aca="false">IF(H257&gt;0,"ok","ocultar")</f>
        <v>ocultar</v>
      </c>
    </row>
    <row r="258" customFormat="false" ht="14.25" hidden="false" customHeight="false" outlineLevel="0" collapsed="false">
      <c r="B258" s="357"/>
      <c r="C258" s="358"/>
      <c r="D258" s="359"/>
      <c r="E258" s="360"/>
      <c r="F258" s="360"/>
      <c r="G258" s="361"/>
      <c r="H258" s="362" t="n">
        <f aca="false">F258*G258</f>
        <v>0</v>
      </c>
      <c r="I258" s="344" t="str">
        <f aca="false">IF(H258&gt;0,"ok","ocultar")</f>
        <v>ocultar</v>
      </c>
    </row>
    <row r="259" customFormat="false" ht="14.25" hidden="false" customHeight="false" outlineLevel="0" collapsed="false">
      <c r="B259" s="357"/>
      <c r="C259" s="358"/>
      <c r="D259" s="359"/>
      <c r="E259" s="360"/>
      <c r="F259" s="360"/>
      <c r="G259" s="361"/>
      <c r="H259" s="362" t="n">
        <f aca="false">F259*G259</f>
        <v>0</v>
      </c>
      <c r="I259" s="344" t="str">
        <f aca="false">IF(H259&gt;0,"ok","ocultar")</f>
        <v>ocultar</v>
      </c>
    </row>
    <row r="260" customFormat="false" ht="14.25" hidden="false" customHeight="false" outlineLevel="0" collapsed="false">
      <c r="B260" s="357"/>
      <c r="C260" s="358"/>
      <c r="D260" s="359"/>
      <c r="E260" s="360"/>
      <c r="F260" s="357"/>
      <c r="G260" s="361"/>
      <c r="H260" s="362" t="n">
        <f aca="false">F260*G260</f>
        <v>0</v>
      </c>
      <c r="I260" s="344" t="str">
        <f aca="false">IF(H260&gt;0,"ok","ocultar")</f>
        <v>ocultar</v>
      </c>
    </row>
    <row r="261" customFormat="false" ht="14.25" hidden="false" customHeight="false" outlineLevel="0" collapsed="false">
      <c r="D261" s="363"/>
      <c r="I261" s="344" t="str">
        <f aca="false">I262</f>
        <v>ocultar</v>
      </c>
    </row>
    <row r="262" customFormat="false" ht="14.25" hidden="false" customHeight="false" outlineLevel="0" collapsed="false">
      <c r="B262" s="345" t="s">
        <v>216</v>
      </c>
      <c r="C262" s="346"/>
      <c r="D262" s="364"/>
      <c r="E262" s="348"/>
      <c r="F262" s="349"/>
      <c r="G262" s="350"/>
      <c r="H262" s="350" t="n">
        <f aca="false">ROUND(SUM(H263:H278),2)</f>
        <v>0</v>
      </c>
      <c r="I262" s="344" t="str">
        <f aca="false">IF(H262&gt;0,"ok","ocultar")</f>
        <v>ocultar</v>
      </c>
    </row>
    <row r="263" customFormat="false" ht="14.25" hidden="false" customHeight="false" outlineLevel="0" collapsed="false">
      <c r="B263" s="351"/>
      <c r="C263" s="352"/>
      <c r="D263" s="353"/>
      <c r="E263" s="354"/>
      <c r="F263" s="354"/>
      <c r="G263" s="355"/>
      <c r="H263" s="356" t="n">
        <f aca="false">F263*G263</f>
        <v>0</v>
      </c>
      <c r="I263" s="344" t="str">
        <f aca="false">IF(H263&gt;0,"ok","ocultar")</f>
        <v>ocultar</v>
      </c>
    </row>
    <row r="264" customFormat="false" ht="14.25" hidden="false" customHeight="false" outlineLevel="0" collapsed="false">
      <c r="B264" s="357"/>
      <c r="C264" s="358"/>
      <c r="D264" s="359"/>
      <c r="E264" s="360"/>
      <c r="F264" s="360"/>
      <c r="G264" s="361"/>
      <c r="H264" s="362" t="n">
        <f aca="false">F264*G264</f>
        <v>0</v>
      </c>
      <c r="I264" s="344" t="str">
        <f aca="false">IF(H264&gt;0,"ok","ocultar")</f>
        <v>ocultar</v>
      </c>
    </row>
    <row r="265" customFormat="false" ht="14.25" hidden="false" customHeight="false" outlineLevel="0" collapsed="false">
      <c r="B265" s="357"/>
      <c r="C265" s="358"/>
      <c r="D265" s="359"/>
      <c r="E265" s="360"/>
      <c r="F265" s="360"/>
      <c r="G265" s="361"/>
      <c r="H265" s="362" t="n">
        <f aca="false">F265*G265</f>
        <v>0</v>
      </c>
      <c r="I265" s="344" t="str">
        <f aca="false">IF(H265&gt;0,"ok","ocultar")</f>
        <v>ocultar</v>
      </c>
    </row>
    <row r="266" customFormat="false" ht="14.25" hidden="false" customHeight="false" outlineLevel="0" collapsed="false">
      <c r="B266" s="357"/>
      <c r="C266" s="358"/>
      <c r="D266" s="359"/>
      <c r="E266" s="360"/>
      <c r="F266" s="360"/>
      <c r="G266" s="361"/>
      <c r="H266" s="362" t="n">
        <f aca="false">F266*G266</f>
        <v>0</v>
      </c>
      <c r="I266" s="344" t="str">
        <f aca="false">IF(H266&gt;0,"ok","ocultar")</f>
        <v>ocultar</v>
      </c>
    </row>
    <row r="267" customFormat="false" ht="14.25" hidden="false" customHeight="false" outlineLevel="0" collapsed="false">
      <c r="B267" s="357"/>
      <c r="C267" s="358"/>
      <c r="D267" s="359"/>
      <c r="E267" s="360"/>
      <c r="F267" s="360"/>
      <c r="G267" s="361"/>
      <c r="H267" s="362" t="n">
        <f aca="false">F267*G267</f>
        <v>0</v>
      </c>
      <c r="I267" s="344" t="str">
        <f aca="false">IF(H267&gt;0,"ok","ocultar")</f>
        <v>ocultar</v>
      </c>
    </row>
    <row r="268" customFormat="false" ht="14.25" hidden="false" customHeight="false" outlineLevel="0" collapsed="false">
      <c r="B268" s="357"/>
      <c r="C268" s="358"/>
      <c r="D268" s="359"/>
      <c r="E268" s="360"/>
      <c r="F268" s="360"/>
      <c r="G268" s="361"/>
      <c r="H268" s="362" t="n">
        <f aca="false">F268*G268</f>
        <v>0</v>
      </c>
      <c r="I268" s="344" t="str">
        <f aca="false">IF(H268&gt;0,"ok","ocultar")</f>
        <v>ocultar</v>
      </c>
    </row>
    <row r="269" customFormat="false" ht="14.25" hidden="false" customHeight="false" outlineLevel="0" collapsed="false">
      <c r="B269" s="357"/>
      <c r="C269" s="358"/>
      <c r="D269" s="359"/>
      <c r="E269" s="360"/>
      <c r="F269" s="360"/>
      <c r="G269" s="361"/>
      <c r="H269" s="362" t="n">
        <f aca="false">F269*G269</f>
        <v>0</v>
      </c>
      <c r="I269" s="344" t="str">
        <f aca="false">IF(H269&gt;0,"ok","ocultar")</f>
        <v>ocultar</v>
      </c>
    </row>
    <row r="270" customFormat="false" ht="14.25" hidden="false" customHeight="false" outlineLevel="0" collapsed="false">
      <c r="B270" s="357"/>
      <c r="C270" s="358"/>
      <c r="D270" s="359"/>
      <c r="E270" s="360"/>
      <c r="F270" s="360"/>
      <c r="G270" s="361"/>
      <c r="H270" s="362" t="n">
        <f aca="false">F270*G270</f>
        <v>0</v>
      </c>
      <c r="I270" s="344" t="str">
        <f aca="false">IF(H270&gt;0,"ok","ocultar")</f>
        <v>ocultar</v>
      </c>
    </row>
    <row r="271" customFormat="false" ht="14.25" hidden="false" customHeight="false" outlineLevel="0" collapsed="false">
      <c r="B271" s="357"/>
      <c r="C271" s="358"/>
      <c r="D271" s="359"/>
      <c r="E271" s="360"/>
      <c r="F271" s="360"/>
      <c r="G271" s="361"/>
      <c r="H271" s="362" t="n">
        <f aca="false">F271*G271</f>
        <v>0</v>
      </c>
      <c r="I271" s="344" t="str">
        <f aca="false">IF(H271&gt;0,"ok","ocultar")</f>
        <v>ocultar</v>
      </c>
    </row>
    <row r="272" customFormat="false" ht="14.25" hidden="false" customHeight="false" outlineLevel="0" collapsed="false">
      <c r="B272" s="357"/>
      <c r="C272" s="358"/>
      <c r="D272" s="359"/>
      <c r="E272" s="360"/>
      <c r="F272" s="360"/>
      <c r="G272" s="361"/>
      <c r="H272" s="362" t="n">
        <f aca="false">F272*G272</f>
        <v>0</v>
      </c>
      <c r="I272" s="344" t="str">
        <f aca="false">IF(H272&gt;0,"ok","ocultar")</f>
        <v>ocultar</v>
      </c>
    </row>
    <row r="273" customFormat="false" ht="14.25" hidden="false" customHeight="false" outlineLevel="0" collapsed="false">
      <c r="B273" s="357"/>
      <c r="C273" s="358"/>
      <c r="D273" s="359"/>
      <c r="E273" s="360"/>
      <c r="F273" s="360"/>
      <c r="G273" s="361"/>
      <c r="H273" s="362" t="n">
        <f aca="false">F273*G273</f>
        <v>0</v>
      </c>
      <c r="I273" s="344" t="str">
        <f aca="false">IF(H273&gt;0,"ok","ocultar")</f>
        <v>ocultar</v>
      </c>
    </row>
    <row r="274" customFormat="false" ht="14.25" hidden="false" customHeight="false" outlineLevel="0" collapsed="false">
      <c r="B274" s="357"/>
      <c r="C274" s="358"/>
      <c r="D274" s="359"/>
      <c r="E274" s="360"/>
      <c r="F274" s="360"/>
      <c r="G274" s="361"/>
      <c r="H274" s="362" t="n">
        <f aca="false">F274*G274</f>
        <v>0</v>
      </c>
      <c r="I274" s="344" t="str">
        <f aca="false">IF(H274&gt;0,"ok","ocultar")</f>
        <v>ocultar</v>
      </c>
    </row>
    <row r="275" customFormat="false" ht="14.25" hidden="false" customHeight="false" outlineLevel="0" collapsed="false">
      <c r="B275" s="357"/>
      <c r="C275" s="358"/>
      <c r="D275" s="359"/>
      <c r="E275" s="360"/>
      <c r="F275" s="360"/>
      <c r="G275" s="361"/>
      <c r="H275" s="362" t="n">
        <f aca="false">F275*G275</f>
        <v>0</v>
      </c>
      <c r="I275" s="344" t="str">
        <f aca="false">IF(H275&gt;0,"ok","ocultar")</f>
        <v>ocultar</v>
      </c>
    </row>
    <row r="276" customFormat="false" ht="14.25" hidden="false" customHeight="false" outlineLevel="0" collapsed="false">
      <c r="B276" s="357"/>
      <c r="C276" s="358"/>
      <c r="D276" s="359"/>
      <c r="E276" s="360"/>
      <c r="F276" s="360"/>
      <c r="G276" s="361"/>
      <c r="H276" s="362" t="n">
        <f aca="false">F276*G276</f>
        <v>0</v>
      </c>
      <c r="I276" s="344" t="str">
        <f aca="false">IF(H276&gt;0,"ok","ocultar")</f>
        <v>ocultar</v>
      </c>
    </row>
    <row r="277" customFormat="false" ht="14.25" hidden="false" customHeight="false" outlineLevel="0" collapsed="false">
      <c r="B277" s="357"/>
      <c r="C277" s="358"/>
      <c r="D277" s="359"/>
      <c r="E277" s="360"/>
      <c r="F277" s="357"/>
      <c r="G277" s="361"/>
      <c r="H277" s="362" t="n">
        <f aca="false">F277*G277</f>
        <v>0</v>
      </c>
      <c r="I277" s="344" t="str">
        <f aca="false">IF(H277&gt;0,"ok","ocultar")</f>
        <v>ocultar</v>
      </c>
    </row>
    <row r="278" customFormat="false" ht="14.25" hidden="false" customHeight="false" outlineLevel="0" collapsed="false">
      <c r="I278" s="344" t="str">
        <f aca="false">I279</f>
        <v>ocultar</v>
      </c>
    </row>
    <row r="279" customFormat="false" ht="14.25" hidden="false" customHeight="false" outlineLevel="0" collapsed="false">
      <c r="B279" s="345" t="s">
        <v>217</v>
      </c>
      <c r="C279" s="346"/>
      <c r="D279" s="364"/>
      <c r="E279" s="348"/>
      <c r="F279" s="349"/>
      <c r="G279" s="350"/>
      <c r="H279" s="350" t="n">
        <f aca="false">ROUND(SUM(H280:H295),2)</f>
        <v>0</v>
      </c>
      <c r="I279" s="344" t="str">
        <f aca="false">IF(H279&gt;0,"ok","ocultar")</f>
        <v>ocultar</v>
      </c>
    </row>
    <row r="280" customFormat="false" ht="14.25" hidden="false" customHeight="false" outlineLevel="0" collapsed="false">
      <c r="B280" s="351"/>
      <c r="C280" s="352"/>
      <c r="D280" s="353"/>
      <c r="E280" s="354"/>
      <c r="F280" s="354"/>
      <c r="G280" s="355"/>
      <c r="H280" s="356" t="n">
        <f aca="false">F280*G280</f>
        <v>0</v>
      </c>
      <c r="I280" s="344" t="str">
        <f aca="false">IF(H280&gt;0,"ok","ocultar")</f>
        <v>ocultar</v>
      </c>
    </row>
    <row r="281" customFormat="false" ht="14.25" hidden="false" customHeight="false" outlineLevel="0" collapsed="false">
      <c r="B281" s="357"/>
      <c r="C281" s="358"/>
      <c r="D281" s="359"/>
      <c r="E281" s="360"/>
      <c r="F281" s="360"/>
      <c r="G281" s="361"/>
      <c r="H281" s="362" t="n">
        <f aca="false">F281*G281</f>
        <v>0</v>
      </c>
      <c r="I281" s="344" t="str">
        <f aca="false">IF(H281&gt;0,"ok","ocultar")</f>
        <v>ocultar</v>
      </c>
    </row>
    <row r="282" customFormat="false" ht="14.25" hidden="false" customHeight="false" outlineLevel="0" collapsed="false">
      <c r="B282" s="357"/>
      <c r="C282" s="358"/>
      <c r="D282" s="359"/>
      <c r="E282" s="360"/>
      <c r="F282" s="360"/>
      <c r="G282" s="361"/>
      <c r="H282" s="362" t="n">
        <f aca="false">F282*G282</f>
        <v>0</v>
      </c>
      <c r="I282" s="344" t="str">
        <f aca="false">IF(H282&gt;0,"ok","ocultar")</f>
        <v>ocultar</v>
      </c>
    </row>
    <row r="283" customFormat="false" ht="14.25" hidden="false" customHeight="false" outlineLevel="0" collapsed="false">
      <c r="B283" s="357"/>
      <c r="C283" s="358"/>
      <c r="D283" s="359"/>
      <c r="E283" s="360"/>
      <c r="F283" s="360"/>
      <c r="G283" s="361"/>
      <c r="H283" s="362" t="n">
        <f aca="false">F283*G283</f>
        <v>0</v>
      </c>
      <c r="I283" s="344" t="str">
        <f aca="false">IF(H283&gt;0,"ok","ocultar")</f>
        <v>ocultar</v>
      </c>
    </row>
    <row r="284" customFormat="false" ht="14.25" hidden="false" customHeight="false" outlineLevel="0" collapsed="false">
      <c r="B284" s="357"/>
      <c r="C284" s="358"/>
      <c r="D284" s="359"/>
      <c r="E284" s="360"/>
      <c r="F284" s="360"/>
      <c r="G284" s="361"/>
      <c r="H284" s="362" t="n">
        <f aca="false">F284*G284</f>
        <v>0</v>
      </c>
      <c r="I284" s="344" t="str">
        <f aca="false">IF(H284&gt;0,"ok","ocultar")</f>
        <v>ocultar</v>
      </c>
    </row>
    <row r="285" customFormat="false" ht="14.25" hidden="false" customHeight="false" outlineLevel="0" collapsed="false">
      <c r="B285" s="357"/>
      <c r="C285" s="358"/>
      <c r="D285" s="359"/>
      <c r="E285" s="360"/>
      <c r="F285" s="360"/>
      <c r="G285" s="361"/>
      <c r="H285" s="362" t="n">
        <f aca="false">F285*G285</f>
        <v>0</v>
      </c>
      <c r="I285" s="344" t="str">
        <f aca="false">IF(H285&gt;0,"ok","ocultar")</f>
        <v>ocultar</v>
      </c>
    </row>
    <row r="286" customFormat="false" ht="14.25" hidden="false" customHeight="false" outlineLevel="0" collapsed="false">
      <c r="B286" s="357"/>
      <c r="C286" s="358"/>
      <c r="D286" s="359"/>
      <c r="E286" s="360"/>
      <c r="F286" s="360"/>
      <c r="G286" s="361"/>
      <c r="H286" s="362" t="n">
        <f aca="false">F286*G286</f>
        <v>0</v>
      </c>
      <c r="I286" s="344" t="str">
        <f aca="false">IF(H286&gt;0,"ok","ocultar")</f>
        <v>ocultar</v>
      </c>
    </row>
    <row r="287" customFormat="false" ht="14.25" hidden="false" customHeight="false" outlineLevel="0" collapsed="false">
      <c r="B287" s="357"/>
      <c r="C287" s="358"/>
      <c r="D287" s="359"/>
      <c r="E287" s="360"/>
      <c r="F287" s="360"/>
      <c r="G287" s="361"/>
      <c r="H287" s="362" t="n">
        <f aca="false">F287*G287</f>
        <v>0</v>
      </c>
      <c r="I287" s="344" t="str">
        <f aca="false">IF(H287&gt;0,"ok","ocultar")</f>
        <v>ocultar</v>
      </c>
    </row>
    <row r="288" customFormat="false" ht="14.25" hidden="false" customHeight="false" outlineLevel="0" collapsed="false">
      <c r="B288" s="357"/>
      <c r="C288" s="358"/>
      <c r="D288" s="359"/>
      <c r="E288" s="360"/>
      <c r="F288" s="360"/>
      <c r="G288" s="361"/>
      <c r="H288" s="362" t="n">
        <f aca="false">F288*G288</f>
        <v>0</v>
      </c>
      <c r="I288" s="344" t="str">
        <f aca="false">IF(H288&gt;0,"ok","ocultar")</f>
        <v>ocultar</v>
      </c>
    </row>
    <row r="289" customFormat="false" ht="14.25" hidden="false" customHeight="false" outlineLevel="0" collapsed="false">
      <c r="B289" s="357"/>
      <c r="C289" s="358"/>
      <c r="D289" s="359"/>
      <c r="E289" s="360"/>
      <c r="F289" s="360"/>
      <c r="G289" s="361"/>
      <c r="H289" s="362" t="n">
        <f aca="false">F289*G289</f>
        <v>0</v>
      </c>
      <c r="I289" s="344" t="str">
        <f aca="false">IF(H289&gt;0,"ok","ocultar")</f>
        <v>ocultar</v>
      </c>
    </row>
    <row r="290" customFormat="false" ht="14.25" hidden="false" customHeight="false" outlineLevel="0" collapsed="false">
      <c r="B290" s="357"/>
      <c r="C290" s="358"/>
      <c r="D290" s="359"/>
      <c r="E290" s="360"/>
      <c r="F290" s="360"/>
      <c r="G290" s="361"/>
      <c r="H290" s="362" t="n">
        <f aca="false">F290*G290</f>
        <v>0</v>
      </c>
      <c r="I290" s="344" t="str">
        <f aca="false">IF(H290&gt;0,"ok","ocultar")</f>
        <v>ocultar</v>
      </c>
    </row>
    <row r="291" customFormat="false" ht="14.25" hidden="false" customHeight="false" outlineLevel="0" collapsed="false">
      <c r="B291" s="357"/>
      <c r="C291" s="358"/>
      <c r="D291" s="359"/>
      <c r="E291" s="360"/>
      <c r="F291" s="360"/>
      <c r="G291" s="361"/>
      <c r="H291" s="362" t="n">
        <f aca="false">F291*G291</f>
        <v>0</v>
      </c>
      <c r="I291" s="344" t="str">
        <f aca="false">IF(H291&gt;0,"ok","ocultar")</f>
        <v>ocultar</v>
      </c>
    </row>
    <row r="292" customFormat="false" ht="14.25" hidden="false" customHeight="false" outlineLevel="0" collapsed="false">
      <c r="B292" s="357"/>
      <c r="C292" s="358"/>
      <c r="D292" s="359"/>
      <c r="E292" s="360"/>
      <c r="F292" s="360"/>
      <c r="G292" s="361"/>
      <c r="H292" s="362" t="n">
        <f aca="false">F292*G292</f>
        <v>0</v>
      </c>
      <c r="I292" s="344" t="str">
        <f aca="false">IF(H292&gt;0,"ok","ocultar")</f>
        <v>ocultar</v>
      </c>
    </row>
    <row r="293" customFormat="false" ht="14.25" hidden="false" customHeight="false" outlineLevel="0" collapsed="false">
      <c r="B293" s="357"/>
      <c r="C293" s="358"/>
      <c r="D293" s="359"/>
      <c r="E293" s="360"/>
      <c r="F293" s="360"/>
      <c r="G293" s="361"/>
      <c r="H293" s="362" t="n">
        <f aca="false">F293*G293</f>
        <v>0</v>
      </c>
      <c r="I293" s="344" t="str">
        <f aca="false">IF(H293&gt;0,"ok","ocultar")</f>
        <v>ocultar</v>
      </c>
    </row>
    <row r="294" customFormat="false" ht="14.25" hidden="false" customHeight="false" outlineLevel="0" collapsed="false">
      <c r="B294" s="357"/>
      <c r="C294" s="358"/>
      <c r="D294" s="359"/>
      <c r="E294" s="360"/>
      <c r="F294" s="357"/>
      <c r="G294" s="361"/>
      <c r="H294" s="362" t="n">
        <f aca="false">F294*G294</f>
        <v>0</v>
      </c>
      <c r="I294" s="344" t="str">
        <f aca="false">IF(H294&gt;0,"ok","ocultar")</f>
        <v>ocultar</v>
      </c>
    </row>
    <row r="295" customFormat="false" ht="14.25" hidden="false" customHeight="false" outlineLevel="0" collapsed="false">
      <c r="D295" s="363"/>
      <c r="I295" s="344" t="str">
        <f aca="false">I296</f>
        <v>ocultar</v>
      </c>
    </row>
    <row r="296" customFormat="false" ht="14.25" hidden="false" customHeight="false" outlineLevel="0" collapsed="false">
      <c r="B296" s="345" t="s">
        <v>218</v>
      </c>
      <c r="C296" s="346"/>
      <c r="D296" s="364"/>
      <c r="E296" s="348"/>
      <c r="F296" s="349"/>
      <c r="G296" s="350"/>
      <c r="H296" s="350" t="n">
        <f aca="false">ROUND(SUM(H297:H312),2)</f>
        <v>0</v>
      </c>
      <c r="I296" s="344" t="str">
        <f aca="false">IF(H296&gt;0,"ok","ocultar")</f>
        <v>ocultar</v>
      </c>
    </row>
    <row r="297" customFormat="false" ht="14.25" hidden="false" customHeight="false" outlineLevel="0" collapsed="false">
      <c r="B297" s="351"/>
      <c r="C297" s="352"/>
      <c r="D297" s="353"/>
      <c r="E297" s="354"/>
      <c r="F297" s="354"/>
      <c r="G297" s="355"/>
      <c r="H297" s="356" t="n">
        <f aca="false">F297*G297</f>
        <v>0</v>
      </c>
      <c r="I297" s="344" t="str">
        <f aca="false">IF(H297&gt;0,"ok","ocultar")</f>
        <v>ocultar</v>
      </c>
    </row>
    <row r="298" customFormat="false" ht="14.25" hidden="false" customHeight="false" outlineLevel="0" collapsed="false">
      <c r="B298" s="357"/>
      <c r="C298" s="358"/>
      <c r="D298" s="359"/>
      <c r="E298" s="360"/>
      <c r="F298" s="360"/>
      <c r="G298" s="361"/>
      <c r="H298" s="362" t="n">
        <f aca="false">F298*G298</f>
        <v>0</v>
      </c>
      <c r="I298" s="344" t="str">
        <f aca="false">IF(H298&gt;0,"ok","ocultar")</f>
        <v>ocultar</v>
      </c>
    </row>
    <row r="299" customFormat="false" ht="14.25" hidden="false" customHeight="false" outlineLevel="0" collapsed="false">
      <c r="B299" s="357"/>
      <c r="C299" s="358"/>
      <c r="D299" s="359"/>
      <c r="E299" s="360"/>
      <c r="F299" s="360"/>
      <c r="G299" s="361"/>
      <c r="H299" s="362" t="n">
        <f aca="false">F299*G299</f>
        <v>0</v>
      </c>
      <c r="I299" s="344" t="str">
        <f aca="false">IF(H299&gt;0,"ok","ocultar")</f>
        <v>ocultar</v>
      </c>
    </row>
    <row r="300" customFormat="false" ht="14.25" hidden="false" customHeight="false" outlineLevel="0" collapsed="false">
      <c r="B300" s="357"/>
      <c r="C300" s="358"/>
      <c r="D300" s="359"/>
      <c r="E300" s="360"/>
      <c r="F300" s="360"/>
      <c r="G300" s="361"/>
      <c r="H300" s="362" t="n">
        <f aca="false">F300*G300</f>
        <v>0</v>
      </c>
      <c r="I300" s="344" t="str">
        <f aca="false">IF(H300&gt;0,"ok","ocultar")</f>
        <v>ocultar</v>
      </c>
    </row>
    <row r="301" customFormat="false" ht="14.25" hidden="false" customHeight="false" outlineLevel="0" collapsed="false">
      <c r="B301" s="357"/>
      <c r="C301" s="358"/>
      <c r="D301" s="359"/>
      <c r="E301" s="360"/>
      <c r="F301" s="360"/>
      <c r="G301" s="361"/>
      <c r="H301" s="362" t="n">
        <f aca="false">F301*G301</f>
        <v>0</v>
      </c>
      <c r="I301" s="344" t="str">
        <f aca="false">IF(H301&gt;0,"ok","ocultar")</f>
        <v>ocultar</v>
      </c>
    </row>
    <row r="302" customFormat="false" ht="14.25" hidden="false" customHeight="false" outlineLevel="0" collapsed="false">
      <c r="B302" s="357"/>
      <c r="C302" s="358"/>
      <c r="D302" s="359"/>
      <c r="E302" s="360"/>
      <c r="F302" s="360"/>
      <c r="G302" s="361"/>
      <c r="H302" s="362" t="n">
        <f aca="false">F302*G302</f>
        <v>0</v>
      </c>
      <c r="I302" s="344" t="str">
        <f aca="false">IF(H302&gt;0,"ok","ocultar")</f>
        <v>ocultar</v>
      </c>
    </row>
    <row r="303" customFormat="false" ht="14.25" hidden="false" customHeight="false" outlineLevel="0" collapsed="false">
      <c r="B303" s="357"/>
      <c r="C303" s="358"/>
      <c r="D303" s="359"/>
      <c r="E303" s="360"/>
      <c r="F303" s="360"/>
      <c r="G303" s="361"/>
      <c r="H303" s="362" t="n">
        <f aca="false">F303*G303</f>
        <v>0</v>
      </c>
      <c r="I303" s="344" t="str">
        <f aca="false">IF(H303&gt;0,"ok","ocultar")</f>
        <v>ocultar</v>
      </c>
    </row>
    <row r="304" customFormat="false" ht="14.25" hidden="false" customHeight="false" outlineLevel="0" collapsed="false">
      <c r="B304" s="357"/>
      <c r="C304" s="358"/>
      <c r="D304" s="359"/>
      <c r="E304" s="360"/>
      <c r="F304" s="360"/>
      <c r="G304" s="361"/>
      <c r="H304" s="362" t="n">
        <f aca="false">F304*G304</f>
        <v>0</v>
      </c>
      <c r="I304" s="344" t="str">
        <f aca="false">IF(H304&gt;0,"ok","ocultar")</f>
        <v>ocultar</v>
      </c>
    </row>
    <row r="305" customFormat="false" ht="14.25" hidden="false" customHeight="false" outlineLevel="0" collapsed="false">
      <c r="B305" s="357"/>
      <c r="C305" s="358"/>
      <c r="D305" s="359"/>
      <c r="E305" s="360"/>
      <c r="F305" s="360"/>
      <c r="G305" s="361"/>
      <c r="H305" s="362" t="n">
        <f aca="false">F305*G305</f>
        <v>0</v>
      </c>
      <c r="I305" s="344" t="str">
        <f aca="false">IF(H305&gt;0,"ok","ocultar")</f>
        <v>ocultar</v>
      </c>
    </row>
    <row r="306" customFormat="false" ht="14.25" hidden="false" customHeight="false" outlineLevel="0" collapsed="false">
      <c r="B306" s="357"/>
      <c r="C306" s="358"/>
      <c r="D306" s="359"/>
      <c r="E306" s="360"/>
      <c r="F306" s="360"/>
      <c r="G306" s="361"/>
      <c r="H306" s="362" t="n">
        <f aca="false">F306*G306</f>
        <v>0</v>
      </c>
      <c r="I306" s="344" t="str">
        <f aca="false">IF(H306&gt;0,"ok","ocultar")</f>
        <v>ocultar</v>
      </c>
    </row>
    <row r="307" customFormat="false" ht="14.25" hidden="false" customHeight="false" outlineLevel="0" collapsed="false">
      <c r="B307" s="357"/>
      <c r="C307" s="358"/>
      <c r="D307" s="359"/>
      <c r="E307" s="360"/>
      <c r="F307" s="360"/>
      <c r="G307" s="361"/>
      <c r="H307" s="362" t="n">
        <f aca="false">F307*G307</f>
        <v>0</v>
      </c>
      <c r="I307" s="344" t="str">
        <f aca="false">IF(H307&gt;0,"ok","ocultar")</f>
        <v>ocultar</v>
      </c>
    </row>
    <row r="308" customFormat="false" ht="14.25" hidden="false" customHeight="false" outlineLevel="0" collapsed="false">
      <c r="B308" s="357"/>
      <c r="C308" s="358"/>
      <c r="D308" s="359"/>
      <c r="E308" s="360"/>
      <c r="F308" s="360"/>
      <c r="G308" s="361"/>
      <c r="H308" s="362" t="n">
        <f aca="false">F308*G308</f>
        <v>0</v>
      </c>
      <c r="I308" s="344" t="str">
        <f aca="false">IF(H308&gt;0,"ok","ocultar")</f>
        <v>ocultar</v>
      </c>
    </row>
    <row r="309" customFormat="false" ht="14.25" hidden="false" customHeight="false" outlineLevel="0" collapsed="false">
      <c r="B309" s="357"/>
      <c r="C309" s="358"/>
      <c r="D309" s="359"/>
      <c r="E309" s="360"/>
      <c r="F309" s="360"/>
      <c r="G309" s="361"/>
      <c r="H309" s="362" t="n">
        <f aca="false">F309*G309</f>
        <v>0</v>
      </c>
      <c r="I309" s="344" t="str">
        <f aca="false">IF(H309&gt;0,"ok","ocultar")</f>
        <v>ocultar</v>
      </c>
    </row>
    <row r="310" customFormat="false" ht="14.25" hidden="false" customHeight="false" outlineLevel="0" collapsed="false">
      <c r="B310" s="357"/>
      <c r="C310" s="358"/>
      <c r="D310" s="359"/>
      <c r="E310" s="360"/>
      <c r="F310" s="360"/>
      <c r="G310" s="361"/>
      <c r="H310" s="362" t="n">
        <f aca="false">F310*G310</f>
        <v>0</v>
      </c>
      <c r="I310" s="344" t="str">
        <f aca="false">IF(H310&gt;0,"ok","ocultar")</f>
        <v>ocultar</v>
      </c>
    </row>
    <row r="311" customFormat="false" ht="14.25" hidden="false" customHeight="false" outlineLevel="0" collapsed="false">
      <c r="B311" s="357"/>
      <c r="C311" s="358"/>
      <c r="D311" s="359"/>
      <c r="E311" s="360"/>
      <c r="F311" s="357"/>
      <c r="G311" s="361"/>
      <c r="H311" s="362" t="n">
        <f aca="false">F311*G311</f>
        <v>0</v>
      </c>
      <c r="I311" s="344" t="str">
        <f aca="false">IF(H311&gt;0,"ok","ocultar")</f>
        <v>ocultar</v>
      </c>
    </row>
    <row r="312" customFormat="false" ht="14.25" hidden="false" customHeight="false" outlineLevel="0" collapsed="false">
      <c r="I312" s="344" t="str">
        <f aca="false">I313</f>
        <v>ocultar</v>
      </c>
    </row>
    <row r="313" customFormat="false" ht="14.25" hidden="false" customHeight="false" outlineLevel="0" collapsed="false">
      <c r="B313" s="345" t="s">
        <v>219</v>
      </c>
      <c r="C313" s="346"/>
      <c r="D313" s="364"/>
      <c r="E313" s="348"/>
      <c r="F313" s="349"/>
      <c r="G313" s="350"/>
      <c r="H313" s="350" t="n">
        <f aca="false">ROUND(SUM(H314:H329),2)</f>
        <v>0</v>
      </c>
      <c r="I313" s="344" t="str">
        <f aca="false">IF(H313&gt;0,"ok","ocultar")</f>
        <v>ocultar</v>
      </c>
    </row>
    <row r="314" customFormat="false" ht="14.25" hidden="false" customHeight="false" outlineLevel="0" collapsed="false">
      <c r="B314" s="351"/>
      <c r="C314" s="352"/>
      <c r="D314" s="353"/>
      <c r="E314" s="354"/>
      <c r="F314" s="354"/>
      <c r="G314" s="355"/>
      <c r="H314" s="356" t="n">
        <f aca="false">F314*G314</f>
        <v>0</v>
      </c>
      <c r="I314" s="344" t="str">
        <f aca="false">IF(H314&gt;0,"ok","ocultar")</f>
        <v>ocultar</v>
      </c>
    </row>
    <row r="315" customFormat="false" ht="14.25" hidden="false" customHeight="false" outlineLevel="0" collapsed="false">
      <c r="B315" s="357"/>
      <c r="C315" s="358"/>
      <c r="D315" s="359"/>
      <c r="E315" s="360"/>
      <c r="F315" s="360"/>
      <c r="G315" s="361"/>
      <c r="H315" s="362" t="n">
        <f aca="false">F315*G315</f>
        <v>0</v>
      </c>
      <c r="I315" s="344" t="str">
        <f aca="false">IF(H315&gt;0,"ok","ocultar")</f>
        <v>ocultar</v>
      </c>
    </row>
    <row r="316" customFormat="false" ht="14.25" hidden="false" customHeight="false" outlineLevel="0" collapsed="false">
      <c r="B316" s="357"/>
      <c r="C316" s="358"/>
      <c r="D316" s="359"/>
      <c r="E316" s="360"/>
      <c r="F316" s="360"/>
      <c r="G316" s="361"/>
      <c r="H316" s="362" t="n">
        <f aca="false">F316*G316</f>
        <v>0</v>
      </c>
      <c r="I316" s="344" t="str">
        <f aca="false">IF(H316&gt;0,"ok","ocultar")</f>
        <v>ocultar</v>
      </c>
    </row>
    <row r="317" customFormat="false" ht="14.25" hidden="false" customHeight="false" outlineLevel="0" collapsed="false">
      <c r="B317" s="357"/>
      <c r="C317" s="358"/>
      <c r="D317" s="359"/>
      <c r="E317" s="360"/>
      <c r="F317" s="360"/>
      <c r="G317" s="361"/>
      <c r="H317" s="362" t="n">
        <f aca="false">F317*G317</f>
        <v>0</v>
      </c>
      <c r="I317" s="344" t="str">
        <f aca="false">IF(H317&gt;0,"ok","ocultar")</f>
        <v>ocultar</v>
      </c>
    </row>
    <row r="318" customFormat="false" ht="14.25" hidden="false" customHeight="false" outlineLevel="0" collapsed="false">
      <c r="B318" s="357"/>
      <c r="C318" s="358"/>
      <c r="D318" s="359"/>
      <c r="E318" s="360"/>
      <c r="F318" s="360"/>
      <c r="G318" s="361"/>
      <c r="H318" s="362" t="n">
        <f aca="false">F318*G318</f>
        <v>0</v>
      </c>
      <c r="I318" s="344" t="str">
        <f aca="false">IF(H318&gt;0,"ok","ocultar")</f>
        <v>ocultar</v>
      </c>
    </row>
    <row r="319" customFormat="false" ht="14.25" hidden="false" customHeight="false" outlineLevel="0" collapsed="false">
      <c r="B319" s="357"/>
      <c r="C319" s="358"/>
      <c r="D319" s="359"/>
      <c r="E319" s="360"/>
      <c r="F319" s="360"/>
      <c r="G319" s="361"/>
      <c r="H319" s="362" t="n">
        <f aca="false">F319*G319</f>
        <v>0</v>
      </c>
      <c r="I319" s="344" t="str">
        <f aca="false">IF(H319&gt;0,"ok","ocultar")</f>
        <v>ocultar</v>
      </c>
    </row>
    <row r="320" customFormat="false" ht="14.25" hidden="false" customHeight="false" outlineLevel="0" collapsed="false">
      <c r="B320" s="357"/>
      <c r="C320" s="358"/>
      <c r="D320" s="359"/>
      <c r="E320" s="360"/>
      <c r="F320" s="360"/>
      <c r="G320" s="361"/>
      <c r="H320" s="362" t="n">
        <f aca="false">F320*G320</f>
        <v>0</v>
      </c>
      <c r="I320" s="344" t="str">
        <f aca="false">IF(H320&gt;0,"ok","ocultar")</f>
        <v>ocultar</v>
      </c>
    </row>
    <row r="321" customFormat="false" ht="14.25" hidden="false" customHeight="false" outlineLevel="0" collapsed="false">
      <c r="B321" s="357"/>
      <c r="C321" s="358"/>
      <c r="D321" s="359"/>
      <c r="E321" s="360"/>
      <c r="F321" s="360"/>
      <c r="G321" s="361"/>
      <c r="H321" s="362" t="n">
        <f aca="false">F321*G321</f>
        <v>0</v>
      </c>
      <c r="I321" s="344" t="str">
        <f aca="false">IF(H321&gt;0,"ok","ocultar")</f>
        <v>ocultar</v>
      </c>
    </row>
    <row r="322" customFormat="false" ht="14.25" hidden="false" customHeight="false" outlineLevel="0" collapsed="false">
      <c r="B322" s="357"/>
      <c r="C322" s="358"/>
      <c r="D322" s="359"/>
      <c r="E322" s="360"/>
      <c r="F322" s="360"/>
      <c r="G322" s="361"/>
      <c r="H322" s="362" t="n">
        <f aca="false">F322*G322</f>
        <v>0</v>
      </c>
      <c r="I322" s="344" t="str">
        <f aca="false">IF(H322&gt;0,"ok","ocultar")</f>
        <v>ocultar</v>
      </c>
    </row>
    <row r="323" customFormat="false" ht="14.25" hidden="false" customHeight="false" outlineLevel="0" collapsed="false">
      <c r="B323" s="357"/>
      <c r="C323" s="358"/>
      <c r="D323" s="359"/>
      <c r="E323" s="360"/>
      <c r="F323" s="360"/>
      <c r="G323" s="361"/>
      <c r="H323" s="362" t="n">
        <f aca="false">F323*G323</f>
        <v>0</v>
      </c>
      <c r="I323" s="344" t="str">
        <f aca="false">IF(H323&gt;0,"ok","ocultar")</f>
        <v>ocultar</v>
      </c>
    </row>
    <row r="324" customFormat="false" ht="14.25" hidden="false" customHeight="false" outlineLevel="0" collapsed="false">
      <c r="B324" s="357"/>
      <c r="C324" s="358"/>
      <c r="D324" s="359"/>
      <c r="E324" s="360"/>
      <c r="F324" s="360"/>
      <c r="G324" s="361"/>
      <c r="H324" s="362" t="n">
        <f aca="false">F324*G324</f>
        <v>0</v>
      </c>
      <c r="I324" s="344" t="str">
        <f aca="false">IF(H324&gt;0,"ok","ocultar")</f>
        <v>ocultar</v>
      </c>
    </row>
    <row r="325" customFormat="false" ht="14.25" hidden="false" customHeight="false" outlineLevel="0" collapsed="false">
      <c r="B325" s="357"/>
      <c r="C325" s="358"/>
      <c r="D325" s="359"/>
      <c r="E325" s="360"/>
      <c r="F325" s="360"/>
      <c r="G325" s="361"/>
      <c r="H325" s="362" t="n">
        <f aca="false">F325*G325</f>
        <v>0</v>
      </c>
      <c r="I325" s="344" t="str">
        <f aca="false">IF(H325&gt;0,"ok","ocultar")</f>
        <v>ocultar</v>
      </c>
    </row>
    <row r="326" customFormat="false" ht="14.25" hidden="false" customHeight="false" outlineLevel="0" collapsed="false">
      <c r="B326" s="357"/>
      <c r="C326" s="358"/>
      <c r="D326" s="359"/>
      <c r="E326" s="360"/>
      <c r="F326" s="360"/>
      <c r="G326" s="361"/>
      <c r="H326" s="362" t="n">
        <f aca="false">F326*G326</f>
        <v>0</v>
      </c>
      <c r="I326" s="344" t="str">
        <f aca="false">IF(H326&gt;0,"ok","ocultar")</f>
        <v>ocultar</v>
      </c>
    </row>
    <row r="327" customFormat="false" ht="14.25" hidden="false" customHeight="false" outlineLevel="0" collapsed="false">
      <c r="B327" s="357"/>
      <c r="C327" s="358"/>
      <c r="D327" s="359"/>
      <c r="E327" s="360"/>
      <c r="F327" s="360"/>
      <c r="G327" s="361"/>
      <c r="H327" s="362" t="n">
        <f aca="false">F327*G327</f>
        <v>0</v>
      </c>
      <c r="I327" s="344" t="str">
        <f aca="false">IF(H327&gt;0,"ok","ocultar")</f>
        <v>ocultar</v>
      </c>
    </row>
    <row r="328" customFormat="false" ht="14.25" hidden="false" customHeight="false" outlineLevel="0" collapsed="false">
      <c r="B328" s="357"/>
      <c r="C328" s="358"/>
      <c r="D328" s="359"/>
      <c r="E328" s="360"/>
      <c r="F328" s="357"/>
      <c r="G328" s="361"/>
      <c r="H328" s="362" t="n">
        <f aca="false">F328*G328</f>
        <v>0</v>
      </c>
      <c r="I328" s="344" t="str">
        <f aca="false">IF(H328&gt;0,"ok","ocultar")</f>
        <v>ocultar</v>
      </c>
    </row>
    <row r="329" customFormat="false" ht="14.25" hidden="false" customHeight="false" outlineLevel="0" collapsed="false">
      <c r="D329" s="363"/>
      <c r="I329" s="344" t="str">
        <f aca="false">I330</f>
        <v>ocultar</v>
      </c>
    </row>
    <row r="330" customFormat="false" ht="14.25" hidden="false" customHeight="false" outlineLevel="0" collapsed="false">
      <c r="B330" s="345" t="s">
        <v>220</v>
      </c>
      <c r="C330" s="346"/>
      <c r="D330" s="364"/>
      <c r="E330" s="348"/>
      <c r="F330" s="349"/>
      <c r="G330" s="350"/>
      <c r="H330" s="350" t="n">
        <f aca="false">ROUND(SUM(H331:H346),2)</f>
        <v>0</v>
      </c>
      <c r="I330" s="344" t="str">
        <f aca="false">IF(H330&gt;0,"ok","ocultar")</f>
        <v>ocultar</v>
      </c>
    </row>
    <row r="331" customFormat="false" ht="14.25" hidden="false" customHeight="false" outlineLevel="0" collapsed="false">
      <c r="B331" s="351"/>
      <c r="C331" s="352"/>
      <c r="D331" s="353"/>
      <c r="E331" s="354"/>
      <c r="F331" s="354"/>
      <c r="G331" s="355"/>
      <c r="H331" s="356" t="n">
        <f aca="false">F331*G331</f>
        <v>0</v>
      </c>
      <c r="I331" s="344" t="str">
        <f aca="false">IF(H331&gt;0,"ok","ocultar")</f>
        <v>ocultar</v>
      </c>
    </row>
    <row r="332" customFormat="false" ht="14.25" hidden="false" customHeight="false" outlineLevel="0" collapsed="false">
      <c r="B332" s="357"/>
      <c r="C332" s="358"/>
      <c r="D332" s="359"/>
      <c r="E332" s="360"/>
      <c r="F332" s="360"/>
      <c r="G332" s="361"/>
      <c r="H332" s="362" t="n">
        <f aca="false">F332*G332</f>
        <v>0</v>
      </c>
      <c r="I332" s="344" t="str">
        <f aca="false">IF(H332&gt;0,"ok","ocultar")</f>
        <v>ocultar</v>
      </c>
    </row>
    <row r="333" customFormat="false" ht="14.25" hidden="false" customHeight="false" outlineLevel="0" collapsed="false">
      <c r="B333" s="357"/>
      <c r="C333" s="358"/>
      <c r="D333" s="359"/>
      <c r="E333" s="360"/>
      <c r="F333" s="360"/>
      <c r="G333" s="361"/>
      <c r="H333" s="362" t="n">
        <f aca="false">F333*G333</f>
        <v>0</v>
      </c>
      <c r="I333" s="344" t="str">
        <f aca="false">IF(H333&gt;0,"ok","ocultar")</f>
        <v>ocultar</v>
      </c>
    </row>
    <row r="334" customFormat="false" ht="14.25" hidden="false" customHeight="false" outlineLevel="0" collapsed="false">
      <c r="B334" s="357"/>
      <c r="C334" s="358"/>
      <c r="D334" s="359"/>
      <c r="E334" s="360"/>
      <c r="F334" s="360"/>
      <c r="G334" s="361"/>
      <c r="H334" s="362" t="n">
        <f aca="false">F334*G334</f>
        <v>0</v>
      </c>
      <c r="I334" s="344" t="str">
        <f aca="false">IF(H334&gt;0,"ok","ocultar")</f>
        <v>ocultar</v>
      </c>
    </row>
    <row r="335" customFormat="false" ht="14.25" hidden="false" customHeight="false" outlineLevel="0" collapsed="false">
      <c r="B335" s="357"/>
      <c r="C335" s="358"/>
      <c r="D335" s="359"/>
      <c r="E335" s="360"/>
      <c r="F335" s="360"/>
      <c r="G335" s="361"/>
      <c r="H335" s="362" t="n">
        <f aca="false">F335*G335</f>
        <v>0</v>
      </c>
      <c r="I335" s="344" t="str">
        <f aca="false">IF(H335&gt;0,"ok","ocultar")</f>
        <v>ocultar</v>
      </c>
    </row>
    <row r="336" customFormat="false" ht="14.25" hidden="false" customHeight="false" outlineLevel="0" collapsed="false">
      <c r="B336" s="357"/>
      <c r="C336" s="358"/>
      <c r="D336" s="359"/>
      <c r="E336" s="360"/>
      <c r="F336" s="360"/>
      <c r="G336" s="361"/>
      <c r="H336" s="362" t="n">
        <f aca="false">F336*G336</f>
        <v>0</v>
      </c>
      <c r="I336" s="344" t="str">
        <f aca="false">IF(H336&gt;0,"ok","ocultar")</f>
        <v>ocultar</v>
      </c>
    </row>
    <row r="337" customFormat="false" ht="14.25" hidden="false" customHeight="false" outlineLevel="0" collapsed="false">
      <c r="B337" s="357"/>
      <c r="C337" s="358"/>
      <c r="D337" s="359"/>
      <c r="E337" s="360"/>
      <c r="F337" s="360"/>
      <c r="G337" s="361"/>
      <c r="H337" s="362" t="n">
        <f aca="false">F337*G337</f>
        <v>0</v>
      </c>
      <c r="I337" s="344" t="str">
        <f aca="false">IF(H337&gt;0,"ok","ocultar")</f>
        <v>ocultar</v>
      </c>
    </row>
    <row r="338" customFormat="false" ht="14.25" hidden="false" customHeight="false" outlineLevel="0" collapsed="false">
      <c r="B338" s="357"/>
      <c r="C338" s="358"/>
      <c r="D338" s="359"/>
      <c r="E338" s="360"/>
      <c r="F338" s="360"/>
      <c r="G338" s="361"/>
      <c r="H338" s="362" t="n">
        <f aca="false">F338*G338</f>
        <v>0</v>
      </c>
      <c r="I338" s="344" t="str">
        <f aca="false">IF(H338&gt;0,"ok","ocultar")</f>
        <v>ocultar</v>
      </c>
    </row>
    <row r="339" customFormat="false" ht="14.25" hidden="false" customHeight="false" outlineLevel="0" collapsed="false">
      <c r="B339" s="357"/>
      <c r="C339" s="358"/>
      <c r="D339" s="359"/>
      <c r="E339" s="360"/>
      <c r="F339" s="360"/>
      <c r="G339" s="361"/>
      <c r="H339" s="362" t="n">
        <f aca="false">F339*G339</f>
        <v>0</v>
      </c>
      <c r="I339" s="344" t="str">
        <f aca="false">IF(H339&gt;0,"ok","ocultar")</f>
        <v>ocultar</v>
      </c>
    </row>
    <row r="340" customFormat="false" ht="14.25" hidden="false" customHeight="false" outlineLevel="0" collapsed="false">
      <c r="B340" s="357"/>
      <c r="C340" s="358"/>
      <c r="D340" s="359"/>
      <c r="E340" s="360"/>
      <c r="F340" s="360"/>
      <c r="G340" s="361"/>
      <c r="H340" s="362" t="n">
        <f aca="false">F340*G340</f>
        <v>0</v>
      </c>
      <c r="I340" s="344" t="str">
        <f aca="false">IF(H340&gt;0,"ok","ocultar")</f>
        <v>ocultar</v>
      </c>
    </row>
    <row r="341" customFormat="false" ht="14.25" hidden="false" customHeight="false" outlineLevel="0" collapsed="false">
      <c r="B341" s="357"/>
      <c r="C341" s="358"/>
      <c r="D341" s="359"/>
      <c r="E341" s="360"/>
      <c r="F341" s="360"/>
      <c r="G341" s="361"/>
      <c r="H341" s="362" t="n">
        <f aca="false">F341*G341</f>
        <v>0</v>
      </c>
      <c r="I341" s="344" t="str">
        <f aca="false">IF(H341&gt;0,"ok","ocultar")</f>
        <v>ocultar</v>
      </c>
    </row>
    <row r="342" customFormat="false" ht="14.25" hidden="false" customHeight="false" outlineLevel="0" collapsed="false">
      <c r="B342" s="357"/>
      <c r="C342" s="358"/>
      <c r="D342" s="359"/>
      <c r="E342" s="360"/>
      <c r="F342" s="360"/>
      <c r="G342" s="361"/>
      <c r="H342" s="362" t="n">
        <f aca="false">F342*G342</f>
        <v>0</v>
      </c>
      <c r="I342" s="344" t="str">
        <f aca="false">IF(H342&gt;0,"ok","ocultar")</f>
        <v>ocultar</v>
      </c>
    </row>
    <row r="343" customFormat="false" ht="14.25" hidden="false" customHeight="false" outlineLevel="0" collapsed="false">
      <c r="B343" s="357"/>
      <c r="C343" s="358"/>
      <c r="D343" s="359"/>
      <c r="E343" s="360"/>
      <c r="F343" s="360"/>
      <c r="G343" s="361"/>
      <c r="H343" s="362" t="n">
        <f aca="false">F343*G343</f>
        <v>0</v>
      </c>
      <c r="I343" s="344" t="str">
        <f aca="false">IF(H343&gt;0,"ok","ocultar")</f>
        <v>ocultar</v>
      </c>
    </row>
    <row r="344" customFormat="false" ht="14.25" hidden="false" customHeight="false" outlineLevel="0" collapsed="false">
      <c r="B344" s="357"/>
      <c r="C344" s="358"/>
      <c r="D344" s="359"/>
      <c r="E344" s="360"/>
      <c r="F344" s="360"/>
      <c r="G344" s="361"/>
      <c r="H344" s="362" t="n">
        <f aca="false">F344*G344</f>
        <v>0</v>
      </c>
      <c r="I344" s="344" t="str">
        <f aca="false">IF(H344&gt;0,"ok","ocultar")</f>
        <v>ocultar</v>
      </c>
    </row>
    <row r="345" customFormat="false" ht="14.25" hidden="false" customHeight="false" outlineLevel="0" collapsed="false">
      <c r="B345" s="357"/>
      <c r="C345" s="358"/>
      <c r="D345" s="359"/>
      <c r="E345" s="360"/>
      <c r="F345" s="357"/>
      <c r="G345" s="361"/>
      <c r="H345" s="362" t="n">
        <f aca="false">F345*G345</f>
        <v>0</v>
      </c>
      <c r="I345" s="344" t="str">
        <f aca="false">IF(H345&gt;0,"ok","ocultar")</f>
        <v>ocultar</v>
      </c>
    </row>
    <row r="346" customFormat="false" ht="14.25" hidden="false" customHeight="false" outlineLevel="0" collapsed="false">
      <c r="I346" s="344" t="str">
        <f aca="false">I347</f>
        <v>ocultar</v>
      </c>
    </row>
    <row r="347" customFormat="false" ht="14.25" hidden="false" customHeight="false" outlineLevel="0" collapsed="false">
      <c r="B347" s="345" t="s">
        <v>221</v>
      </c>
      <c r="C347" s="346"/>
      <c r="D347" s="364"/>
      <c r="E347" s="348"/>
      <c r="F347" s="349"/>
      <c r="G347" s="350"/>
      <c r="H347" s="350" t="n">
        <f aca="false">ROUND(SUM(H348:H363),2)</f>
        <v>0</v>
      </c>
      <c r="I347" s="344" t="str">
        <f aca="false">IF(H347&gt;0,"ok","ocultar")</f>
        <v>ocultar</v>
      </c>
    </row>
    <row r="348" customFormat="false" ht="14.25" hidden="false" customHeight="false" outlineLevel="0" collapsed="false">
      <c r="B348" s="351"/>
      <c r="C348" s="352"/>
      <c r="D348" s="353"/>
      <c r="E348" s="354"/>
      <c r="F348" s="354"/>
      <c r="G348" s="355"/>
      <c r="H348" s="356" t="n">
        <f aca="false">F348*G348</f>
        <v>0</v>
      </c>
      <c r="I348" s="344" t="str">
        <f aca="false">IF(H348&gt;0,"ok","ocultar")</f>
        <v>ocultar</v>
      </c>
    </row>
    <row r="349" customFormat="false" ht="14.25" hidden="false" customHeight="false" outlineLevel="0" collapsed="false">
      <c r="B349" s="357"/>
      <c r="C349" s="358"/>
      <c r="D349" s="359"/>
      <c r="E349" s="360"/>
      <c r="F349" s="360"/>
      <c r="G349" s="361"/>
      <c r="H349" s="362" t="n">
        <f aca="false">F349*G349</f>
        <v>0</v>
      </c>
      <c r="I349" s="344" t="str">
        <f aca="false">IF(H349&gt;0,"ok","ocultar")</f>
        <v>ocultar</v>
      </c>
    </row>
    <row r="350" customFormat="false" ht="14.25" hidden="false" customHeight="false" outlineLevel="0" collapsed="false">
      <c r="B350" s="357"/>
      <c r="C350" s="358"/>
      <c r="D350" s="359"/>
      <c r="E350" s="360"/>
      <c r="F350" s="360"/>
      <c r="G350" s="361"/>
      <c r="H350" s="362" t="n">
        <f aca="false">F350*G350</f>
        <v>0</v>
      </c>
      <c r="I350" s="344" t="str">
        <f aca="false">IF(H350&gt;0,"ok","ocultar")</f>
        <v>ocultar</v>
      </c>
    </row>
    <row r="351" customFormat="false" ht="14.25" hidden="false" customHeight="false" outlineLevel="0" collapsed="false">
      <c r="B351" s="357"/>
      <c r="C351" s="358"/>
      <c r="D351" s="359"/>
      <c r="E351" s="360"/>
      <c r="F351" s="360"/>
      <c r="G351" s="361"/>
      <c r="H351" s="362" t="n">
        <f aca="false">F351*G351</f>
        <v>0</v>
      </c>
      <c r="I351" s="344" t="str">
        <f aca="false">IF(H351&gt;0,"ok","ocultar")</f>
        <v>ocultar</v>
      </c>
    </row>
    <row r="352" customFormat="false" ht="14.25" hidden="false" customHeight="false" outlineLevel="0" collapsed="false">
      <c r="B352" s="357"/>
      <c r="C352" s="358"/>
      <c r="D352" s="359"/>
      <c r="E352" s="360"/>
      <c r="F352" s="360"/>
      <c r="G352" s="361"/>
      <c r="H352" s="362" t="n">
        <f aca="false">F352*G352</f>
        <v>0</v>
      </c>
      <c r="I352" s="344" t="str">
        <f aca="false">IF(H352&gt;0,"ok","ocultar")</f>
        <v>ocultar</v>
      </c>
    </row>
    <row r="353" customFormat="false" ht="14.25" hidden="false" customHeight="false" outlineLevel="0" collapsed="false">
      <c r="B353" s="357"/>
      <c r="C353" s="358"/>
      <c r="D353" s="359"/>
      <c r="E353" s="360"/>
      <c r="F353" s="360"/>
      <c r="G353" s="361"/>
      <c r="H353" s="362" t="n">
        <f aca="false">F353*G353</f>
        <v>0</v>
      </c>
      <c r="I353" s="344" t="str">
        <f aca="false">IF(H353&gt;0,"ok","ocultar")</f>
        <v>ocultar</v>
      </c>
    </row>
    <row r="354" customFormat="false" ht="14.25" hidden="false" customHeight="false" outlineLevel="0" collapsed="false">
      <c r="B354" s="357"/>
      <c r="C354" s="358"/>
      <c r="D354" s="359"/>
      <c r="E354" s="360"/>
      <c r="F354" s="360"/>
      <c r="G354" s="361"/>
      <c r="H354" s="362" t="n">
        <f aca="false">F354*G354</f>
        <v>0</v>
      </c>
      <c r="I354" s="344" t="str">
        <f aca="false">IF(H354&gt;0,"ok","ocultar")</f>
        <v>ocultar</v>
      </c>
    </row>
    <row r="355" customFormat="false" ht="14.25" hidden="false" customHeight="false" outlineLevel="0" collapsed="false">
      <c r="B355" s="357"/>
      <c r="C355" s="358"/>
      <c r="D355" s="359"/>
      <c r="E355" s="360"/>
      <c r="F355" s="360"/>
      <c r="G355" s="361"/>
      <c r="H355" s="362" t="n">
        <f aca="false">F355*G355</f>
        <v>0</v>
      </c>
      <c r="I355" s="344" t="str">
        <f aca="false">IF(H355&gt;0,"ok","ocultar")</f>
        <v>ocultar</v>
      </c>
    </row>
    <row r="356" customFormat="false" ht="14.25" hidden="false" customHeight="false" outlineLevel="0" collapsed="false">
      <c r="B356" s="357"/>
      <c r="C356" s="358"/>
      <c r="D356" s="359"/>
      <c r="E356" s="360"/>
      <c r="F356" s="360"/>
      <c r="G356" s="361"/>
      <c r="H356" s="362" t="n">
        <f aca="false">F356*G356</f>
        <v>0</v>
      </c>
      <c r="I356" s="344" t="str">
        <f aca="false">IF(H356&gt;0,"ok","ocultar")</f>
        <v>ocultar</v>
      </c>
    </row>
    <row r="357" customFormat="false" ht="14.25" hidden="false" customHeight="false" outlineLevel="0" collapsed="false">
      <c r="B357" s="357"/>
      <c r="C357" s="358"/>
      <c r="D357" s="359"/>
      <c r="E357" s="360"/>
      <c r="F357" s="360"/>
      <c r="G357" s="361"/>
      <c r="H357" s="362" t="n">
        <f aca="false">F357*G357</f>
        <v>0</v>
      </c>
      <c r="I357" s="344" t="str">
        <f aca="false">IF(H357&gt;0,"ok","ocultar")</f>
        <v>ocultar</v>
      </c>
    </row>
    <row r="358" customFormat="false" ht="14.25" hidden="false" customHeight="false" outlineLevel="0" collapsed="false">
      <c r="B358" s="357"/>
      <c r="C358" s="358"/>
      <c r="D358" s="359"/>
      <c r="E358" s="360"/>
      <c r="F358" s="360"/>
      <c r="G358" s="361"/>
      <c r="H358" s="362" t="n">
        <f aca="false">F358*G358</f>
        <v>0</v>
      </c>
      <c r="I358" s="344" t="str">
        <f aca="false">IF(H358&gt;0,"ok","ocultar")</f>
        <v>ocultar</v>
      </c>
    </row>
    <row r="359" customFormat="false" ht="14.25" hidden="false" customHeight="false" outlineLevel="0" collapsed="false">
      <c r="B359" s="357"/>
      <c r="C359" s="358"/>
      <c r="D359" s="359"/>
      <c r="E359" s="360"/>
      <c r="F359" s="360"/>
      <c r="G359" s="361"/>
      <c r="H359" s="362" t="n">
        <f aca="false">F359*G359</f>
        <v>0</v>
      </c>
      <c r="I359" s="344" t="str">
        <f aca="false">IF(H359&gt;0,"ok","ocultar")</f>
        <v>ocultar</v>
      </c>
    </row>
    <row r="360" customFormat="false" ht="14.25" hidden="false" customHeight="false" outlineLevel="0" collapsed="false">
      <c r="B360" s="357"/>
      <c r="C360" s="358"/>
      <c r="D360" s="359"/>
      <c r="E360" s="360"/>
      <c r="F360" s="360"/>
      <c r="G360" s="361"/>
      <c r="H360" s="362" t="n">
        <f aca="false">F360*G360</f>
        <v>0</v>
      </c>
      <c r="I360" s="344" t="str">
        <f aca="false">IF(H360&gt;0,"ok","ocultar")</f>
        <v>ocultar</v>
      </c>
    </row>
    <row r="361" customFormat="false" ht="14.25" hidden="false" customHeight="false" outlineLevel="0" collapsed="false">
      <c r="B361" s="357"/>
      <c r="C361" s="358"/>
      <c r="D361" s="359"/>
      <c r="E361" s="360"/>
      <c r="F361" s="360"/>
      <c r="G361" s="361"/>
      <c r="H361" s="362" t="n">
        <f aca="false">F361*G361</f>
        <v>0</v>
      </c>
      <c r="I361" s="344" t="str">
        <f aca="false">IF(H361&gt;0,"ok","ocultar")</f>
        <v>ocultar</v>
      </c>
    </row>
    <row r="362" customFormat="false" ht="14.25" hidden="false" customHeight="false" outlineLevel="0" collapsed="false">
      <c r="B362" s="357"/>
      <c r="C362" s="358"/>
      <c r="D362" s="359"/>
      <c r="E362" s="360"/>
      <c r="F362" s="357"/>
      <c r="G362" s="361"/>
      <c r="H362" s="362" t="n">
        <f aca="false">F362*G362</f>
        <v>0</v>
      </c>
      <c r="I362" s="344" t="str">
        <f aca="false">IF(H362&gt;0,"ok","ocultar")</f>
        <v>ocultar</v>
      </c>
    </row>
    <row r="363" customFormat="false" ht="14.25" hidden="false" customHeight="false" outlineLevel="0" collapsed="false">
      <c r="D363" s="363"/>
      <c r="I363" s="344" t="str">
        <f aca="false">I364</f>
        <v>ocultar</v>
      </c>
    </row>
    <row r="364" customFormat="false" ht="14.25" hidden="false" customHeight="false" outlineLevel="0" collapsed="false">
      <c r="B364" s="345" t="s">
        <v>222</v>
      </c>
      <c r="C364" s="346"/>
      <c r="D364" s="364"/>
      <c r="E364" s="348"/>
      <c r="F364" s="349"/>
      <c r="G364" s="350"/>
      <c r="H364" s="350" t="n">
        <f aca="false">ROUND(SUM(H365:H380),2)</f>
        <v>0</v>
      </c>
      <c r="I364" s="344" t="str">
        <f aca="false">IF(H364&gt;0,"ok","ocultar")</f>
        <v>ocultar</v>
      </c>
    </row>
    <row r="365" customFormat="false" ht="14.25" hidden="false" customHeight="false" outlineLevel="0" collapsed="false">
      <c r="B365" s="351"/>
      <c r="C365" s="352"/>
      <c r="D365" s="353"/>
      <c r="E365" s="354"/>
      <c r="F365" s="354"/>
      <c r="G365" s="355"/>
      <c r="H365" s="356" t="n">
        <f aca="false">F365*G365</f>
        <v>0</v>
      </c>
      <c r="I365" s="344" t="str">
        <f aca="false">IF(H365&gt;0,"ok","ocultar")</f>
        <v>ocultar</v>
      </c>
    </row>
    <row r="366" customFormat="false" ht="14.25" hidden="false" customHeight="false" outlineLevel="0" collapsed="false">
      <c r="B366" s="357"/>
      <c r="C366" s="358"/>
      <c r="D366" s="359"/>
      <c r="E366" s="360"/>
      <c r="F366" s="360"/>
      <c r="G366" s="361"/>
      <c r="H366" s="362" t="n">
        <f aca="false">F366*G366</f>
        <v>0</v>
      </c>
      <c r="I366" s="344" t="str">
        <f aca="false">IF(H366&gt;0,"ok","ocultar")</f>
        <v>ocultar</v>
      </c>
    </row>
    <row r="367" customFormat="false" ht="14.25" hidden="false" customHeight="false" outlineLevel="0" collapsed="false">
      <c r="B367" s="357"/>
      <c r="C367" s="358"/>
      <c r="D367" s="359"/>
      <c r="E367" s="360"/>
      <c r="F367" s="360"/>
      <c r="G367" s="361"/>
      <c r="H367" s="362" t="n">
        <f aca="false">F367*G367</f>
        <v>0</v>
      </c>
      <c r="I367" s="344" t="str">
        <f aca="false">IF(H367&gt;0,"ok","ocultar")</f>
        <v>ocultar</v>
      </c>
    </row>
    <row r="368" customFormat="false" ht="14.25" hidden="false" customHeight="false" outlineLevel="0" collapsed="false">
      <c r="B368" s="357"/>
      <c r="C368" s="358"/>
      <c r="D368" s="359"/>
      <c r="E368" s="360"/>
      <c r="F368" s="360"/>
      <c r="G368" s="361"/>
      <c r="H368" s="362" t="n">
        <f aca="false">F368*G368</f>
        <v>0</v>
      </c>
      <c r="I368" s="344" t="str">
        <f aca="false">IF(H368&gt;0,"ok","ocultar")</f>
        <v>ocultar</v>
      </c>
    </row>
    <row r="369" customFormat="false" ht="14.25" hidden="false" customHeight="false" outlineLevel="0" collapsed="false">
      <c r="B369" s="357"/>
      <c r="C369" s="358"/>
      <c r="D369" s="359"/>
      <c r="E369" s="360"/>
      <c r="F369" s="360"/>
      <c r="G369" s="361"/>
      <c r="H369" s="362" t="n">
        <f aca="false">F369*G369</f>
        <v>0</v>
      </c>
      <c r="I369" s="344" t="str">
        <f aca="false">IF(H369&gt;0,"ok","ocultar")</f>
        <v>ocultar</v>
      </c>
    </row>
    <row r="370" customFormat="false" ht="14.25" hidden="false" customHeight="false" outlineLevel="0" collapsed="false">
      <c r="B370" s="357"/>
      <c r="C370" s="358"/>
      <c r="D370" s="359"/>
      <c r="E370" s="360"/>
      <c r="F370" s="360"/>
      <c r="G370" s="361"/>
      <c r="H370" s="362" t="n">
        <f aca="false">F370*G370</f>
        <v>0</v>
      </c>
      <c r="I370" s="344" t="str">
        <f aca="false">IF(H370&gt;0,"ok","ocultar")</f>
        <v>ocultar</v>
      </c>
    </row>
    <row r="371" customFormat="false" ht="14.25" hidden="false" customHeight="false" outlineLevel="0" collapsed="false">
      <c r="B371" s="357"/>
      <c r="C371" s="358"/>
      <c r="D371" s="359"/>
      <c r="E371" s="360"/>
      <c r="F371" s="360"/>
      <c r="G371" s="361"/>
      <c r="H371" s="362" t="n">
        <f aca="false">F371*G371</f>
        <v>0</v>
      </c>
      <c r="I371" s="344" t="str">
        <f aca="false">IF(H371&gt;0,"ok","ocultar")</f>
        <v>ocultar</v>
      </c>
    </row>
    <row r="372" customFormat="false" ht="14.25" hidden="false" customHeight="false" outlineLevel="0" collapsed="false">
      <c r="B372" s="357"/>
      <c r="C372" s="358"/>
      <c r="D372" s="359"/>
      <c r="E372" s="360"/>
      <c r="F372" s="360"/>
      <c r="G372" s="361"/>
      <c r="H372" s="362" t="n">
        <f aca="false">F372*G372</f>
        <v>0</v>
      </c>
      <c r="I372" s="344" t="str">
        <f aca="false">IF(H372&gt;0,"ok","ocultar")</f>
        <v>ocultar</v>
      </c>
    </row>
    <row r="373" customFormat="false" ht="14.25" hidden="false" customHeight="false" outlineLevel="0" collapsed="false">
      <c r="B373" s="357"/>
      <c r="C373" s="358"/>
      <c r="D373" s="359"/>
      <c r="E373" s="360"/>
      <c r="F373" s="360"/>
      <c r="G373" s="361"/>
      <c r="H373" s="362" t="n">
        <f aca="false">F373*G373</f>
        <v>0</v>
      </c>
      <c r="I373" s="344" t="str">
        <f aca="false">IF(H373&gt;0,"ok","ocultar")</f>
        <v>ocultar</v>
      </c>
    </row>
    <row r="374" customFormat="false" ht="14.25" hidden="false" customHeight="false" outlineLevel="0" collapsed="false">
      <c r="B374" s="357"/>
      <c r="C374" s="358"/>
      <c r="D374" s="359"/>
      <c r="E374" s="360"/>
      <c r="F374" s="360"/>
      <c r="G374" s="361"/>
      <c r="H374" s="362" t="n">
        <f aca="false">F374*G374</f>
        <v>0</v>
      </c>
      <c r="I374" s="344" t="str">
        <f aca="false">IF(H374&gt;0,"ok","ocultar")</f>
        <v>ocultar</v>
      </c>
    </row>
    <row r="375" customFormat="false" ht="14.25" hidden="false" customHeight="false" outlineLevel="0" collapsed="false">
      <c r="B375" s="357"/>
      <c r="C375" s="358"/>
      <c r="D375" s="359"/>
      <c r="E375" s="360"/>
      <c r="F375" s="360"/>
      <c r="G375" s="361"/>
      <c r="H375" s="362" t="n">
        <f aca="false">F375*G375</f>
        <v>0</v>
      </c>
      <c r="I375" s="344" t="str">
        <f aca="false">IF(H375&gt;0,"ok","ocultar")</f>
        <v>ocultar</v>
      </c>
    </row>
    <row r="376" customFormat="false" ht="14.25" hidden="false" customHeight="false" outlineLevel="0" collapsed="false">
      <c r="B376" s="357"/>
      <c r="C376" s="358"/>
      <c r="D376" s="359"/>
      <c r="E376" s="360"/>
      <c r="F376" s="360"/>
      <c r="G376" s="361"/>
      <c r="H376" s="362" t="n">
        <f aca="false">F376*G376</f>
        <v>0</v>
      </c>
      <c r="I376" s="344" t="str">
        <f aca="false">IF(H376&gt;0,"ok","ocultar")</f>
        <v>ocultar</v>
      </c>
    </row>
    <row r="377" customFormat="false" ht="14.25" hidden="false" customHeight="false" outlineLevel="0" collapsed="false">
      <c r="B377" s="357"/>
      <c r="C377" s="358"/>
      <c r="D377" s="359"/>
      <c r="E377" s="360"/>
      <c r="F377" s="360"/>
      <c r="G377" s="361"/>
      <c r="H377" s="362" t="n">
        <f aca="false">F377*G377</f>
        <v>0</v>
      </c>
      <c r="I377" s="344" t="str">
        <f aca="false">IF(H377&gt;0,"ok","ocultar")</f>
        <v>ocultar</v>
      </c>
    </row>
    <row r="378" customFormat="false" ht="14.25" hidden="false" customHeight="false" outlineLevel="0" collapsed="false">
      <c r="B378" s="357"/>
      <c r="C378" s="358"/>
      <c r="D378" s="359"/>
      <c r="E378" s="360"/>
      <c r="F378" s="360"/>
      <c r="G378" s="361"/>
      <c r="H378" s="362" t="n">
        <f aca="false">F378*G378</f>
        <v>0</v>
      </c>
      <c r="I378" s="344" t="str">
        <f aca="false">IF(H378&gt;0,"ok","ocultar")</f>
        <v>ocultar</v>
      </c>
    </row>
    <row r="379" customFormat="false" ht="14.25" hidden="false" customHeight="false" outlineLevel="0" collapsed="false">
      <c r="B379" s="357"/>
      <c r="C379" s="358"/>
      <c r="D379" s="359"/>
      <c r="E379" s="360"/>
      <c r="F379" s="357"/>
      <c r="G379" s="361"/>
      <c r="H379" s="362" t="n">
        <f aca="false">F379*G379</f>
        <v>0</v>
      </c>
      <c r="I379" s="344" t="str">
        <f aca="false">IF(H379&gt;0,"ok","ocultar")</f>
        <v>ocultar</v>
      </c>
    </row>
    <row r="380" customFormat="false" ht="14.25" hidden="false" customHeight="false" outlineLevel="0" collapsed="false">
      <c r="I380" s="344" t="str">
        <f aca="false">I381</f>
        <v>ocultar</v>
      </c>
    </row>
    <row r="381" customFormat="false" ht="14.25" hidden="false" customHeight="false" outlineLevel="0" collapsed="false">
      <c r="B381" s="345" t="s">
        <v>223</v>
      </c>
      <c r="C381" s="346"/>
      <c r="D381" s="364"/>
      <c r="E381" s="348"/>
      <c r="F381" s="349"/>
      <c r="G381" s="350"/>
      <c r="H381" s="350" t="n">
        <f aca="false">ROUND(SUM(H382:H397),2)</f>
        <v>0</v>
      </c>
      <c r="I381" s="344" t="str">
        <f aca="false">IF(H381&gt;0,"ok","ocultar")</f>
        <v>ocultar</v>
      </c>
    </row>
    <row r="382" customFormat="false" ht="14.25" hidden="false" customHeight="false" outlineLevel="0" collapsed="false">
      <c r="B382" s="351"/>
      <c r="C382" s="352"/>
      <c r="D382" s="353"/>
      <c r="E382" s="354"/>
      <c r="F382" s="354"/>
      <c r="G382" s="355"/>
      <c r="H382" s="356" t="n">
        <f aca="false">F382*G382</f>
        <v>0</v>
      </c>
      <c r="I382" s="344" t="str">
        <f aca="false">IF(H382&gt;0,"ok","ocultar")</f>
        <v>ocultar</v>
      </c>
    </row>
    <row r="383" customFormat="false" ht="14.25" hidden="false" customHeight="false" outlineLevel="0" collapsed="false">
      <c r="B383" s="357"/>
      <c r="C383" s="358"/>
      <c r="D383" s="359"/>
      <c r="E383" s="360"/>
      <c r="F383" s="360"/>
      <c r="G383" s="361"/>
      <c r="H383" s="362" t="n">
        <f aca="false">F383*G383</f>
        <v>0</v>
      </c>
      <c r="I383" s="344" t="str">
        <f aca="false">IF(H383&gt;0,"ok","ocultar")</f>
        <v>ocultar</v>
      </c>
    </row>
    <row r="384" customFormat="false" ht="14.25" hidden="false" customHeight="false" outlineLevel="0" collapsed="false">
      <c r="B384" s="357"/>
      <c r="C384" s="358"/>
      <c r="D384" s="359"/>
      <c r="E384" s="360"/>
      <c r="F384" s="360"/>
      <c r="G384" s="361"/>
      <c r="H384" s="362" t="n">
        <f aca="false">F384*G384</f>
        <v>0</v>
      </c>
      <c r="I384" s="344" t="str">
        <f aca="false">IF(H384&gt;0,"ok","ocultar")</f>
        <v>ocultar</v>
      </c>
    </row>
    <row r="385" customFormat="false" ht="14.25" hidden="false" customHeight="false" outlineLevel="0" collapsed="false">
      <c r="B385" s="357"/>
      <c r="C385" s="358"/>
      <c r="D385" s="359"/>
      <c r="E385" s="360"/>
      <c r="F385" s="360"/>
      <c r="G385" s="361"/>
      <c r="H385" s="362" t="n">
        <f aca="false">F385*G385</f>
        <v>0</v>
      </c>
      <c r="I385" s="344" t="str">
        <f aca="false">IF(H385&gt;0,"ok","ocultar")</f>
        <v>ocultar</v>
      </c>
    </row>
    <row r="386" customFormat="false" ht="14.25" hidden="false" customHeight="false" outlineLevel="0" collapsed="false">
      <c r="B386" s="357"/>
      <c r="C386" s="358"/>
      <c r="D386" s="359"/>
      <c r="E386" s="360"/>
      <c r="F386" s="360"/>
      <c r="G386" s="361"/>
      <c r="H386" s="362" t="n">
        <f aca="false">F386*G386</f>
        <v>0</v>
      </c>
      <c r="I386" s="344" t="str">
        <f aca="false">IF(H386&gt;0,"ok","ocultar")</f>
        <v>ocultar</v>
      </c>
    </row>
    <row r="387" customFormat="false" ht="14.25" hidden="false" customHeight="false" outlineLevel="0" collapsed="false">
      <c r="B387" s="357"/>
      <c r="C387" s="358"/>
      <c r="D387" s="359"/>
      <c r="E387" s="360"/>
      <c r="F387" s="360"/>
      <c r="G387" s="361"/>
      <c r="H387" s="362" t="n">
        <f aca="false">F387*G387</f>
        <v>0</v>
      </c>
      <c r="I387" s="344" t="str">
        <f aca="false">IF(H387&gt;0,"ok","ocultar")</f>
        <v>ocultar</v>
      </c>
    </row>
    <row r="388" customFormat="false" ht="14.25" hidden="false" customHeight="false" outlineLevel="0" collapsed="false">
      <c r="B388" s="357"/>
      <c r="C388" s="358"/>
      <c r="D388" s="359"/>
      <c r="E388" s="360"/>
      <c r="F388" s="360"/>
      <c r="G388" s="361"/>
      <c r="H388" s="362" t="n">
        <f aca="false">F388*G388</f>
        <v>0</v>
      </c>
      <c r="I388" s="344" t="str">
        <f aca="false">IF(H388&gt;0,"ok","ocultar")</f>
        <v>ocultar</v>
      </c>
    </row>
    <row r="389" customFormat="false" ht="14.25" hidden="false" customHeight="false" outlineLevel="0" collapsed="false">
      <c r="B389" s="357"/>
      <c r="C389" s="358"/>
      <c r="D389" s="359"/>
      <c r="E389" s="360"/>
      <c r="F389" s="360"/>
      <c r="G389" s="361"/>
      <c r="H389" s="362" t="n">
        <f aca="false">F389*G389</f>
        <v>0</v>
      </c>
      <c r="I389" s="344" t="str">
        <f aca="false">IF(H389&gt;0,"ok","ocultar")</f>
        <v>ocultar</v>
      </c>
    </row>
    <row r="390" customFormat="false" ht="14.25" hidden="false" customHeight="false" outlineLevel="0" collapsed="false">
      <c r="B390" s="357"/>
      <c r="C390" s="358"/>
      <c r="D390" s="359"/>
      <c r="E390" s="360"/>
      <c r="F390" s="360"/>
      <c r="G390" s="361"/>
      <c r="H390" s="362" t="n">
        <f aca="false">F390*G390</f>
        <v>0</v>
      </c>
      <c r="I390" s="344" t="str">
        <f aca="false">IF(H390&gt;0,"ok","ocultar")</f>
        <v>ocultar</v>
      </c>
    </row>
    <row r="391" customFormat="false" ht="14.25" hidden="false" customHeight="false" outlineLevel="0" collapsed="false">
      <c r="B391" s="357"/>
      <c r="C391" s="358"/>
      <c r="D391" s="359"/>
      <c r="E391" s="360"/>
      <c r="F391" s="360"/>
      <c r="G391" s="361"/>
      <c r="H391" s="362" t="n">
        <f aca="false">F391*G391</f>
        <v>0</v>
      </c>
      <c r="I391" s="344" t="str">
        <f aca="false">IF(H391&gt;0,"ok","ocultar")</f>
        <v>ocultar</v>
      </c>
    </row>
    <row r="392" customFormat="false" ht="14.25" hidden="false" customHeight="false" outlineLevel="0" collapsed="false">
      <c r="B392" s="357"/>
      <c r="C392" s="358"/>
      <c r="D392" s="359"/>
      <c r="E392" s="360"/>
      <c r="F392" s="360"/>
      <c r="G392" s="361"/>
      <c r="H392" s="362" t="n">
        <f aca="false">F392*G392</f>
        <v>0</v>
      </c>
      <c r="I392" s="344" t="str">
        <f aca="false">IF(H392&gt;0,"ok","ocultar")</f>
        <v>ocultar</v>
      </c>
    </row>
    <row r="393" customFormat="false" ht="14.25" hidden="false" customHeight="false" outlineLevel="0" collapsed="false">
      <c r="B393" s="357"/>
      <c r="C393" s="358"/>
      <c r="D393" s="359"/>
      <c r="E393" s="360"/>
      <c r="F393" s="360"/>
      <c r="G393" s="361"/>
      <c r="H393" s="362" t="n">
        <f aca="false">F393*G393</f>
        <v>0</v>
      </c>
      <c r="I393" s="344" t="str">
        <f aca="false">IF(H393&gt;0,"ok","ocultar")</f>
        <v>ocultar</v>
      </c>
    </row>
    <row r="394" customFormat="false" ht="14.25" hidden="false" customHeight="false" outlineLevel="0" collapsed="false">
      <c r="B394" s="357"/>
      <c r="C394" s="358"/>
      <c r="D394" s="359"/>
      <c r="E394" s="360"/>
      <c r="F394" s="360"/>
      <c r="G394" s="361"/>
      <c r="H394" s="362" t="n">
        <f aca="false">F394*G394</f>
        <v>0</v>
      </c>
      <c r="I394" s="344" t="str">
        <f aca="false">IF(H394&gt;0,"ok","ocultar")</f>
        <v>ocultar</v>
      </c>
    </row>
    <row r="395" customFormat="false" ht="14.25" hidden="false" customHeight="false" outlineLevel="0" collapsed="false">
      <c r="B395" s="357"/>
      <c r="C395" s="358"/>
      <c r="D395" s="359"/>
      <c r="E395" s="360"/>
      <c r="F395" s="360"/>
      <c r="G395" s="361"/>
      <c r="H395" s="362" t="n">
        <f aca="false">F395*G395</f>
        <v>0</v>
      </c>
      <c r="I395" s="344" t="str">
        <f aca="false">IF(H395&gt;0,"ok","ocultar")</f>
        <v>ocultar</v>
      </c>
    </row>
    <row r="396" customFormat="false" ht="14.25" hidden="false" customHeight="false" outlineLevel="0" collapsed="false">
      <c r="B396" s="357"/>
      <c r="C396" s="358"/>
      <c r="D396" s="359"/>
      <c r="E396" s="360"/>
      <c r="F396" s="357"/>
      <c r="G396" s="361"/>
      <c r="H396" s="362" t="n">
        <f aca="false">F396*G396</f>
        <v>0</v>
      </c>
      <c r="I396" s="344" t="str">
        <f aca="false">IF(H396&gt;0,"ok","ocultar")</f>
        <v>ocultar</v>
      </c>
    </row>
    <row r="397" customFormat="false" ht="14.25" hidden="false" customHeight="false" outlineLevel="0" collapsed="false">
      <c r="D397" s="363"/>
      <c r="I397" s="344" t="str">
        <f aca="false">I398</f>
        <v>ocultar</v>
      </c>
    </row>
    <row r="398" customFormat="false" ht="14.25" hidden="false" customHeight="false" outlineLevel="0" collapsed="false">
      <c r="B398" s="345" t="s">
        <v>224</v>
      </c>
      <c r="C398" s="346"/>
      <c r="D398" s="364"/>
      <c r="E398" s="348"/>
      <c r="F398" s="349"/>
      <c r="G398" s="350"/>
      <c r="H398" s="350" t="n">
        <f aca="false">ROUND(SUM(H399:H414),2)</f>
        <v>0</v>
      </c>
      <c r="I398" s="344" t="str">
        <f aca="false">IF(H398&gt;0,"ok","ocultar")</f>
        <v>ocultar</v>
      </c>
    </row>
    <row r="399" customFormat="false" ht="14.25" hidden="false" customHeight="false" outlineLevel="0" collapsed="false">
      <c r="B399" s="351"/>
      <c r="C399" s="352"/>
      <c r="D399" s="353"/>
      <c r="E399" s="354"/>
      <c r="F399" s="354"/>
      <c r="G399" s="355"/>
      <c r="H399" s="356" t="n">
        <f aca="false">F399*G399</f>
        <v>0</v>
      </c>
      <c r="I399" s="344" t="str">
        <f aca="false">IF(H399&gt;0,"ok","ocultar")</f>
        <v>ocultar</v>
      </c>
    </row>
    <row r="400" customFormat="false" ht="14.25" hidden="false" customHeight="false" outlineLevel="0" collapsed="false">
      <c r="B400" s="357"/>
      <c r="C400" s="358"/>
      <c r="D400" s="359"/>
      <c r="E400" s="360"/>
      <c r="F400" s="360"/>
      <c r="G400" s="361"/>
      <c r="H400" s="362" t="n">
        <f aca="false">F400*G400</f>
        <v>0</v>
      </c>
      <c r="I400" s="344" t="str">
        <f aca="false">IF(H400&gt;0,"ok","ocultar")</f>
        <v>ocultar</v>
      </c>
    </row>
    <row r="401" customFormat="false" ht="14.25" hidden="false" customHeight="false" outlineLevel="0" collapsed="false">
      <c r="B401" s="357"/>
      <c r="C401" s="358"/>
      <c r="D401" s="359"/>
      <c r="E401" s="360"/>
      <c r="F401" s="360"/>
      <c r="G401" s="361"/>
      <c r="H401" s="362" t="n">
        <f aca="false">F401*G401</f>
        <v>0</v>
      </c>
      <c r="I401" s="344" t="str">
        <f aca="false">IF(H401&gt;0,"ok","ocultar")</f>
        <v>ocultar</v>
      </c>
    </row>
    <row r="402" customFormat="false" ht="14.25" hidden="false" customHeight="false" outlineLevel="0" collapsed="false">
      <c r="B402" s="357"/>
      <c r="C402" s="358"/>
      <c r="D402" s="359"/>
      <c r="E402" s="360"/>
      <c r="F402" s="360"/>
      <c r="G402" s="361"/>
      <c r="H402" s="362" t="n">
        <f aca="false">F402*G402</f>
        <v>0</v>
      </c>
      <c r="I402" s="344" t="str">
        <f aca="false">IF(H402&gt;0,"ok","ocultar")</f>
        <v>ocultar</v>
      </c>
    </row>
    <row r="403" customFormat="false" ht="14.25" hidden="false" customHeight="false" outlineLevel="0" collapsed="false">
      <c r="B403" s="357"/>
      <c r="C403" s="358"/>
      <c r="D403" s="359"/>
      <c r="E403" s="360"/>
      <c r="F403" s="360"/>
      <c r="G403" s="361"/>
      <c r="H403" s="362" t="n">
        <f aca="false">F403*G403</f>
        <v>0</v>
      </c>
      <c r="I403" s="344" t="str">
        <f aca="false">IF(H403&gt;0,"ok","ocultar")</f>
        <v>ocultar</v>
      </c>
    </row>
    <row r="404" customFormat="false" ht="14.25" hidden="false" customHeight="false" outlineLevel="0" collapsed="false">
      <c r="B404" s="357"/>
      <c r="C404" s="358"/>
      <c r="D404" s="359"/>
      <c r="E404" s="360"/>
      <c r="F404" s="360"/>
      <c r="G404" s="361"/>
      <c r="H404" s="362" t="n">
        <f aca="false">F404*G404</f>
        <v>0</v>
      </c>
      <c r="I404" s="344" t="str">
        <f aca="false">IF(H404&gt;0,"ok","ocultar")</f>
        <v>ocultar</v>
      </c>
    </row>
    <row r="405" customFormat="false" ht="14.25" hidden="false" customHeight="false" outlineLevel="0" collapsed="false">
      <c r="B405" s="357"/>
      <c r="C405" s="358"/>
      <c r="D405" s="359"/>
      <c r="E405" s="360"/>
      <c r="F405" s="360"/>
      <c r="G405" s="361"/>
      <c r="H405" s="362" t="n">
        <f aca="false">F405*G405</f>
        <v>0</v>
      </c>
      <c r="I405" s="344" t="str">
        <f aca="false">IF(H405&gt;0,"ok","ocultar")</f>
        <v>ocultar</v>
      </c>
    </row>
    <row r="406" customFormat="false" ht="14.25" hidden="false" customHeight="false" outlineLevel="0" collapsed="false">
      <c r="B406" s="357"/>
      <c r="C406" s="358"/>
      <c r="D406" s="359"/>
      <c r="E406" s="360"/>
      <c r="F406" s="360"/>
      <c r="G406" s="361"/>
      <c r="H406" s="362" t="n">
        <f aca="false">F406*G406</f>
        <v>0</v>
      </c>
      <c r="I406" s="344" t="str">
        <f aca="false">IF(H406&gt;0,"ok","ocultar")</f>
        <v>ocultar</v>
      </c>
    </row>
    <row r="407" customFormat="false" ht="14.25" hidden="false" customHeight="false" outlineLevel="0" collapsed="false">
      <c r="B407" s="357"/>
      <c r="C407" s="358"/>
      <c r="D407" s="359"/>
      <c r="E407" s="360"/>
      <c r="F407" s="360"/>
      <c r="G407" s="361"/>
      <c r="H407" s="362" t="n">
        <f aca="false">F407*G407</f>
        <v>0</v>
      </c>
      <c r="I407" s="344" t="str">
        <f aca="false">IF(H407&gt;0,"ok","ocultar")</f>
        <v>ocultar</v>
      </c>
    </row>
    <row r="408" customFormat="false" ht="14.25" hidden="false" customHeight="false" outlineLevel="0" collapsed="false">
      <c r="B408" s="357"/>
      <c r="C408" s="358"/>
      <c r="D408" s="359"/>
      <c r="E408" s="360"/>
      <c r="F408" s="360"/>
      <c r="G408" s="361"/>
      <c r="H408" s="362" t="n">
        <f aca="false">F408*G408</f>
        <v>0</v>
      </c>
      <c r="I408" s="344" t="str">
        <f aca="false">IF(H408&gt;0,"ok","ocultar")</f>
        <v>ocultar</v>
      </c>
    </row>
    <row r="409" customFormat="false" ht="14.25" hidden="false" customHeight="false" outlineLevel="0" collapsed="false">
      <c r="B409" s="357"/>
      <c r="C409" s="358"/>
      <c r="D409" s="359"/>
      <c r="E409" s="360"/>
      <c r="F409" s="360"/>
      <c r="G409" s="361"/>
      <c r="H409" s="362" t="n">
        <f aca="false">F409*G409</f>
        <v>0</v>
      </c>
      <c r="I409" s="344" t="str">
        <f aca="false">IF(H409&gt;0,"ok","ocultar")</f>
        <v>ocultar</v>
      </c>
    </row>
    <row r="410" customFormat="false" ht="14.25" hidden="false" customHeight="false" outlineLevel="0" collapsed="false">
      <c r="B410" s="357"/>
      <c r="C410" s="358"/>
      <c r="D410" s="359"/>
      <c r="E410" s="360"/>
      <c r="F410" s="360"/>
      <c r="G410" s="361"/>
      <c r="H410" s="362" t="n">
        <f aca="false">F410*G410</f>
        <v>0</v>
      </c>
      <c r="I410" s="344" t="str">
        <f aca="false">IF(H410&gt;0,"ok","ocultar")</f>
        <v>ocultar</v>
      </c>
    </row>
    <row r="411" customFormat="false" ht="14.25" hidden="false" customHeight="false" outlineLevel="0" collapsed="false">
      <c r="B411" s="357"/>
      <c r="C411" s="358"/>
      <c r="D411" s="359"/>
      <c r="E411" s="360"/>
      <c r="F411" s="360"/>
      <c r="G411" s="361"/>
      <c r="H411" s="362" t="n">
        <f aca="false">F411*G411</f>
        <v>0</v>
      </c>
      <c r="I411" s="344" t="str">
        <f aca="false">IF(H411&gt;0,"ok","ocultar")</f>
        <v>ocultar</v>
      </c>
    </row>
    <row r="412" customFormat="false" ht="14.25" hidden="false" customHeight="false" outlineLevel="0" collapsed="false">
      <c r="B412" s="357"/>
      <c r="C412" s="358"/>
      <c r="D412" s="359"/>
      <c r="E412" s="360"/>
      <c r="F412" s="360"/>
      <c r="G412" s="361"/>
      <c r="H412" s="362" t="n">
        <f aca="false">F412*G412</f>
        <v>0</v>
      </c>
      <c r="I412" s="344" t="str">
        <f aca="false">IF(H412&gt;0,"ok","ocultar")</f>
        <v>ocultar</v>
      </c>
    </row>
    <row r="413" customFormat="false" ht="14.25" hidden="false" customHeight="false" outlineLevel="0" collapsed="false">
      <c r="B413" s="357"/>
      <c r="C413" s="358"/>
      <c r="D413" s="359"/>
      <c r="E413" s="360"/>
      <c r="F413" s="357"/>
      <c r="G413" s="361"/>
      <c r="H413" s="362" t="n">
        <f aca="false">F413*G413</f>
        <v>0</v>
      </c>
      <c r="I413" s="344" t="str">
        <f aca="false">IF(H413&gt;0,"ok","ocultar")</f>
        <v>ocultar</v>
      </c>
    </row>
    <row r="414" customFormat="false" ht="14.25" hidden="false" customHeight="false" outlineLevel="0" collapsed="false">
      <c r="I414" s="344" t="str">
        <f aca="false">I415</f>
        <v>ocultar</v>
      </c>
    </row>
    <row r="415" customFormat="false" ht="14.25" hidden="false" customHeight="false" outlineLevel="0" collapsed="false">
      <c r="B415" s="345" t="s">
        <v>225</v>
      </c>
      <c r="C415" s="346"/>
      <c r="D415" s="364"/>
      <c r="E415" s="348"/>
      <c r="F415" s="349"/>
      <c r="G415" s="350"/>
      <c r="H415" s="350" t="n">
        <f aca="false">ROUND(SUM(H416:H431),2)</f>
        <v>0</v>
      </c>
      <c r="I415" s="344" t="str">
        <f aca="false">IF(H415&gt;0,"ok","ocultar")</f>
        <v>ocultar</v>
      </c>
    </row>
    <row r="416" customFormat="false" ht="14.25" hidden="false" customHeight="false" outlineLevel="0" collapsed="false">
      <c r="B416" s="351"/>
      <c r="C416" s="352"/>
      <c r="D416" s="353"/>
      <c r="E416" s="354"/>
      <c r="F416" s="354"/>
      <c r="G416" s="355"/>
      <c r="H416" s="356" t="n">
        <f aca="false">F416*G416</f>
        <v>0</v>
      </c>
      <c r="I416" s="344" t="str">
        <f aca="false">IF(H416&gt;0,"ok","ocultar")</f>
        <v>ocultar</v>
      </c>
    </row>
    <row r="417" customFormat="false" ht="14.25" hidden="false" customHeight="false" outlineLevel="0" collapsed="false">
      <c r="B417" s="357"/>
      <c r="C417" s="358"/>
      <c r="D417" s="359"/>
      <c r="E417" s="360"/>
      <c r="F417" s="360"/>
      <c r="G417" s="361"/>
      <c r="H417" s="362" t="n">
        <f aca="false">F417*G417</f>
        <v>0</v>
      </c>
      <c r="I417" s="344" t="str">
        <f aca="false">IF(H417&gt;0,"ok","ocultar")</f>
        <v>ocultar</v>
      </c>
    </row>
    <row r="418" customFormat="false" ht="14.25" hidden="false" customHeight="false" outlineLevel="0" collapsed="false">
      <c r="B418" s="357"/>
      <c r="C418" s="358"/>
      <c r="D418" s="359"/>
      <c r="E418" s="360"/>
      <c r="F418" s="360"/>
      <c r="G418" s="361"/>
      <c r="H418" s="362" t="n">
        <f aca="false">F418*G418</f>
        <v>0</v>
      </c>
      <c r="I418" s="344" t="str">
        <f aca="false">IF(H418&gt;0,"ok","ocultar")</f>
        <v>ocultar</v>
      </c>
    </row>
    <row r="419" customFormat="false" ht="14.25" hidden="false" customHeight="false" outlineLevel="0" collapsed="false">
      <c r="B419" s="357"/>
      <c r="C419" s="358"/>
      <c r="D419" s="359"/>
      <c r="E419" s="360"/>
      <c r="F419" s="360"/>
      <c r="G419" s="361"/>
      <c r="H419" s="362" t="n">
        <f aca="false">F419*G419</f>
        <v>0</v>
      </c>
      <c r="I419" s="344" t="str">
        <f aca="false">IF(H419&gt;0,"ok","ocultar")</f>
        <v>ocultar</v>
      </c>
    </row>
    <row r="420" customFormat="false" ht="14.25" hidden="false" customHeight="false" outlineLevel="0" collapsed="false">
      <c r="B420" s="357"/>
      <c r="C420" s="358"/>
      <c r="D420" s="359"/>
      <c r="E420" s="360"/>
      <c r="F420" s="360"/>
      <c r="G420" s="361"/>
      <c r="H420" s="362" t="n">
        <f aca="false">F420*G420</f>
        <v>0</v>
      </c>
      <c r="I420" s="344" t="str">
        <f aca="false">IF(H420&gt;0,"ok","ocultar")</f>
        <v>ocultar</v>
      </c>
    </row>
    <row r="421" customFormat="false" ht="14.25" hidden="false" customHeight="false" outlineLevel="0" collapsed="false">
      <c r="B421" s="357"/>
      <c r="C421" s="358"/>
      <c r="D421" s="359"/>
      <c r="E421" s="360"/>
      <c r="F421" s="360"/>
      <c r="G421" s="361"/>
      <c r="H421" s="362" t="n">
        <f aca="false">F421*G421</f>
        <v>0</v>
      </c>
      <c r="I421" s="344" t="str">
        <f aca="false">IF(H421&gt;0,"ok","ocultar")</f>
        <v>ocultar</v>
      </c>
    </row>
    <row r="422" customFormat="false" ht="14.25" hidden="false" customHeight="false" outlineLevel="0" collapsed="false">
      <c r="B422" s="357"/>
      <c r="C422" s="358"/>
      <c r="D422" s="359"/>
      <c r="E422" s="360"/>
      <c r="F422" s="360"/>
      <c r="G422" s="361"/>
      <c r="H422" s="362" t="n">
        <f aca="false">F422*G422</f>
        <v>0</v>
      </c>
      <c r="I422" s="344" t="str">
        <f aca="false">IF(H422&gt;0,"ok","ocultar")</f>
        <v>ocultar</v>
      </c>
    </row>
    <row r="423" customFormat="false" ht="14.25" hidden="false" customHeight="false" outlineLevel="0" collapsed="false">
      <c r="B423" s="357"/>
      <c r="C423" s="358"/>
      <c r="D423" s="359"/>
      <c r="E423" s="360"/>
      <c r="F423" s="360"/>
      <c r="G423" s="361"/>
      <c r="H423" s="362" t="n">
        <f aca="false">F423*G423</f>
        <v>0</v>
      </c>
      <c r="I423" s="344" t="str">
        <f aca="false">IF(H423&gt;0,"ok","ocultar")</f>
        <v>ocultar</v>
      </c>
    </row>
    <row r="424" customFormat="false" ht="14.25" hidden="false" customHeight="false" outlineLevel="0" collapsed="false">
      <c r="B424" s="357"/>
      <c r="C424" s="358"/>
      <c r="D424" s="359"/>
      <c r="E424" s="360"/>
      <c r="F424" s="360"/>
      <c r="G424" s="361"/>
      <c r="H424" s="362" t="n">
        <f aca="false">F424*G424</f>
        <v>0</v>
      </c>
      <c r="I424" s="344" t="str">
        <f aca="false">IF(H424&gt;0,"ok","ocultar")</f>
        <v>ocultar</v>
      </c>
    </row>
    <row r="425" customFormat="false" ht="14.25" hidden="false" customHeight="false" outlineLevel="0" collapsed="false">
      <c r="B425" s="357"/>
      <c r="C425" s="358"/>
      <c r="D425" s="359"/>
      <c r="E425" s="360"/>
      <c r="F425" s="360"/>
      <c r="G425" s="361"/>
      <c r="H425" s="362" t="n">
        <f aca="false">F425*G425</f>
        <v>0</v>
      </c>
      <c r="I425" s="344" t="str">
        <f aca="false">IF(H425&gt;0,"ok","ocultar")</f>
        <v>ocultar</v>
      </c>
    </row>
    <row r="426" customFormat="false" ht="14.25" hidden="false" customHeight="false" outlineLevel="0" collapsed="false">
      <c r="B426" s="357"/>
      <c r="C426" s="358"/>
      <c r="D426" s="359"/>
      <c r="E426" s="360"/>
      <c r="F426" s="360"/>
      <c r="G426" s="361"/>
      <c r="H426" s="362" t="n">
        <f aca="false">F426*G426</f>
        <v>0</v>
      </c>
      <c r="I426" s="344" t="str">
        <f aca="false">IF(H426&gt;0,"ok","ocultar")</f>
        <v>ocultar</v>
      </c>
    </row>
    <row r="427" customFormat="false" ht="14.25" hidden="false" customHeight="false" outlineLevel="0" collapsed="false">
      <c r="B427" s="357"/>
      <c r="C427" s="358"/>
      <c r="D427" s="359"/>
      <c r="E427" s="360"/>
      <c r="F427" s="360"/>
      <c r="G427" s="361"/>
      <c r="H427" s="362" t="n">
        <f aca="false">F427*G427</f>
        <v>0</v>
      </c>
      <c r="I427" s="344" t="str">
        <f aca="false">IF(H427&gt;0,"ok","ocultar")</f>
        <v>ocultar</v>
      </c>
    </row>
    <row r="428" customFormat="false" ht="14.25" hidden="false" customHeight="false" outlineLevel="0" collapsed="false">
      <c r="B428" s="357"/>
      <c r="C428" s="358"/>
      <c r="D428" s="359"/>
      <c r="E428" s="360"/>
      <c r="F428" s="360"/>
      <c r="G428" s="361"/>
      <c r="H428" s="362" t="n">
        <f aca="false">F428*G428</f>
        <v>0</v>
      </c>
      <c r="I428" s="344" t="str">
        <f aca="false">IF(H428&gt;0,"ok","ocultar")</f>
        <v>ocultar</v>
      </c>
    </row>
    <row r="429" customFormat="false" ht="14.25" hidden="false" customHeight="false" outlineLevel="0" collapsed="false">
      <c r="B429" s="357"/>
      <c r="C429" s="358"/>
      <c r="D429" s="359"/>
      <c r="E429" s="360"/>
      <c r="F429" s="360"/>
      <c r="G429" s="361"/>
      <c r="H429" s="362" t="n">
        <f aca="false">F429*G429</f>
        <v>0</v>
      </c>
      <c r="I429" s="344" t="str">
        <f aca="false">IF(H429&gt;0,"ok","ocultar")</f>
        <v>ocultar</v>
      </c>
    </row>
    <row r="430" customFormat="false" ht="14.25" hidden="false" customHeight="false" outlineLevel="0" collapsed="false">
      <c r="B430" s="357"/>
      <c r="C430" s="358"/>
      <c r="D430" s="359"/>
      <c r="E430" s="360"/>
      <c r="F430" s="357"/>
      <c r="G430" s="361"/>
      <c r="H430" s="362" t="n">
        <f aca="false">F430*G430</f>
        <v>0</v>
      </c>
      <c r="I430" s="344" t="str">
        <f aca="false">IF(H430&gt;0,"ok","ocultar")</f>
        <v>ocultar</v>
      </c>
    </row>
    <row r="431" customFormat="false" ht="14.25" hidden="false" customHeight="false" outlineLevel="0" collapsed="false">
      <c r="D431" s="363"/>
      <c r="I431" s="344" t="str">
        <f aca="false">I432</f>
        <v>ocultar</v>
      </c>
    </row>
    <row r="432" customFormat="false" ht="14.25" hidden="false" customHeight="false" outlineLevel="0" collapsed="false">
      <c r="B432" s="345" t="s">
        <v>226</v>
      </c>
      <c r="C432" s="346"/>
      <c r="D432" s="364"/>
      <c r="E432" s="348"/>
      <c r="F432" s="349"/>
      <c r="G432" s="350"/>
      <c r="H432" s="350" t="n">
        <f aca="false">ROUND(SUM(H433:H448),2)</f>
        <v>0</v>
      </c>
      <c r="I432" s="344" t="str">
        <f aca="false">IF(H432&gt;0,"ok","ocultar")</f>
        <v>ocultar</v>
      </c>
    </row>
    <row r="433" customFormat="false" ht="14.25" hidden="false" customHeight="false" outlineLevel="0" collapsed="false">
      <c r="B433" s="351"/>
      <c r="C433" s="352"/>
      <c r="D433" s="353"/>
      <c r="E433" s="354"/>
      <c r="F433" s="354"/>
      <c r="G433" s="355"/>
      <c r="H433" s="356" t="n">
        <f aca="false">F433*G433</f>
        <v>0</v>
      </c>
      <c r="I433" s="344" t="str">
        <f aca="false">IF(H433&gt;0,"ok","ocultar")</f>
        <v>ocultar</v>
      </c>
    </row>
    <row r="434" customFormat="false" ht="14.25" hidden="false" customHeight="false" outlineLevel="0" collapsed="false">
      <c r="B434" s="357"/>
      <c r="C434" s="358"/>
      <c r="D434" s="359"/>
      <c r="E434" s="360"/>
      <c r="F434" s="360"/>
      <c r="G434" s="361"/>
      <c r="H434" s="362" t="n">
        <f aca="false">F434*G434</f>
        <v>0</v>
      </c>
      <c r="I434" s="344" t="str">
        <f aca="false">IF(H434&gt;0,"ok","ocultar")</f>
        <v>ocultar</v>
      </c>
    </row>
    <row r="435" customFormat="false" ht="14.25" hidden="false" customHeight="false" outlineLevel="0" collapsed="false">
      <c r="B435" s="357"/>
      <c r="C435" s="358"/>
      <c r="D435" s="359"/>
      <c r="E435" s="360"/>
      <c r="F435" s="360"/>
      <c r="G435" s="361"/>
      <c r="H435" s="362" t="n">
        <f aca="false">F435*G435</f>
        <v>0</v>
      </c>
      <c r="I435" s="344" t="str">
        <f aca="false">IF(H435&gt;0,"ok","ocultar")</f>
        <v>ocultar</v>
      </c>
    </row>
    <row r="436" customFormat="false" ht="14.25" hidden="false" customHeight="false" outlineLevel="0" collapsed="false">
      <c r="B436" s="357"/>
      <c r="C436" s="358"/>
      <c r="D436" s="359"/>
      <c r="E436" s="360"/>
      <c r="F436" s="360"/>
      <c r="G436" s="361"/>
      <c r="H436" s="362" t="n">
        <f aca="false">F436*G436</f>
        <v>0</v>
      </c>
      <c r="I436" s="344" t="str">
        <f aca="false">IF(H436&gt;0,"ok","ocultar")</f>
        <v>ocultar</v>
      </c>
    </row>
    <row r="437" customFormat="false" ht="14.25" hidden="false" customHeight="false" outlineLevel="0" collapsed="false">
      <c r="B437" s="357"/>
      <c r="C437" s="358"/>
      <c r="D437" s="359"/>
      <c r="E437" s="360"/>
      <c r="F437" s="360"/>
      <c r="G437" s="361"/>
      <c r="H437" s="362" t="n">
        <f aca="false">F437*G437</f>
        <v>0</v>
      </c>
      <c r="I437" s="344" t="str">
        <f aca="false">IF(H437&gt;0,"ok","ocultar")</f>
        <v>ocultar</v>
      </c>
    </row>
    <row r="438" customFormat="false" ht="14.25" hidden="false" customHeight="false" outlineLevel="0" collapsed="false">
      <c r="B438" s="357"/>
      <c r="C438" s="358"/>
      <c r="D438" s="359"/>
      <c r="E438" s="360"/>
      <c r="F438" s="360"/>
      <c r="G438" s="361"/>
      <c r="H438" s="362" t="n">
        <f aca="false">F438*G438</f>
        <v>0</v>
      </c>
      <c r="I438" s="344" t="str">
        <f aca="false">IF(H438&gt;0,"ok","ocultar")</f>
        <v>ocultar</v>
      </c>
    </row>
    <row r="439" customFormat="false" ht="14.25" hidden="false" customHeight="false" outlineLevel="0" collapsed="false">
      <c r="B439" s="357"/>
      <c r="C439" s="358"/>
      <c r="D439" s="359"/>
      <c r="E439" s="360"/>
      <c r="F439" s="360"/>
      <c r="G439" s="361"/>
      <c r="H439" s="362" t="n">
        <f aca="false">F439*G439</f>
        <v>0</v>
      </c>
      <c r="I439" s="344" t="str">
        <f aca="false">IF(H439&gt;0,"ok","ocultar")</f>
        <v>ocultar</v>
      </c>
    </row>
    <row r="440" customFormat="false" ht="14.25" hidden="false" customHeight="false" outlineLevel="0" collapsed="false">
      <c r="B440" s="357"/>
      <c r="C440" s="358"/>
      <c r="D440" s="359"/>
      <c r="E440" s="360"/>
      <c r="F440" s="360"/>
      <c r="G440" s="361"/>
      <c r="H440" s="362" t="n">
        <f aca="false">F440*G440</f>
        <v>0</v>
      </c>
      <c r="I440" s="344" t="str">
        <f aca="false">IF(H440&gt;0,"ok","ocultar")</f>
        <v>ocultar</v>
      </c>
    </row>
    <row r="441" customFormat="false" ht="14.25" hidden="false" customHeight="false" outlineLevel="0" collapsed="false">
      <c r="B441" s="357"/>
      <c r="C441" s="358"/>
      <c r="D441" s="359"/>
      <c r="E441" s="360"/>
      <c r="F441" s="360"/>
      <c r="G441" s="361"/>
      <c r="H441" s="362" t="n">
        <f aca="false">F441*G441</f>
        <v>0</v>
      </c>
      <c r="I441" s="344" t="str">
        <f aca="false">IF(H441&gt;0,"ok","ocultar")</f>
        <v>ocultar</v>
      </c>
    </row>
    <row r="442" customFormat="false" ht="14.25" hidden="false" customHeight="false" outlineLevel="0" collapsed="false">
      <c r="B442" s="357"/>
      <c r="C442" s="358"/>
      <c r="D442" s="359"/>
      <c r="E442" s="360"/>
      <c r="F442" s="360"/>
      <c r="G442" s="361"/>
      <c r="H442" s="362" t="n">
        <f aca="false">F442*G442</f>
        <v>0</v>
      </c>
      <c r="I442" s="344" t="str">
        <f aca="false">IF(H442&gt;0,"ok","ocultar")</f>
        <v>ocultar</v>
      </c>
    </row>
    <row r="443" customFormat="false" ht="14.25" hidden="false" customHeight="false" outlineLevel="0" collapsed="false">
      <c r="B443" s="357"/>
      <c r="C443" s="358"/>
      <c r="D443" s="359"/>
      <c r="E443" s="360"/>
      <c r="F443" s="360"/>
      <c r="G443" s="361"/>
      <c r="H443" s="362" t="n">
        <f aca="false">F443*G443</f>
        <v>0</v>
      </c>
      <c r="I443" s="344" t="str">
        <f aca="false">IF(H443&gt;0,"ok","ocultar")</f>
        <v>ocultar</v>
      </c>
    </row>
    <row r="444" customFormat="false" ht="14.25" hidden="false" customHeight="false" outlineLevel="0" collapsed="false">
      <c r="B444" s="357"/>
      <c r="C444" s="358"/>
      <c r="D444" s="359"/>
      <c r="E444" s="360"/>
      <c r="F444" s="360"/>
      <c r="G444" s="361"/>
      <c r="H444" s="362" t="n">
        <f aca="false">F444*G444</f>
        <v>0</v>
      </c>
      <c r="I444" s="344" t="str">
        <f aca="false">IF(H444&gt;0,"ok","ocultar")</f>
        <v>ocultar</v>
      </c>
    </row>
    <row r="445" customFormat="false" ht="14.25" hidden="false" customHeight="false" outlineLevel="0" collapsed="false">
      <c r="B445" s="357"/>
      <c r="C445" s="358"/>
      <c r="D445" s="359"/>
      <c r="E445" s="360"/>
      <c r="F445" s="360"/>
      <c r="G445" s="361"/>
      <c r="H445" s="362" t="n">
        <f aca="false">F445*G445</f>
        <v>0</v>
      </c>
      <c r="I445" s="344" t="str">
        <f aca="false">IF(H445&gt;0,"ok","ocultar")</f>
        <v>ocultar</v>
      </c>
    </row>
    <row r="446" customFormat="false" ht="14.25" hidden="false" customHeight="false" outlineLevel="0" collapsed="false">
      <c r="B446" s="357"/>
      <c r="C446" s="358"/>
      <c r="D446" s="359"/>
      <c r="E446" s="360"/>
      <c r="F446" s="360"/>
      <c r="G446" s="361"/>
      <c r="H446" s="362" t="n">
        <f aca="false">F446*G446</f>
        <v>0</v>
      </c>
      <c r="I446" s="344" t="str">
        <f aca="false">IF(H446&gt;0,"ok","ocultar")</f>
        <v>ocultar</v>
      </c>
    </row>
    <row r="447" customFormat="false" ht="14.25" hidden="false" customHeight="false" outlineLevel="0" collapsed="false">
      <c r="B447" s="357"/>
      <c r="C447" s="358"/>
      <c r="D447" s="359"/>
      <c r="E447" s="360"/>
      <c r="F447" s="357"/>
      <c r="G447" s="361"/>
      <c r="H447" s="362" t="n">
        <f aca="false">F447*G447</f>
        <v>0</v>
      </c>
      <c r="I447" s="344" t="str">
        <f aca="false">IF(H447&gt;0,"ok","ocultar")</f>
        <v>ocultar</v>
      </c>
    </row>
    <row r="448" customFormat="false" ht="14.25" hidden="false" customHeight="false" outlineLevel="0" collapsed="false">
      <c r="I448" s="344" t="str">
        <f aca="false">I449</f>
        <v>ocultar</v>
      </c>
    </row>
    <row r="449" customFormat="false" ht="14.25" hidden="false" customHeight="false" outlineLevel="0" collapsed="false">
      <c r="B449" s="345" t="s">
        <v>227</v>
      </c>
      <c r="C449" s="346"/>
      <c r="D449" s="364"/>
      <c r="E449" s="348"/>
      <c r="F449" s="349"/>
      <c r="G449" s="350"/>
      <c r="H449" s="350" t="n">
        <f aca="false">ROUND(SUM(H450:H465),2)</f>
        <v>0</v>
      </c>
      <c r="I449" s="344" t="str">
        <f aca="false">IF(H449&gt;0,"ok","ocultar")</f>
        <v>ocultar</v>
      </c>
    </row>
    <row r="450" customFormat="false" ht="14.25" hidden="false" customHeight="false" outlineLevel="0" collapsed="false">
      <c r="B450" s="351"/>
      <c r="C450" s="352"/>
      <c r="D450" s="353"/>
      <c r="E450" s="354"/>
      <c r="F450" s="354"/>
      <c r="G450" s="355"/>
      <c r="H450" s="356" t="n">
        <f aca="false">F450*G450</f>
        <v>0</v>
      </c>
      <c r="I450" s="344" t="str">
        <f aca="false">IF(H450&gt;0,"ok","ocultar")</f>
        <v>ocultar</v>
      </c>
    </row>
    <row r="451" customFormat="false" ht="14.25" hidden="false" customHeight="false" outlineLevel="0" collapsed="false">
      <c r="B451" s="357"/>
      <c r="C451" s="358"/>
      <c r="D451" s="359"/>
      <c r="E451" s="360"/>
      <c r="F451" s="360"/>
      <c r="G451" s="361"/>
      <c r="H451" s="362" t="n">
        <f aca="false">F451*G451</f>
        <v>0</v>
      </c>
      <c r="I451" s="344" t="str">
        <f aca="false">IF(H451&gt;0,"ok","ocultar")</f>
        <v>ocultar</v>
      </c>
    </row>
    <row r="452" customFormat="false" ht="14.25" hidden="false" customHeight="false" outlineLevel="0" collapsed="false">
      <c r="B452" s="357"/>
      <c r="C452" s="358"/>
      <c r="D452" s="359"/>
      <c r="E452" s="360"/>
      <c r="F452" s="360"/>
      <c r="G452" s="361"/>
      <c r="H452" s="362" t="n">
        <f aca="false">F452*G452</f>
        <v>0</v>
      </c>
      <c r="I452" s="344" t="str">
        <f aca="false">IF(H452&gt;0,"ok","ocultar")</f>
        <v>ocultar</v>
      </c>
    </row>
    <row r="453" customFormat="false" ht="14.25" hidden="false" customHeight="false" outlineLevel="0" collapsed="false">
      <c r="B453" s="357"/>
      <c r="C453" s="358"/>
      <c r="D453" s="359"/>
      <c r="E453" s="360"/>
      <c r="F453" s="360"/>
      <c r="G453" s="361"/>
      <c r="H453" s="362" t="n">
        <f aca="false">F453*G453</f>
        <v>0</v>
      </c>
      <c r="I453" s="344" t="str">
        <f aca="false">IF(H453&gt;0,"ok","ocultar")</f>
        <v>ocultar</v>
      </c>
    </row>
    <row r="454" customFormat="false" ht="14.25" hidden="false" customHeight="false" outlineLevel="0" collapsed="false">
      <c r="B454" s="357"/>
      <c r="C454" s="358"/>
      <c r="D454" s="359"/>
      <c r="E454" s="360"/>
      <c r="F454" s="360"/>
      <c r="G454" s="361"/>
      <c r="H454" s="362" t="n">
        <f aca="false">F454*G454</f>
        <v>0</v>
      </c>
      <c r="I454" s="344" t="str">
        <f aca="false">IF(H454&gt;0,"ok","ocultar")</f>
        <v>ocultar</v>
      </c>
    </row>
    <row r="455" customFormat="false" ht="14.25" hidden="false" customHeight="false" outlineLevel="0" collapsed="false">
      <c r="B455" s="357"/>
      <c r="C455" s="358"/>
      <c r="D455" s="359"/>
      <c r="E455" s="360"/>
      <c r="F455" s="360"/>
      <c r="G455" s="361"/>
      <c r="H455" s="362" t="n">
        <f aca="false">F455*G455</f>
        <v>0</v>
      </c>
      <c r="I455" s="344" t="str">
        <f aca="false">IF(H455&gt;0,"ok","ocultar")</f>
        <v>ocultar</v>
      </c>
    </row>
    <row r="456" customFormat="false" ht="14.25" hidden="false" customHeight="false" outlineLevel="0" collapsed="false">
      <c r="B456" s="357"/>
      <c r="C456" s="358"/>
      <c r="D456" s="359"/>
      <c r="E456" s="360"/>
      <c r="F456" s="360"/>
      <c r="G456" s="361"/>
      <c r="H456" s="362" t="n">
        <f aca="false">F456*G456</f>
        <v>0</v>
      </c>
      <c r="I456" s="344" t="str">
        <f aca="false">IF(H456&gt;0,"ok","ocultar")</f>
        <v>ocultar</v>
      </c>
    </row>
    <row r="457" customFormat="false" ht="14.25" hidden="false" customHeight="false" outlineLevel="0" collapsed="false">
      <c r="B457" s="357"/>
      <c r="C457" s="358"/>
      <c r="D457" s="359"/>
      <c r="E457" s="360"/>
      <c r="F457" s="360"/>
      <c r="G457" s="361"/>
      <c r="H457" s="362" t="n">
        <f aca="false">F457*G457</f>
        <v>0</v>
      </c>
      <c r="I457" s="344" t="str">
        <f aca="false">IF(H457&gt;0,"ok","ocultar")</f>
        <v>ocultar</v>
      </c>
    </row>
    <row r="458" customFormat="false" ht="14.25" hidden="false" customHeight="false" outlineLevel="0" collapsed="false">
      <c r="B458" s="357"/>
      <c r="C458" s="358"/>
      <c r="D458" s="359"/>
      <c r="E458" s="360"/>
      <c r="F458" s="360"/>
      <c r="G458" s="361"/>
      <c r="H458" s="362" t="n">
        <f aca="false">F458*G458</f>
        <v>0</v>
      </c>
      <c r="I458" s="344" t="str">
        <f aca="false">IF(H458&gt;0,"ok","ocultar")</f>
        <v>ocultar</v>
      </c>
    </row>
    <row r="459" customFormat="false" ht="14.25" hidden="false" customHeight="false" outlineLevel="0" collapsed="false">
      <c r="B459" s="357"/>
      <c r="C459" s="358"/>
      <c r="D459" s="359"/>
      <c r="E459" s="360"/>
      <c r="F459" s="360"/>
      <c r="G459" s="361"/>
      <c r="H459" s="362" t="n">
        <f aca="false">F459*G459</f>
        <v>0</v>
      </c>
      <c r="I459" s="344" t="str">
        <f aca="false">IF(H459&gt;0,"ok","ocultar")</f>
        <v>ocultar</v>
      </c>
    </row>
    <row r="460" customFormat="false" ht="14.25" hidden="false" customHeight="false" outlineLevel="0" collapsed="false">
      <c r="B460" s="357"/>
      <c r="C460" s="358"/>
      <c r="D460" s="359"/>
      <c r="E460" s="360"/>
      <c r="F460" s="360"/>
      <c r="G460" s="361"/>
      <c r="H460" s="362" t="n">
        <f aca="false">F460*G460</f>
        <v>0</v>
      </c>
      <c r="I460" s="344" t="str">
        <f aca="false">IF(H460&gt;0,"ok","ocultar")</f>
        <v>ocultar</v>
      </c>
    </row>
    <row r="461" customFormat="false" ht="14.25" hidden="false" customHeight="false" outlineLevel="0" collapsed="false">
      <c r="B461" s="357"/>
      <c r="C461" s="358"/>
      <c r="D461" s="359"/>
      <c r="E461" s="360"/>
      <c r="F461" s="360"/>
      <c r="G461" s="361"/>
      <c r="H461" s="362" t="n">
        <f aca="false">F461*G461</f>
        <v>0</v>
      </c>
      <c r="I461" s="344" t="str">
        <f aca="false">IF(H461&gt;0,"ok","ocultar")</f>
        <v>ocultar</v>
      </c>
    </row>
    <row r="462" customFormat="false" ht="14.25" hidden="false" customHeight="false" outlineLevel="0" collapsed="false">
      <c r="B462" s="357"/>
      <c r="C462" s="358"/>
      <c r="D462" s="359"/>
      <c r="E462" s="360"/>
      <c r="F462" s="360"/>
      <c r="G462" s="361"/>
      <c r="H462" s="362" t="n">
        <f aca="false">F462*G462</f>
        <v>0</v>
      </c>
      <c r="I462" s="344" t="str">
        <f aca="false">IF(H462&gt;0,"ok","ocultar")</f>
        <v>ocultar</v>
      </c>
    </row>
    <row r="463" customFormat="false" ht="14.25" hidden="false" customHeight="false" outlineLevel="0" collapsed="false">
      <c r="B463" s="357"/>
      <c r="C463" s="358"/>
      <c r="D463" s="359"/>
      <c r="E463" s="360"/>
      <c r="F463" s="360"/>
      <c r="G463" s="361"/>
      <c r="H463" s="362" t="n">
        <f aca="false">F463*G463</f>
        <v>0</v>
      </c>
      <c r="I463" s="344" t="str">
        <f aca="false">IF(H463&gt;0,"ok","ocultar")</f>
        <v>ocultar</v>
      </c>
    </row>
    <row r="464" customFormat="false" ht="14.25" hidden="false" customHeight="false" outlineLevel="0" collapsed="false">
      <c r="B464" s="357"/>
      <c r="C464" s="358"/>
      <c r="D464" s="359"/>
      <c r="E464" s="360"/>
      <c r="F464" s="357"/>
      <c r="G464" s="361"/>
      <c r="H464" s="362" t="n">
        <f aca="false">F464*G464</f>
        <v>0</v>
      </c>
      <c r="I464" s="344" t="str">
        <f aca="false">IF(H464&gt;0,"ok","ocultar")</f>
        <v>ocultar</v>
      </c>
    </row>
    <row r="465" customFormat="false" ht="14.25" hidden="false" customHeight="false" outlineLevel="0" collapsed="false">
      <c r="D465" s="363"/>
      <c r="I465" s="344" t="str">
        <f aca="false">I466</f>
        <v>ocultar</v>
      </c>
    </row>
    <row r="466" customFormat="false" ht="14.25" hidden="false" customHeight="false" outlineLevel="0" collapsed="false">
      <c r="B466" s="345" t="s">
        <v>228</v>
      </c>
      <c r="C466" s="346"/>
      <c r="D466" s="364"/>
      <c r="E466" s="348"/>
      <c r="F466" s="349"/>
      <c r="G466" s="350"/>
      <c r="H466" s="350" t="n">
        <f aca="false">ROUND(SUM(H467:H482),2)</f>
        <v>0</v>
      </c>
      <c r="I466" s="344" t="str">
        <f aca="false">IF(H466&gt;0,"ok","ocultar")</f>
        <v>ocultar</v>
      </c>
    </row>
    <row r="467" customFormat="false" ht="14.25" hidden="false" customHeight="false" outlineLevel="0" collapsed="false">
      <c r="B467" s="351"/>
      <c r="C467" s="352"/>
      <c r="D467" s="353"/>
      <c r="E467" s="354"/>
      <c r="F467" s="354"/>
      <c r="G467" s="355"/>
      <c r="H467" s="356" t="n">
        <f aca="false">F467*G467</f>
        <v>0</v>
      </c>
      <c r="I467" s="344" t="str">
        <f aca="false">IF(H467&gt;0,"ok","ocultar")</f>
        <v>ocultar</v>
      </c>
    </row>
    <row r="468" customFormat="false" ht="14.25" hidden="false" customHeight="false" outlineLevel="0" collapsed="false">
      <c r="B468" s="357"/>
      <c r="C468" s="358"/>
      <c r="D468" s="359"/>
      <c r="E468" s="360"/>
      <c r="F468" s="360"/>
      <c r="G468" s="361"/>
      <c r="H468" s="362" t="n">
        <f aca="false">F468*G468</f>
        <v>0</v>
      </c>
      <c r="I468" s="344" t="str">
        <f aca="false">IF(H468&gt;0,"ok","ocultar")</f>
        <v>ocultar</v>
      </c>
    </row>
    <row r="469" customFormat="false" ht="14.25" hidden="false" customHeight="false" outlineLevel="0" collapsed="false">
      <c r="B469" s="357"/>
      <c r="C469" s="358"/>
      <c r="D469" s="359"/>
      <c r="E469" s="360"/>
      <c r="F469" s="360"/>
      <c r="G469" s="361"/>
      <c r="H469" s="362" t="n">
        <f aca="false">F469*G469</f>
        <v>0</v>
      </c>
      <c r="I469" s="344" t="str">
        <f aca="false">IF(H469&gt;0,"ok","ocultar")</f>
        <v>ocultar</v>
      </c>
    </row>
    <row r="470" customFormat="false" ht="14.25" hidden="false" customHeight="false" outlineLevel="0" collapsed="false">
      <c r="B470" s="357"/>
      <c r="C470" s="358"/>
      <c r="D470" s="359"/>
      <c r="E470" s="360"/>
      <c r="F470" s="360"/>
      <c r="G470" s="361"/>
      <c r="H470" s="362" t="n">
        <f aca="false">F470*G470</f>
        <v>0</v>
      </c>
      <c r="I470" s="344" t="str">
        <f aca="false">IF(H470&gt;0,"ok","ocultar")</f>
        <v>ocultar</v>
      </c>
    </row>
    <row r="471" customFormat="false" ht="14.25" hidden="false" customHeight="false" outlineLevel="0" collapsed="false">
      <c r="B471" s="357"/>
      <c r="C471" s="358"/>
      <c r="D471" s="359"/>
      <c r="E471" s="360"/>
      <c r="F471" s="360"/>
      <c r="G471" s="361"/>
      <c r="H471" s="362" t="n">
        <f aca="false">F471*G471</f>
        <v>0</v>
      </c>
      <c r="I471" s="344" t="str">
        <f aca="false">IF(H471&gt;0,"ok","ocultar")</f>
        <v>ocultar</v>
      </c>
    </row>
    <row r="472" customFormat="false" ht="14.25" hidden="false" customHeight="false" outlineLevel="0" collapsed="false">
      <c r="B472" s="357"/>
      <c r="C472" s="358"/>
      <c r="D472" s="359"/>
      <c r="E472" s="360"/>
      <c r="F472" s="360"/>
      <c r="G472" s="361"/>
      <c r="H472" s="362" t="n">
        <f aca="false">F472*G472</f>
        <v>0</v>
      </c>
      <c r="I472" s="344" t="str">
        <f aca="false">IF(H472&gt;0,"ok","ocultar")</f>
        <v>ocultar</v>
      </c>
    </row>
    <row r="473" customFormat="false" ht="14.25" hidden="false" customHeight="false" outlineLevel="0" collapsed="false">
      <c r="B473" s="357"/>
      <c r="C473" s="358"/>
      <c r="D473" s="359"/>
      <c r="E473" s="360"/>
      <c r="F473" s="360"/>
      <c r="G473" s="361"/>
      <c r="H473" s="362" t="n">
        <f aca="false">F473*G473</f>
        <v>0</v>
      </c>
      <c r="I473" s="344" t="str">
        <f aca="false">IF(H473&gt;0,"ok","ocultar")</f>
        <v>ocultar</v>
      </c>
    </row>
    <row r="474" customFormat="false" ht="14.25" hidden="false" customHeight="false" outlineLevel="0" collapsed="false">
      <c r="B474" s="357"/>
      <c r="C474" s="358"/>
      <c r="D474" s="359"/>
      <c r="E474" s="360"/>
      <c r="F474" s="360"/>
      <c r="G474" s="361"/>
      <c r="H474" s="362" t="n">
        <f aca="false">F474*G474</f>
        <v>0</v>
      </c>
      <c r="I474" s="344" t="str">
        <f aca="false">IF(H474&gt;0,"ok","ocultar")</f>
        <v>ocultar</v>
      </c>
    </row>
    <row r="475" customFormat="false" ht="14.25" hidden="false" customHeight="false" outlineLevel="0" collapsed="false">
      <c r="B475" s="357"/>
      <c r="C475" s="358"/>
      <c r="D475" s="359"/>
      <c r="E475" s="360"/>
      <c r="F475" s="360"/>
      <c r="G475" s="361"/>
      <c r="H475" s="362" t="n">
        <f aca="false">F475*G475</f>
        <v>0</v>
      </c>
      <c r="I475" s="344" t="str">
        <f aca="false">IF(H475&gt;0,"ok","ocultar")</f>
        <v>ocultar</v>
      </c>
    </row>
    <row r="476" customFormat="false" ht="14.25" hidden="false" customHeight="false" outlineLevel="0" collapsed="false">
      <c r="B476" s="357"/>
      <c r="C476" s="358"/>
      <c r="D476" s="359"/>
      <c r="E476" s="360"/>
      <c r="F476" s="360"/>
      <c r="G476" s="361"/>
      <c r="H476" s="362" t="n">
        <f aca="false">F476*G476</f>
        <v>0</v>
      </c>
      <c r="I476" s="344" t="str">
        <f aca="false">IF(H476&gt;0,"ok","ocultar")</f>
        <v>ocultar</v>
      </c>
    </row>
    <row r="477" customFormat="false" ht="14.25" hidden="false" customHeight="false" outlineLevel="0" collapsed="false">
      <c r="B477" s="357"/>
      <c r="C477" s="358"/>
      <c r="D477" s="359"/>
      <c r="E477" s="360"/>
      <c r="F477" s="360"/>
      <c r="G477" s="361"/>
      <c r="H477" s="362" t="n">
        <f aca="false">F477*G477</f>
        <v>0</v>
      </c>
      <c r="I477" s="344" t="str">
        <f aca="false">IF(H477&gt;0,"ok","ocultar")</f>
        <v>ocultar</v>
      </c>
    </row>
    <row r="478" customFormat="false" ht="14.25" hidden="false" customHeight="false" outlineLevel="0" collapsed="false">
      <c r="B478" s="357"/>
      <c r="C478" s="358"/>
      <c r="D478" s="359"/>
      <c r="E478" s="360"/>
      <c r="F478" s="360"/>
      <c r="G478" s="361"/>
      <c r="H478" s="362" t="n">
        <f aca="false">F478*G478</f>
        <v>0</v>
      </c>
      <c r="I478" s="344" t="str">
        <f aca="false">IF(H478&gt;0,"ok","ocultar")</f>
        <v>ocultar</v>
      </c>
    </row>
    <row r="479" customFormat="false" ht="14.25" hidden="false" customHeight="false" outlineLevel="0" collapsed="false">
      <c r="B479" s="357"/>
      <c r="C479" s="358"/>
      <c r="D479" s="359"/>
      <c r="E479" s="360"/>
      <c r="F479" s="360"/>
      <c r="G479" s="361"/>
      <c r="H479" s="362" t="n">
        <f aca="false">F479*G479</f>
        <v>0</v>
      </c>
      <c r="I479" s="344" t="str">
        <f aca="false">IF(H479&gt;0,"ok","ocultar")</f>
        <v>ocultar</v>
      </c>
    </row>
    <row r="480" customFormat="false" ht="14.25" hidden="false" customHeight="false" outlineLevel="0" collapsed="false">
      <c r="B480" s="357"/>
      <c r="C480" s="358"/>
      <c r="D480" s="359"/>
      <c r="E480" s="360"/>
      <c r="F480" s="360"/>
      <c r="G480" s="361"/>
      <c r="H480" s="362" t="n">
        <f aca="false">F480*G480</f>
        <v>0</v>
      </c>
      <c r="I480" s="344" t="str">
        <f aca="false">IF(H480&gt;0,"ok","ocultar")</f>
        <v>ocultar</v>
      </c>
    </row>
    <row r="481" customFormat="false" ht="14.25" hidden="false" customHeight="false" outlineLevel="0" collapsed="false">
      <c r="B481" s="357"/>
      <c r="C481" s="358"/>
      <c r="D481" s="359"/>
      <c r="E481" s="360"/>
      <c r="F481" s="357"/>
      <c r="G481" s="361"/>
      <c r="H481" s="362" t="n">
        <f aca="false">F481*G481</f>
        <v>0</v>
      </c>
      <c r="I481" s="344" t="str">
        <f aca="false">IF(H481&gt;0,"ok","ocultar")</f>
        <v>ocultar</v>
      </c>
    </row>
    <row r="482" customFormat="false" ht="14.25" hidden="false" customHeight="false" outlineLevel="0" collapsed="false">
      <c r="I482" s="344" t="str">
        <f aca="false">I483</f>
        <v>ocultar</v>
      </c>
    </row>
    <row r="483" customFormat="false" ht="14.25" hidden="false" customHeight="false" outlineLevel="0" collapsed="false">
      <c r="B483" s="345" t="s">
        <v>229</v>
      </c>
      <c r="C483" s="346"/>
      <c r="D483" s="364"/>
      <c r="E483" s="348"/>
      <c r="F483" s="349"/>
      <c r="G483" s="350"/>
      <c r="H483" s="350" t="n">
        <f aca="false">ROUND(SUM(H484:H499),2)</f>
        <v>0</v>
      </c>
      <c r="I483" s="344" t="str">
        <f aca="false">IF(H483&gt;0,"ok","ocultar")</f>
        <v>ocultar</v>
      </c>
    </row>
    <row r="484" customFormat="false" ht="14.25" hidden="false" customHeight="false" outlineLevel="0" collapsed="false">
      <c r="B484" s="351"/>
      <c r="C484" s="352"/>
      <c r="D484" s="353"/>
      <c r="E484" s="354"/>
      <c r="F484" s="354"/>
      <c r="G484" s="355"/>
      <c r="H484" s="356" t="n">
        <f aca="false">F484*G484</f>
        <v>0</v>
      </c>
      <c r="I484" s="344" t="str">
        <f aca="false">IF(H484&gt;0,"ok","ocultar")</f>
        <v>ocultar</v>
      </c>
    </row>
    <row r="485" customFormat="false" ht="14.25" hidden="false" customHeight="false" outlineLevel="0" collapsed="false">
      <c r="B485" s="357"/>
      <c r="C485" s="358"/>
      <c r="D485" s="359"/>
      <c r="E485" s="360"/>
      <c r="F485" s="360"/>
      <c r="G485" s="361"/>
      <c r="H485" s="362" t="n">
        <f aca="false">F485*G485</f>
        <v>0</v>
      </c>
      <c r="I485" s="344" t="str">
        <f aca="false">IF(H485&gt;0,"ok","ocultar")</f>
        <v>ocultar</v>
      </c>
    </row>
    <row r="486" customFormat="false" ht="14.25" hidden="false" customHeight="false" outlineLevel="0" collapsed="false">
      <c r="B486" s="357"/>
      <c r="C486" s="358"/>
      <c r="D486" s="359"/>
      <c r="E486" s="360"/>
      <c r="F486" s="360"/>
      <c r="G486" s="361"/>
      <c r="H486" s="362" t="n">
        <f aca="false">F486*G486</f>
        <v>0</v>
      </c>
      <c r="I486" s="344" t="str">
        <f aca="false">IF(H486&gt;0,"ok","ocultar")</f>
        <v>ocultar</v>
      </c>
    </row>
    <row r="487" customFormat="false" ht="14.25" hidden="false" customHeight="false" outlineLevel="0" collapsed="false">
      <c r="B487" s="357"/>
      <c r="C487" s="358"/>
      <c r="D487" s="359"/>
      <c r="E487" s="360"/>
      <c r="F487" s="360"/>
      <c r="G487" s="361"/>
      <c r="H487" s="362" t="n">
        <f aca="false">F487*G487</f>
        <v>0</v>
      </c>
      <c r="I487" s="344" t="str">
        <f aca="false">IF(H487&gt;0,"ok","ocultar")</f>
        <v>ocultar</v>
      </c>
    </row>
    <row r="488" customFormat="false" ht="14.25" hidden="false" customHeight="false" outlineLevel="0" collapsed="false">
      <c r="B488" s="357"/>
      <c r="C488" s="358"/>
      <c r="D488" s="359"/>
      <c r="E488" s="360"/>
      <c r="F488" s="360"/>
      <c r="G488" s="361"/>
      <c r="H488" s="362" t="n">
        <f aca="false">F488*G488</f>
        <v>0</v>
      </c>
      <c r="I488" s="344" t="str">
        <f aca="false">IF(H488&gt;0,"ok","ocultar")</f>
        <v>ocultar</v>
      </c>
    </row>
    <row r="489" customFormat="false" ht="14.25" hidden="false" customHeight="false" outlineLevel="0" collapsed="false">
      <c r="B489" s="357"/>
      <c r="C489" s="358"/>
      <c r="D489" s="359"/>
      <c r="E489" s="360"/>
      <c r="F489" s="360"/>
      <c r="G489" s="361"/>
      <c r="H489" s="362" t="n">
        <f aca="false">F489*G489</f>
        <v>0</v>
      </c>
      <c r="I489" s="344" t="str">
        <f aca="false">IF(H489&gt;0,"ok","ocultar")</f>
        <v>ocultar</v>
      </c>
    </row>
    <row r="490" customFormat="false" ht="14.25" hidden="false" customHeight="false" outlineLevel="0" collapsed="false">
      <c r="B490" s="357"/>
      <c r="C490" s="358"/>
      <c r="D490" s="359"/>
      <c r="E490" s="360"/>
      <c r="F490" s="360"/>
      <c r="G490" s="361"/>
      <c r="H490" s="362" t="n">
        <f aca="false">F490*G490</f>
        <v>0</v>
      </c>
      <c r="I490" s="344" t="str">
        <f aca="false">IF(H490&gt;0,"ok","ocultar")</f>
        <v>ocultar</v>
      </c>
    </row>
    <row r="491" customFormat="false" ht="14.25" hidden="false" customHeight="false" outlineLevel="0" collapsed="false">
      <c r="B491" s="357"/>
      <c r="C491" s="358"/>
      <c r="D491" s="359"/>
      <c r="E491" s="360"/>
      <c r="F491" s="360"/>
      <c r="G491" s="361"/>
      <c r="H491" s="362" t="n">
        <f aca="false">F491*G491</f>
        <v>0</v>
      </c>
      <c r="I491" s="344" t="str">
        <f aca="false">IF(H491&gt;0,"ok","ocultar")</f>
        <v>ocultar</v>
      </c>
    </row>
    <row r="492" customFormat="false" ht="14.25" hidden="false" customHeight="false" outlineLevel="0" collapsed="false">
      <c r="B492" s="357"/>
      <c r="C492" s="358"/>
      <c r="D492" s="359"/>
      <c r="E492" s="360"/>
      <c r="F492" s="360"/>
      <c r="G492" s="361"/>
      <c r="H492" s="362" t="n">
        <f aca="false">F492*G492</f>
        <v>0</v>
      </c>
      <c r="I492" s="344" t="str">
        <f aca="false">IF(H492&gt;0,"ok","ocultar")</f>
        <v>ocultar</v>
      </c>
    </row>
    <row r="493" customFormat="false" ht="14.25" hidden="false" customHeight="false" outlineLevel="0" collapsed="false">
      <c r="B493" s="357"/>
      <c r="C493" s="358"/>
      <c r="D493" s="359"/>
      <c r="E493" s="360"/>
      <c r="F493" s="360"/>
      <c r="G493" s="361"/>
      <c r="H493" s="362" t="n">
        <f aca="false">F493*G493</f>
        <v>0</v>
      </c>
      <c r="I493" s="344" t="str">
        <f aca="false">IF(H493&gt;0,"ok","ocultar")</f>
        <v>ocultar</v>
      </c>
    </row>
    <row r="494" customFormat="false" ht="14.25" hidden="false" customHeight="false" outlineLevel="0" collapsed="false">
      <c r="B494" s="357"/>
      <c r="C494" s="358"/>
      <c r="D494" s="359"/>
      <c r="E494" s="360"/>
      <c r="F494" s="360"/>
      <c r="G494" s="361"/>
      <c r="H494" s="362" t="n">
        <f aca="false">F494*G494</f>
        <v>0</v>
      </c>
      <c r="I494" s="344" t="str">
        <f aca="false">IF(H494&gt;0,"ok","ocultar")</f>
        <v>ocultar</v>
      </c>
    </row>
    <row r="495" customFormat="false" ht="14.25" hidden="false" customHeight="false" outlineLevel="0" collapsed="false">
      <c r="B495" s="357"/>
      <c r="C495" s="358"/>
      <c r="D495" s="359"/>
      <c r="E495" s="360"/>
      <c r="F495" s="360"/>
      <c r="G495" s="361"/>
      <c r="H495" s="362" t="n">
        <f aca="false">F495*G495</f>
        <v>0</v>
      </c>
      <c r="I495" s="344" t="str">
        <f aca="false">IF(H495&gt;0,"ok","ocultar")</f>
        <v>ocultar</v>
      </c>
    </row>
    <row r="496" customFormat="false" ht="14.25" hidden="false" customHeight="false" outlineLevel="0" collapsed="false">
      <c r="B496" s="357"/>
      <c r="C496" s="358"/>
      <c r="D496" s="359"/>
      <c r="E496" s="360"/>
      <c r="F496" s="360"/>
      <c r="G496" s="361"/>
      <c r="H496" s="362" t="n">
        <f aca="false">F496*G496</f>
        <v>0</v>
      </c>
      <c r="I496" s="344" t="str">
        <f aca="false">IF(H496&gt;0,"ok","ocultar")</f>
        <v>ocultar</v>
      </c>
    </row>
    <row r="497" customFormat="false" ht="14.25" hidden="false" customHeight="false" outlineLevel="0" collapsed="false">
      <c r="B497" s="357"/>
      <c r="C497" s="358"/>
      <c r="D497" s="359"/>
      <c r="E497" s="360"/>
      <c r="F497" s="360"/>
      <c r="G497" s="361"/>
      <c r="H497" s="362" t="n">
        <f aca="false">F497*G497</f>
        <v>0</v>
      </c>
      <c r="I497" s="344" t="str">
        <f aca="false">IF(H497&gt;0,"ok","ocultar")</f>
        <v>ocultar</v>
      </c>
    </row>
    <row r="498" customFormat="false" ht="14.25" hidden="false" customHeight="false" outlineLevel="0" collapsed="false">
      <c r="B498" s="357"/>
      <c r="C498" s="358"/>
      <c r="D498" s="359"/>
      <c r="E498" s="360"/>
      <c r="F498" s="357"/>
      <c r="G498" s="361"/>
      <c r="H498" s="362" t="n">
        <f aca="false">F498*G498</f>
        <v>0</v>
      </c>
      <c r="I498" s="344" t="str">
        <f aca="false">IF(H498&gt;0,"ok","ocultar")</f>
        <v>ocultar</v>
      </c>
    </row>
    <row r="499" customFormat="false" ht="14.25" hidden="false" customHeight="false" outlineLevel="0" collapsed="false">
      <c r="D499" s="363"/>
      <c r="I499" s="344" t="str">
        <f aca="false">I500</f>
        <v>ocultar</v>
      </c>
    </row>
    <row r="500" customFormat="false" ht="14.25" hidden="false" customHeight="false" outlineLevel="0" collapsed="false">
      <c r="B500" s="345" t="s">
        <v>230</v>
      </c>
      <c r="C500" s="346"/>
      <c r="D500" s="364"/>
      <c r="E500" s="348"/>
      <c r="F500" s="349"/>
      <c r="G500" s="350"/>
      <c r="H500" s="350" t="n">
        <f aca="false">ROUND(SUM(H501:H516),2)</f>
        <v>0</v>
      </c>
      <c r="I500" s="344" t="str">
        <f aca="false">IF(H500&gt;0,"ok","ocultar")</f>
        <v>ocultar</v>
      </c>
    </row>
    <row r="501" customFormat="false" ht="14.25" hidden="false" customHeight="false" outlineLevel="0" collapsed="false">
      <c r="B501" s="351"/>
      <c r="C501" s="352"/>
      <c r="D501" s="353"/>
      <c r="E501" s="354"/>
      <c r="F501" s="354"/>
      <c r="G501" s="355"/>
      <c r="H501" s="356" t="n">
        <f aca="false">F501*G501</f>
        <v>0</v>
      </c>
      <c r="I501" s="344" t="str">
        <f aca="false">IF(H501&gt;0,"ok","ocultar")</f>
        <v>ocultar</v>
      </c>
    </row>
    <row r="502" customFormat="false" ht="14.25" hidden="false" customHeight="false" outlineLevel="0" collapsed="false">
      <c r="B502" s="357"/>
      <c r="C502" s="358"/>
      <c r="D502" s="359"/>
      <c r="E502" s="360"/>
      <c r="F502" s="360"/>
      <c r="G502" s="361"/>
      <c r="H502" s="362" t="n">
        <f aca="false">F502*G502</f>
        <v>0</v>
      </c>
      <c r="I502" s="344" t="str">
        <f aca="false">IF(H502&gt;0,"ok","ocultar")</f>
        <v>ocultar</v>
      </c>
    </row>
    <row r="503" customFormat="false" ht="14.25" hidden="false" customHeight="false" outlineLevel="0" collapsed="false">
      <c r="B503" s="357"/>
      <c r="C503" s="358"/>
      <c r="D503" s="359"/>
      <c r="E503" s="360"/>
      <c r="F503" s="360"/>
      <c r="G503" s="361"/>
      <c r="H503" s="362" t="n">
        <f aca="false">F503*G503</f>
        <v>0</v>
      </c>
      <c r="I503" s="344" t="str">
        <f aca="false">IF(H503&gt;0,"ok","ocultar")</f>
        <v>ocultar</v>
      </c>
    </row>
    <row r="504" customFormat="false" ht="14.25" hidden="false" customHeight="false" outlineLevel="0" collapsed="false">
      <c r="B504" s="357"/>
      <c r="C504" s="358"/>
      <c r="D504" s="359"/>
      <c r="E504" s="360"/>
      <c r="F504" s="360"/>
      <c r="G504" s="361"/>
      <c r="H504" s="362" t="n">
        <f aca="false">F504*G504</f>
        <v>0</v>
      </c>
      <c r="I504" s="344" t="str">
        <f aca="false">IF(H504&gt;0,"ok","ocultar")</f>
        <v>ocultar</v>
      </c>
    </row>
    <row r="505" customFormat="false" ht="14.25" hidden="false" customHeight="false" outlineLevel="0" collapsed="false">
      <c r="B505" s="357"/>
      <c r="C505" s="358"/>
      <c r="D505" s="359"/>
      <c r="E505" s="360"/>
      <c r="F505" s="360"/>
      <c r="G505" s="361"/>
      <c r="H505" s="362" t="n">
        <f aca="false">F505*G505</f>
        <v>0</v>
      </c>
      <c r="I505" s="344" t="str">
        <f aca="false">IF(H505&gt;0,"ok","ocultar")</f>
        <v>ocultar</v>
      </c>
    </row>
    <row r="506" customFormat="false" ht="14.25" hidden="false" customHeight="false" outlineLevel="0" collapsed="false">
      <c r="B506" s="357"/>
      <c r="C506" s="358"/>
      <c r="D506" s="359"/>
      <c r="E506" s="360"/>
      <c r="F506" s="360"/>
      <c r="G506" s="361"/>
      <c r="H506" s="362" t="n">
        <f aca="false">F506*G506</f>
        <v>0</v>
      </c>
      <c r="I506" s="344" t="str">
        <f aca="false">IF(H506&gt;0,"ok","ocultar")</f>
        <v>ocultar</v>
      </c>
    </row>
    <row r="507" customFormat="false" ht="14.25" hidden="false" customHeight="false" outlineLevel="0" collapsed="false">
      <c r="B507" s="357"/>
      <c r="C507" s="358"/>
      <c r="D507" s="359"/>
      <c r="E507" s="360"/>
      <c r="F507" s="360"/>
      <c r="G507" s="361"/>
      <c r="H507" s="362" t="n">
        <f aca="false">F507*G507</f>
        <v>0</v>
      </c>
      <c r="I507" s="344" t="str">
        <f aca="false">IF(H507&gt;0,"ok","ocultar")</f>
        <v>ocultar</v>
      </c>
    </row>
    <row r="508" customFormat="false" ht="14.25" hidden="false" customHeight="false" outlineLevel="0" collapsed="false">
      <c r="B508" s="357"/>
      <c r="C508" s="358"/>
      <c r="D508" s="359"/>
      <c r="E508" s="360"/>
      <c r="F508" s="360"/>
      <c r="G508" s="361"/>
      <c r="H508" s="362" t="n">
        <f aca="false">F508*G508</f>
        <v>0</v>
      </c>
      <c r="I508" s="344" t="str">
        <f aca="false">IF(H508&gt;0,"ok","ocultar")</f>
        <v>ocultar</v>
      </c>
    </row>
    <row r="509" customFormat="false" ht="14.25" hidden="false" customHeight="false" outlineLevel="0" collapsed="false">
      <c r="B509" s="357"/>
      <c r="C509" s="358"/>
      <c r="D509" s="359"/>
      <c r="E509" s="360"/>
      <c r="F509" s="360"/>
      <c r="G509" s="361"/>
      <c r="H509" s="362" t="n">
        <f aca="false">F509*G509</f>
        <v>0</v>
      </c>
      <c r="I509" s="344" t="str">
        <f aca="false">IF(H509&gt;0,"ok","ocultar")</f>
        <v>ocultar</v>
      </c>
    </row>
    <row r="510" customFormat="false" ht="14.25" hidden="false" customHeight="false" outlineLevel="0" collapsed="false">
      <c r="B510" s="357"/>
      <c r="C510" s="358"/>
      <c r="D510" s="359"/>
      <c r="E510" s="360"/>
      <c r="F510" s="360"/>
      <c r="G510" s="361"/>
      <c r="H510" s="362" t="n">
        <f aca="false">F510*G510</f>
        <v>0</v>
      </c>
      <c r="I510" s="344" t="str">
        <f aca="false">IF(H510&gt;0,"ok","ocultar")</f>
        <v>ocultar</v>
      </c>
    </row>
    <row r="511" customFormat="false" ht="14.25" hidden="false" customHeight="false" outlineLevel="0" collapsed="false">
      <c r="B511" s="357"/>
      <c r="C511" s="358"/>
      <c r="D511" s="359"/>
      <c r="E511" s="360"/>
      <c r="F511" s="360"/>
      <c r="G511" s="361"/>
      <c r="H511" s="362" t="n">
        <f aca="false">F511*G511</f>
        <v>0</v>
      </c>
      <c r="I511" s="344" t="str">
        <f aca="false">IF(H511&gt;0,"ok","ocultar")</f>
        <v>ocultar</v>
      </c>
    </row>
    <row r="512" customFormat="false" ht="14.25" hidden="false" customHeight="false" outlineLevel="0" collapsed="false">
      <c r="B512" s="357"/>
      <c r="C512" s="358"/>
      <c r="D512" s="359"/>
      <c r="E512" s="360"/>
      <c r="F512" s="360"/>
      <c r="G512" s="361"/>
      <c r="H512" s="362" t="n">
        <f aca="false">F512*G512</f>
        <v>0</v>
      </c>
      <c r="I512" s="344" t="str">
        <f aca="false">IF(H512&gt;0,"ok","ocultar")</f>
        <v>ocultar</v>
      </c>
    </row>
    <row r="513" customFormat="false" ht="14.25" hidden="false" customHeight="false" outlineLevel="0" collapsed="false">
      <c r="B513" s="357"/>
      <c r="C513" s="358"/>
      <c r="D513" s="359"/>
      <c r="E513" s="360"/>
      <c r="F513" s="360"/>
      <c r="G513" s="361"/>
      <c r="H513" s="362" t="n">
        <f aca="false">F513*G513</f>
        <v>0</v>
      </c>
      <c r="I513" s="344" t="str">
        <f aca="false">IF(H513&gt;0,"ok","ocultar")</f>
        <v>ocultar</v>
      </c>
    </row>
    <row r="514" customFormat="false" ht="14.25" hidden="false" customHeight="false" outlineLevel="0" collapsed="false">
      <c r="B514" s="357"/>
      <c r="C514" s="358"/>
      <c r="D514" s="359"/>
      <c r="E514" s="360"/>
      <c r="F514" s="360"/>
      <c r="G514" s="361"/>
      <c r="H514" s="362" t="n">
        <f aca="false">F514*G514</f>
        <v>0</v>
      </c>
      <c r="I514" s="344" t="str">
        <f aca="false">IF(H514&gt;0,"ok","ocultar")</f>
        <v>ocultar</v>
      </c>
    </row>
    <row r="515" customFormat="false" ht="14.25" hidden="false" customHeight="false" outlineLevel="0" collapsed="false">
      <c r="B515" s="357"/>
      <c r="C515" s="358"/>
      <c r="D515" s="359"/>
      <c r="E515" s="360"/>
      <c r="F515" s="357"/>
      <c r="G515" s="361"/>
      <c r="H515" s="362" t="n">
        <f aca="false">F515*G515</f>
        <v>0</v>
      </c>
      <c r="I515" s="344" t="str">
        <f aca="false">IF(H515&gt;0,"ok","ocultar")</f>
        <v>ocultar</v>
      </c>
    </row>
    <row r="516" customFormat="false" ht="14.25" hidden="false" customHeight="false" outlineLevel="0" collapsed="false">
      <c r="I516" s="344" t="str">
        <f aca="false">I517</f>
        <v>ocultar</v>
      </c>
    </row>
    <row r="517" customFormat="false" ht="14.25" hidden="false" customHeight="false" outlineLevel="0" collapsed="false">
      <c r="B517" s="345" t="s">
        <v>231</v>
      </c>
      <c r="C517" s="346"/>
      <c r="D517" s="364"/>
      <c r="E517" s="348"/>
      <c r="F517" s="349"/>
      <c r="G517" s="350"/>
      <c r="H517" s="350" t="n">
        <f aca="false">ROUND(SUM(H518:H533),2)</f>
        <v>0</v>
      </c>
      <c r="I517" s="344" t="str">
        <f aca="false">IF(H517&gt;0,"ok","ocultar")</f>
        <v>ocultar</v>
      </c>
    </row>
    <row r="518" customFormat="false" ht="14.25" hidden="false" customHeight="false" outlineLevel="0" collapsed="false">
      <c r="B518" s="351"/>
      <c r="C518" s="352"/>
      <c r="D518" s="353"/>
      <c r="E518" s="354"/>
      <c r="F518" s="354"/>
      <c r="G518" s="355"/>
      <c r="H518" s="356" t="n">
        <f aca="false">F518*G518</f>
        <v>0</v>
      </c>
      <c r="I518" s="344" t="str">
        <f aca="false">IF(H518&gt;0,"ok","ocultar")</f>
        <v>ocultar</v>
      </c>
    </row>
    <row r="519" customFormat="false" ht="14.25" hidden="false" customHeight="false" outlineLevel="0" collapsed="false">
      <c r="B519" s="357"/>
      <c r="C519" s="358"/>
      <c r="D519" s="359"/>
      <c r="E519" s="360"/>
      <c r="F519" s="360"/>
      <c r="G519" s="361"/>
      <c r="H519" s="362" t="n">
        <f aca="false">F519*G519</f>
        <v>0</v>
      </c>
      <c r="I519" s="344" t="str">
        <f aca="false">IF(H519&gt;0,"ok","ocultar")</f>
        <v>ocultar</v>
      </c>
    </row>
    <row r="520" customFormat="false" ht="14.25" hidden="false" customHeight="false" outlineLevel="0" collapsed="false">
      <c r="B520" s="357"/>
      <c r="C520" s="358"/>
      <c r="D520" s="359"/>
      <c r="E520" s="360"/>
      <c r="F520" s="360"/>
      <c r="G520" s="361"/>
      <c r="H520" s="362" t="n">
        <f aca="false">F520*G520</f>
        <v>0</v>
      </c>
      <c r="I520" s="344" t="str">
        <f aca="false">IF(H520&gt;0,"ok","ocultar")</f>
        <v>ocultar</v>
      </c>
    </row>
    <row r="521" customFormat="false" ht="14.25" hidden="false" customHeight="false" outlineLevel="0" collapsed="false">
      <c r="B521" s="357"/>
      <c r="C521" s="358"/>
      <c r="D521" s="359"/>
      <c r="E521" s="360"/>
      <c r="F521" s="360"/>
      <c r="G521" s="361"/>
      <c r="H521" s="362" t="n">
        <f aca="false">F521*G521</f>
        <v>0</v>
      </c>
      <c r="I521" s="344" t="str">
        <f aca="false">IF(H521&gt;0,"ok","ocultar")</f>
        <v>ocultar</v>
      </c>
    </row>
    <row r="522" customFormat="false" ht="14.25" hidden="false" customHeight="false" outlineLevel="0" collapsed="false">
      <c r="B522" s="357"/>
      <c r="C522" s="358"/>
      <c r="D522" s="359"/>
      <c r="E522" s="360"/>
      <c r="F522" s="360"/>
      <c r="G522" s="361"/>
      <c r="H522" s="362" t="n">
        <f aca="false">F522*G522</f>
        <v>0</v>
      </c>
      <c r="I522" s="344" t="str">
        <f aca="false">IF(H522&gt;0,"ok","ocultar")</f>
        <v>ocultar</v>
      </c>
    </row>
    <row r="523" customFormat="false" ht="14.25" hidden="false" customHeight="false" outlineLevel="0" collapsed="false">
      <c r="B523" s="357"/>
      <c r="C523" s="358"/>
      <c r="D523" s="359"/>
      <c r="E523" s="360"/>
      <c r="F523" s="360"/>
      <c r="G523" s="361"/>
      <c r="H523" s="362" t="n">
        <f aca="false">F523*G523</f>
        <v>0</v>
      </c>
      <c r="I523" s="344" t="str">
        <f aca="false">IF(H523&gt;0,"ok","ocultar")</f>
        <v>ocultar</v>
      </c>
    </row>
    <row r="524" customFormat="false" ht="14.25" hidden="false" customHeight="false" outlineLevel="0" collapsed="false">
      <c r="B524" s="357"/>
      <c r="C524" s="358"/>
      <c r="D524" s="359"/>
      <c r="E524" s="360"/>
      <c r="F524" s="360"/>
      <c r="G524" s="361"/>
      <c r="H524" s="362" t="n">
        <f aca="false">F524*G524</f>
        <v>0</v>
      </c>
      <c r="I524" s="344" t="str">
        <f aca="false">IF(H524&gt;0,"ok","ocultar")</f>
        <v>ocultar</v>
      </c>
    </row>
    <row r="525" customFormat="false" ht="14.25" hidden="false" customHeight="false" outlineLevel="0" collapsed="false">
      <c r="B525" s="357"/>
      <c r="C525" s="358"/>
      <c r="D525" s="359"/>
      <c r="E525" s="360"/>
      <c r="F525" s="360"/>
      <c r="G525" s="361"/>
      <c r="H525" s="362" t="n">
        <f aca="false">F525*G525</f>
        <v>0</v>
      </c>
      <c r="I525" s="344" t="str">
        <f aca="false">IF(H525&gt;0,"ok","ocultar")</f>
        <v>ocultar</v>
      </c>
    </row>
    <row r="526" customFormat="false" ht="14.25" hidden="false" customHeight="false" outlineLevel="0" collapsed="false">
      <c r="B526" s="357"/>
      <c r="C526" s="358"/>
      <c r="D526" s="359"/>
      <c r="E526" s="360"/>
      <c r="F526" s="360"/>
      <c r="G526" s="361"/>
      <c r="H526" s="362" t="n">
        <f aca="false">F526*G526</f>
        <v>0</v>
      </c>
      <c r="I526" s="344" t="str">
        <f aca="false">IF(H526&gt;0,"ok","ocultar")</f>
        <v>ocultar</v>
      </c>
    </row>
    <row r="527" customFormat="false" ht="14.25" hidden="false" customHeight="false" outlineLevel="0" collapsed="false">
      <c r="B527" s="357"/>
      <c r="C527" s="358"/>
      <c r="D527" s="359"/>
      <c r="E527" s="360"/>
      <c r="F527" s="360"/>
      <c r="G527" s="361"/>
      <c r="H527" s="362" t="n">
        <f aca="false">F527*G527</f>
        <v>0</v>
      </c>
      <c r="I527" s="344" t="str">
        <f aca="false">IF(H527&gt;0,"ok","ocultar")</f>
        <v>ocultar</v>
      </c>
    </row>
    <row r="528" customFormat="false" ht="14.25" hidden="false" customHeight="false" outlineLevel="0" collapsed="false">
      <c r="B528" s="357"/>
      <c r="C528" s="358"/>
      <c r="D528" s="359"/>
      <c r="E528" s="360"/>
      <c r="F528" s="360"/>
      <c r="G528" s="361"/>
      <c r="H528" s="362" t="n">
        <f aca="false">F528*G528</f>
        <v>0</v>
      </c>
      <c r="I528" s="344" t="str">
        <f aca="false">IF(H528&gt;0,"ok","ocultar")</f>
        <v>ocultar</v>
      </c>
    </row>
    <row r="529" customFormat="false" ht="14.25" hidden="false" customHeight="false" outlineLevel="0" collapsed="false">
      <c r="B529" s="357"/>
      <c r="C529" s="358"/>
      <c r="D529" s="359"/>
      <c r="E529" s="360"/>
      <c r="F529" s="360"/>
      <c r="G529" s="361"/>
      <c r="H529" s="362" t="n">
        <f aca="false">F529*G529</f>
        <v>0</v>
      </c>
      <c r="I529" s="344" t="str">
        <f aca="false">IF(H529&gt;0,"ok","ocultar")</f>
        <v>ocultar</v>
      </c>
    </row>
    <row r="530" customFormat="false" ht="14.25" hidden="false" customHeight="false" outlineLevel="0" collapsed="false">
      <c r="B530" s="357"/>
      <c r="C530" s="358"/>
      <c r="D530" s="359"/>
      <c r="E530" s="360"/>
      <c r="F530" s="360"/>
      <c r="G530" s="361"/>
      <c r="H530" s="362" t="n">
        <f aca="false">F530*G530</f>
        <v>0</v>
      </c>
      <c r="I530" s="344" t="str">
        <f aca="false">IF(H530&gt;0,"ok","ocultar")</f>
        <v>ocultar</v>
      </c>
    </row>
    <row r="531" customFormat="false" ht="14.25" hidden="false" customHeight="false" outlineLevel="0" collapsed="false">
      <c r="B531" s="357"/>
      <c r="C531" s="358"/>
      <c r="D531" s="359"/>
      <c r="E531" s="360"/>
      <c r="F531" s="360"/>
      <c r="G531" s="361"/>
      <c r="H531" s="362" t="n">
        <f aca="false">F531*G531</f>
        <v>0</v>
      </c>
      <c r="I531" s="344" t="str">
        <f aca="false">IF(H531&gt;0,"ok","ocultar")</f>
        <v>ocultar</v>
      </c>
    </row>
    <row r="532" customFormat="false" ht="14.25" hidden="false" customHeight="false" outlineLevel="0" collapsed="false">
      <c r="B532" s="357"/>
      <c r="C532" s="358"/>
      <c r="D532" s="359"/>
      <c r="E532" s="360"/>
      <c r="F532" s="357"/>
      <c r="G532" s="361"/>
      <c r="H532" s="362" t="n">
        <f aca="false">F532*G532</f>
        <v>0</v>
      </c>
      <c r="I532" s="344" t="str">
        <f aca="false">IF(H532&gt;0,"ok","ocultar")</f>
        <v>ocultar</v>
      </c>
    </row>
    <row r="533" customFormat="false" ht="14.25" hidden="false" customHeight="false" outlineLevel="0" collapsed="false">
      <c r="D533" s="363"/>
      <c r="I533" s="344" t="str">
        <f aca="false">I534</f>
        <v>ocultar</v>
      </c>
    </row>
    <row r="534" customFormat="false" ht="14.25" hidden="false" customHeight="false" outlineLevel="0" collapsed="false">
      <c r="B534" s="345" t="s">
        <v>232</v>
      </c>
      <c r="C534" s="346"/>
      <c r="D534" s="364"/>
      <c r="E534" s="348"/>
      <c r="F534" s="349"/>
      <c r="G534" s="350"/>
      <c r="H534" s="350" t="n">
        <f aca="false">ROUND(SUM(H535:H550),2)</f>
        <v>0</v>
      </c>
      <c r="I534" s="344" t="str">
        <f aca="false">IF(H534&gt;0,"ok","ocultar")</f>
        <v>ocultar</v>
      </c>
    </row>
    <row r="535" customFormat="false" ht="14.25" hidden="false" customHeight="false" outlineLevel="0" collapsed="false">
      <c r="B535" s="351"/>
      <c r="C535" s="352"/>
      <c r="D535" s="353"/>
      <c r="E535" s="354"/>
      <c r="F535" s="354"/>
      <c r="G535" s="355"/>
      <c r="H535" s="356" t="n">
        <f aca="false">F535*G535</f>
        <v>0</v>
      </c>
      <c r="I535" s="344" t="str">
        <f aca="false">IF(H535&gt;0,"ok","ocultar")</f>
        <v>ocultar</v>
      </c>
    </row>
    <row r="536" customFormat="false" ht="14.25" hidden="false" customHeight="false" outlineLevel="0" collapsed="false">
      <c r="B536" s="357"/>
      <c r="C536" s="358"/>
      <c r="D536" s="359"/>
      <c r="E536" s="360"/>
      <c r="F536" s="360"/>
      <c r="G536" s="361"/>
      <c r="H536" s="362" t="n">
        <f aca="false">F536*G536</f>
        <v>0</v>
      </c>
      <c r="I536" s="344" t="str">
        <f aca="false">IF(H536&gt;0,"ok","ocultar")</f>
        <v>ocultar</v>
      </c>
    </row>
    <row r="537" customFormat="false" ht="14.25" hidden="false" customHeight="false" outlineLevel="0" collapsed="false">
      <c r="B537" s="357"/>
      <c r="C537" s="358"/>
      <c r="D537" s="359"/>
      <c r="E537" s="360"/>
      <c r="F537" s="360"/>
      <c r="G537" s="361"/>
      <c r="H537" s="362" t="n">
        <f aca="false">F537*G537</f>
        <v>0</v>
      </c>
      <c r="I537" s="344" t="str">
        <f aca="false">IF(H537&gt;0,"ok","ocultar")</f>
        <v>ocultar</v>
      </c>
    </row>
    <row r="538" customFormat="false" ht="14.25" hidden="false" customHeight="false" outlineLevel="0" collapsed="false">
      <c r="B538" s="357"/>
      <c r="C538" s="358"/>
      <c r="D538" s="359"/>
      <c r="E538" s="360"/>
      <c r="F538" s="360"/>
      <c r="G538" s="361"/>
      <c r="H538" s="362" t="n">
        <f aca="false">F538*G538</f>
        <v>0</v>
      </c>
      <c r="I538" s="344" t="str">
        <f aca="false">IF(H538&gt;0,"ok","ocultar")</f>
        <v>ocultar</v>
      </c>
    </row>
    <row r="539" customFormat="false" ht="14.25" hidden="false" customHeight="false" outlineLevel="0" collapsed="false">
      <c r="B539" s="357"/>
      <c r="C539" s="358"/>
      <c r="D539" s="359"/>
      <c r="E539" s="360"/>
      <c r="F539" s="360"/>
      <c r="G539" s="361"/>
      <c r="H539" s="362" t="n">
        <f aca="false">F539*G539</f>
        <v>0</v>
      </c>
      <c r="I539" s="344" t="str">
        <f aca="false">IF(H539&gt;0,"ok","ocultar")</f>
        <v>ocultar</v>
      </c>
    </row>
    <row r="540" customFormat="false" ht="14.25" hidden="false" customHeight="false" outlineLevel="0" collapsed="false">
      <c r="B540" s="357"/>
      <c r="C540" s="358"/>
      <c r="D540" s="359"/>
      <c r="E540" s="360"/>
      <c r="F540" s="360"/>
      <c r="G540" s="361"/>
      <c r="H540" s="362" t="n">
        <f aca="false">F540*G540</f>
        <v>0</v>
      </c>
      <c r="I540" s="344" t="str">
        <f aca="false">IF(H540&gt;0,"ok","ocultar")</f>
        <v>ocultar</v>
      </c>
    </row>
    <row r="541" customFormat="false" ht="14.25" hidden="false" customHeight="false" outlineLevel="0" collapsed="false">
      <c r="B541" s="357"/>
      <c r="C541" s="358"/>
      <c r="D541" s="359"/>
      <c r="E541" s="360"/>
      <c r="F541" s="360"/>
      <c r="G541" s="361"/>
      <c r="H541" s="362" t="n">
        <f aca="false">F541*G541</f>
        <v>0</v>
      </c>
      <c r="I541" s="344" t="str">
        <f aca="false">IF(H541&gt;0,"ok","ocultar")</f>
        <v>ocultar</v>
      </c>
    </row>
    <row r="542" customFormat="false" ht="14.25" hidden="false" customHeight="false" outlineLevel="0" collapsed="false">
      <c r="B542" s="357"/>
      <c r="C542" s="358"/>
      <c r="D542" s="359"/>
      <c r="E542" s="360"/>
      <c r="F542" s="360"/>
      <c r="G542" s="361"/>
      <c r="H542" s="362" t="n">
        <f aca="false">F542*G542</f>
        <v>0</v>
      </c>
      <c r="I542" s="344" t="str">
        <f aca="false">IF(H542&gt;0,"ok","ocultar")</f>
        <v>ocultar</v>
      </c>
    </row>
    <row r="543" customFormat="false" ht="14.25" hidden="false" customHeight="false" outlineLevel="0" collapsed="false">
      <c r="B543" s="357"/>
      <c r="C543" s="358"/>
      <c r="D543" s="359"/>
      <c r="E543" s="360"/>
      <c r="F543" s="360"/>
      <c r="G543" s="361"/>
      <c r="H543" s="362" t="n">
        <f aca="false">F543*G543</f>
        <v>0</v>
      </c>
      <c r="I543" s="344" t="str">
        <f aca="false">IF(H543&gt;0,"ok","ocultar")</f>
        <v>ocultar</v>
      </c>
    </row>
    <row r="544" customFormat="false" ht="14.25" hidden="false" customHeight="false" outlineLevel="0" collapsed="false">
      <c r="B544" s="357"/>
      <c r="C544" s="358"/>
      <c r="D544" s="359"/>
      <c r="E544" s="360"/>
      <c r="F544" s="360"/>
      <c r="G544" s="361"/>
      <c r="H544" s="362" t="n">
        <f aca="false">F544*G544</f>
        <v>0</v>
      </c>
      <c r="I544" s="344" t="str">
        <f aca="false">IF(H544&gt;0,"ok","ocultar")</f>
        <v>ocultar</v>
      </c>
    </row>
    <row r="545" customFormat="false" ht="14.25" hidden="false" customHeight="false" outlineLevel="0" collapsed="false">
      <c r="B545" s="357"/>
      <c r="C545" s="358"/>
      <c r="D545" s="359"/>
      <c r="E545" s="360"/>
      <c r="F545" s="360"/>
      <c r="G545" s="361"/>
      <c r="H545" s="362" t="n">
        <f aca="false">F545*G545</f>
        <v>0</v>
      </c>
      <c r="I545" s="344" t="str">
        <f aca="false">IF(H545&gt;0,"ok","ocultar")</f>
        <v>ocultar</v>
      </c>
    </row>
    <row r="546" customFormat="false" ht="14.25" hidden="false" customHeight="false" outlineLevel="0" collapsed="false">
      <c r="B546" s="357"/>
      <c r="C546" s="358"/>
      <c r="D546" s="359"/>
      <c r="E546" s="360"/>
      <c r="F546" s="360"/>
      <c r="G546" s="361"/>
      <c r="H546" s="362" t="n">
        <f aca="false">F546*G546</f>
        <v>0</v>
      </c>
      <c r="I546" s="344" t="str">
        <f aca="false">IF(H546&gt;0,"ok","ocultar")</f>
        <v>ocultar</v>
      </c>
    </row>
    <row r="547" customFormat="false" ht="14.25" hidden="false" customHeight="false" outlineLevel="0" collapsed="false">
      <c r="B547" s="357"/>
      <c r="C547" s="358"/>
      <c r="D547" s="359"/>
      <c r="E547" s="360"/>
      <c r="F547" s="360"/>
      <c r="G547" s="361"/>
      <c r="H547" s="362" t="n">
        <f aca="false">F547*G547</f>
        <v>0</v>
      </c>
      <c r="I547" s="344" t="str">
        <f aca="false">IF(H547&gt;0,"ok","ocultar")</f>
        <v>ocultar</v>
      </c>
    </row>
    <row r="548" customFormat="false" ht="14.25" hidden="false" customHeight="false" outlineLevel="0" collapsed="false">
      <c r="B548" s="357"/>
      <c r="C548" s="358"/>
      <c r="D548" s="359"/>
      <c r="E548" s="360"/>
      <c r="F548" s="360"/>
      <c r="G548" s="361"/>
      <c r="H548" s="362" t="n">
        <f aca="false">F548*G548</f>
        <v>0</v>
      </c>
      <c r="I548" s="344" t="str">
        <f aca="false">IF(H548&gt;0,"ok","ocultar")</f>
        <v>ocultar</v>
      </c>
    </row>
    <row r="549" customFormat="false" ht="14.25" hidden="false" customHeight="false" outlineLevel="0" collapsed="false">
      <c r="B549" s="357"/>
      <c r="C549" s="358"/>
      <c r="D549" s="359"/>
      <c r="E549" s="360"/>
      <c r="F549" s="357"/>
      <c r="G549" s="361"/>
      <c r="H549" s="362" t="n">
        <f aca="false">F549*G549</f>
        <v>0</v>
      </c>
      <c r="I549" s="344" t="str">
        <f aca="false">IF(H549&gt;0,"ok","ocultar")</f>
        <v>ocultar</v>
      </c>
    </row>
    <row r="550" customFormat="false" ht="14.25" hidden="false" customHeight="false" outlineLevel="0" collapsed="false">
      <c r="I550" s="344" t="str">
        <f aca="false">I551</f>
        <v>ocultar</v>
      </c>
    </row>
    <row r="551" customFormat="false" ht="14.25" hidden="false" customHeight="false" outlineLevel="0" collapsed="false">
      <c r="B551" s="345" t="s">
        <v>233</v>
      </c>
      <c r="C551" s="346"/>
      <c r="D551" s="364"/>
      <c r="E551" s="348"/>
      <c r="F551" s="349"/>
      <c r="G551" s="350"/>
      <c r="H551" s="350" t="n">
        <f aca="false">ROUND(SUM(H552:H567),2)</f>
        <v>0</v>
      </c>
      <c r="I551" s="344" t="str">
        <f aca="false">IF(H551&gt;0,"ok","ocultar")</f>
        <v>ocultar</v>
      </c>
    </row>
    <row r="552" customFormat="false" ht="14.25" hidden="false" customHeight="false" outlineLevel="0" collapsed="false">
      <c r="B552" s="351"/>
      <c r="C552" s="352"/>
      <c r="D552" s="353"/>
      <c r="E552" s="354"/>
      <c r="F552" s="354"/>
      <c r="G552" s="355"/>
      <c r="H552" s="356" t="n">
        <f aca="false">F552*G552</f>
        <v>0</v>
      </c>
      <c r="I552" s="344" t="str">
        <f aca="false">IF(H552&gt;0,"ok","ocultar")</f>
        <v>ocultar</v>
      </c>
    </row>
    <row r="553" customFormat="false" ht="14.25" hidden="false" customHeight="false" outlineLevel="0" collapsed="false">
      <c r="B553" s="357"/>
      <c r="C553" s="358"/>
      <c r="D553" s="359"/>
      <c r="E553" s="360"/>
      <c r="F553" s="360"/>
      <c r="G553" s="361"/>
      <c r="H553" s="362" t="n">
        <f aca="false">F553*G553</f>
        <v>0</v>
      </c>
      <c r="I553" s="344" t="str">
        <f aca="false">IF(H553&gt;0,"ok","ocultar")</f>
        <v>ocultar</v>
      </c>
    </row>
    <row r="554" customFormat="false" ht="14.25" hidden="false" customHeight="false" outlineLevel="0" collapsed="false">
      <c r="B554" s="357"/>
      <c r="C554" s="358"/>
      <c r="D554" s="359"/>
      <c r="E554" s="360"/>
      <c r="F554" s="360"/>
      <c r="G554" s="361"/>
      <c r="H554" s="362" t="n">
        <f aca="false">F554*G554</f>
        <v>0</v>
      </c>
      <c r="I554" s="344" t="str">
        <f aca="false">IF(H554&gt;0,"ok","ocultar")</f>
        <v>ocultar</v>
      </c>
    </row>
    <row r="555" customFormat="false" ht="14.25" hidden="false" customHeight="false" outlineLevel="0" collapsed="false">
      <c r="B555" s="357"/>
      <c r="C555" s="358"/>
      <c r="D555" s="359"/>
      <c r="E555" s="360"/>
      <c r="F555" s="360"/>
      <c r="G555" s="361"/>
      <c r="H555" s="362" t="n">
        <f aca="false">F555*G555</f>
        <v>0</v>
      </c>
      <c r="I555" s="344" t="str">
        <f aca="false">IF(H555&gt;0,"ok","ocultar")</f>
        <v>ocultar</v>
      </c>
    </row>
    <row r="556" customFormat="false" ht="14.25" hidden="false" customHeight="false" outlineLevel="0" collapsed="false">
      <c r="B556" s="357"/>
      <c r="C556" s="358"/>
      <c r="D556" s="359"/>
      <c r="E556" s="360"/>
      <c r="F556" s="360"/>
      <c r="G556" s="361"/>
      <c r="H556" s="362" t="n">
        <f aca="false">F556*G556</f>
        <v>0</v>
      </c>
      <c r="I556" s="344" t="str">
        <f aca="false">IF(H556&gt;0,"ok","ocultar")</f>
        <v>ocultar</v>
      </c>
    </row>
    <row r="557" customFormat="false" ht="14.25" hidden="false" customHeight="false" outlineLevel="0" collapsed="false">
      <c r="B557" s="357"/>
      <c r="C557" s="358"/>
      <c r="D557" s="359"/>
      <c r="E557" s="360"/>
      <c r="F557" s="360"/>
      <c r="G557" s="361"/>
      <c r="H557" s="362" t="n">
        <f aca="false">F557*G557</f>
        <v>0</v>
      </c>
      <c r="I557" s="344" t="str">
        <f aca="false">IF(H557&gt;0,"ok","ocultar")</f>
        <v>ocultar</v>
      </c>
    </row>
    <row r="558" customFormat="false" ht="14.25" hidden="false" customHeight="false" outlineLevel="0" collapsed="false">
      <c r="B558" s="357"/>
      <c r="C558" s="358"/>
      <c r="D558" s="359"/>
      <c r="E558" s="360"/>
      <c r="F558" s="360"/>
      <c r="G558" s="361"/>
      <c r="H558" s="362" t="n">
        <f aca="false">F558*G558</f>
        <v>0</v>
      </c>
      <c r="I558" s="344" t="str">
        <f aca="false">IF(H558&gt;0,"ok","ocultar")</f>
        <v>ocultar</v>
      </c>
    </row>
    <row r="559" customFormat="false" ht="14.25" hidden="false" customHeight="false" outlineLevel="0" collapsed="false">
      <c r="B559" s="357"/>
      <c r="C559" s="358"/>
      <c r="D559" s="359"/>
      <c r="E559" s="360"/>
      <c r="F559" s="360"/>
      <c r="G559" s="361"/>
      <c r="H559" s="362" t="n">
        <f aca="false">F559*G559</f>
        <v>0</v>
      </c>
      <c r="I559" s="344" t="str">
        <f aca="false">IF(H559&gt;0,"ok","ocultar")</f>
        <v>ocultar</v>
      </c>
    </row>
    <row r="560" customFormat="false" ht="14.25" hidden="false" customHeight="false" outlineLevel="0" collapsed="false">
      <c r="B560" s="357"/>
      <c r="C560" s="358"/>
      <c r="D560" s="359"/>
      <c r="E560" s="360"/>
      <c r="F560" s="360"/>
      <c r="G560" s="361"/>
      <c r="H560" s="362" t="n">
        <f aca="false">F560*G560</f>
        <v>0</v>
      </c>
      <c r="I560" s="344" t="str">
        <f aca="false">IF(H560&gt;0,"ok","ocultar")</f>
        <v>ocultar</v>
      </c>
    </row>
    <row r="561" customFormat="false" ht="14.25" hidden="false" customHeight="false" outlineLevel="0" collapsed="false">
      <c r="B561" s="357"/>
      <c r="C561" s="358"/>
      <c r="D561" s="359"/>
      <c r="E561" s="360"/>
      <c r="F561" s="360"/>
      <c r="G561" s="361"/>
      <c r="H561" s="362" t="n">
        <f aca="false">F561*G561</f>
        <v>0</v>
      </c>
      <c r="I561" s="344" t="str">
        <f aca="false">IF(H561&gt;0,"ok","ocultar")</f>
        <v>ocultar</v>
      </c>
    </row>
    <row r="562" customFormat="false" ht="14.25" hidden="false" customHeight="false" outlineLevel="0" collapsed="false">
      <c r="B562" s="357"/>
      <c r="C562" s="358"/>
      <c r="D562" s="359"/>
      <c r="E562" s="360"/>
      <c r="F562" s="360"/>
      <c r="G562" s="361"/>
      <c r="H562" s="362" t="n">
        <f aca="false">F562*G562</f>
        <v>0</v>
      </c>
      <c r="I562" s="344" t="str">
        <f aca="false">IF(H562&gt;0,"ok","ocultar")</f>
        <v>ocultar</v>
      </c>
    </row>
    <row r="563" customFormat="false" ht="14.25" hidden="false" customHeight="false" outlineLevel="0" collapsed="false">
      <c r="B563" s="357"/>
      <c r="C563" s="358"/>
      <c r="D563" s="359"/>
      <c r="E563" s="360"/>
      <c r="F563" s="360"/>
      <c r="G563" s="361"/>
      <c r="H563" s="362" t="n">
        <f aca="false">F563*G563</f>
        <v>0</v>
      </c>
      <c r="I563" s="344" t="str">
        <f aca="false">IF(H563&gt;0,"ok","ocultar")</f>
        <v>ocultar</v>
      </c>
    </row>
    <row r="564" customFormat="false" ht="14.25" hidden="false" customHeight="false" outlineLevel="0" collapsed="false">
      <c r="B564" s="357"/>
      <c r="C564" s="358"/>
      <c r="D564" s="359"/>
      <c r="E564" s="360"/>
      <c r="F564" s="360"/>
      <c r="G564" s="361"/>
      <c r="H564" s="362" t="n">
        <f aca="false">F564*G564</f>
        <v>0</v>
      </c>
      <c r="I564" s="344" t="str">
        <f aca="false">IF(H564&gt;0,"ok","ocultar")</f>
        <v>ocultar</v>
      </c>
    </row>
    <row r="565" customFormat="false" ht="14.25" hidden="false" customHeight="false" outlineLevel="0" collapsed="false">
      <c r="B565" s="357"/>
      <c r="C565" s="358"/>
      <c r="D565" s="359"/>
      <c r="E565" s="360"/>
      <c r="F565" s="360"/>
      <c r="G565" s="361"/>
      <c r="H565" s="362" t="n">
        <f aca="false">F565*G565</f>
        <v>0</v>
      </c>
      <c r="I565" s="344" t="str">
        <f aca="false">IF(H565&gt;0,"ok","ocultar")</f>
        <v>ocultar</v>
      </c>
    </row>
    <row r="566" customFormat="false" ht="14.25" hidden="false" customHeight="false" outlineLevel="0" collapsed="false">
      <c r="B566" s="357"/>
      <c r="C566" s="358"/>
      <c r="D566" s="359"/>
      <c r="E566" s="360"/>
      <c r="F566" s="357"/>
      <c r="G566" s="361"/>
      <c r="H566" s="362" t="n">
        <f aca="false">F566*G566</f>
        <v>0</v>
      </c>
      <c r="I566" s="344" t="str">
        <f aca="false">IF(H566&gt;0,"ok","ocultar")</f>
        <v>ocultar</v>
      </c>
    </row>
    <row r="567" customFormat="false" ht="14.25" hidden="false" customHeight="false" outlineLevel="0" collapsed="false">
      <c r="D567" s="363"/>
      <c r="I567" s="344" t="str">
        <f aca="false">I568</f>
        <v>ocultar</v>
      </c>
    </row>
    <row r="568" customFormat="false" ht="14.25" hidden="false" customHeight="false" outlineLevel="0" collapsed="false">
      <c r="B568" s="345" t="s">
        <v>234</v>
      </c>
      <c r="C568" s="346"/>
      <c r="D568" s="364"/>
      <c r="E568" s="348"/>
      <c r="F568" s="349"/>
      <c r="G568" s="350"/>
      <c r="H568" s="350" t="n">
        <f aca="false">ROUND(SUM(H569:H584),2)</f>
        <v>0</v>
      </c>
      <c r="I568" s="344" t="str">
        <f aca="false">IF(H568&gt;0,"ok","ocultar")</f>
        <v>ocultar</v>
      </c>
    </row>
    <row r="569" customFormat="false" ht="14.25" hidden="false" customHeight="false" outlineLevel="0" collapsed="false">
      <c r="B569" s="351"/>
      <c r="C569" s="352"/>
      <c r="D569" s="353"/>
      <c r="E569" s="354"/>
      <c r="F569" s="354"/>
      <c r="G569" s="355"/>
      <c r="H569" s="356" t="n">
        <f aca="false">F569*G569</f>
        <v>0</v>
      </c>
      <c r="I569" s="344" t="str">
        <f aca="false">IF(H569&gt;0,"ok","ocultar")</f>
        <v>ocultar</v>
      </c>
    </row>
    <row r="570" customFormat="false" ht="14.25" hidden="false" customHeight="false" outlineLevel="0" collapsed="false">
      <c r="B570" s="357"/>
      <c r="C570" s="358"/>
      <c r="D570" s="359"/>
      <c r="E570" s="360"/>
      <c r="F570" s="360"/>
      <c r="G570" s="361"/>
      <c r="H570" s="362" t="n">
        <f aca="false">F570*G570</f>
        <v>0</v>
      </c>
      <c r="I570" s="344" t="str">
        <f aca="false">IF(H570&gt;0,"ok","ocultar")</f>
        <v>ocultar</v>
      </c>
    </row>
    <row r="571" customFormat="false" ht="14.25" hidden="false" customHeight="false" outlineLevel="0" collapsed="false">
      <c r="B571" s="357"/>
      <c r="C571" s="358"/>
      <c r="D571" s="359"/>
      <c r="E571" s="360"/>
      <c r="F571" s="360"/>
      <c r="G571" s="361"/>
      <c r="H571" s="362" t="n">
        <f aca="false">F571*G571</f>
        <v>0</v>
      </c>
      <c r="I571" s="344" t="str">
        <f aca="false">IF(H571&gt;0,"ok","ocultar")</f>
        <v>ocultar</v>
      </c>
    </row>
    <row r="572" customFormat="false" ht="14.25" hidden="false" customHeight="false" outlineLevel="0" collapsed="false">
      <c r="B572" s="357"/>
      <c r="C572" s="358"/>
      <c r="D572" s="359"/>
      <c r="E572" s="360"/>
      <c r="F572" s="360"/>
      <c r="G572" s="361"/>
      <c r="H572" s="362" t="n">
        <f aca="false">F572*G572</f>
        <v>0</v>
      </c>
      <c r="I572" s="344" t="str">
        <f aca="false">IF(H572&gt;0,"ok","ocultar")</f>
        <v>ocultar</v>
      </c>
    </row>
    <row r="573" customFormat="false" ht="14.25" hidden="false" customHeight="false" outlineLevel="0" collapsed="false">
      <c r="B573" s="357"/>
      <c r="C573" s="358"/>
      <c r="D573" s="359"/>
      <c r="E573" s="360"/>
      <c r="F573" s="360"/>
      <c r="G573" s="361"/>
      <c r="H573" s="362" t="n">
        <f aca="false">F573*G573</f>
        <v>0</v>
      </c>
      <c r="I573" s="344" t="str">
        <f aca="false">IF(H573&gt;0,"ok","ocultar")</f>
        <v>ocultar</v>
      </c>
    </row>
    <row r="574" customFormat="false" ht="14.25" hidden="false" customHeight="false" outlineLevel="0" collapsed="false">
      <c r="B574" s="357"/>
      <c r="C574" s="358"/>
      <c r="D574" s="359"/>
      <c r="E574" s="360"/>
      <c r="F574" s="360"/>
      <c r="G574" s="361"/>
      <c r="H574" s="362" t="n">
        <f aca="false">F574*G574</f>
        <v>0</v>
      </c>
      <c r="I574" s="344" t="str">
        <f aca="false">IF(H574&gt;0,"ok","ocultar")</f>
        <v>ocultar</v>
      </c>
    </row>
    <row r="575" customFormat="false" ht="14.25" hidden="false" customHeight="false" outlineLevel="0" collapsed="false">
      <c r="B575" s="357"/>
      <c r="C575" s="358"/>
      <c r="D575" s="359"/>
      <c r="E575" s="360"/>
      <c r="F575" s="360"/>
      <c r="G575" s="361"/>
      <c r="H575" s="362" t="n">
        <f aca="false">F575*G575</f>
        <v>0</v>
      </c>
      <c r="I575" s="344" t="str">
        <f aca="false">IF(H575&gt;0,"ok","ocultar")</f>
        <v>ocultar</v>
      </c>
    </row>
    <row r="576" customFormat="false" ht="14.25" hidden="false" customHeight="false" outlineLevel="0" collapsed="false">
      <c r="B576" s="357"/>
      <c r="C576" s="358"/>
      <c r="D576" s="359"/>
      <c r="E576" s="360"/>
      <c r="F576" s="360"/>
      <c r="G576" s="361"/>
      <c r="H576" s="362" t="n">
        <f aca="false">F576*G576</f>
        <v>0</v>
      </c>
      <c r="I576" s="344" t="str">
        <f aca="false">IF(H576&gt;0,"ok","ocultar")</f>
        <v>ocultar</v>
      </c>
    </row>
    <row r="577" customFormat="false" ht="14.25" hidden="false" customHeight="false" outlineLevel="0" collapsed="false">
      <c r="B577" s="357"/>
      <c r="C577" s="358"/>
      <c r="D577" s="359"/>
      <c r="E577" s="360"/>
      <c r="F577" s="360"/>
      <c r="G577" s="361"/>
      <c r="H577" s="362" t="n">
        <f aca="false">F577*G577</f>
        <v>0</v>
      </c>
      <c r="I577" s="344" t="str">
        <f aca="false">IF(H577&gt;0,"ok","ocultar")</f>
        <v>ocultar</v>
      </c>
    </row>
    <row r="578" customFormat="false" ht="14.25" hidden="false" customHeight="false" outlineLevel="0" collapsed="false">
      <c r="B578" s="357"/>
      <c r="C578" s="358"/>
      <c r="D578" s="359"/>
      <c r="E578" s="360"/>
      <c r="F578" s="360"/>
      <c r="G578" s="361"/>
      <c r="H578" s="362" t="n">
        <f aca="false">F578*G578</f>
        <v>0</v>
      </c>
      <c r="I578" s="344" t="str">
        <f aca="false">IF(H578&gt;0,"ok","ocultar")</f>
        <v>ocultar</v>
      </c>
    </row>
    <row r="579" customFormat="false" ht="14.25" hidden="false" customHeight="false" outlineLevel="0" collapsed="false">
      <c r="B579" s="357"/>
      <c r="C579" s="358"/>
      <c r="D579" s="359"/>
      <c r="E579" s="360"/>
      <c r="F579" s="360"/>
      <c r="G579" s="361"/>
      <c r="H579" s="362" t="n">
        <f aca="false">F579*G579</f>
        <v>0</v>
      </c>
      <c r="I579" s="344" t="str">
        <f aca="false">IF(H579&gt;0,"ok","ocultar")</f>
        <v>ocultar</v>
      </c>
    </row>
    <row r="580" customFormat="false" ht="14.25" hidden="false" customHeight="false" outlineLevel="0" collapsed="false">
      <c r="B580" s="357"/>
      <c r="C580" s="358"/>
      <c r="D580" s="359"/>
      <c r="E580" s="360"/>
      <c r="F580" s="360"/>
      <c r="G580" s="361"/>
      <c r="H580" s="362" t="n">
        <f aca="false">F580*G580</f>
        <v>0</v>
      </c>
      <c r="I580" s="344" t="str">
        <f aca="false">IF(H580&gt;0,"ok","ocultar")</f>
        <v>ocultar</v>
      </c>
    </row>
    <row r="581" customFormat="false" ht="14.25" hidden="false" customHeight="false" outlineLevel="0" collapsed="false">
      <c r="B581" s="357"/>
      <c r="C581" s="358"/>
      <c r="D581" s="359"/>
      <c r="E581" s="360"/>
      <c r="F581" s="360"/>
      <c r="G581" s="361"/>
      <c r="H581" s="362" t="n">
        <f aca="false">F581*G581</f>
        <v>0</v>
      </c>
      <c r="I581" s="344" t="str">
        <f aca="false">IF(H581&gt;0,"ok","ocultar")</f>
        <v>ocultar</v>
      </c>
    </row>
    <row r="582" customFormat="false" ht="14.25" hidden="false" customHeight="false" outlineLevel="0" collapsed="false">
      <c r="B582" s="357"/>
      <c r="C582" s="358"/>
      <c r="D582" s="359"/>
      <c r="E582" s="360"/>
      <c r="F582" s="360"/>
      <c r="G582" s="361"/>
      <c r="H582" s="362" t="n">
        <f aca="false">F582*G582</f>
        <v>0</v>
      </c>
      <c r="I582" s="344" t="str">
        <f aca="false">IF(H582&gt;0,"ok","ocultar")</f>
        <v>ocultar</v>
      </c>
    </row>
    <row r="583" customFormat="false" ht="14.25" hidden="false" customHeight="false" outlineLevel="0" collapsed="false">
      <c r="B583" s="357"/>
      <c r="C583" s="358"/>
      <c r="D583" s="359"/>
      <c r="E583" s="360"/>
      <c r="F583" s="357"/>
      <c r="G583" s="361"/>
      <c r="H583" s="362" t="n">
        <f aca="false">F583*G583</f>
        <v>0</v>
      </c>
      <c r="I583" s="344" t="str">
        <f aca="false">IF(H583&gt;0,"ok","ocultar")</f>
        <v>ocultar</v>
      </c>
    </row>
    <row r="584" customFormat="false" ht="14.25" hidden="false" customHeight="false" outlineLevel="0" collapsed="false">
      <c r="I584" s="344" t="str">
        <f aca="false">I585</f>
        <v>ocultar</v>
      </c>
    </row>
    <row r="585" customFormat="false" ht="14.25" hidden="false" customHeight="false" outlineLevel="0" collapsed="false">
      <c r="B585" s="345" t="s">
        <v>235</v>
      </c>
      <c r="C585" s="346"/>
      <c r="D585" s="364"/>
      <c r="E585" s="348"/>
      <c r="F585" s="349"/>
      <c r="G585" s="350"/>
      <c r="H585" s="350" t="n">
        <f aca="false">ROUND(SUM(H586:H601),2)</f>
        <v>0</v>
      </c>
      <c r="I585" s="344" t="str">
        <f aca="false">IF(H585&gt;0,"ok","ocultar")</f>
        <v>ocultar</v>
      </c>
    </row>
    <row r="586" customFormat="false" ht="14.25" hidden="false" customHeight="false" outlineLevel="0" collapsed="false">
      <c r="B586" s="351"/>
      <c r="C586" s="352"/>
      <c r="D586" s="353"/>
      <c r="E586" s="354"/>
      <c r="F586" s="354"/>
      <c r="G586" s="355"/>
      <c r="H586" s="356" t="n">
        <f aca="false">F586*G586</f>
        <v>0</v>
      </c>
      <c r="I586" s="344" t="str">
        <f aca="false">IF(H586&gt;0,"ok","ocultar")</f>
        <v>ocultar</v>
      </c>
    </row>
    <row r="587" customFormat="false" ht="14.25" hidden="false" customHeight="false" outlineLevel="0" collapsed="false">
      <c r="B587" s="357"/>
      <c r="C587" s="358"/>
      <c r="D587" s="359"/>
      <c r="E587" s="360"/>
      <c r="F587" s="360"/>
      <c r="G587" s="361"/>
      <c r="H587" s="362" t="n">
        <f aca="false">F587*G587</f>
        <v>0</v>
      </c>
      <c r="I587" s="344" t="str">
        <f aca="false">IF(H587&gt;0,"ok","ocultar")</f>
        <v>ocultar</v>
      </c>
    </row>
    <row r="588" customFormat="false" ht="14.25" hidden="false" customHeight="false" outlineLevel="0" collapsed="false">
      <c r="B588" s="357"/>
      <c r="C588" s="358"/>
      <c r="D588" s="359"/>
      <c r="E588" s="360"/>
      <c r="F588" s="360"/>
      <c r="G588" s="361"/>
      <c r="H588" s="362" t="n">
        <f aca="false">F588*G588</f>
        <v>0</v>
      </c>
      <c r="I588" s="344" t="str">
        <f aca="false">IF(H588&gt;0,"ok","ocultar")</f>
        <v>ocultar</v>
      </c>
    </row>
    <row r="589" customFormat="false" ht="14.25" hidden="false" customHeight="false" outlineLevel="0" collapsed="false">
      <c r="B589" s="357"/>
      <c r="C589" s="358"/>
      <c r="D589" s="359"/>
      <c r="E589" s="360"/>
      <c r="F589" s="360"/>
      <c r="G589" s="361"/>
      <c r="H589" s="362" t="n">
        <f aca="false">F589*G589</f>
        <v>0</v>
      </c>
      <c r="I589" s="344" t="str">
        <f aca="false">IF(H589&gt;0,"ok","ocultar")</f>
        <v>ocultar</v>
      </c>
    </row>
    <row r="590" customFormat="false" ht="14.25" hidden="false" customHeight="false" outlineLevel="0" collapsed="false">
      <c r="B590" s="357"/>
      <c r="C590" s="358"/>
      <c r="D590" s="359"/>
      <c r="E590" s="360"/>
      <c r="F590" s="360"/>
      <c r="G590" s="361"/>
      <c r="H590" s="362" t="n">
        <f aca="false">F590*G590</f>
        <v>0</v>
      </c>
      <c r="I590" s="344" t="str">
        <f aca="false">IF(H590&gt;0,"ok","ocultar")</f>
        <v>ocultar</v>
      </c>
    </row>
    <row r="591" customFormat="false" ht="14.25" hidden="false" customHeight="false" outlineLevel="0" collapsed="false">
      <c r="B591" s="357"/>
      <c r="C591" s="358"/>
      <c r="D591" s="359"/>
      <c r="E591" s="360"/>
      <c r="F591" s="360"/>
      <c r="G591" s="361"/>
      <c r="H591" s="362" t="n">
        <f aca="false">F591*G591</f>
        <v>0</v>
      </c>
      <c r="I591" s="344" t="str">
        <f aca="false">IF(H591&gt;0,"ok","ocultar")</f>
        <v>ocultar</v>
      </c>
    </row>
    <row r="592" customFormat="false" ht="14.25" hidden="false" customHeight="false" outlineLevel="0" collapsed="false">
      <c r="B592" s="357"/>
      <c r="C592" s="358"/>
      <c r="D592" s="359"/>
      <c r="E592" s="360"/>
      <c r="F592" s="360"/>
      <c r="G592" s="361"/>
      <c r="H592" s="362" t="n">
        <f aca="false">F592*G592</f>
        <v>0</v>
      </c>
      <c r="I592" s="344" t="str">
        <f aca="false">IF(H592&gt;0,"ok","ocultar")</f>
        <v>ocultar</v>
      </c>
    </row>
    <row r="593" customFormat="false" ht="14.25" hidden="false" customHeight="false" outlineLevel="0" collapsed="false">
      <c r="B593" s="357"/>
      <c r="C593" s="358"/>
      <c r="D593" s="359"/>
      <c r="E593" s="360"/>
      <c r="F593" s="360"/>
      <c r="G593" s="361"/>
      <c r="H593" s="362" t="n">
        <f aca="false">F593*G593</f>
        <v>0</v>
      </c>
      <c r="I593" s="344" t="str">
        <f aca="false">IF(H593&gt;0,"ok","ocultar")</f>
        <v>ocultar</v>
      </c>
    </row>
    <row r="594" customFormat="false" ht="14.25" hidden="false" customHeight="false" outlineLevel="0" collapsed="false">
      <c r="B594" s="357"/>
      <c r="C594" s="358"/>
      <c r="D594" s="359"/>
      <c r="E594" s="360"/>
      <c r="F594" s="360"/>
      <c r="G594" s="361"/>
      <c r="H594" s="362" t="n">
        <f aca="false">F594*G594</f>
        <v>0</v>
      </c>
      <c r="I594" s="344" t="str">
        <f aca="false">IF(H594&gt;0,"ok","ocultar")</f>
        <v>ocultar</v>
      </c>
    </row>
    <row r="595" customFormat="false" ht="14.25" hidden="false" customHeight="false" outlineLevel="0" collapsed="false">
      <c r="B595" s="357"/>
      <c r="C595" s="358"/>
      <c r="D595" s="359"/>
      <c r="E595" s="360"/>
      <c r="F595" s="360"/>
      <c r="G595" s="361"/>
      <c r="H595" s="362" t="n">
        <f aca="false">F595*G595</f>
        <v>0</v>
      </c>
      <c r="I595" s="344" t="str">
        <f aca="false">IF(H595&gt;0,"ok","ocultar")</f>
        <v>ocultar</v>
      </c>
    </row>
    <row r="596" customFormat="false" ht="14.25" hidden="false" customHeight="false" outlineLevel="0" collapsed="false">
      <c r="B596" s="357"/>
      <c r="C596" s="358"/>
      <c r="D596" s="359"/>
      <c r="E596" s="360"/>
      <c r="F596" s="360"/>
      <c r="G596" s="361"/>
      <c r="H596" s="362" t="n">
        <f aca="false">F596*G596</f>
        <v>0</v>
      </c>
      <c r="I596" s="344" t="str">
        <f aca="false">IF(H596&gt;0,"ok","ocultar")</f>
        <v>ocultar</v>
      </c>
    </row>
    <row r="597" customFormat="false" ht="14.25" hidden="false" customHeight="false" outlineLevel="0" collapsed="false">
      <c r="B597" s="357"/>
      <c r="C597" s="358"/>
      <c r="D597" s="359"/>
      <c r="E597" s="360"/>
      <c r="F597" s="360"/>
      <c r="G597" s="361"/>
      <c r="H597" s="362" t="n">
        <f aca="false">F597*G597</f>
        <v>0</v>
      </c>
      <c r="I597" s="344" t="str">
        <f aca="false">IF(H597&gt;0,"ok","ocultar")</f>
        <v>ocultar</v>
      </c>
    </row>
    <row r="598" customFormat="false" ht="14.25" hidden="false" customHeight="false" outlineLevel="0" collapsed="false">
      <c r="B598" s="357"/>
      <c r="C598" s="358"/>
      <c r="D598" s="359"/>
      <c r="E598" s="360"/>
      <c r="F598" s="360"/>
      <c r="G598" s="361"/>
      <c r="H598" s="362" t="n">
        <f aca="false">F598*G598</f>
        <v>0</v>
      </c>
      <c r="I598" s="344" t="str">
        <f aca="false">IF(H598&gt;0,"ok","ocultar")</f>
        <v>ocultar</v>
      </c>
    </row>
    <row r="599" customFormat="false" ht="14.25" hidden="false" customHeight="false" outlineLevel="0" collapsed="false">
      <c r="B599" s="357"/>
      <c r="C599" s="358"/>
      <c r="D599" s="359"/>
      <c r="E599" s="360"/>
      <c r="F599" s="360"/>
      <c r="G599" s="361"/>
      <c r="H599" s="362" t="n">
        <f aca="false">F599*G599</f>
        <v>0</v>
      </c>
      <c r="I599" s="344" t="str">
        <f aca="false">IF(H599&gt;0,"ok","ocultar")</f>
        <v>ocultar</v>
      </c>
    </row>
    <row r="600" customFormat="false" ht="14.25" hidden="false" customHeight="false" outlineLevel="0" collapsed="false">
      <c r="B600" s="357"/>
      <c r="C600" s="358"/>
      <c r="D600" s="359"/>
      <c r="E600" s="360"/>
      <c r="F600" s="357"/>
      <c r="G600" s="361"/>
      <c r="H600" s="362" t="n">
        <f aca="false">F600*G600</f>
        <v>0</v>
      </c>
      <c r="I600" s="344" t="str">
        <f aca="false">IF(H600&gt;0,"ok","ocultar")</f>
        <v>ocultar</v>
      </c>
    </row>
    <row r="601" customFormat="false" ht="14.25" hidden="false" customHeight="false" outlineLevel="0" collapsed="false">
      <c r="D601" s="363"/>
      <c r="I601" s="344" t="str">
        <f aca="false">I602</f>
        <v>ocultar</v>
      </c>
    </row>
    <row r="602" customFormat="false" ht="14.25" hidden="false" customHeight="false" outlineLevel="0" collapsed="false">
      <c r="B602" s="345" t="s">
        <v>236</v>
      </c>
      <c r="C602" s="346"/>
      <c r="D602" s="364"/>
      <c r="E602" s="348"/>
      <c r="F602" s="349"/>
      <c r="G602" s="350"/>
      <c r="H602" s="350" t="n">
        <f aca="false">ROUND(SUM(H603:H618),2)</f>
        <v>0</v>
      </c>
      <c r="I602" s="344" t="str">
        <f aca="false">IF(H602&gt;0,"ok","ocultar")</f>
        <v>ocultar</v>
      </c>
    </row>
    <row r="603" customFormat="false" ht="14.25" hidden="false" customHeight="false" outlineLevel="0" collapsed="false">
      <c r="B603" s="351"/>
      <c r="C603" s="352"/>
      <c r="D603" s="353"/>
      <c r="E603" s="354"/>
      <c r="F603" s="354"/>
      <c r="G603" s="355"/>
      <c r="H603" s="356" t="n">
        <f aca="false">F603*G603</f>
        <v>0</v>
      </c>
      <c r="I603" s="344" t="str">
        <f aca="false">IF(H603&gt;0,"ok","ocultar")</f>
        <v>ocultar</v>
      </c>
    </row>
    <row r="604" customFormat="false" ht="14.25" hidden="false" customHeight="false" outlineLevel="0" collapsed="false">
      <c r="B604" s="357"/>
      <c r="C604" s="358"/>
      <c r="D604" s="359"/>
      <c r="E604" s="360"/>
      <c r="F604" s="360"/>
      <c r="G604" s="361"/>
      <c r="H604" s="362" t="n">
        <f aca="false">F604*G604</f>
        <v>0</v>
      </c>
      <c r="I604" s="344" t="str">
        <f aca="false">IF(H604&gt;0,"ok","ocultar")</f>
        <v>ocultar</v>
      </c>
    </row>
    <row r="605" customFormat="false" ht="14.25" hidden="false" customHeight="false" outlineLevel="0" collapsed="false">
      <c r="B605" s="357"/>
      <c r="C605" s="358"/>
      <c r="D605" s="359"/>
      <c r="E605" s="360"/>
      <c r="F605" s="360"/>
      <c r="G605" s="361"/>
      <c r="H605" s="362" t="n">
        <f aca="false">F605*G605</f>
        <v>0</v>
      </c>
      <c r="I605" s="344" t="str">
        <f aca="false">IF(H605&gt;0,"ok","ocultar")</f>
        <v>ocultar</v>
      </c>
    </row>
    <row r="606" customFormat="false" ht="14.25" hidden="false" customHeight="false" outlineLevel="0" collapsed="false">
      <c r="B606" s="357"/>
      <c r="C606" s="358"/>
      <c r="D606" s="359"/>
      <c r="E606" s="360"/>
      <c r="F606" s="360"/>
      <c r="G606" s="361"/>
      <c r="H606" s="362" t="n">
        <f aca="false">F606*G606</f>
        <v>0</v>
      </c>
      <c r="I606" s="344" t="str">
        <f aca="false">IF(H606&gt;0,"ok","ocultar")</f>
        <v>ocultar</v>
      </c>
    </row>
    <row r="607" customFormat="false" ht="14.25" hidden="false" customHeight="false" outlineLevel="0" collapsed="false">
      <c r="B607" s="357"/>
      <c r="C607" s="358"/>
      <c r="D607" s="359"/>
      <c r="E607" s="360"/>
      <c r="F607" s="360"/>
      <c r="G607" s="361"/>
      <c r="H607" s="362" t="n">
        <f aca="false">F607*G607</f>
        <v>0</v>
      </c>
      <c r="I607" s="344" t="str">
        <f aca="false">IF(H607&gt;0,"ok","ocultar")</f>
        <v>ocultar</v>
      </c>
    </row>
    <row r="608" customFormat="false" ht="14.25" hidden="false" customHeight="false" outlineLevel="0" collapsed="false">
      <c r="B608" s="357"/>
      <c r="C608" s="358"/>
      <c r="D608" s="359"/>
      <c r="E608" s="360"/>
      <c r="F608" s="360"/>
      <c r="G608" s="361"/>
      <c r="H608" s="362" t="n">
        <f aca="false">F608*G608</f>
        <v>0</v>
      </c>
      <c r="I608" s="344" t="str">
        <f aca="false">IF(H608&gt;0,"ok","ocultar")</f>
        <v>ocultar</v>
      </c>
    </row>
    <row r="609" customFormat="false" ht="14.25" hidden="false" customHeight="false" outlineLevel="0" collapsed="false">
      <c r="B609" s="357"/>
      <c r="C609" s="358"/>
      <c r="D609" s="359"/>
      <c r="E609" s="360"/>
      <c r="F609" s="360"/>
      <c r="G609" s="361"/>
      <c r="H609" s="362" t="n">
        <f aca="false">F609*G609</f>
        <v>0</v>
      </c>
      <c r="I609" s="344" t="str">
        <f aca="false">IF(H609&gt;0,"ok","ocultar")</f>
        <v>ocultar</v>
      </c>
    </row>
    <row r="610" customFormat="false" ht="14.25" hidden="false" customHeight="false" outlineLevel="0" collapsed="false">
      <c r="B610" s="357"/>
      <c r="C610" s="358"/>
      <c r="D610" s="359"/>
      <c r="E610" s="360"/>
      <c r="F610" s="360"/>
      <c r="G610" s="361"/>
      <c r="H610" s="362" t="n">
        <f aca="false">F610*G610</f>
        <v>0</v>
      </c>
      <c r="I610" s="344" t="str">
        <f aca="false">IF(H610&gt;0,"ok","ocultar")</f>
        <v>ocultar</v>
      </c>
    </row>
    <row r="611" customFormat="false" ht="14.25" hidden="false" customHeight="false" outlineLevel="0" collapsed="false">
      <c r="B611" s="357"/>
      <c r="C611" s="358"/>
      <c r="D611" s="359"/>
      <c r="E611" s="360"/>
      <c r="F611" s="360"/>
      <c r="G611" s="361"/>
      <c r="H611" s="362" t="n">
        <f aca="false">F611*G611</f>
        <v>0</v>
      </c>
      <c r="I611" s="344" t="str">
        <f aca="false">IF(H611&gt;0,"ok","ocultar")</f>
        <v>ocultar</v>
      </c>
    </row>
    <row r="612" customFormat="false" ht="14.25" hidden="false" customHeight="false" outlineLevel="0" collapsed="false">
      <c r="B612" s="357"/>
      <c r="C612" s="358"/>
      <c r="D612" s="359"/>
      <c r="E612" s="360"/>
      <c r="F612" s="360"/>
      <c r="G612" s="361"/>
      <c r="H612" s="362" t="n">
        <f aca="false">F612*G612</f>
        <v>0</v>
      </c>
      <c r="I612" s="344" t="str">
        <f aca="false">IF(H612&gt;0,"ok","ocultar")</f>
        <v>ocultar</v>
      </c>
    </row>
    <row r="613" customFormat="false" ht="14.25" hidden="false" customHeight="false" outlineLevel="0" collapsed="false">
      <c r="B613" s="357"/>
      <c r="C613" s="358"/>
      <c r="D613" s="359"/>
      <c r="E613" s="360"/>
      <c r="F613" s="360"/>
      <c r="G613" s="361"/>
      <c r="H613" s="362" t="n">
        <f aca="false">F613*G613</f>
        <v>0</v>
      </c>
      <c r="I613" s="344" t="str">
        <f aca="false">IF(H613&gt;0,"ok","ocultar")</f>
        <v>ocultar</v>
      </c>
    </row>
    <row r="614" customFormat="false" ht="14.25" hidden="false" customHeight="false" outlineLevel="0" collapsed="false">
      <c r="B614" s="357"/>
      <c r="C614" s="358"/>
      <c r="D614" s="359"/>
      <c r="E614" s="360"/>
      <c r="F614" s="360"/>
      <c r="G614" s="361"/>
      <c r="H614" s="362" t="n">
        <f aca="false">F614*G614</f>
        <v>0</v>
      </c>
      <c r="I614" s="344" t="str">
        <f aca="false">IF(H614&gt;0,"ok","ocultar")</f>
        <v>ocultar</v>
      </c>
    </row>
    <row r="615" customFormat="false" ht="14.25" hidden="false" customHeight="false" outlineLevel="0" collapsed="false">
      <c r="B615" s="357"/>
      <c r="C615" s="358"/>
      <c r="D615" s="359"/>
      <c r="E615" s="360"/>
      <c r="F615" s="360"/>
      <c r="G615" s="361"/>
      <c r="H615" s="362" t="n">
        <f aca="false">F615*G615</f>
        <v>0</v>
      </c>
      <c r="I615" s="344" t="str">
        <f aca="false">IF(H615&gt;0,"ok","ocultar")</f>
        <v>ocultar</v>
      </c>
    </row>
    <row r="616" customFormat="false" ht="14.25" hidden="false" customHeight="false" outlineLevel="0" collapsed="false">
      <c r="B616" s="357"/>
      <c r="C616" s="358"/>
      <c r="D616" s="359"/>
      <c r="E616" s="360"/>
      <c r="F616" s="360"/>
      <c r="G616" s="361"/>
      <c r="H616" s="362" t="n">
        <f aca="false">F616*G616</f>
        <v>0</v>
      </c>
      <c r="I616" s="344" t="str">
        <f aca="false">IF(H616&gt;0,"ok","ocultar")</f>
        <v>ocultar</v>
      </c>
    </row>
    <row r="617" customFormat="false" ht="14.25" hidden="false" customHeight="false" outlineLevel="0" collapsed="false">
      <c r="B617" s="357"/>
      <c r="C617" s="358"/>
      <c r="D617" s="359"/>
      <c r="E617" s="360"/>
      <c r="F617" s="357"/>
      <c r="G617" s="361"/>
      <c r="H617" s="362" t="n">
        <f aca="false">F617*G617</f>
        <v>0</v>
      </c>
      <c r="I617" s="344" t="str">
        <f aca="false">IF(H617&gt;0,"ok","ocultar")</f>
        <v>ocultar</v>
      </c>
    </row>
    <row r="618" customFormat="false" ht="14.25" hidden="false" customHeight="false" outlineLevel="0" collapsed="false">
      <c r="I618" s="344" t="str">
        <f aca="false">I619</f>
        <v>ocultar</v>
      </c>
    </row>
    <row r="619" customFormat="false" ht="14.25" hidden="false" customHeight="false" outlineLevel="0" collapsed="false">
      <c r="B619" s="345" t="s">
        <v>237</v>
      </c>
      <c r="C619" s="346"/>
      <c r="D619" s="364"/>
      <c r="E619" s="348"/>
      <c r="F619" s="349"/>
      <c r="G619" s="350"/>
      <c r="H619" s="350" t="n">
        <f aca="false">ROUND(SUM(H620:H635),2)</f>
        <v>0</v>
      </c>
      <c r="I619" s="344" t="str">
        <f aca="false">IF(H619&gt;0,"ok","ocultar")</f>
        <v>ocultar</v>
      </c>
    </row>
    <row r="620" customFormat="false" ht="14.25" hidden="false" customHeight="false" outlineLevel="0" collapsed="false">
      <c r="B620" s="351"/>
      <c r="C620" s="352"/>
      <c r="D620" s="353"/>
      <c r="E620" s="354"/>
      <c r="F620" s="354"/>
      <c r="G620" s="355"/>
      <c r="H620" s="356" t="n">
        <f aca="false">F620*G620</f>
        <v>0</v>
      </c>
      <c r="I620" s="344" t="str">
        <f aca="false">IF(H620&gt;0,"ok","ocultar")</f>
        <v>ocultar</v>
      </c>
    </row>
    <row r="621" customFormat="false" ht="14.25" hidden="false" customHeight="false" outlineLevel="0" collapsed="false">
      <c r="B621" s="357"/>
      <c r="C621" s="358"/>
      <c r="D621" s="359"/>
      <c r="E621" s="360"/>
      <c r="F621" s="360"/>
      <c r="G621" s="361"/>
      <c r="H621" s="362" t="n">
        <f aca="false">F621*G621</f>
        <v>0</v>
      </c>
      <c r="I621" s="344" t="str">
        <f aca="false">IF(H621&gt;0,"ok","ocultar")</f>
        <v>ocultar</v>
      </c>
    </row>
    <row r="622" customFormat="false" ht="14.25" hidden="false" customHeight="false" outlineLevel="0" collapsed="false">
      <c r="B622" s="357"/>
      <c r="C622" s="358"/>
      <c r="D622" s="359"/>
      <c r="E622" s="360"/>
      <c r="F622" s="360"/>
      <c r="G622" s="361"/>
      <c r="H622" s="362" t="n">
        <f aca="false">F622*G622</f>
        <v>0</v>
      </c>
      <c r="I622" s="344" t="str">
        <f aca="false">IF(H622&gt;0,"ok","ocultar")</f>
        <v>ocultar</v>
      </c>
    </row>
    <row r="623" customFormat="false" ht="14.25" hidden="false" customHeight="false" outlineLevel="0" collapsed="false">
      <c r="B623" s="357"/>
      <c r="C623" s="358"/>
      <c r="D623" s="359"/>
      <c r="E623" s="360"/>
      <c r="F623" s="360"/>
      <c r="G623" s="361"/>
      <c r="H623" s="362" t="n">
        <f aca="false">F623*G623</f>
        <v>0</v>
      </c>
      <c r="I623" s="344" t="str">
        <f aca="false">IF(H623&gt;0,"ok","ocultar")</f>
        <v>ocultar</v>
      </c>
    </row>
    <row r="624" customFormat="false" ht="14.25" hidden="false" customHeight="false" outlineLevel="0" collapsed="false">
      <c r="B624" s="357"/>
      <c r="C624" s="358"/>
      <c r="D624" s="359"/>
      <c r="E624" s="360"/>
      <c r="F624" s="360"/>
      <c r="G624" s="361"/>
      <c r="H624" s="362" t="n">
        <f aca="false">F624*G624</f>
        <v>0</v>
      </c>
      <c r="I624" s="344" t="str">
        <f aca="false">IF(H624&gt;0,"ok","ocultar")</f>
        <v>ocultar</v>
      </c>
    </row>
    <row r="625" customFormat="false" ht="14.25" hidden="false" customHeight="false" outlineLevel="0" collapsed="false">
      <c r="B625" s="357"/>
      <c r="C625" s="358"/>
      <c r="D625" s="359"/>
      <c r="E625" s="360"/>
      <c r="F625" s="360"/>
      <c r="G625" s="361"/>
      <c r="H625" s="362" t="n">
        <f aca="false">F625*G625</f>
        <v>0</v>
      </c>
      <c r="I625" s="344" t="str">
        <f aca="false">IF(H625&gt;0,"ok","ocultar")</f>
        <v>ocultar</v>
      </c>
    </row>
    <row r="626" customFormat="false" ht="14.25" hidden="false" customHeight="false" outlineLevel="0" collapsed="false">
      <c r="B626" s="357"/>
      <c r="C626" s="358"/>
      <c r="D626" s="359"/>
      <c r="E626" s="360"/>
      <c r="F626" s="360"/>
      <c r="G626" s="361"/>
      <c r="H626" s="362" t="n">
        <f aca="false">F626*G626</f>
        <v>0</v>
      </c>
      <c r="I626" s="344" t="str">
        <f aca="false">IF(H626&gt;0,"ok","ocultar")</f>
        <v>ocultar</v>
      </c>
    </row>
    <row r="627" customFormat="false" ht="14.25" hidden="false" customHeight="false" outlineLevel="0" collapsed="false">
      <c r="B627" s="357"/>
      <c r="C627" s="358"/>
      <c r="D627" s="359"/>
      <c r="E627" s="360"/>
      <c r="F627" s="360"/>
      <c r="G627" s="361"/>
      <c r="H627" s="362" t="n">
        <f aca="false">F627*G627</f>
        <v>0</v>
      </c>
      <c r="I627" s="344" t="str">
        <f aca="false">IF(H627&gt;0,"ok","ocultar")</f>
        <v>ocultar</v>
      </c>
    </row>
    <row r="628" customFormat="false" ht="14.25" hidden="false" customHeight="false" outlineLevel="0" collapsed="false">
      <c r="B628" s="357"/>
      <c r="C628" s="358"/>
      <c r="D628" s="359"/>
      <c r="E628" s="360"/>
      <c r="F628" s="360"/>
      <c r="G628" s="361"/>
      <c r="H628" s="362" t="n">
        <f aca="false">F628*G628</f>
        <v>0</v>
      </c>
      <c r="I628" s="344" t="str">
        <f aca="false">IF(H628&gt;0,"ok","ocultar")</f>
        <v>ocultar</v>
      </c>
    </row>
    <row r="629" customFormat="false" ht="14.25" hidden="false" customHeight="false" outlineLevel="0" collapsed="false">
      <c r="B629" s="357"/>
      <c r="C629" s="358"/>
      <c r="D629" s="359"/>
      <c r="E629" s="360"/>
      <c r="F629" s="360"/>
      <c r="G629" s="361"/>
      <c r="H629" s="362" t="n">
        <f aca="false">F629*G629</f>
        <v>0</v>
      </c>
      <c r="I629" s="344" t="str">
        <f aca="false">IF(H629&gt;0,"ok","ocultar")</f>
        <v>ocultar</v>
      </c>
    </row>
    <row r="630" customFormat="false" ht="14.25" hidden="false" customHeight="false" outlineLevel="0" collapsed="false">
      <c r="B630" s="357"/>
      <c r="C630" s="358"/>
      <c r="D630" s="359"/>
      <c r="E630" s="360"/>
      <c r="F630" s="360"/>
      <c r="G630" s="361"/>
      <c r="H630" s="362" t="n">
        <f aca="false">F630*G630</f>
        <v>0</v>
      </c>
      <c r="I630" s="344" t="str">
        <f aca="false">IF(H630&gt;0,"ok","ocultar")</f>
        <v>ocultar</v>
      </c>
    </row>
    <row r="631" customFormat="false" ht="14.25" hidden="false" customHeight="false" outlineLevel="0" collapsed="false">
      <c r="B631" s="357"/>
      <c r="C631" s="358"/>
      <c r="D631" s="359"/>
      <c r="E631" s="360"/>
      <c r="F631" s="360"/>
      <c r="G631" s="361"/>
      <c r="H631" s="362" t="n">
        <f aca="false">F631*G631</f>
        <v>0</v>
      </c>
      <c r="I631" s="344" t="str">
        <f aca="false">IF(H631&gt;0,"ok","ocultar")</f>
        <v>ocultar</v>
      </c>
    </row>
    <row r="632" customFormat="false" ht="14.25" hidden="false" customHeight="false" outlineLevel="0" collapsed="false">
      <c r="B632" s="357"/>
      <c r="C632" s="358"/>
      <c r="D632" s="359"/>
      <c r="E632" s="360"/>
      <c r="F632" s="360"/>
      <c r="G632" s="361"/>
      <c r="H632" s="362" t="n">
        <f aca="false">F632*G632</f>
        <v>0</v>
      </c>
      <c r="I632" s="344" t="str">
        <f aca="false">IF(H632&gt;0,"ok","ocultar")</f>
        <v>ocultar</v>
      </c>
    </row>
    <row r="633" customFormat="false" ht="14.25" hidden="false" customHeight="false" outlineLevel="0" collapsed="false">
      <c r="B633" s="357"/>
      <c r="C633" s="358"/>
      <c r="D633" s="359"/>
      <c r="E633" s="360"/>
      <c r="F633" s="360"/>
      <c r="G633" s="361"/>
      <c r="H633" s="362" t="n">
        <f aca="false">F633*G633</f>
        <v>0</v>
      </c>
      <c r="I633" s="344" t="str">
        <f aca="false">IF(H633&gt;0,"ok","ocultar")</f>
        <v>ocultar</v>
      </c>
    </row>
    <row r="634" customFormat="false" ht="14.25" hidden="false" customHeight="false" outlineLevel="0" collapsed="false">
      <c r="B634" s="357"/>
      <c r="C634" s="358"/>
      <c r="D634" s="359"/>
      <c r="E634" s="360"/>
      <c r="F634" s="357"/>
      <c r="G634" s="361"/>
      <c r="H634" s="362" t="n">
        <f aca="false">F634*G634</f>
        <v>0</v>
      </c>
      <c r="I634" s="344" t="str">
        <f aca="false">IF(H634&gt;0,"ok","ocultar")</f>
        <v>ocultar</v>
      </c>
    </row>
    <row r="635" customFormat="false" ht="14.25" hidden="false" customHeight="false" outlineLevel="0" collapsed="false">
      <c r="D635" s="363"/>
      <c r="I635" s="344" t="str">
        <f aca="false">I636</f>
        <v>ocultar</v>
      </c>
    </row>
    <row r="636" customFormat="false" ht="14.25" hidden="false" customHeight="false" outlineLevel="0" collapsed="false">
      <c r="B636" s="345" t="s">
        <v>238</v>
      </c>
      <c r="C636" s="346"/>
      <c r="D636" s="364"/>
      <c r="E636" s="348"/>
      <c r="F636" s="349"/>
      <c r="G636" s="350"/>
      <c r="H636" s="350" t="n">
        <f aca="false">ROUND(SUM(H637:H652),2)</f>
        <v>0</v>
      </c>
      <c r="I636" s="344" t="str">
        <f aca="false">IF(H636&gt;0,"ok","ocultar")</f>
        <v>ocultar</v>
      </c>
    </row>
    <row r="637" customFormat="false" ht="14.25" hidden="false" customHeight="false" outlineLevel="0" collapsed="false">
      <c r="B637" s="351"/>
      <c r="C637" s="352"/>
      <c r="D637" s="353"/>
      <c r="E637" s="354"/>
      <c r="F637" s="354"/>
      <c r="G637" s="355"/>
      <c r="H637" s="356" t="n">
        <f aca="false">F637*G637</f>
        <v>0</v>
      </c>
      <c r="I637" s="344" t="str">
        <f aca="false">IF(H637&gt;0,"ok","ocultar")</f>
        <v>ocultar</v>
      </c>
    </row>
    <row r="638" customFormat="false" ht="14.25" hidden="false" customHeight="false" outlineLevel="0" collapsed="false">
      <c r="B638" s="357"/>
      <c r="C638" s="358"/>
      <c r="D638" s="359"/>
      <c r="E638" s="360"/>
      <c r="F638" s="360"/>
      <c r="G638" s="361"/>
      <c r="H638" s="362" t="n">
        <f aca="false">F638*G638</f>
        <v>0</v>
      </c>
      <c r="I638" s="344" t="str">
        <f aca="false">IF(H638&gt;0,"ok","ocultar")</f>
        <v>ocultar</v>
      </c>
    </row>
    <row r="639" customFormat="false" ht="14.25" hidden="false" customHeight="false" outlineLevel="0" collapsed="false">
      <c r="B639" s="357"/>
      <c r="C639" s="358"/>
      <c r="D639" s="359"/>
      <c r="E639" s="360"/>
      <c r="F639" s="360"/>
      <c r="G639" s="361"/>
      <c r="H639" s="362" t="n">
        <f aca="false">F639*G639</f>
        <v>0</v>
      </c>
      <c r="I639" s="344" t="str">
        <f aca="false">IF(H639&gt;0,"ok","ocultar")</f>
        <v>ocultar</v>
      </c>
    </row>
    <row r="640" customFormat="false" ht="14.25" hidden="false" customHeight="false" outlineLevel="0" collapsed="false">
      <c r="B640" s="357"/>
      <c r="C640" s="358"/>
      <c r="D640" s="359"/>
      <c r="E640" s="360"/>
      <c r="F640" s="360"/>
      <c r="G640" s="361"/>
      <c r="H640" s="362" t="n">
        <f aca="false">F640*G640</f>
        <v>0</v>
      </c>
      <c r="I640" s="344" t="str">
        <f aca="false">IF(H640&gt;0,"ok","ocultar")</f>
        <v>ocultar</v>
      </c>
    </row>
    <row r="641" customFormat="false" ht="14.25" hidden="false" customHeight="false" outlineLevel="0" collapsed="false">
      <c r="B641" s="357"/>
      <c r="C641" s="358"/>
      <c r="D641" s="359"/>
      <c r="E641" s="360"/>
      <c r="F641" s="360"/>
      <c r="G641" s="361"/>
      <c r="H641" s="362" t="n">
        <f aca="false">F641*G641</f>
        <v>0</v>
      </c>
      <c r="I641" s="344" t="str">
        <f aca="false">IF(H641&gt;0,"ok","ocultar")</f>
        <v>ocultar</v>
      </c>
    </row>
    <row r="642" customFormat="false" ht="14.25" hidden="false" customHeight="false" outlineLevel="0" collapsed="false">
      <c r="B642" s="357"/>
      <c r="C642" s="358"/>
      <c r="D642" s="359"/>
      <c r="E642" s="360"/>
      <c r="F642" s="360"/>
      <c r="G642" s="361"/>
      <c r="H642" s="362" t="n">
        <f aca="false">F642*G642</f>
        <v>0</v>
      </c>
      <c r="I642" s="344" t="str">
        <f aca="false">IF(H642&gt;0,"ok","ocultar")</f>
        <v>ocultar</v>
      </c>
    </row>
    <row r="643" customFormat="false" ht="14.25" hidden="false" customHeight="false" outlineLevel="0" collapsed="false">
      <c r="B643" s="357"/>
      <c r="C643" s="358"/>
      <c r="D643" s="359"/>
      <c r="E643" s="360"/>
      <c r="F643" s="360"/>
      <c r="G643" s="361"/>
      <c r="H643" s="362" t="n">
        <f aca="false">F643*G643</f>
        <v>0</v>
      </c>
      <c r="I643" s="344" t="str">
        <f aca="false">IF(H643&gt;0,"ok","ocultar")</f>
        <v>ocultar</v>
      </c>
    </row>
    <row r="644" customFormat="false" ht="14.25" hidden="false" customHeight="false" outlineLevel="0" collapsed="false">
      <c r="B644" s="357"/>
      <c r="C644" s="358"/>
      <c r="D644" s="359"/>
      <c r="E644" s="360"/>
      <c r="F644" s="360"/>
      <c r="G644" s="361"/>
      <c r="H644" s="362" t="n">
        <f aca="false">F644*G644</f>
        <v>0</v>
      </c>
      <c r="I644" s="344" t="str">
        <f aca="false">IF(H644&gt;0,"ok","ocultar")</f>
        <v>ocultar</v>
      </c>
    </row>
    <row r="645" customFormat="false" ht="14.25" hidden="false" customHeight="false" outlineLevel="0" collapsed="false">
      <c r="B645" s="357"/>
      <c r="C645" s="358"/>
      <c r="D645" s="359"/>
      <c r="E645" s="360"/>
      <c r="F645" s="360"/>
      <c r="G645" s="361"/>
      <c r="H645" s="362" t="n">
        <f aca="false">F645*G645</f>
        <v>0</v>
      </c>
      <c r="I645" s="344" t="str">
        <f aca="false">IF(H645&gt;0,"ok","ocultar")</f>
        <v>ocultar</v>
      </c>
    </row>
    <row r="646" customFormat="false" ht="14.25" hidden="false" customHeight="false" outlineLevel="0" collapsed="false">
      <c r="B646" s="357"/>
      <c r="C646" s="358"/>
      <c r="D646" s="359"/>
      <c r="E646" s="360"/>
      <c r="F646" s="360"/>
      <c r="G646" s="361"/>
      <c r="H646" s="362" t="n">
        <f aca="false">F646*G646</f>
        <v>0</v>
      </c>
      <c r="I646" s="344" t="str">
        <f aca="false">IF(H646&gt;0,"ok","ocultar")</f>
        <v>ocultar</v>
      </c>
    </row>
    <row r="647" customFormat="false" ht="14.25" hidden="false" customHeight="false" outlineLevel="0" collapsed="false">
      <c r="B647" s="357"/>
      <c r="C647" s="358"/>
      <c r="D647" s="359"/>
      <c r="E647" s="360"/>
      <c r="F647" s="360"/>
      <c r="G647" s="361"/>
      <c r="H647" s="362" t="n">
        <f aca="false">F647*G647</f>
        <v>0</v>
      </c>
      <c r="I647" s="344" t="str">
        <f aca="false">IF(H647&gt;0,"ok","ocultar")</f>
        <v>ocultar</v>
      </c>
    </row>
    <row r="648" customFormat="false" ht="14.25" hidden="false" customHeight="false" outlineLevel="0" collapsed="false">
      <c r="B648" s="357"/>
      <c r="C648" s="358"/>
      <c r="D648" s="359"/>
      <c r="E648" s="360"/>
      <c r="F648" s="360"/>
      <c r="G648" s="361"/>
      <c r="H648" s="362" t="n">
        <f aca="false">F648*G648</f>
        <v>0</v>
      </c>
      <c r="I648" s="344" t="str">
        <f aca="false">IF(H648&gt;0,"ok","ocultar")</f>
        <v>ocultar</v>
      </c>
    </row>
    <row r="649" customFormat="false" ht="14.25" hidden="false" customHeight="false" outlineLevel="0" collapsed="false">
      <c r="B649" s="357"/>
      <c r="C649" s="358"/>
      <c r="D649" s="359"/>
      <c r="E649" s="360"/>
      <c r="F649" s="360"/>
      <c r="G649" s="361"/>
      <c r="H649" s="362" t="n">
        <f aca="false">F649*G649</f>
        <v>0</v>
      </c>
      <c r="I649" s="344" t="str">
        <f aca="false">IF(H649&gt;0,"ok","ocultar")</f>
        <v>ocultar</v>
      </c>
    </row>
    <row r="650" customFormat="false" ht="14.25" hidden="false" customHeight="false" outlineLevel="0" collapsed="false">
      <c r="B650" s="357"/>
      <c r="C650" s="358"/>
      <c r="D650" s="359"/>
      <c r="E650" s="360"/>
      <c r="F650" s="360"/>
      <c r="G650" s="361"/>
      <c r="H650" s="362" t="n">
        <f aca="false">F650*G650</f>
        <v>0</v>
      </c>
      <c r="I650" s="344" t="str">
        <f aca="false">IF(H650&gt;0,"ok","ocultar")</f>
        <v>ocultar</v>
      </c>
    </row>
    <row r="651" customFormat="false" ht="14.25" hidden="false" customHeight="false" outlineLevel="0" collapsed="false">
      <c r="B651" s="357"/>
      <c r="C651" s="358"/>
      <c r="D651" s="359"/>
      <c r="E651" s="360"/>
      <c r="F651" s="357"/>
      <c r="G651" s="361"/>
      <c r="H651" s="362" t="n">
        <f aca="false">F651*G651</f>
        <v>0</v>
      </c>
      <c r="I651" s="344" t="str">
        <f aca="false">IF(H651&gt;0,"ok","ocultar")</f>
        <v>ocultar</v>
      </c>
    </row>
    <row r="652" customFormat="false" ht="14.25" hidden="false" customHeight="false" outlineLevel="0" collapsed="false">
      <c r="I652" s="344" t="str">
        <f aca="false">I653</f>
        <v>ocultar</v>
      </c>
    </row>
    <row r="653" customFormat="false" ht="14.25" hidden="false" customHeight="false" outlineLevel="0" collapsed="false">
      <c r="B653" s="345" t="s">
        <v>239</v>
      </c>
      <c r="C653" s="346"/>
      <c r="D653" s="364"/>
      <c r="E653" s="348"/>
      <c r="F653" s="349"/>
      <c r="G653" s="350"/>
      <c r="H653" s="350" t="n">
        <f aca="false">ROUND(SUM(H654:H669),2)</f>
        <v>0</v>
      </c>
      <c r="I653" s="344" t="str">
        <f aca="false">IF(H653&gt;0,"ok","ocultar")</f>
        <v>ocultar</v>
      </c>
    </row>
    <row r="654" customFormat="false" ht="14.25" hidden="false" customHeight="false" outlineLevel="0" collapsed="false">
      <c r="B654" s="351"/>
      <c r="C654" s="352"/>
      <c r="D654" s="353"/>
      <c r="E654" s="354"/>
      <c r="F654" s="354"/>
      <c r="G654" s="355"/>
      <c r="H654" s="356" t="n">
        <f aca="false">F654*G654</f>
        <v>0</v>
      </c>
      <c r="I654" s="344" t="str">
        <f aca="false">IF(H654&gt;0,"ok","ocultar")</f>
        <v>ocultar</v>
      </c>
    </row>
    <row r="655" customFormat="false" ht="14.25" hidden="false" customHeight="false" outlineLevel="0" collapsed="false">
      <c r="B655" s="357"/>
      <c r="C655" s="358"/>
      <c r="D655" s="359"/>
      <c r="E655" s="360"/>
      <c r="F655" s="360"/>
      <c r="G655" s="361"/>
      <c r="H655" s="362" t="n">
        <f aca="false">F655*G655</f>
        <v>0</v>
      </c>
      <c r="I655" s="344" t="str">
        <f aca="false">IF(H655&gt;0,"ok","ocultar")</f>
        <v>ocultar</v>
      </c>
    </row>
    <row r="656" customFormat="false" ht="14.25" hidden="false" customHeight="false" outlineLevel="0" collapsed="false">
      <c r="B656" s="357"/>
      <c r="C656" s="358"/>
      <c r="D656" s="359"/>
      <c r="E656" s="360"/>
      <c r="F656" s="360"/>
      <c r="G656" s="361"/>
      <c r="H656" s="362" t="n">
        <f aca="false">F656*G656</f>
        <v>0</v>
      </c>
      <c r="I656" s="344" t="str">
        <f aca="false">IF(H656&gt;0,"ok","ocultar")</f>
        <v>ocultar</v>
      </c>
    </row>
    <row r="657" customFormat="false" ht="14.25" hidden="false" customHeight="false" outlineLevel="0" collapsed="false">
      <c r="B657" s="357"/>
      <c r="C657" s="358"/>
      <c r="D657" s="359"/>
      <c r="E657" s="360"/>
      <c r="F657" s="360"/>
      <c r="G657" s="361"/>
      <c r="H657" s="362" t="n">
        <f aca="false">F657*G657</f>
        <v>0</v>
      </c>
      <c r="I657" s="344" t="str">
        <f aca="false">IF(H657&gt;0,"ok","ocultar")</f>
        <v>ocultar</v>
      </c>
    </row>
    <row r="658" customFormat="false" ht="14.25" hidden="false" customHeight="false" outlineLevel="0" collapsed="false">
      <c r="B658" s="357"/>
      <c r="C658" s="358"/>
      <c r="D658" s="359"/>
      <c r="E658" s="360"/>
      <c r="F658" s="360"/>
      <c r="G658" s="361"/>
      <c r="H658" s="362" t="n">
        <f aca="false">F658*G658</f>
        <v>0</v>
      </c>
      <c r="I658" s="344" t="str">
        <f aca="false">IF(H658&gt;0,"ok","ocultar")</f>
        <v>ocultar</v>
      </c>
    </row>
    <row r="659" customFormat="false" ht="14.25" hidden="false" customHeight="false" outlineLevel="0" collapsed="false">
      <c r="B659" s="357"/>
      <c r="C659" s="358"/>
      <c r="D659" s="359"/>
      <c r="E659" s="360"/>
      <c r="F659" s="360"/>
      <c r="G659" s="361"/>
      <c r="H659" s="362" t="n">
        <f aca="false">F659*G659</f>
        <v>0</v>
      </c>
      <c r="I659" s="344" t="str">
        <f aca="false">IF(H659&gt;0,"ok","ocultar")</f>
        <v>ocultar</v>
      </c>
    </row>
    <row r="660" customFormat="false" ht="14.25" hidden="false" customHeight="false" outlineLevel="0" collapsed="false">
      <c r="B660" s="357"/>
      <c r="C660" s="358"/>
      <c r="D660" s="359"/>
      <c r="E660" s="360"/>
      <c r="F660" s="360"/>
      <c r="G660" s="361"/>
      <c r="H660" s="362" t="n">
        <f aca="false">F660*G660</f>
        <v>0</v>
      </c>
      <c r="I660" s="344" t="str">
        <f aca="false">IF(H660&gt;0,"ok","ocultar")</f>
        <v>ocultar</v>
      </c>
    </row>
    <row r="661" customFormat="false" ht="14.25" hidden="false" customHeight="false" outlineLevel="0" collapsed="false">
      <c r="B661" s="357"/>
      <c r="C661" s="358"/>
      <c r="D661" s="359"/>
      <c r="E661" s="360"/>
      <c r="F661" s="360"/>
      <c r="G661" s="361"/>
      <c r="H661" s="362" t="n">
        <f aca="false">F661*G661</f>
        <v>0</v>
      </c>
      <c r="I661" s="344" t="str">
        <f aca="false">IF(H661&gt;0,"ok","ocultar")</f>
        <v>ocultar</v>
      </c>
    </row>
    <row r="662" customFormat="false" ht="14.25" hidden="false" customHeight="false" outlineLevel="0" collapsed="false">
      <c r="B662" s="357"/>
      <c r="C662" s="358"/>
      <c r="D662" s="359"/>
      <c r="E662" s="360"/>
      <c r="F662" s="360"/>
      <c r="G662" s="361"/>
      <c r="H662" s="362" t="n">
        <f aca="false">F662*G662</f>
        <v>0</v>
      </c>
      <c r="I662" s="344" t="str">
        <f aca="false">IF(H662&gt;0,"ok","ocultar")</f>
        <v>ocultar</v>
      </c>
    </row>
    <row r="663" customFormat="false" ht="14.25" hidden="false" customHeight="false" outlineLevel="0" collapsed="false">
      <c r="B663" s="357"/>
      <c r="C663" s="358"/>
      <c r="D663" s="359"/>
      <c r="E663" s="360"/>
      <c r="F663" s="360"/>
      <c r="G663" s="361"/>
      <c r="H663" s="362" t="n">
        <f aca="false">F663*G663</f>
        <v>0</v>
      </c>
      <c r="I663" s="344" t="str">
        <f aca="false">IF(H663&gt;0,"ok","ocultar")</f>
        <v>ocultar</v>
      </c>
    </row>
    <row r="664" customFormat="false" ht="14.25" hidden="false" customHeight="false" outlineLevel="0" collapsed="false">
      <c r="B664" s="357"/>
      <c r="C664" s="358"/>
      <c r="D664" s="359"/>
      <c r="E664" s="360"/>
      <c r="F664" s="360"/>
      <c r="G664" s="361"/>
      <c r="H664" s="362" t="n">
        <f aca="false">F664*G664</f>
        <v>0</v>
      </c>
      <c r="I664" s="344" t="str">
        <f aca="false">IF(H664&gt;0,"ok","ocultar")</f>
        <v>ocultar</v>
      </c>
    </row>
    <row r="665" customFormat="false" ht="14.25" hidden="false" customHeight="false" outlineLevel="0" collapsed="false">
      <c r="B665" s="357"/>
      <c r="C665" s="358"/>
      <c r="D665" s="359"/>
      <c r="E665" s="360"/>
      <c r="F665" s="360"/>
      <c r="G665" s="361"/>
      <c r="H665" s="362" t="n">
        <f aca="false">F665*G665</f>
        <v>0</v>
      </c>
      <c r="I665" s="344" t="str">
        <f aca="false">IF(H665&gt;0,"ok","ocultar")</f>
        <v>ocultar</v>
      </c>
    </row>
    <row r="666" customFormat="false" ht="14.25" hidden="false" customHeight="false" outlineLevel="0" collapsed="false">
      <c r="B666" s="357"/>
      <c r="C666" s="358"/>
      <c r="D666" s="359"/>
      <c r="E666" s="360"/>
      <c r="F666" s="360"/>
      <c r="G666" s="361"/>
      <c r="H666" s="362" t="n">
        <f aca="false">F666*G666</f>
        <v>0</v>
      </c>
      <c r="I666" s="344" t="str">
        <f aca="false">IF(H666&gt;0,"ok","ocultar")</f>
        <v>ocultar</v>
      </c>
    </row>
    <row r="667" customFormat="false" ht="14.25" hidden="false" customHeight="false" outlineLevel="0" collapsed="false">
      <c r="B667" s="357"/>
      <c r="C667" s="358"/>
      <c r="D667" s="359"/>
      <c r="E667" s="360"/>
      <c r="F667" s="360"/>
      <c r="G667" s="361"/>
      <c r="H667" s="362" t="n">
        <f aca="false">F667*G667</f>
        <v>0</v>
      </c>
      <c r="I667" s="344" t="str">
        <f aca="false">IF(H667&gt;0,"ok","ocultar")</f>
        <v>ocultar</v>
      </c>
    </row>
    <row r="668" customFormat="false" ht="14.25" hidden="false" customHeight="false" outlineLevel="0" collapsed="false">
      <c r="B668" s="357"/>
      <c r="C668" s="358"/>
      <c r="D668" s="359"/>
      <c r="E668" s="360"/>
      <c r="F668" s="357"/>
      <c r="G668" s="361"/>
      <c r="H668" s="362" t="n">
        <f aca="false">F668*G668</f>
        <v>0</v>
      </c>
      <c r="I668" s="344" t="str">
        <f aca="false">IF(H668&gt;0,"ok","ocultar")</f>
        <v>ocultar</v>
      </c>
    </row>
    <row r="669" customFormat="false" ht="14.25" hidden="false" customHeight="false" outlineLevel="0" collapsed="false">
      <c r="D669" s="363"/>
      <c r="I669" s="344" t="str">
        <f aca="false">I670</f>
        <v>ocultar</v>
      </c>
    </row>
    <row r="670" customFormat="false" ht="14.25" hidden="false" customHeight="false" outlineLevel="0" collapsed="false">
      <c r="B670" s="345" t="s">
        <v>240</v>
      </c>
      <c r="C670" s="346"/>
      <c r="D670" s="364"/>
      <c r="E670" s="348"/>
      <c r="F670" s="349"/>
      <c r="G670" s="350"/>
      <c r="H670" s="350" t="n">
        <f aca="false">ROUND(SUM(H671:H686),2)</f>
        <v>0</v>
      </c>
      <c r="I670" s="344" t="str">
        <f aca="false">IF(H670&gt;0,"ok","ocultar")</f>
        <v>ocultar</v>
      </c>
    </row>
    <row r="671" customFormat="false" ht="14.25" hidden="false" customHeight="false" outlineLevel="0" collapsed="false">
      <c r="B671" s="351"/>
      <c r="C671" s="352"/>
      <c r="D671" s="353"/>
      <c r="E671" s="354"/>
      <c r="F671" s="354"/>
      <c r="G671" s="355"/>
      <c r="H671" s="356" t="n">
        <f aca="false">F671*G671</f>
        <v>0</v>
      </c>
      <c r="I671" s="344" t="str">
        <f aca="false">IF(H671&gt;0,"ok","ocultar")</f>
        <v>ocultar</v>
      </c>
    </row>
    <row r="672" customFormat="false" ht="14.25" hidden="false" customHeight="false" outlineLevel="0" collapsed="false">
      <c r="B672" s="357"/>
      <c r="C672" s="358"/>
      <c r="D672" s="359"/>
      <c r="E672" s="360"/>
      <c r="F672" s="360"/>
      <c r="G672" s="361"/>
      <c r="H672" s="362" t="n">
        <f aca="false">F672*G672</f>
        <v>0</v>
      </c>
      <c r="I672" s="344" t="str">
        <f aca="false">IF(H672&gt;0,"ok","ocultar")</f>
        <v>ocultar</v>
      </c>
    </row>
    <row r="673" customFormat="false" ht="14.25" hidden="false" customHeight="false" outlineLevel="0" collapsed="false">
      <c r="B673" s="357"/>
      <c r="C673" s="358"/>
      <c r="D673" s="359"/>
      <c r="E673" s="360"/>
      <c r="F673" s="360"/>
      <c r="G673" s="361"/>
      <c r="H673" s="362" t="n">
        <f aca="false">F673*G673</f>
        <v>0</v>
      </c>
      <c r="I673" s="344" t="str">
        <f aca="false">IF(H673&gt;0,"ok","ocultar")</f>
        <v>ocultar</v>
      </c>
    </row>
    <row r="674" customFormat="false" ht="14.25" hidden="false" customHeight="false" outlineLevel="0" collapsed="false">
      <c r="B674" s="357"/>
      <c r="C674" s="358"/>
      <c r="D674" s="359"/>
      <c r="E674" s="360"/>
      <c r="F674" s="360"/>
      <c r="G674" s="361"/>
      <c r="H674" s="362" t="n">
        <f aca="false">F674*G674</f>
        <v>0</v>
      </c>
      <c r="I674" s="344" t="str">
        <f aca="false">IF(H674&gt;0,"ok","ocultar")</f>
        <v>ocultar</v>
      </c>
    </row>
    <row r="675" customFormat="false" ht="14.25" hidden="false" customHeight="false" outlineLevel="0" collapsed="false">
      <c r="B675" s="357"/>
      <c r="C675" s="358"/>
      <c r="D675" s="359"/>
      <c r="E675" s="360"/>
      <c r="F675" s="360"/>
      <c r="G675" s="361"/>
      <c r="H675" s="362" t="n">
        <f aca="false">F675*G675</f>
        <v>0</v>
      </c>
      <c r="I675" s="344" t="str">
        <f aca="false">IF(H675&gt;0,"ok","ocultar")</f>
        <v>ocultar</v>
      </c>
    </row>
    <row r="676" customFormat="false" ht="14.25" hidden="false" customHeight="false" outlineLevel="0" collapsed="false">
      <c r="B676" s="357"/>
      <c r="C676" s="358"/>
      <c r="D676" s="359"/>
      <c r="E676" s="360"/>
      <c r="F676" s="360"/>
      <c r="G676" s="361"/>
      <c r="H676" s="362" t="n">
        <f aca="false">F676*G676</f>
        <v>0</v>
      </c>
      <c r="I676" s="344" t="str">
        <f aca="false">IF(H676&gt;0,"ok","ocultar")</f>
        <v>ocultar</v>
      </c>
    </row>
    <row r="677" customFormat="false" ht="14.25" hidden="false" customHeight="false" outlineLevel="0" collapsed="false">
      <c r="B677" s="357"/>
      <c r="C677" s="358"/>
      <c r="D677" s="359"/>
      <c r="E677" s="360"/>
      <c r="F677" s="360"/>
      <c r="G677" s="361"/>
      <c r="H677" s="362" t="n">
        <f aca="false">F677*G677</f>
        <v>0</v>
      </c>
      <c r="I677" s="344" t="str">
        <f aca="false">IF(H677&gt;0,"ok","ocultar")</f>
        <v>ocultar</v>
      </c>
    </row>
    <row r="678" customFormat="false" ht="14.25" hidden="false" customHeight="false" outlineLevel="0" collapsed="false">
      <c r="B678" s="357"/>
      <c r="C678" s="358"/>
      <c r="D678" s="359"/>
      <c r="E678" s="360"/>
      <c r="F678" s="360"/>
      <c r="G678" s="361"/>
      <c r="H678" s="362" t="n">
        <f aca="false">F678*G678</f>
        <v>0</v>
      </c>
      <c r="I678" s="344" t="str">
        <f aca="false">IF(H678&gt;0,"ok","ocultar")</f>
        <v>ocultar</v>
      </c>
    </row>
    <row r="679" customFormat="false" ht="14.25" hidden="false" customHeight="false" outlineLevel="0" collapsed="false">
      <c r="B679" s="357"/>
      <c r="C679" s="358"/>
      <c r="D679" s="359"/>
      <c r="E679" s="360"/>
      <c r="F679" s="360"/>
      <c r="G679" s="361"/>
      <c r="H679" s="362" t="n">
        <f aca="false">F679*G679</f>
        <v>0</v>
      </c>
      <c r="I679" s="344" t="str">
        <f aca="false">IF(H679&gt;0,"ok","ocultar")</f>
        <v>ocultar</v>
      </c>
    </row>
    <row r="680" customFormat="false" ht="14.25" hidden="false" customHeight="false" outlineLevel="0" collapsed="false">
      <c r="B680" s="357"/>
      <c r="C680" s="358"/>
      <c r="D680" s="359"/>
      <c r="E680" s="360"/>
      <c r="F680" s="360"/>
      <c r="G680" s="361"/>
      <c r="H680" s="362" t="n">
        <f aca="false">F680*G680</f>
        <v>0</v>
      </c>
      <c r="I680" s="344" t="str">
        <f aca="false">IF(H680&gt;0,"ok","ocultar")</f>
        <v>ocultar</v>
      </c>
    </row>
    <row r="681" customFormat="false" ht="14.25" hidden="false" customHeight="false" outlineLevel="0" collapsed="false">
      <c r="B681" s="357"/>
      <c r="C681" s="358"/>
      <c r="D681" s="359"/>
      <c r="E681" s="360"/>
      <c r="F681" s="360"/>
      <c r="G681" s="361"/>
      <c r="H681" s="362" t="n">
        <f aca="false">F681*G681</f>
        <v>0</v>
      </c>
      <c r="I681" s="344" t="str">
        <f aca="false">IF(H681&gt;0,"ok","ocultar")</f>
        <v>ocultar</v>
      </c>
    </row>
    <row r="682" customFormat="false" ht="14.25" hidden="false" customHeight="false" outlineLevel="0" collapsed="false">
      <c r="B682" s="357"/>
      <c r="C682" s="358"/>
      <c r="D682" s="359"/>
      <c r="E682" s="360"/>
      <c r="F682" s="360"/>
      <c r="G682" s="361"/>
      <c r="H682" s="362" t="n">
        <f aca="false">F682*G682</f>
        <v>0</v>
      </c>
      <c r="I682" s="344" t="str">
        <f aca="false">IF(H682&gt;0,"ok","ocultar")</f>
        <v>ocultar</v>
      </c>
    </row>
    <row r="683" customFormat="false" ht="14.25" hidden="false" customHeight="false" outlineLevel="0" collapsed="false">
      <c r="B683" s="357"/>
      <c r="C683" s="358"/>
      <c r="D683" s="359"/>
      <c r="E683" s="360"/>
      <c r="F683" s="360"/>
      <c r="G683" s="361"/>
      <c r="H683" s="362" t="n">
        <f aca="false">F683*G683</f>
        <v>0</v>
      </c>
      <c r="I683" s="344" t="str">
        <f aca="false">IF(H683&gt;0,"ok","ocultar")</f>
        <v>ocultar</v>
      </c>
    </row>
    <row r="684" customFormat="false" ht="14.25" hidden="false" customHeight="false" outlineLevel="0" collapsed="false">
      <c r="B684" s="357"/>
      <c r="C684" s="358"/>
      <c r="D684" s="359"/>
      <c r="E684" s="360"/>
      <c r="F684" s="360"/>
      <c r="G684" s="361"/>
      <c r="H684" s="362" t="n">
        <f aca="false">F684*G684</f>
        <v>0</v>
      </c>
      <c r="I684" s="344" t="str">
        <f aca="false">IF(H684&gt;0,"ok","ocultar")</f>
        <v>ocultar</v>
      </c>
    </row>
    <row r="685" customFormat="false" ht="14.25" hidden="false" customHeight="false" outlineLevel="0" collapsed="false">
      <c r="B685" s="357"/>
      <c r="C685" s="358"/>
      <c r="D685" s="359"/>
      <c r="E685" s="360"/>
      <c r="F685" s="357"/>
      <c r="G685" s="361"/>
      <c r="H685" s="362" t="n">
        <f aca="false">F685*G685</f>
        <v>0</v>
      </c>
      <c r="I685" s="344" t="str">
        <f aca="false">IF(H685&gt;0,"ok","ocultar")</f>
        <v>ocultar</v>
      </c>
    </row>
    <row r="686" customFormat="false" ht="14.25" hidden="false" customHeight="false" outlineLevel="0" collapsed="false">
      <c r="I686" s="344" t="str">
        <f aca="false">I687</f>
        <v>ocultar</v>
      </c>
    </row>
    <row r="687" customFormat="false" ht="14.25" hidden="false" customHeight="false" outlineLevel="0" collapsed="false">
      <c r="B687" s="345" t="s">
        <v>241</v>
      </c>
      <c r="C687" s="346"/>
      <c r="D687" s="364"/>
      <c r="E687" s="348"/>
      <c r="F687" s="349"/>
      <c r="G687" s="350"/>
      <c r="H687" s="350" t="n">
        <f aca="false">ROUND(SUM(H688:H703),2)</f>
        <v>0</v>
      </c>
      <c r="I687" s="344" t="str">
        <f aca="false">IF(H687&gt;0,"ok","ocultar")</f>
        <v>ocultar</v>
      </c>
    </row>
    <row r="688" customFormat="false" ht="14.25" hidden="false" customHeight="false" outlineLevel="0" collapsed="false">
      <c r="B688" s="351"/>
      <c r="C688" s="352"/>
      <c r="D688" s="353"/>
      <c r="E688" s="354"/>
      <c r="F688" s="354"/>
      <c r="G688" s="355"/>
      <c r="H688" s="356" t="n">
        <f aca="false">F688*G688</f>
        <v>0</v>
      </c>
      <c r="I688" s="344" t="str">
        <f aca="false">IF(H688&gt;0,"ok","ocultar")</f>
        <v>ocultar</v>
      </c>
    </row>
    <row r="689" customFormat="false" ht="14.25" hidden="false" customHeight="false" outlineLevel="0" collapsed="false">
      <c r="B689" s="357"/>
      <c r="C689" s="358"/>
      <c r="D689" s="359"/>
      <c r="E689" s="360"/>
      <c r="F689" s="360"/>
      <c r="G689" s="361"/>
      <c r="H689" s="362" t="n">
        <f aca="false">F689*G689</f>
        <v>0</v>
      </c>
      <c r="I689" s="344" t="str">
        <f aca="false">IF(H689&gt;0,"ok","ocultar")</f>
        <v>ocultar</v>
      </c>
    </row>
    <row r="690" customFormat="false" ht="14.25" hidden="false" customHeight="false" outlineLevel="0" collapsed="false">
      <c r="B690" s="357"/>
      <c r="C690" s="358"/>
      <c r="D690" s="359"/>
      <c r="E690" s="360"/>
      <c r="F690" s="360"/>
      <c r="G690" s="361"/>
      <c r="H690" s="362" t="n">
        <f aca="false">F690*G690</f>
        <v>0</v>
      </c>
      <c r="I690" s="344" t="str">
        <f aca="false">IF(H690&gt;0,"ok","ocultar")</f>
        <v>ocultar</v>
      </c>
    </row>
    <row r="691" customFormat="false" ht="14.25" hidden="false" customHeight="false" outlineLevel="0" collapsed="false">
      <c r="B691" s="357"/>
      <c r="C691" s="358"/>
      <c r="D691" s="359"/>
      <c r="E691" s="360"/>
      <c r="F691" s="360"/>
      <c r="G691" s="361"/>
      <c r="H691" s="362" t="n">
        <f aca="false">F691*G691</f>
        <v>0</v>
      </c>
      <c r="I691" s="344" t="str">
        <f aca="false">IF(H691&gt;0,"ok","ocultar")</f>
        <v>ocultar</v>
      </c>
    </row>
    <row r="692" customFormat="false" ht="14.25" hidden="false" customHeight="false" outlineLevel="0" collapsed="false">
      <c r="B692" s="357"/>
      <c r="C692" s="358"/>
      <c r="D692" s="359"/>
      <c r="E692" s="360"/>
      <c r="F692" s="360"/>
      <c r="G692" s="361"/>
      <c r="H692" s="362" t="n">
        <f aca="false">F692*G692</f>
        <v>0</v>
      </c>
      <c r="I692" s="344" t="str">
        <f aca="false">IF(H692&gt;0,"ok","ocultar")</f>
        <v>ocultar</v>
      </c>
    </row>
    <row r="693" customFormat="false" ht="14.25" hidden="false" customHeight="false" outlineLevel="0" collapsed="false">
      <c r="B693" s="357"/>
      <c r="C693" s="358"/>
      <c r="D693" s="359"/>
      <c r="E693" s="360"/>
      <c r="F693" s="360"/>
      <c r="G693" s="361"/>
      <c r="H693" s="362" t="n">
        <f aca="false">F693*G693</f>
        <v>0</v>
      </c>
      <c r="I693" s="344" t="str">
        <f aca="false">IF(H693&gt;0,"ok","ocultar")</f>
        <v>ocultar</v>
      </c>
    </row>
    <row r="694" customFormat="false" ht="14.25" hidden="false" customHeight="false" outlineLevel="0" collapsed="false">
      <c r="B694" s="357"/>
      <c r="C694" s="358"/>
      <c r="D694" s="359"/>
      <c r="E694" s="360"/>
      <c r="F694" s="360"/>
      <c r="G694" s="361"/>
      <c r="H694" s="362" t="n">
        <f aca="false">F694*G694</f>
        <v>0</v>
      </c>
      <c r="I694" s="344" t="str">
        <f aca="false">IF(H694&gt;0,"ok","ocultar")</f>
        <v>ocultar</v>
      </c>
    </row>
    <row r="695" customFormat="false" ht="14.25" hidden="false" customHeight="false" outlineLevel="0" collapsed="false">
      <c r="B695" s="357"/>
      <c r="C695" s="358"/>
      <c r="D695" s="359"/>
      <c r="E695" s="360"/>
      <c r="F695" s="360"/>
      <c r="G695" s="361"/>
      <c r="H695" s="362" t="n">
        <f aca="false">F695*G695</f>
        <v>0</v>
      </c>
      <c r="I695" s="344" t="str">
        <f aca="false">IF(H695&gt;0,"ok","ocultar")</f>
        <v>ocultar</v>
      </c>
    </row>
    <row r="696" customFormat="false" ht="14.25" hidden="false" customHeight="false" outlineLevel="0" collapsed="false">
      <c r="B696" s="357"/>
      <c r="C696" s="358"/>
      <c r="D696" s="359"/>
      <c r="E696" s="360"/>
      <c r="F696" s="360"/>
      <c r="G696" s="361"/>
      <c r="H696" s="362" t="n">
        <f aca="false">F696*G696</f>
        <v>0</v>
      </c>
      <c r="I696" s="344" t="str">
        <f aca="false">IF(H696&gt;0,"ok","ocultar")</f>
        <v>ocultar</v>
      </c>
    </row>
    <row r="697" customFormat="false" ht="14.25" hidden="false" customHeight="false" outlineLevel="0" collapsed="false">
      <c r="B697" s="357"/>
      <c r="C697" s="358"/>
      <c r="D697" s="359"/>
      <c r="E697" s="360"/>
      <c r="F697" s="360"/>
      <c r="G697" s="361"/>
      <c r="H697" s="362" t="n">
        <f aca="false">F697*G697</f>
        <v>0</v>
      </c>
      <c r="I697" s="344" t="str">
        <f aca="false">IF(H697&gt;0,"ok","ocultar")</f>
        <v>ocultar</v>
      </c>
    </row>
    <row r="698" customFormat="false" ht="14.25" hidden="false" customHeight="false" outlineLevel="0" collapsed="false">
      <c r="B698" s="357"/>
      <c r="C698" s="358"/>
      <c r="D698" s="359"/>
      <c r="E698" s="360"/>
      <c r="F698" s="360"/>
      <c r="G698" s="361"/>
      <c r="H698" s="362" t="n">
        <f aca="false">F698*G698</f>
        <v>0</v>
      </c>
      <c r="I698" s="344" t="str">
        <f aca="false">IF(H698&gt;0,"ok","ocultar")</f>
        <v>ocultar</v>
      </c>
    </row>
    <row r="699" customFormat="false" ht="14.25" hidden="false" customHeight="false" outlineLevel="0" collapsed="false">
      <c r="B699" s="357"/>
      <c r="C699" s="358"/>
      <c r="D699" s="359"/>
      <c r="E699" s="360"/>
      <c r="F699" s="360"/>
      <c r="G699" s="361"/>
      <c r="H699" s="362" t="n">
        <f aca="false">F699*G699</f>
        <v>0</v>
      </c>
      <c r="I699" s="344" t="str">
        <f aca="false">IF(H699&gt;0,"ok","ocultar")</f>
        <v>ocultar</v>
      </c>
    </row>
    <row r="700" customFormat="false" ht="14.25" hidden="false" customHeight="false" outlineLevel="0" collapsed="false">
      <c r="B700" s="357"/>
      <c r="C700" s="358"/>
      <c r="D700" s="359"/>
      <c r="E700" s="360"/>
      <c r="F700" s="360"/>
      <c r="G700" s="361"/>
      <c r="H700" s="362" t="n">
        <f aca="false">F700*G700</f>
        <v>0</v>
      </c>
      <c r="I700" s="344" t="str">
        <f aca="false">IF(H700&gt;0,"ok","ocultar")</f>
        <v>ocultar</v>
      </c>
    </row>
    <row r="701" customFormat="false" ht="14.25" hidden="false" customHeight="false" outlineLevel="0" collapsed="false">
      <c r="B701" s="357"/>
      <c r="C701" s="358"/>
      <c r="D701" s="359"/>
      <c r="E701" s="360"/>
      <c r="F701" s="360"/>
      <c r="G701" s="361"/>
      <c r="H701" s="362" t="n">
        <f aca="false">F701*G701</f>
        <v>0</v>
      </c>
      <c r="I701" s="344" t="str">
        <f aca="false">IF(H701&gt;0,"ok","ocultar")</f>
        <v>ocultar</v>
      </c>
    </row>
    <row r="702" customFormat="false" ht="14.25" hidden="false" customHeight="false" outlineLevel="0" collapsed="false">
      <c r="B702" s="357"/>
      <c r="C702" s="358"/>
      <c r="D702" s="359"/>
      <c r="E702" s="360"/>
      <c r="F702" s="357"/>
      <c r="G702" s="361"/>
      <c r="H702" s="362" t="n">
        <f aca="false">F702*G702</f>
        <v>0</v>
      </c>
      <c r="I702" s="344" t="str">
        <f aca="false">IF(H702&gt;0,"ok","ocultar")</f>
        <v>ocultar</v>
      </c>
    </row>
    <row r="703" customFormat="false" ht="14.25" hidden="false" customHeight="false" outlineLevel="0" collapsed="false">
      <c r="D703" s="363"/>
      <c r="I703" s="344" t="str">
        <f aca="false">I704</f>
        <v>ocultar</v>
      </c>
    </row>
    <row r="704" customFormat="false" ht="14.25" hidden="false" customHeight="false" outlineLevel="0" collapsed="false">
      <c r="B704" s="345" t="s">
        <v>242</v>
      </c>
      <c r="C704" s="346"/>
      <c r="D704" s="364"/>
      <c r="E704" s="348"/>
      <c r="F704" s="349"/>
      <c r="G704" s="350"/>
      <c r="H704" s="350" t="n">
        <f aca="false">ROUND(SUM(H705:H720),2)</f>
        <v>0</v>
      </c>
      <c r="I704" s="344" t="str">
        <f aca="false">IF(H704&gt;0,"ok","ocultar")</f>
        <v>ocultar</v>
      </c>
    </row>
    <row r="705" customFormat="false" ht="14.25" hidden="false" customHeight="false" outlineLevel="0" collapsed="false">
      <c r="B705" s="351"/>
      <c r="C705" s="352"/>
      <c r="D705" s="353"/>
      <c r="E705" s="354"/>
      <c r="F705" s="354"/>
      <c r="G705" s="355"/>
      <c r="H705" s="356" t="n">
        <f aca="false">F705*G705</f>
        <v>0</v>
      </c>
      <c r="I705" s="344" t="str">
        <f aca="false">IF(H705&gt;0,"ok","ocultar")</f>
        <v>ocultar</v>
      </c>
    </row>
    <row r="706" customFormat="false" ht="14.25" hidden="false" customHeight="false" outlineLevel="0" collapsed="false">
      <c r="B706" s="357"/>
      <c r="C706" s="358"/>
      <c r="D706" s="359"/>
      <c r="E706" s="360"/>
      <c r="F706" s="360"/>
      <c r="G706" s="361"/>
      <c r="H706" s="362" t="n">
        <f aca="false">F706*G706</f>
        <v>0</v>
      </c>
      <c r="I706" s="344" t="str">
        <f aca="false">IF(H706&gt;0,"ok","ocultar")</f>
        <v>ocultar</v>
      </c>
    </row>
    <row r="707" customFormat="false" ht="14.25" hidden="false" customHeight="false" outlineLevel="0" collapsed="false">
      <c r="B707" s="357"/>
      <c r="C707" s="358"/>
      <c r="D707" s="359"/>
      <c r="E707" s="360"/>
      <c r="F707" s="360"/>
      <c r="G707" s="361"/>
      <c r="H707" s="362" t="n">
        <f aca="false">F707*G707</f>
        <v>0</v>
      </c>
      <c r="I707" s="344" t="str">
        <f aca="false">IF(H707&gt;0,"ok","ocultar")</f>
        <v>ocultar</v>
      </c>
    </row>
    <row r="708" customFormat="false" ht="14.25" hidden="false" customHeight="false" outlineLevel="0" collapsed="false">
      <c r="B708" s="357"/>
      <c r="C708" s="358"/>
      <c r="D708" s="359"/>
      <c r="E708" s="360"/>
      <c r="F708" s="360"/>
      <c r="G708" s="361"/>
      <c r="H708" s="362" t="n">
        <f aca="false">F708*G708</f>
        <v>0</v>
      </c>
      <c r="I708" s="344" t="str">
        <f aca="false">IF(H708&gt;0,"ok","ocultar")</f>
        <v>ocultar</v>
      </c>
    </row>
    <row r="709" customFormat="false" ht="14.25" hidden="false" customHeight="false" outlineLevel="0" collapsed="false">
      <c r="B709" s="357"/>
      <c r="C709" s="358"/>
      <c r="D709" s="359"/>
      <c r="E709" s="360"/>
      <c r="F709" s="360"/>
      <c r="G709" s="361"/>
      <c r="H709" s="362" t="n">
        <f aca="false">F709*G709</f>
        <v>0</v>
      </c>
      <c r="I709" s="344" t="str">
        <f aca="false">IF(H709&gt;0,"ok","ocultar")</f>
        <v>ocultar</v>
      </c>
    </row>
    <row r="710" customFormat="false" ht="14.25" hidden="false" customHeight="false" outlineLevel="0" collapsed="false">
      <c r="B710" s="357"/>
      <c r="C710" s="358"/>
      <c r="D710" s="359"/>
      <c r="E710" s="360"/>
      <c r="F710" s="360"/>
      <c r="G710" s="361"/>
      <c r="H710" s="362" t="n">
        <f aca="false">F710*G710</f>
        <v>0</v>
      </c>
      <c r="I710" s="344" t="str">
        <f aca="false">IF(H710&gt;0,"ok","ocultar")</f>
        <v>ocultar</v>
      </c>
    </row>
    <row r="711" customFormat="false" ht="14.25" hidden="false" customHeight="false" outlineLevel="0" collapsed="false">
      <c r="B711" s="357"/>
      <c r="C711" s="358"/>
      <c r="D711" s="359"/>
      <c r="E711" s="360"/>
      <c r="F711" s="360"/>
      <c r="G711" s="361"/>
      <c r="H711" s="362" t="n">
        <f aca="false">F711*G711</f>
        <v>0</v>
      </c>
      <c r="I711" s="344" t="str">
        <f aca="false">IF(H711&gt;0,"ok","ocultar")</f>
        <v>ocultar</v>
      </c>
    </row>
    <row r="712" customFormat="false" ht="14.25" hidden="false" customHeight="false" outlineLevel="0" collapsed="false">
      <c r="B712" s="357"/>
      <c r="C712" s="358"/>
      <c r="D712" s="359"/>
      <c r="E712" s="360"/>
      <c r="F712" s="360"/>
      <c r="G712" s="361"/>
      <c r="H712" s="362" t="n">
        <f aca="false">F712*G712</f>
        <v>0</v>
      </c>
      <c r="I712" s="344" t="str">
        <f aca="false">IF(H712&gt;0,"ok","ocultar")</f>
        <v>ocultar</v>
      </c>
    </row>
    <row r="713" customFormat="false" ht="14.25" hidden="false" customHeight="false" outlineLevel="0" collapsed="false">
      <c r="B713" s="357"/>
      <c r="C713" s="358"/>
      <c r="D713" s="359"/>
      <c r="E713" s="360"/>
      <c r="F713" s="360"/>
      <c r="G713" s="361"/>
      <c r="H713" s="362" t="n">
        <f aca="false">F713*G713</f>
        <v>0</v>
      </c>
      <c r="I713" s="344" t="str">
        <f aca="false">IF(H713&gt;0,"ok","ocultar")</f>
        <v>ocultar</v>
      </c>
    </row>
    <row r="714" customFormat="false" ht="14.25" hidden="false" customHeight="false" outlineLevel="0" collapsed="false">
      <c r="B714" s="357"/>
      <c r="C714" s="358"/>
      <c r="D714" s="359"/>
      <c r="E714" s="360"/>
      <c r="F714" s="360"/>
      <c r="G714" s="361"/>
      <c r="H714" s="362" t="n">
        <f aca="false">F714*G714</f>
        <v>0</v>
      </c>
      <c r="I714" s="344" t="str">
        <f aca="false">IF(H714&gt;0,"ok","ocultar")</f>
        <v>ocultar</v>
      </c>
    </row>
    <row r="715" customFormat="false" ht="14.25" hidden="false" customHeight="false" outlineLevel="0" collapsed="false">
      <c r="B715" s="357"/>
      <c r="C715" s="358"/>
      <c r="D715" s="359"/>
      <c r="E715" s="360"/>
      <c r="F715" s="360"/>
      <c r="G715" s="361"/>
      <c r="H715" s="362" t="n">
        <f aca="false">F715*G715</f>
        <v>0</v>
      </c>
      <c r="I715" s="344" t="str">
        <f aca="false">IF(H715&gt;0,"ok","ocultar")</f>
        <v>ocultar</v>
      </c>
    </row>
    <row r="716" customFormat="false" ht="14.25" hidden="false" customHeight="false" outlineLevel="0" collapsed="false">
      <c r="B716" s="357"/>
      <c r="C716" s="358"/>
      <c r="D716" s="359"/>
      <c r="E716" s="360"/>
      <c r="F716" s="360"/>
      <c r="G716" s="361"/>
      <c r="H716" s="362" t="n">
        <f aca="false">F716*G716</f>
        <v>0</v>
      </c>
      <c r="I716" s="344" t="str">
        <f aca="false">IF(H716&gt;0,"ok","ocultar")</f>
        <v>ocultar</v>
      </c>
    </row>
    <row r="717" customFormat="false" ht="14.25" hidden="false" customHeight="false" outlineLevel="0" collapsed="false">
      <c r="B717" s="357"/>
      <c r="C717" s="358"/>
      <c r="D717" s="359"/>
      <c r="E717" s="360"/>
      <c r="F717" s="360"/>
      <c r="G717" s="361"/>
      <c r="H717" s="362" t="n">
        <f aca="false">F717*G717</f>
        <v>0</v>
      </c>
      <c r="I717" s="344" t="str">
        <f aca="false">IF(H717&gt;0,"ok","ocultar")</f>
        <v>ocultar</v>
      </c>
    </row>
    <row r="718" customFormat="false" ht="14.25" hidden="false" customHeight="false" outlineLevel="0" collapsed="false">
      <c r="B718" s="357"/>
      <c r="C718" s="358"/>
      <c r="D718" s="359"/>
      <c r="E718" s="360"/>
      <c r="F718" s="360"/>
      <c r="G718" s="361"/>
      <c r="H718" s="362" t="n">
        <f aca="false">F718*G718</f>
        <v>0</v>
      </c>
      <c r="I718" s="344" t="str">
        <f aca="false">IF(H718&gt;0,"ok","ocultar")</f>
        <v>ocultar</v>
      </c>
    </row>
    <row r="719" customFormat="false" ht="14.25" hidden="false" customHeight="false" outlineLevel="0" collapsed="false">
      <c r="B719" s="357"/>
      <c r="C719" s="358"/>
      <c r="D719" s="359"/>
      <c r="E719" s="360"/>
      <c r="F719" s="357"/>
      <c r="G719" s="361"/>
      <c r="H719" s="362" t="n">
        <f aca="false">F719*G719</f>
        <v>0</v>
      </c>
      <c r="I719" s="344" t="str">
        <f aca="false">IF(H719&gt;0,"ok","ocultar")</f>
        <v>ocultar</v>
      </c>
    </row>
    <row r="720" customFormat="false" ht="14.25" hidden="false" customHeight="false" outlineLevel="0" collapsed="false">
      <c r="I720" s="344" t="str">
        <f aca="false">I721</f>
        <v>ocultar</v>
      </c>
    </row>
    <row r="721" customFormat="false" ht="14.25" hidden="false" customHeight="false" outlineLevel="0" collapsed="false">
      <c r="B721" s="345" t="s">
        <v>243</v>
      </c>
      <c r="C721" s="346"/>
      <c r="D721" s="364"/>
      <c r="E721" s="348"/>
      <c r="F721" s="349"/>
      <c r="G721" s="350"/>
      <c r="H721" s="350" t="n">
        <f aca="false">ROUND(SUM(H722:H737),2)</f>
        <v>0</v>
      </c>
      <c r="I721" s="344" t="str">
        <f aca="false">IF(H721&gt;0,"ok","ocultar")</f>
        <v>ocultar</v>
      </c>
    </row>
    <row r="722" customFormat="false" ht="14.25" hidden="false" customHeight="false" outlineLevel="0" collapsed="false">
      <c r="B722" s="351"/>
      <c r="C722" s="352"/>
      <c r="D722" s="353"/>
      <c r="E722" s="354"/>
      <c r="F722" s="354"/>
      <c r="G722" s="355"/>
      <c r="H722" s="356" t="n">
        <f aca="false">F722*G722</f>
        <v>0</v>
      </c>
      <c r="I722" s="344" t="str">
        <f aca="false">IF(H722&gt;0,"ok","ocultar")</f>
        <v>ocultar</v>
      </c>
    </row>
    <row r="723" customFormat="false" ht="14.25" hidden="false" customHeight="false" outlineLevel="0" collapsed="false">
      <c r="B723" s="357"/>
      <c r="C723" s="358"/>
      <c r="D723" s="359"/>
      <c r="E723" s="360"/>
      <c r="F723" s="360"/>
      <c r="G723" s="361"/>
      <c r="H723" s="362" t="n">
        <f aca="false">F723*G723</f>
        <v>0</v>
      </c>
      <c r="I723" s="344" t="str">
        <f aca="false">IF(H723&gt;0,"ok","ocultar")</f>
        <v>ocultar</v>
      </c>
    </row>
    <row r="724" customFormat="false" ht="14.25" hidden="false" customHeight="false" outlineLevel="0" collapsed="false">
      <c r="B724" s="357"/>
      <c r="C724" s="358"/>
      <c r="D724" s="359"/>
      <c r="E724" s="360"/>
      <c r="F724" s="360"/>
      <c r="G724" s="361"/>
      <c r="H724" s="362" t="n">
        <f aca="false">F724*G724</f>
        <v>0</v>
      </c>
      <c r="I724" s="344" t="str">
        <f aca="false">IF(H724&gt;0,"ok","ocultar")</f>
        <v>ocultar</v>
      </c>
    </row>
    <row r="725" customFormat="false" ht="14.25" hidden="false" customHeight="false" outlineLevel="0" collapsed="false">
      <c r="B725" s="357"/>
      <c r="C725" s="358"/>
      <c r="D725" s="359"/>
      <c r="E725" s="360"/>
      <c r="F725" s="360"/>
      <c r="G725" s="361"/>
      <c r="H725" s="362" t="n">
        <f aca="false">F725*G725</f>
        <v>0</v>
      </c>
      <c r="I725" s="344" t="str">
        <f aca="false">IF(H725&gt;0,"ok","ocultar")</f>
        <v>ocultar</v>
      </c>
    </row>
    <row r="726" customFormat="false" ht="14.25" hidden="false" customHeight="false" outlineLevel="0" collapsed="false">
      <c r="B726" s="357"/>
      <c r="C726" s="358"/>
      <c r="D726" s="359"/>
      <c r="E726" s="360"/>
      <c r="F726" s="360"/>
      <c r="G726" s="361"/>
      <c r="H726" s="362" t="n">
        <f aca="false">F726*G726</f>
        <v>0</v>
      </c>
      <c r="I726" s="344" t="str">
        <f aca="false">IF(H726&gt;0,"ok","ocultar")</f>
        <v>ocultar</v>
      </c>
    </row>
    <row r="727" customFormat="false" ht="14.25" hidden="false" customHeight="false" outlineLevel="0" collapsed="false">
      <c r="B727" s="357"/>
      <c r="C727" s="358"/>
      <c r="D727" s="359"/>
      <c r="E727" s="360"/>
      <c r="F727" s="360"/>
      <c r="G727" s="361"/>
      <c r="H727" s="362" t="n">
        <f aca="false">F727*G727</f>
        <v>0</v>
      </c>
      <c r="I727" s="344" t="str">
        <f aca="false">IF(H727&gt;0,"ok","ocultar")</f>
        <v>ocultar</v>
      </c>
    </row>
    <row r="728" customFormat="false" ht="14.25" hidden="false" customHeight="false" outlineLevel="0" collapsed="false">
      <c r="B728" s="357"/>
      <c r="C728" s="358"/>
      <c r="D728" s="359"/>
      <c r="E728" s="360"/>
      <c r="F728" s="360"/>
      <c r="G728" s="361"/>
      <c r="H728" s="362" t="n">
        <f aca="false">F728*G728</f>
        <v>0</v>
      </c>
      <c r="I728" s="344" t="str">
        <f aca="false">IF(H728&gt;0,"ok","ocultar")</f>
        <v>ocultar</v>
      </c>
    </row>
    <row r="729" customFormat="false" ht="14.25" hidden="false" customHeight="false" outlineLevel="0" collapsed="false">
      <c r="B729" s="357"/>
      <c r="C729" s="358"/>
      <c r="D729" s="359"/>
      <c r="E729" s="360"/>
      <c r="F729" s="360"/>
      <c r="G729" s="361"/>
      <c r="H729" s="362" t="n">
        <f aca="false">F729*G729</f>
        <v>0</v>
      </c>
      <c r="I729" s="344" t="str">
        <f aca="false">IF(H729&gt;0,"ok","ocultar")</f>
        <v>ocultar</v>
      </c>
    </row>
    <row r="730" customFormat="false" ht="14.25" hidden="false" customHeight="false" outlineLevel="0" collapsed="false">
      <c r="B730" s="357"/>
      <c r="C730" s="358"/>
      <c r="D730" s="359"/>
      <c r="E730" s="360"/>
      <c r="F730" s="360"/>
      <c r="G730" s="361"/>
      <c r="H730" s="362" t="n">
        <f aca="false">F730*G730</f>
        <v>0</v>
      </c>
      <c r="I730" s="344" t="str">
        <f aca="false">IF(H730&gt;0,"ok","ocultar")</f>
        <v>ocultar</v>
      </c>
    </row>
    <row r="731" customFormat="false" ht="14.25" hidden="false" customHeight="false" outlineLevel="0" collapsed="false">
      <c r="B731" s="357"/>
      <c r="C731" s="358"/>
      <c r="D731" s="359"/>
      <c r="E731" s="360"/>
      <c r="F731" s="360"/>
      <c r="G731" s="361"/>
      <c r="H731" s="362" t="n">
        <f aca="false">F731*G731</f>
        <v>0</v>
      </c>
      <c r="I731" s="344" t="str">
        <f aca="false">IF(H731&gt;0,"ok","ocultar")</f>
        <v>ocultar</v>
      </c>
    </row>
    <row r="732" customFormat="false" ht="14.25" hidden="false" customHeight="false" outlineLevel="0" collapsed="false">
      <c r="B732" s="357"/>
      <c r="C732" s="358"/>
      <c r="D732" s="359"/>
      <c r="E732" s="360"/>
      <c r="F732" s="360"/>
      <c r="G732" s="361"/>
      <c r="H732" s="362" t="n">
        <f aca="false">F732*G732</f>
        <v>0</v>
      </c>
      <c r="I732" s="344" t="str">
        <f aca="false">IF(H732&gt;0,"ok","ocultar")</f>
        <v>ocultar</v>
      </c>
    </row>
    <row r="733" customFormat="false" ht="14.25" hidden="false" customHeight="false" outlineLevel="0" collapsed="false">
      <c r="B733" s="357"/>
      <c r="C733" s="358"/>
      <c r="D733" s="359"/>
      <c r="E733" s="360"/>
      <c r="F733" s="360"/>
      <c r="G733" s="361"/>
      <c r="H733" s="362" t="n">
        <f aca="false">F733*G733</f>
        <v>0</v>
      </c>
      <c r="I733" s="344" t="str">
        <f aca="false">IF(H733&gt;0,"ok","ocultar")</f>
        <v>ocultar</v>
      </c>
    </row>
    <row r="734" customFormat="false" ht="14.25" hidden="false" customHeight="false" outlineLevel="0" collapsed="false">
      <c r="B734" s="357"/>
      <c r="C734" s="358"/>
      <c r="D734" s="359"/>
      <c r="E734" s="360"/>
      <c r="F734" s="360"/>
      <c r="G734" s="361"/>
      <c r="H734" s="362" t="n">
        <f aca="false">F734*G734</f>
        <v>0</v>
      </c>
      <c r="I734" s="344" t="str">
        <f aca="false">IF(H734&gt;0,"ok","ocultar")</f>
        <v>ocultar</v>
      </c>
    </row>
    <row r="735" customFormat="false" ht="14.25" hidden="false" customHeight="false" outlineLevel="0" collapsed="false">
      <c r="B735" s="357"/>
      <c r="C735" s="358"/>
      <c r="D735" s="359"/>
      <c r="E735" s="360"/>
      <c r="F735" s="360"/>
      <c r="G735" s="361"/>
      <c r="H735" s="362" t="n">
        <f aca="false">F735*G735</f>
        <v>0</v>
      </c>
      <c r="I735" s="344" t="str">
        <f aca="false">IF(H735&gt;0,"ok","ocultar")</f>
        <v>ocultar</v>
      </c>
    </row>
    <row r="736" customFormat="false" ht="14.25" hidden="false" customHeight="false" outlineLevel="0" collapsed="false">
      <c r="B736" s="357"/>
      <c r="C736" s="358"/>
      <c r="D736" s="359"/>
      <c r="E736" s="360"/>
      <c r="F736" s="357"/>
      <c r="G736" s="361"/>
      <c r="H736" s="362" t="n">
        <f aca="false">F736*G736</f>
        <v>0</v>
      </c>
      <c r="I736" s="344" t="str">
        <f aca="false">IF(H736&gt;0,"ok","ocultar")</f>
        <v>ocultar</v>
      </c>
    </row>
    <row r="737" customFormat="false" ht="14.25" hidden="false" customHeight="false" outlineLevel="0" collapsed="false">
      <c r="D737" s="363"/>
      <c r="I737" s="344" t="str">
        <f aca="false">I738</f>
        <v>ocultar</v>
      </c>
    </row>
    <row r="738" customFormat="false" ht="14.25" hidden="false" customHeight="false" outlineLevel="0" collapsed="false">
      <c r="B738" s="345" t="s">
        <v>244</v>
      </c>
      <c r="C738" s="346"/>
      <c r="D738" s="364"/>
      <c r="E738" s="348"/>
      <c r="F738" s="349"/>
      <c r="G738" s="350"/>
      <c r="H738" s="350" t="n">
        <f aca="false">ROUND(SUM(H739:H754),2)</f>
        <v>0</v>
      </c>
      <c r="I738" s="344" t="str">
        <f aca="false">IF(H738&gt;0,"ok","ocultar")</f>
        <v>ocultar</v>
      </c>
    </row>
    <row r="739" customFormat="false" ht="14.25" hidden="false" customHeight="false" outlineLevel="0" collapsed="false">
      <c r="B739" s="351"/>
      <c r="C739" s="352"/>
      <c r="D739" s="353"/>
      <c r="E739" s="354"/>
      <c r="F739" s="354"/>
      <c r="G739" s="355"/>
      <c r="H739" s="356" t="n">
        <f aca="false">F739*G739</f>
        <v>0</v>
      </c>
      <c r="I739" s="344" t="str">
        <f aca="false">IF(H739&gt;0,"ok","ocultar")</f>
        <v>ocultar</v>
      </c>
    </row>
    <row r="740" customFormat="false" ht="14.25" hidden="false" customHeight="false" outlineLevel="0" collapsed="false">
      <c r="B740" s="357"/>
      <c r="C740" s="358"/>
      <c r="D740" s="359"/>
      <c r="E740" s="360"/>
      <c r="F740" s="360"/>
      <c r="G740" s="361"/>
      <c r="H740" s="362" t="n">
        <f aca="false">F740*G740</f>
        <v>0</v>
      </c>
      <c r="I740" s="344" t="str">
        <f aca="false">IF(H740&gt;0,"ok","ocultar")</f>
        <v>ocultar</v>
      </c>
    </row>
    <row r="741" customFormat="false" ht="14.25" hidden="false" customHeight="false" outlineLevel="0" collapsed="false">
      <c r="B741" s="357"/>
      <c r="C741" s="358"/>
      <c r="D741" s="359"/>
      <c r="E741" s="360"/>
      <c r="F741" s="360"/>
      <c r="G741" s="361"/>
      <c r="H741" s="362" t="n">
        <f aca="false">F741*G741</f>
        <v>0</v>
      </c>
      <c r="I741" s="344" t="str">
        <f aca="false">IF(H741&gt;0,"ok","ocultar")</f>
        <v>ocultar</v>
      </c>
    </row>
    <row r="742" customFormat="false" ht="14.25" hidden="false" customHeight="false" outlineLevel="0" collapsed="false">
      <c r="B742" s="357"/>
      <c r="C742" s="358"/>
      <c r="D742" s="359"/>
      <c r="E742" s="360"/>
      <c r="F742" s="360"/>
      <c r="G742" s="361"/>
      <c r="H742" s="362" t="n">
        <f aca="false">F742*G742</f>
        <v>0</v>
      </c>
      <c r="I742" s="344" t="str">
        <f aca="false">IF(H742&gt;0,"ok","ocultar")</f>
        <v>ocultar</v>
      </c>
    </row>
    <row r="743" customFormat="false" ht="14.25" hidden="false" customHeight="false" outlineLevel="0" collapsed="false">
      <c r="B743" s="357"/>
      <c r="C743" s="358"/>
      <c r="D743" s="359"/>
      <c r="E743" s="360"/>
      <c r="F743" s="360"/>
      <c r="G743" s="361"/>
      <c r="H743" s="362" t="n">
        <f aca="false">F743*G743</f>
        <v>0</v>
      </c>
      <c r="I743" s="344" t="str">
        <f aca="false">IF(H743&gt;0,"ok","ocultar")</f>
        <v>ocultar</v>
      </c>
    </row>
    <row r="744" customFormat="false" ht="14.25" hidden="false" customHeight="false" outlineLevel="0" collapsed="false">
      <c r="B744" s="357"/>
      <c r="C744" s="358"/>
      <c r="D744" s="359"/>
      <c r="E744" s="360"/>
      <c r="F744" s="360"/>
      <c r="G744" s="361"/>
      <c r="H744" s="362" t="n">
        <f aca="false">F744*G744</f>
        <v>0</v>
      </c>
      <c r="I744" s="344" t="str">
        <f aca="false">IF(H744&gt;0,"ok","ocultar")</f>
        <v>ocultar</v>
      </c>
    </row>
    <row r="745" customFormat="false" ht="14.25" hidden="false" customHeight="false" outlineLevel="0" collapsed="false">
      <c r="B745" s="357"/>
      <c r="C745" s="358"/>
      <c r="D745" s="359"/>
      <c r="E745" s="360"/>
      <c r="F745" s="360"/>
      <c r="G745" s="361"/>
      <c r="H745" s="362" t="n">
        <f aca="false">F745*G745</f>
        <v>0</v>
      </c>
      <c r="I745" s="344" t="str">
        <f aca="false">IF(H745&gt;0,"ok","ocultar")</f>
        <v>ocultar</v>
      </c>
    </row>
    <row r="746" customFormat="false" ht="14.25" hidden="false" customHeight="false" outlineLevel="0" collapsed="false">
      <c r="B746" s="357"/>
      <c r="C746" s="358"/>
      <c r="D746" s="359"/>
      <c r="E746" s="360"/>
      <c r="F746" s="360"/>
      <c r="G746" s="361"/>
      <c r="H746" s="362" t="n">
        <f aca="false">F746*G746</f>
        <v>0</v>
      </c>
      <c r="I746" s="344" t="str">
        <f aca="false">IF(H746&gt;0,"ok","ocultar")</f>
        <v>ocultar</v>
      </c>
    </row>
    <row r="747" customFormat="false" ht="14.25" hidden="false" customHeight="false" outlineLevel="0" collapsed="false">
      <c r="B747" s="357"/>
      <c r="C747" s="358"/>
      <c r="D747" s="359"/>
      <c r="E747" s="360"/>
      <c r="F747" s="360"/>
      <c r="G747" s="361"/>
      <c r="H747" s="362" t="n">
        <f aca="false">F747*G747</f>
        <v>0</v>
      </c>
      <c r="I747" s="344" t="str">
        <f aca="false">IF(H747&gt;0,"ok","ocultar")</f>
        <v>ocultar</v>
      </c>
    </row>
    <row r="748" customFormat="false" ht="14.25" hidden="false" customHeight="false" outlineLevel="0" collapsed="false">
      <c r="B748" s="357"/>
      <c r="C748" s="358"/>
      <c r="D748" s="359"/>
      <c r="E748" s="360"/>
      <c r="F748" s="360"/>
      <c r="G748" s="361"/>
      <c r="H748" s="362" t="n">
        <f aca="false">F748*G748</f>
        <v>0</v>
      </c>
      <c r="I748" s="344" t="str">
        <f aca="false">IF(H748&gt;0,"ok","ocultar")</f>
        <v>ocultar</v>
      </c>
    </row>
    <row r="749" customFormat="false" ht="14.25" hidden="false" customHeight="false" outlineLevel="0" collapsed="false">
      <c r="B749" s="357"/>
      <c r="C749" s="358"/>
      <c r="D749" s="359"/>
      <c r="E749" s="360"/>
      <c r="F749" s="360"/>
      <c r="G749" s="361"/>
      <c r="H749" s="362" t="n">
        <f aca="false">F749*G749</f>
        <v>0</v>
      </c>
      <c r="I749" s="344" t="str">
        <f aca="false">IF(H749&gt;0,"ok","ocultar")</f>
        <v>ocultar</v>
      </c>
    </row>
    <row r="750" customFormat="false" ht="14.25" hidden="false" customHeight="false" outlineLevel="0" collapsed="false">
      <c r="B750" s="357"/>
      <c r="C750" s="358"/>
      <c r="D750" s="359"/>
      <c r="E750" s="360"/>
      <c r="F750" s="360"/>
      <c r="G750" s="361"/>
      <c r="H750" s="362" t="n">
        <f aca="false">F750*G750</f>
        <v>0</v>
      </c>
      <c r="I750" s="344" t="str">
        <f aca="false">IF(H750&gt;0,"ok","ocultar")</f>
        <v>ocultar</v>
      </c>
    </row>
    <row r="751" customFormat="false" ht="14.25" hidden="false" customHeight="false" outlineLevel="0" collapsed="false">
      <c r="B751" s="357"/>
      <c r="C751" s="358"/>
      <c r="D751" s="359"/>
      <c r="E751" s="360"/>
      <c r="F751" s="360"/>
      <c r="G751" s="361"/>
      <c r="H751" s="362" t="n">
        <f aca="false">F751*G751</f>
        <v>0</v>
      </c>
      <c r="I751" s="344" t="str">
        <f aca="false">IF(H751&gt;0,"ok","ocultar")</f>
        <v>ocultar</v>
      </c>
    </row>
    <row r="752" customFormat="false" ht="14.25" hidden="false" customHeight="false" outlineLevel="0" collapsed="false">
      <c r="B752" s="357"/>
      <c r="C752" s="358"/>
      <c r="D752" s="359"/>
      <c r="E752" s="360"/>
      <c r="F752" s="360"/>
      <c r="G752" s="361"/>
      <c r="H752" s="362" t="n">
        <f aca="false">F752*G752</f>
        <v>0</v>
      </c>
      <c r="I752" s="344" t="str">
        <f aca="false">IF(H752&gt;0,"ok","ocultar")</f>
        <v>ocultar</v>
      </c>
    </row>
    <row r="753" customFormat="false" ht="14.25" hidden="false" customHeight="false" outlineLevel="0" collapsed="false">
      <c r="B753" s="357"/>
      <c r="C753" s="358"/>
      <c r="D753" s="359"/>
      <c r="E753" s="360"/>
      <c r="F753" s="357"/>
      <c r="G753" s="361"/>
      <c r="H753" s="362" t="n">
        <f aca="false">F753*G753</f>
        <v>0</v>
      </c>
      <c r="I753" s="344" t="str">
        <f aca="false">IF(H753&gt;0,"ok","ocultar")</f>
        <v>ocultar</v>
      </c>
    </row>
    <row r="754" customFormat="false" ht="14.25" hidden="false" customHeight="false" outlineLevel="0" collapsed="false">
      <c r="I754" s="344" t="str">
        <f aca="false">I755</f>
        <v>ocultar</v>
      </c>
    </row>
    <row r="755" customFormat="false" ht="14.25" hidden="false" customHeight="false" outlineLevel="0" collapsed="false">
      <c r="B755" s="345" t="s">
        <v>245</v>
      </c>
      <c r="C755" s="346"/>
      <c r="D755" s="364"/>
      <c r="E755" s="348"/>
      <c r="F755" s="349"/>
      <c r="G755" s="350"/>
      <c r="H755" s="350" t="n">
        <f aca="false">ROUND(SUM(H756:H771),2)</f>
        <v>0</v>
      </c>
      <c r="I755" s="344" t="str">
        <f aca="false">IF(H755&gt;0,"ok","ocultar")</f>
        <v>ocultar</v>
      </c>
    </row>
    <row r="756" customFormat="false" ht="14.25" hidden="false" customHeight="false" outlineLevel="0" collapsed="false">
      <c r="B756" s="351"/>
      <c r="C756" s="352"/>
      <c r="D756" s="353"/>
      <c r="E756" s="354"/>
      <c r="F756" s="354"/>
      <c r="G756" s="355"/>
      <c r="H756" s="356" t="n">
        <f aca="false">F756*G756</f>
        <v>0</v>
      </c>
      <c r="I756" s="344" t="str">
        <f aca="false">IF(H756&gt;0,"ok","ocultar")</f>
        <v>ocultar</v>
      </c>
    </row>
    <row r="757" customFormat="false" ht="14.25" hidden="false" customHeight="false" outlineLevel="0" collapsed="false">
      <c r="B757" s="357"/>
      <c r="C757" s="358"/>
      <c r="D757" s="359"/>
      <c r="E757" s="360"/>
      <c r="F757" s="360"/>
      <c r="G757" s="361"/>
      <c r="H757" s="362" t="n">
        <f aca="false">F757*G757</f>
        <v>0</v>
      </c>
      <c r="I757" s="344" t="str">
        <f aca="false">IF(H757&gt;0,"ok","ocultar")</f>
        <v>ocultar</v>
      </c>
    </row>
    <row r="758" customFormat="false" ht="14.25" hidden="false" customHeight="false" outlineLevel="0" collapsed="false">
      <c r="B758" s="357"/>
      <c r="C758" s="358"/>
      <c r="D758" s="359"/>
      <c r="E758" s="360"/>
      <c r="F758" s="360"/>
      <c r="G758" s="361"/>
      <c r="H758" s="362" t="n">
        <f aca="false">F758*G758</f>
        <v>0</v>
      </c>
      <c r="I758" s="344" t="str">
        <f aca="false">IF(H758&gt;0,"ok","ocultar")</f>
        <v>ocultar</v>
      </c>
    </row>
    <row r="759" customFormat="false" ht="14.25" hidden="false" customHeight="false" outlineLevel="0" collapsed="false">
      <c r="B759" s="357"/>
      <c r="C759" s="358"/>
      <c r="D759" s="359"/>
      <c r="E759" s="360"/>
      <c r="F759" s="360"/>
      <c r="G759" s="361"/>
      <c r="H759" s="362" t="n">
        <f aca="false">F759*G759</f>
        <v>0</v>
      </c>
      <c r="I759" s="344" t="str">
        <f aca="false">IF(H759&gt;0,"ok","ocultar")</f>
        <v>ocultar</v>
      </c>
    </row>
    <row r="760" customFormat="false" ht="14.25" hidden="false" customHeight="false" outlineLevel="0" collapsed="false">
      <c r="B760" s="357"/>
      <c r="C760" s="358"/>
      <c r="D760" s="359"/>
      <c r="E760" s="360"/>
      <c r="F760" s="360"/>
      <c r="G760" s="361"/>
      <c r="H760" s="362" t="n">
        <f aca="false">F760*G760</f>
        <v>0</v>
      </c>
      <c r="I760" s="344" t="str">
        <f aca="false">IF(H760&gt;0,"ok","ocultar")</f>
        <v>ocultar</v>
      </c>
    </row>
    <row r="761" customFormat="false" ht="14.25" hidden="false" customHeight="false" outlineLevel="0" collapsed="false">
      <c r="B761" s="357"/>
      <c r="C761" s="358"/>
      <c r="D761" s="359"/>
      <c r="E761" s="360"/>
      <c r="F761" s="360"/>
      <c r="G761" s="361"/>
      <c r="H761" s="362" t="n">
        <f aca="false">F761*G761</f>
        <v>0</v>
      </c>
      <c r="I761" s="344" t="str">
        <f aca="false">IF(H761&gt;0,"ok","ocultar")</f>
        <v>ocultar</v>
      </c>
    </row>
    <row r="762" customFormat="false" ht="14.25" hidden="false" customHeight="false" outlineLevel="0" collapsed="false">
      <c r="B762" s="357"/>
      <c r="C762" s="358"/>
      <c r="D762" s="359"/>
      <c r="E762" s="360"/>
      <c r="F762" s="360"/>
      <c r="G762" s="361"/>
      <c r="H762" s="362" t="n">
        <f aca="false">F762*G762</f>
        <v>0</v>
      </c>
      <c r="I762" s="344" t="str">
        <f aca="false">IF(H762&gt;0,"ok","ocultar")</f>
        <v>ocultar</v>
      </c>
    </row>
    <row r="763" customFormat="false" ht="14.25" hidden="false" customHeight="false" outlineLevel="0" collapsed="false">
      <c r="B763" s="357"/>
      <c r="C763" s="358"/>
      <c r="D763" s="359"/>
      <c r="E763" s="360"/>
      <c r="F763" s="360"/>
      <c r="G763" s="361"/>
      <c r="H763" s="362" t="n">
        <f aca="false">F763*G763</f>
        <v>0</v>
      </c>
      <c r="I763" s="344" t="str">
        <f aca="false">IF(H763&gt;0,"ok","ocultar")</f>
        <v>ocultar</v>
      </c>
    </row>
    <row r="764" customFormat="false" ht="14.25" hidden="false" customHeight="false" outlineLevel="0" collapsed="false">
      <c r="B764" s="357"/>
      <c r="C764" s="358"/>
      <c r="D764" s="359"/>
      <c r="E764" s="360"/>
      <c r="F764" s="360"/>
      <c r="G764" s="361"/>
      <c r="H764" s="362" t="n">
        <f aca="false">F764*G764</f>
        <v>0</v>
      </c>
      <c r="I764" s="344" t="str">
        <f aca="false">IF(H764&gt;0,"ok","ocultar")</f>
        <v>ocultar</v>
      </c>
    </row>
    <row r="765" customFormat="false" ht="14.25" hidden="false" customHeight="false" outlineLevel="0" collapsed="false">
      <c r="B765" s="357"/>
      <c r="C765" s="358"/>
      <c r="D765" s="359"/>
      <c r="E765" s="360"/>
      <c r="F765" s="360"/>
      <c r="G765" s="361"/>
      <c r="H765" s="362" t="n">
        <f aca="false">F765*G765</f>
        <v>0</v>
      </c>
      <c r="I765" s="344" t="str">
        <f aca="false">IF(H765&gt;0,"ok","ocultar")</f>
        <v>ocultar</v>
      </c>
    </row>
    <row r="766" customFormat="false" ht="14.25" hidden="false" customHeight="false" outlineLevel="0" collapsed="false">
      <c r="B766" s="357"/>
      <c r="C766" s="358"/>
      <c r="D766" s="359"/>
      <c r="E766" s="360"/>
      <c r="F766" s="360"/>
      <c r="G766" s="361"/>
      <c r="H766" s="362" t="n">
        <f aca="false">F766*G766</f>
        <v>0</v>
      </c>
      <c r="I766" s="344" t="str">
        <f aca="false">IF(H766&gt;0,"ok","ocultar")</f>
        <v>ocultar</v>
      </c>
    </row>
    <row r="767" customFormat="false" ht="14.25" hidden="false" customHeight="false" outlineLevel="0" collapsed="false">
      <c r="B767" s="357"/>
      <c r="C767" s="358"/>
      <c r="D767" s="359"/>
      <c r="E767" s="360"/>
      <c r="F767" s="360"/>
      <c r="G767" s="361"/>
      <c r="H767" s="362" t="n">
        <f aca="false">F767*G767</f>
        <v>0</v>
      </c>
      <c r="I767" s="344" t="str">
        <f aca="false">IF(H767&gt;0,"ok","ocultar")</f>
        <v>ocultar</v>
      </c>
    </row>
    <row r="768" customFormat="false" ht="14.25" hidden="false" customHeight="false" outlineLevel="0" collapsed="false">
      <c r="B768" s="357"/>
      <c r="C768" s="358"/>
      <c r="D768" s="359"/>
      <c r="E768" s="360"/>
      <c r="F768" s="360"/>
      <c r="G768" s="361"/>
      <c r="H768" s="362" t="n">
        <f aca="false">F768*G768</f>
        <v>0</v>
      </c>
      <c r="I768" s="344" t="str">
        <f aca="false">IF(H768&gt;0,"ok","ocultar")</f>
        <v>ocultar</v>
      </c>
    </row>
    <row r="769" customFormat="false" ht="14.25" hidden="false" customHeight="false" outlineLevel="0" collapsed="false">
      <c r="B769" s="357"/>
      <c r="C769" s="358"/>
      <c r="D769" s="359"/>
      <c r="E769" s="360"/>
      <c r="F769" s="360"/>
      <c r="G769" s="361"/>
      <c r="H769" s="362" t="n">
        <f aca="false">F769*G769</f>
        <v>0</v>
      </c>
      <c r="I769" s="344" t="str">
        <f aca="false">IF(H769&gt;0,"ok","ocultar")</f>
        <v>ocultar</v>
      </c>
    </row>
    <row r="770" customFormat="false" ht="14.25" hidden="false" customHeight="false" outlineLevel="0" collapsed="false">
      <c r="B770" s="357"/>
      <c r="C770" s="358"/>
      <c r="D770" s="359"/>
      <c r="E770" s="360"/>
      <c r="F770" s="357"/>
      <c r="G770" s="361"/>
      <c r="H770" s="362" t="n">
        <f aca="false">F770*G770</f>
        <v>0</v>
      </c>
      <c r="I770" s="344" t="str">
        <f aca="false">IF(H770&gt;0,"ok","ocultar")</f>
        <v>ocultar</v>
      </c>
    </row>
    <row r="771" customFormat="false" ht="14.25" hidden="false" customHeight="false" outlineLevel="0" collapsed="false">
      <c r="D771" s="363"/>
      <c r="I771" s="344" t="str">
        <f aca="false">I772</f>
        <v>ocultar</v>
      </c>
    </row>
    <row r="772" customFormat="false" ht="14.25" hidden="false" customHeight="false" outlineLevel="0" collapsed="false">
      <c r="B772" s="345" t="s">
        <v>246</v>
      </c>
      <c r="C772" s="346"/>
      <c r="D772" s="364"/>
      <c r="E772" s="348"/>
      <c r="F772" s="349"/>
      <c r="G772" s="350"/>
      <c r="H772" s="350" t="n">
        <f aca="false">ROUND(SUM(H773:H788),2)</f>
        <v>0</v>
      </c>
      <c r="I772" s="344" t="str">
        <f aca="false">IF(H772&gt;0,"ok","ocultar")</f>
        <v>ocultar</v>
      </c>
    </row>
    <row r="773" customFormat="false" ht="14.25" hidden="false" customHeight="false" outlineLevel="0" collapsed="false">
      <c r="B773" s="351"/>
      <c r="C773" s="352"/>
      <c r="D773" s="353"/>
      <c r="E773" s="354"/>
      <c r="F773" s="354"/>
      <c r="G773" s="355"/>
      <c r="H773" s="356" t="n">
        <f aca="false">F773*G773</f>
        <v>0</v>
      </c>
      <c r="I773" s="344" t="str">
        <f aca="false">IF(H773&gt;0,"ok","ocultar")</f>
        <v>ocultar</v>
      </c>
    </row>
    <row r="774" customFormat="false" ht="14.25" hidden="false" customHeight="false" outlineLevel="0" collapsed="false">
      <c r="B774" s="357"/>
      <c r="C774" s="358"/>
      <c r="D774" s="359"/>
      <c r="E774" s="360"/>
      <c r="F774" s="360"/>
      <c r="G774" s="361"/>
      <c r="H774" s="362" t="n">
        <f aca="false">F774*G774</f>
        <v>0</v>
      </c>
      <c r="I774" s="344" t="str">
        <f aca="false">IF(H774&gt;0,"ok","ocultar")</f>
        <v>ocultar</v>
      </c>
    </row>
    <row r="775" customFormat="false" ht="14.25" hidden="false" customHeight="false" outlineLevel="0" collapsed="false">
      <c r="B775" s="357"/>
      <c r="C775" s="358"/>
      <c r="D775" s="359"/>
      <c r="E775" s="360"/>
      <c r="F775" s="360"/>
      <c r="G775" s="361"/>
      <c r="H775" s="362" t="n">
        <f aca="false">F775*G775</f>
        <v>0</v>
      </c>
      <c r="I775" s="344" t="str">
        <f aca="false">IF(H775&gt;0,"ok","ocultar")</f>
        <v>ocultar</v>
      </c>
    </row>
    <row r="776" customFormat="false" ht="14.25" hidden="false" customHeight="false" outlineLevel="0" collapsed="false">
      <c r="B776" s="357"/>
      <c r="C776" s="358"/>
      <c r="D776" s="359"/>
      <c r="E776" s="360"/>
      <c r="F776" s="360"/>
      <c r="G776" s="361"/>
      <c r="H776" s="362" t="n">
        <f aca="false">F776*G776</f>
        <v>0</v>
      </c>
      <c r="I776" s="344" t="str">
        <f aca="false">IF(H776&gt;0,"ok","ocultar")</f>
        <v>ocultar</v>
      </c>
    </row>
    <row r="777" customFormat="false" ht="14.25" hidden="false" customHeight="false" outlineLevel="0" collapsed="false">
      <c r="B777" s="357"/>
      <c r="C777" s="358"/>
      <c r="D777" s="359"/>
      <c r="E777" s="360"/>
      <c r="F777" s="360"/>
      <c r="G777" s="361"/>
      <c r="H777" s="362" t="n">
        <f aca="false">F777*G777</f>
        <v>0</v>
      </c>
      <c r="I777" s="344" t="str">
        <f aca="false">IF(H777&gt;0,"ok","ocultar")</f>
        <v>ocultar</v>
      </c>
    </row>
    <row r="778" customFormat="false" ht="14.25" hidden="false" customHeight="false" outlineLevel="0" collapsed="false">
      <c r="B778" s="357"/>
      <c r="C778" s="358"/>
      <c r="D778" s="359"/>
      <c r="E778" s="360"/>
      <c r="F778" s="360"/>
      <c r="G778" s="361"/>
      <c r="H778" s="362" t="n">
        <f aca="false">F778*G778</f>
        <v>0</v>
      </c>
      <c r="I778" s="344" t="str">
        <f aca="false">IF(H778&gt;0,"ok","ocultar")</f>
        <v>ocultar</v>
      </c>
    </row>
    <row r="779" customFormat="false" ht="14.25" hidden="false" customHeight="false" outlineLevel="0" collapsed="false">
      <c r="B779" s="357"/>
      <c r="C779" s="358"/>
      <c r="D779" s="359"/>
      <c r="E779" s="360"/>
      <c r="F779" s="360"/>
      <c r="G779" s="361"/>
      <c r="H779" s="362" t="n">
        <f aca="false">F779*G779</f>
        <v>0</v>
      </c>
      <c r="I779" s="344" t="str">
        <f aca="false">IF(H779&gt;0,"ok","ocultar")</f>
        <v>ocultar</v>
      </c>
    </row>
    <row r="780" customFormat="false" ht="14.25" hidden="false" customHeight="false" outlineLevel="0" collapsed="false">
      <c r="B780" s="357"/>
      <c r="C780" s="358"/>
      <c r="D780" s="359"/>
      <c r="E780" s="360"/>
      <c r="F780" s="360"/>
      <c r="G780" s="361"/>
      <c r="H780" s="362" t="n">
        <f aca="false">F780*G780</f>
        <v>0</v>
      </c>
      <c r="I780" s="344" t="str">
        <f aca="false">IF(H780&gt;0,"ok","ocultar")</f>
        <v>ocultar</v>
      </c>
    </row>
    <row r="781" customFormat="false" ht="14.25" hidden="false" customHeight="false" outlineLevel="0" collapsed="false">
      <c r="B781" s="357"/>
      <c r="C781" s="358"/>
      <c r="D781" s="359"/>
      <c r="E781" s="360"/>
      <c r="F781" s="360"/>
      <c r="G781" s="361"/>
      <c r="H781" s="362" t="n">
        <f aca="false">F781*G781</f>
        <v>0</v>
      </c>
      <c r="I781" s="344" t="str">
        <f aca="false">IF(H781&gt;0,"ok","ocultar")</f>
        <v>ocultar</v>
      </c>
    </row>
    <row r="782" customFormat="false" ht="14.25" hidden="false" customHeight="false" outlineLevel="0" collapsed="false">
      <c r="B782" s="357"/>
      <c r="C782" s="358"/>
      <c r="D782" s="359"/>
      <c r="E782" s="360"/>
      <c r="F782" s="360"/>
      <c r="G782" s="361"/>
      <c r="H782" s="362" t="n">
        <f aca="false">F782*G782</f>
        <v>0</v>
      </c>
      <c r="I782" s="344" t="str">
        <f aca="false">IF(H782&gt;0,"ok","ocultar")</f>
        <v>ocultar</v>
      </c>
    </row>
    <row r="783" customFormat="false" ht="14.25" hidden="false" customHeight="false" outlineLevel="0" collapsed="false">
      <c r="B783" s="357"/>
      <c r="C783" s="358"/>
      <c r="D783" s="359"/>
      <c r="E783" s="360"/>
      <c r="F783" s="360"/>
      <c r="G783" s="361"/>
      <c r="H783" s="362" t="n">
        <f aca="false">F783*G783</f>
        <v>0</v>
      </c>
      <c r="I783" s="344" t="str">
        <f aca="false">IF(H783&gt;0,"ok","ocultar")</f>
        <v>ocultar</v>
      </c>
    </row>
    <row r="784" customFormat="false" ht="14.25" hidden="false" customHeight="false" outlineLevel="0" collapsed="false">
      <c r="B784" s="357"/>
      <c r="C784" s="358"/>
      <c r="D784" s="359"/>
      <c r="E784" s="360"/>
      <c r="F784" s="360"/>
      <c r="G784" s="361"/>
      <c r="H784" s="362" t="n">
        <f aca="false">F784*G784</f>
        <v>0</v>
      </c>
      <c r="I784" s="344" t="str">
        <f aca="false">IF(H784&gt;0,"ok","ocultar")</f>
        <v>ocultar</v>
      </c>
    </row>
    <row r="785" customFormat="false" ht="14.25" hidden="false" customHeight="false" outlineLevel="0" collapsed="false">
      <c r="B785" s="357"/>
      <c r="C785" s="358"/>
      <c r="D785" s="359"/>
      <c r="E785" s="360"/>
      <c r="F785" s="360"/>
      <c r="G785" s="361"/>
      <c r="H785" s="362" t="n">
        <f aca="false">F785*G785</f>
        <v>0</v>
      </c>
      <c r="I785" s="344" t="str">
        <f aca="false">IF(H785&gt;0,"ok","ocultar")</f>
        <v>ocultar</v>
      </c>
    </row>
    <row r="786" customFormat="false" ht="14.25" hidden="false" customHeight="false" outlineLevel="0" collapsed="false">
      <c r="B786" s="357"/>
      <c r="C786" s="358"/>
      <c r="D786" s="359"/>
      <c r="E786" s="360"/>
      <c r="F786" s="360"/>
      <c r="G786" s="361"/>
      <c r="H786" s="362" t="n">
        <f aca="false">F786*G786</f>
        <v>0</v>
      </c>
      <c r="I786" s="344" t="str">
        <f aca="false">IF(H786&gt;0,"ok","ocultar")</f>
        <v>ocultar</v>
      </c>
    </row>
    <row r="787" customFormat="false" ht="14.25" hidden="false" customHeight="false" outlineLevel="0" collapsed="false">
      <c r="B787" s="357"/>
      <c r="C787" s="358"/>
      <c r="D787" s="359"/>
      <c r="E787" s="360"/>
      <c r="F787" s="357"/>
      <c r="G787" s="361"/>
      <c r="H787" s="362" t="n">
        <f aca="false">F787*G787</f>
        <v>0</v>
      </c>
      <c r="I787" s="344" t="str">
        <f aca="false">IF(H787&gt;0,"ok","ocultar")</f>
        <v>ocultar</v>
      </c>
    </row>
    <row r="788" customFormat="false" ht="14.25" hidden="false" customHeight="false" outlineLevel="0" collapsed="false">
      <c r="I788" s="344" t="str">
        <f aca="false">I789</f>
        <v>ocultar</v>
      </c>
    </row>
    <row r="789" customFormat="false" ht="14.25" hidden="false" customHeight="false" outlineLevel="0" collapsed="false">
      <c r="B789" s="345" t="s">
        <v>247</v>
      </c>
      <c r="C789" s="346"/>
      <c r="D789" s="364"/>
      <c r="E789" s="348"/>
      <c r="F789" s="349"/>
      <c r="G789" s="350"/>
      <c r="H789" s="350" t="n">
        <f aca="false">ROUND(SUM(H790:H805),2)</f>
        <v>0</v>
      </c>
      <c r="I789" s="344" t="str">
        <f aca="false">IF(H789&gt;0,"ok","ocultar")</f>
        <v>ocultar</v>
      </c>
    </row>
    <row r="790" customFormat="false" ht="14.25" hidden="false" customHeight="false" outlineLevel="0" collapsed="false">
      <c r="B790" s="351"/>
      <c r="C790" s="352"/>
      <c r="D790" s="353"/>
      <c r="E790" s="354"/>
      <c r="F790" s="354"/>
      <c r="G790" s="355"/>
      <c r="H790" s="356" t="n">
        <f aca="false">F790*G790</f>
        <v>0</v>
      </c>
      <c r="I790" s="344" t="str">
        <f aca="false">IF(H790&gt;0,"ok","ocultar")</f>
        <v>ocultar</v>
      </c>
    </row>
    <row r="791" customFormat="false" ht="14.25" hidden="false" customHeight="false" outlineLevel="0" collapsed="false">
      <c r="B791" s="357"/>
      <c r="C791" s="358"/>
      <c r="D791" s="359"/>
      <c r="E791" s="360"/>
      <c r="F791" s="360"/>
      <c r="G791" s="361"/>
      <c r="H791" s="362" t="n">
        <f aca="false">F791*G791</f>
        <v>0</v>
      </c>
      <c r="I791" s="344" t="str">
        <f aca="false">IF(H791&gt;0,"ok","ocultar")</f>
        <v>ocultar</v>
      </c>
    </row>
    <row r="792" customFormat="false" ht="14.25" hidden="false" customHeight="false" outlineLevel="0" collapsed="false">
      <c r="B792" s="357"/>
      <c r="C792" s="358"/>
      <c r="D792" s="359"/>
      <c r="E792" s="360"/>
      <c r="F792" s="360"/>
      <c r="G792" s="361"/>
      <c r="H792" s="362" t="n">
        <f aca="false">F792*G792</f>
        <v>0</v>
      </c>
      <c r="I792" s="344" t="str">
        <f aca="false">IF(H792&gt;0,"ok","ocultar")</f>
        <v>ocultar</v>
      </c>
    </row>
    <row r="793" customFormat="false" ht="14.25" hidden="false" customHeight="false" outlineLevel="0" collapsed="false">
      <c r="B793" s="357"/>
      <c r="C793" s="358"/>
      <c r="D793" s="359"/>
      <c r="E793" s="360"/>
      <c r="F793" s="360"/>
      <c r="G793" s="361"/>
      <c r="H793" s="362" t="n">
        <f aca="false">F793*G793</f>
        <v>0</v>
      </c>
      <c r="I793" s="344" t="str">
        <f aca="false">IF(H793&gt;0,"ok","ocultar")</f>
        <v>ocultar</v>
      </c>
    </row>
    <row r="794" customFormat="false" ht="14.25" hidden="false" customHeight="false" outlineLevel="0" collapsed="false">
      <c r="B794" s="357"/>
      <c r="C794" s="358"/>
      <c r="D794" s="359"/>
      <c r="E794" s="360"/>
      <c r="F794" s="360"/>
      <c r="G794" s="361"/>
      <c r="H794" s="362" t="n">
        <f aca="false">F794*G794</f>
        <v>0</v>
      </c>
      <c r="I794" s="344" t="str">
        <f aca="false">IF(H794&gt;0,"ok","ocultar")</f>
        <v>ocultar</v>
      </c>
    </row>
    <row r="795" customFormat="false" ht="14.25" hidden="false" customHeight="false" outlineLevel="0" collapsed="false">
      <c r="B795" s="357"/>
      <c r="C795" s="358"/>
      <c r="D795" s="359"/>
      <c r="E795" s="360"/>
      <c r="F795" s="360"/>
      <c r="G795" s="361"/>
      <c r="H795" s="362" t="n">
        <f aca="false">F795*G795</f>
        <v>0</v>
      </c>
      <c r="I795" s="344" t="str">
        <f aca="false">IF(H795&gt;0,"ok","ocultar")</f>
        <v>ocultar</v>
      </c>
    </row>
    <row r="796" customFormat="false" ht="14.25" hidden="false" customHeight="false" outlineLevel="0" collapsed="false">
      <c r="B796" s="357"/>
      <c r="C796" s="358"/>
      <c r="D796" s="359"/>
      <c r="E796" s="360"/>
      <c r="F796" s="360"/>
      <c r="G796" s="361"/>
      <c r="H796" s="362" t="n">
        <f aca="false">F796*G796</f>
        <v>0</v>
      </c>
      <c r="I796" s="344" t="str">
        <f aca="false">IF(H796&gt;0,"ok","ocultar")</f>
        <v>ocultar</v>
      </c>
    </row>
    <row r="797" customFormat="false" ht="14.25" hidden="false" customHeight="false" outlineLevel="0" collapsed="false">
      <c r="B797" s="357"/>
      <c r="C797" s="358"/>
      <c r="D797" s="359"/>
      <c r="E797" s="360"/>
      <c r="F797" s="360"/>
      <c r="G797" s="361"/>
      <c r="H797" s="362" t="n">
        <f aca="false">F797*G797</f>
        <v>0</v>
      </c>
      <c r="I797" s="344" t="str">
        <f aca="false">IF(H797&gt;0,"ok","ocultar")</f>
        <v>ocultar</v>
      </c>
    </row>
    <row r="798" customFormat="false" ht="14.25" hidden="false" customHeight="false" outlineLevel="0" collapsed="false">
      <c r="B798" s="357"/>
      <c r="C798" s="358"/>
      <c r="D798" s="359"/>
      <c r="E798" s="360"/>
      <c r="F798" s="360"/>
      <c r="G798" s="361"/>
      <c r="H798" s="362" t="n">
        <f aca="false">F798*G798</f>
        <v>0</v>
      </c>
      <c r="I798" s="344" t="str">
        <f aca="false">IF(H798&gt;0,"ok","ocultar")</f>
        <v>ocultar</v>
      </c>
    </row>
    <row r="799" customFormat="false" ht="14.25" hidden="false" customHeight="false" outlineLevel="0" collapsed="false">
      <c r="B799" s="357"/>
      <c r="C799" s="358"/>
      <c r="D799" s="359"/>
      <c r="E799" s="360"/>
      <c r="F799" s="360"/>
      <c r="G799" s="361"/>
      <c r="H799" s="362" t="n">
        <f aca="false">F799*G799</f>
        <v>0</v>
      </c>
      <c r="I799" s="344" t="str">
        <f aca="false">IF(H799&gt;0,"ok","ocultar")</f>
        <v>ocultar</v>
      </c>
    </row>
    <row r="800" customFormat="false" ht="14.25" hidden="false" customHeight="false" outlineLevel="0" collapsed="false">
      <c r="B800" s="357"/>
      <c r="C800" s="358"/>
      <c r="D800" s="359"/>
      <c r="E800" s="360"/>
      <c r="F800" s="360"/>
      <c r="G800" s="361"/>
      <c r="H800" s="362" t="n">
        <f aca="false">F800*G800</f>
        <v>0</v>
      </c>
      <c r="I800" s="344" t="str">
        <f aca="false">IF(H800&gt;0,"ok","ocultar")</f>
        <v>ocultar</v>
      </c>
    </row>
    <row r="801" customFormat="false" ht="14.25" hidden="false" customHeight="false" outlineLevel="0" collapsed="false">
      <c r="B801" s="357"/>
      <c r="C801" s="358"/>
      <c r="D801" s="359"/>
      <c r="E801" s="360"/>
      <c r="F801" s="360"/>
      <c r="G801" s="361"/>
      <c r="H801" s="362" t="n">
        <f aca="false">F801*G801</f>
        <v>0</v>
      </c>
      <c r="I801" s="344" t="str">
        <f aca="false">IF(H801&gt;0,"ok","ocultar")</f>
        <v>ocultar</v>
      </c>
    </row>
    <row r="802" customFormat="false" ht="14.25" hidden="false" customHeight="false" outlineLevel="0" collapsed="false">
      <c r="B802" s="357"/>
      <c r="C802" s="358"/>
      <c r="D802" s="359"/>
      <c r="E802" s="360"/>
      <c r="F802" s="360"/>
      <c r="G802" s="361"/>
      <c r="H802" s="362" t="n">
        <f aca="false">F802*G802</f>
        <v>0</v>
      </c>
      <c r="I802" s="344" t="str">
        <f aca="false">IF(H802&gt;0,"ok","ocultar")</f>
        <v>ocultar</v>
      </c>
    </row>
    <row r="803" customFormat="false" ht="14.25" hidden="false" customHeight="false" outlineLevel="0" collapsed="false">
      <c r="B803" s="357"/>
      <c r="C803" s="358"/>
      <c r="D803" s="359"/>
      <c r="E803" s="360"/>
      <c r="F803" s="360"/>
      <c r="G803" s="361"/>
      <c r="H803" s="362" t="n">
        <f aca="false">F803*G803</f>
        <v>0</v>
      </c>
      <c r="I803" s="344" t="str">
        <f aca="false">IF(H803&gt;0,"ok","ocultar")</f>
        <v>ocultar</v>
      </c>
    </row>
    <row r="804" customFormat="false" ht="14.25" hidden="false" customHeight="false" outlineLevel="0" collapsed="false">
      <c r="B804" s="357"/>
      <c r="C804" s="358"/>
      <c r="D804" s="359"/>
      <c r="E804" s="360"/>
      <c r="F804" s="357"/>
      <c r="G804" s="361"/>
      <c r="H804" s="362" t="n">
        <f aca="false">F804*G804</f>
        <v>0</v>
      </c>
      <c r="I804" s="344" t="str">
        <f aca="false">IF(H804&gt;0,"ok","ocultar")</f>
        <v>ocultar</v>
      </c>
    </row>
    <row r="805" customFormat="false" ht="14.25" hidden="false" customHeight="false" outlineLevel="0" collapsed="false">
      <c r="D805" s="363"/>
      <c r="I805" s="344" t="str">
        <f aca="false">I806</f>
        <v>ocultar</v>
      </c>
    </row>
    <row r="806" customFormat="false" ht="14.25" hidden="false" customHeight="false" outlineLevel="0" collapsed="false">
      <c r="B806" s="345" t="s">
        <v>248</v>
      </c>
      <c r="C806" s="346"/>
      <c r="D806" s="364"/>
      <c r="E806" s="348"/>
      <c r="F806" s="349"/>
      <c r="G806" s="350"/>
      <c r="H806" s="350" t="n">
        <f aca="false">ROUND(SUM(H807:H822),2)</f>
        <v>0</v>
      </c>
      <c r="I806" s="344" t="str">
        <f aca="false">IF(H806&gt;0,"ok","ocultar")</f>
        <v>ocultar</v>
      </c>
    </row>
    <row r="807" customFormat="false" ht="14.25" hidden="false" customHeight="false" outlineLevel="0" collapsed="false">
      <c r="B807" s="351"/>
      <c r="C807" s="352"/>
      <c r="D807" s="353"/>
      <c r="E807" s="354"/>
      <c r="F807" s="354"/>
      <c r="G807" s="355"/>
      <c r="H807" s="356" t="n">
        <f aca="false">F807*G807</f>
        <v>0</v>
      </c>
      <c r="I807" s="344" t="str">
        <f aca="false">IF(H807&gt;0,"ok","ocultar")</f>
        <v>ocultar</v>
      </c>
    </row>
    <row r="808" customFormat="false" ht="14.25" hidden="false" customHeight="false" outlineLevel="0" collapsed="false">
      <c r="B808" s="357"/>
      <c r="C808" s="358"/>
      <c r="D808" s="359"/>
      <c r="E808" s="360"/>
      <c r="F808" s="360"/>
      <c r="G808" s="361"/>
      <c r="H808" s="362" t="n">
        <f aca="false">F808*G808</f>
        <v>0</v>
      </c>
      <c r="I808" s="344" t="str">
        <f aca="false">IF(H808&gt;0,"ok","ocultar")</f>
        <v>ocultar</v>
      </c>
    </row>
    <row r="809" customFormat="false" ht="14.25" hidden="false" customHeight="false" outlineLevel="0" collapsed="false">
      <c r="B809" s="357"/>
      <c r="C809" s="358"/>
      <c r="D809" s="359"/>
      <c r="E809" s="360"/>
      <c r="F809" s="360"/>
      <c r="G809" s="361"/>
      <c r="H809" s="362" t="n">
        <f aca="false">F809*G809</f>
        <v>0</v>
      </c>
      <c r="I809" s="344" t="str">
        <f aca="false">IF(H809&gt;0,"ok","ocultar")</f>
        <v>ocultar</v>
      </c>
    </row>
    <row r="810" customFormat="false" ht="14.25" hidden="false" customHeight="false" outlineLevel="0" collapsed="false">
      <c r="B810" s="357"/>
      <c r="C810" s="358"/>
      <c r="D810" s="359"/>
      <c r="E810" s="360"/>
      <c r="F810" s="360"/>
      <c r="G810" s="361"/>
      <c r="H810" s="362" t="n">
        <f aca="false">F810*G810</f>
        <v>0</v>
      </c>
      <c r="I810" s="344" t="str">
        <f aca="false">IF(H810&gt;0,"ok","ocultar")</f>
        <v>ocultar</v>
      </c>
    </row>
    <row r="811" customFormat="false" ht="14.25" hidden="false" customHeight="false" outlineLevel="0" collapsed="false">
      <c r="B811" s="357"/>
      <c r="C811" s="358"/>
      <c r="D811" s="359"/>
      <c r="E811" s="360"/>
      <c r="F811" s="360"/>
      <c r="G811" s="361"/>
      <c r="H811" s="362" t="n">
        <f aca="false">F811*G811</f>
        <v>0</v>
      </c>
      <c r="I811" s="344" t="str">
        <f aca="false">IF(H811&gt;0,"ok","ocultar")</f>
        <v>ocultar</v>
      </c>
    </row>
    <row r="812" customFormat="false" ht="14.25" hidden="false" customHeight="false" outlineLevel="0" collapsed="false">
      <c r="B812" s="357"/>
      <c r="C812" s="358"/>
      <c r="D812" s="359"/>
      <c r="E812" s="360"/>
      <c r="F812" s="360"/>
      <c r="G812" s="361"/>
      <c r="H812" s="362" t="n">
        <f aca="false">F812*G812</f>
        <v>0</v>
      </c>
      <c r="I812" s="344" t="str">
        <f aca="false">IF(H812&gt;0,"ok","ocultar")</f>
        <v>ocultar</v>
      </c>
    </row>
    <row r="813" customFormat="false" ht="14.25" hidden="false" customHeight="false" outlineLevel="0" collapsed="false">
      <c r="B813" s="357"/>
      <c r="C813" s="358"/>
      <c r="D813" s="359"/>
      <c r="E813" s="360"/>
      <c r="F813" s="360"/>
      <c r="G813" s="361"/>
      <c r="H813" s="362" t="n">
        <f aca="false">F813*G813</f>
        <v>0</v>
      </c>
      <c r="I813" s="344" t="str">
        <f aca="false">IF(H813&gt;0,"ok","ocultar")</f>
        <v>ocultar</v>
      </c>
    </row>
    <row r="814" customFormat="false" ht="14.25" hidden="false" customHeight="false" outlineLevel="0" collapsed="false">
      <c r="B814" s="357"/>
      <c r="C814" s="358"/>
      <c r="D814" s="359"/>
      <c r="E814" s="360"/>
      <c r="F814" s="360"/>
      <c r="G814" s="361"/>
      <c r="H814" s="362" t="n">
        <f aca="false">F814*G814</f>
        <v>0</v>
      </c>
      <c r="I814" s="344" t="str">
        <f aca="false">IF(H814&gt;0,"ok","ocultar")</f>
        <v>ocultar</v>
      </c>
    </row>
    <row r="815" customFormat="false" ht="14.25" hidden="false" customHeight="false" outlineLevel="0" collapsed="false">
      <c r="B815" s="357"/>
      <c r="C815" s="358"/>
      <c r="D815" s="359"/>
      <c r="E815" s="360"/>
      <c r="F815" s="360"/>
      <c r="G815" s="361"/>
      <c r="H815" s="362" t="n">
        <f aca="false">F815*G815</f>
        <v>0</v>
      </c>
      <c r="I815" s="344" t="str">
        <f aca="false">IF(H815&gt;0,"ok","ocultar")</f>
        <v>ocultar</v>
      </c>
    </row>
    <row r="816" customFormat="false" ht="14.25" hidden="false" customHeight="false" outlineLevel="0" collapsed="false">
      <c r="B816" s="357"/>
      <c r="C816" s="358"/>
      <c r="D816" s="359"/>
      <c r="E816" s="360"/>
      <c r="F816" s="360"/>
      <c r="G816" s="361"/>
      <c r="H816" s="362" t="n">
        <f aca="false">F816*G816</f>
        <v>0</v>
      </c>
      <c r="I816" s="344" t="str">
        <f aca="false">IF(H816&gt;0,"ok","ocultar")</f>
        <v>ocultar</v>
      </c>
    </row>
    <row r="817" customFormat="false" ht="14.25" hidden="false" customHeight="false" outlineLevel="0" collapsed="false">
      <c r="B817" s="357"/>
      <c r="C817" s="358"/>
      <c r="D817" s="359"/>
      <c r="E817" s="360"/>
      <c r="F817" s="360"/>
      <c r="G817" s="361"/>
      <c r="H817" s="362" t="n">
        <f aca="false">F817*G817</f>
        <v>0</v>
      </c>
      <c r="I817" s="344" t="str">
        <f aca="false">IF(H817&gt;0,"ok","ocultar")</f>
        <v>ocultar</v>
      </c>
    </row>
    <row r="818" customFormat="false" ht="14.25" hidden="false" customHeight="false" outlineLevel="0" collapsed="false">
      <c r="B818" s="357"/>
      <c r="C818" s="358"/>
      <c r="D818" s="359"/>
      <c r="E818" s="360"/>
      <c r="F818" s="360"/>
      <c r="G818" s="361"/>
      <c r="H818" s="362" t="n">
        <f aca="false">F818*G818</f>
        <v>0</v>
      </c>
      <c r="I818" s="344" t="str">
        <f aca="false">IF(H818&gt;0,"ok","ocultar")</f>
        <v>ocultar</v>
      </c>
    </row>
    <row r="819" customFormat="false" ht="14.25" hidden="false" customHeight="false" outlineLevel="0" collapsed="false">
      <c r="B819" s="357"/>
      <c r="C819" s="358"/>
      <c r="D819" s="359"/>
      <c r="E819" s="360"/>
      <c r="F819" s="360"/>
      <c r="G819" s="361"/>
      <c r="H819" s="362" t="n">
        <f aca="false">F819*G819</f>
        <v>0</v>
      </c>
      <c r="I819" s="344" t="str">
        <f aca="false">IF(H819&gt;0,"ok","ocultar")</f>
        <v>ocultar</v>
      </c>
    </row>
    <row r="820" customFormat="false" ht="14.25" hidden="false" customHeight="false" outlineLevel="0" collapsed="false">
      <c r="B820" s="357"/>
      <c r="C820" s="358"/>
      <c r="D820" s="359"/>
      <c r="E820" s="360"/>
      <c r="F820" s="360"/>
      <c r="G820" s="361"/>
      <c r="H820" s="362" t="n">
        <f aca="false">F820*G820</f>
        <v>0</v>
      </c>
      <c r="I820" s="344" t="str">
        <f aca="false">IF(H820&gt;0,"ok","ocultar")</f>
        <v>ocultar</v>
      </c>
    </row>
    <row r="821" customFormat="false" ht="14.25" hidden="false" customHeight="false" outlineLevel="0" collapsed="false">
      <c r="B821" s="357"/>
      <c r="C821" s="358"/>
      <c r="D821" s="359"/>
      <c r="E821" s="360"/>
      <c r="F821" s="357"/>
      <c r="G821" s="361"/>
      <c r="H821" s="362" t="n">
        <f aca="false">F821*G821</f>
        <v>0</v>
      </c>
      <c r="I821" s="344" t="str">
        <f aca="false">IF(H821&gt;0,"ok","ocultar")</f>
        <v>ocultar</v>
      </c>
    </row>
    <row r="822" customFormat="false" ht="14.25" hidden="false" customHeight="false" outlineLevel="0" collapsed="false">
      <c r="I822" s="344" t="str">
        <f aca="false">I823</f>
        <v>ocultar</v>
      </c>
    </row>
    <row r="823" customFormat="false" ht="14.25" hidden="false" customHeight="false" outlineLevel="0" collapsed="false">
      <c r="B823" s="345" t="s">
        <v>249</v>
      </c>
      <c r="C823" s="346"/>
      <c r="D823" s="364"/>
      <c r="E823" s="348"/>
      <c r="F823" s="349"/>
      <c r="G823" s="350"/>
      <c r="H823" s="350" t="n">
        <f aca="false">ROUND(SUM(H824:H839),2)</f>
        <v>0</v>
      </c>
      <c r="I823" s="344" t="str">
        <f aca="false">IF(H823&gt;0,"ok","ocultar")</f>
        <v>ocultar</v>
      </c>
    </row>
    <row r="824" customFormat="false" ht="14.25" hidden="false" customHeight="false" outlineLevel="0" collapsed="false">
      <c r="B824" s="351"/>
      <c r="C824" s="352"/>
      <c r="D824" s="353"/>
      <c r="E824" s="354"/>
      <c r="F824" s="354"/>
      <c r="G824" s="355"/>
      <c r="H824" s="356" t="n">
        <f aca="false">F824*G824</f>
        <v>0</v>
      </c>
      <c r="I824" s="344" t="str">
        <f aca="false">IF(H824&gt;0,"ok","ocultar")</f>
        <v>ocultar</v>
      </c>
    </row>
    <row r="825" customFormat="false" ht="14.25" hidden="false" customHeight="false" outlineLevel="0" collapsed="false">
      <c r="B825" s="357"/>
      <c r="C825" s="358"/>
      <c r="D825" s="359"/>
      <c r="E825" s="360"/>
      <c r="F825" s="360"/>
      <c r="G825" s="361"/>
      <c r="H825" s="362" t="n">
        <f aca="false">F825*G825</f>
        <v>0</v>
      </c>
      <c r="I825" s="344" t="str">
        <f aca="false">IF(H825&gt;0,"ok","ocultar")</f>
        <v>ocultar</v>
      </c>
    </row>
    <row r="826" customFormat="false" ht="14.25" hidden="false" customHeight="false" outlineLevel="0" collapsed="false">
      <c r="B826" s="357"/>
      <c r="C826" s="358"/>
      <c r="D826" s="359"/>
      <c r="E826" s="360"/>
      <c r="F826" s="360"/>
      <c r="G826" s="361"/>
      <c r="H826" s="362" t="n">
        <f aca="false">F826*G826</f>
        <v>0</v>
      </c>
      <c r="I826" s="344" t="str">
        <f aca="false">IF(H826&gt;0,"ok","ocultar")</f>
        <v>ocultar</v>
      </c>
    </row>
    <row r="827" customFormat="false" ht="14.25" hidden="false" customHeight="false" outlineLevel="0" collapsed="false">
      <c r="B827" s="357"/>
      <c r="C827" s="358"/>
      <c r="D827" s="359"/>
      <c r="E827" s="360"/>
      <c r="F827" s="360"/>
      <c r="G827" s="361"/>
      <c r="H827" s="362" t="n">
        <f aca="false">F827*G827</f>
        <v>0</v>
      </c>
      <c r="I827" s="344" t="str">
        <f aca="false">IF(H827&gt;0,"ok","ocultar")</f>
        <v>ocultar</v>
      </c>
    </row>
    <row r="828" customFormat="false" ht="14.25" hidden="false" customHeight="false" outlineLevel="0" collapsed="false">
      <c r="B828" s="357"/>
      <c r="C828" s="358"/>
      <c r="D828" s="359"/>
      <c r="E828" s="360"/>
      <c r="F828" s="360"/>
      <c r="G828" s="361"/>
      <c r="H828" s="362" t="n">
        <f aca="false">F828*G828</f>
        <v>0</v>
      </c>
      <c r="I828" s="344" t="str">
        <f aca="false">IF(H828&gt;0,"ok","ocultar")</f>
        <v>ocultar</v>
      </c>
    </row>
    <row r="829" customFormat="false" ht="14.25" hidden="false" customHeight="false" outlineLevel="0" collapsed="false">
      <c r="B829" s="357"/>
      <c r="C829" s="358"/>
      <c r="D829" s="359"/>
      <c r="E829" s="360"/>
      <c r="F829" s="360"/>
      <c r="G829" s="361"/>
      <c r="H829" s="362" t="n">
        <f aca="false">F829*G829</f>
        <v>0</v>
      </c>
      <c r="I829" s="344" t="str">
        <f aca="false">IF(H829&gt;0,"ok","ocultar")</f>
        <v>ocultar</v>
      </c>
    </row>
    <row r="830" customFormat="false" ht="14.25" hidden="false" customHeight="false" outlineLevel="0" collapsed="false">
      <c r="B830" s="357"/>
      <c r="C830" s="358"/>
      <c r="D830" s="359"/>
      <c r="E830" s="360"/>
      <c r="F830" s="360"/>
      <c r="G830" s="361"/>
      <c r="H830" s="362" t="n">
        <f aca="false">F830*G830</f>
        <v>0</v>
      </c>
      <c r="I830" s="344" t="str">
        <f aca="false">IF(H830&gt;0,"ok","ocultar")</f>
        <v>ocultar</v>
      </c>
    </row>
    <row r="831" customFormat="false" ht="14.25" hidden="false" customHeight="false" outlineLevel="0" collapsed="false">
      <c r="B831" s="357"/>
      <c r="C831" s="358"/>
      <c r="D831" s="359"/>
      <c r="E831" s="360"/>
      <c r="F831" s="360"/>
      <c r="G831" s="361"/>
      <c r="H831" s="362" t="n">
        <f aca="false">F831*G831</f>
        <v>0</v>
      </c>
      <c r="I831" s="344" t="str">
        <f aca="false">IF(H831&gt;0,"ok","ocultar")</f>
        <v>ocultar</v>
      </c>
    </row>
    <row r="832" customFormat="false" ht="14.25" hidden="false" customHeight="false" outlineLevel="0" collapsed="false">
      <c r="B832" s="357"/>
      <c r="C832" s="358"/>
      <c r="D832" s="359"/>
      <c r="E832" s="360"/>
      <c r="F832" s="360"/>
      <c r="G832" s="361"/>
      <c r="H832" s="362" t="n">
        <f aca="false">F832*G832</f>
        <v>0</v>
      </c>
      <c r="I832" s="344" t="str">
        <f aca="false">IF(H832&gt;0,"ok","ocultar")</f>
        <v>ocultar</v>
      </c>
    </row>
    <row r="833" customFormat="false" ht="14.25" hidden="false" customHeight="false" outlineLevel="0" collapsed="false">
      <c r="B833" s="357"/>
      <c r="C833" s="358"/>
      <c r="D833" s="359"/>
      <c r="E833" s="360"/>
      <c r="F833" s="360"/>
      <c r="G833" s="361"/>
      <c r="H833" s="362" t="n">
        <f aca="false">F833*G833</f>
        <v>0</v>
      </c>
      <c r="I833" s="344" t="str">
        <f aca="false">IF(H833&gt;0,"ok","ocultar")</f>
        <v>ocultar</v>
      </c>
    </row>
    <row r="834" customFormat="false" ht="14.25" hidden="false" customHeight="false" outlineLevel="0" collapsed="false">
      <c r="B834" s="357"/>
      <c r="C834" s="358"/>
      <c r="D834" s="359"/>
      <c r="E834" s="360"/>
      <c r="F834" s="360"/>
      <c r="G834" s="361"/>
      <c r="H834" s="362" t="n">
        <f aca="false">F834*G834</f>
        <v>0</v>
      </c>
      <c r="I834" s="344" t="str">
        <f aca="false">IF(H834&gt;0,"ok","ocultar")</f>
        <v>ocultar</v>
      </c>
    </row>
    <row r="835" customFormat="false" ht="14.25" hidden="false" customHeight="false" outlineLevel="0" collapsed="false">
      <c r="B835" s="357"/>
      <c r="C835" s="358"/>
      <c r="D835" s="359"/>
      <c r="E835" s="360"/>
      <c r="F835" s="360"/>
      <c r="G835" s="361"/>
      <c r="H835" s="362" t="n">
        <f aca="false">F835*G835</f>
        <v>0</v>
      </c>
      <c r="I835" s="344" t="str">
        <f aca="false">IF(H835&gt;0,"ok","ocultar")</f>
        <v>ocultar</v>
      </c>
    </row>
    <row r="836" customFormat="false" ht="14.25" hidden="false" customHeight="false" outlineLevel="0" collapsed="false">
      <c r="B836" s="357"/>
      <c r="C836" s="358"/>
      <c r="D836" s="359"/>
      <c r="E836" s="360"/>
      <c r="F836" s="360"/>
      <c r="G836" s="361"/>
      <c r="H836" s="362" t="n">
        <f aca="false">F836*G836</f>
        <v>0</v>
      </c>
      <c r="I836" s="344" t="str">
        <f aca="false">IF(H836&gt;0,"ok","ocultar")</f>
        <v>ocultar</v>
      </c>
    </row>
    <row r="837" customFormat="false" ht="14.25" hidden="false" customHeight="false" outlineLevel="0" collapsed="false">
      <c r="B837" s="357"/>
      <c r="C837" s="358"/>
      <c r="D837" s="359"/>
      <c r="E837" s="360"/>
      <c r="F837" s="360"/>
      <c r="G837" s="361"/>
      <c r="H837" s="362" t="n">
        <f aca="false">F837*G837</f>
        <v>0</v>
      </c>
      <c r="I837" s="344" t="str">
        <f aca="false">IF(H837&gt;0,"ok","ocultar")</f>
        <v>ocultar</v>
      </c>
    </row>
    <row r="838" customFormat="false" ht="14.25" hidden="false" customHeight="false" outlineLevel="0" collapsed="false">
      <c r="B838" s="357"/>
      <c r="C838" s="358"/>
      <c r="D838" s="359"/>
      <c r="E838" s="360"/>
      <c r="F838" s="357"/>
      <c r="G838" s="361"/>
      <c r="H838" s="362" t="n">
        <f aca="false">F838*G838</f>
        <v>0</v>
      </c>
      <c r="I838" s="344" t="str">
        <f aca="false">IF(H838&gt;0,"ok","ocultar")</f>
        <v>ocultar</v>
      </c>
    </row>
    <row r="839" customFormat="false" ht="14.25" hidden="false" customHeight="false" outlineLevel="0" collapsed="false">
      <c r="D839" s="363"/>
      <c r="I839" s="344" t="str">
        <f aca="false">I840</f>
        <v>ocultar</v>
      </c>
    </row>
    <row r="840" customFormat="false" ht="14.25" hidden="false" customHeight="false" outlineLevel="0" collapsed="false">
      <c r="B840" s="345" t="s">
        <v>250</v>
      </c>
      <c r="C840" s="346"/>
      <c r="D840" s="364"/>
      <c r="E840" s="348"/>
      <c r="F840" s="349"/>
      <c r="G840" s="350"/>
      <c r="H840" s="350" t="n">
        <f aca="false">ROUND(SUM(H841:H856),2)</f>
        <v>0</v>
      </c>
      <c r="I840" s="344" t="str">
        <f aca="false">IF(H840&gt;0,"ok","ocultar")</f>
        <v>ocultar</v>
      </c>
    </row>
    <row r="841" customFormat="false" ht="14.25" hidden="false" customHeight="false" outlineLevel="0" collapsed="false">
      <c r="B841" s="351"/>
      <c r="C841" s="352"/>
      <c r="D841" s="353"/>
      <c r="E841" s="354"/>
      <c r="F841" s="354"/>
      <c r="G841" s="355"/>
      <c r="H841" s="356" t="n">
        <f aca="false">F841*G841</f>
        <v>0</v>
      </c>
      <c r="I841" s="344" t="str">
        <f aca="false">IF(H841&gt;0,"ok","ocultar")</f>
        <v>ocultar</v>
      </c>
    </row>
    <row r="842" customFormat="false" ht="14.25" hidden="false" customHeight="false" outlineLevel="0" collapsed="false">
      <c r="B842" s="357"/>
      <c r="C842" s="358"/>
      <c r="D842" s="359"/>
      <c r="E842" s="360"/>
      <c r="F842" s="360"/>
      <c r="G842" s="361"/>
      <c r="H842" s="362" t="n">
        <f aca="false">F842*G842</f>
        <v>0</v>
      </c>
      <c r="I842" s="344" t="str">
        <f aca="false">IF(H842&gt;0,"ok","ocultar")</f>
        <v>ocultar</v>
      </c>
    </row>
    <row r="843" customFormat="false" ht="14.25" hidden="false" customHeight="false" outlineLevel="0" collapsed="false">
      <c r="B843" s="357"/>
      <c r="C843" s="358"/>
      <c r="D843" s="359"/>
      <c r="E843" s="360"/>
      <c r="F843" s="360"/>
      <c r="G843" s="361"/>
      <c r="H843" s="362" t="n">
        <f aca="false">F843*G843</f>
        <v>0</v>
      </c>
      <c r="I843" s="344" t="str">
        <f aca="false">IF(H843&gt;0,"ok","ocultar")</f>
        <v>ocultar</v>
      </c>
    </row>
    <row r="844" customFormat="false" ht="14.25" hidden="false" customHeight="false" outlineLevel="0" collapsed="false">
      <c r="B844" s="357"/>
      <c r="C844" s="358"/>
      <c r="D844" s="359"/>
      <c r="E844" s="360"/>
      <c r="F844" s="360"/>
      <c r="G844" s="361"/>
      <c r="H844" s="362" t="n">
        <f aca="false">F844*G844</f>
        <v>0</v>
      </c>
      <c r="I844" s="344" t="str">
        <f aca="false">IF(H844&gt;0,"ok","ocultar")</f>
        <v>ocultar</v>
      </c>
    </row>
    <row r="845" customFormat="false" ht="14.25" hidden="false" customHeight="false" outlineLevel="0" collapsed="false">
      <c r="B845" s="357"/>
      <c r="C845" s="358"/>
      <c r="D845" s="359"/>
      <c r="E845" s="360"/>
      <c r="F845" s="360"/>
      <c r="G845" s="361"/>
      <c r="H845" s="362" t="n">
        <f aca="false">F845*G845</f>
        <v>0</v>
      </c>
      <c r="I845" s="344" t="str">
        <f aca="false">IF(H845&gt;0,"ok","ocultar")</f>
        <v>ocultar</v>
      </c>
    </row>
    <row r="846" customFormat="false" ht="14.25" hidden="false" customHeight="false" outlineLevel="0" collapsed="false">
      <c r="B846" s="357"/>
      <c r="C846" s="358"/>
      <c r="D846" s="359"/>
      <c r="E846" s="360"/>
      <c r="F846" s="360"/>
      <c r="G846" s="361"/>
      <c r="H846" s="362" t="n">
        <f aca="false">F846*G846</f>
        <v>0</v>
      </c>
      <c r="I846" s="344" t="str">
        <f aca="false">IF(H846&gt;0,"ok","ocultar")</f>
        <v>ocultar</v>
      </c>
    </row>
    <row r="847" customFormat="false" ht="14.25" hidden="false" customHeight="false" outlineLevel="0" collapsed="false">
      <c r="B847" s="357"/>
      <c r="C847" s="358"/>
      <c r="D847" s="359"/>
      <c r="E847" s="360"/>
      <c r="F847" s="360"/>
      <c r="G847" s="361"/>
      <c r="H847" s="362" t="n">
        <f aca="false">F847*G847</f>
        <v>0</v>
      </c>
      <c r="I847" s="344" t="str">
        <f aca="false">IF(H847&gt;0,"ok","ocultar")</f>
        <v>ocultar</v>
      </c>
    </row>
    <row r="848" customFormat="false" ht="14.25" hidden="false" customHeight="false" outlineLevel="0" collapsed="false">
      <c r="B848" s="357"/>
      <c r="C848" s="358"/>
      <c r="D848" s="359"/>
      <c r="E848" s="360"/>
      <c r="F848" s="360"/>
      <c r="G848" s="361"/>
      <c r="H848" s="362" t="n">
        <f aca="false">F848*G848</f>
        <v>0</v>
      </c>
      <c r="I848" s="344" t="str">
        <f aca="false">IF(H848&gt;0,"ok","ocultar")</f>
        <v>ocultar</v>
      </c>
    </row>
    <row r="849" customFormat="false" ht="14.25" hidden="false" customHeight="false" outlineLevel="0" collapsed="false">
      <c r="B849" s="357"/>
      <c r="C849" s="358"/>
      <c r="D849" s="359"/>
      <c r="E849" s="360"/>
      <c r="F849" s="360"/>
      <c r="G849" s="361"/>
      <c r="H849" s="362" t="n">
        <f aca="false">F849*G849</f>
        <v>0</v>
      </c>
      <c r="I849" s="344" t="str">
        <f aca="false">IF(H849&gt;0,"ok","ocultar")</f>
        <v>ocultar</v>
      </c>
    </row>
    <row r="850" customFormat="false" ht="14.25" hidden="false" customHeight="false" outlineLevel="0" collapsed="false">
      <c r="B850" s="357"/>
      <c r="C850" s="358"/>
      <c r="D850" s="359"/>
      <c r="E850" s="360"/>
      <c r="F850" s="360"/>
      <c r="G850" s="361"/>
      <c r="H850" s="362" t="n">
        <f aca="false">F850*G850</f>
        <v>0</v>
      </c>
      <c r="I850" s="344" t="str">
        <f aca="false">IF(H850&gt;0,"ok","ocultar")</f>
        <v>ocultar</v>
      </c>
    </row>
    <row r="851" customFormat="false" ht="14.25" hidden="false" customHeight="false" outlineLevel="0" collapsed="false">
      <c r="B851" s="357"/>
      <c r="C851" s="358"/>
      <c r="D851" s="359"/>
      <c r="E851" s="360"/>
      <c r="F851" s="360"/>
      <c r="G851" s="361"/>
      <c r="H851" s="362" t="n">
        <f aca="false">F851*G851</f>
        <v>0</v>
      </c>
      <c r="I851" s="344" t="str">
        <f aca="false">IF(H851&gt;0,"ok","ocultar")</f>
        <v>ocultar</v>
      </c>
    </row>
    <row r="852" customFormat="false" ht="14.25" hidden="false" customHeight="false" outlineLevel="0" collapsed="false">
      <c r="B852" s="357"/>
      <c r="C852" s="358"/>
      <c r="D852" s="359"/>
      <c r="E852" s="360"/>
      <c r="F852" s="360"/>
      <c r="G852" s="361"/>
      <c r="H852" s="362" t="n">
        <f aca="false">F852*G852</f>
        <v>0</v>
      </c>
      <c r="I852" s="344" t="str">
        <f aca="false">IF(H852&gt;0,"ok","ocultar")</f>
        <v>ocultar</v>
      </c>
    </row>
    <row r="853" customFormat="false" ht="14.25" hidden="false" customHeight="false" outlineLevel="0" collapsed="false">
      <c r="B853" s="357"/>
      <c r="C853" s="358"/>
      <c r="D853" s="359"/>
      <c r="E853" s="360"/>
      <c r="F853" s="360"/>
      <c r="G853" s="361"/>
      <c r="H853" s="362" t="n">
        <f aca="false">F853*G853</f>
        <v>0</v>
      </c>
      <c r="I853" s="344" t="str">
        <f aca="false">IF(H853&gt;0,"ok","ocultar")</f>
        <v>ocultar</v>
      </c>
    </row>
    <row r="854" customFormat="false" ht="14.25" hidden="false" customHeight="false" outlineLevel="0" collapsed="false">
      <c r="B854" s="357"/>
      <c r="C854" s="358"/>
      <c r="D854" s="359"/>
      <c r="E854" s="360"/>
      <c r="F854" s="360"/>
      <c r="G854" s="361"/>
      <c r="H854" s="362" t="n">
        <f aca="false">F854*G854</f>
        <v>0</v>
      </c>
      <c r="I854" s="344" t="str">
        <f aca="false">IF(H854&gt;0,"ok","ocultar")</f>
        <v>ocultar</v>
      </c>
    </row>
    <row r="855" customFormat="false" ht="14.25" hidden="false" customHeight="false" outlineLevel="0" collapsed="false">
      <c r="B855" s="357"/>
      <c r="C855" s="358"/>
      <c r="D855" s="359"/>
      <c r="E855" s="360"/>
      <c r="F855" s="357"/>
      <c r="G855" s="361"/>
      <c r="H855" s="362" t="n">
        <f aca="false">F855*G855</f>
        <v>0</v>
      </c>
      <c r="I855" s="344" t="str">
        <f aca="false">IF(H855&gt;0,"ok","ocultar")</f>
        <v>ocultar</v>
      </c>
    </row>
    <row r="856" customFormat="false" ht="14.25" hidden="false" customHeight="false" outlineLevel="0" collapsed="false">
      <c r="I856" s="344"/>
    </row>
    <row r="857" customFormat="false" ht="14.25" hidden="false" customHeight="false" outlineLevel="0" collapsed="false">
      <c r="B857" s="366"/>
    </row>
    <row r="858" customFormat="false" ht="14.25" hidden="false" customHeight="false" outlineLevel="0" collapsed="false">
      <c r="B858" s="367" t="s">
        <v>251</v>
      </c>
      <c r="C858" s="367"/>
      <c r="D858" s="367"/>
    </row>
    <row r="859" customFormat="false" ht="14.25" hidden="false" customHeight="false" outlineLevel="0" collapsed="false">
      <c r="C859" s="367"/>
      <c r="D859" s="367"/>
      <c r="E859" s="368"/>
      <c r="F859" s="368"/>
      <c r="G859" s="368"/>
      <c r="H859" s="367"/>
    </row>
    <row r="860" customFormat="false" ht="14.25" hidden="false" customHeight="false" outlineLevel="0" collapsed="false">
      <c r="B860" s="369"/>
      <c r="C860" s="367"/>
      <c r="D860" s="367"/>
      <c r="E860" s="370" t="s">
        <v>252</v>
      </c>
      <c r="F860" s="371"/>
      <c r="G860" s="371"/>
      <c r="H860" s="371"/>
    </row>
    <row r="861" customFormat="false" ht="14.25" hidden="false" customHeight="false" outlineLevel="0" collapsed="false">
      <c r="B861" s="367" t="s">
        <v>190</v>
      </c>
      <c r="E861" s="370" t="s">
        <v>253</v>
      </c>
      <c r="F861" s="372"/>
      <c r="G861" s="372"/>
      <c r="H861" s="372"/>
    </row>
  </sheetData>
  <sheetProtection sheet="true" password="fe9a" objects="true" scenarios="true" autoFilter="false"/>
  <autoFilter ref="I5:I855"/>
  <mergeCells count="3">
    <mergeCell ref="B1:H1"/>
    <mergeCell ref="F860:H860"/>
    <mergeCell ref="F861:H861"/>
  </mergeCells>
  <conditionalFormatting sqref="D77:G77">
    <cfRule type="cellIs" priority="2" operator="equal" aboveAverage="0" equalAverage="0" bottom="0" percent="0" rank="0" text="" dxfId="39">
      <formula>0</formula>
    </cfRule>
  </conditionalFormatting>
  <conditionalFormatting sqref="B161:G175">
    <cfRule type="cellIs" priority="3" operator="equal" aboveAverage="0" equalAverage="0" bottom="0" percent="0" rank="0" text="" dxfId="40">
      <formula>0</formula>
    </cfRule>
  </conditionalFormatting>
  <conditionalFormatting sqref="C160:E160">
    <cfRule type="cellIs" priority="4" operator="equal" aboveAverage="0" equalAverage="0" bottom="0" percent="0" rank="0" text="" dxfId="41">
      <formula>0</formula>
    </cfRule>
  </conditionalFormatting>
  <conditionalFormatting sqref="B144:B145">
    <cfRule type="cellIs" priority="5" operator="equal" aboveAverage="0" equalAverage="0" bottom="0" percent="0" rank="0" text="" dxfId="42">
      <formula>0</formula>
    </cfRule>
  </conditionalFormatting>
  <conditionalFormatting sqref="C143:D144">
    <cfRule type="cellIs" priority="6" operator="equal" aboveAverage="0" equalAverage="0" bottom="0" percent="0" rank="0" text="" dxfId="43">
      <formula>0</formula>
    </cfRule>
  </conditionalFormatting>
  <conditionalFormatting sqref="E144:G144 C145:G145">
    <cfRule type="cellIs" priority="7" operator="equal" aboveAverage="0" equalAverage="0" bottom="0" percent="0" rank="0" text="" dxfId="44">
      <formula>0</formula>
    </cfRule>
  </conditionalFormatting>
  <conditionalFormatting sqref="D143:E143">
    <cfRule type="cellIs" priority="8" operator="equal" aboveAverage="0" equalAverage="0" bottom="0" percent="0" rank="0" text="" dxfId="45">
      <formula>0</formula>
    </cfRule>
  </conditionalFormatting>
  <conditionalFormatting sqref="B127:G141">
    <cfRule type="cellIs" priority="9" operator="equal" aboveAverage="0" equalAverage="0" bottom="0" percent="0" rank="0" text="" dxfId="46">
      <formula>0</formula>
    </cfRule>
  </conditionalFormatting>
  <conditionalFormatting sqref="C126:E126">
    <cfRule type="cellIs" priority="10" operator="equal" aboveAverage="0" equalAverage="0" bottom="0" percent="0" rank="0" text="" dxfId="47">
      <formula>0</formula>
    </cfRule>
  </conditionalFormatting>
  <conditionalFormatting sqref="D110:G112">
    <cfRule type="cellIs" priority="11" operator="equal" aboveAverage="0" equalAverage="0" bottom="0" percent="0" rank="0" text="" dxfId="48">
      <formula>0</formula>
    </cfRule>
  </conditionalFormatting>
  <conditionalFormatting sqref="C111:C112">
    <cfRule type="cellIs" priority="12" operator="equal" aboveAverage="0" equalAverage="0" bottom="0" percent="0" rank="0" text="" dxfId="49">
      <formula>0</formula>
    </cfRule>
  </conditionalFormatting>
  <conditionalFormatting sqref="B110 B111:G124">
    <cfRule type="cellIs" priority="13" operator="equal" aboveAverage="0" equalAverage="0" bottom="0" percent="0" rank="0" text="" dxfId="50">
      <formula>0</formula>
    </cfRule>
  </conditionalFormatting>
  <conditionalFormatting sqref="C109:E109">
    <cfRule type="cellIs" priority="14" operator="equal" aboveAverage="0" equalAverage="0" bottom="0" percent="0" rank="0" text="" dxfId="51">
      <formula>0</formula>
    </cfRule>
  </conditionalFormatting>
  <conditionalFormatting sqref="B94:G107">
    <cfRule type="cellIs" priority="15" operator="equal" aboveAverage="0" equalAverage="0" bottom="0" percent="0" rank="0" text="" dxfId="52">
      <formula>0</formula>
    </cfRule>
  </conditionalFormatting>
  <conditionalFormatting sqref="B93:B106">
    <cfRule type="cellIs" priority="16" operator="equal" aboveAverage="0" equalAverage="0" bottom="0" percent="0" rank="0" text="" dxfId="53">
      <formula>0</formula>
    </cfRule>
  </conditionalFormatting>
  <conditionalFormatting sqref="D93:G93 C95:G106">
    <cfRule type="cellIs" priority="17" operator="equal" aboveAverage="0" equalAverage="0" bottom="0" percent="0" rank="0" text="" dxfId="54">
      <formula>0</formula>
    </cfRule>
  </conditionalFormatting>
  <conditionalFormatting sqref="C92:E92">
    <cfRule type="cellIs" priority="18" operator="equal" aboveAverage="0" equalAverage="0" bottom="0" percent="0" rank="0" text="" dxfId="55">
      <formula>0</formula>
    </cfRule>
  </conditionalFormatting>
  <conditionalFormatting sqref="B76:G76 B77 B78:G90">
    <cfRule type="cellIs" priority="19" operator="equal" aboveAverage="0" equalAverage="0" bottom="0" percent="0" rank="0" text="" dxfId="56">
      <formula>0</formula>
    </cfRule>
  </conditionalFormatting>
  <conditionalFormatting sqref="C75:E75">
    <cfRule type="cellIs" priority="20" operator="equal" aboveAverage="0" equalAverage="0" bottom="0" percent="0" rank="0" text="" dxfId="57">
      <formula>0</formula>
    </cfRule>
  </conditionalFormatting>
  <conditionalFormatting sqref="B59:G73">
    <cfRule type="cellIs" priority="21" operator="equal" aboveAverage="0" equalAverage="0" bottom="0" percent="0" rank="0" text="" dxfId="58">
      <formula>0</formula>
    </cfRule>
  </conditionalFormatting>
  <conditionalFormatting sqref="C58:E58">
    <cfRule type="cellIs" priority="22" operator="equal" aboveAverage="0" equalAverage="0" bottom="0" percent="0" rank="0" text="" dxfId="59">
      <formula>0</formula>
    </cfRule>
  </conditionalFormatting>
  <conditionalFormatting sqref="B42:G56">
    <cfRule type="cellIs" priority="23" operator="equal" aboveAverage="0" equalAverage="0" bottom="0" percent="0" rank="0" text="" dxfId="60">
      <formula>0</formula>
    </cfRule>
  </conditionalFormatting>
  <conditionalFormatting sqref="C41:E41">
    <cfRule type="cellIs" priority="24" operator="equal" aboveAverage="0" equalAverage="0" bottom="0" percent="0" rank="0" text="" dxfId="61">
      <formula>0</formula>
    </cfRule>
  </conditionalFormatting>
  <conditionalFormatting sqref="B25:G39">
    <cfRule type="cellIs" priority="25" operator="equal" aboveAverage="0" equalAverage="0" bottom="0" percent="0" rank="0" text="" dxfId="62">
      <formula>0</formula>
    </cfRule>
  </conditionalFormatting>
  <conditionalFormatting sqref="C24:E24">
    <cfRule type="cellIs" priority="26" operator="equal" aboveAverage="0" equalAverage="0" bottom="0" percent="0" rank="0" text="" dxfId="63">
      <formula>0</formula>
    </cfRule>
  </conditionalFormatting>
  <conditionalFormatting sqref="C7:E7">
    <cfRule type="cellIs" priority="27" operator="equal" aboveAverage="0" equalAverage="0" bottom="0" percent="0" rank="0" text="" dxfId="64">
      <formula>0</formula>
    </cfRule>
  </conditionalFormatting>
  <conditionalFormatting sqref="B8:G22">
    <cfRule type="cellIs" priority="28" operator="equal" aboveAverage="0" equalAverage="0" bottom="0" percent="0" rank="0" text="" dxfId="65">
      <formula>0</formula>
    </cfRule>
  </conditionalFormatting>
  <conditionalFormatting sqref="B860">
    <cfRule type="expression" priority="29" aboveAverage="0" equalAverage="0" bottom="0" percent="0" rank="0" text="" dxfId="66">
      <formula>B860&lt;&gt;""</formula>
    </cfRule>
  </conditionalFormatting>
  <conditionalFormatting sqref="B857">
    <cfRule type="expression" priority="30" aboveAverage="0" equalAverage="0" bottom="0" percent="0" rank="0" text="" dxfId="67">
      <formula>B857&lt;&gt;""</formula>
    </cfRule>
  </conditionalFormatting>
  <conditionalFormatting sqref="B146:G158 C177:E177 B178:G192 C194:E194 B195:G209 C211:E211 B212:G226 C228:E228 B229:G243 C245:E245 B246:G260 C262:E262 B263:G277 C279:E279 B280:G294 C296:E296 B297:G311 C313:E313 B314:G328 C330:E330 B331:G345 C347:E347 B348:G362 C364:E364 B365:G379 C381:E381 B382:G396 C398:E398 B399:G413 C415:E415 B416:G430 C432:E432 B433:G447 C449:E449 B450:G464 C466:E466 B467:G481 C483:E483 B484:G498 C500:E500 B501:G515 C517:E517 B518:G532 C534:E534 B535:G549 C551:E551 B552:G566 C568:E568 B569:G583 C585:E585 B586:G600 C602:E602 B603:G617 C619:E619 B620:G634 C636:E636 B637:G651 C653:E653 B654:G668 C670:E670 B671:G685 C687:E687 B688:G702 C704:E704 B705:G719 C721:E721 B722:G736 C738:E738 B739:G753 C755:E755 B756:G770 C772:E772 B773:G787 C789:E789 B790:G804 C806:E806 B807:G821 C823:E823 B824:G838 C840:E840 B841:G855">
    <cfRule type="cellIs" priority="31" operator="equal" aboveAverage="0" equalAverage="0" bottom="0" percent="0" rank="0" text="" dxfId="68">
      <formula>0</formula>
    </cfRule>
  </conditionalFormatting>
  <printOptions headings="false" gridLines="false" gridLinesSet="true" horizontalCentered="false" verticalCentered="false"/>
  <pageMargins left="0.511805555555556" right="0.511805555555556" top="0.7875" bottom="0.7875" header="0.511811023622047" footer="0.511811023622047"/>
  <pageSetup paperSize="9" scale="66" fitToWidth="1" fitToHeight="1" pageOrder="downThenOver" orientation="portrait" blackAndWhite="false" draft="false" cellComments="none" horizontalDpi="300" verticalDpi="300" copies="1"/>
  <headerFooter differentFirst="false" differentOddEven="false">
    <oddHeader/>
    <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WVK89"/>
  <sheetViews>
    <sheetView showFormulas="false" showGridLines="false" showRowColHeaders="true" showZeros="true" rightToLeft="false" tabSelected="false" showOutlineSymbols="true" defaultGridColor="true" view="normal" topLeftCell="A13" colorId="64" zoomScale="100" zoomScaleNormal="100" zoomScalePageLayoutView="100" workbookViewId="0">
      <selection pane="topLeft" activeCell="F16" activeCellId="0" sqref="F16"/>
    </sheetView>
  </sheetViews>
  <sheetFormatPr defaultColWidth="9.109375" defaultRowHeight="14.25" zeroHeight="false" outlineLevelRow="0" outlineLevelCol="0"/>
  <cols>
    <col collapsed="false" customWidth="true" hidden="false" outlineLevel="0" max="1" min="1" style="373" width="1.56"/>
    <col collapsed="false" customWidth="true" hidden="false" outlineLevel="0" max="2" min="2" style="373" width="33.56"/>
    <col collapsed="false" customWidth="true" hidden="false" outlineLevel="0" max="5" min="3" style="373" width="12.11"/>
    <col collapsed="false" customWidth="true" hidden="false" outlineLevel="0" max="6" min="6" style="374" width="19.33"/>
    <col collapsed="false" customWidth="false" hidden="false" outlineLevel="0" max="9" min="7" style="373" width="9.11"/>
    <col collapsed="false" customWidth="true" hidden="false" outlineLevel="0" max="10" min="10" style="373" width="17.11"/>
    <col collapsed="false" customWidth="true" hidden="false" outlineLevel="0" max="11" min="11" style="373" width="8.11"/>
    <col collapsed="false" customWidth="true" hidden="true" outlineLevel="0" max="12" min="12" style="373" width="78.67"/>
    <col collapsed="false" customWidth="false" hidden="true" outlineLevel="0" max="14" min="13" style="373" width="9.11"/>
    <col collapsed="false" customWidth="true" hidden="true" outlineLevel="0" max="15" min="15" style="373" width="51.44"/>
    <col collapsed="false" customWidth="true" hidden="true" outlineLevel="0" max="16" min="16" style="373" width="23.56"/>
    <col collapsed="false" customWidth="false" hidden="true" outlineLevel="0" max="18" min="17" style="373" width="9.11"/>
    <col collapsed="false" customWidth="true" hidden="true" outlineLevel="0" max="19" min="19" style="373" width="87.44"/>
    <col collapsed="false" customWidth="true" hidden="true" outlineLevel="0" max="20" min="20" style="373" width="11.44"/>
    <col collapsed="false" customWidth="true" hidden="true" outlineLevel="0" max="21" min="21" style="373" width="7"/>
    <col collapsed="false" customWidth="true" hidden="true" outlineLevel="0" max="22" min="22" style="373" width="11.44"/>
    <col collapsed="false" customWidth="true" hidden="true" outlineLevel="0" max="23" min="23" style="373" width="5.11"/>
    <col collapsed="false" customWidth="true" hidden="true" outlineLevel="0" max="24" min="24" style="373" width="11.44"/>
    <col collapsed="false" customWidth="true" hidden="true" outlineLevel="0" max="25" min="25" style="373" width="7"/>
    <col collapsed="false" customWidth="true" hidden="true" outlineLevel="0" max="26" min="26" style="373" width="11.44"/>
    <col collapsed="false" customWidth="true" hidden="true" outlineLevel="0" max="27" min="27" style="373" width="11.56"/>
    <col collapsed="false" customWidth="false" hidden="true" outlineLevel="0" max="29" min="28" style="373" width="9.11"/>
    <col collapsed="false" customWidth="false" hidden="false" outlineLevel="0" max="16384" min="30" style="373" width="9.11"/>
  </cols>
  <sheetData>
    <row r="1" customFormat="false" ht="26.25" hidden="false" customHeight="true" outlineLevel="0" collapsed="false">
      <c r="D1" s="375" t="s">
        <v>254</v>
      </c>
      <c r="M1" s="376" t="n">
        <f aca="false">COUNTIF('ORÇ.GLOBAL P CAIXA'!$H$12:$H$1011,1)</f>
        <v>0</v>
      </c>
      <c r="N1" s="376" t="str">
        <f aca="false">IF(M1&gt;0,CONCATENATE("(1) ",I5," ",K5*100,"%","; "),"")</f>
        <v/>
      </c>
      <c r="R1" s="377" t="s">
        <v>255</v>
      </c>
      <c r="S1" s="378" t="s">
        <v>256</v>
      </c>
      <c r="T1" s="379" t="s">
        <v>257</v>
      </c>
      <c r="U1" s="379" t="s">
        <v>258</v>
      </c>
      <c r="V1" s="379" t="s">
        <v>259</v>
      </c>
      <c r="W1" s="380" t="n">
        <f aca="false">VLOOKUP(C6,$L$14:$M$19,2,FALSE())</f>
        <v>1</v>
      </c>
      <c r="X1" s="381" t="s">
        <v>257</v>
      </c>
      <c r="Y1" s="381" t="s">
        <v>258</v>
      </c>
      <c r="Z1" s="381" t="s">
        <v>259</v>
      </c>
      <c r="AA1" s="381" t="s">
        <v>260</v>
      </c>
      <c r="AC1" s="382" t="s">
        <v>261</v>
      </c>
    </row>
    <row r="2" s="376" customFormat="true" ht="17.35" hidden="false" customHeight="false" outlineLevel="0" collapsed="false">
      <c r="B2" s="383" t="s">
        <v>262</v>
      </c>
      <c r="C2" s="383"/>
      <c r="D2" s="383"/>
      <c r="E2" s="383"/>
      <c r="F2" s="383"/>
      <c r="G2" s="384"/>
      <c r="M2" s="376" t="n">
        <f aca="false">COUNTIF('ORÇ.GLOBAL P CAIXA'!$H$12:$H$1011,2)</f>
        <v>0</v>
      </c>
      <c r="N2" s="376" t="str">
        <f aca="false">IF(M2=0,"",IF(K6=0,"",CONCATENATE("(2) ",I6," ",K6*100,"%","; ")))</f>
        <v/>
      </c>
      <c r="R2" s="385" t="n">
        <v>10</v>
      </c>
      <c r="S2" s="378" t="s">
        <v>263</v>
      </c>
      <c r="T2" s="386" t="n">
        <v>0.2034</v>
      </c>
      <c r="U2" s="386" t="n">
        <v>0.2212</v>
      </c>
      <c r="V2" s="386" t="n">
        <v>0.25</v>
      </c>
      <c r="W2" s="387" t="n">
        <f aca="false">W1*10</f>
        <v>10</v>
      </c>
      <c r="X2" s="388" t="n">
        <f aca="false">VLOOKUP($W2,$R$2:$V$55,3)</f>
        <v>0.2034</v>
      </c>
      <c r="Y2" s="388" t="n">
        <f aca="false">VLOOKUP($W2,$R$2:$V$55,4)</f>
        <v>0.2212</v>
      </c>
      <c r="Z2" s="388" t="n">
        <f aca="false">VLOOKUP($W2,$R$2:$V$55,5)</f>
        <v>0.25</v>
      </c>
      <c r="AA2" s="389"/>
      <c r="AB2" s="389"/>
      <c r="AC2" s="389"/>
      <c r="AD2" s="390"/>
    </row>
    <row r="3" s="376" customFormat="true" ht="14.25" hidden="false" customHeight="false" outlineLevel="0" collapsed="false">
      <c r="B3" s="391" t="str">
        <f aca="false">CONCATENATE('ORÇ.GLOBAL REF.'!D6," ",'ORÇ.GLOBAL REF.'!G6)</f>
        <v>Nº do Contrato de Repasse/Financ.: </v>
      </c>
      <c r="C3" s="391"/>
      <c r="D3" s="391"/>
      <c r="E3" s="391"/>
      <c r="F3" s="391"/>
      <c r="L3" s="373"/>
      <c r="M3" s="376" t="n">
        <f aca="false">COUNTIF('ORÇ.GLOBAL P CAIXA'!$H$12:$H$1011,3)</f>
        <v>0</v>
      </c>
      <c r="N3" s="376" t="str">
        <f aca="false">IF(M3=0,"",IF(K7=0,"(3) SEM BDI",CONCATENATE("(3) ",I7," ",K7*100,"%.")))</f>
        <v/>
      </c>
      <c r="R3" s="392" t="n">
        <f aca="false">R2+1</f>
        <v>11</v>
      </c>
      <c r="S3" s="393" t="s">
        <v>264</v>
      </c>
      <c r="T3" s="382" t="n">
        <v>0.03</v>
      </c>
      <c r="U3" s="382" t="n">
        <v>0.04</v>
      </c>
      <c r="V3" s="382" t="n">
        <v>0.055</v>
      </c>
      <c r="W3" s="394" t="n">
        <f aca="false">IF(W$2=10,(R3),IF(W$2=20,(R3+10),IF(W$2=30,(R3+20),IF(W$2=40,(R3+30),IF(W$2=50,(R3+40),IF(W$2=60,(R3+50)))))))</f>
        <v>11</v>
      </c>
      <c r="X3" s="395" t="n">
        <f aca="false">VLOOKUP($W3,$R$2:$V$55,3)</f>
        <v>0.03</v>
      </c>
      <c r="Y3" s="395" t="n">
        <f aca="false">VLOOKUP($W3,$R$2:$V$55,4)</f>
        <v>0.04</v>
      </c>
      <c r="Z3" s="395" t="n">
        <f aca="false">VLOOKUP($W3,$R$2:$V$55,5)</f>
        <v>0.055</v>
      </c>
      <c r="AA3" s="395" t="n">
        <f aca="false">F16</f>
        <v>0.04</v>
      </c>
      <c r="AD3" s="390"/>
    </row>
    <row r="4" s="376" customFormat="true" ht="26.25" hidden="false" customHeight="true" outlineLevel="0" collapsed="false">
      <c r="B4" s="396" t="str">
        <f aca="false">CONCATENATE('ORÇ.GLOBAL REF.'!B8," ",'ORÇ.GLOBAL REF.'!C8)</f>
        <v>Empreendimento: SUBSTITUIÇÃO TELHAS UBS SOCAVÃO</v>
      </c>
      <c r="C4" s="396"/>
      <c r="D4" s="396"/>
      <c r="E4" s="396"/>
      <c r="F4" s="396"/>
      <c r="H4" s="397" t="s">
        <v>265</v>
      </c>
      <c r="I4" s="398" t="s">
        <v>266</v>
      </c>
      <c r="J4" s="373"/>
      <c r="K4" s="373"/>
      <c r="R4" s="392" t="n">
        <f aca="false">R3+1</f>
        <v>12</v>
      </c>
      <c r="S4" s="393" t="s">
        <v>267</v>
      </c>
      <c r="T4" s="382" t="n">
        <v>0.008</v>
      </c>
      <c r="U4" s="382" t="n">
        <v>0.008</v>
      </c>
      <c r="V4" s="382" t="n">
        <v>0.01</v>
      </c>
      <c r="W4" s="394" t="n">
        <f aca="false">IF(W$2=10,(R4),IF(W$2=20,(R4+10),IF(W$2=30,(R4+20),IF(W$2=40,(R4+30),IF(W$2=50,(R4+40),IF(W$2=60,(R4+50)))))))</f>
        <v>12</v>
      </c>
      <c r="X4" s="395" t="n">
        <f aca="false">VLOOKUP($W4,$R$2:$V$55,3)</f>
        <v>0.008</v>
      </c>
      <c r="Y4" s="395" t="n">
        <f aca="false">VLOOKUP($W4,$R$2:$V$55,4)</f>
        <v>0.008</v>
      </c>
      <c r="Z4" s="395" t="n">
        <f aca="false">VLOOKUP($W4,$R$2:$V$55,5)</f>
        <v>0.01</v>
      </c>
      <c r="AA4" s="395" t="n">
        <f aca="false">F17</f>
        <v>0.008</v>
      </c>
      <c r="AD4" s="390"/>
    </row>
    <row r="5" s="376" customFormat="true" ht="14.25" hidden="false" customHeight="false" outlineLevel="0" collapsed="false">
      <c r="B5" s="399" t="str">
        <f aca="false">CONCATENATE('ORÇ.GLOBAL REF.'!B6," ",'ORÇ.GLOBAL REF.'!C6)</f>
        <v>Programa: </v>
      </c>
      <c r="C5" s="399"/>
      <c r="D5" s="399"/>
      <c r="E5" s="399"/>
      <c r="F5" s="399"/>
      <c r="H5" s="400" t="n">
        <v>1</v>
      </c>
      <c r="I5" s="401" t="str">
        <f aca="false">IF(ISERROR(M12),"Rever BDI em 'Composição do BDI 1'",C6)</f>
        <v>Construção de edifícios</v>
      </c>
      <c r="J5" s="401"/>
      <c r="K5" s="402" t="n">
        <f aca="false">IF(N20&lt;&gt;0,ROUND(AB13,4),ROUND(AB12,4))</f>
        <v>0.2056</v>
      </c>
      <c r="M5" s="376" t="n">
        <f aca="false">COUNTIF('ORÇ.GLOBAL REF.'!$H$12:$H$1011,1)</f>
        <v>0</v>
      </c>
      <c r="N5" s="376" t="str">
        <f aca="false">IF(M5&gt;0,CONCATENATE("(1) ",I5," ",K5*100,"%","; "),"")</f>
        <v/>
      </c>
      <c r="R5" s="392" t="n">
        <f aca="false">R4+1</f>
        <v>13</v>
      </c>
      <c r="S5" s="393" t="s">
        <v>268</v>
      </c>
      <c r="T5" s="382" t="n">
        <v>0.0097</v>
      </c>
      <c r="U5" s="382" t="n">
        <v>0.0127</v>
      </c>
      <c r="V5" s="382" t="n">
        <v>0.0127</v>
      </c>
      <c r="W5" s="394" t="n">
        <f aca="false">IF(W$2=10,(R5),IF(W$2=20,(R5+10),IF(W$2=30,(R5+20),IF(W$2=40,(R5+30),IF(W$2=50,(R5+40),IF(W$2=60,(R5+50)))))))</f>
        <v>13</v>
      </c>
      <c r="X5" s="395" t="n">
        <f aca="false">VLOOKUP($W5,$R$2:$V$55,3)</f>
        <v>0.0097</v>
      </c>
      <c r="Y5" s="395" t="n">
        <f aca="false">VLOOKUP($W5,$R$2:$V$55,4)</f>
        <v>0.0127</v>
      </c>
      <c r="Z5" s="395" t="n">
        <f aca="false">VLOOKUP($W5,$R$2:$V$55,5)</f>
        <v>0.0127</v>
      </c>
      <c r="AA5" s="395" t="n">
        <f aca="false">F18</f>
        <v>0.0127</v>
      </c>
      <c r="AD5" s="390"/>
      <c r="AE5" s="403"/>
      <c r="AF5" s="404"/>
      <c r="AG5" s="405"/>
      <c r="AH5" s="406"/>
    </row>
    <row r="6" s="376" customFormat="true" ht="15.75" hidden="false" customHeight="true" outlineLevel="0" collapsed="false">
      <c r="B6" s="407" t="s">
        <v>269</v>
      </c>
      <c r="C6" s="408" t="s">
        <v>263</v>
      </c>
      <c r="D6" s="408"/>
      <c r="E6" s="408"/>
      <c r="F6" s="408"/>
      <c r="H6" s="400" t="n">
        <v>2</v>
      </c>
      <c r="I6" s="409" t="str">
        <f aca="false">IF(ISERROR(M13),"Rever BDI em 'Composição do BDI 2'",C51)</f>
        <v>Rever BDI em 'Composição do BDI 2'</v>
      </c>
      <c r="J6" s="409"/>
      <c r="K6" s="402" t="n">
        <f aca="false">IF(N20&lt;&gt;0,ROUND(AB27,4),ROUND(AB26,4))</f>
        <v>0</v>
      </c>
      <c r="M6" s="376" t="n">
        <f aca="false">COUNTIF('ORÇ.GLOBAL REF.'!$H$12:$H$1011,2)</f>
        <v>0</v>
      </c>
      <c r="N6" s="376" t="str">
        <f aca="false">IF(M6=0,"",IF(K6=0,"",CONCATENATE("(2) ",I6," ",K6*100,"%","; ")))</f>
        <v/>
      </c>
      <c r="R6" s="392" t="n">
        <f aca="false">R5+1</f>
        <v>14</v>
      </c>
      <c r="S6" s="393" t="s">
        <v>270</v>
      </c>
      <c r="T6" s="382" t="n">
        <v>0.0059</v>
      </c>
      <c r="U6" s="382" t="n">
        <v>0.0123</v>
      </c>
      <c r="V6" s="382" t="n">
        <v>0.0139</v>
      </c>
      <c r="W6" s="394" t="n">
        <f aca="false">IF(W$2=10,(R6),IF(W$2=20,(R6+10),IF(W$2=30,(R6+20),IF(W$2=40,(R6+30),IF(W$2=50,(R6+40),IF(W$2=60,(R6+50)))))))</f>
        <v>14</v>
      </c>
      <c r="X6" s="395" t="n">
        <f aca="false">VLOOKUP($W6,$R$2:$V$55,3)</f>
        <v>0.0059</v>
      </c>
      <c r="Y6" s="395" t="n">
        <f aca="false">VLOOKUP($W6,$R$2:$V$55,4)</f>
        <v>0.0123</v>
      </c>
      <c r="Z6" s="395" t="n">
        <f aca="false">VLOOKUP($W6,$R$2:$V$55,5)</f>
        <v>0.0139</v>
      </c>
      <c r="AA6" s="395" t="n">
        <f aca="false">F19</f>
        <v>0.0123</v>
      </c>
      <c r="IV6" s="410"/>
      <c r="IW6" s="410"/>
      <c r="IX6" s="410"/>
      <c r="IY6" s="410"/>
      <c r="SR6" s="410"/>
      <c r="SS6" s="410"/>
      <c r="ST6" s="410"/>
      <c r="SU6" s="410"/>
      <c r="ACN6" s="410"/>
      <c r="ACO6" s="410"/>
      <c r="ACP6" s="410"/>
      <c r="ACQ6" s="410"/>
      <c r="AMJ6" s="410"/>
      <c r="AMK6" s="410"/>
      <c r="AML6" s="410"/>
      <c r="AMM6" s="410"/>
      <c r="AWF6" s="410"/>
      <c r="AWG6" s="410"/>
      <c r="AWH6" s="410"/>
      <c r="AWI6" s="410"/>
      <c r="BGB6" s="410"/>
      <c r="BGC6" s="410"/>
      <c r="BGD6" s="410"/>
      <c r="BGE6" s="410"/>
      <c r="BPX6" s="410"/>
      <c r="BPY6" s="410"/>
      <c r="BPZ6" s="410"/>
      <c r="BQA6" s="410"/>
      <c r="BZT6" s="410"/>
      <c r="BZU6" s="410"/>
      <c r="BZV6" s="410"/>
      <c r="BZW6" s="410"/>
      <c r="CJP6" s="410"/>
      <c r="CJQ6" s="410"/>
      <c r="CJR6" s="410"/>
      <c r="CJS6" s="410"/>
      <c r="CTL6" s="410"/>
      <c r="CTM6" s="410"/>
      <c r="CTN6" s="410"/>
      <c r="CTO6" s="410"/>
      <c r="DDH6" s="410"/>
      <c r="DDI6" s="410"/>
      <c r="DDJ6" s="410"/>
      <c r="DDK6" s="410"/>
      <c r="DND6" s="410"/>
      <c r="DNE6" s="410"/>
      <c r="DNF6" s="410"/>
      <c r="DNG6" s="410"/>
      <c r="DWZ6" s="410"/>
      <c r="DXA6" s="410"/>
      <c r="DXB6" s="410"/>
      <c r="DXC6" s="410"/>
      <c r="EGV6" s="410"/>
      <c r="EGW6" s="410"/>
      <c r="EGX6" s="410"/>
      <c r="EGY6" s="410"/>
      <c r="EQR6" s="410"/>
      <c r="EQS6" s="410"/>
      <c r="EQT6" s="410"/>
      <c r="EQU6" s="410"/>
      <c r="FAN6" s="410"/>
      <c r="FAO6" s="410"/>
      <c r="FAP6" s="410"/>
      <c r="FAQ6" s="410"/>
      <c r="FKJ6" s="410"/>
      <c r="FKK6" s="410"/>
      <c r="FKL6" s="410"/>
      <c r="FKM6" s="410"/>
      <c r="FUF6" s="410"/>
      <c r="FUG6" s="410"/>
      <c r="FUH6" s="410"/>
      <c r="FUI6" s="410"/>
      <c r="GEB6" s="410"/>
      <c r="GEC6" s="410"/>
      <c r="GED6" s="410"/>
      <c r="GEE6" s="410"/>
      <c r="GNX6" s="410"/>
      <c r="GNY6" s="410"/>
      <c r="GNZ6" s="410"/>
      <c r="GOA6" s="410"/>
      <c r="GXT6" s="410"/>
      <c r="GXU6" s="410"/>
      <c r="GXV6" s="410"/>
      <c r="GXW6" s="410"/>
      <c r="HHP6" s="410"/>
      <c r="HHQ6" s="410"/>
      <c r="HHR6" s="410"/>
      <c r="HHS6" s="410"/>
      <c r="HRL6" s="410"/>
      <c r="HRM6" s="410"/>
      <c r="HRN6" s="410"/>
      <c r="HRO6" s="410"/>
      <c r="IBH6" s="410"/>
      <c r="IBI6" s="410"/>
      <c r="IBJ6" s="410"/>
      <c r="IBK6" s="410"/>
      <c r="ILD6" s="410"/>
      <c r="ILE6" s="410"/>
      <c r="ILF6" s="410"/>
      <c r="ILG6" s="410"/>
      <c r="IUZ6" s="410"/>
      <c r="IVA6" s="410"/>
      <c r="IVB6" s="410"/>
      <c r="IVC6" s="410"/>
      <c r="JEV6" s="410"/>
      <c r="JEW6" s="410"/>
      <c r="JEX6" s="410"/>
      <c r="JEY6" s="410"/>
      <c r="JOR6" s="410"/>
      <c r="JOS6" s="410"/>
      <c r="JOT6" s="410"/>
      <c r="JOU6" s="410"/>
      <c r="JYN6" s="410"/>
      <c r="JYO6" s="410"/>
      <c r="JYP6" s="410"/>
      <c r="JYQ6" s="410"/>
      <c r="KIJ6" s="410"/>
      <c r="KIK6" s="410"/>
      <c r="KIL6" s="410"/>
      <c r="KIM6" s="410"/>
      <c r="KSF6" s="410"/>
      <c r="KSG6" s="410"/>
      <c r="KSH6" s="410"/>
      <c r="KSI6" s="410"/>
      <c r="LCB6" s="410"/>
      <c r="LCC6" s="410"/>
      <c r="LCD6" s="410"/>
      <c r="LCE6" s="410"/>
      <c r="LLX6" s="410"/>
      <c r="LLY6" s="410"/>
      <c r="LLZ6" s="410"/>
      <c r="LMA6" s="410"/>
      <c r="LVT6" s="410"/>
      <c r="LVU6" s="410"/>
      <c r="LVV6" s="410"/>
      <c r="LVW6" s="410"/>
      <c r="MFP6" s="410"/>
      <c r="MFQ6" s="410"/>
      <c r="MFR6" s="410"/>
      <c r="MFS6" s="410"/>
      <c r="MPL6" s="410"/>
      <c r="MPM6" s="410"/>
      <c r="MPN6" s="410"/>
      <c r="MPO6" s="410"/>
      <c r="MZH6" s="410"/>
      <c r="MZI6" s="410"/>
      <c r="MZJ6" s="410"/>
      <c r="MZK6" s="410"/>
      <c r="NJD6" s="410"/>
      <c r="NJE6" s="410"/>
      <c r="NJF6" s="410"/>
      <c r="NJG6" s="410"/>
      <c r="NSZ6" s="410"/>
      <c r="NTA6" s="410"/>
      <c r="NTB6" s="410"/>
      <c r="NTC6" s="410"/>
      <c r="OCV6" s="410"/>
      <c r="OCW6" s="410"/>
      <c r="OCX6" s="410"/>
      <c r="OCY6" s="410"/>
      <c r="OMR6" s="410"/>
      <c r="OMS6" s="410"/>
      <c r="OMT6" s="410"/>
      <c r="OMU6" s="410"/>
      <c r="OWN6" s="410"/>
      <c r="OWO6" s="410"/>
      <c r="OWP6" s="410"/>
      <c r="OWQ6" s="410"/>
      <c r="PGJ6" s="410"/>
      <c r="PGK6" s="410"/>
      <c r="PGL6" s="410"/>
      <c r="PGM6" s="410"/>
      <c r="PQF6" s="410"/>
      <c r="PQG6" s="410"/>
      <c r="PQH6" s="410"/>
      <c r="PQI6" s="410"/>
      <c r="QAB6" s="410"/>
      <c r="QAC6" s="410"/>
      <c r="QAD6" s="410"/>
      <c r="QAE6" s="410"/>
      <c r="QJX6" s="410"/>
      <c r="QJY6" s="410"/>
      <c r="QJZ6" s="410"/>
      <c r="QKA6" s="410"/>
      <c r="QTT6" s="410"/>
      <c r="QTU6" s="410"/>
      <c r="QTV6" s="410"/>
      <c r="QTW6" s="410"/>
      <c r="RDP6" s="410"/>
      <c r="RDQ6" s="410"/>
      <c r="RDR6" s="410"/>
      <c r="RDS6" s="410"/>
      <c r="RNL6" s="410"/>
      <c r="RNM6" s="410"/>
      <c r="RNN6" s="410"/>
      <c r="RNO6" s="410"/>
      <c r="RXH6" s="410"/>
      <c r="RXI6" s="410"/>
      <c r="RXJ6" s="410"/>
      <c r="RXK6" s="410"/>
      <c r="SHD6" s="410"/>
      <c r="SHE6" s="410"/>
      <c r="SHF6" s="410"/>
      <c r="SHG6" s="410"/>
      <c r="SQZ6" s="410"/>
      <c r="SRA6" s="410"/>
      <c r="SRB6" s="410"/>
      <c r="SRC6" s="410"/>
      <c r="TAV6" s="410"/>
      <c r="TAW6" s="410"/>
      <c r="TAX6" s="410"/>
      <c r="TAY6" s="410"/>
      <c r="TKR6" s="410"/>
      <c r="TKS6" s="410"/>
      <c r="TKT6" s="410"/>
      <c r="TKU6" s="410"/>
      <c r="TUN6" s="410"/>
      <c r="TUO6" s="410"/>
      <c r="TUP6" s="410"/>
      <c r="TUQ6" s="410"/>
      <c r="UEJ6" s="410"/>
      <c r="UEK6" s="410"/>
      <c r="UEL6" s="410"/>
      <c r="UEM6" s="410"/>
      <c r="UOF6" s="410"/>
      <c r="UOG6" s="410"/>
      <c r="UOH6" s="410"/>
      <c r="UOI6" s="410"/>
      <c r="UYB6" s="410"/>
      <c r="UYC6" s="410"/>
      <c r="UYD6" s="410"/>
      <c r="UYE6" s="410"/>
      <c r="VHX6" s="410"/>
      <c r="VHY6" s="410"/>
      <c r="VHZ6" s="410"/>
      <c r="VIA6" s="410"/>
      <c r="VRT6" s="410"/>
      <c r="VRU6" s="410"/>
      <c r="VRV6" s="410"/>
      <c r="VRW6" s="410"/>
      <c r="WBP6" s="410"/>
      <c r="WBQ6" s="410"/>
      <c r="WBR6" s="410"/>
      <c r="WBS6" s="410"/>
      <c r="WLL6" s="410"/>
      <c r="WLM6" s="410"/>
      <c r="WLN6" s="410"/>
      <c r="WLO6" s="410"/>
      <c r="WVH6" s="410"/>
      <c r="WVI6" s="410"/>
      <c r="WVJ6" s="410"/>
      <c r="WVK6" s="410"/>
    </row>
    <row r="7" s="376" customFormat="true" ht="14.25" hidden="false" customHeight="false" outlineLevel="0" collapsed="false">
      <c r="A7" s="411" t="n">
        <v>1</v>
      </c>
      <c r="H7" s="400" t="n">
        <v>3</v>
      </c>
      <c r="I7" s="412" t="s">
        <v>271</v>
      </c>
      <c r="J7" s="412"/>
      <c r="K7" s="413"/>
      <c r="M7" s="376" t="n">
        <f aca="false">COUNTIF('ORÇ.GLOBAL REF.'!$H$12:$H$1011,3)</f>
        <v>0</v>
      </c>
      <c r="N7" s="376" t="str">
        <f aca="false">IF(M7=0,"",IF(K7=0,"(3) SEM BDI",CONCATENATE("; (3) ",I7," ",K7*100,"%.")))</f>
        <v/>
      </c>
      <c r="R7" s="392" t="n">
        <f aca="false">R6+1</f>
        <v>15</v>
      </c>
      <c r="S7" s="393" t="s">
        <v>272</v>
      </c>
      <c r="T7" s="382" t="n">
        <v>0.0616</v>
      </c>
      <c r="U7" s="382" t="n">
        <v>0.074</v>
      </c>
      <c r="V7" s="382" t="n">
        <v>0.0896</v>
      </c>
      <c r="W7" s="394" t="n">
        <f aca="false">IF(W$2=10,(R7),IF(W$2=20,(R7+10),IF(W$2=30,(R7+20),IF(W$2=40,(R7+30),IF(W$2=50,(R7+40),IF(W$2=60,(R7+50)))))))</f>
        <v>15</v>
      </c>
      <c r="X7" s="395" t="n">
        <f aca="false">VLOOKUP($W7,$R$2:$V$55,3)</f>
        <v>0.0616</v>
      </c>
      <c r="Y7" s="395" t="n">
        <f aca="false">VLOOKUP($W7,$R$2:$V$55,4)</f>
        <v>0.074</v>
      </c>
      <c r="Z7" s="395" t="n">
        <f aca="false">VLOOKUP($W7,$R$2:$V$55,5)</f>
        <v>0.0896</v>
      </c>
      <c r="AA7" s="395" t="n">
        <f aca="false">F20</f>
        <v>0.0616</v>
      </c>
    </row>
    <row r="8" s="376" customFormat="true" ht="26.25" hidden="false" customHeight="true" outlineLevel="0" collapsed="false">
      <c r="A8" s="411" t="n">
        <v>2</v>
      </c>
      <c r="B8" s="414" t="s">
        <v>273</v>
      </c>
      <c r="C8" s="414"/>
      <c r="D8" s="414"/>
      <c r="E8" s="414"/>
      <c r="F8" s="414"/>
      <c r="R8" s="392" t="n">
        <f aca="false">R7+1</f>
        <v>16</v>
      </c>
      <c r="S8" s="393" t="s">
        <v>274</v>
      </c>
      <c r="T8" s="382"/>
      <c r="U8" s="382"/>
      <c r="V8" s="382"/>
      <c r="W8" s="394" t="n">
        <f aca="false">IF(W$2=10,(R8),IF(W$2=20,(R8+10),IF(W$2=30,(R8+20),IF(W$2=40,(R8+30),IF(W$2=50,(R8+40),IF(W$2=60,(R8+50)))))))</f>
        <v>16</v>
      </c>
      <c r="X8" s="395"/>
      <c r="Y8" s="395"/>
      <c r="Z8" s="395"/>
      <c r="AA8" s="395" t="n">
        <f aca="false">F21</f>
        <v>0.0365</v>
      </c>
    </row>
    <row r="9" s="376" customFormat="true" ht="3" hidden="false" customHeight="true" outlineLevel="0" collapsed="false">
      <c r="A9" s="411" t="n">
        <v>3</v>
      </c>
      <c r="B9" s="415"/>
      <c r="E9" s="416"/>
      <c r="F9" s="417"/>
      <c r="R9" s="392" t="n">
        <f aca="false">R8+1</f>
        <v>17</v>
      </c>
      <c r="S9" s="393" t="s">
        <v>275</v>
      </c>
      <c r="T9" s="382"/>
      <c r="U9" s="382"/>
      <c r="V9" s="382"/>
      <c r="W9" s="394" t="n">
        <f aca="false">IF(W$2=10,(R9),IF(W$2=20,(R9+10),IF(W$2=30,(R9+20),IF(W$2=40,(R9+30),IF(W$2=50,(R9+40),IF(W$2=60,(R9+50)))))))</f>
        <v>17</v>
      </c>
      <c r="X9" s="395"/>
      <c r="Y9" s="395"/>
      <c r="Z9" s="395"/>
      <c r="AA9" s="395" t="n">
        <f aca="false">F25</f>
        <v>0.018</v>
      </c>
    </row>
    <row r="10" s="376" customFormat="true" ht="14.25" hidden="false" customHeight="false" outlineLevel="0" collapsed="false">
      <c r="A10" s="411" t="n">
        <v>4</v>
      </c>
      <c r="B10" s="418" t="s">
        <v>276</v>
      </c>
      <c r="C10" s="418"/>
      <c r="D10" s="418"/>
      <c r="E10" s="418"/>
      <c r="F10" s="418"/>
      <c r="R10" s="392" t="n">
        <f aca="false">R9+1</f>
        <v>18</v>
      </c>
      <c r="S10" s="419" t="s">
        <v>277</v>
      </c>
      <c r="T10" s="382"/>
      <c r="U10" s="382"/>
      <c r="V10" s="382"/>
      <c r="W10" s="394" t="n">
        <f aca="false">IF(W$2=10,(R10),IF(W$2=20,(R10+10),IF(W$2=30,(R10+20),IF(W$2=40,(R10+30),IF(W$2=50,(R10+40),IF(W$2=60,(R10+50)))))))</f>
        <v>18</v>
      </c>
      <c r="X10" s="395"/>
      <c r="Y10" s="395"/>
      <c r="Z10" s="395"/>
      <c r="AA10" s="395" t="n">
        <f aca="false">F26</f>
        <v>0.045</v>
      </c>
      <c r="IU10" s="410"/>
      <c r="IV10" s="410"/>
      <c r="IW10" s="410"/>
      <c r="IX10" s="410"/>
      <c r="IY10" s="410"/>
      <c r="SQ10" s="410"/>
      <c r="SR10" s="410"/>
      <c r="SS10" s="410"/>
      <c r="ST10" s="410"/>
      <c r="SU10" s="410"/>
      <c r="ACM10" s="410"/>
      <c r="ACN10" s="410"/>
      <c r="ACO10" s="410"/>
      <c r="ACP10" s="410"/>
      <c r="ACQ10" s="410"/>
      <c r="AMI10" s="410"/>
      <c r="AMJ10" s="410"/>
      <c r="AMK10" s="410"/>
      <c r="AML10" s="410"/>
      <c r="AMM10" s="410"/>
      <c r="AWE10" s="410"/>
      <c r="AWF10" s="410"/>
      <c r="AWG10" s="410"/>
      <c r="AWH10" s="410"/>
      <c r="AWI10" s="410"/>
      <c r="BGA10" s="410"/>
      <c r="BGB10" s="410"/>
      <c r="BGC10" s="410"/>
      <c r="BGD10" s="410"/>
      <c r="BGE10" s="410"/>
      <c r="BPW10" s="410"/>
      <c r="BPX10" s="410"/>
      <c r="BPY10" s="410"/>
      <c r="BPZ10" s="410"/>
      <c r="BQA10" s="410"/>
      <c r="BZS10" s="410"/>
      <c r="BZT10" s="410"/>
      <c r="BZU10" s="410"/>
      <c r="BZV10" s="410"/>
      <c r="BZW10" s="410"/>
      <c r="CJO10" s="410"/>
      <c r="CJP10" s="410"/>
      <c r="CJQ10" s="410"/>
      <c r="CJR10" s="410"/>
      <c r="CJS10" s="410"/>
      <c r="CTK10" s="410"/>
      <c r="CTL10" s="410"/>
      <c r="CTM10" s="410"/>
      <c r="CTN10" s="410"/>
      <c r="CTO10" s="410"/>
      <c r="DDG10" s="410"/>
      <c r="DDH10" s="410"/>
      <c r="DDI10" s="410"/>
      <c r="DDJ10" s="410"/>
      <c r="DDK10" s="410"/>
      <c r="DNC10" s="410"/>
      <c r="DND10" s="410"/>
      <c r="DNE10" s="410"/>
      <c r="DNF10" s="410"/>
      <c r="DNG10" s="410"/>
      <c r="DWY10" s="410"/>
      <c r="DWZ10" s="410"/>
      <c r="DXA10" s="410"/>
      <c r="DXB10" s="410"/>
      <c r="DXC10" s="410"/>
      <c r="EGU10" s="410"/>
      <c r="EGV10" s="410"/>
      <c r="EGW10" s="410"/>
      <c r="EGX10" s="410"/>
      <c r="EGY10" s="410"/>
      <c r="EQQ10" s="410"/>
      <c r="EQR10" s="410"/>
      <c r="EQS10" s="410"/>
      <c r="EQT10" s="410"/>
      <c r="EQU10" s="410"/>
      <c r="FAM10" s="410"/>
      <c r="FAN10" s="410"/>
      <c r="FAO10" s="410"/>
      <c r="FAP10" s="410"/>
      <c r="FAQ10" s="410"/>
      <c r="FKI10" s="410"/>
      <c r="FKJ10" s="410"/>
      <c r="FKK10" s="410"/>
      <c r="FKL10" s="410"/>
      <c r="FKM10" s="410"/>
      <c r="FUE10" s="410"/>
      <c r="FUF10" s="410"/>
      <c r="FUG10" s="410"/>
      <c r="FUH10" s="410"/>
      <c r="FUI10" s="410"/>
      <c r="GEA10" s="410"/>
      <c r="GEB10" s="410"/>
      <c r="GEC10" s="410"/>
      <c r="GED10" s="410"/>
      <c r="GEE10" s="410"/>
      <c r="GNW10" s="410"/>
      <c r="GNX10" s="410"/>
      <c r="GNY10" s="410"/>
      <c r="GNZ10" s="410"/>
      <c r="GOA10" s="410"/>
      <c r="GXS10" s="410"/>
      <c r="GXT10" s="410"/>
      <c r="GXU10" s="410"/>
      <c r="GXV10" s="410"/>
      <c r="GXW10" s="410"/>
      <c r="HHO10" s="410"/>
      <c r="HHP10" s="410"/>
      <c r="HHQ10" s="410"/>
      <c r="HHR10" s="410"/>
      <c r="HHS10" s="410"/>
      <c r="HRK10" s="410"/>
      <c r="HRL10" s="410"/>
      <c r="HRM10" s="410"/>
      <c r="HRN10" s="410"/>
      <c r="HRO10" s="410"/>
      <c r="IBG10" s="410"/>
      <c r="IBH10" s="410"/>
      <c r="IBI10" s="410"/>
      <c r="IBJ10" s="410"/>
      <c r="IBK10" s="410"/>
      <c r="ILC10" s="410"/>
      <c r="ILD10" s="410"/>
      <c r="ILE10" s="410"/>
      <c r="ILF10" s="410"/>
      <c r="ILG10" s="410"/>
      <c r="IUY10" s="410"/>
      <c r="IUZ10" s="410"/>
      <c r="IVA10" s="410"/>
      <c r="IVB10" s="410"/>
      <c r="IVC10" s="410"/>
      <c r="JEU10" s="410"/>
      <c r="JEV10" s="410"/>
      <c r="JEW10" s="410"/>
      <c r="JEX10" s="410"/>
      <c r="JEY10" s="410"/>
      <c r="JOQ10" s="410"/>
      <c r="JOR10" s="410"/>
      <c r="JOS10" s="410"/>
      <c r="JOT10" s="410"/>
      <c r="JOU10" s="410"/>
      <c r="JYM10" s="410"/>
      <c r="JYN10" s="410"/>
      <c r="JYO10" s="410"/>
      <c r="JYP10" s="410"/>
      <c r="JYQ10" s="410"/>
      <c r="KII10" s="410"/>
      <c r="KIJ10" s="410"/>
      <c r="KIK10" s="410"/>
      <c r="KIL10" s="410"/>
      <c r="KIM10" s="410"/>
      <c r="KSE10" s="410"/>
      <c r="KSF10" s="410"/>
      <c r="KSG10" s="410"/>
      <c r="KSH10" s="410"/>
      <c r="KSI10" s="410"/>
      <c r="LCA10" s="410"/>
      <c r="LCB10" s="410"/>
      <c r="LCC10" s="410"/>
      <c r="LCD10" s="410"/>
      <c r="LCE10" s="410"/>
      <c r="LLW10" s="410"/>
      <c r="LLX10" s="410"/>
      <c r="LLY10" s="410"/>
      <c r="LLZ10" s="410"/>
      <c r="LMA10" s="410"/>
      <c r="LVS10" s="410"/>
      <c r="LVT10" s="410"/>
      <c r="LVU10" s="410"/>
      <c r="LVV10" s="410"/>
      <c r="LVW10" s="410"/>
      <c r="MFO10" s="410"/>
      <c r="MFP10" s="410"/>
      <c r="MFQ10" s="410"/>
      <c r="MFR10" s="410"/>
      <c r="MFS10" s="410"/>
      <c r="MPK10" s="410"/>
      <c r="MPL10" s="410"/>
      <c r="MPM10" s="410"/>
      <c r="MPN10" s="410"/>
      <c r="MPO10" s="410"/>
      <c r="MZG10" s="410"/>
      <c r="MZH10" s="410"/>
      <c r="MZI10" s="410"/>
      <c r="MZJ10" s="410"/>
      <c r="MZK10" s="410"/>
      <c r="NJC10" s="410"/>
      <c r="NJD10" s="410"/>
      <c r="NJE10" s="410"/>
      <c r="NJF10" s="410"/>
      <c r="NJG10" s="410"/>
      <c r="NSY10" s="410"/>
      <c r="NSZ10" s="410"/>
      <c r="NTA10" s="410"/>
      <c r="NTB10" s="410"/>
      <c r="NTC10" s="410"/>
      <c r="OCU10" s="410"/>
      <c r="OCV10" s="410"/>
      <c r="OCW10" s="410"/>
      <c r="OCX10" s="410"/>
      <c r="OCY10" s="410"/>
      <c r="OMQ10" s="410"/>
      <c r="OMR10" s="410"/>
      <c r="OMS10" s="410"/>
      <c r="OMT10" s="410"/>
      <c r="OMU10" s="410"/>
      <c r="OWM10" s="410"/>
      <c r="OWN10" s="410"/>
      <c r="OWO10" s="410"/>
      <c r="OWP10" s="410"/>
      <c r="OWQ10" s="410"/>
      <c r="PGI10" s="410"/>
      <c r="PGJ10" s="410"/>
      <c r="PGK10" s="410"/>
      <c r="PGL10" s="410"/>
      <c r="PGM10" s="410"/>
      <c r="PQE10" s="410"/>
      <c r="PQF10" s="410"/>
      <c r="PQG10" s="410"/>
      <c r="PQH10" s="410"/>
      <c r="PQI10" s="410"/>
      <c r="QAA10" s="410"/>
      <c r="QAB10" s="410"/>
      <c r="QAC10" s="410"/>
      <c r="QAD10" s="410"/>
      <c r="QAE10" s="410"/>
      <c r="QJW10" s="410"/>
      <c r="QJX10" s="410"/>
      <c r="QJY10" s="410"/>
      <c r="QJZ10" s="410"/>
      <c r="QKA10" s="410"/>
      <c r="QTS10" s="410"/>
      <c r="QTT10" s="410"/>
      <c r="QTU10" s="410"/>
      <c r="QTV10" s="410"/>
      <c r="QTW10" s="410"/>
      <c r="RDO10" s="410"/>
      <c r="RDP10" s="410"/>
      <c r="RDQ10" s="410"/>
      <c r="RDR10" s="410"/>
      <c r="RDS10" s="410"/>
      <c r="RNK10" s="410"/>
      <c r="RNL10" s="410"/>
      <c r="RNM10" s="410"/>
      <c r="RNN10" s="410"/>
      <c r="RNO10" s="410"/>
      <c r="RXG10" s="410"/>
      <c r="RXH10" s="410"/>
      <c r="RXI10" s="410"/>
      <c r="RXJ10" s="410"/>
      <c r="RXK10" s="410"/>
      <c r="SHC10" s="410"/>
      <c r="SHD10" s="410"/>
      <c r="SHE10" s="410"/>
      <c r="SHF10" s="410"/>
      <c r="SHG10" s="410"/>
      <c r="SQY10" s="410"/>
      <c r="SQZ10" s="410"/>
      <c r="SRA10" s="410"/>
      <c r="SRB10" s="410"/>
      <c r="SRC10" s="410"/>
      <c r="TAU10" s="410"/>
      <c r="TAV10" s="410"/>
      <c r="TAW10" s="410"/>
      <c r="TAX10" s="410"/>
      <c r="TAY10" s="410"/>
      <c r="TKQ10" s="410"/>
      <c r="TKR10" s="410"/>
      <c r="TKS10" s="410"/>
      <c r="TKT10" s="410"/>
      <c r="TKU10" s="410"/>
      <c r="TUM10" s="410"/>
      <c r="TUN10" s="410"/>
      <c r="TUO10" s="410"/>
      <c r="TUP10" s="410"/>
      <c r="TUQ10" s="410"/>
      <c r="UEI10" s="410"/>
      <c r="UEJ10" s="410"/>
      <c r="UEK10" s="410"/>
      <c r="UEL10" s="410"/>
      <c r="UEM10" s="410"/>
      <c r="UOE10" s="410"/>
      <c r="UOF10" s="410"/>
      <c r="UOG10" s="410"/>
      <c r="UOH10" s="410"/>
      <c r="UOI10" s="410"/>
      <c r="UYA10" s="410"/>
      <c r="UYB10" s="410"/>
      <c r="UYC10" s="410"/>
      <c r="UYD10" s="410"/>
      <c r="UYE10" s="410"/>
      <c r="VHW10" s="410"/>
      <c r="VHX10" s="410"/>
      <c r="VHY10" s="410"/>
      <c r="VHZ10" s="410"/>
      <c r="VIA10" s="410"/>
      <c r="VRS10" s="410"/>
      <c r="VRT10" s="410"/>
      <c r="VRU10" s="410"/>
      <c r="VRV10" s="410"/>
      <c r="VRW10" s="410"/>
      <c r="WBO10" s="410"/>
      <c r="WBP10" s="410"/>
      <c r="WBQ10" s="410"/>
      <c r="WBR10" s="410"/>
      <c r="WBS10" s="410"/>
      <c r="WLK10" s="410"/>
      <c r="WLL10" s="410"/>
      <c r="WLM10" s="410"/>
      <c r="WLN10" s="410"/>
      <c r="WLO10" s="410"/>
      <c r="WVG10" s="410"/>
      <c r="WVH10" s="410"/>
      <c r="WVI10" s="410"/>
      <c r="WVJ10" s="410"/>
      <c r="WVK10" s="410"/>
    </row>
    <row r="11" s="376" customFormat="true" ht="14.25" hidden="false" customHeight="false" outlineLevel="0" collapsed="false">
      <c r="A11" s="411" t="n">
        <v>5</v>
      </c>
      <c r="E11" s="416"/>
      <c r="F11" s="416"/>
      <c r="R11" s="385" t="n">
        <v>20</v>
      </c>
      <c r="S11" s="378" t="s">
        <v>278</v>
      </c>
      <c r="T11" s="386" t="n">
        <v>0.196</v>
      </c>
      <c r="U11" s="386" t="n">
        <v>0.2097</v>
      </c>
      <c r="V11" s="386" t="n">
        <v>0.2423</v>
      </c>
      <c r="W11" s="420"/>
      <c r="X11" s="421"/>
      <c r="Y11" s="421"/>
      <c r="Z11" s="421"/>
      <c r="AA11" s="421"/>
      <c r="AB11" s="389"/>
      <c r="AC11" s="389"/>
    </row>
    <row r="12" s="376" customFormat="true" ht="14.25" hidden="false" customHeight="false" outlineLevel="0" collapsed="false">
      <c r="A12" s="411" t="n">
        <v>6</v>
      </c>
      <c r="L12" s="376" t="s">
        <v>261</v>
      </c>
      <c r="M12" s="376" t="n">
        <f aca="false">VLOOKUP(C6,L14:M19,2,)</f>
        <v>1</v>
      </c>
      <c r="R12" s="392" t="n">
        <f aca="false">R3+10</f>
        <v>21</v>
      </c>
      <c r="S12" s="393" t="str">
        <f aca="false">S$3</f>
        <v>Administração Central</v>
      </c>
      <c r="T12" s="382" t="n">
        <v>0.038</v>
      </c>
      <c r="U12" s="382" t="n">
        <v>0.0401</v>
      </c>
      <c r="V12" s="382" t="n">
        <v>0.0467</v>
      </c>
      <c r="W12" s="422"/>
      <c r="X12" s="423" t="s">
        <v>279</v>
      </c>
      <c r="Y12" s="423"/>
      <c r="Z12" s="423"/>
      <c r="AA12" s="423"/>
      <c r="AB12" s="424" t="n">
        <f aca="false">ROUND(((1+AA3+AA4+AA5)*(1+AA6)*(1+AA7)/(1-AA8-AA9)-1),4)</f>
        <v>0.2056</v>
      </c>
      <c r="AC12" s="6" t="str">
        <f aca="false">IF(AB12&lt;X2,"ATENÇÃO! BDI inferior ao 1º quartil - OBRIGATÓRIA APRESENTAÇÃO DE JUSTIFICATIVA!",IF(AB12&gt;Z2,"ATENÇÃO! BDI superior ao 3º quartil - OBRIGATÓRIA APRESENTAÇÃO DE JUSTIFICATIVA!",""))</f>
        <v/>
      </c>
    </row>
    <row r="13" s="376" customFormat="true" ht="14.25" hidden="false" customHeight="false" outlineLevel="0" collapsed="false">
      <c r="F13" s="375"/>
      <c r="L13" s="376" t="s">
        <v>280</v>
      </c>
      <c r="M13" s="376" t="e">
        <f aca="false">VLOOKUP(C51,L14:M19,2,)</f>
        <v>#N/A</v>
      </c>
      <c r="R13" s="392" t="n">
        <f aca="false">R4+10</f>
        <v>22</v>
      </c>
      <c r="S13" s="393" t="str">
        <f aca="false">S$4</f>
        <v>Seguro e Garantia</v>
      </c>
      <c r="T13" s="382" t="n">
        <v>0.0032</v>
      </c>
      <c r="U13" s="382" t="n">
        <v>0.004</v>
      </c>
      <c r="V13" s="382" t="n">
        <v>0.0074</v>
      </c>
      <c r="W13" s="422"/>
      <c r="X13" s="423" t="s">
        <v>281</v>
      </c>
      <c r="Y13" s="423"/>
      <c r="Z13" s="423"/>
      <c r="AA13" s="423"/>
      <c r="AB13" s="424" t="n">
        <f aca="false">ROUND(((1+AA3+AA4+AA5)*(1+AA6)*(1+AA7)/(1-AA8-AA9-AA10)-1),4)</f>
        <v>0.2658</v>
      </c>
      <c r="AC13" s="6"/>
    </row>
    <row r="14" customFormat="false" ht="15" hidden="false" customHeight="false" outlineLevel="0" collapsed="false">
      <c r="B14" s="374"/>
      <c r="C14" s="425" t="s">
        <v>282</v>
      </c>
      <c r="D14" s="425"/>
      <c r="E14" s="425"/>
      <c r="L14" s="426" t="s">
        <v>263</v>
      </c>
      <c r="M14" s="427" t="n">
        <v>1</v>
      </c>
      <c r="N14" s="428" t="s">
        <v>283</v>
      </c>
      <c r="O14" s="428"/>
      <c r="P14" s="428"/>
      <c r="R14" s="392" t="n">
        <f aca="false">R5+10</f>
        <v>23</v>
      </c>
      <c r="S14" s="393" t="str">
        <f aca="false">S$5</f>
        <v>Risco</v>
      </c>
      <c r="T14" s="382" t="n">
        <v>0.005</v>
      </c>
      <c r="U14" s="382" t="n">
        <v>0.0056</v>
      </c>
      <c r="V14" s="382" t="n">
        <v>0.0097</v>
      </c>
      <c r="W14" s="422"/>
      <c r="X14" s="429"/>
      <c r="Y14" s="429"/>
      <c r="Z14" s="429"/>
      <c r="AA14" s="382"/>
      <c r="AC14" s="382" t="s">
        <v>280</v>
      </c>
    </row>
    <row r="15" customFormat="false" ht="26.85" hidden="false" customHeight="false" outlineLevel="0" collapsed="false">
      <c r="B15" s="430" t="s">
        <v>284</v>
      </c>
      <c r="C15" s="431" t="s">
        <v>285</v>
      </c>
      <c r="D15" s="431" t="s">
        <v>286</v>
      </c>
      <c r="E15" s="431" t="s">
        <v>287</v>
      </c>
      <c r="F15" s="432" t="s">
        <v>288</v>
      </c>
      <c r="L15" s="426" t="s">
        <v>278</v>
      </c>
      <c r="M15" s="427" t="n">
        <v>2</v>
      </c>
      <c r="N15" s="433" t="str">
        <f aca="false">IF(N16&lt;&gt;0,"","( X )")</f>
        <v>( X )</v>
      </c>
      <c r="O15" s="386" t="s">
        <v>289</v>
      </c>
      <c r="P15" s="434"/>
      <c r="R15" s="392" t="n">
        <f aca="false">R6+10</f>
        <v>24</v>
      </c>
      <c r="S15" s="393" t="str">
        <f aca="false">S$6</f>
        <v>Despesas Financeiras</v>
      </c>
      <c r="T15" s="382" t="n">
        <v>0.0102</v>
      </c>
      <c r="U15" s="382" t="n">
        <v>0.0111</v>
      </c>
      <c r="V15" s="382" t="n">
        <v>0.0121</v>
      </c>
      <c r="W15" s="380" t="e">
        <f aca="false">VLOOKUP(C51,$L$14:$M$19,2,FALSE())</f>
        <v>#N/A</v>
      </c>
      <c r="X15" s="381" t="s">
        <v>257</v>
      </c>
      <c r="Y15" s="381" t="s">
        <v>258</v>
      </c>
      <c r="Z15" s="381" t="s">
        <v>259</v>
      </c>
      <c r="AA15" s="381" t="s">
        <v>260</v>
      </c>
      <c r="AC15" s="382"/>
    </row>
    <row r="16" customFormat="false" ht="15" hidden="false" customHeight="false" outlineLevel="0" collapsed="false">
      <c r="B16" s="435" t="s">
        <v>290</v>
      </c>
      <c r="C16" s="436" t="n">
        <f aca="false">X3</f>
        <v>0.03</v>
      </c>
      <c r="D16" s="436" t="n">
        <f aca="false">Y3</f>
        <v>0.04</v>
      </c>
      <c r="E16" s="436" t="n">
        <f aca="false">Z3</f>
        <v>0.055</v>
      </c>
      <c r="F16" s="437" t="n">
        <v>0.04</v>
      </c>
      <c r="G16" s="384" t="str">
        <f aca="false">IF(F16=0,"",IF(F16&lt;C16,"Atenção, observar os intervalos!",IF(F16&gt;E16,"Atenção, observar os intervalos!","")))</f>
        <v/>
      </c>
      <c r="L16" s="426" t="s">
        <v>291</v>
      </c>
      <c r="M16" s="427" t="n">
        <v>3</v>
      </c>
      <c r="N16" s="438"/>
      <c r="O16" s="439" t="s">
        <v>292</v>
      </c>
      <c r="P16" s="440"/>
      <c r="R16" s="392" t="n">
        <f aca="false">R7+10</f>
        <v>25</v>
      </c>
      <c r="S16" s="393" t="str">
        <f aca="false">S$7</f>
        <v>Lucro</v>
      </c>
      <c r="T16" s="382" t="n">
        <v>0.0664</v>
      </c>
      <c r="U16" s="382" t="n">
        <v>0.073</v>
      </c>
      <c r="V16" s="382" t="n">
        <v>0.0869</v>
      </c>
      <c r="W16" s="387" t="e">
        <f aca="false">$W$15*10</f>
        <v>#N/A</v>
      </c>
      <c r="X16" s="388" t="e">
        <f aca="false">VLOOKUP($W16,$R$2:$V$55,3)</f>
        <v>#N/A</v>
      </c>
      <c r="Y16" s="388" t="e">
        <f aca="false">VLOOKUP($W16,$R$2:$V$55,4)</f>
        <v>#N/A</v>
      </c>
      <c r="Z16" s="388" t="e">
        <f aca="false">VLOOKUP($W16,$R$2:$V$55,5)</f>
        <v>#N/A</v>
      </c>
      <c r="AA16" s="389"/>
      <c r="AB16" s="389"/>
      <c r="AC16" s="389"/>
    </row>
    <row r="17" customFormat="false" ht="124.6" hidden="false" customHeight="false" outlineLevel="0" collapsed="false">
      <c r="B17" s="435" t="s">
        <v>293</v>
      </c>
      <c r="C17" s="436" t="n">
        <f aca="false">X4</f>
        <v>0.008</v>
      </c>
      <c r="D17" s="436" t="n">
        <f aca="false">Y4</f>
        <v>0.008</v>
      </c>
      <c r="E17" s="436" t="n">
        <f aca="false">Z4</f>
        <v>0.01</v>
      </c>
      <c r="F17" s="441" t="n">
        <v>0.008</v>
      </c>
      <c r="G17" s="384" t="str">
        <f aca="false">IF(F17=0,"",IF(F17&lt;C17,"Atenção, observar os intervalos!",IF(F17&gt;E17,"Atenção, observar os intervalos!","")))</f>
        <v/>
      </c>
      <c r="L17" s="426" t="s">
        <v>294</v>
      </c>
      <c r="M17" s="427" t="n">
        <v>4</v>
      </c>
      <c r="N17" s="442" t="s">
        <v>295</v>
      </c>
      <c r="O17" s="442"/>
      <c r="P17" s="442"/>
      <c r="R17" s="392" t="n">
        <f aca="false">R8+10</f>
        <v>26</v>
      </c>
      <c r="S17" s="393" t="str">
        <f aca="false">S$8</f>
        <v>PIS e COFINS</v>
      </c>
      <c r="T17" s="382"/>
      <c r="U17" s="382"/>
      <c r="V17" s="382"/>
      <c r="W17" s="394" t="e">
        <f aca="false">IF(W$16=10,(R3),IF(W$16=20,(R3+10),IF(W$16=30,(R3+20),IF(W$16=40,(R3+30),IF(W$16=50,(R3+40),IF(W$16=60,(R3+50)))))))</f>
        <v>#N/A</v>
      </c>
      <c r="X17" s="395" t="e">
        <f aca="false">VLOOKUP($W17,$R$2:$V$55,3)</f>
        <v>#N/A</v>
      </c>
      <c r="Y17" s="395" t="e">
        <f aca="false">VLOOKUP($W17,$R$2:$V$55,4)</f>
        <v>#N/A</v>
      </c>
      <c r="Z17" s="395" t="e">
        <f aca="false">VLOOKUP($W17,$R$2:$V$55,5)</f>
        <v>#N/A</v>
      </c>
      <c r="AA17" s="395" t="n">
        <f aca="false">F61</f>
        <v>0</v>
      </c>
    </row>
    <row r="18" customFormat="false" ht="15" hidden="false" customHeight="false" outlineLevel="0" collapsed="false">
      <c r="B18" s="435" t="s">
        <v>296</v>
      </c>
      <c r="C18" s="436" t="n">
        <f aca="false">X5</f>
        <v>0.0097</v>
      </c>
      <c r="D18" s="436" t="n">
        <f aca="false">Y5</f>
        <v>0.0127</v>
      </c>
      <c r="E18" s="436" t="n">
        <f aca="false">Z5</f>
        <v>0.0127</v>
      </c>
      <c r="F18" s="441" t="n">
        <v>0.0127</v>
      </c>
      <c r="G18" s="384" t="str">
        <f aca="false">IF(F18=0,"",IF(F18&lt;C18,"Atenção, observar os intervalos!",IF(F18&gt;E18,"Atenção, observar os intervalos!","")))</f>
        <v/>
      </c>
      <c r="L18" s="426" t="s">
        <v>297</v>
      </c>
      <c r="M18" s="427" t="n">
        <v>5</v>
      </c>
      <c r="N18" s="443"/>
      <c r="O18" s="444" t="s">
        <v>298</v>
      </c>
      <c r="P18" s="445"/>
      <c r="R18" s="392" t="n">
        <f aca="false">R9+10</f>
        <v>27</v>
      </c>
      <c r="S18" s="393" t="str">
        <f aca="false">S$9</f>
        <v>ISSQN</v>
      </c>
      <c r="T18" s="382"/>
      <c r="U18" s="382"/>
      <c r="V18" s="382"/>
      <c r="W18" s="394" t="e">
        <f aca="false">IF(W$16=10,(R4),IF(W$16=20,(R4+10),IF(W$16=30,(R4+20),IF(W$16=40,(R4+30),IF(W$16=50,(R4+40),IF(W$16=60,(R4+50)))))))</f>
        <v>#N/A</v>
      </c>
      <c r="X18" s="395" t="e">
        <f aca="false">VLOOKUP($W18,$R$2:$V$55,3)</f>
        <v>#N/A</v>
      </c>
      <c r="Y18" s="395" t="e">
        <f aca="false">VLOOKUP($W18,$R$2:$V$55,4)</f>
        <v>#N/A</v>
      </c>
      <c r="Z18" s="395" t="e">
        <f aca="false">VLOOKUP($W18,$R$2:$V$55,5)</f>
        <v>#N/A</v>
      </c>
      <c r="AA18" s="395" t="n">
        <f aca="false">F62</f>
        <v>0</v>
      </c>
    </row>
    <row r="19" customFormat="false" ht="15" hidden="false" customHeight="false" outlineLevel="0" collapsed="false">
      <c r="B19" s="435" t="s">
        <v>299</v>
      </c>
      <c r="C19" s="436" t="n">
        <f aca="false">X6</f>
        <v>0.0059</v>
      </c>
      <c r="D19" s="436" t="n">
        <f aca="false">Y6</f>
        <v>0.0123</v>
      </c>
      <c r="E19" s="436" t="n">
        <f aca="false">Z6</f>
        <v>0.0139</v>
      </c>
      <c r="F19" s="441" t="n">
        <v>0.0123</v>
      </c>
      <c r="G19" s="384" t="str">
        <f aca="false">IF(F19=0,"",IF(F19&lt;C19,"Atenção, observar os intervalos!",IF(F19&gt;E19,"Atenção, observar os intervalos!","")))</f>
        <v/>
      </c>
      <c r="L19" s="426" t="s">
        <v>300</v>
      </c>
      <c r="M19" s="427" t="n">
        <v>6</v>
      </c>
      <c r="N19" s="446" t="str">
        <f aca="false">IF(N20&lt;&gt;0,0,"( X )")</f>
        <v>( X )</v>
      </c>
      <c r="O19" s="386" t="s">
        <v>276</v>
      </c>
      <c r="P19" s="434"/>
      <c r="R19" s="392" t="n">
        <f aca="false">R10+10</f>
        <v>28</v>
      </c>
      <c r="S19" s="393" t="str">
        <f aca="false">S$10</f>
        <v>Cont.Prev s/Rec.Bruta (Lei 12844/13 - Desoneração)</v>
      </c>
      <c r="T19" s="382"/>
      <c r="U19" s="382"/>
      <c r="V19" s="382"/>
      <c r="W19" s="394" t="e">
        <f aca="false">IF(W$16=10,(R5),IF(W$16=20,(R5+10),IF(W$16=30,(R5+20),IF(W$16=40,(R5+30),IF(W$16=50,(R5+40),IF(W$16=60,(R5+50)))))))</f>
        <v>#N/A</v>
      </c>
      <c r="X19" s="395" t="e">
        <f aca="false">VLOOKUP($W19,$R$2:$V$55,3)</f>
        <v>#N/A</v>
      </c>
      <c r="Y19" s="395" t="e">
        <f aca="false">VLOOKUP($W19,$R$2:$V$55,4)</f>
        <v>#N/A</v>
      </c>
      <c r="Z19" s="395" t="e">
        <f aca="false">VLOOKUP($W19,$R$2:$V$55,5)</f>
        <v>#N/A</v>
      </c>
      <c r="AA19" s="395" t="n">
        <f aca="false">F63</f>
        <v>0</v>
      </c>
    </row>
    <row r="20" customFormat="false" ht="15" hidden="false" customHeight="false" outlineLevel="0" collapsed="false">
      <c r="B20" s="435" t="s">
        <v>301</v>
      </c>
      <c r="C20" s="436" t="n">
        <f aca="false">X7</f>
        <v>0.0616</v>
      </c>
      <c r="D20" s="436" t="n">
        <f aca="false">Y7</f>
        <v>0.074</v>
      </c>
      <c r="E20" s="436" t="n">
        <f aca="false">Z7</f>
        <v>0.0896</v>
      </c>
      <c r="F20" s="441" t="n">
        <v>0.0616</v>
      </c>
      <c r="G20" s="384" t="str">
        <f aca="false">IF(F20=0,"",IF(F20&lt;C20,"Atenção, observar os intervalos!",IF(F20&gt;E20,"Atenção, observar os intervalos!","")))</f>
        <v/>
      </c>
      <c r="N20" s="438" t="n">
        <f aca="false">IF(B10=O20,"( X )",0)</f>
        <v>0</v>
      </c>
      <c r="O20" s="439" t="s">
        <v>302</v>
      </c>
      <c r="P20" s="440"/>
      <c r="R20" s="385" t="n">
        <v>30</v>
      </c>
      <c r="S20" s="378" t="s">
        <v>303</v>
      </c>
      <c r="T20" s="386" t="n">
        <v>0.2076</v>
      </c>
      <c r="U20" s="386" t="n">
        <v>0.2418</v>
      </c>
      <c r="V20" s="386" t="n">
        <v>0.2644</v>
      </c>
      <c r="W20" s="394" t="e">
        <f aca="false">IF(W$16=10,(R6),IF(W$16=20,(R6+10),IF(W$16=30,(R6+20),IF(W$16=40,(R6+30),IF(W$16=50,(R6+40),IF(W$16=60,(R6+50)))))))</f>
        <v>#N/A</v>
      </c>
      <c r="X20" s="395" t="e">
        <f aca="false">VLOOKUP($W20,$R$2:$V$55,3)</f>
        <v>#N/A</v>
      </c>
      <c r="Y20" s="395" t="e">
        <f aca="false">VLOOKUP($W20,$R$2:$V$55,4)</f>
        <v>#N/A</v>
      </c>
      <c r="Z20" s="395" t="e">
        <f aca="false">VLOOKUP($W20,$R$2:$V$55,5)</f>
        <v>#N/A</v>
      </c>
      <c r="AA20" s="395" t="n">
        <f aca="false">F64</f>
        <v>0</v>
      </c>
    </row>
    <row r="21" customFormat="false" ht="15" hidden="false" customHeight="false" outlineLevel="0" collapsed="false">
      <c r="B21" s="447" t="s">
        <v>304</v>
      </c>
      <c r="C21" s="447"/>
      <c r="D21" s="447"/>
      <c r="E21" s="447"/>
      <c r="F21" s="441" t="n">
        <v>0.0365</v>
      </c>
      <c r="L21" s="448" t="s">
        <v>305</v>
      </c>
      <c r="M21" s="449"/>
      <c r="R21" s="392" t="n">
        <f aca="false">R12+10</f>
        <v>31</v>
      </c>
      <c r="S21" s="393" t="str">
        <f aca="false">S$3</f>
        <v>Administração Central</v>
      </c>
      <c r="T21" s="382" t="n">
        <v>0.0343</v>
      </c>
      <c r="U21" s="382" t="n">
        <v>0.0493</v>
      </c>
      <c r="V21" s="382" t="n">
        <v>0.0671</v>
      </c>
      <c r="W21" s="394" t="e">
        <f aca="false">IF(W$16=10,(R7),IF(W$16=20,(R7+10),IF(W$16=30,(R7+20),IF(W$16=40,(R7+30),IF(W$16=50,(R7+40),IF(W$16=60,(R7+50)))))))</f>
        <v>#N/A</v>
      </c>
      <c r="X21" s="395" t="e">
        <f aca="false">VLOOKUP($W21,$R$2:$V$55,3)</f>
        <v>#N/A</v>
      </c>
      <c r="Y21" s="395" t="e">
        <f aca="false">VLOOKUP($W21,$R$2:$V$55,4)</f>
        <v>#N/A</v>
      </c>
      <c r="Z21" s="395" t="e">
        <f aca="false">VLOOKUP($W21,$R$2:$V$55,5)</f>
        <v>#N/A</v>
      </c>
      <c r="AA21" s="395" t="n">
        <f aca="false">F65</f>
        <v>0</v>
      </c>
    </row>
    <row r="22" customFormat="false" ht="14.25" hidden="false" customHeight="false" outlineLevel="0" collapsed="false">
      <c r="B22" s="450" t="s">
        <v>306</v>
      </c>
      <c r="C22" s="450"/>
      <c r="D22" s="450"/>
      <c r="E22" s="450"/>
      <c r="F22" s="450"/>
      <c r="G22" s="451" t="str">
        <f aca="false">X1</f>
        <v>1º QUARTIL</v>
      </c>
      <c r="H22" s="451" t="str">
        <f aca="false">Y1</f>
        <v>MÉDIO</v>
      </c>
      <c r="I22" s="451" t="str">
        <f aca="false">Z1</f>
        <v>3º QUARTIL</v>
      </c>
      <c r="L22" s="452" t="s">
        <v>307</v>
      </c>
      <c r="M22" s="453" t="s">
        <v>48</v>
      </c>
      <c r="R22" s="392" t="n">
        <f aca="false">R13+10</f>
        <v>32</v>
      </c>
      <c r="S22" s="393" t="str">
        <f aca="false">S$4</f>
        <v>Seguro e Garantia</v>
      </c>
      <c r="T22" s="382" t="n">
        <v>0.0028</v>
      </c>
      <c r="U22" s="382" t="n">
        <v>0.0049</v>
      </c>
      <c r="V22" s="382" t="n">
        <v>0.0075</v>
      </c>
      <c r="W22" s="394" t="e">
        <f aca="false">IF(W$16=10,(R8),IF(W$16=20,(R8+10),IF(W$16=30,(R8+20),IF(W$16=40,(R8+30),IF(W$16=50,(R8+40),IF(W$16=60,(R8+50)))))))</f>
        <v>#N/A</v>
      </c>
      <c r="X22" s="395"/>
      <c r="Y22" s="395"/>
      <c r="Z22" s="395"/>
      <c r="AA22" s="395" t="n">
        <f aca="false">F66</f>
        <v>0</v>
      </c>
    </row>
    <row r="23" customFormat="false" ht="14.25" hidden="false" customHeight="false" outlineLevel="0" collapsed="false">
      <c r="B23" s="454" t="s">
        <v>308</v>
      </c>
      <c r="C23" s="454"/>
      <c r="D23" s="455" t="s">
        <v>309</v>
      </c>
      <c r="E23" s="455"/>
      <c r="F23" s="456" t="s">
        <v>310</v>
      </c>
      <c r="G23" s="451" t="n">
        <f aca="false">X2</f>
        <v>0.2034</v>
      </c>
      <c r="H23" s="451" t="n">
        <f aca="false">Y2</f>
        <v>0.2212</v>
      </c>
      <c r="I23" s="451" t="n">
        <f aca="false">Z2</f>
        <v>0.25</v>
      </c>
      <c r="L23" s="457" t="str">
        <f aca="false">IF(L22&lt;&gt;0,"","( X )")</f>
        <v/>
      </c>
      <c r="M23" s="458" t="s">
        <v>311</v>
      </c>
      <c r="R23" s="392" t="n">
        <f aca="false">R14+10</f>
        <v>33</v>
      </c>
      <c r="S23" s="393" t="str">
        <f aca="false">S$5</f>
        <v>Risco</v>
      </c>
      <c r="T23" s="382" t="n">
        <v>0.01</v>
      </c>
      <c r="U23" s="382" t="n">
        <v>0.0139</v>
      </c>
      <c r="V23" s="382" t="n">
        <v>0.0174</v>
      </c>
      <c r="W23" s="394" t="e">
        <f aca="false">IF(W$16=10,(R9),IF(W$16=20,(R9+10),IF(W$16=30,(R9+20),IF(W$16=40,(R9+30),IF(W$16=50,(R9+40),IF(W$16=60,(R9+50)))))))</f>
        <v>#N/A</v>
      </c>
      <c r="X23" s="395"/>
      <c r="Y23" s="395"/>
      <c r="Z23" s="395"/>
      <c r="AA23" s="395" t="n">
        <f aca="false">F70</f>
        <v>0</v>
      </c>
    </row>
    <row r="24" customFormat="false" ht="15" hidden="false" customHeight="false" outlineLevel="0" collapsed="false">
      <c r="B24" s="459" t="s">
        <v>292</v>
      </c>
      <c r="C24" s="459"/>
      <c r="D24" s="460" t="n">
        <v>0.03</v>
      </c>
      <c r="E24" s="460"/>
      <c r="F24" s="461" t="n">
        <v>0.6</v>
      </c>
      <c r="G24" s="462"/>
      <c r="R24" s="392" t="n">
        <f aca="false">R15+10</f>
        <v>34</v>
      </c>
      <c r="S24" s="393" t="str">
        <f aca="false">S$6</f>
        <v>Despesas Financeiras</v>
      </c>
      <c r="T24" s="382" t="n">
        <v>0.0094</v>
      </c>
      <c r="U24" s="382" t="n">
        <v>0.0099</v>
      </c>
      <c r="V24" s="382" t="n">
        <v>0.0117</v>
      </c>
      <c r="W24" s="394" t="e">
        <f aca="false">IF(W$16=10,(R10),IF(W$16=20,(R10+10),IF(W$16=30,(R10+20),IF(W$16=40,(R10+30),IF(W$16=50,(R10+40),IF(W$16=60,(R10+50)))))))</f>
        <v>#N/A</v>
      </c>
      <c r="X24" s="395"/>
      <c r="Y24" s="395"/>
      <c r="Z24" s="395"/>
      <c r="AA24" s="395" t="n">
        <f aca="false">F71</f>
        <v>0.045</v>
      </c>
    </row>
    <row r="25" customFormat="false" ht="15" hidden="false" customHeight="false" outlineLevel="0" collapsed="false">
      <c r="B25" s="463" t="s">
        <v>312</v>
      </c>
      <c r="C25" s="463"/>
      <c r="D25" s="463"/>
      <c r="E25" s="463"/>
      <c r="F25" s="464" t="n">
        <f aca="false">D24*F24</f>
        <v>0.018</v>
      </c>
      <c r="R25" s="392" t="n">
        <f aca="false">R16+10</f>
        <v>35</v>
      </c>
      <c r="S25" s="393" t="str">
        <f aca="false">S$7</f>
        <v>Lucro</v>
      </c>
      <c r="T25" s="382" t="n">
        <v>0.0674</v>
      </c>
      <c r="U25" s="382" t="n">
        <v>0.0804</v>
      </c>
      <c r="V25" s="382" t="n">
        <v>0.094</v>
      </c>
      <c r="W25" s="420"/>
      <c r="X25" s="421"/>
      <c r="Y25" s="421"/>
      <c r="Z25" s="421"/>
      <c r="AA25" s="421"/>
      <c r="AB25" s="389"/>
      <c r="AC25" s="389"/>
    </row>
    <row r="26" customFormat="false" ht="15" hidden="false" customHeight="false" outlineLevel="0" collapsed="false">
      <c r="B26" s="465" t="s">
        <v>313</v>
      </c>
      <c r="C26" s="465"/>
      <c r="D26" s="465"/>
      <c r="E26" s="465"/>
      <c r="F26" s="466" t="n">
        <v>0.045</v>
      </c>
      <c r="G26" s="467"/>
      <c r="R26" s="392" t="n">
        <f aca="false">R17+10</f>
        <v>36</v>
      </c>
      <c r="S26" s="393" t="str">
        <f aca="false">S$8</f>
        <v>PIS e COFINS</v>
      </c>
      <c r="T26" s="382"/>
      <c r="U26" s="382"/>
      <c r="V26" s="382"/>
      <c r="W26" s="422"/>
      <c r="X26" s="423" t="s">
        <v>279</v>
      </c>
      <c r="Y26" s="423"/>
      <c r="Z26" s="423"/>
      <c r="AA26" s="423"/>
      <c r="AB26" s="424" t="n">
        <f aca="false">ROUND(((1+AA17+AA18+AA19)*(1+AA20)*(1+AA21)/(1-AA22-AA23)-1),4)</f>
        <v>0</v>
      </c>
      <c r="AC26" s="6" t="e">
        <f aca="false">IF(AB26&lt;X16,"ATENÇÃO! BDI inferior ao 1º quartil - OBRIGATÓRIA APRESENTAÇÃO DE JUSTIFICATIVA!",IF(AB26&gt;Z16,"ATENÇÃO! BDI superior ao 3º quartil - OBRIGATÓRIA APRESENTAÇÃO DE JUSTIFICATIVA!",""))</f>
        <v>#N/A</v>
      </c>
    </row>
    <row r="27" customFormat="false" ht="15" hidden="true" customHeight="true" outlineLevel="0" collapsed="false">
      <c r="B27" s="468" t="s">
        <v>305</v>
      </c>
      <c r="C27" s="469" t="s">
        <v>307</v>
      </c>
      <c r="D27" s="470" t="s">
        <v>48</v>
      </c>
      <c r="E27" s="471" t="str">
        <f aca="false">IF(C27&lt;&gt;0,"","( X )")</f>
        <v/>
      </c>
      <c r="F27" s="472" t="s">
        <v>311</v>
      </c>
      <c r="R27" s="392" t="n">
        <f aca="false">R18+10</f>
        <v>37</v>
      </c>
      <c r="S27" s="393" t="str">
        <f aca="false">S$9</f>
        <v>ISSQN</v>
      </c>
      <c r="T27" s="382"/>
      <c r="U27" s="382"/>
      <c r="V27" s="382"/>
      <c r="W27" s="422"/>
      <c r="X27" s="423" t="s">
        <v>281</v>
      </c>
      <c r="Y27" s="423"/>
      <c r="Z27" s="423"/>
      <c r="AA27" s="423"/>
      <c r="AB27" s="424" t="n">
        <f aca="false">ROUND(((1+AA17+AA18+AA19)*(1+AA20)*(1+AA21)/(1-AA22-AA23-AA24)-1),4)</f>
        <v>0.0471</v>
      </c>
      <c r="AC27" s="6"/>
    </row>
    <row r="28" customFormat="false" ht="15.75" hidden="false" customHeight="true" outlineLevel="0" collapsed="false">
      <c r="B28" s="473" t="s">
        <v>314</v>
      </c>
      <c r="C28" s="473"/>
      <c r="D28" s="473"/>
      <c r="E28" s="473"/>
      <c r="F28" s="474" t="n">
        <f aca="false">ROUND((((1+SUM(F$16:F$18))*(1+F$19)*(1+F$20))/(1-SUM(F$21,F$25)))-1,4)</f>
        <v>0.2056</v>
      </c>
      <c r="G28" s="384" t="str">
        <f aca="false">AC12</f>
        <v/>
      </c>
      <c r="R28" s="392" t="n">
        <f aca="false">R19+10</f>
        <v>38</v>
      </c>
      <c r="S28" s="393" t="str">
        <f aca="false">S$10</f>
        <v>Cont.Prev s/Rec.Bruta (Lei 12844/13 - Desoneração)</v>
      </c>
      <c r="T28" s="382"/>
      <c r="U28" s="382"/>
      <c r="V28" s="382"/>
      <c r="W28" s="422"/>
      <c r="X28" s="429"/>
      <c r="Y28" s="429"/>
      <c r="Z28" s="429"/>
      <c r="AA28" s="382"/>
    </row>
    <row r="29" customFormat="false" ht="15" hidden="false" customHeight="false" outlineLevel="0" collapsed="false">
      <c r="B29" s="475" t="s">
        <v>315</v>
      </c>
      <c r="C29" s="475"/>
      <c r="D29" s="475"/>
      <c r="E29" s="475"/>
      <c r="F29" s="476" t="n">
        <f aca="false">ROUND((((1+SUM(F$16:F$18))*(1+F$19)*(1+F$20))/(1-SUM(F$21,F$25,F26)))-1,4)</f>
        <v>0.2658</v>
      </c>
      <c r="R29" s="385" t="n">
        <v>40</v>
      </c>
      <c r="S29" s="378" t="s">
        <v>294</v>
      </c>
      <c r="T29" s="386" t="n">
        <v>0.24</v>
      </c>
      <c r="U29" s="386" t="n">
        <v>0.2584</v>
      </c>
      <c r="V29" s="386" t="n">
        <v>0.2786</v>
      </c>
      <c r="W29" s="420"/>
      <c r="X29" s="477"/>
      <c r="Y29" s="477"/>
      <c r="Z29" s="477"/>
      <c r="AA29" s="386"/>
      <c r="AB29" s="389"/>
      <c r="AC29" s="389"/>
    </row>
    <row r="30" customFormat="false" ht="14.25" hidden="false" customHeight="false" outlineLevel="0" collapsed="false">
      <c r="R30" s="392" t="n">
        <f aca="false">R21+10</f>
        <v>41</v>
      </c>
      <c r="S30" s="393" t="str">
        <f aca="false">S$3</f>
        <v>Administração Central</v>
      </c>
      <c r="T30" s="382" t="n">
        <v>0.0529</v>
      </c>
      <c r="U30" s="382" t="n">
        <v>0.0592</v>
      </c>
      <c r="V30" s="382" t="n">
        <v>0.0793</v>
      </c>
      <c r="W30" s="422"/>
      <c r="X30" s="429"/>
      <c r="Y30" s="429"/>
      <c r="Z30" s="429"/>
      <c r="AA30" s="382"/>
    </row>
    <row r="31" customFormat="false" ht="28.5" hidden="false" customHeight="true" outlineLevel="0" collapsed="false">
      <c r="B31" s="478" t="s">
        <v>316</v>
      </c>
      <c r="C31" s="478"/>
      <c r="D31" s="478"/>
      <c r="E31" s="478"/>
      <c r="F31" s="478"/>
      <c r="M31" s="479" t="s">
        <v>317</v>
      </c>
      <c r="N31" s="479"/>
      <c r="R31" s="392" t="n">
        <f aca="false">R22+10</f>
        <v>42</v>
      </c>
      <c r="S31" s="393" t="str">
        <f aca="false">S$4</f>
        <v>Seguro e Garantia</v>
      </c>
      <c r="T31" s="382" t="n">
        <v>0.0025</v>
      </c>
      <c r="U31" s="382" t="n">
        <v>0.0051</v>
      </c>
      <c r="V31" s="382" t="n">
        <v>0.0056</v>
      </c>
      <c r="W31" s="422"/>
      <c r="X31" s="429"/>
      <c r="Y31" s="429"/>
      <c r="Z31" s="429"/>
      <c r="AA31" s="382"/>
    </row>
    <row r="32" customFormat="false" ht="14.25" hidden="false" customHeight="false" outlineLevel="0" collapsed="false">
      <c r="M32" s="480"/>
      <c r="N32" s="398"/>
      <c r="R32" s="392" t="n">
        <f aca="false">R23+10</f>
        <v>43</v>
      </c>
      <c r="S32" s="393" t="str">
        <f aca="false">S$5</f>
        <v>Risco</v>
      </c>
      <c r="T32" s="382" t="n">
        <v>0.01</v>
      </c>
      <c r="U32" s="382" t="n">
        <v>0.0148</v>
      </c>
      <c r="V32" s="382" t="n">
        <v>0.0197</v>
      </c>
      <c r="W32" s="422"/>
      <c r="X32" s="429"/>
      <c r="Y32" s="429"/>
      <c r="Z32" s="429"/>
      <c r="AA32" s="382"/>
    </row>
    <row r="33" customFormat="false" ht="14.25" hidden="false" customHeight="false" outlineLevel="0" collapsed="false">
      <c r="B33" s="410" t="s">
        <v>318</v>
      </c>
      <c r="C33" s="410"/>
      <c r="D33" s="410"/>
      <c r="E33" s="410"/>
      <c r="F33" s="410"/>
      <c r="M33" s="481" t="n">
        <f aca="false">IF(N20&gt;0,88.33,117.57)</f>
        <v>117.57</v>
      </c>
      <c r="N33" s="481"/>
      <c r="R33" s="392" t="n">
        <f aca="false">R24+10</f>
        <v>44</v>
      </c>
      <c r="S33" s="393" t="str">
        <f aca="false">S$6</f>
        <v>Despesas Financeiras</v>
      </c>
      <c r="T33" s="382" t="n">
        <v>0.0101</v>
      </c>
      <c r="U33" s="382" t="n">
        <v>0.0107</v>
      </c>
      <c r="V33" s="382" t="n">
        <v>0.0111</v>
      </c>
      <c r="W33" s="422"/>
      <c r="X33" s="429"/>
      <c r="Y33" s="429"/>
      <c r="Z33" s="429"/>
      <c r="AA33" s="382"/>
    </row>
    <row r="34" customFormat="false" ht="15" hidden="false" customHeight="true" outlineLevel="0" collapsed="false">
      <c r="B34" s="467" t="s">
        <v>319</v>
      </c>
      <c r="C34" s="467"/>
      <c r="D34" s="467"/>
      <c r="E34" s="467"/>
      <c r="F34" s="467"/>
      <c r="M34" s="482" t="s">
        <v>320</v>
      </c>
      <c r="N34" s="482"/>
      <c r="R34" s="392" t="n">
        <f aca="false">R25+10</f>
        <v>45</v>
      </c>
      <c r="S34" s="393" t="str">
        <f aca="false">S$7</f>
        <v>Lucro</v>
      </c>
      <c r="T34" s="382" t="n">
        <v>0.08</v>
      </c>
      <c r="U34" s="382" t="n">
        <v>0.0831</v>
      </c>
      <c r="V34" s="382" t="n">
        <v>0.0951</v>
      </c>
      <c r="W34" s="422"/>
      <c r="X34" s="429"/>
      <c r="Y34" s="429"/>
      <c r="Z34" s="429"/>
      <c r="AA34" s="382"/>
    </row>
    <row r="35" customFormat="false" ht="14.25" hidden="false" customHeight="false" outlineLevel="0" collapsed="false">
      <c r="F35" s="115"/>
      <c r="M35" s="482"/>
      <c r="N35" s="482"/>
      <c r="R35" s="392" t="n">
        <f aca="false">R26+10</f>
        <v>46</v>
      </c>
      <c r="S35" s="393" t="str">
        <f aca="false">S$8</f>
        <v>PIS e COFINS</v>
      </c>
      <c r="T35" s="382"/>
      <c r="U35" s="382"/>
      <c r="V35" s="382"/>
      <c r="W35" s="422"/>
      <c r="X35" s="429"/>
      <c r="Y35" s="429"/>
      <c r="Z35" s="429"/>
      <c r="AA35" s="382"/>
    </row>
    <row r="36" customFormat="false" ht="14.25" hidden="false" customHeight="false" outlineLevel="0" collapsed="false">
      <c r="B36" s="483" t="s">
        <v>321</v>
      </c>
      <c r="C36" s="483"/>
      <c r="D36" s="483"/>
      <c r="E36" s="483"/>
      <c r="F36" s="483"/>
      <c r="M36" s="482"/>
      <c r="N36" s="482"/>
      <c r="R36" s="392" t="n">
        <f aca="false">R27+10</f>
        <v>47</v>
      </c>
      <c r="S36" s="393" t="str">
        <f aca="false">S$9</f>
        <v>ISSQN</v>
      </c>
      <c r="T36" s="382"/>
      <c r="U36" s="382"/>
      <c r="V36" s="382"/>
      <c r="W36" s="422"/>
      <c r="X36" s="429"/>
      <c r="Y36" s="429"/>
      <c r="Z36" s="429"/>
      <c r="AA36" s="382"/>
    </row>
    <row r="37" customFormat="false" ht="14.25" hidden="false" customHeight="false" outlineLevel="0" collapsed="false">
      <c r="B37" s="484" t="s">
        <v>144</v>
      </c>
      <c r="C37" s="484"/>
      <c r="D37" s="484"/>
      <c r="E37" s="484"/>
      <c r="F37" s="484"/>
      <c r="M37" s="481" t="n">
        <f aca="false">IF(N20&gt;0,50.67,74.17)</f>
        <v>74.17</v>
      </c>
      <c r="N37" s="481"/>
      <c r="R37" s="392" t="n">
        <f aca="false">R28+10</f>
        <v>48</v>
      </c>
      <c r="S37" s="393" t="str">
        <f aca="false">S$10</f>
        <v>Cont.Prev s/Rec.Bruta (Lei 12844/13 - Desoneração)</v>
      </c>
      <c r="T37" s="382"/>
      <c r="U37" s="382"/>
      <c r="V37" s="382"/>
      <c r="W37" s="422"/>
      <c r="X37" s="429"/>
      <c r="Y37" s="429"/>
      <c r="Z37" s="429"/>
      <c r="AA37" s="382"/>
    </row>
    <row r="38" customFormat="false" ht="14.25" hidden="false" customHeight="false" outlineLevel="0" collapsed="false">
      <c r="B38" s="485" t="s">
        <v>177</v>
      </c>
      <c r="C38" s="485"/>
      <c r="D38" s="485"/>
      <c r="E38" s="485"/>
      <c r="F38" s="485"/>
      <c r="R38" s="385" t="n">
        <v>50</v>
      </c>
      <c r="S38" s="378" t="s">
        <v>297</v>
      </c>
      <c r="T38" s="386" t="n">
        <v>0.228</v>
      </c>
      <c r="U38" s="386" t="n">
        <v>0.2748</v>
      </c>
      <c r="V38" s="386" t="n">
        <v>0.3095</v>
      </c>
      <c r="W38" s="420"/>
      <c r="X38" s="477"/>
      <c r="Y38" s="477"/>
      <c r="Z38" s="477"/>
      <c r="AA38" s="386"/>
      <c r="AB38" s="389"/>
      <c r="AC38" s="389"/>
    </row>
    <row r="39" customFormat="false" ht="14.25" hidden="false" customHeight="false" outlineLevel="0" collapsed="false">
      <c r="B39" s="486" t="s">
        <v>322</v>
      </c>
      <c r="C39" s="486"/>
      <c r="D39" s="486"/>
      <c r="E39" s="486"/>
      <c r="F39" s="486"/>
      <c r="R39" s="392" t="n">
        <f aca="false">R30+10</f>
        <v>51</v>
      </c>
      <c r="S39" s="393" t="str">
        <f aca="false">S$3</f>
        <v>Administração Central</v>
      </c>
      <c r="T39" s="382" t="n">
        <v>0.04</v>
      </c>
      <c r="U39" s="382" t="n">
        <v>0.0552</v>
      </c>
      <c r="V39" s="382" t="n">
        <v>0.0785</v>
      </c>
      <c r="W39" s="422"/>
      <c r="X39" s="429"/>
      <c r="Y39" s="429"/>
      <c r="Z39" s="429"/>
      <c r="AA39" s="382"/>
    </row>
    <row r="40" customFormat="false" ht="108.75" hidden="false" customHeight="true" outlineLevel="0" collapsed="false">
      <c r="B40" s="487" t="str">
        <f aca="false">CONCATENATE("Declaro, conforme legislação tributária municipal, que a alíquota do ISS é de ",D24*100,"%, que a sua base de cálculo é ",B24,", e para fins de orçamento considera-se a incidência de ",F24*100,"% sobre o valor total do orçamento.","
Declaro, ainda, que a alternativa mais adequada para a Administração Pública, no caso desta obra em referência, é a adoção do ORÇAMENTO ",B10,", considerando-se a Lei n°13.161/2015 que trata da desoneração sobre a folha de pagamento.")</f>
        <v>Declaro, conforme legislação tributária municipal, que a alíquota do ISS é de 3%, que a sua base de cálculo é SOBRE MÃO-DE-OBRA, e para fins de orçamento considera-se a incidência de 60% sobre o valor total do orçamento.
Declaro, ainda, que a alternativa mais adequada para a Administração Pública, no caso desta obra em referência, é a adoção do ORÇAMENTO SEM DESONERAÇÃO, considerando-se a Lei n°13.161/2015 que trata da desoneração sobre a folha de pagamento.</v>
      </c>
      <c r="C40" s="487"/>
      <c r="D40" s="487"/>
      <c r="E40" s="487"/>
      <c r="F40" s="487"/>
      <c r="R40" s="392" t="n">
        <f aca="false">R31+10</f>
        <v>52</v>
      </c>
      <c r="S40" s="393" t="str">
        <f aca="false">S$4</f>
        <v>Seguro e Garantia</v>
      </c>
      <c r="T40" s="382" t="n">
        <v>0.0081</v>
      </c>
      <c r="U40" s="382" t="n">
        <v>0.0122</v>
      </c>
      <c r="V40" s="382" t="n">
        <v>0.0199</v>
      </c>
      <c r="W40" s="422"/>
      <c r="X40" s="429"/>
      <c r="Y40" s="429"/>
      <c r="Z40" s="429"/>
      <c r="AA40" s="382"/>
    </row>
    <row r="41" customFormat="false" ht="14.25" hidden="false" customHeight="true" outlineLevel="0" collapsed="false">
      <c r="B41" s="488" t="s">
        <v>323</v>
      </c>
      <c r="C41" s="488"/>
      <c r="D41" s="488"/>
      <c r="E41" s="488"/>
      <c r="F41" s="488"/>
      <c r="R41" s="392" t="n">
        <f aca="false">R32+10</f>
        <v>53</v>
      </c>
      <c r="S41" s="393" t="str">
        <f aca="false">S$5</f>
        <v>Risco</v>
      </c>
      <c r="T41" s="382" t="n">
        <v>0.0146</v>
      </c>
      <c r="U41" s="382" t="n">
        <v>0.0232</v>
      </c>
      <c r="V41" s="382" t="n">
        <v>0.0316</v>
      </c>
      <c r="W41" s="422"/>
      <c r="X41" s="429"/>
      <c r="Y41" s="429"/>
      <c r="Z41" s="429"/>
      <c r="AA41" s="382"/>
    </row>
    <row r="42" customFormat="false" ht="14.25" hidden="false" customHeight="false" outlineLevel="0" collapsed="false">
      <c r="B42" s="489" t="s">
        <v>324</v>
      </c>
      <c r="C42" s="490"/>
      <c r="D42" s="490"/>
      <c r="E42" s="490"/>
      <c r="F42" s="490"/>
      <c r="R42" s="392" t="n">
        <f aca="false">R33+10</f>
        <v>54</v>
      </c>
      <c r="S42" s="393" t="str">
        <f aca="false">S$6</f>
        <v>Despesas Financeiras</v>
      </c>
      <c r="T42" s="382" t="n">
        <v>0.0094</v>
      </c>
      <c r="U42" s="382" t="n">
        <v>0.0102</v>
      </c>
      <c r="V42" s="382" t="n">
        <v>0.0133</v>
      </c>
      <c r="W42" s="422"/>
      <c r="X42" s="429"/>
      <c r="Y42" s="429"/>
      <c r="Z42" s="429"/>
      <c r="AA42" s="382"/>
    </row>
    <row r="43" customFormat="false" ht="14.25" hidden="false" customHeight="false" outlineLevel="0" collapsed="false">
      <c r="B43" s="489" t="s">
        <v>325</v>
      </c>
      <c r="C43" s="490"/>
      <c r="D43" s="490"/>
      <c r="E43" s="490"/>
      <c r="F43" s="490"/>
      <c r="R43" s="392" t="n">
        <f aca="false">R34+10</f>
        <v>55</v>
      </c>
      <c r="S43" s="393" t="str">
        <f aca="false">S$7</f>
        <v>Lucro</v>
      </c>
      <c r="T43" s="382" t="n">
        <v>0.0714</v>
      </c>
      <c r="U43" s="382" t="n">
        <v>0.084</v>
      </c>
      <c r="V43" s="382" t="n">
        <v>0.1043</v>
      </c>
      <c r="W43" s="422"/>
      <c r="X43" s="429"/>
      <c r="Y43" s="429"/>
      <c r="Z43" s="429"/>
      <c r="AA43" s="382"/>
    </row>
    <row r="44" customFormat="false" ht="15" hidden="false" customHeight="true" outlineLevel="0" collapsed="false">
      <c r="B44" s="491" t="s">
        <v>326</v>
      </c>
      <c r="C44" s="492"/>
      <c r="D44" s="492"/>
      <c r="E44" s="492"/>
      <c r="F44" s="492"/>
      <c r="R44" s="392" t="n">
        <f aca="false">R35+10</f>
        <v>56</v>
      </c>
      <c r="S44" s="393" t="str">
        <f aca="false">S$8</f>
        <v>PIS e COFINS</v>
      </c>
      <c r="T44" s="382"/>
      <c r="U44" s="382"/>
      <c r="V44" s="382"/>
      <c r="W44" s="422"/>
      <c r="X44" s="429"/>
      <c r="Y44" s="429"/>
      <c r="Z44" s="429"/>
      <c r="AA44" s="382"/>
    </row>
    <row r="45" customFormat="false" ht="14.25" hidden="true" customHeight="false" outlineLevel="0" collapsed="false">
      <c r="R45" s="392" t="n">
        <f aca="false">R36+10</f>
        <v>57</v>
      </c>
      <c r="S45" s="393" t="str">
        <f aca="false">S$9</f>
        <v>ISSQN</v>
      </c>
      <c r="T45" s="382"/>
      <c r="U45" s="382"/>
      <c r="V45" s="382"/>
      <c r="W45" s="422"/>
      <c r="X45" s="429"/>
      <c r="Y45" s="429"/>
      <c r="Z45" s="429"/>
      <c r="AA45" s="382"/>
    </row>
    <row r="46" customFormat="false" ht="14.25" hidden="true" customHeight="false" outlineLevel="0" collapsed="false">
      <c r="R46" s="392" t="n">
        <f aca="false">R37+10</f>
        <v>58</v>
      </c>
      <c r="S46" s="393" t="str">
        <f aca="false">S$10</f>
        <v>Cont.Prev s/Rec.Bruta (Lei 12844/13 - Desoneração)</v>
      </c>
      <c r="T46" s="382"/>
      <c r="U46" s="382"/>
      <c r="V46" s="382"/>
      <c r="W46" s="422"/>
      <c r="X46" s="429"/>
      <c r="Y46" s="429"/>
      <c r="Z46" s="429"/>
      <c r="AA46" s="382"/>
    </row>
    <row r="47" customFormat="false" ht="17.35" hidden="false" customHeight="false" outlineLevel="0" collapsed="false">
      <c r="B47" s="383" t="s">
        <v>327</v>
      </c>
      <c r="C47" s="383"/>
      <c r="D47" s="383"/>
      <c r="E47" s="383"/>
      <c r="F47" s="383"/>
      <c r="G47" s="493"/>
      <c r="R47" s="385" t="n">
        <v>60</v>
      </c>
      <c r="S47" s="378" t="s">
        <v>300</v>
      </c>
      <c r="T47" s="386" t="n">
        <v>0.111</v>
      </c>
      <c r="U47" s="386" t="n">
        <v>0.1402</v>
      </c>
      <c r="V47" s="386" t="n">
        <v>0.168</v>
      </c>
      <c r="W47" s="389"/>
      <c r="X47" s="389"/>
      <c r="Y47" s="389"/>
      <c r="Z47" s="389"/>
      <c r="AA47" s="389"/>
      <c r="AB47" s="389"/>
      <c r="AC47" s="389"/>
    </row>
    <row r="48" customFormat="false" ht="14.25" hidden="false" customHeight="false" outlineLevel="0" collapsed="false">
      <c r="B48" s="391" t="str">
        <f aca="false">B3</f>
        <v>Nº do Contrato de Repasse/Financ.: </v>
      </c>
      <c r="C48" s="391"/>
      <c r="D48" s="391"/>
      <c r="E48" s="391"/>
      <c r="F48" s="391"/>
      <c r="R48" s="392" t="n">
        <f aca="false">R39+10</f>
        <v>61</v>
      </c>
      <c r="S48" s="393" t="str">
        <f aca="false">S$3</f>
        <v>Administração Central</v>
      </c>
      <c r="T48" s="382" t="n">
        <v>0.015</v>
      </c>
      <c r="U48" s="382" t="n">
        <v>0.0345</v>
      </c>
      <c r="V48" s="382" t="n">
        <v>0.0449</v>
      </c>
      <c r="W48" s="422"/>
      <c r="X48" s="429"/>
      <c r="Y48" s="429"/>
      <c r="Z48" s="429"/>
      <c r="AA48" s="382"/>
    </row>
    <row r="49" customFormat="false" ht="26.25" hidden="false" customHeight="true" outlineLevel="0" collapsed="false">
      <c r="B49" s="396" t="str">
        <f aca="false">B4</f>
        <v>Empreendimento: SUBSTITUIÇÃO TELHAS UBS SOCAVÃO</v>
      </c>
      <c r="C49" s="396"/>
      <c r="D49" s="396"/>
      <c r="E49" s="396"/>
      <c r="F49" s="396"/>
      <c r="R49" s="392" t="n">
        <f aca="false">R40+10</f>
        <v>62</v>
      </c>
      <c r="S49" s="393" t="str">
        <f aca="false">S$4</f>
        <v>Seguro e Garantia</v>
      </c>
      <c r="T49" s="382" t="n">
        <v>0.003</v>
      </c>
      <c r="U49" s="382" t="n">
        <v>0.0048</v>
      </c>
      <c r="V49" s="382" t="n">
        <v>0.0082</v>
      </c>
      <c r="W49" s="422"/>
      <c r="X49" s="429"/>
      <c r="Y49" s="429"/>
      <c r="Z49" s="429"/>
      <c r="AA49" s="382"/>
    </row>
    <row r="50" customFormat="false" ht="14.25" hidden="false" customHeight="false" outlineLevel="0" collapsed="false">
      <c r="B50" s="399" t="str">
        <f aca="false">B5</f>
        <v>Programa: </v>
      </c>
      <c r="C50" s="399"/>
      <c r="D50" s="399"/>
      <c r="E50" s="399"/>
      <c r="F50" s="399"/>
      <c r="R50" s="392" t="n">
        <f aca="false">R41+10</f>
        <v>63</v>
      </c>
      <c r="S50" s="393" t="str">
        <f aca="false">S$5</f>
        <v>Risco</v>
      </c>
      <c r="T50" s="382" t="n">
        <v>0.0056</v>
      </c>
      <c r="U50" s="382" t="n">
        <v>0.0085</v>
      </c>
      <c r="V50" s="382" t="n">
        <v>0.0089</v>
      </c>
      <c r="W50" s="422"/>
      <c r="X50" s="429"/>
      <c r="Y50" s="429"/>
      <c r="Z50" s="429"/>
      <c r="AA50" s="382"/>
    </row>
    <row r="51" customFormat="false" ht="15.75" hidden="false" customHeight="true" outlineLevel="0" collapsed="false">
      <c r="B51" s="407" t="s">
        <v>269</v>
      </c>
      <c r="C51" s="408" t="s">
        <v>328</v>
      </c>
      <c r="D51" s="408"/>
      <c r="E51" s="408"/>
      <c r="F51" s="408"/>
      <c r="R51" s="392" t="n">
        <f aca="false">R42+10</f>
        <v>64</v>
      </c>
      <c r="S51" s="393" t="str">
        <f aca="false">S$6</f>
        <v>Despesas Financeiras</v>
      </c>
      <c r="T51" s="382" t="n">
        <v>0.0085</v>
      </c>
      <c r="U51" s="382" t="n">
        <v>0.0085</v>
      </c>
      <c r="V51" s="382" t="n">
        <v>0.0111</v>
      </c>
      <c r="W51" s="422"/>
      <c r="X51" s="429"/>
      <c r="Y51" s="429"/>
      <c r="Z51" s="429"/>
      <c r="AA51" s="382"/>
    </row>
    <row r="52" customFormat="false" ht="14.25" hidden="false" customHeight="false" outlineLevel="0" collapsed="false">
      <c r="B52" s="376"/>
      <c r="C52" s="376"/>
      <c r="D52" s="376"/>
      <c r="E52" s="376"/>
      <c r="F52" s="376"/>
      <c r="H52" s="374"/>
      <c r="R52" s="392" t="n">
        <f aca="false">R43+10</f>
        <v>65</v>
      </c>
      <c r="S52" s="393" t="str">
        <f aca="false">S$7</f>
        <v>Lucro</v>
      </c>
      <c r="T52" s="382" t="n">
        <v>0.035</v>
      </c>
      <c r="U52" s="382" t="n">
        <v>0.0511</v>
      </c>
      <c r="V52" s="382" t="n">
        <v>0.0622</v>
      </c>
      <c r="W52" s="422"/>
      <c r="X52" s="429"/>
      <c r="Y52" s="429"/>
      <c r="Z52" s="429"/>
      <c r="AA52" s="382"/>
    </row>
    <row r="53" customFormat="false" ht="26.25" hidden="false" customHeight="true" outlineLevel="0" collapsed="false">
      <c r="B53" s="414" t="s">
        <v>273</v>
      </c>
      <c r="C53" s="414"/>
      <c r="D53" s="414"/>
      <c r="E53" s="414"/>
      <c r="F53" s="414"/>
      <c r="R53" s="392" t="n">
        <f aca="false">R44+10</f>
        <v>66</v>
      </c>
      <c r="S53" s="393" t="str">
        <f aca="false">S$8</f>
        <v>PIS e COFINS</v>
      </c>
      <c r="T53" s="382"/>
      <c r="U53" s="382"/>
      <c r="V53" s="382"/>
      <c r="W53" s="422"/>
      <c r="X53" s="429"/>
      <c r="Y53" s="429"/>
      <c r="Z53" s="429"/>
      <c r="AA53" s="382"/>
    </row>
    <row r="54" customFormat="false" ht="3" hidden="false" customHeight="true" outlineLevel="0" collapsed="false">
      <c r="B54" s="415"/>
      <c r="C54" s="416"/>
      <c r="D54" s="416"/>
      <c r="E54" s="416"/>
      <c r="F54" s="417"/>
      <c r="R54" s="392" t="n">
        <f aca="false">R45+10</f>
        <v>67</v>
      </c>
      <c r="S54" s="393" t="str">
        <f aca="false">S$9</f>
        <v>ISSQN</v>
      </c>
      <c r="T54" s="382"/>
      <c r="U54" s="382"/>
      <c r="V54" s="382"/>
      <c r="W54" s="422"/>
      <c r="X54" s="429"/>
      <c r="Y54" s="429"/>
      <c r="Z54" s="429"/>
      <c r="AA54" s="382"/>
    </row>
    <row r="55" customFormat="false" ht="14.25" hidden="false" customHeight="false" outlineLevel="0" collapsed="false">
      <c r="B55" s="494" t="str">
        <f aca="false">B10</f>
        <v>SEM DESONERAÇÃO</v>
      </c>
      <c r="C55" s="494"/>
      <c r="D55" s="494"/>
      <c r="E55" s="494"/>
      <c r="F55" s="494"/>
      <c r="R55" s="392" t="n">
        <f aca="false">R46+10</f>
        <v>68</v>
      </c>
      <c r="S55" s="393" t="str">
        <f aca="false">S$10</f>
        <v>Cont.Prev s/Rec.Bruta (Lei 12844/13 - Desoneração)</v>
      </c>
      <c r="T55" s="382"/>
      <c r="U55" s="382"/>
      <c r="V55" s="382"/>
      <c r="W55" s="422"/>
      <c r="X55" s="429"/>
      <c r="Y55" s="429"/>
      <c r="Z55" s="429"/>
      <c r="AA55" s="382"/>
    </row>
    <row r="56" customFormat="false" ht="14.25" hidden="false" customHeight="false" outlineLevel="0" collapsed="false">
      <c r="B56" s="376"/>
      <c r="C56" s="376"/>
      <c r="D56" s="376"/>
      <c r="E56" s="416"/>
      <c r="F56" s="416"/>
    </row>
    <row r="57" customFormat="false" ht="14.25" hidden="false" customHeight="false" outlineLevel="0" collapsed="false">
      <c r="B57" s="376"/>
      <c r="C57" s="376"/>
      <c r="D57" s="376"/>
      <c r="E57" s="376"/>
      <c r="F57" s="376"/>
    </row>
    <row r="58" customFormat="false" ht="14.25" hidden="false" customHeight="false" outlineLevel="0" collapsed="false">
      <c r="B58" s="376"/>
      <c r="C58" s="376"/>
      <c r="D58" s="376"/>
      <c r="E58" s="376"/>
      <c r="F58" s="375"/>
    </row>
    <row r="59" customFormat="false" ht="15" hidden="false" customHeight="false" outlineLevel="0" collapsed="false">
      <c r="B59" s="374"/>
      <c r="C59" s="425" t="s">
        <v>282</v>
      </c>
      <c r="D59" s="425"/>
      <c r="E59" s="425"/>
    </row>
    <row r="60" customFormat="false" ht="26.85" hidden="false" customHeight="false" outlineLevel="0" collapsed="false">
      <c r="B60" s="430" t="s">
        <v>284</v>
      </c>
      <c r="C60" s="431" t="s">
        <v>285</v>
      </c>
      <c r="D60" s="431" t="s">
        <v>286</v>
      </c>
      <c r="E60" s="431" t="s">
        <v>287</v>
      </c>
      <c r="F60" s="432" t="s">
        <v>288</v>
      </c>
    </row>
    <row r="61" customFormat="false" ht="15" hidden="false" customHeight="false" outlineLevel="0" collapsed="false">
      <c r="B61" s="435" t="s">
        <v>290</v>
      </c>
      <c r="C61" s="436" t="e">
        <f aca="false">X17</f>
        <v>#N/A</v>
      </c>
      <c r="D61" s="436" t="e">
        <f aca="false">Y17</f>
        <v>#N/A</v>
      </c>
      <c r="E61" s="436" t="e">
        <f aca="false">Z17</f>
        <v>#N/A</v>
      </c>
      <c r="F61" s="437"/>
      <c r="G61" s="384" t="str">
        <f aca="false">IF(F61=0,"",IF(F61&lt;C61,"Atenção, observar os intervalos!",IF(F61&gt;E61,"Atenção, observar os intervalos!","")))</f>
        <v/>
      </c>
    </row>
    <row r="62" customFormat="false" ht="15" hidden="false" customHeight="false" outlineLevel="0" collapsed="false">
      <c r="B62" s="435" t="s">
        <v>293</v>
      </c>
      <c r="C62" s="436" t="e">
        <f aca="false">X18</f>
        <v>#N/A</v>
      </c>
      <c r="D62" s="436" t="e">
        <f aca="false">Y18</f>
        <v>#N/A</v>
      </c>
      <c r="E62" s="436" t="e">
        <f aca="false">Z18</f>
        <v>#N/A</v>
      </c>
      <c r="F62" s="441"/>
      <c r="G62" s="384" t="str">
        <f aca="false">IF(F62=0,"",IF(F62&lt;C62,"Atenção, observar os intervalos!",IF(F62&gt;E62,"Atenção, observar os intervalos!","")))</f>
        <v/>
      </c>
    </row>
    <row r="63" customFormat="false" ht="15" hidden="false" customHeight="false" outlineLevel="0" collapsed="false">
      <c r="B63" s="435" t="s">
        <v>296</v>
      </c>
      <c r="C63" s="436" t="e">
        <f aca="false">X19</f>
        <v>#N/A</v>
      </c>
      <c r="D63" s="436" t="e">
        <f aca="false">Y19</f>
        <v>#N/A</v>
      </c>
      <c r="E63" s="436" t="e">
        <f aca="false">Z19</f>
        <v>#N/A</v>
      </c>
      <c r="F63" s="441"/>
      <c r="G63" s="384" t="str">
        <f aca="false">IF(F63=0,"",IF(F63&lt;C63,"Atenção, observar os intervalos!",IF(F63&gt;E63,"Atenção, observar os intervalos!","")))</f>
        <v/>
      </c>
    </row>
    <row r="64" customFormat="false" ht="15" hidden="false" customHeight="false" outlineLevel="0" collapsed="false">
      <c r="B64" s="435" t="s">
        <v>299</v>
      </c>
      <c r="C64" s="436" t="e">
        <f aca="false">X20</f>
        <v>#N/A</v>
      </c>
      <c r="D64" s="436" t="e">
        <f aca="false">Y20</f>
        <v>#N/A</v>
      </c>
      <c r="E64" s="436" t="e">
        <f aca="false">Z20</f>
        <v>#N/A</v>
      </c>
      <c r="F64" s="441"/>
      <c r="G64" s="384" t="str">
        <f aca="false">IF(F64=0,"",IF(F64&lt;C64,"Atenção, observar os intervalos!",IF(F64&gt;E64,"Atenção, observar os intervalos!","")))</f>
        <v/>
      </c>
    </row>
    <row r="65" customFormat="false" ht="15" hidden="false" customHeight="false" outlineLevel="0" collapsed="false">
      <c r="B65" s="435" t="s">
        <v>301</v>
      </c>
      <c r="C65" s="436" t="e">
        <f aca="false">X21</f>
        <v>#N/A</v>
      </c>
      <c r="D65" s="436" t="e">
        <f aca="false">Y21</f>
        <v>#N/A</v>
      </c>
      <c r="E65" s="436" t="e">
        <f aca="false">Z21</f>
        <v>#N/A</v>
      </c>
      <c r="F65" s="441"/>
      <c r="G65" s="384" t="str">
        <f aca="false">IF(F65=0,"",IF(F65&lt;C65,"Atenção, observar os intervalos!",IF(F65&gt;E65,"Atenção, observar os intervalos!","")))</f>
        <v/>
      </c>
    </row>
    <row r="66" customFormat="false" ht="15" hidden="false" customHeight="false" outlineLevel="0" collapsed="false">
      <c r="B66" s="447" t="s">
        <v>304</v>
      </c>
      <c r="C66" s="447"/>
      <c r="D66" s="447"/>
      <c r="E66" s="447"/>
      <c r="F66" s="441"/>
    </row>
    <row r="67" customFormat="false" ht="14.25" hidden="false" customHeight="false" outlineLevel="0" collapsed="false">
      <c r="B67" s="450" t="s">
        <v>306</v>
      </c>
      <c r="C67" s="450"/>
      <c r="D67" s="450"/>
      <c r="E67" s="450"/>
      <c r="F67" s="450"/>
    </row>
    <row r="68" customFormat="false" ht="14.25" hidden="false" customHeight="false" outlineLevel="0" collapsed="false">
      <c r="B68" s="454" t="s">
        <v>308</v>
      </c>
      <c r="C68" s="454"/>
      <c r="D68" s="455" t="s">
        <v>309</v>
      </c>
      <c r="E68" s="455"/>
      <c r="F68" s="456" t="s">
        <v>310</v>
      </c>
    </row>
    <row r="69" customFormat="false" ht="15" hidden="false" customHeight="false" outlineLevel="0" collapsed="false">
      <c r="B69" s="495" t="s">
        <v>292</v>
      </c>
      <c r="C69" s="495"/>
      <c r="D69" s="496"/>
      <c r="E69" s="496"/>
      <c r="F69" s="497"/>
    </row>
    <row r="70" customFormat="false" ht="15" hidden="false" customHeight="false" outlineLevel="0" collapsed="false">
      <c r="B70" s="463" t="s">
        <v>312</v>
      </c>
      <c r="C70" s="463"/>
      <c r="D70" s="463"/>
      <c r="E70" s="463"/>
      <c r="F70" s="464" t="n">
        <f aca="false">D69*F69</f>
        <v>0</v>
      </c>
    </row>
    <row r="71" customFormat="false" ht="15.75" hidden="false" customHeight="true" outlineLevel="0" collapsed="false">
      <c r="B71" s="475" t="s">
        <v>313</v>
      </c>
      <c r="C71" s="475"/>
      <c r="D71" s="475"/>
      <c r="E71" s="475"/>
      <c r="F71" s="466" t="n">
        <v>0.045</v>
      </c>
    </row>
    <row r="72" customFormat="false" ht="14.25" hidden="true" customHeight="false" outlineLevel="0" collapsed="false">
      <c r="B72" s="498" t="s">
        <v>305</v>
      </c>
      <c r="C72" s="499" t="s">
        <v>307</v>
      </c>
      <c r="D72" s="500" t="s">
        <v>48</v>
      </c>
      <c r="E72" s="501" t="str">
        <f aca="false">IF(C72&lt;&gt;0,"","( X )")</f>
        <v/>
      </c>
      <c r="F72" s="502" t="s">
        <v>311</v>
      </c>
    </row>
    <row r="73" customFormat="false" ht="15" hidden="false" customHeight="false" outlineLevel="0" collapsed="false">
      <c r="B73" s="473" t="s">
        <v>314</v>
      </c>
      <c r="C73" s="473"/>
      <c r="D73" s="473"/>
      <c r="E73" s="473"/>
      <c r="F73" s="474" t="n">
        <f aca="false">ROUND((((1+SUM(F$61:F$63))*(1+F$64)*(1+F$65))/(1-SUM(F$66,F$70)))-1,4)</f>
        <v>0</v>
      </c>
      <c r="G73" s="384" t="e">
        <f aca="false">AC26</f>
        <v>#N/A</v>
      </c>
    </row>
    <row r="74" customFormat="false" ht="15" hidden="false" customHeight="false" outlineLevel="0" collapsed="false">
      <c r="B74" s="475" t="s">
        <v>315</v>
      </c>
      <c r="C74" s="475"/>
      <c r="D74" s="475"/>
      <c r="E74" s="475"/>
      <c r="F74" s="476" t="n">
        <f aca="false">ROUND((((1+SUM(F$61:F$63))*(1+F$64)*(1+F$65))/(1-SUM(F$66,F$70,F$71)))-1,4)</f>
        <v>0.0471</v>
      </c>
    </row>
    <row r="76" customFormat="false" ht="28.5" hidden="false" customHeight="true" outlineLevel="0" collapsed="false">
      <c r="B76" s="478" t="s">
        <v>316</v>
      </c>
      <c r="C76" s="478"/>
      <c r="D76" s="478"/>
      <c r="E76" s="478"/>
      <c r="F76" s="478"/>
    </row>
    <row r="78" customFormat="false" ht="14.25" hidden="false" customHeight="false" outlineLevel="0" collapsed="false">
      <c r="B78" s="410" t="s">
        <v>318</v>
      </c>
      <c r="C78" s="410"/>
      <c r="D78" s="410"/>
      <c r="E78" s="410"/>
      <c r="F78" s="410"/>
    </row>
    <row r="79" customFormat="false" ht="14.25" hidden="false" customHeight="false" outlineLevel="0" collapsed="false">
      <c r="B79" s="467" t="s">
        <v>319</v>
      </c>
      <c r="C79" s="467"/>
      <c r="D79" s="467"/>
      <c r="E79" s="467"/>
      <c r="F79" s="467"/>
    </row>
    <row r="80" customFormat="false" ht="14.25" hidden="false" customHeight="false" outlineLevel="0" collapsed="false">
      <c r="F80" s="115"/>
    </row>
    <row r="81" customFormat="false" ht="14.25" hidden="false" customHeight="false" outlineLevel="0" collapsed="false">
      <c r="B81" s="483" t="s">
        <v>321</v>
      </c>
      <c r="C81" s="483"/>
      <c r="D81" s="483"/>
      <c r="E81" s="483"/>
      <c r="F81" s="483"/>
    </row>
    <row r="82" customFormat="false" ht="14.25" hidden="false" customHeight="false" outlineLevel="0" collapsed="false">
      <c r="B82" s="484" t="s">
        <v>144</v>
      </c>
      <c r="C82" s="484"/>
      <c r="D82" s="484"/>
      <c r="E82" s="484"/>
      <c r="F82" s="484"/>
    </row>
    <row r="83" customFormat="false" ht="14.25" hidden="false" customHeight="false" outlineLevel="0" collapsed="false">
      <c r="B83" s="485" t="s">
        <v>177</v>
      </c>
      <c r="C83" s="485"/>
      <c r="D83" s="485"/>
      <c r="E83" s="485"/>
      <c r="F83" s="485"/>
    </row>
    <row r="84" customFormat="false" ht="14.25" hidden="false" customHeight="false" outlineLevel="0" collapsed="false">
      <c r="B84" s="486" t="s">
        <v>322</v>
      </c>
      <c r="C84" s="486"/>
      <c r="D84" s="486"/>
      <c r="E84" s="486"/>
      <c r="F84" s="486"/>
    </row>
    <row r="85" customFormat="false" ht="108.75" hidden="false" customHeight="true" outlineLevel="0" collapsed="false">
      <c r="B85" s="503" t="str">
        <f aca="false">CONCATENATE("Declaro, conforme legislação tributária municipal, que a alíquota do ISS é de ",D69*100,"%, que a sua base de cálculo é ",B69,", e para fins de orçamento considera-se a incidência de ",F69*100,"% sobre o valor total do orçamento.","
Declaro, ainda, que a alternativa mais adequada para a Administração Pública, no caso desta obra em referência, é a adoção do ORÇAMENTO ",B55,", considerando-se a Lei n°13.161/2015 que trata da desoneração sobre a folha de pagamento.")</f>
        <v>Declaro, conforme legislação tributária municipal, que a alíquota do ISS é de 0%, que a sua base de cálculo é SOBRE MÃO-DE-OBRA, e para fins de orçamento considera-se a incidência de 0% sobre o valor total do orçamento.
Declaro, ainda, que a alternativa mais adequada para a Administração Pública, no caso desta obra em referência, é a adoção do ORÇAMENTO SEM DESONERAÇÃO, considerando-se a Lei n°13.161/2015 que trata da desoneração sobre a folha de pagamento.</v>
      </c>
      <c r="C85" s="503"/>
      <c r="D85" s="503"/>
      <c r="E85" s="503"/>
      <c r="F85" s="503"/>
    </row>
    <row r="86" customFormat="false" ht="14.25" hidden="false" customHeight="true" outlineLevel="0" collapsed="false">
      <c r="B86" s="488" t="s">
        <v>323</v>
      </c>
      <c r="C86" s="488"/>
      <c r="D86" s="488"/>
      <c r="E86" s="488"/>
      <c r="F86" s="488"/>
    </row>
    <row r="87" customFormat="false" ht="14.25" hidden="false" customHeight="false" outlineLevel="0" collapsed="false">
      <c r="B87" s="489" t="s">
        <v>324</v>
      </c>
      <c r="C87" s="490" t="str">
        <f aca="false">IF(C42&gt;0,C42,"")</f>
        <v/>
      </c>
      <c r="D87" s="490"/>
      <c r="E87" s="490"/>
      <c r="F87" s="490"/>
    </row>
    <row r="88" customFormat="false" ht="14.25" hidden="false" customHeight="false" outlineLevel="0" collapsed="false">
      <c r="B88" s="489" t="s">
        <v>325</v>
      </c>
      <c r="C88" s="490" t="str">
        <f aca="false">IF(C43&gt;0,C43,"")</f>
        <v/>
      </c>
      <c r="D88" s="490"/>
      <c r="E88" s="490"/>
      <c r="F88" s="490"/>
    </row>
    <row r="89" customFormat="false" ht="14.25" hidden="false" customHeight="false" outlineLevel="0" collapsed="false">
      <c r="B89" s="491" t="s">
        <v>326</v>
      </c>
      <c r="C89" s="492" t="str">
        <f aca="false">IF(C44&gt;0,C44,"")</f>
        <v/>
      </c>
      <c r="D89" s="492"/>
      <c r="E89" s="492"/>
      <c r="F89" s="492"/>
    </row>
  </sheetData>
  <sheetProtection sheet="true" password="fe9a" objects="true" scenarios="true"/>
  <mergeCells count="71">
    <mergeCell ref="B2:F2"/>
    <mergeCell ref="B3:F3"/>
    <mergeCell ref="B4:F4"/>
    <mergeCell ref="B5:F5"/>
    <mergeCell ref="I5:J5"/>
    <mergeCell ref="C6:F6"/>
    <mergeCell ref="I6:J6"/>
    <mergeCell ref="I7:J7"/>
    <mergeCell ref="B8:F8"/>
    <mergeCell ref="B10:F10"/>
    <mergeCell ref="X11:AA11"/>
    <mergeCell ref="X12:AA12"/>
    <mergeCell ref="X13:AA13"/>
    <mergeCell ref="C14:E14"/>
    <mergeCell ref="N14:P14"/>
    <mergeCell ref="N17:P17"/>
    <mergeCell ref="B21:E21"/>
    <mergeCell ref="B22:F22"/>
    <mergeCell ref="B23:C23"/>
    <mergeCell ref="D23:E23"/>
    <mergeCell ref="B24:C24"/>
    <mergeCell ref="D24:E24"/>
    <mergeCell ref="B25:E25"/>
    <mergeCell ref="X25:AA25"/>
    <mergeCell ref="B26:E26"/>
    <mergeCell ref="X26:AA26"/>
    <mergeCell ref="X27:AA27"/>
    <mergeCell ref="B28:E28"/>
    <mergeCell ref="B29:E29"/>
    <mergeCell ref="B31:F31"/>
    <mergeCell ref="M31:N31"/>
    <mergeCell ref="M33:N33"/>
    <mergeCell ref="M34:N36"/>
    <mergeCell ref="B36:F36"/>
    <mergeCell ref="B37:F37"/>
    <mergeCell ref="M37:N37"/>
    <mergeCell ref="B38:F38"/>
    <mergeCell ref="B39:F39"/>
    <mergeCell ref="B40:F40"/>
    <mergeCell ref="B41:F41"/>
    <mergeCell ref="C42:F42"/>
    <mergeCell ref="C43:F43"/>
    <mergeCell ref="C44:F44"/>
    <mergeCell ref="B47:F47"/>
    <mergeCell ref="B48:F48"/>
    <mergeCell ref="B49:F49"/>
    <mergeCell ref="B50:F50"/>
    <mergeCell ref="C51:F51"/>
    <mergeCell ref="B53:F53"/>
    <mergeCell ref="B55:F55"/>
    <mergeCell ref="C59:E59"/>
    <mergeCell ref="B66:E66"/>
    <mergeCell ref="B67:F67"/>
    <mergeCell ref="B68:C68"/>
    <mergeCell ref="D68:E68"/>
    <mergeCell ref="B69:C69"/>
    <mergeCell ref="D69:E69"/>
    <mergeCell ref="B70:E70"/>
    <mergeCell ref="B71:E71"/>
    <mergeCell ref="B73:E73"/>
    <mergeCell ref="B74:E74"/>
    <mergeCell ref="B76:F76"/>
    <mergeCell ref="B81:F81"/>
    <mergeCell ref="B82:F82"/>
    <mergeCell ref="B83:F83"/>
    <mergeCell ref="B84:F84"/>
    <mergeCell ref="B85:F85"/>
    <mergeCell ref="B86:F86"/>
    <mergeCell ref="C87:F87"/>
    <mergeCell ref="C88:F88"/>
    <mergeCell ref="C89:F89"/>
  </mergeCells>
  <conditionalFormatting sqref="F21">
    <cfRule type="cellIs" priority="2" operator="greaterThan" aboveAverage="0" equalAverage="0" bottom="0" percent="0" rank="0" text="" dxfId="69">
      <formula>0</formula>
    </cfRule>
  </conditionalFormatting>
  <conditionalFormatting sqref="F16:F20">
    <cfRule type="cellIs" priority="3" operator="between" aboveAverage="0" equalAverage="0" bottom="0" percent="0" rank="0" text="" dxfId="70">
      <formula>$C16</formula>
      <formula>$E16</formula>
    </cfRule>
  </conditionalFormatting>
  <conditionalFormatting sqref="F26 F71">
    <cfRule type="expression" priority="4" aboveAverage="0" equalAverage="0" bottom="0" percent="0" rank="0" text="" dxfId="71">
      <formula>$N$20&lt;&gt;0</formula>
    </cfRule>
  </conditionalFormatting>
  <conditionalFormatting sqref="B26:E26 B29:F29 B71:E71 B74:F74">
    <cfRule type="expression" priority="5" aboveAverage="0" equalAverage="0" bottom="0" percent="0" rank="0" text="" dxfId="72">
      <formula>$N$20&lt;&gt;0</formula>
    </cfRule>
  </conditionalFormatting>
  <conditionalFormatting sqref="F66">
    <cfRule type="cellIs" priority="6" operator="greaterThan" aboveAverage="0" equalAverage="0" bottom="0" percent="0" rank="0" text="" dxfId="73">
      <formula>0</formula>
    </cfRule>
  </conditionalFormatting>
  <conditionalFormatting sqref="O16">
    <cfRule type="expression" priority="7" aboveAverage="0" equalAverage="0" bottom="0" percent="0" rank="0" text="" dxfId="74">
      <formula>#ref!&lt;&gt;0</formula>
    </cfRule>
  </conditionalFormatting>
  <conditionalFormatting sqref="O15">
    <cfRule type="expression" priority="8" aboveAverage="0" equalAverage="0" bottom="0" percent="0" rank="0" text="" dxfId="75">
      <formula>#ref!&lt;&gt;0</formula>
    </cfRule>
  </conditionalFormatting>
  <conditionalFormatting sqref="O20">
    <cfRule type="expression" priority="9" aboveAverage="0" equalAverage="0" bottom="0" percent="0" rank="0" text="" dxfId="76">
      <formula>$N$20&lt;&gt;0</formula>
    </cfRule>
  </conditionalFormatting>
  <conditionalFormatting sqref="B33:F33 B78:F78">
    <cfRule type="expression" priority="10" aboveAverage="0" equalAverage="0" bottom="0" percent="0" rank="0" text="" dxfId="77">
      <formula>$N$20&lt;&gt;0</formula>
    </cfRule>
  </conditionalFormatting>
  <conditionalFormatting sqref="B34:F34 B79:F79">
    <cfRule type="expression" priority="11" aboveAverage="0" equalAverage="0" bottom="0" percent="0" rank="0" text="" dxfId="78">
      <formula>$N$20&lt;&gt;0</formula>
    </cfRule>
  </conditionalFormatting>
  <conditionalFormatting sqref="O19 B28:F28 B73:F73">
    <cfRule type="expression" priority="12" aboveAverage="0" equalAverage="0" bottom="0" percent="0" rank="0" text="" dxfId="79">
      <formula>$N$20&lt;&gt;0</formula>
    </cfRule>
  </conditionalFormatting>
  <conditionalFormatting sqref="M22 D27 D72">
    <cfRule type="expression" priority="13" aboveAverage="0" equalAverage="0" bottom="0" percent="0" rank="0" text="" dxfId="80">
      <formula>$C$26&lt;&gt;0</formula>
    </cfRule>
  </conditionalFormatting>
  <conditionalFormatting sqref="M23 F27 F72">
    <cfRule type="expression" priority="14" aboveAverage="0" equalAverage="0" bottom="0" percent="0" rank="0" text="" dxfId="81">
      <formula>$C$26&lt;&gt;0</formula>
    </cfRule>
  </conditionalFormatting>
  <conditionalFormatting sqref="L14:M19">
    <cfRule type="expression" priority="15" aboveAverage="0" equalAverage="0" bottom="0" percent="0" rank="0" text="" dxfId="82">
      <formula>#ref!=0</formula>
    </cfRule>
    <cfRule type="expression" priority="16" aboveAverage="0" equalAverage="0" bottom="0" percent="0" rank="0" text="" dxfId="83">
      <formula>#ref!&gt;6</formula>
    </cfRule>
    <cfRule type="expression" priority="17" aboveAverage="0" equalAverage="0" bottom="0" percent="0" rank="0" text="" dxfId="84">
      <formula>$M14&lt;&gt;#ref!</formula>
    </cfRule>
  </conditionalFormatting>
  <conditionalFormatting sqref="F61:F65">
    <cfRule type="cellIs" priority="18" operator="between" aboveAverage="0" equalAverage="0" bottom="0" percent="0" rank="0" text="" dxfId="85">
      <formula>$C61</formula>
      <formula>$E61</formula>
    </cfRule>
  </conditionalFormatting>
  <dataValidations count="7">
    <dataValidation allowBlank="false" error="ALÍQUOTA DE ISS FORA DA FAIXA DE 2 A 5%" errorStyle="warning" errorTitle="ALÍQUOTA DE ISS" operator="between" showDropDown="false" showErrorMessage="true" showInputMessage="true" sqref="D69:E69 IW69:IX69 SS69:ST69 ACO69:ACP69 AMK69:AML69 AWG69:AWH69 BGC69:BGD69 BPY69:BPZ69 BZU69:BZV69 CJQ69:CJR69 CTM69:CTN69 DDI69:DDJ69 DNE69:DNF69 DXA69:DXB69 EGW69:EGX69 EQS69:EQT69 FAO69:FAP69 FKK69:FKL69 FUG69:FUH69 GEC69:GED69 GNY69:GNZ69 GXU69:GXV69 HHQ69:HHR69 HRM69:HRN69 IBI69:IBJ69 ILE69:ILF69 IVA69:IVB69 JEW69:JEX69 JOS69:JOT69 JYO69:JYP69 KIK69:KIL69 KSG69:KSH69 LCC69:LCD69 LLY69:LLZ69 LVU69:LVV69 MFQ69:MFR69 MPM69:MPN69 MZI69:MZJ69 NJE69:NJF69 NTA69:NTB69 OCW69:OCX69 OMS69:OMT69 OWO69:OWP69 PGK69:PGL69 PQG69:PQH69 QAC69:QAD69 QJY69:QJZ69 QTU69:QTV69 RDQ69:RDR69 RNM69:RNN69 RXI69:RXJ69 SHE69:SHF69 SRA69:SRB69 TAW69:TAX69 TKS69:TKT69 TUO69:TUP69 UEK69:UEL69 UOG69:UOH69 UYC69:UYD69 VHY69:VHZ69 VRU69:VRV69 WBQ69:WBR69 WLM69:WLN69 WVI69:WVJ69" type="decimal">
      <formula1>0.01999999</formula1>
      <formula2>0.05000001</formula2>
    </dataValidation>
    <dataValidation allowBlank="true" error="- COM DESONERAÇÃO&#10;&#10;- SEM DESONERAÇÃO" errorStyle="stop" errorTitle="Escolha uma opção da lista:" operator="between" showDropDown="false" showErrorMessage="true" showInputMessage="false" sqref="B10:F10 IU10:IY10 SQ10:SU10 ACM10:ACQ10 AMI10:AMM10 AWE10:AWI10 BGA10:BGE10 BPW10:BQA10 BZS10:BZW10 CJO10:CJS10 CTK10:CTO10 DDG10:DDK10 DNC10:DNG10 DWY10:DXC10 EGU10:EGY10 EQQ10:EQU10 FAM10:FAQ10 FKI10:FKM10 FUE10:FUI10 GEA10:GEE10 GNW10:GOA10 GXS10:GXW10 HHO10:HHS10 HRK10:HRO10 IBG10:IBK10 ILC10:ILG10 IUY10:IVC10 JEU10:JEY10 JOQ10:JOU10 JYM10:JYQ10 KII10:KIM10 KSE10:KSI10 LCA10:LCE10 LLW10:LMA10 LVS10:LVW10 MFO10:MFS10 MPK10:MPO10 MZG10:MZK10 NJC10:NJG10 NSY10:NTC10 OCU10:OCY10 OMQ10:OMU10 OWM10:OWQ10 PGI10:PGM10 PQE10:PQI10 QAA10:QAE10 QJW10:QKA10 QTS10:QTW10 RDO10:RDS10 RNK10:RNO10 RXG10:RXK10 SHC10:SHG10 SQY10:SRC10 TAU10:TAY10 TKQ10:TKU10 TUM10:TUQ10 UEI10:UEM10 UOE10:UOI10 UYA10:UYE10 VHW10:VIA10 VRS10:VRW10 WBO10:WBS10 WLK10:WLO10 WVG10:WVK10" type="list">
      <formula1>$O$18:$O$20</formula1>
      <formula2>0</formula2>
    </dataValidation>
    <dataValidation allowBlank="true" error="- COM DESONERAÇÃO&#10;&#10;- SEM DESONERAÇÃO" errorStyle="stop" errorTitle="Escolha uma opção da lista:" operator="between" showDropDown="false" showErrorMessage="true" showInputMessage="false" sqref="IU55 SQ55 ACM55 AMI55 AWE55 BGA55 BPW55 BZS55 CJO55 CTK55 DDG55 DNC55 DWY55 EGU55 EQQ55 FAM55 FKI55 FUE55 GEA55 GNW55 GXS55 HHO55 HRK55 IBG55 ILC55 IUY55 JEU55 JOQ55 JYM55 KII55 KSE55 LCA55 LLW55 LVS55 MFO55 MPK55 MZG55 NJC55 NSY55 OCU55 OMQ55 OWM55 PGI55 PQE55 QAA55 QJW55 QTS55 RDO55 RNK55 RXG55 SHC55 SQY55 TAU55 TKQ55 TUM55 UEI55 UOE55 UYA55 VHW55 VRS55 WBO55 WLK55 WVG55" type="list">
      <formula1>$O$19:$O$20</formula1>
      <formula2>0</formula2>
    </dataValidation>
    <dataValidation allowBlank="false" errorStyle="stop" operator="between" showDropDown="false" showErrorMessage="true" showInputMessage="false" sqref="C27 IV27 SR27 ACN27 AMJ27 AWF27 BGB27 BPX27 BZT27 CJP27 CTL27 DDH27 DND27 DWZ27 EGV27 EQR27 FAN27 FKJ27 FUF27 GEB27 GNX27 GXT27 HHP27 HRL27 IBH27 ILD27 IUZ27 JEV27 JOR27 JYN27 KIJ27 KSF27 LCB27 LLX27 LVT27 MFP27 MPL27 MZH27 NJD27 NSZ27 OCV27 OMR27 OWN27 PGJ27 PQF27 QAB27 QJX27 QTT27 RDP27 RNL27 RXH27 SHD27 SQZ27 TAV27 TKR27 TUN27 UEJ27 UOF27 UYB27 VHX27 VRT27 WBP27 WLL27 WVH27 C72 IV72 SR72 ACN72 AMJ72 AWF72 BGB72 BPX72 BZT72 CJP72 CTL72 DDH72 DND72 DWZ72 EGV72 EQR72 FAN72 FKJ72 FUF72 GEB72 GNX72 GXT72 HHP72 HRL72 IBH72 ILD72 IUZ72 JEV72 JOR72 JYN72 KIJ72 KSF72 LCB72 LLX72 LVT72 MFP72 MPL72 MZH72 NJD72 NSZ72 OCV72 OMR72 OWN72 PGJ72 PQF72 QAB72 QJX72 QTT72 RDP72 RNL72 RXH72 SHD72 SQZ72 TAV72 TKR72 TUN72 UEJ72 UOF72 UYB72 VHX72 VRT72 WBP72 WLL72 WVH72" type="list">
      <formula1>$L$22:$L$23</formula1>
      <formula2>0</formula2>
    </dataValidation>
    <dataValidation allowBlank="false" errorStyle="stop" operator="between" promptTitle="Escolha o tipo de obra" showDropDown="false" showErrorMessage="false" showInputMessage="false" sqref="C6:F6 IV6:IY6 SR6:SU6 ACN6:ACQ6 AMJ6:AMM6 AWF6:AWI6 BGB6:BGE6 BPX6:BQA6 BZT6:BZW6 CJP6:CJS6 CTL6:CTO6 DDH6:DDK6 DND6:DNG6 DWZ6:DXC6 EGV6:EGY6 EQR6:EQU6 FAN6:FAQ6 FKJ6:FKM6 FUF6:FUI6 GEB6:GEE6 GNX6:GOA6 GXT6:GXW6 HHP6:HHS6 HRL6:HRO6 IBH6:IBK6 ILD6:ILG6 IUZ6:IVC6 JEV6:JEY6 JOR6:JOU6 JYN6:JYQ6 KIJ6:KIM6 KSF6:KSI6 LCB6:LCE6 LLX6:LMA6 LVT6:LVW6 MFP6:MFS6 MPL6:MPO6 MZH6:MZK6 NJD6:NJG6 NSZ6:NTC6 OCV6:OCY6 OMR6:OMU6 OWN6:OWQ6 PGJ6:PGM6 PQF6:PQI6 QAB6:QAE6 QJX6:QKA6 QTT6:QTW6 RDP6:RDS6 RNL6:RNO6 RXH6:RXK6 SHD6:SHG6 SQZ6:SRC6 TAV6:TAY6 TKR6:TKU6 TUN6:TUQ6 UEJ6:UEM6 UOF6:UOI6 UYB6:UYE6 VHX6:VIA6 VRT6:VRW6 WBP6:WBS6 WLL6:WLO6 WVH6:WVK6 C51:F51 IV51:IY51 SR51:SU51 ACN51:ACQ51 AMJ51:AMM51 AWF51:AWI51 BGB51:BGE51 BPX51:BQA51 BZT51:BZW51 CJP51:CJS51 CTL51:CTO51 DDH51:DDK51 DND51:DNG51 DWZ51:DXC51 EGV51:EGY51 EQR51:EQU51 FAN51:FAQ51 FKJ51:FKM51 FUF51:FUI51 GEB51:GEE51 GNX51:GOA51 GXT51:GXW51 HHP51:HHS51 HRL51:HRO51 IBH51:IBK51 ILD51:ILG51 IUZ51:IVC51 JEV51:JEY51 JOR51:JOU51 JYN51:JYQ51 KIJ51:KIM51 KSF51:KSI51 LCB51:LCE51 LLX51:LMA51 LVT51:LVW51 MFP51:MFS51 MPL51:MPO51 MZH51:MZK51 NJD51:NJG51 NSZ51:NTC51 OCV51:OCY51 OMR51:OMU51 OWN51:OWQ51 PGJ51:PGM51 PQF51:PQI51 QAB51:QAE51 QJX51:QKA51 QTT51:QTW51 RDP51:RDS51 RNL51:RNO51 RXH51:RXK51 SHD51:SHG51 SQZ51:SRC51 TAV51:TAY51 TKR51:TKU51 TUN51:TUQ51 UEJ51:UEM51 UOF51:UOI51 UYB51:UYE51 VHX51:VIA51 VRT51:VRW51 WBP51:WBS51 WLL51:WLO51 WVH51:WVK51" type="list">
      <formula1>$L$14:$L$19</formula1>
      <formula2>0</formula2>
    </dataValidation>
    <dataValidation allowBlank="false" errorStyle="stop" operator="between" showDropDown="false" showErrorMessage="false" showInputMessage="false" sqref="B24 IU24 SQ24 ACM24 AMI24 AWE24 BGA24 BPW24 BZS24 CJO24 CTK24 DDG24 DNC24 DWY24 EGU24 EQQ24 FAM24 FKI24 FUE24 GEA24 GNW24 GXS24 HHO24 HRK24 IBG24 ILC24 IUY24 JEU24 JOQ24 JYM24 KII24 KSE24 LCA24 LLW24 LVS24 MFO24 MPK24 MZG24 NJC24 NSY24 OCU24 OMQ24 OWM24 PGI24 PQE24 QAA24 QJW24 QTS24 RDO24 RNK24 RXG24 SHC24 SQY24 TAU24 TKQ24 TUM24 UEI24 UOE24 UYA24 VHW24 VRS24 WBO24 WLK24 WVG24 B69 IU69 SQ69 ACM69 AMI69 AWE69 BGA69 BPW69 BZS69 CJO69 CTK69 DDG69 DNC69 DWY69 EGU69 EQQ69 FAM69 FKI69 FUE69 GEA69 GNW69 GXS69 HHO69 HRK69 IBG69 ILC69 IUY69 JEU69 JOQ69 JYM69 KII69 KSE69 LCA69 LLW69 LVS69 MFO69 MPK69 MZG69 NJC69 NSY69 OCU69 OMQ69 OWM69 PGI69 PQE69 QAA69 QJW69 QTS69 RDO69 RNK69 RXG69 SHC69 SQY69 TAU69 TKQ69 TUM69 UEI69 UOE69 UYA69 VHW69 VRS69 WBO69 WLK69 WVG69" type="list">
      <formula1>$O$15:$O$16</formula1>
      <formula2>0</formula2>
    </dataValidation>
    <dataValidation allowBlank="false" error="ALÍQUOTA DE ISS FORA DA FAIXA DE 2 A 5%" errorStyle="warning" errorTitle="ALÍQUOTA DE ISS" operator="between" showDropDown="false" showErrorMessage="true" showInputMessage="true" sqref="D24 IW24 SS24 ACO24 AMK24 AWG24 BGC24 BPY24 BZU24 CJQ24 CTM24 DDI24 DNE24 DXA24 EGW24 EQS24 FAO24 FKK24 FUG24 GEC24 GNY24 GXU24 HHQ24 HRM24 IBI24 ILE24 IVA24 JEW24 JOS24 JYO24 KIK24 KSG24 LCC24 LLY24 LVU24 MFQ24 MPM24 MZI24 NJE24 NTA24 OCW24 OMS24 OWO24 PGK24 PQG24 QAC24 QJY24 QTU24 RDQ24 RNM24 RXI24 SHE24 SRA24 TAW24 TKS24 TUO24 UEK24 UOG24 UYC24 VHY24 VRU24 WBQ24 WLM24 WVI24" type="decimal">
      <formula1>0.02</formula1>
      <formula2>0.05</formula2>
    </dataValidation>
  </dataValidations>
  <printOptions headings="false" gridLines="false" gridLinesSet="true" horizontalCentered="true" verticalCentered="false"/>
  <pageMargins left="0.511805555555556" right="0.511805555555556" top="0.580555555555556" bottom="0.560416666666667" header="0.315277777777778" footer="0.315277777777778"/>
  <pageSetup paperSize="9" scale="100" fitToWidth="1" fitToHeight="1" pageOrder="downThenOver" orientation="portrait" blackAndWhite="false" draft="false" cellComments="none" horizontalDpi="300" verticalDpi="300" copies="1"/>
  <headerFooter differentFirst="false" differentOddEven="false">
    <oddHeader>&amp;CBDI - Bonificação e Despesas Indiretas</oddHeader>
    <oddFooter>&amp;L&amp;8V.131022</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AY101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9.109375" defaultRowHeight="14.25" zeroHeight="false" outlineLevelRow="0" outlineLevelCol="0"/>
  <cols>
    <col collapsed="false" customWidth="true" hidden="false" outlineLevel="0" max="1" min="1" style="83" width="3"/>
    <col collapsed="false" customWidth="true" hidden="false" outlineLevel="0" max="2" min="2" style="84" width="11.56"/>
    <col collapsed="false" customWidth="true" hidden="false" outlineLevel="0" max="3" min="3" style="84" width="56.44"/>
    <col collapsed="false" customWidth="true" hidden="false" outlineLevel="0" max="4" min="4" style="84" width="6.33"/>
    <col collapsed="false" customWidth="true" hidden="false" outlineLevel="0" max="5" min="5" style="84" width="8"/>
    <col collapsed="false" customWidth="true" hidden="false" outlineLevel="0" max="6" min="6" style="85" width="10.11"/>
    <col collapsed="false" customWidth="true" hidden="false" outlineLevel="0" max="7" min="7" style="85" width="14"/>
    <col collapsed="false" customWidth="true" hidden="false" outlineLevel="0" max="8" min="8" style="85" width="5.66"/>
    <col collapsed="false" customWidth="true" hidden="true" outlineLevel="0" max="9" min="9" style="85" width="10.44"/>
    <col collapsed="false" customWidth="true" hidden="false" outlineLevel="0" max="10" min="10" style="84" width="17.11"/>
    <col collapsed="false" customWidth="true" hidden="true" outlineLevel="0" max="11" min="11" style="84" width="10.66"/>
    <col collapsed="false" customWidth="true" hidden="false" outlineLevel="0" max="12" min="12" style="86" width="7.11"/>
    <col collapsed="false" customWidth="true" hidden="false" outlineLevel="0" max="15" min="13" style="87" width="11"/>
    <col collapsed="false" customWidth="true" hidden="false" outlineLevel="0" max="16" min="16" style="86" width="12.11"/>
    <col collapsed="false" customWidth="true" hidden="false" outlineLevel="0" max="17" min="17" style="88" width="12.11"/>
    <col collapsed="false" customWidth="false" hidden="true" outlineLevel="0" max="18" min="18" style="86" width="9.11"/>
    <col collapsed="false" customWidth="true" hidden="true" outlineLevel="0" max="19" min="19" style="88" width="20.11"/>
    <col collapsed="false" customWidth="true" hidden="true" outlineLevel="0" max="20" min="20" style="88" width="14.33"/>
    <col collapsed="false" customWidth="true" hidden="true" outlineLevel="0" max="21" min="21" style="88" width="35.11"/>
    <col collapsed="false" customWidth="true" hidden="true" outlineLevel="0" max="22" min="22" style="88" width="32.67"/>
    <col collapsed="false" customWidth="true" hidden="false" outlineLevel="0" max="24" min="23" style="86" width="12.11"/>
    <col collapsed="false" customWidth="false" hidden="false" outlineLevel="0" max="16384" min="25" style="86" width="9.11"/>
  </cols>
  <sheetData>
    <row r="1" s="91" customFormat="true" ht="27" hidden="false" customHeight="true" outlineLevel="0" collapsed="false">
      <c r="A1" s="89"/>
      <c r="B1" s="90"/>
      <c r="E1" s="92" t="s">
        <v>94</v>
      </c>
      <c r="F1" s="93"/>
      <c r="J1" s="90"/>
      <c r="K1" s="90"/>
      <c r="L1" s="94" t="str">
        <f aca="false">IF(D2="","Calcule o BDI na guia 'BDI REF.'","")</f>
        <v/>
      </c>
    </row>
    <row r="2" s="102" customFormat="true" ht="22.5" hidden="false" customHeight="true" outlineLevel="0" collapsed="false">
      <c r="A2" s="95"/>
      <c r="B2" s="96" t="str">
        <f aca="false">IF('ORÇ.GLOBAL P CAIXA'!P2=0,"Digite o número da ART/RRT de Orçamento na guia 'ORÇ.GLOBAL P CAIXA'",CONCATENATE('ORÇ.GLOBAL P CAIXA'!M2," ",'ORÇ.GLOBAL P CAIXA'!P2))</f>
        <v>Digite o número da ART/RRT de Orçamento na guia 'ORÇ.GLOBAL P CAIXA'</v>
      </c>
      <c r="C2" s="97"/>
      <c r="D2" s="504" t="str">
        <f aca="false">IF(AND('BDI REF.'!K5=0,'BDI REF.'!K6=0),'BDI REF.'!N7,IF('BDI REF.'!N20&lt;&gt;0,(CONCATENATE("* BDI COM Desoneração: ",'BDI REF.'!N5,'BDI REF.'!N6,'BDI REF.'!N7)),(CONCATENATE("* BDI SEM Desoneração: ",'BDI REF.'!N5,'BDI REF.'!N6,'BDI REF.'!N7))))</f>
        <v>* BDI SEM Desoneração: </v>
      </c>
      <c r="E2" s="504"/>
      <c r="F2" s="504"/>
      <c r="G2" s="504"/>
      <c r="H2" s="504"/>
      <c r="I2" s="504"/>
      <c r="J2" s="504"/>
      <c r="K2" s="99"/>
      <c r="L2" s="94"/>
    </row>
    <row r="3" s="102" customFormat="true" ht="6" hidden="false" customHeight="true" outlineLevel="0" collapsed="false">
      <c r="A3" s="95"/>
      <c r="B3" s="103"/>
      <c r="C3" s="103"/>
      <c r="D3" s="103"/>
      <c r="E3" s="103"/>
      <c r="F3" s="104"/>
      <c r="G3" s="105"/>
      <c r="H3" s="105"/>
      <c r="I3" s="105"/>
      <c r="J3" s="103"/>
      <c r="K3" s="103"/>
      <c r="L3" s="106"/>
    </row>
    <row r="4" s="102" customFormat="true" ht="11.25" hidden="false" customHeight="true" outlineLevel="0" collapsed="false">
      <c r="A4" s="95"/>
      <c r="B4" s="107" t="s">
        <v>95</v>
      </c>
      <c r="C4" s="108" t="str">
        <f aca="false">INFORMAÇÕES!Q5</f>
        <v>MUNICÍPIO DE CASTRO</v>
      </c>
      <c r="D4" s="107" t="s">
        <v>96</v>
      </c>
      <c r="E4" s="109"/>
      <c r="F4" s="110"/>
      <c r="G4" s="505" t="n">
        <f aca="false">'ORÇ.GLOBAL P CAIXA'!G4</f>
        <v>45414</v>
      </c>
      <c r="H4" s="506"/>
      <c r="I4" s="113"/>
      <c r="J4" s="114" t="s">
        <v>97</v>
      </c>
      <c r="K4" s="115"/>
      <c r="L4" s="106"/>
    </row>
    <row r="5" s="102" customFormat="true" ht="6" hidden="false" customHeight="true" outlineLevel="0" collapsed="false">
      <c r="A5" s="95"/>
      <c r="B5" s="103"/>
      <c r="C5" s="103"/>
      <c r="D5" s="103"/>
      <c r="F5" s="104"/>
      <c r="G5" s="103"/>
      <c r="H5" s="103"/>
      <c r="I5" s="117"/>
      <c r="J5" s="118"/>
      <c r="K5" s="115"/>
      <c r="L5" s="106"/>
    </row>
    <row r="6" s="102" customFormat="true" ht="11.25" hidden="false" customHeight="true" outlineLevel="0" collapsed="false">
      <c r="A6" s="95"/>
      <c r="B6" s="107" t="s">
        <v>98</v>
      </c>
      <c r="C6" s="108" t="str">
        <f aca="false">IF(INFORMAÇÕES!Q16&gt;0,INFORMAÇÕES!Q16,"")</f>
        <v/>
      </c>
      <c r="D6" s="107" t="s">
        <v>329</v>
      </c>
      <c r="E6" s="109"/>
      <c r="F6" s="109"/>
      <c r="G6" s="507" t="str">
        <f aca="false">IF(INFORMAÇÕES!Q7&gt;0,CONCATENATE(INFORMAÇÕES!Q7,"/",INFORMAÇÕES!Q10,"/",INFORMAÇÕES!Q15),"")</f>
        <v/>
      </c>
      <c r="H6" s="119"/>
      <c r="I6" s="121"/>
      <c r="J6" s="122" t="str">
        <f aca="false">CONCATENATE('BDI REF.'!M33,"% (hora)")</f>
        <v>117,57% (hora)</v>
      </c>
      <c r="K6" s="115"/>
      <c r="L6" s="106"/>
    </row>
    <row r="7" s="102" customFormat="true" ht="6" hidden="false" customHeight="true" outlineLevel="0" collapsed="false">
      <c r="A7" s="95"/>
      <c r="B7" s="103"/>
      <c r="C7" s="103"/>
      <c r="D7" s="103"/>
      <c r="E7" s="103"/>
      <c r="F7" s="104"/>
      <c r="G7" s="105"/>
      <c r="H7" s="105"/>
      <c r="I7" s="124"/>
      <c r="J7" s="125"/>
      <c r="K7" s="115"/>
      <c r="L7" s="106"/>
    </row>
    <row r="8" s="102" customFormat="true" ht="11.25" hidden="false" customHeight="true" outlineLevel="0" collapsed="false">
      <c r="A8" s="95"/>
      <c r="B8" s="107" t="s">
        <v>100</v>
      </c>
      <c r="C8" s="126" t="str">
        <f aca="false">IF(INFORMAÇÕES!Q6="","PREENCHA O NOME DA OBRA NA GUIA 'INFORMAÇÕES'",INFORMAÇÕES!Q6)</f>
        <v>SUBSTITUIÇÃO TELHAS UBS SOCAVÃO</v>
      </c>
      <c r="D8" s="127"/>
      <c r="E8" s="127"/>
      <c r="F8" s="127"/>
      <c r="G8" s="127"/>
      <c r="H8" s="508"/>
      <c r="I8" s="129"/>
      <c r="J8" s="130" t="str">
        <f aca="false">CONCATENATE('BDI REF.'!M37,"% (mês)")</f>
        <v>74,17% (mês)</v>
      </c>
      <c r="K8" s="115"/>
      <c r="L8" s="106"/>
    </row>
    <row r="9" s="102" customFormat="true" ht="6" hidden="false" customHeight="true" outlineLevel="0" collapsed="false">
      <c r="A9" s="95"/>
      <c r="B9" s="103"/>
      <c r="C9" s="103"/>
      <c r="D9" s="103"/>
      <c r="E9" s="103"/>
      <c r="F9" s="104"/>
      <c r="G9" s="105"/>
      <c r="H9" s="105"/>
      <c r="I9" s="105"/>
      <c r="J9" s="103"/>
      <c r="K9" s="115"/>
    </row>
    <row r="10" s="102" customFormat="true" ht="15" hidden="false" customHeight="true" outlineLevel="0" collapsed="false">
      <c r="A10" s="95"/>
      <c r="B10" s="131" t="s">
        <v>101</v>
      </c>
      <c r="C10" s="132" t="s">
        <v>102</v>
      </c>
      <c r="D10" s="133" t="s">
        <v>103</v>
      </c>
      <c r="E10" s="134" t="s">
        <v>104</v>
      </c>
      <c r="F10" s="135" t="n">
        <f aca="false">G1014</f>
        <v>41766.75</v>
      </c>
      <c r="G10" s="135"/>
      <c r="H10" s="136" t="s">
        <v>105</v>
      </c>
      <c r="I10" s="136" t="s">
        <v>106</v>
      </c>
      <c r="J10" s="137" t="s">
        <v>107</v>
      </c>
      <c r="K10" s="115"/>
      <c r="M10" s="102" t="s">
        <v>330</v>
      </c>
      <c r="Q10" s="88"/>
      <c r="S10" s="88"/>
      <c r="T10" s="88"/>
      <c r="U10" s="88"/>
      <c r="V10" s="88"/>
    </row>
    <row r="11" s="102" customFormat="true" ht="15" hidden="false" customHeight="true" outlineLevel="0" collapsed="false">
      <c r="A11" s="95"/>
      <c r="B11" s="145"/>
      <c r="C11" s="146"/>
      <c r="D11" s="147"/>
      <c r="E11" s="147"/>
      <c r="F11" s="148" t="s">
        <v>110</v>
      </c>
      <c r="G11" s="149" t="s">
        <v>92</v>
      </c>
      <c r="H11" s="136"/>
      <c r="I11" s="136"/>
      <c r="J11" s="150" t="s">
        <v>111</v>
      </c>
      <c r="K11" s="115"/>
      <c r="M11" s="102" t="s">
        <v>331</v>
      </c>
      <c r="N11" s="102" t="s">
        <v>332</v>
      </c>
      <c r="O11" s="102" t="s">
        <v>92</v>
      </c>
      <c r="Q11" s="88"/>
      <c r="R11" s="149" t="s">
        <v>92</v>
      </c>
      <c r="S11" s="157" t="s">
        <v>117</v>
      </c>
      <c r="T11" s="157" t="s">
        <v>118</v>
      </c>
      <c r="U11" s="157" t="s">
        <v>119</v>
      </c>
      <c r="V11" s="157" t="s">
        <v>120</v>
      </c>
    </row>
    <row r="12" s="174" customFormat="true" ht="14.25" hidden="false" customHeight="false" outlineLevel="0" collapsed="false">
      <c r="A12" s="159" t="n">
        <v>1</v>
      </c>
      <c r="B12" s="160" t="n">
        <f aca="false">IF('ORÇ.GLOBAL P CAIXA'!K12="EXEC.",0,'ORÇ.GLOBAL P CAIXA'!M12)</f>
        <v>1</v>
      </c>
      <c r="C12" s="161" t="str">
        <f aca="false">IF('ORÇ.GLOBAL P CAIXA'!K12="EXEC.",0,'ORÇ.GLOBAL P CAIXA'!O12)</f>
        <v>REMOÇÃO TELHAS</v>
      </c>
      <c r="D12" s="162" t="n">
        <f aca="false">IF('ORÇ.GLOBAL P CAIXA'!K12="EXEC.",0,'ORÇ.GLOBAL P CAIXA'!P12)</f>
        <v>0</v>
      </c>
      <c r="E12" s="163" t="n">
        <f aca="false">IF('ORÇ.GLOBAL P CAIXA'!K12="EXEC.",0,ROUND('ORÇ.GLOBAL P CAIXA'!Q12,2))</f>
        <v>0</v>
      </c>
      <c r="F12" s="163" t="n">
        <f aca="false">IF('ORÇ.GLOBAL P CAIXA'!K12="EXEC.",0,TRUNC((1+(IF(OR(H12=0,H12=""),'BDI REF.'!$K$5,CHOOSE(H12,'BDI REF.'!$K$5,'BDI REF.'!$K$6,'BDI REF.'!$K$7))))*'ORÇ.GLOBAL P CAIXA'!R12,2))</f>
        <v>0</v>
      </c>
      <c r="G12" s="163" t="n">
        <f aca="false">IF('ORÇ.GLOBAL P CAIXA'!K12="EXEC.",0,IF(E12&lt;&gt;0,ROUND(E12*F12,2),IF(R12=0,(SUMIF($S$12:$S$1011,B12,$R$12:$R$1011)),R12)))</f>
        <v>3401.68</v>
      </c>
      <c r="H12" s="509" t="str">
        <f aca="false">IF('ORÇ.GLOBAL P CAIXA'!K12="EXEC.","",IF('ORÇ.GLOBAL P CAIXA'!H12&gt;0,'ORÇ.GLOBAL P CAIXA'!H12,""))</f>
        <v/>
      </c>
      <c r="I12" s="509" t="str">
        <f aca="false">IF('ORÇ.GLOBAL P CAIXA'!K12="EXEC.","",IF('ORÇ.GLOBAL P CAIXA'!I12&gt;0,'ORÇ.GLOBAL P CAIXA'!I12,""))</f>
        <v/>
      </c>
      <c r="J12" s="510" t="str">
        <f aca="false">IF('ORÇ.GLOBAL P CAIXA'!K12="EXEC.","",IF('ORÇ.GLOBAL P CAIXA'!J12&gt;0,'ORÇ.GLOBAL P CAIXA'!J12,""))</f>
        <v/>
      </c>
      <c r="K12" s="115"/>
      <c r="L12" s="168" t="str">
        <f aca="false">IF(B12&gt;0,"ok","ocultar")</f>
        <v>ok</v>
      </c>
      <c r="M12" s="511" t="n">
        <f aca="false">ROUND(IF($O12&lt;&gt;0,$O12*(INFORMAÇÕES!$T$113/INFORMAÇÕES!$T$117),0),2)</f>
        <v>0</v>
      </c>
      <c r="N12" s="511" t="n">
        <f aca="false">ROUND(IF($O12&lt;&gt;0,$O12*(INFORMAÇÕES!$T$114/INFORMAÇÕES!$T$117),0),2)</f>
        <v>3401.68</v>
      </c>
      <c r="O12" s="512" t="n">
        <f aca="false">IF(E12=0,G12,0)</f>
        <v>3401.68</v>
      </c>
      <c r="Q12" s="88"/>
      <c r="R12" s="163" t="n">
        <f aca="false">IF(E12&lt;&gt;0,G12,0)</f>
        <v>0</v>
      </c>
      <c r="S12" s="157" t="n">
        <f aca="false">IF(B12=0,S11,IF(ISNONTEXT(B12)=TRUE(),INT(B12),INT(LEFT(B12,FIND(".",B12)-1))))</f>
        <v>1</v>
      </c>
      <c r="T12" s="157" t="n">
        <f aca="false">IF(T13=1,1,IF(B12&lt;&gt;0,1,IF(C12&lt;&gt;0,1,IF(D12&lt;&gt;0,1,IF('ORÇ.GLOBAL REF.'!E12&lt;&gt;0,1,"")))))</f>
        <v>1</v>
      </c>
      <c r="U12" s="157" t="n">
        <f aca="false">IF(S12=0," ",IF(S12&lt;&gt;S11,S12," "))</f>
        <v>1</v>
      </c>
      <c r="V12" s="157" t="n">
        <f aca="false">COUNT(U12:U1011)</f>
        <v>3</v>
      </c>
    </row>
    <row r="13" s="174" customFormat="true" ht="16.4" hidden="false" customHeight="false" outlineLevel="0" collapsed="false">
      <c r="A13" s="159" t="n">
        <v>2</v>
      </c>
      <c r="B13" s="160" t="str">
        <f aca="false">IF('ORÇ.GLOBAL P CAIXA'!K13="EXEC.",0,'ORÇ.GLOBAL P CAIXA'!M13)</f>
        <v>1.1</v>
      </c>
      <c r="C13" s="161" t="str">
        <f aca="false">IF('ORÇ.GLOBAL P CAIXA'!K13="EXEC.",0,'ORÇ.GLOBAL P CAIXA'!O13)</f>
        <v>REMOÇÃO DE TELHAS DE FIBROCIMENTO METÁLICA E CERÂMICA, DE FORMA MANUAL, SEM REAPROVEITAMENTO. AF_09/2023</v>
      </c>
      <c r="D13" s="162" t="str">
        <f aca="false">IF('ORÇ.GLOBAL P CAIXA'!K13="EXEC.",0,'ORÇ.GLOBAL P CAIXA'!P13)</f>
        <v>M2</v>
      </c>
      <c r="E13" s="163" t="n">
        <f aca="false">IF('ORÇ.GLOBAL P CAIXA'!K13="EXEC.",0,ROUND('ORÇ.GLOBAL P CAIXA'!Q13,2))</f>
        <v>629.94</v>
      </c>
      <c r="F13" s="163" t="n">
        <f aca="false">IF('ORÇ.GLOBAL P CAIXA'!K13="EXEC.",0,TRUNC((1+(IF(OR(H13=0,H13=""),'BDI REF.'!$K$5,CHOOSE(H13,'BDI REF.'!$K$5,'BDI REF.'!$K$6,'BDI REF.'!$K$7))))*'ORÇ.GLOBAL P CAIXA'!R13,2))</f>
        <v>5.4</v>
      </c>
      <c r="G13" s="163" t="n">
        <f aca="false">IF('ORÇ.GLOBAL P CAIXA'!K13="EXEC.",0,IF(E13&lt;&gt;0,ROUND(E13*F13,2),IF(R13=0,(SUMIF($S$12:$S$1011,B13,$R$12:$R$1011)),R13)))</f>
        <v>3401.68</v>
      </c>
      <c r="H13" s="509" t="str">
        <f aca="false">IF('ORÇ.GLOBAL P CAIXA'!K13="EXEC.","",IF('ORÇ.GLOBAL P CAIXA'!H13&gt;0,'ORÇ.GLOBAL P CAIXA'!H13,""))</f>
        <v/>
      </c>
      <c r="I13" s="509" t="str">
        <f aca="false">IF('ORÇ.GLOBAL P CAIXA'!K13="EXEC.","",IF('ORÇ.GLOBAL P CAIXA'!I13&gt;0,'ORÇ.GLOBAL P CAIXA'!I13,""))</f>
        <v/>
      </c>
      <c r="J13" s="510" t="str">
        <f aca="false">IF('ORÇ.GLOBAL P CAIXA'!K13="EXEC.","",IF('ORÇ.GLOBAL P CAIXA'!J13&gt;0,'ORÇ.GLOBAL P CAIXA'!J13,""))</f>
        <v>97647</v>
      </c>
      <c r="K13" s="115"/>
      <c r="L13" s="168" t="str">
        <f aca="false">IF(B13&gt;0,"ok","ocultar")</f>
        <v>ok</v>
      </c>
      <c r="M13" s="511" t="n">
        <f aca="false">ROUND(IF($O13&lt;&gt;0,$O13*(INFORMAÇÕES!$T$113/INFORMAÇÕES!$T$117),0),2)</f>
        <v>0</v>
      </c>
      <c r="N13" s="511" t="n">
        <f aca="false">ROUND(IF($O13&lt;&gt;0,$O13*(INFORMAÇÕES!$T$114/INFORMAÇÕES!$T$117),0),2)</f>
        <v>0</v>
      </c>
      <c r="O13" s="512" t="n">
        <f aca="false">IF(E13=0,G13,0)</f>
        <v>0</v>
      </c>
      <c r="Q13" s="88"/>
      <c r="R13" s="163" t="n">
        <f aca="false">IF(E13&lt;&gt;0,G13,0)</f>
        <v>3401.68</v>
      </c>
      <c r="S13" s="157" t="n">
        <f aca="false">IF(B13=0,S12,IF(ISNONTEXT(B13)=TRUE(),INT(B13),INT(LEFT(B13,FIND(".",B13)-1))))</f>
        <v>1</v>
      </c>
      <c r="T13" s="157" t="n">
        <f aca="false">IF(T14=1,1,IF(B13&lt;&gt;0,1,IF(C13&lt;&gt;0,1,IF(D13&lt;&gt;0,1,IF('ORÇ.GLOBAL REF.'!E13&lt;&gt;0,1,"")))))</f>
        <v>1</v>
      </c>
      <c r="U13" s="157" t="str">
        <f aca="false">IF(S13=0," ",IF(S13&lt;&gt;S12,S13," "))</f>
        <v> </v>
      </c>
      <c r="V13" s="180"/>
    </row>
    <row r="14" s="174" customFormat="true" ht="14.25" hidden="false" customHeight="false" outlineLevel="0" collapsed="false">
      <c r="A14" s="159" t="n">
        <v>3</v>
      </c>
      <c r="B14" s="160" t="n">
        <f aca="false">IF('ORÇ.GLOBAL P CAIXA'!K14="EXEC.",0,'ORÇ.GLOBAL P CAIXA'!M14)</f>
        <v>2</v>
      </c>
      <c r="C14" s="161" t="str">
        <f aca="false">IF('ORÇ.GLOBAL P CAIXA'!K14="EXEC.",0,'ORÇ.GLOBAL P CAIXA'!O14)</f>
        <v>COBERTURA</v>
      </c>
      <c r="D14" s="162" t="n">
        <f aca="false">IF('ORÇ.GLOBAL P CAIXA'!K14="EXEC.",0,'ORÇ.GLOBAL P CAIXA'!P14)</f>
        <v>0</v>
      </c>
      <c r="E14" s="163" t="n">
        <f aca="false">IF('ORÇ.GLOBAL P CAIXA'!K14="EXEC.",0,ROUND('ORÇ.GLOBAL P CAIXA'!Q14,2))</f>
        <v>0</v>
      </c>
      <c r="F14" s="163" t="n">
        <f aca="false">IF('ORÇ.GLOBAL P CAIXA'!K14="EXEC.",0,TRUNC((1+(IF(OR(H14=0,H14=""),'BDI REF.'!$K$5,CHOOSE(H14,'BDI REF.'!$K$5,'BDI REF.'!$K$6,'BDI REF.'!$K$7))))*'ORÇ.GLOBAL P CAIXA'!R14,2))</f>
        <v>0</v>
      </c>
      <c r="G14" s="163" t="n">
        <f aca="false">IF('ORÇ.GLOBAL P CAIXA'!K14="EXEC.",0,IF(E14&lt;&gt;0,ROUND(E14*F14,2),IF(R14=0,(SUMIF($S$12:$S$1011,B14,$R$12:$R$1011)),R14)))</f>
        <v>37818.07</v>
      </c>
      <c r="H14" s="509" t="str">
        <f aca="false">IF('ORÇ.GLOBAL P CAIXA'!K14="EXEC.","",IF('ORÇ.GLOBAL P CAIXA'!H14&gt;0,'ORÇ.GLOBAL P CAIXA'!H14,""))</f>
        <v/>
      </c>
      <c r="I14" s="509" t="str">
        <f aca="false">IF('ORÇ.GLOBAL P CAIXA'!K14="EXEC.","",IF('ORÇ.GLOBAL P CAIXA'!I14&gt;0,'ORÇ.GLOBAL P CAIXA'!I14,""))</f>
        <v/>
      </c>
      <c r="J14" s="510" t="str">
        <f aca="false">IF('ORÇ.GLOBAL P CAIXA'!K14="EXEC.","",IF('ORÇ.GLOBAL P CAIXA'!J14&gt;0,'ORÇ.GLOBAL P CAIXA'!J14,""))</f>
        <v/>
      </c>
      <c r="K14" s="115"/>
      <c r="L14" s="168" t="str">
        <f aca="false">IF(B14&gt;0,"ok","ocultar")</f>
        <v>ok</v>
      </c>
      <c r="M14" s="511" t="n">
        <f aca="false">ROUND(IF($O14&lt;&gt;0,$O14*(INFORMAÇÕES!$T$113/INFORMAÇÕES!$T$117),0),2)</f>
        <v>0</v>
      </c>
      <c r="N14" s="511" t="n">
        <f aca="false">ROUND(IF($O14&lt;&gt;0,$O14*(INFORMAÇÕES!$T$114/INFORMAÇÕES!$T$117),0),2)</f>
        <v>37818.07</v>
      </c>
      <c r="O14" s="512" t="n">
        <f aca="false">IF(E14=0,G14,0)</f>
        <v>37818.07</v>
      </c>
      <c r="Q14" s="88"/>
      <c r="R14" s="163" t="n">
        <f aca="false">IF(E14&lt;&gt;0,G14,0)</f>
        <v>0</v>
      </c>
      <c r="S14" s="157" t="n">
        <f aca="false">IF(B14=0,S13,IF(ISNONTEXT(B14)=TRUE(),INT(B14),INT(LEFT(B14,FIND(".",B14)-1))))</f>
        <v>2</v>
      </c>
      <c r="T14" s="157" t="n">
        <f aca="false">IF(T15=1,1,IF(B14&lt;&gt;0,1,IF(C14&lt;&gt;0,1,IF(D14&lt;&gt;0,1,IF('ORÇ.GLOBAL REF.'!E14&lt;&gt;0,1,"")))))</f>
        <v>1</v>
      </c>
      <c r="U14" s="157" t="n">
        <f aca="false">IF(S14=0," ",IF(S14&lt;&gt;S13,S14," "))</f>
        <v>2</v>
      </c>
      <c r="V14" s="180"/>
    </row>
    <row r="15" s="174" customFormat="true" ht="23.85" hidden="false" customHeight="false" outlineLevel="0" collapsed="false">
      <c r="A15" s="159" t="n">
        <v>4</v>
      </c>
      <c r="B15" s="160" t="str">
        <f aca="false">IF('ORÇ.GLOBAL P CAIXA'!K15="EXEC.",0,'ORÇ.GLOBAL P CAIXA'!M15)</f>
        <v>2.1</v>
      </c>
      <c r="C15" s="161" t="str">
        <f aca="false">IF('ORÇ.GLOBAL P CAIXA'!K15="EXEC.",0,'ORÇ.GLOBAL P CAIXA'!O15)</f>
        <v>TELHAMENTO COM TELHA ONDULADA DE FIBROCIMENTO E = 6 MM, COM RECOBRIMENTO LATERAL DE 1/4 DE ONDA PARA TELHADO COM INCLINAÇÃO MAIOR QUE 10°, COM ATÉ 2 ÁGUAS, INCLUSO IÇAMENTO. AF_07/2019</v>
      </c>
      <c r="D15" s="162" t="str">
        <f aca="false">IF('ORÇ.GLOBAL P CAIXA'!K15="EXEC.",0,'ORÇ.GLOBAL P CAIXA'!P15)</f>
        <v>M2</v>
      </c>
      <c r="E15" s="163" t="n">
        <f aca="false">IF('ORÇ.GLOBAL P CAIXA'!K15="EXEC.",0,ROUND('ORÇ.GLOBAL P CAIXA'!Q15,2))</f>
        <v>629.94</v>
      </c>
      <c r="F15" s="163" t="n">
        <f aca="false">IF('ORÇ.GLOBAL P CAIXA'!K15="EXEC.",0,TRUNC((1+(IF(OR(H15=0,H15=""),'BDI REF.'!$K$5,CHOOSE(H15,'BDI REF.'!$K$5,'BDI REF.'!$K$6,'BDI REF.'!$K$7))))*'ORÇ.GLOBAL P CAIXA'!R15,2))</f>
        <v>55.2</v>
      </c>
      <c r="G15" s="163" t="n">
        <f aca="false">IF('ORÇ.GLOBAL P CAIXA'!K15="EXEC.",0,IF(E15&lt;&gt;0,ROUND(E15*F15,2),IF(R15=0,(SUMIF($S$12:$S$1011,B15,$R$12:$R$1011)),R15)))</f>
        <v>34772.69</v>
      </c>
      <c r="H15" s="509" t="str">
        <f aca="false">IF('ORÇ.GLOBAL P CAIXA'!K15="EXEC.","",IF('ORÇ.GLOBAL P CAIXA'!H15&gt;0,'ORÇ.GLOBAL P CAIXA'!H15,""))</f>
        <v/>
      </c>
      <c r="I15" s="509" t="str">
        <f aca="false">IF('ORÇ.GLOBAL P CAIXA'!K15="EXEC.","",IF('ORÇ.GLOBAL P CAIXA'!I15&gt;0,'ORÇ.GLOBAL P CAIXA'!I15,""))</f>
        <v/>
      </c>
      <c r="J15" s="510" t="str">
        <f aca="false">IF('ORÇ.GLOBAL P CAIXA'!K15="EXEC.","",IF('ORÇ.GLOBAL P CAIXA'!J15&gt;0,'ORÇ.GLOBAL P CAIXA'!J15,""))</f>
        <v>94207</v>
      </c>
      <c r="K15" s="115"/>
      <c r="L15" s="168" t="str">
        <f aca="false">IF(B15&gt;0,"ok","ocultar")</f>
        <v>ok</v>
      </c>
      <c r="M15" s="511" t="n">
        <f aca="false">ROUND(IF($O15&lt;&gt;0,$O15*(INFORMAÇÕES!$T$113/INFORMAÇÕES!$T$117),0),2)</f>
        <v>0</v>
      </c>
      <c r="N15" s="511" t="n">
        <f aca="false">ROUND(IF($O15&lt;&gt;0,$O15*(INFORMAÇÕES!$T$114/INFORMAÇÕES!$T$117),0),2)</f>
        <v>0</v>
      </c>
      <c r="O15" s="512" t="n">
        <f aca="false">IF(E15=0,G15,0)</f>
        <v>0</v>
      </c>
      <c r="Q15" s="88"/>
      <c r="R15" s="163" t="n">
        <f aca="false">IF(E15&lt;&gt;0,G15,0)</f>
        <v>34772.69</v>
      </c>
      <c r="S15" s="157" t="n">
        <f aca="false">IF(B15=0,S14,IF(ISNONTEXT(B15)=TRUE(),INT(B15),INT(LEFT(B15,FIND(".",B15)-1))))</f>
        <v>2</v>
      </c>
      <c r="T15" s="157" t="n">
        <f aca="false">IF(T16=1,1,IF(B15&lt;&gt;0,1,IF(C15&lt;&gt;0,1,IF(D15&lt;&gt;0,1,IF('ORÇ.GLOBAL REF.'!E15&lt;&gt;0,1,"")))))</f>
        <v>1</v>
      </c>
      <c r="U15" s="157" t="str">
        <f aca="false">IF(S15=0," ",IF(S15&lt;&gt;S14,S15," "))</f>
        <v> </v>
      </c>
      <c r="V15" s="180"/>
    </row>
    <row r="16" s="174" customFormat="true" ht="16.4" hidden="false" customHeight="false" outlineLevel="0" collapsed="false">
      <c r="A16" s="159" t="n">
        <v>5</v>
      </c>
      <c r="B16" s="160" t="str">
        <f aca="false">IF('ORÇ.GLOBAL P CAIXA'!K16="EXEC.",0,'ORÇ.GLOBAL P CAIXA'!M16)</f>
        <v>2.2</v>
      </c>
      <c r="C16" s="161" t="str">
        <f aca="false">IF('ORÇ.GLOBAL P CAIXA'!K16="EXEC.",0,'ORÇ.GLOBAL P CAIXA'!O16)</f>
        <v>CUMEEIRA PARA TELHA DE FIBROCIMENTO ONDULADA E = 6 MM, INCLUSO ACESSÓRIOS DE FIXAÇÃO E IÇAMENTO. AF_07/2019</v>
      </c>
      <c r="D16" s="162" t="str">
        <f aca="false">IF('ORÇ.GLOBAL P CAIXA'!K16="EXEC.",0,'ORÇ.GLOBAL P CAIXA'!P16)</f>
        <v>M</v>
      </c>
      <c r="E16" s="163" t="n">
        <f aca="false">IF('ORÇ.GLOBAL P CAIXA'!K16="EXEC.",0,ROUND('ORÇ.GLOBAL P CAIXA'!Q16,2))</f>
        <v>34</v>
      </c>
      <c r="F16" s="163" t="n">
        <f aca="false">IF('ORÇ.GLOBAL P CAIXA'!K16="EXEC.",0,TRUNC((1+(IF(OR(H16=0,H16=""),'BDI REF.'!$K$5,CHOOSE(H16,'BDI REF.'!$K$5,'BDI REF.'!$K$6,'BDI REF.'!$K$7))))*'ORÇ.GLOBAL P CAIXA'!R16,2))</f>
        <v>89.57</v>
      </c>
      <c r="G16" s="163" t="n">
        <f aca="false">IF('ORÇ.GLOBAL P CAIXA'!K16="EXEC.",0,IF(E16&lt;&gt;0,ROUND(E16*F16,2),IF(R16=0,(SUMIF($S$12:$S$1011,B16,$R$12:$R$1011)),R16)))</f>
        <v>3045.38</v>
      </c>
      <c r="H16" s="509" t="str">
        <f aca="false">IF('ORÇ.GLOBAL P CAIXA'!K16="EXEC.","",IF('ORÇ.GLOBAL P CAIXA'!H16&gt;0,'ORÇ.GLOBAL P CAIXA'!H16,""))</f>
        <v/>
      </c>
      <c r="I16" s="509" t="str">
        <f aca="false">IF('ORÇ.GLOBAL P CAIXA'!K16="EXEC.","",IF('ORÇ.GLOBAL P CAIXA'!I16&gt;0,'ORÇ.GLOBAL P CAIXA'!I16,""))</f>
        <v/>
      </c>
      <c r="J16" s="510" t="str">
        <f aca="false">IF('ORÇ.GLOBAL P CAIXA'!K16="EXEC.","",IF('ORÇ.GLOBAL P CAIXA'!J16&gt;0,'ORÇ.GLOBAL P CAIXA'!J16,""))</f>
        <v>94223</v>
      </c>
      <c r="K16" s="115"/>
      <c r="L16" s="168" t="str">
        <f aca="false">IF(B16&gt;0,"ok","ocultar")</f>
        <v>ok</v>
      </c>
      <c r="M16" s="511" t="n">
        <f aca="false">ROUND(IF($O16&lt;&gt;0,$O16*(INFORMAÇÕES!$T$113/INFORMAÇÕES!$T$117),0),2)</f>
        <v>0</v>
      </c>
      <c r="N16" s="511" t="n">
        <f aca="false">ROUND(IF($O16&lt;&gt;0,$O16*(INFORMAÇÕES!$T$114/INFORMAÇÕES!$T$117),0),2)</f>
        <v>0</v>
      </c>
      <c r="O16" s="512" t="n">
        <f aca="false">IF(E16=0,G16,0)</f>
        <v>0</v>
      </c>
      <c r="Q16" s="88"/>
      <c r="R16" s="163" t="n">
        <f aca="false">IF(E16&lt;&gt;0,G16,0)</f>
        <v>3045.38</v>
      </c>
      <c r="S16" s="157" t="n">
        <f aca="false">IF(B16=0,S15,IF(ISNONTEXT(B16)=TRUE(),INT(B16),INT(LEFT(B16,FIND(".",B16)-1))))</f>
        <v>2</v>
      </c>
      <c r="T16" s="157" t="n">
        <f aca="false">IF(T17=1,1,IF(B16&lt;&gt;0,1,IF(C16&lt;&gt;0,1,IF(D16&lt;&gt;0,1,IF('ORÇ.GLOBAL REF.'!E16&lt;&gt;0,1,"")))))</f>
        <v>1</v>
      </c>
      <c r="U16" s="157" t="str">
        <f aca="false">IF(S16=0," ",IF(S16&lt;&gt;S15,S16," "))</f>
        <v> </v>
      </c>
      <c r="V16" s="180"/>
    </row>
    <row r="17" s="174" customFormat="true" ht="14.25" hidden="false" customHeight="false" outlineLevel="0" collapsed="false">
      <c r="A17" s="159" t="n">
        <v>6</v>
      </c>
      <c r="B17" s="160" t="n">
        <f aca="false">IF('ORÇ.GLOBAL P CAIXA'!K17="EXEC.",0,'ORÇ.GLOBAL P CAIXA'!M17)</f>
        <v>3</v>
      </c>
      <c r="C17" s="161" t="str">
        <f aca="false">IF('ORÇ.GLOBAL P CAIXA'!K17="EXEC.",0,'ORÇ.GLOBAL P CAIXA'!O17)</f>
        <v>BEIRAL PVC</v>
      </c>
      <c r="D17" s="162" t="n">
        <f aca="false">IF('ORÇ.GLOBAL P CAIXA'!K17="EXEC.",0,'ORÇ.GLOBAL P CAIXA'!P17)</f>
        <v>0</v>
      </c>
      <c r="E17" s="163" t="n">
        <f aca="false">IF('ORÇ.GLOBAL P CAIXA'!K17="EXEC.",0,ROUND('ORÇ.GLOBAL P CAIXA'!Q17,2))</f>
        <v>0</v>
      </c>
      <c r="F17" s="163" t="n">
        <f aca="false">IF('ORÇ.GLOBAL P CAIXA'!K17="EXEC.",0,TRUNC((1+(IF(OR(H17=0,H17=""),'BDI REF.'!$K$5,CHOOSE(H17,'BDI REF.'!$K$5,'BDI REF.'!$K$6,'BDI REF.'!$K$7))))*'ORÇ.GLOBAL P CAIXA'!R17,2))</f>
        <v>0</v>
      </c>
      <c r="G17" s="163" t="n">
        <f aca="false">IF('ORÇ.GLOBAL P CAIXA'!K17="EXEC.",0,IF(E17&lt;&gt;0,ROUND(E17*F17,2),IF(R17=0,(SUMIF($S$12:$S$1011,B17,$R$12:$R$1011)),R17)))</f>
        <v>547</v>
      </c>
      <c r="H17" s="509" t="str">
        <f aca="false">IF('ORÇ.GLOBAL P CAIXA'!K17="EXEC.","",IF('ORÇ.GLOBAL P CAIXA'!H17&gt;0,'ORÇ.GLOBAL P CAIXA'!H17,""))</f>
        <v/>
      </c>
      <c r="I17" s="509" t="str">
        <f aca="false">IF('ORÇ.GLOBAL P CAIXA'!K17="EXEC.","",IF('ORÇ.GLOBAL P CAIXA'!I17&gt;0,'ORÇ.GLOBAL P CAIXA'!I17,""))</f>
        <v/>
      </c>
      <c r="J17" s="510" t="str">
        <f aca="false">IF('ORÇ.GLOBAL P CAIXA'!K17="EXEC.","",IF('ORÇ.GLOBAL P CAIXA'!J17&gt;0,'ORÇ.GLOBAL P CAIXA'!J17,""))</f>
        <v/>
      </c>
      <c r="K17" s="115"/>
      <c r="L17" s="168" t="str">
        <f aca="false">IF(B17&gt;0,"ok","ocultar")</f>
        <v>ok</v>
      </c>
      <c r="M17" s="511" t="n">
        <f aca="false">ROUND(IF($O17&lt;&gt;0,$O17*(INFORMAÇÕES!$T$113/INFORMAÇÕES!$T$117),0),2)</f>
        <v>0</v>
      </c>
      <c r="N17" s="511" t="n">
        <f aca="false">ROUND(IF($O17&lt;&gt;0,$O17*(INFORMAÇÕES!$T$114/INFORMAÇÕES!$T$117),0),2)</f>
        <v>547</v>
      </c>
      <c r="O17" s="512" t="n">
        <f aca="false">IF(E17=0,G17,0)</f>
        <v>547</v>
      </c>
      <c r="Q17" s="88"/>
      <c r="R17" s="163" t="n">
        <f aca="false">IF(E17&lt;&gt;0,G17,0)</f>
        <v>0</v>
      </c>
      <c r="S17" s="157" t="n">
        <f aca="false">IF(B17=0,S16,IF(ISNONTEXT(B17)=TRUE(),INT(B17),INT(LEFT(B17,FIND(".",B17)-1))))</f>
        <v>3</v>
      </c>
      <c r="T17" s="157" t="n">
        <f aca="false">IF(T18=1,1,IF(B17&lt;&gt;0,1,IF(C17&lt;&gt;0,1,IF(D17&lt;&gt;0,1,IF('ORÇ.GLOBAL REF.'!E17&lt;&gt;0,1,"")))))</f>
        <v>1</v>
      </c>
      <c r="U17" s="157" t="n">
        <f aca="false">IF(S17=0," ",IF(S17&lt;&gt;S16,S17," "))</f>
        <v>3</v>
      </c>
      <c r="V17" s="180"/>
      <c r="AB17" s="181"/>
      <c r="AC17" s="181"/>
      <c r="AD17" s="181"/>
      <c r="AE17" s="181"/>
      <c r="AF17" s="181"/>
      <c r="AG17" s="181"/>
      <c r="AH17" s="181"/>
      <c r="AI17" s="181"/>
      <c r="AJ17" s="181"/>
      <c r="AK17" s="181"/>
      <c r="AL17" s="181"/>
      <c r="AM17" s="181"/>
      <c r="AN17" s="181"/>
      <c r="AO17" s="181"/>
      <c r="AP17" s="181"/>
      <c r="AQ17" s="181"/>
      <c r="AR17" s="181"/>
      <c r="AS17" s="181"/>
      <c r="AT17" s="181"/>
      <c r="AU17" s="181"/>
      <c r="AV17" s="181"/>
      <c r="AW17" s="181"/>
      <c r="AX17" s="181"/>
      <c r="AY17" s="181"/>
    </row>
    <row r="18" s="174" customFormat="true" ht="16.4" hidden="false" customHeight="false" outlineLevel="0" collapsed="false">
      <c r="A18" s="159" t="n">
        <v>7</v>
      </c>
      <c r="B18" s="160" t="str">
        <f aca="false">IF('ORÇ.GLOBAL P CAIXA'!K18="EXEC.",0,'ORÇ.GLOBAL P CAIXA'!M18)</f>
        <v>3.1</v>
      </c>
      <c r="C18" s="161" t="str">
        <f aca="false">IF('ORÇ.GLOBAL P CAIXA'!K18="EXEC.",0,'ORÇ.GLOBAL P CAIXA'!O18)</f>
        <v>FORRO EM RÉGUAS DE PVC, LISO, PARA AMBIENTES RESIDENCIAIS, INCLUSIVE ESTRUTURA UNIDIRECIONAL DE FIXAÇÃO. AF_08/2023_PS</v>
      </c>
      <c r="D18" s="162" t="str">
        <f aca="false">IF('ORÇ.GLOBAL P CAIXA'!K18="EXEC.",0,'ORÇ.GLOBAL P CAIXA'!P18)</f>
        <v>M2</v>
      </c>
      <c r="E18" s="163" t="n">
        <f aca="false">IF('ORÇ.GLOBAL P CAIXA'!K18="EXEC.",0,ROUND('ORÇ.GLOBAL P CAIXA'!Q18,2))</f>
        <v>5</v>
      </c>
      <c r="F18" s="163" t="n">
        <f aca="false">IF('ORÇ.GLOBAL P CAIXA'!K18="EXEC.",0,TRUNC((1+(IF(OR(H18=0,H18=""),'BDI REF.'!$K$5,CHOOSE(H18,'BDI REF.'!$K$5,'BDI REF.'!$K$6,'BDI REF.'!$K$7))))*'ORÇ.GLOBAL P CAIXA'!R18,2))</f>
        <v>109.4</v>
      </c>
      <c r="G18" s="163" t="n">
        <f aca="false">IF('ORÇ.GLOBAL P CAIXA'!K18="EXEC.",0,IF(E18&lt;&gt;0,ROUND(E18*F18,2),IF(R18=0,(SUMIF($S$12:$S$1011,B18,$R$12:$R$1011)),R18)))</f>
        <v>547</v>
      </c>
      <c r="H18" s="509" t="str">
        <f aca="false">IF('ORÇ.GLOBAL P CAIXA'!K18="EXEC.","",IF('ORÇ.GLOBAL P CAIXA'!H18&gt;0,'ORÇ.GLOBAL P CAIXA'!H18,""))</f>
        <v/>
      </c>
      <c r="I18" s="509" t="str">
        <f aca="false">IF('ORÇ.GLOBAL P CAIXA'!K18="EXEC.","",IF('ORÇ.GLOBAL P CAIXA'!I18&gt;0,'ORÇ.GLOBAL P CAIXA'!I18,""))</f>
        <v/>
      </c>
      <c r="J18" s="510" t="str">
        <f aca="false">IF('ORÇ.GLOBAL P CAIXA'!K18="EXEC.","",IF('ORÇ.GLOBAL P CAIXA'!J18&gt;0,'ORÇ.GLOBAL P CAIXA'!J18,""))</f>
        <v>96485</v>
      </c>
      <c r="K18" s="115"/>
      <c r="L18" s="168" t="str">
        <f aca="false">IF(B18&gt;0,"ok","ocultar")</f>
        <v>ok</v>
      </c>
      <c r="M18" s="511" t="n">
        <f aca="false">ROUND(IF($O18&lt;&gt;0,$O18*(INFORMAÇÕES!$T$113/INFORMAÇÕES!$T$117),0),2)</f>
        <v>0</v>
      </c>
      <c r="N18" s="511" t="n">
        <f aca="false">ROUND(IF($O18&lt;&gt;0,$O18*(INFORMAÇÕES!$T$114/INFORMAÇÕES!$T$117),0),2)</f>
        <v>0</v>
      </c>
      <c r="O18" s="512" t="n">
        <f aca="false">IF(E18=0,G18,0)</f>
        <v>0</v>
      </c>
      <c r="Q18" s="88"/>
      <c r="R18" s="163" t="n">
        <f aca="false">IF(E18&lt;&gt;0,G18,0)</f>
        <v>547</v>
      </c>
      <c r="S18" s="157" t="n">
        <f aca="false">IF(B18=0,S17,IF(ISNONTEXT(B18)=TRUE(),INT(B18),INT(LEFT(B18,FIND(".",B18)-1))))</f>
        <v>3</v>
      </c>
      <c r="T18" s="157" t="n">
        <f aca="false">IF(T19=1,1,IF(B18&lt;&gt;0,1,IF(C18&lt;&gt;0,1,IF(D18&lt;&gt;0,1,IF('ORÇ.GLOBAL REF.'!E18&lt;&gt;0,1,"")))))</f>
        <v>1</v>
      </c>
      <c r="U18" s="157" t="str">
        <f aca="false">IF(S18=0," ",IF(S18&lt;&gt;S17,S18," "))</f>
        <v> </v>
      </c>
      <c r="V18" s="180"/>
    </row>
    <row r="19" s="174" customFormat="true" ht="14.25" hidden="false" customHeight="false" outlineLevel="0" collapsed="false">
      <c r="A19" s="159" t="n">
        <v>8</v>
      </c>
      <c r="B19" s="160" t="n">
        <f aca="false">IF('ORÇ.GLOBAL P CAIXA'!K19="EXEC.",0,'ORÇ.GLOBAL P CAIXA'!M19)</f>
        <v>0</v>
      </c>
      <c r="C19" s="161" t="n">
        <f aca="false">IF('ORÇ.GLOBAL P CAIXA'!K19="EXEC.",0,'ORÇ.GLOBAL P CAIXA'!O19)</f>
        <v>0</v>
      </c>
      <c r="D19" s="162" t="n">
        <f aca="false">IF('ORÇ.GLOBAL P CAIXA'!K19="EXEC.",0,'ORÇ.GLOBAL P CAIXA'!P19)</f>
        <v>0</v>
      </c>
      <c r="E19" s="163" t="n">
        <f aca="false">IF('ORÇ.GLOBAL P CAIXA'!K19="EXEC.",0,ROUND('ORÇ.GLOBAL P CAIXA'!Q19,2))</f>
        <v>0</v>
      </c>
      <c r="F19" s="163" t="n">
        <f aca="false">IF('ORÇ.GLOBAL P CAIXA'!K19="EXEC.",0,TRUNC((1+(IF(OR(H19=0,H19=""),'BDI REF.'!$K$5,CHOOSE(H19,'BDI REF.'!$K$5,'BDI REF.'!$K$6,'BDI REF.'!$K$7))))*'ORÇ.GLOBAL P CAIXA'!R19,2))</f>
        <v>0</v>
      </c>
      <c r="G19" s="163" t="n">
        <f aca="false">IF('ORÇ.GLOBAL P CAIXA'!K19="EXEC.",0,IF(E19&lt;&gt;0,ROUND(E19*F19,2),IF(R19=0,(SUMIF($S$12:$S$1011,B19,$R$12:$R$1011)),R19)))</f>
        <v>0</v>
      </c>
      <c r="H19" s="509" t="str">
        <f aca="false">IF('ORÇ.GLOBAL P CAIXA'!K19="EXEC.","",IF('ORÇ.GLOBAL P CAIXA'!H19&gt;0,'ORÇ.GLOBAL P CAIXA'!H19,""))</f>
        <v/>
      </c>
      <c r="I19" s="509" t="str">
        <f aca="false">IF('ORÇ.GLOBAL P CAIXA'!K19="EXEC.","",IF('ORÇ.GLOBAL P CAIXA'!I19&gt;0,'ORÇ.GLOBAL P CAIXA'!I19,""))</f>
        <v/>
      </c>
      <c r="J19" s="510" t="str">
        <f aca="false">IF('ORÇ.GLOBAL P CAIXA'!K19="EXEC.","",IF('ORÇ.GLOBAL P CAIXA'!J19&gt;0,'ORÇ.GLOBAL P CAIXA'!J19,""))</f>
        <v/>
      </c>
      <c r="K19" s="115"/>
      <c r="L19" s="168" t="str">
        <f aca="false">IF(B19&gt;0,"ok","ocultar")</f>
        <v>ocultar</v>
      </c>
      <c r="M19" s="511" t="n">
        <f aca="false">ROUND(IF($O19&lt;&gt;0,$O19*(INFORMAÇÕES!$T$113/INFORMAÇÕES!$T$117),0),2)</f>
        <v>0</v>
      </c>
      <c r="N19" s="511" t="n">
        <f aca="false">ROUND(IF($O19&lt;&gt;0,$O19*(INFORMAÇÕES!$T$114/INFORMAÇÕES!$T$117),0),2)</f>
        <v>0</v>
      </c>
      <c r="O19" s="512" t="n">
        <f aca="false">IF(E19=0,G19,0)</f>
        <v>0</v>
      </c>
      <c r="Q19" s="88"/>
      <c r="R19" s="163" t="n">
        <f aca="false">IF(E19&lt;&gt;0,G19,0)</f>
        <v>0</v>
      </c>
      <c r="S19" s="157" t="n">
        <f aca="false">IF(B19=0,S18,IF(ISNONTEXT(B19)=TRUE(),INT(B19),INT(LEFT(B19,FIND(".",B19)-1))))</f>
        <v>3</v>
      </c>
      <c r="T19" s="157" t="str">
        <f aca="false">IF(T20=1,1,IF(B19&lt;&gt;0,1,IF(C19&lt;&gt;0,1,IF(D19&lt;&gt;0,1,IF('ORÇ.GLOBAL REF.'!E19&lt;&gt;0,1,"")))))</f>
        <v/>
      </c>
      <c r="U19" s="157" t="str">
        <f aca="false">IF(S19=0," ",IF(S19&lt;&gt;S18,S19," "))</f>
        <v> </v>
      </c>
      <c r="V19" s="180"/>
    </row>
    <row r="20" s="174" customFormat="true" ht="14.25" hidden="false" customHeight="false" outlineLevel="0" collapsed="false">
      <c r="A20" s="159" t="n">
        <v>9</v>
      </c>
      <c r="B20" s="160" t="n">
        <f aca="false">IF('ORÇ.GLOBAL P CAIXA'!K20="EXEC.",0,'ORÇ.GLOBAL P CAIXA'!M20)</f>
        <v>0</v>
      </c>
      <c r="C20" s="161" t="n">
        <f aca="false">IF('ORÇ.GLOBAL P CAIXA'!K20="EXEC.",0,'ORÇ.GLOBAL P CAIXA'!O20)</f>
        <v>0</v>
      </c>
      <c r="D20" s="162" t="n">
        <f aca="false">IF('ORÇ.GLOBAL P CAIXA'!K20="EXEC.",0,'ORÇ.GLOBAL P CAIXA'!P20)</f>
        <v>0</v>
      </c>
      <c r="E20" s="163" t="n">
        <f aca="false">IF('ORÇ.GLOBAL P CAIXA'!K20="EXEC.",0,ROUND('ORÇ.GLOBAL P CAIXA'!Q20,2))</f>
        <v>0</v>
      </c>
      <c r="F20" s="163" t="n">
        <f aca="false">IF('ORÇ.GLOBAL P CAIXA'!K20="EXEC.",0,TRUNC((1+(IF(OR(H20=0,H20=""),'BDI REF.'!$K$5,CHOOSE(H20,'BDI REF.'!$K$5,'BDI REF.'!$K$6,'BDI REF.'!$K$7))))*'ORÇ.GLOBAL P CAIXA'!R20,2))</f>
        <v>0</v>
      </c>
      <c r="G20" s="163" t="n">
        <f aca="false">IF('ORÇ.GLOBAL P CAIXA'!K20="EXEC.",0,IF(E20&lt;&gt;0,ROUND(E20*F20,2),IF(R20=0,(SUMIF($S$12:$S$1011,B20,$R$12:$R$1011)),R20)))</f>
        <v>0</v>
      </c>
      <c r="H20" s="509" t="str">
        <f aca="false">IF('ORÇ.GLOBAL P CAIXA'!K20="EXEC.","",IF('ORÇ.GLOBAL P CAIXA'!H20&gt;0,'ORÇ.GLOBAL P CAIXA'!H20,""))</f>
        <v/>
      </c>
      <c r="I20" s="509" t="str">
        <f aca="false">IF('ORÇ.GLOBAL P CAIXA'!K20="EXEC.","",IF('ORÇ.GLOBAL P CAIXA'!I20&gt;0,'ORÇ.GLOBAL P CAIXA'!I20,""))</f>
        <v/>
      </c>
      <c r="J20" s="510" t="str">
        <f aca="false">IF('ORÇ.GLOBAL P CAIXA'!K20="EXEC.","",IF('ORÇ.GLOBAL P CAIXA'!J20&gt;0,'ORÇ.GLOBAL P CAIXA'!J20,""))</f>
        <v/>
      </c>
      <c r="K20" s="115"/>
      <c r="L20" s="168" t="str">
        <f aca="false">IF(B20&gt;0,"ok","ocultar")</f>
        <v>ocultar</v>
      </c>
      <c r="M20" s="511" t="n">
        <f aca="false">ROUND(IF($O20&lt;&gt;0,$O20*(INFORMAÇÕES!$T$113/INFORMAÇÕES!$T$117),0),2)</f>
        <v>0</v>
      </c>
      <c r="N20" s="511" t="n">
        <f aca="false">ROUND(IF($O20&lt;&gt;0,$O20*(INFORMAÇÕES!$T$114/INFORMAÇÕES!$T$117),0),2)</f>
        <v>0</v>
      </c>
      <c r="O20" s="512" t="n">
        <f aca="false">IF(E20=0,G20,0)</f>
        <v>0</v>
      </c>
      <c r="Q20" s="88"/>
      <c r="R20" s="163" t="n">
        <f aca="false">IF(E20&lt;&gt;0,G20,0)</f>
        <v>0</v>
      </c>
      <c r="S20" s="157" t="n">
        <f aca="false">IF(B20=0,S19,IF(ISNONTEXT(B20)=TRUE(),INT(B20),INT(LEFT(B20,FIND(".",B20)-1))))</f>
        <v>3</v>
      </c>
      <c r="T20" s="157" t="str">
        <f aca="false">IF(T21=1,1,IF(B20&lt;&gt;0,1,IF(C20&lt;&gt;0,1,IF(D20&lt;&gt;0,1,IF('ORÇ.GLOBAL REF.'!E20&lt;&gt;0,1,"")))))</f>
        <v/>
      </c>
      <c r="U20" s="157" t="str">
        <f aca="false">IF(S20=0," ",IF(S20&lt;&gt;S19,S20," "))</f>
        <v> </v>
      </c>
      <c r="V20" s="180"/>
    </row>
    <row r="21" s="174" customFormat="true" ht="14.25" hidden="false" customHeight="false" outlineLevel="0" collapsed="false">
      <c r="A21" s="159" t="n">
        <v>10</v>
      </c>
      <c r="B21" s="160" t="n">
        <f aca="false">IF('ORÇ.GLOBAL P CAIXA'!K21="EXEC.",0,'ORÇ.GLOBAL P CAIXA'!M21)</f>
        <v>0</v>
      </c>
      <c r="C21" s="161" t="n">
        <f aca="false">IF('ORÇ.GLOBAL P CAIXA'!K21="EXEC.",0,'ORÇ.GLOBAL P CAIXA'!O21)</f>
        <v>0</v>
      </c>
      <c r="D21" s="162" t="n">
        <f aca="false">IF('ORÇ.GLOBAL P CAIXA'!K21="EXEC.",0,'ORÇ.GLOBAL P CAIXA'!P21)</f>
        <v>0</v>
      </c>
      <c r="E21" s="163" t="n">
        <f aca="false">IF('ORÇ.GLOBAL P CAIXA'!K21="EXEC.",0,ROUND('ORÇ.GLOBAL P CAIXA'!Q21,2))</f>
        <v>0</v>
      </c>
      <c r="F21" s="163" t="n">
        <f aca="false">IF('ORÇ.GLOBAL P CAIXA'!K21="EXEC.",0,TRUNC((1+(IF(OR(H21=0,H21=""),'BDI REF.'!$K$5,CHOOSE(H21,'BDI REF.'!$K$5,'BDI REF.'!$K$6,'BDI REF.'!$K$7))))*'ORÇ.GLOBAL P CAIXA'!R21,2))</f>
        <v>0</v>
      </c>
      <c r="G21" s="163" t="n">
        <f aca="false">IF('ORÇ.GLOBAL P CAIXA'!K21="EXEC.",0,IF(E21&lt;&gt;0,ROUND(E21*F21,2),IF(R21=0,(SUMIF($S$12:$S$1011,B21,$R$12:$R$1011)),R21)))</f>
        <v>0</v>
      </c>
      <c r="H21" s="509" t="str">
        <f aca="false">IF('ORÇ.GLOBAL P CAIXA'!K21="EXEC.","",IF('ORÇ.GLOBAL P CAIXA'!H21&gt;0,'ORÇ.GLOBAL P CAIXA'!H21,""))</f>
        <v/>
      </c>
      <c r="I21" s="509" t="str">
        <f aca="false">IF('ORÇ.GLOBAL P CAIXA'!K21="EXEC.","",IF('ORÇ.GLOBAL P CAIXA'!I21&gt;0,'ORÇ.GLOBAL P CAIXA'!I21,""))</f>
        <v/>
      </c>
      <c r="J21" s="510" t="str">
        <f aca="false">IF('ORÇ.GLOBAL P CAIXA'!K21="EXEC.","",IF('ORÇ.GLOBAL P CAIXA'!J21&gt;0,'ORÇ.GLOBAL P CAIXA'!J21,""))</f>
        <v/>
      </c>
      <c r="K21" s="115"/>
      <c r="L21" s="168" t="str">
        <f aca="false">IF(B21&gt;0,"ok","ocultar")</f>
        <v>ocultar</v>
      </c>
      <c r="M21" s="511" t="n">
        <f aca="false">ROUND(IF($O21&lt;&gt;0,$O21*(INFORMAÇÕES!$T$113/INFORMAÇÕES!$T$117),0),2)</f>
        <v>0</v>
      </c>
      <c r="N21" s="511" t="n">
        <f aca="false">ROUND(IF($O21&lt;&gt;0,$O21*(INFORMAÇÕES!$T$114/INFORMAÇÕES!$T$117),0),2)</f>
        <v>0</v>
      </c>
      <c r="O21" s="512" t="n">
        <f aca="false">IF(E21=0,G21,0)</f>
        <v>0</v>
      </c>
      <c r="Q21" s="88"/>
      <c r="R21" s="163" t="n">
        <f aca="false">IF(E21&lt;&gt;0,G21,0)</f>
        <v>0</v>
      </c>
      <c r="S21" s="157" t="n">
        <f aca="false">IF(B21=0,S20,IF(ISNONTEXT(B21)=TRUE(),INT(B21),INT(LEFT(B21,FIND(".",B21)-1))))</f>
        <v>3</v>
      </c>
      <c r="T21" s="157" t="str">
        <f aca="false">IF(T22=1,1,IF(B21&lt;&gt;0,1,IF(C21&lt;&gt;0,1,IF(D21&lt;&gt;0,1,IF('ORÇ.GLOBAL REF.'!E21&lt;&gt;0,1,"")))))</f>
        <v/>
      </c>
      <c r="U21" s="157" t="str">
        <f aca="false">IF(S21=0," ",IF(S21&lt;&gt;S20,S21," "))</f>
        <v> </v>
      </c>
      <c r="V21" s="180"/>
    </row>
    <row r="22" s="174" customFormat="true" ht="14.25" hidden="false" customHeight="false" outlineLevel="0" collapsed="false">
      <c r="A22" s="159" t="n">
        <v>11</v>
      </c>
      <c r="B22" s="160" t="n">
        <f aca="false">IF('ORÇ.GLOBAL P CAIXA'!K22="EXEC.",0,'ORÇ.GLOBAL P CAIXA'!M22)</f>
        <v>0</v>
      </c>
      <c r="C22" s="161" t="n">
        <f aca="false">IF('ORÇ.GLOBAL P CAIXA'!K22="EXEC.",0,'ORÇ.GLOBAL P CAIXA'!O22)</f>
        <v>0</v>
      </c>
      <c r="D22" s="162" t="n">
        <f aca="false">IF('ORÇ.GLOBAL P CAIXA'!K22="EXEC.",0,'ORÇ.GLOBAL P CAIXA'!P22)</f>
        <v>0</v>
      </c>
      <c r="E22" s="163" t="n">
        <f aca="false">IF('ORÇ.GLOBAL P CAIXA'!K22="EXEC.",0,ROUND('ORÇ.GLOBAL P CAIXA'!Q22,2))</f>
        <v>0</v>
      </c>
      <c r="F22" s="163" t="n">
        <f aca="false">IF('ORÇ.GLOBAL P CAIXA'!K22="EXEC.",0,TRUNC((1+(IF(OR(H22=0,H22=""),'BDI REF.'!$K$5,CHOOSE(H22,'BDI REF.'!$K$5,'BDI REF.'!$K$6,'BDI REF.'!$K$7))))*'ORÇ.GLOBAL P CAIXA'!R22,2))</f>
        <v>0</v>
      </c>
      <c r="G22" s="163" t="n">
        <f aca="false">IF('ORÇ.GLOBAL P CAIXA'!K22="EXEC.",0,IF(E22&lt;&gt;0,ROUND(E22*F22,2),IF(R22=0,(SUMIF($S$12:$S$1011,B22,$R$12:$R$1011)),R22)))</f>
        <v>0</v>
      </c>
      <c r="H22" s="509" t="str">
        <f aca="false">IF('ORÇ.GLOBAL P CAIXA'!K22="EXEC.","",IF('ORÇ.GLOBAL P CAIXA'!H22&gt;0,'ORÇ.GLOBAL P CAIXA'!H22,""))</f>
        <v/>
      </c>
      <c r="I22" s="509" t="str">
        <f aca="false">IF('ORÇ.GLOBAL P CAIXA'!K22="EXEC.","",IF('ORÇ.GLOBAL P CAIXA'!I22&gt;0,'ORÇ.GLOBAL P CAIXA'!I22,""))</f>
        <v/>
      </c>
      <c r="J22" s="510" t="str">
        <f aca="false">IF('ORÇ.GLOBAL P CAIXA'!K22="EXEC.","",IF('ORÇ.GLOBAL P CAIXA'!J22&gt;0,'ORÇ.GLOBAL P CAIXA'!J22,""))</f>
        <v/>
      </c>
      <c r="K22" s="115"/>
      <c r="L22" s="168" t="str">
        <f aca="false">IF(B22&gt;0,"ok","ocultar")</f>
        <v>ocultar</v>
      </c>
      <c r="M22" s="511" t="n">
        <f aca="false">ROUND(IF($O22&lt;&gt;0,$O22*(INFORMAÇÕES!$T$113/INFORMAÇÕES!$T$117),0),2)</f>
        <v>0</v>
      </c>
      <c r="N22" s="511" t="n">
        <f aca="false">ROUND(IF($O22&lt;&gt;0,$O22*(INFORMAÇÕES!$T$114/INFORMAÇÕES!$T$117),0),2)</f>
        <v>0</v>
      </c>
      <c r="O22" s="512" t="n">
        <f aca="false">IF(E22=0,G22,0)</f>
        <v>0</v>
      </c>
      <c r="Q22" s="88"/>
      <c r="R22" s="163" t="n">
        <f aca="false">IF(E22&lt;&gt;0,G22,0)</f>
        <v>0</v>
      </c>
      <c r="S22" s="157" t="n">
        <f aca="false">IF(B22=0,S21,IF(ISNONTEXT(B22)=TRUE(),INT(B22),INT(LEFT(B22,FIND(".",B22)-1))))</f>
        <v>3</v>
      </c>
      <c r="T22" s="157" t="str">
        <f aca="false">IF(T23=1,1,IF(B22&lt;&gt;0,1,IF(C22&lt;&gt;0,1,IF(D22&lt;&gt;0,1,IF('ORÇ.GLOBAL REF.'!E22&lt;&gt;0,1,"")))))</f>
        <v/>
      </c>
      <c r="U22" s="157" t="str">
        <f aca="false">IF(S22=0," ",IF(S22&lt;&gt;S21,S22," "))</f>
        <v> </v>
      </c>
      <c r="V22" s="180"/>
    </row>
    <row r="23" s="174" customFormat="true" ht="14.25" hidden="false" customHeight="false" outlineLevel="0" collapsed="false">
      <c r="A23" s="159" t="n">
        <v>12</v>
      </c>
      <c r="B23" s="160" t="n">
        <f aca="false">IF('ORÇ.GLOBAL P CAIXA'!K23="EXEC.",0,'ORÇ.GLOBAL P CAIXA'!M23)</f>
        <v>0</v>
      </c>
      <c r="C23" s="161" t="n">
        <f aca="false">IF('ORÇ.GLOBAL P CAIXA'!K23="EXEC.",0,'ORÇ.GLOBAL P CAIXA'!O23)</f>
        <v>0</v>
      </c>
      <c r="D23" s="162" t="n">
        <f aca="false">IF('ORÇ.GLOBAL P CAIXA'!K23="EXEC.",0,'ORÇ.GLOBAL P CAIXA'!P23)</f>
        <v>0</v>
      </c>
      <c r="E23" s="163" t="n">
        <f aca="false">IF('ORÇ.GLOBAL P CAIXA'!K23="EXEC.",0,ROUND('ORÇ.GLOBAL P CAIXA'!Q23,2))</f>
        <v>0</v>
      </c>
      <c r="F23" s="163" t="n">
        <f aca="false">IF('ORÇ.GLOBAL P CAIXA'!K23="EXEC.",0,TRUNC((1+(IF(OR(H23=0,H23=""),'BDI REF.'!$K$5,CHOOSE(H23,'BDI REF.'!$K$5,'BDI REF.'!$K$6,'BDI REF.'!$K$7))))*'ORÇ.GLOBAL P CAIXA'!R23,2))</f>
        <v>0</v>
      </c>
      <c r="G23" s="163" t="n">
        <f aca="false">IF('ORÇ.GLOBAL P CAIXA'!K23="EXEC.",0,IF(E23&lt;&gt;0,ROUND(E23*F23,2),IF(R23=0,(SUMIF($S$12:$S$1011,B23,$R$12:$R$1011)),R23)))</f>
        <v>0</v>
      </c>
      <c r="H23" s="509" t="str">
        <f aca="false">IF('ORÇ.GLOBAL P CAIXA'!K23="EXEC.","",IF('ORÇ.GLOBAL P CAIXA'!H23&gt;0,'ORÇ.GLOBAL P CAIXA'!H23,""))</f>
        <v/>
      </c>
      <c r="I23" s="509" t="str">
        <f aca="false">IF('ORÇ.GLOBAL P CAIXA'!K23="EXEC.","",IF('ORÇ.GLOBAL P CAIXA'!I23&gt;0,'ORÇ.GLOBAL P CAIXA'!I23,""))</f>
        <v/>
      </c>
      <c r="J23" s="510" t="str">
        <f aca="false">IF('ORÇ.GLOBAL P CAIXA'!K23="EXEC.","",IF('ORÇ.GLOBAL P CAIXA'!J23&gt;0,'ORÇ.GLOBAL P CAIXA'!J23,""))</f>
        <v/>
      </c>
      <c r="K23" s="115"/>
      <c r="L23" s="168" t="str">
        <f aca="false">IF(B23&gt;0,"ok","ocultar")</f>
        <v>ocultar</v>
      </c>
      <c r="M23" s="511" t="n">
        <f aca="false">ROUND(IF($O23&lt;&gt;0,$O23*(INFORMAÇÕES!$T$113/INFORMAÇÕES!$T$117),0),2)</f>
        <v>0</v>
      </c>
      <c r="N23" s="511" t="n">
        <f aca="false">ROUND(IF($O23&lt;&gt;0,$O23*(INFORMAÇÕES!$T$114/INFORMAÇÕES!$T$117),0),2)</f>
        <v>0</v>
      </c>
      <c r="O23" s="512" t="n">
        <f aca="false">IF(E23=0,G23,0)</f>
        <v>0</v>
      </c>
      <c r="Q23" s="88"/>
      <c r="R23" s="163" t="n">
        <f aca="false">IF(E23&lt;&gt;0,G23,0)</f>
        <v>0</v>
      </c>
      <c r="S23" s="157" t="n">
        <f aca="false">IF(B23=0,S22,IF(ISNONTEXT(B23)=TRUE(),INT(B23),INT(LEFT(B23,FIND(".",B23)-1))))</f>
        <v>3</v>
      </c>
      <c r="T23" s="157" t="str">
        <f aca="false">IF(T24=1,1,IF(B23&lt;&gt;0,1,IF(C23&lt;&gt;0,1,IF(D23&lt;&gt;0,1,IF('ORÇ.GLOBAL REF.'!E23&lt;&gt;0,1,"")))))</f>
        <v/>
      </c>
      <c r="U23" s="157" t="str">
        <f aca="false">IF(S23=0," ",IF(S23&lt;&gt;S22,S23," "))</f>
        <v> </v>
      </c>
      <c r="V23" s="180"/>
    </row>
    <row r="24" s="174" customFormat="true" ht="14.25" hidden="false" customHeight="false" outlineLevel="0" collapsed="false">
      <c r="A24" s="159" t="n">
        <v>13</v>
      </c>
      <c r="B24" s="160" t="n">
        <f aca="false">IF('ORÇ.GLOBAL P CAIXA'!K24="EXEC.",0,'ORÇ.GLOBAL P CAIXA'!M24)</f>
        <v>0</v>
      </c>
      <c r="C24" s="161" t="n">
        <f aca="false">IF('ORÇ.GLOBAL P CAIXA'!K24="EXEC.",0,'ORÇ.GLOBAL P CAIXA'!O24)</f>
        <v>0</v>
      </c>
      <c r="D24" s="162" t="n">
        <f aca="false">IF('ORÇ.GLOBAL P CAIXA'!K24="EXEC.",0,'ORÇ.GLOBAL P CAIXA'!P24)</f>
        <v>0</v>
      </c>
      <c r="E24" s="163" t="n">
        <f aca="false">IF('ORÇ.GLOBAL P CAIXA'!K24="EXEC.",0,ROUND('ORÇ.GLOBAL P CAIXA'!Q24,2))</f>
        <v>0</v>
      </c>
      <c r="F24" s="163" t="n">
        <f aca="false">IF('ORÇ.GLOBAL P CAIXA'!K24="EXEC.",0,TRUNC((1+(IF(OR(H24=0,H24=""),'BDI REF.'!$K$5,CHOOSE(H24,'BDI REF.'!$K$5,'BDI REF.'!$K$6,'BDI REF.'!$K$7))))*'ORÇ.GLOBAL P CAIXA'!R24,2))</f>
        <v>0</v>
      </c>
      <c r="G24" s="163" t="n">
        <f aca="false">IF('ORÇ.GLOBAL P CAIXA'!K24="EXEC.",0,IF(E24&lt;&gt;0,ROUND(E24*F24,2),IF(R24=0,(SUMIF($S$12:$S$1011,B24,$R$12:$R$1011)),R24)))</f>
        <v>0</v>
      </c>
      <c r="H24" s="509" t="str">
        <f aca="false">IF('ORÇ.GLOBAL P CAIXA'!K24="EXEC.","",IF('ORÇ.GLOBAL P CAIXA'!H24&gt;0,'ORÇ.GLOBAL P CAIXA'!H24,""))</f>
        <v/>
      </c>
      <c r="I24" s="509" t="str">
        <f aca="false">IF('ORÇ.GLOBAL P CAIXA'!K24="EXEC.","",IF('ORÇ.GLOBAL P CAIXA'!I24&gt;0,'ORÇ.GLOBAL P CAIXA'!I24,""))</f>
        <v/>
      </c>
      <c r="J24" s="510" t="str">
        <f aca="false">IF('ORÇ.GLOBAL P CAIXA'!K24="EXEC.","",IF('ORÇ.GLOBAL P CAIXA'!J24&gt;0,'ORÇ.GLOBAL P CAIXA'!J24,""))</f>
        <v/>
      </c>
      <c r="K24" s="115"/>
      <c r="L24" s="168" t="str">
        <f aca="false">IF(B24&gt;0,"ok","ocultar")</f>
        <v>ocultar</v>
      </c>
      <c r="M24" s="511" t="n">
        <f aca="false">ROUND(IF($O24&lt;&gt;0,$O24*(INFORMAÇÕES!$T$113/INFORMAÇÕES!$T$117),0),2)</f>
        <v>0</v>
      </c>
      <c r="N24" s="511" t="n">
        <f aca="false">ROUND(IF($O24&lt;&gt;0,$O24*(INFORMAÇÕES!$T$114/INFORMAÇÕES!$T$117),0),2)</f>
        <v>0</v>
      </c>
      <c r="O24" s="512" t="n">
        <f aca="false">IF(E24=0,G24,0)</f>
        <v>0</v>
      </c>
      <c r="Q24" s="88"/>
      <c r="R24" s="163" t="n">
        <f aca="false">IF(E24&lt;&gt;0,G24,0)</f>
        <v>0</v>
      </c>
      <c r="S24" s="157" t="n">
        <f aca="false">IF(B24=0,S23,IF(ISNONTEXT(B24)=TRUE(),INT(B24),INT(LEFT(B24,FIND(".",B24)-1))))</f>
        <v>3</v>
      </c>
      <c r="T24" s="157" t="str">
        <f aca="false">IF(T25=1,1,IF(B24&lt;&gt;0,1,IF(C24&lt;&gt;0,1,IF(D24&lt;&gt;0,1,IF('ORÇ.GLOBAL REF.'!E24&lt;&gt;0,1,"")))))</f>
        <v/>
      </c>
      <c r="U24" s="157" t="str">
        <f aca="false">IF(S24=0," ",IF(S24&lt;&gt;S23,S24," "))</f>
        <v> </v>
      </c>
      <c r="V24" s="180"/>
    </row>
    <row r="25" s="174" customFormat="true" ht="14.25" hidden="false" customHeight="false" outlineLevel="0" collapsed="false">
      <c r="A25" s="159" t="n">
        <v>14</v>
      </c>
      <c r="B25" s="160" t="n">
        <f aca="false">IF('ORÇ.GLOBAL P CAIXA'!K25="EXEC.",0,'ORÇ.GLOBAL P CAIXA'!M25)</f>
        <v>0</v>
      </c>
      <c r="C25" s="161" t="n">
        <f aca="false">IF('ORÇ.GLOBAL P CAIXA'!K25="EXEC.",0,'ORÇ.GLOBAL P CAIXA'!O25)</f>
        <v>0</v>
      </c>
      <c r="D25" s="162" t="n">
        <f aca="false">IF('ORÇ.GLOBAL P CAIXA'!K25="EXEC.",0,'ORÇ.GLOBAL P CAIXA'!P25)</f>
        <v>0</v>
      </c>
      <c r="E25" s="163" t="n">
        <f aca="false">IF('ORÇ.GLOBAL P CAIXA'!K25="EXEC.",0,ROUND('ORÇ.GLOBAL P CAIXA'!Q25,2))</f>
        <v>0</v>
      </c>
      <c r="F25" s="163" t="n">
        <f aca="false">IF('ORÇ.GLOBAL P CAIXA'!K25="EXEC.",0,TRUNC((1+(IF(OR(H25=0,H25=""),'BDI REF.'!$K$5,CHOOSE(H25,'BDI REF.'!$K$5,'BDI REF.'!$K$6,'BDI REF.'!$K$7))))*'ORÇ.GLOBAL P CAIXA'!R25,2))</f>
        <v>0</v>
      </c>
      <c r="G25" s="163" t="n">
        <f aca="false">IF('ORÇ.GLOBAL P CAIXA'!K25="EXEC.",0,IF(E25&lt;&gt;0,ROUND(E25*F25,2),IF(R25=0,(SUMIF($S$12:$S$1011,B25,$R$12:$R$1011)),R25)))</f>
        <v>0</v>
      </c>
      <c r="H25" s="509" t="str">
        <f aca="false">IF('ORÇ.GLOBAL P CAIXA'!K25="EXEC.","",IF('ORÇ.GLOBAL P CAIXA'!H25&gt;0,'ORÇ.GLOBAL P CAIXA'!H25,""))</f>
        <v/>
      </c>
      <c r="I25" s="509" t="str">
        <f aca="false">IF('ORÇ.GLOBAL P CAIXA'!K25="EXEC.","",IF('ORÇ.GLOBAL P CAIXA'!I25&gt;0,'ORÇ.GLOBAL P CAIXA'!I25,""))</f>
        <v/>
      </c>
      <c r="J25" s="510" t="str">
        <f aca="false">IF('ORÇ.GLOBAL P CAIXA'!K25="EXEC.","",IF('ORÇ.GLOBAL P CAIXA'!J25&gt;0,'ORÇ.GLOBAL P CAIXA'!J25,""))</f>
        <v/>
      </c>
      <c r="K25" s="115"/>
      <c r="L25" s="168" t="str">
        <f aca="false">IF(B25&gt;0,"ok","ocultar")</f>
        <v>ocultar</v>
      </c>
      <c r="M25" s="511" t="n">
        <f aca="false">ROUND(IF($O25&lt;&gt;0,$O25*(INFORMAÇÕES!$T$113/INFORMAÇÕES!$T$117),0),2)</f>
        <v>0</v>
      </c>
      <c r="N25" s="511" t="n">
        <f aca="false">ROUND(IF($O25&lt;&gt;0,$O25*(INFORMAÇÕES!$T$114/INFORMAÇÕES!$T$117),0),2)</f>
        <v>0</v>
      </c>
      <c r="O25" s="512" t="n">
        <f aca="false">IF(E25=0,G25,0)</f>
        <v>0</v>
      </c>
      <c r="Q25" s="88"/>
      <c r="R25" s="163" t="n">
        <f aca="false">IF(E25&lt;&gt;0,G25,0)</f>
        <v>0</v>
      </c>
      <c r="S25" s="157" t="n">
        <f aca="false">IF(B25=0,S24,IF(ISNONTEXT(B25)=TRUE(),INT(B25),INT(LEFT(B25,FIND(".",B25)-1))))</f>
        <v>3</v>
      </c>
      <c r="T25" s="157" t="str">
        <f aca="false">IF(T26=1,1,IF(B25&lt;&gt;0,1,IF(C25&lt;&gt;0,1,IF(D25&lt;&gt;0,1,IF('ORÇ.GLOBAL REF.'!E25&lt;&gt;0,1,"")))))</f>
        <v/>
      </c>
      <c r="U25" s="157" t="str">
        <f aca="false">IF(S25=0," ",IF(S25&lt;&gt;S24,S25," "))</f>
        <v> </v>
      </c>
      <c r="V25" s="180"/>
    </row>
    <row r="26" s="174" customFormat="true" ht="14.25" hidden="false" customHeight="false" outlineLevel="0" collapsed="false">
      <c r="A26" s="159" t="n">
        <v>15</v>
      </c>
      <c r="B26" s="160" t="n">
        <f aca="false">IF('ORÇ.GLOBAL P CAIXA'!K26="EXEC.",0,'ORÇ.GLOBAL P CAIXA'!M26)</f>
        <v>0</v>
      </c>
      <c r="C26" s="161" t="n">
        <f aca="false">IF('ORÇ.GLOBAL P CAIXA'!K26="EXEC.",0,'ORÇ.GLOBAL P CAIXA'!O26)</f>
        <v>0</v>
      </c>
      <c r="D26" s="162" t="n">
        <f aca="false">IF('ORÇ.GLOBAL P CAIXA'!K26="EXEC.",0,'ORÇ.GLOBAL P CAIXA'!P26)</f>
        <v>0</v>
      </c>
      <c r="E26" s="163" t="n">
        <f aca="false">IF('ORÇ.GLOBAL P CAIXA'!K26="EXEC.",0,ROUND('ORÇ.GLOBAL P CAIXA'!Q26,2))</f>
        <v>0</v>
      </c>
      <c r="F26" s="163" t="n">
        <f aca="false">IF('ORÇ.GLOBAL P CAIXA'!K26="EXEC.",0,TRUNC((1+(IF(OR(H26=0,H26=""),'BDI REF.'!$K$5,CHOOSE(H26,'BDI REF.'!$K$5,'BDI REF.'!$K$6,'BDI REF.'!$K$7))))*'ORÇ.GLOBAL P CAIXA'!R26,2))</f>
        <v>0</v>
      </c>
      <c r="G26" s="163" t="n">
        <f aca="false">IF('ORÇ.GLOBAL P CAIXA'!K26="EXEC.",0,IF(E26&lt;&gt;0,ROUND(E26*F26,2),IF(R26=0,(SUMIF($S$12:$S$1011,B26,$R$12:$R$1011)),R26)))</f>
        <v>0</v>
      </c>
      <c r="H26" s="509" t="str">
        <f aca="false">IF('ORÇ.GLOBAL P CAIXA'!K26="EXEC.","",IF('ORÇ.GLOBAL P CAIXA'!H26&gt;0,'ORÇ.GLOBAL P CAIXA'!H26,""))</f>
        <v/>
      </c>
      <c r="I26" s="509" t="str">
        <f aca="false">IF('ORÇ.GLOBAL P CAIXA'!K26="EXEC.","",IF('ORÇ.GLOBAL P CAIXA'!I26&gt;0,'ORÇ.GLOBAL P CAIXA'!I26,""))</f>
        <v/>
      </c>
      <c r="J26" s="510" t="str">
        <f aca="false">IF('ORÇ.GLOBAL P CAIXA'!K26="EXEC.","",IF('ORÇ.GLOBAL P CAIXA'!J26&gt;0,'ORÇ.GLOBAL P CAIXA'!J26,""))</f>
        <v/>
      </c>
      <c r="K26" s="115"/>
      <c r="L26" s="168" t="str">
        <f aca="false">IF(B26&gt;0,"ok","ocultar")</f>
        <v>ocultar</v>
      </c>
      <c r="M26" s="511" t="n">
        <f aca="false">ROUND(IF($O26&lt;&gt;0,$O26*(INFORMAÇÕES!$T$113/INFORMAÇÕES!$T$117),0),2)</f>
        <v>0</v>
      </c>
      <c r="N26" s="511" t="n">
        <f aca="false">ROUND(IF($O26&lt;&gt;0,$O26*(INFORMAÇÕES!$T$114/INFORMAÇÕES!$T$117),0),2)</f>
        <v>0</v>
      </c>
      <c r="O26" s="512" t="n">
        <f aca="false">IF(E26=0,G26,0)</f>
        <v>0</v>
      </c>
      <c r="Q26" s="88"/>
      <c r="R26" s="163" t="n">
        <f aca="false">IF(E26&lt;&gt;0,G26,0)</f>
        <v>0</v>
      </c>
      <c r="S26" s="157" t="n">
        <f aca="false">IF(B26=0,S25,IF(ISNONTEXT(B26)=TRUE(),INT(B26),INT(LEFT(B26,FIND(".",B26)-1))))</f>
        <v>3</v>
      </c>
      <c r="T26" s="157" t="str">
        <f aca="false">IF(T27=1,1,IF(B26&lt;&gt;0,1,IF(C26&lt;&gt;0,1,IF(D26&lt;&gt;0,1,IF('ORÇ.GLOBAL REF.'!E26&lt;&gt;0,1,"")))))</f>
        <v/>
      </c>
      <c r="U26" s="157" t="str">
        <f aca="false">IF(S26=0," ",IF(S26&lt;&gt;S25,S26," "))</f>
        <v> </v>
      </c>
      <c r="V26" s="180"/>
    </row>
    <row r="27" s="174" customFormat="true" ht="14.25" hidden="false" customHeight="false" outlineLevel="0" collapsed="false">
      <c r="A27" s="159" t="n">
        <v>16</v>
      </c>
      <c r="B27" s="160" t="n">
        <f aca="false">IF('ORÇ.GLOBAL P CAIXA'!K27="EXEC.",0,'ORÇ.GLOBAL P CAIXA'!M27)</f>
        <v>0</v>
      </c>
      <c r="C27" s="161" t="n">
        <f aca="false">IF('ORÇ.GLOBAL P CAIXA'!K27="EXEC.",0,'ORÇ.GLOBAL P CAIXA'!O27)</f>
        <v>0</v>
      </c>
      <c r="D27" s="162" t="n">
        <f aca="false">IF('ORÇ.GLOBAL P CAIXA'!K27="EXEC.",0,'ORÇ.GLOBAL P CAIXA'!P27)</f>
        <v>0</v>
      </c>
      <c r="E27" s="163" t="n">
        <f aca="false">IF('ORÇ.GLOBAL P CAIXA'!K27="EXEC.",0,ROUND('ORÇ.GLOBAL P CAIXA'!Q27,2))</f>
        <v>0</v>
      </c>
      <c r="F27" s="163" t="n">
        <f aca="false">IF('ORÇ.GLOBAL P CAIXA'!K27="EXEC.",0,TRUNC((1+(IF(OR(H27=0,H27=""),'BDI REF.'!$K$5,CHOOSE(H27,'BDI REF.'!$K$5,'BDI REF.'!$K$6,'BDI REF.'!$K$7))))*'ORÇ.GLOBAL P CAIXA'!R27,2))</f>
        <v>0</v>
      </c>
      <c r="G27" s="163" t="n">
        <f aca="false">IF('ORÇ.GLOBAL P CAIXA'!K27="EXEC.",0,IF(E27&lt;&gt;0,ROUND(E27*F27,2),IF(R27=0,(SUMIF($S$12:$S$1011,B27,$R$12:$R$1011)),R27)))</f>
        <v>0</v>
      </c>
      <c r="H27" s="509" t="str">
        <f aca="false">IF('ORÇ.GLOBAL P CAIXA'!K27="EXEC.","",IF('ORÇ.GLOBAL P CAIXA'!H27&gt;0,'ORÇ.GLOBAL P CAIXA'!H27,""))</f>
        <v/>
      </c>
      <c r="I27" s="509" t="str">
        <f aca="false">IF('ORÇ.GLOBAL P CAIXA'!K27="EXEC.","",IF('ORÇ.GLOBAL P CAIXA'!I27&gt;0,'ORÇ.GLOBAL P CAIXA'!I27,""))</f>
        <v/>
      </c>
      <c r="J27" s="510" t="str">
        <f aca="false">IF('ORÇ.GLOBAL P CAIXA'!K27="EXEC.","",IF('ORÇ.GLOBAL P CAIXA'!J27&gt;0,'ORÇ.GLOBAL P CAIXA'!J27,""))</f>
        <v/>
      </c>
      <c r="K27" s="115"/>
      <c r="L27" s="168" t="str">
        <f aca="false">IF(B27&gt;0,"ok","ocultar")</f>
        <v>ocultar</v>
      </c>
      <c r="M27" s="511" t="n">
        <f aca="false">ROUND(IF($O27&lt;&gt;0,$O27*(INFORMAÇÕES!$T$113/INFORMAÇÕES!$T$117),0),2)</f>
        <v>0</v>
      </c>
      <c r="N27" s="511" t="n">
        <f aca="false">ROUND(IF($O27&lt;&gt;0,$O27*(INFORMAÇÕES!$T$114/INFORMAÇÕES!$T$117),0),2)</f>
        <v>0</v>
      </c>
      <c r="O27" s="512" t="n">
        <f aca="false">IF(E27=0,G27,0)</f>
        <v>0</v>
      </c>
      <c r="Q27" s="88"/>
      <c r="R27" s="163" t="n">
        <f aca="false">IF(E27&lt;&gt;0,G27,0)</f>
        <v>0</v>
      </c>
      <c r="S27" s="157" t="n">
        <f aca="false">IF(B27=0,S26,IF(ISNONTEXT(B27)=TRUE(),INT(B27),INT(LEFT(B27,FIND(".",B27)-1))))</f>
        <v>3</v>
      </c>
      <c r="T27" s="157" t="str">
        <f aca="false">IF(T28=1,1,IF(B27&lt;&gt;0,1,IF(C27&lt;&gt;0,1,IF(D27&lt;&gt;0,1,IF('ORÇ.GLOBAL REF.'!E27&lt;&gt;0,1,"")))))</f>
        <v/>
      </c>
      <c r="U27" s="157" t="str">
        <f aca="false">IF(S27=0," ",IF(S27&lt;&gt;S26,S27," "))</f>
        <v> </v>
      </c>
      <c r="V27" s="180"/>
    </row>
    <row r="28" s="174" customFormat="true" ht="14.25" hidden="false" customHeight="false" outlineLevel="0" collapsed="false">
      <c r="A28" s="159" t="n">
        <v>17</v>
      </c>
      <c r="B28" s="160" t="n">
        <f aca="false">IF('ORÇ.GLOBAL P CAIXA'!K28="EXEC.",0,'ORÇ.GLOBAL P CAIXA'!M28)</f>
        <v>0</v>
      </c>
      <c r="C28" s="161" t="n">
        <f aca="false">IF('ORÇ.GLOBAL P CAIXA'!K28="EXEC.",0,'ORÇ.GLOBAL P CAIXA'!O28)</f>
        <v>0</v>
      </c>
      <c r="D28" s="162" t="n">
        <f aca="false">IF('ORÇ.GLOBAL P CAIXA'!K28="EXEC.",0,'ORÇ.GLOBAL P CAIXA'!P28)</f>
        <v>0</v>
      </c>
      <c r="E28" s="163" t="n">
        <f aca="false">IF('ORÇ.GLOBAL P CAIXA'!K28="EXEC.",0,ROUND('ORÇ.GLOBAL P CAIXA'!Q28,2))</f>
        <v>0</v>
      </c>
      <c r="F28" s="163" t="n">
        <f aca="false">IF('ORÇ.GLOBAL P CAIXA'!K28="EXEC.",0,TRUNC((1+(IF(OR(H28=0,H28=""),'BDI REF.'!$K$5,CHOOSE(H28,'BDI REF.'!$K$5,'BDI REF.'!$K$6,'BDI REF.'!$K$7))))*'ORÇ.GLOBAL P CAIXA'!R28,2))</f>
        <v>0</v>
      </c>
      <c r="G28" s="163" t="n">
        <f aca="false">IF('ORÇ.GLOBAL P CAIXA'!K28="EXEC.",0,IF(E28&lt;&gt;0,ROUND(E28*F28,2),IF(R28=0,(SUMIF($S$12:$S$1011,B28,$R$12:$R$1011)),R28)))</f>
        <v>0</v>
      </c>
      <c r="H28" s="509" t="str">
        <f aca="false">IF('ORÇ.GLOBAL P CAIXA'!K28="EXEC.","",IF('ORÇ.GLOBAL P CAIXA'!H28&gt;0,'ORÇ.GLOBAL P CAIXA'!H28,""))</f>
        <v/>
      </c>
      <c r="I28" s="509" t="str">
        <f aca="false">IF('ORÇ.GLOBAL P CAIXA'!K28="EXEC.","",IF('ORÇ.GLOBAL P CAIXA'!I28&gt;0,'ORÇ.GLOBAL P CAIXA'!I28,""))</f>
        <v/>
      </c>
      <c r="J28" s="510" t="str">
        <f aca="false">IF('ORÇ.GLOBAL P CAIXA'!K28="EXEC.","",IF('ORÇ.GLOBAL P CAIXA'!J28&gt;0,'ORÇ.GLOBAL P CAIXA'!J28,""))</f>
        <v/>
      </c>
      <c r="K28" s="115"/>
      <c r="L28" s="168" t="str">
        <f aca="false">IF(B28&gt;0,"ok","ocultar")</f>
        <v>ocultar</v>
      </c>
      <c r="M28" s="511" t="n">
        <f aca="false">ROUND(IF($O28&lt;&gt;0,$O28*(INFORMAÇÕES!$T$113/INFORMAÇÕES!$T$117),0),2)</f>
        <v>0</v>
      </c>
      <c r="N28" s="511" t="n">
        <f aca="false">ROUND(IF($O28&lt;&gt;0,$O28*(INFORMAÇÕES!$T$114/INFORMAÇÕES!$T$117),0),2)</f>
        <v>0</v>
      </c>
      <c r="O28" s="512" t="n">
        <f aca="false">IF(E28=0,G28,0)</f>
        <v>0</v>
      </c>
      <c r="Q28" s="88"/>
      <c r="R28" s="163" t="n">
        <f aca="false">IF(E28&lt;&gt;0,G28,0)</f>
        <v>0</v>
      </c>
      <c r="S28" s="157" t="n">
        <f aca="false">IF(B28=0,S27,IF(ISNONTEXT(B28)=TRUE(),INT(B28),INT(LEFT(B28,FIND(".",B28)-1))))</f>
        <v>3</v>
      </c>
      <c r="T28" s="157" t="str">
        <f aca="false">IF(T29=1,1,IF(B28&lt;&gt;0,1,IF(C28&lt;&gt;0,1,IF(D28&lt;&gt;0,1,IF('ORÇ.GLOBAL REF.'!E28&lt;&gt;0,1,"")))))</f>
        <v/>
      </c>
      <c r="U28" s="157" t="str">
        <f aca="false">IF(S28=0," ",IF(S28&lt;&gt;S27,S28," "))</f>
        <v> </v>
      </c>
      <c r="V28" s="180"/>
    </row>
    <row r="29" s="174" customFormat="true" ht="14.25" hidden="false" customHeight="false" outlineLevel="0" collapsed="false">
      <c r="A29" s="159" t="n">
        <v>18</v>
      </c>
      <c r="B29" s="160" t="n">
        <f aca="false">IF('ORÇ.GLOBAL P CAIXA'!K29="EXEC.",0,'ORÇ.GLOBAL P CAIXA'!M29)</f>
        <v>0</v>
      </c>
      <c r="C29" s="161" t="n">
        <f aca="false">IF('ORÇ.GLOBAL P CAIXA'!K29="EXEC.",0,'ORÇ.GLOBAL P CAIXA'!O29)</f>
        <v>0</v>
      </c>
      <c r="D29" s="162" t="n">
        <f aca="false">IF('ORÇ.GLOBAL P CAIXA'!K29="EXEC.",0,'ORÇ.GLOBAL P CAIXA'!P29)</f>
        <v>0</v>
      </c>
      <c r="E29" s="163" t="n">
        <f aca="false">IF('ORÇ.GLOBAL P CAIXA'!K29="EXEC.",0,ROUND('ORÇ.GLOBAL P CAIXA'!Q29,2))</f>
        <v>0</v>
      </c>
      <c r="F29" s="163" t="n">
        <f aca="false">IF('ORÇ.GLOBAL P CAIXA'!K29="EXEC.",0,TRUNC((1+(IF(OR(H29=0,H29=""),'BDI REF.'!$K$5,CHOOSE(H29,'BDI REF.'!$K$5,'BDI REF.'!$K$6,'BDI REF.'!$K$7))))*'ORÇ.GLOBAL P CAIXA'!R29,2))</f>
        <v>0</v>
      </c>
      <c r="G29" s="163" t="n">
        <f aca="false">IF('ORÇ.GLOBAL P CAIXA'!K29="EXEC.",0,IF(E29&lt;&gt;0,ROUND(E29*F29,2),IF(R29=0,(SUMIF($S$12:$S$1011,B29,$R$12:$R$1011)),R29)))</f>
        <v>0</v>
      </c>
      <c r="H29" s="509" t="str">
        <f aca="false">IF('ORÇ.GLOBAL P CAIXA'!K29="EXEC.","",IF('ORÇ.GLOBAL P CAIXA'!H29&gt;0,'ORÇ.GLOBAL P CAIXA'!H29,""))</f>
        <v/>
      </c>
      <c r="I29" s="509" t="str">
        <f aca="false">IF('ORÇ.GLOBAL P CAIXA'!K29="EXEC.","",IF('ORÇ.GLOBAL P CAIXA'!I29&gt;0,'ORÇ.GLOBAL P CAIXA'!I29,""))</f>
        <v/>
      </c>
      <c r="J29" s="510" t="str">
        <f aca="false">IF('ORÇ.GLOBAL P CAIXA'!K29="EXEC.","",IF('ORÇ.GLOBAL P CAIXA'!J29&gt;0,'ORÇ.GLOBAL P CAIXA'!J29,""))</f>
        <v/>
      </c>
      <c r="K29" s="115"/>
      <c r="L29" s="168" t="str">
        <f aca="false">IF(B29&gt;0,"ok","ocultar")</f>
        <v>ocultar</v>
      </c>
      <c r="M29" s="511" t="n">
        <f aca="false">ROUND(IF($O29&lt;&gt;0,$O29*(INFORMAÇÕES!$T$113/INFORMAÇÕES!$T$117),0),2)</f>
        <v>0</v>
      </c>
      <c r="N29" s="511" t="n">
        <f aca="false">ROUND(IF($O29&lt;&gt;0,$O29*(INFORMAÇÕES!$T$114/INFORMAÇÕES!$T$117),0),2)</f>
        <v>0</v>
      </c>
      <c r="O29" s="512" t="n">
        <f aca="false">IF(E29=0,G29,0)</f>
        <v>0</v>
      </c>
      <c r="Q29" s="88"/>
      <c r="R29" s="163" t="n">
        <f aca="false">IF(E29&lt;&gt;0,G29,0)</f>
        <v>0</v>
      </c>
      <c r="S29" s="157" t="n">
        <f aca="false">IF(B29=0,S28,IF(ISNONTEXT(B29)=TRUE(),INT(B29),INT(LEFT(B29,FIND(".",B29)-1))))</f>
        <v>3</v>
      </c>
      <c r="T29" s="157" t="str">
        <f aca="false">IF(T30=1,1,IF(B29&lt;&gt;0,1,IF(C29&lt;&gt;0,1,IF(D29&lt;&gt;0,1,IF('ORÇ.GLOBAL REF.'!E29&lt;&gt;0,1,"")))))</f>
        <v/>
      </c>
      <c r="U29" s="157" t="str">
        <f aca="false">IF(S29=0," ",IF(S29&lt;&gt;S28,S29," "))</f>
        <v> </v>
      </c>
      <c r="V29" s="180"/>
    </row>
    <row r="30" s="174" customFormat="true" ht="14.25" hidden="false" customHeight="false" outlineLevel="0" collapsed="false">
      <c r="A30" s="159" t="n">
        <v>19</v>
      </c>
      <c r="B30" s="160" t="n">
        <f aca="false">IF('ORÇ.GLOBAL P CAIXA'!K30="EXEC.",0,'ORÇ.GLOBAL P CAIXA'!M30)</f>
        <v>0</v>
      </c>
      <c r="C30" s="161" t="n">
        <f aca="false">IF('ORÇ.GLOBAL P CAIXA'!K30="EXEC.",0,'ORÇ.GLOBAL P CAIXA'!O30)</f>
        <v>0</v>
      </c>
      <c r="D30" s="162" t="n">
        <f aca="false">IF('ORÇ.GLOBAL P CAIXA'!K30="EXEC.",0,'ORÇ.GLOBAL P CAIXA'!P30)</f>
        <v>0</v>
      </c>
      <c r="E30" s="163" t="n">
        <f aca="false">IF('ORÇ.GLOBAL P CAIXA'!K30="EXEC.",0,ROUND('ORÇ.GLOBAL P CAIXA'!Q30,2))</f>
        <v>0</v>
      </c>
      <c r="F30" s="163" t="n">
        <f aca="false">IF('ORÇ.GLOBAL P CAIXA'!K30="EXEC.",0,TRUNC((1+(IF(OR(H30=0,H30=""),'BDI REF.'!$K$5,CHOOSE(H30,'BDI REF.'!$K$5,'BDI REF.'!$K$6,'BDI REF.'!$K$7))))*'ORÇ.GLOBAL P CAIXA'!R30,2))</f>
        <v>0</v>
      </c>
      <c r="G30" s="163" t="n">
        <f aca="false">IF('ORÇ.GLOBAL P CAIXA'!K30="EXEC.",0,IF(E30&lt;&gt;0,ROUND(E30*F30,2),IF(R30=0,(SUMIF($S$12:$S$1011,B30,$R$12:$R$1011)),R30)))</f>
        <v>0</v>
      </c>
      <c r="H30" s="509" t="str">
        <f aca="false">IF('ORÇ.GLOBAL P CAIXA'!K30="EXEC.","",IF('ORÇ.GLOBAL P CAIXA'!H30&gt;0,'ORÇ.GLOBAL P CAIXA'!H30,""))</f>
        <v/>
      </c>
      <c r="I30" s="509" t="str">
        <f aca="false">IF('ORÇ.GLOBAL P CAIXA'!K30="EXEC.","",IF('ORÇ.GLOBAL P CAIXA'!I30&gt;0,'ORÇ.GLOBAL P CAIXA'!I30,""))</f>
        <v/>
      </c>
      <c r="J30" s="510" t="str">
        <f aca="false">IF('ORÇ.GLOBAL P CAIXA'!K30="EXEC.","",IF('ORÇ.GLOBAL P CAIXA'!J30&gt;0,'ORÇ.GLOBAL P CAIXA'!J30,""))</f>
        <v/>
      </c>
      <c r="K30" s="115"/>
      <c r="L30" s="168" t="str">
        <f aca="false">IF(B30&gt;0,"ok","ocultar")</f>
        <v>ocultar</v>
      </c>
      <c r="M30" s="511" t="n">
        <f aca="false">ROUND(IF($O30&lt;&gt;0,$O30*(INFORMAÇÕES!$T$113/INFORMAÇÕES!$T$117),0),2)</f>
        <v>0</v>
      </c>
      <c r="N30" s="511" t="n">
        <f aca="false">ROUND(IF($O30&lt;&gt;0,$O30*(INFORMAÇÕES!$T$114/INFORMAÇÕES!$T$117),0),2)</f>
        <v>0</v>
      </c>
      <c r="O30" s="512" t="n">
        <f aca="false">IF(E30=0,G30,0)</f>
        <v>0</v>
      </c>
      <c r="Q30" s="88"/>
      <c r="R30" s="163" t="n">
        <f aca="false">IF(E30&lt;&gt;0,G30,0)</f>
        <v>0</v>
      </c>
      <c r="S30" s="157" t="n">
        <f aca="false">IF(B30=0,S29,IF(ISNONTEXT(B30)=TRUE(),INT(B30),INT(LEFT(B30,FIND(".",B30)-1))))</f>
        <v>3</v>
      </c>
      <c r="T30" s="157" t="str">
        <f aca="false">IF(T31=1,1,IF(B30&lt;&gt;0,1,IF(C30&lt;&gt;0,1,IF(D30&lt;&gt;0,1,IF('ORÇ.GLOBAL REF.'!E30&lt;&gt;0,1,"")))))</f>
        <v/>
      </c>
      <c r="U30" s="157" t="str">
        <f aca="false">IF(S30=0," ",IF(S30&lt;&gt;S29,S30," "))</f>
        <v> </v>
      </c>
      <c r="V30" s="180"/>
    </row>
    <row r="31" s="174" customFormat="true" ht="14.25" hidden="false" customHeight="false" outlineLevel="0" collapsed="false">
      <c r="A31" s="159" t="n">
        <v>20</v>
      </c>
      <c r="B31" s="160" t="n">
        <f aca="false">IF('ORÇ.GLOBAL P CAIXA'!K31="EXEC.",0,'ORÇ.GLOBAL P CAIXA'!M31)</f>
        <v>0</v>
      </c>
      <c r="C31" s="161" t="n">
        <f aca="false">IF('ORÇ.GLOBAL P CAIXA'!K31="EXEC.",0,'ORÇ.GLOBAL P CAIXA'!O31)</f>
        <v>0</v>
      </c>
      <c r="D31" s="162" t="n">
        <f aca="false">IF('ORÇ.GLOBAL P CAIXA'!K31="EXEC.",0,'ORÇ.GLOBAL P CAIXA'!P31)</f>
        <v>0</v>
      </c>
      <c r="E31" s="163" t="n">
        <f aca="false">IF('ORÇ.GLOBAL P CAIXA'!K31="EXEC.",0,ROUND('ORÇ.GLOBAL P CAIXA'!Q31,2))</f>
        <v>0</v>
      </c>
      <c r="F31" s="163" t="n">
        <f aca="false">IF('ORÇ.GLOBAL P CAIXA'!K31="EXEC.",0,TRUNC((1+(IF(OR(H31=0,H31=""),'BDI REF.'!$K$5,CHOOSE(H31,'BDI REF.'!$K$5,'BDI REF.'!$K$6,'BDI REF.'!$K$7))))*'ORÇ.GLOBAL P CAIXA'!R31,2))</f>
        <v>0</v>
      </c>
      <c r="G31" s="163" t="n">
        <f aca="false">IF('ORÇ.GLOBAL P CAIXA'!K31="EXEC.",0,IF(E31&lt;&gt;0,ROUND(E31*F31,2),IF(R31=0,(SUMIF($S$12:$S$1011,B31,$R$12:$R$1011)),R31)))</f>
        <v>0</v>
      </c>
      <c r="H31" s="509" t="str">
        <f aca="false">IF('ORÇ.GLOBAL P CAIXA'!K31="EXEC.","",IF('ORÇ.GLOBAL P CAIXA'!H31&gt;0,'ORÇ.GLOBAL P CAIXA'!H31,""))</f>
        <v/>
      </c>
      <c r="I31" s="509" t="str">
        <f aca="false">IF('ORÇ.GLOBAL P CAIXA'!K31="EXEC.","",IF('ORÇ.GLOBAL P CAIXA'!I31&gt;0,'ORÇ.GLOBAL P CAIXA'!I31,""))</f>
        <v/>
      </c>
      <c r="J31" s="510" t="str">
        <f aca="false">IF('ORÇ.GLOBAL P CAIXA'!K31="EXEC.","",IF('ORÇ.GLOBAL P CAIXA'!J31&gt;0,'ORÇ.GLOBAL P CAIXA'!J31,""))</f>
        <v/>
      </c>
      <c r="K31" s="115"/>
      <c r="L31" s="168" t="str">
        <f aca="false">IF(B31&gt;0,"ok","ocultar")</f>
        <v>ocultar</v>
      </c>
      <c r="M31" s="511" t="n">
        <f aca="false">ROUND(IF($O31&lt;&gt;0,$O31*(INFORMAÇÕES!$T$113/INFORMAÇÕES!$T$117),0),2)</f>
        <v>0</v>
      </c>
      <c r="N31" s="511" t="n">
        <f aca="false">ROUND(IF($O31&lt;&gt;0,$O31*(INFORMAÇÕES!$T$114/INFORMAÇÕES!$T$117),0),2)</f>
        <v>0</v>
      </c>
      <c r="O31" s="512" t="n">
        <f aca="false">IF(E31=0,G31,0)</f>
        <v>0</v>
      </c>
      <c r="Q31" s="88"/>
      <c r="R31" s="163" t="n">
        <f aca="false">IF(E31&lt;&gt;0,G31,0)</f>
        <v>0</v>
      </c>
      <c r="S31" s="157" t="n">
        <f aca="false">IF(B31=0,S30,IF(ISNONTEXT(B31)=TRUE(),INT(B31),INT(LEFT(B31,FIND(".",B31)-1))))</f>
        <v>3</v>
      </c>
      <c r="T31" s="157" t="str">
        <f aca="false">IF(T32=1,1,IF(B31&lt;&gt;0,1,IF(C31&lt;&gt;0,1,IF(D31&lt;&gt;0,1,IF('ORÇ.GLOBAL REF.'!E31&lt;&gt;0,1,"")))))</f>
        <v/>
      </c>
      <c r="U31" s="157" t="str">
        <f aca="false">IF(S31=0," ",IF(S31&lt;&gt;S30,S31," "))</f>
        <v> </v>
      </c>
      <c r="V31" s="180"/>
    </row>
    <row r="32" s="174" customFormat="true" ht="14.25" hidden="false" customHeight="false" outlineLevel="0" collapsed="false">
      <c r="A32" s="159" t="n">
        <v>21</v>
      </c>
      <c r="B32" s="160" t="n">
        <f aca="false">IF('ORÇ.GLOBAL P CAIXA'!K32="EXEC.",0,'ORÇ.GLOBAL P CAIXA'!M32)</f>
        <v>0</v>
      </c>
      <c r="C32" s="161" t="n">
        <f aca="false">IF('ORÇ.GLOBAL P CAIXA'!K32="EXEC.",0,'ORÇ.GLOBAL P CAIXA'!O32)</f>
        <v>0</v>
      </c>
      <c r="D32" s="162" t="n">
        <f aca="false">IF('ORÇ.GLOBAL P CAIXA'!K32="EXEC.",0,'ORÇ.GLOBAL P CAIXA'!P32)</f>
        <v>0</v>
      </c>
      <c r="E32" s="163" t="n">
        <f aca="false">IF('ORÇ.GLOBAL P CAIXA'!K32="EXEC.",0,ROUND('ORÇ.GLOBAL P CAIXA'!Q32,2))</f>
        <v>0</v>
      </c>
      <c r="F32" s="163" t="n">
        <f aca="false">IF('ORÇ.GLOBAL P CAIXA'!K32="EXEC.",0,TRUNC((1+(IF(OR(H32=0,H32=""),'BDI REF.'!$K$5,CHOOSE(H32,'BDI REF.'!$K$5,'BDI REF.'!$K$6,'BDI REF.'!$K$7))))*'ORÇ.GLOBAL P CAIXA'!R32,2))</f>
        <v>0</v>
      </c>
      <c r="G32" s="163" t="n">
        <f aca="false">IF('ORÇ.GLOBAL P CAIXA'!K32="EXEC.",0,IF(E32&lt;&gt;0,ROUND(E32*F32,2),IF(R32=0,(SUMIF($S$12:$S$1011,B32,$R$12:$R$1011)),R32)))</f>
        <v>0</v>
      </c>
      <c r="H32" s="509" t="str">
        <f aca="false">IF('ORÇ.GLOBAL P CAIXA'!K32="EXEC.","",IF('ORÇ.GLOBAL P CAIXA'!H32&gt;0,'ORÇ.GLOBAL P CAIXA'!H32,""))</f>
        <v/>
      </c>
      <c r="I32" s="509" t="str">
        <f aca="false">IF('ORÇ.GLOBAL P CAIXA'!K32="EXEC.","",IF('ORÇ.GLOBAL P CAIXA'!I32&gt;0,'ORÇ.GLOBAL P CAIXA'!I32,""))</f>
        <v/>
      </c>
      <c r="J32" s="510" t="str">
        <f aca="false">IF('ORÇ.GLOBAL P CAIXA'!K32="EXEC.","",IF('ORÇ.GLOBAL P CAIXA'!J32&gt;0,'ORÇ.GLOBAL P CAIXA'!J32,""))</f>
        <v/>
      </c>
      <c r="K32" s="115"/>
      <c r="L32" s="168" t="str">
        <f aca="false">IF(B32&gt;0,"ok","ocultar")</f>
        <v>ocultar</v>
      </c>
      <c r="M32" s="511" t="n">
        <f aca="false">ROUND(IF($O32&lt;&gt;0,$O32*(INFORMAÇÕES!$T$113/INFORMAÇÕES!$T$117),0),2)</f>
        <v>0</v>
      </c>
      <c r="N32" s="511" t="n">
        <f aca="false">ROUND(IF($O32&lt;&gt;0,$O32*(INFORMAÇÕES!$T$114/INFORMAÇÕES!$T$117),0),2)</f>
        <v>0</v>
      </c>
      <c r="O32" s="512" t="n">
        <f aca="false">IF(E32=0,G32,0)</f>
        <v>0</v>
      </c>
      <c r="Q32" s="88"/>
      <c r="R32" s="163" t="n">
        <f aca="false">IF(E32&lt;&gt;0,G32,0)</f>
        <v>0</v>
      </c>
      <c r="S32" s="157" t="n">
        <f aca="false">IF(B32=0,S31,IF(ISNONTEXT(B32)=TRUE(),INT(B32),INT(LEFT(B32,FIND(".",B32)-1))))</f>
        <v>3</v>
      </c>
      <c r="T32" s="157" t="str">
        <f aca="false">IF(T33=1,1,IF(B32&lt;&gt;0,1,IF(C32&lt;&gt;0,1,IF(D32&lt;&gt;0,1,IF('ORÇ.GLOBAL REF.'!E32&lt;&gt;0,1,"")))))</f>
        <v/>
      </c>
      <c r="U32" s="157" t="str">
        <f aca="false">IF(S32=0," ",IF(S32&lt;&gt;S31,S32," "))</f>
        <v> </v>
      </c>
      <c r="V32" s="180"/>
    </row>
    <row r="33" s="174" customFormat="true" ht="14.25" hidden="false" customHeight="false" outlineLevel="0" collapsed="false">
      <c r="A33" s="159" t="n">
        <v>22</v>
      </c>
      <c r="B33" s="160" t="n">
        <f aca="false">IF('ORÇ.GLOBAL P CAIXA'!K33="EXEC.",0,'ORÇ.GLOBAL P CAIXA'!M33)</f>
        <v>0</v>
      </c>
      <c r="C33" s="161" t="n">
        <f aca="false">IF('ORÇ.GLOBAL P CAIXA'!K33="EXEC.",0,'ORÇ.GLOBAL P CAIXA'!O33)</f>
        <v>0</v>
      </c>
      <c r="D33" s="162" t="n">
        <f aca="false">IF('ORÇ.GLOBAL P CAIXA'!K33="EXEC.",0,'ORÇ.GLOBAL P CAIXA'!P33)</f>
        <v>0</v>
      </c>
      <c r="E33" s="163" t="n">
        <f aca="false">IF('ORÇ.GLOBAL P CAIXA'!K33="EXEC.",0,ROUND('ORÇ.GLOBAL P CAIXA'!Q33,2))</f>
        <v>0</v>
      </c>
      <c r="F33" s="163" t="n">
        <f aca="false">IF('ORÇ.GLOBAL P CAIXA'!K33="EXEC.",0,TRUNC((1+(IF(OR(H33=0,H33=""),'BDI REF.'!$K$5,CHOOSE(H33,'BDI REF.'!$K$5,'BDI REF.'!$K$6,'BDI REF.'!$K$7))))*'ORÇ.GLOBAL P CAIXA'!R33,2))</f>
        <v>0</v>
      </c>
      <c r="G33" s="163" t="n">
        <f aca="false">IF('ORÇ.GLOBAL P CAIXA'!K33="EXEC.",0,IF(E33&lt;&gt;0,ROUND(E33*F33,2),IF(R33=0,(SUMIF($S$12:$S$1011,B33,$R$12:$R$1011)),R33)))</f>
        <v>0</v>
      </c>
      <c r="H33" s="509" t="str">
        <f aca="false">IF('ORÇ.GLOBAL P CAIXA'!K33="EXEC.","",IF('ORÇ.GLOBAL P CAIXA'!H33&gt;0,'ORÇ.GLOBAL P CAIXA'!H33,""))</f>
        <v/>
      </c>
      <c r="I33" s="509" t="str">
        <f aca="false">IF('ORÇ.GLOBAL P CAIXA'!K33="EXEC.","",IF('ORÇ.GLOBAL P CAIXA'!I33&gt;0,'ORÇ.GLOBAL P CAIXA'!I33,""))</f>
        <v/>
      </c>
      <c r="J33" s="510" t="str">
        <f aca="false">IF('ORÇ.GLOBAL P CAIXA'!K33="EXEC.","",IF('ORÇ.GLOBAL P CAIXA'!J33&gt;0,'ORÇ.GLOBAL P CAIXA'!J33,""))</f>
        <v/>
      </c>
      <c r="K33" s="115"/>
      <c r="L33" s="168" t="str">
        <f aca="false">IF(B33&gt;0,"ok","ocultar")</f>
        <v>ocultar</v>
      </c>
      <c r="M33" s="511" t="n">
        <f aca="false">ROUND(IF($O33&lt;&gt;0,$O33*(INFORMAÇÕES!$T$113/INFORMAÇÕES!$T$117),0),2)</f>
        <v>0</v>
      </c>
      <c r="N33" s="511" t="n">
        <f aca="false">ROUND(IF($O33&lt;&gt;0,$O33*(INFORMAÇÕES!$T$114/INFORMAÇÕES!$T$117),0),2)</f>
        <v>0</v>
      </c>
      <c r="O33" s="512" t="n">
        <f aca="false">IF(E33=0,G33,0)</f>
        <v>0</v>
      </c>
      <c r="Q33" s="88"/>
      <c r="R33" s="163" t="n">
        <f aca="false">IF(E33&lt;&gt;0,G33,0)</f>
        <v>0</v>
      </c>
      <c r="S33" s="157" t="n">
        <f aca="false">IF(B33=0,S32,IF(ISNONTEXT(B33)=TRUE(),INT(B33),INT(LEFT(B33,FIND(".",B33)-1))))</f>
        <v>3</v>
      </c>
      <c r="T33" s="157" t="str">
        <f aca="false">IF(T34=1,1,IF(B33&lt;&gt;0,1,IF(C33&lt;&gt;0,1,IF(D33&lt;&gt;0,1,IF('ORÇ.GLOBAL REF.'!E33&lt;&gt;0,1,"")))))</f>
        <v/>
      </c>
      <c r="U33" s="157" t="str">
        <f aca="false">IF(S33=0," ",IF(S33&lt;&gt;S32,S33," "))</f>
        <v> </v>
      </c>
      <c r="V33" s="180"/>
    </row>
    <row r="34" s="174" customFormat="true" ht="14.25" hidden="false" customHeight="false" outlineLevel="0" collapsed="false">
      <c r="A34" s="159" t="n">
        <v>23</v>
      </c>
      <c r="B34" s="160" t="n">
        <f aca="false">IF('ORÇ.GLOBAL P CAIXA'!K34="EXEC.",0,'ORÇ.GLOBAL P CAIXA'!M34)</f>
        <v>0</v>
      </c>
      <c r="C34" s="161" t="n">
        <f aca="false">IF('ORÇ.GLOBAL P CAIXA'!K34="EXEC.",0,'ORÇ.GLOBAL P CAIXA'!O34)</f>
        <v>0</v>
      </c>
      <c r="D34" s="162" t="n">
        <f aca="false">IF('ORÇ.GLOBAL P CAIXA'!K34="EXEC.",0,'ORÇ.GLOBAL P CAIXA'!P34)</f>
        <v>0</v>
      </c>
      <c r="E34" s="163" t="n">
        <f aca="false">IF('ORÇ.GLOBAL P CAIXA'!K34="EXEC.",0,ROUND('ORÇ.GLOBAL P CAIXA'!Q34,2))</f>
        <v>0</v>
      </c>
      <c r="F34" s="163" t="n">
        <f aca="false">IF('ORÇ.GLOBAL P CAIXA'!K34="EXEC.",0,TRUNC((1+(IF(OR(H34=0,H34=""),'BDI REF.'!$K$5,CHOOSE(H34,'BDI REF.'!$K$5,'BDI REF.'!$K$6,'BDI REF.'!$K$7))))*'ORÇ.GLOBAL P CAIXA'!R34,2))</f>
        <v>0</v>
      </c>
      <c r="G34" s="163" t="n">
        <f aca="false">IF('ORÇ.GLOBAL P CAIXA'!K34="EXEC.",0,IF(E34&lt;&gt;0,ROUND(E34*F34,2),IF(R34=0,(SUMIF($S$12:$S$1011,B34,$R$12:$R$1011)),R34)))</f>
        <v>0</v>
      </c>
      <c r="H34" s="509" t="str">
        <f aca="false">IF('ORÇ.GLOBAL P CAIXA'!K34="EXEC.","",IF('ORÇ.GLOBAL P CAIXA'!H34&gt;0,'ORÇ.GLOBAL P CAIXA'!H34,""))</f>
        <v/>
      </c>
      <c r="I34" s="509" t="str">
        <f aca="false">IF('ORÇ.GLOBAL P CAIXA'!K34="EXEC.","",IF('ORÇ.GLOBAL P CAIXA'!I34&gt;0,'ORÇ.GLOBAL P CAIXA'!I34,""))</f>
        <v/>
      </c>
      <c r="J34" s="510" t="str">
        <f aca="false">IF('ORÇ.GLOBAL P CAIXA'!K34="EXEC.","",IF('ORÇ.GLOBAL P CAIXA'!J34&gt;0,'ORÇ.GLOBAL P CAIXA'!J34,""))</f>
        <v/>
      </c>
      <c r="K34" s="115"/>
      <c r="L34" s="168" t="str">
        <f aca="false">IF(B34&gt;0,"ok","ocultar")</f>
        <v>ocultar</v>
      </c>
      <c r="M34" s="511" t="n">
        <f aca="false">ROUND(IF($O34&lt;&gt;0,$O34*(INFORMAÇÕES!$T$113/INFORMAÇÕES!$T$117),0),2)</f>
        <v>0</v>
      </c>
      <c r="N34" s="511" t="n">
        <f aca="false">ROUND(IF($O34&lt;&gt;0,$O34*(INFORMAÇÕES!$T$114/INFORMAÇÕES!$T$117),0),2)</f>
        <v>0</v>
      </c>
      <c r="O34" s="512" t="n">
        <f aca="false">IF(E34=0,G34,0)</f>
        <v>0</v>
      </c>
      <c r="Q34" s="88"/>
      <c r="R34" s="163" t="n">
        <f aca="false">IF(E34&lt;&gt;0,G34,0)</f>
        <v>0</v>
      </c>
      <c r="S34" s="157" t="n">
        <f aca="false">IF(B34=0,S33,IF(ISNONTEXT(B34)=TRUE(),INT(B34),INT(LEFT(B34,FIND(".",B34)-1))))</f>
        <v>3</v>
      </c>
      <c r="T34" s="157" t="str">
        <f aca="false">IF(T35=1,1,IF(B34&lt;&gt;0,1,IF(C34&lt;&gt;0,1,IF(D34&lt;&gt;0,1,IF('ORÇ.GLOBAL REF.'!E34&lt;&gt;0,1,"")))))</f>
        <v/>
      </c>
      <c r="U34" s="157" t="str">
        <f aca="false">IF(S34=0," ",IF(S34&lt;&gt;S33,S34," "))</f>
        <v> </v>
      </c>
      <c r="V34" s="180"/>
    </row>
    <row r="35" s="174" customFormat="true" ht="14.25" hidden="false" customHeight="false" outlineLevel="0" collapsed="false">
      <c r="A35" s="159" t="n">
        <v>24</v>
      </c>
      <c r="B35" s="160" t="n">
        <f aca="false">IF('ORÇ.GLOBAL P CAIXA'!K35="EXEC.",0,'ORÇ.GLOBAL P CAIXA'!M35)</f>
        <v>0</v>
      </c>
      <c r="C35" s="161" t="n">
        <f aca="false">IF('ORÇ.GLOBAL P CAIXA'!K35="EXEC.",0,'ORÇ.GLOBAL P CAIXA'!O35)</f>
        <v>0</v>
      </c>
      <c r="D35" s="162" t="n">
        <f aca="false">IF('ORÇ.GLOBAL P CAIXA'!K35="EXEC.",0,'ORÇ.GLOBAL P CAIXA'!P35)</f>
        <v>0</v>
      </c>
      <c r="E35" s="163" t="n">
        <f aca="false">IF('ORÇ.GLOBAL P CAIXA'!K35="EXEC.",0,ROUND('ORÇ.GLOBAL P CAIXA'!Q35,2))</f>
        <v>0</v>
      </c>
      <c r="F35" s="163" t="n">
        <f aca="false">IF('ORÇ.GLOBAL P CAIXA'!K35="EXEC.",0,TRUNC((1+(IF(OR(H35=0,H35=""),'BDI REF.'!$K$5,CHOOSE(H35,'BDI REF.'!$K$5,'BDI REF.'!$K$6,'BDI REF.'!$K$7))))*'ORÇ.GLOBAL P CAIXA'!R35,2))</f>
        <v>0</v>
      </c>
      <c r="G35" s="163" t="n">
        <f aca="false">IF('ORÇ.GLOBAL P CAIXA'!K35="EXEC.",0,IF(E35&lt;&gt;0,ROUND(E35*F35,2),IF(R35=0,(SUMIF($S$12:$S$1011,B35,$R$12:$R$1011)),R35)))</f>
        <v>0</v>
      </c>
      <c r="H35" s="509" t="str">
        <f aca="false">IF('ORÇ.GLOBAL P CAIXA'!K35="EXEC.","",IF('ORÇ.GLOBAL P CAIXA'!H35&gt;0,'ORÇ.GLOBAL P CAIXA'!H35,""))</f>
        <v/>
      </c>
      <c r="I35" s="509" t="str">
        <f aca="false">IF('ORÇ.GLOBAL P CAIXA'!K35="EXEC.","",IF('ORÇ.GLOBAL P CAIXA'!I35&gt;0,'ORÇ.GLOBAL P CAIXA'!I35,""))</f>
        <v/>
      </c>
      <c r="J35" s="510" t="str">
        <f aca="false">IF('ORÇ.GLOBAL P CAIXA'!K35="EXEC.","",IF('ORÇ.GLOBAL P CAIXA'!J35&gt;0,'ORÇ.GLOBAL P CAIXA'!J35,""))</f>
        <v/>
      </c>
      <c r="K35" s="115"/>
      <c r="L35" s="168" t="str">
        <f aca="false">IF(B35&gt;0,"ok","ocultar")</f>
        <v>ocultar</v>
      </c>
      <c r="M35" s="511" t="n">
        <f aca="false">ROUND(IF($O35&lt;&gt;0,$O35*(INFORMAÇÕES!$T$113/INFORMAÇÕES!$T$117),0),2)</f>
        <v>0</v>
      </c>
      <c r="N35" s="511" t="n">
        <f aca="false">ROUND(IF($O35&lt;&gt;0,$O35*(INFORMAÇÕES!$T$114/INFORMAÇÕES!$T$117),0),2)</f>
        <v>0</v>
      </c>
      <c r="O35" s="512" t="n">
        <f aca="false">IF(E35=0,G35,0)</f>
        <v>0</v>
      </c>
      <c r="Q35" s="88"/>
      <c r="R35" s="163" t="n">
        <f aca="false">IF(E35&lt;&gt;0,G35,0)</f>
        <v>0</v>
      </c>
      <c r="S35" s="157" t="n">
        <f aca="false">IF(B35=0,S34,IF(ISNONTEXT(B35)=TRUE(),INT(B35),INT(LEFT(B35,FIND(".",B35)-1))))</f>
        <v>3</v>
      </c>
      <c r="T35" s="157" t="str">
        <f aca="false">IF(T36=1,1,IF(B35&lt;&gt;0,1,IF(C35&lt;&gt;0,1,IF(D35&lt;&gt;0,1,IF('ORÇ.GLOBAL REF.'!E35&lt;&gt;0,1,"")))))</f>
        <v/>
      </c>
      <c r="U35" s="157" t="str">
        <f aca="false">IF(S35=0," ",IF(S35&lt;&gt;S34,S35," "))</f>
        <v> </v>
      </c>
      <c r="V35" s="180"/>
    </row>
    <row r="36" s="174" customFormat="true" ht="14.25" hidden="false" customHeight="false" outlineLevel="0" collapsed="false">
      <c r="A36" s="159" t="n">
        <v>25</v>
      </c>
      <c r="B36" s="160" t="n">
        <f aca="false">IF('ORÇ.GLOBAL P CAIXA'!K36="EXEC.",0,'ORÇ.GLOBAL P CAIXA'!M36)</f>
        <v>0</v>
      </c>
      <c r="C36" s="161" t="n">
        <f aca="false">IF('ORÇ.GLOBAL P CAIXA'!K36="EXEC.",0,'ORÇ.GLOBAL P CAIXA'!O36)</f>
        <v>0</v>
      </c>
      <c r="D36" s="162" t="n">
        <f aca="false">IF('ORÇ.GLOBAL P CAIXA'!K36="EXEC.",0,'ORÇ.GLOBAL P CAIXA'!P36)</f>
        <v>0</v>
      </c>
      <c r="E36" s="163" t="n">
        <f aca="false">IF('ORÇ.GLOBAL P CAIXA'!K36="EXEC.",0,ROUND('ORÇ.GLOBAL P CAIXA'!Q36,2))</f>
        <v>0</v>
      </c>
      <c r="F36" s="163" t="n">
        <f aca="false">IF('ORÇ.GLOBAL P CAIXA'!K36="EXEC.",0,TRUNC((1+(IF(OR(H36=0,H36=""),'BDI REF.'!$K$5,CHOOSE(H36,'BDI REF.'!$K$5,'BDI REF.'!$K$6,'BDI REF.'!$K$7))))*'ORÇ.GLOBAL P CAIXA'!R36,2))</f>
        <v>0</v>
      </c>
      <c r="G36" s="163" t="n">
        <f aca="false">IF('ORÇ.GLOBAL P CAIXA'!K36="EXEC.",0,IF(E36&lt;&gt;0,ROUND(E36*F36,2),IF(R36=0,(SUMIF($S$12:$S$1011,B36,$R$12:$R$1011)),R36)))</f>
        <v>0</v>
      </c>
      <c r="H36" s="509" t="str">
        <f aca="false">IF('ORÇ.GLOBAL P CAIXA'!K36="EXEC.","",IF('ORÇ.GLOBAL P CAIXA'!H36&gt;0,'ORÇ.GLOBAL P CAIXA'!H36,""))</f>
        <v/>
      </c>
      <c r="I36" s="509" t="str">
        <f aca="false">IF('ORÇ.GLOBAL P CAIXA'!K36="EXEC.","",IF('ORÇ.GLOBAL P CAIXA'!I36&gt;0,'ORÇ.GLOBAL P CAIXA'!I36,""))</f>
        <v/>
      </c>
      <c r="J36" s="510" t="str">
        <f aca="false">IF('ORÇ.GLOBAL P CAIXA'!K36="EXEC.","",IF('ORÇ.GLOBAL P CAIXA'!J36&gt;0,'ORÇ.GLOBAL P CAIXA'!J36,""))</f>
        <v/>
      </c>
      <c r="K36" s="115"/>
      <c r="L36" s="168" t="str">
        <f aca="false">IF(B36&gt;0,"ok","ocultar")</f>
        <v>ocultar</v>
      </c>
      <c r="M36" s="511" t="n">
        <f aca="false">ROUND(IF($O36&lt;&gt;0,$O36*(INFORMAÇÕES!$T$113/INFORMAÇÕES!$T$117),0),2)</f>
        <v>0</v>
      </c>
      <c r="N36" s="511" t="n">
        <f aca="false">ROUND(IF($O36&lt;&gt;0,$O36*(INFORMAÇÕES!$T$114/INFORMAÇÕES!$T$117),0),2)</f>
        <v>0</v>
      </c>
      <c r="O36" s="512" t="n">
        <f aca="false">IF(E36=0,G36,0)</f>
        <v>0</v>
      </c>
      <c r="Q36" s="88"/>
      <c r="R36" s="163" t="n">
        <f aca="false">IF(E36&lt;&gt;0,G36,0)</f>
        <v>0</v>
      </c>
      <c r="S36" s="157" t="n">
        <f aca="false">IF(B36=0,S35,IF(ISNONTEXT(B36)=TRUE(),INT(B36),INT(LEFT(B36,FIND(".",B36)-1))))</f>
        <v>3</v>
      </c>
      <c r="T36" s="157" t="str">
        <f aca="false">IF(T37=1,1,IF(B36&lt;&gt;0,1,IF(C36&lt;&gt;0,1,IF(D36&lt;&gt;0,1,IF('ORÇ.GLOBAL REF.'!E36&lt;&gt;0,1,"")))))</f>
        <v/>
      </c>
      <c r="U36" s="157" t="str">
        <f aca="false">IF(S36=0," ",IF(S36&lt;&gt;S35,S36," "))</f>
        <v> </v>
      </c>
      <c r="V36" s="180"/>
    </row>
    <row r="37" s="174" customFormat="true" ht="14.25" hidden="false" customHeight="false" outlineLevel="0" collapsed="false">
      <c r="A37" s="159" t="n">
        <v>26</v>
      </c>
      <c r="B37" s="160" t="n">
        <f aca="false">IF('ORÇ.GLOBAL P CAIXA'!K37="EXEC.",0,'ORÇ.GLOBAL P CAIXA'!M37)</f>
        <v>0</v>
      </c>
      <c r="C37" s="161" t="n">
        <f aca="false">IF('ORÇ.GLOBAL P CAIXA'!K37="EXEC.",0,'ORÇ.GLOBAL P CAIXA'!O37)</f>
        <v>0</v>
      </c>
      <c r="D37" s="162" t="n">
        <f aca="false">IF('ORÇ.GLOBAL P CAIXA'!K37="EXEC.",0,'ORÇ.GLOBAL P CAIXA'!P37)</f>
        <v>0</v>
      </c>
      <c r="E37" s="163" t="n">
        <f aca="false">IF('ORÇ.GLOBAL P CAIXA'!K37="EXEC.",0,ROUND('ORÇ.GLOBAL P CAIXA'!Q37,2))</f>
        <v>0</v>
      </c>
      <c r="F37" s="163" t="n">
        <f aca="false">IF('ORÇ.GLOBAL P CAIXA'!K37="EXEC.",0,TRUNC((1+(IF(OR(H37=0,H37=""),'BDI REF.'!$K$5,CHOOSE(H37,'BDI REF.'!$K$5,'BDI REF.'!$K$6,'BDI REF.'!$K$7))))*'ORÇ.GLOBAL P CAIXA'!R37,2))</f>
        <v>0</v>
      </c>
      <c r="G37" s="163" t="n">
        <f aca="false">IF('ORÇ.GLOBAL P CAIXA'!K37="EXEC.",0,IF(E37&lt;&gt;0,ROUND(E37*F37,2),IF(R37=0,(SUMIF($S$12:$S$1011,B37,$R$12:$R$1011)),R37)))</f>
        <v>0</v>
      </c>
      <c r="H37" s="509" t="str">
        <f aca="false">IF('ORÇ.GLOBAL P CAIXA'!K37="EXEC.","",IF('ORÇ.GLOBAL P CAIXA'!H37&gt;0,'ORÇ.GLOBAL P CAIXA'!H37,""))</f>
        <v/>
      </c>
      <c r="I37" s="509" t="str">
        <f aca="false">IF('ORÇ.GLOBAL P CAIXA'!K37="EXEC.","",IF('ORÇ.GLOBAL P CAIXA'!I37&gt;0,'ORÇ.GLOBAL P CAIXA'!I37,""))</f>
        <v/>
      </c>
      <c r="J37" s="510" t="str">
        <f aca="false">IF('ORÇ.GLOBAL P CAIXA'!K37="EXEC.","",IF('ORÇ.GLOBAL P CAIXA'!J37&gt;0,'ORÇ.GLOBAL P CAIXA'!J37,""))</f>
        <v/>
      </c>
      <c r="K37" s="115"/>
      <c r="L37" s="168" t="str">
        <f aca="false">IF(B37&gt;0,"ok","ocultar")</f>
        <v>ocultar</v>
      </c>
      <c r="M37" s="511" t="n">
        <f aca="false">ROUND(IF($O37&lt;&gt;0,$O37*(INFORMAÇÕES!$T$113/INFORMAÇÕES!$T$117),0),2)</f>
        <v>0</v>
      </c>
      <c r="N37" s="511" t="n">
        <f aca="false">ROUND(IF($O37&lt;&gt;0,$O37*(INFORMAÇÕES!$T$114/INFORMAÇÕES!$T$117),0),2)</f>
        <v>0</v>
      </c>
      <c r="O37" s="512" t="n">
        <f aca="false">IF(E37=0,G37,0)</f>
        <v>0</v>
      </c>
      <c r="Q37" s="88"/>
      <c r="R37" s="163" t="n">
        <f aca="false">IF(E37&lt;&gt;0,G37,0)</f>
        <v>0</v>
      </c>
      <c r="S37" s="157" t="n">
        <f aca="false">IF(B37=0,S36,IF(ISNONTEXT(B37)=TRUE(),INT(B37),INT(LEFT(B37,FIND(".",B37)-1))))</f>
        <v>3</v>
      </c>
      <c r="T37" s="157" t="str">
        <f aca="false">IF(T38=1,1,IF(B37&lt;&gt;0,1,IF(C37&lt;&gt;0,1,IF(D37&lt;&gt;0,1,IF('ORÇ.GLOBAL REF.'!E37&lt;&gt;0,1,"")))))</f>
        <v/>
      </c>
      <c r="U37" s="157" t="str">
        <f aca="false">IF(S37=0," ",IF(S37&lt;&gt;S36,S37," "))</f>
        <v> </v>
      </c>
      <c r="V37" s="180"/>
    </row>
    <row r="38" s="174" customFormat="true" ht="14.25" hidden="false" customHeight="false" outlineLevel="0" collapsed="false">
      <c r="A38" s="159" t="n">
        <v>27</v>
      </c>
      <c r="B38" s="160" t="n">
        <f aca="false">IF('ORÇ.GLOBAL P CAIXA'!K38="EXEC.",0,'ORÇ.GLOBAL P CAIXA'!M38)</f>
        <v>0</v>
      </c>
      <c r="C38" s="161" t="n">
        <f aca="false">IF('ORÇ.GLOBAL P CAIXA'!K38="EXEC.",0,'ORÇ.GLOBAL P CAIXA'!O38)</f>
        <v>0</v>
      </c>
      <c r="D38" s="162" t="n">
        <f aca="false">IF('ORÇ.GLOBAL P CAIXA'!K38="EXEC.",0,'ORÇ.GLOBAL P CAIXA'!P38)</f>
        <v>0</v>
      </c>
      <c r="E38" s="163" t="n">
        <f aca="false">IF('ORÇ.GLOBAL P CAIXA'!K38="EXEC.",0,ROUND('ORÇ.GLOBAL P CAIXA'!Q38,2))</f>
        <v>0</v>
      </c>
      <c r="F38" s="163" t="n">
        <f aca="false">IF('ORÇ.GLOBAL P CAIXA'!K38="EXEC.",0,TRUNC((1+(IF(OR(H38=0,H38=""),'BDI REF.'!$K$5,CHOOSE(H38,'BDI REF.'!$K$5,'BDI REF.'!$K$6,'BDI REF.'!$K$7))))*'ORÇ.GLOBAL P CAIXA'!R38,2))</f>
        <v>0</v>
      </c>
      <c r="G38" s="163" t="n">
        <f aca="false">IF('ORÇ.GLOBAL P CAIXA'!K38="EXEC.",0,IF(E38&lt;&gt;0,ROUND(E38*F38,2),IF(R38=0,(SUMIF($S$12:$S$1011,B38,$R$12:$R$1011)),R38)))</f>
        <v>0</v>
      </c>
      <c r="H38" s="509" t="str">
        <f aca="false">IF('ORÇ.GLOBAL P CAIXA'!K38="EXEC.","",IF('ORÇ.GLOBAL P CAIXA'!H38&gt;0,'ORÇ.GLOBAL P CAIXA'!H38,""))</f>
        <v/>
      </c>
      <c r="I38" s="509" t="str">
        <f aca="false">IF('ORÇ.GLOBAL P CAIXA'!K38="EXEC.","",IF('ORÇ.GLOBAL P CAIXA'!I38&gt;0,'ORÇ.GLOBAL P CAIXA'!I38,""))</f>
        <v/>
      </c>
      <c r="J38" s="510" t="str">
        <f aca="false">IF('ORÇ.GLOBAL P CAIXA'!K38="EXEC.","",IF('ORÇ.GLOBAL P CAIXA'!J38&gt;0,'ORÇ.GLOBAL P CAIXA'!J38,""))</f>
        <v/>
      </c>
      <c r="K38" s="115"/>
      <c r="L38" s="168" t="str">
        <f aca="false">IF(B38&gt;0,"ok","ocultar")</f>
        <v>ocultar</v>
      </c>
      <c r="M38" s="511" t="n">
        <f aca="false">ROUND(IF($O38&lt;&gt;0,$O38*(INFORMAÇÕES!$T$113/INFORMAÇÕES!$T$117),0),2)</f>
        <v>0</v>
      </c>
      <c r="N38" s="511" t="n">
        <f aca="false">ROUND(IF($O38&lt;&gt;0,$O38*(INFORMAÇÕES!$T$114/INFORMAÇÕES!$T$117),0),2)</f>
        <v>0</v>
      </c>
      <c r="O38" s="512" t="n">
        <f aca="false">IF(E38=0,G38,0)</f>
        <v>0</v>
      </c>
      <c r="Q38" s="88"/>
      <c r="R38" s="163" t="n">
        <f aca="false">IF(E38&lt;&gt;0,G38,0)</f>
        <v>0</v>
      </c>
      <c r="S38" s="157" t="n">
        <f aca="false">IF(B38=0,S37,IF(ISNONTEXT(B38)=TRUE(),INT(B38),INT(LEFT(B38,FIND(".",B38)-1))))</f>
        <v>3</v>
      </c>
      <c r="T38" s="157" t="str">
        <f aca="false">IF(T39=1,1,IF(B38&lt;&gt;0,1,IF(C38&lt;&gt;0,1,IF(D38&lt;&gt;0,1,IF('ORÇ.GLOBAL REF.'!E38&lt;&gt;0,1,"")))))</f>
        <v/>
      </c>
      <c r="U38" s="157" t="str">
        <f aca="false">IF(S38=0," ",IF(S38&lt;&gt;S37,S38," "))</f>
        <v> </v>
      </c>
      <c r="V38" s="180"/>
    </row>
    <row r="39" s="174" customFormat="true" ht="14.25" hidden="false" customHeight="false" outlineLevel="0" collapsed="false">
      <c r="A39" s="159" t="n">
        <v>28</v>
      </c>
      <c r="B39" s="160" t="n">
        <f aca="false">IF('ORÇ.GLOBAL P CAIXA'!K39="EXEC.",0,'ORÇ.GLOBAL P CAIXA'!M39)</f>
        <v>0</v>
      </c>
      <c r="C39" s="161" t="n">
        <f aca="false">IF('ORÇ.GLOBAL P CAIXA'!K39="EXEC.",0,'ORÇ.GLOBAL P CAIXA'!O39)</f>
        <v>0</v>
      </c>
      <c r="D39" s="162" t="n">
        <f aca="false">IF('ORÇ.GLOBAL P CAIXA'!K39="EXEC.",0,'ORÇ.GLOBAL P CAIXA'!P39)</f>
        <v>0</v>
      </c>
      <c r="E39" s="163" t="n">
        <f aca="false">IF('ORÇ.GLOBAL P CAIXA'!K39="EXEC.",0,ROUND('ORÇ.GLOBAL P CAIXA'!Q39,2))</f>
        <v>0</v>
      </c>
      <c r="F39" s="163" t="n">
        <f aca="false">IF('ORÇ.GLOBAL P CAIXA'!K39="EXEC.",0,TRUNC((1+(IF(OR(H39=0,H39=""),'BDI REF.'!$K$5,CHOOSE(H39,'BDI REF.'!$K$5,'BDI REF.'!$K$6,'BDI REF.'!$K$7))))*'ORÇ.GLOBAL P CAIXA'!R39,2))</f>
        <v>0</v>
      </c>
      <c r="G39" s="163" t="n">
        <f aca="false">IF('ORÇ.GLOBAL P CAIXA'!K39="EXEC.",0,IF(E39&lt;&gt;0,ROUND(E39*F39,2),IF(R39=0,(SUMIF($S$12:$S$1011,B39,$R$12:$R$1011)),R39)))</f>
        <v>0</v>
      </c>
      <c r="H39" s="509" t="str">
        <f aca="false">IF('ORÇ.GLOBAL P CAIXA'!K39="EXEC.","",IF('ORÇ.GLOBAL P CAIXA'!H39&gt;0,'ORÇ.GLOBAL P CAIXA'!H39,""))</f>
        <v/>
      </c>
      <c r="I39" s="509" t="str">
        <f aca="false">IF('ORÇ.GLOBAL P CAIXA'!K39="EXEC.","",IF('ORÇ.GLOBAL P CAIXA'!I39&gt;0,'ORÇ.GLOBAL P CAIXA'!I39,""))</f>
        <v/>
      </c>
      <c r="J39" s="510" t="str">
        <f aca="false">IF('ORÇ.GLOBAL P CAIXA'!K39="EXEC.","",IF('ORÇ.GLOBAL P CAIXA'!J39&gt;0,'ORÇ.GLOBAL P CAIXA'!J39,""))</f>
        <v/>
      </c>
      <c r="K39" s="115"/>
      <c r="L39" s="168" t="str">
        <f aca="false">IF(B39&gt;0,"ok","ocultar")</f>
        <v>ocultar</v>
      </c>
      <c r="M39" s="511" t="n">
        <f aca="false">ROUND(IF($O39&lt;&gt;0,$O39*(INFORMAÇÕES!$T$113/INFORMAÇÕES!$T$117),0),2)</f>
        <v>0</v>
      </c>
      <c r="N39" s="511" t="n">
        <f aca="false">ROUND(IF($O39&lt;&gt;0,$O39*(INFORMAÇÕES!$T$114/INFORMAÇÕES!$T$117),0),2)</f>
        <v>0</v>
      </c>
      <c r="O39" s="512" t="n">
        <f aca="false">IF(E39=0,G39,0)</f>
        <v>0</v>
      </c>
      <c r="Q39" s="88"/>
      <c r="R39" s="163" t="n">
        <f aca="false">IF(E39&lt;&gt;0,G39,0)</f>
        <v>0</v>
      </c>
      <c r="S39" s="157" t="n">
        <f aca="false">IF(B39=0,S38,IF(ISNONTEXT(B39)=TRUE(),INT(B39),INT(LEFT(B39,FIND(".",B39)-1))))</f>
        <v>3</v>
      </c>
      <c r="T39" s="157" t="str">
        <f aca="false">IF(T40=1,1,IF(B39&lt;&gt;0,1,IF(C39&lt;&gt;0,1,IF(D39&lt;&gt;0,1,IF('ORÇ.GLOBAL REF.'!E39&lt;&gt;0,1,"")))))</f>
        <v/>
      </c>
      <c r="U39" s="157" t="str">
        <f aca="false">IF(S39=0," ",IF(S39&lt;&gt;S38,S39," "))</f>
        <v> </v>
      </c>
      <c r="V39" s="180"/>
    </row>
    <row r="40" s="174" customFormat="true" ht="14.25" hidden="false" customHeight="false" outlineLevel="0" collapsed="false">
      <c r="A40" s="159" t="n">
        <v>29</v>
      </c>
      <c r="B40" s="160" t="n">
        <f aca="false">IF('ORÇ.GLOBAL P CAIXA'!K40="EXEC.",0,'ORÇ.GLOBAL P CAIXA'!M40)</f>
        <v>0</v>
      </c>
      <c r="C40" s="161" t="n">
        <f aca="false">IF('ORÇ.GLOBAL P CAIXA'!K40="EXEC.",0,'ORÇ.GLOBAL P CAIXA'!O40)</f>
        <v>0</v>
      </c>
      <c r="D40" s="162" t="n">
        <f aca="false">IF('ORÇ.GLOBAL P CAIXA'!K40="EXEC.",0,'ORÇ.GLOBAL P CAIXA'!P40)</f>
        <v>0</v>
      </c>
      <c r="E40" s="163" t="n">
        <f aca="false">IF('ORÇ.GLOBAL P CAIXA'!K40="EXEC.",0,ROUND('ORÇ.GLOBAL P CAIXA'!Q40,2))</f>
        <v>0</v>
      </c>
      <c r="F40" s="163" t="n">
        <f aca="false">IF('ORÇ.GLOBAL P CAIXA'!K40="EXEC.",0,TRUNC((1+(IF(OR(H40=0,H40=""),'BDI REF.'!$K$5,CHOOSE(H40,'BDI REF.'!$K$5,'BDI REF.'!$K$6,'BDI REF.'!$K$7))))*'ORÇ.GLOBAL P CAIXA'!R40,2))</f>
        <v>0</v>
      </c>
      <c r="G40" s="163" t="n">
        <f aca="false">IF('ORÇ.GLOBAL P CAIXA'!K40="EXEC.",0,IF(E40&lt;&gt;0,ROUND(E40*F40,2),IF(R40=0,(SUMIF($S$12:$S$1011,B40,$R$12:$R$1011)),R40)))</f>
        <v>0</v>
      </c>
      <c r="H40" s="509" t="str">
        <f aca="false">IF('ORÇ.GLOBAL P CAIXA'!K40="EXEC.","",IF('ORÇ.GLOBAL P CAIXA'!H40&gt;0,'ORÇ.GLOBAL P CAIXA'!H40,""))</f>
        <v/>
      </c>
      <c r="I40" s="509" t="str">
        <f aca="false">IF('ORÇ.GLOBAL P CAIXA'!K40="EXEC.","",IF('ORÇ.GLOBAL P CAIXA'!I40&gt;0,'ORÇ.GLOBAL P CAIXA'!I40,""))</f>
        <v/>
      </c>
      <c r="J40" s="510" t="str">
        <f aca="false">IF('ORÇ.GLOBAL P CAIXA'!K40="EXEC.","",IF('ORÇ.GLOBAL P CAIXA'!J40&gt;0,'ORÇ.GLOBAL P CAIXA'!J40,""))</f>
        <v/>
      </c>
      <c r="K40" s="115"/>
      <c r="L40" s="168" t="str">
        <f aca="false">IF(B40&gt;0,"ok","ocultar")</f>
        <v>ocultar</v>
      </c>
      <c r="M40" s="511" t="n">
        <f aca="false">ROUND(IF($O40&lt;&gt;0,$O40*(INFORMAÇÕES!$T$113/INFORMAÇÕES!$T$117),0),2)</f>
        <v>0</v>
      </c>
      <c r="N40" s="511" t="n">
        <f aca="false">ROUND(IF($O40&lt;&gt;0,$O40*(INFORMAÇÕES!$T$114/INFORMAÇÕES!$T$117),0),2)</f>
        <v>0</v>
      </c>
      <c r="O40" s="512" t="n">
        <f aca="false">IF(E40=0,G40,0)</f>
        <v>0</v>
      </c>
      <c r="Q40" s="88"/>
      <c r="R40" s="163" t="n">
        <f aca="false">IF(E40&lt;&gt;0,G40,0)</f>
        <v>0</v>
      </c>
      <c r="S40" s="157" t="n">
        <f aca="false">IF(B40=0,S39,IF(ISNONTEXT(B40)=TRUE(),INT(B40),INT(LEFT(B40,FIND(".",B40)-1))))</f>
        <v>3</v>
      </c>
      <c r="T40" s="157" t="str">
        <f aca="false">IF(T41=1,1,IF(B40&lt;&gt;0,1,IF(C40&lt;&gt;0,1,IF(D40&lt;&gt;0,1,IF('ORÇ.GLOBAL REF.'!E40&lt;&gt;0,1,"")))))</f>
        <v/>
      </c>
      <c r="U40" s="157" t="str">
        <f aca="false">IF(S40=0," ",IF(S40&lt;&gt;S39,S40," "))</f>
        <v> </v>
      </c>
      <c r="V40" s="180"/>
    </row>
    <row r="41" s="174" customFormat="true" ht="14.25" hidden="false" customHeight="false" outlineLevel="0" collapsed="false">
      <c r="A41" s="159" t="n">
        <v>30</v>
      </c>
      <c r="B41" s="160" t="n">
        <f aca="false">IF('ORÇ.GLOBAL P CAIXA'!K41="EXEC.",0,'ORÇ.GLOBAL P CAIXA'!M41)</f>
        <v>0</v>
      </c>
      <c r="C41" s="161" t="n">
        <f aca="false">IF('ORÇ.GLOBAL P CAIXA'!K41="EXEC.",0,'ORÇ.GLOBAL P CAIXA'!O41)</f>
        <v>0</v>
      </c>
      <c r="D41" s="162" t="n">
        <f aca="false">IF('ORÇ.GLOBAL P CAIXA'!K41="EXEC.",0,'ORÇ.GLOBAL P CAIXA'!P41)</f>
        <v>0</v>
      </c>
      <c r="E41" s="163" t="n">
        <f aca="false">IF('ORÇ.GLOBAL P CAIXA'!K41="EXEC.",0,ROUND('ORÇ.GLOBAL P CAIXA'!Q41,2))</f>
        <v>0</v>
      </c>
      <c r="F41" s="163" t="n">
        <f aca="false">IF('ORÇ.GLOBAL P CAIXA'!K41="EXEC.",0,TRUNC((1+(IF(OR(H41=0,H41=""),'BDI REF.'!$K$5,CHOOSE(H41,'BDI REF.'!$K$5,'BDI REF.'!$K$6,'BDI REF.'!$K$7))))*'ORÇ.GLOBAL P CAIXA'!R41,2))</f>
        <v>0</v>
      </c>
      <c r="G41" s="163" t="n">
        <f aca="false">IF('ORÇ.GLOBAL P CAIXA'!K41="EXEC.",0,IF(E41&lt;&gt;0,ROUND(E41*F41,2),IF(R41=0,(SUMIF($S$12:$S$1011,B41,$R$12:$R$1011)),R41)))</f>
        <v>0</v>
      </c>
      <c r="H41" s="509" t="str">
        <f aca="false">IF('ORÇ.GLOBAL P CAIXA'!K41="EXEC.","",IF('ORÇ.GLOBAL P CAIXA'!H41&gt;0,'ORÇ.GLOBAL P CAIXA'!H41,""))</f>
        <v/>
      </c>
      <c r="I41" s="509" t="str">
        <f aca="false">IF('ORÇ.GLOBAL P CAIXA'!K41="EXEC.","",IF('ORÇ.GLOBAL P CAIXA'!I41&gt;0,'ORÇ.GLOBAL P CAIXA'!I41,""))</f>
        <v/>
      </c>
      <c r="J41" s="510" t="str">
        <f aca="false">IF('ORÇ.GLOBAL P CAIXA'!K41="EXEC.","",IF('ORÇ.GLOBAL P CAIXA'!J41&gt;0,'ORÇ.GLOBAL P CAIXA'!J41,""))</f>
        <v/>
      </c>
      <c r="K41" s="115"/>
      <c r="L41" s="168" t="str">
        <f aca="false">IF(B41&gt;0,"ok","ocultar")</f>
        <v>ocultar</v>
      </c>
      <c r="M41" s="511" t="n">
        <f aca="false">ROUND(IF($O41&lt;&gt;0,$O41*(INFORMAÇÕES!$T$113/INFORMAÇÕES!$T$117),0),2)</f>
        <v>0</v>
      </c>
      <c r="N41" s="511" t="n">
        <f aca="false">ROUND(IF($O41&lt;&gt;0,$O41*(INFORMAÇÕES!$T$114/INFORMAÇÕES!$T$117),0),2)</f>
        <v>0</v>
      </c>
      <c r="O41" s="512" t="n">
        <f aca="false">IF(E41=0,G41,0)</f>
        <v>0</v>
      </c>
      <c r="Q41" s="88"/>
      <c r="R41" s="163" t="n">
        <f aca="false">IF(E41&lt;&gt;0,G41,0)</f>
        <v>0</v>
      </c>
      <c r="S41" s="157" t="n">
        <f aca="false">IF(B41=0,S40,IF(ISNONTEXT(B41)=TRUE(),INT(B41),INT(LEFT(B41,FIND(".",B41)-1))))</f>
        <v>3</v>
      </c>
      <c r="T41" s="157" t="str">
        <f aca="false">IF(T42=1,1,IF(B41&lt;&gt;0,1,IF(C41&lt;&gt;0,1,IF(D41&lt;&gt;0,1,IF('ORÇ.GLOBAL REF.'!E41&lt;&gt;0,1,"")))))</f>
        <v/>
      </c>
      <c r="U41" s="157" t="str">
        <f aca="false">IF(S41=0," ",IF(S41&lt;&gt;S40,S41," "))</f>
        <v> </v>
      </c>
      <c r="V41" s="180"/>
    </row>
    <row r="42" s="174" customFormat="true" ht="14.25" hidden="false" customHeight="false" outlineLevel="0" collapsed="false">
      <c r="A42" s="159" t="n">
        <v>31</v>
      </c>
      <c r="B42" s="160" t="n">
        <f aca="false">IF('ORÇ.GLOBAL P CAIXA'!K42="EXEC.",0,'ORÇ.GLOBAL P CAIXA'!M42)</f>
        <v>0</v>
      </c>
      <c r="C42" s="161" t="n">
        <f aca="false">IF('ORÇ.GLOBAL P CAIXA'!K42="EXEC.",0,'ORÇ.GLOBAL P CAIXA'!O42)</f>
        <v>0</v>
      </c>
      <c r="D42" s="162" t="n">
        <f aca="false">IF('ORÇ.GLOBAL P CAIXA'!K42="EXEC.",0,'ORÇ.GLOBAL P CAIXA'!P42)</f>
        <v>0</v>
      </c>
      <c r="E42" s="163" t="n">
        <f aca="false">IF('ORÇ.GLOBAL P CAIXA'!K42="EXEC.",0,ROUND('ORÇ.GLOBAL P CAIXA'!Q42,2))</f>
        <v>0</v>
      </c>
      <c r="F42" s="163" t="n">
        <f aca="false">IF('ORÇ.GLOBAL P CAIXA'!K42="EXEC.",0,TRUNC((1+(IF(OR(H42=0,H42=""),'BDI REF.'!$K$5,CHOOSE(H42,'BDI REF.'!$K$5,'BDI REF.'!$K$6,'BDI REF.'!$K$7))))*'ORÇ.GLOBAL P CAIXA'!R42,2))</f>
        <v>0</v>
      </c>
      <c r="G42" s="163" t="n">
        <f aca="false">IF('ORÇ.GLOBAL P CAIXA'!K42="EXEC.",0,IF(E42&lt;&gt;0,ROUND(E42*F42,2),IF(R42=0,(SUMIF($S$12:$S$1011,B42,$R$12:$R$1011)),R42)))</f>
        <v>0</v>
      </c>
      <c r="H42" s="509" t="str">
        <f aca="false">IF('ORÇ.GLOBAL P CAIXA'!K42="EXEC.","",IF('ORÇ.GLOBAL P CAIXA'!H42&gt;0,'ORÇ.GLOBAL P CAIXA'!H42,""))</f>
        <v/>
      </c>
      <c r="I42" s="509" t="str">
        <f aca="false">IF('ORÇ.GLOBAL P CAIXA'!K42="EXEC.","",IF('ORÇ.GLOBAL P CAIXA'!I42&gt;0,'ORÇ.GLOBAL P CAIXA'!I42,""))</f>
        <v/>
      </c>
      <c r="J42" s="510" t="str">
        <f aca="false">IF('ORÇ.GLOBAL P CAIXA'!K42="EXEC.","",IF('ORÇ.GLOBAL P CAIXA'!J42&gt;0,'ORÇ.GLOBAL P CAIXA'!J42,""))</f>
        <v/>
      </c>
      <c r="K42" s="115"/>
      <c r="L42" s="168" t="str">
        <f aca="false">IF(B42&gt;0,"ok","ocultar")</f>
        <v>ocultar</v>
      </c>
      <c r="M42" s="511" t="n">
        <f aca="false">ROUND(IF($O42&lt;&gt;0,$O42*(INFORMAÇÕES!$T$113/INFORMAÇÕES!$T$117),0),2)</f>
        <v>0</v>
      </c>
      <c r="N42" s="511" t="n">
        <f aca="false">ROUND(IF($O42&lt;&gt;0,$O42*(INFORMAÇÕES!$T$114/INFORMAÇÕES!$T$117),0),2)</f>
        <v>0</v>
      </c>
      <c r="O42" s="512" t="n">
        <f aca="false">IF(E42=0,G42,0)</f>
        <v>0</v>
      </c>
      <c r="Q42" s="88"/>
      <c r="R42" s="163" t="n">
        <f aca="false">IF(E42&lt;&gt;0,G42,0)</f>
        <v>0</v>
      </c>
      <c r="S42" s="157" t="n">
        <f aca="false">IF(B42=0,S41,IF(ISNONTEXT(B42)=TRUE(),INT(B42),INT(LEFT(B42,FIND(".",B42)-1))))</f>
        <v>3</v>
      </c>
      <c r="T42" s="157" t="str">
        <f aca="false">IF(T43=1,1,IF(B42&lt;&gt;0,1,IF(C42&lt;&gt;0,1,IF(D42&lt;&gt;0,1,IF('ORÇ.GLOBAL REF.'!E42&lt;&gt;0,1,"")))))</f>
        <v/>
      </c>
      <c r="U42" s="157" t="str">
        <f aca="false">IF(S42=0," ",IF(S42&lt;&gt;S41,S42," "))</f>
        <v> </v>
      </c>
      <c r="V42" s="180"/>
    </row>
    <row r="43" s="174" customFormat="true" ht="14.25" hidden="false" customHeight="false" outlineLevel="0" collapsed="false">
      <c r="A43" s="159" t="n">
        <v>32</v>
      </c>
      <c r="B43" s="160" t="n">
        <f aca="false">IF('ORÇ.GLOBAL P CAIXA'!K43="EXEC.",0,'ORÇ.GLOBAL P CAIXA'!M43)</f>
        <v>0</v>
      </c>
      <c r="C43" s="161" t="n">
        <f aca="false">IF('ORÇ.GLOBAL P CAIXA'!K43="EXEC.",0,'ORÇ.GLOBAL P CAIXA'!O43)</f>
        <v>0</v>
      </c>
      <c r="D43" s="162" t="n">
        <f aca="false">IF('ORÇ.GLOBAL P CAIXA'!K43="EXEC.",0,'ORÇ.GLOBAL P CAIXA'!P43)</f>
        <v>0</v>
      </c>
      <c r="E43" s="163" t="n">
        <f aca="false">IF('ORÇ.GLOBAL P CAIXA'!K43="EXEC.",0,ROUND('ORÇ.GLOBAL P CAIXA'!Q43,2))</f>
        <v>0</v>
      </c>
      <c r="F43" s="163" t="n">
        <f aca="false">IF('ORÇ.GLOBAL P CAIXA'!K43="EXEC.",0,TRUNC((1+(IF(OR(H43=0,H43=""),'BDI REF.'!$K$5,CHOOSE(H43,'BDI REF.'!$K$5,'BDI REF.'!$K$6,'BDI REF.'!$K$7))))*'ORÇ.GLOBAL P CAIXA'!R43,2))</f>
        <v>0</v>
      </c>
      <c r="G43" s="163" t="n">
        <f aca="false">IF('ORÇ.GLOBAL P CAIXA'!K43="EXEC.",0,IF(E43&lt;&gt;0,ROUND(E43*F43,2),IF(R43=0,(SUMIF($S$12:$S$1011,B43,$R$12:$R$1011)),R43)))</f>
        <v>0</v>
      </c>
      <c r="H43" s="509" t="str">
        <f aca="false">IF('ORÇ.GLOBAL P CAIXA'!K43="EXEC.","",IF('ORÇ.GLOBAL P CAIXA'!H43&gt;0,'ORÇ.GLOBAL P CAIXA'!H43,""))</f>
        <v/>
      </c>
      <c r="I43" s="509" t="str">
        <f aca="false">IF('ORÇ.GLOBAL P CAIXA'!K43="EXEC.","",IF('ORÇ.GLOBAL P CAIXA'!I43&gt;0,'ORÇ.GLOBAL P CAIXA'!I43,""))</f>
        <v/>
      </c>
      <c r="J43" s="510" t="str">
        <f aca="false">IF('ORÇ.GLOBAL P CAIXA'!K43="EXEC.","",IF('ORÇ.GLOBAL P CAIXA'!J43&gt;0,'ORÇ.GLOBAL P CAIXA'!J43,""))</f>
        <v/>
      </c>
      <c r="K43" s="115"/>
      <c r="L43" s="168" t="str">
        <f aca="false">IF(B43&gt;0,"ok","ocultar")</f>
        <v>ocultar</v>
      </c>
      <c r="M43" s="511" t="n">
        <f aca="false">ROUND(IF($O43&lt;&gt;0,$O43*(INFORMAÇÕES!$T$113/INFORMAÇÕES!$T$117),0),2)</f>
        <v>0</v>
      </c>
      <c r="N43" s="511" t="n">
        <f aca="false">ROUND(IF($O43&lt;&gt;0,$O43*(INFORMAÇÕES!$T$114/INFORMAÇÕES!$T$117),0),2)</f>
        <v>0</v>
      </c>
      <c r="O43" s="512" t="n">
        <f aca="false">IF(E43=0,G43,0)</f>
        <v>0</v>
      </c>
      <c r="Q43" s="88"/>
      <c r="R43" s="163" t="n">
        <f aca="false">IF(E43&lt;&gt;0,G43,0)</f>
        <v>0</v>
      </c>
      <c r="S43" s="157" t="n">
        <f aca="false">IF(B43=0,S42,IF(ISNONTEXT(B43)=TRUE(),INT(B43),INT(LEFT(B43,FIND(".",B43)-1))))</f>
        <v>3</v>
      </c>
      <c r="T43" s="157" t="str">
        <f aca="false">IF(T44=1,1,IF(B43&lt;&gt;0,1,IF(C43&lt;&gt;0,1,IF(D43&lt;&gt;0,1,IF('ORÇ.GLOBAL REF.'!E43&lt;&gt;0,1,"")))))</f>
        <v/>
      </c>
      <c r="U43" s="157" t="str">
        <f aca="false">IF(S43=0," ",IF(S43&lt;&gt;S42,S43," "))</f>
        <v> </v>
      </c>
      <c r="V43" s="180"/>
    </row>
    <row r="44" s="174" customFormat="true" ht="14.25" hidden="false" customHeight="false" outlineLevel="0" collapsed="false">
      <c r="A44" s="159" t="n">
        <v>33</v>
      </c>
      <c r="B44" s="160" t="n">
        <f aca="false">IF('ORÇ.GLOBAL P CAIXA'!K44="EXEC.",0,'ORÇ.GLOBAL P CAIXA'!M44)</f>
        <v>0</v>
      </c>
      <c r="C44" s="161" t="n">
        <f aca="false">IF('ORÇ.GLOBAL P CAIXA'!K44="EXEC.",0,'ORÇ.GLOBAL P CAIXA'!O44)</f>
        <v>0</v>
      </c>
      <c r="D44" s="162" t="n">
        <f aca="false">IF('ORÇ.GLOBAL P CAIXA'!K44="EXEC.",0,'ORÇ.GLOBAL P CAIXA'!P44)</f>
        <v>0</v>
      </c>
      <c r="E44" s="163" t="n">
        <f aca="false">IF('ORÇ.GLOBAL P CAIXA'!K44="EXEC.",0,ROUND('ORÇ.GLOBAL P CAIXA'!Q44,2))</f>
        <v>0</v>
      </c>
      <c r="F44" s="163" t="n">
        <f aca="false">IF('ORÇ.GLOBAL P CAIXA'!K44="EXEC.",0,TRUNC((1+(IF(OR(H44=0,H44=""),'BDI REF.'!$K$5,CHOOSE(H44,'BDI REF.'!$K$5,'BDI REF.'!$K$6,'BDI REF.'!$K$7))))*'ORÇ.GLOBAL P CAIXA'!R44,2))</f>
        <v>0</v>
      </c>
      <c r="G44" s="163" t="n">
        <f aca="false">IF('ORÇ.GLOBAL P CAIXA'!K44="EXEC.",0,IF(E44&lt;&gt;0,ROUND(E44*F44,2),IF(R44=0,(SUMIF($S$12:$S$1011,B44,$R$12:$R$1011)),R44)))</f>
        <v>0</v>
      </c>
      <c r="H44" s="509" t="str">
        <f aca="false">IF('ORÇ.GLOBAL P CAIXA'!K44="EXEC.","",IF('ORÇ.GLOBAL P CAIXA'!H44&gt;0,'ORÇ.GLOBAL P CAIXA'!H44,""))</f>
        <v/>
      </c>
      <c r="I44" s="509" t="str">
        <f aca="false">IF('ORÇ.GLOBAL P CAIXA'!K44="EXEC.","",IF('ORÇ.GLOBAL P CAIXA'!I44&gt;0,'ORÇ.GLOBAL P CAIXA'!I44,""))</f>
        <v/>
      </c>
      <c r="J44" s="510" t="str">
        <f aca="false">IF('ORÇ.GLOBAL P CAIXA'!K44="EXEC.","",IF('ORÇ.GLOBAL P CAIXA'!J44&gt;0,'ORÇ.GLOBAL P CAIXA'!J44,""))</f>
        <v/>
      </c>
      <c r="K44" s="115"/>
      <c r="L44" s="168" t="str">
        <f aca="false">IF(B44&gt;0,"ok","ocultar")</f>
        <v>ocultar</v>
      </c>
      <c r="M44" s="511" t="n">
        <f aca="false">ROUND(IF($O44&lt;&gt;0,$O44*(INFORMAÇÕES!$T$113/INFORMAÇÕES!$T$117),0),2)</f>
        <v>0</v>
      </c>
      <c r="N44" s="511" t="n">
        <f aca="false">ROUND(IF($O44&lt;&gt;0,$O44*(INFORMAÇÕES!$T$114/INFORMAÇÕES!$T$117),0),2)</f>
        <v>0</v>
      </c>
      <c r="O44" s="512" t="n">
        <f aca="false">IF(E44=0,G44,0)</f>
        <v>0</v>
      </c>
      <c r="Q44" s="88"/>
      <c r="R44" s="163" t="n">
        <f aca="false">IF(E44&lt;&gt;0,G44,0)</f>
        <v>0</v>
      </c>
      <c r="S44" s="157" t="n">
        <f aca="false">IF(B44=0,S43,IF(ISNONTEXT(B44)=TRUE(),INT(B44),INT(LEFT(B44,FIND(".",B44)-1))))</f>
        <v>3</v>
      </c>
      <c r="T44" s="157" t="str">
        <f aca="false">IF(T45=1,1,IF(B44&lt;&gt;0,1,IF(C44&lt;&gt;0,1,IF(D44&lt;&gt;0,1,IF('ORÇ.GLOBAL REF.'!E44&lt;&gt;0,1,"")))))</f>
        <v/>
      </c>
      <c r="U44" s="157" t="str">
        <f aca="false">IF(S44=0," ",IF(S44&lt;&gt;S43,S44," "))</f>
        <v> </v>
      </c>
      <c r="V44" s="180"/>
    </row>
    <row r="45" s="174" customFormat="true" ht="14.25" hidden="false" customHeight="false" outlineLevel="0" collapsed="false">
      <c r="A45" s="159" t="n">
        <v>34</v>
      </c>
      <c r="B45" s="160" t="n">
        <f aca="false">IF('ORÇ.GLOBAL P CAIXA'!K45="EXEC.",0,'ORÇ.GLOBAL P CAIXA'!M45)</f>
        <v>0</v>
      </c>
      <c r="C45" s="161" t="n">
        <f aca="false">IF('ORÇ.GLOBAL P CAIXA'!K45="EXEC.",0,'ORÇ.GLOBAL P CAIXA'!O45)</f>
        <v>0</v>
      </c>
      <c r="D45" s="162" t="n">
        <f aca="false">IF('ORÇ.GLOBAL P CAIXA'!K45="EXEC.",0,'ORÇ.GLOBAL P CAIXA'!P45)</f>
        <v>0</v>
      </c>
      <c r="E45" s="163" t="n">
        <f aca="false">IF('ORÇ.GLOBAL P CAIXA'!K45="EXEC.",0,ROUND('ORÇ.GLOBAL P CAIXA'!Q45,2))</f>
        <v>0</v>
      </c>
      <c r="F45" s="163" t="n">
        <f aca="false">IF('ORÇ.GLOBAL P CAIXA'!K45="EXEC.",0,TRUNC((1+(IF(OR(H45=0,H45=""),'BDI REF.'!$K$5,CHOOSE(H45,'BDI REF.'!$K$5,'BDI REF.'!$K$6,'BDI REF.'!$K$7))))*'ORÇ.GLOBAL P CAIXA'!R45,2))</f>
        <v>0</v>
      </c>
      <c r="G45" s="163" t="n">
        <f aca="false">IF('ORÇ.GLOBAL P CAIXA'!K45="EXEC.",0,IF(E45&lt;&gt;0,ROUND(E45*F45,2),IF(R45=0,(SUMIF($S$12:$S$1011,B45,$R$12:$R$1011)),R45)))</f>
        <v>0</v>
      </c>
      <c r="H45" s="509" t="str">
        <f aca="false">IF('ORÇ.GLOBAL P CAIXA'!K45="EXEC.","",IF('ORÇ.GLOBAL P CAIXA'!H45&gt;0,'ORÇ.GLOBAL P CAIXA'!H45,""))</f>
        <v/>
      </c>
      <c r="I45" s="509" t="str">
        <f aca="false">IF('ORÇ.GLOBAL P CAIXA'!K45="EXEC.","",IF('ORÇ.GLOBAL P CAIXA'!I45&gt;0,'ORÇ.GLOBAL P CAIXA'!I45,""))</f>
        <v/>
      </c>
      <c r="J45" s="510" t="str">
        <f aca="false">IF('ORÇ.GLOBAL P CAIXA'!K45="EXEC.","",IF('ORÇ.GLOBAL P CAIXA'!J45&gt;0,'ORÇ.GLOBAL P CAIXA'!J45,""))</f>
        <v/>
      </c>
      <c r="K45" s="115"/>
      <c r="L45" s="168" t="str">
        <f aca="false">IF(B45&gt;0,"ok","ocultar")</f>
        <v>ocultar</v>
      </c>
      <c r="M45" s="511" t="n">
        <f aca="false">ROUND(IF($O45&lt;&gt;0,$O45*(INFORMAÇÕES!$T$113/INFORMAÇÕES!$T$117),0),2)</f>
        <v>0</v>
      </c>
      <c r="N45" s="511" t="n">
        <f aca="false">ROUND(IF($O45&lt;&gt;0,$O45*(INFORMAÇÕES!$T$114/INFORMAÇÕES!$T$117),0),2)</f>
        <v>0</v>
      </c>
      <c r="O45" s="512" t="n">
        <f aca="false">IF(E45=0,G45,0)</f>
        <v>0</v>
      </c>
      <c r="Q45" s="88"/>
      <c r="R45" s="163" t="n">
        <f aca="false">IF(E45&lt;&gt;0,G45,0)</f>
        <v>0</v>
      </c>
      <c r="S45" s="157" t="n">
        <f aca="false">IF(B45=0,S44,IF(ISNONTEXT(B45)=TRUE(),INT(B45),INT(LEFT(B45,FIND(".",B45)-1))))</f>
        <v>3</v>
      </c>
      <c r="T45" s="157" t="str">
        <f aca="false">IF(T46=1,1,IF(B45&lt;&gt;0,1,IF(C45&lt;&gt;0,1,IF(D45&lt;&gt;0,1,IF('ORÇ.GLOBAL REF.'!E45&lt;&gt;0,1,"")))))</f>
        <v/>
      </c>
      <c r="U45" s="157" t="str">
        <f aca="false">IF(S45=0," ",IF(S45&lt;&gt;S44,S45," "))</f>
        <v> </v>
      </c>
      <c r="V45" s="180"/>
    </row>
    <row r="46" s="174" customFormat="true" ht="14.25" hidden="false" customHeight="false" outlineLevel="0" collapsed="false">
      <c r="A46" s="159" t="n">
        <v>35</v>
      </c>
      <c r="B46" s="160" t="n">
        <f aca="false">IF('ORÇ.GLOBAL P CAIXA'!K46="EXEC.",0,'ORÇ.GLOBAL P CAIXA'!M46)</f>
        <v>0</v>
      </c>
      <c r="C46" s="161" t="n">
        <f aca="false">IF('ORÇ.GLOBAL P CAIXA'!K46="EXEC.",0,'ORÇ.GLOBAL P CAIXA'!O46)</f>
        <v>0</v>
      </c>
      <c r="D46" s="162" t="n">
        <f aca="false">IF('ORÇ.GLOBAL P CAIXA'!K46="EXEC.",0,'ORÇ.GLOBAL P CAIXA'!P46)</f>
        <v>0</v>
      </c>
      <c r="E46" s="163" t="n">
        <f aca="false">IF('ORÇ.GLOBAL P CAIXA'!K46="EXEC.",0,ROUND('ORÇ.GLOBAL P CAIXA'!Q46,2))</f>
        <v>0</v>
      </c>
      <c r="F46" s="163" t="n">
        <f aca="false">IF('ORÇ.GLOBAL P CAIXA'!K46="EXEC.",0,TRUNC((1+(IF(OR(H46=0,H46=""),'BDI REF.'!$K$5,CHOOSE(H46,'BDI REF.'!$K$5,'BDI REF.'!$K$6,'BDI REF.'!$K$7))))*'ORÇ.GLOBAL P CAIXA'!R46,2))</f>
        <v>0</v>
      </c>
      <c r="G46" s="163" t="n">
        <f aca="false">IF('ORÇ.GLOBAL P CAIXA'!K46="EXEC.",0,IF(E46&lt;&gt;0,ROUND(E46*F46,2),IF(R46=0,(SUMIF($S$12:$S$1011,B46,$R$12:$R$1011)),R46)))</f>
        <v>0</v>
      </c>
      <c r="H46" s="509" t="str">
        <f aca="false">IF('ORÇ.GLOBAL P CAIXA'!K46="EXEC.","",IF('ORÇ.GLOBAL P CAIXA'!H46&gt;0,'ORÇ.GLOBAL P CAIXA'!H46,""))</f>
        <v/>
      </c>
      <c r="I46" s="509" t="str">
        <f aca="false">IF('ORÇ.GLOBAL P CAIXA'!K46="EXEC.","",IF('ORÇ.GLOBAL P CAIXA'!I46&gt;0,'ORÇ.GLOBAL P CAIXA'!I46,""))</f>
        <v/>
      </c>
      <c r="J46" s="510" t="str">
        <f aca="false">IF('ORÇ.GLOBAL P CAIXA'!K46="EXEC.","",IF('ORÇ.GLOBAL P CAIXA'!J46&gt;0,'ORÇ.GLOBAL P CAIXA'!J46,""))</f>
        <v/>
      </c>
      <c r="K46" s="115"/>
      <c r="L46" s="168" t="str">
        <f aca="false">IF(B46&gt;0,"ok","ocultar")</f>
        <v>ocultar</v>
      </c>
      <c r="M46" s="511" t="n">
        <f aca="false">ROUND(IF($O46&lt;&gt;0,$O46*(INFORMAÇÕES!$T$113/INFORMAÇÕES!$T$117),0),2)</f>
        <v>0</v>
      </c>
      <c r="N46" s="511" t="n">
        <f aca="false">ROUND(IF($O46&lt;&gt;0,$O46*(INFORMAÇÕES!$T$114/INFORMAÇÕES!$T$117),0),2)</f>
        <v>0</v>
      </c>
      <c r="O46" s="512" t="n">
        <f aca="false">IF(E46=0,G46,0)</f>
        <v>0</v>
      </c>
      <c r="Q46" s="88"/>
      <c r="R46" s="163" t="n">
        <f aca="false">IF(E46&lt;&gt;0,G46,0)</f>
        <v>0</v>
      </c>
      <c r="S46" s="157" t="n">
        <f aca="false">IF(B46=0,S45,IF(ISNONTEXT(B46)=TRUE(),INT(B46),INT(LEFT(B46,FIND(".",B46)-1))))</f>
        <v>3</v>
      </c>
      <c r="T46" s="157" t="str">
        <f aca="false">IF(T47=1,1,IF(B46&lt;&gt;0,1,IF(C46&lt;&gt;0,1,IF(D46&lt;&gt;0,1,IF('ORÇ.GLOBAL REF.'!E46&lt;&gt;0,1,"")))))</f>
        <v/>
      </c>
      <c r="U46" s="157" t="str">
        <f aca="false">IF(S46=0," ",IF(S46&lt;&gt;S45,S46," "))</f>
        <v> </v>
      </c>
      <c r="V46" s="180"/>
    </row>
    <row r="47" s="174" customFormat="true" ht="14.25" hidden="false" customHeight="false" outlineLevel="0" collapsed="false">
      <c r="A47" s="159" t="n">
        <v>36</v>
      </c>
      <c r="B47" s="160" t="n">
        <f aca="false">IF('ORÇ.GLOBAL P CAIXA'!K47="EXEC.",0,'ORÇ.GLOBAL P CAIXA'!M47)</f>
        <v>0</v>
      </c>
      <c r="C47" s="161" t="n">
        <f aca="false">IF('ORÇ.GLOBAL P CAIXA'!K47="EXEC.",0,'ORÇ.GLOBAL P CAIXA'!O47)</f>
        <v>0</v>
      </c>
      <c r="D47" s="162" t="n">
        <f aca="false">IF('ORÇ.GLOBAL P CAIXA'!K47="EXEC.",0,'ORÇ.GLOBAL P CAIXA'!P47)</f>
        <v>0</v>
      </c>
      <c r="E47" s="163" t="n">
        <f aca="false">IF('ORÇ.GLOBAL P CAIXA'!K47="EXEC.",0,ROUND('ORÇ.GLOBAL P CAIXA'!Q47,2))</f>
        <v>0</v>
      </c>
      <c r="F47" s="163" t="n">
        <f aca="false">IF('ORÇ.GLOBAL P CAIXA'!K47="EXEC.",0,TRUNC((1+(IF(OR(H47=0,H47=""),'BDI REF.'!$K$5,CHOOSE(H47,'BDI REF.'!$K$5,'BDI REF.'!$K$6,'BDI REF.'!$K$7))))*'ORÇ.GLOBAL P CAIXA'!R47,2))</f>
        <v>0</v>
      </c>
      <c r="G47" s="163" t="n">
        <f aca="false">IF('ORÇ.GLOBAL P CAIXA'!K47="EXEC.",0,IF(E47&lt;&gt;0,ROUND(E47*F47,2),IF(R47=0,(SUMIF($S$12:$S$1011,B47,$R$12:$R$1011)),R47)))</f>
        <v>0</v>
      </c>
      <c r="H47" s="509" t="str">
        <f aca="false">IF('ORÇ.GLOBAL P CAIXA'!K47="EXEC.","",IF('ORÇ.GLOBAL P CAIXA'!H47&gt;0,'ORÇ.GLOBAL P CAIXA'!H47,""))</f>
        <v/>
      </c>
      <c r="I47" s="509" t="str">
        <f aca="false">IF('ORÇ.GLOBAL P CAIXA'!K47="EXEC.","",IF('ORÇ.GLOBAL P CAIXA'!I47&gt;0,'ORÇ.GLOBAL P CAIXA'!I47,""))</f>
        <v/>
      </c>
      <c r="J47" s="510" t="str">
        <f aca="false">IF('ORÇ.GLOBAL P CAIXA'!K47="EXEC.","",IF('ORÇ.GLOBAL P CAIXA'!J47&gt;0,'ORÇ.GLOBAL P CAIXA'!J47,""))</f>
        <v/>
      </c>
      <c r="K47" s="115"/>
      <c r="L47" s="168" t="str">
        <f aca="false">IF(B47&gt;0,"ok","ocultar")</f>
        <v>ocultar</v>
      </c>
      <c r="M47" s="511" t="n">
        <f aca="false">ROUND(IF($O47&lt;&gt;0,$O47*(INFORMAÇÕES!$T$113/INFORMAÇÕES!$T$117),0),2)</f>
        <v>0</v>
      </c>
      <c r="N47" s="511" t="n">
        <f aca="false">ROUND(IF($O47&lt;&gt;0,$O47*(INFORMAÇÕES!$T$114/INFORMAÇÕES!$T$117),0),2)</f>
        <v>0</v>
      </c>
      <c r="O47" s="512" t="n">
        <f aca="false">IF(E47=0,G47,0)</f>
        <v>0</v>
      </c>
      <c r="Q47" s="88"/>
      <c r="R47" s="163" t="n">
        <f aca="false">IF(E47&lt;&gt;0,G47,0)</f>
        <v>0</v>
      </c>
      <c r="S47" s="157" t="n">
        <f aca="false">IF(B47=0,S46,IF(ISNONTEXT(B47)=TRUE(),INT(B47),INT(LEFT(B47,FIND(".",B47)-1))))</f>
        <v>3</v>
      </c>
      <c r="T47" s="157" t="str">
        <f aca="false">IF(T48=1,1,IF(B47&lt;&gt;0,1,IF(C47&lt;&gt;0,1,IF(D47&lt;&gt;0,1,IF('ORÇ.GLOBAL REF.'!E47&lt;&gt;0,1,"")))))</f>
        <v/>
      </c>
      <c r="U47" s="157" t="str">
        <f aca="false">IF(S47=0," ",IF(S47&lt;&gt;S46,S47," "))</f>
        <v> </v>
      </c>
      <c r="V47" s="180"/>
    </row>
    <row r="48" s="174" customFormat="true" ht="14.25" hidden="false" customHeight="false" outlineLevel="0" collapsed="false">
      <c r="A48" s="159" t="n">
        <v>37</v>
      </c>
      <c r="B48" s="160" t="n">
        <f aca="false">IF('ORÇ.GLOBAL P CAIXA'!K48="EXEC.",0,'ORÇ.GLOBAL P CAIXA'!M48)</f>
        <v>0</v>
      </c>
      <c r="C48" s="161" t="n">
        <f aca="false">IF('ORÇ.GLOBAL P CAIXA'!K48="EXEC.",0,'ORÇ.GLOBAL P CAIXA'!O48)</f>
        <v>0</v>
      </c>
      <c r="D48" s="162" t="n">
        <f aca="false">IF('ORÇ.GLOBAL P CAIXA'!K48="EXEC.",0,'ORÇ.GLOBAL P CAIXA'!P48)</f>
        <v>0</v>
      </c>
      <c r="E48" s="163" t="n">
        <f aca="false">IF('ORÇ.GLOBAL P CAIXA'!K48="EXEC.",0,ROUND('ORÇ.GLOBAL P CAIXA'!Q48,2))</f>
        <v>0</v>
      </c>
      <c r="F48" s="163" t="n">
        <f aca="false">IF('ORÇ.GLOBAL P CAIXA'!K48="EXEC.",0,TRUNC((1+(IF(OR(H48=0,H48=""),'BDI REF.'!$K$5,CHOOSE(H48,'BDI REF.'!$K$5,'BDI REF.'!$K$6,'BDI REF.'!$K$7))))*'ORÇ.GLOBAL P CAIXA'!R48,2))</f>
        <v>0</v>
      </c>
      <c r="G48" s="163" t="n">
        <f aca="false">IF('ORÇ.GLOBAL P CAIXA'!K48="EXEC.",0,IF(E48&lt;&gt;0,ROUND(E48*F48,2),IF(R48=0,(SUMIF($S$12:$S$1011,B48,$R$12:$R$1011)),R48)))</f>
        <v>0</v>
      </c>
      <c r="H48" s="509" t="str">
        <f aca="false">IF('ORÇ.GLOBAL P CAIXA'!K48="EXEC.","",IF('ORÇ.GLOBAL P CAIXA'!H48&gt;0,'ORÇ.GLOBAL P CAIXA'!H48,""))</f>
        <v/>
      </c>
      <c r="I48" s="509" t="str">
        <f aca="false">IF('ORÇ.GLOBAL P CAIXA'!K48="EXEC.","",IF('ORÇ.GLOBAL P CAIXA'!I48&gt;0,'ORÇ.GLOBAL P CAIXA'!I48,""))</f>
        <v/>
      </c>
      <c r="J48" s="510" t="str">
        <f aca="false">IF('ORÇ.GLOBAL P CAIXA'!K48="EXEC.","",IF('ORÇ.GLOBAL P CAIXA'!J48&gt;0,'ORÇ.GLOBAL P CAIXA'!J48,""))</f>
        <v/>
      </c>
      <c r="K48" s="115"/>
      <c r="L48" s="168" t="str">
        <f aca="false">IF(B48&gt;0,"ok","ocultar")</f>
        <v>ocultar</v>
      </c>
      <c r="M48" s="511" t="n">
        <f aca="false">ROUND(IF($O48&lt;&gt;0,$O48*(INFORMAÇÕES!$T$113/INFORMAÇÕES!$T$117),0),2)</f>
        <v>0</v>
      </c>
      <c r="N48" s="511" t="n">
        <f aca="false">ROUND(IF($O48&lt;&gt;0,$O48*(INFORMAÇÕES!$T$114/INFORMAÇÕES!$T$117),0),2)</f>
        <v>0</v>
      </c>
      <c r="O48" s="512" t="n">
        <f aca="false">IF(E48=0,G48,0)</f>
        <v>0</v>
      </c>
      <c r="Q48" s="88"/>
      <c r="R48" s="163" t="n">
        <f aca="false">IF(E48&lt;&gt;0,G48,0)</f>
        <v>0</v>
      </c>
      <c r="S48" s="157" t="n">
        <f aca="false">IF(B48=0,S47,IF(ISNONTEXT(B48)=TRUE(),INT(B48),INT(LEFT(B48,FIND(".",B48)-1))))</f>
        <v>3</v>
      </c>
      <c r="T48" s="157" t="str">
        <f aca="false">IF(T49=1,1,IF(B48&lt;&gt;0,1,IF(C48&lt;&gt;0,1,IF(D48&lt;&gt;0,1,IF('ORÇ.GLOBAL REF.'!E48&lt;&gt;0,1,"")))))</f>
        <v/>
      </c>
      <c r="U48" s="157" t="str">
        <f aca="false">IF(S48=0," ",IF(S48&lt;&gt;S47,S48," "))</f>
        <v> </v>
      </c>
      <c r="V48" s="180"/>
    </row>
    <row r="49" s="174" customFormat="true" ht="14.25" hidden="false" customHeight="false" outlineLevel="0" collapsed="false">
      <c r="A49" s="159" t="n">
        <v>38</v>
      </c>
      <c r="B49" s="160" t="n">
        <f aca="false">IF('ORÇ.GLOBAL P CAIXA'!K49="EXEC.",0,'ORÇ.GLOBAL P CAIXA'!M49)</f>
        <v>0</v>
      </c>
      <c r="C49" s="161" t="n">
        <f aca="false">IF('ORÇ.GLOBAL P CAIXA'!K49="EXEC.",0,'ORÇ.GLOBAL P CAIXA'!O49)</f>
        <v>0</v>
      </c>
      <c r="D49" s="162" t="n">
        <f aca="false">IF('ORÇ.GLOBAL P CAIXA'!K49="EXEC.",0,'ORÇ.GLOBAL P CAIXA'!P49)</f>
        <v>0</v>
      </c>
      <c r="E49" s="163" t="n">
        <f aca="false">IF('ORÇ.GLOBAL P CAIXA'!K49="EXEC.",0,ROUND('ORÇ.GLOBAL P CAIXA'!Q49,2))</f>
        <v>0</v>
      </c>
      <c r="F49" s="163" t="n">
        <f aca="false">IF('ORÇ.GLOBAL P CAIXA'!K49="EXEC.",0,TRUNC((1+(IF(OR(H49=0,H49=""),'BDI REF.'!$K$5,CHOOSE(H49,'BDI REF.'!$K$5,'BDI REF.'!$K$6,'BDI REF.'!$K$7))))*'ORÇ.GLOBAL P CAIXA'!R49,2))</f>
        <v>0</v>
      </c>
      <c r="G49" s="163" t="n">
        <f aca="false">IF('ORÇ.GLOBAL P CAIXA'!K49="EXEC.",0,IF(E49&lt;&gt;0,ROUND(E49*F49,2),IF(R49=0,(SUMIF($S$12:$S$1011,B49,$R$12:$R$1011)),R49)))</f>
        <v>0</v>
      </c>
      <c r="H49" s="509" t="str">
        <f aca="false">IF('ORÇ.GLOBAL P CAIXA'!K49="EXEC.","",IF('ORÇ.GLOBAL P CAIXA'!H49&gt;0,'ORÇ.GLOBAL P CAIXA'!H49,""))</f>
        <v/>
      </c>
      <c r="I49" s="509" t="str">
        <f aca="false">IF('ORÇ.GLOBAL P CAIXA'!K49="EXEC.","",IF('ORÇ.GLOBAL P CAIXA'!I49&gt;0,'ORÇ.GLOBAL P CAIXA'!I49,""))</f>
        <v/>
      </c>
      <c r="J49" s="510" t="str">
        <f aca="false">IF('ORÇ.GLOBAL P CAIXA'!K49="EXEC.","",IF('ORÇ.GLOBAL P CAIXA'!J49&gt;0,'ORÇ.GLOBAL P CAIXA'!J49,""))</f>
        <v/>
      </c>
      <c r="K49" s="115"/>
      <c r="L49" s="168" t="str">
        <f aca="false">IF(B49&gt;0,"ok","ocultar")</f>
        <v>ocultar</v>
      </c>
      <c r="M49" s="511" t="n">
        <f aca="false">ROUND(IF($O49&lt;&gt;0,$O49*(INFORMAÇÕES!$T$113/INFORMAÇÕES!$T$117),0),2)</f>
        <v>0</v>
      </c>
      <c r="N49" s="511" t="n">
        <f aca="false">ROUND(IF($O49&lt;&gt;0,$O49*(INFORMAÇÕES!$T$114/INFORMAÇÕES!$T$117),0),2)</f>
        <v>0</v>
      </c>
      <c r="O49" s="512" t="n">
        <f aca="false">IF(E49=0,G49,0)</f>
        <v>0</v>
      </c>
      <c r="Q49" s="88"/>
      <c r="R49" s="163" t="n">
        <f aca="false">IF(E49&lt;&gt;0,G49,0)</f>
        <v>0</v>
      </c>
      <c r="S49" s="157" t="n">
        <f aca="false">IF(B49=0,S48,IF(ISNONTEXT(B49)=TRUE(),INT(B49),INT(LEFT(B49,FIND(".",B49)-1))))</f>
        <v>3</v>
      </c>
      <c r="T49" s="157" t="str">
        <f aca="false">IF(T50=1,1,IF(B49&lt;&gt;0,1,IF(C49&lt;&gt;0,1,IF(D49&lt;&gt;0,1,IF('ORÇ.GLOBAL REF.'!E49&lt;&gt;0,1,"")))))</f>
        <v/>
      </c>
      <c r="U49" s="157" t="str">
        <f aca="false">IF(S49=0," ",IF(S49&lt;&gt;S48,S49," "))</f>
        <v> </v>
      </c>
      <c r="V49" s="180"/>
    </row>
    <row r="50" s="174" customFormat="true" ht="14.25" hidden="false" customHeight="false" outlineLevel="0" collapsed="false">
      <c r="A50" s="159" t="n">
        <v>39</v>
      </c>
      <c r="B50" s="160" t="n">
        <f aca="false">IF('ORÇ.GLOBAL P CAIXA'!K50="EXEC.",0,'ORÇ.GLOBAL P CAIXA'!M50)</f>
        <v>0</v>
      </c>
      <c r="C50" s="161" t="n">
        <f aca="false">IF('ORÇ.GLOBAL P CAIXA'!K50="EXEC.",0,'ORÇ.GLOBAL P CAIXA'!O50)</f>
        <v>0</v>
      </c>
      <c r="D50" s="162" t="n">
        <f aca="false">IF('ORÇ.GLOBAL P CAIXA'!K50="EXEC.",0,'ORÇ.GLOBAL P CAIXA'!P50)</f>
        <v>0</v>
      </c>
      <c r="E50" s="163" t="n">
        <f aca="false">IF('ORÇ.GLOBAL P CAIXA'!K50="EXEC.",0,ROUND('ORÇ.GLOBAL P CAIXA'!Q50,2))</f>
        <v>0</v>
      </c>
      <c r="F50" s="163" t="n">
        <f aca="false">IF('ORÇ.GLOBAL P CAIXA'!K50="EXEC.",0,TRUNC((1+(IF(OR(H50=0,H50=""),'BDI REF.'!$K$5,CHOOSE(H50,'BDI REF.'!$K$5,'BDI REF.'!$K$6,'BDI REF.'!$K$7))))*'ORÇ.GLOBAL P CAIXA'!R50,2))</f>
        <v>0</v>
      </c>
      <c r="G50" s="163" t="n">
        <f aca="false">IF('ORÇ.GLOBAL P CAIXA'!K50="EXEC.",0,IF(E50&lt;&gt;0,ROUND(E50*F50,2),IF(R50=0,(SUMIF($S$12:$S$1011,B50,$R$12:$R$1011)),R50)))</f>
        <v>0</v>
      </c>
      <c r="H50" s="509" t="str">
        <f aca="false">IF('ORÇ.GLOBAL P CAIXA'!K50="EXEC.","",IF('ORÇ.GLOBAL P CAIXA'!H50&gt;0,'ORÇ.GLOBAL P CAIXA'!H50,""))</f>
        <v/>
      </c>
      <c r="I50" s="509" t="str">
        <f aca="false">IF('ORÇ.GLOBAL P CAIXA'!K50="EXEC.","",IF('ORÇ.GLOBAL P CAIXA'!I50&gt;0,'ORÇ.GLOBAL P CAIXA'!I50,""))</f>
        <v/>
      </c>
      <c r="J50" s="510" t="str">
        <f aca="false">IF('ORÇ.GLOBAL P CAIXA'!K50="EXEC.","",IF('ORÇ.GLOBAL P CAIXA'!J50&gt;0,'ORÇ.GLOBAL P CAIXA'!J50,""))</f>
        <v/>
      </c>
      <c r="K50" s="115"/>
      <c r="L50" s="168" t="str">
        <f aca="false">IF(B50&gt;0,"ok","ocultar")</f>
        <v>ocultar</v>
      </c>
      <c r="M50" s="511" t="n">
        <f aca="false">ROUND(IF($O50&lt;&gt;0,$O50*(INFORMAÇÕES!$T$113/INFORMAÇÕES!$T$117),0),2)</f>
        <v>0</v>
      </c>
      <c r="N50" s="511" t="n">
        <f aca="false">ROUND(IF($O50&lt;&gt;0,$O50*(INFORMAÇÕES!$T$114/INFORMAÇÕES!$T$117),0),2)</f>
        <v>0</v>
      </c>
      <c r="O50" s="512" t="n">
        <f aca="false">IF(E50=0,G50,0)</f>
        <v>0</v>
      </c>
      <c r="Q50" s="88"/>
      <c r="R50" s="163" t="n">
        <f aca="false">IF(E50&lt;&gt;0,G50,0)</f>
        <v>0</v>
      </c>
      <c r="S50" s="157" t="n">
        <f aca="false">IF(B50=0,S49,IF(ISNONTEXT(B50)=TRUE(),INT(B50),INT(LEFT(B50,FIND(".",B50)-1))))</f>
        <v>3</v>
      </c>
      <c r="T50" s="157" t="str">
        <f aca="false">IF(T51=1,1,IF(B50&lt;&gt;0,1,IF(C50&lt;&gt;0,1,IF(D50&lt;&gt;0,1,IF('ORÇ.GLOBAL REF.'!E50&lt;&gt;0,1,"")))))</f>
        <v/>
      </c>
      <c r="U50" s="157" t="str">
        <f aca="false">IF(S50=0," ",IF(S50&lt;&gt;S49,S50," "))</f>
        <v> </v>
      </c>
      <c r="V50" s="180"/>
    </row>
    <row r="51" s="174" customFormat="true" ht="14.25" hidden="false" customHeight="false" outlineLevel="0" collapsed="false">
      <c r="A51" s="159" t="n">
        <v>40</v>
      </c>
      <c r="B51" s="160" t="n">
        <f aca="false">IF('ORÇ.GLOBAL P CAIXA'!K51="EXEC.",0,'ORÇ.GLOBAL P CAIXA'!M51)</f>
        <v>0</v>
      </c>
      <c r="C51" s="161" t="n">
        <f aca="false">IF('ORÇ.GLOBAL P CAIXA'!K51="EXEC.",0,'ORÇ.GLOBAL P CAIXA'!O51)</f>
        <v>0</v>
      </c>
      <c r="D51" s="162" t="n">
        <f aca="false">IF('ORÇ.GLOBAL P CAIXA'!K51="EXEC.",0,'ORÇ.GLOBAL P CAIXA'!P51)</f>
        <v>0</v>
      </c>
      <c r="E51" s="163" t="n">
        <f aca="false">IF('ORÇ.GLOBAL P CAIXA'!K51="EXEC.",0,ROUND('ORÇ.GLOBAL P CAIXA'!Q51,2))</f>
        <v>0</v>
      </c>
      <c r="F51" s="163" t="n">
        <f aca="false">IF('ORÇ.GLOBAL P CAIXA'!K51="EXEC.",0,TRUNC((1+(IF(OR(H51=0,H51=""),'BDI REF.'!$K$5,CHOOSE(H51,'BDI REF.'!$K$5,'BDI REF.'!$K$6,'BDI REF.'!$K$7))))*'ORÇ.GLOBAL P CAIXA'!R51,2))</f>
        <v>0</v>
      </c>
      <c r="G51" s="163" t="n">
        <f aca="false">IF('ORÇ.GLOBAL P CAIXA'!K51="EXEC.",0,IF(E51&lt;&gt;0,ROUND(E51*F51,2),IF(R51=0,(SUMIF($S$12:$S$1011,B51,$R$12:$R$1011)),R51)))</f>
        <v>0</v>
      </c>
      <c r="H51" s="509" t="str">
        <f aca="false">IF('ORÇ.GLOBAL P CAIXA'!K51="EXEC.","",IF('ORÇ.GLOBAL P CAIXA'!H51&gt;0,'ORÇ.GLOBAL P CAIXA'!H51,""))</f>
        <v/>
      </c>
      <c r="I51" s="509" t="str">
        <f aca="false">IF('ORÇ.GLOBAL P CAIXA'!K51="EXEC.","",IF('ORÇ.GLOBAL P CAIXA'!I51&gt;0,'ORÇ.GLOBAL P CAIXA'!I51,""))</f>
        <v/>
      </c>
      <c r="J51" s="510" t="str">
        <f aca="false">IF('ORÇ.GLOBAL P CAIXA'!K51="EXEC.","",IF('ORÇ.GLOBAL P CAIXA'!J51&gt;0,'ORÇ.GLOBAL P CAIXA'!J51,""))</f>
        <v/>
      </c>
      <c r="K51" s="115"/>
      <c r="L51" s="168" t="str">
        <f aca="false">IF(B51&gt;0,"ok","ocultar")</f>
        <v>ocultar</v>
      </c>
      <c r="M51" s="511" t="n">
        <f aca="false">ROUND(IF($O51&lt;&gt;0,$O51*(INFORMAÇÕES!$T$113/INFORMAÇÕES!$T$117),0),2)</f>
        <v>0</v>
      </c>
      <c r="N51" s="511" t="n">
        <f aca="false">ROUND(IF($O51&lt;&gt;0,$O51*(INFORMAÇÕES!$T$114/INFORMAÇÕES!$T$117),0),2)</f>
        <v>0</v>
      </c>
      <c r="O51" s="512" t="n">
        <f aca="false">IF(E51=0,G51,0)</f>
        <v>0</v>
      </c>
      <c r="Q51" s="88"/>
      <c r="R51" s="163" t="n">
        <f aca="false">IF(E51&lt;&gt;0,G51,0)</f>
        <v>0</v>
      </c>
      <c r="S51" s="157" t="n">
        <f aca="false">IF(B51=0,S50,IF(ISNONTEXT(B51)=TRUE(),INT(B51),INT(LEFT(B51,FIND(".",B51)-1))))</f>
        <v>3</v>
      </c>
      <c r="T51" s="157" t="str">
        <f aca="false">IF(T52=1,1,IF(B51&lt;&gt;0,1,IF(C51&lt;&gt;0,1,IF(D51&lt;&gt;0,1,IF('ORÇ.GLOBAL REF.'!E51&lt;&gt;0,1,"")))))</f>
        <v/>
      </c>
      <c r="U51" s="157" t="str">
        <f aca="false">IF(S51=0," ",IF(S51&lt;&gt;S50,S51," "))</f>
        <v> </v>
      </c>
      <c r="V51" s="180"/>
    </row>
    <row r="52" s="174" customFormat="true" ht="14.25" hidden="false" customHeight="false" outlineLevel="0" collapsed="false">
      <c r="A52" s="159" t="n">
        <v>41</v>
      </c>
      <c r="B52" s="160" t="n">
        <f aca="false">IF('ORÇ.GLOBAL P CAIXA'!K52="EXEC.",0,'ORÇ.GLOBAL P CAIXA'!M52)</f>
        <v>0</v>
      </c>
      <c r="C52" s="161" t="n">
        <f aca="false">IF('ORÇ.GLOBAL P CAIXA'!K52="EXEC.",0,'ORÇ.GLOBAL P CAIXA'!O52)</f>
        <v>0</v>
      </c>
      <c r="D52" s="162" t="n">
        <f aca="false">IF('ORÇ.GLOBAL P CAIXA'!K52="EXEC.",0,'ORÇ.GLOBAL P CAIXA'!P52)</f>
        <v>0</v>
      </c>
      <c r="E52" s="163" t="n">
        <f aca="false">IF('ORÇ.GLOBAL P CAIXA'!K52="EXEC.",0,ROUND('ORÇ.GLOBAL P CAIXA'!Q52,2))</f>
        <v>0</v>
      </c>
      <c r="F52" s="163" t="n">
        <f aca="false">IF('ORÇ.GLOBAL P CAIXA'!K52="EXEC.",0,TRUNC((1+(IF(OR(H52=0,H52=""),'BDI REF.'!$K$5,CHOOSE(H52,'BDI REF.'!$K$5,'BDI REF.'!$K$6,'BDI REF.'!$K$7))))*'ORÇ.GLOBAL P CAIXA'!R52,2))</f>
        <v>0</v>
      </c>
      <c r="G52" s="163" t="n">
        <f aca="false">IF('ORÇ.GLOBAL P CAIXA'!K52="EXEC.",0,IF(E52&lt;&gt;0,ROUND(E52*F52,2),IF(R52=0,(SUMIF($S$12:$S$1011,B52,$R$12:$R$1011)),R52)))</f>
        <v>0</v>
      </c>
      <c r="H52" s="509" t="str">
        <f aca="false">IF('ORÇ.GLOBAL P CAIXA'!K52="EXEC.","",IF('ORÇ.GLOBAL P CAIXA'!H52&gt;0,'ORÇ.GLOBAL P CAIXA'!H52,""))</f>
        <v/>
      </c>
      <c r="I52" s="509" t="str">
        <f aca="false">IF('ORÇ.GLOBAL P CAIXA'!K52="EXEC.","",IF('ORÇ.GLOBAL P CAIXA'!I52&gt;0,'ORÇ.GLOBAL P CAIXA'!I52,""))</f>
        <v/>
      </c>
      <c r="J52" s="510" t="str">
        <f aca="false">IF('ORÇ.GLOBAL P CAIXA'!K52="EXEC.","",IF('ORÇ.GLOBAL P CAIXA'!J52&gt;0,'ORÇ.GLOBAL P CAIXA'!J52,""))</f>
        <v/>
      </c>
      <c r="K52" s="115"/>
      <c r="L52" s="168" t="str">
        <f aca="false">IF(B52&gt;0,"ok","ocultar")</f>
        <v>ocultar</v>
      </c>
      <c r="M52" s="511" t="n">
        <f aca="false">ROUND(IF($O52&lt;&gt;0,$O52*(INFORMAÇÕES!$T$113/INFORMAÇÕES!$T$117),0),2)</f>
        <v>0</v>
      </c>
      <c r="N52" s="511" t="n">
        <f aca="false">ROUND(IF($O52&lt;&gt;0,$O52*(INFORMAÇÕES!$T$114/INFORMAÇÕES!$T$117),0),2)</f>
        <v>0</v>
      </c>
      <c r="O52" s="512" t="n">
        <f aca="false">IF(E52=0,G52,0)</f>
        <v>0</v>
      </c>
      <c r="Q52" s="88"/>
      <c r="R52" s="163" t="n">
        <f aca="false">IF(E52&lt;&gt;0,G52,0)</f>
        <v>0</v>
      </c>
      <c r="S52" s="157" t="n">
        <f aca="false">IF(B52=0,S51,IF(ISNONTEXT(B52)=TRUE(),INT(B52),INT(LEFT(B52,FIND(".",B52)-1))))</f>
        <v>3</v>
      </c>
      <c r="T52" s="157" t="str">
        <f aca="false">IF(T53=1,1,IF(B52&lt;&gt;0,1,IF(C52&lt;&gt;0,1,IF(D52&lt;&gt;0,1,IF('ORÇ.GLOBAL REF.'!E52&lt;&gt;0,1,"")))))</f>
        <v/>
      </c>
      <c r="U52" s="157" t="str">
        <f aca="false">IF(S52=0," ",IF(S52&lt;&gt;S51,S52," "))</f>
        <v> </v>
      </c>
      <c r="V52" s="180"/>
    </row>
    <row r="53" s="174" customFormat="true" ht="14.25" hidden="false" customHeight="false" outlineLevel="0" collapsed="false">
      <c r="A53" s="159" t="n">
        <v>42</v>
      </c>
      <c r="B53" s="160" t="n">
        <f aca="false">IF('ORÇ.GLOBAL P CAIXA'!K53="EXEC.",0,'ORÇ.GLOBAL P CAIXA'!M53)</f>
        <v>0</v>
      </c>
      <c r="C53" s="161" t="n">
        <f aca="false">IF('ORÇ.GLOBAL P CAIXA'!K53="EXEC.",0,'ORÇ.GLOBAL P CAIXA'!O53)</f>
        <v>0</v>
      </c>
      <c r="D53" s="162" t="n">
        <f aca="false">IF('ORÇ.GLOBAL P CAIXA'!K53="EXEC.",0,'ORÇ.GLOBAL P CAIXA'!P53)</f>
        <v>0</v>
      </c>
      <c r="E53" s="163" t="n">
        <f aca="false">IF('ORÇ.GLOBAL P CAIXA'!K53="EXEC.",0,ROUND('ORÇ.GLOBAL P CAIXA'!Q53,2))</f>
        <v>0</v>
      </c>
      <c r="F53" s="163" t="n">
        <f aca="false">IF('ORÇ.GLOBAL P CAIXA'!K53="EXEC.",0,TRUNC((1+(IF(OR(H53=0,H53=""),'BDI REF.'!$K$5,CHOOSE(H53,'BDI REF.'!$K$5,'BDI REF.'!$K$6,'BDI REF.'!$K$7))))*'ORÇ.GLOBAL P CAIXA'!R53,2))</f>
        <v>0</v>
      </c>
      <c r="G53" s="163" t="n">
        <f aca="false">IF('ORÇ.GLOBAL P CAIXA'!K53="EXEC.",0,IF(E53&lt;&gt;0,ROUND(E53*F53,2),IF(R53=0,(SUMIF($S$12:$S$1011,B53,$R$12:$R$1011)),R53)))</f>
        <v>0</v>
      </c>
      <c r="H53" s="509" t="str">
        <f aca="false">IF('ORÇ.GLOBAL P CAIXA'!K53="EXEC.","",IF('ORÇ.GLOBAL P CAIXA'!H53&gt;0,'ORÇ.GLOBAL P CAIXA'!H53,""))</f>
        <v/>
      </c>
      <c r="I53" s="509" t="str">
        <f aca="false">IF('ORÇ.GLOBAL P CAIXA'!K53="EXEC.","",IF('ORÇ.GLOBAL P CAIXA'!I53&gt;0,'ORÇ.GLOBAL P CAIXA'!I53,""))</f>
        <v/>
      </c>
      <c r="J53" s="510" t="str">
        <f aca="false">IF('ORÇ.GLOBAL P CAIXA'!K53="EXEC.","",IF('ORÇ.GLOBAL P CAIXA'!J53&gt;0,'ORÇ.GLOBAL P CAIXA'!J53,""))</f>
        <v/>
      </c>
      <c r="K53" s="115"/>
      <c r="L53" s="168" t="str">
        <f aca="false">IF(B53&gt;0,"ok","ocultar")</f>
        <v>ocultar</v>
      </c>
      <c r="M53" s="511" t="n">
        <f aca="false">ROUND(IF($O53&lt;&gt;0,$O53*(INFORMAÇÕES!$T$113/INFORMAÇÕES!$T$117),0),2)</f>
        <v>0</v>
      </c>
      <c r="N53" s="511" t="n">
        <f aca="false">ROUND(IF($O53&lt;&gt;0,$O53*(INFORMAÇÕES!$T$114/INFORMAÇÕES!$T$117),0),2)</f>
        <v>0</v>
      </c>
      <c r="O53" s="512" t="n">
        <f aca="false">IF(E53=0,G53,0)</f>
        <v>0</v>
      </c>
      <c r="Q53" s="88"/>
      <c r="R53" s="163" t="n">
        <f aca="false">IF(E53&lt;&gt;0,G53,0)</f>
        <v>0</v>
      </c>
      <c r="S53" s="157" t="n">
        <f aca="false">IF(B53=0,S52,IF(ISNONTEXT(B53)=TRUE(),INT(B53),INT(LEFT(B53,FIND(".",B53)-1))))</f>
        <v>3</v>
      </c>
      <c r="T53" s="157" t="str">
        <f aca="false">IF(T54=1,1,IF(B53&lt;&gt;0,1,IF(C53&lt;&gt;0,1,IF(D53&lt;&gt;0,1,IF('ORÇ.GLOBAL REF.'!E53&lt;&gt;0,1,"")))))</f>
        <v/>
      </c>
      <c r="U53" s="157" t="str">
        <f aca="false">IF(S53=0," ",IF(S53&lt;&gt;S52,S53," "))</f>
        <v> </v>
      </c>
      <c r="V53" s="180"/>
    </row>
    <row r="54" s="174" customFormat="true" ht="14.25" hidden="false" customHeight="false" outlineLevel="0" collapsed="false">
      <c r="A54" s="159" t="n">
        <v>43</v>
      </c>
      <c r="B54" s="160" t="n">
        <f aca="false">IF('ORÇ.GLOBAL P CAIXA'!K54="EXEC.",0,'ORÇ.GLOBAL P CAIXA'!M54)</f>
        <v>0</v>
      </c>
      <c r="C54" s="161" t="n">
        <f aca="false">IF('ORÇ.GLOBAL P CAIXA'!K54="EXEC.",0,'ORÇ.GLOBAL P CAIXA'!O54)</f>
        <v>0</v>
      </c>
      <c r="D54" s="162" t="n">
        <f aca="false">IF('ORÇ.GLOBAL P CAIXA'!K54="EXEC.",0,'ORÇ.GLOBAL P CAIXA'!P54)</f>
        <v>0</v>
      </c>
      <c r="E54" s="163" t="n">
        <f aca="false">IF('ORÇ.GLOBAL P CAIXA'!K54="EXEC.",0,ROUND('ORÇ.GLOBAL P CAIXA'!Q54,2))</f>
        <v>0</v>
      </c>
      <c r="F54" s="163" t="n">
        <f aca="false">IF('ORÇ.GLOBAL P CAIXA'!K54="EXEC.",0,TRUNC((1+(IF(OR(H54=0,H54=""),'BDI REF.'!$K$5,CHOOSE(H54,'BDI REF.'!$K$5,'BDI REF.'!$K$6,'BDI REF.'!$K$7))))*'ORÇ.GLOBAL P CAIXA'!R54,2))</f>
        <v>0</v>
      </c>
      <c r="G54" s="163" t="n">
        <f aca="false">IF('ORÇ.GLOBAL P CAIXA'!K54="EXEC.",0,IF(E54&lt;&gt;0,ROUND(E54*F54,2),IF(R54=0,(SUMIF($S$12:$S$1011,B54,$R$12:$R$1011)),R54)))</f>
        <v>0</v>
      </c>
      <c r="H54" s="509" t="str">
        <f aca="false">IF('ORÇ.GLOBAL P CAIXA'!K54="EXEC.","",IF('ORÇ.GLOBAL P CAIXA'!H54&gt;0,'ORÇ.GLOBAL P CAIXA'!H54,""))</f>
        <v/>
      </c>
      <c r="I54" s="509" t="str">
        <f aca="false">IF('ORÇ.GLOBAL P CAIXA'!K54="EXEC.","",IF('ORÇ.GLOBAL P CAIXA'!I54&gt;0,'ORÇ.GLOBAL P CAIXA'!I54,""))</f>
        <v/>
      </c>
      <c r="J54" s="510" t="str">
        <f aca="false">IF('ORÇ.GLOBAL P CAIXA'!K54="EXEC.","",IF('ORÇ.GLOBAL P CAIXA'!J54&gt;0,'ORÇ.GLOBAL P CAIXA'!J54,""))</f>
        <v/>
      </c>
      <c r="K54" s="115"/>
      <c r="L54" s="168" t="str">
        <f aca="false">IF(B54&gt;0,"ok","ocultar")</f>
        <v>ocultar</v>
      </c>
      <c r="M54" s="511" t="n">
        <f aca="false">ROUND(IF($O54&lt;&gt;0,$O54*(INFORMAÇÕES!$T$113/INFORMAÇÕES!$T$117),0),2)</f>
        <v>0</v>
      </c>
      <c r="N54" s="511" t="n">
        <f aca="false">ROUND(IF($O54&lt;&gt;0,$O54*(INFORMAÇÕES!$T$114/INFORMAÇÕES!$T$117),0),2)</f>
        <v>0</v>
      </c>
      <c r="O54" s="512" t="n">
        <f aca="false">IF(E54=0,G54,0)</f>
        <v>0</v>
      </c>
      <c r="Q54" s="88"/>
      <c r="R54" s="163" t="n">
        <f aca="false">IF(E54&lt;&gt;0,G54,0)</f>
        <v>0</v>
      </c>
      <c r="S54" s="157" t="n">
        <f aca="false">IF(B54=0,S53,IF(ISNONTEXT(B54)=TRUE(),INT(B54),INT(LEFT(B54,FIND(".",B54)-1))))</f>
        <v>3</v>
      </c>
      <c r="T54" s="157" t="str">
        <f aca="false">IF(T55=1,1,IF(B54&lt;&gt;0,1,IF(C54&lt;&gt;0,1,IF(D54&lt;&gt;0,1,IF('ORÇ.GLOBAL REF.'!E54&lt;&gt;0,1,"")))))</f>
        <v/>
      </c>
      <c r="U54" s="157" t="str">
        <f aca="false">IF(S54=0," ",IF(S54&lt;&gt;S53,S54," "))</f>
        <v> </v>
      </c>
      <c r="V54" s="180"/>
    </row>
    <row r="55" s="174" customFormat="true" ht="14.25" hidden="false" customHeight="false" outlineLevel="0" collapsed="false">
      <c r="A55" s="159" t="n">
        <v>44</v>
      </c>
      <c r="B55" s="160" t="n">
        <f aca="false">IF('ORÇ.GLOBAL P CAIXA'!K55="EXEC.",0,'ORÇ.GLOBAL P CAIXA'!M55)</f>
        <v>0</v>
      </c>
      <c r="C55" s="161" t="n">
        <f aca="false">IF('ORÇ.GLOBAL P CAIXA'!K55="EXEC.",0,'ORÇ.GLOBAL P CAIXA'!O55)</f>
        <v>0</v>
      </c>
      <c r="D55" s="162" t="n">
        <f aca="false">IF('ORÇ.GLOBAL P CAIXA'!K55="EXEC.",0,'ORÇ.GLOBAL P CAIXA'!P55)</f>
        <v>0</v>
      </c>
      <c r="E55" s="163" t="n">
        <f aca="false">IF('ORÇ.GLOBAL P CAIXA'!K55="EXEC.",0,ROUND('ORÇ.GLOBAL P CAIXA'!Q55,2))</f>
        <v>0</v>
      </c>
      <c r="F55" s="163" t="n">
        <f aca="false">IF('ORÇ.GLOBAL P CAIXA'!K55="EXEC.",0,TRUNC((1+(IF(OR(H55=0,H55=""),'BDI REF.'!$K$5,CHOOSE(H55,'BDI REF.'!$K$5,'BDI REF.'!$K$6,'BDI REF.'!$K$7))))*'ORÇ.GLOBAL P CAIXA'!R55,2))</f>
        <v>0</v>
      </c>
      <c r="G55" s="163" t="n">
        <f aca="false">IF('ORÇ.GLOBAL P CAIXA'!K55="EXEC.",0,IF(E55&lt;&gt;0,ROUND(E55*F55,2),IF(R55=0,(SUMIF($S$12:$S$1011,B55,$R$12:$R$1011)),R55)))</f>
        <v>0</v>
      </c>
      <c r="H55" s="509" t="str">
        <f aca="false">IF('ORÇ.GLOBAL P CAIXA'!K55="EXEC.","",IF('ORÇ.GLOBAL P CAIXA'!H55&gt;0,'ORÇ.GLOBAL P CAIXA'!H55,""))</f>
        <v/>
      </c>
      <c r="I55" s="509" t="str">
        <f aca="false">IF('ORÇ.GLOBAL P CAIXA'!K55="EXEC.","",IF('ORÇ.GLOBAL P CAIXA'!I55&gt;0,'ORÇ.GLOBAL P CAIXA'!I55,""))</f>
        <v/>
      </c>
      <c r="J55" s="510" t="str">
        <f aca="false">IF('ORÇ.GLOBAL P CAIXA'!K55="EXEC.","",IF('ORÇ.GLOBAL P CAIXA'!J55&gt;0,'ORÇ.GLOBAL P CAIXA'!J55,""))</f>
        <v/>
      </c>
      <c r="K55" s="115"/>
      <c r="L55" s="168" t="str">
        <f aca="false">IF(B55&gt;0,"ok","ocultar")</f>
        <v>ocultar</v>
      </c>
      <c r="M55" s="511" t="n">
        <f aca="false">ROUND(IF($O55&lt;&gt;0,$O55*(INFORMAÇÕES!$T$113/INFORMAÇÕES!$T$117),0),2)</f>
        <v>0</v>
      </c>
      <c r="N55" s="511" t="n">
        <f aca="false">ROUND(IF($O55&lt;&gt;0,$O55*(INFORMAÇÕES!$T$114/INFORMAÇÕES!$T$117),0),2)</f>
        <v>0</v>
      </c>
      <c r="O55" s="512" t="n">
        <f aca="false">IF(E55=0,G55,0)</f>
        <v>0</v>
      </c>
      <c r="Q55" s="88"/>
      <c r="R55" s="163" t="n">
        <f aca="false">IF(E55&lt;&gt;0,G55,0)</f>
        <v>0</v>
      </c>
      <c r="S55" s="157" t="n">
        <f aca="false">IF(B55=0,S54,IF(ISNONTEXT(B55)=TRUE(),INT(B55),INT(LEFT(B55,FIND(".",B55)-1))))</f>
        <v>3</v>
      </c>
      <c r="T55" s="157" t="str">
        <f aca="false">IF(T56=1,1,IF(B55&lt;&gt;0,1,IF(C55&lt;&gt;0,1,IF(D55&lt;&gt;0,1,IF('ORÇ.GLOBAL REF.'!E55&lt;&gt;0,1,"")))))</f>
        <v/>
      </c>
      <c r="U55" s="157" t="str">
        <f aca="false">IF(S55=0," ",IF(S55&lt;&gt;S54,S55," "))</f>
        <v> </v>
      </c>
      <c r="V55" s="180"/>
    </row>
    <row r="56" s="174" customFormat="true" ht="14.25" hidden="false" customHeight="false" outlineLevel="0" collapsed="false">
      <c r="A56" s="159" t="n">
        <v>45</v>
      </c>
      <c r="B56" s="160" t="n">
        <f aca="false">IF('ORÇ.GLOBAL P CAIXA'!K56="EXEC.",0,'ORÇ.GLOBAL P CAIXA'!M56)</f>
        <v>0</v>
      </c>
      <c r="C56" s="161" t="n">
        <f aca="false">IF('ORÇ.GLOBAL P CAIXA'!K56="EXEC.",0,'ORÇ.GLOBAL P CAIXA'!O56)</f>
        <v>0</v>
      </c>
      <c r="D56" s="162" t="n">
        <f aca="false">IF('ORÇ.GLOBAL P CAIXA'!K56="EXEC.",0,'ORÇ.GLOBAL P CAIXA'!P56)</f>
        <v>0</v>
      </c>
      <c r="E56" s="163" t="n">
        <f aca="false">IF('ORÇ.GLOBAL P CAIXA'!K56="EXEC.",0,ROUND('ORÇ.GLOBAL P CAIXA'!Q56,2))</f>
        <v>0</v>
      </c>
      <c r="F56" s="163" t="n">
        <f aca="false">IF('ORÇ.GLOBAL P CAIXA'!K56="EXEC.",0,TRUNC((1+(IF(OR(H56=0,H56=""),'BDI REF.'!$K$5,CHOOSE(H56,'BDI REF.'!$K$5,'BDI REF.'!$K$6,'BDI REF.'!$K$7))))*'ORÇ.GLOBAL P CAIXA'!R56,2))</f>
        <v>0</v>
      </c>
      <c r="G56" s="163" t="n">
        <f aca="false">IF('ORÇ.GLOBAL P CAIXA'!K56="EXEC.",0,IF(E56&lt;&gt;0,ROUND(E56*F56,2),IF(R56=0,(SUMIF($S$12:$S$1011,B56,$R$12:$R$1011)),R56)))</f>
        <v>0</v>
      </c>
      <c r="H56" s="509" t="str">
        <f aca="false">IF('ORÇ.GLOBAL P CAIXA'!K56="EXEC.","",IF('ORÇ.GLOBAL P CAIXA'!H56&gt;0,'ORÇ.GLOBAL P CAIXA'!H56,""))</f>
        <v/>
      </c>
      <c r="I56" s="509" t="str">
        <f aca="false">IF('ORÇ.GLOBAL P CAIXA'!K56="EXEC.","",IF('ORÇ.GLOBAL P CAIXA'!I56&gt;0,'ORÇ.GLOBAL P CAIXA'!I56,""))</f>
        <v/>
      </c>
      <c r="J56" s="510" t="str">
        <f aca="false">IF('ORÇ.GLOBAL P CAIXA'!K56="EXEC.","",IF('ORÇ.GLOBAL P CAIXA'!J56&gt;0,'ORÇ.GLOBAL P CAIXA'!J56,""))</f>
        <v/>
      </c>
      <c r="K56" s="115"/>
      <c r="L56" s="168" t="str">
        <f aca="false">IF(B56&gt;0,"ok","ocultar")</f>
        <v>ocultar</v>
      </c>
      <c r="M56" s="511" t="n">
        <f aca="false">ROUND(IF($O56&lt;&gt;0,$O56*(INFORMAÇÕES!$T$113/INFORMAÇÕES!$T$117),0),2)</f>
        <v>0</v>
      </c>
      <c r="N56" s="511" t="n">
        <f aca="false">ROUND(IF($O56&lt;&gt;0,$O56*(INFORMAÇÕES!$T$114/INFORMAÇÕES!$T$117),0),2)</f>
        <v>0</v>
      </c>
      <c r="O56" s="512" t="n">
        <f aca="false">IF(E56=0,G56,0)</f>
        <v>0</v>
      </c>
      <c r="Q56" s="88"/>
      <c r="R56" s="163" t="n">
        <f aca="false">IF(E56&lt;&gt;0,G56,0)</f>
        <v>0</v>
      </c>
      <c r="S56" s="157" t="n">
        <f aca="false">IF(B56=0,S55,IF(ISNONTEXT(B56)=TRUE(),INT(B56),INT(LEFT(B56,FIND(".",B56)-1))))</f>
        <v>3</v>
      </c>
      <c r="T56" s="157" t="str">
        <f aca="false">IF(T57=1,1,IF(B56&lt;&gt;0,1,IF(C56&lt;&gt;0,1,IF(D56&lt;&gt;0,1,IF('ORÇ.GLOBAL REF.'!E56&lt;&gt;0,1,"")))))</f>
        <v/>
      </c>
      <c r="U56" s="157" t="str">
        <f aca="false">IF(S56=0," ",IF(S56&lt;&gt;S55,S56," "))</f>
        <v> </v>
      </c>
      <c r="V56" s="180"/>
    </row>
    <row r="57" s="174" customFormat="true" ht="14.25" hidden="false" customHeight="false" outlineLevel="0" collapsed="false">
      <c r="A57" s="159" t="n">
        <v>46</v>
      </c>
      <c r="B57" s="160" t="n">
        <f aca="false">IF('ORÇ.GLOBAL P CAIXA'!K57="EXEC.",0,'ORÇ.GLOBAL P CAIXA'!M57)</f>
        <v>0</v>
      </c>
      <c r="C57" s="161" t="n">
        <f aca="false">IF('ORÇ.GLOBAL P CAIXA'!K57="EXEC.",0,'ORÇ.GLOBAL P CAIXA'!O57)</f>
        <v>0</v>
      </c>
      <c r="D57" s="162" t="n">
        <f aca="false">IF('ORÇ.GLOBAL P CAIXA'!K57="EXEC.",0,'ORÇ.GLOBAL P CAIXA'!P57)</f>
        <v>0</v>
      </c>
      <c r="E57" s="163" t="n">
        <f aca="false">IF('ORÇ.GLOBAL P CAIXA'!K57="EXEC.",0,ROUND('ORÇ.GLOBAL P CAIXA'!Q57,2))</f>
        <v>0</v>
      </c>
      <c r="F57" s="163" t="n">
        <f aca="false">IF('ORÇ.GLOBAL P CAIXA'!K57="EXEC.",0,TRUNC((1+(IF(OR(H57=0,H57=""),'BDI REF.'!$K$5,CHOOSE(H57,'BDI REF.'!$K$5,'BDI REF.'!$K$6,'BDI REF.'!$K$7))))*'ORÇ.GLOBAL P CAIXA'!R57,2))</f>
        <v>0</v>
      </c>
      <c r="G57" s="163" t="n">
        <f aca="false">IF('ORÇ.GLOBAL P CAIXA'!K57="EXEC.",0,IF(E57&lt;&gt;0,ROUND(E57*F57,2),IF(R57=0,(SUMIF($S$12:$S$1011,B57,$R$12:$R$1011)),R57)))</f>
        <v>0</v>
      </c>
      <c r="H57" s="509" t="str">
        <f aca="false">IF('ORÇ.GLOBAL P CAIXA'!K57="EXEC.","",IF('ORÇ.GLOBAL P CAIXA'!H57&gt;0,'ORÇ.GLOBAL P CAIXA'!H57,""))</f>
        <v/>
      </c>
      <c r="I57" s="509" t="str">
        <f aca="false">IF('ORÇ.GLOBAL P CAIXA'!K57="EXEC.","",IF('ORÇ.GLOBAL P CAIXA'!I57&gt;0,'ORÇ.GLOBAL P CAIXA'!I57,""))</f>
        <v/>
      </c>
      <c r="J57" s="510" t="str">
        <f aca="false">IF('ORÇ.GLOBAL P CAIXA'!K57="EXEC.","",IF('ORÇ.GLOBAL P CAIXA'!J57&gt;0,'ORÇ.GLOBAL P CAIXA'!J57,""))</f>
        <v/>
      </c>
      <c r="K57" s="115"/>
      <c r="L57" s="168" t="str">
        <f aca="false">IF(B57&gt;0,"ok","ocultar")</f>
        <v>ocultar</v>
      </c>
      <c r="M57" s="511" t="n">
        <f aca="false">ROUND(IF($O57&lt;&gt;0,$O57*(INFORMAÇÕES!$T$113/INFORMAÇÕES!$T$117),0),2)</f>
        <v>0</v>
      </c>
      <c r="N57" s="511" t="n">
        <f aca="false">ROUND(IF($O57&lt;&gt;0,$O57*(INFORMAÇÕES!$T$114/INFORMAÇÕES!$T$117),0),2)</f>
        <v>0</v>
      </c>
      <c r="O57" s="512" t="n">
        <f aca="false">IF(E57=0,G57,0)</f>
        <v>0</v>
      </c>
      <c r="Q57" s="88"/>
      <c r="R57" s="163" t="n">
        <f aca="false">IF(E57&lt;&gt;0,G57,0)</f>
        <v>0</v>
      </c>
      <c r="S57" s="157" t="n">
        <f aca="false">IF(B57=0,S56,IF(ISNONTEXT(B57)=TRUE(),INT(B57),INT(LEFT(B57,FIND(".",B57)-1))))</f>
        <v>3</v>
      </c>
      <c r="T57" s="157" t="str">
        <f aca="false">IF(T58=1,1,IF(B57&lt;&gt;0,1,IF(C57&lt;&gt;0,1,IF(D57&lt;&gt;0,1,IF('ORÇ.GLOBAL REF.'!E57&lt;&gt;0,1,"")))))</f>
        <v/>
      </c>
      <c r="U57" s="157" t="str">
        <f aca="false">IF(S57=0," ",IF(S57&lt;&gt;S56,S57," "))</f>
        <v> </v>
      </c>
      <c r="V57" s="180"/>
    </row>
    <row r="58" s="174" customFormat="true" ht="14.25" hidden="false" customHeight="false" outlineLevel="0" collapsed="false">
      <c r="A58" s="159" t="n">
        <v>47</v>
      </c>
      <c r="B58" s="160" t="n">
        <f aca="false">IF('ORÇ.GLOBAL P CAIXA'!K58="EXEC.",0,'ORÇ.GLOBAL P CAIXA'!M58)</f>
        <v>0</v>
      </c>
      <c r="C58" s="161" t="n">
        <f aca="false">IF('ORÇ.GLOBAL P CAIXA'!K58="EXEC.",0,'ORÇ.GLOBAL P CAIXA'!O58)</f>
        <v>0</v>
      </c>
      <c r="D58" s="162" t="n">
        <f aca="false">IF('ORÇ.GLOBAL P CAIXA'!K58="EXEC.",0,'ORÇ.GLOBAL P CAIXA'!P58)</f>
        <v>0</v>
      </c>
      <c r="E58" s="163" t="n">
        <f aca="false">IF('ORÇ.GLOBAL P CAIXA'!K58="EXEC.",0,ROUND('ORÇ.GLOBAL P CAIXA'!Q58,2))</f>
        <v>0</v>
      </c>
      <c r="F58" s="163" t="n">
        <f aca="false">IF('ORÇ.GLOBAL P CAIXA'!K58="EXEC.",0,TRUNC((1+(IF(OR(H58=0,H58=""),'BDI REF.'!$K$5,CHOOSE(H58,'BDI REF.'!$K$5,'BDI REF.'!$K$6,'BDI REF.'!$K$7))))*'ORÇ.GLOBAL P CAIXA'!R58,2))</f>
        <v>0</v>
      </c>
      <c r="G58" s="163" t="n">
        <f aca="false">IF('ORÇ.GLOBAL P CAIXA'!K58="EXEC.",0,IF(E58&lt;&gt;0,ROUND(E58*F58,2),IF(R58=0,(SUMIF($S$12:$S$1011,B58,$R$12:$R$1011)),R58)))</f>
        <v>0</v>
      </c>
      <c r="H58" s="509" t="str">
        <f aca="false">IF('ORÇ.GLOBAL P CAIXA'!K58="EXEC.","",IF('ORÇ.GLOBAL P CAIXA'!H58&gt;0,'ORÇ.GLOBAL P CAIXA'!H58,""))</f>
        <v/>
      </c>
      <c r="I58" s="509" t="str">
        <f aca="false">IF('ORÇ.GLOBAL P CAIXA'!K58="EXEC.","",IF('ORÇ.GLOBAL P CAIXA'!I58&gt;0,'ORÇ.GLOBAL P CAIXA'!I58,""))</f>
        <v/>
      </c>
      <c r="J58" s="510" t="str">
        <f aca="false">IF('ORÇ.GLOBAL P CAIXA'!K58="EXEC.","",IF('ORÇ.GLOBAL P CAIXA'!J58&gt;0,'ORÇ.GLOBAL P CAIXA'!J58,""))</f>
        <v/>
      </c>
      <c r="K58" s="115"/>
      <c r="L58" s="168" t="str">
        <f aca="false">IF(B58&gt;0,"ok","ocultar")</f>
        <v>ocultar</v>
      </c>
      <c r="M58" s="511" t="n">
        <f aca="false">ROUND(IF($O58&lt;&gt;0,$O58*(INFORMAÇÕES!$T$113/INFORMAÇÕES!$T$117),0),2)</f>
        <v>0</v>
      </c>
      <c r="N58" s="511" t="n">
        <f aca="false">ROUND(IF($O58&lt;&gt;0,$O58*(INFORMAÇÕES!$T$114/INFORMAÇÕES!$T$117),0),2)</f>
        <v>0</v>
      </c>
      <c r="O58" s="512" t="n">
        <f aca="false">IF(E58=0,G58,0)</f>
        <v>0</v>
      </c>
      <c r="Q58" s="88"/>
      <c r="R58" s="163" t="n">
        <f aca="false">IF(E58&lt;&gt;0,G58,0)</f>
        <v>0</v>
      </c>
      <c r="S58" s="157" t="n">
        <f aca="false">IF(B58=0,S57,IF(ISNONTEXT(B58)=TRUE(),INT(B58),INT(LEFT(B58,FIND(".",B58)-1))))</f>
        <v>3</v>
      </c>
      <c r="T58" s="157" t="str">
        <f aca="false">IF(T59=1,1,IF(B58&lt;&gt;0,1,IF(C58&lt;&gt;0,1,IF(D58&lt;&gt;0,1,IF('ORÇ.GLOBAL REF.'!E58&lt;&gt;0,1,"")))))</f>
        <v/>
      </c>
      <c r="U58" s="157" t="str">
        <f aca="false">IF(S58=0," ",IF(S58&lt;&gt;S57,S58," "))</f>
        <v> </v>
      </c>
      <c r="V58" s="180"/>
    </row>
    <row r="59" s="174" customFormat="true" ht="14.25" hidden="false" customHeight="false" outlineLevel="0" collapsed="false">
      <c r="A59" s="159" t="n">
        <v>48</v>
      </c>
      <c r="B59" s="160" t="n">
        <f aca="false">IF('ORÇ.GLOBAL P CAIXA'!K59="EXEC.",0,'ORÇ.GLOBAL P CAIXA'!M59)</f>
        <v>0</v>
      </c>
      <c r="C59" s="161" t="n">
        <f aca="false">IF('ORÇ.GLOBAL P CAIXA'!K59="EXEC.",0,'ORÇ.GLOBAL P CAIXA'!O59)</f>
        <v>0</v>
      </c>
      <c r="D59" s="162" t="n">
        <f aca="false">IF('ORÇ.GLOBAL P CAIXA'!K59="EXEC.",0,'ORÇ.GLOBAL P CAIXA'!P59)</f>
        <v>0</v>
      </c>
      <c r="E59" s="163" t="n">
        <f aca="false">IF('ORÇ.GLOBAL P CAIXA'!K59="EXEC.",0,ROUND('ORÇ.GLOBAL P CAIXA'!Q59,2))</f>
        <v>0</v>
      </c>
      <c r="F59" s="163" t="n">
        <f aca="false">IF('ORÇ.GLOBAL P CAIXA'!K59="EXEC.",0,TRUNC((1+(IF(OR(H59=0,H59=""),'BDI REF.'!$K$5,CHOOSE(H59,'BDI REF.'!$K$5,'BDI REF.'!$K$6,'BDI REF.'!$K$7))))*'ORÇ.GLOBAL P CAIXA'!R59,2))</f>
        <v>0</v>
      </c>
      <c r="G59" s="163" t="n">
        <f aca="false">IF('ORÇ.GLOBAL P CAIXA'!K59="EXEC.",0,IF(E59&lt;&gt;0,ROUND(E59*F59,2),IF(R59=0,(SUMIF($S$12:$S$1011,B59,$R$12:$R$1011)),R59)))</f>
        <v>0</v>
      </c>
      <c r="H59" s="509" t="str">
        <f aca="false">IF('ORÇ.GLOBAL P CAIXA'!K59="EXEC.","",IF('ORÇ.GLOBAL P CAIXA'!H59&gt;0,'ORÇ.GLOBAL P CAIXA'!H59,""))</f>
        <v/>
      </c>
      <c r="I59" s="509" t="str">
        <f aca="false">IF('ORÇ.GLOBAL P CAIXA'!K59="EXEC.","",IF('ORÇ.GLOBAL P CAIXA'!I59&gt;0,'ORÇ.GLOBAL P CAIXA'!I59,""))</f>
        <v/>
      </c>
      <c r="J59" s="510" t="str">
        <f aca="false">IF('ORÇ.GLOBAL P CAIXA'!K59="EXEC.","",IF('ORÇ.GLOBAL P CAIXA'!J59&gt;0,'ORÇ.GLOBAL P CAIXA'!J59,""))</f>
        <v/>
      </c>
      <c r="K59" s="115"/>
      <c r="L59" s="168" t="str">
        <f aca="false">IF(B59&gt;0,"ok","ocultar")</f>
        <v>ocultar</v>
      </c>
      <c r="M59" s="511" t="n">
        <f aca="false">ROUND(IF($O59&lt;&gt;0,$O59*(INFORMAÇÕES!$T$113/INFORMAÇÕES!$T$117),0),2)</f>
        <v>0</v>
      </c>
      <c r="N59" s="511" t="n">
        <f aca="false">ROUND(IF($O59&lt;&gt;0,$O59*(INFORMAÇÕES!$T$114/INFORMAÇÕES!$T$117),0),2)</f>
        <v>0</v>
      </c>
      <c r="O59" s="512" t="n">
        <f aca="false">IF(E59=0,G59,0)</f>
        <v>0</v>
      </c>
      <c r="Q59" s="88"/>
      <c r="R59" s="163" t="n">
        <f aca="false">IF(E59&lt;&gt;0,G59,0)</f>
        <v>0</v>
      </c>
      <c r="S59" s="157" t="n">
        <f aca="false">IF(B59=0,S58,IF(ISNONTEXT(B59)=TRUE(),INT(B59),INT(LEFT(B59,FIND(".",B59)-1))))</f>
        <v>3</v>
      </c>
      <c r="T59" s="157" t="str">
        <f aca="false">IF(T60=1,1,IF(B59&lt;&gt;0,1,IF(C59&lt;&gt;0,1,IF(D59&lt;&gt;0,1,IF('ORÇ.GLOBAL REF.'!E59&lt;&gt;0,1,"")))))</f>
        <v/>
      </c>
      <c r="U59" s="157" t="str">
        <f aca="false">IF(S59=0," ",IF(S59&lt;&gt;S58,S59," "))</f>
        <v> </v>
      </c>
      <c r="V59" s="180"/>
    </row>
    <row r="60" s="174" customFormat="true" ht="14.25" hidden="false" customHeight="false" outlineLevel="0" collapsed="false">
      <c r="A60" s="159" t="n">
        <v>49</v>
      </c>
      <c r="B60" s="160" t="n">
        <f aca="false">IF('ORÇ.GLOBAL P CAIXA'!K60="EXEC.",0,'ORÇ.GLOBAL P CAIXA'!M60)</f>
        <v>0</v>
      </c>
      <c r="C60" s="161" t="n">
        <f aca="false">IF('ORÇ.GLOBAL P CAIXA'!K60="EXEC.",0,'ORÇ.GLOBAL P CAIXA'!O60)</f>
        <v>0</v>
      </c>
      <c r="D60" s="162" t="n">
        <f aca="false">IF('ORÇ.GLOBAL P CAIXA'!K60="EXEC.",0,'ORÇ.GLOBAL P CAIXA'!P60)</f>
        <v>0</v>
      </c>
      <c r="E60" s="163" t="n">
        <f aca="false">IF('ORÇ.GLOBAL P CAIXA'!K60="EXEC.",0,ROUND('ORÇ.GLOBAL P CAIXA'!Q60,2))</f>
        <v>0</v>
      </c>
      <c r="F60" s="163" t="n">
        <f aca="false">IF('ORÇ.GLOBAL P CAIXA'!K60="EXEC.",0,TRUNC((1+(IF(OR(H60=0,H60=""),'BDI REF.'!$K$5,CHOOSE(H60,'BDI REF.'!$K$5,'BDI REF.'!$K$6,'BDI REF.'!$K$7))))*'ORÇ.GLOBAL P CAIXA'!R60,2))</f>
        <v>0</v>
      </c>
      <c r="G60" s="163" t="n">
        <f aca="false">IF('ORÇ.GLOBAL P CAIXA'!K60="EXEC.",0,IF(E60&lt;&gt;0,ROUND(E60*F60,2),IF(R60=0,(SUMIF($S$12:$S$1011,B60,$R$12:$R$1011)),R60)))</f>
        <v>0</v>
      </c>
      <c r="H60" s="509" t="str">
        <f aca="false">IF('ORÇ.GLOBAL P CAIXA'!K60="EXEC.","",IF('ORÇ.GLOBAL P CAIXA'!H60&gt;0,'ORÇ.GLOBAL P CAIXA'!H60,""))</f>
        <v/>
      </c>
      <c r="I60" s="509" t="str">
        <f aca="false">IF('ORÇ.GLOBAL P CAIXA'!K60="EXEC.","",IF('ORÇ.GLOBAL P CAIXA'!I60&gt;0,'ORÇ.GLOBAL P CAIXA'!I60,""))</f>
        <v/>
      </c>
      <c r="J60" s="510" t="str">
        <f aca="false">IF('ORÇ.GLOBAL P CAIXA'!K60="EXEC.","",IF('ORÇ.GLOBAL P CAIXA'!J60&gt;0,'ORÇ.GLOBAL P CAIXA'!J60,""))</f>
        <v/>
      </c>
      <c r="K60" s="115"/>
      <c r="L60" s="168" t="str">
        <f aca="false">IF(B60&gt;0,"ok","ocultar")</f>
        <v>ocultar</v>
      </c>
      <c r="M60" s="511" t="n">
        <f aca="false">ROUND(IF($O60&lt;&gt;0,$O60*(INFORMAÇÕES!$T$113/INFORMAÇÕES!$T$117),0),2)</f>
        <v>0</v>
      </c>
      <c r="N60" s="511" t="n">
        <f aca="false">ROUND(IF($O60&lt;&gt;0,$O60*(INFORMAÇÕES!$T$114/INFORMAÇÕES!$T$117),0),2)</f>
        <v>0</v>
      </c>
      <c r="O60" s="512" t="n">
        <f aca="false">IF(E60=0,G60,0)</f>
        <v>0</v>
      </c>
      <c r="Q60" s="88"/>
      <c r="R60" s="163" t="n">
        <f aca="false">IF(E60&lt;&gt;0,G60,0)</f>
        <v>0</v>
      </c>
      <c r="S60" s="157" t="n">
        <f aca="false">IF(B60=0,S59,IF(ISNONTEXT(B60)=TRUE(),INT(B60),INT(LEFT(B60,FIND(".",B60)-1))))</f>
        <v>3</v>
      </c>
      <c r="T60" s="157" t="str">
        <f aca="false">IF(T61=1,1,IF(B60&lt;&gt;0,1,IF(C60&lt;&gt;0,1,IF(D60&lt;&gt;0,1,IF('ORÇ.GLOBAL REF.'!E60&lt;&gt;0,1,"")))))</f>
        <v/>
      </c>
      <c r="U60" s="157" t="str">
        <f aca="false">IF(S60=0," ",IF(S60&lt;&gt;S59,S60," "))</f>
        <v> </v>
      </c>
      <c r="V60" s="180"/>
    </row>
    <row r="61" s="174" customFormat="true" ht="14.25" hidden="false" customHeight="false" outlineLevel="0" collapsed="false">
      <c r="A61" s="159" t="n">
        <v>50</v>
      </c>
      <c r="B61" s="160" t="n">
        <f aca="false">IF('ORÇ.GLOBAL P CAIXA'!K61="EXEC.",0,'ORÇ.GLOBAL P CAIXA'!M61)</f>
        <v>0</v>
      </c>
      <c r="C61" s="161" t="n">
        <f aca="false">IF('ORÇ.GLOBAL P CAIXA'!K61="EXEC.",0,'ORÇ.GLOBAL P CAIXA'!O61)</f>
        <v>0</v>
      </c>
      <c r="D61" s="162" t="n">
        <f aca="false">IF('ORÇ.GLOBAL P CAIXA'!K61="EXEC.",0,'ORÇ.GLOBAL P CAIXA'!P61)</f>
        <v>0</v>
      </c>
      <c r="E61" s="163" t="n">
        <f aca="false">IF('ORÇ.GLOBAL P CAIXA'!K61="EXEC.",0,ROUND('ORÇ.GLOBAL P CAIXA'!Q61,2))</f>
        <v>0</v>
      </c>
      <c r="F61" s="163" t="n">
        <f aca="false">IF('ORÇ.GLOBAL P CAIXA'!K61="EXEC.",0,TRUNC((1+(IF(OR(H61=0,H61=""),'BDI REF.'!$K$5,CHOOSE(H61,'BDI REF.'!$K$5,'BDI REF.'!$K$6,'BDI REF.'!$K$7))))*'ORÇ.GLOBAL P CAIXA'!R61,2))</f>
        <v>0</v>
      </c>
      <c r="G61" s="163" t="n">
        <f aca="false">IF('ORÇ.GLOBAL P CAIXA'!K61="EXEC.",0,IF(E61&lt;&gt;0,ROUND(E61*F61,2),IF(R61=0,(SUMIF($S$12:$S$1011,B61,$R$12:$R$1011)),R61)))</f>
        <v>0</v>
      </c>
      <c r="H61" s="509" t="str">
        <f aca="false">IF('ORÇ.GLOBAL P CAIXA'!K61="EXEC.","",IF('ORÇ.GLOBAL P CAIXA'!H61&gt;0,'ORÇ.GLOBAL P CAIXA'!H61,""))</f>
        <v/>
      </c>
      <c r="I61" s="509" t="str">
        <f aca="false">IF('ORÇ.GLOBAL P CAIXA'!K61="EXEC.","",IF('ORÇ.GLOBAL P CAIXA'!I61&gt;0,'ORÇ.GLOBAL P CAIXA'!I61,""))</f>
        <v/>
      </c>
      <c r="J61" s="510" t="str">
        <f aca="false">IF('ORÇ.GLOBAL P CAIXA'!K61="EXEC.","",IF('ORÇ.GLOBAL P CAIXA'!J61&gt;0,'ORÇ.GLOBAL P CAIXA'!J61,""))</f>
        <v/>
      </c>
      <c r="K61" s="115"/>
      <c r="L61" s="168" t="str">
        <f aca="false">IF(B61&gt;0,"ok","ocultar")</f>
        <v>ocultar</v>
      </c>
      <c r="M61" s="511" t="n">
        <f aca="false">ROUND(IF($O61&lt;&gt;0,$O61*(INFORMAÇÕES!$T$113/INFORMAÇÕES!$T$117),0),2)</f>
        <v>0</v>
      </c>
      <c r="N61" s="511" t="n">
        <f aca="false">ROUND(IF($O61&lt;&gt;0,$O61*(INFORMAÇÕES!$T$114/INFORMAÇÕES!$T$117),0),2)</f>
        <v>0</v>
      </c>
      <c r="O61" s="512" t="n">
        <f aca="false">IF(E61=0,G61,0)</f>
        <v>0</v>
      </c>
      <c r="Q61" s="88"/>
      <c r="R61" s="163" t="n">
        <f aca="false">IF(E61&lt;&gt;0,G61,0)</f>
        <v>0</v>
      </c>
      <c r="S61" s="157" t="n">
        <f aca="false">IF(B61=0,S60,IF(ISNONTEXT(B61)=TRUE(),INT(B61),INT(LEFT(B61,FIND(".",B61)-1))))</f>
        <v>3</v>
      </c>
      <c r="T61" s="157" t="str">
        <f aca="false">IF(T62=1,1,IF(B61&lt;&gt;0,1,IF(C61&lt;&gt;0,1,IF(D61&lt;&gt;0,1,IF('ORÇ.GLOBAL REF.'!E61&lt;&gt;0,1,"")))))</f>
        <v/>
      </c>
      <c r="U61" s="157" t="str">
        <f aca="false">IF(S61=0," ",IF(S61&lt;&gt;S60,S61," "))</f>
        <v> </v>
      </c>
      <c r="V61" s="180"/>
    </row>
    <row r="62" s="174" customFormat="true" ht="14.25" hidden="false" customHeight="false" outlineLevel="0" collapsed="false">
      <c r="A62" s="159" t="n">
        <v>51</v>
      </c>
      <c r="B62" s="160" t="n">
        <f aca="false">IF('ORÇ.GLOBAL P CAIXA'!K62="EXEC.",0,'ORÇ.GLOBAL P CAIXA'!M62)</f>
        <v>0</v>
      </c>
      <c r="C62" s="161" t="n">
        <f aca="false">IF('ORÇ.GLOBAL P CAIXA'!K62="EXEC.",0,'ORÇ.GLOBAL P CAIXA'!O62)</f>
        <v>0</v>
      </c>
      <c r="D62" s="162" t="n">
        <f aca="false">IF('ORÇ.GLOBAL P CAIXA'!K62="EXEC.",0,'ORÇ.GLOBAL P CAIXA'!P62)</f>
        <v>0</v>
      </c>
      <c r="E62" s="163" t="n">
        <f aca="false">IF('ORÇ.GLOBAL P CAIXA'!K62="EXEC.",0,ROUND('ORÇ.GLOBAL P CAIXA'!Q62,2))</f>
        <v>0</v>
      </c>
      <c r="F62" s="163" t="n">
        <f aca="false">IF('ORÇ.GLOBAL P CAIXA'!K62="EXEC.",0,TRUNC((1+(IF(OR(H62=0,H62=""),'BDI REF.'!$K$5,CHOOSE(H62,'BDI REF.'!$K$5,'BDI REF.'!$K$6,'BDI REF.'!$K$7))))*'ORÇ.GLOBAL P CAIXA'!R62,2))</f>
        <v>0</v>
      </c>
      <c r="G62" s="163" t="n">
        <f aca="false">IF('ORÇ.GLOBAL P CAIXA'!K62="EXEC.",0,IF(E62&lt;&gt;0,ROUND(E62*F62,2),IF(R62=0,(SUMIF($S$12:$S$1011,B62,$R$12:$R$1011)),R62)))</f>
        <v>0</v>
      </c>
      <c r="H62" s="509" t="str">
        <f aca="false">IF('ORÇ.GLOBAL P CAIXA'!K62="EXEC.","",IF('ORÇ.GLOBAL P CAIXA'!H62&gt;0,'ORÇ.GLOBAL P CAIXA'!H62,""))</f>
        <v/>
      </c>
      <c r="I62" s="509" t="str">
        <f aca="false">IF('ORÇ.GLOBAL P CAIXA'!K62="EXEC.","",IF('ORÇ.GLOBAL P CAIXA'!I62&gt;0,'ORÇ.GLOBAL P CAIXA'!I62,""))</f>
        <v/>
      </c>
      <c r="J62" s="510" t="str">
        <f aca="false">IF('ORÇ.GLOBAL P CAIXA'!K62="EXEC.","",IF('ORÇ.GLOBAL P CAIXA'!J62&gt;0,'ORÇ.GLOBAL P CAIXA'!J62,""))</f>
        <v/>
      </c>
      <c r="K62" s="115"/>
      <c r="L62" s="168" t="str">
        <f aca="false">IF(B62&gt;0,"ok","ocultar")</f>
        <v>ocultar</v>
      </c>
      <c r="M62" s="511" t="n">
        <f aca="false">ROUND(IF($O62&lt;&gt;0,$O62*(INFORMAÇÕES!$T$113/INFORMAÇÕES!$T$117),0),2)</f>
        <v>0</v>
      </c>
      <c r="N62" s="511" t="n">
        <f aca="false">ROUND(IF($O62&lt;&gt;0,$O62*(INFORMAÇÕES!$T$114/INFORMAÇÕES!$T$117),0),2)</f>
        <v>0</v>
      </c>
      <c r="O62" s="512" t="n">
        <f aca="false">IF(E62=0,G62,0)</f>
        <v>0</v>
      </c>
      <c r="Q62" s="88"/>
      <c r="R62" s="163" t="n">
        <f aca="false">IF(E62&lt;&gt;0,G62,0)</f>
        <v>0</v>
      </c>
      <c r="S62" s="157" t="n">
        <f aca="false">IF(B62=0,S61,IF(ISNONTEXT(B62)=TRUE(),INT(B62),INT(LEFT(B62,FIND(".",B62)-1))))</f>
        <v>3</v>
      </c>
      <c r="T62" s="157" t="str">
        <f aca="false">IF(T63=1,1,IF(B62&lt;&gt;0,1,IF(C62&lt;&gt;0,1,IF(D62&lt;&gt;0,1,IF('ORÇ.GLOBAL REF.'!E62&lt;&gt;0,1,"")))))</f>
        <v/>
      </c>
      <c r="U62" s="157" t="str">
        <f aca="false">IF(S62=0," ",IF(S62&lt;&gt;S61,S62," "))</f>
        <v> </v>
      </c>
      <c r="V62" s="180"/>
    </row>
    <row r="63" s="174" customFormat="true" ht="14.25" hidden="false" customHeight="false" outlineLevel="0" collapsed="false">
      <c r="A63" s="159" t="n">
        <v>52</v>
      </c>
      <c r="B63" s="160" t="n">
        <f aca="false">IF('ORÇ.GLOBAL P CAIXA'!K63="EXEC.",0,'ORÇ.GLOBAL P CAIXA'!M63)</f>
        <v>0</v>
      </c>
      <c r="C63" s="161" t="n">
        <f aca="false">IF('ORÇ.GLOBAL P CAIXA'!K63="EXEC.",0,'ORÇ.GLOBAL P CAIXA'!O63)</f>
        <v>0</v>
      </c>
      <c r="D63" s="162" t="n">
        <f aca="false">IF('ORÇ.GLOBAL P CAIXA'!K63="EXEC.",0,'ORÇ.GLOBAL P CAIXA'!P63)</f>
        <v>0</v>
      </c>
      <c r="E63" s="163" t="n">
        <f aca="false">IF('ORÇ.GLOBAL P CAIXA'!K63="EXEC.",0,ROUND('ORÇ.GLOBAL P CAIXA'!Q63,2))</f>
        <v>0</v>
      </c>
      <c r="F63" s="163" t="n">
        <f aca="false">IF('ORÇ.GLOBAL P CAIXA'!K63="EXEC.",0,TRUNC((1+(IF(OR(H63=0,H63=""),'BDI REF.'!$K$5,CHOOSE(H63,'BDI REF.'!$K$5,'BDI REF.'!$K$6,'BDI REF.'!$K$7))))*'ORÇ.GLOBAL P CAIXA'!R63,2))</f>
        <v>0</v>
      </c>
      <c r="G63" s="163" t="n">
        <f aca="false">IF('ORÇ.GLOBAL P CAIXA'!K63="EXEC.",0,IF(E63&lt;&gt;0,ROUND(E63*F63,2),IF(R63=0,(SUMIF($S$12:$S$1011,B63,$R$12:$R$1011)),R63)))</f>
        <v>0</v>
      </c>
      <c r="H63" s="509" t="str">
        <f aca="false">IF('ORÇ.GLOBAL P CAIXA'!K63="EXEC.","",IF('ORÇ.GLOBAL P CAIXA'!H63&gt;0,'ORÇ.GLOBAL P CAIXA'!H63,""))</f>
        <v/>
      </c>
      <c r="I63" s="509" t="str">
        <f aca="false">IF('ORÇ.GLOBAL P CAIXA'!K63="EXEC.","",IF('ORÇ.GLOBAL P CAIXA'!I63&gt;0,'ORÇ.GLOBAL P CAIXA'!I63,""))</f>
        <v/>
      </c>
      <c r="J63" s="510" t="str">
        <f aca="false">IF('ORÇ.GLOBAL P CAIXA'!K63="EXEC.","",IF('ORÇ.GLOBAL P CAIXA'!J63&gt;0,'ORÇ.GLOBAL P CAIXA'!J63,""))</f>
        <v/>
      </c>
      <c r="K63" s="115"/>
      <c r="L63" s="168" t="str">
        <f aca="false">IF(B63&gt;0,"ok","ocultar")</f>
        <v>ocultar</v>
      </c>
      <c r="M63" s="511" t="n">
        <f aca="false">ROUND(IF($O63&lt;&gt;0,$O63*(INFORMAÇÕES!$T$113/INFORMAÇÕES!$T$117),0),2)</f>
        <v>0</v>
      </c>
      <c r="N63" s="511" t="n">
        <f aca="false">ROUND(IF($O63&lt;&gt;0,$O63*(INFORMAÇÕES!$T$114/INFORMAÇÕES!$T$117),0),2)</f>
        <v>0</v>
      </c>
      <c r="O63" s="512" t="n">
        <f aca="false">IF(E63=0,G63,0)</f>
        <v>0</v>
      </c>
      <c r="Q63" s="88"/>
      <c r="R63" s="163" t="n">
        <f aca="false">IF(E63&lt;&gt;0,G63,0)</f>
        <v>0</v>
      </c>
      <c r="S63" s="157" t="n">
        <f aca="false">IF(B63=0,S62,IF(ISNONTEXT(B63)=TRUE(),INT(B63),INT(LEFT(B63,FIND(".",B63)-1))))</f>
        <v>3</v>
      </c>
      <c r="T63" s="157" t="str">
        <f aca="false">IF(T64=1,1,IF(B63&lt;&gt;0,1,IF(C63&lt;&gt;0,1,IF(D63&lt;&gt;0,1,IF('ORÇ.GLOBAL REF.'!E63&lt;&gt;0,1,"")))))</f>
        <v/>
      </c>
      <c r="U63" s="157" t="str">
        <f aca="false">IF(S63=0," ",IF(S63&lt;&gt;S62,S63," "))</f>
        <v> </v>
      </c>
      <c r="V63" s="180"/>
    </row>
    <row r="64" s="174" customFormat="true" ht="14.25" hidden="false" customHeight="false" outlineLevel="0" collapsed="false">
      <c r="A64" s="159" t="n">
        <v>53</v>
      </c>
      <c r="B64" s="160" t="n">
        <f aca="false">IF('ORÇ.GLOBAL P CAIXA'!K64="EXEC.",0,'ORÇ.GLOBAL P CAIXA'!M64)</f>
        <v>0</v>
      </c>
      <c r="C64" s="161" t="n">
        <f aca="false">IF('ORÇ.GLOBAL P CAIXA'!K64="EXEC.",0,'ORÇ.GLOBAL P CAIXA'!O64)</f>
        <v>0</v>
      </c>
      <c r="D64" s="162" t="n">
        <f aca="false">IF('ORÇ.GLOBAL P CAIXA'!K64="EXEC.",0,'ORÇ.GLOBAL P CAIXA'!P64)</f>
        <v>0</v>
      </c>
      <c r="E64" s="163" t="n">
        <f aca="false">IF('ORÇ.GLOBAL P CAIXA'!K64="EXEC.",0,ROUND('ORÇ.GLOBAL P CAIXA'!Q64,2))</f>
        <v>0</v>
      </c>
      <c r="F64" s="163" t="n">
        <f aca="false">IF('ORÇ.GLOBAL P CAIXA'!K64="EXEC.",0,TRUNC((1+(IF(OR(H64=0,H64=""),'BDI REF.'!$K$5,CHOOSE(H64,'BDI REF.'!$K$5,'BDI REF.'!$K$6,'BDI REF.'!$K$7))))*'ORÇ.GLOBAL P CAIXA'!R64,2))</f>
        <v>0</v>
      </c>
      <c r="G64" s="163" t="n">
        <f aca="false">IF('ORÇ.GLOBAL P CAIXA'!K64="EXEC.",0,IF(E64&lt;&gt;0,ROUND(E64*F64,2),IF(R64=0,(SUMIF($S$12:$S$1011,B64,$R$12:$R$1011)),R64)))</f>
        <v>0</v>
      </c>
      <c r="H64" s="509" t="str">
        <f aca="false">IF('ORÇ.GLOBAL P CAIXA'!K64="EXEC.","",IF('ORÇ.GLOBAL P CAIXA'!H64&gt;0,'ORÇ.GLOBAL P CAIXA'!H64,""))</f>
        <v/>
      </c>
      <c r="I64" s="509" t="str">
        <f aca="false">IF('ORÇ.GLOBAL P CAIXA'!K64="EXEC.","",IF('ORÇ.GLOBAL P CAIXA'!I64&gt;0,'ORÇ.GLOBAL P CAIXA'!I64,""))</f>
        <v/>
      </c>
      <c r="J64" s="510" t="str">
        <f aca="false">IF('ORÇ.GLOBAL P CAIXA'!K64="EXEC.","",IF('ORÇ.GLOBAL P CAIXA'!J64&gt;0,'ORÇ.GLOBAL P CAIXA'!J64,""))</f>
        <v/>
      </c>
      <c r="K64" s="115"/>
      <c r="L64" s="168" t="str">
        <f aca="false">IF(B64&gt;0,"ok","ocultar")</f>
        <v>ocultar</v>
      </c>
      <c r="M64" s="511" t="n">
        <f aca="false">ROUND(IF($O64&lt;&gt;0,$O64*(INFORMAÇÕES!$T$113/INFORMAÇÕES!$T$117),0),2)</f>
        <v>0</v>
      </c>
      <c r="N64" s="511" t="n">
        <f aca="false">ROUND(IF($O64&lt;&gt;0,$O64*(INFORMAÇÕES!$T$114/INFORMAÇÕES!$T$117),0),2)</f>
        <v>0</v>
      </c>
      <c r="O64" s="512" t="n">
        <f aca="false">IF(E64=0,G64,0)</f>
        <v>0</v>
      </c>
      <c r="Q64" s="88"/>
      <c r="R64" s="163" t="n">
        <f aca="false">IF(E64&lt;&gt;0,G64,0)</f>
        <v>0</v>
      </c>
      <c r="S64" s="157" t="n">
        <f aca="false">IF(B64=0,S63,IF(ISNONTEXT(B64)=TRUE(),INT(B64),INT(LEFT(B64,FIND(".",B64)-1))))</f>
        <v>3</v>
      </c>
      <c r="T64" s="157" t="str">
        <f aca="false">IF(T65=1,1,IF(B64&lt;&gt;0,1,IF(C64&lt;&gt;0,1,IF(D64&lt;&gt;0,1,IF('ORÇ.GLOBAL REF.'!E64&lt;&gt;0,1,"")))))</f>
        <v/>
      </c>
      <c r="U64" s="157" t="str">
        <f aca="false">IF(S64=0," ",IF(S64&lt;&gt;S63,S64," "))</f>
        <v> </v>
      </c>
      <c r="V64" s="180"/>
    </row>
    <row r="65" s="174" customFormat="true" ht="14.25" hidden="false" customHeight="false" outlineLevel="0" collapsed="false">
      <c r="A65" s="159" t="n">
        <v>54</v>
      </c>
      <c r="B65" s="160" t="n">
        <f aca="false">IF('ORÇ.GLOBAL P CAIXA'!K65="EXEC.",0,'ORÇ.GLOBAL P CAIXA'!M65)</f>
        <v>0</v>
      </c>
      <c r="C65" s="161" t="n">
        <f aca="false">IF('ORÇ.GLOBAL P CAIXA'!K65="EXEC.",0,'ORÇ.GLOBAL P CAIXA'!O65)</f>
        <v>0</v>
      </c>
      <c r="D65" s="162" t="n">
        <f aca="false">IF('ORÇ.GLOBAL P CAIXA'!K65="EXEC.",0,'ORÇ.GLOBAL P CAIXA'!P65)</f>
        <v>0</v>
      </c>
      <c r="E65" s="163" t="n">
        <f aca="false">IF('ORÇ.GLOBAL P CAIXA'!K65="EXEC.",0,ROUND('ORÇ.GLOBAL P CAIXA'!Q65,2))</f>
        <v>0</v>
      </c>
      <c r="F65" s="163" t="n">
        <f aca="false">IF('ORÇ.GLOBAL P CAIXA'!K65="EXEC.",0,TRUNC((1+(IF(OR(H65=0,H65=""),'BDI REF.'!$K$5,CHOOSE(H65,'BDI REF.'!$K$5,'BDI REF.'!$K$6,'BDI REF.'!$K$7))))*'ORÇ.GLOBAL P CAIXA'!R65,2))</f>
        <v>0</v>
      </c>
      <c r="G65" s="163" t="n">
        <f aca="false">IF('ORÇ.GLOBAL P CAIXA'!K65="EXEC.",0,IF(E65&lt;&gt;0,ROUND(E65*F65,2),IF(R65=0,(SUMIF($S$12:$S$1011,B65,$R$12:$R$1011)),R65)))</f>
        <v>0</v>
      </c>
      <c r="H65" s="509" t="str">
        <f aca="false">IF('ORÇ.GLOBAL P CAIXA'!K65="EXEC.","",IF('ORÇ.GLOBAL P CAIXA'!H65&gt;0,'ORÇ.GLOBAL P CAIXA'!H65,""))</f>
        <v/>
      </c>
      <c r="I65" s="509" t="str">
        <f aca="false">IF('ORÇ.GLOBAL P CAIXA'!K65="EXEC.","",IF('ORÇ.GLOBAL P CAIXA'!I65&gt;0,'ORÇ.GLOBAL P CAIXA'!I65,""))</f>
        <v/>
      </c>
      <c r="J65" s="510" t="str">
        <f aca="false">IF('ORÇ.GLOBAL P CAIXA'!K65="EXEC.","",IF('ORÇ.GLOBAL P CAIXA'!J65&gt;0,'ORÇ.GLOBAL P CAIXA'!J65,""))</f>
        <v/>
      </c>
      <c r="K65" s="115"/>
      <c r="L65" s="168" t="str">
        <f aca="false">IF(B65&gt;0,"ok","ocultar")</f>
        <v>ocultar</v>
      </c>
      <c r="M65" s="511" t="n">
        <f aca="false">ROUND(IF($O65&lt;&gt;0,$O65*(INFORMAÇÕES!$T$113/INFORMAÇÕES!$T$117),0),2)</f>
        <v>0</v>
      </c>
      <c r="N65" s="511" t="n">
        <f aca="false">ROUND(IF($O65&lt;&gt;0,$O65*(INFORMAÇÕES!$T$114/INFORMAÇÕES!$T$117),0),2)</f>
        <v>0</v>
      </c>
      <c r="O65" s="512" t="n">
        <f aca="false">IF(E65=0,G65,0)</f>
        <v>0</v>
      </c>
      <c r="Q65" s="88"/>
      <c r="R65" s="163" t="n">
        <f aca="false">IF(E65&lt;&gt;0,G65,0)</f>
        <v>0</v>
      </c>
      <c r="S65" s="157" t="n">
        <f aca="false">IF(B65=0,S64,IF(ISNONTEXT(B65)=TRUE(),INT(B65),INT(LEFT(B65,FIND(".",B65)-1))))</f>
        <v>3</v>
      </c>
      <c r="T65" s="157" t="str">
        <f aca="false">IF(T66=1,1,IF(B65&lt;&gt;0,1,IF(C65&lt;&gt;0,1,IF(D65&lt;&gt;0,1,IF('ORÇ.GLOBAL REF.'!E65&lt;&gt;0,1,"")))))</f>
        <v/>
      </c>
      <c r="U65" s="157" t="str">
        <f aca="false">IF(S65=0," ",IF(S65&lt;&gt;S64,S65," "))</f>
        <v> </v>
      </c>
      <c r="V65" s="180"/>
    </row>
    <row r="66" s="174" customFormat="true" ht="14.25" hidden="false" customHeight="false" outlineLevel="0" collapsed="false">
      <c r="A66" s="159" t="n">
        <v>55</v>
      </c>
      <c r="B66" s="160" t="n">
        <f aca="false">IF('ORÇ.GLOBAL P CAIXA'!K66="EXEC.",0,'ORÇ.GLOBAL P CAIXA'!M66)</f>
        <v>0</v>
      </c>
      <c r="C66" s="161" t="n">
        <f aca="false">IF('ORÇ.GLOBAL P CAIXA'!K66="EXEC.",0,'ORÇ.GLOBAL P CAIXA'!O66)</f>
        <v>0</v>
      </c>
      <c r="D66" s="162" t="n">
        <f aca="false">IF('ORÇ.GLOBAL P CAIXA'!K66="EXEC.",0,'ORÇ.GLOBAL P CAIXA'!P66)</f>
        <v>0</v>
      </c>
      <c r="E66" s="163" t="n">
        <f aca="false">IF('ORÇ.GLOBAL P CAIXA'!K66="EXEC.",0,ROUND('ORÇ.GLOBAL P CAIXA'!Q66,2))</f>
        <v>0</v>
      </c>
      <c r="F66" s="163" t="n">
        <f aca="false">IF('ORÇ.GLOBAL P CAIXA'!K66="EXEC.",0,TRUNC((1+(IF(OR(H66=0,H66=""),'BDI REF.'!$K$5,CHOOSE(H66,'BDI REF.'!$K$5,'BDI REF.'!$K$6,'BDI REF.'!$K$7))))*'ORÇ.GLOBAL P CAIXA'!R66,2))</f>
        <v>0</v>
      </c>
      <c r="G66" s="163" t="n">
        <f aca="false">IF('ORÇ.GLOBAL P CAIXA'!K66="EXEC.",0,IF(E66&lt;&gt;0,ROUND(E66*F66,2),IF(R66=0,(SUMIF($S$12:$S$1011,B66,$R$12:$R$1011)),R66)))</f>
        <v>0</v>
      </c>
      <c r="H66" s="509" t="str">
        <f aca="false">IF('ORÇ.GLOBAL P CAIXA'!K66="EXEC.","",IF('ORÇ.GLOBAL P CAIXA'!H66&gt;0,'ORÇ.GLOBAL P CAIXA'!H66,""))</f>
        <v/>
      </c>
      <c r="I66" s="509" t="str">
        <f aca="false">IF('ORÇ.GLOBAL P CAIXA'!K66="EXEC.","",IF('ORÇ.GLOBAL P CAIXA'!I66&gt;0,'ORÇ.GLOBAL P CAIXA'!I66,""))</f>
        <v/>
      </c>
      <c r="J66" s="510" t="str">
        <f aca="false">IF('ORÇ.GLOBAL P CAIXA'!K66="EXEC.","",IF('ORÇ.GLOBAL P CAIXA'!J66&gt;0,'ORÇ.GLOBAL P CAIXA'!J66,""))</f>
        <v/>
      </c>
      <c r="K66" s="115"/>
      <c r="L66" s="168" t="str">
        <f aca="false">IF(B66&gt;0,"ok","ocultar")</f>
        <v>ocultar</v>
      </c>
      <c r="M66" s="511" t="n">
        <f aca="false">ROUND(IF($O66&lt;&gt;0,$O66*(INFORMAÇÕES!$T$113/INFORMAÇÕES!$T$117),0),2)</f>
        <v>0</v>
      </c>
      <c r="N66" s="511" t="n">
        <f aca="false">ROUND(IF($O66&lt;&gt;0,$O66*(INFORMAÇÕES!$T$114/INFORMAÇÕES!$T$117),0),2)</f>
        <v>0</v>
      </c>
      <c r="O66" s="512" t="n">
        <f aca="false">IF(E66=0,G66,0)</f>
        <v>0</v>
      </c>
      <c r="Q66" s="88"/>
      <c r="R66" s="163" t="n">
        <f aca="false">IF(E66&lt;&gt;0,G66,0)</f>
        <v>0</v>
      </c>
      <c r="S66" s="157" t="n">
        <f aca="false">IF(B66=0,S65,IF(ISNONTEXT(B66)=TRUE(),INT(B66),INT(LEFT(B66,FIND(".",B66)-1))))</f>
        <v>3</v>
      </c>
      <c r="T66" s="157" t="str">
        <f aca="false">IF(T67=1,1,IF(B66&lt;&gt;0,1,IF(C66&lt;&gt;0,1,IF(D66&lt;&gt;0,1,IF('ORÇ.GLOBAL REF.'!E66&lt;&gt;0,1,"")))))</f>
        <v/>
      </c>
      <c r="U66" s="157" t="str">
        <f aca="false">IF(S66=0," ",IF(S66&lt;&gt;S65,S66," "))</f>
        <v> </v>
      </c>
      <c r="V66" s="180"/>
    </row>
    <row r="67" s="174" customFormat="true" ht="14.25" hidden="false" customHeight="false" outlineLevel="0" collapsed="false">
      <c r="A67" s="159" t="n">
        <v>56</v>
      </c>
      <c r="B67" s="160" t="n">
        <f aca="false">IF('ORÇ.GLOBAL P CAIXA'!K67="EXEC.",0,'ORÇ.GLOBAL P CAIXA'!M67)</f>
        <v>0</v>
      </c>
      <c r="C67" s="161" t="n">
        <f aca="false">IF('ORÇ.GLOBAL P CAIXA'!K67="EXEC.",0,'ORÇ.GLOBAL P CAIXA'!O67)</f>
        <v>0</v>
      </c>
      <c r="D67" s="162" t="n">
        <f aca="false">IF('ORÇ.GLOBAL P CAIXA'!K67="EXEC.",0,'ORÇ.GLOBAL P CAIXA'!P67)</f>
        <v>0</v>
      </c>
      <c r="E67" s="163" t="n">
        <f aca="false">IF('ORÇ.GLOBAL P CAIXA'!K67="EXEC.",0,ROUND('ORÇ.GLOBAL P CAIXA'!Q67,2))</f>
        <v>0</v>
      </c>
      <c r="F67" s="163" t="n">
        <f aca="false">IF('ORÇ.GLOBAL P CAIXA'!K67="EXEC.",0,TRUNC((1+(IF(OR(H67=0,H67=""),'BDI REF.'!$K$5,CHOOSE(H67,'BDI REF.'!$K$5,'BDI REF.'!$K$6,'BDI REF.'!$K$7))))*'ORÇ.GLOBAL P CAIXA'!R67,2))</f>
        <v>0</v>
      </c>
      <c r="G67" s="163" t="n">
        <f aca="false">IF('ORÇ.GLOBAL P CAIXA'!K67="EXEC.",0,IF(E67&lt;&gt;0,ROUND(E67*F67,2),IF(R67=0,(SUMIF($S$12:$S$1011,B67,$R$12:$R$1011)),R67)))</f>
        <v>0</v>
      </c>
      <c r="H67" s="509" t="str">
        <f aca="false">IF('ORÇ.GLOBAL P CAIXA'!K67="EXEC.","",IF('ORÇ.GLOBAL P CAIXA'!H67&gt;0,'ORÇ.GLOBAL P CAIXA'!H67,""))</f>
        <v/>
      </c>
      <c r="I67" s="509" t="str">
        <f aca="false">IF('ORÇ.GLOBAL P CAIXA'!K67="EXEC.","",IF('ORÇ.GLOBAL P CAIXA'!I67&gt;0,'ORÇ.GLOBAL P CAIXA'!I67,""))</f>
        <v/>
      </c>
      <c r="J67" s="510" t="str">
        <f aca="false">IF('ORÇ.GLOBAL P CAIXA'!K67="EXEC.","",IF('ORÇ.GLOBAL P CAIXA'!J67&gt;0,'ORÇ.GLOBAL P CAIXA'!J67,""))</f>
        <v/>
      </c>
      <c r="K67" s="115"/>
      <c r="L67" s="168" t="str">
        <f aca="false">IF(B67&gt;0,"ok","ocultar")</f>
        <v>ocultar</v>
      </c>
      <c r="M67" s="511" t="n">
        <f aca="false">ROUND(IF($O67&lt;&gt;0,$O67*(INFORMAÇÕES!$T$113/INFORMAÇÕES!$T$117),0),2)</f>
        <v>0</v>
      </c>
      <c r="N67" s="511" t="n">
        <f aca="false">ROUND(IF($O67&lt;&gt;0,$O67*(INFORMAÇÕES!$T$114/INFORMAÇÕES!$T$117),0),2)</f>
        <v>0</v>
      </c>
      <c r="O67" s="512" t="n">
        <f aca="false">IF(E67=0,G67,0)</f>
        <v>0</v>
      </c>
      <c r="Q67" s="88"/>
      <c r="R67" s="163" t="n">
        <f aca="false">IF(E67&lt;&gt;0,G67,0)</f>
        <v>0</v>
      </c>
      <c r="S67" s="157" t="n">
        <f aca="false">IF(B67=0,S66,IF(ISNONTEXT(B67)=TRUE(),INT(B67),INT(LEFT(B67,FIND(".",B67)-1))))</f>
        <v>3</v>
      </c>
      <c r="T67" s="157" t="str">
        <f aca="false">IF(T68=1,1,IF(B67&lt;&gt;0,1,IF(C67&lt;&gt;0,1,IF(D67&lt;&gt;0,1,IF('ORÇ.GLOBAL REF.'!E67&lt;&gt;0,1,"")))))</f>
        <v/>
      </c>
      <c r="U67" s="157" t="str">
        <f aca="false">IF(S67=0," ",IF(S67&lt;&gt;S66,S67," "))</f>
        <v> </v>
      </c>
      <c r="V67" s="180"/>
    </row>
    <row r="68" s="174" customFormat="true" ht="14.25" hidden="false" customHeight="false" outlineLevel="0" collapsed="false">
      <c r="A68" s="159" t="n">
        <v>57</v>
      </c>
      <c r="B68" s="160" t="n">
        <f aca="false">IF('ORÇ.GLOBAL P CAIXA'!K68="EXEC.",0,'ORÇ.GLOBAL P CAIXA'!M68)</f>
        <v>0</v>
      </c>
      <c r="C68" s="161" t="n">
        <f aca="false">IF('ORÇ.GLOBAL P CAIXA'!K68="EXEC.",0,'ORÇ.GLOBAL P CAIXA'!O68)</f>
        <v>0</v>
      </c>
      <c r="D68" s="162" t="n">
        <f aca="false">IF('ORÇ.GLOBAL P CAIXA'!K68="EXEC.",0,'ORÇ.GLOBAL P CAIXA'!P68)</f>
        <v>0</v>
      </c>
      <c r="E68" s="163" t="n">
        <f aca="false">IF('ORÇ.GLOBAL P CAIXA'!K68="EXEC.",0,ROUND('ORÇ.GLOBAL P CAIXA'!Q68,2))</f>
        <v>0</v>
      </c>
      <c r="F68" s="163" t="n">
        <f aca="false">IF('ORÇ.GLOBAL P CAIXA'!K68="EXEC.",0,TRUNC((1+(IF(OR(H68=0,H68=""),'BDI REF.'!$K$5,CHOOSE(H68,'BDI REF.'!$K$5,'BDI REF.'!$K$6,'BDI REF.'!$K$7))))*'ORÇ.GLOBAL P CAIXA'!R68,2))</f>
        <v>0</v>
      </c>
      <c r="G68" s="163" t="n">
        <f aca="false">IF('ORÇ.GLOBAL P CAIXA'!K68="EXEC.",0,IF(E68&lt;&gt;0,ROUND(E68*F68,2),IF(R68=0,(SUMIF($S$12:$S$1011,B68,$R$12:$R$1011)),R68)))</f>
        <v>0</v>
      </c>
      <c r="H68" s="509" t="str">
        <f aca="false">IF('ORÇ.GLOBAL P CAIXA'!K68="EXEC.","",IF('ORÇ.GLOBAL P CAIXA'!H68&gt;0,'ORÇ.GLOBAL P CAIXA'!H68,""))</f>
        <v/>
      </c>
      <c r="I68" s="509" t="str">
        <f aca="false">IF('ORÇ.GLOBAL P CAIXA'!K68="EXEC.","",IF('ORÇ.GLOBAL P CAIXA'!I68&gt;0,'ORÇ.GLOBAL P CAIXA'!I68,""))</f>
        <v/>
      </c>
      <c r="J68" s="510" t="str">
        <f aca="false">IF('ORÇ.GLOBAL P CAIXA'!K68="EXEC.","",IF('ORÇ.GLOBAL P CAIXA'!J68&gt;0,'ORÇ.GLOBAL P CAIXA'!J68,""))</f>
        <v/>
      </c>
      <c r="K68" s="115"/>
      <c r="L68" s="168" t="str">
        <f aca="false">IF(B68&gt;0,"ok","ocultar")</f>
        <v>ocultar</v>
      </c>
      <c r="M68" s="511" t="n">
        <f aca="false">ROUND(IF($O68&lt;&gt;0,$O68*(INFORMAÇÕES!$T$113/INFORMAÇÕES!$T$117),0),2)</f>
        <v>0</v>
      </c>
      <c r="N68" s="511" t="n">
        <f aca="false">ROUND(IF($O68&lt;&gt;0,$O68*(INFORMAÇÕES!$T$114/INFORMAÇÕES!$T$117),0),2)</f>
        <v>0</v>
      </c>
      <c r="O68" s="512" t="n">
        <f aca="false">IF(E68=0,G68,0)</f>
        <v>0</v>
      </c>
      <c r="Q68" s="88"/>
      <c r="R68" s="163" t="n">
        <f aca="false">IF(E68&lt;&gt;0,G68,0)</f>
        <v>0</v>
      </c>
      <c r="S68" s="157" t="n">
        <f aca="false">IF(B68=0,S67,IF(ISNONTEXT(B68)=TRUE(),INT(B68),INT(LEFT(B68,FIND(".",B68)-1))))</f>
        <v>3</v>
      </c>
      <c r="T68" s="157" t="str">
        <f aca="false">IF(T69=1,1,IF(B68&lt;&gt;0,1,IF(C68&lt;&gt;0,1,IF(D68&lt;&gt;0,1,IF('ORÇ.GLOBAL REF.'!E68&lt;&gt;0,1,"")))))</f>
        <v/>
      </c>
      <c r="U68" s="157" t="str">
        <f aca="false">IF(S68=0," ",IF(S68&lt;&gt;S67,S68," "))</f>
        <v> </v>
      </c>
      <c r="V68" s="180"/>
    </row>
    <row r="69" s="174" customFormat="true" ht="14.25" hidden="false" customHeight="false" outlineLevel="0" collapsed="false">
      <c r="A69" s="159" t="n">
        <v>58</v>
      </c>
      <c r="B69" s="160" t="n">
        <f aca="false">IF('ORÇ.GLOBAL P CAIXA'!K69="EXEC.",0,'ORÇ.GLOBAL P CAIXA'!M69)</f>
        <v>0</v>
      </c>
      <c r="C69" s="161" t="n">
        <f aca="false">IF('ORÇ.GLOBAL P CAIXA'!K69="EXEC.",0,'ORÇ.GLOBAL P CAIXA'!O69)</f>
        <v>0</v>
      </c>
      <c r="D69" s="162" t="n">
        <f aca="false">IF('ORÇ.GLOBAL P CAIXA'!K69="EXEC.",0,'ORÇ.GLOBAL P CAIXA'!P69)</f>
        <v>0</v>
      </c>
      <c r="E69" s="163" t="n">
        <f aca="false">IF('ORÇ.GLOBAL P CAIXA'!K69="EXEC.",0,ROUND('ORÇ.GLOBAL P CAIXA'!Q69,2))</f>
        <v>0</v>
      </c>
      <c r="F69" s="163" t="n">
        <f aca="false">IF('ORÇ.GLOBAL P CAIXA'!K69="EXEC.",0,TRUNC((1+(IF(OR(H69=0,H69=""),'BDI REF.'!$K$5,CHOOSE(H69,'BDI REF.'!$K$5,'BDI REF.'!$K$6,'BDI REF.'!$K$7))))*'ORÇ.GLOBAL P CAIXA'!R69,2))</f>
        <v>0</v>
      </c>
      <c r="G69" s="163" t="n">
        <f aca="false">IF('ORÇ.GLOBAL P CAIXA'!K69="EXEC.",0,IF(E69&lt;&gt;0,ROUND(E69*F69,2),IF(R69=0,(SUMIF($S$12:$S$1011,B69,$R$12:$R$1011)),R69)))</f>
        <v>0</v>
      </c>
      <c r="H69" s="509" t="str">
        <f aca="false">IF('ORÇ.GLOBAL P CAIXA'!K69="EXEC.","",IF('ORÇ.GLOBAL P CAIXA'!H69&gt;0,'ORÇ.GLOBAL P CAIXA'!H69,""))</f>
        <v/>
      </c>
      <c r="I69" s="509" t="str">
        <f aca="false">IF('ORÇ.GLOBAL P CAIXA'!K69="EXEC.","",IF('ORÇ.GLOBAL P CAIXA'!I69&gt;0,'ORÇ.GLOBAL P CAIXA'!I69,""))</f>
        <v/>
      </c>
      <c r="J69" s="510" t="str">
        <f aca="false">IF('ORÇ.GLOBAL P CAIXA'!K69="EXEC.","",IF('ORÇ.GLOBAL P CAIXA'!J69&gt;0,'ORÇ.GLOBAL P CAIXA'!J69,""))</f>
        <v/>
      </c>
      <c r="K69" s="115"/>
      <c r="L69" s="168" t="str">
        <f aca="false">IF(B69&gt;0,"ok","ocultar")</f>
        <v>ocultar</v>
      </c>
      <c r="M69" s="511" t="n">
        <f aca="false">ROUND(IF($O69&lt;&gt;0,$O69*(INFORMAÇÕES!$T$113/INFORMAÇÕES!$T$117),0),2)</f>
        <v>0</v>
      </c>
      <c r="N69" s="511" t="n">
        <f aca="false">ROUND(IF($O69&lt;&gt;0,$O69*(INFORMAÇÕES!$T$114/INFORMAÇÕES!$T$117),0),2)</f>
        <v>0</v>
      </c>
      <c r="O69" s="512" t="n">
        <f aca="false">IF(E69=0,G69,0)</f>
        <v>0</v>
      </c>
      <c r="Q69" s="88"/>
      <c r="R69" s="163" t="n">
        <f aca="false">IF(E69&lt;&gt;0,G69,0)</f>
        <v>0</v>
      </c>
      <c r="S69" s="157" t="n">
        <f aca="false">IF(B69=0,S68,IF(ISNONTEXT(B69)=TRUE(),INT(B69),INT(LEFT(B69,FIND(".",B69)-1))))</f>
        <v>3</v>
      </c>
      <c r="T69" s="157" t="str">
        <f aca="false">IF(T70=1,1,IF(B69&lt;&gt;0,1,IF(C69&lt;&gt;0,1,IF(D69&lt;&gt;0,1,IF('ORÇ.GLOBAL REF.'!E69&lt;&gt;0,1,"")))))</f>
        <v/>
      </c>
      <c r="U69" s="157" t="str">
        <f aca="false">IF(S69=0," ",IF(S69&lt;&gt;S68,S69," "))</f>
        <v> </v>
      </c>
      <c r="V69" s="180"/>
    </row>
    <row r="70" s="174" customFormat="true" ht="14.25" hidden="false" customHeight="false" outlineLevel="0" collapsed="false">
      <c r="A70" s="159" t="n">
        <v>59</v>
      </c>
      <c r="B70" s="160" t="n">
        <f aca="false">IF('ORÇ.GLOBAL P CAIXA'!K70="EXEC.",0,'ORÇ.GLOBAL P CAIXA'!M70)</f>
        <v>0</v>
      </c>
      <c r="C70" s="161" t="n">
        <f aca="false">IF('ORÇ.GLOBAL P CAIXA'!K70="EXEC.",0,'ORÇ.GLOBAL P CAIXA'!O70)</f>
        <v>0</v>
      </c>
      <c r="D70" s="162" t="n">
        <f aca="false">IF('ORÇ.GLOBAL P CAIXA'!K70="EXEC.",0,'ORÇ.GLOBAL P CAIXA'!P70)</f>
        <v>0</v>
      </c>
      <c r="E70" s="163" t="n">
        <f aca="false">IF('ORÇ.GLOBAL P CAIXA'!K70="EXEC.",0,ROUND('ORÇ.GLOBAL P CAIXA'!Q70,2))</f>
        <v>0</v>
      </c>
      <c r="F70" s="163" t="n">
        <f aca="false">IF('ORÇ.GLOBAL P CAIXA'!K70="EXEC.",0,TRUNC((1+(IF(OR(H70=0,H70=""),'BDI REF.'!$K$5,CHOOSE(H70,'BDI REF.'!$K$5,'BDI REF.'!$K$6,'BDI REF.'!$K$7))))*'ORÇ.GLOBAL P CAIXA'!R70,2))</f>
        <v>0</v>
      </c>
      <c r="G70" s="163" t="n">
        <f aca="false">IF('ORÇ.GLOBAL P CAIXA'!K70="EXEC.",0,IF(E70&lt;&gt;0,ROUND(E70*F70,2),IF(R70=0,(SUMIF($S$12:$S$1011,B70,$R$12:$R$1011)),R70)))</f>
        <v>0</v>
      </c>
      <c r="H70" s="509" t="str">
        <f aca="false">IF('ORÇ.GLOBAL P CAIXA'!K70="EXEC.","",IF('ORÇ.GLOBAL P CAIXA'!H70&gt;0,'ORÇ.GLOBAL P CAIXA'!H70,""))</f>
        <v/>
      </c>
      <c r="I70" s="509" t="str">
        <f aca="false">IF('ORÇ.GLOBAL P CAIXA'!K70="EXEC.","",IF('ORÇ.GLOBAL P CAIXA'!I70&gt;0,'ORÇ.GLOBAL P CAIXA'!I70,""))</f>
        <v/>
      </c>
      <c r="J70" s="510" t="str">
        <f aca="false">IF('ORÇ.GLOBAL P CAIXA'!K70="EXEC.","",IF('ORÇ.GLOBAL P CAIXA'!J70&gt;0,'ORÇ.GLOBAL P CAIXA'!J70,""))</f>
        <v/>
      </c>
      <c r="K70" s="115"/>
      <c r="L70" s="168" t="str">
        <f aca="false">IF(B70&gt;0,"ok","ocultar")</f>
        <v>ocultar</v>
      </c>
      <c r="M70" s="511" t="n">
        <f aca="false">ROUND(IF($O70&lt;&gt;0,$O70*(INFORMAÇÕES!$T$113/INFORMAÇÕES!$T$117),0),2)</f>
        <v>0</v>
      </c>
      <c r="N70" s="511" t="n">
        <f aca="false">ROUND(IF($O70&lt;&gt;0,$O70*(INFORMAÇÕES!$T$114/INFORMAÇÕES!$T$117),0),2)</f>
        <v>0</v>
      </c>
      <c r="O70" s="512" t="n">
        <f aca="false">IF(E70=0,G70,0)</f>
        <v>0</v>
      </c>
      <c r="Q70" s="88"/>
      <c r="R70" s="163" t="n">
        <f aca="false">IF(E70&lt;&gt;0,G70,0)</f>
        <v>0</v>
      </c>
      <c r="S70" s="157" t="n">
        <f aca="false">IF(B70=0,S69,IF(ISNONTEXT(B70)=TRUE(),INT(B70),INT(LEFT(B70,FIND(".",B70)-1))))</f>
        <v>3</v>
      </c>
      <c r="T70" s="157" t="str">
        <f aca="false">IF(T71=1,1,IF(B70&lt;&gt;0,1,IF(C70&lt;&gt;0,1,IF(D70&lt;&gt;0,1,IF('ORÇ.GLOBAL REF.'!E70&lt;&gt;0,1,"")))))</f>
        <v/>
      </c>
      <c r="U70" s="157" t="str">
        <f aca="false">IF(S70=0," ",IF(S70&lt;&gt;S69,S70," "))</f>
        <v> </v>
      </c>
      <c r="V70" s="180"/>
    </row>
    <row r="71" s="174" customFormat="true" ht="14.25" hidden="false" customHeight="false" outlineLevel="0" collapsed="false">
      <c r="A71" s="159" t="n">
        <v>60</v>
      </c>
      <c r="B71" s="160" t="n">
        <f aca="false">IF('ORÇ.GLOBAL P CAIXA'!K71="EXEC.",0,'ORÇ.GLOBAL P CAIXA'!M71)</f>
        <v>0</v>
      </c>
      <c r="C71" s="161" t="n">
        <f aca="false">IF('ORÇ.GLOBAL P CAIXA'!K71="EXEC.",0,'ORÇ.GLOBAL P CAIXA'!O71)</f>
        <v>0</v>
      </c>
      <c r="D71" s="162" t="n">
        <f aca="false">IF('ORÇ.GLOBAL P CAIXA'!K71="EXEC.",0,'ORÇ.GLOBAL P CAIXA'!P71)</f>
        <v>0</v>
      </c>
      <c r="E71" s="163" t="n">
        <f aca="false">IF('ORÇ.GLOBAL P CAIXA'!K71="EXEC.",0,ROUND('ORÇ.GLOBAL P CAIXA'!Q71,2))</f>
        <v>0</v>
      </c>
      <c r="F71" s="163" t="n">
        <f aca="false">IF('ORÇ.GLOBAL P CAIXA'!K71="EXEC.",0,TRUNC((1+(IF(OR(H71=0,H71=""),'BDI REF.'!$K$5,CHOOSE(H71,'BDI REF.'!$K$5,'BDI REF.'!$K$6,'BDI REF.'!$K$7))))*'ORÇ.GLOBAL P CAIXA'!R71,2))</f>
        <v>0</v>
      </c>
      <c r="G71" s="163" t="n">
        <f aca="false">IF('ORÇ.GLOBAL P CAIXA'!K71="EXEC.",0,IF(E71&lt;&gt;0,ROUND(E71*F71,2),IF(R71=0,(SUMIF($S$12:$S$1011,B71,$R$12:$R$1011)),R71)))</f>
        <v>0</v>
      </c>
      <c r="H71" s="509" t="str">
        <f aca="false">IF('ORÇ.GLOBAL P CAIXA'!K71="EXEC.","",IF('ORÇ.GLOBAL P CAIXA'!H71&gt;0,'ORÇ.GLOBAL P CAIXA'!H71,""))</f>
        <v/>
      </c>
      <c r="I71" s="509" t="str">
        <f aca="false">IF('ORÇ.GLOBAL P CAIXA'!K71="EXEC.","",IF('ORÇ.GLOBAL P CAIXA'!I71&gt;0,'ORÇ.GLOBAL P CAIXA'!I71,""))</f>
        <v/>
      </c>
      <c r="J71" s="510" t="str">
        <f aca="false">IF('ORÇ.GLOBAL P CAIXA'!K71="EXEC.","",IF('ORÇ.GLOBAL P CAIXA'!J71&gt;0,'ORÇ.GLOBAL P CAIXA'!J71,""))</f>
        <v/>
      </c>
      <c r="K71" s="115"/>
      <c r="L71" s="168" t="str">
        <f aca="false">IF(B71&gt;0,"ok","ocultar")</f>
        <v>ocultar</v>
      </c>
      <c r="M71" s="511" t="n">
        <f aca="false">ROUND(IF($O71&lt;&gt;0,$O71*(INFORMAÇÕES!$T$113/INFORMAÇÕES!$T$117),0),2)</f>
        <v>0</v>
      </c>
      <c r="N71" s="511" t="n">
        <f aca="false">ROUND(IF($O71&lt;&gt;0,$O71*(INFORMAÇÕES!$T$114/INFORMAÇÕES!$T$117),0),2)</f>
        <v>0</v>
      </c>
      <c r="O71" s="512" t="n">
        <f aca="false">IF(E71=0,G71,0)</f>
        <v>0</v>
      </c>
      <c r="Q71" s="88"/>
      <c r="R71" s="163" t="n">
        <f aca="false">IF(E71&lt;&gt;0,G71,0)</f>
        <v>0</v>
      </c>
      <c r="S71" s="157" t="n">
        <f aca="false">IF(B71=0,S70,IF(ISNONTEXT(B71)=TRUE(),INT(B71),INT(LEFT(B71,FIND(".",B71)-1))))</f>
        <v>3</v>
      </c>
      <c r="T71" s="157" t="str">
        <f aca="false">IF(T72=1,1,IF(B71&lt;&gt;0,1,IF(C71&lt;&gt;0,1,IF(D71&lt;&gt;0,1,IF('ORÇ.GLOBAL REF.'!E71&lt;&gt;0,1,"")))))</f>
        <v/>
      </c>
      <c r="U71" s="157" t="str">
        <f aca="false">IF(S71=0," ",IF(S71&lt;&gt;S70,S71," "))</f>
        <v> </v>
      </c>
      <c r="V71" s="180"/>
    </row>
    <row r="72" s="174" customFormat="true" ht="14.25" hidden="false" customHeight="false" outlineLevel="0" collapsed="false">
      <c r="A72" s="159" t="n">
        <v>61</v>
      </c>
      <c r="B72" s="160" t="n">
        <f aca="false">IF('ORÇ.GLOBAL P CAIXA'!K72="EXEC.",0,'ORÇ.GLOBAL P CAIXA'!M72)</f>
        <v>0</v>
      </c>
      <c r="C72" s="161" t="n">
        <f aca="false">IF('ORÇ.GLOBAL P CAIXA'!K72="EXEC.",0,'ORÇ.GLOBAL P CAIXA'!O72)</f>
        <v>0</v>
      </c>
      <c r="D72" s="162" t="n">
        <f aca="false">IF('ORÇ.GLOBAL P CAIXA'!K72="EXEC.",0,'ORÇ.GLOBAL P CAIXA'!P72)</f>
        <v>0</v>
      </c>
      <c r="E72" s="163" t="n">
        <f aca="false">IF('ORÇ.GLOBAL P CAIXA'!K72="EXEC.",0,ROUND('ORÇ.GLOBAL P CAIXA'!Q72,2))</f>
        <v>0</v>
      </c>
      <c r="F72" s="163" t="n">
        <f aca="false">IF('ORÇ.GLOBAL P CAIXA'!K72="EXEC.",0,TRUNC((1+(IF(OR(H72=0,H72=""),'BDI REF.'!$K$5,CHOOSE(H72,'BDI REF.'!$K$5,'BDI REF.'!$K$6,'BDI REF.'!$K$7))))*'ORÇ.GLOBAL P CAIXA'!R72,2))</f>
        <v>0</v>
      </c>
      <c r="G72" s="163" t="n">
        <f aca="false">IF('ORÇ.GLOBAL P CAIXA'!K72="EXEC.",0,IF(E72&lt;&gt;0,ROUND(E72*F72,2),IF(R72=0,(SUMIF($S$12:$S$1011,B72,$R$12:$R$1011)),R72)))</f>
        <v>0</v>
      </c>
      <c r="H72" s="509" t="str">
        <f aca="false">IF('ORÇ.GLOBAL P CAIXA'!K72="EXEC.","",IF('ORÇ.GLOBAL P CAIXA'!H72&gt;0,'ORÇ.GLOBAL P CAIXA'!H72,""))</f>
        <v/>
      </c>
      <c r="I72" s="509" t="str">
        <f aca="false">IF('ORÇ.GLOBAL P CAIXA'!K72="EXEC.","",IF('ORÇ.GLOBAL P CAIXA'!I72&gt;0,'ORÇ.GLOBAL P CAIXA'!I72,""))</f>
        <v/>
      </c>
      <c r="J72" s="510" t="str">
        <f aca="false">IF('ORÇ.GLOBAL P CAIXA'!K72="EXEC.","",IF('ORÇ.GLOBAL P CAIXA'!J72&gt;0,'ORÇ.GLOBAL P CAIXA'!J72,""))</f>
        <v/>
      </c>
      <c r="K72" s="115"/>
      <c r="L72" s="168" t="str">
        <f aca="false">IF(B72&gt;0,"ok","ocultar")</f>
        <v>ocultar</v>
      </c>
      <c r="M72" s="511" t="n">
        <f aca="false">ROUND(IF($O72&lt;&gt;0,$O72*(INFORMAÇÕES!$T$113/INFORMAÇÕES!$T$117),0),2)</f>
        <v>0</v>
      </c>
      <c r="N72" s="511" t="n">
        <f aca="false">ROUND(IF($O72&lt;&gt;0,$O72*(INFORMAÇÕES!$T$114/INFORMAÇÕES!$T$117),0),2)</f>
        <v>0</v>
      </c>
      <c r="O72" s="512" t="n">
        <f aca="false">IF(E72=0,G72,0)</f>
        <v>0</v>
      </c>
      <c r="Q72" s="88"/>
      <c r="R72" s="163" t="n">
        <f aca="false">IF(E72&lt;&gt;0,G72,0)</f>
        <v>0</v>
      </c>
      <c r="S72" s="157" t="n">
        <f aca="false">IF(B72=0,S71,IF(ISNONTEXT(B72)=TRUE(),INT(B72),INT(LEFT(B72,FIND(".",B72)-1))))</f>
        <v>3</v>
      </c>
      <c r="T72" s="157" t="str">
        <f aca="false">IF(T73=1,1,IF(B72&lt;&gt;0,1,IF(C72&lt;&gt;0,1,IF(D72&lt;&gt;0,1,IF('ORÇ.GLOBAL REF.'!E72&lt;&gt;0,1,"")))))</f>
        <v/>
      </c>
      <c r="U72" s="157" t="str">
        <f aca="false">IF(S72=0," ",IF(S72&lt;&gt;S71,S72," "))</f>
        <v> </v>
      </c>
      <c r="V72" s="180"/>
    </row>
    <row r="73" s="174" customFormat="true" ht="14.25" hidden="false" customHeight="false" outlineLevel="0" collapsed="false">
      <c r="A73" s="159" t="n">
        <v>62</v>
      </c>
      <c r="B73" s="160" t="n">
        <f aca="false">IF('ORÇ.GLOBAL P CAIXA'!K73="EXEC.",0,'ORÇ.GLOBAL P CAIXA'!M73)</f>
        <v>0</v>
      </c>
      <c r="C73" s="161" t="n">
        <f aca="false">IF('ORÇ.GLOBAL P CAIXA'!K73="EXEC.",0,'ORÇ.GLOBAL P CAIXA'!O73)</f>
        <v>0</v>
      </c>
      <c r="D73" s="162" t="n">
        <f aca="false">IF('ORÇ.GLOBAL P CAIXA'!K73="EXEC.",0,'ORÇ.GLOBAL P CAIXA'!P73)</f>
        <v>0</v>
      </c>
      <c r="E73" s="163" t="n">
        <f aca="false">IF('ORÇ.GLOBAL P CAIXA'!K73="EXEC.",0,ROUND('ORÇ.GLOBAL P CAIXA'!Q73,2))</f>
        <v>0</v>
      </c>
      <c r="F73" s="163" t="n">
        <f aca="false">IF('ORÇ.GLOBAL P CAIXA'!K73="EXEC.",0,TRUNC((1+(IF(OR(H73=0,H73=""),'BDI REF.'!$K$5,CHOOSE(H73,'BDI REF.'!$K$5,'BDI REF.'!$K$6,'BDI REF.'!$K$7))))*'ORÇ.GLOBAL P CAIXA'!R73,2))</f>
        <v>0</v>
      </c>
      <c r="G73" s="163" t="n">
        <f aca="false">IF('ORÇ.GLOBAL P CAIXA'!K73="EXEC.",0,IF(E73&lt;&gt;0,ROUND(E73*F73,2),IF(R73=0,(SUMIF($S$12:$S$1011,B73,$R$12:$R$1011)),R73)))</f>
        <v>0</v>
      </c>
      <c r="H73" s="509" t="str">
        <f aca="false">IF('ORÇ.GLOBAL P CAIXA'!K73="EXEC.","",IF('ORÇ.GLOBAL P CAIXA'!H73&gt;0,'ORÇ.GLOBAL P CAIXA'!H73,""))</f>
        <v/>
      </c>
      <c r="I73" s="509" t="str">
        <f aca="false">IF('ORÇ.GLOBAL P CAIXA'!K73="EXEC.","",IF('ORÇ.GLOBAL P CAIXA'!I73&gt;0,'ORÇ.GLOBAL P CAIXA'!I73,""))</f>
        <v/>
      </c>
      <c r="J73" s="510" t="str">
        <f aca="false">IF('ORÇ.GLOBAL P CAIXA'!K73="EXEC.","",IF('ORÇ.GLOBAL P CAIXA'!J73&gt;0,'ORÇ.GLOBAL P CAIXA'!J73,""))</f>
        <v/>
      </c>
      <c r="K73" s="115"/>
      <c r="L73" s="168" t="str">
        <f aca="false">IF(B73&gt;0,"ok","ocultar")</f>
        <v>ocultar</v>
      </c>
      <c r="M73" s="511" t="n">
        <f aca="false">ROUND(IF($O73&lt;&gt;0,$O73*(INFORMAÇÕES!$T$113/INFORMAÇÕES!$T$117),0),2)</f>
        <v>0</v>
      </c>
      <c r="N73" s="511" t="n">
        <f aca="false">ROUND(IF($O73&lt;&gt;0,$O73*(INFORMAÇÕES!$T$114/INFORMAÇÕES!$T$117),0),2)</f>
        <v>0</v>
      </c>
      <c r="O73" s="512" t="n">
        <f aca="false">IF(E73=0,G73,0)</f>
        <v>0</v>
      </c>
      <c r="Q73" s="88"/>
      <c r="R73" s="163" t="n">
        <f aca="false">IF(E73&lt;&gt;0,G73,0)</f>
        <v>0</v>
      </c>
      <c r="S73" s="157" t="n">
        <f aca="false">IF(B73=0,S72,IF(ISNONTEXT(B73)=TRUE(),INT(B73),INT(LEFT(B73,FIND(".",B73)-1))))</f>
        <v>3</v>
      </c>
      <c r="T73" s="157" t="str">
        <f aca="false">IF(T74=1,1,IF(B73&lt;&gt;0,1,IF(C73&lt;&gt;0,1,IF(D73&lt;&gt;0,1,IF('ORÇ.GLOBAL REF.'!E73&lt;&gt;0,1,"")))))</f>
        <v/>
      </c>
      <c r="U73" s="157" t="str">
        <f aca="false">IF(S73=0," ",IF(S73&lt;&gt;S72,S73," "))</f>
        <v> </v>
      </c>
      <c r="V73" s="180"/>
    </row>
    <row r="74" s="174" customFormat="true" ht="14.25" hidden="false" customHeight="false" outlineLevel="0" collapsed="false">
      <c r="A74" s="159" t="n">
        <v>63</v>
      </c>
      <c r="B74" s="160" t="n">
        <f aca="false">IF('ORÇ.GLOBAL P CAIXA'!K74="EXEC.",0,'ORÇ.GLOBAL P CAIXA'!M74)</f>
        <v>0</v>
      </c>
      <c r="C74" s="161" t="n">
        <f aca="false">IF('ORÇ.GLOBAL P CAIXA'!K74="EXEC.",0,'ORÇ.GLOBAL P CAIXA'!O74)</f>
        <v>0</v>
      </c>
      <c r="D74" s="162" t="n">
        <f aca="false">IF('ORÇ.GLOBAL P CAIXA'!K74="EXEC.",0,'ORÇ.GLOBAL P CAIXA'!P74)</f>
        <v>0</v>
      </c>
      <c r="E74" s="163" t="n">
        <f aca="false">IF('ORÇ.GLOBAL P CAIXA'!K74="EXEC.",0,ROUND('ORÇ.GLOBAL P CAIXA'!Q74,2))</f>
        <v>0</v>
      </c>
      <c r="F74" s="163" t="n">
        <f aca="false">IF('ORÇ.GLOBAL P CAIXA'!K74="EXEC.",0,TRUNC((1+(IF(OR(H74=0,H74=""),'BDI REF.'!$K$5,CHOOSE(H74,'BDI REF.'!$K$5,'BDI REF.'!$K$6,'BDI REF.'!$K$7))))*'ORÇ.GLOBAL P CAIXA'!R74,2))</f>
        <v>0</v>
      </c>
      <c r="G74" s="163" t="n">
        <f aca="false">IF('ORÇ.GLOBAL P CAIXA'!K74="EXEC.",0,IF(E74&lt;&gt;0,ROUND(E74*F74,2),IF(R74=0,(SUMIF($S$12:$S$1011,B74,$R$12:$R$1011)),R74)))</f>
        <v>0</v>
      </c>
      <c r="H74" s="509" t="str">
        <f aca="false">IF('ORÇ.GLOBAL P CAIXA'!K74="EXEC.","",IF('ORÇ.GLOBAL P CAIXA'!H74&gt;0,'ORÇ.GLOBAL P CAIXA'!H74,""))</f>
        <v/>
      </c>
      <c r="I74" s="509" t="str">
        <f aca="false">IF('ORÇ.GLOBAL P CAIXA'!K74="EXEC.","",IF('ORÇ.GLOBAL P CAIXA'!I74&gt;0,'ORÇ.GLOBAL P CAIXA'!I74,""))</f>
        <v/>
      </c>
      <c r="J74" s="510" t="str">
        <f aca="false">IF('ORÇ.GLOBAL P CAIXA'!K74="EXEC.","",IF('ORÇ.GLOBAL P CAIXA'!J74&gt;0,'ORÇ.GLOBAL P CAIXA'!J74,""))</f>
        <v/>
      </c>
      <c r="K74" s="115"/>
      <c r="L74" s="168" t="str">
        <f aca="false">IF(B74&gt;0,"ok","ocultar")</f>
        <v>ocultar</v>
      </c>
      <c r="M74" s="511" t="n">
        <f aca="false">ROUND(IF($O74&lt;&gt;0,$O74*(INFORMAÇÕES!$T$113/INFORMAÇÕES!$T$117),0),2)</f>
        <v>0</v>
      </c>
      <c r="N74" s="511" t="n">
        <f aca="false">ROUND(IF($O74&lt;&gt;0,$O74*(INFORMAÇÕES!$T$114/INFORMAÇÕES!$T$117),0),2)</f>
        <v>0</v>
      </c>
      <c r="O74" s="512" t="n">
        <f aca="false">IF(E74=0,G74,0)</f>
        <v>0</v>
      </c>
      <c r="Q74" s="88"/>
      <c r="R74" s="163" t="n">
        <f aca="false">IF(E74&lt;&gt;0,G74,0)</f>
        <v>0</v>
      </c>
      <c r="S74" s="157" t="n">
        <f aca="false">IF(B74=0,S73,IF(ISNONTEXT(B74)=TRUE(),INT(B74),INT(LEFT(B74,FIND(".",B74)-1))))</f>
        <v>3</v>
      </c>
      <c r="T74" s="157" t="str">
        <f aca="false">IF(T75=1,1,IF(B74&lt;&gt;0,1,IF(C74&lt;&gt;0,1,IF(D74&lt;&gt;0,1,IF('ORÇ.GLOBAL REF.'!E74&lt;&gt;0,1,"")))))</f>
        <v/>
      </c>
      <c r="U74" s="157" t="str">
        <f aca="false">IF(S74=0," ",IF(S74&lt;&gt;S73,S74," "))</f>
        <v> </v>
      </c>
      <c r="V74" s="180"/>
    </row>
    <row r="75" s="174" customFormat="true" ht="14.25" hidden="false" customHeight="false" outlineLevel="0" collapsed="false">
      <c r="A75" s="159" t="n">
        <v>64</v>
      </c>
      <c r="B75" s="160" t="n">
        <f aca="false">IF('ORÇ.GLOBAL P CAIXA'!K75="EXEC.",0,'ORÇ.GLOBAL P CAIXA'!M75)</f>
        <v>0</v>
      </c>
      <c r="C75" s="161" t="n">
        <f aca="false">IF('ORÇ.GLOBAL P CAIXA'!K75="EXEC.",0,'ORÇ.GLOBAL P CAIXA'!O75)</f>
        <v>0</v>
      </c>
      <c r="D75" s="162" t="n">
        <f aca="false">IF('ORÇ.GLOBAL P CAIXA'!K75="EXEC.",0,'ORÇ.GLOBAL P CAIXA'!P75)</f>
        <v>0</v>
      </c>
      <c r="E75" s="163" t="n">
        <f aca="false">IF('ORÇ.GLOBAL P CAIXA'!K75="EXEC.",0,ROUND('ORÇ.GLOBAL P CAIXA'!Q75,2))</f>
        <v>0</v>
      </c>
      <c r="F75" s="163" t="n">
        <f aca="false">IF('ORÇ.GLOBAL P CAIXA'!K75="EXEC.",0,TRUNC((1+(IF(OR(H75=0,H75=""),'BDI REF.'!$K$5,CHOOSE(H75,'BDI REF.'!$K$5,'BDI REF.'!$K$6,'BDI REF.'!$K$7))))*'ORÇ.GLOBAL P CAIXA'!R75,2))</f>
        <v>0</v>
      </c>
      <c r="G75" s="163" t="n">
        <f aca="false">IF('ORÇ.GLOBAL P CAIXA'!K75="EXEC.",0,IF(E75&lt;&gt;0,ROUND(E75*F75,2),IF(R75=0,(SUMIF($S$12:$S$1011,B75,$R$12:$R$1011)),R75)))</f>
        <v>0</v>
      </c>
      <c r="H75" s="509" t="str">
        <f aca="false">IF('ORÇ.GLOBAL P CAIXA'!K75="EXEC.","",IF('ORÇ.GLOBAL P CAIXA'!H75&gt;0,'ORÇ.GLOBAL P CAIXA'!H75,""))</f>
        <v/>
      </c>
      <c r="I75" s="509" t="str">
        <f aca="false">IF('ORÇ.GLOBAL P CAIXA'!K75="EXEC.","",IF('ORÇ.GLOBAL P CAIXA'!I75&gt;0,'ORÇ.GLOBAL P CAIXA'!I75,""))</f>
        <v/>
      </c>
      <c r="J75" s="510" t="str">
        <f aca="false">IF('ORÇ.GLOBAL P CAIXA'!K75="EXEC.","",IF('ORÇ.GLOBAL P CAIXA'!J75&gt;0,'ORÇ.GLOBAL P CAIXA'!J75,""))</f>
        <v/>
      </c>
      <c r="K75" s="115"/>
      <c r="L75" s="168" t="str">
        <f aca="false">IF(B75&gt;0,"ok","ocultar")</f>
        <v>ocultar</v>
      </c>
      <c r="M75" s="511" t="n">
        <f aca="false">ROUND(IF($O75&lt;&gt;0,$O75*(INFORMAÇÕES!$T$113/INFORMAÇÕES!$T$117),0),2)</f>
        <v>0</v>
      </c>
      <c r="N75" s="511" t="n">
        <f aca="false">ROUND(IF($O75&lt;&gt;0,$O75*(INFORMAÇÕES!$T$114/INFORMAÇÕES!$T$117),0),2)</f>
        <v>0</v>
      </c>
      <c r="O75" s="512" t="n">
        <f aca="false">IF(E75=0,G75,0)</f>
        <v>0</v>
      </c>
      <c r="Q75" s="88"/>
      <c r="R75" s="163" t="n">
        <f aca="false">IF(E75&lt;&gt;0,G75,0)</f>
        <v>0</v>
      </c>
      <c r="S75" s="157" t="n">
        <f aca="false">IF(B75=0,S74,IF(ISNONTEXT(B75)=TRUE(),INT(B75),INT(LEFT(B75,FIND(".",B75)-1))))</f>
        <v>3</v>
      </c>
      <c r="T75" s="157" t="str">
        <f aca="false">IF(T76=1,1,IF(B75&lt;&gt;0,1,IF(C75&lt;&gt;0,1,IF(D75&lt;&gt;0,1,IF('ORÇ.GLOBAL REF.'!E75&lt;&gt;0,1,"")))))</f>
        <v/>
      </c>
      <c r="U75" s="157" t="str">
        <f aca="false">IF(S75=0," ",IF(S75&lt;&gt;S74,S75," "))</f>
        <v> </v>
      </c>
      <c r="V75" s="180"/>
    </row>
    <row r="76" s="174" customFormat="true" ht="14.25" hidden="false" customHeight="false" outlineLevel="0" collapsed="false">
      <c r="A76" s="159" t="n">
        <v>65</v>
      </c>
      <c r="B76" s="160" t="n">
        <f aca="false">IF('ORÇ.GLOBAL P CAIXA'!K76="EXEC.",0,'ORÇ.GLOBAL P CAIXA'!M76)</f>
        <v>0</v>
      </c>
      <c r="C76" s="161" t="n">
        <f aca="false">IF('ORÇ.GLOBAL P CAIXA'!K76="EXEC.",0,'ORÇ.GLOBAL P CAIXA'!O76)</f>
        <v>0</v>
      </c>
      <c r="D76" s="162" t="n">
        <f aca="false">IF('ORÇ.GLOBAL P CAIXA'!K76="EXEC.",0,'ORÇ.GLOBAL P CAIXA'!P76)</f>
        <v>0</v>
      </c>
      <c r="E76" s="163" t="n">
        <f aca="false">IF('ORÇ.GLOBAL P CAIXA'!K76="EXEC.",0,ROUND('ORÇ.GLOBAL P CAIXA'!Q76,2))</f>
        <v>0</v>
      </c>
      <c r="F76" s="163" t="n">
        <f aca="false">IF('ORÇ.GLOBAL P CAIXA'!K76="EXEC.",0,TRUNC((1+(IF(OR(H76=0,H76=""),'BDI REF.'!$K$5,CHOOSE(H76,'BDI REF.'!$K$5,'BDI REF.'!$K$6,'BDI REF.'!$K$7))))*'ORÇ.GLOBAL P CAIXA'!R76,2))</f>
        <v>0</v>
      </c>
      <c r="G76" s="163" t="n">
        <f aca="false">IF('ORÇ.GLOBAL P CAIXA'!K76="EXEC.",0,IF(E76&lt;&gt;0,ROUND(E76*F76,2),IF(R76=0,(SUMIF($S$12:$S$1011,B76,$R$12:$R$1011)),R76)))</f>
        <v>0</v>
      </c>
      <c r="H76" s="509" t="str">
        <f aca="false">IF('ORÇ.GLOBAL P CAIXA'!K76="EXEC.","",IF('ORÇ.GLOBAL P CAIXA'!H76&gt;0,'ORÇ.GLOBAL P CAIXA'!H76,""))</f>
        <v/>
      </c>
      <c r="I76" s="509" t="str">
        <f aca="false">IF('ORÇ.GLOBAL P CAIXA'!K76="EXEC.","",IF('ORÇ.GLOBAL P CAIXA'!I76&gt;0,'ORÇ.GLOBAL P CAIXA'!I76,""))</f>
        <v/>
      </c>
      <c r="J76" s="510" t="str">
        <f aca="false">IF('ORÇ.GLOBAL P CAIXA'!K76="EXEC.","",IF('ORÇ.GLOBAL P CAIXA'!J76&gt;0,'ORÇ.GLOBAL P CAIXA'!J76,""))</f>
        <v/>
      </c>
      <c r="K76" s="115"/>
      <c r="L76" s="168" t="str">
        <f aca="false">IF(B76&gt;0,"ok","ocultar")</f>
        <v>ocultar</v>
      </c>
      <c r="M76" s="511" t="n">
        <f aca="false">ROUND(IF($O76&lt;&gt;0,$O76*(INFORMAÇÕES!$T$113/INFORMAÇÕES!$T$117),0),2)</f>
        <v>0</v>
      </c>
      <c r="N76" s="511" t="n">
        <f aca="false">ROUND(IF($O76&lt;&gt;0,$O76*(INFORMAÇÕES!$T$114/INFORMAÇÕES!$T$117),0),2)</f>
        <v>0</v>
      </c>
      <c r="O76" s="512" t="n">
        <f aca="false">IF(E76=0,G76,0)</f>
        <v>0</v>
      </c>
      <c r="Q76" s="88"/>
      <c r="R76" s="163" t="n">
        <f aca="false">IF(E76&lt;&gt;0,G76,0)</f>
        <v>0</v>
      </c>
      <c r="S76" s="157" t="n">
        <f aca="false">IF(B76=0,S75,IF(ISNONTEXT(B76)=TRUE(),INT(B76),INT(LEFT(B76,FIND(".",B76)-1))))</f>
        <v>3</v>
      </c>
      <c r="T76" s="157" t="str">
        <f aca="false">IF(T77=1,1,IF(B76&lt;&gt;0,1,IF(C76&lt;&gt;0,1,IF(D76&lt;&gt;0,1,IF('ORÇ.GLOBAL REF.'!E76&lt;&gt;0,1,"")))))</f>
        <v/>
      </c>
      <c r="U76" s="157" t="str">
        <f aca="false">IF(S76=0," ",IF(S76&lt;&gt;S75,S76," "))</f>
        <v> </v>
      </c>
      <c r="V76" s="180"/>
    </row>
    <row r="77" s="174" customFormat="true" ht="14.25" hidden="false" customHeight="false" outlineLevel="0" collapsed="false">
      <c r="A77" s="159" t="n">
        <v>66</v>
      </c>
      <c r="B77" s="160" t="n">
        <f aca="false">IF('ORÇ.GLOBAL P CAIXA'!K77="EXEC.",0,'ORÇ.GLOBAL P CAIXA'!M77)</f>
        <v>0</v>
      </c>
      <c r="C77" s="161" t="n">
        <f aca="false">IF('ORÇ.GLOBAL P CAIXA'!K77="EXEC.",0,'ORÇ.GLOBAL P CAIXA'!O77)</f>
        <v>0</v>
      </c>
      <c r="D77" s="162" t="n">
        <f aca="false">IF('ORÇ.GLOBAL P CAIXA'!K77="EXEC.",0,'ORÇ.GLOBAL P CAIXA'!P77)</f>
        <v>0</v>
      </c>
      <c r="E77" s="163" t="n">
        <f aca="false">IF('ORÇ.GLOBAL P CAIXA'!K77="EXEC.",0,ROUND('ORÇ.GLOBAL P CAIXA'!Q77,2))</f>
        <v>0</v>
      </c>
      <c r="F77" s="163" t="n">
        <f aca="false">IF('ORÇ.GLOBAL P CAIXA'!K77="EXEC.",0,TRUNC((1+(IF(OR(H77=0,H77=""),'BDI REF.'!$K$5,CHOOSE(H77,'BDI REF.'!$K$5,'BDI REF.'!$K$6,'BDI REF.'!$K$7))))*'ORÇ.GLOBAL P CAIXA'!R77,2))</f>
        <v>0</v>
      </c>
      <c r="G77" s="163" t="n">
        <f aca="false">IF('ORÇ.GLOBAL P CAIXA'!K77="EXEC.",0,IF(E77&lt;&gt;0,ROUND(E77*F77,2),IF(R77=0,(SUMIF($S$12:$S$1011,B77,$R$12:$R$1011)),R77)))</f>
        <v>0</v>
      </c>
      <c r="H77" s="509" t="str">
        <f aca="false">IF('ORÇ.GLOBAL P CAIXA'!K77="EXEC.","",IF('ORÇ.GLOBAL P CAIXA'!H77&gt;0,'ORÇ.GLOBAL P CAIXA'!H77,""))</f>
        <v/>
      </c>
      <c r="I77" s="509" t="str">
        <f aca="false">IF('ORÇ.GLOBAL P CAIXA'!K77="EXEC.","",IF('ORÇ.GLOBAL P CAIXA'!I77&gt;0,'ORÇ.GLOBAL P CAIXA'!I77,""))</f>
        <v/>
      </c>
      <c r="J77" s="510" t="str">
        <f aca="false">IF('ORÇ.GLOBAL P CAIXA'!K77="EXEC.","",IF('ORÇ.GLOBAL P CAIXA'!J77&gt;0,'ORÇ.GLOBAL P CAIXA'!J77,""))</f>
        <v/>
      </c>
      <c r="K77" s="115"/>
      <c r="L77" s="168" t="str">
        <f aca="false">IF(B77&gt;0,"ok","ocultar")</f>
        <v>ocultar</v>
      </c>
      <c r="M77" s="511" t="n">
        <f aca="false">ROUND(IF($O77&lt;&gt;0,$O77*(INFORMAÇÕES!$T$113/INFORMAÇÕES!$T$117),0),2)</f>
        <v>0</v>
      </c>
      <c r="N77" s="511" t="n">
        <f aca="false">ROUND(IF($O77&lt;&gt;0,$O77*(INFORMAÇÕES!$T$114/INFORMAÇÕES!$T$117),0),2)</f>
        <v>0</v>
      </c>
      <c r="O77" s="512" t="n">
        <f aca="false">IF(E77=0,G77,0)</f>
        <v>0</v>
      </c>
      <c r="Q77" s="88"/>
      <c r="R77" s="163" t="n">
        <f aca="false">IF(E77&lt;&gt;0,G77,0)</f>
        <v>0</v>
      </c>
      <c r="S77" s="157" t="n">
        <f aca="false">IF(B77=0,S76,IF(ISNONTEXT(B77)=TRUE(),INT(B77),INT(LEFT(B77,FIND(".",B77)-1))))</f>
        <v>3</v>
      </c>
      <c r="T77" s="157" t="str">
        <f aca="false">IF(T78=1,1,IF(B77&lt;&gt;0,1,IF(C77&lt;&gt;0,1,IF(D77&lt;&gt;0,1,IF('ORÇ.GLOBAL REF.'!E77&lt;&gt;0,1,"")))))</f>
        <v/>
      </c>
      <c r="U77" s="157" t="str">
        <f aca="false">IF(S77=0," ",IF(S77&lt;&gt;S76,S77," "))</f>
        <v> </v>
      </c>
      <c r="V77" s="180"/>
    </row>
    <row r="78" s="174" customFormat="true" ht="14.25" hidden="false" customHeight="false" outlineLevel="0" collapsed="false">
      <c r="A78" s="159" t="n">
        <v>67</v>
      </c>
      <c r="B78" s="160" t="n">
        <f aca="false">IF('ORÇ.GLOBAL P CAIXA'!K78="EXEC.",0,'ORÇ.GLOBAL P CAIXA'!M78)</f>
        <v>0</v>
      </c>
      <c r="C78" s="161" t="n">
        <f aca="false">IF('ORÇ.GLOBAL P CAIXA'!K78="EXEC.",0,'ORÇ.GLOBAL P CAIXA'!O78)</f>
        <v>0</v>
      </c>
      <c r="D78" s="162" t="n">
        <f aca="false">IF('ORÇ.GLOBAL P CAIXA'!K78="EXEC.",0,'ORÇ.GLOBAL P CAIXA'!P78)</f>
        <v>0</v>
      </c>
      <c r="E78" s="163" t="n">
        <f aca="false">IF('ORÇ.GLOBAL P CAIXA'!K78="EXEC.",0,ROUND('ORÇ.GLOBAL P CAIXA'!Q78,2))</f>
        <v>0</v>
      </c>
      <c r="F78" s="163" t="n">
        <f aca="false">IF('ORÇ.GLOBAL P CAIXA'!K78="EXEC.",0,TRUNC((1+(IF(OR(H78=0,H78=""),'BDI REF.'!$K$5,CHOOSE(H78,'BDI REF.'!$K$5,'BDI REF.'!$K$6,'BDI REF.'!$K$7))))*'ORÇ.GLOBAL P CAIXA'!R78,2))</f>
        <v>0</v>
      </c>
      <c r="G78" s="163" t="n">
        <f aca="false">IF('ORÇ.GLOBAL P CAIXA'!K78="EXEC.",0,IF(E78&lt;&gt;0,ROUND(E78*F78,2),IF(R78=0,(SUMIF($S$12:$S$1011,B78,$R$12:$R$1011)),R78)))</f>
        <v>0</v>
      </c>
      <c r="H78" s="509" t="str">
        <f aca="false">IF('ORÇ.GLOBAL P CAIXA'!K78="EXEC.","",IF('ORÇ.GLOBAL P CAIXA'!H78&gt;0,'ORÇ.GLOBAL P CAIXA'!H78,""))</f>
        <v/>
      </c>
      <c r="I78" s="509" t="str">
        <f aca="false">IF('ORÇ.GLOBAL P CAIXA'!K78="EXEC.","",IF('ORÇ.GLOBAL P CAIXA'!I78&gt;0,'ORÇ.GLOBAL P CAIXA'!I78,""))</f>
        <v/>
      </c>
      <c r="J78" s="510" t="str">
        <f aca="false">IF('ORÇ.GLOBAL P CAIXA'!K78="EXEC.","",IF('ORÇ.GLOBAL P CAIXA'!J78&gt;0,'ORÇ.GLOBAL P CAIXA'!J78,""))</f>
        <v/>
      </c>
      <c r="K78" s="115"/>
      <c r="L78" s="168" t="str">
        <f aca="false">IF(B78&gt;0,"ok","ocultar")</f>
        <v>ocultar</v>
      </c>
      <c r="M78" s="511" t="n">
        <f aca="false">ROUND(IF($O78&lt;&gt;0,$O78*(INFORMAÇÕES!$T$113/INFORMAÇÕES!$T$117),0),2)</f>
        <v>0</v>
      </c>
      <c r="N78" s="511" t="n">
        <f aca="false">ROUND(IF($O78&lt;&gt;0,$O78*(INFORMAÇÕES!$T$114/INFORMAÇÕES!$T$117),0),2)</f>
        <v>0</v>
      </c>
      <c r="O78" s="512" t="n">
        <f aca="false">IF(E78=0,G78,0)</f>
        <v>0</v>
      </c>
      <c r="Q78" s="88"/>
      <c r="R78" s="163" t="n">
        <f aca="false">IF(E78&lt;&gt;0,G78,0)</f>
        <v>0</v>
      </c>
      <c r="S78" s="157" t="n">
        <f aca="false">IF(B78=0,S77,IF(ISNONTEXT(B78)=TRUE(),INT(B78),INT(LEFT(B78,FIND(".",B78)-1))))</f>
        <v>3</v>
      </c>
      <c r="T78" s="157" t="str">
        <f aca="false">IF(T79=1,1,IF(B78&lt;&gt;0,1,IF(C78&lt;&gt;0,1,IF(D78&lt;&gt;0,1,IF('ORÇ.GLOBAL REF.'!E78&lt;&gt;0,1,"")))))</f>
        <v/>
      </c>
      <c r="U78" s="157" t="str">
        <f aca="false">IF(S78=0," ",IF(S78&lt;&gt;S77,S78," "))</f>
        <v> </v>
      </c>
      <c r="V78" s="180"/>
    </row>
    <row r="79" s="174" customFormat="true" ht="14.25" hidden="false" customHeight="false" outlineLevel="0" collapsed="false">
      <c r="A79" s="159" t="n">
        <v>68</v>
      </c>
      <c r="B79" s="160" t="n">
        <f aca="false">IF('ORÇ.GLOBAL P CAIXA'!K79="EXEC.",0,'ORÇ.GLOBAL P CAIXA'!M79)</f>
        <v>0</v>
      </c>
      <c r="C79" s="161" t="n">
        <f aca="false">IF('ORÇ.GLOBAL P CAIXA'!K79="EXEC.",0,'ORÇ.GLOBAL P CAIXA'!O79)</f>
        <v>0</v>
      </c>
      <c r="D79" s="162" t="n">
        <f aca="false">IF('ORÇ.GLOBAL P CAIXA'!K79="EXEC.",0,'ORÇ.GLOBAL P CAIXA'!P79)</f>
        <v>0</v>
      </c>
      <c r="E79" s="163" t="n">
        <f aca="false">IF('ORÇ.GLOBAL P CAIXA'!K79="EXEC.",0,ROUND('ORÇ.GLOBAL P CAIXA'!Q79,2))</f>
        <v>0</v>
      </c>
      <c r="F79" s="163" t="n">
        <f aca="false">IF('ORÇ.GLOBAL P CAIXA'!K79="EXEC.",0,TRUNC((1+(IF(OR(H79=0,H79=""),'BDI REF.'!$K$5,CHOOSE(H79,'BDI REF.'!$K$5,'BDI REF.'!$K$6,'BDI REF.'!$K$7))))*'ORÇ.GLOBAL P CAIXA'!R79,2))</f>
        <v>0</v>
      </c>
      <c r="G79" s="163" t="n">
        <f aca="false">IF('ORÇ.GLOBAL P CAIXA'!K79="EXEC.",0,IF(E79&lt;&gt;0,ROUND(E79*F79,2),IF(R79=0,(SUMIF($S$12:$S$1011,B79,$R$12:$R$1011)),R79)))</f>
        <v>0</v>
      </c>
      <c r="H79" s="509" t="str">
        <f aca="false">IF('ORÇ.GLOBAL P CAIXA'!K79="EXEC.","",IF('ORÇ.GLOBAL P CAIXA'!H79&gt;0,'ORÇ.GLOBAL P CAIXA'!H79,""))</f>
        <v/>
      </c>
      <c r="I79" s="509" t="str">
        <f aca="false">IF('ORÇ.GLOBAL P CAIXA'!K79="EXEC.","",IF('ORÇ.GLOBAL P CAIXA'!I79&gt;0,'ORÇ.GLOBAL P CAIXA'!I79,""))</f>
        <v/>
      </c>
      <c r="J79" s="510" t="str">
        <f aca="false">IF('ORÇ.GLOBAL P CAIXA'!K79="EXEC.","",IF('ORÇ.GLOBAL P CAIXA'!J79&gt;0,'ORÇ.GLOBAL P CAIXA'!J79,""))</f>
        <v/>
      </c>
      <c r="K79" s="115"/>
      <c r="L79" s="168" t="str">
        <f aca="false">IF(B79&gt;0,"ok","ocultar")</f>
        <v>ocultar</v>
      </c>
      <c r="M79" s="511" t="n">
        <f aca="false">ROUND(IF($O79&lt;&gt;0,$O79*(INFORMAÇÕES!$T$113/INFORMAÇÕES!$T$117),0),2)</f>
        <v>0</v>
      </c>
      <c r="N79" s="511" t="n">
        <f aca="false">ROUND(IF($O79&lt;&gt;0,$O79*(INFORMAÇÕES!$T$114/INFORMAÇÕES!$T$117),0),2)</f>
        <v>0</v>
      </c>
      <c r="O79" s="512" t="n">
        <f aca="false">IF(E79=0,G79,0)</f>
        <v>0</v>
      </c>
      <c r="Q79" s="88"/>
      <c r="R79" s="163" t="n">
        <f aca="false">IF(E79&lt;&gt;0,G79,0)</f>
        <v>0</v>
      </c>
      <c r="S79" s="157" t="n">
        <f aca="false">IF(B79=0,S78,IF(ISNONTEXT(B79)=TRUE(),INT(B79),INT(LEFT(B79,FIND(".",B79)-1))))</f>
        <v>3</v>
      </c>
      <c r="T79" s="157" t="str">
        <f aca="false">IF(T80=1,1,IF(B79&lt;&gt;0,1,IF(C79&lt;&gt;0,1,IF(D79&lt;&gt;0,1,IF('ORÇ.GLOBAL REF.'!E79&lt;&gt;0,1,"")))))</f>
        <v/>
      </c>
      <c r="U79" s="157" t="str">
        <f aca="false">IF(S79=0," ",IF(S79&lt;&gt;S78,S79," "))</f>
        <v> </v>
      </c>
      <c r="V79" s="180"/>
    </row>
    <row r="80" s="174" customFormat="true" ht="14.25" hidden="false" customHeight="false" outlineLevel="0" collapsed="false">
      <c r="A80" s="159" t="n">
        <v>69</v>
      </c>
      <c r="B80" s="160" t="n">
        <f aca="false">IF('ORÇ.GLOBAL P CAIXA'!K80="EXEC.",0,'ORÇ.GLOBAL P CAIXA'!M80)</f>
        <v>0</v>
      </c>
      <c r="C80" s="161" t="n">
        <f aca="false">IF('ORÇ.GLOBAL P CAIXA'!K80="EXEC.",0,'ORÇ.GLOBAL P CAIXA'!O80)</f>
        <v>0</v>
      </c>
      <c r="D80" s="162" t="n">
        <f aca="false">IF('ORÇ.GLOBAL P CAIXA'!K80="EXEC.",0,'ORÇ.GLOBAL P CAIXA'!P80)</f>
        <v>0</v>
      </c>
      <c r="E80" s="163" t="n">
        <f aca="false">IF('ORÇ.GLOBAL P CAIXA'!K80="EXEC.",0,ROUND('ORÇ.GLOBAL P CAIXA'!Q80,2))</f>
        <v>0</v>
      </c>
      <c r="F80" s="163" t="n">
        <f aca="false">IF('ORÇ.GLOBAL P CAIXA'!K80="EXEC.",0,TRUNC((1+(IF(OR(H80=0,H80=""),'BDI REF.'!$K$5,CHOOSE(H80,'BDI REF.'!$K$5,'BDI REF.'!$K$6,'BDI REF.'!$K$7))))*'ORÇ.GLOBAL P CAIXA'!R80,2))</f>
        <v>0</v>
      </c>
      <c r="G80" s="163" t="n">
        <f aca="false">IF('ORÇ.GLOBAL P CAIXA'!K80="EXEC.",0,IF(E80&lt;&gt;0,ROUND(E80*F80,2),IF(R80=0,(SUMIF($S$12:$S$1011,B80,$R$12:$R$1011)),R80)))</f>
        <v>0</v>
      </c>
      <c r="H80" s="509" t="str">
        <f aca="false">IF('ORÇ.GLOBAL P CAIXA'!K80="EXEC.","",IF('ORÇ.GLOBAL P CAIXA'!H80&gt;0,'ORÇ.GLOBAL P CAIXA'!H80,""))</f>
        <v/>
      </c>
      <c r="I80" s="509" t="str">
        <f aca="false">IF('ORÇ.GLOBAL P CAIXA'!K80="EXEC.","",IF('ORÇ.GLOBAL P CAIXA'!I80&gt;0,'ORÇ.GLOBAL P CAIXA'!I80,""))</f>
        <v/>
      </c>
      <c r="J80" s="510" t="str">
        <f aca="false">IF('ORÇ.GLOBAL P CAIXA'!K80="EXEC.","",IF('ORÇ.GLOBAL P CAIXA'!J80&gt;0,'ORÇ.GLOBAL P CAIXA'!J80,""))</f>
        <v/>
      </c>
      <c r="K80" s="115"/>
      <c r="L80" s="168" t="str">
        <f aca="false">IF(B80&gt;0,"ok","ocultar")</f>
        <v>ocultar</v>
      </c>
      <c r="M80" s="511" t="n">
        <f aca="false">ROUND(IF($O80&lt;&gt;0,$O80*(INFORMAÇÕES!$T$113/INFORMAÇÕES!$T$117),0),2)</f>
        <v>0</v>
      </c>
      <c r="N80" s="511" t="n">
        <f aca="false">ROUND(IF($O80&lt;&gt;0,$O80*(INFORMAÇÕES!$T$114/INFORMAÇÕES!$T$117),0),2)</f>
        <v>0</v>
      </c>
      <c r="O80" s="512" t="n">
        <f aca="false">IF(E80=0,G80,0)</f>
        <v>0</v>
      </c>
      <c r="Q80" s="88"/>
      <c r="R80" s="163" t="n">
        <f aca="false">IF(E80&lt;&gt;0,G80,0)</f>
        <v>0</v>
      </c>
      <c r="S80" s="157" t="n">
        <f aca="false">IF(B80=0,S79,IF(ISNONTEXT(B80)=TRUE(),INT(B80),INT(LEFT(B80,FIND(".",B80)-1))))</f>
        <v>3</v>
      </c>
      <c r="T80" s="157" t="str">
        <f aca="false">IF(T81=1,1,IF(B80&lt;&gt;0,1,IF(C80&lt;&gt;0,1,IF(D80&lt;&gt;0,1,IF('ORÇ.GLOBAL REF.'!E80&lt;&gt;0,1,"")))))</f>
        <v/>
      </c>
      <c r="U80" s="157" t="str">
        <f aca="false">IF(S80=0," ",IF(S80&lt;&gt;S79,S80," "))</f>
        <v> </v>
      </c>
      <c r="V80" s="180"/>
    </row>
    <row r="81" s="174" customFormat="true" ht="14.25" hidden="false" customHeight="false" outlineLevel="0" collapsed="false">
      <c r="A81" s="159" t="n">
        <v>70</v>
      </c>
      <c r="B81" s="160" t="n">
        <f aca="false">IF('ORÇ.GLOBAL P CAIXA'!K81="EXEC.",0,'ORÇ.GLOBAL P CAIXA'!M81)</f>
        <v>0</v>
      </c>
      <c r="C81" s="161" t="n">
        <f aca="false">IF('ORÇ.GLOBAL P CAIXA'!K81="EXEC.",0,'ORÇ.GLOBAL P CAIXA'!O81)</f>
        <v>0</v>
      </c>
      <c r="D81" s="162" t="n">
        <f aca="false">IF('ORÇ.GLOBAL P CAIXA'!K81="EXEC.",0,'ORÇ.GLOBAL P CAIXA'!P81)</f>
        <v>0</v>
      </c>
      <c r="E81" s="163" t="n">
        <f aca="false">IF('ORÇ.GLOBAL P CAIXA'!K81="EXEC.",0,ROUND('ORÇ.GLOBAL P CAIXA'!Q81,2))</f>
        <v>0</v>
      </c>
      <c r="F81" s="163" t="n">
        <f aca="false">IF('ORÇ.GLOBAL P CAIXA'!K81="EXEC.",0,TRUNC((1+(IF(OR(H81=0,H81=""),'BDI REF.'!$K$5,CHOOSE(H81,'BDI REF.'!$K$5,'BDI REF.'!$K$6,'BDI REF.'!$K$7))))*'ORÇ.GLOBAL P CAIXA'!R81,2))</f>
        <v>0</v>
      </c>
      <c r="G81" s="163" t="n">
        <f aca="false">IF('ORÇ.GLOBAL P CAIXA'!K81="EXEC.",0,IF(E81&lt;&gt;0,ROUND(E81*F81,2),IF(R81=0,(SUMIF($S$12:$S$1011,B81,$R$12:$R$1011)),R81)))</f>
        <v>0</v>
      </c>
      <c r="H81" s="509" t="str">
        <f aca="false">IF('ORÇ.GLOBAL P CAIXA'!K81="EXEC.","",IF('ORÇ.GLOBAL P CAIXA'!H81&gt;0,'ORÇ.GLOBAL P CAIXA'!H81,""))</f>
        <v/>
      </c>
      <c r="I81" s="509" t="str">
        <f aca="false">IF('ORÇ.GLOBAL P CAIXA'!K81="EXEC.","",IF('ORÇ.GLOBAL P CAIXA'!I81&gt;0,'ORÇ.GLOBAL P CAIXA'!I81,""))</f>
        <v/>
      </c>
      <c r="J81" s="510" t="str">
        <f aca="false">IF('ORÇ.GLOBAL P CAIXA'!K81="EXEC.","",IF('ORÇ.GLOBAL P CAIXA'!J81&gt;0,'ORÇ.GLOBAL P CAIXA'!J81,""))</f>
        <v/>
      </c>
      <c r="K81" s="115"/>
      <c r="L81" s="168" t="str">
        <f aca="false">IF(B81&gt;0,"ok","ocultar")</f>
        <v>ocultar</v>
      </c>
      <c r="M81" s="511" t="n">
        <f aca="false">ROUND(IF($O81&lt;&gt;0,$O81*(INFORMAÇÕES!$T$113/INFORMAÇÕES!$T$117),0),2)</f>
        <v>0</v>
      </c>
      <c r="N81" s="511" t="n">
        <f aca="false">ROUND(IF($O81&lt;&gt;0,$O81*(INFORMAÇÕES!$T$114/INFORMAÇÕES!$T$117),0),2)</f>
        <v>0</v>
      </c>
      <c r="O81" s="512" t="n">
        <f aca="false">IF(E81=0,G81,0)</f>
        <v>0</v>
      </c>
      <c r="Q81" s="88"/>
      <c r="R81" s="163" t="n">
        <f aca="false">IF(E81&lt;&gt;0,G81,0)</f>
        <v>0</v>
      </c>
      <c r="S81" s="157" t="n">
        <f aca="false">IF(B81=0,S80,IF(ISNONTEXT(B81)=TRUE(),INT(B81),INT(LEFT(B81,FIND(".",B81)-1))))</f>
        <v>3</v>
      </c>
      <c r="T81" s="157" t="str">
        <f aca="false">IF(T82=1,1,IF(B81&lt;&gt;0,1,IF(C81&lt;&gt;0,1,IF(D81&lt;&gt;0,1,IF('ORÇ.GLOBAL REF.'!E81&lt;&gt;0,1,"")))))</f>
        <v/>
      </c>
      <c r="U81" s="157" t="str">
        <f aca="false">IF(S81=0," ",IF(S81&lt;&gt;S80,S81," "))</f>
        <v> </v>
      </c>
      <c r="V81" s="180"/>
    </row>
    <row r="82" s="174" customFormat="true" ht="14.25" hidden="false" customHeight="false" outlineLevel="0" collapsed="false">
      <c r="A82" s="159" t="n">
        <v>71</v>
      </c>
      <c r="B82" s="160" t="n">
        <f aca="false">IF('ORÇ.GLOBAL P CAIXA'!K82="EXEC.",0,'ORÇ.GLOBAL P CAIXA'!M82)</f>
        <v>0</v>
      </c>
      <c r="C82" s="161" t="n">
        <f aca="false">IF('ORÇ.GLOBAL P CAIXA'!K82="EXEC.",0,'ORÇ.GLOBAL P CAIXA'!O82)</f>
        <v>0</v>
      </c>
      <c r="D82" s="162" t="n">
        <f aca="false">IF('ORÇ.GLOBAL P CAIXA'!K82="EXEC.",0,'ORÇ.GLOBAL P CAIXA'!P82)</f>
        <v>0</v>
      </c>
      <c r="E82" s="163" t="n">
        <f aca="false">IF('ORÇ.GLOBAL P CAIXA'!K82="EXEC.",0,ROUND('ORÇ.GLOBAL P CAIXA'!Q82,2))</f>
        <v>0</v>
      </c>
      <c r="F82" s="163" t="n">
        <f aca="false">IF('ORÇ.GLOBAL P CAIXA'!K82="EXEC.",0,TRUNC((1+(IF(OR(H82=0,H82=""),'BDI REF.'!$K$5,CHOOSE(H82,'BDI REF.'!$K$5,'BDI REF.'!$K$6,'BDI REF.'!$K$7))))*'ORÇ.GLOBAL P CAIXA'!R82,2))</f>
        <v>0</v>
      </c>
      <c r="G82" s="163" t="n">
        <f aca="false">IF('ORÇ.GLOBAL P CAIXA'!K82="EXEC.",0,IF(E82&lt;&gt;0,ROUND(E82*F82,2),IF(R82=0,(SUMIF($S$12:$S$1011,B82,$R$12:$R$1011)),R82)))</f>
        <v>0</v>
      </c>
      <c r="H82" s="509" t="str">
        <f aca="false">IF('ORÇ.GLOBAL P CAIXA'!K82="EXEC.","",IF('ORÇ.GLOBAL P CAIXA'!H82&gt;0,'ORÇ.GLOBAL P CAIXA'!H82,""))</f>
        <v/>
      </c>
      <c r="I82" s="509" t="str">
        <f aca="false">IF('ORÇ.GLOBAL P CAIXA'!K82="EXEC.","",IF('ORÇ.GLOBAL P CAIXA'!I82&gt;0,'ORÇ.GLOBAL P CAIXA'!I82,""))</f>
        <v/>
      </c>
      <c r="J82" s="510" t="str">
        <f aca="false">IF('ORÇ.GLOBAL P CAIXA'!K82="EXEC.","",IF('ORÇ.GLOBAL P CAIXA'!J82&gt;0,'ORÇ.GLOBAL P CAIXA'!J82,""))</f>
        <v/>
      </c>
      <c r="K82" s="115"/>
      <c r="L82" s="168" t="str">
        <f aca="false">IF(B82&gt;0,"ok","ocultar")</f>
        <v>ocultar</v>
      </c>
      <c r="M82" s="511" t="n">
        <f aca="false">ROUND(IF($O82&lt;&gt;0,$O82*(INFORMAÇÕES!$T$113/INFORMAÇÕES!$T$117),0),2)</f>
        <v>0</v>
      </c>
      <c r="N82" s="511" t="n">
        <f aca="false">ROUND(IF($O82&lt;&gt;0,$O82*(INFORMAÇÕES!$T$114/INFORMAÇÕES!$T$117),0),2)</f>
        <v>0</v>
      </c>
      <c r="O82" s="512" t="n">
        <f aca="false">IF(E82=0,G82,0)</f>
        <v>0</v>
      </c>
      <c r="Q82" s="88"/>
      <c r="R82" s="163" t="n">
        <f aca="false">IF(E82&lt;&gt;0,G82,0)</f>
        <v>0</v>
      </c>
      <c r="S82" s="157" t="n">
        <f aca="false">IF(B82=0,S81,IF(ISNONTEXT(B82)=TRUE(),INT(B82),INT(LEFT(B82,FIND(".",B82)-1))))</f>
        <v>3</v>
      </c>
      <c r="T82" s="157" t="str">
        <f aca="false">IF(T83=1,1,IF(B82&lt;&gt;0,1,IF(C82&lt;&gt;0,1,IF(D82&lt;&gt;0,1,IF('ORÇ.GLOBAL REF.'!E82&lt;&gt;0,1,"")))))</f>
        <v/>
      </c>
      <c r="U82" s="157" t="str">
        <f aca="false">IF(S82=0," ",IF(S82&lt;&gt;S81,S82," "))</f>
        <v> </v>
      </c>
      <c r="V82" s="180"/>
    </row>
    <row r="83" s="174" customFormat="true" ht="14.25" hidden="false" customHeight="false" outlineLevel="0" collapsed="false">
      <c r="A83" s="159" t="n">
        <v>72</v>
      </c>
      <c r="B83" s="160" t="n">
        <f aca="false">IF('ORÇ.GLOBAL P CAIXA'!K83="EXEC.",0,'ORÇ.GLOBAL P CAIXA'!M83)</f>
        <v>0</v>
      </c>
      <c r="C83" s="161" t="n">
        <f aca="false">IF('ORÇ.GLOBAL P CAIXA'!K83="EXEC.",0,'ORÇ.GLOBAL P CAIXA'!O83)</f>
        <v>0</v>
      </c>
      <c r="D83" s="162" t="n">
        <f aca="false">IF('ORÇ.GLOBAL P CAIXA'!K83="EXEC.",0,'ORÇ.GLOBAL P CAIXA'!P83)</f>
        <v>0</v>
      </c>
      <c r="E83" s="163" t="n">
        <f aca="false">IF('ORÇ.GLOBAL P CAIXA'!K83="EXEC.",0,ROUND('ORÇ.GLOBAL P CAIXA'!Q83,2))</f>
        <v>0</v>
      </c>
      <c r="F83" s="163" t="n">
        <f aca="false">IF('ORÇ.GLOBAL P CAIXA'!K83="EXEC.",0,TRUNC((1+(IF(OR(H83=0,H83=""),'BDI REF.'!$K$5,CHOOSE(H83,'BDI REF.'!$K$5,'BDI REF.'!$K$6,'BDI REF.'!$K$7))))*'ORÇ.GLOBAL P CAIXA'!R83,2))</f>
        <v>0</v>
      </c>
      <c r="G83" s="163" t="n">
        <f aca="false">IF('ORÇ.GLOBAL P CAIXA'!K83="EXEC.",0,IF(E83&lt;&gt;0,ROUND(E83*F83,2),IF(R83=0,(SUMIF($S$12:$S$1011,B83,$R$12:$R$1011)),R83)))</f>
        <v>0</v>
      </c>
      <c r="H83" s="509" t="str">
        <f aca="false">IF('ORÇ.GLOBAL P CAIXA'!K83="EXEC.","",IF('ORÇ.GLOBAL P CAIXA'!H83&gt;0,'ORÇ.GLOBAL P CAIXA'!H83,""))</f>
        <v/>
      </c>
      <c r="I83" s="509" t="str">
        <f aca="false">IF('ORÇ.GLOBAL P CAIXA'!K83="EXEC.","",IF('ORÇ.GLOBAL P CAIXA'!I83&gt;0,'ORÇ.GLOBAL P CAIXA'!I83,""))</f>
        <v/>
      </c>
      <c r="J83" s="510" t="str">
        <f aca="false">IF('ORÇ.GLOBAL P CAIXA'!K83="EXEC.","",IF('ORÇ.GLOBAL P CAIXA'!J83&gt;0,'ORÇ.GLOBAL P CAIXA'!J83,""))</f>
        <v/>
      </c>
      <c r="K83" s="115"/>
      <c r="L83" s="168" t="str">
        <f aca="false">IF(B83&gt;0,"ok","ocultar")</f>
        <v>ocultar</v>
      </c>
      <c r="M83" s="511" t="n">
        <f aca="false">ROUND(IF($O83&lt;&gt;0,$O83*(INFORMAÇÕES!$T$113/INFORMAÇÕES!$T$117),0),2)</f>
        <v>0</v>
      </c>
      <c r="N83" s="511" t="n">
        <f aca="false">ROUND(IF($O83&lt;&gt;0,$O83*(INFORMAÇÕES!$T$114/INFORMAÇÕES!$T$117),0),2)</f>
        <v>0</v>
      </c>
      <c r="O83" s="512" t="n">
        <f aca="false">IF(E83=0,G83,0)</f>
        <v>0</v>
      </c>
      <c r="Q83" s="88"/>
      <c r="R83" s="163" t="n">
        <f aca="false">IF(E83&lt;&gt;0,G83,0)</f>
        <v>0</v>
      </c>
      <c r="S83" s="157" t="n">
        <f aca="false">IF(B83=0,S82,IF(ISNONTEXT(B83)=TRUE(),INT(B83),INT(LEFT(B83,FIND(".",B83)-1))))</f>
        <v>3</v>
      </c>
      <c r="T83" s="157" t="str">
        <f aca="false">IF(T84=1,1,IF(B83&lt;&gt;0,1,IF(C83&lt;&gt;0,1,IF(D83&lt;&gt;0,1,IF('ORÇ.GLOBAL REF.'!E83&lt;&gt;0,1,"")))))</f>
        <v/>
      </c>
      <c r="U83" s="157" t="str">
        <f aca="false">IF(S83=0," ",IF(S83&lt;&gt;S82,S83," "))</f>
        <v> </v>
      </c>
      <c r="V83" s="180"/>
    </row>
    <row r="84" s="174" customFormat="true" ht="14.25" hidden="false" customHeight="false" outlineLevel="0" collapsed="false">
      <c r="A84" s="159" t="n">
        <v>73</v>
      </c>
      <c r="B84" s="160" t="n">
        <f aca="false">IF('ORÇ.GLOBAL P CAIXA'!K84="EXEC.",0,'ORÇ.GLOBAL P CAIXA'!M84)</f>
        <v>0</v>
      </c>
      <c r="C84" s="161" t="n">
        <f aca="false">IF('ORÇ.GLOBAL P CAIXA'!K84="EXEC.",0,'ORÇ.GLOBAL P CAIXA'!O84)</f>
        <v>0</v>
      </c>
      <c r="D84" s="162" t="n">
        <f aca="false">IF('ORÇ.GLOBAL P CAIXA'!K84="EXEC.",0,'ORÇ.GLOBAL P CAIXA'!P84)</f>
        <v>0</v>
      </c>
      <c r="E84" s="163" t="n">
        <f aca="false">IF('ORÇ.GLOBAL P CAIXA'!K84="EXEC.",0,ROUND('ORÇ.GLOBAL P CAIXA'!Q84,2))</f>
        <v>0</v>
      </c>
      <c r="F84" s="163" t="n">
        <f aca="false">IF('ORÇ.GLOBAL P CAIXA'!K84="EXEC.",0,TRUNC((1+(IF(OR(H84=0,H84=""),'BDI REF.'!$K$5,CHOOSE(H84,'BDI REF.'!$K$5,'BDI REF.'!$K$6,'BDI REF.'!$K$7))))*'ORÇ.GLOBAL P CAIXA'!R84,2))</f>
        <v>0</v>
      </c>
      <c r="G84" s="163" t="n">
        <f aca="false">IF('ORÇ.GLOBAL P CAIXA'!K84="EXEC.",0,IF(E84&lt;&gt;0,ROUND(E84*F84,2),IF(R84=0,(SUMIF($S$12:$S$1011,B84,$R$12:$R$1011)),R84)))</f>
        <v>0</v>
      </c>
      <c r="H84" s="509" t="str">
        <f aca="false">IF('ORÇ.GLOBAL P CAIXA'!K84="EXEC.","",IF('ORÇ.GLOBAL P CAIXA'!H84&gt;0,'ORÇ.GLOBAL P CAIXA'!H84,""))</f>
        <v/>
      </c>
      <c r="I84" s="509" t="str">
        <f aca="false">IF('ORÇ.GLOBAL P CAIXA'!K84="EXEC.","",IF('ORÇ.GLOBAL P CAIXA'!I84&gt;0,'ORÇ.GLOBAL P CAIXA'!I84,""))</f>
        <v/>
      </c>
      <c r="J84" s="510" t="str">
        <f aca="false">IF('ORÇ.GLOBAL P CAIXA'!K84="EXEC.","",IF('ORÇ.GLOBAL P CAIXA'!J84&gt;0,'ORÇ.GLOBAL P CAIXA'!J84,""))</f>
        <v/>
      </c>
      <c r="K84" s="115"/>
      <c r="L84" s="168" t="str">
        <f aca="false">IF(B84&gt;0,"ok","ocultar")</f>
        <v>ocultar</v>
      </c>
      <c r="M84" s="511" t="n">
        <f aca="false">ROUND(IF($O84&lt;&gt;0,$O84*(INFORMAÇÕES!$T$113/INFORMAÇÕES!$T$117),0),2)</f>
        <v>0</v>
      </c>
      <c r="N84" s="511" t="n">
        <f aca="false">ROUND(IF($O84&lt;&gt;0,$O84*(INFORMAÇÕES!$T$114/INFORMAÇÕES!$T$117),0),2)</f>
        <v>0</v>
      </c>
      <c r="O84" s="512" t="n">
        <f aca="false">IF(E84=0,G84,0)</f>
        <v>0</v>
      </c>
      <c r="Q84" s="88"/>
      <c r="R84" s="163" t="n">
        <f aca="false">IF(E84&lt;&gt;0,G84,0)</f>
        <v>0</v>
      </c>
      <c r="S84" s="157" t="n">
        <f aca="false">IF(B84=0,S83,IF(ISNONTEXT(B84)=TRUE(),INT(B84),INT(LEFT(B84,FIND(".",B84)-1))))</f>
        <v>3</v>
      </c>
      <c r="T84" s="157" t="str">
        <f aca="false">IF(T85=1,1,IF(B84&lt;&gt;0,1,IF(C84&lt;&gt;0,1,IF(D84&lt;&gt;0,1,IF('ORÇ.GLOBAL REF.'!E84&lt;&gt;0,1,"")))))</f>
        <v/>
      </c>
      <c r="U84" s="157" t="str">
        <f aca="false">IF(S84=0," ",IF(S84&lt;&gt;S83,S84," "))</f>
        <v> </v>
      </c>
      <c r="V84" s="180"/>
    </row>
    <row r="85" s="174" customFormat="true" ht="14.25" hidden="false" customHeight="false" outlineLevel="0" collapsed="false">
      <c r="A85" s="159" t="n">
        <v>74</v>
      </c>
      <c r="B85" s="160" t="n">
        <f aca="false">IF('ORÇ.GLOBAL P CAIXA'!K85="EXEC.",0,'ORÇ.GLOBAL P CAIXA'!M85)</f>
        <v>0</v>
      </c>
      <c r="C85" s="161" t="n">
        <f aca="false">IF('ORÇ.GLOBAL P CAIXA'!K85="EXEC.",0,'ORÇ.GLOBAL P CAIXA'!O85)</f>
        <v>0</v>
      </c>
      <c r="D85" s="162" t="n">
        <f aca="false">IF('ORÇ.GLOBAL P CAIXA'!K85="EXEC.",0,'ORÇ.GLOBAL P CAIXA'!P85)</f>
        <v>0</v>
      </c>
      <c r="E85" s="163" t="n">
        <f aca="false">IF('ORÇ.GLOBAL P CAIXA'!K85="EXEC.",0,ROUND('ORÇ.GLOBAL P CAIXA'!Q85,2))</f>
        <v>0</v>
      </c>
      <c r="F85" s="163" t="n">
        <f aca="false">IF('ORÇ.GLOBAL P CAIXA'!K85="EXEC.",0,TRUNC((1+(IF(OR(H85=0,H85=""),'BDI REF.'!$K$5,CHOOSE(H85,'BDI REF.'!$K$5,'BDI REF.'!$K$6,'BDI REF.'!$K$7))))*'ORÇ.GLOBAL P CAIXA'!R85,2))</f>
        <v>0</v>
      </c>
      <c r="G85" s="163" t="n">
        <f aca="false">IF('ORÇ.GLOBAL P CAIXA'!K85="EXEC.",0,IF(E85&lt;&gt;0,ROUND(E85*F85,2),IF(R85=0,(SUMIF($S$12:$S$1011,B85,$R$12:$R$1011)),R85)))</f>
        <v>0</v>
      </c>
      <c r="H85" s="509" t="str">
        <f aca="false">IF('ORÇ.GLOBAL P CAIXA'!K85="EXEC.","",IF('ORÇ.GLOBAL P CAIXA'!H85&gt;0,'ORÇ.GLOBAL P CAIXA'!H85,""))</f>
        <v/>
      </c>
      <c r="I85" s="509" t="str">
        <f aca="false">IF('ORÇ.GLOBAL P CAIXA'!K85="EXEC.","",IF('ORÇ.GLOBAL P CAIXA'!I85&gt;0,'ORÇ.GLOBAL P CAIXA'!I85,""))</f>
        <v/>
      </c>
      <c r="J85" s="510" t="str">
        <f aca="false">IF('ORÇ.GLOBAL P CAIXA'!K85="EXEC.","",IF('ORÇ.GLOBAL P CAIXA'!J85&gt;0,'ORÇ.GLOBAL P CAIXA'!J85,""))</f>
        <v/>
      </c>
      <c r="K85" s="115"/>
      <c r="L85" s="168" t="str">
        <f aca="false">IF(B85&gt;0,"ok","ocultar")</f>
        <v>ocultar</v>
      </c>
      <c r="M85" s="511" t="n">
        <f aca="false">ROUND(IF($O85&lt;&gt;0,$O85*(INFORMAÇÕES!$T$113/INFORMAÇÕES!$T$117),0),2)</f>
        <v>0</v>
      </c>
      <c r="N85" s="511" t="n">
        <f aca="false">ROUND(IF($O85&lt;&gt;0,$O85*(INFORMAÇÕES!$T$114/INFORMAÇÕES!$T$117),0),2)</f>
        <v>0</v>
      </c>
      <c r="O85" s="512" t="n">
        <f aca="false">IF(E85=0,G85,0)</f>
        <v>0</v>
      </c>
      <c r="Q85" s="88"/>
      <c r="R85" s="163" t="n">
        <f aca="false">IF(E85&lt;&gt;0,G85,0)</f>
        <v>0</v>
      </c>
      <c r="S85" s="157" t="n">
        <f aca="false">IF(B85=0,S84,IF(ISNONTEXT(B85)=TRUE(),INT(B85),INT(LEFT(B85,FIND(".",B85)-1))))</f>
        <v>3</v>
      </c>
      <c r="T85" s="157" t="str">
        <f aca="false">IF(T86=1,1,IF(B85&lt;&gt;0,1,IF(C85&lt;&gt;0,1,IF(D85&lt;&gt;0,1,IF('ORÇ.GLOBAL REF.'!E85&lt;&gt;0,1,"")))))</f>
        <v/>
      </c>
      <c r="U85" s="157" t="str">
        <f aca="false">IF(S85=0," ",IF(S85&lt;&gt;S84,S85," "))</f>
        <v> </v>
      </c>
      <c r="V85" s="180"/>
    </row>
    <row r="86" s="174" customFormat="true" ht="14.25" hidden="false" customHeight="false" outlineLevel="0" collapsed="false">
      <c r="A86" s="159" t="n">
        <v>75</v>
      </c>
      <c r="B86" s="160" t="n">
        <f aca="false">IF('ORÇ.GLOBAL P CAIXA'!K86="EXEC.",0,'ORÇ.GLOBAL P CAIXA'!M86)</f>
        <v>0</v>
      </c>
      <c r="C86" s="161" t="n">
        <f aca="false">IF('ORÇ.GLOBAL P CAIXA'!K86="EXEC.",0,'ORÇ.GLOBAL P CAIXA'!O86)</f>
        <v>0</v>
      </c>
      <c r="D86" s="162" t="n">
        <f aca="false">IF('ORÇ.GLOBAL P CAIXA'!K86="EXEC.",0,'ORÇ.GLOBAL P CAIXA'!P86)</f>
        <v>0</v>
      </c>
      <c r="E86" s="163" t="n">
        <f aca="false">IF('ORÇ.GLOBAL P CAIXA'!K86="EXEC.",0,ROUND('ORÇ.GLOBAL P CAIXA'!Q86,2))</f>
        <v>0</v>
      </c>
      <c r="F86" s="163" t="n">
        <f aca="false">IF('ORÇ.GLOBAL P CAIXA'!K86="EXEC.",0,TRUNC((1+(IF(OR(H86=0,H86=""),'BDI REF.'!$K$5,CHOOSE(H86,'BDI REF.'!$K$5,'BDI REF.'!$K$6,'BDI REF.'!$K$7))))*'ORÇ.GLOBAL P CAIXA'!R86,2))</f>
        <v>0</v>
      </c>
      <c r="G86" s="163" t="n">
        <f aca="false">IF('ORÇ.GLOBAL P CAIXA'!K86="EXEC.",0,IF(E86&lt;&gt;0,ROUND(E86*F86,2),IF(R86=0,(SUMIF($S$12:$S$1011,B86,$R$12:$R$1011)),R86)))</f>
        <v>0</v>
      </c>
      <c r="H86" s="509" t="str">
        <f aca="false">IF('ORÇ.GLOBAL P CAIXA'!K86="EXEC.","",IF('ORÇ.GLOBAL P CAIXA'!H86&gt;0,'ORÇ.GLOBAL P CAIXA'!H86,""))</f>
        <v/>
      </c>
      <c r="I86" s="509" t="str">
        <f aca="false">IF('ORÇ.GLOBAL P CAIXA'!K86="EXEC.","",IF('ORÇ.GLOBAL P CAIXA'!I86&gt;0,'ORÇ.GLOBAL P CAIXA'!I86,""))</f>
        <v/>
      </c>
      <c r="J86" s="510" t="str">
        <f aca="false">IF('ORÇ.GLOBAL P CAIXA'!K86="EXEC.","",IF('ORÇ.GLOBAL P CAIXA'!J86&gt;0,'ORÇ.GLOBAL P CAIXA'!J86,""))</f>
        <v/>
      </c>
      <c r="K86" s="115"/>
      <c r="L86" s="168" t="str">
        <f aca="false">IF(B86&gt;0,"ok","ocultar")</f>
        <v>ocultar</v>
      </c>
      <c r="M86" s="511" t="n">
        <f aca="false">ROUND(IF($O86&lt;&gt;0,$O86*(INFORMAÇÕES!$T$113/INFORMAÇÕES!$T$117),0),2)</f>
        <v>0</v>
      </c>
      <c r="N86" s="511" t="n">
        <f aca="false">ROUND(IF($O86&lt;&gt;0,$O86*(INFORMAÇÕES!$T$114/INFORMAÇÕES!$T$117),0),2)</f>
        <v>0</v>
      </c>
      <c r="O86" s="512" t="n">
        <f aca="false">IF(E86=0,G86,0)</f>
        <v>0</v>
      </c>
      <c r="Q86" s="88"/>
      <c r="R86" s="163" t="n">
        <f aca="false">IF(E86&lt;&gt;0,G86,0)</f>
        <v>0</v>
      </c>
      <c r="S86" s="157" t="n">
        <f aca="false">IF(B86=0,S85,IF(ISNONTEXT(B86)=TRUE(),INT(B86),INT(LEFT(B86,FIND(".",B86)-1))))</f>
        <v>3</v>
      </c>
      <c r="T86" s="157" t="str">
        <f aca="false">IF(T87=1,1,IF(B86&lt;&gt;0,1,IF(C86&lt;&gt;0,1,IF(D86&lt;&gt;0,1,IF('ORÇ.GLOBAL REF.'!E86&lt;&gt;0,1,"")))))</f>
        <v/>
      </c>
      <c r="U86" s="157" t="str">
        <f aca="false">IF(S86=0," ",IF(S86&lt;&gt;S85,S86," "))</f>
        <v> </v>
      </c>
      <c r="V86" s="180"/>
    </row>
    <row r="87" s="174" customFormat="true" ht="14.25" hidden="false" customHeight="false" outlineLevel="0" collapsed="false">
      <c r="A87" s="159" t="n">
        <v>76</v>
      </c>
      <c r="B87" s="160" t="n">
        <f aca="false">IF('ORÇ.GLOBAL P CAIXA'!K87="EXEC.",0,'ORÇ.GLOBAL P CAIXA'!M87)</f>
        <v>0</v>
      </c>
      <c r="C87" s="161" t="n">
        <f aca="false">IF('ORÇ.GLOBAL P CAIXA'!K87="EXEC.",0,'ORÇ.GLOBAL P CAIXA'!O87)</f>
        <v>0</v>
      </c>
      <c r="D87" s="162" t="n">
        <f aca="false">IF('ORÇ.GLOBAL P CAIXA'!K87="EXEC.",0,'ORÇ.GLOBAL P CAIXA'!P87)</f>
        <v>0</v>
      </c>
      <c r="E87" s="163" t="n">
        <f aca="false">IF('ORÇ.GLOBAL P CAIXA'!K87="EXEC.",0,ROUND('ORÇ.GLOBAL P CAIXA'!Q87,2))</f>
        <v>0</v>
      </c>
      <c r="F87" s="163" t="n">
        <f aca="false">IF('ORÇ.GLOBAL P CAIXA'!K87="EXEC.",0,TRUNC((1+(IF(OR(H87=0,H87=""),'BDI REF.'!$K$5,CHOOSE(H87,'BDI REF.'!$K$5,'BDI REF.'!$K$6,'BDI REF.'!$K$7))))*'ORÇ.GLOBAL P CAIXA'!R87,2))</f>
        <v>0</v>
      </c>
      <c r="G87" s="163" t="n">
        <f aca="false">IF('ORÇ.GLOBAL P CAIXA'!K87="EXEC.",0,IF(E87&lt;&gt;0,ROUND(E87*F87,2),IF(R87=0,(SUMIF($S$12:$S$1011,B87,$R$12:$R$1011)),R87)))</f>
        <v>0</v>
      </c>
      <c r="H87" s="509" t="str">
        <f aca="false">IF('ORÇ.GLOBAL P CAIXA'!K87="EXEC.","",IF('ORÇ.GLOBAL P CAIXA'!H87&gt;0,'ORÇ.GLOBAL P CAIXA'!H87,""))</f>
        <v/>
      </c>
      <c r="I87" s="509" t="str">
        <f aca="false">IF('ORÇ.GLOBAL P CAIXA'!K87="EXEC.","",IF('ORÇ.GLOBAL P CAIXA'!I87&gt;0,'ORÇ.GLOBAL P CAIXA'!I87,""))</f>
        <v/>
      </c>
      <c r="J87" s="510" t="str">
        <f aca="false">IF('ORÇ.GLOBAL P CAIXA'!K87="EXEC.","",IF('ORÇ.GLOBAL P CAIXA'!J87&gt;0,'ORÇ.GLOBAL P CAIXA'!J87,""))</f>
        <v/>
      </c>
      <c r="K87" s="115"/>
      <c r="L87" s="168" t="str">
        <f aca="false">IF(B87&gt;0,"ok","ocultar")</f>
        <v>ocultar</v>
      </c>
      <c r="M87" s="511" t="n">
        <f aca="false">ROUND(IF($O87&lt;&gt;0,$O87*(INFORMAÇÕES!$T$113/INFORMAÇÕES!$T$117),0),2)</f>
        <v>0</v>
      </c>
      <c r="N87" s="511" t="n">
        <f aca="false">ROUND(IF($O87&lt;&gt;0,$O87*(INFORMAÇÕES!$T$114/INFORMAÇÕES!$T$117),0),2)</f>
        <v>0</v>
      </c>
      <c r="O87" s="512" t="n">
        <f aca="false">IF(E87=0,G87,0)</f>
        <v>0</v>
      </c>
      <c r="Q87" s="88"/>
      <c r="R87" s="163" t="n">
        <f aca="false">IF(E87&lt;&gt;0,G87,0)</f>
        <v>0</v>
      </c>
      <c r="S87" s="157" t="n">
        <f aca="false">IF(B87=0,S86,IF(ISNONTEXT(B87)=TRUE(),INT(B87),INT(LEFT(B87,FIND(".",B87)-1))))</f>
        <v>3</v>
      </c>
      <c r="T87" s="157" t="str">
        <f aca="false">IF(T88=1,1,IF(B87&lt;&gt;0,1,IF(C87&lt;&gt;0,1,IF(D87&lt;&gt;0,1,IF('ORÇ.GLOBAL REF.'!E87&lt;&gt;0,1,"")))))</f>
        <v/>
      </c>
      <c r="U87" s="157" t="str">
        <f aca="false">IF(S87=0," ",IF(S87&lt;&gt;S86,S87," "))</f>
        <v> </v>
      </c>
      <c r="V87" s="180"/>
    </row>
    <row r="88" s="174" customFormat="true" ht="14.25" hidden="false" customHeight="false" outlineLevel="0" collapsed="false">
      <c r="A88" s="159" t="n">
        <v>77</v>
      </c>
      <c r="B88" s="160" t="n">
        <f aca="false">IF('ORÇ.GLOBAL P CAIXA'!K88="EXEC.",0,'ORÇ.GLOBAL P CAIXA'!M88)</f>
        <v>0</v>
      </c>
      <c r="C88" s="161" t="n">
        <f aca="false">IF('ORÇ.GLOBAL P CAIXA'!K88="EXEC.",0,'ORÇ.GLOBAL P CAIXA'!O88)</f>
        <v>0</v>
      </c>
      <c r="D88" s="162" t="n">
        <f aca="false">IF('ORÇ.GLOBAL P CAIXA'!K88="EXEC.",0,'ORÇ.GLOBAL P CAIXA'!P88)</f>
        <v>0</v>
      </c>
      <c r="E88" s="163" t="n">
        <f aca="false">IF('ORÇ.GLOBAL P CAIXA'!K88="EXEC.",0,ROUND('ORÇ.GLOBAL P CAIXA'!Q88,2))</f>
        <v>0</v>
      </c>
      <c r="F88" s="163" t="n">
        <f aca="false">IF('ORÇ.GLOBAL P CAIXA'!K88="EXEC.",0,TRUNC((1+(IF(OR(H88=0,H88=""),'BDI REF.'!$K$5,CHOOSE(H88,'BDI REF.'!$K$5,'BDI REF.'!$K$6,'BDI REF.'!$K$7))))*'ORÇ.GLOBAL P CAIXA'!R88,2))</f>
        <v>0</v>
      </c>
      <c r="G88" s="163" t="n">
        <f aca="false">IF('ORÇ.GLOBAL P CAIXA'!K88="EXEC.",0,IF(E88&lt;&gt;0,ROUND(E88*F88,2),IF(R88=0,(SUMIF($S$12:$S$1011,B88,$R$12:$R$1011)),R88)))</f>
        <v>0</v>
      </c>
      <c r="H88" s="509" t="str">
        <f aca="false">IF('ORÇ.GLOBAL P CAIXA'!K88="EXEC.","",IF('ORÇ.GLOBAL P CAIXA'!H88&gt;0,'ORÇ.GLOBAL P CAIXA'!H88,""))</f>
        <v/>
      </c>
      <c r="I88" s="509" t="str">
        <f aca="false">IF('ORÇ.GLOBAL P CAIXA'!K88="EXEC.","",IF('ORÇ.GLOBAL P CAIXA'!I88&gt;0,'ORÇ.GLOBAL P CAIXA'!I88,""))</f>
        <v/>
      </c>
      <c r="J88" s="510" t="str">
        <f aca="false">IF('ORÇ.GLOBAL P CAIXA'!K88="EXEC.","",IF('ORÇ.GLOBAL P CAIXA'!J88&gt;0,'ORÇ.GLOBAL P CAIXA'!J88,""))</f>
        <v/>
      </c>
      <c r="K88" s="115"/>
      <c r="L88" s="168" t="str">
        <f aca="false">IF(B88&gt;0,"ok","ocultar")</f>
        <v>ocultar</v>
      </c>
      <c r="M88" s="511" t="n">
        <f aca="false">ROUND(IF($O88&lt;&gt;0,$O88*(INFORMAÇÕES!$T$113/INFORMAÇÕES!$T$117),0),2)</f>
        <v>0</v>
      </c>
      <c r="N88" s="511" t="n">
        <f aca="false">ROUND(IF($O88&lt;&gt;0,$O88*(INFORMAÇÕES!$T$114/INFORMAÇÕES!$T$117),0),2)</f>
        <v>0</v>
      </c>
      <c r="O88" s="512" t="n">
        <f aca="false">IF(E88=0,G88,0)</f>
        <v>0</v>
      </c>
      <c r="Q88" s="88"/>
      <c r="R88" s="163" t="n">
        <f aca="false">IF(E88&lt;&gt;0,G88,0)</f>
        <v>0</v>
      </c>
      <c r="S88" s="157" t="n">
        <f aca="false">IF(B88=0,S87,IF(ISNONTEXT(B88)=TRUE(),INT(B88),INT(LEFT(B88,FIND(".",B88)-1))))</f>
        <v>3</v>
      </c>
      <c r="T88" s="157" t="str">
        <f aca="false">IF(T89=1,1,IF(B88&lt;&gt;0,1,IF(C88&lt;&gt;0,1,IF(D88&lt;&gt;0,1,IF('ORÇ.GLOBAL REF.'!E88&lt;&gt;0,1,"")))))</f>
        <v/>
      </c>
      <c r="U88" s="157" t="str">
        <f aca="false">IF(S88=0," ",IF(S88&lt;&gt;S87,S88," "))</f>
        <v> </v>
      </c>
      <c r="V88" s="180"/>
    </row>
    <row r="89" s="174" customFormat="true" ht="14.25" hidden="false" customHeight="false" outlineLevel="0" collapsed="false">
      <c r="A89" s="159" t="n">
        <v>78</v>
      </c>
      <c r="B89" s="160" t="n">
        <f aca="false">IF('ORÇ.GLOBAL P CAIXA'!K89="EXEC.",0,'ORÇ.GLOBAL P CAIXA'!M89)</f>
        <v>0</v>
      </c>
      <c r="C89" s="161" t="n">
        <f aca="false">IF('ORÇ.GLOBAL P CAIXA'!K89="EXEC.",0,'ORÇ.GLOBAL P CAIXA'!O89)</f>
        <v>0</v>
      </c>
      <c r="D89" s="162" t="n">
        <f aca="false">IF('ORÇ.GLOBAL P CAIXA'!K89="EXEC.",0,'ORÇ.GLOBAL P CAIXA'!P89)</f>
        <v>0</v>
      </c>
      <c r="E89" s="163" t="n">
        <f aca="false">IF('ORÇ.GLOBAL P CAIXA'!K89="EXEC.",0,ROUND('ORÇ.GLOBAL P CAIXA'!Q89,2))</f>
        <v>0</v>
      </c>
      <c r="F89" s="163" t="n">
        <f aca="false">IF('ORÇ.GLOBAL P CAIXA'!K89="EXEC.",0,TRUNC((1+(IF(OR(H89=0,H89=""),'BDI REF.'!$K$5,CHOOSE(H89,'BDI REF.'!$K$5,'BDI REF.'!$K$6,'BDI REF.'!$K$7))))*'ORÇ.GLOBAL P CAIXA'!R89,2))</f>
        <v>0</v>
      </c>
      <c r="G89" s="163" t="n">
        <f aca="false">IF('ORÇ.GLOBAL P CAIXA'!K89="EXEC.",0,IF(E89&lt;&gt;0,ROUND(E89*F89,2),IF(R89=0,(SUMIF($S$12:$S$1011,B89,$R$12:$R$1011)),R89)))</f>
        <v>0</v>
      </c>
      <c r="H89" s="509" t="str">
        <f aca="false">IF('ORÇ.GLOBAL P CAIXA'!K89="EXEC.","",IF('ORÇ.GLOBAL P CAIXA'!H89&gt;0,'ORÇ.GLOBAL P CAIXA'!H89,""))</f>
        <v/>
      </c>
      <c r="I89" s="509" t="str">
        <f aca="false">IF('ORÇ.GLOBAL P CAIXA'!K89="EXEC.","",IF('ORÇ.GLOBAL P CAIXA'!I89&gt;0,'ORÇ.GLOBAL P CAIXA'!I89,""))</f>
        <v/>
      </c>
      <c r="J89" s="510" t="str">
        <f aca="false">IF('ORÇ.GLOBAL P CAIXA'!K89="EXEC.","",IF('ORÇ.GLOBAL P CAIXA'!J89&gt;0,'ORÇ.GLOBAL P CAIXA'!J89,""))</f>
        <v/>
      </c>
      <c r="K89" s="115"/>
      <c r="L89" s="168" t="str">
        <f aca="false">IF(B89&gt;0,"ok","ocultar")</f>
        <v>ocultar</v>
      </c>
      <c r="M89" s="511" t="n">
        <f aca="false">ROUND(IF($O89&lt;&gt;0,$O89*(INFORMAÇÕES!$T$113/INFORMAÇÕES!$T$117),0),2)</f>
        <v>0</v>
      </c>
      <c r="N89" s="511" t="n">
        <f aca="false">ROUND(IF($O89&lt;&gt;0,$O89*(INFORMAÇÕES!$T$114/INFORMAÇÕES!$T$117),0),2)</f>
        <v>0</v>
      </c>
      <c r="O89" s="512" t="n">
        <f aca="false">IF(E89=0,G89,0)</f>
        <v>0</v>
      </c>
      <c r="Q89" s="88"/>
      <c r="R89" s="163" t="n">
        <f aca="false">IF(E89&lt;&gt;0,G89,0)</f>
        <v>0</v>
      </c>
      <c r="S89" s="157" t="n">
        <f aca="false">IF(B89=0,S88,IF(ISNONTEXT(B89)=TRUE(),INT(B89),INT(LEFT(B89,FIND(".",B89)-1))))</f>
        <v>3</v>
      </c>
      <c r="T89" s="157" t="str">
        <f aca="false">IF(T90=1,1,IF(B89&lt;&gt;0,1,IF(C89&lt;&gt;0,1,IF(D89&lt;&gt;0,1,IF('ORÇ.GLOBAL REF.'!E89&lt;&gt;0,1,"")))))</f>
        <v/>
      </c>
      <c r="U89" s="157" t="str">
        <f aca="false">IF(S89=0," ",IF(S89&lt;&gt;S88,S89," "))</f>
        <v> </v>
      </c>
      <c r="V89" s="180"/>
    </row>
    <row r="90" s="174" customFormat="true" ht="14.25" hidden="false" customHeight="false" outlineLevel="0" collapsed="false">
      <c r="A90" s="159" t="n">
        <v>79</v>
      </c>
      <c r="B90" s="160" t="n">
        <f aca="false">IF('ORÇ.GLOBAL P CAIXA'!K90="EXEC.",0,'ORÇ.GLOBAL P CAIXA'!M90)</f>
        <v>0</v>
      </c>
      <c r="C90" s="161" t="n">
        <f aca="false">IF('ORÇ.GLOBAL P CAIXA'!K90="EXEC.",0,'ORÇ.GLOBAL P CAIXA'!O90)</f>
        <v>0</v>
      </c>
      <c r="D90" s="162" t="n">
        <f aca="false">IF('ORÇ.GLOBAL P CAIXA'!K90="EXEC.",0,'ORÇ.GLOBAL P CAIXA'!P90)</f>
        <v>0</v>
      </c>
      <c r="E90" s="163" t="n">
        <f aca="false">IF('ORÇ.GLOBAL P CAIXA'!K90="EXEC.",0,ROUND('ORÇ.GLOBAL P CAIXA'!Q90,2))</f>
        <v>0</v>
      </c>
      <c r="F90" s="163" t="n">
        <f aca="false">IF('ORÇ.GLOBAL P CAIXA'!K90="EXEC.",0,TRUNC((1+(IF(OR(H90=0,H90=""),'BDI REF.'!$K$5,CHOOSE(H90,'BDI REF.'!$K$5,'BDI REF.'!$K$6,'BDI REF.'!$K$7))))*'ORÇ.GLOBAL P CAIXA'!R90,2))</f>
        <v>0</v>
      </c>
      <c r="G90" s="163" t="n">
        <f aca="false">IF('ORÇ.GLOBAL P CAIXA'!K90="EXEC.",0,IF(E90&lt;&gt;0,ROUND(E90*F90,2),IF(R90=0,(SUMIF($S$12:$S$1011,B90,$R$12:$R$1011)),R90)))</f>
        <v>0</v>
      </c>
      <c r="H90" s="509" t="str">
        <f aca="false">IF('ORÇ.GLOBAL P CAIXA'!K90="EXEC.","",IF('ORÇ.GLOBAL P CAIXA'!H90&gt;0,'ORÇ.GLOBAL P CAIXA'!H90,""))</f>
        <v/>
      </c>
      <c r="I90" s="509" t="str">
        <f aca="false">IF('ORÇ.GLOBAL P CAIXA'!K90="EXEC.","",IF('ORÇ.GLOBAL P CAIXA'!I90&gt;0,'ORÇ.GLOBAL P CAIXA'!I90,""))</f>
        <v/>
      </c>
      <c r="J90" s="510" t="str">
        <f aca="false">IF('ORÇ.GLOBAL P CAIXA'!K90="EXEC.","",IF('ORÇ.GLOBAL P CAIXA'!J90&gt;0,'ORÇ.GLOBAL P CAIXA'!J90,""))</f>
        <v/>
      </c>
      <c r="K90" s="115"/>
      <c r="L90" s="168" t="str">
        <f aca="false">IF(B90&gt;0,"ok","ocultar")</f>
        <v>ocultar</v>
      </c>
      <c r="M90" s="511" t="n">
        <f aca="false">ROUND(IF($O90&lt;&gt;0,$O90*(INFORMAÇÕES!$T$113/INFORMAÇÕES!$T$117),0),2)</f>
        <v>0</v>
      </c>
      <c r="N90" s="511" t="n">
        <f aca="false">ROUND(IF($O90&lt;&gt;0,$O90*(INFORMAÇÕES!$T$114/INFORMAÇÕES!$T$117),0),2)</f>
        <v>0</v>
      </c>
      <c r="O90" s="512" t="n">
        <f aca="false">IF(E90=0,G90,0)</f>
        <v>0</v>
      </c>
      <c r="Q90" s="88"/>
      <c r="R90" s="163" t="n">
        <f aca="false">IF(E90&lt;&gt;0,G90,0)</f>
        <v>0</v>
      </c>
      <c r="S90" s="157" t="n">
        <f aca="false">IF(B90=0,S89,IF(ISNONTEXT(B90)=TRUE(),INT(B90),INT(LEFT(B90,FIND(".",B90)-1))))</f>
        <v>3</v>
      </c>
      <c r="T90" s="157" t="str">
        <f aca="false">IF(T91=1,1,IF(B90&lt;&gt;0,1,IF(C90&lt;&gt;0,1,IF(D90&lt;&gt;0,1,IF('ORÇ.GLOBAL REF.'!E90&lt;&gt;0,1,"")))))</f>
        <v/>
      </c>
      <c r="U90" s="157" t="str">
        <f aca="false">IF(S90=0," ",IF(S90&lt;&gt;S89,S90," "))</f>
        <v> </v>
      </c>
      <c r="V90" s="180"/>
    </row>
    <row r="91" s="174" customFormat="true" ht="14.25" hidden="false" customHeight="false" outlineLevel="0" collapsed="false">
      <c r="A91" s="159" t="n">
        <v>80</v>
      </c>
      <c r="B91" s="160" t="n">
        <f aca="false">IF('ORÇ.GLOBAL P CAIXA'!K91="EXEC.",0,'ORÇ.GLOBAL P CAIXA'!M91)</f>
        <v>0</v>
      </c>
      <c r="C91" s="161" t="n">
        <f aca="false">IF('ORÇ.GLOBAL P CAIXA'!K91="EXEC.",0,'ORÇ.GLOBAL P CAIXA'!O91)</f>
        <v>0</v>
      </c>
      <c r="D91" s="162" t="n">
        <f aca="false">IF('ORÇ.GLOBAL P CAIXA'!K91="EXEC.",0,'ORÇ.GLOBAL P CAIXA'!P91)</f>
        <v>0</v>
      </c>
      <c r="E91" s="163" t="n">
        <f aca="false">IF('ORÇ.GLOBAL P CAIXA'!K91="EXEC.",0,ROUND('ORÇ.GLOBAL P CAIXA'!Q91,2))</f>
        <v>0</v>
      </c>
      <c r="F91" s="163" t="n">
        <f aca="false">IF('ORÇ.GLOBAL P CAIXA'!K91="EXEC.",0,TRUNC((1+(IF(OR(H91=0,H91=""),'BDI REF.'!$K$5,CHOOSE(H91,'BDI REF.'!$K$5,'BDI REF.'!$K$6,'BDI REF.'!$K$7))))*'ORÇ.GLOBAL P CAIXA'!R91,2))</f>
        <v>0</v>
      </c>
      <c r="G91" s="163" t="n">
        <f aca="false">IF('ORÇ.GLOBAL P CAIXA'!K91="EXEC.",0,IF(E91&lt;&gt;0,ROUND(E91*F91,2),IF(R91=0,(SUMIF($S$12:$S$1011,B91,$R$12:$R$1011)),R91)))</f>
        <v>0</v>
      </c>
      <c r="H91" s="509" t="str">
        <f aca="false">IF('ORÇ.GLOBAL P CAIXA'!K91="EXEC.","",IF('ORÇ.GLOBAL P CAIXA'!H91&gt;0,'ORÇ.GLOBAL P CAIXA'!H91,""))</f>
        <v/>
      </c>
      <c r="I91" s="509" t="str">
        <f aca="false">IF('ORÇ.GLOBAL P CAIXA'!K91="EXEC.","",IF('ORÇ.GLOBAL P CAIXA'!I91&gt;0,'ORÇ.GLOBAL P CAIXA'!I91,""))</f>
        <v/>
      </c>
      <c r="J91" s="510" t="str">
        <f aca="false">IF('ORÇ.GLOBAL P CAIXA'!K91="EXEC.","",IF('ORÇ.GLOBAL P CAIXA'!J91&gt;0,'ORÇ.GLOBAL P CAIXA'!J91,""))</f>
        <v/>
      </c>
      <c r="K91" s="115"/>
      <c r="L91" s="168" t="str">
        <f aca="false">IF(B91&gt;0,"ok","ocultar")</f>
        <v>ocultar</v>
      </c>
      <c r="M91" s="511" t="n">
        <f aca="false">ROUND(IF($O91&lt;&gt;0,$O91*(INFORMAÇÕES!$T$113/INFORMAÇÕES!$T$117),0),2)</f>
        <v>0</v>
      </c>
      <c r="N91" s="511" t="n">
        <f aca="false">ROUND(IF($O91&lt;&gt;0,$O91*(INFORMAÇÕES!$T$114/INFORMAÇÕES!$T$117),0),2)</f>
        <v>0</v>
      </c>
      <c r="O91" s="512" t="n">
        <f aca="false">IF(E91=0,G91,0)</f>
        <v>0</v>
      </c>
      <c r="Q91" s="88"/>
      <c r="R91" s="163" t="n">
        <f aca="false">IF(E91&lt;&gt;0,G91,0)</f>
        <v>0</v>
      </c>
      <c r="S91" s="157" t="n">
        <f aca="false">IF(B91=0,S90,IF(ISNONTEXT(B91)=TRUE(),INT(B91),INT(LEFT(B91,FIND(".",B91)-1))))</f>
        <v>3</v>
      </c>
      <c r="T91" s="157" t="str">
        <f aca="false">IF(T92=1,1,IF(B91&lt;&gt;0,1,IF(C91&lt;&gt;0,1,IF(D91&lt;&gt;0,1,IF('ORÇ.GLOBAL REF.'!E91&lt;&gt;0,1,"")))))</f>
        <v/>
      </c>
      <c r="U91" s="157" t="str">
        <f aca="false">IF(S91=0," ",IF(S91&lt;&gt;S90,S91," "))</f>
        <v> </v>
      </c>
      <c r="V91" s="180"/>
    </row>
    <row r="92" s="174" customFormat="true" ht="14.25" hidden="false" customHeight="false" outlineLevel="0" collapsed="false">
      <c r="A92" s="159" t="n">
        <v>81</v>
      </c>
      <c r="B92" s="160" t="n">
        <f aca="false">IF('ORÇ.GLOBAL P CAIXA'!K92="EXEC.",0,'ORÇ.GLOBAL P CAIXA'!M92)</f>
        <v>0</v>
      </c>
      <c r="C92" s="161" t="n">
        <f aca="false">IF('ORÇ.GLOBAL P CAIXA'!K92="EXEC.",0,'ORÇ.GLOBAL P CAIXA'!O92)</f>
        <v>0</v>
      </c>
      <c r="D92" s="162" t="n">
        <f aca="false">IF('ORÇ.GLOBAL P CAIXA'!K92="EXEC.",0,'ORÇ.GLOBAL P CAIXA'!P92)</f>
        <v>0</v>
      </c>
      <c r="E92" s="163" t="n">
        <f aca="false">IF('ORÇ.GLOBAL P CAIXA'!K92="EXEC.",0,ROUND('ORÇ.GLOBAL P CAIXA'!Q92,2))</f>
        <v>0</v>
      </c>
      <c r="F92" s="163" t="n">
        <f aca="false">IF('ORÇ.GLOBAL P CAIXA'!K92="EXEC.",0,TRUNC((1+(IF(OR(H92=0,H92=""),'BDI REF.'!$K$5,CHOOSE(H92,'BDI REF.'!$K$5,'BDI REF.'!$K$6,'BDI REF.'!$K$7))))*'ORÇ.GLOBAL P CAIXA'!R92,2))</f>
        <v>0</v>
      </c>
      <c r="G92" s="163" t="n">
        <f aca="false">IF('ORÇ.GLOBAL P CAIXA'!K92="EXEC.",0,IF(E92&lt;&gt;0,ROUND(E92*F92,2),IF(R92=0,(SUMIF($S$12:$S$1011,B92,$R$12:$R$1011)),R92)))</f>
        <v>0</v>
      </c>
      <c r="H92" s="509" t="str">
        <f aca="false">IF('ORÇ.GLOBAL P CAIXA'!K92="EXEC.","",IF('ORÇ.GLOBAL P CAIXA'!H92&gt;0,'ORÇ.GLOBAL P CAIXA'!H92,""))</f>
        <v/>
      </c>
      <c r="I92" s="509" t="str">
        <f aca="false">IF('ORÇ.GLOBAL P CAIXA'!K92="EXEC.","",IF('ORÇ.GLOBAL P CAIXA'!I92&gt;0,'ORÇ.GLOBAL P CAIXA'!I92,""))</f>
        <v/>
      </c>
      <c r="J92" s="510" t="str">
        <f aca="false">IF('ORÇ.GLOBAL P CAIXA'!K92="EXEC.","",IF('ORÇ.GLOBAL P CAIXA'!J92&gt;0,'ORÇ.GLOBAL P CAIXA'!J92,""))</f>
        <v/>
      </c>
      <c r="K92" s="115"/>
      <c r="L92" s="168" t="str">
        <f aca="false">IF(B92&gt;0,"ok","ocultar")</f>
        <v>ocultar</v>
      </c>
      <c r="M92" s="511" t="n">
        <f aca="false">ROUND(IF($O92&lt;&gt;0,$O92*(INFORMAÇÕES!$T$113/INFORMAÇÕES!$T$117),0),2)</f>
        <v>0</v>
      </c>
      <c r="N92" s="511" t="n">
        <f aca="false">ROUND(IF($O92&lt;&gt;0,$O92*(INFORMAÇÕES!$T$114/INFORMAÇÕES!$T$117),0),2)</f>
        <v>0</v>
      </c>
      <c r="O92" s="512" t="n">
        <f aca="false">IF(E92=0,G92,0)</f>
        <v>0</v>
      </c>
      <c r="Q92" s="88"/>
      <c r="R92" s="163" t="n">
        <f aca="false">IF(E92&lt;&gt;0,G92,0)</f>
        <v>0</v>
      </c>
      <c r="S92" s="157" t="n">
        <f aca="false">IF(B92=0,S91,IF(ISNONTEXT(B92)=TRUE(),INT(B92),INT(LEFT(B92,FIND(".",B92)-1))))</f>
        <v>3</v>
      </c>
      <c r="T92" s="157" t="str">
        <f aca="false">IF(T93=1,1,IF(B92&lt;&gt;0,1,IF(C92&lt;&gt;0,1,IF(D92&lt;&gt;0,1,IF('ORÇ.GLOBAL REF.'!E92&lt;&gt;0,1,"")))))</f>
        <v/>
      </c>
      <c r="U92" s="157" t="str">
        <f aca="false">IF(S92=0," ",IF(S92&lt;&gt;S91,S92," "))</f>
        <v> </v>
      </c>
      <c r="V92" s="180"/>
    </row>
    <row r="93" s="174" customFormat="true" ht="14.25" hidden="false" customHeight="false" outlineLevel="0" collapsed="false">
      <c r="A93" s="159" t="n">
        <v>82</v>
      </c>
      <c r="B93" s="160" t="n">
        <f aca="false">IF('ORÇ.GLOBAL P CAIXA'!K93="EXEC.",0,'ORÇ.GLOBAL P CAIXA'!M93)</f>
        <v>0</v>
      </c>
      <c r="C93" s="161" t="n">
        <f aca="false">IF('ORÇ.GLOBAL P CAIXA'!K93="EXEC.",0,'ORÇ.GLOBAL P CAIXA'!O93)</f>
        <v>0</v>
      </c>
      <c r="D93" s="162" t="n">
        <f aca="false">IF('ORÇ.GLOBAL P CAIXA'!K93="EXEC.",0,'ORÇ.GLOBAL P CAIXA'!P93)</f>
        <v>0</v>
      </c>
      <c r="E93" s="163" t="n">
        <f aca="false">IF('ORÇ.GLOBAL P CAIXA'!K93="EXEC.",0,ROUND('ORÇ.GLOBAL P CAIXA'!Q93,2))</f>
        <v>0</v>
      </c>
      <c r="F93" s="163" t="n">
        <f aca="false">IF('ORÇ.GLOBAL P CAIXA'!K93="EXEC.",0,TRUNC((1+(IF(OR(H93=0,H93=""),'BDI REF.'!$K$5,CHOOSE(H93,'BDI REF.'!$K$5,'BDI REF.'!$K$6,'BDI REF.'!$K$7))))*'ORÇ.GLOBAL P CAIXA'!R93,2))</f>
        <v>0</v>
      </c>
      <c r="G93" s="163" t="n">
        <f aca="false">IF('ORÇ.GLOBAL P CAIXA'!K93="EXEC.",0,IF(E93&lt;&gt;0,ROUND(E93*F93,2),IF(R93=0,(SUMIF($S$12:$S$1011,B93,$R$12:$R$1011)),R93)))</f>
        <v>0</v>
      </c>
      <c r="H93" s="509" t="str">
        <f aca="false">IF('ORÇ.GLOBAL P CAIXA'!K93="EXEC.","",IF('ORÇ.GLOBAL P CAIXA'!H93&gt;0,'ORÇ.GLOBAL P CAIXA'!H93,""))</f>
        <v/>
      </c>
      <c r="I93" s="509" t="str">
        <f aca="false">IF('ORÇ.GLOBAL P CAIXA'!K93="EXEC.","",IF('ORÇ.GLOBAL P CAIXA'!I93&gt;0,'ORÇ.GLOBAL P CAIXA'!I93,""))</f>
        <v/>
      </c>
      <c r="J93" s="510" t="str">
        <f aca="false">IF('ORÇ.GLOBAL P CAIXA'!K93="EXEC.","",IF('ORÇ.GLOBAL P CAIXA'!J93&gt;0,'ORÇ.GLOBAL P CAIXA'!J93,""))</f>
        <v/>
      </c>
      <c r="K93" s="115"/>
      <c r="L93" s="168" t="str">
        <f aca="false">IF(B93&gt;0,"ok","ocultar")</f>
        <v>ocultar</v>
      </c>
      <c r="M93" s="511" t="n">
        <f aca="false">ROUND(IF($O93&lt;&gt;0,$O93*(INFORMAÇÕES!$T$113/INFORMAÇÕES!$T$117),0),2)</f>
        <v>0</v>
      </c>
      <c r="N93" s="511" t="n">
        <f aca="false">ROUND(IF($O93&lt;&gt;0,$O93*(INFORMAÇÕES!$T$114/INFORMAÇÕES!$T$117),0),2)</f>
        <v>0</v>
      </c>
      <c r="O93" s="512" t="n">
        <f aca="false">IF(E93=0,G93,0)</f>
        <v>0</v>
      </c>
      <c r="Q93" s="88"/>
      <c r="R93" s="163" t="n">
        <f aca="false">IF(E93&lt;&gt;0,G93,0)</f>
        <v>0</v>
      </c>
      <c r="S93" s="157" t="n">
        <f aca="false">IF(B93=0,S92,IF(ISNONTEXT(B93)=TRUE(),INT(B93),INT(LEFT(B93,FIND(".",B93)-1))))</f>
        <v>3</v>
      </c>
      <c r="T93" s="157" t="str">
        <f aca="false">IF(T94=1,1,IF(B93&lt;&gt;0,1,IF(C93&lt;&gt;0,1,IF(D93&lt;&gt;0,1,IF('ORÇ.GLOBAL REF.'!E93&lt;&gt;0,1,"")))))</f>
        <v/>
      </c>
      <c r="U93" s="157" t="str">
        <f aca="false">IF(S93=0," ",IF(S93&lt;&gt;S92,S93," "))</f>
        <v> </v>
      </c>
      <c r="V93" s="180"/>
    </row>
    <row r="94" s="174" customFormat="true" ht="14.25" hidden="false" customHeight="false" outlineLevel="0" collapsed="false">
      <c r="A94" s="159" t="n">
        <v>83</v>
      </c>
      <c r="B94" s="160" t="n">
        <f aca="false">IF('ORÇ.GLOBAL P CAIXA'!K94="EXEC.",0,'ORÇ.GLOBAL P CAIXA'!M94)</f>
        <v>0</v>
      </c>
      <c r="C94" s="161" t="n">
        <f aca="false">IF('ORÇ.GLOBAL P CAIXA'!K94="EXEC.",0,'ORÇ.GLOBAL P CAIXA'!O94)</f>
        <v>0</v>
      </c>
      <c r="D94" s="162" t="n">
        <f aca="false">IF('ORÇ.GLOBAL P CAIXA'!K94="EXEC.",0,'ORÇ.GLOBAL P CAIXA'!P94)</f>
        <v>0</v>
      </c>
      <c r="E94" s="163" t="n">
        <f aca="false">IF('ORÇ.GLOBAL P CAIXA'!K94="EXEC.",0,ROUND('ORÇ.GLOBAL P CAIXA'!Q94,2))</f>
        <v>0</v>
      </c>
      <c r="F94" s="163" t="n">
        <f aca="false">IF('ORÇ.GLOBAL P CAIXA'!K94="EXEC.",0,TRUNC((1+(IF(OR(H94=0,H94=""),'BDI REF.'!$K$5,CHOOSE(H94,'BDI REF.'!$K$5,'BDI REF.'!$K$6,'BDI REF.'!$K$7))))*'ORÇ.GLOBAL P CAIXA'!R94,2))</f>
        <v>0</v>
      </c>
      <c r="G94" s="163" t="n">
        <f aca="false">IF('ORÇ.GLOBAL P CAIXA'!K94="EXEC.",0,IF(E94&lt;&gt;0,ROUND(E94*F94,2),IF(R94=0,(SUMIF($S$12:$S$1011,B94,$R$12:$R$1011)),R94)))</f>
        <v>0</v>
      </c>
      <c r="H94" s="509" t="str">
        <f aca="false">IF('ORÇ.GLOBAL P CAIXA'!K94="EXEC.","",IF('ORÇ.GLOBAL P CAIXA'!H94&gt;0,'ORÇ.GLOBAL P CAIXA'!H94,""))</f>
        <v/>
      </c>
      <c r="I94" s="509" t="str">
        <f aca="false">IF('ORÇ.GLOBAL P CAIXA'!K94="EXEC.","",IF('ORÇ.GLOBAL P CAIXA'!I94&gt;0,'ORÇ.GLOBAL P CAIXA'!I94,""))</f>
        <v/>
      </c>
      <c r="J94" s="510" t="str">
        <f aca="false">IF('ORÇ.GLOBAL P CAIXA'!K94="EXEC.","",IF('ORÇ.GLOBAL P CAIXA'!J94&gt;0,'ORÇ.GLOBAL P CAIXA'!J94,""))</f>
        <v/>
      </c>
      <c r="K94" s="115"/>
      <c r="L94" s="168" t="str">
        <f aca="false">IF(B94&gt;0,"ok","ocultar")</f>
        <v>ocultar</v>
      </c>
      <c r="M94" s="511" t="n">
        <f aca="false">ROUND(IF($O94&lt;&gt;0,$O94*(INFORMAÇÕES!$T$113/INFORMAÇÕES!$T$117),0),2)</f>
        <v>0</v>
      </c>
      <c r="N94" s="511" t="n">
        <f aca="false">ROUND(IF($O94&lt;&gt;0,$O94*(INFORMAÇÕES!$T$114/INFORMAÇÕES!$T$117),0),2)</f>
        <v>0</v>
      </c>
      <c r="O94" s="512" t="n">
        <f aca="false">IF(E94=0,G94,0)</f>
        <v>0</v>
      </c>
      <c r="Q94" s="88"/>
      <c r="R94" s="163" t="n">
        <f aca="false">IF(E94&lt;&gt;0,G94,0)</f>
        <v>0</v>
      </c>
      <c r="S94" s="157" t="n">
        <f aca="false">IF(B94=0,S93,IF(ISNONTEXT(B94)=TRUE(),INT(B94),INT(LEFT(B94,FIND(".",B94)-1))))</f>
        <v>3</v>
      </c>
      <c r="T94" s="157" t="str">
        <f aca="false">IF(T95=1,1,IF(B94&lt;&gt;0,1,IF(C94&lt;&gt;0,1,IF(D94&lt;&gt;0,1,IF('ORÇ.GLOBAL REF.'!E94&lt;&gt;0,1,"")))))</f>
        <v/>
      </c>
      <c r="U94" s="157" t="str">
        <f aca="false">IF(S94=0," ",IF(S94&lt;&gt;S93,S94," "))</f>
        <v> </v>
      </c>
      <c r="V94" s="180"/>
    </row>
    <row r="95" s="174" customFormat="true" ht="14.25" hidden="false" customHeight="false" outlineLevel="0" collapsed="false">
      <c r="A95" s="159" t="n">
        <v>84</v>
      </c>
      <c r="B95" s="160" t="n">
        <f aca="false">IF('ORÇ.GLOBAL P CAIXA'!K95="EXEC.",0,'ORÇ.GLOBAL P CAIXA'!M95)</f>
        <v>0</v>
      </c>
      <c r="C95" s="161" t="n">
        <f aca="false">IF('ORÇ.GLOBAL P CAIXA'!K95="EXEC.",0,'ORÇ.GLOBAL P CAIXA'!O95)</f>
        <v>0</v>
      </c>
      <c r="D95" s="162" t="n">
        <f aca="false">IF('ORÇ.GLOBAL P CAIXA'!K95="EXEC.",0,'ORÇ.GLOBAL P CAIXA'!P95)</f>
        <v>0</v>
      </c>
      <c r="E95" s="163" t="n">
        <f aca="false">IF('ORÇ.GLOBAL P CAIXA'!K95="EXEC.",0,ROUND('ORÇ.GLOBAL P CAIXA'!Q95,2))</f>
        <v>0</v>
      </c>
      <c r="F95" s="163" t="n">
        <f aca="false">IF('ORÇ.GLOBAL P CAIXA'!K95="EXEC.",0,TRUNC((1+(IF(OR(H95=0,H95=""),'BDI REF.'!$K$5,CHOOSE(H95,'BDI REF.'!$K$5,'BDI REF.'!$K$6,'BDI REF.'!$K$7))))*'ORÇ.GLOBAL P CAIXA'!R95,2))</f>
        <v>0</v>
      </c>
      <c r="G95" s="163" t="n">
        <f aca="false">IF('ORÇ.GLOBAL P CAIXA'!K95="EXEC.",0,IF(E95&lt;&gt;0,ROUND(E95*F95,2),IF(R95=0,(SUMIF($S$12:$S$1011,B95,$R$12:$R$1011)),R95)))</f>
        <v>0</v>
      </c>
      <c r="H95" s="509" t="str">
        <f aca="false">IF('ORÇ.GLOBAL P CAIXA'!K95="EXEC.","",IF('ORÇ.GLOBAL P CAIXA'!H95&gt;0,'ORÇ.GLOBAL P CAIXA'!H95,""))</f>
        <v/>
      </c>
      <c r="I95" s="509" t="str">
        <f aca="false">IF('ORÇ.GLOBAL P CAIXA'!K95="EXEC.","",IF('ORÇ.GLOBAL P CAIXA'!I95&gt;0,'ORÇ.GLOBAL P CAIXA'!I95,""))</f>
        <v/>
      </c>
      <c r="J95" s="510" t="str">
        <f aca="false">IF('ORÇ.GLOBAL P CAIXA'!K95="EXEC.","",IF('ORÇ.GLOBAL P CAIXA'!J95&gt;0,'ORÇ.GLOBAL P CAIXA'!J95,""))</f>
        <v/>
      </c>
      <c r="K95" s="115"/>
      <c r="L95" s="168" t="str">
        <f aca="false">IF(B95&gt;0,"ok","ocultar")</f>
        <v>ocultar</v>
      </c>
      <c r="M95" s="511" t="n">
        <f aca="false">ROUND(IF($O95&lt;&gt;0,$O95*(INFORMAÇÕES!$T$113/INFORMAÇÕES!$T$117),0),2)</f>
        <v>0</v>
      </c>
      <c r="N95" s="511" t="n">
        <f aca="false">ROUND(IF($O95&lt;&gt;0,$O95*(INFORMAÇÕES!$T$114/INFORMAÇÕES!$T$117),0),2)</f>
        <v>0</v>
      </c>
      <c r="O95" s="512" t="n">
        <f aca="false">IF(E95=0,G95,0)</f>
        <v>0</v>
      </c>
      <c r="Q95" s="88"/>
      <c r="R95" s="163" t="n">
        <f aca="false">IF(E95&lt;&gt;0,G95,0)</f>
        <v>0</v>
      </c>
      <c r="S95" s="157" t="n">
        <f aca="false">IF(B95=0,S94,IF(ISNONTEXT(B95)=TRUE(),INT(B95),INT(LEFT(B95,FIND(".",B95)-1))))</f>
        <v>3</v>
      </c>
      <c r="T95" s="157" t="str">
        <f aca="false">IF(T96=1,1,IF(B95&lt;&gt;0,1,IF(C95&lt;&gt;0,1,IF(D95&lt;&gt;0,1,IF('ORÇ.GLOBAL REF.'!E95&lt;&gt;0,1,"")))))</f>
        <v/>
      </c>
      <c r="U95" s="157" t="str">
        <f aca="false">IF(S95=0," ",IF(S95&lt;&gt;S94,S95," "))</f>
        <v> </v>
      </c>
      <c r="V95" s="180"/>
    </row>
    <row r="96" s="174" customFormat="true" ht="14.25" hidden="false" customHeight="false" outlineLevel="0" collapsed="false">
      <c r="A96" s="159" t="n">
        <v>85</v>
      </c>
      <c r="B96" s="160" t="n">
        <f aca="false">IF('ORÇ.GLOBAL P CAIXA'!K96="EXEC.",0,'ORÇ.GLOBAL P CAIXA'!M96)</f>
        <v>0</v>
      </c>
      <c r="C96" s="161" t="n">
        <f aca="false">IF('ORÇ.GLOBAL P CAIXA'!K96="EXEC.",0,'ORÇ.GLOBAL P CAIXA'!O96)</f>
        <v>0</v>
      </c>
      <c r="D96" s="162" t="n">
        <f aca="false">IF('ORÇ.GLOBAL P CAIXA'!K96="EXEC.",0,'ORÇ.GLOBAL P CAIXA'!P96)</f>
        <v>0</v>
      </c>
      <c r="E96" s="163" t="n">
        <f aca="false">IF('ORÇ.GLOBAL P CAIXA'!K96="EXEC.",0,ROUND('ORÇ.GLOBAL P CAIXA'!Q96,2))</f>
        <v>0</v>
      </c>
      <c r="F96" s="163" t="n">
        <f aca="false">IF('ORÇ.GLOBAL P CAIXA'!K96="EXEC.",0,TRUNC((1+(IF(OR(H96=0,H96=""),'BDI REF.'!$K$5,CHOOSE(H96,'BDI REF.'!$K$5,'BDI REF.'!$K$6,'BDI REF.'!$K$7))))*'ORÇ.GLOBAL P CAIXA'!R96,2))</f>
        <v>0</v>
      </c>
      <c r="G96" s="163" t="n">
        <f aca="false">IF('ORÇ.GLOBAL P CAIXA'!K96="EXEC.",0,IF(E96&lt;&gt;0,ROUND(E96*F96,2),IF(R96=0,(SUMIF($S$12:$S$1011,B96,$R$12:$R$1011)),R96)))</f>
        <v>0</v>
      </c>
      <c r="H96" s="509" t="str">
        <f aca="false">IF('ORÇ.GLOBAL P CAIXA'!K96="EXEC.","",IF('ORÇ.GLOBAL P CAIXA'!H96&gt;0,'ORÇ.GLOBAL P CAIXA'!H96,""))</f>
        <v/>
      </c>
      <c r="I96" s="509" t="str">
        <f aca="false">IF('ORÇ.GLOBAL P CAIXA'!K96="EXEC.","",IF('ORÇ.GLOBAL P CAIXA'!I96&gt;0,'ORÇ.GLOBAL P CAIXA'!I96,""))</f>
        <v/>
      </c>
      <c r="J96" s="510" t="str">
        <f aca="false">IF('ORÇ.GLOBAL P CAIXA'!K96="EXEC.","",IF('ORÇ.GLOBAL P CAIXA'!J96&gt;0,'ORÇ.GLOBAL P CAIXA'!J96,""))</f>
        <v/>
      </c>
      <c r="K96" s="115"/>
      <c r="L96" s="168" t="str">
        <f aca="false">IF(B96&gt;0,"ok","ocultar")</f>
        <v>ocultar</v>
      </c>
      <c r="M96" s="511" t="n">
        <f aca="false">ROUND(IF($O96&lt;&gt;0,$O96*(INFORMAÇÕES!$T$113/INFORMAÇÕES!$T$117),0),2)</f>
        <v>0</v>
      </c>
      <c r="N96" s="511" t="n">
        <f aca="false">ROUND(IF($O96&lt;&gt;0,$O96*(INFORMAÇÕES!$T$114/INFORMAÇÕES!$T$117),0),2)</f>
        <v>0</v>
      </c>
      <c r="O96" s="512" t="n">
        <f aca="false">IF(E96=0,G96,0)</f>
        <v>0</v>
      </c>
      <c r="Q96" s="88"/>
      <c r="R96" s="163" t="n">
        <f aca="false">IF(E96&lt;&gt;0,G96,0)</f>
        <v>0</v>
      </c>
      <c r="S96" s="157" t="n">
        <f aca="false">IF(B96=0,S95,IF(ISNONTEXT(B96)=TRUE(),INT(B96),INT(LEFT(B96,FIND(".",B96)-1))))</f>
        <v>3</v>
      </c>
      <c r="T96" s="157" t="str">
        <f aca="false">IF(T97=1,1,IF(B96&lt;&gt;0,1,IF(C96&lt;&gt;0,1,IF(D96&lt;&gt;0,1,IF('ORÇ.GLOBAL REF.'!E96&lt;&gt;0,1,"")))))</f>
        <v/>
      </c>
      <c r="U96" s="157" t="str">
        <f aca="false">IF(S96=0," ",IF(S96&lt;&gt;S95,S96," "))</f>
        <v> </v>
      </c>
      <c r="V96" s="180"/>
    </row>
    <row r="97" s="174" customFormat="true" ht="14.25" hidden="false" customHeight="false" outlineLevel="0" collapsed="false">
      <c r="A97" s="159" t="n">
        <v>86</v>
      </c>
      <c r="B97" s="160" t="n">
        <f aca="false">IF('ORÇ.GLOBAL P CAIXA'!K97="EXEC.",0,'ORÇ.GLOBAL P CAIXA'!M97)</f>
        <v>0</v>
      </c>
      <c r="C97" s="161" t="n">
        <f aca="false">IF('ORÇ.GLOBAL P CAIXA'!K97="EXEC.",0,'ORÇ.GLOBAL P CAIXA'!O97)</f>
        <v>0</v>
      </c>
      <c r="D97" s="162" t="n">
        <f aca="false">IF('ORÇ.GLOBAL P CAIXA'!K97="EXEC.",0,'ORÇ.GLOBAL P CAIXA'!P97)</f>
        <v>0</v>
      </c>
      <c r="E97" s="163" t="n">
        <f aca="false">IF('ORÇ.GLOBAL P CAIXA'!K97="EXEC.",0,ROUND('ORÇ.GLOBAL P CAIXA'!Q97,2))</f>
        <v>0</v>
      </c>
      <c r="F97" s="163" t="n">
        <f aca="false">IF('ORÇ.GLOBAL P CAIXA'!K97="EXEC.",0,TRUNC((1+(IF(OR(H97=0,H97=""),'BDI REF.'!$K$5,CHOOSE(H97,'BDI REF.'!$K$5,'BDI REF.'!$K$6,'BDI REF.'!$K$7))))*'ORÇ.GLOBAL P CAIXA'!R97,2))</f>
        <v>0</v>
      </c>
      <c r="G97" s="163" t="n">
        <f aca="false">IF('ORÇ.GLOBAL P CAIXA'!K97="EXEC.",0,IF(E97&lt;&gt;0,ROUND(E97*F97,2),IF(R97=0,(SUMIF($S$12:$S$1011,B97,$R$12:$R$1011)),R97)))</f>
        <v>0</v>
      </c>
      <c r="H97" s="509" t="str">
        <f aca="false">IF('ORÇ.GLOBAL P CAIXA'!K97="EXEC.","",IF('ORÇ.GLOBAL P CAIXA'!H97&gt;0,'ORÇ.GLOBAL P CAIXA'!H97,""))</f>
        <v/>
      </c>
      <c r="I97" s="509" t="str">
        <f aca="false">IF('ORÇ.GLOBAL P CAIXA'!K97="EXEC.","",IF('ORÇ.GLOBAL P CAIXA'!I97&gt;0,'ORÇ.GLOBAL P CAIXA'!I97,""))</f>
        <v/>
      </c>
      <c r="J97" s="510" t="str">
        <f aca="false">IF('ORÇ.GLOBAL P CAIXA'!K97="EXEC.","",IF('ORÇ.GLOBAL P CAIXA'!J97&gt;0,'ORÇ.GLOBAL P CAIXA'!J97,""))</f>
        <v/>
      </c>
      <c r="K97" s="115"/>
      <c r="L97" s="168" t="str">
        <f aca="false">IF(B97&gt;0,"ok","ocultar")</f>
        <v>ocultar</v>
      </c>
      <c r="M97" s="511" t="n">
        <f aca="false">ROUND(IF($O97&lt;&gt;0,$O97*(INFORMAÇÕES!$T$113/INFORMAÇÕES!$T$117),0),2)</f>
        <v>0</v>
      </c>
      <c r="N97" s="511" t="n">
        <f aca="false">ROUND(IF($O97&lt;&gt;0,$O97*(INFORMAÇÕES!$T$114/INFORMAÇÕES!$T$117),0),2)</f>
        <v>0</v>
      </c>
      <c r="O97" s="512" t="n">
        <f aca="false">IF(E97=0,G97,0)</f>
        <v>0</v>
      </c>
      <c r="Q97" s="88"/>
      <c r="R97" s="163" t="n">
        <f aca="false">IF(E97&lt;&gt;0,G97,0)</f>
        <v>0</v>
      </c>
      <c r="S97" s="157" t="n">
        <f aca="false">IF(B97=0,S96,IF(ISNONTEXT(B97)=TRUE(),INT(B97),INT(LEFT(B97,FIND(".",B97)-1))))</f>
        <v>3</v>
      </c>
      <c r="T97" s="157" t="str">
        <f aca="false">IF(T98=1,1,IF(B97&lt;&gt;0,1,IF(C97&lt;&gt;0,1,IF(D97&lt;&gt;0,1,IF('ORÇ.GLOBAL REF.'!E97&lt;&gt;0,1,"")))))</f>
        <v/>
      </c>
      <c r="U97" s="157" t="str">
        <f aca="false">IF(S97=0," ",IF(S97&lt;&gt;S96,S97," "))</f>
        <v> </v>
      </c>
      <c r="V97" s="180"/>
    </row>
    <row r="98" s="174" customFormat="true" ht="14.25" hidden="false" customHeight="false" outlineLevel="0" collapsed="false">
      <c r="A98" s="159" t="n">
        <v>87</v>
      </c>
      <c r="B98" s="160" t="n">
        <f aca="false">IF('ORÇ.GLOBAL P CAIXA'!K98="EXEC.",0,'ORÇ.GLOBAL P CAIXA'!M98)</f>
        <v>0</v>
      </c>
      <c r="C98" s="161" t="n">
        <f aca="false">IF('ORÇ.GLOBAL P CAIXA'!K98="EXEC.",0,'ORÇ.GLOBAL P CAIXA'!O98)</f>
        <v>0</v>
      </c>
      <c r="D98" s="162" t="n">
        <f aca="false">IF('ORÇ.GLOBAL P CAIXA'!K98="EXEC.",0,'ORÇ.GLOBAL P CAIXA'!P98)</f>
        <v>0</v>
      </c>
      <c r="E98" s="163" t="n">
        <f aca="false">IF('ORÇ.GLOBAL P CAIXA'!K98="EXEC.",0,ROUND('ORÇ.GLOBAL P CAIXA'!Q98,2))</f>
        <v>0</v>
      </c>
      <c r="F98" s="163" t="n">
        <f aca="false">IF('ORÇ.GLOBAL P CAIXA'!K98="EXEC.",0,TRUNC((1+(IF(OR(H98=0,H98=""),'BDI REF.'!$K$5,CHOOSE(H98,'BDI REF.'!$K$5,'BDI REF.'!$K$6,'BDI REF.'!$K$7))))*'ORÇ.GLOBAL P CAIXA'!R98,2))</f>
        <v>0</v>
      </c>
      <c r="G98" s="163" t="n">
        <f aca="false">IF('ORÇ.GLOBAL P CAIXA'!K98="EXEC.",0,IF(E98&lt;&gt;0,ROUND(E98*F98,2),IF(R98=0,(SUMIF($S$12:$S$1011,B98,$R$12:$R$1011)),R98)))</f>
        <v>0</v>
      </c>
      <c r="H98" s="509" t="str">
        <f aca="false">IF('ORÇ.GLOBAL P CAIXA'!K98="EXEC.","",IF('ORÇ.GLOBAL P CAIXA'!H98&gt;0,'ORÇ.GLOBAL P CAIXA'!H98,""))</f>
        <v/>
      </c>
      <c r="I98" s="509" t="str">
        <f aca="false">IF('ORÇ.GLOBAL P CAIXA'!K98="EXEC.","",IF('ORÇ.GLOBAL P CAIXA'!I98&gt;0,'ORÇ.GLOBAL P CAIXA'!I98,""))</f>
        <v/>
      </c>
      <c r="J98" s="510" t="str">
        <f aca="false">IF('ORÇ.GLOBAL P CAIXA'!K98="EXEC.","",IF('ORÇ.GLOBAL P CAIXA'!J98&gt;0,'ORÇ.GLOBAL P CAIXA'!J98,""))</f>
        <v/>
      </c>
      <c r="K98" s="115"/>
      <c r="L98" s="168" t="str">
        <f aca="false">IF(B98&gt;0,"ok","ocultar")</f>
        <v>ocultar</v>
      </c>
      <c r="M98" s="511" t="n">
        <f aca="false">ROUND(IF($O98&lt;&gt;0,$O98*(INFORMAÇÕES!$T$113/INFORMAÇÕES!$T$117),0),2)</f>
        <v>0</v>
      </c>
      <c r="N98" s="511" t="n">
        <f aca="false">ROUND(IF($O98&lt;&gt;0,$O98*(INFORMAÇÕES!$T$114/INFORMAÇÕES!$T$117),0),2)</f>
        <v>0</v>
      </c>
      <c r="O98" s="512" t="n">
        <f aca="false">IF(E98=0,G98,0)</f>
        <v>0</v>
      </c>
      <c r="Q98" s="88"/>
      <c r="R98" s="163" t="n">
        <f aca="false">IF(E98&lt;&gt;0,G98,0)</f>
        <v>0</v>
      </c>
      <c r="S98" s="157" t="n">
        <f aca="false">IF(B98=0,S97,IF(ISNONTEXT(B98)=TRUE(),INT(B98),INT(LEFT(B98,FIND(".",B98)-1))))</f>
        <v>3</v>
      </c>
      <c r="T98" s="157" t="str">
        <f aca="false">IF(T99=1,1,IF(B98&lt;&gt;0,1,IF(C98&lt;&gt;0,1,IF(D98&lt;&gt;0,1,IF('ORÇ.GLOBAL REF.'!E98&lt;&gt;0,1,"")))))</f>
        <v/>
      </c>
      <c r="U98" s="157" t="str">
        <f aca="false">IF(S98=0," ",IF(S98&lt;&gt;S97,S98," "))</f>
        <v> </v>
      </c>
      <c r="V98" s="180"/>
    </row>
    <row r="99" s="174" customFormat="true" ht="14.25" hidden="false" customHeight="false" outlineLevel="0" collapsed="false">
      <c r="A99" s="159" t="n">
        <v>88</v>
      </c>
      <c r="B99" s="160" t="n">
        <f aca="false">IF('ORÇ.GLOBAL P CAIXA'!K99="EXEC.",0,'ORÇ.GLOBAL P CAIXA'!M99)</f>
        <v>0</v>
      </c>
      <c r="C99" s="161" t="n">
        <f aca="false">IF('ORÇ.GLOBAL P CAIXA'!K99="EXEC.",0,'ORÇ.GLOBAL P CAIXA'!O99)</f>
        <v>0</v>
      </c>
      <c r="D99" s="162" t="n">
        <f aca="false">IF('ORÇ.GLOBAL P CAIXA'!K99="EXEC.",0,'ORÇ.GLOBAL P CAIXA'!P99)</f>
        <v>0</v>
      </c>
      <c r="E99" s="163" t="n">
        <f aca="false">IF('ORÇ.GLOBAL P CAIXA'!K99="EXEC.",0,ROUND('ORÇ.GLOBAL P CAIXA'!Q99,2))</f>
        <v>0</v>
      </c>
      <c r="F99" s="163" t="n">
        <f aca="false">IF('ORÇ.GLOBAL P CAIXA'!K99="EXEC.",0,TRUNC((1+(IF(OR(H99=0,H99=""),'BDI REF.'!$K$5,CHOOSE(H99,'BDI REF.'!$K$5,'BDI REF.'!$K$6,'BDI REF.'!$K$7))))*'ORÇ.GLOBAL P CAIXA'!R99,2))</f>
        <v>0</v>
      </c>
      <c r="G99" s="163" t="n">
        <f aca="false">IF('ORÇ.GLOBAL P CAIXA'!K99="EXEC.",0,IF(E99&lt;&gt;0,ROUND(E99*F99,2),IF(R99=0,(SUMIF($S$12:$S$1011,B99,$R$12:$R$1011)),R99)))</f>
        <v>0</v>
      </c>
      <c r="H99" s="509" t="str">
        <f aca="false">IF('ORÇ.GLOBAL P CAIXA'!K99="EXEC.","",IF('ORÇ.GLOBAL P CAIXA'!H99&gt;0,'ORÇ.GLOBAL P CAIXA'!H99,""))</f>
        <v/>
      </c>
      <c r="I99" s="509" t="str">
        <f aca="false">IF('ORÇ.GLOBAL P CAIXA'!K99="EXEC.","",IF('ORÇ.GLOBAL P CAIXA'!I99&gt;0,'ORÇ.GLOBAL P CAIXA'!I99,""))</f>
        <v/>
      </c>
      <c r="J99" s="510" t="str">
        <f aca="false">IF('ORÇ.GLOBAL P CAIXA'!K99="EXEC.","",IF('ORÇ.GLOBAL P CAIXA'!J99&gt;0,'ORÇ.GLOBAL P CAIXA'!J99,""))</f>
        <v/>
      </c>
      <c r="K99" s="115"/>
      <c r="L99" s="168" t="str">
        <f aca="false">IF(B99&gt;0,"ok","ocultar")</f>
        <v>ocultar</v>
      </c>
      <c r="M99" s="511" t="n">
        <f aca="false">ROUND(IF($O99&lt;&gt;0,$O99*(INFORMAÇÕES!$T$113/INFORMAÇÕES!$T$117),0),2)</f>
        <v>0</v>
      </c>
      <c r="N99" s="511" t="n">
        <f aca="false">ROUND(IF($O99&lt;&gt;0,$O99*(INFORMAÇÕES!$T$114/INFORMAÇÕES!$T$117),0),2)</f>
        <v>0</v>
      </c>
      <c r="O99" s="512" t="n">
        <f aca="false">IF(E99=0,G99,0)</f>
        <v>0</v>
      </c>
      <c r="Q99" s="88"/>
      <c r="R99" s="163" t="n">
        <f aca="false">IF(E99&lt;&gt;0,G99,0)</f>
        <v>0</v>
      </c>
      <c r="S99" s="157" t="n">
        <f aca="false">IF(B99=0,S98,IF(ISNONTEXT(B99)=TRUE(),INT(B99),INT(LEFT(B99,FIND(".",B99)-1))))</f>
        <v>3</v>
      </c>
      <c r="T99" s="157" t="str">
        <f aca="false">IF(T100=1,1,IF(B99&lt;&gt;0,1,IF(C99&lt;&gt;0,1,IF(D99&lt;&gt;0,1,IF('ORÇ.GLOBAL REF.'!E99&lt;&gt;0,1,"")))))</f>
        <v/>
      </c>
      <c r="U99" s="157" t="str">
        <f aca="false">IF(S99=0," ",IF(S99&lt;&gt;S98,S99," "))</f>
        <v> </v>
      </c>
      <c r="V99" s="180"/>
    </row>
    <row r="100" s="174" customFormat="true" ht="14.25" hidden="false" customHeight="false" outlineLevel="0" collapsed="false">
      <c r="A100" s="159" t="n">
        <v>89</v>
      </c>
      <c r="B100" s="160" t="n">
        <f aca="false">IF('ORÇ.GLOBAL P CAIXA'!K100="EXEC.",0,'ORÇ.GLOBAL P CAIXA'!M100)</f>
        <v>0</v>
      </c>
      <c r="C100" s="161" t="n">
        <f aca="false">IF('ORÇ.GLOBAL P CAIXA'!K100="EXEC.",0,'ORÇ.GLOBAL P CAIXA'!O100)</f>
        <v>0</v>
      </c>
      <c r="D100" s="162" t="n">
        <f aca="false">IF('ORÇ.GLOBAL P CAIXA'!K100="EXEC.",0,'ORÇ.GLOBAL P CAIXA'!P100)</f>
        <v>0</v>
      </c>
      <c r="E100" s="163" t="n">
        <f aca="false">IF('ORÇ.GLOBAL P CAIXA'!K100="EXEC.",0,ROUND('ORÇ.GLOBAL P CAIXA'!Q100,2))</f>
        <v>0</v>
      </c>
      <c r="F100" s="163" t="n">
        <f aca="false">IF('ORÇ.GLOBAL P CAIXA'!K100="EXEC.",0,TRUNC((1+(IF(OR(H100=0,H100=""),'BDI REF.'!$K$5,CHOOSE(H100,'BDI REF.'!$K$5,'BDI REF.'!$K$6,'BDI REF.'!$K$7))))*'ORÇ.GLOBAL P CAIXA'!R100,2))</f>
        <v>0</v>
      </c>
      <c r="G100" s="163" t="n">
        <f aca="false">IF('ORÇ.GLOBAL P CAIXA'!K100="EXEC.",0,IF(E100&lt;&gt;0,ROUND(E100*F100,2),IF(R100=0,(SUMIF($S$12:$S$1011,B100,$R$12:$R$1011)),R100)))</f>
        <v>0</v>
      </c>
      <c r="H100" s="509" t="str">
        <f aca="false">IF('ORÇ.GLOBAL P CAIXA'!K100="EXEC.","",IF('ORÇ.GLOBAL P CAIXA'!H100&gt;0,'ORÇ.GLOBAL P CAIXA'!H100,""))</f>
        <v/>
      </c>
      <c r="I100" s="509" t="str">
        <f aca="false">IF('ORÇ.GLOBAL P CAIXA'!K100="EXEC.","",IF('ORÇ.GLOBAL P CAIXA'!I100&gt;0,'ORÇ.GLOBAL P CAIXA'!I100,""))</f>
        <v/>
      </c>
      <c r="J100" s="510" t="str">
        <f aca="false">IF('ORÇ.GLOBAL P CAIXA'!K100="EXEC.","",IF('ORÇ.GLOBAL P CAIXA'!J100&gt;0,'ORÇ.GLOBAL P CAIXA'!J100,""))</f>
        <v/>
      </c>
      <c r="K100" s="115"/>
      <c r="L100" s="168" t="str">
        <f aca="false">IF(B100&gt;0,"ok","ocultar")</f>
        <v>ocultar</v>
      </c>
      <c r="M100" s="511" t="n">
        <f aca="false">ROUND(IF($O100&lt;&gt;0,$O100*(INFORMAÇÕES!$T$113/INFORMAÇÕES!$T$117),0),2)</f>
        <v>0</v>
      </c>
      <c r="N100" s="511" t="n">
        <f aca="false">ROUND(IF($O100&lt;&gt;0,$O100*(INFORMAÇÕES!$T$114/INFORMAÇÕES!$T$117),0),2)</f>
        <v>0</v>
      </c>
      <c r="O100" s="512" t="n">
        <f aca="false">IF(E100=0,G100,0)</f>
        <v>0</v>
      </c>
      <c r="Q100" s="88"/>
      <c r="R100" s="163" t="n">
        <f aca="false">IF(E100&lt;&gt;0,G100,0)</f>
        <v>0</v>
      </c>
      <c r="S100" s="157" t="n">
        <f aca="false">IF(B100=0,S99,IF(ISNONTEXT(B100)=TRUE(),INT(B100),INT(LEFT(B100,FIND(".",B100)-1))))</f>
        <v>3</v>
      </c>
      <c r="T100" s="157" t="str">
        <f aca="false">IF(T101=1,1,IF(B100&lt;&gt;0,1,IF(C100&lt;&gt;0,1,IF(D100&lt;&gt;0,1,IF('ORÇ.GLOBAL REF.'!E100&lt;&gt;0,1,"")))))</f>
        <v/>
      </c>
      <c r="U100" s="157" t="str">
        <f aca="false">IF(S100=0," ",IF(S100&lt;&gt;S99,S100," "))</f>
        <v> </v>
      </c>
      <c r="V100" s="180"/>
    </row>
    <row r="101" s="174" customFormat="true" ht="14.25" hidden="false" customHeight="false" outlineLevel="0" collapsed="false">
      <c r="A101" s="159" t="n">
        <v>90</v>
      </c>
      <c r="B101" s="160" t="n">
        <f aca="false">IF('ORÇ.GLOBAL P CAIXA'!K101="EXEC.",0,'ORÇ.GLOBAL P CAIXA'!M101)</f>
        <v>0</v>
      </c>
      <c r="C101" s="161" t="n">
        <f aca="false">IF('ORÇ.GLOBAL P CAIXA'!K101="EXEC.",0,'ORÇ.GLOBAL P CAIXA'!O101)</f>
        <v>0</v>
      </c>
      <c r="D101" s="162" t="n">
        <f aca="false">IF('ORÇ.GLOBAL P CAIXA'!K101="EXEC.",0,'ORÇ.GLOBAL P CAIXA'!P101)</f>
        <v>0</v>
      </c>
      <c r="E101" s="163" t="n">
        <f aca="false">IF('ORÇ.GLOBAL P CAIXA'!K101="EXEC.",0,ROUND('ORÇ.GLOBAL P CAIXA'!Q101,2))</f>
        <v>0</v>
      </c>
      <c r="F101" s="163" t="n">
        <f aca="false">IF('ORÇ.GLOBAL P CAIXA'!K101="EXEC.",0,TRUNC((1+(IF(OR(H101=0,H101=""),'BDI REF.'!$K$5,CHOOSE(H101,'BDI REF.'!$K$5,'BDI REF.'!$K$6,'BDI REF.'!$K$7))))*'ORÇ.GLOBAL P CAIXA'!R101,2))</f>
        <v>0</v>
      </c>
      <c r="G101" s="163" t="n">
        <f aca="false">IF('ORÇ.GLOBAL P CAIXA'!K101="EXEC.",0,IF(E101&lt;&gt;0,ROUND(E101*F101,2),IF(R101=0,(SUMIF($S$12:$S$1011,B101,$R$12:$R$1011)),R101)))</f>
        <v>0</v>
      </c>
      <c r="H101" s="509" t="str">
        <f aca="false">IF('ORÇ.GLOBAL P CAIXA'!K101="EXEC.","",IF('ORÇ.GLOBAL P CAIXA'!H101&gt;0,'ORÇ.GLOBAL P CAIXA'!H101,""))</f>
        <v/>
      </c>
      <c r="I101" s="509" t="str">
        <f aca="false">IF('ORÇ.GLOBAL P CAIXA'!K101="EXEC.","",IF('ORÇ.GLOBAL P CAIXA'!I101&gt;0,'ORÇ.GLOBAL P CAIXA'!I101,""))</f>
        <v/>
      </c>
      <c r="J101" s="510" t="str">
        <f aca="false">IF('ORÇ.GLOBAL P CAIXA'!K101="EXEC.","",IF('ORÇ.GLOBAL P CAIXA'!J101&gt;0,'ORÇ.GLOBAL P CAIXA'!J101,""))</f>
        <v/>
      </c>
      <c r="K101" s="115"/>
      <c r="L101" s="168" t="str">
        <f aca="false">IF(B101&gt;0,"ok","ocultar")</f>
        <v>ocultar</v>
      </c>
      <c r="M101" s="511" t="n">
        <f aca="false">ROUND(IF($O101&lt;&gt;0,$O101*(INFORMAÇÕES!$T$113/INFORMAÇÕES!$T$117),0),2)</f>
        <v>0</v>
      </c>
      <c r="N101" s="511" t="n">
        <f aca="false">ROUND(IF($O101&lt;&gt;0,$O101*(INFORMAÇÕES!$T$114/INFORMAÇÕES!$T$117),0),2)</f>
        <v>0</v>
      </c>
      <c r="O101" s="512" t="n">
        <f aca="false">IF(E101=0,G101,0)</f>
        <v>0</v>
      </c>
      <c r="Q101" s="88"/>
      <c r="R101" s="163" t="n">
        <f aca="false">IF(E101&lt;&gt;0,G101,0)</f>
        <v>0</v>
      </c>
      <c r="S101" s="157" t="n">
        <f aca="false">IF(B101=0,S100,IF(ISNONTEXT(B101)=TRUE(),INT(B101),INT(LEFT(B101,FIND(".",B101)-1))))</f>
        <v>3</v>
      </c>
      <c r="T101" s="157" t="str">
        <f aca="false">IF(T102=1,1,IF(B101&lt;&gt;0,1,IF(C101&lt;&gt;0,1,IF(D101&lt;&gt;0,1,IF('ORÇ.GLOBAL REF.'!E101&lt;&gt;0,1,"")))))</f>
        <v/>
      </c>
      <c r="U101" s="157" t="str">
        <f aca="false">IF(S101=0," ",IF(S101&lt;&gt;S100,S101," "))</f>
        <v> </v>
      </c>
      <c r="V101" s="180"/>
    </row>
    <row r="102" s="174" customFormat="true" ht="14.25" hidden="false" customHeight="false" outlineLevel="0" collapsed="false">
      <c r="A102" s="159" t="n">
        <v>91</v>
      </c>
      <c r="B102" s="160" t="n">
        <f aca="false">IF('ORÇ.GLOBAL P CAIXA'!K102="EXEC.",0,'ORÇ.GLOBAL P CAIXA'!M102)</f>
        <v>0</v>
      </c>
      <c r="C102" s="161" t="n">
        <f aca="false">IF('ORÇ.GLOBAL P CAIXA'!K102="EXEC.",0,'ORÇ.GLOBAL P CAIXA'!O102)</f>
        <v>0</v>
      </c>
      <c r="D102" s="162" t="n">
        <f aca="false">IF('ORÇ.GLOBAL P CAIXA'!K102="EXEC.",0,'ORÇ.GLOBAL P CAIXA'!P102)</f>
        <v>0</v>
      </c>
      <c r="E102" s="163" t="n">
        <f aca="false">IF('ORÇ.GLOBAL P CAIXA'!K102="EXEC.",0,ROUND('ORÇ.GLOBAL P CAIXA'!Q102,2))</f>
        <v>0</v>
      </c>
      <c r="F102" s="163" t="n">
        <f aca="false">IF('ORÇ.GLOBAL P CAIXA'!K102="EXEC.",0,TRUNC((1+(IF(OR(H102=0,H102=""),'BDI REF.'!$K$5,CHOOSE(H102,'BDI REF.'!$K$5,'BDI REF.'!$K$6,'BDI REF.'!$K$7))))*'ORÇ.GLOBAL P CAIXA'!R102,2))</f>
        <v>0</v>
      </c>
      <c r="G102" s="163" t="n">
        <f aca="false">IF('ORÇ.GLOBAL P CAIXA'!K102="EXEC.",0,IF(E102&lt;&gt;0,ROUND(E102*F102,2),IF(R102=0,(SUMIF($S$12:$S$1011,B102,$R$12:$R$1011)),R102)))</f>
        <v>0</v>
      </c>
      <c r="H102" s="509" t="str">
        <f aca="false">IF('ORÇ.GLOBAL P CAIXA'!K102="EXEC.","",IF('ORÇ.GLOBAL P CAIXA'!H102&gt;0,'ORÇ.GLOBAL P CAIXA'!H102,""))</f>
        <v/>
      </c>
      <c r="I102" s="509" t="str">
        <f aca="false">IF('ORÇ.GLOBAL P CAIXA'!K102="EXEC.","",IF('ORÇ.GLOBAL P CAIXA'!I102&gt;0,'ORÇ.GLOBAL P CAIXA'!I102,""))</f>
        <v/>
      </c>
      <c r="J102" s="510" t="str">
        <f aca="false">IF('ORÇ.GLOBAL P CAIXA'!K102="EXEC.","",IF('ORÇ.GLOBAL P CAIXA'!J102&gt;0,'ORÇ.GLOBAL P CAIXA'!J102,""))</f>
        <v/>
      </c>
      <c r="K102" s="115"/>
      <c r="L102" s="168" t="str">
        <f aca="false">IF(B102&gt;0,"ok","ocultar")</f>
        <v>ocultar</v>
      </c>
      <c r="M102" s="511" t="n">
        <f aca="false">ROUND(IF($O102&lt;&gt;0,$O102*(INFORMAÇÕES!$T$113/INFORMAÇÕES!$T$117),0),2)</f>
        <v>0</v>
      </c>
      <c r="N102" s="511" t="n">
        <f aca="false">ROUND(IF($O102&lt;&gt;0,$O102*(INFORMAÇÕES!$T$114/INFORMAÇÕES!$T$117),0),2)</f>
        <v>0</v>
      </c>
      <c r="O102" s="512" t="n">
        <f aca="false">IF(E102=0,G102,0)</f>
        <v>0</v>
      </c>
      <c r="Q102" s="88"/>
      <c r="R102" s="163" t="n">
        <f aca="false">IF(E102&lt;&gt;0,G102,0)</f>
        <v>0</v>
      </c>
      <c r="S102" s="157" t="n">
        <f aca="false">IF(B102=0,S101,IF(ISNONTEXT(B102)=TRUE(),INT(B102),INT(LEFT(B102,FIND(".",B102)-1))))</f>
        <v>3</v>
      </c>
      <c r="T102" s="157" t="str">
        <f aca="false">IF(T103=1,1,IF(B102&lt;&gt;0,1,IF(C102&lt;&gt;0,1,IF(D102&lt;&gt;0,1,IF('ORÇ.GLOBAL REF.'!E102&lt;&gt;0,1,"")))))</f>
        <v/>
      </c>
      <c r="U102" s="157" t="str">
        <f aca="false">IF(S102=0," ",IF(S102&lt;&gt;S101,S102," "))</f>
        <v> </v>
      </c>
      <c r="V102" s="180"/>
    </row>
    <row r="103" s="174" customFormat="true" ht="14.25" hidden="false" customHeight="false" outlineLevel="0" collapsed="false">
      <c r="A103" s="159" t="n">
        <v>92</v>
      </c>
      <c r="B103" s="160" t="n">
        <f aca="false">IF('ORÇ.GLOBAL P CAIXA'!K103="EXEC.",0,'ORÇ.GLOBAL P CAIXA'!M103)</f>
        <v>0</v>
      </c>
      <c r="C103" s="161" t="n">
        <f aca="false">IF('ORÇ.GLOBAL P CAIXA'!K103="EXEC.",0,'ORÇ.GLOBAL P CAIXA'!O103)</f>
        <v>0</v>
      </c>
      <c r="D103" s="162" t="n">
        <f aca="false">IF('ORÇ.GLOBAL P CAIXA'!K103="EXEC.",0,'ORÇ.GLOBAL P CAIXA'!P103)</f>
        <v>0</v>
      </c>
      <c r="E103" s="163" t="n">
        <f aca="false">IF('ORÇ.GLOBAL P CAIXA'!K103="EXEC.",0,ROUND('ORÇ.GLOBAL P CAIXA'!Q103,2))</f>
        <v>0</v>
      </c>
      <c r="F103" s="163" t="n">
        <f aca="false">IF('ORÇ.GLOBAL P CAIXA'!K103="EXEC.",0,TRUNC((1+(IF(OR(H103=0,H103=""),'BDI REF.'!$K$5,CHOOSE(H103,'BDI REF.'!$K$5,'BDI REF.'!$K$6,'BDI REF.'!$K$7))))*'ORÇ.GLOBAL P CAIXA'!R103,2))</f>
        <v>0</v>
      </c>
      <c r="G103" s="163" t="n">
        <f aca="false">IF('ORÇ.GLOBAL P CAIXA'!K103="EXEC.",0,IF(E103&lt;&gt;0,ROUND(E103*F103,2),IF(R103=0,(SUMIF($S$12:$S$1011,B103,$R$12:$R$1011)),R103)))</f>
        <v>0</v>
      </c>
      <c r="H103" s="509" t="str">
        <f aca="false">IF('ORÇ.GLOBAL P CAIXA'!K103="EXEC.","",IF('ORÇ.GLOBAL P CAIXA'!H103&gt;0,'ORÇ.GLOBAL P CAIXA'!H103,""))</f>
        <v/>
      </c>
      <c r="I103" s="509" t="str">
        <f aca="false">IF('ORÇ.GLOBAL P CAIXA'!K103="EXEC.","",IF('ORÇ.GLOBAL P CAIXA'!I103&gt;0,'ORÇ.GLOBAL P CAIXA'!I103,""))</f>
        <v/>
      </c>
      <c r="J103" s="510" t="str">
        <f aca="false">IF('ORÇ.GLOBAL P CAIXA'!K103="EXEC.","",IF('ORÇ.GLOBAL P CAIXA'!J103&gt;0,'ORÇ.GLOBAL P CAIXA'!J103,""))</f>
        <v/>
      </c>
      <c r="K103" s="115"/>
      <c r="L103" s="168" t="str">
        <f aca="false">IF(B103&gt;0,"ok","ocultar")</f>
        <v>ocultar</v>
      </c>
      <c r="M103" s="511" t="n">
        <f aca="false">ROUND(IF($O103&lt;&gt;0,$O103*(INFORMAÇÕES!$T$113/INFORMAÇÕES!$T$117),0),2)</f>
        <v>0</v>
      </c>
      <c r="N103" s="511" t="n">
        <f aca="false">ROUND(IF($O103&lt;&gt;0,$O103*(INFORMAÇÕES!$T$114/INFORMAÇÕES!$T$117),0),2)</f>
        <v>0</v>
      </c>
      <c r="O103" s="512" t="n">
        <f aca="false">IF(E103=0,G103,0)</f>
        <v>0</v>
      </c>
      <c r="Q103" s="88"/>
      <c r="R103" s="163" t="n">
        <f aca="false">IF(E103&lt;&gt;0,G103,0)</f>
        <v>0</v>
      </c>
      <c r="S103" s="157" t="n">
        <f aca="false">IF(B103=0,S102,IF(ISNONTEXT(B103)=TRUE(),INT(B103),INT(LEFT(B103,FIND(".",B103)-1))))</f>
        <v>3</v>
      </c>
      <c r="T103" s="157" t="str">
        <f aca="false">IF(T104=1,1,IF(B103&lt;&gt;0,1,IF(C103&lt;&gt;0,1,IF(D103&lt;&gt;0,1,IF('ORÇ.GLOBAL REF.'!E103&lt;&gt;0,1,"")))))</f>
        <v/>
      </c>
      <c r="U103" s="157" t="str">
        <f aca="false">IF(S103=0," ",IF(S103&lt;&gt;S102,S103," "))</f>
        <v> </v>
      </c>
      <c r="V103" s="180"/>
    </row>
    <row r="104" s="174" customFormat="true" ht="14.25" hidden="false" customHeight="false" outlineLevel="0" collapsed="false">
      <c r="A104" s="159" t="n">
        <v>93</v>
      </c>
      <c r="B104" s="160" t="n">
        <f aca="false">IF('ORÇ.GLOBAL P CAIXA'!K104="EXEC.",0,'ORÇ.GLOBAL P CAIXA'!M104)</f>
        <v>0</v>
      </c>
      <c r="C104" s="161" t="n">
        <f aca="false">IF('ORÇ.GLOBAL P CAIXA'!K104="EXEC.",0,'ORÇ.GLOBAL P CAIXA'!O104)</f>
        <v>0</v>
      </c>
      <c r="D104" s="162" t="n">
        <f aca="false">IF('ORÇ.GLOBAL P CAIXA'!K104="EXEC.",0,'ORÇ.GLOBAL P CAIXA'!P104)</f>
        <v>0</v>
      </c>
      <c r="E104" s="163" t="n">
        <f aca="false">IF('ORÇ.GLOBAL P CAIXA'!K104="EXEC.",0,ROUND('ORÇ.GLOBAL P CAIXA'!Q104,2))</f>
        <v>0</v>
      </c>
      <c r="F104" s="163" t="n">
        <f aca="false">IF('ORÇ.GLOBAL P CAIXA'!K104="EXEC.",0,TRUNC((1+(IF(OR(H104=0,H104=""),'BDI REF.'!$K$5,CHOOSE(H104,'BDI REF.'!$K$5,'BDI REF.'!$K$6,'BDI REF.'!$K$7))))*'ORÇ.GLOBAL P CAIXA'!R104,2))</f>
        <v>0</v>
      </c>
      <c r="G104" s="163" t="n">
        <f aca="false">IF('ORÇ.GLOBAL P CAIXA'!K104="EXEC.",0,IF(E104&lt;&gt;0,ROUND(E104*F104,2),IF(R104=0,(SUMIF($S$12:$S$1011,B104,$R$12:$R$1011)),R104)))</f>
        <v>0</v>
      </c>
      <c r="H104" s="509" t="str">
        <f aca="false">IF('ORÇ.GLOBAL P CAIXA'!K104="EXEC.","",IF('ORÇ.GLOBAL P CAIXA'!H104&gt;0,'ORÇ.GLOBAL P CAIXA'!H104,""))</f>
        <v/>
      </c>
      <c r="I104" s="509" t="str">
        <f aca="false">IF('ORÇ.GLOBAL P CAIXA'!K104="EXEC.","",IF('ORÇ.GLOBAL P CAIXA'!I104&gt;0,'ORÇ.GLOBAL P CAIXA'!I104,""))</f>
        <v/>
      </c>
      <c r="J104" s="510" t="str">
        <f aca="false">IF('ORÇ.GLOBAL P CAIXA'!K104="EXEC.","",IF('ORÇ.GLOBAL P CAIXA'!J104&gt;0,'ORÇ.GLOBAL P CAIXA'!J104,""))</f>
        <v/>
      </c>
      <c r="K104" s="115"/>
      <c r="L104" s="168" t="str">
        <f aca="false">IF(B104&gt;0,"ok","ocultar")</f>
        <v>ocultar</v>
      </c>
      <c r="M104" s="511" t="n">
        <f aca="false">ROUND(IF($O104&lt;&gt;0,$O104*(INFORMAÇÕES!$T$113/INFORMAÇÕES!$T$117),0),2)</f>
        <v>0</v>
      </c>
      <c r="N104" s="511" t="n">
        <f aca="false">ROUND(IF($O104&lt;&gt;0,$O104*(INFORMAÇÕES!$T$114/INFORMAÇÕES!$T$117),0),2)</f>
        <v>0</v>
      </c>
      <c r="O104" s="512" t="n">
        <f aca="false">IF(E104=0,G104,0)</f>
        <v>0</v>
      </c>
      <c r="Q104" s="88"/>
      <c r="R104" s="163" t="n">
        <f aca="false">IF(E104&lt;&gt;0,G104,0)</f>
        <v>0</v>
      </c>
      <c r="S104" s="157" t="n">
        <f aca="false">IF(B104=0,S103,IF(ISNONTEXT(B104)=TRUE(),INT(B104),INT(LEFT(B104,FIND(".",B104)-1))))</f>
        <v>3</v>
      </c>
      <c r="T104" s="157" t="str">
        <f aca="false">IF(T105=1,1,IF(B104&lt;&gt;0,1,IF(C104&lt;&gt;0,1,IF(D104&lt;&gt;0,1,IF('ORÇ.GLOBAL REF.'!E104&lt;&gt;0,1,"")))))</f>
        <v/>
      </c>
      <c r="U104" s="157" t="str">
        <f aca="false">IF(S104=0," ",IF(S104&lt;&gt;S103,S104," "))</f>
        <v> </v>
      </c>
      <c r="V104" s="180"/>
    </row>
    <row r="105" s="174" customFormat="true" ht="14.25" hidden="false" customHeight="false" outlineLevel="0" collapsed="false">
      <c r="A105" s="159" t="n">
        <v>94</v>
      </c>
      <c r="B105" s="160" t="n">
        <f aca="false">IF('ORÇ.GLOBAL P CAIXA'!K105="EXEC.",0,'ORÇ.GLOBAL P CAIXA'!M105)</f>
        <v>0</v>
      </c>
      <c r="C105" s="161" t="n">
        <f aca="false">IF('ORÇ.GLOBAL P CAIXA'!K105="EXEC.",0,'ORÇ.GLOBAL P CAIXA'!O105)</f>
        <v>0</v>
      </c>
      <c r="D105" s="162" t="n">
        <f aca="false">IF('ORÇ.GLOBAL P CAIXA'!K105="EXEC.",0,'ORÇ.GLOBAL P CAIXA'!P105)</f>
        <v>0</v>
      </c>
      <c r="E105" s="163" t="n">
        <f aca="false">IF('ORÇ.GLOBAL P CAIXA'!K105="EXEC.",0,ROUND('ORÇ.GLOBAL P CAIXA'!Q105,2))</f>
        <v>0</v>
      </c>
      <c r="F105" s="163" t="n">
        <f aca="false">IF('ORÇ.GLOBAL P CAIXA'!K105="EXEC.",0,TRUNC((1+(IF(OR(H105=0,H105=""),'BDI REF.'!$K$5,CHOOSE(H105,'BDI REF.'!$K$5,'BDI REF.'!$K$6,'BDI REF.'!$K$7))))*'ORÇ.GLOBAL P CAIXA'!R105,2))</f>
        <v>0</v>
      </c>
      <c r="G105" s="163" t="n">
        <f aca="false">IF('ORÇ.GLOBAL P CAIXA'!K105="EXEC.",0,IF(E105&lt;&gt;0,ROUND(E105*F105,2),IF(R105=0,(SUMIF($S$12:$S$1011,B105,$R$12:$R$1011)),R105)))</f>
        <v>0</v>
      </c>
      <c r="H105" s="509" t="str">
        <f aca="false">IF('ORÇ.GLOBAL P CAIXA'!K105="EXEC.","",IF('ORÇ.GLOBAL P CAIXA'!H105&gt;0,'ORÇ.GLOBAL P CAIXA'!H105,""))</f>
        <v/>
      </c>
      <c r="I105" s="509" t="str">
        <f aca="false">IF('ORÇ.GLOBAL P CAIXA'!K105="EXEC.","",IF('ORÇ.GLOBAL P CAIXA'!I105&gt;0,'ORÇ.GLOBAL P CAIXA'!I105,""))</f>
        <v/>
      </c>
      <c r="J105" s="510" t="str">
        <f aca="false">IF('ORÇ.GLOBAL P CAIXA'!K105="EXEC.","",IF('ORÇ.GLOBAL P CAIXA'!J105&gt;0,'ORÇ.GLOBAL P CAIXA'!J105,""))</f>
        <v/>
      </c>
      <c r="K105" s="115"/>
      <c r="L105" s="168" t="str">
        <f aca="false">IF(B105&gt;0,"ok","ocultar")</f>
        <v>ocultar</v>
      </c>
      <c r="M105" s="511" t="n">
        <f aca="false">ROUND(IF($O105&lt;&gt;0,$O105*(INFORMAÇÕES!$T$113/INFORMAÇÕES!$T$117),0),2)</f>
        <v>0</v>
      </c>
      <c r="N105" s="511" t="n">
        <f aca="false">ROUND(IF($O105&lt;&gt;0,$O105*(INFORMAÇÕES!$T$114/INFORMAÇÕES!$T$117),0),2)</f>
        <v>0</v>
      </c>
      <c r="O105" s="512" t="n">
        <f aca="false">IF(E105=0,G105,0)</f>
        <v>0</v>
      </c>
      <c r="Q105" s="88"/>
      <c r="R105" s="163" t="n">
        <f aca="false">IF(E105&lt;&gt;0,G105,0)</f>
        <v>0</v>
      </c>
      <c r="S105" s="157" t="n">
        <f aca="false">IF(B105=0,S104,IF(ISNONTEXT(B105)=TRUE(),INT(B105),INT(LEFT(B105,FIND(".",B105)-1))))</f>
        <v>3</v>
      </c>
      <c r="T105" s="157" t="str">
        <f aca="false">IF(T106=1,1,IF(B105&lt;&gt;0,1,IF(C105&lt;&gt;0,1,IF(D105&lt;&gt;0,1,IF('ORÇ.GLOBAL REF.'!E105&lt;&gt;0,1,"")))))</f>
        <v/>
      </c>
      <c r="U105" s="157" t="str">
        <f aca="false">IF(S105=0," ",IF(S105&lt;&gt;S104,S105," "))</f>
        <v> </v>
      </c>
      <c r="V105" s="180"/>
    </row>
    <row r="106" s="174" customFormat="true" ht="14.25" hidden="false" customHeight="false" outlineLevel="0" collapsed="false">
      <c r="A106" s="159" t="n">
        <v>95</v>
      </c>
      <c r="B106" s="160" t="n">
        <f aca="false">IF('ORÇ.GLOBAL P CAIXA'!K106="EXEC.",0,'ORÇ.GLOBAL P CAIXA'!M106)</f>
        <v>0</v>
      </c>
      <c r="C106" s="161" t="n">
        <f aca="false">IF('ORÇ.GLOBAL P CAIXA'!K106="EXEC.",0,'ORÇ.GLOBAL P CAIXA'!O106)</f>
        <v>0</v>
      </c>
      <c r="D106" s="162" t="n">
        <f aca="false">IF('ORÇ.GLOBAL P CAIXA'!K106="EXEC.",0,'ORÇ.GLOBAL P CAIXA'!P106)</f>
        <v>0</v>
      </c>
      <c r="E106" s="163" t="n">
        <f aca="false">IF('ORÇ.GLOBAL P CAIXA'!K106="EXEC.",0,ROUND('ORÇ.GLOBAL P CAIXA'!Q106,2))</f>
        <v>0</v>
      </c>
      <c r="F106" s="163" t="n">
        <f aca="false">IF('ORÇ.GLOBAL P CAIXA'!K106="EXEC.",0,TRUNC((1+(IF(OR(H106=0,H106=""),'BDI REF.'!$K$5,CHOOSE(H106,'BDI REF.'!$K$5,'BDI REF.'!$K$6,'BDI REF.'!$K$7))))*'ORÇ.GLOBAL P CAIXA'!R106,2))</f>
        <v>0</v>
      </c>
      <c r="G106" s="163" t="n">
        <f aca="false">IF('ORÇ.GLOBAL P CAIXA'!K106="EXEC.",0,IF(E106&lt;&gt;0,ROUND(E106*F106,2),IF(R106=0,(SUMIF($S$12:$S$1011,B106,$R$12:$R$1011)),R106)))</f>
        <v>0</v>
      </c>
      <c r="H106" s="509" t="str">
        <f aca="false">IF('ORÇ.GLOBAL P CAIXA'!K106="EXEC.","",IF('ORÇ.GLOBAL P CAIXA'!H106&gt;0,'ORÇ.GLOBAL P CAIXA'!H106,""))</f>
        <v/>
      </c>
      <c r="I106" s="509" t="str">
        <f aca="false">IF('ORÇ.GLOBAL P CAIXA'!K106="EXEC.","",IF('ORÇ.GLOBAL P CAIXA'!I106&gt;0,'ORÇ.GLOBAL P CAIXA'!I106,""))</f>
        <v/>
      </c>
      <c r="J106" s="510" t="str">
        <f aca="false">IF('ORÇ.GLOBAL P CAIXA'!K106="EXEC.","",IF('ORÇ.GLOBAL P CAIXA'!J106&gt;0,'ORÇ.GLOBAL P CAIXA'!J106,""))</f>
        <v/>
      </c>
      <c r="K106" s="115"/>
      <c r="L106" s="168" t="str">
        <f aca="false">IF(B106&gt;0,"ok","ocultar")</f>
        <v>ocultar</v>
      </c>
      <c r="M106" s="511" t="n">
        <f aca="false">ROUND(IF($O106&lt;&gt;0,$O106*(INFORMAÇÕES!$T$113/INFORMAÇÕES!$T$117),0),2)</f>
        <v>0</v>
      </c>
      <c r="N106" s="511" t="n">
        <f aca="false">ROUND(IF($O106&lt;&gt;0,$O106*(INFORMAÇÕES!$T$114/INFORMAÇÕES!$T$117),0),2)</f>
        <v>0</v>
      </c>
      <c r="O106" s="512" t="n">
        <f aca="false">IF(E106=0,G106,0)</f>
        <v>0</v>
      </c>
      <c r="Q106" s="88"/>
      <c r="R106" s="163" t="n">
        <f aca="false">IF(E106&lt;&gt;0,G106,0)</f>
        <v>0</v>
      </c>
      <c r="S106" s="157" t="n">
        <f aca="false">IF(B106=0,S105,IF(ISNONTEXT(B106)=TRUE(),INT(B106),INT(LEFT(B106,FIND(".",B106)-1))))</f>
        <v>3</v>
      </c>
      <c r="T106" s="157" t="str">
        <f aca="false">IF(T107=1,1,IF(B106&lt;&gt;0,1,IF(C106&lt;&gt;0,1,IF(D106&lt;&gt;0,1,IF('ORÇ.GLOBAL REF.'!E106&lt;&gt;0,1,"")))))</f>
        <v/>
      </c>
      <c r="U106" s="157" t="str">
        <f aca="false">IF(S106=0," ",IF(S106&lt;&gt;S105,S106," "))</f>
        <v> </v>
      </c>
      <c r="V106" s="180"/>
    </row>
    <row r="107" s="174" customFormat="true" ht="14.25" hidden="false" customHeight="false" outlineLevel="0" collapsed="false">
      <c r="A107" s="159" t="n">
        <v>96</v>
      </c>
      <c r="B107" s="160" t="n">
        <f aca="false">IF('ORÇ.GLOBAL P CAIXA'!K107="EXEC.",0,'ORÇ.GLOBAL P CAIXA'!M107)</f>
        <v>0</v>
      </c>
      <c r="C107" s="161" t="n">
        <f aca="false">IF('ORÇ.GLOBAL P CAIXA'!K107="EXEC.",0,'ORÇ.GLOBAL P CAIXA'!O107)</f>
        <v>0</v>
      </c>
      <c r="D107" s="162" t="n">
        <f aca="false">IF('ORÇ.GLOBAL P CAIXA'!K107="EXEC.",0,'ORÇ.GLOBAL P CAIXA'!P107)</f>
        <v>0</v>
      </c>
      <c r="E107" s="163" t="n">
        <f aca="false">IF('ORÇ.GLOBAL P CAIXA'!K107="EXEC.",0,ROUND('ORÇ.GLOBAL P CAIXA'!Q107,2))</f>
        <v>0</v>
      </c>
      <c r="F107" s="163" t="n">
        <f aca="false">IF('ORÇ.GLOBAL P CAIXA'!K107="EXEC.",0,TRUNC((1+(IF(OR(H107=0,H107=""),'BDI REF.'!$K$5,CHOOSE(H107,'BDI REF.'!$K$5,'BDI REF.'!$K$6,'BDI REF.'!$K$7))))*'ORÇ.GLOBAL P CAIXA'!R107,2))</f>
        <v>0</v>
      </c>
      <c r="G107" s="163" t="n">
        <f aca="false">IF('ORÇ.GLOBAL P CAIXA'!K107="EXEC.",0,IF(E107&lt;&gt;0,ROUND(E107*F107,2),IF(R107=0,(SUMIF($S$12:$S$1011,B107,$R$12:$R$1011)),R107)))</f>
        <v>0</v>
      </c>
      <c r="H107" s="509" t="str">
        <f aca="false">IF('ORÇ.GLOBAL P CAIXA'!K107="EXEC.","",IF('ORÇ.GLOBAL P CAIXA'!H107&gt;0,'ORÇ.GLOBAL P CAIXA'!H107,""))</f>
        <v/>
      </c>
      <c r="I107" s="509" t="str">
        <f aca="false">IF('ORÇ.GLOBAL P CAIXA'!K107="EXEC.","",IF('ORÇ.GLOBAL P CAIXA'!I107&gt;0,'ORÇ.GLOBAL P CAIXA'!I107,""))</f>
        <v/>
      </c>
      <c r="J107" s="510" t="str">
        <f aca="false">IF('ORÇ.GLOBAL P CAIXA'!K107="EXEC.","",IF('ORÇ.GLOBAL P CAIXA'!J107&gt;0,'ORÇ.GLOBAL P CAIXA'!J107,""))</f>
        <v/>
      </c>
      <c r="K107" s="115"/>
      <c r="L107" s="168" t="str">
        <f aca="false">IF(B107&gt;0,"ok","ocultar")</f>
        <v>ocultar</v>
      </c>
      <c r="M107" s="511" t="n">
        <f aca="false">ROUND(IF($O107&lt;&gt;0,$O107*(INFORMAÇÕES!$T$113/INFORMAÇÕES!$T$117),0),2)</f>
        <v>0</v>
      </c>
      <c r="N107" s="511" t="n">
        <f aca="false">ROUND(IF($O107&lt;&gt;0,$O107*(INFORMAÇÕES!$T$114/INFORMAÇÕES!$T$117),0),2)</f>
        <v>0</v>
      </c>
      <c r="O107" s="512" t="n">
        <f aca="false">IF(E107=0,G107,0)</f>
        <v>0</v>
      </c>
      <c r="Q107" s="88"/>
      <c r="R107" s="163" t="n">
        <f aca="false">IF(E107&lt;&gt;0,G107,0)</f>
        <v>0</v>
      </c>
      <c r="S107" s="157" t="n">
        <f aca="false">IF(B107=0,S106,IF(ISNONTEXT(B107)=TRUE(),INT(B107),INT(LEFT(B107,FIND(".",B107)-1))))</f>
        <v>3</v>
      </c>
      <c r="T107" s="157" t="str">
        <f aca="false">IF(T108=1,1,IF(B107&lt;&gt;0,1,IF(C107&lt;&gt;0,1,IF(D107&lt;&gt;0,1,IF('ORÇ.GLOBAL REF.'!E107&lt;&gt;0,1,"")))))</f>
        <v/>
      </c>
      <c r="U107" s="157" t="str">
        <f aca="false">IF(S107=0," ",IF(S107&lt;&gt;S106,S107," "))</f>
        <v> </v>
      </c>
      <c r="V107" s="180"/>
    </row>
    <row r="108" s="174" customFormat="true" ht="14.25" hidden="false" customHeight="false" outlineLevel="0" collapsed="false">
      <c r="A108" s="159" t="n">
        <v>97</v>
      </c>
      <c r="B108" s="160" t="n">
        <f aca="false">IF('ORÇ.GLOBAL P CAIXA'!K108="EXEC.",0,'ORÇ.GLOBAL P CAIXA'!M108)</f>
        <v>0</v>
      </c>
      <c r="C108" s="161" t="n">
        <f aca="false">IF('ORÇ.GLOBAL P CAIXA'!K108="EXEC.",0,'ORÇ.GLOBAL P CAIXA'!O108)</f>
        <v>0</v>
      </c>
      <c r="D108" s="162" t="n">
        <f aca="false">IF('ORÇ.GLOBAL P CAIXA'!K108="EXEC.",0,'ORÇ.GLOBAL P CAIXA'!P108)</f>
        <v>0</v>
      </c>
      <c r="E108" s="163" t="n">
        <f aca="false">IF('ORÇ.GLOBAL P CAIXA'!K108="EXEC.",0,ROUND('ORÇ.GLOBAL P CAIXA'!Q108,2))</f>
        <v>0</v>
      </c>
      <c r="F108" s="163" t="n">
        <f aca="false">IF('ORÇ.GLOBAL P CAIXA'!K108="EXEC.",0,TRUNC((1+(IF(OR(H108=0,H108=""),'BDI REF.'!$K$5,CHOOSE(H108,'BDI REF.'!$K$5,'BDI REF.'!$K$6,'BDI REF.'!$K$7))))*'ORÇ.GLOBAL P CAIXA'!R108,2))</f>
        <v>0</v>
      </c>
      <c r="G108" s="163" t="n">
        <f aca="false">IF('ORÇ.GLOBAL P CAIXA'!K108="EXEC.",0,IF(E108&lt;&gt;0,ROUND(E108*F108,2),IF(R108=0,(SUMIF($S$12:$S$1011,B108,$R$12:$R$1011)),R108)))</f>
        <v>0</v>
      </c>
      <c r="H108" s="509" t="str">
        <f aca="false">IF('ORÇ.GLOBAL P CAIXA'!K108="EXEC.","",IF('ORÇ.GLOBAL P CAIXA'!H108&gt;0,'ORÇ.GLOBAL P CAIXA'!H108,""))</f>
        <v/>
      </c>
      <c r="I108" s="509" t="str">
        <f aca="false">IF('ORÇ.GLOBAL P CAIXA'!K108="EXEC.","",IF('ORÇ.GLOBAL P CAIXA'!I108&gt;0,'ORÇ.GLOBAL P CAIXA'!I108,""))</f>
        <v/>
      </c>
      <c r="J108" s="510" t="str">
        <f aca="false">IF('ORÇ.GLOBAL P CAIXA'!K108="EXEC.","",IF('ORÇ.GLOBAL P CAIXA'!J108&gt;0,'ORÇ.GLOBAL P CAIXA'!J108,""))</f>
        <v/>
      </c>
      <c r="K108" s="115"/>
      <c r="L108" s="168" t="str">
        <f aca="false">IF(B108&gt;0,"ok","ocultar")</f>
        <v>ocultar</v>
      </c>
      <c r="M108" s="511" t="n">
        <f aca="false">ROUND(IF($O108&lt;&gt;0,$O108*(INFORMAÇÕES!$T$113/INFORMAÇÕES!$T$117),0),2)</f>
        <v>0</v>
      </c>
      <c r="N108" s="511" t="n">
        <f aca="false">ROUND(IF($O108&lt;&gt;0,$O108*(INFORMAÇÕES!$T$114/INFORMAÇÕES!$T$117),0),2)</f>
        <v>0</v>
      </c>
      <c r="O108" s="512" t="n">
        <f aca="false">IF(E108=0,G108,0)</f>
        <v>0</v>
      </c>
      <c r="Q108" s="88"/>
      <c r="R108" s="163" t="n">
        <f aca="false">IF(E108&lt;&gt;0,G108,0)</f>
        <v>0</v>
      </c>
      <c r="S108" s="157" t="n">
        <f aca="false">IF(B108=0,S107,IF(ISNONTEXT(B108)=TRUE(),INT(B108),INT(LEFT(B108,FIND(".",B108)-1))))</f>
        <v>3</v>
      </c>
      <c r="T108" s="157" t="str">
        <f aca="false">IF(T109=1,1,IF(B108&lt;&gt;0,1,IF(C108&lt;&gt;0,1,IF(D108&lt;&gt;0,1,IF('ORÇ.GLOBAL REF.'!E108&lt;&gt;0,1,"")))))</f>
        <v/>
      </c>
      <c r="U108" s="157" t="str">
        <f aca="false">IF(S108=0," ",IF(S108&lt;&gt;S107,S108," "))</f>
        <v> </v>
      </c>
      <c r="V108" s="180"/>
    </row>
    <row r="109" s="174" customFormat="true" ht="14.25" hidden="false" customHeight="false" outlineLevel="0" collapsed="false">
      <c r="A109" s="159" t="n">
        <v>98</v>
      </c>
      <c r="B109" s="160" t="n">
        <f aca="false">IF('ORÇ.GLOBAL P CAIXA'!K109="EXEC.",0,'ORÇ.GLOBAL P CAIXA'!M109)</f>
        <v>0</v>
      </c>
      <c r="C109" s="161" t="n">
        <f aca="false">IF('ORÇ.GLOBAL P CAIXA'!K109="EXEC.",0,'ORÇ.GLOBAL P CAIXA'!O109)</f>
        <v>0</v>
      </c>
      <c r="D109" s="162" t="n">
        <f aca="false">IF('ORÇ.GLOBAL P CAIXA'!K109="EXEC.",0,'ORÇ.GLOBAL P CAIXA'!P109)</f>
        <v>0</v>
      </c>
      <c r="E109" s="163" t="n">
        <f aca="false">IF('ORÇ.GLOBAL P CAIXA'!K109="EXEC.",0,ROUND('ORÇ.GLOBAL P CAIXA'!Q109,2))</f>
        <v>0</v>
      </c>
      <c r="F109" s="163" t="n">
        <f aca="false">IF('ORÇ.GLOBAL P CAIXA'!K109="EXEC.",0,TRUNC((1+(IF(OR(H109=0,H109=""),'BDI REF.'!$K$5,CHOOSE(H109,'BDI REF.'!$K$5,'BDI REF.'!$K$6,'BDI REF.'!$K$7))))*'ORÇ.GLOBAL P CAIXA'!R109,2))</f>
        <v>0</v>
      </c>
      <c r="G109" s="163" t="n">
        <f aca="false">IF('ORÇ.GLOBAL P CAIXA'!K109="EXEC.",0,IF(E109&lt;&gt;0,ROUND(E109*F109,2),IF(R109=0,(SUMIF($S$12:$S$1011,B109,$R$12:$R$1011)),R109)))</f>
        <v>0</v>
      </c>
      <c r="H109" s="509" t="str">
        <f aca="false">IF('ORÇ.GLOBAL P CAIXA'!K109="EXEC.","",IF('ORÇ.GLOBAL P CAIXA'!H109&gt;0,'ORÇ.GLOBAL P CAIXA'!H109,""))</f>
        <v/>
      </c>
      <c r="I109" s="509" t="str">
        <f aca="false">IF('ORÇ.GLOBAL P CAIXA'!K109="EXEC.","",IF('ORÇ.GLOBAL P CAIXA'!I109&gt;0,'ORÇ.GLOBAL P CAIXA'!I109,""))</f>
        <v/>
      </c>
      <c r="J109" s="510" t="str">
        <f aca="false">IF('ORÇ.GLOBAL P CAIXA'!K109="EXEC.","",IF('ORÇ.GLOBAL P CAIXA'!J109&gt;0,'ORÇ.GLOBAL P CAIXA'!J109,""))</f>
        <v/>
      </c>
      <c r="K109" s="115"/>
      <c r="L109" s="168" t="str">
        <f aca="false">IF(B109&gt;0,"ok","ocultar")</f>
        <v>ocultar</v>
      </c>
      <c r="M109" s="511" t="n">
        <f aca="false">ROUND(IF($O109&lt;&gt;0,$O109*(INFORMAÇÕES!$T$113/INFORMAÇÕES!$T$117),0),2)</f>
        <v>0</v>
      </c>
      <c r="N109" s="511" t="n">
        <f aca="false">ROUND(IF($O109&lt;&gt;0,$O109*(INFORMAÇÕES!$T$114/INFORMAÇÕES!$T$117),0),2)</f>
        <v>0</v>
      </c>
      <c r="O109" s="512" t="n">
        <f aca="false">IF(E109=0,G109,0)</f>
        <v>0</v>
      </c>
      <c r="Q109" s="88"/>
      <c r="R109" s="163" t="n">
        <f aca="false">IF(E109&lt;&gt;0,G109,0)</f>
        <v>0</v>
      </c>
      <c r="S109" s="157" t="n">
        <f aca="false">IF(B109=0,S108,IF(ISNONTEXT(B109)=TRUE(),INT(B109),INT(LEFT(B109,FIND(".",B109)-1))))</f>
        <v>3</v>
      </c>
      <c r="T109" s="157" t="str">
        <f aca="false">IF(T110=1,1,IF(B109&lt;&gt;0,1,IF(C109&lt;&gt;0,1,IF(D109&lt;&gt;0,1,IF('ORÇ.GLOBAL REF.'!E109&lt;&gt;0,1,"")))))</f>
        <v/>
      </c>
      <c r="U109" s="157" t="str">
        <f aca="false">IF(S109=0," ",IF(S109&lt;&gt;S108,S109," "))</f>
        <v> </v>
      </c>
      <c r="V109" s="180"/>
    </row>
    <row r="110" s="174" customFormat="true" ht="14.25" hidden="false" customHeight="false" outlineLevel="0" collapsed="false">
      <c r="A110" s="159" t="n">
        <v>99</v>
      </c>
      <c r="B110" s="160" t="n">
        <f aca="false">IF('ORÇ.GLOBAL P CAIXA'!K110="EXEC.",0,'ORÇ.GLOBAL P CAIXA'!M110)</f>
        <v>0</v>
      </c>
      <c r="C110" s="161" t="n">
        <f aca="false">IF('ORÇ.GLOBAL P CAIXA'!K110="EXEC.",0,'ORÇ.GLOBAL P CAIXA'!O110)</f>
        <v>0</v>
      </c>
      <c r="D110" s="162" t="n">
        <f aca="false">IF('ORÇ.GLOBAL P CAIXA'!K110="EXEC.",0,'ORÇ.GLOBAL P CAIXA'!P110)</f>
        <v>0</v>
      </c>
      <c r="E110" s="163" t="n">
        <f aca="false">IF('ORÇ.GLOBAL P CAIXA'!K110="EXEC.",0,ROUND('ORÇ.GLOBAL P CAIXA'!Q110,2))</f>
        <v>0</v>
      </c>
      <c r="F110" s="163" t="n">
        <f aca="false">IF('ORÇ.GLOBAL P CAIXA'!K110="EXEC.",0,TRUNC((1+(IF(OR(H110=0,H110=""),'BDI REF.'!$K$5,CHOOSE(H110,'BDI REF.'!$K$5,'BDI REF.'!$K$6,'BDI REF.'!$K$7))))*'ORÇ.GLOBAL P CAIXA'!R110,2))</f>
        <v>0</v>
      </c>
      <c r="G110" s="163" t="n">
        <f aca="false">IF('ORÇ.GLOBAL P CAIXA'!K110="EXEC.",0,IF(E110&lt;&gt;0,ROUND(E110*F110,2),IF(R110=0,(SUMIF($S$12:$S$1011,B110,$R$12:$R$1011)),R110)))</f>
        <v>0</v>
      </c>
      <c r="H110" s="509" t="str">
        <f aca="false">IF('ORÇ.GLOBAL P CAIXA'!K110="EXEC.","",IF('ORÇ.GLOBAL P CAIXA'!H110&gt;0,'ORÇ.GLOBAL P CAIXA'!H110,""))</f>
        <v/>
      </c>
      <c r="I110" s="509" t="str">
        <f aca="false">IF('ORÇ.GLOBAL P CAIXA'!K110="EXEC.","",IF('ORÇ.GLOBAL P CAIXA'!I110&gt;0,'ORÇ.GLOBAL P CAIXA'!I110,""))</f>
        <v/>
      </c>
      <c r="J110" s="510" t="str">
        <f aca="false">IF('ORÇ.GLOBAL P CAIXA'!K110="EXEC.","",IF('ORÇ.GLOBAL P CAIXA'!J110&gt;0,'ORÇ.GLOBAL P CAIXA'!J110,""))</f>
        <v/>
      </c>
      <c r="K110" s="115"/>
      <c r="L110" s="168" t="str">
        <f aca="false">IF(B110&gt;0,"ok","ocultar")</f>
        <v>ocultar</v>
      </c>
      <c r="M110" s="511" t="n">
        <f aca="false">ROUND(IF($O110&lt;&gt;0,$O110*(INFORMAÇÕES!$T$113/INFORMAÇÕES!$T$117),0),2)</f>
        <v>0</v>
      </c>
      <c r="N110" s="511" t="n">
        <f aca="false">ROUND(IF($O110&lt;&gt;0,$O110*(INFORMAÇÕES!$T$114/INFORMAÇÕES!$T$117),0),2)</f>
        <v>0</v>
      </c>
      <c r="O110" s="512" t="n">
        <f aca="false">IF(E110=0,G110,0)</f>
        <v>0</v>
      </c>
      <c r="Q110" s="88"/>
      <c r="R110" s="163" t="n">
        <f aca="false">IF(E110&lt;&gt;0,G110,0)</f>
        <v>0</v>
      </c>
      <c r="S110" s="157" t="n">
        <f aca="false">IF(B110=0,S109,IF(ISNONTEXT(B110)=TRUE(),INT(B110),INT(LEFT(B110,FIND(".",B110)-1))))</f>
        <v>3</v>
      </c>
      <c r="T110" s="157" t="str">
        <f aca="false">IF(T111=1,1,IF(B110&lt;&gt;0,1,IF(C110&lt;&gt;0,1,IF(D110&lt;&gt;0,1,IF('ORÇ.GLOBAL REF.'!E110&lt;&gt;0,1,"")))))</f>
        <v/>
      </c>
      <c r="U110" s="157" t="str">
        <f aca="false">IF(S110=0," ",IF(S110&lt;&gt;S109,S110," "))</f>
        <v> </v>
      </c>
      <c r="V110" s="180"/>
    </row>
    <row r="111" s="174" customFormat="true" ht="14.25" hidden="false" customHeight="false" outlineLevel="0" collapsed="false">
      <c r="A111" s="159" t="n">
        <v>100</v>
      </c>
      <c r="B111" s="160" t="n">
        <f aca="false">IF('ORÇ.GLOBAL P CAIXA'!K111="EXEC.",0,'ORÇ.GLOBAL P CAIXA'!M111)</f>
        <v>0</v>
      </c>
      <c r="C111" s="161" t="n">
        <f aca="false">IF('ORÇ.GLOBAL P CAIXA'!K111="EXEC.",0,'ORÇ.GLOBAL P CAIXA'!O111)</f>
        <v>0</v>
      </c>
      <c r="D111" s="162" t="n">
        <f aca="false">IF('ORÇ.GLOBAL P CAIXA'!K111="EXEC.",0,'ORÇ.GLOBAL P CAIXA'!P111)</f>
        <v>0</v>
      </c>
      <c r="E111" s="163" t="n">
        <f aca="false">IF('ORÇ.GLOBAL P CAIXA'!K111="EXEC.",0,ROUND('ORÇ.GLOBAL P CAIXA'!Q111,2))</f>
        <v>0</v>
      </c>
      <c r="F111" s="163" t="n">
        <f aca="false">IF('ORÇ.GLOBAL P CAIXA'!K111="EXEC.",0,TRUNC((1+(IF(OR(H111=0,H111=""),'BDI REF.'!$K$5,CHOOSE(H111,'BDI REF.'!$K$5,'BDI REF.'!$K$6,'BDI REF.'!$K$7))))*'ORÇ.GLOBAL P CAIXA'!R111,2))</f>
        <v>0</v>
      </c>
      <c r="G111" s="163" t="n">
        <f aca="false">IF('ORÇ.GLOBAL P CAIXA'!K111="EXEC.",0,IF(E111&lt;&gt;0,ROUND(E111*F111,2),IF(R111=0,(SUMIF($S$12:$S$1011,B111,$R$12:$R$1011)),R111)))</f>
        <v>0</v>
      </c>
      <c r="H111" s="509" t="str">
        <f aca="false">IF('ORÇ.GLOBAL P CAIXA'!K111="EXEC.","",IF('ORÇ.GLOBAL P CAIXA'!H111&gt;0,'ORÇ.GLOBAL P CAIXA'!H111,""))</f>
        <v/>
      </c>
      <c r="I111" s="509" t="str">
        <f aca="false">IF('ORÇ.GLOBAL P CAIXA'!K111="EXEC.","",IF('ORÇ.GLOBAL P CAIXA'!I111&gt;0,'ORÇ.GLOBAL P CAIXA'!I111,""))</f>
        <v/>
      </c>
      <c r="J111" s="510" t="str">
        <f aca="false">IF('ORÇ.GLOBAL P CAIXA'!K111="EXEC.","",IF('ORÇ.GLOBAL P CAIXA'!J111&gt;0,'ORÇ.GLOBAL P CAIXA'!J111,""))</f>
        <v/>
      </c>
      <c r="K111" s="115"/>
      <c r="L111" s="168" t="str">
        <f aca="false">IF(B111&gt;0,"ok","ocultar")</f>
        <v>ocultar</v>
      </c>
      <c r="M111" s="511" t="n">
        <f aca="false">ROUND(IF($O111&lt;&gt;0,$O111*(INFORMAÇÕES!$T$113/INFORMAÇÕES!$T$117),0),2)</f>
        <v>0</v>
      </c>
      <c r="N111" s="511" t="n">
        <f aca="false">ROUND(IF($O111&lt;&gt;0,$O111*(INFORMAÇÕES!$T$114/INFORMAÇÕES!$T$117),0),2)</f>
        <v>0</v>
      </c>
      <c r="O111" s="512" t="n">
        <f aca="false">IF(E111=0,G111,0)</f>
        <v>0</v>
      </c>
      <c r="Q111" s="88"/>
      <c r="R111" s="163" t="n">
        <f aca="false">IF(E111&lt;&gt;0,G111,0)</f>
        <v>0</v>
      </c>
      <c r="S111" s="157" t="n">
        <f aca="false">IF(B111=0,S110,IF(ISNONTEXT(B111)=TRUE(),INT(B111),INT(LEFT(B111,FIND(".",B111)-1))))</f>
        <v>3</v>
      </c>
      <c r="T111" s="157" t="str">
        <f aca="false">IF(T112=1,1,IF(B111&lt;&gt;0,1,IF(C111&lt;&gt;0,1,IF(D111&lt;&gt;0,1,IF('ORÇ.GLOBAL REF.'!E111&lt;&gt;0,1,"")))))</f>
        <v/>
      </c>
      <c r="U111" s="157" t="str">
        <f aca="false">IF(S111=0," ",IF(S111&lt;&gt;S110,S111," "))</f>
        <v> </v>
      </c>
      <c r="V111" s="180"/>
    </row>
    <row r="112" s="174" customFormat="true" ht="14.25" hidden="false" customHeight="false" outlineLevel="0" collapsed="false">
      <c r="A112" s="159" t="n">
        <v>101</v>
      </c>
      <c r="B112" s="160" t="n">
        <f aca="false">IF('ORÇ.GLOBAL P CAIXA'!K112="EXEC.",0,'ORÇ.GLOBAL P CAIXA'!M112)</f>
        <v>0</v>
      </c>
      <c r="C112" s="161" t="n">
        <f aca="false">IF('ORÇ.GLOBAL P CAIXA'!K112="EXEC.",0,'ORÇ.GLOBAL P CAIXA'!O112)</f>
        <v>0</v>
      </c>
      <c r="D112" s="162" t="n">
        <f aca="false">IF('ORÇ.GLOBAL P CAIXA'!K112="EXEC.",0,'ORÇ.GLOBAL P CAIXA'!P112)</f>
        <v>0</v>
      </c>
      <c r="E112" s="163" t="n">
        <f aca="false">IF('ORÇ.GLOBAL P CAIXA'!K112="EXEC.",0,ROUND('ORÇ.GLOBAL P CAIXA'!Q112,2))</f>
        <v>0</v>
      </c>
      <c r="F112" s="163" t="n">
        <f aca="false">IF('ORÇ.GLOBAL P CAIXA'!K112="EXEC.",0,TRUNC((1+(IF(OR(H112=0,H112=""),'BDI REF.'!$K$5,CHOOSE(H112,'BDI REF.'!$K$5,'BDI REF.'!$K$6,'BDI REF.'!$K$7))))*'ORÇ.GLOBAL P CAIXA'!R112,2))</f>
        <v>0</v>
      </c>
      <c r="G112" s="163" t="n">
        <f aca="false">IF('ORÇ.GLOBAL P CAIXA'!K112="EXEC.",0,IF(E112&lt;&gt;0,ROUND(E112*F112,2),IF(R112=0,(SUMIF($S$12:$S$1011,B112,$R$12:$R$1011)),R112)))</f>
        <v>0</v>
      </c>
      <c r="H112" s="509" t="str">
        <f aca="false">IF('ORÇ.GLOBAL P CAIXA'!K112="EXEC.","",IF('ORÇ.GLOBAL P CAIXA'!H112&gt;0,'ORÇ.GLOBAL P CAIXA'!H112,""))</f>
        <v/>
      </c>
      <c r="I112" s="509" t="str">
        <f aca="false">IF('ORÇ.GLOBAL P CAIXA'!K112="EXEC.","",IF('ORÇ.GLOBAL P CAIXA'!I112&gt;0,'ORÇ.GLOBAL P CAIXA'!I112,""))</f>
        <v/>
      </c>
      <c r="J112" s="510" t="str">
        <f aca="false">IF('ORÇ.GLOBAL P CAIXA'!K112="EXEC.","",IF('ORÇ.GLOBAL P CAIXA'!J112&gt;0,'ORÇ.GLOBAL P CAIXA'!J112,""))</f>
        <v/>
      </c>
      <c r="K112" s="115"/>
      <c r="L112" s="168" t="str">
        <f aca="false">IF(B112&gt;0,"ok","ocultar")</f>
        <v>ocultar</v>
      </c>
      <c r="M112" s="511" t="n">
        <f aca="false">ROUND(IF($O112&lt;&gt;0,$O112*(INFORMAÇÕES!$T$113/INFORMAÇÕES!$T$117),0),2)</f>
        <v>0</v>
      </c>
      <c r="N112" s="511" t="n">
        <f aca="false">ROUND(IF($O112&lt;&gt;0,$O112*(INFORMAÇÕES!$T$114/INFORMAÇÕES!$T$117),0),2)</f>
        <v>0</v>
      </c>
      <c r="O112" s="512" t="n">
        <f aca="false">IF(E112=0,G112,0)</f>
        <v>0</v>
      </c>
      <c r="Q112" s="88"/>
      <c r="R112" s="163" t="n">
        <f aca="false">IF(E112&lt;&gt;0,G112,0)</f>
        <v>0</v>
      </c>
      <c r="S112" s="157" t="n">
        <f aca="false">IF(B112=0,S111,IF(ISNONTEXT(B112)=TRUE(),INT(B112),INT(LEFT(B112,FIND(".",B112)-1))))</f>
        <v>3</v>
      </c>
      <c r="T112" s="157" t="str">
        <f aca="false">IF(T113=1,1,IF(B112&lt;&gt;0,1,IF(C112&lt;&gt;0,1,IF(D112&lt;&gt;0,1,IF('ORÇ.GLOBAL REF.'!E112&lt;&gt;0,1,"")))))</f>
        <v/>
      </c>
      <c r="U112" s="157" t="str">
        <f aca="false">IF(S112=0," ",IF(S112&lt;&gt;S111,S112," "))</f>
        <v> </v>
      </c>
      <c r="V112" s="180"/>
    </row>
    <row r="113" s="174" customFormat="true" ht="14.25" hidden="false" customHeight="false" outlineLevel="0" collapsed="false">
      <c r="A113" s="159" t="n">
        <v>102</v>
      </c>
      <c r="B113" s="160" t="n">
        <f aca="false">IF('ORÇ.GLOBAL P CAIXA'!K113="EXEC.",0,'ORÇ.GLOBAL P CAIXA'!M113)</f>
        <v>0</v>
      </c>
      <c r="C113" s="161" t="n">
        <f aca="false">IF('ORÇ.GLOBAL P CAIXA'!K113="EXEC.",0,'ORÇ.GLOBAL P CAIXA'!O113)</f>
        <v>0</v>
      </c>
      <c r="D113" s="162" t="n">
        <f aca="false">IF('ORÇ.GLOBAL P CAIXA'!K113="EXEC.",0,'ORÇ.GLOBAL P CAIXA'!P113)</f>
        <v>0</v>
      </c>
      <c r="E113" s="163" t="n">
        <f aca="false">IF('ORÇ.GLOBAL P CAIXA'!K113="EXEC.",0,ROUND('ORÇ.GLOBAL P CAIXA'!Q113,2))</f>
        <v>0</v>
      </c>
      <c r="F113" s="163" t="n">
        <f aca="false">IF('ORÇ.GLOBAL P CAIXA'!K113="EXEC.",0,TRUNC((1+(IF(OR(H113=0,H113=""),'BDI REF.'!$K$5,CHOOSE(H113,'BDI REF.'!$K$5,'BDI REF.'!$K$6,'BDI REF.'!$K$7))))*'ORÇ.GLOBAL P CAIXA'!R113,2))</f>
        <v>0</v>
      </c>
      <c r="G113" s="163" t="n">
        <f aca="false">IF('ORÇ.GLOBAL P CAIXA'!K113="EXEC.",0,IF(E113&lt;&gt;0,ROUND(E113*F113,2),IF(R113=0,(SUMIF($S$12:$S$1011,B113,$R$12:$R$1011)),R113)))</f>
        <v>0</v>
      </c>
      <c r="H113" s="509" t="str">
        <f aca="false">IF('ORÇ.GLOBAL P CAIXA'!K113="EXEC.","",IF('ORÇ.GLOBAL P CAIXA'!H113&gt;0,'ORÇ.GLOBAL P CAIXA'!H113,""))</f>
        <v/>
      </c>
      <c r="I113" s="509" t="str">
        <f aca="false">IF('ORÇ.GLOBAL P CAIXA'!K113="EXEC.","",IF('ORÇ.GLOBAL P CAIXA'!I113&gt;0,'ORÇ.GLOBAL P CAIXA'!I113,""))</f>
        <v/>
      </c>
      <c r="J113" s="510" t="str">
        <f aca="false">IF('ORÇ.GLOBAL P CAIXA'!K113="EXEC.","",IF('ORÇ.GLOBAL P CAIXA'!J113&gt;0,'ORÇ.GLOBAL P CAIXA'!J113,""))</f>
        <v/>
      </c>
      <c r="K113" s="115"/>
      <c r="L113" s="168" t="str">
        <f aca="false">IF(B113&gt;0,"ok","ocultar")</f>
        <v>ocultar</v>
      </c>
      <c r="M113" s="511" t="n">
        <f aca="false">ROUND(IF($O113&lt;&gt;0,$O113*(INFORMAÇÕES!$T$113/INFORMAÇÕES!$T$117),0),2)</f>
        <v>0</v>
      </c>
      <c r="N113" s="511" t="n">
        <f aca="false">ROUND(IF($O113&lt;&gt;0,$O113*(INFORMAÇÕES!$T$114/INFORMAÇÕES!$T$117),0),2)</f>
        <v>0</v>
      </c>
      <c r="O113" s="512" t="n">
        <f aca="false">IF(E113=0,G113,0)</f>
        <v>0</v>
      </c>
      <c r="Q113" s="88"/>
      <c r="R113" s="163" t="n">
        <f aca="false">IF(E113&lt;&gt;0,G113,0)</f>
        <v>0</v>
      </c>
      <c r="S113" s="157" t="n">
        <f aca="false">IF(B113=0,S112,IF(ISNONTEXT(B113)=TRUE(),INT(B113),INT(LEFT(B113,FIND(".",B113)-1))))</f>
        <v>3</v>
      </c>
      <c r="T113" s="157" t="str">
        <f aca="false">IF(T114=1,1,IF(B113&lt;&gt;0,1,IF(C113&lt;&gt;0,1,IF(D113&lt;&gt;0,1,IF('ORÇ.GLOBAL REF.'!E113&lt;&gt;0,1,"")))))</f>
        <v/>
      </c>
      <c r="U113" s="157" t="str">
        <f aca="false">IF(S113=0," ",IF(S113&lt;&gt;S112,S113," "))</f>
        <v> </v>
      </c>
      <c r="V113" s="180"/>
    </row>
    <row r="114" s="174" customFormat="true" ht="14.25" hidden="false" customHeight="false" outlineLevel="0" collapsed="false">
      <c r="A114" s="159" t="n">
        <v>103</v>
      </c>
      <c r="B114" s="160" t="n">
        <f aca="false">IF('ORÇ.GLOBAL P CAIXA'!K114="EXEC.",0,'ORÇ.GLOBAL P CAIXA'!M114)</f>
        <v>0</v>
      </c>
      <c r="C114" s="161" t="n">
        <f aca="false">IF('ORÇ.GLOBAL P CAIXA'!K114="EXEC.",0,'ORÇ.GLOBAL P CAIXA'!O114)</f>
        <v>0</v>
      </c>
      <c r="D114" s="162" t="n">
        <f aca="false">IF('ORÇ.GLOBAL P CAIXA'!K114="EXEC.",0,'ORÇ.GLOBAL P CAIXA'!P114)</f>
        <v>0</v>
      </c>
      <c r="E114" s="163" t="n">
        <f aca="false">IF('ORÇ.GLOBAL P CAIXA'!K114="EXEC.",0,ROUND('ORÇ.GLOBAL P CAIXA'!Q114,2))</f>
        <v>0</v>
      </c>
      <c r="F114" s="163" t="n">
        <f aca="false">IF('ORÇ.GLOBAL P CAIXA'!K114="EXEC.",0,TRUNC((1+(IF(OR(H114=0,H114=""),'BDI REF.'!$K$5,CHOOSE(H114,'BDI REF.'!$K$5,'BDI REF.'!$K$6,'BDI REF.'!$K$7))))*'ORÇ.GLOBAL P CAIXA'!R114,2))</f>
        <v>0</v>
      </c>
      <c r="G114" s="163" t="n">
        <f aca="false">IF('ORÇ.GLOBAL P CAIXA'!K114="EXEC.",0,IF(E114&lt;&gt;0,ROUND(E114*F114,2),IF(R114=0,(SUMIF($S$12:$S$1011,B114,$R$12:$R$1011)),R114)))</f>
        <v>0</v>
      </c>
      <c r="H114" s="509" t="str">
        <f aca="false">IF('ORÇ.GLOBAL P CAIXA'!K114="EXEC.","",IF('ORÇ.GLOBAL P CAIXA'!H114&gt;0,'ORÇ.GLOBAL P CAIXA'!H114,""))</f>
        <v/>
      </c>
      <c r="I114" s="509" t="str">
        <f aca="false">IF('ORÇ.GLOBAL P CAIXA'!K114="EXEC.","",IF('ORÇ.GLOBAL P CAIXA'!I114&gt;0,'ORÇ.GLOBAL P CAIXA'!I114,""))</f>
        <v/>
      </c>
      <c r="J114" s="510" t="str">
        <f aca="false">IF('ORÇ.GLOBAL P CAIXA'!K114="EXEC.","",IF('ORÇ.GLOBAL P CAIXA'!J114&gt;0,'ORÇ.GLOBAL P CAIXA'!J114,""))</f>
        <v/>
      </c>
      <c r="K114" s="115"/>
      <c r="L114" s="168" t="str">
        <f aca="false">IF(B114&gt;0,"ok","ocultar")</f>
        <v>ocultar</v>
      </c>
      <c r="M114" s="511" t="n">
        <f aca="false">ROUND(IF($O114&lt;&gt;0,$O114*(INFORMAÇÕES!$T$113/INFORMAÇÕES!$T$117),0),2)</f>
        <v>0</v>
      </c>
      <c r="N114" s="511" t="n">
        <f aca="false">ROUND(IF($O114&lt;&gt;0,$O114*(INFORMAÇÕES!$T$114/INFORMAÇÕES!$T$117),0),2)</f>
        <v>0</v>
      </c>
      <c r="O114" s="512" t="n">
        <f aca="false">IF(E114=0,G114,0)</f>
        <v>0</v>
      </c>
      <c r="Q114" s="88"/>
      <c r="R114" s="163" t="n">
        <f aca="false">IF(E114&lt;&gt;0,G114,0)</f>
        <v>0</v>
      </c>
      <c r="S114" s="157" t="n">
        <f aca="false">IF(B114=0,S113,IF(ISNONTEXT(B114)=TRUE(),INT(B114),INT(LEFT(B114,FIND(".",B114)-1))))</f>
        <v>3</v>
      </c>
      <c r="T114" s="157" t="str">
        <f aca="false">IF(T115=1,1,IF(B114&lt;&gt;0,1,IF(C114&lt;&gt;0,1,IF(D114&lt;&gt;0,1,IF('ORÇ.GLOBAL REF.'!E114&lt;&gt;0,1,"")))))</f>
        <v/>
      </c>
      <c r="U114" s="157" t="str">
        <f aca="false">IF(S114=0," ",IF(S114&lt;&gt;S113,S114," "))</f>
        <v> </v>
      </c>
      <c r="V114" s="180"/>
    </row>
    <row r="115" s="174" customFormat="true" ht="14.25" hidden="false" customHeight="false" outlineLevel="0" collapsed="false">
      <c r="A115" s="159" t="n">
        <v>104</v>
      </c>
      <c r="B115" s="160" t="n">
        <f aca="false">IF('ORÇ.GLOBAL P CAIXA'!K115="EXEC.",0,'ORÇ.GLOBAL P CAIXA'!M115)</f>
        <v>0</v>
      </c>
      <c r="C115" s="161" t="n">
        <f aca="false">IF('ORÇ.GLOBAL P CAIXA'!K115="EXEC.",0,'ORÇ.GLOBAL P CAIXA'!O115)</f>
        <v>0</v>
      </c>
      <c r="D115" s="162" t="n">
        <f aca="false">IF('ORÇ.GLOBAL P CAIXA'!K115="EXEC.",0,'ORÇ.GLOBAL P CAIXA'!P115)</f>
        <v>0</v>
      </c>
      <c r="E115" s="163" t="n">
        <f aca="false">IF('ORÇ.GLOBAL P CAIXA'!K115="EXEC.",0,ROUND('ORÇ.GLOBAL P CAIXA'!Q115,2))</f>
        <v>0</v>
      </c>
      <c r="F115" s="163" t="n">
        <f aca="false">IF('ORÇ.GLOBAL P CAIXA'!K115="EXEC.",0,TRUNC((1+(IF(OR(H115=0,H115=""),'BDI REF.'!$K$5,CHOOSE(H115,'BDI REF.'!$K$5,'BDI REF.'!$K$6,'BDI REF.'!$K$7))))*'ORÇ.GLOBAL P CAIXA'!R115,2))</f>
        <v>0</v>
      </c>
      <c r="G115" s="163" t="n">
        <f aca="false">IF('ORÇ.GLOBAL P CAIXA'!K115="EXEC.",0,IF(E115&lt;&gt;0,ROUND(E115*F115,2),IF(R115=0,(SUMIF($S$12:$S$1011,B115,$R$12:$R$1011)),R115)))</f>
        <v>0</v>
      </c>
      <c r="H115" s="509" t="str">
        <f aca="false">IF('ORÇ.GLOBAL P CAIXA'!K115="EXEC.","",IF('ORÇ.GLOBAL P CAIXA'!H115&gt;0,'ORÇ.GLOBAL P CAIXA'!H115,""))</f>
        <v/>
      </c>
      <c r="I115" s="509" t="str">
        <f aca="false">IF('ORÇ.GLOBAL P CAIXA'!K115="EXEC.","",IF('ORÇ.GLOBAL P CAIXA'!I115&gt;0,'ORÇ.GLOBAL P CAIXA'!I115,""))</f>
        <v/>
      </c>
      <c r="J115" s="510" t="str">
        <f aca="false">IF('ORÇ.GLOBAL P CAIXA'!K115="EXEC.","",IF('ORÇ.GLOBAL P CAIXA'!J115&gt;0,'ORÇ.GLOBAL P CAIXA'!J115,""))</f>
        <v/>
      </c>
      <c r="K115" s="115"/>
      <c r="L115" s="168" t="str">
        <f aca="false">IF(B115&gt;0,"ok","ocultar")</f>
        <v>ocultar</v>
      </c>
      <c r="M115" s="511" t="n">
        <f aca="false">ROUND(IF($O115&lt;&gt;0,$O115*(INFORMAÇÕES!$T$113/INFORMAÇÕES!$T$117),0),2)</f>
        <v>0</v>
      </c>
      <c r="N115" s="511" t="n">
        <f aca="false">ROUND(IF($O115&lt;&gt;0,$O115*(INFORMAÇÕES!$T$114/INFORMAÇÕES!$T$117),0),2)</f>
        <v>0</v>
      </c>
      <c r="O115" s="512" t="n">
        <f aca="false">IF(E115=0,G115,0)</f>
        <v>0</v>
      </c>
      <c r="Q115" s="88"/>
      <c r="R115" s="163" t="n">
        <f aca="false">IF(E115&lt;&gt;0,G115,0)</f>
        <v>0</v>
      </c>
      <c r="S115" s="157" t="n">
        <f aca="false">IF(B115=0,S114,IF(ISNONTEXT(B115)=TRUE(),INT(B115),INT(LEFT(B115,FIND(".",B115)-1))))</f>
        <v>3</v>
      </c>
      <c r="T115" s="157" t="str">
        <f aca="false">IF(T116=1,1,IF(B115&lt;&gt;0,1,IF(C115&lt;&gt;0,1,IF(D115&lt;&gt;0,1,IF('ORÇ.GLOBAL REF.'!E115&lt;&gt;0,1,"")))))</f>
        <v/>
      </c>
      <c r="U115" s="157" t="str">
        <f aca="false">IF(S115=0," ",IF(S115&lt;&gt;S114,S115," "))</f>
        <v> </v>
      </c>
      <c r="V115" s="180"/>
    </row>
    <row r="116" s="174" customFormat="true" ht="14.25" hidden="false" customHeight="false" outlineLevel="0" collapsed="false">
      <c r="A116" s="159" t="n">
        <v>105</v>
      </c>
      <c r="B116" s="160" t="n">
        <f aca="false">IF('ORÇ.GLOBAL P CAIXA'!K116="EXEC.",0,'ORÇ.GLOBAL P CAIXA'!M116)</f>
        <v>0</v>
      </c>
      <c r="C116" s="161" t="n">
        <f aca="false">IF('ORÇ.GLOBAL P CAIXA'!K116="EXEC.",0,'ORÇ.GLOBAL P CAIXA'!O116)</f>
        <v>0</v>
      </c>
      <c r="D116" s="162" t="n">
        <f aca="false">IF('ORÇ.GLOBAL P CAIXA'!K116="EXEC.",0,'ORÇ.GLOBAL P CAIXA'!P116)</f>
        <v>0</v>
      </c>
      <c r="E116" s="163" t="n">
        <f aca="false">IF('ORÇ.GLOBAL P CAIXA'!K116="EXEC.",0,ROUND('ORÇ.GLOBAL P CAIXA'!Q116,2))</f>
        <v>0</v>
      </c>
      <c r="F116" s="163" t="n">
        <f aca="false">IF('ORÇ.GLOBAL P CAIXA'!K116="EXEC.",0,TRUNC((1+(IF(OR(H116=0,H116=""),'BDI REF.'!$K$5,CHOOSE(H116,'BDI REF.'!$K$5,'BDI REF.'!$K$6,'BDI REF.'!$K$7))))*'ORÇ.GLOBAL P CAIXA'!R116,2))</f>
        <v>0</v>
      </c>
      <c r="G116" s="163" t="n">
        <f aca="false">IF('ORÇ.GLOBAL P CAIXA'!K116="EXEC.",0,IF(E116&lt;&gt;0,ROUND(E116*F116,2),IF(R116=0,(SUMIF($S$12:$S$1011,B116,$R$12:$R$1011)),R116)))</f>
        <v>0</v>
      </c>
      <c r="H116" s="509" t="str">
        <f aca="false">IF('ORÇ.GLOBAL P CAIXA'!K116="EXEC.","",IF('ORÇ.GLOBAL P CAIXA'!H116&gt;0,'ORÇ.GLOBAL P CAIXA'!H116,""))</f>
        <v/>
      </c>
      <c r="I116" s="509" t="str">
        <f aca="false">IF('ORÇ.GLOBAL P CAIXA'!K116="EXEC.","",IF('ORÇ.GLOBAL P CAIXA'!I116&gt;0,'ORÇ.GLOBAL P CAIXA'!I116,""))</f>
        <v/>
      </c>
      <c r="J116" s="510" t="str">
        <f aca="false">IF('ORÇ.GLOBAL P CAIXA'!K116="EXEC.","",IF('ORÇ.GLOBAL P CAIXA'!J116&gt;0,'ORÇ.GLOBAL P CAIXA'!J116,""))</f>
        <v/>
      </c>
      <c r="K116" s="115"/>
      <c r="L116" s="168" t="str">
        <f aca="false">IF(B116&gt;0,"ok","ocultar")</f>
        <v>ocultar</v>
      </c>
      <c r="M116" s="511" t="n">
        <f aca="false">ROUND(IF($O116&lt;&gt;0,$O116*(INFORMAÇÕES!$T$113/INFORMAÇÕES!$T$117),0),2)</f>
        <v>0</v>
      </c>
      <c r="N116" s="511" t="n">
        <f aca="false">ROUND(IF($O116&lt;&gt;0,$O116*(INFORMAÇÕES!$T$114/INFORMAÇÕES!$T$117),0),2)</f>
        <v>0</v>
      </c>
      <c r="O116" s="512" t="n">
        <f aca="false">IF(E116=0,G116,0)</f>
        <v>0</v>
      </c>
      <c r="Q116" s="88"/>
      <c r="R116" s="163" t="n">
        <f aca="false">IF(E116&lt;&gt;0,G116,0)</f>
        <v>0</v>
      </c>
      <c r="S116" s="157" t="n">
        <f aca="false">IF(B116=0,S115,IF(ISNONTEXT(B116)=TRUE(),INT(B116),INT(LEFT(B116,FIND(".",B116)-1))))</f>
        <v>3</v>
      </c>
      <c r="T116" s="157" t="str">
        <f aca="false">IF(T117=1,1,IF(B116&lt;&gt;0,1,IF(C116&lt;&gt;0,1,IF(D116&lt;&gt;0,1,IF('ORÇ.GLOBAL REF.'!E116&lt;&gt;0,1,"")))))</f>
        <v/>
      </c>
      <c r="U116" s="157" t="str">
        <f aca="false">IF(S116=0," ",IF(S116&lt;&gt;S115,S116," "))</f>
        <v> </v>
      </c>
      <c r="V116" s="180"/>
    </row>
    <row r="117" s="174" customFormat="true" ht="14.25" hidden="false" customHeight="false" outlineLevel="0" collapsed="false">
      <c r="A117" s="159" t="n">
        <v>106</v>
      </c>
      <c r="B117" s="160" t="n">
        <f aca="false">IF('ORÇ.GLOBAL P CAIXA'!K117="EXEC.",0,'ORÇ.GLOBAL P CAIXA'!M117)</f>
        <v>0</v>
      </c>
      <c r="C117" s="161" t="n">
        <f aca="false">IF('ORÇ.GLOBAL P CAIXA'!K117="EXEC.",0,'ORÇ.GLOBAL P CAIXA'!O117)</f>
        <v>0</v>
      </c>
      <c r="D117" s="162" t="n">
        <f aca="false">IF('ORÇ.GLOBAL P CAIXA'!K117="EXEC.",0,'ORÇ.GLOBAL P CAIXA'!P117)</f>
        <v>0</v>
      </c>
      <c r="E117" s="163" t="n">
        <f aca="false">IF('ORÇ.GLOBAL P CAIXA'!K117="EXEC.",0,ROUND('ORÇ.GLOBAL P CAIXA'!Q117,2))</f>
        <v>0</v>
      </c>
      <c r="F117" s="163" t="n">
        <f aca="false">IF('ORÇ.GLOBAL P CAIXA'!K117="EXEC.",0,TRUNC((1+(IF(OR(H117=0,H117=""),'BDI REF.'!$K$5,CHOOSE(H117,'BDI REF.'!$K$5,'BDI REF.'!$K$6,'BDI REF.'!$K$7))))*'ORÇ.GLOBAL P CAIXA'!R117,2))</f>
        <v>0</v>
      </c>
      <c r="G117" s="163" t="n">
        <f aca="false">IF('ORÇ.GLOBAL P CAIXA'!K117="EXEC.",0,IF(E117&lt;&gt;0,ROUND(E117*F117,2),IF(R117=0,(SUMIF($S$12:$S$1011,B117,$R$12:$R$1011)),R117)))</f>
        <v>0</v>
      </c>
      <c r="H117" s="509" t="str">
        <f aca="false">IF('ORÇ.GLOBAL P CAIXA'!K117="EXEC.","",IF('ORÇ.GLOBAL P CAIXA'!H117&gt;0,'ORÇ.GLOBAL P CAIXA'!H117,""))</f>
        <v/>
      </c>
      <c r="I117" s="509" t="str">
        <f aca="false">IF('ORÇ.GLOBAL P CAIXA'!K117="EXEC.","",IF('ORÇ.GLOBAL P CAIXA'!I117&gt;0,'ORÇ.GLOBAL P CAIXA'!I117,""))</f>
        <v/>
      </c>
      <c r="J117" s="510" t="str">
        <f aca="false">IF('ORÇ.GLOBAL P CAIXA'!K117="EXEC.","",IF('ORÇ.GLOBAL P CAIXA'!J117&gt;0,'ORÇ.GLOBAL P CAIXA'!J117,""))</f>
        <v/>
      </c>
      <c r="K117" s="115"/>
      <c r="L117" s="168" t="str">
        <f aca="false">IF(B117&gt;0,"ok","ocultar")</f>
        <v>ocultar</v>
      </c>
      <c r="M117" s="511" t="n">
        <f aca="false">ROUND(IF($O117&lt;&gt;0,$O117*(INFORMAÇÕES!$T$113/INFORMAÇÕES!$T$117),0),2)</f>
        <v>0</v>
      </c>
      <c r="N117" s="511" t="n">
        <f aca="false">ROUND(IF($O117&lt;&gt;0,$O117*(INFORMAÇÕES!$T$114/INFORMAÇÕES!$T$117),0),2)</f>
        <v>0</v>
      </c>
      <c r="O117" s="512" t="n">
        <f aca="false">IF(E117=0,G117,0)</f>
        <v>0</v>
      </c>
      <c r="Q117" s="88"/>
      <c r="R117" s="163" t="n">
        <f aca="false">IF(E117&lt;&gt;0,G117,0)</f>
        <v>0</v>
      </c>
      <c r="S117" s="157" t="n">
        <f aca="false">IF(B117=0,S116,IF(ISNONTEXT(B117)=TRUE(),INT(B117),INT(LEFT(B117,FIND(".",B117)-1))))</f>
        <v>3</v>
      </c>
      <c r="T117" s="157" t="str">
        <f aca="false">IF(T118=1,1,IF(B117&lt;&gt;0,1,IF(C117&lt;&gt;0,1,IF(D117&lt;&gt;0,1,IF('ORÇ.GLOBAL REF.'!E117&lt;&gt;0,1,"")))))</f>
        <v/>
      </c>
      <c r="U117" s="157" t="str">
        <f aca="false">IF(S117=0," ",IF(S117&lt;&gt;S116,S117," "))</f>
        <v> </v>
      </c>
      <c r="V117" s="180"/>
    </row>
    <row r="118" s="174" customFormat="true" ht="14.25" hidden="false" customHeight="false" outlineLevel="0" collapsed="false">
      <c r="A118" s="159" t="n">
        <v>107</v>
      </c>
      <c r="B118" s="160" t="n">
        <f aca="false">IF('ORÇ.GLOBAL P CAIXA'!K118="EXEC.",0,'ORÇ.GLOBAL P CAIXA'!M118)</f>
        <v>0</v>
      </c>
      <c r="C118" s="161" t="n">
        <f aca="false">IF('ORÇ.GLOBAL P CAIXA'!K118="EXEC.",0,'ORÇ.GLOBAL P CAIXA'!O118)</f>
        <v>0</v>
      </c>
      <c r="D118" s="162" t="n">
        <f aca="false">IF('ORÇ.GLOBAL P CAIXA'!K118="EXEC.",0,'ORÇ.GLOBAL P CAIXA'!P118)</f>
        <v>0</v>
      </c>
      <c r="E118" s="163" t="n">
        <f aca="false">IF('ORÇ.GLOBAL P CAIXA'!K118="EXEC.",0,ROUND('ORÇ.GLOBAL P CAIXA'!Q118,2))</f>
        <v>0</v>
      </c>
      <c r="F118" s="163" t="n">
        <f aca="false">IF('ORÇ.GLOBAL P CAIXA'!K118="EXEC.",0,TRUNC((1+(IF(OR(H118=0,H118=""),'BDI REF.'!$K$5,CHOOSE(H118,'BDI REF.'!$K$5,'BDI REF.'!$K$6,'BDI REF.'!$K$7))))*'ORÇ.GLOBAL P CAIXA'!R118,2))</f>
        <v>0</v>
      </c>
      <c r="G118" s="163" t="n">
        <f aca="false">IF('ORÇ.GLOBAL P CAIXA'!K118="EXEC.",0,IF(E118&lt;&gt;0,ROUND(E118*F118,2),IF(R118=0,(SUMIF($S$12:$S$1011,B118,$R$12:$R$1011)),R118)))</f>
        <v>0</v>
      </c>
      <c r="H118" s="509" t="str">
        <f aca="false">IF('ORÇ.GLOBAL P CAIXA'!K118="EXEC.","",IF('ORÇ.GLOBAL P CAIXA'!H118&gt;0,'ORÇ.GLOBAL P CAIXA'!H118,""))</f>
        <v/>
      </c>
      <c r="I118" s="509" t="str">
        <f aca="false">IF('ORÇ.GLOBAL P CAIXA'!K118="EXEC.","",IF('ORÇ.GLOBAL P CAIXA'!I118&gt;0,'ORÇ.GLOBAL P CAIXA'!I118,""))</f>
        <v/>
      </c>
      <c r="J118" s="510" t="str">
        <f aca="false">IF('ORÇ.GLOBAL P CAIXA'!K118="EXEC.","",IF('ORÇ.GLOBAL P CAIXA'!J118&gt;0,'ORÇ.GLOBAL P CAIXA'!J118,""))</f>
        <v/>
      </c>
      <c r="K118" s="115"/>
      <c r="L118" s="168" t="str">
        <f aca="false">IF(B118&gt;0,"ok","ocultar")</f>
        <v>ocultar</v>
      </c>
      <c r="M118" s="511" t="n">
        <f aca="false">ROUND(IF($O118&lt;&gt;0,$O118*(INFORMAÇÕES!$T$113/INFORMAÇÕES!$T$117),0),2)</f>
        <v>0</v>
      </c>
      <c r="N118" s="511" t="n">
        <f aca="false">ROUND(IF($O118&lt;&gt;0,$O118*(INFORMAÇÕES!$T$114/INFORMAÇÕES!$T$117),0),2)</f>
        <v>0</v>
      </c>
      <c r="O118" s="512" t="n">
        <f aca="false">IF(E118=0,G118,0)</f>
        <v>0</v>
      </c>
      <c r="Q118" s="88"/>
      <c r="R118" s="163" t="n">
        <f aca="false">IF(E118&lt;&gt;0,G118,0)</f>
        <v>0</v>
      </c>
      <c r="S118" s="157" t="n">
        <f aca="false">IF(B118=0,S117,IF(ISNONTEXT(B118)=TRUE(),INT(B118),INT(LEFT(B118,FIND(".",B118)-1))))</f>
        <v>3</v>
      </c>
      <c r="T118" s="157" t="str">
        <f aca="false">IF(T119=1,1,IF(B118&lt;&gt;0,1,IF(C118&lt;&gt;0,1,IF(D118&lt;&gt;0,1,IF('ORÇ.GLOBAL REF.'!E118&lt;&gt;0,1,"")))))</f>
        <v/>
      </c>
      <c r="U118" s="157" t="str">
        <f aca="false">IF(S118=0," ",IF(S118&lt;&gt;S117,S118," "))</f>
        <v> </v>
      </c>
      <c r="V118" s="180"/>
    </row>
    <row r="119" s="174" customFormat="true" ht="14.25" hidden="false" customHeight="false" outlineLevel="0" collapsed="false">
      <c r="A119" s="159" t="n">
        <v>108</v>
      </c>
      <c r="B119" s="160" t="n">
        <f aca="false">IF('ORÇ.GLOBAL P CAIXA'!K119="EXEC.",0,'ORÇ.GLOBAL P CAIXA'!M119)</f>
        <v>0</v>
      </c>
      <c r="C119" s="161" t="n">
        <f aca="false">IF('ORÇ.GLOBAL P CAIXA'!K119="EXEC.",0,'ORÇ.GLOBAL P CAIXA'!O119)</f>
        <v>0</v>
      </c>
      <c r="D119" s="162" t="n">
        <f aca="false">IF('ORÇ.GLOBAL P CAIXA'!K119="EXEC.",0,'ORÇ.GLOBAL P CAIXA'!P119)</f>
        <v>0</v>
      </c>
      <c r="E119" s="163" t="n">
        <f aca="false">IF('ORÇ.GLOBAL P CAIXA'!K119="EXEC.",0,ROUND('ORÇ.GLOBAL P CAIXA'!Q119,2))</f>
        <v>0</v>
      </c>
      <c r="F119" s="163" t="n">
        <f aca="false">IF('ORÇ.GLOBAL P CAIXA'!K119="EXEC.",0,TRUNC((1+(IF(OR(H119=0,H119=""),'BDI REF.'!$K$5,CHOOSE(H119,'BDI REF.'!$K$5,'BDI REF.'!$K$6,'BDI REF.'!$K$7))))*'ORÇ.GLOBAL P CAIXA'!R119,2))</f>
        <v>0</v>
      </c>
      <c r="G119" s="163" t="n">
        <f aca="false">IF('ORÇ.GLOBAL P CAIXA'!K119="EXEC.",0,IF(E119&lt;&gt;0,ROUND(E119*F119,2),IF(R119=0,(SUMIF($S$12:$S$1011,B119,$R$12:$R$1011)),R119)))</f>
        <v>0</v>
      </c>
      <c r="H119" s="509" t="str">
        <f aca="false">IF('ORÇ.GLOBAL P CAIXA'!K119="EXEC.","",IF('ORÇ.GLOBAL P CAIXA'!H119&gt;0,'ORÇ.GLOBAL P CAIXA'!H119,""))</f>
        <v/>
      </c>
      <c r="I119" s="509" t="str">
        <f aca="false">IF('ORÇ.GLOBAL P CAIXA'!K119="EXEC.","",IF('ORÇ.GLOBAL P CAIXA'!I119&gt;0,'ORÇ.GLOBAL P CAIXA'!I119,""))</f>
        <v/>
      </c>
      <c r="J119" s="510" t="str">
        <f aca="false">IF('ORÇ.GLOBAL P CAIXA'!K119="EXEC.","",IF('ORÇ.GLOBAL P CAIXA'!J119&gt;0,'ORÇ.GLOBAL P CAIXA'!J119,""))</f>
        <v/>
      </c>
      <c r="K119" s="115"/>
      <c r="L119" s="168" t="str">
        <f aca="false">IF(B119&gt;0,"ok","ocultar")</f>
        <v>ocultar</v>
      </c>
      <c r="M119" s="511" t="n">
        <f aca="false">ROUND(IF($O119&lt;&gt;0,$O119*(INFORMAÇÕES!$T$113/INFORMAÇÕES!$T$117),0),2)</f>
        <v>0</v>
      </c>
      <c r="N119" s="511" t="n">
        <f aca="false">ROUND(IF($O119&lt;&gt;0,$O119*(INFORMAÇÕES!$T$114/INFORMAÇÕES!$T$117),0),2)</f>
        <v>0</v>
      </c>
      <c r="O119" s="512" t="n">
        <f aca="false">IF(E119=0,G119,0)</f>
        <v>0</v>
      </c>
      <c r="Q119" s="88"/>
      <c r="R119" s="163" t="n">
        <f aca="false">IF(E119&lt;&gt;0,G119,0)</f>
        <v>0</v>
      </c>
      <c r="S119" s="157" t="n">
        <f aca="false">IF(B119=0,S118,IF(ISNONTEXT(B119)=TRUE(),INT(B119),INT(LEFT(B119,FIND(".",B119)-1))))</f>
        <v>3</v>
      </c>
      <c r="T119" s="157" t="str">
        <f aca="false">IF(T120=1,1,IF(B119&lt;&gt;0,1,IF(C119&lt;&gt;0,1,IF(D119&lt;&gt;0,1,IF('ORÇ.GLOBAL REF.'!E119&lt;&gt;0,1,"")))))</f>
        <v/>
      </c>
      <c r="U119" s="157" t="str">
        <f aca="false">IF(S119=0," ",IF(S119&lt;&gt;S118,S119," "))</f>
        <v> </v>
      </c>
      <c r="V119" s="180"/>
    </row>
    <row r="120" s="174" customFormat="true" ht="14.25" hidden="false" customHeight="false" outlineLevel="0" collapsed="false">
      <c r="A120" s="159" t="n">
        <v>109</v>
      </c>
      <c r="B120" s="160" t="n">
        <f aca="false">IF('ORÇ.GLOBAL P CAIXA'!K120="EXEC.",0,'ORÇ.GLOBAL P CAIXA'!M120)</f>
        <v>0</v>
      </c>
      <c r="C120" s="161" t="n">
        <f aca="false">IF('ORÇ.GLOBAL P CAIXA'!K120="EXEC.",0,'ORÇ.GLOBAL P CAIXA'!O120)</f>
        <v>0</v>
      </c>
      <c r="D120" s="162" t="n">
        <f aca="false">IF('ORÇ.GLOBAL P CAIXA'!K120="EXEC.",0,'ORÇ.GLOBAL P CAIXA'!P120)</f>
        <v>0</v>
      </c>
      <c r="E120" s="163" t="n">
        <f aca="false">IF('ORÇ.GLOBAL P CAIXA'!K120="EXEC.",0,ROUND('ORÇ.GLOBAL P CAIXA'!Q120,2))</f>
        <v>0</v>
      </c>
      <c r="F120" s="163" t="n">
        <f aca="false">IF('ORÇ.GLOBAL P CAIXA'!K120="EXEC.",0,TRUNC((1+(IF(OR(H120=0,H120=""),'BDI REF.'!$K$5,CHOOSE(H120,'BDI REF.'!$K$5,'BDI REF.'!$K$6,'BDI REF.'!$K$7))))*'ORÇ.GLOBAL P CAIXA'!R120,2))</f>
        <v>0</v>
      </c>
      <c r="G120" s="163" t="n">
        <f aca="false">IF('ORÇ.GLOBAL P CAIXA'!K120="EXEC.",0,IF(E120&lt;&gt;0,ROUND(E120*F120,2),IF(R120=0,(SUMIF($S$12:$S$1011,B120,$R$12:$R$1011)),R120)))</f>
        <v>0</v>
      </c>
      <c r="H120" s="509" t="str">
        <f aca="false">IF('ORÇ.GLOBAL P CAIXA'!K120="EXEC.","",IF('ORÇ.GLOBAL P CAIXA'!H120&gt;0,'ORÇ.GLOBAL P CAIXA'!H120,""))</f>
        <v/>
      </c>
      <c r="I120" s="509" t="str">
        <f aca="false">IF('ORÇ.GLOBAL P CAIXA'!K120="EXEC.","",IF('ORÇ.GLOBAL P CAIXA'!I120&gt;0,'ORÇ.GLOBAL P CAIXA'!I120,""))</f>
        <v/>
      </c>
      <c r="J120" s="510" t="str">
        <f aca="false">IF('ORÇ.GLOBAL P CAIXA'!K120="EXEC.","",IF('ORÇ.GLOBAL P CAIXA'!J120&gt;0,'ORÇ.GLOBAL P CAIXA'!J120,""))</f>
        <v/>
      </c>
      <c r="K120" s="115"/>
      <c r="L120" s="168" t="str">
        <f aca="false">IF(B120&gt;0,"ok","ocultar")</f>
        <v>ocultar</v>
      </c>
      <c r="M120" s="511" t="n">
        <f aca="false">ROUND(IF($O120&lt;&gt;0,$O120*(INFORMAÇÕES!$T$113/INFORMAÇÕES!$T$117),0),2)</f>
        <v>0</v>
      </c>
      <c r="N120" s="511" t="n">
        <f aca="false">ROUND(IF($O120&lt;&gt;0,$O120*(INFORMAÇÕES!$T$114/INFORMAÇÕES!$T$117),0),2)</f>
        <v>0</v>
      </c>
      <c r="O120" s="512" t="n">
        <f aca="false">IF(E120=0,G120,0)</f>
        <v>0</v>
      </c>
      <c r="Q120" s="88"/>
      <c r="R120" s="163" t="n">
        <f aca="false">IF(E120&lt;&gt;0,G120,0)</f>
        <v>0</v>
      </c>
      <c r="S120" s="157" t="n">
        <f aca="false">IF(B120=0,S119,IF(ISNONTEXT(B120)=TRUE(),INT(B120),INT(LEFT(B120,FIND(".",B120)-1))))</f>
        <v>3</v>
      </c>
      <c r="T120" s="157" t="str">
        <f aca="false">IF(T121=1,1,IF(B120&lt;&gt;0,1,IF(C120&lt;&gt;0,1,IF(D120&lt;&gt;0,1,IF('ORÇ.GLOBAL REF.'!E120&lt;&gt;0,1,"")))))</f>
        <v/>
      </c>
      <c r="U120" s="157" t="str">
        <f aca="false">IF(S120=0," ",IF(S120&lt;&gt;S119,S120," "))</f>
        <v> </v>
      </c>
      <c r="V120" s="180"/>
    </row>
    <row r="121" s="174" customFormat="true" ht="14.25" hidden="false" customHeight="false" outlineLevel="0" collapsed="false">
      <c r="A121" s="159" t="n">
        <v>110</v>
      </c>
      <c r="B121" s="160" t="n">
        <f aca="false">IF('ORÇ.GLOBAL P CAIXA'!K121="EXEC.",0,'ORÇ.GLOBAL P CAIXA'!M121)</f>
        <v>0</v>
      </c>
      <c r="C121" s="161" t="n">
        <f aca="false">IF('ORÇ.GLOBAL P CAIXA'!K121="EXEC.",0,'ORÇ.GLOBAL P CAIXA'!O121)</f>
        <v>0</v>
      </c>
      <c r="D121" s="162" t="n">
        <f aca="false">IF('ORÇ.GLOBAL P CAIXA'!K121="EXEC.",0,'ORÇ.GLOBAL P CAIXA'!P121)</f>
        <v>0</v>
      </c>
      <c r="E121" s="163" t="n">
        <f aca="false">IF('ORÇ.GLOBAL P CAIXA'!K121="EXEC.",0,ROUND('ORÇ.GLOBAL P CAIXA'!Q121,2))</f>
        <v>0</v>
      </c>
      <c r="F121" s="163" t="n">
        <f aca="false">IF('ORÇ.GLOBAL P CAIXA'!K121="EXEC.",0,TRUNC((1+(IF(OR(H121=0,H121=""),'BDI REF.'!$K$5,CHOOSE(H121,'BDI REF.'!$K$5,'BDI REF.'!$K$6,'BDI REF.'!$K$7))))*'ORÇ.GLOBAL P CAIXA'!R121,2))</f>
        <v>0</v>
      </c>
      <c r="G121" s="163" t="n">
        <f aca="false">IF('ORÇ.GLOBAL P CAIXA'!K121="EXEC.",0,IF(E121&lt;&gt;0,ROUND(E121*F121,2),IF(R121=0,(SUMIF($S$12:$S$1011,B121,$R$12:$R$1011)),R121)))</f>
        <v>0</v>
      </c>
      <c r="H121" s="509" t="str">
        <f aca="false">IF('ORÇ.GLOBAL P CAIXA'!K121="EXEC.","",IF('ORÇ.GLOBAL P CAIXA'!H121&gt;0,'ORÇ.GLOBAL P CAIXA'!H121,""))</f>
        <v/>
      </c>
      <c r="I121" s="509" t="str">
        <f aca="false">IF('ORÇ.GLOBAL P CAIXA'!K121="EXEC.","",IF('ORÇ.GLOBAL P CAIXA'!I121&gt;0,'ORÇ.GLOBAL P CAIXA'!I121,""))</f>
        <v/>
      </c>
      <c r="J121" s="510" t="str">
        <f aca="false">IF('ORÇ.GLOBAL P CAIXA'!K121="EXEC.","",IF('ORÇ.GLOBAL P CAIXA'!J121&gt;0,'ORÇ.GLOBAL P CAIXA'!J121,""))</f>
        <v/>
      </c>
      <c r="K121" s="115"/>
      <c r="L121" s="168" t="str">
        <f aca="false">IF(B121&gt;0,"ok","ocultar")</f>
        <v>ocultar</v>
      </c>
      <c r="M121" s="511" t="n">
        <f aca="false">ROUND(IF($O121&lt;&gt;0,$O121*(INFORMAÇÕES!$T$113/INFORMAÇÕES!$T$117),0),2)</f>
        <v>0</v>
      </c>
      <c r="N121" s="511" t="n">
        <f aca="false">ROUND(IF($O121&lt;&gt;0,$O121*(INFORMAÇÕES!$T$114/INFORMAÇÕES!$T$117),0),2)</f>
        <v>0</v>
      </c>
      <c r="O121" s="512" t="n">
        <f aca="false">IF(E121=0,G121,0)</f>
        <v>0</v>
      </c>
      <c r="Q121" s="88"/>
      <c r="R121" s="163" t="n">
        <f aca="false">IF(E121&lt;&gt;0,G121,0)</f>
        <v>0</v>
      </c>
      <c r="S121" s="157" t="n">
        <f aca="false">IF(B121=0,S120,IF(ISNONTEXT(B121)=TRUE(),INT(B121),INT(LEFT(B121,FIND(".",B121)-1))))</f>
        <v>3</v>
      </c>
      <c r="T121" s="157" t="str">
        <f aca="false">IF(T122=1,1,IF(B121&lt;&gt;0,1,IF(C121&lt;&gt;0,1,IF(D121&lt;&gt;0,1,IF('ORÇ.GLOBAL REF.'!E121&lt;&gt;0,1,"")))))</f>
        <v/>
      </c>
      <c r="U121" s="157" t="str">
        <f aca="false">IF(S121=0," ",IF(S121&lt;&gt;S120,S121," "))</f>
        <v> </v>
      </c>
      <c r="V121" s="180"/>
    </row>
    <row r="122" s="174" customFormat="true" ht="14.25" hidden="false" customHeight="false" outlineLevel="0" collapsed="false">
      <c r="A122" s="159" t="n">
        <v>111</v>
      </c>
      <c r="B122" s="160" t="n">
        <f aca="false">IF('ORÇ.GLOBAL P CAIXA'!K122="EXEC.",0,'ORÇ.GLOBAL P CAIXA'!M122)</f>
        <v>0</v>
      </c>
      <c r="C122" s="161" t="n">
        <f aca="false">IF('ORÇ.GLOBAL P CAIXA'!K122="EXEC.",0,'ORÇ.GLOBAL P CAIXA'!O122)</f>
        <v>0</v>
      </c>
      <c r="D122" s="162" t="n">
        <f aca="false">IF('ORÇ.GLOBAL P CAIXA'!K122="EXEC.",0,'ORÇ.GLOBAL P CAIXA'!P122)</f>
        <v>0</v>
      </c>
      <c r="E122" s="163" t="n">
        <f aca="false">IF('ORÇ.GLOBAL P CAIXA'!K122="EXEC.",0,ROUND('ORÇ.GLOBAL P CAIXA'!Q122,2))</f>
        <v>0</v>
      </c>
      <c r="F122" s="163" t="n">
        <f aca="false">IF('ORÇ.GLOBAL P CAIXA'!K122="EXEC.",0,TRUNC((1+(IF(OR(H122=0,H122=""),'BDI REF.'!$K$5,CHOOSE(H122,'BDI REF.'!$K$5,'BDI REF.'!$K$6,'BDI REF.'!$K$7))))*'ORÇ.GLOBAL P CAIXA'!R122,2))</f>
        <v>0</v>
      </c>
      <c r="G122" s="163" t="n">
        <f aca="false">IF('ORÇ.GLOBAL P CAIXA'!K122="EXEC.",0,IF(E122&lt;&gt;0,ROUND(E122*F122,2),IF(R122=0,(SUMIF($S$12:$S$1011,B122,$R$12:$R$1011)),R122)))</f>
        <v>0</v>
      </c>
      <c r="H122" s="509" t="str">
        <f aca="false">IF('ORÇ.GLOBAL P CAIXA'!K122="EXEC.","",IF('ORÇ.GLOBAL P CAIXA'!H122&gt;0,'ORÇ.GLOBAL P CAIXA'!H122,""))</f>
        <v/>
      </c>
      <c r="I122" s="509" t="str">
        <f aca="false">IF('ORÇ.GLOBAL P CAIXA'!K122="EXEC.","",IF('ORÇ.GLOBAL P CAIXA'!I122&gt;0,'ORÇ.GLOBAL P CAIXA'!I122,""))</f>
        <v/>
      </c>
      <c r="J122" s="510" t="str">
        <f aca="false">IF('ORÇ.GLOBAL P CAIXA'!K122="EXEC.","",IF('ORÇ.GLOBAL P CAIXA'!J122&gt;0,'ORÇ.GLOBAL P CAIXA'!J122,""))</f>
        <v/>
      </c>
      <c r="K122" s="115"/>
      <c r="L122" s="168" t="str">
        <f aca="false">IF(B122&gt;0,"ok","ocultar")</f>
        <v>ocultar</v>
      </c>
      <c r="M122" s="511" t="n">
        <f aca="false">ROUND(IF($O122&lt;&gt;0,$O122*(INFORMAÇÕES!$T$113/INFORMAÇÕES!$T$117),0),2)</f>
        <v>0</v>
      </c>
      <c r="N122" s="511" t="n">
        <f aca="false">ROUND(IF($O122&lt;&gt;0,$O122*(INFORMAÇÕES!$T$114/INFORMAÇÕES!$T$117),0),2)</f>
        <v>0</v>
      </c>
      <c r="O122" s="512" t="n">
        <f aca="false">IF(E122=0,G122,0)</f>
        <v>0</v>
      </c>
      <c r="Q122" s="88"/>
      <c r="R122" s="163" t="n">
        <f aca="false">IF(E122&lt;&gt;0,G122,0)</f>
        <v>0</v>
      </c>
      <c r="S122" s="157" t="n">
        <f aca="false">IF(B122=0,S121,IF(ISNONTEXT(B122)=TRUE(),INT(B122),INT(LEFT(B122,FIND(".",B122)-1))))</f>
        <v>3</v>
      </c>
      <c r="T122" s="157" t="str">
        <f aca="false">IF(T123=1,1,IF(B122&lt;&gt;0,1,IF(C122&lt;&gt;0,1,IF(D122&lt;&gt;0,1,IF('ORÇ.GLOBAL REF.'!E122&lt;&gt;0,1,"")))))</f>
        <v/>
      </c>
      <c r="U122" s="157" t="str">
        <f aca="false">IF(S122=0," ",IF(S122&lt;&gt;S121,S122," "))</f>
        <v> </v>
      </c>
      <c r="V122" s="180"/>
    </row>
    <row r="123" s="174" customFormat="true" ht="14.25" hidden="false" customHeight="false" outlineLevel="0" collapsed="false">
      <c r="A123" s="159" t="n">
        <v>112</v>
      </c>
      <c r="B123" s="160" t="n">
        <f aca="false">IF('ORÇ.GLOBAL P CAIXA'!K123="EXEC.",0,'ORÇ.GLOBAL P CAIXA'!M123)</f>
        <v>0</v>
      </c>
      <c r="C123" s="161" t="n">
        <f aca="false">IF('ORÇ.GLOBAL P CAIXA'!K123="EXEC.",0,'ORÇ.GLOBAL P CAIXA'!O123)</f>
        <v>0</v>
      </c>
      <c r="D123" s="162" t="n">
        <f aca="false">IF('ORÇ.GLOBAL P CAIXA'!K123="EXEC.",0,'ORÇ.GLOBAL P CAIXA'!P123)</f>
        <v>0</v>
      </c>
      <c r="E123" s="163" t="n">
        <f aca="false">IF('ORÇ.GLOBAL P CAIXA'!K123="EXEC.",0,ROUND('ORÇ.GLOBAL P CAIXA'!Q123,2))</f>
        <v>0</v>
      </c>
      <c r="F123" s="163" t="n">
        <f aca="false">IF('ORÇ.GLOBAL P CAIXA'!K123="EXEC.",0,TRUNC((1+(IF(OR(H123=0,H123=""),'BDI REF.'!$K$5,CHOOSE(H123,'BDI REF.'!$K$5,'BDI REF.'!$K$6,'BDI REF.'!$K$7))))*'ORÇ.GLOBAL P CAIXA'!R123,2))</f>
        <v>0</v>
      </c>
      <c r="G123" s="163" t="n">
        <f aca="false">IF('ORÇ.GLOBAL P CAIXA'!K123="EXEC.",0,IF(E123&lt;&gt;0,ROUND(E123*F123,2),IF(R123=0,(SUMIF($S$12:$S$1011,B123,$R$12:$R$1011)),R123)))</f>
        <v>0</v>
      </c>
      <c r="H123" s="509" t="str">
        <f aca="false">IF('ORÇ.GLOBAL P CAIXA'!K123="EXEC.","",IF('ORÇ.GLOBAL P CAIXA'!H123&gt;0,'ORÇ.GLOBAL P CAIXA'!H123,""))</f>
        <v/>
      </c>
      <c r="I123" s="509" t="str">
        <f aca="false">IF('ORÇ.GLOBAL P CAIXA'!K123="EXEC.","",IF('ORÇ.GLOBAL P CAIXA'!I123&gt;0,'ORÇ.GLOBAL P CAIXA'!I123,""))</f>
        <v/>
      </c>
      <c r="J123" s="510" t="str">
        <f aca="false">IF('ORÇ.GLOBAL P CAIXA'!K123="EXEC.","",IF('ORÇ.GLOBAL P CAIXA'!J123&gt;0,'ORÇ.GLOBAL P CAIXA'!J123,""))</f>
        <v/>
      </c>
      <c r="K123" s="115"/>
      <c r="L123" s="168" t="str">
        <f aca="false">IF(B123&gt;0,"ok","ocultar")</f>
        <v>ocultar</v>
      </c>
      <c r="M123" s="511" t="n">
        <f aca="false">ROUND(IF($O123&lt;&gt;0,$O123*(INFORMAÇÕES!$T$113/INFORMAÇÕES!$T$117),0),2)</f>
        <v>0</v>
      </c>
      <c r="N123" s="511" t="n">
        <f aca="false">ROUND(IF($O123&lt;&gt;0,$O123*(INFORMAÇÕES!$T$114/INFORMAÇÕES!$T$117),0),2)</f>
        <v>0</v>
      </c>
      <c r="O123" s="512" t="n">
        <f aca="false">IF(E123=0,G123,0)</f>
        <v>0</v>
      </c>
      <c r="Q123" s="88"/>
      <c r="R123" s="163" t="n">
        <f aca="false">IF(E123&lt;&gt;0,G123,0)</f>
        <v>0</v>
      </c>
      <c r="S123" s="157" t="n">
        <f aca="false">IF(B123=0,S122,IF(ISNONTEXT(B123)=TRUE(),INT(B123),INT(LEFT(B123,FIND(".",B123)-1))))</f>
        <v>3</v>
      </c>
      <c r="T123" s="157" t="str">
        <f aca="false">IF(T124=1,1,IF(B123&lt;&gt;0,1,IF(C123&lt;&gt;0,1,IF(D123&lt;&gt;0,1,IF('ORÇ.GLOBAL REF.'!E123&lt;&gt;0,1,"")))))</f>
        <v/>
      </c>
      <c r="U123" s="157" t="str">
        <f aca="false">IF(S123=0," ",IF(S123&lt;&gt;S122,S123," "))</f>
        <v> </v>
      </c>
      <c r="V123" s="180"/>
    </row>
    <row r="124" s="174" customFormat="true" ht="14.25" hidden="false" customHeight="false" outlineLevel="0" collapsed="false">
      <c r="A124" s="159" t="n">
        <v>113</v>
      </c>
      <c r="B124" s="160" t="n">
        <f aca="false">IF('ORÇ.GLOBAL P CAIXA'!K124="EXEC.",0,'ORÇ.GLOBAL P CAIXA'!M124)</f>
        <v>0</v>
      </c>
      <c r="C124" s="161" t="n">
        <f aca="false">IF('ORÇ.GLOBAL P CAIXA'!K124="EXEC.",0,'ORÇ.GLOBAL P CAIXA'!O124)</f>
        <v>0</v>
      </c>
      <c r="D124" s="162" t="n">
        <f aca="false">IF('ORÇ.GLOBAL P CAIXA'!K124="EXEC.",0,'ORÇ.GLOBAL P CAIXA'!P124)</f>
        <v>0</v>
      </c>
      <c r="E124" s="163" t="n">
        <f aca="false">IF('ORÇ.GLOBAL P CAIXA'!K124="EXEC.",0,ROUND('ORÇ.GLOBAL P CAIXA'!Q124,2))</f>
        <v>0</v>
      </c>
      <c r="F124" s="163" t="n">
        <f aca="false">IF('ORÇ.GLOBAL P CAIXA'!K124="EXEC.",0,TRUNC((1+(IF(OR(H124=0,H124=""),'BDI REF.'!$K$5,CHOOSE(H124,'BDI REF.'!$K$5,'BDI REF.'!$K$6,'BDI REF.'!$K$7))))*'ORÇ.GLOBAL P CAIXA'!R124,2))</f>
        <v>0</v>
      </c>
      <c r="G124" s="163" t="n">
        <f aca="false">IF('ORÇ.GLOBAL P CAIXA'!K124="EXEC.",0,IF(E124&lt;&gt;0,ROUND(E124*F124,2),IF(R124=0,(SUMIF($S$12:$S$1011,B124,$R$12:$R$1011)),R124)))</f>
        <v>0</v>
      </c>
      <c r="H124" s="509" t="str">
        <f aca="false">IF('ORÇ.GLOBAL P CAIXA'!K124="EXEC.","",IF('ORÇ.GLOBAL P CAIXA'!H124&gt;0,'ORÇ.GLOBAL P CAIXA'!H124,""))</f>
        <v/>
      </c>
      <c r="I124" s="509" t="str">
        <f aca="false">IF('ORÇ.GLOBAL P CAIXA'!K124="EXEC.","",IF('ORÇ.GLOBAL P CAIXA'!I124&gt;0,'ORÇ.GLOBAL P CAIXA'!I124,""))</f>
        <v/>
      </c>
      <c r="J124" s="510" t="str">
        <f aca="false">IF('ORÇ.GLOBAL P CAIXA'!K124="EXEC.","",IF('ORÇ.GLOBAL P CAIXA'!J124&gt;0,'ORÇ.GLOBAL P CAIXA'!J124,""))</f>
        <v/>
      </c>
      <c r="K124" s="115"/>
      <c r="L124" s="168" t="str">
        <f aca="false">IF(B124&gt;0,"ok","ocultar")</f>
        <v>ocultar</v>
      </c>
      <c r="M124" s="511" t="n">
        <f aca="false">ROUND(IF($O124&lt;&gt;0,$O124*(INFORMAÇÕES!$T$113/INFORMAÇÕES!$T$117),0),2)</f>
        <v>0</v>
      </c>
      <c r="N124" s="511" t="n">
        <f aca="false">ROUND(IF($O124&lt;&gt;0,$O124*(INFORMAÇÕES!$T$114/INFORMAÇÕES!$T$117),0),2)</f>
        <v>0</v>
      </c>
      <c r="O124" s="512" t="n">
        <f aca="false">IF(E124=0,G124,0)</f>
        <v>0</v>
      </c>
      <c r="Q124" s="88"/>
      <c r="R124" s="163" t="n">
        <f aca="false">IF(E124&lt;&gt;0,G124,0)</f>
        <v>0</v>
      </c>
      <c r="S124" s="157" t="n">
        <f aca="false">IF(B124=0,S123,IF(ISNONTEXT(B124)=TRUE(),INT(B124),INT(LEFT(B124,FIND(".",B124)-1))))</f>
        <v>3</v>
      </c>
      <c r="T124" s="157" t="str">
        <f aca="false">IF(T125=1,1,IF(B124&lt;&gt;0,1,IF(C124&lt;&gt;0,1,IF(D124&lt;&gt;0,1,IF('ORÇ.GLOBAL REF.'!E124&lt;&gt;0,1,"")))))</f>
        <v/>
      </c>
      <c r="U124" s="157" t="str">
        <f aca="false">IF(S124=0," ",IF(S124&lt;&gt;S123,S124," "))</f>
        <v> </v>
      </c>
      <c r="V124" s="180"/>
    </row>
    <row r="125" s="174" customFormat="true" ht="14.25" hidden="false" customHeight="false" outlineLevel="0" collapsed="false">
      <c r="A125" s="159" t="n">
        <v>114</v>
      </c>
      <c r="B125" s="160" t="n">
        <f aca="false">IF('ORÇ.GLOBAL P CAIXA'!K125="EXEC.",0,'ORÇ.GLOBAL P CAIXA'!M125)</f>
        <v>0</v>
      </c>
      <c r="C125" s="161" t="n">
        <f aca="false">IF('ORÇ.GLOBAL P CAIXA'!K125="EXEC.",0,'ORÇ.GLOBAL P CAIXA'!O125)</f>
        <v>0</v>
      </c>
      <c r="D125" s="162" t="n">
        <f aca="false">IF('ORÇ.GLOBAL P CAIXA'!K125="EXEC.",0,'ORÇ.GLOBAL P CAIXA'!P125)</f>
        <v>0</v>
      </c>
      <c r="E125" s="163" t="n">
        <f aca="false">IF('ORÇ.GLOBAL P CAIXA'!K125="EXEC.",0,ROUND('ORÇ.GLOBAL P CAIXA'!Q125,2))</f>
        <v>0</v>
      </c>
      <c r="F125" s="163" t="n">
        <f aca="false">IF('ORÇ.GLOBAL P CAIXA'!K125="EXEC.",0,TRUNC((1+(IF(OR(H125=0,H125=""),'BDI REF.'!$K$5,CHOOSE(H125,'BDI REF.'!$K$5,'BDI REF.'!$K$6,'BDI REF.'!$K$7))))*'ORÇ.GLOBAL P CAIXA'!R125,2))</f>
        <v>0</v>
      </c>
      <c r="G125" s="163" t="n">
        <f aca="false">IF('ORÇ.GLOBAL P CAIXA'!K125="EXEC.",0,IF(E125&lt;&gt;0,ROUND(E125*F125,2),IF(R125=0,(SUMIF($S$12:$S$1011,B125,$R$12:$R$1011)),R125)))</f>
        <v>0</v>
      </c>
      <c r="H125" s="509" t="str">
        <f aca="false">IF('ORÇ.GLOBAL P CAIXA'!K125="EXEC.","",IF('ORÇ.GLOBAL P CAIXA'!H125&gt;0,'ORÇ.GLOBAL P CAIXA'!H125,""))</f>
        <v/>
      </c>
      <c r="I125" s="509" t="str">
        <f aca="false">IF('ORÇ.GLOBAL P CAIXA'!K125="EXEC.","",IF('ORÇ.GLOBAL P CAIXA'!I125&gt;0,'ORÇ.GLOBAL P CAIXA'!I125,""))</f>
        <v/>
      </c>
      <c r="J125" s="510" t="str">
        <f aca="false">IF('ORÇ.GLOBAL P CAIXA'!K125="EXEC.","",IF('ORÇ.GLOBAL P CAIXA'!J125&gt;0,'ORÇ.GLOBAL P CAIXA'!J125,""))</f>
        <v/>
      </c>
      <c r="K125" s="115"/>
      <c r="L125" s="168" t="str">
        <f aca="false">IF(B125&gt;0,"ok","ocultar")</f>
        <v>ocultar</v>
      </c>
      <c r="M125" s="511" t="n">
        <f aca="false">ROUND(IF($O125&lt;&gt;0,$O125*(INFORMAÇÕES!$T$113/INFORMAÇÕES!$T$117),0),2)</f>
        <v>0</v>
      </c>
      <c r="N125" s="511" t="n">
        <f aca="false">ROUND(IF($O125&lt;&gt;0,$O125*(INFORMAÇÕES!$T$114/INFORMAÇÕES!$T$117),0),2)</f>
        <v>0</v>
      </c>
      <c r="O125" s="512" t="n">
        <f aca="false">IF(E125=0,G125,0)</f>
        <v>0</v>
      </c>
      <c r="Q125" s="88"/>
      <c r="R125" s="163" t="n">
        <f aca="false">IF(E125&lt;&gt;0,G125,0)</f>
        <v>0</v>
      </c>
      <c r="S125" s="157" t="n">
        <f aca="false">IF(B125=0,S124,IF(ISNONTEXT(B125)=TRUE(),INT(B125),INT(LEFT(B125,FIND(".",B125)-1))))</f>
        <v>3</v>
      </c>
      <c r="T125" s="157" t="str">
        <f aca="false">IF(T126=1,1,IF(B125&lt;&gt;0,1,IF(C125&lt;&gt;0,1,IF(D125&lt;&gt;0,1,IF('ORÇ.GLOBAL REF.'!E125&lt;&gt;0,1,"")))))</f>
        <v/>
      </c>
      <c r="U125" s="157" t="str">
        <f aca="false">IF(S125=0," ",IF(S125&lt;&gt;S124,S125," "))</f>
        <v> </v>
      </c>
      <c r="V125" s="180"/>
    </row>
    <row r="126" s="174" customFormat="true" ht="14.25" hidden="false" customHeight="false" outlineLevel="0" collapsed="false">
      <c r="A126" s="159" t="n">
        <v>115</v>
      </c>
      <c r="B126" s="160" t="n">
        <f aca="false">IF('ORÇ.GLOBAL P CAIXA'!K126="EXEC.",0,'ORÇ.GLOBAL P CAIXA'!M126)</f>
        <v>0</v>
      </c>
      <c r="C126" s="161" t="n">
        <f aca="false">IF('ORÇ.GLOBAL P CAIXA'!K126="EXEC.",0,'ORÇ.GLOBAL P CAIXA'!O126)</f>
        <v>0</v>
      </c>
      <c r="D126" s="162" t="n">
        <f aca="false">IF('ORÇ.GLOBAL P CAIXA'!K126="EXEC.",0,'ORÇ.GLOBAL P CAIXA'!P126)</f>
        <v>0</v>
      </c>
      <c r="E126" s="163" t="n">
        <f aca="false">IF('ORÇ.GLOBAL P CAIXA'!K126="EXEC.",0,ROUND('ORÇ.GLOBAL P CAIXA'!Q126,2))</f>
        <v>0</v>
      </c>
      <c r="F126" s="163" t="n">
        <f aca="false">IF('ORÇ.GLOBAL P CAIXA'!K126="EXEC.",0,TRUNC((1+(IF(OR(H126=0,H126=""),'BDI REF.'!$K$5,CHOOSE(H126,'BDI REF.'!$K$5,'BDI REF.'!$K$6,'BDI REF.'!$K$7))))*'ORÇ.GLOBAL P CAIXA'!R126,2))</f>
        <v>0</v>
      </c>
      <c r="G126" s="163" t="n">
        <f aca="false">IF('ORÇ.GLOBAL P CAIXA'!K126="EXEC.",0,IF(E126&lt;&gt;0,ROUND(E126*F126,2),IF(R126=0,(SUMIF($S$12:$S$1011,B126,$R$12:$R$1011)),R126)))</f>
        <v>0</v>
      </c>
      <c r="H126" s="509" t="str">
        <f aca="false">IF('ORÇ.GLOBAL P CAIXA'!K126="EXEC.","",IF('ORÇ.GLOBAL P CAIXA'!H126&gt;0,'ORÇ.GLOBAL P CAIXA'!H126,""))</f>
        <v/>
      </c>
      <c r="I126" s="509" t="str">
        <f aca="false">IF('ORÇ.GLOBAL P CAIXA'!K126="EXEC.","",IF('ORÇ.GLOBAL P CAIXA'!I126&gt;0,'ORÇ.GLOBAL P CAIXA'!I126,""))</f>
        <v/>
      </c>
      <c r="J126" s="510" t="str">
        <f aca="false">IF('ORÇ.GLOBAL P CAIXA'!K126="EXEC.","",IF('ORÇ.GLOBAL P CAIXA'!J126&gt;0,'ORÇ.GLOBAL P CAIXA'!J126,""))</f>
        <v/>
      </c>
      <c r="K126" s="115"/>
      <c r="L126" s="168" t="str">
        <f aca="false">IF(B126&gt;0,"ok","ocultar")</f>
        <v>ocultar</v>
      </c>
      <c r="M126" s="511" t="n">
        <f aca="false">ROUND(IF($O126&lt;&gt;0,$O126*(INFORMAÇÕES!$T$113/INFORMAÇÕES!$T$117),0),2)</f>
        <v>0</v>
      </c>
      <c r="N126" s="511" t="n">
        <f aca="false">ROUND(IF($O126&lt;&gt;0,$O126*(INFORMAÇÕES!$T$114/INFORMAÇÕES!$T$117),0),2)</f>
        <v>0</v>
      </c>
      <c r="O126" s="512" t="n">
        <f aca="false">IF(E126=0,G126,0)</f>
        <v>0</v>
      </c>
      <c r="Q126" s="88"/>
      <c r="R126" s="163" t="n">
        <f aca="false">IF(E126&lt;&gt;0,G126,0)</f>
        <v>0</v>
      </c>
      <c r="S126" s="157" t="n">
        <f aca="false">IF(B126=0,S125,IF(ISNONTEXT(B126)=TRUE(),INT(B126),INT(LEFT(B126,FIND(".",B126)-1))))</f>
        <v>3</v>
      </c>
      <c r="T126" s="157" t="str">
        <f aca="false">IF(T127=1,1,IF(B126&lt;&gt;0,1,IF(C126&lt;&gt;0,1,IF(D126&lt;&gt;0,1,IF('ORÇ.GLOBAL REF.'!E126&lt;&gt;0,1,"")))))</f>
        <v/>
      </c>
      <c r="U126" s="157" t="str">
        <f aca="false">IF(S126=0," ",IF(S126&lt;&gt;S125,S126," "))</f>
        <v> </v>
      </c>
      <c r="V126" s="180"/>
    </row>
    <row r="127" s="174" customFormat="true" ht="14.25" hidden="false" customHeight="false" outlineLevel="0" collapsed="false">
      <c r="A127" s="159" t="n">
        <v>116</v>
      </c>
      <c r="B127" s="160" t="n">
        <f aca="false">IF('ORÇ.GLOBAL P CAIXA'!K127="EXEC.",0,'ORÇ.GLOBAL P CAIXA'!M127)</f>
        <v>0</v>
      </c>
      <c r="C127" s="161" t="n">
        <f aca="false">IF('ORÇ.GLOBAL P CAIXA'!K127="EXEC.",0,'ORÇ.GLOBAL P CAIXA'!O127)</f>
        <v>0</v>
      </c>
      <c r="D127" s="162" t="n">
        <f aca="false">IF('ORÇ.GLOBAL P CAIXA'!K127="EXEC.",0,'ORÇ.GLOBAL P CAIXA'!P127)</f>
        <v>0</v>
      </c>
      <c r="E127" s="163" t="n">
        <f aca="false">IF('ORÇ.GLOBAL P CAIXA'!K127="EXEC.",0,ROUND('ORÇ.GLOBAL P CAIXA'!Q127,2))</f>
        <v>0</v>
      </c>
      <c r="F127" s="163" t="n">
        <f aca="false">IF('ORÇ.GLOBAL P CAIXA'!K127="EXEC.",0,TRUNC((1+(IF(OR(H127=0,H127=""),'BDI REF.'!$K$5,CHOOSE(H127,'BDI REF.'!$K$5,'BDI REF.'!$K$6,'BDI REF.'!$K$7))))*'ORÇ.GLOBAL P CAIXA'!R127,2))</f>
        <v>0</v>
      </c>
      <c r="G127" s="163" t="n">
        <f aca="false">IF('ORÇ.GLOBAL P CAIXA'!K127="EXEC.",0,IF(E127&lt;&gt;0,ROUND(E127*F127,2),IF(R127=0,(SUMIF($S$12:$S$1011,B127,$R$12:$R$1011)),R127)))</f>
        <v>0</v>
      </c>
      <c r="H127" s="509" t="str">
        <f aca="false">IF('ORÇ.GLOBAL P CAIXA'!K127="EXEC.","",IF('ORÇ.GLOBAL P CAIXA'!H127&gt;0,'ORÇ.GLOBAL P CAIXA'!H127,""))</f>
        <v/>
      </c>
      <c r="I127" s="509" t="str">
        <f aca="false">IF('ORÇ.GLOBAL P CAIXA'!K127="EXEC.","",IF('ORÇ.GLOBAL P CAIXA'!I127&gt;0,'ORÇ.GLOBAL P CAIXA'!I127,""))</f>
        <v/>
      </c>
      <c r="J127" s="510" t="str">
        <f aca="false">IF('ORÇ.GLOBAL P CAIXA'!K127="EXEC.","",IF('ORÇ.GLOBAL P CAIXA'!J127&gt;0,'ORÇ.GLOBAL P CAIXA'!J127,""))</f>
        <v/>
      </c>
      <c r="K127" s="115"/>
      <c r="L127" s="168" t="str">
        <f aca="false">IF(B127&gt;0,"ok","ocultar")</f>
        <v>ocultar</v>
      </c>
      <c r="M127" s="511" t="n">
        <f aca="false">ROUND(IF($O127&lt;&gt;0,$O127*(INFORMAÇÕES!$T$113/INFORMAÇÕES!$T$117),0),2)</f>
        <v>0</v>
      </c>
      <c r="N127" s="511" t="n">
        <f aca="false">ROUND(IF($O127&lt;&gt;0,$O127*(INFORMAÇÕES!$T$114/INFORMAÇÕES!$T$117),0),2)</f>
        <v>0</v>
      </c>
      <c r="O127" s="512" t="n">
        <f aca="false">IF(E127=0,G127,0)</f>
        <v>0</v>
      </c>
      <c r="Q127" s="88"/>
      <c r="R127" s="163" t="n">
        <f aca="false">IF(E127&lt;&gt;0,G127,0)</f>
        <v>0</v>
      </c>
      <c r="S127" s="157" t="n">
        <f aca="false">IF(B127=0,S126,IF(ISNONTEXT(B127)=TRUE(),INT(B127),INT(LEFT(B127,FIND(".",B127)-1))))</f>
        <v>3</v>
      </c>
      <c r="T127" s="157" t="str">
        <f aca="false">IF(T128=1,1,IF(B127&lt;&gt;0,1,IF(C127&lt;&gt;0,1,IF(D127&lt;&gt;0,1,IF('ORÇ.GLOBAL REF.'!E127&lt;&gt;0,1,"")))))</f>
        <v/>
      </c>
      <c r="U127" s="157" t="str">
        <f aca="false">IF(S127=0," ",IF(S127&lt;&gt;S126,S127," "))</f>
        <v> </v>
      </c>
      <c r="V127" s="180"/>
    </row>
    <row r="128" s="174" customFormat="true" ht="14.25" hidden="false" customHeight="false" outlineLevel="0" collapsed="false">
      <c r="A128" s="159" t="n">
        <v>117</v>
      </c>
      <c r="B128" s="160" t="n">
        <f aca="false">IF('ORÇ.GLOBAL P CAIXA'!K128="EXEC.",0,'ORÇ.GLOBAL P CAIXA'!M128)</f>
        <v>0</v>
      </c>
      <c r="C128" s="161" t="n">
        <f aca="false">IF('ORÇ.GLOBAL P CAIXA'!K128="EXEC.",0,'ORÇ.GLOBAL P CAIXA'!O128)</f>
        <v>0</v>
      </c>
      <c r="D128" s="162" t="n">
        <f aca="false">IF('ORÇ.GLOBAL P CAIXA'!K128="EXEC.",0,'ORÇ.GLOBAL P CAIXA'!P128)</f>
        <v>0</v>
      </c>
      <c r="E128" s="163" t="n">
        <f aca="false">IF('ORÇ.GLOBAL P CAIXA'!K128="EXEC.",0,ROUND('ORÇ.GLOBAL P CAIXA'!Q128,2))</f>
        <v>0</v>
      </c>
      <c r="F128" s="163" t="n">
        <f aca="false">IF('ORÇ.GLOBAL P CAIXA'!K128="EXEC.",0,TRUNC((1+(IF(OR(H128=0,H128=""),'BDI REF.'!$K$5,CHOOSE(H128,'BDI REF.'!$K$5,'BDI REF.'!$K$6,'BDI REF.'!$K$7))))*'ORÇ.GLOBAL P CAIXA'!R128,2))</f>
        <v>0</v>
      </c>
      <c r="G128" s="163" t="n">
        <f aca="false">IF('ORÇ.GLOBAL P CAIXA'!K128="EXEC.",0,IF(E128&lt;&gt;0,ROUND(E128*F128,2),IF(R128=0,(SUMIF($S$12:$S$1011,B128,$R$12:$R$1011)),R128)))</f>
        <v>0</v>
      </c>
      <c r="H128" s="509" t="str">
        <f aca="false">IF('ORÇ.GLOBAL P CAIXA'!K128="EXEC.","",IF('ORÇ.GLOBAL P CAIXA'!H128&gt;0,'ORÇ.GLOBAL P CAIXA'!H128,""))</f>
        <v/>
      </c>
      <c r="I128" s="509" t="str">
        <f aca="false">IF('ORÇ.GLOBAL P CAIXA'!K128="EXEC.","",IF('ORÇ.GLOBAL P CAIXA'!I128&gt;0,'ORÇ.GLOBAL P CAIXA'!I128,""))</f>
        <v/>
      </c>
      <c r="J128" s="510" t="str">
        <f aca="false">IF('ORÇ.GLOBAL P CAIXA'!K128="EXEC.","",IF('ORÇ.GLOBAL P CAIXA'!J128&gt;0,'ORÇ.GLOBAL P CAIXA'!J128,""))</f>
        <v/>
      </c>
      <c r="K128" s="115"/>
      <c r="L128" s="168" t="str">
        <f aca="false">IF(B128&gt;0,"ok","ocultar")</f>
        <v>ocultar</v>
      </c>
      <c r="M128" s="511" t="n">
        <f aca="false">ROUND(IF($O128&lt;&gt;0,$O128*(INFORMAÇÕES!$T$113/INFORMAÇÕES!$T$117),0),2)</f>
        <v>0</v>
      </c>
      <c r="N128" s="511" t="n">
        <f aca="false">ROUND(IF($O128&lt;&gt;0,$O128*(INFORMAÇÕES!$T$114/INFORMAÇÕES!$T$117),0),2)</f>
        <v>0</v>
      </c>
      <c r="O128" s="512" t="n">
        <f aca="false">IF(E128=0,G128,0)</f>
        <v>0</v>
      </c>
      <c r="Q128" s="88"/>
      <c r="R128" s="163" t="n">
        <f aca="false">IF(E128&lt;&gt;0,G128,0)</f>
        <v>0</v>
      </c>
      <c r="S128" s="157" t="n">
        <f aca="false">IF(B128=0,S127,IF(ISNONTEXT(B128)=TRUE(),INT(B128),INT(LEFT(B128,FIND(".",B128)-1))))</f>
        <v>3</v>
      </c>
      <c r="T128" s="157" t="str">
        <f aca="false">IF(T129=1,1,IF(B128&lt;&gt;0,1,IF(C128&lt;&gt;0,1,IF(D128&lt;&gt;0,1,IF('ORÇ.GLOBAL REF.'!E128&lt;&gt;0,1,"")))))</f>
        <v/>
      </c>
      <c r="U128" s="157" t="str">
        <f aca="false">IF(S128=0," ",IF(S128&lt;&gt;S127,S128," "))</f>
        <v> </v>
      </c>
      <c r="V128" s="180"/>
    </row>
    <row r="129" s="174" customFormat="true" ht="14.25" hidden="false" customHeight="false" outlineLevel="0" collapsed="false">
      <c r="A129" s="159" t="n">
        <v>118</v>
      </c>
      <c r="B129" s="160" t="n">
        <f aca="false">IF('ORÇ.GLOBAL P CAIXA'!K129="EXEC.",0,'ORÇ.GLOBAL P CAIXA'!M129)</f>
        <v>0</v>
      </c>
      <c r="C129" s="161" t="n">
        <f aca="false">IF('ORÇ.GLOBAL P CAIXA'!K129="EXEC.",0,'ORÇ.GLOBAL P CAIXA'!O129)</f>
        <v>0</v>
      </c>
      <c r="D129" s="162" t="n">
        <f aca="false">IF('ORÇ.GLOBAL P CAIXA'!K129="EXEC.",0,'ORÇ.GLOBAL P CAIXA'!P129)</f>
        <v>0</v>
      </c>
      <c r="E129" s="163" t="n">
        <f aca="false">IF('ORÇ.GLOBAL P CAIXA'!K129="EXEC.",0,ROUND('ORÇ.GLOBAL P CAIXA'!Q129,2))</f>
        <v>0</v>
      </c>
      <c r="F129" s="163" t="n">
        <f aca="false">IF('ORÇ.GLOBAL P CAIXA'!K129="EXEC.",0,TRUNC((1+(IF(OR(H129=0,H129=""),'BDI REF.'!$K$5,CHOOSE(H129,'BDI REF.'!$K$5,'BDI REF.'!$K$6,'BDI REF.'!$K$7))))*'ORÇ.GLOBAL P CAIXA'!R129,2))</f>
        <v>0</v>
      </c>
      <c r="G129" s="163" t="n">
        <f aca="false">IF('ORÇ.GLOBAL P CAIXA'!K129="EXEC.",0,IF(E129&lt;&gt;0,ROUND(E129*F129,2),IF(R129=0,(SUMIF($S$12:$S$1011,B129,$R$12:$R$1011)),R129)))</f>
        <v>0</v>
      </c>
      <c r="H129" s="509" t="str">
        <f aca="false">IF('ORÇ.GLOBAL P CAIXA'!K129="EXEC.","",IF('ORÇ.GLOBAL P CAIXA'!H129&gt;0,'ORÇ.GLOBAL P CAIXA'!H129,""))</f>
        <v/>
      </c>
      <c r="I129" s="509" t="str">
        <f aca="false">IF('ORÇ.GLOBAL P CAIXA'!K129="EXEC.","",IF('ORÇ.GLOBAL P CAIXA'!I129&gt;0,'ORÇ.GLOBAL P CAIXA'!I129,""))</f>
        <v/>
      </c>
      <c r="J129" s="510" t="str">
        <f aca="false">IF('ORÇ.GLOBAL P CAIXA'!K129="EXEC.","",IF('ORÇ.GLOBAL P CAIXA'!J129&gt;0,'ORÇ.GLOBAL P CAIXA'!J129,""))</f>
        <v/>
      </c>
      <c r="K129" s="115"/>
      <c r="L129" s="168" t="str">
        <f aca="false">IF(B129&gt;0,"ok","ocultar")</f>
        <v>ocultar</v>
      </c>
      <c r="M129" s="511" t="n">
        <f aca="false">ROUND(IF($O129&lt;&gt;0,$O129*(INFORMAÇÕES!$T$113/INFORMAÇÕES!$T$117),0),2)</f>
        <v>0</v>
      </c>
      <c r="N129" s="511" t="n">
        <f aca="false">ROUND(IF($O129&lt;&gt;0,$O129*(INFORMAÇÕES!$T$114/INFORMAÇÕES!$T$117),0),2)</f>
        <v>0</v>
      </c>
      <c r="O129" s="512" t="n">
        <f aca="false">IF(E129=0,G129,0)</f>
        <v>0</v>
      </c>
      <c r="Q129" s="88"/>
      <c r="R129" s="163" t="n">
        <f aca="false">IF(E129&lt;&gt;0,G129,0)</f>
        <v>0</v>
      </c>
      <c r="S129" s="157" t="n">
        <f aca="false">IF(B129=0,S128,IF(ISNONTEXT(B129)=TRUE(),INT(B129),INT(LEFT(B129,FIND(".",B129)-1))))</f>
        <v>3</v>
      </c>
      <c r="T129" s="157" t="str">
        <f aca="false">IF(T130=1,1,IF(B129&lt;&gt;0,1,IF(C129&lt;&gt;0,1,IF(D129&lt;&gt;0,1,IF('ORÇ.GLOBAL REF.'!E129&lt;&gt;0,1,"")))))</f>
        <v/>
      </c>
      <c r="U129" s="157" t="str">
        <f aca="false">IF(S129=0," ",IF(S129&lt;&gt;S128,S129," "))</f>
        <v> </v>
      </c>
      <c r="V129" s="180"/>
    </row>
    <row r="130" s="174" customFormat="true" ht="14.25" hidden="false" customHeight="false" outlineLevel="0" collapsed="false">
      <c r="A130" s="159" t="n">
        <v>119</v>
      </c>
      <c r="B130" s="160" t="n">
        <f aca="false">IF('ORÇ.GLOBAL P CAIXA'!K130="EXEC.",0,'ORÇ.GLOBAL P CAIXA'!M130)</f>
        <v>0</v>
      </c>
      <c r="C130" s="161" t="n">
        <f aca="false">IF('ORÇ.GLOBAL P CAIXA'!K130="EXEC.",0,'ORÇ.GLOBAL P CAIXA'!O130)</f>
        <v>0</v>
      </c>
      <c r="D130" s="162" t="n">
        <f aca="false">IF('ORÇ.GLOBAL P CAIXA'!K130="EXEC.",0,'ORÇ.GLOBAL P CAIXA'!P130)</f>
        <v>0</v>
      </c>
      <c r="E130" s="163" t="n">
        <f aca="false">IF('ORÇ.GLOBAL P CAIXA'!K130="EXEC.",0,ROUND('ORÇ.GLOBAL P CAIXA'!Q130,2))</f>
        <v>0</v>
      </c>
      <c r="F130" s="163" t="n">
        <f aca="false">IF('ORÇ.GLOBAL P CAIXA'!K130="EXEC.",0,TRUNC((1+(IF(OR(H130=0,H130=""),'BDI REF.'!$K$5,CHOOSE(H130,'BDI REF.'!$K$5,'BDI REF.'!$K$6,'BDI REF.'!$K$7))))*'ORÇ.GLOBAL P CAIXA'!R130,2))</f>
        <v>0</v>
      </c>
      <c r="G130" s="163" t="n">
        <f aca="false">IF('ORÇ.GLOBAL P CAIXA'!K130="EXEC.",0,IF(E130&lt;&gt;0,ROUND(E130*F130,2),IF(R130=0,(SUMIF($S$12:$S$1011,B130,$R$12:$R$1011)),R130)))</f>
        <v>0</v>
      </c>
      <c r="H130" s="509" t="str">
        <f aca="false">IF('ORÇ.GLOBAL P CAIXA'!K130="EXEC.","",IF('ORÇ.GLOBAL P CAIXA'!H130&gt;0,'ORÇ.GLOBAL P CAIXA'!H130,""))</f>
        <v/>
      </c>
      <c r="I130" s="509" t="str">
        <f aca="false">IF('ORÇ.GLOBAL P CAIXA'!K130="EXEC.","",IF('ORÇ.GLOBAL P CAIXA'!I130&gt;0,'ORÇ.GLOBAL P CAIXA'!I130,""))</f>
        <v/>
      </c>
      <c r="J130" s="510" t="str">
        <f aca="false">IF('ORÇ.GLOBAL P CAIXA'!K130="EXEC.","",IF('ORÇ.GLOBAL P CAIXA'!J130&gt;0,'ORÇ.GLOBAL P CAIXA'!J130,""))</f>
        <v/>
      </c>
      <c r="K130" s="115"/>
      <c r="L130" s="168" t="str">
        <f aca="false">IF(B130&gt;0,"ok","ocultar")</f>
        <v>ocultar</v>
      </c>
      <c r="M130" s="511" t="n">
        <f aca="false">ROUND(IF($O130&lt;&gt;0,$O130*(INFORMAÇÕES!$T$113/INFORMAÇÕES!$T$117),0),2)</f>
        <v>0</v>
      </c>
      <c r="N130" s="511" t="n">
        <f aca="false">ROUND(IF($O130&lt;&gt;0,$O130*(INFORMAÇÕES!$T$114/INFORMAÇÕES!$T$117),0),2)</f>
        <v>0</v>
      </c>
      <c r="O130" s="512" t="n">
        <f aca="false">IF(E130=0,G130,0)</f>
        <v>0</v>
      </c>
      <c r="Q130" s="88"/>
      <c r="R130" s="163" t="n">
        <f aca="false">IF(E130&lt;&gt;0,G130,0)</f>
        <v>0</v>
      </c>
      <c r="S130" s="157" t="n">
        <f aca="false">IF(B130=0,S129,IF(ISNONTEXT(B130)=TRUE(),INT(B130),INT(LEFT(B130,FIND(".",B130)-1))))</f>
        <v>3</v>
      </c>
      <c r="T130" s="157" t="str">
        <f aca="false">IF(T131=1,1,IF(B130&lt;&gt;0,1,IF(C130&lt;&gt;0,1,IF(D130&lt;&gt;0,1,IF('ORÇ.GLOBAL REF.'!E130&lt;&gt;0,1,"")))))</f>
        <v/>
      </c>
      <c r="U130" s="157" t="str">
        <f aca="false">IF(S130=0," ",IF(S130&lt;&gt;S129,S130," "))</f>
        <v> </v>
      </c>
      <c r="V130" s="180"/>
    </row>
    <row r="131" s="174" customFormat="true" ht="14.25" hidden="false" customHeight="false" outlineLevel="0" collapsed="false">
      <c r="A131" s="159" t="n">
        <v>120</v>
      </c>
      <c r="B131" s="160" t="n">
        <f aca="false">IF('ORÇ.GLOBAL P CAIXA'!K131="EXEC.",0,'ORÇ.GLOBAL P CAIXA'!M131)</f>
        <v>0</v>
      </c>
      <c r="C131" s="161" t="n">
        <f aca="false">IF('ORÇ.GLOBAL P CAIXA'!K131="EXEC.",0,'ORÇ.GLOBAL P CAIXA'!O131)</f>
        <v>0</v>
      </c>
      <c r="D131" s="162" t="n">
        <f aca="false">IF('ORÇ.GLOBAL P CAIXA'!K131="EXEC.",0,'ORÇ.GLOBAL P CAIXA'!P131)</f>
        <v>0</v>
      </c>
      <c r="E131" s="163" t="n">
        <f aca="false">IF('ORÇ.GLOBAL P CAIXA'!K131="EXEC.",0,ROUND('ORÇ.GLOBAL P CAIXA'!Q131,2))</f>
        <v>0</v>
      </c>
      <c r="F131" s="163" t="n">
        <f aca="false">IF('ORÇ.GLOBAL P CAIXA'!K131="EXEC.",0,TRUNC((1+(IF(OR(H131=0,H131=""),'BDI REF.'!$K$5,CHOOSE(H131,'BDI REF.'!$K$5,'BDI REF.'!$K$6,'BDI REF.'!$K$7))))*'ORÇ.GLOBAL P CAIXA'!R131,2))</f>
        <v>0</v>
      </c>
      <c r="G131" s="163" t="n">
        <f aca="false">IF('ORÇ.GLOBAL P CAIXA'!K131="EXEC.",0,IF(E131&lt;&gt;0,ROUND(E131*F131,2),IF(R131=0,(SUMIF($S$12:$S$1011,B131,$R$12:$R$1011)),R131)))</f>
        <v>0</v>
      </c>
      <c r="H131" s="509" t="str">
        <f aca="false">IF('ORÇ.GLOBAL P CAIXA'!K131="EXEC.","",IF('ORÇ.GLOBAL P CAIXA'!H131&gt;0,'ORÇ.GLOBAL P CAIXA'!H131,""))</f>
        <v/>
      </c>
      <c r="I131" s="509" t="str">
        <f aca="false">IF('ORÇ.GLOBAL P CAIXA'!K131="EXEC.","",IF('ORÇ.GLOBAL P CAIXA'!I131&gt;0,'ORÇ.GLOBAL P CAIXA'!I131,""))</f>
        <v/>
      </c>
      <c r="J131" s="510" t="str">
        <f aca="false">IF('ORÇ.GLOBAL P CAIXA'!K131="EXEC.","",IF('ORÇ.GLOBAL P CAIXA'!J131&gt;0,'ORÇ.GLOBAL P CAIXA'!J131,""))</f>
        <v/>
      </c>
      <c r="K131" s="115"/>
      <c r="L131" s="168" t="str">
        <f aca="false">IF(B131&gt;0,"ok","ocultar")</f>
        <v>ocultar</v>
      </c>
      <c r="M131" s="511" t="n">
        <f aca="false">ROUND(IF($O131&lt;&gt;0,$O131*(INFORMAÇÕES!$T$113/INFORMAÇÕES!$T$117),0),2)</f>
        <v>0</v>
      </c>
      <c r="N131" s="511" t="n">
        <f aca="false">ROUND(IF($O131&lt;&gt;0,$O131*(INFORMAÇÕES!$T$114/INFORMAÇÕES!$T$117),0),2)</f>
        <v>0</v>
      </c>
      <c r="O131" s="512" t="n">
        <f aca="false">IF(E131=0,G131,0)</f>
        <v>0</v>
      </c>
      <c r="Q131" s="88"/>
      <c r="R131" s="163" t="n">
        <f aca="false">IF(E131&lt;&gt;0,G131,0)</f>
        <v>0</v>
      </c>
      <c r="S131" s="157" t="n">
        <f aca="false">IF(B131=0,S130,IF(ISNONTEXT(B131)=TRUE(),INT(B131),INT(LEFT(B131,FIND(".",B131)-1))))</f>
        <v>3</v>
      </c>
      <c r="T131" s="157" t="str">
        <f aca="false">IF(T132=1,1,IF(B131&lt;&gt;0,1,IF(C131&lt;&gt;0,1,IF(D131&lt;&gt;0,1,IF('ORÇ.GLOBAL REF.'!E131&lt;&gt;0,1,"")))))</f>
        <v/>
      </c>
      <c r="U131" s="157" t="str">
        <f aca="false">IF(S131=0," ",IF(S131&lt;&gt;S130,S131," "))</f>
        <v> </v>
      </c>
      <c r="V131" s="180"/>
    </row>
    <row r="132" s="174" customFormat="true" ht="14.25" hidden="false" customHeight="false" outlineLevel="0" collapsed="false">
      <c r="A132" s="159" t="n">
        <v>121</v>
      </c>
      <c r="B132" s="160" t="n">
        <f aca="false">IF('ORÇ.GLOBAL P CAIXA'!K132="EXEC.",0,'ORÇ.GLOBAL P CAIXA'!M132)</f>
        <v>0</v>
      </c>
      <c r="C132" s="161" t="n">
        <f aca="false">IF('ORÇ.GLOBAL P CAIXA'!K132="EXEC.",0,'ORÇ.GLOBAL P CAIXA'!O132)</f>
        <v>0</v>
      </c>
      <c r="D132" s="162" t="n">
        <f aca="false">IF('ORÇ.GLOBAL P CAIXA'!K132="EXEC.",0,'ORÇ.GLOBAL P CAIXA'!P132)</f>
        <v>0</v>
      </c>
      <c r="E132" s="163" t="n">
        <f aca="false">IF('ORÇ.GLOBAL P CAIXA'!K132="EXEC.",0,ROUND('ORÇ.GLOBAL P CAIXA'!Q132,2))</f>
        <v>0</v>
      </c>
      <c r="F132" s="163" t="n">
        <f aca="false">IF('ORÇ.GLOBAL P CAIXA'!K132="EXEC.",0,TRUNC((1+(IF(OR(H132=0,H132=""),'BDI REF.'!$K$5,CHOOSE(H132,'BDI REF.'!$K$5,'BDI REF.'!$K$6,'BDI REF.'!$K$7))))*'ORÇ.GLOBAL P CAIXA'!R132,2))</f>
        <v>0</v>
      </c>
      <c r="G132" s="163" t="n">
        <f aca="false">IF('ORÇ.GLOBAL P CAIXA'!K132="EXEC.",0,IF(E132&lt;&gt;0,ROUND(E132*F132,2),IF(R132=0,(SUMIF($S$12:$S$1011,B132,$R$12:$R$1011)),R132)))</f>
        <v>0</v>
      </c>
      <c r="H132" s="509" t="str">
        <f aca="false">IF('ORÇ.GLOBAL P CAIXA'!K132="EXEC.","",IF('ORÇ.GLOBAL P CAIXA'!H132&gt;0,'ORÇ.GLOBAL P CAIXA'!H132,""))</f>
        <v/>
      </c>
      <c r="I132" s="509" t="str">
        <f aca="false">IF('ORÇ.GLOBAL P CAIXA'!K132="EXEC.","",IF('ORÇ.GLOBAL P CAIXA'!I132&gt;0,'ORÇ.GLOBAL P CAIXA'!I132,""))</f>
        <v/>
      </c>
      <c r="J132" s="510" t="str">
        <f aca="false">IF('ORÇ.GLOBAL P CAIXA'!K132="EXEC.","",IF('ORÇ.GLOBAL P CAIXA'!J132&gt;0,'ORÇ.GLOBAL P CAIXA'!J132,""))</f>
        <v/>
      </c>
      <c r="K132" s="115"/>
      <c r="L132" s="168" t="str">
        <f aca="false">IF(B132&gt;0,"ok","ocultar")</f>
        <v>ocultar</v>
      </c>
      <c r="M132" s="511" t="n">
        <f aca="false">ROUND(IF($O132&lt;&gt;0,$O132*(INFORMAÇÕES!$T$113/INFORMAÇÕES!$T$117),0),2)</f>
        <v>0</v>
      </c>
      <c r="N132" s="511" t="n">
        <f aca="false">ROUND(IF($O132&lt;&gt;0,$O132*(INFORMAÇÕES!$T$114/INFORMAÇÕES!$T$117),0),2)</f>
        <v>0</v>
      </c>
      <c r="O132" s="512" t="n">
        <f aca="false">IF(E132=0,G132,0)</f>
        <v>0</v>
      </c>
      <c r="Q132" s="88"/>
      <c r="R132" s="163" t="n">
        <f aca="false">IF(E132&lt;&gt;0,G132,0)</f>
        <v>0</v>
      </c>
      <c r="S132" s="157" t="n">
        <f aca="false">IF(B132=0,S131,IF(ISNONTEXT(B132)=TRUE(),INT(B132),INT(LEFT(B132,FIND(".",B132)-1))))</f>
        <v>3</v>
      </c>
      <c r="T132" s="157" t="str">
        <f aca="false">IF(T133=1,1,IF(B132&lt;&gt;0,1,IF(C132&lt;&gt;0,1,IF(D132&lt;&gt;0,1,IF('ORÇ.GLOBAL REF.'!E132&lt;&gt;0,1,"")))))</f>
        <v/>
      </c>
      <c r="U132" s="157" t="str">
        <f aca="false">IF(S132=0," ",IF(S132&lt;&gt;S131,S132," "))</f>
        <v> </v>
      </c>
      <c r="V132" s="180"/>
    </row>
    <row r="133" s="174" customFormat="true" ht="14.25" hidden="false" customHeight="false" outlineLevel="0" collapsed="false">
      <c r="A133" s="159" t="n">
        <v>122</v>
      </c>
      <c r="B133" s="160" t="n">
        <f aca="false">IF('ORÇ.GLOBAL P CAIXA'!K133="EXEC.",0,'ORÇ.GLOBAL P CAIXA'!M133)</f>
        <v>0</v>
      </c>
      <c r="C133" s="161" t="n">
        <f aca="false">IF('ORÇ.GLOBAL P CAIXA'!K133="EXEC.",0,'ORÇ.GLOBAL P CAIXA'!O133)</f>
        <v>0</v>
      </c>
      <c r="D133" s="162" t="n">
        <f aca="false">IF('ORÇ.GLOBAL P CAIXA'!K133="EXEC.",0,'ORÇ.GLOBAL P CAIXA'!P133)</f>
        <v>0</v>
      </c>
      <c r="E133" s="163" t="n">
        <f aca="false">IF('ORÇ.GLOBAL P CAIXA'!K133="EXEC.",0,ROUND('ORÇ.GLOBAL P CAIXA'!Q133,2))</f>
        <v>0</v>
      </c>
      <c r="F133" s="163" t="n">
        <f aca="false">IF('ORÇ.GLOBAL P CAIXA'!K133="EXEC.",0,TRUNC((1+(IF(OR(H133=0,H133=""),'BDI REF.'!$K$5,CHOOSE(H133,'BDI REF.'!$K$5,'BDI REF.'!$K$6,'BDI REF.'!$K$7))))*'ORÇ.GLOBAL P CAIXA'!R133,2))</f>
        <v>0</v>
      </c>
      <c r="G133" s="163" t="n">
        <f aca="false">IF('ORÇ.GLOBAL P CAIXA'!K133="EXEC.",0,IF(E133&lt;&gt;0,ROUND(E133*F133,2),IF(R133=0,(SUMIF($S$12:$S$1011,B133,$R$12:$R$1011)),R133)))</f>
        <v>0</v>
      </c>
      <c r="H133" s="509" t="str">
        <f aca="false">IF('ORÇ.GLOBAL P CAIXA'!K133="EXEC.","",IF('ORÇ.GLOBAL P CAIXA'!H133&gt;0,'ORÇ.GLOBAL P CAIXA'!H133,""))</f>
        <v/>
      </c>
      <c r="I133" s="509" t="str">
        <f aca="false">IF('ORÇ.GLOBAL P CAIXA'!K133="EXEC.","",IF('ORÇ.GLOBAL P CAIXA'!I133&gt;0,'ORÇ.GLOBAL P CAIXA'!I133,""))</f>
        <v/>
      </c>
      <c r="J133" s="510" t="str">
        <f aca="false">IF('ORÇ.GLOBAL P CAIXA'!K133="EXEC.","",IF('ORÇ.GLOBAL P CAIXA'!J133&gt;0,'ORÇ.GLOBAL P CAIXA'!J133,""))</f>
        <v/>
      </c>
      <c r="K133" s="115"/>
      <c r="L133" s="168" t="str">
        <f aca="false">IF(B133&gt;0,"ok","ocultar")</f>
        <v>ocultar</v>
      </c>
      <c r="M133" s="511" t="n">
        <f aca="false">ROUND(IF($O133&lt;&gt;0,$O133*(INFORMAÇÕES!$T$113/INFORMAÇÕES!$T$117),0),2)</f>
        <v>0</v>
      </c>
      <c r="N133" s="511" t="n">
        <f aca="false">ROUND(IF($O133&lt;&gt;0,$O133*(INFORMAÇÕES!$T$114/INFORMAÇÕES!$T$117),0),2)</f>
        <v>0</v>
      </c>
      <c r="O133" s="512" t="n">
        <f aca="false">IF(E133=0,G133,0)</f>
        <v>0</v>
      </c>
      <c r="Q133" s="88"/>
      <c r="R133" s="163" t="n">
        <f aca="false">IF(E133&lt;&gt;0,G133,0)</f>
        <v>0</v>
      </c>
      <c r="S133" s="157" t="n">
        <f aca="false">IF(B133=0,S132,IF(ISNONTEXT(B133)=TRUE(),INT(B133),INT(LEFT(B133,FIND(".",B133)-1))))</f>
        <v>3</v>
      </c>
      <c r="T133" s="157" t="str">
        <f aca="false">IF(T134=1,1,IF(B133&lt;&gt;0,1,IF(C133&lt;&gt;0,1,IF(D133&lt;&gt;0,1,IF('ORÇ.GLOBAL REF.'!E133&lt;&gt;0,1,"")))))</f>
        <v/>
      </c>
      <c r="U133" s="157" t="str">
        <f aca="false">IF(S133=0," ",IF(S133&lt;&gt;S132,S133," "))</f>
        <v> </v>
      </c>
      <c r="V133" s="180"/>
    </row>
    <row r="134" s="174" customFormat="true" ht="14.25" hidden="false" customHeight="false" outlineLevel="0" collapsed="false">
      <c r="A134" s="159" t="n">
        <v>123</v>
      </c>
      <c r="B134" s="160" t="n">
        <f aca="false">IF('ORÇ.GLOBAL P CAIXA'!K134="EXEC.",0,'ORÇ.GLOBAL P CAIXA'!M134)</f>
        <v>0</v>
      </c>
      <c r="C134" s="161" t="n">
        <f aca="false">IF('ORÇ.GLOBAL P CAIXA'!K134="EXEC.",0,'ORÇ.GLOBAL P CAIXA'!O134)</f>
        <v>0</v>
      </c>
      <c r="D134" s="162" t="n">
        <f aca="false">IF('ORÇ.GLOBAL P CAIXA'!K134="EXEC.",0,'ORÇ.GLOBAL P CAIXA'!P134)</f>
        <v>0</v>
      </c>
      <c r="E134" s="163" t="n">
        <f aca="false">IF('ORÇ.GLOBAL P CAIXA'!K134="EXEC.",0,ROUND('ORÇ.GLOBAL P CAIXA'!Q134,2))</f>
        <v>0</v>
      </c>
      <c r="F134" s="163" t="n">
        <f aca="false">IF('ORÇ.GLOBAL P CAIXA'!K134="EXEC.",0,TRUNC((1+(IF(OR(H134=0,H134=""),'BDI REF.'!$K$5,CHOOSE(H134,'BDI REF.'!$K$5,'BDI REF.'!$K$6,'BDI REF.'!$K$7))))*'ORÇ.GLOBAL P CAIXA'!R134,2))</f>
        <v>0</v>
      </c>
      <c r="G134" s="163" t="n">
        <f aca="false">IF('ORÇ.GLOBAL P CAIXA'!K134="EXEC.",0,IF(E134&lt;&gt;0,ROUND(E134*F134,2),IF(R134=0,(SUMIF($S$12:$S$1011,B134,$R$12:$R$1011)),R134)))</f>
        <v>0</v>
      </c>
      <c r="H134" s="509" t="str">
        <f aca="false">IF('ORÇ.GLOBAL P CAIXA'!K134="EXEC.","",IF('ORÇ.GLOBAL P CAIXA'!H134&gt;0,'ORÇ.GLOBAL P CAIXA'!H134,""))</f>
        <v/>
      </c>
      <c r="I134" s="509" t="str">
        <f aca="false">IF('ORÇ.GLOBAL P CAIXA'!K134="EXEC.","",IF('ORÇ.GLOBAL P CAIXA'!I134&gt;0,'ORÇ.GLOBAL P CAIXA'!I134,""))</f>
        <v/>
      </c>
      <c r="J134" s="510" t="str">
        <f aca="false">IF('ORÇ.GLOBAL P CAIXA'!K134="EXEC.","",IF('ORÇ.GLOBAL P CAIXA'!J134&gt;0,'ORÇ.GLOBAL P CAIXA'!J134,""))</f>
        <v/>
      </c>
      <c r="K134" s="115"/>
      <c r="L134" s="168" t="str">
        <f aca="false">IF(B134&gt;0,"ok","ocultar")</f>
        <v>ocultar</v>
      </c>
      <c r="M134" s="511" t="n">
        <f aca="false">ROUND(IF($O134&lt;&gt;0,$O134*(INFORMAÇÕES!$T$113/INFORMAÇÕES!$T$117),0),2)</f>
        <v>0</v>
      </c>
      <c r="N134" s="511" t="n">
        <f aca="false">ROUND(IF($O134&lt;&gt;0,$O134*(INFORMAÇÕES!$T$114/INFORMAÇÕES!$T$117),0),2)</f>
        <v>0</v>
      </c>
      <c r="O134" s="512" t="n">
        <f aca="false">IF(E134=0,G134,0)</f>
        <v>0</v>
      </c>
      <c r="Q134" s="88"/>
      <c r="R134" s="163" t="n">
        <f aca="false">IF(E134&lt;&gt;0,G134,0)</f>
        <v>0</v>
      </c>
      <c r="S134" s="157" t="n">
        <f aca="false">IF(B134=0,S133,IF(ISNONTEXT(B134)=TRUE(),INT(B134),INT(LEFT(B134,FIND(".",B134)-1))))</f>
        <v>3</v>
      </c>
      <c r="T134" s="157" t="str">
        <f aca="false">IF(T135=1,1,IF(B134&lt;&gt;0,1,IF(C134&lt;&gt;0,1,IF(D134&lt;&gt;0,1,IF('ORÇ.GLOBAL REF.'!E134&lt;&gt;0,1,"")))))</f>
        <v/>
      </c>
      <c r="U134" s="157" t="str">
        <f aca="false">IF(S134=0," ",IF(S134&lt;&gt;S133,S134," "))</f>
        <v> </v>
      </c>
      <c r="V134" s="180"/>
    </row>
    <row r="135" s="174" customFormat="true" ht="14.25" hidden="false" customHeight="false" outlineLevel="0" collapsed="false">
      <c r="A135" s="159" t="n">
        <v>124</v>
      </c>
      <c r="B135" s="160" t="n">
        <f aca="false">IF('ORÇ.GLOBAL P CAIXA'!K135="EXEC.",0,'ORÇ.GLOBAL P CAIXA'!M135)</f>
        <v>0</v>
      </c>
      <c r="C135" s="161" t="n">
        <f aca="false">IF('ORÇ.GLOBAL P CAIXA'!K135="EXEC.",0,'ORÇ.GLOBAL P CAIXA'!O135)</f>
        <v>0</v>
      </c>
      <c r="D135" s="162" t="n">
        <f aca="false">IF('ORÇ.GLOBAL P CAIXA'!K135="EXEC.",0,'ORÇ.GLOBAL P CAIXA'!P135)</f>
        <v>0</v>
      </c>
      <c r="E135" s="163" t="n">
        <f aca="false">IF('ORÇ.GLOBAL P CAIXA'!K135="EXEC.",0,ROUND('ORÇ.GLOBAL P CAIXA'!Q135,2))</f>
        <v>0</v>
      </c>
      <c r="F135" s="163" t="n">
        <f aca="false">IF('ORÇ.GLOBAL P CAIXA'!K135="EXEC.",0,TRUNC((1+(IF(OR(H135=0,H135=""),'BDI REF.'!$K$5,CHOOSE(H135,'BDI REF.'!$K$5,'BDI REF.'!$K$6,'BDI REF.'!$K$7))))*'ORÇ.GLOBAL P CAIXA'!R135,2))</f>
        <v>0</v>
      </c>
      <c r="G135" s="163" t="n">
        <f aca="false">IF('ORÇ.GLOBAL P CAIXA'!K135="EXEC.",0,IF(E135&lt;&gt;0,ROUND(E135*F135,2),IF(R135=0,(SUMIF($S$12:$S$1011,B135,$R$12:$R$1011)),R135)))</f>
        <v>0</v>
      </c>
      <c r="H135" s="509" t="str">
        <f aca="false">IF('ORÇ.GLOBAL P CAIXA'!K135="EXEC.","",IF('ORÇ.GLOBAL P CAIXA'!H135&gt;0,'ORÇ.GLOBAL P CAIXA'!H135,""))</f>
        <v/>
      </c>
      <c r="I135" s="509" t="str">
        <f aca="false">IF('ORÇ.GLOBAL P CAIXA'!K135="EXEC.","",IF('ORÇ.GLOBAL P CAIXA'!I135&gt;0,'ORÇ.GLOBAL P CAIXA'!I135,""))</f>
        <v/>
      </c>
      <c r="J135" s="510" t="str">
        <f aca="false">IF('ORÇ.GLOBAL P CAIXA'!K135="EXEC.","",IF('ORÇ.GLOBAL P CAIXA'!J135&gt;0,'ORÇ.GLOBAL P CAIXA'!J135,""))</f>
        <v/>
      </c>
      <c r="K135" s="115"/>
      <c r="L135" s="168" t="str">
        <f aca="false">IF(B135&gt;0,"ok","ocultar")</f>
        <v>ocultar</v>
      </c>
      <c r="M135" s="511" t="n">
        <f aca="false">ROUND(IF($O135&lt;&gt;0,$O135*(INFORMAÇÕES!$T$113/INFORMAÇÕES!$T$117),0),2)</f>
        <v>0</v>
      </c>
      <c r="N135" s="511" t="n">
        <f aca="false">ROUND(IF($O135&lt;&gt;0,$O135*(INFORMAÇÕES!$T$114/INFORMAÇÕES!$T$117),0),2)</f>
        <v>0</v>
      </c>
      <c r="O135" s="512" t="n">
        <f aca="false">IF(E135=0,G135,0)</f>
        <v>0</v>
      </c>
      <c r="Q135" s="88"/>
      <c r="R135" s="163" t="n">
        <f aca="false">IF(E135&lt;&gt;0,G135,0)</f>
        <v>0</v>
      </c>
      <c r="S135" s="157" t="n">
        <f aca="false">IF(B135=0,S134,IF(ISNONTEXT(B135)=TRUE(),INT(B135),INT(LEFT(B135,FIND(".",B135)-1))))</f>
        <v>3</v>
      </c>
      <c r="T135" s="157" t="str">
        <f aca="false">IF(T136=1,1,IF(B135&lt;&gt;0,1,IF(C135&lt;&gt;0,1,IF(D135&lt;&gt;0,1,IF('ORÇ.GLOBAL REF.'!E135&lt;&gt;0,1,"")))))</f>
        <v/>
      </c>
      <c r="U135" s="157" t="str">
        <f aca="false">IF(S135=0," ",IF(S135&lt;&gt;S134,S135," "))</f>
        <v> </v>
      </c>
      <c r="V135" s="180"/>
    </row>
    <row r="136" s="174" customFormat="true" ht="14.25" hidden="false" customHeight="false" outlineLevel="0" collapsed="false">
      <c r="A136" s="159" t="n">
        <v>125</v>
      </c>
      <c r="B136" s="160" t="n">
        <f aca="false">IF('ORÇ.GLOBAL P CAIXA'!K136="EXEC.",0,'ORÇ.GLOBAL P CAIXA'!M136)</f>
        <v>0</v>
      </c>
      <c r="C136" s="161" t="n">
        <f aca="false">IF('ORÇ.GLOBAL P CAIXA'!K136="EXEC.",0,'ORÇ.GLOBAL P CAIXA'!O136)</f>
        <v>0</v>
      </c>
      <c r="D136" s="162" t="n">
        <f aca="false">IF('ORÇ.GLOBAL P CAIXA'!K136="EXEC.",0,'ORÇ.GLOBAL P CAIXA'!P136)</f>
        <v>0</v>
      </c>
      <c r="E136" s="163" t="n">
        <f aca="false">IF('ORÇ.GLOBAL P CAIXA'!K136="EXEC.",0,ROUND('ORÇ.GLOBAL P CAIXA'!Q136,2))</f>
        <v>0</v>
      </c>
      <c r="F136" s="163" t="n">
        <f aca="false">IF('ORÇ.GLOBAL P CAIXA'!K136="EXEC.",0,TRUNC((1+(IF(OR(H136=0,H136=""),'BDI REF.'!$K$5,CHOOSE(H136,'BDI REF.'!$K$5,'BDI REF.'!$K$6,'BDI REF.'!$K$7))))*'ORÇ.GLOBAL P CAIXA'!R136,2))</f>
        <v>0</v>
      </c>
      <c r="G136" s="163" t="n">
        <f aca="false">IF('ORÇ.GLOBAL P CAIXA'!K136="EXEC.",0,IF(E136&lt;&gt;0,ROUND(E136*F136,2),IF(R136=0,(SUMIF($S$12:$S$1011,B136,$R$12:$R$1011)),R136)))</f>
        <v>0</v>
      </c>
      <c r="H136" s="509" t="str">
        <f aca="false">IF('ORÇ.GLOBAL P CAIXA'!K136="EXEC.","",IF('ORÇ.GLOBAL P CAIXA'!H136&gt;0,'ORÇ.GLOBAL P CAIXA'!H136,""))</f>
        <v/>
      </c>
      <c r="I136" s="509" t="str">
        <f aca="false">IF('ORÇ.GLOBAL P CAIXA'!K136="EXEC.","",IF('ORÇ.GLOBAL P CAIXA'!I136&gt;0,'ORÇ.GLOBAL P CAIXA'!I136,""))</f>
        <v/>
      </c>
      <c r="J136" s="510" t="str">
        <f aca="false">IF('ORÇ.GLOBAL P CAIXA'!K136="EXEC.","",IF('ORÇ.GLOBAL P CAIXA'!J136&gt;0,'ORÇ.GLOBAL P CAIXA'!J136,""))</f>
        <v/>
      </c>
      <c r="K136" s="115"/>
      <c r="L136" s="168" t="str">
        <f aca="false">IF(B136&gt;0,"ok","ocultar")</f>
        <v>ocultar</v>
      </c>
      <c r="M136" s="511" t="n">
        <f aca="false">ROUND(IF($O136&lt;&gt;0,$O136*(INFORMAÇÕES!$T$113/INFORMAÇÕES!$T$117),0),2)</f>
        <v>0</v>
      </c>
      <c r="N136" s="511" t="n">
        <f aca="false">ROUND(IF($O136&lt;&gt;0,$O136*(INFORMAÇÕES!$T$114/INFORMAÇÕES!$T$117),0),2)</f>
        <v>0</v>
      </c>
      <c r="O136" s="512" t="n">
        <f aca="false">IF(E136=0,G136,0)</f>
        <v>0</v>
      </c>
      <c r="Q136" s="88"/>
      <c r="R136" s="163" t="n">
        <f aca="false">IF(E136&lt;&gt;0,G136,0)</f>
        <v>0</v>
      </c>
      <c r="S136" s="157" t="n">
        <f aca="false">IF(B136=0,S135,IF(ISNONTEXT(B136)=TRUE(),INT(B136),INT(LEFT(B136,FIND(".",B136)-1))))</f>
        <v>3</v>
      </c>
      <c r="T136" s="157" t="str">
        <f aca="false">IF(T137=1,1,IF(B136&lt;&gt;0,1,IF(C136&lt;&gt;0,1,IF(D136&lt;&gt;0,1,IF('ORÇ.GLOBAL REF.'!E136&lt;&gt;0,1,"")))))</f>
        <v/>
      </c>
      <c r="U136" s="157" t="str">
        <f aca="false">IF(S136=0," ",IF(S136&lt;&gt;S135,S136," "))</f>
        <v> </v>
      </c>
      <c r="V136" s="180"/>
    </row>
    <row r="137" s="174" customFormat="true" ht="14.25" hidden="false" customHeight="false" outlineLevel="0" collapsed="false">
      <c r="A137" s="159" t="n">
        <v>126</v>
      </c>
      <c r="B137" s="160" t="n">
        <f aca="false">IF('ORÇ.GLOBAL P CAIXA'!K137="EXEC.",0,'ORÇ.GLOBAL P CAIXA'!M137)</f>
        <v>0</v>
      </c>
      <c r="C137" s="161" t="n">
        <f aca="false">IF('ORÇ.GLOBAL P CAIXA'!K137="EXEC.",0,'ORÇ.GLOBAL P CAIXA'!O137)</f>
        <v>0</v>
      </c>
      <c r="D137" s="162" t="n">
        <f aca="false">IF('ORÇ.GLOBAL P CAIXA'!K137="EXEC.",0,'ORÇ.GLOBAL P CAIXA'!P137)</f>
        <v>0</v>
      </c>
      <c r="E137" s="163" t="n">
        <f aca="false">IF('ORÇ.GLOBAL P CAIXA'!K137="EXEC.",0,ROUND('ORÇ.GLOBAL P CAIXA'!Q137,2))</f>
        <v>0</v>
      </c>
      <c r="F137" s="163" t="n">
        <f aca="false">IF('ORÇ.GLOBAL P CAIXA'!K137="EXEC.",0,TRUNC((1+(IF(OR(H137=0,H137=""),'BDI REF.'!$K$5,CHOOSE(H137,'BDI REF.'!$K$5,'BDI REF.'!$K$6,'BDI REF.'!$K$7))))*'ORÇ.GLOBAL P CAIXA'!R137,2))</f>
        <v>0</v>
      </c>
      <c r="G137" s="163" t="n">
        <f aca="false">IF('ORÇ.GLOBAL P CAIXA'!K137="EXEC.",0,IF(E137&lt;&gt;0,ROUND(E137*F137,2),IF(R137=0,(SUMIF($S$12:$S$1011,B137,$R$12:$R$1011)),R137)))</f>
        <v>0</v>
      </c>
      <c r="H137" s="509" t="str">
        <f aca="false">IF('ORÇ.GLOBAL P CAIXA'!K137="EXEC.","",IF('ORÇ.GLOBAL P CAIXA'!H137&gt;0,'ORÇ.GLOBAL P CAIXA'!H137,""))</f>
        <v/>
      </c>
      <c r="I137" s="509" t="str">
        <f aca="false">IF('ORÇ.GLOBAL P CAIXA'!K137="EXEC.","",IF('ORÇ.GLOBAL P CAIXA'!I137&gt;0,'ORÇ.GLOBAL P CAIXA'!I137,""))</f>
        <v/>
      </c>
      <c r="J137" s="510" t="str">
        <f aca="false">IF('ORÇ.GLOBAL P CAIXA'!K137="EXEC.","",IF('ORÇ.GLOBAL P CAIXA'!J137&gt;0,'ORÇ.GLOBAL P CAIXA'!J137,""))</f>
        <v/>
      </c>
      <c r="K137" s="115"/>
      <c r="L137" s="168" t="str">
        <f aca="false">IF(B137&gt;0,"ok","ocultar")</f>
        <v>ocultar</v>
      </c>
      <c r="M137" s="511" t="n">
        <f aca="false">ROUND(IF($O137&lt;&gt;0,$O137*(INFORMAÇÕES!$T$113/INFORMAÇÕES!$T$117),0),2)</f>
        <v>0</v>
      </c>
      <c r="N137" s="511" t="n">
        <f aca="false">ROUND(IF($O137&lt;&gt;0,$O137*(INFORMAÇÕES!$T$114/INFORMAÇÕES!$T$117),0),2)</f>
        <v>0</v>
      </c>
      <c r="O137" s="512" t="n">
        <f aca="false">IF(E137=0,G137,0)</f>
        <v>0</v>
      </c>
      <c r="Q137" s="88"/>
      <c r="R137" s="163" t="n">
        <f aca="false">IF(E137&lt;&gt;0,G137,0)</f>
        <v>0</v>
      </c>
      <c r="S137" s="157" t="n">
        <f aca="false">IF(B137=0,S136,IF(ISNONTEXT(B137)=TRUE(),INT(B137),INT(LEFT(B137,FIND(".",B137)-1))))</f>
        <v>3</v>
      </c>
      <c r="T137" s="157" t="str">
        <f aca="false">IF(T138=1,1,IF(B137&lt;&gt;0,1,IF(C137&lt;&gt;0,1,IF(D137&lt;&gt;0,1,IF('ORÇ.GLOBAL REF.'!E137&lt;&gt;0,1,"")))))</f>
        <v/>
      </c>
      <c r="U137" s="157" t="str">
        <f aca="false">IF(S137=0," ",IF(S137&lt;&gt;S136,S137," "))</f>
        <v> </v>
      </c>
      <c r="V137" s="180"/>
    </row>
    <row r="138" s="174" customFormat="true" ht="14.25" hidden="false" customHeight="false" outlineLevel="0" collapsed="false">
      <c r="A138" s="159" t="n">
        <v>127</v>
      </c>
      <c r="B138" s="160" t="n">
        <f aca="false">IF('ORÇ.GLOBAL P CAIXA'!K138="EXEC.",0,'ORÇ.GLOBAL P CAIXA'!M138)</f>
        <v>0</v>
      </c>
      <c r="C138" s="161" t="n">
        <f aca="false">IF('ORÇ.GLOBAL P CAIXA'!K138="EXEC.",0,'ORÇ.GLOBAL P CAIXA'!O138)</f>
        <v>0</v>
      </c>
      <c r="D138" s="162" t="n">
        <f aca="false">IF('ORÇ.GLOBAL P CAIXA'!K138="EXEC.",0,'ORÇ.GLOBAL P CAIXA'!P138)</f>
        <v>0</v>
      </c>
      <c r="E138" s="163" t="n">
        <f aca="false">IF('ORÇ.GLOBAL P CAIXA'!K138="EXEC.",0,ROUND('ORÇ.GLOBAL P CAIXA'!Q138,2))</f>
        <v>0</v>
      </c>
      <c r="F138" s="163" t="n">
        <f aca="false">IF('ORÇ.GLOBAL P CAIXA'!K138="EXEC.",0,TRUNC((1+(IF(OR(H138=0,H138=""),'BDI REF.'!$K$5,CHOOSE(H138,'BDI REF.'!$K$5,'BDI REF.'!$K$6,'BDI REF.'!$K$7))))*'ORÇ.GLOBAL P CAIXA'!R138,2))</f>
        <v>0</v>
      </c>
      <c r="G138" s="163" t="n">
        <f aca="false">IF('ORÇ.GLOBAL P CAIXA'!K138="EXEC.",0,IF(E138&lt;&gt;0,ROUND(E138*F138,2),IF(R138=0,(SUMIF($S$12:$S$1011,B138,$R$12:$R$1011)),R138)))</f>
        <v>0</v>
      </c>
      <c r="H138" s="509" t="str">
        <f aca="false">IF('ORÇ.GLOBAL P CAIXA'!K138="EXEC.","",IF('ORÇ.GLOBAL P CAIXA'!H138&gt;0,'ORÇ.GLOBAL P CAIXA'!H138,""))</f>
        <v/>
      </c>
      <c r="I138" s="509" t="str">
        <f aca="false">IF('ORÇ.GLOBAL P CAIXA'!K138="EXEC.","",IF('ORÇ.GLOBAL P CAIXA'!I138&gt;0,'ORÇ.GLOBAL P CAIXA'!I138,""))</f>
        <v/>
      </c>
      <c r="J138" s="510" t="str">
        <f aca="false">IF('ORÇ.GLOBAL P CAIXA'!K138="EXEC.","",IF('ORÇ.GLOBAL P CAIXA'!J138&gt;0,'ORÇ.GLOBAL P CAIXA'!J138,""))</f>
        <v/>
      </c>
      <c r="K138" s="115"/>
      <c r="L138" s="168" t="str">
        <f aca="false">IF(B138&gt;0,"ok","ocultar")</f>
        <v>ocultar</v>
      </c>
      <c r="M138" s="511" t="n">
        <f aca="false">ROUND(IF($O138&lt;&gt;0,$O138*(INFORMAÇÕES!$T$113/INFORMAÇÕES!$T$117),0),2)</f>
        <v>0</v>
      </c>
      <c r="N138" s="511" t="n">
        <f aca="false">ROUND(IF($O138&lt;&gt;0,$O138*(INFORMAÇÕES!$T$114/INFORMAÇÕES!$T$117),0),2)</f>
        <v>0</v>
      </c>
      <c r="O138" s="512" t="n">
        <f aca="false">IF(E138=0,G138,0)</f>
        <v>0</v>
      </c>
      <c r="Q138" s="88"/>
      <c r="R138" s="163" t="n">
        <f aca="false">IF(E138&lt;&gt;0,G138,0)</f>
        <v>0</v>
      </c>
      <c r="S138" s="157" t="n">
        <f aca="false">IF(B138=0,S137,IF(ISNONTEXT(B138)=TRUE(),INT(B138),INT(LEFT(B138,FIND(".",B138)-1))))</f>
        <v>3</v>
      </c>
      <c r="T138" s="157" t="str">
        <f aca="false">IF(T139=1,1,IF(B138&lt;&gt;0,1,IF(C138&lt;&gt;0,1,IF(D138&lt;&gt;0,1,IF('ORÇ.GLOBAL REF.'!E138&lt;&gt;0,1,"")))))</f>
        <v/>
      </c>
      <c r="U138" s="157" t="str">
        <f aca="false">IF(S138=0," ",IF(S138&lt;&gt;S137,S138," "))</f>
        <v> </v>
      </c>
      <c r="V138" s="180"/>
    </row>
    <row r="139" s="174" customFormat="true" ht="14.25" hidden="false" customHeight="false" outlineLevel="0" collapsed="false">
      <c r="A139" s="159" t="n">
        <v>128</v>
      </c>
      <c r="B139" s="160" t="n">
        <f aca="false">IF('ORÇ.GLOBAL P CAIXA'!K139="EXEC.",0,'ORÇ.GLOBAL P CAIXA'!M139)</f>
        <v>0</v>
      </c>
      <c r="C139" s="161" t="n">
        <f aca="false">IF('ORÇ.GLOBAL P CAIXA'!K139="EXEC.",0,'ORÇ.GLOBAL P CAIXA'!O139)</f>
        <v>0</v>
      </c>
      <c r="D139" s="162" t="n">
        <f aca="false">IF('ORÇ.GLOBAL P CAIXA'!K139="EXEC.",0,'ORÇ.GLOBAL P CAIXA'!P139)</f>
        <v>0</v>
      </c>
      <c r="E139" s="163" t="n">
        <f aca="false">IF('ORÇ.GLOBAL P CAIXA'!K139="EXEC.",0,ROUND('ORÇ.GLOBAL P CAIXA'!Q139,2))</f>
        <v>0</v>
      </c>
      <c r="F139" s="163" t="n">
        <f aca="false">IF('ORÇ.GLOBAL P CAIXA'!K139="EXEC.",0,TRUNC((1+(IF(OR(H139=0,H139=""),'BDI REF.'!$K$5,CHOOSE(H139,'BDI REF.'!$K$5,'BDI REF.'!$K$6,'BDI REF.'!$K$7))))*'ORÇ.GLOBAL P CAIXA'!R139,2))</f>
        <v>0</v>
      </c>
      <c r="G139" s="163" t="n">
        <f aca="false">IF('ORÇ.GLOBAL P CAIXA'!K139="EXEC.",0,IF(E139&lt;&gt;0,ROUND(E139*F139,2),IF(R139=0,(SUMIF($S$12:$S$1011,B139,$R$12:$R$1011)),R139)))</f>
        <v>0</v>
      </c>
      <c r="H139" s="509" t="str">
        <f aca="false">IF('ORÇ.GLOBAL P CAIXA'!K139="EXEC.","",IF('ORÇ.GLOBAL P CAIXA'!H139&gt;0,'ORÇ.GLOBAL P CAIXA'!H139,""))</f>
        <v/>
      </c>
      <c r="I139" s="509" t="str">
        <f aca="false">IF('ORÇ.GLOBAL P CAIXA'!K139="EXEC.","",IF('ORÇ.GLOBAL P CAIXA'!I139&gt;0,'ORÇ.GLOBAL P CAIXA'!I139,""))</f>
        <v/>
      </c>
      <c r="J139" s="510" t="str">
        <f aca="false">IF('ORÇ.GLOBAL P CAIXA'!K139="EXEC.","",IF('ORÇ.GLOBAL P CAIXA'!J139&gt;0,'ORÇ.GLOBAL P CAIXA'!J139,""))</f>
        <v/>
      </c>
      <c r="K139" s="115"/>
      <c r="L139" s="168" t="str">
        <f aca="false">IF(B139&gt;0,"ok","ocultar")</f>
        <v>ocultar</v>
      </c>
      <c r="M139" s="511" t="n">
        <f aca="false">ROUND(IF($O139&lt;&gt;0,$O139*(INFORMAÇÕES!$T$113/INFORMAÇÕES!$T$117),0),2)</f>
        <v>0</v>
      </c>
      <c r="N139" s="511" t="n">
        <f aca="false">ROUND(IF($O139&lt;&gt;0,$O139*(INFORMAÇÕES!$T$114/INFORMAÇÕES!$T$117),0),2)</f>
        <v>0</v>
      </c>
      <c r="O139" s="512" t="n">
        <f aca="false">IF(E139=0,G139,0)</f>
        <v>0</v>
      </c>
      <c r="Q139" s="88"/>
      <c r="R139" s="163" t="n">
        <f aca="false">IF(E139&lt;&gt;0,G139,0)</f>
        <v>0</v>
      </c>
      <c r="S139" s="157" t="n">
        <f aca="false">IF(B139=0,S138,IF(ISNONTEXT(B139)=TRUE(),INT(B139),INT(LEFT(B139,FIND(".",B139)-1))))</f>
        <v>3</v>
      </c>
      <c r="T139" s="157" t="str">
        <f aca="false">IF(T140=1,1,IF(B139&lt;&gt;0,1,IF(C139&lt;&gt;0,1,IF(D139&lt;&gt;0,1,IF('ORÇ.GLOBAL REF.'!E139&lt;&gt;0,1,"")))))</f>
        <v/>
      </c>
      <c r="U139" s="157" t="str">
        <f aca="false">IF(S139=0," ",IF(S139&lt;&gt;S138,S139," "))</f>
        <v> </v>
      </c>
      <c r="V139" s="180"/>
    </row>
    <row r="140" s="174" customFormat="true" ht="14.25" hidden="false" customHeight="false" outlineLevel="0" collapsed="false">
      <c r="A140" s="159" t="n">
        <v>129</v>
      </c>
      <c r="B140" s="160" t="n">
        <f aca="false">IF('ORÇ.GLOBAL P CAIXA'!K140="EXEC.",0,'ORÇ.GLOBAL P CAIXA'!M140)</f>
        <v>0</v>
      </c>
      <c r="C140" s="161" t="n">
        <f aca="false">IF('ORÇ.GLOBAL P CAIXA'!K140="EXEC.",0,'ORÇ.GLOBAL P CAIXA'!O140)</f>
        <v>0</v>
      </c>
      <c r="D140" s="162" t="n">
        <f aca="false">IF('ORÇ.GLOBAL P CAIXA'!K140="EXEC.",0,'ORÇ.GLOBAL P CAIXA'!P140)</f>
        <v>0</v>
      </c>
      <c r="E140" s="163" t="n">
        <f aca="false">IF('ORÇ.GLOBAL P CAIXA'!K140="EXEC.",0,ROUND('ORÇ.GLOBAL P CAIXA'!Q140,2))</f>
        <v>0</v>
      </c>
      <c r="F140" s="163" t="n">
        <f aca="false">IF('ORÇ.GLOBAL P CAIXA'!K140="EXEC.",0,TRUNC((1+(IF(OR(H140=0,H140=""),'BDI REF.'!$K$5,CHOOSE(H140,'BDI REF.'!$K$5,'BDI REF.'!$K$6,'BDI REF.'!$K$7))))*'ORÇ.GLOBAL P CAIXA'!R140,2))</f>
        <v>0</v>
      </c>
      <c r="G140" s="163" t="n">
        <f aca="false">IF('ORÇ.GLOBAL P CAIXA'!K140="EXEC.",0,IF(E140&lt;&gt;0,ROUND(E140*F140,2),IF(R140=0,(SUMIF($S$12:$S$1011,B140,$R$12:$R$1011)),R140)))</f>
        <v>0</v>
      </c>
      <c r="H140" s="509" t="str">
        <f aca="false">IF('ORÇ.GLOBAL P CAIXA'!K140="EXEC.","",IF('ORÇ.GLOBAL P CAIXA'!H140&gt;0,'ORÇ.GLOBAL P CAIXA'!H140,""))</f>
        <v/>
      </c>
      <c r="I140" s="509" t="str">
        <f aca="false">IF('ORÇ.GLOBAL P CAIXA'!K140="EXEC.","",IF('ORÇ.GLOBAL P CAIXA'!I140&gt;0,'ORÇ.GLOBAL P CAIXA'!I140,""))</f>
        <v/>
      </c>
      <c r="J140" s="510" t="str">
        <f aca="false">IF('ORÇ.GLOBAL P CAIXA'!K140="EXEC.","",IF('ORÇ.GLOBAL P CAIXA'!J140&gt;0,'ORÇ.GLOBAL P CAIXA'!J140,""))</f>
        <v/>
      </c>
      <c r="K140" s="115"/>
      <c r="L140" s="168" t="str">
        <f aca="false">IF(B140&gt;0,"ok","ocultar")</f>
        <v>ocultar</v>
      </c>
      <c r="M140" s="511" t="n">
        <f aca="false">ROUND(IF($O140&lt;&gt;0,$O140*(INFORMAÇÕES!$T$113/INFORMAÇÕES!$T$117),0),2)</f>
        <v>0</v>
      </c>
      <c r="N140" s="511" t="n">
        <f aca="false">ROUND(IF($O140&lt;&gt;0,$O140*(INFORMAÇÕES!$T$114/INFORMAÇÕES!$T$117),0),2)</f>
        <v>0</v>
      </c>
      <c r="O140" s="512" t="n">
        <f aca="false">IF(E140=0,G140,0)</f>
        <v>0</v>
      </c>
      <c r="Q140" s="88"/>
      <c r="R140" s="163" t="n">
        <f aca="false">IF(E140&lt;&gt;0,G140,0)</f>
        <v>0</v>
      </c>
      <c r="S140" s="157" t="n">
        <f aca="false">IF(B140=0,S139,IF(ISNONTEXT(B140)=TRUE(),INT(B140),INT(LEFT(B140,FIND(".",B140)-1))))</f>
        <v>3</v>
      </c>
      <c r="T140" s="157" t="str">
        <f aca="false">IF(T141=1,1,IF(B140&lt;&gt;0,1,IF(C140&lt;&gt;0,1,IF(D140&lt;&gt;0,1,IF('ORÇ.GLOBAL REF.'!E140&lt;&gt;0,1,"")))))</f>
        <v/>
      </c>
      <c r="U140" s="157" t="str">
        <f aca="false">IF(S140=0," ",IF(S140&lt;&gt;S139,S140," "))</f>
        <v> </v>
      </c>
      <c r="V140" s="180"/>
    </row>
    <row r="141" s="174" customFormat="true" ht="14.25" hidden="false" customHeight="false" outlineLevel="0" collapsed="false">
      <c r="A141" s="159" t="n">
        <v>130</v>
      </c>
      <c r="B141" s="160" t="n">
        <f aca="false">IF('ORÇ.GLOBAL P CAIXA'!K141="EXEC.",0,'ORÇ.GLOBAL P CAIXA'!M141)</f>
        <v>0</v>
      </c>
      <c r="C141" s="161" t="n">
        <f aca="false">IF('ORÇ.GLOBAL P CAIXA'!K141="EXEC.",0,'ORÇ.GLOBAL P CAIXA'!O141)</f>
        <v>0</v>
      </c>
      <c r="D141" s="162" t="n">
        <f aca="false">IF('ORÇ.GLOBAL P CAIXA'!K141="EXEC.",0,'ORÇ.GLOBAL P CAIXA'!P141)</f>
        <v>0</v>
      </c>
      <c r="E141" s="163" t="n">
        <f aca="false">IF('ORÇ.GLOBAL P CAIXA'!K141="EXEC.",0,ROUND('ORÇ.GLOBAL P CAIXA'!Q141,2))</f>
        <v>0</v>
      </c>
      <c r="F141" s="163" t="n">
        <f aca="false">IF('ORÇ.GLOBAL P CAIXA'!K141="EXEC.",0,TRUNC((1+(IF(OR(H141=0,H141=""),'BDI REF.'!$K$5,CHOOSE(H141,'BDI REF.'!$K$5,'BDI REF.'!$K$6,'BDI REF.'!$K$7))))*'ORÇ.GLOBAL P CAIXA'!R141,2))</f>
        <v>0</v>
      </c>
      <c r="G141" s="163" t="n">
        <f aca="false">IF('ORÇ.GLOBAL P CAIXA'!K141="EXEC.",0,IF(E141&lt;&gt;0,ROUND(E141*F141,2),IF(R141=0,(SUMIF($S$12:$S$1011,B141,$R$12:$R$1011)),R141)))</f>
        <v>0</v>
      </c>
      <c r="H141" s="509" t="str">
        <f aca="false">IF('ORÇ.GLOBAL P CAIXA'!K141="EXEC.","",IF('ORÇ.GLOBAL P CAIXA'!H141&gt;0,'ORÇ.GLOBAL P CAIXA'!H141,""))</f>
        <v/>
      </c>
      <c r="I141" s="509" t="str">
        <f aca="false">IF('ORÇ.GLOBAL P CAIXA'!K141="EXEC.","",IF('ORÇ.GLOBAL P CAIXA'!I141&gt;0,'ORÇ.GLOBAL P CAIXA'!I141,""))</f>
        <v/>
      </c>
      <c r="J141" s="510" t="str">
        <f aca="false">IF('ORÇ.GLOBAL P CAIXA'!K141="EXEC.","",IF('ORÇ.GLOBAL P CAIXA'!J141&gt;0,'ORÇ.GLOBAL P CAIXA'!J141,""))</f>
        <v/>
      </c>
      <c r="K141" s="115"/>
      <c r="L141" s="168" t="str">
        <f aca="false">IF(B141&gt;0,"ok","ocultar")</f>
        <v>ocultar</v>
      </c>
      <c r="M141" s="511" t="n">
        <f aca="false">ROUND(IF($O141&lt;&gt;0,$O141*(INFORMAÇÕES!$T$113/INFORMAÇÕES!$T$117),0),2)</f>
        <v>0</v>
      </c>
      <c r="N141" s="511" t="n">
        <f aca="false">ROUND(IF($O141&lt;&gt;0,$O141*(INFORMAÇÕES!$T$114/INFORMAÇÕES!$T$117),0),2)</f>
        <v>0</v>
      </c>
      <c r="O141" s="512" t="n">
        <f aca="false">IF(E141=0,G141,0)</f>
        <v>0</v>
      </c>
      <c r="Q141" s="88"/>
      <c r="R141" s="163" t="n">
        <f aca="false">IF(E141&lt;&gt;0,G141,0)</f>
        <v>0</v>
      </c>
      <c r="S141" s="157" t="n">
        <f aca="false">IF(B141=0,S140,IF(ISNONTEXT(B141)=TRUE(),INT(B141),INT(LEFT(B141,FIND(".",B141)-1))))</f>
        <v>3</v>
      </c>
      <c r="T141" s="157" t="str">
        <f aca="false">IF(T142=1,1,IF(B141&lt;&gt;0,1,IF(C141&lt;&gt;0,1,IF(D141&lt;&gt;0,1,IF('ORÇ.GLOBAL REF.'!E141&lt;&gt;0,1,"")))))</f>
        <v/>
      </c>
      <c r="U141" s="157" t="str">
        <f aca="false">IF(S141=0," ",IF(S141&lt;&gt;S140,S141," "))</f>
        <v> </v>
      </c>
      <c r="V141" s="180"/>
    </row>
    <row r="142" s="174" customFormat="true" ht="14.25" hidden="false" customHeight="false" outlineLevel="0" collapsed="false">
      <c r="A142" s="159" t="n">
        <v>131</v>
      </c>
      <c r="B142" s="160" t="n">
        <f aca="false">IF('ORÇ.GLOBAL P CAIXA'!K142="EXEC.",0,'ORÇ.GLOBAL P CAIXA'!M142)</f>
        <v>0</v>
      </c>
      <c r="C142" s="161" t="n">
        <f aca="false">IF('ORÇ.GLOBAL P CAIXA'!K142="EXEC.",0,'ORÇ.GLOBAL P CAIXA'!O142)</f>
        <v>0</v>
      </c>
      <c r="D142" s="162" t="n">
        <f aca="false">IF('ORÇ.GLOBAL P CAIXA'!K142="EXEC.",0,'ORÇ.GLOBAL P CAIXA'!P142)</f>
        <v>0</v>
      </c>
      <c r="E142" s="163" t="n">
        <f aca="false">IF('ORÇ.GLOBAL P CAIXA'!K142="EXEC.",0,ROUND('ORÇ.GLOBAL P CAIXA'!Q142,2))</f>
        <v>0</v>
      </c>
      <c r="F142" s="163" t="n">
        <f aca="false">IF('ORÇ.GLOBAL P CAIXA'!K142="EXEC.",0,TRUNC((1+(IF(OR(H142=0,H142=""),'BDI REF.'!$K$5,CHOOSE(H142,'BDI REF.'!$K$5,'BDI REF.'!$K$6,'BDI REF.'!$K$7))))*'ORÇ.GLOBAL P CAIXA'!R142,2))</f>
        <v>0</v>
      </c>
      <c r="G142" s="163" t="n">
        <f aca="false">IF('ORÇ.GLOBAL P CAIXA'!K142="EXEC.",0,IF(E142&lt;&gt;0,ROUND(E142*F142,2),IF(R142=0,(SUMIF($S$12:$S$1011,B142,$R$12:$R$1011)),R142)))</f>
        <v>0</v>
      </c>
      <c r="H142" s="509" t="str">
        <f aca="false">IF('ORÇ.GLOBAL P CAIXA'!K142="EXEC.","",IF('ORÇ.GLOBAL P CAIXA'!H142&gt;0,'ORÇ.GLOBAL P CAIXA'!H142,""))</f>
        <v/>
      </c>
      <c r="I142" s="509" t="str">
        <f aca="false">IF('ORÇ.GLOBAL P CAIXA'!K142="EXEC.","",IF('ORÇ.GLOBAL P CAIXA'!I142&gt;0,'ORÇ.GLOBAL P CAIXA'!I142,""))</f>
        <v/>
      </c>
      <c r="J142" s="510" t="str">
        <f aca="false">IF('ORÇ.GLOBAL P CAIXA'!K142="EXEC.","",IF('ORÇ.GLOBAL P CAIXA'!J142&gt;0,'ORÇ.GLOBAL P CAIXA'!J142,""))</f>
        <v/>
      </c>
      <c r="K142" s="115"/>
      <c r="L142" s="168" t="str">
        <f aca="false">IF(B142&gt;0,"ok","ocultar")</f>
        <v>ocultar</v>
      </c>
      <c r="M142" s="511" t="n">
        <f aca="false">ROUND(IF($O142&lt;&gt;0,$O142*(INFORMAÇÕES!$T$113/INFORMAÇÕES!$T$117),0),2)</f>
        <v>0</v>
      </c>
      <c r="N142" s="511" t="n">
        <f aca="false">ROUND(IF($O142&lt;&gt;0,$O142*(INFORMAÇÕES!$T$114/INFORMAÇÕES!$T$117),0),2)</f>
        <v>0</v>
      </c>
      <c r="O142" s="512" t="n">
        <f aca="false">IF(E142=0,G142,0)</f>
        <v>0</v>
      </c>
      <c r="Q142" s="88"/>
      <c r="R142" s="163" t="n">
        <f aca="false">IF(E142&lt;&gt;0,G142,0)</f>
        <v>0</v>
      </c>
      <c r="S142" s="157" t="n">
        <f aca="false">IF(B142=0,S141,IF(ISNONTEXT(B142)=TRUE(),INT(B142),INT(LEFT(B142,FIND(".",B142)-1))))</f>
        <v>3</v>
      </c>
      <c r="T142" s="157" t="str">
        <f aca="false">IF(T143=1,1,IF(B142&lt;&gt;0,1,IF(C142&lt;&gt;0,1,IF(D142&lt;&gt;0,1,IF('ORÇ.GLOBAL REF.'!E142&lt;&gt;0,1,"")))))</f>
        <v/>
      </c>
      <c r="U142" s="157" t="str">
        <f aca="false">IF(S142=0," ",IF(S142&lt;&gt;S141,S142," "))</f>
        <v> </v>
      </c>
      <c r="V142" s="180"/>
    </row>
    <row r="143" s="174" customFormat="true" ht="14.25" hidden="false" customHeight="false" outlineLevel="0" collapsed="false">
      <c r="A143" s="159" t="n">
        <v>132</v>
      </c>
      <c r="B143" s="160" t="n">
        <f aca="false">IF('ORÇ.GLOBAL P CAIXA'!K143="EXEC.",0,'ORÇ.GLOBAL P CAIXA'!M143)</f>
        <v>0</v>
      </c>
      <c r="C143" s="161" t="n">
        <f aca="false">IF('ORÇ.GLOBAL P CAIXA'!K143="EXEC.",0,'ORÇ.GLOBAL P CAIXA'!O143)</f>
        <v>0</v>
      </c>
      <c r="D143" s="162" t="n">
        <f aca="false">IF('ORÇ.GLOBAL P CAIXA'!K143="EXEC.",0,'ORÇ.GLOBAL P CAIXA'!P143)</f>
        <v>0</v>
      </c>
      <c r="E143" s="163" t="n">
        <f aca="false">IF('ORÇ.GLOBAL P CAIXA'!K143="EXEC.",0,ROUND('ORÇ.GLOBAL P CAIXA'!Q143,2))</f>
        <v>0</v>
      </c>
      <c r="F143" s="163" t="n">
        <f aca="false">IF('ORÇ.GLOBAL P CAIXA'!K143="EXEC.",0,TRUNC((1+(IF(OR(H143=0,H143=""),'BDI REF.'!$K$5,CHOOSE(H143,'BDI REF.'!$K$5,'BDI REF.'!$K$6,'BDI REF.'!$K$7))))*'ORÇ.GLOBAL P CAIXA'!R143,2))</f>
        <v>0</v>
      </c>
      <c r="G143" s="163" t="n">
        <f aca="false">IF('ORÇ.GLOBAL P CAIXA'!K143="EXEC.",0,IF(E143&lt;&gt;0,ROUND(E143*F143,2),IF(R143=0,(SUMIF($S$12:$S$1011,B143,$R$12:$R$1011)),R143)))</f>
        <v>0</v>
      </c>
      <c r="H143" s="509" t="str">
        <f aca="false">IF('ORÇ.GLOBAL P CAIXA'!K143="EXEC.","",IF('ORÇ.GLOBAL P CAIXA'!H143&gt;0,'ORÇ.GLOBAL P CAIXA'!H143,""))</f>
        <v/>
      </c>
      <c r="I143" s="509" t="str">
        <f aca="false">IF('ORÇ.GLOBAL P CAIXA'!K143="EXEC.","",IF('ORÇ.GLOBAL P CAIXA'!I143&gt;0,'ORÇ.GLOBAL P CAIXA'!I143,""))</f>
        <v/>
      </c>
      <c r="J143" s="510" t="str">
        <f aca="false">IF('ORÇ.GLOBAL P CAIXA'!K143="EXEC.","",IF('ORÇ.GLOBAL P CAIXA'!J143&gt;0,'ORÇ.GLOBAL P CAIXA'!J143,""))</f>
        <v/>
      </c>
      <c r="K143" s="115"/>
      <c r="L143" s="168" t="str">
        <f aca="false">IF(B143&gt;0,"ok","ocultar")</f>
        <v>ocultar</v>
      </c>
      <c r="M143" s="511" t="n">
        <f aca="false">ROUND(IF($O143&lt;&gt;0,$O143*(INFORMAÇÕES!$T$113/INFORMAÇÕES!$T$117),0),2)</f>
        <v>0</v>
      </c>
      <c r="N143" s="511" t="n">
        <f aca="false">ROUND(IF($O143&lt;&gt;0,$O143*(INFORMAÇÕES!$T$114/INFORMAÇÕES!$T$117),0),2)</f>
        <v>0</v>
      </c>
      <c r="O143" s="512" t="n">
        <f aca="false">IF(E143=0,G143,0)</f>
        <v>0</v>
      </c>
      <c r="Q143" s="88"/>
      <c r="R143" s="163" t="n">
        <f aca="false">IF(E143&lt;&gt;0,G143,0)</f>
        <v>0</v>
      </c>
      <c r="S143" s="157" t="n">
        <f aca="false">IF(B143=0,S142,IF(ISNONTEXT(B143)=TRUE(),INT(B143),INT(LEFT(B143,FIND(".",B143)-1))))</f>
        <v>3</v>
      </c>
      <c r="T143" s="157" t="str">
        <f aca="false">IF(T144=1,1,IF(B143&lt;&gt;0,1,IF(C143&lt;&gt;0,1,IF(D143&lt;&gt;0,1,IF('ORÇ.GLOBAL REF.'!E143&lt;&gt;0,1,"")))))</f>
        <v/>
      </c>
      <c r="U143" s="157" t="str">
        <f aca="false">IF(S143=0," ",IF(S143&lt;&gt;S142,S143," "))</f>
        <v> </v>
      </c>
      <c r="V143" s="180"/>
    </row>
    <row r="144" s="174" customFormat="true" ht="14.25" hidden="false" customHeight="false" outlineLevel="0" collapsed="false">
      <c r="A144" s="159" t="n">
        <v>133</v>
      </c>
      <c r="B144" s="160" t="n">
        <f aca="false">IF('ORÇ.GLOBAL P CAIXA'!K144="EXEC.",0,'ORÇ.GLOBAL P CAIXA'!M144)</f>
        <v>0</v>
      </c>
      <c r="C144" s="161" t="n">
        <f aca="false">IF('ORÇ.GLOBAL P CAIXA'!K144="EXEC.",0,'ORÇ.GLOBAL P CAIXA'!O144)</f>
        <v>0</v>
      </c>
      <c r="D144" s="162" t="n">
        <f aca="false">IF('ORÇ.GLOBAL P CAIXA'!K144="EXEC.",0,'ORÇ.GLOBAL P CAIXA'!P144)</f>
        <v>0</v>
      </c>
      <c r="E144" s="163" t="n">
        <f aca="false">IF('ORÇ.GLOBAL P CAIXA'!K144="EXEC.",0,ROUND('ORÇ.GLOBAL P CAIXA'!Q144,2))</f>
        <v>0</v>
      </c>
      <c r="F144" s="163" t="n">
        <f aca="false">IF('ORÇ.GLOBAL P CAIXA'!K144="EXEC.",0,TRUNC((1+(IF(OR(H144=0,H144=""),'BDI REF.'!$K$5,CHOOSE(H144,'BDI REF.'!$K$5,'BDI REF.'!$K$6,'BDI REF.'!$K$7))))*'ORÇ.GLOBAL P CAIXA'!R144,2))</f>
        <v>0</v>
      </c>
      <c r="G144" s="163" t="n">
        <f aca="false">IF('ORÇ.GLOBAL P CAIXA'!K144="EXEC.",0,IF(E144&lt;&gt;0,ROUND(E144*F144,2),IF(R144=0,(SUMIF($S$12:$S$1011,B144,$R$12:$R$1011)),R144)))</f>
        <v>0</v>
      </c>
      <c r="H144" s="509" t="str">
        <f aca="false">IF('ORÇ.GLOBAL P CAIXA'!K144="EXEC.","",IF('ORÇ.GLOBAL P CAIXA'!H144&gt;0,'ORÇ.GLOBAL P CAIXA'!H144,""))</f>
        <v/>
      </c>
      <c r="I144" s="509" t="str">
        <f aca="false">IF('ORÇ.GLOBAL P CAIXA'!K144="EXEC.","",IF('ORÇ.GLOBAL P CAIXA'!I144&gt;0,'ORÇ.GLOBAL P CAIXA'!I144,""))</f>
        <v/>
      </c>
      <c r="J144" s="510" t="str">
        <f aca="false">IF('ORÇ.GLOBAL P CAIXA'!K144="EXEC.","",IF('ORÇ.GLOBAL P CAIXA'!J144&gt;0,'ORÇ.GLOBAL P CAIXA'!J144,""))</f>
        <v/>
      </c>
      <c r="K144" s="115"/>
      <c r="L144" s="168" t="str">
        <f aca="false">IF(B144&gt;0,"ok","ocultar")</f>
        <v>ocultar</v>
      </c>
      <c r="M144" s="511" t="n">
        <f aca="false">ROUND(IF($O144&lt;&gt;0,$O144*(INFORMAÇÕES!$T$113/INFORMAÇÕES!$T$117),0),2)</f>
        <v>0</v>
      </c>
      <c r="N144" s="511" t="n">
        <f aca="false">ROUND(IF($O144&lt;&gt;0,$O144*(INFORMAÇÕES!$T$114/INFORMAÇÕES!$T$117),0),2)</f>
        <v>0</v>
      </c>
      <c r="O144" s="512" t="n">
        <f aca="false">IF(E144=0,G144,0)</f>
        <v>0</v>
      </c>
      <c r="Q144" s="88"/>
      <c r="R144" s="163" t="n">
        <f aca="false">IF(E144&lt;&gt;0,G144,0)</f>
        <v>0</v>
      </c>
      <c r="S144" s="157" t="n">
        <f aca="false">IF(B144=0,S143,IF(ISNONTEXT(B144)=TRUE(),INT(B144),INT(LEFT(B144,FIND(".",B144)-1))))</f>
        <v>3</v>
      </c>
      <c r="T144" s="157" t="str">
        <f aca="false">IF(T145=1,1,IF(B144&lt;&gt;0,1,IF(C144&lt;&gt;0,1,IF(D144&lt;&gt;0,1,IF('ORÇ.GLOBAL REF.'!E144&lt;&gt;0,1,"")))))</f>
        <v/>
      </c>
      <c r="U144" s="157" t="str">
        <f aca="false">IF(S144=0," ",IF(S144&lt;&gt;S143,S144," "))</f>
        <v> </v>
      </c>
      <c r="V144" s="180"/>
    </row>
    <row r="145" s="174" customFormat="true" ht="14.25" hidden="false" customHeight="false" outlineLevel="0" collapsed="false">
      <c r="A145" s="159" t="n">
        <v>134</v>
      </c>
      <c r="B145" s="160" t="n">
        <f aca="false">IF('ORÇ.GLOBAL P CAIXA'!K145="EXEC.",0,'ORÇ.GLOBAL P CAIXA'!M145)</f>
        <v>0</v>
      </c>
      <c r="C145" s="161" t="n">
        <f aca="false">IF('ORÇ.GLOBAL P CAIXA'!K145="EXEC.",0,'ORÇ.GLOBAL P CAIXA'!O145)</f>
        <v>0</v>
      </c>
      <c r="D145" s="162" t="n">
        <f aca="false">IF('ORÇ.GLOBAL P CAIXA'!K145="EXEC.",0,'ORÇ.GLOBAL P CAIXA'!P145)</f>
        <v>0</v>
      </c>
      <c r="E145" s="163" t="n">
        <f aca="false">IF('ORÇ.GLOBAL P CAIXA'!K145="EXEC.",0,ROUND('ORÇ.GLOBAL P CAIXA'!Q145,2))</f>
        <v>0</v>
      </c>
      <c r="F145" s="163" t="n">
        <f aca="false">IF('ORÇ.GLOBAL P CAIXA'!K145="EXEC.",0,TRUNC((1+(IF(OR(H145=0,H145=""),'BDI REF.'!$K$5,CHOOSE(H145,'BDI REF.'!$K$5,'BDI REF.'!$K$6,'BDI REF.'!$K$7))))*'ORÇ.GLOBAL P CAIXA'!R145,2))</f>
        <v>0</v>
      </c>
      <c r="G145" s="163" t="n">
        <f aca="false">IF('ORÇ.GLOBAL P CAIXA'!K145="EXEC.",0,IF(E145&lt;&gt;0,ROUND(E145*F145,2),IF(R145=0,(SUMIF($S$12:$S$1011,B145,$R$12:$R$1011)),R145)))</f>
        <v>0</v>
      </c>
      <c r="H145" s="509" t="str">
        <f aca="false">IF('ORÇ.GLOBAL P CAIXA'!K145="EXEC.","",IF('ORÇ.GLOBAL P CAIXA'!H145&gt;0,'ORÇ.GLOBAL P CAIXA'!H145,""))</f>
        <v/>
      </c>
      <c r="I145" s="509" t="str">
        <f aca="false">IF('ORÇ.GLOBAL P CAIXA'!K145="EXEC.","",IF('ORÇ.GLOBAL P CAIXA'!I145&gt;0,'ORÇ.GLOBAL P CAIXA'!I145,""))</f>
        <v/>
      </c>
      <c r="J145" s="510" t="str">
        <f aca="false">IF('ORÇ.GLOBAL P CAIXA'!K145="EXEC.","",IF('ORÇ.GLOBAL P CAIXA'!J145&gt;0,'ORÇ.GLOBAL P CAIXA'!J145,""))</f>
        <v/>
      </c>
      <c r="K145" s="115"/>
      <c r="L145" s="168" t="str">
        <f aca="false">IF(B145&gt;0,"ok","ocultar")</f>
        <v>ocultar</v>
      </c>
      <c r="M145" s="511" t="n">
        <f aca="false">ROUND(IF($O145&lt;&gt;0,$O145*(INFORMAÇÕES!$T$113/INFORMAÇÕES!$T$117),0),2)</f>
        <v>0</v>
      </c>
      <c r="N145" s="511" t="n">
        <f aca="false">ROUND(IF($O145&lt;&gt;0,$O145*(INFORMAÇÕES!$T$114/INFORMAÇÕES!$T$117),0),2)</f>
        <v>0</v>
      </c>
      <c r="O145" s="512" t="n">
        <f aca="false">IF(E145=0,G145,0)</f>
        <v>0</v>
      </c>
      <c r="Q145" s="88"/>
      <c r="R145" s="163" t="n">
        <f aca="false">IF(E145&lt;&gt;0,G145,0)</f>
        <v>0</v>
      </c>
      <c r="S145" s="157" t="n">
        <f aca="false">IF(B145=0,S144,IF(ISNONTEXT(B145)=TRUE(),INT(B145),INT(LEFT(B145,FIND(".",B145)-1))))</f>
        <v>3</v>
      </c>
      <c r="T145" s="157" t="str">
        <f aca="false">IF(T146=1,1,IF(B145&lt;&gt;0,1,IF(C145&lt;&gt;0,1,IF(D145&lt;&gt;0,1,IF('ORÇ.GLOBAL REF.'!E145&lt;&gt;0,1,"")))))</f>
        <v/>
      </c>
      <c r="U145" s="157" t="str">
        <f aca="false">IF(S145=0," ",IF(S145&lt;&gt;S144,S145," "))</f>
        <v> </v>
      </c>
      <c r="V145" s="180"/>
    </row>
    <row r="146" s="174" customFormat="true" ht="14.25" hidden="false" customHeight="false" outlineLevel="0" collapsed="false">
      <c r="A146" s="159" t="n">
        <v>135</v>
      </c>
      <c r="B146" s="160" t="n">
        <f aca="false">IF('ORÇ.GLOBAL P CAIXA'!K146="EXEC.",0,'ORÇ.GLOBAL P CAIXA'!M146)</f>
        <v>0</v>
      </c>
      <c r="C146" s="161" t="n">
        <f aca="false">IF('ORÇ.GLOBAL P CAIXA'!K146="EXEC.",0,'ORÇ.GLOBAL P CAIXA'!O146)</f>
        <v>0</v>
      </c>
      <c r="D146" s="162" t="n">
        <f aca="false">IF('ORÇ.GLOBAL P CAIXA'!K146="EXEC.",0,'ORÇ.GLOBAL P CAIXA'!P146)</f>
        <v>0</v>
      </c>
      <c r="E146" s="163" t="n">
        <f aca="false">IF('ORÇ.GLOBAL P CAIXA'!K146="EXEC.",0,ROUND('ORÇ.GLOBAL P CAIXA'!Q146,2))</f>
        <v>0</v>
      </c>
      <c r="F146" s="163" t="n">
        <f aca="false">IF('ORÇ.GLOBAL P CAIXA'!K146="EXEC.",0,TRUNC((1+(IF(OR(H146=0,H146=""),'BDI REF.'!$K$5,CHOOSE(H146,'BDI REF.'!$K$5,'BDI REF.'!$K$6,'BDI REF.'!$K$7))))*'ORÇ.GLOBAL P CAIXA'!R146,2))</f>
        <v>0</v>
      </c>
      <c r="G146" s="163" t="n">
        <f aca="false">IF('ORÇ.GLOBAL P CAIXA'!K146="EXEC.",0,IF(E146&lt;&gt;0,ROUND(E146*F146,2),IF(R146=0,(SUMIF($S$12:$S$1011,B146,$R$12:$R$1011)),R146)))</f>
        <v>0</v>
      </c>
      <c r="H146" s="509" t="str">
        <f aca="false">IF('ORÇ.GLOBAL P CAIXA'!K146="EXEC.","",IF('ORÇ.GLOBAL P CAIXA'!H146&gt;0,'ORÇ.GLOBAL P CAIXA'!H146,""))</f>
        <v/>
      </c>
      <c r="I146" s="509" t="str">
        <f aca="false">IF('ORÇ.GLOBAL P CAIXA'!K146="EXEC.","",IF('ORÇ.GLOBAL P CAIXA'!I146&gt;0,'ORÇ.GLOBAL P CAIXA'!I146,""))</f>
        <v/>
      </c>
      <c r="J146" s="510" t="str">
        <f aca="false">IF('ORÇ.GLOBAL P CAIXA'!K146="EXEC.","",IF('ORÇ.GLOBAL P CAIXA'!J146&gt;0,'ORÇ.GLOBAL P CAIXA'!J146,""))</f>
        <v/>
      </c>
      <c r="K146" s="115"/>
      <c r="L146" s="168" t="str">
        <f aca="false">IF(B146&gt;0,"ok","ocultar")</f>
        <v>ocultar</v>
      </c>
      <c r="M146" s="511" t="n">
        <f aca="false">ROUND(IF($O146&lt;&gt;0,$O146*(INFORMAÇÕES!$T$113/INFORMAÇÕES!$T$117),0),2)</f>
        <v>0</v>
      </c>
      <c r="N146" s="511" t="n">
        <f aca="false">ROUND(IF($O146&lt;&gt;0,$O146*(INFORMAÇÕES!$T$114/INFORMAÇÕES!$T$117),0),2)</f>
        <v>0</v>
      </c>
      <c r="O146" s="512" t="n">
        <f aca="false">IF(E146=0,G146,0)</f>
        <v>0</v>
      </c>
      <c r="Q146" s="88"/>
      <c r="R146" s="163" t="n">
        <f aca="false">IF(E146&lt;&gt;0,G146,0)</f>
        <v>0</v>
      </c>
      <c r="S146" s="157" t="n">
        <f aca="false">IF(B146=0,S145,IF(ISNONTEXT(B146)=TRUE(),INT(B146),INT(LEFT(B146,FIND(".",B146)-1))))</f>
        <v>3</v>
      </c>
      <c r="T146" s="157" t="str">
        <f aca="false">IF(T147=1,1,IF(B146&lt;&gt;0,1,IF(C146&lt;&gt;0,1,IF(D146&lt;&gt;0,1,IF('ORÇ.GLOBAL REF.'!E146&lt;&gt;0,1,"")))))</f>
        <v/>
      </c>
      <c r="U146" s="157" t="str">
        <f aca="false">IF(S146=0," ",IF(S146&lt;&gt;S145,S146," "))</f>
        <v> </v>
      </c>
      <c r="V146" s="180"/>
    </row>
    <row r="147" s="174" customFormat="true" ht="14.25" hidden="false" customHeight="false" outlineLevel="0" collapsed="false">
      <c r="A147" s="159" t="n">
        <v>136</v>
      </c>
      <c r="B147" s="160" t="n">
        <f aca="false">IF('ORÇ.GLOBAL P CAIXA'!K147="EXEC.",0,'ORÇ.GLOBAL P CAIXA'!M147)</f>
        <v>0</v>
      </c>
      <c r="C147" s="161" t="n">
        <f aca="false">IF('ORÇ.GLOBAL P CAIXA'!K147="EXEC.",0,'ORÇ.GLOBAL P CAIXA'!O147)</f>
        <v>0</v>
      </c>
      <c r="D147" s="162" t="n">
        <f aca="false">IF('ORÇ.GLOBAL P CAIXA'!K147="EXEC.",0,'ORÇ.GLOBAL P CAIXA'!P147)</f>
        <v>0</v>
      </c>
      <c r="E147" s="163" t="n">
        <f aca="false">IF('ORÇ.GLOBAL P CAIXA'!K147="EXEC.",0,ROUND('ORÇ.GLOBAL P CAIXA'!Q147,2))</f>
        <v>0</v>
      </c>
      <c r="F147" s="163" t="n">
        <f aca="false">IF('ORÇ.GLOBAL P CAIXA'!K147="EXEC.",0,TRUNC((1+(IF(OR(H147=0,H147=""),'BDI REF.'!$K$5,CHOOSE(H147,'BDI REF.'!$K$5,'BDI REF.'!$K$6,'BDI REF.'!$K$7))))*'ORÇ.GLOBAL P CAIXA'!R147,2))</f>
        <v>0</v>
      </c>
      <c r="G147" s="163" t="n">
        <f aca="false">IF('ORÇ.GLOBAL P CAIXA'!K147="EXEC.",0,IF(E147&lt;&gt;0,ROUND(E147*F147,2),IF(R147=0,(SUMIF($S$12:$S$1011,B147,$R$12:$R$1011)),R147)))</f>
        <v>0</v>
      </c>
      <c r="H147" s="509" t="str">
        <f aca="false">IF('ORÇ.GLOBAL P CAIXA'!K147="EXEC.","",IF('ORÇ.GLOBAL P CAIXA'!H147&gt;0,'ORÇ.GLOBAL P CAIXA'!H147,""))</f>
        <v/>
      </c>
      <c r="I147" s="509" t="str">
        <f aca="false">IF('ORÇ.GLOBAL P CAIXA'!K147="EXEC.","",IF('ORÇ.GLOBAL P CAIXA'!I147&gt;0,'ORÇ.GLOBAL P CAIXA'!I147,""))</f>
        <v/>
      </c>
      <c r="J147" s="510" t="str">
        <f aca="false">IF('ORÇ.GLOBAL P CAIXA'!K147="EXEC.","",IF('ORÇ.GLOBAL P CAIXA'!J147&gt;0,'ORÇ.GLOBAL P CAIXA'!J147,""))</f>
        <v/>
      </c>
      <c r="K147" s="115"/>
      <c r="L147" s="168" t="str">
        <f aca="false">IF(B147&gt;0,"ok","ocultar")</f>
        <v>ocultar</v>
      </c>
      <c r="M147" s="511" t="n">
        <f aca="false">ROUND(IF($O147&lt;&gt;0,$O147*(INFORMAÇÕES!$T$113/INFORMAÇÕES!$T$117),0),2)</f>
        <v>0</v>
      </c>
      <c r="N147" s="511" t="n">
        <f aca="false">ROUND(IF($O147&lt;&gt;0,$O147*(INFORMAÇÕES!$T$114/INFORMAÇÕES!$T$117),0),2)</f>
        <v>0</v>
      </c>
      <c r="O147" s="512" t="n">
        <f aca="false">IF(E147=0,G147,0)</f>
        <v>0</v>
      </c>
      <c r="Q147" s="88"/>
      <c r="R147" s="163" t="n">
        <f aca="false">IF(E147&lt;&gt;0,G147,0)</f>
        <v>0</v>
      </c>
      <c r="S147" s="157" t="n">
        <f aca="false">IF(B147=0,S146,IF(ISNONTEXT(B147)=TRUE(),INT(B147),INT(LEFT(B147,FIND(".",B147)-1))))</f>
        <v>3</v>
      </c>
      <c r="T147" s="157" t="str">
        <f aca="false">IF(T148=1,1,IF(B147&lt;&gt;0,1,IF(C147&lt;&gt;0,1,IF(D147&lt;&gt;0,1,IF('ORÇ.GLOBAL REF.'!E147&lt;&gt;0,1,"")))))</f>
        <v/>
      </c>
      <c r="U147" s="157" t="str">
        <f aca="false">IF(S147=0," ",IF(S147&lt;&gt;S146,S147," "))</f>
        <v> </v>
      </c>
      <c r="V147" s="180"/>
    </row>
    <row r="148" s="174" customFormat="true" ht="14.25" hidden="false" customHeight="false" outlineLevel="0" collapsed="false">
      <c r="A148" s="159" t="n">
        <v>137</v>
      </c>
      <c r="B148" s="160" t="n">
        <f aca="false">IF('ORÇ.GLOBAL P CAIXA'!K148="EXEC.",0,'ORÇ.GLOBAL P CAIXA'!M148)</f>
        <v>0</v>
      </c>
      <c r="C148" s="161" t="n">
        <f aca="false">IF('ORÇ.GLOBAL P CAIXA'!K148="EXEC.",0,'ORÇ.GLOBAL P CAIXA'!O148)</f>
        <v>0</v>
      </c>
      <c r="D148" s="162" t="n">
        <f aca="false">IF('ORÇ.GLOBAL P CAIXA'!K148="EXEC.",0,'ORÇ.GLOBAL P CAIXA'!P148)</f>
        <v>0</v>
      </c>
      <c r="E148" s="163" t="n">
        <f aca="false">IF('ORÇ.GLOBAL P CAIXA'!K148="EXEC.",0,ROUND('ORÇ.GLOBAL P CAIXA'!Q148,2))</f>
        <v>0</v>
      </c>
      <c r="F148" s="163" t="n">
        <f aca="false">IF('ORÇ.GLOBAL P CAIXA'!K148="EXEC.",0,TRUNC((1+(IF(OR(H148=0,H148=""),'BDI REF.'!$K$5,CHOOSE(H148,'BDI REF.'!$K$5,'BDI REF.'!$K$6,'BDI REF.'!$K$7))))*'ORÇ.GLOBAL P CAIXA'!R148,2))</f>
        <v>0</v>
      </c>
      <c r="G148" s="163" t="n">
        <f aca="false">IF('ORÇ.GLOBAL P CAIXA'!K148="EXEC.",0,IF(E148&lt;&gt;0,ROUND(E148*F148,2),IF(R148=0,(SUMIF($S$12:$S$1011,B148,$R$12:$R$1011)),R148)))</f>
        <v>0</v>
      </c>
      <c r="H148" s="509" t="str">
        <f aca="false">IF('ORÇ.GLOBAL P CAIXA'!K148="EXEC.","",IF('ORÇ.GLOBAL P CAIXA'!H148&gt;0,'ORÇ.GLOBAL P CAIXA'!H148,""))</f>
        <v/>
      </c>
      <c r="I148" s="509" t="str">
        <f aca="false">IF('ORÇ.GLOBAL P CAIXA'!K148="EXEC.","",IF('ORÇ.GLOBAL P CAIXA'!I148&gt;0,'ORÇ.GLOBAL P CAIXA'!I148,""))</f>
        <v/>
      </c>
      <c r="J148" s="510" t="str">
        <f aca="false">IF('ORÇ.GLOBAL P CAIXA'!K148="EXEC.","",IF('ORÇ.GLOBAL P CAIXA'!J148&gt;0,'ORÇ.GLOBAL P CAIXA'!J148,""))</f>
        <v/>
      </c>
      <c r="K148" s="115"/>
      <c r="L148" s="168" t="str">
        <f aca="false">IF(B148&gt;0,"ok","ocultar")</f>
        <v>ocultar</v>
      </c>
      <c r="M148" s="511" t="n">
        <f aca="false">ROUND(IF($O148&lt;&gt;0,$O148*(INFORMAÇÕES!$T$113/INFORMAÇÕES!$T$117),0),2)</f>
        <v>0</v>
      </c>
      <c r="N148" s="511" t="n">
        <f aca="false">ROUND(IF($O148&lt;&gt;0,$O148*(INFORMAÇÕES!$T$114/INFORMAÇÕES!$T$117),0),2)</f>
        <v>0</v>
      </c>
      <c r="O148" s="512" t="n">
        <f aca="false">IF(E148=0,G148,0)</f>
        <v>0</v>
      </c>
      <c r="Q148" s="88"/>
      <c r="R148" s="163" t="n">
        <f aca="false">IF(E148&lt;&gt;0,G148,0)</f>
        <v>0</v>
      </c>
      <c r="S148" s="157" t="n">
        <f aca="false">IF(B148=0,S147,IF(ISNONTEXT(B148)=TRUE(),INT(B148),INT(LEFT(B148,FIND(".",B148)-1))))</f>
        <v>3</v>
      </c>
      <c r="T148" s="157" t="str">
        <f aca="false">IF(T149=1,1,IF(B148&lt;&gt;0,1,IF(C148&lt;&gt;0,1,IF(D148&lt;&gt;0,1,IF('ORÇ.GLOBAL REF.'!E148&lt;&gt;0,1,"")))))</f>
        <v/>
      </c>
      <c r="U148" s="157" t="str">
        <f aca="false">IF(S148=0," ",IF(S148&lt;&gt;S147,S148," "))</f>
        <v> </v>
      </c>
      <c r="V148" s="180"/>
    </row>
    <row r="149" s="174" customFormat="true" ht="14.25" hidden="false" customHeight="false" outlineLevel="0" collapsed="false">
      <c r="A149" s="159" t="n">
        <v>138</v>
      </c>
      <c r="B149" s="160" t="n">
        <f aca="false">IF('ORÇ.GLOBAL P CAIXA'!K149="EXEC.",0,'ORÇ.GLOBAL P CAIXA'!M149)</f>
        <v>0</v>
      </c>
      <c r="C149" s="161" t="n">
        <f aca="false">IF('ORÇ.GLOBAL P CAIXA'!K149="EXEC.",0,'ORÇ.GLOBAL P CAIXA'!O149)</f>
        <v>0</v>
      </c>
      <c r="D149" s="162" t="n">
        <f aca="false">IF('ORÇ.GLOBAL P CAIXA'!K149="EXEC.",0,'ORÇ.GLOBAL P CAIXA'!P149)</f>
        <v>0</v>
      </c>
      <c r="E149" s="163" t="n">
        <f aca="false">IF('ORÇ.GLOBAL P CAIXA'!K149="EXEC.",0,ROUND('ORÇ.GLOBAL P CAIXA'!Q149,2))</f>
        <v>0</v>
      </c>
      <c r="F149" s="163" t="n">
        <f aca="false">IF('ORÇ.GLOBAL P CAIXA'!K149="EXEC.",0,TRUNC((1+(IF(OR(H149=0,H149=""),'BDI REF.'!$K$5,CHOOSE(H149,'BDI REF.'!$K$5,'BDI REF.'!$K$6,'BDI REF.'!$K$7))))*'ORÇ.GLOBAL P CAIXA'!R149,2))</f>
        <v>0</v>
      </c>
      <c r="G149" s="163" t="n">
        <f aca="false">IF('ORÇ.GLOBAL P CAIXA'!K149="EXEC.",0,IF(E149&lt;&gt;0,ROUND(E149*F149,2),IF(R149=0,(SUMIF($S$12:$S$1011,B149,$R$12:$R$1011)),R149)))</f>
        <v>0</v>
      </c>
      <c r="H149" s="509" t="str">
        <f aca="false">IF('ORÇ.GLOBAL P CAIXA'!K149="EXEC.","",IF('ORÇ.GLOBAL P CAIXA'!H149&gt;0,'ORÇ.GLOBAL P CAIXA'!H149,""))</f>
        <v/>
      </c>
      <c r="I149" s="509" t="str">
        <f aca="false">IF('ORÇ.GLOBAL P CAIXA'!K149="EXEC.","",IF('ORÇ.GLOBAL P CAIXA'!I149&gt;0,'ORÇ.GLOBAL P CAIXA'!I149,""))</f>
        <v/>
      </c>
      <c r="J149" s="510" t="str">
        <f aca="false">IF('ORÇ.GLOBAL P CAIXA'!K149="EXEC.","",IF('ORÇ.GLOBAL P CAIXA'!J149&gt;0,'ORÇ.GLOBAL P CAIXA'!J149,""))</f>
        <v/>
      </c>
      <c r="K149" s="115"/>
      <c r="L149" s="168" t="str">
        <f aca="false">IF(B149&gt;0,"ok","ocultar")</f>
        <v>ocultar</v>
      </c>
      <c r="M149" s="511" t="n">
        <f aca="false">ROUND(IF($O149&lt;&gt;0,$O149*(INFORMAÇÕES!$T$113/INFORMAÇÕES!$T$117),0),2)</f>
        <v>0</v>
      </c>
      <c r="N149" s="511" t="n">
        <f aca="false">ROUND(IF($O149&lt;&gt;0,$O149*(INFORMAÇÕES!$T$114/INFORMAÇÕES!$T$117),0),2)</f>
        <v>0</v>
      </c>
      <c r="O149" s="512" t="n">
        <f aca="false">IF(E149=0,G149,0)</f>
        <v>0</v>
      </c>
      <c r="Q149" s="88"/>
      <c r="R149" s="163" t="n">
        <f aca="false">IF(E149&lt;&gt;0,G149,0)</f>
        <v>0</v>
      </c>
      <c r="S149" s="157" t="n">
        <f aca="false">IF(B149=0,S148,IF(ISNONTEXT(B149)=TRUE(),INT(B149),INT(LEFT(B149,FIND(".",B149)-1))))</f>
        <v>3</v>
      </c>
      <c r="T149" s="157" t="str">
        <f aca="false">IF(T150=1,1,IF(B149&lt;&gt;0,1,IF(C149&lt;&gt;0,1,IF(D149&lt;&gt;0,1,IF('ORÇ.GLOBAL REF.'!E149&lt;&gt;0,1,"")))))</f>
        <v/>
      </c>
      <c r="U149" s="157" t="str">
        <f aca="false">IF(S149=0," ",IF(S149&lt;&gt;S148,S149," "))</f>
        <v> </v>
      </c>
      <c r="V149" s="180"/>
    </row>
    <row r="150" s="174" customFormat="true" ht="14.25" hidden="false" customHeight="false" outlineLevel="0" collapsed="false">
      <c r="A150" s="159" t="n">
        <v>139</v>
      </c>
      <c r="B150" s="160" t="n">
        <f aca="false">IF('ORÇ.GLOBAL P CAIXA'!K150="EXEC.",0,'ORÇ.GLOBAL P CAIXA'!M150)</f>
        <v>0</v>
      </c>
      <c r="C150" s="161" t="n">
        <f aca="false">IF('ORÇ.GLOBAL P CAIXA'!K150="EXEC.",0,'ORÇ.GLOBAL P CAIXA'!O150)</f>
        <v>0</v>
      </c>
      <c r="D150" s="162" t="n">
        <f aca="false">IF('ORÇ.GLOBAL P CAIXA'!K150="EXEC.",0,'ORÇ.GLOBAL P CAIXA'!P150)</f>
        <v>0</v>
      </c>
      <c r="E150" s="163" t="n">
        <f aca="false">IF('ORÇ.GLOBAL P CAIXA'!K150="EXEC.",0,ROUND('ORÇ.GLOBAL P CAIXA'!Q150,2))</f>
        <v>0</v>
      </c>
      <c r="F150" s="163" t="n">
        <f aca="false">IF('ORÇ.GLOBAL P CAIXA'!K150="EXEC.",0,TRUNC((1+(IF(OR(H150=0,H150=""),'BDI REF.'!$K$5,CHOOSE(H150,'BDI REF.'!$K$5,'BDI REF.'!$K$6,'BDI REF.'!$K$7))))*'ORÇ.GLOBAL P CAIXA'!R150,2))</f>
        <v>0</v>
      </c>
      <c r="G150" s="163" t="n">
        <f aca="false">IF('ORÇ.GLOBAL P CAIXA'!K150="EXEC.",0,IF(E150&lt;&gt;0,ROUND(E150*F150,2),IF(R150=0,(SUMIF($S$12:$S$1011,B150,$R$12:$R$1011)),R150)))</f>
        <v>0</v>
      </c>
      <c r="H150" s="509" t="str">
        <f aca="false">IF('ORÇ.GLOBAL P CAIXA'!K150="EXEC.","",IF('ORÇ.GLOBAL P CAIXA'!H150&gt;0,'ORÇ.GLOBAL P CAIXA'!H150,""))</f>
        <v/>
      </c>
      <c r="I150" s="509" t="str">
        <f aca="false">IF('ORÇ.GLOBAL P CAIXA'!K150="EXEC.","",IF('ORÇ.GLOBAL P CAIXA'!I150&gt;0,'ORÇ.GLOBAL P CAIXA'!I150,""))</f>
        <v/>
      </c>
      <c r="J150" s="510" t="str">
        <f aca="false">IF('ORÇ.GLOBAL P CAIXA'!K150="EXEC.","",IF('ORÇ.GLOBAL P CAIXA'!J150&gt;0,'ORÇ.GLOBAL P CAIXA'!J150,""))</f>
        <v/>
      </c>
      <c r="K150" s="115"/>
      <c r="L150" s="168" t="str">
        <f aca="false">IF(B150&gt;0,"ok","ocultar")</f>
        <v>ocultar</v>
      </c>
      <c r="M150" s="511" t="n">
        <f aca="false">ROUND(IF($O150&lt;&gt;0,$O150*(INFORMAÇÕES!$T$113/INFORMAÇÕES!$T$117),0),2)</f>
        <v>0</v>
      </c>
      <c r="N150" s="511" t="n">
        <f aca="false">ROUND(IF($O150&lt;&gt;0,$O150*(INFORMAÇÕES!$T$114/INFORMAÇÕES!$T$117),0),2)</f>
        <v>0</v>
      </c>
      <c r="O150" s="512" t="n">
        <f aca="false">IF(E150=0,G150,0)</f>
        <v>0</v>
      </c>
      <c r="Q150" s="88"/>
      <c r="R150" s="163" t="n">
        <f aca="false">IF(E150&lt;&gt;0,G150,0)</f>
        <v>0</v>
      </c>
      <c r="S150" s="157" t="n">
        <f aca="false">IF(B150=0,S149,IF(ISNONTEXT(B150)=TRUE(),INT(B150),INT(LEFT(B150,FIND(".",B150)-1))))</f>
        <v>3</v>
      </c>
      <c r="T150" s="157" t="str">
        <f aca="false">IF(T151=1,1,IF(B150&lt;&gt;0,1,IF(C150&lt;&gt;0,1,IF(D150&lt;&gt;0,1,IF('ORÇ.GLOBAL REF.'!E150&lt;&gt;0,1,"")))))</f>
        <v/>
      </c>
      <c r="U150" s="157" t="str">
        <f aca="false">IF(S150=0," ",IF(S150&lt;&gt;S149,S150," "))</f>
        <v> </v>
      </c>
      <c r="V150" s="180"/>
    </row>
    <row r="151" s="174" customFormat="true" ht="14.25" hidden="false" customHeight="false" outlineLevel="0" collapsed="false">
      <c r="A151" s="159" t="n">
        <v>140</v>
      </c>
      <c r="B151" s="160" t="n">
        <f aca="false">IF('ORÇ.GLOBAL P CAIXA'!K151="EXEC.",0,'ORÇ.GLOBAL P CAIXA'!M151)</f>
        <v>0</v>
      </c>
      <c r="C151" s="161" t="n">
        <f aca="false">IF('ORÇ.GLOBAL P CAIXA'!K151="EXEC.",0,'ORÇ.GLOBAL P CAIXA'!O151)</f>
        <v>0</v>
      </c>
      <c r="D151" s="162" t="n">
        <f aca="false">IF('ORÇ.GLOBAL P CAIXA'!K151="EXEC.",0,'ORÇ.GLOBAL P CAIXA'!P151)</f>
        <v>0</v>
      </c>
      <c r="E151" s="163" t="n">
        <f aca="false">IF('ORÇ.GLOBAL P CAIXA'!K151="EXEC.",0,ROUND('ORÇ.GLOBAL P CAIXA'!Q151,2))</f>
        <v>0</v>
      </c>
      <c r="F151" s="163" t="n">
        <f aca="false">IF('ORÇ.GLOBAL P CAIXA'!K151="EXEC.",0,TRUNC((1+(IF(OR(H151=0,H151=""),'BDI REF.'!$K$5,CHOOSE(H151,'BDI REF.'!$K$5,'BDI REF.'!$K$6,'BDI REF.'!$K$7))))*'ORÇ.GLOBAL P CAIXA'!R151,2))</f>
        <v>0</v>
      </c>
      <c r="G151" s="163" t="n">
        <f aca="false">IF('ORÇ.GLOBAL P CAIXA'!K151="EXEC.",0,IF(E151&lt;&gt;0,ROUND(E151*F151,2),IF(R151=0,(SUMIF($S$12:$S$1011,B151,$R$12:$R$1011)),R151)))</f>
        <v>0</v>
      </c>
      <c r="H151" s="509" t="str">
        <f aca="false">IF('ORÇ.GLOBAL P CAIXA'!K151="EXEC.","",IF('ORÇ.GLOBAL P CAIXA'!H151&gt;0,'ORÇ.GLOBAL P CAIXA'!H151,""))</f>
        <v/>
      </c>
      <c r="I151" s="509" t="str">
        <f aca="false">IF('ORÇ.GLOBAL P CAIXA'!K151="EXEC.","",IF('ORÇ.GLOBAL P CAIXA'!I151&gt;0,'ORÇ.GLOBAL P CAIXA'!I151,""))</f>
        <v/>
      </c>
      <c r="J151" s="510" t="str">
        <f aca="false">IF('ORÇ.GLOBAL P CAIXA'!K151="EXEC.","",IF('ORÇ.GLOBAL P CAIXA'!J151&gt;0,'ORÇ.GLOBAL P CAIXA'!J151,""))</f>
        <v/>
      </c>
      <c r="K151" s="115"/>
      <c r="L151" s="168" t="str">
        <f aca="false">IF(B151&gt;0,"ok","ocultar")</f>
        <v>ocultar</v>
      </c>
      <c r="M151" s="511" t="n">
        <f aca="false">ROUND(IF($O151&lt;&gt;0,$O151*(INFORMAÇÕES!$T$113/INFORMAÇÕES!$T$117),0),2)</f>
        <v>0</v>
      </c>
      <c r="N151" s="511" t="n">
        <f aca="false">ROUND(IF($O151&lt;&gt;0,$O151*(INFORMAÇÕES!$T$114/INFORMAÇÕES!$T$117),0),2)</f>
        <v>0</v>
      </c>
      <c r="O151" s="512" t="n">
        <f aca="false">IF(E151=0,G151,0)</f>
        <v>0</v>
      </c>
      <c r="Q151" s="88"/>
      <c r="R151" s="163" t="n">
        <f aca="false">IF(E151&lt;&gt;0,G151,0)</f>
        <v>0</v>
      </c>
      <c r="S151" s="157" t="n">
        <f aca="false">IF(B151=0,S150,IF(ISNONTEXT(B151)=TRUE(),INT(B151),INT(LEFT(B151,FIND(".",B151)-1))))</f>
        <v>3</v>
      </c>
      <c r="T151" s="157" t="str">
        <f aca="false">IF(T152=1,1,IF(B151&lt;&gt;0,1,IF(C151&lt;&gt;0,1,IF(D151&lt;&gt;0,1,IF('ORÇ.GLOBAL REF.'!E151&lt;&gt;0,1,"")))))</f>
        <v/>
      </c>
      <c r="U151" s="157" t="str">
        <f aca="false">IF(S151=0," ",IF(S151&lt;&gt;S150,S151," "))</f>
        <v> </v>
      </c>
      <c r="V151" s="180"/>
    </row>
    <row r="152" s="174" customFormat="true" ht="14.25" hidden="false" customHeight="false" outlineLevel="0" collapsed="false">
      <c r="A152" s="159" t="n">
        <v>141</v>
      </c>
      <c r="B152" s="160" t="n">
        <f aca="false">IF('ORÇ.GLOBAL P CAIXA'!K152="EXEC.",0,'ORÇ.GLOBAL P CAIXA'!M152)</f>
        <v>0</v>
      </c>
      <c r="C152" s="161" t="n">
        <f aca="false">IF('ORÇ.GLOBAL P CAIXA'!K152="EXEC.",0,'ORÇ.GLOBAL P CAIXA'!O152)</f>
        <v>0</v>
      </c>
      <c r="D152" s="162" t="n">
        <f aca="false">IF('ORÇ.GLOBAL P CAIXA'!K152="EXEC.",0,'ORÇ.GLOBAL P CAIXA'!P152)</f>
        <v>0</v>
      </c>
      <c r="E152" s="163" t="n">
        <f aca="false">IF('ORÇ.GLOBAL P CAIXA'!K152="EXEC.",0,ROUND('ORÇ.GLOBAL P CAIXA'!Q152,2))</f>
        <v>0</v>
      </c>
      <c r="F152" s="163" t="n">
        <f aca="false">IF('ORÇ.GLOBAL P CAIXA'!K152="EXEC.",0,TRUNC((1+(IF(OR(H152=0,H152=""),'BDI REF.'!$K$5,CHOOSE(H152,'BDI REF.'!$K$5,'BDI REF.'!$K$6,'BDI REF.'!$K$7))))*'ORÇ.GLOBAL P CAIXA'!R152,2))</f>
        <v>0</v>
      </c>
      <c r="G152" s="163" t="n">
        <f aca="false">IF('ORÇ.GLOBAL P CAIXA'!K152="EXEC.",0,IF(E152&lt;&gt;0,ROUND(E152*F152,2),IF(R152=0,(SUMIF($S$12:$S$1011,B152,$R$12:$R$1011)),R152)))</f>
        <v>0</v>
      </c>
      <c r="H152" s="509" t="str">
        <f aca="false">IF('ORÇ.GLOBAL P CAIXA'!K152="EXEC.","",IF('ORÇ.GLOBAL P CAIXA'!H152&gt;0,'ORÇ.GLOBAL P CAIXA'!H152,""))</f>
        <v/>
      </c>
      <c r="I152" s="509" t="str">
        <f aca="false">IF('ORÇ.GLOBAL P CAIXA'!K152="EXEC.","",IF('ORÇ.GLOBAL P CAIXA'!I152&gt;0,'ORÇ.GLOBAL P CAIXA'!I152,""))</f>
        <v/>
      </c>
      <c r="J152" s="510" t="str">
        <f aca="false">IF('ORÇ.GLOBAL P CAIXA'!K152="EXEC.","",IF('ORÇ.GLOBAL P CAIXA'!J152&gt;0,'ORÇ.GLOBAL P CAIXA'!J152,""))</f>
        <v/>
      </c>
      <c r="K152" s="115"/>
      <c r="L152" s="168" t="str">
        <f aca="false">IF(B152&gt;0,"ok","ocultar")</f>
        <v>ocultar</v>
      </c>
      <c r="M152" s="511" t="n">
        <f aca="false">ROUND(IF($O152&lt;&gt;0,$O152*(INFORMAÇÕES!$T$113/INFORMAÇÕES!$T$117),0),2)</f>
        <v>0</v>
      </c>
      <c r="N152" s="511" t="n">
        <f aca="false">ROUND(IF($O152&lt;&gt;0,$O152*(INFORMAÇÕES!$T$114/INFORMAÇÕES!$T$117),0),2)</f>
        <v>0</v>
      </c>
      <c r="O152" s="512" t="n">
        <f aca="false">IF(E152=0,G152,0)</f>
        <v>0</v>
      </c>
      <c r="Q152" s="88"/>
      <c r="R152" s="163" t="n">
        <f aca="false">IF(E152&lt;&gt;0,G152,0)</f>
        <v>0</v>
      </c>
      <c r="S152" s="157" t="n">
        <f aca="false">IF(B152=0,S151,IF(ISNONTEXT(B152)=TRUE(),INT(B152),INT(LEFT(B152,FIND(".",B152)-1))))</f>
        <v>3</v>
      </c>
      <c r="T152" s="157" t="str">
        <f aca="false">IF(T153=1,1,IF(B152&lt;&gt;0,1,IF(C152&lt;&gt;0,1,IF(D152&lt;&gt;0,1,IF('ORÇ.GLOBAL REF.'!E152&lt;&gt;0,1,"")))))</f>
        <v/>
      </c>
      <c r="U152" s="157" t="str">
        <f aca="false">IF(S152=0," ",IF(S152&lt;&gt;S151,S152," "))</f>
        <v> </v>
      </c>
      <c r="V152" s="180"/>
    </row>
    <row r="153" s="174" customFormat="true" ht="14.25" hidden="false" customHeight="false" outlineLevel="0" collapsed="false">
      <c r="A153" s="159" t="n">
        <v>142</v>
      </c>
      <c r="B153" s="160" t="n">
        <f aca="false">IF('ORÇ.GLOBAL P CAIXA'!K153="EXEC.",0,'ORÇ.GLOBAL P CAIXA'!M153)</f>
        <v>0</v>
      </c>
      <c r="C153" s="161" t="n">
        <f aca="false">IF('ORÇ.GLOBAL P CAIXA'!K153="EXEC.",0,'ORÇ.GLOBAL P CAIXA'!O153)</f>
        <v>0</v>
      </c>
      <c r="D153" s="162" t="n">
        <f aca="false">IF('ORÇ.GLOBAL P CAIXA'!K153="EXEC.",0,'ORÇ.GLOBAL P CAIXA'!P153)</f>
        <v>0</v>
      </c>
      <c r="E153" s="163" t="n">
        <f aca="false">IF('ORÇ.GLOBAL P CAIXA'!K153="EXEC.",0,ROUND('ORÇ.GLOBAL P CAIXA'!Q153,2))</f>
        <v>0</v>
      </c>
      <c r="F153" s="163" t="n">
        <f aca="false">IF('ORÇ.GLOBAL P CAIXA'!K153="EXEC.",0,TRUNC((1+(IF(OR(H153=0,H153=""),'BDI REF.'!$K$5,CHOOSE(H153,'BDI REF.'!$K$5,'BDI REF.'!$K$6,'BDI REF.'!$K$7))))*'ORÇ.GLOBAL P CAIXA'!R153,2))</f>
        <v>0</v>
      </c>
      <c r="G153" s="163" t="n">
        <f aca="false">IF('ORÇ.GLOBAL P CAIXA'!K153="EXEC.",0,IF(E153&lt;&gt;0,ROUND(E153*F153,2),IF(R153=0,(SUMIF($S$12:$S$1011,B153,$R$12:$R$1011)),R153)))</f>
        <v>0</v>
      </c>
      <c r="H153" s="509" t="str">
        <f aca="false">IF('ORÇ.GLOBAL P CAIXA'!K153="EXEC.","",IF('ORÇ.GLOBAL P CAIXA'!H153&gt;0,'ORÇ.GLOBAL P CAIXA'!H153,""))</f>
        <v/>
      </c>
      <c r="I153" s="509" t="str">
        <f aca="false">IF('ORÇ.GLOBAL P CAIXA'!K153="EXEC.","",IF('ORÇ.GLOBAL P CAIXA'!I153&gt;0,'ORÇ.GLOBAL P CAIXA'!I153,""))</f>
        <v/>
      </c>
      <c r="J153" s="510" t="str">
        <f aca="false">IF('ORÇ.GLOBAL P CAIXA'!K153="EXEC.","",IF('ORÇ.GLOBAL P CAIXA'!J153&gt;0,'ORÇ.GLOBAL P CAIXA'!J153,""))</f>
        <v/>
      </c>
      <c r="K153" s="115"/>
      <c r="L153" s="168" t="str">
        <f aca="false">IF(B153&gt;0,"ok","ocultar")</f>
        <v>ocultar</v>
      </c>
      <c r="M153" s="511" t="n">
        <f aca="false">ROUND(IF($O153&lt;&gt;0,$O153*(INFORMAÇÕES!$T$113/INFORMAÇÕES!$T$117),0),2)</f>
        <v>0</v>
      </c>
      <c r="N153" s="511" t="n">
        <f aca="false">ROUND(IF($O153&lt;&gt;0,$O153*(INFORMAÇÕES!$T$114/INFORMAÇÕES!$T$117),0),2)</f>
        <v>0</v>
      </c>
      <c r="O153" s="512" t="n">
        <f aca="false">IF(E153=0,G153,0)</f>
        <v>0</v>
      </c>
      <c r="Q153" s="88"/>
      <c r="R153" s="163" t="n">
        <f aca="false">IF(E153&lt;&gt;0,G153,0)</f>
        <v>0</v>
      </c>
      <c r="S153" s="157" t="n">
        <f aca="false">IF(B153=0,S152,IF(ISNONTEXT(B153)=TRUE(),INT(B153),INT(LEFT(B153,FIND(".",B153)-1))))</f>
        <v>3</v>
      </c>
      <c r="T153" s="157" t="str">
        <f aca="false">IF(T154=1,1,IF(B153&lt;&gt;0,1,IF(C153&lt;&gt;0,1,IF(D153&lt;&gt;0,1,IF('ORÇ.GLOBAL REF.'!E153&lt;&gt;0,1,"")))))</f>
        <v/>
      </c>
      <c r="U153" s="157" t="str">
        <f aca="false">IF(S153=0," ",IF(S153&lt;&gt;S152,S153," "))</f>
        <v> </v>
      </c>
      <c r="V153" s="180"/>
    </row>
    <row r="154" s="174" customFormat="true" ht="14.25" hidden="false" customHeight="false" outlineLevel="0" collapsed="false">
      <c r="A154" s="159" t="n">
        <v>143</v>
      </c>
      <c r="B154" s="160" t="n">
        <f aca="false">IF('ORÇ.GLOBAL P CAIXA'!K154="EXEC.",0,'ORÇ.GLOBAL P CAIXA'!M154)</f>
        <v>0</v>
      </c>
      <c r="C154" s="161" t="n">
        <f aca="false">IF('ORÇ.GLOBAL P CAIXA'!K154="EXEC.",0,'ORÇ.GLOBAL P CAIXA'!O154)</f>
        <v>0</v>
      </c>
      <c r="D154" s="162" t="n">
        <f aca="false">IF('ORÇ.GLOBAL P CAIXA'!K154="EXEC.",0,'ORÇ.GLOBAL P CAIXA'!P154)</f>
        <v>0</v>
      </c>
      <c r="E154" s="163" t="n">
        <f aca="false">IF('ORÇ.GLOBAL P CAIXA'!K154="EXEC.",0,ROUND('ORÇ.GLOBAL P CAIXA'!Q154,2))</f>
        <v>0</v>
      </c>
      <c r="F154" s="163" t="n">
        <f aca="false">IF('ORÇ.GLOBAL P CAIXA'!K154="EXEC.",0,TRUNC((1+(IF(OR(H154=0,H154=""),'BDI REF.'!$K$5,CHOOSE(H154,'BDI REF.'!$K$5,'BDI REF.'!$K$6,'BDI REF.'!$K$7))))*'ORÇ.GLOBAL P CAIXA'!R154,2))</f>
        <v>0</v>
      </c>
      <c r="G154" s="163" t="n">
        <f aca="false">IF('ORÇ.GLOBAL P CAIXA'!K154="EXEC.",0,IF(E154&lt;&gt;0,ROUND(E154*F154,2),IF(R154=0,(SUMIF($S$12:$S$1011,B154,$R$12:$R$1011)),R154)))</f>
        <v>0</v>
      </c>
      <c r="H154" s="509" t="str">
        <f aca="false">IF('ORÇ.GLOBAL P CAIXA'!K154="EXEC.","",IF('ORÇ.GLOBAL P CAIXA'!H154&gt;0,'ORÇ.GLOBAL P CAIXA'!H154,""))</f>
        <v/>
      </c>
      <c r="I154" s="509" t="str">
        <f aca="false">IF('ORÇ.GLOBAL P CAIXA'!K154="EXEC.","",IF('ORÇ.GLOBAL P CAIXA'!I154&gt;0,'ORÇ.GLOBAL P CAIXA'!I154,""))</f>
        <v/>
      </c>
      <c r="J154" s="510" t="str">
        <f aca="false">IF('ORÇ.GLOBAL P CAIXA'!K154="EXEC.","",IF('ORÇ.GLOBAL P CAIXA'!J154&gt;0,'ORÇ.GLOBAL P CAIXA'!J154,""))</f>
        <v/>
      </c>
      <c r="K154" s="115"/>
      <c r="L154" s="168" t="str">
        <f aca="false">IF(B154&gt;0,"ok","ocultar")</f>
        <v>ocultar</v>
      </c>
      <c r="M154" s="511" t="n">
        <f aca="false">ROUND(IF($O154&lt;&gt;0,$O154*(INFORMAÇÕES!$T$113/INFORMAÇÕES!$T$117),0),2)</f>
        <v>0</v>
      </c>
      <c r="N154" s="511" t="n">
        <f aca="false">ROUND(IF($O154&lt;&gt;0,$O154*(INFORMAÇÕES!$T$114/INFORMAÇÕES!$T$117),0),2)</f>
        <v>0</v>
      </c>
      <c r="O154" s="512" t="n">
        <f aca="false">IF(E154=0,G154,0)</f>
        <v>0</v>
      </c>
      <c r="Q154" s="88"/>
      <c r="R154" s="163" t="n">
        <f aca="false">IF(E154&lt;&gt;0,G154,0)</f>
        <v>0</v>
      </c>
      <c r="S154" s="157" t="n">
        <f aca="false">IF(B154=0,S153,IF(ISNONTEXT(B154)=TRUE(),INT(B154),INT(LEFT(B154,FIND(".",B154)-1))))</f>
        <v>3</v>
      </c>
      <c r="T154" s="157" t="str">
        <f aca="false">IF(T155=1,1,IF(B154&lt;&gt;0,1,IF(C154&lt;&gt;0,1,IF(D154&lt;&gt;0,1,IF('ORÇ.GLOBAL REF.'!E154&lt;&gt;0,1,"")))))</f>
        <v/>
      </c>
      <c r="U154" s="157" t="str">
        <f aca="false">IF(S154=0," ",IF(S154&lt;&gt;S153,S154," "))</f>
        <v> </v>
      </c>
      <c r="V154" s="180"/>
    </row>
    <row r="155" s="174" customFormat="true" ht="14.25" hidden="false" customHeight="false" outlineLevel="0" collapsed="false">
      <c r="A155" s="159" t="n">
        <v>144</v>
      </c>
      <c r="B155" s="160" t="n">
        <f aca="false">IF('ORÇ.GLOBAL P CAIXA'!K155="EXEC.",0,'ORÇ.GLOBAL P CAIXA'!M155)</f>
        <v>0</v>
      </c>
      <c r="C155" s="161" t="n">
        <f aca="false">IF('ORÇ.GLOBAL P CAIXA'!K155="EXEC.",0,'ORÇ.GLOBAL P CAIXA'!O155)</f>
        <v>0</v>
      </c>
      <c r="D155" s="162" t="n">
        <f aca="false">IF('ORÇ.GLOBAL P CAIXA'!K155="EXEC.",0,'ORÇ.GLOBAL P CAIXA'!P155)</f>
        <v>0</v>
      </c>
      <c r="E155" s="163" t="n">
        <f aca="false">IF('ORÇ.GLOBAL P CAIXA'!K155="EXEC.",0,ROUND('ORÇ.GLOBAL P CAIXA'!Q155,2))</f>
        <v>0</v>
      </c>
      <c r="F155" s="163" t="n">
        <f aca="false">IF('ORÇ.GLOBAL P CAIXA'!K155="EXEC.",0,TRUNC((1+(IF(OR(H155=0,H155=""),'BDI REF.'!$K$5,CHOOSE(H155,'BDI REF.'!$K$5,'BDI REF.'!$K$6,'BDI REF.'!$K$7))))*'ORÇ.GLOBAL P CAIXA'!R155,2))</f>
        <v>0</v>
      </c>
      <c r="G155" s="163" t="n">
        <f aca="false">IF('ORÇ.GLOBAL P CAIXA'!K155="EXEC.",0,IF(E155&lt;&gt;0,ROUND(E155*F155,2),IF(R155=0,(SUMIF($S$12:$S$1011,B155,$R$12:$R$1011)),R155)))</f>
        <v>0</v>
      </c>
      <c r="H155" s="509" t="str">
        <f aca="false">IF('ORÇ.GLOBAL P CAIXA'!K155="EXEC.","",IF('ORÇ.GLOBAL P CAIXA'!H155&gt;0,'ORÇ.GLOBAL P CAIXA'!H155,""))</f>
        <v/>
      </c>
      <c r="I155" s="509" t="str">
        <f aca="false">IF('ORÇ.GLOBAL P CAIXA'!K155="EXEC.","",IF('ORÇ.GLOBAL P CAIXA'!I155&gt;0,'ORÇ.GLOBAL P CAIXA'!I155,""))</f>
        <v/>
      </c>
      <c r="J155" s="510" t="str">
        <f aca="false">IF('ORÇ.GLOBAL P CAIXA'!K155="EXEC.","",IF('ORÇ.GLOBAL P CAIXA'!J155&gt;0,'ORÇ.GLOBAL P CAIXA'!J155,""))</f>
        <v/>
      </c>
      <c r="K155" s="115"/>
      <c r="L155" s="168" t="str">
        <f aca="false">IF(B155&gt;0,"ok","ocultar")</f>
        <v>ocultar</v>
      </c>
      <c r="M155" s="511" t="n">
        <f aca="false">ROUND(IF($O155&lt;&gt;0,$O155*(INFORMAÇÕES!$T$113/INFORMAÇÕES!$T$117),0),2)</f>
        <v>0</v>
      </c>
      <c r="N155" s="511" t="n">
        <f aca="false">ROUND(IF($O155&lt;&gt;0,$O155*(INFORMAÇÕES!$T$114/INFORMAÇÕES!$T$117),0),2)</f>
        <v>0</v>
      </c>
      <c r="O155" s="512" t="n">
        <f aca="false">IF(E155=0,G155,0)</f>
        <v>0</v>
      </c>
      <c r="Q155" s="88"/>
      <c r="R155" s="163" t="n">
        <f aca="false">IF(E155&lt;&gt;0,G155,0)</f>
        <v>0</v>
      </c>
      <c r="S155" s="157" t="n">
        <f aca="false">IF(B155=0,S154,IF(ISNONTEXT(B155)=TRUE(),INT(B155),INT(LEFT(B155,FIND(".",B155)-1))))</f>
        <v>3</v>
      </c>
      <c r="T155" s="157" t="str">
        <f aca="false">IF(T156=1,1,IF(B155&lt;&gt;0,1,IF(C155&lt;&gt;0,1,IF(D155&lt;&gt;0,1,IF('ORÇ.GLOBAL REF.'!E155&lt;&gt;0,1,"")))))</f>
        <v/>
      </c>
      <c r="U155" s="157" t="str">
        <f aca="false">IF(S155=0," ",IF(S155&lt;&gt;S154,S155," "))</f>
        <v> </v>
      </c>
      <c r="V155" s="180"/>
    </row>
    <row r="156" s="174" customFormat="true" ht="14.25" hidden="false" customHeight="false" outlineLevel="0" collapsed="false">
      <c r="A156" s="159" t="n">
        <v>145</v>
      </c>
      <c r="B156" s="160" t="n">
        <f aca="false">IF('ORÇ.GLOBAL P CAIXA'!K156="EXEC.",0,'ORÇ.GLOBAL P CAIXA'!M156)</f>
        <v>0</v>
      </c>
      <c r="C156" s="161" t="n">
        <f aca="false">IF('ORÇ.GLOBAL P CAIXA'!K156="EXEC.",0,'ORÇ.GLOBAL P CAIXA'!O156)</f>
        <v>0</v>
      </c>
      <c r="D156" s="162" t="n">
        <f aca="false">IF('ORÇ.GLOBAL P CAIXA'!K156="EXEC.",0,'ORÇ.GLOBAL P CAIXA'!P156)</f>
        <v>0</v>
      </c>
      <c r="E156" s="163" t="n">
        <f aca="false">IF('ORÇ.GLOBAL P CAIXA'!K156="EXEC.",0,ROUND('ORÇ.GLOBAL P CAIXA'!Q156,2))</f>
        <v>0</v>
      </c>
      <c r="F156" s="163" t="n">
        <f aca="false">IF('ORÇ.GLOBAL P CAIXA'!K156="EXEC.",0,TRUNC((1+(IF(OR(H156=0,H156=""),'BDI REF.'!$K$5,CHOOSE(H156,'BDI REF.'!$K$5,'BDI REF.'!$K$6,'BDI REF.'!$K$7))))*'ORÇ.GLOBAL P CAIXA'!R156,2))</f>
        <v>0</v>
      </c>
      <c r="G156" s="163" t="n">
        <f aca="false">IF('ORÇ.GLOBAL P CAIXA'!K156="EXEC.",0,IF(E156&lt;&gt;0,ROUND(E156*F156,2),IF(R156=0,(SUMIF($S$12:$S$1011,B156,$R$12:$R$1011)),R156)))</f>
        <v>0</v>
      </c>
      <c r="H156" s="509" t="str">
        <f aca="false">IF('ORÇ.GLOBAL P CAIXA'!K156="EXEC.","",IF('ORÇ.GLOBAL P CAIXA'!H156&gt;0,'ORÇ.GLOBAL P CAIXA'!H156,""))</f>
        <v/>
      </c>
      <c r="I156" s="509" t="str">
        <f aca="false">IF('ORÇ.GLOBAL P CAIXA'!K156="EXEC.","",IF('ORÇ.GLOBAL P CAIXA'!I156&gt;0,'ORÇ.GLOBAL P CAIXA'!I156,""))</f>
        <v/>
      </c>
      <c r="J156" s="510" t="str">
        <f aca="false">IF('ORÇ.GLOBAL P CAIXA'!K156="EXEC.","",IF('ORÇ.GLOBAL P CAIXA'!J156&gt;0,'ORÇ.GLOBAL P CAIXA'!J156,""))</f>
        <v/>
      </c>
      <c r="K156" s="115"/>
      <c r="L156" s="168" t="str">
        <f aca="false">IF(B156&gt;0,"ok","ocultar")</f>
        <v>ocultar</v>
      </c>
      <c r="M156" s="511" t="n">
        <f aca="false">ROUND(IF($O156&lt;&gt;0,$O156*(INFORMAÇÕES!$T$113/INFORMAÇÕES!$T$117),0),2)</f>
        <v>0</v>
      </c>
      <c r="N156" s="511" t="n">
        <f aca="false">ROUND(IF($O156&lt;&gt;0,$O156*(INFORMAÇÕES!$T$114/INFORMAÇÕES!$T$117),0),2)</f>
        <v>0</v>
      </c>
      <c r="O156" s="512" t="n">
        <f aca="false">IF(E156=0,G156,0)</f>
        <v>0</v>
      </c>
      <c r="Q156" s="88"/>
      <c r="R156" s="163" t="n">
        <f aca="false">IF(E156&lt;&gt;0,G156,0)</f>
        <v>0</v>
      </c>
      <c r="S156" s="157" t="n">
        <f aca="false">IF(B156=0,S155,IF(ISNONTEXT(B156)=TRUE(),INT(B156),INT(LEFT(B156,FIND(".",B156)-1))))</f>
        <v>3</v>
      </c>
      <c r="T156" s="157" t="str">
        <f aca="false">IF(T157=1,1,IF(B156&lt;&gt;0,1,IF(C156&lt;&gt;0,1,IF(D156&lt;&gt;0,1,IF('ORÇ.GLOBAL REF.'!E156&lt;&gt;0,1,"")))))</f>
        <v/>
      </c>
      <c r="U156" s="157" t="str">
        <f aca="false">IF(S156=0," ",IF(S156&lt;&gt;S155,S156," "))</f>
        <v> </v>
      </c>
      <c r="V156" s="180"/>
    </row>
    <row r="157" s="174" customFormat="true" ht="14.25" hidden="false" customHeight="false" outlineLevel="0" collapsed="false">
      <c r="A157" s="159" t="n">
        <v>146</v>
      </c>
      <c r="B157" s="160" t="n">
        <f aca="false">IF('ORÇ.GLOBAL P CAIXA'!K157="EXEC.",0,'ORÇ.GLOBAL P CAIXA'!M157)</f>
        <v>0</v>
      </c>
      <c r="C157" s="161" t="n">
        <f aca="false">IF('ORÇ.GLOBAL P CAIXA'!K157="EXEC.",0,'ORÇ.GLOBAL P CAIXA'!O157)</f>
        <v>0</v>
      </c>
      <c r="D157" s="162" t="n">
        <f aca="false">IF('ORÇ.GLOBAL P CAIXA'!K157="EXEC.",0,'ORÇ.GLOBAL P CAIXA'!P157)</f>
        <v>0</v>
      </c>
      <c r="E157" s="163" t="n">
        <f aca="false">IF('ORÇ.GLOBAL P CAIXA'!K157="EXEC.",0,ROUND('ORÇ.GLOBAL P CAIXA'!Q157,2))</f>
        <v>0</v>
      </c>
      <c r="F157" s="163" t="n">
        <f aca="false">IF('ORÇ.GLOBAL P CAIXA'!K157="EXEC.",0,TRUNC((1+(IF(OR(H157=0,H157=""),'BDI REF.'!$K$5,CHOOSE(H157,'BDI REF.'!$K$5,'BDI REF.'!$K$6,'BDI REF.'!$K$7))))*'ORÇ.GLOBAL P CAIXA'!R157,2))</f>
        <v>0</v>
      </c>
      <c r="G157" s="163" t="n">
        <f aca="false">IF('ORÇ.GLOBAL P CAIXA'!K157="EXEC.",0,IF(E157&lt;&gt;0,ROUND(E157*F157,2),IF(R157=0,(SUMIF($S$12:$S$1011,B157,$R$12:$R$1011)),R157)))</f>
        <v>0</v>
      </c>
      <c r="H157" s="509" t="str">
        <f aca="false">IF('ORÇ.GLOBAL P CAIXA'!K157="EXEC.","",IF('ORÇ.GLOBAL P CAIXA'!H157&gt;0,'ORÇ.GLOBAL P CAIXA'!H157,""))</f>
        <v/>
      </c>
      <c r="I157" s="509" t="str">
        <f aca="false">IF('ORÇ.GLOBAL P CAIXA'!K157="EXEC.","",IF('ORÇ.GLOBAL P CAIXA'!I157&gt;0,'ORÇ.GLOBAL P CAIXA'!I157,""))</f>
        <v/>
      </c>
      <c r="J157" s="510" t="str">
        <f aca="false">IF('ORÇ.GLOBAL P CAIXA'!K157="EXEC.","",IF('ORÇ.GLOBAL P CAIXA'!J157&gt;0,'ORÇ.GLOBAL P CAIXA'!J157,""))</f>
        <v/>
      </c>
      <c r="K157" s="115"/>
      <c r="L157" s="168" t="str">
        <f aca="false">IF(B157&gt;0,"ok","ocultar")</f>
        <v>ocultar</v>
      </c>
      <c r="M157" s="511" t="n">
        <f aca="false">ROUND(IF($O157&lt;&gt;0,$O157*(INFORMAÇÕES!$T$113/INFORMAÇÕES!$T$117),0),2)</f>
        <v>0</v>
      </c>
      <c r="N157" s="511" t="n">
        <f aca="false">ROUND(IF($O157&lt;&gt;0,$O157*(INFORMAÇÕES!$T$114/INFORMAÇÕES!$T$117),0),2)</f>
        <v>0</v>
      </c>
      <c r="O157" s="512" t="n">
        <f aca="false">IF(E157=0,G157,0)</f>
        <v>0</v>
      </c>
      <c r="Q157" s="88"/>
      <c r="R157" s="163" t="n">
        <f aca="false">IF(E157&lt;&gt;0,G157,0)</f>
        <v>0</v>
      </c>
      <c r="S157" s="157" t="n">
        <f aca="false">IF(B157=0,S156,IF(ISNONTEXT(B157)=TRUE(),INT(B157),INT(LEFT(B157,FIND(".",B157)-1))))</f>
        <v>3</v>
      </c>
      <c r="T157" s="157" t="str">
        <f aca="false">IF(T158=1,1,IF(B157&lt;&gt;0,1,IF(C157&lt;&gt;0,1,IF(D157&lt;&gt;0,1,IF('ORÇ.GLOBAL REF.'!E157&lt;&gt;0,1,"")))))</f>
        <v/>
      </c>
      <c r="U157" s="157" t="str">
        <f aca="false">IF(S157=0," ",IF(S157&lt;&gt;S156,S157," "))</f>
        <v> </v>
      </c>
      <c r="V157" s="180"/>
    </row>
    <row r="158" s="174" customFormat="true" ht="14.25" hidden="false" customHeight="false" outlineLevel="0" collapsed="false">
      <c r="A158" s="159" t="n">
        <v>147</v>
      </c>
      <c r="B158" s="160" t="n">
        <f aca="false">IF('ORÇ.GLOBAL P CAIXA'!K158="EXEC.",0,'ORÇ.GLOBAL P CAIXA'!M158)</f>
        <v>0</v>
      </c>
      <c r="C158" s="161" t="n">
        <f aca="false">IF('ORÇ.GLOBAL P CAIXA'!K158="EXEC.",0,'ORÇ.GLOBAL P CAIXA'!O158)</f>
        <v>0</v>
      </c>
      <c r="D158" s="162" t="n">
        <f aca="false">IF('ORÇ.GLOBAL P CAIXA'!K158="EXEC.",0,'ORÇ.GLOBAL P CAIXA'!P158)</f>
        <v>0</v>
      </c>
      <c r="E158" s="163" t="n">
        <f aca="false">IF('ORÇ.GLOBAL P CAIXA'!K158="EXEC.",0,ROUND('ORÇ.GLOBAL P CAIXA'!Q158,2))</f>
        <v>0</v>
      </c>
      <c r="F158" s="163" t="n">
        <f aca="false">IF('ORÇ.GLOBAL P CAIXA'!K158="EXEC.",0,TRUNC((1+(IF(OR(H158=0,H158=""),'BDI REF.'!$K$5,CHOOSE(H158,'BDI REF.'!$K$5,'BDI REF.'!$K$6,'BDI REF.'!$K$7))))*'ORÇ.GLOBAL P CAIXA'!R158,2))</f>
        <v>0</v>
      </c>
      <c r="G158" s="163" t="n">
        <f aca="false">IF('ORÇ.GLOBAL P CAIXA'!K158="EXEC.",0,IF(E158&lt;&gt;0,ROUND(E158*F158,2),IF(R158=0,(SUMIF($S$12:$S$1011,B158,$R$12:$R$1011)),R158)))</f>
        <v>0</v>
      </c>
      <c r="H158" s="509" t="str">
        <f aca="false">IF('ORÇ.GLOBAL P CAIXA'!K158="EXEC.","",IF('ORÇ.GLOBAL P CAIXA'!H158&gt;0,'ORÇ.GLOBAL P CAIXA'!H158,""))</f>
        <v/>
      </c>
      <c r="I158" s="509" t="str">
        <f aca="false">IF('ORÇ.GLOBAL P CAIXA'!K158="EXEC.","",IF('ORÇ.GLOBAL P CAIXA'!I158&gt;0,'ORÇ.GLOBAL P CAIXA'!I158,""))</f>
        <v/>
      </c>
      <c r="J158" s="510" t="str">
        <f aca="false">IF('ORÇ.GLOBAL P CAIXA'!K158="EXEC.","",IF('ORÇ.GLOBAL P CAIXA'!J158&gt;0,'ORÇ.GLOBAL P CAIXA'!J158,""))</f>
        <v/>
      </c>
      <c r="K158" s="115"/>
      <c r="L158" s="168" t="str">
        <f aca="false">IF(B158&gt;0,"ok","ocultar")</f>
        <v>ocultar</v>
      </c>
      <c r="M158" s="511" t="n">
        <f aca="false">ROUND(IF($O158&lt;&gt;0,$O158*(INFORMAÇÕES!$T$113/INFORMAÇÕES!$T$117),0),2)</f>
        <v>0</v>
      </c>
      <c r="N158" s="511" t="n">
        <f aca="false">ROUND(IF($O158&lt;&gt;0,$O158*(INFORMAÇÕES!$T$114/INFORMAÇÕES!$T$117),0),2)</f>
        <v>0</v>
      </c>
      <c r="O158" s="512" t="n">
        <f aca="false">IF(E158=0,G158,0)</f>
        <v>0</v>
      </c>
      <c r="Q158" s="88"/>
      <c r="R158" s="163" t="n">
        <f aca="false">IF(E158&lt;&gt;0,G158,0)</f>
        <v>0</v>
      </c>
      <c r="S158" s="157" t="n">
        <f aca="false">IF(B158=0,S157,IF(ISNONTEXT(B158)=TRUE(),INT(B158),INT(LEFT(B158,FIND(".",B158)-1))))</f>
        <v>3</v>
      </c>
      <c r="T158" s="157" t="str">
        <f aca="false">IF(T159=1,1,IF(B158&lt;&gt;0,1,IF(C158&lt;&gt;0,1,IF(D158&lt;&gt;0,1,IF('ORÇ.GLOBAL REF.'!E158&lt;&gt;0,1,"")))))</f>
        <v/>
      </c>
      <c r="U158" s="157" t="str">
        <f aca="false">IF(S158=0," ",IF(S158&lt;&gt;S157,S158," "))</f>
        <v> </v>
      </c>
      <c r="V158" s="180"/>
    </row>
    <row r="159" s="174" customFormat="true" ht="14.25" hidden="false" customHeight="false" outlineLevel="0" collapsed="false">
      <c r="A159" s="159" t="n">
        <v>148</v>
      </c>
      <c r="B159" s="160" t="n">
        <f aca="false">IF('ORÇ.GLOBAL P CAIXA'!K159="EXEC.",0,'ORÇ.GLOBAL P CAIXA'!M159)</f>
        <v>0</v>
      </c>
      <c r="C159" s="161" t="n">
        <f aca="false">IF('ORÇ.GLOBAL P CAIXA'!K159="EXEC.",0,'ORÇ.GLOBAL P CAIXA'!O159)</f>
        <v>0</v>
      </c>
      <c r="D159" s="162" t="n">
        <f aca="false">IF('ORÇ.GLOBAL P CAIXA'!K159="EXEC.",0,'ORÇ.GLOBAL P CAIXA'!P159)</f>
        <v>0</v>
      </c>
      <c r="E159" s="163" t="n">
        <f aca="false">IF('ORÇ.GLOBAL P CAIXA'!K159="EXEC.",0,ROUND('ORÇ.GLOBAL P CAIXA'!Q159,2))</f>
        <v>0</v>
      </c>
      <c r="F159" s="163" t="n">
        <f aca="false">IF('ORÇ.GLOBAL P CAIXA'!K159="EXEC.",0,TRUNC((1+(IF(OR(H159=0,H159=""),'BDI REF.'!$K$5,CHOOSE(H159,'BDI REF.'!$K$5,'BDI REF.'!$K$6,'BDI REF.'!$K$7))))*'ORÇ.GLOBAL P CAIXA'!R159,2))</f>
        <v>0</v>
      </c>
      <c r="G159" s="163" t="n">
        <f aca="false">IF('ORÇ.GLOBAL P CAIXA'!K159="EXEC.",0,IF(E159&lt;&gt;0,ROUND(E159*F159,2),IF(R159=0,(SUMIF($S$12:$S$1011,B159,$R$12:$R$1011)),R159)))</f>
        <v>0</v>
      </c>
      <c r="H159" s="509" t="str">
        <f aca="false">IF('ORÇ.GLOBAL P CAIXA'!K159="EXEC.","",IF('ORÇ.GLOBAL P CAIXA'!H159&gt;0,'ORÇ.GLOBAL P CAIXA'!H159,""))</f>
        <v/>
      </c>
      <c r="I159" s="509" t="str">
        <f aca="false">IF('ORÇ.GLOBAL P CAIXA'!K159="EXEC.","",IF('ORÇ.GLOBAL P CAIXA'!I159&gt;0,'ORÇ.GLOBAL P CAIXA'!I159,""))</f>
        <v/>
      </c>
      <c r="J159" s="510" t="str">
        <f aca="false">IF('ORÇ.GLOBAL P CAIXA'!K159="EXEC.","",IF('ORÇ.GLOBAL P CAIXA'!J159&gt;0,'ORÇ.GLOBAL P CAIXA'!J159,""))</f>
        <v/>
      </c>
      <c r="K159" s="115"/>
      <c r="L159" s="168" t="str">
        <f aca="false">IF(B159&gt;0,"ok","ocultar")</f>
        <v>ocultar</v>
      </c>
      <c r="M159" s="511" t="n">
        <f aca="false">ROUND(IF($O159&lt;&gt;0,$O159*(INFORMAÇÕES!$T$113/INFORMAÇÕES!$T$117),0),2)</f>
        <v>0</v>
      </c>
      <c r="N159" s="511" t="n">
        <f aca="false">ROUND(IF($O159&lt;&gt;0,$O159*(INFORMAÇÕES!$T$114/INFORMAÇÕES!$T$117),0),2)</f>
        <v>0</v>
      </c>
      <c r="O159" s="512" t="n">
        <f aca="false">IF(E159=0,G159,0)</f>
        <v>0</v>
      </c>
      <c r="Q159" s="88"/>
      <c r="R159" s="163" t="n">
        <f aca="false">IF(E159&lt;&gt;0,G159,0)</f>
        <v>0</v>
      </c>
      <c r="S159" s="157" t="n">
        <f aca="false">IF(B159=0,S158,IF(ISNONTEXT(B159)=TRUE(),INT(B159),INT(LEFT(B159,FIND(".",B159)-1))))</f>
        <v>3</v>
      </c>
      <c r="T159" s="157" t="str">
        <f aca="false">IF(T160=1,1,IF(B159&lt;&gt;0,1,IF(C159&lt;&gt;0,1,IF(D159&lt;&gt;0,1,IF('ORÇ.GLOBAL REF.'!E159&lt;&gt;0,1,"")))))</f>
        <v/>
      </c>
      <c r="U159" s="157" t="str">
        <f aca="false">IF(S159=0," ",IF(S159&lt;&gt;S158,S159," "))</f>
        <v> </v>
      </c>
      <c r="V159" s="180"/>
    </row>
    <row r="160" s="174" customFormat="true" ht="14.25" hidden="false" customHeight="false" outlineLevel="0" collapsed="false">
      <c r="A160" s="159" t="n">
        <v>149</v>
      </c>
      <c r="B160" s="160" t="n">
        <f aca="false">IF('ORÇ.GLOBAL P CAIXA'!K160="EXEC.",0,'ORÇ.GLOBAL P CAIXA'!M160)</f>
        <v>0</v>
      </c>
      <c r="C160" s="161" t="n">
        <f aca="false">IF('ORÇ.GLOBAL P CAIXA'!K160="EXEC.",0,'ORÇ.GLOBAL P CAIXA'!O160)</f>
        <v>0</v>
      </c>
      <c r="D160" s="162" t="n">
        <f aca="false">IF('ORÇ.GLOBAL P CAIXA'!K160="EXEC.",0,'ORÇ.GLOBAL P CAIXA'!P160)</f>
        <v>0</v>
      </c>
      <c r="E160" s="163" t="n">
        <f aca="false">IF('ORÇ.GLOBAL P CAIXA'!K160="EXEC.",0,ROUND('ORÇ.GLOBAL P CAIXA'!Q160,2))</f>
        <v>0</v>
      </c>
      <c r="F160" s="163" t="n">
        <f aca="false">IF('ORÇ.GLOBAL P CAIXA'!K160="EXEC.",0,TRUNC((1+(IF(OR(H160=0,H160=""),'BDI REF.'!$K$5,CHOOSE(H160,'BDI REF.'!$K$5,'BDI REF.'!$K$6,'BDI REF.'!$K$7))))*'ORÇ.GLOBAL P CAIXA'!R160,2))</f>
        <v>0</v>
      </c>
      <c r="G160" s="163" t="n">
        <f aca="false">IF('ORÇ.GLOBAL P CAIXA'!K160="EXEC.",0,IF(E160&lt;&gt;0,ROUND(E160*F160,2),IF(R160=0,(SUMIF($S$12:$S$1011,B160,$R$12:$R$1011)),R160)))</f>
        <v>0</v>
      </c>
      <c r="H160" s="509" t="str">
        <f aca="false">IF('ORÇ.GLOBAL P CAIXA'!K160="EXEC.","",IF('ORÇ.GLOBAL P CAIXA'!H160&gt;0,'ORÇ.GLOBAL P CAIXA'!H160,""))</f>
        <v/>
      </c>
      <c r="I160" s="509" t="str">
        <f aca="false">IF('ORÇ.GLOBAL P CAIXA'!K160="EXEC.","",IF('ORÇ.GLOBAL P CAIXA'!I160&gt;0,'ORÇ.GLOBAL P CAIXA'!I160,""))</f>
        <v/>
      </c>
      <c r="J160" s="510" t="str">
        <f aca="false">IF('ORÇ.GLOBAL P CAIXA'!K160="EXEC.","",IF('ORÇ.GLOBAL P CAIXA'!J160&gt;0,'ORÇ.GLOBAL P CAIXA'!J160,""))</f>
        <v/>
      </c>
      <c r="K160" s="115"/>
      <c r="L160" s="168" t="str">
        <f aca="false">IF(B160&gt;0,"ok","ocultar")</f>
        <v>ocultar</v>
      </c>
      <c r="M160" s="511" t="n">
        <f aca="false">ROUND(IF($O160&lt;&gt;0,$O160*(INFORMAÇÕES!$T$113/INFORMAÇÕES!$T$117),0),2)</f>
        <v>0</v>
      </c>
      <c r="N160" s="511" t="n">
        <f aca="false">ROUND(IF($O160&lt;&gt;0,$O160*(INFORMAÇÕES!$T$114/INFORMAÇÕES!$T$117),0),2)</f>
        <v>0</v>
      </c>
      <c r="O160" s="512" t="n">
        <f aca="false">IF(E160=0,G160,0)</f>
        <v>0</v>
      </c>
      <c r="Q160" s="88"/>
      <c r="R160" s="163" t="n">
        <f aca="false">IF(E160&lt;&gt;0,G160,0)</f>
        <v>0</v>
      </c>
      <c r="S160" s="157" t="n">
        <f aca="false">IF(B160=0,S159,IF(ISNONTEXT(B160)=TRUE(),INT(B160),INT(LEFT(B160,FIND(".",B160)-1))))</f>
        <v>3</v>
      </c>
      <c r="T160" s="157" t="str">
        <f aca="false">IF(T161=1,1,IF(B160&lt;&gt;0,1,IF(C160&lt;&gt;0,1,IF(D160&lt;&gt;0,1,IF('ORÇ.GLOBAL REF.'!E160&lt;&gt;0,1,"")))))</f>
        <v/>
      </c>
      <c r="U160" s="157" t="str">
        <f aca="false">IF(S160=0," ",IF(S160&lt;&gt;S159,S160," "))</f>
        <v> </v>
      </c>
      <c r="V160" s="180"/>
    </row>
    <row r="161" s="174" customFormat="true" ht="14.25" hidden="false" customHeight="false" outlineLevel="0" collapsed="false">
      <c r="A161" s="159" t="n">
        <v>150</v>
      </c>
      <c r="B161" s="160" t="n">
        <f aca="false">IF('ORÇ.GLOBAL P CAIXA'!K161="EXEC.",0,'ORÇ.GLOBAL P CAIXA'!M161)</f>
        <v>0</v>
      </c>
      <c r="C161" s="161" t="n">
        <f aca="false">IF('ORÇ.GLOBAL P CAIXA'!K161="EXEC.",0,'ORÇ.GLOBAL P CAIXA'!O161)</f>
        <v>0</v>
      </c>
      <c r="D161" s="162" t="n">
        <f aca="false">IF('ORÇ.GLOBAL P CAIXA'!K161="EXEC.",0,'ORÇ.GLOBAL P CAIXA'!P161)</f>
        <v>0</v>
      </c>
      <c r="E161" s="163" t="n">
        <f aca="false">IF('ORÇ.GLOBAL P CAIXA'!K161="EXEC.",0,ROUND('ORÇ.GLOBAL P CAIXA'!Q161,2))</f>
        <v>0</v>
      </c>
      <c r="F161" s="163" t="n">
        <f aca="false">IF('ORÇ.GLOBAL P CAIXA'!K161="EXEC.",0,TRUNC((1+(IF(OR(H161=0,H161=""),'BDI REF.'!$K$5,CHOOSE(H161,'BDI REF.'!$K$5,'BDI REF.'!$K$6,'BDI REF.'!$K$7))))*'ORÇ.GLOBAL P CAIXA'!R161,2))</f>
        <v>0</v>
      </c>
      <c r="G161" s="163" t="n">
        <f aca="false">IF('ORÇ.GLOBAL P CAIXA'!K161="EXEC.",0,IF(E161&lt;&gt;0,ROUND(E161*F161,2),IF(R161=0,(SUMIF($S$12:$S$1011,B161,$R$12:$R$1011)),R161)))</f>
        <v>0</v>
      </c>
      <c r="H161" s="509" t="str">
        <f aca="false">IF('ORÇ.GLOBAL P CAIXA'!K161="EXEC.","",IF('ORÇ.GLOBAL P CAIXA'!H161&gt;0,'ORÇ.GLOBAL P CAIXA'!H161,""))</f>
        <v/>
      </c>
      <c r="I161" s="509" t="str">
        <f aca="false">IF('ORÇ.GLOBAL P CAIXA'!K161="EXEC.","",IF('ORÇ.GLOBAL P CAIXA'!I161&gt;0,'ORÇ.GLOBAL P CAIXA'!I161,""))</f>
        <v/>
      </c>
      <c r="J161" s="510" t="str">
        <f aca="false">IF('ORÇ.GLOBAL P CAIXA'!K161="EXEC.","",IF('ORÇ.GLOBAL P CAIXA'!J161&gt;0,'ORÇ.GLOBAL P CAIXA'!J161,""))</f>
        <v/>
      </c>
      <c r="K161" s="115"/>
      <c r="L161" s="168" t="str">
        <f aca="false">IF(B161&gt;0,"ok","ocultar")</f>
        <v>ocultar</v>
      </c>
      <c r="M161" s="511" t="n">
        <f aca="false">ROUND(IF($O161&lt;&gt;0,$O161*(INFORMAÇÕES!$T$113/INFORMAÇÕES!$T$117),0),2)</f>
        <v>0</v>
      </c>
      <c r="N161" s="511" t="n">
        <f aca="false">ROUND(IF($O161&lt;&gt;0,$O161*(INFORMAÇÕES!$T$114/INFORMAÇÕES!$T$117),0),2)</f>
        <v>0</v>
      </c>
      <c r="O161" s="512" t="n">
        <f aca="false">IF(E161=0,G161,0)</f>
        <v>0</v>
      </c>
      <c r="Q161" s="88"/>
      <c r="R161" s="163" t="n">
        <f aca="false">IF(E161&lt;&gt;0,G161,0)</f>
        <v>0</v>
      </c>
      <c r="S161" s="157" t="n">
        <f aca="false">IF(B161=0,S160,IF(ISNONTEXT(B161)=TRUE(),INT(B161),INT(LEFT(B161,FIND(".",B161)-1))))</f>
        <v>3</v>
      </c>
      <c r="T161" s="157" t="str">
        <f aca="false">IF(T162=1,1,IF(B161&lt;&gt;0,1,IF(C161&lt;&gt;0,1,IF(D161&lt;&gt;0,1,IF('ORÇ.GLOBAL REF.'!E161&lt;&gt;0,1,"")))))</f>
        <v/>
      </c>
      <c r="U161" s="157" t="str">
        <f aca="false">IF(S161=0," ",IF(S161&lt;&gt;S160,S161," "))</f>
        <v> </v>
      </c>
      <c r="V161" s="180"/>
    </row>
    <row r="162" s="174" customFormat="true" ht="14.25" hidden="false" customHeight="false" outlineLevel="0" collapsed="false">
      <c r="A162" s="159" t="n">
        <v>151</v>
      </c>
      <c r="B162" s="160" t="n">
        <f aca="false">IF('ORÇ.GLOBAL P CAIXA'!K162="EXEC.",0,'ORÇ.GLOBAL P CAIXA'!M162)</f>
        <v>0</v>
      </c>
      <c r="C162" s="161" t="n">
        <f aca="false">IF('ORÇ.GLOBAL P CAIXA'!K162="EXEC.",0,'ORÇ.GLOBAL P CAIXA'!O162)</f>
        <v>0</v>
      </c>
      <c r="D162" s="162" t="n">
        <f aca="false">IF('ORÇ.GLOBAL P CAIXA'!K162="EXEC.",0,'ORÇ.GLOBAL P CAIXA'!P162)</f>
        <v>0</v>
      </c>
      <c r="E162" s="163" t="n">
        <f aca="false">IF('ORÇ.GLOBAL P CAIXA'!K162="EXEC.",0,ROUND('ORÇ.GLOBAL P CAIXA'!Q162,2))</f>
        <v>0</v>
      </c>
      <c r="F162" s="163" t="n">
        <f aca="false">IF('ORÇ.GLOBAL P CAIXA'!K162="EXEC.",0,TRUNC((1+(IF(OR(H162=0,H162=""),'BDI REF.'!$K$5,CHOOSE(H162,'BDI REF.'!$K$5,'BDI REF.'!$K$6,'BDI REF.'!$K$7))))*'ORÇ.GLOBAL P CAIXA'!R162,2))</f>
        <v>0</v>
      </c>
      <c r="G162" s="163" t="n">
        <f aca="false">IF('ORÇ.GLOBAL P CAIXA'!K162="EXEC.",0,IF(E162&lt;&gt;0,ROUND(E162*F162,2),IF(R162=0,(SUMIF($S$12:$S$1011,B162,$R$12:$R$1011)),R162)))</f>
        <v>0</v>
      </c>
      <c r="H162" s="509" t="str">
        <f aca="false">IF('ORÇ.GLOBAL P CAIXA'!K162="EXEC.","",IF('ORÇ.GLOBAL P CAIXA'!H162&gt;0,'ORÇ.GLOBAL P CAIXA'!H162,""))</f>
        <v/>
      </c>
      <c r="I162" s="509" t="str">
        <f aca="false">IF('ORÇ.GLOBAL P CAIXA'!K162="EXEC.","",IF('ORÇ.GLOBAL P CAIXA'!I162&gt;0,'ORÇ.GLOBAL P CAIXA'!I162,""))</f>
        <v/>
      </c>
      <c r="J162" s="510" t="str">
        <f aca="false">IF('ORÇ.GLOBAL P CAIXA'!K162="EXEC.","",IF('ORÇ.GLOBAL P CAIXA'!J162&gt;0,'ORÇ.GLOBAL P CAIXA'!J162,""))</f>
        <v/>
      </c>
      <c r="K162" s="115"/>
      <c r="L162" s="168" t="str">
        <f aca="false">IF(B162&gt;0,"ok","ocultar")</f>
        <v>ocultar</v>
      </c>
      <c r="M162" s="511" t="n">
        <f aca="false">ROUND(IF($O162&lt;&gt;0,$O162*(INFORMAÇÕES!$T$113/INFORMAÇÕES!$T$117),0),2)</f>
        <v>0</v>
      </c>
      <c r="N162" s="511" t="n">
        <f aca="false">ROUND(IF($O162&lt;&gt;0,$O162*(INFORMAÇÕES!$T$114/INFORMAÇÕES!$T$117),0),2)</f>
        <v>0</v>
      </c>
      <c r="O162" s="512" t="n">
        <f aca="false">IF(E162=0,G162,0)</f>
        <v>0</v>
      </c>
      <c r="Q162" s="88"/>
      <c r="R162" s="163" t="n">
        <f aca="false">IF(E162&lt;&gt;0,G162,0)</f>
        <v>0</v>
      </c>
      <c r="S162" s="157" t="n">
        <f aca="false">IF(B162=0,S161,IF(ISNONTEXT(B162)=TRUE(),INT(B162),INT(LEFT(B162,FIND(".",B162)-1))))</f>
        <v>3</v>
      </c>
      <c r="T162" s="157" t="str">
        <f aca="false">IF(T163=1,1,IF(B162&lt;&gt;0,1,IF(C162&lt;&gt;0,1,IF(D162&lt;&gt;0,1,IF('ORÇ.GLOBAL REF.'!E162&lt;&gt;0,1,"")))))</f>
        <v/>
      </c>
      <c r="U162" s="157" t="str">
        <f aca="false">IF(S162=0," ",IF(S162&lt;&gt;S161,S162," "))</f>
        <v> </v>
      </c>
      <c r="V162" s="180"/>
    </row>
    <row r="163" s="174" customFormat="true" ht="14.25" hidden="false" customHeight="false" outlineLevel="0" collapsed="false">
      <c r="A163" s="159" t="n">
        <v>152</v>
      </c>
      <c r="B163" s="160" t="n">
        <f aca="false">IF('ORÇ.GLOBAL P CAIXA'!K163="EXEC.",0,'ORÇ.GLOBAL P CAIXA'!M163)</f>
        <v>0</v>
      </c>
      <c r="C163" s="161" t="n">
        <f aca="false">IF('ORÇ.GLOBAL P CAIXA'!K163="EXEC.",0,'ORÇ.GLOBAL P CAIXA'!O163)</f>
        <v>0</v>
      </c>
      <c r="D163" s="162" t="n">
        <f aca="false">IF('ORÇ.GLOBAL P CAIXA'!K163="EXEC.",0,'ORÇ.GLOBAL P CAIXA'!P163)</f>
        <v>0</v>
      </c>
      <c r="E163" s="163" t="n">
        <f aca="false">IF('ORÇ.GLOBAL P CAIXA'!K163="EXEC.",0,ROUND('ORÇ.GLOBAL P CAIXA'!Q163,2))</f>
        <v>0</v>
      </c>
      <c r="F163" s="163" t="n">
        <f aca="false">IF('ORÇ.GLOBAL P CAIXA'!K163="EXEC.",0,TRUNC((1+(IF(OR(H163=0,H163=""),'BDI REF.'!$K$5,CHOOSE(H163,'BDI REF.'!$K$5,'BDI REF.'!$K$6,'BDI REF.'!$K$7))))*'ORÇ.GLOBAL P CAIXA'!R163,2))</f>
        <v>0</v>
      </c>
      <c r="G163" s="163" t="n">
        <f aca="false">IF('ORÇ.GLOBAL P CAIXA'!K163="EXEC.",0,IF(E163&lt;&gt;0,ROUND(E163*F163,2),IF(R163=0,(SUMIF($S$12:$S$1011,B163,$R$12:$R$1011)),R163)))</f>
        <v>0</v>
      </c>
      <c r="H163" s="509" t="str">
        <f aca="false">IF('ORÇ.GLOBAL P CAIXA'!K163="EXEC.","",IF('ORÇ.GLOBAL P CAIXA'!H163&gt;0,'ORÇ.GLOBAL P CAIXA'!H163,""))</f>
        <v/>
      </c>
      <c r="I163" s="509" t="str">
        <f aca="false">IF('ORÇ.GLOBAL P CAIXA'!K163="EXEC.","",IF('ORÇ.GLOBAL P CAIXA'!I163&gt;0,'ORÇ.GLOBAL P CAIXA'!I163,""))</f>
        <v/>
      </c>
      <c r="J163" s="510" t="str">
        <f aca="false">IF('ORÇ.GLOBAL P CAIXA'!K163="EXEC.","",IF('ORÇ.GLOBAL P CAIXA'!J163&gt;0,'ORÇ.GLOBAL P CAIXA'!J163,""))</f>
        <v/>
      </c>
      <c r="K163" s="115"/>
      <c r="L163" s="168" t="str">
        <f aca="false">IF(B163&gt;0,"ok","ocultar")</f>
        <v>ocultar</v>
      </c>
      <c r="M163" s="511" t="n">
        <f aca="false">ROUND(IF($O163&lt;&gt;0,$O163*(INFORMAÇÕES!$T$113/INFORMAÇÕES!$T$117),0),2)</f>
        <v>0</v>
      </c>
      <c r="N163" s="511" t="n">
        <f aca="false">ROUND(IF($O163&lt;&gt;0,$O163*(INFORMAÇÕES!$T$114/INFORMAÇÕES!$T$117),0),2)</f>
        <v>0</v>
      </c>
      <c r="O163" s="512" t="n">
        <f aca="false">IF(E163=0,G163,0)</f>
        <v>0</v>
      </c>
      <c r="Q163" s="88"/>
      <c r="R163" s="163" t="n">
        <f aca="false">IF(E163&lt;&gt;0,G163,0)</f>
        <v>0</v>
      </c>
      <c r="S163" s="157" t="n">
        <f aca="false">IF(B163=0,S162,IF(ISNONTEXT(B163)=TRUE(),INT(B163),INT(LEFT(B163,FIND(".",B163)-1))))</f>
        <v>3</v>
      </c>
      <c r="T163" s="157" t="str">
        <f aca="false">IF(T164=1,1,IF(B163&lt;&gt;0,1,IF(C163&lt;&gt;0,1,IF(D163&lt;&gt;0,1,IF('ORÇ.GLOBAL REF.'!E163&lt;&gt;0,1,"")))))</f>
        <v/>
      </c>
      <c r="U163" s="157" t="str">
        <f aca="false">IF(S163=0," ",IF(S163&lt;&gt;S162,S163," "))</f>
        <v> </v>
      </c>
      <c r="V163" s="180"/>
    </row>
    <row r="164" s="174" customFormat="true" ht="14.25" hidden="false" customHeight="false" outlineLevel="0" collapsed="false">
      <c r="A164" s="159" t="n">
        <v>153</v>
      </c>
      <c r="B164" s="160" t="n">
        <f aca="false">IF('ORÇ.GLOBAL P CAIXA'!K164="EXEC.",0,'ORÇ.GLOBAL P CAIXA'!M164)</f>
        <v>0</v>
      </c>
      <c r="C164" s="161" t="n">
        <f aca="false">IF('ORÇ.GLOBAL P CAIXA'!K164="EXEC.",0,'ORÇ.GLOBAL P CAIXA'!O164)</f>
        <v>0</v>
      </c>
      <c r="D164" s="162" t="n">
        <f aca="false">IF('ORÇ.GLOBAL P CAIXA'!K164="EXEC.",0,'ORÇ.GLOBAL P CAIXA'!P164)</f>
        <v>0</v>
      </c>
      <c r="E164" s="163" t="n">
        <f aca="false">IF('ORÇ.GLOBAL P CAIXA'!K164="EXEC.",0,ROUND('ORÇ.GLOBAL P CAIXA'!Q164,2))</f>
        <v>0</v>
      </c>
      <c r="F164" s="163" t="n">
        <f aca="false">IF('ORÇ.GLOBAL P CAIXA'!K164="EXEC.",0,TRUNC((1+(IF(OR(H164=0,H164=""),'BDI REF.'!$K$5,CHOOSE(H164,'BDI REF.'!$K$5,'BDI REF.'!$K$6,'BDI REF.'!$K$7))))*'ORÇ.GLOBAL P CAIXA'!R164,2))</f>
        <v>0</v>
      </c>
      <c r="G164" s="163" t="n">
        <f aca="false">IF('ORÇ.GLOBAL P CAIXA'!K164="EXEC.",0,IF(E164&lt;&gt;0,ROUND(E164*F164,2),IF(R164=0,(SUMIF($S$12:$S$1011,B164,$R$12:$R$1011)),R164)))</f>
        <v>0</v>
      </c>
      <c r="H164" s="509" t="str">
        <f aca="false">IF('ORÇ.GLOBAL P CAIXA'!K164="EXEC.","",IF('ORÇ.GLOBAL P CAIXA'!H164&gt;0,'ORÇ.GLOBAL P CAIXA'!H164,""))</f>
        <v/>
      </c>
      <c r="I164" s="509" t="str">
        <f aca="false">IF('ORÇ.GLOBAL P CAIXA'!K164="EXEC.","",IF('ORÇ.GLOBAL P CAIXA'!I164&gt;0,'ORÇ.GLOBAL P CAIXA'!I164,""))</f>
        <v/>
      </c>
      <c r="J164" s="510" t="str">
        <f aca="false">IF('ORÇ.GLOBAL P CAIXA'!K164="EXEC.","",IF('ORÇ.GLOBAL P CAIXA'!J164&gt;0,'ORÇ.GLOBAL P CAIXA'!J164,""))</f>
        <v/>
      </c>
      <c r="K164" s="115"/>
      <c r="L164" s="168" t="str">
        <f aca="false">IF(B164&gt;0,"ok","ocultar")</f>
        <v>ocultar</v>
      </c>
      <c r="M164" s="511" t="n">
        <f aca="false">ROUND(IF($O164&lt;&gt;0,$O164*(INFORMAÇÕES!$T$113/INFORMAÇÕES!$T$117),0),2)</f>
        <v>0</v>
      </c>
      <c r="N164" s="511" t="n">
        <f aca="false">ROUND(IF($O164&lt;&gt;0,$O164*(INFORMAÇÕES!$T$114/INFORMAÇÕES!$T$117),0),2)</f>
        <v>0</v>
      </c>
      <c r="O164" s="512" t="n">
        <f aca="false">IF(E164=0,G164,0)</f>
        <v>0</v>
      </c>
      <c r="Q164" s="88"/>
      <c r="R164" s="163" t="n">
        <f aca="false">IF(E164&lt;&gt;0,G164,0)</f>
        <v>0</v>
      </c>
      <c r="S164" s="157" t="n">
        <f aca="false">IF(B164=0,S163,IF(ISNONTEXT(B164)=TRUE(),INT(B164),INT(LEFT(B164,FIND(".",B164)-1))))</f>
        <v>3</v>
      </c>
      <c r="T164" s="157" t="str">
        <f aca="false">IF(T165=1,1,IF(B164&lt;&gt;0,1,IF(C164&lt;&gt;0,1,IF(D164&lt;&gt;0,1,IF('ORÇ.GLOBAL REF.'!E164&lt;&gt;0,1,"")))))</f>
        <v/>
      </c>
      <c r="U164" s="157" t="str">
        <f aca="false">IF(S164=0," ",IF(S164&lt;&gt;S163,S164," "))</f>
        <v> </v>
      </c>
      <c r="V164" s="180"/>
    </row>
    <row r="165" s="174" customFormat="true" ht="14.25" hidden="false" customHeight="false" outlineLevel="0" collapsed="false">
      <c r="A165" s="159" t="n">
        <v>154</v>
      </c>
      <c r="B165" s="160" t="n">
        <f aca="false">IF('ORÇ.GLOBAL P CAIXA'!K165="EXEC.",0,'ORÇ.GLOBAL P CAIXA'!M165)</f>
        <v>0</v>
      </c>
      <c r="C165" s="161" t="n">
        <f aca="false">IF('ORÇ.GLOBAL P CAIXA'!K165="EXEC.",0,'ORÇ.GLOBAL P CAIXA'!O165)</f>
        <v>0</v>
      </c>
      <c r="D165" s="162" t="n">
        <f aca="false">IF('ORÇ.GLOBAL P CAIXA'!K165="EXEC.",0,'ORÇ.GLOBAL P CAIXA'!P165)</f>
        <v>0</v>
      </c>
      <c r="E165" s="163" t="n">
        <f aca="false">IF('ORÇ.GLOBAL P CAIXA'!K165="EXEC.",0,ROUND('ORÇ.GLOBAL P CAIXA'!Q165,2))</f>
        <v>0</v>
      </c>
      <c r="F165" s="163" t="n">
        <f aca="false">IF('ORÇ.GLOBAL P CAIXA'!K165="EXEC.",0,TRUNC((1+(IF(OR(H165=0,H165=""),'BDI REF.'!$K$5,CHOOSE(H165,'BDI REF.'!$K$5,'BDI REF.'!$K$6,'BDI REF.'!$K$7))))*'ORÇ.GLOBAL P CAIXA'!R165,2))</f>
        <v>0</v>
      </c>
      <c r="G165" s="163" t="n">
        <f aca="false">IF('ORÇ.GLOBAL P CAIXA'!K165="EXEC.",0,IF(E165&lt;&gt;0,ROUND(E165*F165,2),IF(R165=0,(SUMIF($S$12:$S$1011,B165,$R$12:$R$1011)),R165)))</f>
        <v>0</v>
      </c>
      <c r="H165" s="509" t="str">
        <f aca="false">IF('ORÇ.GLOBAL P CAIXA'!K165="EXEC.","",IF('ORÇ.GLOBAL P CAIXA'!H165&gt;0,'ORÇ.GLOBAL P CAIXA'!H165,""))</f>
        <v/>
      </c>
      <c r="I165" s="509" t="str">
        <f aca="false">IF('ORÇ.GLOBAL P CAIXA'!K165="EXEC.","",IF('ORÇ.GLOBAL P CAIXA'!I165&gt;0,'ORÇ.GLOBAL P CAIXA'!I165,""))</f>
        <v/>
      </c>
      <c r="J165" s="510" t="str">
        <f aca="false">IF('ORÇ.GLOBAL P CAIXA'!K165="EXEC.","",IF('ORÇ.GLOBAL P CAIXA'!J165&gt;0,'ORÇ.GLOBAL P CAIXA'!J165,""))</f>
        <v/>
      </c>
      <c r="K165" s="115"/>
      <c r="L165" s="168" t="str">
        <f aca="false">IF(B165&gt;0,"ok","ocultar")</f>
        <v>ocultar</v>
      </c>
      <c r="M165" s="511" t="n">
        <f aca="false">ROUND(IF($O165&lt;&gt;0,$O165*(INFORMAÇÕES!$T$113/INFORMAÇÕES!$T$117),0),2)</f>
        <v>0</v>
      </c>
      <c r="N165" s="511" t="n">
        <f aca="false">ROUND(IF($O165&lt;&gt;0,$O165*(INFORMAÇÕES!$T$114/INFORMAÇÕES!$T$117),0),2)</f>
        <v>0</v>
      </c>
      <c r="O165" s="512" t="n">
        <f aca="false">IF(E165=0,G165,0)</f>
        <v>0</v>
      </c>
      <c r="Q165" s="88"/>
      <c r="R165" s="163" t="n">
        <f aca="false">IF(E165&lt;&gt;0,G165,0)</f>
        <v>0</v>
      </c>
      <c r="S165" s="157" t="n">
        <f aca="false">IF(B165=0,S164,IF(ISNONTEXT(B165)=TRUE(),INT(B165),INT(LEFT(B165,FIND(".",B165)-1))))</f>
        <v>3</v>
      </c>
      <c r="T165" s="157" t="str">
        <f aca="false">IF(T166=1,1,IF(B165&lt;&gt;0,1,IF(C165&lt;&gt;0,1,IF(D165&lt;&gt;0,1,IF('ORÇ.GLOBAL REF.'!E165&lt;&gt;0,1,"")))))</f>
        <v/>
      </c>
      <c r="U165" s="157" t="str">
        <f aca="false">IF(S165=0," ",IF(S165&lt;&gt;S164,S165," "))</f>
        <v> </v>
      </c>
      <c r="V165" s="180"/>
    </row>
    <row r="166" s="174" customFormat="true" ht="14.25" hidden="false" customHeight="false" outlineLevel="0" collapsed="false">
      <c r="A166" s="159" t="n">
        <v>155</v>
      </c>
      <c r="B166" s="160" t="n">
        <f aca="false">IF('ORÇ.GLOBAL P CAIXA'!K166="EXEC.",0,'ORÇ.GLOBAL P CAIXA'!M166)</f>
        <v>0</v>
      </c>
      <c r="C166" s="161" t="n">
        <f aca="false">IF('ORÇ.GLOBAL P CAIXA'!K166="EXEC.",0,'ORÇ.GLOBAL P CAIXA'!O166)</f>
        <v>0</v>
      </c>
      <c r="D166" s="162" t="n">
        <f aca="false">IF('ORÇ.GLOBAL P CAIXA'!K166="EXEC.",0,'ORÇ.GLOBAL P CAIXA'!P166)</f>
        <v>0</v>
      </c>
      <c r="E166" s="163" t="n">
        <f aca="false">IF('ORÇ.GLOBAL P CAIXA'!K166="EXEC.",0,ROUND('ORÇ.GLOBAL P CAIXA'!Q166,2))</f>
        <v>0</v>
      </c>
      <c r="F166" s="163" t="n">
        <f aca="false">IF('ORÇ.GLOBAL P CAIXA'!K166="EXEC.",0,TRUNC((1+(IF(OR(H166=0,H166=""),'BDI REF.'!$K$5,CHOOSE(H166,'BDI REF.'!$K$5,'BDI REF.'!$K$6,'BDI REF.'!$K$7))))*'ORÇ.GLOBAL P CAIXA'!R166,2))</f>
        <v>0</v>
      </c>
      <c r="G166" s="163" t="n">
        <f aca="false">IF('ORÇ.GLOBAL P CAIXA'!K166="EXEC.",0,IF(E166&lt;&gt;0,ROUND(E166*F166,2),IF(R166=0,(SUMIF($S$12:$S$1011,B166,$R$12:$R$1011)),R166)))</f>
        <v>0</v>
      </c>
      <c r="H166" s="509" t="str">
        <f aca="false">IF('ORÇ.GLOBAL P CAIXA'!K166="EXEC.","",IF('ORÇ.GLOBAL P CAIXA'!H166&gt;0,'ORÇ.GLOBAL P CAIXA'!H166,""))</f>
        <v/>
      </c>
      <c r="I166" s="509" t="str">
        <f aca="false">IF('ORÇ.GLOBAL P CAIXA'!K166="EXEC.","",IF('ORÇ.GLOBAL P CAIXA'!I166&gt;0,'ORÇ.GLOBAL P CAIXA'!I166,""))</f>
        <v/>
      </c>
      <c r="J166" s="510" t="str">
        <f aca="false">IF('ORÇ.GLOBAL P CAIXA'!K166="EXEC.","",IF('ORÇ.GLOBAL P CAIXA'!J166&gt;0,'ORÇ.GLOBAL P CAIXA'!J166,""))</f>
        <v/>
      </c>
      <c r="K166" s="115"/>
      <c r="L166" s="168" t="str">
        <f aca="false">IF(B166&gt;0,"ok","ocultar")</f>
        <v>ocultar</v>
      </c>
      <c r="M166" s="511" t="n">
        <f aca="false">ROUND(IF($O166&lt;&gt;0,$O166*(INFORMAÇÕES!$T$113/INFORMAÇÕES!$T$117),0),2)</f>
        <v>0</v>
      </c>
      <c r="N166" s="511" t="n">
        <f aca="false">ROUND(IF($O166&lt;&gt;0,$O166*(INFORMAÇÕES!$T$114/INFORMAÇÕES!$T$117),0),2)</f>
        <v>0</v>
      </c>
      <c r="O166" s="512" t="n">
        <f aca="false">IF(E166=0,G166,0)</f>
        <v>0</v>
      </c>
      <c r="Q166" s="88"/>
      <c r="R166" s="163" t="n">
        <f aca="false">IF(E166&lt;&gt;0,G166,0)</f>
        <v>0</v>
      </c>
      <c r="S166" s="157" t="n">
        <f aca="false">IF(B166=0,S165,IF(ISNONTEXT(B166)=TRUE(),INT(B166),INT(LEFT(B166,FIND(".",B166)-1))))</f>
        <v>3</v>
      </c>
      <c r="T166" s="157" t="str">
        <f aca="false">IF(T167=1,1,IF(B166&lt;&gt;0,1,IF(C166&lt;&gt;0,1,IF(D166&lt;&gt;0,1,IF('ORÇ.GLOBAL REF.'!E166&lt;&gt;0,1,"")))))</f>
        <v/>
      </c>
      <c r="U166" s="157" t="str">
        <f aca="false">IF(S166=0," ",IF(S166&lt;&gt;S165,S166," "))</f>
        <v> </v>
      </c>
      <c r="V166" s="180"/>
    </row>
    <row r="167" s="174" customFormat="true" ht="14.25" hidden="false" customHeight="false" outlineLevel="0" collapsed="false">
      <c r="A167" s="159" t="n">
        <v>156</v>
      </c>
      <c r="B167" s="160" t="n">
        <f aca="false">IF('ORÇ.GLOBAL P CAIXA'!K167="EXEC.",0,'ORÇ.GLOBAL P CAIXA'!M167)</f>
        <v>0</v>
      </c>
      <c r="C167" s="161" t="n">
        <f aca="false">IF('ORÇ.GLOBAL P CAIXA'!K167="EXEC.",0,'ORÇ.GLOBAL P CAIXA'!O167)</f>
        <v>0</v>
      </c>
      <c r="D167" s="162" t="n">
        <f aca="false">IF('ORÇ.GLOBAL P CAIXA'!K167="EXEC.",0,'ORÇ.GLOBAL P CAIXA'!P167)</f>
        <v>0</v>
      </c>
      <c r="E167" s="163" t="n">
        <f aca="false">IF('ORÇ.GLOBAL P CAIXA'!K167="EXEC.",0,ROUND('ORÇ.GLOBAL P CAIXA'!Q167,2))</f>
        <v>0</v>
      </c>
      <c r="F167" s="163" t="n">
        <f aca="false">IF('ORÇ.GLOBAL P CAIXA'!K167="EXEC.",0,TRUNC((1+(IF(OR(H167=0,H167=""),'BDI REF.'!$K$5,CHOOSE(H167,'BDI REF.'!$K$5,'BDI REF.'!$K$6,'BDI REF.'!$K$7))))*'ORÇ.GLOBAL P CAIXA'!R167,2))</f>
        <v>0</v>
      </c>
      <c r="G167" s="163" t="n">
        <f aca="false">IF('ORÇ.GLOBAL P CAIXA'!K167="EXEC.",0,IF(E167&lt;&gt;0,ROUND(E167*F167,2),IF(R167=0,(SUMIF($S$12:$S$1011,B167,$R$12:$R$1011)),R167)))</f>
        <v>0</v>
      </c>
      <c r="H167" s="509" t="str">
        <f aca="false">IF('ORÇ.GLOBAL P CAIXA'!K167="EXEC.","",IF('ORÇ.GLOBAL P CAIXA'!H167&gt;0,'ORÇ.GLOBAL P CAIXA'!H167,""))</f>
        <v/>
      </c>
      <c r="I167" s="509" t="str">
        <f aca="false">IF('ORÇ.GLOBAL P CAIXA'!K167="EXEC.","",IF('ORÇ.GLOBAL P CAIXA'!I167&gt;0,'ORÇ.GLOBAL P CAIXA'!I167,""))</f>
        <v/>
      </c>
      <c r="J167" s="510" t="str">
        <f aca="false">IF('ORÇ.GLOBAL P CAIXA'!K167="EXEC.","",IF('ORÇ.GLOBAL P CAIXA'!J167&gt;0,'ORÇ.GLOBAL P CAIXA'!J167,""))</f>
        <v/>
      </c>
      <c r="K167" s="115"/>
      <c r="L167" s="168" t="str">
        <f aca="false">IF(B167&gt;0,"ok","ocultar")</f>
        <v>ocultar</v>
      </c>
      <c r="M167" s="511" t="n">
        <f aca="false">ROUND(IF($O167&lt;&gt;0,$O167*(INFORMAÇÕES!$T$113/INFORMAÇÕES!$T$117),0),2)</f>
        <v>0</v>
      </c>
      <c r="N167" s="511" t="n">
        <f aca="false">ROUND(IF($O167&lt;&gt;0,$O167*(INFORMAÇÕES!$T$114/INFORMAÇÕES!$T$117),0),2)</f>
        <v>0</v>
      </c>
      <c r="O167" s="512" t="n">
        <f aca="false">IF(E167=0,G167,0)</f>
        <v>0</v>
      </c>
      <c r="Q167" s="88"/>
      <c r="R167" s="163" t="n">
        <f aca="false">IF(E167&lt;&gt;0,G167,0)</f>
        <v>0</v>
      </c>
      <c r="S167" s="157" t="n">
        <f aca="false">IF(B167=0,S166,IF(ISNONTEXT(B167)=TRUE(),INT(B167),INT(LEFT(B167,FIND(".",B167)-1))))</f>
        <v>3</v>
      </c>
      <c r="T167" s="157" t="str">
        <f aca="false">IF(T168=1,1,IF(B167&lt;&gt;0,1,IF(C167&lt;&gt;0,1,IF(D167&lt;&gt;0,1,IF('ORÇ.GLOBAL REF.'!E167&lt;&gt;0,1,"")))))</f>
        <v/>
      </c>
      <c r="U167" s="157" t="str">
        <f aca="false">IF(S167=0," ",IF(S167&lt;&gt;S166,S167," "))</f>
        <v> </v>
      </c>
      <c r="V167" s="180"/>
    </row>
    <row r="168" s="174" customFormat="true" ht="14.25" hidden="false" customHeight="false" outlineLevel="0" collapsed="false">
      <c r="A168" s="159" t="n">
        <v>157</v>
      </c>
      <c r="B168" s="160" t="n">
        <f aca="false">IF('ORÇ.GLOBAL P CAIXA'!K168="EXEC.",0,'ORÇ.GLOBAL P CAIXA'!M168)</f>
        <v>0</v>
      </c>
      <c r="C168" s="161" t="n">
        <f aca="false">IF('ORÇ.GLOBAL P CAIXA'!K168="EXEC.",0,'ORÇ.GLOBAL P CAIXA'!O168)</f>
        <v>0</v>
      </c>
      <c r="D168" s="162" t="n">
        <f aca="false">IF('ORÇ.GLOBAL P CAIXA'!K168="EXEC.",0,'ORÇ.GLOBAL P CAIXA'!P168)</f>
        <v>0</v>
      </c>
      <c r="E168" s="163" t="n">
        <f aca="false">IF('ORÇ.GLOBAL P CAIXA'!K168="EXEC.",0,ROUND('ORÇ.GLOBAL P CAIXA'!Q168,2))</f>
        <v>0</v>
      </c>
      <c r="F168" s="163" t="n">
        <f aca="false">IF('ORÇ.GLOBAL P CAIXA'!K168="EXEC.",0,TRUNC((1+(IF(OR(H168=0,H168=""),'BDI REF.'!$K$5,CHOOSE(H168,'BDI REF.'!$K$5,'BDI REF.'!$K$6,'BDI REF.'!$K$7))))*'ORÇ.GLOBAL P CAIXA'!R168,2))</f>
        <v>0</v>
      </c>
      <c r="G168" s="163" t="n">
        <f aca="false">IF('ORÇ.GLOBAL P CAIXA'!K168="EXEC.",0,IF(E168&lt;&gt;0,ROUND(E168*F168,2),IF(R168=0,(SUMIF($S$12:$S$1011,B168,$R$12:$R$1011)),R168)))</f>
        <v>0</v>
      </c>
      <c r="H168" s="509" t="str">
        <f aca="false">IF('ORÇ.GLOBAL P CAIXA'!K168="EXEC.","",IF('ORÇ.GLOBAL P CAIXA'!H168&gt;0,'ORÇ.GLOBAL P CAIXA'!H168,""))</f>
        <v/>
      </c>
      <c r="I168" s="509" t="str">
        <f aca="false">IF('ORÇ.GLOBAL P CAIXA'!K168="EXEC.","",IF('ORÇ.GLOBAL P CAIXA'!I168&gt;0,'ORÇ.GLOBAL P CAIXA'!I168,""))</f>
        <v/>
      </c>
      <c r="J168" s="510" t="str">
        <f aca="false">IF('ORÇ.GLOBAL P CAIXA'!K168="EXEC.","",IF('ORÇ.GLOBAL P CAIXA'!J168&gt;0,'ORÇ.GLOBAL P CAIXA'!J168,""))</f>
        <v/>
      </c>
      <c r="K168" s="115"/>
      <c r="L168" s="168" t="str">
        <f aca="false">IF(B168&gt;0,"ok","ocultar")</f>
        <v>ocultar</v>
      </c>
      <c r="M168" s="511" t="n">
        <f aca="false">ROUND(IF($O168&lt;&gt;0,$O168*(INFORMAÇÕES!$T$113/INFORMAÇÕES!$T$117),0),2)</f>
        <v>0</v>
      </c>
      <c r="N168" s="511" t="n">
        <f aca="false">ROUND(IF($O168&lt;&gt;0,$O168*(INFORMAÇÕES!$T$114/INFORMAÇÕES!$T$117),0),2)</f>
        <v>0</v>
      </c>
      <c r="O168" s="512" t="n">
        <f aca="false">IF(E168=0,G168,0)</f>
        <v>0</v>
      </c>
      <c r="Q168" s="88"/>
      <c r="R168" s="163" t="n">
        <f aca="false">IF(E168&lt;&gt;0,G168,0)</f>
        <v>0</v>
      </c>
      <c r="S168" s="157" t="n">
        <f aca="false">IF(B168=0,S167,IF(ISNONTEXT(B168)=TRUE(),INT(B168),INT(LEFT(B168,FIND(".",B168)-1))))</f>
        <v>3</v>
      </c>
      <c r="T168" s="157" t="str">
        <f aca="false">IF(T169=1,1,IF(B168&lt;&gt;0,1,IF(C168&lt;&gt;0,1,IF(D168&lt;&gt;0,1,IF('ORÇ.GLOBAL REF.'!E168&lt;&gt;0,1,"")))))</f>
        <v/>
      </c>
      <c r="U168" s="157" t="str">
        <f aca="false">IF(S168=0," ",IF(S168&lt;&gt;S167,S168," "))</f>
        <v> </v>
      </c>
      <c r="V168" s="180"/>
    </row>
    <row r="169" s="174" customFormat="true" ht="14.25" hidden="false" customHeight="false" outlineLevel="0" collapsed="false">
      <c r="A169" s="159" t="n">
        <v>158</v>
      </c>
      <c r="B169" s="160" t="n">
        <f aca="false">IF('ORÇ.GLOBAL P CAIXA'!K169="EXEC.",0,'ORÇ.GLOBAL P CAIXA'!M169)</f>
        <v>0</v>
      </c>
      <c r="C169" s="161" t="n">
        <f aca="false">IF('ORÇ.GLOBAL P CAIXA'!K169="EXEC.",0,'ORÇ.GLOBAL P CAIXA'!O169)</f>
        <v>0</v>
      </c>
      <c r="D169" s="162" t="n">
        <f aca="false">IF('ORÇ.GLOBAL P CAIXA'!K169="EXEC.",0,'ORÇ.GLOBAL P CAIXA'!P169)</f>
        <v>0</v>
      </c>
      <c r="E169" s="163" t="n">
        <f aca="false">IF('ORÇ.GLOBAL P CAIXA'!K169="EXEC.",0,ROUND('ORÇ.GLOBAL P CAIXA'!Q169,2))</f>
        <v>0</v>
      </c>
      <c r="F169" s="163" t="n">
        <f aca="false">IF('ORÇ.GLOBAL P CAIXA'!K169="EXEC.",0,TRUNC((1+(IF(OR(H169=0,H169=""),'BDI REF.'!$K$5,CHOOSE(H169,'BDI REF.'!$K$5,'BDI REF.'!$K$6,'BDI REF.'!$K$7))))*'ORÇ.GLOBAL P CAIXA'!R169,2))</f>
        <v>0</v>
      </c>
      <c r="G169" s="163" t="n">
        <f aca="false">IF('ORÇ.GLOBAL P CAIXA'!K169="EXEC.",0,IF(E169&lt;&gt;0,ROUND(E169*F169,2),IF(R169=0,(SUMIF($S$12:$S$1011,B169,$R$12:$R$1011)),R169)))</f>
        <v>0</v>
      </c>
      <c r="H169" s="509" t="str">
        <f aca="false">IF('ORÇ.GLOBAL P CAIXA'!K169="EXEC.","",IF('ORÇ.GLOBAL P CAIXA'!H169&gt;0,'ORÇ.GLOBAL P CAIXA'!H169,""))</f>
        <v/>
      </c>
      <c r="I169" s="509" t="str">
        <f aca="false">IF('ORÇ.GLOBAL P CAIXA'!K169="EXEC.","",IF('ORÇ.GLOBAL P CAIXA'!I169&gt;0,'ORÇ.GLOBAL P CAIXA'!I169,""))</f>
        <v/>
      </c>
      <c r="J169" s="510" t="str">
        <f aca="false">IF('ORÇ.GLOBAL P CAIXA'!K169="EXEC.","",IF('ORÇ.GLOBAL P CAIXA'!J169&gt;0,'ORÇ.GLOBAL P CAIXA'!J169,""))</f>
        <v/>
      </c>
      <c r="K169" s="115"/>
      <c r="L169" s="168" t="str">
        <f aca="false">IF(B169&gt;0,"ok","ocultar")</f>
        <v>ocultar</v>
      </c>
      <c r="M169" s="511" t="n">
        <f aca="false">ROUND(IF($O169&lt;&gt;0,$O169*(INFORMAÇÕES!$T$113/INFORMAÇÕES!$T$117),0),2)</f>
        <v>0</v>
      </c>
      <c r="N169" s="511" t="n">
        <f aca="false">ROUND(IF($O169&lt;&gt;0,$O169*(INFORMAÇÕES!$T$114/INFORMAÇÕES!$T$117),0),2)</f>
        <v>0</v>
      </c>
      <c r="O169" s="512" t="n">
        <f aca="false">IF(E169=0,G169,0)</f>
        <v>0</v>
      </c>
      <c r="Q169" s="88"/>
      <c r="R169" s="163" t="n">
        <f aca="false">IF(E169&lt;&gt;0,G169,0)</f>
        <v>0</v>
      </c>
      <c r="S169" s="157" t="n">
        <f aca="false">IF(B169=0,S168,IF(ISNONTEXT(B169)=TRUE(),INT(B169),INT(LEFT(B169,FIND(".",B169)-1))))</f>
        <v>3</v>
      </c>
      <c r="T169" s="157" t="str">
        <f aca="false">IF(T170=1,1,IF(B169&lt;&gt;0,1,IF(C169&lt;&gt;0,1,IF(D169&lt;&gt;0,1,IF('ORÇ.GLOBAL REF.'!E169&lt;&gt;0,1,"")))))</f>
        <v/>
      </c>
      <c r="U169" s="157" t="str">
        <f aca="false">IF(S169=0," ",IF(S169&lt;&gt;S168,S169," "))</f>
        <v> </v>
      </c>
      <c r="V169" s="180"/>
    </row>
    <row r="170" s="174" customFormat="true" ht="14.25" hidden="false" customHeight="false" outlineLevel="0" collapsed="false">
      <c r="A170" s="159" t="n">
        <v>159</v>
      </c>
      <c r="B170" s="160" t="n">
        <f aca="false">IF('ORÇ.GLOBAL P CAIXA'!K170="EXEC.",0,'ORÇ.GLOBAL P CAIXA'!M170)</f>
        <v>0</v>
      </c>
      <c r="C170" s="161" t="n">
        <f aca="false">IF('ORÇ.GLOBAL P CAIXA'!K170="EXEC.",0,'ORÇ.GLOBAL P CAIXA'!O170)</f>
        <v>0</v>
      </c>
      <c r="D170" s="162" t="n">
        <f aca="false">IF('ORÇ.GLOBAL P CAIXA'!K170="EXEC.",0,'ORÇ.GLOBAL P CAIXA'!P170)</f>
        <v>0</v>
      </c>
      <c r="E170" s="163" t="n">
        <f aca="false">IF('ORÇ.GLOBAL P CAIXA'!K170="EXEC.",0,ROUND('ORÇ.GLOBAL P CAIXA'!Q170,2))</f>
        <v>0</v>
      </c>
      <c r="F170" s="163" t="n">
        <f aca="false">IF('ORÇ.GLOBAL P CAIXA'!K170="EXEC.",0,TRUNC((1+(IF(OR(H170=0,H170=""),'BDI REF.'!$K$5,CHOOSE(H170,'BDI REF.'!$K$5,'BDI REF.'!$K$6,'BDI REF.'!$K$7))))*'ORÇ.GLOBAL P CAIXA'!R170,2))</f>
        <v>0</v>
      </c>
      <c r="G170" s="163" t="n">
        <f aca="false">IF('ORÇ.GLOBAL P CAIXA'!K170="EXEC.",0,IF(E170&lt;&gt;0,ROUND(E170*F170,2),IF(R170=0,(SUMIF($S$12:$S$1011,B170,$R$12:$R$1011)),R170)))</f>
        <v>0</v>
      </c>
      <c r="H170" s="509" t="str">
        <f aca="false">IF('ORÇ.GLOBAL P CAIXA'!K170="EXEC.","",IF('ORÇ.GLOBAL P CAIXA'!H170&gt;0,'ORÇ.GLOBAL P CAIXA'!H170,""))</f>
        <v/>
      </c>
      <c r="I170" s="509" t="str">
        <f aca="false">IF('ORÇ.GLOBAL P CAIXA'!K170="EXEC.","",IF('ORÇ.GLOBAL P CAIXA'!I170&gt;0,'ORÇ.GLOBAL P CAIXA'!I170,""))</f>
        <v/>
      </c>
      <c r="J170" s="510" t="str">
        <f aca="false">IF('ORÇ.GLOBAL P CAIXA'!K170="EXEC.","",IF('ORÇ.GLOBAL P CAIXA'!J170&gt;0,'ORÇ.GLOBAL P CAIXA'!J170,""))</f>
        <v/>
      </c>
      <c r="K170" s="115"/>
      <c r="L170" s="168" t="str">
        <f aca="false">IF(B170&gt;0,"ok","ocultar")</f>
        <v>ocultar</v>
      </c>
      <c r="M170" s="511" t="n">
        <f aca="false">ROUND(IF($O170&lt;&gt;0,$O170*(INFORMAÇÕES!$T$113/INFORMAÇÕES!$T$117),0),2)</f>
        <v>0</v>
      </c>
      <c r="N170" s="511" t="n">
        <f aca="false">ROUND(IF($O170&lt;&gt;0,$O170*(INFORMAÇÕES!$T$114/INFORMAÇÕES!$T$117),0),2)</f>
        <v>0</v>
      </c>
      <c r="O170" s="512" t="n">
        <f aca="false">IF(E170=0,G170,0)</f>
        <v>0</v>
      </c>
      <c r="P170" s="188"/>
      <c r="Q170" s="88"/>
      <c r="R170" s="163" t="n">
        <f aca="false">IF(E170&lt;&gt;0,G170,0)</f>
        <v>0</v>
      </c>
      <c r="S170" s="157" t="n">
        <f aca="false">IF(B170=0,S169,IF(ISNONTEXT(B170)=TRUE(),INT(B170),INT(LEFT(B170,FIND(".",B170)-1))))</f>
        <v>3</v>
      </c>
      <c r="T170" s="157" t="str">
        <f aca="false">IF(T171=1,1,IF(B170&lt;&gt;0,1,IF(C170&lt;&gt;0,1,IF(D170&lt;&gt;0,1,IF('ORÇ.GLOBAL REF.'!E170&lt;&gt;0,1,"")))))</f>
        <v/>
      </c>
      <c r="U170" s="157" t="str">
        <f aca="false">IF(S170=0," ",IF(S170&lt;&gt;S169,S170," "))</f>
        <v> </v>
      </c>
      <c r="V170" s="180"/>
    </row>
    <row r="171" s="174" customFormat="true" ht="14.25" hidden="false" customHeight="false" outlineLevel="0" collapsed="false">
      <c r="A171" s="159" t="n">
        <v>160</v>
      </c>
      <c r="B171" s="160" t="n">
        <f aca="false">IF('ORÇ.GLOBAL P CAIXA'!K171="EXEC.",0,'ORÇ.GLOBAL P CAIXA'!M171)</f>
        <v>0</v>
      </c>
      <c r="C171" s="161" t="n">
        <f aca="false">IF('ORÇ.GLOBAL P CAIXA'!K171="EXEC.",0,'ORÇ.GLOBAL P CAIXA'!O171)</f>
        <v>0</v>
      </c>
      <c r="D171" s="162" t="n">
        <f aca="false">IF('ORÇ.GLOBAL P CAIXA'!K171="EXEC.",0,'ORÇ.GLOBAL P CAIXA'!P171)</f>
        <v>0</v>
      </c>
      <c r="E171" s="163" t="n">
        <f aca="false">IF('ORÇ.GLOBAL P CAIXA'!K171="EXEC.",0,ROUND('ORÇ.GLOBAL P CAIXA'!Q171,2))</f>
        <v>0</v>
      </c>
      <c r="F171" s="163" t="n">
        <f aca="false">IF('ORÇ.GLOBAL P CAIXA'!K171="EXEC.",0,TRUNC((1+(IF(OR(H171=0,H171=""),'BDI REF.'!$K$5,CHOOSE(H171,'BDI REF.'!$K$5,'BDI REF.'!$K$6,'BDI REF.'!$K$7))))*'ORÇ.GLOBAL P CAIXA'!R171,2))</f>
        <v>0</v>
      </c>
      <c r="G171" s="163" t="n">
        <f aca="false">IF('ORÇ.GLOBAL P CAIXA'!K171="EXEC.",0,IF(E171&lt;&gt;0,ROUND(E171*F171,2),IF(R171=0,(SUMIF($S$12:$S$1011,B171,$R$12:$R$1011)),R171)))</f>
        <v>0</v>
      </c>
      <c r="H171" s="509" t="str">
        <f aca="false">IF('ORÇ.GLOBAL P CAIXA'!K171="EXEC.","",IF('ORÇ.GLOBAL P CAIXA'!H171&gt;0,'ORÇ.GLOBAL P CAIXA'!H171,""))</f>
        <v/>
      </c>
      <c r="I171" s="509" t="str">
        <f aca="false">IF('ORÇ.GLOBAL P CAIXA'!K171="EXEC.","",IF('ORÇ.GLOBAL P CAIXA'!I171&gt;0,'ORÇ.GLOBAL P CAIXA'!I171,""))</f>
        <v/>
      </c>
      <c r="J171" s="510" t="str">
        <f aca="false">IF('ORÇ.GLOBAL P CAIXA'!K171="EXEC.","",IF('ORÇ.GLOBAL P CAIXA'!J171&gt;0,'ORÇ.GLOBAL P CAIXA'!J171,""))</f>
        <v/>
      </c>
      <c r="K171" s="115"/>
      <c r="L171" s="168" t="str">
        <f aca="false">IF(B171&gt;0,"ok","ocultar")</f>
        <v>ocultar</v>
      </c>
      <c r="M171" s="511" t="n">
        <f aca="false">ROUND(IF($O171&lt;&gt;0,$O171*(INFORMAÇÕES!$T$113/INFORMAÇÕES!$T$117),0),2)</f>
        <v>0</v>
      </c>
      <c r="N171" s="511" t="n">
        <f aca="false">ROUND(IF($O171&lt;&gt;0,$O171*(INFORMAÇÕES!$T$114/INFORMAÇÕES!$T$117),0),2)</f>
        <v>0</v>
      </c>
      <c r="O171" s="512" t="n">
        <f aca="false">IF(E171=0,G171,0)</f>
        <v>0</v>
      </c>
      <c r="Q171" s="88"/>
      <c r="R171" s="163" t="n">
        <f aca="false">IF(E171&lt;&gt;0,G171,0)</f>
        <v>0</v>
      </c>
      <c r="S171" s="157" t="n">
        <f aca="false">IF(B171=0,S170,IF(ISNONTEXT(B171)=TRUE(),INT(B171),INT(LEFT(B171,FIND(".",B171)-1))))</f>
        <v>3</v>
      </c>
      <c r="T171" s="157" t="str">
        <f aca="false">IF(T172=1,1,IF(B171&lt;&gt;0,1,IF(C171&lt;&gt;0,1,IF(D171&lt;&gt;0,1,IF('ORÇ.GLOBAL REF.'!E171&lt;&gt;0,1,"")))))</f>
        <v/>
      </c>
      <c r="U171" s="157" t="str">
        <f aca="false">IF(S171=0," ",IF(S171&lt;&gt;S170,S171," "))</f>
        <v> </v>
      </c>
      <c r="V171" s="180"/>
    </row>
    <row r="172" s="174" customFormat="true" ht="14.25" hidden="false" customHeight="false" outlineLevel="0" collapsed="false">
      <c r="A172" s="159" t="n">
        <v>161</v>
      </c>
      <c r="B172" s="160" t="n">
        <f aca="false">IF('ORÇ.GLOBAL P CAIXA'!K172="EXEC.",0,'ORÇ.GLOBAL P CAIXA'!M172)</f>
        <v>0</v>
      </c>
      <c r="C172" s="161" t="n">
        <f aca="false">IF('ORÇ.GLOBAL P CAIXA'!K172="EXEC.",0,'ORÇ.GLOBAL P CAIXA'!O172)</f>
        <v>0</v>
      </c>
      <c r="D172" s="162" t="n">
        <f aca="false">IF('ORÇ.GLOBAL P CAIXA'!K172="EXEC.",0,'ORÇ.GLOBAL P CAIXA'!P172)</f>
        <v>0</v>
      </c>
      <c r="E172" s="163" t="n">
        <f aca="false">IF('ORÇ.GLOBAL P CAIXA'!K172="EXEC.",0,ROUND('ORÇ.GLOBAL P CAIXA'!Q172,2))</f>
        <v>0</v>
      </c>
      <c r="F172" s="163" t="n">
        <f aca="false">IF('ORÇ.GLOBAL P CAIXA'!K172="EXEC.",0,TRUNC((1+(IF(OR(H172=0,H172=""),'BDI REF.'!$K$5,CHOOSE(H172,'BDI REF.'!$K$5,'BDI REF.'!$K$6,'BDI REF.'!$K$7))))*'ORÇ.GLOBAL P CAIXA'!R172,2))</f>
        <v>0</v>
      </c>
      <c r="G172" s="163" t="n">
        <f aca="false">IF('ORÇ.GLOBAL P CAIXA'!K172="EXEC.",0,IF(E172&lt;&gt;0,ROUND(E172*F172,2),IF(R172=0,(SUMIF($S$12:$S$1011,B172,$R$12:$R$1011)),R172)))</f>
        <v>0</v>
      </c>
      <c r="H172" s="509" t="str">
        <f aca="false">IF('ORÇ.GLOBAL P CAIXA'!K172="EXEC.","",IF('ORÇ.GLOBAL P CAIXA'!H172&gt;0,'ORÇ.GLOBAL P CAIXA'!H172,""))</f>
        <v/>
      </c>
      <c r="I172" s="509" t="str">
        <f aca="false">IF('ORÇ.GLOBAL P CAIXA'!K172="EXEC.","",IF('ORÇ.GLOBAL P CAIXA'!I172&gt;0,'ORÇ.GLOBAL P CAIXA'!I172,""))</f>
        <v/>
      </c>
      <c r="J172" s="510" t="str">
        <f aca="false">IF('ORÇ.GLOBAL P CAIXA'!K172="EXEC.","",IF('ORÇ.GLOBAL P CAIXA'!J172&gt;0,'ORÇ.GLOBAL P CAIXA'!J172,""))</f>
        <v/>
      </c>
      <c r="K172" s="115"/>
      <c r="L172" s="168" t="str">
        <f aca="false">IF(B172&gt;0,"ok","ocultar")</f>
        <v>ocultar</v>
      </c>
      <c r="M172" s="511" t="n">
        <f aca="false">ROUND(IF($O172&lt;&gt;0,$O172*(INFORMAÇÕES!$T$113/INFORMAÇÕES!$T$117),0),2)</f>
        <v>0</v>
      </c>
      <c r="N172" s="511" t="n">
        <f aca="false">ROUND(IF($O172&lt;&gt;0,$O172*(INFORMAÇÕES!$T$114/INFORMAÇÕES!$T$117),0),2)</f>
        <v>0</v>
      </c>
      <c r="O172" s="512" t="n">
        <f aca="false">IF(E172=0,G172,0)</f>
        <v>0</v>
      </c>
      <c r="Q172" s="88"/>
      <c r="R172" s="163" t="n">
        <f aca="false">IF(E172&lt;&gt;0,G172,0)</f>
        <v>0</v>
      </c>
      <c r="S172" s="157" t="n">
        <f aca="false">IF(B172=0,S171,IF(ISNONTEXT(B172)=TRUE(),INT(B172),INT(LEFT(B172,FIND(".",B172)-1))))</f>
        <v>3</v>
      </c>
      <c r="T172" s="157" t="str">
        <f aca="false">IF(T173=1,1,IF(B172&lt;&gt;0,1,IF(C172&lt;&gt;0,1,IF(D172&lt;&gt;0,1,IF('ORÇ.GLOBAL REF.'!E172&lt;&gt;0,1,"")))))</f>
        <v/>
      </c>
      <c r="U172" s="157" t="str">
        <f aca="false">IF(S172=0," ",IF(S172&lt;&gt;S171,S172," "))</f>
        <v> </v>
      </c>
      <c r="V172" s="180"/>
    </row>
    <row r="173" s="174" customFormat="true" ht="14.25" hidden="false" customHeight="false" outlineLevel="0" collapsed="false">
      <c r="A173" s="159" t="n">
        <v>162</v>
      </c>
      <c r="B173" s="160" t="n">
        <f aca="false">IF('ORÇ.GLOBAL P CAIXA'!K173="EXEC.",0,'ORÇ.GLOBAL P CAIXA'!M173)</f>
        <v>0</v>
      </c>
      <c r="C173" s="161" t="n">
        <f aca="false">IF('ORÇ.GLOBAL P CAIXA'!K173="EXEC.",0,'ORÇ.GLOBAL P CAIXA'!O173)</f>
        <v>0</v>
      </c>
      <c r="D173" s="162" t="n">
        <f aca="false">IF('ORÇ.GLOBAL P CAIXA'!K173="EXEC.",0,'ORÇ.GLOBAL P CAIXA'!P173)</f>
        <v>0</v>
      </c>
      <c r="E173" s="163" t="n">
        <f aca="false">IF('ORÇ.GLOBAL P CAIXA'!K173="EXEC.",0,ROUND('ORÇ.GLOBAL P CAIXA'!Q173,2))</f>
        <v>0</v>
      </c>
      <c r="F173" s="163" t="n">
        <f aca="false">IF('ORÇ.GLOBAL P CAIXA'!K173="EXEC.",0,TRUNC((1+(IF(OR(H173=0,H173=""),'BDI REF.'!$K$5,CHOOSE(H173,'BDI REF.'!$K$5,'BDI REF.'!$K$6,'BDI REF.'!$K$7))))*'ORÇ.GLOBAL P CAIXA'!R173,2))</f>
        <v>0</v>
      </c>
      <c r="G173" s="163" t="n">
        <f aca="false">IF('ORÇ.GLOBAL P CAIXA'!K173="EXEC.",0,IF(E173&lt;&gt;0,ROUND(E173*F173,2),IF(R173=0,(SUMIF($S$12:$S$1011,B173,$R$12:$R$1011)),R173)))</f>
        <v>0</v>
      </c>
      <c r="H173" s="509" t="str">
        <f aca="false">IF('ORÇ.GLOBAL P CAIXA'!K173="EXEC.","",IF('ORÇ.GLOBAL P CAIXA'!H173&gt;0,'ORÇ.GLOBAL P CAIXA'!H173,""))</f>
        <v/>
      </c>
      <c r="I173" s="509" t="str">
        <f aca="false">IF('ORÇ.GLOBAL P CAIXA'!K173="EXEC.","",IF('ORÇ.GLOBAL P CAIXA'!I173&gt;0,'ORÇ.GLOBAL P CAIXA'!I173,""))</f>
        <v/>
      </c>
      <c r="J173" s="510" t="str">
        <f aca="false">IF('ORÇ.GLOBAL P CAIXA'!K173="EXEC.","",IF('ORÇ.GLOBAL P CAIXA'!J173&gt;0,'ORÇ.GLOBAL P CAIXA'!J173,""))</f>
        <v/>
      </c>
      <c r="K173" s="115"/>
      <c r="L173" s="168" t="str">
        <f aca="false">IF(B173&gt;0,"ok","ocultar")</f>
        <v>ocultar</v>
      </c>
      <c r="M173" s="511" t="n">
        <f aca="false">ROUND(IF($O173&lt;&gt;0,$O173*(INFORMAÇÕES!$T$113/INFORMAÇÕES!$T$117),0),2)</f>
        <v>0</v>
      </c>
      <c r="N173" s="511" t="n">
        <f aca="false">ROUND(IF($O173&lt;&gt;0,$O173*(INFORMAÇÕES!$T$114/INFORMAÇÕES!$T$117),0),2)</f>
        <v>0</v>
      </c>
      <c r="O173" s="512" t="n">
        <f aca="false">IF(E173=0,G173,0)</f>
        <v>0</v>
      </c>
      <c r="Q173" s="88"/>
      <c r="R173" s="163" t="n">
        <f aca="false">IF(E173&lt;&gt;0,G173,0)</f>
        <v>0</v>
      </c>
      <c r="S173" s="157" t="n">
        <f aca="false">IF(B173=0,S172,IF(ISNONTEXT(B173)=TRUE(),INT(B173),INT(LEFT(B173,FIND(".",B173)-1))))</f>
        <v>3</v>
      </c>
      <c r="T173" s="157" t="str">
        <f aca="false">IF(T174=1,1,IF(B173&lt;&gt;0,1,IF(C173&lt;&gt;0,1,IF(D173&lt;&gt;0,1,IF('ORÇ.GLOBAL REF.'!E173&lt;&gt;0,1,"")))))</f>
        <v/>
      </c>
      <c r="U173" s="157" t="str">
        <f aca="false">IF(S173=0," ",IF(S173&lt;&gt;S172,S173," "))</f>
        <v> </v>
      </c>
      <c r="V173" s="180"/>
    </row>
    <row r="174" s="174" customFormat="true" ht="14.25" hidden="false" customHeight="false" outlineLevel="0" collapsed="false">
      <c r="A174" s="159" t="n">
        <v>163</v>
      </c>
      <c r="B174" s="160" t="n">
        <f aca="false">IF('ORÇ.GLOBAL P CAIXA'!K174="EXEC.",0,'ORÇ.GLOBAL P CAIXA'!M174)</f>
        <v>0</v>
      </c>
      <c r="C174" s="161" t="n">
        <f aca="false">IF('ORÇ.GLOBAL P CAIXA'!K174="EXEC.",0,'ORÇ.GLOBAL P CAIXA'!O174)</f>
        <v>0</v>
      </c>
      <c r="D174" s="162" t="n">
        <f aca="false">IF('ORÇ.GLOBAL P CAIXA'!K174="EXEC.",0,'ORÇ.GLOBAL P CAIXA'!P174)</f>
        <v>0</v>
      </c>
      <c r="E174" s="163" t="n">
        <f aca="false">IF('ORÇ.GLOBAL P CAIXA'!K174="EXEC.",0,ROUND('ORÇ.GLOBAL P CAIXA'!Q174,2))</f>
        <v>0</v>
      </c>
      <c r="F174" s="163" t="n">
        <f aca="false">IF('ORÇ.GLOBAL P CAIXA'!K174="EXEC.",0,TRUNC((1+(IF(OR(H174=0,H174=""),'BDI REF.'!$K$5,CHOOSE(H174,'BDI REF.'!$K$5,'BDI REF.'!$K$6,'BDI REF.'!$K$7))))*'ORÇ.GLOBAL P CAIXA'!R174,2))</f>
        <v>0</v>
      </c>
      <c r="G174" s="163" t="n">
        <f aca="false">IF('ORÇ.GLOBAL P CAIXA'!K174="EXEC.",0,IF(E174&lt;&gt;0,ROUND(E174*F174,2),IF(R174=0,(SUMIF($S$12:$S$1011,B174,$R$12:$R$1011)),R174)))</f>
        <v>0</v>
      </c>
      <c r="H174" s="509" t="str">
        <f aca="false">IF('ORÇ.GLOBAL P CAIXA'!K174="EXEC.","",IF('ORÇ.GLOBAL P CAIXA'!H174&gt;0,'ORÇ.GLOBAL P CAIXA'!H174,""))</f>
        <v/>
      </c>
      <c r="I174" s="509" t="str">
        <f aca="false">IF('ORÇ.GLOBAL P CAIXA'!K174="EXEC.","",IF('ORÇ.GLOBAL P CAIXA'!I174&gt;0,'ORÇ.GLOBAL P CAIXA'!I174,""))</f>
        <v/>
      </c>
      <c r="J174" s="510" t="str">
        <f aca="false">IF('ORÇ.GLOBAL P CAIXA'!K174="EXEC.","",IF('ORÇ.GLOBAL P CAIXA'!J174&gt;0,'ORÇ.GLOBAL P CAIXA'!J174,""))</f>
        <v/>
      </c>
      <c r="K174" s="115"/>
      <c r="L174" s="168" t="str">
        <f aca="false">IF(B174&gt;0,"ok","ocultar")</f>
        <v>ocultar</v>
      </c>
      <c r="M174" s="511" t="n">
        <f aca="false">ROUND(IF($O174&lt;&gt;0,$O174*(INFORMAÇÕES!$T$113/INFORMAÇÕES!$T$117),0),2)</f>
        <v>0</v>
      </c>
      <c r="N174" s="511" t="n">
        <f aca="false">ROUND(IF($O174&lt;&gt;0,$O174*(INFORMAÇÕES!$T$114/INFORMAÇÕES!$T$117),0),2)</f>
        <v>0</v>
      </c>
      <c r="O174" s="512" t="n">
        <f aca="false">IF(E174=0,G174,0)</f>
        <v>0</v>
      </c>
      <c r="Q174" s="88"/>
      <c r="R174" s="163" t="n">
        <f aca="false">IF(E174&lt;&gt;0,G174,0)</f>
        <v>0</v>
      </c>
      <c r="S174" s="157" t="n">
        <f aca="false">IF(B174=0,S173,IF(ISNONTEXT(B174)=TRUE(),INT(B174),INT(LEFT(B174,FIND(".",B174)-1))))</f>
        <v>3</v>
      </c>
      <c r="T174" s="157" t="str">
        <f aca="false">IF(T175=1,1,IF(B174&lt;&gt;0,1,IF(C174&lt;&gt;0,1,IF(D174&lt;&gt;0,1,IF('ORÇ.GLOBAL REF.'!E174&lt;&gt;0,1,"")))))</f>
        <v/>
      </c>
      <c r="U174" s="157" t="str">
        <f aca="false">IF(S174=0," ",IF(S174&lt;&gt;S173,S174," "))</f>
        <v> </v>
      </c>
      <c r="V174" s="180"/>
    </row>
    <row r="175" s="174" customFormat="true" ht="14.25" hidden="false" customHeight="false" outlineLevel="0" collapsed="false">
      <c r="A175" s="159" t="n">
        <v>164</v>
      </c>
      <c r="B175" s="160" t="n">
        <f aca="false">IF('ORÇ.GLOBAL P CAIXA'!K175="EXEC.",0,'ORÇ.GLOBAL P CAIXA'!M175)</f>
        <v>0</v>
      </c>
      <c r="C175" s="161" t="n">
        <f aca="false">IF('ORÇ.GLOBAL P CAIXA'!K175="EXEC.",0,'ORÇ.GLOBAL P CAIXA'!O175)</f>
        <v>0</v>
      </c>
      <c r="D175" s="162" t="n">
        <f aca="false">IF('ORÇ.GLOBAL P CAIXA'!K175="EXEC.",0,'ORÇ.GLOBAL P CAIXA'!P175)</f>
        <v>0</v>
      </c>
      <c r="E175" s="163" t="n">
        <f aca="false">IF('ORÇ.GLOBAL P CAIXA'!K175="EXEC.",0,ROUND('ORÇ.GLOBAL P CAIXA'!Q175,2))</f>
        <v>0</v>
      </c>
      <c r="F175" s="163" t="n">
        <f aca="false">IF('ORÇ.GLOBAL P CAIXA'!K175="EXEC.",0,TRUNC((1+(IF(OR(H175=0,H175=""),'BDI REF.'!$K$5,CHOOSE(H175,'BDI REF.'!$K$5,'BDI REF.'!$K$6,'BDI REF.'!$K$7))))*'ORÇ.GLOBAL P CAIXA'!R175,2))</f>
        <v>0</v>
      </c>
      <c r="G175" s="163" t="n">
        <f aca="false">IF('ORÇ.GLOBAL P CAIXA'!K175="EXEC.",0,IF(E175&lt;&gt;0,ROUND(E175*F175,2),IF(R175=0,(SUMIF($S$12:$S$1011,B175,$R$12:$R$1011)),R175)))</f>
        <v>0</v>
      </c>
      <c r="H175" s="509" t="str">
        <f aca="false">IF('ORÇ.GLOBAL P CAIXA'!K175="EXEC.","",IF('ORÇ.GLOBAL P CAIXA'!H175&gt;0,'ORÇ.GLOBAL P CAIXA'!H175,""))</f>
        <v/>
      </c>
      <c r="I175" s="509" t="str">
        <f aca="false">IF('ORÇ.GLOBAL P CAIXA'!K175="EXEC.","",IF('ORÇ.GLOBAL P CAIXA'!I175&gt;0,'ORÇ.GLOBAL P CAIXA'!I175,""))</f>
        <v/>
      </c>
      <c r="J175" s="510" t="str">
        <f aca="false">IF('ORÇ.GLOBAL P CAIXA'!K175="EXEC.","",IF('ORÇ.GLOBAL P CAIXA'!J175&gt;0,'ORÇ.GLOBAL P CAIXA'!J175,""))</f>
        <v/>
      </c>
      <c r="K175" s="115"/>
      <c r="L175" s="168" t="str">
        <f aca="false">IF(B175&gt;0,"ok","ocultar")</f>
        <v>ocultar</v>
      </c>
      <c r="M175" s="511" t="n">
        <f aca="false">ROUND(IF($O175&lt;&gt;0,$O175*(INFORMAÇÕES!$T$113/INFORMAÇÕES!$T$117),0),2)</f>
        <v>0</v>
      </c>
      <c r="N175" s="511" t="n">
        <f aca="false">ROUND(IF($O175&lt;&gt;0,$O175*(INFORMAÇÕES!$T$114/INFORMAÇÕES!$T$117),0),2)</f>
        <v>0</v>
      </c>
      <c r="O175" s="512" t="n">
        <f aca="false">IF(E175=0,G175,0)</f>
        <v>0</v>
      </c>
      <c r="Q175" s="88"/>
      <c r="R175" s="163" t="n">
        <f aca="false">IF(E175&lt;&gt;0,G175,0)</f>
        <v>0</v>
      </c>
      <c r="S175" s="157" t="n">
        <f aca="false">IF(B175=0,S174,IF(ISNONTEXT(B175)=TRUE(),INT(B175),INT(LEFT(B175,FIND(".",B175)-1))))</f>
        <v>3</v>
      </c>
      <c r="T175" s="157" t="str">
        <f aca="false">IF(T176=1,1,IF(B175&lt;&gt;0,1,IF(C175&lt;&gt;0,1,IF(D175&lt;&gt;0,1,IF('ORÇ.GLOBAL REF.'!E175&lt;&gt;0,1,"")))))</f>
        <v/>
      </c>
      <c r="U175" s="157" t="str">
        <f aca="false">IF(S175=0," ",IF(S175&lt;&gt;S174,S175," "))</f>
        <v> </v>
      </c>
      <c r="V175" s="180"/>
    </row>
    <row r="176" s="174" customFormat="true" ht="14.25" hidden="false" customHeight="false" outlineLevel="0" collapsed="false">
      <c r="A176" s="159" t="n">
        <v>165</v>
      </c>
      <c r="B176" s="160" t="n">
        <f aca="false">IF('ORÇ.GLOBAL P CAIXA'!K176="EXEC.",0,'ORÇ.GLOBAL P CAIXA'!M176)</f>
        <v>0</v>
      </c>
      <c r="C176" s="161" t="n">
        <f aca="false">IF('ORÇ.GLOBAL P CAIXA'!K176="EXEC.",0,'ORÇ.GLOBAL P CAIXA'!O176)</f>
        <v>0</v>
      </c>
      <c r="D176" s="162" t="n">
        <f aca="false">IF('ORÇ.GLOBAL P CAIXA'!K176="EXEC.",0,'ORÇ.GLOBAL P CAIXA'!P176)</f>
        <v>0</v>
      </c>
      <c r="E176" s="163" t="n">
        <f aca="false">IF('ORÇ.GLOBAL P CAIXA'!K176="EXEC.",0,ROUND('ORÇ.GLOBAL P CAIXA'!Q176,2))</f>
        <v>0</v>
      </c>
      <c r="F176" s="163" t="n">
        <f aca="false">IF('ORÇ.GLOBAL P CAIXA'!K176="EXEC.",0,TRUNC((1+(IF(OR(H176=0,H176=""),'BDI REF.'!$K$5,CHOOSE(H176,'BDI REF.'!$K$5,'BDI REF.'!$K$6,'BDI REF.'!$K$7))))*'ORÇ.GLOBAL P CAIXA'!R176,2))</f>
        <v>0</v>
      </c>
      <c r="G176" s="163" t="n">
        <f aca="false">IF('ORÇ.GLOBAL P CAIXA'!K176="EXEC.",0,IF(E176&lt;&gt;0,ROUND(E176*F176,2),IF(R176=0,(SUMIF($S$12:$S$1011,B176,$R$12:$R$1011)),R176)))</f>
        <v>0</v>
      </c>
      <c r="H176" s="509" t="str">
        <f aca="false">IF('ORÇ.GLOBAL P CAIXA'!K176="EXEC.","",IF('ORÇ.GLOBAL P CAIXA'!H176&gt;0,'ORÇ.GLOBAL P CAIXA'!H176,""))</f>
        <v/>
      </c>
      <c r="I176" s="509" t="str">
        <f aca="false">IF('ORÇ.GLOBAL P CAIXA'!K176="EXEC.","",IF('ORÇ.GLOBAL P CAIXA'!I176&gt;0,'ORÇ.GLOBAL P CAIXA'!I176,""))</f>
        <v/>
      </c>
      <c r="J176" s="510" t="str">
        <f aca="false">IF('ORÇ.GLOBAL P CAIXA'!K176="EXEC.","",IF('ORÇ.GLOBAL P CAIXA'!J176&gt;0,'ORÇ.GLOBAL P CAIXA'!J176,""))</f>
        <v/>
      </c>
      <c r="K176" s="115"/>
      <c r="L176" s="168" t="str">
        <f aca="false">IF(B176&gt;0,"ok","ocultar")</f>
        <v>ocultar</v>
      </c>
      <c r="M176" s="511" t="n">
        <f aca="false">ROUND(IF($O176&lt;&gt;0,$O176*(INFORMAÇÕES!$T$113/INFORMAÇÕES!$T$117),0),2)</f>
        <v>0</v>
      </c>
      <c r="N176" s="511" t="n">
        <f aca="false">ROUND(IF($O176&lt;&gt;0,$O176*(INFORMAÇÕES!$T$114/INFORMAÇÕES!$T$117),0),2)</f>
        <v>0</v>
      </c>
      <c r="O176" s="512" t="n">
        <f aca="false">IF(E176=0,G176,0)</f>
        <v>0</v>
      </c>
      <c r="Q176" s="88"/>
      <c r="R176" s="163" t="n">
        <f aca="false">IF(E176&lt;&gt;0,G176,0)</f>
        <v>0</v>
      </c>
      <c r="S176" s="157" t="n">
        <f aca="false">IF(B176=0,S175,IF(ISNONTEXT(B176)=TRUE(),INT(B176),INT(LEFT(B176,FIND(".",B176)-1))))</f>
        <v>3</v>
      </c>
      <c r="T176" s="157" t="str">
        <f aca="false">IF(T177=1,1,IF(B176&lt;&gt;0,1,IF(C176&lt;&gt;0,1,IF(D176&lt;&gt;0,1,IF('ORÇ.GLOBAL REF.'!E176&lt;&gt;0,1,"")))))</f>
        <v/>
      </c>
      <c r="U176" s="157" t="str">
        <f aca="false">IF(S176=0," ",IF(S176&lt;&gt;S175,S176," "))</f>
        <v> </v>
      </c>
      <c r="V176" s="180"/>
    </row>
    <row r="177" s="174" customFormat="true" ht="14.25" hidden="false" customHeight="false" outlineLevel="0" collapsed="false">
      <c r="A177" s="159" t="n">
        <v>166</v>
      </c>
      <c r="B177" s="160" t="n">
        <f aca="false">IF('ORÇ.GLOBAL P CAIXA'!K177="EXEC.",0,'ORÇ.GLOBAL P CAIXA'!M177)</f>
        <v>0</v>
      </c>
      <c r="C177" s="161" t="n">
        <f aca="false">IF('ORÇ.GLOBAL P CAIXA'!K177="EXEC.",0,'ORÇ.GLOBAL P CAIXA'!O177)</f>
        <v>0</v>
      </c>
      <c r="D177" s="162" t="n">
        <f aca="false">IF('ORÇ.GLOBAL P CAIXA'!K177="EXEC.",0,'ORÇ.GLOBAL P CAIXA'!P177)</f>
        <v>0</v>
      </c>
      <c r="E177" s="163" t="n">
        <f aca="false">IF('ORÇ.GLOBAL P CAIXA'!K177="EXEC.",0,ROUND('ORÇ.GLOBAL P CAIXA'!Q177,2))</f>
        <v>0</v>
      </c>
      <c r="F177" s="163" t="n">
        <f aca="false">IF('ORÇ.GLOBAL P CAIXA'!K177="EXEC.",0,TRUNC((1+(IF(OR(H177=0,H177=""),'BDI REF.'!$K$5,CHOOSE(H177,'BDI REF.'!$K$5,'BDI REF.'!$K$6,'BDI REF.'!$K$7))))*'ORÇ.GLOBAL P CAIXA'!R177,2))</f>
        <v>0</v>
      </c>
      <c r="G177" s="163" t="n">
        <f aca="false">IF('ORÇ.GLOBAL P CAIXA'!K177="EXEC.",0,IF(E177&lt;&gt;0,ROUND(E177*F177,2),IF(R177=0,(SUMIF($S$12:$S$1011,B177,$R$12:$R$1011)),R177)))</f>
        <v>0</v>
      </c>
      <c r="H177" s="509" t="str">
        <f aca="false">IF('ORÇ.GLOBAL P CAIXA'!K177="EXEC.","",IF('ORÇ.GLOBAL P CAIXA'!H177&gt;0,'ORÇ.GLOBAL P CAIXA'!H177,""))</f>
        <v/>
      </c>
      <c r="I177" s="509" t="str">
        <f aca="false">IF('ORÇ.GLOBAL P CAIXA'!K177="EXEC.","",IF('ORÇ.GLOBAL P CAIXA'!I177&gt;0,'ORÇ.GLOBAL P CAIXA'!I177,""))</f>
        <v/>
      </c>
      <c r="J177" s="510" t="str">
        <f aca="false">IF('ORÇ.GLOBAL P CAIXA'!K177="EXEC.","",IF('ORÇ.GLOBAL P CAIXA'!J177&gt;0,'ORÇ.GLOBAL P CAIXA'!J177,""))</f>
        <v/>
      </c>
      <c r="K177" s="115"/>
      <c r="L177" s="168" t="str">
        <f aca="false">IF(B177&gt;0,"ok","ocultar")</f>
        <v>ocultar</v>
      </c>
      <c r="M177" s="511" t="n">
        <f aca="false">ROUND(IF($O177&lt;&gt;0,$O177*(INFORMAÇÕES!$T$113/INFORMAÇÕES!$T$117),0),2)</f>
        <v>0</v>
      </c>
      <c r="N177" s="511" t="n">
        <f aca="false">ROUND(IF($O177&lt;&gt;0,$O177*(INFORMAÇÕES!$T$114/INFORMAÇÕES!$T$117),0),2)</f>
        <v>0</v>
      </c>
      <c r="O177" s="512" t="n">
        <f aca="false">IF(E177=0,G177,0)</f>
        <v>0</v>
      </c>
      <c r="Q177" s="88"/>
      <c r="R177" s="163" t="n">
        <f aca="false">IF(E177&lt;&gt;0,G177,0)</f>
        <v>0</v>
      </c>
      <c r="S177" s="157" t="n">
        <f aca="false">IF(B177=0,S176,IF(ISNONTEXT(B177)=TRUE(),INT(B177),INT(LEFT(B177,FIND(".",B177)-1))))</f>
        <v>3</v>
      </c>
      <c r="T177" s="157" t="str">
        <f aca="false">IF(T178=1,1,IF(B177&lt;&gt;0,1,IF(C177&lt;&gt;0,1,IF(D177&lt;&gt;0,1,IF('ORÇ.GLOBAL REF.'!E177&lt;&gt;0,1,"")))))</f>
        <v/>
      </c>
      <c r="U177" s="157" t="str">
        <f aca="false">IF(S177=0," ",IF(S177&lt;&gt;S176,S177," "))</f>
        <v> </v>
      </c>
      <c r="V177" s="180"/>
    </row>
    <row r="178" s="174" customFormat="true" ht="14.25" hidden="false" customHeight="false" outlineLevel="0" collapsed="false">
      <c r="A178" s="159" t="n">
        <v>167</v>
      </c>
      <c r="B178" s="160" t="n">
        <f aca="false">IF('ORÇ.GLOBAL P CAIXA'!K178="EXEC.",0,'ORÇ.GLOBAL P CAIXA'!M178)</f>
        <v>0</v>
      </c>
      <c r="C178" s="161" t="n">
        <f aca="false">IF('ORÇ.GLOBAL P CAIXA'!K178="EXEC.",0,'ORÇ.GLOBAL P CAIXA'!O178)</f>
        <v>0</v>
      </c>
      <c r="D178" s="162" t="n">
        <f aca="false">IF('ORÇ.GLOBAL P CAIXA'!K178="EXEC.",0,'ORÇ.GLOBAL P CAIXA'!P178)</f>
        <v>0</v>
      </c>
      <c r="E178" s="163" t="n">
        <f aca="false">IF('ORÇ.GLOBAL P CAIXA'!K178="EXEC.",0,ROUND('ORÇ.GLOBAL P CAIXA'!Q178,2))</f>
        <v>0</v>
      </c>
      <c r="F178" s="163" t="n">
        <f aca="false">IF('ORÇ.GLOBAL P CAIXA'!K178="EXEC.",0,TRUNC((1+(IF(OR(H178=0,H178=""),'BDI REF.'!$K$5,CHOOSE(H178,'BDI REF.'!$K$5,'BDI REF.'!$K$6,'BDI REF.'!$K$7))))*'ORÇ.GLOBAL P CAIXA'!R178,2))</f>
        <v>0</v>
      </c>
      <c r="G178" s="163" t="n">
        <f aca="false">IF('ORÇ.GLOBAL P CAIXA'!K178="EXEC.",0,IF(E178&lt;&gt;0,ROUND(E178*F178,2),IF(R178=0,(SUMIF($S$12:$S$1011,B178,$R$12:$R$1011)),R178)))</f>
        <v>0</v>
      </c>
      <c r="H178" s="509" t="str">
        <f aca="false">IF('ORÇ.GLOBAL P CAIXA'!K178="EXEC.","",IF('ORÇ.GLOBAL P CAIXA'!H178&gt;0,'ORÇ.GLOBAL P CAIXA'!H178,""))</f>
        <v/>
      </c>
      <c r="I178" s="509" t="str">
        <f aca="false">IF('ORÇ.GLOBAL P CAIXA'!K178="EXEC.","",IF('ORÇ.GLOBAL P CAIXA'!I178&gt;0,'ORÇ.GLOBAL P CAIXA'!I178,""))</f>
        <v/>
      </c>
      <c r="J178" s="510" t="str">
        <f aca="false">IF('ORÇ.GLOBAL P CAIXA'!K178="EXEC.","",IF('ORÇ.GLOBAL P CAIXA'!J178&gt;0,'ORÇ.GLOBAL P CAIXA'!J178,""))</f>
        <v/>
      </c>
      <c r="K178" s="115"/>
      <c r="L178" s="168" t="str">
        <f aca="false">IF(B178&gt;0,"ok","ocultar")</f>
        <v>ocultar</v>
      </c>
      <c r="M178" s="511" t="n">
        <f aca="false">ROUND(IF($O178&lt;&gt;0,$O178*(INFORMAÇÕES!$T$113/INFORMAÇÕES!$T$117),0),2)</f>
        <v>0</v>
      </c>
      <c r="N178" s="511" t="n">
        <f aca="false">ROUND(IF($O178&lt;&gt;0,$O178*(INFORMAÇÕES!$T$114/INFORMAÇÕES!$T$117),0),2)</f>
        <v>0</v>
      </c>
      <c r="O178" s="512" t="n">
        <f aca="false">IF(E178=0,G178,0)</f>
        <v>0</v>
      </c>
      <c r="Q178" s="88"/>
      <c r="R178" s="163" t="n">
        <f aca="false">IF(E178&lt;&gt;0,G178,0)</f>
        <v>0</v>
      </c>
      <c r="S178" s="157" t="n">
        <f aca="false">IF(B178=0,S177,IF(ISNONTEXT(B178)=TRUE(),INT(B178),INT(LEFT(B178,FIND(".",B178)-1))))</f>
        <v>3</v>
      </c>
      <c r="T178" s="157" t="str">
        <f aca="false">IF(T179=1,1,IF(B178&lt;&gt;0,1,IF(C178&lt;&gt;0,1,IF(D178&lt;&gt;0,1,IF('ORÇ.GLOBAL REF.'!E178&lt;&gt;0,1,"")))))</f>
        <v/>
      </c>
      <c r="U178" s="157" t="str">
        <f aca="false">IF(S178=0," ",IF(S178&lt;&gt;S177,S178," "))</f>
        <v> </v>
      </c>
      <c r="V178" s="180"/>
    </row>
    <row r="179" s="174" customFormat="true" ht="14.25" hidden="false" customHeight="false" outlineLevel="0" collapsed="false">
      <c r="A179" s="159" t="n">
        <v>168</v>
      </c>
      <c r="B179" s="160" t="n">
        <f aca="false">IF('ORÇ.GLOBAL P CAIXA'!K179="EXEC.",0,'ORÇ.GLOBAL P CAIXA'!M179)</f>
        <v>0</v>
      </c>
      <c r="C179" s="161" t="n">
        <f aca="false">IF('ORÇ.GLOBAL P CAIXA'!K179="EXEC.",0,'ORÇ.GLOBAL P CAIXA'!O179)</f>
        <v>0</v>
      </c>
      <c r="D179" s="162" t="n">
        <f aca="false">IF('ORÇ.GLOBAL P CAIXA'!K179="EXEC.",0,'ORÇ.GLOBAL P CAIXA'!P179)</f>
        <v>0</v>
      </c>
      <c r="E179" s="163" t="n">
        <f aca="false">IF('ORÇ.GLOBAL P CAIXA'!K179="EXEC.",0,ROUND('ORÇ.GLOBAL P CAIXA'!Q179,2))</f>
        <v>0</v>
      </c>
      <c r="F179" s="163" t="n">
        <f aca="false">IF('ORÇ.GLOBAL P CAIXA'!K179="EXEC.",0,TRUNC((1+(IF(OR(H179=0,H179=""),'BDI REF.'!$K$5,CHOOSE(H179,'BDI REF.'!$K$5,'BDI REF.'!$K$6,'BDI REF.'!$K$7))))*'ORÇ.GLOBAL P CAIXA'!R179,2))</f>
        <v>0</v>
      </c>
      <c r="G179" s="163" t="n">
        <f aca="false">IF('ORÇ.GLOBAL P CAIXA'!K179="EXEC.",0,IF(E179&lt;&gt;0,ROUND(E179*F179,2),IF(R179=0,(SUMIF($S$12:$S$1011,B179,$R$12:$R$1011)),R179)))</f>
        <v>0</v>
      </c>
      <c r="H179" s="509" t="str">
        <f aca="false">IF('ORÇ.GLOBAL P CAIXA'!K179="EXEC.","",IF('ORÇ.GLOBAL P CAIXA'!H179&gt;0,'ORÇ.GLOBAL P CAIXA'!H179,""))</f>
        <v/>
      </c>
      <c r="I179" s="509" t="str">
        <f aca="false">IF('ORÇ.GLOBAL P CAIXA'!K179="EXEC.","",IF('ORÇ.GLOBAL P CAIXA'!I179&gt;0,'ORÇ.GLOBAL P CAIXA'!I179,""))</f>
        <v/>
      </c>
      <c r="J179" s="510" t="str">
        <f aca="false">IF('ORÇ.GLOBAL P CAIXA'!K179="EXEC.","",IF('ORÇ.GLOBAL P CAIXA'!J179&gt;0,'ORÇ.GLOBAL P CAIXA'!J179,""))</f>
        <v/>
      </c>
      <c r="K179" s="115"/>
      <c r="L179" s="168" t="str">
        <f aca="false">IF(B179&gt;0,"ok","ocultar")</f>
        <v>ocultar</v>
      </c>
      <c r="M179" s="511" t="n">
        <f aca="false">ROUND(IF($O179&lt;&gt;0,$O179*(INFORMAÇÕES!$T$113/INFORMAÇÕES!$T$117),0),2)</f>
        <v>0</v>
      </c>
      <c r="N179" s="511" t="n">
        <f aca="false">ROUND(IF($O179&lt;&gt;0,$O179*(INFORMAÇÕES!$T$114/INFORMAÇÕES!$T$117),0),2)</f>
        <v>0</v>
      </c>
      <c r="O179" s="512" t="n">
        <f aca="false">IF(E179=0,G179,0)</f>
        <v>0</v>
      </c>
      <c r="Q179" s="88"/>
      <c r="R179" s="163" t="n">
        <f aca="false">IF(E179&lt;&gt;0,G179,0)</f>
        <v>0</v>
      </c>
      <c r="S179" s="157" t="n">
        <f aca="false">IF(B179=0,S178,IF(ISNONTEXT(B179)=TRUE(),INT(B179),INT(LEFT(B179,FIND(".",B179)-1))))</f>
        <v>3</v>
      </c>
      <c r="T179" s="157" t="str">
        <f aca="false">IF(T180=1,1,IF(B179&lt;&gt;0,1,IF(C179&lt;&gt;0,1,IF(D179&lt;&gt;0,1,IF('ORÇ.GLOBAL REF.'!E179&lt;&gt;0,1,"")))))</f>
        <v/>
      </c>
      <c r="U179" s="157" t="str">
        <f aca="false">IF(S179=0," ",IF(S179&lt;&gt;S178,S179," "))</f>
        <v> </v>
      </c>
      <c r="V179" s="180"/>
    </row>
    <row r="180" s="174" customFormat="true" ht="14.25" hidden="false" customHeight="false" outlineLevel="0" collapsed="false">
      <c r="A180" s="159" t="n">
        <v>169</v>
      </c>
      <c r="B180" s="160" t="n">
        <f aca="false">IF('ORÇ.GLOBAL P CAIXA'!K180="EXEC.",0,'ORÇ.GLOBAL P CAIXA'!M180)</f>
        <v>0</v>
      </c>
      <c r="C180" s="161" t="n">
        <f aca="false">IF('ORÇ.GLOBAL P CAIXA'!K180="EXEC.",0,'ORÇ.GLOBAL P CAIXA'!O180)</f>
        <v>0</v>
      </c>
      <c r="D180" s="162" t="n">
        <f aca="false">IF('ORÇ.GLOBAL P CAIXA'!K180="EXEC.",0,'ORÇ.GLOBAL P CAIXA'!P180)</f>
        <v>0</v>
      </c>
      <c r="E180" s="163" t="n">
        <f aca="false">IF('ORÇ.GLOBAL P CAIXA'!K180="EXEC.",0,ROUND('ORÇ.GLOBAL P CAIXA'!Q180,2))</f>
        <v>0</v>
      </c>
      <c r="F180" s="163" t="n">
        <f aca="false">IF('ORÇ.GLOBAL P CAIXA'!K180="EXEC.",0,TRUNC((1+(IF(OR(H180=0,H180=""),'BDI REF.'!$K$5,CHOOSE(H180,'BDI REF.'!$K$5,'BDI REF.'!$K$6,'BDI REF.'!$K$7))))*'ORÇ.GLOBAL P CAIXA'!R180,2))</f>
        <v>0</v>
      </c>
      <c r="G180" s="163" t="n">
        <f aca="false">IF('ORÇ.GLOBAL P CAIXA'!K180="EXEC.",0,IF(E180&lt;&gt;0,ROUND(E180*F180,2),IF(R180=0,(SUMIF($S$12:$S$1011,B180,$R$12:$R$1011)),R180)))</f>
        <v>0</v>
      </c>
      <c r="H180" s="509" t="str">
        <f aca="false">IF('ORÇ.GLOBAL P CAIXA'!K180="EXEC.","",IF('ORÇ.GLOBAL P CAIXA'!H180&gt;0,'ORÇ.GLOBAL P CAIXA'!H180,""))</f>
        <v/>
      </c>
      <c r="I180" s="509" t="str">
        <f aca="false">IF('ORÇ.GLOBAL P CAIXA'!K180="EXEC.","",IF('ORÇ.GLOBAL P CAIXA'!I180&gt;0,'ORÇ.GLOBAL P CAIXA'!I180,""))</f>
        <v/>
      </c>
      <c r="J180" s="510" t="str">
        <f aca="false">IF('ORÇ.GLOBAL P CAIXA'!K180="EXEC.","",IF('ORÇ.GLOBAL P CAIXA'!J180&gt;0,'ORÇ.GLOBAL P CAIXA'!J180,""))</f>
        <v/>
      </c>
      <c r="K180" s="115"/>
      <c r="L180" s="168" t="str">
        <f aca="false">IF(B180&gt;0,"ok","ocultar")</f>
        <v>ocultar</v>
      </c>
      <c r="M180" s="511" t="n">
        <f aca="false">ROUND(IF($O180&lt;&gt;0,$O180*(INFORMAÇÕES!$T$113/INFORMAÇÕES!$T$117),0),2)</f>
        <v>0</v>
      </c>
      <c r="N180" s="511" t="n">
        <f aca="false">ROUND(IF($O180&lt;&gt;0,$O180*(INFORMAÇÕES!$T$114/INFORMAÇÕES!$T$117),0),2)</f>
        <v>0</v>
      </c>
      <c r="O180" s="512" t="n">
        <f aca="false">IF(E180=0,G180,0)</f>
        <v>0</v>
      </c>
      <c r="Q180" s="88"/>
      <c r="R180" s="163" t="n">
        <f aca="false">IF(E180&lt;&gt;0,G180,0)</f>
        <v>0</v>
      </c>
      <c r="S180" s="157" t="n">
        <f aca="false">IF(B180=0,S179,IF(ISNONTEXT(B180)=TRUE(),INT(B180),INT(LEFT(B180,FIND(".",B180)-1))))</f>
        <v>3</v>
      </c>
      <c r="T180" s="157" t="str">
        <f aca="false">IF(T181=1,1,IF(B180&lt;&gt;0,1,IF(C180&lt;&gt;0,1,IF(D180&lt;&gt;0,1,IF('ORÇ.GLOBAL REF.'!E180&lt;&gt;0,1,"")))))</f>
        <v/>
      </c>
      <c r="U180" s="157" t="str">
        <f aca="false">IF(S180=0," ",IF(S180&lt;&gt;S179,S180," "))</f>
        <v> </v>
      </c>
      <c r="V180" s="180"/>
    </row>
    <row r="181" s="174" customFormat="true" ht="14.25" hidden="false" customHeight="false" outlineLevel="0" collapsed="false">
      <c r="A181" s="159" t="n">
        <v>170</v>
      </c>
      <c r="B181" s="160" t="n">
        <f aca="false">IF('ORÇ.GLOBAL P CAIXA'!K181="EXEC.",0,'ORÇ.GLOBAL P CAIXA'!M181)</f>
        <v>0</v>
      </c>
      <c r="C181" s="161" t="n">
        <f aca="false">IF('ORÇ.GLOBAL P CAIXA'!K181="EXEC.",0,'ORÇ.GLOBAL P CAIXA'!O181)</f>
        <v>0</v>
      </c>
      <c r="D181" s="162" t="n">
        <f aca="false">IF('ORÇ.GLOBAL P CAIXA'!K181="EXEC.",0,'ORÇ.GLOBAL P CAIXA'!P181)</f>
        <v>0</v>
      </c>
      <c r="E181" s="163" t="n">
        <f aca="false">IF('ORÇ.GLOBAL P CAIXA'!K181="EXEC.",0,ROUND('ORÇ.GLOBAL P CAIXA'!Q181,2))</f>
        <v>0</v>
      </c>
      <c r="F181" s="163" t="n">
        <f aca="false">IF('ORÇ.GLOBAL P CAIXA'!K181="EXEC.",0,TRUNC((1+(IF(OR(H181=0,H181=""),'BDI REF.'!$K$5,CHOOSE(H181,'BDI REF.'!$K$5,'BDI REF.'!$K$6,'BDI REF.'!$K$7))))*'ORÇ.GLOBAL P CAIXA'!R181,2))</f>
        <v>0</v>
      </c>
      <c r="G181" s="163" t="n">
        <f aca="false">IF('ORÇ.GLOBAL P CAIXA'!K181="EXEC.",0,IF(E181&lt;&gt;0,ROUND(E181*F181,2),IF(R181=0,(SUMIF($S$12:$S$1011,B181,$R$12:$R$1011)),R181)))</f>
        <v>0</v>
      </c>
      <c r="H181" s="509" t="str">
        <f aca="false">IF('ORÇ.GLOBAL P CAIXA'!K181="EXEC.","",IF('ORÇ.GLOBAL P CAIXA'!H181&gt;0,'ORÇ.GLOBAL P CAIXA'!H181,""))</f>
        <v/>
      </c>
      <c r="I181" s="509" t="str">
        <f aca="false">IF('ORÇ.GLOBAL P CAIXA'!K181="EXEC.","",IF('ORÇ.GLOBAL P CAIXA'!I181&gt;0,'ORÇ.GLOBAL P CAIXA'!I181,""))</f>
        <v/>
      </c>
      <c r="J181" s="510" t="str">
        <f aca="false">IF('ORÇ.GLOBAL P CAIXA'!K181="EXEC.","",IF('ORÇ.GLOBAL P CAIXA'!J181&gt;0,'ORÇ.GLOBAL P CAIXA'!J181,""))</f>
        <v/>
      </c>
      <c r="K181" s="115"/>
      <c r="L181" s="168" t="str">
        <f aca="false">IF(B181&gt;0,"ok","ocultar")</f>
        <v>ocultar</v>
      </c>
      <c r="M181" s="511" t="n">
        <f aca="false">ROUND(IF($O181&lt;&gt;0,$O181*(INFORMAÇÕES!$T$113/INFORMAÇÕES!$T$117),0),2)</f>
        <v>0</v>
      </c>
      <c r="N181" s="511" t="n">
        <f aca="false">ROUND(IF($O181&lt;&gt;0,$O181*(INFORMAÇÕES!$T$114/INFORMAÇÕES!$T$117),0),2)</f>
        <v>0</v>
      </c>
      <c r="O181" s="512" t="n">
        <f aca="false">IF(E181=0,G181,0)</f>
        <v>0</v>
      </c>
      <c r="Q181" s="88"/>
      <c r="R181" s="163" t="n">
        <f aca="false">IF(E181&lt;&gt;0,G181,0)</f>
        <v>0</v>
      </c>
      <c r="S181" s="157" t="n">
        <f aca="false">IF(B181=0,S180,IF(ISNONTEXT(B181)=TRUE(),INT(B181),INT(LEFT(B181,FIND(".",B181)-1))))</f>
        <v>3</v>
      </c>
      <c r="T181" s="157" t="str">
        <f aca="false">IF(T182=1,1,IF(B181&lt;&gt;0,1,IF(C181&lt;&gt;0,1,IF(D181&lt;&gt;0,1,IF('ORÇ.GLOBAL REF.'!E181&lt;&gt;0,1,"")))))</f>
        <v/>
      </c>
      <c r="U181" s="157" t="str">
        <f aca="false">IF(S181=0," ",IF(S181&lt;&gt;S180,S181," "))</f>
        <v> </v>
      </c>
      <c r="V181" s="180"/>
    </row>
    <row r="182" s="174" customFormat="true" ht="14.25" hidden="false" customHeight="false" outlineLevel="0" collapsed="false">
      <c r="A182" s="159" t="n">
        <v>171</v>
      </c>
      <c r="B182" s="160" t="n">
        <f aca="false">IF('ORÇ.GLOBAL P CAIXA'!K182="EXEC.",0,'ORÇ.GLOBAL P CAIXA'!M182)</f>
        <v>0</v>
      </c>
      <c r="C182" s="161" t="n">
        <f aca="false">IF('ORÇ.GLOBAL P CAIXA'!K182="EXEC.",0,'ORÇ.GLOBAL P CAIXA'!O182)</f>
        <v>0</v>
      </c>
      <c r="D182" s="162" t="n">
        <f aca="false">IF('ORÇ.GLOBAL P CAIXA'!K182="EXEC.",0,'ORÇ.GLOBAL P CAIXA'!P182)</f>
        <v>0</v>
      </c>
      <c r="E182" s="163" t="n">
        <f aca="false">IF('ORÇ.GLOBAL P CAIXA'!K182="EXEC.",0,ROUND('ORÇ.GLOBAL P CAIXA'!Q182,2))</f>
        <v>0</v>
      </c>
      <c r="F182" s="163" t="n">
        <f aca="false">IF('ORÇ.GLOBAL P CAIXA'!K182="EXEC.",0,TRUNC((1+(IF(OR(H182=0,H182=""),'BDI REF.'!$K$5,CHOOSE(H182,'BDI REF.'!$K$5,'BDI REF.'!$K$6,'BDI REF.'!$K$7))))*'ORÇ.GLOBAL P CAIXA'!R182,2))</f>
        <v>0</v>
      </c>
      <c r="G182" s="163" t="n">
        <f aca="false">IF('ORÇ.GLOBAL P CAIXA'!K182="EXEC.",0,IF(E182&lt;&gt;0,ROUND(E182*F182,2),IF(R182=0,(SUMIF($S$12:$S$1011,B182,$R$12:$R$1011)),R182)))</f>
        <v>0</v>
      </c>
      <c r="H182" s="509" t="str">
        <f aca="false">IF('ORÇ.GLOBAL P CAIXA'!K182="EXEC.","",IF('ORÇ.GLOBAL P CAIXA'!H182&gt;0,'ORÇ.GLOBAL P CAIXA'!H182,""))</f>
        <v/>
      </c>
      <c r="I182" s="509" t="str">
        <f aca="false">IF('ORÇ.GLOBAL P CAIXA'!K182="EXEC.","",IF('ORÇ.GLOBAL P CAIXA'!I182&gt;0,'ORÇ.GLOBAL P CAIXA'!I182,""))</f>
        <v/>
      </c>
      <c r="J182" s="510" t="str">
        <f aca="false">IF('ORÇ.GLOBAL P CAIXA'!K182="EXEC.","",IF('ORÇ.GLOBAL P CAIXA'!J182&gt;0,'ORÇ.GLOBAL P CAIXA'!J182,""))</f>
        <v/>
      </c>
      <c r="K182" s="115"/>
      <c r="L182" s="168" t="str">
        <f aca="false">IF(B182&gt;0,"ok","ocultar")</f>
        <v>ocultar</v>
      </c>
      <c r="M182" s="511" t="n">
        <f aca="false">ROUND(IF($O182&lt;&gt;0,$O182*(INFORMAÇÕES!$T$113/INFORMAÇÕES!$T$117),0),2)</f>
        <v>0</v>
      </c>
      <c r="N182" s="511" t="n">
        <f aca="false">ROUND(IF($O182&lt;&gt;0,$O182*(INFORMAÇÕES!$T$114/INFORMAÇÕES!$T$117),0),2)</f>
        <v>0</v>
      </c>
      <c r="O182" s="512" t="n">
        <f aca="false">IF(E182=0,G182,0)</f>
        <v>0</v>
      </c>
      <c r="Q182" s="88"/>
      <c r="R182" s="163" t="n">
        <f aca="false">IF(E182&lt;&gt;0,G182,0)</f>
        <v>0</v>
      </c>
      <c r="S182" s="157" t="n">
        <f aca="false">IF(B182=0,S181,IF(ISNONTEXT(B182)=TRUE(),INT(B182),INT(LEFT(B182,FIND(".",B182)-1))))</f>
        <v>3</v>
      </c>
      <c r="T182" s="157" t="str">
        <f aca="false">IF(T183=1,1,IF(B182&lt;&gt;0,1,IF(C182&lt;&gt;0,1,IF(D182&lt;&gt;0,1,IF('ORÇ.GLOBAL REF.'!E182&lt;&gt;0,1,"")))))</f>
        <v/>
      </c>
      <c r="U182" s="157" t="str">
        <f aca="false">IF(S182=0," ",IF(S182&lt;&gt;S181,S182," "))</f>
        <v> </v>
      </c>
      <c r="V182" s="180"/>
    </row>
    <row r="183" s="174" customFormat="true" ht="14.25" hidden="false" customHeight="false" outlineLevel="0" collapsed="false">
      <c r="A183" s="159" t="n">
        <v>172</v>
      </c>
      <c r="B183" s="160" t="n">
        <f aca="false">IF('ORÇ.GLOBAL P CAIXA'!K183="EXEC.",0,'ORÇ.GLOBAL P CAIXA'!M183)</f>
        <v>0</v>
      </c>
      <c r="C183" s="161" t="n">
        <f aca="false">IF('ORÇ.GLOBAL P CAIXA'!K183="EXEC.",0,'ORÇ.GLOBAL P CAIXA'!O183)</f>
        <v>0</v>
      </c>
      <c r="D183" s="162" t="n">
        <f aca="false">IF('ORÇ.GLOBAL P CAIXA'!K183="EXEC.",0,'ORÇ.GLOBAL P CAIXA'!P183)</f>
        <v>0</v>
      </c>
      <c r="E183" s="163" t="n">
        <f aca="false">IF('ORÇ.GLOBAL P CAIXA'!K183="EXEC.",0,ROUND('ORÇ.GLOBAL P CAIXA'!Q183,2))</f>
        <v>0</v>
      </c>
      <c r="F183" s="163" t="n">
        <f aca="false">IF('ORÇ.GLOBAL P CAIXA'!K183="EXEC.",0,TRUNC((1+(IF(OR(H183=0,H183=""),'BDI REF.'!$K$5,CHOOSE(H183,'BDI REF.'!$K$5,'BDI REF.'!$K$6,'BDI REF.'!$K$7))))*'ORÇ.GLOBAL P CAIXA'!R183,2))</f>
        <v>0</v>
      </c>
      <c r="G183" s="163" t="n">
        <f aca="false">IF('ORÇ.GLOBAL P CAIXA'!K183="EXEC.",0,IF(E183&lt;&gt;0,ROUND(E183*F183,2),IF(R183=0,(SUMIF($S$12:$S$1011,B183,$R$12:$R$1011)),R183)))</f>
        <v>0</v>
      </c>
      <c r="H183" s="509" t="str">
        <f aca="false">IF('ORÇ.GLOBAL P CAIXA'!K183="EXEC.","",IF('ORÇ.GLOBAL P CAIXA'!H183&gt;0,'ORÇ.GLOBAL P CAIXA'!H183,""))</f>
        <v/>
      </c>
      <c r="I183" s="509" t="str">
        <f aca="false">IF('ORÇ.GLOBAL P CAIXA'!K183="EXEC.","",IF('ORÇ.GLOBAL P CAIXA'!I183&gt;0,'ORÇ.GLOBAL P CAIXA'!I183,""))</f>
        <v/>
      </c>
      <c r="J183" s="510" t="str">
        <f aca="false">IF('ORÇ.GLOBAL P CAIXA'!K183="EXEC.","",IF('ORÇ.GLOBAL P CAIXA'!J183&gt;0,'ORÇ.GLOBAL P CAIXA'!J183,""))</f>
        <v/>
      </c>
      <c r="K183" s="115"/>
      <c r="L183" s="168" t="str">
        <f aca="false">IF(B183&gt;0,"ok","ocultar")</f>
        <v>ocultar</v>
      </c>
      <c r="M183" s="511" t="n">
        <f aca="false">ROUND(IF($O183&lt;&gt;0,$O183*(INFORMAÇÕES!$T$113/INFORMAÇÕES!$T$117),0),2)</f>
        <v>0</v>
      </c>
      <c r="N183" s="511" t="n">
        <f aca="false">ROUND(IF($O183&lt;&gt;0,$O183*(INFORMAÇÕES!$T$114/INFORMAÇÕES!$T$117),0),2)</f>
        <v>0</v>
      </c>
      <c r="O183" s="512" t="n">
        <f aca="false">IF(E183=0,G183,0)</f>
        <v>0</v>
      </c>
      <c r="Q183" s="88"/>
      <c r="R183" s="163" t="n">
        <f aca="false">IF(E183&lt;&gt;0,G183,0)</f>
        <v>0</v>
      </c>
      <c r="S183" s="157" t="n">
        <f aca="false">IF(B183=0,S182,IF(ISNONTEXT(B183)=TRUE(),INT(B183),INT(LEFT(B183,FIND(".",B183)-1))))</f>
        <v>3</v>
      </c>
      <c r="T183" s="157" t="str">
        <f aca="false">IF(T184=1,1,IF(B183&lt;&gt;0,1,IF(C183&lt;&gt;0,1,IF(D183&lt;&gt;0,1,IF('ORÇ.GLOBAL REF.'!E183&lt;&gt;0,1,"")))))</f>
        <v/>
      </c>
      <c r="U183" s="157" t="str">
        <f aca="false">IF(S183=0," ",IF(S183&lt;&gt;S182,S183," "))</f>
        <v> </v>
      </c>
      <c r="V183" s="180"/>
    </row>
    <row r="184" s="174" customFormat="true" ht="14.25" hidden="false" customHeight="false" outlineLevel="0" collapsed="false">
      <c r="A184" s="159" t="n">
        <v>173</v>
      </c>
      <c r="B184" s="160" t="n">
        <f aca="false">IF('ORÇ.GLOBAL P CAIXA'!K184="EXEC.",0,'ORÇ.GLOBAL P CAIXA'!M184)</f>
        <v>0</v>
      </c>
      <c r="C184" s="161" t="n">
        <f aca="false">IF('ORÇ.GLOBAL P CAIXA'!K184="EXEC.",0,'ORÇ.GLOBAL P CAIXA'!O184)</f>
        <v>0</v>
      </c>
      <c r="D184" s="162" t="n">
        <f aca="false">IF('ORÇ.GLOBAL P CAIXA'!K184="EXEC.",0,'ORÇ.GLOBAL P CAIXA'!P184)</f>
        <v>0</v>
      </c>
      <c r="E184" s="163" t="n">
        <f aca="false">IF('ORÇ.GLOBAL P CAIXA'!K184="EXEC.",0,ROUND('ORÇ.GLOBAL P CAIXA'!Q184,2))</f>
        <v>0</v>
      </c>
      <c r="F184" s="163" t="n">
        <f aca="false">IF('ORÇ.GLOBAL P CAIXA'!K184="EXEC.",0,TRUNC((1+(IF(OR(H184=0,H184=""),'BDI REF.'!$K$5,CHOOSE(H184,'BDI REF.'!$K$5,'BDI REF.'!$K$6,'BDI REF.'!$K$7))))*'ORÇ.GLOBAL P CAIXA'!R184,2))</f>
        <v>0</v>
      </c>
      <c r="G184" s="163" t="n">
        <f aca="false">IF('ORÇ.GLOBAL P CAIXA'!K184="EXEC.",0,IF(E184&lt;&gt;0,ROUND(E184*F184,2),IF(R184=0,(SUMIF($S$12:$S$1011,B184,$R$12:$R$1011)),R184)))</f>
        <v>0</v>
      </c>
      <c r="H184" s="509" t="str">
        <f aca="false">IF('ORÇ.GLOBAL P CAIXA'!K184="EXEC.","",IF('ORÇ.GLOBAL P CAIXA'!H184&gt;0,'ORÇ.GLOBAL P CAIXA'!H184,""))</f>
        <v/>
      </c>
      <c r="I184" s="509" t="str">
        <f aca="false">IF('ORÇ.GLOBAL P CAIXA'!K184="EXEC.","",IF('ORÇ.GLOBAL P CAIXA'!I184&gt;0,'ORÇ.GLOBAL P CAIXA'!I184,""))</f>
        <v/>
      </c>
      <c r="J184" s="510" t="str">
        <f aca="false">IF('ORÇ.GLOBAL P CAIXA'!K184="EXEC.","",IF('ORÇ.GLOBAL P CAIXA'!J184&gt;0,'ORÇ.GLOBAL P CAIXA'!J184,""))</f>
        <v/>
      </c>
      <c r="K184" s="115"/>
      <c r="L184" s="168" t="str">
        <f aca="false">IF(B184&gt;0,"ok","ocultar")</f>
        <v>ocultar</v>
      </c>
      <c r="M184" s="511" t="n">
        <f aca="false">ROUND(IF($O184&lt;&gt;0,$O184*(INFORMAÇÕES!$T$113/INFORMAÇÕES!$T$117),0),2)</f>
        <v>0</v>
      </c>
      <c r="N184" s="511" t="n">
        <f aca="false">ROUND(IF($O184&lt;&gt;0,$O184*(INFORMAÇÕES!$T$114/INFORMAÇÕES!$T$117),0),2)</f>
        <v>0</v>
      </c>
      <c r="O184" s="512" t="n">
        <f aca="false">IF(E184=0,G184,0)</f>
        <v>0</v>
      </c>
      <c r="Q184" s="88"/>
      <c r="R184" s="163" t="n">
        <f aca="false">IF(E184&lt;&gt;0,G184,0)</f>
        <v>0</v>
      </c>
      <c r="S184" s="157" t="n">
        <f aca="false">IF(B184=0,S183,IF(ISNONTEXT(B184)=TRUE(),INT(B184),INT(LEFT(B184,FIND(".",B184)-1))))</f>
        <v>3</v>
      </c>
      <c r="T184" s="157" t="str">
        <f aca="false">IF(T185=1,1,IF(B184&lt;&gt;0,1,IF(C184&lt;&gt;0,1,IF(D184&lt;&gt;0,1,IF('ORÇ.GLOBAL REF.'!E184&lt;&gt;0,1,"")))))</f>
        <v/>
      </c>
      <c r="U184" s="157" t="str">
        <f aca="false">IF(S184=0," ",IF(S184&lt;&gt;S183,S184," "))</f>
        <v> </v>
      </c>
      <c r="V184" s="180"/>
    </row>
    <row r="185" s="174" customFormat="true" ht="14.25" hidden="false" customHeight="false" outlineLevel="0" collapsed="false">
      <c r="A185" s="159" t="n">
        <v>174</v>
      </c>
      <c r="B185" s="160" t="n">
        <f aca="false">IF('ORÇ.GLOBAL P CAIXA'!K185="EXEC.",0,'ORÇ.GLOBAL P CAIXA'!M185)</f>
        <v>0</v>
      </c>
      <c r="C185" s="161" t="n">
        <f aca="false">IF('ORÇ.GLOBAL P CAIXA'!K185="EXEC.",0,'ORÇ.GLOBAL P CAIXA'!O185)</f>
        <v>0</v>
      </c>
      <c r="D185" s="162" t="n">
        <f aca="false">IF('ORÇ.GLOBAL P CAIXA'!K185="EXEC.",0,'ORÇ.GLOBAL P CAIXA'!P185)</f>
        <v>0</v>
      </c>
      <c r="E185" s="163" t="n">
        <f aca="false">IF('ORÇ.GLOBAL P CAIXA'!K185="EXEC.",0,ROUND('ORÇ.GLOBAL P CAIXA'!Q185,2))</f>
        <v>0</v>
      </c>
      <c r="F185" s="163" t="n">
        <f aca="false">IF('ORÇ.GLOBAL P CAIXA'!K185="EXEC.",0,TRUNC((1+(IF(OR(H185=0,H185=""),'BDI REF.'!$K$5,CHOOSE(H185,'BDI REF.'!$K$5,'BDI REF.'!$K$6,'BDI REF.'!$K$7))))*'ORÇ.GLOBAL P CAIXA'!R185,2))</f>
        <v>0</v>
      </c>
      <c r="G185" s="163" t="n">
        <f aca="false">IF('ORÇ.GLOBAL P CAIXA'!K185="EXEC.",0,IF(E185&lt;&gt;0,ROUND(E185*F185,2),IF(R185=0,(SUMIF($S$12:$S$1011,B185,$R$12:$R$1011)),R185)))</f>
        <v>0</v>
      </c>
      <c r="H185" s="509" t="str">
        <f aca="false">IF('ORÇ.GLOBAL P CAIXA'!K185="EXEC.","",IF('ORÇ.GLOBAL P CAIXA'!H185&gt;0,'ORÇ.GLOBAL P CAIXA'!H185,""))</f>
        <v/>
      </c>
      <c r="I185" s="509" t="str">
        <f aca="false">IF('ORÇ.GLOBAL P CAIXA'!K185="EXEC.","",IF('ORÇ.GLOBAL P CAIXA'!I185&gt;0,'ORÇ.GLOBAL P CAIXA'!I185,""))</f>
        <v/>
      </c>
      <c r="J185" s="510" t="str">
        <f aca="false">IF('ORÇ.GLOBAL P CAIXA'!K185="EXEC.","",IF('ORÇ.GLOBAL P CAIXA'!J185&gt;0,'ORÇ.GLOBAL P CAIXA'!J185,""))</f>
        <v/>
      </c>
      <c r="K185" s="115"/>
      <c r="L185" s="168" t="str">
        <f aca="false">IF(B185&gt;0,"ok","ocultar")</f>
        <v>ocultar</v>
      </c>
      <c r="M185" s="511" t="n">
        <f aca="false">ROUND(IF($O185&lt;&gt;0,$O185*(INFORMAÇÕES!$T$113/INFORMAÇÕES!$T$117),0),2)</f>
        <v>0</v>
      </c>
      <c r="N185" s="511" t="n">
        <f aca="false">ROUND(IF($O185&lt;&gt;0,$O185*(INFORMAÇÕES!$T$114/INFORMAÇÕES!$T$117),0),2)</f>
        <v>0</v>
      </c>
      <c r="O185" s="512" t="n">
        <f aca="false">IF(E185=0,G185,0)</f>
        <v>0</v>
      </c>
      <c r="Q185" s="88"/>
      <c r="R185" s="163" t="n">
        <f aca="false">IF(E185&lt;&gt;0,G185,0)</f>
        <v>0</v>
      </c>
      <c r="S185" s="157" t="n">
        <f aca="false">IF(B185=0,S184,IF(ISNONTEXT(B185)=TRUE(),INT(B185),INT(LEFT(B185,FIND(".",B185)-1))))</f>
        <v>3</v>
      </c>
      <c r="T185" s="157" t="str">
        <f aca="false">IF(T186=1,1,IF(B185&lt;&gt;0,1,IF(C185&lt;&gt;0,1,IF(D185&lt;&gt;0,1,IF('ORÇ.GLOBAL REF.'!E185&lt;&gt;0,1,"")))))</f>
        <v/>
      </c>
      <c r="U185" s="157" t="str">
        <f aca="false">IF(S185=0," ",IF(S185&lt;&gt;S184,S185," "))</f>
        <v> </v>
      </c>
      <c r="V185" s="180"/>
    </row>
    <row r="186" s="174" customFormat="true" ht="14.25" hidden="false" customHeight="false" outlineLevel="0" collapsed="false">
      <c r="A186" s="159" t="n">
        <v>175</v>
      </c>
      <c r="B186" s="160" t="n">
        <f aca="false">IF('ORÇ.GLOBAL P CAIXA'!K186="EXEC.",0,'ORÇ.GLOBAL P CAIXA'!M186)</f>
        <v>0</v>
      </c>
      <c r="C186" s="161" t="n">
        <f aca="false">IF('ORÇ.GLOBAL P CAIXA'!K186="EXEC.",0,'ORÇ.GLOBAL P CAIXA'!O186)</f>
        <v>0</v>
      </c>
      <c r="D186" s="162" t="n">
        <f aca="false">IF('ORÇ.GLOBAL P CAIXA'!K186="EXEC.",0,'ORÇ.GLOBAL P CAIXA'!P186)</f>
        <v>0</v>
      </c>
      <c r="E186" s="163" t="n">
        <f aca="false">IF('ORÇ.GLOBAL P CAIXA'!K186="EXEC.",0,ROUND('ORÇ.GLOBAL P CAIXA'!Q186,2))</f>
        <v>0</v>
      </c>
      <c r="F186" s="163" t="n">
        <f aca="false">IF('ORÇ.GLOBAL P CAIXA'!K186="EXEC.",0,TRUNC((1+(IF(OR(H186=0,H186=""),'BDI REF.'!$K$5,CHOOSE(H186,'BDI REF.'!$K$5,'BDI REF.'!$K$6,'BDI REF.'!$K$7))))*'ORÇ.GLOBAL P CAIXA'!R186,2))</f>
        <v>0</v>
      </c>
      <c r="G186" s="163" t="n">
        <f aca="false">IF('ORÇ.GLOBAL P CAIXA'!K186="EXEC.",0,IF(E186&lt;&gt;0,ROUND(E186*F186,2),IF(R186=0,(SUMIF($S$12:$S$1011,B186,$R$12:$R$1011)),R186)))</f>
        <v>0</v>
      </c>
      <c r="H186" s="509" t="str">
        <f aca="false">IF('ORÇ.GLOBAL P CAIXA'!K186="EXEC.","",IF('ORÇ.GLOBAL P CAIXA'!H186&gt;0,'ORÇ.GLOBAL P CAIXA'!H186,""))</f>
        <v/>
      </c>
      <c r="I186" s="509" t="str">
        <f aca="false">IF('ORÇ.GLOBAL P CAIXA'!K186="EXEC.","",IF('ORÇ.GLOBAL P CAIXA'!I186&gt;0,'ORÇ.GLOBAL P CAIXA'!I186,""))</f>
        <v/>
      </c>
      <c r="J186" s="510" t="str">
        <f aca="false">IF('ORÇ.GLOBAL P CAIXA'!K186="EXEC.","",IF('ORÇ.GLOBAL P CAIXA'!J186&gt;0,'ORÇ.GLOBAL P CAIXA'!J186,""))</f>
        <v/>
      </c>
      <c r="K186" s="115"/>
      <c r="L186" s="168" t="str">
        <f aca="false">IF(B186&gt;0,"ok","ocultar")</f>
        <v>ocultar</v>
      </c>
      <c r="M186" s="511" t="n">
        <f aca="false">ROUND(IF($O186&lt;&gt;0,$O186*(INFORMAÇÕES!$T$113/INFORMAÇÕES!$T$117),0),2)</f>
        <v>0</v>
      </c>
      <c r="N186" s="511" t="n">
        <f aca="false">ROUND(IF($O186&lt;&gt;0,$O186*(INFORMAÇÕES!$T$114/INFORMAÇÕES!$T$117),0),2)</f>
        <v>0</v>
      </c>
      <c r="O186" s="512" t="n">
        <f aca="false">IF(E186=0,G186,0)</f>
        <v>0</v>
      </c>
      <c r="Q186" s="88"/>
      <c r="R186" s="163" t="n">
        <f aca="false">IF(E186&lt;&gt;0,G186,0)</f>
        <v>0</v>
      </c>
      <c r="S186" s="157" t="n">
        <f aca="false">IF(B186=0,S185,IF(ISNONTEXT(B186)=TRUE(),INT(B186),INT(LEFT(B186,FIND(".",B186)-1))))</f>
        <v>3</v>
      </c>
      <c r="T186" s="157" t="str">
        <f aca="false">IF(T187=1,1,IF(B186&lt;&gt;0,1,IF(C186&lt;&gt;0,1,IF(D186&lt;&gt;0,1,IF('ORÇ.GLOBAL REF.'!E186&lt;&gt;0,1,"")))))</f>
        <v/>
      </c>
      <c r="U186" s="157" t="str">
        <f aca="false">IF(S186=0," ",IF(S186&lt;&gt;S185,S186," "))</f>
        <v> </v>
      </c>
      <c r="V186" s="180"/>
    </row>
    <row r="187" s="174" customFormat="true" ht="14.25" hidden="false" customHeight="false" outlineLevel="0" collapsed="false">
      <c r="A187" s="159" t="n">
        <v>176</v>
      </c>
      <c r="B187" s="160" t="n">
        <f aca="false">IF('ORÇ.GLOBAL P CAIXA'!K187="EXEC.",0,'ORÇ.GLOBAL P CAIXA'!M187)</f>
        <v>0</v>
      </c>
      <c r="C187" s="161" t="n">
        <f aca="false">IF('ORÇ.GLOBAL P CAIXA'!K187="EXEC.",0,'ORÇ.GLOBAL P CAIXA'!O187)</f>
        <v>0</v>
      </c>
      <c r="D187" s="162" t="n">
        <f aca="false">IF('ORÇ.GLOBAL P CAIXA'!K187="EXEC.",0,'ORÇ.GLOBAL P CAIXA'!P187)</f>
        <v>0</v>
      </c>
      <c r="E187" s="163" t="n">
        <f aca="false">IF('ORÇ.GLOBAL P CAIXA'!K187="EXEC.",0,ROUND('ORÇ.GLOBAL P CAIXA'!Q187,2))</f>
        <v>0</v>
      </c>
      <c r="F187" s="163" t="n">
        <f aca="false">IF('ORÇ.GLOBAL P CAIXA'!K187="EXEC.",0,TRUNC((1+(IF(OR(H187=0,H187=""),'BDI REF.'!$K$5,CHOOSE(H187,'BDI REF.'!$K$5,'BDI REF.'!$K$6,'BDI REF.'!$K$7))))*'ORÇ.GLOBAL P CAIXA'!R187,2))</f>
        <v>0</v>
      </c>
      <c r="G187" s="163" t="n">
        <f aca="false">IF('ORÇ.GLOBAL P CAIXA'!K187="EXEC.",0,IF(E187&lt;&gt;0,ROUND(E187*F187,2),IF(R187=0,(SUMIF($S$12:$S$1011,B187,$R$12:$R$1011)),R187)))</f>
        <v>0</v>
      </c>
      <c r="H187" s="509" t="str">
        <f aca="false">IF('ORÇ.GLOBAL P CAIXA'!K187="EXEC.","",IF('ORÇ.GLOBAL P CAIXA'!H187&gt;0,'ORÇ.GLOBAL P CAIXA'!H187,""))</f>
        <v/>
      </c>
      <c r="I187" s="509" t="str">
        <f aca="false">IF('ORÇ.GLOBAL P CAIXA'!K187="EXEC.","",IF('ORÇ.GLOBAL P CAIXA'!I187&gt;0,'ORÇ.GLOBAL P CAIXA'!I187,""))</f>
        <v/>
      </c>
      <c r="J187" s="510" t="str">
        <f aca="false">IF('ORÇ.GLOBAL P CAIXA'!K187="EXEC.","",IF('ORÇ.GLOBAL P CAIXA'!J187&gt;0,'ORÇ.GLOBAL P CAIXA'!J187,""))</f>
        <v/>
      </c>
      <c r="K187" s="115"/>
      <c r="L187" s="168" t="str">
        <f aca="false">IF(B187&gt;0,"ok","ocultar")</f>
        <v>ocultar</v>
      </c>
      <c r="M187" s="511" t="n">
        <f aca="false">ROUND(IF($O187&lt;&gt;0,$O187*(INFORMAÇÕES!$T$113/INFORMAÇÕES!$T$117),0),2)</f>
        <v>0</v>
      </c>
      <c r="N187" s="511" t="n">
        <f aca="false">ROUND(IF($O187&lt;&gt;0,$O187*(INFORMAÇÕES!$T$114/INFORMAÇÕES!$T$117),0),2)</f>
        <v>0</v>
      </c>
      <c r="O187" s="512" t="n">
        <f aca="false">IF(E187=0,G187,0)</f>
        <v>0</v>
      </c>
      <c r="Q187" s="88"/>
      <c r="R187" s="163" t="n">
        <f aca="false">IF(E187&lt;&gt;0,G187,0)</f>
        <v>0</v>
      </c>
      <c r="S187" s="157" t="n">
        <f aca="false">IF(B187=0,S186,IF(ISNONTEXT(B187)=TRUE(),INT(B187),INT(LEFT(B187,FIND(".",B187)-1))))</f>
        <v>3</v>
      </c>
      <c r="T187" s="157" t="str">
        <f aca="false">IF(T188=1,1,IF(B187&lt;&gt;0,1,IF(C187&lt;&gt;0,1,IF(D187&lt;&gt;0,1,IF('ORÇ.GLOBAL REF.'!E187&lt;&gt;0,1,"")))))</f>
        <v/>
      </c>
      <c r="U187" s="157" t="str">
        <f aca="false">IF(S187=0," ",IF(S187&lt;&gt;S186,S187," "))</f>
        <v> </v>
      </c>
      <c r="V187" s="180"/>
    </row>
    <row r="188" s="174" customFormat="true" ht="14.25" hidden="false" customHeight="false" outlineLevel="0" collapsed="false">
      <c r="A188" s="159" t="n">
        <v>177</v>
      </c>
      <c r="B188" s="160" t="n">
        <f aca="false">IF('ORÇ.GLOBAL P CAIXA'!K188="EXEC.",0,'ORÇ.GLOBAL P CAIXA'!M188)</f>
        <v>0</v>
      </c>
      <c r="C188" s="161" t="n">
        <f aca="false">IF('ORÇ.GLOBAL P CAIXA'!K188="EXEC.",0,'ORÇ.GLOBAL P CAIXA'!O188)</f>
        <v>0</v>
      </c>
      <c r="D188" s="162" t="n">
        <f aca="false">IF('ORÇ.GLOBAL P CAIXA'!K188="EXEC.",0,'ORÇ.GLOBAL P CAIXA'!P188)</f>
        <v>0</v>
      </c>
      <c r="E188" s="163" t="n">
        <f aca="false">IF('ORÇ.GLOBAL P CAIXA'!K188="EXEC.",0,ROUND('ORÇ.GLOBAL P CAIXA'!Q188,2))</f>
        <v>0</v>
      </c>
      <c r="F188" s="163" t="n">
        <f aca="false">IF('ORÇ.GLOBAL P CAIXA'!K188="EXEC.",0,TRUNC((1+(IF(OR(H188=0,H188=""),'BDI REF.'!$K$5,CHOOSE(H188,'BDI REF.'!$K$5,'BDI REF.'!$K$6,'BDI REF.'!$K$7))))*'ORÇ.GLOBAL P CAIXA'!R188,2))</f>
        <v>0</v>
      </c>
      <c r="G188" s="163" t="n">
        <f aca="false">IF('ORÇ.GLOBAL P CAIXA'!K188="EXEC.",0,IF(E188&lt;&gt;0,ROUND(E188*F188,2),IF(R188=0,(SUMIF($S$12:$S$1011,B188,$R$12:$R$1011)),R188)))</f>
        <v>0</v>
      </c>
      <c r="H188" s="509" t="str">
        <f aca="false">IF('ORÇ.GLOBAL P CAIXA'!K188="EXEC.","",IF('ORÇ.GLOBAL P CAIXA'!H188&gt;0,'ORÇ.GLOBAL P CAIXA'!H188,""))</f>
        <v/>
      </c>
      <c r="I188" s="509" t="str">
        <f aca="false">IF('ORÇ.GLOBAL P CAIXA'!K188="EXEC.","",IF('ORÇ.GLOBAL P CAIXA'!I188&gt;0,'ORÇ.GLOBAL P CAIXA'!I188,""))</f>
        <v/>
      </c>
      <c r="J188" s="510" t="str">
        <f aca="false">IF('ORÇ.GLOBAL P CAIXA'!K188="EXEC.","",IF('ORÇ.GLOBAL P CAIXA'!J188&gt;0,'ORÇ.GLOBAL P CAIXA'!J188,""))</f>
        <v/>
      </c>
      <c r="K188" s="115"/>
      <c r="L188" s="168" t="str">
        <f aca="false">IF(B188&gt;0,"ok","ocultar")</f>
        <v>ocultar</v>
      </c>
      <c r="M188" s="511" t="n">
        <f aca="false">ROUND(IF($O188&lt;&gt;0,$O188*(INFORMAÇÕES!$T$113/INFORMAÇÕES!$T$117),0),2)</f>
        <v>0</v>
      </c>
      <c r="N188" s="511" t="n">
        <f aca="false">ROUND(IF($O188&lt;&gt;0,$O188*(INFORMAÇÕES!$T$114/INFORMAÇÕES!$T$117),0),2)</f>
        <v>0</v>
      </c>
      <c r="O188" s="512" t="n">
        <f aca="false">IF(E188=0,G188,0)</f>
        <v>0</v>
      </c>
      <c r="Q188" s="88"/>
      <c r="R188" s="163" t="n">
        <f aca="false">IF(E188&lt;&gt;0,G188,0)</f>
        <v>0</v>
      </c>
      <c r="S188" s="157" t="n">
        <f aca="false">IF(B188=0,S187,IF(ISNONTEXT(B188)=TRUE(),INT(B188),INT(LEFT(B188,FIND(".",B188)-1))))</f>
        <v>3</v>
      </c>
      <c r="T188" s="157" t="str">
        <f aca="false">IF(T189=1,1,IF(B188&lt;&gt;0,1,IF(C188&lt;&gt;0,1,IF(D188&lt;&gt;0,1,IF('ORÇ.GLOBAL REF.'!E188&lt;&gt;0,1,"")))))</f>
        <v/>
      </c>
      <c r="U188" s="157" t="str">
        <f aca="false">IF(S188=0," ",IF(S188&lt;&gt;S187,S188," "))</f>
        <v> </v>
      </c>
      <c r="V188" s="180"/>
    </row>
    <row r="189" s="174" customFormat="true" ht="14.25" hidden="false" customHeight="false" outlineLevel="0" collapsed="false">
      <c r="A189" s="159" t="n">
        <v>178</v>
      </c>
      <c r="B189" s="160" t="n">
        <f aca="false">IF('ORÇ.GLOBAL P CAIXA'!K189="EXEC.",0,'ORÇ.GLOBAL P CAIXA'!M189)</f>
        <v>0</v>
      </c>
      <c r="C189" s="161" t="n">
        <f aca="false">IF('ORÇ.GLOBAL P CAIXA'!K189="EXEC.",0,'ORÇ.GLOBAL P CAIXA'!O189)</f>
        <v>0</v>
      </c>
      <c r="D189" s="162" t="n">
        <f aca="false">IF('ORÇ.GLOBAL P CAIXA'!K189="EXEC.",0,'ORÇ.GLOBAL P CAIXA'!P189)</f>
        <v>0</v>
      </c>
      <c r="E189" s="163" t="n">
        <f aca="false">IF('ORÇ.GLOBAL P CAIXA'!K189="EXEC.",0,ROUND('ORÇ.GLOBAL P CAIXA'!Q189,2))</f>
        <v>0</v>
      </c>
      <c r="F189" s="163" t="n">
        <f aca="false">IF('ORÇ.GLOBAL P CAIXA'!K189="EXEC.",0,TRUNC((1+(IF(OR(H189=0,H189=""),'BDI REF.'!$K$5,CHOOSE(H189,'BDI REF.'!$K$5,'BDI REF.'!$K$6,'BDI REF.'!$K$7))))*'ORÇ.GLOBAL P CAIXA'!R189,2))</f>
        <v>0</v>
      </c>
      <c r="G189" s="163" t="n">
        <f aca="false">IF('ORÇ.GLOBAL P CAIXA'!K189="EXEC.",0,IF(E189&lt;&gt;0,ROUND(E189*F189,2),IF(R189=0,(SUMIF($S$12:$S$1011,B189,$R$12:$R$1011)),R189)))</f>
        <v>0</v>
      </c>
      <c r="H189" s="509" t="str">
        <f aca="false">IF('ORÇ.GLOBAL P CAIXA'!K189="EXEC.","",IF('ORÇ.GLOBAL P CAIXA'!H189&gt;0,'ORÇ.GLOBAL P CAIXA'!H189,""))</f>
        <v/>
      </c>
      <c r="I189" s="509" t="str">
        <f aca="false">IF('ORÇ.GLOBAL P CAIXA'!K189="EXEC.","",IF('ORÇ.GLOBAL P CAIXA'!I189&gt;0,'ORÇ.GLOBAL P CAIXA'!I189,""))</f>
        <v/>
      </c>
      <c r="J189" s="510" t="str">
        <f aca="false">IF('ORÇ.GLOBAL P CAIXA'!K189="EXEC.","",IF('ORÇ.GLOBAL P CAIXA'!J189&gt;0,'ORÇ.GLOBAL P CAIXA'!J189,""))</f>
        <v/>
      </c>
      <c r="K189" s="115"/>
      <c r="L189" s="168" t="str">
        <f aca="false">IF(B189&gt;0,"ok","ocultar")</f>
        <v>ocultar</v>
      </c>
      <c r="M189" s="511" t="n">
        <f aca="false">ROUND(IF($O189&lt;&gt;0,$O189*(INFORMAÇÕES!$T$113/INFORMAÇÕES!$T$117),0),2)</f>
        <v>0</v>
      </c>
      <c r="N189" s="511" t="n">
        <f aca="false">ROUND(IF($O189&lt;&gt;0,$O189*(INFORMAÇÕES!$T$114/INFORMAÇÕES!$T$117),0),2)</f>
        <v>0</v>
      </c>
      <c r="O189" s="512" t="n">
        <f aca="false">IF(E189=0,G189,0)</f>
        <v>0</v>
      </c>
      <c r="Q189" s="88"/>
      <c r="R189" s="163" t="n">
        <f aca="false">IF(E189&lt;&gt;0,G189,0)</f>
        <v>0</v>
      </c>
      <c r="S189" s="157" t="n">
        <f aca="false">IF(B189=0,S188,IF(ISNONTEXT(B189)=TRUE(),INT(B189),INT(LEFT(B189,FIND(".",B189)-1))))</f>
        <v>3</v>
      </c>
      <c r="T189" s="157" t="str">
        <f aca="false">IF(T190=1,1,IF(B189&lt;&gt;0,1,IF(C189&lt;&gt;0,1,IF(D189&lt;&gt;0,1,IF('ORÇ.GLOBAL REF.'!E189&lt;&gt;0,1,"")))))</f>
        <v/>
      </c>
      <c r="U189" s="157" t="str">
        <f aca="false">IF(S189=0," ",IF(S189&lt;&gt;S188,S189," "))</f>
        <v> </v>
      </c>
      <c r="V189" s="180"/>
    </row>
    <row r="190" s="174" customFormat="true" ht="14.25" hidden="false" customHeight="false" outlineLevel="0" collapsed="false">
      <c r="A190" s="159" t="n">
        <v>179</v>
      </c>
      <c r="B190" s="160" t="n">
        <f aca="false">IF('ORÇ.GLOBAL P CAIXA'!K190="EXEC.",0,'ORÇ.GLOBAL P CAIXA'!M190)</f>
        <v>0</v>
      </c>
      <c r="C190" s="161" t="n">
        <f aca="false">IF('ORÇ.GLOBAL P CAIXA'!K190="EXEC.",0,'ORÇ.GLOBAL P CAIXA'!O190)</f>
        <v>0</v>
      </c>
      <c r="D190" s="162" t="n">
        <f aca="false">IF('ORÇ.GLOBAL P CAIXA'!K190="EXEC.",0,'ORÇ.GLOBAL P CAIXA'!P190)</f>
        <v>0</v>
      </c>
      <c r="E190" s="163" t="n">
        <f aca="false">IF('ORÇ.GLOBAL P CAIXA'!K190="EXEC.",0,ROUND('ORÇ.GLOBAL P CAIXA'!Q190,2))</f>
        <v>0</v>
      </c>
      <c r="F190" s="163" t="n">
        <f aca="false">IF('ORÇ.GLOBAL P CAIXA'!K190="EXEC.",0,TRUNC((1+(IF(OR(H190=0,H190=""),'BDI REF.'!$K$5,CHOOSE(H190,'BDI REF.'!$K$5,'BDI REF.'!$K$6,'BDI REF.'!$K$7))))*'ORÇ.GLOBAL P CAIXA'!R190,2))</f>
        <v>0</v>
      </c>
      <c r="G190" s="163" t="n">
        <f aca="false">IF('ORÇ.GLOBAL P CAIXA'!K190="EXEC.",0,IF(E190&lt;&gt;0,ROUND(E190*F190,2),IF(R190=0,(SUMIF($S$12:$S$1011,B190,$R$12:$R$1011)),R190)))</f>
        <v>0</v>
      </c>
      <c r="H190" s="509" t="str">
        <f aca="false">IF('ORÇ.GLOBAL P CAIXA'!K190="EXEC.","",IF('ORÇ.GLOBAL P CAIXA'!H190&gt;0,'ORÇ.GLOBAL P CAIXA'!H190,""))</f>
        <v/>
      </c>
      <c r="I190" s="509" t="str">
        <f aca="false">IF('ORÇ.GLOBAL P CAIXA'!K190="EXEC.","",IF('ORÇ.GLOBAL P CAIXA'!I190&gt;0,'ORÇ.GLOBAL P CAIXA'!I190,""))</f>
        <v/>
      </c>
      <c r="J190" s="510" t="str">
        <f aca="false">IF('ORÇ.GLOBAL P CAIXA'!K190="EXEC.","",IF('ORÇ.GLOBAL P CAIXA'!J190&gt;0,'ORÇ.GLOBAL P CAIXA'!J190,""))</f>
        <v/>
      </c>
      <c r="K190" s="115"/>
      <c r="L190" s="168" t="str">
        <f aca="false">IF(B190&gt;0,"ok","ocultar")</f>
        <v>ocultar</v>
      </c>
      <c r="M190" s="511" t="n">
        <f aca="false">ROUND(IF($O190&lt;&gt;0,$O190*(INFORMAÇÕES!$T$113/INFORMAÇÕES!$T$117),0),2)</f>
        <v>0</v>
      </c>
      <c r="N190" s="511" t="n">
        <f aca="false">ROUND(IF($O190&lt;&gt;0,$O190*(INFORMAÇÕES!$T$114/INFORMAÇÕES!$T$117),0),2)</f>
        <v>0</v>
      </c>
      <c r="O190" s="512" t="n">
        <f aca="false">IF(E190=0,G190,0)</f>
        <v>0</v>
      </c>
      <c r="Q190" s="88"/>
      <c r="R190" s="163" t="n">
        <f aca="false">IF(E190&lt;&gt;0,G190,0)</f>
        <v>0</v>
      </c>
      <c r="S190" s="157" t="n">
        <f aca="false">IF(B190=0,S189,IF(ISNONTEXT(B190)=TRUE(),INT(B190),INT(LEFT(B190,FIND(".",B190)-1))))</f>
        <v>3</v>
      </c>
      <c r="T190" s="157" t="str">
        <f aca="false">IF(T191=1,1,IF(B190&lt;&gt;0,1,IF(C190&lt;&gt;0,1,IF(D190&lt;&gt;0,1,IF('ORÇ.GLOBAL REF.'!E190&lt;&gt;0,1,"")))))</f>
        <v/>
      </c>
      <c r="U190" s="157" t="str">
        <f aca="false">IF(S190=0," ",IF(S190&lt;&gt;S189,S190," "))</f>
        <v> </v>
      </c>
      <c r="V190" s="180"/>
    </row>
    <row r="191" s="174" customFormat="true" ht="14.25" hidden="false" customHeight="false" outlineLevel="0" collapsed="false">
      <c r="A191" s="159" t="n">
        <v>180</v>
      </c>
      <c r="B191" s="160" t="n">
        <f aca="false">IF('ORÇ.GLOBAL P CAIXA'!K191="EXEC.",0,'ORÇ.GLOBAL P CAIXA'!M191)</f>
        <v>0</v>
      </c>
      <c r="C191" s="161" t="n">
        <f aca="false">IF('ORÇ.GLOBAL P CAIXA'!K191="EXEC.",0,'ORÇ.GLOBAL P CAIXA'!O191)</f>
        <v>0</v>
      </c>
      <c r="D191" s="162" t="n">
        <f aca="false">IF('ORÇ.GLOBAL P CAIXA'!K191="EXEC.",0,'ORÇ.GLOBAL P CAIXA'!P191)</f>
        <v>0</v>
      </c>
      <c r="E191" s="163" t="n">
        <f aca="false">IF('ORÇ.GLOBAL P CAIXA'!K191="EXEC.",0,ROUND('ORÇ.GLOBAL P CAIXA'!Q191,2))</f>
        <v>0</v>
      </c>
      <c r="F191" s="163" t="n">
        <f aca="false">IF('ORÇ.GLOBAL P CAIXA'!K191="EXEC.",0,TRUNC((1+(IF(OR(H191=0,H191=""),'BDI REF.'!$K$5,CHOOSE(H191,'BDI REF.'!$K$5,'BDI REF.'!$K$6,'BDI REF.'!$K$7))))*'ORÇ.GLOBAL P CAIXA'!R191,2))</f>
        <v>0</v>
      </c>
      <c r="G191" s="163" t="n">
        <f aca="false">IF('ORÇ.GLOBAL P CAIXA'!K191="EXEC.",0,IF(E191&lt;&gt;0,ROUND(E191*F191,2),IF(R191=0,(SUMIF($S$12:$S$1011,B191,$R$12:$R$1011)),R191)))</f>
        <v>0</v>
      </c>
      <c r="H191" s="509" t="str">
        <f aca="false">IF('ORÇ.GLOBAL P CAIXA'!K191="EXEC.","",IF('ORÇ.GLOBAL P CAIXA'!H191&gt;0,'ORÇ.GLOBAL P CAIXA'!H191,""))</f>
        <v/>
      </c>
      <c r="I191" s="509" t="str">
        <f aca="false">IF('ORÇ.GLOBAL P CAIXA'!K191="EXEC.","",IF('ORÇ.GLOBAL P CAIXA'!I191&gt;0,'ORÇ.GLOBAL P CAIXA'!I191,""))</f>
        <v/>
      </c>
      <c r="J191" s="510" t="str">
        <f aca="false">IF('ORÇ.GLOBAL P CAIXA'!K191="EXEC.","",IF('ORÇ.GLOBAL P CAIXA'!J191&gt;0,'ORÇ.GLOBAL P CAIXA'!J191,""))</f>
        <v/>
      </c>
      <c r="K191" s="115"/>
      <c r="L191" s="168" t="str">
        <f aca="false">IF(B191&gt;0,"ok","ocultar")</f>
        <v>ocultar</v>
      </c>
      <c r="M191" s="511" t="n">
        <f aca="false">ROUND(IF($O191&lt;&gt;0,$O191*(INFORMAÇÕES!$T$113/INFORMAÇÕES!$T$117),0),2)</f>
        <v>0</v>
      </c>
      <c r="N191" s="511" t="n">
        <f aca="false">ROUND(IF($O191&lt;&gt;0,$O191*(INFORMAÇÕES!$T$114/INFORMAÇÕES!$T$117),0),2)</f>
        <v>0</v>
      </c>
      <c r="O191" s="512" t="n">
        <f aca="false">IF(E191=0,G191,0)</f>
        <v>0</v>
      </c>
      <c r="Q191" s="88"/>
      <c r="R191" s="163" t="n">
        <f aca="false">IF(E191&lt;&gt;0,G191,0)</f>
        <v>0</v>
      </c>
      <c r="S191" s="157" t="n">
        <f aca="false">IF(B191=0,S190,IF(ISNONTEXT(B191)=TRUE(),INT(B191),INT(LEFT(B191,FIND(".",B191)-1))))</f>
        <v>3</v>
      </c>
      <c r="T191" s="157" t="str">
        <f aca="false">IF(T192=1,1,IF(B191&lt;&gt;0,1,IF(C191&lt;&gt;0,1,IF(D191&lt;&gt;0,1,IF('ORÇ.GLOBAL REF.'!E191&lt;&gt;0,1,"")))))</f>
        <v/>
      </c>
      <c r="U191" s="157" t="str">
        <f aca="false">IF(S191=0," ",IF(S191&lt;&gt;S190,S191," "))</f>
        <v> </v>
      </c>
      <c r="V191" s="180"/>
    </row>
    <row r="192" s="174" customFormat="true" ht="14.25" hidden="false" customHeight="false" outlineLevel="0" collapsed="false">
      <c r="A192" s="159" t="n">
        <v>181</v>
      </c>
      <c r="B192" s="160" t="n">
        <f aca="false">IF('ORÇ.GLOBAL P CAIXA'!K192="EXEC.",0,'ORÇ.GLOBAL P CAIXA'!M192)</f>
        <v>0</v>
      </c>
      <c r="C192" s="161" t="n">
        <f aca="false">IF('ORÇ.GLOBAL P CAIXA'!K192="EXEC.",0,'ORÇ.GLOBAL P CAIXA'!O192)</f>
        <v>0</v>
      </c>
      <c r="D192" s="162" t="n">
        <f aca="false">IF('ORÇ.GLOBAL P CAIXA'!K192="EXEC.",0,'ORÇ.GLOBAL P CAIXA'!P192)</f>
        <v>0</v>
      </c>
      <c r="E192" s="163" t="n">
        <f aca="false">IF('ORÇ.GLOBAL P CAIXA'!K192="EXEC.",0,ROUND('ORÇ.GLOBAL P CAIXA'!Q192,2))</f>
        <v>0</v>
      </c>
      <c r="F192" s="163" t="n">
        <f aca="false">IF('ORÇ.GLOBAL P CAIXA'!K192="EXEC.",0,TRUNC((1+(IF(OR(H192=0,H192=""),'BDI REF.'!$K$5,CHOOSE(H192,'BDI REF.'!$K$5,'BDI REF.'!$K$6,'BDI REF.'!$K$7))))*'ORÇ.GLOBAL P CAIXA'!R192,2))</f>
        <v>0</v>
      </c>
      <c r="G192" s="163" t="n">
        <f aca="false">IF('ORÇ.GLOBAL P CAIXA'!K192="EXEC.",0,IF(E192&lt;&gt;0,ROUND(E192*F192,2),IF(R192=0,(SUMIF($S$12:$S$1011,B192,$R$12:$R$1011)),R192)))</f>
        <v>0</v>
      </c>
      <c r="H192" s="509" t="str">
        <f aca="false">IF('ORÇ.GLOBAL P CAIXA'!K192="EXEC.","",IF('ORÇ.GLOBAL P CAIXA'!H192&gt;0,'ORÇ.GLOBAL P CAIXA'!H192,""))</f>
        <v/>
      </c>
      <c r="I192" s="509" t="str">
        <f aca="false">IF('ORÇ.GLOBAL P CAIXA'!K192="EXEC.","",IF('ORÇ.GLOBAL P CAIXA'!I192&gt;0,'ORÇ.GLOBAL P CAIXA'!I192,""))</f>
        <v/>
      </c>
      <c r="J192" s="510" t="str">
        <f aca="false">IF('ORÇ.GLOBAL P CAIXA'!K192="EXEC.","",IF('ORÇ.GLOBAL P CAIXA'!J192&gt;0,'ORÇ.GLOBAL P CAIXA'!J192,""))</f>
        <v/>
      </c>
      <c r="K192" s="115"/>
      <c r="L192" s="168" t="str">
        <f aca="false">IF(B192&gt;0,"ok","ocultar")</f>
        <v>ocultar</v>
      </c>
      <c r="M192" s="511" t="n">
        <f aca="false">ROUND(IF($O192&lt;&gt;0,$O192*(INFORMAÇÕES!$T$113/INFORMAÇÕES!$T$117),0),2)</f>
        <v>0</v>
      </c>
      <c r="N192" s="511" t="n">
        <f aca="false">ROUND(IF($O192&lt;&gt;0,$O192*(INFORMAÇÕES!$T$114/INFORMAÇÕES!$T$117),0),2)</f>
        <v>0</v>
      </c>
      <c r="O192" s="512" t="n">
        <f aca="false">IF(E192=0,G192,0)</f>
        <v>0</v>
      </c>
      <c r="Q192" s="88"/>
      <c r="R192" s="163" t="n">
        <f aca="false">IF(E192&lt;&gt;0,G192,0)</f>
        <v>0</v>
      </c>
      <c r="S192" s="157" t="n">
        <f aca="false">IF(B192=0,S191,IF(ISNONTEXT(B192)=TRUE(),INT(B192),INT(LEFT(B192,FIND(".",B192)-1))))</f>
        <v>3</v>
      </c>
      <c r="T192" s="157" t="str">
        <f aca="false">IF(T193=1,1,IF(B192&lt;&gt;0,1,IF(C192&lt;&gt;0,1,IF(D192&lt;&gt;0,1,IF('ORÇ.GLOBAL REF.'!E192&lt;&gt;0,1,"")))))</f>
        <v/>
      </c>
      <c r="U192" s="157" t="str">
        <f aca="false">IF(S192=0," ",IF(S192&lt;&gt;S191,S192," "))</f>
        <v> </v>
      </c>
      <c r="V192" s="180"/>
    </row>
    <row r="193" s="174" customFormat="true" ht="14.25" hidden="false" customHeight="false" outlineLevel="0" collapsed="false">
      <c r="A193" s="159" t="n">
        <v>182</v>
      </c>
      <c r="B193" s="160" t="n">
        <f aca="false">IF('ORÇ.GLOBAL P CAIXA'!K193="EXEC.",0,'ORÇ.GLOBAL P CAIXA'!M193)</f>
        <v>0</v>
      </c>
      <c r="C193" s="161" t="n">
        <f aca="false">IF('ORÇ.GLOBAL P CAIXA'!K193="EXEC.",0,'ORÇ.GLOBAL P CAIXA'!O193)</f>
        <v>0</v>
      </c>
      <c r="D193" s="162" t="n">
        <f aca="false">IF('ORÇ.GLOBAL P CAIXA'!K193="EXEC.",0,'ORÇ.GLOBAL P CAIXA'!P193)</f>
        <v>0</v>
      </c>
      <c r="E193" s="163" t="n">
        <f aca="false">IF('ORÇ.GLOBAL P CAIXA'!K193="EXEC.",0,ROUND('ORÇ.GLOBAL P CAIXA'!Q193,2))</f>
        <v>0</v>
      </c>
      <c r="F193" s="163" t="n">
        <f aca="false">IF('ORÇ.GLOBAL P CAIXA'!K193="EXEC.",0,TRUNC((1+(IF(OR(H193=0,H193=""),'BDI REF.'!$K$5,CHOOSE(H193,'BDI REF.'!$K$5,'BDI REF.'!$K$6,'BDI REF.'!$K$7))))*'ORÇ.GLOBAL P CAIXA'!R193,2))</f>
        <v>0</v>
      </c>
      <c r="G193" s="163" t="n">
        <f aca="false">IF('ORÇ.GLOBAL P CAIXA'!K193="EXEC.",0,IF(E193&lt;&gt;0,ROUND(E193*F193,2),IF(R193=0,(SUMIF($S$12:$S$1011,B193,$R$12:$R$1011)),R193)))</f>
        <v>0</v>
      </c>
      <c r="H193" s="509" t="str">
        <f aca="false">IF('ORÇ.GLOBAL P CAIXA'!K193="EXEC.","",IF('ORÇ.GLOBAL P CAIXA'!H193&gt;0,'ORÇ.GLOBAL P CAIXA'!H193,""))</f>
        <v/>
      </c>
      <c r="I193" s="509" t="str">
        <f aca="false">IF('ORÇ.GLOBAL P CAIXA'!K193="EXEC.","",IF('ORÇ.GLOBAL P CAIXA'!I193&gt;0,'ORÇ.GLOBAL P CAIXA'!I193,""))</f>
        <v/>
      </c>
      <c r="J193" s="510" t="str">
        <f aca="false">IF('ORÇ.GLOBAL P CAIXA'!K193="EXEC.","",IF('ORÇ.GLOBAL P CAIXA'!J193&gt;0,'ORÇ.GLOBAL P CAIXA'!J193,""))</f>
        <v/>
      </c>
      <c r="K193" s="115"/>
      <c r="L193" s="168" t="str">
        <f aca="false">IF(B193&gt;0,"ok","ocultar")</f>
        <v>ocultar</v>
      </c>
      <c r="M193" s="511" t="n">
        <f aca="false">ROUND(IF($O193&lt;&gt;0,$O193*(INFORMAÇÕES!$T$113/INFORMAÇÕES!$T$117),0),2)</f>
        <v>0</v>
      </c>
      <c r="N193" s="511" t="n">
        <f aca="false">ROUND(IF($O193&lt;&gt;0,$O193*(INFORMAÇÕES!$T$114/INFORMAÇÕES!$T$117),0),2)</f>
        <v>0</v>
      </c>
      <c r="O193" s="512" t="n">
        <f aca="false">IF(E193=0,G193,0)</f>
        <v>0</v>
      </c>
      <c r="Q193" s="88"/>
      <c r="R193" s="163" t="n">
        <f aca="false">IF(E193&lt;&gt;0,G193,0)</f>
        <v>0</v>
      </c>
      <c r="S193" s="157" t="n">
        <f aca="false">IF(B193=0,S192,IF(ISNONTEXT(B193)=TRUE(),INT(B193),INT(LEFT(B193,FIND(".",B193)-1))))</f>
        <v>3</v>
      </c>
      <c r="T193" s="157" t="str">
        <f aca="false">IF(T194=1,1,IF(B193&lt;&gt;0,1,IF(C193&lt;&gt;0,1,IF(D193&lt;&gt;0,1,IF('ORÇ.GLOBAL REF.'!E193&lt;&gt;0,1,"")))))</f>
        <v/>
      </c>
      <c r="U193" s="157" t="str">
        <f aca="false">IF(S193=0," ",IF(S193&lt;&gt;S192,S193," "))</f>
        <v> </v>
      </c>
      <c r="V193" s="180"/>
    </row>
    <row r="194" s="174" customFormat="true" ht="14.25" hidden="false" customHeight="false" outlineLevel="0" collapsed="false">
      <c r="A194" s="159" t="n">
        <v>183</v>
      </c>
      <c r="B194" s="160" t="n">
        <f aca="false">IF('ORÇ.GLOBAL P CAIXA'!K194="EXEC.",0,'ORÇ.GLOBAL P CAIXA'!M194)</f>
        <v>0</v>
      </c>
      <c r="C194" s="161" t="n">
        <f aca="false">IF('ORÇ.GLOBAL P CAIXA'!K194="EXEC.",0,'ORÇ.GLOBAL P CAIXA'!O194)</f>
        <v>0</v>
      </c>
      <c r="D194" s="162" t="n">
        <f aca="false">IF('ORÇ.GLOBAL P CAIXA'!K194="EXEC.",0,'ORÇ.GLOBAL P CAIXA'!P194)</f>
        <v>0</v>
      </c>
      <c r="E194" s="163" t="n">
        <f aca="false">IF('ORÇ.GLOBAL P CAIXA'!K194="EXEC.",0,ROUND('ORÇ.GLOBAL P CAIXA'!Q194,2))</f>
        <v>0</v>
      </c>
      <c r="F194" s="163" t="n">
        <f aca="false">IF('ORÇ.GLOBAL P CAIXA'!K194="EXEC.",0,TRUNC((1+(IF(OR(H194=0,H194=""),'BDI REF.'!$K$5,CHOOSE(H194,'BDI REF.'!$K$5,'BDI REF.'!$K$6,'BDI REF.'!$K$7))))*'ORÇ.GLOBAL P CAIXA'!R194,2))</f>
        <v>0</v>
      </c>
      <c r="G194" s="163" t="n">
        <f aca="false">IF('ORÇ.GLOBAL P CAIXA'!K194="EXEC.",0,IF(E194&lt;&gt;0,ROUND(E194*F194,2),IF(R194=0,(SUMIF($S$12:$S$1011,B194,$R$12:$R$1011)),R194)))</f>
        <v>0</v>
      </c>
      <c r="H194" s="509" t="str">
        <f aca="false">IF('ORÇ.GLOBAL P CAIXA'!K194="EXEC.","",IF('ORÇ.GLOBAL P CAIXA'!H194&gt;0,'ORÇ.GLOBAL P CAIXA'!H194,""))</f>
        <v/>
      </c>
      <c r="I194" s="509" t="str">
        <f aca="false">IF('ORÇ.GLOBAL P CAIXA'!K194="EXEC.","",IF('ORÇ.GLOBAL P CAIXA'!I194&gt;0,'ORÇ.GLOBAL P CAIXA'!I194,""))</f>
        <v/>
      </c>
      <c r="J194" s="510" t="str">
        <f aca="false">IF('ORÇ.GLOBAL P CAIXA'!K194="EXEC.","",IF('ORÇ.GLOBAL P CAIXA'!J194&gt;0,'ORÇ.GLOBAL P CAIXA'!J194,""))</f>
        <v/>
      </c>
      <c r="K194" s="115"/>
      <c r="L194" s="168" t="str">
        <f aca="false">IF(B194&gt;0,"ok","ocultar")</f>
        <v>ocultar</v>
      </c>
      <c r="M194" s="511" t="n">
        <f aca="false">ROUND(IF($O194&lt;&gt;0,$O194*(INFORMAÇÕES!$T$113/INFORMAÇÕES!$T$117),0),2)</f>
        <v>0</v>
      </c>
      <c r="N194" s="511" t="n">
        <f aca="false">ROUND(IF($O194&lt;&gt;0,$O194*(INFORMAÇÕES!$T$114/INFORMAÇÕES!$T$117),0),2)</f>
        <v>0</v>
      </c>
      <c r="O194" s="512" t="n">
        <f aca="false">IF(E194=0,G194,0)</f>
        <v>0</v>
      </c>
      <c r="Q194" s="88"/>
      <c r="R194" s="163" t="n">
        <f aca="false">IF(E194&lt;&gt;0,G194,0)</f>
        <v>0</v>
      </c>
      <c r="S194" s="157" t="n">
        <f aca="false">IF(B194=0,S193,IF(ISNONTEXT(B194)=TRUE(),INT(B194),INT(LEFT(B194,FIND(".",B194)-1))))</f>
        <v>3</v>
      </c>
      <c r="T194" s="157" t="str">
        <f aca="false">IF(T195=1,1,IF(B194&lt;&gt;0,1,IF(C194&lt;&gt;0,1,IF(D194&lt;&gt;0,1,IF('ORÇ.GLOBAL REF.'!E194&lt;&gt;0,1,"")))))</f>
        <v/>
      </c>
      <c r="U194" s="157" t="str">
        <f aca="false">IF(S194=0," ",IF(S194&lt;&gt;S193,S194," "))</f>
        <v> </v>
      </c>
      <c r="V194" s="180"/>
    </row>
    <row r="195" s="174" customFormat="true" ht="14.25" hidden="false" customHeight="false" outlineLevel="0" collapsed="false">
      <c r="A195" s="159" t="n">
        <v>184</v>
      </c>
      <c r="B195" s="160" t="n">
        <f aca="false">IF('ORÇ.GLOBAL P CAIXA'!K195="EXEC.",0,'ORÇ.GLOBAL P CAIXA'!M195)</f>
        <v>0</v>
      </c>
      <c r="C195" s="161" t="n">
        <f aca="false">IF('ORÇ.GLOBAL P CAIXA'!K195="EXEC.",0,'ORÇ.GLOBAL P CAIXA'!O195)</f>
        <v>0</v>
      </c>
      <c r="D195" s="162" t="n">
        <f aca="false">IF('ORÇ.GLOBAL P CAIXA'!K195="EXEC.",0,'ORÇ.GLOBAL P CAIXA'!P195)</f>
        <v>0</v>
      </c>
      <c r="E195" s="163" t="n">
        <f aca="false">IF('ORÇ.GLOBAL P CAIXA'!K195="EXEC.",0,ROUND('ORÇ.GLOBAL P CAIXA'!Q195,2))</f>
        <v>0</v>
      </c>
      <c r="F195" s="163" t="n">
        <f aca="false">IF('ORÇ.GLOBAL P CAIXA'!K195="EXEC.",0,TRUNC((1+(IF(OR(H195=0,H195=""),'BDI REF.'!$K$5,CHOOSE(H195,'BDI REF.'!$K$5,'BDI REF.'!$K$6,'BDI REF.'!$K$7))))*'ORÇ.GLOBAL P CAIXA'!R195,2))</f>
        <v>0</v>
      </c>
      <c r="G195" s="163" t="n">
        <f aca="false">IF('ORÇ.GLOBAL P CAIXA'!K195="EXEC.",0,IF(E195&lt;&gt;0,ROUND(E195*F195,2),IF(R195=0,(SUMIF($S$12:$S$1011,B195,$R$12:$R$1011)),R195)))</f>
        <v>0</v>
      </c>
      <c r="H195" s="509" t="str">
        <f aca="false">IF('ORÇ.GLOBAL P CAIXA'!K195="EXEC.","",IF('ORÇ.GLOBAL P CAIXA'!H195&gt;0,'ORÇ.GLOBAL P CAIXA'!H195,""))</f>
        <v/>
      </c>
      <c r="I195" s="509" t="str">
        <f aca="false">IF('ORÇ.GLOBAL P CAIXA'!K195="EXEC.","",IF('ORÇ.GLOBAL P CAIXA'!I195&gt;0,'ORÇ.GLOBAL P CAIXA'!I195,""))</f>
        <v/>
      </c>
      <c r="J195" s="510" t="str">
        <f aca="false">IF('ORÇ.GLOBAL P CAIXA'!K195="EXEC.","",IF('ORÇ.GLOBAL P CAIXA'!J195&gt;0,'ORÇ.GLOBAL P CAIXA'!J195,""))</f>
        <v/>
      </c>
      <c r="K195" s="115"/>
      <c r="L195" s="168" t="str">
        <f aca="false">IF(B195&gt;0,"ok","ocultar")</f>
        <v>ocultar</v>
      </c>
      <c r="M195" s="511" t="n">
        <f aca="false">ROUND(IF($O195&lt;&gt;0,$O195*(INFORMAÇÕES!$T$113/INFORMAÇÕES!$T$117),0),2)</f>
        <v>0</v>
      </c>
      <c r="N195" s="511" t="n">
        <f aca="false">ROUND(IF($O195&lt;&gt;0,$O195*(INFORMAÇÕES!$T$114/INFORMAÇÕES!$T$117),0),2)</f>
        <v>0</v>
      </c>
      <c r="O195" s="512" t="n">
        <f aca="false">IF(E195=0,G195,0)</f>
        <v>0</v>
      </c>
      <c r="Q195" s="88"/>
      <c r="R195" s="163" t="n">
        <f aca="false">IF(E195&lt;&gt;0,G195,0)</f>
        <v>0</v>
      </c>
      <c r="S195" s="157" t="n">
        <f aca="false">IF(B195=0,S194,IF(ISNONTEXT(B195)=TRUE(),INT(B195),INT(LEFT(B195,FIND(".",B195)-1))))</f>
        <v>3</v>
      </c>
      <c r="T195" s="157" t="str">
        <f aca="false">IF(T196=1,1,IF(B195&lt;&gt;0,1,IF(C195&lt;&gt;0,1,IF(D195&lt;&gt;0,1,IF('ORÇ.GLOBAL REF.'!E195&lt;&gt;0,1,"")))))</f>
        <v/>
      </c>
      <c r="U195" s="157" t="str">
        <f aca="false">IF(S195=0," ",IF(S195&lt;&gt;S194,S195," "))</f>
        <v> </v>
      </c>
      <c r="V195" s="180"/>
    </row>
    <row r="196" s="174" customFormat="true" ht="14.25" hidden="false" customHeight="false" outlineLevel="0" collapsed="false">
      <c r="A196" s="159" t="n">
        <v>185</v>
      </c>
      <c r="B196" s="160" t="n">
        <f aca="false">IF('ORÇ.GLOBAL P CAIXA'!K196="EXEC.",0,'ORÇ.GLOBAL P CAIXA'!M196)</f>
        <v>0</v>
      </c>
      <c r="C196" s="161" t="n">
        <f aca="false">IF('ORÇ.GLOBAL P CAIXA'!K196="EXEC.",0,'ORÇ.GLOBAL P CAIXA'!O196)</f>
        <v>0</v>
      </c>
      <c r="D196" s="162" t="n">
        <f aca="false">IF('ORÇ.GLOBAL P CAIXA'!K196="EXEC.",0,'ORÇ.GLOBAL P CAIXA'!P196)</f>
        <v>0</v>
      </c>
      <c r="E196" s="163" t="n">
        <f aca="false">IF('ORÇ.GLOBAL P CAIXA'!K196="EXEC.",0,ROUND('ORÇ.GLOBAL P CAIXA'!Q196,2))</f>
        <v>0</v>
      </c>
      <c r="F196" s="163" t="n">
        <f aca="false">IF('ORÇ.GLOBAL P CAIXA'!K196="EXEC.",0,TRUNC((1+(IF(OR(H196=0,H196=""),'BDI REF.'!$K$5,CHOOSE(H196,'BDI REF.'!$K$5,'BDI REF.'!$K$6,'BDI REF.'!$K$7))))*'ORÇ.GLOBAL P CAIXA'!R196,2))</f>
        <v>0</v>
      </c>
      <c r="G196" s="163" t="n">
        <f aca="false">IF('ORÇ.GLOBAL P CAIXA'!K196="EXEC.",0,IF(E196&lt;&gt;0,ROUND(E196*F196,2),IF(R196=0,(SUMIF($S$12:$S$1011,B196,$R$12:$R$1011)),R196)))</f>
        <v>0</v>
      </c>
      <c r="H196" s="509" t="str">
        <f aca="false">IF('ORÇ.GLOBAL P CAIXA'!K196="EXEC.","",IF('ORÇ.GLOBAL P CAIXA'!H196&gt;0,'ORÇ.GLOBAL P CAIXA'!H196,""))</f>
        <v/>
      </c>
      <c r="I196" s="509" t="str">
        <f aca="false">IF('ORÇ.GLOBAL P CAIXA'!K196="EXEC.","",IF('ORÇ.GLOBAL P CAIXA'!I196&gt;0,'ORÇ.GLOBAL P CAIXA'!I196,""))</f>
        <v/>
      </c>
      <c r="J196" s="510" t="str">
        <f aca="false">IF('ORÇ.GLOBAL P CAIXA'!K196="EXEC.","",IF('ORÇ.GLOBAL P CAIXA'!J196&gt;0,'ORÇ.GLOBAL P CAIXA'!J196,""))</f>
        <v/>
      </c>
      <c r="K196" s="115"/>
      <c r="L196" s="168" t="str">
        <f aca="false">IF(B196&gt;0,"ok","ocultar")</f>
        <v>ocultar</v>
      </c>
      <c r="M196" s="511" t="n">
        <f aca="false">ROUND(IF($O196&lt;&gt;0,$O196*(INFORMAÇÕES!$T$113/INFORMAÇÕES!$T$117),0),2)</f>
        <v>0</v>
      </c>
      <c r="N196" s="511" t="n">
        <f aca="false">ROUND(IF($O196&lt;&gt;0,$O196*(INFORMAÇÕES!$T$114/INFORMAÇÕES!$T$117),0),2)</f>
        <v>0</v>
      </c>
      <c r="O196" s="512" t="n">
        <f aca="false">IF(E196=0,G196,0)</f>
        <v>0</v>
      </c>
      <c r="Q196" s="88"/>
      <c r="R196" s="163" t="n">
        <f aca="false">IF(E196&lt;&gt;0,G196,0)</f>
        <v>0</v>
      </c>
      <c r="S196" s="157" t="n">
        <f aca="false">IF(B196=0,S195,IF(ISNONTEXT(B196)=TRUE(),INT(B196),INT(LEFT(B196,FIND(".",B196)-1))))</f>
        <v>3</v>
      </c>
      <c r="T196" s="157" t="str">
        <f aca="false">IF(T197=1,1,IF(B196&lt;&gt;0,1,IF(C196&lt;&gt;0,1,IF(D196&lt;&gt;0,1,IF('ORÇ.GLOBAL REF.'!E196&lt;&gt;0,1,"")))))</f>
        <v/>
      </c>
      <c r="U196" s="157" t="str">
        <f aca="false">IF(S196=0," ",IF(S196&lt;&gt;S195,S196," "))</f>
        <v> </v>
      </c>
      <c r="V196" s="180"/>
    </row>
    <row r="197" s="174" customFormat="true" ht="14.25" hidden="false" customHeight="false" outlineLevel="0" collapsed="false">
      <c r="A197" s="159" t="n">
        <v>186</v>
      </c>
      <c r="B197" s="160" t="n">
        <f aca="false">IF('ORÇ.GLOBAL P CAIXA'!K197="EXEC.",0,'ORÇ.GLOBAL P CAIXA'!M197)</f>
        <v>0</v>
      </c>
      <c r="C197" s="161" t="n">
        <f aca="false">IF('ORÇ.GLOBAL P CAIXA'!K197="EXEC.",0,'ORÇ.GLOBAL P CAIXA'!O197)</f>
        <v>0</v>
      </c>
      <c r="D197" s="162" t="n">
        <f aca="false">IF('ORÇ.GLOBAL P CAIXA'!K197="EXEC.",0,'ORÇ.GLOBAL P CAIXA'!P197)</f>
        <v>0</v>
      </c>
      <c r="E197" s="163" t="n">
        <f aca="false">IF('ORÇ.GLOBAL P CAIXA'!K197="EXEC.",0,ROUND('ORÇ.GLOBAL P CAIXA'!Q197,2))</f>
        <v>0</v>
      </c>
      <c r="F197" s="163" t="n">
        <f aca="false">IF('ORÇ.GLOBAL P CAIXA'!K197="EXEC.",0,TRUNC((1+(IF(OR(H197=0,H197=""),'BDI REF.'!$K$5,CHOOSE(H197,'BDI REF.'!$K$5,'BDI REF.'!$K$6,'BDI REF.'!$K$7))))*'ORÇ.GLOBAL P CAIXA'!R197,2))</f>
        <v>0</v>
      </c>
      <c r="G197" s="163" t="n">
        <f aca="false">IF('ORÇ.GLOBAL P CAIXA'!K197="EXEC.",0,IF(E197&lt;&gt;0,ROUND(E197*F197,2),IF(R197=0,(SUMIF($S$12:$S$1011,B197,$R$12:$R$1011)),R197)))</f>
        <v>0</v>
      </c>
      <c r="H197" s="509" t="str">
        <f aca="false">IF('ORÇ.GLOBAL P CAIXA'!K197="EXEC.","",IF('ORÇ.GLOBAL P CAIXA'!H197&gt;0,'ORÇ.GLOBAL P CAIXA'!H197,""))</f>
        <v/>
      </c>
      <c r="I197" s="509" t="str">
        <f aca="false">IF('ORÇ.GLOBAL P CAIXA'!K197="EXEC.","",IF('ORÇ.GLOBAL P CAIXA'!I197&gt;0,'ORÇ.GLOBAL P CAIXA'!I197,""))</f>
        <v/>
      </c>
      <c r="J197" s="510" t="str">
        <f aca="false">IF('ORÇ.GLOBAL P CAIXA'!K197="EXEC.","",IF('ORÇ.GLOBAL P CAIXA'!J197&gt;0,'ORÇ.GLOBAL P CAIXA'!J197,""))</f>
        <v/>
      </c>
      <c r="K197" s="115"/>
      <c r="L197" s="168" t="str">
        <f aca="false">IF(B197&gt;0,"ok","ocultar")</f>
        <v>ocultar</v>
      </c>
      <c r="M197" s="511" t="n">
        <f aca="false">ROUND(IF($O197&lt;&gt;0,$O197*(INFORMAÇÕES!$T$113/INFORMAÇÕES!$T$117),0),2)</f>
        <v>0</v>
      </c>
      <c r="N197" s="511" t="n">
        <f aca="false">ROUND(IF($O197&lt;&gt;0,$O197*(INFORMAÇÕES!$T$114/INFORMAÇÕES!$T$117),0),2)</f>
        <v>0</v>
      </c>
      <c r="O197" s="512" t="n">
        <f aca="false">IF(E197=0,G197,0)</f>
        <v>0</v>
      </c>
      <c r="Q197" s="88"/>
      <c r="R197" s="163" t="n">
        <f aca="false">IF(E197&lt;&gt;0,G197,0)</f>
        <v>0</v>
      </c>
      <c r="S197" s="157" t="n">
        <f aca="false">IF(B197=0,S196,IF(ISNONTEXT(B197)=TRUE(),INT(B197),INT(LEFT(B197,FIND(".",B197)-1))))</f>
        <v>3</v>
      </c>
      <c r="T197" s="157" t="str">
        <f aca="false">IF(T198=1,1,IF(B197&lt;&gt;0,1,IF(C197&lt;&gt;0,1,IF(D197&lt;&gt;0,1,IF('ORÇ.GLOBAL REF.'!E197&lt;&gt;0,1,"")))))</f>
        <v/>
      </c>
      <c r="U197" s="157" t="str">
        <f aca="false">IF(S197=0," ",IF(S197&lt;&gt;S196,S197," "))</f>
        <v> </v>
      </c>
      <c r="V197" s="180"/>
    </row>
    <row r="198" s="174" customFormat="true" ht="14.25" hidden="false" customHeight="false" outlineLevel="0" collapsed="false">
      <c r="A198" s="159" t="n">
        <v>187</v>
      </c>
      <c r="B198" s="160" t="n">
        <f aca="false">IF('ORÇ.GLOBAL P CAIXA'!K198="EXEC.",0,'ORÇ.GLOBAL P CAIXA'!M198)</f>
        <v>0</v>
      </c>
      <c r="C198" s="161" t="n">
        <f aca="false">IF('ORÇ.GLOBAL P CAIXA'!K198="EXEC.",0,'ORÇ.GLOBAL P CAIXA'!O198)</f>
        <v>0</v>
      </c>
      <c r="D198" s="162" t="n">
        <f aca="false">IF('ORÇ.GLOBAL P CAIXA'!K198="EXEC.",0,'ORÇ.GLOBAL P CAIXA'!P198)</f>
        <v>0</v>
      </c>
      <c r="E198" s="163" t="n">
        <f aca="false">IF('ORÇ.GLOBAL P CAIXA'!K198="EXEC.",0,ROUND('ORÇ.GLOBAL P CAIXA'!Q198,2))</f>
        <v>0</v>
      </c>
      <c r="F198" s="163" t="n">
        <f aca="false">IF('ORÇ.GLOBAL P CAIXA'!K198="EXEC.",0,TRUNC((1+(IF(OR(H198=0,H198=""),'BDI REF.'!$K$5,CHOOSE(H198,'BDI REF.'!$K$5,'BDI REF.'!$K$6,'BDI REF.'!$K$7))))*'ORÇ.GLOBAL P CAIXA'!R198,2))</f>
        <v>0</v>
      </c>
      <c r="G198" s="163" t="n">
        <f aca="false">IF('ORÇ.GLOBAL P CAIXA'!K198="EXEC.",0,IF(E198&lt;&gt;0,ROUND(E198*F198,2),IF(R198=0,(SUMIF($S$12:$S$1011,B198,$R$12:$R$1011)),R198)))</f>
        <v>0</v>
      </c>
      <c r="H198" s="509" t="str">
        <f aca="false">IF('ORÇ.GLOBAL P CAIXA'!K198="EXEC.","",IF('ORÇ.GLOBAL P CAIXA'!H198&gt;0,'ORÇ.GLOBAL P CAIXA'!H198,""))</f>
        <v/>
      </c>
      <c r="I198" s="509" t="str">
        <f aca="false">IF('ORÇ.GLOBAL P CAIXA'!K198="EXEC.","",IF('ORÇ.GLOBAL P CAIXA'!I198&gt;0,'ORÇ.GLOBAL P CAIXA'!I198,""))</f>
        <v/>
      </c>
      <c r="J198" s="510" t="str">
        <f aca="false">IF('ORÇ.GLOBAL P CAIXA'!K198="EXEC.","",IF('ORÇ.GLOBAL P CAIXA'!J198&gt;0,'ORÇ.GLOBAL P CAIXA'!J198,""))</f>
        <v/>
      </c>
      <c r="K198" s="115"/>
      <c r="L198" s="168" t="str">
        <f aca="false">IF(B198&gt;0,"ok","ocultar")</f>
        <v>ocultar</v>
      </c>
      <c r="M198" s="511" t="n">
        <f aca="false">ROUND(IF($O198&lt;&gt;0,$O198*(INFORMAÇÕES!$T$113/INFORMAÇÕES!$T$117),0),2)</f>
        <v>0</v>
      </c>
      <c r="N198" s="511" t="n">
        <f aca="false">ROUND(IF($O198&lt;&gt;0,$O198*(INFORMAÇÕES!$T$114/INFORMAÇÕES!$T$117),0),2)</f>
        <v>0</v>
      </c>
      <c r="O198" s="512" t="n">
        <f aca="false">IF(E198=0,G198,0)</f>
        <v>0</v>
      </c>
      <c r="Q198" s="88"/>
      <c r="R198" s="163" t="n">
        <f aca="false">IF(E198&lt;&gt;0,G198,0)</f>
        <v>0</v>
      </c>
      <c r="S198" s="157" t="n">
        <f aca="false">IF(B198=0,S197,IF(ISNONTEXT(B198)=TRUE(),INT(B198),INT(LEFT(B198,FIND(".",B198)-1))))</f>
        <v>3</v>
      </c>
      <c r="T198" s="157" t="str">
        <f aca="false">IF(T199=1,1,IF(B198&lt;&gt;0,1,IF(C198&lt;&gt;0,1,IF(D198&lt;&gt;0,1,IF('ORÇ.GLOBAL REF.'!E198&lt;&gt;0,1,"")))))</f>
        <v/>
      </c>
      <c r="U198" s="157" t="str">
        <f aca="false">IF(S198=0," ",IF(S198&lt;&gt;S197,S198," "))</f>
        <v> </v>
      </c>
      <c r="V198" s="180"/>
    </row>
    <row r="199" s="174" customFormat="true" ht="14.25" hidden="false" customHeight="false" outlineLevel="0" collapsed="false">
      <c r="A199" s="159" t="n">
        <v>188</v>
      </c>
      <c r="B199" s="160" t="n">
        <f aca="false">IF('ORÇ.GLOBAL P CAIXA'!K199="EXEC.",0,'ORÇ.GLOBAL P CAIXA'!M199)</f>
        <v>0</v>
      </c>
      <c r="C199" s="161" t="n">
        <f aca="false">IF('ORÇ.GLOBAL P CAIXA'!K199="EXEC.",0,'ORÇ.GLOBAL P CAIXA'!O199)</f>
        <v>0</v>
      </c>
      <c r="D199" s="162" t="n">
        <f aca="false">IF('ORÇ.GLOBAL P CAIXA'!K199="EXEC.",0,'ORÇ.GLOBAL P CAIXA'!P199)</f>
        <v>0</v>
      </c>
      <c r="E199" s="163" t="n">
        <f aca="false">IF('ORÇ.GLOBAL P CAIXA'!K199="EXEC.",0,ROUND('ORÇ.GLOBAL P CAIXA'!Q199,2))</f>
        <v>0</v>
      </c>
      <c r="F199" s="163" t="n">
        <f aca="false">IF('ORÇ.GLOBAL P CAIXA'!K199="EXEC.",0,TRUNC((1+(IF(OR(H199=0,H199=""),'BDI REF.'!$K$5,CHOOSE(H199,'BDI REF.'!$K$5,'BDI REF.'!$K$6,'BDI REF.'!$K$7))))*'ORÇ.GLOBAL P CAIXA'!R199,2))</f>
        <v>0</v>
      </c>
      <c r="G199" s="163" t="n">
        <f aca="false">IF('ORÇ.GLOBAL P CAIXA'!K199="EXEC.",0,IF(E199&lt;&gt;0,ROUND(E199*F199,2),IF(R199=0,(SUMIF($S$12:$S$1011,B199,$R$12:$R$1011)),R199)))</f>
        <v>0</v>
      </c>
      <c r="H199" s="509" t="str">
        <f aca="false">IF('ORÇ.GLOBAL P CAIXA'!K199="EXEC.","",IF('ORÇ.GLOBAL P CAIXA'!H199&gt;0,'ORÇ.GLOBAL P CAIXA'!H199,""))</f>
        <v/>
      </c>
      <c r="I199" s="509" t="str">
        <f aca="false">IF('ORÇ.GLOBAL P CAIXA'!K199="EXEC.","",IF('ORÇ.GLOBAL P CAIXA'!I199&gt;0,'ORÇ.GLOBAL P CAIXA'!I199,""))</f>
        <v/>
      </c>
      <c r="J199" s="510" t="str">
        <f aca="false">IF('ORÇ.GLOBAL P CAIXA'!K199="EXEC.","",IF('ORÇ.GLOBAL P CAIXA'!J199&gt;0,'ORÇ.GLOBAL P CAIXA'!J199,""))</f>
        <v/>
      </c>
      <c r="K199" s="115"/>
      <c r="L199" s="168" t="str">
        <f aca="false">IF(B199&gt;0,"ok","ocultar")</f>
        <v>ocultar</v>
      </c>
      <c r="M199" s="511" t="n">
        <f aca="false">ROUND(IF($O199&lt;&gt;0,$O199*(INFORMAÇÕES!$T$113/INFORMAÇÕES!$T$117),0),2)</f>
        <v>0</v>
      </c>
      <c r="N199" s="511" t="n">
        <f aca="false">ROUND(IF($O199&lt;&gt;0,$O199*(INFORMAÇÕES!$T$114/INFORMAÇÕES!$T$117),0),2)</f>
        <v>0</v>
      </c>
      <c r="O199" s="512" t="n">
        <f aca="false">IF(E199=0,G199,0)</f>
        <v>0</v>
      </c>
      <c r="Q199" s="88"/>
      <c r="R199" s="163" t="n">
        <f aca="false">IF(E199&lt;&gt;0,G199,0)</f>
        <v>0</v>
      </c>
      <c r="S199" s="157" t="n">
        <f aca="false">IF(B199=0,S198,IF(ISNONTEXT(B199)=TRUE(),INT(B199),INT(LEFT(B199,FIND(".",B199)-1))))</f>
        <v>3</v>
      </c>
      <c r="T199" s="157" t="str">
        <f aca="false">IF(T200=1,1,IF(B199&lt;&gt;0,1,IF(C199&lt;&gt;0,1,IF(D199&lt;&gt;0,1,IF('ORÇ.GLOBAL REF.'!E199&lt;&gt;0,1,"")))))</f>
        <v/>
      </c>
      <c r="U199" s="157" t="str">
        <f aca="false">IF(S199=0," ",IF(S199&lt;&gt;S198,S199," "))</f>
        <v> </v>
      </c>
      <c r="V199" s="180"/>
    </row>
    <row r="200" s="174" customFormat="true" ht="14.25" hidden="false" customHeight="false" outlineLevel="0" collapsed="false">
      <c r="A200" s="159" t="n">
        <v>189</v>
      </c>
      <c r="B200" s="160" t="n">
        <f aca="false">IF('ORÇ.GLOBAL P CAIXA'!K200="EXEC.",0,'ORÇ.GLOBAL P CAIXA'!M200)</f>
        <v>0</v>
      </c>
      <c r="C200" s="161" t="n">
        <f aca="false">IF('ORÇ.GLOBAL P CAIXA'!K200="EXEC.",0,'ORÇ.GLOBAL P CAIXA'!O200)</f>
        <v>0</v>
      </c>
      <c r="D200" s="162" t="n">
        <f aca="false">IF('ORÇ.GLOBAL P CAIXA'!K200="EXEC.",0,'ORÇ.GLOBAL P CAIXA'!P200)</f>
        <v>0</v>
      </c>
      <c r="E200" s="163" t="n">
        <f aca="false">IF('ORÇ.GLOBAL P CAIXA'!K200="EXEC.",0,ROUND('ORÇ.GLOBAL P CAIXA'!Q200,2))</f>
        <v>0</v>
      </c>
      <c r="F200" s="163" t="n">
        <f aca="false">IF('ORÇ.GLOBAL P CAIXA'!K200="EXEC.",0,TRUNC((1+(IF(OR(H200=0,H200=""),'BDI REF.'!$K$5,CHOOSE(H200,'BDI REF.'!$K$5,'BDI REF.'!$K$6,'BDI REF.'!$K$7))))*'ORÇ.GLOBAL P CAIXA'!R200,2))</f>
        <v>0</v>
      </c>
      <c r="G200" s="163" t="n">
        <f aca="false">IF('ORÇ.GLOBAL P CAIXA'!K200="EXEC.",0,IF(E200&lt;&gt;0,ROUND(E200*F200,2),IF(R200=0,(SUMIF($S$12:$S$1011,B200,$R$12:$R$1011)),R200)))</f>
        <v>0</v>
      </c>
      <c r="H200" s="509" t="str">
        <f aca="false">IF('ORÇ.GLOBAL P CAIXA'!K200="EXEC.","",IF('ORÇ.GLOBAL P CAIXA'!H200&gt;0,'ORÇ.GLOBAL P CAIXA'!H200,""))</f>
        <v/>
      </c>
      <c r="I200" s="509" t="str">
        <f aca="false">IF('ORÇ.GLOBAL P CAIXA'!K200="EXEC.","",IF('ORÇ.GLOBAL P CAIXA'!I200&gt;0,'ORÇ.GLOBAL P CAIXA'!I200,""))</f>
        <v/>
      </c>
      <c r="J200" s="510" t="str">
        <f aca="false">IF('ORÇ.GLOBAL P CAIXA'!K200="EXEC.","",IF('ORÇ.GLOBAL P CAIXA'!J200&gt;0,'ORÇ.GLOBAL P CAIXA'!J200,""))</f>
        <v/>
      </c>
      <c r="K200" s="115"/>
      <c r="L200" s="168" t="str">
        <f aca="false">IF(B200&gt;0,"ok","ocultar")</f>
        <v>ocultar</v>
      </c>
      <c r="M200" s="511" t="n">
        <f aca="false">ROUND(IF($O200&lt;&gt;0,$O200*(INFORMAÇÕES!$T$113/INFORMAÇÕES!$T$117),0),2)</f>
        <v>0</v>
      </c>
      <c r="N200" s="511" t="n">
        <f aca="false">ROUND(IF($O200&lt;&gt;0,$O200*(INFORMAÇÕES!$T$114/INFORMAÇÕES!$T$117),0),2)</f>
        <v>0</v>
      </c>
      <c r="O200" s="512" t="n">
        <f aca="false">IF(E200=0,G200,0)</f>
        <v>0</v>
      </c>
      <c r="Q200" s="88"/>
      <c r="R200" s="163" t="n">
        <f aca="false">IF(E200&lt;&gt;0,G200,0)</f>
        <v>0</v>
      </c>
      <c r="S200" s="157" t="n">
        <f aca="false">IF(B200=0,S199,IF(ISNONTEXT(B200)=TRUE(),INT(B200),INT(LEFT(B200,FIND(".",B200)-1))))</f>
        <v>3</v>
      </c>
      <c r="T200" s="157" t="str">
        <f aca="false">IF(T201=1,1,IF(B200&lt;&gt;0,1,IF(C200&lt;&gt;0,1,IF(D200&lt;&gt;0,1,IF('ORÇ.GLOBAL REF.'!E200&lt;&gt;0,1,"")))))</f>
        <v/>
      </c>
      <c r="U200" s="157" t="str">
        <f aca="false">IF(S200=0," ",IF(S200&lt;&gt;S199,S200," "))</f>
        <v> </v>
      </c>
      <c r="V200" s="180"/>
    </row>
    <row r="201" s="174" customFormat="true" ht="14.25" hidden="false" customHeight="false" outlineLevel="0" collapsed="false">
      <c r="A201" s="159" t="n">
        <v>190</v>
      </c>
      <c r="B201" s="160" t="n">
        <f aca="false">IF('ORÇ.GLOBAL P CAIXA'!K201="EXEC.",0,'ORÇ.GLOBAL P CAIXA'!M201)</f>
        <v>0</v>
      </c>
      <c r="C201" s="161" t="n">
        <f aca="false">IF('ORÇ.GLOBAL P CAIXA'!K201="EXEC.",0,'ORÇ.GLOBAL P CAIXA'!O201)</f>
        <v>0</v>
      </c>
      <c r="D201" s="162" t="n">
        <f aca="false">IF('ORÇ.GLOBAL P CAIXA'!K201="EXEC.",0,'ORÇ.GLOBAL P CAIXA'!P201)</f>
        <v>0</v>
      </c>
      <c r="E201" s="163" t="n">
        <f aca="false">IF('ORÇ.GLOBAL P CAIXA'!K201="EXEC.",0,ROUND('ORÇ.GLOBAL P CAIXA'!Q201,2))</f>
        <v>0</v>
      </c>
      <c r="F201" s="163" t="n">
        <f aca="false">IF('ORÇ.GLOBAL P CAIXA'!K201="EXEC.",0,TRUNC((1+(IF(OR(H201=0,H201=""),'BDI REF.'!$K$5,CHOOSE(H201,'BDI REF.'!$K$5,'BDI REF.'!$K$6,'BDI REF.'!$K$7))))*'ORÇ.GLOBAL P CAIXA'!R201,2))</f>
        <v>0</v>
      </c>
      <c r="G201" s="163" t="n">
        <f aca="false">IF('ORÇ.GLOBAL P CAIXA'!K201="EXEC.",0,IF(E201&lt;&gt;0,ROUND(E201*F201,2),IF(R201=0,(SUMIF($S$12:$S$1011,B201,$R$12:$R$1011)),R201)))</f>
        <v>0</v>
      </c>
      <c r="H201" s="509" t="str">
        <f aca="false">IF('ORÇ.GLOBAL P CAIXA'!K201="EXEC.","",IF('ORÇ.GLOBAL P CAIXA'!H201&gt;0,'ORÇ.GLOBAL P CAIXA'!H201,""))</f>
        <v/>
      </c>
      <c r="I201" s="509" t="str">
        <f aca="false">IF('ORÇ.GLOBAL P CAIXA'!K201="EXEC.","",IF('ORÇ.GLOBAL P CAIXA'!I201&gt;0,'ORÇ.GLOBAL P CAIXA'!I201,""))</f>
        <v/>
      </c>
      <c r="J201" s="510" t="str">
        <f aca="false">IF('ORÇ.GLOBAL P CAIXA'!K201="EXEC.","",IF('ORÇ.GLOBAL P CAIXA'!J201&gt;0,'ORÇ.GLOBAL P CAIXA'!J201,""))</f>
        <v/>
      </c>
      <c r="K201" s="115"/>
      <c r="L201" s="168" t="str">
        <f aca="false">IF(B201&gt;0,"ok","ocultar")</f>
        <v>ocultar</v>
      </c>
      <c r="M201" s="511" t="n">
        <f aca="false">ROUND(IF($O201&lt;&gt;0,$O201*(INFORMAÇÕES!$T$113/INFORMAÇÕES!$T$117),0),2)</f>
        <v>0</v>
      </c>
      <c r="N201" s="511" t="n">
        <f aca="false">ROUND(IF($O201&lt;&gt;0,$O201*(INFORMAÇÕES!$T$114/INFORMAÇÕES!$T$117),0),2)</f>
        <v>0</v>
      </c>
      <c r="O201" s="512" t="n">
        <f aca="false">IF(E201=0,G201,0)</f>
        <v>0</v>
      </c>
      <c r="Q201" s="88"/>
      <c r="R201" s="163" t="n">
        <f aca="false">IF(E201&lt;&gt;0,G201,0)</f>
        <v>0</v>
      </c>
      <c r="S201" s="157" t="n">
        <f aca="false">IF(B201=0,S200,IF(ISNONTEXT(B201)=TRUE(),INT(B201),INT(LEFT(B201,FIND(".",B201)-1))))</f>
        <v>3</v>
      </c>
      <c r="T201" s="157" t="str">
        <f aca="false">IF(T202=1,1,IF(B201&lt;&gt;0,1,IF(C201&lt;&gt;0,1,IF(D201&lt;&gt;0,1,IF('ORÇ.GLOBAL REF.'!E201&lt;&gt;0,1,"")))))</f>
        <v/>
      </c>
      <c r="U201" s="157" t="str">
        <f aca="false">IF(S201=0," ",IF(S201&lt;&gt;S200,S201," "))</f>
        <v> </v>
      </c>
      <c r="V201" s="180"/>
    </row>
    <row r="202" s="174" customFormat="true" ht="14.25" hidden="false" customHeight="false" outlineLevel="0" collapsed="false">
      <c r="A202" s="159" t="n">
        <v>191</v>
      </c>
      <c r="B202" s="160" t="n">
        <f aca="false">IF('ORÇ.GLOBAL P CAIXA'!K202="EXEC.",0,'ORÇ.GLOBAL P CAIXA'!M202)</f>
        <v>0</v>
      </c>
      <c r="C202" s="161" t="n">
        <f aca="false">IF('ORÇ.GLOBAL P CAIXA'!K202="EXEC.",0,'ORÇ.GLOBAL P CAIXA'!O202)</f>
        <v>0</v>
      </c>
      <c r="D202" s="162" t="n">
        <f aca="false">IF('ORÇ.GLOBAL P CAIXA'!K202="EXEC.",0,'ORÇ.GLOBAL P CAIXA'!P202)</f>
        <v>0</v>
      </c>
      <c r="E202" s="163" t="n">
        <f aca="false">IF('ORÇ.GLOBAL P CAIXA'!K202="EXEC.",0,ROUND('ORÇ.GLOBAL P CAIXA'!Q202,2))</f>
        <v>0</v>
      </c>
      <c r="F202" s="163" t="n">
        <f aca="false">IF('ORÇ.GLOBAL P CAIXA'!K202="EXEC.",0,TRUNC((1+(IF(OR(H202=0,H202=""),'BDI REF.'!$K$5,CHOOSE(H202,'BDI REF.'!$K$5,'BDI REF.'!$K$6,'BDI REF.'!$K$7))))*'ORÇ.GLOBAL P CAIXA'!R202,2))</f>
        <v>0</v>
      </c>
      <c r="G202" s="163" t="n">
        <f aca="false">IF('ORÇ.GLOBAL P CAIXA'!K202="EXEC.",0,IF(E202&lt;&gt;0,ROUND(E202*F202,2),IF(R202=0,(SUMIF($S$12:$S$1011,B202,$R$12:$R$1011)),R202)))</f>
        <v>0</v>
      </c>
      <c r="H202" s="509" t="str">
        <f aca="false">IF('ORÇ.GLOBAL P CAIXA'!K202="EXEC.","",IF('ORÇ.GLOBAL P CAIXA'!H202&gt;0,'ORÇ.GLOBAL P CAIXA'!H202,""))</f>
        <v/>
      </c>
      <c r="I202" s="509" t="str">
        <f aca="false">IF('ORÇ.GLOBAL P CAIXA'!K202="EXEC.","",IF('ORÇ.GLOBAL P CAIXA'!I202&gt;0,'ORÇ.GLOBAL P CAIXA'!I202,""))</f>
        <v/>
      </c>
      <c r="J202" s="510" t="str">
        <f aca="false">IF('ORÇ.GLOBAL P CAIXA'!K202="EXEC.","",IF('ORÇ.GLOBAL P CAIXA'!J202&gt;0,'ORÇ.GLOBAL P CAIXA'!J202,""))</f>
        <v/>
      </c>
      <c r="K202" s="115"/>
      <c r="L202" s="168" t="str">
        <f aca="false">IF(B202&gt;0,"ok","ocultar")</f>
        <v>ocultar</v>
      </c>
      <c r="M202" s="511" t="n">
        <f aca="false">ROUND(IF($O202&lt;&gt;0,$O202*(INFORMAÇÕES!$T$113/INFORMAÇÕES!$T$117),0),2)</f>
        <v>0</v>
      </c>
      <c r="N202" s="511" t="n">
        <f aca="false">ROUND(IF($O202&lt;&gt;0,$O202*(INFORMAÇÕES!$T$114/INFORMAÇÕES!$T$117),0),2)</f>
        <v>0</v>
      </c>
      <c r="O202" s="512" t="n">
        <f aca="false">IF(E202=0,G202,0)</f>
        <v>0</v>
      </c>
      <c r="Q202" s="88"/>
      <c r="R202" s="163" t="n">
        <f aca="false">IF(E202&lt;&gt;0,G202,0)</f>
        <v>0</v>
      </c>
      <c r="S202" s="157" t="n">
        <f aca="false">IF(B202=0,S201,IF(ISNONTEXT(B202)=TRUE(),INT(B202),INT(LEFT(B202,FIND(".",B202)-1))))</f>
        <v>3</v>
      </c>
      <c r="T202" s="157" t="str">
        <f aca="false">IF(T203=1,1,IF(B202&lt;&gt;0,1,IF(C202&lt;&gt;0,1,IF(D202&lt;&gt;0,1,IF('ORÇ.GLOBAL REF.'!E202&lt;&gt;0,1,"")))))</f>
        <v/>
      </c>
      <c r="U202" s="157" t="str">
        <f aca="false">IF(S202=0," ",IF(S202&lt;&gt;S201,S202," "))</f>
        <v> </v>
      </c>
      <c r="V202" s="180"/>
    </row>
    <row r="203" s="174" customFormat="true" ht="14.25" hidden="false" customHeight="false" outlineLevel="0" collapsed="false">
      <c r="A203" s="159" t="n">
        <v>192</v>
      </c>
      <c r="B203" s="160" t="n">
        <f aca="false">IF('ORÇ.GLOBAL P CAIXA'!K203="EXEC.",0,'ORÇ.GLOBAL P CAIXA'!M203)</f>
        <v>0</v>
      </c>
      <c r="C203" s="161" t="n">
        <f aca="false">IF('ORÇ.GLOBAL P CAIXA'!K203="EXEC.",0,'ORÇ.GLOBAL P CAIXA'!O203)</f>
        <v>0</v>
      </c>
      <c r="D203" s="162" t="n">
        <f aca="false">IF('ORÇ.GLOBAL P CAIXA'!K203="EXEC.",0,'ORÇ.GLOBAL P CAIXA'!P203)</f>
        <v>0</v>
      </c>
      <c r="E203" s="163" t="n">
        <f aca="false">IF('ORÇ.GLOBAL P CAIXA'!K203="EXEC.",0,ROUND('ORÇ.GLOBAL P CAIXA'!Q203,2))</f>
        <v>0</v>
      </c>
      <c r="F203" s="163" t="n">
        <f aca="false">IF('ORÇ.GLOBAL P CAIXA'!K203="EXEC.",0,TRUNC((1+(IF(OR(H203=0,H203=""),'BDI REF.'!$K$5,CHOOSE(H203,'BDI REF.'!$K$5,'BDI REF.'!$K$6,'BDI REF.'!$K$7))))*'ORÇ.GLOBAL P CAIXA'!R203,2))</f>
        <v>0</v>
      </c>
      <c r="G203" s="163" t="n">
        <f aca="false">IF('ORÇ.GLOBAL P CAIXA'!K203="EXEC.",0,IF(E203&lt;&gt;0,ROUND(E203*F203,2),IF(R203=0,(SUMIF($S$12:$S$1011,B203,$R$12:$R$1011)),R203)))</f>
        <v>0</v>
      </c>
      <c r="H203" s="509" t="str">
        <f aca="false">IF('ORÇ.GLOBAL P CAIXA'!K203="EXEC.","",IF('ORÇ.GLOBAL P CAIXA'!H203&gt;0,'ORÇ.GLOBAL P CAIXA'!H203,""))</f>
        <v/>
      </c>
      <c r="I203" s="509" t="str">
        <f aca="false">IF('ORÇ.GLOBAL P CAIXA'!K203="EXEC.","",IF('ORÇ.GLOBAL P CAIXA'!I203&gt;0,'ORÇ.GLOBAL P CAIXA'!I203,""))</f>
        <v/>
      </c>
      <c r="J203" s="510" t="str">
        <f aca="false">IF('ORÇ.GLOBAL P CAIXA'!K203="EXEC.","",IF('ORÇ.GLOBAL P CAIXA'!J203&gt;0,'ORÇ.GLOBAL P CAIXA'!J203,""))</f>
        <v/>
      </c>
      <c r="K203" s="115"/>
      <c r="L203" s="168" t="str">
        <f aca="false">IF(B203&gt;0,"ok","ocultar")</f>
        <v>ocultar</v>
      </c>
      <c r="M203" s="511" t="n">
        <f aca="false">ROUND(IF($O203&lt;&gt;0,$O203*(INFORMAÇÕES!$T$113/INFORMAÇÕES!$T$117),0),2)</f>
        <v>0</v>
      </c>
      <c r="N203" s="511" t="n">
        <f aca="false">ROUND(IF($O203&lt;&gt;0,$O203*(INFORMAÇÕES!$T$114/INFORMAÇÕES!$T$117),0),2)</f>
        <v>0</v>
      </c>
      <c r="O203" s="512" t="n">
        <f aca="false">IF(E203=0,G203,0)</f>
        <v>0</v>
      </c>
      <c r="Q203" s="88"/>
      <c r="R203" s="163" t="n">
        <f aca="false">IF(E203&lt;&gt;0,G203,0)</f>
        <v>0</v>
      </c>
      <c r="S203" s="157" t="n">
        <f aca="false">IF(B203=0,S202,IF(ISNONTEXT(B203)=TRUE(),INT(B203),INT(LEFT(B203,FIND(".",B203)-1))))</f>
        <v>3</v>
      </c>
      <c r="T203" s="157" t="str">
        <f aca="false">IF(T204=1,1,IF(B203&lt;&gt;0,1,IF(C203&lt;&gt;0,1,IF(D203&lt;&gt;0,1,IF('ORÇ.GLOBAL REF.'!E203&lt;&gt;0,1,"")))))</f>
        <v/>
      </c>
      <c r="U203" s="157" t="str">
        <f aca="false">IF(S203=0," ",IF(S203&lt;&gt;S202,S203," "))</f>
        <v> </v>
      </c>
      <c r="V203" s="180"/>
    </row>
    <row r="204" s="174" customFormat="true" ht="14.25" hidden="false" customHeight="false" outlineLevel="0" collapsed="false">
      <c r="A204" s="159" t="n">
        <v>193</v>
      </c>
      <c r="B204" s="160" t="n">
        <f aca="false">IF('ORÇ.GLOBAL P CAIXA'!K204="EXEC.",0,'ORÇ.GLOBAL P CAIXA'!M204)</f>
        <v>0</v>
      </c>
      <c r="C204" s="161" t="n">
        <f aca="false">IF('ORÇ.GLOBAL P CAIXA'!K204="EXEC.",0,'ORÇ.GLOBAL P CAIXA'!O204)</f>
        <v>0</v>
      </c>
      <c r="D204" s="162" t="n">
        <f aca="false">IF('ORÇ.GLOBAL P CAIXA'!K204="EXEC.",0,'ORÇ.GLOBAL P CAIXA'!P204)</f>
        <v>0</v>
      </c>
      <c r="E204" s="163" t="n">
        <f aca="false">IF('ORÇ.GLOBAL P CAIXA'!K204="EXEC.",0,ROUND('ORÇ.GLOBAL P CAIXA'!Q204,2))</f>
        <v>0</v>
      </c>
      <c r="F204" s="163" t="n">
        <f aca="false">IF('ORÇ.GLOBAL P CAIXA'!K204="EXEC.",0,TRUNC((1+(IF(OR(H204=0,H204=""),'BDI REF.'!$K$5,CHOOSE(H204,'BDI REF.'!$K$5,'BDI REF.'!$K$6,'BDI REF.'!$K$7))))*'ORÇ.GLOBAL P CAIXA'!R204,2))</f>
        <v>0</v>
      </c>
      <c r="G204" s="163" t="n">
        <f aca="false">IF('ORÇ.GLOBAL P CAIXA'!K204="EXEC.",0,IF(E204&lt;&gt;0,ROUND(E204*F204,2),IF(R204=0,(SUMIF($S$12:$S$1011,B204,$R$12:$R$1011)),R204)))</f>
        <v>0</v>
      </c>
      <c r="H204" s="509" t="str">
        <f aca="false">IF('ORÇ.GLOBAL P CAIXA'!K204="EXEC.","",IF('ORÇ.GLOBAL P CAIXA'!H204&gt;0,'ORÇ.GLOBAL P CAIXA'!H204,""))</f>
        <v/>
      </c>
      <c r="I204" s="509" t="str">
        <f aca="false">IF('ORÇ.GLOBAL P CAIXA'!K204="EXEC.","",IF('ORÇ.GLOBAL P CAIXA'!I204&gt;0,'ORÇ.GLOBAL P CAIXA'!I204,""))</f>
        <v/>
      </c>
      <c r="J204" s="510" t="str">
        <f aca="false">IF('ORÇ.GLOBAL P CAIXA'!K204="EXEC.","",IF('ORÇ.GLOBAL P CAIXA'!J204&gt;0,'ORÇ.GLOBAL P CAIXA'!J204,""))</f>
        <v/>
      </c>
      <c r="K204" s="115"/>
      <c r="L204" s="168" t="str">
        <f aca="false">IF(B204&gt;0,"ok","ocultar")</f>
        <v>ocultar</v>
      </c>
      <c r="M204" s="511" t="n">
        <f aca="false">ROUND(IF($O204&lt;&gt;0,$O204*(INFORMAÇÕES!$T$113/INFORMAÇÕES!$T$117),0),2)</f>
        <v>0</v>
      </c>
      <c r="N204" s="511" t="n">
        <f aca="false">ROUND(IF($O204&lt;&gt;0,$O204*(INFORMAÇÕES!$T$114/INFORMAÇÕES!$T$117),0),2)</f>
        <v>0</v>
      </c>
      <c r="O204" s="512" t="n">
        <f aca="false">IF(E204=0,G204,0)</f>
        <v>0</v>
      </c>
      <c r="Q204" s="88"/>
      <c r="R204" s="163" t="n">
        <f aca="false">IF(E204&lt;&gt;0,G204,0)</f>
        <v>0</v>
      </c>
      <c r="S204" s="157" t="n">
        <f aca="false">IF(B204=0,S203,IF(ISNONTEXT(B204)=TRUE(),INT(B204),INT(LEFT(B204,FIND(".",B204)-1))))</f>
        <v>3</v>
      </c>
      <c r="T204" s="157" t="str">
        <f aca="false">IF(T205=1,1,IF(B204&lt;&gt;0,1,IF(C204&lt;&gt;0,1,IF(D204&lt;&gt;0,1,IF('ORÇ.GLOBAL REF.'!E204&lt;&gt;0,1,"")))))</f>
        <v/>
      </c>
      <c r="U204" s="157" t="str">
        <f aca="false">IF(S204=0," ",IF(S204&lt;&gt;S203,S204," "))</f>
        <v> </v>
      </c>
      <c r="V204" s="180"/>
    </row>
    <row r="205" s="174" customFormat="true" ht="14.25" hidden="false" customHeight="false" outlineLevel="0" collapsed="false">
      <c r="A205" s="159" t="n">
        <v>194</v>
      </c>
      <c r="B205" s="160" t="n">
        <f aca="false">IF('ORÇ.GLOBAL P CAIXA'!K205="EXEC.",0,'ORÇ.GLOBAL P CAIXA'!M205)</f>
        <v>0</v>
      </c>
      <c r="C205" s="161" t="n">
        <f aca="false">IF('ORÇ.GLOBAL P CAIXA'!K205="EXEC.",0,'ORÇ.GLOBAL P CAIXA'!O205)</f>
        <v>0</v>
      </c>
      <c r="D205" s="162" t="n">
        <f aca="false">IF('ORÇ.GLOBAL P CAIXA'!K205="EXEC.",0,'ORÇ.GLOBAL P CAIXA'!P205)</f>
        <v>0</v>
      </c>
      <c r="E205" s="163" t="n">
        <f aca="false">IF('ORÇ.GLOBAL P CAIXA'!K205="EXEC.",0,ROUND('ORÇ.GLOBAL P CAIXA'!Q205,2))</f>
        <v>0</v>
      </c>
      <c r="F205" s="163" t="n">
        <f aca="false">IF('ORÇ.GLOBAL P CAIXA'!K205="EXEC.",0,TRUNC((1+(IF(OR(H205=0,H205=""),'BDI REF.'!$K$5,CHOOSE(H205,'BDI REF.'!$K$5,'BDI REF.'!$K$6,'BDI REF.'!$K$7))))*'ORÇ.GLOBAL P CAIXA'!R205,2))</f>
        <v>0</v>
      </c>
      <c r="G205" s="163" t="n">
        <f aca="false">IF('ORÇ.GLOBAL P CAIXA'!K205="EXEC.",0,IF(E205&lt;&gt;0,ROUND(E205*F205,2),IF(R205=0,(SUMIF($S$12:$S$1011,B205,$R$12:$R$1011)),R205)))</f>
        <v>0</v>
      </c>
      <c r="H205" s="509" t="str">
        <f aca="false">IF('ORÇ.GLOBAL P CAIXA'!K205="EXEC.","",IF('ORÇ.GLOBAL P CAIXA'!H205&gt;0,'ORÇ.GLOBAL P CAIXA'!H205,""))</f>
        <v/>
      </c>
      <c r="I205" s="509" t="str">
        <f aca="false">IF('ORÇ.GLOBAL P CAIXA'!K205="EXEC.","",IF('ORÇ.GLOBAL P CAIXA'!I205&gt;0,'ORÇ.GLOBAL P CAIXA'!I205,""))</f>
        <v/>
      </c>
      <c r="J205" s="510" t="str">
        <f aca="false">IF('ORÇ.GLOBAL P CAIXA'!K205="EXEC.","",IF('ORÇ.GLOBAL P CAIXA'!J205&gt;0,'ORÇ.GLOBAL P CAIXA'!J205,""))</f>
        <v/>
      </c>
      <c r="K205" s="115"/>
      <c r="L205" s="168" t="str">
        <f aca="false">IF(B205&gt;0,"ok","ocultar")</f>
        <v>ocultar</v>
      </c>
      <c r="M205" s="511" t="n">
        <f aca="false">ROUND(IF($O205&lt;&gt;0,$O205*(INFORMAÇÕES!$T$113/INFORMAÇÕES!$T$117),0),2)</f>
        <v>0</v>
      </c>
      <c r="N205" s="511" t="n">
        <f aca="false">ROUND(IF($O205&lt;&gt;0,$O205*(INFORMAÇÕES!$T$114/INFORMAÇÕES!$T$117),0),2)</f>
        <v>0</v>
      </c>
      <c r="O205" s="512" t="n">
        <f aca="false">IF(E205=0,G205,0)</f>
        <v>0</v>
      </c>
      <c r="Q205" s="88"/>
      <c r="R205" s="163" t="n">
        <f aca="false">IF(E205&lt;&gt;0,G205,0)</f>
        <v>0</v>
      </c>
      <c r="S205" s="157" t="n">
        <f aca="false">IF(B205=0,S204,IF(ISNONTEXT(B205)=TRUE(),INT(B205),INT(LEFT(B205,FIND(".",B205)-1))))</f>
        <v>3</v>
      </c>
      <c r="T205" s="157" t="str">
        <f aca="false">IF(T206=1,1,IF(B205&lt;&gt;0,1,IF(C205&lt;&gt;0,1,IF(D205&lt;&gt;0,1,IF('ORÇ.GLOBAL REF.'!E205&lt;&gt;0,1,"")))))</f>
        <v/>
      </c>
      <c r="U205" s="157" t="str">
        <f aca="false">IF(S205=0," ",IF(S205&lt;&gt;S204,S205," "))</f>
        <v> </v>
      </c>
      <c r="V205" s="180"/>
    </row>
    <row r="206" s="174" customFormat="true" ht="14.25" hidden="false" customHeight="false" outlineLevel="0" collapsed="false">
      <c r="A206" s="159" t="n">
        <v>195</v>
      </c>
      <c r="B206" s="160" t="n">
        <f aca="false">IF('ORÇ.GLOBAL P CAIXA'!K206="EXEC.",0,'ORÇ.GLOBAL P CAIXA'!M206)</f>
        <v>0</v>
      </c>
      <c r="C206" s="161" t="n">
        <f aca="false">IF('ORÇ.GLOBAL P CAIXA'!K206="EXEC.",0,'ORÇ.GLOBAL P CAIXA'!O206)</f>
        <v>0</v>
      </c>
      <c r="D206" s="162" t="n">
        <f aca="false">IF('ORÇ.GLOBAL P CAIXA'!K206="EXEC.",0,'ORÇ.GLOBAL P CAIXA'!P206)</f>
        <v>0</v>
      </c>
      <c r="E206" s="163" t="n">
        <f aca="false">IF('ORÇ.GLOBAL P CAIXA'!K206="EXEC.",0,ROUND('ORÇ.GLOBAL P CAIXA'!Q206,2))</f>
        <v>0</v>
      </c>
      <c r="F206" s="163" t="n">
        <f aca="false">IF('ORÇ.GLOBAL P CAIXA'!K206="EXEC.",0,TRUNC((1+(IF(OR(H206=0,H206=""),'BDI REF.'!$K$5,CHOOSE(H206,'BDI REF.'!$K$5,'BDI REF.'!$K$6,'BDI REF.'!$K$7))))*'ORÇ.GLOBAL P CAIXA'!R206,2))</f>
        <v>0</v>
      </c>
      <c r="G206" s="163" t="n">
        <f aca="false">IF('ORÇ.GLOBAL P CAIXA'!K206="EXEC.",0,IF(E206&lt;&gt;0,ROUND(E206*F206,2),IF(R206=0,(SUMIF($S$12:$S$1011,B206,$R$12:$R$1011)),R206)))</f>
        <v>0</v>
      </c>
      <c r="H206" s="509" t="str">
        <f aca="false">IF('ORÇ.GLOBAL P CAIXA'!K206="EXEC.","",IF('ORÇ.GLOBAL P CAIXA'!H206&gt;0,'ORÇ.GLOBAL P CAIXA'!H206,""))</f>
        <v/>
      </c>
      <c r="I206" s="509" t="str">
        <f aca="false">IF('ORÇ.GLOBAL P CAIXA'!K206="EXEC.","",IF('ORÇ.GLOBAL P CAIXA'!I206&gt;0,'ORÇ.GLOBAL P CAIXA'!I206,""))</f>
        <v/>
      </c>
      <c r="J206" s="510" t="str">
        <f aca="false">IF('ORÇ.GLOBAL P CAIXA'!K206="EXEC.","",IF('ORÇ.GLOBAL P CAIXA'!J206&gt;0,'ORÇ.GLOBAL P CAIXA'!J206,""))</f>
        <v/>
      </c>
      <c r="K206" s="115"/>
      <c r="L206" s="168" t="str">
        <f aca="false">IF(B206&gt;0,"ok","ocultar")</f>
        <v>ocultar</v>
      </c>
      <c r="M206" s="511" t="n">
        <f aca="false">ROUND(IF($O206&lt;&gt;0,$O206*(INFORMAÇÕES!$T$113/INFORMAÇÕES!$T$117),0),2)</f>
        <v>0</v>
      </c>
      <c r="N206" s="511" t="n">
        <f aca="false">ROUND(IF($O206&lt;&gt;0,$O206*(INFORMAÇÕES!$T$114/INFORMAÇÕES!$T$117),0),2)</f>
        <v>0</v>
      </c>
      <c r="O206" s="512" t="n">
        <f aca="false">IF(E206=0,G206,0)</f>
        <v>0</v>
      </c>
      <c r="Q206" s="88"/>
      <c r="R206" s="163" t="n">
        <f aca="false">IF(E206&lt;&gt;0,G206,0)</f>
        <v>0</v>
      </c>
      <c r="S206" s="157" t="n">
        <f aca="false">IF(B206=0,S205,IF(ISNONTEXT(B206)=TRUE(),INT(B206),INT(LEFT(B206,FIND(".",B206)-1))))</f>
        <v>3</v>
      </c>
      <c r="T206" s="157" t="str">
        <f aca="false">IF(T207=1,1,IF(B206&lt;&gt;0,1,IF(C206&lt;&gt;0,1,IF(D206&lt;&gt;0,1,IF('ORÇ.GLOBAL REF.'!E206&lt;&gt;0,1,"")))))</f>
        <v/>
      </c>
      <c r="U206" s="157" t="str">
        <f aca="false">IF(S206=0," ",IF(S206&lt;&gt;S205,S206," "))</f>
        <v> </v>
      </c>
      <c r="V206" s="180"/>
    </row>
    <row r="207" s="174" customFormat="true" ht="14.25" hidden="false" customHeight="false" outlineLevel="0" collapsed="false">
      <c r="A207" s="159" t="n">
        <v>196</v>
      </c>
      <c r="B207" s="160" t="n">
        <f aca="false">IF('ORÇ.GLOBAL P CAIXA'!K207="EXEC.",0,'ORÇ.GLOBAL P CAIXA'!M207)</f>
        <v>0</v>
      </c>
      <c r="C207" s="161" t="n">
        <f aca="false">IF('ORÇ.GLOBAL P CAIXA'!K207="EXEC.",0,'ORÇ.GLOBAL P CAIXA'!O207)</f>
        <v>0</v>
      </c>
      <c r="D207" s="162" t="n">
        <f aca="false">IF('ORÇ.GLOBAL P CAIXA'!K207="EXEC.",0,'ORÇ.GLOBAL P CAIXA'!P207)</f>
        <v>0</v>
      </c>
      <c r="E207" s="163" t="n">
        <f aca="false">IF('ORÇ.GLOBAL P CAIXA'!K207="EXEC.",0,ROUND('ORÇ.GLOBAL P CAIXA'!Q207,2))</f>
        <v>0</v>
      </c>
      <c r="F207" s="163" t="n">
        <f aca="false">IF('ORÇ.GLOBAL P CAIXA'!K207="EXEC.",0,TRUNC((1+(IF(OR(H207=0,H207=""),'BDI REF.'!$K$5,CHOOSE(H207,'BDI REF.'!$K$5,'BDI REF.'!$K$6,'BDI REF.'!$K$7))))*'ORÇ.GLOBAL P CAIXA'!R207,2))</f>
        <v>0</v>
      </c>
      <c r="G207" s="163" t="n">
        <f aca="false">IF('ORÇ.GLOBAL P CAIXA'!K207="EXEC.",0,IF(E207&lt;&gt;0,ROUND(E207*F207,2),IF(R207=0,(SUMIF($S$12:$S$1011,B207,$R$12:$R$1011)),R207)))</f>
        <v>0</v>
      </c>
      <c r="H207" s="509" t="str">
        <f aca="false">IF('ORÇ.GLOBAL P CAIXA'!K207="EXEC.","",IF('ORÇ.GLOBAL P CAIXA'!H207&gt;0,'ORÇ.GLOBAL P CAIXA'!H207,""))</f>
        <v/>
      </c>
      <c r="I207" s="509" t="str">
        <f aca="false">IF('ORÇ.GLOBAL P CAIXA'!K207="EXEC.","",IF('ORÇ.GLOBAL P CAIXA'!I207&gt;0,'ORÇ.GLOBAL P CAIXA'!I207,""))</f>
        <v/>
      </c>
      <c r="J207" s="510" t="str">
        <f aca="false">IF('ORÇ.GLOBAL P CAIXA'!K207="EXEC.","",IF('ORÇ.GLOBAL P CAIXA'!J207&gt;0,'ORÇ.GLOBAL P CAIXA'!J207,""))</f>
        <v/>
      </c>
      <c r="K207" s="115"/>
      <c r="L207" s="168" t="str">
        <f aca="false">IF(B207&gt;0,"ok","ocultar")</f>
        <v>ocultar</v>
      </c>
      <c r="M207" s="511" t="n">
        <f aca="false">ROUND(IF($O207&lt;&gt;0,$O207*(INFORMAÇÕES!$T$113/INFORMAÇÕES!$T$117),0),2)</f>
        <v>0</v>
      </c>
      <c r="N207" s="511" t="n">
        <f aca="false">ROUND(IF($O207&lt;&gt;0,$O207*(INFORMAÇÕES!$T$114/INFORMAÇÕES!$T$117),0),2)</f>
        <v>0</v>
      </c>
      <c r="O207" s="512" t="n">
        <f aca="false">IF(E207=0,G207,0)</f>
        <v>0</v>
      </c>
      <c r="Q207" s="88"/>
      <c r="R207" s="163" t="n">
        <f aca="false">IF(E207&lt;&gt;0,G207,0)</f>
        <v>0</v>
      </c>
      <c r="S207" s="157" t="n">
        <f aca="false">IF(B207=0,S206,IF(ISNONTEXT(B207)=TRUE(),INT(B207),INT(LEFT(B207,FIND(".",B207)-1))))</f>
        <v>3</v>
      </c>
      <c r="T207" s="157" t="str">
        <f aca="false">IF(T208=1,1,IF(B207&lt;&gt;0,1,IF(C207&lt;&gt;0,1,IF(D207&lt;&gt;0,1,IF('ORÇ.GLOBAL REF.'!E207&lt;&gt;0,1,"")))))</f>
        <v/>
      </c>
      <c r="U207" s="157" t="str">
        <f aca="false">IF(S207=0," ",IF(S207&lt;&gt;S206,S207," "))</f>
        <v> </v>
      </c>
      <c r="V207" s="180"/>
    </row>
    <row r="208" s="174" customFormat="true" ht="14.25" hidden="false" customHeight="false" outlineLevel="0" collapsed="false">
      <c r="A208" s="159" t="n">
        <v>197</v>
      </c>
      <c r="B208" s="160" t="n">
        <f aca="false">IF('ORÇ.GLOBAL P CAIXA'!K208="EXEC.",0,'ORÇ.GLOBAL P CAIXA'!M208)</f>
        <v>0</v>
      </c>
      <c r="C208" s="161" t="n">
        <f aca="false">IF('ORÇ.GLOBAL P CAIXA'!K208="EXEC.",0,'ORÇ.GLOBAL P CAIXA'!O208)</f>
        <v>0</v>
      </c>
      <c r="D208" s="162" t="n">
        <f aca="false">IF('ORÇ.GLOBAL P CAIXA'!K208="EXEC.",0,'ORÇ.GLOBAL P CAIXA'!P208)</f>
        <v>0</v>
      </c>
      <c r="E208" s="163" t="n">
        <f aca="false">IF('ORÇ.GLOBAL P CAIXA'!K208="EXEC.",0,ROUND('ORÇ.GLOBAL P CAIXA'!Q208,2))</f>
        <v>0</v>
      </c>
      <c r="F208" s="163" t="n">
        <f aca="false">IF('ORÇ.GLOBAL P CAIXA'!K208="EXEC.",0,TRUNC((1+(IF(OR(H208=0,H208=""),'BDI REF.'!$K$5,CHOOSE(H208,'BDI REF.'!$K$5,'BDI REF.'!$K$6,'BDI REF.'!$K$7))))*'ORÇ.GLOBAL P CAIXA'!R208,2))</f>
        <v>0</v>
      </c>
      <c r="G208" s="163" t="n">
        <f aca="false">IF('ORÇ.GLOBAL P CAIXA'!K208="EXEC.",0,IF(E208&lt;&gt;0,ROUND(E208*F208,2),IF(R208=0,(SUMIF($S$12:$S$1011,B208,$R$12:$R$1011)),R208)))</f>
        <v>0</v>
      </c>
      <c r="H208" s="509" t="str">
        <f aca="false">IF('ORÇ.GLOBAL P CAIXA'!K208="EXEC.","",IF('ORÇ.GLOBAL P CAIXA'!H208&gt;0,'ORÇ.GLOBAL P CAIXA'!H208,""))</f>
        <v/>
      </c>
      <c r="I208" s="509" t="str">
        <f aca="false">IF('ORÇ.GLOBAL P CAIXA'!K208="EXEC.","",IF('ORÇ.GLOBAL P CAIXA'!I208&gt;0,'ORÇ.GLOBAL P CAIXA'!I208,""))</f>
        <v/>
      </c>
      <c r="J208" s="510" t="str">
        <f aca="false">IF('ORÇ.GLOBAL P CAIXA'!K208="EXEC.","",IF('ORÇ.GLOBAL P CAIXA'!J208&gt;0,'ORÇ.GLOBAL P CAIXA'!J208,""))</f>
        <v/>
      </c>
      <c r="K208" s="115"/>
      <c r="L208" s="168" t="str">
        <f aca="false">IF(B208&gt;0,"ok","ocultar")</f>
        <v>ocultar</v>
      </c>
      <c r="M208" s="511" t="n">
        <f aca="false">ROUND(IF($O208&lt;&gt;0,$O208*(INFORMAÇÕES!$T$113/INFORMAÇÕES!$T$117),0),2)</f>
        <v>0</v>
      </c>
      <c r="N208" s="511" t="n">
        <f aca="false">ROUND(IF($O208&lt;&gt;0,$O208*(INFORMAÇÕES!$T$114/INFORMAÇÕES!$T$117),0),2)</f>
        <v>0</v>
      </c>
      <c r="O208" s="512" t="n">
        <f aca="false">IF(E208=0,G208,0)</f>
        <v>0</v>
      </c>
      <c r="Q208" s="88"/>
      <c r="R208" s="163" t="n">
        <f aca="false">IF(E208&lt;&gt;0,G208,0)</f>
        <v>0</v>
      </c>
      <c r="S208" s="157" t="n">
        <f aca="false">IF(B208=0,S207,IF(ISNONTEXT(B208)=TRUE(),INT(B208),INT(LEFT(B208,FIND(".",B208)-1))))</f>
        <v>3</v>
      </c>
      <c r="T208" s="157" t="str">
        <f aca="false">IF(T209=1,1,IF(B208&lt;&gt;0,1,IF(C208&lt;&gt;0,1,IF(D208&lt;&gt;0,1,IF('ORÇ.GLOBAL REF.'!E208&lt;&gt;0,1,"")))))</f>
        <v/>
      </c>
      <c r="U208" s="157" t="str">
        <f aca="false">IF(S208=0," ",IF(S208&lt;&gt;S207,S208," "))</f>
        <v> </v>
      </c>
      <c r="V208" s="180"/>
    </row>
    <row r="209" s="174" customFormat="true" ht="14.25" hidden="false" customHeight="false" outlineLevel="0" collapsed="false">
      <c r="A209" s="159" t="n">
        <v>198</v>
      </c>
      <c r="B209" s="160" t="n">
        <f aca="false">IF('ORÇ.GLOBAL P CAIXA'!K209="EXEC.",0,'ORÇ.GLOBAL P CAIXA'!M209)</f>
        <v>0</v>
      </c>
      <c r="C209" s="161" t="n">
        <f aca="false">IF('ORÇ.GLOBAL P CAIXA'!K209="EXEC.",0,'ORÇ.GLOBAL P CAIXA'!O209)</f>
        <v>0</v>
      </c>
      <c r="D209" s="162" t="n">
        <f aca="false">IF('ORÇ.GLOBAL P CAIXA'!K209="EXEC.",0,'ORÇ.GLOBAL P CAIXA'!P209)</f>
        <v>0</v>
      </c>
      <c r="E209" s="163" t="n">
        <f aca="false">IF('ORÇ.GLOBAL P CAIXA'!K209="EXEC.",0,ROUND('ORÇ.GLOBAL P CAIXA'!Q209,2))</f>
        <v>0</v>
      </c>
      <c r="F209" s="163" t="n">
        <f aca="false">IF('ORÇ.GLOBAL P CAIXA'!K209="EXEC.",0,TRUNC((1+(IF(OR(H209=0,H209=""),'BDI REF.'!$K$5,CHOOSE(H209,'BDI REF.'!$K$5,'BDI REF.'!$K$6,'BDI REF.'!$K$7))))*'ORÇ.GLOBAL P CAIXA'!R209,2))</f>
        <v>0</v>
      </c>
      <c r="G209" s="163" t="n">
        <f aca="false">IF('ORÇ.GLOBAL P CAIXA'!K209="EXEC.",0,IF(E209&lt;&gt;0,ROUND(E209*F209,2),IF(R209=0,(SUMIF($S$12:$S$1011,B209,$R$12:$R$1011)),R209)))</f>
        <v>0</v>
      </c>
      <c r="H209" s="509" t="str">
        <f aca="false">IF('ORÇ.GLOBAL P CAIXA'!K209="EXEC.","",IF('ORÇ.GLOBAL P CAIXA'!H209&gt;0,'ORÇ.GLOBAL P CAIXA'!H209,""))</f>
        <v/>
      </c>
      <c r="I209" s="509" t="str">
        <f aca="false">IF('ORÇ.GLOBAL P CAIXA'!K209="EXEC.","",IF('ORÇ.GLOBAL P CAIXA'!I209&gt;0,'ORÇ.GLOBAL P CAIXA'!I209,""))</f>
        <v/>
      </c>
      <c r="J209" s="510" t="str">
        <f aca="false">IF('ORÇ.GLOBAL P CAIXA'!K209="EXEC.","",IF('ORÇ.GLOBAL P CAIXA'!J209&gt;0,'ORÇ.GLOBAL P CAIXA'!J209,""))</f>
        <v/>
      </c>
      <c r="K209" s="115"/>
      <c r="L209" s="168" t="str">
        <f aca="false">IF(B209&gt;0,"ok","ocultar")</f>
        <v>ocultar</v>
      </c>
      <c r="M209" s="511" t="n">
        <f aca="false">ROUND(IF($O209&lt;&gt;0,$O209*(INFORMAÇÕES!$T$113/INFORMAÇÕES!$T$117),0),2)</f>
        <v>0</v>
      </c>
      <c r="N209" s="511" t="n">
        <f aca="false">ROUND(IF($O209&lt;&gt;0,$O209*(INFORMAÇÕES!$T$114/INFORMAÇÕES!$T$117),0),2)</f>
        <v>0</v>
      </c>
      <c r="O209" s="512" t="n">
        <f aca="false">IF(E209=0,G209,0)</f>
        <v>0</v>
      </c>
      <c r="Q209" s="88"/>
      <c r="R209" s="163" t="n">
        <f aca="false">IF(E209&lt;&gt;0,G209,0)</f>
        <v>0</v>
      </c>
      <c r="S209" s="157" t="n">
        <f aca="false">IF(B209=0,S208,IF(ISNONTEXT(B209)=TRUE(),INT(B209),INT(LEFT(B209,FIND(".",B209)-1))))</f>
        <v>3</v>
      </c>
      <c r="T209" s="157" t="str">
        <f aca="false">IF(T210=1,1,IF(B209&lt;&gt;0,1,IF(C209&lt;&gt;0,1,IF(D209&lt;&gt;0,1,IF('ORÇ.GLOBAL REF.'!E209&lt;&gt;0,1,"")))))</f>
        <v/>
      </c>
      <c r="U209" s="157" t="str">
        <f aca="false">IF(S209=0," ",IF(S209&lt;&gt;S208,S209," "))</f>
        <v> </v>
      </c>
      <c r="V209" s="180"/>
    </row>
    <row r="210" s="174" customFormat="true" ht="14.25" hidden="false" customHeight="false" outlineLevel="0" collapsed="false">
      <c r="A210" s="159" t="n">
        <v>199</v>
      </c>
      <c r="B210" s="160" t="n">
        <f aca="false">IF('ORÇ.GLOBAL P CAIXA'!K210="EXEC.",0,'ORÇ.GLOBAL P CAIXA'!M210)</f>
        <v>0</v>
      </c>
      <c r="C210" s="161" t="n">
        <f aca="false">IF('ORÇ.GLOBAL P CAIXA'!K210="EXEC.",0,'ORÇ.GLOBAL P CAIXA'!O210)</f>
        <v>0</v>
      </c>
      <c r="D210" s="162" t="n">
        <f aca="false">IF('ORÇ.GLOBAL P CAIXA'!K210="EXEC.",0,'ORÇ.GLOBAL P CAIXA'!P210)</f>
        <v>0</v>
      </c>
      <c r="E210" s="163" t="n">
        <f aca="false">IF('ORÇ.GLOBAL P CAIXA'!K210="EXEC.",0,ROUND('ORÇ.GLOBAL P CAIXA'!Q210,2))</f>
        <v>0</v>
      </c>
      <c r="F210" s="163" t="n">
        <f aca="false">IF('ORÇ.GLOBAL P CAIXA'!K210="EXEC.",0,TRUNC((1+(IF(OR(H210=0,H210=""),'BDI REF.'!$K$5,CHOOSE(H210,'BDI REF.'!$K$5,'BDI REF.'!$K$6,'BDI REF.'!$K$7))))*'ORÇ.GLOBAL P CAIXA'!R210,2))</f>
        <v>0</v>
      </c>
      <c r="G210" s="163" t="n">
        <f aca="false">IF('ORÇ.GLOBAL P CAIXA'!K210="EXEC.",0,IF(E210&lt;&gt;0,ROUND(E210*F210,2),IF(R210=0,(SUMIF($S$12:$S$1011,B210,$R$12:$R$1011)),R210)))</f>
        <v>0</v>
      </c>
      <c r="H210" s="509" t="str">
        <f aca="false">IF('ORÇ.GLOBAL P CAIXA'!K210="EXEC.","",IF('ORÇ.GLOBAL P CAIXA'!H210&gt;0,'ORÇ.GLOBAL P CAIXA'!H210,""))</f>
        <v/>
      </c>
      <c r="I210" s="509" t="str">
        <f aca="false">IF('ORÇ.GLOBAL P CAIXA'!K210="EXEC.","",IF('ORÇ.GLOBAL P CAIXA'!I210&gt;0,'ORÇ.GLOBAL P CAIXA'!I210,""))</f>
        <v/>
      </c>
      <c r="J210" s="510" t="str">
        <f aca="false">IF('ORÇ.GLOBAL P CAIXA'!K210="EXEC.","",IF('ORÇ.GLOBAL P CAIXA'!J210&gt;0,'ORÇ.GLOBAL P CAIXA'!J210,""))</f>
        <v/>
      </c>
      <c r="K210" s="115"/>
      <c r="L210" s="168" t="str">
        <f aca="false">IF(B210&gt;0,"ok","ocultar")</f>
        <v>ocultar</v>
      </c>
      <c r="M210" s="511" t="n">
        <f aca="false">ROUND(IF($O210&lt;&gt;0,$O210*(INFORMAÇÕES!$T$113/INFORMAÇÕES!$T$117),0),2)</f>
        <v>0</v>
      </c>
      <c r="N210" s="511" t="n">
        <f aca="false">ROUND(IF($O210&lt;&gt;0,$O210*(INFORMAÇÕES!$T$114/INFORMAÇÕES!$T$117),0),2)</f>
        <v>0</v>
      </c>
      <c r="O210" s="512" t="n">
        <f aca="false">IF(E210=0,G210,0)</f>
        <v>0</v>
      </c>
      <c r="Q210" s="88"/>
      <c r="R210" s="163" t="n">
        <f aca="false">IF(E210&lt;&gt;0,G210,0)</f>
        <v>0</v>
      </c>
      <c r="S210" s="157" t="n">
        <f aca="false">IF(B210=0,S209,IF(ISNONTEXT(B210)=TRUE(),INT(B210),INT(LEFT(B210,FIND(".",B210)-1))))</f>
        <v>3</v>
      </c>
      <c r="T210" s="157" t="str">
        <f aca="false">IF(T211=1,1,IF(B210&lt;&gt;0,1,IF(C210&lt;&gt;0,1,IF(D210&lt;&gt;0,1,IF('ORÇ.GLOBAL REF.'!E210&lt;&gt;0,1,"")))))</f>
        <v/>
      </c>
      <c r="U210" s="157" t="str">
        <f aca="false">IF(S210=0," ",IF(S210&lt;&gt;S209,S210," "))</f>
        <v> </v>
      </c>
      <c r="V210" s="180"/>
    </row>
    <row r="211" s="174" customFormat="true" ht="14.25" hidden="false" customHeight="false" outlineLevel="0" collapsed="false">
      <c r="A211" s="159" t="n">
        <v>200</v>
      </c>
      <c r="B211" s="160" t="n">
        <f aca="false">IF('ORÇ.GLOBAL P CAIXA'!K211="EXEC.",0,'ORÇ.GLOBAL P CAIXA'!M211)</f>
        <v>0</v>
      </c>
      <c r="C211" s="161" t="n">
        <f aca="false">IF('ORÇ.GLOBAL P CAIXA'!K211="EXEC.",0,'ORÇ.GLOBAL P CAIXA'!O211)</f>
        <v>0</v>
      </c>
      <c r="D211" s="162" t="n">
        <f aca="false">IF('ORÇ.GLOBAL P CAIXA'!K211="EXEC.",0,'ORÇ.GLOBAL P CAIXA'!P211)</f>
        <v>0</v>
      </c>
      <c r="E211" s="163" t="n">
        <f aca="false">IF('ORÇ.GLOBAL P CAIXA'!K211="EXEC.",0,ROUND('ORÇ.GLOBAL P CAIXA'!Q211,2))</f>
        <v>0</v>
      </c>
      <c r="F211" s="163" t="n">
        <f aca="false">IF('ORÇ.GLOBAL P CAIXA'!K211="EXEC.",0,TRUNC((1+(IF(OR(H211=0,H211=""),'BDI REF.'!$K$5,CHOOSE(H211,'BDI REF.'!$K$5,'BDI REF.'!$K$6,'BDI REF.'!$K$7))))*'ORÇ.GLOBAL P CAIXA'!R211,2))</f>
        <v>0</v>
      </c>
      <c r="G211" s="163" t="n">
        <f aca="false">IF('ORÇ.GLOBAL P CAIXA'!K211="EXEC.",0,IF(E211&lt;&gt;0,ROUND(E211*F211,2),IF(R211=0,(SUMIF($S$12:$S$1011,B211,$R$12:$R$1011)),R211)))</f>
        <v>0</v>
      </c>
      <c r="H211" s="509" t="str">
        <f aca="false">IF('ORÇ.GLOBAL P CAIXA'!K211="EXEC.","",IF('ORÇ.GLOBAL P CAIXA'!H211&gt;0,'ORÇ.GLOBAL P CAIXA'!H211,""))</f>
        <v/>
      </c>
      <c r="I211" s="509" t="str">
        <f aca="false">IF('ORÇ.GLOBAL P CAIXA'!K211="EXEC.","",IF('ORÇ.GLOBAL P CAIXA'!I211&gt;0,'ORÇ.GLOBAL P CAIXA'!I211,""))</f>
        <v/>
      </c>
      <c r="J211" s="510" t="str">
        <f aca="false">IF('ORÇ.GLOBAL P CAIXA'!K211="EXEC.","",IF('ORÇ.GLOBAL P CAIXA'!J211&gt;0,'ORÇ.GLOBAL P CAIXA'!J211,""))</f>
        <v/>
      </c>
      <c r="K211" s="115"/>
      <c r="L211" s="168" t="str">
        <f aca="false">IF(B211&gt;0,"ok","ocultar")</f>
        <v>ocultar</v>
      </c>
      <c r="M211" s="511" t="n">
        <f aca="false">ROUND(IF($O211&lt;&gt;0,$O211*(INFORMAÇÕES!$T$113/INFORMAÇÕES!$T$117),0),2)</f>
        <v>0</v>
      </c>
      <c r="N211" s="511" t="n">
        <f aca="false">ROUND(IF($O211&lt;&gt;0,$O211*(INFORMAÇÕES!$T$114/INFORMAÇÕES!$T$117),0),2)</f>
        <v>0</v>
      </c>
      <c r="O211" s="512" t="n">
        <f aca="false">IF(E211=0,G211,0)</f>
        <v>0</v>
      </c>
      <c r="Q211" s="88"/>
      <c r="R211" s="163" t="n">
        <f aca="false">IF(E211&lt;&gt;0,G211,0)</f>
        <v>0</v>
      </c>
      <c r="S211" s="157" t="n">
        <f aca="false">IF(B211=0,S210,IF(ISNONTEXT(B211)=TRUE(),INT(B211),INT(LEFT(B211,FIND(".",B211)-1))))</f>
        <v>3</v>
      </c>
      <c r="T211" s="157" t="str">
        <f aca="false">IF(T212=1,1,IF(B211&lt;&gt;0,1,IF(C211&lt;&gt;0,1,IF(D211&lt;&gt;0,1,IF('ORÇ.GLOBAL REF.'!E211&lt;&gt;0,1,"")))))</f>
        <v/>
      </c>
      <c r="U211" s="157" t="str">
        <f aca="false">IF(S211=0," ",IF(S211&lt;&gt;S210,S211," "))</f>
        <v> </v>
      </c>
      <c r="V211" s="180"/>
    </row>
    <row r="212" s="174" customFormat="true" ht="14.25" hidden="false" customHeight="false" outlineLevel="0" collapsed="false">
      <c r="A212" s="159" t="n">
        <v>201</v>
      </c>
      <c r="B212" s="160" t="n">
        <f aca="false">IF('ORÇ.GLOBAL P CAIXA'!K212="EXEC.",0,'ORÇ.GLOBAL P CAIXA'!M212)</f>
        <v>0</v>
      </c>
      <c r="C212" s="161" t="n">
        <f aca="false">IF('ORÇ.GLOBAL P CAIXA'!K212="EXEC.",0,'ORÇ.GLOBAL P CAIXA'!O212)</f>
        <v>0</v>
      </c>
      <c r="D212" s="162" t="n">
        <f aca="false">IF('ORÇ.GLOBAL P CAIXA'!K212="EXEC.",0,'ORÇ.GLOBAL P CAIXA'!P212)</f>
        <v>0</v>
      </c>
      <c r="E212" s="163" t="n">
        <f aca="false">IF('ORÇ.GLOBAL P CAIXA'!K212="EXEC.",0,ROUND('ORÇ.GLOBAL P CAIXA'!Q212,2))</f>
        <v>0</v>
      </c>
      <c r="F212" s="163" t="n">
        <f aca="false">IF('ORÇ.GLOBAL P CAIXA'!K212="EXEC.",0,TRUNC((1+(IF(OR(H212=0,H212=""),'BDI REF.'!$K$5,CHOOSE(H212,'BDI REF.'!$K$5,'BDI REF.'!$K$6,'BDI REF.'!$K$7))))*'ORÇ.GLOBAL P CAIXA'!R212,2))</f>
        <v>0</v>
      </c>
      <c r="G212" s="163" t="n">
        <f aca="false">IF('ORÇ.GLOBAL P CAIXA'!K212="EXEC.",0,IF(E212&lt;&gt;0,ROUND(E212*F212,2),IF(R212=0,(SUMIF($S$12:$S$1011,B212,$R$12:$R$1011)),R212)))</f>
        <v>0</v>
      </c>
      <c r="H212" s="509" t="str">
        <f aca="false">IF('ORÇ.GLOBAL P CAIXA'!K212="EXEC.","",IF('ORÇ.GLOBAL P CAIXA'!H212&gt;0,'ORÇ.GLOBAL P CAIXA'!H212,""))</f>
        <v/>
      </c>
      <c r="I212" s="509" t="str">
        <f aca="false">IF('ORÇ.GLOBAL P CAIXA'!K212="EXEC.","",IF('ORÇ.GLOBAL P CAIXA'!I212&gt;0,'ORÇ.GLOBAL P CAIXA'!I212,""))</f>
        <v/>
      </c>
      <c r="J212" s="510" t="str">
        <f aca="false">IF('ORÇ.GLOBAL P CAIXA'!K212="EXEC.","",IF('ORÇ.GLOBAL P CAIXA'!J212&gt;0,'ORÇ.GLOBAL P CAIXA'!J212,""))</f>
        <v/>
      </c>
      <c r="K212" s="115"/>
      <c r="L212" s="168" t="str">
        <f aca="false">IF(B212&gt;0,"ok","ocultar")</f>
        <v>ocultar</v>
      </c>
      <c r="M212" s="511" t="n">
        <f aca="false">ROUND(IF($O212&lt;&gt;0,$O212*(INFORMAÇÕES!$T$113/INFORMAÇÕES!$T$117),0),2)</f>
        <v>0</v>
      </c>
      <c r="N212" s="511" t="n">
        <f aca="false">ROUND(IF($O212&lt;&gt;0,$O212*(INFORMAÇÕES!$T$114/INFORMAÇÕES!$T$117),0),2)</f>
        <v>0</v>
      </c>
      <c r="O212" s="512" t="n">
        <f aca="false">IF(E212=0,G212,0)</f>
        <v>0</v>
      </c>
      <c r="Q212" s="88"/>
      <c r="R212" s="163" t="n">
        <f aca="false">IF(E212&lt;&gt;0,G212,0)</f>
        <v>0</v>
      </c>
      <c r="S212" s="157" t="n">
        <f aca="false">IF(B212=0,S211,IF(ISNONTEXT(B212)=TRUE(),INT(B212),INT(LEFT(B212,FIND(".",B212)-1))))</f>
        <v>3</v>
      </c>
      <c r="T212" s="157" t="str">
        <f aca="false">IF(T213=1,1,IF(B212&lt;&gt;0,1,IF(C212&lt;&gt;0,1,IF(D212&lt;&gt;0,1,IF('ORÇ.GLOBAL REF.'!E212&lt;&gt;0,1,"")))))</f>
        <v/>
      </c>
      <c r="U212" s="157" t="str">
        <f aca="false">IF(S212=0," ",IF(S212&lt;&gt;S211,S212," "))</f>
        <v> </v>
      </c>
      <c r="V212" s="180"/>
    </row>
    <row r="213" s="174" customFormat="true" ht="14.25" hidden="false" customHeight="false" outlineLevel="0" collapsed="false">
      <c r="A213" s="159" t="n">
        <v>202</v>
      </c>
      <c r="B213" s="160" t="n">
        <f aca="false">IF('ORÇ.GLOBAL P CAIXA'!K213="EXEC.",0,'ORÇ.GLOBAL P CAIXA'!M213)</f>
        <v>0</v>
      </c>
      <c r="C213" s="161" t="n">
        <f aca="false">IF('ORÇ.GLOBAL P CAIXA'!K213="EXEC.",0,'ORÇ.GLOBAL P CAIXA'!O213)</f>
        <v>0</v>
      </c>
      <c r="D213" s="162" t="n">
        <f aca="false">IF('ORÇ.GLOBAL P CAIXA'!K213="EXEC.",0,'ORÇ.GLOBAL P CAIXA'!P213)</f>
        <v>0</v>
      </c>
      <c r="E213" s="163" t="n">
        <f aca="false">IF('ORÇ.GLOBAL P CAIXA'!K213="EXEC.",0,ROUND('ORÇ.GLOBAL P CAIXA'!Q213,2))</f>
        <v>0</v>
      </c>
      <c r="F213" s="163" t="n">
        <f aca="false">IF('ORÇ.GLOBAL P CAIXA'!K213="EXEC.",0,TRUNC((1+(IF(OR(H213=0,H213=""),'BDI REF.'!$K$5,CHOOSE(H213,'BDI REF.'!$K$5,'BDI REF.'!$K$6,'BDI REF.'!$K$7))))*'ORÇ.GLOBAL P CAIXA'!R213,2))</f>
        <v>0</v>
      </c>
      <c r="G213" s="163" t="n">
        <f aca="false">IF('ORÇ.GLOBAL P CAIXA'!K213="EXEC.",0,IF(E213&lt;&gt;0,ROUND(E213*F213,2),IF(R213=0,(SUMIF($S$12:$S$1011,B213,$R$12:$R$1011)),R213)))</f>
        <v>0</v>
      </c>
      <c r="H213" s="509" t="str">
        <f aca="false">IF('ORÇ.GLOBAL P CAIXA'!K213="EXEC.","",IF('ORÇ.GLOBAL P CAIXA'!H213&gt;0,'ORÇ.GLOBAL P CAIXA'!H213,""))</f>
        <v/>
      </c>
      <c r="I213" s="509" t="str">
        <f aca="false">IF('ORÇ.GLOBAL P CAIXA'!K213="EXEC.","",IF('ORÇ.GLOBAL P CAIXA'!I213&gt;0,'ORÇ.GLOBAL P CAIXA'!I213,""))</f>
        <v/>
      </c>
      <c r="J213" s="510" t="str">
        <f aca="false">IF('ORÇ.GLOBAL P CAIXA'!K213="EXEC.","",IF('ORÇ.GLOBAL P CAIXA'!J213&gt;0,'ORÇ.GLOBAL P CAIXA'!J213,""))</f>
        <v/>
      </c>
      <c r="K213" s="115"/>
      <c r="L213" s="168" t="str">
        <f aca="false">IF(B213&gt;0,"ok","ocultar")</f>
        <v>ocultar</v>
      </c>
      <c r="M213" s="511" t="n">
        <f aca="false">ROUND(IF($O213&lt;&gt;0,$O213*(INFORMAÇÕES!$T$113/INFORMAÇÕES!$T$117),0),2)</f>
        <v>0</v>
      </c>
      <c r="N213" s="511" t="n">
        <f aca="false">ROUND(IF($O213&lt;&gt;0,$O213*(INFORMAÇÕES!$T$114/INFORMAÇÕES!$T$117),0),2)</f>
        <v>0</v>
      </c>
      <c r="O213" s="512" t="n">
        <f aca="false">IF(E213=0,G213,0)</f>
        <v>0</v>
      </c>
      <c r="Q213" s="88"/>
      <c r="R213" s="163" t="n">
        <f aca="false">IF(E213&lt;&gt;0,G213,0)</f>
        <v>0</v>
      </c>
      <c r="S213" s="157" t="n">
        <f aca="false">IF(B213=0,S212,IF(ISNONTEXT(B213)=TRUE(),INT(B213),INT(LEFT(B213,FIND(".",B213)-1))))</f>
        <v>3</v>
      </c>
      <c r="T213" s="157" t="str">
        <f aca="false">IF(T214=1,1,IF(B213&lt;&gt;0,1,IF(C213&lt;&gt;0,1,IF(D213&lt;&gt;0,1,IF('ORÇ.GLOBAL REF.'!E213&lt;&gt;0,1,"")))))</f>
        <v/>
      </c>
      <c r="U213" s="157" t="str">
        <f aca="false">IF(S213=0," ",IF(S213&lt;&gt;S212,S213," "))</f>
        <v> </v>
      </c>
      <c r="V213" s="180"/>
    </row>
    <row r="214" s="174" customFormat="true" ht="14.25" hidden="false" customHeight="false" outlineLevel="0" collapsed="false">
      <c r="A214" s="159" t="n">
        <v>203</v>
      </c>
      <c r="B214" s="160" t="n">
        <f aca="false">IF('ORÇ.GLOBAL P CAIXA'!K214="EXEC.",0,'ORÇ.GLOBAL P CAIXA'!M214)</f>
        <v>0</v>
      </c>
      <c r="C214" s="161" t="n">
        <f aca="false">IF('ORÇ.GLOBAL P CAIXA'!K214="EXEC.",0,'ORÇ.GLOBAL P CAIXA'!O214)</f>
        <v>0</v>
      </c>
      <c r="D214" s="162" t="n">
        <f aca="false">IF('ORÇ.GLOBAL P CAIXA'!K214="EXEC.",0,'ORÇ.GLOBAL P CAIXA'!P214)</f>
        <v>0</v>
      </c>
      <c r="E214" s="163" t="n">
        <f aca="false">IF('ORÇ.GLOBAL P CAIXA'!K214="EXEC.",0,ROUND('ORÇ.GLOBAL P CAIXA'!Q214,2))</f>
        <v>0</v>
      </c>
      <c r="F214" s="163" t="n">
        <f aca="false">IF('ORÇ.GLOBAL P CAIXA'!K214="EXEC.",0,TRUNC((1+(IF(OR(H214=0,H214=""),'BDI REF.'!$K$5,CHOOSE(H214,'BDI REF.'!$K$5,'BDI REF.'!$K$6,'BDI REF.'!$K$7))))*'ORÇ.GLOBAL P CAIXA'!R214,2))</f>
        <v>0</v>
      </c>
      <c r="G214" s="163" t="n">
        <f aca="false">IF('ORÇ.GLOBAL P CAIXA'!K214="EXEC.",0,IF(E214&lt;&gt;0,ROUND(E214*F214,2),IF(R214=0,(SUMIF($S$12:$S$1011,B214,$R$12:$R$1011)),R214)))</f>
        <v>0</v>
      </c>
      <c r="H214" s="509" t="str">
        <f aca="false">IF('ORÇ.GLOBAL P CAIXA'!K214="EXEC.","",IF('ORÇ.GLOBAL P CAIXA'!H214&gt;0,'ORÇ.GLOBAL P CAIXA'!H214,""))</f>
        <v/>
      </c>
      <c r="I214" s="509" t="str">
        <f aca="false">IF('ORÇ.GLOBAL P CAIXA'!K214="EXEC.","",IF('ORÇ.GLOBAL P CAIXA'!I214&gt;0,'ORÇ.GLOBAL P CAIXA'!I214,""))</f>
        <v/>
      </c>
      <c r="J214" s="510" t="str">
        <f aca="false">IF('ORÇ.GLOBAL P CAIXA'!K214="EXEC.","",IF('ORÇ.GLOBAL P CAIXA'!J214&gt;0,'ORÇ.GLOBAL P CAIXA'!J214,""))</f>
        <v/>
      </c>
      <c r="K214" s="115"/>
      <c r="L214" s="168" t="str">
        <f aca="false">IF(B214&gt;0,"ok","ocultar")</f>
        <v>ocultar</v>
      </c>
      <c r="M214" s="511" t="n">
        <f aca="false">ROUND(IF($O214&lt;&gt;0,$O214*(INFORMAÇÕES!$T$113/INFORMAÇÕES!$T$117),0),2)</f>
        <v>0</v>
      </c>
      <c r="N214" s="511" t="n">
        <f aca="false">ROUND(IF($O214&lt;&gt;0,$O214*(INFORMAÇÕES!$T$114/INFORMAÇÕES!$T$117),0),2)</f>
        <v>0</v>
      </c>
      <c r="O214" s="512" t="n">
        <f aca="false">IF(E214=0,G214,0)</f>
        <v>0</v>
      </c>
      <c r="Q214" s="88"/>
      <c r="R214" s="163" t="n">
        <f aca="false">IF(E214&lt;&gt;0,G214,0)</f>
        <v>0</v>
      </c>
      <c r="S214" s="157" t="n">
        <f aca="false">IF(B214=0,S213,IF(ISNONTEXT(B214)=TRUE(),INT(B214),INT(LEFT(B214,FIND(".",B214)-1))))</f>
        <v>3</v>
      </c>
      <c r="T214" s="157" t="str">
        <f aca="false">IF(T215=1,1,IF(B214&lt;&gt;0,1,IF(C214&lt;&gt;0,1,IF(D214&lt;&gt;0,1,IF('ORÇ.GLOBAL REF.'!E214&lt;&gt;0,1,"")))))</f>
        <v/>
      </c>
      <c r="U214" s="157" t="str">
        <f aca="false">IF(S214=0," ",IF(S214&lt;&gt;S213,S214," "))</f>
        <v> </v>
      </c>
      <c r="V214" s="180"/>
    </row>
    <row r="215" s="174" customFormat="true" ht="14.25" hidden="false" customHeight="false" outlineLevel="0" collapsed="false">
      <c r="A215" s="159" t="n">
        <v>204</v>
      </c>
      <c r="B215" s="160" t="n">
        <f aca="false">IF('ORÇ.GLOBAL P CAIXA'!K215="EXEC.",0,'ORÇ.GLOBAL P CAIXA'!M215)</f>
        <v>0</v>
      </c>
      <c r="C215" s="161" t="n">
        <f aca="false">IF('ORÇ.GLOBAL P CAIXA'!K215="EXEC.",0,'ORÇ.GLOBAL P CAIXA'!O215)</f>
        <v>0</v>
      </c>
      <c r="D215" s="162" t="n">
        <f aca="false">IF('ORÇ.GLOBAL P CAIXA'!K215="EXEC.",0,'ORÇ.GLOBAL P CAIXA'!P215)</f>
        <v>0</v>
      </c>
      <c r="E215" s="163" t="n">
        <f aca="false">IF('ORÇ.GLOBAL P CAIXA'!K215="EXEC.",0,ROUND('ORÇ.GLOBAL P CAIXA'!Q215,2))</f>
        <v>0</v>
      </c>
      <c r="F215" s="163" t="n">
        <f aca="false">IF('ORÇ.GLOBAL P CAIXA'!K215="EXEC.",0,TRUNC((1+(IF(OR(H215=0,H215=""),'BDI REF.'!$K$5,CHOOSE(H215,'BDI REF.'!$K$5,'BDI REF.'!$K$6,'BDI REF.'!$K$7))))*'ORÇ.GLOBAL P CAIXA'!R215,2))</f>
        <v>0</v>
      </c>
      <c r="G215" s="163" t="n">
        <f aca="false">IF('ORÇ.GLOBAL P CAIXA'!K215="EXEC.",0,IF(E215&lt;&gt;0,ROUND(E215*F215,2),IF(R215=0,(SUMIF($S$12:$S$1011,B215,$R$12:$R$1011)),R215)))</f>
        <v>0</v>
      </c>
      <c r="H215" s="509" t="str">
        <f aca="false">IF('ORÇ.GLOBAL P CAIXA'!K215="EXEC.","",IF('ORÇ.GLOBAL P CAIXA'!H215&gt;0,'ORÇ.GLOBAL P CAIXA'!H215,""))</f>
        <v/>
      </c>
      <c r="I215" s="509" t="str">
        <f aca="false">IF('ORÇ.GLOBAL P CAIXA'!K215="EXEC.","",IF('ORÇ.GLOBAL P CAIXA'!I215&gt;0,'ORÇ.GLOBAL P CAIXA'!I215,""))</f>
        <v/>
      </c>
      <c r="J215" s="510" t="str">
        <f aca="false">IF('ORÇ.GLOBAL P CAIXA'!K215="EXEC.","",IF('ORÇ.GLOBAL P CAIXA'!J215&gt;0,'ORÇ.GLOBAL P CAIXA'!J215,""))</f>
        <v/>
      </c>
      <c r="K215" s="115"/>
      <c r="L215" s="168" t="str">
        <f aca="false">IF(B215&gt;0,"ok","ocultar")</f>
        <v>ocultar</v>
      </c>
      <c r="M215" s="511" t="n">
        <f aca="false">ROUND(IF($O215&lt;&gt;0,$O215*(INFORMAÇÕES!$T$113/INFORMAÇÕES!$T$117),0),2)</f>
        <v>0</v>
      </c>
      <c r="N215" s="511" t="n">
        <f aca="false">ROUND(IF($O215&lt;&gt;0,$O215*(INFORMAÇÕES!$T$114/INFORMAÇÕES!$T$117),0),2)</f>
        <v>0</v>
      </c>
      <c r="O215" s="512" t="n">
        <f aca="false">IF(E215=0,G215,0)</f>
        <v>0</v>
      </c>
      <c r="Q215" s="88"/>
      <c r="R215" s="163" t="n">
        <f aca="false">IF(E215&lt;&gt;0,G215,0)</f>
        <v>0</v>
      </c>
      <c r="S215" s="157" t="n">
        <f aca="false">IF(B215=0,S214,IF(ISNONTEXT(B215)=TRUE(),INT(B215),INT(LEFT(B215,FIND(".",B215)-1))))</f>
        <v>3</v>
      </c>
      <c r="T215" s="157" t="str">
        <f aca="false">IF(T216=1,1,IF(B215&lt;&gt;0,1,IF(C215&lt;&gt;0,1,IF(D215&lt;&gt;0,1,IF('ORÇ.GLOBAL REF.'!E215&lt;&gt;0,1,"")))))</f>
        <v/>
      </c>
      <c r="U215" s="157" t="str">
        <f aca="false">IF(S215=0," ",IF(S215&lt;&gt;S214,S215," "))</f>
        <v> </v>
      </c>
      <c r="V215" s="180"/>
    </row>
    <row r="216" s="174" customFormat="true" ht="14.25" hidden="false" customHeight="false" outlineLevel="0" collapsed="false">
      <c r="A216" s="159" t="n">
        <v>205</v>
      </c>
      <c r="B216" s="160" t="n">
        <f aca="false">IF('ORÇ.GLOBAL P CAIXA'!K216="EXEC.",0,'ORÇ.GLOBAL P CAIXA'!M216)</f>
        <v>0</v>
      </c>
      <c r="C216" s="161" t="n">
        <f aca="false">IF('ORÇ.GLOBAL P CAIXA'!K216="EXEC.",0,'ORÇ.GLOBAL P CAIXA'!O216)</f>
        <v>0</v>
      </c>
      <c r="D216" s="162" t="n">
        <f aca="false">IF('ORÇ.GLOBAL P CAIXA'!K216="EXEC.",0,'ORÇ.GLOBAL P CAIXA'!P216)</f>
        <v>0</v>
      </c>
      <c r="E216" s="163" t="n">
        <f aca="false">IF('ORÇ.GLOBAL P CAIXA'!K216="EXEC.",0,ROUND('ORÇ.GLOBAL P CAIXA'!Q216,2))</f>
        <v>0</v>
      </c>
      <c r="F216" s="163" t="n">
        <f aca="false">IF('ORÇ.GLOBAL P CAIXA'!K216="EXEC.",0,TRUNC((1+(IF(OR(H216=0,H216=""),'BDI REF.'!$K$5,CHOOSE(H216,'BDI REF.'!$K$5,'BDI REF.'!$K$6,'BDI REF.'!$K$7))))*'ORÇ.GLOBAL P CAIXA'!R216,2))</f>
        <v>0</v>
      </c>
      <c r="G216" s="163" t="n">
        <f aca="false">IF('ORÇ.GLOBAL P CAIXA'!K216="EXEC.",0,IF(E216&lt;&gt;0,ROUND(E216*F216,2),IF(R216=0,(SUMIF($S$12:$S$1011,B216,$R$12:$R$1011)),R216)))</f>
        <v>0</v>
      </c>
      <c r="H216" s="509" t="str">
        <f aca="false">IF('ORÇ.GLOBAL P CAIXA'!K216="EXEC.","",IF('ORÇ.GLOBAL P CAIXA'!H216&gt;0,'ORÇ.GLOBAL P CAIXA'!H216,""))</f>
        <v/>
      </c>
      <c r="I216" s="509" t="str">
        <f aca="false">IF('ORÇ.GLOBAL P CAIXA'!K216="EXEC.","",IF('ORÇ.GLOBAL P CAIXA'!I216&gt;0,'ORÇ.GLOBAL P CAIXA'!I216,""))</f>
        <v/>
      </c>
      <c r="J216" s="510" t="str">
        <f aca="false">IF('ORÇ.GLOBAL P CAIXA'!K216="EXEC.","",IF('ORÇ.GLOBAL P CAIXA'!J216&gt;0,'ORÇ.GLOBAL P CAIXA'!J216,""))</f>
        <v/>
      </c>
      <c r="K216" s="115"/>
      <c r="L216" s="168" t="str">
        <f aca="false">IF(B216&gt;0,"ok","ocultar")</f>
        <v>ocultar</v>
      </c>
      <c r="M216" s="511" t="n">
        <f aca="false">ROUND(IF($O216&lt;&gt;0,$O216*(INFORMAÇÕES!$T$113/INFORMAÇÕES!$T$117),0),2)</f>
        <v>0</v>
      </c>
      <c r="N216" s="511" t="n">
        <f aca="false">ROUND(IF($O216&lt;&gt;0,$O216*(INFORMAÇÕES!$T$114/INFORMAÇÕES!$T$117),0),2)</f>
        <v>0</v>
      </c>
      <c r="O216" s="512" t="n">
        <f aca="false">IF(E216=0,G216,0)</f>
        <v>0</v>
      </c>
      <c r="Q216" s="88"/>
      <c r="R216" s="163" t="n">
        <f aca="false">IF(E216&lt;&gt;0,G216,0)</f>
        <v>0</v>
      </c>
      <c r="S216" s="157" t="n">
        <f aca="false">IF(B216=0,S215,IF(ISNONTEXT(B216)=TRUE(),INT(B216),INT(LEFT(B216,FIND(".",B216)-1))))</f>
        <v>3</v>
      </c>
      <c r="T216" s="157" t="str">
        <f aca="false">IF(T217=1,1,IF(B216&lt;&gt;0,1,IF(C216&lt;&gt;0,1,IF(D216&lt;&gt;0,1,IF('ORÇ.GLOBAL REF.'!E216&lt;&gt;0,1,"")))))</f>
        <v/>
      </c>
      <c r="U216" s="157" t="str">
        <f aca="false">IF(S216=0," ",IF(S216&lt;&gt;S215,S216," "))</f>
        <v> </v>
      </c>
      <c r="V216" s="180"/>
    </row>
    <row r="217" s="174" customFormat="true" ht="14.25" hidden="false" customHeight="false" outlineLevel="0" collapsed="false">
      <c r="A217" s="159" t="n">
        <v>206</v>
      </c>
      <c r="B217" s="160" t="n">
        <f aca="false">IF('ORÇ.GLOBAL P CAIXA'!K217="EXEC.",0,'ORÇ.GLOBAL P CAIXA'!M217)</f>
        <v>0</v>
      </c>
      <c r="C217" s="161" t="n">
        <f aca="false">IF('ORÇ.GLOBAL P CAIXA'!K217="EXEC.",0,'ORÇ.GLOBAL P CAIXA'!O217)</f>
        <v>0</v>
      </c>
      <c r="D217" s="162" t="n">
        <f aca="false">IF('ORÇ.GLOBAL P CAIXA'!K217="EXEC.",0,'ORÇ.GLOBAL P CAIXA'!P217)</f>
        <v>0</v>
      </c>
      <c r="E217" s="163" t="n">
        <f aca="false">IF('ORÇ.GLOBAL P CAIXA'!K217="EXEC.",0,ROUND('ORÇ.GLOBAL P CAIXA'!Q217,2))</f>
        <v>0</v>
      </c>
      <c r="F217" s="163" t="n">
        <f aca="false">IF('ORÇ.GLOBAL P CAIXA'!K217="EXEC.",0,TRUNC((1+(IF(OR(H217=0,H217=""),'BDI REF.'!$K$5,CHOOSE(H217,'BDI REF.'!$K$5,'BDI REF.'!$K$6,'BDI REF.'!$K$7))))*'ORÇ.GLOBAL P CAIXA'!R217,2))</f>
        <v>0</v>
      </c>
      <c r="G217" s="163" t="n">
        <f aca="false">IF('ORÇ.GLOBAL P CAIXA'!K217="EXEC.",0,IF(E217&lt;&gt;0,ROUND(E217*F217,2),IF(R217=0,(SUMIF($S$12:$S$1011,B217,$R$12:$R$1011)),R217)))</f>
        <v>0</v>
      </c>
      <c r="H217" s="509" t="str">
        <f aca="false">IF('ORÇ.GLOBAL P CAIXA'!K217="EXEC.","",IF('ORÇ.GLOBAL P CAIXA'!H217&gt;0,'ORÇ.GLOBAL P CAIXA'!H217,""))</f>
        <v/>
      </c>
      <c r="I217" s="509" t="str">
        <f aca="false">IF('ORÇ.GLOBAL P CAIXA'!K217="EXEC.","",IF('ORÇ.GLOBAL P CAIXA'!I217&gt;0,'ORÇ.GLOBAL P CAIXA'!I217,""))</f>
        <v/>
      </c>
      <c r="J217" s="510" t="str">
        <f aca="false">IF('ORÇ.GLOBAL P CAIXA'!K217="EXEC.","",IF('ORÇ.GLOBAL P CAIXA'!J217&gt;0,'ORÇ.GLOBAL P CAIXA'!J217,""))</f>
        <v/>
      </c>
      <c r="K217" s="115"/>
      <c r="L217" s="168" t="str">
        <f aca="false">IF(B217&gt;0,"ok","ocultar")</f>
        <v>ocultar</v>
      </c>
      <c r="M217" s="511" t="n">
        <f aca="false">ROUND(IF($O217&lt;&gt;0,$O217*(INFORMAÇÕES!$T$113/INFORMAÇÕES!$T$117),0),2)</f>
        <v>0</v>
      </c>
      <c r="N217" s="511" t="n">
        <f aca="false">ROUND(IF($O217&lt;&gt;0,$O217*(INFORMAÇÕES!$T$114/INFORMAÇÕES!$T$117),0),2)</f>
        <v>0</v>
      </c>
      <c r="O217" s="512" t="n">
        <f aca="false">IF(E217=0,G217,0)</f>
        <v>0</v>
      </c>
      <c r="Q217" s="88"/>
      <c r="R217" s="163" t="n">
        <f aca="false">IF(E217&lt;&gt;0,G217,0)</f>
        <v>0</v>
      </c>
      <c r="S217" s="157" t="n">
        <f aca="false">IF(B217=0,S216,IF(ISNONTEXT(B217)=TRUE(),INT(B217),INT(LEFT(B217,FIND(".",B217)-1))))</f>
        <v>3</v>
      </c>
      <c r="T217" s="157" t="str">
        <f aca="false">IF(T218=1,1,IF(B217&lt;&gt;0,1,IF(C217&lt;&gt;0,1,IF(D217&lt;&gt;0,1,IF('ORÇ.GLOBAL REF.'!E217&lt;&gt;0,1,"")))))</f>
        <v/>
      </c>
      <c r="U217" s="157" t="str">
        <f aca="false">IF(S217=0," ",IF(S217&lt;&gt;S216,S217," "))</f>
        <v> </v>
      </c>
      <c r="V217" s="180"/>
    </row>
    <row r="218" s="174" customFormat="true" ht="14.25" hidden="false" customHeight="false" outlineLevel="0" collapsed="false">
      <c r="A218" s="159" t="n">
        <v>207</v>
      </c>
      <c r="B218" s="160" t="n">
        <f aca="false">IF('ORÇ.GLOBAL P CAIXA'!K218="EXEC.",0,'ORÇ.GLOBAL P CAIXA'!M218)</f>
        <v>0</v>
      </c>
      <c r="C218" s="161" t="n">
        <f aca="false">IF('ORÇ.GLOBAL P CAIXA'!K218="EXEC.",0,'ORÇ.GLOBAL P CAIXA'!O218)</f>
        <v>0</v>
      </c>
      <c r="D218" s="162" t="n">
        <f aca="false">IF('ORÇ.GLOBAL P CAIXA'!K218="EXEC.",0,'ORÇ.GLOBAL P CAIXA'!P218)</f>
        <v>0</v>
      </c>
      <c r="E218" s="163" t="n">
        <f aca="false">IF('ORÇ.GLOBAL P CAIXA'!K218="EXEC.",0,ROUND('ORÇ.GLOBAL P CAIXA'!Q218,2))</f>
        <v>0</v>
      </c>
      <c r="F218" s="163" t="n">
        <f aca="false">IF('ORÇ.GLOBAL P CAIXA'!K218="EXEC.",0,TRUNC((1+(IF(OR(H218=0,H218=""),'BDI REF.'!$K$5,CHOOSE(H218,'BDI REF.'!$K$5,'BDI REF.'!$K$6,'BDI REF.'!$K$7))))*'ORÇ.GLOBAL P CAIXA'!R218,2))</f>
        <v>0</v>
      </c>
      <c r="G218" s="163" t="n">
        <f aca="false">IF('ORÇ.GLOBAL P CAIXA'!K218="EXEC.",0,IF(E218&lt;&gt;0,ROUND(E218*F218,2),IF(R218=0,(SUMIF($S$12:$S$1011,B218,$R$12:$R$1011)),R218)))</f>
        <v>0</v>
      </c>
      <c r="H218" s="509" t="str">
        <f aca="false">IF('ORÇ.GLOBAL P CAIXA'!K218="EXEC.","",IF('ORÇ.GLOBAL P CAIXA'!H218&gt;0,'ORÇ.GLOBAL P CAIXA'!H218,""))</f>
        <v/>
      </c>
      <c r="I218" s="509" t="str">
        <f aca="false">IF('ORÇ.GLOBAL P CAIXA'!K218="EXEC.","",IF('ORÇ.GLOBAL P CAIXA'!I218&gt;0,'ORÇ.GLOBAL P CAIXA'!I218,""))</f>
        <v/>
      </c>
      <c r="J218" s="510" t="str">
        <f aca="false">IF('ORÇ.GLOBAL P CAIXA'!K218="EXEC.","",IF('ORÇ.GLOBAL P CAIXA'!J218&gt;0,'ORÇ.GLOBAL P CAIXA'!J218,""))</f>
        <v/>
      </c>
      <c r="K218" s="115"/>
      <c r="L218" s="168" t="str">
        <f aca="false">IF(B218&gt;0,"ok","ocultar")</f>
        <v>ocultar</v>
      </c>
      <c r="M218" s="511" t="n">
        <f aca="false">ROUND(IF($O218&lt;&gt;0,$O218*(INFORMAÇÕES!$T$113/INFORMAÇÕES!$T$117),0),2)</f>
        <v>0</v>
      </c>
      <c r="N218" s="511" t="n">
        <f aca="false">ROUND(IF($O218&lt;&gt;0,$O218*(INFORMAÇÕES!$T$114/INFORMAÇÕES!$T$117),0),2)</f>
        <v>0</v>
      </c>
      <c r="O218" s="512" t="n">
        <f aca="false">IF(E218=0,G218,0)</f>
        <v>0</v>
      </c>
      <c r="Q218" s="88"/>
      <c r="R218" s="163" t="n">
        <f aca="false">IF(E218&lt;&gt;0,G218,0)</f>
        <v>0</v>
      </c>
      <c r="S218" s="157" t="n">
        <f aca="false">IF(B218=0,S217,IF(ISNONTEXT(B218)=TRUE(),INT(B218),INT(LEFT(B218,FIND(".",B218)-1))))</f>
        <v>3</v>
      </c>
      <c r="T218" s="157" t="str">
        <f aca="false">IF(T219=1,1,IF(B218&lt;&gt;0,1,IF(C218&lt;&gt;0,1,IF(D218&lt;&gt;0,1,IF('ORÇ.GLOBAL REF.'!E218&lt;&gt;0,1,"")))))</f>
        <v/>
      </c>
      <c r="U218" s="157" t="str">
        <f aca="false">IF(S218=0," ",IF(S218&lt;&gt;S217,S218," "))</f>
        <v> </v>
      </c>
      <c r="V218" s="180"/>
    </row>
    <row r="219" s="174" customFormat="true" ht="14.25" hidden="false" customHeight="false" outlineLevel="0" collapsed="false">
      <c r="A219" s="159" t="n">
        <v>208</v>
      </c>
      <c r="B219" s="160" t="n">
        <f aca="false">IF('ORÇ.GLOBAL P CAIXA'!K219="EXEC.",0,'ORÇ.GLOBAL P CAIXA'!M219)</f>
        <v>0</v>
      </c>
      <c r="C219" s="161" t="n">
        <f aca="false">IF('ORÇ.GLOBAL P CAIXA'!K219="EXEC.",0,'ORÇ.GLOBAL P CAIXA'!O219)</f>
        <v>0</v>
      </c>
      <c r="D219" s="162" t="n">
        <f aca="false">IF('ORÇ.GLOBAL P CAIXA'!K219="EXEC.",0,'ORÇ.GLOBAL P CAIXA'!P219)</f>
        <v>0</v>
      </c>
      <c r="E219" s="163" t="n">
        <f aca="false">IF('ORÇ.GLOBAL P CAIXA'!K219="EXEC.",0,ROUND('ORÇ.GLOBAL P CAIXA'!Q219,2))</f>
        <v>0</v>
      </c>
      <c r="F219" s="163" t="n">
        <f aca="false">IF('ORÇ.GLOBAL P CAIXA'!K219="EXEC.",0,TRUNC((1+(IF(OR(H219=0,H219=""),'BDI REF.'!$K$5,CHOOSE(H219,'BDI REF.'!$K$5,'BDI REF.'!$K$6,'BDI REF.'!$K$7))))*'ORÇ.GLOBAL P CAIXA'!R219,2))</f>
        <v>0</v>
      </c>
      <c r="G219" s="163" t="n">
        <f aca="false">IF('ORÇ.GLOBAL P CAIXA'!K219="EXEC.",0,IF(E219&lt;&gt;0,ROUND(E219*F219,2),IF(R219=0,(SUMIF($S$12:$S$1011,B219,$R$12:$R$1011)),R219)))</f>
        <v>0</v>
      </c>
      <c r="H219" s="509" t="str">
        <f aca="false">IF('ORÇ.GLOBAL P CAIXA'!K219="EXEC.","",IF('ORÇ.GLOBAL P CAIXA'!H219&gt;0,'ORÇ.GLOBAL P CAIXA'!H219,""))</f>
        <v/>
      </c>
      <c r="I219" s="509" t="str">
        <f aca="false">IF('ORÇ.GLOBAL P CAIXA'!K219="EXEC.","",IF('ORÇ.GLOBAL P CAIXA'!I219&gt;0,'ORÇ.GLOBAL P CAIXA'!I219,""))</f>
        <v/>
      </c>
      <c r="J219" s="510" t="str">
        <f aca="false">IF('ORÇ.GLOBAL P CAIXA'!K219="EXEC.","",IF('ORÇ.GLOBAL P CAIXA'!J219&gt;0,'ORÇ.GLOBAL P CAIXA'!J219,""))</f>
        <v/>
      </c>
      <c r="K219" s="115"/>
      <c r="L219" s="168" t="str">
        <f aca="false">IF(B219&gt;0,"ok","ocultar")</f>
        <v>ocultar</v>
      </c>
      <c r="M219" s="511" t="n">
        <f aca="false">ROUND(IF($O219&lt;&gt;0,$O219*(INFORMAÇÕES!$T$113/INFORMAÇÕES!$T$117),0),2)</f>
        <v>0</v>
      </c>
      <c r="N219" s="511" t="n">
        <f aca="false">ROUND(IF($O219&lt;&gt;0,$O219*(INFORMAÇÕES!$T$114/INFORMAÇÕES!$T$117),0),2)</f>
        <v>0</v>
      </c>
      <c r="O219" s="512" t="n">
        <f aca="false">IF(E219=0,G219,0)</f>
        <v>0</v>
      </c>
      <c r="Q219" s="88"/>
      <c r="R219" s="163" t="n">
        <f aca="false">IF(E219&lt;&gt;0,G219,0)</f>
        <v>0</v>
      </c>
      <c r="S219" s="157" t="n">
        <f aca="false">IF(B219=0,S218,IF(ISNONTEXT(B219)=TRUE(),INT(B219),INT(LEFT(B219,FIND(".",B219)-1))))</f>
        <v>3</v>
      </c>
      <c r="T219" s="157" t="str">
        <f aca="false">IF(T220=1,1,IF(B219&lt;&gt;0,1,IF(C219&lt;&gt;0,1,IF(D219&lt;&gt;0,1,IF('ORÇ.GLOBAL REF.'!E219&lt;&gt;0,1,"")))))</f>
        <v/>
      </c>
      <c r="U219" s="157" t="str">
        <f aca="false">IF(S219=0," ",IF(S219&lt;&gt;S218,S219," "))</f>
        <v> </v>
      </c>
      <c r="V219" s="180"/>
    </row>
    <row r="220" s="174" customFormat="true" ht="14.25" hidden="false" customHeight="false" outlineLevel="0" collapsed="false">
      <c r="A220" s="159" t="n">
        <v>209</v>
      </c>
      <c r="B220" s="160" t="n">
        <f aca="false">IF('ORÇ.GLOBAL P CAIXA'!K220="EXEC.",0,'ORÇ.GLOBAL P CAIXA'!M220)</f>
        <v>0</v>
      </c>
      <c r="C220" s="161" t="n">
        <f aca="false">IF('ORÇ.GLOBAL P CAIXA'!K220="EXEC.",0,'ORÇ.GLOBAL P CAIXA'!O220)</f>
        <v>0</v>
      </c>
      <c r="D220" s="162" t="n">
        <f aca="false">IF('ORÇ.GLOBAL P CAIXA'!K220="EXEC.",0,'ORÇ.GLOBAL P CAIXA'!P220)</f>
        <v>0</v>
      </c>
      <c r="E220" s="163" t="n">
        <f aca="false">IF('ORÇ.GLOBAL P CAIXA'!K220="EXEC.",0,ROUND('ORÇ.GLOBAL P CAIXA'!Q220,2))</f>
        <v>0</v>
      </c>
      <c r="F220" s="163" t="n">
        <f aca="false">IF('ORÇ.GLOBAL P CAIXA'!K220="EXEC.",0,TRUNC((1+(IF(OR(H220=0,H220=""),'BDI REF.'!$K$5,CHOOSE(H220,'BDI REF.'!$K$5,'BDI REF.'!$K$6,'BDI REF.'!$K$7))))*'ORÇ.GLOBAL P CAIXA'!R220,2))</f>
        <v>0</v>
      </c>
      <c r="G220" s="163" t="n">
        <f aca="false">IF('ORÇ.GLOBAL P CAIXA'!K220="EXEC.",0,IF(E220&lt;&gt;0,ROUND(E220*F220,2),IF(R220=0,(SUMIF($S$12:$S$1011,B220,$R$12:$R$1011)),R220)))</f>
        <v>0</v>
      </c>
      <c r="H220" s="509" t="str">
        <f aca="false">IF('ORÇ.GLOBAL P CAIXA'!K220="EXEC.","",IF('ORÇ.GLOBAL P CAIXA'!H220&gt;0,'ORÇ.GLOBAL P CAIXA'!H220,""))</f>
        <v/>
      </c>
      <c r="I220" s="509" t="str">
        <f aca="false">IF('ORÇ.GLOBAL P CAIXA'!K220="EXEC.","",IF('ORÇ.GLOBAL P CAIXA'!I220&gt;0,'ORÇ.GLOBAL P CAIXA'!I220,""))</f>
        <v/>
      </c>
      <c r="J220" s="510" t="str">
        <f aca="false">IF('ORÇ.GLOBAL P CAIXA'!K220="EXEC.","",IF('ORÇ.GLOBAL P CAIXA'!J220&gt;0,'ORÇ.GLOBAL P CAIXA'!J220,""))</f>
        <v/>
      </c>
      <c r="K220" s="115"/>
      <c r="L220" s="168" t="str">
        <f aca="false">IF(B220&gt;0,"ok","ocultar")</f>
        <v>ocultar</v>
      </c>
      <c r="M220" s="511" t="n">
        <f aca="false">ROUND(IF($O220&lt;&gt;0,$O220*(INFORMAÇÕES!$T$113/INFORMAÇÕES!$T$117),0),2)</f>
        <v>0</v>
      </c>
      <c r="N220" s="511" t="n">
        <f aca="false">ROUND(IF($O220&lt;&gt;0,$O220*(INFORMAÇÕES!$T$114/INFORMAÇÕES!$T$117),0),2)</f>
        <v>0</v>
      </c>
      <c r="O220" s="512" t="n">
        <f aca="false">IF(E220=0,G220,0)</f>
        <v>0</v>
      </c>
      <c r="Q220" s="88"/>
      <c r="R220" s="163" t="n">
        <f aca="false">IF(E220&lt;&gt;0,G220,0)</f>
        <v>0</v>
      </c>
      <c r="S220" s="157" t="n">
        <f aca="false">IF(B220=0,S219,IF(ISNONTEXT(B220)=TRUE(),INT(B220),INT(LEFT(B220,FIND(".",B220)-1))))</f>
        <v>3</v>
      </c>
      <c r="T220" s="157" t="str">
        <f aca="false">IF(T221=1,1,IF(B220&lt;&gt;0,1,IF(C220&lt;&gt;0,1,IF(D220&lt;&gt;0,1,IF('ORÇ.GLOBAL REF.'!E220&lt;&gt;0,1,"")))))</f>
        <v/>
      </c>
      <c r="U220" s="157" t="str">
        <f aca="false">IF(S220=0," ",IF(S220&lt;&gt;S219,S220," "))</f>
        <v> </v>
      </c>
      <c r="V220" s="180"/>
    </row>
    <row r="221" s="174" customFormat="true" ht="14.25" hidden="false" customHeight="false" outlineLevel="0" collapsed="false">
      <c r="A221" s="159" t="n">
        <v>210</v>
      </c>
      <c r="B221" s="160" t="n">
        <f aca="false">IF('ORÇ.GLOBAL P CAIXA'!K221="EXEC.",0,'ORÇ.GLOBAL P CAIXA'!M221)</f>
        <v>0</v>
      </c>
      <c r="C221" s="161" t="n">
        <f aca="false">IF('ORÇ.GLOBAL P CAIXA'!K221="EXEC.",0,'ORÇ.GLOBAL P CAIXA'!O221)</f>
        <v>0</v>
      </c>
      <c r="D221" s="162" t="n">
        <f aca="false">IF('ORÇ.GLOBAL P CAIXA'!K221="EXEC.",0,'ORÇ.GLOBAL P CAIXA'!P221)</f>
        <v>0</v>
      </c>
      <c r="E221" s="163" t="n">
        <f aca="false">IF('ORÇ.GLOBAL P CAIXA'!K221="EXEC.",0,ROUND('ORÇ.GLOBAL P CAIXA'!Q221,2))</f>
        <v>0</v>
      </c>
      <c r="F221" s="163" t="n">
        <f aca="false">IF('ORÇ.GLOBAL P CAIXA'!K221="EXEC.",0,TRUNC((1+(IF(OR(H221=0,H221=""),'BDI REF.'!$K$5,CHOOSE(H221,'BDI REF.'!$K$5,'BDI REF.'!$K$6,'BDI REF.'!$K$7))))*'ORÇ.GLOBAL P CAIXA'!R221,2))</f>
        <v>0</v>
      </c>
      <c r="G221" s="163" t="n">
        <f aca="false">IF('ORÇ.GLOBAL P CAIXA'!K221="EXEC.",0,IF(E221&lt;&gt;0,ROUND(E221*F221,2),IF(R221=0,(SUMIF($S$12:$S$1011,B221,$R$12:$R$1011)),R221)))</f>
        <v>0</v>
      </c>
      <c r="H221" s="509" t="str">
        <f aca="false">IF('ORÇ.GLOBAL P CAIXA'!K221="EXEC.","",IF('ORÇ.GLOBAL P CAIXA'!H221&gt;0,'ORÇ.GLOBAL P CAIXA'!H221,""))</f>
        <v/>
      </c>
      <c r="I221" s="509" t="str">
        <f aca="false">IF('ORÇ.GLOBAL P CAIXA'!K221="EXEC.","",IF('ORÇ.GLOBAL P CAIXA'!I221&gt;0,'ORÇ.GLOBAL P CAIXA'!I221,""))</f>
        <v/>
      </c>
      <c r="J221" s="510" t="str">
        <f aca="false">IF('ORÇ.GLOBAL P CAIXA'!K221="EXEC.","",IF('ORÇ.GLOBAL P CAIXA'!J221&gt;0,'ORÇ.GLOBAL P CAIXA'!J221,""))</f>
        <v/>
      </c>
      <c r="K221" s="115"/>
      <c r="L221" s="168" t="str">
        <f aca="false">IF(B221&gt;0,"ok","ocultar")</f>
        <v>ocultar</v>
      </c>
      <c r="M221" s="511" t="n">
        <f aca="false">ROUND(IF($O221&lt;&gt;0,$O221*(INFORMAÇÕES!$T$113/INFORMAÇÕES!$T$117),0),2)</f>
        <v>0</v>
      </c>
      <c r="N221" s="511" t="n">
        <f aca="false">ROUND(IF($O221&lt;&gt;0,$O221*(INFORMAÇÕES!$T$114/INFORMAÇÕES!$T$117),0),2)</f>
        <v>0</v>
      </c>
      <c r="O221" s="512" t="n">
        <f aca="false">IF(E221=0,G221,0)</f>
        <v>0</v>
      </c>
      <c r="Q221" s="88"/>
      <c r="R221" s="163" t="n">
        <f aca="false">IF(E221&lt;&gt;0,G221,0)</f>
        <v>0</v>
      </c>
      <c r="S221" s="157" t="n">
        <f aca="false">IF(B221=0,S220,IF(ISNONTEXT(B221)=TRUE(),INT(B221),INT(LEFT(B221,FIND(".",B221)-1))))</f>
        <v>3</v>
      </c>
      <c r="T221" s="157" t="str">
        <f aca="false">IF(T222=1,1,IF(B221&lt;&gt;0,1,IF(C221&lt;&gt;0,1,IF(D221&lt;&gt;0,1,IF('ORÇ.GLOBAL REF.'!E221&lt;&gt;0,1,"")))))</f>
        <v/>
      </c>
      <c r="U221" s="157" t="str">
        <f aca="false">IF(S221=0," ",IF(S221&lt;&gt;S220,S221," "))</f>
        <v> </v>
      </c>
      <c r="V221" s="180"/>
    </row>
    <row r="222" s="174" customFormat="true" ht="14.25" hidden="false" customHeight="false" outlineLevel="0" collapsed="false">
      <c r="A222" s="159" t="n">
        <v>211</v>
      </c>
      <c r="B222" s="160" t="n">
        <f aca="false">IF('ORÇ.GLOBAL P CAIXA'!K222="EXEC.",0,'ORÇ.GLOBAL P CAIXA'!M222)</f>
        <v>0</v>
      </c>
      <c r="C222" s="161" t="n">
        <f aca="false">IF('ORÇ.GLOBAL P CAIXA'!K222="EXEC.",0,'ORÇ.GLOBAL P CAIXA'!O222)</f>
        <v>0</v>
      </c>
      <c r="D222" s="162" t="n">
        <f aca="false">IF('ORÇ.GLOBAL P CAIXA'!K222="EXEC.",0,'ORÇ.GLOBAL P CAIXA'!P222)</f>
        <v>0</v>
      </c>
      <c r="E222" s="163" t="n">
        <f aca="false">IF('ORÇ.GLOBAL P CAIXA'!K222="EXEC.",0,ROUND('ORÇ.GLOBAL P CAIXA'!Q222,2))</f>
        <v>0</v>
      </c>
      <c r="F222" s="163" t="n">
        <f aca="false">IF('ORÇ.GLOBAL P CAIXA'!K222="EXEC.",0,TRUNC((1+(IF(OR(H222=0,H222=""),'BDI REF.'!$K$5,CHOOSE(H222,'BDI REF.'!$K$5,'BDI REF.'!$K$6,'BDI REF.'!$K$7))))*'ORÇ.GLOBAL P CAIXA'!R222,2))</f>
        <v>0</v>
      </c>
      <c r="G222" s="163" t="n">
        <f aca="false">IF('ORÇ.GLOBAL P CAIXA'!K222="EXEC.",0,IF(E222&lt;&gt;0,ROUND(E222*F222,2),IF(R222=0,(SUMIF($S$12:$S$1011,B222,$R$12:$R$1011)),R222)))</f>
        <v>0</v>
      </c>
      <c r="H222" s="509" t="str">
        <f aca="false">IF('ORÇ.GLOBAL P CAIXA'!K222="EXEC.","",IF('ORÇ.GLOBAL P CAIXA'!H222&gt;0,'ORÇ.GLOBAL P CAIXA'!H222,""))</f>
        <v/>
      </c>
      <c r="I222" s="509" t="str">
        <f aca="false">IF('ORÇ.GLOBAL P CAIXA'!K222="EXEC.","",IF('ORÇ.GLOBAL P CAIXA'!I222&gt;0,'ORÇ.GLOBAL P CAIXA'!I222,""))</f>
        <v/>
      </c>
      <c r="J222" s="510" t="str">
        <f aca="false">IF('ORÇ.GLOBAL P CAIXA'!K222="EXEC.","",IF('ORÇ.GLOBAL P CAIXA'!J222&gt;0,'ORÇ.GLOBAL P CAIXA'!J222,""))</f>
        <v/>
      </c>
      <c r="K222" s="115"/>
      <c r="L222" s="168" t="str">
        <f aca="false">IF(B222&gt;0,"ok","ocultar")</f>
        <v>ocultar</v>
      </c>
      <c r="M222" s="511" t="n">
        <f aca="false">ROUND(IF($O222&lt;&gt;0,$O222*(INFORMAÇÕES!$T$113/INFORMAÇÕES!$T$117),0),2)</f>
        <v>0</v>
      </c>
      <c r="N222" s="511" t="n">
        <f aca="false">ROUND(IF($O222&lt;&gt;0,$O222*(INFORMAÇÕES!$T$114/INFORMAÇÕES!$T$117),0),2)</f>
        <v>0</v>
      </c>
      <c r="O222" s="512" t="n">
        <f aca="false">IF(E222=0,G222,0)</f>
        <v>0</v>
      </c>
      <c r="Q222" s="88"/>
      <c r="R222" s="163" t="n">
        <f aca="false">IF(E222&lt;&gt;0,G222,0)</f>
        <v>0</v>
      </c>
      <c r="S222" s="157" t="n">
        <f aca="false">IF(B222=0,S221,IF(ISNONTEXT(B222)=TRUE(),INT(B222),INT(LEFT(B222,FIND(".",B222)-1))))</f>
        <v>3</v>
      </c>
      <c r="T222" s="157" t="str">
        <f aca="false">IF(T223=1,1,IF(B222&lt;&gt;0,1,IF(C222&lt;&gt;0,1,IF(D222&lt;&gt;0,1,IF('ORÇ.GLOBAL REF.'!E222&lt;&gt;0,1,"")))))</f>
        <v/>
      </c>
      <c r="U222" s="157" t="str">
        <f aca="false">IF(S222=0," ",IF(S222&lt;&gt;S221,S222," "))</f>
        <v> </v>
      </c>
      <c r="V222" s="180"/>
    </row>
    <row r="223" s="174" customFormat="true" ht="14.25" hidden="false" customHeight="false" outlineLevel="0" collapsed="false">
      <c r="A223" s="159" t="n">
        <v>212</v>
      </c>
      <c r="B223" s="160" t="n">
        <f aca="false">IF('ORÇ.GLOBAL P CAIXA'!K223="EXEC.",0,'ORÇ.GLOBAL P CAIXA'!M223)</f>
        <v>0</v>
      </c>
      <c r="C223" s="161" t="n">
        <f aca="false">IF('ORÇ.GLOBAL P CAIXA'!K223="EXEC.",0,'ORÇ.GLOBAL P CAIXA'!O223)</f>
        <v>0</v>
      </c>
      <c r="D223" s="162" t="n">
        <f aca="false">IF('ORÇ.GLOBAL P CAIXA'!K223="EXEC.",0,'ORÇ.GLOBAL P CAIXA'!P223)</f>
        <v>0</v>
      </c>
      <c r="E223" s="163" t="n">
        <f aca="false">IF('ORÇ.GLOBAL P CAIXA'!K223="EXEC.",0,ROUND('ORÇ.GLOBAL P CAIXA'!Q223,2))</f>
        <v>0</v>
      </c>
      <c r="F223" s="163" t="n">
        <f aca="false">IF('ORÇ.GLOBAL P CAIXA'!K223="EXEC.",0,TRUNC((1+(IF(OR(H223=0,H223=""),'BDI REF.'!$K$5,CHOOSE(H223,'BDI REF.'!$K$5,'BDI REF.'!$K$6,'BDI REF.'!$K$7))))*'ORÇ.GLOBAL P CAIXA'!R223,2))</f>
        <v>0</v>
      </c>
      <c r="G223" s="163" t="n">
        <f aca="false">IF('ORÇ.GLOBAL P CAIXA'!K223="EXEC.",0,IF(E223&lt;&gt;0,ROUND(E223*F223,2),IF(R223=0,(SUMIF($S$12:$S$1011,B223,$R$12:$R$1011)),R223)))</f>
        <v>0</v>
      </c>
      <c r="H223" s="509" t="str">
        <f aca="false">IF('ORÇ.GLOBAL P CAIXA'!K223="EXEC.","",IF('ORÇ.GLOBAL P CAIXA'!H223&gt;0,'ORÇ.GLOBAL P CAIXA'!H223,""))</f>
        <v/>
      </c>
      <c r="I223" s="509" t="str">
        <f aca="false">IF('ORÇ.GLOBAL P CAIXA'!K223="EXEC.","",IF('ORÇ.GLOBAL P CAIXA'!I223&gt;0,'ORÇ.GLOBAL P CAIXA'!I223,""))</f>
        <v/>
      </c>
      <c r="J223" s="510" t="str">
        <f aca="false">IF('ORÇ.GLOBAL P CAIXA'!K223="EXEC.","",IF('ORÇ.GLOBAL P CAIXA'!J223&gt;0,'ORÇ.GLOBAL P CAIXA'!J223,""))</f>
        <v/>
      </c>
      <c r="K223" s="115"/>
      <c r="L223" s="168" t="str">
        <f aca="false">IF(B223&gt;0,"ok","ocultar")</f>
        <v>ocultar</v>
      </c>
      <c r="M223" s="511" t="n">
        <f aca="false">ROUND(IF($O223&lt;&gt;0,$O223*(INFORMAÇÕES!$T$113/INFORMAÇÕES!$T$117),0),2)</f>
        <v>0</v>
      </c>
      <c r="N223" s="511" t="n">
        <f aca="false">ROUND(IF($O223&lt;&gt;0,$O223*(INFORMAÇÕES!$T$114/INFORMAÇÕES!$T$117),0),2)</f>
        <v>0</v>
      </c>
      <c r="O223" s="512" t="n">
        <f aca="false">IF(E223=0,G223,0)</f>
        <v>0</v>
      </c>
      <c r="Q223" s="88"/>
      <c r="R223" s="163" t="n">
        <f aca="false">IF(E223&lt;&gt;0,G223,0)</f>
        <v>0</v>
      </c>
      <c r="S223" s="157" t="n">
        <f aca="false">IF(B223=0,S222,IF(ISNONTEXT(B223)=TRUE(),INT(B223),INT(LEFT(B223,FIND(".",B223)-1))))</f>
        <v>3</v>
      </c>
      <c r="T223" s="157" t="str">
        <f aca="false">IF(T224=1,1,IF(B223&lt;&gt;0,1,IF(C223&lt;&gt;0,1,IF(D223&lt;&gt;0,1,IF('ORÇ.GLOBAL REF.'!E223&lt;&gt;0,1,"")))))</f>
        <v/>
      </c>
      <c r="U223" s="157" t="str">
        <f aca="false">IF(S223=0," ",IF(S223&lt;&gt;S222,S223," "))</f>
        <v> </v>
      </c>
      <c r="V223" s="180"/>
    </row>
    <row r="224" s="174" customFormat="true" ht="14.25" hidden="false" customHeight="false" outlineLevel="0" collapsed="false">
      <c r="A224" s="159" t="n">
        <v>213</v>
      </c>
      <c r="B224" s="160" t="n">
        <f aca="false">IF('ORÇ.GLOBAL P CAIXA'!K224="EXEC.",0,'ORÇ.GLOBAL P CAIXA'!M224)</f>
        <v>0</v>
      </c>
      <c r="C224" s="161" t="n">
        <f aca="false">IF('ORÇ.GLOBAL P CAIXA'!K224="EXEC.",0,'ORÇ.GLOBAL P CAIXA'!O224)</f>
        <v>0</v>
      </c>
      <c r="D224" s="162" t="n">
        <f aca="false">IF('ORÇ.GLOBAL P CAIXA'!K224="EXEC.",0,'ORÇ.GLOBAL P CAIXA'!P224)</f>
        <v>0</v>
      </c>
      <c r="E224" s="163" t="n">
        <f aca="false">IF('ORÇ.GLOBAL P CAIXA'!K224="EXEC.",0,ROUND('ORÇ.GLOBAL P CAIXA'!Q224,2))</f>
        <v>0</v>
      </c>
      <c r="F224" s="163" t="n">
        <f aca="false">IF('ORÇ.GLOBAL P CAIXA'!K224="EXEC.",0,TRUNC((1+(IF(OR(H224=0,H224=""),'BDI REF.'!$K$5,CHOOSE(H224,'BDI REF.'!$K$5,'BDI REF.'!$K$6,'BDI REF.'!$K$7))))*'ORÇ.GLOBAL P CAIXA'!R224,2))</f>
        <v>0</v>
      </c>
      <c r="G224" s="163" t="n">
        <f aca="false">IF('ORÇ.GLOBAL P CAIXA'!K224="EXEC.",0,IF(E224&lt;&gt;0,ROUND(E224*F224,2),IF(R224=0,(SUMIF($S$12:$S$1011,B224,$R$12:$R$1011)),R224)))</f>
        <v>0</v>
      </c>
      <c r="H224" s="509" t="str">
        <f aca="false">IF('ORÇ.GLOBAL P CAIXA'!K224="EXEC.","",IF('ORÇ.GLOBAL P CAIXA'!H224&gt;0,'ORÇ.GLOBAL P CAIXA'!H224,""))</f>
        <v/>
      </c>
      <c r="I224" s="509" t="str">
        <f aca="false">IF('ORÇ.GLOBAL P CAIXA'!K224="EXEC.","",IF('ORÇ.GLOBAL P CAIXA'!I224&gt;0,'ORÇ.GLOBAL P CAIXA'!I224,""))</f>
        <v/>
      </c>
      <c r="J224" s="510" t="str">
        <f aca="false">IF('ORÇ.GLOBAL P CAIXA'!K224="EXEC.","",IF('ORÇ.GLOBAL P CAIXA'!J224&gt;0,'ORÇ.GLOBAL P CAIXA'!J224,""))</f>
        <v/>
      </c>
      <c r="K224" s="115"/>
      <c r="L224" s="168" t="str">
        <f aca="false">IF(B224&gt;0,"ok","ocultar")</f>
        <v>ocultar</v>
      </c>
      <c r="M224" s="511" t="n">
        <f aca="false">ROUND(IF($O224&lt;&gt;0,$O224*(INFORMAÇÕES!$T$113/INFORMAÇÕES!$T$117),0),2)</f>
        <v>0</v>
      </c>
      <c r="N224" s="511" t="n">
        <f aca="false">ROUND(IF($O224&lt;&gt;0,$O224*(INFORMAÇÕES!$T$114/INFORMAÇÕES!$T$117),0),2)</f>
        <v>0</v>
      </c>
      <c r="O224" s="512" t="n">
        <f aca="false">IF(E224=0,G224,0)</f>
        <v>0</v>
      </c>
      <c r="Q224" s="88"/>
      <c r="R224" s="163" t="n">
        <f aca="false">IF(E224&lt;&gt;0,G224,0)</f>
        <v>0</v>
      </c>
      <c r="S224" s="157" t="n">
        <f aca="false">IF(B224=0,S223,IF(ISNONTEXT(B224)=TRUE(),INT(B224),INT(LEFT(B224,FIND(".",B224)-1))))</f>
        <v>3</v>
      </c>
      <c r="T224" s="157" t="str">
        <f aca="false">IF(T225=1,1,IF(B224&lt;&gt;0,1,IF(C224&lt;&gt;0,1,IF(D224&lt;&gt;0,1,IF('ORÇ.GLOBAL REF.'!E224&lt;&gt;0,1,"")))))</f>
        <v/>
      </c>
      <c r="U224" s="157" t="str">
        <f aca="false">IF(S224=0," ",IF(S224&lt;&gt;S223,S224," "))</f>
        <v> </v>
      </c>
      <c r="V224" s="180"/>
    </row>
    <row r="225" s="174" customFormat="true" ht="14.25" hidden="false" customHeight="false" outlineLevel="0" collapsed="false">
      <c r="A225" s="159" t="n">
        <v>214</v>
      </c>
      <c r="B225" s="160" t="n">
        <f aca="false">IF('ORÇ.GLOBAL P CAIXA'!K225="EXEC.",0,'ORÇ.GLOBAL P CAIXA'!M225)</f>
        <v>0</v>
      </c>
      <c r="C225" s="161" t="n">
        <f aca="false">IF('ORÇ.GLOBAL P CAIXA'!K225="EXEC.",0,'ORÇ.GLOBAL P CAIXA'!O225)</f>
        <v>0</v>
      </c>
      <c r="D225" s="162" t="n">
        <f aca="false">IF('ORÇ.GLOBAL P CAIXA'!K225="EXEC.",0,'ORÇ.GLOBAL P CAIXA'!P225)</f>
        <v>0</v>
      </c>
      <c r="E225" s="163" t="n">
        <f aca="false">IF('ORÇ.GLOBAL P CAIXA'!K225="EXEC.",0,ROUND('ORÇ.GLOBAL P CAIXA'!Q225,2))</f>
        <v>0</v>
      </c>
      <c r="F225" s="163" t="n">
        <f aca="false">IF('ORÇ.GLOBAL P CAIXA'!K225="EXEC.",0,TRUNC((1+(IF(OR(H225=0,H225=""),'BDI REF.'!$K$5,CHOOSE(H225,'BDI REF.'!$K$5,'BDI REF.'!$K$6,'BDI REF.'!$K$7))))*'ORÇ.GLOBAL P CAIXA'!R225,2))</f>
        <v>0</v>
      </c>
      <c r="G225" s="163" t="n">
        <f aca="false">IF('ORÇ.GLOBAL P CAIXA'!K225="EXEC.",0,IF(E225&lt;&gt;0,ROUND(E225*F225,2),IF(R225=0,(SUMIF($S$12:$S$1011,B225,$R$12:$R$1011)),R225)))</f>
        <v>0</v>
      </c>
      <c r="H225" s="509" t="str">
        <f aca="false">IF('ORÇ.GLOBAL P CAIXA'!K225="EXEC.","",IF('ORÇ.GLOBAL P CAIXA'!H225&gt;0,'ORÇ.GLOBAL P CAIXA'!H225,""))</f>
        <v/>
      </c>
      <c r="I225" s="509" t="str">
        <f aca="false">IF('ORÇ.GLOBAL P CAIXA'!K225="EXEC.","",IF('ORÇ.GLOBAL P CAIXA'!I225&gt;0,'ORÇ.GLOBAL P CAIXA'!I225,""))</f>
        <v/>
      </c>
      <c r="J225" s="510" t="str">
        <f aca="false">IF('ORÇ.GLOBAL P CAIXA'!K225="EXEC.","",IF('ORÇ.GLOBAL P CAIXA'!J225&gt;0,'ORÇ.GLOBAL P CAIXA'!J225,""))</f>
        <v/>
      </c>
      <c r="K225" s="115"/>
      <c r="L225" s="168" t="str">
        <f aca="false">IF(B225&gt;0,"ok","ocultar")</f>
        <v>ocultar</v>
      </c>
      <c r="M225" s="511" t="n">
        <f aca="false">ROUND(IF($O225&lt;&gt;0,$O225*(INFORMAÇÕES!$T$113/INFORMAÇÕES!$T$117),0),2)</f>
        <v>0</v>
      </c>
      <c r="N225" s="511" t="n">
        <f aca="false">ROUND(IF($O225&lt;&gt;0,$O225*(INFORMAÇÕES!$T$114/INFORMAÇÕES!$T$117),0),2)</f>
        <v>0</v>
      </c>
      <c r="O225" s="512" t="n">
        <f aca="false">IF(E225=0,G225,0)</f>
        <v>0</v>
      </c>
      <c r="Q225" s="88"/>
      <c r="R225" s="163" t="n">
        <f aca="false">IF(E225&lt;&gt;0,G225,0)</f>
        <v>0</v>
      </c>
      <c r="S225" s="157" t="n">
        <f aca="false">IF(B225=0,S224,IF(ISNONTEXT(B225)=TRUE(),INT(B225),INT(LEFT(B225,FIND(".",B225)-1))))</f>
        <v>3</v>
      </c>
      <c r="T225" s="157" t="str">
        <f aca="false">IF(T226=1,1,IF(B225&lt;&gt;0,1,IF(C225&lt;&gt;0,1,IF(D225&lt;&gt;0,1,IF('ORÇ.GLOBAL REF.'!E225&lt;&gt;0,1,"")))))</f>
        <v/>
      </c>
      <c r="U225" s="157" t="str">
        <f aca="false">IF(S225=0," ",IF(S225&lt;&gt;S224,S225," "))</f>
        <v> </v>
      </c>
      <c r="V225" s="180"/>
    </row>
    <row r="226" s="174" customFormat="true" ht="14.25" hidden="false" customHeight="false" outlineLevel="0" collapsed="false">
      <c r="A226" s="159" t="n">
        <v>215</v>
      </c>
      <c r="B226" s="160" t="n">
        <f aca="false">IF('ORÇ.GLOBAL P CAIXA'!K226="EXEC.",0,'ORÇ.GLOBAL P CAIXA'!M226)</f>
        <v>0</v>
      </c>
      <c r="C226" s="161" t="n">
        <f aca="false">IF('ORÇ.GLOBAL P CAIXA'!K226="EXEC.",0,'ORÇ.GLOBAL P CAIXA'!O226)</f>
        <v>0</v>
      </c>
      <c r="D226" s="162" t="n">
        <f aca="false">IF('ORÇ.GLOBAL P CAIXA'!K226="EXEC.",0,'ORÇ.GLOBAL P CAIXA'!P226)</f>
        <v>0</v>
      </c>
      <c r="E226" s="163" t="n">
        <f aca="false">IF('ORÇ.GLOBAL P CAIXA'!K226="EXEC.",0,ROUND('ORÇ.GLOBAL P CAIXA'!Q226,2))</f>
        <v>0</v>
      </c>
      <c r="F226" s="163" t="n">
        <f aca="false">IF('ORÇ.GLOBAL P CAIXA'!K226="EXEC.",0,TRUNC((1+(IF(OR(H226=0,H226=""),'BDI REF.'!$K$5,CHOOSE(H226,'BDI REF.'!$K$5,'BDI REF.'!$K$6,'BDI REF.'!$K$7))))*'ORÇ.GLOBAL P CAIXA'!R226,2))</f>
        <v>0</v>
      </c>
      <c r="G226" s="163" t="n">
        <f aca="false">IF('ORÇ.GLOBAL P CAIXA'!K226="EXEC.",0,IF(E226&lt;&gt;0,ROUND(E226*F226,2),IF(R226=0,(SUMIF($S$12:$S$1011,B226,$R$12:$R$1011)),R226)))</f>
        <v>0</v>
      </c>
      <c r="H226" s="509" t="str">
        <f aca="false">IF('ORÇ.GLOBAL P CAIXA'!K226="EXEC.","",IF('ORÇ.GLOBAL P CAIXA'!H226&gt;0,'ORÇ.GLOBAL P CAIXA'!H226,""))</f>
        <v/>
      </c>
      <c r="I226" s="509" t="str">
        <f aca="false">IF('ORÇ.GLOBAL P CAIXA'!K226="EXEC.","",IF('ORÇ.GLOBAL P CAIXA'!I226&gt;0,'ORÇ.GLOBAL P CAIXA'!I226,""))</f>
        <v/>
      </c>
      <c r="J226" s="510" t="str">
        <f aca="false">IF('ORÇ.GLOBAL P CAIXA'!K226="EXEC.","",IF('ORÇ.GLOBAL P CAIXA'!J226&gt;0,'ORÇ.GLOBAL P CAIXA'!J226,""))</f>
        <v/>
      </c>
      <c r="K226" s="115"/>
      <c r="L226" s="168" t="str">
        <f aca="false">IF(B226&gt;0,"ok","ocultar")</f>
        <v>ocultar</v>
      </c>
      <c r="M226" s="511" t="n">
        <f aca="false">ROUND(IF($O226&lt;&gt;0,$O226*(INFORMAÇÕES!$T$113/INFORMAÇÕES!$T$117),0),2)</f>
        <v>0</v>
      </c>
      <c r="N226" s="511" t="n">
        <f aca="false">ROUND(IF($O226&lt;&gt;0,$O226*(INFORMAÇÕES!$T$114/INFORMAÇÕES!$T$117),0),2)</f>
        <v>0</v>
      </c>
      <c r="O226" s="512" t="n">
        <f aca="false">IF(E226=0,G226,0)</f>
        <v>0</v>
      </c>
      <c r="Q226" s="88"/>
      <c r="R226" s="163" t="n">
        <f aca="false">IF(E226&lt;&gt;0,G226,0)</f>
        <v>0</v>
      </c>
      <c r="S226" s="157" t="n">
        <f aca="false">IF(B226=0,S225,IF(ISNONTEXT(B226)=TRUE(),INT(B226),INT(LEFT(B226,FIND(".",B226)-1))))</f>
        <v>3</v>
      </c>
      <c r="T226" s="157" t="str">
        <f aca="false">IF(T227=1,1,IF(B226&lt;&gt;0,1,IF(C226&lt;&gt;0,1,IF(D226&lt;&gt;0,1,IF('ORÇ.GLOBAL REF.'!E226&lt;&gt;0,1,"")))))</f>
        <v/>
      </c>
      <c r="U226" s="157" t="str">
        <f aca="false">IF(S226=0," ",IF(S226&lt;&gt;S225,S226," "))</f>
        <v> </v>
      </c>
      <c r="V226" s="180"/>
    </row>
    <row r="227" s="174" customFormat="true" ht="14.25" hidden="false" customHeight="false" outlineLevel="0" collapsed="false">
      <c r="A227" s="159" t="n">
        <v>216</v>
      </c>
      <c r="B227" s="160" t="n">
        <f aca="false">IF('ORÇ.GLOBAL P CAIXA'!K227="EXEC.",0,'ORÇ.GLOBAL P CAIXA'!M227)</f>
        <v>0</v>
      </c>
      <c r="C227" s="161" t="n">
        <f aca="false">IF('ORÇ.GLOBAL P CAIXA'!K227="EXEC.",0,'ORÇ.GLOBAL P CAIXA'!O227)</f>
        <v>0</v>
      </c>
      <c r="D227" s="162" t="n">
        <f aca="false">IF('ORÇ.GLOBAL P CAIXA'!K227="EXEC.",0,'ORÇ.GLOBAL P CAIXA'!P227)</f>
        <v>0</v>
      </c>
      <c r="E227" s="163" t="n">
        <f aca="false">IF('ORÇ.GLOBAL P CAIXA'!K227="EXEC.",0,ROUND('ORÇ.GLOBAL P CAIXA'!Q227,2))</f>
        <v>0</v>
      </c>
      <c r="F227" s="163" t="n">
        <f aca="false">IF('ORÇ.GLOBAL P CAIXA'!K227="EXEC.",0,TRUNC((1+(IF(OR(H227=0,H227=""),'BDI REF.'!$K$5,CHOOSE(H227,'BDI REF.'!$K$5,'BDI REF.'!$K$6,'BDI REF.'!$K$7))))*'ORÇ.GLOBAL P CAIXA'!R227,2))</f>
        <v>0</v>
      </c>
      <c r="G227" s="163" t="n">
        <f aca="false">IF('ORÇ.GLOBAL P CAIXA'!K227="EXEC.",0,IF(E227&lt;&gt;0,ROUND(E227*F227,2),IF(R227=0,(SUMIF($S$12:$S$1011,B227,$R$12:$R$1011)),R227)))</f>
        <v>0</v>
      </c>
      <c r="H227" s="509" t="str">
        <f aca="false">IF('ORÇ.GLOBAL P CAIXA'!K227="EXEC.","",IF('ORÇ.GLOBAL P CAIXA'!H227&gt;0,'ORÇ.GLOBAL P CAIXA'!H227,""))</f>
        <v/>
      </c>
      <c r="I227" s="509" t="str">
        <f aca="false">IF('ORÇ.GLOBAL P CAIXA'!K227="EXEC.","",IF('ORÇ.GLOBAL P CAIXA'!I227&gt;0,'ORÇ.GLOBAL P CAIXA'!I227,""))</f>
        <v/>
      </c>
      <c r="J227" s="510" t="str">
        <f aca="false">IF('ORÇ.GLOBAL P CAIXA'!K227="EXEC.","",IF('ORÇ.GLOBAL P CAIXA'!J227&gt;0,'ORÇ.GLOBAL P CAIXA'!J227,""))</f>
        <v/>
      </c>
      <c r="K227" s="115"/>
      <c r="L227" s="168" t="str">
        <f aca="false">IF(B227&gt;0,"ok","ocultar")</f>
        <v>ocultar</v>
      </c>
      <c r="M227" s="511" t="n">
        <f aca="false">ROUND(IF($O227&lt;&gt;0,$O227*(INFORMAÇÕES!$T$113/INFORMAÇÕES!$T$117),0),2)</f>
        <v>0</v>
      </c>
      <c r="N227" s="511" t="n">
        <f aca="false">ROUND(IF($O227&lt;&gt;0,$O227*(INFORMAÇÕES!$T$114/INFORMAÇÕES!$T$117),0),2)</f>
        <v>0</v>
      </c>
      <c r="O227" s="512" t="n">
        <f aca="false">IF(E227=0,G227,0)</f>
        <v>0</v>
      </c>
      <c r="Q227" s="88"/>
      <c r="R227" s="163" t="n">
        <f aca="false">IF(E227&lt;&gt;0,G227,0)</f>
        <v>0</v>
      </c>
      <c r="S227" s="157" t="n">
        <f aca="false">IF(B227=0,S226,IF(ISNONTEXT(B227)=TRUE(),INT(B227),INT(LEFT(B227,FIND(".",B227)-1))))</f>
        <v>3</v>
      </c>
      <c r="T227" s="157" t="str">
        <f aca="false">IF(T228=1,1,IF(B227&lt;&gt;0,1,IF(C227&lt;&gt;0,1,IF(D227&lt;&gt;0,1,IF('ORÇ.GLOBAL REF.'!E227&lt;&gt;0,1,"")))))</f>
        <v/>
      </c>
      <c r="U227" s="157" t="str">
        <f aca="false">IF(S227=0," ",IF(S227&lt;&gt;S226,S227," "))</f>
        <v> </v>
      </c>
      <c r="V227" s="180"/>
    </row>
    <row r="228" s="174" customFormat="true" ht="14.25" hidden="false" customHeight="false" outlineLevel="0" collapsed="false">
      <c r="A228" s="159" t="n">
        <v>217</v>
      </c>
      <c r="B228" s="160" t="n">
        <f aca="false">IF('ORÇ.GLOBAL P CAIXA'!K228="EXEC.",0,'ORÇ.GLOBAL P CAIXA'!M228)</f>
        <v>0</v>
      </c>
      <c r="C228" s="161" t="n">
        <f aca="false">IF('ORÇ.GLOBAL P CAIXA'!K228="EXEC.",0,'ORÇ.GLOBAL P CAIXA'!O228)</f>
        <v>0</v>
      </c>
      <c r="D228" s="162" t="n">
        <f aca="false">IF('ORÇ.GLOBAL P CAIXA'!K228="EXEC.",0,'ORÇ.GLOBAL P CAIXA'!P228)</f>
        <v>0</v>
      </c>
      <c r="E228" s="163" t="n">
        <f aca="false">IF('ORÇ.GLOBAL P CAIXA'!K228="EXEC.",0,ROUND('ORÇ.GLOBAL P CAIXA'!Q228,2))</f>
        <v>0</v>
      </c>
      <c r="F228" s="163" t="n">
        <f aca="false">IF('ORÇ.GLOBAL P CAIXA'!K228="EXEC.",0,TRUNC((1+(IF(OR(H228=0,H228=""),'BDI REF.'!$K$5,CHOOSE(H228,'BDI REF.'!$K$5,'BDI REF.'!$K$6,'BDI REF.'!$K$7))))*'ORÇ.GLOBAL P CAIXA'!R228,2))</f>
        <v>0</v>
      </c>
      <c r="G228" s="163" t="n">
        <f aca="false">IF('ORÇ.GLOBAL P CAIXA'!K228="EXEC.",0,IF(E228&lt;&gt;0,ROUND(E228*F228,2),IF(R228=0,(SUMIF($S$12:$S$1011,B228,$R$12:$R$1011)),R228)))</f>
        <v>0</v>
      </c>
      <c r="H228" s="509" t="str">
        <f aca="false">IF('ORÇ.GLOBAL P CAIXA'!K228="EXEC.","",IF('ORÇ.GLOBAL P CAIXA'!H228&gt;0,'ORÇ.GLOBAL P CAIXA'!H228,""))</f>
        <v/>
      </c>
      <c r="I228" s="509" t="str">
        <f aca="false">IF('ORÇ.GLOBAL P CAIXA'!K228="EXEC.","",IF('ORÇ.GLOBAL P CAIXA'!I228&gt;0,'ORÇ.GLOBAL P CAIXA'!I228,""))</f>
        <v/>
      </c>
      <c r="J228" s="510" t="str">
        <f aca="false">IF('ORÇ.GLOBAL P CAIXA'!K228="EXEC.","",IF('ORÇ.GLOBAL P CAIXA'!J228&gt;0,'ORÇ.GLOBAL P CAIXA'!J228,""))</f>
        <v/>
      </c>
      <c r="K228" s="115"/>
      <c r="L228" s="168" t="str">
        <f aca="false">IF(B228&gt;0,"ok","ocultar")</f>
        <v>ocultar</v>
      </c>
      <c r="M228" s="511" t="n">
        <f aca="false">ROUND(IF($O228&lt;&gt;0,$O228*(INFORMAÇÕES!$T$113/INFORMAÇÕES!$T$117),0),2)</f>
        <v>0</v>
      </c>
      <c r="N228" s="511" t="n">
        <f aca="false">ROUND(IF($O228&lt;&gt;0,$O228*(INFORMAÇÕES!$T$114/INFORMAÇÕES!$T$117),0),2)</f>
        <v>0</v>
      </c>
      <c r="O228" s="512" t="n">
        <f aca="false">IF(E228=0,G228,0)</f>
        <v>0</v>
      </c>
      <c r="Q228" s="88"/>
      <c r="R228" s="163" t="n">
        <f aca="false">IF(E228&lt;&gt;0,G228,0)</f>
        <v>0</v>
      </c>
      <c r="S228" s="157" t="n">
        <f aca="false">IF(B228=0,S227,IF(ISNONTEXT(B228)=TRUE(),INT(B228),INT(LEFT(B228,FIND(".",B228)-1))))</f>
        <v>3</v>
      </c>
      <c r="T228" s="157" t="str">
        <f aca="false">IF(T229=1,1,IF(B228&lt;&gt;0,1,IF(C228&lt;&gt;0,1,IF(D228&lt;&gt;0,1,IF('ORÇ.GLOBAL REF.'!E228&lt;&gt;0,1,"")))))</f>
        <v/>
      </c>
      <c r="U228" s="157" t="str">
        <f aca="false">IF(S228=0," ",IF(S228&lt;&gt;S227,S228," "))</f>
        <v> </v>
      </c>
      <c r="V228" s="180"/>
    </row>
    <row r="229" s="174" customFormat="true" ht="14.25" hidden="false" customHeight="false" outlineLevel="0" collapsed="false">
      <c r="A229" s="159" t="n">
        <v>218</v>
      </c>
      <c r="B229" s="160" t="n">
        <f aca="false">IF('ORÇ.GLOBAL P CAIXA'!K229="EXEC.",0,'ORÇ.GLOBAL P CAIXA'!M229)</f>
        <v>0</v>
      </c>
      <c r="C229" s="161" t="n">
        <f aca="false">IF('ORÇ.GLOBAL P CAIXA'!K229="EXEC.",0,'ORÇ.GLOBAL P CAIXA'!O229)</f>
        <v>0</v>
      </c>
      <c r="D229" s="162" t="n">
        <f aca="false">IF('ORÇ.GLOBAL P CAIXA'!K229="EXEC.",0,'ORÇ.GLOBAL P CAIXA'!P229)</f>
        <v>0</v>
      </c>
      <c r="E229" s="163" t="n">
        <f aca="false">IF('ORÇ.GLOBAL P CAIXA'!K229="EXEC.",0,ROUND('ORÇ.GLOBAL P CAIXA'!Q229,2))</f>
        <v>0</v>
      </c>
      <c r="F229" s="163" t="n">
        <f aca="false">IF('ORÇ.GLOBAL P CAIXA'!K229="EXEC.",0,TRUNC((1+(IF(OR(H229=0,H229=""),'BDI REF.'!$K$5,CHOOSE(H229,'BDI REF.'!$K$5,'BDI REF.'!$K$6,'BDI REF.'!$K$7))))*'ORÇ.GLOBAL P CAIXA'!R229,2))</f>
        <v>0</v>
      </c>
      <c r="G229" s="163" t="n">
        <f aca="false">IF('ORÇ.GLOBAL P CAIXA'!K229="EXEC.",0,IF(E229&lt;&gt;0,ROUND(E229*F229,2),IF(R229=0,(SUMIF($S$12:$S$1011,B229,$R$12:$R$1011)),R229)))</f>
        <v>0</v>
      </c>
      <c r="H229" s="509" t="str">
        <f aca="false">IF('ORÇ.GLOBAL P CAIXA'!K229="EXEC.","",IF('ORÇ.GLOBAL P CAIXA'!H229&gt;0,'ORÇ.GLOBAL P CAIXA'!H229,""))</f>
        <v/>
      </c>
      <c r="I229" s="509" t="str">
        <f aca="false">IF('ORÇ.GLOBAL P CAIXA'!K229="EXEC.","",IF('ORÇ.GLOBAL P CAIXA'!I229&gt;0,'ORÇ.GLOBAL P CAIXA'!I229,""))</f>
        <v/>
      </c>
      <c r="J229" s="510" t="str">
        <f aca="false">IF('ORÇ.GLOBAL P CAIXA'!K229="EXEC.","",IF('ORÇ.GLOBAL P CAIXA'!J229&gt;0,'ORÇ.GLOBAL P CAIXA'!J229,""))</f>
        <v/>
      </c>
      <c r="K229" s="115"/>
      <c r="L229" s="168" t="str">
        <f aca="false">IF(B229&gt;0,"ok","ocultar")</f>
        <v>ocultar</v>
      </c>
      <c r="M229" s="511" t="n">
        <f aca="false">ROUND(IF($O229&lt;&gt;0,$O229*(INFORMAÇÕES!$T$113/INFORMAÇÕES!$T$117),0),2)</f>
        <v>0</v>
      </c>
      <c r="N229" s="511" t="n">
        <f aca="false">ROUND(IF($O229&lt;&gt;0,$O229*(INFORMAÇÕES!$T$114/INFORMAÇÕES!$T$117),0),2)</f>
        <v>0</v>
      </c>
      <c r="O229" s="512" t="n">
        <f aca="false">IF(E229=0,G229,0)</f>
        <v>0</v>
      </c>
      <c r="Q229" s="88"/>
      <c r="R229" s="163" t="n">
        <f aca="false">IF(E229&lt;&gt;0,G229,0)</f>
        <v>0</v>
      </c>
      <c r="S229" s="157" t="n">
        <f aca="false">IF(B229=0,S228,IF(ISNONTEXT(B229)=TRUE(),INT(B229),INT(LEFT(B229,FIND(".",B229)-1))))</f>
        <v>3</v>
      </c>
      <c r="T229" s="157" t="str">
        <f aca="false">IF(T230=1,1,IF(B229&lt;&gt;0,1,IF(C229&lt;&gt;0,1,IF(D229&lt;&gt;0,1,IF('ORÇ.GLOBAL REF.'!E229&lt;&gt;0,1,"")))))</f>
        <v/>
      </c>
      <c r="U229" s="157" t="str">
        <f aca="false">IF(S229=0," ",IF(S229&lt;&gt;S228,S229," "))</f>
        <v> </v>
      </c>
      <c r="V229" s="180"/>
    </row>
    <row r="230" s="174" customFormat="true" ht="14.25" hidden="false" customHeight="false" outlineLevel="0" collapsed="false">
      <c r="A230" s="159" t="n">
        <v>219</v>
      </c>
      <c r="B230" s="160" t="n">
        <f aca="false">IF('ORÇ.GLOBAL P CAIXA'!K230="EXEC.",0,'ORÇ.GLOBAL P CAIXA'!M230)</f>
        <v>0</v>
      </c>
      <c r="C230" s="161" t="n">
        <f aca="false">IF('ORÇ.GLOBAL P CAIXA'!K230="EXEC.",0,'ORÇ.GLOBAL P CAIXA'!O230)</f>
        <v>0</v>
      </c>
      <c r="D230" s="162" t="n">
        <f aca="false">IF('ORÇ.GLOBAL P CAIXA'!K230="EXEC.",0,'ORÇ.GLOBAL P CAIXA'!P230)</f>
        <v>0</v>
      </c>
      <c r="E230" s="163" t="n">
        <f aca="false">IF('ORÇ.GLOBAL P CAIXA'!K230="EXEC.",0,ROUND('ORÇ.GLOBAL P CAIXA'!Q230,2))</f>
        <v>0</v>
      </c>
      <c r="F230" s="163" t="n">
        <f aca="false">IF('ORÇ.GLOBAL P CAIXA'!K230="EXEC.",0,TRUNC((1+(IF(OR(H230=0,H230=""),'BDI REF.'!$K$5,CHOOSE(H230,'BDI REF.'!$K$5,'BDI REF.'!$K$6,'BDI REF.'!$K$7))))*'ORÇ.GLOBAL P CAIXA'!R230,2))</f>
        <v>0</v>
      </c>
      <c r="G230" s="163" t="n">
        <f aca="false">IF('ORÇ.GLOBAL P CAIXA'!K230="EXEC.",0,IF(E230&lt;&gt;0,ROUND(E230*F230,2),IF(R230=0,(SUMIF($S$12:$S$1011,B230,$R$12:$R$1011)),R230)))</f>
        <v>0</v>
      </c>
      <c r="H230" s="509" t="str">
        <f aca="false">IF('ORÇ.GLOBAL P CAIXA'!K230="EXEC.","",IF('ORÇ.GLOBAL P CAIXA'!H230&gt;0,'ORÇ.GLOBAL P CAIXA'!H230,""))</f>
        <v/>
      </c>
      <c r="I230" s="509" t="str">
        <f aca="false">IF('ORÇ.GLOBAL P CAIXA'!K230="EXEC.","",IF('ORÇ.GLOBAL P CAIXA'!I230&gt;0,'ORÇ.GLOBAL P CAIXA'!I230,""))</f>
        <v/>
      </c>
      <c r="J230" s="510" t="str">
        <f aca="false">IF('ORÇ.GLOBAL P CAIXA'!K230="EXEC.","",IF('ORÇ.GLOBAL P CAIXA'!J230&gt;0,'ORÇ.GLOBAL P CAIXA'!J230,""))</f>
        <v/>
      </c>
      <c r="K230" s="115"/>
      <c r="L230" s="168" t="str">
        <f aca="false">IF(B230&gt;0,"ok","ocultar")</f>
        <v>ocultar</v>
      </c>
      <c r="M230" s="511" t="n">
        <f aca="false">ROUND(IF($O230&lt;&gt;0,$O230*(INFORMAÇÕES!$T$113/INFORMAÇÕES!$T$117),0),2)</f>
        <v>0</v>
      </c>
      <c r="N230" s="511" t="n">
        <f aca="false">ROUND(IF($O230&lt;&gt;0,$O230*(INFORMAÇÕES!$T$114/INFORMAÇÕES!$T$117),0),2)</f>
        <v>0</v>
      </c>
      <c r="O230" s="512" t="n">
        <f aca="false">IF(E230=0,G230,0)</f>
        <v>0</v>
      </c>
      <c r="Q230" s="88"/>
      <c r="R230" s="163" t="n">
        <f aca="false">IF(E230&lt;&gt;0,G230,0)</f>
        <v>0</v>
      </c>
      <c r="S230" s="157" t="n">
        <f aca="false">IF(B230=0,S229,IF(ISNONTEXT(B230)=TRUE(),INT(B230),INT(LEFT(B230,FIND(".",B230)-1))))</f>
        <v>3</v>
      </c>
      <c r="T230" s="157" t="str">
        <f aca="false">IF(T231=1,1,IF(B230&lt;&gt;0,1,IF(C230&lt;&gt;0,1,IF(D230&lt;&gt;0,1,IF('ORÇ.GLOBAL REF.'!E230&lt;&gt;0,1,"")))))</f>
        <v/>
      </c>
      <c r="U230" s="157" t="str">
        <f aca="false">IF(S230=0," ",IF(S230&lt;&gt;S229,S230," "))</f>
        <v> </v>
      </c>
      <c r="V230" s="180"/>
    </row>
    <row r="231" s="174" customFormat="true" ht="14.25" hidden="false" customHeight="false" outlineLevel="0" collapsed="false">
      <c r="A231" s="159" t="n">
        <v>220</v>
      </c>
      <c r="B231" s="160" t="n">
        <f aca="false">IF('ORÇ.GLOBAL P CAIXA'!K231="EXEC.",0,'ORÇ.GLOBAL P CAIXA'!M231)</f>
        <v>0</v>
      </c>
      <c r="C231" s="161" t="n">
        <f aca="false">IF('ORÇ.GLOBAL P CAIXA'!K231="EXEC.",0,'ORÇ.GLOBAL P CAIXA'!O231)</f>
        <v>0</v>
      </c>
      <c r="D231" s="162" t="n">
        <f aca="false">IF('ORÇ.GLOBAL P CAIXA'!K231="EXEC.",0,'ORÇ.GLOBAL P CAIXA'!P231)</f>
        <v>0</v>
      </c>
      <c r="E231" s="163" t="n">
        <f aca="false">IF('ORÇ.GLOBAL P CAIXA'!K231="EXEC.",0,ROUND('ORÇ.GLOBAL P CAIXA'!Q231,2))</f>
        <v>0</v>
      </c>
      <c r="F231" s="163" t="n">
        <f aca="false">IF('ORÇ.GLOBAL P CAIXA'!K231="EXEC.",0,TRUNC((1+(IF(OR(H231=0,H231=""),'BDI REF.'!$K$5,CHOOSE(H231,'BDI REF.'!$K$5,'BDI REF.'!$K$6,'BDI REF.'!$K$7))))*'ORÇ.GLOBAL P CAIXA'!R231,2))</f>
        <v>0</v>
      </c>
      <c r="G231" s="163" t="n">
        <f aca="false">IF('ORÇ.GLOBAL P CAIXA'!K231="EXEC.",0,IF(E231&lt;&gt;0,ROUND(E231*F231,2),IF(R231=0,(SUMIF($S$12:$S$1011,B231,$R$12:$R$1011)),R231)))</f>
        <v>0</v>
      </c>
      <c r="H231" s="509" t="str">
        <f aca="false">IF('ORÇ.GLOBAL P CAIXA'!K231="EXEC.","",IF('ORÇ.GLOBAL P CAIXA'!H231&gt;0,'ORÇ.GLOBAL P CAIXA'!H231,""))</f>
        <v/>
      </c>
      <c r="I231" s="509" t="str">
        <f aca="false">IF('ORÇ.GLOBAL P CAIXA'!K231="EXEC.","",IF('ORÇ.GLOBAL P CAIXA'!I231&gt;0,'ORÇ.GLOBAL P CAIXA'!I231,""))</f>
        <v/>
      </c>
      <c r="J231" s="510" t="str">
        <f aca="false">IF('ORÇ.GLOBAL P CAIXA'!K231="EXEC.","",IF('ORÇ.GLOBAL P CAIXA'!J231&gt;0,'ORÇ.GLOBAL P CAIXA'!J231,""))</f>
        <v/>
      </c>
      <c r="K231" s="115"/>
      <c r="L231" s="168" t="str">
        <f aca="false">IF(B231&gt;0,"ok","ocultar")</f>
        <v>ocultar</v>
      </c>
      <c r="M231" s="511" t="n">
        <f aca="false">ROUND(IF($O231&lt;&gt;0,$O231*(INFORMAÇÕES!$T$113/INFORMAÇÕES!$T$117),0),2)</f>
        <v>0</v>
      </c>
      <c r="N231" s="511" t="n">
        <f aca="false">ROUND(IF($O231&lt;&gt;0,$O231*(INFORMAÇÕES!$T$114/INFORMAÇÕES!$T$117),0),2)</f>
        <v>0</v>
      </c>
      <c r="O231" s="512" t="n">
        <f aca="false">IF(E231=0,G231,0)</f>
        <v>0</v>
      </c>
      <c r="Q231" s="88"/>
      <c r="R231" s="163" t="n">
        <f aca="false">IF(E231&lt;&gt;0,G231,0)</f>
        <v>0</v>
      </c>
      <c r="S231" s="157" t="n">
        <f aca="false">IF(B231=0,S230,IF(ISNONTEXT(B231)=TRUE(),INT(B231),INT(LEFT(B231,FIND(".",B231)-1))))</f>
        <v>3</v>
      </c>
      <c r="T231" s="157" t="str">
        <f aca="false">IF(T232=1,1,IF(B231&lt;&gt;0,1,IF(C231&lt;&gt;0,1,IF(D231&lt;&gt;0,1,IF('ORÇ.GLOBAL REF.'!E231&lt;&gt;0,1,"")))))</f>
        <v/>
      </c>
      <c r="U231" s="157" t="str">
        <f aca="false">IF(S231=0," ",IF(S231&lt;&gt;S230,S231," "))</f>
        <v> </v>
      </c>
      <c r="V231" s="180"/>
    </row>
    <row r="232" s="174" customFormat="true" ht="14.25" hidden="false" customHeight="false" outlineLevel="0" collapsed="false">
      <c r="A232" s="159" t="n">
        <v>221</v>
      </c>
      <c r="B232" s="160" t="n">
        <f aca="false">IF('ORÇ.GLOBAL P CAIXA'!K232="EXEC.",0,'ORÇ.GLOBAL P CAIXA'!M232)</f>
        <v>0</v>
      </c>
      <c r="C232" s="161" t="n">
        <f aca="false">IF('ORÇ.GLOBAL P CAIXA'!K232="EXEC.",0,'ORÇ.GLOBAL P CAIXA'!O232)</f>
        <v>0</v>
      </c>
      <c r="D232" s="162" t="n">
        <f aca="false">IF('ORÇ.GLOBAL P CAIXA'!K232="EXEC.",0,'ORÇ.GLOBAL P CAIXA'!P232)</f>
        <v>0</v>
      </c>
      <c r="E232" s="163" t="n">
        <f aca="false">IF('ORÇ.GLOBAL P CAIXA'!K232="EXEC.",0,ROUND('ORÇ.GLOBAL P CAIXA'!Q232,2))</f>
        <v>0</v>
      </c>
      <c r="F232" s="163" t="n">
        <f aca="false">IF('ORÇ.GLOBAL P CAIXA'!K232="EXEC.",0,TRUNC((1+(IF(OR(H232=0,H232=""),'BDI REF.'!$K$5,CHOOSE(H232,'BDI REF.'!$K$5,'BDI REF.'!$K$6,'BDI REF.'!$K$7))))*'ORÇ.GLOBAL P CAIXA'!R232,2))</f>
        <v>0</v>
      </c>
      <c r="G232" s="163" t="n">
        <f aca="false">IF('ORÇ.GLOBAL P CAIXA'!K232="EXEC.",0,IF(E232&lt;&gt;0,ROUND(E232*F232,2),IF(R232=0,(SUMIF($S$12:$S$1011,B232,$R$12:$R$1011)),R232)))</f>
        <v>0</v>
      </c>
      <c r="H232" s="509" t="str">
        <f aca="false">IF('ORÇ.GLOBAL P CAIXA'!K232="EXEC.","",IF('ORÇ.GLOBAL P CAIXA'!H232&gt;0,'ORÇ.GLOBAL P CAIXA'!H232,""))</f>
        <v/>
      </c>
      <c r="I232" s="509" t="str">
        <f aca="false">IF('ORÇ.GLOBAL P CAIXA'!K232="EXEC.","",IF('ORÇ.GLOBAL P CAIXA'!I232&gt;0,'ORÇ.GLOBAL P CAIXA'!I232,""))</f>
        <v/>
      </c>
      <c r="J232" s="510" t="str">
        <f aca="false">IF('ORÇ.GLOBAL P CAIXA'!K232="EXEC.","",IF('ORÇ.GLOBAL P CAIXA'!J232&gt;0,'ORÇ.GLOBAL P CAIXA'!J232,""))</f>
        <v/>
      </c>
      <c r="K232" s="115"/>
      <c r="L232" s="168" t="str">
        <f aca="false">IF(B232&gt;0,"ok","ocultar")</f>
        <v>ocultar</v>
      </c>
      <c r="M232" s="511" t="n">
        <f aca="false">ROUND(IF($O232&lt;&gt;0,$O232*(INFORMAÇÕES!$T$113/INFORMAÇÕES!$T$117),0),2)</f>
        <v>0</v>
      </c>
      <c r="N232" s="511" t="n">
        <f aca="false">ROUND(IF($O232&lt;&gt;0,$O232*(INFORMAÇÕES!$T$114/INFORMAÇÕES!$T$117),0),2)</f>
        <v>0</v>
      </c>
      <c r="O232" s="512" t="n">
        <f aca="false">IF(E232=0,G232,0)</f>
        <v>0</v>
      </c>
      <c r="Q232" s="88"/>
      <c r="R232" s="163" t="n">
        <f aca="false">IF(E232&lt;&gt;0,G232,0)</f>
        <v>0</v>
      </c>
      <c r="S232" s="157" t="n">
        <f aca="false">IF(B232=0,S231,IF(ISNONTEXT(B232)=TRUE(),INT(B232),INT(LEFT(B232,FIND(".",B232)-1))))</f>
        <v>3</v>
      </c>
      <c r="T232" s="157" t="str">
        <f aca="false">IF(T233=1,1,IF(B232&lt;&gt;0,1,IF(C232&lt;&gt;0,1,IF(D232&lt;&gt;0,1,IF('ORÇ.GLOBAL REF.'!E232&lt;&gt;0,1,"")))))</f>
        <v/>
      </c>
      <c r="U232" s="157" t="str">
        <f aca="false">IF(S232=0," ",IF(S232&lt;&gt;S231,S232," "))</f>
        <v> </v>
      </c>
      <c r="V232" s="180"/>
    </row>
    <row r="233" s="174" customFormat="true" ht="14.25" hidden="false" customHeight="false" outlineLevel="0" collapsed="false">
      <c r="A233" s="159" t="n">
        <v>222</v>
      </c>
      <c r="B233" s="160" t="n">
        <f aca="false">IF('ORÇ.GLOBAL P CAIXA'!K233="EXEC.",0,'ORÇ.GLOBAL P CAIXA'!M233)</f>
        <v>0</v>
      </c>
      <c r="C233" s="161" t="n">
        <f aca="false">IF('ORÇ.GLOBAL P CAIXA'!K233="EXEC.",0,'ORÇ.GLOBAL P CAIXA'!O233)</f>
        <v>0</v>
      </c>
      <c r="D233" s="162" t="n">
        <f aca="false">IF('ORÇ.GLOBAL P CAIXA'!K233="EXEC.",0,'ORÇ.GLOBAL P CAIXA'!P233)</f>
        <v>0</v>
      </c>
      <c r="E233" s="163" t="n">
        <f aca="false">IF('ORÇ.GLOBAL P CAIXA'!K233="EXEC.",0,ROUND('ORÇ.GLOBAL P CAIXA'!Q233,2))</f>
        <v>0</v>
      </c>
      <c r="F233" s="163" t="n">
        <f aca="false">IF('ORÇ.GLOBAL P CAIXA'!K233="EXEC.",0,TRUNC((1+(IF(OR(H233=0,H233=""),'BDI REF.'!$K$5,CHOOSE(H233,'BDI REF.'!$K$5,'BDI REF.'!$K$6,'BDI REF.'!$K$7))))*'ORÇ.GLOBAL P CAIXA'!R233,2))</f>
        <v>0</v>
      </c>
      <c r="G233" s="163" t="n">
        <f aca="false">IF('ORÇ.GLOBAL P CAIXA'!K233="EXEC.",0,IF(E233&lt;&gt;0,ROUND(E233*F233,2),IF(R233=0,(SUMIF($S$12:$S$1011,B233,$R$12:$R$1011)),R233)))</f>
        <v>0</v>
      </c>
      <c r="H233" s="509" t="str">
        <f aca="false">IF('ORÇ.GLOBAL P CAIXA'!K233="EXEC.","",IF('ORÇ.GLOBAL P CAIXA'!H233&gt;0,'ORÇ.GLOBAL P CAIXA'!H233,""))</f>
        <v/>
      </c>
      <c r="I233" s="509" t="str">
        <f aca="false">IF('ORÇ.GLOBAL P CAIXA'!K233="EXEC.","",IF('ORÇ.GLOBAL P CAIXA'!I233&gt;0,'ORÇ.GLOBAL P CAIXA'!I233,""))</f>
        <v/>
      </c>
      <c r="J233" s="510" t="str">
        <f aca="false">IF('ORÇ.GLOBAL P CAIXA'!K233="EXEC.","",IF('ORÇ.GLOBAL P CAIXA'!J233&gt;0,'ORÇ.GLOBAL P CAIXA'!J233,""))</f>
        <v/>
      </c>
      <c r="K233" s="115"/>
      <c r="L233" s="168" t="str">
        <f aca="false">IF(B233&gt;0,"ok","ocultar")</f>
        <v>ocultar</v>
      </c>
      <c r="M233" s="511" t="n">
        <f aca="false">ROUND(IF($O233&lt;&gt;0,$O233*(INFORMAÇÕES!$T$113/INFORMAÇÕES!$T$117),0),2)</f>
        <v>0</v>
      </c>
      <c r="N233" s="511" t="n">
        <f aca="false">ROUND(IF($O233&lt;&gt;0,$O233*(INFORMAÇÕES!$T$114/INFORMAÇÕES!$T$117),0),2)</f>
        <v>0</v>
      </c>
      <c r="O233" s="512" t="n">
        <f aca="false">IF(E233=0,G233,0)</f>
        <v>0</v>
      </c>
      <c r="Q233" s="88"/>
      <c r="R233" s="163" t="n">
        <f aca="false">IF(E233&lt;&gt;0,G233,0)</f>
        <v>0</v>
      </c>
      <c r="S233" s="157" t="n">
        <f aca="false">IF(B233=0,S232,IF(ISNONTEXT(B233)=TRUE(),INT(B233),INT(LEFT(B233,FIND(".",B233)-1))))</f>
        <v>3</v>
      </c>
      <c r="T233" s="157" t="str">
        <f aca="false">IF(T234=1,1,IF(B233&lt;&gt;0,1,IF(C233&lt;&gt;0,1,IF(D233&lt;&gt;0,1,IF('ORÇ.GLOBAL REF.'!E233&lt;&gt;0,1,"")))))</f>
        <v/>
      </c>
      <c r="U233" s="157" t="str">
        <f aca="false">IF(S233=0," ",IF(S233&lt;&gt;S232,S233," "))</f>
        <v> </v>
      </c>
      <c r="V233" s="180"/>
    </row>
    <row r="234" s="174" customFormat="true" ht="14.25" hidden="false" customHeight="false" outlineLevel="0" collapsed="false">
      <c r="A234" s="159" t="n">
        <v>223</v>
      </c>
      <c r="B234" s="160" t="n">
        <f aca="false">IF('ORÇ.GLOBAL P CAIXA'!K234="EXEC.",0,'ORÇ.GLOBAL P CAIXA'!M234)</f>
        <v>0</v>
      </c>
      <c r="C234" s="161" t="n">
        <f aca="false">IF('ORÇ.GLOBAL P CAIXA'!K234="EXEC.",0,'ORÇ.GLOBAL P CAIXA'!O234)</f>
        <v>0</v>
      </c>
      <c r="D234" s="162" t="n">
        <f aca="false">IF('ORÇ.GLOBAL P CAIXA'!K234="EXEC.",0,'ORÇ.GLOBAL P CAIXA'!P234)</f>
        <v>0</v>
      </c>
      <c r="E234" s="163" t="n">
        <f aca="false">IF('ORÇ.GLOBAL P CAIXA'!K234="EXEC.",0,ROUND('ORÇ.GLOBAL P CAIXA'!Q234,2))</f>
        <v>0</v>
      </c>
      <c r="F234" s="163" t="n">
        <f aca="false">IF('ORÇ.GLOBAL P CAIXA'!K234="EXEC.",0,TRUNC((1+(IF(OR(H234=0,H234=""),'BDI REF.'!$K$5,CHOOSE(H234,'BDI REF.'!$K$5,'BDI REF.'!$K$6,'BDI REF.'!$K$7))))*'ORÇ.GLOBAL P CAIXA'!R234,2))</f>
        <v>0</v>
      </c>
      <c r="G234" s="163" t="n">
        <f aca="false">IF('ORÇ.GLOBAL P CAIXA'!K234="EXEC.",0,IF(E234&lt;&gt;0,ROUND(E234*F234,2),IF(R234=0,(SUMIF($S$12:$S$1011,B234,$R$12:$R$1011)),R234)))</f>
        <v>0</v>
      </c>
      <c r="H234" s="509" t="str">
        <f aca="false">IF('ORÇ.GLOBAL P CAIXA'!K234="EXEC.","",IF('ORÇ.GLOBAL P CAIXA'!H234&gt;0,'ORÇ.GLOBAL P CAIXA'!H234,""))</f>
        <v/>
      </c>
      <c r="I234" s="509" t="str">
        <f aca="false">IF('ORÇ.GLOBAL P CAIXA'!K234="EXEC.","",IF('ORÇ.GLOBAL P CAIXA'!I234&gt;0,'ORÇ.GLOBAL P CAIXA'!I234,""))</f>
        <v/>
      </c>
      <c r="J234" s="510" t="str">
        <f aca="false">IF('ORÇ.GLOBAL P CAIXA'!K234="EXEC.","",IF('ORÇ.GLOBAL P CAIXA'!J234&gt;0,'ORÇ.GLOBAL P CAIXA'!J234,""))</f>
        <v/>
      </c>
      <c r="K234" s="115"/>
      <c r="L234" s="168" t="str">
        <f aca="false">IF(B234&gt;0,"ok","ocultar")</f>
        <v>ocultar</v>
      </c>
      <c r="M234" s="511" t="n">
        <f aca="false">ROUND(IF($O234&lt;&gt;0,$O234*(INFORMAÇÕES!$T$113/INFORMAÇÕES!$T$117),0),2)</f>
        <v>0</v>
      </c>
      <c r="N234" s="511" t="n">
        <f aca="false">ROUND(IF($O234&lt;&gt;0,$O234*(INFORMAÇÕES!$T$114/INFORMAÇÕES!$T$117),0),2)</f>
        <v>0</v>
      </c>
      <c r="O234" s="512" t="n">
        <f aca="false">IF(E234=0,G234,0)</f>
        <v>0</v>
      </c>
      <c r="Q234" s="88"/>
      <c r="R234" s="163" t="n">
        <f aca="false">IF(E234&lt;&gt;0,G234,0)</f>
        <v>0</v>
      </c>
      <c r="S234" s="157" t="n">
        <f aca="false">IF(B234=0,S233,IF(ISNONTEXT(B234)=TRUE(),INT(B234),INT(LEFT(B234,FIND(".",B234)-1))))</f>
        <v>3</v>
      </c>
      <c r="T234" s="157" t="str">
        <f aca="false">IF(T235=1,1,IF(B234&lt;&gt;0,1,IF(C234&lt;&gt;0,1,IF(D234&lt;&gt;0,1,IF('ORÇ.GLOBAL REF.'!E234&lt;&gt;0,1,"")))))</f>
        <v/>
      </c>
      <c r="U234" s="157" t="str">
        <f aca="false">IF(S234=0," ",IF(S234&lt;&gt;S233,S234," "))</f>
        <v> </v>
      </c>
      <c r="V234" s="180"/>
    </row>
    <row r="235" s="174" customFormat="true" ht="14.25" hidden="false" customHeight="false" outlineLevel="0" collapsed="false">
      <c r="A235" s="159" t="n">
        <v>224</v>
      </c>
      <c r="B235" s="160" t="n">
        <f aca="false">IF('ORÇ.GLOBAL P CAIXA'!K235="EXEC.",0,'ORÇ.GLOBAL P CAIXA'!M235)</f>
        <v>0</v>
      </c>
      <c r="C235" s="161" t="n">
        <f aca="false">IF('ORÇ.GLOBAL P CAIXA'!K235="EXEC.",0,'ORÇ.GLOBAL P CAIXA'!O235)</f>
        <v>0</v>
      </c>
      <c r="D235" s="162" t="n">
        <f aca="false">IF('ORÇ.GLOBAL P CAIXA'!K235="EXEC.",0,'ORÇ.GLOBAL P CAIXA'!P235)</f>
        <v>0</v>
      </c>
      <c r="E235" s="163" t="n">
        <f aca="false">IF('ORÇ.GLOBAL P CAIXA'!K235="EXEC.",0,ROUND('ORÇ.GLOBAL P CAIXA'!Q235,2))</f>
        <v>0</v>
      </c>
      <c r="F235" s="163" t="n">
        <f aca="false">IF('ORÇ.GLOBAL P CAIXA'!K235="EXEC.",0,TRUNC((1+(IF(OR(H235=0,H235=""),'BDI REF.'!$K$5,CHOOSE(H235,'BDI REF.'!$K$5,'BDI REF.'!$K$6,'BDI REF.'!$K$7))))*'ORÇ.GLOBAL P CAIXA'!R235,2))</f>
        <v>0</v>
      </c>
      <c r="G235" s="163" t="n">
        <f aca="false">IF('ORÇ.GLOBAL P CAIXA'!K235="EXEC.",0,IF(E235&lt;&gt;0,ROUND(E235*F235,2),IF(R235=0,(SUMIF($S$12:$S$1011,B235,$R$12:$R$1011)),R235)))</f>
        <v>0</v>
      </c>
      <c r="H235" s="509" t="str">
        <f aca="false">IF('ORÇ.GLOBAL P CAIXA'!K235="EXEC.","",IF('ORÇ.GLOBAL P CAIXA'!H235&gt;0,'ORÇ.GLOBAL P CAIXA'!H235,""))</f>
        <v/>
      </c>
      <c r="I235" s="509" t="str">
        <f aca="false">IF('ORÇ.GLOBAL P CAIXA'!K235="EXEC.","",IF('ORÇ.GLOBAL P CAIXA'!I235&gt;0,'ORÇ.GLOBAL P CAIXA'!I235,""))</f>
        <v/>
      </c>
      <c r="J235" s="510" t="str">
        <f aca="false">IF('ORÇ.GLOBAL P CAIXA'!K235="EXEC.","",IF('ORÇ.GLOBAL P CAIXA'!J235&gt;0,'ORÇ.GLOBAL P CAIXA'!J235,""))</f>
        <v/>
      </c>
      <c r="K235" s="115"/>
      <c r="L235" s="168" t="str">
        <f aca="false">IF(B235&gt;0,"ok","ocultar")</f>
        <v>ocultar</v>
      </c>
      <c r="M235" s="511" t="n">
        <f aca="false">ROUND(IF($O235&lt;&gt;0,$O235*(INFORMAÇÕES!$T$113/INFORMAÇÕES!$T$117),0),2)</f>
        <v>0</v>
      </c>
      <c r="N235" s="511" t="n">
        <f aca="false">ROUND(IF($O235&lt;&gt;0,$O235*(INFORMAÇÕES!$T$114/INFORMAÇÕES!$T$117),0),2)</f>
        <v>0</v>
      </c>
      <c r="O235" s="512" t="n">
        <f aca="false">IF(E235=0,G235,0)</f>
        <v>0</v>
      </c>
      <c r="Q235" s="88"/>
      <c r="R235" s="163" t="n">
        <f aca="false">IF(E235&lt;&gt;0,G235,0)</f>
        <v>0</v>
      </c>
      <c r="S235" s="157" t="n">
        <f aca="false">IF(B235=0,S234,IF(ISNONTEXT(B235)=TRUE(),INT(B235),INT(LEFT(B235,FIND(".",B235)-1))))</f>
        <v>3</v>
      </c>
      <c r="T235" s="157" t="str">
        <f aca="false">IF(T236=1,1,IF(B235&lt;&gt;0,1,IF(C235&lt;&gt;0,1,IF(D235&lt;&gt;0,1,IF('ORÇ.GLOBAL REF.'!E235&lt;&gt;0,1,"")))))</f>
        <v/>
      </c>
      <c r="U235" s="157" t="str">
        <f aca="false">IF(S235=0," ",IF(S235&lt;&gt;S234,S235," "))</f>
        <v> </v>
      </c>
      <c r="V235" s="180"/>
    </row>
    <row r="236" s="174" customFormat="true" ht="14.25" hidden="false" customHeight="false" outlineLevel="0" collapsed="false">
      <c r="A236" s="159" t="n">
        <v>225</v>
      </c>
      <c r="B236" s="160" t="n">
        <f aca="false">IF('ORÇ.GLOBAL P CAIXA'!K236="EXEC.",0,'ORÇ.GLOBAL P CAIXA'!M236)</f>
        <v>0</v>
      </c>
      <c r="C236" s="161" t="n">
        <f aca="false">IF('ORÇ.GLOBAL P CAIXA'!K236="EXEC.",0,'ORÇ.GLOBAL P CAIXA'!O236)</f>
        <v>0</v>
      </c>
      <c r="D236" s="162" t="n">
        <f aca="false">IF('ORÇ.GLOBAL P CAIXA'!K236="EXEC.",0,'ORÇ.GLOBAL P CAIXA'!P236)</f>
        <v>0</v>
      </c>
      <c r="E236" s="163" t="n">
        <f aca="false">IF('ORÇ.GLOBAL P CAIXA'!K236="EXEC.",0,ROUND('ORÇ.GLOBAL P CAIXA'!Q236,2))</f>
        <v>0</v>
      </c>
      <c r="F236" s="163" t="n">
        <f aca="false">IF('ORÇ.GLOBAL P CAIXA'!K236="EXEC.",0,TRUNC((1+(IF(OR(H236=0,H236=""),'BDI REF.'!$K$5,CHOOSE(H236,'BDI REF.'!$K$5,'BDI REF.'!$K$6,'BDI REF.'!$K$7))))*'ORÇ.GLOBAL P CAIXA'!R236,2))</f>
        <v>0</v>
      </c>
      <c r="G236" s="163" t="n">
        <f aca="false">IF('ORÇ.GLOBAL P CAIXA'!K236="EXEC.",0,IF(E236&lt;&gt;0,ROUND(E236*F236,2),IF(R236=0,(SUMIF($S$12:$S$1011,B236,$R$12:$R$1011)),R236)))</f>
        <v>0</v>
      </c>
      <c r="H236" s="509" t="str">
        <f aca="false">IF('ORÇ.GLOBAL P CAIXA'!K236="EXEC.","",IF('ORÇ.GLOBAL P CAIXA'!H236&gt;0,'ORÇ.GLOBAL P CAIXA'!H236,""))</f>
        <v/>
      </c>
      <c r="I236" s="509" t="str">
        <f aca="false">IF('ORÇ.GLOBAL P CAIXA'!K236="EXEC.","",IF('ORÇ.GLOBAL P CAIXA'!I236&gt;0,'ORÇ.GLOBAL P CAIXA'!I236,""))</f>
        <v/>
      </c>
      <c r="J236" s="510" t="str">
        <f aca="false">IF('ORÇ.GLOBAL P CAIXA'!K236="EXEC.","",IF('ORÇ.GLOBAL P CAIXA'!J236&gt;0,'ORÇ.GLOBAL P CAIXA'!J236,""))</f>
        <v/>
      </c>
      <c r="K236" s="115"/>
      <c r="L236" s="168" t="str">
        <f aca="false">IF(B236&gt;0,"ok","ocultar")</f>
        <v>ocultar</v>
      </c>
      <c r="M236" s="511" t="n">
        <f aca="false">ROUND(IF($O236&lt;&gt;0,$O236*(INFORMAÇÕES!$T$113/INFORMAÇÕES!$T$117),0),2)</f>
        <v>0</v>
      </c>
      <c r="N236" s="511" t="n">
        <f aca="false">ROUND(IF($O236&lt;&gt;0,$O236*(INFORMAÇÕES!$T$114/INFORMAÇÕES!$T$117),0),2)</f>
        <v>0</v>
      </c>
      <c r="O236" s="512" t="n">
        <f aca="false">IF(E236=0,G236,0)</f>
        <v>0</v>
      </c>
      <c r="Q236" s="88"/>
      <c r="R236" s="163" t="n">
        <f aca="false">IF(E236&lt;&gt;0,G236,0)</f>
        <v>0</v>
      </c>
      <c r="S236" s="157" t="n">
        <f aca="false">IF(B236=0,S235,IF(ISNONTEXT(B236)=TRUE(),INT(B236),INT(LEFT(B236,FIND(".",B236)-1))))</f>
        <v>3</v>
      </c>
      <c r="T236" s="157" t="str">
        <f aca="false">IF(T237=1,1,IF(B236&lt;&gt;0,1,IF(C236&lt;&gt;0,1,IF(D236&lt;&gt;0,1,IF('ORÇ.GLOBAL REF.'!E236&lt;&gt;0,1,"")))))</f>
        <v/>
      </c>
      <c r="U236" s="157" t="str">
        <f aca="false">IF(S236=0," ",IF(S236&lt;&gt;S235,S236," "))</f>
        <v> </v>
      </c>
      <c r="V236" s="180"/>
    </row>
    <row r="237" s="174" customFormat="true" ht="14.25" hidden="false" customHeight="false" outlineLevel="0" collapsed="false">
      <c r="A237" s="159" t="n">
        <v>226</v>
      </c>
      <c r="B237" s="160" t="n">
        <f aca="false">IF('ORÇ.GLOBAL P CAIXA'!K237="EXEC.",0,'ORÇ.GLOBAL P CAIXA'!M237)</f>
        <v>0</v>
      </c>
      <c r="C237" s="161" t="n">
        <f aca="false">IF('ORÇ.GLOBAL P CAIXA'!K237="EXEC.",0,'ORÇ.GLOBAL P CAIXA'!O237)</f>
        <v>0</v>
      </c>
      <c r="D237" s="162" t="n">
        <f aca="false">IF('ORÇ.GLOBAL P CAIXA'!K237="EXEC.",0,'ORÇ.GLOBAL P CAIXA'!P237)</f>
        <v>0</v>
      </c>
      <c r="E237" s="163" t="n">
        <f aca="false">IF('ORÇ.GLOBAL P CAIXA'!K237="EXEC.",0,ROUND('ORÇ.GLOBAL P CAIXA'!Q237,2))</f>
        <v>0</v>
      </c>
      <c r="F237" s="163" t="n">
        <f aca="false">IF('ORÇ.GLOBAL P CAIXA'!K237="EXEC.",0,TRUNC((1+(IF(OR(H237=0,H237=""),'BDI REF.'!$K$5,CHOOSE(H237,'BDI REF.'!$K$5,'BDI REF.'!$K$6,'BDI REF.'!$K$7))))*'ORÇ.GLOBAL P CAIXA'!R237,2))</f>
        <v>0</v>
      </c>
      <c r="G237" s="163" t="n">
        <f aca="false">IF('ORÇ.GLOBAL P CAIXA'!K237="EXEC.",0,IF(E237&lt;&gt;0,ROUND(E237*F237,2),IF(R237=0,(SUMIF($S$12:$S$1011,B237,$R$12:$R$1011)),R237)))</f>
        <v>0</v>
      </c>
      <c r="H237" s="509" t="str">
        <f aca="false">IF('ORÇ.GLOBAL P CAIXA'!K237="EXEC.","",IF('ORÇ.GLOBAL P CAIXA'!H237&gt;0,'ORÇ.GLOBAL P CAIXA'!H237,""))</f>
        <v/>
      </c>
      <c r="I237" s="509" t="str">
        <f aca="false">IF('ORÇ.GLOBAL P CAIXA'!K237="EXEC.","",IF('ORÇ.GLOBAL P CAIXA'!I237&gt;0,'ORÇ.GLOBAL P CAIXA'!I237,""))</f>
        <v/>
      </c>
      <c r="J237" s="510" t="str">
        <f aca="false">IF('ORÇ.GLOBAL P CAIXA'!K237="EXEC.","",IF('ORÇ.GLOBAL P CAIXA'!J237&gt;0,'ORÇ.GLOBAL P CAIXA'!J237,""))</f>
        <v/>
      </c>
      <c r="K237" s="115"/>
      <c r="L237" s="168" t="str">
        <f aca="false">IF(B237&gt;0,"ok","ocultar")</f>
        <v>ocultar</v>
      </c>
      <c r="M237" s="511" t="n">
        <f aca="false">ROUND(IF($O237&lt;&gt;0,$O237*(INFORMAÇÕES!$T$113/INFORMAÇÕES!$T$117),0),2)</f>
        <v>0</v>
      </c>
      <c r="N237" s="511" t="n">
        <f aca="false">ROUND(IF($O237&lt;&gt;0,$O237*(INFORMAÇÕES!$T$114/INFORMAÇÕES!$T$117),0),2)</f>
        <v>0</v>
      </c>
      <c r="O237" s="512" t="n">
        <f aca="false">IF(E237=0,G237,0)</f>
        <v>0</v>
      </c>
      <c r="Q237" s="88"/>
      <c r="R237" s="163" t="n">
        <f aca="false">IF(E237&lt;&gt;0,G237,0)</f>
        <v>0</v>
      </c>
      <c r="S237" s="157" t="n">
        <f aca="false">IF(B237=0,S236,IF(ISNONTEXT(B237)=TRUE(),INT(B237),INT(LEFT(B237,FIND(".",B237)-1))))</f>
        <v>3</v>
      </c>
      <c r="T237" s="157" t="str">
        <f aca="false">IF(T238=1,1,IF(B237&lt;&gt;0,1,IF(C237&lt;&gt;0,1,IF(D237&lt;&gt;0,1,IF('ORÇ.GLOBAL REF.'!E237&lt;&gt;0,1,"")))))</f>
        <v/>
      </c>
      <c r="U237" s="157" t="str">
        <f aca="false">IF(S237=0," ",IF(S237&lt;&gt;S236,S237," "))</f>
        <v> </v>
      </c>
      <c r="V237" s="180"/>
    </row>
    <row r="238" s="174" customFormat="true" ht="14.25" hidden="false" customHeight="false" outlineLevel="0" collapsed="false">
      <c r="A238" s="159" t="n">
        <v>227</v>
      </c>
      <c r="B238" s="160" t="n">
        <f aca="false">IF('ORÇ.GLOBAL P CAIXA'!K238="EXEC.",0,'ORÇ.GLOBAL P CAIXA'!M238)</f>
        <v>0</v>
      </c>
      <c r="C238" s="161" t="n">
        <f aca="false">IF('ORÇ.GLOBAL P CAIXA'!K238="EXEC.",0,'ORÇ.GLOBAL P CAIXA'!O238)</f>
        <v>0</v>
      </c>
      <c r="D238" s="162" t="n">
        <f aca="false">IF('ORÇ.GLOBAL P CAIXA'!K238="EXEC.",0,'ORÇ.GLOBAL P CAIXA'!P238)</f>
        <v>0</v>
      </c>
      <c r="E238" s="163" t="n">
        <f aca="false">IF('ORÇ.GLOBAL P CAIXA'!K238="EXEC.",0,ROUND('ORÇ.GLOBAL P CAIXA'!Q238,2))</f>
        <v>0</v>
      </c>
      <c r="F238" s="163" t="n">
        <f aca="false">IF('ORÇ.GLOBAL P CAIXA'!K238="EXEC.",0,TRUNC((1+(IF(OR(H238=0,H238=""),'BDI REF.'!$K$5,CHOOSE(H238,'BDI REF.'!$K$5,'BDI REF.'!$K$6,'BDI REF.'!$K$7))))*'ORÇ.GLOBAL P CAIXA'!R238,2))</f>
        <v>0</v>
      </c>
      <c r="G238" s="163" t="n">
        <f aca="false">IF('ORÇ.GLOBAL P CAIXA'!K238="EXEC.",0,IF(E238&lt;&gt;0,ROUND(E238*F238,2),IF(R238=0,(SUMIF($S$12:$S$1011,B238,$R$12:$R$1011)),R238)))</f>
        <v>0</v>
      </c>
      <c r="H238" s="509" t="str">
        <f aca="false">IF('ORÇ.GLOBAL P CAIXA'!K238="EXEC.","",IF('ORÇ.GLOBAL P CAIXA'!H238&gt;0,'ORÇ.GLOBAL P CAIXA'!H238,""))</f>
        <v/>
      </c>
      <c r="I238" s="509" t="str">
        <f aca="false">IF('ORÇ.GLOBAL P CAIXA'!K238="EXEC.","",IF('ORÇ.GLOBAL P CAIXA'!I238&gt;0,'ORÇ.GLOBAL P CAIXA'!I238,""))</f>
        <v/>
      </c>
      <c r="J238" s="510" t="str">
        <f aca="false">IF('ORÇ.GLOBAL P CAIXA'!K238="EXEC.","",IF('ORÇ.GLOBAL P CAIXA'!J238&gt;0,'ORÇ.GLOBAL P CAIXA'!J238,""))</f>
        <v/>
      </c>
      <c r="K238" s="115"/>
      <c r="L238" s="168" t="str">
        <f aca="false">IF(B238&gt;0,"ok","ocultar")</f>
        <v>ocultar</v>
      </c>
      <c r="M238" s="511" t="n">
        <f aca="false">ROUND(IF($O238&lt;&gt;0,$O238*(INFORMAÇÕES!$T$113/INFORMAÇÕES!$T$117),0),2)</f>
        <v>0</v>
      </c>
      <c r="N238" s="511" t="n">
        <f aca="false">ROUND(IF($O238&lt;&gt;0,$O238*(INFORMAÇÕES!$T$114/INFORMAÇÕES!$T$117),0),2)</f>
        <v>0</v>
      </c>
      <c r="O238" s="512" t="n">
        <f aca="false">IF(E238=0,G238,0)</f>
        <v>0</v>
      </c>
      <c r="Q238" s="88"/>
      <c r="R238" s="163" t="n">
        <f aca="false">IF(E238&lt;&gt;0,G238,0)</f>
        <v>0</v>
      </c>
      <c r="S238" s="157" t="n">
        <f aca="false">IF(B238=0,S237,IF(ISNONTEXT(B238)=TRUE(),INT(B238),INT(LEFT(B238,FIND(".",B238)-1))))</f>
        <v>3</v>
      </c>
      <c r="T238" s="157" t="str">
        <f aca="false">IF(T239=1,1,IF(B238&lt;&gt;0,1,IF(C238&lt;&gt;0,1,IF(D238&lt;&gt;0,1,IF('ORÇ.GLOBAL REF.'!E238&lt;&gt;0,1,"")))))</f>
        <v/>
      </c>
      <c r="U238" s="157" t="str">
        <f aca="false">IF(S238=0," ",IF(S238&lt;&gt;S237,S238," "))</f>
        <v> </v>
      </c>
      <c r="V238" s="180"/>
    </row>
    <row r="239" s="174" customFormat="true" ht="14.25" hidden="false" customHeight="false" outlineLevel="0" collapsed="false">
      <c r="A239" s="159" t="n">
        <v>228</v>
      </c>
      <c r="B239" s="160" t="n">
        <f aca="false">IF('ORÇ.GLOBAL P CAIXA'!K239="EXEC.",0,'ORÇ.GLOBAL P CAIXA'!M239)</f>
        <v>0</v>
      </c>
      <c r="C239" s="161" t="n">
        <f aca="false">IF('ORÇ.GLOBAL P CAIXA'!K239="EXEC.",0,'ORÇ.GLOBAL P CAIXA'!O239)</f>
        <v>0</v>
      </c>
      <c r="D239" s="162" t="n">
        <f aca="false">IF('ORÇ.GLOBAL P CAIXA'!K239="EXEC.",0,'ORÇ.GLOBAL P CAIXA'!P239)</f>
        <v>0</v>
      </c>
      <c r="E239" s="163" t="n">
        <f aca="false">IF('ORÇ.GLOBAL P CAIXA'!K239="EXEC.",0,ROUND('ORÇ.GLOBAL P CAIXA'!Q239,2))</f>
        <v>0</v>
      </c>
      <c r="F239" s="163" t="n">
        <f aca="false">IF('ORÇ.GLOBAL P CAIXA'!K239="EXEC.",0,TRUNC((1+(IF(OR(H239=0,H239=""),'BDI REF.'!$K$5,CHOOSE(H239,'BDI REF.'!$K$5,'BDI REF.'!$K$6,'BDI REF.'!$K$7))))*'ORÇ.GLOBAL P CAIXA'!R239,2))</f>
        <v>0</v>
      </c>
      <c r="G239" s="163" t="n">
        <f aca="false">IF('ORÇ.GLOBAL P CAIXA'!K239="EXEC.",0,IF(E239&lt;&gt;0,ROUND(E239*F239,2),IF(R239=0,(SUMIF($S$12:$S$1011,B239,$R$12:$R$1011)),R239)))</f>
        <v>0</v>
      </c>
      <c r="H239" s="509" t="str">
        <f aca="false">IF('ORÇ.GLOBAL P CAIXA'!K239="EXEC.","",IF('ORÇ.GLOBAL P CAIXA'!H239&gt;0,'ORÇ.GLOBAL P CAIXA'!H239,""))</f>
        <v/>
      </c>
      <c r="I239" s="509" t="str">
        <f aca="false">IF('ORÇ.GLOBAL P CAIXA'!K239="EXEC.","",IF('ORÇ.GLOBAL P CAIXA'!I239&gt;0,'ORÇ.GLOBAL P CAIXA'!I239,""))</f>
        <v/>
      </c>
      <c r="J239" s="510" t="str">
        <f aca="false">IF('ORÇ.GLOBAL P CAIXA'!K239="EXEC.","",IF('ORÇ.GLOBAL P CAIXA'!J239&gt;0,'ORÇ.GLOBAL P CAIXA'!J239,""))</f>
        <v/>
      </c>
      <c r="K239" s="115"/>
      <c r="L239" s="168" t="str">
        <f aca="false">IF(B239&gt;0,"ok","ocultar")</f>
        <v>ocultar</v>
      </c>
      <c r="M239" s="511" t="n">
        <f aca="false">ROUND(IF($O239&lt;&gt;0,$O239*(INFORMAÇÕES!$T$113/INFORMAÇÕES!$T$117),0),2)</f>
        <v>0</v>
      </c>
      <c r="N239" s="511" t="n">
        <f aca="false">ROUND(IF($O239&lt;&gt;0,$O239*(INFORMAÇÕES!$T$114/INFORMAÇÕES!$T$117),0),2)</f>
        <v>0</v>
      </c>
      <c r="O239" s="512" t="n">
        <f aca="false">IF(E239=0,G239,0)</f>
        <v>0</v>
      </c>
      <c r="Q239" s="88"/>
      <c r="R239" s="163" t="n">
        <f aca="false">IF(E239&lt;&gt;0,G239,0)</f>
        <v>0</v>
      </c>
      <c r="S239" s="157" t="n">
        <f aca="false">IF(B239=0,S238,IF(ISNONTEXT(B239)=TRUE(),INT(B239),INT(LEFT(B239,FIND(".",B239)-1))))</f>
        <v>3</v>
      </c>
      <c r="T239" s="157" t="str">
        <f aca="false">IF(T240=1,1,IF(B239&lt;&gt;0,1,IF(C239&lt;&gt;0,1,IF(D239&lt;&gt;0,1,IF('ORÇ.GLOBAL REF.'!E239&lt;&gt;0,1,"")))))</f>
        <v/>
      </c>
      <c r="U239" s="157" t="str">
        <f aca="false">IF(S239=0," ",IF(S239&lt;&gt;S238,S239," "))</f>
        <v> </v>
      </c>
      <c r="V239" s="180"/>
    </row>
    <row r="240" s="174" customFormat="true" ht="14.25" hidden="false" customHeight="false" outlineLevel="0" collapsed="false">
      <c r="A240" s="159" t="n">
        <v>229</v>
      </c>
      <c r="B240" s="160" t="n">
        <f aca="false">IF('ORÇ.GLOBAL P CAIXA'!K240="EXEC.",0,'ORÇ.GLOBAL P CAIXA'!M240)</f>
        <v>0</v>
      </c>
      <c r="C240" s="161" t="n">
        <f aca="false">IF('ORÇ.GLOBAL P CAIXA'!K240="EXEC.",0,'ORÇ.GLOBAL P CAIXA'!O240)</f>
        <v>0</v>
      </c>
      <c r="D240" s="162" t="n">
        <f aca="false">IF('ORÇ.GLOBAL P CAIXA'!K240="EXEC.",0,'ORÇ.GLOBAL P CAIXA'!P240)</f>
        <v>0</v>
      </c>
      <c r="E240" s="163" t="n">
        <f aca="false">IF('ORÇ.GLOBAL P CAIXA'!K240="EXEC.",0,ROUND('ORÇ.GLOBAL P CAIXA'!Q240,2))</f>
        <v>0</v>
      </c>
      <c r="F240" s="163" t="n">
        <f aca="false">IF('ORÇ.GLOBAL P CAIXA'!K240="EXEC.",0,TRUNC((1+(IF(OR(H240=0,H240=""),'BDI REF.'!$K$5,CHOOSE(H240,'BDI REF.'!$K$5,'BDI REF.'!$K$6,'BDI REF.'!$K$7))))*'ORÇ.GLOBAL P CAIXA'!R240,2))</f>
        <v>0</v>
      </c>
      <c r="G240" s="163" t="n">
        <f aca="false">IF('ORÇ.GLOBAL P CAIXA'!K240="EXEC.",0,IF(E240&lt;&gt;0,ROUND(E240*F240,2),IF(R240=0,(SUMIF($S$12:$S$1011,B240,$R$12:$R$1011)),R240)))</f>
        <v>0</v>
      </c>
      <c r="H240" s="509" t="str">
        <f aca="false">IF('ORÇ.GLOBAL P CAIXA'!K240="EXEC.","",IF('ORÇ.GLOBAL P CAIXA'!H240&gt;0,'ORÇ.GLOBAL P CAIXA'!H240,""))</f>
        <v/>
      </c>
      <c r="I240" s="509" t="str">
        <f aca="false">IF('ORÇ.GLOBAL P CAIXA'!K240="EXEC.","",IF('ORÇ.GLOBAL P CAIXA'!I240&gt;0,'ORÇ.GLOBAL P CAIXA'!I240,""))</f>
        <v/>
      </c>
      <c r="J240" s="510" t="str">
        <f aca="false">IF('ORÇ.GLOBAL P CAIXA'!K240="EXEC.","",IF('ORÇ.GLOBAL P CAIXA'!J240&gt;0,'ORÇ.GLOBAL P CAIXA'!J240,""))</f>
        <v/>
      </c>
      <c r="K240" s="115"/>
      <c r="L240" s="168" t="str">
        <f aca="false">IF(B240&gt;0,"ok","ocultar")</f>
        <v>ocultar</v>
      </c>
      <c r="M240" s="511" t="n">
        <f aca="false">ROUND(IF($O240&lt;&gt;0,$O240*(INFORMAÇÕES!$T$113/INFORMAÇÕES!$T$117),0),2)</f>
        <v>0</v>
      </c>
      <c r="N240" s="511" t="n">
        <f aca="false">ROUND(IF($O240&lt;&gt;0,$O240*(INFORMAÇÕES!$T$114/INFORMAÇÕES!$T$117),0),2)</f>
        <v>0</v>
      </c>
      <c r="O240" s="512" t="n">
        <f aca="false">IF(E240=0,G240,0)</f>
        <v>0</v>
      </c>
      <c r="Q240" s="88"/>
      <c r="R240" s="163" t="n">
        <f aca="false">IF(E240&lt;&gt;0,G240,0)</f>
        <v>0</v>
      </c>
      <c r="S240" s="157" t="n">
        <f aca="false">IF(B240=0,S239,IF(ISNONTEXT(B240)=TRUE(),INT(B240),INT(LEFT(B240,FIND(".",B240)-1))))</f>
        <v>3</v>
      </c>
      <c r="T240" s="157" t="str">
        <f aca="false">IF(T241=1,1,IF(B240&lt;&gt;0,1,IF(C240&lt;&gt;0,1,IF(D240&lt;&gt;0,1,IF('ORÇ.GLOBAL REF.'!E240&lt;&gt;0,1,"")))))</f>
        <v/>
      </c>
      <c r="U240" s="157" t="str">
        <f aca="false">IF(S240=0," ",IF(S240&lt;&gt;S239,S240," "))</f>
        <v> </v>
      </c>
      <c r="V240" s="180"/>
    </row>
    <row r="241" s="174" customFormat="true" ht="14.25" hidden="false" customHeight="false" outlineLevel="0" collapsed="false">
      <c r="A241" s="159" t="n">
        <v>230</v>
      </c>
      <c r="B241" s="160" t="n">
        <f aca="false">IF('ORÇ.GLOBAL P CAIXA'!K241="EXEC.",0,'ORÇ.GLOBAL P CAIXA'!M241)</f>
        <v>0</v>
      </c>
      <c r="C241" s="161" t="n">
        <f aca="false">IF('ORÇ.GLOBAL P CAIXA'!K241="EXEC.",0,'ORÇ.GLOBAL P CAIXA'!O241)</f>
        <v>0</v>
      </c>
      <c r="D241" s="162" t="n">
        <f aca="false">IF('ORÇ.GLOBAL P CAIXA'!K241="EXEC.",0,'ORÇ.GLOBAL P CAIXA'!P241)</f>
        <v>0</v>
      </c>
      <c r="E241" s="163" t="n">
        <f aca="false">IF('ORÇ.GLOBAL P CAIXA'!K241="EXEC.",0,ROUND('ORÇ.GLOBAL P CAIXA'!Q241,2))</f>
        <v>0</v>
      </c>
      <c r="F241" s="163" t="n">
        <f aca="false">IF('ORÇ.GLOBAL P CAIXA'!K241="EXEC.",0,TRUNC((1+(IF(OR(H241=0,H241=""),'BDI REF.'!$K$5,CHOOSE(H241,'BDI REF.'!$K$5,'BDI REF.'!$K$6,'BDI REF.'!$K$7))))*'ORÇ.GLOBAL P CAIXA'!R241,2))</f>
        <v>0</v>
      </c>
      <c r="G241" s="163" t="n">
        <f aca="false">IF('ORÇ.GLOBAL P CAIXA'!K241="EXEC.",0,IF(E241&lt;&gt;0,ROUND(E241*F241,2),IF(R241=0,(SUMIF($S$12:$S$1011,B241,$R$12:$R$1011)),R241)))</f>
        <v>0</v>
      </c>
      <c r="H241" s="509" t="str">
        <f aca="false">IF('ORÇ.GLOBAL P CAIXA'!K241="EXEC.","",IF('ORÇ.GLOBAL P CAIXA'!H241&gt;0,'ORÇ.GLOBAL P CAIXA'!H241,""))</f>
        <v/>
      </c>
      <c r="I241" s="509" t="str">
        <f aca="false">IF('ORÇ.GLOBAL P CAIXA'!K241="EXEC.","",IF('ORÇ.GLOBAL P CAIXA'!I241&gt;0,'ORÇ.GLOBAL P CAIXA'!I241,""))</f>
        <v/>
      </c>
      <c r="J241" s="510" t="str">
        <f aca="false">IF('ORÇ.GLOBAL P CAIXA'!K241="EXEC.","",IF('ORÇ.GLOBAL P CAIXA'!J241&gt;0,'ORÇ.GLOBAL P CAIXA'!J241,""))</f>
        <v/>
      </c>
      <c r="K241" s="115"/>
      <c r="L241" s="168" t="str">
        <f aca="false">IF(B241&gt;0,"ok","ocultar")</f>
        <v>ocultar</v>
      </c>
      <c r="M241" s="511" t="n">
        <f aca="false">ROUND(IF($O241&lt;&gt;0,$O241*(INFORMAÇÕES!$T$113/INFORMAÇÕES!$T$117),0),2)</f>
        <v>0</v>
      </c>
      <c r="N241" s="511" t="n">
        <f aca="false">ROUND(IF($O241&lt;&gt;0,$O241*(INFORMAÇÕES!$T$114/INFORMAÇÕES!$T$117),0),2)</f>
        <v>0</v>
      </c>
      <c r="O241" s="512" t="n">
        <f aca="false">IF(E241=0,G241,0)</f>
        <v>0</v>
      </c>
      <c r="Q241" s="88"/>
      <c r="R241" s="163" t="n">
        <f aca="false">IF(E241&lt;&gt;0,G241,0)</f>
        <v>0</v>
      </c>
      <c r="S241" s="157" t="n">
        <f aca="false">IF(B241=0,S240,IF(ISNONTEXT(B241)=TRUE(),INT(B241),INT(LEFT(B241,FIND(".",B241)-1))))</f>
        <v>3</v>
      </c>
      <c r="T241" s="157" t="str">
        <f aca="false">IF(T242=1,1,IF(B241&lt;&gt;0,1,IF(C241&lt;&gt;0,1,IF(D241&lt;&gt;0,1,IF('ORÇ.GLOBAL REF.'!E241&lt;&gt;0,1,"")))))</f>
        <v/>
      </c>
      <c r="U241" s="157" t="str">
        <f aca="false">IF(S241=0," ",IF(S241&lt;&gt;S240,S241," "))</f>
        <v> </v>
      </c>
      <c r="V241" s="180"/>
    </row>
    <row r="242" s="174" customFormat="true" ht="14.25" hidden="false" customHeight="false" outlineLevel="0" collapsed="false">
      <c r="A242" s="159" t="n">
        <v>231</v>
      </c>
      <c r="B242" s="160" t="n">
        <f aca="false">IF('ORÇ.GLOBAL P CAIXA'!K242="EXEC.",0,'ORÇ.GLOBAL P CAIXA'!M242)</f>
        <v>0</v>
      </c>
      <c r="C242" s="161" t="n">
        <f aca="false">IF('ORÇ.GLOBAL P CAIXA'!K242="EXEC.",0,'ORÇ.GLOBAL P CAIXA'!O242)</f>
        <v>0</v>
      </c>
      <c r="D242" s="162" t="n">
        <f aca="false">IF('ORÇ.GLOBAL P CAIXA'!K242="EXEC.",0,'ORÇ.GLOBAL P CAIXA'!P242)</f>
        <v>0</v>
      </c>
      <c r="E242" s="163" t="n">
        <f aca="false">IF('ORÇ.GLOBAL P CAIXA'!K242="EXEC.",0,ROUND('ORÇ.GLOBAL P CAIXA'!Q242,2))</f>
        <v>0</v>
      </c>
      <c r="F242" s="163" t="n">
        <f aca="false">IF('ORÇ.GLOBAL P CAIXA'!K242="EXEC.",0,TRUNC((1+(IF(OR(H242=0,H242=""),'BDI REF.'!$K$5,CHOOSE(H242,'BDI REF.'!$K$5,'BDI REF.'!$K$6,'BDI REF.'!$K$7))))*'ORÇ.GLOBAL P CAIXA'!R242,2))</f>
        <v>0</v>
      </c>
      <c r="G242" s="163" t="n">
        <f aca="false">IF('ORÇ.GLOBAL P CAIXA'!K242="EXEC.",0,IF(E242&lt;&gt;0,ROUND(E242*F242,2),IF(R242=0,(SUMIF($S$12:$S$1011,B242,$R$12:$R$1011)),R242)))</f>
        <v>0</v>
      </c>
      <c r="H242" s="509" t="str">
        <f aca="false">IF('ORÇ.GLOBAL P CAIXA'!K242="EXEC.","",IF('ORÇ.GLOBAL P CAIXA'!H242&gt;0,'ORÇ.GLOBAL P CAIXA'!H242,""))</f>
        <v/>
      </c>
      <c r="I242" s="509" t="str">
        <f aca="false">IF('ORÇ.GLOBAL P CAIXA'!K242="EXEC.","",IF('ORÇ.GLOBAL P CAIXA'!I242&gt;0,'ORÇ.GLOBAL P CAIXA'!I242,""))</f>
        <v/>
      </c>
      <c r="J242" s="510" t="str">
        <f aca="false">IF('ORÇ.GLOBAL P CAIXA'!K242="EXEC.","",IF('ORÇ.GLOBAL P CAIXA'!J242&gt;0,'ORÇ.GLOBAL P CAIXA'!J242,""))</f>
        <v/>
      </c>
      <c r="K242" s="115"/>
      <c r="L242" s="168" t="str">
        <f aca="false">IF(B242&gt;0,"ok","ocultar")</f>
        <v>ocultar</v>
      </c>
      <c r="M242" s="511" t="n">
        <f aca="false">ROUND(IF($O242&lt;&gt;0,$O242*(INFORMAÇÕES!$T$113/INFORMAÇÕES!$T$117),0),2)</f>
        <v>0</v>
      </c>
      <c r="N242" s="511" t="n">
        <f aca="false">ROUND(IF($O242&lt;&gt;0,$O242*(INFORMAÇÕES!$T$114/INFORMAÇÕES!$T$117),0),2)</f>
        <v>0</v>
      </c>
      <c r="O242" s="512" t="n">
        <f aca="false">IF(E242=0,G242,0)</f>
        <v>0</v>
      </c>
      <c r="Q242" s="88"/>
      <c r="R242" s="163" t="n">
        <f aca="false">IF(E242&lt;&gt;0,G242,0)</f>
        <v>0</v>
      </c>
      <c r="S242" s="157" t="n">
        <f aca="false">IF(B242=0,S241,IF(ISNONTEXT(B242)=TRUE(),INT(B242),INT(LEFT(B242,FIND(".",B242)-1))))</f>
        <v>3</v>
      </c>
      <c r="T242" s="157" t="str">
        <f aca="false">IF(T243=1,1,IF(B242&lt;&gt;0,1,IF(C242&lt;&gt;0,1,IF(D242&lt;&gt;0,1,IF('ORÇ.GLOBAL REF.'!E242&lt;&gt;0,1,"")))))</f>
        <v/>
      </c>
      <c r="U242" s="157" t="str">
        <f aca="false">IF(S242=0," ",IF(S242&lt;&gt;S241,S242," "))</f>
        <v> </v>
      </c>
      <c r="V242" s="180"/>
    </row>
    <row r="243" s="174" customFormat="true" ht="14.25" hidden="false" customHeight="false" outlineLevel="0" collapsed="false">
      <c r="A243" s="159" t="n">
        <v>232</v>
      </c>
      <c r="B243" s="160" t="n">
        <f aca="false">IF('ORÇ.GLOBAL P CAIXA'!K243="EXEC.",0,'ORÇ.GLOBAL P CAIXA'!M243)</f>
        <v>0</v>
      </c>
      <c r="C243" s="161" t="n">
        <f aca="false">IF('ORÇ.GLOBAL P CAIXA'!K243="EXEC.",0,'ORÇ.GLOBAL P CAIXA'!O243)</f>
        <v>0</v>
      </c>
      <c r="D243" s="162" t="n">
        <f aca="false">IF('ORÇ.GLOBAL P CAIXA'!K243="EXEC.",0,'ORÇ.GLOBAL P CAIXA'!P243)</f>
        <v>0</v>
      </c>
      <c r="E243" s="163" t="n">
        <f aca="false">IF('ORÇ.GLOBAL P CAIXA'!K243="EXEC.",0,ROUND('ORÇ.GLOBAL P CAIXA'!Q243,2))</f>
        <v>0</v>
      </c>
      <c r="F243" s="163" t="n">
        <f aca="false">IF('ORÇ.GLOBAL P CAIXA'!K243="EXEC.",0,TRUNC((1+(IF(OR(H243=0,H243=""),'BDI REF.'!$K$5,CHOOSE(H243,'BDI REF.'!$K$5,'BDI REF.'!$K$6,'BDI REF.'!$K$7))))*'ORÇ.GLOBAL P CAIXA'!R243,2))</f>
        <v>0</v>
      </c>
      <c r="G243" s="163" t="n">
        <f aca="false">IF('ORÇ.GLOBAL P CAIXA'!K243="EXEC.",0,IF(E243&lt;&gt;0,ROUND(E243*F243,2),IF(R243=0,(SUMIF($S$12:$S$1011,B243,$R$12:$R$1011)),R243)))</f>
        <v>0</v>
      </c>
      <c r="H243" s="509" t="str">
        <f aca="false">IF('ORÇ.GLOBAL P CAIXA'!K243="EXEC.","",IF('ORÇ.GLOBAL P CAIXA'!H243&gt;0,'ORÇ.GLOBAL P CAIXA'!H243,""))</f>
        <v/>
      </c>
      <c r="I243" s="509" t="str">
        <f aca="false">IF('ORÇ.GLOBAL P CAIXA'!K243="EXEC.","",IF('ORÇ.GLOBAL P CAIXA'!I243&gt;0,'ORÇ.GLOBAL P CAIXA'!I243,""))</f>
        <v/>
      </c>
      <c r="J243" s="510" t="str">
        <f aca="false">IF('ORÇ.GLOBAL P CAIXA'!K243="EXEC.","",IF('ORÇ.GLOBAL P CAIXA'!J243&gt;0,'ORÇ.GLOBAL P CAIXA'!J243,""))</f>
        <v/>
      </c>
      <c r="K243" s="115"/>
      <c r="L243" s="168" t="str">
        <f aca="false">IF(B243&gt;0,"ok","ocultar")</f>
        <v>ocultar</v>
      </c>
      <c r="M243" s="511" t="n">
        <f aca="false">ROUND(IF($O243&lt;&gt;0,$O243*(INFORMAÇÕES!$T$113/INFORMAÇÕES!$T$117),0),2)</f>
        <v>0</v>
      </c>
      <c r="N243" s="511" t="n">
        <f aca="false">ROUND(IF($O243&lt;&gt;0,$O243*(INFORMAÇÕES!$T$114/INFORMAÇÕES!$T$117),0),2)</f>
        <v>0</v>
      </c>
      <c r="O243" s="512" t="n">
        <f aca="false">IF(E243=0,G243,0)</f>
        <v>0</v>
      </c>
      <c r="Q243" s="88"/>
      <c r="R243" s="163" t="n">
        <f aca="false">IF(E243&lt;&gt;0,G243,0)</f>
        <v>0</v>
      </c>
      <c r="S243" s="157" t="n">
        <f aca="false">IF(B243=0,S242,IF(ISNONTEXT(B243)=TRUE(),INT(B243),INT(LEFT(B243,FIND(".",B243)-1))))</f>
        <v>3</v>
      </c>
      <c r="T243" s="157" t="str">
        <f aca="false">IF(T244=1,1,IF(B243&lt;&gt;0,1,IF(C243&lt;&gt;0,1,IF(D243&lt;&gt;0,1,IF('ORÇ.GLOBAL REF.'!E243&lt;&gt;0,1,"")))))</f>
        <v/>
      </c>
      <c r="U243" s="157" t="str">
        <f aca="false">IF(S243=0," ",IF(S243&lt;&gt;S242,S243," "))</f>
        <v> </v>
      </c>
      <c r="V243" s="180"/>
    </row>
    <row r="244" s="174" customFormat="true" ht="14.25" hidden="false" customHeight="false" outlineLevel="0" collapsed="false">
      <c r="A244" s="159" t="n">
        <v>233</v>
      </c>
      <c r="B244" s="160" t="n">
        <f aca="false">IF('ORÇ.GLOBAL P CAIXA'!K244="EXEC.",0,'ORÇ.GLOBAL P CAIXA'!M244)</f>
        <v>0</v>
      </c>
      <c r="C244" s="161" t="n">
        <f aca="false">IF('ORÇ.GLOBAL P CAIXA'!K244="EXEC.",0,'ORÇ.GLOBAL P CAIXA'!O244)</f>
        <v>0</v>
      </c>
      <c r="D244" s="162" t="n">
        <f aca="false">IF('ORÇ.GLOBAL P CAIXA'!K244="EXEC.",0,'ORÇ.GLOBAL P CAIXA'!P244)</f>
        <v>0</v>
      </c>
      <c r="E244" s="163" t="n">
        <f aca="false">IF('ORÇ.GLOBAL P CAIXA'!K244="EXEC.",0,ROUND('ORÇ.GLOBAL P CAIXA'!Q244,2))</f>
        <v>0</v>
      </c>
      <c r="F244" s="163" t="n">
        <f aca="false">IF('ORÇ.GLOBAL P CAIXA'!K244="EXEC.",0,TRUNC((1+(IF(OR(H244=0,H244=""),'BDI REF.'!$K$5,CHOOSE(H244,'BDI REF.'!$K$5,'BDI REF.'!$K$6,'BDI REF.'!$K$7))))*'ORÇ.GLOBAL P CAIXA'!R244,2))</f>
        <v>0</v>
      </c>
      <c r="G244" s="163" t="n">
        <f aca="false">IF('ORÇ.GLOBAL P CAIXA'!K244="EXEC.",0,IF(E244&lt;&gt;0,ROUND(E244*F244,2),IF(R244=0,(SUMIF($S$12:$S$1011,B244,$R$12:$R$1011)),R244)))</f>
        <v>0</v>
      </c>
      <c r="H244" s="509" t="str">
        <f aca="false">IF('ORÇ.GLOBAL P CAIXA'!K244="EXEC.","",IF('ORÇ.GLOBAL P CAIXA'!H244&gt;0,'ORÇ.GLOBAL P CAIXA'!H244,""))</f>
        <v/>
      </c>
      <c r="I244" s="509" t="str">
        <f aca="false">IF('ORÇ.GLOBAL P CAIXA'!K244="EXEC.","",IF('ORÇ.GLOBAL P CAIXA'!I244&gt;0,'ORÇ.GLOBAL P CAIXA'!I244,""))</f>
        <v/>
      </c>
      <c r="J244" s="510" t="str">
        <f aca="false">IF('ORÇ.GLOBAL P CAIXA'!K244="EXEC.","",IF('ORÇ.GLOBAL P CAIXA'!J244&gt;0,'ORÇ.GLOBAL P CAIXA'!J244,""))</f>
        <v/>
      </c>
      <c r="K244" s="115"/>
      <c r="L244" s="168" t="str">
        <f aca="false">IF(B244&gt;0,"ok","ocultar")</f>
        <v>ocultar</v>
      </c>
      <c r="M244" s="511" t="n">
        <f aca="false">ROUND(IF($O244&lt;&gt;0,$O244*(INFORMAÇÕES!$T$113/INFORMAÇÕES!$T$117),0),2)</f>
        <v>0</v>
      </c>
      <c r="N244" s="511" t="n">
        <f aca="false">ROUND(IF($O244&lt;&gt;0,$O244*(INFORMAÇÕES!$T$114/INFORMAÇÕES!$T$117),0),2)</f>
        <v>0</v>
      </c>
      <c r="O244" s="512" t="n">
        <f aca="false">IF(E244=0,G244,0)</f>
        <v>0</v>
      </c>
      <c r="Q244" s="88"/>
      <c r="R244" s="163" t="n">
        <f aca="false">IF(E244&lt;&gt;0,G244,0)</f>
        <v>0</v>
      </c>
      <c r="S244" s="157" t="n">
        <f aca="false">IF(B244=0,S243,IF(ISNONTEXT(B244)=TRUE(),INT(B244),INT(LEFT(B244,FIND(".",B244)-1))))</f>
        <v>3</v>
      </c>
      <c r="T244" s="157" t="str">
        <f aca="false">IF(T245=1,1,IF(B244&lt;&gt;0,1,IF(C244&lt;&gt;0,1,IF(D244&lt;&gt;0,1,IF('ORÇ.GLOBAL REF.'!E244&lt;&gt;0,1,"")))))</f>
        <v/>
      </c>
      <c r="U244" s="157" t="str">
        <f aca="false">IF(S244=0," ",IF(S244&lt;&gt;S243,S244," "))</f>
        <v> </v>
      </c>
      <c r="V244" s="180"/>
    </row>
    <row r="245" s="174" customFormat="true" ht="14.25" hidden="false" customHeight="false" outlineLevel="0" collapsed="false">
      <c r="A245" s="159" t="n">
        <v>234</v>
      </c>
      <c r="B245" s="160" t="n">
        <f aca="false">IF('ORÇ.GLOBAL P CAIXA'!K245="EXEC.",0,'ORÇ.GLOBAL P CAIXA'!M245)</f>
        <v>0</v>
      </c>
      <c r="C245" s="161" t="n">
        <f aca="false">IF('ORÇ.GLOBAL P CAIXA'!K245="EXEC.",0,'ORÇ.GLOBAL P CAIXA'!O245)</f>
        <v>0</v>
      </c>
      <c r="D245" s="162" t="n">
        <f aca="false">IF('ORÇ.GLOBAL P CAIXA'!K245="EXEC.",0,'ORÇ.GLOBAL P CAIXA'!P245)</f>
        <v>0</v>
      </c>
      <c r="E245" s="163" t="n">
        <f aca="false">IF('ORÇ.GLOBAL P CAIXA'!K245="EXEC.",0,ROUND('ORÇ.GLOBAL P CAIXA'!Q245,2))</f>
        <v>0</v>
      </c>
      <c r="F245" s="163" t="n">
        <f aca="false">IF('ORÇ.GLOBAL P CAIXA'!K245="EXEC.",0,TRUNC((1+(IF(OR(H245=0,H245=""),'BDI REF.'!$K$5,CHOOSE(H245,'BDI REF.'!$K$5,'BDI REF.'!$K$6,'BDI REF.'!$K$7))))*'ORÇ.GLOBAL P CAIXA'!R245,2))</f>
        <v>0</v>
      </c>
      <c r="G245" s="163" t="n">
        <f aca="false">IF('ORÇ.GLOBAL P CAIXA'!K245="EXEC.",0,IF(E245&lt;&gt;0,ROUND(E245*F245,2),IF(R245=0,(SUMIF($S$12:$S$1011,B245,$R$12:$R$1011)),R245)))</f>
        <v>0</v>
      </c>
      <c r="H245" s="509" t="str">
        <f aca="false">IF('ORÇ.GLOBAL P CAIXA'!K245="EXEC.","",IF('ORÇ.GLOBAL P CAIXA'!H245&gt;0,'ORÇ.GLOBAL P CAIXA'!H245,""))</f>
        <v/>
      </c>
      <c r="I245" s="509" t="str">
        <f aca="false">IF('ORÇ.GLOBAL P CAIXA'!K245="EXEC.","",IF('ORÇ.GLOBAL P CAIXA'!I245&gt;0,'ORÇ.GLOBAL P CAIXA'!I245,""))</f>
        <v/>
      </c>
      <c r="J245" s="510" t="str">
        <f aca="false">IF('ORÇ.GLOBAL P CAIXA'!K245="EXEC.","",IF('ORÇ.GLOBAL P CAIXA'!J245&gt;0,'ORÇ.GLOBAL P CAIXA'!J245,""))</f>
        <v/>
      </c>
      <c r="K245" s="115"/>
      <c r="L245" s="168" t="str">
        <f aca="false">IF(B245&gt;0,"ok","ocultar")</f>
        <v>ocultar</v>
      </c>
      <c r="M245" s="511" t="n">
        <f aca="false">ROUND(IF($O245&lt;&gt;0,$O245*(INFORMAÇÕES!$T$113/INFORMAÇÕES!$T$117),0),2)</f>
        <v>0</v>
      </c>
      <c r="N245" s="511" t="n">
        <f aca="false">ROUND(IF($O245&lt;&gt;0,$O245*(INFORMAÇÕES!$T$114/INFORMAÇÕES!$T$117),0),2)</f>
        <v>0</v>
      </c>
      <c r="O245" s="512" t="n">
        <f aca="false">IF(E245=0,G245,0)</f>
        <v>0</v>
      </c>
      <c r="Q245" s="88"/>
      <c r="R245" s="163" t="n">
        <f aca="false">IF(E245&lt;&gt;0,G245,0)</f>
        <v>0</v>
      </c>
      <c r="S245" s="157" t="n">
        <f aca="false">IF(B245=0,S244,IF(ISNONTEXT(B245)=TRUE(),INT(B245),INT(LEFT(B245,FIND(".",B245)-1))))</f>
        <v>3</v>
      </c>
      <c r="T245" s="157" t="str">
        <f aca="false">IF(T246=1,1,IF(B245&lt;&gt;0,1,IF(C245&lt;&gt;0,1,IF(D245&lt;&gt;0,1,IF('ORÇ.GLOBAL REF.'!E245&lt;&gt;0,1,"")))))</f>
        <v/>
      </c>
      <c r="U245" s="157" t="str">
        <f aca="false">IF(S245=0," ",IF(S245&lt;&gt;S244,S245," "))</f>
        <v> </v>
      </c>
      <c r="V245" s="180"/>
    </row>
    <row r="246" s="174" customFormat="true" ht="14.25" hidden="false" customHeight="false" outlineLevel="0" collapsed="false">
      <c r="A246" s="159" t="n">
        <v>235</v>
      </c>
      <c r="B246" s="160" t="n">
        <f aca="false">IF('ORÇ.GLOBAL P CAIXA'!K246="EXEC.",0,'ORÇ.GLOBAL P CAIXA'!M246)</f>
        <v>0</v>
      </c>
      <c r="C246" s="161" t="n">
        <f aca="false">IF('ORÇ.GLOBAL P CAIXA'!K246="EXEC.",0,'ORÇ.GLOBAL P CAIXA'!O246)</f>
        <v>0</v>
      </c>
      <c r="D246" s="162" t="n">
        <f aca="false">IF('ORÇ.GLOBAL P CAIXA'!K246="EXEC.",0,'ORÇ.GLOBAL P CAIXA'!P246)</f>
        <v>0</v>
      </c>
      <c r="E246" s="163" t="n">
        <f aca="false">IF('ORÇ.GLOBAL P CAIXA'!K246="EXEC.",0,ROUND('ORÇ.GLOBAL P CAIXA'!Q246,2))</f>
        <v>0</v>
      </c>
      <c r="F246" s="163" t="n">
        <f aca="false">IF('ORÇ.GLOBAL P CAIXA'!K246="EXEC.",0,TRUNC((1+(IF(OR(H246=0,H246=""),'BDI REF.'!$K$5,CHOOSE(H246,'BDI REF.'!$K$5,'BDI REF.'!$K$6,'BDI REF.'!$K$7))))*'ORÇ.GLOBAL P CAIXA'!R246,2))</f>
        <v>0</v>
      </c>
      <c r="G246" s="163" t="n">
        <f aca="false">IF('ORÇ.GLOBAL P CAIXA'!K246="EXEC.",0,IF(E246&lt;&gt;0,ROUND(E246*F246,2),IF(R246=0,(SUMIF($S$12:$S$1011,B246,$R$12:$R$1011)),R246)))</f>
        <v>0</v>
      </c>
      <c r="H246" s="509" t="str">
        <f aca="false">IF('ORÇ.GLOBAL P CAIXA'!K246="EXEC.","",IF('ORÇ.GLOBAL P CAIXA'!H246&gt;0,'ORÇ.GLOBAL P CAIXA'!H246,""))</f>
        <v/>
      </c>
      <c r="I246" s="509" t="str">
        <f aca="false">IF('ORÇ.GLOBAL P CAIXA'!K246="EXEC.","",IF('ORÇ.GLOBAL P CAIXA'!I246&gt;0,'ORÇ.GLOBAL P CAIXA'!I246,""))</f>
        <v/>
      </c>
      <c r="J246" s="510" t="str">
        <f aca="false">IF('ORÇ.GLOBAL P CAIXA'!K246="EXEC.","",IF('ORÇ.GLOBAL P CAIXA'!J246&gt;0,'ORÇ.GLOBAL P CAIXA'!J246,""))</f>
        <v/>
      </c>
      <c r="K246" s="115"/>
      <c r="L246" s="168" t="str">
        <f aca="false">IF(B246&gt;0,"ok","ocultar")</f>
        <v>ocultar</v>
      </c>
      <c r="M246" s="511" t="n">
        <f aca="false">ROUND(IF($O246&lt;&gt;0,$O246*(INFORMAÇÕES!$T$113/INFORMAÇÕES!$T$117),0),2)</f>
        <v>0</v>
      </c>
      <c r="N246" s="511" t="n">
        <f aca="false">ROUND(IF($O246&lt;&gt;0,$O246*(INFORMAÇÕES!$T$114/INFORMAÇÕES!$T$117),0),2)</f>
        <v>0</v>
      </c>
      <c r="O246" s="512" t="n">
        <f aca="false">IF(E246=0,G246,0)</f>
        <v>0</v>
      </c>
      <c r="Q246" s="88"/>
      <c r="R246" s="163" t="n">
        <f aca="false">IF(E246&lt;&gt;0,G246,0)</f>
        <v>0</v>
      </c>
      <c r="S246" s="157" t="n">
        <f aca="false">IF(B246=0,S245,IF(ISNONTEXT(B246)=TRUE(),INT(B246),INT(LEFT(B246,FIND(".",B246)-1))))</f>
        <v>3</v>
      </c>
      <c r="T246" s="157" t="str">
        <f aca="false">IF(T247=1,1,IF(B246&lt;&gt;0,1,IF(C246&lt;&gt;0,1,IF(D246&lt;&gt;0,1,IF('ORÇ.GLOBAL REF.'!E246&lt;&gt;0,1,"")))))</f>
        <v/>
      </c>
      <c r="U246" s="157" t="str">
        <f aca="false">IF(S246=0," ",IF(S246&lt;&gt;S245,S246," "))</f>
        <v> </v>
      </c>
      <c r="V246" s="180"/>
    </row>
    <row r="247" s="174" customFormat="true" ht="14.25" hidden="false" customHeight="false" outlineLevel="0" collapsed="false">
      <c r="A247" s="159" t="n">
        <v>236</v>
      </c>
      <c r="B247" s="160" t="n">
        <f aca="false">IF('ORÇ.GLOBAL P CAIXA'!K247="EXEC.",0,'ORÇ.GLOBAL P CAIXA'!M247)</f>
        <v>0</v>
      </c>
      <c r="C247" s="161" t="n">
        <f aca="false">IF('ORÇ.GLOBAL P CAIXA'!K247="EXEC.",0,'ORÇ.GLOBAL P CAIXA'!O247)</f>
        <v>0</v>
      </c>
      <c r="D247" s="162" t="n">
        <f aca="false">IF('ORÇ.GLOBAL P CAIXA'!K247="EXEC.",0,'ORÇ.GLOBAL P CAIXA'!P247)</f>
        <v>0</v>
      </c>
      <c r="E247" s="163" t="n">
        <f aca="false">IF('ORÇ.GLOBAL P CAIXA'!K247="EXEC.",0,ROUND('ORÇ.GLOBAL P CAIXA'!Q247,2))</f>
        <v>0</v>
      </c>
      <c r="F247" s="163" t="n">
        <f aca="false">IF('ORÇ.GLOBAL P CAIXA'!K247="EXEC.",0,TRUNC((1+(IF(OR(H247=0,H247=""),'BDI REF.'!$K$5,CHOOSE(H247,'BDI REF.'!$K$5,'BDI REF.'!$K$6,'BDI REF.'!$K$7))))*'ORÇ.GLOBAL P CAIXA'!R247,2))</f>
        <v>0</v>
      </c>
      <c r="G247" s="163" t="n">
        <f aca="false">IF('ORÇ.GLOBAL P CAIXA'!K247="EXEC.",0,IF(E247&lt;&gt;0,ROUND(E247*F247,2),IF(R247=0,(SUMIF($S$12:$S$1011,B247,$R$12:$R$1011)),R247)))</f>
        <v>0</v>
      </c>
      <c r="H247" s="509" t="str">
        <f aca="false">IF('ORÇ.GLOBAL P CAIXA'!K247="EXEC.","",IF('ORÇ.GLOBAL P CAIXA'!H247&gt;0,'ORÇ.GLOBAL P CAIXA'!H247,""))</f>
        <v/>
      </c>
      <c r="I247" s="509" t="str">
        <f aca="false">IF('ORÇ.GLOBAL P CAIXA'!K247="EXEC.","",IF('ORÇ.GLOBAL P CAIXA'!I247&gt;0,'ORÇ.GLOBAL P CAIXA'!I247,""))</f>
        <v/>
      </c>
      <c r="J247" s="510" t="str">
        <f aca="false">IF('ORÇ.GLOBAL P CAIXA'!K247="EXEC.","",IF('ORÇ.GLOBAL P CAIXA'!J247&gt;0,'ORÇ.GLOBAL P CAIXA'!J247,""))</f>
        <v/>
      </c>
      <c r="K247" s="115"/>
      <c r="L247" s="168" t="str">
        <f aca="false">IF(B247&gt;0,"ok","ocultar")</f>
        <v>ocultar</v>
      </c>
      <c r="M247" s="511" t="n">
        <f aca="false">ROUND(IF($O247&lt;&gt;0,$O247*(INFORMAÇÕES!$T$113/INFORMAÇÕES!$T$117),0),2)</f>
        <v>0</v>
      </c>
      <c r="N247" s="511" t="n">
        <f aca="false">ROUND(IF($O247&lt;&gt;0,$O247*(INFORMAÇÕES!$T$114/INFORMAÇÕES!$T$117),0),2)</f>
        <v>0</v>
      </c>
      <c r="O247" s="512" t="n">
        <f aca="false">IF(E247=0,G247,0)</f>
        <v>0</v>
      </c>
      <c r="Q247" s="88"/>
      <c r="R247" s="163" t="n">
        <f aca="false">IF(E247&lt;&gt;0,G247,0)</f>
        <v>0</v>
      </c>
      <c r="S247" s="157" t="n">
        <f aca="false">IF(B247=0,S246,IF(ISNONTEXT(B247)=TRUE(),INT(B247),INT(LEFT(B247,FIND(".",B247)-1))))</f>
        <v>3</v>
      </c>
      <c r="T247" s="157" t="str">
        <f aca="false">IF(T248=1,1,IF(B247&lt;&gt;0,1,IF(C247&lt;&gt;0,1,IF(D247&lt;&gt;0,1,IF('ORÇ.GLOBAL REF.'!E247&lt;&gt;0,1,"")))))</f>
        <v/>
      </c>
      <c r="U247" s="157" t="str">
        <f aca="false">IF(S247=0," ",IF(S247&lt;&gt;S246,S247," "))</f>
        <v> </v>
      </c>
      <c r="V247" s="180"/>
    </row>
    <row r="248" s="174" customFormat="true" ht="14.25" hidden="false" customHeight="false" outlineLevel="0" collapsed="false">
      <c r="A248" s="159" t="n">
        <v>237</v>
      </c>
      <c r="B248" s="160" t="n">
        <f aca="false">IF('ORÇ.GLOBAL P CAIXA'!K248="EXEC.",0,'ORÇ.GLOBAL P CAIXA'!M248)</f>
        <v>0</v>
      </c>
      <c r="C248" s="161" t="n">
        <f aca="false">IF('ORÇ.GLOBAL P CAIXA'!K248="EXEC.",0,'ORÇ.GLOBAL P CAIXA'!O248)</f>
        <v>0</v>
      </c>
      <c r="D248" s="162" t="n">
        <f aca="false">IF('ORÇ.GLOBAL P CAIXA'!K248="EXEC.",0,'ORÇ.GLOBAL P CAIXA'!P248)</f>
        <v>0</v>
      </c>
      <c r="E248" s="163" t="n">
        <f aca="false">IF('ORÇ.GLOBAL P CAIXA'!K248="EXEC.",0,ROUND('ORÇ.GLOBAL P CAIXA'!Q248,2))</f>
        <v>0</v>
      </c>
      <c r="F248" s="163" t="n">
        <f aca="false">IF('ORÇ.GLOBAL P CAIXA'!K248="EXEC.",0,TRUNC((1+(IF(OR(H248=0,H248=""),'BDI REF.'!$K$5,CHOOSE(H248,'BDI REF.'!$K$5,'BDI REF.'!$K$6,'BDI REF.'!$K$7))))*'ORÇ.GLOBAL P CAIXA'!R248,2))</f>
        <v>0</v>
      </c>
      <c r="G248" s="163" t="n">
        <f aca="false">IF('ORÇ.GLOBAL P CAIXA'!K248="EXEC.",0,IF(E248&lt;&gt;0,ROUND(E248*F248,2),IF(R248=0,(SUMIF($S$12:$S$1011,B248,$R$12:$R$1011)),R248)))</f>
        <v>0</v>
      </c>
      <c r="H248" s="509" t="str">
        <f aca="false">IF('ORÇ.GLOBAL P CAIXA'!K248="EXEC.","",IF('ORÇ.GLOBAL P CAIXA'!H248&gt;0,'ORÇ.GLOBAL P CAIXA'!H248,""))</f>
        <v/>
      </c>
      <c r="I248" s="509" t="str">
        <f aca="false">IF('ORÇ.GLOBAL P CAIXA'!K248="EXEC.","",IF('ORÇ.GLOBAL P CAIXA'!I248&gt;0,'ORÇ.GLOBAL P CAIXA'!I248,""))</f>
        <v/>
      </c>
      <c r="J248" s="510" t="str">
        <f aca="false">IF('ORÇ.GLOBAL P CAIXA'!K248="EXEC.","",IF('ORÇ.GLOBAL P CAIXA'!J248&gt;0,'ORÇ.GLOBAL P CAIXA'!J248,""))</f>
        <v/>
      </c>
      <c r="K248" s="115"/>
      <c r="L248" s="168" t="str">
        <f aca="false">IF(B248&gt;0,"ok","ocultar")</f>
        <v>ocultar</v>
      </c>
      <c r="M248" s="511" t="n">
        <f aca="false">ROUND(IF($O248&lt;&gt;0,$O248*(INFORMAÇÕES!$T$113/INFORMAÇÕES!$T$117),0),2)</f>
        <v>0</v>
      </c>
      <c r="N248" s="511" t="n">
        <f aca="false">ROUND(IF($O248&lt;&gt;0,$O248*(INFORMAÇÕES!$T$114/INFORMAÇÕES!$T$117),0),2)</f>
        <v>0</v>
      </c>
      <c r="O248" s="512" t="n">
        <f aca="false">IF(E248=0,G248,0)</f>
        <v>0</v>
      </c>
      <c r="Q248" s="88"/>
      <c r="R248" s="163" t="n">
        <f aca="false">IF(E248&lt;&gt;0,G248,0)</f>
        <v>0</v>
      </c>
      <c r="S248" s="157" t="n">
        <f aca="false">IF(B248=0,S247,IF(ISNONTEXT(B248)=TRUE(),INT(B248),INT(LEFT(B248,FIND(".",B248)-1))))</f>
        <v>3</v>
      </c>
      <c r="T248" s="157" t="str">
        <f aca="false">IF(T249=1,1,IF(B248&lt;&gt;0,1,IF(C248&lt;&gt;0,1,IF(D248&lt;&gt;0,1,IF('ORÇ.GLOBAL REF.'!E248&lt;&gt;0,1,"")))))</f>
        <v/>
      </c>
      <c r="U248" s="157" t="str">
        <f aca="false">IF(S248=0," ",IF(S248&lt;&gt;S247,S248," "))</f>
        <v> </v>
      </c>
      <c r="V248" s="180"/>
    </row>
    <row r="249" s="174" customFormat="true" ht="14.25" hidden="false" customHeight="false" outlineLevel="0" collapsed="false">
      <c r="A249" s="159" t="n">
        <v>238</v>
      </c>
      <c r="B249" s="160" t="n">
        <f aca="false">IF('ORÇ.GLOBAL P CAIXA'!K249="EXEC.",0,'ORÇ.GLOBAL P CAIXA'!M249)</f>
        <v>0</v>
      </c>
      <c r="C249" s="161" t="n">
        <f aca="false">IF('ORÇ.GLOBAL P CAIXA'!K249="EXEC.",0,'ORÇ.GLOBAL P CAIXA'!O249)</f>
        <v>0</v>
      </c>
      <c r="D249" s="162" t="n">
        <f aca="false">IF('ORÇ.GLOBAL P CAIXA'!K249="EXEC.",0,'ORÇ.GLOBAL P CAIXA'!P249)</f>
        <v>0</v>
      </c>
      <c r="E249" s="163" t="n">
        <f aca="false">IF('ORÇ.GLOBAL P CAIXA'!K249="EXEC.",0,ROUND('ORÇ.GLOBAL P CAIXA'!Q249,2))</f>
        <v>0</v>
      </c>
      <c r="F249" s="163" t="n">
        <f aca="false">IF('ORÇ.GLOBAL P CAIXA'!K249="EXEC.",0,TRUNC((1+(IF(OR(H249=0,H249=""),'BDI REF.'!$K$5,CHOOSE(H249,'BDI REF.'!$K$5,'BDI REF.'!$K$6,'BDI REF.'!$K$7))))*'ORÇ.GLOBAL P CAIXA'!R249,2))</f>
        <v>0</v>
      </c>
      <c r="G249" s="163" t="n">
        <f aca="false">IF('ORÇ.GLOBAL P CAIXA'!K249="EXEC.",0,IF(E249&lt;&gt;0,ROUND(E249*F249,2),IF(R249=0,(SUMIF($S$12:$S$1011,B249,$R$12:$R$1011)),R249)))</f>
        <v>0</v>
      </c>
      <c r="H249" s="509" t="str">
        <f aca="false">IF('ORÇ.GLOBAL P CAIXA'!K249="EXEC.","",IF('ORÇ.GLOBAL P CAIXA'!H249&gt;0,'ORÇ.GLOBAL P CAIXA'!H249,""))</f>
        <v/>
      </c>
      <c r="I249" s="509" t="str">
        <f aca="false">IF('ORÇ.GLOBAL P CAIXA'!K249="EXEC.","",IF('ORÇ.GLOBAL P CAIXA'!I249&gt;0,'ORÇ.GLOBAL P CAIXA'!I249,""))</f>
        <v/>
      </c>
      <c r="J249" s="510" t="str">
        <f aca="false">IF('ORÇ.GLOBAL P CAIXA'!K249="EXEC.","",IF('ORÇ.GLOBAL P CAIXA'!J249&gt;0,'ORÇ.GLOBAL P CAIXA'!J249,""))</f>
        <v/>
      </c>
      <c r="K249" s="115"/>
      <c r="L249" s="168" t="str">
        <f aca="false">IF(B249&gt;0,"ok","ocultar")</f>
        <v>ocultar</v>
      </c>
      <c r="M249" s="511" t="n">
        <f aca="false">ROUND(IF($O249&lt;&gt;0,$O249*(INFORMAÇÕES!$T$113/INFORMAÇÕES!$T$117),0),2)</f>
        <v>0</v>
      </c>
      <c r="N249" s="511" t="n">
        <f aca="false">ROUND(IF($O249&lt;&gt;0,$O249*(INFORMAÇÕES!$T$114/INFORMAÇÕES!$T$117),0),2)</f>
        <v>0</v>
      </c>
      <c r="O249" s="512" t="n">
        <f aca="false">IF(E249=0,G249,0)</f>
        <v>0</v>
      </c>
      <c r="Q249" s="88"/>
      <c r="R249" s="163" t="n">
        <f aca="false">IF(E249&lt;&gt;0,G249,0)</f>
        <v>0</v>
      </c>
      <c r="S249" s="157" t="n">
        <f aca="false">IF(B249=0,S248,IF(ISNONTEXT(B249)=TRUE(),INT(B249),INT(LEFT(B249,FIND(".",B249)-1))))</f>
        <v>3</v>
      </c>
      <c r="T249" s="157" t="str">
        <f aca="false">IF(T250=1,1,IF(B249&lt;&gt;0,1,IF(C249&lt;&gt;0,1,IF(D249&lt;&gt;0,1,IF('ORÇ.GLOBAL REF.'!E249&lt;&gt;0,1,"")))))</f>
        <v/>
      </c>
      <c r="U249" s="157" t="str">
        <f aca="false">IF(S249=0," ",IF(S249&lt;&gt;S248,S249," "))</f>
        <v> </v>
      </c>
      <c r="V249" s="180"/>
    </row>
    <row r="250" s="174" customFormat="true" ht="14.25" hidden="false" customHeight="false" outlineLevel="0" collapsed="false">
      <c r="A250" s="159" t="n">
        <v>239</v>
      </c>
      <c r="B250" s="160" t="n">
        <f aca="false">IF('ORÇ.GLOBAL P CAIXA'!K250="EXEC.",0,'ORÇ.GLOBAL P CAIXA'!M250)</f>
        <v>0</v>
      </c>
      <c r="C250" s="161" t="n">
        <f aca="false">IF('ORÇ.GLOBAL P CAIXA'!K250="EXEC.",0,'ORÇ.GLOBAL P CAIXA'!O250)</f>
        <v>0</v>
      </c>
      <c r="D250" s="162" t="n">
        <f aca="false">IF('ORÇ.GLOBAL P CAIXA'!K250="EXEC.",0,'ORÇ.GLOBAL P CAIXA'!P250)</f>
        <v>0</v>
      </c>
      <c r="E250" s="163" t="n">
        <f aca="false">IF('ORÇ.GLOBAL P CAIXA'!K250="EXEC.",0,ROUND('ORÇ.GLOBAL P CAIXA'!Q250,2))</f>
        <v>0</v>
      </c>
      <c r="F250" s="163" t="n">
        <f aca="false">IF('ORÇ.GLOBAL P CAIXA'!K250="EXEC.",0,TRUNC((1+(IF(OR(H250=0,H250=""),'BDI REF.'!$K$5,CHOOSE(H250,'BDI REF.'!$K$5,'BDI REF.'!$K$6,'BDI REF.'!$K$7))))*'ORÇ.GLOBAL P CAIXA'!R250,2))</f>
        <v>0</v>
      </c>
      <c r="G250" s="163" t="n">
        <f aca="false">IF('ORÇ.GLOBAL P CAIXA'!K250="EXEC.",0,IF(E250&lt;&gt;0,ROUND(E250*F250,2),IF(R250=0,(SUMIF($S$12:$S$1011,B250,$R$12:$R$1011)),R250)))</f>
        <v>0</v>
      </c>
      <c r="H250" s="509" t="str">
        <f aca="false">IF('ORÇ.GLOBAL P CAIXA'!K250="EXEC.","",IF('ORÇ.GLOBAL P CAIXA'!H250&gt;0,'ORÇ.GLOBAL P CAIXA'!H250,""))</f>
        <v/>
      </c>
      <c r="I250" s="509" t="str">
        <f aca="false">IF('ORÇ.GLOBAL P CAIXA'!K250="EXEC.","",IF('ORÇ.GLOBAL P CAIXA'!I250&gt;0,'ORÇ.GLOBAL P CAIXA'!I250,""))</f>
        <v/>
      </c>
      <c r="J250" s="510" t="str">
        <f aca="false">IF('ORÇ.GLOBAL P CAIXA'!K250="EXEC.","",IF('ORÇ.GLOBAL P CAIXA'!J250&gt;0,'ORÇ.GLOBAL P CAIXA'!J250,""))</f>
        <v/>
      </c>
      <c r="K250" s="115"/>
      <c r="L250" s="168" t="str">
        <f aca="false">IF(B250&gt;0,"ok","ocultar")</f>
        <v>ocultar</v>
      </c>
      <c r="M250" s="511" t="n">
        <f aca="false">ROUND(IF($O250&lt;&gt;0,$O250*(INFORMAÇÕES!$T$113/INFORMAÇÕES!$T$117),0),2)</f>
        <v>0</v>
      </c>
      <c r="N250" s="511" t="n">
        <f aca="false">ROUND(IF($O250&lt;&gt;0,$O250*(INFORMAÇÕES!$T$114/INFORMAÇÕES!$T$117),0),2)</f>
        <v>0</v>
      </c>
      <c r="O250" s="512" t="n">
        <f aca="false">IF(E250=0,G250,0)</f>
        <v>0</v>
      </c>
      <c r="Q250" s="88"/>
      <c r="R250" s="163" t="n">
        <f aca="false">IF(E250&lt;&gt;0,G250,0)</f>
        <v>0</v>
      </c>
      <c r="S250" s="157" t="n">
        <f aca="false">IF(B250=0,S249,IF(ISNONTEXT(B250)=TRUE(),INT(B250),INT(LEFT(B250,FIND(".",B250)-1))))</f>
        <v>3</v>
      </c>
      <c r="T250" s="157" t="str">
        <f aca="false">IF(T251=1,1,IF(B250&lt;&gt;0,1,IF(C250&lt;&gt;0,1,IF(D250&lt;&gt;0,1,IF('ORÇ.GLOBAL REF.'!E250&lt;&gt;0,1,"")))))</f>
        <v/>
      </c>
      <c r="U250" s="157" t="str">
        <f aca="false">IF(S250=0," ",IF(S250&lt;&gt;S249,S250," "))</f>
        <v> </v>
      </c>
      <c r="V250" s="180"/>
    </row>
    <row r="251" s="174" customFormat="true" ht="14.25" hidden="false" customHeight="false" outlineLevel="0" collapsed="false">
      <c r="A251" s="159" t="n">
        <v>240</v>
      </c>
      <c r="B251" s="160" t="n">
        <f aca="false">IF('ORÇ.GLOBAL P CAIXA'!K251="EXEC.",0,'ORÇ.GLOBAL P CAIXA'!M251)</f>
        <v>0</v>
      </c>
      <c r="C251" s="161" t="n">
        <f aca="false">IF('ORÇ.GLOBAL P CAIXA'!K251="EXEC.",0,'ORÇ.GLOBAL P CAIXA'!O251)</f>
        <v>0</v>
      </c>
      <c r="D251" s="162" t="n">
        <f aca="false">IF('ORÇ.GLOBAL P CAIXA'!K251="EXEC.",0,'ORÇ.GLOBAL P CAIXA'!P251)</f>
        <v>0</v>
      </c>
      <c r="E251" s="163" t="n">
        <f aca="false">IF('ORÇ.GLOBAL P CAIXA'!K251="EXEC.",0,ROUND('ORÇ.GLOBAL P CAIXA'!Q251,2))</f>
        <v>0</v>
      </c>
      <c r="F251" s="163" t="n">
        <f aca="false">IF('ORÇ.GLOBAL P CAIXA'!K251="EXEC.",0,TRUNC((1+(IF(OR(H251=0,H251=""),'BDI REF.'!$K$5,CHOOSE(H251,'BDI REF.'!$K$5,'BDI REF.'!$K$6,'BDI REF.'!$K$7))))*'ORÇ.GLOBAL P CAIXA'!R251,2))</f>
        <v>0</v>
      </c>
      <c r="G251" s="163" t="n">
        <f aca="false">IF('ORÇ.GLOBAL P CAIXA'!K251="EXEC.",0,IF(E251&lt;&gt;0,ROUND(E251*F251,2),IF(R251=0,(SUMIF($S$12:$S$1011,B251,$R$12:$R$1011)),R251)))</f>
        <v>0</v>
      </c>
      <c r="H251" s="509" t="str">
        <f aca="false">IF('ORÇ.GLOBAL P CAIXA'!K251="EXEC.","",IF('ORÇ.GLOBAL P CAIXA'!H251&gt;0,'ORÇ.GLOBAL P CAIXA'!H251,""))</f>
        <v/>
      </c>
      <c r="I251" s="509" t="str">
        <f aca="false">IF('ORÇ.GLOBAL P CAIXA'!K251="EXEC.","",IF('ORÇ.GLOBAL P CAIXA'!I251&gt;0,'ORÇ.GLOBAL P CAIXA'!I251,""))</f>
        <v/>
      </c>
      <c r="J251" s="510" t="str">
        <f aca="false">IF('ORÇ.GLOBAL P CAIXA'!K251="EXEC.","",IF('ORÇ.GLOBAL P CAIXA'!J251&gt;0,'ORÇ.GLOBAL P CAIXA'!J251,""))</f>
        <v/>
      </c>
      <c r="K251" s="115"/>
      <c r="L251" s="168" t="str">
        <f aca="false">IF(B251&gt;0,"ok","ocultar")</f>
        <v>ocultar</v>
      </c>
      <c r="M251" s="511" t="n">
        <f aca="false">ROUND(IF($O251&lt;&gt;0,$O251*(INFORMAÇÕES!$T$113/INFORMAÇÕES!$T$117),0),2)</f>
        <v>0</v>
      </c>
      <c r="N251" s="511" t="n">
        <f aca="false">ROUND(IF($O251&lt;&gt;0,$O251*(INFORMAÇÕES!$T$114/INFORMAÇÕES!$T$117),0),2)</f>
        <v>0</v>
      </c>
      <c r="O251" s="512" t="n">
        <f aca="false">IF(E251=0,G251,0)</f>
        <v>0</v>
      </c>
      <c r="Q251" s="88"/>
      <c r="R251" s="163" t="n">
        <f aca="false">IF(E251&lt;&gt;0,G251,0)</f>
        <v>0</v>
      </c>
      <c r="S251" s="157" t="n">
        <f aca="false">IF(B251=0,S250,IF(ISNONTEXT(B251)=TRUE(),INT(B251),INT(LEFT(B251,FIND(".",B251)-1))))</f>
        <v>3</v>
      </c>
      <c r="T251" s="157" t="str">
        <f aca="false">IF(T252=1,1,IF(B251&lt;&gt;0,1,IF(C251&lt;&gt;0,1,IF(D251&lt;&gt;0,1,IF('ORÇ.GLOBAL REF.'!E251&lt;&gt;0,1,"")))))</f>
        <v/>
      </c>
      <c r="U251" s="157" t="str">
        <f aca="false">IF(S251=0," ",IF(S251&lt;&gt;S250,S251," "))</f>
        <v> </v>
      </c>
      <c r="V251" s="180"/>
    </row>
    <row r="252" s="174" customFormat="true" ht="14.25" hidden="false" customHeight="false" outlineLevel="0" collapsed="false">
      <c r="A252" s="159" t="n">
        <v>241</v>
      </c>
      <c r="B252" s="160" t="n">
        <f aca="false">IF('ORÇ.GLOBAL P CAIXA'!K252="EXEC.",0,'ORÇ.GLOBAL P CAIXA'!M252)</f>
        <v>0</v>
      </c>
      <c r="C252" s="161" t="n">
        <f aca="false">IF('ORÇ.GLOBAL P CAIXA'!K252="EXEC.",0,'ORÇ.GLOBAL P CAIXA'!O252)</f>
        <v>0</v>
      </c>
      <c r="D252" s="162" t="n">
        <f aca="false">IF('ORÇ.GLOBAL P CAIXA'!K252="EXEC.",0,'ORÇ.GLOBAL P CAIXA'!P252)</f>
        <v>0</v>
      </c>
      <c r="E252" s="163" t="n">
        <f aca="false">IF('ORÇ.GLOBAL P CAIXA'!K252="EXEC.",0,ROUND('ORÇ.GLOBAL P CAIXA'!Q252,2))</f>
        <v>0</v>
      </c>
      <c r="F252" s="163" t="n">
        <f aca="false">IF('ORÇ.GLOBAL P CAIXA'!K252="EXEC.",0,TRUNC((1+(IF(OR(H252=0,H252=""),'BDI REF.'!$K$5,CHOOSE(H252,'BDI REF.'!$K$5,'BDI REF.'!$K$6,'BDI REF.'!$K$7))))*'ORÇ.GLOBAL P CAIXA'!R252,2))</f>
        <v>0</v>
      </c>
      <c r="G252" s="163" t="n">
        <f aca="false">IF('ORÇ.GLOBAL P CAIXA'!K252="EXEC.",0,IF(E252&lt;&gt;0,ROUND(E252*F252,2),IF(R252=0,(SUMIF($S$12:$S$1011,B252,$R$12:$R$1011)),R252)))</f>
        <v>0</v>
      </c>
      <c r="H252" s="509" t="str">
        <f aca="false">IF('ORÇ.GLOBAL P CAIXA'!K252="EXEC.","",IF('ORÇ.GLOBAL P CAIXA'!H252&gt;0,'ORÇ.GLOBAL P CAIXA'!H252,""))</f>
        <v/>
      </c>
      <c r="I252" s="509" t="str">
        <f aca="false">IF('ORÇ.GLOBAL P CAIXA'!K252="EXEC.","",IF('ORÇ.GLOBAL P CAIXA'!I252&gt;0,'ORÇ.GLOBAL P CAIXA'!I252,""))</f>
        <v/>
      </c>
      <c r="J252" s="510" t="str">
        <f aca="false">IF('ORÇ.GLOBAL P CAIXA'!K252="EXEC.","",IF('ORÇ.GLOBAL P CAIXA'!J252&gt;0,'ORÇ.GLOBAL P CAIXA'!J252,""))</f>
        <v/>
      </c>
      <c r="K252" s="115"/>
      <c r="L252" s="168" t="str">
        <f aca="false">IF(B252&gt;0,"ok","ocultar")</f>
        <v>ocultar</v>
      </c>
      <c r="M252" s="511" t="n">
        <f aca="false">ROUND(IF($O252&lt;&gt;0,$O252*(INFORMAÇÕES!$T$113/INFORMAÇÕES!$T$117),0),2)</f>
        <v>0</v>
      </c>
      <c r="N252" s="511" t="n">
        <f aca="false">ROUND(IF($O252&lt;&gt;0,$O252*(INFORMAÇÕES!$T$114/INFORMAÇÕES!$T$117),0),2)</f>
        <v>0</v>
      </c>
      <c r="O252" s="512" t="n">
        <f aca="false">IF(E252=0,G252,0)</f>
        <v>0</v>
      </c>
      <c r="Q252" s="88"/>
      <c r="R252" s="163" t="n">
        <f aca="false">IF(E252&lt;&gt;0,G252,0)</f>
        <v>0</v>
      </c>
      <c r="S252" s="157" t="n">
        <f aca="false">IF(B252=0,S251,IF(ISNONTEXT(B252)=TRUE(),INT(B252),INT(LEFT(B252,FIND(".",B252)-1))))</f>
        <v>3</v>
      </c>
      <c r="T252" s="157" t="str">
        <f aca="false">IF(T253=1,1,IF(B252&lt;&gt;0,1,IF(C252&lt;&gt;0,1,IF(D252&lt;&gt;0,1,IF('ORÇ.GLOBAL REF.'!E252&lt;&gt;0,1,"")))))</f>
        <v/>
      </c>
      <c r="U252" s="157" t="str">
        <f aca="false">IF(S252=0," ",IF(S252&lt;&gt;S251,S252," "))</f>
        <v> </v>
      </c>
      <c r="V252" s="180"/>
    </row>
    <row r="253" s="174" customFormat="true" ht="14.25" hidden="false" customHeight="false" outlineLevel="0" collapsed="false">
      <c r="A253" s="159" t="n">
        <v>242</v>
      </c>
      <c r="B253" s="160" t="n">
        <f aca="false">IF('ORÇ.GLOBAL P CAIXA'!K253="EXEC.",0,'ORÇ.GLOBAL P CAIXA'!M253)</f>
        <v>0</v>
      </c>
      <c r="C253" s="161" t="n">
        <f aca="false">IF('ORÇ.GLOBAL P CAIXA'!K253="EXEC.",0,'ORÇ.GLOBAL P CAIXA'!O253)</f>
        <v>0</v>
      </c>
      <c r="D253" s="162" t="n">
        <f aca="false">IF('ORÇ.GLOBAL P CAIXA'!K253="EXEC.",0,'ORÇ.GLOBAL P CAIXA'!P253)</f>
        <v>0</v>
      </c>
      <c r="E253" s="163" t="n">
        <f aca="false">IF('ORÇ.GLOBAL P CAIXA'!K253="EXEC.",0,ROUND('ORÇ.GLOBAL P CAIXA'!Q253,2))</f>
        <v>0</v>
      </c>
      <c r="F253" s="163" t="n">
        <f aca="false">IF('ORÇ.GLOBAL P CAIXA'!K253="EXEC.",0,TRUNC((1+(IF(OR(H253=0,H253=""),'BDI REF.'!$K$5,CHOOSE(H253,'BDI REF.'!$K$5,'BDI REF.'!$K$6,'BDI REF.'!$K$7))))*'ORÇ.GLOBAL P CAIXA'!R253,2))</f>
        <v>0</v>
      </c>
      <c r="G253" s="163" t="n">
        <f aca="false">IF('ORÇ.GLOBAL P CAIXA'!K253="EXEC.",0,IF(E253&lt;&gt;0,ROUND(E253*F253,2),IF(R253=0,(SUMIF($S$12:$S$1011,B253,$R$12:$R$1011)),R253)))</f>
        <v>0</v>
      </c>
      <c r="H253" s="509" t="str">
        <f aca="false">IF('ORÇ.GLOBAL P CAIXA'!K253="EXEC.","",IF('ORÇ.GLOBAL P CAIXA'!H253&gt;0,'ORÇ.GLOBAL P CAIXA'!H253,""))</f>
        <v/>
      </c>
      <c r="I253" s="509" t="str">
        <f aca="false">IF('ORÇ.GLOBAL P CAIXA'!K253="EXEC.","",IF('ORÇ.GLOBAL P CAIXA'!I253&gt;0,'ORÇ.GLOBAL P CAIXA'!I253,""))</f>
        <v/>
      </c>
      <c r="J253" s="510" t="str">
        <f aca="false">IF('ORÇ.GLOBAL P CAIXA'!K253="EXEC.","",IF('ORÇ.GLOBAL P CAIXA'!J253&gt;0,'ORÇ.GLOBAL P CAIXA'!J253,""))</f>
        <v/>
      </c>
      <c r="K253" s="115"/>
      <c r="L253" s="168" t="str">
        <f aca="false">IF(B253&gt;0,"ok","ocultar")</f>
        <v>ocultar</v>
      </c>
      <c r="M253" s="511" t="n">
        <f aca="false">ROUND(IF($O253&lt;&gt;0,$O253*(INFORMAÇÕES!$T$113/INFORMAÇÕES!$T$117),0),2)</f>
        <v>0</v>
      </c>
      <c r="N253" s="511" t="n">
        <f aca="false">ROUND(IF($O253&lt;&gt;0,$O253*(INFORMAÇÕES!$T$114/INFORMAÇÕES!$T$117),0),2)</f>
        <v>0</v>
      </c>
      <c r="O253" s="512" t="n">
        <f aca="false">IF(E253=0,G253,0)</f>
        <v>0</v>
      </c>
      <c r="Q253" s="88"/>
      <c r="R253" s="163" t="n">
        <f aca="false">IF(E253&lt;&gt;0,G253,0)</f>
        <v>0</v>
      </c>
      <c r="S253" s="157" t="n">
        <f aca="false">IF(B253=0,S252,IF(ISNONTEXT(B253)=TRUE(),INT(B253),INT(LEFT(B253,FIND(".",B253)-1))))</f>
        <v>3</v>
      </c>
      <c r="T253" s="157" t="str">
        <f aca="false">IF(T254=1,1,IF(B253&lt;&gt;0,1,IF(C253&lt;&gt;0,1,IF(D253&lt;&gt;0,1,IF('ORÇ.GLOBAL REF.'!E253&lt;&gt;0,1,"")))))</f>
        <v/>
      </c>
      <c r="U253" s="157" t="str">
        <f aca="false">IF(S253=0," ",IF(S253&lt;&gt;S252,S253," "))</f>
        <v> </v>
      </c>
      <c r="V253" s="180"/>
    </row>
    <row r="254" s="174" customFormat="true" ht="14.25" hidden="false" customHeight="false" outlineLevel="0" collapsed="false">
      <c r="A254" s="159" t="n">
        <v>243</v>
      </c>
      <c r="B254" s="160" t="n">
        <f aca="false">IF('ORÇ.GLOBAL P CAIXA'!K254="EXEC.",0,'ORÇ.GLOBAL P CAIXA'!M254)</f>
        <v>0</v>
      </c>
      <c r="C254" s="161" t="n">
        <f aca="false">IF('ORÇ.GLOBAL P CAIXA'!K254="EXEC.",0,'ORÇ.GLOBAL P CAIXA'!O254)</f>
        <v>0</v>
      </c>
      <c r="D254" s="162" t="n">
        <f aca="false">IF('ORÇ.GLOBAL P CAIXA'!K254="EXEC.",0,'ORÇ.GLOBAL P CAIXA'!P254)</f>
        <v>0</v>
      </c>
      <c r="E254" s="163" t="n">
        <f aca="false">IF('ORÇ.GLOBAL P CAIXA'!K254="EXEC.",0,ROUND('ORÇ.GLOBAL P CAIXA'!Q254,2))</f>
        <v>0</v>
      </c>
      <c r="F254" s="163" t="n">
        <f aca="false">IF('ORÇ.GLOBAL P CAIXA'!K254="EXEC.",0,TRUNC((1+(IF(OR(H254=0,H254=""),'BDI REF.'!$K$5,CHOOSE(H254,'BDI REF.'!$K$5,'BDI REF.'!$K$6,'BDI REF.'!$K$7))))*'ORÇ.GLOBAL P CAIXA'!R254,2))</f>
        <v>0</v>
      </c>
      <c r="G254" s="163" t="n">
        <f aca="false">IF('ORÇ.GLOBAL P CAIXA'!K254="EXEC.",0,IF(E254&lt;&gt;0,ROUND(E254*F254,2),IF(R254=0,(SUMIF($S$12:$S$1011,B254,$R$12:$R$1011)),R254)))</f>
        <v>0</v>
      </c>
      <c r="H254" s="509" t="str">
        <f aca="false">IF('ORÇ.GLOBAL P CAIXA'!K254="EXEC.","",IF('ORÇ.GLOBAL P CAIXA'!H254&gt;0,'ORÇ.GLOBAL P CAIXA'!H254,""))</f>
        <v/>
      </c>
      <c r="I254" s="509" t="str">
        <f aca="false">IF('ORÇ.GLOBAL P CAIXA'!K254="EXEC.","",IF('ORÇ.GLOBAL P CAIXA'!I254&gt;0,'ORÇ.GLOBAL P CAIXA'!I254,""))</f>
        <v/>
      </c>
      <c r="J254" s="510" t="str">
        <f aca="false">IF('ORÇ.GLOBAL P CAIXA'!K254="EXEC.","",IF('ORÇ.GLOBAL P CAIXA'!J254&gt;0,'ORÇ.GLOBAL P CAIXA'!J254,""))</f>
        <v/>
      </c>
      <c r="K254" s="115"/>
      <c r="L254" s="168" t="str">
        <f aca="false">IF(B254&gt;0,"ok","ocultar")</f>
        <v>ocultar</v>
      </c>
      <c r="M254" s="511" t="n">
        <f aca="false">ROUND(IF($O254&lt;&gt;0,$O254*(INFORMAÇÕES!$T$113/INFORMAÇÕES!$T$117),0),2)</f>
        <v>0</v>
      </c>
      <c r="N254" s="511" t="n">
        <f aca="false">ROUND(IF($O254&lt;&gt;0,$O254*(INFORMAÇÕES!$T$114/INFORMAÇÕES!$T$117),0),2)</f>
        <v>0</v>
      </c>
      <c r="O254" s="512" t="n">
        <f aca="false">IF(E254=0,G254,0)</f>
        <v>0</v>
      </c>
      <c r="Q254" s="88"/>
      <c r="R254" s="163" t="n">
        <f aca="false">IF(E254&lt;&gt;0,G254,0)</f>
        <v>0</v>
      </c>
      <c r="S254" s="157" t="n">
        <f aca="false">IF(B254=0,S253,IF(ISNONTEXT(B254)=TRUE(),INT(B254),INT(LEFT(B254,FIND(".",B254)-1))))</f>
        <v>3</v>
      </c>
      <c r="T254" s="157" t="str">
        <f aca="false">IF(T255=1,1,IF(B254&lt;&gt;0,1,IF(C254&lt;&gt;0,1,IF(D254&lt;&gt;0,1,IF('ORÇ.GLOBAL REF.'!E254&lt;&gt;0,1,"")))))</f>
        <v/>
      </c>
      <c r="U254" s="157" t="str">
        <f aca="false">IF(S254=0," ",IF(S254&lt;&gt;S253,S254," "))</f>
        <v> </v>
      </c>
      <c r="V254" s="180"/>
    </row>
    <row r="255" s="174" customFormat="true" ht="14.25" hidden="false" customHeight="false" outlineLevel="0" collapsed="false">
      <c r="A255" s="159" t="n">
        <v>244</v>
      </c>
      <c r="B255" s="160" t="n">
        <f aca="false">IF('ORÇ.GLOBAL P CAIXA'!K255="EXEC.",0,'ORÇ.GLOBAL P CAIXA'!M255)</f>
        <v>0</v>
      </c>
      <c r="C255" s="161" t="n">
        <f aca="false">IF('ORÇ.GLOBAL P CAIXA'!K255="EXEC.",0,'ORÇ.GLOBAL P CAIXA'!O255)</f>
        <v>0</v>
      </c>
      <c r="D255" s="162" t="n">
        <f aca="false">IF('ORÇ.GLOBAL P CAIXA'!K255="EXEC.",0,'ORÇ.GLOBAL P CAIXA'!P255)</f>
        <v>0</v>
      </c>
      <c r="E255" s="163" t="n">
        <f aca="false">IF('ORÇ.GLOBAL P CAIXA'!K255="EXEC.",0,ROUND('ORÇ.GLOBAL P CAIXA'!Q255,2))</f>
        <v>0</v>
      </c>
      <c r="F255" s="163" t="n">
        <f aca="false">IF('ORÇ.GLOBAL P CAIXA'!K255="EXEC.",0,TRUNC((1+(IF(OR(H255=0,H255=""),'BDI REF.'!$K$5,CHOOSE(H255,'BDI REF.'!$K$5,'BDI REF.'!$K$6,'BDI REF.'!$K$7))))*'ORÇ.GLOBAL P CAIXA'!R255,2))</f>
        <v>0</v>
      </c>
      <c r="G255" s="163" t="n">
        <f aca="false">IF('ORÇ.GLOBAL P CAIXA'!K255="EXEC.",0,IF(E255&lt;&gt;0,ROUND(E255*F255,2),IF(R255=0,(SUMIF($S$12:$S$1011,B255,$R$12:$R$1011)),R255)))</f>
        <v>0</v>
      </c>
      <c r="H255" s="509" t="str">
        <f aca="false">IF('ORÇ.GLOBAL P CAIXA'!K255="EXEC.","",IF('ORÇ.GLOBAL P CAIXA'!H255&gt;0,'ORÇ.GLOBAL P CAIXA'!H255,""))</f>
        <v/>
      </c>
      <c r="I255" s="509" t="str">
        <f aca="false">IF('ORÇ.GLOBAL P CAIXA'!K255="EXEC.","",IF('ORÇ.GLOBAL P CAIXA'!I255&gt;0,'ORÇ.GLOBAL P CAIXA'!I255,""))</f>
        <v/>
      </c>
      <c r="J255" s="510" t="str">
        <f aca="false">IF('ORÇ.GLOBAL P CAIXA'!K255="EXEC.","",IF('ORÇ.GLOBAL P CAIXA'!J255&gt;0,'ORÇ.GLOBAL P CAIXA'!J255,""))</f>
        <v/>
      </c>
      <c r="K255" s="115"/>
      <c r="L255" s="168" t="str">
        <f aca="false">IF(B255&gt;0,"ok","ocultar")</f>
        <v>ocultar</v>
      </c>
      <c r="M255" s="511" t="n">
        <f aca="false">ROUND(IF($O255&lt;&gt;0,$O255*(INFORMAÇÕES!$T$113/INFORMAÇÕES!$T$117),0),2)</f>
        <v>0</v>
      </c>
      <c r="N255" s="511" t="n">
        <f aca="false">ROUND(IF($O255&lt;&gt;0,$O255*(INFORMAÇÕES!$T$114/INFORMAÇÕES!$T$117),0),2)</f>
        <v>0</v>
      </c>
      <c r="O255" s="512" t="n">
        <f aca="false">IF(E255=0,G255,0)</f>
        <v>0</v>
      </c>
      <c r="Q255" s="88"/>
      <c r="R255" s="163" t="n">
        <f aca="false">IF(E255&lt;&gt;0,G255,0)</f>
        <v>0</v>
      </c>
      <c r="S255" s="157" t="n">
        <f aca="false">IF(B255=0,S254,IF(ISNONTEXT(B255)=TRUE(),INT(B255),INT(LEFT(B255,FIND(".",B255)-1))))</f>
        <v>3</v>
      </c>
      <c r="T255" s="157" t="str">
        <f aca="false">IF(T256=1,1,IF(B255&lt;&gt;0,1,IF(C255&lt;&gt;0,1,IF(D255&lt;&gt;0,1,IF('ORÇ.GLOBAL REF.'!E255&lt;&gt;0,1,"")))))</f>
        <v/>
      </c>
      <c r="U255" s="157" t="str">
        <f aca="false">IF(S255=0," ",IF(S255&lt;&gt;S254,S255," "))</f>
        <v> </v>
      </c>
      <c r="V255" s="180"/>
    </row>
    <row r="256" s="174" customFormat="true" ht="14.25" hidden="false" customHeight="false" outlineLevel="0" collapsed="false">
      <c r="A256" s="159" t="n">
        <v>245</v>
      </c>
      <c r="B256" s="160" t="n">
        <f aca="false">IF('ORÇ.GLOBAL P CAIXA'!K256="EXEC.",0,'ORÇ.GLOBAL P CAIXA'!M256)</f>
        <v>0</v>
      </c>
      <c r="C256" s="161" t="n">
        <f aca="false">IF('ORÇ.GLOBAL P CAIXA'!K256="EXEC.",0,'ORÇ.GLOBAL P CAIXA'!O256)</f>
        <v>0</v>
      </c>
      <c r="D256" s="162" t="n">
        <f aca="false">IF('ORÇ.GLOBAL P CAIXA'!K256="EXEC.",0,'ORÇ.GLOBAL P CAIXA'!P256)</f>
        <v>0</v>
      </c>
      <c r="E256" s="163" t="n">
        <f aca="false">IF('ORÇ.GLOBAL P CAIXA'!K256="EXEC.",0,ROUND('ORÇ.GLOBAL P CAIXA'!Q256,2))</f>
        <v>0</v>
      </c>
      <c r="F256" s="163" t="n">
        <f aca="false">IF('ORÇ.GLOBAL P CAIXA'!K256="EXEC.",0,TRUNC((1+(IF(OR(H256=0,H256=""),'BDI REF.'!$K$5,CHOOSE(H256,'BDI REF.'!$K$5,'BDI REF.'!$K$6,'BDI REF.'!$K$7))))*'ORÇ.GLOBAL P CAIXA'!R256,2))</f>
        <v>0</v>
      </c>
      <c r="G256" s="163" t="n">
        <f aca="false">IF('ORÇ.GLOBAL P CAIXA'!K256="EXEC.",0,IF(E256&lt;&gt;0,ROUND(E256*F256,2),IF(R256=0,(SUMIF($S$12:$S$1011,B256,$R$12:$R$1011)),R256)))</f>
        <v>0</v>
      </c>
      <c r="H256" s="509" t="str">
        <f aca="false">IF('ORÇ.GLOBAL P CAIXA'!K256="EXEC.","",IF('ORÇ.GLOBAL P CAIXA'!H256&gt;0,'ORÇ.GLOBAL P CAIXA'!H256,""))</f>
        <v/>
      </c>
      <c r="I256" s="509" t="str">
        <f aca="false">IF('ORÇ.GLOBAL P CAIXA'!K256="EXEC.","",IF('ORÇ.GLOBAL P CAIXA'!I256&gt;0,'ORÇ.GLOBAL P CAIXA'!I256,""))</f>
        <v/>
      </c>
      <c r="J256" s="510" t="str">
        <f aca="false">IF('ORÇ.GLOBAL P CAIXA'!K256="EXEC.","",IF('ORÇ.GLOBAL P CAIXA'!J256&gt;0,'ORÇ.GLOBAL P CAIXA'!J256,""))</f>
        <v/>
      </c>
      <c r="K256" s="115"/>
      <c r="L256" s="168" t="str">
        <f aca="false">IF(B256&gt;0,"ok","ocultar")</f>
        <v>ocultar</v>
      </c>
      <c r="M256" s="511" t="n">
        <f aca="false">ROUND(IF($O256&lt;&gt;0,$O256*(INFORMAÇÕES!$T$113/INFORMAÇÕES!$T$117),0),2)</f>
        <v>0</v>
      </c>
      <c r="N256" s="511" t="n">
        <f aca="false">ROUND(IF($O256&lt;&gt;0,$O256*(INFORMAÇÕES!$T$114/INFORMAÇÕES!$T$117),0),2)</f>
        <v>0</v>
      </c>
      <c r="O256" s="512" t="n">
        <f aca="false">IF(E256=0,G256,0)</f>
        <v>0</v>
      </c>
      <c r="Q256" s="88"/>
      <c r="R256" s="163" t="n">
        <f aca="false">IF(E256&lt;&gt;0,G256,0)</f>
        <v>0</v>
      </c>
      <c r="S256" s="157" t="n">
        <f aca="false">IF(B256=0,S255,IF(ISNONTEXT(B256)=TRUE(),INT(B256),INT(LEFT(B256,FIND(".",B256)-1))))</f>
        <v>3</v>
      </c>
      <c r="T256" s="157" t="str">
        <f aca="false">IF(T257=1,1,IF(B256&lt;&gt;0,1,IF(C256&lt;&gt;0,1,IF(D256&lt;&gt;0,1,IF('ORÇ.GLOBAL REF.'!E256&lt;&gt;0,1,"")))))</f>
        <v/>
      </c>
      <c r="U256" s="157" t="str">
        <f aca="false">IF(S256=0," ",IF(S256&lt;&gt;S255,S256," "))</f>
        <v> </v>
      </c>
      <c r="V256" s="180"/>
    </row>
    <row r="257" s="174" customFormat="true" ht="14.25" hidden="false" customHeight="false" outlineLevel="0" collapsed="false">
      <c r="A257" s="159" t="n">
        <v>246</v>
      </c>
      <c r="B257" s="160" t="n">
        <f aca="false">IF('ORÇ.GLOBAL P CAIXA'!K257="EXEC.",0,'ORÇ.GLOBAL P CAIXA'!M257)</f>
        <v>0</v>
      </c>
      <c r="C257" s="161" t="n">
        <f aca="false">IF('ORÇ.GLOBAL P CAIXA'!K257="EXEC.",0,'ORÇ.GLOBAL P CAIXA'!O257)</f>
        <v>0</v>
      </c>
      <c r="D257" s="162" t="n">
        <f aca="false">IF('ORÇ.GLOBAL P CAIXA'!K257="EXEC.",0,'ORÇ.GLOBAL P CAIXA'!P257)</f>
        <v>0</v>
      </c>
      <c r="E257" s="163" t="n">
        <f aca="false">IF('ORÇ.GLOBAL P CAIXA'!K257="EXEC.",0,ROUND('ORÇ.GLOBAL P CAIXA'!Q257,2))</f>
        <v>0</v>
      </c>
      <c r="F257" s="163" t="n">
        <f aca="false">IF('ORÇ.GLOBAL P CAIXA'!K257="EXEC.",0,TRUNC((1+(IF(OR(H257=0,H257=""),'BDI REF.'!$K$5,CHOOSE(H257,'BDI REF.'!$K$5,'BDI REF.'!$K$6,'BDI REF.'!$K$7))))*'ORÇ.GLOBAL P CAIXA'!R257,2))</f>
        <v>0</v>
      </c>
      <c r="G257" s="163" t="n">
        <f aca="false">IF('ORÇ.GLOBAL P CAIXA'!K257="EXEC.",0,IF(E257&lt;&gt;0,ROUND(E257*F257,2),IF(R257=0,(SUMIF($S$12:$S$1011,B257,$R$12:$R$1011)),R257)))</f>
        <v>0</v>
      </c>
      <c r="H257" s="509" t="str">
        <f aca="false">IF('ORÇ.GLOBAL P CAIXA'!K257="EXEC.","",IF('ORÇ.GLOBAL P CAIXA'!H257&gt;0,'ORÇ.GLOBAL P CAIXA'!H257,""))</f>
        <v/>
      </c>
      <c r="I257" s="509" t="str">
        <f aca="false">IF('ORÇ.GLOBAL P CAIXA'!K257="EXEC.","",IF('ORÇ.GLOBAL P CAIXA'!I257&gt;0,'ORÇ.GLOBAL P CAIXA'!I257,""))</f>
        <v/>
      </c>
      <c r="J257" s="510" t="str">
        <f aca="false">IF('ORÇ.GLOBAL P CAIXA'!K257="EXEC.","",IF('ORÇ.GLOBAL P CAIXA'!J257&gt;0,'ORÇ.GLOBAL P CAIXA'!J257,""))</f>
        <v/>
      </c>
      <c r="K257" s="115"/>
      <c r="L257" s="168" t="str">
        <f aca="false">IF(B257&gt;0,"ok","ocultar")</f>
        <v>ocultar</v>
      </c>
      <c r="M257" s="511" t="n">
        <f aca="false">ROUND(IF($O257&lt;&gt;0,$O257*(INFORMAÇÕES!$T$113/INFORMAÇÕES!$T$117),0),2)</f>
        <v>0</v>
      </c>
      <c r="N257" s="511" t="n">
        <f aca="false">ROUND(IF($O257&lt;&gt;0,$O257*(INFORMAÇÕES!$T$114/INFORMAÇÕES!$T$117),0),2)</f>
        <v>0</v>
      </c>
      <c r="O257" s="512" t="n">
        <f aca="false">IF(E257=0,G257,0)</f>
        <v>0</v>
      </c>
      <c r="Q257" s="88"/>
      <c r="R257" s="163" t="n">
        <f aca="false">IF(E257&lt;&gt;0,G257,0)</f>
        <v>0</v>
      </c>
      <c r="S257" s="157" t="n">
        <f aca="false">IF(B257=0,S256,IF(ISNONTEXT(B257)=TRUE(),INT(B257),INT(LEFT(B257,FIND(".",B257)-1))))</f>
        <v>3</v>
      </c>
      <c r="T257" s="157" t="str">
        <f aca="false">IF(T258=1,1,IF(B257&lt;&gt;0,1,IF(C257&lt;&gt;0,1,IF(D257&lt;&gt;0,1,IF('ORÇ.GLOBAL REF.'!E257&lt;&gt;0,1,"")))))</f>
        <v/>
      </c>
      <c r="U257" s="157" t="str">
        <f aca="false">IF(S257=0," ",IF(S257&lt;&gt;S256,S257," "))</f>
        <v> </v>
      </c>
      <c r="V257" s="180"/>
    </row>
    <row r="258" s="174" customFormat="true" ht="14.25" hidden="false" customHeight="false" outlineLevel="0" collapsed="false">
      <c r="A258" s="159" t="n">
        <v>247</v>
      </c>
      <c r="B258" s="160" t="n">
        <f aca="false">IF('ORÇ.GLOBAL P CAIXA'!K258="EXEC.",0,'ORÇ.GLOBAL P CAIXA'!M258)</f>
        <v>0</v>
      </c>
      <c r="C258" s="161" t="n">
        <f aca="false">IF('ORÇ.GLOBAL P CAIXA'!K258="EXEC.",0,'ORÇ.GLOBAL P CAIXA'!O258)</f>
        <v>0</v>
      </c>
      <c r="D258" s="162" t="n">
        <f aca="false">IF('ORÇ.GLOBAL P CAIXA'!K258="EXEC.",0,'ORÇ.GLOBAL P CAIXA'!P258)</f>
        <v>0</v>
      </c>
      <c r="E258" s="163" t="n">
        <f aca="false">IF('ORÇ.GLOBAL P CAIXA'!K258="EXEC.",0,ROUND('ORÇ.GLOBAL P CAIXA'!Q258,2))</f>
        <v>0</v>
      </c>
      <c r="F258" s="163" t="n">
        <f aca="false">IF('ORÇ.GLOBAL P CAIXA'!K258="EXEC.",0,TRUNC((1+(IF(OR(H258=0,H258=""),'BDI REF.'!$K$5,CHOOSE(H258,'BDI REF.'!$K$5,'BDI REF.'!$K$6,'BDI REF.'!$K$7))))*'ORÇ.GLOBAL P CAIXA'!R258,2))</f>
        <v>0</v>
      </c>
      <c r="G258" s="163" t="n">
        <f aca="false">IF('ORÇ.GLOBAL P CAIXA'!K258="EXEC.",0,IF(E258&lt;&gt;0,ROUND(E258*F258,2),IF(R258=0,(SUMIF($S$12:$S$1011,B258,$R$12:$R$1011)),R258)))</f>
        <v>0</v>
      </c>
      <c r="H258" s="509" t="str">
        <f aca="false">IF('ORÇ.GLOBAL P CAIXA'!K258="EXEC.","",IF('ORÇ.GLOBAL P CAIXA'!H258&gt;0,'ORÇ.GLOBAL P CAIXA'!H258,""))</f>
        <v/>
      </c>
      <c r="I258" s="509" t="str">
        <f aca="false">IF('ORÇ.GLOBAL P CAIXA'!K258="EXEC.","",IF('ORÇ.GLOBAL P CAIXA'!I258&gt;0,'ORÇ.GLOBAL P CAIXA'!I258,""))</f>
        <v/>
      </c>
      <c r="J258" s="510" t="str">
        <f aca="false">IF('ORÇ.GLOBAL P CAIXA'!K258="EXEC.","",IF('ORÇ.GLOBAL P CAIXA'!J258&gt;0,'ORÇ.GLOBAL P CAIXA'!J258,""))</f>
        <v/>
      </c>
      <c r="K258" s="115"/>
      <c r="L258" s="168" t="str">
        <f aca="false">IF(B258&gt;0,"ok","ocultar")</f>
        <v>ocultar</v>
      </c>
      <c r="M258" s="511" t="n">
        <f aca="false">ROUND(IF($O258&lt;&gt;0,$O258*(INFORMAÇÕES!$T$113/INFORMAÇÕES!$T$117),0),2)</f>
        <v>0</v>
      </c>
      <c r="N258" s="511" t="n">
        <f aca="false">ROUND(IF($O258&lt;&gt;0,$O258*(INFORMAÇÕES!$T$114/INFORMAÇÕES!$T$117),0),2)</f>
        <v>0</v>
      </c>
      <c r="O258" s="512" t="n">
        <f aca="false">IF(E258=0,G258,0)</f>
        <v>0</v>
      </c>
      <c r="Q258" s="88"/>
      <c r="R258" s="163" t="n">
        <f aca="false">IF(E258&lt;&gt;0,G258,0)</f>
        <v>0</v>
      </c>
      <c r="S258" s="157" t="n">
        <f aca="false">IF(B258=0,S257,IF(ISNONTEXT(B258)=TRUE(),INT(B258),INT(LEFT(B258,FIND(".",B258)-1))))</f>
        <v>3</v>
      </c>
      <c r="T258" s="157" t="str">
        <f aca="false">IF(T259=1,1,IF(B258&lt;&gt;0,1,IF(C258&lt;&gt;0,1,IF(D258&lt;&gt;0,1,IF('ORÇ.GLOBAL REF.'!E258&lt;&gt;0,1,"")))))</f>
        <v/>
      </c>
      <c r="U258" s="157" t="str">
        <f aca="false">IF(S258=0," ",IF(S258&lt;&gt;S257,S258," "))</f>
        <v> </v>
      </c>
      <c r="V258" s="180"/>
    </row>
    <row r="259" s="174" customFormat="true" ht="14.25" hidden="false" customHeight="false" outlineLevel="0" collapsed="false">
      <c r="A259" s="159" t="n">
        <v>248</v>
      </c>
      <c r="B259" s="160" t="n">
        <f aca="false">IF('ORÇ.GLOBAL P CAIXA'!K259="EXEC.",0,'ORÇ.GLOBAL P CAIXA'!M259)</f>
        <v>0</v>
      </c>
      <c r="C259" s="161" t="n">
        <f aca="false">IF('ORÇ.GLOBAL P CAIXA'!K259="EXEC.",0,'ORÇ.GLOBAL P CAIXA'!O259)</f>
        <v>0</v>
      </c>
      <c r="D259" s="162" t="n">
        <f aca="false">IF('ORÇ.GLOBAL P CAIXA'!K259="EXEC.",0,'ORÇ.GLOBAL P CAIXA'!P259)</f>
        <v>0</v>
      </c>
      <c r="E259" s="163" t="n">
        <f aca="false">IF('ORÇ.GLOBAL P CAIXA'!K259="EXEC.",0,ROUND('ORÇ.GLOBAL P CAIXA'!Q259,2))</f>
        <v>0</v>
      </c>
      <c r="F259" s="163" t="n">
        <f aca="false">IF('ORÇ.GLOBAL P CAIXA'!K259="EXEC.",0,TRUNC((1+(IF(OR(H259=0,H259=""),'BDI REF.'!$K$5,CHOOSE(H259,'BDI REF.'!$K$5,'BDI REF.'!$K$6,'BDI REF.'!$K$7))))*'ORÇ.GLOBAL P CAIXA'!R259,2))</f>
        <v>0</v>
      </c>
      <c r="G259" s="163" t="n">
        <f aca="false">IF('ORÇ.GLOBAL P CAIXA'!K259="EXEC.",0,IF(E259&lt;&gt;0,ROUND(E259*F259,2),IF(R259=0,(SUMIF($S$12:$S$1011,B259,$R$12:$R$1011)),R259)))</f>
        <v>0</v>
      </c>
      <c r="H259" s="509" t="str">
        <f aca="false">IF('ORÇ.GLOBAL P CAIXA'!K259="EXEC.","",IF('ORÇ.GLOBAL P CAIXA'!H259&gt;0,'ORÇ.GLOBAL P CAIXA'!H259,""))</f>
        <v/>
      </c>
      <c r="I259" s="509" t="str">
        <f aca="false">IF('ORÇ.GLOBAL P CAIXA'!K259="EXEC.","",IF('ORÇ.GLOBAL P CAIXA'!I259&gt;0,'ORÇ.GLOBAL P CAIXA'!I259,""))</f>
        <v/>
      </c>
      <c r="J259" s="510" t="str">
        <f aca="false">IF('ORÇ.GLOBAL P CAIXA'!K259="EXEC.","",IF('ORÇ.GLOBAL P CAIXA'!J259&gt;0,'ORÇ.GLOBAL P CAIXA'!J259,""))</f>
        <v/>
      </c>
      <c r="K259" s="115"/>
      <c r="L259" s="168" t="str">
        <f aca="false">IF(B259&gt;0,"ok","ocultar")</f>
        <v>ocultar</v>
      </c>
      <c r="M259" s="511" t="n">
        <f aca="false">ROUND(IF($O259&lt;&gt;0,$O259*(INFORMAÇÕES!$T$113/INFORMAÇÕES!$T$117),0),2)</f>
        <v>0</v>
      </c>
      <c r="N259" s="511" t="n">
        <f aca="false">ROUND(IF($O259&lt;&gt;0,$O259*(INFORMAÇÕES!$T$114/INFORMAÇÕES!$T$117),0),2)</f>
        <v>0</v>
      </c>
      <c r="O259" s="512" t="n">
        <f aca="false">IF(E259=0,G259,0)</f>
        <v>0</v>
      </c>
      <c r="Q259" s="88"/>
      <c r="R259" s="163" t="n">
        <f aca="false">IF(E259&lt;&gt;0,G259,0)</f>
        <v>0</v>
      </c>
      <c r="S259" s="157" t="n">
        <f aca="false">IF(B259=0,S258,IF(ISNONTEXT(B259)=TRUE(),INT(B259),INT(LEFT(B259,FIND(".",B259)-1))))</f>
        <v>3</v>
      </c>
      <c r="T259" s="157" t="str">
        <f aca="false">IF(T260=1,1,IF(B259&lt;&gt;0,1,IF(C259&lt;&gt;0,1,IF(D259&lt;&gt;0,1,IF('ORÇ.GLOBAL REF.'!E259&lt;&gt;0,1,"")))))</f>
        <v/>
      </c>
      <c r="U259" s="157" t="str">
        <f aca="false">IF(S259=0," ",IF(S259&lt;&gt;S258,S259," "))</f>
        <v> </v>
      </c>
      <c r="V259" s="180"/>
    </row>
    <row r="260" s="174" customFormat="true" ht="14.25" hidden="false" customHeight="false" outlineLevel="0" collapsed="false">
      <c r="A260" s="159" t="n">
        <v>249</v>
      </c>
      <c r="B260" s="160" t="n">
        <f aca="false">IF('ORÇ.GLOBAL P CAIXA'!K260="EXEC.",0,'ORÇ.GLOBAL P CAIXA'!M260)</f>
        <v>0</v>
      </c>
      <c r="C260" s="161" t="n">
        <f aca="false">IF('ORÇ.GLOBAL P CAIXA'!K260="EXEC.",0,'ORÇ.GLOBAL P CAIXA'!O260)</f>
        <v>0</v>
      </c>
      <c r="D260" s="162" t="n">
        <f aca="false">IF('ORÇ.GLOBAL P CAIXA'!K260="EXEC.",0,'ORÇ.GLOBAL P CAIXA'!P260)</f>
        <v>0</v>
      </c>
      <c r="E260" s="163" t="n">
        <f aca="false">IF('ORÇ.GLOBAL P CAIXA'!K260="EXEC.",0,ROUND('ORÇ.GLOBAL P CAIXA'!Q260,2))</f>
        <v>0</v>
      </c>
      <c r="F260" s="163" t="n">
        <f aca="false">IF('ORÇ.GLOBAL P CAIXA'!K260="EXEC.",0,TRUNC((1+(IF(OR(H260=0,H260=""),'BDI REF.'!$K$5,CHOOSE(H260,'BDI REF.'!$K$5,'BDI REF.'!$K$6,'BDI REF.'!$K$7))))*'ORÇ.GLOBAL P CAIXA'!R260,2))</f>
        <v>0</v>
      </c>
      <c r="G260" s="163" t="n">
        <f aca="false">IF('ORÇ.GLOBAL P CAIXA'!K260="EXEC.",0,IF(E260&lt;&gt;0,ROUND(E260*F260,2),IF(R260=0,(SUMIF($S$12:$S$1011,B260,$R$12:$R$1011)),R260)))</f>
        <v>0</v>
      </c>
      <c r="H260" s="509" t="str">
        <f aca="false">IF('ORÇ.GLOBAL P CAIXA'!K260="EXEC.","",IF('ORÇ.GLOBAL P CAIXA'!H260&gt;0,'ORÇ.GLOBAL P CAIXA'!H260,""))</f>
        <v/>
      </c>
      <c r="I260" s="509" t="str">
        <f aca="false">IF('ORÇ.GLOBAL P CAIXA'!K260="EXEC.","",IF('ORÇ.GLOBAL P CAIXA'!I260&gt;0,'ORÇ.GLOBAL P CAIXA'!I260,""))</f>
        <v/>
      </c>
      <c r="J260" s="510" t="str">
        <f aca="false">IF('ORÇ.GLOBAL P CAIXA'!K260="EXEC.","",IF('ORÇ.GLOBAL P CAIXA'!J260&gt;0,'ORÇ.GLOBAL P CAIXA'!J260,""))</f>
        <v/>
      </c>
      <c r="K260" s="115"/>
      <c r="L260" s="168" t="str">
        <f aca="false">IF(B260&gt;0,"ok","ocultar")</f>
        <v>ocultar</v>
      </c>
      <c r="M260" s="511" t="n">
        <f aca="false">ROUND(IF($O260&lt;&gt;0,$O260*(INFORMAÇÕES!$T$113/INFORMAÇÕES!$T$117),0),2)</f>
        <v>0</v>
      </c>
      <c r="N260" s="511" t="n">
        <f aca="false">ROUND(IF($O260&lt;&gt;0,$O260*(INFORMAÇÕES!$T$114/INFORMAÇÕES!$T$117),0),2)</f>
        <v>0</v>
      </c>
      <c r="O260" s="512" t="n">
        <f aca="false">IF(E260=0,G260,0)</f>
        <v>0</v>
      </c>
      <c r="Q260" s="88"/>
      <c r="R260" s="163" t="n">
        <f aca="false">IF(E260&lt;&gt;0,G260,0)</f>
        <v>0</v>
      </c>
      <c r="S260" s="157" t="n">
        <f aca="false">IF(B260=0,S259,IF(ISNONTEXT(B260)=TRUE(),INT(B260),INT(LEFT(B260,FIND(".",B260)-1))))</f>
        <v>3</v>
      </c>
      <c r="T260" s="157" t="str">
        <f aca="false">IF(T261=1,1,IF(B260&lt;&gt;0,1,IF(C260&lt;&gt;0,1,IF(D260&lt;&gt;0,1,IF('ORÇ.GLOBAL REF.'!E260&lt;&gt;0,1,"")))))</f>
        <v/>
      </c>
      <c r="U260" s="157" t="str">
        <f aca="false">IF(S260=0," ",IF(S260&lt;&gt;S259,S260," "))</f>
        <v> </v>
      </c>
      <c r="V260" s="180"/>
    </row>
    <row r="261" s="174" customFormat="true" ht="14.25" hidden="false" customHeight="false" outlineLevel="0" collapsed="false">
      <c r="A261" s="159" t="n">
        <v>250</v>
      </c>
      <c r="B261" s="160" t="n">
        <f aca="false">IF('ORÇ.GLOBAL P CAIXA'!K261="EXEC.",0,'ORÇ.GLOBAL P CAIXA'!M261)</f>
        <v>0</v>
      </c>
      <c r="C261" s="161" t="n">
        <f aca="false">IF('ORÇ.GLOBAL P CAIXA'!K261="EXEC.",0,'ORÇ.GLOBAL P CAIXA'!O261)</f>
        <v>0</v>
      </c>
      <c r="D261" s="162" t="n">
        <f aca="false">IF('ORÇ.GLOBAL P CAIXA'!K261="EXEC.",0,'ORÇ.GLOBAL P CAIXA'!P261)</f>
        <v>0</v>
      </c>
      <c r="E261" s="163" t="n">
        <f aca="false">IF('ORÇ.GLOBAL P CAIXA'!K261="EXEC.",0,ROUND('ORÇ.GLOBAL P CAIXA'!Q261,2))</f>
        <v>0</v>
      </c>
      <c r="F261" s="163" t="n">
        <f aca="false">IF('ORÇ.GLOBAL P CAIXA'!K261="EXEC.",0,TRUNC((1+(IF(OR(H261=0,H261=""),'BDI REF.'!$K$5,CHOOSE(H261,'BDI REF.'!$K$5,'BDI REF.'!$K$6,'BDI REF.'!$K$7))))*'ORÇ.GLOBAL P CAIXA'!R261,2))</f>
        <v>0</v>
      </c>
      <c r="G261" s="163" t="n">
        <f aca="false">IF('ORÇ.GLOBAL P CAIXA'!K261="EXEC.",0,IF(E261&lt;&gt;0,ROUND(E261*F261,2),IF(R261=0,(SUMIF($S$12:$S$1011,B261,$R$12:$R$1011)),R261)))</f>
        <v>0</v>
      </c>
      <c r="H261" s="509" t="str">
        <f aca="false">IF('ORÇ.GLOBAL P CAIXA'!K261="EXEC.","",IF('ORÇ.GLOBAL P CAIXA'!H261&gt;0,'ORÇ.GLOBAL P CAIXA'!H261,""))</f>
        <v/>
      </c>
      <c r="I261" s="509" t="str">
        <f aca="false">IF('ORÇ.GLOBAL P CAIXA'!K261="EXEC.","",IF('ORÇ.GLOBAL P CAIXA'!I261&gt;0,'ORÇ.GLOBAL P CAIXA'!I261,""))</f>
        <v/>
      </c>
      <c r="J261" s="510" t="str">
        <f aca="false">IF('ORÇ.GLOBAL P CAIXA'!K261="EXEC.","",IF('ORÇ.GLOBAL P CAIXA'!J261&gt;0,'ORÇ.GLOBAL P CAIXA'!J261,""))</f>
        <v/>
      </c>
      <c r="K261" s="115"/>
      <c r="L261" s="168" t="str">
        <f aca="false">IF(B261&gt;0,"ok","ocultar")</f>
        <v>ocultar</v>
      </c>
      <c r="M261" s="511" t="n">
        <f aca="false">ROUND(IF($O261&lt;&gt;0,$O261*(INFORMAÇÕES!$T$113/INFORMAÇÕES!$T$117),0),2)</f>
        <v>0</v>
      </c>
      <c r="N261" s="511" t="n">
        <f aca="false">ROUND(IF($O261&lt;&gt;0,$O261*(INFORMAÇÕES!$T$114/INFORMAÇÕES!$T$117),0),2)</f>
        <v>0</v>
      </c>
      <c r="O261" s="512" t="n">
        <f aca="false">IF(E261=0,G261,0)</f>
        <v>0</v>
      </c>
      <c r="Q261" s="88"/>
      <c r="R261" s="163" t="n">
        <f aca="false">IF(E261&lt;&gt;0,G261,0)</f>
        <v>0</v>
      </c>
      <c r="S261" s="157" t="n">
        <f aca="false">IF(B261=0,S260,IF(ISNONTEXT(B261)=TRUE(),INT(B261),INT(LEFT(B261,FIND(".",B261)-1))))</f>
        <v>3</v>
      </c>
      <c r="T261" s="157" t="str">
        <f aca="false">IF(T262=1,1,IF(B261&lt;&gt;0,1,IF(C261&lt;&gt;0,1,IF(D261&lt;&gt;0,1,IF('ORÇ.GLOBAL REF.'!E261&lt;&gt;0,1,"")))))</f>
        <v/>
      </c>
      <c r="U261" s="157" t="str">
        <f aca="false">IF(S261=0," ",IF(S261&lt;&gt;S260,S261," "))</f>
        <v> </v>
      </c>
      <c r="V261" s="180"/>
    </row>
    <row r="262" s="174" customFormat="true" ht="14.25" hidden="false" customHeight="false" outlineLevel="0" collapsed="false">
      <c r="A262" s="159" t="n">
        <v>251</v>
      </c>
      <c r="B262" s="160" t="n">
        <f aca="false">IF('ORÇ.GLOBAL P CAIXA'!K262="EXEC.",0,'ORÇ.GLOBAL P CAIXA'!M262)</f>
        <v>0</v>
      </c>
      <c r="C262" s="161" t="n">
        <f aca="false">IF('ORÇ.GLOBAL P CAIXA'!K262="EXEC.",0,'ORÇ.GLOBAL P CAIXA'!O262)</f>
        <v>0</v>
      </c>
      <c r="D262" s="162" t="n">
        <f aca="false">IF('ORÇ.GLOBAL P CAIXA'!K262="EXEC.",0,'ORÇ.GLOBAL P CAIXA'!P262)</f>
        <v>0</v>
      </c>
      <c r="E262" s="163" t="n">
        <f aca="false">IF('ORÇ.GLOBAL P CAIXA'!K262="EXEC.",0,ROUND('ORÇ.GLOBAL P CAIXA'!Q262,2))</f>
        <v>0</v>
      </c>
      <c r="F262" s="163" t="n">
        <f aca="false">IF('ORÇ.GLOBAL P CAIXA'!K262="EXEC.",0,TRUNC((1+(IF(OR(H262=0,H262=""),'BDI REF.'!$K$5,CHOOSE(H262,'BDI REF.'!$K$5,'BDI REF.'!$K$6,'BDI REF.'!$K$7))))*'ORÇ.GLOBAL P CAIXA'!R262,2))</f>
        <v>0</v>
      </c>
      <c r="G262" s="163" t="n">
        <f aca="false">IF('ORÇ.GLOBAL P CAIXA'!K262="EXEC.",0,IF(E262&lt;&gt;0,ROUND(E262*F262,2),IF(R262=0,(SUMIF($S$12:$S$1011,B262,$R$12:$R$1011)),R262)))</f>
        <v>0</v>
      </c>
      <c r="H262" s="509" t="str">
        <f aca="false">IF('ORÇ.GLOBAL P CAIXA'!K262="EXEC.","",IF('ORÇ.GLOBAL P CAIXA'!H262&gt;0,'ORÇ.GLOBAL P CAIXA'!H262,""))</f>
        <v/>
      </c>
      <c r="I262" s="509" t="str">
        <f aca="false">IF('ORÇ.GLOBAL P CAIXA'!K262="EXEC.","",IF('ORÇ.GLOBAL P CAIXA'!I262&gt;0,'ORÇ.GLOBAL P CAIXA'!I262,""))</f>
        <v/>
      </c>
      <c r="J262" s="510" t="str">
        <f aca="false">IF('ORÇ.GLOBAL P CAIXA'!K262="EXEC.","",IF('ORÇ.GLOBAL P CAIXA'!J262&gt;0,'ORÇ.GLOBAL P CAIXA'!J262,""))</f>
        <v/>
      </c>
      <c r="K262" s="115"/>
      <c r="L262" s="168" t="str">
        <f aca="false">IF(B262&gt;0,"ok","ocultar")</f>
        <v>ocultar</v>
      </c>
      <c r="M262" s="511" t="n">
        <f aca="false">ROUND(IF($O262&lt;&gt;0,$O262*(INFORMAÇÕES!$T$113/INFORMAÇÕES!$T$117),0),2)</f>
        <v>0</v>
      </c>
      <c r="N262" s="511" t="n">
        <f aca="false">ROUND(IF($O262&lt;&gt;0,$O262*(INFORMAÇÕES!$T$114/INFORMAÇÕES!$T$117),0),2)</f>
        <v>0</v>
      </c>
      <c r="O262" s="512" t="n">
        <f aca="false">IF(E262=0,G262,0)</f>
        <v>0</v>
      </c>
      <c r="Q262" s="88"/>
      <c r="R262" s="163" t="n">
        <f aca="false">IF(E262&lt;&gt;0,G262,0)</f>
        <v>0</v>
      </c>
      <c r="S262" s="157" t="n">
        <f aca="false">IF(B262=0,S261,IF(ISNONTEXT(B262)=TRUE(),INT(B262),INT(LEFT(B262,FIND(".",B262)-1))))</f>
        <v>3</v>
      </c>
      <c r="T262" s="157" t="str">
        <f aca="false">IF(T263=1,1,IF(B262&lt;&gt;0,1,IF(C262&lt;&gt;0,1,IF(D262&lt;&gt;0,1,IF('ORÇ.GLOBAL REF.'!E262&lt;&gt;0,1,"")))))</f>
        <v/>
      </c>
      <c r="U262" s="157" t="str">
        <f aca="false">IF(S262=0," ",IF(S262&lt;&gt;S261,S262," "))</f>
        <v> </v>
      </c>
      <c r="V262" s="180"/>
    </row>
    <row r="263" s="174" customFormat="true" ht="14.25" hidden="false" customHeight="false" outlineLevel="0" collapsed="false">
      <c r="A263" s="159" t="n">
        <v>252</v>
      </c>
      <c r="B263" s="160" t="n">
        <f aca="false">IF('ORÇ.GLOBAL P CAIXA'!K263="EXEC.",0,'ORÇ.GLOBAL P CAIXA'!M263)</f>
        <v>0</v>
      </c>
      <c r="C263" s="161" t="n">
        <f aca="false">IF('ORÇ.GLOBAL P CAIXA'!K263="EXEC.",0,'ORÇ.GLOBAL P CAIXA'!O263)</f>
        <v>0</v>
      </c>
      <c r="D263" s="162" t="n">
        <f aca="false">IF('ORÇ.GLOBAL P CAIXA'!K263="EXEC.",0,'ORÇ.GLOBAL P CAIXA'!P263)</f>
        <v>0</v>
      </c>
      <c r="E263" s="163" t="n">
        <f aca="false">IF('ORÇ.GLOBAL P CAIXA'!K263="EXEC.",0,ROUND('ORÇ.GLOBAL P CAIXA'!Q263,2))</f>
        <v>0</v>
      </c>
      <c r="F263" s="163" t="n">
        <f aca="false">IF('ORÇ.GLOBAL P CAIXA'!K263="EXEC.",0,TRUNC((1+(IF(OR(H263=0,H263=""),'BDI REF.'!$K$5,CHOOSE(H263,'BDI REF.'!$K$5,'BDI REF.'!$K$6,'BDI REF.'!$K$7))))*'ORÇ.GLOBAL P CAIXA'!R263,2))</f>
        <v>0</v>
      </c>
      <c r="G263" s="163" t="n">
        <f aca="false">IF('ORÇ.GLOBAL P CAIXA'!K263="EXEC.",0,IF(E263&lt;&gt;0,ROUND(E263*F263,2),IF(R263=0,(SUMIF($S$12:$S$1011,B263,$R$12:$R$1011)),R263)))</f>
        <v>0</v>
      </c>
      <c r="H263" s="509" t="str">
        <f aca="false">IF('ORÇ.GLOBAL P CAIXA'!K263="EXEC.","",IF('ORÇ.GLOBAL P CAIXA'!H263&gt;0,'ORÇ.GLOBAL P CAIXA'!H263,""))</f>
        <v/>
      </c>
      <c r="I263" s="509" t="str">
        <f aca="false">IF('ORÇ.GLOBAL P CAIXA'!K263="EXEC.","",IF('ORÇ.GLOBAL P CAIXA'!I263&gt;0,'ORÇ.GLOBAL P CAIXA'!I263,""))</f>
        <v/>
      </c>
      <c r="J263" s="510" t="str">
        <f aca="false">IF('ORÇ.GLOBAL P CAIXA'!K263="EXEC.","",IF('ORÇ.GLOBAL P CAIXA'!J263&gt;0,'ORÇ.GLOBAL P CAIXA'!J263,""))</f>
        <v/>
      </c>
      <c r="K263" s="115"/>
      <c r="L263" s="168" t="str">
        <f aca="false">IF(B263&gt;0,"ok","ocultar")</f>
        <v>ocultar</v>
      </c>
      <c r="M263" s="511" t="n">
        <f aca="false">ROUND(IF($O263&lt;&gt;0,$O263*(INFORMAÇÕES!$T$113/INFORMAÇÕES!$T$117),0),2)</f>
        <v>0</v>
      </c>
      <c r="N263" s="511" t="n">
        <f aca="false">ROUND(IF($O263&lt;&gt;0,$O263*(INFORMAÇÕES!$T$114/INFORMAÇÕES!$T$117),0),2)</f>
        <v>0</v>
      </c>
      <c r="O263" s="512" t="n">
        <f aca="false">IF(E263=0,G263,0)</f>
        <v>0</v>
      </c>
      <c r="Q263" s="88"/>
      <c r="R263" s="163" t="n">
        <f aca="false">IF(E263&lt;&gt;0,G263,0)</f>
        <v>0</v>
      </c>
      <c r="S263" s="157" t="n">
        <f aca="false">IF(B263=0,S262,IF(ISNONTEXT(B263)=TRUE(),INT(B263),INT(LEFT(B263,FIND(".",B263)-1))))</f>
        <v>3</v>
      </c>
      <c r="T263" s="157" t="str">
        <f aca="false">IF(T264=1,1,IF(B263&lt;&gt;0,1,IF(C263&lt;&gt;0,1,IF(D263&lt;&gt;0,1,IF('ORÇ.GLOBAL REF.'!E263&lt;&gt;0,1,"")))))</f>
        <v/>
      </c>
      <c r="U263" s="157" t="str">
        <f aca="false">IF(S263=0," ",IF(S263&lt;&gt;S262,S263," "))</f>
        <v> </v>
      </c>
      <c r="V263" s="180"/>
    </row>
    <row r="264" s="174" customFormat="true" ht="14.25" hidden="false" customHeight="false" outlineLevel="0" collapsed="false">
      <c r="A264" s="159" t="n">
        <v>253</v>
      </c>
      <c r="B264" s="160" t="n">
        <f aca="false">IF('ORÇ.GLOBAL P CAIXA'!K264="EXEC.",0,'ORÇ.GLOBAL P CAIXA'!M264)</f>
        <v>0</v>
      </c>
      <c r="C264" s="161" t="n">
        <f aca="false">IF('ORÇ.GLOBAL P CAIXA'!K264="EXEC.",0,'ORÇ.GLOBAL P CAIXA'!O264)</f>
        <v>0</v>
      </c>
      <c r="D264" s="162" t="n">
        <f aca="false">IF('ORÇ.GLOBAL P CAIXA'!K264="EXEC.",0,'ORÇ.GLOBAL P CAIXA'!P264)</f>
        <v>0</v>
      </c>
      <c r="E264" s="163" t="n">
        <f aca="false">IF('ORÇ.GLOBAL P CAIXA'!K264="EXEC.",0,ROUND('ORÇ.GLOBAL P CAIXA'!Q264,2))</f>
        <v>0</v>
      </c>
      <c r="F264" s="163" t="n">
        <f aca="false">IF('ORÇ.GLOBAL P CAIXA'!K264="EXEC.",0,TRUNC((1+(IF(OR(H264=0,H264=""),'BDI REF.'!$K$5,CHOOSE(H264,'BDI REF.'!$K$5,'BDI REF.'!$K$6,'BDI REF.'!$K$7))))*'ORÇ.GLOBAL P CAIXA'!R264,2))</f>
        <v>0</v>
      </c>
      <c r="G264" s="163" t="n">
        <f aca="false">IF('ORÇ.GLOBAL P CAIXA'!K264="EXEC.",0,IF(E264&lt;&gt;0,ROUND(E264*F264,2),IF(R264=0,(SUMIF($S$12:$S$1011,B264,$R$12:$R$1011)),R264)))</f>
        <v>0</v>
      </c>
      <c r="H264" s="509" t="str">
        <f aca="false">IF('ORÇ.GLOBAL P CAIXA'!K264="EXEC.","",IF('ORÇ.GLOBAL P CAIXA'!H264&gt;0,'ORÇ.GLOBAL P CAIXA'!H264,""))</f>
        <v/>
      </c>
      <c r="I264" s="509" t="str">
        <f aca="false">IF('ORÇ.GLOBAL P CAIXA'!K264="EXEC.","",IF('ORÇ.GLOBAL P CAIXA'!I264&gt;0,'ORÇ.GLOBAL P CAIXA'!I264,""))</f>
        <v/>
      </c>
      <c r="J264" s="510" t="str">
        <f aca="false">IF('ORÇ.GLOBAL P CAIXA'!K264="EXEC.","",IF('ORÇ.GLOBAL P CAIXA'!J264&gt;0,'ORÇ.GLOBAL P CAIXA'!J264,""))</f>
        <v/>
      </c>
      <c r="K264" s="115"/>
      <c r="L264" s="168" t="str">
        <f aca="false">IF(B264&gt;0,"ok","ocultar")</f>
        <v>ocultar</v>
      </c>
      <c r="M264" s="511" t="n">
        <f aca="false">ROUND(IF($O264&lt;&gt;0,$O264*(INFORMAÇÕES!$T$113/INFORMAÇÕES!$T$117),0),2)</f>
        <v>0</v>
      </c>
      <c r="N264" s="511" t="n">
        <f aca="false">ROUND(IF($O264&lt;&gt;0,$O264*(INFORMAÇÕES!$T$114/INFORMAÇÕES!$T$117),0),2)</f>
        <v>0</v>
      </c>
      <c r="O264" s="512" t="n">
        <f aca="false">IF(E264=0,G264,0)</f>
        <v>0</v>
      </c>
      <c r="Q264" s="88"/>
      <c r="R264" s="163" t="n">
        <f aca="false">IF(E264&lt;&gt;0,G264,0)</f>
        <v>0</v>
      </c>
      <c r="S264" s="157" t="n">
        <f aca="false">IF(B264=0,S263,IF(ISNONTEXT(B264)=TRUE(),INT(B264),INT(LEFT(B264,FIND(".",B264)-1))))</f>
        <v>3</v>
      </c>
      <c r="T264" s="157" t="str">
        <f aca="false">IF(T265=1,1,IF(B264&lt;&gt;0,1,IF(C264&lt;&gt;0,1,IF(D264&lt;&gt;0,1,IF('ORÇ.GLOBAL REF.'!E264&lt;&gt;0,1,"")))))</f>
        <v/>
      </c>
      <c r="U264" s="157" t="str">
        <f aca="false">IF(S264=0," ",IF(S264&lt;&gt;S263,S264," "))</f>
        <v> </v>
      </c>
      <c r="V264" s="180"/>
    </row>
    <row r="265" s="174" customFormat="true" ht="14.25" hidden="false" customHeight="false" outlineLevel="0" collapsed="false">
      <c r="A265" s="159" t="n">
        <v>254</v>
      </c>
      <c r="B265" s="160" t="n">
        <f aca="false">IF('ORÇ.GLOBAL P CAIXA'!K265="EXEC.",0,'ORÇ.GLOBAL P CAIXA'!M265)</f>
        <v>0</v>
      </c>
      <c r="C265" s="161" t="n">
        <f aca="false">IF('ORÇ.GLOBAL P CAIXA'!K265="EXEC.",0,'ORÇ.GLOBAL P CAIXA'!O265)</f>
        <v>0</v>
      </c>
      <c r="D265" s="162" t="n">
        <f aca="false">IF('ORÇ.GLOBAL P CAIXA'!K265="EXEC.",0,'ORÇ.GLOBAL P CAIXA'!P265)</f>
        <v>0</v>
      </c>
      <c r="E265" s="163" t="n">
        <f aca="false">IF('ORÇ.GLOBAL P CAIXA'!K265="EXEC.",0,ROUND('ORÇ.GLOBAL P CAIXA'!Q265,2))</f>
        <v>0</v>
      </c>
      <c r="F265" s="163" t="n">
        <f aca="false">IF('ORÇ.GLOBAL P CAIXA'!K265="EXEC.",0,TRUNC((1+(IF(OR(H265=0,H265=""),'BDI REF.'!$K$5,CHOOSE(H265,'BDI REF.'!$K$5,'BDI REF.'!$K$6,'BDI REF.'!$K$7))))*'ORÇ.GLOBAL P CAIXA'!R265,2))</f>
        <v>0</v>
      </c>
      <c r="G265" s="163" t="n">
        <f aca="false">IF('ORÇ.GLOBAL P CAIXA'!K265="EXEC.",0,IF(E265&lt;&gt;0,ROUND(E265*F265,2),IF(R265=0,(SUMIF($S$12:$S$1011,B265,$R$12:$R$1011)),R265)))</f>
        <v>0</v>
      </c>
      <c r="H265" s="509" t="str">
        <f aca="false">IF('ORÇ.GLOBAL P CAIXA'!K265="EXEC.","",IF('ORÇ.GLOBAL P CAIXA'!H265&gt;0,'ORÇ.GLOBAL P CAIXA'!H265,""))</f>
        <v/>
      </c>
      <c r="I265" s="509" t="str">
        <f aca="false">IF('ORÇ.GLOBAL P CAIXA'!K265="EXEC.","",IF('ORÇ.GLOBAL P CAIXA'!I265&gt;0,'ORÇ.GLOBAL P CAIXA'!I265,""))</f>
        <v/>
      </c>
      <c r="J265" s="510" t="str">
        <f aca="false">IF('ORÇ.GLOBAL P CAIXA'!K265="EXEC.","",IF('ORÇ.GLOBAL P CAIXA'!J265&gt;0,'ORÇ.GLOBAL P CAIXA'!J265,""))</f>
        <v/>
      </c>
      <c r="K265" s="115"/>
      <c r="L265" s="168" t="str">
        <f aca="false">IF(B265&gt;0,"ok","ocultar")</f>
        <v>ocultar</v>
      </c>
      <c r="M265" s="511" t="n">
        <f aca="false">ROUND(IF($O265&lt;&gt;0,$O265*(INFORMAÇÕES!$T$113/INFORMAÇÕES!$T$117),0),2)</f>
        <v>0</v>
      </c>
      <c r="N265" s="511" t="n">
        <f aca="false">ROUND(IF($O265&lt;&gt;0,$O265*(INFORMAÇÕES!$T$114/INFORMAÇÕES!$T$117),0),2)</f>
        <v>0</v>
      </c>
      <c r="O265" s="512" t="n">
        <f aca="false">IF(E265=0,G265,0)</f>
        <v>0</v>
      </c>
      <c r="Q265" s="88"/>
      <c r="R265" s="163" t="n">
        <f aca="false">IF(E265&lt;&gt;0,G265,0)</f>
        <v>0</v>
      </c>
      <c r="S265" s="157" t="n">
        <f aca="false">IF(B265=0,S264,IF(ISNONTEXT(B265)=TRUE(),INT(B265),INT(LEFT(B265,FIND(".",B265)-1))))</f>
        <v>3</v>
      </c>
      <c r="T265" s="157" t="str">
        <f aca="false">IF(T266=1,1,IF(B265&lt;&gt;0,1,IF(C265&lt;&gt;0,1,IF(D265&lt;&gt;0,1,IF('ORÇ.GLOBAL REF.'!E265&lt;&gt;0,1,"")))))</f>
        <v/>
      </c>
      <c r="U265" s="157" t="str">
        <f aca="false">IF(S265=0," ",IF(S265&lt;&gt;S264,S265," "))</f>
        <v> </v>
      </c>
      <c r="V265" s="180"/>
    </row>
    <row r="266" s="174" customFormat="true" ht="14.25" hidden="false" customHeight="false" outlineLevel="0" collapsed="false">
      <c r="A266" s="159" t="n">
        <v>255</v>
      </c>
      <c r="B266" s="160" t="n">
        <f aca="false">IF('ORÇ.GLOBAL P CAIXA'!K266="EXEC.",0,'ORÇ.GLOBAL P CAIXA'!M266)</f>
        <v>0</v>
      </c>
      <c r="C266" s="161" t="n">
        <f aca="false">IF('ORÇ.GLOBAL P CAIXA'!K266="EXEC.",0,'ORÇ.GLOBAL P CAIXA'!O266)</f>
        <v>0</v>
      </c>
      <c r="D266" s="162" t="n">
        <f aca="false">IF('ORÇ.GLOBAL P CAIXA'!K266="EXEC.",0,'ORÇ.GLOBAL P CAIXA'!P266)</f>
        <v>0</v>
      </c>
      <c r="E266" s="163" t="n">
        <f aca="false">IF('ORÇ.GLOBAL P CAIXA'!K266="EXEC.",0,ROUND('ORÇ.GLOBAL P CAIXA'!Q266,2))</f>
        <v>0</v>
      </c>
      <c r="F266" s="163" t="n">
        <f aca="false">IF('ORÇ.GLOBAL P CAIXA'!K266="EXEC.",0,TRUNC((1+(IF(OR(H266=0,H266=""),'BDI REF.'!$K$5,CHOOSE(H266,'BDI REF.'!$K$5,'BDI REF.'!$K$6,'BDI REF.'!$K$7))))*'ORÇ.GLOBAL P CAIXA'!R266,2))</f>
        <v>0</v>
      </c>
      <c r="G266" s="163" t="n">
        <f aca="false">IF('ORÇ.GLOBAL P CAIXA'!K266="EXEC.",0,IF(E266&lt;&gt;0,ROUND(E266*F266,2),IF(R266=0,(SUMIF($S$12:$S$1011,B266,$R$12:$R$1011)),R266)))</f>
        <v>0</v>
      </c>
      <c r="H266" s="509" t="str">
        <f aca="false">IF('ORÇ.GLOBAL P CAIXA'!K266="EXEC.","",IF('ORÇ.GLOBAL P CAIXA'!H266&gt;0,'ORÇ.GLOBAL P CAIXA'!H266,""))</f>
        <v/>
      </c>
      <c r="I266" s="509" t="str">
        <f aca="false">IF('ORÇ.GLOBAL P CAIXA'!K266="EXEC.","",IF('ORÇ.GLOBAL P CAIXA'!I266&gt;0,'ORÇ.GLOBAL P CAIXA'!I266,""))</f>
        <v/>
      </c>
      <c r="J266" s="510" t="str">
        <f aca="false">IF('ORÇ.GLOBAL P CAIXA'!K266="EXEC.","",IF('ORÇ.GLOBAL P CAIXA'!J266&gt;0,'ORÇ.GLOBAL P CAIXA'!J266,""))</f>
        <v/>
      </c>
      <c r="K266" s="115"/>
      <c r="L266" s="168" t="str">
        <f aca="false">IF(B266&gt;0,"ok","ocultar")</f>
        <v>ocultar</v>
      </c>
      <c r="M266" s="511" t="n">
        <f aca="false">ROUND(IF($O266&lt;&gt;0,$O266*(INFORMAÇÕES!$T$113/INFORMAÇÕES!$T$117),0),2)</f>
        <v>0</v>
      </c>
      <c r="N266" s="511" t="n">
        <f aca="false">ROUND(IF($O266&lt;&gt;0,$O266*(INFORMAÇÕES!$T$114/INFORMAÇÕES!$T$117),0),2)</f>
        <v>0</v>
      </c>
      <c r="O266" s="512" t="n">
        <f aca="false">IF(E266=0,G266,0)</f>
        <v>0</v>
      </c>
      <c r="Q266" s="88"/>
      <c r="R266" s="163" t="n">
        <f aca="false">IF(E266&lt;&gt;0,G266,0)</f>
        <v>0</v>
      </c>
      <c r="S266" s="157" t="n">
        <f aca="false">IF(B266=0,S265,IF(ISNONTEXT(B266)=TRUE(),INT(B266),INT(LEFT(B266,FIND(".",B266)-1))))</f>
        <v>3</v>
      </c>
      <c r="T266" s="157" t="str">
        <f aca="false">IF(T267=1,1,IF(B266&lt;&gt;0,1,IF(C266&lt;&gt;0,1,IF(D266&lt;&gt;0,1,IF('ORÇ.GLOBAL REF.'!E266&lt;&gt;0,1,"")))))</f>
        <v/>
      </c>
      <c r="U266" s="157" t="str">
        <f aca="false">IF(S266=0," ",IF(S266&lt;&gt;S265,S266," "))</f>
        <v> </v>
      </c>
      <c r="V266" s="180"/>
    </row>
    <row r="267" s="174" customFormat="true" ht="14.25" hidden="false" customHeight="false" outlineLevel="0" collapsed="false">
      <c r="A267" s="159" t="n">
        <v>256</v>
      </c>
      <c r="B267" s="160" t="n">
        <f aca="false">IF('ORÇ.GLOBAL P CAIXA'!K267="EXEC.",0,'ORÇ.GLOBAL P CAIXA'!M267)</f>
        <v>0</v>
      </c>
      <c r="C267" s="161" t="n">
        <f aca="false">IF('ORÇ.GLOBAL P CAIXA'!K267="EXEC.",0,'ORÇ.GLOBAL P CAIXA'!O267)</f>
        <v>0</v>
      </c>
      <c r="D267" s="162" t="n">
        <f aca="false">IF('ORÇ.GLOBAL P CAIXA'!K267="EXEC.",0,'ORÇ.GLOBAL P CAIXA'!P267)</f>
        <v>0</v>
      </c>
      <c r="E267" s="163" t="n">
        <f aca="false">IF('ORÇ.GLOBAL P CAIXA'!K267="EXEC.",0,ROUND('ORÇ.GLOBAL P CAIXA'!Q267,2))</f>
        <v>0</v>
      </c>
      <c r="F267" s="163" t="n">
        <f aca="false">IF('ORÇ.GLOBAL P CAIXA'!K267="EXEC.",0,TRUNC((1+(IF(OR(H267=0,H267=""),'BDI REF.'!$K$5,CHOOSE(H267,'BDI REF.'!$K$5,'BDI REF.'!$K$6,'BDI REF.'!$K$7))))*'ORÇ.GLOBAL P CAIXA'!R267,2))</f>
        <v>0</v>
      </c>
      <c r="G267" s="163" t="n">
        <f aca="false">IF('ORÇ.GLOBAL P CAIXA'!K267="EXEC.",0,IF(E267&lt;&gt;0,ROUND(E267*F267,2),IF(R267=0,(SUMIF($S$12:$S$1011,B267,$R$12:$R$1011)),R267)))</f>
        <v>0</v>
      </c>
      <c r="H267" s="509" t="str">
        <f aca="false">IF('ORÇ.GLOBAL P CAIXA'!K267="EXEC.","",IF('ORÇ.GLOBAL P CAIXA'!H267&gt;0,'ORÇ.GLOBAL P CAIXA'!H267,""))</f>
        <v/>
      </c>
      <c r="I267" s="509" t="str">
        <f aca="false">IF('ORÇ.GLOBAL P CAIXA'!K267="EXEC.","",IF('ORÇ.GLOBAL P CAIXA'!I267&gt;0,'ORÇ.GLOBAL P CAIXA'!I267,""))</f>
        <v/>
      </c>
      <c r="J267" s="510" t="str">
        <f aca="false">IF('ORÇ.GLOBAL P CAIXA'!K267="EXEC.","",IF('ORÇ.GLOBAL P CAIXA'!J267&gt;0,'ORÇ.GLOBAL P CAIXA'!J267,""))</f>
        <v/>
      </c>
      <c r="K267" s="115"/>
      <c r="L267" s="168" t="str">
        <f aca="false">IF(B267&gt;0,"ok","ocultar")</f>
        <v>ocultar</v>
      </c>
      <c r="M267" s="511" t="n">
        <f aca="false">ROUND(IF($O267&lt;&gt;0,$O267*(INFORMAÇÕES!$T$113/INFORMAÇÕES!$T$117),0),2)</f>
        <v>0</v>
      </c>
      <c r="N267" s="511" t="n">
        <f aca="false">ROUND(IF($O267&lt;&gt;0,$O267*(INFORMAÇÕES!$T$114/INFORMAÇÕES!$T$117),0),2)</f>
        <v>0</v>
      </c>
      <c r="O267" s="512" t="n">
        <f aca="false">IF(E267=0,G267,0)</f>
        <v>0</v>
      </c>
      <c r="Q267" s="88"/>
      <c r="R267" s="163" t="n">
        <f aca="false">IF(E267&lt;&gt;0,G267,0)</f>
        <v>0</v>
      </c>
      <c r="S267" s="157" t="n">
        <f aca="false">IF(B267=0,S266,IF(ISNONTEXT(B267)=TRUE(),INT(B267),INT(LEFT(B267,FIND(".",B267)-1))))</f>
        <v>3</v>
      </c>
      <c r="T267" s="157" t="str">
        <f aca="false">IF(T268=1,1,IF(B267&lt;&gt;0,1,IF(C267&lt;&gt;0,1,IF(D267&lt;&gt;0,1,IF('ORÇ.GLOBAL REF.'!E267&lt;&gt;0,1,"")))))</f>
        <v/>
      </c>
      <c r="U267" s="157" t="str">
        <f aca="false">IF(S267=0," ",IF(S267&lt;&gt;S266,S267," "))</f>
        <v> </v>
      </c>
      <c r="V267" s="180"/>
    </row>
    <row r="268" s="174" customFormat="true" ht="14.25" hidden="false" customHeight="false" outlineLevel="0" collapsed="false">
      <c r="A268" s="159" t="n">
        <v>257</v>
      </c>
      <c r="B268" s="160" t="n">
        <f aca="false">IF('ORÇ.GLOBAL P CAIXA'!K268="EXEC.",0,'ORÇ.GLOBAL P CAIXA'!M268)</f>
        <v>0</v>
      </c>
      <c r="C268" s="161" t="n">
        <f aca="false">IF('ORÇ.GLOBAL P CAIXA'!K268="EXEC.",0,'ORÇ.GLOBAL P CAIXA'!O268)</f>
        <v>0</v>
      </c>
      <c r="D268" s="162" t="n">
        <f aca="false">IF('ORÇ.GLOBAL P CAIXA'!K268="EXEC.",0,'ORÇ.GLOBAL P CAIXA'!P268)</f>
        <v>0</v>
      </c>
      <c r="E268" s="163" t="n">
        <f aca="false">IF('ORÇ.GLOBAL P CAIXA'!K268="EXEC.",0,ROUND('ORÇ.GLOBAL P CAIXA'!Q268,2))</f>
        <v>0</v>
      </c>
      <c r="F268" s="163" t="n">
        <f aca="false">IF('ORÇ.GLOBAL P CAIXA'!K268="EXEC.",0,TRUNC((1+(IF(OR(H268=0,H268=""),'BDI REF.'!$K$5,CHOOSE(H268,'BDI REF.'!$K$5,'BDI REF.'!$K$6,'BDI REF.'!$K$7))))*'ORÇ.GLOBAL P CAIXA'!R268,2))</f>
        <v>0</v>
      </c>
      <c r="G268" s="163" t="n">
        <f aca="false">IF('ORÇ.GLOBAL P CAIXA'!K268="EXEC.",0,IF(E268&lt;&gt;0,ROUND(E268*F268,2),IF(R268=0,(SUMIF($S$12:$S$1011,B268,$R$12:$R$1011)),R268)))</f>
        <v>0</v>
      </c>
      <c r="H268" s="509" t="str">
        <f aca="false">IF('ORÇ.GLOBAL P CAIXA'!K268="EXEC.","",IF('ORÇ.GLOBAL P CAIXA'!H268&gt;0,'ORÇ.GLOBAL P CAIXA'!H268,""))</f>
        <v/>
      </c>
      <c r="I268" s="509" t="str">
        <f aca="false">IF('ORÇ.GLOBAL P CAIXA'!K268="EXEC.","",IF('ORÇ.GLOBAL P CAIXA'!I268&gt;0,'ORÇ.GLOBAL P CAIXA'!I268,""))</f>
        <v/>
      </c>
      <c r="J268" s="510" t="str">
        <f aca="false">IF('ORÇ.GLOBAL P CAIXA'!K268="EXEC.","",IF('ORÇ.GLOBAL P CAIXA'!J268&gt;0,'ORÇ.GLOBAL P CAIXA'!J268,""))</f>
        <v/>
      </c>
      <c r="K268" s="115"/>
      <c r="L268" s="168" t="str">
        <f aca="false">IF(B268&gt;0,"ok","ocultar")</f>
        <v>ocultar</v>
      </c>
      <c r="M268" s="511" t="n">
        <f aca="false">ROUND(IF($O268&lt;&gt;0,$O268*(INFORMAÇÕES!$T$113/INFORMAÇÕES!$T$117),0),2)</f>
        <v>0</v>
      </c>
      <c r="N268" s="511" t="n">
        <f aca="false">ROUND(IF($O268&lt;&gt;0,$O268*(INFORMAÇÕES!$T$114/INFORMAÇÕES!$T$117),0),2)</f>
        <v>0</v>
      </c>
      <c r="O268" s="512" t="n">
        <f aca="false">IF(E268=0,G268,0)</f>
        <v>0</v>
      </c>
      <c r="Q268" s="88"/>
      <c r="R268" s="163" t="n">
        <f aca="false">IF(E268&lt;&gt;0,G268,0)</f>
        <v>0</v>
      </c>
      <c r="S268" s="157" t="n">
        <f aca="false">IF(B268=0,S267,IF(ISNONTEXT(B268)=TRUE(),INT(B268),INT(LEFT(B268,FIND(".",B268)-1))))</f>
        <v>3</v>
      </c>
      <c r="T268" s="157" t="str">
        <f aca="false">IF(T269=1,1,IF(B268&lt;&gt;0,1,IF(C268&lt;&gt;0,1,IF(D268&lt;&gt;0,1,IF('ORÇ.GLOBAL REF.'!E268&lt;&gt;0,1,"")))))</f>
        <v/>
      </c>
      <c r="U268" s="157" t="str">
        <f aca="false">IF(S268=0," ",IF(S268&lt;&gt;S267,S268," "))</f>
        <v> </v>
      </c>
      <c r="V268" s="180"/>
    </row>
    <row r="269" s="174" customFormat="true" ht="14.25" hidden="false" customHeight="false" outlineLevel="0" collapsed="false">
      <c r="A269" s="159" t="n">
        <v>258</v>
      </c>
      <c r="B269" s="160" t="n">
        <f aca="false">IF('ORÇ.GLOBAL P CAIXA'!K269="EXEC.",0,'ORÇ.GLOBAL P CAIXA'!M269)</f>
        <v>0</v>
      </c>
      <c r="C269" s="161" t="n">
        <f aca="false">IF('ORÇ.GLOBAL P CAIXA'!K269="EXEC.",0,'ORÇ.GLOBAL P CAIXA'!O269)</f>
        <v>0</v>
      </c>
      <c r="D269" s="162" t="n">
        <f aca="false">IF('ORÇ.GLOBAL P CAIXA'!K269="EXEC.",0,'ORÇ.GLOBAL P CAIXA'!P269)</f>
        <v>0</v>
      </c>
      <c r="E269" s="163" t="n">
        <f aca="false">IF('ORÇ.GLOBAL P CAIXA'!K269="EXEC.",0,ROUND('ORÇ.GLOBAL P CAIXA'!Q269,2))</f>
        <v>0</v>
      </c>
      <c r="F269" s="163" t="n">
        <f aca="false">IF('ORÇ.GLOBAL P CAIXA'!K269="EXEC.",0,TRUNC((1+(IF(OR(H269=0,H269=""),'BDI REF.'!$K$5,CHOOSE(H269,'BDI REF.'!$K$5,'BDI REF.'!$K$6,'BDI REF.'!$K$7))))*'ORÇ.GLOBAL P CAIXA'!R269,2))</f>
        <v>0</v>
      </c>
      <c r="G269" s="163" t="n">
        <f aca="false">IF('ORÇ.GLOBAL P CAIXA'!K269="EXEC.",0,IF(E269&lt;&gt;0,ROUND(E269*F269,2),IF(R269=0,(SUMIF($S$12:$S$1011,B269,$R$12:$R$1011)),R269)))</f>
        <v>0</v>
      </c>
      <c r="H269" s="509" t="str">
        <f aca="false">IF('ORÇ.GLOBAL P CAIXA'!K269="EXEC.","",IF('ORÇ.GLOBAL P CAIXA'!H269&gt;0,'ORÇ.GLOBAL P CAIXA'!H269,""))</f>
        <v/>
      </c>
      <c r="I269" s="509" t="str">
        <f aca="false">IF('ORÇ.GLOBAL P CAIXA'!K269="EXEC.","",IF('ORÇ.GLOBAL P CAIXA'!I269&gt;0,'ORÇ.GLOBAL P CAIXA'!I269,""))</f>
        <v/>
      </c>
      <c r="J269" s="510" t="str">
        <f aca="false">IF('ORÇ.GLOBAL P CAIXA'!K269="EXEC.","",IF('ORÇ.GLOBAL P CAIXA'!J269&gt;0,'ORÇ.GLOBAL P CAIXA'!J269,""))</f>
        <v/>
      </c>
      <c r="K269" s="115"/>
      <c r="L269" s="168" t="str">
        <f aca="false">IF(B269&gt;0,"ok","ocultar")</f>
        <v>ocultar</v>
      </c>
      <c r="M269" s="511" t="n">
        <f aca="false">ROUND(IF($O269&lt;&gt;0,$O269*(INFORMAÇÕES!$T$113/INFORMAÇÕES!$T$117),0),2)</f>
        <v>0</v>
      </c>
      <c r="N269" s="511" t="n">
        <f aca="false">ROUND(IF($O269&lt;&gt;0,$O269*(INFORMAÇÕES!$T$114/INFORMAÇÕES!$T$117),0),2)</f>
        <v>0</v>
      </c>
      <c r="O269" s="512" t="n">
        <f aca="false">IF(E269=0,G269,0)</f>
        <v>0</v>
      </c>
      <c r="Q269" s="88"/>
      <c r="R269" s="163" t="n">
        <f aca="false">IF(E269&lt;&gt;0,G269,0)</f>
        <v>0</v>
      </c>
      <c r="S269" s="157" t="n">
        <f aca="false">IF(B269=0,S268,IF(ISNONTEXT(B269)=TRUE(),INT(B269),INT(LEFT(B269,FIND(".",B269)-1))))</f>
        <v>3</v>
      </c>
      <c r="T269" s="157" t="str">
        <f aca="false">IF(T270=1,1,IF(B269&lt;&gt;0,1,IF(C269&lt;&gt;0,1,IF(D269&lt;&gt;0,1,IF('ORÇ.GLOBAL REF.'!E269&lt;&gt;0,1,"")))))</f>
        <v/>
      </c>
      <c r="U269" s="157" t="str">
        <f aca="false">IF(S269=0," ",IF(S269&lt;&gt;S268,S269," "))</f>
        <v> </v>
      </c>
      <c r="V269" s="180"/>
    </row>
    <row r="270" s="174" customFormat="true" ht="14.25" hidden="false" customHeight="false" outlineLevel="0" collapsed="false">
      <c r="A270" s="159" t="n">
        <v>259</v>
      </c>
      <c r="B270" s="160" t="n">
        <f aca="false">IF('ORÇ.GLOBAL P CAIXA'!K270="EXEC.",0,'ORÇ.GLOBAL P CAIXA'!M270)</f>
        <v>0</v>
      </c>
      <c r="C270" s="161" t="n">
        <f aca="false">IF('ORÇ.GLOBAL P CAIXA'!K270="EXEC.",0,'ORÇ.GLOBAL P CAIXA'!O270)</f>
        <v>0</v>
      </c>
      <c r="D270" s="162" t="n">
        <f aca="false">IF('ORÇ.GLOBAL P CAIXA'!K270="EXEC.",0,'ORÇ.GLOBAL P CAIXA'!P270)</f>
        <v>0</v>
      </c>
      <c r="E270" s="163" t="n">
        <f aca="false">IF('ORÇ.GLOBAL P CAIXA'!K270="EXEC.",0,ROUND('ORÇ.GLOBAL P CAIXA'!Q270,2))</f>
        <v>0</v>
      </c>
      <c r="F270" s="163" t="n">
        <f aca="false">IF('ORÇ.GLOBAL P CAIXA'!K270="EXEC.",0,TRUNC((1+(IF(OR(H270=0,H270=""),'BDI REF.'!$K$5,CHOOSE(H270,'BDI REF.'!$K$5,'BDI REF.'!$K$6,'BDI REF.'!$K$7))))*'ORÇ.GLOBAL P CAIXA'!R270,2))</f>
        <v>0</v>
      </c>
      <c r="G270" s="163" t="n">
        <f aca="false">IF('ORÇ.GLOBAL P CAIXA'!K270="EXEC.",0,IF(E270&lt;&gt;0,ROUND(E270*F270,2),IF(R270=0,(SUMIF($S$12:$S$1011,B270,$R$12:$R$1011)),R270)))</f>
        <v>0</v>
      </c>
      <c r="H270" s="509" t="str">
        <f aca="false">IF('ORÇ.GLOBAL P CAIXA'!K270="EXEC.","",IF('ORÇ.GLOBAL P CAIXA'!H270&gt;0,'ORÇ.GLOBAL P CAIXA'!H270,""))</f>
        <v/>
      </c>
      <c r="I270" s="509" t="str">
        <f aca="false">IF('ORÇ.GLOBAL P CAIXA'!K270="EXEC.","",IF('ORÇ.GLOBAL P CAIXA'!I270&gt;0,'ORÇ.GLOBAL P CAIXA'!I270,""))</f>
        <v/>
      </c>
      <c r="J270" s="510" t="str">
        <f aca="false">IF('ORÇ.GLOBAL P CAIXA'!K270="EXEC.","",IF('ORÇ.GLOBAL P CAIXA'!J270&gt;0,'ORÇ.GLOBAL P CAIXA'!J270,""))</f>
        <v/>
      </c>
      <c r="K270" s="115"/>
      <c r="L270" s="168" t="str">
        <f aca="false">IF(B270&gt;0,"ok","ocultar")</f>
        <v>ocultar</v>
      </c>
      <c r="M270" s="511" t="n">
        <f aca="false">ROUND(IF($O270&lt;&gt;0,$O270*(INFORMAÇÕES!$T$113/INFORMAÇÕES!$T$117),0),2)</f>
        <v>0</v>
      </c>
      <c r="N270" s="511" t="n">
        <f aca="false">ROUND(IF($O270&lt;&gt;0,$O270*(INFORMAÇÕES!$T$114/INFORMAÇÕES!$T$117),0),2)</f>
        <v>0</v>
      </c>
      <c r="O270" s="512" t="n">
        <f aca="false">IF(E270=0,G270,0)</f>
        <v>0</v>
      </c>
      <c r="Q270" s="88"/>
      <c r="R270" s="163" t="n">
        <f aca="false">IF(E270&lt;&gt;0,G270,0)</f>
        <v>0</v>
      </c>
      <c r="S270" s="157" t="n">
        <f aca="false">IF(B270=0,S269,IF(ISNONTEXT(B270)=TRUE(),INT(B270),INT(LEFT(B270,FIND(".",B270)-1))))</f>
        <v>3</v>
      </c>
      <c r="T270" s="157" t="str">
        <f aca="false">IF(T271=1,1,IF(B270&lt;&gt;0,1,IF(C270&lt;&gt;0,1,IF(D270&lt;&gt;0,1,IF('ORÇ.GLOBAL REF.'!E270&lt;&gt;0,1,"")))))</f>
        <v/>
      </c>
      <c r="U270" s="157" t="str">
        <f aca="false">IF(S270=0," ",IF(S270&lt;&gt;S269,S270," "))</f>
        <v> </v>
      </c>
      <c r="V270" s="180"/>
    </row>
    <row r="271" s="174" customFormat="true" ht="14.25" hidden="false" customHeight="false" outlineLevel="0" collapsed="false">
      <c r="A271" s="159" t="n">
        <v>260</v>
      </c>
      <c r="B271" s="160" t="n">
        <f aca="false">IF('ORÇ.GLOBAL P CAIXA'!K271="EXEC.",0,'ORÇ.GLOBAL P CAIXA'!M271)</f>
        <v>0</v>
      </c>
      <c r="C271" s="161" t="n">
        <f aca="false">IF('ORÇ.GLOBAL P CAIXA'!K271="EXEC.",0,'ORÇ.GLOBAL P CAIXA'!O271)</f>
        <v>0</v>
      </c>
      <c r="D271" s="162" t="n">
        <f aca="false">IF('ORÇ.GLOBAL P CAIXA'!K271="EXEC.",0,'ORÇ.GLOBAL P CAIXA'!P271)</f>
        <v>0</v>
      </c>
      <c r="E271" s="163" t="n">
        <f aca="false">IF('ORÇ.GLOBAL P CAIXA'!K271="EXEC.",0,ROUND('ORÇ.GLOBAL P CAIXA'!Q271,2))</f>
        <v>0</v>
      </c>
      <c r="F271" s="163" t="n">
        <f aca="false">IF('ORÇ.GLOBAL P CAIXA'!K271="EXEC.",0,TRUNC((1+(IF(OR(H271=0,H271=""),'BDI REF.'!$K$5,CHOOSE(H271,'BDI REF.'!$K$5,'BDI REF.'!$K$6,'BDI REF.'!$K$7))))*'ORÇ.GLOBAL P CAIXA'!R271,2))</f>
        <v>0</v>
      </c>
      <c r="G271" s="163" t="n">
        <f aca="false">IF('ORÇ.GLOBAL P CAIXA'!K271="EXEC.",0,IF(E271&lt;&gt;0,ROUND(E271*F271,2),IF(R271=0,(SUMIF($S$12:$S$1011,B271,$R$12:$R$1011)),R271)))</f>
        <v>0</v>
      </c>
      <c r="H271" s="509" t="str">
        <f aca="false">IF('ORÇ.GLOBAL P CAIXA'!K271="EXEC.","",IF('ORÇ.GLOBAL P CAIXA'!H271&gt;0,'ORÇ.GLOBAL P CAIXA'!H271,""))</f>
        <v/>
      </c>
      <c r="I271" s="509" t="str">
        <f aca="false">IF('ORÇ.GLOBAL P CAIXA'!K271="EXEC.","",IF('ORÇ.GLOBAL P CAIXA'!I271&gt;0,'ORÇ.GLOBAL P CAIXA'!I271,""))</f>
        <v/>
      </c>
      <c r="J271" s="510" t="str">
        <f aca="false">IF('ORÇ.GLOBAL P CAIXA'!K271="EXEC.","",IF('ORÇ.GLOBAL P CAIXA'!J271&gt;0,'ORÇ.GLOBAL P CAIXA'!J271,""))</f>
        <v/>
      </c>
      <c r="K271" s="115"/>
      <c r="L271" s="168" t="str">
        <f aca="false">IF(B271&gt;0,"ok","ocultar")</f>
        <v>ocultar</v>
      </c>
      <c r="M271" s="511" t="n">
        <f aca="false">ROUND(IF($O271&lt;&gt;0,$O271*(INFORMAÇÕES!$T$113/INFORMAÇÕES!$T$117),0),2)</f>
        <v>0</v>
      </c>
      <c r="N271" s="511" t="n">
        <f aca="false">ROUND(IF($O271&lt;&gt;0,$O271*(INFORMAÇÕES!$T$114/INFORMAÇÕES!$T$117),0),2)</f>
        <v>0</v>
      </c>
      <c r="O271" s="512" t="n">
        <f aca="false">IF(E271=0,G271,0)</f>
        <v>0</v>
      </c>
      <c r="Q271" s="88"/>
      <c r="R271" s="163" t="n">
        <f aca="false">IF(E271&lt;&gt;0,G271,0)</f>
        <v>0</v>
      </c>
      <c r="S271" s="157" t="n">
        <f aca="false">IF(B271=0,S270,IF(ISNONTEXT(B271)=TRUE(),INT(B271),INT(LEFT(B271,FIND(".",B271)-1))))</f>
        <v>3</v>
      </c>
      <c r="T271" s="157" t="str">
        <f aca="false">IF(T272=1,1,IF(B271&lt;&gt;0,1,IF(C271&lt;&gt;0,1,IF(D271&lt;&gt;0,1,IF('ORÇ.GLOBAL REF.'!E271&lt;&gt;0,1,"")))))</f>
        <v/>
      </c>
      <c r="U271" s="157" t="str">
        <f aca="false">IF(S271=0," ",IF(S271&lt;&gt;S270,S271," "))</f>
        <v> </v>
      </c>
      <c r="V271" s="180"/>
    </row>
    <row r="272" s="174" customFormat="true" ht="14.25" hidden="false" customHeight="false" outlineLevel="0" collapsed="false">
      <c r="A272" s="159" t="n">
        <v>261</v>
      </c>
      <c r="B272" s="160" t="n">
        <f aca="false">IF('ORÇ.GLOBAL P CAIXA'!K272="EXEC.",0,'ORÇ.GLOBAL P CAIXA'!M272)</f>
        <v>0</v>
      </c>
      <c r="C272" s="161" t="n">
        <f aca="false">IF('ORÇ.GLOBAL P CAIXA'!K272="EXEC.",0,'ORÇ.GLOBAL P CAIXA'!O272)</f>
        <v>0</v>
      </c>
      <c r="D272" s="162" t="n">
        <f aca="false">IF('ORÇ.GLOBAL P CAIXA'!K272="EXEC.",0,'ORÇ.GLOBAL P CAIXA'!P272)</f>
        <v>0</v>
      </c>
      <c r="E272" s="163" t="n">
        <f aca="false">IF('ORÇ.GLOBAL P CAIXA'!K272="EXEC.",0,ROUND('ORÇ.GLOBAL P CAIXA'!Q272,2))</f>
        <v>0</v>
      </c>
      <c r="F272" s="163" t="n">
        <f aca="false">IF('ORÇ.GLOBAL P CAIXA'!K272="EXEC.",0,TRUNC((1+(IF(OR(H272=0,H272=""),'BDI REF.'!$K$5,CHOOSE(H272,'BDI REF.'!$K$5,'BDI REF.'!$K$6,'BDI REF.'!$K$7))))*'ORÇ.GLOBAL P CAIXA'!R272,2))</f>
        <v>0</v>
      </c>
      <c r="G272" s="163" t="n">
        <f aca="false">IF('ORÇ.GLOBAL P CAIXA'!K272="EXEC.",0,IF(E272&lt;&gt;0,ROUND(E272*F272,2),IF(R272=0,(SUMIF($S$12:$S$1011,B272,$R$12:$R$1011)),R272)))</f>
        <v>0</v>
      </c>
      <c r="H272" s="509" t="str">
        <f aca="false">IF('ORÇ.GLOBAL P CAIXA'!K272="EXEC.","",IF('ORÇ.GLOBAL P CAIXA'!H272&gt;0,'ORÇ.GLOBAL P CAIXA'!H272,""))</f>
        <v/>
      </c>
      <c r="I272" s="509" t="str">
        <f aca="false">IF('ORÇ.GLOBAL P CAIXA'!K272="EXEC.","",IF('ORÇ.GLOBAL P CAIXA'!I272&gt;0,'ORÇ.GLOBAL P CAIXA'!I272,""))</f>
        <v/>
      </c>
      <c r="J272" s="510" t="str">
        <f aca="false">IF('ORÇ.GLOBAL P CAIXA'!K272="EXEC.","",IF('ORÇ.GLOBAL P CAIXA'!J272&gt;0,'ORÇ.GLOBAL P CAIXA'!J272,""))</f>
        <v/>
      </c>
      <c r="K272" s="115"/>
      <c r="L272" s="168" t="str">
        <f aca="false">IF(B272&gt;0,"ok","ocultar")</f>
        <v>ocultar</v>
      </c>
      <c r="M272" s="511" t="n">
        <f aca="false">ROUND(IF($O272&lt;&gt;0,$O272*(INFORMAÇÕES!$T$113/INFORMAÇÕES!$T$117),0),2)</f>
        <v>0</v>
      </c>
      <c r="N272" s="511" t="n">
        <f aca="false">ROUND(IF($O272&lt;&gt;0,$O272*(INFORMAÇÕES!$T$114/INFORMAÇÕES!$T$117),0),2)</f>
        <v>0</v>
      </c>
      <c r="O272" s="512" t="n">
        <f aca="false">IF(E272=0,G272,0)</f>
        <v>0</v>
      </c>
      <c r="Q272" s="88"/>
      <c r="R272" s="163" t="n">
        <f aca="false">IF(E272&lt;&gt;0,G272,0)</f>
        <v>0</v>
      </c>
      <c r="S272" s="157" t="n">
        <f aca="false">IF(B272=0,S271,IF(ISNONTEXT(B272)=TRUE(),INT(B272),INT(LEFT(B272,FIND(".",B272)-1))))</f>
        <v>3</v>
      </c>
      <c r="T272" s="157" t="str">
        <f aca="false">IF(T273=1,1,IF(B272&lt;&gt;0,1,IF(C272&lt;&gt;0,1,IF(D272&lt;&gt;0,1,IF('ORÇ.GLOBAL REF.'!E272&lt;&gt;0,1,"")))))</f>
        <v/>
      </c>
      <c r="U272" s="157" t="str">
        <f aca="false">IF(S272=0," ",IF(S272&lt;&gt;S271,S272," "))</f>
        <v> </v>
      </c>
      <c r="V272" s="180"/>
    </row>
    <row r="273" s="174" customFormat="true" ht="14.25" hidden="false" customHeight="false" outlineLevel="0" collapsed="false">
      <c r="A273" s="159" t="n">
        <v>262</v>
      </c>
      <c r="B273" s="160" t="n">
        <f aca="false">IF('ORÇ.GLOBAL P CAIXA'!K273="EXEC.",0,'ORÇ.GLOBAL P CAIXA'!M273)</f>
        <v>0</v>
      </c>
      <c r="C273" s="161" t="n">
        <f aca="false">IF('ORÇ.GLOBAL P CAIXA'!K273="EXEC.",0,'ORÇ.GLOBAL P CAIXA'!O273)</f>
        <v>0</v>
      </c>
      <c r="D273" s="162" t="n">
        <f aca="false">IF('ORÇ.GLOBAL P CAIXA'!K273="EXEC.",0,'ORÇ.GLOBAL P CAIXA'!P273)</f>
        <v>0</v>
      </c>
      <c r="E273" s="163" t="n">
        <f aca="false">IF('ORÇ.GLOBAL P CAIXA'!K273="EXEC.",0,ROUND('ORÇ.GLOBAL P CAIXA'!Q273,2))</f>
        <v>0</v>
      </c>
      <c r="F273" s="163" t="n">
        <f aca="false">IF('ORÇ.GLOBAL P CAIXA'!K273="EXEC.",0,TRUNC((1+(IF(OR(H273=0,H273=""),'BDI REF.'!$K$5,CHOOSE(H273,'BDI REF.'!$K$5,'BDI REF.'!$K$6,'BDI REF.'!$K$7))))*'ORÇ.GLOBAL P CAIXA'!R273,2))</f>
        <v>0</v>
      </c>
      <c r="G273" s="163" t="n">
        <f aca="false">IF('ORÇ.GLOBAL P CAIXA'!K273="EXEC.",0,IF(E273&lt;&gt;0,ROUND(E273*F273,2),IF(R273=0,(SUMIF($S$12:$S$1011,B273,$R$12:$R$1011)),R273)))</f>
        <v>0</v>
      </c>
      <c r="H273" s="509" t="str">
        <f aca="false">IF('ORÇ.GLOBAL P CAIXA'!K273="EXEC.","",IF('ORÇ.GLOBAL P CAIXA'!H273&gt;0,'ORÇ.GLOBAL P CAIXA'!H273,""))</f>
        <v/>
      </c>
      <c r="I273" s="509" t="str">
        <f aca="false">IF('ORÇ.GLOBAL P CAIXA'!K273="EXEC.","",IF('ORÇ.GLOBAL P CAIXA'!I273&gt;0,'ORÇ.GLOBAL P CAIXA'!I273,""))</f>
        <v/>
      </c>
      <c r="J273" s="510" t="str">
        <f aca="false">IF('ORÇ.GLOBAL P CAIXA'!K273="EXEC.","",IF('ORÇ.GLOBAL P CAIXA'!J273&gt;0,'ORÇ.GLOBAL P CAIXA'!J273,""))</f>
        <v/>
      </c>
      <c r="K273" s="115"/>
      <c r="L273" s="168" t="str">
        <f aca="false">IF(B273&gt;0,"ok","ocultar")</f>
        <v>ocultar</v>
      </c>
      <c r="M273" s="511" t="n">
        <f aca="false">ROUND(IF($O273&lt;&gt;0,$O273*(INFORMAÇÕES!$T$113/INFORMAÇÕES!$T$117),0),2)</f>
        <v>0</v>
      </c>
      <c r="N273" s="511" t="n">
        <f aca="false">ROUND(IF($O273&lt;&gt;0,$O273*(INFORMAÇÕES!$T$114/INFORMAÇÕES!$T$117),0),2)</f>
        <v>0</v>
      </c>
      <c r="O273" s="512" t="n">
        <f aca="false">IF(E273=0,G273,0)</f>
        <v>0</v>
      </c>
      <c r="Q273" s="88"/>
      <c r="R273" s="163" t="n">
        <f aca="false">IF(E273&lt;&gt;0,G273,0)</f>
        <v>0</v>
      </c>
      <c r="S273" s="157" t="n">
        <f aca="false">IF(B273=0,S272,IF(ISNONTEXT(B273)=TRUE(),INT(B273),INT(LEFT(B273,FIND(".",B273)-1))))</f>
        <v>3</v>
      </c>
      <c r="T273" s="157" t="str">
        <f aca="false">IF(T274=1,1,IF(B273&lt;&gt;0,1,IF(C273&lt;&gt;0,1,IF(D273&lt;&gt;0,1,IF('ORÇ.GLOBAL REF.'!E273&lt;&gt;0,1,"")))))</f>
        <v/>
      </c>
      <c r="U273" s="157" t="str">
        <f aca="false">IF(S273=0," ",IF(S273&lt;&gt;S272,S273," "))</f>
        <v> </v>
      </c>
      <c r="V273" s="180"/>
    </row>
    <row r="274" s="174" customFormat="true" ht="14.25" hidden="false" customHeight="false" outlineLevel="0" collapsed="false">
      <c r="A274" s="159" t="n">
        <v>263</v>
      </c>
      <c r="B274" s="160" t="n">
        <f aca="false">IF('ORÇ.GLOBAL P CAIXA'!K274="EXEC.",0,'ORÇ.GLOBAL P CAIXA'!M274)</f>
        <v>0</v>
      </c>
      <c r="C274" s="161" t="n">
        <f aca="false">IF('ORÇ.GLOBAL P CAIXA'!K274="EXEC.",0,'ORÇ.GLOBAL P CAIXA'!O274)</f>
        <v>0</v>
      </c>
      <c r="D274" s="162" t="n">
        <f aca="false">IF('ORÇ.GLOBAL P CAIXA'!K274="EXEC.",0,'ORÇ.GLOBAL P CAIXA'!P274)</f>
        <v>0</v>
      </c>
      <c r="E274" s="163" t="n">
        <f aca="false">IF('ORÇ.GLOBAL P CAIXA'!K274="EXEC.",0,ROUND('ORÇ.GLOBAL P CAIXA'!Q274,2))</f>
        <v>0</v>
      </c>
      <c r="F274" s="163" t="n">
        <f aca="false">IF('ORÇ.GLOBAL P CAIXA'!K274="EXEC.",0,TRUNC((1+(IF(OR(H274=0,H274=""),'BDI REF.'!$K$5,CHOOSE(H274,'BDI REF.'!$K$5,'BDI REF.'!$K$6,'BDI REF.'!$K$7))))*'ORÇ.GLOBAL P CAIXA'!R274,2))</f>
        <v>0</v>
      </c>
      <c r="G274" s="163" t="n">
        <f aca="false">IF('ORÇ.GLOBAL P CAIXA'!K274="EXEC.",0,IF(E274&lt;&gt;0,ROUND(E274*F274,2),IF(R274=0,(SUMIF($S$12:$S$1011,B274,$R$12:$R$1011)),R274)))</f>
        <v>0</v>
      </c>
      <c r="H274" s="509" t="str">
        <f aca="false">IF('ORÇ.GLOBAL P CAIXA'!K274="EXEC.","",IF('ORÇ.GLOBAL P CAIXA'!H274&gt;0,'ORÇ.GLOBAL P CAIXA'!H274,""))</f>
        <v/>
      </c>
      <c r="I274" s="509" t="str">
        <f aca="false">IF('ORÇ.GLOBAL P CAIXA'!K274="EXEC.","",IF('ORÇ.GLOBAL P CAIXA'!I274&gt;0,'ORÇ.GLOBAL P CAIXA'!I274,""))</f>
        <v/>
      </c>
      <c r="J274" s="510" t="str">
        <f aca="false">IF('ORÇ.GLOBAL P CAIXA'!K274="EXEC.","",IF('ORÇ.GLOBAL P CAIXA'!J274&gt;0,'ORÇ.GLOBAL P CAIXA'!J274,""))</f>
        <v/>
      </c>
      <c r="K274" s="115"/>
      <c r="L274" s="168" t="str">
        <f aca="false">IF(B274&gt;0,"ok","ocultar")</f>
        <v>ocultar</v>
      </c>
      <c r="M274" s="511" t="n">
        <f aca="false">ROUND(IF($O274&lt;&gt;0,$O274*(INFORMAÇÕES!$T$113/INFORMAÇÕES!$T$117),0),2)</f>
        <v>0</v>
      </c>
      <c r="N274" s="511" t="n">
        <f aca="false">ROUND(IF($O274&lt;&gt;0,$O274*(INFORMAÇÕES!$T$114/INFORMAÇÕES!$T$117),0),2)</f>
        <v>0</v>
      </c>
      <c r="O274" s="512" t="n">
        <f aca="false">IF(E274=0,G274,0)</f>
        <v>0</v>
      </c>
      <c r="Q274" s="88"/>
      <c r="R274" s="163" t="n">
        <f aca="false">IF(E274&lt;&gt;0,G274,0)</f>
        <v>0</v>
      </c>
      <c r="S274" s="157" t="n">
        <f aca="false">IF(B274=0,S273,IF(ISNONTEXT(B274)=TRUE(),INT(B274),INT(LEFT(B274,FIND(".",B274)-1))))</f>
        <v>3</v>
      </c>
      <c r="T274" s="157" t="str">
        <f aca="false">IF(T275=1,1,IF(B274&lt;&gt;0,1,IF(C274&lt;&gt;0,1,IF(D274&lt;&gt;0,1,IF('ORÇ.GLOBAL REF.'!E274&lt;&gt;0,1,"")))))</f>
        <v/>
      </c>
      <c r="U274" s="157" t="str">
        <f aca="false">IF(S274=0," ",IF(S274&lt;&gt;S273,S274," "))</f>
        <v> </v>
      </c>
      <c r="V274" s="180"/>
    </row>
    <row r="275" s="174" customFormat="true" ht="14.25" hidden="false" customHeight="false" outlineLevel="0" collapsed="false">
      <c r="A275" s="159" t="n">
        <v>264</v>
      </c>
      <c r="B275" s="160" t="n">
        <f aca="false">IF('ORÇ.GLOBAL P CAIXA'!K275="EXEC.",0,'ORÇ.GLOBAL P CAIXA'!M275)</f>
        <v>0</v>
      </c>
      <c r="C275" s="161" t="n">
        <f aca="false">IF('ORÇ.GLOBAL P CAIXA'!K275="EXEC.",0,'ORÇ.GLOBAL P CAIXA'!O275)</f>
        <v>0</v>
      </c>
      <c r="D275" s="162" t="n">
        <f aca="false">IF('ORÇ.GLOBAL P CAIXA'!K275="EXEC.",0,'ORÇ.GLOBAL P CAIXA'!P275)</f>
        <v>0</v>
      </c>
      <c r="E275" s="163" t="n">
        <f aca="false">IF('ORÇ.GLOBAL P CAIXA'!K275="EXEC.",0,ROUND('ORÇ.GLOBAL P CAIXA'!Q275,2))</f>
        <v>0</v>
      </c>
      <c r="F275" s="163" t="n">
        <f aca="false">IF('ORÇ.GLOBAL P CAIXA'!K275="EXEC.",0,TRUNC((1+(IF(OR(H275=0,H275=""),'BDI REF.'!$K$5,CHOOSE(H275,'BDI REF.'!$K$5,'BDI REF.'!$K$6,'BDI REF.'!$K$7))))*'ORÇ.GLOBAL P CAIXA'!R275,2))</f>
        <v>0</v>
      </c>
      <c r="G275" s="163" t="n">
        <f aca="false">IF('ORÇ.GLOBAL P CAIXA'!K275="EXEC.",0,IF(E275&lt;&gt;0,ROUND(E275*F275,2),IF(R275=0,(SUMIF($S$12:$S$1011,B275,$R$12:$R$1011)),R275)))</f>
        <v>0</v>
      </c>
      <c r="H275" s="509" t="str">
        <f aca="false">IF('ORÇ.GLOBAL P CAIXA'!K275="EXEC.","",IF('ORÇ.GLOBAL P CAIXA'!H275&gt;0,'ORÇ.GLOBAL P CAIXA'!H275,""))</f>
        <v/>
      </c>
      <c r="I275" s="509" t="str">
        <f aca="false">IF('ORÇ.GLOBAL P CAIXA'!K275="EXEC.","",IF('ORÇ.GLOBAL P CAIXA'!I275&gt;0,'ORÇ.GLOBAL P CAIXA'!I275,""))</f>
        <v/>
      </c>
      <c r="J275" s="510" t="str">
        <f aca="false">IF('ORÇ.GLOBAL P CAIXA'!K275="EXEC.","",IF('ORÇ.GLOBAL P CAIXA'!J275&gt;0,'ORÇ.GLOBAL P CAIXA'!J275,""))</f>
        <v/>
      </c>
      <c r="K275" s="115"/>
      <c r="L275" s="168" t="str">
        <f aca="false">IF(B275&gt;0,"ok","ocultar")</f>
        <v>ocultar</v>
      </c>
      <c r="M275" s="511" t="n">
        <f aca="false">ROUND(IF($O275&lt;&gt;0,$O275*(INFORMAÇÕES!$T$113/INFORMAÇÕES!$T$117),0),2)</f>
        <v>0</v>
      </c>
      <c r="N275" s="511" t="n">
        <f aca="false">ROUND(IF($O275&lt;&gt;0,$O275*(INFORMAÇÕES!$T$114/INFORMAÇÕES!$T$117),0),2)</f>
        <v>0</v>
      </c>
      <c r="O275" s="512" t="n">
        <f aca="false">IF(E275=0,G275,0)</f>
        <v>0</v>
      </c>
      <c r="Q275" s="88"/>
      <c r="R275" s="163" t="n">
        <f aca="false">IF(E275&lt;&gt;0,G275,0)</f>
        <v>0</v>
      </c>
      <c r="S275" s="157" t="n">
        <f aca="false">IF(B275=0,S274,IF(ISNONTEXT(B275)=TRUE(),INT(B275),INT(LEFT(B275,FIND(".",B275)-1))))</f>
        <v>3</v>
      </c>
      <c r="T275" s="157" t="str">
        <f aca="false">IF(T276=1,1,IF(B275&lt;&gt;0,1,IF(C275&lt;&gt;0,1,IF(D275&lt;&gt;0,1,IF('ORÇ.GLOBAL REF.'!E275&lt;&gt;0,1,"")))))</f>
        <v/>
      </c>
      <c r="U275" s="157" t="str">
        <f aca="false">IF(S275=0," ",IF(S275&lt;&gt;S274,S275," "))</f>
        <v> </v>
      </c>
      <c r="V275" s="180"/>
    </row>
    <row r="276" s="174" customFormat="true" ht="14.25" hidden="false" customHeight="false" outlineLevel="0" collapsed="false">
      <c r="A276" s="159" t="n">
        <v>265</v>
      </c>
      <c r="B276" s="160" t="n">
        <f aca="false">IF('ORÇ.GLOBAL P CAIXA'!K276="EXEC.",0,'ORÇ.GLOBAL P CAIXA'!M276)</f>
        <v>0</v>
      </c>
      <c r="C276" s="161" t="n">
        <f aca="false">IF('ORÇ.GLOBAL P CAIXA'!K276="EXEC.",0,'ORÇ.GLOBAL P CAIXA'!O276)</f>
        <v>0</v>
      </c>
      <c r="D276" s="162" t="n">
        <f aca="false">IF('ORÇ.GLOBAL P CAIXA'!K276="EXEC.",0,'ORÇ.GLOBAL P CAIXA'!P276)</f>
        <v>0</v>
      </c>
      <c r="E276" s="163" t="n">
        <f aca="false">IF('ORÇ.GLOBAL P CAIXA'!K276="EXEC.",0,ROUND('ORÇ.GLOBAL P CAIXA'!Q276,2))</f>
        <v>0</v>
      </c>
      <c r="F276" s="163" t="n">
        <f aca="false">IF('ORÇ.GLOBAL P CAIXA'!K276="EXEC.",0,TRUNC((1+(IF(OR(H276=0,H276=""),'BDI REF.'!$K$5,CHOOSE(H276,'BDI REF.'!$K$5,'BDI REF.'!$K$6,'BDI REF.'!$K$7))))*'ORÇ.GLOBAL P CAIXA'!R276,2))</f>
        <v>0</v>
      </c>
      <c r="G276" s="163" t="n">
        <f aca="false">IF('ORÇ.GLOBAL P CAIXA'!K276="EXEC.",0,IF(E276&lt;&gt;0,ROUND(E276*F276,2),IF(R276=0,(SUMIF($S$12:$S$1011,B276,$R$12:$R$1011)),R276)))</f>
        <v>0</v>
      </c>
      <c r="H276" s="509" t="str">
        <f aca="false">IF('ORÇ.GLOBAL P CAIXA'!K276="EXEC.","",IF('ORÇ.GLOBAL P CAIXA'!H276&gt;0,'ORÇ.GLOBAL P CAIXA'!H276,""))</f>
        <v/>
      </c>
      <c r="I276" s="509" t="str">
        <f aca="false">IF('ORÇ.GLOBAL P CAIXA'!K276="EXEC.","",IF('ORÇ.GLOBAL P CAIXA'!I276&gt;0,'ORÇ.GLOBAL P CAIXA'!I276,""))</f>
        <v/>
      </c>
      <c r="J276" s="510" t="str">
        <f aca="false">IF('ORÇ.GLOBAL P CAIXA'!K276="EXEC.","",IF('ORÇ.GLOBAL P CAIXA'!J276&gt;0,'ORÇ.GLOBAL P CAIXA'!J276,""))</f>
        <v/>
      </c>
      <c r="K276" s="115"/>
      <c r="L276" s="168" t="str">
        <f aca="false">IF(B276&gt;0,"ok","ocultar")</f>
        <v>ocultar</v>
      </c>
      <c r="M276" s="511" t="n">
        <f aca="false">ROUND(IF($O276&lt;&gt;0,$O276*(INFORMAÇÕES!$T$113/INFORMAÇÕES!$T$117),0),2)</f>
        <v>0</v>
      </c>
      <c r="N276" s="511" t="n">
        <f aca="false">ROUND(IF($O276&lt;&gt;0,$O276*(INFORMAÇÕES!$T$114/INFORMAÇÕES!$T$117),0),2)</f>
        <v>0</v>
      </c>
      <c r="O276" s="512" t="n">
        <f aca="false">IF(E276=0,G276,0)</f>
        <v>0</v>
      </c>
      <c r="Q276" s="88"/>
      <c r="R276" s="163" t="n">
        <f aca="false">IF(E276&lt;&gt;0,G276,0)</f>
        <v>0</v>
      </c>
      <c r="S276" s="157" t="n">
        <f aca="false">IF(B276=0,S275,IF(ISNONTEXT(B276)=TRUE(),INT(B276),INT(LEFT(B276,FIND(".",B276)-1))))</f>
        <v>3</v>
      </c>
      <c r="T276" s="157" t="str">
        <f aca="false">IF(T277=1,1,IF(B276&lt;&gt;0,1,IF(C276&lt;&gt;0,1,IF(D276&lt;&gt;0,1,IF('ORÇ.GLOBAL REF.'!E276&lt;&gt;0,1,"")))))</f>
        <v/>
      </c>
      <c r="U276" s="157" t="str">
        <f aca="false">IF(S276=0," ",IF(S276&lt;&gt;S275,S276," "))</f>
        <v> </v>
      </c>
      <c r="V276" s="180"/>
    </row>
    <row r="277" s="174" customFormat="true" ht="14.25" hidden="false" customHeight="false" outlineLevel="0" collapsed="false">
      <c r="A277" s="159" t="n">
        <v>266</v>
      </c>
      <c r="B277" s="160" t="n">
        <f aca="false">IF('ORÇ.GLOBAL P CAIXA'!K277="EXEC.",0,'ORÇ.GLOBAL P CAIXA'!M277)</f>
        <v>0</v>
      </c>
      <c r="C277" s="161" t="n">
        <f aca="false">IF('ORÇ.GLOBAL P CAIXA'!K277="EXEC.",0,'ORÇ.GLOBAL P CAIXA'!O277)</f>
        <v>0</v>
      </c>
      <c r="D277" s="162" t="n">
        <f aca="false">IF('ORÇ.GLOBAL P CAIXA'!K277="EXEC.",0,'ORÇ.GLOBAL P CAIXA'!P277)</f>
        <v>0</v>
      </c>
      <c r="E277" s="163" t="n">
        <f aca="false">IF('ORÇ.GLOBAL P CAIXA'!K277="EXEC.",0,ROUND('ORÇ.GLOBAL P CAIXA'!Q277,2))</f>
        <v>0</v>
      </c>
      <c r="F277" s="163" t="n">
        <f aca="false">IF('ORÇ.GLOBAL P CAIXA'!K277="EXEC.",0,TRUNC((1+(IF(OR(H277=0,H277=""),'BDI REF.'!$K$5,CHOOSE(H277,'BDI REF.'!$K$5,'BDI REF.'!$K$6,'BDI REF.'!$K$7))))*'ORÇ.GLOBAL P CAIXA'!R277,2))</f>
        <v>0</v>
      </c>
      <c r="G277" s="163" t="n">
        <f aca="false">IF('ORÇ.GLOBAL P CAIXA'!K277="EXEC.",0,IF(E277&lt;&gt;0,ROUND(E277*F277,2),IF(R277=0,(SUMIF($S$12:$S$1011,B277,$R$12:$R$1011)),R277)))</f>
        <v>0</v>
      </c>
      <c r="H277" s="509" t="str">
        <f aca="false">IF('ORÇ.GLOBAL P CAIXA'!K277="EXEC.","",IF('ORÇ.GLOBAL P CAIXA'!H277&gt;0,'ORÇ.GLOBAL P CAIXA'!H277,""))</f>
        <v/>
      </c>
      <c r="I277" s="509" t="str">
        <f aca="false">IF('ORÇ.GLOBAL P CAIXA'!K277="EXEC.","",IF('ORÇ.GLOBAL P CAIXA'!I277&gt;0,'ORÇ.GLOBAL P CAIXA'!I277,""))</f>
        <v/>
      </c>
      <c r="J277" s="510" t="str">
        <f aca="false">IF('ORÇ.GLOBAL P CAIXA'!K277="EXEC.","",IF('ORÇ.GLOBAL P CAIXA'!J277&gt;0,'ORÇ.GLOBAL P CAIXA'!J277,""))</f>
        <v/>
      </c>
      <c r="K277" s="115"/>
      <c r="L277" s="168" t="str">
        <f aca="false">IF(B277&gt;0,"ok","ocultar")</f>
        <v>ocultar</v>
      </c>
      <c r="M277" s="511" t="n">
        <f aca="false">ROUND(IF($O277&lt;&gt;0,$O277*(INFORMAÇÕES!$T$113/INFORMAÇÕES!$T$117),0),2)</f>
        <v>0</v>
      </c>
      <c r="N277" s="511" t="n">
        <f aca="false">ROUND(IF($O277&lt;&gt;0,$O277*(INFORMAÇÕES!$T$114/INFORMAÇÕES!$T$117),0),2)</f>
        <v>0</v>
      </c>
      <c r="O277" s="512" t="n">
        <f aca="false">IF(E277=0,G277,0)</f>
        <v>0</v>
      </c>
      <c r="Q277" s="88"/>
      <c r="R277" s="163" t="n">
        <f aca="false">IF(E277&lt;&gt;0,G277,0)</f>
        <v>0</v>
      </c>
      <c r="S277" s="157" t="n">
        <f aca="false">IF(B277=0,S276,IF(ISNONTEXT(B277)=TRUE(),INT(B277),INT(LEFT(B277,FIND(".",B277)-1))))</f>
        <v>3</v>
      </c>
      <c r="T277" s="157" t="str">
        <f aca="false">IF(T278=1,1,IF(B277&lt;&gt;0,1,IF(C277&lt;&gt;0,1,IF(D277&lt;&gt;0,1,IF('ORÇ.GLOBAL REF.'!E277&lt;&gt;0,1,"")))))</f>
        <v/>
      </c>
      <c r="U277" s="157" t="str">
        <f aca="false">IF(S277=0," ",IF(S277&lt;&gt;S276,S277," "))</f>
        <v> </v>
      </c>
      <c r="V277" s="180"/>
    </row>
    <row r="278" s="174" customFormat="true" ht="14.25" hidden="false" customHeight="false" outlineLevel="0" collapsed="false">
      <c r="A278" s="159" t="n">
        <v>267</v>
      </c>
      <c r="B278" s="160" t="n">
        <f aca="false">IF('ORÇ.GLOBAL P CAIXA'!K278="EXEC.",0,'ORÇ.GLOBAL P CAIXA'!M278)</f>
        <v>0</v>
      </c>
      <c r="C278" s="161" t="n">
        <f aca="false">IF('ORÇ.GLOBAL P CAIXA'!K278="EXEC.",0,'ORÇ.GLOBAL P CAIXA'!O278)</f>
        <v>0</v>
      </c>
      <c r="D278" s="162" t="n">
        <f aca="false">IF('ORÇ.GLOBAL P CAIXA'!K278="EXEC.",0,'ORÇ.GLOBAL P CAIXA'!P278)</f>
        <v>0</v>
      </c>
      <c r="E278" s="163" t="n">
        <f aca="false">IF('ORÇ.GLOBAL P CAIXA'!K278="EXEC.",0,ROUND('ORÇ.GLOBAL P CAIXA'!Q278,2))</f>
        <v>0</v>
      </c>
      <c r="F278" s="163" t="n">
        <f aca="false">IF('ORÇ.GLOBAL P CAIXA'!K278="EXEC.",0,TRUNC((1+(IF(OR(H278=0,H278=""),'BDI REF.'!$K$5,CHOOSE(H278,'BDI REF.'!$K$5,'BDI REF.'!$K$6,'BDI REF.'!$K$7))))*'ORÇ.GLOBAL P CAIXA'!R278,2))</f>
        <v>0</v>
      </c>
      <c r="G278" s="163" t="n">
        <f aca="false">IF('ORÇ.GLOBAL P CAIXA'!K278="EXEC.",0,IF(E278&lt;&gt;0,ROUND(E278*F278,2),IF(R278=0,(SUMIF($S$12:$S$1011,B278,$R$12:$R$1011)),R278)))</f>
        <v>0</v>
      </c>
      <c r="H278" s="509" t="str">
        <f aca="false">IF('ORÇ.GLOBAL P CAIXA'!K278="EXEC.","",IF('ORÇ.GLOBAL P CAIXA'!H278&gt;0,'ORÇ.GLOBAL P CAIXA'!H278,""))</f>
        <v/>
      </c>
      <c r="I278" s="509" t="str">
        <f aca="false">IF('ORÇ.GLOBAL P CAIXA'!K278="EXEC.","",IF('ORÇ.GLOBAL P CAIXA'!I278&gt;0,'ORÇ.GLOBAL P CAIXA'!I278,""))</f>
        <v/>
      </c>
      <c r="J278" s="510" t="str">
        <f aca="false">IF('ORÇ.GLOBAL P CAIXA'!K278="EXEC.","",IF('ORÇ.GLOBAL P CAIXA'!J278&gt;0,'ORÇ.GLOBAL P CAIXA'!J278,""))</f>
        <v/>
      </c>
      <c r="K278" s="115"/>
      <c r="L278" s="168" t="str">
        <f aca="false">IF(B278&gt;0,"ok","ocultar")</f>
        <v>ocultar</v>
      </c>
      <c r="M278" s="511" t="n">
        <f aca="false">ROUND(IF($O278&lt;&gt;0,$O278*(INFORMAÇÕES!$T$113/INFORMAÇÕES!$T$117),0),2)</f>
        <v>0</v>
      </c>
      <c r="N278" s="511" t="n">
        <f aca="false">ROUND(IF($O278&lt;&gt;0,$O278*(INFORMAÇÕES!$T$114/INFORMAÇÕES!$T$117),0),2)</f>
        <v>0</v>
      </c>
      <c r="O278" s="512" t="n">
        <f aca="false">IF(E278=0,G278,0)</f>
        <v>0</v>
      </c>
      <c r="Q278" s="88"/>
      <c r="R278" s="163" t="n">
        <f aca="false">IF(E278&lt;&gt;0,G278,0)</f>
        <v>0</v>
      </c>
      <c r="S278" s="157" t="n">
        <f aca="false">IF(B278=0,S277,IF(ISNONTEXT(B278)=TRUE(),INT(B278),INT(LEFT(B278,FIND(".",B278)-1))))</f>
        <v>3</v>
      </c>
      <c r="T278" s="157" t="str">
        <f aca="false">IF(T279=1,1,IF(B278&lt;&gt;0,1,IF(C278&lt;&gt;0,1,IF(D278&lt;&gt;0,1,IF('ORÇ.GLOBAL REF.'!E278&lt;&gt;0,1,"")))))</f>
        <v/>
      </c>
      <c r="U278" s="157" t="str">
        <f aca="false">IF(S278=0," ",IF(S278&lt;&gt;S277,S278," "))</f>
        <v> </v>
      </c>
      <c r="V278" s="180"/>
    </row>
    <row r="279" s="174" customFormat="true" ht="14.25" hidden="false" customHeight="false" outlineLevel="0" collapsed="false">
      <c r="A279" s="159" t="n">
        <v>268</v>
      </c>
      <c r="B279" s="160" t="n">
        <f aca="false">IF('ORÇ.GLOBAL P CAIXA'!K279="EXEC.",0,'ORÇ.GLOBAL P CAIXA'!M279)</f>
        <v>0</v>
      </c>
      <c r="C279" s="161" t="n">
        <f aca="false">IF('ORÇ.GLOBAL P CAIXA'!K279="EXEC.",0,'ORÇ.GLOBAL P CAIXA'!O279)</f>
        <v>0</v>
      </c>
      <c r="D279" s="162" t="n">
        <f aca="false">IF('ORÇ.GLOBAL P CAIXA'!K279="EXEC.",0,'ORÇ.GLOBAL P CAIXA'!P279)</f>
        <v>0</v>
      </c>
      <c r="E279" s="163" t="n">
        <f aca="false">IF('ORÇ.GLOBAL P CAIXA'!K279="EXEC.",0,ROUND('ORÇ.GLOBAL P CAIXA'!Q279,2))</f>
        <v>0</v>
      </c>
      <c r="F279" s="163" t="n">
        <f aca="false">IF('ORÇ.GLOBAL P CAIXA'!K279="EXEC.",0,TRUNC((1+(IF(OR(H279=0,H279=""),'BDI REF.'!$K$5,CHOOSE(H279,'BDI REF.'!$K$5,'BDI REF.'!$K$6,'BDI REF.'!$K$7))))*'ORÇ.GLOBAL P CAIXA'!R279,2))</f>
        <v>0</v>
      </c>
      <c r="G279" s="163" t="n">
        <f aca="false">IF('ORÇ.GLOBAL P CAIXA'!K279="EXEC.",0,IF(E279&lt;&gt;0,ROUND(E279*F279,2),IF(R279=0,(SUMIF($S$12:$S$1011,B279,$R$12:$R$1011)),R279)))</f>
        <v>0</v>
      </c>
      <c r="H279" s="509" t="str">
        <f aca="false">IF('ORÇ.GLOBAL P CAIXA'!K279="EXEC.","",IF('ORÇ.GLOBAL P CAIXA'!H279&gt;0,'ORÇ.GLOBAL P CAIXA'!H279,""))</f>
        <v/>
      </c>
      <c r="I279" s="509" t="str">
        <f aca="false">IF('ORÇ.GLOBAL P CAIXA'!K279="EXEC.","",IF('ORÇ.GLOBAL P CAIXA'!I279&gt;0,'ORÇ.GLOBAL P CAIXA'!I279,""))</f>
        <v/>
      </c>
      <c r="J279" s="510" t="str">
        <f aca="false">IF('ORÇ.GLOBAL P CAIXA'!K279="EXEC.","",IF('ORÇ.GLOBAL P CAIXA'!J279&gt;0,'ORÇ.GLOBAL P CAIXA'!J279,""))</f>
        <v/>
      </c>
      <c r="K279" s="115"/>
      <c r="L279" s="168" t="str">
        <f aca="false">IF(B279&gt;0,"ok","ocultar")</f>
        <v>ocultar</v>
      </c>
      <c r="M279" s="511" t="n">
        <f aca="false">ROUND(IF($O279&lt;&gt;0,$O279*(INFORMAÇÕES!$T$113/INFORMAÇÕES!$T$117),0),2)</f>
        <v>0</v>
      </c>
      <c r="N279" s="511" t="n">
        <f aca="false">ROUND(IF($O279&lt;&gt;0,$O279*(INFORMAÇÕES!$T$114/INFORMAÇÕES!$T$117),0),2)</f>
        <v>0</v>
      </c>
      <c r="O279" s="512" t="n">
        <f aca="false">IF(E279=0,G279,0)</f>
        <v>0</v>
      </c>
      <c r="Q279" s="88"/>
      <c r="R279" s="163" t="n">
        <f aca="false">IF(E279&lt;&gt;0,G279,0)</f>
        <v>0</v>
      </c>
      <c r="S279" s="157" t="n">
        <f aca="false">IF(B279=0,S278,IF(ISNONTEXT(B279)=TRUE(),INT(B279),INT(LEFT(B279,FIND(".",B279)-1))))</f>
        <v>3</v>
      </c>
      <c r="T279" s="157" t="str">
        <f aca="false">IF(T280=1,1,IF(B279&lt;&gt;0,1,IF(C279&lt;&gt;0,1,IF(D279&lt;&gt;0,1,IF('ORÇ.GLOBAL REF.'!E279&lt;&gt;0,1,"")))))</f>
        <v/>
      </c>
      <c r="U279" s="157" t="str">
        <f aca="false">IF(S279=0," ",IF(S279&lt;&gt;S278,S279," "))</f>
        <v> </v>
      </c>
      <c r="V279" s="180"/>
    </row>
    <row r="280" s="174" customFormat="true" ht="14.25" hidden="false" customHeight="false" outlineLevel="0" collapsed="false">
      <c r="A280" s="159" t="n">
        <v>269</v>
      </c>
      <c r="B280" s="160" t="n">
        <f aca="false">IF('ORÇ.GLOBAL P CAIXA'!K280="EXEC.",0,'ORÇ.GLOBAL P CAIXA'!M280)</f>
        <v>0</v>
      </c>
      <c r="C280" s="161" t="n">
        <f aca="false">IF('ORÇ.GLOBAL P CAIXA'!K280="EXEC.",0,'ORÇ.GLOBAL P CAIXA'!O280)</f>
        <v>0</v>
      </c>
      <c r="D280" s="162" t="n">
        <f aca="false">IF('ORÇ.GLOBAL P CAIXA'!K280="EXEC.",0,'ORÇ.GLOBAL P CAIXA'!P280)</f>
        <v>0</v>
      </c>
      <c r="E280" s="163" t="n">
        <f aca="false">IF('ORÇ.GLOBAL P CAIXA'!K280="EXEC.",0,ROUND('ORÇ.GLOBAL P CAIXA'!Q280,2))</f>
        <v>0</v>
      </c>
      <c r="F280" s="163" t="n">
        <f aca="false">IF('ORÇ.GLOBAL P CAIXA'!K280="EXEC.",0,TRUNC((1+(IF(OR(H280=0,H280=""),'BDI REF.'!$K$5,CHOOSE(H280,'BDI REF.'!$K$5,'BDI REF.'!$K$6,'BDI REF.'!$K$7))))*'ORÇ.GLOBAL P CAIXA'!R280,2))</f>
        <v>0</v>
      </c>
      <c r="G280" s="163" t="n">
        <f aca="false">IF('ORÇ.GLOBAL P CAIXA'!K280="EXEC.",0,IF(E280&lt;&gt;0,ROUND(E280*F280,2),IF(R280=0,(SUMIF($S$12:$S$1011,B280,$R$12:$R$1011)),R280)))</f>
        <v>0</v>
      </c>
      <c r="H280" s="509" t="str">
        <f aca="false">IF('ORÇ.GLOBAL P CAIXA'!K280="EXEC.","",IF('ORÇ.GLOBAL P CAIXA'!H280&gt;0,'ORÇ.GLOBAL P CAIXA'!H280,""))</f>
        <v/>
      </c>
      <c r="I280" s="509" t="str">
        <f aca="false">IF('ORÇ.GLOBAL P CAIXA'!K280="EXEC.","",IF('ORÇ.GLOBAL P CAIXA'!I280&gt;0,'ORÇ.GLOBAL P CAIXA'!I280,""))</f>
        <v/>
      </c>
      <c r="J280" s="510" t="str">
        <f aca="false">IF('ORÇ.GLOBAL P CAIXA'!K280="EXEC.","",IF('ORÇ.GLOBAL P CAIXA'!J280&gt;0,'ORÇ.GLOBAL P CAIXA'!J280,""))</f>
        <v/>
      </c>
      <c r="K280" s="115"/>
      <c r="L280" s="168" t="str">
        <f aca="false">IF(B280&gt;0,"ok","ocultar")</f>
        <v>ocultar</v>
      </c>
      <c r="M280" s="511" t="n">
        <f aca="false">ROUND(IF($O280&lt;&gt;0,$O280*(INFORMAÇÕES!$T$113/INFORMAÇÕES!$T$117),0),2)</f>
        <v>0</v>
      </c>
      <c r="N280" s="511" t="n">
        <f aca="false">ROUND(IF($O280&lt;&gt;0,$O280*(INFORMAÇÕES!$T$114/INFORMAÇÕES!$T$117),0),2)</f>
        <v>0</v>
      </c>
      <c r="O280" s="512" t="n">
        <f aca="false">IF(E280=0,G280,0)</f>
        <v>0</v>
      </c>
      <c r="Q280" s="88"/>
      <c r="R280" s="163" t="n">
        <f aca="false">IF(E280&lt;&gt;0,G280,0)</f>
        <v>0</v>
      </c>
      <c r="S280" s="157" t="n">
        <f aca="false">IF(B280=0,S279,IF(ISNONTEXT(B280)=TRUE(),INT(B280),INT(LEFT(B280,FIND(".",B280)-1))))</f>
        <v>3</v>
      </c>
      <c r="T280" s="157" t="str">
        <f aca="false">IF(T281=1,1,IF(B280&lt;&gt;0,1,IF(C280&lt;&gt;0,1,IF(D280&lt;&gt;0,1,IF('ORÇ.GLOBAL REF.'!E280&lt;&gt;0,1,"")))))</f>
        <v/>
      </c>
      <c r="U280" s="157" t="str">
        <f aca="false">IF(S280=0," ",IF(S280&lt;&gt;S279,S280," "))</f>
        <v> </v>
      </c>
      <c r="V280" s="180"/>
    </row>
    <row r="281" s="174" customFormat="true" ht="14.25" hidden="false" customHeight="false" outlineLevel="0" collapsed="false">
      <c r="A281" s="159" t="n">
        <v>270</v>
      </c>
      <c r="B281" s="160" t="n">
        <f aca="false">IF('ORÇ.GLOBAL P CAIXA'!K281="EXEC.",0,'ORÇ.GLOBAL P CAIXA'!M281)</f>
        <v>0</v>
      </c>
      <c r="C281" s="161" t="n">
        <f aca="false">IF('ORÇ.GLOBAL P CAIXA'!K281="EXEC.",0,'ORÇ.GLOBAL P CAIXA'!O281)</f>
        <v>0</v>
      </c>
      <c r="D281" s="162" t="n">
        <f aca="false">IF('ORÇ.GLOBAL P CAIXA'!K281="EXEC.",0,'ORÇ.GLOBAL P CAIXA'!P281)</f>
        <v>0</v>
      </c>
      <c r="E281" s="163" t="n">
        <f aca="false">IF('ORÇ.GLOBAL P CAIXA'!K281="EXEC.",0,ROUND('ORÇ.GLOBAL P CAIXA'!Q281,2))</f>
        <v>0</v>
      </c>
      <c r="F281" s="163" t="n">
        <f aca="false">IF('ORÇ.GLOBAL P CAIXA'!K281="EXEC.",0,TRUNC((1+(IF(OR(H281=0,H281=""),'BDI REF.'!$K$5,CHOOSE(H281,'BDI REF.'!$K$5,'BDI REF.'!$K$6,'BDI REF.'!$K$7))))*'ORÇ.GLOBAL P CAIXA'!R281,2))</f>
        <v>0</v>
      </c>
      <c r="G281" s="163" t="n">
        <f aca="false">IF('ORÇ.GLOBAL P CAIXA'!K281="EXEC.",0,IF(E281&lt;&gt;0,ROUND(E281*F281,2),IF(R281=0,(SUMIF($S$12:$S$1011,B281,$R$12:$R$1011)),R281)))</f>
        <v>0</v>
      </c>
      <c r="H281" s="509" t="str">
        <f aca="false">IF('ORÇ.GLOBAL P CAIXA'!K281="EXEC.","",IF('ORÇ.GLOBAL P CAIXA'!H281&gt;0,'ORÇ.GLOBAL P CAIXA'!H281,""))</f>
        <v/>
      </c>
      <c r="I281" s="509" t="str">
        <f aca="false">IF('ORÇ.GLOBAL P CAIXA'!K281="EXEC.","",IF('ORÇ.GLOBAL P CAIXA'!I281&gt;0,'ORÇ.GLOBAL P CAIXA'!I281,""))</f>
        <v/>
      </c>
      <c r="J281" s="510" t="str">
        <f aca="false">IF('ORÇ.GLOBAL P CAIXA'!K281="EXEC.","",IF('ORÇ.GLOBAL P CAIXA'!J281&gt;0,'ORÇ.GLOBAL P CAIXA'!J281,""))</f>
        <v/>
      </c>
      <c r="K281" s="115"/>
      <c r="L281" s="168" t="str">
        <f aca="false">IF(B281&gt;0,"ok","ocultar")</f>
        <v>ocultar</v>
      </c>
      <c r="M281" s="511" t="n">
        <f aca="false">ROUND(IF($O281&lt;&gt;0,$O281*(INFORMAÇÕES!$T$113/INFORMAÇÕES!$T$117),0),2)</f>
        <v>0</v>
      </c>
      <c r="N281" s="511" t="n">
        <f aca="false">ROUND(IF($O281&lt;&gt;0,$O281*(INFORMAÇÕES!$T$114/INFORMAÇÕES!$T$117),0),2)</f>
        <v>0</v>
      </c>
      <c r="O281" s="512" t="n">
        <f aca="false">IF(E281=0,G281,0)</f>
        <v>0</v>
      </c>
      <c r="Q281" s="88"/>
      <c r="R281" s="163" t="n">
        <f aca="false">IF(E281&lt;&gt;0,G281,0)</f>
        <v>0</v>
      </c>
      <c r="S281" s="157" t="n">
        <f aca="false">IF(B281=0,S280,IF(ISNONTEXT(B281)=TRUE(),INT(B281),INT(LEFT(B281,FIND(".",B281)-1))))</f>
        <v>3</v>
      </c>
      <c r="T281" s="157" t="str">
        <f aca="false">IF(T282=1,1,IF(B281&lt;&gt;0,1,IF(C281&lt;&gt;0,1,IF(D281&lt;&gt;0,1,IF('ORÇ.GLOBAL REF.'!E281&lt;&gt;0,1,"")))))</f>
        <v/>
      </c>
      <c r="U281" s="157" t="str">
        <f aca="false">IF(S281=0," ",IF(S281&lt;&gt;S280,S281," "))</f>
        <v> </v>
      </c>
      <c r="V281" s="180"/>
    </row>
    <row r="282" s="174" customFormat="true" ht="14.25" hidden="false" customHeight="false" outlineLevel="0" collapsed="false">
      <c r="A282" s="159" t="n">
        <v>271</v>
      </c>
      <c r="B282" s="160" t="n">
        <f aca="false">IF('ORÇ.GLOBAL P CAIXA'!K282="EXEC.",0,'ORÇ.GLOBAL P CAIXA'!M282)</f>
        <v>0</v>
      </c>
      <c r="C282" s="161" t="n">
        <f aca="false">IF('ORÇ.GLOBAL P CAIXA'!K282="EXEC.",0,'ORÇ.GLOBAL P CAIXA'!O282)</f>
        <v>0</v>
      </c>
      <c r="D282" s="162" t="n">
        <f aca="false">IF('ORÇ.GLOBAL P CAIXA'!K282="EXEC.",0,'ORÇ.GLOBAL P CAIXA'!P282)</f>
        <v>0</v>
      </c>
      <c r="E282" s="163" t="n">
        <f aca="false">IF('ORÇ.GLOBAL P CAIXA'!K282="EXEC.",0,ROUND('ORÇ.GLOBAL P CAIXA'!Q282,2))</f>
        <v>0</v>
      </c>
      <c r="F282" s="163" t="n">
        <f aca="false">IF('ORÇ.GLOBAL P CAIXA'!K282="EXEC.",0,TRUNC((1+(IF(OR(H282=0,H282=""),'BDI REF.'!$K$5,CHOOSE(H282,'BDI REF.'!$K$5,'BDI REF.'!$K$6,'BDI REF.'!$K$7))))*'ORÇ.GLOBAL P CAIXA'!R282,2))</f>
        <v>0</v>
      </c>
      <c r="G282" s="163" t="n">
        <f aca="false">IF('ORÇ.GLOBAL P CAIXA'!K282="EXEC.",0,IF(E282&lt;&gt;0,ROUND(E282*F282,2),IF(R282=0,(SUMIF($S$12:$S$1011,B282,$R$12:$R$1011)),R282)))</f>
        <v>0</v>
      </c>
      <c r="H282" s="509" t="str">
        <f aca="false">IF('ORÇ.GLOBAL P CAIXA'!K282="EXEC.","",IF('ORÇ.GLOBAL P CAIXA'!H282&gt;0,'ORÇ.GLOBAL P CAIXA'!H282,""))</f>
        <v/>
      </c>
      <c r="I282" s="509" t="str">
        <f aca="false">IF('ORÇ.GLOBAL P CAIXA'!K282="EXEC.","",IF('ORÇ.GLOBAL P CAIXA'!I282&gt;0,'ORÇ.GLOBAL P CAIXA'!I282,""))</f>
        <v/>
      </c>
      <c r="J282" s="510" t="str">
        <f aca="false">IF('ORÇ.GLOBAL P CAIXA'!K282="EXEC.","",IF('ORÇ.GLOBAL P CAIXA'!J282&gt;0,'ORÇ.GLOBAL P CAIXA'!J282,""))</f>
        <v/>
      </c>
      <c r="K282" s="115"/>
      <c r="L282" s="168" t="str">
        <f aca="false">IF(B282&gt;0,"ok","ocultar")</f>
        <v>ocultar</v>
      </c>
      <c r="M282" s="511" t="n">
        <f aca="false">ROUND(IF($O282&lt;&gt;0,$O282*(INFORMAÇÕES!$T$113/INFORMAÇÕES!$T$117),0),2)</f>
        <v>0</v>
      </c>
      <c r="N282" s="511" t="n">
        <f aca="false">ROUND(IF($O282&lt;&gt;0,$O282*(INFORMAÇÕES!$T$114/INFORMAÇÕES!$T$117),0),2)</f>
        <v>0</v>
      </c>
      <c r="O282" s="512" t="n">
        <f aca="false">IF(E282=0,G282,0)</f>
        <v>0</v>
      </c>
      <c r="Q282" s="88"/>
      <c r="R282" s="163" t="n">
        <f aca="false">IF(E282&lt;&gt;0,G282,0)</f>
        <v>0</v>
      </c>
      <c r="S282" s="157" t="n">
        <f aca="false">IF(B282=0,S281,IF(ISNONTEXT(B282)=TRUE(),INT(B282),INT(LEFT(B282,FIND(".",B282)-1))))</f>
        <v>3</v>
      </c>
      <c r="T282" s="157" t="str">
        <f aca="false">IF(T283=1,1,IF(B282&lt;&gt;0,1,IF(C282&lt;&gt;0,1,IF(D282&lt;&gt;0,1,IF('ORÇ.GLOBAL REF.'!E282&lt;&gt;0,1,"")))))</f>
        <v/>
      </c>
      <c r="U282" s="157" t="str">
        <f aca="false">IF(S282=0," ",IF(S282&lt;&gt;S281,S282," "))</f>
        <v> </v>
      </c>
      <c r="V282" s="180"/>
    </row>
    <row r="283" s="174" customFormat="true" ht="14.25" hidden="false" customHeight="false" outlineLevel="0" collapsed="false">
      <c r="A283" s="159" t="n">
        <v>272</v>
      </c>
      <c r="B283" s="160" t="n">
        <f aca="false">IF('ORÇ.GLOBAL P CAIXA'!K283="EXEC.",0,'ORÇ.GLOBAL P CAIXA'!M283)</f>
        <v>0</v>
      </c>
      <c r="C283" s="161" t="n">
        <f aca="false">IF('ORÇ.GLOBAL P CAIXA'!K283="EXEC.",0,'ORÇ.GLOBAL P CAIXA'!O283)</f>
        <v>0</v>
      </c>
      <c r="D283" s="162" t="n">
        <f aca="false">IF('ORÇ.GLOBAL P CAIXA'!K283="EXEC.",0,'ORÇ.GLOBAL P CAIXA'!P283)</f>
        <v>0</v>
      </c>
      <c r="E283" s="163" t="n">
        <f aca="false">IF('ORÇ.GLOBAL P CAIXA'!K283="EXEC.",0,ROUND('ORÇ.GLOBAL P CAIXA'!Q283,2))</f>
        <v>0</v>
      </c>
      <c r="F283" s="163" t="n">
        <f aca="false">IF('ORÇ.GLOBAL P CAIXA'!K283="EXEC.",0,TRUNC((1+(IF(OR(H283=0,H283=""),'BDI REF.'!$K$5,CHOOSE(H283,'BDI REF.'!$K$5,'BDI REF.'!$K$6,'BDI REF.'!$K$7))))*'ORÇ.GLOBAL P CAIXA'!R283,2))</f>
        <v>0</v>
      </c>
      <c r="G283" s="163" t="n">
        <f aca="false">IF('ORÇ.GLOBAL P CAIXA'!K283="EXEC.",0,IF(E283&lt;&gt;0,ROUND(E283*F283,2),IF(R283=0,(SUMIF($S$12:$S$1011,B283,$R$12:$R$1011)),R283)))</f>
        <v>0</v>
      </c>
      <c r="H283" s="509" t="str">
        <f aca="false">IF('ORÇ.GLOBAL P CAIXA'!K283="EXEC.","",IF('ORÇ.GLOBAL P CAIXA'!H283&gt;0,'ORÇ.GLOBAL P CAIXA'!H283,""))</f>
        <v/>
      </c>
      <c r="I283" s="509" t="str">
        <f aca="false">IF('ORÇ.GLOBAL P CAIXA'!K283="EXEC.","",IF('ORÇ.GLOBAL P CAIXA'!I283&gt;0,'ORÇ.GLOBAL P CAIXA'!I283,""))</f>
        <v/>
      </c>
      <c r="J283" s="510" t="str">
        <f aca="false">IF('ORÇ.GLOBAL P CAIXA'!K283="EXEC.","",IF('ORÇ.GLOBAL P CAIXA'!J283&gt;0,'ORÇ.GLOBAL P CAIXA'!J283,""))</f>
        <v/>
      </c>
      <c r="K283" s="115"/>
      <c r="L283" s="168" t="str">
        <f aca="false">IF(B283&gt;0,"ok","ocultar")</f>
        <v>ocultar</v>
      </c>
      <c r="M283" s="511" t="n">
        <f aca="false">ROUND(IF($O283&lt;&gt;0,$O283*(INFORMAÇÕES!$T$113/INFORMAÇÕES!$T$117),0),2)</f>
        <v>0</v>
      </c>
      <c r="N283" s="511" t="n">
        <f aca="false">ROUND(IF($O283&lt;&gt;0,$O283*(INFORMAÇÕES!$T$114/INFORMAÇÕES!$T$117),0),2)</f>
        <v>0</v>
      </c>
      <c r="O283" s="512" t="n">
        <f aca="false">IF(E283=0,G283,0)</f>
        <v>0</v>
      </c>
      <c r="Q283" s="88"/>
      <c r="R283" s="163" t="n">
        <f aca="false">IF(E283&lt;&gt;0,G283,0)</f>
        <v>0</v>
      </c>
      <c r="S283" s="157" t="n">
        <f aca="false">IF(B283=0,S282,IF(ISNONTEXT(B283)=TRUE(),INT(B283),INT(LEFT(B283,FIND(".",B283)-1))))</f>
        <v>3</v>
      </c>
      <c r="T283" s="157" t="str">
        <f aca="false">IF(T284=1,1,IF(B283&lt;&gt;0,1,IF(C283&lt;&gt;0,1,IF(D283&lt;&gt;0,1,IF('ORÇ.GLOBAL REF.'!E283&lt;&gt;0,1,"")))))</f>
        <v/>
      </c>
      <c r="U283" s="157" t="str">
        <f aca="false">IF(S283=0," ",IF(S283&lt;&gt;S282,S283," "))</f>
        <v> </v>
      </c>
      <c r="V283" s="180"/>
    </row>
    <row r="284" s="174" customFormat="true" ht="14.25" hidden="false" customHeight="false" outlineLevel="0" collapsed="false">
      <c r="A284" s="159" t="n">
        <v>273</v>
      </c>
      <c r="B284" s="160" t="n">
        <f aca="false">IF('ORÇ.GLOBAL P CAIXA'!K284="EXEC.",0,'ORÇ.GLOBAL P CAIXA'!M284)</f>
        <v>0</v>
      </c>
      <c r="C284" s="161" t="n">
        <f aca="false">IF('ORÇ.GLOBAL P CAIXA'!K284="EXEC.",0,'ORÇ.GLOBAL P CAIXA'!O284)</f>
        <v>0</v>
      </c>
      <c r="D284" s="162" t="n">
        <f aca="false">IF('ORÇ.GLOBAL P CAIXA'!K284="EXEC.",0,'ORÇ.GLOBAL P CAIXA'!P284)</f>
        <v>0</v>
      </c>
      <c r="E284" s="163" t="n">
        <f aca="false">IF('ORÇ.GLOBAL P CAIXA'!K284="EXEC.",0,ROUND('ORÇ.GLOBAL P CAIXA'!Q284,2))</f>
        <v>0</v>
      </c>
      <c r="F284" s="163" t="n">
        <f aca="false">IF('ORÇ.GLOBAL P CAIXA'!K284="EXEC.",0,TRUNC((1+(IF(OR(H284=0,H284=""),'BDI REF.'!$K$5,CHOOSE(H284,'BDI REF.'!$K$5,'BDI REF.'!$K$6,'BDI REF.'!$K$7))))*'ORÇ.GLOBAL P CAIXA'!R284,2))</f>
        <v>0</v>
      </c>
      <c r="G284" s="163" t="n">
        <f aca="false">IF('ORÇ.GLOBAL P CAIXA'!K284="EXEC.",0,IF(E284&lt;&gt;0,ROUND(E284*F284,2),IF(R284=0,(SUMIF($S$12:$S$1011,B284,$R$12:$R$1011)),R284)))</f>
        <v>0</v>
      </c>
      <c r="H284" s="509" t="str">
        <f aca="false">IF('ORÇ.GLOBAL P CAIXA'!K284="EXEC.","",IF('ORÇ.GLOBAL P CAIXA'!H284&gt;0,'ORÇ.GLOBAL P CAIXA'!H284,""))</f>
        <v/>
      </c>
      <c r="I284" s="509" t="str">
        <f aca="false">IF('ORÇ.GLOBAL P CAIXA'!K284="EXEC.","",IF('ORÇ.GLOBAL P CAIXA'!I284&gt;0,'ORÇ.GLOBAL P CAIXA'!I284,""))</f>
        <v/>
      </c>
      <c r="J284" s="510" t="str">
        <f aca="false">IF('ORÇ.GLOBAL P CAIXA'!K284="EXEC.","",IF('ORÇ.GLOBAL P CAIXA'!J284&gt;0,'ORÇ.GLOBAL P CAIXA'!J284,""))</f>
        <v/>
      </c>
      <c r="K284" s="115"/>
      <c r="L284" s="168" t="str">
        <f aca="false">IF(B284&gt;0,"ok","ocultar")</f>
        <v>ocultar</v>
      </c>
      <c r="M284" s="511" t="n">
        <f aca="false">ROUND(IF($O284&lt;&gt;0,$O284*(INFORMAÇÕES!$T$113/INFORMAÇÕES!$T$117),0),2)</f>
        <v>0</v>
      </c>
      <c r="N284" s="511" t="n">
        <f aca="false">ROUND(IF($O284&lt;&gt;0,$O284*(INFORMAÇÕES!$T$114/INFORMAÇÕES!$T$117),0),2)</f>
        <v>0</v>
      </c>
      <c r="O284" s="512" t="n">
        <f aca="false">IF(E284=0,G284,0)</f>
        <v>0</v>
      </c>
      <c r="Q284" s="88"/>
      <c r="R284" s="163" t="n">
        <f aca="false">IF(E284&lt;&gt;0,G284,0)</f>
        <v>0</v>
      </c>
      <c r="S284" s="157" t="n">
        <f aca="false">IF(B284=0,S283,IF(ISNONTEXT(B284)=TRUE(),INT(B284),INT(LEFT(B284,FIND(".",B284)-1))))</f>
        <v>3</v>
      </c>
      <c r="T284" s="157" t="str">
        <f aca="false">IF(T285=1,1,IF(B284&lt;&gt;0,1,IF(C284&lt;&gt;0,1,IF(D284&lt;&gt;0,1,IF('ORÇ.GLOBAL REF.'!E284&lt;&gt;0,1,"")))))</f>
        <v/>
      </c>
      <c r="U284" s="157" t="str">
        <f aca="false">IF(S284=0," ",IF(S284&lt;&gt;S283,S284," "))</f>
        <v> </v>
      </c>
      <c r="V284" s="180"/>
    </row>
    <row r="285" s="174" customFormat="true" ht="14.25" hidden="false" customHeight="false" outlineLevel="0" collapsed="false">
      <c r="A285" s="159" t="n">
        <v>274</v>
      </c>
      <c r="B285" s="160" t="n">
        <f aca="false">IF('ORÇ.GLOBAL P CAIXA'!K285="EXEC.",0,'ORÇ.GLOBAL P CAIXA'!M285)</f>
        <v>0</v>
      </c>
      <c r="C285" s="161" t="n">
        <f aca="false">IF('ORÇ.GLOBAL P CAIXA'!K285="EXEC.",0,'ORÇ.GLOBAL P CAIXA'!O285)</f>
        <v>0</v>
      </c>
      <c r="D285" s="162" t="n">
        <f aca="false">IF('ORÇ.GLOBAL P CAIXA'!K285="EXEC.",0,'ORÇ.GLOBAL P CAIXA'!P285)</f>
        <v>0</v>
      </c>
      <c r="E285" s="163" t="n">
        <f aca="false">IF('ORÇ.GLOBAL P CAIXA'!K285="EXEC.",0,ROUND('ORÇ.GLOBAL P CAIXA'!Q285,2))</f>
        <v>0</v>
      </c>
      <c r="F285" s="163" t="n">
        <f aca="false">IF('ORÇ.GLOBAL P CAIXA'!K285="EXEC.",0,TRUNC((1+(IF(OR(H285=0,H285=""),'BDI REF.'!$K$5,CHOOSE(H285,'BDI REF.'!$K$5,'BDI REF.'!$K$6,'BDI REF.'!$K$7))))*'ORÇ.GLOBAL P CAIXA'!R285,2))</f>
        <v>0</v>
      </c>
      <c r="G285" s="163" t="n">
        <f aca="false">IF('ORÇ.GLOBAL P CAIXA'!K285="EXEC.",0,IF(E285&lt;&gt;0,ROUND(E285*F285,2),IF(R285=0,(SUMIF($S$12:$S$1011,B285,$R$12:$R$1011)),R285)))</f>
        <v>0</v>
      </c>
      <c r="H285" s="509" t="str">
        <f aca="false">IF('ORÇ.GLOBAL P CAIXA'!K285="EXEC.","",IF('ORÇ.GLOBAL P CAIXA'!H285&gt;0,'ORÇ.GLOBAL P CAIXA'!H285,""))</f>
        <v/>
      </c>
      <c r="I285" s="509" t="str">
        <f aca="false">IF('ORÇ.GLOBAL P CAIXA'!K285="EXEC.","",IF('ORÇ.GLOBAL P CAIXA'!I285&gt;0,'ORÇ.GLOBAL P CAIXA'!I285,""))</f>
        <v/>
      </c>
      <c r="J285" s="510" t="str">
        <f aca="false">IF('ORÇ.GLOBAL P CAIXA'!K285="EXEC.","",IF('ORÇ.GLOBAL P CAIXA'!J285&gt;0,'ORÇ.GLOBAL P CAIXA'!J285,""))</f>
        <v/>
      </c>
      <c r="K285" s="115"/>
      <c r="L285" s="168" t="str">
        <f aca="false">IF(B285&gt;0,"ok","ocultar")</f>
        <v>ocultar</v>
      </c>
      <c r="M285" s="511" t="n">
        <f aca="false">ROUND(IF($O285&lt;&gt;0,$O285*(INFORMAÇÕES!$T$113/INFORMAÇÕES!$T$117),0),2)</f>
        <v>0</v>
      </c>
      <c r="N285" s="511" t="n">
        <f aca="false">ROUND(IF($O285&lt;&gt;0,$O285*(INFORMAÇÕES!$T$114/INFORMAÇÕES!$T$117),0),2)</f>
        <v>0</v>
      </c>
      <c r="O285" s="512" t="n">
        <f aca="false">IF(E285=0,G285,0)</f>
        <v>0</v>
      </c>
      <c r="Q285" s="88"/>
      <c r="R285" s="163" t="n">
        <f aca="false">IF(E285&lt;&gt;0,G285,0)</f>
        <v>0</v>
      </c>
      <c r="S285" s="157" t="n">
        <f aca="false">IF(B285=0,S284,IF(ISNONTEXT(B285)=TRUE(),INT(B285),INT(LEFT(B285,FIND(".",B285)-1))))</f>
        <v>3</v>
      </c>
      <c r="T285" s="157" t="str">
        <f aca="false">IF(T286=1,1,IF(B285&lt;&gt;0,1,IF(C285&lt;&gt;0,1,IF(D285&lt;&gt;0,1,IF('ORÇ.GLOBAL REF.'!E285&lt;&gt;0,1,"")))))</f>
        <v/>
      </c>
      <c r="U285" s="157" t="str">
        <f aca="false">IF(S285=0," ",IF(S285&lt;&gt;S284,S285," "))</f>
        <v> </v>
      </c>
      <c r="V285" s="180"/>
    </row>
    <row r="286" s="174" customFormat="true" ht="14.25" hidden="false" customHeight="false" outlineLevel="0" collapsed="false">
      <c r="A286" s="159" t="n">
        <v>275</v>
      </c>
      <c r="B286" s="160" t="n">
        <f aca="false">IF('ORÇ.GLOBAL P CAIXA'!K286="EXEC.",0,'ORÇ.GLOBAL P CAIXA'!M286)</f>
        <v>0</v>
      </c>
      <c r="C286" s="161" t="n">
        <f aca="false">IF('ORÇ.GLOBAL P CAIXA'!K286="EXEC.",0,'ORÇ.GLOBAL P CAIXA'!O286)</f>
        <v>0</v>
      </c>
      <c r="D286" s="162" t="n">
        <f aca="false">IF('ORÇ.GLOBAL P CAIXA'!K286="EXEC.",0,'ORÇ.GLOBAL P CAIXA'!P286)</f>
        <v>0</v>
      </c>
      <c r="E286" s="163" t="n">
        <f aca="false">IF('ORÇ.GLOBAL P CAIXA'!K286="EXEC.",0,ROUND('ORÇ.GLOBAL P CAIXA'!Q286,2))</f>
        <v>0</v>
      </c>
      <c r="F286" s="163" t="n">
        <f aca="false">IF('ORÇ.GLOBAL P CAIXA'!K286="EXEC.",0,TRUNC((1+(IF(OR(H286=0,H286=""),'BDI REF.'!$K$5,CHOOSE(H286,'BDI REF.'!$K$5,'BDI REF.'!$K$6,'BDI REF.'!$K$7))))*'ORÇ.GLOBAL P CAIXA'!R286,2))</f>
        <v>0</v>
      </c>
      <c r="G286" s="163" t="n">
        <f aca="false">IF('ORÇ.GLOBAL P CAIXA'!K286="EXEC.",0,IF(E286&lt;&gt;0,ROUND(E286*F286,2),IF(R286=0,(SUMIF($S$12:$S$1011,B286,$R$12:$R$1011)),R286)))</f>
        <v>0</v>
      </c>
      <c r="H286" s="509" t="str">
        <f aca="false">IF('ORÇ.GLOBAL P CAIXA'!K286="EXEC.","",IF('ORÇ.GLOBAL P CAIXA'!H286&gt;0,'ORÇ.GLOBAL P CAIXA'!H286,""))</f>
        <v/>
      </c>
      <c r="I286" s="509" t="str">
        <f aca="false">IF('ORÇ.GLOBAL P CAIXA'!K286="EXEC.","",IF('ORÇ.GLOBAL P CAIXA'!I286&gt;0,'ORÇ.GLOBAL P CAIXA'!I286,""))</f>
        <v/>
      </c>
      <c r="J286" s="510" t="str">
        <f aca="false">IF('ORÇ.GLOBAL P CAIXA'!K286="EXEC.","",IF('ORÇ.GLOBAL P CAIXA'!J286&gt;0,'ORÇ.GLOBAL P CAIXA'!J286,""))</f>
        <v/>
      </c>
      <c r="K286" s="115"/>
      <c r="L286" s="168" t="str">
        <f aca="false">IF(B286&gt;0,"ok","ocultar")</f>
        <v>ocultar</v>
      </c>
      <c r="M286" s="511" t="n">
        <f aca="false">ROUND(IF($O286&lt;&gt;0,$O286*(INFORMAÇÕES!$T$113/INFORMAÇÕES!$T$117),0),2)</f>
        <v>0</v>
      </c>
      <c r="N286" s="511" t="n">
        <f aca="false">ROUND(IF($O286&lt;&gt;0,$O286*(INFORMAÇÕES!$T$114/INFORMAÇÕES!$T$117),0),2)</f>
        <v>0</v>
      </c>
      <c r="O286" s="512" t="n">
        <f aca="false">IF(E286=0,G286,0)</f>
        <v>0</v>
      </c>
      <c r="Q286" s="88"/>
      <c r="R286" s="163" t="n">
        <f aca="false">IF(E286&lt;&gt;0,G286,0)</f>
        <v>0</v>
      </c>
      <c r="S286" s="157" t="n">
        <f aca="false">IF(B286=0,S285,IF(ISNONTEXT(B286)=TRUE(),INT(B286),INT(LEFT(B286,FIND(".",B286)-1))))</f>
        <v>3</v>
      </c>
      <c r="T286" s="157" t="str">
        <f aca="false">IF(T287=1,1,IF(B286&lt;&gt;0,1,IF(C286&lt;&gt;0,1,IF(D286&lt;&gt;0,1,IF('ORÇ.GLOBAL REF.'!E286&lt;&gt;0,1,"")))))</f>
        <v/>
      </c>
      <c r="U286" s="157" t="str">
        <f aca="false">IF(S286=0," ",IF(S286&lt;&gt;S285,S286," "))</f>
        <v> </v>
      </c>
      <c r="V286" s="180"/>
    </row>
    <row r="287" s="174" customFormat="true" ht="14.25" hidden="false" customHeight="false" outlineLevel="0" collapsed="false">
      <c r="A287" s="159" t="n">
        <v>276</v>
      </c>
      <c r="B287" s="160" t="n">
        <f aca="false">IF('ORÇ.GLOBAL P CAIXA'!K287="EXEC.",0,'ORÇ.GLOBAL P CAIXA'!M287)</f>
        <v>0</v>
      </c>
      <c r="C287" s="161" t="n">
        <f aca="false">IF('ORÇ.GLOBAL P CAIXA'!K287="EXEC.",0,'ORÇ.GLOBAL P CAIXA'!O287)</f>
        <v>0</v>
      </c>
      <c r="D287" s="162" t="n">
        <f aca="false">IF('ORÇ.GLOBAL P CAIXA'!K287="EXEC.",0,'ORÇ.GLOBAL P CAIXA'!P287)</f>
        <v>0</v>
      </c>
      <c r="E287" s="163" t="n">
        <f aca="false">IF('ORÇ.GLOBAL P CAIXA'!K287="EXEC.",0,ROUND('ORÇ.GLOBAL P CAIXA'!Q287,2))</f>
        <v>0</v>
      </c>
      <c r="F287" s="163" t="n">
        <f aca="false">IF('ORÇ.GLOBAL P CAIXA'!K287="EXEC.",0,TRUNC((1+(IF(OR(H287=0,H287=""),'BDI REF.'!$K$5,CHOOSE(H287,'BDI REF.'!$K$5,'BDI REF.'!$K$6,'BDI REF.'!$K$7))))*'ORÇ.GLOBAL P CAIXA'!R287,2))</f>
        <v>0</v>
      </c>
      <c r="G287" s="163" t="n">
        <f aca="false">IF('ORÇ.GLOBAL P CAIXA'!K287="EXEC.",0,IF(E287&lt;&gt;0,ROUND(E287*F287,2),IF(R287=0,(SUMIF($S$12:$S$1011,B287,$R$12:$R$1011)),R287)))</f>
        <v>0</v>
      </c>
      <c r="H287" s="509" t="str">
        <f aca="false">IF('ORÇ.GLOBAL P CAIXA'!K287="EXEC.","",IF('ORÇ.GLOBAL P CAIXA'!H287&gt;0,'ORÇ.GLOBAL P CAIXA'!H287,""))</f>
        <v/>
      </c>
      <c r="I287" s="509" t="str">
        <f aca="false">IF('ORÇ.GLOBAL P CAIXA'!K287="EXEC.","",IF('ORÇ.GLOBAL P CAIXA'!I287&gt;0,'ORÇ.GLOBAL P CAIXA'!I287,""))</f>
        <v/>
      </c>
      <c r="J287" s="510" t="str">
        <f aca="false">IF('ORÇ.GLOBAL P CAIXA'!K287="EXEC.","",IF('ORÇ.GLOBAL P CAIXA'!J287&gt;0,'ORÇ.GLOBAL P CAIXA'!J287,""))</f>
        <v/>
      </c>
      <c r="K287" s="115"/>
      <c r="L287" s="168" t="str">
        <f aca="false">IF(B287&gt;0,"ok","ocultar")</f>
        <v>ocultar</v>
      </c>
      <c r="M287" s="511" t="n">
        <f aca="false">ROUND(IF($O287&lt;&gt;0,$O287*(INFORMAÇÕES!$T$113/INFORMAÇÕES!$T$117),0),2)</f>
        <v>0</v>
      </c>
      <c r="N287" s="511" t="n">
        <f aca="false">ROUND(IF($O287&lt;&gt;0,$O287*(INFORMAÇÕES!$T$114/INFORMAÇÕES!$T$117),0),2)</f>
        <v>0</v>
      </c>
      <c r="O287" s="512" t="n">
        <f aca="false">IF(E287=0,G287,0)</f>
        <v>0</v>
      </c>
      <c r="Q287" s="88"/>
      <c r="R287" s="163" t="n">
        <f aca="false">IF(E287&lt;&gt;0,G287,0)</f>
        <v>0</v>
      </c>
      <c r="S287" s="157" t="n">
        <f aca="false">IF(B287=0,S286,IF(ISNONTEXT(B287)=TRUE(),INT(B287),INT(LEFT(B287,FIND(".",B287)-1))))</f>
        <v>3</v>
      </c>
      <c r="T287" s="157" t="str">
        <f aca="false">IF(T288=1,1,IF(B287&lt;&gt;0,1,IF(C287&lt;&gt;0,1,IF(D287&lt;&gt;0,1,IF('ORÇ.GLOBAL REF.'!E287&lt;&gt;0,1,"")))))</f>
        <v/>
      </c>
      <c r="U287" s="157" t="str">
        <f aca="false">IF(S287=0," ",IF(S287&lt;&gt;S286,S287," "))</f>
        <v> </v>
      </c>
      <c r="V287" s="180"/>
    </row>
    <row r="288" s="174" customFormat="true" ht="14.25" hidden="false" customHeight="false" outlineLevel="0" collapsed="false">
      <c r="A288" s="159" t="n">
        <v>277</v>
      </c>
      <c r="B288" s="160" t="n">
        <f aca="false">IF('ORÇ.GLOBAL P CAIXA'!K288="EXEC.",0,'ORÇ.GLOBAL P CAIXA'!M288)</f>
        <v>0</v>
      </c>
      <c r="C288" s="161" t="n">
        <f aca="false">IF('ORÇ.GLOBAL P CAIXA'!K288="EXEC.",0,'ORÇ.GLOBAL P CAIXA'!O288)</f>
        <v>0</v>
      </c>
      <c r="D288" s="162" t="n">
        <f aca="false">IF('ORÇ.GLOBAL P CAIXA'!K288="EXEC.",0,'ORÇ.GLOBAL P CAIXA'!P288)</f>
        <v>0</v>
      </c>
      <c r="E288" s="163" t="n">
        <f aca="false">IF('ORÇ.GLOBAL P CAIXA'!K288="EXEC.",0,ROUND('ORÇ.GLOBAL P CAIXA'!Q288,2))</f>
        <v>0</v>
      </c>
      <c r="F288" s="163" t="n">
        <f aca="false">IF('ORÇ.GLOBAL P CAIXA'!K288="EXEC.",0,TRUNC((1+(IF(OR(H288=0,H288=""),'BDI REF.'!$K$5,CHOOSE(H288,'BDI REF.'!$K$5,'BDI REF.'!$K$6,'BDI REF.'!$K$7))))*'ORÇ.GLOBAL P CAIXA'!R288,2))</f>
        <v>0</v>
      </c>
      <c r="G288" s="163" t="n">
        <f aca="false">IF('ORÇ.GLOBAL P CAIXA'!K288="EXEC.",0,IF(E288&lt;&gt;0,ROUND(E288*F288,2),IF(R288=0,(SUMIF($S$12:$S$1011,B288,$R$12:$R$1011)),R288)))</f>
        <v>0</v>
      </c>
      <c r="H288" s="509" t="str">
        <f aca="false">IF('ORÇ.GLOBAL P CAIXA'!K288="EXEC.","",IF('ORÇ.GLOBAL P CAIXA'!H288&gt;0,'ORÇ.GLOBAL P CAIXA'!H288,""))</f>
        <v/>
      </c>
      <c r="I288" s="509" t="str">
        <f aca="false">IF('ORÇ.GLOBAL P CAIXA'!K288="EXEC.","",IF('ORÇ.GLOBAL P CAIXA'!I288&gt;0,'ORÇ.GLOBAL P CAIXA'!I288,""))</f>
        <v/>
      </c>
      <c r="J288" s="510" t="str">
        <f aca="false">IF('ORÇ.GLOBAL P CAIXA'!K288="EXEC.","",IF('ORÇ.GLOBAL P CAIXA'!J288&gt;0,'ORÇ.GLOBAL P CAIXA'!J288,""))</f>
        <v/>
      </c>
      <c r="K288" s="115"/>
      <c r="L288" s="168" t="str">
        <f aca="false">IF(B288&gt;0,"ok","ocultar")</f>
        <v>ocultar</v>
      </c>
      <c r="M288" s="511" t="n">
        <f aca="false">ROUND(IF($O288&lt;&gt;0,$O288*(INFORMAÇÕES!$T$113/INFORMAÇÕES!$T$117),0),2)</f>
        <v>0</v>
      </c>
      <c r="N288" s="511" t="n">
        <f aca="false">ROUND(IF($O288&lt;&gt;0,$O288*(INFORMAÇÕES!$T$114/INFORMAÇÕES!$T$117),0),2)</f>
        <v>0</v>
      </c>
      <c r="O288" s="512" t="n">
        <f aca="false">IF(E288=0,G288,0)</f>
        <v>0</v>
      </c>
      <c r="Q288" s="88"/>
      <c r="R288" s="163" t="n">
        <f aca="false">IF(E288&lt;&gt;0,G288,0)</f>
        <v>0</v>
      </c>
      <c r="S288" s="157" t="n">
        <f aca="false">IF(B288=0,S287,IF(ISNONTEXT(B288)=TRUE(),INT(B288),INT(LEFT(B288,FIND(".",B288)-1))))</f>
        <v>3</v>
      </c>
      <c r="T288" s="157" t="str">
        <f aca="false">IF(T289=1,1,IF(B288&lt;&gt;0,1,IF(C288&lt;&gt;0,1,IF(D288&lt;&gt;0,1,IF('ORÇ.GLOBAL REF.'!E288&lt;&gt;0,1,"")))))</f>
        <v/>
      </c>
      <c r="U288" s="157" t="str">
        <f aca="false">IF(S288=0," ",IF(S288&lt;&gt;S287,S288," "))</f>
        <v> </v>
      </c>
      <c r="V288" s="180"/>
    </row>
    <row r="289" s="174" customFormat="true" ht="14.25" hidden="false" customHeight="false" outlineLevel="0" collapsed="false">
      <c r="A289" s="159" t="n">
        <v>278</v>
      </c>
      <c r="B289" s="160" t="n">
        <f aca="false">IF('ORÇ.GLOBAL P CAIXA'!K289="EXEC.",0,'ORÇ.GLOBAL P CAIXA'!M289)</f>
        <v>0</v>
      </c>
      <c r="C289" s="161" t="n">
        <f aca="false">IF('ORÇ.GLOBAL P CAIXA'!K289="EXEC.",0,'ORÇ.GLOBAL P CAIXA'!O289)</f>
        <v>0</v>
      </c>
      <c r="D289" s="162" t="n">
        <f aca="false">IF('ORÇ.GLOBAL P CAIXA'!K289="EXEC.",0,'ORÇ.GLOBAL P CAIXA'!P289)</f>
        <v>0</v>
      </c>
      <c r="E289" s="163" t="n">
        <f aca="false">IF('ORÇ.GLOBAL P CAIXA'!K289="EXEC.",0,ROUND('ORÇ.GLOBAL P CAIXA'!Q289,2))</f>
        <v>0</v>
      </c>
      <c r="F289" s="163" t="n">
        <f aca="false">IF('ORÇ.GLOBAL P CAIXA'!K289="EXEC.",0,TRUNC((1+(IF(OR(H289=0,H289=""),'BDI REF.'!$K$5,CHOOSE(H289,'BDI REF.'!$K$5,'BDI REF.'!$K$6,'BDI REF.'!$K$7))))*'ORÇ.GLOBAL P CAIXA'!R289,2))</f>
        <v>0</v>
      </c>
      <c r="G289" s="163" t="n">
        <f aca="false">IF('ORÇ.GLOBAL P CAIXA'!K289="EXEC.",0,IF(E289&lt;&gt;0,ROUND(E289*F289,2),IF(R289=0,(SUMIF($S$12:$S$1011,B289,$R$12:$R$1011)),R289)))</f>
        <v>0</v>
      </c>
      <c r="H289" s="509" t="str">
        <f aca="false">IF('ORÇ.GLOBAL P CAIXA'!K289="EXEC.","",IF('ORÇ.GLOBAL P CAIXA'!H289&gt;0,'ORÇ.GLOBAL P CAIXA'!H289,""))</f>
        <v/>
      </c>
      <c r="I289" s="509" t="str">
        <f aca="false">IF('ORÇ.GLOBAL P CAIXA'!K289="EXEC.","",IF('ORÇ.GLOBAL P CAIXA'!I289&gt;0,'ORÇ.GLOBAL P CAIXA'!I289,""))</f>
        <v/>
      </c>
      <c r="J289" s="510" t="str">
        <f aca="false">IF('ORÇ.GLOBAL P CAIXA'!K289="EXEC.","",IF('ORÇ.GLOBAL P CAIXA'!J289&gt;0,'ORÇ.GLOBAL P CAIXA'!J289,""))</f>
        <v/>
      </c>
      <c r="K289" s="115"/>
      <c r="L289" s="168" t="str">
        <f aca="false">IF(B289&gt;0,"ok","ocultar")</f>
        <v>ocultar</v>
      </c>
      <c r="M289" s="511" t="n">
        <f aca="false">ROUND(IF($O289&lt;&gt;0,$O289*(INFORMAÇÕES!$T$113/INFORMAÇÕES!$T$117),0),2)</f>
        <v>0</v>
      </c>
      <c r="N289" s="511" t="n">
        <f aca="false">ROUND(IF($O289&lt;&gt;0,$O289*(INFORMAÇÕES!$T$114/INFORMAÇÕES!$T$117),0),2)</f>
        <v>0</v>
      </c>
      <c r="O289" s="512" t="n">
        <f aca="false">IF(E289=0,G289,0)</f>
        <v>0</v>
      </c>
      <c r="Q289" s="88"/>
      <c r="R289" s="163" t="n">
        <f aca="false">IF(E289&lt;&gt;0,G289,0)</f>
        <v>0</v>
      </c>
      <c r="S289" s="157" t="n">
        <f aca="false">IF(B289=0,S288,IF(ISNONTEXT(B289)=TRUE(),INT(B289),INT(LEFT(B289,FIND(".",B289)-1))))</f>
        <v>3</v>
      </c>
      <c r="T289" s="157" t="str">
        <f aca="false">IF(T290=1,1,IF(B289&lt;&gt;0,1,IF(C289&lt;&gt;0,1,IF(D289&lt;&gt;0,1,IF('ORÇ.GLOBAL REF.'!E289&lt;&gt;0,1,"")))))</f>
        <v/>
      </c>
      <c r="U289" s="157" t="str">
        <f aca="false">IF(S289=0," ",IF(S289&lt;&gt;S288,S289," "))</f>
        <v> </v>
      </c>
      <c r="V289" s="180"/>
    </row>
    <row r="290" s="174" customFormat="true" ht="14.25" hidden="false" customHeight="false" outlineLevel="0" collapsed="false">
      <c r="A290" s="159" t="n">
        <v>279</v>
      </c>
      <c r="B290" s="160" t="n">
        <f aca="false">IF('ORÇ.GLOBAL P CAIXA'!K290="EXEC.",0,'ORÇ.GLOBAL P CAIXA'!M290)</f>
        <v>0</v>
      </c>
      <c r="C290" s="161" t="n">
        <f aca="false">IF('ORÇ.GLOBAL P CAIXA'!K290="EXEC.",0,'ORÇ.GLOBAL P CAIXA'!O290)</f>
        <v>0</v>
      </c>
      <c r="D290" s="162" t="n">
        <f aca="false">IF('ORÇ.GLOBAL P CAIXA'!K290="EXEC.",0,'ORÇ.GLOBAL P CAIXA'!P290)</f>
        <v>0</v>
      </c>
      <c r="E290" s="163" t="n">
        <f aca="false">IF('ORÇ.GLOBAL P CAIXA'!K290="EXEC.",0,ROUND('ORÇ.GLOBAL P CAIXA'!Q290,2))</f>
        <v>0</v>
      </c>
      <c r="F290" s="163" t="n">
        <f aca="false">IF('ORÇ.GLOBAL P CAIXA'!K290="EXEC.",0,TRUNC((1+(IF(OR(H290=0,H290=""),'BDI REF.'!$K$5,CHOOSE(H290,'BDI REF.'!$K$5,'BDI REF.'!$K$6,'BDI REF.'!$K$7))))*'ORÇ.GLOBAL P CAIXA'!R290,2))</f>
        <v>0</v>
      </c>
      <c r="G290" s="163" t="n">
        <f aca="false">IF('ORÇ.GLOBAL P CAIXA'!K290="EXEC.",0,IF(E290&lt;&gt;0,ROUND(E290*F290,2),IF(R290=0,(SUMIF($S$12:$S$1011,B290,$R$12:$R$1011)),R290)))</f>
        <v>0</v>
      </c>
      <c r="H290" s="509" t="str">
        <f aca="false">IF('ORÇ.GLOBAL P CAIXA'!K290="EXEC.","",IF('ORÇ.GLOBAL P CAIXA'!H290&gt;0,'ORÇ.GLOBAL P CAIXA'!H290,""))</f>
        <v/>
      </c>
      <c r="I290" s="509" t="str">
        <f aca="false">IF('ORÇ.GLOBAL P CAIXA'!K290="EXEC.","",IF('ORÇ.GLOBAL P CAIXA'!I290&gt;0,'ORÇ.GLOBAL P CAIXA'!I290,""))</f>
        <v/>
      </c>
      <c r="J290" s="510" t="str">
        <f aca="false">IF('ORÇ.GLOBAL P CAIXA'!K290="EXEC.","",IF('ORÇ.GLOBAL P CAIXA'!J290&gt;0,'ORÇ.GLOBAL P CAIXA'!J290,""))</f>
        <v/>
      </c>
      <c r="K290" s="115"/>
      <c r="L290" s="168" t="str">
        <f aca="false">IF(B290&gt;0,"ok","ocultar")</f>
        <v>ocultar</v>
      </c>
      <c r="M290" s="511" t="n">
        <f aca="false">ROUND(IF($O290&lt;&gt;0,$O290*(INFORMAÇÕES!$T$113/INFORMAÇÕES!$T$117),0),2)</f>
        <v>0</v>
      </c>
      <c r="N290" s="511" t="n">
        <f aca="false">ROUND(IF($O290&lt;&gt;0,$O290*(INFORMAÇÕES!$T$114/INFORMAÇÕES!$T$117),0),2)</f>
        <v>0</v>
      </c>
      <c r="O290" s="512" t="n">
        <f aca="false">IF(E290=0,G290,0)</f>
        <v>0</v>
      </c>
      <c r="Q290" s="88"/>
      <c r="R290" s="163" t="n">
        <f aca="false">IF(E290&lt;&gt;0,G290,0)</f>
        <v>0</v>
      </c>
      <c r="S290" s="157" t="n">
        <f aca="false">IF(B290=0,S289,IF(ISNONTEXT(B290)=TRUE(),INT(B290),INT(LEFT(B290,FIND(".",B290)-1))))</f>
        <v>3</v>
      </c>
      <c r="T290" s="157" t="str">
        <f aca="false">IF(T291=1,1,IF(B290&lt;&gt;0,1,IF(C290&lt;&gt;0,1,IF(D290&lt;&gt;0,1,IF('ORÇ.GLOBAL REF.'!E290&lt;&gt;0,1,"")))))</f>
        <v/>
      </c>
      <c r="U290" s="157" t="str">
        <f aca="false">IF(S290=0," ",IF(S290&lt;&gt;S289,S290," "))</f>
        <v> </v>
      </c>
      <c r="V290" s="180"/>
    </row>
    <row r="291" s="174" customFormat="true" ht="14.25" hidden="false" customHeight="false" outlineLevel="0" collapsed="false">
      <c r="A291" s="159" t="n">
        <v>280</v>
      </c>
      <c r="B291" s="160" t="n">
        <f aca="false">IF('ORÇ.GLOBAL P CAIXA'!K291="EXEC.",0,'ORÇ.GLOBAL P CAIXA'!M291)</f>
        <v>0</v>
      </c>
      <c r="C291" s="161" t="n">
        <f aca="false">IF('ORÇ.GLOBAL P CAIXA'!K291="EXEC.",0,'ORÇ.GLOBAL P CAIXA'!O291)</f>
        <v>0</v>
      </c>
      <c r="D291" s="162" t="n">
        <f aca="false">IF('ORÇ.GLOBAL P CAIXA'!K291="EXEC.",0,'ORÇ.GLOBAL P CAIXA'!P291)</f>
        <v>0</v>
      </c>
      <c r="E291" s="163" t="n">
        <f aca="false">IF('ORÇ.GLOBAL P CAIXA'!K291="EXEC.",0,ROUND('ORÇ.GLOBAL P CAIXA'!Q291,2))</f>
        <v>0</v>
      </c>
      <c r="F291" s="163" t="n">
        <f aca="false">IF('ORÇ.GLOBAL P CAIXA'!K291="EXEC.",0,TRUNC((1+(IF(OR(H291=0,H291=""),'BDI REF.'!$K$5,CHOOSE(H291,'BDI REF.'!$K$5,'BDI REF.'!$K$6,'BDI REF.'!$K$7))))*'ORÇ.GLOBAL P CAIXA'!R291,2))</f>
        <v>0</v>
      </c>
      <c r="G291" s="163" t="n">
        <f aca="false">IF('ORÇ.GLOBAL P CAIXA'!K291="EXEC.",0,IF(E291&lt;&gt;0,ROUND(E291*F291,2),IF(R291=0,(SUMIF($S$12:$S$1011,B291,$R$12:$R$1011)),R291)))</f>
        <v>0</v>
      </c>
      <c r="H291" s="509" t="str">
        <f aca="false">IF('ORÇ.GLOBAL P CAIXA'!K291="EXEC.","",IF('ORÇ.GLOBAL P CAIXA'!H291&gt;0,'ORÇ.GLOBAL P CAIXA'!H291,""))</f>
        <v/>
      </c>
      <c r="I291" s="509" t="str">
        <f aca="false">IF('ORÇ.GLOBAL P CAIXA'!K291="EXEC.","",IF('ORÇ.GLOBAL P CAIXA'!I291&gt;0,'ORÇ.GLOBAL P CAIXA'!I291,""))</f>
        <v/>
      </c>
      <c r="J291" s="510" t="str">
        <f aca="false">IF('ORÇ.GLOBAL P CAIXA'!K291="EXEC.","",IF('ORÇ.GLOBAL P CAIXA'!J291&gt;0,'ORÇ.GLOBAL P CAIXA'!J291,""))</f>
        <v/>
      </c>
      <c r="K291" s="115"/>
      <c r="L291" s="168" t="str">
        <f aca="false">IF(B291&gt;0,"ok","ocultar")</f>
        <v>ocultar</v>
      </c>
      <c r="M291" s="511" t="n">
        <f aca="false">ROUND(IF($O291&lt;&gt;0,$O291*(INFORMAÇÕES!$T$113/INFORMAÇÕES!$T$117),0),2)</f>
        <v>0</v>
      </c>
      <c r="N291" s="511" t="n">
        <f aca="false">ROUND(IF($O291&lt;&gt;0,$O291*(INFORMAÇÕES!$T$114/INFORMAÇÕES!$T$117),0),2)</f>
        <v>0</v>
      </c>
      <c r="O291" s="512" t="n">
        <f aca="false">IF(E291=0,G291,0)</f>
        <v>0</v>
      </c>
      <c r="Q291" s="88"/>
      <c r="R291" s="163" t="n">
        <f aca="false">IF(E291&lt;&gt;0,G291,0)</f>
        <v>0</v>
      </c>
      <c r="S291" s="157" t="n">
        <f aca="false">IF(B291=0,S290,IF(ISNONTEXT(B291)=TRUE(),INT(B291),INT(LEFT(B291,FIND(".",B291)-1))))</f>
        <v>3</v>
      </c>
      <c r="T291" s="157" t="str">
        <f aca="false">IF(T292=1,1,IF(B291&lt;&gt;0,1,IF(C291&lt;&gt;0,1,IF(D291&lt;&gt;0,1,IF('ORÇ.GLOBAL REF.'!E291&lt;&gt;0,1,"")))))</f>
        <v/>
      </c>
      <c r="U291" s="157" t="str">
        <f aca="false">IF(S291=0," ",IF(S291&lt;&gt;S290,S291," "))</f>
        <v> </v>
      </c>
      <c r="V291" s="180"/>
    </row>
    <row r="292" s="174" customFormat="true" ht="14.25" hidden="false" customHeight="false" outlineLevel="0" collapsed="false">
      <c r="A292" s="159" t="n">
        <v>281</v>
      </c>
      <c r="B292" s="160" t="n">
        <f aca="false">IF('ORÇ.GLOBAL P CAIXA'!K292="EXEC.",0,'ORÇ.GLOBAL P CAIXA'!M292)</f>
        <v>0</v>
      </c>
      <c r="C292" s="161" t="n">
        <f aca="false">IF('ORÇ.GLOBAL P CAIXA'!K292="EXEC.",0,'ORÇ.GLOBAL P CAIXA'!O292)</f>
        <v>0</v>
      </c>
      <c r="D292" s="162" t="n">
        <f aca="false">IF('ORÇ.GLOBAL P CAIXA'!K292="EXEC.",0,'ORÇ.GLOBAL P CAIXA'!P292)</f>
        <v>0</v>
      </c>
      <c r="E292" s="163" t="n">
        <f aca="false">IF('ORÇ.GLOBAL P CAIXA'!K292="EXEC.",0,ROUND('ORÇ.GLOBAL P CAIXA'!Q292,2))</f>
        <v>0</v>
      </c>
      <c r="F292" s="163" t="n">
        <f aca="false">IF('ORÇ.GLOBAL P CAIXA'!K292="EXEC.",0,TRUNC((1+(IF(OR(H292=0,H292=""),'BDI REF.'!$K$5,CHOOSE(H292,'BDI REF.'!$K$5,'BDI REF.'!$K$6,'BDI REF.'!$K$7))))*'ORÇ.GLOBAL P CAIXA'!R292,2))</f>
        <v>0</v>
      </c>
      <c r="G292" s="163" t="n">
        <f aca="false">IF('ORÇ.GLOBAL P CAIXA'!K292="EXEC.",0,IF(E292&lt;&gt;0,ROUND(E292*F292,2),IF(R292=0,(SUMIF($S$12:$S$1011,B292,$R$12:$R$1011)),R292)))</f>
        <v>0</v>
      </c>
      <c r="H292" s="509" t="str">
        <f aca="false">IF('ORÇ.GLOBAL P CAIXA'!K292="EXEC.","",IF('ORÇ.GLOBAL P CAIXA'!H292&gt;0,'ORÇ.GLOBAL P CAIXA'!H292,""))</f>
        <v/>
      </c>
      <c r="I292" s="509" t="str">
        <f aca="false">IF('ORÇ.GLOBAL P CAIXA'!K292="EXEC.","",IF('ORÇ.GLOBAL P CAIXA'!I292&gt;0,'ORÇ.GLOBAL P CAIXA'!I292,""))</f>
        <v/>
      </c>
      <c r="J292" s="510" t="str">
        <f aca="false">IF('ORÇ.GLOBAL P CAIXA'!K292="EXEC.","",IF('ORÇ.GLOBAL P CAIXA'!J292&gt;0,'ORÇ.GLOBAL P CAIXA'!J292,""))</f>
        <v/>
      </c>
      <c r="K292" s="115"/>
      <c r="L292" s="168" t="str">
        <f aca="false">IF(B292&gt;0,"ok","ocultar")</f>
        <v>ocultar</v>
      </c>
      <c r="M292" s="511" t="n">
        <f aca="false">ROUND(IF($O292&lt;&gt;0,$O292*(INFORMAÇÕES!$T$113/INFORMAÇÕES!$T$117),0),2)</f>
        <v>0</v>
      </c>
      <c r="N292" s="511" t="n">
        <f aca="false">ROUND(IF($O292&lt;&gt;0,$O292*(INFORMAÇÕES!$T$114/INFORMAÇÕES!$T$117),0),2)</f>
        <v>0</v>
      </c>
      <c r="O292" s="512" t="n">
        <f aca="false">IF(E292=0,G292,0)</f>
        <v>0</v>
      </c>
      <c r="Q292" s="88"/>
      <c r="R292" s="163" t="n">
        <f aca="false">IF(E292&lt;&gt;0,G292,0)</f>
        <v>0</v>
      </c>
      <c r="S292" s="157" t="n">
        <f aca="false">IF(B292=0,S291,IF(ISNONTEXT(B292)=TRUE(),INT(B292),INT(LEFT(B292,FIND(".",B292)-1))))</f>
        <v>3</v>
      </c>
      <c r="T292" s="157" t="str">
        <f aca="false">IF(T293=1,1,IF(B292&lt;&gt;0,1,IF(C292&lt;&gt;0,1,IF(D292&lt;&gt;0,1,IF('ORÇ.GLOBAL REF.'!E292&lt;&gt;0,1,"")))))</f>
        <v/>
      </c>
      <c r="U292" s="157" t="str">
        <f aca="false">IF(S292=0," ",IF(S292&lt;&gt;S291,S292," "))</f>
        <v> </v>
      </c>
      <c r="V292" s="180"/>
    </row>
    <row r="293" s="174" customFormat="true" ht="14.25" hidden="false" customHeight="false" outlineLevel="0" collapsed="false">
      <c r="A293" s="159" t="n">
        <v>282</v>
      </c>
      <c r="B293" s="160" t="n">
        <f aca="false">IF('ORÇ.GLOBAL P CAIXA'!K293="EXEC.",0,'ORÇ.GLOBAL P CAIXA'!M293)</f>
        <v>0</v>
      </c>
      <c r="C293" s="161" t="n">
        <f aca="false">IF('ORÇ.GLOBAL P CAIXA'!K293="EXEC.",0,'ORÇ.GLOBAL P CAIXA'!O293)</f>
        <v>0</v>
      </c>
      <c r="D293" s="162" t="n">
        <f aca="false">IF('ORÇ.GLOBAL P CAIXA'!K293="EXEC.",0,'ORÇ.GLOBAL P CAIXA'!P293)</f>
        <v>0</v>
      </c>
      <c r="E293" s="163" t="n">
        <f aca="false">IF('ORÇ.GLOBAL P CAIXA'!K293="EXEC.",0,ROUND('ORÇ.GLOBAL P CAIXA'!Q293,2))</f>
        <v>0</v>
      </c>
      <c r="F293" s="163" t="n">
        <f aca="false">IF('ORÇ.GLOBAL P CAIXA'!K293="EXEC.",0,TRUNC((1+(IF(OR(H293=0,H293=""),'BDI REF.'!$K$5,CHOOSE(H293,'BDI REF.'!$K$5,'BDI REF.'!$K$6,'BDI REF.'!$K$7))))*'ORÇ.GLOBAL P CAIXA'!R293,2))</f>
        <v>0</v>
      </c>
      <c r="G293" s="163" t="n">
        <f aca="false">IF('ORÇ.GLOBAL P CAIXA'!K293="EXEC.",0,IF(E293&lt;&gt;0,ROUND(E293*F293,2),IF(R293=0,(SUMIF($S$12:$S$1011,B293,$R$12:$R$1011)),R293)))</f>
        <v>0</v>
      </c>
      <c r="H293" s="509" t="str">
        <f aca="false">IF('ORÇ.GLOBAL P CAIXA'!K293="EXEC.","",IF('ORÇ.GLOBAL P CAIXA'!H293&gt;0,'ORÇ.GLOBAL P CAIXA'!H293,""))</f>
        <v/>
      </c>
      <c r="I293" s="509" t="str">
        <f aca="false">IF('ORÇ.GLOBAL P CAIXA'!K293="EXEC.","",IF('ORÇ.GLOBAL P CAIXA'!I293&gt;0,'ORÇ.GLOBAL P CAIXA'!I293,""))</f>
        <v/>
      </c>
      <c r="J293" s="510" t="str">
        <f aca="false">IF('ORÇ.GLOBAL P CAIXA'!K293="EXEC.","",IF('ORÇ.GLOBAL P CAIXA'!J293&gt;0,'ORÇ.GLOBAL P CAIXA'!J293,""))</f>
        <v/>
      </c>
      <c r="K293" s="115"/>
      <c r="L293" s="168" t="str">
        <f aca="false">IF(B293&gt;0,"ok","ocultar")</f>
        <v>ocultar</v>
      </c>
      <c r="M293" s="511" t="n">
        <f aca="false">ROUND(IF($O293&lt;&gt;0,$O293*(INFORMAÇÕES!$T$113/INFORMAÇÕES!$T$117),0),2)</f>
        <v>0</v>
      </c>
      <c r="N293" s="511" t="n">
        <f aca="false">ROUND(IF($O293&lt;&gt;0,$O293*(INFORMAÇÕES!$T$114/INFORMAÇÕES!$T$117),0),2)</f>
        <v>0</v>
      </c>
      <c r="O293" s="512" t="n">
        <f aca="false">IF(E293=0,G293,0)</f>
        <v>0</v>
      </c>
      <c r="Q293" s="88"/>
      <c r="R293" s="163" t="n">
        <f aca="false">IF(E293&lt;&gt;0,G293,0)</f>
        <v>0</v>
      </c>
      <c r="S293" s="157" t="n">
        <f aca="false">IF(B293=0,S292,IF(ISNONTEXT(B293)=TRUE(),INT(B293),INT(LEFT(B293,FIND(".",B293)-1))))</f>
        <v>3</v>
      </c>
      <c r="T293" s="157" t="str">
        <f aca="false">IF(T294=1,1,IF(B293&lt;&gt;0,1,IF(C293&lt;&gt;0,1,IF(D293&lt;&gt;0,1,IF('ORÇ.GLOBAL REF.'!E293&lt;&gt;0,1,"")))))</f>
        <v/>
      </c>
      <c r="U293" s="157" t="str">
        <f aca="false">IF(S293=0," ",IF(S293&lt;&gt;S292,S293," "))</f>
        <v> </v>
      </c>
      <c r="V293" s="180"/>
    </row>
    <row r="294" s="174" customFormat="true" ht="14.25" hidden="false" customHeight="false" outlineLevel="0" collapsed="false">
      <c r="A294" s="159" t="n">
        <v>283</v>
      </c>
      <c r="B294" s="160" t="n">
        <f aca="false">IF('ORÇ.GLOBAL P CAIXA'!K294="EXEC.",0,'ORÇ.GLOBAL P CAIXA'!M294)</f>
        <v>0</v>
      </c>
      <c r="C294" s="161" t="n">
        <f aca="false">IF('ORÇ.GLOBAL P CAIXA'!K294="EXEC.",0,'ORÇ.GLOBAL P CAIXA'!O294)</f>
        <v>0</v>
      </c>
      <c r="D294" s="162" t="n">
        <f aca="false">IF('ORÇ.GLOBAL P CAIXA'!K294="EXEC.",0,'ORÇ.GLOBAL P CAIXA'!P294)</f>
        <v>0</v>
      </c>
      <c r="E294" s="163" t="n">
        <f aca="false">IF('ORÇ.GLOBAL P CAIXA'!K294="EXEC.",0,ROUND('ORÇ.GLOBAL P CAIXA'!Q294,2))</f>
        <v>0</v>
      </c>
      <c r="F294" s="163" t="n">
        <f aca="false">IF('ORÇ.GLOBAL P CAIXA'!K294="EXEC.",0,TRUNC((1+(IF(OR(H294=0,H294=""),'BDI REF.'!$K$5,CHOOSE(H294,'BDI REF.'!$K$5,'BDI REF.'!$K$6,'BDI REF.'!$K$7))))*'ORÇ.GLOBAL P CAIXA'!R294,2))</f>
        <v>0</v>
      </c>
      <c r="G294" s="163" t="n">
        <f aca="false">IF('ORÇ.GLOBAL P CAIXA'!K294="EXEC.",0,IF(E294&lt;&gt;0,ROUND(E294*F294,2),IF(R294=0,(SUMIF($S$12:$S$1011,B294,$R$12:$R$1011)),R294)))</f>
        <v>0</v>
      </c>
      <c r="H294" s="509" t="str">
        <f aca="false">IF('ORÇ.GLOBAL P CAIXA'!K294="EXEC.","",IF('ORÇ.GLOBAL P CAIXA'!H294&gt;0,'ORÇ.GLOBAL P CAIXA'!H294,""))</f>
        <v/>
      </c>
      <c r="I294" s="509" t="str">
        <f aca="false">IF('ORÇ.GLOBAL P CAIXA'!K294="EXEC.","",IF('ORÇ.GLOBAL P CAIXA'!I294&gt;0,'ORÇ.GLOBAL P CAIXA'!I294,""))</f>
        <v/>
      </c>
      <c r="J294" s="510" t="str">
        <f aca="false">IF('ORÇ.GLOBAL P CAIXA'!K294="EXEC.","",IF('ORÇ.GLOBAL P CAIXA'!J294&gt;0,'ORÇ.GLOBAL P CAIXA'!J294,""))</f>
        <v/>
      </c>
      <c r="K294" s="115"/>
      <c r="L294" s="168" t="str">
        <f aca="false">IF(B294&gt;0,"ok","ocultar")</f>
        <v>ocultar</v>
      </c>
      <c r="M294" s="511" t="n">
        <f aca="false">ROUND(IF($O294&lt;&gt;0,$O294*(INFORMAÇÕES!$T$113/INFORMAÇÕES!$T$117),0),2)</f>
        <v>0</v>
      </c>
      <c r="N294" s="511" t="n">
        <f aca="false">ROUND(IF($O294&lt;&gt;0,$O294*(INFORMAÇÕES!$T$114/INFORMAÇÕES!$T$117),0),2)</f>
        <v>0</v>
      </c>
      <c r="O294" s="512" t="n">
        <f aca="false">IF(E294=0,G294,0)</f>
        <v>0</v>
      </c>
      <c r="Q294" s="88"/>
      <c r="R294" s="163" t="n">
        <f aca="false">IF(E294&lt;&gt;0,G294,0)</f>
        <v>0</v>
      </c>
      <c r="S294" s="157" t="n">
        <f aca="false">IF(B294=0,S293,IF(ISNONTEXT(B294)=TRUE(),INT(B294),INT(LEFT(B294,FIND(".",B294)-1))))</f>
        <v>3</v>
      </c>
      <c r="T294" s="157" t="str">
        <f aca="false">IF(T295=1,1,IF(B294&lt;&gt;0,1,IF(C294&lt;&gt;0,1,IF(D294&lt;&gt;0,1,IF('ORÇ.GLOBAL REF.'!E294&lt;&gt;0,1,"")))))</f>
        <v/>
      </c>
      <c r="U294" s="157" t="str">
        <f aca="false">IF(S294=0," ",IF(S294&lt;&gt;S293,S294," "))</f>
        <v> </v>
      </c>
      <c r="V294" s="180"/>
    </row>
    <row r="295" s="174" customFormat="true" ht="14.25" hidden="false" customHeight="false" outlineLevel="0" collapsed="false">
      <c r="A295" s="159" t="n">
        <v>284</v>
      </c>
      <c r="B295" s="160" t="n">
        <f aca="false">IF('ORÇ.GLOBAL P CAIXA'!K295="EXEC.",0,'ORÇ.GLOBAL P CAIXA'!M295)</f>
        <v>0</v>
      </c>
      <c r="C295" s="161" t="n">
        <f aca="false">IF('ORÇ.GLOBAL P CAIXA'!K295="EXEC.",0,'ORÇ.GLOBAL P CAIXA'!O295)</f>
        <v>0</v>
      </c>
      <c r="D295" s="162" t="n">
        <f aca="false">IF('ORÇ.GLOBAL P CAIXA'!K295="EXEC.",0,'ORÇ.GLOBAL P CAIXA'!P295)</f>
        <v>0</v>
      </c>
      <c r="E295" s="163" t="n">
        <f aca="false">IF('ORÇ.GLOBAL P CAIXA'!K295="EXEC.",0,ROUND('ORÇ.GLOBAL P CAIXA'!Q295,2))</f>
        <v>0</v>
      </c>
      <c r="F295" s="163" t="n">
        <f aca="false">IF('ORÇ.GLOBAL P CAIXA'!K295="EXEC.",0,TRUNC((1+(IF(OR(H295=0,H295=""),'BDI REF.'!$K$5,CHOOSE(H295,'BDI REF.'!$K$5,'BDI REF.'!$K$6,'BDI REF.'!$K$7))))*'ORÇ.GLOBAL P CAIXA'!R295,2))</f>
        <v>0</v>
      </c>
      <c r="G295" s="163" t="n">
        <f aca="false">IF('ORÇ.GLOBAL P CAIXA'!K295="EXEC.",0,IF(E295&lt;&gt;0,ROUND(E295*F295,2),IF(R295=0,(SUMIF($S$12:$S$1011,B295,$R$12:$R$1011)),R295)))</f>
        <v>0</v>
      </c>
      <c r="H295" s="509" t="str">
        <f aca="false">IF('ORÇ.GLOBAL P CAIXA'!K295="EXEC.","",IF('ORÇ.GLOBAL P CAIXA'!H295&gt;0,'ORÇ.GLOBAL P CAIXA'!H295,""))</f>
        <v/>
      </c>
      <c r="I295" s="509" t="str">
        <f aca="false">IF('ORÇ.GLOBAL P CAIXA'!K295="EXEC.","",IF('ORÇ.GLOBAL P CAIXA'!I295&gt;0,'ORÇ.GLOBAL P CAIXA'!I295,""))</f>
        <v/>
      </c>
      <c r="J295" s="510" t="str">
        <f aca="false">IF('ORÇ.GLOBAL P CAIXA'!K295="EXEC.","",IF('ORÇ.GLOBAL P CAIXA'!J295&gt;0,'ORÇ.GLOBAL P CAIXA'!J295,""))</f>
        <v/>
      </c>
      <c r="K295" s="115"/>
      <c r="L295" s="168" t="str">
        <f aca="false">IF(B295&gt;0,"ok","ocultar")</f>
        <v>ocultar</v>
      </c>
      <c r="M295" s="511" t="n">
        <f aca="false">ROUND(IF($O295&lt;&gt;0,$O295*(INFORMAÇÕES!$T$113/INFORMAÇÕES!$T$117),0),2)</f>
        <v>0</v>
      </c>
      <c r="N295" s="511" t="n">
        <f aca="false">ROUND(IF($O295&lt;&gt;0,$O295*(INFORMAÇÕES!$T$114/INFORMAÇÕES!$T$117),0),2)</f>
        <v>0</v>
      </c>
      <c r="O295" s="512" t="n">
        <f aca="false">IF(E295=0,G295,0)</f>
        <v>0</v>
      </c>
      <c r="Q295" s="88"/>
      <c r="R295" s="163" t="n">
        <f aca="false">IF(E295&lt;&gt;0,G295,0)</f>
        <v>0</v>
      </c>
      <c r="S295" s="157" t="n">
        <f aca="false">IF(B295=0,S294,IF(ISNONTEXT(B295)=TRUE(),INT(B295),INT(LEFT(B295,FIND(".",B295)-1))))</f>
        <v>3</v>
      </c>
      <c r="T295" s="157" t="str">
        <f aca="false">IF(T296=1,1,IF(B295&lt;&gt;0,1,IF(C295&lt;&gt;0,1,IF(D295&lt;&gt;0,1,IF('ORÇ.GLOBAL REF.'!E295&lt;&gt;0,1,"")))))</f>
        <v/>
      </c>
      <c r="U295" s="157" t="str">
        <f aca="false">IF(S295=0," ",IF(S295&lt;&gt;S294,S295," "))</f>
        <v> </v>
      </c>
      <c r="V295" s="180"/>
    </row>
    <row r="296" s="174" customFormat="true" ht="14.25" hidden="false" customHeight="false" outlineLevel="0" collapsed="false">
      <c r="A296" s="159" t="n">
        <v>285</v>
      </c>
      <c r="B296" s="160" t="n">
        <f aca="false">IF('ORÇ.GLOBAL P CAIXA'!K296="EXEC.",0,'ORÇ.GLOBAL P CAIXA'!M296)</f>
        <v>0</v>
      </c>
      <c r="C296" s="161" t="n">
        <f aca="false">IF('ORÇ.GLOBAL P CAIXA'!K296="EXEC.",0,'ORÇ.GLOBAL P CAIXA'!O296)</f>
        <v>0</v>
      </c>
      <c r="D296" s="162" t="n">
        <f aca="false">IF('ORÇ.GLOBAL P CAIXA'!K296="EXEC.",0,'ORÇ.GLOBAL P CAIXA'!P296)</f>
        <v>0</v>
      </c>
      <c r="E296" s="163" t="n">
        <f aca="false">IF('ORÇ.GLOBAL P CAIXA'!K296="EXEC.",0,ROUND('ORÇ.GLOBAL P CAIXA'!Q296,2))</f>
        <v>0</v>
      </c>
      <c r="F296" s="163" t="n">
        <f aca="false">IF('ORÇ.GLOBAL P CAIXA'!K296="EXEC.",0,TRUNC((1+(IF(OR(H296=0,H296=""),'BDI REF.'!$K$5,CHOOSE(H296,'BDI REF.'!$K$5,'BDI REF.'!$K$6,'BDI REF.'!$K$7))))*'ORÇ.GLOBAL P CAIXA'!R296,2))</f>
        <v>0</v>
      </c>
      <c r="G296" s="163" t="n">
        <f aca="false">IF('ORÇ.GLOBAL P CAIXA'!K296="EXEC.",0,IF(E296&lt;&gt;0,ROUND(E296*F296,2),IF(R296=0,(SUMIF($S$12:$S$1011,B296,$R$12:$R$1011)),R296)))</f>
        <v>0</v>
      </c>
      <c r="H296" s="509" t="str">
        <f aca="false">IF('ORÇ.GLOBAL P CAIXA'!K296="EXEC.","",IF('ORÇ.GLOBAL P CAIXA'!H296&gt;0,'ORÇ.GLOBAL P CAIXA'!H296,""))</f>
        <v/>
      </c>
      <c r="I296" s="509" t="str">
        <f aca="false">IF('ORÇ.GLOBAL P CAIXA'!K296="EXEC.","",IF('ORÇ.GLOBAL P CAIXA'!I296&gt;0,'ORÇ.GLOBAL P CAIXA'!I296,""))</f>
        <v/>
      </c>
      <c r="J296" s="510" t="str">
        <f aca="false">IF('ORÇ.GLOBAL P CAIXA'!K296="EXEC.","",IF('ORÇ.GLOBAL P CAIXA'!J296&gt;0,'ORÇ.GLOBAL P CAIXA'!J296,""))</f>
        <v/>
      </c>
      <c r="K296" s="115"/>
      <c r="L296" s="168" t="str">
        <f aca="false">IF(B296&gt;0,"ok","ocultar")</f>
        <v>ocultar</v>
      </c>
      <c r="M296" s="511" t="n">
        <f aca="false">ROUND(IF($O296&lt;&gt;0,$O296*(INFORMAÇÕES!$T$113/INFORMAÇÕES!$T$117),0),2)</f>
        <v>0</v>
      </c>
      <c r="N296" s="511" t="n">
        <f aca="false">ROUND(IF($O296&lt;&gt;0,$O296*(INFORMAÇÕES!$T$114/INFORMAÇÕES!$T$117),0),2)</f>
        <v>0</v>
      </c>
      <c r="O296" s="512" t="n">
        <f aca="false">IF(E296=0,G296,0)</f>
        <v>0</v>
      </c>
      <c r="Q296" s="88"/>
      <c r="R296" s="163" t="n">
        <f aca="false">IF(E296&lt;&gt;0,G296,0)</f>
        <v>0</v>
      </c>
      <c r="S296" s="157" t="n">
        <f aca="false">IF(B296=0,S295,IF(ISNONTEXT(B296)=TRUE(),INT(B296),INT(LEFT(B296,FIND(".",B296)-1))))</f>
        <v>3</v>
      </c>
      <c r="T296" s="157" t="str">
        <f aca="false">IF(T297=1,1,IF(B296&lt;&gt;0,1,IF(C296&lt;&gt;0,1,IF(D296&lt;&gt;0,1,IF('ORÇ.GLOBAL REF.'!E296&lt;&gt;0,1,"")))))</f>
        <v/>
      </c>
      <c r="U296" s="157" t="str">
        <f aca="false">IF(S296=0," ",IF(S296&lt;&gt;S295,S296," "))</f>
        <v> </v>
      </c>
      <c r="V296" s="180"/>
    </row>
    <row r="297" s="174" customFormat="true" ht="14.25" hidden="false" customHeight="false" outlineLevel="0" collapsed="false">
      <c r="A297" s="159" t="n">
        <v>286</v>
      </c>
      <c r="B297" s="160" t="n">
        <f aca="false">IF('ORÇ.GLOBAL P CAIXA'!K297="EXEC.",0,'ORÇ.GLOBAL P CAIXA'!M297)</f>
        <v>0</v>
      </c>
      <c r="C297" s="161" t="n">
        <f aca="false">IF('ORÇ.GLOBAL P CAIXA'!K297="EXEC.",0,'ORÇ.GLOBAL P CAIXA'!O297)</f>
        <v>0</v>
      </c>
      <c r="D297" s="162" t="n">
        <f aca="false">IF('ORÇ.GLOBAL P CAIXA'!K297="EXEC.",0,'ORÇ.GLOBAL P CAIXA'!P297)</f>
        <v>0</v>
      </c>
      <c r="E297" s="163" t="n">
        <f aca="false">IF('ORÇ.GLOBAL P CAIXA'!K297="EXEC.",0,ROUND('ORÇ.GLOBAL P CAIXA'!Q297,2))</f>
        <v>0</v>
      </c>
      <c r="F297" s="163" t="n">
        <f aca="false">IF('ORÇ.GLOBAL P CAIXA'!K297="EXEC.",0,TRUNC((1+(IF(OR(H297=0,H297=""),'BDI REF.'!$K$5,CHOOSE(H297,'BDI REF.'!$K$5,'BDI REF.'!$K$6,'BDI REF.'!$K$7))))*'ORÇ.GLOBAL P CAIXA'!R297,2))</f>
        <v>0</v>
      </c>
      <c r="G297" s="163" t="n">
        <f aca="false">IF('ORÇ.GLOBAL P CAIXA'!K297="EXEC.",0,IF(E297&lt;&gt;0,ROUND(E297*F297,2),IF(R297=0,(SUMIF($S$12:$S$1011,B297,$R$12:$R$1011)),R297)))</f>
        <v>0</v>
      </c>
      <c r="H297" s="509" t="str">
        <f aca="false">IF('ORÇ.GLOBAL P CAIXA'!K297="EXEC.","",IF('ORÇ.GLOBAL P CAIXA'!H297&gt;0,'ORÇ.GLOBAL P CAIXA'!H297,""))</f>
        <v/>
      </c>
      <c r="I297" s="509" t="str">
        <f aca="false">IF('ORÇ.GLOBAL P CAIXA'!K297="EXEC.","",IF('ORÇ.GLOBAL P CAIXA'!I297&gt;0,'ORÇ.GLOBAL P CAIXA'!I297,""))</f>
        <v/>
      </c>
      <c r="J297" s="510" t="str">
        <f aca="false">IF('ORÇ.GLOBAL P CAIXA'!K297="EXEC.","",IF('ORÇ.GLOBAL P CAIXA'!J297&gt;0,'ORÇ.GLOBAL P CAIXA'!J297,""))</f>
        <v/>
      </c>
      <c r="K297" s="115"/>
      <c r="L297" s="168" t="str">
        <f aca="false">IF(B297&gt;0,"ok","ocultar")</f>
        <v>ocultar</v>
      </c>
      <c r="M297" s="511" t="n">
        <f aca="false">ROUND(IF($O297&lt;&gt;0,$O297*(INFORMAÇÕES!$T$113/INFORMAÇÕES!$T$117),0),2)</f>
        <v>0</v>
      </c>
      <c r="N297" s="511" t="n">
        <f aca="false">ROUND(IF($O297&lt;&gt;0,$O297*(INFORMAÇÕES!$T$114/INFORMAÇÕES!$T$117),0),2)</f>
        <v>0</v>
      </c>
      <c r="O297" s="512" t="n">
        <f aca="false">IF(E297=0,G297,0)</f>
        <v>0</v>
      </c>
      <c r="Q297" s="88"/>
      <c r="R297" s="163" t="n">
        <f aca="false">IF(E297&lt;&gt;0,G297,0)</f>
        <v>0</v>
      </c>
      <c r="S297" s="157" t="n">
        <f aca="false">IF(B297=0,S296,IF(ISNONTEXT(B297)=TRUE(),INT(B297),INT(LEFT(B297,FIND(".",B297)-1))))</f>
        <v>3</v>
      </c>
      <c r="T297" s="157" t="str">
        <f aca="false">IF(T298=1,1,IF(B297&lt;&gt;0,1,IF(C297&lt;&gt;0,1,IF(D297&lt;&gt;0,1,IF('ORÇ.GLOBAL REF.'!E297&lt;&gt;0,1,"")))))</f>
        <v/>
      </c>
      <c r="U297" s="157" t="str">
        <f aca="false">IF(S297=0," ",IF(S297&lt;&gt;S296,S297," "))</f>
        <v> </v>
      </c>
      <c r="V297" s="180"/>
    </row>
    <row r="298" s="174" customFormat="true" ht="14.25" hidden="false" customHeight="false" outlineLevel="0" collapsed="false">
      <c r="A298" s="159" t="n">
        <v>287</v>
      </c>
      <c r="B298" s="160" t="n">
        <f aca="false">IF('ORÇ.GLOBAL P CAIXA'!K298="EXEC.",0,'ORÇ.GLOBAL P CAIXA'!M298)</f>
        <v>0</v>
      </c>
      <c r="C298" s="161" t="n">
        <f aca="false">IF('ORÇ.GLOBAL P CAIXA'!K298="EXEC.",0,'ORÇ.GLOBAL P CAIXA'!O298)</f>
        <v>0</v>
      </c>
      <c r="D298" s="162" t="n">
        <f aca="false">IF('ORÇ.GLOBAL P CAIXA'!K298="EXEC.",0,'ORÇ.GLOBAL P CAIXA'!P298)</f>
        <v>0</v>
      </c>
      <c r="E298" s="163" t="n">
        <f aca="false">IF('ORÇ.GLOBAL P CAIXA'!K298="EXEC.",0,ROUND('ORÇ.GLOBAL P CAIXA'!Q298,2))</f>
        <v>0</v>
      </c>
      <c r="F298" s="163" t="n">
        <f aca="false">IF('ORÇ.GLOBAL P CAIXA'!K298="EXEC.",0,TRUNC((1+(IF(OR(H298=0,H298=""),'BDI REF.'!$K$5,CHOOSE(H298,'BDI REF.'!$K$5,'BDI REF.'!$K$6,'BDI REF.'!$K$7))))*'ORÇ.GLOBAL P CAIXA'!R298,2))</f>
        <v>0</v>
      </c>
      <c r="G298" s="163" t="n">
        <f aca="false">IF('ORÇ.GLOBAL P CAIXA'!K298="EXEC.",0,IF(E298&lt;&gt;0,ROUND(E298*F298,2),IF(R298=0,(SUMIF($S$12:$S$1011,B298,$R$12:$R$1011)),R298)))</f>
        <v>0</v>
      </c>
      <c r="H298" s="509" t="str">
        <f aca="false">IF('ORÇ.GLOBAL P CAIXA'!K298="EXEC.","",IF('ORÇ.GLOBAL P CAIXA'!H298&gt;0,'ORÇ.GLOBAL P CAIXA'!H298,""))</f>
        <v/>
      </c>
      <c r="I298" s="509" t="str">
        <f aca="false">IF('ORÇ.GLOBAL P CAIXA'!K298="EXEC.","",IF('ORÇ.GLOBAL P CAIXA'!I298&gt;0,'ORÇ.GLOBAL P CAIXA'!I298,""))</f>
        <v/>
      </c>
      <c r="J298" s="510" t="str">
        <f aca="false">IF('ORÇ.GLOBAL P CAIXA'!K298="EXEC.","",IF('ORÇ.GLOBAL P CAIXA'!J298&gt;0,'ORÇ.GLOBAL P CAIXA'!J298,""))</f>
        <v/>
      </c>
      <c r="K298" s="115"/>
      <c r="L298" s="168" t="str">
        <f aca="false">IF(B298&gt;0,"ok","ocultar")</f>
        <v>ocultar</v>
      </c>
      <c r="M298" s="511" t="n">
        <f aca="false">ROUND(IF($O298&lt;&gt;0,$O298*(INFORMAÇÕES!$T$113/INFORMAÇÕES!$T$117),0),2)</f>
        <v>0</v>
      </c>
      <c r="N298" s="511" t="n">
        <f aca="false">ROUND(IF($O298&lt;&gt;0,$O298*(INFORMAÇÕES!$T$114/INFORMAÇÕES!$T$117),0),2)</f>
        <v>0</v>
      </c>
      <c r="O298" s="512" t="n">
        <f aca="false">IF(E298=0,G298,0)</f>
        <v>0</v>
      </c>
      <c r="Q298" s="88"/>
      <c r="R298" s="163" t="n">
        <f aca="false">IF(E298&lt;&gt;0,G298,0)</f>
        <v>0</v>
      </c>
      <c r="S298" s="157" t="n">
        <f aca="false">IF(B298=0,S297,IF(ISNONTEXT(B298)=TRUE(),INT(B298),INT(LEFT(B298,FIND(".",B298)-1))))</f>
        <v>3</v>
      </c>
      <c r="T298" s="157" t="str">
        <f aca="false">IF(T299=1,1,IF(B298&lt;&gt;0,1,IF(C298&lt;&gt;0,1,IF(D298&lt;&gt;0,1,IF('ORÇ.GLOBAL REF.'!E298&lt;&gt;0,1,"")))))</f>
        <v/>
      </c>
      <c r="U298" s="157" t="str">
        <f aca="false">IF(S298=0," ",IF(S298&lt;&gt;S297,S298," "))</f>
        <v> </v>
      </c>
      <c r="V298" s="180"/>
    </row>
    <row r="299" s="174" customFormat="true" ht="14.25" hidden="false" customHeight="false" outlineLevel="0" collapsed="false">
      <c r="A299" s="159" t="n">
        <v>288</v>
      </c>
      <c r="B299" s="160" t="n">
        <f aca="false">IF('ORÇ.GLOBAL P CAIXA'!K299="EXEC.",0,'ORÇ.GLOBAL P CAIXA'!M299)</f>
        <v>0</v>
      </c>
      <c r="C299" s="161" t="n">
        <f aca="false">IF('ORÇ.GLOBAL P CAIXA'!K299="EXEC.",0,'ORÇ.GLOBAL P CAIXA'!O299)</f>
        <v>0</v>
      </c>
      <c r="D299" s="162" t="n">
        <f aca="false">IF('ORÇ.GLOBAL P CAIXA'!K299="EXEC.",0,'ORÇ.GLOBAL P CAIXA'!P299)</f>
        <v>0</v>
      </c>
      <c r="E299" s="163" t="n">
        <f aca="false">IF('ORÇ.GLOBAL P CAIXA'!K299="EXEC.",0,ROUND('ORÇ.GLOBAL P CAIXA'!Q299,2))</f>
        <v>0</v>
      </c>
      <c r="F299" s="163" t="n">
        <f aca="false">IF('ORÇ.GLOBAL P CAIXA'!K299="EXEC.",0,TRUNC((1+(IF(OR(H299=0,H299=""),'BDI REF.'!$K$5,CHOOSE(H299,'BDI REF.'!$K$5,'BDI REF.'!$K$6,'BDI REF.'!$K$7))))*'ORÇ.GLOBAL P CAIXA'!R299,2))</f>
        <v>0</v>
      </c>
      <c r="G299" s="163" t="n">
        <f aca="false">IF('ORÇ.GLOBAL P CAIXA'!K299="EXEC.",0,IF(E299&lt;&gt;0,ROUND(E299*F299,2),IF(R299=0,(SUMIF($S$12:$S$1011,B299,$R$12:$R$1011)),R299)))</f>
        <v>0</v>
      </c>
      <c r="H299" s="509" t="str">
        <f aca="false">IF('ORÇ.GLOBAL P CAIXA'!K299="EXEC.","",IF('ORÇ.GLOBAL P CAIXA'!H299&gt;0,'ORÇ.GLOBAL P CAIXA'!H299,""))</f>
        <v/>
      </c>
      <c r="I299" s="509" t="str">
        <f aca="false">IF('ORÇ.GLOBAL P CAIXA'!K299="EXEC.","",IF('ORÇ.GLOBAL P CAIXA'!I299&gt;0,'ORÇ.GLOBAL P CAIXA'!I299,""))</f>
        <v/>
      </c>
      <c r="J299" s="510" t="str">
        <f aca="false">IF('ORÇ.GLOBAL P CAIXA'!K299="EXEC.","",IF('ORÇ.GLOBAL P CAIXA'!J299&gt;0,'ORÇ.GLOBAL P CAIXA'!J299,""))</f>
        <v/>
      </c>
      <c r="K299" s="115"/>
      <c r="L299" s="168" t="str">
        <f aca="false">IF(B299&gt;0,"ok","ocultar")</f>
        <v>ocultar</v>
      </c>
      <c r="M299" s="511" t="n">
        <f aca="false">ROUND(IF($O299&lt;&gt;0,$O299*(INFORMAÇÕES!$T$113/INFORMAÇÕES!$T$117),0),2)</f>
        <v>0</v>
      </c>
      <c r="N299" s="511" t="n">
        <f aca="false">ROUND(IF($O299&lt;&gt;0,$O299*(INFORMAÇÕES!$T$114/INFORMAÇÕES!$T$117),0),2)</f>
        <v>0</v>
      </c>
      <c r="O299" s="512" t="n">
        <f aca="false">IF(E299=0,G299,0)</f>
        <v>0</v>
      </c>
      <c r="Q299" s="88"/>
      <c r="R299" s="163" t="n">
        <f aca="false">IF(E299&lt;&gt;0,G299,0)</f>
        <v>0</v>
      </c>
      <c r="S299" s="157" t="n">
        <f aca="false">IF(B299=0,S298,IF(ISNONTEXT(B299)=TRUE(),INT(B299),INT(LEFT(B299,FIND(".",B299)-1))))</f>
        <v>3</v>
      </c>
      <c r="T299" s="157" t="str">
        <f aca="false">IF(T300=1,1,IF(B299&lt;&gt;0,1,IF(C299&lt;&gt;0,1,IF(D299&lt;&gt;0,1,IF('ORÇ.GLOBAL REF.'!E299&lt;&gt;0,1,"")))))</f>
        <v/>
      </c>
      <c r="U299" s="157" t="str">
        <f aca="false">IF(S299=0," ",IF(S299&lt;&gt;S298,S299," "))</f>
        <v> </v>
      </c>
      <c r="V299" s="180"/>
    </row>
    <row r="300" s="174" customFormat="true" ht="14.25" hidden="false" customHeight="false" outlineLevel="0" collapsed="false">
      <c r="A300" s="159" t="n">
        <v>289</v>
      </c>
      <c r="B300" s="160" t="n">
        <f aca="false">IF('ORÇ.GLOBAL P CAIXA'!K300="EXEC.",0,'ORÇ.GLOBAL P CAIXA'!M300)</f>
        <v>0</v>
      </c>
      <c r="C300" s="161" t="n">
        <f aca="false">IF('ORÇ.GLOBAL P CAIXA'!K300="EXEC.",0,'ORÇ.GLOBAL P CAIXA'!O300)</f>
        <v>0</v>
      </c>
      <c r="D300" s="162" t="n">
        <f aca="false">IF('ORÇ.GLOBAL P CAIXA'!K300="EXEC.",0,'ORÇ.GLOBAL P CAIXA'!P300)</f>
        <v>0</v>
      </c>
      <c r="E300" s="163" t="n">
        <f aca="false">IF('ORÇ.GLOBAL P CAIXA'!K300="EXEC.",0,ROUND('ORÇ.GLOBAL P CAIXA'!Q300,2))</f>
        <v>0</v>
      </c>
      <c r="F300" s="163" t="n">
        <f aca="false">IF('ORÇ.GLOBAL P CAIXA'!K300="EXEC.",0,TRUNC((1+(IF(OR(H300=0,H300=""),'BDI REF.'!$K$5,CHOOSE(H300,'BDI REF.'!$K$5,'BDI REF.'!$K$6,'BDI REF.'!$K$7))))*'ORÇ.GLOBAL P CAIXA'!R300,2))</f>
        <v>0</v>
      </c>
      <c r="G300" s="163" t="n">
        <f aca="false">IF('ORÇ.GLOBAL P CAIXA'!K300="EXEC.",0,IF(E300&lt;&gt;0,ROUND(E300*F300,2),IF(R300=0,(SUMIF($S$12:$S$1011,B300,$R$12:$R$1011)),R300)))</f>
        <v>0</v>
      </c>
      <c r="H300" s="509" t="str">
        <f aca="false">IF('ORÇ.GLOBAL P CAIXA'!K300="EXEC.","",IF('ORÇ.GLOBAL P CAIXA'!H300&gt;0,'ORÇ.GLOBAL P CAIXA'!H300,""))</f>
        <v/>
      </c>
      <c r="I300" s="509" t="str">
        <f aca="false">IF('ORÇ.GLOBAL P CAIXA'!K300="EXEC.","",IF('ORÇ.GLOBAL P CAIXA'!I300&gt;0,'ORÇ.GLOBAL P CAIXA'!I300,""))</f>
        <v/>
      </c>
      <c r="J300" s="510" t="str">
        <f aca="false">IF('ORÇ.GLOBAL P CAIXA'!K300="EXEC.","",IF('ORÇ.GLOBAL P CAIXA'!J300&gt;0,'ORÇ.GLOBAL P CAIXA'!J300,""))</f>
        <v/>
      </c>
      <c r="K300" s="115"/>
      <c r="L300" s="168" t="str">
        <f aca="false">IF(B300&gt;0,"ok","ocultar")</f>
        <v>ocultar</v>
      </c>
      <c r="M300" s="511" t="n">
        <f aca="false">ROUND(IF($O300&lt;&gt;0,$O300*(INFORMAÇÕES!$T$113/INFORMAÇÕES!$T$117),0),2)</f>
        <v>0</v>
      </c>
      <c r="N300" s="511" t="n">
        <f aca="false">ROUND(IF($O300&lt;&gt;0,$O300*(INFORMAÇÕES!$T$114/INFORMAÇÕES!$T$117),0),2)</f>
        <v>0</v>
      </c>
      <c r="O300" s="512" t="n">
        <f aca="false">IF(E300=0,G300,0)</f>
        <v>0</v>
      </c>
      <c r="Q300" s="88"/>
      <c r="R300" s="163" t="n">
        <f aca="false">IF(E300&lt;&gt;0,G300,0)</f>
        <v>0</v>
      </c>
      <c r="S300" s="157" t="n">
        <f aca="false">IF(B300=0,S299,IF(ISNONTEXT(B300)=TRUE(),INT(B300),INT(LEFT(B300,FIND(".",B300)-1))))</f>
        <v>3</v>
      </c>
      <c r="T300" s="157" t="str">
        <f aca="false">IF(T301=1,1,IF(B300&lt;&gt;0,1,IF(C300&lt;&gt;0,1,IF(D300&lt;&gt;0,1,IF('ORÇ.GLOBAL REF.'!E300&lt;&gt;0,1,"")))))</f>
        <v/>
      </c>
      <c r="U300" s="157" t="str">
        <f aca="false">IF(S300=0," ",IF(S300&lt;&gt;S299,S300," "))</f>
        <v> </v>
      </c>
      <c r="V300" s="180"/>
    </row>
    <row r="301" s="174" customFormat="true" ht="14.25" hidden="false" customHeight="false" outlineLevel="0" collapsed="false">
      <c r="A301" s="159" t="n">
        <v>290</v>
      </c>
      <c r="B301" s="160" t="n">
        <f aca="false">IF('ORÇ.GLOBAL P CAIXA'!K301="EXEC.",0,'ORÇ.GLOBAL P CAIXA'!M301)</f>
        <v>0</v>
      </c>
      <c r="C301" s="161" t="n">
        <f aca="false">IF('ORÇ.GLOBAL P CAIXA'!K301="EXEC.",0,'ORÇ.GLOBAL P CAIXA'!O301)</f>
        <v>0</v>
      </c>
      <c r="D301" s="162" t="n">
        <f aca="false">IF('ORÇ.GLOBAL P CAIXA'!K301="EXEC.",0,'ORÇ.GLOBAL P CAIXA'!P301)</f>
        <v>0</v>
      </c>
      <c r="E301" s="163" t="n">
        <f aca="false">IF('ORÇ.GLOBAL P CAIXA'!K301="EXEC.",0,ROUND('ORÇ.GLOBAL P CAIXA'!Q301,2))</f>
        <v>0</v>
      </c>
      <c r="F301" s="163" t="n">
        <f aca="false">IF('ORÇ.GLOBAL P CAIXA'!K301="EXEC.",0,TRUNC((1+(IF(OR(H301=0,H301=""),'BDI REF.'!$K$5,CHOOSE(H301,'BDI REF.'!$K$5,'BDI REF.'!$K$6,'BDI REF.'!$K$7))))*'ORÇ.GLOBAL P CAIXA'!R301,2))</f>
        <v>0</v>
      </c>
      <c r="G301" s="163" t="n">
        <f aca="false">IF('ORÇ.GLOBAL P CAIXA'!K301="EXEC.",0,IF(E301&lt;&gt;0,ROUND(E301*F301,2),IF(R301=0,(SUMIF($S$12:$S$1011,B301,$R$12:$R$1011)),R301)))</f>
        <v>0</v>
      </c>
      <c r="H301" s="509" t="str">
        <f aca="false">IF('ORÇ.GLOBAL P CAIXA'!K301="EXEC.","",IF('ORÇ.GLOBAL P CAIXA'!H301&gt;0,'ORÇ.GLOBAL P CAIXA'!H301,""))</f>
        <v/>
      </c>
      <c r="I301" s="509" t="str">
        <f aca="false">IF('ORÇ.GLOBAL P CAIXA'!K301="EXEC.","",IF('ORÇ.GLOBAL P CAIXA'!I301&gt;0,'ORÇ.GLOBAL P CAIXA'!I301,""))</f>
        <v/>
      </c>
      <c r="J301" s="510" t="str">
        <f aca="false">IF('ORÇ.GLOBAL P CAIXA'!K301="EXEC.","",IF('ORÇ.GLOBAL P CAIXA'!J301&gt;0,'ORÇ.GLOBAL P CAIXA'!J301,""))</f>
        <v/>
      </c>
      <c r="K301" s="115"/>
      <c r="L301" s="168" t="str">
        <f aca="false">IF(B301&gt;0,"ok","ocultar")</f>
        <v>ocultar</v>
      </c>
      <c r="M301" s="511" t="n">
        <f aca="false">ROUND(IF($O301&lt;&gt;0,$O301*(INFORMAÇÕES!$T$113/INFORMAÇÕES!$T$117),0),2)</f>
        <v>0</v>
      </c>
      <c r="N301" s="511" t="n">
        <f aca="false">ROUND(IF($O301&lt;&gt;0,$O301*(INFORMAÇÕES!$T$114/INFORMAÇÕES!$T$117),0),2)</f>
        <v>0</v>
      </c>
      <c r="O301" s="512" t="n">
        <f aca="false">IF(E301=0,G301,0)</f>
        <v>0</v>
      </c>
      <c r="Q301" s="88"/>
      <c r="R301" s="163" t="n">
        <f aca="false">IF(E301&lt;&gt;0,G301,0)</f>
        <v>0</v>
      </c>
      <c r="S301" s="157" t="n">
        <f aca="false">IF(B301=0,S300,IF(ISNONTEXT(B301)=TRUE(),INT(B301),INT(LEFT(B301,FIND(".",B301)-1))))</f>
        <v>3</v>
      </c>
      <c r="T301" s="157" t="str">
        <f aca="false">IF(T302=1,1,IF(B301&lt;&gt;0,1,IF(C301&lt;&gt;0,1,IF(D301&lt;&gt;0,1,IF('ORÇ.GLOBAL REF.'!E301&lt;&gt;0,1,"")))))</f>
        <v/>
      </c>
      <c r="U301" s="157" t="str">
        <f aca="false">IF(S301=0," ",IF(S301&lt;&gt;S300,S301," "))</f>
        <v> </v>
      </c>
      <c r="V301" s="180"/>
    </row>
    <row r="302" s="174" customFormat="true" ht="14.25" hidden="false" customHeight="false" outlineLevel="0" collapsed="false">
      <c r="A302" s="159" t="n">
        <v>291</v>
      </c>
      <c r="B302" s="160" t="n">
        <f aca="false">IF('ORÇ.GLOBAL P CAIXA'!K302="EXEC.",0,'ORÇ.GLOBAL P CAIXA'!M302)</f>
        <v>0</v>
      </c>
      <c r="C302" s="161" t="n">
        <f aca="false">IF('ORÇ.GLOBAL P CAIXA'!K302="EXEC.",0,'ORÇ.GLOBAL P CAIXA'!O302)</f>
        <v>0</v>
      </c>
      <c r="D302" s="162" t="n">
        <f aca="false">IF('ORÇ.GLOBAL P CAIXA'!K302="EXEC.",0,'ORÇ.GLOBAL P CAIXA'!P302)</f>
        <v>0</v>
      </c>
      <c r="E302" s="163" t="n">
        <f aca="false">IF('ORÇ.GLOBAL P CAIXA'!K302="EXEC.",0,ROUND('ORÇ.GLOBAL P CAIXA'!Q302,2))</f>
        <v>0</v>
      </c>
      <c r="F302" s="163" t="n">
        <f aca="false">IF('ORÇ.GLOBAL P CAIXA'!K302="EXEC.",0,TRUNC((1+(IF(OR(H302=0,H302=""),'BDI REF.'!$K$5,CHOOSE(H302,'BDI REF.'!$K$5,'BDI REF.'!$K$6,'BDI REF.'!$K$7))))*'ORÇ.GLOBAL P CAIXA'!R302,2))</f>
        <v>0</v>
      </c>
      <c r="G302" s="163" t="n">
        <f aca="false">IF('ORÇ.GLOBAL P CAIXA'!K302="EXEC.",0,IF(E302&lt;&gt;0,ROUND(E302*F302,2),IF(R302=0,(SUMIF($S$12:$S$1011,B302,$R$12:$R$1011)),R302)))</f>
        <v>0</v>
      </c>
      <c r="H302" s="509" t="str">
        <f aca="false">IF('ORÇ.GLOBAL P CAIXA'!K302="EXEC.","",IF('ORÇ.GLOBAL P CAIXA'!H302&gt;0,'ORÇ.GLOBAL P CAIXA'!H302,""))</f>
        <v/>
      </c>
      <c r="I302" s="509" t="str">
        <f aca="false">IF('ORÇ.GLOBAL P CAIXA'!K302="EXEC.","",IF('ORÇ.GLOBAL P CAIXA'!I302&gt;0,'ORÇ.GLOBAL P CAIXA'!I302,""))</f>
        <v/>
      </c>
      <c r="J302" s="510" t="str">
        <f aca="false">IF('ORÇ.GLOBAL P CAIXA'!K302="EXEC.","",IF('ORÇ.GLOBAL P CAIXA'!J302&gt;0,'ORÇ.GLOBAL P CAIXA'!J302,""))</f>
        <v/>
      </c>
      <c r="K302" s="115"/>
      <c r="L302" s="168" t="str">
        <f aca="false">IF(B302&gt;0,"ok","ocultar")</f>
        <v>ocultar</v>
      </c>
      <c r="M302" s="511" t="n">
        <f aca="false">ROUND(IF($O302&lt;&gt;0,$O302*(INFORMAÇÕES!$T$113/INFORMAÇÕES!$T$117),0),2)</f>
        <v>0</v>
      </c>
      <c r="N302" s="511" t="n">
        <f aca="false">ROUND(IF($O302&lt;&gt;0,$O302*(INFORMAÇÕES!$T$114/INFORMAÇÕES!$T$117),0),2)</f>
        <v>0</v>
      </c>
      <c r="O302" s="512" t="n">
        <f aca="false">IF(E302=0,G302,0)</f>
        <v>0</v>
      </c>
      <c r="Q302" s="88"/>
      <c r="R302" s="163" t="n">
        <f aca="false">IF(E302&lt;&gt;0,G302,0)</f>
        <v>0</v>
      </c>
      <c r="S302" s="157" t="n">
        <f aca="false">IF(B302=0,S301,IF(ISNONTEXT(B302)=TRUE(),INT(B302),INT(LEFT(B302,FIND(".",B302)-1))))</f>
        <v>3</v>
      </c>
      <c r="T302" s="157" t="str">
        <f aca="false">IF(T303=1,1,IF(B302&lt;&gt;0,1,IF(C302&lt;&gt;0,1,IF(D302&lt;&gt;0,1,IF('ORÇ.GLOBAL REF.'!E302&lt;&gt;0,1,"")))))</f>
        <v/>
      </c>
      <c r="U302" s="157" t="str">
        <f aca="false">IF(S302=0," ",IF(S302&lt;&gt;S301,S302," "))</f>
        <v> </v>
      </c>
      <c r="V302" s="180"/>
    </row>
    <row r="303" s="174" customFormat="true" ht="14.25" hidden="false" customHeight="false" outlineLevel="0" collapsed="false">
      <c r="A303" s="159" t="n">
        <v>292</v>
      </c>
      <c r="B303" s="160" t="n">
        <f aca="false">IF('ORÇ.GLOBAL P CAIXA'!K303="EXEC.",0,'ORÇ.GLOBAL P CAIXA'!M303)</f>
        <v>0</v>
      </c>
      <c r="C303" s="161" t="n">
        <f aca="false">IF('ORÇ.GLOBAL P CAIXA'!K303="EXEC.",0,'ORÇ.GLOBAL P CAIXA'!O303)</f>
        <v>0</v>
      </c>
      <c r="D303" s="162" t="n">
        <f aca="false">IF('ORÇ.GLOBAL P CAIXA'!K303="EXEC.",0,'ORÇ.GLOBAL P CAIXA'!P303)</f>
        <v>0</v>
      </c>
      <c r="E303" s="163" t="n">
        <f aca="false">IF('ORÇ.GLOBAL P CAIXA'!K303="EXEC.",0,ROUND('ORÇ.GLOBAL P CAIXA'!Q303,2))</f>
        <v>0</v>
      </c>
      <c r="F303" s="163" t="n">
        <f aca="false">IF('ORÇ.GLOBAL P CAIXA'!K303="EXEC.",0,TRUNC((1+(IF(OR(H303=0,H303=""),'BDI REF.'!$K$5,CHOOSE(H303,'BDI REF.'!$K$5,'BDI REF.'!$K$6,'BDI REF.'!$K$7))))*'ORÇ.GLOBAL P CAIXA'!R303,2))</f>
        <v>0</v>
      </c>
      <c r="G303" s="163" t="n">
        <f aca="false">IF('ORÇ.GLOBAL P CAIXA'!K303="EXEC.",0,IF(E303&lt;&gt;0,ROUND(E303*F303,2),IF(R303=0,(SUMIF($S$12:$S$1011,B303,$R$12:$R$1011)),R303)))</f>
        <v>0</v>
      </c>
      <c r="H303" s="509" t="str">
        <f aca="false">IF('ORÇ.GLOBAL P CAIXA'!K303="EXEC.","",IF('ORÇ.GLOBAL P CAIXA'!H303&gt;0,'ORÇ.GLOBAL P CAIXA'!H303,""))</f>
        <v/>
      </c>
      <c r="I303" s="509" t="str">
        <f aca="false">IF('ORÇ.GLOBAL P CAIXA'!K303="EXEC.","",IF('ORÇ.GLOBAL P CAIXA'!I303&gt;0,'ORÇ.GLOBAL P CAIXA'!I303,""))</f>
        <v/>
      </c>
      <c r="J303" s="510" t="str">
        <f aca="false">IF('ORÇ.GLOBAL P CAIXA'!K303="EXEC.","",IF('ORÇ.GLOBAL P CAIXA'!J303&gt;0,'ORÇ.GLOBAL P CAIXA'!J303,""))</f>
        <v/>
      </c>
      <c r="K303" s="115"/>
      <c r="L303" s="168" t="str">
        <f aca="false">IF(B303&gt;0,"ok","ocultar")</f>
        <v>ocultar</v>
      </c>
      <c r="M303" s="511" t="n">
        <f aca="false">ROUND(IF($O303&lt;&gt;0,$O303*(INFORMAÇÕES!$T$113/INFORMAÇÕES!$T$117),0),2)</f>
        <v>0</v>
      </c>
      <c r="N303" s="511" t="n">
        <f aca="false">ROUND(IF($O303&lt;&gt;0,$O303*(INFORMAÇÕES!$T$114/INFORMAÇÕES!$T$117),0),2)</f>
        <v>0</v>
      </c>
      <c r="O303" s="512" t="n">
        <f aca="false">IF(E303=0,G303,0)</f>
        <v>0</v>
      </c>
      <c r="Q303" s="88"/>
      <c r="R303" s="163" t="n">
        <f aca="false">IF(E303&lt;&gt;0,G303,0)</f>
        <v>0</v>
      </c>
      <c r="S303" s="157" t="n">
        <f aca="false">IF(B303=0,S302,IF(ISNONTEXT(B303)=TRUE(),INT(B303),INT(LEFT(B303,FIND(".",B303)-1))))</f>
        <v>3</v>
      </c>
      <c r="T303" s="157" t="str">
        <f aca="false">IF(T304=1,1,IF(B303&lt;&gt;0,1,IF(C303&lt;&gt;0,1,IF(D303&lt;&gt;0,1,IF('ORÇ.GLOBAL REF.'!E303&lt;&gt;0,1,"")))))</f>
        <v/>
      </c>
      <c r="U303" s="157" t="str">
        <f aca="false">IF(S303=0," ",IF(S303&lt;&gt;S302,S303," "))</f>
        <v> </v>
      </c>
      <c r="V303" s="180"/>
    </row>
    <row r="304" s="174" customFormat="true" ht="14.25" hidden="false" customHeight="false" outlineLevel="0" collapsed="false">
      <c r="A304" s="159" t="n">
        <v>293</v>
      </c>
      <c r="B304" s="160" t="n">
        <f aca="false">IF('ORÇ.GLOBAL P CAIXA'!K304="EXEC.",0,'ORÇ.GLOBAL P CAIXA'!M304)</f>
        <v>0</v>
      </c>
      <c r="C304" s="161" t="n">
        <f aca="false">IF('ORÇ.GLOBAL P CAIXA'!K304="EXEC.",0,'ORÇ.GLOBAL P CAIXA'!O304)</f>
        <v>0</v>
      </c>
      <c r="D304" s="162" t="n">
        <f aca="false">IF('ORÇ.GLOBAL P CAIXA'!K304="EXEC.",0,'ORÇ.GLOBAL P CAIXA'!P304)</f>
        <v>0</v>
      </c>
      <c r="E304" s="163" t="n">
        <f aca="false">IF('ORÇ.GLOBAL P CAIXA'!K304="EXEC.",0,ROUND('ORÇ.GLOBAL P CAIXA'!Q304,2))</f>
        <v>0</v>
      </c>
      <c r="F304" s="163" t="n">
        <f aca="false">IF('ORÇ.GLOBAL P CAIXA'!K304="EXEC.",0,TRUNC((1+(IF(OR(H304=0,H304=""),'BDI REF.'!$K$5,CHOOSE(H304,'BDI REF.'!$K$5,'BDI REF.'!$K$6,'BDI REF.'!$K$7))))*'ORÇ.GLOBAL P CAIXA'!R304,2))</f>
        <v>0</v>
      </c>
      <c r="G304" s="163" t="n">
        <f aca="false">IF('ORÇ.GLOBAL P CAIXA'!K304="EXEC.",0,IF(E304&lt;&gt;0,ROUND(E304*F304,2),IF(R304=0,(SUMIF($S$12:$S$1011,B304,$R$12:$R$1011)),R304)))</f>
        <v>0</v>
      </c>
      <c r="H304" s="509" t="str">
        <f aca="false">IF('ORÇ.GLOBAL P CAIXA'!K304="EXEC.","",IF('ORÇ.GLOBAL P CAIXA'!H304&gt;0,'ORÇ.GLOBAL P CAIXA'!H304,""))</f>
        <v/>
      </c>
      <c r="I304" s="509" t="str">
        <f aca="false">IF('ORÇ.GLOBAL P CAIXA'!K304="EXEC.","",IF('ORÇ.GLOBAL P CAIXA'!I304&gt;0,'ORÇ.GLOBAL P CAIXA'!I304,""))</f>
        <v/>
      </c>
      <c r="J304" s="510" t="str">
        <f aca="false">IF('ORÇ.GLOBAL P CAIXA'!K304="EXEC.","",IF('ORÇ.GLOBAL P CAIXA'!J304&gt;0,'ORÇ.GLOBAL P CAIXA'!J304,""))</f>
        <v/>
      </c>
      <c r="K304" s="115"/>
      <c r="L304" s="168" t="str">
        <f aca="false">IF(B304&gt;0,"ok","ocultar")</f>
        <v>ocultar</v>
      </c>
      <c r="M304" s="511" t="n">
        <f aca="false">ROUND(IF($O304&lt;&gt;0,$O304*(INFORMAÇÕES!$T$113/INFORMAÇÕES!$T$117),0),2)</f>
        <v>0</v>
      </c>
      <c r="N304" s="511" t="n">
        <f aca="false">ROUND(IF($O304&lt;&gt;0,$O304*(INFORMAÇÕES!$T$114/INFORMAÇÕES!$T$117),0),2)</f>
        <v>0</v>
      </c>
      <c r="O304" s="512" t="n">
        <f aca="false">IF(E304=0,G304,0)</f>
        <v>0</v>
      </c>
      <c r="Q304" s="88"/>
      <c r="R304" s="163" t="n">
        <f aca="false">IF(E304&lt;&gt;0,G304,0)</f>
        <v>0</v>
      </c>
      <c r="S304" s="157" t="n">
        <f aca="false">IF(B304=0,S303,IF(ISNONTEXT(B304)=TRUE(),INT(B304),INT(LEFT(B304,FIND(".",B304)-1))))</f>
        <v>3</v>
      </c>
      <c r="T304" s="157" t="str">
        <f aca="false">IF(T305=1,1,IF(B304&lt;&gt;0,1,IF(C304&lt;&gt;0,1,IF(D304&lt;&gt;0,1,IF('ORÇ.GLOBAL REF.'!E304&lt;&gt;0,1,"")))))</f>
        <v/>
      </c>
      <c r="U304" s="157" t="str">
        <f aca="false">IF(S304=0," ",IF(S304&lt;&gt;S303,S304," "))</f>
        <v> </v>
      </c>
      <c r="V304" s="180"/>
    </row>
    <row r="305" s="174" customFormat="true" ht="14.25" hidden="false" customHeight="false" outlineLevel="0" collapsed="false">
      <c r="A305" s="159" t="n">
        <v>294</v>
      </c>
      <c r="B305" s="160" t="n">
        <f aca="false">IF('ORÇ.GLOBAL P CAIXA'!K305="EXEC.",0,'ORÇ.GLOBAL P CAIXA'!M305)</f>
        <v>0</v>
      </c>
      <c r="C305" s="161" t="n">
        <f aca="false">IF('ORÇ.GLOBAL P CAIXA'!K305="EXEC.",0,'ORÇ.GLOBAL P CAIXA'!O305)</f>
        <v>0</v>
      </c>
      <c r="D305" s="162" t="n">
        <f aca="false">IF('ORÇ.GLOBAL P CAIXA'!K305="EXEC.",0,'ORÇ.GLOBAL P CAIXA'!P305)</f>
        <v>0</v>
      </c>
      <c r="E305" s="163" t="n">
        <f aca="false">IF('ORÇ.GLOBAL P CAIXA'!K305="EXEC.",0,ROUND('ORÇ.GLOBAL P CAIXA'!Q305,2))</f>
        <v>0</v>
      </c>
      <c r="F305" s="163" t="n">
        <f aca="false">IF('ORÇ.GLOBAL P CAIXA'!K305="EXEC.",0,TRUNC((1+(IF(OR(H305=0,H305=""),'BDI REF.'!$K$5,CHOOSE(H305,'BDI REF.'!$K$5,'BDI REF.'!$K$6,'BDI REF.'!$K$7))))*'ORÇ.GLOBAL P CAIXA'!R305,2))</f>
        <v>0</v>
      </c>
      <c r="G305" s="163" t="n">
        <f aca="false">IF('ORÇ.GLOBAL P CAIXA'!K305="EXEC.",0,IF(E305&lt;&gt;0,ROUND(E305*F305,2),IF(R305=0,(SUMIF($S$12:$S$1011,B305,$R$12:$R$1011)),R305)))</f>
        <v>0</v>
      </c>
      <c r="H305" s="509" t="str">
        <f aca="false">IF('ORÇ.GLOBAL P CAIXA'!K305="EXEC.","",IF('ORÇ.GLOBAL P CAIXA'!H305&gt;0,'ORÇ.GLOBAL P CAIXA'!H305,""))</f>
        <v/>
      </c>
      <c r="I305" s="509" t="str">
        <f aca="false">IF('ORÇ.GLOBAL P CAIXA'!K305="EXEC.","",IF('ORÇ.GLOBAL P CAIXA'!I305&gt;0,'ORÇ.GLOBAL P CAIXA'!I305,""))</f>
        <v/>
      </c>
      <c r="J305" s="510" t="str">
        <f aca="false">IF('ORÇ.GLOBAL P CAIXA'!K305="EXEC.","",IF('ORÇ.GLOBAL P CAIXA'!J305&gt;0,'ORÇ.GLOBAL P CAIXA'!J305,""))</f>
        <v/>
      </c>
      <c r="K305" s="115"/>
      <c r="L305" s="168" t="str">
        <f aca="false">IF(B305&gt;0,"ok","ocultar")</f>
        <v>ocultar</v>
      </c>
      <c r="M305" s="511" t="n">
        <f aca="false">ROUND(IF($O305&lt;&gt;0,$O305*(INFORMAÇÕES!$T$113/INFORMAÇÕES!$T$117),0),2)</f>
        <v>0</v>
      </c>
      <c r="N305" s="511" t="n">
        <f aca="false">ROUND(IF($O305&lt;&gt;0,$O305*(INFORMAÇÕES!$T$114/INFORMAÇÕES!$T$117),0),2)</f>
        <v>0</v>
      </c>
      <c r="O305" s="512" t="n">
        <f aca="false">IF(E305=0,G305,0)</f>
        <v>0</v>
      </c>
      <c r="Q305" s="88"/>
      <c r="R305" s="163" t="n">
        <f aca="false">IF(E305&lt;&gt;0,G305,0)</f>
        <v>0</v>
      </c>
      <c r="S305" s="157" t="n">
        <f aca="false">IF(B305=0,S304,IF(ISNONTEXT(B305)=TRUE(),INT(B305),INT(LEFT(B305,FIND(".",B305)-1))))</f>
        <v>3</v>
      </c>
      <c r="T305" s="157" t="str">
        <f aca="false">IF(T306=1,1,IF(B305&lt;&gt;0,1,IF(C305&lt;&gt;0,1,IF(D305&lt;&gt;0,1,IF('ORÇ.GLOBAL REF.'!E305&lt;&gt;0,1,"")))))</f>
        <v/>
      </c>
      <c r="U305" s="157" t="str">
        <f aca="false">IF(S305=0," ",IF(S305&lt;&gt;S304,S305," "))</f>
        <v> </v>
      </c>
      <c r="V305" s="180"/>
    </row>
    <row r="306" s="174" customFormat="true" ht="14.25" hidden="false" customHeight="false" outlineLevel="0" collapsed="false">
      <c r="A306" s="159" t="n">
        <v>295</v>
      </c>
      <c r="B306" s="160" t="n">
        <f aca="false">IF('ORÇ.GLOBAL P CAIXA'!K306="EXEC.",0,'ORÇ.GLOBAL P CAIXA'!M306)</f>
        <v>0</v>
      </c>
      <c r="C306" s="161" t="n">
        <f aca="false">IF('ORÇ.GLOBAL P CAIXA'!K306="EXEC.",0,'ORÇ.GLOBAL P CAIXA'!O306)</f>
        <v>0</v>
      </c>
      <c r="D306" s="162" t="n">
        <f aca="false">IF('ORÇ.GLOBAL P CAIXA'!K306="EXEC.",0,'ORÇ.GLOBAL P CAIXA'!P306)</f>
        <v>0</v>
      </c>
      <c r="E306" s="163" t="n">
        <f aca="false">IF('ORÇ.GLOBAL P CAIXA'!K306="EXEC.",0,ROUND('ORÇ.GLOBAL P CAIXA'!Q306,2))</f>
        <v>0</v>
      </c>
      <c r="F306" s="163" t="n">
        <f aca="false">IF('ORÇ.GLOBAL P CAIXA'!K306="EXEC.",0,TRUNC((1+(IF(OR(H306=0,H306=""),'BDI REF.'!$K$5,CHOOSE(H306,'BDI REF.'!$K$5,'BDI REF.'!$K$6,'BDI REF.'!$K$7))))*'ORÇ.GLOBAL P CAIXA'!R306,2))</f>
        <v>0</v>
      </c>
      <c r="G306" s="163" t="n">
        <f aca="false">IF('ORÇ.GLOBAL P CAIXA'!K306="EXEC.",0,IF(E306&lt;&gt;0,ROUND(E306*F306,2),IF(R306=0,(SUMIF($S$12:$S$1011,B306,$R$12:$R$1011)),R306)))</f>
        <v>0</v>
      </c>
      <c r="H306" s="509" t="str">
        <f aca="false">IF('ORÇ.GLOBAL P CAIXA'!K306="EXEC.","",IF('ORÇ.GLOBAL P CAIXA'!H306&gt;0,'ORÇ.GLOBAL P CAIXA'!H306,""))</f>
        <v/>
      </c>
      <c r="I306" s="509" t="str">
        <f aca="false">IF('ORÇ.GLOBAL P CAIXA'!K306="EXEC.","",IF('ORÇ.GLOBAL P CAIXA'!I306&gt;0,'ORÇ.GLOBAL P CAIXA'!I306,""))</f>
        <v/>
      </c>
      <c r="J306" s="510" t="str">
        <f aca="false">IF('ORÇ.GLOBAL P CAIXA'!K306="EXEC.","",IF('ORÇ.GLOBAL P CAIXA'!J306&gt;0,'ORÇ.GLOBAL P CAIXA'!J306,""))</f>
        <v/>
      </c>
      <c r="K306" s="115"/>
      <c r="L306" s="168" t="str">
        <f aca="false">IF(B306&gt;0,"ok","ocultar")</f>
        <v>ocultar</v>
      </c>
      <c r="M306" s="511" t="n">
        <f aca="false">ROUND(IF($O306&lt;&gt;0,$O306*(INFORMAÇÕES!$T$113/INFORMAÇÕES!$T$117),0),2)</f>
        <v>0</v>
      </c>
      <c r="N306" s="511" t="n">
        <f aca="false">ROUND(IF($O306&lt;&gt;0,$O306*(INFORMAÇÕES!$T$114/INFORMAÇÕES!$T$117),0),2)</f>
        <v>0</v>
      </c>
      <c r="O306" s="512" t="n">
        <f aca="false">IF(E306=0,G306,0)</f>
        <v>0</v>
      </c>
      <c r="Q306" s="88"/>
      <c r="R306" s="163" t="n">
        <f aca="false">IF(E306&lt;&gt;0,G306,0)</f>
        <v>0</v>
      </c>
      <c r="S306" s="157" t="n">
        <f aca="false">IF(B306=0,S305,IF(ISNONTEXT(B306)=TRUE(),INT(B306),INT(LEFT(B306,FIND(".",B306)-1))))</f>
        <v>3</v>
      </c>
      <c r="T306" s="157" t="str">
        <f aca="false">IF(T307=1,1,IF(B306&lt;&gt;0,1,IF(C306&lt;&gt;0,1,IF(D306&lt;&gt;0,1,IF('ORÇ.GLOBAL REF.'!E306&lt;&gt;0,1,"")))))</f>
        <v/>
      </c>
      <c r="U306" s="157" t="str">
        <f aca="false">IF(S306=0," ",IF(S306&lt;&gt;S305,S306," "))</f>
        <v> </v>
      </c>
      <c r="V306" s="180"/>
    </row>
    <row r="307" s="174" customFormat="true" ht="14.25" hidden="false" customHeight="false" outlineLevel="0" collapsed="false">
      <c r="A307" s="159" t="n">
        <v>296</v>
      </c>
      <c r="B307" s="160" t="n">
        <f aca="false">IF('ORÇ.GLOBAL P CAIXA'!K307="EXEC.",0,'ORÇ.GLOBAL P CAIXA'!M307)</f>
        <v>0</v>
      </c>
      <c r="C307" s="161" t="n">
        <f aca="false">IF('ORÇ.GLOBAL P CAIXA'!K307="EXEC.",0,'ORÇ.GLOBAL P CAIXA'!O307)</f>
        <v>0</v>
      </c>
      <c r="D307" s="162" t="n">
        <f aca="false">IF('ORÇ.GLOBAL P CAIXA'!K307="EXEC.",0,'ORÇ.GLOBAL P CAIXA'!P307)</f>
        <v>0</v>
      </c>
      <c r="E307" s="163" t="n">
        <f aca="false">IF('ORÇ.GLOBAL P CAIXA'!K307="EXEC.",0,ROUND('ORÇ.GLOBAL P CAIXA'!Q307,2))</f>
        <v>0</v>
      </c>
      <c r="F307" s="163" t="n">
        <f aca="false">IF('ORÇ.GLOBAL P CAIXA'!K307="EXEC.",0,TRUNC((1+(IF(OR(H307=0,H307=""),'BDI REF.'!$K$5,CHOOSE(H307,'BDI REF.'!$K$5,'BDI REF.'!$K$6,'BDI REF.'!$K$7))))*'ORÇ.GLOBAL P CAIXA'!R307,2))</f>
        <v>0</v>
      </c>
      <c r="G307" s="163" t="n">
        <f aca="false">IF('ORÇ.GLOBAL P CAIXA'!K307="EXEC.",0,IF(E307&lt;&gt;0,ROUND(E307*F307,2),IF(R307=0,(SUMIF($S$12:$S$1011,B307,$R$12:$R$1011)),R307)))</f>
        <v>0</v>
      </c>
      <c r="H307" s="509" t="str">
        <f aca="false">IF('ORÇ.GLOBAL P CAIXA'!K307="EXEC.","",IF('ORÇ.GLOBAL P CAIXA'!H307&gt;0,'ORÇ.GLOBAL P CAIXA'!H307,""))</f>
        <v/>
      </c>
      <c r="I307" s="509" t="str">
        <f aca="false">IF('ORÇ.GLOBAL P CAIXA'!K307="EXEC.","",IF('ORÇ.GLOBAL P CAIXA'!I307&gt;0,'ORÇ.GLOBAL P CAIXA'!I307,""))</f>
        <v/>
      </c>
      <c r="J307" s="510" t="str">
        <f aca="false">IF('ORÇ.GLOBAL P CAIXA'!K307="EXEC.","",IF('ORÇ.GLOBAL P CAIXA'!J307&gt;0,'ORÇ.GLOBAL P CAIXA'!J307,""))</f>
        <v/>
      </c>
      <c r="K307" s="115"/>
      <c r="L307" s="168" t="str">
        <f aca="false">IF(B307&gt;0,"ok","ocultar")</f>
        <v>ocultar</v>
      </c>
      <c r="M307" s="511" t="n">
        <f aca="false">ROUND(IF($O307&lt;&gt;0,$O307*(INFORMAÇÕES!$T$113/INFORMAÇÕES!$T$117),0),2)</f>
        <v>0</v>
      </c>
      <c r="N307" s="511" t="n">
        <f aca="false">ROUND(IF($O307&lt;&gt;0,$O307*(INFORMAÇÕES!$T$114/INFORMAÇÕES!$T$117),0),2)</f>
        <v>0</v>
      </c>
      <c r="O307" s="512" t="n">
        <f aca="false">IF(E307=0,G307,0)</f>
        <v>0</v>
      </c>
      <c r="Q307" s="88"/>
      <c r="R307" s="163" t="n">
        <f aca="false">IF(E307&lt;&gt;0,G307,0)</f>
        <v>0</v>
      </c>
      <c r="S307" s="157" t="n">
        <f aca="false">IF(B307=0,S306,IF(ISNONTEXT(B307)=TRUE(),INT(B307),INT(LEFT(B307,FIND(".",B307)-1))))</f>
        <v>3</v>
      </c>
      <c r="T307" s="157" t="str">
        <f aca="false">IF(T308=1,1,IF(B307&lt;&gt;0,1,IF(C307&lt;&gt;0,1,IF(D307&lt;&gt;0,1,IF('ORÇ.GLOBAL REF.'!E307&lt;&gt;0,1,"")))))</f>
        <v/>
      </c>
      <c r="U307" s="157" t="str">
        <f aca="false">IF(S307=0," ",IF(S307&lt;&gt;S306,S307," "))</f>
        <v> </v>
      </c>
      <c r="V307" s="180"/>
    </row>
    <row r="308" s="174" customFormat="true" ht="14.25" hidden="false" customHeight="false" outlineLevel="0" collapsed="false">
      <c r="A308" s="159" t="n">
        <v>297</v>
      </c>
      <c r="B308" s="160" t="n">
        <f aca="false">IF('ORÇ.GLOBAL P CAIXA'!K308="EXEC.",0,'ORÇ.GLOBAL P CAIXA'!M308)</f>
        <v>0</v>
      </c>
      <c r="C308" s="161" t="n">
        <f aca="false">IF('ORÇ.GLOBAL P CAIXA'!K308="EXEC.",0,'ORÇ.GLOBAL P CAIXA'!O308)</f>
        <v>0</v>
      </c>
      <c r="D308" s="162" t="n">
        <f aca="false">IF('ORÇ.GLOBAL P CAIXA'!K308="EXEC.",0,'ORÇ.GLOBAL P CAIXA'!P308)</f>
        <v>0</v>
      </c>
      <c r="E308" s="163" t="n">
        <f aca="false">IF('ORÇ.GLOBAL P CAIXA'!K308="EXEC.",0,ROUND('ORÇ.GLOBAL P CAIXA'!Q308,2))</f>
        <v>0</v>
      </c>
      <c r="F308" s="163" t="n">
        <f aca="false">IF('ORÇ.GLOBAL P CAIXA'!K308="EXEC.",0,TRUNC((1+(IF(OR(H308=0,H308=""),'BDI REF.'!$K$5,CHOOSE(H308,'BDI REF.'!$K$5,'BDI REF.'!$K$6,'BDI REF.'!$K$7))))*'ORÇ.GLOBAL P CAIXA'!R308,2))</f>
        <v>0</v>
      </c>
      <c r="G308" s="163" t="n">
        <f aca="false">IF('ORÇ.GLOBAL P CAIXA'!K308="EXEC.",0,IF(E308&lt;&gt;0,ROUND(E308*F308,2),IF(R308=0,(SUMIF($S$12:$S$1011,B308,$R$12:$R$1011)),R308)))</f>
        <v>0</v>
      </c>
      <c r="H308" s="509" t="str">
        <f aca="false">IF('ORÇ.GLOBAL P CAIXA'!K308="EXEC.","",IF('ORÇ.GLOBAL P CAIXA'!H308&gt;0,'ORÇ.GLOBAL P CAIXA'!H308,""))</f>
        <v/>
      </c>
      <c r="I308" s="509" t="str">
        <f aca="false">IF('ORÇ.GLOBAL P CAIXA'!K308="EXEC.","",IF('ORÇ.GLOBAL P CAIXA'!I308&gt;0,'ORÇ.GLOBAL P CAIXA'!I308,""))</f>
        <v/>
      </c>
      <c r="J308" s="510" t="str">
        <f aca="false">IF('ORÇ.GLOBAL P CAIXA'!K308="EXEC.","",IF('ORÇ.GLOBAL P CAIXA'!J308&gt;0,'ORÇ.GLOBAL P CAIXA'!J308,""))</f>
        <v/>
      </c>
      <c r="K308" s="115"/>
      <c r="L308" s="168" t="str">
        <f aca="false">IF(B308&gt;0,"ok","ocultar")</f>
        <v>ocultar</v>
      </c>
      <c r="M308" s="511" t="n">
        <f aca="false">ROUND(IF($O308&lt;&gt;0,$O308*(INFORMAÇÕES!$T$113/INFORMAÇÕES!$T$117),0),2)</f>
        <v>0</v>
      </c>
      <c r="N308" s="511" t="n">
        <f aca="false">ROUND(IF($O308&lt;&gt;0,$O308*(INFORMAÇÕES!$T$114/INFORMAÇÕES!$T$117),0),2)</f>
        <v>0</v>
      </c>
      <c r="O308" s="512" t="n">
        <f aca="false">IF(E308=0,G308,0)</f>
        <v>0</v>
      </c>
      <c r="Q308" s="88"/>
      <c r="R308" s="163" t="n">
        <f aca="false">IF(E308&lt;&gt;0,G308,0)</f>
        <v>0</v>
      </c>
      <c r="S308" s="157" t="n">
        <f aca="false">IF(B308=0,S307,IF(ISNONTEXT(B308)=TRUE(),INT(B308),INT(LEFT(B308,FIND(".",B308)-1))))</f>
        <v>3</v>
      </c>
      <c r="T308" s="157" t="str">
        <f aca="false">IF(T309=1,1,IF(B308&lt;&gt;0,1,IF(C308&lt;&gt;0,1,IF(D308&lt;&gt;0,1,IF('ORÇ.GLOBAL REF.'!E308&lt;&gt;0,1,"")))))</f>
        <v/>
      </c>
      <c r="U308" s="157" t="str">
        <f aca="false">IF(S308=0," ",IF(S308&lt;&gt;S307,S308," "))</f>
        <v> </v>
      </c>
      <c r="V308" s="180"/>
    </row>
    <row r="309" s="174" customFormat="true" ht="14.25" hidden="false" customHeight="false" outlineLevel="0" collapsed="false">
      <c r="A309" s="159" t="n">
        <v>298</v>
      </c>
      <c r="B309" s="160" t="n">
        <f aca="false">IF('ORÇ.GLOBAL P CAIXA'!K309="EXEC.",0,'ORÇ.GLOBAL P CAIXA'!M309)</f>
        <v>0</v>
      </c>
      <c r="C309" s="161" t="n">
        <f aca="false">IF('ORÇ.GLOBAL P CAIXA'!K309="EXEC.",0,'ORÇ.GLOBAL P CAIXA'!O309)</f>
        <v>0</v>
      </c>
      <c r="D309" s="162" t="n">
        <f aca="false">IF('ORÇ.GLOBAL P CAIXA'!K309="EXEC.",0,'ORÇ.GLOBAL P CAIXA'!P309)</f>
        <v>0</v>
      </c>
      <c r="E309" s="163" t="n">
        <f aca="false">IF('ORÇ.GLOBAL P CAIXA'!K309="EXEC.",0,ROUND('ORÇ.GLOBAL P CAIXA'!Q309,2))</f>
        <v>0</v>
      </c>
      <c r="F309" s="163" t="n">
        <f aca="false">IF('ORÇ.GLOBAL P CAIXA'!K309="EXEC.",0,TRUNC((1+(IF(OR(H309=0,H309=""),'BDI REF.'!$K$5,CHOOSE(H309,'BDI REF.'!$K$5,'BDI REF.'!$K$6,'BDI REF.'!$K$7))))*'ORÇ.GLOBAL P CAIXA'!R309,2))</f>
        <v>0</v>
      </c>
      <c r="G309" s="163" t="n">
        <f aca="false">IF('ORÇ.GLOBAL P CAIXA'!K309="EXEC.",0,IF(E309&lt;&gt;0,ROUND(E309*F309,2),IF(R309=0,(SUMIF($S$12:$S$1011,B309,$R$12:$R$1011)),R309)))</f>
        <v>0</v>
      </c>
      <c r="H309" s="509" t="str">
        <f aca="false">IF('ORÇ.GLOBAL P CAIXA'!K309="EXEC.","",IF('ORÇ.GLOBAL P CAIXA'!H309&gt;0,'ORÇ.GLOBAL P CAIXA'!H309,""))</f>
        <v/>
      </c>
      <c r="I309" s="509" t="str">
        <f aca="false">IF('ORÇ.GLOBAL P CAIXA'!K309="EXEC.","",IF('ORÇ.GLOBAL P CAIXA'!I309&gt;0,'ORÇ.GLOBAL P CAIXA'!I309,""))</f>
        <v/>
      </c>
      <c r="J309" s="510" t="str">
        <f aca="false">IF('ORÇ.GLOBAL P CAIXA'!K309="EXEC.","",IF('ORÇ.GLOBAL P CAIXA'!J309&gt;0,'ORÇ.GLOBAL P CAIXA'!J309,""))</f>
        <v/>
      </c>
      <c r="K309" s="115"/>
      <c r="L309" s="168" t="str">
        <f aca="false">IF(B309&gt;0,"ok","ocultar")</f>
        <v>ocultar</v>
      </c>
      <c r="M309" s="511" t="n">
        <f aca="false">ROUND(IF($O309&lt;&gt;0,$O309*(INFORMAÇÕES!$T$113/INFORMAÇÕES!$T$117),0),2)</f>
        <v>0</v>
      </c>
      <c r="N309" s="511" t="n">
        <f aca="false">ROUND(IF($O309&lt;&gt;0,$O309*(INFORMAÇÕES!$T$114/INFORMAÇÕES!$T$117),0),2)</f>
        <v>0</v>
      </c>
      <c r="O309" s="512" t="n">
        <f aca="false">IF(E309=0,G309,0)</f>
        <v>0</v>
      </c>
      <c r="Q309" s="88"/>
      <c r="R309" s="163" t="n">
        <f aca="false">IF(E309&lt;&gt;0,G309,0)</f>
        <v>0</v>
      </c>
      <c r="S309" s="157" t="n">
        <f aca="false">IF(B309=0,S308,IF(ISNONTEXT(B309)=TRUE(),INT(B309),INT(LEFT(B309,FIND(".",B309)-1))))</f>
        <v>3</v>
      </c>
      <c r="T309" s="157" t="str">
        <f aca="false">IF(T310=1,1,IF(B309&lt;&gt;0,1,IF(C309&lt;&gt;0,1,IF(D309&lt;&gt;0,1,IF('ORÇ.GLOBAL REF.'!E309&lt;&gt;0,1,"")))))</f>
        <v/>
      </c>
      <c r="U309" s="157" t="str">
        <f aca="false">IF(S309=0," ",IF(S309&lt;&gt;S308,S309," "))</f>
        <v> </v>
      </c>
      <c r="V309" s="180"/>
    </row>
    <row r="310" s="174" customFormat="true" ht="14.25" hidden="false" customHeight="false" outlineLevel="0" collapsed="false">
      <c r="A310" s="159" t="n">
        <v>299</v>
      </c>
      <c r="B310" s="160" t="n">
        <f aca="false">IF('ORÇ.GLOBAL P CAIXA'!K310="EXEC.",0,'ORÇ.GLOBAL P CAIXA'!M310)</f>
        <v>0</v>
      </c>
      <c r="C310" s="161" t="n">
        <f aca="false">IF('ORÇ.GLOBAL P CAIXA'!K310="EXEC.",0,'ORÇ.GLOBAL P CAIXA'!O310)</f>
        <v>0</v>
      </c>
      <c r="D310" s="162" t="n">
        <f aca="false">IF('ORÇ.GLOBAL P CAIXA'!K310="EXEC.",0,'ORÇ.GLOBAL P CAIXA'!P310)</f>
        <v>0</v>
      </c>
      <c r="E310" s="163" t="n">
        <f aca="false">IF('ORÇ.GLOBAL P CAIXA'!K310="EXEC.",0,ROUND('ORÇ.GLOBAL P CAIXA'!Q310,2))</f>
        <v>0</v>
      </c>
      <c r="F310" s="163" t="n">
        <f aca="false">IF('ORÇ.GLOBAL P CAIXA'!K310="EXEC.",0,TRUNC((1+(IF(OR(H310=0,H310=""),'BDI REF.'!$K$5,CHOOSE(H310,'BDI REF.'!$K$5,'BDI REF.'!$K$6,'BDI REF.'!$K$7))))*'ORÇ.GLOBAL P CAIXA'!R310,2))</f>
        <v>0</v>
      </c>
      <c r="G310" s="163" t="n">
        <f aca="false">IF('ORÇ.GLOBAL P CAIXA'!K310="EXEC.",0,IF(E310&lt;&gt;0,ROUND(E310*F310,2),IF(R310=0,(SUMIF($S$12:$S$1011,B310,$R$12:$R$1011)),R310)))</f>
        <v>0</v>
      </c>
      <c r="H310" s="509" t="str">
        <f aca="false">IF('ORÇ.GLOBAL P CAIXA'!K310="EXEC.","",IF('ORÇ.GLOBAL P CAIXA'!H310&gt;0,'ORÇ.GLOBAL P CAIXA'!H310,""))</f>
        <v/>
      </c>
      <c r="I310" s="509" t="str">
        <f aca="false">IF('ORÇ.GLOBAL P CAIXA'!K310="EXEC.","",IF('ORÇ.GLOBAL P CAIXA'!I310&gt;0,'ORÇ.GLOBAL P CAIXA'!I310,""))</f>
        <v/>
      </c>
      <c r="J310" s="510" t="str">
        <f aca="false">IF('ORÇ.GLOBAL P CAIXA'!K310="EXEC.","",IF('ORÇ.GLOBAL P CAIXA'!J310&gt;0,'ORÇ.GLOBAL P CAIXA'!J310,""))</f>
        <v/>
      </c>
      <c r="K310" s="115"/>
      <c r="L310" s="168" t="str">
        <f aca="false">IF(B310&gt;0,"ok","ocultar")</f>
        <v>ocultar</v>
      </c>
      <c r="M310" s="511" t="n">
        <f aca="false">ROUND(IF($O310&lt;&gt;0,$O310*(INFORMAÇÕES!$T$113/INFORMAÇÕES!$T$117),0),2)</f>
        <v>0</v>
      </c>
      <c r="N310" s="511" t="n">
        <f aca="false">ROUND(IF($O310&lt;&gt;0,$O310*(INFORMAÇÕES!$T$114/INFORMAÇÕES!$T$117),0),2)</f>
        <v>0</v>
      </c>
      <c r="O310" s="512" t="n">
        <f aca="false">IF(E310=0,G310,0)</f>
        <v>0</v>
      </c>
      <c r="Q310" s="88"/>
      <c r="R310" s="163" t="n">
        <f aca="false">IF(E310&lt;&gt;0,G310,0)</f>
        <v>0</v>
      </c>
      <c r="S310" s="157" t="n">
        <f aca="false">IF(B310=0,S309,IF(ISNONTEXT(B310)=TRUE(),INT(B310),INT(LEFT(B310,FIND(".",B310)-1))))</f>
        <v>3</v>
      </c>
      <c r="T310" s="157" t="str">
        <f aca="false">IF(T311=1,1,IF(B310&lt;&gt;0,1,IF(C310&lt;&gt;0,1,IF(D310&lt;&gt;0,1,IF('ORÇ.GLOBAL REF.'!E310&lt;&gt;0,1,"")))))</f>
        <v/>
      </c>
      <c r="U310" s="157" t="str">
        <f aca="false">IF(S310=0," ",IF(S310&lt;&gt;S309,S310," "))</f>
        <v> </v>
      </c>
      <c r="V310" s="180"/>
    </row>
    <row r="311" s="174" customFormat="true" ht="14.25" hidden="false" customHeight="false" outlineLevel="0" collapsed="false">
      <c r="A311" s="159" t="n">
        <v>300</v>
      </c>
      <c r="B311" s="160" t="n">
        <f aca="false">IF('ORÇ.GLOBAL P CAIXA'!K311="EXEC.",0,'ORÇ.GLOBAL P CAIXA'!M311)</f>
        <v>0</v>
      </c>
      <c r="C311" s="161" t="n">
        <f aca="false">IF('ORÇ.GLOBAL P CAIXA'!K311="EXEC.",0,'ORÇ.GLOBAL P CAIXA'!O311)</f>
        <v>0</v>
      </c>
      <c r="D311" s="162" t="n">
        <f aca="false">IF('ORÇ.GLOBAL P CAIXA'!K311="EXEC.",0,'ORÇ.GLOBAL P CAIXA'!P311)</f>
        <v>0</v>
      </c>
      <c r="E311" s="163" t="n">
        <f aca="false">IF('ORÇ.GLOBAL P CAIXA'!K311="EXEC.",0,ROUND('ORÇ.GLOBAL P CAIXA'!Q311,2))</f>
        <v>0</v>
      </c>
      <c r="F311" s="163" t="n">
        <f aca="false">IF('ORÇ.GLOBAL P CAIXA'!K311="EXEC.",0,TRUNC((1+(IF(OR(H311=0,H311=""),'BDI REF.'!$K$5,CHOOSE(H311,'BDI REF.'!$K$5,'BDI REF.'!$K$6,'BDI REF.'!$K$7))))*'ORÇ.GLOBAL P CAIXA'!R311,2))</f>
        <v>0</v>
      </c>
      <c r="G311" s="163" t="n">
        <f aca="false">IF('ORÇ.GLOBAL P CAIXA'!K311="EXEC.",0,IF(E311&lt;&gt;0,ROUND(E311*F311,2),IF(R311=0,(SUMIF($S$12:$S$1011,B311,$R$12:$R$1011)),R311)))</f>
        <v>0</v>
      </c>
      <c r="H311" s="509" t="str">
        <f aca="false">IF('ORÇ.GLOBAL P CAIXA'!K311="EXEC.","",IF('ORÇ.GLOBAL P CAIXA'!H311&gt;0,'ORÇ.GLOBAL P CAIXA'!H311,""))</f>
        <v/>
      </c>
      <c r="I311" s="509" t="str">
        <f aca="false">IF('ORÇ.GLOBAL P CAIXA'!K311="EXEC.","",IF('ORÇ.GLOBAL P CAIXA'!I311&gt;0,'ORÇ.GLOBAL P CAIXA'!I311,""))</f>
        <v/>
      </c>
      <c r="J311" s="510" t="str">
        <f aca="false">IF('ORÇ.GLOBAL P CAIXA'!K311="EXEC.","",IF('ORÇ.GLOBAL P CAIXA'!J311&gt;0,'ORÇ.GLOBAL P CAIXA'!J311,""))</f>
        <v/>
      </c>
      <c r="K311" s="115"/>
      <c r="L311" s="168" t="str">
        <f aca="false">IF(B311&gt;0,"ok","ocultar")</f>
        <v>ocultar</v>
      </c>
      <c r="M311" s="511" t="n">
        <f aca="false">ROUND(IF($O311&lt;&gt;0,$O311*(INFORMAÇÕES!$T$113/INFORMAÇÕES!$T$117),0),2)</f>
        <v>0</v>
      </c>
      <c r="N311" s="511" t="n">
        <f aca="false">ROUND(IF($O311&lt;&gt;0,$O311*(INFORMAÇÕES!$T$114/INFORMAÇÕES!$T$117),0),2)</f>
        <v>0</v>
      </c>
      <c r="O311" s="512" t="n">
        <f aca="false">IF(E311=0,G311,0)</f>
        <v>0</v>
      </c>
      <c r="Q311" s="88"/>
      <c r="R311" s="163" t="n">
        <f aca="false">IF(E311&lt;&gt;0,G311,0)</f>
        <v>0</v>
      </c>
      <c r="S311" s="157" t="n">
        <f aca="false">IF(B311=0,S310,IF(ISNONTEXT(B311)=TRUE(),INT(B311),INT(LEFT(B311,FIND(".",B311)-1))))</f>
        <v>3</v>
      </c>
      <c r="T311" s="157" t="str">
        <f aca="false">IF(T312=1,1,IF(B311&lt;&gt;0,1,IF(C311&lt;&gt;0,1,IF(D311&lt;&gt;0,1,IF('ORÇ.GLOBAL REF.'!E311&lt;&gt;0,1,"")))))</f>
        <v/>
      </c>
      <c r="U311" s="157" t="str">
        <f aca="false">IF(S311=0," ",IF(S311&lt;&gt;S310,S311," "))</f>
        <v> </v>
      </c>
      <c r="V311" s="180"/>
    </row>
    <row r="312" s="174" customFormat="true" ht="14.25" hidden="false" customHeight="false" outlineLevel="0" collapsed="false">
      <c r="A312" s="159" t="n">
        <v>301</v>
      </c>
      <c r="B312" s="160" t="n">
        <f aca="false">IF('ORÇ.GLOBAL P CAIXA'!K312="EXEC.",0,'ORÇ.GLOBAL P CAIXA'!M312)</f>
        <v>0</v>
      </c>
      <c r="C312" s="161" t="n">
        <f aca="false">IF('ORÇ.GLOBAL P CAIXA'!K312="EXEC.",0,'ORÇ.GLOBAL P CAIXA'!O312)</f>
        <v>0</v>
      </c>
      <c r="D312" s="162" t="n">
        <f aca="false">IF('ORÇ.GLOBAL P CAIXA'!K312="EXEC.",0,'ORÇ.GLOBAL P CAIXA'!P312)</f>
        <v>0</v>
      </c>
      <c r="E312" s="163" t="n">
        <f aca="false">IF('ORÇ.GLOBAL P CAIXA'!K312="EXEC.",0,ROUND('ORÇ.GLOBAL P CAIXA'!Q312,2))</f>
        <v>0</v>
      </c>
      <c r="F312" s="163" t="n">
        <f aca="false">IF('ORÇ.GLOBAL P CAIXA'!K312="EXEC.",0,TRUNC((1+(IF(OR(H312=0,H312=""),'BDI REF.'!$K$5,CHOOSE(H312,'BDI REF.'!$K$5,'BDI REF.'!$K$6,'BDI REF.'!$K$7))))*'ORÇ.GLOBAL P CAIXA'!R312,2))</f>
        <v>0</v>
      </c>
      <c r="G312" s="163" t="n">
        <f aca="false">IF('ORÇ.GLOBAL P CAIXA'!K312="EXEC.",0,IF(E312&lt;&gt;0,ROUND(E312*F312,2),IF(R312=0,(SUMIF($S$12:$S$1011,B312,$R$12:$R$1011)),R312)))</f>
        <v>0</v>
      </c>
      <c r="H312" s="509" t="str">
        <f aca="false">IF('ORÇ.GLOBAL P CAIXA'!K312="EXEC.","",IF('ORÇ.GLOBAL P CAIXA'!H312&gt;0,'ORÇ.GLOBAL P CAIXA'!H312,""))</f>
        <v/>
      </c>
      <c r="I312" s="509" t="str">
        <f aca="false">IF('ORÇ.GLOBAL P CAIXA'!K312="EXEC.","",IF('ORÇ.GLOBAL P CAIXA'!I312&gt;0,'ORÇ.GLOBAL P CAIXA'!I312,""))</f>
        <v/>
      </c>
      <c r="J312" s="510" t="str">
        <f aca="false">IF('ORÇ.GLOBAL P CAIXA'!K312="EXEC.","",IF('ORÇ.GLOBAL P CAIXA'!J312&gt;0,'ORÇ.GLOBAL P CAIXA'!J312,""))</f>
        <v/>
      </c>
      <c r="K312" s="115"/>
      <c r="L312" s="168" t="str">
        <f aca="false">IF(B312&gt;0,"ok","ocultar")</f>
        <v>ocultar</v>
      </c>
      <c r="M312" s="511" t="n">
        <f aca="false">ROUND(IF($O312&lt;&gt;0,$O312*(INFORMAÇÕES!$T$113/INFORMAÇÕES!$T$117),0),2)</f>
        <v>0</v>
      </c>
      <c r="N312" s="511" t="n">
        <f aca="false">ROUND(IF($O312&lt;&gt;0,$O312*(INFORMAÇÕES!$T$114/INFORMAÇÕES!$T$117),0),2)</f>
        <v>0</v>
      </c>
      <c r="O312" s="512" t="n">
        <f aca="false">IF(E312=0,G312,0)</f>
        <v>0</v>
      </c>
      <c r="Q312" s="88"/>
      <c r="R312" s="163" t="n">
        <f aca="false">IF(E312&lt;&gt;0,G312,0)</f>
        <v>0</v>
      </c>
      <c r="S312" s="157" t="n">
        <f aca="false">IF(B312=0,S311,IF(ISNONTEXT(B312)=TRUE(),INT(B312),INT(LEFT(B312,FIND(".",B312)-1))))</f>
        <v>3</v>
      </c>
      <c r="T312" s="157" t="str">
        <f aca="false">IF(T313=1,1,IF(B312&lt;&gt;0,1,IF(C312&lt;&gt;0,1,IF(D312&lt;&gt;0,1,IF('ORÇ.GLOBAL REF.'!E312&lt;&gt;0,1,"")))))</f>
        <v/>
      </c>
      <c r="U312" s="157" t="str">
        <f aca="false">IF(S312=0," ",IF(S312&lt;&gt;S311,S312," "))</f>
        <v> </v>
      </c>
      <c r="V312" s="180"/>
    </row>
    <row r="313" s="174" customFormat="true" ht="14.25" hidden="false" customHeight="false" outlineLevel="0" collapsed="false">
      <c r="A313" s="159" t="n">
        <v>302</v>
      </c>
      <c r="B313" s="160" t="n">
        <f aca="false">IF('ORÇ.GLOBAL P CAIXA'!K313="EXEC.",0,'ORÇ.GLOBAL P CAIXA'!M313)</f>
        <v>0</v>
      </c>
      <c r="C313" s="161" t="n">
        <f aca="false">IF('ORÇ.GLOBAL P CAIXA'!K313="EXEC.",0,'ORÇ.GLOBAL P CAIXA'!O313)</f>
        <v>0</v>
      </c>
      <c r="D313" s="162" t="n">
        <f aca="false">IF('ORÇ.GLOBAL P CAIXA'!K313="EXEC.",0,'ORÇ.GLOBAL P CAIXA'!P313)</f>
        <v>0</v>
      </c>
      <c r="E313" s="163" t="n">
        <f aca="false">IF('ORÇ.GLOBAL P CAIXA'!K313="EXEC.",0,ROUND('ORÇ.GLOBAL P CAIXA'!Q313,2))</f>
        <v>0</v>
      </c>
      <c r="F313" s="163" t="n">
        <f aca="false">IF('ORÇ.GLOBAL P CAIXA'!K313="EXEC.",0,TRUNC((1+(IF(OR(H313=0,H313=""),'BDI REF.'!$K$5,CHOOSE(H313,'BDI REF.'!$K$5,'BDI REF.'!$K$6,'BDI REF.'!$K$7))))*'ORÇ.GLOBAL P CAIXA'!R313,2))</f>
        <v>0</v>
      </c>
      <c r="G313" s="163" t="n">
        <f aca="false">IF('ORÇ.GLOBAL P CAIXA'!K313="EXEC.",0,IF(E313&lt;&gt;0,ROUND(E313*F313,2),IF(R313=0,(SUMIF($S$12:$S$1011,B313,$R$12:$R$1011)),R313)))</f>
        <v>0</v>
      </c>
      <c r="H313" s="509" t="str">
        <f aca="false">IF('ORÇ.GLOBAL P CAIXA'!K313="EXEC.","",IF('ORÇ.GLOBAL P CAIXA'!H313&gt;0,'ORÇ.GLOBAL P CAIXA'!H313,""))</f>
        <v/>
      </c>
      <c r="I313" s="509" t="str">
        <f aca="false">IF('ORÇ.GLOBAL P CAIXA'!K313="EXEC.","",IF('ORÇ.GLOBAL P CAIXA'!I313&gt;0,'ORÇ.GLOBAL P CAIXA'!I313,""))</f>
        <v/>
      </c>
      <c r="J313" s="510" t="str">
        <f aca="false">IF('ORÇ.GLOBAL P CAIXA'!K313="EXEC.","",IF('ORÇ.GLOBAL P CAIXA'!J313&gt;0,'ORÇ.GLOBAL P CAIXA'!J313,""))</f>
        <v/>
      </c>
      <c r="K313" s="115"/>
      <c r="L313" s="168" t="str">
        <f aca="false">IF(B313&gt;0,"ok","ocultar")</f>
        <v>ocultar</v>
      </c>
      <c r="M313" s="511" t="n">
        <f aca="false">ROUND(IF($O313&lt;&gt;0,$O313*(INFORMAÇÕES!$T$113/INFORMAÇÕES!$T$117),0),2)</f>
        <v>0</v>
      </c>
      <c r="N313" s="511" t="n">
        <f aca="false">ROUND(IF($O313&lt;&gt;0,$O313*(INFORMAÇÕES!$T$114/INFORMAÇÕES!$T$117),0),2)</f>
        <v>0</v>
      </c>
      <c r="O313" s="512" t="n">
        <f aca="false">IF(E313=0,G313,0)</f>
        <v>0</v>
      </c>
      <c r="Q313" s="88"/>
      <c r="R313" s="163" t="n">
        <f aca="false">IF(E313&lt;&gt;0,G313,0)</f>
        <v>0</v>
      </c>
      <c r="S313" s="157" t="n">
        <f aca="false">IF(B313=0,S312,IF(ISNONTEXT(B313)=TRUE(),INT(B313),INT(LEFT(B313,FIND(".",B313)-1))))</f>
        <v>3</v>
      </c>
      <c r="T313" s="157" t="str">
        <f aca="false">IF(T314=1,1,IF(B313&lt;&gt;0,1,IF(C313&lt;&gt;0,1,IF(D313&lt;&gt;0,1,IF('ORÇ.GLOBAL REF.'!E313&lt;&gt;0,1,"")))))</f>
        <v/>
      </c>
      <c r="U313" s="157" t="str">
        <f aca="false">IF(S313=0," ",IF(S313&lt;&gt;S312,S313," "))</f>
        <v> </v>
      </c>
      <c r="V313" s="180"/>
    </row>
    <row r="314" s="174" customFormat="true" ht="14.25" hidden="false" customHeight="false" outlineLevel="0" collapsed="false">
      <c r="A314" s="159" t="n">
        <v>303</v>
      </c>
      <c r="B314" s="160" t="n">
        <f aca="false">IF('ORÇ.GLOBAL P CAIXA'!K314="EXEC.",0,'ORÇ.GLOBAL P CAIXA'!M314)</f>
        <v>0</v>
      </c>
      <c r="C314" s="161" t="n">
        <f aca="false">IF('ORÇ.GLOBAL P CAIXA'!K314="EXEC.",0,'ORÇ.GLOBAL P CAIXA'!O314)</f>
        <v>0</v>
      </c>
      <c r="D314" s="162" t="n">
        <f aca="false">IF('ORÇ.GLOBAL P CAIXA'!K314="EXEC.",0,'ORÇ.GLOBAL P CAIXA'!P314)</f>
        <v>0</v>
      </c>
      <c r="E314" s="163" t="n">
        <f aca="false">IF('ORÇ.GLOBAL P CAIXA'!K314="EXEC.",0,ROUND('ORÇ.GLOBAL P CAIXA'!Q314,2))</f>
        <v>0</v>
      </c>
      <c r="F314" s="163" t="n">
        <f aca="false">IF('ORÇ.GLOBAL P CAIXA'!K314="EXEC.",0,TRUNC((1+(IF(OR(H314=0,H314=""),'BDI REF.'!$K$5,CHOOSE(H314,'BDI REF.'!$K$5,'BDI REF.'!$K$6,'BDI REF.'!$K$7))))*'ORÇ.GLOBAL P CAIXA'!R314,2))</f>
        <v>0</v>
      </c>
      <c r="G314" s="163" t="n">
        <f aca="false">IF('ORÇ.GLOBAL P CAIXA'!K314="EXEC.",0,IF(E314&lt;&gt;0,ROUND(E314*F314,2),IF(R314=0,(SUMIF($S$12:$S$1011,B314,$R$12:$R$1011)),R314)))</f>
        <v>0</v>
      </c>
      <c r="H314" s="509" t="str">
        <f aca="false">IF('ORÇ.GLOBAL P CAIXA'!K314="EXEC.","",IF('ORÇ.GLOBAL P CAIXA'!H314&gt;0,'ORÇ.GLOBAL P CAIXA'!H314,""))</f>
        <v/>
      </c>
      <c r="I314" s="509" t="str">
        <f aca="false">IF('ORÇ.GLOBAL P CAIXA'!K314="EXEC.","",IF('ORÇ.GLOBAL P CAIXA'!I314&gt;0,'ORÇ.GLOBAL P CAIXA'!I314,""))</f>
        <v/>
      </c>
      <c r="J314" s="510" t="str">
        <f aca="false">IF('ORÇ.GLOBAL P CAIXA'!K314="EXEC.","",IF('ORÇ.GLOBAL P CAIXA'!J314&gt;0,'ORÇ.GLOBAL P CAIXA'!J314,""))</f>
        <v/>
      </c>
      <c r="K314" s="115"/>
      <c r="L314" s="168" t="str">
        <f aca="false">IF(B314&gt;0,"ok","ocultar")</f>
        <v>ocultar</v>
      </c>
      <c r="M314" s="511" t="n">
        <f aca="false">ROUND(IF($O314&lt;&gt;0,$O314*(INFORMAÇÕES!$T$113/INFORMAÇÕES!$T$117),0),2)</f>
        <v>0</v>
      </c>
      <c r="N314" s="511" t="n">
        <f aca="false">ROUND(IF($O314&lt;&gt;0,$O314*(INFORMAÇÕES!$T$114/INFORMAÇÕES!$T$117),0),2)</f>
        <v>0</v>
      </c>
      <c r="O314" s="512" t="n">
        <f aca="false">IF(E314=0,G314,0)</f>
        <v>0</v>
      </c>
      <c r="Q314" s="88"/>
      <c r="R314" s="163" t="n">
        <f aca="false">IF(E314&lt;&gt;0,G314,0)</f>
        <v>0</v>
      </c>
      <c r="S314" s="157" t="n">
        <f aca="false">IF(B314=0,S313,IF(ISNONTEXT(B314)=TRUE(),INT(B314),INT(LEFT(B314,FIND(".",B314)-1))))</f>
        <v>3</v>
      </c>
      <c r="T314" s="157" t="str">
        <f aca="false">IF(T315=1,1,IF(B314&lt;&gt;0,1,IF(C314&lt;&gt;0,1,IF(D314&lt;&gt;0,1,IF('ORÇ.GLOBAL REF.'!E314&lt;&gt;0,1,"")))))</f>
        <v/>
      </c>
      <c r="U314" s="157" t="str">
        <f aca="false">IF(S314=0," ",IF(S314&lt;&gt;S313,S314," "))</f>
        <v> </v>
      </c>
      <c r="V314" s="180"/>
    </row>
    <row r="315" s="174" customFormat="true" ht="14.25" hidden="false" customHeight="false" outlineLevel="0" collapsed="false">
      <c r="A315" s="159" t="n">
        <v>304</v>
      </c>
      <c r="B315" s="160" t="n">
        <f aca="false">IF('ORÇ.GLOBAL P CAIXA'!K315="EXEC.",0,'ORÇ.GLOBAL P CAIXA'!M315)</f>
        <v>0</v>
      </c>
      <c r="C315" s="161" t="n">
        <f aca="false">IF('ORÇ.GLOBAL P CAIXA'!K315="EXEC.",0,'ORÇ.GLOBAL P CAIXA'!O315)</f>
        <v>0</v>
      </c>
      <c r="D315" s="162" t="n">
        <f aca="false">IF('ORÇ.GLOBAL P CAIXA'!K315="EXEC.",0,'ORÇ.GLOBAL P CAIXA'!P315)</f>
        <v>0</v>
      </c>
      <c r="E315" s="163" t="n">
        <f aca="false">IF('ORÇ.GLOBAL P CAIXA'!K315="EXEC.",0,ROUND('ORÇ.GLOBAL P CAIXA'!Q315,2))</f>
        <v>0</v>
      </c>
      <c r="F315" s="163" t="n">
        <f aca="false">IF('ORÇ.GLOBAL P CAIXA'!K315="EXEC.",0,TRUNC((1+(IF(OR(H315=0,H315=""),'BDI REF.'!$K$5,CHOOSE(H315,'BDI REF.'!$K$5,'BDI REF.'!$K$6,'BDI REF.'!$K$7))))*'ORÇ.GLOBAL P CAIXA'!R315,2))</f>
        <v>0</v>
      </c>
      <c r="G315" s="163" t="n">
        <f aca="false">IF('ORÇ.GLOBAL P CAIXA'!K315="EXEC.",0,IF(E315&lt;&gt;0,ROUND(E315*F315,2),IF(R315=0,(SUMIF($S$12:$S$1011,B315,$R$12:$R$1011)),R315)))</f>
        <v>0</v>
      </c>
      <c r="H315" s="509" t="str">
        <f aca="false">IF('ORÇ.GLOBAL P CAIXA'!K315="EXEC.","",IF('ORÇ.GLOBAL P CAIXA'!H315&gt;0,'ORÇ.GLOBAL P CAIXA'!H315,""))</f>
        <v/>
      </c>
      <c r="I315" s="509" t="str">
        <f aca="false">IF('ORÇ.GLOBAL P CAIXA'!K315="EXEC.","",IF('ORÇ.GLOBAL P CAIXA'!I315&gt;0,'ORÇ.GLOBAL P CAIXA'!I315,""))</f>
        <v/>
      </c>
      <c r="J315" s="510" t="str">
        <f aca="false">IF('ORÇ.GLOBAL P CAIXA'!K315="EXEC.","",IF('ORÇ.GLOBAL P CAIXA'!J315&gt;0,'ORÇ.GLOBAL P CAIXA'!J315,""))</f>
        <v/>
      </c>
      <c r="K315" s="115"/>
      <c r="L315" s="168" t="str">
        <f aca="false">IF(B315&gt;0,"ok","ocultar")</f>
        <v>ocultar</v>
      </c>
      <c r="M315" s="511" t="n">
        <f aca="false">ROUND(IF($O315&lt;&gt;0,$O315*(INFORMAÇÕES!$T$113/INFORMAÇÕES!$T$117),0),2)</f>
        <v>0</v>
      </c>
      <c r="N315" s="511" t="n">
        <f aca="false">ROUND(IF($O315&lt;&gt;0,$O315*(INFORMAÇÕES!$T$114/INFORMAÇÕES!$T$117),0),2)</f>
        <v>0</v>
      </c>
      <c r="O315" s="512" t="n">
        <f aca="false">IF(E315=0,G315,0)</f>
        <v>0</v>
      </c>
      <c r="Q315" s="88"/>
      <c r="R315" s="163" t="n">
        <f aca="false">IF(E315&lt;&gt;0,G315,0)</f>
        <v>0</v>
      </c>
      <c r="S315" s="157" t="n">
        <f aca="false">IF(B315=0,S314,IF(ISNONTEXT(B315)=TRUE(),INT(B315),INT(LEFT(B315,FIND(".",B315)-1))))</f>
        <v>3</v>
      </c>
      <c r="T315" s="157" t="str">
        <f aca="false">IF(T316=1,1,IF(B315&lt;&gt;0,1,IF(C315&lt;&gt;0,1,IF(D315&lt;&gt;0,1,IF('ORÇ.GLOBAL REF.'!E315&lt;&gt;0,1,"")))))</f>
        <v/>
      </c>
      <c r="U315" s="157" t="str">
        <f aca="false">IF(S315=0," ",IF(S315&lt;&gt;S314,S315," "))</f>
        <v> </v>
      </c>
      <c r="V315" s="180"/>
    </row>
    <row r="316" s="174" customFormat="true" ht="14.25" hidden="false" customHeight="false" outlineLevel="0" collapsed="false">
      <c r="A316" s="159" t="n">
        <v>305</v>
      </c>
      <c r="B316" s="160" t="n">
        <f aca="false">IF('ORÇ.GLOBAL P CAIXA'!K316="EXEC.",0,'ORÇ.GLOBAL P CAIXA'!M316)</f>
        <v>0</v>
      </c>
      <c r="C316" s="161" t="n">
        <f aca="false">IF('ORÇ.GLOBAL P CAIXA'!K316="EXEC.",0,'ORÇ.GLOBAL P CAIXA'!O316)</f>
        <v>0</v>
      </c>
      <c r="D316" s="162" t="n">
        <f aca="false">IF('ORÇ.GLOBAL P CAIXA'!K316="EXEC.",0,'ORÇ.GLOBAL P CAIXA'!P316)</f>
        <v>0</v>
      </c>
      <c r="E316" s="163" t="n">
        <f aca="false">IF('ORÇ.GLOBAL P CAIXA'!K316="EXEC.",0,ROUND('ORÇ.GLOBAL P CAIXA'!Q316,2))</f>
        <v>0</v>
      </c>
      <c r="F316" s="163" t="n">
        <f aca="false">IF('ORÇ.GLOBAL P CAIXA'!K316="EXEC.",0,TRUNC((1+(IF(OR(H316=0,H316=""),'BDI REF.'!$K$5,CHOOSE(H316,'BDI REF.'!$K$5,'BDI REF.'!$K$6,'BDI REF.'!$K$7))))*'ORÇ.GLOBAL P CAIXA'!R316,2))</f>
        <v>0</v>
      </c>
      <c r="G316" s="163" t="n">
        <f aca="false">IF('ORÇ.GLOBAL P CAIXA'!K316="EXEC.",0,IF(E316&lt;&gt;0,ROUND(E316*F316,2),IF(R316=0,(SUMIF($S$12:$S$1011,B316,$R$12:$R$1011)),R316)))</f>
        <v>0</v>
      </c>
      <c r="H316" s="509" t="str">
        <f aca="false">IF('ORÇ.GLOBAL P CAIXA'!K316="EXEC.","",IF('ORÇ.GLOBAL P CAIXA'!H316&gt;0,'ORÇ.GLOBAL P CAIXA'!H316,""))</f>
        <v/>
      </c>
      <c r="I316" s="509" t="str">
        <f aca="false">IF('ORÇ.GLOBAL P CAIXA'!K316="EXEC.","",IF('ORÇ.GLOBAL P CAIXA'!I316&gt;0,'ORÇ.GLOBAL P CAIXA'!I316,""))</f>
        <v/>
      </c>
      <c r="J316" s="510" t="str">
        <f aca="false">IF('ORÇ.GLOBAL P CAIXA'!K316="EXEC.","",IF('ORÇ.GLOBAL P CAIXA'!J316&gt;0,'ORÇ.GLOBAL P CAIXA'!J316,""))</f>
        <v/>
      </c>
      <c r="K316" s="115"/>
      <c r="L316" s="168" t="str">
        <f aca="false">IF(B316&gt;0,"ok","ocultar")</f>
        <v>ocultar</v>
      </c>
      <c r="M316" s="511" t="n">
        <f aca="false">ROUND(IF($O316&lt;&gt;0,$O316*(INFORMAÇÕES!$T$113/INFORMAÇÕES!$T$117),0),2)</f>
        <v>0</v>
      </c>
      <c r="N316" s="511" t="n">
        <f aca="false">ROUND(IF($O316&lt;&gt;0,$O316*(INFORMAÇÕES!$T$114/INFORMAÇÕES!$T$117),0),2)</f>
        <v>0</v>
      </c>
      <c r="O316" s="512" t="n">
        <f aca="false">IF(E316=0,G316,0)</f>
        <v>0</v>
      </c>
      <c r="Q316" s="88"/>
      <c r="R316" s="163" t="n">
        <f aca="false">IF(E316&lt;&gt;0,G316,0)</f>
        <v>0</v>
      </c>
      <c r="S316" s="157" t="n">
        <f aca="false">IF(B316=0,S315,IF(ISNONTEXT(B316)=TRUE(),INT(B316),INT(LEFT(B316,FIND(".",B316)-1))))</f>
        <v>3</v>
      </c>
      <c r="T316" s="157" t="str">
        <f aca="false">IF(T317=1,1,IF(B316&lt;&gt;0,1,IF(C316&lt;&gt;0,1,IF(D316&lt;&gt;0,1,IF('ORÇ.GLOBAL REF.'!E316&lt;&gt;0,1,"")))))</f>
        <v/>
      </c>
      <c r="U316" s="157" t="str">
        <f aca="false">IF(S316=0," ",IF(S316&lt;&gt;S315,S316," "))</f>
        <v> </v>
      </c>
      <c r="V316" s="180"/>
    </row>
    <row r="317" s="174" customFormat="true" ht="14.25" hidden="false" customHeight="false" outlineLevel="0" collapsed="false">
      <c r="A317" s="159" t="n">
        <v>306</v>
      </c>
      <c r="B317" s="160" t="n">
        <f aca="false">IF('ORÇ.GLOBAL P CAIXA'!K317="EXEC.",0,'ORÇ.GLOBAL P CAIXA'!M317)</f>
        <v>0</v>
      </c>
      <c r="C317" s="161" t="n">
        <f aca="false">IF('ORÇ.GLOBAL P CAIXA'!K317="EXEC.",0,'ORÇ.GLOBAL P CAIXA'!O317)</f>
        <v>0</v>
      </c>
      <c r="D317" s="162" t="n">
        <f aca="false">IF('ORÇ.GLOBAL P CAIXA'!K317="EXEC.",0,'ORÇ.GLOBAL P CAIXA'!P317)</f>
        <v>0</v>
      </c>
      <c r="E317" s="163" t="n">
        <f aca="false">IF('ORÇ.GLOBAL P CAIXA'!K317="EXEC.",0,ROUND('ORÇ.GLOBAL P CAIXA'!Q317,2))</f>
        <v>0</v>
      </c>
      <c r="F317" s="163" t="n">
        <f aca="false">IF('ORÇ.GLOBAL P CAIXA'!K317="EXEC.",0,TRUNC((1+(IF(OR(H317=0,H317=""),'BDI REF.'!$K$5,CHOOSE(H317,'BDI REF.'!$K$5,'BDI REF.'!$K$6,'BDI REF.'!$K$7))))*'ORÇ.GLOBAL P CAIXA'!R317,2))</f>
        <v>0</v>
      </c>
      <c r="G317" s="163" t="n">
        <f aca="false">IF('ORÇ.GLOBAL P CAIXA'!K317="EXEC.",0,IF(E317&lt;&gt;0,ROUND(E317*F317,2),IF(R317=0,(SUMIF($S$12:$S$1011,B317,$R$12:$R$1011)),R317)))</f>
        <v>0</v>
      </c>
      <c r="H317" s="509" t="str">
        <f aca="false">IF('ORÇ.GLOBAL P CAIXA'!K317="EXEC.","",IF('ORÇ.GLOBAL P CAIXA'!H317&gt;0,'ORÇ.GLOBAL P CAIXA'!H317,""))</f>
        <v/>
      </c>
      <c r="I317" s="509" t="str">
        <f aca="false">IF('ORÇ.GLOBAL P CAIXA'!K317="EXEC.","",IF('ORÇ.GLOBAL P CAIXA'!I317&gt;0,'ORÇ.GLOBAL P CAIXA'!I317,""))</f>
        <v/>
      </c>
      <c r="J317" s="510" t="str">
        <f aca="false">IF('ORÇ.GLOBAL P CAIXA'!K317="EXEC.","",IF('ORÇ.GLOBAL P CAIXA'!J317&gt;0,'ORÇ.GLOBAL P CAIXA'!J317,""))</f>
        <v/>
      </c>
      <c r="K317" s="115"/>
      <c r="L317" s="168" t="str">
        <f aca="false">IF(B317&gt;0,"ok","ocultar")</f>
        <v>ocultar</v>
      </c>
      <c r="M317" s="511" t="n">
        <f aca="false">ROUND(IF($O317&lt;&gt;0,$O317*(INFORMAÇÕES!$T$113/INFORMAÇÕES!$T$117),0),2)</f>
        <v>0</v>
      </c>
      <c r="N317" s="511" t="n">
        <f aca="false">ROUND(IF($O317&lt;&gt;0,$O317*(INFORMAÇÕES!$T$114/INFORMAÇÕES!$T$117),0),2)</f>
        <v>0</v>
      </c>
      <c r="O317" s="512" t="n">
        <f aca="false">IF(E317=0,G317,0)</f>
        <v>0</v>
      </c>
      <c r="Q317" s="88"/>
      <c r="R317" s="163" t="n">
        <f aca="false">IF(E317&lt;&gt;0,G317,0)</f>
        <v>0</v>
      </c>
      <c r="S317" s="157" t="n">
        <f aca="false">IF(B317=0,S316,IF(ISNONTEXT(B317)=TRUE(),INT(B317),INT(LEFT(B317,FIND(".",B317)-1))))</f>
        <v>3</v>
      </c>
      <c r="T317" s="157" t="str">
        <f aca="false">IF(T318=1,1,IF(B317&lt;&gt;0,1,IF(C317&lt;&gt;0,1,IF(D317&lt;&gt;0,1,IF('ORÇ.GLOBAL REF.'!E317&lt;&gt;0,1,"")))))</f>
        <v/>
      </c>
      <c r="U317" s="157" t="str">
        <f aca="false">IF(S317=0," ",IF(S317&lt;&gt;S316,S317," "))</f>
        <v> </v>
      </c>
      <c r="V317" s="180"/>
    </row>
    <row r="318" s="174" customFormat="true" ht="14.25" hidden="false" customHeight="false" outlineLevel="0" collapsed="false">
      <c r="A318" s="159" t="n">
        <v>307</v>
      </c>
      <c r="B318" s="160" t="n">
        <f aca="false">IF('ORÇ.GLOBAL P CAIXA'!K318="EXEC.",0,'ORÇ.GLOBAL P CAIXA'!M318)</f>
        <v>0</v>
      </c>
      <c r="C318" s="161" t="n">
        <f aca="false">IF('ORÇ.GLOBAL P CAIXA'!K318="EXEC.",0,'ORÇ.GLOBAL P CAIXA'!O318)</f>
        <v>0</v>
      </c>
      <c r="D318" s="162" t="n">
        <f aca="false">IF('ORÇ.GLOBAL P CAIXA'!K318="EXEC.",0,'ORÇ.GLOBAL P CAIXA'!P318)</f>
        <v>0</v>
      </c>
      <c r="E318" s="163" t="n">
        <f aca="false">IF('ORÇ.GLOBAL P CAIXA'!K318="EXEC.",0,ROUND('ORÇ.GLOBAL P CAIXA'!Q318,2))</f>
        <v>0</v>
      </c>
      <c r="F318" s="163" t="n">
        <f aca="false">IF('ORÇ.GLOBAL P CAIXA'!K318="EXEC.",0,TRUNC((1+(IF(OR(H318=0,H318=""),'BDI REF.'!$K$5,CHOOSE(H318,'BDI REF.'!$K$5,'BDI REF.'!$K$6,'BDI REF.'!$K$7))))*'ORÇ.GLOBAL P CAIXA'!R318,2))</f>
        <v>0</v>
      </c>
      <c r="G318" s="163" t="n">
        <f aca="false">IF('ORÇ.GLOBAL P CAIXA'!K318="EXEC.",0,IF(E318&lt;&gt;0,ROUND(E318*F318,2),IF(R318=0,(SUMIF($S$12:$S$1011,B318,$R$12:$R$1011)),R318)))</f>
        <v>0</v>
      </c>
      <c r="H318" s="509" t="str">
        <f aca="false">IF('ORÇ.GLOBAL P CAIXA'!K318="EXEC.","",IF('ORÇ.GLOBAL P CAIXA'!H318&gt;0,'ORÇ.GLOBAL P CAIXA'!H318,""))</f>
        <v/>
      </c>
      <c r="I318" s="509" t="str">
        <f aca="false">IF('ORÇ.GLOBAL P CAIXA'!K318="EXEC.","",IF('ORÇ.GLOBAL P CAIXA'!I318&gt;0,'ORÇ.GLOBAL P CAIXA'!I318,""))</f>
        <v/>
      </c>
      <c r="J318" s="510" t="str">
        <f aca="false">IF('ORÇ.GLOBAL P CAIXA'!K318="EXEC.","",IF('ORÇ.GLOBAL P CAIXA'!J318&gt;0,'ORÇ.GLOBAL P CAIXA'!J318,""))</f>
        <v/>
      </c>
      <c r="K318" s="115"/>
      <c r="L318" s="168" t="str">
        <f aca="false">IF(B318&gt;0,"ok","ocultar")</f>
        <v>ocultar</v>
      </c>
      <c r="M318" s="511" t="n">
        <f aca="false">ROUND(IF($O318&lt;&gt;0,$O318*(INFORMAÇÕES!$T$113/INFORMAÇÕES!$T$117),0),2)</f>
        <v>0</v>
      </c>
      <c r="N318" s="511" t="n">
        <f aca="false">ROUND(IF($O318&lt;&gt;0,$O318*(INFORMAÇÕES!$T$114/INFORMAÇÕES!$T$117),0),2)</f>
        <v>0</v>
      </c>
      <c r="O318" s="512" t="n">
        <f aca="false">IF(E318=0,G318,0)</f>
        <v>0</v>
      </c>
      <c r="Q318" s="88"/>
      <c r="R318" s="163" t="n">
        <f aca="false">IF(E318&lt;&gt;0,G318,0)</f>
        <v>0</v>
      </c>
      <c r="S318" s="157" t="n">
        <f aca="false">IF(B318=0,S317,IF(ISNONTEXT(B318)=TRUE(),INT(B318),INT(LEFT(B318,FIND(".",B318)-1))))</f>
        <v>3</v>
      </c>
      <c r="T318" s="157" t="str">
        <f aca="false">IF(T319=1,1,IF(B318&lt;&gt;0,1,IF(C318&lt;&gt;0,1,IF(D318&lt;&gt;0,1,IF('ORÇ.GLOBAL REF.'!E318&lt;&gt;0,1,"")))))</f>
        <v/>
      </c>
      <c r="U318" s="157" t="str">
        <f aca="false">IF(S318=0," ",IF(S318&lt;&gt;S317,S318," "))</f>
        <v> </v>
      </c>
      <c r="V318" s="189"/>
    </row>
    <row r="319" s="174" customFormat="true" ht="14.25" hidden="false" customHeight="false" outlineLevel="0" collapsed="false">
      <c r="A319" s="159" t="n">
        <v>308</v>
      </c>
      <c r="B319" s="160" t="n">
        <f aca="false">IF('ORÇ.GLOBAL P CAIXA'!K319="EXEC.",0,'ORÇ.GLOBAL P CAIXA'!M319)</f>
        <v>0</v>
      </c>
      <c r="C319" s="161" t="n">
        <f aca="false">IF('ORÇ.GLOBAL P CAIXA'!K319="EXEC.",0,'ORÇ.GLOBAL P CAIXA'!O319)</f>
        <v>0</v>
      </c>
      <c r="D319" s="162" t="n">
        <f aca="false">IF('ORÇ.GLOBAL P CAIXA'!K319="EXEC.",0,'ORÇ.GLOBAL P CAIXA'!P319)</f>
        <v>0</v>
      </c>
      <c r="E319" s="163" t="n">
        <f aca="false">IF('ORÇ.GLOBAL P CAIXA'!K319="EXEC.",0,ROUND('ORÇ.GLOBAL P CAIXA'!Q319,2))</f>
        <v>0</v>
      </c>
      <c r="F319" s="163" t="n">
        <f aca="false">IF('ORÇ.GLOBAL P CAIXA'!K319="EXEC.",0,TRUNC((1+(IF(OR(H319=0,H319=""),'BDI REF.'!$K$5,CHOOSE(H319,'BDI REF.'!$K$5,'BDI REF.'!$K$6,'BDI REF.'!$K$7))))*'ORÇ.GLOBAL P CAIXA'!R319,2))</f>
        <v>0</v>
      </c>
      <c r="G319" s="163" t="n">
        <f aca="false">IF('ORÇ.GLOBAL P CAIXA'!K319="EXEC.",0,IF(E319&lt;&gt;0,ROUND(E319*F319,2),IF(R319=0,(SUMIF($S$12:$S$1011,B319,$R$12:$R$1011)),R319)))</f>
        <v>0</v>
      </c>
      <c r="H319" s="509" t="str">
        <f aca="false">IF('ORÇ.GLOBAL P CAIXA'!K319="EXEC.","",IF('ORÇ.GLOBAL P CAIXA'!H319&gt;0,'ORÇ.GLOBAL P CAIXA'!H319,""))</f>
        <v/>
      </c>
      <c r="I319" s="509" t="str">
        <f aca="false">IF('ORÇ.GLOBAL P CAIXA'!K319="EXEC.","",IF('ORÇ.GLOBAL P CAIXA'!I319&gt;0,'ORÇ.GLOBAL P CAIXA'!I319,""))</f>
        <v/>
      </c>
      <c r="J319" s="510" t="str">
        <f aca="false">IF('ORÇ.GLOBAL P CAIXA'!K319="EXEC.","",IF('ORÇ.GLOBAL P CAIXA'!J319&gt;0,'ORÇ.GLOBAL P CAIXA'!J319,""))</f>
        <v/>
      </c>
      <c r="K319" s="115"/>
      <c r="L319" s="168" t="str">
        <f aca="false">IF(B319&gt;0,"ok","ocultar")</f>
        <v>ocultar</v>
      </c>
      <c r="M319" s="511" t="n">
        <f aca="false">ROUND(IF($O319&lt;&gt;0,$O319*(INFORMAÇÕES!$T$113/INFORMAÇÕES!$T$117),0),2)</f>
        <v>0</v>
      </c>
      <c r="N319" s="511" t="n">
        <f aca="false">ROUND(IF($O319&lt;&gt;0,$O319*(INFORMAÇÕES!$T$114/INFORMAÇÕES!$T$117),0),2)</f>
        <v>0</v>
      </c>
      <c r="O319" s="512" t="n">
        <f aca="false">IF(E319=0,G319,0)</f>
        <v>0</v>
      </c>
      <c r="Q319" s="88"/>
      <c r="R319" s="163" t="n">
        <f aca="false">IF(E319&lt;&gt;0,G319,0)</f>
        <v>0</v>
      </c>
      <c r="S319" s="157" t="n">
        <f aca="false">IF(B319=0,S318,IF(ISNONTEXT(B319)=TRUE(),INT(B319),INT(LEFT(B319,FIND(".",B319)-1))))</f>
        <v>3</v>
      </c>
      <c r="T319" s="157" t="str">
        <f aca="false">IF(T320=1,1,IF(B319&lt;&gt;0,1,IF(C319&lt;&gt;0,1,IF(D319&lt;&gt;0,1,IF('ORÇ.GLOBAL REF.'!E319&lt;&gt;0,1,"")))))</f>
        <v/>
      </c>
      <c r="U319" s="157" t="str">
        <f aca="false">IF(S319=0," ",IF(S319&lt;&gt;S318,S319," "))</f>
        <v> </v>
      </c>
      <c r="V319" s="189"/>
    </row>
    <row r="320" s="174" customFormat="true" ht="14.25" hidden="false" customHeight="false" outlineLevel="0" collapsed="false">
      <c r="A320" s="159" t="n">
        <v>309</v>
      </c>
      <c r="B320" s="160" t="n">
        <f aca="false">IF('ORÇ.GLOBAL P CAIXA'!K320="EXEC.",0,'ORÇ.GLOBAL P CAIXA'!M320)</f>
        <v>0</v>
      </c>
      <c r="C320" s="161" t="n">
        <f aca="false">IF('ORÇ.GLOBAL P CAIXA'!K320="EXEC.",0,'ORÇ.GLOBAL P CAIXA'!O320)</f>
        <v>0</v>
      </c>
      <c r="D320" s="162" t="n">
        <f aca="false">IF('ORÇ.GLOBAL P CAIXA'!K320="EXEC.",0,'ORÇ.GLOBAL P CAIXA'!P320)</f>
        <v>0</v>
      </c>
      <c r="E320" s="163" t="n">
        <f aca="false">IF('ORÇ.GLOBAL P CAIXA'!K320="EXEC.",0,ROUND('ORÇ.GLOBAL P CAIXA'!Q320,2))</f>
        <v>0</v>
      </c>
      <c r="F320" s="163" t="n">
        <f aca="false">IF('ORÇ.GLOBAL P CAIXA'!K320="EXEC.",0,TRUNC((1+(IF(OR(H320=0,H320=""),'BDI REF.'!$K$5,CHOOSE(H320,'BDI REF.'!$K$5,'BDI REF.'!$K$6,'BDI REF.'!$K$7))))*'ORÇ.GLOBAL P CAIXA'!R320,2))</f>
        <v>0</v>
      </c>
      <c r="G320" s="163" t="n">
        <f aca="false">IF('ORÇ.GLOBAL P CAIXA'!K320="EXEC.",0,IF(E320&lt;&gt;0,ROUND(E320*F320,2),IF(R320=0,(SUMIF($S$12:$S$1011,B320,$R$12:$R$1011)),R320)))</f>
        <v>0</v>
      </c>
      <c r="H320" s="509" t="str">
        <f aca="false">IF('ORÇ.GLOBAL P CAIXA'!K320="EXEC.","",IF('ORÇ.GLOBAL P CAIXA'!H320&gt;0,'ORÇ.GLOBAL P CAIXA'!H320,""))</f>
        <v/>
      </c>
      <c r="I320" s="509" t="str">
        <f aca="false">IF('ORÇ.GLOBAL P CAIXA'!K320="EXEC.","",IF('ORÇ.GLOBAL P CAIXA'!I320&gt;0,'ORÇ.GLOBAL P CAIXA'!I320,""))</f>
        <v/>
      </c>
      <c r="J320" s="510" t="str">
        <f aca="false">IF('ORÇ.GLOBAL P CAIXA'!K320="EXEC.","",IF('ORÇ.GLOBAL P CAIXA'!J320&gt;0,'ORÇ.GLOBAL P CAIXA'!J320,""))</f>
        <v/>
      </c>
      <c r="K320" s="115"/>
      <c r="L320" s="168" t="str">
        <f aca="false">IF(B320&gt;0,"ok","ocultar")</f>
        <v>ocultar</v>
      </c>
      <c r="M320" s="511" t="n">
        <f aca="false">ROUND(IF($O320&lt;&gt;0,$O320*(INFORMAÇÕES!$T$113/INFORMAÇÕES!$T$117),0),2)</f>
        <v>0</v>
      </c>
      <c r="N320" s="511" t="n">
        <f aca="false">ROUND(IF($O320&lt;&gt;0,$O320*(INFORMAÇÕES!$T$114/INFORMAÇÕES!$T$117),0),2)</f>
        <v>0</v>
      </c>
      <c r="O320" s="512" t="n">
        <f aca="false">IF(E320=0,G320,0)</f>
        <v>0</v>
      </c>
      <c r="Q320" s="88"/>
      <c r="R320" s="163" t="n">
        <f aca="false">IF(E320&lt;&gt;0,G320,0)</f>
        <v>0</v>
      </c>
      <c r="S320" s="157" t="n">
        <f aca="false">IF(B320=0,S319,IF(ISNONTEXT(B320)=TRUE(),INT(B320),INT(LEFT(B320,FIND(".",B320)-1))))</f>
        <v>3</v>
      </c>
      <c r="T320" s="157" t="str">
        <f aca="false">IF(T321=1,1,IF(B320&lt;&gt;0,1,IF(C320&lt;&gt;0,1,IF(D320&lt;&gt;0,1,IF('ORÇ.GLOBAL REF.'!E320&lt;&gt;0,1,"")))))</f>
        <v/>
      </c>
      <c r="U320" s="157" t="str">
        <f aca="false">IF(S320=0," ",IF(S320&lt;&gt;S319,S320," "))</f>
        <v> </v>
      </c>
      <c r="V320" s="189"/>
    </row>
    <row r="321" s="174" customFormat="true" ht="14.25" hidden="false" customHeight="false" outlineLevel="0" collapsed="false">
      <c r="A321" s="159" t="n">
        <v>310</v>
      </c>
      <c r="B321" s="160" t="n">
        <f aca="false">IF('ORÇ.GLOBAL P CAIXA'!K321="EXEC.",0,'ORÇ.GLOBAL P CAIXA'!M321)</f>
        <v>0</v>
      </c>
      <c r="C321" s="161" t="n">
        <f aca="false">IF('ORÇ.GLOBAL P CAIXA'!K321="EXEC.",0,'ORÇ.GLOBAL P CAIXA'!O321)</f>
        <v>0</v>
      </c>
      <c r="D321" s="162" t="n">
        <f aca="false">IF('ORÇ.GLOBAL P CAIXA'!K321="EXEC.",0,'ORÇ.GLOBAL P CAIXA'!P321)</f>
        <v>0</v>
      </c>
      <c r="E321" s="163" t="n">
        <f aca="false">IF('ORÇ.GLOBAL P CAIXA'!K321="EXEC.",0,ROUND('ORÇ.GLOBAL P CAIXA'!Q321,2))</f>
        <v>0</v>
      </c>
      <c r="F321" s="163" t="n">
        <f aca="false">IF('ORÇ.GLOBAL P CAIXA'!K321="EXEC.",0,TRUNC((1+(IF(OR(H321=0,H321=""),'BDI REF.'!$K$5,CHOOSE(H321,'BDI REF.'!$K$5,'BDI REF.'!$K$6,'BDI REF.'!$K$7))))*'ORÇ.GLOBAL P CAIXA'!R321,2))</f>
        <v>0</v>
      </c>
      <c r="G321" s="163" t="n">
        <f aca="false">IF('ORÇ.GLOBAL P CAIXA'!K321="EXEC.",0,IF(E321&lt;&gt;0,ROUND(E321*F321,2),IF(R321=0,(SUMIF($S$12:$S$1011,B321,$R$12:$R$1011)),R321)))</f>
        <v>0</v>
      </c>
      <c r="H321" s="509" t="str">
        <f aca="false">IF('ORÇ.GLOBAL P CAIXA'!K321="EXEC.","",IF('ORÇ.GLOBAL P CAIXA'!H321&gt;0,'ORÇ.GLOBAL P CAIXA'!H321,""))</f>
        <v/>
      </c>
      <c r="I321" s="509" t="str">
        <f aca="false">IF('ORÇ.GLOBAL P CAIXA'!K321="EXEC.","",IF('ORÇ.GLOBAL P CAIXA'!I321&gt;0,'ORÇ.GLOBAL P CAIXA'!I321,""))</f>
        <v/>
      </c>
      <c r="J321" s="510" t="str">
        <f aca="false">IF('ORÇ.GLOBAL P CAIXA'!K321="EXEC.","",IF('ORÇ.GLOBAL P CAIXA'!J321&gt;0,'ORÇ.GLOBAL P CAIXA'!J321,""))</f>
        <v/>
      </c>
      <c r="K321" s="115"/>
      <c r="L321" s="168" t="str">
        <f aca="false">IF(B321&gt;0,"ok","ocultar")</f>
        <v>ocultar</v>
      </c>
      <c r="M321" s="511" t="n">
        <f aca="false">ROUND(IF($O321&lt;&gt;0,$O321*(INFORMAÇÕES!$T$113/INFORMAÇÕES!$T$117),0),2)</f>
        <v>0</v>
      </c>
      <c r="N321" s="511" t="n">
        <f aca="false">ROUND(IF($O321&lt;&gt;0,$O321*(INFORMAÇÕES!$T$114/INFORMAÇÕES!$T$117),0),2)</f>
        <v>0</v>
      </c>
      <c r="O321" s="512" t="n">
        <f aca="false">IF(E321=0,G321,0)</f>
        <v>0</v>
      </c>
      <c r="Q321" s="88"/>
      <c r="R321" s="163" t="n">
        <f aca="false">IF(E321&lt;&gt;0,G321,0)</f>
        <v>0</v>
      </c>
      <c r="S321" s="157" t="n">
        <f aca="false">IF(B321=0,S320,IF(ISNONTEXT(B321)=TRUE(),INT(B321),INT(LEFT(B321,FIND(".",B321)-1))))</f>
        <v>3</v>
      </c>
      <c r="T321" s="157" t="str">
        <f aca="false">IF(T322=1,1,IF(B321&lt;&gt;0,1,IF(C321&lt;&gt;0,1,IF(D321&lt;&gt;0,1,IF('ORÇ.GLOBAL REF.'!E321&lt;&gt;0,1,"")))))</f>
        <v/>
      </c>
      <c r="U321" s="157" t="str">
        <f aca="false">IF(S321=0," ",IF(S321&lt;&gt;S320,S321," "))</f>
        <v> </v>
      </c>
      <c r="V321" s="180"/>
    </row>
    <row r="322" s="174" customFormat="true" ht="14.25" hidden="false" customHeight="false" outlineLevel="0" collapsed="false">
      <c r="A322" s="159" t="n">
        <v>311</v>
      </c>
      <c r="B322" s="160" t="n">
        <f aca="false">IF('ORÇ.GLOBAL P CAIXA'!K322="EXEC.",0,'ORÇ.GLOBAL P CAIXA'!M322)</f>
        <v>0</v>
      </c>
      <c r="C322" s="161" t="n">
        <f aca="false">IF('ORÇ.GLOBAL P CAIXA'!K322="EXEC.",0,'ORÇ.GLOBAL P CAIXA'!O322)</f>
        <v>0</v>
      </c>
      <c r="D322" s="162" t="n">
        <f aca="false">IF('ORÇ.GLOBAL P CAIXA'!K322="EXEC.",0,'ORÇ.GLOBAL P CAIXA'!P322)</f>
        <v>0</v>
      </c>
      <c r="E322" s="163" t="n">
        <f aca="false">IF('ORÇ.GLOBAL P CAIXA'!K322="EXEC.",0,ROUND('ORÇ.GLOBAL P CAIXA'!Q322,2))</f>
        <v>0</v>
      </c>
      <c r="F322" s="163" t="n">
        <f aca="false">IF('ORÇ.GLOBAL P CAIXA'!K322="EXEC.",0,TRUNC((1+(IF(OR(H322=0,H322=""),'BDI REF.'!$K$5,CHOOSE(H322,'BDI REF.'!$K$5,'BDI REF.'!$K$6,'BDI REF.'!$K$7))))*'ORÇ.GLOBAL P CAIXA'!R322,2))</f>
        <v>0</v>
      </c>
      <c r="G322" s="163" t="n">
        <f aca="false">IF('ORÇ.GLOBAL P CAIXA'!K322="EXEC.",0,IF(E322&lt;&gt;0,ROUND(E322*F322,2),IF(R322=0,(SUMIF($S$12:$S$1011,B322,$R$12:$R$1011)),R322)))</f>
        <v>0</v>
      </c>
      <c r="H322" s="509" t="str">
        <f aca="false">IF('ORÇ.GLOBAL P CAIXA'!K322="EXEC.","",IF('ORÇ.GLOBAL P CAIXA'!H322&gt;0,'ORÇ.GLOBAL P CAIXA'!H322,""))</f>
        <v/>
      </c>
      <c r="I322" s="509" t="str">
        <f aca="false">IF('ORÇ.GLOBAL P CAIXA'!K322="EXEC.","",IF('ORÇ.GLOBAL P CAIXA'!I322&gt;0,'ORÇ.GLOBAL P CAIXA'!I322,""))</f>
        <v/>
      </c>
      <c r="J322" s="510" t="str">
        <f aca="false">IF('ORÇ.GLOBAL P CAIXA'!K322="EXEC.","",IF('ORÇ.GLOBAL P CAIXA'!J322&gt;0,'ORÇ.GLOBAL P CAIXA'!J322,""))</f>
        <v/>
      </c>
      <c r="K322" s="115"/>
      <c r="L322" s="168" t="str">
        <f aca="false">IF(B322&gt;0,"ok","ocultar")</f>
        <v>ocultar</v>
      </c>
      <c r="M322" s="511" t="n">
        <f aca="false">ROUND(IF($O322&lt;&gt;0,$O322*(INFORMAÇÕES!$T$113/INFORMAÇÕES!$T$117),0),2)</f>
        <v>0</v>
      </c>
      <c r="N322" s="511" t="n">
        <f aca="false">ROUND(IF($O322&lt;&gt;0,$O322*(INFORMAÇÕES!$T$114/INFORMAÇÕES!$T$117),0),2)</f>
        <v>0</v>
      </c>
      <c r="O322" s="512" t="n">
        <f aca="false">IF(E322=0,G322,0)</f>
        <v>0</v>
      </c>
      <c r="Q322" s="88"/>
      <c r="R322" s="163" t="n">
        <f aca="false">IF(E322&lt;&gt;0,G322,0)</f>
        <v>0</v>
      </c>
      <c r="S322" s="157" t="n">
        <f aca="false">IF(B322=0,S321,IF(ISNONTEXT(B322)=TRUE(),INT(B322),INT(LEFT(B322,FIND(".",B322)-1))))</f>
        <v>3</v>
      </c>
      <c r="T322" s="157" t="str">
        <f aca="false">IF(T323=1,1,IF(B322&lt;&gt;0,1,IF(C322&lt;&gt;0,1,IF(D322&lt;&gt;0,1,IF('ORÇ.GLOBAL REF.'!E322&lt;&gt;0,1,"")))))</f>
        <v/>
      </c>
      <c r="U322" s="157" t="str">
        <f aca="false">IF(S322=0," ",IF(S322&lt;&gt;S321,S322," "))</f>
        <v> </v>
      </c>
      <c r="V322" s="88"/>
    </row>
    <row r="323" s="174" customFormat="true" ht="14.25" hidden="false" customHeight="false" outlineLevel="0" collapsed="false">
      <c r="A323" s="159" t="n">
        <v>312</v>
      </c>
      <c r="B323" s="160" t="n">
        <f aca="false">IF('ORÇ.GLOBAL P CAIXA'!K323="EXEC.",0,'ORÇ.GLOBAL P CAIXA'!M323)</f>
        <v>0</v>
      </c>
      <c r="C323" s="161" t="n">
        <f aca="false">IF('ORÇ.GLOBAL P CAIXA'!K323="EXEC.",0,'ORÇ.GLOBAL P CAIXA'!O323)</f>
        <v>0</v>
      </c>
      <c r="D323" s="162" t="n">
        <f aca="false">IF('ORÇ.GLOBAL P CAIXA'!K323="EXEC.",0,'ORÇ.GLOBAL P CAIXA'!P323)</f>
        <v>0</v>
      </c>
      <c r="E323" s="163" t="n">
        <f aca="false">IF('ORÇ.GLOBAL P CAIXA'!K323="EXEC.",0,ROUND('ORÇ.GLOBAL P CAIXA'!Q323,2))</f>
        <v>0</v>
      </c>
      <c r="F323" s="163" t="n">
        <f aca="false">IF('ORÇ.GLOBAL P CAIXA'!K323="EXEC.",0,TRUNC((1+(IF(OR(H323=0,H323=""),'BDI REF.'!$K$5,CHOOSE(H323,'BDI REF.'!$K$5,'BDI REF.'!$K$6,'BDI REF.'!$K$7))))*'ORÇ.GLOBAL P CAIXA'!R323,2))</f>
        <v>0</v>
      </c>
      <c r="G323" s="163" t="n">
        <f aca="false">IF('ORÇ.GLOBAL P CAIXA'!K323="EXEC.",0,IF(E323&lt;&gt;0,ROUND(E323*F323,2),IF(R323=0,(SUMIF($S$12:$S$1011,B323,$R$12:$R$1011)),R323)))</f>
        <v>0</v>
      </c>
      <c r="H323" s="509" t="str">
        <f aca="false">IF('ORÇ.GLOBAL P CAIXA'!K323="EXEC.","",IF('ORÇ.GLOBAL P CAIXA'!H323&gt;0,'ORÇ.GLOBAL P CAIXA'!H323,""))</f>
        <v/>
      </c>
      <c r="I323" s="509" t="str">
        <f aca="false">IF('ORÇ.GLOBAL P CAIXA'!K323="EXEC.","",IF('ORÇ.GLOBAL P CAIXA'!I323&gt;0,'ORÇ.GLOBAL P CAIXA'!I323,""))</f>
        <v/>
      </c>
      <c r="J323" s="510" t="str">
        <f aca="false">IF('ORÇ.GLOBAL P CAIXA'!K323="EXEC.","",IF('ORÇ.GLOBAL P CAIXA'!J323&gt;0,'ORÇ.GLOBAL P CAIXA'!J323,""))</f>
        <v/>
      </c>
      <c r="K323" s="115"/>
      <c r="L323" s="168" t="str">
        <f aca="false">IF(B323&gt;0,"ok","ocultar")</f>
        <v>ocultar</v>
      </c>
      <c r="M323" s="511" t="n">
        <f aca="false">ROUND(IF($O323&lt;&gt;0,$O323*(INFORMAÇÕES!$T$113/INFORMAÇÕES!$T$117),0),2)</f>
        <v>0</v>
      </c>
      <c r="N323" s="511" t="n">
        <f aca="false">ROUND(IF($O323&lt;&gt;0,$O323*(INFORMAÇÕES!$T$114/INFORMAÇÕES!$T$117),0),2)</f>
        <v>0</v>
      </c>
      <c r="O323" s="512" t="n">
        <f aca="false">IF(E323=0,G323,0)</f>
        <v>0</v>
      </c>
      <c r="Q323" s="88"/>
      <c r="R323" s="163" t="n">
        <f aca="false">IF(E323&lt;&gt;0,G323,0)</f>
        <v>0</v>
      </c>
      <c r="S323" s="157" t="n">
        <f aca="false">IF(B323=0,S322,IF(ISNONTEXT(B323)=TRUE(),INT(B323),INT(LEFT(B323,FIND(".",B323)-1))))</f>
        <v>3</v>
      </c>
      <c r="T323" s="157" t="str">
        <f aca="false">IF(T324=1,1,IF(B323&lt;&gt;0,1,IF(C323&lt;&gt;0,1,IF(D323&lt;&gt;0,1,IF('ORÇ.GLOBAL REF.'!E323&lt;&gt;0,1,"")))))</f>
        <v/>
      </c>
      <c r="U323" s="157" t="str">
        <f aca="false">IF(S323=0," ",IF(S323&lt;&gt;S322,S323," "))</f>
        <v> </v>
      </c>
      <c r="V323" s="88"/>
    </row>
    <row r="324" s="174" customFormat="true" ht="14.25" hidden="false" customHeight="false" outlineLevel="0" collapsed="false">
      <c r="A324" s="159" t="n">
        <v>313</v>
      </c>
      <c r="B324" s="160" t="n">
        <f aca="false">IF('ORÇ.GLOBAL P CAIXA'!K324="EXEC.",0,'ORÇ.GLOBAL P CAIXA'!M324)</f>
        <v>0</v>
      </c>
      <c r="C324" s="161" t="n">
        <f aca="false">IF('ORÇ.GLOBAL P CAIXA'!K324="EXEC.",0,'ORÇ.GLOBAL P CAIXA'!O324)</f>
        <v>0</v>
      </c>
      <c r="D324" s="162" t="n">
        <f aca="false">IF('ORÇ.GLOBAL P CAIXA'!K324="EXEC.",0,'ORÇ.GLOBAL P CAIXA'!P324)</f>
        <v>0</v>
      </c>
      <c r="E324" s="163" t="n">
        <f aca="false">IF('ORÇ.GLOBAL P CAIXA'!K324="EXEC.",0,ROUND('ORÇ.GLOBAL P CAIXA'!Q324,2))</f>
        <v>0</v>
      </c>
      <c r="F324" s="163" t="n">
        <f aca="false">IF('ORÇ.GLOBAL P CAIXA'!K324="EXEC.",0,TRUNC((1+(IF(OR(H324=0,H324=""),'BDI REF.'!$K$5,CHOOSE(H324,'BDI REF.'!$K$5,'BDI REF.'!$K$6,'BDI REF.'!$K$7))))*'ORÇ.GLOBAL P CAIXA'!R324,2))</f>
        <v>0</v>
      </c>
      <c r="G324" s="163" t="n">
        <f aca="false">IF('ORÇ.GLOBAL P CAIXA'!K324="EXEC.",0,IF(E324&lt;&gt;0,ROUND(E324*F324,2),IF(R324=0,(SUMIF($S$12:$S$1011,B324,$R$12:$R$1011)),R324)))</f>
        <v>0</v>
      </c>
      <c r="H324" s="509" t="str">
        <f aca="false">IF('ORÇ.GLOBAL P CAIXA'!K324="EXEC.","",IF('ORÇ.GLOBAL P CAIXA'!H324&gt;0,'ORÇ.GLOBAL P CAIXA'!H324,""))</f>
        <v/>
      </c>
      <c r="I324" s="509" t="str">
        <f aca="false">IF('ORÇ.GLOBAL P CAIXA'!K324="EXEC.","",IF('ORÇ.GLOBAL P CAIXA'!I324&gt;0,'ORÇ.GLOBAL P CAIXA'!I324,""))</f>
        <v/>
      </c>
      <c r="J324" s="510" t="str">
        <f aca="false">IF('ORÇ.GLOBAL P CAIXA'!K324="EXEC.","",IF('ORÇ.GLOBAL P CAIXA'!J324&gt;0,'ORÇ.GLOBAL P CAIXA'!J324,""))</f>
        <v/>
      </c>
      <c r="K324" s="115"/>
      <c r="L324" s="168" t="str">
        <f aca="false">IF(B324&gt;0,"ok","ocultar")</f>
        <v>ocultar</v>
      </c>
      <c r="M324" s="511" t="n">
        <f aca="false">ROUND(IF($O324&lt;&gt;0,$O324*(INFORMAÇÕES!$T$113/INFORMAÇÕES!$T$117),0),2)</f>
        <v>0</v>
      </c>
      <c r="N324" s="511" t="n">
        <f aca="false">ROUND(IF($O324&lt;&gt;0,$O324*(INFORMAÇÕES!$T$114/INFORMAÇÕES!$T$117),0),2)</f>
        <v>0</v>
      </c>
      <c r="O324" s="512" t="n">
        <f aca="false">IF(E324=0,G324,0)</f>
        <v>0</v>
      </c>
      <c r="Q324" s="88"/>
      <c r="R324" s="163" t="n">
        <f aca="false">IF(E324&lt;&gt;0,G324,0)</f>
        <v>0</v>
      </c>
      <c r="S324" s="157" t="n">
        <f aca="false">IF(B324=0,S323,IF(ISNONTEXT(B324)=TRUE(),INT(B324),INT(LEFT(B324,FIND(".",B324)-1))))</f>
        <v>3</v>
      </c>
      <c r="T324" s="157" t="str">
        <f aca="false">IF(T325=1,1,IF(B324&lt;&gt;0,1,IF(C324&lt;&gt;0,1,IF(D324&lt;&gt;0,1,IF('ORÇ.GLOBAL REF.'!E324&lt;&gt;0,1,"")))))</f>
        <v/>
      </c>
      <c r="U324" s="157" t="str">
        <f aca="false">IF(S324=0," ",IF(S324&lt;&gt;S323,S324," "))</f>
        <v> </v>
      </c>
      <c r="V324" s="88"/>
    </row>
    <row r="325" s="174" customFormat="true" ht="14.25" hidden="false" customHeight="false" outlineLevel="0" collapsed="false">
      <c r="A325" s="159" t="n">
        <v>314</v>
      </c>
      <c r="B325" s="160" t="n">
        <f aca="false">IF('ORÇ.GLOBAL P CAIXA'!K325="EXEC.",0,'ORÇ.GLOBAL P CAIXA'!M325)</f>
        <v>0</v>
      </c>
      <c r="C325" s="161" t="n">
        <f aca="false">IF('ORÇ.GLOBAL P CAIXA'!K325="EXEC.",0,'ORÇ.GLOBAL P CAIXA'!O325)</f>
        <v>0</v>
      </c>
      <c r="D325" s="162" t="n">
        <f aca="false">IF('ORÇ.GLOBAL P CAIXA'!K325="EXEC.",0,'ORÇ.GLOBAL P CAIXA'!P325)</f>
        <v>0</v>
      </c>
      <c r="E325" s="163" t="n">
        <f aca="false">IF('ORÇ.GLOBAL P CAIXA'!K325="EXEC.",0,ROUND('ORÇ.GLOBAL P CAIXA'!Q325,2))</f>
        <v>0</v>
      </c>
      <c r="F325" s="163" t="n">
        <f aca="false">IF('ORÇ.GLOBAL P CAIXA'!K325="EXEC.",0,TRUNC((1+(IF(OR(H325=0,H325=""),'BDI REF.'!$K$5,CHOOSE(H325,'BDI REF.'!$K$5,'BDI REF.'!$K$6,'BDI REF.'!$K$7))))*'ORÇ.GLOBAL P CAIXA'!R325,2))</f>
        <v>0</v>
      </c>
      <c r="G325" s="163" t="n">
        <f aca="false">IF('ORÇ.GLOBAL P CAIXA'!K325="EXEC.",0,IF(E325&lt;&gt;0,ROUND(E325*F325,2),IF(R325=0,(SUMIF($S$12:$S$1011,B325,$R$12:$R$1011)),R325)))</f>
        <v>0</v>
      </c>
      <c r="H325" s="509" t="str">
        <f aca="false">IF('ORÇ.GLOBAL P CAIXA'!K325="EXEC.","",IF('ORÇ.GLOBAL P CAIXA'!H325&gt;0,'ORÇ.GLOBAL P CAIXA'!H325,""))</f>
        <v/>
      </c>
      <c r="I325" s="509" t="str">
        <f aca="false">IF('ORÇ.GLOBAL P CAIXA'!K325="EXEC.","",IF('ORÇ.GLOBAL P CAIXA'!I325&gt;0,'ORÇ.GLOBAL P CAIXA'!I325,""))</f>
        <v/>
      </c>
      <c r="J325" s="510" t="str">
        <f aca="false">IF('ORÇ.GLOBAL P CAIXA'!K325="EXEC.","",IF('ORÇ.GLOBAL P CAIXA'!J325&gt;0,'ORÇ.GLOBAL P CAIXA'!J325,""))</f>
        <v/>
      </c>
      <c r="K325" s="115"/>
      <c r="L325" s="168" t="str">
        <f aca="false">IF(B325&gt;0,"ok","ocultar")</f>
        <v>ocultar</v>
      </c>
      <c r="M325" s="511" t="n">
        <f aca="false">ROUND(IF($O325&lt;&gt;0,$O325*(INFORMAÇÕES!$T$113/INFORMAÇÕES!$T$117),0),2)</f>
        <v>0</v>
      </c>
      <c r="N325" s="511" t="n">
        <f aca="false">ROUND(IF($O325&lt;&gt;0,$O325*(INFORMAÇÕES!$T$114/INFORMAÇÕES!$T$117),0),2)</f>
        <v>0</v>
      </c>
      <c r="O325" s="512" t="n">
        <f aca="false">IF(E325=0,G325,0)</f>
        <v>0</v>
      </c>
      <c r="Q325" s="88"/>
      <c r="R325" s="163" t="n">
        <f aca="false">IF(E325&lt;&gt;0,G325,0)</f>
        <v>0</v>
      </c>
      <c r="S325" s="157" t="n">
        <f aca="false">IF(B325=0,S324,IF(ISNONTEXT(B325)=TRUE(),INT(B325),INT(LEFT(B325,FIND(".",B325)-1))))</f>
        <v>3</v>
      </c>
      <c r="T325" s="157" t="str">
        <f aca="false">IF(T326=1,1,IF(B325&lt;&gt;0,1,IF(C325&lt;&gt;0,1,IF(D325&lt;&gt;0,1,IF('ORÇ.GLOBAL REF.'!E325&lt;&gt;0,1,"")))))</f>
        <v/>
      </c>
      <c r="U325" s="157" t="str">
        <f aca="false">IF(S325=0," ",IF(S325&lt;&gt;S324,S325," "))</f>
        <v> </v>
      </c>
      <c r="V325" s="88"/>
    </row>
    <row r="326" s="174" customFormat="true" ht="14.25" hidden="false" customHeight="false" outlineLevel="0" collapsed="false">
      <c r="A326" s="159" t="n">
        <v>315</v>
      </c>
      <c r="B326" s="160" t="n">
        <f aca="false">IF('ORÇ.GLOBAL P CAIXA'!K326="EXEC.",0,'ORÇ.GLOBAL P CAIXA'!M326)</f>
        <v>0</v>
      </c>
      <c r="C326" s="161" t="n">
        <f aca="false">IF('ORÇ.GLOBAL P CAIXA'!K326="EXEC.",0,'ORÇ.GLOBAL P CAIXA'!O326)</f>
        <v>0</v>
      </c>
      <c r="D326" s="162" t="n">
        <f aca="false">IF('ORÇ.GLOBAL P CAIXA'!K326="EXEC.",0,'ORÇ.GLOBAL P CAIXA'!P326)</f>
        <v>0</v>
      </c>
      <c r="E326" s="163" t="n">
        <f aca="false">IF('ORÇ.GLOBAL P CAIXA'!K326="EXEC.",0,ROUND('ORÇ.GLOBAL P CAIXA'!Q326,2))</f>
        <v>0</v>
      </c>
      <c r="F326" s="163" t="n">
        <f aca="false">IF('ORÇ.GLOBAL P CAIXA'!K326="EXEC.",0,TRUNC((1+(IF(OR(H326=0,H326=""),'BDI REF.'!$K$5,CHOOSE(H326,'BDI REF.'!$K$5,'BDI REF.'!$K$6,'BDI REF.'!$K$7))))*'ORÇ.GLOBAL P CAIXA'!R326,2))</f>
        <v>0</v>
      </c>
      <c r="G326" s="163" t="n">
        <f aca="false">IF('ORÇ.GLOBAL P CAIXA'!K326="EXEC.",0,IF(E326&lt;&gt;0,ROUND(E326*F326,2),IF(R326=0,(SUMIF($S$12:$S$1011,B326,$R$12:$R$1011)),R326)))</f>
        <v>0</v>
      </c>
      <c r="H326" s="509" t="str">
        <f aca="false">IF('ORÇ.GLOBAL P CAIXA'!K326="EXEC.","",IF('ORÇ.GLOBAL P CAIXA'!H326&gt;0,'ORÇ.GLOBAL P CAIXA'!H326,""))</f>
        <v/>
      </c>
      <c r="I326" s="509" t="str">
        <f aca="false">IF('ORÇ.GLOBAL P CAIXA'!K326="EXEC.","",IF('ORÇ.GLOBAL P CAIXA'!I326&gt;0,'ORÇ.GLOBAL P CAIXA'!I326,""))</f>
        <v/>
      </c>
      <c r="J326" s="510" t="str">
        <f aca="false">IF('ORÇ.GLOBAL P CAIXA'!K326="EXEC.","",IF('ORÇ.GLOBAL P CAIXA'!J326&gt;0,'ORÇ.GLOBAL P CAIXA'!J326,""))</f>
        <v/>
      </c>
      <c r="K326" s="115"/>
      <c r="L326" s="168" t="str">
        <f aca="false">IF(B326&gt;0,"ok","ocultar")</f>
        <v>ocultar</v>
      </c>
      <c r="M326" s="511" t="n">
        <f aca="false">ROUND(IF($O326&lt;&gt;0,$O326*(INFORMAÇÕES!$T$113/INFORMAÇÕES!$T$117),0),2)</f>
        <v>0</v>
      </c>
      <c r="N326" s="511" t="n">
        <f aca="false">ROUND(IF($O326&lt;&gt;0,$O326*(INFORMAÇÕES!$T$114/INFORMAÇÕES!$T$117),0),2)</f>
        <v>0</v>
      </c>
      <c r="O326" s="512" t="n">
        <f aca="false">IF(E326=0,G326,0)</f>
        <v>0</v>
      </c>
      <c r="Q326" s="88"/>
      <c r="R326" s="163" t="n">
        <f aca="false">IF(E326&lt;&gt;0,G326,0)</f>
        <v>0</v>
      </c>
      <c r="S326" s="157" t="n">
        <f aca="false">IF(B326=0,S325,IF(ISNONTEXT(B326)=TRUE(),INT(B326),INT(LEFT(B326,FIND(".",B326)-1))))</f>
        <v>3</v>
      </c>
      <c r="T326" s="157" t="str">
        <f aca="false">IF(T327=1,1,IF(B326&lt;&gt;0,1,IF(C326&lt;&gt;0,1,IF(D326&lt;&gt;0,1,IF('ORÇ.GLOBAL REF.'!E326&lt;&gt;0,1,"")))))</f>
        <v/>
      </c>
      <c r="U326" s="157" t="str">
        <f aca="false">IF(S326=0," ",IF(S326&lt;&gt;S325,S326," "))</f>
        <v> </v>
      </c>
      <c r="V326" s="88"/>
    </row>
    <row r="327" s="174" customFormat="true" ht="14.25" hidden="false" customHeight="false" outlineLevel="0" collapsed="false">
      <c r="A327" s="159" t="n">
        <v>316</v>
      </c>
      <c r="B327" s="160" t="n">
        <f aca="false">IF('ORÇ.GLOBAL P CAIXA'!K327="EXEC.",0,'ORÇ.GLOBAL P CAIXA'!M327)</f>
        <v>0</v>
      </c>
      <c r="C327" s="161" t="n">
        <f aca="false">IF('ORÇ.GLOBAL P CAIXA'!K327="EXEC.",0,'ORÇ.GLOBAL P CAIXA'!O327)</f>
        <v>0</v>
      </c>
      <c r="D327" s="162" t="n">
        <f aca="false">IF('ORÇ.GLOBAL P CAIXA'!K327="EXEC.",0,'ORÇ.GLOBAL P CAIXA'!P327)</f>
        <v>0</v>
      </c>
      <c r="E327" s="163" t="n">
        <f aca="false">IF('ORÇ.GLOBAL P CAIXA'!K327="EXEC.",0,ROUND('ORÇ.GLOBAL P CAIXA'!Q327,2))</f>
        <v>0</v>
      </c>
      <c r="F327" s="163" t="n">
        <f aca="false">IF('ORÇ.GLOBAL P CAIXA'!K327="EXEC.",0,TRUNC((1+(IF(OR(H327=0,H327=""),'BDI REF.'!$K$5,CHOOSE(H327,'BDI REF.'!$K$5,'BDI REF.'!$K$6,'BDI REF.'!$K$7))))*'ORÇ.GLOBAL P CAIXA'!R327,2))</f>
        <v>0</v>
      </c>
      <c r="G327" s="163" t="n">
        <f aca="false">IF('ORÇ.GLOBAL P CAIXA'!K327="EXEC.",0,IF(E327&lt;&gt;0,ROUND(E327*F327,2),IF(R327=0,(SUMIF($S$12:$S$1011,B327,$R$12:$R$1011)),R327)))</f>
        <v>0</v>
      </c>
      <c r="H327" s="509" t="str">
        <f aca="false">IF('ORÇ.GLOBAL P CAIXA'!K327="EXEC.","",IF('ORÇ.GLOBAL P CAIXA'!H327&gt;0,'ORÇ.GLOBAL P CAIXA'!H327,""))</f>
        <v/>
      </c>
      <c r="I327" s="509" t="str">
        <f aca="false">IF('ORÇ.GLOBAL P CAIXA'!K327="EXEC.","",IF('ORÇ.GLOBAL P CAIXA'!I327&gt;0,'ORÇ.GLOBAL P CAIXA'!I327,""))</f>
        <v/>
      </c>
      <c r="J327" s="510" t="str">
        <f aca="false">IF('ORÇ.GLOBAL P CAIXA'!K327="EXEC.","",IF('ORÇ.GLOBAL P CAIXA'!J327&gt;0,'ORÇ.GLOBAL P CAIXA'!J327,""))</f>
        <v/>
      </c>
      <c r="K327" s="115"/>
      <c r="L327" s="168" t="str">
        <f aca="false">IF(B327&gt;0,"ok","ocultar")</f>
        <v>ocultar</v>
      </c>
      <c r="M327" s="511" t="n">
        <f aca="false">ROUND(IF($O327&lt;&gt;0,$O327*(INFORMAÇÕES!$T$113/INFORMAÇÕES!$T$117),0),2)</f>
        <v>0</v>
      </c>
      <c r="N327" s="511" t="n">
        <f aca="false">ROUND(IF($O327&lt;&gt;0,$O327*(INFORMAÇÕES!$T$114/INFORMAÇÕES!$T$117),0),2)</f>
        <v>0</v>
      </c>
      <c r="O327" s="512" t="n">
        <f aca="false">IF(E327=0,G327,0)</f>
        <v>0</v>
      </c>
      <c r="Q327" s="88"/>
      <c r="R327" s="163" t="n">
        <f aca="false">IF(E327&lt;&gt;0,G327,0)</f>
        <v>0</v>
      </c>
      <c r="S327" s="157" t="n">
        <f aca="false">IF(B327=0,S326,IF(ISNONTEXT(B327)=TRUE(),INT(B327),INT(LEFT(B327,FIND(".",B327)-1))))</f>
        <v>3</v>
      </c>
      <c r="T327" s="157" t="str">
        <f aca="false">IF(T328=1,1,IF(B327&lt;&gt;0,1,IF(C327&lt;&gt;0,1,IF(D327&lt;&gt;0,1,IF('ORÇ.GLOBAL REF.'!E327&lt;&gt;0,1,"")))))</f>
        <v/>
      </c>
      <c r="U327" s="157" t="str">
        <f aca="false">IF(S327=0," ",IF(S327&lt;&gt;S326,S327," "))</f>
        <v> </v>
      </c>
      <c r="V327" s="88"/>
    </row>
    <row r="328" s="174" customFormat="true" ht="14.25" hidden="false" customHeight="false" outlineLevel="0" collapsed="false">
      <c r="A328" s="159" t="n">
        <v>317</v>
      </c>
      <c r="B328" s="160" t="n">
        <f aca="false">IF('ORÇ.GLOBAL P CAIXA'!K328="EXEC.",0,'ORÇ.GLOBAL P CAIXA'!M328)</f>
        <v>0</v>
      </c>
      <c r="C328" s="161" t="n">
        <f aca="false">IF('ORÇ.GLOBAL P CAIXA'!K328="EXEC.",0,'ORÇ.GLOBAL P CAIXA'!O328)</f>
        <v>0</v>
      </c>
      <c r="D328" s="162" t="n">
        <f aca="false">IF('ORÇ.GLOBAL P CAIXA'!K328="EXEC.",0,'ORÇ.GLOBAL P CAIXA'!P328)</f>
        <v>0</v>
      </c>
      <c r="E328" s="163" t="n">
        <f aca="false">IF('ORÇ.GLOBAL P CAIXA'!K328="EXEC.",0,ROUND('ORÇ.GLOBAL P CAIXA'!Q328,2))</f>
        <v>0</v>
      </c>
      <c r="F328" s="163" t="n">
        <f aca="false">IF('ORÇ.GLOBAL P CAIXA'!K328="EXEC.",0,TRUNC((1+(IF(OR(H328=0,H328=""),'BDI REF.'!$K$5,CHOOSE(H328,'BDI REF.'!$K$5,'BDI REF.'!$K$6,'BDI REF.'!$K$7))))*'ORÇ.GLOBAL P CAIXA'!R328,2))</f>
        <v>0</v>
      </c>
      <c r="G328" s="163" t="n">
        <f aca="false">IF('ORÇ.GLOBAL P CAIXA'!K328="EXEC.",0,IF(E328&lt;&gt;0,ROUND(E328*F328,2),IF(R328=0,(SUMIF($S$12:$S$1011,B328,$R$12:$R$1011)),R328)))</f>
        <v>0</v>
      </c>
      <c r="H328" s="509" t="str">
        <f aca="false">IF('ORÇ.GLOBAL P CAIXA'!K328="EXEC.","",IF('ORÇ.GLOBAL P CAIXA'!H328&gt;0,'ORÇ.GLOBAL P CAIXA'!H328,""))</f>
        <v/>
      </c>
      <c r="I328" s="509" t="str">
        <f aca="false">IF('ORÇ.GLOBAL P CAIXA'!K328="EXEC.","",IF('ORÇ.GLOBAL P CAIXA'!I328&gt;0,'ORÇ.GLOBAL P CAIXA'!I328,""))</f>
        <v/>
      </c>
      <c r="J328" s="510" t="str">
        <f aca="false">IF('ORÇ.GLOBAL P CAIXA'!K328="EXEC.","",IF('ORÇ.GLOBAL P CAIXA'!J328&gt;0,'ORÇ.GLOBAL P CAIXA'!J328,""))</f>
        <v/>
      </c>
      <c r="K328" s="115"/>
      <c r="L328" s="168" t="str">
        <f aca="false">IF(B328&gt;0,"ok","ocultar")</f>
        <v>ocultar</v>
      </c>
      <c r="M328" s="511" t="n">
        <f aca="false">ROUND(IF($O328&lt;&gt;0,$O328*(INFORMAÇÕES!$T$113/INFORMAÇÕES!$T$117),0),2)</f>
        <v>0</v>
      </c>
      <c r="N328" s="511" t="n">
        <f aca="false">ROUND(IF($O328&lt;&gt;0,$O328*(INFORMAÇÕES!$T$114/INFORMAÇÕES!$T$117),0),2)</f>
        <v>0</v>
      </c>
      <c r="O328" s="512" t="n">
        <f aca="false">IF(E328=0,G328,0)</f>
        <v>0</v>
      </c>
      <c r="Q328" s="88"/>
      <c r="R328" s="163" t="n">
        <f aca="false">IF(E328&lt;&gt;0,G328,0)</f>
        <v>0</v>
      </c>
      <c r="S328" s="157" t="n">
        <f aca="false">IF(B328=0,S327,IF(ISNONTEXT(B328)=TRUE(),INT(B328),INT(LEFT(B328,FIND(".",B328)-1))))</f>
        <v>3</v>
      </c>
      <c r="T328" s="157" t="str">
        <f aca="false">IF(T329=1,1,IF(B328&lt;&gt;0,1,IF(C328&lt;&gt;0,1,IF(D328&lt;&gt;0,1,IF('ORÇ.GLOBAL REF.'!E328&lt;&gt;0,1,"")))))</f>
        <v/>
      </c>
      <c r="U328" s="157" t="str">
        <f aca="false">IF(S328=0," ",IF(S328&lt;&gt;S327,S328," "))</f>
        <v> </v>
      </c>
      <c r="V328" s="88"/>
    </row>
    <row r="329" s="174" customFormat="true" ht="14.25" hidden="false" customHeight="false" outlineLevel="0" collapsed="false">
      <c r="A329" s="159" t="n">
        <v>318</v>
      </c>
      <c r="B329" s="160" t="n">
        <f aca="false">IF('ORÇ.GLOBAL P CAIXA'!K329="EXEC.",0,'ORÇ.GLOBAL P CAIXA'!M329)</f>
        <v>0</v>
      </c>
      <c r="C329" s="161" t="n">
        <f aca="false">IF('ORÇ.GLOBAL P CAIXA'!K329="EXEC.",0,'ORÇ.GLOBAL P CAIXA'!O329)</f>
        <v>0</v>
      </c>
      <c r="D329" s="162" t="n">
        <f aca="false">IF('ORÇ.GLOBAL P CAIXA'!K329="EXEC.",0,'ORÇ.GLOBAL P CAIXA'!P329)</f>
        <v>0</v>
      </c>
      <c r="E329" s="163" t="n">
        <f aca="false">IF('ORÇ.GLOBAL P CAIXA'!K329="EXEC.",0,ROUND('ORÇ.GLOBAL P CAIXA'!Q329,2))</f>
        <v>0</v>
      </c>
      <c r="F329" s="163" t="n">
        <f aca="false">IF('ORÇ.GLOBAL P CAIXA'!K329="EXEC.",0,TRUNC((1+(IF(OR(H329=0,H329=""),'BDI REF.'!$K$5,CHOOSE(H329,'BDI REF.'!$K$5,'BDI REF.'!$K$6,'BDI REF.'!$K$7))))*'ORÇ.GLOBAL P CAIXA'!R329,2))</f>
        <v>0</v>
      </c>
      <c r="G329" s="163" t="n">
        <f aca="false">IF('ORÇ.GLOBAL P CAIXA'!K329="EXEC.",0,IF(E329&lt;&gt;0,ROUND(E329*F329,2),IF(R329=0,(SUMIF($S$12:$S$1011,B329,$R$12:$R$1011)),R329)))</f>
        <v>0</v>
      </c>
      <c r="H329" s="509" t="str">
        <f aca="false">IF('ORÇ.GLOBAL P CAIXA'!K329="EXEC.","",IF('ORÇ.GLOBAL P CAIXA'!H329&gt;0,'ORÇ.GLOBAL P CAIXA'!H329,""))</f>
        <v/>
      </c>
      <c r="I329" s="509" t="str">
        <f aca="false">IF('ORÇ.GLOBAL P CAIXA'!K329="EXEC.","",IF('ORÇ.GLOBAL P CAIXA'!I329&gt;0,'ORÇ.GLOBAL P CAIXA'!I329,""))</f>
        <v/>
      </c>
      <c r="J329" s="510" t="str">
        <f aca="false">IF('ORÇ.GLOBAL P CAIXA'!K329="EXEC.","",IF('ORÇ.GLOBAL P CAIXA'!J329&gt;0,'ORÇ.GLOBAL P CAIXA'!J329,""))</f>
        <v/>
      </c>
      <c r="K329" s="115"/>
      <c r="L329" s="168" t="str">
        <f aca="false">IF(B329&gt;0,"ok","ocultar")</f>
        <v>ocultar</v>
      </c>
      <c r="M329" s="511" t="n">
        <f aca="false">ROUND(IF($O329&lt;&gt;0,$O329*(INFORMAÇÕES!$T$113/INFORMAÇÕES!$T$117),0),2)</f>
        <v>0</v>
      </c>
      <c r="N329" s="511" t="n">
        <f aca="false">ROUND(IF($O329&lt;&gt;0,$O329*(INFORMAÇÕES!$T$114/INFORMAÇÕES!$T$117),0),2)</f>
        <v>0</v>
      </c>
      <c r="O329" s="512" t="n">
        <f aca="false">IF(E329=0,G329,0)</f>
        <v>0</v>
      </c>
      <c r="Q329" s="88"/>
      <c r="R329" s="163" t="n">
        <f aca="false">IF(E329&lt;&gt;0,G329,0)</f>
        <v>0</v>
      </c>
      <c r="S329" s="157" t="n">
        <f aca="false">IF(B329=0,S328,IF(ISNONTEXT(B329)=TRUE(),INT(B329),INT(LEFT(B329,FIND(".",B329)-1))))</f>
        <v>3</v>
      </c>
      <c r="T329" s="157" t="str">
        <f aca="false">IF(T330=1,1,IF(B329&lt;&gt;0,1,IF(C329&lt;&gt;0,1,IF(D329&lt;&gt;0,1,IF('ORÇ.GLOBAL REF.'!E329&lt;&gt;0,1,"")))))</f>
        <v/>
      </c>
      <c r="U329" s="157" t="str">
        <f aca="false">IF(S329=0," ",IF(S329&lt;&gt;S328,S329," "))</f>
        <v> </v>
      </c>
      <c r="V329" s="88"/>
    </row>
    <row r="330" s="174" customFormat="true" ht="14.25" hidden="false" customHeight="false" outlineLevel="0" collapsed="false">
      <c r="A330" s="159" t="n">
        <v>319</v>
      </c>
      <c r="B330" s="160" t="n">
        <f aca="false">IF('ORÇ.GLOBAL P CAIXA'!K330="EXEC.",0,'ORÇ.GLOBAL P CAIXA'!M330)</f>
        <v>0</v>
      </c>
      <c r="C330" s="161" t="n">
        <f aca="false">IF('ORÇ.GLOBAL P CAIXA'!K330="EXEC.",0,'ORÇ.GLOBAL P CAIXA'!O330)</f>
        <v>0</v>
      </c>
      <c r="D330" s="162" t="n">
        <f aca="false">IF('ORÇ.GLOBAL P CAIXA'!K330="EXEC.",0,'ORÇ.GLOBAL P CAIXA'!P330)</f>
        <v>0</v>
      </c>
      <c r="E330" s="163" t="n">
        <f aca="false">IF('ORÇ.GLOBAL P CAIXA'!K330="EXEC.",0,ROUND('ORÇ.GLOBAL P CAIXA'!Q330,2))</f>
        <v>0</v>
      </c>
      <c r="F330" s="163" t="n">
        <f aca="false">IF('ORÇ.GLOBAL P CAIXA'!K330="EXEC.",0,TRUNC((1+(IF(OR(H330=0,H330=""),'BDI REF.'!$K$5,CHOOSE(H330,'BDI REF.'!$K$5,'BDI REF.'!$K$6,'BDI REF.'!$K$7))))*'ORÇ.GLOBAL P CAIXA'!R330,2))</f>
        <v>0</v>
      </c>
      <c r="G330" s="163" t="n">
        <f aca="false">IF('ORÇ.GLOBAL P CAIXA'!K330="EXEC.",0,IF(E330&lt;&gt;0,ROUND(E330*F330,2),IF(R330=0,(SUMIF($S$12:$S$1011,B330,$R$12:$R$1011)),R330)))</f>
        <v>0</v>
      </c>
      <c r="H330" s="509" t="str">
        <f aca="false">IF('ORÇ.GLOBAL P CAIXA'!K330="EXEC.","",IF('ORÇ.GLOBAL P CAIXA'!H330&gt;0,'ORÇ.GLOBAL P CAIXA'!H330,""))</f>
        <v/>
      </c>
      <c r="I330" s="509" t="str">
        <f aca="false">IF('ORÇ.GLOBAL P CAIXA'!K330="EXEC.","",IF('ORÇ.GLOBAL P CAIXA'!I330&gt;0,'ORÇ.GLOBAL P CAIXA'!I330,""))</f>
        <v/>
      </c>
      <c r="J330" s="510" t="str">
        <f aca="false">IF('ORÇ.GLOBAL P CAIXA'!K330="EXEC.","",IF('ORÇ.GLOBAL P CAIXA'!J330&gt;0,'ORÇ.GLOBAL P CAIXA'!J330,""))</f>
        <v/>
      </c>
      <c r="K330" s="115"/>
      <c r="L330" s="168" t="str">
        <f aca="false">IF(B330&gt;0,"ok","ocultar")</f>
        <v>ocultar</v>
      </c>
      <c r="M330" s="511" t="n">
        <f aca="false">ROUND(IF($O330&lt;&gt;0,$O330*(INFORMAÇÕES!$T$113/INFORMAÇÕES!$T$117),0),2)</f>
        <v>0</v>
      </c>
      <c r="N330" s="511" t="n">
        <f aca="false">ROUND(IF($O330&lt;&gt;0,$O330*(INFORMAÇÕES!$T$114/INFORMAÇÕES!$T$117),0),2)</f>
        <v>0</v>
      </c>
      <c r="O330" s="512" t="n">
        <f aca="false">IF(E330=0,G330,0)</f>
        <v>0</v>
      </c>
      <c r="Q330" s="88"/>
      <c r="R330" s="163" t="n">
        <f aca="false">IF(E330&lt;&gt;0,G330,0)</f>
        <v>0</v>
      </c>
      <c r="S330" s="157" t="n">
        <f aca="false">IF(B330=0,S329,IF(ISNONTEXT(B330)=TRUE(),INT(B330),INT(LEFT(B330,FIND(".",B330)-1))))</f>
        <v>3</v>
      </c>
      <c r="T330" s="157" t="str">
        <f aca="false">IF(T331=1,1,IF(B330&lt;&gt;0,1,IF(C330&lt;&gt;0,1,IF(D330&lt;&gt;0,1,IF('ORÇ.GLOBAL REF.'!E330&lt;&gt;0,1,"")))))</f>
        <v/>
      </c>
      <c r="U330" s="157" t="str">
        <f aca="false">IF(S330=0," ",IF(S330&lt;&gt;S329,S330," "))</f>
        <v> </v>
      </c>
      <c r="V330" s="88"/>
    </row>
    <row r="331" s="174" customFormat="true" ht="14.25" hidden="false" customHeight="false" outlineLevel="0" collapsed="false">
      <c r="A331" s="159" t="n">
        <v>320</v>
      </c>
      <c r="B331" s="160" t="n">
        <f aca="false">IF('ORÇ.GLOBAL P CAIXA'!K331="EXEC.",0,'ORÇ.GLOBAL P CAIXA'!M331)</f>
        <v>0</v>
      </c>
      <c r="C331" s="161" t="n">
        <f aca="false">IF('ORÇ.GLOBAL P CAIXA'!K331="EXEC.",0,'ORÇ.GLOBAL P CAIXA'!O331)</f>
        <v>0</v>
      </c>
      <c r="D331" s="162" t="n">
        <f aca="false">IF('ORÇ.GLOBAL P CAIXA'!K331="EXEC.",0,'ORÇ.GLOBAL P CAIXA'!P331)</f>
        <v>0</v>
      </c>
      <c r="E331" s="163" t="n">
        <f aca="false">IF('ORÇ.GLOBAL P CAIXA'!K331="EXEC.",0,ROUND('ORÇ.GLOBAL P CAIXA'!Q331,2))</f>
        <v>0</v>
      </c>
      <c r="F331" s="163" t="n">
        <f aca="false">IF('ORÇ.GLOBAL P CAIXA'!K331="EXEC.",0,TRUNC((1+(IF(OR(H331=0,H331=""),'BDI REF.'!$K$5,CHOOSE(H331,'BDI REF.'!$K$5,'BDI REF.'!$K$6,'BDI REF.'!$K$7))))*'ORÇ.GLOBAL P CAIXA'!R331,2))</f>
        <v>0</v>
      </c>
      <c r="G331" s="163" t="n">
        <f aca="false">IF('ORÇ.GLOBAL P CAIXA'!K331="EXEC.",0,IF(E331&lt;&gt;0,ROUND(E331*F331,2),IF(R331=0,(SUMIF($S$12:$S$1011,B331,$R$12:$R$1011)),R331)))</f>
        <v>0</v>
      </c>
      <c r="H331" s="509" t="str">
        <f aca="false">IF('ORÇ.GLOBAL P CAIXA'!K331="EXEC.","",IF('ORÇ.GLOBAL P CAIXA'!H331&gt;0,'ORÇ.GLOBAL P CAIXA'!H331,""))</f>
        <v/>
      </c>
      <c r="I331" s="509" t="str">
        <f aca="false">IF('ORÇ.GLOBAL P CAIXA'!K331="EXEC.","",IF('ORÇ.GLOBAL P CAIXA'!I331&gt;0,'ORÇ.GLOBAL P CAIXA'!I331,""))</f>
        <v/>
      </c>
      <c r="J331" s="510" t="str">
        <f aca="false">IF('ORÇ.GLOBAL P CAIXA'!K331="EXEC.","",IF('ORÇ.GLOBAL P CAIXA'!J331&gt;0,'ORÇ.GLOBAL P CAIXA'!J331,""))</f>
        <v/>
      </c>
      <c r="K331" s="115"/>
      <c r="L331" s="168" t="str">
        <f aca="false">IF(B331&gt;0,"ok","ocultar")</f>
        <v>ocultar</v>
      </c>
      <c r="M331" s="511" t="n">
        <f aca="false">ROUND(IF($O331&lt;&gt;0,$O331*(INFORMAÇÕES!$T$113/INFORMAÇÕES!$T$117),0),2)</f>
        <v>0</v>
      </c>
      <c r="N331" s="511" t="n">
        <f aca="false">ROUND(IF($O331&lt;&gt;0,$O331*(INFORMAÇÕES!$T$114/INFORMAÇÕES!$T$117),0),2)</f>
        <v>0</v>
      </c>
      <c r="O331" s="512" t="n">
        <f aca="false">IF(E331=0,G331,0)</f>
        <v>0</v>
      </c>
      <c r="Q331" s="88"/>
      <c r="R331" s="163" t="n">
        <f aca="false">IF(E331&lt;&gt;0,G331,0)</f>
        <v>0</v>
      </c>
      <c r="S331" s="157" t="n">
        <f aca="false">IF(B331=0,S330,IF(ISNONTEXT(B331)=TRUE(),INT(B331),INT(LEFT(B331,FIND(".",B331)-1))))</f>
        <v>3</v>
      </c>
      <c r="T331" s="157" t="str">
        <f aca="false">IF(T332=1,1,IF(B331&lt;&gt;0,1,IF(C331&lt;&gt;0,1,IF(D331&lt;&gt;0,1,IF('ORÇ.GLOBAL REF.'!E331&lt;&gt;0,1,"")))))</f>
        <v/>
      </c>
      <c r="U331" s="157" t="str">
        <f aca="false">IF(S331=0," ",IF(S331&lt;&gt;S330,S331," "))</f>
        <v> </v>
      </c>
      <c r="V331" s="88"/>
    </row>
    <row r="332" s="174" customFormat="true" ht="14.25" hidden="false" customHeight="false" outlineLevel="0" collapsed="false">
      <c r="A332" s="159" t="n">
        <v>321</v>
      </c>
      <c r="B332" s="160" t="n">
        <f aca="false">IF('ORÇ.GLOBAL P CAIXA'!K332="EXEC.",0,'ORÇ.GLOBAL P CAIXA'!M332)</f>
        <v>0</v>
      </c>
      <c r="C332" s="161" t="n">
        <f aca="false">IF('ORÇ.GLOBAL P CAIXA'!K332="EXEC.",0,'ORÇ.GLOBAL P CAIXA'!O332)</f>
        <v>0</v>
      </c>
      <c r="D332" s="162" t="n">
        <f aca="false">IF('ORÇ.GLOBAL P CAIXA'!K332="EXEC.",0,'ORÇ.GLOBAL P CAIXA'!P332)</f>
        <v>0</v>
      </c>
      <c r="E332" s="163" t="n">
        <f aca="false">IF('ORÇ.GLOBAL P CAIXA'!K332="EXEC.",0,ROUND('ORÇ.GLOBAL P CAIXA'!Q332,2))</f>
        <v>0</v>
      </c>
      <c r="F332" s="163" t="n">
        <f aca="false">IF('ORÇ.GLOBAL P CAIXA'!K332="EXEC.",0,TRUNC((1+(IF(OR(H332=0,H332=""),'BDI REF.'!$K$5,CHOOSE(H332,'BDI REF.'!$K$5,'BDI REF.'!$K$6,'BDI REF.'!$K$7))))*'ORÇ.GLOBAL P CAIXA'!R332,2))</f>
        <v>0</v>
      </c>
      <c r="G332" s="163" t="n">
        <f aca="false">IF('ORÇ.GLOBAL P CAIXA'!K332="EXEC.",0,IF(E332&lt;&gt;0,ROUND(E332*F332,2),IF(R332=0,(SUMIF($S$12:$S$1011,B332,$R$12:$R$1011)),R332)))</f>
        <v>0</v>
      </c>
      <c r="H332" s="509" t="str">
        <f aca="false">IF('ORÇ.GLOBAL P CAIXA'!K332="EXEC.","",IF('ORÇ.GLOBAL P CAIXA'!H332&gt;0,'ORÇ.GLOBAL P CAIXA'!H332,""))</f>
        <v/>
      </c>
      <c r="I332" s="509" t="str">
        <f aca="false">IF('ORÇ.GLOBAL P CAIXA'!K332="EXEC.","",IF('ORÇ.GLOBAL P CAIXA'!I332&gt;0,'ORÇ.GLOBAL P CAIXA'!I332,""))</f>
        <v/>
      </c>
      <c r="J332" s="510" t="str">
        <f aca="false">IF('ORÇ.GLOBAL P CAIXA'!K332="EXEC.","",IF('ORÇ.GLOBAL P CAIXA'!J332&gt;0,'ORÇ.GLOBAL P CAIXA'!J332,""))</f>
        <v/>
      </c>
      <c r="K332" s="115"/>
      <c r="L332" s="168" t="str">
        <f aca="false">IF(B332&gt;0,"ok","ocultar")</f>
        <v>ocultar</v>
      </c>
      <c r="M332" s="511" t="n">
        <f aca="false">ROUND(IF($O332&lt;&gt;0,$O332*(INFORMAÇÕES!$T$113/INFORMAÇÕES!$T$117),0),2)</f>
        <v>0</v>
      </c>
      <c r="N332" s="511" t="n">
        <f aca="false">ROUND(IF($O332&lt;&gt;0,$O332*(INFORMAÇÕES!$T$114/INFORMAÇÕES!$T$117),0),2)</f>
        <v>0</v>
      </c>
      <c r="O332" s="512" t="n">
        <f aca="false">IF(E332=0,G332,0)</f>
        <v>0</v>
      </c>
      <c r="Q332" s="88"/>
      <c r="R332" s="163" t="n">
        <f aca="false">IF(E332&lt;&gt;0,G332,0)</f>
        <v>0</v>
      </c>
      <c r="S332" s="157" t="n">
        <f aca="false">IF(B332=0,S331,IF(ISNONTEXT(B332)=TRUE(),INT(B332),INT(LEFT(B332,FIND(".",B332)-1))))</f>
        <v>3</v>
      </c>
      <c r="T332" s="157" t="str">
        <f aca="false">IF(T333=1,1,IF(B332&lt;&gt;0,1,IF(C332&lt;&gt;0,1,IF(D332&lt;&gt;0,1,IF('ORÇ.GLOBAL REF.'!E332&lt;&gt;0,1,"")))))</f>
        <v/>
      </c>
      <c r="U332" s="157" t="str">
        <f aca="false">IF(S332=0," ",IF(S332&lt;&gt;S331,S332," "))</f>
        <v> </v>
      </c>
      <c r="V332" s="88"/>
    </row>
    <row r="333" s="174" customFormat="true" ht="14.25" hidden="false" customHeight="false" outlineLevel="0" collapsed="false">
      <c r="A333" s="159" t="n">
        <v>322</v>
      </c>
      <c r="B333" s="160" t="n">
        <f aca="false">IF('ORÇ.GLOBAL P CAIXA'!K333="EXEC.",0,'ORÇ.GLOBAL P CAIXA'!M333)</f>
        <v>0</v>
      </c>
      <c r="C333" s="161" t="n">
        <f aca="false">IF('ORÇ.GLOBAL P CAIXA'!K333="EXEC.",0,'ORÇ.GLOBAL P CAIXA'!O333)</f>
        <v>0</v>
      </c>
      <c r="D333" s="162" t="n">
        <f aca="false">IF('ORÇ.GLOBAL P CAIXA'!K333="EXEC.",0,'ORÇ.GLOBAL P CAIXA'!P333)</f>
        <v>0</v>
      </c>
      <c r="E333" s="163" t="n">
        <f aca="false">IF('ORÇ.GLOBAL P CAIXA'!K333="EXEC.",0,ROUND('ORÇ.GLOBAL P CAIXA'!Q333,2))</f>
        <v>0</v>
      </c>
      <c r="F333" s="163" t="n">
        <f aca="false">IF('ORÇ.GLOBAL P CAIXA'!K333="EXEC.",0,TRUNC((1+(IF(OR(H333=0,H333=""),'BDI REF.'!$K$5,CHOOSE(H333,'BDI REF.'!$K$5,'BDI REF.'!$K$6,'BDI REF.'!$K$7))))*'ORÇ.GLOBAL P CAIXA'!R333,2))</f>
        <v>0</v>
      </c>
      <c r="G333" s="163" t="n">
        <f aca="false">IF('ORÇ.GLOBAL P CAIXA'!K333="EXEC.",0,IF(E333&lt;&gt;0,ROUND(E333*F333,2),IF(R333=0,(SUMIF($S$12:$S$1011,B333,$R$12:$R$1011)),R333)))</f>
        <v>0</v>
      </c>
      <c r="H333" s="509" t="str">
        <f aca="false">IF('ORÇ.GLOBAL P CAIXA'!K333="EXEC.","",IF('ORÇ.GLOBAL P CAIXA'!H333&gt;0,'ORÇ.GLOBAL P CAIXA'!H333,""))</f>
        <v/>
      </c>
      <c r="I333" s="509" t="str">
        <f aca="false">IF('ORÇ.GLOBAL P CAIXA'!K333="EXEC.","",IF('ORÇ.GLOBAL P CAIXA'!I333&gt;0,'ORÇ.GLOBAL P CAIXA'!I333,""))</f>
        <v/>
      </c>
      <c r="J333" s="510" t="str">
        <f aca="false">IF('ORÇ.GLOBAL P CAIXA'!K333="EXEC.","",IF('ORÇ.GLOBAL P CAIXA'!J333&gt;0,'ORÇ.GLOBAL P CAIXA'!J333,""))</f>
        <v/>
      </c>
      <c r="K333" s="115"/>
      <c r="L333" s="168" t="str">
        <f aca="false">IF(B333&gt;0,"ok","ocultar")</f>
        <v>ocultar</v>
      </c>
      <c r="M333" s="511" t="n">
        <f aca="false">ROUND(IF($O333&lt;&gt;0,$O333*(INFORMAÇÕES!$T$113/INFORMAÇÕES!$T$117),0),2)</f>
        <v>0</v>
      </c>
      <c r="N333" s="511" t="n">
        <f aca="false">ROUND(IF($O333&lt;&gt;0,$O333*(INFORMAÇÕES!$T$114/INFORMAÇÕES!$T$117),0),2)</f>
        <v>0</v>
      </c>
      <c r="O333" s="512" t="n">
        <f aca="false">IF(E333=0,G333,0)</f>
        <v>0</v>
      </c>
      <c r="Q333" s="88"/>
      <c r="R333" s="163" t="n">
        <f aca="false">IF(E333&lt;&gt;0,G333,0)</f>
        <v>0</v>
      </c>
      <c r="S333" s="157" t="n">
        <f aca="false">IF(B333=0,S332,IF(ISNONTEXT(B333)=TRUE(),INT(B333),INT(LEFT(B333,FIND(".",B333)-1))))</f>
        <v>3</v>
      </c>
      <c r="T333" s="157" t="str">
        <f aca="false">IF(T334=1,1,IF(B333&lt;&gt;0,1,IF(C333&lt;&gt;0,1,IF(D333&lt;&gt;0,1,IF('ORÇ.GLOBAL REF.'!E333&lt;&gt;0,1,"")))))</f>
        <v/>
      </c>
      <c r="U333" s="157" t="str">
        <f aca="false">IF(S333=0," ",IF(S333&lt;&gt;S332,S333," "))</f>
        <v> </v>
      </c>
      <c r="V333" s="88"/>
    </row>
    <row r="334" s="174" customFormat="true" ht="14.25" hidden="false" customHeight="false" outlineLevel="0" collapsed="false">
      <c r="A334" s="159" t="n">
        <v>323</v>
      </c>
      <c r="B334" s="160" t="n">
        <f aca="false">IF('ORÇ.GLOBAL P CAIXA'!K334="EXEC.",0,'ORÇ.GLOBAL P CAIXA'!M334)</f>
        <v>0</v>
      </c>
      <c r="C334" s="161" t="n">
        <f aca="false">IF('ORÇ.GLOBAL P CAIXA'!K334="EXEC.",0,'ORÇ.GLOBAL P CAIXA'!O334)</f>
        <v>0</v>
      </c>
      <c r="D334" s="162" t="n">
        <f aca="false">IF('ORÇ.GLOBAL P CAIXA'!K334="EXEC.",0,'ORÇ.GLOBAL P CAIXA'!P334)</f>
        <v>0</v>
      </c>
      <c r="E334" s="163" t="n">
        <f aca="false">IF('ORÇ.GLOBAL P CAIXA'!K334="EXEC.",0,ROUND('ORÇ.GLOBAL P CAIXA'!Q334,2))</f>
        <v>0</v>
      </c>
      <c r="F334" s="163" t="n">
        <f aca="false">IF('ORÇ.GLOBAL P CAIXA'!K334="EXEC.",0,TRUNC((1+(IF(OR(H334=0,H334=""),'BDI REF.'!$K$5,CHOOSE(H334,'BDI REF.'!$K$5,'BDI REF.'!$K$6,'BDI REF.'!$K$7))))*'ORÇ.GLOBAL P CAIXA'!R334,2))</f>
        <v>0</v>
      </c>
      <c r="G334" s="163" t="n">
        <f aca="false">IF('ORÇ.GLOBAL P CAIXA'!K334="EXEC.",0,IF(E334&lt;&gt;0,ROUND(E334*F334,2),IF(R334=0,(SUMIF($S$12:$S$1011,B334,$R$12:$R$1011)),R334)))</f>
        <v>0</v>
      </c>
      <c r="H334" s="509" t="str">
        <f aca="false">IF('ORÇ.GLOBAL P CAIXA'!K334="EXEC.","",IF('ORÇ.GLOBAL P CAIXA'!H334&gt;0,'ORÇ.GLOBAL P CAIXA'!H334,""))</f>
        <v/>
      </c>
      <c r="I334" s="509" t="str">
        <f aca="false">IF('ORÇ.GLOBAL P CAIXA'!K334="EXEC.","",IF('ORÇ.GLOBAL P CAIXA'!I334&gt;0,'ORÇ.GLOBAL P CAIXA'!I334,""))</f>
        <v/>
      </c>
      <c r="J334" s="510" t="str">
        <f aca="false">IF('ORÇ.GLOBAL P CAIXA'!K334="EXEC.","",IF('ORÇ.GLOBAL P CAIXA'!J334&gt;0,'ORÇ.GLOBAL P CAIXA'!J334,""))</f>
        <v/>
      </c>
      <c r="K334" s="115"/>
      <c r="L334" s="168" t="str">
        <f aca="false">IF(B334&gt;0,"ok","ocultar")</f>
        <v>ocultar</v>
      </c>
      <c r="M334" s="511" t="n">
        <f aca="false">ROUND(IF($O334&lt;&gt;0,$O334*(INFORMAÇÕES!$T$113/INFORMAÇÕES!$T$117),0),2)</f>
        <v>0</v>
      </c>
      <c r="N334" s="511" t="n">
        <f aca="false">ROUND(IF($O334&lt;&gt;0,$O334*(INFORMAÇÕES!$T$114/INFORMAÇÕES!$T$117),0),2)</f>
        <v>0</v>
      </c>
      <c r="O334" s="512" t="n">
        <f aca="false">IF(E334=0,G334,0)</f>
        <v>0</v>
      </c>
      <c r="Q334" s="88"/>
      <c r="R334" s="163" t="n">
        <f aca="false">IF(E334&lt;&gt;0,G334,0)</f>
        <v>0</v>
      </c>
      <c r="S334" s="157" t="n">
        <f aca="false">IF(B334=0,S333,IF(ISNONTEXT(B334)=TRUE(),INT(B334),INT(LEFT(B334,FIND(".",B334)-1))))</f>
        <v>3</v>
      </c>
      <c r="T334" s="157" t="str">
        <f aca="false">IF(T335=1,1,IF(B334&lt;&gt;0,1,IF(C334&lt;&gt;0,1,IF(D334&lt;&gt;0,1,IF('ORÇ.GLOBAL REF.'!E334&lt;&gt;0,1,"")))))</f>
        <v/>
      </c>
      <c r="U334" s="157" t="str">
        <f aca="false">IF(S334=0," ",IF(S334&lt;&gt;S333,S334," "))</f>
        <v> </v>
      </c>
      <c r="V334" s="88"/>
    </row>
    <row r="335" s="174" customFormat="true" ht="14.25" hidden="false" customHeight="false" outlineLevel="0" collapsed="false">
      <c r="A335" s="159" t="n">
        <v>324</v>
      </c>
      <c r="B335" s="160" t="n">
        <f aca="false">IF('ORÇ.GLOBAL P CAIXA'!K335="EXEC.",0,'ORÇ.GLOBAL P CAIXA'!M335)</f>
        <v>0</v>
      </c>
      <c r="C335" s="161" t="n">
        <f aca="false">IF('ORÇ.GLOBAL P CAIXA'!K335="EXEC.",0,'ORÇ.GLOBAL P CAIXA'!O335)</f>
        <v>0</v>
      </c>
      <c r="D335" s="162" t="n">
        <f aca="false">IF('ORÇ.GLOBAL P CAIXA'!K335="EXEC.",0,'ORÇ.GLOBAL P CAIXA'!P335)</f>
        <v>0</v>
      </c>
      <c r="E335" s="163" t="n">
        <f aca="false">IF('ORÇ.GLOBAL P CAIXA'!K335="EXEC.",0,ROUND('ORÇ.GLOBAL P CAIXA'!Q335,2))</f>
        <v>0</v>
      </c>
      <c r="F335" s="163" t="n">
        <f aca="false">IF('ORÇ.GLOBAL P CAIXA'!K335="EXEC.",0,TRUNC((1+(IF(OR(H335=0,H335=""),'BDI REF.'!$K$5,CHOOSE(H335,'BDI REF.'!$K$5,'BDI REF.'!$K$6,'BDI REF.'!$K$7))))*'ORÇ.GLOBAL P CAIXA'!R335,2))</f>
        <v>0</v>
      </c>
      <c r="G335" s="163" t="n">
        <f aca="false">IF('ORÇ.GLOBAL P CAIXA'!K335="EXEC.",0,IF(E335&lt;&gt;0,ROUND(E335*F335,2),IF(R335=0,(SUMIF($S$12:$S$1011,B335,$R$12:$R$1011)),R335)))</f>
        <v>0</v>
      </c>
      <c r="H335" s="509" t="str">
        <f aca="false">IF('ORÇ.GLOBAL P CAIXA'!K335="EXEC.","",IF('ORÇ.GLOBAL P CAIXA'!H335&gt;0,'ORÇ.GLOBAL P CAIXA'!H335,""))</f>
        <v/>
      </c>
      <c r="I335" s="509" t="str">
        <f aca="false">IF('ORÇ.GLOBAL P CAIXA'!K335="EXEC.","",IF('ORÇ.GLOBAL P CAIXA'!I335&gt;0,'ORÇ.GLOBAL P CAIXA'!I335,""))</f>
        <v/>
      </c>
      <c r="J335" s="510" t="str">
        <f aca="false">IF('ORÇ.GLOBAL P CAIXA'!K335="EXEC.","",IF('ORÇ.GLOBAL P CAIXA'!J335&gt;0,'ORÇ.GLOBAL P CAIXA'!J335,""))</f>
        <v/>
      </c>
      <c r="K335" s="115"/>
      <c r="L335" s="168" t="str">
        <f aca="false">IF(B335&gt;0,"ok","ocultar")</f>
        <v>ocultar</v>
      </c>
      <c r="M335" s="511" t="n">
        <f aca="false">ROUND(IF($O335&lt;&gt;0,$O335*(INFORMAÇÕES!$T$113/INFORMAÇÕES!$T$117),0),2)</f>
        <v>0</v>
      </c>
      <c r="N335" s="511" t="n">
        <f aca="false">ROUND(IF($O335&lt;&gt;0,$O335*(INFORMAÇÕES!$T$114/INFORMAÇÕES!$T$117),0),2)</f>
        <v>0</v>
      </c>
      <c r="O335" s="512" t="n">
        <f aca="false">IF(E335=0,G335,0)</f>
        <v>0</v>
      </c>
      <c r="Q335" s="88"/>
      <c r="R335" s="163" t="n">
        <f aca="false">IF(E335&lt;&gt;0,G335,0)</f>
        <v>0</v>
      </c>
      <c r="S335" s="157" t="n">
        <f aca="false">IF(B335=0,S334,IF(ISNONTEXT(B335)=TRUE(),INT(B335),INT(LEFT(B335,FIND(".",B335)-1))))</f>
        <v>3</v>
      </c>
      <c r="T335" s="157" t="str">
        <f aca="false">IF(T336=1,1,IF(B335&lt;&gt;0,1,IF(C335&lt;&gt;0,1,IF(D335&lt;&gt;0,1,IF('ORÇ.GLOBAL REF.'!E335&lt;&gt;0,1,"")))))</f>
        <v/>
      </c>
      <c r="U335" s="157" t="str">
        <f aca="false">IF(S335=0," ",IF(S335&lt;&gt;S334,S335," "))</f>
        <v> </v>
      </c>
      <c r="V335" s="88"/>
    </row>
    <row r="336" s="174" customFormat="true" ht="14.25" hidden="false" customHeight="false" outlineLevel="0" collapsed="false">
      <c r="A336" s="159" t="n">
        <v>325</v>
      </c>
      <c r="B336" s="160" t="n">
        <f aca="false">IF('ORÇ.GLOBAL P CAIXA'!K336="EXEC.",0,'ORÇ.GLOBAL P CAIXA'!M336)</f>
        <v>0</v>
      </c>
      <c r="C336" s="161" t="n">
        <f aca="false">IF('ORÇ.GLOBAL P CAIXA'!K336="EXEC.",0,'ORÇ.GLOBAL P CAIXA'!O336)</f>
        <v>0</v>
      </c>
      <c r="D336" s="162" t="n">
        <f aca="false">IF('ORÇ.GLOBAL P CAIXA'!K336="EXEC.",0,'ORÇ.GLOBAL P CAIXA'!P336)</f>
        <v>0</v>
      </c>
      <c r="E336" s="163" t="n">
        <f aca="false">IF('ORÇ.GLOBAL P CAIXA'!K336="EXEC.",0,ROUND('ORÇ.GLOBAL P CAIXA'!Q336,2))</f>
        <v>0</v>
      </c>
      <c r="F336" s="163" t="n">
        <f aca="false">IF('ORÇ.GLOBAL P CAIXA'!K336="EXEC.",0,TRUNC((1+(IF(OR(H336=0,H336=""),'BDI REF.'!$K$5,CHOOSE(H336,'BDI REF.'!$K$5,'BDI REF.'!$K$6,'BDI REF.'!$K$7))))*'ORÇ.GLOBAL P CAIXA'!R336,2))</f>
        <v>0</v>
      </c>
      <c r="G336" s="163" t="n">
        <f aca="false">IF('ORÇ.GLOBAL P CAIXA'!K336="EXEC.",0,IF(E336&lt;&gt;0,ROUND(E336*F336,2),IF(R336=0,(SUMIF($S$12:$S$1011,B336,$R$12:$R$1011)),R336)))</f>
        <v>0</v>
      </c>
      <c r="H336" s="509" t="str">
        <f aca="false">IF('ORÇ.GLOBAL P CAIXA'!K336="EXEC.","",IF('ORÇ.GLOBAL P CAIXA'!H336&gt;0,'ORÇ.GLOBAL P CAIXA'!H336,""))</f>
        <v/>
      </c>
      <c r="I336" s="509" t="str">
        <f aca="false">IF('ORÇ.GLOBAL P CAIXA'!K336="EXEC.","",IF('ORÇ.GLOBAL P CAIXA'!I336&gt;0,'ORÇ.GLOBAL P CAIXA'!I336,""))</f>
        <v/>
      </c>
      <c r="J336" s="510" t="str">
        <f aca="false">IF('ORÇ.GLOBAL P CAIXA'!K336="EXEC.","",IF('ORÇ.GLOBAL P CAIXA'!J336&gt;0,'ORÇ.GLOBAL P CAIXA'!J336,""))</f>
        <v/>
      </c>
      <c r="K336" s="115"/>
      <c r="L336" s="168" t="str">
        <f aca="false">IF(B336&gt;0,"ok","ocultar")</f>
        <v>ocultar</v>
      </c>
      <c r="M336" s="511" t="n">
        <f aca="false">ROUND(IF($O336&lt;&gt;0,$O336*(INFORMAÇÕES!$T$113/INFORMAÇÕES!$T$117),0),2)</f>
        <v>0</v>
      </c>
      <c r="N336" s="511" t="n">
        <f aca="false">ROUND(IF($O336&lt;&gt;0,$O336*(INFORMAÇÕES!$T$114/INFORMAÇÕES!$T$117),0),2)</f>
        <v>0</v>
      </c>
      <c r="O336" s="512" t="n">
        <f aca="false">IF(E336=0,G336,0)</f>
        <v>0</v>
      </c>
      <c r="Q336" s="88"/>
      <c r="R336" s="163" t="n">
        <f aca="false">IF(E336&lt;&gt;0,G336,0)</f>
        <v>0</v>
      </c>
      <c r="S336" s="157" t="n">
        <f aca="false">IF(B336=0,S335,IF(ISNONTEXT(B336)=TRUE(),INT(B336),INT(LEFT(B336,FIND(".",B336)-1))))</f>
        <v>3</v>
      </c>
      <c r="T336" s="157" t="str">
        <f aca="false">IF(T337=1,1,IF(B336&lt;&gt;0,1,IF(C336&lt;&gt;0,1,IF(D336&lt;&gt;0,1,IF('ORÇ.GLOBAL REF.'!E336&lt;&gt;0,1,"")))))</f>
        <v/>
      </c>
      <c r="U336" s="157" t="str">
        <f aca="false">IF(S336=0," ",IF(S336&lt;&gt;S335,S336," "))</f>
        <v> </v>
      </c>
      <c r="V336" s="88"/>
    </row>
    <row r="337" s="174" customFormat="true" ht="14.25" hidden="false" customHeight="false" outlineLevel="0" collapsed="false">
      <c r="A337" s="159" t="n">
        <v>326</v>
      </c>
      <c r="B337" s="160" t="n">
        <f aca="false">IF('ORÇ.GLOBAL P CAIXA'!K337="EXEC.",0,'ORÇ.GLOBAL P CAIXA'!M337)</f>
        <v>0</v>
      </c>
      <c r="C337" s="161" t="n">
        <f aca="false">IF('ORÇ.GLOBAL P CAIXA'!K337="EXEC.",0,'ORÇ.GLOBAL P CAIXA'!O337)</f>
        <v>0</v>
      </c>
      <c r="D337" s="162" t="n">
        <f aca="false">IF('ORÇ.GLOBAL P CAIXA'!K337="EXEC.",0,'ORÇ.GLOBAL P CAIXA'!P337)</f>
        <v>0</v>
      </c>
      <c r="E337" s="163" t="n">
        <f aca="false">IF('ORÇ.GLOBAL P CAIXA'!K337="EXEC.",0,ROUND('ORÇ.GLOBAL P CAIXA'!Q337,2))</f>
        <v>0</v>
      </c>
      <c r="F337" s="163" t="n">
        <f aca="false">IF('ORÇ.GLOBAL P CAIXA'!K337="EXEC.",0,TRUNC((1+(IF(OR(H337=0,H337=""),'BDI REF.'!$K$5,CHOOSE(H337,'BDI REF.'!$K$5,'BDI REF.'!$K$6,'BDI REF.'!$K$7))))*'ORÇ.GLOBAL P CAIXA'!R337,2))</f>
        <v>0</v>
      </c>
      <c r="G337" s="163" t="n">
        <f aca="false">IF('ORÇ.GLOBAL P CAIXA'!K337="EXEC.",0,IF(E337&lt;&gt;0,ROUND(E337*F337,2),IF(R337=0,(SUMIF($S$12:$S$1011,B337,$R$12:$R$1011)),R337)))</f>
        <v>0</v>
      </c>
      <c r="H337" s="509" t="str">
        <f aca="false">IF('ORÇ.GLOBAL P CAIXA'!K337="EXEC.","",IF('ORÇ.GLOBAL P CAIXA'!H337&gt;0,'ORÇ.GLOBAL P CAIXA'!H337,""))</f>
        <v/>
      </c>
      <c r="I337" s="509" t="str">
        <f aca="false">IF('ORÇ.GLOBAL P CAIXA'!K337="EXEC.","",IF('ORÇ.GLOBAL P CAIXA'!I337&gt;0,'ORÇ.GLOBAL P CAIXA'!I337,""))</f>
        <v/>
      </c>
      <c r="J337" s="510" t="str">
        <f aca="false">IF('ORÇ.GLOBAL P CAIXA'!K337="EXEC.","",IF('ORÇ.GLOBAL P CAIXA'!J337&gt;0,'ORÇ.GLOBAL P CAIXA'!J337,""))</f>
        <v/>
      </c>
      <c r="K337" s="115"/>
      <c r="L337" s="168" t="str">
        <f aca="false">IF(B337&gt;0,"ok","ocultar")</f>
        <v>ocultar</v>
      </c>
      <c r="M337" s="511" t="n">
        <f aca="false">ROUND(IF($O337&lt;&gt;0,$O337*(INFORMAÇÕES!$T$113/INFORMAÇÕES!$T$117),0),2)</f>
        <v>0</v>
      </c>
      <c r="N337" s="511" t="n">
        <f aca="false">ROUND(IF($O337&lt;&gt;0,$O337*(INFORMAÇÕES!$T$114/INFORMAÇÕES!$T$117),0),2)</f>
        <v>0</v>
      </c>
      <c r="O337" s="512" t="n">
        <f aca="false">IF(E337=0,G337,0)</f>
        <v>0</v>
      </c>
      <c r="Q337" s="88"/>
      <c r="R337" s="163" t="n">
        <f aca="false">IF(E337&lt;&gt;0,G337,0)</f>
        <v>0</v>
      </c>
      <c r="S337" s="157" t="n">
        <f aca="false">IF(B337=0,S336,IF(ISNONTEXT(B337)=TRUE(),INT(B337),INT(LEFT(B337,FIND(".",B337)-1))))</f>
        <v>3</v>
      </c>
      <c r="T337" s="157" t="str">
        <f aca="false">IF(T338=1,1,IF(B337&lt;&gt;0,1,IF(C337&lt;&gt;0,1,IF(D337&lt;&gt;0,1,IF('ORÇ.GLOBAL REF.'!E337&lt;&gt;0,1,"")))))</f>
        <v/>
      </c>
      <c r="U337" s="157" t="str">
        <f aca="false">IF(S337=0," ",IF(S337&lt;&gt;S336,S337," "))</f>
        <v> </v>
      </c>
      <c r="V337" s="88"/>
    </row>
    <row r="338" s="174" customFormat="true" ht="14.25" hidden="false" customHeight="false" outlineLevel="0" collapsed="false">
      <c r="A338" s="159" t="n">
        <v>327</v>
      </c>
      <c r="B338" s="160" t="n">
        <f aca="false">IF('ORÇ.GLOBAL P CAIXA'!K338="EXEC.",0,'ORÇ.GLOBAL P CAIXA'!M338)</f>
        <v>0</v>
      </c>
      <c r="C338" s="161" t="n">
        <f aca="false">IF('ORÇ.GLOBAL P CAIXA'!K338="EXEC.",0,'ORÇ.GLOBAL P CAIXA'!O338)</f>
        <v>0</v>
      </c>
      <c r="D338" s="162" t="n">
        <f aca="false">IF('ORÇ.GLOBAL P CAIXA'!K338="EXEC.",0,'ORÇ.GLOBAL P CAIXA'!P338)</f>
        <v>0</v>
      </c>
      <c r="E338" s="163" t="n">
        <f aca="false">IF('ORÇ.GLOBAL P CAIXA'!K338="EXEC.",0,ROUND('ORÇ.GLOBAL P CAIXA'!Q338,2))</f>
        <v>0</v>
      </c>
      <c r="F338" s="163" t="n">
        <f aca="false">IF('ORÇ.GLOBAL P CAIXA'!K338="EXEC.",0,TRUNC((1+(IF(OR(H338=0,H338=""),'BDI REF.'!$K$5,CHOOSE(H338,'BDI REF.'!$K$5,'BDI REF.'!$K$6,'BDI REF.'!$K$7))))*'ORÇ.GLOBAL P CAIXA'!R338,2))</f>
        <v>0</v>
      </c>
      <c r="G338" s="163" t="n">
        <f aca="false">IF('ORÇ.GLOBAL P CAIXA'!K338="EXEC.",0,IF(E338&lt;&gt;0,ROUND(E338*F338,2),IF(R338=0,(SUMIF($S$12:$S$1011,B338,$R$12:$R$1011)),R338)))</f>
        <v>0</v>
      </c>
      <c r="H338" s="509" t="str">
        <f aca="false">IF('ORÇ.GLOBAL P CAIXA'!K338="EXEC.","",IF('ORÇ.GLOBAL P CAIXA'!H338&gt;0,'ORÇ.GLOBAL P CAIXA'!H338,""))</f>
        <v/>
      </c>
      <c r="I338" s="509" t="str">
        <f aca="false">IF('ORÇ.GLOBAL P CAIXA'!K338="EXEC.","",IF('ORÇ.GLOBAL P CAIXA'!I338&gt;0,'ORÇ.GLOBAL P CAIXA'!I338,""))</f>
        <v/>
      </c>
      <c r="J338" s="510" t="str">
        <f aca="false">IF('ORÇ.GLOBAL P CAIXA'!K338="EXEC.","",IF('ORÇ.GLOBAL P CAIXA'!J338&gt;0,'ORÇ.GLOBAL P CAIXA'!J338,""))</f>
        <v/>
      </c>
      <c r="K338" s="115"/>
      <c r="L338" s="168" t="str">
        <f aca="false">IF(B338&gt;0,"ok","ocultar")</f>
        <v>ocultar</v>
      </c>
      <c r="M338" s="511" t="n">
        <f aca="false">ROUND(IF($O338&lt;&gt;0,$O338*(INFORMAÇÕES!$T$113/INFORMAÇÕES!$T$117),0),2)</f>
        <v>0</v>
      </c>
      <c r="N338" s="511" t="n">
        <f aca="false">ROUND(IF($O338&lt;&gt;0,$O338*(INFORMAÇÕES!$T$114/INFORMAÇÕES!$T$117),0),2)</f>
        <v>0</v>
      </c>
      <c r="O338" s="512" t="n">
        <f aca="false">IF(E338=0,G338,0)</f>
        <v>0</v>
      </c>
      <c r="Q338" s="88"/>
      <c r="R338" s="163" t="n">
        <f aca="false">IF(E338&lt;&gt;0,G338,0)</f>
        <v>0</v>
      </c>
      <c r="S338" s="157" t="n">
        <f aca="false">IF(B338=0,S337,IF(ISNONTEXT(B338)=TRUE(),INT(B338),INT(LEFT(B338,FIND(".",B338)-1))))</f>
        <v>3</v>
      </c>
      <c r="T338" s="157" t="str">
        <f aca="false">IF(T339=1,1,IF(B338&lt;&gt;0,1,IF(C338&lt;&gt;0,1,IF(D338&lt;&gt;0,1,IF('ORÇ.GLOBAL REF.'!E338&lt;&gt;0,1,"")))))</f>
        <v/>
      </c>
      <c r="U338" s="157" t="str">
        <f aca="false">IF(S338=0," ",IF(S338&lt;&gt;S337,S338," "))</f>
        <v> </v>
      </c>
      <c r="V338" s="88"/>
    </row>
    <row r="339" s="174" customFormat="true" ht="14.25" hidden="false" customHeight="false" outlineLevel="0" collapsed="false">
      <c r="A339" s="159" t="n">
        <v>328</v>
      </c>
      <c r="B339" s="160" t="n">
        <f aca="false">IF('ORÇ.GLOBAL P CAIXA'!K339="EXEC.",0,'ORÇ.GLOBAL P CAIXA'!M339)</f>
        <v>0</v>
      </c>
      <c r="C339" s="161" t="n">
        <f aca="false">IF('ORÇ.GLOBAL P CAIXA'!K339="EXEC.",0,'ORÇ.GLOBAL P CAIXA'!O339)</f>
        <v>0</v>
      </c>
      <c r="D339" s="162" t="n">
        <f aca="false">IF('ORÇ.GLOBAL P CAIXA'!K339="EXEC.",0,'ORÇ.GLOBAL P CAIXA'!P339)</f>
        <v>0</v>
      </c>
      <c r="E339" s="163" t="n">
        <f aca="false">IF('ORÇ.GLOBAL P CAIXA'!K339="EXEC.",0,ROUND('ORÇ.GLOBAL P CAIXA'!Q339,2))</f>
        <v>0</v>
      </c>
      <c r="F339" s="163" t="n">
        <f aca="false">IF('ORÇ.GLOBAL P CAIXA'!K339="EXEC.",0,TRUNC((1+(IF(OR(H339=0,H339=""),'BDI REF.'!$K$5,CHOOSE(H339,'BDI REF.'!$K$5,'BDI REF.'!$K$6,'BDI REF.'!$K$7))))*'ORÇ.GLOBAL P CAIXA'!R339,2))</f>
        <v>0</v>
      </c>
      <c r="G339" s="163" t="n">
        <f aca="false">IF('ORÇ.GLOBAL P CAIXA'!K339="EXEC.",0,IF(E339&lt;&gt;0,ROUND(E339*F339,2),IF(R339=0,(SUMIF($S$12:$S$1011,B339,$R$12:$R$1011)),R339)))</f>
        <v>0</v>
      </c>
      <c r="H339" s="509" t="str">
        <f aca="false">IF('ORÇ.GLOBAL P CAIXA'!K339="EXEC.","",IF('ORÇ.GLOBAL P CAIXA'!H339&gt;0,'ORÇ.GLOBAL P CAIXA'!H339,""))</f>
        <v/>
      </c>
      <c r="I339" s="509" t="str">
        <f aca="false">IF('ORÇ.GLOBAL P CAIXA'!K339="EXEC.","",IF('ORÇ.GLOBAL P CAIXA'!I339&gt;0,'ORÇ.GLOBAL P CAIXA'!I339,""))</f>
        <v/>
      </c>
      <c r="J339" s="510" t="str">
        <f aca="false">IF('ORÇ.GLOBAL P CAIXA'!K339="EXEC.","",IF('ORÇ.GLOBAL P CAIXA'!J339&gt;0,'ORÇ.GLOBAL P CAIXA'!J339,""))</f>
        <v/>
      </c>
      <c r="K339" s="115"/>
      <c r="L339" s="168" t="str">
        <f aca="false">IF(B339&gt;0,"ok","ocultar")</f>
        <v>ocultar</v>
      </c>
      <c r="M339" s="511" t="n">
        <f aca="false">ROUND(IF($O339&lt;&gt;0,$O339*(INFORMAÇÕES!$T$113/INFORMAÇÕES!$T$117),0),2)</f>
        <v>0</v>
      </c>
      <c r="N339" s="511" t="n">
        <f aca="false">ROUND(IF($O339&lt;&gt;0,$O339*(INFORMAÇÕES!$T$114/INFORMAÇÕES!$T$117),0),2)</f>
        <v>0</v>
      </c>
      <c r="O339" s="512" t="n">
        <f aca="false">IF(E339=0,G339,0)</f>
        <v>0</v>
      </c>
      <c r="Q339" s="88"/>
      <c r="R339" s="163" t="n">
        <f aca="false">IF(E339&lt;&gt;0,G339,0)</f>
        <v>0</v>
      </c>
      <c r="S339" s="157" t="n">
        <f aca="false">IF(B339=0,S338,IF(ISNONTEXT(B339)=TRUE(),INT(B339),INT(LEFT(B339,FIND(".",B339)-1))))</f>
        <v>3</v>
      </c>
      <c r="T339" s="157" t="str">
        <f aca="false">IF(T340=1,1,IF(B339&lt;&gt;0,1,IF(C339&lt;&gt;0,1,IF(D339&lt;&gt;0,1,IF('ORÇ.GLOBAL REF.'!E339&lt;&gt;0,1,"")))))</f>
        <v/>
      </c>
      <c r="U339" s="157" t="str">
        <f aca="false">IF(S339=0," ",IF(S339&lt;&gt;S338,S339," "))</f>
        <v> </v>
      </c>
      <c r="V339" s="88"/>
    </row>
    <row r="340" s="174" customFormat="true" ht="14.25" hidden="false" customHeight="false" outlineLevel="0" collapsed="false">
      <c r="A340" s="159" t="n">
        <v>329</v>
      </c>
      <c r="B340" s="160" t="n">
        <f aca="false">IF('ORÇ.GLOBAL P CAIXA'!K340="EXEC.",0,'ORÇ.GLOBAL P CAIXA'!M340)</f>
        <v>0</v>
      </c>
      <c r="C340" s="161" t="n">
        <f aca="false">IF('ORÇ.GLOBAL P CAIXA'!K340="EXEC.",0,'ORÇ.GLOBAL P CAIXA'!O340)</f>
        <v>0</v>
      </c>
      <c r="D340" s="162" t="n">
        <f aca="false">IF('ORÇ.GLOBAL P CAIXA'!K340="EXEC.",0,'ORÇ.GLOBAL P CAIXA'!P340)</f>
        <v>0</v>
      </c>
      <c r="E340" s="163" t="n">
        <f aca="false">IF('ORÇ.GLOBAL P CAIXA'!K340="EXEC.",0,ROUND('ORÇ.GLOBAL P CAIXA'!Q340,2))</f>
        <v>0</v>
      </c>
      <c r="F340" s="163" t="n">
        <f aca="false">IF('ORÇ.GLOBAL P CAIXA'!K340="EXEC.",0,TRUNC((1+(IF(OR(H340=0,H340=""),'BDI REF.'!$K$5,CHOOSE(H340,'BDI REF.'!$K$5,'BDI REF.'!$K$6,'BDI REF.'!$K$7))))*'ORÇ.GLOBAL P CAIXA'!R340,2))</f>
        <v>0</v>
      </c>
      <c r="G340" s="163" t="n">
        <f aca="false">IF('ORÇ.GLOBAL P CAIXA'!K340="EXEC.",0,IF(E340&lt;&gt;0,ROUND(E340*F340,2),IF(R340=0,(SUMIF($S$12:$S$1011,B340,$R$12:$R$1011)),R340)))</f>
        <v>0</v>
      </c>
      <c r="H340" s="509" t="str">
        <f aca="false">IF('ORÇ.GLOBAL P CAIXA'!K340="EXEC.","",IF('ORÇ.GLOBAL P CAIXA'!H340&gt;0,'ORÇ.GLOBAL P CAIXA'!H340,""))</f>
        <v/>
      </c>
      <c r="I340" s="509" t="str">
        <f aca="false">IF('ORÇ.GLOBAL P CAIXA'!K340="EXEC.","",IF('ORÇ.GLOBAL P CAIXA'!I340&gt;0,'ORÇ.GLOBAL P CAIXA'!I340,""))</f>
        <v/>
      </c>
      <c r="J340" s="510" t="str">
        <f aca="false">IF('ORÇ.GLOBAL P CAIXA'!K340="EXEC.","",IF('ORÇ.GLOBAL P CAIXA'!J340&gt;0,'ORÇ.GLOBAL P CAIXA'!J340,""))</f>
        <v/>
      </c>
      <c r="K340" s="115"/>
      <c r="L340" s="168" t="str">
        <f aca="false">IF(B340&gt;0,"ok","ocultar")</f>
        <v>ocultar</v>
      </c>
      <c r="M340" s="511" t="n">
        <f aca="false">ROUND(IF($O340&lt;&gt;0,$O340*(INFORMAÇÕES!$T$113/INFORMAÇÕES!$T$117),0),2)</f>
        <v>0</v>
      </c>
      <c r="N340" s="511" t="n">
        <f aca="false">ROUND(IF($O340&lt;&gt;0,$O340*(INFORMAÇÕES!$T$114/INFORMAÇÕES!$T$117),0),2)</f>
        <v>0</v>
      </c>
      <c r="O340" s="512" t="n">
        <f aca="false">IF(E340=0,G340,0)</f>
        <v>0</v>
      </c>
      <c r="Q340" s="88"/>
      <c r="R340" s="163" t="n">
        <f aca="false">IF(E340&lt;&gt;0,G340,0)</f>
        <v>0</v>
      </c>
      <c r="S340" s="157" t="n">
        <f aca="false">IF(B340=0,S339,IF(ISNONTEXT(B340)=TRUE(),INT(B340),INT(LEFT(B340,FIND(".",B340)-1))))</f>
        <v>3</v>
      </c>
      <c r="T340" s="157" t="str">
        <f aca="false">IF(T341=1,1,IF(B340&lt;&gt;0,1,IF(C340&lt;&gt;0,1,IF(D340&lt;&gt;0,1,IF('ORÇ.GLOBAL REF.'!E340&lt;&gt;0,1,"")))))</f>
        <v/>
      </c>
      <c r="U340" s="157" t="str">
        <f aca="false">IF(S340=0," ",IF(S340&lt;&gt;S339,S340," "))</f>
        <v> </v>
      </c>
      <c r="V340" s="88"/>
    </row>
    <row r="341" s="174" customFormat="true" ht="14.25" hidden="false" customHeight="false" outlineLevel="0" collapsed="false">
      <c r="A341" s="159" t="n">
        <v>330</v>
      </c>
      <c r="B341" s="160" t="n">
        <f aca="false">IF('ORÇ.GLOBAL P CAIXA'!K341="EXEC.",0,'ORÇ.GLOBAL P CAIXA'!M341)</f>
        <v>0</v>
      </c>
      <c r="C341" s="161" t="n">
        <f aca="false">IF('ORÇ.GLOBAL P CAIXA'!K341="EXEC.",0,'ORÇ.GLOBAL P CAIXA'!O341)</f>
        <v>0</v>
      </c>
      <c r="D341" s="162" t="n">
        <f aca="false">IF('ORÇ.GLOBAL P CAIXA'!K341="EXEC.",0,'ORÇ.GLOBAL P CAIXA'!P341)</f>
        <v>0</v>
      </c>
      <c r="E341" s="163" t="n">
        <f aca="false">IF('ORÇ.GLOBAL P CAIXA'!K341="EXEC.",0,ROUND('ORÇ.GLOBAL P CAIXA'!Q341,2))</f>
        <v>0</v>
      </c>
      <c r="F341" s="163" t="n">
        <f aca="false">IF('ORÇ.GLOBAL P CAIXA'!K341="EXEC.",0,TRUNC((1+(IF(OR(H341=0,H341=""),'BDI REF.'!$K$5,CHOOSE(H341,'BDI REF.'!$K$5,'BDI REF.'!$K$6,'BDI REF.'!$K$7))))*'ORÇ.GLOBAL P CAIXA'!R341,2))</f>
        <v>0</v>
      </c>
      <c r="G341" s="163" t="n">
        <f aca="false">IF('ORÇ.GLOBAL P CAIXA'!K341="EXEC.",0,IF(E341&lt;&gt;0,ROUND(E341*F341,2),IF(R341=0,(SUMIF($S$12:$S$1011,B341,$R$12:$R$1011)),R341)))</f>
        <v>0</v>
      </c>
      <c r="H341" s="509" t="str">
        <f aca="false">IF('ORÇ.GLOBAL P CAIXA'!K341="EXEC.","",IF('ORÇ.GLOBAL P CAIXA'!H341&gt;0,'ORÇ.GLOBAL P CAIXA'!H341,""))</f>
        <v/>
      </c>
      <c r="I341" s="509" t="str">
        <f aca="false">IF('ORÇ.GLOBAL P CAIXA'!K341="EXEC.","",IF('ORÇ.GLOBAL P CAIXA'!I341&gt;0,'ORÇ.GLOBAL P CAIXA'!I341,""))</f>
        <v/>
      </c>
      <c r="J341" s="510" t="str">
        <f aca="false">IF('ORÇ.GLOBAL P CAIXA'!K341="EXEC.","",IF('ORÇ.GLOBAL P CAIXA'!J341&gt;0,'ORÇ.GLOBAL P CAIXA'!J341,""))</f>
        <v/>
      </c>
      <c r="K341" s="115"/>
      <c r="L341" s="168" t="str">
        <f aca="false">IF(B341&gt;0,"ok","ocultar")</f>
        <v>ocultar</v>
      </c>
      <c r="M341" s="511" t="n">
        <f aca="false">ROUND(IF($O341&lt;&gt;0,$O341*(INFORMAÇÕES!$T$113/INFORMAÇÕES!$T$117),0),2)</f>
        <v>0</v>
      </c>
      <c r="N341" s="511" t="n">
        <f aca="false">ROUND(IF($O341&lt;&gt;0,$O341*(INFORMAÇÕES!$T$114/INFORMAÇÕES!$T$117),0),2)</f>
        <v>0</v>
      </c>
      <c r="O341" s="512" t="n">
        <f aca="false">IF(E341=0,G341,0)</f>
        <v>0</v>
      </c>
      <c r="Q341" s="88"/>
      <c r="R341" s="163" t="n">
        <f aca="false">IF(E341&lt;&gt;0,G341,0)</f>
        <v>0</v>
      </c>
      <c r="S341" s="157" t="n">
        <f aca="false">IF(B341=0,S340,IF(ISNONTEXT(B341)=TRUE(),INT(B341),INT(LEFT(B341,FIND(".",B341)-1))))</f>
        <v>3</v>
      </c>
      <c r="T341" s="157" t="str">
        <f aca="false">IF(T342=1,1,IF(B341&lt;&gt;0,1,IF(C341&lt;&gt;0,1,IF(D341&lt;&gt;0,1,IF('ORÇ.GLOBAL REF.'!E341&lt;&gt;0,1,"")))))</f>
        <v/>
      </c>
      <c r="U341" s="157" t="str">
        <f aca="false">IF(S341=0," ",IF(S341&lt;&gt;S340,S341," "))</f>
        <v> </v>
      </c>
      <c r="V341" s="88"/>
    </row>
    <row r="342" s="174" customFormat="true" ht="14.25" hidden="false" customHeight="false" outlineLevel="0" collapsed="false">
      <c r="A342" s="159" t="n">
        <v>331</v>
      </c>
      <c r="B342" s="160" t="n">
        <f aca="false">IF('ORÇ.GLOBAL P CAIXA'!K342="EXEC.",0,'ORÇ.GLOBAL P CAIXA'!M342)</f>
        <v>0</v>
      </c>
      <c r="C342" s="161" t="n">
        <f aca="false">IF('ORÇ.GLOBAL P CAIXA'!K342="EXEC.",0,'ORÇ.GLOBAL P CAIXA'!O342)</f>
        <v>0</v>
      </c>
      <c r="D342" s="162" t="n">
        <f aca="false">IF('ORÇ.GLOBAL P CAIXA'!K342="EXEC.",0,'ORÇ.GLOBAL P CAIXA'!P342)</f>
        <v>0</v>
      </c>
      <c r="E342" s="163" t="n">
        <f aca="false">IF('ORÇ.GLOBAL P CAIXA'!K342="EXEC.",0,ROUND('ORÇ.GLOBAL P CAIXA'!Q342,2))</f>
        <v>0</v>
      </c>
      <c r="F342" s="163" t="n">
        <f aca="false">IF('ORÇ.GLOBAL P CAIXA'!K342="EXEC.",0,TRUNC((1+(IF(OR(H342=0,H342=""),'BDI REF.'!$K$5,CHOOSE(H342,'BDI REF.'!$K$5,'BDI REF.'!$K$6,'BDI REF.'!$K$7))))*'ORÇ.GLOBAL P CAIXA'!R342,2))</f>
        <v>0</v>
      </c>
      <c r="G342" s="163" t="n">
        <f aca="false">IF('ORÇ.GLOBAL P CAIXA'!K342="EXEC.",0,IF(E342&lt;&gt;0,ROUND(E342*F342,2),IF(R342=0,(SUMIF($S$12:$S$1011,B342,$R$12:$R$1011)),R342)))</f>
        <v>0</v>
      </c>
      <c r="H342" s="509" t="str">
        <f aca="false">IF('ORÇ.GLOBAL P CAIXA'!K342="EXEC.","",IF('ORÇ.GLOBAL P CAIXA'!H342&gt;0,'ORÇ.GLOBAL P CAIXA'!H342,""))</f>
        <v/>
      </c>
      <c r="I342" s="509" t="str">
        <f aca="false">IF('ORÇ.GLOBAL P CAIXA'!K342="EXEC.","",IF('ORÇ.GLOBAL P CAIXA'!I342&gt;0,'ORÇ.GLOBAL P CAIXA'!I342,""))</f>
        <v/>
      </c>
      <c r="J342" s="510" t="str">
        <f aca="false">IF('ORÇ.GLOBAL P CAIXA'!K342="EXEC.","",IF('ORÇ.GLOBAL P CAIXA'!J342&gt;0,'ORÇ.GLOBAL P CAIXA'!J342,""))</f>
        <v/>
      </c>
      <c r="K342" s="115"/>
      <c r="L342" s="168" t="str">
        <f aca="false">IF(B342&gt;0,"ok","ocultar")</f>
        <v>ocultar</v>
      </c>
      <c r="M342" s="511" t="n">
        <f aca="false">ROUND(IF($O342&lt;&gt;0,$O342*(INFORMAÇÕES!$T$113/INFORMAÇÕES!$T$117),0),2)</f>
        <v>0</v>
      </c>
      <c r="N342" s="511" t="n">
        <f aca="false">ROUND(IF($O342&lt;&gt;0,$O342*(INFORMAÇÕES!$T$114/INFORMAÇÕES!$T$117),0),2)</f>
        <v>0</v>
      </c>
      <c r="O342" s="512" t="n">
        <f aca="false">IF(E342=0,G342,0)</f>
        <v>0</v>
      </c>
      <c r="Q342" s="88"/>
      <c r="R342" s="163" t="n">
        <f aca="false">IF(E342&lt;&gt;0,G342,0)</f>
        <v>0</v>
      </c>
      <c r="S342" s="157" t="n">
        <f aca="false">IF(B342=0,S341,IF(ISNONTEXT(B342)=TRUE(),INT(B342),INT(LEFT(B342,FIND(".",B342)-1))))</f>
        <v>3</v>
      </c>
      <c r="T342" s="157" t="str">
        <f aca="false">IF(T343=1,1,IF(B342&lt;&gt;0,1,IF(C342&lt;&gt;0,1,IF(D342&lt;&gt;0,1,IF('ORÇ.GLOBAL REF.'!E342&lt;&gt;0,1,"")))))</f>
        <v/>
      </c>
      <c r="U342" s="157" t="str">
        <f aca="false">IF(S342=0," ",IF(S342&lt;&gt;S341,S342," "))</f>
        <v> </v>
      </c>
      <c r="V342" s="88"/>
    </row>
    <row r="343" s="174" customFormat="true" ht="14.25" hidden="false" customHeight="false" outlineLevel="0" collapsed="false">
      <c r="A343" s="159" t="n">
        <v>332</v>
      </c>
      <c r="B343" s="160" t="n">
        <f aca="false">IF('ORÇ.GLOBAL P CAIXA'!K343="EXEC.",0,'ORÇ.GLOBAL P CAIXA'!M343)</f>
        <v>0</v>
      </c>
      <c r="C343" s="161" t="n">
        <f aca="false">IF('ORÇ.GLOBAL P CAIXA'!K343="EXEC.",0,'ORÇ.GLOBAL P CAIXA'!O343)</f>
        <v>0</v>
      </c>
      <c r="D343" s="162" t="n">
        <f aca="false">IF('ORÇ.GLOBAL P CAIXA'!K343="EXEC.",0,'ORÇ.GLOBAL P CAIXA'!P343)</f>
        <v>0</v>
      </c>
      <c r="E343" s="163" t="n">
        <f aca="false">IF('ORÇ.GLOBAL P CAIXA'!K343="EXEC.",0,ROUND('ORÇ.GLOBAL P CAIXA'!Q343,2))</f>
        <v>0</v>
      </c>
      <c r="F343" s="163" t="n">
        <f aca="false">IF('ORÇ.GLOBAL P CAIXA'!K343="EXEC.",0,TRUNC((1+(IF(OR(H343=0,H343=""),'BDI REF.'!$K$5,CHOOSE(H343,'BDI REF.'!$K$5,'BDI REF.'!$K$6,'BDI REF.'!$K$7))))*'ORÇ.GLOBAL P CAIXA'!R343,2))</f>
        <v>0</v>
      </c>
      <c r="G343" s="163" t="n">
        <f aca="false">IF('ORÇ.GLOBAL P CAIXA'!K343="EXEC.",0,IF(E343&lt;&gt;0,ROUND(E343*F343,2),IF(R343=0,(SUMIF($S$12:$S$1011,B343,$R$12:$R$1011)),R343)))</f>
        <v>0</v>
      </c>
      <c r="H343" s="509" t="str">
        <f aca="false">IF('ORÇ.GLOBAL P CAIXA'!K343="EXEC.","",IF('ORÇ.GLOBAL P CAIXA'!H343&gt;0,'ORÇ.GLOBAL P CAIXA'!H343,""))</f>
        <v/>
      </c>
      <c r="I343" s="509" t="str">
        <f aca="false">IF('ORÇ.GLOBAL P CAIXA'!K343="EXEC.","",IF('ORÇ.GLOBAL P CAIXA'!I343&gt;0,'ORÇ.GLOBAL P CAIXA'!I343,""))</f>
        <v/>
      </c>
      <c r="J343" s="510" t="str">
        <f aca="false">IF('ORÇ.GLOBAL P CAIXA'!K343="EXEC.","",IF('ORÇ.GLOBAL P CAIXA'!J343&gt;0,'ORÇ.GLOBAL P CAIXA'!J343,""))</f>
        <v/>
      </c>
      <c r="K343" s="115"/>
      <c r="L343" s="168" t="str">
        <f aca="false">IF(B343&gt;0,"ok","ocultar")</f>
        <v>ocultar</v>
      </c>
      <c r="M343" s="511" t="n">
        <f aca="false">ROUND(IF($O343&lt;&gt;0,$O343*(INFORMAÇÕES!$T$113/INFORMAÇÕES!$T$117),0),2)</f>
        <v>0</v>
      </c>
      <c r="N343" s="511" t="n">
        <f aca="false">ROUND(IF($O343&lt;&gt;0,$O343*(INFORMAÇÕES!$T$114/INFORMAÇÕES!$T$117),0),2)</f>
        <v>0</v>
      </c>
      <c r="O343" s="512" t="n">
        <f aca="false">IF(E343=0,G343,0)</f>
        <v>0</v>
      </c>
      <c r="Q343" s="88"/>
      <c r="R343" s="163" t="n">
        <f aca="false">IF(E343&lt;&gt;0,G343,0)</f>
        <v>0</v>
      </c>
      <c r="S343" s="157" t="n">
        <f aca="false">IF(B343=0,S342,IF(ISNONTEXT(B343)=TRUE(),INT(B343),INT(LEFT(B343,FIND(".",B343)-1))))</f>
        <v>3</v>
      </c>
      <c r="T343" s="157" t="str">
        <f aca="false">IF(T344=1,1,IF(B343&lt;&gt;0,1,IF(C343&lt;&gt;0,1,IF(D343&lt;&gt;0,1,IF('ORÇ.GLOBAL REF.'!E343&lt;&gt;0,1,"")))))</f>
        <v/>
      </c>
      <c r="U343" s="157" t="str">
        <f aca="false">IF(S343=0," ",IF(S343&lt;&gt;S342,S343," "))</f>
        <v> </v>
      </c>
      <c r="V343" s="88"/>
    </row>
    <row r="344" s="174" customFormat="true" ht="14.25" hidden="false" customHeight="false" outlineLevel="0" collapsed="false">
      <c r="A344" s="159" t="n">
        <v>333</v>
      </c>
      <c r="B344" s="160" t="n">
        <f aca="false">IF('ORÇ.GLOBAL P CAIXA'!K344="EXEC.",0,'ORÇ.GLOBAL P CAIXA'!M344)</f>
        <v>0</v>
      </c>
      <c r="C344" s="161" t="n">
        <f aca="false">IF('ORÇ.GLOBAL P CAIXA'!K344="EXEC.",0,'ORÇ.GLOBAL P CAIXA'!O344)</f>
        <v>0</v>
      </c>
      <c r="D344" s="162" t="n">
        <f aca="false">IF('ORÇ.GLOBAL P CAIXA'!K344="EXEC.",0,'ORÇ.GLOBAL P CAIXA'!P344)</f>
        <v>0</v>
      </c>
      <c r="E344" s="163" t="n">
        <f aca="false">IF('ORÇ.GLOBAL P CAIXA'!K344="EXEC.",0,ROUND('ORÇ.GLOBAL P CAIXA'!Q344,2))</f>
        <v>0</v>
      </c>
      <c r="F344" s="163" t="n">
        <f aca="false">IF('ORÇ.GLOBAL P CAIXA'!K344="EXEC.",0,TRUNC((1+(IF(OR(H344=0,H344=""),'BDI REF.'!$K$5,CHOOSE(H344,'BDI REF.'!$K$5,'BDI REF.'!$K$6,'BDI REF.'!$K$7))))*'ORÇ.GLOBAL P CAIXA'!R344,2))</f>
        <v>0</v>
      </c>
      <c r="G344" s="163" t="n">
        <f aca="false">IF('ORÇ.GLOBAL P CAIXA'!K344="EXEC.",0,IF(E344&lt;&gt;0,ROUND(E344*F344,2),IF(R344=0,(SUMIF($S$12:$S$1011,B344,$R$12:$R$1011)),R344)))</f>
        <v>0</v>
      </c>
      <c r="H344" s="509" t="str">
        <f aca="false">IF('ORÇ.GLOBAL P CAIXA'!K344="EXEC.","",IF('ORÇ.GLOBAL P CAIXA'!H344&gt;0,'ORÇ.GLOBAL P CAIXA'!H344,""))</f>
        <v/>
      </c>
      <c r="I344" s="509" t="str">
        <f aca="false">IF('ORÇ.GLOBAL P CAIXA'!K344="EXEC.","",IF('ORÇ.GLOBAL P CAIXA'!I344&gt;0,'ORÇ.GLOBAL P CAIXA'!I344,""))</f>
        <v/>
      </c>
      <c r="J344" s="510" t="str">
        <f aca="false">IF('ORÇ.GLOBAL P CAIXA'!K344="EXEC.","",IF('ORÇ.GLOBAL P CAIXA'!J344&gt;0,'ORÇ.GLOBAL P CAIXA'!J344,""))</f>
        <v/>
      </c>
      <c r="K344" s="115"/>
      <c r="L344" s="168" t="str">
        <f aca="false">IF(B344&gt;0,"ok","ocultar")</f>
        <v>ocultar</v>
      </c>
      <c r="M344" s="511" t="n">
        <f aca="false">ROUND(IF($O344&lt;&gt;0,$O344*(INFORMAÇÕES!$T$113/INFORMAÇÕES!$T$117),0),2)</f>
        <v>0</v>
      </c>
      <c r="N344" s="511" t="n">
        <f aca="false">ROUND(IF($O344&lt;&gt;0,$O344*(INFORMAÇÕES!$T$114/INFORMAÇÕES!$T$117),0),2)</f>
        <v>0</v>
      </c>
      <c r="O344" s="512" t="n">
        <f aca="false">IF(E344=0,G344,0)</f>
        <v>0</v>
      </c>
      <c r="Q344" s="88"/>
      <c r="R344" s="163" t="n">
        <f aca="false">IF(E344&lt;&gt;0,G344,0)</f>
        <v>0</v>
      </c>
      <c r="S344" s="157" t="n">
        <f aca="false">IF(B344=0,S343,IF(ISNONTEXT(B344)=TRUE(),INT(B344),INT(LEFT(B344,FIND(".",B344)-1))))</f>
        <v>3</v>
      </c>
      <c r="T344" s="157" t="str">
        <f aca="false">IF(T345=1,1,IF(B344&lt;&gt;0,1,IF(C344&lt;&gt;0,1,IF(D344&lt;&gt;0,1,IF('ORÇ.GLOBAL REF.'!E344&lt;&gt;0,1,"")))))</f>
        <v/>
      </c>
      <c r="U344" s="157" t="str">
        <f aca="false">IF(S344=0," ",IF(S344&lt;&gt;S343,S344," "))</f>
        <v> </v>
      </c>
      <c r="V344" s="88"/>
    </row>
    <row r="345" s="174" customFormat="true" ht="14.25" hidden="false" customHeight="false" outlineLevel="0" collapsed="false">
      <c r="A345" s="159" t="n">
        <v>334</v>
      </c>
      <c r="B345" s="160" t="n">
        <f aca="false">IF('ORÇ.GLOBAL P CAIXA'!K345="EXEC.",0,'ORÇ.GLOBAL P CAIXA'!M345)</f>
        <v>0</v>
      </c>
      <c r="C345" s="161" t="n">
        <f aca="false">IF('ORÇ.GLOBAL P CAIXA'!K345="EXEC.",0,'ORÇ.GLOBAL P CAIXA'!O345)</f>
        <v>0</v>
      </c>
      <c r="D345" s="162" t="n">
        <f aca="false">IF('ORÇ.GLOBAL P CAIXA'!K345="EXEC.",0,'ORÇ.GLOBAL P CAIXA'!P345)</f>
        <v>0</v>
      </c>
      <c r="E345" s="163" t="n">
        <f aca="false">IF('ORÇ.GLOBAL P CAIXA'!K345="EXEC.",0,ROUND('ORÇ.GLOBAL P CAIXA'!Q345,2))</f>
        <v>0</v>
      </c>
      <c r="F345" s="163" t="n">
        <f aca="false">IF('ORÇ.GLOBAL P CAIXA'!K345="EXEC.",0,TRUNC((1+(IF(OR(H345=0,H345=""),'BDI REF.'!$K$5,CHOOSE(H345,'BDI REF.'!$K$5,'BDI REF.'!$K$6,'BDI REF.'!$K$7))))*'ORÇ.GLOBAL P CAIXA'!R345,2))</f>
        <v>0</v>
      </c>
      <c r="G345" s="163" t="n">
        <f aca="false">IF('ORÇ.GLOBAL P CAIXA'!K345="EXEC.",0,IF(E345&lt;&gt;0,ROUND(E345*F345,2),IF(R345=0,(SUMIF($S$12:$S$1011,B345,$R$12:$R$1011)),R345)))</f>
        <v>0</v>
      </c>
      <c r="H345" s="509" t="str">
        <f aca="false">IF('ORÇ.GLOBAL P CAIXA'!K345="EXEC.","",IF('ORÇ.GLOBAL P CAIXA'!H345&gt;0,'ORÇ.GLOBAL P CAIXA'!H345,""))</f>
        <v/>
      </c>
      <c r="I345" s="509" t="str">
        <f aca="false">IF('ORÇ.GLOBAL P CAIXA'!K345="EXEC.","",IF('ORÇ.GLOBAL P CAIXA'!I345&gt;0,'ORÇ.GLOBAL P CAIXA'!I345,""))</f>
        <v/>
      </c>
      <c r="J345" s="510" t="str">
        <f aca="false">IF('ORÇ.GLOBAL P CAIXA'!K345="EXEC.","",IF('ORÇ.GLOBAL P CAIXA'!J345&gt;0,'ORÇ.GLOBAL P CAIXA'!J345,""))</f>
        <v/>
      </c>
      <c r="K345" s="115"/>
      <c r="L345" s="168" t="str">
        <f aca="false">IF(B345&gt;0,"ok","ocultar")</f>
        <v>ocultar</v>
      </c>
      <c r="M345" s="511" t="n">
        <f aca="false">ROUND(IF($O345&lt;&gt;0,$O345*(INFORMAÇÕES!$T$113/INFORMAÇÕES!$T$117),0),2)</f>
        <v>0</v>
      </c>
      <c r="N345" s="511" t="n">
        <f aca="false">ROUND(IF($O345&lt;&gt;0,$O345*(INFORMAÇÕES!$T$114/INFORMAÇÕES!$T$117),0),2)</f>
        <v>0</v>
      </c>
      <c r="O345" s="512" t="n">
        <f aca="false">IF(E345=0,G345,0)</f>
        <v>0</v>
      </c>
      <c r="Q345" s="88"/>
      <c r="R345" s="163" t="n">
        <f aca="false">IF(E345&lt;&gt;0,G345,0)</f>
        <v>0</v>
      </c>
      <c r="S345" s="157" t="n">
        <f aca="false">IF(B345=0,S344,IF(ISNONTEXT(B345)=TRUE(),INT(B345),INT(LEFT(B345,FIND(".",B345)-1))))</f>
        <v>3</v>
      </c>
      <c r="T345" s="157" t="str">
        <f aca="false">IF(T346=1,1,IF(B345&lt;&gt;0,1,IF(C345&lt;&gt;0,1,IF(D345&lt;&gt;0,1,IF('ORÇ.GLOBAL REF.'!E345&lt;&gt;0,1,"")))))</f>
        <v/>
      </c>
      <c r="U345" s="157" t="str">
        <f aca="false">IF(S345=0," ",IF(S345&lt;&gt;S344,S345," "))</f>
        <v> </v>
      </c>
      <c r="V345" s="88"/>
    </row>
    <row r="346" s="174" customFormat="true" ht="14.25" hidden="false" customHeight="false" outlineLevel="0" collapsed="false">
      <c r="A346" s="159" t="n">
        <v>335</v>
      </c>
      <c r="B346" s="160" t="n">
        <f aca="false">IF('ORÇ.GLOBAL P CAIXA'!K346="EXEC.",0,'ORÇ.GLOBAL P CAIXA'!M346)</f>
        <v>0</v>
      </c>
      <c r="C346" s="161" t="n">
        <f aca="false">IF('ORÇ.GLOBAL P CAIXA'!K346="EXEC.",0,'ORÇ.GLOBAL P CAIXA'!O346)</f>
        <v>0</v>
      </c>
      <c r="D346" s="162" t="n">
        <f aca="false">IF('ORÇ.GLOBAL P CAIXA'!K346="EXEC.",0,'ORÇ.GLOBAL P CAIXA'!P346)</f>
        <v>0</v>
      </c>
      <c r="E346" s="163" t="n">
        <f aca="false">IF('ORÇ.GLOBAL P CAIXA'!K346="EXEC.",0,ROUND('ORÇ.GLOBAL P CAIXA'!Q346,2))</f>
        <v>0</v>
      </c>
      <c r="F346" s="163" t="n">
        <f aca="false">IF('ORÇ.GLOBAL P CAIXA'!K346="EXEC.",0,TRUNC((1+(IF(OR(H346=0,H346=""),'BDI REF.'!$K$5,CHOOSE(H346,'BDI REF.'!$K$5,'BDI REF.'!$K$6,'BDI REF.'!$K$7))))*'ORÇ.GLOBAL P CAIXA'!R346,2))</f>
        <v>0</v>
      </c>
      <c r="G346" s="163" t="n">
        <f aca="false">IF('ORÇ.GLOBAL P CAIXA'!K346="EXEC.",0,IF(E346&lt;&gt;0,ROUND(E346*F346,2),IF(R346=0,(SUMIF($S$12:$S$1011,B346,$R$12:$R$1011)),R346)))</f>
        <v>0</v>
      </c>
      <c r="H346" s="509" t="str">
        <f aca="false">IF('ORÇ.GLOBAL P CAIXA'!K346="EXEC.","",IF('ORÇ.GLOBAL P CAIXA'!H346&gt;0,'ORÇ.GLOBAL P CAIXA'!H346,""))</f>
        <v/>
      </c>
      <c r="I346" s="509" t="str">
        <f aca="false">IF('ORÇ.GLOBAL P CAIXA'!K346="EXEC.","",IF('ORÇ.GLOBAL P CAIXA'!I346&gt;0,'ORÇ.GLOBAL P CAIXA'!I346,""))</f>
        <v/>
      </c>
      <c r="J346" s="510" t="str">
        <f aca="false">IF('ORÇ.GLOBAL P CAIXA'!K346="EXEC.","",IF('ORÇ.GLOBAL P CAIXA'!J346&gt;0,'ORÇ.GLOBAL P CAIXA'!J346,""))</f>
        <v/>
      </c>
      <c r="K346" s="115"/>
      <c r="L346" s="168" t="str">
        <f aca="false">IF(B346&gt;0,"ok","ocultar")</f>
        <v>ocultar</v>
      </c>
      <c r="M346" s="511" t="n">
        <f aca="false">ROUND(IF($O346&lt;&gt;0,$O346*(INFORMAÇÕES!$T$113/INFORMAÇÕES!$T$117),0),2)</f>
        <v>0</v>
      </c>
      <c r="N346" s="511" t="n">
        <f aca="false">ROUND(IF($O346&lt;&gt;0,$O346*(INFORMAÇÕES!$T$114/INFORMAÇÕES!$T$117),0),2)</f>
        <v>0</v>
      </c>
      <c r="O346" s="512" t="n">
        <f aca="false">IF(E346=0,G346,0)</f>
        <v>0</v>
      </c>
      <c r="Q346" s="88"/>
      <c r="R346" s="163" t="n">
        <f aca="false">IF(E346&lt;&gt;0,G346,0)</f>
        <v>0</v>
      </c>
      <c r="S346" s="157" t="n">
        <f aca="false">IF(B346=0,S345,IF(ISNONTEXT(B346)=TRUE(),INT(B346),INT(LEFT(B346,FIND(".",B346)-1))))</f>
        <v>3</v>
      </c>
      <c r="T346" s="157" t="str">
        <f aca="false">IF(T347=1,1,IF(B346&lt;&gt;0,1,IF(C346&lt;&gt;0,1,IF(D346&lt;&gt;0,1,IF('ORÇ.GLOBAL REF.'!E346&lt;&gt;0,1,"")))))</f>
        <v/>
      </c>
      <c r="U346" s="157" t="str">
        <f aca="false">IF(S346=0," ",IF(S346&lt;&gt;S345,S346," "))</f>
        <v> </v>
      </c>
      <c r="V346" s="88"/>
    </row>
    <row r="347" s="174" customFormat="true" ht="14.25" hidden="false" customHeight="false" outlineLevel="0" collapsed="false">
      <c r="A347" s="159" t="n">
        <v>336</v>
      </c>
      <c r="B347" s="160" t="n">
        <f aca="false">IF('ORÇ.GLOBAL P CAIXA'!K347="EXEC.",0,'ORÇ.GLOBAL P CAIXA'!M347)</f>
        <v>0</v>
      </c>
      <c r="C347" s="161" t="n">
        <f aca="false">IF('ORÇ.GLOBAL P CAIXA'!K347="EXEC.",0,'ORÇ.GLOBAL P CAIXA'!O347)</f>
        <v>0</v>
      </c>
      <c r="D347" s="162" t="n">
        <f aca="false">IF('ORÇ.GLOBAL P CAIXA'!K347="EXEC.",0,'ORÇ.GLOBAL P CAIXA'!P347)</f>
        <v>0</v>
      </c>
      <c r="E347" s="163" t="n">
        <f aca="false">IF('ORÇ.GLOBAL P CAIXA'!K347="EXEC.",0,ROUND('ORÇ.GLOBAL P CAIXA'!Q347,2))</f>
        <v>0</v>
      </c>
      <c r="F347" s="163" t="n">
        <f aca="false">IF('ORÇ.GLOBAL P CAIXA'!K347="EXEC.",0,TRUNC((1+(IF(OR(H347=0,H347=""),'BDI REF.'!$K$5,CHOOSE(H347,'BDI REF.'!$K$5,'BDI REF.'!$K$6,'BDI REF.'!$K$7))))*'ORÇ.GLOBAL P CAIXA'!R347,2))</f>
        <v>0</v>
      </c>
      <c r="G347" s="163" t="n">
        <f aca="false">IF('ORÇ.GLOBAL P CAIXA'!K347="EXEC.",0,IF(E347&lt;&gt;0,ROUND(E347*F347,2),IF(R347=0,(SUMIF($S$12:$S$1011,B347,$R$12:$R$1011)),R347)))</f>
        <v>0</v>
      </c>
      <c r="H347" s="509" t="str">
        <f aca="false">IF('ORÇ.GLOBAL P CAIXA'!K347="EXEC.","",IF('ORÇ.GLOBAL P CAIXA'!H347&gt;0,'ORÇ.GLOBAL P CAIXA'!H347,""))</f>
        <v/>
      </c>
      <c r="I347" s="509" t="str">
        <f aca="false">IF('ORÇ.GLOBAL P CAIXA'!K347="EXEC.","",IF('ORÇ.GLOBAL P CAIXA'!I347&gt;0,'ORÇ.GLOBAL P CAIXA'!I347,""))</f>
        <v/>
      </c>
      <c r="J347" s="510" t="str">
        <f aca="false">IF('ORÇ.GLOBAL P CAIXA'!K347="EXEC.","",IF('ORÇ.GLOBAL P CAIXA'!J347&gt;0,'ORÇ.GLOBAL P CAIXA'!J347,""))</f>
        <v/>
      </c>
      <c r="K347" s="115"/>
      <c r="L347" s="168" t="str">
        <f aca="false">IF(B347&gt;0,"ok","ocultar")</f>
        <v>ocultar</v>
      </c>
      <c r="M347" s="511" t="n">
        <f aca="false">ROUND(IF($O347&lt;&gt;0,$O347*(INFORMAÇÕES!$T$113/INFORMAÇÕES!$T$117),0),2)</f>
        <v>0</v>
      </c>
      <c r="N347" s="511" t="n">
        <f aca="false">ROUND(IF($O347&lt;&gt;0,$O347*(INFORMAÇÕES!$T$114/INFORMAÇÕES!$T$117),0),2)</f>
        <v>0</v>
      </c>
      <c r="O347" s="512" t="n">
        <f aca="false">IF(E347=0,G347,0)</f>
        <v>0</v>
      </c>
      <c r="Q347" s="88"/>
      <c r="R347" s="163" t="n">
        <f aca="false">IF(E347&lt;&gt;0,G347,0)</f>
        <v>0</v>
      </c>
      <c r="S347" s="157" t="n">
        <f aca="false">IF(B347=0,S346,IF(ISNONTEXT(B347)=TRUE(),INT(B347),INT(LEFT(B347,FIND(".",B347)-1))))</f>
        <v>3</v>
      </c>
      <c r="T347" s="157" t="str">
        <f aca="false">IF(T348=1,1,IF(B347&lt;&gt;0,1,IF(C347&lt;&gt;0,1,IF(D347&lt;&gt;0,1,IF('ORÇ.GLOBAL REF.'!E347&lt;&gt;0,1,"")))))</f>
        <v/>
      </c>
      <c r="U347" s="157" t="str">
        <f aca="false">IF(S347=0," ",IF(S347&lt;&gt;S346,S347," "))</f>
        <v> </v>
      </c>
      <c r="V347" s="88"/>
    </row>
    <row r="348" s="174" customFormat="true" ht="14.25" hidden="false" customHeight="false" outlineLevel="0" collapsed="false">
      <c r="A348" s="159" t="n">
        <v>337</v>
      </c>
      <c r="B348" s="160" t="n">
        <f aca="false">IF('ORÇ.GLOBAL P CAIXA'!K348="EXEC.",0,'ORÇ.GLOBAL P CAIXA'!M348)</f>
        <v>0</v>
      </c>
      <c r="C348" s="161" t="n">
        <f aca="false">IF('ORÇ.GLOBAL P CAIXA'!K348="EXEC.",0,'ORÇ.GLOBAL P CAIXA'!O348)</f>
        <v>0</v>
      </c>
      <c r="D348" s="162" t="n">
        <f aca="false">IF('ORÇ.GLOBAL P CAIXA'!K348="EXEC.",0,'ORÇ.GLOBAL P CAIXA'!P348)</f>
        <v>0</v>
      </c>
      <c r="E348" s="163" t="n">
        <f aca="false">IF('ORÇ.GLOBAL P CAIXA'!K348="EXEC.",0,ROUND('ORÇ.GLOBAL P CAIXA'!Q348,2))</f>
        <v>0</v>
      </c>
      <c r="F348" s="163" t="n">
        <f aca="false">IF('ORÇ.GLOBAL P CAIXA'!K348="EXEC.",0,TRUNC((1+(IF(OR(H348=0,H348=""),'BDI REF.'!$K$5,CHOOSE(H348,'BDI REF.'!$K$5,'BDI REF.'!$K$6,'BDI REF.'!$K$7))))*'ORÇ.GLOBAL P CAIXA'!R348,2))</f>
        <v>0</v>
      </c>
      <c r="G348" s="163" t="n">
        <f aca="false">IF('ORÇ.GLOBAL P CAIXA'!K348="EXEC.",0,IF(E348&lt;&gt;0,ROUND(E348*F348,2),IF(R348=0,(SUMIF($S$12:$S$1011,B348,$R$12:$R$1011)),R348)))</f>
        <v>0</v>
      </c>
      <c r="H348" s="509" t="str">
        <f aca="false">IF('ORÇ.GLOBAL P CAIXA'!K348="EXEC.","",IF('ORÇ.GLOBAL P CAIXA'!H348&gt;0,'ORÇ.GLOBAL P CAIXA'!H348,""))</f>
        <v/>
      </c>
      <c r="I348" s="509" t="str">
        <f aca="false">IF('ORÇ.GLOBAL P CAIXA'!K348="EXEC.","",IF('ORÇ.GLOBAL P CAIXA'!I348&gt;0,'ORÇ.GLOBAL P CAIXA'!I348,""))</f>
        <v/>
      </c>
      <c r="J348" s="510" t="str">
        <f aca="false">IF('ORÇ.GLOBAL P CAIXA'!K348="EXEC.","",IF('ORÇ.GLOBAL P CAIXA'!J348&gt;0,'ORÇ.GLOBAL P CAIXA'!J348,""))</f>
        <v/>
      </c>
      <c r="K348" s="115"/>
      <c r="L348" s="168" t="str">
        <f aca="false">IF(B348&gt;0,"ok","ocultar")</f>
        <v>ocultar</v>
      </c>
      <c r="M348" s="511" t="n">
        <f aca="false">ROUND(IF($O348&lt;&gt;0,$O348*(INFORMAÇÕES!$T$113/INFORMAÇÕES!$T$117),0),2)</f>
        <v>0</v>
      </c>
      <c r="N348" s="511" t="n">
        <f aca="false">ROUND(IF($O348&lt;&gt;0,$O348*(INFORMAÇÕES!$T$114/INFORMAÇÕES!$T$117),0),2)</f>
        <v>0</v>
      </c>
      <c r="O348" s="512" t="n">
        <f aca="false">IF(E348=0,G348,0)</f>
        <v>0</v>
      </c>
      <c r="Q348" s="88"/>
      <c r="R348" s="163" t="n">
        <f aca="false">IF(E348&lt;&gt;0,G348,0)</f>
        <v>0</v>
      </c>
      <c r="S348" s="157" t="n">
        <f aca="false">IF(B348=0,S347,IF(ISNONTEXT(B348)=TRUE(),INT(B348),INT(LEFT(B348,FIND(".",B348)-1))))</f>
        <v>3</v>
      </c>
      <c r="T348" s="157" t="str">
        <f aca="false">IF(T349=1,1,IF(B348&lt;&gt;0,1,IF(C348&lt;&gt;0,1,IF(D348&lt;&gt;0,1,IF('ORÇ.GLOBAL REF.'!E348&lt;&gt;0,1,"")))))</f>
        <v/>
      </c>
      <c r="U348" s="157" t="str">
        <f aca="false">IF(S348=0," ",IF(S348&lt;&gt;S347,S348," "))</f>
        <v> </v>
      </c>
      <c r="V348" s="88"/>
    </row>
    <row r="349" s="174" customFormat="true" ht="14.25" hidden="false" customHeight="false" outlineLevel="0" collapsed="false">
      <c r="A349" s="159" t="n">
        <v>338</v>
      </c>
      <c r="B349" s="160" t="n">
        <f aca="false">IF('ORÇ.GLOBAL P CAIXA'!K349="EXEC.",0,'ORÇ.GLOBAL P CAIXA'!M349)</f>
        <v>0</v>
      </c>
      <c r="C349" s="161" t="n">
        <f aca="false">IF('ORÇ.GLOBAL P CAIXA'!K349="EXEC.",0,'ORÇ.GLOBAL P CAIXA'!O349)</f>
        <v>0</v>
      </c>
      <c r="D349" s="162" t="n">
        <f aca="false">IF('ORÇ.GLOBAL P CAIXA'!K349="EXEC.",0,'ORÇ.GLOBAL P CAIXA'!P349)</f>
        <v>0</v>
      </c>
      <c r="E349" s="163" t="n">
        <f aca="false">IF('ORÇ.GLOBAL P CAIXA'!K349="EXEC.",0,ROUND('ORÇ.GLOBAL P CAIXA'!Q349,2))</f>
        <v>0</v>
      </c>
      <c r="F349" s="163" t="n">
        <f aca="false">IF('ORÇ.GLOBAL P CAIXA'!K349="EXEC.",0,TRUNC((1+(IF(OR(H349=0,H349=""),'BDI REF.'!$K$5,CHOOSE(H349,'BDI REF.'!$K$5,'BDI REF.'!$K$6,'BDI REF.'!$K$7))))*'ORÇ.GLOBAL P CAIXA'!R349,2))</f>
        <v>0</v>
      </c>
      <c r="G349" s="163" t="n">
        <f aca="false">IF('ORÇ.GLOBAL P CAIXA'!K349="EXEC.",0,IF(E349&lt;&gt;0,ROUND(E349*F349,2),IF(R349=0,(SUMIF($S$12:$S$1011,B349,$R$12:$R$1011)),R349)))</f>
        <v>0</v>
      </c>
      <c r="H349" s="509" t="str">
        <f aca="false">IF('ORÇ.GLOBAL P CAIXA'!K349="EXEC.","",IF('ORÇ.GLOBAL P CAIXA'!H349&gt;0,'ORÇ.GLOBAL P CAIXA'!H349,""))</f>
        <v/>
      </c>
      <c r="I349" s="509" t="str">
        <f aca="false">IF('ORÇ.GLOBAL P CAIXA'!K349="EXEC.","",IF('ORÇ.GLOBAL P CAIXA'!I349&gt;0,'ORÇ.GLOBAL P CAIXA'!I349,""))</f>
        <v/>
      </c>
      <c r="J349" s="510" t="str">
        <f aca="false">IF('ORÇ.GLOBAL P CAIXA'!K349="EXEC.","",IF('ORÇ.GLOBAL P CAIXA'!J349&gt;0,'ORÇ.GLOBAL P CAIXA'!J349,""))</f>
        <v/>
      </c>
      <c r="K349" s="115"/>
      <c r="L349" s="168" t="str">
        <f aca="false">IF(B349&gt;0,"ok","ocultar")</f>
        <v>ocultar</v>
      </c>
      <c r="M349" s="511" t="n">
        <f aca="false">ROUND(IF($O349&lt;&gt;0,$O349*(INFORMAÇÕES!$T$113/INFORMAÇÕES!$T$117),0),2)</f>
        <v>0</v>
      </c>
      <c r="N349" s="511" t="n">
        <f aca="false">ROUND(IF($O349&lt;&gt;0,$O349*(INFORMAÇÕES!$T$114/INFORMAÇÕES!$T$117),0),2)</f>
        <v>0</v>
      </c>
      <c r="O349" s="512" t="n">
        <f aca="false">IF(E349=0,G349,0)</f>
        <v>0</v>
      </c>
      <c r="Q349" s="88"/>
      <c r="R349" s="163" t="n">
        <f aca="false">IF(E349&lt;&gt;0,G349,0)</f>
        <v>0</v>
      </c>
      <c r="S349" s="157" t="n">
        <f aca="false">IF(B349=0,S348,IF(ISNONTEXT(B349)=TRUE(),INT(B349),INT(LEFT(B349,FIND(".",B349)-1))))</f>
        <v>3</v>
      </c>
      <c r="T349" s="157" t="str">
        <f aca="false">IF(T350=1,1,IF(B349&lt;&gt;0,1,IF(C349&lt;&gt;0,1,IF(D349&lt;&gt;0,1,IF('ORÇ.GLOBAL REF.'!E349&lt;&gt;0,1,"")))))</f>
        <v/>
      </c>
      <c r="U349" s="157" t="str">
        <f aca="false">IF(S349=0," ",IF(S349&lt;&gt;S348,S349," "))</f>
        <v> </v>
      </c>
      <c r="V349" s="88"/>
    </row>
    <row r="350" s="174" customFormat="true" ht="14.25" hidden="false" customHeight="false" outlineLevel="0" collapsed="false">
      <c r="A350" s="159" t="n">
        <v>339</v>
      </c>
      <c r="B350" s="160" t="n">
        <f aca="false">IF('ORÇ.GLOBAL P CAIXA'!K350="EXEC.",0,'ORÇ.GLOBAL P CAIXA'!M350)</f>
        <v>0</v>
      </c>
      <c r="C350" s="161" t="n">
        <f aca="false">IF('ORÇ.GLOBAL P CAIXA'!K350="EXEC.",0,'ORÇ.GLOBAL P CAIXA'!O350)</f>
        <v>0</v>
      </c>
      <c r="D350" s="162" t="n">
        <f aca="false">IF('ORÇ.GLOBAL P CAIXA'!K350="EXEC.",0,'ORÇ.GLOBAL P CAIXA'!P350)</f>
        <v>0</v>
      </c>
      <c r="E350" s="163" t="n">
        <f aca="false">IF('ORÇ.GLOBAL P CAIXA'!K350="EXEC.",0,ROUND('ORÇ.GLOBAL P CAIXA'!Q350,2))</f>
        <v>0</v>
      </c>
      <c r="F350" s="163" t="n">
        <f aca="false">IF('ORÇ.GLOBAL P CAIXA'!K350="EXEC.",0,TRUNC((1+(IF(OR(H350=0,H350=""),'BDI REF.'!$K$5,CHOOSE(H350,'BDI REF.'!$K$5,'BDI REF.'!$K$6,'BDI REF.'!$K$7))))*'ORÇ.GLOBAL P CAIXA'!R350,2))</f>
        <v>0</v>
      </c>
      <c r="G350" s="163" t="n">
        <f aca="false">IF('ORÇ.GLOBAL P CAIXA'!K350="EXEC.",0,IF(E350&lt;&gt;0,ROUND(E350*F350,2),IF(R350=0,(SUMIF($S$12:$S$1011,B350,$R$12:$R$1011)),R350)))</f>
        <v>0</v>
      </c>
      <c r="H350" s="509" t="str">
        <f aca="false">IF('ORÇ.GLOBAL P CAIXA'!K350="EXEC.","",IF('ORÇ.GLOBAL P CAIXA'!H350&gt;0,'ORÇ.GLOBAL P CAIXA'!H350,""))</f>
        <v/>
      </c>
      <c r="I350" s="509" t="str">
        <f aca="false">IF('ORÇ.GLOBAL P CAIXA'!K350="EXEC.","",IF('ORÇ.GLOBAL P CAIXA'!I350&gt;0,'ORÇ.GLOBAL P CAIXA'!I350,""))</f>
        <v/>
      </c>
      <c r="J350" s="510" t="str">
        <f aca="false">IF('ORÇ.GLOBAL P CAIXA'!K350="EXEC.","",IF('ORÇ.GLOBAL P CAIXA'!J350&gt;0,'ORÇ.GLOBAL P CAIXA'!J350,""))</f>
        <v/>
      </c>
      <c r="K350" s="115"/>
      <c r="L350" s="168" t="str">
        <f aca="false">IF(B350&gt;0,"ok","ocultar")</f>
        <v>ocultar</v>
      </c>
      <c r="M350" s="511" t="n">
        <f aca="false">ROUND(IF($O350&lt;&gt;0,$O350*(INFORMAÇÕES!$T$113/INFORMAÇÕES!$T$117),0),2)</f>
        <v>0</v>
      </c>
      <c r="N350" s="511" t="n">
        <f aca="false">ROUND(IF($O350&lt;&gt;0,$O350*(INFORMAÇÕES!$T$114/INFORMAÇÕES!$T$117),0),2)</f>
        <v>0</v>
      </c>
      <c r="O350" s="512" t="n">
        <f aca="false">IF(E350=0,G350,0)</f>
        <v>0</v>
      </c>
      <c r="Q350" s="88"/>
      <c r="R350" s="163" t="n">
        <f aca="false">IF(E350&lt;&gt;0,G350,0)</f>
        <v>0</v>
      </c>
      <c r="S350" s="157" t="n">
        <f aca="false">IF(B350=0,S349,IF(ISNONTEXT(B350)=TRUE(),INT(B350),INT(LEFT(B350,FIND(".",B350)-1))))</f>
        <v>3</v>
      </c>
      <c r="T350" s="157" t="str">
        <f aca="false">IF(T351=1,1,IF(B350&lt;&gt;0,1,IF(C350&lt;&gt;0,1,IF(D350&lt;&gt;0,1,IF('ORÇ.GLOBAL REF.'!E350&lt;&gt;0,1,"")))))</f>
        <v/>
      </c>
      <c r="U350" s="157" t="str">
        <f aca="false">IF(S350=0," ",IF(S350&lt;&gt;S349,S350," "))</f>
        <v> </v>
      </c>
      <c r="V350" s="88"/>
    </row>
    <row r="351" s="174" customFormat="true" ht="14.25" hidden="false" customHeight="false" outlineLevel="0" collapsed="false">
      <c r="A351" s="159" t="n">
        <v>340</v>
      </c>
      <c r="B351" s="160" t="n">
        <f aca="false">IF('ORÇ.GLOBAL P CAIXA'!K351="EXEC.",0,'ORÇ.GLOBAL P CAIXA'!M351)</f>
        <v>0</v>
      </c>
      <c r="C351" s="161" t="n">
        <f aca="false">IF('ORÇ.GLOBAL P CAIXA'!K351="EXEC.",0,'ORÇ.GLOBAL P CAIXA'!O351)</f>
        <v>0</v>
      </c>
      <c r="D351" s="162" t="n">
        <f aca="false">IF('ORÇ.GLOBAL P CAIXA'!K351="EXEC.",0,'ORÇ.GLOBAL P CAIXA'!P351)</f>
        <v>0</v>
      </c>
      <c r="E351" s="163" t="n">
        <f aca="false">IF('ORÇ.GLOBAL P CAIXA'!K351="EXEC.",0,ROUND('ORÇ.GLOBAL P CAIXA'!Q351,2))</f>
        <v>0</v>
      </c>
      <c r="F351" s="163" t="n">
        <f aca="false">IF('ORÇ.GLOBAL P CAIXA'!K351="EXEC.",0,TRUNC((1+(IF(OR(H351=0,H351=""),'BDI REF.'!$K$5,CHOOSE(H351,'BDI REF.'!$K$5,'BDI REF.'!$K$6,'BDI REF.'!$K$7))))*'ORÇ.GLOBAL P CAIXA'!R351,2))</f>
        <v>0</v>
      </c>
      <c r="G351" s="163" t="n">
        <f aca="false">IF('ORÇ.GLOBAL P CAIXA'!K351="EXEC.",0,IF(E351&lt;&gt;0,ROUND(E351*F351,2),IF(R351=0,(SUMIF($S$12:$S$1011,B351,$R$12:$R$1011)),R351)))</f>
        <v>0</v>
      </c>
      <c r="H351" s="509" t="str">
        <f aca="false">IF('ORÇ.GLOBAL P CAIXA'!K351="EXEC.","",IF('ORÇ.GLOBAL P CAIXA'!H351&gt;0,'ORÇ.GLOBAL P CAIXA'!H351,""))</f>
        <v/>
      </c>
      <c r="I351" s="509" t="str">
        <f aca="false">IF('ORÇ.GLOBAL P CAIXA'!K351="EXEC.","",IF('ORÇ.GLOBAL P CAIXA'!I351&gt;0,'ORÇ.GLOBAL P CAIXA'!I351,""))</f>
        <v/>
      </c>
      <c r="J351" s="510" t="str">
        <f aca="false">IF('ORÇ.GLOBAL P CAIXA'!K351="EXEC.","",IF('ORÇ.GLOBAL P CAIXA'!J351&gt;0,'ORÇ.GLOBAL P CAIXA'!J351,""))</f>
        <v/>
      </c>
      <c r="K351" s="115"/>
      <c r="L351" s="168" t="str">
        <f aca="false">IF(B351&gt;0,"ok","ocultar")</f>
        <v>ocultar</v>
      </c>
      <c r="M351" s="511" t="n">
        <f aca="false">ROUND(IF($O351&lt;&gt;0,$O351*(INFORMAÇÕES!$T$113/INFORMAÇÕES!$T$117),0),2)</f>
        <v>0</v>
      </c>
      <c r="N351" s="511" t="n">
        <f aca="false">ROUND(IF($O351&lt;&gt;0,$O351*(INFORMAÇÕES!$T$114/INFORMAÇÕES!$T$117),0),2)</f>
        <v>0</v>
      </c>
      <c r="O351" s="512" t="n">
        <f aca="false">IF(E351=0,G351,0)</f>
        <v>0</v>
      </c>
      <c r="Q351" s="88"/>
      <c r="R351" s="163" t="n">
        <f aca="false">IF(E351&lt;&gt;0,G351,0)</f>
        <v>0</v>
      </c>
      <c r="S351" s="157" t="n">
        <f aca="false">IF(B351=0,S350,IF(ISNONTEXT(B351)=TRUE(),INT(B351),INT(LEFT(B351,FIND(".",B351)-1))))</f>
        <v>3</v>
      </c>
      <c r="T351" s="157" t="str">
        <f aca="false">IF(T352=1,1,IF(B351&lt;&gt;0,1,IF(C351&lt;&gt;0,1,IF(D351&lt;&gt;0,1,IF('ORÇ.GLOBAL REF.'!E351&lt;&gt;0,1,"")))))</f>
        <v/>
      </c>
      <c r="U351" s="157" t="str">
        <f aca="false">IF(S351=0," ",IF(S351&lt;&gt;S350,S351," "))</f>
        <v> </v>
      </c>
      <c r="V351" s="88"/>
    </row>
    <row r="352" s="174" customFormat="true" ht="14.25" hidden="false" customHeight="false" outlineLevel="0" collapsed="false">
      <c r="A352" s="159" t="n">
        <v>341</v>
      </c>
      <c r="B352" s="160" t="n">
        <f aca="false">IF('ORÇ.GLOBAL P CAIXA'!K352="EXEC.",0,'ORÇ.GLOBAL P CAIXA'!M352)</f>
        <v>0</v>
      </c>
      <c r="C352" s="161" t="n">
        <f aca="false">IF('ORÇ.GLOBAL P CAIXA'!K352="EXEC.",0,'ORÇ.GLOBAL P CAIXA'!O352)</f>
        <v>0</v>
      </c>
      <c r="D352" s="162" t="n">
        <f aca="false">IF('ORÇ.GLOBAL P CAIXA'!K352="EXEC.",0,'ORÇ.GLOBAL P CAIXA'!P352)</f>
        <v>0</v>
      </c>
      <c r="E352" s="163" t="n">
        <f aca="false">IF('ORÇ.GLOBAL P CAIXA'!K352="EXEC.",0,ROUND('ORÇ.GLOBAL P CAIXA'!Q352,2))</f>
        <v>0</v>
      </c>
      <c r="F352" s="163" t="n">
        <f aca="false">IF('ORÇ.GLOBAL P CAIXA'!K352="EXEC.",0,TRUNC((1+(IF(OR(H352=0,H352=""),'BDI REF.'!$K$5,CHOOSE(H352,'BDI REF.'!$K$5,'BDI REF.'!$K$6,'BDI REF.'!$K$7))))*'ORÇ.GLOBAL P CAIXA'!R352,2))</f>
        <v>0</v>
      </c>
      <c r="G352" s="163" t="n">
        <f aca="false">IF('ORÇ.GLOBAL P CAIXA'!K352="EXEC.",0,IF(E352&lt;&gt;0,ROUND(E352*F352,2),IF(R352=0,(SUMIF($S$12:$S$1011,B352,$R$12:$R$1011)),R352)))</f>
        <v>0</v>
      </c>
      <c r="H352" s="509" t="str">
        <f aca="false">IF('ORÇ.GLOBAL P CAIXA'!K352="EXEC.","",IF('ORÇ.GLOBAL P CAIXA'!H352&gt;0,'ORÇ.GLOBAL P CAIXA'!H352,""))</f>
        <v/>
      </c>
      <c r="I352" s="509" t="str">
        <f aca="false">IF('ORÇ.GLOBAL P CAIXA'!K352="EXEC.","",IF('ORÇ.GLOBAL P CAIXA'!I352&gt;0,'ORÇ.GLOBAL P CAIXA'!I352,""))</f>
        <v/>
      </c>
      <c r="J352" s="510" t="str">
        <f aca="false">IF('ORÇ.GLOBAL P CAIXA'!K352="EXEC.","",IF('ORÇ.GLOBAL P CAIXA'!J352&gt;0,'ORÇ.GLOBAL P CAIXA'!J352,""))</f>
        <v/>
      </c>
      <c r="K352" s="115"/>
      <c r="L352" s="168" t="str">
        <f aca="false">IF(B352&gt;0,"ok","ocultar")</f>
        <v>ocultar</v>
      </c>
      <c r="M352" s="511" t="n">
        <f aca="false">ROUND(IF($O352&lt;&gt;0,$O352*(INFORMAÇÕES!$T$113/INFORMAÇÕES!$T$117),0),2)</f>
        <v>0</v>
      </c>
      <c r="N352" s="511" t="n">
        <f aca="false">ROUND(IF($O352&lt;&gt;0,$O352*(INFORMAÇÕES!$T$114/INFORMAÇÕES!$T$117),0),2)</f>
        <v>0</v>
      </c>
      <c r="O352" s="512" t="n">
        <f aca="false">IF(E352=0,G352,0)</f>
        <v>0</v>
      </c>
      <c r="Q352" s="88"/>
      <c r="R352" s="163" t="n">
        <f aca="false">IF(E352&lt;&gt;0,G352,0)</f>
        <v>0</v>
      </c>
      <c r="S352" s="157" t="n">
        <f aca="false">IF(B352=0,S351,IF(ISNONTEXT(B352)=TRUE(),INT(B352),INT(LEFT(B352,FIND(".",B352)-1))))</f>
        <v>3</v>
      </c>
      <c r="T352" s="157" t="str">
        <f aca="false">IF(T353=1,1,IF(B352&lt;&gt;0,1,IF(C352&lt;&gt;0,1,IF(D352&lt;&gt;0,1,IF('ORÇ.GLOBAL REF.'!E352&lt;&gt;0,1,"")))))</f>
        <v/>
      </c>
      <c r="U352" s="157" t="str">
        <f aca="false">IF(S352=0," ",IF(S352&lt;&gt;S351,S352," "))</f>
        <v> </v>
      </c>
      <c r="V352" s="88"/>
    </row>
    <row r="353" s="174" customFormat="true" ht="14.25" hidden="false" customHeight="false" outlineLevel="0" collapsed="false">
      <c r="A353" s="159" t="n">
        <v>342</v>
      </c>
      <c r="B353" s="160" t="n">
        <f aca="false">IF('ORÇ.GLOBAL P CAIXA'!K353="EXEC.",0,'ORÇ.GLOBAL P CAIXA'!M353)</f>
        <v>0</v>
      </c>
      <c r="C353" s="161" t="n">
        <f aca="false">IF('ORÇ.GLOBAL P CAIXA'!K353="EXEC.",0,'ORÇ.GLOBAL P CAIXA'!O353)</f>
        <v>0</v>
      </c>
      <c r="D353" s="162" t="n">
        <f aca="false">IF('ORÇ.GLOBAL P CAIXA'!K353="EXEC.",0,'ORÇ.GLOBAL P CAIXA'!P353)</f>
        <v>0</v>
      </c>
      <c r="E353" s="163" t="n">
        <f aca="false">IF('ORÇ.GLOBAL P CAIXA'!K353="EXEC.",0,ROUND('ORÇ.GLOBAL P CAIXA'!Q353,2))</f>
        <v>0</v>
      </c>
      <c r="F353" s="163" t="n">
        <f aca="false">IF('ORÇ.GLOBAL P CAIXA'!K353="EXEC.",0,TRUNC((1+(IF(OR(H353=0,H353=""),'BDI REF.'!$K$5,CHOOSE(H353,'BDI REF.'!$K$5,'BDI REF.'!$K$6,'BDI REF.'!$K$7))))*'ORÇ.GLOBAL P CAIXA'!R353,2))</f>
        <v>0</v>
      </c>
      <c r="G353" s="163" t="n">
        <f aca="false">IF('ORÇ.GLOBAL P CAIXA'!K353="EXEC.",0,IF(E353&lt;&gt;0,ROUND(E353*F353,2),IF(R353=0,(SUMIF($S$12:$S$1011,B353,$R$12:$R$1011)),R353)))</f>
        <v>0</v>
      </c>
      <c r="H353" s="509" t="str">
        <f aca="false">IF('ORÇ.GLOBAL P CAIXA'!K353="EXEC.","",IF('ORÇ.GLOBAL P CAIXA'!H353&gt;0,'ORÇ.GLOBAL P CAIXA'!H353,""))</f>
        <v/>
      </c>
      <c r="I353" s="509" t="str">
        <f aca="false">IF('ORÇ.GLOBAL P CAIXA'!K353="EXEC.","",IF('ORÇ.GLOBAL P CAIXA'!I353&gt;0,'ORÇ.GLOBAL P CAIXA'!I353,""))</f>
        <v/>
      </c>
      <c r="J353" s="510" t="str">
        <f aca="false">IF('ORÇ.GLOBAL P CAIXA'!K353="EXEC.","",IF('ORÇ.GLOBAL P CAIXA'!J353&gt;0,'ORÇ.GLOBAL P CAIXA'!J353,""))</f>
        <v/>
      </c>
      <c r="K353" s="115"/>
      <c r="L353" s="168" t="str">
        <f aca="false">IF(B353&gt;0,"ok","ocultar")</f>
        <v>ocultar</v>
      </c>
      <c r="M353" s="511" t="n">
        <f aca="false">ROUND(IF($O353&lt;&gt;0,$O353*(INFORMAÇÕES!$T$113/INFORMAÇÕES!$T$117),0),2)</f>
        <v>0</v>
      </c>
      <c r="N353" s="511" t="n">
        <f aca="false">ROUND(IF($O353&lt;&gt;0,$O353*(INFORMAÇÕES!$T$114/INFORMAÇÕES!$T$117),0),2)</f>
        <v>0</v>
      </c>
      <c r="O353" s="512" t="n">
        <f aca="false">IF(E353=0,G353,0)</f>
        <v>0</v>
      </c>
      <c r="Q353" s="88"/>
      <c r="R353" s="163" t="n">
        <f aca="false">IF(E353&lt;&gt;0,G353,0)</f>
        <v>0</v>
      </c>
      <c r="S353" s="157" t="n">
        <f aca="false">IF(B353=0,S352,IF(ISNONTEXT(B353)=TRUE(),INT(B353),INT(LEFT(B353,FIND(".",B353)-1))))</f>
        <v>3</v>
      </c>
      <c r="T353" s="157" t="str">
        <f aca="false">IF(T354=1,1,IF(B353&lt;&gt;0,1,IF(C353&lt;&gt;0,1,IF(D353&lt;&gt;0,1,IF('ORÇ.GLOBAL REF.'!E353&lt;&gt;0,1,"")))))</f>
        <v/>
      </c>
      <c r="U353" s="157" t="str">
        <f aca="false">IF(S353=0," ",IF(S353&lt;&gt;S352,S353," "))</f>
        <v> </v>
      </c>
      <c r="V353" s="88"/>
    </row>
    <row r="354" s="174" customFormat="true" ht="14.25" hidden="false" customHeight="false" outlineLevel="0" collapsed="false">
      <c r="A354" s="159" t="n">
        <v>343</v>
      </c>
      <c r="B354" s="160" t="n">
        <f aca="false">IF('ORÇ.GLOBAL P CAIXA'!K354="EXEC.",0,'ORÇ.GLOBAL P CAIXA'!M354)</f>
        <v>0</v>
      </c>
      <c r="C354" s="161" t="n">
        <f aca="false">IF('ORÇ.GLOBAL P CAIXA'!K354="EXEC.",0,'ORÇ.GLOBAL P CAIXA'!O354)</f>
        <v>0</v>
      </c>
      <c r="D354" s="162" t="n">
        <f aca="false">IF('ORÇ.GLOBAL P CAIXA'!K354="EXEC.",0,'ORÇ.GLOBAL P CAIXA'!P354)</f>
        <v>0</v>
      </c>
      <c r="E354" s="163" t="n">
        <f aca="false">IF('ORÇ.GLOBAL P CAIXA'!K354="EXEC.",0,ROUND('ORÇ.GLOBAL P CAIXA'!Q354,2))</f>
        <v>0</v>
      </c>
      <c r="F354" s="163" t="n">
        <f aca="false">IF('ORÇ.GLOBAL P CAIXA'!K354="EXEC.",0,TRUNC((1+(IF(OR(H354=0,H354=""),'BDI REF.'!$K$5,CHOOSE(H354,'BDI REF.'!$K$5,'BDI REF.'!$K$6,'BDI REF.'!$K$7))))*'ORÇ.GLOBAL P CAIXA'!R354,2))</f>
        <v>0</v>
      </c>
      <c r="G354" s="163" t="n">
        <f aca="false">IF('ORÇ.GLOBAL P CAIXA'!K354="EXEC.",0,IF(E354&lt;&gt;0,ROUND(E354*F354,2),IF(R354=0,(SUMIF($S$12:$S$1011,B354,$R$12:$R$1011)),R354)))</f>
        <v>0</v>
      </c>
      <c r="H354" s="509" t="str">
        <f aca="false">IF('ORÇ.GLOBAL P CAIXA'!K354="EXEC.","",IF('ORÇ.GLOBAL P CAIXA'!H354&gt;0,'ORÇ.GLOBAL P CAIXA'!H354,""))</f>
        <v/>
      </c>
      <c r="I354" s="509" t="str">
        <f aca="false">IF('ORÇ.GLOBAL P CAIXA'!K354="EXEC.","",IF('ORÇ.GLOBAL P CAIXA'!I354&gt;0,'ORÇ.GLOBAL P CAIXA'!I354,""))</f>
        <v/>
      </c>
      <c r="J354" s="510" t="str">
        <f aca="false">IF('ORÇ.GLOBAL P CAIXA'!K354="EXEC.","",IF('ORÇ.GLOBAL P CAIXA'!J354&gt;0,'ORÇ.GLOBAL P CAIXA'!J354,""))</f>
        <v/>
      </c>
      <c r="K354" s="115"/>
      <c r="L354" s="168" t="str">
        <f aca="false">IF(B354&gt;0,"ok","ocultar")</f>
        <v>ocultar</v>
      </c>
      <c r="M354" s="511" t="n">
        <f aca="false">ROUND(IF($O354&lt;&gt;0,$O354*(INFORMAÇÕES!$T$113/INFORMAÇÕES!$T$117),0),2)</f>
        <v>0</v>
      </c>
      <c r="N354" s="511" t="n">
        <f aca="false">ROUND(IF($O354&lt;&gt;0,$O354*(INFORMAÇÕES!$T$114/INFORMAÇÕES!$T$117),0),2)</f>
        <v>0</v>
      </c>
      <c r="O354" s="512" t="n">
        <f aca="false">IF(E354=0,G354,0)</f>
        <v>0</v>
      </c>
      <c r="Q354" s="88"/>
      <c r="R354" s="163" t="n">
        <f aca="false">IF(E354&lt;&gt;0,G354,0)</f>
        <v>0</v>
      </c>
      <c r="S354" s="157" t="n">
        <f aca="false">IF(B354=0,S353,IF(ISNONTEXT(B354)=TRUE(),INT(B354),INT(LEFT(B354,FIND(".",B354)-1))))</f>
        <v>3</v>
      </c>
      <c r="T354" s="157" t="str">
        <f aca="false">IF(T355=1,1,IF(B354&lt;&gt;0,1,IF(C354&lt;&gt;0,1,IF(D354&lt;&gt;0,1,IF('ORÇ.GLOBAL REF.'!E354&lt;&gt;0,1,"")))))</f>
        <v/>
      </c>
      <c r="U354" s="157" t="str">
        <f aca="false">IF(S354=0," ",IF(S354&lt;&gt;S353,S354," "))</f>
        <v> </v>
      </c>
      <c r="V354" s="88"/>
    </row>
    <row r="355" s="174" customFormat="true" ht="14.25" hidden="false" customHeight="false" outlineLevel="0" collapsed="false">
      <c r="A355" s="159" t="n">
        <v>344</v>
      </c>
      <c r="B355" s="160" t="n">
        <f aca="false">IF('ORÇ.GLOBAL P CAIXA'!K355="EXEC.",0,'ORÇ.GLOBAL P CAIXA'!M355)</f>
        <v>0</v>
      </c>
      <c r="C355" s="161" t="n">
        <f aca="false">IF('ORÇ.GLOBAL P CAIXA'!K355="EXEC.",0,'ORÇ.GLOBAL P CAIXA'!O355)</f>
        <v>0</v>
      </c>
      <c r="D355" s="162" t="n">
        <f aca="false">IF('ORÇ.GLOBAL P CAIXA'!K355="EXEC.",0,'ORÇ.GLOBAL P CAIXA'!P355)</f>
        <v>0</v>
      </c>
      <c r="E355" s="163" t="n">
        <f aca="false">IF('ORÇ.GLOBAL P CAIXA'!K355="EXEC.",0,ROUND('ORÇ.GLOBAL P CAIXA'!Q355,2))</f>
        <v>0</v>
      </c>
      <c r="F355" s="163" t="n">
        <f aca="false">IF('ORÇ.GLOBAL P CAIXA'!K355="EXEC.",0,TRUNC((1+(IF(OR(H355=0,H355=""),'BDI REF.'!$K$5,CHOOSE(H355,'BDI REF.'!$K$5,'BDI REF.'!$K$6,'BDI REF.'!$K$7))))*'ORÇ.GLOBAL P CAIXA'!R355,2))</f>
        <v>0</v>
      </c>
      <c r="G355" s="163" t="n">
        <f aca="false">IF('ORÇ.GLOBAL P CAIXA'!K355="EXEC.",0,IF(E355&lt;&gt;0,ROUND(E355*F355,2),IF(R355=0,(SUMIF($S$12:$S$1011,B355,$R$12:$R$1011)),R355)))</f>
        <v>0</v>
      </c>
      <c r="H355" s="509" t="str">
        <f aca="false">IF('ORÇ.GLOBAL P CAIXA'!K355="EXEC.","",IF('ORÇ.GLOBAL P CAIXA'!H355&gt;0,'ORÇ.GLOBAL P CAIXA'!H355,""))</f>
        <v/>
      </c>
      <c r="I355" s="509" t="str">
        <f aca="false">IF('ORÇ.GLOBAL P CAIXA'!K355="EXEC.","",IF('ORÇ.GLOBAL P CAIXA'!I355&gt;0,'ORÇ.GLOBAL P CAIXA'!I355,""))</f>
        <v/>
      </c>
      <c r="J355" s="510" t="str">
        <f aca="false">IF('ORÇ.GLOBAL P CAIXA'!K355="EXEC.","",IF('ORÇ.GLOBAL P CAIXA'!J355&gt;0,'ORÇ.GLOBAL P CAIXA'!J355,""))</f>
        <v/>
      </c>
      <c r="K355" s="115"/>
      <c r="L355" s="168" t="str">
        <f aca="false">IF(B355&gt;0,"ok","ocultar")</f>
        <v>ocultar</v>
      </c>
      <c r="M355" s="511" t="n">
        <f aca="false">ROUND(IF($O355&lt;&gt;0,$O355*(INFORMAÇÕES!$T$113/INFORMAÇÕES!$T$117),0),2)</f>
        <v>0</v>
      </c>
      <c r="N355" s="511" t="n">
        <f aca="false">ROUND(IF($O355&lt;&gt;0,$O355*(INFORMAÇÕES!$T$114/INFORMAÇÕES!$T$117),0),2)</f>
        <v>0</v>
      </c>
      <c r="O355" s="512" t="n">
        <f aca="false">IF(E355=0,G355,0)</f>
        <v>0</v>
      </c>
      <c r="Q355" s="88"/>
      <c r="R355" s="163" t="n">
        <f aca="false">IF(E355&lt;&gt;0,G355,0)</f>
        <v>0</v>
      </c>
      <c r="S355" s="157" t="n">
        <f aca="false">IF(B355=0,S354,IF(ISNONTEXT(B355)=TRUE(),INT(B355),INT(LEFT(B355,FIND(".",B355)-1))))</f>
        <v>3</v>
      </c>
      <c r="T355" s="157" t="str">
        <f aca="false">IF(T356=1,1,IF(B355&lt;&gt;0,1,IF(C355&lt;&gt;0,1,IF(D355&lt;&gt;0,1,IF('ORÇ.GLOBAL REF.'!E355&lt;&gt;0,1,"")))))</f>
        <v/>
      </c>
      <c r="U355" s="157" t="str">
        <f aca="false">IF(S355=0," ",IF(S355&lt;&gt;S354,S355," "))</f>
        <v> </v>
      </c>
      <c r="V355" s="88"/>
    </row>
    <row r="356" s="174" customFormat="true" ht="14.25" hidden="false" customHeight="false" outlineLevel="0" collapsed="false">
      <c r="A356" s="159" t="n">
        <v>345</v>
      </c>
      <c r="B356" s="160" t="n">
        <f aca="false">IF('ORÇ.GLOBAL P CAIXA'!K356="EXEC.",0,'ORÇ.GLOBAL P CAIXA'!M356)</f>
        <v>0</v>
      </c>
      <c r="C356" s="161" t="n">
        <f aca="false">IF('ORÇ.GLOBAL P CAIXA'!K356="EXEC.",0,'ORÇ.GLOBAL P CAIXA'!O356)</f>
        <v>0</v>
      </c>
      <c r="D356" s="162" t="n">
        <f aca="false">IF('ORÇ.GLOBAL P CAIXA'!K356="EXEC.",0,'ORÇ.GLOBAL P CAIXA'!P356)</f>
        <v>0</v>
      </c>
      <c r="E356" s="163" t="n">
        <f aca="false">IF('ORÇ.GLOBAL P CAIXA'!K356="EXEC.",0,ROUND('ORÇ.GLOBAL P CAIXA'!Q356,2))</f>
        <v>0</v>
      </c>
      <c r="F356" s="163" t="n">
        <f aca="false">IF('ORÇ.GLOBAL P CAIXA'!K356="EXEC.",0,TRUNC((1+(IF(OR(H356=0,H356=""),'BDI REF.'!$K$5,CHOOSE(H356,'BDI REF.'!$K$5,'BDI REF.'!$K$6,'BDI REF.'!$K$7))))*'ORÇ.GLOBAL P CAIXA'!R356,2))</f>
        <v>0</v>
      </c>
      <c r="G356" s="163" t="n">
        <f aca="false">IF('ORÇ.GLOBAL P CAIXA'!K356="EXEC.",0,IF(E356&lt;&gt;0,ROUND(E356*F356,2),IF(R356=0,(SUMIF($S$12:$S$1011,B356,$R$12:$R$1011)),R356)))</f>
        <v>0</v>
      </c>
      <c r="H356" s="509" t="str">
        <f aca="false">IF('ORÇ.GLOBAL P CAIXA'!K356="EXEC.","",IF('ORÇ.GLOBAL P CAIXA'!H356&gt;0,'ORÇ.GLOBAL P CAIXA'!H356,""))</f>
        <v/>
      </c>
      <c r="I356" s="509" t="str">
        <f aca="false">IF('ORÇ.GLOBAL P CAIXA'!K356="EXEC.","",IF('ORÇ.GLOBAL P CAIXA'!I356&gt;0,'ORÇ.GLOBAL P CAIXA'!I356,""))</f>
        <v/>
      </c>
      <c r="J356" s="510" t="str">
        <f aca="false">IF('ORÇ.GLOBAL P CAIXA'!K356="EXEC.","",IF('ORÇ.GLOBAL P CAIXA'!J356&gt;0,'ORÇ.GLOBAL P CAIXA'!J356,""))</f>
        <v/>
      </c>
      <c r="K356" s="115"/>
      <c r="L356" s="168" t="str">
        <f aca="false">IF(B356&gt;0,"ok","ocultar")</f>
        <v>ocultar</v>
      </c>
      <c r="M356" s="511" t="n">
        <f aca="false">ROUND(IF($O356&lt;&gt;0,$O356*(INFORMAÇÕES!$T$113/INFORMAÇÕES!$T$117),0),2)</f>
        <v>0</v>
      </c>
      <c r="N356" s="511" t="n">
        <f aca="false">ROUND(IF($O356&lt;&gt;0,$O356*(INFORMAÇÕES!$T$114/INFORMAÇÕES!$T$117),0),2)</f>
        <v>0</v>
      </c>
      <c r="O356" s="512" t="n">
        <f aca="false">IF(E356=0,G356,0)</f>
        <v>0</v>
      </c>
      <c r="Q356" s="88"/>
      <c r="R356" s="163" t="n">
        <f aca="false">IF(E356&lt;&gt;0,G356,0)</f>
        <v>0</v>
      </c>
      <c r="S356" s="157" t="n">
        <f aca="false">IF(B356=0,S355,IF(ISNONTEXT(B356)=TRUE(),INT(B356),INT(LEFT(B356,FIND(".",B356)-1))))</f>
        <v>3</v>
      </c>
      <c r="T356" s="157" t="str">
        <f aca="false">IF(T357=1,1,IF(B356&lt;&gt;0,1,IF(C356&lt;&gt;0,1,IF(D356&lt;&gt;0,1,IF('ORÇ.GLOBAL REF.'!E356&lt;&gt;0,1,"")))))</f>
        <v/>
      </c>
      <c r="U356" s="157" t="str">
        <f aca="false">IF(S356=0," ",IF(S356&lt;&gt;S355,S356," "))</f>
        <v> </v>
      </c>
      <c r="V356" s="88"/>
    </row>
    <row r="357" s="174" customFormat="true" ht="14.25" hidden="false" customHeight="false" outlineLevel="0" collapsed="false">
      <c r="A357" s="159" t="n">
        <v>346</v>
      </c>
      <c r="B357" s="160" t="n">
        <f aca="false">IF('ORÇ.GLOBAL P CAIXA'!K357="EXEC.",0,'ORÇ.GLOBAL P CAIXA'!M357)</f>
        <v>0</v>
      </c>
      <c r="C357" s="161" t="n">
        <f aca="false">IF('ORÇ.GLOBAL P CAIXA'!K357="EXEC.",0,'ORÇ.GLOBAL P CAIXA'!O357)</f>
        <v>0</v>
      </c>
      <c r="D357" s="162" t="n">
        <f aca="false">IF('ORÇ.GLOBAL P CAIXA'!K357="EXEC.",0,'ORÇ.GLOBAL P CAIXA'!P357)</f>
        <v>0</v>
      </c>
      <c r="E357" s="163" t="n">
        <f aca="false">IF('ORÇ.GLOBAL P CAIXA'!K357="EXEC.",0,ROUND('ORÇ.GLOBAL P CAIXA'!Q357,2))</f>
        <v>0</v>
      </c>
      <c r="F357" s="163" t="n">
        <f aca="false">IF('ORÇ.GLOBAL P CAIXA'!K357="EXEC.",0,TRUNC((1+(IF(OR(H357=0,H357=""),'BDI REF.'!$K$5,CHOOSE(H357,'BDI REF.'!$K$5,'BDI REF.'!$K$6,'BDI REF.'!$K$7))))*'ORÇ.GLOBAL P CAIXA'!R357,2))</f>
        <v>0</v>
      </c>
      <c r="G357" s="163" t="n">
        <f aca="false">IF('ORÇ.GLOBAL P CAIXA'!K357="EXEC.",0,IF(E357&lt;&gt;0,ROUND(E357*F357,2),IF(R357=0,(SUMIF($S$12:$S$1011,B357,$R$12:$R$1011)),R357)))</f>
        <v>0</v>
      </c>
      <c r="H357" s="509" t="str">
        <f aca="false">IF('ORÇ.GLOBAL P CAIXA'!K357="EXEC.","",IF('ORÇ.GLOBAL P CAIXA'!H357&gt;0,'ORÇ.GLOBAL P CAIXA'!H357,""))</f>
        <v/>
      </c>
      <c r="I357" s="509" t="str">
        <f aca="false">IF('ORÇ.GLOBAL P CAIXA'!K357="EXEC.","",IF('ORÇ.GLOBAL P CAIXA'!I357&gt;0,'ORÇ.GLOBAL P CAIXA'!I357,""))</f>
        <v/>
      </c>
      <c r="J357" s="510" t="str">
        <f aca="false">IF('ORÇ.GLOBAL P CAIXA'!K357="EXEC.","",IF('ORÇ.GLOBAL P CAIXA'!J357&gt;0,'ORÇ.GLOBAL P CAIXA'!J357,""))</f>
        <v/>
      </c>
      <c r="K357" s="115"/>
      <c r="L357" s="168" t="str">
        <f aca="false">IF(B357&gt;0,"ok","ocultar")</f>
        <v>ocultar</v>
      </c>
      <c r="M357" s="511" t="n">
        <f aca="false">ROUND(IF($O357&lt;&gt;0,$O357*(INFORMAÇÕES!$T$113/INFORMAÇÕES!$T$117),0),2)</f>
        <v>0</v>
      </c>
      <c r="N357" s="511" t="n">
        <f aca="false">ROUND(IF($O357&lt;&gt;0,$O357*(INFORMAÇÕES!$T$114/INFORMAÇÕES!$T$117),0),2)</f>
        <v>0</v>
      </c>
      <c r="O357" s="512" t="n">
        <f aca="false">IF(E357=0,G357,0)</f>
        <v>0</v>
      </c>
      <c r="Q357" s="88"/>
      <c r="R357" s="163" t="n">
        <f aca="false">IF(E357&lt;&gt;0,G357,0)</f>
        <v>0</v>
      </c>
      <c r="S357" s="157" t="n">
        <f aca="false">IF(B357=0,S356,IF(ISNONTEXT(B357)=TRUE(),INT(B357),INT(LEFT(B357,FIND(".",B357)-1))))</f>
        <v>3</v>
      </c>
      <c r="T357" s="157" t="str">
        <f aca="false">IF(T358=1,1,IF(B357&lt;&gt;0,1,IF(C357&lt;&gt;0,1,IF(D357&lt;&gt;0,1,IF('ORÇ.GLOBAL REF.'!E357&lt;&gt;0,1,"")))))</f>
        <v/>
      </c>
      <c r="U357" s="157" t="str">
        <f aca="false">IF(S357=0," ",IF(S357&lt;&gt;S356,S357," "))</f>
        <v> </v>
      </c>
      <c r="V357" s="88"/>
    </row>
    <row r="358" s="174" customFormat="true" ht="14.25" hidden="false" customHeight="false" outlineLevel="0" collapsed="false">
      <c r="A358" s="159" t="n">
        <v>347</v>
      </c>
      <c r="B358" s="160" t="n">
        <f aca="false">IF('ORÇ.GLOBAL P CAIXA'!K358="EXEC.",0,'ORÇ.GLOBAL P CAIXA'!M358)</f>
        <v>0</v>
      </c>
      <c r="C358" s="161" t="n">
        <f aca="false">IF('ORÇ.GLOBAL P CAIXA'!K358="EXEC.",0,'ORÇ.GLOBAL P CAIXA'!O358)</f>
        <v>0</v>
      </c>
      <c r="D358" s="162" t="n">
        <f aca="false">IF('ORÇ.GLOBAL P CAIXA'!K358="EXEC.",0,'ORÇ.GLOBAL P CAIXA'!P358)</f>
        <v>0</v>
      </c>
      <c r="E358" s="163" t="n">
        <f aca="false">IF('ORÇ.GLOBAL P CAIXA'!K358="EXEC.",0,ROUND('ORÇ.GLOBAL P CAIXA'!Q358,2))</f>
        <v>0</v>
      </c>
      <c r="F358" s="163" t="n">
        <f aca="false">IF('ORÇ.GLOBAL P CAIXA'!K358="EXEC.",0,TRUNC((1+(IF(OR(H358=0,H358=""),'BDI REF.'!$K$5,CHOOSE(H358,'BDI REF.'!$K$5,'BDI REF.'!$K$6,'BDI REF.'!$K$7))))*'ORÇ.GLOBAL P CAIXA'!R358,2))</f>
        <v>0</v>
      </c>
      <c r="G358" s="163" t="n">
        <f aca="false">IF('ORÇ.GLOBAL P CAIXA'!K358="EXEC.",0,IF(E358&lt;&gt;0,ROUND(E358*F358,2),IF(R358=0,(SUMIF($S$12:$S$1011,B358,$R$12:$R$1011)),R358)))</f>
        <v>0</v>
      </c>
      <c r="H358" s="509" t="str">
        <f aca="false">IF('ORÇ.GLOBAL P CAIXA'!K358="EXEC.","",IF('ORÇ.GLOBAL P CAIXA'!H358&gt;0,'ORÇ.GLOBAL P CAIXA'!H358,""))</f>
        <v/>
      </c>
      <c r="I358" s="509" t="str">
        <f aca="false">IF('ORÇ.GLOBAL P CAIXA'!K358="EXEC.","",IF('ORÇ.GLOBAL P CAIXA'!I358&gt;0,'ORÇ.GLOBAL P CAIXA'!I358,""))</f>
        <v/>
      </c>
      <c r="J358" s="510" t="str">
        <f aca="false">IF('ORÇ.GLOBAL P CAIXA'!K358="EXEC.","",IF('ORÇ.GLOBAL P CAIXA'!J358&gt;0,'ORÇ.GLOBAL P CAIXA'!J358,""))</f>
        <v/>
      </c>
      <c r="K358" s="115"/>
      <c r="L358" s="168" t="str">
        <f aca="false">IF(B358&gt;0,"ok","ocultar")</f>
        <v>ocultar</v>
      </c>
      <c r="M358" s="511" t="n">
        <f aca="false">ROUND(IF($O358&lt;&gt;0,$O358*(INFORMAÇÕES!$T$113/INFORMAÇÕES!$T$117),0),2)</f>
        <v>0</v>
      </c>
      <c r="N358" s="511" t="n">
        <f aca="false">ROUND(IF($O358&lt;&gt;0,$O358*(INFORMAÇÕES!$T$114/INFORMAÇÕES!$T$117),0),2)</f>
        <v>0</v>
      </c>
      <c r="O358" s="512" t="n">
        <f aca="false">IF(E358=0,G358,0)</f>
        <v>0</v>
      </c>
      <c r="Q358" s="88"/>
      <c r="R358" s="163" t="n">
        <f aca="false">IF(E358&lt;&gt;0,G358,0)</f>
        <v>0</v>
      </c>
      <c r="S358" s="157" t="n">
        <f aca="false">IF(B358=0,S357,IF(ISNONTEXT(B358)=TRUE(),INT(B358),INT(LEFT(B358,FIND(".",B358)-1))))</f>
        <v>3</v>
      </c>
      <c r="T358" s="157" t="str">
        <f aca="false">IF(T359=1,1,IF(B358&lt;&gt;0,1,IF(C358&lt;&gt;0,1,IF(D358&lt;&gt;0,1,IF('ORÇ.GLOBAL REF.'!E358&lt;&gt;0,1,"")))))</f>
        <v/>
      </c>
      <c r="U358" s="157" t="str">
        <f aca="false">IF(S358=0," ",IF(S358&lt;&gt;S357,S358," "))</f>
        <v> </v>
      </c>
      <c r="V358" s="88"/>
    </row>
    <row r="359" s="174" customFormat="true" ht="14.25" hidden="false" customHeight="false" outlineLevel="0" collapsed="false">
      <c r="A359" s="159" t="n">
        <v>348</v>
      </c>
      <c r="B359" s="160" t="n">
        <f aca="false">IF('ORÇ.GLOBAL P CAIXA'!K359="EXEC.",0,'ORÇ.GLOBAL P CAIXA'!M359)</f>
        <v>0</v>
      </c>
      <c r="C359" s="161" t="n">
        <f aca="false">IF('ORÇ.GLOBAL P CAIXA'!K359="EXEC.",0,'ORÇ.GLOBAL P CAIXA'!O359)</f>
        <v>0</v>
      </c>
      <c r="D359" s="162" t="n">
        <f aca="false">IF('ORÇ.GLOBAL P CAIXA'!K359="EXEC.",0,'ORÇ.GLOBAL P CAIXA'!P359)</f>
        <v>0</v>
      </c>
      <c r="E359" s="163" t="n">
        <f aca="false">IF('ORÇ.GLOBAL P CAIXA'!K359="EXEC.",0,ROUND('ORÇ.GLOBAL P CAIXA'!Q359,2))</f>
        <v>0</v>
      </c>
      <c r="F359" s="163" t="n">
        <f aca="false">IF('ORÇ.GLOBAL P CAIXA'!K359="EXEC.",0,TRUNC((1+(IF(OR(H359=0,H359=""),'BDI REF.'!$K$5,CHOOSE(H359,'BDI REF.'!$K$5,'BDI REF.'!$K$6,'BDI REF.'!$K$7))))*'ORÇ.GLOBAL P CAIXA'!R359,2))</f>
        <v>0</v>
      </c>
      <c r="G359" s="163" t="n">
        <f aca="false">IF('ORÇ.GLOBAL P CAIXA'!K359="EXEC.",0,IF(E359&lt;&gt;0,ROUND(E359*F359,2),IF(R359=0,(SUMIF($S$12:$S$1011,B359,$R$12:$R$1011)),R359)))</f>
        <v>0</v>
      </c>
      <c r="H359" s="509" t="str">
        <f aca="false">IF('ORÇ.GLOBAL P CAIXA'!K359="EXEC.","",IF('ORÇ.GLOBAL P CAIXA'!H359&gt;0,'ORÇ.GLOBAL P CAIXA'!H359,""))</f>
        <v/>
      </c>
      <c r="I359" s="509" t="str">
        <f aca="false">IF('ORÇ.GLOBAL P CAIXA'!K359="EXEC.","",IF('ORÇ.GLOBAL P CAIXA'!I359&gt;0,'ORÇ.GLOBAL P CAIXA'!I359,""))</f>
        <v/>
      </c>
      <c r="J359" s="510" t="str">
        <f aca="false">IF('ORÇ.GLOBAL P CAIXA'!K359="EXEC.","",IF('ORÇ.GLOBAL P CAIXA'!J359&gt;0,'ORÇ.GLOBAL P CAIXA'!J359,""))</f>
        <v/>
      </c>
      <c r="K359" s="115"/>
      <c r="L359" s="168" t="str">
        <f aca="false">IF(B359&gt;0,"ok","ocultar")</f>
        <v>ocultar</v>
      </c>
      <c r="M359" s="511" t="n">
        <f aca="false">ROUND(IF($O359&lt;&gt;0,$O359*(INFORMAÇÕES!$T$113/INFORMAÇÕES!$T$117),0),2)</f>
        <v>0</v>
      </c>
      <c r="N359" s="511" t="n">
        <f aca="false">ROUND(IF($O359&lt;&gt;0,$O359*(INFORMAÇÕES!$T$114/INFORMAÇÕES!$T$117),0),2)</f>
        <v>0</v>
      </c>
      <c r="O359" s="512" t="n">
        <f aca="false">IF(E359=0,G359,0)</f>
        <v>0</v>
      </c>
      <c r="Q359" s="88"/>
      <c r="R359" s="163" t="n">
        <f aca="false">IF(E359&lt;&gt;0,G359,0)</f>
        <v>0</v>
      </c>
      <c r="S359" s="157" t="n">
        <f aca="false">IF(B359=0,S358,IF(ISNONTEXT(B359)=TRUE(),INT(B359),INT(LEFT(B359,FIND(".",B359)-1))))</f>
        <v>3</v>
      </c>
      <c r="T359" s="157" t="str">
        <f aca="false">IF(T360=1,1,IF(B359&lt;&gt;0,1,IF(C359&lt;&gt;0,1,IF(D359&lt;&gt;0,1,IF('ORÇ.GLOBAL REF.'!E359&lt;&gt;0,1,"")))))</f>
        <v/>
      </c>
      <c r="U359" s="157" t="str">
        <f aca="false">IF(S359=0," ",IF(S359&lt;&gt;S358,S359," "))</f>
        <v> </v>
      </c>
      <c r="V359" s="88"/>
    </row>
    <row r="360" s="174" customFormat="true" ht="14.25" hidden="false" customHeight="false" outlineLevel="0" collapsed="false">
      <c r="A360" s="159" t="n">
        <v>349</v>
      </c>
      <c r="B360" s="160" t="n">
        <f aca="false">IF('ORÇ.GLOBAL P CAIXA'!K360="EXEC.",0,'ORÇ.GLOBAL P CAIXA'!M360)</f>
        <v>0</v>
      </c>
      <c r="C360" s="161" t="n">
        <f aca="false">IF('ORÇ.GLOBAL P CAIXA'!K360="EXEC.",0,'ORÇ.GLOBAL P CAIXA'!O360)</f>
        <v>0</v>
      </c>
      <c r="D360" s="162" t="n">
        <f aca="false">IF('ORÇ.GLOBAL P CAIXA'!K360="EXEC.",0,'ORÇ.GLOBAL P CAIXA'!P360)</f>
        <v>0</v>
      </c>
      <c r="E360" s="163" t="n">
        <f aca="false">IF('ORÇ.GLOBAL P CAIXA'!K360="EXEC.",0,ROUND('ORÇ.GLOBAL P CAIXA'!Q360,2))</f>
        <v>0</v>
      </c>
      <c r="F360" s="163" t="n">
        <f aca="false">IF('ORÇ.GLOBAL P CAIXA'!K360="EXEC.",0,TRUNC((1+(IF(OR(H360=0,H360=""),'BDI REF.'!$K$5,CHOOSE(H360,'BDI REF.'!$K$5,'BDI REF.'!$K$6,'BDI REF.'!$K$7))))*'ORÇ.GLOBAL P CAIXA'!R360,2))</f>
        <v>0</v>
      </c>
      <c r="G360" s="163" t="n">
        <f aca="false">IF('ORÇ.GLOBAL P CAIXA'!K360="EXEC.",0,IF(E360&lt;&gt;0,ROUND(E360*F360,2),IF(R360=0,(SUMIF($S$12:$S$1011,B360,$R$12:$R$1011)),R360)))</f>
        <v>0</v>
      </c>
      <c r="H360" s="509" t="str">
        <f aca="false">IF('ORÇ.GLOBAL P CAIXA'!K360="EXEC.","",IF('ORÇ.GLOBAL P CAIXA'!H360&gt;0,'ORÇ.GLOBAL P CAIXA'!H360,""))</f>
        <v/>
      </c>
      <c r="I360" s="509" t="str">
        <f aca="false">IF('ORÇ.GLOBAL P CAIXA'!K360="EXEC.","",IF('ORÇ.GLOBAL P CAIXA'!I360&gt;0,'ORÇ.GLOBAL P CAIXA'!I360,""))</f>
        <v/>
      </c>
      <c r="J360" s="510" t="str">
        <f aca="false">IF('ORÇ.GLOBAL P CAIXA'!K360="EXEC.","",IF('ORÇ.GLOBAL P CAIXA'!J360&gt;0,'ORÇ.GLOBAL P CAIXA'!J360,""))</f>
        <v/>
      </c>
      <c r="K360" s="115"/>
      <c r="L360" s="168" t="str">
        <f aca="false">IF(B360&gt;0,"ok","ocultar")</f>
        <v>ocultar</v>
      </c>
      <c r="M360" s="511" t="n">
        <f aca="false">ROUND(IF($O360&lt;&gt;0,$O360*(INFORMAÇÕES!$T$113/INFORMAÇÕES!$T$117),0),2)</f>
        <v>0</v>
      </c>
      <c r="N360" s="511" t="n">
        <f aca="false">ROUND(IF($O360&lt;&gt;0,$O360*(INFORMAÇÕES!$T$114/INFORMAÇÕES!$T$117),0),2)</f>
        <v>0</v>
      </c>
      <c r="O360" s="512" t="n">
        <f aca="false">IF(E360=0,G360,0)</f>
        <v>0</v>
      </c>
      <c r="Q360" s="88"/>
      <c r="R360" s="163" t="n">
        <f aca="false">IF(E360&lt;&gt;0,G360,0)</f>
        <v>0</v>
      </c>
      <c r="S360" s="157" t="n">
        <f aca="false">IF(B360=0,S359,IF(ISNONTEXT(B360)=TRUE(),INT(B360),INT(LEFT(B360,FIND(".",B360)-1))))</f>
        <v>3</v>
      </c>
      <c r="T360" s="157" t="str">
        <f aca="false">IF(T361=1,1,IF(B360&lt;&gt;0,1,IF(C360&lt;&gt;0,1,IF(D360&lt;&gt;0,1,IF('ORÇ.GLOBAL REF.'!E360&lt;&gt;0,1,"")))))</f>
        <v/>
      </c>
      <c r="U360" s="157" t="str">
        <f aca="false">IF(S360=0," ",IF(S360&lt;&gt;S359,S360," "))</f>
        <v> </v>
      </c>
      <c r="V360" s="88"/>
    </row>
    <row r="361" s="174" customFormat="true" ht="14.25" hidden="false" customHeight="false" outlineLevel="0" collapsed="false">
      <c r="A361" s="159" t="n">
        <v>350</v>
      </c>
      <c r="B361" s="160" t="n">
        <f aca="false">IF('ORÇ.GLOBAL P CAIXA'!K361="EXEC.",0,'ORÇ.GLOBAL P CAIXA'!M361)</f>
        <v>0</v>
      </c>
      <c r="C361" s="161" t="n">
        <f aca="false">IF('ORÇ.GLOBAL P CAIXA'!K361="EXEC.",0,'ORÇ.GLOBAL P CAIXA'!O361)</f>
        <v>0</v>
      </c>
      <c r="D361" s="162" t="n">
        <f aca="false">IF('ORÇ.GLOBAL P CAIXA'!K361="EXEC.",0,'ORÇ.GLOBAL P CAIXA'!P361)</f>
        <v>0</v>
      </c>
      <c r="E361" s="163" t="n">
        <f aca="false">IF('ORÇ.GLOBAL P CAIXA'!K361="EXEC.",0,ROUND('ORÇ.GLOBAL P CAIXA'!Q361,2))</f>
        <v>0</v>
      </c>
      <c r="F361" s="163" t="n">
        <f aca="false">IF('ORÇ.GLOBAL P CAIXA'!K361="EXEC.",0,TRUNC((1+(IF(OR(H361=0,H361=""),'BDI REF.'!$K$5,CHOOSE(H361,'BDI REF.'!$K$5,'BDI REF.'!$K$6,'BDI REF.'!$K$7))))*'ORÇ.GLOBAL P CAIXA'!R361,2))</f>
        <v>0</v>
      </c>
      <c r="G361" s="163" t="n">
        <f aca="false">IF('ORÇ.GLOBAL P CAIXA'!K361="EXEC.",0,IF(E361&lt;&gt;0,ROUND(E361*F361,2),IF(R361=0,(SUMIF($S$12:$S$1011,B361,$R$12:$R$1011)),R361)))</f>
        <v>0</v>
      </c>
      <c r="H361" s="509" t="str">
        <f aca="false">IF('ORÇ.GLOBAL P CAIXA'!K361="EXEC.","",IF('ORÇ.GLOBAL P CAIXA'!H361&gt;0,'ORÇ.GLOBAL P CAIXA'!H361,""))</f>
        <v/>
      </c>
      <c r="I361" s="509" t="str">
        <f aca="false">IF('ORÇ.GLOBAL P CAIXA'!K361="EXEC.","",IF('ORÇ.GLOBAL P CAIXA'!I361&gt;0,'ORÇ.GLOBAL P CAIXA'!I361,""))</f>
        <v/>
      </c>
      <c r="J361" s="510" t="str">
        <f aca="false">IF('ORÇ.GLOBAL P CAIXA'!K361="EXEC.","",IF('ORÇ.GLOBAL P CAIXA'!J361&gt;0,'ORÇ.GLOBAL P CAIXA'!J361,""))</f>
        <v/>
      </c>
      <c r="K361" s="115"/>
      <c r="L361" s="168" t="str">
        <f aca="false">IF(B361&gt;0,"ok","ocultar")</f>
        <v>ocultar</v>
      </c>
      <c r="M361" s="511" t="n">
        <f aca="false">ROUND(IF($O361&lt;&gt;0,$O361*(INFORMAÇÕES!$T$113/INFORMAÇÕES!$T$117),0),2)</f>
        <v>0</v>
      </c>
      <c r="N361" s="511" t="n">
        <f aca="false">ROUND(IF($O361&lt;&gt;0,$O361*(INFORMAÇÕES!$T$114/INFORMAÇÕES!$T$117),0),2)</f>
        <v>0</v>
      </c>
      <c r="O361" s="512" t="n">
        <f aca="false">IF(E361=0,G361,0)</f>
        <v>0</v>
      </c>
      <c r="Q361" s="88"/>
      <c r="R361" s="163" t="n">
        <f aca="false">IF(E361&lt;&gt;0,G361,0)</f>
        <v>0</v>
      </c>
      <c r="S361" s="157" t="n">
        <f aca="false">IF(B361=0,S360,IF(ISNONTEXT(B361)=TRUE(),INT(B361),INT(LEFT(B361,FIND(".",B361)-1))))</f>
        <v>3</v>
      </c>
      <c r="T361" s="157" t="str">
        <f aca="false">IF(T362=1,1,IF(B361&lt;&gt;0,1,IF(C361&lt;&gt;0,1,IF(D361&lt;&gt;0,1,IF('ORÇ.GLOBAL REF.'!E361&lt;&gt;0,1,"")))))</f>
        <v/>
      </c>
      <c r="U361" s="157" t="str">
        <f aca="false">IF(S361=0," ",IF(S361&lt;&gt;S360,S361," "))</f>
        <v> </v>
      </c>
      <c r="V361" s="88"/>
    </row>
    <row r="362" s="174" customFormat="true" ht="14.25" hidden="false" customHeight="false" outlineLevel="0" collapsed="false">
      <c r="A362" s="159" t="n">
        <v>351</v>
      </c>
      <c r="B362" s="160" t="n">
        <f aca="false">IF('ORÇ.GLOBAL P CAIXA'!K362="EXEC.",0,'ORÇ.GLOBAL P CAIXA'!M362)</f>
        <v>0</v>
      </c>
      <c r="C362" s="161" t="n">
        <f aca="false">IF('ORÇ.GLOBAL P CAIXA'!K362="EXEC.",0,'ORÇ.GLOBAL P CAIXA'!O362)</f>
        <v>0</v>
      </c>
      <c r="D362" s="162" t="n">
        <f aca="false">IF('ORÇ.GLOBAL P CAIXA'!K362="EXEC.",0,'ORÇ.GLOBAL P CAIXA'!P362)</f>
        <v>0</v>
      </c>
      <c r="E362" s="163" t="n">
        <f aca="false">IF('ORÇ.GLOBAL P CAIXA'!K362="EXEC.",0,ROUND('ORÇ.GLOBAL P CAIXA'!Q362,2))</f>
        <v>0</v>
      </c>
      <c r="F362" s="163" t="n">
        <f aca="false">IF('ORÇ.GLOBAL P CAIXA'!K362="EXEC.",0,TRUNC((1+(IF(OR(H362=0,H362=""),'BDI REF.'!$K$5,CHOOSE(H362,'BDI REF.'!$K$5,'BDI REF.'!$K$6,'BDI REF.'!$K$7))))*'ORÇ.GLOBAL P CAIXA'!R362,2))</f>
        <v>0</v>
      </c>
      <c r="G362" s="163" t="n">
        <f aca="false">IF('ORÇ.GLOBAL P CAIXA'!K362="EXEC.",0,IF(E362&lt;&gt;0,ROUND(E362*F362,2),IF(R362=0,(SUMIF($S$12:$S$1011,B362,$R$12:$R$1011)),R362)))</f>
        <v>0</v>
      </c>
      <c r="H362" s="509" t="str">
        <f aca="false">IF('ORÇ.GLOBAL P CAIXA'!K362="EXEC.","",IF('ORÇ.GLOBAL P CAIXA'!H362&gt;0,'ORÇ.GLOBAL P CAIXA'!H362,""))</f>
        <v/>
      </c>
      <c r="I362" s="509" t="str">
        <f aca="false">IF('ORÇ.GLOBAL P CAIXA'!K362="EXEC.","",IF('ORÇ.GLOBAL P CAIXA'!I362&gt;0,'ORÇ.GLOBAL P CAIXA'!I362,""))</f>
        <v/>
      </c>
      <c r="J362" s="510" t="str">
        <f aca="false">IF('ORÇ.GLOBAL P CAIXA'!K362="EXEC.","",IF('ORÇ.GLOBAL P CAIXA'!J362&gt;0,'ORÇ.GLOBAL P CAIXA'!J362,""))</f>
        <v/>
      </c>
      <c r="K362" s="115"/>
      <c r="L362" s="168" t="str">
        <f aca="false">IF(B362&gt;0,"ok","ocultar")</f>
        <v>ocultar</v>
      </c>
      <c r="M362" s="511" t="n">
        <f aca="false">ROUND(IF($O362&lt;&gt;0,$O362*(INFORMAÇÕES!$T$113/INFORMAÇÕES!$T$117),0),2)</f>
        <v>0</v>
      </c>
      <c r="N362" s="511" t="n">
        <f aca="false">ROUND(IF($O362&lt;&gt;0,$O362*(INFORMAÇÕES!$T$114/INFORMAÇÕES!$T$117),0),2)</f>
        <v>0</v>
      </c>
      <c r="O362" s="512" t="n">
        <f aca="false">IF(E362=0,G362,0)</f>
        <v>0</v>
      </c>
      <c r="Q362" s="88"/>
      <c r="R362" s="163" t="n">
        <f aca="false">IF(E362&lt;&gt;0,G362,0)</f>
        <v>0</v>
      </c>
      <c r="S362" s="157" t="n">
        <f aca="false">IF(B362=0,S361,IF(ISNONTEXT(B362)=TRUE(),INT(B362),INT(LEFT(B362,FIND(".",B362)-1))))</f>
        <v>3</v>
      </c>
      <c r="T362" s="157" t="str">
        <f aca="false">IF(T363=1,1,IF(B362&lt;&gt;0,1,IF(C362&lt;&gt;0,1,IF(D362&lt;&gt;0,1,IF('ORÇ.GLOBAL REF.'!E362&lt;&gt;0,1,"")))))</f>
        <v/>
      </c>
      <c r="U362" s="157" t="str">
        <f aca="false">IF(S362=0," ",IF(S362&lt;&gt;S361,S362," "))</f>
        <v> </v>
      </c>
      <c r="V362" s="88"/>
    </row>
    <row r="363" s="174" customFormat="true" ht="14.25" hidden="false" customHeight="false" outlineLevel="0" collapsed="false">
      <c r="A363" s="159" t="n">
        <v>352</v>
      </c>
      <c r="B363" s="160" t="n">
        <f aca="false">IF('ORÇ.GLOBAL P CAIXA'!K363="EXEC.",0,'ORÇ.GLOBAL P CAIXA'!M363)</f>
        <v>0</v>
      </c>
      <c r="C363" s="161" t="n">
        <f aca="false">IF('ORÇ.GLOBAL P CAIXA'!K363="EXEC.",0,'ORÇ.GLOBAL P CAIXA'!O363)</f>
        <v>0</v>
      </c>
      <c r="D363" s="162" t="n">
        <f aca="false">IF('ORÇ.GLOBAL P CAIXA'!K363="EXEC.",0,'ORÇ.GLOBAL P CAIXA'!P363)</f>
        <v>0</v>
      </c>
      <c r="E363" s="163" t="n">
        <f aca="false">IF('ORÇ.GLOBAL P CAIXA'!K363="EXEC.",0,ROUND('ORÇ.GLOBAL P CAIXA'!Q363,2))</f>
        <v>0</v>
      </c>
      <c r="F363" s="163" t="n">
        <f aca="false">IF('ORÇ.GLOBAL P CAIXA'!K363="EXEC.",0,TRUNC((1+(IF(OR(H363=0,H363=""),'BDI REF.'!$K$5,CHOOSE(H363,'BDI REF.'!$K$5,'BDI REF.'!$K$6,'BDI REF.'!$K$7))))*'ORÇ.GLOBAL P CAIXA'!R363,2))</f>
        <v>0</v>
      </c>
      <c r="G363" s="163" t="n">
        <f aca="false">IF('ORÇ.GLOBAL P CAIXA'!K363="EXEC.",0,IF(E363&lt;&gt;0,ROUND(E363*F363,2),IF(R363=0,(SUMIF($S$12:$S$1011,B363,$R$12:$R$1011)),R363)))</f>
        <v>0</v>
      </c>
      <c r="H363" s="509" t="str">
        <f aca="false">IF('ORÇ.GLOBAL P CAIXA'!K363="EXEC.","",IF('ORÇ.GLOBAL P CAIXA'!H363&gt;0,'ORÇ.GLOBAL P CAIXA'!H363,""))</f>
        <v/>
      </c>
      <c r="I363" s="509" t="str">
        <f aca="false">IF('ORÇ.GLOBAL P CAIXA'!K363="EXEC.","",IF('ORÇ.GLOBAL P CAIXA'!I363&gt;0,'ORÇ.GLOBAL P CAIXA'!I363,""))</f>
        <v/>
      </c>
      <c r="J363" s="510" t="str">
        <f aca="false">IF('ORÇ.GLOBAL P CAIXA'!K363="EXEC.","",IF('ORÇ.GLOBAL P CAIXA'!J363&gt;0,'ORÇ.GLOBAL P CAIXA'!J363,""))</f>
        <v/>
      </c>
      <c r="K363" s="115"/>
      <c r="L363" s="168" t="str">
        <f aca="false">IF(B363&gt;0,"ok","ocultar")</f>
        <v>ocultar</v>
      </c>
      <c r="M363" s="511" t="n">
        <f aca="false">ROUND(IF($O363&lt;&gt;0,$O363*(INFORMAÇÕES!$T$113/INFORMAÇÕES!$T$117),0),2)</f>
        <v>0</v>
      </c>
      <c r="N363" s="511" t="n">
        <f aca="false">ROUND(IF($O363&lt;&gt;0,$O363*(INFORMAÇÕES!$T$114/INFORMAÇÕES!$T$117),0),2)</f>
        <v>0</v>
      </c>
      <c r="O363" s="512" t="n">
        <f aca="false">IF(E363=0,G363,0)</f>
        <v>0</v>
      </c>
      <c r="Q363" s="88"/>
      <c r="R363" s="163" t="n">
        <f aca="false">IF(E363&lt;&gt;0,G363,0)</f>
        <v>0</v>
      </c>
      <c r="S363" s="157" t="n">
        <f aca="false">IF(B363=0,S362,IF(ISNONTEXT(B363)=TRUE(),INT(B363),INT(LEFT(B363,FIND(".",B363)-1))))</f>
        <v>3</v>
      </c>
      <c r="T363" s="157" t="str">
        <f aca="false">IF(T364=1,1,IF(B363&lt;&gt;0,1,IF(C363&lt;&gt;0,1,IF(D363&lt;&gt;0,1,IF('ORÇ.GLOBAL REF.'!E363&lt;&gt;0,1,"")))))</f>
        <v/>
      </c>
      <c r="U363" s="157" t="str">
        <f aca="false">IF(S363=0," ",IF(S363&lt;&gt;S362,S363," "))</f>
        <v> </v>
      </c>
      <c r="V363" s="88"/>
    </row>
    <row r="364" s="174" customFormat="true" ht="14.25" hidden="false" customHeight="false" outlineLevel="0" collapsed="false">
      <c r="A364" s="159" t="n">
        <v>353</v>
      </c>
      <c r="B364" s="160" t="n">
        <f aca="false">IF('ORÇ.GLOBAL P CAIXA'!K364="EXEC.",0,'ORÇ.GLOBAL P CAIXA'!M364)</f>
        <v>0</v>
      </c>
      <c r="C364" s="161" t="n">
        <f aca="false">IF('ORÇ.GLOBAL P CAIXA'!K364="EXEC.",0,'ORÇ.GLOBAL P CAIXA'!O364)</f>
        <v>0</v>
      </c>
      <c r="D364" s="162" t="n">
        <f aca="false">IF('ORÇ.GLOBAL P CAIXA'!K364="EXEC.",0,'ORÇ.GLOBAL P CAIXA'!P364)</f>
        <v>0</v>
      </c>
      <c r="E364" s="163" t="n">
        <f aca="false">IF('ORÇ.GLOBAL P CAIXA'!K364="EXEC.",0,ROUND('ORÇ.GLOBAL P CAIXA'!Q364,2))</f>
        <v>0</v>
      </c>
      <c r="F364" s="163" t="n">
        <f aca="false">IF('ORÇ.GLOBAL P CAIXA'!K364="EXEC.",0,TRUNC((1+(IF(OR(H364=0,H364=""),'BDI REF.'!$K$5,CHOOSE(H364,'BDI REF.'!$K$5,'BDI REF.'!$K$6,'BDI REF.'!$K$7))))*'ORÇ.GLOBAL P CAIXA'!R364,2))</f>
        <v>0</v>
      </c>
      <c r="G364" s="163" t="n">
        <f aca="false">IF('ORÇ.GLOBAL P CAIXA'!K364="EXEC.",0,IF(E364&lt;&gt;0,ROUND(E364*F364,2),IF(R364=0,(SUMIF($S$12:$S$1011,B364,$R$12:$R$1011)),R364)))</f>
        <v>0</v>
      </c>
      <c r="H364" s="509" t="str">
        <f aca="false">IF('ORÇ.GLOBAL P CAIXA'!K364="EXEC.","",IF('ORÇ.GLOBAL P CAIXA'!H364&gt;0,'ORÇ.GLOBAL P CAIXA'!H364,""))</f>
        <v/>
      </c>
      <c r="I364" s="509" t="str">
        <f aca="false">IF('ORÇ.GLOBAL P CAIXA'!K364="EXEC.","",IF('ORÇ.GLOBAL P CAIXA'!I364&gt;0,'ORÇ.GLOBAL P CAIXA'!I364,""))</f>
        <v/>
      </c>
      <c r="J364" s="510" t="str">
        <f aca="false">IF('ORÇ.GLOBAL P CAIXA'!K364="EXEC.","",IF('ORÇ.GLOBAL P CAIXA'!J364&gt;0,'ORÇ.GLOBAL P CAIXA'!J364,""))</f>
        <v/>
      </c>
      <c r="K364" s="115"/>
      <c r="L364" s="168" t="str">
        <f aca="false">IF(B364&gt;0,"ok","ocultar")</f>
        <v>ocultar</v>
      </c>
      <c r="M364" s="511" t="n">
        <f aca="false">ROUND(IF($O364&lt;&gt;0,$O364*(INFORMAÇÕES!$T$113/INFORMAÇÕES!$T$117),0),2)</f>
        <v>0</v>
      </c>
      <c r="N364" s="511" t="n">
        <f aca="false">ROUND(IF($O364&lt;&gt;0,$O364*(INFORMAÇÕES!$T$114/INFORMAÇÕES!$T$117),0),2)</f>
        <v>0</v>
      </c>
      <c r="O364" s="512" t="n">
        <f aca="false">IF(E364=0,G364,0)</f>
        <v>0</v>
      </c>
      <c r="Q364" s="88"/>
      <c r="R364" s="163" t="n">
        <f aca="false">IF(E364&lt;&gt;0,G364,0)</f>
        <v>0</v>
      </c>
      <c r="S364" s="157" t="n">
        <f aca="false">IF(B364=0,S363,IF(ISNONTEXT(B364)=TRUE(),INT(B364),INT(LEFT(B364,FIND(".",B364)-1))))</f>
        <v>3</v>
      </c>
      <c r="T364" s="157" t="str">
        <f aca="false">IF(T365=1,1,IF(B364&lt;&gt;0,1,IF(C364&lt;&gt;0,1,IF(D364&lt;&gt;0,1,IF('ORÇ.GLOBAL REF.'!E364&lt;&gt;0,1,"")))))</f>
        <v/>
      </c>
      <c r="U364" s="157" t="str">
        <f aca="false">IF(S364=0," ",IF(S364&lt;&gt;S363,S364," "))</f>
        <v> </v>
      </c>
      <c r="V364" s="88"/>
    </row>
    <row r="365" s="174" customFormat="true" ht="14.25" hidden="false" customHeight="false" outlineLevel="0" collapsed="false">
      <c r="A365" s="159" t="n">
        <v>354</v>
      </c>
      <c r="B365" s="160" t="n">
        <f aca="false">IF('ORÇ.GLOBAL P CAIXA'!K365="EXEC.",0,'ORÇ.GLOBAL P CAIXA'!M365)</f>
        <v>0</v>
      </c>
      <c r="C365" s="161" t="n">
        <f aca="false">IF('ORÇ.GLOBAL P CAIXA'!K365="EXEC.",0,'ORÇ.GLOBAL P CAIXA'!O365)</f>
        <v>0</v>
      </c>
      <c r="D365" s="162" t="n">
        <f aca="false">IF('ORÇ.GLOBAL P CAIXA'!K365="EXEC.",0,'ORÇ.GLOBAL P CAIXA'!P365)</f>
        <v>0</v>
      </c>
      <c r="E365" s="163" t="n">
        <f aca="false">IF('ORÇ.GLOBAL P CAIXA'!K365="EXEC.",0,ROUND('ORÇ.GLOBAL P CAIXA'!Q365,2))</f>
        <v>0</v>
      </c>
      <c r="F365" s="163" t="n">
        <f aca="false">IF('ORÇ.GLOBAL P CAIXA'!K365="EXEC.",0,TRUNC((1+(IF(OR(H365=0,H365=""),'BDI REF.'!$K$5,CHOOSE(H365,'BDI REF.'!$K$5,'BDI REF.'!$K$6,'BDI REF.'!$K$7))))*'ORÇ.GLOBAL P CAIXA'!R365,2))</f>
        <v>0</v>
      </c>
      <c r="G365" s="163" t="n">
        <f aca="false">IF('ORÇ.GLOBAL P CAIXA'!K365="EXEC.",0,IF(E365&lt;&gt;0,ROUND(E365*F365,2),IF(R365=0,(SUMIF($S$12:$S$1011,B365,$R$12:$R$1011)),R365)))</f>
        <v>0</v>
      </c>
      <c r="H365" s="509" t="str">
        <f aca="false">IF('ORÇ.GLOBAL P CAIXA'!K365="EXEC.","",IF('ORÇ.GLOBAL P CAIXA'!H365&gt;0,'ORÇ.GLOBAL P CAIXA'!H365,""))</f>
        <v/>
      </c>
      <c r="I365" s="509" t="str">
        <f aca="false">IF('ORÇ.GLOBAL P CAIXA'!K365="EXEC.","",IF('ORÇ.GLOBAL P CAIXA'!I365&gt;0,'ORÇ.GLOBAL P CAIXA'!I365,""))</f>
        <v/>
      </c>
      <c r="J365" s="510" t="str">
        <f aca="false">IF('ORÇ.GLOBAL P CAIXA'!K365="EXEC.","",IF('ORÇ.GLOBAL P CAIXA'!J365&gt;0,'ORÇ.GLOBAL P CAIXA'!J365,""))</f>
        <v/>
      </c>
      <c r="K365" s="115"/>
      <c r="L365" s="168" t="str">
        <f aca="false">IF(B365&gt;0,"ok","ocultar")</f>
        <v>ocultar</v>
      </c>
      <c r="M365" s="511" t="n">
        <f aca="false">ROUND(IF($O365&lt;&gt;0,$O365*(INFORMAÇÕES!$T$113/INFORMAÇÕES!$T$117),0),2)</f>
        <v>0</v>
      </c>
      <c r="N365" s="511" t="n">
        <f aca="false">ROUND(IF($O365&lt;&gt;0,$O365*(INFORMAÇÕES!$T$114/INFORMAÇÕES!$T$117),0),2)</f>
        <v>0</v>
      </c>
      <c r="O365" s="512" t="n">
        <f aca="false">IF(E365=0,G365,0)</f>
        <v>0</v>
      </c>
      <c r="Q365" s="88"/>
      <c r="R365" s="163" t="n">
        <f aca="false">IF(E365&lt;&gt;0,G365,0)</f>
        <v>0</v>
      </c>
      <c r="S365" s="157" t="n">
        <f aca="false">IF(B365=0,S364,IF(ISNONTEXT(B365)=TRUE(),INT(B365),INT(LEFT(B365,FIND(".",B365)-1))))</f>
        <v>3</v>
      </c>
      <c r="T365" s="157" t="str">
        <f aca="false">IF(T366=1,1,IF(B365&lt;&gt;0,1,IF(C365&lt;&gt;0,1,IF(D365&lt;&gt;0,1,IF('ORÇ.GLOBAL REF.'!E365&lt;&gt;0,1,"")))))</f>
        <v/>
      </c>
      <c r="U365" s="157" t="str">
        <f aca="false">IF(S365=0," ",IF(S365&lt;&gt;S364,S365," "))</f>
        <v> </v>
      </c>
      <c r="V365" s="88"/>
    </row>
    <row r="366" s="174" customFormat="true" ht="14.25" hidden="false" customHeight="false" outlineLevel="0" collapsed="false">
      <c r="A366" s="159" t="n">
        <v>355</v>
      </c>
      <c r="B366" s="160" t="n">
        <f aca="false">IF('ORÇ.GLOBAL P CAIXA'!K366="EXEC.",0,'ORÇ.GLOBAL P CAIXA'!M366)</f>
        <v>0</v>
      </c>
      <c r="C366" s="161" t="n">
        <f aca="false">IF('ORÇ.GLOBAL P CAIXA'!K366="EXEC.",0,'ORÇ.GLOBAL P CAIXA'!O366)</f>
        <v>0</v>
      </c>
      <c r="D366" s="162" t="n">
        <f aca="false">IF('ORÇ.GLOBAL P CAIXA'!K366="EXEC.",0,'ORÇ.GLOBAL P CAIXA'!P366)</f>
        <v>0</v>
      </c>
      <c r="E366" s="163" t="n">
        <f aca="false">IF('ORÇ.GLOBAL P CAIXA'!K366="EXEC.",0,ROUND('ORÇ.GLOBAL P CAIXA'!Q366,2))</f>
        <v>0</v>
      </c>
      <c r="F366" s="163" t="n">
        <f aca="false">IF('ORÇ.GLOBAL P CAIXA'!K366="EXEC.",0,TRUNC((1+(IF(OR(H366=0,H366=""),'BDI REF.'!$K$5,CHOOSE(H366,'BDI REF.'!$K$5,'BDI REF.'!$K$6,'BDI REF.'!$K$7))))*'ORÇ.GLOBAL P CAIXA'!R366,2))</f>
        <v>0</v>
      </c>
      <c r="G366" s="163" t="n">
        <f aca="false">IF('ORÇ.GLOBAL P CAIXA'!K366="EXEC.",0,IF(E366&lt;&gt;0,ROUND(E366*F366,2),IF(R366=0,(SUMIF($S$12:$S$1011,B366,$R$12:$R$1011)),R366)))</f>
        <v>0</v>
      </c>
      <c r="H366" s="509" t="str">
        <f aca="false">IF('ORÇ.GLOBAL P CAIXA'!K366="EXEC.","",IF('ORÇ.GLOBAL P CAIXA'!H366&gt;0,'ORÇ.GLOBAL P CAIXA'!H366,""))</f>
        <v/>
      </c>
      <c r="I366" s="509" t="str">
        <f aca="false">IF('ORÇ.GLOBAL P CAIXA'!K366="EXEC.","",IF('ORÇ.GLOBAL P CAIXA'!I366&gt;0,'ORÇ.GLOBAL P CAIXA'!I366,""))</f>
        <v/>
      </c>
      <c r="J366" s="510" t="str">
        <f aca="false">IF('ORÇ.GLOBAL P CAIXA'!K366="EXEC.","",IF('ORÇ.GLOBAL P CAIXA'!J366&gt;0,'ORÇ.GLOBAL P CAIXA'!J366,""))</f>
        <v/>
      </c>
      <c r="K366" s="115"/>
      <c r="L366" s="168" t="str">
        <f aca="false">IF(B366&gt;0,"ok","ocultar")</f>
        <v>ocultar</v>
      </c>
      <c r="M366" s="511" t="n">
        <f aca="false">ROUND(IF($O366&lt;&gt;0,$O366*(INFORMAÇÕES!$T$113/INFORMAÇÕES!$T$117),0),2)</f>
        <v>0</v>
      </c>
      <c r="N366" s="511" t="n">
        <f aca="false">ROUND(IF($O366&lt;&gt;0,$O366*(INFORMAÇÕES!$T$114/INFORMAÇÕES!$T$117),0),2)</f>
        <v>0</v>
      </c>
      <c r="O366" s="512" t="n">
        <f aca="false">IF(E366=0,G366,0)</f>
        <v>0</v>
      </c>
      <c r="Q366" s="88"/>
      <c r="R366" s="163" t="n">
        <f aca="false">IF(E366&lt;&gt;0,G366,0)</f>
        <v>0</v>
      </c>
      <c r="S366" s="157" t="n">
        <f aca="false">IF(B366=0,S365,IF(ISNONTEXT(B366)=TRUE(),INT(B366),INT(LEFT(B366,FIND(".",B366)-1))))</f>
        <v>3</v>
      </c>
      <c r="T366" s="157" t="str">
        <f aca="false">IF(T367=1,1,IF(B366&lt;&gt;0,1,IF(C366&lt;&gt;0,1,IF(D366&lt;&gt;0,1,IF('ORÇ.GLOBAL REF.'!E366&lt;&gt;0,1,"")))))</f>
        <v/>
      </c>
      <c r="U366" s="157" t="str">
        <f aca="false">IF(S366=0," ",IF(S366&lt;&gt;S365,S366," "))</f>
        <v> </v>
      </c>
      <c r="V366" s="88"/>
    </row>
    <row r="367" s="174" customFormat="true" ht="14.25" hidden="false" customHeight="false" outlineLevel="0" collapsed="false">
      <c r="A367" s="159" t="n">
        <v>356</v>
      </c>
      <c r="B367" s="160" t="n">
        <f aca="false">IF('ORÇ.GLOBAL P CAIXA'!K367="EXEC.",0,'ORÇ.GLOBAL P CAIXA'!M367)</f>
        <v>0</v>
      </c>
      <c r="C367" s="161" t="n">
        <f aca="false">IF('ORÇ.GLOBAL P CAIXA'!K367="EXEC.",0,'ORÇ.GLOBAL P CAIXA'!O367)</f>
        <v>0</v>
      </c>
      <c r="D367" s="162" t="n">
        <f aca="false">IF('ORÇ.GLOBAL P CAIXA'!K367="EXEC.",0,'ORÇ.GLOBAL P CAIXA'!P367)</f>
        <v>0</v>
      </c>
      <c r="E367" s="163" t="n">
        <f aca="false">IF('ORÇ.GLOBAL P CAIXA'!K367="EXEC.",0,ROUND('ORÇ.GLOBAL P CAIXA'!Q367,2))</f>
        <v>0</v>
      </c>
      <c r="F367" s="163" t="n">
        <f aca="false">IF('ORÇ.GLOBAL P CAIXA'!K367="EXEC.",0,TRUNC((1+(IF(OR(H367=0,H367=""),'BDI REF.'!$K$5,CHOOSE(H367,'BDI REF.'!$K$5,'BDI REF.'!$K$6,'BDI REF.'!$K$7))))*'ORÇ.GLOBAL P CAIXA'!R367,2))</f>
        <v>0</v>
      </c>
      <c r="G367" s="163" t="n">
        <f aca="false">IF('ORÇ.GLOBAL P CAIXA'!K367="EXEC.",0,IF(E367&lt;&gt;0,ROUND(E367*F367,2),IF(R367=0,(SUMIF($S$12:$S$1011,B367,$R$12:$R$1011)),R367)))</f>
        <v>0</v>
      </c>
      <c r="H367" s="509" t="str">
        <f aca="false">IF('ORÇ.GLOBAL P CAIXA'!K367="EXEC.","",IF('ORÇ.GLOBAL P CAIXA'!H367&gt;0,'ORÇ.GLOBAL P CAIXA'!H367,""))</f>
        <v/>
      </c>
      <c r="I367" s="509" t="str">
        <f aca="false">IF('ORÇ.GLOBAL P CAIXA'!K367="EXEC.","",IF('ORÇ.GLOBAL P CAIXA'!I367&gt;0,'ORÇ.GLOBAL P CAIXA'!I367,""))</f>
        <v/>
      </c>
      <c r="J367" s="510" t="str">
        <f aca="false">IF('ORÇ.GLOBAL P CAIXA'!K367="EXEC.","",IF('ORÇ.GLOBAL P CAIXA'!J367&gt;0,'ORÇ.GLOBAL P CAIXA'!J367,""))</f>
        <v/>
      </c>
      <c r="K367" s="115"/>
      <c r="L367" s="168" t="str">
        <f aca="false">IF(B367&gt;0,"ok","ocultar")</f>
        <v>ocultar</v>
      </c>
      <c r="M367" s="511" t="n">
        <f aca="false">ROUND(IF($O367&lt;&gt;0,$O367*(INFORMAÇÕES!$T$113/INFORMAÇÕES!$T$117),0),2)</f>
        <v>0</v>
      </c>
      <c r="N367" s="511" t="n">
        <f aca="false">ROUND(IF($O367&lt;&gt;0,$O367*(INFORMAÇÕES!$T$114/INFORMAÇÕES!$T$117),0),2)</f>
        <v>0</v>
      </c>
      <c r="O367" s="512" t="n">
        <f aca="false">IF(E367=0,G367,0)</f>
        <v>0</v>
      </c>
      <c r="Q367" s="88"/>
      <c r="R367" s="163" t="n">
        <f aca="false">IF(E367&lt;&gt;0,G367,0)</f>
        <v>0</v>
      </c>
      <c r="S367" s="157" t="n">
        <f aca="false">IF(B367=0,S366,IF(ISNONTEXT(B367)=TRUE(),INT(B367),INT(LEFT(B367,FIND(".",B367)-1))))</f>
        <v>3</v>
      </c>
      <c r="T367" s="157" t="str">
        <f aca="false">IF(T368=1,1,IF(B367&lt;&gt;0,1,IF(C367&lt;&gt;0,1,IF(D367&lt;&gt;0,1,IF('ORÇ.GLOBAL REF.'!E367&lt;&gt;0,1,"")))))</f>
        <v/>
      </c>
      <c r="U367" s="157" t="str">
        <f aca="false">IF(S367=0," ",IF(S367&lt;&gt;S366,S367," "))</f>
        <v> </v>
      </c>
      <c r="V367" s="88"/>
    </row>
    <row r="368" s="174" customFormat="true" ht="14.25" hidden="false" customHeight="false" outlineLevel="0" collapsed="false">
      <c r="A368" s="159" t="n">
        <v>357</v>
      </c>
      <c r="B368" s="160" t="n">
        <f aca="false">IF('ORÇ.GLOBAL P CAIXA'!K368="EXEC.",0,'ORÇ.GLOBAL P CAIXA'!M368)</f>
        <v>0</v>
      </c>
      <c r="C368" s="161" t="n">
        <f aca="false">IF('ORÇ.GLOBAL P CAIXA'!K368="EXEC.",0,'ORÇ.GLOBAL P CAIXA'!O368)</f>
        <v>0</v>
      </c>
      <c r="D368" s="162" t="n">
        <f aca="false">IF('ORÇ.GLOBAL P CAIXA'!K368="EXEC.",0,'ORÇ.GLOBAL P CAIXA'!P368)</f>
        <v>0</v>
      </c>
      <c r="E368" s="163" t="n">
        <f aca="false">IF('ORÇ.GLOBAL P CAIXA'!K368="EXEC.",0,ROUND('ORÇ.GLOBAL P CAIXA'!Q368,2))</f>
        <v>0</v>
      </c>
      <c r="F368" s="163" t="n">
        <f aca="false">IF('ORÇ.GLOBAL P CAIXA'!K368="EXEC.",0,TRUNC((1+(IF(OR(H368=0,H368=""),'BDI REF.'!$K$5,CHOOSE(H368,'BDI REF.'!$K$5,'BDI REF.'!$K$6,'BDI REF.'!$K$7))))*'ORÇ.GLOBAL P CAIXA'!R368,2))</f>
        <v>0</v>
      </c>
      <c r="G368" s="163" t="n">
        <f aca="false">IF('ORÇ.GLOBAL P CAIXA'!K368="EXEC.",0,IF(E368&lt;&gt;0,ROUND(E368*F368,2),IF(R368=0,(SUMIF($S$12:$S$1011,B368,$R$12:$R$1011)),R368)))</f>
        <v>0</v>
      </c>
      <c r="H368" s="509" t="str">
        <f aca="false">IF('ORÇ.GLOBAL P CAIXA'!K368="EXEC.","",IF('ORÇ.GLOBAL P CAIXA'!H368&gt;0,'ORÇ.GLOBAL P CAIXA'!H368,""))</f>
        <v/>
      </c>
      <c r="I368" s="509" t="str">
        <f aca="false">IF('ORÇ.GLOBAL P CAIXA'!K368="EXEC.","",IF('ORÇ.GLOBAL P CAIXA'!I368&gt;0,'ORÇ.GLOBAL P CAIXA'!I368,""))</f>
        <v/>
      </c>
      <c r="J368" s="510" t="str">
        <f aca="false">IF('ORÇ.GLOBAL P CAIXA'!K368="EXEC.","",IF('ORÇ.GLOBAL P CAIXA'!J368&gt;0,'ORÇ.GLOBAL P CAIXA'!J368,""))</f>
        <v/>
      </c>
      <c r="K368" s="115"/>
      <c r="L368" s="168" t="str">
        <f aca="false">IF(B368&gt;0,"ok","ocultar")</f>
        <v>ocultar</v>
      </c>
      <c r="M368" s="511" t="n">
        <f aca="false">ROUND(IF($O368&lt;&gt;0,$O368*(INFORMAÇÕES!$T$113/INFORMAÇÕES!$T$117),0),2)</f>
        <v>0</v>
      </c>
      <c r="N368" s="511" t="n">
        <f aca="false">ROUND(IF($O368&lt;&gt;0,$O368*(INFORMAÇÕES!$T$114/INFORMAÇÕES!$T$117),0),2)</f>
        <v>0</v>
      </c>
      <c r="O368" s="512" t="n">
        <f aca="false">IF(E368=0,G368,0)</f>
        <v>0</v>
      </c>
      <c r="Q368" s="88"/>
      <c r="R368" s="163" t="n">
        <f aca="false">IF(E368&lt;&gt;0,G368,0)</f>
        <v>0</v>
      </c>
      <c r="S368" s="157" t="n">
        <f aca="false">IF(B368=0,S367,IF(ISNONTEXT(B368)=TRUE(),INT(B368),INT(LEFT(B368,FIND(".",B368)-1))))</f>
        <v>3</v>
      </c>
      <c r="T368" s="157" t="str">
        <f aca="false">IF(T369=1,1,IF(B368&lt;&gt;0,1,IF(C368&lt;&gt;0,1,IF(D368&lt;&gt;0,1,IF('ORÇ.GLOBAL REF.'!E368&lt;&gt;0,1,"")))))</f>
        <v/>
      </c>
      <c r="U368" s="157" t="str">
        <f aca="false">IF(S368=0," ",IF(S368&lt;&gt;S367,S368," "))</f>
        <v> </v>
      </c>
      <c r="V368" s="88"/>
    </row>
    <row r="369" s="174" customFormat="true" ht="14.25" hidden="false" customHeight="false" outlineLevel="0" collapsed="false">
      <c r="A369" s="159" t="n">
        <v>358</v>
      </c>
      <c r="B369" s="160" t="n">
        <f aca="false">IF('ORÇ.GLOBAL P CAIXA'!K369="EXEC.",0,'ORÇ.GLOBAL P CAIXA'!M369)</f>
        <v>0</v>
      </c>
      <c r="C369" s="161" t="n">
        <f aca="false">IF('ORÇ.GLOBAL P CAIXA'!K369="EXEC.",0,'ORÇ.GLOBAL P CAIXA'!O369)</f>
        <v>0</v>
      </c>
      <c r="D369" s="162" t="n">
        <f aca="false">IF('ORÇ.GLOBAL P CAIXA'!K369="EXEC.",0,'ORÇ.GLOBAL P CAIXA'!P369)</f>
        <v>0</v>
      </c>
      <c r="E369" s="163" t="n">
        <f aca="false">IF('ORÇ.GLOBAL P CAIXA'!K369="EXEC.",0,ROUND('ORÇ.GLOBAL P CAIXA'!Q369,2))</f>
        <v>0</v>
      </c>
      <c r="F369" s="163" t="n">
        <f aca="false">IF('ORÇ.GLOBAL P CAIXA'!K369="EXEC.",0,TRUNC((1+(IF(OR(H369=0,H369=""),'BDI REF.'!$K$5,CHOOSE(H369,'BDI REF.'!$K$5,'BDI REF.'!$K$6,'BDI REF.'!$K$7))))*'ORÇ.GLOBAL P CAIXA'!R369,2))</f>
        <v>0</v>
      </c>
      <c r="G369" s="163" t="n">
        <f aca="false">IF('ORÇ.GLOBAL P CAIXA'!K369="EXEC.",0,IF(E369&lt;&gt;0,ROUND(E369*F369,2),IF(R369=0,(SUMIF($S$12:$S$1011,B369,$R$12:$R$1011)),R369)))</f>
        <v>0</v>
      </c>
      <c r="H369" s="509" t="str">
        <f aca="false">IF('ORÇ.GLOBAL P CAIXA'!K369="EXEC.","",IF('ORÇ.GLOBAL P CAIXA'!H369&gt;0,'ORÇ.GLOBAL P CAIXA'!H369,""))</f>
        <v/>
      </c>
      <c r="I369" s="509" t="str">
        <f aca="false">IF('ORÇ.GLOBAL P CAIXA'!K369="EXEC.","",IF('ORÇ.GLOBAL P CAIXA'!I369&gt;0,'ORÇ.GLOBAL P CAIXA'!I369,""))</f>
        <v/>
      </c>
      <c r="J369" s="510" t="str">
        <f aca="false">IF('ORÇ.GLOBAL P CAIXA'!K369="EXEC.","",IF('ORÇ.GLOBAL P CAIXA'!J369&gt;0,'ORÇ.GLOBAL P CAIXA'!J369,""))</f>
        <v/>
      </c>
      <c r="K369" s="115"/>
      <c r="L369" s="168" t="str">
        <f aca="false">IF(B369&gt;0,"ok","ocultar")</f>
        <v>ocultar</v>
      </c>
      <c r="M369" s="511" t="n">
        <f aca="false">ROUND(IF($O369&lt;&gt;0,$O369*(INFORMAÇÕES!$T$113/INFORMAÇÕES!$T$117),0),2)</f>
        <v>0</v>
      </c>
      <c r="N369" s="511" t="n">
        <f aca="false">ROUND(IF($O369&lt;&gt;0,$O369*(INFORMAÇÕES!$T$114/INFORMAÇÕES!$T$117),0),2)</f>
        <v>0</v>
      </c>
      <c r="O369" s="512" t="n">
        <f aca="false">IF(E369=0,G369,0)</f>
        <v>0</v>
      </c>
      <c r="Q369" s="88"/>
      <c r="R369" s="163" t="n">
        <f aca="false">IF(E369&lt;&gt;0,G369,0)</f>
        <v>0</v>
      </c>
      <c r="S369" s="157" t="n">
        <f aca="false">IF(B369=0,S368,IF(ISNONTEXT(B369)=TRUE(),INT(B369),INT(LEFT(B369,FIND(".",B369)-1))))</f>
        <v>3</v>
      </c>
      <c r="T369" s="157" t="str">
        <f aca="false">IF(T370=1,1,IF(B369&lt;&gt;0,1,IF(C369&lt;&gt;0,1,IF(D369&lt;&gt;0,1,IF('ORÇ.GLOBAL REF.'!E369&lt;&gt;0,1,"")))))</f>
        <v/>
      </c>
      <c r="U369" s="157" t="str">
        <f aca="false">IF(S369=0," ",IF(S369&lt;&gt;S368,S369," "))</f>
        <v> </v>
      </c>
      <c r="V369" s="88"/>
    </row>
    <row r="370" s="174" customFormat="true" ht="14.25" hidden="false" customHeight="false" outlineLevel="0" collapsed="false">
      <c r="A370" s="159" t="n">
        <v>359</v>
      </c>
      <c r="B370" s="160" t="n">
        <f aca="false">IF('ORÇ.GLOBAL P CAIXA'!K370="EXEC.",0,'ORÇ.GLOBAL P CAIXA'!M370)</f>
        <v>0</v>
      </c>
      <c r="C370" s="161" t="n">
        <f aca="false">IF('ORÇ.GLOBAL P CAIXA'!K370="EXEC.",0,'ORÇ.GLOBAL P CAIXA'!O370)</f>
        <v>0</v>
      </c>
      <c r="D370" s="162" t="n">
        <f aca="false">IF('ORÇ.GLOBAL P CAIXA'!K370="EXEC.",0,'ORÇ.GLOBAL P CAIXA'!P370)</f>
        <v>0</v>
      </c>
      <c r="E370" s="163" t="n">
        <f aca="false">IF('ORÇ.GLOBAL P CAIXA'!K370="EXEC.",0,ROUND('ORÇ.GLOBAL P CAIXA'!Q370,2))</f>
        <v>0</v>
      </c>
      <c r="F370" s="163" t="n">
        <f aca="false">IF('ORÇ.GLOBAL P CAIXA'!K370="EXEC.",0,TRUNC((1+(IF(OR(H370=0,H370=""),'BDI REF.'!$K$5,CHOOSE(H370,'BDI REF.'!$K$5,'BDI REF.'!$K$6,'BDI REF.'!$K$7))))*'ORÇ.GLOBAL P CAIXA'!R370,2))</f>
        <v>0</v>
      </c>
      <c r="G370" s="163" t="n">
        <f aca="false">IF('ORÇ.GLOBAL P CAIXA'!K370="EXEC.",0,IF(E370&lt;&gt;0,ROUND(E370*F370,2),IF(R370=0,(SUMIF($S$12:$S$1011,B370,$R$12:$R$1011)),R370)))</f>
        <v>0</v>
      </c>
      <c r="H370" s="509" t="str">
        <f aca="false">IF('ORÇ.GLOBAL P CAIXA'!K370="EXEC.","",IF('ORÇ.GLOBAL P CAIXA'!H370&gt;0,'ORÇ.GLOBAL P CAIXA'!H370,""))</f>
        <v/>
      </c>
      <c r="I370" s="509" t="str">
        <f aca="false">IF('ORÇ.GLOBAL P CAIXA'!K370="EXEC.","",IF('ORÇ.GLOBAL P CAIXA'!I370&gt;0,'ORÇ.GLOBAL P CAIXA'!I370,""))</f>
        <v/>
      </c>
      <c r="J370" s="510" t="str">
        <f aca="false">IF('ORÇ.GLOBAL P CAIXA'!K370="EXEC.","",IF('ORÇ.GLOBAL P CAIXA'!J370&gt;0,'ORÇ.GLOBAL P CAIXA'!J370,""))</f>
        <v/>
      </c>
      <c r="K370" s="115"/>
      <c r="L370" s="168" t="str">
        <f aca="false">IF(B370&gt;0,"ok","ocultar")</f>
        <v>ocultar</v>
      </c>
      <c r="M370" s="511" t="n">
        <f aca="false">ROUND(IF($O370&lt;&gt;0,$O370*(INFORMAÇÕES!$T$113/INFORMAÇÕES!$T$117),0),2)</f>
        <v>0</v>
      </c>
      <c r="N370" s="511" t="n">
        <f aca="false">ROUND(IF($O370&lt;&gt;0,$O370*(INFORMAÇÕES!$T$114/INFORMAÇÕES!$T$117),0),2)</f>
        <v>0</v>
      </c>
      <c r="O370" s="512" t="n">
        <f aca="false">IF(E370=0,G370,0)</f>
        <v>0</v>
      </c>
      <c r="Q370" s="88"/>
      <c r="R370" s="163" t="n">
        <f aca="false">IF(E370&lt;&gt;0,G370,0)</f>
        <v>0</v>
      </c>
      <c r="S370" s="157" t="n">
        <f aca="false">IF(B370=0,S369,IF(ISNONTEXT(B370)=TRUE(),INT(B370),INT(LEFT(B370,FIND(".",B370)-1))))</f>
        <v>3</v>
      </c>
      <c r="T370" s="157" t="str">
        <f aca="false">IF(T371=1,1,IF(B370&lt;&gt;0,1,IF(C370&lt;&gt;0,1,IF(D370&lt;&gt;0,1,IF('ORÇ.GLOBAL REF.'!E370&lt;&gt;0,1,"")))))</f>
        <v/>
      </c>
      <c r="U370" s="157" t="str">
        <f aca="false">IF(S370=0," ",IF(S370&lt;&gt;S369,S370," "))</f>
        <v> </v>
      </c>
      <c r="V370" s="88"/>
    </row>
    <row r="371" s="174" customFormat="true" ht="14.25" hidden="false" customHeight="false" outlineLevel="0" collapsed="false">
      <c r="A371" s="159" t="n">
        <v>360</v>
      </c>
      <c r="B371" s="160" t="n">
        <f aca="false">IF('ORÇ.GLOBAL P CAIXA'!K371="EXEC.",0,'ORÇ.GLOBAL P CAIXA'!M371)</f>
        <v>0</v>
      </c>
      <c r="C371" s="161" t="n">
        <f aca="false">IF('ORÇ.GLOBAL P CAIXA'!K371="EXEC.",0,'ORÇ.GLOBAL P CAIXA'!O371)</f>
        <v>0</v>
      </c>
      <c r="D371" s="162" t="n">
        <f aca="false">IF('ORÇ.GLOBAL P CAIXA'!K371="EXEC.",0,'ORÇ.GLOBAL P CAIXA'!P371)</f>
        <v>0</v>
      </c>
      <c r="E371" s="163" t="n">
        <f aca="false">IF('ORÇ.GLOBAL P CAIXA'!K371="EXEC.",0,ROUND('ORÇ.GLOBAL P CAIXA'!Q371,2))</f>
        <v>0</v>
      </c>
      <c r="F371" s="163" t="n">
        <f aca="false">IF('ORÇ.GLOBAL P CAIXA'!K371="EXEC.",0,TRUNC((1+(IF(OR(H371=0,H371=""),'BDI REF.'!$K$5,CHOOSE(H371,'BDI REF.'!$K$5,'BDI REF.'!$K$6,'BDI REF.'!$K$7))))*'ORÇ.GLOBAL P CAIXA'!R371,2))</f>
        <v>0</v>
      </c>
      <c r="G371" s="163" t="n">
        <f aca="false">IF('ORÇ.GLOBAL P CAIXA'!K371="EXEC.",0,IF(E371&lt;&gt;0,ROUND(E371*F371,2),IF(R371=0,(SUMIF($S$12:$S$1011,B371,$R$12:$R$1011)),R371)))</f>
        <v>0</v>
      </c>
      <c r="H371" s="509" t="str">
        <f aca="false">IF('ORÇ.GLOBAL P CAIXA'!K371="EXEC.","",IF('ORÇ.GLOBAL P CAIXA'!H371&gt;0,'ORÇ.GLOBAL P CAIXA'!H371,""))</f>
        <v/>
      </c>
      <c r="I371" s="509" t="str">
        <f aca="false">IF('ORÇ.GLOBAL P CAIXA'!K371="EXEC.","",IF('ORÇ.GLOBAL P CAIXA'!I371&gt;0,'ORÇ.GLOBAL P CAIXA'!I371,""))</f>
        <v/>
      </c>
      <c r="J371" s="510" t="str">
        <f aca="false">IF('ORÇ.GLOBAL P CAIXA'!K371="EXEC.","",IF('ORÇ.GLOBAL P CAIXA'!J371&gt;0,'ORÇ.GLOBAL P CAIXA'!J371,""))</f>
        <v/>
      </c>
      <c r="K371" s="115"/>
      <c r="L371" s="168" t="str">
        <f aca="false">IF(B371&gt;0,"ok","ocultar")</f>
        <v>ocultar</v>
      </c>
      <c r="M371" s="511" t="n">
        <f aca="false">ROUND(IF($O371&lt;&gt;0,$O371*(INFORMAÇÕES!$T$113/INFORMAÇÕES!$T$117),0),2)</f>
        <v>0</v>
      </c>
      <c r="N371" s="511" t="n">
        <f aca="false">ROUND(IF($O371&lt;&gt;0,$O371*(INFORMAÇÕES!$T$114/INFORMAÇÕES!$T$117),0),2)</f>
        <v>0</v>
      </c>
      <c r="O371" s="512" t="n">
        <f aca="false">IF(E371=0,G371,0)</f>
        <v>0</v>
      </c>
      <c r="Q371" s="88"/>
      <c r="R371" s="163" t="n">
        <f aca="false">IF(E371&lt;&gt;0,G371,0)</f>
        <v>0</v>
      </c>
      <c r="S371" s="157" t="n">
        <f aca="false">IF(B371=0,S370,IF(ISNONTEXT(B371)=TRUE(),INT(B371),INT(LEFT(B371,FIND(".",B371)-1))))</f>
        <v>3</v>
      </c>
      <c r="T371" s="157" t="str">
        <f aca="false">IF(T372=1,1,IF(B371&lt;&gt;0,1,IF(C371&lt;&gt;0,1,IF(D371&lt;&gt;0,1,IF('ORÇ.GLOBAL REF.'!E371&lt;&gt;0,1,"")))))</f>
        <v/>
      </c>
      <c r="U371" s="157" t="str">
        <f aca="false">IF(S371=0," ",IF(S371&lt;&gt;S370,S371," "))</f>
        <v> </v>
      </c>
      <c r="V371" s="88"/>
    </row>
    <row r="372" s="174" customFormat="true" ht="14.25" hidden="false" customHeight="false" outlineLevel="0" collapsed="false">
      <c r="A372" s="159" t="n">
        <v>361</v>
      </c>
      <c r="B372" s="160" t="n">
        <f aca="false">IF('ORÇ.GLOBAL P CAIXA'!K372="EXEC.",0,'ORÇ.GLOBAL P CAIXA'!M372)</f>
        <v>0</v>
      </c>
      <c r="C372" s="161" t="n">
        <f aca="false">IF('ORÇ.GLOBAL P CAIXA'!K372="EXEC.",0,'ORÇ.GLOBAL P CAIXA'!O372)</f>
        <v>0</v>
      </c>
      <c r="D372" s="162" t="n">
        <f aca="false">IF('ORÇ.GLOBAL P CAIXA'!K372="EXEC.",0,'ORÇ.GLOBAL P CAIXA'!P372)</f>
        <v>0</v>
      </c>
      <c r="E372" s="163" t="n">
        <f aca="false">IF('ORÇ.GLOBAL P CAIXA'!K372="EXEC.",0,ROUND('ORÇ.GLOBAL P CAIXA'!Q372,2))</f>
        <v>0</v>
      </c>
      <c r="F372" s="163" t="n">
        <f aca="false">IF('ORÇ.GLOBAL P CAIXA'!K372="EXEC.",0,TRUNC((1+(IF(OR(H372=0,H372=""),'BDI REF.'!$K$5,CHOOSE(H372,'BDI REF.'!$K$5,'BDI REF.'!$K$6,'BDI REF.'!$K$7))))*'ORÇ.GLOBAL P CAIXA'!R372,2))</f>
        <v>0</v>
      </c>
      <c r="G372" s="163" t="n">
        <f aca="false">IF('ORÇ.GLOBAL P CAIXA'!K372="EXEC.",0,IF(E372&lt;&gt;0,ROUND(E372*F372,2),IF(R372=0,(SUMIF($S$12:$S$1011,B372,$R$12:$R$1011)),R372)))</f>
        <v>0</v>
      </c>
      <c r="H372" s="509" t="str">
        <f aca="false">IF('ORÇ.GLOBAL P CAIXA'!K372="EXEC.","",IF('ORÇ.GLOBAL P CAIXA'!H372&gt;0,'ORÇ.GLOBAL P CAIXA'!H372,""))</f>
        <v/>
      </c>
      <c r="I372" s="509" t="str">
        <f aca="false">IF('ORÇ.GLOBAL P CAIXA'!K372="EXEC.","",IF('ORÇ.GLOBAL P CAIXA'!I372&gt;0,'ORÇ.GLOBAL P CAIXA'!I372,""))</f>
        <v/>
      </c>
      <c r="J372" s="510" t="str">
        <f aca="false">IF('ORÇ.GLOBAL P CAIXA'!K372="EXEC.","",IF('ORÇ.GLOBAL P CAIXA'!J372&gt;0,'ORÇ.GLOBAL P CAIXA'!J372,""))</f>
        <v/>
      </c>
      <c r="K372" s="115"/>
      <c r="L372" s="168" t="str">
        <f aca="false">IF(B372&gt;0,"ok","ocultar")</f>
        <v>ocultar</v>
      </c>
      <c r="M372" s="511" t="n">
        <f aca="false">ROUND(IF($O372&lt;&gt;0,$O372*(INFORMAÇÕES!$T$113/INFORMAÇÕES!$T$117),0),2)</f>
        <v>0</v>
      </c>
      <c r="N372" s="511" t="n">
        <f aca="false">ROUND(IF($O372&lt;&gt;0,$O372*(INFORMAÇÕES!$T$114/INFORMAÇÕES!$T$117),0),2)</f>
        <v>0</v>
      </c>
      <c r="O372" s="512" t="n">
        <f aca="false">IF(E372=0,G372,0)</f>
        <v>0</v>
      </c>
      <c r="Q372" s="88"/>
      <c r="R372" s="163" t="n">
        <f aca="false">IF(E372&lt;&gt;0,G372,0)</f>
        <v>0</v>
      </c>
      <c r="S372" s="157" t="n">
        <f aca="false">IF(B372=0,S371,IF(ISNONTEXT(B372)=TRUE(),INT(B372),INT(LEFT(B372,FIND(".",B372)-1))))</f>
        <v>3</v>
      </c>
      <c r="T372" s="157" t="str">
        <f aca="false">IF(T373=1,1,IF(B372&lt;&gt;0,1,IF(C372&lt;&gt;0,1,IF(D372&lt;&gt;0,1,IF('ORÇ.GLOBAL REF.'!E372&lt;&gt;0,1,"")))))</f>
        <v/>
      </c>
      <c r="U372" s="157" t="str">
        <f aca="false">IF(S372=0," ",IF(S372&lt;&gt;S371,S372," "))</f>
        <v> </v>
      </c>
      <c r="V372" s="88"/>
    </row>
    <row r="373" s="174" customFormat="true" ht="14.25" hidden="false" customHeight="false" outlineLevel="0" collapsed="false">
      <c r="A373" s="159" t="n">
        <v>362</v>
      </c>
      <c r="B373" s="160" t="n">
        <f aca="false">IF('ORÇ.GLOBAL P CAIXA'!K373="EXEC.",0,'ORÇ.GLOBAL P CAIXA'!M373)</f>
        <v>0</v>
      </c>
      <c r="C373" s="161" t="n">
        <f aca="false">IF('ORÇ.GLOBAL P CAIXA'!K373="EXEC.",0,'ORÇ.GLOBAL P CAIXA'!O373)</f>
        <v>0</v>
      </c>
      <c r="D373" s="162" t="n">
        <f aca="false">IF('ORÇ.GLOBAL P CAIXA'!K373="EXEC.",0,'ORÇ.GLOBAL P CAIXA'!P373)</f>
        <v>0</v>
      </c>
      <c r="E373" s="163" t="n">
        <f aca="false">IF('ORÇ.GLOBAL P CAIXA'!K373="EXEC.",0,ROUND('ORÇ.GLOBAL P CAIXA'!Q373,2))</f>
        <v>0</v>
      </c>
      <c r="F373" s="163" t="n">
        <f aca="false">IF('ORÇ.GLOBAL P CAIXA'!K373="EXEC.",0,TRUNC((1+(IF(OR(H373=0,H373=""),'BDI REF.'!$K$5,CHOOSE(H373,'BDI REF.'!$K$5,'BDI REF.'!$K$6,'BDI REF.'!$K$7))))*'ORÇ.GLOBAL P CAIXA'!R373,2))</f>
        <v>0</v>
      </c>
      <c r="G373" s="163" t="n">
        <f aca="false">IF('ORÇ.GLOBAL P CAIXA'!K373="EXEC.",0,IF(E373&lt;&gt;0,ROUND(E373*F373,2),IF(R373=0,(SUMIF($S$12:$S$1011,B373,$R$12:$R$1011)),R373)))</f>
        <v>0</v>
      </c>
      <c r="H373" s="509" t="str">
        <f aca="false">IF('ORÇ.GLOBAL P CAIXA'!K373="EXEC.","",IF('ORÇ.GLOBAL P CAIXA'!H373&gt;0,'ORÇ.GLOBAL P CAIXA'!H373,""))</f>
        <v/>
      </c>
      <c r="I373" s="509" t="str">
        <f aca="false">IF('ORÇ.GLOBAL P CAIXA'!K373="EXEC.","",IF('ORÇ.GLOBAL P CAIXA'!I373&gt;0,'ORÇ.GLOBAL P CAIXA'!I373,""))</f>
        <v/>
      </c>
      <c r="J373" s="510" t="str">
        <f aca="false">IF('ORÇ.GLOBAL P CAIXA'!K373="EXEC.","",IF('ORÇ.GLOBAL P CAIXA'!J373&gt;0,'ORÇ.GLOBAL P CAIXA'!J373,""))</f>
        <v/>
      </c>
      <c r="K373" s="115"/>
      <c r="L373" s="168" t="str">
        <f aca="false">IF(B373&gt;0,"ok","ocultar")</f>
        <v>ocultar</v>
      </c>
      <c r="M373" s="511" t="n">
        <f aca="false">ROUND(IF($O373&lt;&gt;0,$O373*(INFORMAÇÕES!$T$113/INFORMAÇÕES!$T$117),0),2)</f>
        <v>0</v>
      </c>
      <c r="N373" s="511" t="n">
        <f aca="false">ROUND(IF($O373&lt;&gt;0,$O373*(INFORMAÇÕES!$T$114/INFORMAÇÕES!$T$117),0),2)</f>
        <v>0</v>
      </c>
      <c r="O373" s="512" t="n">
        <f aca="false">IF(E373=0,G373,0)</f>
        <v>0</v>
      </c>
      <c r="Q373" s="88"/>
      <c r="R373" s="163" t="n">
        <f aca="false">IF(E373&lt;&gt;0,G373,0)</f>
        <v>0</v>
      </c>
      <c r="S373" s="157" t="n">
        <f aca="false">IF(B373=0,S372,IF(ISNONTEXT(B373)=TRUE(),INT(B373),INT(LEFT(B373,FIND(".",B373)-1))))</f>
        <v>3</v>
      </c>
      <c r="T373" s="157" t="str">
        <f aca="false">IF(T374=1,1,IF(B373&lt;&gt;0,1,IF(C373&lt;&gt;0,1,IF(D373&lt;&gt;0,1,IF('ORÇ.GLOBAL REF.'!E373&lt;&gt;0,1,"")))))</f>
        <v/>
      </c>
      <c r="U373" s="157" t="str">
        <f aca="false">IF(S373=0," ",IF(S373&lt;&gt;S372,S373," "))</f>
        <v> </v>
      </c>
      <c r="V373" s="88"/>
    </row>
    <row r="374" s="174" customFormat="true" ht="14.25" hidden="false" customHeight="false" outlineLevel="0" collapsed="false">
      <c r="A374" s="159" t="n">
        <v>363</v>
      </c>
      <c r="B374" s="160" t="n">
        <f aca="false">IF('ORÇ.GLOBAL P CAIXA'!K374="EXEC.",0,'ORÇ.GLOBAL P CAIXA'!M374)</f>
        <v>0</v>
      </c>
      <c r="C374" s="161" t="n">
        <f aca="false">IF('ORÇ.GLOBAL P CAIXA'!K374="EXEC.",0,'ORÇ.GLOBAL P CAIXA'!O374)</f>
        <v>0</v>
      </c>
      <c r="D374" s="162" t="n">
        <f aca="false">IF('ORÇ.GLOBAL P CAIXA'!K374="EXEC.",0,'ORÇ.GLOBAL P CAIXA'!P374)</f>
        <v>0</v>
      </c>
      <c r="E374" s="163" t="n">
        <f aca="false">IF('ORÇ.GLOBAL P CAIXA'!K374="EXEC.",0,ROUND('ORÇ.GLOBAL P CAIXA'!Q374,2))</f>
        <v>0</v>
      </c>
      <c r="F374" s="163" t="n">
        <f aca="false">IF('ORÇ.GLOBAL P CAIXA'!K374="EXEC.",0,TRUNC((1+(IF(OR(H374=0,H374=""),'BDI REF.'!$K$5,CHOOSE(H374,'BDI REF.'!$K$5,'BDI REF.'!$K$6,'BDI REF.'!$K$7))))*'ORÇ.GLOBAL P CAIXA'!R374,2))</f>
        <v>0</v>
      </c>
      <c r="G374" s="163" t="n">
        <f aca="false">IF('ORÇ.GLOBAL P CAIXA'!K374="EXEC.",0,IF(E374&lt;&gt;0,ROUND(E374*F374,2),IF(R374=0,(SUMIF($S$12:$S$1011,B374,$R$12:$R$1011)),R374)))</f>
        <v>0</v>
      </c>
      <c r="H374" s="509" t="str">
        <f aca="false">IF('ORÇ.GLOBAL P CAIXA'!K374="EXEC.","",IF('ORÇ.GLOBAL P CAIXA'!H374&gt;0,'ORÇ.GLOBAL P CAIXA'!H374,""))</f>
        <v/>
      </c>
      <c r="I374" s="509" t="str">
        <f aca="false">IF('ORÇ.GLOBAL P CAIXA'!K374="EXEC.","",IF('ORÇ.GLOBAL P CAIXA'!I374&gt;0,'ORÇ.GLOBAL P CAIXA'!I374,""))</f>
        <v/>
      </c>
      <c r="J374" s="510" t="str">
        <f aca="false">IF('ORÇ.GLOBAL P CAIXA'!K374="EXEC.","",IF('ORÇ.GLOBAL P CAIXA'!J374&gt;0,'ORÇ.GLOBAL P CAIXA'!J374,""))</f>
        <v/>
      </c>
      <c r="K374" s="115"/>
      <c r="L374" s="168" t="str">
        <f aca="false">IF(B374&gt;0,"ok","ocultar")</f>
        <v>ocultar</v>
      </c>
      <c r="M374" s="511" t="n">
        <f aca="false">ROUND(IF($O374&lt;&gt;0,$O374*(INFORMAÇÕES!$T$113/INFORMAÇÕES!$T$117),0),2)</f>
        <v>0</v>
      </c>
      <c r="N374" s="511" t="n">
        <f aca="false">ROUND(IF($O374&lt;&gt;0,$O374*(INFORMAÇÕES!$T$114/INFORMAÇÕES!$T$117),0),2)</f>
        <v>0</v>
      </c>
      <c r="O374" s="512" t="n">
        <f aca="false">IF(E374=0,G374,0)</f>
        <v>0</v>
      </c>
      <c r="Q374" s="88"/>
      <c r="R374" s="163" t="n">
        <f aca="false">IF(E374&lt;&gt;0,G374,0)</f>
        <v>0</v>
      </c>
      <c r="S374" s="157" t="n">
        <f aca="false">IF(B374=0,S373,IF(ISNONTEXT(B374)=TRUE(),INT(B374),INT(LEFT(B374,FIND(".",B374)-1))))</f>
        <v>3</v>
      </c>
      <c r="T374" s="157" t="str">
        <f aca="false">IF(T375=1,1,IF(B374&lt;&gt;0,1,IF(C374&lt;&gt;0,1,IF(D374&lt;&gt;0,1,IF('ORÇ.GLOBAL REF.'!E374&lt;&gt;0,1,"")))))</f>
        <v/>
      </c>
      <c r="U374" s="157" t="str">
        <f aca="false">IF(S374=0," ",IF(S374&lt;&gt;S373,S374," "))</f>
        <v> </v>
      </c>
      <c r="V374" s="88"/>
    </row>
    <row r="375" s="174" customFormat="true" ht="14.25" hidden="false" customHeight="false" outlineLevel="0" collapsed="false">
      <c r="A375" s="159" t="n">
        <v>364</v>
      </c>
      <c r="B375" s="160" t="n">
        <f aca="false">IF('ORÇ.GLOBAL P CAIXA'!K375="EXEC.",0,'ORÇ.GLOBAL P CAIXA'!M375)</f>
        <v>0</v>
      </c>
      <c r="C375" s="161" t="n">
        <f aca="false">IF('ORÇ.GLOBAL P CAIXA'!K375="EXEC.",0,'ORÇ.GLOBAL P CAIXA'!O375)</f>
        <v>0</v>
      </c>
      <c r="D375" s="162" t="n">
        <f aca="false">IF('ORÇ.GLOBAL P CAIXA'!K375="EXEC.",0,'ORÇ.GLOBAL P CAIXA'!P375)</f>
        <v>0</v>
      </c>
      <c r="E375" s="163" t="n">
        <f aca="false">IF('ORÇ.GLOBAL P CAIXA'!K375="EXEC.",0,ROUND('ORÇ.GLOBAL P CAIXA'!Q375,2))</f>
        <v>0</v>
      </c>
      <c r="F375" s="163" t="n">
        <f aca="false">IF('ORÇ.GLOBAL P CAIXA'!K375="EXEC.",0,TRUNC((1+(IF(OR(H375=0,H375=""),'BDI REF.'!$K$5,CHOOSE(H375,'BDI REF.'!$K$5,'BDI REF.'!$K$6,'BDI REF.'!$K$7))))*'ORÇ.GLOBAL P CAIXA'!R375,2))</f>
        <v>0</v>
      </c>
      <c r="G375" s="163" t="n">
        <f aca="false">IF('ORÇ.GLOBAL P CAIXA'!K375="EXEC.",0,IF(E375&lt;&gt;0,ROUND(E375*F375,2),IF(R375=0,(SUMIF($S$12:$S$1011,B375,$R$12:$R$1011)),R375)))</f>
        <v>0</v>
      </c>
      <c r="H375" s="509" t="str">
        <f aca="false">IF('ORÇ.GLOBAL P CAIXA'!K375="EXEC.","",IF('ORÇ.GLOBAL P CAIXA'!H375&gt;0,'ORÇ.GLOBAL P CAIXA'!H375,""))</f>
        <v/>
      </c>
      <c r="I375" s="509" t="str">
        <f aca="false">IF('ORÇ.GLOBAL P CAIXA'!K375="EXEC.","",IF('ORÇ.GLOBAL P CAIXA'!I375&gt;0,'ORÇ.GLOBAL P CAIXA'!I375,""))</f>
        <v/>
      </c>
      <c r="J375" s="510" t="str">
        <f aca="false">IF('ORÇ.GLOBAL P CAIXA'!K375="EXEC.","",IF('ORÇ.GLOBAL P CAIXA'!J375&gt;0,'ORÇ.GLOBAL P CAIXA'!J375,""))</f>
        <v/>
      </c>
      <c r="K375" s="115"/>
      <c r="L375" s="168" t="str">
        <f aca="false">IF(B375&gt;0,"ok","ocultar")</f>
        <v>ocultar</v>
      </c>
      <c r="M375" s="511" t="n">
        <f aca="false">ROUND(IF($O375&lt;&gt;0,$O375*(INFORMAÇÕES!$T$113/INFORMAÇÕES!$T$117),0),2)</f>
        <v>0</v>
      </c>
      <c r="N375" s="511" t="n">
        <f aca="false">ROUND(IF($O375&lt;&gt;0,$O375*(INFORMAÇÕES!$T$114/INFORMAÇÕES!$T$117),0),2)</f>
        <v>0</v>
      </c>
      <c r="O375" s="512" t="n">
        <f aca="false">IF(E375=0,G375,0)</f>
        <v>0</v>
      </c>
      <c r="Q375" s="88"/>
      <c r="R375" s="163" t="n">
        <f aca="false">IF(E375&lt;&gt;0,G375,0)</f>
        <v>0</v>
      </c>
      <c r="S375" s="157" t="n">
        <f aca="false">IF(B375=0,S374,IF(ISNONTEXT(B375)=TRUE(),INT(B375),INT(LEFT(B375,FIND(".",B375)-1))))</f>
        <v>3</v>
      </c>
      <c r="T375" s="157" t="str">
        <f aca="false">IF(T376=1,1,IF(B375&lt;&gt;0,1,IF(C375&lt;&gt;0,1,IF(D375&lt;&gt;0,1,IF('ORÇ.GLOBAL REF.'!E375&lt;&gt;0,1,"")))))</f>
        <v/>
      </c>
      <c r="U375" s="157" t="str">
        <f aca="false">IF(S375=0," ",IF(S375&lt;&gt;S374,S375," "))</f>
        <v> </v>
      </c>
      <c r="V375" s="88"/>
    </row>
    <row r="376" s="174" customFormat="true" ht="14.25" hidden="false" customHeight="false" outlineLevel="0" collapsed="false">
      <c r="A376" s="159" t="n">
        <v>365</v>
      </c>
      <c r="B376" s="160" t="n">
        <f aca="false">IF('ORÇ.GLOBAL P CAIXA'!K376="EXEC.",0,'ORÇ.GLOBAL P CAIXA'!M376)</f>
        <v>0</v>
      </c>
      <c r="C376" s="161" t="n">
        <f aca="false">IF('ORÇ.GLOBAL P CAIXA'!K376="EXEC.",0,'ORÇ.GLOBAL P CAIXA'!O376)</f>
        <v>0</v>
      </c>
      <c r="D376" s="162" t="n">
        <f aca="false">IF('ORÇ.GLOBAL P CAIXA'!K376="EXEC.",0,'ORÇ.GLOBAL P CAIXA'!P376)</f>
        <v>0</v>
      </c>
      <c r="E376" s="163" t="n">
        <f aca="false">IF('ORÇ.GLOBAL P CAIXA'!K376="EXEC.",0,ROUND('ORÇ.GLOBAL P CAIXA'!Q376,2))</f>
        <v>0</v>
      </c>
      <c r="F376" s="163" t="n">
        <f aca="false">IF('ORÇ.GLOBAL P CAIXA'!K376="EXEC.",0,TRUNC((1+(IF(OR(H376=0,H376=""),'BDI REF.'!$K$5,CHOOSE(H376,'BDI REF.'!$K$5,'BDI REF.'!$K$6,'BDI REF.'!$K$7))))*'ORÇ.GLOBAL P CAIXA'!R376,2))</f>
        <v>0</v>
      </c>
      <c r="G376" s="163" t="n">
        <f aca="false">IF('ORÇ.GLOBAL P CAIXA'!K376="EXEC.",0,IF(E376&lt;&gt;0,ROUND(E376*F376,2),IF(R376=0,(SUMIF($S$12:$S$1011,B376,$R$12:$R$1011)),R376)))</f>
        <v>0</v>
      </c>
      <c r="H376" s="509" t="str">
        <f aca="false">IF('ORÇ.GLOBAL P CAIXA'!K376="EXEC.","",IF('ORÇ.GLOBAL P CAIXA'!H376&gt;0,'ORÇ.GLOBAL P CAIXA'!H376,""))</f>
        <v/>
      </c>
      <c r="I376" s="509" t="str">
        <f aca="false">IF('ORÇ.GLOBAL P CAIXA'!K376="EXEC.","",IF('ORÇ.GLOBAL P CAIXA'!I376&gt;0,'ORÇ.GLOBAL P CAIXA'!I376,""))</f>
        <v/>
      </c>
      <c r="J376" s="510" t="str">
        <f aca="false">IF('ORÇ.GLOBAL P CAIXA'!K376="EXEC.","",IF('ORÇ.GLOBAL P CAIXA'!J376&gt;0,'ORÇ.GLOBAL P CAIXA'!J376,""))</f>
        <v/>
      </c>
      <c r="K376" s="115"/>
      <c r="L376" s="168" t="str">
        <f aca="false">IF(B376&gt;0,"ok","ocultar")</f>
        <v>ocultar</v>
      </c>
      <c r="M376" s="511" t="n">
        <f aca="false">ROUND(IF($O376&lt;&gt;0,$O376*(INFORMAÇÕES!$T$113/INFORMAÇÕES!$T$117),0),2)</f>
        <v>0</v>
      </c>
      <c r="N376" s="511" t="n">
        <f aca="false">ROUND(IF($O376&lt;&gt;0,$O376*(INFORMAÇÕES!$T$114/INFORMAÇÕES!$T$117),0),2)</f>
        <v>0</v>
      </c>
      <c r="O376" s="512" t="n">
        <f aca="false">IF(E376=0,G376,0)</f>
        <v>0</v>
      </c>
      <c r="Q376" s="88"/>
      <c r="R376" s="163" t="n">
        <f aca="false">IF(E376&lt;&gt;0,G376,0)</f>
        <v>0</v>
      </c>
      <c r="S376" s="157" t="n">
        <f aca="false">IF(B376=0,S375,IF(ISNONTEXT(B376)=TRUE(),INT(B376),INT(LEFT(B376,FIND(".",B376)-1))))</f>
        <v>3</v>
      </c>
      <c r="T376" s="157" t="str">
        <f aca="false">IF(T377=1,1,IF(B376&lt;&gt;0,1,IF(C376&lt;&gt;0,1,IF(D376&lt;&gt;0,1,IF('ORÇ.GLOBAL REF.'!E376&lt;&gt;0,1,"")))))</f>
        <v/>
      </c>
      <c r="U376" s="157" t="str">
        <f aca="false">IF(S376=0," ",IF(S376&lt;&gt;S375,S376," "))</f>
        <v> </v>
      </c>
      <c r="V376" s="88"/>
    </row>
    <row r="377" s="174" customFormat="true" ht="14.25" hidden="false" customHeight="false" outlineLevel="0" collapsed="false">
      <c r="A377" s="159" t="n">
        <v>366</v>
      </c>
      <c r="B377" s="160" t="n">
        <f aca="false">IF('ORÇ.GLOBAL P CAIXA'!K377="EXEC.",0,'ORÇ.GLOBAL P CAIXA'!M377)</f>
        <v>0</v>
      </c>
      <c r="C377" s="161" t="n">
        <f aca="false">IF('ORÇ.GLOBAL P CAIXA'!K377="EXEC.",0,'ORÇ.GLOBAL P CAIXA'!O377)</f>
        <v>0</v>
      </c>
      <c r="D377" s="162" t="n">
        <f aca="false">IF('ORÇ.GLOBAL P CAIXA'!K377="EXEC.",0,'ORÇ.GLOBAL P CAIXA'!P377)</f>
        <v>0</v>
      </c>
      <c r="E377" s="163" t="n">
        <f aca="false">IF('ORÇ.GLOBAL P CAIXA'!K377="EXEC.",0,ROUND('ORÇ.GLOBAL P CAIXA'!Q377,2))</f>
        <v>0</v>
      </c>
      <c r="F377" s="163" t="n">
        <f aca="false">IF('ORÇ.GLOBAL P CAIXA'!K377="EXEC.",0,TRUNC((1+(IF(OR(H377=0,H377=""),'BDI REF.'!$K$5,CHOOSE(H377,'BDI REF.'!$K$5,'BDI REF.'!$K$6,'BDI REF.'!$K$7))))*'ORÇ.GLOBAL P CAIXA'!R377,2))</f>
        <v>0</v>
      </c>
      <c r="G377" s="163" t="n">
        <f aca="false">IF('ORÇ.GLOBAL P CAIXA'!K377="EXEC.",0,IF(E377&lt;&gt;0,ROUND(E377*F377,2),IF(R377=0,(SUMIF($S$12:$S$1011,B377,$R$12:$R$1011)),R377)))</f>
        <v>0</v>
      </c>
      <c r="H377" s="509" t="str">
        <f aca="false">IF('ORÇ.GLOBAL P CAIXA'!K377="EXEC.","",IF('ORÇ.GLOBAL P CAIXA'!H377&gt;0,'ORÇ.GLOBAL P CAIXA'!H377,""))</f>
        <v/>
      </c>
      <c r="I377" s="509" t="str">
        <f aca="false">IF('ORÇ.GLOBAL P CAIXA'!K377="EXEC.","",IF('ORÇ.GLOBAL P CAIXA'!I377&gt;0,'ORÇ.GLOBAL P CAIXA'!I377,""))</f>
        <v/>
      </c>
      <c r="J377" s="510" t="str">
        <f aca="false">IF('ORÇ.GLOBAL P CAIXA'!K377="EXEC.","",IF('ORÇ.GLOBAL P CAIXA'!J377&gt;0,'ORÇ.GLOBAL P CAIXA'!J377,""))</f>
        <v/>
      </c>
      <c r="K377" s="115"/>
      <c r="L377" s="168" t="str">
        <f aca="false">IF(B377&gt;0,"ok","ocultar")</f>
        <v>ocultar</v>
      </c>
      <c r="M377" s="511" t="n">
        <f aca="false">ROUND(IF($O377&lt;&gt;0,$O377*(INFORMAÇÕES!$T$113/INFORMAÇÕES!$T$117),0),2)</f>
        <v>0</v>
      </c>
      <c r="N377" s="511" t="n">
        <f aca="false">ROUND(IF($O377&lt;&gt;0,$O377*(INFORMAÇÕES!$T$114/INFORMAÇÕES!$T$117),0),2)</f>
        <v>0</v>
      </c>
      <c r="O377" s="512" t="n">
        <f aca="false">IF(E377=0,G377,0)</f>
        <v>0</v>
      </c>
      <c r="Q377" s="88"/>
      <c r="R377" s="163" t="n">
        <f aca="false">IF(E377&lt;&gt;0,G377,0)</f>
        <v>0</v>
      </c>
      <c r="S377" s="157" t="n">
        <f aca="false">IF(B377=0,S376,IF(ISNONTEXT(B377)=TRUE(),INT(B377),INT(LEFT(B377,FIND(".",B377)-1))))</f>
        <v>3</v>
      </c>
      <c r="T377" s="157" t="str">
        <f aca="false">IF(T378=1,1,IF(B377&lt;&gt;0,1,IF(C377&lt;&gt;0,1,IF(D377&lt;&gt;0,1,IF('ORÇ.GLOBAL REF.'!E377&lt;&gt;0,1,"")))))</f>
        <v/>
      </c>
      <c r="U377" s="157" t="str">
        <f aca="false">IF(S377=0," ",IF(S377&lt;&gt;S376,S377," "))</f>
        <v> </v>
      </c>
      <c r="V377" s="88"/>
    </row>
    <row r="378" s="174" customFormat="true" ht="14.25" hidden="false" customHeight="false" outlineLevel="0" collapsed="false">
      <c r="A378" s="159" t="n">
        <v>367</v>
      </c>
      <c r="B378" s="160" t="n">
        <f aca="false">IF('ORÇ.GLOBAL P CAIXA'!K378="EXEC.",0,'ORÇ.GLOBAL P CAIXA'!M378)</f>
        <v>0</v>
      </c>
      <c r="C378" s="161" t="n">
        <f aca="false">IF('ORÇ.GLOBAL P CAIXA'!K378="EXEC.",0,'ORÇ.GLOBAL P CAIXA'!O378)</f>
        <v>0</v>
      </c>
      <c r="D378" s="162" t="n">
        <f aca="false">IF('ORÇ.GLOBAL P CAIXA'!K378="EXEC.",0,'ORÇ.GLOBAL P CAIXA'!P378)</f>
        <v>0</v>
      </c>
      <c r="E378" s="163" t="n">
        <f aca="false">IF('ORÇ.GLOBAL P CAIXA'!K378="EXEC.",0,ROUND('ORÇ.GLOBAL P CAIXA'!Q378,2))</f>
        <v>0</v>
      </c>
      <c r="F378" s="163" t="n">
        <f aca="false">IF('ORÇ.GLOBAL P CAIXA'!K378="EXEC.",0,TRUNC((1+(IF(OR(H378=0,H378=""),'BDI REF.'!$K$5,CHOOSE(H378,'BDI REF.'!$K$5,'BDI REF.'!$K$6,'BDI REF.'!$K$7))))*'ORÇ.GLOBAL P CAIXA'!R378,2))</f>
        <v>0</v>
      </c>
      <c r="G378" s="163" t="n">
        <f aca="false">IF('ORÇ.GLOBAL P CAIXA'!K378="EXEC.",0,IF(E378&lt;&gt;0,ROUND(E378*F378,2),IF(R378=0,(SUMIF($S$12:$S$1011,B378,$R$12:$R$1011)),R378)))</f>
        <v>0</v>
      </c>
      <c r="H378" s="509" t="str">
        <f aca="false">IF('ORÇ.GLOBAL P CAIXA'!K378="EXEC.","",IF('ORÇ.GLOBAL P CAIXA'!H378&gt;0,'ORÇ.GLOBAL P CAIXA'!H378,""))</f>
        <v/>
      </c>
      <c r="I378" s="509" t="str">
        <f aca="false">IF('ORÇ.GLOBAL P CAIXA'!K378="EXEC.","",IF('ORÇ.GLOBAL P CAIXA'!I378&gt;0,'ORÇ.GLOBAL P CAIXA'!I378,""))</f>
        <v/>
      </c>
      <c r="J378" s="510" t="str">
        <f aca="false">IF('ORÇ.GLOBAL P CAIXA'!K378="EXEC.","",IF('ORÇ.GLOBAL P CAIXA'!J378&gt;0,'ORÇ.GLOBAL P CAIXA'!J378,""))</f>
        <v/>
      </c>
      <c r="K378" s="115"/>
      <c r="L378" s="168" t="str">
        <f aca="false">IF(B378&gt;0,"ok","ocultar")</f>
        <v>ocultar</v>
      </c>
      <c r="M378" s="511" t="n">
        <f aca="false">ROUND(IF($O378&lt;&gt;0,$O378*(INFORMAÇÕES!$T$113/INFORMAÇÕES!$T$117),0),2)</f>
        <v>0</v>
      </c>
      <c r="N378" s="511" t="n">
        <f aca="false">ROUND(IF($O378&lt;&gt;0,$O378*(INFORMAÇÕES!$T$114/INFORMAÇÕES!$T$117),0),2)</f>
        <v>0</v>
      </c>
      <c r="O378" s="512" t="n">
        <f aca="false">IF(E378=0,G378,0)</f>
        <v>0</v>
      </c>
      <c r="Q378" s="88"/>
      <c r="R378" s="163" t="n">
        <f aca="false">IF(E378&lt;&gt;0,G378,0)</f>
        <v>0</v>
      </c>
      <c r="S378" s="157" t="n">
        <f aca="false">IF(B378=0,S377,IF(ISNONTEXT(B378)=TRUE(),INT(B378),INT(LEFT(B378,FIND(".",B378)-1))))</f>
        <v>3</v>
      </c>
      <c r="T378" s="157" t="str">
        <f aca="false">IF(T379=1,1,IF(B378&lt;&gt;0,1,IF(C378&lt;&gt;0,1,IF(D378&lt;&gt;0,1,IF('ORÇ.GLOBAL REF.'!E378&lt;&gt;0,1,"")))))</f>
        <v/>
      </c>
      <c r="U378" s="157" t="str">
        <f aca="false">IF(S378=0," ",IF(S378&lt;&gt;S377,S378," "))</f>
        <v> </v>
      </c>
      <c r="V378" s="88"/>
    </row>
    <row r="379" s="174" customFormat="true" ht="14.25" hidden="false" customHeight="false" outlineLevel="0" collapsed="false">
      <c r="A379" s="159" t="n">
        <v>368</v>
      </c>
      <c r="B379" s="160" t="n">
        <f aca="false">IF('ORÇ.GLOBAL P CAIXA'!K379="EXEC.",0,'ORÇ.GLOBAL P CAIXA'!M379)</f>
        <v>0</v>
      </c>
      <c r="C379" s="161" t="n">
        <f aca="false">IF('ORÇ.GLOBAL P CAIXA'!K379="EXEC.",0,'ORÇ.GLOBAL P CAIXA'!O379)</f>
        <v>0</v>
      </c>
      <c r="D379" s="162" t="n">
        <f aca="false">IF('ORÇ.GLOBAL P CAIXA'!K379="EXEC.",0,'ORÇ.GLOBAL P CAIXA'!P379)</f>
        <v>0</v>
      </c>
      <c r="E379" s="163" t="n">
        <f aca="false">IF('ORÇ.GLOBAL P CAIXA'!K379="EXEC.",0,ROUND('ORÇ.GLOBAL P CAIXA'!Q379,2))</f>
        <v>0</v>
      </c>
      <c r="F379" s="163" t="n">
        <f aca="false">IF('ORÇ.GLOBAL P CAIXA'!K379="EXEC.",0,TRUNC((1+(IF(OR(H379=0,H379=""),'BDI REF.'!$K$5,CHOOSE(H379,'BDI REF.'!$K$5,'BDI REF.'!$K$6,'BDI REF.'!$K$7))))*'ORÇ.GLOBAL P CAIXA'!R379,2))</f>
        <v>0</v>
      </c>
      <c r="G379" s="163" t="n">
        <f aca="false">IF('ORÇ.GLOBAL P CAIXA'!K379="EXEC.",0,IF(E379&lt;&gt;0,ROUND(E379*F379,2),IF(R379=0,(SUMIF($S$12:$S$1011,B379,$R$12:$R$1011)),R379)))</f>
        <v>0</v>
      </c>
      <c r="H379" s="509" t="str">
        <f aca="false">IF('ORÇ.GLOBAL P CAIXA'!K379="EXEC.","",IF('ORÇ.GLOBAL P CAIXA'!H379&gt;0,'ORÇ.GLOBAL P CAIXA'!H379,""))</f>
        <v/>
      </c>
      <c r="I379" s="509" t="str">
        <f aca="false">IF('ORÇ.GLOBAL P CAIXA'!K379="EXEC.","",IF('ORÇ.GLOBAL P CAIXA'!I379&gt;0,'ORÇ.GLOBAL P CAIXA'!I379,""))</f>
        <v/>
      </c>
      <c r="J379" s="510" t="str">
        <f aca="false">IF('ORÇ.GLOBAL P CAIXA'!K379="EXEC.","",IF('ORÇ.GLOBAL P CAIXA'!J379&gt;0,'ORÇ.GLOBAL P CAIXA'!J379,""))</f>
        <v/>
      </c>
      <c r="K379" s="115"/>
      <c r="L379" s="168" t="str">
        <f aca="false">IF(B379&gt;0,"ok","ocultar")</f>
        <v>ocultar</v>
      </c>
      <c r="M379" s="511" t="n">
        <f aca="false">ROUND(IF($O379&lt;&gt;0,$O379*(INFORMAÇÕES!$T$113/INFORMAÇÕES!$T$117),0),2)</f>
        <v>0</v>
      </c>
      <c r="N379" s="511" t="n">
        <f aca="false">ROUND(IF($O379&lt;&gt;0,$O379*(INFORMAÇÕES!$T$114/INFORMAÇÕES!$T$117),0),2)</f>
        <v>0</v>
      </c>
      <c r="O379" s="512" t="n">
        <f aca="false">IF(E379=0,G379,0)</f>
        <v>0</v>
      </c>
      <c r="Q379" s="88"/>
      <c r="R379" s="163" t="n">
        <f aca="false">IF(E379&lt;&gt;0,G379,0)</f>
        <v>0</v>
      </c>
      <c r="S379" s="157" t="n">
        <f aca="false">IF(B379=0,S378,IF(ISNONTEXT(B379)=TRUE(),INT(B379),INT(LEFT(B379,FIND(".",B379)-1))))</f>
        <v>3</v>
      </c>
      <c r="T379" s="157" t="str">
        <f aca="false">IF(T380=1,1,IF(B379&lt;&gt;0,1,IF(C379&lt;&gt;0,1,IF(D379&lt;&gt;0,1,IF('ORÇ.GLOBAL REF.'!E379&lt;&gt;0,1,"")))))</f>
        <v/>
      </c>
      <c r="U379" s="157" t="str">
        <f aca="false">IF(S379=0," ",IF(S379&lt;&gt;S378,S379," "))</f>
        <v> </v>
      </c>
      <c r="V379" s="88"/>
    </row>
    <row r="380" s="174" customFormat="true" ht="14.25" hidden="false" customHeight="false" outlineLevel="0" collapsed="false">
      <c r="A380" s="159" t="n">
        <v>369</v>
      </c>
      <c r="B380" s="160" t="n">
        <f aca="false">IF('ORÇ.GLOBAL P CAIXA'!K380="EXEC.",0,'ORÇ.GLOBAL P CAIXA'!M380)</f>
        <v>0</v>
      </c>
      <c r="C380" s="161" t="n">
        <f aca="false">IF('ORÇ.GLOBAL P CAIXA'!K380="EXEC.",0,'ORÇ.GLOBAL P CAIXA'!O380)</f>
        <v>0</v>
      </c>
      <c r="D380" s="162" t="n">
        <f aca="false">IF('ORÇ.GLOBAL P CAIXA'!K380="EXEC.",0,'ORÇ.GLOBAL P CAIXA'!P380)</f>
        <v>0</v>
      </c>
      <c r="E380" s="163" t="n">
        <f aca="false">IF('ORÇ.GLOBAL P CAIXA'!K380="EXEC.",0,ROUND('ORÇ.GLOBAL P CAIXA'!Q380,2))</f>
        <v>0</v>
      </c>
      <c r="F380" s="163" t="n">
        <f aca="false">IF('ORÇ.GLOBAL P CAIXA'!K380="EXEC.",0,TRUNC((1+(IF(OR(H380=0,H380=""),'BDI REF.'!$K$5,CHOOSE(H380,'BDI REF.'!$K$5,'BDI REF.'!$K$6,'BDI REF.'!$K$7))))*'ORÇ.GLOBAL P CAIXA'!R380,2))</f>
        <v>0</v>
      </c>
      <c r="G380" s="163" t="n">
        <f aca="false">IF('ORÇ.GLOBAL P CAIXA'!K380="EXEC.",0,IF(E380&lt;&gt;0,ROUND(E380*F380,2),IF(R380=0,(SUMIF($S$12:$S$1011,B380,$R$12:$R$1011)),R380)))</f>
        <v>0</v>
      </c>
      <c r="H380" s="509" t="str">
        <f aca="false">IF('ORÇ.GLOBAL P CAIXA'!K380="EXEC.","",IF('ORÇ.GLOBAL P CAIXA'!H380&gt;0,'ORÇ.GLOBAL P CAIXA'!H380,""))</f>
        <v/>
      </c>
      <c r="I380" s="509" t="str">
        <f aca="false">IF('ORÇ.GLOBAL P CAIXA'!K380="EXEC.","",IF('ORÇ.GLOBAL P CAIXA'!I380&gt;0,'ORÇ.GLOBAL P CAIXA'!I380,""))</f>
        <v/>
      </c>
      <c r="J380" s="510" t="str">
        <f aca="false">IF('ORÇ.GLOBAL P CAIXA'!K380="EXEC.","",IF('ORÇ.GLOBAL P CAIXA'!J380&gt;0,'ORÇ.GLOBAL P CAIXA'!J380,""))</f>
        <v/>
      </c>
      <c r="K380" s="115"/>
      <c r="L380" s="168" t="str">
        <f aca="false">IF(B380&gt;0,"ok","ocultar")</f>
        <v>ocultar</v>
      </c>
      <c r="M380" s="511" t="n">
        <f aca="false">ROUND(IF($O380&lt;&gt;0,$O380*(INFORMAÇÕES!$T$113/INFORMAÇÕES!$T$117),0),2)</f>
        <v>0</v>
      </c>
      <c r="N380" s="511" t="n">
        <f aca="false">ROUND(IF($O380&lt;&gt;0,$O380*(INFORMAÇÕES!$T$114/INFORMAÇÕES!$T$117),0),2)</f>
        <v>0</v>
      </c>
      <c r="O380" s="512" t="n">
        <f aca="false">IF(E380=0,G380,0)</f>
        <v>0</v>
      </c>
      <c r="Q380" s="88"/>
      <c r="R380" s="163" t="n">
        <f aca="false">IF(E380&lt;&gt;0,G380,0)</f>
        <v>0</v>
      </c>
      <c r="S380" s="157" t="n">
        <f aca="false">IF(B380=0,S379,IF(ISNONTEXT(B380)=TRUE(),INT(B380),INT(LEFT(B380,FIND(".",B380)-1))))</f>
        <v>3</v>
      </c>
      <c r="T380" s="157" t="str">
        <f aca="false">IF(T381=1,1,IF(B380&lt;&gt;0,1,IF(C380&lt;&gt;0,1,IF(D380&lt;&gt;0,1,IF('ORÇ.GLOBAL REF.'!E380&lt;&gt;0,1,"")))))</f>
        <v/>
      </c>
      <c r="U380" s="157" t="str">
        <f aca="false">IF(S380=0," ",IF(S380&lt;&gt;S379,S380," "))</f>
        <v> </v>
      </c>
      <c r="V380" s="88"/>
    </row>
    <row r="381" s="174" customFormat="true" ht="14.25" hidden="false" customHeight="false" outlineLevel="0" collapsed="false">
      <c r="A381" s="159" t="n">
        <v>370</v>
      </c>
      <c r="B381" s="160" t="n">
        <f aca="false">IF('ORÇ.GLOBAL P CAIXA'!K381="EXEC.",0,'ORÇ.GLOBAL P CAIXA'!M381)</f>
        <v>0</v>
      </c>
      <c r="C381" s="161" t="n">
        <f aca="false">IF('ORÇ.GLOBAL P CAIXA'!K381="EXEC.",0,'ORÇ.GLOBAL P CAIXA'!O381)</f>
        <v>0</v>
      </c>
      <c r="D381" s="162" t="n">
        <f aca="false">IF('ORÇ.GLOBAL P CAIXA'!K381="EXEC.",0,'ORÇ.GLOBAL P CAIXA'!P381)</f>
        <v>0</v>
      </c>
      <c r="E381" s="163" t="n">
        <f aca="false">IF('ORÇ.GLOBAL P CAIXA'!K381="EXEC.",0,ROUND('ORÇ.GLOBAL P CAIXA'!Q381,2))</f>
        <v>0</v>
      </c>
      <c r="F381" s="163" t="n">
        <f aca="false">IF('ORÇ.GLOBAL P CAIXA'!K381="EXEC.",0,TRUNC((1+(IF(OR(H381=0,H381=""),'BDI REF.'!$K$5,CHOOSE(H381,'BDI REF.'!$K$5,'BDI REF.'!$K$6,'BDI REF.'!$K$7))))*'ORÇ.GLOBAL P CAIXA'!R381,2))</f>
        <v>0</v>
      </c>
      <c r="G381" s="163" t="n">
        <f aca="false">IF('ORÇ.GLOBAL P CAIXA'!K381="EXEC.",0,IF(E381&lt;&gt;0,ROUND(E381*F381,2),IF(R381=0,(SUMIF($S$12:$S$1011,B381,$R$12:$R$1011)),R381)))</f>
        <v>0</v>
      </c>
      <c r="H381" s="509" t="str">
        <f aca="false">IF('ORÇ.GLOBAL P CAIXA'!K381="EXEC.","",IF('ORÇ.GLOBAL P CAIXA'!H381&gt;0,'ORÇ.GLOBAL P CAIXA'!H381,""))</f>
        <v/>
      </c>
      <c r="I381" s="509" t="str">
        <f aca="false">IF('ORÇ.GLOBAL P CAIXA'!K381="EXEC.","",IF('ORÇ.GLOBAL P CAIXA'!I381&gt;0,'ORÇ.GLOBAL P CAIXA'!I381,""))</f>
        <v/>
      </c>
      <c r="J381" s="510" t="str">
        <f aca="false">IF('ORÇ.GLOBAL P CAIXA'!K381="EXEC.","",IF('ORÇ.GLOBAL P CAIXA'!J381&gt;0,'ORÇ.GLOBAL P CAIXA'!J381,""))</f>
        <v/>
      </c>
      <c r="K381" s="115"/>
      <c r="L381" s="168" t="str">
        <f aca="false">IF(B381&gt;0,"ok","ocultar")</f>
        <v>ocultar</v>
      </c>
      <c r="M381" s="511" t="n">
        <f aca="false">ROUND(IF($O381&lt;&gt;0,$O381*(INFORMAÇÕES!$T$113/INFORMAÇÕES!$T$117),0),2)</f>
        <v>0</v>
      </c>
      <c r="N381" s="511" t="n">
        <f aca="false">ROUND(IF($O381&lt;&gt;0,$O381*(INFORMAÇÕES!$T$114/INFORMAÇÕES!$T$117),0),2)</f>
        <v>0</v>
      </c>
      <c r="O381" s="512" t="n">
        <f aca="false">IF(E381=0,G381,0)</f>
        <v>0</v>
      </c>
      <c r="Q381" s="88"/>
      <c r="R381" s="163" t="n">
        <f aca="false">IF(E381&lt;&gt;0,G381,0)</f>
        <v>0</v>
      </c>
      <c r="S381" s="157" t="n">
        <f aca="false">IF(B381=0,S380,IF(ISNONTEXT(B381)=TRUE(),INT(B381),INT(LEFT(B381,FIND(".",B381)-1))))</f>
        <v>3</v>
      </c>
      <c r="T381" s="157" t="str">
        <f aca="false">IF(T382=1,1,IF(B381&lt;&gt;0,1,IF(C381&lt;&gt;0,1,IF(D381&lt;&gt;0,1,IF('ORÇ.GLOBAL REF.'!E381&lt;&gt;0,1,"")))))</f>
        <v/>
      </c>
      <c r="U381" s="157" t="str">
        <f aca="false">IF(S381=0," ",IF(S381&lt;&gt;S380,S381," "))</f>
        <v> </v>
      </c>
      <c r="V381" s="88"/>
    </row>
    <row r="382" s="174" customFormat="true" ht="14.25" hidden="false" customHeight="false" outlineLevel="0" collapsed="false">
      <c r="A382" s="159" t="n">
        <v>371</v>
      </c>
      <c r="B382" s="160" t="n">
        <f aca="false">IF('ORÇ.GLOBAL P CAIXA'!K382="EXEC.",0,'ORÇ.GLOBAL P CAIXA'!M382)</f>
        <v>0</v>
      </c>
      <c r="C382" s="161" t="n">
        <f aca="false">IF('ORÇ.GLOBAL P CAIXA'!K382="EXEC.",0,'ORÇ.GLOBAL P CAIXA'!O382)</f>
        <v>0</v>
      </c>
      <c r="D382" s="162" t="n">
        <f aca="false">IF('ORÇ.GLOBAL P CAIXA'!K382="EXEC.",0,'ORÇ.GLOBAL P CAIXA'!P382)</f>
        <v>0</v>
      </c>
      <c r="E382" s="163" t="n">
        <f aca="false">IF('ORÇ.GLOBAL P CAIXA'!K382="EXEC.",0,ROUND('ORÇ.GLOBAL P CAIXA'!Q382,2))</f>
        <v>0</v>
      </c>
      <c r="F382" s="163" t="n">
        <f aca="false">IF('ORÇ.GLOBAL P CAIXA'!K382="EXEC.",0,TRUNC((1+(IF(OR(H382=0,H382=""),'BDI REF.'!$K$5,CHOOSE(H382,'BDI REF.'!$K$5,'BDI REF.'!$K$6,'BDI REF.'!$K$7))))*'ORÇ.GLOBAL P CAIXA'!R382,2))</f>
        <v>0</v>
      </c>
      <c r="G382" s="163" t="n">
        <f aca="false">IF('ORÇ.GLOBAL P CAIXA'!K382="EXEC.",0,IF(E382&lt;&gt;0,ROUND(E382*F382,2),IF(R382=0,(SUMIF($S$12:$S$1011,B382,$R$12:$R$1011)),R382)))</f>
        <v>0</v>
      </c>
      <c r="H382" s="509" t="str">
        <f aca="false">IF('ORÇ.GLOBAL P CAIXA'!K382="EXEC.","",IF('ORÇ.GLOBAL P CAIXA'!H382&gt;0,'ORÇ.GLOBAL P CAIXA'!H382,""))</f>
        <v/>
      </c>
      <c r="I382" s="509" t="str">
        <f aca="false">IF('ORÇ.GLOBAL P CAIXA'!K382="EXEC.","",IF('ORÇ.GLOBAL P CAIXA'!I382&gt;0,'ORÇ.GLOBAL P CAIXA'!I382,""))</f>
        <v/>
      </c>
      <c r="J382" s="510" t="str">
        <f aca="false">IF('ORÇ.GLOBAL P CAIXA'!K382="EXEC.","",IF('ORÇ.GLOBAL P CAIXA'!J382&gt;0,'ORÇ.GLOBAL P CAIXA'!J382,""))</f>
        <v/>
      </c>
      <c r="K382" s="115"/>
      <c r="L382" s="168" t="str">
        <f aca="false">IF(B382&gt;0,"ok","ocultar")</f>
        <v>ocultar</v>
      </c>
      <c r="M382" s="511" t="n">
        <f aca="false">ROUND(IF($O382&lt;&gt;0,$O382*(INFORMAÇÕES!$T$113/INFORMAÇÕES!$T$117),0),2)</f>
        <v>0</v>
      </c>
      <c r="N382" s="511" t="n">
        <f aca="false">ROUND(IF($O382&lt;&gt;0,$O382*(INFORMAÇÕES!$T$114/INFORMAÇÕES!$T$117),0),2)</f>
        <v>0</v>
      </c>
      <c r="O382" s="512" t="n">
        <f aca="false">IF(E382=0,G382,0)</f>
        <v>0</v>
      </c>
      <c r="Q382" s="88"/>
      <c r="R382" s="163" t="n">
        <f aca="false">IF(E382&lt;&gt;0,G382,0)</f>
        <v>0</v>
      </c>
      <c r="S382" s="157" t="n">
        <f aca="false">IF(B382=0,S381,IF(ISNONTEXT(B382)=TRUE(),INT(B382),INT(LEFT(B382,FIND(".",B382)-1))))</f>
        <v>3</v>
      </c>
      <c r="T382" s="157" t="str">
        <f aca="false">IF(T383=1,1,IF(B382&lt;&gt;0,1,IF(C382&lt;&gt;0,1,IF(D382&lt;&gt;0,1,IF('ORÇ.GLOBAL REF.'!E382&lt;&gt;0,1,"")))))</f>
        <v/>
      </c>
      <c r="U382" s="157" t="str">
        <f aca="false">IF(S382=0," ",IF(S382&lt;&gt;S381,S382," "))</f>
        <v> </v>
      </c>
      <c r="V382" s="88"/>
    </row>
    <row r="383" s="174" customFormat="true" ht="14.25" hidden="false" customHeight="false" outlineLevel="0" collapsed="false">
      <c r="A383" s="159" t="n">
        <v>372</v>
      </c>
      <c r="B383" s="160" t="n">
        <f aca="false">IF('ORÇ.GLOBAL P CAIXA'!K383="EXEC.",0,'ORÇ.GLOBAL P CAIXA'!M383)</f>
        <v>0</v>
      </c>
      <c r="C383" s="161" t="n">
        <f aca="false">IF('ORÇ.GLOBAL P CAIXA'!K383="EXEC.",0,'ORÇ.GLOBAL P CAIXA'!O383)</f>
        <v>0</v>
      </c>
      <c r="D383" s="162" t="n">
        <f aca="false">IF('ORÇ.GLOBAL P CAIXA'!K383="EXEC.",0,'ORÇ.GLOBAL P CAIXA'!P383)</f>
        <v>0</v>
      </c>
      <c r="E383" s="163" t="n">
        <f aca="false">IF('ORÇ.GLOBAL P CAIXA'!K383="EXEC.",0,ROUND('ORÇ.GLOBAL P CAIXA'!Q383,2))</f>
        <v>0</v>
      </c>
      <c r="F383" s="163" t="n">
        <f aca="false">IF('ORÇ.GLOBAL P CAIXA'!K383="EXEC.",0,TRUNC((1+(IF(OR(H383=0,H383=""),'BDI REF.'!$K$5,CHOOSE(H383,'BDI REF.'!$K$5,'BDI REF.'!$K$6,'BDI REF.'!$K$7))))*'ORÇ.GLOBAL P CAIXA'!R383,2))</f>
        <v>0</v>
      </c>
      <c r="G383" s="163" t="n">
        <f aca="false">IF('ORÇ.GLOBAL P CAIXA'!K383="EXEC.",0,IF(E383&lt;&gt;0,ROUND(E383*F383,2),IF(R383=0,(SUMIF($S$12:$S$1011,B383,$R$12:$R$1011)),R383)))</f>
        <v>0</v>
      </c>
      <c r="H383" s="509" t="str">
        <f aca="false">IF('ORÇ.GLOBAL P CAIXA'!K383="EXEC.","",IF('ORÇ.GLOBAL P CAIXA'!H383&gt;0,'ORÇ.GLOBAL P CAIXA'!H383,""))</f>
        <v/>
      </c>
      <c r="I383" s="509" t="str">
        <f aca="false">IF('ORÇ.GLOBAL P CAIXA'!K383="EXEC.","",IF('ORÇ.GLOBAL P CAIXA'!I383&gt;0,'ORÇ.GLOBAL P CAIXA'!I383,""))</f>
        <v/>
      </c>
      <c r="J383" s="510" t="str">
        <f aca="false">IF('ORÇ.GLOBAL P CAIXA'!K383="EXEC.","",IF('ORÇ.GLOBAL P CAIXA'!J383&gt;0,'ORÇ.GLOBAL P CAIXA'!J383,""))</f>
        <v/>
      </c>
      <c r="K383" s="115"/>
      <c r="L383" s="168" t="str">
        <f aca="false">IF(B383&gt;0,"ok","ocultar")</f>
        <v>ocultar</v>
      </c>
      <c r="M383" s="511" t="n">
        <f aca="false">ROUND(IF($O383&lt;&gt;0,$O383*(INFORMAÇÕES!$T$113/INFORMAÇÕES!$T$117),0),2)</f>
        <v>0</v>
      </c>
      <c r="N383" s="511" t="n">
        <f aca="false">ROUND(IF($O383&lt;&gt;0,$O383*(INFORMAÇÕES!$T$114/INFORMAÇÕES!$T$117),0),2)</f>
        <v>0</v>
      </c>
      <c r="O383" s="512" t="n">
        <f aca="false">IF(E383=0,G383,0)</f>
        <v>0</v>
      </c>
      <c r="Q383" s="88"/>
      <c r="R383" s="163" t="n">
        <f aca="false">IF(E383&lt;&gt;0,G383,0)</f>
        <v>0</v>
      </c>
      <c r="S383" s="157" t="n">
        <f aca="false">IF(B383=0,S382,IF(ISNONTEXT(B383)=TRUE(),INT(B383),INT(LEFT(B383,FIND(".",B383)-1))))</f>
        <v>3</v>
      </c>
      <c r="T383" s="157" t="str">
        <f aca="false">IF(T384=1,1,IF(B383&lt;&gt;0,1,IF(C383&lt;&gt;0,1,IF(D383&lt;&gt;0,1,IF('ORÇ.GLOBAL REF.'!E383&lt;&gt;0,1,"")))))</f>
        <v/>
      </c>
      <c r="U383" s="157" t="str">
        <f aca="false">IF(S383=0," ",IF(S383&lt;&gt;S382,S383," "))</f>
        <v> </v>
      </c>
      <c r="V383" s="88"/>
    </row>
    <row r="384" s="174" customFormat="true" ht="14.25" hidden="false" customHeight="false" outlineLevel="0" collapsed="false">
      <c r="A384" s="159" t="n">
        <v>373</v>
      </c>
      <c r="B384" s="160" t="n">
        <f aca="false">IF('ORÇ.GLOBAL P CAIXA'!K384="EXEC.",0,'ORÇ.GLOBAL P CAIXA'!M384)</f>
        <v>0</v>
      </c>
      <c r="C384" s="161" t="n">
        <f aca="false">IF('ORÇ.GLOBAL P CAIXA'!K384="EXEC.",0,'ORÇ.GLOBAL P CAIXA'!O384)</f>
        <v>0</v>
      </c>
      <c r="D384" s="162" t="n">
        <f aca="false">IF('ORÇ.GLOBAL P CAIXA'!K384="EXEC.",0,'ORÇ.GLOBAL P CAIXA'!P384)</f>
        <v>0</v>
      </c>
      <c r="E384" s="163" t="n">
        <f aca="false">IF('ORÇ.GLOBAL P CAIXA'!K384="EXEC.",0,ROUND('ORÇ.GLOBAL P CAIXA'!Q384,2))</f>
        <v>0</v>
      </c>
      <c r="F384" s="163" t="n">
        <f aca="false">IF('ORÇ.GLOBAL P CAIXA'!K384="EXEC.",0,TRUNC((1+(IF(OR(H384=0,H384=""),'BDI REF.'!$K$5,CHOOSE(H384,'BDI REF.'!$K$5,'BDI REF.'!$K$6,'BDI REF.'!$K$7))))*'ORÇ.GLOBAL P CAIXA'!R384,2))</f>
        <v>0</v>
      </c>
      <c r="G384" s="163" t="n">
        <f aca="false">IF('ORÇ.GLOBAL P CAIXA'!K384="EXEC.",0,IF(E384&lt;&gt;0,ROUND(E384*F384,2),IF(R384=0,(SUMIF($S$12:$S$1011,B384,$R$12:$R$1011)),R384)))</f>
        <v>0</v>
      </c>
      <c r="H384" s="509" t="str">
        <f aca="false">IF('ORÇ.GLOBAL P CAIXA'!K384="EXEC.","",IF('ORÇ.GLOBAL P CAIXA'!H384&gt;0,'ORÇ.GLOBAL P CAIXA'!H384,""))</f>
        <v/>
      </c>
      <c r="I384" s="509" t="str">
        <f aca="false">IF('ORÇ.GLOBAL P CAIXA'!K384="EXEC.","",IF('ORÇ.GLOBAL P CAIXA'!I384&gt;0,'ORÇ.GLOBAL P CAIXA'!I384,""))</f>
        <v/>
      </c>
      <c r="J384" s="510" t="str">
        <f aca="false">IF('ORÇ.GLOBAL P CAIXA'!K384="EXEC.","",IF('ORÇ.GLOBAL P CAIXA'!J384&gt;0,'ORÇ.GLOBAL P CAIXA'!J384,""))</f>
        <v/>
      </c>
      <c r="K384" s="115"/>
      <c r="L384" s="168" t="str">
        <f aca="false">IF(B384&gt;0,"ok","ocultar")</f>
        <v>ocultar</v>
      </c>
      <c r="M384" s="511" t="n">
        <f aca="false">ROUND(IF($O384&lt;&gt;0,$O384*(INFORMAÇÕES!$T$113/INFORMAÇÕES!$T$117),0),2)</f>
        <v>0</v>
      </c>
      <c r="N384" s="511" t="n">
        <f aca="false">ROUND(IF($O384&lt;&gt;0,$O384*(INFORMAÇÕES!$T$114/INFORMAÇÕES!$T$117),0),2)</f>
        <v>0</v>
      </c>
      <c r="O384" s="512" t="n">
        <f aca="false">IF(E384=0,G384,0)</f>
        <v>0</v>
      </c>
      <c r="Q384" s="88"/>
      <c r="R384" s="163" t="n">
        <f aca="false">IF(E384&lt;&gt;0,G384,0)</f>
        <v>0</v>
      </c>
      <c r="S384" s="157" t="n">
        <f aca="false">IF(B384=0,S383,IF(ISNONTEXT(B384)=TRUE(),INT(B384),INT(LEFT(B384,FIND(".",B384)-1))))</f>
        <v>3</v>
      </c>
      <c r="T384" s="157" t="str">
        <f aca="false">IF(T385=1,1,IF(B384&lt;&gt;0,1,IF(C384&lt;&gt;0,1,IF(D384&lt;&gt;0,1,IF('ORÇ.GLOBAL REF.'!E384&lt;&gt;0,1,"")))))</f>
        <v/>
      </c>
      <c r="U384" s="157" t="str">
        <f aca="false">IF(S384=0," ",IF(S384&lt;&gt;S383,S384," "))</f>
        <v> </v>
      </c>
      <c r="V384" s="88"/>
    </row>
    <row r="385" s="174" customFormat="true" ht="14.25" hidden="false" customHeight="false" outlineLevel="0" collapsed="false">
      <c r="A385" s="159" t="n">
        <v>374</v>
      </c>
      <c r="B385" s="160" t="n">
        <f aca="false">IF('ORÇ.GLOBAL P CAIXA'!K385="EXEC.",0,'ORÇ.GLOBAL P CAIXA'!M385)</f>
        <v>0</v>
      </c>
      <c r="C385" s="161" t="n">
        <f aca="false">IF('ORÇ.GLOBAL P CAIXA'!K385="EXEC.",0,'ORÇ.GLOBAL P CAIXA'!O385)</f>
        <v>0</v>
      </c>
      <c r="D385" s="162" t="n">
        <f aca="false">IF('ORÇ.GLOBAL P CAIXA'!K385="EXEC.",0,'ORÇ.GLOBAL P CAIXA'!P385)</f>
        <v>0</v>
      </c>
      <c r="E385" s="163" t="n">
        <f aca="false">IF('ORÇ.GLOBAL P CAIXA'!K385="EXEC.",0,ROUND('ORÇ.GLOBAL P CAIXA'!Q385,2))</f>
        <v>0</v>
      </c>
      <c r="F385" s="163" t="n">
        <f aca="false">IF('ORÇ.GLOBAL P CAIXA'!K385="EXEC.",0,TRUNC((1+(IF(OR(H385=0,H385=""),'BDI REF.'!$K$5,CHOOSE(H385,'BDI REF.'!$K$5,'BDI REF.'!$K$6,'BDI REF.'!$K$7))))*'ORÇ.GLOBAL P CAIXA'!R385,2))</f>
        <v>0</v>
      </c>
      <c r="G385" s="163" t="n">
        <f aca="false">IF('ORÇ.GLOBAL P CAIXA'!K385="EXEC.",0,IF(E385&lt;&gt;0,ROUND(E385*F385,2),IF(R385=0,(SUMIF($S$12:$S$1011,B385,$R$12:$R$1011)),R385)))</f>
        <v>0</v>
      </c>
      <c r="H385" s="509" t="str">
        <f aca="false">IF('ORÇ.GLOBAL P CAIXA'!K385="EXEC.","",IF('ORÇ.GLOBAL P CAIXA'!H385&gt;0,'ORÇ.GLOBAL P CAIXA'!H385,""))</f>
        <v/>
      </c>
      <c r="I385" s="509" t="str">
        <f aca="false">IF('ORÇ.GLOBAL P CAIXA'!K385="EXEC.","",IF('ORÇ.GLOBAL P CAIXA'!I385&gt;0,'ORÇ.GLOBAL P CAIXA'!I385,""))</f>
        <v/>
      </c>
      <c r="J385" s="510" t="str">
        <f aca="false">IF('ORÇ.GLOBAL P CAIXA'!K385="EXEC.","",IF('ORÇ.GLOBAL P CAIXA'!J385&gt;0,'ORÇ.GLOBAL P CAIXA'!J385,""))</f>
        <v/>
      </c>
      <c r="K385" s="115"/>
      <c r="L385" s="168" t="str">
        <f aca="false">IF(B385&gt;0,"ok","ocultar")</f>
        <v>ocultar</v>
      </c>
      <c r="M385" s="511" t="n">
        <f aca="false">ROUND(IF($O385&lt;&gt;0,$O385*(INFORMAÇÕES!$T$113/INFORMAÇÕES!$T$117),0),2)</f>
        <v>0</v>
      </c>
      <c r="N385" s="511" t="n">
        <f aca="false">ROUND(IF($O385&lt;&gt;0,$O385*(INFORMAÇÕES!$T$114/INFORMAÇÕES!$T$117),0),2)</f>
        <v>0</v>
      </c>
      <c r="O385" s="512" t="n">
        <f aca="false">IF(E385=0,G385,0)</f>
        <v>0</v>
      </c>
      <c r="Q385" s="88"/>
      <c r="R385" s="163" t="n">
        <f aca="false">IF(E385&lt;&gt;0,G385,0)</f>
        <v>0</v>
      </c>
      <c r="S385" s="157" t="n">
        <f aca="false">IF(B385=0,S384,IF(ISNONTEXT(B385)=TRUE(),INT(B385),INT(LEFT(B385,FIND(".",B385)-1))))</f>
        <v>3</v>
      </c>
      <c r="T385" s="157" t="str">
        <f aca="false">IF(T386=1,1,IF(B385&lt;&gt;0,1,IF(C385&lt;&gt;0,1,IF(D385&lt;&gt;0,1,IF('ORÇ.GLOBAL REF.'!E385&lt;&gt;0,1,"")))))</f>
        <v/>
      </c>
      <c r="U385" s="157" t="str">
        <f aca="false">IF(S385=0," ",IF(S385&lt;&gt;S384,S385," "))</f>
        <v> </v>
      </c>
      <c r="V385" s="88"/>
    </row>
    <row r="386" s="174" customFormat="true" ht="14.25" hidden="false" customHeight="false" outlineLevel="0" collapsed="false">
      <c r="A386" s="159" t="n">
        <v>375</v>
      </c>
      <c r="B386" s="160" t="n">
        <f aca="false">IF('ORÇ.GLOBAL P CAIXA'!K386="EXEC.",0,'ORÇ.GLOBAL P CAIXA'!M386)</f>
        <v>0</v>
      </c>
      <c r="C386" s="161" t="n">
        <f aca="false">IF('ORÇ.GLOBAL P CAIXA'!K386="EXEC.",0,'ORÇ.GLOBAL P CAIXA'!O386)</f>
        <v>0</v>
      </c>
      <c r="D386" s="162" t="n">
        <f aca="false">IF('ORÇ.GLOBAL P CAIXA'!K386="EXEC.",0,'ORÇ.GLOBAL P CAIXA'!P386)</f>
        <v>0</v>
      </c>
      <c r="E386" s="163" t="n">
        <f aca="false">IF('ORÇ.GLOBAL P CAIXA'!K386="EXEC.",0,ROUND('ORÇ.GLOBAL P CAIXA'!Q386,2))</f>
        <v>0</v>
      </c>
      <c r="F386" s="163" t="n">
        <f aca="false">IF('ORÇ.GLOBAL P CAIXA'!K386="EXEC.",0,TRUNC((1+(IF(OR(H386=0,H386=""),'BDI REF.'!$K$5,CHOOSE(H386,'BDI REF.'!$K$5,'BDI REF.'!$K$6,'BDI REF.'!$K$7))))*'ORÇ.GLOBAL P CAIXA'!R386,2))</f>
        <v>0</v>
      </c>
      <c r="G386" s="163" t="n">
        <f aca="false">IF('ORÇ.GLOBAL P CAIXA'!K386="EXEC.",0,IF(E386&lt;&gt;0,ROUND(E386*F386,2),IF(R386=0,(SUMIF($S$12:$S$1011,B386,$R$12:$R$1011)),R386)))</f>
        <v>0</v>
      </c>
      <c r="H386" s="509" t="str">
        <f aca="false">IF('ORÇ.GLOBAL P CAIXA'!K386="EXEC.","",IF('ORÇ.GLOBAL P CAIXA'!H386&gt;0,'ORÇ.GLOBAL P CAIXA'!H386,""))</f>
        <v/>
      </c>
      <c r="I386" s="509" t="str">
        <f aca="false">IF('ORÇ.GLOBAL P CAIXA'!K386="EXEC.","",IF('ORÇ.GLOBAL P CAIXA'!I386&gt;0,'ORÇ.GLOBAL P CAIXA'!I386,""))</f>
        <v/>
      </c>
      <c r="J386" s="510" t="str">
        <f aca="false">IF('ORÇ.GLOBAL P CAIXA'!K386="EXEC.","",IF('ORÇ.GLOBAL P CAIXA'!J386&gt;0,'ORÇ.GLOBAL P CAIXA'!J386,""))</f>
        <v/>
      </c>
      <c r="K386" s="115"/>
      <c r="L386" s="168" t="str">
        <f aca="false">IF(B386&gt;0,"ok","ocultar")</f>
        <v>ocultar</v>
      </c>
      <c r="M386" s="511" t="n">
        <f aca="false">ROUND(IF($O386&lt;&gt;0,$O386*(INFORMAÇÕES!$T$113/INFORMAÇÕES!$T$117),0),2)</f>
        <v>0</v>
      </c>
      <c r="N386" s="511" t="n">
        <f aca="false">ROUND(IF($O386&lt;&gt;0,$O386*(INFORMAÇÕES!$T$114/INFORMAÇÕES!$T$117),0),2)</f>
        <v>0</v>
      </c>
      <c r="O386" s="512" t="n">
        <f aca="false">IF(E386=0,G386,0)</f>
        <v>0</v>
      </c>
      <c r="Q386" s="88"/>
      <c r="R386" s="163" t="n">
        <f aca="false">IF(E386&lt;&gt;0,G386,0)</f>
        <v>0</v>
      </c>
      <c r="S386" s="157" t="n">
        <f aca="false">IF(B386=0,S385,IF(ISNONTEXT(B386)=TRUE(),INT(B386),INT(LEFT(B386,FIND(".",B386)-1))))</f>
        <v>3</v>
      </c>
      <c r="T386" s="157" t="str">
        <f aca="false">IF(T387=1,1,IF(B386&lt;&gt;0,1,IF(C386&lt;&gt;0,1,IF(D386&lt;&gt;0,1,IF('ORÇ.GLOBAL REF.'!E386&lt;&gt;0,1,"")))))</f>
        <v/>
      </c>
      <c r="U386" s="157" t="str">
        <f aca="false">IF(S386=0," ",IF(S386&lt;&gt;S385,S386," "))</f>
        <v> </v>
      </c>
      <c r="V386" s="88"/>
    </row>
    <row r="387" s="174" customFormat="true" ht="14.25" hidden="false" customHeight="false" outlineLevel="0" collapsed="false">
      <c r="A387" s="159" t="n">
        <v>376</v>
      </c>
      <c r="B387" s="160" t="n">
        <f aca="false">IF('ORÇ.GLOBAL P CAIXA'!K387="EXEC.",0,'ORÇ.GLOBAL P CAIXA'!M387)</f>
        <v>0</v>
      </c>
      <c r="C387" s="161" t="n">
        <f aca="false">IF('ORÇ.GLOBAL P CAIXA'!K387="EXEC.",0,'ORÇ.GLOBAL P CAIXA'!O387)</f>
        <v>0</v>
      </c>
      <c r="D387" s="162" t="n">
        <f aca="false">IF('ORÇ.GLOBAL P CAIXA'!K387="EXEC.",0,'ORÇ.GLOBAL P CAIXA'!P387)</f>
        <v>0</v>
      </c>
      <c r="E387" s="163" t="n">
        <f aca="false">IF('ORÇ.GLOBAL P CAIXA'!K387="EXEC.",0,ROUND('ORÇ.GLOBAL P CAIXA'!Q387,2))</f>
        <v>0</v>
      </c>
      <c r="F387" s="163" t="n">
        <f aca="false">IF('ORÇ.GLOBAL P CAIXA'!K387="EXEC.",0,TRUNC((1+(IF(OR(H387=0,H387=""),'BDI REF.'!$K$5,CHOOSE(H387,'BDI REF.'!$K$5,'BDI REF.'!$K$6,'BDI REF.'!$K$7))))*'ORÇ.GLOBAL P CAIXA'!R387,2))</f>
        <v>0</v>
      </c>
      <c r="G387" s="163" t="n">
        <f aca="false">IF('ORÇ.GLOBAL P CAIXA'!K387="EXEC.",0,IF(E387&lt;&gt;0,ROUND(E387*F387,2),IF(R387=0,(SUMIF($S$12:$S$1011,B387,$R$12:$R$1011)),R387)))</f>
        <v>0</v>
      </c>
      <c r="H387" s="509" t="str">
        <f aca="false">IF('ORÇ.GLOBAL P CAIXA'!K387="EXEC.","",IF('ORÇ.GLOBAL P CAIXA'!H387&gt;0,'ORÇ.GLOBAL P CAIXA'!H387,""))</f>
        <v/>
      </c>
      <c r="I387" s="509" t="str">
        <f aca="false">IF('ORÇ.GLOBAL P CAIXA'!K387="EXEC.","",IF('ORÇ.GLOBAL P CAIXA'!I387&gt;0,'ORÇ.GLOBAL P CAIXA'!I387,""))</f>
        <v/>
      </c>
      <c r="J387" s="510" t="str">
        <f aca="false">IF('ORÇ.GLOBAL P CAIXA'!K387="EXEC.","",IF('ORÇ.GLOBAL P CAIXA'!J387&gt;0,'ORÇ.GLOBAL P CAIXA'!J387,""))</f>
        <v/>
      </c>
      <c r="K387" s="115"/>
      <c r="L387" s="168" t="str">
        <f aca="false">IF(B387&gt;0,"ok","ocultar")</f>
        <v>ocultar</v>
      </c>
      <c r="M387" s="511" t="n">
        <f aca="false">ROUND(IF($O387&lt;&gt;0,$O387*(INFORMAÇÕES!$T$113/INFORMAÇÕES!$T$117),0),2)</f>
        <v>0</v>
      </c>
      <c r="N387" s="511" t="n">
        <f aca="false">ROUND(IF($O387&lt;&gt;0,$O387*(INFORMAÇÕES!$T$114/INFORMAÇÕES!$T$117),0),2)</f>
        <v>0</v>
      </c>
      <c r="O387" s="512" t="n">
        <f aca="false">IF(E387=0,G387,0)</f>
        <v>0</v>
      </c>
      <c r="Q387" s="88"/>
      <c r="R387" s="163" t="n">
        <f aca="false">IF(E387&lt;&gt;0,G387,0)</f>
        <v>0</v>
      </c>
      <c r="S387" s="157" t="n">
        <f aca="false">IF(B387=0,S386,IF(ISNONTEXT(B387)=TRUE(),INT(B387),INT(LEFT(B387,FIND(".",B387)-1))))</f>
        <v>3</v>
      </c>
      <c r="T387" s="157" t="str">
        <f aca="false">IF(T388=1,1,IF(B387&lt;&gt;0,1,IF(C387&lt;&gt;0,1,IF(D387&lt;&gt;0,1,IF('ORÇ.GLOBAL REF.'!E387&lt;&gt;0,1,"")))))</f>
        <v/>
      </c>
      <c r="U387" s="157" t="str">
        <f aca="false">IF(S387=0," ",IF(S387&lt;&gt;S386,S387," "))</f>
        <v> </v>
      </c>
      <c r="V387" s="88"/>
    </row>
    <row r="388" s="174" customFormat="true" ht="14.25" hidden="false" customHeight="false" outlineLevel="0" collapsed="false">
      <c r="A388" s="159" t="n">
        <v>377</v>
      </c>
      <c r="B388" s="160" t="n">
        <f aca="false">IF('ORÇ.GLOBAL P CAIXA'!K388="EXEC.",0,'ORÇ.GLOBAL P CAIXA'!M388)</f>
        <v>0</v>
      </c>
      <c r="C388" s="161" t="n">
        <f aca="false">IF('ORÇ.GLOBAL P CAIXA'!K388="EXEC.",0,'ORÇ.GLOBAL P CAIXA'!O388)</f>
        <v>0</v>
      </c>
      <c r="D388" s="162" t="n">
        <f aca="false">IF('ORÇ.GLOBAL P CAIXA'!K388="EXEC.",0,'ORÇ.GLOBAL P CAIXA'!P388)</f>
        <v>0</v>
      </c>
      <c r="E388" s="163" t="n">
        <f aca="false">IF('ORÇ.GLOBAL P CAIXA'!K388="EXEC.",0,ROUND('ORÇ.GLOBAL P CAIXA'!Q388,2))</f>
        <v>0</v>
      </c>
      <c r="F388" s="163" t="n">
        <f aca="false">IF('ORÇ.GLOBAL P CAIXA'!K388="EXEC.",0,TRUNC((1+(IF(OR(H388=0,H388=""),'BDI REF.'!$K$5,CHOOSE(H388,'BDI REF.'!$K$5,'BDI REF.'!$K$6,'BDI REF.'!$K$7))))*'ORÇ.GLOBAL P CAIXA'!R388,2))</f>
        <v>0</v>
      </c>
      <c r="G388" s="163" t="n">
        <f aca="false">IF('ORÇ.GLOBAL P CAIXA'!K388="EXEC.",0,IF(E388&lt;&gt;0,ROUND(E388*F388,2),IF(R388=0,(SUMIF($S$12:$S$1011,B388,$R$12:$R$1011)),R388)))</f>
        <v>0</v>
      </c>
      <c r="H388" s="509" t="str">
        <f aca="false">IF('ORÇ.GLOBAL P CAIXA'!K388="EXEC.","",IF('ORÇ.GLOBAL P CAIXA'!H388&gt;0,'ORÇ.GLOBAL P CAIXA'!H388,""))</f>
        <v/>
      </c>
      <c r="I388" s="509" t="str">
        <f aca="false">IF('ORÇ.GLOBAL P CAIXA'!K388="EXEC.","",IF('ORÇ.GLOBAL P CAIXA'!I388&gt;0,'ORÇ.GLOBAL P CAIXA'!I388,""))</f>
        <v/>
      </c>
      <c r="J388" s="510" t="str">
        <f aca="false">IF('ORÇ.GLOBAL P CAIXA'!K388="EXEC.","",IF('ORÇ.GLOBAL P CAIXA'!J388&gt;0,'ORÇ.GLOBAL P CAIXA'!J388,""))</f>
        <v/>
      </c>
      <c r="K388" s="115"/>
      <c r="L388" s="168" t="str">
        <f aca="false">IF(B388&gt;0,"ok","ocultar")</f>
        <v>ocultar</v>
      </c>
      <c r="M388" s="511" t="n">
        <f aca="false">ROUND(IF($O388&lt;&gt;0,$O388*(INFORMAÇÕES!$T$113/INFORMAÇÕES!$T$117),0),2)</f>
        <v>0</v>
      </c>
      <c r="N388" s="511" t="n">
        <f aca="false">ROUND(IF($O388&lt;&gt;0,$O388*(INFORMAÇÕES!$T$114/INFORMAÇÕES!$T$117),0),2)</f>
        <v>0</v>
      </c>
      <c r="O388" s="512" t="n">
        <f aca="false">IF(E388=0,G388,0)</f>
        <v>0</v>
      </c>
      <c r="Q388" s="88"/>
      <c r="R388" s="163" t="n">
        <f aca="false">IF(E388&lt;&gt;0,G388,0)</f>
        <v>0</v>
      </c>
      <c r="S388" s="157" t="n">
        <f aca="false">IF(B388=0,S387,IF(ISNONTEXT(B388)=TRUE(),INT(B388),INT(LEFT(B388,FIND(".",B388)-1))))</f>
        <v>3</v>
      </c>
      <c r="T388" s="157" t="str">
        <f aca="false">IF(T389=1,1,IF(B388&lt;&gt;0,1,IF(C388&lt;&gt;0,1,IF(D388&lt;&gt;0,1,IF('ORÇ.GLOBAL REF.'!E388&lt;&gt;0,1,"")))))</f>
        <v/>
      </c>
      <c r="U388" s="157" t="str">
        <f aca="false">IF(S388=0," ",IF(S388&lt;&gt;S387,S388," "))</f>
        <v> </v>
      </c>
      <c r="V388" s="88"/>
    </row>
    <row r="389" s="174" customFormat="true" ht="14.25" hidden="false" customHeight="false" outlineLevel="0" collapsed="false">
      <c r="A389" s="159" t="n">
        <v>378</v>
      </c>
      <c r="B389" s="160" t="n">
        <f aca="false">IF('ORÇ.GLOBAL P CAIXA'!K389="EXEC.",0,'ORÇ.GLOBAL P CAIXA'!M389)</f>
        <v>0</v>
      </c>
      <c r="C389" s="161" t="n">
        <f aca="false">IF('ORÇ.GLOBAL P CAIXA'!K389="EXEC.",0,'ORÇ.GLOBAL P CAIXA'!O389)</f>
        <v>0</v>
      </c>
      <c r="D389" s="162" t="n">
        <f aca="false">IF('ORÇ.GLOBAL P CAIXA'!K389="EXEC.",0,'ORÇ.GLOBAL P CAIXA'!P389)</f>
        <v>0</v>
      </c>
      <c r="E389" s="163" t="n">
        <f aca="false">IF('ORÇ.GLOBAL P CAIXA'!K389="EXEC.",0,ROUND('ORÇ.GLOBAL P CAIXA'!Q389,2))</f>
        <v>0</v>
      </c>
      <c r="F389" s="163" t="n">
        <f aca="false">IF('ORÇ.GLOBAL P CAIXA'!K389="EXEC.",0,TRUNC((1+(IF(OR(H389=0,H389=""),'BDI REF.'!$K$5,CHOOSE(H389,'BDI REF.'!$K$5,'BDI REF.'!$K$6,'BDI REF.'!$K$7))))*'ORÇ.GLOBAL P CAIXA'!R389,2))</f>
        <v>0</v>
      </c>
      <c r="G389" s="163" t="n">
        <f aca="false">IF('ORÇ.GLOBAL P CAIXA'!K389="EXEC.",0,IF(E389&lt;&gt;0,ROUND(E389*F389,2),IF(R389=0,(SUMIF($S$12:$S$1011,B389,$R$12:$R$1011)),R389)))</f>
        <v>0</v>
      </c>
      <c r="H389" s="509" t="str">
        <f aca="false">IF('ORÇ.GLOBAL P CAIXA'!K389="EXEC.","",IF('ORÇ.GLOBAL P CAIXA'!H389&gt;0,'ORÇ.GLOBAL P CAIXA'!H389,""))</f>
        <v/>
      </c>
      <c r="I389" s="509" t="str">
        <f aca="false">IF('ORÇ.GLOBAL P CAIXA'!K389="EXEC.","",IF('ORÇ.GLOBAL P CAIXA'!I389&gt;0,'ORÇ.GLOBAL P CAIXA'!I389,""))</f>
        <v/>
      </c>
      <c r="J389" s="510" t="str">
        <f aca="false">IF('ORÇ.GLOBAL P CAIXA'!K389="EXEC.","",IF('ORÇ.GLOBAL P CAIXA'!J389&gt;0,'ORÇ.GLOBAL P CAIXA'!J389,""))</f>
        <v/>
      </c>
      <c r="K389" s="115"/>
      <c r="L389" s="168" t="str">
        <f aca="false">IF(B389&gt;0,"ok","ocultar")</f>
        <v>ocultar</v>
      </c>
      <c r="M389" s="511" t="n">
        <f aca="false">ROUND(IF($O389&lt;&gt;0,$O389*(INFORMAÇÕES!$T$113/INFORMAÇÕES!$T$117),0),2)</f>
        <v>0</v>
      </c>
      <c r="N389" s="511" t="n">
        <f aca="false">ROUND(IF($O389&lt;&gt;0,$O389*(INFORMAÇÕES!$T$114/INFORMAÇÕES!$T$117),0),2)</f>
        <v>0</v>
      </c>
      <c r="O389" s="512" t="n">
        <f aca="false">IF(E389=0,G389,0)</f>
        <v>0</v>
      </c>
      <c r="Q389" s="88"/>
      <c r="R389" s="163" t="n">
        <f aca="false">IF(E389&lt;&gt;0,G389,0)</f>
        <v>0</v>
      </c>
      <c r="S389" s="157" t="n">
        <f aca="false">IF(B389=0,S388,IF(ISNONTEXT(B389)=TRUE(),INT(B389),INT(LEFT(B389,FIND(".",B389)-1))))</f>
        <v>3</v>
      </c>
      <c r="T389" s="157" t="str">
        <f aca="false">IF(T390=1,1,IF(B389&lt;&gt;0,1,IF(C389&lt;&gt;0,1,IF(D389&lt;&gt;0,1,IF('ORÇ.GLOBAL REF.'!E389&lt;&gt;0,1,"")))))</f>
        <v/>
      </c>
      <c r="U389" s="157" t="str">
        <f aca="false">IF(S389=0," ",IF(S389&lt;&gt;S388,S389," "))</f>
        <v> </v>
      </c>
      <c r="V389" s="88"/>
    </row>
    <row r="390" s="174" customFormat="true" ht="14.25" hidden="false" customHeight="false" outlineLevel="0" collapsed="false">
      <c r="A390" s="159" t="n">
        <v>379</v>
      </c>
      <c r="B390" s="160" t="n">
        <f aca="false">IF('ORÇ.GLOBAL P CAIXA'!K390="EXEC.",0,'ORÇ.GLOBAL P CAIXA'!M390)</f>
        <v>0</v>
      </c>
      <c r="C390" s="161" t="n">
        <f aca="false">IF('ORÇ.GLOBAL P CAIXA'!K390="EXEC.",0,'ORÇ.GLOBAL P CAIXA'!O390)</f>
        <v>0</v>
      </c>
      <c r="D390" s="162" t="n">
        <f aca="false">IF('ORÇ.GLOBAL P CAIXA'!K390="EXEC.",0,'ORÇ.GLOBAL P CAIXA'!P390)</f>
        <v>0</v>
      </c>
      <c r="E390" s="163" t="n">
        <f aca="false">IF('ORÇ.GLOBAL P CAIXA'!K390="EXEC.",0,ROUND('ORÇ.GLOBAL P CAIXA'!Q390,2))</f>
        <v>0</v>
      </c>
      <c r="F390" s="163" t="n">
        <f aca="false">IF('ORÇ.GLOBAL P CAIXA'!K390="EXEC.",0,TRUNC((1+(IF(OR(H390=0,H390=""),'BDI REF.'!$K$5,CHOOSE(H390,'BDI REF.'!$K$5,'BDI REF.'!$K$6,'BDI REF.'!$K$7))))*'ORÇ.GLOBAL P CAIXA'!R390,2))</f>
        <v>0</v>
      </c>
      <c r="G390" s="163" t="n">
        <f aca="false">IF('ORÇ.GLOBAL P CAIXA'!K390="EXEC.",0,IF(E390&lt;&gt;0,ROUND(E390*F390,2),IF(R390=0,(SUMIF($S$12:$S$1011,B390,$R$12:$R$1011)),R390)))</f>
        <v>0</v>
      </c>
      <c r="H390" s="509" t="str">
        <f aca="false">IF('ORÇ.GLOBAL P CAIXA'!K390="EXEC.","",IF('ORÇ.GLOBAL P CAIXA'!H390&gt;0,'ORÇ.GLOBAL P CAIXA'!H390,""))</f>
        <v/>
      </c>
      <c r="I390" s="509" t="str">
        <f aca="false">IF('ORÇ.GLOBAL P CAIXA'!K390="EXEC.","",IF('ORÇ.GLOBAL P CAIXA'!I390&gt;0,'ORÇ.GLOBAL P CAIXA'!I390,""))</f>
        <v/>
      </c>
      <c r="J390" s="510" t="str">
        <f aca="false">IF('ORÇ.GLOBAL P CAIXA'!K390="EXEC.","",IF('ORÇ.GLOBAL P CAIXA'!J390&gt;0,'ORÇ.GLOBAL P CAIXA'!J390,""))</f>
        <v/>
      </c>
      <c r="K390" s="115"/>
      <c r="L390" s="168" t="str">
        <f aca="false">IF(B390&gt;0,"ok","ocultar")</f>
        <v>ocultar</v>
      </c>
      <c r="M390" s="511" t="n">
        <f aca="false">ROUND(IF($O390&lt;&gt;0,$O390*(INFORMAÇÕES!$T$113/INFORMAÇÕES!$T$117),0),2)</f>
        <v>0</v>
      </c>
      <c r="N390" s="511" t="n">
        <f aca="false">ROUND(IF($O390&lt;&gt;0,$O390*(INFORMAÇÕES!$T$114/INFORMAÇÕES!$T$117),0),2)</f>
        <v>0</v>
      </c>
      <c r="O390" s="512" t="n">
        <f aca="false">IF(E390=0,G390,0)</f>
        <v>0</v>
      </c>
      <c r="Q390" s="88"/>
      <c r="R390" s="163" t="n">
        <f aca="false">IF(E390&lt;&gt;0,G390,0)</f>
        <v>0</v>
      </c>
      <c r="S390" s="157" t="n">
        <f aca="false">IF(B390=0,S389,IF(ISNONTEXT(B390)=TRUE(),INT(B390),INT(LEFT(B390,FIND(".",B390)-1))))</f>
        <v>3</v>
      </c>
      <c r="T390" s="157" t="str">
        <f aca="false">IF(T391=1,1,IF(B390&lt;&gt;0,1,IF(C390&lt;&gt;0,1,IF(D390&lt;&gt;0,1,IF('ORÇ.GLOBAL REF.'!E390&lt;&gt;0,1,"")))))</f>
        <v/>
      </c>
      <c r="U390" s="157" t="str">
        <f aca="false">IF(S390=0," ",IF(S390&lt;&gt;S389,S390," "))</f>
        <v> </v>
      </c>
      <c r="V390" s="88"/>
    </row>
    <row r="391" s="174" customFormat="true" ht="14.25" hidden="false" customHeight="false" outlineLevel="0" collapsed="false">
      <c r="A391" s="159" t="n">
        <v>380</v>
      </c>
      <c r="B391" s="160" t="n">
        <f aca="false">IF('ORÇ.GLOBAL P CAIXA'!K391="EXEC.",0,'ORÇ.GLOBAL P CAIXA'!M391)</f>
        <v>0</v>
      </c>
      <c r="C391" s="161" t="n">
        <f aca="false">IF('ORÇ.GLOBAL P CAIXA'!K391="EXEC.",0,'ORÇ.GLOBAL P CAIXA'!O391)</f>
        <v>0</v>
      </c>
      <c r="D391" s="162" t="n">
        <f aca="false">IF('ORÇ.GLOBAL P CAIXA'!K391="EXEC.",0,'ORÇ.GLOBAL P CAIXA'!P391)</f>
        <v>0</v>
      </c>
      <c r="E391" s="163" t="n">
        <f aca="false">IF('ORÇ.GLOBAL P CAIXA'!K391="EXEC.",0,ROUND('ORÇ.GLOBAL P CAIXA'!Q391,2))</f>
        <v>0</v>
      </c>
      <c r="F391" s="163" t="n">
        <f aca="false">IF('ORÇ.GLOBAL P CAIXA'!K391="EXEC.",0,TRUNC((1+(IF(OR(H391=0,H391=""),'BDI REF.'!$K$5,CHOOSE(H391,'BDI REF.'!$K$5,'BDI REF.'!$K$6,'BDI REF.'!$K$7))))*'ORÇ.GLOBAL P CAIXA'!R391,2))</f>
        <v>0</v>
      </c>
      <c r="G391" s="163" t="n">
        <f aca="false">IF('ORÇ.GLOBAL P CAIXA'!K391="EXEC.",0,IF(E391&lt;&gt;0,ROUND(E391*F391,2),IF(R391=0,(SUMIF($S$12:$S$1011,B391,$R$12:$R$1011)),R391)))</f>
        <v>0</v>
      </c>
      <c r="H391" s="509" t="str">
        <f aca="false">IF('ORÇ.GLOBAL P CAIXA'!K391="EXEC.","",IF('ORÇ.GLOBAL P CAIXA'!H391&gt;0,'ORÇ.GLOBAL P CAIXA'!H391,""))</f>
        <v/>
      </c>
      <c r="I391" s="509" t="str">
        <f aca="false">IF('ORÇ.GLOBAL P CAIXA'!K391="EXEC.","",IF('ORÇ.GLOBAL P CAIXA'!I391&gt;0,'ORÇ.GLOBAL P CAIXA'!I391,""))</f>
        <v/>
      </c>
      <c r="J391" s="510" t="str">
        <f aca="false">IF('ORÇ.GLOBAL P CAIXA'!K391="EXEC.","",IF('ORÇ.GLOBAL P CAIXA'!J391&gt;0,'ORÇ.GLOBAL P CAIXA'!J391,""))</f>
        <v/>
      </c>
      <c r="K391" s="115"/>
      <c r="L391" s="168" t="str">
        <f aca="false">IF(B391&gt;0,"ok","ocultar")</f>
        <v>ocultar</v>
      </c>
      <c r="M391" s="511" t="n">
        <f aca="false">ROUND(IF($O391&lt;&gt;0,$O391*(INFORMAÇÕES!$T$113/INFORMAÇÕES!$T$117),0),2)</f>
        <v>0</v>
      </c>
      <c r="N391" s="511" t="n">
        <f aca="false">ROUND(IF($O391&lt;&gt;0,$O391*(INFORMAÇÕES!$T$114/INFORMAÇÕES!$T$117),0),2)</f>
        <v>0</v>
      </c>
      <c r="O391" s="512" t="n">
        <f aca="false">IF(E391=0,G391,0)</f>
        <v>0</v>
      </c>
      <c r="Q391" s="88"/>
      <c r="R391" s="163" t="n">
        <f aca="false">IF(E391&lt;&gt;0,G391,0)</f>
        <v>0</v>
      </c>
      <c r="S391" s="157" t="n">
        <f aca="false">IF(B391=0,S390,IF(ISNONTEXT(B391)=TRUE(),INT(B391),INT(LEFT(B391,FIND(".",B391)-1))))</f>
        <v>3</v>
      </c>
      <c r="T391" s="157" t="str">
        <f aca="false">IF(T392=1,1,IF(B391&lt;&gt;0,1,IF(C391&lt;&gt;0,1,IF(D391&lt;&gt;0,1,IF('ORÇ.GLOBAL REF.'!E391&lt;&gt;0,1,"")))))</f>
        <v/>
      </c>
      <c r="U391" s="157" t="str">
        <f aca="false">IF(S391=0," ",IF(S391&lt;&gt;S390,S391," "))</f>
        <v> </v>
      </c>
      <c r="V391" s="88"/>
    </row>
    <row r="392" s="174" customFormat="true" ht="14.25" hidden="false" customHeight="false" outlineLevel="0" collapsed="false">
      <c r="A392" s="159" t="n">
        <v>381</v>
      </c>
      <c r="B392" s="160" t="n">
        <f aca="false">IF('ORÇ.GLOBAL P CAIXA'!K392="EXEC.",0,'ORÇ.GLOBAL P CAIXA'!M392)</f>
        <v>0</v>
      </c>
      <c r="C392" s="161" t="n">
        <f aca="false">IF('ORÇ.GLOBAL P CAIXA'!K392="EXEC.",0,'ORÇ.GLOBAL P CAIXA'!O392)</f>
        <v>0</v>
      </c>
      <c r="D392" s="162" t="n">
        <f aca="false">IF('ORÇ.GLOBAL P CAIXA'!K392="EXEC.",0,'ORÇ.GLOBAL P CAIXA'!P392)</f>
        <v>0</v>
      </c>
      <c r="E392" s="163" t="n">
        <f aca="false">IF('ORÇ.GLOBAL P CAIXA'!K392="EXEC.",0,ROUND('ORÇ.GLOBAL P CAIXA'!Q392,2))</f>
        <v>0</v>
      </c>
      <c r="F392" s="163" t="n">
        <f aca="false">IF('ORÇ.GLOBAL P CAIXA'!K392="EXEC.",0,TRUNC((1+(IF(OR(H392=0,H392=""),'BDI REF.'!$K$5,CHOOSE(H392,'BDI REF.'!$K$5,'BDI REF.'!$K$6,'BDI REF.'!$K$7))))*'ORÇ.GLOBAL P CAIXA'!R392,2))</f>
        <v>0</v>
      </c>
      <c r="G392" s="163" t="n">
        <f aca="false">IF('ORÇ.GLOBAL P CAIXA'!K392="EXEC.",0,IF(E392&lt;&gt;0,ROUND(E392*F392,2),IF(R392=0,(SUMIF($S$12:$S$1011,B392,$R$12:$R$1011)),R392)))</f>
        <v>0</v>
      </c>
      <c r="H392" s="509" t="str">
        <f aca="false">IF('ORÇ.GLOBAL P CAIXA'!K392="EXEC.","",IF('ORÇ.GLOBAL P CAIXA'!H392&gt;0,'ORÇ.GLOBAL P CAIXA'!H392,""))</f>
        <v/>
      </c>
      <c r="I392" s="509" t="str">
        <f aca="false">IF('ORÇ.GLOBAL P CAIXA'!K392="EXEC.","",IF('ORÇ.GLOBAL P CAIXA'!I392&gt;0,'ORÇ.GLOBAL P CAIXA'!I392,""))</f>
        <v/>
      </c>
      <c r="J392" s="510" t="str">
        <f aca="false">IF('ORÇ.GLOBAL P CAIXA'!K392="EXEC.","",IF('ORÇ.GLOBAL P CAIXA'!J392&gt;0,'ORÇ.GLOBAL P CAIXA'!J392,""))</f>
        <v/>
      </c>
      <c r="K392" s="115"/>
      <c r="L392" s="168" t="str">
        <f aca="false">IF(B392&gt;0,"ok","ocultar")</f>
        <v>ocultar</v>
      </c>
      <c r="M392" s="511" t="n">
        <f aca="false">ROUND(IF($O392&lt;&gt;0,$O392*(INFORMAÇÕES!$T$113/INFORMAÇÕES!$T$117),0),2)</f>
        <v>0</v>
      </c>
      <c r="N392" s="511" t="n">
        <f aca="false">ROUND(IF($O392&lt;&gt;0,$O392*(INFORMAÇÕES!$T$114/INFORMAÇÕES!$T$117),0),2)</f>
        <v>0</v>
      </c>
      <c r="O392" s="512" t="n">
        <f aca="false">IF(E392=0,G392,0)</f>
        <v>0</v>
      </c>
      <c r="Q392" s="88"/>
      <c r="R392" s="163" t="n">
        <f aca="false">IF(E392&lt;&gt;0,G392,0)</f>
        <v>0</v>
      </c>
      <c r="S392" s="157" t="n">
        <f aca="false">IF(B392=0,S391,IF(ISNONTEXT(B392)=TRUE(),INT(B392),INT(LEFT(B392,FIND(".",B392)-1))))</f>
        <v>3</v>
      </c>
      <c r="T392" s="157" t="str">
        <f aca="false">IF(T393=1,1,IF(B392&lt;&gt;0,1,IF(C392&lt;&gt;0,1,IF(D392&lt;&gt;0,1,IF('ORÇ.GLOBAL REF.'!E392&lt;&gt;0,1,"")))))</f>
        <v/>
      </c>
      <c r="U392" s="157" t="str">
        <f aca="false">IF(S392=0," ",IF(S392&lt;&gt;S391,S392," "))</f>
        <v> </v>
      </c>
      <c r="V392" s="88"/>
    </row>
    <row r="393" s="174" customFormat="true" ht="14.25" hidden="false" customHeight="false" outlineLevel="0" collapsed="false">
      <c r="A393" s="159" t="n">
        <v>382</v>
      </c>
      <c r="B393" s="160" t="n">
        <f aca="false">IF('ORÇ.GLOBAL P CAIXA'!K393="EXEC.",0,'ORÇ.GLOBAL P CAIXA'!M393)</f>
        <v>0</v>
      </c>
      <c r="C393" s="161" t="n">
        <f aca="false">IF('ORÇ.GLOBAL P CAIXA'!K393="EXEC.",0,'ORÇ.GLOBAL P CAIXA'!O393)</f>
        <v>0</v>
      </c>
      <c r="D393" s="162" t="n">
        <f aca="false">IF('ORÇ.GLOBAL P CAIXA'!K393="EXEC.",0,'ORÇ.GLOBAL P CAIXA'!P393)</f>
        <v>0</v>
      </c>
      <c r="E393" s="163" t="n">
        <f aca="false">IF('ORÇ.GLOBAL P CAIXA'!K393="EXEC.",0,ROUND('ORÇ.GLOBAL P CAIXA'!Q393,2))</f>
        <v>0</v>
      </c>
      <c r="F393" s="163" t="n">
        <f aca="false">IF('ORÇ.GLOBAL P CAIXA'!K393="EXEC.",0,TRUNC((1+(IF(OR(H393=0,H393=""),'BDI REF.'!$K$5,CHOOSE(H393,'BDI REF.'!$K$5,'BDI REF.'!$K$6,'BDI REF.'!$K$7))))*'ORÇ.GLOBAL P CAIXA'!R393,2))</f>
        <v>0</v>
      </c>
      <c r="G393" s="163" t="n">
        <f aca="false">IF('ORÇ.GLOBAL P CAIXA'!K393="EXEC.",0,IF(E393&lt;&gt;0,ROUND(E393*F393,2),IF(R393=0,(SUMIF($S$12:$S$1011,B393,$R$12:$R$1011)),R393)))</f>
        <v>0</v>
      </c>
      <c r="H393" s="509" t="str">
        <f aca="false">IF('ORÇ.GLOBAL P CAIXA'!K393="EXEC.","",IF('ORÇ.GLOBAL P CAIXA'!H393&gt;0,'ORÇ.GLOBAL P CAIXA'!H393,""))</f>
        <v/>
      </c>
      <c r="I393" s="509" t="str">
        <f aca="false">IF('ORÇ.GLOBAL P CAIXA'!K393="EXEC.","",IF('ORÇ.GLOBAL P CAIXA'!I393&gt;0,'ORÇ.GLOBAL P CAIXA'!I393,""))</f>
        <v/>
      </c>
      <c r="J393" s="510" t="str">
        <f aca="false">IF('ORÇ.GLOBAL P CAIXA'!K393="EXEC.","",IF('ORÇ.GLOBAL P CAIXA'!J393&gt;0,'ORÇ.GLOBAL P CAIXA'!J393,""))</f>
        <v/>
      </c>
      <c r="K393" s="115"/>
      <c r="L393" s="168" t="str">
        <f aca="false">IF(B393&gt;0,"ok","ocultar")</f>
        <v>ocultar</v>
      </c>
      <c r="M393" s="511" t="n">
        <f aca="false">ROUND(IF($O393&lt;&gt;0,$O393*(INFORMAÇÕES!$T$113/INFORMAÇÕES!$T$117),0),2)</f>
        <v>0</v>
      </c>
      <c r="N393" s="511" t="n">
        <f aca="false">ROUND(IF($O393&lt;&gt;0,$O393*(INFORMAÇÕES!$T$114/INFORMAÇÕES!$T$117),0),2)</f>
        <v>0</v>
      </c>
      <c r="O393" s="512" t="n">
        <f aca="false">IF(E393=0,G393,0)</f>
        <v>0</v>
      </c>
      <c r="Q393" s="88"/>
      <c r="R393" s="163" t="n">
        <f aca="false">IF(E393&lt;&gt;0,G393,0)</f>
        <v>0</v>
      </c>
      <c r="S393" s="157" t="n">
        <f aca="false">IF(B393=0,S392,IF(ISNONTEXT(B393)=TRUE(),INT(B393),INT(LEFT(B393,FIND(".",B393)-1))))</f>
        <v>3</v>
      </c>
      <c r="T393" s="157" t="str">
        <f aca="false">IF(T394=1,1,IF(B393&lt;&gt;0,1,IF(C393&lt;&gt;0,1,IF(D393&lt;&gt;0,1,IF('ORÇ.GLOBAL REF.'!E393&lt;&gt;0,1,"")))))</f>
        <v/>
      </c>
      <c r="U393" s="157" t="str">
        <f aca="false">IF(S393=0," ",IF(S393&lt;&gt;S392,S393," "))</f>
        <v> </v>
      </c>
      <c r="V393" s="88"/>
    </row>
    <row r="394" s="174" customFormat="true" ht="14.25" hidden="false" customHeight="false" outlineLevel="0" collapsed="false">
      <c r="A394" s="159" t="n">
        <v>383</v>
      </c>
      <c r="B394" s="160" t="n">
        <f aca="false">IF('ORÇ.GLOBAL P CAIXA'!K394="EXEC.",0,'ORÇ.GLOBAL P CAIXA'!M394)</f>
        <v>0</v>
      </c>
      <c r="C394" s="161" t="n">
        <f aca="false">IF('ORÇ.GLOBAL P CAIXA'!K394="EXEC.",0,'ORÇ.GLOBAL P CAIXA'!O394)</f>
        <v>0</v>
      </c>
      <c r="D394" s="162" t="n">
        <f aca="false">IF('ORÇ.GLOBAL P CAIXA'!K394="EXEC.",0,'ORÇ.GLOBAL P CAIXA'!P394)</f>
        <v>0</v>
      </c>
      <c r="E394" s="163" t="n">
        <f aca="false">IF('ORÇ.GLOBAL P CAIXA'!K394="EXEC.",0,ROUND('ORÇ.GLOBAL P CAIXA'!Q394,2))</f>
        <v>0</v>
      </c>
      <c r="F394" s="163" t="n">
        <f aca="false">IF('ORÇ.GLOBAL P CAIXA'!K394="EXEC.",0,TRUNC((1+(IF(OR(H394=0,H394=""),'BDI REF.'!$K$5,CHOOSE(H394,'BDI REF.'!$K$5,'BDI REF.'!$K$6,'BDI REF.'!$K$7))))*'ORÇ.GLOBAL P CAIXA'!R394,2))</f>
        <v>0</v>
      </c>
      <c r="G394" s="163" t="n">
        <f aca="false">IF('ORÇ.GLOBAL P CAIXA'!K394="EXEC.",0,IF(E394&lt;&gt;0,ROUND(E394*F394,2),IF(R394=0,(SUMIF($S$12:$S$1011,B394,$R$12:$R$1011)),R394)))</f>
        <v>0</v>
      </c>
      <c r="H394" s="509" t="str">
        <f aca="false">IF('ORÇ.GLOBAL P CAIXA'!K394="EXEC.","",IF('ORÇ.GLOBAL P CAIXA'!H394&gt;0,'ORÇ.GLOBAL P CAIXA'!H394,""))</f>
        <v/>
      </c>
      <c r="I394" s="509" t="str">
        <f aca="false">IF('ORÇ.GLOBAL P CAIXA'!K394="EXEC.","",IF('ORÇ.GLOBAL P CAIXA'!I394&gt;0,'ORÇ.GLOBAL P CAIXA'!I394,""))</f>
        <v/>
      </c>
      <c r="J394" s="510" t="str">
        <f aca="false">IF('ORÇ.GLOBAL P CAIXA'!K394="EXEC.","",IF('ORÇ.GLOBAL P CAIXA'!J394&gt;0,'ORÇ.GLOBAL P CAIXA'!J394,""))</f>
        <v/>
      </c>
      <c r="K394" s="115"/>
      <c r="L394" s="168" t="str">
        <f aca="false">IF(B394&gt;0,"ok","ocultar")</f>
        <v>ocultar</v>
      </c>
      <c r="M394" s="511" t="n">
        <f aca="false">ROUND(IF($O394&lt;&gt;0,$O394*(INFORMAÇÕES!$T$113/INFORMAÇÕES!$T$117),0),2)</f>
        <v>0</v>
      </c>
      <c r="N394" s="511" t="n">
        <f aca="false">ROUND(IF($O394&lt;&gt;0,$O394*(INFORMAÇÕES!$T$114/INFORMAÇÕES!$T$117),0),2)</f>
        <v>0</v>
      </c>
      <c r="O394" s="512" t="n">
        <f aca="false">IF(E394=0,G394,0)</f>
        <v>0</v>
      </c>
      <c r="Q394" s="88"/>
      <c r="R394" s="163" t="n">
        <f aca="false">IF(E394&lt;&gt;0,G394,0)</f>
        <v>0</v>
      </c>
      <c r="S394" s="157" t="n">
        <f aca="false">IF(B394=0,S393,IF(ISNONTEXT(B394)=TRUE(),INT(B394),INT(LEFT(B394,FIND(".",B394)-1))))</f>
        <v>3</v>
      </c>
      <c r="T394" s="157" t="str">
        <f aca="false">IF(T395=1,1,IF(B394&lt;&gt;0,1,IF(C394&lt;&gt;0,1,IF(D394&lt;&gt;0,1,IF('ORÇ.GLOBAL REF.'!E394&lt;&gt;0,1,"")))))</f>
        <v/>
      </c>
      <c r="U394" s="157" t="str">
        <f aca="false">IF(S394=0," ",IF(S394&lt;&gt;S393,S394," "))</f>
        <v> </v>
      </c>
      <c r="V394" s="88"/>
    </row>
    <row r="395" s="174" customFormat="true" ht="14.25" hidden="false" customHeight="false" outlineLevel="0" collapsed="false">
      <c r="A395" s="159" t="n">
        <v>384</v>
      </c>
      <c r="B395" s="160" t="n">
        <f aca="false">IF('ORÇ.GLOBAL P CAIXA'!K395="EXEC.",0,'ORÇ.GLOBAL P CAIXA'!M395)</f>
        <v>0</v>
      </c>
      <c r="C395" s="161" t="n">
        <f aca="false">IF('ORÇ.GLOBAL P CAIXA'!K395="EXEC.",0,'ORÇ.GLOBAL P CAIXA'!O395)</f>
        <v>0</v>
      </c>
      <c r="D395" s="162" t="n">
        <f aca="false">IF('ORÇ.GLOBAL P CAIXA'!K395="EXEC.",0,'ORÇ.GLOBAL P CAIXA'!P395)</f>
        <v>0</v>
      </c>
      <c r="E395" s="163" t="n">
        <f aca="false">IF('ORÇ.GLOBAL P CAIXA'!K395="EXEC.",0,ROUND('ORÇ.GLOBAL P CAIXA'!Q395,2))</f>
        <v>0</v>
      </c>
      <c r="F395" s="163" t="n">
        <f aca="false">IF('ORÇ.GLOBAL P CAIXA'!K395="EXEC.",0,TRUNC((1+(IF(OR(H395=0,H395=""),'BDI REF.'!$K$5,CHOOSE(H395,'BDI REF.'!$K$5,'BDI REF.'!$K$6,'BDI REF.'!$K$7))))*'ORÇ.GLOBAL P CAIXA'!R395,2))</f>
        <v>0</v>
      </c>
      <c r="G395" s="163" t="n">
        <f aca="false">IF('ORÇ.GLOBAL P CAIXA'!K395="EXEC.",0,IF(E395&lt;&gt;0,ROUND(E395*F395,2),IF(R395=0,(SUMIF($S$12:$S$1011,B395,$R$12:$R$1011)),R395)))</f>
        <v>0</v>
      </c>
      <c r="H395" s="509" t="str">
        <f aca="false">IF('ORÇ.GLOBAL P CAIXA'!K395="EXEC.","",IF('ORÇ.GLOBAL P CAIXA'!H395&gt;0,'ORÇ.GLOBAL P CAIXA'!H395,""))</f>
        <v/>
      </c>
      <c r="I395" s="509" t="str">
        <f aca="false">IF('ORÇ.GLOBAL P CAIXA'!K395="EXEC.","",IF('ORÇ.GLOBAL P CAIXA'!I395&gt;0,'ORÇ.GLOBAL P CAIXA'!I395,""))</f>
        <v/>
      </c>
      <c r="J395" s="510" t="str">
        <f aca="false">IF('ORÇ.GLOBAL P CAIXA'!K395="EXEC.","",IF('ORÇ.GLOBAL P CAIXA'!J395&gt;0,'ORÇ.GLOBAL P CAIXA'!J395,""))</f>
        <v/>
      </c>
      <c r="K395" s="115"/>
      <c r="L395" s="168" t="str">
        <f aca="false">IF(B395&gt;0,"ok","ocultar")</f>
        <v>ocultar</v>
      </c>
      <c r="M395" s="511" t="n">
        <f aca="false">ROUND(IF($O395&lt;&gt;0,$O395*(INFORMAÇÕES!$T$113/INFORMAÇÕES!$T$117),0),2)</f>
        <v>0</v>
      </c>
      <c r="N395" s="511" t="n">
        <f aca="false">ROUND(IF($O395&lt;&gt;0,$O395*(INFORMAÇÕES!$T$114/INFORMAÇÕES!$T$117),0),2)</f>
        <v>0</v>
      </c>
      <c r="O395" s="512" t="n">
        <f aca="false">IF(E395=0,G395,0)</f>
        <v>0</v>
      </c>
      <c r="Q395" s="88"/>
      <c r="R395" s="163" t="n">
        <f aca="false">IF(E395&lt;&gt;0,G395,0)</f>
        <v>0</v>
      </c>
      <c r="S395" s="157" t="n">
        <f aca="false">IF(B395=0,S394,IF(ISNONTEXT(B395)=TRUE(),INT(B395),INT(LEFT(B395,FIND(".",B395)-1))))</f>
        <v>3</v>
      </c>
      <c r="T395" s="157" t="str">
        <f aca="false">IF(T396=1,1,IF(B395&lt;&gt;0,1,IF(C395&lt;&gt;0,1,IF(D395&lt;&gt;0,1,IF('ORÇ.GLOBAL REF.'!E395&lt;&gt;0,1,"")))))</f>
        <v/>
      </c>
      <c r="U395" s="157" t="str">
        <f aca="false">IF(S395=0," ",IF(S395&lt;&gt;S394,S395," "))</f>
        <v> </v>
      </c>
      <c r="V395" s="88"/>
    </row>
    <row r="396" s="174" customFormat="true" ht="14.25" hidden="false" customHeight="false" outlineLevel="0" collapsed="false">
      <c r="A396" s="159" t="n">
        <v>385</v>
      </c>
      <c r="B396" s="160" t="n">
        <f aca="false">IF('ORÇ.GLOBAL P CAIXA'!K396="EXEC.",0,'ORÇ.GLOBAL P CAIXA'!M396)</f>
        <v>0</v>
      </c>
      <c r="C396" s="161" t="n">
        <f aca="false">IF('ORÇ.GLOBAL P CAIXA'!K396="EXEC.",0,'ORÇ.GLOBAL P CAIXA'!O396)</f>
        <v>0</v>
      </c>
      <c r="D396" s="162" t="n">
        <f aca="false">IF('ORÇ.GLOBAL P CAIXA'!K396="EXEC.",0,'ORÇ.GLOBAL P CAIXA'!P396)</f>
        <v>0</v>
      </c>
      <c r="E396" s="163" t="n">
        <f aca="false">IF('ORÇ.GLOBAL P CAIXA'!K396="EXEC.",0,ROUND('ORÇ.GLOBAL P CAIXA'!Q396,2))</f>
        <v>0</v>
      </c>
      <c r="F396" s="163" t="n">
        <f aca="false">IF('ORÇ.GLOBAL P CAIXA'!K396="EXEC.",0,TRUNC((1+(IF(OR(H396=0,H396=""),'BDI REF.'!$K$5,CHOOSE(H396,'BDI REF.'!$K$5,'BDI REF.'!$K$6,'BDI REF.'!$K$7))))*'ORÇ.GLOBAL P CAIXA'!R396,2))</f>
        <v>0</v>
      </c>
      <c r="G396" s="163" t="n">
        <f aca="false">IF('ORÇ.GLOBAL P CAIXA'!K396="EXEC.",0,IF(E396&lt;&gt;0,ROUND(E396*F396,2),IF(R396=0,(SUMIF($S$12:$S$1011,B396,$R$12:$R$1011)),R396)))</f>
        <v>0</v>
      </c>
      <c r="H396" s="509" t="str">
        <f aca="false">IF('ORÇ.GLOBAL P CAIXA'!K396="EXEC.","",IF('ORÇ.GLOBAL P CAIXA'!H396&gt;0,'ORÇ.GLOBAL P CAIXA'!H396,""))</f>
        <v/>
      </c>
      <c r="I396" s="509" t="str">
        <f aca="false">IF('ORÇ.GLOBAL P CAIXA'!K396="EXEC.","",IF('ORÇ.GLOBAL P CAIXA'!I396&gt;0,'ORÇ.GLOBAL P CAIXA'!I396,""))</f>
        <v/>
      </c>
      <c r="J396" s="510" t="str">
        <f aca="false">IF('ORÇ.GLOBAL P CAIXA'!K396="EXEC.","",IF('ORÇ.GLOBAL P CAIXA'!J396&gt;0,'ORÇ.GLOBAL P CAIXA'!J396,""))</f>
        <v/>
      </c>
      <c r="K396" s="115"/>
      <c r="L396" s="168" t="str">
        <f aca="false">IF(B396&gt;0,"ok","ocultar")</f>
        <v>ocultar</v>
      </c>
      <c r="M396" s="511" t="n">
        <f aca="false">ROUND(IF($O396&lt;&gt;0,$O396*(INFORMAÇÕES!$T$113/INFORMAÇÕES!$T$117),0),2)</f>
        <v>0</v>
      </c>
      <c r="N396" s="511" t="n">
        <f aca="false">ROUND(IF($O396&lt;&gt;0,$O396*(INFORMAÇÕES!$T$114/INFORMAÇÕES!$T$117),0),2)</f>
        <v>0</v>
      </c>
      <c r="O396" s="512" t="n">
        <f aca="false">IF(E396=0,G396,0)</f>
        <v>0</v>
      </c>
      <c r="Q396" s="88"/>
      <c r="R396" s="163" t="n">
        <f aca="false">IF(E396&lt;&gt;0,G396,0)</f>
        <v>0</v>
      </c>
      <c r="S396" s="157" t="n">
        <f aca="false">IF(B396=0,S395,IF(ISNONTEXT(B396)=TRUE(),INT(B396),INT(LEFT(B396,FIND(".",B396)-1))))</f>
        <v>3</v>
      </c>
      <c r="T396" s="157" t="str">
        <f aca="false">IF(T397=1,1,IF(B396&lt;&gt;0,1,IF(C396&lt;&gt;0,1,IF(D396&lt;&gt;0,1,IF('ORÇ.GLOBAL REF.'!E396&lt;&gt;0,1,"")))))</f>
        <v/>
      </c>
      <c r="U396" s="157" t="str">
        <f aca="false">IF(S396=0," ",IF(S396&lt;&gt;S395,S396," "))</f>
        <v> </v>
      </c>
      <c r="V396" s="88"/>
    </row>
    <row r="397" s="174" customFormat="true" ht="14.25" hidden="false" customHeight="false" outlineLevel="0" collapsed="false">
      <c r="A397" s="159" t="n">
        <v>386</v>
      </c>
      <c r="B397" s="160" t="n">
        <f aca="false">IF('ORÇ.GLOBAL P CAIXA'!K397="EXEC.",0,'ORÇ.GLOBAL P CAIXA'!M397)</f>
        <v>0</v>
      </c>
      <c r="C397" s="161" t="n">
        <f aca="false">IF('ORÇ.GLOBAL P CAIXA'!K397="EXEC.",0,'ORÇ.GLOBAL P CAIXA'!O397)</f>
        <v>0</v>
      </c>
      <c r="D397" s="162" t="n">
        <f aca="false">IF('ORÇ.GLOBAL P CAIXA'!K397="EXEC.",0,'ORÇ.GLOBAL P CAIXA'!P397)</f>
        <v>0</v>
      </c>
      <c r="E397" s="163" t="n">
        <f aca="false">IF('ORÇ.GLOBAL P CAIXA'!K397="EXEC.",0,ROUND('ORÇ.GLOBAL P CAIXA'!Q397,2))</f>
        <v>0</v>
      </c>
      <c r="F397" s="163" t="n">
        <f aca="false">IF('ORÇ.GLOBAL P CAIXA'!K397="EXEC.",0,TRUNC((1+(IF(OR(H397=0,H397=""),'BDI REF.'!$K$5,CHOOSE(H397,'BDI REF.'!$K$5,'BDI REF.'!$K$6,'BDI REF.'!$K$7))))*'ORÇ.GLOBAL P CAIXA'!R397,2))</f>
        <v>0</v>
      </c>
      <c r="G397" s="163" t="n">
        <f aca="false">IF('ORÇ.GLOBAL P CAIXA'!K397="EXEC.",0,IF(E397&lt;&gt;0,ROUND(E397*F397,2),IF(R397=0,(SUMIF($S$12:$S$1011,B397,$R$12:$R$1011)),R397)))</f>
        <v>0</v>
      </c>
      <c r="H397" s="509" t="str">
        <f aca="false">IF('ORÇ.GLOBAL P CAIXA'!K397="EXEC.","",IF('ORÇ.GLOBAL P CAIXA'!H397&gt;0,'ORÇ.GLOBAL P CAIXA'!H397,""))</f>
        <v/>
      </c>
      <c r="I397" s="509" t="str">
        <f aca="false">IF('ORÇ.GLOBAL P CAIXA'!K397="EXEC.","",IF('ORÇ.GLOBAL P CAIXA'!I397&gt;0,'ORÇ.GLOBAL P CAIXA'!I397,""))</f>
        <v/>
      </c>
      <c r="J397" s="510" t="str">
        <f aca="false">IF('ORÇ.GLOBAL P CAIXA'!K397="EXEC.","",IF('ORÇ.GLOBAL P CAIXA'!J397&gt;0,'ORÇ.GLOBAL P CAIXA'!J397,""))</f>
        <v/>
      </c>
      <c r="K397" s="115"/>
      <c r="L397" s="168" t="str">
        <f aca="false">IF(B397&gt;0,"ok","ocultar")</f>
        <v>ocultar</v>
      </c>
      <c r="M397" s="511" t="n">
        <f aca="false">ROUND(IF($O397&lt;&gt;0,$O397*(INFORMAÇÕES!$T$113/INFORMAÇÕES!$T$117),0),2)</f>
        <v>0</v>
      </c>
      <c r="N397" s="511" t="n">
        <f aca="false">ROUND(IF($O397&lt;&gt;0,$O397*(INFORMAÇÕES!$T$114/INFORMAÇÕES!$T$117),0),2)</f>
        <v>0</v>
      </c>
      <c r="O397" s="512" t="n">
        <f aca="false">IF(E397=0,G397,0)</f>
        <v>0</v>
      </c>
      <c r="Q397" s="88"/>
      <c r="R397" s="163" t="n">
        <f aca="false">IF(E397&lt;&gt;0,G397,0)</f>
        <v>0</v>
      </c>
      <c r="S397" s="157" t="n">
        <f aca="false">IF(B397=0,S396,IF(ISNONTEXT(B397)=TRUE(),INT(B397),INT(LEFT(B397,FIND(".",B397)-1))))</f>
        <v>3</v>
      </c>
      <c r="T397" s="157" t="str">
        <f aca="false">IF(T398=1,1,IF(B397&lt;&gt;0,1,IF(C397&lt;&gt;0,1,IF(D397&lt;&gt;0,1,IF('ORÇ.GLOBAL REF.'!E397&lt;&gt;0,1,"")))))</f>
        <v/>
      </c>
      <c r="U397" s="157" t="str">
        <f aca="false">IF(S397=0," ",IF(S397&lt;&gt;S396,S397," "))</f>
        <v> </v>
      </c>
      <c r="V397" s="88"/>
    </row>
    <row r="398" s="174" customFormat="true" ht="14.25" hidden="false" customHeight="false" outlineLevel="0" collapsed="false">
      <c r="A398" s="159" t="n">
        <v>387</v>
      </c>
      <c r="B398" s="160" t="n">
        <f aca="false">IF('ORÇ.GLOBAL P CAIXA'!K398="EXEC.",0,'ORÇ.GLOBAL P CAIXA'!M398)</f>
        <v>0</v>
      </c>
      <c r="C398" s="161" t="n">
        <f aca="false">IF('ORÇ.GLOBAL P CAIXA'!K398="EXEC.",0,'ORÇ.GLOBAL P CAIXA'!O398)</f>
        <v>0</v>
      </c>
      <c r="D398" s="162" t="n">
        <f aca="false">IF('ORÇ.GLOBAL P CAIXA'!K398="EXEC.",0,'ORÇ.GLOBAL P CAIXA'!P398)</f>
        <v>0</v>
      </c>
      <c r="E398" s="163" t="n">
        <f aca="false">IF('ORÇ.GLOBAL P CAIXA'!K398="EXEC.",0,ROUND('ORÇ.GLOBAL P CAIXA'!Q398,2))</f>
        <v>0</v>
      </c>
      <c r="F398" s="163" t="n">
        <f aca="false">IF('ORÇ.GLOBAL P CAIXA'!K398="EXEC.",0,TRUNC((1+(IF(OR(H398=0,H398=""),'BDI REF.'!$K$5,CHOOSE(H398,'BDI REF.'!$K$5,'BDI REF.'!$K$6,'BDI REF.'!$K$7))))*'ORÇ.GLOBAL P CAIXA'!R398,2))</f>
        <v>0</v>
      </c>
      <c r="G398" s="163" t="n">
        <f aca="false">IF('ORÇ.GLOBAL P CAIXA'!K398="EXEC.",0,IF(E398&lt;&gt;0,ROUND(E398*F398,2),IF(R398=0,(SUMIF($S$12:$S$1011,B398,$R$12:$R$1011)),R398)))</f>
        <v>0</v>
      </c>
      <c r="H398" s="509" t="str">
        <f aca="false">IF('ORÇ.GLOBAL P CAIXA'!K398="EXEC.","",IF('ORÇ.GLOBAL P CAIXA'!H398&gt;0,'ORÇ.GLOBAL P CAIXA'!H398,""))</f>
        <v/>
      </c>
      <c r="I398" s="509" t="str">
        <f aca="false">IF('ORÇ.GLOBAL P CAIXA'!K398="EXEC.","",IF('ORÇ.GLOBAL P CAIXA'!I398&gt;0,'ORÇ.GLOBAL P CAIXA'!I398,""))</f>
        <v/>
      </c>
      <c r="J398" s="510" t="str">
        <f aca="false">IF('ORÇ.GLOBAL P CAIXA'!K398="EXEC.","",IF('ORÇ.GLOBAL P CAIXA'!J398&gt;0,'ORÇ.GLOBAL P CAIXA'!J398,""))</f>
        <v/>
      </c>
      <c r="K398" s="115"/>
      <c r="L398" s="168" t="str">
        <f aca="false">IF(B398&gt;0,"ok","ocultar")</f>
        <v>ocultar</v>
      </c>
      <c r="M398" s="511" t="n">
        <f aca="false">ROUND(IF($O398&lt;&gt;0,$O398*(INFORMAÇÕES!$T$113/INFORMAÇÕES!$T$117),0),2)</f>
        <v>0</v>
      </c>
      <c r="N398" s="511" t="n">
        <f aca="false">ROUND(IF($O398&lt;&gt;0,$O398*(INFORMAÇÕES!$T$114/INFORMAÇÕES!$T$117),0),2)</f>
        <v>0</v>
      </c>
      <c r="O398" s="512" t="n">
        <f aca="false">IF(E398=0,G398,0)</f>
        <v>0</v>
      </c>
      <c r="Q398" s="88"/>
      <c r="R398" s="163" t="n">
        <f aca="false">IF(E398&lt;&gt;0,G398,0)</f>
        <v>0</v>
      </c>
      <c r="S398" s="157" t="n">
        <f aca="false">IF(B398=0,S397,IF(ISNONTEXT(B398)=TRUE(),INT(B398),INT(LEFT(B398,FIND(".",B398)-1))))</f>
        <v>3</v>
      </c>
      <c r="T398" s="157" t="str">
        <f aca="false">IF(T399=1,1,IF(B398&lt;&gt;0,1,IF(C398&lt;&gt;0,1,IF(D398&lt;&gt;0,1,IF('ORÇ.GLOBAL REF.'!E398&lt;&gt;0,1,"")))))</f>
        <v/>
      </c>
      <c r="U398" s="157" t="str">
        <f aca="false">IF(S398=0," ",IF(S398&lt;&gt;S397,S398," "))</f>
        <v> </v>
      </c>
      <c r="V398" s="88"/>
    </row>
    <row r="399" s="174" customFormat="true" ht="14.25" hidden="false" customHeight="false" outlineLevel="0" collapsed="false">
      <c r="A399" s="159" t="n">
        <v>388</v>
      </c>
      <c r="B399" s="160" t="n">
        <f aca="false">IF('ORÇ.GLOBAL P CAIXA'!K399="EXEC.",0,'ORÇ.GLOBAL P CAIXA'!M399)</f>
        <v>0</v>
      </c>
      <c r="C399" s="161" t="n">
        <f aca="false">IF('ORÇ.GLOBAL P CAIXA'!K399="EXEC.",0,'ORÇ.GLOBAL P CAIXA'!O399)</f>
        <v>0</v>
      </c>
      <c r="D399" s="162" t="n">
        <f aca="false">IF('ORÇ.GLOBAL P CAIXA'!K399="EXEC.",0,'ORÇ.GLOBAL P CAIXA'!P399)</f>
        <v>0</v>
      </c>
      <c r="E399" s="163" t="n">
        <f aca="false">IF('ORÇ.GLOBAL P CAIXA'!K399="EXEC.",0,ROUND('ORÇ.GLOBAL P CAIXA'!Q399,2))</f>
        <v>0</v>
      </c>
      <c r="F399" s="163" t="n">
        <f aca="false">IF('ORÇ.GLOBAL P CAIXA'!K399="EXEC.",0,TRUNC((1+(IF(OR(H399=0,H399=""),'BDI REF.'!$K$5,CHOOSE(H399,'BDI REF.'!$K$5,'BDI REF.'!$K$6,'BDI REF.'!$K$7))))*'ORÇ.GLOBAL P CAIXA'!R399,2))</f>
        <v>0</v>
      </c>
      <c r="G399" s="163" t="n">
        <f aca="false">IF('ORÇ.GLOBAL P CAIXA'!K399="EXEC.",0,IF(E399&lt;&gt;0,ROUND(E399*F399,2),IF(R399=0,(SUMIF($S$12:$S$1011,B399,$R$12:$R$1011)),R399)))</f>
        <v>0</v>
      </c>
      <c r="H399" s="509" t="str">
        <f aca="false">IF('ORÇ.GLOBAL P CAIXA'!K399="EXEC.","",IF('ORÇ.GLOBAL P CAIXA'!H399&gt;0,'ORÇ.GLOBAL P CAIXA'!H399,""))</f>
        <v/>
      </c>
      <c r="I399" s="509" t="str">
        <f aca="false">IF('ORÇ.GLOBAL P CAIXA'!K399="EXEC.","",IF('ORÇ.GLOBAL P CAIXA'!I399&gt;0,'ORÇ.GLOBAL P CAIXA'!I399,""))</f>
        <v/>
      </c>
      <c r="J399" s="510" t="str">
        <f aca="false">IF('ORÇ.GLOBAL P CAIXA'!K399="EXEC.","",IF('ORÇ.GLOBAL P CAIXA'!J399&gt;0,'ORÇ.GLOBAL P CAIXA'!J399,""))</f>
        <v/>
      </c>
      <c r="K399" s="115"/>
      <c r="L399" s="168" t="str">
        <f aca="false">IF(B399&gt;0,"ok","ocultar")</f>
        <v>ocultar</v>
      </c>
      <c r="M399" s="511" t="n">
        <f aca="false">ROUND(IF($O399&lt;&gt;0,$O399*(INFORMAÇÕES!$T$113/INFORMAÇÕES!$T$117),0),2)</f>
        <v>0</v>
      </c>
      <c r="N399" s="511" t="n">
        <f aca="false">ROUND(IF($O399&lt;&gt;0,$O399*(INFORMAÇÕES!$T$114/INFORMAÇÕES!$T$117),0),2)</f>
        <v>0</v>
      </c>
      <c r="O399" s="512" t="n">
        <f aca="false">IF(E399=0,G399,0)</f>
        <v>0</v>
      </c>
      <c r="Q399" s="88"/>
      <c r="R399" s="163" t="n">
        <f aca="false">IF(E399&lt;&gt;0,G399,0)</f>
        <v>0</v>
      </c>
      <c r="S399" s="157" t="n">
        <f aca="false">IF(B399=0,S398,IF(ISNONTEXT(B399)=TRUE(),INT(B399),INT(LEFT(B399,FIND(".",B399)-1))))</f>
        <v>3</v>
      </c>
      <c r="T399" s="157" t="str">
        <f aca="false">IF(T400=1,1,IF(B399&lt;&gt;0,1,IF(C399&lt;&gt;0,1,IF(D399&lt;&gt;0,1,IF('ORÇ.GLOBAL REF.'!E399&lt;&gt;0,1,"")))))</f>
        <v/>
      </c>
      <c r="U399" s="157" t="str">
        <f aca="false">IF(S399=0," ",IF(S399&lt;&gt;S398,S399," "))</f>
        <v> </v>
      </c>
      <c r="V399" s="88"/>
    </row>
    <row r="400" s="174" customFormat="true" ht="14.25" hidden="false" customHeight="false" outlineLevel="0" collapsed="false">
      <c r="A400" s="159" t="n">
        <v>389</v>
      </c>
      <c r="B400" s="160" t="n">
        <f aca="false">IF('ORÇ.GLOBAL P CAIXA'!K400="EXEC.",0,'ORÇ.GLOBAL P CAIXA'!M400)</f>
        <v>0</v>
      </c>
      <c r="C400" s="161" t="n">
        <f aca="false">IF('ORÇ.GLOBAL P CAIXA'!K400="EXEC.",0,'ORÇ.GLOBAL P CAIXA'!O400)</f>
        <v>0</v>
      </c>
      <c r="D400" s="162" t="n">
        <f aca="false">IF('ORÇ.GLOBAL P CAIXA'!K400="EXEC.",0,'ORÇ.GLOBAL P CAIXA'!P400)</f>
        <v>0</v>
      </c>
      <c r="E400" s="163" t="n">
        <f aca="false">IF('ORÇ.GLOBAL P CAIXA'!K400="EXEC.",0,ROUND('ORÇ.GLOBAL P CAIXA'!Q400,2))</f>
        <v>0</v>
      </c>
      <c r="F400" s="163" t="n">
        <f aca="false">IF('ORÇ.GLOBAL P CAIXA'!K400="EXEC.",0,TRUNC((1+(IF(OR(H400=0,H400=""),'BDI REF.'!$K$5,CHOOSE(H400,'BDI REF.'!$K$5,'BDI REF.'!$K$6,'BDI REF.'!$K$7))))*'ORÇ.GLOBAL P CAIXA'!R400,2))</f>
        <v>0</v>
      </c>
      <c r="G400" s="163" t="n">
        <f aca="false">IF('ORÇ.GLOBAL P CAIXA'!K400="EXEC.",0,IF(E400&lt;&gt;0,ROUND(E400*F400,2),IF(R400=0,(SUMIF($S$12:$S$1011,B400,$R$12:$R$1011)),R400)))</f>
        <v>0</v>
      </c>
      <c r="H400" s="509" t="str">
        <f aca="false">IF('ORÇ.GLOBAL P CAIXA'!K400="EXEC.","",IF('ORÇ.GLOBAL P CAIXA'!H400&gt;0,'ORÇ.GLOBAL P CAIXA'!H400,""))</f>
        <v/>
      </c>
      <c r="I400" s="509" t="str">
        <f aca="false">IF('ORÇ.GLOBAL P CAIXA'!K400="EXEC.","",IF('ORÇ.GLOBAL P CAIXA'!I400&gt;0,'ORÇ.GLOBAL P CAIXA'!I400,""))</f>
        <v/>
      </c>
      <c r="J400" s="510" t="str">
        <f aca="false">IF('ORÇ.GLOBAL P CAIXA'!K400="EXEC.","",IF('ORÇ.GLOBAL P CAIXA'!J400&gt;0,'ORÇ.GLOBAL P CAIXA'!J400,""))</f>
        <v/>
      </c>
      <c r="K400" s="115"/>
      <c r="L400" s="168" t="str">
        <f aca="false">IF(B400&gt;0,"ok","ocultar")</f>
        <v>ocultar</v>
      </c>
      <c r="M400" s="511" t="n">
        <f aca="false">ROUND(IF($O400&lt;&gt;0,$O400*(INFORMAÇÕES!$T$113/INFORMAÇÕES!$T$117),0),2)</f>
        <v>0</v>
      </c>
      <c r="N400" s="511" t="n">
        <f aca="false">ROUND(IF($O400&lt;&gt;0,$O400*(INFORMAÇÕES!$T$114/INFORMAÇÕES!$T$117),0),2)</f>
        <v>0</v>
      </c>
      <c r="O400" s="512" t="n">
        <f aca="false">IF(E400=0,G400,0)</f>
        <v>0</v>
      </c>
      <c r="Q400" s="88"/>
      <c r="R400" s="163" t="n">
        <f aca="false">IF(E400&lt;&gt;0,G400,0)</f>
        <v>0</v>
      </c>
      <c r="S400" s="157" t="n">
        <f aca="false">IF(B400=0,S399,IF(ISNONTEXT(B400)=TRUE(),INT(B400),INT(LEFT(B400,FIND(".",B400)-1))))</f>
        <v>3</v>
      </c>
      <c r="T400" s="157" t="str">
        <f aca="false">IF(T401=1,1,IF(B400&lt;&gt;0,1,IF(C400&lt;&gt;0,1,IF(D400&lt;&gt;0,1,IF('ORÇ.GLOBAL REF.'!E400&lt;&gt;0,1,"")))))</f>
        <v/>
      </c>
      <c r="U400" s="157" t="str">
        <f aca="false">IF(S400=0," ",IF(S400&lt;&gt;S399,S400," "))</f>
        <v> </v>
      </c>
      <c r="V400" s="88"/>
    </row>
    <row r="401" s="174" customFormat="true" ht="14.25" hidden="false" customHeight="false" outlineLevel="0" collapsed="false">
      <c r="A401" s="159" t="n">
        <v>390</v>
      </c>
      <c r="B401" s="160" t="n">
        <f aca="false">IF('ORÇ.GLOBAL P CAIXA'!K401="EXEC.",0,'ORÇ.GLOBAL P CAIXA'!M401)</f>
        <v>0</v>
      </c>
      <c r="C401" s="161" t="n">
        <f aca="false">IF('ORÇ.GLOBAL P CAIXA'!K401="EXEC.",0,'ORÇ.GLOBAL P CAIXA'!O401)</f>
        <v>0</v>
      </c>
      <c r="D401" s="162" t="n">
        <f aca="false">IF('ORÇ.GLOBAL P CAIXA'!K401="EXEC.",0,'ORÇ.GLOBAL P CAIXA'!P401)</f>
        <v>0</v>
      </c>
      <c r="E401" s="163" t="n">
        <f aca="false">IF('ORÇ.GLOBAL P CAIXA'!K401="EXEC.",0,ROUND('ORÇ.GLOBAL P CAIXA'!Q401,2))</f>
        <v>0</v>
      </c>
      <c r="F401" s="163" t="n">
        <f aca="false">IF('ORÇ.GLOBAL P CAIXA'!K401="EXEC.",0,TRUNC((1+(IF(OR(H401=0,H401=""),'BDI REF.'!$K$5,CHOOSE(H401,'BDI REF.'!$K$5,'BDI REF.'!$K$6,'BDI REF.'!$K$7))))*'ORÇ.GLOBAL P CAIXA'!R401,2))</f>
        <v>0</v>
      </c>
      <c r="G401" s="163" t="n">
        <f aca="false">IF('ORÇ.GLOBAL P CAIXA'!K401="EXEC.",0,IF(E401&lt;&gt;0,ROUND(E401*F401,2),IF(R401=0,(SUMIF($S$12:$S$1011,B401,$R$12:$R$1011)),R401)))</f>
        <v>0</v>
      </c>
      <c r="H401" s="509" t="str">
        <f aca="false">IF('ORÇ.GLOBAL P CAIXA'!K401="EXEC.","",IF('ORÇ.GLOBAL P CAIXA'!H401&gt;0,'ORÇ.GLOBAL P CAIXA'!H401,""))</f>
        <v/>
      </c>
      <c r="I401" s="509" t="str">
        <f aca="false">IF('ORÇ.GLOBAL P CAIXA'!K401="EXEC.","",IF('ORÇ.GLOBAL P CAIXA'!I401&gt;0,'ORÇ.GLOBAL P CAIXA'!I401,""))</f>
        <v/>
      </c>
      <c r="J401" s="510" t="str">
        <f aca="false">IF('ORÇ.GLOBAL P CAIXA'!K401="EXEC.","",IF('ORÇ.GLOBAL P CAIXA'!J401&gt;0,'ORÇ.GLOBAL P CAIXA'!J401,""))</f>
        <v/>
      </c>
      <c r="K401" s="115"/>
      <c r="L401" s="168" t="str">
        <f aca="false">IF(B401&gt;0,"ok","ocultar")</f>
        <v>ocultar</v>
      </c>
      <c r="M401" s="511" t="n">
        <f aca="false">ROUND(IF($O401&lt;&gt;0,$O401*(INFORMAÇÕES!$T$113/INFORMAÇÕES!$T$117),0),2)</f>
        <v>0</v>
      </c>
      <c r="N401" s="511" t="n">
        <f aca="false">ROUND(IF($O401&lt;&gt;0,$O401*(INFORMAÇÕES!$T$114/INFORMAÇÕES!$T$117),0),2)</f>
        <v>0</v>
      </c>
      <c r="O401" s="512" t="n">
        <f aca="false">IF(E401=0,G401,0)</f>
        <v>0</v>
      </c>
      <c r="Q401" s="88"/>
      <c r="R401" s="163" t="n">
        <f aca="false">IF(E401&lt;&gt;0,G401,0)</f>
        <v>0</v>
      </c>
      <c r="S401" s="157" t="n">
        <f aca="false">IF(B401=0,S400,IF(ISNONTEXT(B401)=TRUE(),INT(B401),INT(LEFT(B401,FIND(".",B401)-1))))</f>
        <v>3</v>
      </c>
      <c r="T401" s="157" t="str">
        <f aca="false">IF(T402=1,1,IF(B401&lt;&gt;0,1,IF(C401&lt;&gt;0,1,IF(D401&lt;&gt;0,1,IF('ORÇ.GLOBAL REF.'!E401&lt;&gt;0,1,"")))))</f>
        <v/>
      </c>
      <c r="U401" s="157" t="str">
        <f aca="false">IF(S401=0," ",IF(S401&lt;&gt;S400,S401," "))</f>
        <v> </v>
      </c>
      <c r="V401" s="88"/>
    </row>
    <row r="402" s="174" customFormat="true" ht="14.25" hidden="false" customHeight="false" outlineLevel="0" collapsed="false">
      <c r="A402" s="159" t="n">
        <v>391</v>
      </c>
      <c r="B402" s="160" t="n">
        <f aca="false">IF('ORÇ.GLOBAL P CAIXA'!K402="EXEC.",0,'ORÇ.GLOBAL P CAIXA'!M402)</f>
        <v>0</v>
      </c>
      <c r="C402" s="161" t="n">
        <f aca="false">IF('ORÇ.GLOBAL P CAIXA'!K402="EXEC.",0,'ORÇ.GLOBAL P CAIXA'!O402)</f>
        <v>0</v>
      </c>
      <c r="D402" s="162" t="n">
        <f aca="false">IF('ORÇ.GLOBAL P CAIXA'!K402="EXEC.",0,'ORÇ.GLOBAL P CAIXA'!P402)</f>
        <v>0</v>
      </c>
      <c r="E402" s="163" t="n">
        <f aca="false">IF('ORÇ.GLOBAL P CAIXA'!K402="EXEC.",0,ROUND('ORÇ.GLOBAL P CAIXA'!Q402,2))</f>
        <v>0</v>
      </c>
      <c r="F402" s="163" t="n">
        <f aca="false">IF('ORÇ.GLOBAL P CAIXA'!K402="EXEC.",0,TRUNC((1+(IF(OR(H402=0,H402=""),'BDI REF.'!$K$5,CHOOSE(H402,'BDI REF.'!$K$5,'BDI REF.'!$K$6,'BDI REF.'!$K$7))))*'ORÇ.GLOBAL P CAIXA'!R402,2))</f>
        <v>0</v>
      </c>
      <c r="G402" s="163" t="n">
        <f aca="false">IF('ORÇ.GLOBAL P CAIXA'!K402="EXEC.",0,IF(E402&lt;&gt;0,ROUND(E402*F402,2),IF(R402=0,(SUMIF($S$12:$S$1011,B402,$R$12:$R$1011)),R402)))</f>
        <v>0</v>
      </c>
      <c r="H402" s="509" t="str">
        <f aca="false">IF('ORÇ.GLOBAL P CAIXA'!K402="EXEC.","",IF('ORÇ.GLOBAL P CAIXA'!H402&gt;0,'ORÇ.GLOBAL P CAIXA'!H402,""))</f>
        <v/>
      </c>
      <c r="I402" s="509" t="str">
        <f aca="false">IF('ORÇ.GLOBAL P CAIXA'!K402="EXEC.","",IF('ORÇ.GLOBAL P CAIXA'!I402&gt;0,'ORÇ.GLOBAL P CAIXA'!I402,""))</f>
        <v/>
      </c>
      <c r="J402" s="510" t="str">
        <f aca="false">IF('ORÇ.GLOBAL P CAIXA'!K402="EXEC.","",IF('ORÇ.GLOBAL P CAIXA'!J402&gt;0,'ORÇ.GLOBAL P CAIXA'!J402,""))</f>
        <v/>
      </c>
      <c r="K402" s="115"/>
      <c r="L402" s="168" t="str">
        <f aca="false">IF(B402&gt;0,"ok","ocultar")</f>
        <v>ocultar</v>
      </c>
      <c r="M402" s="511" t="n">
        <f aca="false">ROUND(IF($O402&lt;&gt;0,$O402*(INFORMAÇÕES!$T$113/INFORMAÇÕES!$T$117),0),2)</f>
        <v>0</v>
      </c>
      <c r="N402" s="511" t="n">
        <f aca="false">ROUND(IF($O402&lt;&gt;0,$O402*(INFORMAÇÕES!$T$114/INFORMAÇÕES!$T$117),0),2)</f>
        <v>0</v>
      </c>
      <c r="O402" s="512" t="n">
        <f aca="false">IF(E402=0,G402,0)</f>
        <v>0</v>
      </c>
      <c r="Q402" s="88"/>
      <c r="R402" s="163" t="n">
        <f aca="false">IF(E402&lt;&gt;0,G402,0)</f>
        <v>0</v>
      </c>
      <c r="S402" s="157" t="n">
        <f aca="false">IF(B402=0,S401,IF(ISNONTEXT(B402)=TRUE(),INT(B402),INT(LEFT(B402,FIND(".",B402)-1))))</f>
        <v>3</v>
      </c>
      <c r="T402" s="157" t="str">
        <f aca="false">IF(T403=1,1,IF(B402&lt;&gt;0,1,IF(C402&lt;&gt;0,1,IF(D402&lt;&gt;0,1,IF('ORÇ.GLOBAL REF.'!E402&lt;&gt;0,1,"")))))</f>
        <v/>
      </c>
      <c r="U402" s="157" t="str">
        <f aca="false">IF(S402=0," ",IF(S402&lt;&gt;S401,S402," "))</f>
        <v> </v>
      </c>
      <c r="V402" s="88"/>
    </row>
    <row r="403" s="174" customFormat="true" ht="14.25" hidden="false" customHeight="false" outlineLevel="0" collapsed="false">
      <c r="A403" s="159" t="n">
        <v>392</v>
      </c>
      <c r="B403" s="160" t="n">
        <f aca="false">IF('ORÇ.GLOBAL P CAIXA'!K403="EXEC.",0,'ORÇ.GLOBAL P CAIXA'!M403)</f>
        <v>0</v>
      </c>
      <c r="C403" s="161" t="n">
        <f aca="false">IF('ORÇ.GLOBAL P CAIXA'!K403="EXEC.",0,'ORÇ.GLOBAL P CAIXA'!O403)</f>
        <v>0</v>
      </c>
      <c r="D403" s="162" t="n">
        <f aca="false">IF('ORÇ.GLOBAL P CAIXA'!K403="EXEC.",0,'ORÇ.GLOBAL P CAIXA'!P403)</f>
        <v>0</v>
      </c>
      <c r="E403" s="163" t="n">
        <f aca="false">IF('ORÇ.GLOBAL P CAIXA'!K403="EXEC.",0,ROUND('ORÇ.GLOBAL P CAIXA'!Q403,2))</f>
        <v>0</v>
      </c>
      <c r="F403" s="163" t="n">
        <f aca="false">IF('ORÇ.GLOBAL P CAIXA'!K403="EXEC.",0,TRUNC((1+(IF(OR(H403=0,H403=""),'BDI REF.'!$K$5,CHOOSE(H403,'BDI REF.'!$K$5,'BDI REF.'!$K$6,'BDI REF.'!$K$7))))*'ORÇ.GLOBAL P CAIXA'!R403,2))</f>
        <v>0</v>
      </c>
      <c r="G403" s="163" t="n">
        <f aca="false">IF('ORÇ.GLOBAL P CAIXA'!K403="EXEC.",0,IF(E403&lt;&gt;0,ROUND(E403*F403,2),IF(R403=0,(SUMIF($S$12:$S$1011,B403,$R$12:$R$1011)),R403)))</f>
        <v>0</v>
      </c>
      <c r="H403" s="509" t="str">
        <f aca="false">IF('ORÇ.GLOBAL P CAIXA'!K403="EXEC.","",IF('ORÇ.GLOBAL P CAIXA'!H403&gt;0,'ORÇ.GLOBAL P CAIXA'!H403,""))</f>
        <v/>
      </c>
      <c r="I403" s="509" t="str">
        <f aca="false">IF('ORÇ.GLOBAL P CAIXA'!K403="EXEC.","",IF('ORÇ.GLOBAL P CAIXA'!I403&gt;0,'ORÇ.GLOBAL P CAIXA'!I403,""))</f>
        <v/>
      </c>
      <c r="J403" s="510" t="str">
        <f aca="false">IF('ORÇ.GLOBAL P CAIXA'!K403="EXEC.","",IF('ORÇ.GLOBAL P CAIXA'!J403&gt;0,'ORÇ.GLOBAL P CAIXA'!J403,""))</f>
        <v/>
      </c>
      <c r="K403" s="115"/>
      <c r="L403" s="168" t="str">
        <f aca="false">IF(B403&gt;0,"ok","ocultar")</f>
        <v>ocultar</v>
      </c>
      <c r="M403" s="511" t="n">
        <f aca="false">ROUND(IF($O403&lt;&gt;0,$O403*(INFORMAÇÕES!$T$113/INFORMAÇÕES!$T$117),0),2)</f>
        <v>0</v>
      </c>
      <c r="N403" s="511" t="n">
        <f aca="false">ROUND(IF($O403&lt;&gt;0,$O403*(INFORMAÇÕES!$T$114/INFORMAÇÕES!$T$117),0),2)</f>
        <v>0</v>
      </c>
      <c r="O403" s="512" t="n">
        <f aca="false">IF(E403=0,G403,0)</f>
        <v>0</v>
      </c>
      <c r="Q403" s="88"/>
      <c r="R403" s="163" t="n">
        <f aca="false">IF(E403&lt;&gt;0,G403,0)</f>
        <v>0</v>
      </c>
      <c r="S403" s="157" t="n">
        <f aca="false">IF(B403=0,S402,IF(ISNONTEXT(B403)=TRUE(),INT(B403),INT(LEFT(B403,FIND(".",B403)-1))))</f>
        <v>3</v>
      </c>
      <c r="T403" s="157" t="str">
        <f aca="false">IF(T404=1,1,IF(B403&lt;&gt;0,1,IF(C403&lt;&gt;0,1,IF(D403&lt;&gt;0,1,IF('ORÇ.GLOBAL REF.'!E403&lt;&gt;0,1,"")))))</f>
        <v/>
      </c>
      <c r="U403" s="157" t="str">
        <f aca="false">IF(S403=0," ",IF(S403&lt;&gt;S402,S403," "))</f>
        <v> </v>
      </c>
      <c r="V403" s="88"/>
    </row>
    <row r="404" s="174" customFormat="true" ht="14.25" hidden="false" customHeight="false" outlineLevel="0" collapsed="false">
      <c r="A404" s="159" t="n">
        <v>393</v>
      </c>
      <c r="B404" s="160" t="n">
        <f aca="false">IF('ORÇ.GLOBAL P CAIXA'!K404="EXEC.",0,'ORÇ.GLOBAL P CAIXA'!M404)</f>
        <v>0</v>
      </c>
      <c r="C404" s="161" t="n">
        <f aca="false">IF('ORÇ.GLOBAL P CAIXA'!K404="EXEC.",0,'ORÇ.GLOBAL P CAIXA'!O404)</f>
        <v>0</v>
      </c>
      <c r="D404" s="162" t="n">
        <f aca="false">IF('ORÇ.GLOBAL P CAIXA'!K404="EXEC.",0,'ORÇ.GLOBAL P CAIXA'!P404)</f>
        <v>0</v>
      </c>
      <c r="E404" s="163" t="n">
        <f aca="false">IF('ORÇ.GLOBAL P CAIXA'!K404="EXEC.",0,ROUND('ORÇ.GLOBAL P CAIXA'!Q404,2))</f>
        <v>0</v>
      </c>
      <c r="F404" s="163" t="n">
        <f aca="false">IF('ORÇ.GLOBAL P CAIXA'!K404="EXEC.",0,TRUNC((1+(IF(OR(H404=0,H404=""),'BDI REF.'!$K$5,CHOOSE(H404,'BDI REF.'!$K$5,'BDI REF.'!$K$6,'BDI REF.'!$K$7))))*'ORÇ.GLOBAL P CAIXA'!R404,2))</f>
        <v>0</v>
      </c>
      <c r="G404" s="163" t="n">
        <f aca="false">IF('ORÇ.GLOBAL P CAIXA'!K404="EXEC.",0,IF(E404&lt;&gt;0,ROUND(E404*F404,2),IF(R404=0,(SUMIF($S$12:$S$1011,B404,$R$12:$R$1011)),R404)))</f>
        <v>0</v>
      </c>
      <c r="H404" s="509" t="str">
        <f aca="false">IF('ORÇ.GLOBAL P CAIXA'!K404="EXEC.","",IF('ORÇ.GLOBAL P CAIXA'!H404&gt;0,'ORÇ.GLOBAL P CAIXA'!H404,""))</f>
        <v/>
      </c>
      <c r="I404" s="509" t="str">
        <f aca="false">IF('ORÇ.GLOBAL P CAIXA'!K404="EXEC.","",IF('ORÇ.GLOBAL P CAIXA'!I404&gt;0,'ORÇ.GLOBAL P CAIXA'!I404,""))</f>
        <v/>
      </c>
      <c r="J404" s="510" t="str">
        <f aca="false">IF('ORÇ.GLOBAL P CAIXA'!K404="EXEC.","",IF('ORÇ.GLOBAL P CAIXA'!J404&gt;0,'ORÇ.GLOBAL P CAIXA'!J404,""))</f>
        <v/>
      </c>
      <c r="K404" s="115"/>
      <c r="L404" s="168" t="str">
        <f aca="false">IF(B404&gt;0,"ok","ocultar")</f>
        <v>ocultar</v>
      </c>
      <c r="M404" s="511" t="n">
        <f aca="false">ROUND(IF($O404&lt;&gt;0,$O404*(INFORMAÇÕES!$T$113/INFORMAÇÕES!$T$117),0),2)</f>
        <v>0</v>
      </c>
      <c r="N404" s="511" t="n">
        <f aca="false">ROUND(IF($O404&lt;&gt;0,$O404*(INFORMAÇÕES!$T$114/INFORMAÇÕES!$T$117),0),2)</f>
        <v>0</v>
      </c>
      <c r="O404" s="512" t="n">
        <f aca="false">IF(E404=0,G404,0)</f>
        <v>0</v>
      </c>
      <c r="Q404" s="88"/>
      <c r="R404" s="163" t="n">
        <f aca="false">IF(E404&lt;&gt;0,G404,0)</f>
        <v>0</v>
      </c>
      <c r="S404" s="157" t="n">
        <f aca="false">IF(B404=0,S403,IF(ISNONTEXT(B404)=TRUE(),INT(B404),INT(LEFT(B404,FIND(".",B404)-1))))</f>
        <v>3</v>
      </c>
      <c r="T404" s="157" t="str">
        <f aca="false">IF(T405=1,1,IF(B404&lt;&gt;0,1,IF(C404&lt;&gt;0,1,IF(D404&lt;&gt;0,1,IF('ORÇ.GLOBAL REF.'!E404&lt;&gt;0,1,"")))))</f>
        <v/>
      </c>
      <c r="U404" s="157" t="str">
        <f aca="false">IF(S404=0," ",IF(S404&lt;&gt;S403,S404," "))</f>
        <v> </v>
      </c>
      <c r="V404" s="88"/>
    </row>
    <row r="405" s="174" customFormat="true" ht="14.25" hidden="false" customHeight="false" outlineLevel="0" collapsed="false">
      <c r="A405" s="159" t="n">
        <v>394</v>
      </c>
      <c r="B405" s="160" t="n">
        <f aca="false">IF('ORÇ.GLOBAL P CAIXA'!K405="EXEC.",0,'ORÇ.GLOBAL P CAIXA'!M405)</f>
        <v>0</v>
      </c>
      <c r="C405" s="161" t="n">
        <f aca="false">IF('ORÇ.GLOBAL P CAIXA'!K405="EXEC.",0,'ORÇ.GLOBAL P CAIXA'!O405)</f>
        <v>0</v>
      </c>
      <c r="D405" s="162" t="n">
        <f aca="false">IF('ORÇ.GLOBAL P CAIXA'!K405="EXEC.",0,'ORÇ.GLOBAL P CAIXA'!P405)</f>
        <v>0</v>
      </c>
      <c r="E405" s="163" t="n">
        <f aca="false">IF('ORÇ.GLOBAL P CAIXA'!K405="EXEC.",0,ROUND('ORÇ.GLOBAL P CAIXA'!Q405,2))</f>
        <v>0</v>
      </c>
      <c r="F405" s="163" t="n">
        <f aca="false">IF('ORÇ.GLOBAL P CAIXA'!K405="EXEC.",0,TRUNC((1+(IF(OR(H405=0,H405=""),'BDI REF.'!$K$5,CHOOSE(H405,'BDI REF.'!$K$5,'BDI REF.'!$K$6,'BDI REF.'!$K$7))))*'ORÇ.GLOBAL P CAIXA'!R405,2))</f>
        <v>0</v>
      </c>
      <c r="G405" s="163" t="n">
        <f aca="false">IF('ORÇ.GLOBAL P CAIXA'!K405="EXEC.",0,IF(E405&lt;&gt;0,ROUND(E405*F405,2),IF(R405=0,(SUMIF($S$12:$S$1011,B405,$R$12:$R$1011)),R405)))</f>
        <v>0</v>
      </c>
      <c r="H405" s="509" t="str">
        <f aca="false">IF('ORÇ.GLOBAL P CAIXA'!K405="EXEC.","",IF('ORÇ.GLOBAL P CAIXA'!H405&gt;0,'ORÇ.GLOBAL P CAIXA'!H405,""))</f>
        <v/>
      </c>
      <c r="I405" s="509" t="str">
        <f aca="false">IF('ORÇ.GLOBAL P CAIXA'!K405="EXEC.","",IF('ORÇ.GLOBAL P CAIXA'!I405&gt;0,'ORÇ.GLOBAL P CAIXA'!I405,""))</f>
        <v/>
      </c>
      <c r="J405" s="510" t="str">
        <f aca="false">IF('ORÇ.GLOBAL P CAIXA'!K405="EXEC.","",IF('ORÇ.GLOBAL P CAIXA'!J405&gt;0,'ORÇ.GLOBAL P CAIXA'!J405,""))</f>
        <v/>
      </c>
      <c r="K405" s="115"/>
      <c r="L405" s="168" t="str">
        <f aca="false">IF(B405&gt;0,"ok","ocultar")</f>
        <v>ocultar</v>
      </c>
      <c r="M405" s="511" t="n">
        <f aca="false">ROUND(IF($O405&lt;&gt;0,$O405*(INFORMAÇÕES!$T$113/INFORMAÇÕES!$T$117),0),2)</f>
        <v>0</v>
      </c>
      <c r="N405" s="511" t="n">
        <f aca="false">ROUND(IF($O405&lt;&gt;0,$O405*(INFORMAÇÕES!$T$114/INFORMAÇÕES!$T$117),0),2)</f>
        <v>0</v>
      </c>
      <c r="O405" s="512" t="n">
        <f aca="false">IF(E405=0,G405,0)</f>
        <v>0</v>
      </c>
      <c r="Q405" s="88"/>
      <c r="R405" s="163" t="n">
        <f aca="false">IF(E405&lt;&gt;0,G405,0)</f>
        <v>0</v>
      </c>
      <c r="S405" s="157" t="n">
        <f aca="false">IF(B405=0,S404,IF(ISNONTEXT(B405)=TRUE(),INT(B405),INT(LEFT(B405,FIND(".",B405)-1))))</f>
        <v>3</v>
      </c>
      <c r="T405" s="157" t="str">
        <f aca="false">IF(T406=1,1,IF(B405&lt;&gt;0,1,IF(C405&lt;&gt;0,1,IF(D405&lt;&gt;0,1,IF('ORÇ.GLOBAL REF.'!E405&lt;&gt;0,1,"")))))</f>
        <v/>
      </c>
      <c r="U405" s="157" t="str">
        <f aca="false">IF(S405=0," ",IF(S405&lt;&gt;S404,S405," "))</f>
        <v> </v>
      </c>
      <c r="V405" s="88"/>
    </row>
    <row r="406" s="174" customFormat="true" ht="14.25" hidden="false" customHeight="false" outlineLevel="0" collapsed="false">
      <c r="A406" s="159" t="n">
        <v>395</v>
      </c>
      <c r="B406" s="160" t="n">
        <f aca="false">IF('ORÇ.GLOBAL P CAIXA'!K406="EXEC.",0,'ORÇ.GLOBAL P CAIXA'!M406)</f>
        <v>0</v>
      </c>
      <c r="C406" s="161" t="n">
        <f aca="false">IF('ORÇ.GLOBAL P CAIXA'!K406="EXEC.",0,'ORÇ.GLOBAL P CAIXA'!O406)</f>
        <v>0</v>
      </c>
      <c r="D406" s="162" t="n">
        <f aca="false">IF('ORÇ.GLOBAL P CAIXA'!K406="EXEC.",0,'ORÇ.GLOBAL P CAIXA'!P406)</f>
        <v>0</v>
      </c>
      <c r="E406" s="163" t="n">
        <f aca="false">IF('ORÇ.GLOBAL P CAIXA'!K406="EXEC.",0,ROUND('ORÇ.GLOBAL P CAIXA'!Q406,2))</f>
        <v>0</v>
      </c>
      <c r="F406" s="163" t="n">
        <f aca="false">IF('ORÇ.GLOBAL P CAIXA'!K406="EXEC.",0,TRUNC((1+(IF(OR(H406=0,H406=""),'BDI REF.'!$K$5,CHOOSE(H406,'BDI REF.'!$K$5,'BDI REF.'!$K$6,'BDI REF.'!$K$7))))*'ORÇ.GLOBAL P CAIXA'!R406,2))</f>
        <v>0</v>
      </c>
      <c r="G406" s="163" t="n">
        <f aca="false">IF('ORÇ.GLOBAL P CAIXA'!K406="EXEC.",0,IF(E406&lt;&gt;0,ROUND(E406*F406,2),IF(R406=0,(SUMIF($S$12:$S$1011,B406,$R$12:$R$1011)),R406)))</f>
        <v>0</v>
      </c>
      <c r="H406" s="509" t="str">
        <f aca="false">IF('ORÇ.GLOBAL P CAIXA'!K406="EXEC.","",IF('ORÇ.GLOBAL P CAIXA'!H406&gt;0,'ORÇ.GLOBAL P CAIXA'!H406,""))</f>
        <v/>
      </c>
      <c r="I406" s="509" t="str">
        <f aca="false">IF('ORÇ.GLOBAL P CAIXA'!K406="EXEC.","",IF('ORÇ.GLOBAL P CAIXA'!I406&gt;0,'ORÇ.GLOBAL P CAIXA'!I406,""))</f>
        <v/>
      </c>
      <c r="J406" s="510" t="str">
        <f aca="false">IF('ORÇ.GLOBAL P CAIXA'!K406="EXEC.","",IF('ORÇ.GLOBAL P CAIXA'!J406&gt;0,'ORÇ.GLOBAL P CAIXA'!J406,""))</f>
        <v/>
      </c>
      <c r="K406" s="115"/>
      <c r="L406" s="168" t="str">
        <f aca="false">IF(B406&gt;0,"ok","ocultar")</f>
        <v>ocultar</v>
      </c>
      <c r="M406" s="511" t="n">
        <f aca="false">ROUND(IF($O406&lt;&gt;0,$O406*(INFORMAÇÕES!$T$113/INFORMAÇÕES!$T$117),0),2)</f>
        <v>0</v>
      </c>
      <c r="N406" s="511" t="n">
        <f aca="false">ROUND(IF($O406&lt;&gt;0,$O406*(INFORMAÇÕES!$T$114/INFORMAÇÕES!$T$117),0),2)</f>
        <v>0</v>
      </c>
      <c r="O406" s="512" t="n">
        <f aca="false">IF(E406=0,G406,0)</f>
        <v>0</v>
      </c>
      <c r="Q406" s="88"/>
      <c r="R406" s="163" t="n">
        <f aca="false">IF(E406&lt;&gt;0,G406,0)</f>
        <v>0</v>
      </c>
      <c r="S406" s="157" t="n">
        <f aca="false">IF(B406=0,S405,IF(ISNONTEXT(B406)=TRUE(),INT(B406),INT(LEFT(B406,FIND(".",B406)-1))))</f>
        <v>3</v>
      </c>
      <c r="T406" s="157" t="str">
        <f aca="false">IF(T407=1,1,IF(B406&lt;&gt;0,1,IF(C406&lt;&gt;0,1,IF(D406&lt;&gt;0,1,IF('ORÇ.GLOBAL REF.'!E406&lt;&gt;0,1,"")))))</f>
        <v/>
      </c>
      <c r="U406" s="157" t="str">
        <f aca="false">IF(S406=0," ",IF(S406&lt;&gt;S405,S406," "))</f>
        <v> </v>
      </c>
      <c r="V406" s="88"/>
    </row>
    <row r="407" s="174" customFormat="true" ht="14.25" hidden="false" customHeight="false" outlineLevel="0" collapsed="false">
      <c r="A407" s="159" t="n">
        <v>396</v>
      </c>
      <c r="B407" s="160" t="n">
        <f aca="false">IF('ORÇ.GLOBAL P CAIXA'!K407="EXEC.",0,'ORÇ.GLOBAL P CAIXA'!M407)</f>
        <v>0</v>
      </c>
      <c r="C407" s="161" t="n">
        <f aca="false">IF('ORÇ.GLOBAL P CAIXA'!K407="EXEC.",0,'ORÇ.GLOBAL P CAIXA'!O407)</f>
        <v>0</v>
      </c>
      <c r="D407" s="162" t="n">
        <f aca="false">IF('ORÇ.GLOBAL P CAIXA'!K407="EXEC.",0,'ORÇ.GLOBAL P CAIXA'!P407)</f>
        <v>0</v>
      </c>
      <c r="E407" s="163" t="n">
        <f aca="false">IF('ORÇ.GLOBAL P CAIXA'!K407="EXEC.",0,ROUND('ORÇ.GLOBAL P CAIXA'!Q407,2))</f>
        <v>0</v>
      </c>
      <c r="F407" s="163" t="n">
        <f aca="false">IF('ORÇ.GLOBAL P CAIXA'!K407="EXEC.",0,TRUNC((1+(IF(OR(H407=0,H407=""),'BDI REF.'!$K$5,CHOOSE(H407,'BDI REF.'!$K$5,'BDI REF.'!$K$6,'BDI REF.'!$K$7))))*'ORÇ.GLOBAL P CAIXA'!R407,2))</f>
        <v>0</v>
      </c>
      <c r="G407" s="163" t="n">
        <f aca="false">IF('ORÇ.GLOBAL P CAIXA'!K407="EXEC.",0,IF(E407&lt;&gt;0,ROUND(E407*F407,2),IF(R407=0,(SUMIF($S$12:$S$1011,B407,$R$12:$R$1011)),R407)))</f>
        <v>0</v>
      </c>
      <c r="H407" s="509" t="str">
        <f aca="false">IF('ORÇ.GLOBAL P CAIXA'!K407="EXEC.","",IF('ORÇ.GLOBAL P CAIXA'!H407&gt;0,'ORÇ.GLOBAL P CAIXA'!H407,""))</f>
        <v/>
      </c>
      <c r="I407" s="509" t="str">
        <f aca="false">IF('ORÇ.GLOBAL P CAIXA'!K407="EXEC.","",IF('ORÇ.GLOBAL P CAIXA'!I407&gt;0,'ORÇ.GLOBAL P CAIXA'!I407,""))</f>
        <v/>
      </c>
      <c r="J407" s="510" t="str">
        <f aca="false">IF('ORÇ.GLOBAL P CAIXA'!K407="EXEC.","",IF('ORÇ.GLOBAL P CAIXA'!J407&gt;0,'ORÇ.GLOBAL P CAIXA'!J407,""))</f>
        <v/>
      </c>
      <c r="K407" s="115"/>
      <c r="L407" s="168" t="str">
        <f aca="false">IF(B407&gt;0,"ok","ocultar")</f>
        <v>ocultar</v>
      </c>
      <c r="M407" s="511" t="n">
        <f aca="false">ROUND(IF($O407&lt;&gt;0,$O407*(INFORMAÇÕES!$T$113/INFORMAÇÕES!$T$117),0),2)</f>
        <v>0</v>
      </c>
      <c r="N407" s="511" t="n">
        <f aca="false">ROUND(IF($O407&lt;&gt;0,$O407*(INFORMAÇÕES!$T$114/INFORMAÇÕES!$T$117),0),2)</f>
        <v>0</v>
      </c>
      <c r="O407" s="512" t="n">
        <f aca="false">IF(E407=0,G407,0)</f>
        <v>0</v>
      </c>
      <c r="Q407" s="88"/>
      <c r="R407" s="163" t="n">
        <f aca="false">IF(E407&lt;&gt;0,G407,0)</f>
        <v>0</v>
      </c>
      <c r="S407" s="157" t="n">
        <f aca="false">IF(B407=0,S406,IF(ISNONTEXT(B407)=TRUE(),INT(B407),INT(LEFT(B407,FIND(".",B407)-1))))</f>
        <v>3</v>
      </c>
      <c r="T407" s="157" t="str">
        <f aca="false">IF(T408=1,1,IF(B407&lt;&gt;0,1,IF(C407&lt;&gt;0,1,IF(D407&lt;&gt;0,1,IF('ORÇ.GLOBAL REF.'!E407&lt;&gt;0,1,"")))))</f>
        <v/>
      </c>
      <c r="U407" s="157" t="str">
        <f aca="false">IF(S407=0," ",IF(S407&lt;&gt;S406,S407," "))</f>
        <v> </v>
      </c>
      <c r="V407" s="88"/>
    </row>
    <row r="408" s="174" customFormat="true" ht="14.25" hidden="false" customHeight="false" outlineLevel="0" collapsed="false">
      <c r="A408" s="159" t="n">
        <v>397</v>
      </c>
      <c r="B408" s="160" t="n">
        <f aca="false">IF('ORÇ.GLOBAL P CAIXA'!K408="EXEC.",0,'ORÇ.GLOBAL P CAIXA'!M408)</f>
        <v>0</v>
      </c>
      <c r="C408" s="161" t="n">
        <f aca="false">IF('ORÇ.GLOBAL P CAIXA'!K408="EXEC.",0,'ORÇ.GLOBAL P CAIXA'!O408)</f>
        <v>0</v>
      </c>
      <c r="D408" s="162" t="n">
        <f aca="false">IF('ORÇ.GLOBAL P CAIXA'!K408="EXEC.",0,'ORÇ.GLOBAL P CAIXA'!P408)</f>
        <v>0</v>
      </c>
      <c r="E408" s="163" t="n">
        <f aca="false">IF('ORÇ.GLOBAL P CAIXA'!K408="EXEC.",0,ROUND('ORÇ.GLOBAL P CAIXA'!Q408,2))</f>
        <v>0</v>
      </c>
      <c r="F408" s="163" t="n">
        <f aca="false">IF('ORÇ.GLOBAL P CAIXA'!K408="EXEC.",0,TRUNC((1+(IF(OR(H408=0,H408=""),'BDI REF.'!$K$5,CHOOSE(H408,'BDI REF.'!$K$5,'BDI REF.'!$K$6,'BDI REF.'!$K$7))))*'ORÇ.GLOBAL P CAIXA'!R408,2))</f>
        <v>0</v>
      </c>
      <c r="G408" s="163" t="n">
        <f aca="false">IF('ORÇ.GLOBAL P CAIXA'!K408="EXEC.",0,IF(E408&lt;&gt;0,ROUND(E408*F408,2),IF(R408=0,(SUMIF($S$12:$S$1011,B408,$R$12:$R$1011)),R408)))</f>
        <v>0</v>
      </c>
      <c r="H408" s="509" t="str">
        <f aca="false">IF('ORÇ.GLOBAL P CAIXA'!K408="EXEC.","",IF('ORÇ.GLOBAL P CAIXA'!H408&gt;0,'ORÇ.GLOBAL P CAIXA'!H408,""))</f>
        <v/>
      </c>
      <c r="I408" s="509" t="str">
        <f aca="false">IF('ORÇ.GLOBAL P CAIXA'!K408="EXEC.","",IF('ORÇ.GLOBAL P CAIXA'!I408&gt;0,'ORÇ.GLOBAL P CAIXA'!I408,""))</f>
        <v/>
      </c>
      <c r="J408" s="510" t="str">
        <f aca="false">IF('ORÇ.GLOBAL P CAIXA'!K408="EXEC.","",IF('ORÇ.GLOBAL P CAIXA'!J408&gt;0,'ORÇ.GLOBAL P CAIXA'!J408,""))</f>
        <v/>
      </c>
      <c r="K408" s="115"/>
      <c r="L408" s="168" t="str">
        <f aca="false">IF(B408&gt;0,"ok","ocultar")</f>
        <v>ocultar</v>
      </c>
      <c r="M408" s="511" t="n">
        <f aca="false">ROUND(IF($O408&lt;&gt;0,$O408*(INFORMAÇÕES!$T$113/INFORMAÇÕES!$T$117),0),2)</f>
        <v>0</v>
      </c>
      <c r="N408" s="511" t="n">
        <f aca="false">ROUND(IF($O408&lt;&gt;0,$O408*(INFORMAÇÕES!$T$114/INFORMAÇÕES!$T$117),0),2)</f>
        <v>0</v>
      </c>
      <c r="O408" s="512" t="n">
        <f aca="false">IF(E408=0,G408,0)</f>
        <v>0</v>
      </c>
      <c r="Q408" s="88"/>
      <c r="R408" s="163" t="n">
        <f aca="false">IF(E408&lt;&gt;0,G408,0)</f>
        <v>0</v>
      </c>
      <c r="S408" s="157" t="n">
        <f aca="false">IF(B408=0,S407,IF(ISNONTEXT(B408)=TRUE(),INT(B408),INT(LEFT(B408,FIND(".",B408)-1))))</f>
        <v>3</v>
      </c>
      <c r="T408" s="157" t="str">
        <f aca="false">IF(T409=1,1,IF(B408&lt;&gt;0,1,IF(C408&lt;&gt;0,1,IF(D408&lt;&gt;0,1,IF('ORÇ.GLOBAL REF.'!E408&lt;&gt;0,1,"")))))</f>
        <v/>
      </c>
      <c r="U408" s="157" t="str">
        <f aca="false">IF(S408=0," ",IF(S408&lt;&gt;S407,S408," "))</f>
        <v> </v>
      </c>
      <c r="V408" s="88"/>
    </row>
    <row r="409" s="174" customFormat="true" ht="14.25" hidden="false" customHeight="false" outlineLevel="0" collapsed="false">
      <c r="A409" s="159" t="n">
        <v>398</v>
      </c>
      <c r="B409" s="160" t="n">
        <f aca="false">IF('ORÇ.GLOBAL P CAIXA'!K409="EXEC.",0,'ORÇ.GLOBAL P CAIXA'!M409)</f>
        <v>0</v>
      </c>
      <c r="C409" s="161" t="n">
        <f aca="false">IF('ORÇ.GLOBAL P CAIXA'!K409="EXEC.",0,'ORÇ.GLOBAL P CAIXA'!O409)</f>
        <v>0</v>
      </c>
      <c r="D409" s="162" t="n">
        <f aca="false">IF('ORÇ.GLOBAL P CAIXA'!K409="EXEC.",0,'ORÇ.GLOBAL P CAIXA'!P409)</f>
        <v>0</v>
      </c>
      <c r="E409" s="163" t="n">
        <f aca="false">IF('ORÇ.GLOBAL P CAIXA'!K409="EXEC.",0,ROUND('ORÇ.GLOBAL P CAIXA'!Q409,2))</f>
        <v>0</v>
      </c>
      <c r="F409" s="163" t="n">
        <f aca="false">IF('ORÇ.GLOBAL P CAIXA'!K409="EXEC.",0,TRUNC((1+(IF(OR(H409=0,H409=""),'BDI REF.'!$K$5,CHOOSE(H409,'BDI REF.'!$K$5,'BDI REF.'!$K$6,'BDI REF.'!$K$7))))*'ORÇ.GLOBAL P CAIXA'!R409,2))</f>
        <v>0</v>
      </c>
      <c r="G409" s="163" t="n">
        <f aca="false">IF('ORÇ.GLOBAL P CAIXA'!K409="EXEC.",0,IF(E409&lt;&gt;0,ROUND(E409*F409,2),IF(R409=0,(SUMIF($S$12:$S$1011,B409,$R$12:$R$1011)),R409)))</f>
        <v>0</v>
      </c>
      <c r="H409" s="509" t="str">
        <f aca="false">IF('ORÇ.GLOBAL P CAIXA'!K409="EXEC.","",IF('ORÇ.GLOBAL P CAIXA'!H409&gt;0,'ORÇ.GLOBAL P CAIXA'!H409,""))</f>
        <v/>
      </c>
      <c r="I409" s="509" t="str">
        <f aca="false">IF('ORÇ.GLOBAL P CAIXA'!K409="EXEC.","",IF('ORÇ.GLOBAL P CAIXA'!I409&gt;0,'ORÇ.GLOBAL P CAIXA'!I409,""))</f>
        <v/>
      </c>
      <c r="J409" s="510" t="str">
        <f aca="false">IF('ORÇ.GLOBAL P CAIXA'!K409="EXEC.","",IF('ORÇ.GLOBAL P CAIXA'!J409&gt;0,'ORÇ.GLOBAL P CAIXA'!J409,""))</f>
        <v/>
      </c>
      <c r="K409" s="115"/>
      <c r="L409" s="168" t="str">
        <f aca="false">IF(B409&gt;0,"ok","ocultar")</f>
        <v>ocultar</v>
      </c>
      <c r="M409" s="511" t="n">
        <f aca="false">ROUND(IF($O409&lt;&gt;0,$O409*(INFORMAÇÕES!$T$113/INFORMAÇÕES!$T$117),0),2)</f>
        <v>0</v>
      </c>
      <c r="N409" s="511" t="n">
        <f aca="false">ROUND(IF($O409&lt;&gt;0,$O409*(INFORMAÇÕES!$T$114/INFORMAÇÕES!$T$117),0),2)</f>
        <v>0</v>
      </c>
      <c r="O409" s="512" t="n">
        <f aca="false">IF(E409=0,G409,0)</f>
        <v>0</v>
      </c>
      <c r="Q409" s="88"/>
      <c r="R409" s="163" t="n">
        <f aca="false">IF(E409&lt;&gt;0,G409,0)</f>
        <v>0</v>
      </c>
      <c r="S409" s="157" t="n">
        <f aca="false">IF(B409=0,S408,IF(ISNONTEXT(B409)=TRUE(),INT(B409),INT(LEFT(B409,FIND(".",B409)-1))))</f>
        <v>3</v>
      </c>
      <c r="T409" s="157" t="str">
        <f aca="false">IF(T410=1,1,IF(B409&lt;&gt;0,1,IF(C409&lt;&gt;0,1,IF(D409&lt;&gt;0,1,IF('ORÇ.GLOBAL REF.'!E409&lt;&gt;0,1,"")))))</f>
        <v/>
      </c>
      <c r="U409" s="157" t="str">
        <f aca="false">IF(S409=0," ",IF(S409&lt;&gt;S408,S409," "))</f>
        <v> </v>
      </c>
      <c r="V409" s="88"/>
    </row>
    <row r="410" s="174" customFormat="true" ht="14.25" hidden="false" customHeight="false" outlineLevel="0" collapsed="false">
      <c r="A410" s="159" t="n">
        <v>399</v>
      </c>
      <c r="B410" s="160" t="n">
        <f aca="false">IF('ORÇ.GLOBAL P CAIXA'!K410="EXEC.",0,'ORÇ.GLOBAL P CAIXA'!M410)</f>
        <v>0</v>
      </c>
      <c r="C410" s="161" t="n">
        <f aca="false">IF('ORÇ.GLOBAL P CAIXA'!K410="EXEC.",0,'ORÇ.GLOBAL P CAIXA'!O410)</f>
        <v>0</v>
      </c>
      <c r="D410" s="162" t="n">
        <f aca="false">IF('ORÇ.GLOBAL P CAIXA'!K410="EXEC.",0,'ORÇ.GLOBAL P CAIXA'!P410)</f>
        <v>0</v>
      </c>
      <c r="E410" s="163" t="n">
        <f aca="false">IF('ORÇ.GLOBAL P CAIXA'!K410="EXEC.",0,ROUND('ORÇ.GLOBAL P CAIXA'!Q410,2))</f>
        <v>0</v>
      </c>
      <c r="F410" s="163" t="n">
        <f aca="false">IF('ORÇ.GLOBAL P CAIXA'!K410="EXEC.",0,TRUNC((1+(IF(OR(H410=0,H410=""),'BDI REF.'!$K$5,CHOOSE(H410,'BDI REF.'!$K$5,'BDI REF.'!$K$6,'BDI REF.'!$K$7))))*'ORÇ.GLOBAL P CAIXA'!R410,2))</f>
        <v>0</v>
      </c>
      <c r="G410" s="163" t="n">
        <f aca="false">IF('ORÇ.GLOBAL P CAIXA'!K410="EXEC.",0,IF(E410&lt;&gt;0,ROUND(E410*F410,2),IF(R410=0,(SUMIF($S$12:$S$1011,B410,$R$12:$R$1011)),R410)))</f>
        <v>0</v>
      </c>
      <c r="H410" s="509" t="str">
        <f aca="false">IF('ORÇ.GLOBAL P CAIXA'!K410="EXEC.","",IF('ORÇ.GLOBAL P CAIXA'!H410&gt;0,'ORÇ.GLOBAL P CAIXA'!H410,""))</f>
        <v/>
      </c>
      <c r="I410" s="509" t="str">
        <f aca="false">IF('ORÇ.GLOBAL P CAIXA'!K410="EXEC.","",IF('ORÇ.GLOBAL P CAIXA'!I410&gt;0,'ORÇ.GLOBAL P CAIXA'!I410,""))</f>
        <v/>
      </c>
      <c r="J410" s="510" t="str">
        <f aca="false">IF('ORÇ.GLOBAL P CAIXA'!K410="EXEC.","",IF('ORÇ.GLOBAL P CAIXA'!J410&gt;0,'ORÇ.GLOBAL P CAIXA'!J410,""))</f>
        <v/>
      </c>
      <c r="K410" s="115"/>
      <c r="L410" s="168" t="str">
        <f aca="false">IF(B410&gt;0,"ok","ocultar")</f>
        <v>ocultar</v>
      </c>
      <c r="M410" s="511" t="n">
        <f aca="false">ROUND(IF($O410&lt;&gt;0,$O410*(INFORMAÇÕES!$T$113/INFORMAÇÕES!$T$117),0),2)</f>
        <v>0</v>
      </c>
      <c r="N410" s="511" t="n">
        <f aca="false">ROUND(IF($O410&lt;&gt;0,$O410*(INFORMAÇÕES!$T$114/INFORMAÇÕES!$T$117),0),2)</f>
        <v>0</v>
      </c>
      <c r="O410" s="512" t="n">
        <f aca="false">IF(E410=0,G410,0)</f>
        <v>0</v>
      </c>
      <c r="Q410" s="88"/>
      <c r="R410" s="163" t="n">
        <f aca="false">IF(E410&lt;&gt;0,G410,0)</f>
        <v>0</v>
      </c>
      <c r="S410" s="157" t="n">
        <f aca="false">IF(B410=0,S409,IF(ISNONTEXT(B410)=TRUE(),INT(B410),INT(LEFT(B410,FIND(".",B410)-1))))</f>
        <v>3</v>
      </c>
      <c r="T410" s="157" t="str">
        <f aca="false">IF(T411=1,1,IF(B410&lt;&gt;0,1,IF(C410&lt;&gt;0,1,IF(D410&lt;&gt;0,1,IF('ORÇ.GLOBAL REF.'!E410&lt;&gt;0,1,"")))))</f>
        <v/>
      </c>
      <c r="U410" s="157" t="str">
        <f aca="false">IF(S410=0," ",IF(S410&lt;&gt;S409,S410," "))</f>
        <v> </v>
      </c>
      <c r="V410" s="88"/>
    </row>
    <row r="411" s="174" customFormat="true" ht="14.25" hidden="false" customHeight="false" outlineLevel="0" collapsed="false">
      <c r="A411" s="159" t="n">
        <v>400</v>
      </c>
      <c r="B411" s="160" t="n">
        <f aca="false">IF('ORÇ.GLOBAL P CAIXA'!K411="EXEC.",0,'ORÇ.GLOBAL P CAIXA'!M411)</f>
        <v>0</v>
      </c>
      <c r="C411" s="161" t="n">
        <f aca="false">IF('ORÇ.GLOBAL P CAIXA'!K411="EXEC.",0,'ORÇ.GLOBAL P CAIXA'!O411)</f>
        <v>0</v>
      </c>
      <c r="D411" s="162" t="n">
        <f aca="false">IF('ORÇ.GLOBAL P CAIXA'!K411="EXEC.",0,'ORÇ.GLOBAL P CAIXA'!P411)</f>
        <v>0</v>
      </c>
      <c r="E411" s="163" t="n">
        <f aca="false">IF('ORÇ.GLOBAL P CAIXA'!K411="EXEC.",0,ROUND('ORÇ.GLOBAL P CAIXA'!Q411,2))</f>
        <v>0</v>
      </c>
      <c r="F411" s="163" t="n">
        <f aca="false">IF('ORÇ.GLOBAL P CAIXA'!K411="EXEC.",0,TRUNC((1+(IF(OR(H411=0,H411=""),'BDI REF.'!$K$5,CHOOSE(H411,'BDI REF.'!$K$5,'BDI REF.'!$K$6,'BDI REF.'!$K$7))))*'ORÇ.GLOBAL P CAIXA'!R411,2))</f>
        <v>0</v>
      </c>
      <c r="G411" s="163" t="n">
        <f aca="false">IF('ORÇ.GLOBAL P CAIXA'!K411="EXEC.",0,IF(E411&lt;&gt;0,ROUND(E411*F411,2),IF(R411=0,(SUMIF($S$12:$S$1011,B411,$R$12:$R$1011)),R411)))</f>
        <v>0</v>
      </c>
      <c r="H411" s="509" t="str">
        <f aca="false">IF('ORÇ.GLOBAL P CAIXA'!K411="EXEC.","",IF('ORÇ.GLOBAL P CAIXA'!H411&gt;0,'ORÇ.GLOBAL P CAIXA'!H411,""))</f>
        <v/>
      </c>
      <c r="I411" s="509" t="str">
        <f aca="false">IF('ORÇ.GLOBAL P CAIXA'!K411="EXEC.","",IF('ORÇ.GLOBAL P CAIXA'!I411&gt;0,'ORÇ.GLOBAL P CAIXA'!I411,""))</f>
        <v/>
      </c>
      <c r="J411" s="510" t="str">
        <f aca="false">IF('ORÇ.GLOBAL P CAIXA'!K411="EXEC.","",IF('ORÇ.GLOBAL P CAIXA'!J411&gt;0,'ORÇ.GLOBAL P CAIXA'!J411,""))</f>
        <v/>
      </c>
      <c r="K411" s="115"/>
      <c r="L411" s="168" t="str">
        <f aca="false">IF(B411&gt;0,"ok","ocultar")</f>
        <v>ocultar</v>
      </c>
      <c r="M411" s="511" t="n">
        <f aca="false">ROUND(IF($O411&lt;&gt;0,$O411*(INFORMAÇÕES!$T$113/INFORMAÇÕES!$T$117),0),2)</f>
        <v>0</v>
      </c>
      <c r="N411" s="511" t="n">
        <f aca="false">ROUND(IF($O411&lt;&gt;0,$O411*(INFORMAÇÕES!$T$114/INFORMAÇÕES!$T$117),0),2)</f>
        <v>0</v>
      </c>
      <c r="O411" s="512" t="n">
        <f aca="false">IF(E411=0,G411,0)</f>
        <v>0</v>
      </c>
      <c r="Q411" s="88"/>
      <c r="R411" s="163" t="n">
        <f aca="false">IF(E411&lt;&gt;0,G411,0)</f>
        <v>0</v>
      </c>
      <c r="S411" s="157" t="n">
        <f aca="false">IF(B411=0,S410,IF(ISNONTEXT(B411)=TRUE(),INT(B411),INT(LEFT(B411,FIND(".",B411)-1))))</f>
        <v>3</v>
      </c>
      <c r="T411" s="157" t="str">
        <f aca="false">IF(T412=1,1,IF(B411&lt;&gt;0,1,IF(C411&lt;&gt;0,1,IF(D411&lt;&gt;0,1,IF('ORÇ.GLOBAL REF.'!E411&lt;&gt;0,1,"")))))</f>
        <v/>
      </c>
      <c r="U411" s="157" t="str">
        <f aca="false">IF(S411=0," ",IF(S411&lt;&gt;S410,S411," "))</f>
        <v> </v>
      </c>
      <c r="V411" s="88"/>
    </row>
    <row r="412" s="174" customFormat="true" ht="14.25" hidden="false" customHeight="false" outlineLevel="0" collapsed="false">
      <c r="A412" s="159" t="n">
        <v>401</v>
      </c>
      <c r="B412" s="160" t="n">
        <f aca="false">IF('ORÇ.GLOBAL P CAIXA'!K412="EXEC.",0,'ORÇ.GLOBAL P CAIXA'!M412)</f>
        <v>0</v>
      </c>
      <c r="C412" s="161" t="n">
        <f aca="false">IF('ORÇ.GLOBAL P CAIXA'!K412="EXEC.",0,'ORÇ.GLOBAL P CAIXA'!O412)</f>
        <v>0</v>
      </c>
      <c r="D412" s="162" t="n">
        <f aca="false">IF('ORÇ.GLOBAL P CAIXA'!K412="EXEC.",0,'ORÇ.GLOBAL P CAIXA'!P412)</f>
        <v>0</v>
      </c>
      <c r="E412" s="163" t="n">
        <f aca="false">IF('ORÇ.GLOBAL P CAIXA'!K412="EXEC.",0,ROUND('ORÇ.GLOBAL P CAIXA'!Q412,2))</f>
        <v>0</v>
      </c>
      <c r="F412" s="163" t="n">
        <f aca="false">IF('ORÇ.GLOBAL P CAIXA'!K412="EXEC.",0,TRUNC((1+(IF(OR(H412=0,H412=""),'BDI REF.'!$K$5,CHOOSE(H412,'BDI REF.'!$K$5,'BDI REF.'!$K$6,'BDI REF.'!$K$7))))*'ORÇ.GLOBAL P CAIXA'!R412,2))</f>
        <v>0</v>
      </c>
      <c r="G412" s="163" t="n">
        <f aca="false">IF('ORÇ.GLOBAL P CAIXA'!K412="EXEC.",0,IF(E412&lt;&gt;0,ROUND(E412*F412,2),IF(R412=0,(SUMIF($S$12:$S$1011,B412,$R$12:$R$1011)),R412)))</f>
        <v>0</v>
      </c>
      <c r="H412" s="509" t="str">
        <f aca="false">IF('ORÇ.GLOBAL P CAIXA'!K412="EXEC.","",IF('ORÇ.GLOBAL P CAIXA'!H412&gt;0,'ORÇ.GLOBAL P CAIXA'!H412,""))</f>
        <v/>
      </c>
      <c r="I412" s="509" t="str">
        <f aca="false">IF('ORÇ.GLOBAL P CAIXA'!K412="EXEC.","",IF('ORÇ.GLOBAL P CAIXA'!I412&gt;0,'ORÇ.GLOBAL P CAIXA'!I412,""))</f>
        <v/>
      </c>
      <c r="J412" s="510" t="str">
        <f aca="false">IF('ORÇ.GLOBAL P CAIXA'!K412="EXEC.","",IF('ORÇ.GLOBAL P CAIXA'!J412&gt;0,'ORÇ.GLOBAL P CAIXA'!J412,""))</f>
        <v/>
      </c>
      <c r="K412" s="115"/>
      <c r="L412" s="168" t="str">
        <f aca="false">IF(B412&gt;0,"ok","ocultar")</f>
        <v>ocultar</v>
      </c>
      <c r="M412" s="511" t="n">
        <f aca="false">ROUND(IF($O412&lt;&gt;0,$O412*(INFORMAÇÕES!$T$113/INFORMAÇÕES!$T$117),0),2)</f>
        <v>0</v>
      </c>
      <c r="N412" s="511" t="n">
        <f aca="false">ROUND(IF($O412&lt;&gt;0,$O412*(INFORMAÇÕES!$T$114/INFORMAÇÕES!$T$117),0),2)</f>
        <v>0</v>
      </c>
      <c r="O412" s="512" t="n">
        <f aca="false">IF(E412=0,G412,0)</f>
        <v>0</v>
      </c>
      <c r="Q412" s="88"/>
      <c r="R412" s="163" t="n">
        <f aca="false">IF(E412&lt;&gt;0,G412,0)</f>
        <v>0</v>
      </c>
      <c r="S412" s="157" t="n">
        <f aca="false">IF(B412=0,S411,IF(ISNONTEXT(B412)=TRUE(),INT(B412),INT(LEFT(B412,FIND(".",B412)-1))))</f>
        <v>3</v>
      </c>
      <c r="T412" s="157" t="str">
        <f aca="false">IF(T413=1,1,IF(B412&lt;&gt;0,1,IF(C412&lt;&gt;0,1,IF(D412&lt;&gt;0,1,IF('ORÇ.GLOBAL REF.'!E412&lt;&gt;0,1,"")))))</f>
        <v/>
      </c>
      <c r="U412" s="157" t="str">
        <f aca="false">IF(S412=0," ",IF(S412&lt;&gt;S411,S412," "))</f>
        <v> </v>
      </c>
      <c r="V412" s="88"/>
    </row>
    <row r="413" s="174" customFormat="true" ht="14.25" hidden="false" customHeight="false" outlineLevel="0" collapsed="false">
      <c r="A413" s="159" t="n">
        <v>402</v>
      </c>
      <c r="B413" s="160" t="n">
        <f aca="false">IF('ORÇ.GLOBAL P CAIXA'!K413="EXEC.",0,'ORÇ.GLOBAL P CAIXA'!M413)</f>
        <v>0</v>
      </c>
      <c r="C413" s="161" t="n">
        <f aca="false">IF('ORÇ.GLOBAL P CAIXA'!K413="EXEC.",0,'ORÇ.GLOBAL P CAIXA'!O413)</f>
        <v>0</v>
      </c>
      <c r="D413" s="162" t="n">
        <f aca="false">IF('ORÇ.GLOBAL P CAIXA'!K413="EXEC.",0,'ORÇ.GLOBAL P CAIXA'!P413)</f>
        <v>0</v>
      </c>
      <c r="E413" s="163" t="n">
        <f aca="false">IF('ORÇ.GLOBAL P CAIXA'!K413="EXEC.",0,ROUND('ORÇ.GLOBAL P CAIXA'!Q413,2))</f>
        <v>0</v>
      </c>
      <c r="F413" s="163" t="n">
        <f aca="false">IF('ORÇ.GLOBAL P CAIXA'!K413="EXEC.",0,TRUNC((1+(IF(OR(H413=0,H413=""),'BDI REF.'!$K$5,CHOOSE(H413,'BDI REF.'!$K$5,'BDI REF.'!$K$6,'BDI REF.'!$K$7))))*'ORÇ.GLOBAL P CAIXA'!R413,2))</f>
        <v>0</v>
      </c>
      <c r="G413" s="163" t="n">
        <f aca="false">IF('ORÇ.GLOBAL P CAIXA'!K413="EXEC.",0,IF(E413&lt;&gt;0,ROUND(E413*F413,2),IF(R413=0,(SUMIF($S$12:$S$1011,B413,$R$12:$R$1011)),R413)))</f>
        <v>0</v>
      </c>
      <c r="H413" s="509" t="str">
        <f aca="false">IF('ORÇ.GLOBAL P CAIXA'!K413="EXEC.","",IF('ORÇ.GLOBAL P CAIXA'!H413&gt;0,'ORÇ.GLOBAL P CAIXA'!H413,""))</f>
        <v/>
      </c>
      <c r="I413" s="509" t="str">
        <f aca="false">IF('ORÇ.GLOBAL P CAIXA'!K413="EXEC.","",IF('ORÇ.GLOBAL P CAIXA'!I413&gt;0,'ORÇ.GLOBAL P CAIXA'!I413,""))</f>
        <v/>
      </c>
      <c r="J413" s="510" t="str">
        <f aca="false">IF('ORÇ.GLOBAL P CAIXA'!K413="EXEC.","",IF('ORÇ.GLOBAL P CAIXA'!J413&gt;0,'ORÇ.GLOBAL P CAIXA'!J413,""))</f>
        <v/>
      </c>
      <c r="K413" s="115"/>
      <c r="L413" s="168" t="str">
        <f aca="false">IF(B413&gt;0,"ok","ocultar")</f>
        <v>ocultar</v>
      </c>
      <c r="M413" s="511" t="n">
        <f aca="false">ROUND(IF($O413&lt;&gt;0,$O413*(INFORMAÇÕES!$T$113/INFORMAÇÕES!$T$117),0),2)</f>
        <v>0</v>
      </c>
      <c r="N413" s="511" t="n">
        <f aca="false">ROUND(IF($O413&lt;&gt;0,$O413*(INFORMAÇÕES!$T$114/INFORMAÇÕES!$T$117),0),2)</f>
        <v>0</v>
      </c>
      <c r="O413" s="512" t="n">
        <f aca="false">IF(E413=0,G413,0)</f>
        <v>0</v>
      </c>
      <c r="Q413" s="88"/>
      <c r="R413" s="163" t="n">
        <f aca="false">IF(E413&lt;&gt;0,G413,0)</f>
        <v>0</v>
      </c>
      <c r="S413" s="157" t="n">
        <f aca="false">IF(B413=0,S412,IF(ISNONTEXT(B413)=TRUE(),INT(B413),INT(LEFT(B413,FIND(".",B413)-1))))</f>
        <v>3</v>
      </c>
      <c r="T413" s="157" t="str">
        <f aca="false">IF(T414=1,1,IF(B413&lt;&gt;0,1,IF(C413&lt;&gt;0,1,IF(D413&lt;&gt;0,1,IF('ORÇ.GLOBAL REF.'!E413&lt;&gt;0,1,"")))))</f>
        <v/>
      </c>
      <c r="U413" s="157" t="str">
        <f aca="false">IF(S413=0," ",IF(S413&lt;&gt;S412,S413," "))</f>
        <v> </v>
      </c>
      <c r="V413" s="88"/>
    </row>
    <row r="414" s="174" customFormat="true" ht="14.25" hidden="false" customHeight="false" outlineLevel="0" collapsed="false">
      <c r="A414" s="159" t="n">
        <v>403</v>
      </c>
      <c r="B414" s="160" t="n">
        <f aca="false">IF('ORÇ.GLOBAL P CAIXA'!K414="EXEC.",0,'ORÇ.GLOBAL P CAIXA'!M414)</f>
        <v>0</v>
      </c>
      <c r="C414" s="161" t="n">
        <f aca="false">IF('ORÇ.GLOBAL P CAIXA'!K414="EXEC.",0,'ORÇ.GLOBAL P CAIXA'!O414)</f>
        <v>0</v>
      </c>
      <c r="D414" s="162" t="n">
        <f aca="false">IF('ORÇ.GLOBAL P CAIXA'!K414="EXEC.",0,'ORÇ.GLOBAL P CAIXA'!P414)</f>
        <v>0</v>
      </c>
      <c r="E414" s="163" t="n">
        <f aca="false">IF('ORÇ.GLOBAL P CAIXA'!K414="EXEC.",0,ROUND('ORÇ.GLOBAL P CAIXA'!Q414,2))</f>
        <v>0</v>
      </c>
      <c r="F414" s="163" t="n">
        <f aca="false">IF('ORÇ.GLOBAL P CAIXA'!K414="EXEC.",0,TRUNC((1+(IF(OR(H414=0,H414=""),'BDI REF.'!$K$5,CHOOSE(H414,'BDI REF.'!$K$5,'BDI REF.'!$K$6,'BDI REF.'!$K$7))))*'ORÇ.GLOBAL P CAIXA'!R414,2))</f>
        <v>0</v>
      </c>
      <c r="G414" s="163" t="n">
        <f aca="false">IF('ORÇ.GLOBAL P CAIXA'!K414="EXEC.",0,IF(E414&lt;&gt;0,ROUND(E414*F414,2),IF(R414=0,(SUMIF($S$12:$S$1011,B414,$R$12:$R$1011)),R414)))</f>
        <v>0</v>
      </c>
      <c r="H414" s="509" t="str">
        <f aca="false">IF('ORÇ.GLOBAL P CAIXA'!K414="EXEC.","",IF('ORÇ.GLOBAL P CAIXA'!H414&gt;0,'ORÇ.GLOBAL P CAIXA'!H414,""))</f>
        <v/>
      </c>
      <c r="I414" s="509" t="str">
        <f aca="false">IF('ORÇ.GLOBAL P CAIXA'!K414="EXEC.","",IF('ORÇ.GLOBAL P CAIXA'!I414&gt;0,'ORÇ.GLOBAL P CAIXA'!I414,""))</f>
        <v/>
      </c>
      <c r="J414" s="510" t="str">
        <f aca="false">IF('ORÇ.GLOBAL P CAIXA'!K414="EXEC.","",IF('ORÇ.GLOBAL P CAIXA'!J414&gt;0,'ORÇ.GLOBAL P CAIXA'!J414,""))</f>
        <v/>
      </c>
      <c r="K414" s="115"/>
      <c r="L414" s="168" t="str">
        <f aca="false">IF(B414&gt;0,"ok","ocultar")</f>
        <v>ocultar</v>
      </c>
      <c r="M414" s="511" t="n">
        <f aca="false">ROUND(IF($O414&lt;&gt;0,$O414*(INFORMAÇÕES!$T$113/INFORMAÇÕES!$T$117),0),2)</f>
        <v>0</v>
      </c>
      <c r="N414" s="511" t="n">
        <f aca="false">ROUND(IF($O414&lt;&gt;0,$O414*(INFORMAÇÕES!$T$114/INFORMAÇÕES!$T$117),0),2)</f>
        <v>0</v>
      </c>
      <c r="O414" s="512" t="n">
        <f aca="false">IF(E414=0,G414,0)</f>
        <v>0</v>
      </c>
      <c r="Q414" s="88"/>
      <c r="R414" s="163" t="n">
        <f aca="false">IF(E414&lt;&gt;0,G414,0)</f>
        <v>0</v>
      </c>
      <c r="S414" s="157" t="n">
        <f aca="false">IF(B414=0,S413,IF(ISNONTEXT(B414)=TRUE(),INT(B414),INT(LEFT(B414,FIND(".",B414)-1))))</f>
        <v>3</v>
      </c>
      <c r="T414" s="157" t="str">
        <f aca="false">IF(T415=1,1,IF(B414&lt;&gt;0,1,IF(C414&lt;&gt;0,1,IF(D414&lt;&gt;0,1,IF('ORÇ.GLOBAL REF.'!E414&lt;&gt;0,1,"")))))</f>
        <v/>
      </c>
      <c r="U414" s="157" t="str">
        <f aca="false">IF(S414=0," ",IF(S414&lt;&gt;S413,S414," "))</f>
        <v> </v>
      </c>
      <c r="V414" s="88"/>
    </row>
    <row r="415" s="174" customFormat="true" ht="14.25" hidden="false" customHeight="false" outlineLevel="0" collapsed="false">
      <c r="A415" s="159" t="n">
        <v>404</v>
      </c>
      <c r="B415" s="160" t="n">
        <f aca="false">IF('ORÇ.GLOBAL P CAIXA'!K415="EXEC.",0,'ORÇ.GLOBAL P CAIXA'!M415)</f>
        <v>0</v>
      </c>
      <c r="C415" s="161" t="n">
        <f aca="false">IF('ORÇ.GLOBAL P CAIXA'!K415="EXEC.",0,'ORÇ.GLOBAL P CAIXA'!O415)</f>
        <v>0</v>
      </c>
      <c r="D415" s="162" t="n">
        <f aca="false">IF('ORÇ.GLOBAL P CAIXA'!K415="EXEC.",0,'ORÇ.GLOBAL P CAIXA'!P415)</f>
        <v>0</v>
      </c>
      <c r="E415" s="163" t="n">
        <f aca="false">IF('ORÇ.GLOBAL P CAIXA'!K415="EXEC.",0,ROUND('ORÇ.GLOBAL P CAIXA'!Q415,2))</f>
        <v>0</v>
      </c>
      <c r="F415" s="163" t="n">
        <f aca="false">IF('ORÇ.GLOBAL P CAIXA'!K415="EXEC.",0,TRUNC((1+(IF(OR(H415=0,H415=""),'BDI REF.'!$K$5,CHOOSE(H415,'BDI REF.'!$K$5,'BDI REF.'!$K$6,'BDI REF.'!$K$7))))*'ORÇ.GLOBAL P CAIXA'!R415,2))</f>
        <v>0</v>
      </c>
      <c r="G415" s="163" t="n">
        <f aca="false">IF('ORÇ.GLOBAL P CAIXA'!K415="EXEC.",0,IF(E415&lt;&gt;0,ROUND(E415*F415,2),IF(R415=0,(SUMIF($S$12:$S$1011,B415,$R$12:$R$1011)),R415)))</f>
        <v>0</v>
      </c>
      <c r="H415" s="509" t="str">
        <f aca="false">IF('ORÇ.GLOBAL P CAIXA'!K415="EXEC.","",IF('ORÇ.GLOBAL P CAIXA'!H415&gt;0,'ORÇ.GLOBAL P CAIXA'!H415,""))</f>
        <v/>
      </c>
      <c r="I415" s="509" t="str">
        <f aca="false">IF('ORÇ.GLOBAL P CAIXA'!K415="EXEC.","",IF('ORÇ.GLOBAL P CAIXA'!I415&gt;0,'ORÇ.GLOBAL P CAIXA'!I415,""))</f>
        <v/>
      </c>
      <c r="J415" s="510" t="str">
        <f aca="false">IF('ORÇ.GLOBAL P CAIXA'!K415="EXEC.","",IF('ORÇ.GLOBAL P CAIXA'!J415&gt;0,'ORÇ.GLOBAL P CAIXA'!J415,""))</f>
        <v/>
      </c>
      <c r="K415" s="115"/>
      <c r="L415" s="168" t="str">
        <f aca="false">IF(B415&gt;0,"ok","ocultar")</f>
        <v>ocultar</v>
      </c>
      <c r="M415" s="511" t="n">
        <f aca="false">ROUND(IF($O415&lt;&gt;0,$O415*(INFORMAÇÕES!$T$113/INFORMAÇÕES!$T$117),0),2)</f>
        <v>0</v>
      </c>
      <c r="N415" s="511" t="n">
        <f aca="false">ROUND(IF($O415&lt;&gt;0,$O415*(INFORMAÇÕES!$T$114/INFORMAÇÕES!$T$117),0),2)</f>
        <v>0</v>
      </c>
      <c r="O415" s="512" t="n">
        <f aca="false">IF(E415=0,G415,0)</f>
        <v>0</v>
      </c>
      <c r="Q415" s="88"/>
      <c r="R415" s="163" t="n">
        <f aca="false">IF(E415&lt;&gt;0,G415,0)</f>
        <v>0</v>
      </c>
      <c r="S415" s="157" t="n">
        <f aca="false">IF(B415=0,S414,IF(ISNONTEXT(B415)=TRUE(),INT(B415),INT(LEFT(B415,FIND(".",B415)-1))))</f>
        <v>3</v>
      </c>
      <c r="T415" s="157" t="str">
        <f aca="false">IF(T416=1,1,IF(B415&lt;&gt;0,1,IF(C415&lt;&gt;0,1,IF(D415&lt;&gt;0,1,IF('ORÇ.GLOBAL REF.'!E415&lt;&gt;0,1,"")))))</f>
        <v/>
      </c>
      <c r="U415" s="157" t="str">
        <f aca="false">IF(S415=0," ",IF(S415&lt;&gt;S414,S415," "))</f>
        <v> </v>
      </c>
      <c r="V415" s="88"/>
    </row>
    <row r="416" s="174" customFormat="true" ht="14.25" hidden="false" customHeight="false" outlineLevel="0" collapsed="false">
      <c r="A416" s="159" t="n">
        <v>405</v>
      </c>
      <c r="B416" s="160" t="n">
        <f aca="false">IF('ORÇ.GLOBAL P CAIXA'!K416="EXEC.",0,'ORÇ.GLOBAL P CAIXA'!M416)</f>
        <v>0</v>
      </c>
      <c r="C416" s="161" t="n">
        <f aca="false">IF('ORÇ.GLOBAL P CAIXA'!K416="EXEC.",0,'ORÇ.GLOBAL P CAIXA'!O416)</f>
        <v>0</v>
      </c>
      <c r="D416" s="162" t="n">
        <f aca="false">IF('ORÇ.GLOBAL P CAIXA'!K416="EXEC.",0,'ORÇ.GLOBAL P CAIXA'!P416)</f>
        <v>0</v>
      </c>
      <c r="E416" s="163" t="n">
        <f aca="false">IF('ORÇ.GLOBAL P CAIXA'!K416="EXEC.",0,ROUND('ORÇ.GLOBAL P CAIXA'!Q416,2))</f>
        <v>0</v>
      </c>
      <c r="F416" s="163" t="n">
        <f aca="false">IF('ORÇ.GLOBAL P CAIXA'!K416="EXEC.",0,TRUNC((1+(IF(OR(H416=0,H416=""),'BDI REF.'!$K$5,CHOOSE(H416,'BDI REF.'!$K$5,'BDI REF.'!$K$6,'BDI REF.'!$K$7))))*'ORÇ.GLOBAL P CAIXA'!R416,2))</f>
        <v>0</v>
      </c>
      <c r="G416" s="163" t="n">
        <f aca="false">IF('ORÇ.GLOBAL P CAIXA'!K416="EXEC.",0,IF(E416&lt;&gt;0,ROUND(E416*F416,2),IF(R416=0,(SUMIF($S$12:$S$1011,B416,$R$12:$R$1011)),R416)))</f>
        <v>0</v>
      </c>
      <c r="H416" s="509" t="str">
        <f aca="false">IF('ORÇ.GLOBAL P CAIXA'!K416="EXEC.","",IF('ORÇ.GLOBAL P CAIXA'!H416&gt;0,'ORÇ.GLOBAL P CAIXA'!H416,""))</f>
        <v/>
      </c>
      <c r="I416" s="509" t="str">
        <f aca="false">IF('ORÇ.GLOBAL P CAIXA'!K416="EXEC.","",IF('ORÇ.GLOBAL P CAIXA'!I416&gt;0,'ORÇ.GLOBAL P CAIXA'!I416,""))</f>
        <v/>
      </c>
      <c r="J416" s="510" t="str">
        <f aca="false">IF('ORÇ.GLOBAL P CAIXA'!K416="EXEC.","",IF('ORÇ.GLOBAL P CAIXA'!J416&gt;0,'ORÇ.GLOBAL P CAIXA'!J416,""))</f>
        <v/>
      </c>
      <c r="K416" s="115"/>
      <c r="L416" s="168" t="str">
        <f aca="false">IF(B416&gt;0,"ok","ocultar")</f>
        <v>ocultar</v>
      </c>
      <c r="M416" s="511" t="n">
        <f aca="false">ROUND(IF($O416&lt;&gt;0,$O416*(INFORMAÇÕES!$T$113/INFORMAÇÕES!$T$117),0),2)</f>
        <v>0</v>
      </c>
      <c r="N416" s="511" t="n">
        <f aca="false">ROUND(IF($O416&lt;&gt;0,$O416*(INFORMAÇÕES!$T$114/INFORMAÇÕES!$T$117),0),2)</f>
        <v>0</v>
      </c>
      <c r="O416" s="512" t="n">
        <f aca="false">IF(E416=0,G416,0)</f>
        <v>0</v>
      </c>
      <c r="Q416" s="88"/>
      <c r="R416" s="163" t="n">
        <f aca="false">IF(E416&lt;&gt;0,G416,0)</f>
        <v>0</v>
      </c>
      <c r="S416" s="157" t="n">
        <f aca="false">IF(B416=0,S415,IF(ISNONTEXT(B416)=TRUE(),INT(B416),INT(LEFT(B416,FIND(".",B416)-1))))</f>
        <v>3</v>
      </c>
      <c r="T416" s="157" t="str">
        <f aca="false">IF(T417=1,1,IF(B416&lt;&gt;0,1,IF(C416&lt;&gt;0,1,IF(D416&lt;&gt;0,1,IF('ORÇ.GLOBAL REF.'!E416&lt;&gt;0,1,"")))))</f>
        <v/>
      </c>
      <c r="U416" s="157" t="str">
        <f aca="false">IF(S416=0," ",IF(S416&lt;&gt;S415,S416," "))</f>
        <v> </v>
      </c>
      <c r="V416" s="88"/>
    </row>
    <row r="417" s="174" customFormat="true" ht="14.25" hidden="false" customHeight="false" outlineLevel="0" collapsed="false">
      <c r="A417" s="159" t="n">
        <v>406</v>
      </c>
      <c r="B417" s="160" t="n">
        <f aca="false">IF('ORÇ.GLOBAL P CAIXA'!K417="EXEC.",0,'ORÇ.GLOBAL P CAIXA'!M417)</f>
        <v>0</v>
      </c>
      <c r="C417" s="161" t="n">
        <f aca="false">IF('ORÇ.GLOBAL P CAIXA'!K417="EXEC.",0,'ORÇ.GLOBAL P CAIXA'!O417)</f>
        <v>0</v>
      </c>
      <c r="D417" s="162" t="n">
        <f aca="false">IF('ORÇ.GLOBAL P CAIXA'!K417="EXEC.",0,'ORÇ.GLOBAL P CAIXA'!P417)</f>
        <v>0</v>
      </c>
      <c r="E417" s="163" t="n">
        <f aca="false">IF('ORÇ.GLOBAL P CAIXA'!K417="EXEC.",0,ROUND('ORÇ.GLOBAL P CAIXA'!Q417,2))</f>
        <v>0</v>
      </c>
      <c r="F417" s="163" t="n">
        <f aca="false">IF('ORÇ.GLOBAL P CAIXA'!K417="EXEC.",0,TRUNC((1+(IF(OR(H417=0,H417=""),'BDI REF.'!$K$5,CHOOSE(H417,'BDI REF.'!$K$5,'BDI REF.'!$K$6,'BDI REF.'!$K$7))))*'ORÇ.GLOBAL P CAIXA'!R417,2))</f>
        <v>0</v>
      </c>
      <c r="G417" s="163" t="n">
        <f aca="false">IF('ORÇ.GLOBAL P CAIXA'!K417="EXEC.",0,IF(E417&lt;&gt;0,ROUND(E417*F417,2),IF(R417=0,(SUMIF($S$12:$S$1011,B417,$R$12:$R$1011)),R417)))</f>
        <v>0</v>
      </c>
      <c r="H417" s="509" t="str">
        <f aca="false">IF('ORÇ.GLOBAL P CAIXA'!K417="EXEC.","",IF('ORÇ.GLOBAL P CAIXA'!H417&gt;0,'ORÇ.GLOBAL P CAIXA'!H417,""))</f>
        <v/>
      </c>
      <c r="I417" s="509" t="str">
        <f aca="false">IF('ORÇ.GLOBAL P CAIXA'!K417="EXEC.","",IF('ORÇ.GLOBAL P CAIXA'!I417&gt;0,'ORÇ.GLOBAL P CAIXA'!I417,""))</f>
        <v/>
      </c>
      <c r="J417" s="510" t="str">
        <f aca="false">IF('ORÇ.GLOBAL P CAIXA'!K417="EXEC.","",IF('ORÇ.GLOBAL P CAIXA'!J417&gt;0,'ORÇ.GLOBAL P CAIXA'!J417,""))</f>
        <v/>
      </c>
      <c r="K417" s="115"/>
      <c r="L417" s="168" t="str">
        <f aca="false">IF(B417&gt;0,"ok","ocultar")</f>
        <v>ocultar</v>
      </c>
      <c r="M417" s="511" t="n">
        <f aca="false">ROUND(IF($O417&lt;&gt;0,$O417*(INFORMAÇÕES!$T$113/INFORMAÇÕES!$T$117),0),2)</f>
        <v>0</v>
      </c>
      <c r="N417" s="511" t="n">
        <f aca="false">ROUND(IF($O417&lt;&gt;0,$O417*(INFORMAÇÕES!$T$114/INFORMAÇÕES!$T$117),0),2)</f>
        <v>0</v>
      </c>
      <c r="O417" s="512" t="n">
        <f aca="false">IF(E417=0,G417,0)</f>
        <v>0</v>
      </c>
      <c r="Q417" s="88"/>
      <c r="R417" s="163" t="n">
        <f aca="false">IF(E417&lt;&gt;0,G417,0)</f>
        <v>0</v>
      </c>
      <c r="S417" s="157" t="n">
        <f aca="false">IF(B417=0,S416,IF(ISNONTEXT(B417)=TRUE(),INT(B417),INT(LEFT(B417,FIND(".",B417)-1))))</f>
        <v>3</v>
      </c>
      <c r="T417" s="157" t="str">
        <f aca="false">IF(T418=1,1,IF(B417&lt;&gt;0,1,IF(C417&lt;&gt;0,1,IF(D417&lt;&gt;0,1,IF('ORÇ.GLOBAL REF.'!E417&lt;&gt;0,1,"")))))</f>
        <v/>
      </c>
      <c r="U417" s="157" t="str">
        <f aca="false">IF(S417=0," ",IF(S417&lt;&gt;S416,S417," "))</f>
        <v> </v>
      </c>
      <c r="V417" s="88"/>
    </row>
    <row r="418" s="174" customFormat="true" ht="14.25" hidden="false" customHeight="false" outlineLevel="0" collapsed="false">
      <c r="A418" s="159" t="n">
        <v>407</v>
      </c>
      <c r="B418" s="160" t="n">
        <f aca="false">IF('ORÇ.GLOBAL P CAIXA'!K418="EXEC.",0,'ORÇ.GLOBAL P CAIXA'!M418)</f>
        <v>0</v>
      </c>
      <c r="C418" s="161" t="n">
        <f aca="false">IF('ORÇ.GLOBAL P CAIXA'!K418="EXEC.",0,'ORÇ.GLOBAL P CAIXA'!O418)</f>
        <v>0</v>
      </c>
      <c r="D418" s="162" t="n">
        <f aca="false">IF('ORÇ.GLOBAL P CAIXA'!K418="EXEC.",0,'ORÇ.GLOBAL P CAIXA'!P418)</f>
        <v>0</v>
      </c>
      <c r="E418" s="163" t="n">
        <f aca="false">IF('ORÇ.GLOBAL P CAIXA'!K418="EXEC.",0,ROUND('ORÇ.GLOBAL P CAIXA'!Q418,2))</f>
        <v>0</v>
      </c>
      <c r="F418" s="163" t="n">
        <f aca="false">IF('ORÇ.GLOBAL P CAIXA'!K418="EXEC.",0,TRUNC((1+(IF(OR(H418=0,H418=""),'BDI REF.'!$K$5,CHOOSE(H418,'BDI REF.'!$K$5,'BDI REF.'!$K$6,'BDI REF.'!$K$7))))*'ORÇ.GLOBAL P CAIXA'!R418,2))</f>
        <v>0</v>
      </c>
      <c r="G418" s="163" t="n">
        <f aca="false">IF('ORÇ.GLOBAL P CAIXA'!K418="EXEC.",0,IF(E418&lt;&gt;0,ROUND(E418*F418,2),IF(R418=0,(SUMIF($S$12:$S$1011,B418,$R$12:$R$1011)),R418)))</f>
        <v>0</v>
      </c>
      <c r="H418" s="509" t="str">
        <f aca="false">IF('ORÇ.GLOBAL P CAIXA'!K418="EXEC.","",IF('ORÇ.GLOBAL P CAIXA'!H418&gt;0,'ORÇ.GLOBAL P CAIXA'!H418,""))</f>
        <v/>
      </c>
      <c r="I418" s="509" t="str">
        <f aca="false">IF('ORÇ.GLOBAL P CAIXA'!K418="EXEC.","",IF('ORÇ.GLOBAL P CAIXA'!I418&gt;0,'ORÇ.GLOBAL P CAIXA'!I418,""))</f>
        <v/>
      </c>
      <c r="J418" s="510" t="str">
        <f aca="false">IF('ORÇ.GLOBAL P CAIXA'!K418="EXEC.","",IF('ORÇ.GLOBAL P CAIXA'!J418&gt;0,'ORÇ.GLOBAL P CAIXA'!J418,""))</f>
        <v/>
      </c>
      <c r="K418" s="115"/>
      <c r="L418" s="168" t="str">
        <f aca="false">IF(B418&gt;0,"ok","ocultar")</f>
        <v>ocultar</v>
      </c>
      <c r="M418" s="511" t="n">
        <f aca="false">ROUND(IF($O418&lt;&gt;0,$O418*(INFORMAÇÕES!$T$113/INFORMAÇÕES!$T$117),0),2)</f>
        <v>0</v>
      </c>
      <c r="N418" s="511" t="n">
        <f aca="false">ROUND(IF($O418&lt;&gt;0,$O418*(INFORMAÇÕES!$T$114/INFORMAÇÕES!$T$117),0),2)</f>
        <v>0</v>
      </c>
      <c r="O418" s="512" t="n">
        <f aca="false">IF(E418=0,G418,0)</f>
        <v>0</v>
      </c>
      <c r="Q418" s="88"/>
      <c r="R418" s="163" t="n">
        <f aca="false">IF(E418&lt;&gt;0,G418,0)</f>
        <v>0</v>
      </c>
      <c r="S418" s="157" t="n">
        <f aca="false">IF(B418=0,S417,IF(ISNONTEXT(B418)=TRUE(),INT(B418),INT(LEFT(B418,FIND(".",B418)-1))))</f>
        <v>3</v>
      </c>
      <c r="T418" s="157" t="str">
        <f aca="false">IF(T419=1,1,IF(B418&lt;&gt;0,1,IF(C418&lt;&gt;0,1,IF(D418&lt;&gt;0,1,IF('ORÇ.GLOBAL REF.'!E418&lt;&gt;0,1,"")))))</f>
        <v/>
      </c>
      <c r="U418" s="157" t="str">
        <f aca="false">IF(S418=0," ",IF(S418&lt;&gt;S417,S418," "))</f>
        <v> </v>
      </c>
      <c r="V418" s="88"/>
    </row>
    <row r="419" s="174" customFormat="true" ht="14.25" hidden="false" customHeight="false" outlineLevel="0" collapsed="false">
      <c r="A419" s="159" t="n">
        <v>408</v>
      </c>
      <c r="B419" s="160" t="n">
        <f aca="false">IF('ORÇ.GLOBAL P CAIXA'!K419="EXEC.",0,'ORÇ.GLOBAL P CAIXA'!M419)</f>
        <v>0</v>
      </c>
      <c r="C419" s="161" t="n">
        <f aca="false">IF('ORÇ.GLOBAL P CAIXA'!K419="EXEC.",0,'ORÇ.GLOBAL P CAIXA'!O419)</f>
        <v>0</v>
      </c>
      <c r="D419" s="162" t="n">
        <f aca="false">IF('ORÇ.GLOBAL P CAIXA'!K419="EXEC.",0,'ORÇ.GLOBAL P CAIXA'!P419)</f>
        <v>0</v>
      </c>
      <c r="E419" s="163" t="n">
        <f aca="false">IF('ORÇ.GLOBAL P CAIXA'!K419="EXEC.",0,ROUND('ORÇ.GLOBAL P CAIXA'!Q419,2))</f>
        <v>0</v>
      </c>
      <c r="F419" s="163" t="n">
        <f aca="false">IF('ORÇ.GLOBAL P CAIXA'!K419="EXEC.",0,TRUNC((1+(IF(OR(H419=0,H419=""),'BDI REF.'!$K$5,CHOOSE(H419,'BDI REF.'!$K$5,'BDI REF.'!$K$6,'BDI REF.'!$K$7))))*'ORÇ.GLOBAL P CAIXA'!R419,2))</f>
        <v>0</v>
      </c>
      <c r="G419" s="163" t="n">
        <f aca="false">IF('ORÇ.GLOBAL P CAIXA'!K419="EXEC.",0,IF(E419&lt;&gt;0,ROUND(E419*F419,2),IF(R419=0,(SUMIF($S$12:$S$1011,B419,$R$12:$R$1011)),R419)))</f>
        <v>0</v>
      </c>
      <c r="H419" s="509" t="str">
        <f aca="false">IF('ORÇ.GLOBAL P CAIXA'!K419="EXEC.","",IF('ORÇ.GLOBAL P CAIXA'!H419&gt;0,'ORÇ.GLOBAL P CAIXA'!H419,""))</f>
        <v/>
      </c>
      <c r="I419" s="509" t="str">
        <f aca="false">IF('ORÇ.GLOBAL P CAIXA'!K419="EXEC.","",IF('ORÇ.GLOBAL P CAIXA'!I419&gt;0,'ORÇ.GLOBAL P CAIXA'!I419,""))</f>
        <v/>
      </c>
      <c r="J419" s="510" t="str">
        <f aca="false">IF('ORÇ.GLOBAL P CAIXA'!K419="EXEC.","",IF('ORÇ.GLOBAL P CAIXA'!J419&gt;0,'ORÇ.GLOBAL P CAIXA'!J419,""))</f>
        <v/>
      </c>
      <c r="K419" s="115"/>
      <c r="L419" s="168" t="str">
        <f aca="false">IF(B419&gt;0,"ok","ocultar")</f>
        <v>ocultar</v>
      </c>
      <c r="M419" s="511" t="n">
        <f aca="false">ROUND(IF($O419&lt;&gt;0,$O419*(INFORMAÇÕES!$T$113/INFORMAÇÕES!$T$117),0),2)</f>
        <v>0</v>
      </c>
      <c r="N419" s="511" t="n">
        <f aca="false">ROUND(IF($O419&lt;&gt;0,$O419*(INFORMAÇÕES!$T$114/INFORMAÇÕES!$T$117),0),2)</f>
        <v>0</v>
      </c>
      <c r="O419" s="512" t="n">
        <f aca="false">IF(E419=0,G419,0)</f>
        <v>0</v>
      </c>
      <c r="Q419" s="88"/>
      <c r="R419" s="163" t="n">
        <f aca="false">IF(E419&lt;&gt;0,G419,0)</f>
        <v>0</v>
      </c>
      <c r="S419" s="157" t="n">
        <f aca="false">IF(B419=0,S418,IF(ISNONTEXT(B419)=TRUE(),INT(B419),INT(LEFT(B419,FIND(".",B419)-1))))</f>
        <v>3</v>
      </c>
      <c r="T419" s="157" t="str">
        <f aca="false">IF(T420=1,1,IF(B419&lt;&gt;0,1,IF(C419&lt;&gt;0,1,IF(D419&lt;&gt;0,1,IF('ORÇ.GLOBAL REF.'!E419&lt;&gt;0,1,"")))))</f>
        <v/>
      </c>
      <c r="U419" s="157" t="str">
        <f aca="false">IF(S419=0," ",IF(S419&lt;&gt;S418,S419," "))</f>
        <v> </v>
      </c>
      <c r="V419" s="88"/>
    </row>
    <row r="420" s="174" customFormat="true" ht="14.25" hidden="false" customHeight="false" outlineLevel="0" collapsed="false">
      <c r="A420" s="159" t="n">
        <v>409</v>
      </c>
      <c r="B420" s="160" t="n">
        <f aca="false">IF('ORÇ.GLOBAL P CAIXA'!K420="EXEC.",0,'ORÇ.GLOBAL P CAIXA'!M420)</f>
        <v>0</v>
      </c>
      <c r="C420" s="161" t="n">
        <f aca="false">IF('ORÇ.GLOBAL P CAIXA'!K420="EXEC.",0,'ORÇ.GLOBAL P CAIXA'!O420)</f>
        <v>0</v>
      </c>
      <c r="D420" s="162" t="n">
        <f aca="false">IF('ORÇ.GLOBAL P CAIXA'!K420="EXEC.",0,'ORÇ.GLOBAL P CAIXA'!P420)</f>
        <v>0</v>
      </c>
      <c r="E420" s="163" t="n">
        <f aca="false">IF('ORÇ.GLOBAL P CAIXA'!K420="EXEC.",0,ROUND('ORÇ.GLOBAL P CAIXA'!Q420,2))</f>
        <v>0</v>
      </c>
      <c r="F420" s="163" t="n">
        <f aca="false">IF('ORÇ.GLOBAL P CAIXA'!K420="EXEC.",0,TRUNC((1+(IF(OR(H420=0,H420=""),'BDI REF.'!$K$5,CHOOSE(H420,'BDI REF.'!$K$5,'BDI REF.'!$K$6,'BDI REF.'!$K$7))))*'ORÇ.GLOBAL P CAIXA'!R420,2))</f>
        <v>0</v>
      </c>
      <c r="G420" s="163" t="n">
        <f aca="false">IF('ORÇ.GLOBAL P CAIXA'!K420="EXEC.",0,IF(E420&lt;&gt;0,ROUND(E420*F420,2),IF(R420=0,(SUMIF($S$12:$S$1011,B420,$R$12:$R$1011)),R420)))</f>
        <v>0</v>
      </c>
      <c r="H420" s="509" t="str">
        <f aca="false">IF('ORÇ.GLOBAL P CAIXA'!K420="EXEC.","",IF('ORÇ.GLOBAL P CAIXA'!H420&gt;0,'ORÇ.GLOBAL P CAIXA'!H420,""))</f>
        <v/>
      </c>
      <c r="I420" s="509" t="str">
        <f aca="false">IF('ORÇ.GLOBAL P CAIXA'!K420="EXEC.","",IF('ORÇ.GLOBAL P CAIXA'!I420&gt;0,'ORÇ.GLOBAL P CAIXA'!I420,""))</f>
        <v/>
      </c>
      <c r="J420" s="510" t="str">
        <f aca="false">IF('ORÇ.GLOBAL P CAIXA'!K420="EXEC.","",IF('ORÇ.GLOBAL P CAIXA'!J420&gt;0,'ORÇ.GLOBAL P CAIXA'!J420,""))</f>
        <v/>
      </c>
      <c r="K420" s="115"/>
      <c r="L420" s="168" t="str">
        <f aca="false">IF(B420&gt;0,"ok","ocultar")</f>
        <v>ocultar</v>
      </c>
      <c r="M420" s="511" t="n">
        <f aca="false">ROUND(IF($O420&lt;&gt;0,$O420*(INFORMAÇÕES!$T$113/INFORMAÇÕES!$T$117),0),2)</f>
        <v>0</v>
      </c>
      <c r="N420" s="511" t="n">
        <f aca="false">ROUND(IF($O420&lt;&gt;0,$O420*(INFORMAÇÕES!$T$114/INFORMAÇÕES!$T$117),0),2)</f>
        <v>0</v>
      </c>
      <c r="O420" s="512" t="n">
        <f aca="false">IF(E420=0,G420,0)</f>
        <v>0</v>
      </c>
      <c r="Q420" s="88"/>
      <c r="R420" s="163" t="n">
        <f aca="false">IF(E420&lt;&gt;0,G420,0)</f>
        <v>0</v>
      </c>
      <c r="S420" s="157" t="n">
        <f aca="false">IF(B420=0,S419,IF(ISNONTEXT(B420)=TRUE(),INT(B420),INT(LEFT(B420,FIND(".",B420)-1))))</f>
        <v>3</v>
      </c>
      <c r="T420" s="157" t="str">
        <f aca="false">IF(T421=1,1,IF(B420&lt;&gt;0,1,IF(C420&lt;&gt;0,1,IF(D420&lt;&gt;0,1,IF('ORÇ.GLOBAL REF.'!E420&lt;&gt;0,1,"")))))</f>
        <v/>
      </c>
      <c r="U420" s="157" t="str">
        <f aca="false">IF(S420=0," ",IF(S420&lt;&gt;S419,S420," "))</f>
        <v> </v>
      </c>
      <c r="V420" s="88"/>
    </row>
    <row r="421" s="174" customFormat="true" ht="14.25" hidden="false" customHeight="false" outlineLevel="0" collapsed="false">
      <c r="A421" s="159" t="n">
        <v>410</v>
      </c>
      <c r="B421" s="160" t="n">
        <f aca="false">IF('ORÇ.GLOBAL P CAIXA'!K421="EXEC.",0,'ORÇ.GLOBAL P CAIXA'!M421)</f>
        <v>0</v>
      </c>
      <c r="C421" s="161" t="n">
        <f aca="false">IF('ORÇ.GLOBAL P CAIXA'!K421="EXEC.",0,'ORÇ.GLOBAL P CAIXA'!O421)</f>
        <v>0</v>
      </c>
      <c r="D421" s="162" t="n">
        <f aca="false">IF('ORÇ.GLOBAL P CAIXA'!K421="EXEC.",0,'ORÇ.GLOBAL P CAIXA'!P421)</f>
        <v>0</v>
      </c>
      <c r="E421" s="163" t="n">
        <f aca="false">IF('ORÇ.GLOBAL P CAIXA'!K421="EXEC.",0,ROUND('ORÇ.GLOBAL P CAIXA'!Q421,2))</f>
        <v>0</v>
      </c>
      <c r="F421" s="163" t="n">
        <f aca="false">IF('ORÇ.GLOBAL P CAIXA'!K421="EXEC.",0,TRUNC((1+(IF(OR(H421=0,H421=""),'BDI REF.'!$K$5,CHOOSE(H421,'BDI REF.'!$K$5,'BDI REF.'!$K$6,'BDI REF.'!$K$7))))*'ORÇ.GLOBAL P CAIXA'!R421,2))</f>
        <v>0</v>
      </c>
      <c r="G421" s="163" t="n">
        <f aca="false">IF('ORÇ.GLOBAL P CAIXA'!K421="EXEC.",0,IF(E421&lt;&gt;0,ROUND(E421*F421,2),IF(R421=0,(SUMIF($S$12:$S$1011,B421,$R$12:$R$1011)),R421)))</f>
        <v>0</v>
      </c>
      <c r="H421" s="509" t="str">
        <f aca="false">IF('ORÇ.GLOBAL P CAIXA'!K421="EXEC.","",IF('ORÇ.GLOBAL P CAIXA'!H421&gt;0,'ORÇ.GLOBAL P CAIXA'!H421,""))</f>
        <v/>
      </c>
      <c r="I421" s="509" t="str">
        <f aca="false">IF('ORÇ.GLOBAL P CAIXA'!K421="EXEC.","",IF('ORÇ.GLOBAL P CAIXA'!I421&gt;0,'ORÇ.GLOBAL P CAIXA'!I421,""))</f>
        <v/>
      </c>
      <c r="J421" s="510" t="str">
        <f aca="false">IF('ORÇ.GLOBAL P CAIXA'!K421="EXEC.","",IF('ORÇ.GLOBAL P CAIXA'!J421&gt;0,'ORÇ.GLOBAL P CAIXA'!J421,""))</f>
        <v/>
      </c>
      <c r="K421" s="115"/>
      <c r="L421" s="168" t="str">
        <f aca="false">IF(B421&gt;0,"ok","ocultar")</f>
        <v>ocultar</v>
      </c>
      <c r="M421" s="511" t="n">
        <f aca="false">ROUND(IF($O421&lt;&gt;0,$O421*(INFORMAÇÕES!$T$113/INFORMAÇÕES!$T$117),0),2)</f>
        <v>0</v>
      </c>
      <c r="N421" s="511" t="n">
        <f aca="false">ROUND(IF($O421&lt;&gt;0,$O421*(INFORMAÇÕES!$T$114/INFORMAÇÕES!$T$117),0),2)</f>
        <v>0</v>
      </c>
      <c r="O421" s="512" t="n">
        <f aca="false">IF(E421=0,G421,0)</f>
        <v>0</v>
      </c>
      <c r="Q421" s="88"/>
      <c r="R421" s="163" t="n">
        <f aca="false">IF(E421&lt;&gt;0,G421,0)</f>
        <v>0</v>
      </c>
      <c r="S421" s="157" t="n">
        <f aca="false">IF(B421=0,S420,IF(ISNONTEXT(B421)=TRUE(),INT(B421),INT(LEFT(B421,FIND(".",B421)-1))))</f>
        <v>3</v>
      </c>
      <c r="T421" s="157" t="str">
        <f aca="false">IF(T422=1,1,IF(B421&lt;&gt;0,1,IF(C421&lt;&gt;0,1,IF(D421&lt;&gt;0,1,IF('ORÇ.GLOBAL REF.'!E421&lt;&gt;0,1,"")))))</f>
        <v/>
      </c>
      <c r="U421" s="157" t="str">
        <f aca="false">IF(S421=0," ",IF(S421&lt;&gt;S420,S421," "))</f>
        <v> </v>
      </c>
      <c r="V421" s="88"/>
    </row>
    <row r="422" s="174" customFormat="true" ht="14.25" hidden="false" customHeight="false" outlineLevel="0" collapsed="false">
      <c r="A422" s="159" t="n">
        <v>411</v>
      </c>
      <c r="B422" s="160" t="n">
        <f aca="false">IF('ORÇ.GLOBAL P CAIXA'!K422="EXEC.",0,'ORÇ.GLOBAL P CAIXA'!M422)</f>
        <v>0</v>
      </c>
      <c r="C422" s="161" t="n">
        <f aca="false">IF('ORÇ.GLOBAL P CAIXA'!K422="EXEC.",0,'ORÇ.GLOBAL P CAIXA'!O422)</f>
        <v>0</v>
      </c>
      <c r="D422" s="162" t="n">
        <f aca="false">IF('ORÇ.GLOBAL P CAIXA'!K422="EXEC.",0,'ORÇ.GLOBAL P CAIXA'!P422)</f>
        <v>0</v>
      </c>
      <c r="E422" s="163" t="n">
        <f aca="false">IF('ORÇ.GLOBAL P CAIXA'!K422="EXEC.",0,ROUND('ORÇ.GLOBAL P CAIXA'!Q422,2))</f>
        <v>0</v>
      </c>
      <c r="F422" s="163" t="n">
        <f aca="false">IF('ORÇ.GLOBAL P CAIXA'!K422="EXEC.",0,TRUNC((1+(IF(OR(H422=0,H422=""),'BDI REF.'!$K$5,CHOOSE(H422,'BDI REF.'!$K$5,'BDI REF.'!$K$6,'BDI REF.'!$K$7))))*'ORÇ.GLOBAL P CAIXA'!R422,2))</f>
        <v>0</v>
      </c>
      <c r="G422" s="163" t="n">
        <f aca="false">IF('ORÇ.GLOBAL P CAIXA'!K422="EXEC.",0,IF(E422&lt;&gt;0,ROUND(E422*F422,2),IF(R422=0,(SUMIF($S$12:$S$1011,B422,$R$12:$R$1011)),R422)))</f>
        <v>0</v>
      </c>
      <c r="H422" s="509" t="str">
        <f aca="false">IF('ORÇ.GLOBAL P CAIXA'!K422="EXEC.","",IF('ORÇ.GLOBAL P CAIXA'!H422&gt;0,'ORÇ.GLOBAL P CAIXA'!H422,""))</f>
        <v/>
      </c>
      <c r="I422" s="509" t="str">
        <f aca="false">IF('ORÇ.GLOBAL P CAIXA'!K422="EXEC.","",IF('ORÇ.GLOBAL P CAIXA'!I422&gt;0,'ORÇ.GLOBAL P CAIXA'!I422,""))</f>
        <v/>
      </c>
      <c r="J422" s="510" t="str">
        <f aca="false">IF('ORÇ.GLOBAL P CAIXA'!K422="EXEC.","",IF('ORÇ.GLOBAL P CAIXA'!J422&gt;0,'ORÇ.GLOBAL P CAIXA'!J422,""))</f>
        <v/>
      </c>
      <c r="K422" s="115"/>
      <c r="L422" s="168" t="str">
        <f aca="false">IF(B422&gt;0,"ok","ocultar")</f>
        <v>ocultar</v>
      </c>
      <c r="M422" s="511" t="n">
        <f aca="false">ROUND(IF($O422&lt;&gt;0,$O422*(INFORMAÇÕES!$T$113/INFORMAÇÕES!$T$117),0),2)</f>
        <v>0</v>
      </c>
      <c r="N422" s="511" t="n">
        <f aca="false">ROUND(IF($O422&lt;&gt;0,$O422*(INFORMAÇÕES!$T$114/INFORMAÇÕES!$T$117),0),2)</f>
        <v>0</v>
      </c>
      <c r="O422" s="512" t="n">
        <f aca="false">IF(E422=0,G422,0)</f>
        <v>0</v>
      </c>
      <c r="Q422" s="88"/>
      <c r="R422" s="163" t="n">
        <f aca="false">IF(E422&lt;&gt;0,G422,0)</f>
        <v>0</v>
      </c>
      <c r="S422" s="157" t="n">
        <f aca="false">IF(B422=0,S421,IF(ISNONTEXT(B422)=TRUE(),INT(B422),INT(LEFT(B422,FIND(".",B422)-1))))</f>
        <v>3</v>
      </c>
      <c r="T422" s="157" t="str">
        <f aca="false">IF(T423=1,1,IF(B422&lt;&gt;0,1,IF(C422&lt;&gt;0,1,IF(D422&lt;&gt;0,1,IF('ORÇ.GLOBAL REF.'!E422&lt;&gt;0,1,"")))))</f>
        <v/>
      </c>
      <c r="U422" s="157" t="str">
        <f aca="false">IF(S422=0," ",IF(S422&lt;&gt;S421,S422," "))</f>
        <v> </v>
      </c>
      <c r="V422" s="88"/>
    </row>
    <row r="423" s="174" customFormat="true" ht="14.25" hidden="false" customHeight="false" outlineLevel="0" collapsed="false">
      <c r="A423" s="159" t="n">
        <v>412</v>
      </c>
      <c r="B423" s="160" t="n">
        <f aca="false">IF('ORÇ.GLOBAL P CAIXA'!K423="EXEC.",0,'ORÇ.GLOBAL P CAIXA'!M423)</f>
        <v>0</v>
      </c>
      <c r="C423" s="161" t="n">
        <f aca="false">IF('ORÇ.GLOBAL P CAIXA'!K423="EXEC.",0,'ORÇ.GLOBAL P CAIXA'!O423)</f>
        <v>0</v>
      </c>
      <c r="D423" s="162" t="n">
        <f aca="false">IF('ORÇ.GLOBAL P CAIXA'!K423="EXEC.",0,'ORÇ.GLOBAL P CAIXA'!P423)</f>
        <v>0</v>
      </c>
      <c r="E423" s="163" t="n">
        <f aca="false">IF('ORÇ.GLOBAL P CAIXA'!K423="EXEC.",0,ROUND('ORÇ.GLOBAL P CAIXA'!Q423,2))</f>
        <v>0</v>
      </c>
      <c r="F423" s="163" t="n">
        <f aca="false">IF('ORÇ.GLOBAL P CAIXA'!K423="EXEC.",0,TRUNC((1+(IF(OR(H423=0,H423=""),'BDI REF.'!$K$5,CHOOSE(H423,'BDI REF.'!$K$5,'BDI REF.'!$K$6,'BDI REF.'!$K$7))))*'ORÇ.GLOBAL P CAIXA'!R423,2))</f>
        <v>0</v>
      </c>
      <c r="G423" s="163" t="n">
        <f aca="false">IF('ORÇ.GLOBAL P CAIXA'!K423="EXEC.",0,IF(E423&lt;&gt;0,ROUND(E423*F423,2),IF(R423=0,(SUMIF($S$12:$S$1011,B423,$R$12:$R$1011)),R423)))</f>
        <v>0</v>
      </c>
      <c r="H423" s="509" t="str">
        <f aca="false">IF('ORÇ.GLOBAL P CAIXA'!K423="EXEC.","",IF('ORÇ.GLOBAL P CAIXA'!H423&gt;0,'ORÇ.GLOBAL P CAIXA'!H423,""))</f>
        <v/>
      </c>
      <c r="I423" s="509" t="str">
        <f aca="false">IF('ORÇ.GLOBAL P CAIXA'!K423="EXEC.","",IF('ORÇ.GLOBAL P CAIXA'!I423&gt;0,'ORÇ.GLOBAL P CAIXA'!I423,""))</f>
        <v/>
      </c>
      <c r="J423" s="510" t="str">
        <f aca="false">IF('ORÇ.GLOBAL P CAIXA'!K423="EXEC.","",IF('ORÇ.GLOBAL P CAIXA'!J423&gt;0,'ORÇ.GLOBAL P CAIXA'!J423,""))</f>
        <v/>
      </c>
      <c r="K423" s="115"/>
      <c r="L423" s="168" t="str">
        <f aca="false">IF(B423&gt;0,"ok","ocultar")</f>
        <v>ocultar</v>
      </c>
      <c r="M423" s="511" t="n">
        <f aca="false">ROUND(IF($O423&lt;&gt;0,$O423*(INFORMAÇÕES!$T$113/INFORMAÇÕES!$T$117),0),2)</f>
        <v>0</v>
      </c>
      <c r="N423" s="511" t="n">
        <f aca="false">ROUND(IF($O423&lt;&gt;0,$O423*(INFORMAÇÕES!$T$114/INFORMAÇÕES!$T$117),0),2)</f>
        <v>0</v>
      </c>
      <c r="O423" s="512" t="n">
        <f aca="false">IF(E423=0,G423,0)</f>
        <v>0</v>
      </c>
      <c r="Q423" s="88"/>
      <c r="R423" s="163" t="n">
        <f aca="false">IF(E423&lt;&gt;0,G423,0)</f>
        <v>0</v>
      </c>
      <c r="S423" s="157" t="n">
        <f aca="false">IF(B423=0,S422,IF(ISNONTEXT(B423)=TRUE(),INT(B423),INT(LEFT(B423,FIND(".",B423)-1))))</f>
        <v>3</v>
      </c>
      <c r="T423" s="157" t="str">
        <f aca="false">IF(T424=1,1,IF(B423&lt;&gt;0,1,IF(C423&lt;&gt;0,1,IF(D423&lt;&gt;0,1,IF('ORÇ.GLOBAL REF.'!E423&lt;&gt;0,1,"")))))</f>
        <v/>
      </c>
      <c r="U423" s="157" t="str">
        <f aca="false">IF(S423=0," ",IF(S423&lt;&gt;S422,S423," "))</f>
        <v> </v>
      </c>
      <c r="V423" s="88"/>
    </row>
    <row r="424" s="174" customFormat="true" ht="14.25" hidden="false" customHeight="false" outlineLevel="0" collapsed="false">
      <c r="A424" s="159" t="n">
        <v>413</v>
      </c>
      <c r="B424" s="160" t="n">
        <f aca="false">IF('ORÇ.GLOBAL P CAIXA'!K424="EXEC.",0,'ORÇ.GLOBAL P CAIXA'!M424)</f>
        <v>0</v>
      </c>
      <c r="C424" s="161" t="n">
        <f aca="false">IF('ORÇ.GLOBAL P CAIXA'!K424="EXEC.",0,'ORÇ.GLOBAL P CAIXA'!O424)</f>
        <v>0</v>
      </c>
      <c r="D424" s="162" t="n">
        <f aca="false">IF('ORÇ.GLOBAL P CAIXA'!K424="EXEC.",0,'ORÇ.GLOBAL P CAIXA'!P424)</f>
        <v>0</v>
      </c>
      <c r="E424" s="163" t="n">
        <f aca="false">IF('ORÇ.GLOBAL P CAIXA'!K424="EXEC.",0,ROUND('ORÇ.GLOBAL P CAIXA'!Q424,2))</f>
        <v>0</v>
      </c>
      <c r="F424" s="163" t="n">
        <f aca="false">IF('ORÇ.GLOBAL P CAIXA'!K424="EXEC.",0,TRUNC((1+(IF(OR(H424=0,H424=""),'BDI REF.'!$K$5,CHOOSE(H424,'BDI REF.'!$K$5,'BDI REF.'!$K$6,'BDI REF.'!$K$7))))*'ORÇ.GLOBAL P CAIXA'!R424,2))</f>
        <v>0</v>
      </c>
      <c r="G424" s="163" t="n">
        <f aca="false">IF('ORÇ.GLOBAL P CAIXA'!K424="EXEC.",0,IF(E424&lt;&gt;0,ROUND(E424*F424,2),IF(R424=0,(SUMIF($S$12:$S$1011,B424,$R$12:$R$1011)),R424)))</f>
        <v>0</v>
      </c>
      <c r="H424" s="509" t="str">
        <f aca="false">IF('ORÇ.GLOBAL P CAIXA'!K424="EXEC.","",IF('ORÇ.GLOBAL P CAIXA'!H424&gt;0,'ORÇ.GLOBAL P CAIXA'!H424,""))</f>
        <v/>
      </c>
      <c r="I424" s="509" t="str">
        <f aca="false">IF('ORÇ.GLOBAL P CAIXA'!K424="EXEC.","",IF('ORÇ.GLOBAL P CAIXA'!I424&gt;0,'ORÇ.GLOBAL P CAIXA'!I424,""))</f>
        <v/>
      </c>
      <c r="J424" s="510" t="str">
        <f aca="false">IF('ORÇ.GLOBAL P CAIXA'!K424="EXEC.","",IF('ORÇ.GLOBAL P CAIXA'!J424&gt;0,'ORÇ.GLOBAL P CAIXA'!J424,""))</f>
        <v/>
      </c>
      <c r="K424" s="115"/>
      <c r="L424" s="168" t="str">
        <f aca="false">IF(B424&gt;0,"ok","ocultar")</f>
        <v>ocultar</v>
      </c>
      <c r="M424" s="511" t="n">
        <f aca="false">ROUND(IF($O424&lt;&gt;0,$O424*(INFORMAÇÕES!$T$113/INFORMAÇÕES!$T$117),0),2)</f>
        <v>0</v>
      </c>
      <c r="N424" s="511" t="n">
        <f aca="false">ROUND(IF($O424&lt;&gt;0,$O424*(INFORMAÇÕES!$T$114/INFORMAÇÕES!$T$117),0),2)</f>
        <v>0</v>
      </c>
      <c r="O424" s="512" t="n">
        <f aca="false">IF(E424=0,G424,0)</f>
        <v>0</v>
      </c>
      <c r="Q424" s="88"/>
      <c r="R424" s="163" t="n">
        <f aca="false">IF(E424&lt;&gt;0,G424,0)</f>
        <v>0</v>
      </c>
      <c r="S424" s="157" t="n">
        <f aca="false">IF(B424=0,S423,IF(ISNONTEXT(B424)=TRUE(),INT(B424),INT(LEFT(B424,FIND(".",B424)-1))))</f>
        <v>3</v>
      </c>
      <c r="T424" s="157" t="str">
        <f aca="false">IF(T425=1,1,IF(B424&lt;&gt;0,1,IF(C424&lt;&gt;0,1,IF(D424&lt;&gt;0,1,IF('ORÇ.GLOBAL REF.'!E424&lt;&gt;0,1,"")))))</f>
        <v/>
      </c>
      <c r="U424" s="157" t="str">
        <f aca="false">IF(S424=0," ",IF(S424&lt;&gt;S423,S424," "))</f>
        <v> </v>
      </c>
      <c r="V424" s="88"/>
    </row>
    <row r="425" s="174" customFormat="true" ht="14.25" hidden="false" customHeight="false" outlineLevel="0" collapsed="false">
      <c r="A425" s="159" t="n">
        <v>414</v>
      </c>
      <c r="B425" s="160" t="n">
        <f aca="false">IF('ORÇ.GLOBAL P CAIXA'!K425="EXEC.",0,'ORÇ.GLOBAL P CAIXA'!M425)</f>
        <v>0</v>
      </c>
      <c r="C425" s="161" t="n">
        <f aca="false">IF('ORÇ.GLOBAL P CAIXA'!K425="EXEC.",0,'ORÇ.GLOBAL P CAIXA'!O425)</f>
        <v>0</v>
      </c>
      <c r="D425" s="162" t="n">
        <f aca="false">IF('ORÇ.GLOBAL P CAIXA'!K425="EXEC.",0,'ORÇ.GLOBAL P CAIXA'!P425)</f>
        <v>0</v>
      </c>
      <c r="E425" s="163" t="n">
        <f aca="false">IF('ORÇ.GLOBAL P CAIXA'!K425="EXEC.",0,ROUND('ORÇ.GLOBAL P CAIXA'!Q425,2))</f>
        <v>0</v>
      </c>
      <c r="F425" s="163" t="n">
        <f aca="false">IF('ORÇ.GLOBAL P CAIXA'!K425="EXEC.",0,TRUNC((1+(IF(OR(H425=0,H425=""),'BDI REF.'!$K$5,CHOOSE(H425,'BDI REF.'!$K$5,'BDI REF.'!$K$6,'BDI REF.'!$K$7))))*'ORÇ.GLOBAL P CAIXA'!R425,2))</f>
        <v>0</v>
      </c>
      <c r="G425" s="163" t="n">
        <f aca="false">IF('ORÇ.GLOBAL P CAIXA'!K425="EXEC.",0,IF(E425&lt;&gt;0,ROUND(E425*F425,2),IF(R425=0,(SUMIF($S$12:$S$1011,B425,$R$12:$R$1011)),R425)))</f>
        <v>0</v>
      </c>
      <c r="H425" s="509" t="str">
        <f aca="false">IF('ORÇ.GLOBAL P CAIXA'!K425="EXEC.","",IF('ORÇ.GLOBAL P CAIXA'!H425&gt;0,'ORÇ.GLOBAL P CAIXA'!H425,""))</f>
        <v/>
      </c>
      <c r="I425" s="509" t="str">
        <f aca="false">IF('ORÇ.GLOBAL P CAIXA'!K425="EXEC.","",IF('ORÇ.GLOBAL P CAIXA'!I425&gt;0,'ORÇ.GLOBAL P CAIXA'!I425,""))</f>
        <v/>
      </c>
      <c r="J425" s="510" t="str">
        <f aca="false">IF('ORÇ.GLOBAL P CAIXA'!K425="EXEC.","",IF('ORÇ.GLOBAL P CAIXA'!J425&gt;0,'ORÇ.GLOBAL P CAIXA'!J425,""))</f>
        <v/>
      </c>
      <c r="K425" s="115"/>
      <c r="L425" s="168" t="str">
        <f aca="false">IF(B425&gt;0,"ok","ocultar")</f>
        <v>ocultar</v>
      </c>
      <c r="M425" s="511" t="n">
        <f aca="false">ROUND(IF($O425&lt;&gt;0,$O425*(INFORMAÇÕES!$T$113/INFORMAÇÕES!$T$117),0),2)</f>
        <v>0</v>
      </c>
      <c r="N425" s="511" t="n">
        <f aca="false">ROUND(IF($O425&lt;&gt;0,$O425*(INFORMAÇÕES!$T$114/INFORMAÇÕES!$T$117),0),2)</f>
        <v>0</v>
      </c>
      <c r="O425" s="512" t="n">
        <f aca="false">IF(E425=0,G425,0)</f>
        <v>0</v>
      </c>
      <c r="Q425" s="88"/>
      <c r="R425" s="163" t="n">
        <f aca="false">IF(E425&lt;&gt;0,G425,0)</f>
        <v>0</v>
      </c>
      <c r="S425" s="157" t="n">
        <f aca="false">IF(B425=0,S424,IF(ISNONTEXT(B425)=TRUE(),INT(B425),INT(LEFT(B425,FIND(".",B425)-1))))</f>
        <v>3</v>
      </c>
      <c r="T425" s="157" t="str">
        <f aca="false">IF(T426=1,1,IF(B425&lt;&gt;0,1,IF(C425&lt;&gt;0,1,IF(D425&lt;&gt;0,1,IF('ORÇ.GLOBAL REF.'!E425&lt;&gt;0,1,"")))))</f>
        <v/>
      </c>
      <c r="U425" s="157" t="str">
        <f aca="false">IF(S425=0," ",IF(S425&lt;&gt;S424,S425," "))</f>
        <v> </v>
      </c>
      <c r="V425" s="88"/>
    </row>
    <row r="426" s="174" customFormat="true" ht="14.25" hidden="false" customHeight="false" outlineLevel="0" collapsed="false">
      <c r="A426" s="159" t="n">
        <v>415</v>
      </c>
      <c r="B426" s="160" t="n">
        <f aca="false">IF('ORÇ.GLOBAL P CAIXA'!K426="EXEC.",0,'ORÇ.GLOBAL P CAIXA'!M426)</f>
        <v>0</v>
      </c>
      <c r="C426" s="161" t="n">
        <f aca="false">IF('ORÇ.GLOBAL P CAIXA'!K426="EXEC.",0,'ORÇ.GLOBAL P CAIXA'!O426)</f>
        <v>0</v>
      </c>
      <c r="D426" s="162" t="n">
        <f aca="false">IF('ORÇ.GLOBAL P CAIXA'!K426="EXEC.",0,'ORÇ.GLOBAL P CAIXA'!P426)</f>
        <v>0</v>
      </c>
      <c r="E426" s="163" t="n">
        <f aca="false">IF('ORÇ.GLOBAL P CAIXA'!K426="EXEC.",0,ROUND('ORÇ.GLOBAL P CAIXA'!Q426,2))</f>
        <v>0</v>
      </c>
      <c r="F426" s="163" t="n">
        <f aca="false">IF('ORÇ.GLOBAL P CAIXA'!K426="EXEC.",0,TRUNC((1+(IF(OR(H426=0,H426=""),'BDI REF.'!$K$5,CHOOSE(H426,'BDI REF.'!$K$5,'BDI REF.'!$K$6,'BDI REF.'!$K$7))))*'ORÇ.GLOBAL P CAIXA'!R426,2))</f>
        <v>0</v>
      </c>
      <c r="G426" s="163" t="n">
        <f aca="false">IF('ORÇ.GLOBAL P CAIXA'!K426="EXEC.",0,IF(E426&lt;&gt;0,ROUND(E426*F426,2),IF(R426=0,(SUMIF($S$12:$S$1011,B426,$R$12:$R$1011)),R426)))</f>
        <v>0</v>
      </c>
      <c r="H426" s="509" t="str">
        <f aca="false">IF('ORÇ.GLOBAL P CAIXA'!K426="EXEC.","",IF('ORÇ.GLOBAL P CAIXA'!H426&gt;0,'ORÇ.GLOBAL P CAIXA'!H426,""))</f>
        <v/>
      </c>
      <c r="I426" s="509" t="str">
        <f aca="false">IF('ORÇ.GLOBAL P CAIXA'!K426="EXEC.","",IF('ORÇ.GLOBAL P CAIXA'!I426&gt;0,'ORÇ.GLOBAL P CAIXA'!I426,""))</f>
        <v/>
      </c>
      <c r="J426" s="510" t="str">
        <f aca="false">IF('ORÇ.GLOBAL P CAIXA'!K426="EXEC.","",IF('ORÇ.GLOBAL P CAIXA'!J426&gt;0,'ORÇ.GLOBAL P CAIXA'!J426,""))</f>
        <v/>
      </c>
      <c r="K426" s="115"/>
      <c r="L426" s="168" t="str">
        <f aca="false">IF(B426&gt;0,"ok","ocultar")</f>
        <v>ocultar</v>
      </c>
      <c r="M426" s="511" t="n">
        <f aca="false">ROUND(IF($O426&lt;&gt;0,$O426*(INFORMAÇÕES!$T$113/INFORMAÇÕES!$T$117),0),2)</f>
        <v>0</v>
      </c>
      <c r="N426" s="511" t="n">
        <f aca="false">ROUND(IF($O426&lt;&gt;0,$O426*(INFORMAÇÕES!$T$114/INFORMAÇÕES!$T$117),0),2)</f>
        <v>0</v>
      </c>
      <c r="O426" s="512" t="n">
        <f aca="false">IF(E426=0,G426,0)</f>
        <v>0</v>
      </c>
      <c r="Q426" s="88"/>
      <c r="R426" s="163" t="n">
        <f aca="false">IF(E426&lt;&gt;0,G426,0)</f>
        <v>0</v>
      </c>
      <c r="S426" s="157" t="n">
        <f aca="false">IF(B426=0,S425,IF(ISNONTEXT(B426)=TRUE(),INT(B426),INT(LEFT(B426,FIND(".",B426)-1))))</f>
        <v>3</v>
      </c>
      <c r="T426" s="157" t="str">
        <f aca="false">IF(T427=1,1,IF(B426&lt;&gt;0,1,IF(C426&lt;&gt;0,1,IF(D426&lt;&gt;0,1,IF('ORÇ.GLOBAL REF.'!E426&lt;&gt;0,1,"")))))</f>
        <v/>
      </c>
      <c r="U426" s="157" t="str">
        <f aca="false">IF(S426=0," ",IF(S426&lt;&gt;S425,S426," "))</f>
        <v> </v>
      </c>
      <c r="V426" s="88"/>
    </row>
    <row r="427" s="174" customFormat="true" ht="14.25" hidden="false" customHeight="false" outlineLevel="0" collapsed="false">
      <c r="A427" s="159" t="n">
        <v>416</v>
      </c>
      <c r="B427" s="160" t="n">
        <f aca="false">IF('ORÇ.GLOBAL P CAIXA'!K427="EXEC.",0,'ORÇ.GLOBAL P CAIXA'!M427)</f>
        <v>0</v>
      </c>
      <c r="C427" s="161" t="n">
        <f aca="false">IF('ORÇ.GLOBAL P CAIXA'!K427="EXEC.",0,'ORÇ.GLOBAL P CAIXA'!O427)</f>
        <v>0</v>
      </c>
      <c r="D427" s="162" t="n">
        <f aca="false">IF('ORÇ.GLOBAL P CAIXA'!K427="EXEC.",0,'ORÇ.GLOBAL P CAIXA'!P427)</f>
        <v>0</v>
      </c>
      <c r="E427" s="163" t="n">
        <f aca="false">IF('ORÇ.GLOBAL P CAIXA'!K427="EXEC.",0,ROUND('ORÇ.GLOBAL P CAIXA'!Q427,2))</f>
        <v>0</v>
      </c>
      <c r="F427" s="163" t="n">
        <f aca="false">IF('ORÇ.GLOBAL P CAIXA'!K427="EXEC.",0,TRUNC((1+(IF(OR(H427=0,H427=""),'BDI REF.'!$K$5,CHOOSE(H427,'BDI REF.'!$K$5,'BDI REF.'!$K$6,'BDI REF.'!$K$7))))*'ORÇ.GLOBAL P CAIXA'!R427,2))</f>
        <v>0</v>
      </c>
      <c r="G427" s="163" t="n">
        <f aca="false">IF('ORÇ.GLOBAL P CAIXA'!K427="EXEC.",0,IF(E427&lt;&gt;0,ROUND(E427*F427,2),IF(R427=0,(SUMIF($S$12:$S$1011,B427,$R$12:$R$1011)),R427)))</f>
        <v>0</v>
      </c>
      <c r="H427" s="509" t="str">
        <f aca="false">IF('ORÇ.GLOBAL P CAIXA'!K427="EXEC.","",IF('ORÇ.GLOBAL P CAIXA'!H427&gt;0,'ORÇ.GLOBAL P CAIXA'!H427,""))</f>
        <v/>
      </c>
      <c r="I427" s="509" t="str">
        <f aca="false">IF('ORÇ.GLOBAL P CAIXA'!K427="EXEC.","",IF('ORÇ.GLOBAL P CAIXA'!I427&gt;0,'ORÇ.GLOBAL P CAIXA'!I427,""))</f>
        <v/>
      </c>
      <c r="J427" s="510" t="str">
        <f aca="false">IF('ORÇ.GLOBAL P CAIXA'!K427="EXEC.","",IF('ORÇ.GLOBAL P CAIXA'!J427&gt;0,'ORÇ.GLOBAL P CAIXA'!J427,""))</f>
        <v/>
      </c>
      <c r="K427" s="115"/>
      <c r="L427" s="168" t="str">
        <f aca="false">IF(B427&gt;0,"ok","ocultar")</f>
        <v>ocultar</v>
      </c>
      <c r="M427" s="511" t="n">
        <f aca="false">ROUND(IF($O427&lt;&gt;0,$O427*(INFORMAÇÕES!$T$113/INFORMAÇÕES!$T$117),0),2)</f>
        <v>0</v>
      </c>
      <c r="N427" s="511" t="n">
        <f aca="false">ROUND(IF($O427&lt;&gt;0,$O427*(INFORMAÇÕES!$T$114/INFORMAÇÕES!$T$117),0),2)</f>
        <v>0</v>
      </c>
      <c r="O427" s="512" t="n">
        <f aca="false">IF(E427=0,G427,0)</f>
        <v>0</v>
      </c>
      <c r="Q427" s="88"/>
      <c r="R427" s="163" t="n">
        <f aca="false">IF(E427&lt;&gt;0,G427,0)</f>
        <v>0</v>
      </c>
      <c r="S427" s="157" t="n">
        <f aca="false">IF(B427=0,S426,IF(ISNONTEXT(B427)=TRUE(),INT(B427),INT(LEFT(B427,FIND(".",B427)-1))))</f>
        <v>3</v>
      </c>
      <c r="T427" s="157" t="str">
        <f aca="false">IF(T428=1,1,IF(B427&lt;&gt;0,1,IF(C427&lt;&gt;0,1,IF(D427&lt;&gt;0,1,IF('ORÇ.GLOBAL REF.'!E427&lt;&gt;0,1,"")))))</f>
        <v/>
      </c>
      <c r="U427" s="157" t="str">
        <f aca="false">IF(S427=0," ",IF(S427&lt;&gt;S426,S427," "))</f>
        <v> </v>
      </c>
      <c r="V427" s="88"/>
    </row>
    <row r="428" s="174" customFormat="true" ht="14.25" hidden="false" customHeight="false" outlineLevel="0" collapsed="false">
      <c r="A428" s="159" t="n">
        <v>417</v>
      </c>
      <c r="B428" s="160" t="n">
        <f aca="false">IF('ORÇ.GLOBAL P CAIXA'!K428="EXEC.",0,'ORÇ.GLOBAL P CAIXA'!M428)</f>
        <v>0</v>
      </c>
      <c r="C428" s="161" t="n">
        <f aca="false">IF('ORÇ.GLOBAL P CAIXA'!K428="EXEC.",0,'ORÇ.GLOBAL P CAIXA'!O428)</f>
        <v>0</v>
      </c>
      <c r="D428" s="162" t="n">
        <f aca="false">IF('ORÇ.GLOBAL P CAIXA'!K428="EXEC.",0,'ORÇ.GLOBAL P CAIXA'!P428)</f>
        <v>0</v>
      </c>
      <c r="E428" s="163" t="n">
        <f aca="false">IF('ORÇ.GLOBAL P CAIXA'!K428="EXEC.",0,ROUND('ORÇ.GLOBAL P CAIXA'!Q428,2))</f>
        <v>0</v>
      </c>
      <c r="F428" s="163" t="n">
        <f aca="false">IF('ORÇ.GLOBAL P CAIXA'!K428="EXEC.",0,TRUNC((1+(IF(OR(H428=0,H428=""),'BDI REF.'!$K$5,CHOOSE(H428,'BDI REF.'!$K$5,'BDI REF.'!$K$6,'BDI REF.'!$K$7))))*'ORÇ.GLOBAL P CAIXA'!R428,2))</f>
        <v>0</v>
      </c>
      <c r="G428" s="163" t="n">
        <f aca="false">IF('ORÇ.GLOBAL P CAIXA'!K428="EXEC.",0,IF(E428&lt;&gt;0,ROUND(E428*F428,2),IF(R428=0,(SUMIF($S$12:$S$1011,B428,$R$12:$R$1011)),R428)))</f>
        <v>0</v>
      </c>
      <c r="H428" s="509" t="str">
        <f aca="false">IF('ORÇ.GLOBAL P CAIXA'!K428="EXEC.","",IF('ORÇ.GLOBAL P CAIXA'!H428&gt;0,'ORÇ.GLOBAL P CAIXA'!H428,""))</f>
        <v/>
      </c>
      <c r="I428" s="509" t="str">
        <f aca="false">IF('ORÇ.GLOBAL P CAIXA'!K428="EXEC.","",IF('ORÇ.GLOBAL P CAIXA'!I428&gt;0,'ORÇ.GLOBAL P CAIXA'!I428,""))</f>
        <v/>
      </c>
      <c r="J428" s="510" t="str">
        <f aca="false">IF('ORÇ.GLOBAL P CAIXA'!K428="EXEC.","",IF('ORÇ.GLOBAL P CAIXA'!J428&gt;0,'ORÇ.GLOBAL P CAIXA'!J428,""))</f>
        <v/>
      </c>
      <c r="K428" s="115"/>
      <c r="L428" s="168" t="str">
        <f aca="false">IF(B428&gt;0,"ok","ocultar")</f>
        <v>ocultar</v>
      </c>
      <c r="M428" s="511" t="n">
        <f aca="false">ROUND(IF($O428&lt;&gt;0,$O428*(INFORMAÇÕES!$T$113/INFORMAÇÕES!$T$117),0),2)</f>
        <v>0</v>
      </c>
      <c r="N428" s="511" t="n">
        <f aca="false">ROUND(IF($O428&lt;&gt;0,$O428*(INFORMAÇÕES!$T$114/INFORMAÇÕES!$T$117),0),2)</f>
        <v>0</v>
      </c>
      <c r="O428" s="512" t="n">
        <f aca="false">IF(E428=0,G428,0)</f>
        <v>0</v>
      </c>
      <c r="Q428" s="88"/>
      <c r="R428" s="163" t="n">
        <f aca="false">IF(E428&lt;&gt;0,G428,0)</f>
        <v>0</v>
      </c>
      <c r="S428" s="157" t="n">
        <f aca="false">IF(B428=0,S427,IF(ISNONTEXT(B428)=TRUE(),INT(B428),INT(LEFT(B428,FIND(".",B428)-1))))</f>
        <v>3</v>
      </c>
      <c r="T428" s="157" t="str">
        <f aca="false">IF(T429=1,1,IF(B428&lt;&gt;0,1,IF(C428&lt;&gt;0,1,IF(D428&lt;&gt;0,1,IF('ORÇ.GLOBAL REF.'!E428&lt;&gt;0,1,"")))))</f>
        <v/>
      </c>
      <c r="U428" s="157" t="str">
        <f aca="false">IF(S428=0," ",IF(S428&lt;&gt;S427,S428," "))</f>
        <v> </v>
      </c>
      <c r="V428" s="88"/>
    </row>
    <row r="429" s="174" customFormat="true" ht="14.25" hidden="false" customHeight="false" outlineLevel="0" collapsed="false">
      <c r="A429" s="159" t="n">
        <v>418</v>
      </c>
      <c r="B429" s="160" t="n">
        <f aca="false">IF('ORÇ.GLOBAL P CAIXA'!K429="EXEC.",0,'ORÇ.GLOBAL P CAIXA'!M429)</f>
        <v>0</v>
      </c>
      <c r="C429" s="161" t="n">
        <f aca="false">IF('ORÇ.GLOBAL P CAIXA'!K429="EXEC.",0,'ORÇ.GLOBAL P CAIXA'!O429)</f>
        <v>0</v>
      </c>
      <c r="D429" s="162" t="n">
        <f aca="false">IF('ORÇ.GLOBAL P CAIXA'!K429="EXEC.",0,'ORÇ.GLOBAL P CAIXA'!P429)</f>
        <v>0</v>
      </c>
      <c r="E429" s="163" t="n">
        <f aca="false">IF('ORÇ.GLOBAL P CAIXA'!K429="EXEC.",0,ROUND('ORÇ.GLOBAL P CAIXA'!Q429,2))</f>
        <v>0</v>
      </c>
      <c r="F429" s="163" t="n">
        <f aca="false">IF('ORÇ.GLOBAL P CAIXA'!K429="EXEC.",0,TRUNC((1+(IF(OR(H429=0,H429=""),'BDI REF.'!$K$5,CHOOSE(H429,'BDI REF.'!$K$5,'BDI REF.'!$K$6,'BDI REF.'!$K$7))))*'ORÇ.GLOBAL P CAIXA'!R429,2))</f>
        <v>0</v>
      </c>
      <c r="G429" s="163" t="n">
        <f aca="false">IF('ORÇ.GLOBAL P CAIXA'!K429="EXEC.",0,IF(E429&lt;&gt;0,ROUND(E429*F429,2),IF(R429=0,(SUMIF($S$12:$S$1011,B429,$R$12:$R$1011)),R429)))</f>
        <v>0</v>
      </c>
      <c r="H429" s="509" t="str">
        <f aca="false">IF('ORÇ.GLOBAL P CAIXA'!K429="EXEC.","",IF('ORÇ.GLOBAL P CAIXA'!H429&gt;0,'ORÇ.GLOBAL P CAIXA'!H429,""))</f>
        <v/>
      </c>
      <c r="I429" s="509" t="str">
        <f aca="false">IF('ORÇ.GLOBAL P CAIXA'!K429="EXEC.","",IF('ORÇ.GLOBAL P CAIXA'!I429&gt;0,'ORÇ.GLOBAL P CAIXA'!I429,""))</f>
        <v/>
      </c>
      <c r="J429" s="510" t="str">
        <f aca="false">IF('ORÇ.GLOBAL P CAIXA'!K429="EXEC.","",IF('ORÇ.GLOBAL P CAIXA'!J429&gt;0,'ORÇ.GLOBAL P CAIXA'!J429,""))</f>
        <v/>
      </c>
      <c r="K429" s="115"/>
      <c r="L429" s="168" t="str">
        <f aca="false">IF(B429&gt;0,"ok","ocultar")</f>
        <v>ocultar</v>
      </c>
      <c r="M429" s="511" t="n">
        <f aca="false">ROUND(IF($O429&lt;&gt;0,$O429*(INFORMAÇÕES!$T$113/INFORMAÇÕES!$T$117),0),2)</f>
        <v>0</v>
      </c>
      <c r="N429" s="511" t="n">
        <f aca="false">ROUND(IF($O429&lt;&gt;0,$O429*(INFORMAÇÕES!$T$114/INFORMAÇÕES!$T$117),0),2)</f>
        <v>0</v>
      </c>
      <c r="O429" s="512" t="n">
        <f aca="false">IF(E429=0,G429,0)</f>
        <v>0</v>
      </c>
      <c r="Q429" s="88"/>
      <c r="R429" s="163" t="n">
        <f aca="false">IF(E429&lt;&gt;0,G429,0)</f>
        <v>0</v>
      </c>
      <c r="S429" s="157" t="n">
        <f aca="false">IF(B429=0,S428,IF(ISNONTEXT(B429)=TRUE(),INT(B429),INT(LEFT(B429,FIND(".",B429)-1))))</f>
        <v>3</v>
      </c>
      <c r="T429" s="157" t="str">
        <f aca="false">IF(T430=1,1,IF(B429&lt;&gt;0,1,IF(C429&lt;&gt;0,1,IF(D429&lt;&gt;0,1,IF('ORÇ.GLOBAL REF.'!E429&lt;&gt;0,1,"")))))</f>
        <v/>
      </c>
      <c r="U429" s="157" t="str">
        <f aca="false">IF(S429=0," ",IF(S429&lt;&gt;S428,S429," "))</f>
        <v> </v>
      </c>
      <c r="V429" s="88"/>
    </row>
    <row r="430" s="174" customFormat="true" ht="14.25" hidden="false" customHeight="false" outlineLevel="0" collapsed="false">
      <c r="A430" s="159" t="n">
        <v>419</v>
      </c>
      <c r="B430" s="160" t="n">
        <f aca="false">IF('ORÇ.GLOBAL P CAIXA'!K430="EXEC.",0,'ORÇ.GLOBAL P CAIXA'!M430)</f>
        <v>0</v>
      </c>
      <c r="C430" s="161" t="n">
        <f aca="false">IF('ORÇ.GLOBAL P CAIXA'!K430="EXEC.",0,'ORÇ.GLOBAL P CAIXA'!O430)</f>
        <v>0</v>
      </c>
      <c r="D430" s="162" t="n">
        <f aca="false">IF('ORÇ.GLOBAL P CAIXA'!K430="EXEC.",0,'ORÇ.GLOBAL P CAIXA'!P430)</f>
        <v>0</v>
      </c>
      <c r="E430" s="163" t="n">
        <f aca="false">IF('ORÇ.GLOBAL P CAIXA'!K430="EXEC.",0,ROUND('ORÇ.GLOBAL P CAIXA'!Q430,2))</f>
        <v>0</v>
      </c>
      <c r="F430" s="163" t="n">
        <f aca="false">IF('ORÇ.GLOBAL P CAIXA'!K430="EXEC.",0,TRUNC((1+(IF(OR(H430=0,H430=""),'BDI REF.'!$K$5,CHOOSE(H430,'BDI REF.'!$K$5,'BDI REF.'!$K$6,'BDI REF.'!$K$7))))*'ORÇ.GLOBAL P CAIXA'!R430,2))</f>
        <v>0</v>
      </c>
      <c r="G430" s="163" t="n">
        <f aca="false">IF('ORÇ.GLOBAL P CAIXA'!K430="EXEC.",0,IF(E430&lt;&gt;0,ROUND(E430*F430,2),IF(R430=0,(SUMIF($S$12:$S$1011,B430,$R$12:$R$1011)),R430)))</f>
        <v>0</v>
      </c>
      <c r="H430" s="509" t="str">
        <f aca="false">IF('ORÇ.GLOBAL P CAIXA'!K430="EXEC.","",IF('ORÇ.GLOBAL P CAIXA'!H430&gt;0,'ORÇ.GLOBAL P CAIXA'!H430,""))</f>
        <v/>
      </c>
      <c r="I430" s="509" t="str">
        <f aca="false">IF('ORÇ.GLOBAL P CAIXA'!K430="EXEC.","",IF('ORÇ.GLOBAL P CAIXA'!I430&gt;0,'ORÇ.GLOBAL P CAIXA'!I430,""))</f>
        <v/>
      </c>
      <c r="J430" s="510" t="str">
        <f aca="false">IF('ORÇ.GLOBAL P CAIXA'!K430="EXEC.","",IF('ORÇ.GLOBAL P CAIXA'!J430&gt;0,'ORÇ.GLOBAL P CAIXA'!J430,""))</f>
        <v/>
      </c>
      <c r="K430" s="115"/>
      <c r="L430" s="168" t="str">
        <f aca="false">IF(B430&gt;0,"ok","ocultar")</f>
        <v>ocultar</v>
      </c>
      <c r="M430" s="511" t="n">
        <f aca="false">ROUND(IF($O430&lt;&gt;0,$O430*(INFORMAÇÕES!$T$113/INFORMAÇÕES!$T$117),0),2)</f>
        <v>0</v>
      </c>
      <c r="N430" s="511" t="n">
        <f aca="false">ROUND(IF($O430&lt;&gt;0,$O430*(INFORMAÇÕES!$T$114/INFORMAÇÕES!$T$117),0),2)</f>
        <v>0</v>
      </c>
      <c r="O430" s="512" t="n">
        <f aca="false">IF(E430=0,G430,0)</f>
        <v>0</v>
      </c>
      <c r="Q430" s="88"/>
      <c r="R430" s="163" t="n">
        <f aca="false">IF(E430&lt;&gt;0,G430,0)</f>
        <v>0</v>
      </c>
      <c r="S430" s="157" t="n">
        <f aca="false">IF(B430=0,S429,IF(ISNONTEXT(B430)=TRUE(),INT(B430),INT(LEFT(B430,FIND(".",B430)-1))))</f>
        <v>3</v>
      </c>
      <c r="T430" s="157" t="str">
        <f aca="false">IF(T431=1,1,IF(B430&lt;&gt;0,1,IF(C430&lt;&gt;0,1,IF(D430&lt;&gt;0,1,IF('ORÇ.GLOBAL REF.'!E430&lt;&gt;0,1,"")))))</f>
        <v/>
      </c>
      <c r="U430" s="157" t="str">
        <f aca="false">IF(S430=0," ",IF(S430&lt;&gt;S429,S430," "))</f>
        <v> </v>
      </c>
      <c r="V430" s="88"/>
    </row>
    <row r="431" s="174" customFormat="true" ht="14.25" hidden="false" customHeight="false" outlineLevel="0" collapsed="false">
      <c r="A431" s="159" t="n">
        <v>420</v>
      </c>
      <c r="B431" s="160" t="n">
        <f aca="false">IF('ORÇ.GLOBAL P CAIXA'!K431="EXEC.",0,'ORÇ.GLOBAL P CAIXA'!M431)</f>
        <v>0</v>
      </c>
      <c r="C431" s="161" t="n">
        <f aca="false">IF('ORÇ.GLOBAL P CAIXA'!K431="EXEC.",0,'ORÇ.GLOBAL P CAIXA'!O431)</f>
        <v>0</v>
      </c>
      <c r="D431" s="162" t="n">
        <f aca="false">IF('ORÇ.GLOBAL P CAIXA'!K431="EXEC.",0,'ORÇ.GLOBAL P CAIXA'!P431)</f>
        <v>0</v>
      </c>
      <c r="E431" s="163" t="n">
        <f aca="false">IF('ORÇ.GLOBAL P CAIXA'!K431="EXEC.",0,ROUND('ORÇ.GLOBAL P CAIXA'!Q431,2))</f>
        <v>0</v>
      </c>
      <c r="F431" s="163" t="n">
        <f aca="false">IF('ORÇ.GLOBAL P CAIXA'!K431="EXEC.",0,TRUNC((1+(IF(OR(H431=0,H431=""),'BDI REF.'!$K$5,CHOOSE(H431,'BDI REF.'!$K$5,'BDI REF.'!$K$6,'BDI REF.'!$K$7))))*'ORÇ.GLOBAL P CAIXA'!R431,2))</f>
        <v>0</v>
      </c>
      <c r="G431" s="163" t="n">
        <f aca="false">IF('ORÇ.GLOBAL P CAIXA'!K431="EXEC.",0,IF(E431&lt;&gt;0,ROUND(E431*F431,2),IF(R431=0,(SUMIF($S$12:$S$1011,B431,$R$12:$R$1011)),R431)))</f>
        <v>0</v>
      </c>
      <c r="H431" s="509" t="str">
        <f aca="false">IF('ORÇ.GLOBAL P CAIXA'!K431="EXEC.","",IF('ORÇ.GLOBAL P CAIXA'!H431&gt;0,'ORÇ.GLOBAL P CAIXA'!H431,""))</f>
        <v/>
      </c>
      <c r="I431" s="509" t="str">
        <f aca="false">IF('ORÇ.GLOBAL P CAIXA'!K431="EXEC.","",IF('ORÇ.GLOBAL P CAIXA'!I431&gt;0,'ORÇ.GLOBAL P CAIXA'!I431,""))</f>
        <v/>
      </c>
      <c r="J431" s="510" t="str">
        <f aca="false">IF('ORÇ.GLOBAL P CAIXA'!K431="EXEC.","",IF('ORÇ.GLOBAL P CAIXA'!J431&gt;0,'ORÇ.GLOBAL P CAIXA'!J431,""))</f>
        <v/>
      </c>
      <c r="K431" s="115"/>
      <c r="L431" s="168" t="str">
        <f aca="false">IF(B431&gt;0,"ok","ocultar")</f>
        <v>ocultar</v>
      </c>
      <c r="M431" s="511" t="n">
        <f aca="false">ROUND(IF($O431&lt;&gt;0,$O431*(INFORMAÇÕES!$T$113/INFORMAÇÕES!$T$117),0),2)</f>
        <v>0</v>
      </c>
      <c r="N431" s="511" t="n">
        <f aca="false">ROUND(IF($O431&lt;&gt;0,$O431*(INFORMAÇÕES!$T$114/INFORMAÇÕES!$T$117),0),2)</f>
        <v>0</v>
      </c>
      <c r="O431" s="512" t="n">
        <f aca="false">IF(E431=0,G431,0)</f>
        <v>0</v>
      </c>
      <c r="Q431" s="88"/>
      <c r="R431" s="163" t="n">
        <f aca="false">IF(E431&lt;&gt;0,G431,0)</f>
        <v>0</v>
      </c>
      <c r="S431" s="157" t="n">
        <f aca="false">IF(B431=0,S430,IF(ISNONTEXT(B431)=TRUE(),INT(B431),INT(LEFT(B431,FIND(".",B431)-1))))</f>
        <v>3</v>
      </c>
      <c r="T431" s="157" t="str">
        <f aca="false">IF(T432=1,1,IF(B431&lt;&gt;0,1,IF(C431&lt;&gt;0,1,IF(D431&lt;&gt;0,1,IF('ORÇ.GLOBAL REF.'!E431&lt;&gt;0,1,"")))))</f>
        <v/>
      </c>
      <c r="U431" s="157" t="str">
        <f aca="false">IF(S431=0," ",IF(S431&lt;&gt;S430,S431," "))</f>
        <v> </v>
      </c>
      <c r="V431" s="88"/>
    </row>
    <row r="432" s="174" customFormat="true" ht="14.25" hidden="false" customHeight="false" outlineLevel="0" collapsed="false">
      <c r="A432" s="159" t="n">
        <v>421</v>
      </c>
      <c r="B432" s="160" t="n">
        <f aca="false">IF('ORÇ.GLOBAL P CAIXA'!K432="EXEC.",0,'ORÇ.GLOBAL P CAIXA'!M432)</f>
        <v>0</v>
      </c>
      <c r="C432" s="161" t="n">
        <f aca="false">IF('ORÇ.GLOBAL P CAIXA'!K432="EXEC.",0,'ORÇ.GLOBAL P CAIXA'!O432)</f>
        <v>0</v>
      </c>
      <c r="D432" s="162" t="n">
        <f aca="false">IF('ORÇ.GLOBAL P CAIXA'!K432="EXEC.",0,'ORÇ.GLOBAL P CAIXA'!P432)</f>
        <v>0</v>
      </c>
      <c r="E432" s="163" t="n">
        <f aca="false">IF('ORÇ.GLOBAL P CAIXA'!K432="EXEC.",0,ROUND('ORÇ.GLOBAL P CAIXA'!Q432,2))</f>
        <v>0</v>
      </c>
      <c r="F432" s="163" t="n">
        <f aca="false">IF('ORÇ.GLOBAL P CAIXA'!K432="EXEC.",0,TRUNC((1+(IF(OR(H432=0,H432=""),'BDI REF.'!$K$5,CHOOSE(H432,'BDI REF.'!$K$5,'BDI REF.'!$K$6,'BDI REF.'!$K$7))))*'ORÇ.GLOBAL P CAIXA'!R432,2))</f>
        <v>0</v>
      </c>
      <c r="G432" s="163" t="n">
        <f aca="false">IF('ORÇ.GLOBAL P CAIXA'!K432="EXEC.",0,IF(E432&lt;&gt;0,ROUND(E432*F432,2),IF(R432=0,(SUMIF($S$12:$S$1011,B432,$R$12:$R$1011)),R432)))</f>
        <v>0</v>
      </c>
      <c r="H432" s="509" t="str">
        <f aca="false">IF('ORÇ.GLOBAL P CAIXA'!K432="EXEC.","",IF('ORÇ.GLOBAL P CAIXA'!H432&gt;0,'ORÇ.GLOBAL P CAIXA'!H432,""))</f>
        <v/>
      </c>
      <c r="I432" s="509" t="str">
        <f aca="false">IF('ORÇ.GLOBAL P CAIXA'!K432="EXEC.","",IF('ORÇ.GLOBAL P CAIXA'!I432&gt;0,'ORÇ.GLOBAL P CAIXA'!I432,""))</f>
        <v/>
      </c>
      <c r="J432" s="510" t="str">
        <f aca="false">IF('ORÇ.GLOBAL P CAIXA'!K432="EXEC.","",IF('ORÇ.GLOBAL P CAIXA'!J432&gt;0,'ORÇ.GLOBAL P CAIXA'!J432,""))</f>
        <v/>
      </c>
      <c r="K432" s="115"/>
      <c r="L432" s="168" t="str">
        <f aca="false">IF(B432&gt;0,"ok","ocultar")</f>
        <v>ocultar</v>
      </c>
      <c r="M432" s="511" t="n">
        <f aca="false">ROUND(IF($O432&lt;&gt;0,$O432*(INFORMAÇÕES!$T$113/INFORMAÇÕES!$T$117),0),2)</f>
        <v>0</v>
      </c>
      <c r="N432" s="511" t="n">
        <f aca="false">ROUND(IF($O432&lt;&gt;0,$O432*(INFORMAÇÕES!$T$114/INFORMAÇÕES!$T$117),0),2)</f>
        <v>0</v>
      </c>
      <c r="O432" s="512" t="n">
        <f aca="false">IF(E432=0,G432,0)</f>
        <v>0</v>
      </c>
      <c r="Q432" s="88"/>
      <c r="R432" s="163" t="n">
        <f aca="false">IF(E432&lt;&gt;0,G432,0)</f>
        <v>0</v>
      </c>
      <c r="S432" s="157" t="n">
        <f aca="false">IF(B432=0,S431,IF(ISNONTEXT(B432)=TRUE(),INT(B432),INT(LEFT(B432,FIND(".",B432)-1))))</f>
        <v>3</v>
      </c>
      <c r="T432" s="157" t="str">
        <f aca="false">IF(T433=1,1,IF(B432&lt;&gt;0,1,IF(C432&lt;&gt;0,1,IF(D432&lt;&gt;0,1,IF('ORÇ.GLOBAL REF.'!E432&lt;&gt;0,1,"")))))</f>
        <v/>
      </c>
      <c r="U432" s="157" t="str">
        <f aca="false">IF(S432=0," ",IF(S432&lt;&gt;S431,S432," "))</f>
        <v> </v>
      </c>
      <c r="V432" s="88"/>
    </row>
    <row r="433" s="174" customFormat="true" ht="14.25" hidden="false" customHeight="false" outlineLevel="0" collapsed="false">
      <c r="A433" s="159" t="n">
        <v>422</v>
      </c>
      <c r="B433" s="160" t="n">
        <f aca="false">IF('ORÇ.GLOBAL P CAIXA'!K433="EXEC.",0,'ORÇ.GLOBAL P CAIXA'!M433)</f>
        <v>0</v>
      </c>
      <c r="C433" s="161" t="n">
        <f aca="false">IF('ORÇ.GLOBAL P CAIXA'!K433="EXEC.",0,'ORÇ.GLOBAL P CAIXA'!O433)</f>
        <v>0</v>
      </c>
      <c r="D433" s="162" t="n">
        <f aca="false">IF('ORÇ.GLOBAL P CAIXA'!K433="EXEC.",0,'ORÇ.GLOBAL P CAIXA'!P433)</f>
        <v>0</v>
      </c>
      <c r="E433" s="163" t="n">
        <f aca="false">IF('ORÇ.GLOBAL P CAIXA'!K433="EXEC.",0,ROUND('ORÇ.GLOBAL P CAIXA'!Q433,2))</f>
        <v>0</v>
      </c>
      <c r="F433" s="163" t="n">
        <f aca="false">IF('ORÇ.GLOBAL P CAIXA'!K433="EXEC.",0,TRUNC((1+(IF(OR(H433=0,H433=""),'BDI REF.'!$K$5,CHOOSE(H433,'BDI REF.'!$K$5,'BDI REF.'!$K$6,'BDI REF.'!$K$7))))*'ORÇ.GLOBAL P CAIXA'!R433,2))</f>
        <v>0</v>
      </c>
      <c r="G433" s="163" t="n">
        <f aca="false">IF('ORÇ.GLOBAL P CAIXA'!K433="EXEC.",0,IF(E433&lt;&gt;0,ROUND(E433*F433,2),IF(R433=0,(SUMIF($S$12:$S$1011,B433,$R$12:$R$1011)),R433)))</f>
        <v>0</v>
      </c>
      <c r="H433" s="509" t="str">
        <f aca="false">IF('ORÇ.GLOBAL P CAIXA'!K433="EXEC.","",IF('ORÇ.GLOBAL P CAIXA'!H433&gt;0,'ORÇ.GLOBAL P CAIXA'!H433,""))</f>
        <v/>
      </c>
      <c r="I433" s="509" t="str">
        <f aca="false">IF('ORÇ.GLOBAL P CAIXA'!K433="EXEC.","",IF('ORÇ.GLOBAL P CAIXA'!I433&gt;0,'ORÇ.GLOBAL P CAIXA'!I433,""))</f>
        <v/>
      </c>
      <c r="J433" s="510" t="str">
        <f aca="false">IF('ORÇ.GLOBAL P CAIXA'!K433="EXEC.","",IF('ORÇ.GLOBAL P CAIXA'!J433&gt;0,'ORÇ.GLOBAL P CAIXA'!J433,""))</f>
        <v/>
      </c>
      <c r="K433" s="115"/>
      <c r="L433" s="168" t="str">
        <f aca="false">IF(B433&gt;0,"ok","ocultar")</f>
        <v>ocultar</v>
      </c>
      <c r="M433" s="511" t="n">
        <f aca="false">ROUND(IF($O433&lt;&gt;0,$O433*(INFORMAÇÕES!$T$113/INFORMAÇÕES!$T$117),0),2)</f>
        <v>0</v>
      </c>
      <c r="N433" s="511" t="n">
        <f aca="false">ROUND(IF($O433&lt;&gt;0,$O433*(INFORMAÇÕES!$T$114/INFORMAÇÕES!$T$117),0),2)</f>
        <v>0</v>
      </c>
      <c r="O433" s="512" t="n">
        <f aca="false">IF(E433=0,G433,0)</f>
        <v>0</v>
      </c>
      <c r="Q433" s="88"/>
      <c r="R433" s="163" t="n">
        <f aca="false">IF(E433&lt;&gt;0,G433,0)</f>
        <v>0</v>
      </c>
      <c r="S433" s="157" t="n">
        <f aca="false">IF(B433=0,S432,IF(ISNONTEXT(B433)=TRUE(),INT(B433),INT(LEFT(B433,FIND(".",B433)-1))))</f>
        <v>3</v>
      </c>
      <c r="T433" s="157" t="str">
        <f aca="false">IF(T434=1,1,IF(B433&lt;&gt;0,1,IF(C433&lt;&gt;0,1,IF(D433&lt;&gt;0,1,IF('ORÇ.GLOBAL REF.'!E433&lt;&gt;0,1,"")))))</f>
        <v/>
      </c>
      <c r="U433" s="157" t="str">
        <f aca="false">IF(S433=0," ",IF(S433&lt;&gt;S432,S433," "))</f>
        <v> </v>
      </c>
      <c r="V433" s="88"/>
    </row>
    <row r="434" s="174" customFormat="true" ht="14.25" hidden="false" customHeight="false" outlineLevel="0" collapsed="false">
      <c r="A434" s="159" t="n">
        <v>423</v>
      </c>
      <c r="B434" s="160" t="n">
        <f aca="false">IF('ORÇ.GLOBAL P CAIXA'!K434="EXEC.",0,'ORÇ.GLOBAL P CAIXA'!M434)</f>
        <v>0</v>
      </c>
      <c r="C434" s="161" t="n">
        <f aca="false">IF('ORÇ.GLOBAL P CAIXA'!K434="EXEC.",0,'ORÇ.GLOBAL P CAIXA'!O434)</f>
        <v>0</v>
      </c>
      <c r="D434" s="162" t="n">
        <f aca="false">IF('ORÇ.GLOBAL P CAIXA'!K434="EXEC.",0,'ORÇ.GLOBAL P CAIXA'!P434)</f>
        <v>0</v>
      </c>
      <c r="E434" s="163" t="n">
        <f aca="false">IF('ORÇ.GLOBAL P CAIXA'!K434="EXEC.",0,ROUND('ORÇ.GLOBAL P CAIXA'!Q434,2))</f>
        <v>0</v>
      </c>
      <c r="F434" s="163" t="n">
        <f aca="false">IF('ORÇ.GLOBAL P CAIXA'!K434="EXEC.",0,TRUNC((1+(IF(OR(H434=0,H434=""),'BDI REF.'!$K$5,CHOOSE(H434,'BDI REF.'!$K$5,'BDI REF.'!$K$6,'BDI REF.'!$K$7))))*'ORÇ.GLOBAL P CAIXA'!R434,2))</f>
        <v>0</v>
      </c>
      <c r="G434" s="163" t="n">
        <f aca="false">IF('ORÇ.GLOBAL P CAIXA'!K434="EXEC.",0,IF(E434&lt;&gt;0,ROUND(E434*F434,2),IF(R434=0,(SUMIF($S$12:$S$1011,B434,$R$12:$R$1011)),R434)))</f>
        <v>0</v>
      </c>
      <c r="H434" s="509" t="str">
        <f aca="false">IF('ORÇ.GLOBAL P CAIXA'!K434="EXEC.","",IF('ORÇ.GLOBAL P CAIXA'!H434&gt;0,'ORÇ.GLOBAL P CAIXA'!H434,""))</f>
        <v/>
      </c>
      <c r="I434" s="509" t="str">
        <f aca="false">IF('ORÇ.GLOBAL P CAIXA'!K434="EXEC.","",IF('ORÇ.GLOBAL P CAIXA'!I434&gt;0,'ORÇ.GLOBAL P CAIXA'!I434,""))</f>
        <v/>
      </c>
      <c r="J434" s="510" t="str">
        <f aca="false">IF('ORÇ.GLOBAL P CAIXA'!K434="EXEC.","",IF('ORÇ.GLOBAL P CAIXA'!J434&gt;0,'ORÇ.GLOBAL P CAIXA'!J434,""))</f>
        <v/>
      </c>
      <c r="K434" s="115"/>
      <c r="L434" s="168" t="str">
        <f aca="false">IF(B434&gt;0,"ok","ocultar")</f>
        <v>ocultar</v>
      </c>
      <c r="M434" s="511" t="n">
        <f aca="false">ROUND(IF($O434&lt;&gt;0,$O434*(INFORMAÇÕES!$T$113/INFORMAÇÕES!$T$117),0),2)</f>
        <v>0</v>
      </c>
      <c r="N434" s="511" t="n">
        <f aca="false">ROUND(IF($O434&lt;&gt;0,$O434*(INFORMAÇÕES!$T$114/INFORMAÇÕES!$T$117),0),2)</f>
        <v>0</v>
      </c>
      <c r="O434" s="512" t="n">
        <f aca="false">IF(E434=0,G434,0)</f>
        <v>0</v>
      </c>
      <c r="Q434" s="88"/>
      <c r="R434" s="163" t="n">
        <f aca="false">IF(E434&lt;&gt;0,G434,0)</f>
        <v>0</v>
      </c>
      <c r="S434" s="157" t="n">
        <f aca="false">IF(B434=0,S433,IF(ISNONTEXT(B434)=TRUE(),INT(B434),INT(LEFT(B434,FIND(".",B434)-1))))</f>
        <v>3</v>
      </c>
      <c r="T434" s="157" t="str">
        <f aca="false">IF(T435=1,1,IF(B434&lt;&gt;0,1,IF(C434&lt;&gt;0,1,IF(D434&lt;&gt;0,1,IF('ORÇ.GLOBAL REF.'!E434&lt;&gt;0,1,"")))))</f>
        <v/>
      </c>
      <c r="U434" s="157" t="str">
        <f aca="false">IF(S434=0," ",IF(S434&lt;&gt;S433,S434," "))</f>
        <v> </v>
      </c>
      <c r="V434" s="88"/>
    </row>
    <row r="435" s="174" customFormat="true" ht="14.25" hidden="false" customHeight="false" outlineLevel="0" collapsed="false">
      <c r="A435" s="159" t="n">
        <v>424</v>
      </c>
      <c r="B435" s="160" t="n">
        <f aca="false">IF('ORÇ.GLOBAL P CAIXA'!K435="EXEC.",0,'ORÇ.GLOBAL P CAIXA'!M435)</f>
        <v>0</v>
      </c>
      <c r="C435" s="161" t="n">
        <f aca="false">IF('ORÇ.GLOBAL P CAIXA'!K435="EXEC.",0,'ORÇ.GLOBAL P CAIXA'!O435)</f>
        <v>0</v>
      </c>
      <c r="D435" s="162" t="n">
        <f aca="false">IF('ORÇ.GLOBAL P CAIXA'!K435="EXEC.",0,'ORÇ.GLOBAL P CAIXA'!P435)</f>
        <v>0</v>
      </c>
      <c r="E435" s="163" t="n">
        <f aca="false">IF('ORÇ.GLOBAL P CAIXA'!K435="EXEC.",0,ROUND('ORÇ.GLOBAL P CAIXA'!Q435,2))</f>
        <v>0</v>
      </c>
      <c r="F435" s="163" t="n">
        <f aca="false">IF('ORÇ.GLOBAL P CAIXA'!K435="EXEC.",0,TRUNC((1+(IF(OR(H435=0,H435=""),'BDI REF.'!$K$5,CHOOSE(H435,'BDI REF.'!$K$5,'BDI REF.'!$K$6,'BDI REF.'!$K$7))))*'ORÇ.GLOBAL P CAIXA'!R435,2))</f>
        <v>0</v>
      </c>
      <c r="G435" s="163" t="n">
        <f aca="false">IF('ORÇ.GLOBAL P CAIXA'!K435="EXEC.",0,IF(E435&lt;&gt;0,ROUND(E435*F435,2),IF(R435=0,(SUMIF($S$12:$S$1011,B435,$R$12:$R$1011)),R435)))</f>
        <v>0</v>
      </c>
      <c r="H435" s="509" t="str">
        <f aca="false">IF('ORÇ.GLOBAL P CAIXA'!K435="EXEC.","",IF('ORÇ.GLOBAL P CAIXA'!H435&gt;0,'ORÇ.GLOBAL P CAIXA'!H435,""))</f>
        <v/>
      </c>
      <c r="I435" s="509" t="str">
        <f aca="false">IF('ORÇ.GLOBAL P CAIXA'!K435="EXEC.","",IF('ORÇ.GLOBAL P CAIXA'!I435&gt;0,'ORÇ.GLOBAL P CAIXA'!I435,""))</f>
        <v/>
      </c>
      <c r="J435" s="510" t="str">
        <f aca="false">IF('ORÇ.GLOBAL P CAIXA'!K435="EXEC.","",IF('ORÇ.GLOBAL P CAIXA'!J435&gt;0,'ORÇ.GLOBAL P CAIXA'!J435,""))</f>
        <v/>
      </c>
      <c r="K435" s="115"/>
      <c r="L435" s="168" t="str">
        <f aca="false">IF(B435&gt;0,"ok","ocultar")</f>
        <v>ocultar</v>
      </c>
      <c r="M435" s="511" t="n">
        <f aca="false">ROUND(IF($O435&lt;&gt;0,$O435*(INFORMAÇÕES!$T$113/INFORMAÇÕES!$T$117),0),2)</f>
        <v>0</v>
      </c>
      <c r="N435" s="511" t="n">
        <f aca="false">ROUND(IF($O435&lt;&gt;0,$O435*(INFORMAÇÕES!$T$114/INFORMAÇÕES!$T$117),0),2)</f>
        <v>0</v>
      </c>
      <c r="O435" s="512" t="n">
        <f aca="false">IF(E435=0,G435,0)</f>
        <v>0</v>
      </c>
      <c r="Q435" s="88"/>
      <c r="R435" s="163" t="n">
        <f aca="false">IF(E435&lt;&gt;0,G435,0)</f>
        <v>0</v>
      </c>
      <c r="S435" s="157" t="n">
        <f aca="false">IF(B435=0,S434,IF(ISNONTEXT(B435)=TRUE(),INT(B435),INT(LEFT(B435,FIND(".",B435)-1))))</f>
        <v>3</v>
      </c>
      <c r="T435" s="157" t="str">
        <f aca="false">IF(T436=1,1,IF(B435&lt;&gt;0,1,IF(C435&lt;&gt;0,1,IF(D435&lt;&gt;0,1,IF('ORÇ.GLOBAL REF.'!E435&lt;&gt;0,1,"")))))</f>
        <v/>
      </c>
      <c r="U435" s="157" t="str">
        <f aca="false">IF(S435=0," ",IF(S435&lt;&gt;S434,S435," "))</f>
        <v> </v>
      </c>
      <c r="V435" s="88"/>
    </row>
    <row r="436" s="174" customFormat="true" ht="14.25" hidden="false" customHeight="false" outlineLevel="0" collapsed="false">
      <c r="A436" s="159" t="n">
        <v>425</v>
      </c>
      <c r="B436" s="160" t="n">
        <f aca="false">IF('ORÇ.GLOBAL P CAIXA'!K436="EXEC.",0,'ORÇ.GLOBAL P CAIXA'!M436)</f>
        <v>0</v>
      </c>
      <c r="C436" s="161" t="n">
        <f aca="false">IF('ORÇ.GLOBAL P CAIXA'!K436="EXEC.",0,'ORÇ.GLOBAL P CAIXA'!O436)</f>
        <v>0</v>
      </c>
      <c r="D436" s="162" t="n">
        <f aca="false">IF('ORÇ.GLOBAL P CAIXA'!K436="EXEC.",0,'ORÇ.GLOBAL P CAIXA'!P436)</f>
        <v>0</v>
      </c>
      <c r="E436" s="163" t="n">
        <f aca="false">IF('ORÇ.GLOBAL P CAIXA'!K436="EXEC.",0,ROUND('ORÇ.GLOBAL P CAIXA'!Q436,2))</f>
        <v>0</v>
      </c>
      <c r="F436" s="163" t="n">
        <f aca="false">IF('ORÇ.GLOBAL P CAIXA'!K436="EXEC.",0,TRUNC((1+(IF(OR(H436=0,H436=""),'BDI REF.'!$K$5,CHOOSE(H436,'BDI REF.'!$K$5,'BDI REF.'!$K$6,'BDI REF.'!$K$7))))*'ORÇ.GLOBAL P CAIXA'!R436,2))</f>
        <v>0</v>
      </c>
      <c r="G436" s="163" t="n">
        <f aca="false">IF('ORÇ.GLOBAL P CAIXA'!K436="EXEC.",0,IF(E436&lt;&gt;0,ROUND(E436*F436,2),IF(R436=0,(SUMIF($S$12:$S$1011,B436,$R$12:$R$1011)),R436)))</f>
        <v>0</v>
      </c>
      <c r="H436" s="509" t="str">
        <f aca="false">IF('ORÇ.GLOBAL P CAIXA'!K436="EXEC.","",IF('ORÇ.GLOBAL P CAIXA'!H436&gt;0,'ORÇ.GLOBAL P CAIXA'!H436,""))</f>
        <v/>
      </c>
      <c r="I436" s="509" t="str">
        <f aca="false">IF('ORÇ.GLOBAL P CAIXA'!K436="EXEC.","",IF('ORÇ.GLOBAL P CAIXA'!I436&gt;0,'ORÇ.GLOBAL P CAIXA'!I436,""))</f>
        <v/>
      </c>
      <c r="J436" s="510" t="str">
        <f aca="false">IF('ORÇ.GLOBAL P CAIXA'!K436="EXEC.","",IF('ORÇ.GLOBAL P CAIXA'!J436&gt;0,'ORÇ.GLOBAL P CAIXA'!J436,""))</f>
        <v/>
      </c>
      <c r="K436" s="115"/>
      <c r="L436" s="168" t="str">
        <f aca="false">IF(B436&gt;0,"ok","ocultar")</f>
        <v>ocultar</v>
      </c>
      <c r="M436" s="511" t="n">
        <f aca="false">ROUND(IF($O436&lt;&gt;0,$O436*(INFORMAÇÕES!$T$113/INFORMAÇÕES!$T$117),0),2)</f>
        <v>0</v>
      </c>
      <c r="N436" s="511" t="n">
        <f aca="false">ROUND(IF($O436&lt;&gt;0,$O436*(INFORMAÇÕES!$T$114/INFORMAÇÕES!$T$117),0),2)</f>
        <v>0</v>
      </c>
      <c r="O436" s="512" t="n">
        <f aca="false">IF(E436=0,G436,0)</f>
        <v>0</v>
      </c>
      <c r="Q436" s="88"/>
      <c r="R436" s="163" t="n">
        <f aca="false">IF(E436&lt;&gt;0,G436,0)</f>
        <v>0</v>
      </c>
      <c r="S436" s="157" t="n">
        <f aca="false">IF(B436=0,S435,IF(ISNONTEXT(B436)=TRUE(),INT(B436),INT(LEFT(B436,FIND(".",B436)-1))))</f>
        <v>3</v>
      </c>
      <c r="T436" s="157" t="str">
        <f aca="false">IF(T437=1,1,IF(B436&lt;&gt;0,1,IF(C436&lt;&gt;0,1,IF(D436&lt;&gt;0,1,IF('ORÇ.GLOBAL REF.'!E436&lt;&gt;0,1,"")))))</f>
        <v/>
      </c>
      <c r="U436" s="157" t="str">
        <f aca="false">IF(S436=0," ",IF(S436&lt;&gt;S435,S436," "))</f>
        <v> </v>
      </c>
      <c r="V436" s="88"/>
    </row>
    <row r="437" s="174" customFormat="true" ht="14.25" hidden="false" customHeight="false" outlineLevel="0" collapsed="false">
      <c r="A437" s="159" t="n">
        <v>426</v>
      </c>
      <c r="B437" s="160" t="n">
        <f aca="false">IF('ORÇ.GLOBAL P CAIXA'!K437="EXEC.",0,'ORÇ.GLOBAL P CAIXA'!M437)</f>
        <v>0</v>
      </c>
      <c r="C437" s="161" t="n">
        <f aca="false">IF('ORÇ.GLOBAL P CAIXA'!K437="EXEC.",0,'ORÇ.GLOBAL P CAIXA'!O437)</f>
        <v>0</v>
      </c>
      <c r="D437" s="162" t="n">
        <f aca="false">IF('ORÇ.GLOBAL P CAIXA'!K437="EXEC.",0,'ORÇ.GLOBAL P CAIXA'!P437)</f>
        <v>0</v>
      </c>
      <c r="E437" s="163" t="n">
        <f aca="false">IF('ORÇ.GLOBAL P CAIXA'!K437="EXEC.",0,ROUND('ORÇ.GLOBAL P CAIXA'!Q437,2))</f>
        <v>0</v>
      </c>
      <c r="F437" s="163" t="n">
        <f aca="false">IF('ORÇ.GLOBAL P CAIXA'!K437="EXEC.",0,TRUNC((1+(IF(OR(H437=0,H437=""),'BDI REF.'!$K$5,CHOOSE(H437,'BDI REF.'!$K$5,'BDI REF.'!$K$6,'BDI REF.'!$K$7))))*'ORÇ.GLOBAL P CAIXA'!R437,2))</f>
        <v>0</v>
      </c>
      <c r="G437" s="163" t="n">
        <f aca="false">IF('ORÇ.GLOBAL P CAIXA'!K437="EXEC.",0,IF(E437&lt;&gt;0,ROUND(E437*F437,2),IF(R437=0,(SUMIF($S$12:$S$1011,B437,$R$12:$R$1011)),R437)))</f>
        <v>0</v>
      </c>
      <c r="H437" s="509" t="str">
        <f aca="false">IF('ORÇ.GLOBAL P CAIXA'!K437="EXEC.","",IF('ORÇ.GLOBAL P CAIXA'!H437&gt;0,'ORÇ.GLOBAL P CAIXA'!H437,""))</f>
        <v/>
      </c>
      <c r="I437" s="509" t="str">
        <f aca="false">IF('ORÇ.GLOBAL P CAIXA'!K437="EXEC.","",IF('ORÇ.GLOBAL P CAIXA'!I437&gt;0,'ORÇ.GLOBAL P CAIXA'!I437,""))</f>
        <v/>
      </c>
      <c r="J437" s="510" t="str">
        <f aca="false">IF('ORÇ.GLOBAL P CAIXA'!K437="EXEC.","",IF('ORÇ.GLOBAL P CAIXA'!J437&gt;0,'ORÇ.GLOBAL P CAIXA'!J437,""))</f>
        <v/>
      </c>
      <c r="K437" s="115"/>
      <c r="L437" s="168" t="str">
        <f aca="false">IF(B437&gt;0,"ok","ocultar")</f>
        <v>ocultar</v>
      </c>
      <c r="M437" s="511" t="n">
        <f aca="false">ROUND(IF($O437&lt;&gt;0,$O437*(INFORMAÇÕES!$T$113/INFORMAÇÕES!$T$117),0),2)</f>
        <v>0</v>
      </c>
      <c r="N437" s="511" t="n">
        <f aca="false">ROUND(IF($O437&lt;&gt;0,$O437*(INFORMAÇÕES!$T$114/INFORMAÇÕES!$T$117),0),2)</f>
        <v>0</v>
      </c>
      <c r="O437" s="512" t="n">
        <f aca="false">IF(E437=0,G437,0)</f>
        <v>0</v>
      </c>
      <c r="Q437" s="88"/>
      <c r="R437" s="163" t="n">
        <f aca="false">IF(E437&lt;&gt;0,G437,0)</f>
        <v>0</v>
      </c>
      <c r="S437" s="157" t="n">
        <f aca="false">IF(B437=0,S436,IF(ISNONTEXT(B437)=TRUE(),INT(B437),INT(LEFT(B437,FIND(".",B437)-1))))</f>
        <v>3</v>
      </c>
      <c r="T437" s="157" t="str">
        <f aca="false">IF(T438=1,1,IF(B437&lt;&gt;0,1,IF(C437&lt;&gt;0,1,IF(D437&lt;&gt;0,1,IF('ORÇ.GLOBAL REF.'!E437&lt;&gt;0,1,"")))))</f>
        <v/>
      </c>
      <c r="U437" s="157" t="str">
        <f aca="false">IF(S437=0," ",IF(S437&lt;&gt;S436,S437," "))</f>
        <v> </v>
      </c>
      <c r="V437" s="88"/>
    </row>
    <row r="438" s="174" customFormat="true" ht="14.25" hidden="false" customHeight="false" outlineLevel="0" collapsed="false">
      <c r="A438" s="159" t="n">
        <v>427</v>
      </c>
      <c r="B438" s="160" t="n">
        <f aca="false">IF('ORÇ.GLOBAL P CAIXA'!K438="EXEC.",0,'ORÇ.GLOBAL P CAIXA'!M438)</f>
        <v>0</v>
      </c>
      <c r="C438" s="161" t="n">
        <f aca="false">IF('ORÇ.GLOBAL P CAIXA'!K438="EXEC.",0,'ORÇ.GLOBAL P CAIXA'!O438)</f>
        <v>0</v>
      </c>
      <c r="D438" s="162" t="n">
        <f aca="false">IF('ORÇ.GLOBAL P CAIXA'!K438="EXEC.",0,'ORÇ.GLOBAL P CAIXA'!P438)</f>
        <v>0</v>
      </c>
      <c r="E438" s="163" t="n">
        <f aca="false">IF('ORÇ.GLOBAL P CAIXA'!K438="EXEC.",0,ROUND('ORÇ.GLOBAL P CAIXA'!Q438,2))</f>
        <v>0</v>
      </c>
      <c r="F438" s="163" t="n">
        <f aca="false">IF('ORÇ.GLOBAL P CAIXA'!K438="EXEC.",0,TRUNC((1+(IF(OR(H438=0,H438=""),'BDI REF.'!$K$5,CHOOSE(H438,'BDI REF.'!$K$5,'BDI REF.'!$K$6,'BDI REF.'!$K$7))))*'ORÇ.GLOBAL P CAIXA'!R438,2))</f>
        <v>0</v>
      </c>
      <c r="G438" s="163" t="n">
        <f aca="false">IF('ORÇ.GLOBAL P CAIXA'!K438="EXEC.",0,IF(E438&lt;&gt;0,ROUND(E438*F438,2),IF(R438=0,(SUMIF($S$12:$S$1011,B438,$R$12:$R$1011)),R438)))</f>
        <v>0</v>
      </c>
      <c r="H438" s="509" t="str">
        <f aca="false">IF('ORÇ.GLOBAL P CAIXA'!K438="EXEC.","",IF('ORÇ.GLOBAL P CAIXA'!H438&gt;0,'ORÇ.GLOBAL P CAIXA'!H438,""))</f>
        <v/>
      </c>
      <c r="I438" s="509" t="str">
        <f aca="false">IF('ORÇ.GLOBAL P CAIXA'!K438="EXEC.","",IF('ORÇ.GLOBAL P CAIXA'!I438&gt;0,'ORÇ.GLOBAL P CAIXA'!I438,""))</f>
        <v/>
      </c>
      <c r="J438" s="510" t="str">
        <f aca="false">IF('ORÇ.GLOBAL P CAIXA'!K438="EXEC.","",IF('ORÇ.GLOBAL P CAIXA'!J438&gt;0,'ORÇ.GLOBAL P CAIXA'!J438,""))</f>
        <v/>
      </c>
      <c r="K438" s="115"/>
      <c r="L438" s="168" t="str">
        <f aca="false">IF(B438&gt;0,"ok","ocultar")</f>
        <v>ocultar</v>
      </c>
      <c r="M438" s="511" t="n">
        <f aca="false">ROUND(IF($O438&lt;&gt;0,$O438*(INFORMAÇÕES!$T$113/INFORMAÇÕES!$T$117),0),2)</f>
        <v>0</v>
      </c>
      <c r="N438" s="511" t="n">
        <f aca="false">ROUND(IF($O438&lt;&gt;0,$O438*(INFORMAÇÕES!$T$114/INFORMAÇÕES!$T$117),0),2)</f>
        <v>0</v>
      </c>
      <c r="O438" s="512" t="n">
        <f aca="false">IF(E438=0,G438,0)</f>
        <v>0</v>
      </c>
      <c r="Q438" s="88"/>
      <c r="R438" s="163" t="n">
        <f aca="false">IF(E438&lt;&gt;0,G438,0)</f>
        <v>0</v>
      </c>
      <c r="S438" s="157" t="n">
        <f aca="false">IF(B438=0,S437,IF(ISNONTEXT(B438)=TRUE(),INT(B438),INT(LEFT(B438,FIND(".",B438)-1))))</f>
        <v>3</v>
      </c>
      <c r="T438" s="157" t="str">
        <f aca="false">IF(T439=1,1,IF(B438&lt;&gt;0,1,IF(C438&lt;&gt;0,1,IF(D438&lt;&gt;0,1,IF('ORÇ.GLOBAL REF.'!E438&lt;&gt;0,1,"")))))</f>
        <v/>
      </c>
      <c r="U438" s="157" t="str">
        <f aca="false">IF(S438=0," ",IF(S438&lt;&gt;S437,S438," "))</f>
        <v> </v>
      </c>
      <c r="V438" s="88"/>
    </row>
    <row r="439" s="174" customFormat="true" ht="14.25" hidden="false" customHeight="false" outlineLevel="0" collapsed="false">
      <c r="A439" s="159" t="n">
        <v>428</v>
      </c>
      <c r="B439" s="160" t="n">
        <f aca="false">IF('ORÇ.GLOBAL P CAIXA'!K439="EXEC.",0,'ORÇ.GLOBAL P CAIXA'!M439)</f>
        <v>0</v>
      </c>
      <c r="C439" s="161" t="n">
        <f aca="false">IF('ORÇ.GLOBAL P CAIXA'!K439="EXEC.",0,'ORÇ.GLOBAL P CAIXA'!O439)</f>
        <v>0</v>
      </c>
      <c r="D439" s="162" t="n">
        <f aca="false">IF('ORÇ.GLOBAL P CAIXA'!K439="EXEC.",0,'ORÇ.GLOBAL P CAIXA'!P439)</f>
        <v>0</v>
      </c>
      <c r="E439" s="163" t="n">
        <f aca="false">IF('ORÇ.GLOBAL P CAIXA'!K439="EXEC.",0,ROUND('ORÇ.GLOBAL P CAIXA'!Q439,2))</f>
        <v>0</v>
      </c>
      <c r="F439" s="163" t="n">
        <f aca="false">IF('ORÇ.GLOBAL P CAIXA'!K439="EXEC.",0,TRUNC((1+(IF(OR(H439=0,H439=""),'BDI REF.'!$K$5,CHOOSE(H439,'BDI REF.'!$K$5,'BDI REF.'!$K$6,'BDI REF.'!$K$7))))*'ORÇ.GLOBAL P CAIXA'!R439,2))</f>
        <v>0</v>
      </c>
      <c r="G439" s="163" t="n">
        <f aca="false">IF('ORÇ.GLOBAL P CAIXA'!K439="EXEC.",0,IF(E439&lt;&gt;0,ROUND(E439*F439,2),IF(R439=0,(SUMIF($S$12:$S$1011,B439,$R$12:$R$1011)),R439)))</f>
        <v>0</v>
      </c>
      <c r="H439" s="509" t="str">
        <f aca="false">IF('ORÇ.GLOBAL P CAIXA'!K439="EXEC.","",IF('ORÇ.GLOBAL P CAIXA'!H439&gt;0,'ORÇ.GLOBAL P CAIXA'!H439,""))</f>
        <v/>
      </c>
      <c r="I439" s="509" t="str">
        <f aca="false">IF('ORÇ.GLOBAL P CAIXA'!K439="EXEC.","",IF('ORÇ.GLOBAL P CAIXA'!I439&gt;0,'ORÇ.GLOBAL P CAIXA'!I439,""))</f>
        <v/>
      </c>
      <c r="J439" s="510" t="str">
        <f aca="false">IF('ORÇ.GLOBAL P CAIXA'!K439="EXEC.","",IF('ORÇ.GLOBAL P CAIXA'!J439&gt;0,'ORÇ.GLOBAL P CAIXA'!J439,""))</f>
        <v/>
      </c>
      <c r="K439" s="115"/>
      <c r="L439" s="168" t="str">
        <f aca="false">IF(B439&gt;0,"ok","ocultar")</f>
        <v>ocultar</v>
      </c>
      <c r="M439" s="511" t="n">
        <f aca="false">ROUND(IF($O439&lt;&gt;0,$O439*(INFORMAÇÕES!$T$113/INFORMAÇÕES!$T$117),0),2)</f>
        <v>0</v>
      </c>
      <c r="N439" s="511" t="n">
        <f aca="false">ROUND(IF($O439&lt;&gt;0,$O439*(INFORMAÇÕES!$T$114/INFORMAÇÕES!$T$117),0),2)</f>
        <v>0</v>
      </c>
      <c r="O439" s="512" t="n">
        <f aca="false">IF(E439=0,G439,0)</f>
        <v>0</v>
      </c>
      <c r="Q439" s="88"/>
      <c r="R439" s="163" t="n">
        <f aca="false">IF(E439&lt;&gt;0,G439,0)</f>
        <v>0</v>
      </c>
      <c r="S439" s="157" t="n">
        <f aca="false">IF(B439=0,S438,IF(ISNONTEXT(B439)=TRUE(),INT(B439),INT(LEFT(B439,FIND(".",B439)-1))))</f>
        <v>3</v>
      </c>
      <c r="T439" s="157" t="str">
        <f aca="false">IF(T440=1,1,IF(B439&lt;&gt;0,1,IF(C439&lt;&gt;0,1,IF(D439&lt;&gt;0,1,IF('ORÇ.GLOBAL REF.'!E439&lt;&gt;0,1,"")))))</f>
        <v/>
      </c>
      <c r="U439" s="157" t="str">
        <f aca="false">IF(S439=0," ",IF(S439&lt;&gt;S438,S439," "))</f>
        <v> </v>
      </c>
      <c r="V439" s="88"/>
    </row>
    <row r="440" s="174" customFormat="true" ht="14.25" hidden="false" customHeight="false" outlineLevel="0" collapsed="false">
      <c r="A440" s="159" t="n">
        <v>429</v>
      </c>
      <c r="B440" s="160" t="n">
        <f aca="false">IF('ORÇ.GLOBAL P CAIXA'!K440="EXEC.",0,'ORÇ.GLOBAL P CAIXA'!M440)</f>
        <v>0</v>
      </c>
      <c r="C440" s="161" t="n">
        <f aca="false">IF('ORÇ.GLOBAL P CAIXA'!K440="EXEC.",0,'ORÇ.GLOBAL P CAIXA'!O440)</f>
        <v>0</v>
      </c>
      <c r="D440" s="162" t="n">
        <f aca="false">IF('ORÇ.GLOBAL P CAIXA'!K440="EXEC.",0,'ORÇ.GLOBAL P CAIXA'!P440)</f>
        <v>0</v>
      </c>
      <c r="E440" s="163" t="n">
        <f aca="false">IF('ORÇ.GLOBAL P CAIXA'!K440="EXEC.",0,ROUND('ORÇ.GLOBAL P CAIXA'!Q440,2))</f>
        <v>0</v>
      </c>
      <c r="F440" s="163" t="n">
        <f aca="false">IF('ORÇ.GLOBAL P CAIXA'!K440="EXEC.",0,TRUNC((1+(IF(OR(H440=0,H440=""),'BDI REF.'!$K$5,CHOOSE(H440,'BDI REF.'!$K$5,'BDI REF.'!$K$6,'BDI REF.'!$K$7))))*'ORÇ.GLOBAL P CAIXA'!R440,2))</f>
        <v>0</v>
      </c>
      <c r="G440" s="163" t="n">
        <f aca="false">IF('ORÇ.GLOBAL P CAIXA'!K440="EXEC.",0,IF(E440&lt;&gt;0,ROUND(E440*F440,2),IF(R440=0,(SUMIF($S$12:$S$1011,B440,$R$12:$R$1011)),R440)))</f>
        <v>0</v>
      </c>
      <c r="H440" s="509" t="str">
        <f aca="false">IF('ORÇ.GLOBAL P CAIXA'!K440="EXEC.","",IF('ORÇ.GLOBAL P CAIXA'!H440&gt;0,'ORÇ.GLOBAL P CAIXA'!H440,""))</f>
        <v/>
      </c>
      <c r="I440" s="509" t="str">
        <f aca="false">IF('ORÇ.GLOBAL P CAIXA'!K440="EXEC.","",IF('ORÇ.GLOBAL P CAIXA'!I440&gt;0,'ORÇ.GLOBAL P CAIXA'!I440,""))</f>
        <v/>
      </c>
      <c r="J440" s="510" t="str">
        <f aca="false">IF('ORÇ.GLOBAL P CAIXA'!K440="EXEC.","",IF('ORÇ.GLOBAL P CAIXA'!J440&gt;0,'ORÇ.GLOBAL P CAIXA'!J440,""))</f>
        <v/>
      </c>
      <c r="K440" s="115"/>
      <c r="L440" s="168" t="str">
        <f aca="false">IF(B440&gt;0,"ok","ocultar")</f>
        <v>ocultar</v>
      </c>
      <c r="M440" s="511" t="n">
        <f aca="false">ROUND(IF($O440&lt;&gt;0,$O440*(INFORMAÇÕES!$T$113/INFORMAÇÕES!$T$117),0),2)</f>
        <v>0</v>
      </c>
      <c r="N440" s="511" t="n">
        <f aca="false">ROUND(IF($O440&lt;&gt;0,$O440*(INFORMAÇÕES!$T$114/INFORMAÇÕES!$T$117),0),2)</f>
        <v>0</v>
      </c>
      <c r="O440" s="512" t="n">
        <f aca="false">IF(E440=0,G440,0)</f>
        <v>0</v>
      </c>
      <c r="Q440" s="88"/>
      <c r="R440" s="163" t="n">
        <f aca="false">IF(E440&lt;&gt;0,G440,0)</f>
        <v>0</v>
      </c>
      <c r="S440" s="157" t="n">
        <f aca="false">IF(B440=0,S439,IF(ISNONTEXT(B440)=TRUE(),INT(B440),INT(LEFT(B440,FIND(".",B440)-1))))</f>
        <v>3</v>
      </c>
      <c r="T440" s="157" t="str">
        <f aca="false">IF(T441=1,1,IF(B440&lt;&gt;0,1,IF(C440&lt;&gt;0,1,IF(D440&lt;&gt;0,1,IF('ORÇ.GLOBAL REF.'!E440&lt;&gt;0,1,"")))))</f>
        <v/>
      </c>
      <c r="U440" s="157" t="str">
        <f aca="false">IF(S440=0," ",IF(S440&lt;&gt;S439,S440," "))</f>
        <v> </v>
      </c>
      <c r="V440" s="88"/>
    </row>
    <row r="441" s="174" customFormat="true" ht="14.25" hidden="false" customHeight="false" outlineLevel="0" collapsed="false">
      <c r="A441" s="159" t="n">
        <v>430</v>
      </c>
      <c r="B441" s="160" t="n">
        <f aca="false">IF('ORÇ.GLOBAL P CAIXA'!K441="EXEC.",0,'ORÇ.GLOBAL P CAIXA'!M441)</f>
        <v>0</v>
      </c>
      <c r="C441" s="161" t="n">
        <f aca="false">IF('ORÇ.GLOBAL P CAIXA'!K441="EXEC.",0,'ORÇ.GLOBAL P CAIXA'!O441)</f>
        <v>0</v>
      </c>
      <c r="D441" s="162" t="n">
        <f aca="false">IF('ORÇ.GLOBAL P CAIXA'!K441="EXEC.",0,'ORÇ.GLOBAL P CAIXA'!P441)</f>
        <v>0</v>
      </c>
      <c r="E441" s="163" t="n">
        <f aca="false">IF('ORÇ.GLOBAL P CAIXA'!K441="EXEC.",0,ROUND('ORÇ.GLOBAL P CAIXA'!Q441,2))</f>
        <v>0</v>
      </c>
      <c r="F441" s="163" t="n">
        <f aca="false">IF('ORÇ.GLOBAL P CAIXA'!K441="EXEC.",0,TRUNC((1+(IF(OR(H441=0,H441=""),'BDI REF.'!$K$5,CHOOSE(H441,'BDI REF.'!$K$5,'BDI REF.'!$K$6,'BDI REF.'!$K$7))))*'ORÇ.GLOBAL P CAIXA'!R441,2))</f>
        <v>0</v>
      </c>
      <c r="G441" s="163" t="n">
        <f aca="false">IF('ORÇ.GLOBAL P CAIXA'!K441="EXEC.",0,IF(E441&lt;&gt;0,ROUND(E441*F441,2),IF(R441=0,(SUMIF($S$12:$S$1011,B441,$R$12:$R$1011)),R441)))</f>
        <v>0</v>
      </c>
      <c r="H441" s="509" t="str">
        <f aca="false">IF('ORÇ.GLOBAL P CAIXA'!K441="EXEC.","",IF('ORÇ.GLOBAL P CAIXA'!H441&gt;0,'ORÇ.GLOBAL P CAIXA'!H441,""))</f>
        <v/>
      </c>
      <c r="I441" s="509" t="str">
        <f aca="false">IF('ORÇ.GLOBAL P CAIXA'!K441="EXEC.","",IF('ORÇ.GLOBAL P CAIXA'!I441&gt;0,'ORÇ.GLOBAL P CAIXA'!I441,""))</f>
        <v/>
      </c>
      <c r="J441" s="510" t="str">
        <f aca="false">IF('ORÇ.GLOBAL P CAIXA'!K441="EXEC.","",IF('ORÇ.GLOBAL P CAIXA'!J441&gt;0,'ORÇ.GLOBAL P CAIXA'!J441,""))</f>
        <v/>
      </c>
      <c r="K441" s="115"/>
      <c r="L441" s="168" t="str">
        <f aca="false">IF(B441&gt;0,"ok","ocultar")</f>
        <v>ocultar</v>
      </c>
      <c r="M441" s="511" t="n">
        <f aca="false">ROUND(IF($O441&lt;&gt;0,$O441*(INFORMAÇÕES!$T$113/INFORMAÇÕES!$T$117),0),2)</f>
        <v>0</v>
      </c>
      <c r="N441" s="511" t="n">
        <f aca="false">ROUND(IF($O441&lt;&gt;0,$O441*(INFORMAÇÕES!$T$114/INFORMAÇÕES!$T$117),0),2)</f>
        <v>0</v>
      </c>
      <c r="O441" s="512" t="n">
        <f aca="false">IF(E441=0,G441,0)</f>
        <v>0</v>
      </c>
      <c r="Q441" s="88"/>
      <c r="R441" s="163" t="n">
        <f aca="false">IF(E441&lt;&gt;0,G441,0)</f>
        <v>0</v>
      </c>
      <c r="S441" s="157" t="n">
        <f aca="false">IF(B441=0,S440,IF(ISNONTEXT(B441)=TRUE(),INT(B441),INT(LEFT(B441,FIND(".",B441)-1))))</f>
        <v>3</v>
      </c>
      <c r="T441" s="157" t="str">
        <f aca="false">IF(T442=1,1,IF(B441&lt;&gt;0,1,IF(C441&lt;&gt;0,1,IF(D441&lt;&gt;0,1,IF('ORÇ.GLOBAL REF.'!E441&lt;&gt;0,1,"")))))</f>
        <v/>
      </c>
      <c r="U441" s="157" t="str">
        <f aca="false">IF(S441=0," ",IF(S441&lt;&gt;S440,S441," "))</f>
        <v> </v>
      </c>
      <c r="V441" s="88"/>
    </row>
    <row r="442" s="174" customFormat="true" ht="14.25" hidden="false" customHeight="false" outlineLevel="0" collapsed="false">
      <c r="A442" s="159" t="n">
        <v>431</v>
      </c>
      <c r="B442" s="160" t="n">
        <f aca="false">IF('ORÇ.GLOBAL P CAIXA'!K442="EXEC.",0,'ORÇ.GLOBAL P CAIXA'!M442)</f>
        <v>0</v>
      </c>
      <c r="C442" s="161" t="n">
        <f aca="false">IF('ORÇ.GLOBAL P CAIXA'!K442="EXEC.",0,'ORÇ.GLOBAL P CAIXA'!O442)</f>
        <v>0</v>
      </c>
      <c r="D442" s="162" t="n">
        <f aca="false">IF('ORÇ.GLOBAL P CAIXA'!K442="EXEC.",0,'ORÇ.GLOBAL P CAIXA'!P442)</f>
        <v>0</v>
      </c>
      <c r="E442" s="163" t="n">
        <f aca="false">IF('ORÇ.GLOBAL P CAIXA'!K442="EXEC.",0,ROUND('ORÇ.GLOBAL P CAIXA'!Q442,2))</f>
        <v>0</v>
      </c>
      <c r="F442" s="163" t="n">
        <f aca="false">IF('ORÇ.GLOBAL P CAIXA'!K442="EXEC.",0,TRUNC((1+(IF(OR(H442=0,H442=""),'BDI REF.'!$K$5,CHOOSE(H442,'BDI REF.'!$K$5,'BDI REF.'!$K$6,'BDI REF.'!$K$7))))*'ORÇ.GLOBAL P CAIXA'!R442,2))</f>
        <v>0</v>
      </c>
      <c r="G442" s="163" t="n">
        <f aca="false">IF('ORÇ.GLOBAL P CAIXA'!K442="EXEC.",0,IF(E442&lt;&gt;0,ROUND(E442*F442,2),IF(R442=0,(SUMIF($S$12:$S$1011,B442,$R$12:$R$1011)),R442)))</f>
        <v>0</v>
      </c>
      <c r="H442" s="509" t="str">
        <f aca="false">IF('ORÇ.GLOBAL P CAIXA'!K442="EXEC.","",IF('ORÇ.GLOBAL P CAIXA'!H442&gt;0,'ORÇ.GLOBAL P CAIXA'!H442,""))</f>
        <v/>
      </c>
      <c r="I442" s="509" t="str">
        <f aca="false">IF('ORÇ.GLOBAL P CAIXA'!K442="EXEC.","",IF('ORÇ.GLOBAL P CAIXA'!I442&gt;0,'ORÇ.GLOBAL P CAIXA'!I442,""))</f>
        <v/>
      </c>
      <c r="J442" s="510" t="str">
        <f aca="false">IF('ORÇ.GLOBAL P CAIXA'!K442="EXEC.","",IF('ORÇ.GLOBAL P CAIXA'!J442&gt;0,'ORÇ.GLOBAL P CAIXA'!J442,""))</f>
        <v/>
      </c>
      <c r="K442" s="115"/>
      <c r="L442" s="168" t="str">
        <f aca="false">IF(B442&gt;0,"ok","ocultar")</f>
        <v>ocultar</v>
      </c>
      <c r="M442" s="511" t="n">
        <f aca="false">ROUND(IF($O442&lt;&gt;0,$O442*(INFORMAÇÕES!$T$113/INFORMAÇÕES!$T$117),0),2)</f>
        <v>0</v>
      </c>
      <c r="N442" s="511" t="n">
        <f aca="false">ROUND(IF($O442&lt;&gt;0,$O442*(INFORMAÇÕES!$T$114/INFORMAÇÕES!$T$117),0),2)</f>
        <v>0</v>
      </c>
      <c r="O442" s="512" t="n">
        <f aca="false">IF(E442=0,G442,0)</f>
        <v>0</v>
      </c>
      <c r="Q442" s="88"/>
      <c r="R442" s="163" t="n">
        <f aca="false">IF(E442&lt;&gt;0,G442,0)</f>
        <v>0</v>
      </c>
      <c r="S442" s="157" t="n">
        <f aca="false">IF(B442=0,S441,IF(ISNONTEXT(B442)=TRUE(),INT(B442),INT(LEFT(B442,FIND(".",B442)-1))))</f>
        <v>3</v>
      </c>
      <c r="T442" s="157" t="str">
        <f aca="false">IF(T443=1,1,IF(B442&lt;&gt;0,1,IF(C442&lt;&gt;0,1,IF(D442&lt;&gt;0,1,IF('ORÇ.GLOBAL REF.'!E442&lt;&gt;0,1,"")))))</f>
        <v/>
      </c>
      <c r="U442" s="157" t="str">
        <f aca="false">IF(S442=0," ",IF(S442&lt;&gt;S441,S442," "))</f>
        <v> </v>
      </c>
      <c r="V442" s="88"/>
    </row>
    <row r="443" s="174" customFormat="true" ht="14.25" hidden="false" customHeight="false" outlineLevel="0" collapsed="false">
      <c r="A443" s="159" t="n">
        <v>432</v>
      </c>
      <c r="B443" s="160" t="n">
        <f aca="false">IF('ORÇ.GLOBAL P CAIXA'!K443="EXEC.",0,'ORÇ.GLOBAL P CAIXA'!M443)</f>
        <v>0</v>
      </c>
      <c r="C443" s="161" t="n">
        <f aca="false">IF('ORÇ.GLOBAL P CAIXA'!K443="EXEC.",0,'ORÇ.GLOBAL P CAIXA'!O443)</f>
        <v>0</v>
      </c>
      <c r="D443" s="162" t="n">
        <f aca="false">IF('ORÇ.GLOBAL P CAIXA'!K443="EXEC.",0,'ORÇ.GLOBAL P CAIXA'!P443)</f>
        <v>0</v>
      </c>
      <c r="E443" s="163" t="n">
        <f aca="false">IF('ORÇ.GLOBAL P CAIXA'!K443="EXEC.",0,ROUND('ORÇ.GLOBAL P CAIXA'!Q443,2))</f>
        <v>0</v>
      </c>
      <c r="F443" s="163" t="n">
        <f aca="false">IF('ORÇ.GLOBAL P CAIXA'!K443="EXEC.",0,TRUNC((1+(IF(OR(H443=0,H443=""),'BDI REF.'!$K$5,CHOOSE(H443,'BDI REF.'!$K$5,'BDI REF.'!$K$6,'BDI REF.'!$K$7))))*'ORÇ.GLOBAL P CAIXA'!R443,2))</f>
        <v>0</v>
      </c>
      <c r="G443" s="163" t="n">
        <f aca="false">IF('ORÇ.GLOBAL P CAIXA'!K443="EXEC.",0,IF(E443&lt;&gt;0,ROUND(E443*F443,2),IF(R443=0,(SUMIF($S$12:$S$1011,B443,$R$12:$R$1011)),R443)))</f>
        <v>0</v>
      </c>
      <c r="H443" s="509" t="str">
        <f aca="false">IF('ORÇ.GLOBAL P CAIXA'!K443="EXEC.","",IF('ORÇ.GLOBAL P CAIXA'!H443&gt;0,'ORÇ.GLOBAL P CAIXA'!H443,""))</f>
        <v/>
      </c>
      <c r="I443" s="509" t="str">
        <f aca="false">IF('ORÇ.GLOBAL P CAIXA'!K443="EXEC.","",IF('ORÇ.GLOBAL P CAIXA'!I443&gt;0,'ORÇ.GLOBAL P CAIXA'!I443,""))</f>
        <v/>
      </c>
      <c r="J443" s="510" t="str">
        <f aca="false">IF('ORÇ.GLOBAL P CAIXA'!K443="EXEC.","",IF('ORÇ.GLOBAL P CAIXA'!J443&gt;0,'ORÇ.GLOBAL P CAIXA'!J443,""))</f>
        <v/>
      </c>
      <c r="K443" s="115"/>
      <c r="L443" s="168" t="str">
        <f aca="false">IF(B443&gt;0,"ok","ocultar")</f>
        <v>ocultar</v>
      </c>
      <c r="M443" s="511" t="n">
        <f aca="false">ROUND(IF($O443&lt;&gt;0,$O443*(INFORMAÇÕES!$T$113/INFORMAÇÕES!$T$117),0),2)</f>
        <v>0</v>
      </c>
      <c r="N443" s="511" t="n">
        <f aca="false">ROUND(IF($O443&lt;&gt;0,$O443*(INFORMAÇÕES!$T$114/INFORMAÇÕES!$T$117),0),2)</f>
        <v>0</v>
      </c>
      <c r="O443" s="512" t="n">
        <f aca="false">IF(E443=0,G443,0)</f>
        <v>0</v>
      </c>
      <c r="Q443" s="88"/>
      <c r="R443" s="163" t="n">
        <f aca="false">IF(E443&lt;&gt;0,G443,0)</f>
        <v>0</v>
      </c>
      <c r="S443" s="157" t="n">
        <f aca="false">IF(B443=0,S442,IF(ISNONTEXT(B443)=TRUE(),INT(B443),INT(LEFT(B443,FIND(".",B443)-1))))</f>
        <v>3</v>
      </c>
      <c r="T443" s="157" t="str">
        <f aca="false">IF(T444=1,1,IF(B443&lt;&gt;0,1,IF(C443&lt;&gt;0,1,IF(D443&lt;&gt;0,1,IF('ORÇ.GLOBAL REF.'!E443&lt;&gt;0,1,"")))))</f>
        <v/>
      </c>
      <c r="U443" s="157" t="str">
        <f aca="false">IF(S443=0," ",IF(S443&lt;&gt;S442,S443," "))</f>
        <v> </v>
      </c>
      <c r="V443" s="88"/>
    </row>
    <row r="444" s="174" customFormat="true" ht="14.25" hidden="false" customHeight="false" outlineLevel="0" collapsed="false">
      <c r="A444" s="159" t="n">
        <v>433</v>
      </c>
      <c r="B444" s="160" t="n">
        <f aca="false">IF('ORÇ.GLOBAL P CAIXA'!K444="EXEC.",0,'ORÇ.GLOBAL P CAIXA'!M444)</f>
        <v>0</v>
      </c>
      <c r="C444" s="161" t="n">
        <f aca="false">IF('ORÇ.GLOBAL P CAIXA'!K444="EXEC.",0,'ORÇ.GLOBAL P CAIXA'!O444)</f>
        <v>0</v>
      </c>
      <c r="D444" s="162" t="n">
        <f aca="false">IF('ORÇ.GLOBAL P CAIXA'!K444="EXEC.",0,'ORÇ.GLOBAL P CAIXA'!P444)</f>
        <v>0</v>
      </c>
      <c r="E444" s="163" t="n">
        <f aca="false">IF('ORÇ.GLOBAL P CAIXA'!K444="EXEC.",0,ROUND('ORÇ.GLOBAL P CAIXA'!Q444,2))</f>
        <v>0</v>
      </c>
      <c r="F444" s="163" t="n">
        <f aca="false">IF('ORÇ.GLOBAL P CAIXA'!K444="EXEC.",0,TRUNC((1+(IF(OR(H444=0,H444=""),'BDI REF.'!$K$5,CHOOSE(H444,'BDI REF.'!$K$5,'BDI REF.'!$K$6,'BDI REF.'!$K$7))))*'ORÇ.GLOBAL P CAIXA'!R444,2))</f>
        <v>0</v>
      </c>
      <c r="G444" s="163" t="n">
        <f aca="false">IF('ORÇ.GLOBAL P CAIXA'!K444="EXEC.",0,IF(E444&lt;&gt;0,ROUND(E444*F444,2),IF(R444=0,(SUMIF($S$12:$S$1011,B444,$R$12:$R$1011)),R444)))</f>
        <v>0</v>
      </c>
      <c r="H444" s="509" t="str">
        <f aca="false">IF('ORÇ.GLOBAL P CAIXA'!K444="EXEC.","",IF('ORÇ.GLOBAL P CAIXA'!H444&gt;0,'ORÇ.GLOBAL P CAIXA'!H444,""))</f>
        <v/>
      </c>
      <c r="I444" s="509" t="str">
        <f aca="false">IF('ORÇ.GLOBAL P CAIXA'!K444="EXEC.","",IF('ORÇ.GLOBAL P CAIXA'!I444&gt;0,'ORÇ.GLOBAL P CAIXA'!I444,""))</f>
        <v/>
      </c>
      <c r="J444" s="510" t="str">
        <f aca="false">IF('ORÇ.GLOBAL P CAIXA'!K444="EXEC.","",IF('ORÇ.GLOBAL P CAIXA'!J444&gt;0,'ORÇ.GLOBAL P CAIXA'!J444,""))</f>
        <v/>
      </c>
      <c r="K444" s="115"/>
      <c r="L444" s="168" t="str">
        <f aca="false">IF(B444&gt;0,"ok","ocultar")</f>
        <v>ocultar</v>
      </c>
      <c r="M444" s="511" t="n">
        <f aca="false">ROUND(IF($O444&lt;&gt;0,$O444*(INFORMAÇÕES!$T$113/INFORMAÇÕES!$T$117),0),2)</f>
        <v>0</v>
      </c>
      <c r="N444" s="511" t="n">
        <f aca="false">ROUND(IF($O444&lt;&gt;0,$O444*(INFORMAÇÕES!$T$114/INFORMAÇÕES!$T$117),0),2)</f>
        <v>0</v>
      </c>
      <c r="O444" s="512" t="n">
        <f aca="false">IF(E444=0,G444,0)</f>
        <v>0</v>
      </c>
      <c r="Q444" s="88"/>
      <c r="R444" s="163" t="n">
        <f aca="false">IF(E444&lt;&gt;0,G444,0)</f>
        <v>0</v>
      </c>
      <c r="S444" s="157" t="n">
        <f aca="false">IF(B444=0,S443,IF(ISNONTEXT(B444)=TRUE(),INT(B444),INT(LEFT(B444,FIND(".",B444)-1))))</f>
        <v>3</v>
      </c>
      <c r="T444" s="157" t="str">
        <f aca="false">IF(T445=1,1,IF(B444&lt;&gt;0,1,IF(C444&lt;&gt;0,1,IF(D444&lt;&gt;0,1,IF('ORÇ.GLOBAL REF.'!E444&lt;&gt;0,1,"")))))</f>
        <v/>
      </c>
      <c r="U444" s="157" t="str">
        <f aca="false">IF(S444=0," ",IF(S444&lt;&gt;S443,S444," "))</f>
        <v> </v>
      </c>
      <c r="V444" s="88"/>
    </row>
    <row r="445" s="174" customFormat="true" ht="14.25" hidden="false" customHeight="false" outlineLevel="0" collapsed="false">
      <c r="A445" s="159" t="n">
        <v>434</v>
      </c>
      <c r="B445" s="160" t="n">
        <f aca="false">IF('ORÇ.GLOBAL P CAIXA'!K445="EXEC.",0,'ORÇ.GLOBAL P CAIXA'!M445)</f>
        <v>0</v>
      </c>
      <c r="C445" s="161" t="n">
        <f aca="false">IF('ORÇ.GLOBAL P CAIXA'!K445="EXEC.",0,'ORÇ.GLOBAL P CAIXA'!O445)</f>
        <v>0</v>
      </c>
      <c r="D445" s="162" t="n">
        <f aca="false">IF('ORÇ.GLOBAL P CAIXA'!K445="EXEC.",0,'ORÇ.GLOBAL P CAIXA'!P445)</f>
        <v>0</v>
      </c>
      <c r="E445" s="163" t="n">
        <f aca="false">IF('ORÇ.GLOBAL P CAIXA'!K445="EXEC.",0,ROUND('ORÇ.GLOBAL P CAIXA'!Q445,2))</f>
        <v>0</v>
      </c>
      <c r="F445" s="163" t="n">
        <f aca="false">IF('ORÇ.GLOBAL P CAIXA'!K445="EXEC.",0,TRUNC((1+(IF(OR(H445=0,H445=""),'BDI REF.'!$K$5,CHOOSE(H445,'BDI REF.'!$K$5,'BDI REF.'!$K$6,'BDI REF.'!$K$7))))*'ORÇ.GLOBAL P CAIXA'!R445,2))</f>
        <v>0</v>
      </c>
      <c r="G445" s="163" t="n">
        <f aca="false">IF('ORÇ.GLOBAL P CAIXA'!K445="EXEC.",0,IF(E445&lt;&gt;0,ROUND(E445*F445,2),IF(R445=0,(SUMIF($S$12:$S$1011,B445,$R$12:$R$1011)),R445)))</f>
        <v>0</v>
      </c>
      <c r="H445" s="509" t="str">
        <f aca="false">IF('ORÇ.GLOBAL P CAIXA'!K445="EXEC.","",IF('ORÇ.GLOBAL P CAIXA'!H445&gt;0,'ORÇ.GLOBAL P CAIXA'!H445,""))</f>
        <v/>
      </c>
      <c r="I445" s="509" t="str">
        <f aca="false">IF('ORÇ.GLOBAL P CAIXA'!K445="EXEC.","",IF('ORÇ.GLOBAL P CAIXA'!I445&gt;0,'ORÇ.GLOBAL P CAIXA'!I445,""))</f>
        <v/>
      </c>
      <c r="J445" s="510" t="str">
        <f aca="false">IF('ORÇ.GLOBAL P CAIXA'!K445="EXEC.","",IF('ORÇ.GLOBAL P CAIXA'!J445&gt;0,'ORÇ.GLOBAL P CAIXA'!J445,""))</f>
        <v/>
      </c>
      <c r="K445" s="115"/>
      <c r="L445" s="168" t="str">
        <f aca="false">IF(B445&gt;0,"ok","ocultar")</f>
        <v>ocultar</v>
      </c>
      <c r="M445" s="511" t="n">
        <f aca="false">ROUND(IF($O445&lt;&gt;0,$O445*(INFORMAÇÕES!$T$113/INFORMAÇÕES!$T$117),0),2)</f>
        <v>0</v>
      </c>
      <c r="N445" s="511" t="n">
        <f aca="false">ROUND(IF($O445&lt;&gt;0,$O445*(INFORMAÇÕES!$T$114/INFORMAÇÕES!$T$117),0),2)</f>
        <v>0</v>
      </c>
      <c r="O445" s="512" t="n">
        <f aca="false">IF(E445=0,G445,0)</f>
        <v>0</v>
      </c>
      <c r="Q445" s="88"/>
      <c r="R445" s="163" t="n">
        <f aca="false">IF(E445&lt;&gt;0,G445,0)</f>
        <v>0</v>
      </c>
      <c r="S445" s="157" t="n">
        <f aca="false">IF(B445=0,S444,IF(ISNONTEXT(B445)=TRUE(),INT(B445),INT(LEFT(B445,FIND(".",B445)-1))))</f>
        <v>3</v>
      </c>
      <c r="T445" s="157" t="str">
        <f aca="false">IF(T446=1,1,IF(B445&lt;&gt;0,1,IF(C445&lt;&gt;0,1,IF(D445&lt;&gt;0,1,IF('ORÇ.GLOBAL REF.'!E445&lt;&gt;0,1,"")))))</f>
        <v/>
      </c>
      <c r="U445" s="157" t="str">
        <f aca="false">IF(S445=0," ",IF(S445&lt;&gt;S444,S445," "))</f>
        <v> </v>
      </c>
      <c r="V445" s="88"/>
    </row>
    <row r="446" s="174" customFormat="true" ht="14.25" hidden="false" customHeight="false" outlineLevel="0" collapsed="false">
      <c r="A446" s="159" t="n">
        <v>435</v>
      </c>
      <c r="B446" s="160" t="n">
        <f aca="false">IF('ORÇ.GLOBAL P CAIXA'!K446="EXEC.",0,'ORÇ.GLOBAL P CAIXA'!M446)</f>
        <v>0</v>
      </c>
      <c r="C446" s="161" t="n">
        <f aca="false">IF('ORÇ.GLOBAL P CAIXA'!K446="EXEC.",0,'ORÇ.GLOBAL P CAIXA'!O446)</f>
        <v>0</v>
      </c>
      <c r="D446" s="162" t="n">
        <f aca="false">IF('ORÇ.GLOBAL P CAIXA'!K446="EXEC.",0,'ORÇ.GLOBAL P CAIXA'!P446)</f>
        <v>0</v>
      </c>
      <c r="E446" s="163" t="n">
        <f aca="false">IF('ORÇ.GLOBAL P CAIXA'!K446="EXEC.",0,ROUND('ORÇ.GLOBAL P CAIXA'!Q446,2))</f>
        <v>0</v>
      </c>
      <c r="F446" s="163" t="n">
        <f aca="false">IF('ORÇ.GLOBAL P CAIXA'!K446="EXEC.",0,TRUNC((1+(IF(OR(H446=0,H446=""),'BDI REF.'!$K$5,CHOOSE(H446,'BDI REF.'!$K$5,'BDI REF.'!$K$6,'BDI REF.'!$K$7))))*'ORÇ.GLOBAL P CAIXA'!R446,2))</f>
        <v>0</v>
      </c>
      <c r="G446" s="163" t="n">
        <f aca="false">IF('ORÇ.GLOBAL P CAIXA'!K446="EXEC.",0,IF(E446&lt;&gt;0,ROUND(E446*F446,2),IF(R446=0,(SUMIF($S$12:$S$1011,B446,$R$12:$R$1011)),R446)))</f>
        <v>0</v>
      </c>
      <c r="H446" s="509" t="str">
        <f aca="false">IF('ORÇ.GLOBAL P CAIXA'!K446="EXEC.","",IF('ORÇ.GLOBAL P CAIXA'!H446&gt;0,'ORÇ.GLOBAL P CAIXA'!H446,""))</f>
        <v/>
      </c>
      <c r="I446" s="509" t="str">
        <f aca="false">IF('ORÇ.GLOBAL P CAIXA'!K446="EXEC.","",IF('ORÇ.GLOBAL P CAIXA'!I446&gt;0,'ORÇ.GLOBAL P CAIXA'!I446,""))</f>
        <v/>
      </c>
      <c r="J446" s="510" t="str">
        <f aca="false">IF('ORÇ.GLOBAL P CAIXA'!K446="EXEC.","",IF('ORÇ.GLOBAL P CAIXA'!J446&gt;0,'ORÇ.GLOBAL P CAIXA'!J446,""))</f>
        <v/>
      </c>
      <c r="K446" s="115"/>
      <c r="L446" s="168" t="str">
        <f aca="false">IF(B446&gt;0,"ok","ocultar")</f>
        <v>ocultar</v>
      </c>
      <c r="M446" s="511" t="n">
        <f aca="false">ROUND(IF($O446&lt;&gt;0,$O446*(INFORMAÇÕES!$T$113/INFORMAÇÕES!$T$117),0),2)</f>
        <v>0</v>
      </c>
      <c r="N446" s="511" t="n">
        <f aca="false">ROUND(IF($O446&lt;&gt;0,$O446*(INFORMAÇÕES!$T$114/INFORMAÇÕES!$T$117),0),2)</f>
        <v>0</v>
      </c>
      <c r="O446" s="512" t="n">
        <f aca="false">IF(E446=0,G446,0)</f>
        <v>0</v>
      </c>
      <c r="Q446" s="88"/>
      <c r="R446" s="163" t="n">
        <f aca="false">IF(E446&lt;&gt;0,G446,0)</f>
        <v>0</v>
      </c>
      <c r="S446" s="157" t="n">
        <f aca="false">IF(B446=0,S445,IF(ISNONTEXT(B446)=TRUE(),INT(B446),INT(LEFT(B446,FIND(".",B446)-1))))</f>
        <v>3</v>
      </c>
      <c r="T446" s="157" t="str">
        <f aca="false">IF(T447=1,1,IF(B446&lt;&gt;0,1,IF(C446&lt;&gt;0,1,IF(D446&lt;&gt;0,1,IF('ORÇ.GLOBAL REF.'!E446&lt;&gt;0,1,"")))))</f>
        <v/>
      </c>
      <c r="U446" s="157" t="str">
        <f aca="false">IF(S446=0," ",IF(S446&lt;&gt;S445,S446," "))</f>
        <v> </v>
      </c>
      <c r="V446" s="88"/>
    </row>
    <row r="447" s="174" customFormat="true" ht="14.25" hidden="false" customHeight="false" outlineLevel="0" collapsed="false">
      <c r="A447" s="159" t="n">
        <v>436</v>
      </c>
      <c r="B447" s="160" t="n">
        <f aca="false">IF('ORÇ.GLOBAL P CAIXA'!K447="EXEC.",0,'ORÇ.GLOBAL P CAIXA'!M447)</f>
        <v>0</v>
      </c>
      <c r="C447" s="161" t="n">
        <f aca="false">IF('ORÇ.GLOBAL P CAIXA'!K447="EXEC.",0,'ORÇ.GLOBAL P CAIXA'!O447)</f>
        <v>0</v>
      </c>
      <c r="D447" s="162" t="n">
        <f aca="false">IF('ORÇ.GLOBAL P CAIXA'!K447="EXEC.",0,'ORÇ.GLOBAL P CAIXA'!P447)</f>
        <v>0</v>
      </c>
      <c r="E447" s="163" t="n">
        <f aca="false">IF('ORÇ.GLOBAL P CAIXA'!K447="EXEC.",0,ROUND('ORÇ.GLOBAL P CAIXA'!Q447,2))</f>
        <v>0</v>
      </c>
      <c r="F447" s="163" t="n">
        <f aca="false">IF('ORÇ.GLOBAL P CAIXA'!K447="EXEC.",0,TRUNC((1+(IF(OR(H447=0,H447=""),'BDI REF.'!$K$5,CHOOSE(H447,'BDI REF.'!$K$5,'BDI REF.'!$K$6,'BDI REF.'!$K$7))))*'ORÇ.GLOBAL P CAIXA'!R447,2))</f>
        <v>0</v>
      </c>
      <c r="G447" s="163" t="n">
        <f aca="false">IF('ORÇ.GLOBAL P CAIXA'!K447="EXEC.",0,IF(E447&lt;&gt;0,ROUND(E447*F447,2),IF(R447=0,(SUMIF($S$12:$S$1011,B447,$R$12:$R$1011)),R447)))</f>
        <v>0</v>
      </c>
      <c r="H447" s="509" t="str">
        <f aca="false">IF('ORÇ.GLOBAL P CAIXA'!K447="EXEC.","",IF('ORÇ.GLOBAL P CAIXA'!H447&gt;0,'ORÇ.GLOBAL P CAIXA'!H447,""))</f>
        <v/>
      </c>
      <c r="I447" s="509" t="str">
        <f aca="false">IF('ORÇ.GLOBAL P CAIXA'!K447="EXEC.","",IF('ORÇ.GLOBAL P CAIXA'!I447&gt;0,'ORÇ.GLOBAL P CAIXA'!I447,""))</f>
        <v/>
      </c>
      <c r="J447" s="510" t="str">
        <f aca="false">IF('ORÇ.GLOBAL P CAIXA'!K447="EXEC.","",IF('ORÇ.GLOBAL P CAIXA'!J447&gt;0,'ORÇ.GLOBAL P CAIXA'!J447,""))</f>
        <v/>
      </c>
      <c r="K447" s="115"/>
      <c r="L447" s="168" t="str">
        <f aca="false">IF(B447&gt;0,"ok","ocultar")</f>
        <v>ocultar</v>
      </c>
      <c r="M447" s="511" t="n">
        <f aca="false">ROUND(IF($O447&lt;&gt;0,$O447*(INFORMAÇÕES!$T$113/INFORMAÇÕES!$T$117),0),2)</f>
        <v>0</v>
      </c>
      <c r="N447" s="511" t="n">
        <f aca="false">ROUND(IF($O447&lt;&gt;0,$O447*(INFORMAÇÕES!$T$114/INFORMAÇÕES!$T$117),0),2)</f>
        <v>0</v>
      </c>
      <c r="O447" s="512" t="n">
        <f aca="false">IF(E447=0,G447,0)</f>
        <v>0</v>
      </c>
      <c r="Q447" s="88"/>
      <c r="R447" s="163" t="n">
        <f aca="false">IF(E447&lt;&gt;0,G447,0)</f>
        <v>0</v>
      </c>
      <c r="S447" s="157" t="n">
        <f aca="false">IF(B447=0,S446,IF(ISNONTEXT(B447)=TRUE(),INT(B447),INT(LEFT(B447,FIND(".",B447)-1))))</f>
        <v>3</v>
      </c>
      <c r="T447" s="157" t="str">
        <f aca="false">IF(T448=1,1,IF(B447&lt;&gt;0,1,IF(C447&lt;&gt;0,1,IF(D447&lt;&gt;0,1,IF('ORÇ.GLOBAL REF.'!E447&lt;&gt;0,1,"")))))</f>
        <v/>
      </c>
      <c r="U447" s="157" t="str">
        <f aca="false">IF(S447=0," ",IF(S447&lt;&gt;S446,S447," "))</f>
        <v> </v>
      </c>
      <c r="V447" s="88"/>
    </row>
    <row r="448" s="174" customFormat="true" ht="14.25" hidden="false" customHeight="false" outlineLevel="0" collapsed="false">
      <c r="A448" s="159" t="n">
        <v>437</v>
      </c>
      <c r="B448" s="160" t="n">
        <f aca="false">IF('ORÇ.GLOBAL P CAIXA'!K448="EXEC.",0,'ORÇ.GLOBAL P CAIXA'!M448)</f>
        <v>0</v>
      </c>
      <c r="C448" s="161" t="n">
        <f aca="false">IF('ORÇ.GLOBAL P CAIXA'!K448="EXEC.",0,'ORÇ.GLOBAL P CAIXA'!O448)</f>
        <v>0</v>
      </c>
      <c r="D448" s="162" t="n">
        <f aca="false">IF('ORÇ.GLOBAL P CAIXA'!K448="EXEC.",0,'ORÇ.GLOBAL P CAIXA'!P448)</f>
        <v>0</v>
      </c>
      <c r="E448" s="163" t="n">
        <f aca="false">IF('ORÇ.GLOBAL P CAIXA'!K448="EXEC.",0,ROUND('ORÇ.GLOBAL P CAIXA'!Q448,2))</f>
        <v>0</v>
      </c>
      <c r="F448" s="163" t="n">
        <f aca="false">IF('ORÇ.GLOBAL P CAIXA'!K448="EXEC.",0,TRUNC((1+(IF(OR(H448=0,H448=""),'BDI REF.'!$K$5,CHOOSE(H448,'BDI REF.'!$K$5,'BDI REF.'!$K$6,'BDI REF.'!$K$7))))*'ORÇ.GLOBAL P CAIXA'!R448,2))</f>
        <v>0</v>
      </c>
      <c r="G448" s="163" t="n">
        <f aca="false">IF('ORÇ.GLOBAL P CAIXA'!K448="EXEC.",0,IF(E448&lt;&gt;0,ROUND(E448*F448,2),IF(R448=0,(SUMIF($S$12:$S$1011,B448,$R$12:$R$1011)),R448)))</f>
        <v>0</v>
      </c>
      <c r="H448" s="509" t="str">
        <f aca="false">IF('ORÇ.GLOBAL P CAIXA'!K448="EXEC.","",IF('ORÇ.GLOBAL P CAIXA'!H448&gt;0,'ORÇ.GLOBAL P CAIXA'!H448,""))</f>
        <v/>
      </c>
      <c r="I448" s="509" t="str">
        <f aca="false">IF('ORÇ.GLOBAL P CAIXA'!K448="EXEC.","",IF('ORÇ.GLOBAL P CAIXA'!I448&gt;0,'ORÇ.GLOBAL P CAIXA'!I448,""))</f>
        <v/>
      </c>
      <c r="J448" s="510" t="str">
        <f aca="false">IF('ORÇ.GLOBAL P CAIXA'!K448="EXEC.","",IF('ORÇ.GLOBAL P CAIXA'!J448&gt;0,'ORÇ.GLOBAL P CAIXA'!J448,""))</f>
        <v/>
      </c>
      <c r="K448" s="115"/>
      <c r="L448" s="168" t="str">
        <f aca="false">IF(B448&gt;0,"ok","ocultar")</f>
        <v>ocultar</v>
      </c>
      <c r="M448" s="511" t="n">
        <f aca="false">ROUND(IF($O448&lt;&gt;0,$O448*(INFORMAÇÕES!$T$113/INFORMAÇÕES!$T$117),0),2)</f>
        <v>0</v>
      </c>
      <c r="N448" s="511" t="n">
        <f aca="false">ROUND(IF($O448&lt;&gt;0,$O448*(INFORMAÇÕES!$T$114/INFORMAÇÕES!$T$117),0),2)</f>
        <v>0</v>
      </c>
      <c r="O448" s="512" t="n">
        <f aca="false">IF(E448=0,G448,0)</f>
        <v>0</v>
      </c>
      <c r="Q448" s="88"/>
      <c r="R448" s="163" t="n">
        <f aca="false">IF(E448&lt;&gt;0,G448,0)</f>
        <v>0</v>
      </c>
      <c r="S448" s="157" t="n">
        <f aca="false">IF(B448=0,S447,IF(ISNONTEXT(B448)=TRUE(),INT(B448),INT(LEFT(B448,FIND(".",B448)-1))))</f>
        <v>3</v>
      </c>
      <c r="T448" s="157" t="str">
        <f aca="false">IF(T449=1,1,IF(B448&lt;&gt;0,1,IF(C448&lt;&gt;0,1,IF(D448&lt;&gt;0,1,IF('ORÇ.GLOBAL REF.'!E448&lt;&gt;0,1,"")))))</f>
        <v/>
      </c>
      <c r="U448" s="157" t="str">
        <f aca="false">IF(S448=0," ",IF(S448&lt;&gt;S447,S448," "))</f>
        <v> </v>
      </c>
      <c r="V448" s="88"/>
    </row>
    <row r="449" s="174" customFormat="true" ht="14.25" hidden="false" customHeight="false" outlineLevel="0" collapsed="false">
      <c r="A449" s="159" t="n">
        <v>438</v>
      </c>
      <c r="B449" s="160" t="n">
        <f aca="false">IF('ORÇ.GLOBAL P CAIXA'!K449="EXEC.",0,'ORÇ.GLOBAL P CAIXA'!M449)</f>
        <v>0</v>
      </c>
      <c r="C449" s="161" t="n">
        <f aca="false">IF('ORÇ.GLOBAL P CAIXA'!K449="EXEC.",0,'ORÇ.GLOBAL P CAIXA'!O449)</f>
        <v>0</v>
      </c>
      <c r="D449" s="162" t="n">
        <f aca="false">IF('ORÇ.GLOBAL P CAIXA'!K449="EXEC.",0,'ORÇ.GLOBAL P CAIXA'!P449)</f>
        <v>0</v>
      </c>
      <c r="E449" s="163" t="n">
        <f aca="false">IF('ORÇ.GLOBAL P CAIXA'!K449="EXEC.",0,ROUND('ORÇ.GLOBAL P CAIXA'!Q449,2))</f>
        <v>0</v>
      </c>
      <c r="F449" s="163" t="n">
        <f aca="false">IF('ORÇ.GLOBAL P CAIXA'!K449="EXEC.",0,TRUNC((1+(IF(OR(H449=0,H449=""),'BDI REF.'!$K$5,CHOOSE(H449,'BDI REF.'!$K$5,'BDI REF.'!$K$6,'BDI REF.'!$K$7))))*'ORÇ.GLOBAL P CAIXA'!R449,2))</f>
        <v>0</v>
      </c>
      <c r="G449" s="163" t="n">
        <f aca="false">IF('ORÇ.GLOBAL P CAIXA'!K449="EXEC.",0,IF(E449&lt;&gt;0,ROUND(E449*F449,2),IF(R449=0,(SUMIF($S$12:$S$1011,B449,$R$12:$R$1011)),R449)))</f>
        <v>0</v>
      </c>
      <c r="H449" s="509" t="str">
        <f aca="false">IF('ORÇ.GLOBAL P CAIXA'!K449="EXEC.","",IF('ORÇ.GLOBAL P CAIXA'!H449&gt;0,'ORÇ.GLOBAL P CAIXA'!H449,""))</f>
        <v/>
      </c>
      <c r="I449" s="509" t="str">
        <f aca="false">IF('ORÇ.GLOBAL P CAIXA'!K449="EXEC.","",IF('ORÇ.GLOBAL P CAIXA'!I449&gt;0,'ORÇ.GLOBAL P CAIXA'!I449,""))</f>
        <v/>
      </c>
      <c r="J449" s="510" t="str">
        <f aca="false">IF('ORÇ.GLOBAL P CAIXA'!K449="EXEC.","",IF('ORÇ.GLOBAL P CAIXA'!J449&gt;0,'ORÇ.GLOBAL P CAIXA'!J449,""))</f>
        <v/>
      </c>
      <c r="K449" s="115"/>
      <c r="L449" s="168" t="str">
        <f aca="false">IF(B449&gt;0,"ok","ocultar")</f>
        <v>ocultar</v>
      </c>
      <c r="M449" s="511" t="n">
        <f aca="false">ROUND(IF($O449&lt;&gt;0,$O449*(INFORMAÇÕES!$T$113/INFORMAÇÕES!$T$117),0),2)</f>
        <v>0</v>
      </c>
      <c r="N449" s="511" t="n">
        <f aca="false">ROUND(IF($O449&lt;&gt;0,$O449*(INFORMAÇÕES!$T$114/INFORMAÇÕES!$T$117),0),2)</f>
        <v>0</v>
      </c>
      <c r="O449" s="512" t="n">
        <f aca="false">IF(E449=0,G449,0)</f>
        <v>0</v>
      </c>
      <c r="Q449" s="88"/>
      <c r="R449" s="163" t="n">
        <f aca="false">IF(E449&lt;&gt;0,G449,0)</f>
        <v>0</v>
      </c>
      <c r="S449" s="157" t="n">
        <f aca="false">IF(B449=0,S448,IF(ISNONTEXT(B449)=TRUE(),INT(B449),INT(LEFT(B449,FIND(".",B449)-1))))</f>
        <v>3</v>
      </c>
      <c r="T449" s="157" t="str">
        <f aca="false">IF(T450=1,1,IF(B449&lt;&gt;0,1,IF(C449&lt;&gt;0,1,IF(D449&lt;&gt;0,1,IF('ORÇ.GLOBAL REF.'!E449&lt;&gt;0,1,"")))))</f>
        <v/>
      </c>
      <c r="U449" s="157" t="str">
        <f aca="false">IF(S449=0," ",IF(S449&lt;&gt;S448,S449," "))</f>
        <v> </v>
      </c>
      <c r="V449" s="88"/>
    </row>
    <row r="450" s="174" customFormat="true" ht="14.25" hidden="false" customHeight="false" outlineLevel="0" collapsed="false">
      <c r="A450" s="159" t="n">
        <v>439</v>
      </c>
      <c r="B450" s="160" t="n">
        <f aca="false">IF('ORÇ.GLOBAL P CAIXA'!K450="EXEC.",0,'ORÇ.GLOBAL P CAIXA'!M450)</f>
        <v>0</v>
      </c>
      <c r="C450" s="161" t="n">
        <f aca="false">IF('ORÇ.GLOBAL P CAIXA'!K450="EXEC.",0,'ORÇ.GLOBAL P CAIXA'!O450)</f>
        <v>0</v>
      </c>
      <c r="D450" s="162" t="n">
        <f aca="false">IF('ORÇ.GLOBAL P CAIXA'!K450="EXEC.",0,'ORÇ.GLOBAL P CAIXA'!P450)</f>
        <v>0</v>
      </c>
      <c r="E450" s="163" t="n">
        <f aca="false">IF('ORÇ.GLOBAL P CAIXA'!K450="EXEC.",0,ROUND('ORÇ.GLOBAL P CAIXA'!Q450,2))</f>
        <v>0</v>
      </c>
      <c r="F450" s="163" t="n">
        <f aca="false">IF('ORÇ.GLOBAL P CAIXA'!K450="EXEC.",0,TRUNC((1+(IF(OR(H450=0,H450=""),'BDI REF.'!$K$5,CHOOSE(H450,'BDI REF.'!$K$5,'BDI REF.'!$K$6,'BDI REF.'!$K$7))))*'ORÇ.GLOBAL P CAIXA'!R450,2))</f>
        <v>0</v>
      </c>
      <c r="G450" s="163" t="n">
        <f aca="false">IF('ORÇ.GLOBAL P CAIXA'!K450="EXEC.",0,IF(E450&lt;&gt;0,ROUND(E450*F450,2),IF(R450=0,(SUMIF($S$12:$S$1011,B450,$R$12:$R$1011)),R450)))</f>
        <v>0</v>
      </c>
      <c r="H450" s="509" t="str">
        <f aca="false">IF('ORÇ.GLOBAL P CAIXA'!K450="EXEC.","",IF('ORÇ.GLOBAL P CAIXA'!H450&gt;0,'ORÇ.GLOBAL P CAIXA'!H450,""))</f>
        <v/>
      </c>
      <c r="I450" s="509" t="str">
        <f aca="false">IF('ORÇ.GLOBAL P CAIXA'!K450="EXEC.","",IF('ORÇ.GLOBAL P CAIXA'!I450&gt;0,'ORÇ.GLOBAL P CAIXA'!I450,""))</f>
        <v/>
      </c>
      <c r="J450" s="510" t="str">
        <f aca="false">IF('ORÇ.GLOBAL P CAIXA'!K450="EXEC.","",IF('ORÇ.GLOBAL P CAIXA'!J450&gt;0,'ORÇ.GLOBAL P CAIXA'!J450,""))</f>
        <v/>
      </c>
      <c r="K450" s="115"/>
      <c r="L450" s="168" t="str">
        <f aca="false">IF(B450&gt;0,"ok","ocultar")</f>
        <v>ocultar</v>
      </c>
      <c r="M450" s="511" t="n">
        <f aca="false">ROUND(IF($O450&lt;&gt;0,$O450*(INFORMAÇÕES!$T$113/INFORMAÇÕES!$T$117),0),2)</f>
        <v>0</v>
      </c>
      <c r="N450" s="511" t="n">
        <f aca="false">ROUND(IF($O450&lt;&gt;0,$O450*(INFORMAÇÕES!$T$114/INFORMAÇÕES!$T$117),0),2)</f>
        <v>0</v>
      </c>
      <c r="O450" s="512" t="n">
        <f aca="false">IF(E450=0,G450,0)</f>
        <v>0</v>
      </c>
      <c r="Q450" s="88"/>
      <c r="R450" s="163" t="n">
        <f aca="false">IF(E450&lt;&gt;0,G450,0)</f>
        <v>0</v>
      </c>
      <c r="S450" s="157" t="n">
        <f aca="false">IF(B450=0,S449,IF(ISNONTEXT(B450)=TRUE(),INT(B450),INT(LEFT(B450,FIND(".",B450)-1))))</f>
        <v>3</v>
      </c>
      <c r="T450" s="157" t="str">
        <f aca="false">IF(T451=1,1,IF(B450&lt;&gt;0,1,IF(C450&lt;&gt;0,1,IF(D450&lt;&gt;0,1,IF('ORÇ.GLOBAL REF.'!E450&lt;&gt;0,1,"")))))</f>
        <v/>
      </c>
      <c r="U450" s="157" t="str">
        <f aca="false">IF(S450=0," ",IF(S450&lt;&gt;S449,S450," "))</f>
        <v> </v>
      </c>
      <c r="V450" s="88"/>
    </row>
    <row r="451" s="174" customFormat="true" ht="14.25" hidden="false" customHeight="false" outlineLevel="0" collapsed="false">
      <c r="A451" s="159" t="n">
        <v>440</v>
      </c>
      <c r="B451" s="160" t="n">
        <f aca="false">IF('ORÇ.GLOBAL P CAIXA'!K451="EXEC.",0,'ORÇ.GLOBAL P CAIXA'!M451)</f>
        <v>0</v>
      </c>
      <c r="C451" s="161" t="n">
        <f aca="false">IF('ORÇ.GLOBAL P CAIXA'!K451="EXEC.",0,'ORÇ.GLOBAL P CAIXA'!O451)</f>
        <v>0</v>
      </c>
      <c r="D451" s="162" t="n">
        <f aca="false">IF('ORÇ.GLOBAL P CAIXA'!K451="EXEC.",0,'ORÇ.GLOBAL P CAIXA'!P451)</f>
        <v>0</v>
      </c>
      <c r="E451" s="163" t="n">
        <f aca="false">IF('ORÇ.GLOBAL P CAIXA'!K451="EXEC.",0,ROUND('ORÇ.GLOBAL P CAIXA'!Q451,2))</f>
        <v>0</v>
      </c>
      <c r="F451" s="163" t="n">
        <f aca="false">IF('ORÇ.GLOBAL P CAIXA'!K451="EXEC.",0,TRUNC((1+(IF(OR(H451=0,H451=""),'BDI REF.'!$K$5,CHOOSE(H451,'BDI REF.'!$K$5,'BDI REF.'!$K$6,'BDI REF.'!$K$7))))*'ORÇ.GLOBAL P CAIXA'!R451,2))</f>
        <v>0</v>
      </c>
      <c r="G451" s="163" t="n">
        <f aca="false">IF('ORÇ.GLOBAL P CAIXA'!K451="EXEC.",0,IF(E451&lt;&gt;0,ROUND(E451*F451,2),IF(R451=0,(SUMIF($S$12:$S$1011,B451,$R$12:$R$1011)),R451)))</f>
        <v>0</v>
      </c>
      <c r="H451" s="509" t="str">
        <f aca="false">IF('ORÇ.GLOBAL P CAIXA'!K451="EXEC.","",IF('ORÇ.GLOBAL P CAIXA'!H451&gt;0,'ORÇ.GLOBAL P CAIXA'!H451,""))</f>
        <v/>
      </c>
      <c r="I451" s="509" t="str">
        <f aca="false">IF('ORÇ.GLOBAL P CAIXA'!K451="EXEC.","",IF('ORÇ.GLOBAL P CAIXA'!I451&gt;0,'ORÇ.GLOBAL P CAIXA'!I451,""))</f>
        <v/>
      </c>
      <c r="J451" s="510" t="str">
        <f aca="false">IF('ORÇ.GLOBAL P CAIXA'!K451="EXEC.","",IF('ORÇ.GLOBAL P CAIXA'!J451&gt;0,'ORÇ.GLOBAL P CAIXA'!J451,""))</f>
        <v/>
      </c>
      <c r="K451" s="115"/>
      <c r="L451" s="168" t="str">
        <f aca="false">IF(B451&gt;0,"ok","ocultar")</f>
        <v>ocultar</v>
      </c>
      <c r="M451" s="511" t="n">
        <f aca="false">ROUND(IF($O451&lt;&gt;0,$O451*(INFORMAÇÕES!$T$113/INFORMAÇÕES!$T$117),0),2)</f>
        <v>0</v>
      </c>
      <c r="N451" s="511" t="n">
        <f aca="false">ROUND(IF($O451&lt;&gt;0,$O451*(INFORMAÇÕES!$T$114/INFORMAÇÕES!$T$117),0),2)</f>
        <v>0</v>
      </c>
      <c r="O451" s="512" t="n">
        <f aca="false">IF(E451=0,G451,0)</f>
        <v>0</v>
      </c>
      <c r="Q451" s="88"/>
      <c r="R451" s="163" t="n">
        <f aca="false">IF(E451&lt;&gt;0,G451,0)</f>
        <v>0</v>
      </c>
      <c r="S451" s="157" t="n">
        <f aca="false">IF(B451=0,S450,IF(ISNONTEXT(B451)=TRUE(),INT(B451),INT(LEFT(B451,FIND(".",B451)-1))))</f>
        <v>3</v>
      </c>
      <c r="T451" s="157" t="str">
        <f aca="false">IF(T452=1,1,IF(B451&lt;&gt;0,1,IF(C451&lt;&gt;0,1,IF(D451&lt;&gt;0,1,IF('ORÇ.GLOBAL REF.'!E451&lt;&gt;0,1,"")))))</f>
        <v/>
      </c>
      <c r="U451" s="157" t="str">
        <f aca="false">IF(S451=0," ",IF(S451&lt;&gt;S450,S451," "))</f>
        <v> </v>
      </c>
      <c r="V451" s="88"/>
    </row>
    <row r="452" s="174" customFormat="true" ht="14.25" hidden="false" customHeight="false" outlineLevel="0" collapsed="false">
      <c r="A452" s="159" t="n">
        <v>441</v>
      </c>
      <c r="B452" s="160" t="n">
        <f aca="false">IF('ORÇ.GLOBAL P CAIXA'!K452="EXEC.",0,'ORÇ.GLOBAL P CAIXA'!M452)</f>
        <v>0</v>
      </c>
      <c r="C452" s="161" t="n">
        <f aca="false">IF('ORÇ.GLOBAL P CAIXA'!K452="EXEC.",0,'ORÇ.GLOBAL P CAIXA'!O452)</f>
        <v>0</v>
      </c>
      <c r="D452" s="162" t="n">
        <f aca="false">IF('ORÇ.GLOBAL P CAIXA'!K452="EXEC.",0,'ORÇ.GLOBAL P CAIXA'!P452)</f>
        <v>0</v>
      </c>
      <c r="E452" s="163" t="n">
        <f aca="false">IF('ORÇ.GLOBAL P CAIXA'!K452="EXEC.",0,ROUND('ORÇ.GLOBAL P CAIXA'!Q452,2))</f>
        <v>0</v>
      </c>
      <c r="F452" s="163" t="n">
        <f aca="false">IF('ORÇ.GLOBAL P CAIXA'!K452="EXEC.",0,TRUNC((1+(IF(OR(H452=0,H452=""),'BDI REF.'!$K$5,CHOOSE(H452,'BDI REF.'!$K$5,'BDI REF.'!$K$6,'BDI REF.'!$K$7))))*'ORÇ.GLOBAL P CAIXA'!R452,2))</f>
        <v>0</v>
      </c>
      <c r="G452" s="163" t="n">
        <f aca="false">IF('ORÇ.GLOBAL P CAIXA'!K452="EXEC.",0,IF(E452&lt;&gt;0,ROUND(E452*F452,2),IF(R452=0,(SUMIF($S$12:$S$1011,B452,$R$12:$R$1011)),R452)))</f>
        <v>0</v>
      </c>
      <c r="H452" s="509" t="str">
        <f aca="false">IF('ORÇ.GLOBAL P CAIXA'!K452="EXEC.","",IF('ORÇ.GLOBAL P CAIXA'!H452&gt;0,'ORÇ.GLOBAL P CAIXA'!H452,""))</f>
        <v/>
      </c>
      <c r="I452" s="509" t="str">
        <f aca="false">IF('ORÇ.GLOBAL P CAIXA'!K452="EXEC.","",IF('ORÇ.GLOBAL P CAIXA'!I452&gt;0,'ORÇ.GLOBAL P CAIXA'!I452,""))</f>
        <v/>
      </c>
      <c r="J452" s="510" t="str">
        <f aca="false">IF('ORÇ.GLOBAL P CAIXA'!K452="EXEC.","",IF('ORÇ.GLOBAL P CAIXA'!J452&gt;0,'ORÇ.GLOBAL P CAIXA'!J452,""))</f>
        <v/>
      </c>
      <c r="K452" s="115"/>
      <c r="L452" s="168" t="str">
        <f aca="false">IF(B452&gt;0,"ok","ocultar")</f>
        <v>ocultar</v>
      </c>
      <c r="M452" s="511" t="n">
        <f aca="false">ROUND(IF($O452&lt;&gt;0,$O452*(INFORMAÇÕES!$T$113/INFORMAÇÕES!$T$117),0),2)</f>
        <v>0</v>
      </c>
      <c r="N452" s="511" t="n">
        <f aca="false">ROUND(IF($O452&lt;&gt;0,$O452*(INFORMAÇÕES!$T$114/INFORMAÇÕES!$T$117),0),2)</f>
        <v>0</v>
      </c>
      <c r="O452" s="512" t="n">
        <f aca="false">IF(E452=0,G452,0)</f>
        <v>0</v>
      </c>
      <c r="Q452" s="88"/>
      <c r="R452" s="163" t="n">
        <f aca="false">IF(E452&lt;&gt;0,G452,0)</f>
        <v>0</v>
      </c>
      <c r="S452" s="157" t="n">
        <f aca="false">IF(B452=0,S451,IF(ISNONTEXT(B452)=TRUE(),INT(B452),INT(LEFT(B452,FIND(".",B452)-1))))</f>
        <v>3</v>
      </c>
      <c r="T452" s="157" t="str">
        <f aca="false">IF(T453=1,1,IF(B452&lt;&gt;0,1,IF(C452&lt;&gt;0,1,IF(D452&lt;&gt;0,1,IF('ORÇ.GLOBAL REF.'!E452&lt;&gt;0,1,"")))))</f>
        <v/>
      </c>
      <c r="U452" s="157" t="str">
        <f aca="false">IF(S452=0," ",IF(S452&lt;&gt;S451,S452," "))</f>
        <v> </v>
      </c>
      <c r="V452" s="88"/>
    </row>
    <row r="453" s="174" customFormat="true" ht="14.25" hidden="false" customHeight="false" outlineLevel="0" collapsed="false">
      <c r="A453" s="159" t="n">
        <v>442</v>
      </c>
      <c r="B453" s="160" t="n">
        <f aca="false">IF('ORÇ.GLOBAL P CAIXA'!K453="EXEC.",0,'ORÇ.GLOBAL P CAIXA'!M453)</f>
        <v>0</v>
      </c>
      <c r="C453" s="161" t="n">
        <f aca="false">IF('ORÇ.GLOBAL P CAIXA'!K453="EXEC.",0,'ORÇ.GLOBAL P CAIXA'!O453)</f>
        <v>0</v>
      </c>
      <c r="D453" s="162" t="n">
        <f aca="false">IF('ORÇ.GLOBAL P CAIXA'!K453="EXEC.",0,'ORÇ.GLOBAL P CAIXA'!P453)</f>
        <v>0</v>
      </c>
      <c r="E453" s="163" t="n">
        <f aca="false">IF('ORÇ.GLOBAL P CAIXA'!K453="EXEC.",0,ROUND('ORÇ.GLOBAL P CAIXA'!Q453,2))</f>
        <v>0</v>
      </c>
      <c r="F453" s="163" t="n">
        <f aca="false">IF('ORÇ.GLOBAL P CAIXA'!K453="EXEC.",0,TRUNC((1+(IF(OR(H453=0,H453=""),'BDI REF.'!$K$5,CHOOSE(H453,'BDI REF.'!$K$5,'BDI REF.'!$K$6,'BDI REF.'!$K$7))))*'ORÇ.GLOBAL P CAIXA'!R453,2))</f>
        <v>0</v>
      </c>
      <c r="G453" s="163" t="n">
        <f aca="false">IF('ORÇ.GLOBAL P CAIXA'!K453="EXEC.",0,IF(E453&lt;&gt;0,ROUND(E453*F453,2),IF(R453=0,(SUMIF($S$12:$S$1011,B453,$R$12:$R$1011)),R453)))</f>
        <v>0</v>
      </c>
      <c r="H453" s="509" t="str">
        <f aca="false">IF('ORÇ.GLOBAL P CAIXA'!K453="EXEC.","",IF('ORÇ.GLOBAL P CAIXA'!H453&gt;0,'ORÇ.GLOBAL P CAIXA'!H453,""))</f>
        <v/>
      </c>
      <c r="I453" s="509" t="str">
        <f aca="false">IF('ORÇ.GLOBAL P CAIXA'!K453="EXEC.","",IF('ORÇ.GLOBAL P CAIXA'!I453&gt;0,'ORÇ.GLOBAL P CAIXA'!I453,""))</f>
        <v/>
      </c>
      <c r="J453" s="510" t="str">
        <f aca="false">IF('ORÇ.GLOBAL P CAIXA'!K453="EXEC.","",IF('ORÇ.GLOBAL P CAIXA'!J453&gt;0,'ORÇ.GLOBAL P CAIXA'!J453,""))</f>
        <v/>
      </c>
      <c r="K453" s="115"/>
      <c r="L453" s="168" t="str">
        <f aca="false">IF(B453&gt;0,"ok","ocultar")</f>
        <v>ocultar</v>
      </c>
      <c r="M453" s="511" t="n">
        <f aca="false">ROUND(IF($O453&lt;&gt;0,$O453*(INFORMAÇÕES!$T$113/INFORMAÇÕES!$T$117),0),2)</f>
        <v>0</v>
      </c>
      <c r="N453" s="511" t="n">
        <f aca="false">ROUND(IF($O453&lt;&gt;0,$O453*(INFORMAÇÕES!$T$114/INFORMAÇÕES!$T$117),0),2)</f>
        <v>0</v>
      </c>
      <c r="O453" s="512" t="n">
        <f aca="false">IF(E453=0,G453,0)</f>
        <v>0</v>
      </c>
      <c r="Q453" s="88"/>
      <c r="R453" s="163" t="n">
        <f aca="false">IF(E453&lt;&gt;0,G453,0)</f>
        <v>0</v>
      </c>
      <c r="S453" s="157" t="n">
        <f aca="false">IF(B453=0,S452,IF(ISNONTEXT(B453)=TRUE(),INT(B453),INT(LEFT(B453,FIND(".",B453)-1))))</f>
        <v>3</v>
      </c>
      <c r="T453" s="157" t="str">
        <f aca="false">IF(T454=1,1,IF(B453&lt;&gt;0,1,IF(C453&lt;&gt;0,1,IF(D453&lt;&gt;0,1,IF('ORÇ.GLOBAL REF.'!E453&lt;&gt;0,1,"")))))</f>
        <v/>
      </c>
      <c r="U453" s="157" t="str">
        <f aca="false">IF(S453=0," ",IF(S453&lt;&gt;S452,S453," "))</f>
        <v> </v>
      </c>
      <c r="V453" s="88"/>
    </row>
    <row r="454" s="174" customFormat="true" ht="14.25" hidden="false" customHeight="false" outlineLevel="0" collapsed="false">
      <c r="A454" s="159" t="n">
        <v>443</v>
      </c>
      <c r="B454" s="160" t="n">
        <f aca="false">IF('ORÇ.GLOBAL P CAIXA'!K454="EXEC.",0,'ORÇ.GLOBAL P CAIXA'!M454)</f>
        <v>0</v>
      </c>
      <c r="C454" s="161" t="n">
        <f aca="false">IF('ORÇ.GLOBAL P CAIXA'!K454="EXEC.",0,'ORÇ.GLOBAL P CAIXA'!O454)</f>
        <v>0</v>
      </c>
      <c r="D454" s="162" t="n">
        <f aca="false">IF('ORÇ.GLOBAL P CAIXA'!K454="EXEC.",0,'ORÇ.GLOBAL P CAIXA'!P454)</f>
        <v>0</v>
      </c>
      <c r="E454" s="163" t="n">
        <f aca="false">IF('ORÇ.GLOBAL P CAIXA'!K454="EXEC.",0,ROUND('ORÇ.GLOBAL P CAIXA'!Q454,2))</f>
        <v>0</v>
      </c>
      <c r="F454" s="163" t="n">
        <f aca="false">IF('ORÇ.GLOBAL P CAIXA'!K454="EXEC.",0,TRUNC((1+(IF(OR(H454=0,H454=""),'BDI REF.'!$K$5,CHOOSE(H454,'BDI REF.'!$K$5,'BDI REF.'!$K$6,'BDI REF.'!$K$7))))*'ORÇ.GLOBAL P CAIXA'!R454,2))</f>
        <v>0</v>
      </c>
      <c r="G454" s="163" t="n">
        <f aca="false">IF('ORÇ.GLOBAL P CAIXA'!K454="EXEC.",0,IF(E454&lt;&gt;0,ROUND(E454*F454,2),IF(R454=0,(SUMIF($S$12:$S$1011,B454,$R$12:$R$1011)),R454)))</f>
        <v>0</v>
      </c>
      <c r="H454" s="509" t="str">
        <f aca="false">IF('ORÇ.GLOBAL P CAIXA'!K454="EXEC.","",IF('ORÇ.GLOBAL P CAIXA'!H454&gt;0,'ORÇ.GLOBAL P CAIXA'!H454,""))</f>
        <v/>
      </c>
      <c r="I454" s="509" t="str">
        <f aca="false">IF('ORÇ.GLOBAL P CAIXA'!K454="EXEC.","",IF('ORÇ.GLOBAL P CAIXA'!I454&gt;0,'ORÇ.GLOBAL P CAIXA'!I454,""))</f>
        <v/>
      </c>
      <c r="J454" s="510" t="str">
        <f aca="false">IF('ORÇ.GLOBAL P CAIXA'!K454="EXEC.","",IF('ORÇ.GLOBAL P CAIXA'!J454&gt;0,'ORÇ.GLOBAL P CAIXA'!J454,""))</f>
        <v/>
      </c>
      <c r="K454" s="115"/>
      <c r="L454" s="168" t="str">
        <f aca="false">IF(B454&gt;0,"ok","ocultar")</f>
        <v>ocultar</v>
      </c>
      <c r="M454" s="511" t="n">
        <f aca="false">ROUND(IF($O454&lt;&gt;0,$O454*(INFORMAÇÕES!$T$113/INFORMAÇÕES!$T$117),0),2)</f>
        <v>0</v>
      </c>
      <c r="N454" s="511" t="n">
        <f aca="false">ROUND(IF($O454&lt;&gt;0,$O454*(INFORMAÇÕES!$T$114/INFORMAÇÕES!$T$117),0),2)</f>
        <v>0</v>
      </c>
      <c r="O454" s="512" t="n">
        <f aca="false">IF(E454=0,G454,0)</f>
        <v>0</v>
      </c>
      <c r="Q454" s="88"/>
      <c r="R454" s="163" t="n">
        <f aca="false">IF(E454&lt;&gt;0,G454,0)</f>
        <v>0</v>
      </c>
      <c r="S454" s="157" t="n">
        <f aca="false">IF(B454=0,S453,IF(ISNONTEXT(B454)=TRUE(),INT(B454),INT(LEFT(B454,FIND(".",B454)-1))))</f>
        <v>3</v>
      </c>
      <c r="T454" s="157" t="str">
        <f aca="false">IF(T455=1,1,IF(B454&lt;&gt;0,1,IF(C454&lt;&gt;0,1,IF(D454&lt;&gt;0,1,IF('ORÇ.GLOBAL REF.'!E454&lt;&gt;0,1,"")))))</f>
        <v/>
      </c>
      <c r="U454" s="157" t="str">
        <f aca="false">IF(S454=0," ",IF(S454&lt;&gt;S453,S454," "))</f>
        <v> </v>
      </c>
      <c r="V454" s="88"/>
    </row>
    <row r="455" s="174" customFormat="true" ht="14.25" hidden="false" customHeight="false" outlineLevel="0" collapsed="false">
      <c r="A455" s="159" t="n">
        <v>444</v>
      </c>
      <c r="B455" s="160" t="n">
        <f aca="false">IF('ORÇ.GLOBAL P CAIXA'!K455="EXEC.",0,'ORÇ.GLOBAL P CAIXA'!M455)</f>
        <v>0</v>
      </c>
      <c r="C455" s="161" t="n">
        <f aca="false">IF('ORÇ.GLOBAL P CAIXA'!K455="EXEC.",0,'ORÇ.GLOBAL P CAIXA'!O455)</f>
        <v>0</v>
      </c>
      <c r="D455" s="162" t="n">
        <f aca="false">IF('ORÇ.GLOBAL P CAIXA'!K455="EXEC.",0,'ORÇ.GLOBAL P CAIXA'!P455)</f>
        <v>0</v>
      </c>
      <c r="E455" s="163" t="n">
        <f aca="false">IF('ORÇ.GLOBAL P CAIXA'!K455="EXEC.",0,ROUND('ORÇ.GLOBAL P CAIXA'!Q455,2))</f>
        <v>0</v>
      </c>
      <c r="F455" s="163" t="n">
        <f aca="false">IF('ORÇ.GLOBAL P CAIXA'!K455="EXEC.",0,TRUNC((1+(IF(OR(H455=0,H455=""),'BDI REF.'!$K$5,CHOOSE(H455,'BDI REF.'!$K$5,'BDI REF.'!$K$6,'BDI REF.'!$K$7))))*'ORÇ.GLOBAL P CAIXA'!R455,2))</f>
        <v>0</v>
      </c>
      <c r="G455" s="163" t="n">
        <f aca="false">IF('ORÇ.GLOBAL P CAIXA'!K455="EXEC.",0,IF(E455&lt;&gt;0,ROUND(E455*F455,2),IF(R455=0,(SUMIF($S$12:$S$1011,B455,$R$12:$R$1011)),R455)))</f>
        <v>0</v>
      </c>
      <c r="H455" s="509" t="str">
        <f aca="false">IF('ORÇ.GLOBAL P CAIXA'!K455="EXEC.","",IF('ORÇ.GLOBAL P CAIXA'!H455&gt;0,'ORÇ.GLOBAL P CAIXA'!H455,""))</f>
        <v/>
      </c>
      <c r="I455" s="509" t="str">
        <f aca="false">IF('ORÇ.GLOBAL P CAIXA'!K455="EXEC.","",IF('ORÇ.GLOBAL P CAIXA'!I455&gt;0,'ORÇ.GLOBAL P CAIXA'!I455,""))</f>
        <v/>
      </c>
      <c r="J455" s="510" t="str">
        <f aca="false">IF('ORÇ.GLOBAL P CAIXA'!K455="EXEC.","",IF('ORÇ.GLOBAL P CAIXA'!J455&gt;0,'ORÇ.GLOBAL P CAIXA'!J455,""))</f>
        <v/>
      </c>
      <c r="K455" s="115"/>
      <c r="L455" s="168" t="str">
        <f aca="false">IF(B455&gt;0,"ok","ocultar")</f>
        <v>ocultar</v>
      </c>
      <c r="M455" s="511" t="n">
        <f aca="false">ROUND(IF($O455&lt;&gt;0,$O455*(INFORMAÇÕES!$T$113/INFORMAÇÕES!$T$117),0),2)</f>
        <v>0</v>
      </c>
      <c r="N455" s="511" t="n">
        <f aca="false">ROUND(IF($O455&lt;&gt;0,$O455*(INFORMAÇÕES!$T$114/INFORMAÇÕES!$T$117),0),2)</f>
        <v>0</v>
      </c>
      <c r="O455" s="512" t="n">
        <f aca="false">IF(E455=0,G455,0)</f>
        <v>0</v>
      </c>
      <c r="Q455" s="88"/>
      <c r="R455" s="163" t="n">
        <f aca="false">IF(E455&lt;&gt;0,G455,0)</f>
        <v>0</v>
      </c>
      <c r="S455" s="157" t="n">
        <f aca="false">IF(B455=0,S454,IF(ISNONTEXT(B455)=TRUE(),INT(B455),INT(LEFT(B455,FIND(".",B455)-1))))</f>
        <v>3</v>
      </c>
      <c r="T455" s="157" t="str">
        <f aca="false">IF(T456=1,1,IF(B455&lt;&gt;0,1,IF(C455&lt;&gt;0,1,IF(D455&lt;&gt;0,1,IF('ORÇ.GLOBAL REF.'!E455&lt;&gt;0,1,"")))))</f>
        <v/>
      </c>
      <c r="U455" s="157" t="str">
        <f aca="false">IF(S455=0," ",IF(S455&lt;&gt;S454,S455," "))</f>
        <v> </v>
      </c>
      <c r="V455" s="88"/>
    </row>
    <row r="456" s="174" customFormat="true" ht="14.25" hidden="false" customHeight="false" outlineLevel="0" collapsed="false">
      <c r="A456" s="159" t="n">
        <v>445</v>
      </c>
      <c r="B456" s="160" t="n">
        <f aca="false">IF('ORÇ.GLOBAL P CAIXA'!K456="EXEC.",0,'ORÇ.GLOBAL P CAIXA'!M456)</f>
        <v>0</v>
      </c>
      <c r="C456" s="161" t="n">
        <f aca="false">IF('ORÇ.GLOBAL P CAIXA'!K456="EXEC.",0,'ORÇ.GLOBAL P CAIXA'!O456)</f>
        <v>0</v>
      </c>
      <c r="D456" s="162" t="n">
        <f aca="false">IF('ORÇ.GLOBAL P CAIXA'!K456="EXEC.",0,'ORÇ.GLOBAL P CAIXA'!P456)</f>
        <v>0</v>
      </c>
      <c r="E456" s="163" t="n">
        <f aca="false">IF('ORÇ.GLOBAL P CAIXA'!K456="EXEC.",0,ROUND('ORÇ.GLOBAL P CAIXA'!Q456,2))</f>
        <v>0</v>
      </c>
      <c r="F456" s="163" t="n">
        <f aca="false">IF('ORÇ.GLOBAL P CAIXA'!K456="EXEC.",0,TRUNC((1+(IF(OR(H456=0,H456=""),'BDI REF.'!$K$5,CHOOSE(H456,'BDI REF.'!$K$5,'BDI REF.'!$K$6,'BDI REF.'!$K$7))))*'ORÇ.GLOBAL P CAIXA'!R456,2))</f>
        <v>0</v>
      </c>
      <c r="G456" s="163" t="n">
        <f aca="false">IF('ORÇ.GLOBAL P CAIXA'!K456="EXEC.",0,IF(E456&lt;&gt;0,ROUND(E456*F456,2),IF(R456=0,(SUMIF($S$12:$S$1011,B456,$R$12:$R$1011)),R456)))</f>
        <v>0</v>
      </c>
      <c r="H456" s="509" t="str">
        <f aca="false">IF('ORÇ.GLOBAL P CAIXA'!K456="EXEC.","",IF('ORÇ.GLOBAL P CAIXA'!H456&gt;0,'ORÇ.GLOBAL P CAIXA'!H456,""))</f>
        <v/>
      </c>
      <c r="I456" s="509" t="str">
        <f aca="false">IF('ORÇ.GLOBAL P CAIXA'!K456="EXEC.","",IF('ORÇ.GLOBAL P CAIXA'!I456&gt;0,'ORÇ.GLOBAL P CAIXA'!I456,""))</f>
        <v/>
      </c>
      <c r="J456" s="510" t="str">
        <f aca="false">IF('ORÇ.GLOBAL P CAIXA'!K456="EXEC.","",IF('ORÇ.GLOBAL P CAIXA'!J456&gt;0,'ORÇ.GLOBAL P CAIXA'!J456,""))</f>
        <v/>
      </c>
      <c r="K456" s="115"/>
      <c r="L456" s="168" t="str">
        <f aca="false">IF(B456&gt;0,"ok","ocultar")</f>
        <v>ocultar</v>
      </c>
      <c r="M456" s="511" t="n">
        <f aca="false">ROUND(IF($O456&lt;&gt;0,$O456*(INFORMAÇÕES!$T$113/INFORMAÇÕES!$T$117),0),2)</f>
        <v>0</v>
      </c>
      <c r="N456" s="511" t="n">
        <f aca="false">ROUND(IF($O456&lt;&gt;0,$O456*(INFORMAÇÕES!$T$114/INFORMAÇÕES!$T$117),0),2)</f>
        <v>0</v>
      </c>
      <c r="O456" s="512" t="n">
        <f aca="false">IF(E456=0,G456,0)</f>
        <v>0</v>
      </c>
      <c r="Q456" s="88"/>
      <c r="R456" s="163" t="n">
        <f aca="false">IF(E456&lt;&gt;0,G456,0)</f>
        <v>0</v>
      </c>
      <c r="S456" s="157" t="n">
        <f aca="false">IF(B456=0,S455,IF(ISNONTEXT(B456)=TRUE(),INT(B456),INT(LEFT(B456,FIND(".",B456)-1))))</f>
        <v>3</v>
      </c>
      <c r="T456" s="157" t="str">
        <f aca="false">IF(T457=1,1,IF(B456&lt;&gt;0,1,IF(C456&lt;&gt;0,1,IF(D456&lt;&gt;0,1,IF('ORÇ.GLOBAL REF.'!E456&lt;&gt;0,1,"")))))</f>
        <v/>
      </c>
      <c r="U456" s="157" t="str">
        <f aca="false">IF(S456=0," ",IF(S456&lt;&gt;S455,S456," "))</f>
        <v> </v>
      </c>
      <c r="V456" s="88"/>
    </row>
    <row r="457" s="174" customFormat="true" ht="14.25" hidden="false" customHeight="false" outlineLevel="0" collapsed="false">
      <c r="A457" s="159" t="n">
        <v>446</v>
      </c>
      <c r="B457" s="160" t="n">
        <f aca="false">IF('ORÇ.GLOBAL P CAIXA'!K457="EXEC.",0,'ORÇ.GLOBAL P CAIXA'!M457)</f>
        <v>0</v>
      </c>
      <c r="C457" s="161" t="n">
        <f aca="false">IF('ORÇ.GLOBAL P CAIXA'!K457="EXEC.",0,'ORÇ.GLOBAL P CAIXA'!O457)</f>
        <v>0</v>
      </c>
      <c r="D457" s="162" t="n">
        <f aca="false">IF('ORÇ.GLOBAL P CAIXA'!K457="EXEC.",0,'ORÇ.GLOBAL P CAIXA'!P457)</f>
        <v>0</v>
      </c>
      <c r="E457" s="163" t="n">
        <f aca="false">IF('ORÇ.GLOBAL P CAIXA'!K457="EXEC.",0,ROUND('ORÇ.GLOBAL P CAIXA'!Q457,2))</f>
        <v>0</v>
      </c>
      <c r="F457" s="163" t="n">
        <f aca="false">IF('ORÇ.GLOBAL P CAIXA'!K457="EXEC.",0,TRUNC((1+(IF(OR(H457=0,H457=""),'BDI REF.'!$K$5,CHOOSE(H457,'BDI REF.'!$K$5,'BDI REF.'!$K$6,'BDI REF.'!$K$7))))*'ORÇ.GLOBAL P CAIXA'!R457,2))</f>
        <v>0</v>
      </c>
      <c r="G457" s="163" t="n">
        <f aca="false">IF('ORÇ.GLOBAL P CAIXA'!K457="EXEC.",0,IF(E457&lt;&gt;0,ROUND(E457*F457,2),IF(R457=0,(SUMIF($S$12:$S$1011,B457,$R$12:$R$1011)),R457)))</f>
        <v>0</v>
      </c>
      <c r="H457" s="509" t="str">
        <f aca="false">IF('ORÇ.GLOBAL P CAIXA'!K457="EXEC.","",IF('ORÇ.GLOBAL P CAIXA'!H457&gt;0,'ORÇ.GLOBAL P CAIXA'!H457,""))</f>
        <v/>
      </c>
      <c r="I457" s="509" t="str">
        <f aca="false">IF('ORÇ.GLOBAL P CAIXA'!K457="EXEC.","",IF('ORÇ.GLOBAL P CAIXA'!I457&gt;0,'ORÇ.GLOBAL P CAIXA'!I457,""))</f>
        <v/>
      </c>
      <c r="J457" s="510" t="str">
        <f aca="false">IF('ORÇ.GLOBAL P CAIXA'!K457="EXEC.","",IF('ORÇ.GLOBAL P CAIXA'!J457&gt;0,'ORÇ.GLOBAL P CAIXA'!J457,""))</f>
        <v/>
      </c>
      <c r="K457" s="115"/>
      <c r="L457" s="168" t="str">
        <f aca="false">IF(B457&gt;0,"ok","ocultar")</f>
        <v>ocultar</v>
      </c>
      <c r="M457" s="511" t="n">
        <f aca="false">ROUND(IF($O457&lt;&gt;0,$O457*(INFORMAÇÕES!$T$113/INFORMAÇÕES!$T$117),0),2)</f>
        <v>0</v>
      </c>
      <c r="N457" s="511" t="n">
        <f aca="false">ROUND(IF($O457&lt;&gt;0,$O457*(INFORMAÇÕES!$T$114/INFORMAÇÕES!$T$117),0),2)</f>
        <v>0</v>
      </c>
      <c r="O457" s="512" t="n">
        <f aca="false">IF(E457=0,G457,0)</f>
        <v>0</v>
      </c>
      <c r="Q457" s="88"/>
      <c r="R457" s="163" t="n">
        <f aca="false">IF(E457&lt;&gt;0,G457,0)</f>
        <v>0</v>
      </c>
      <c r="S457" s="157" t="n">
        <f aca="false">IF(B457=0,S456,IF(ISNONTEXT(B457)=TRUE(),INT(B457),INT(LEFT(B457,FIND(".",B457)-1))))</f>
        <v>3</v>
      </c>
      <c r="T457" s="157" t="str">
        <f aca="false">IF(T458=1,1,IF(B457&lt;&gt;0,1,IF(C457&lt;&gt;0,1,IF(D457&lt;&gt;0,1,IF('ORÇ.GLOBAL REF.'!E457&lt;&gt;0,1,"")))))</f>
        <v/>
      </c>
      <c r="U457" s="157" t="str">
        <f aca="false">IF(S457=0," ",IF(S457&lt;&gt;S456,S457," "))</f>
        <v> </v>
      </c>
      <c r="V457" s="88"/>
    </row>
    <row r="458" s="174" customFormat="true" ht="14.25" hidden="false" customHeight="false" outlineLevel="0" collapsed="false">
      <c r="A458" s="159" t="n">
        <v>447</v>
      </c>
      <c r="B458" s="160" t="n">
        <f aca="false">IF('ORÇ.GLOBAL P CAIXA'!K458="EXEC.",0,'ORÇ.GLOBAL P CAIXA'!M458)</f>
        <v>0</v>
      </c>
      <c r="C458" s="161" t="n">
        <f aca="false">IF('ORÇ.GLOBAL P CAIXA'!K458="EXEC.",0,'ORÇ.GLOBAL P CAIXA'!O458)</f>
        <v>0</v>
      </c>
      <c r="D458" s="162" t="n">
        <f aca="false">IF('ORÇ.GLOBAL P CAIXA'!K458="EXEC.",0,'ORÇ.GLOBAL P CAIXA'!P458)</f>
        <v>0</v>
      </c>
      <c r="E458" s="163" t="n">
        <f aca="false">IF('ORÇ.GLOBAL P CAIXA'!K458="EXEC.",0,ROUND('ORÇ.GLOBAL P CAIXA'!Q458,2))</f>
        <v>0</v>
      </c>
      <c r="F458" s="163" t="n">
        <f aca="false">IF('ORÇ.GLOBAL P CAIXA'!K458="EXEC.",0,TRUNC((1+(IF(OR(H458=0,H458=""),'BDI REF.'!$K$5,CHOOSE(H458,'BDI REF.'!$K$5,'BDI REF.'!$K$6,'BDI REF.'!$K$7))))*'ORÇ.GLOBAL P CAIXA'!R458,2))</f>
        <v>0</v>
      </c>
      <c r="G458" s="163" t="n">
        <f aca="false">IF('ORÇ.GLOBAL P CAIXA'!K458="EXEC.",0,IF(E458&lt;&gt;0,ROUND(E458*F458,2),IF(R458=0,(SUMIF($S$12:$S$1011,B458,$R$12:$R$1011)),R458)))</f>
        <v>0</v>
      </c>
      <c r="H458" s="509" t="str">
        <f aca="false">IF('ORÇ.GLOBAL P CAIXA'!K458="EXEC.","",IF('ORÇ.GLOBAL P CAIXA'!H458&gt;0,'ORÇ.GLOBAL P CAIXA'!H458,""))</f>
        <v/>
      </c>
      <c r="I458" s="509" t="str">
        <f aca="false">IF('ORÇ.GLOBAL P CAIXA'!K458="EXEC.","",IF('ORÇ.GLOBAL P CAIXA'!I458&gt;0,'ORÇ.GLOBAL P CAIXA'!I458,""))</f>
        <v/>
      </c>
      <c r="J458" s="510" t="str">
        <f aca="false">IF('ORÇ.GLOBAL P CAIXA'!K458="EXEC.","",IF('ORÇ.GLOBAL P CAIXA'!J458&gt;0,'ORÇ.GLOBAL P CAIXA'!J458,""))</f>
        <v/>
      </c>
      <c r="K458" s="115"/>
      <c r="L458" s="168" t="str">
        <f aca="false">IF(B458&gt;0,"ok","ocultar")</f>
        <v>ocultar</v>
      </c>
      <c r="M458" s="511" t="n">
        <f aca="false">ROUND(IF($O458&lt;&gt;0,$O458*(INFORMAÇÕES!$T$113/INFORMAÇÕES!$T$117),0),2)</f>
        <v>0</v>
      </c>
      <c r="N458" s="511" t="n">
        <f aca="false">ROUND(IF($O458&lt;&gt;0,$O458*(INFORMAÇÕES!$T$114/INFORMAÇÕES!$T$117),0),2)</f>
        <v>0</v>
      </c>
      <c r="O458" s="512" t="n">
        <f aca="false">IF(E458=0,G458,0)</f>
        <v>0</v>
      </c>
      <c r="Q458" s="88"/>
      <c r="R458" s="163" t="n">
        <f aca="false">IF(E458&lt;&gt;0,G458,0)</f>
        <v>0</v>
      </c>
      <c r="S458" s="157" t="n">
        <f aca="false">IF(B458=0,S457,IF(ISNONTEXT(B458)=TRUE(),INT(B458),INT(LEFT(B458,FIND(".",B458)-1))))</f>
        <v>3</v>
      </c>
      <c r="T458" s="157" t="str">
        <f aca="false">IF(T459=1,1,IF(B458&lt;&gt;0,1,IF(C458&lt;&gt;0,1,IF(D458&lt;&gt;0,1,IF('ORÇ.GLOBAL REF.'!E458&lt;&gt;0,1,"")))))</f>
        <v/>
      </c>
      <c r="U458" s="157" t="str">
        <f aca="false">IF(S458=0," ",IF(S458&lt;&gt;S457,S458," "))</f>
        <v> </v>
      </c>
      <c r="V458" s="88"/>
    </row>
    <row r="459" s="174" customFormat="true" ht="14.25" hidden="false" customHeight="false" outlineLevel="0" collapsed="false">
      <c r="A459" s="159" t="n">
        <v>448</v>
      </c>
      <c r="B459" s="160" t="n">
        <f aca="false">IF('ORÇ.GLOBAL P CAIXA'!K459="EXEC.",0,'ORÇ.GLOBAL P CAIXA'!M459)</f>
        <v>0</v>
      </c>
      <c r="C459" s="161" t="n">
        <f aca="false">IF('ORÇ.GLOBAL P CAIXA'!K459="EXEC.",0,'ORÇ.GLOBAL P CAIXA'!O459)</f>
        <v>0</v>
      </c>
      <c r="D459" s="162" t="n">
        <f aca="false">IF('ORÇ.GLOBAL P CAIXA'!K459="EXEC.",0,'ORÇ.GLOBAL P CAIXA'!P459)</f>
        <v>0</v>
      </c>
      <c r="E459" s="163" t="n">
        <f aca="false">IF('ORÇ.GLOBAL P CAIXA'!K459="EXEC.",0,ROUND('ORÇ.GLOBAL P CAIXA'!Q459,2))</f>
        <v>0</v>
      </c>
      <c r="F459" s="163" t="n">
        <f aca="false">IF('ORÇ.GLOBAL P CAIXA'!K459="EXEC.",0,TRUNC((1+(IF(OR(H459=0,H459=""),'BDI REF.'!$K$5,CHOOSE(H459,'BDI REF.'!$K$5,'BDI REF.'!$K$6,'BDI REF.'!$K$7))))*'ORÇ.GLOBAL P CAIXA'!R459,2))</f>
        <v>0</v>
      </c>
      <c r="G459" s="163" t="n">
        <f aca="false">IF('ORÇ.GLOBAL P CAIXA'!K459="EXEC.",0,IF(E459&lt;&gt;0,ROUND(E459*F459,2),IF(R459=0,(SUMIF($S$12:$S$1011,B459,$R$12:$R$1011)),R459)))</f>
        <v>0</v>
      </c>
      <c r="H459" s="509" t="str">
        <f aca="false">IF('ORÇ.GLOBAL P CAIXA'!K459="EXEC.","",IF('ORÇ.GLOBAL P CAIXA'!H459&gt;0,'ORÇ.GLOBAL P CAIXA'!H459,""))</f>
        <v/>
      </c>
      <c r="I459" s="509" t="str">
        <f aca="false">IF('ORÇ.GLOBAL P CAIXA'!K459="EXEC.","",IF('ORÇ.GLOBAL P CAIXA'!I459&gt;0,'ORÇ.GLOBAL P CAIXA'!I459,""))</f>
        <v/>
      </c>
      <c r="J459" s="510" t="str">
        <f aca="false">IF('ORÇ.GLOBAL P CAIXA'!K459="EXEC.","",IF('ORÇ.GLOBAL P CAIXA'!J459&gt;0,'ORÇ.GLOBAL P CAIXA'!J459,""))</f>
        <v/>
      </c>
      <c r="K459" s="115"/>
      <c r="L459" s="168" t="str">
        <f aca="false">IF(B459&gt;0,"ok","ocultar")</f>
        <v>ocultar</v>
      </c>
      <c r="M459" s="511" t="n">
        <f aca="false">ROUND(IF($O459&lt;&gt;0,$O459*(INFORMAÇÕES!$T$113/INFORMAÇÕES!$T$117),0),2)</f>
        <v>0</v>
      </c>
      <c r="N459" s="511" t="n">
        <f aca="false">ROUND(IF($O459&lt;&gt;0,$O459*(INFORMAÇÕES!$T$114/INFORMAÇÕES!$T$117),0),2)</f>
        <v>0</v>
      </c>
      <c r="O459" s="512" t="n">
        <f aca="false">IF(E459=0,G459,0)</f>
        <v>0</v>
      </c>
      <c r="Q459" s="88"/>
      <c r="R459" s="163" t="n">
        <f aca="false">IF(E459&lt;&gt;0,G459,0)</f>
        <v>0</v>
      </c>
      <c r="S459" s="157" t="n">
        <f aca="false">IF(B459=0,S458,IF(ISNONTEXT(B459)=TRUE(),INT(B459),INT(LEFT(B459,FIND(".",B459)-1))))</f>
        <v>3</v>
      </c>
      <c r="T459" s="157" t="str">
        <f aca="false">IF(T460=1,1,IF(B459&lt;&gt;0,1,IF(C459&lt;&gt;0,1,IF(D459&lt;&gt;0,1,IF('ORÇ.GLOBAL REF.'!E459&lt;&gt;0,1,"")))))</f>
        <v/>
      </c>
      <c r="U459" s="157" t="str">
        <f aca="false">IF(S459=0," ",IF(S459&lt;&gt;S458,S459," "))</f>
        <v> </v>
      </c>
      <c r="V459" s="88"/>
    </row>
    <row r="460" s="174" customFormat="true" ht="14.25" hidden="false" customHeight="false" outlineLevel="0" collapsed="false">
      <c r="A460" s="159" t="n">
        <v>449</v>
      </c>
      <c r="B460" s="160" t="n">
        <f aca="false">IF('ORÇ.GLOBAL P CAIXA'!K460="EXEC.",0,'ORÇ.GLOBAL P CAIXA'!M460)</f>
        <v>0</v>
      </c>
      <c r="C460" s="161" t="n">
        <f aca="false">IF('ORÇ.GLOBAL P CAIXA'!K460="EXEC.",0,'ORÇ.GLOBAL P CAIXA'!O460)</f>
        <v>0</v>
      </c>
      <c r="D460" s="162" t="n">
        <f aca="false">IF('ORÇ.GLOBAL P CAIXA'!K460="EXEC.",0,'ORÇ.GLOBAL P CAIXA'!P460)</f>
        <v>0</v>
      </c>
      <c r="E460" s="163" t="n">
        <f aca="false">IF('ORÇ.GLOBAL P CAIXA'!K460="EXEC.",0,ROUND('ORÇ.GLOBAL P CAIXA'!Q460,2))</f>
        <v>0</v>
      </c>
      <c r="F460" s="163" t="n">
        <f aca="false">IF('ORÇ.GLOBAL P CAIXA'!K460="EXEC.",0,TRUNC((1+(IF(OR(H460=0,H460=""),'BDI REF.'!$K$5,CHOOSE(H460,'BDI REF.'!$K$5,'BDI REF.'!$K$6,'BDI REF.'!$K$7))))*'ORÇ.GLOBAL P CAIXA'!R460,2))</f>
        <v>0</v>
      </c>
      <c r="G460" s="163" t="n">
        <f aca="false">IF('ORÇ.GLOBAL P CAIXA'!K460="EXEC.",0,IF(E460&lt;&gt;0,ROUND(E460*F460,2),IF(R460=0,(SUMIF($S$12:$S$1011,B460,$R$12:$R$1011)),R460)))</f>
        <v>0</v>
      </c>
      <c r="H460" s="509" t="str">
        <f aca="false">IF('ORÇ.GLOBAL P CAIXA'!K460="EXEC.","",IF('ORÇ.GLOBAL P CAIXA'!H460&gt;0,'ORÇ.GLOBAL P CAIXA'!H460,""))</f>
        <v/>
      </c>
      <c r="I460" s="509" t="str">
        <f aca="false">IF('ORÇ.GLOBAL P CAIXA'!K460="EXEC.","",IF('ORÇ.GLOBAL P CAIXA'!I460&gt;0,'ORÇ.GLOBAL P CAIXA'!I460,""))</f>
        <v/>
      </c>
      <c r="J460" s="510" t="str">
        <f aca="false">IF('ORÇ.GLOBAL P CAIXA'!K460="EXEC.","",IF('ORÇ.GLOBAL P CAIXA'!J460&gt;0,'ORÇ.GLOBAL P CAIXA'!J460,""))</f>
        <v/>
      </c>
      <c r="K460" s="115"/>
      <c r="L460" s="168" t="str">
        <f aca="false">IF(B460&gt;0,"ok","ocultar")</f>
        <v>ocultar</v>
      </c>
      <c r="M460" s="511" t="n">
        <f aca="false">ROUND(IF($O460&lt;&gt;0,$O460*(INFORMAÇÕES!$T$113/INFORMAÇÕES!$T$117),0),2)</f>
        <v>0</v>
      </c>
      <c r="N460" s="511" t="n">
        <f aca="false">ROUND(IF($O460&lt;&gt;0,$O460*(INFORMAÇÕES!$T$114/INFORMAÇÕES!$T$117),0),2)</f>
        <v>0</v>
      </c>
      <c r="O460" s="512" t="n">
        <f aca="false">IF(E460=0,G460,0)</f>
        <v>0</v>
      </c>
      <c r="Q460" s="88"/>
      <c r="R460" s="163" t="n">
        <f aca="false">IF(E460&lt;&gt;0,G460,0)</f>
        <v>0</v>
      </c>
      <c r="S460" s="157" t="n">
        <f aca="false">IF(B460=0,S459,IF(ISNONTEXT(B460)=TRUE(),INT(B460),INT(LEFT(B460,FIND(".",B460)-1))))</f>
        <v>3</v>
      </c>
      <c r="T460" s="157" t="str">
        <f aca="false">IF(T461=1,1,IF(B460&lt;&gt;0,1,IF(C460&lt;&gt;0,1,IF(D460&lt;&gt;0,1,IF('ORÇ.GLOBAL REF.'!E460&lt;&gt;0,1,"")))))</f>
        <v/>
      </c>
      <c r="U460" s="157" t="str">
        <f aca="false">IF(S460=0," ",IF(S460&lt;&gt;S459,S460," "))</f>
        <v> </v>
      </c>
      <c r="V460" s="88"/>
    </row>
    <row r="461" s="174" customFormat="true" ht="14.25" hidden="false" customHeight="false" outlineLevel="0" collapsed="false">
      <c r="A461" s="159" t="n">
        <v>450</v>
      </c>
      <c r="B461" s="160" t="n">
        <f aca="false">IF('ORÇ.GLOBAL P CAIXA'!K461="EXEC.",0,'ORÇ.GLOBAL P CAIXA'!M461)</f>
        <v>0</v>
      </c>
      <c r="C461" s="161" t="n">
        <f aca="false">IF('ORÇ.GLOBAL P CAIXA'!K461="EXEC.",0,'ORÇ.GLOBAL P CAIXA'!O461)</f>
        <v>0</v>
      </c>
      <c r="D461" s="162" t="n">
        <f aca="false">IF('ORÇ.GLOBAL P CAIXA'!K461="EXEC.",0,'ORÇ.GLOBAL P CAIXA'!P461)</f>
        <v>0</v>
      </c>
      <c r="E461" s="163" t="n">
        <f aca="false">IF('ORÇ.GLOBAL P CAIXA'!K461="EXEC.",0,ROUND('ORÇ.GLOBAL P CAIXA'!Q461,2))</f>
        <v>0</v>
      </c>
      <c r="F461" s="163" t="n">
        <f aca="false">IF('ORÇ.GLOBAL P CAIXA'!K461="EXEC.",0,TRUNC((1+(IF(OR(H461=0,H461=""),'BDI REF.'!$K$5,CHOOSE(H461,'BDI REF.'!$K$5,'BDI REF.'!$K$6,'BDI REF.'!$K$7))))*'ORÇ.GLOBAL P CAIXA'!R461,2))</f>
        <v>0</v>
      </c>
      <c r="G461" s="163" t="n">
        <f aca="false">IF('ORÇ.GLOBAL P CAIXA'!K461="EXEC.",0,IF(E461&lt;&gt;0,ROUND(E461*F461,2),IF(R461=0,(SUMIF($S$12:$S$1011,B461,$R$12:$R$1011)),R461)))</f>
        <v>0</v>
      </c>
      <c r="H461" s="509" t="str">
        <f aca="false">IF('ORÇ.GLOBAL P CAIXA'!K461="EXEC.","",IF('ORÇ.GLOBAL P CAIXA'!H461&gt;0,'ORÇ.GLOBAL P CAIXA'!H461,""))</f>
        <v/>
      </c>
      <c r="I461" s="509" t="str">
        <f aca="false">IF('ORÇ.GLOBAL P CAIXA'!K461="EXEC.","",IF('ORÇ.GLOBAL P CAIXA'!I461&gt;0,'ORÇ.GLOBAL P CAIXA'!I461,""))</f>
        <v/>
      </c>
      <c r="J461" s="510" t="str">
        <f aca="false">IF('ORÇ.GLOBAL P CAIXA'!K461="EXEC.","",IF('ORÇ.GLOBAL P CAIXA'!J461&gt;0,'ORÇ.GLOBAL P CAIXA'!J461,""))</f>
        <v/>
      </c>
      <c r="K461" s="115"/>
      <c r="L461" s="168" t="str">
        <f aca="false">IF(B461&gt;0,"ok","ocultar")</f>
        <v>ocultar</v>
      </c>
      <c r="M461" s="511" t="n">
        <f aca="false">ROUND(IF($O461&lt;&gt;0,$O461*(INFORMAÇÕES!$T$113/INFORMAÇÕES!$T$117),0),2)</f>
        <v>0</v>
      </c>
      <c r="N461" s="511" t="n">
        <f aca="false">ROUND(IF($O461&lt;&gt;0,$O461*(INFORMAÇÕES!$T$114/INFORMAÇÕES!$T$117),0),2)</f>
        <v>0</v>
      </c>
      <c r="O461" s="512" t="n">
        <f aca="false">IF(E461=0,G461,0)</f>
        <v>0</v>
      </c>
      <c r="Q461" s="88"/>
      <c r="R461" s="163" t="n">
        <f aca="false">IF(E461&lt;&gt;0,G461,0)</f>
        <v>0</v>
      </c>
      <c r="S461" s="157" t="n">
        <f aca="false">IF(B461=0,S460,IF(ISNONTEXT(B461)=TRUE(),INT(B461),INT(LEFT(B461,FIND(".",B461)-1))))</f>
        <v>3</v>
      </c>
      <c r="T461" s="157" t="str">
        <f aca="false">IF(T462=1,1,IF(B461&lt;&gt;0,1,IF(C461&lt;&gt;0,1,IF(D461&lt;&gt;0,1,IF('ORÇ.GLOBAL REF.'!E461&lt;&gt;0,1,"")))))</f>
        <v/>
      </c>
      <c r="U461" s="157" t="str">
        <f aca="false">IF(S461=0," ",IF(S461&lt;&gt;S460,S461," "))</f>
        <v> </v>
      </c>
      <c r="V461" s="88"/>
    </row>
    <row r="462" s="174" customFormat="true" ht="14.25" hidden="false" customHeight="false" outlineLevel="0" collapsed="false">
      <c r="A462" s="159" t="n">
        <v>451</v>
      </c>
      <c r="B462" s="160" t="n">
        <f aca="false">IF('ORÇ.GLOBAL P CAIXA'!K462="EXEC.",0,'ORÇ.GLOBAL P CAIXA'!M462)</f>
        <v>0</v>
      </c>
      <c r="C462" s="161" t="n">
        <f aca="false">IF('ORÇ.GLOBAL P CAIXA'!K462="EXEC.",0,'ORÇ.GLOBAL P CAIXA'!O462)</f>
        <v>0</v>
      </c>
      <c r="D462" s="162" t="n">
        <f aca="false">IF('ORÇ.GLOBAL P CAIXA'!K462="EXEC.",0,'ORÇ.GLOBAL P CAIXA'!P462)</f>
        <v>0</v>
      </c>
      <c r="E462" s="163" t="n">
        <f aca="false">IF('ORÇ.GLOBAL P CAIXA'!K462="EXEC.",0,ROUND('ORÇ.GLOBAL P CAIXA'!Q462,2))</f>
        <v>0</v>
      </c>
      <c r="F462" s="163" t="n">
        <f aca="false">IF('ORÇ.GLOBAL P CAIXA'!K462="EXEC.",0,TRUNC((1+(IF(OR(H462=0,H462=""),'BDI REF.'!$K$5,CHOOSE(H462,'BDI REF.'!$K$5,'BDI REF.'!$K$6,'BDI REF.'!$K$7))))*'ORÇ.GLOBAL P CAIXA'!R462,2))</f>
        <v>0</v>
      </c>
      <c r="G462" s="163" t="n">
        <f aca="false">IF('ORÇ.GLOBAL P CAIXA'!K462="EXEC.",0,IF(E462&lt;&gt;0,ROUND(E462*F462,2),IF(R462=0,(SUMIF($S$12:$S$1011,B462,$R$12:$R$1011)),R462)))</f>
        <v>0</v>
      </c>
      <c r="H462" s="509" t="str">
        <f aca="false">IF('ORÇ.GLOBAL P CAIXA'!K462="EXEC.","",IF('ORÇ.GLOBAL P CAIXA'!H462&gt;0,'ORÇ.GLOBAL P CAIXA'!H462,""))</f>
        <v/>
      </c>
      <c r="I462" s="509" t="str">
        <f aca="false">IF('ORÇ.GLOBAL P CAIXA'!K462="EXEC.","",IF('ORÇ.GLOBAL P CAIXA'!I462&gt;0,'ORÇ.GLOBAL P CAIXA'!I462,""))</f>
        <v/>
      </c>
      <c r="J462" s="510" t="str">
        <f aca="false">IF('ORÇ.GLOBAL P CAIXA'!K462="EXEC.","",IF('ORÇ.GLOBAL P CAIXA'!J462&gt;0,'ORÇ.GLOBAL P CAIXA'!J462,""))</f>
        <v/>
      </c>
      <c r="K462" s="115"/>
      <c r="L462" s="168" t="str">
        <f aca="false">IF(B462&gt;0,"ok","ocultar")</f>
        <v>ocultar</v>
      </c>
      <c r="M462" s="511" t="n">
        <f aca="false">ROUND(IF($O462&lt;&gt;0,$O462*(INFORMAÇÕES!$T$113/INFORMAÇÕES!$T$117),0),2)</f>
        <v>0</v>
      </c>
      <c r="N462" s="511" t="n">
        <f aca="false">ROUND(IF($O462&lt;&gt;0,$O462*(INFORMAÇÕES!$T$114/INFORMAÇÕES!$T$117),0),2)</f>
        <v>0</v>
      </c>
      <c r="O462" s="512" t="n">
        <f aca="false">IF(E462=0,G462,0)</f>
        <v>0</v>
      </c>
      <c r="Q462" s="88"/>
      <c r="R462" s="163" t="n">
        <f aca="false">IF(E462&lt;&gt;0,G462,0)</f>
        <v>0</v>
      </c>
      <c r="S462" s="157" t="n">
        <f aca="false">IF(B462=0,S461,IF(ISNONTEXT(B462)=TRUE(),INT(B462),INT(LEFT(B462,FIND(".",B462)-1))))</f>
        <v>3</v>
      </c>
      <c r="T462" s="157" t="str">
        <f aca="false">IF(T463=1,1,IF(B462&lt;&gt;0,1,IF(C462&lt;&gt;0,1,IF(D462&lt;&gt;0,1,IF('ORÇ.GLOBAL REF.'!E462&lt;&gt;0,1,"")))))</f>
        <v/>
      </c>
      <c r="U462" s="157" t="str">
        <f aca="false">IF(S462=0," ",IF(S462&lt;&gt;S461,S462," "))</f>
        <v> </v>
      </c>
      <c r="V462" s="88"/>
    </row>
    <row r="463" s="174" customFormat="true" ht="14.25" hidden="false" customHeight="false" outlineLevel="0" collapsed="false">
      <c r="A463" s="159" t="n">
        <v>452</v>
      </c>
      <c r="B463" s="160" t="n">
        <f aca="false">IF('ORÇ.GLOBAL P CAIXA'!K463="EXEC.",0,'ORÇ.GLOBAL P CAIXA'!M463)</f>
        <v>0</v>
      </c>
      <c r="C463" s="161" t="n">
        <f aca="false">IF('ORÇ.GLOBAL P CAIXA'!K463="EXEC.",0,'ORÇ.GLOBAL P CAIXA'!O463)</f>
        <v>0</v>
      </c>
      <c r="D463" s="162" t="n">
        <f aca="false">IF('ORÇ.GLOBAL P CAIXA'!K463="EXEC.",0,'ORÇ.GLOBAL P CAIXA'!P463)</f>
        <v>0</v>
      </c>
      <c r="E463" s="163" t="n">
        <f aca="false">IF('ORÇ.GLOBAL P CAIXA'!K463="EXEC.",0,ROUND('ORÇ.GLOBAL P CAIXA'!Q463,2))</f>
        <v>0</v>
      </c>
      <c r="F463" s="163" t="n">
        <f aca="false">IF('ORÇ.GLOBAL P CAIXA'!K463="EXEC.",0,TRUNC((1+(IF(OR(H463=0,H463=""),'BDI REF.'!$K$5,CHOOSE(H463,'BDI REF.'!$K$5,'BDI REF.'!$K$6,'BDI REF.'!$K$7))))*'ORÇ.GLOBAL P CAIXA'!R463,2))</f>
        <v>0</v>
      </c>
      <c r="G463" s="163" t="n">
        <f aca="false">IF('ORÇ.GLOBAL P CAIXA'!K463="EXEC.",0,IF(E463&lt;&gt;0,ROUND(E463*F463,2),IF(R463=0,(SUMIF($S$12:$S$1011,B463,$R$12:$R$1011)),R463)))</f>
        <v>0</v>
      </c>
      <c r="H463" s="509" t="str">
        <f aca="false">IF('ORÇ.GLOBAL P CAIXA'!K463="EXEC.","",IF('ORÇ.GLOBAL P CAIXA'!H463&gt;0,'ORÇ.GLOBAL P CAIXA'!H463,""))</f>
        <v/>
      </c>
      <c r="I463" s="509" t="str">
        <f aca="false">IF('ORÇ.GLOBAL P CAIXA'!K463="EXEC.","",IF('ORÇ.GLOBAL P CAIXA'!I463&gt;0,'ORÇ.GLOBAL P CAIXA'!I463,""))</f>
        <v/>
      </c>
      <c r="J463" s="510" t="str">
        <f aca="false">IF('ORÇ.GLOBAL P CAIXA'!K463="EXEC.","",IF('ORÇ.GLOBAL P CAIXA'!J463&gt;0,'ORÇ.GLOBAL P CAIXA'!J463,""))</f>
        <v/>
      </c>
      <c r="K463" s="115"/>
      <c r="L463" s="168" t="str">
        <f aca="false">IF(B463&gt;0,"ok","ocultar")</f>
        <v>ocultar</v>
      </c>
      <c r="M463" s="511" t="n">
        <f aca="false">ROUND(IF($O463&lt;&gt;0,$O463*(INFORMAÇÕES!$T$113/INFORMAÇÕES!$T$117),0),2)</f>
        <v>0</v>
      </c>
      <c r="N463" s="511" t="n">
        <f aca="false">ROUND(IF($O463&lt;&gt;0,$O463*(INFORMAÇÕES!$T$114/INFORMAÇÕES!$T$117),0),2)</f>
        <v>0</v>
      </c>
      <c r="O463" s="512" t="n">
        <f aca="false">IF(E463=0,G463,0)</f>
        <v>0</v>
      </c>
      <c r="Q463" s="88"/>
      <c r="R463" s="163" t="n">
        <f aca="false">IF(E463&lt;&gt;0,G463,0)</f>
        <v>0</v>
      </c>
      <c r="S463" s="157" t="n">
        <f aca="false">IF(B463=0,S462,IF(ISNONTEXT(B463)=TRUE(),INT(B463),INT(LEFT(B463,FIND(".",B463)-1))))</f>
        <v>3</v>
      </c>
      <c r="T463" s="157" t="str">
        <f aca="false">IF(T464=1,1,IF(B463&lt;&gt;0,1,IF(C463&lt;&gt;0,1,IF(D463&lt;&gt;0,1,IF('ORÇ.GLOBAL REF.'!E463&lt;&gt;0,1,"")))))</f>
        <v/>
      </c>
      <c r="U463" s="157" t="str">
        <f aca="false">IF(S463=0," ",IF(S463&lt;&gt;S462,S463," "))</f>
        <v> </v>
      </c>
      <c r="V463" s="88"/>
    </row>
    <row r="464" s="174" customFormat="true" ht="14.25" hidden="false" customHeight="false" outlineLevel="0" collapsed="false">
      <c r="A464" s="159" t="n">
        <v>453</v>
      </c>
      <c r="B464" s="160" t="n">
        <f aca="false">IF('ORÇ.GLOBAL P CAIXA'!K464="EXEC.",0,'ORÇ.GLOBAL P CAIXA'!M464)</f>
        <v>0</v>
      </c>
      <c r="C464" s="161" t="n">
        <f aca="false">IF('ORÇ.GLOBAL P CAIXA'!K464="EXEC.",0,'ORÇ.GLOBAL P CAIXA'!O464)</f>
        <v>0</v>
      </c>
      <c r="D464" s="162" t="n">
        <f aca="false">IF('ORÇ.GLOBAL P CAIXA'!K464="EXEC.",0,'ORÇ.GLOBAL P CAIXA'!P464)</f>
        <v>0</v>
      </c>
      <c r="E464" s="163" t="n">
        <f aca="false">IF('ORÇ.GLOBAL P CAIXA'!K464="EXEC.",0,ROUND('ORÇ.GLOBAL P CAIXA'!Q464,2))</f>
        <v>0</v>
      </c>
      <c r="F464" s="163" t="n">
        <f aca="false">IF('ORÇ.GLOBAL P CAIXA'!K464="EXEC.",0,TRUNC((1+(IF(OR(H464=0,H464=""),'BDI REF.'!$K$5,CHOOSE(H464,'BDI REF.'!$K$5,'BDI REF.'!$K$6,'BDI REF.'!$K$7))))*'ORÇ.GLOBAL P CAIXA'!R464,2))</f>
        <v>0</v>
      </c>
      <c r="G464" s="163" t="n">
        <f aca="false">IF('ORÇ.GLOBAL P CAIXA'!K464="EXEC.",0,IF(E464&lt;&gt;0,ROUND(E464*F464,2),IF(R464=0,(SUMIF($S$12:$S$1011,B464,$R$12:$R$1011)),R464)))</f>
        <v>0</v>
      </c>
      <c r="H464" s="509" t="str">
        <f aca="false">IF('ORÇ.GLOBAL P CAIXA'!K464="EXEC.","",IF('ORÇ.GLOBAL P CAIXA'!H464&gt;0,'ORÇ.GLOBAL P CAIXA'!H464,""))</f>
        <v/>
      </c>
      <c r="I464" s="509" t="str">
        <f aca="false">IF('ORÇ.GLOBAL P CAIXA'!K464="EXEC.","",IF('ORÇ.GLOBAL P CAIXA'!I464&gt;0,'ORÇ.GLOBAL P CAIXA'!I464,""))</f>
        <v/>
      </c>
      <c r="J464" s="510" t="str">
        <f aca="false">IF('ORÇ.GLOBAL P CAIXA'!K464="EXEC.","",IF('ORÇ.GLOBAL P CAIXA'!J464&gt;0,'ORÇ.GLOBAL P CAIXA'!J464,""))</f>
        <v/>
      </c>
      <c r="K464" s="115"/>
      <c r="L464" s="168" t="str">
        <f aca="false">IF(B464&gt;0,"ok","ocultar")</f>
        <v>ocultar</v>
      </c>
      <c r="M464" s="511" t="n">
        <f aca="false">ROUND(IF($O464&lt;&gt;0,$O464*(INFORMAÇÕES!$T$113/INFORMAÇÕES!$T$117),0),2)</f>
        <v>0</v>
      </c>
      <c r="N464" s="511" t="n">
        <f aca="false">ROUND(IF($O464&lt;&gt;0,$O464*(INFORMAÇÕES!$T$114/INFORMAÇÕES!$T$117),0),2)</f>
        <v>0</v>
      </c>
      <c r="O464" s="512" t="n">
        <f aca="false">IF(E464=0,G464,0)</f>
        <v>0</v>
      </c>
      <c r="Q464" s="88"/>
      <c r="R464" s="163" t="n">
        <f aca="false">IF(E464&lt;&gt;0,G464,0)</f>
        <v>0</v>
      </c>
      <c r="S464" s="157" t="n">
        <f aca="false">IF(B464=0,S463,IF(ISNONTEXT(B464)=TRUE(),INT(B464),INT(LEFT(B464,FIND(".",B464)-1))))</f>
        <v>3</v>
      </c>
      <c r="T464" s="157" t="str">
        <f aca="false">IF(T465=1,1,IF(B464&lt;&gt;0,1,IF(C464&lt;&gt;0,1,IF(D464&lt;&gt;0,1,IF('ORÇ.GLOBAL REF.'!E464&lt;&gt;0,1,"")))))</f>
        <v/>
      </c>
      <c r="U464" s="157" t="str">
        <f aca="false">IF(S464=0," ",IF(S464&lt;&gt;S463,S464," "))</f>
        <v> </v>
      </c>
      <c r="V464" s="88"/>
    </row>
    <row r="465" s="174" customFormat="true" ht="14.25" hidden="false" customHeight="false" outlineLevel="0" collapsed="false">
      <c r="A465" s="159" t="n">
        <v>454</v>
      </c>
      <c r="B465" s="160" t="n">
        <f aca="false">IF('ORÇ.GLOBAL P CAIXA'!K465="EXEC.",0,'ORÇ.GLOBAL P CAIXA'!M465)</f>
        <v>0</v>
      </c>
      <c r="C465" s="161" t="n">
        <f aca="false">IF('ORÇ.GLOBAL P CAIXA'!K465="EXEC.",0,'ORÇ.GLOBAL P CAIXA'!O465)</f>
        <v>0</v>
      </c>
      <c r="D465" s="162" t="n">
        <f aca="false">IF('ORÇ.GLOBAL P CAIXA'!K465="EXEC.",0,'ORÇ.GLOBAL P CAIXA'!P465)</f>
        <v>0</v>
      </c>
      <c r="E465" s="163" t="n">
        <f aca="false">IF('ORÇ.GLOBAL P CAIXA'!K465="EXEC.",0,ROUND('ORÇ.GLOBAL P CAIXA'!Q465,2))</f>
        <v>0</v>
      </c>
      <c r="F465" s="163" t="n">
        <f aca="false">IF('ORÇ.GLOBAL P CAIXA'!K465="EXEC.",0,TRUNC((1+(IF(OR(H465=0,H465=""),'BDI REF.'!$K$5,CHOOSE(H465,'BDI REF.'!$K$5,'BDI REF.'!$K$6,'BDI REF.'!$K$7))))*'ORÇ.GLOBAL P CAIXA'!R465,2))</f>
        <v>0</v>
      </c>
      <c r="G465" s="163" t="n">
        <f aca="false">IF('ORÇ.GLOBAL P CAIXA'!K465="EXEC.",0,IF(E465&lt;&gt;0,ROUND(E465*F465,2),IF(R465=0,(SUMIF($S$12:$S$1011,B465,$R$12:$R$1011)),R465)))</f>
        <v>0</v>
      </c>
      <c r="H465" s="509" t="str">
        <f aca="false">IF('ORÇ.GLOBAL P CAIXA'!K465="EXEC.","",IF('ORÇ.GLOBAL P CAIXA'!H465&gt;0,'ORÇ.GLOBAL P CAIXA'!H465,""))</f>
        <v/>
      </c>
      <c r="I465" s="509" t="str">
        <f aca="false">IF('ORÇ.GLOBAL P CAIXA'!K465="EXEC.","",IF('ORÇ.GLOBAL P CAIXA'!I465&gt;0,'ORÇ.GLOBAL P CAIXA'!I465,""))</f>
        <v/>
      </c>
      <c r="J465" s="510" t="str">
        <f aca="false">IF('ORÇ.GLOBAL P CAIXA'!K465="EXEC.","",IF('ORÇ.GLOBAL P CAIXA'!J465&gt;0,'ORÇ.GLOBAL P CAIXA'!J465,""))</f>
        <v/>
      </c>
      <c r="K465" s="115"/>
      <c r="L465" s="168" t="str">
        <f aca="false">IF(B465&gt;0,"ok","ocultar")</f>
        <v>ocultar</v>
      </c>
      <c r="M465" s="511" t="n">
        <f aca="false">ROUND(IF($O465&lt;&gt;0,$O465*(INFORMAÇÕES!$T$113/INFORMAÇÕES!$T$117),0),2)</f>
        <v>0</v>
      </c>
      <c r="N465" s="511" t="n">
        <f aca="false">ROUND(IF($O465&lt;&gt;0,$O465*(INFORMAÇÕES!$T$114/INFORMAÇÕES!$T$117),0),2)</f>
        <v>0</v>
      </c>
      <c r="O465" s="512" t="n">
        <f aca="false">IF(E465=0,G465,0)</f>
        <v>0</v>
      </c>
      <c r="Q465" s="88"/>
      <c r="R465" s="163" t="n">
        <f aca="false">IF(E465&lt;&gt;0,G465,0)</f>
        <v>0</v>
      </c>
      <c r="S465" s="157" t="n">
        <f aca="false">IF(B465=0,S464,IF(ISNONTEXT(B465)=TRUE(),INT(B465),INT(LEFT(B465,FIND(".",B465)-1))))</f>
        <v>3</v>
      </c>
      <c r="T465" s="157" t="str">
        <f aca="false">IF(T466=1,1,IF(B465&lt;&gt;0,1,IF(C465&lt;&gt;0,1,IF(D465&lt;&gt;0,1,IF('ORÇ.GLOBAL REF.'!E465&lt;&gt;0,1,"")))))</f>
        <v/>
      </c>
      <c r="U465" s="157" t="str">
        <f aca="false">IF(S465=0," ",IF(S465&lt;&gt;S464,S465," "))</f>
        <v> </v>
      </c>
      <c r="V465" s="88"/>
    </row>
    <row r="466" s="174" customFormat="true" ht="14.25" hidden="false" customHeight="false" outlineLevel="0" collapsed="false">
      <c r="A466" s="159" t="n">
        <v>455</v>
      </c>
      <c r="B466" s="160" t="n">
        <f aca="false">IF('ORÇ.GLOBAL P CAIXA'!K466="EXEC.",0,'ORÇ.GLOBAL P CAIXA'!M466)</f>
        <v>0</v>
      </c>
      <c r="C466" s="161" t="n">
        <f aca="false">IF('ORÇ.GLOBAL P CAIXA'!K466="EXEC.",0,'ORÇ.GLOBAL P CAIXA'!O466)</f>
        <v>0</v>
      </c>
      <c r="D466" s="162" t="n">
        <f aca="false">IF('ORÇ.GLOBAL P CAIXA'!K466="EXEC.",0,'ORÇ.GLOBAL P CAIXA'!P466)</f>
        <v>0</v>
      </c>
      <c r="E466" s="163" t="n">
        <f aca="false">IF('ORÇ.GLOBAL P CAIXA'!K466="EXEC.",0,ROUND('ORÇ.GLOBAL P CAIXA'!Q466,2))</f>
        <v>0</v>
      </c>
      <c r="F466" s="163" t="n">
        <f aca="false">IF('ORÇ.GLOBAL P CAIXA'!K466="EXEC.",0,TRUNC((1+(IF(OR(H466=0,H466=""),'BDI REF.'!$K$5,CHOOSE(H466,'BDI REF.'!$K$5,'BDI REF.'!$K$6,'BDI REF.'!$K$7))))*'ORÇ.GLOBAL P CAIXA'!R466,2))</f>
        <v>0</v>
      </c>
      <c r="G466" s="163" t="n">
        <f aca="false">IF('ORÇ.GLOBAL P CAIXA'!K466="EXEC.",0,IF(E466&lt;&gt;0,ROUND(E466*F466,2),IF(R466=0,(SUMIF($S$12:$S$1011,B466,$R$12:$R$1011)),R466)))</f>
        <v>0</v>
      </c>
      <c r="H466" s="509" t="str">
        <f aca="false">IF('ORÇ.GLOBAL P CAIXA'!K466="EXEC.","",IF('ORÇ.GLOBAL P CAIXA'!H466&gt;0,'ORÇ.GLOBAL P CAIXA'!H466,""))</f>
        <v/>
      </c>
      <c r="I466" s="509" t="str">
        <f aca="false">IF('ORÇ.GLOBAL P CAIXA'!K466="EXEC.","",IF('ORÇ.GLOBAL P CAIXA'!I466&gt;0,'ORÇ.GLOBAL P CAIXA'!I466,""))</f>
        <v/>
      </c>
      <c r="J466" s="510" t="str">
        <f aca="false">IF('ORÇ.GLOBAL P CAIXA'!K466="EXEC.","",IF('ORÇ.GLOBAL P CAIXA'!J466&gt;0,'ORÇ.GLOBAL P CAIXA'!J466,""))</f>
        <v/>
      </c>
      <c r="K466" s="115"/>
      <c r="L466" s="168" t="str">
        <f aca="false">IF(B466&gt;0,"ok","ocultar")</f>
        <v>ocultar</v>
      </c>
      <c r="M466" s="511" t="n">
        <f aca="false">ROUND(IF($O466&lt;&gt;0,$O466*(INFORMAÇÕES!$T$113/INFORMAÇÕES!$T$117),0),2)</f>
        <v>0</v>
      </c>
      <c r="N466" s="511" t="n">
        <f aca="false">ROUND(IF($O466&lt;&gt;0,$O466*(INFORMAÇÕES!$T$114/INFORMAÇÕES!$T$117),0),2)</f>
        <v>0</v>
      </c>
      <c r="O466" s="512" t="n">
        <f aca="false">IF(E466=0,G466,0)</f>
        <v>0</v>
      </c>
      <c r="Q466" s="88"/>
      <c r="R466" s="163" t="n">
        <f aca="false">IF(E466&lt;&gt;0,G466,0)</f>
        <v>0</v>
      </c>
      <c r="S466" s="157" t="n">
        <f aca="false">IF(B466=0,S465,IF(ISNONTEXT(B466)=TRUE(),INT(B466),INT(LEFT(B466,FIND(".",B466)-1))))</f>
        <v>3</v>
      </c>
      <c r="T466" s="157" t="str">
        <f aca="false">IF(T467=1,1,IF(B466&lt;&gt;0,1,IF(C466&lt;&gt;0,1,IF(D466&lt;&gt;0,1,IF('ORÇ.GLOBAL REF.'!E466&lt;&gt;0,1,"")))))</f>
        <v/>
      </c>
      <c r="U466" s="157" t="str">
        <f aca="false">IF(S466=0," ",IF(S466&lt;&gt;S465,S466," "))</f>
        <v> </v>
      </c>
      <c r="V466" s="88"/>
    </row>
    <row r="467" s="174" customFormat="true" ht="14.25" hidden="false" customHeight="false" outlineLevel="0" collapsed="false">
      <c r="A467" s="159" t="n">
        <v>456</v>
      </c>
      <c r="B467" s="160" t="n">
        <f aca="false">IF('ORÇ.GLOBAL P CAIXA'!K467="EXEC.",0,'ORÇ.GLOBAL P CAIXA'!M467)</f>
        <v>0</v>
      </c>
      <c r="C467" s="161" t="n">
        <f aca="false">IF('ORÇ.GLOBAL P CAIXA'!K467="EXEC.",0,'ORÇ.GLOBAL P CAIXA'!O467)</f>
        <v>0</v>
      </c>
      <c r="D467" s="162" t="n">
        <f aca="false">IF('ORÇ.GLOBAL P CAIXA'!K467="EXEC.",0,'ORÇ.GLOBAL P CAIXA'!P467)</f>
        <v>0</v>
      </c>
      <c r="E467" s="163" t="n">
        <f aca="false">IF('ORÇ.GLOBAL P CAIXA'!K467="EXEC.",0,ROUND('ORÇ.GLOBAL P CAIXA'!Q467,2))</f>
        <v>0</v>
      </c>
      <c r="F467" s="163" t="n">
        <f aca="false">IF('ORÇ.GLOBAL P CAIXA'!K467="EXEC.",0,TRUNC((1+(IF(OR(H467=0,H467=""),'BDI REF.'!$K$5,CHOOSE(H467,'BDI REF.'!$K$5,'BDI REF.'!$K$6,'BDI REF.'!$K$7))))*'ORÇ.GLOBAL P CAIXA'!R467,2))</f>
        <v>0</v>
      </c>
      <c r="G467" s="163" t="n">
        <f aca="false">IF('ORÇ.GLOBAL P CAIXA'!K467="EXEC.",0,IF(E467&lt;&gt;0,ROUND(E467*F467,2),IF(R467=0,(SUMIF($S$12:$S$1011,B467,$R$12:$R$1011)),R467)))</f>
        <v>0</v>
      </c>
      <c r="H467" s="509" t="str">
        <f aca="false">IF('ORÇ.GLOBAL P CAIXA'!K467="EXEC.","",IF('ORÇ.GLOBAL P CAIXA'!H467&gt;0,'ORÇ.GLOBAL P CAIXA'!H467,""))</f>
        <v/>
      </c>
      <c r="I467" s="509" t="str">
        <f aca="false">IF('ORÇ.GLOBAL P CAIXA'!K467="EXEC.","",IF('ORÇ.GLOBAL P CAIXA'!I467&gt;0,'ORÇ.GLOBAL P CAIXA'!I467,""))</f>
        <v/>
      </c>
      <c r="J467" s="510" t="str">
        <f aca="false">IF('ORÇ.GLOBAL P CAIXA'!K467="EXEC.","",IF('ORÇ.GLOBAL P CAIXA'!J467&gt;0,'ORÇ.GLOBAL P CAIXA'!J467,""))</f>
        <v/>
      </c>
      <c r="K467" s="115"/>
      <c r="L467" s="168" t="str">
        <f aca="false">IF(B467&gt;0,"ok","ocultar")</f>
        <v>ocultar</v>
      </c>
      <c r="M467" s="511" t="n">
        <f aca="false">ROUND(IF($O467&lt;&gt;0,$O467*(INFORMAÇÕES!$T$113/INFORMAÇÕES!$T$117),0),2)</f>
        <v>0</v>
      </c>
      <c r="N467" s="511" t="n">
        <f aca="false">ROUND(IF($O467&lt;&gt;0,$O467*(INFORMAÇÕES!$T$114/INFORMAÇÕES!$T$117),0),2)</f>
        <v>0</v>
      </c>
      <c r="O467" s="512" t="n">
        <f aca="false">IF(E467=0,G467,0)</f>
        <v>0</v>
      </c>
      <c r="Q467" s="88"/>
      <c r="R467" s="163" t="n">
        <f aca="false">IF(E467&lt;&gt;0,G467,0)</f>
        <v>0</v>
      </c>
      <c r="S467" s="157" t="n">
        <f aca="false">IF(B467=0,S466,IF(ISNONTEXT(B467)=TRUE(),INT(B467),INT(LEFT(B467,FIND(".",B467)-1))))</f>
        <v>3</v>
      </c>
      <c r="T467" s="157" t="str">
        <f aca="false">IF(T468=1,1,IF(B467&lt;&gt;0,1,IF(C467&lt;&gt;0,1,IF(D467&lt;&gt;0,1,IF('ORÇ.GLOBAL REF.'!E467&lt;&gt;0,1,"")))))</f>
        <v/>
      </c>
      <c r="U467" s="157" t="str">
        <f aca="false">IF(S467=0," ",IF(S467&lt;&gt;S466,S467," "))</f>
        <v> </v>
      </c>
      <c r="V467" s="88"/>
    </row>
    <row r="468" s="174" customFormat="true" ht="14.25" hidden="false" customHeight="false" outlineLevel="0" collapsed="false">
      <c r="A468" s="159" t="n">
        <v>457</v>
      </c>
      <c r="B468" s="160" t="n">
        <f aca="false">IF('ORÇ.GLOBAL P CAIXA'!K468="EXEC.",0,'ORÇ.GLOBAL P CAIXA'!M468)</f>
        <v>0</v>
      </c>
      <c r="C468" s="161" t="n">
        <f aca="false">IF('ORÇ.GLOBAL P CAIXA'!K468="EXEC.",0,'ORÇ.GLOBAL P CAIXA'!O468)</f>
        <v>0</v>
      </c>
      <c r="D468" s="162" t="n">
        <f aca="false">IF('ORÇ.GLOBAL P CAIXA'!K468="EXEC.",0,'ORÇ.GLOBAL P CAIXA'!P468)</f>
        <v>0</v>
      </c>
      <c r="E468" s="163" t="n">
        <f aca="false">IF('ORÇ.GLOBAL P CAIXA'!K468="EXEC.",0,ROUND('ORÇ.GLOBAL P CAIXA'!Q468,2))</f>
        <v>0</v>
      </c>
      <c r="F468" s="163" t="n">
        <f aca="false">IF('ORÇ.GLOBAL P CAIXA'!K468="EXEC.",0,TRUNC((1+(IF(OR(H468=0,H468=""),'BDI REF.'!$K$5,CHOOSE(H468,'BDI REF.'!$K$5,'BDI REF.'!$K$6,'BDI REF.'!$K$7))))*'ORÇ.GLOBAL P CAIXA'!R468,2))</f>
        <v>0</v>
      </c>
      <c r="G468" s="163" t="n">
        <f aca="false">IF('ORÇ.GLOBAL P CAIXA'!K468="EXEC.",0,IF(E468&lt;&gt;0,ROUND(E468*F468,2),IF(R468=0,(SUMIF($S$12:$S$1011,B468,$R$12:$R$1011)),R468)))</f>
        <v>0</v>
      </c>
      <c r="H468" s="509" t="str">
        <f aca="false">IF('ORÇ.GLOBAL P CAIXA'!K468="EXEC.","",IF('ORÇ.GLOBAL P CAIXA'!H468&gt;0,'ORÇ.GLOBAL P CAIXA'!H468,""))</f>
        <v/>
      </c>
      <c r="I468" s="509" t="str">
        <f aca="false">IF('ORÇ.GLOBAL P CAIXA'!K468="EXEC.","",IF('ORÇ.GLOBAL P CAIXA'!I468&gt;0,'ORÇ.GLOBAL P CAIXA'!I468,""))</f>
        <v/>
      </c>
      <c r="J468" s="510" t="str">
        <f aca="false">IF('ORÇ.GLOBAL P CAIXA'!K468="EXEC.","",IF('ORÇ.GLOBAL P CAIXA'!J468&gt;0,'ORÇ.GLOBAL P CAIXA'!J468,""))</f>
        <v/>
      </c>
      <c r="K468" s="115"/>
      <c r="L468" s="168" t="str">
        <f aca="false">IF(B468&gt;0,"ok","ocultar")</f>
        <v>ocultar</v>
      </c>
      <c r="M468" s="511" t="n">
        <f aca="false">ROUND(IF($O468&lt;&gt;0,$O468*(INFORMAÇÕES!$T$113/INFORMAÇÕES!$T$117),0),2)</f>
        <v>0</v>
      </c>
      <c r="N468" s="511" t="n">
        <f aca="false">ROUND(IF($O468&lt;&gt;0,$O468*(INFORMAÇÕES!$T$114/INFORMAÇÕES!$T$117),0),2)</f>
        <v>0</v>
      </c>
      <c r="O468" s="512" t="n">
        <f aca="false">IF(E468=0,G468,0)</f>
        <v>0</v>
      </c>
      <c r="Q468" s="88"/>
      <c r="R468" s="163" t="n">
        <f aca="false">IF(E468&lt;&gt;0,G468,0)</f>
        <v>0</v>
      </c>
      <c r="S468" s="157" t="n">
        <f aca="false">IF(B468=0,S467,IF(ISNONTEXT(B468)=TRUE(),INT(B468),INT(LEFT(B468,FIND(".",B468)-1))))</f>
        <v>3</v>
      </c>
      <c r="T468" s="157" t="str">
        <f aca="false">IF(T469=1,1,IF(B468&lt;&gt;0,1,IF(C468&lt;&gt;0,1,IF(D468&lt;&gt;0,1,IF('ORÇ.GLOBAL REF.'!E468&lt;&gt;0,1,"")))))</f>
        <v/>
      </c>
      <c r="U468" s="157" t="str">
        <f aca="false">IF(S468=0," ",IF(S468&lt;&gt;S467,S468," "))</f>
        <v> </v>
      </c>
      <c r="V468" s="88"/>
    </row>
    <row r="469" s="174" customFormat="true" ht="14.25" hidden="false" customHeight="false" outlineLevel="0" collapsed="false">
      <c r="A469" s="159" t="n">
        <v>458</v>
      </c>
      <c r="B469" s="160" t="n">
        <f aca="false">IF('ORÇ.GLOBAL P CAIXA'!K469="EXEC.",0,'ORÇ.GLOBAL P CAIXA'!M469)</f>
        <v>0</v>
      </c>
      <c r="C469" s="161" t="n">
        <f aca="false">IF('ORÇ.GLOBAL P CAIXA'!K469="EXEC.",0,'ORÇ.GLOBAL P CAIXA'!O469)</f>
        <v>0</v>
      </c>
      <c r="D469" s="162" t="n">
        <f aca="false">IF('ORÇ.GLOBAL P CAIXA'!K469="EXEC.",0,'ORÇ.GLOBAL P CAIXA'!P469)</f>
        <v>0</v>
      </c>
      <c r="E469" s="163" t="n">
        <f aca="false">IF('ORÇ.GLOBAL P CAIXA'!K469="EXEC.",0,ROUND('ORÇ.GLOBAL P CAIXA'!Q469,2))</f>
        <v>0</v>
      </c>
      <c r="F469" s="163" t="n">
        <f aca="false">IF('ORÇ.GLOBAL P CAIXA'!K469="EXEC.",0,TRUNC((1+(IF(OR(H469=0,H469=""),'BDI REF.'!$K$5,CHOOSE(H469,'BDI REF.'!$K$5,'BDI REF.'!$K$6,'BDI REF.'!$K$7))))*'ORÇ.GLOBAL P CAIXA'!R469,2))</f>
        <v>0</v>
      </c>
      <c r="G469" s="163" t="n">
        <f aca="false">IF('ORÇ.GLOBAL P CAIXA'!K469="EXEC.",0,IF(E469&lt;&gt;0,ROUND(E469*F469,2),IF(R469=0,(SUMIF($S$12:$S$1011,B469,$R$12:$R$1011)),R469)))</f>
        <v>0</v>
      </c>
      <c r="H469" s="509" t="str">
        <f aca="false">IF('ORÇ.GLOBAL P CAIXA'!K469="EXEC.","",IF('ORÇ.GLOBAL P CAIXA'!H469&gt;0,'ORÇ.GLOBAL P CAIXA'!H469,""))</f>
        <v/>
      </c>
      <c r="I469" s="509" t="str">
        <f aca="false">IF('ORÇ.GLOBAL P CAIXA'!K469="EXEC.","",IF('ORÇ.GLOBAL P CAIXA'!I469&gt;0,'ORÇ.GLOBAL P CAIXA'!I469,""))</f>
        <v/>
      </c>
      <c r="J469" s="510" t="str">
        <f aca="false">IF('ORÇ.GLOBAL P CAIXA'!K469="EXEC.","",IF('ORÇ.GLOBAL P CAIXA'!J469&gt;0,'ORÇ.GLOBAL P CAIXA'!J469,""))</f>
        <v/>
      </c>
      <c r="K469" s="115"/>
      <c r="L469" s="168" t="str">
        <f aca="false">IF(B469&gt;0,"ok","ocultar")</f>
        <v>ocultar</v>
      </c>
      <c r="M469" s="511" t="n">
        <f aca="false">ROUND(IF($O469&lt;&gt;0,$O469*(INFORMAÇÕES!$T$113/INFORMAÇÕES!$T$117),0),2)</f>
        <v>0</v>
      </c>
      <c r="N469" s="511" t="n">
        <f aca="false">ROUND(IF($O469&lt;&gt;0,$O469*(INFORMAÇÕES!$T$114/INFORMAÇÕES!$T$117),0),2)</f>
        <v>0</v>
      </c>
      <c r="O469" s="512" t="n">
        <f aca="false">IF(E469=0,G469,0)</f>
        <v>0</v>
      </c>
      <c r="Q469" s="88"/>
      <c r="R469" s="163" t="n">
        <f aca="false">IF(E469&lt;&gt;0,G469,0)</f>
        <v>0</v>
      </c>
      <c r="S469" s="157" t="n">
        <f aca="false">IF(B469=0,S468,IF(ISNONTEXT(B469)=TRUE(),INT(B469),INT(LEFT(B469,FIND(".",B469)-1))))</f>
        <v>3</v>
      </c>
      <c r="T469" s="157" t="str">
        <f aca="false">IF(T470=1,1,IF(B469&lt;&gt;0,1,IF(C469&lt;&gt;0,1,IF(D469&lt;&gt;0,1,IF('ORÇ.GLOBAL REF.'!E469&lt;&gt;0,1,"")))))</f>
        <v/>
      </c>
      <c r="U469" s="157" t="str">
        <f aca="false">IF(S469=0," ",IF(S469&lt;&gt;S468,S469," "))</f>
        <v> </v>
      </c>
      <c r="V469" s="88"/>
    </row>
    <row r="470" s="174" customFormat="true" ht="14.25" hidden="false" customHeight="false" outlineLevel="0" collapsed="false">
      <c r="A470" s="159" t="n">
        <v>459</v>
      </c>
      <c r="B470" s="160" t="n">
        <f aca="false">IF('ORÇ.GLOBAL P CAIXA'!K470="EXEC.",0,'ORÇ.GLOBAL P CAIXA'!M470)</f>
        <v>0</v>
      </c>
      <c r="C470" s="161" t="n">
        <f aca="false">IF('ORÇ.GLOBAL P CAIXA'!K470="EXEC.",0,'ORÇ.GLOBAL P CAIXA'!O470)</f>
        <v>0</v>
      </c>
      <c r="D470" s="162" t="n">
        <f aca="false">IF('ORÇ.GLOBAL P CAIXA'!K470="EXEC.",0,'ORÇ.GLOBAL P CAIXA'!P470)</f>
        <v>0</v>
      </c>
      <c r="E470" s="163" t="n">
        <f aca="false">IF('ORÇ.GLOBAL P CAIXA'!K470="EXEC.",0,ROUND('ORÇ.GLOBAL P CAIXA'!Q470,2))</f>
        <v>0</v>
      </c>
      <c r="F470" s="163" t="n">
        <f aca="false">IF('ORÇ.GLOBAL P CAIXA'!K470="EXEC.",0,TRUNC((1+(IF(OR(H470=0,H470=""),'BDI REF.'!$K$5,CHOOSE(H470,'BDI REF.'!$K$5,'BDI REF.'!$K$6,'BDI REF.'!$K$7))))*'ORÇ.GLOBAL P CAIXA'!R470,2))</f>
        <v>0</v>
      </c>
      <c r="G470" s="163" t="n">
        <f aca="false">IF('ORÇ.GLOBAL P CAIXA'!K470="EXEC.",0,IF(E470&lt;&gt;0,ROUND(E470*F470,2),IF(R470=0,(SUMIF($S$12:$S$1011,B470,$R$12:$R$1011)),R470)))</f>
        <v>0</v>
      </c>
      <c r="H470" s="509" t="str">
        <f aca="false">IF('ORÇ.GLOBAL P CAIXA'!K470="EXEC.","",IF('ORÇ.GLOBAL P CAIXA'!H470&gt;0,'ORÇ.GLOBAL P CAIXA'!H470,""))</f>
        <v/>
      </c>
      <c r="I470" s="509" t="str">
        <f aca="false">IF('ORÇ.GLOBAL P CAIXA'!K470="EXEC.","",IF('ORÇ.GLOBAL P CAIXA'!I470&gt;0,'ORÇ.GLOBAL P CAIXA'!I470,""))</f>
        <v/>
      </c>
      <c r="J470" s="510" t="str">
        <f aca="false">IF('ORÇ.GLOBAL P CAIXA'!K470="EXEC.","",IF('ORÇ.GLOBAL P CAIXA'!J470&gt;0,'ORÇ.GLOBAL P CAIXA'!J470,""))</f>
        <v/>
      </c>
      <c r="K470" s="115"/>
      <c r="L470" s="168" t="str">
        <f aca="false">IF(B470&gt;0,"ok","ocultar")</f>
        <v>ocultar</v>
      </c>
      <c r="M470" s="511" t="n">
        <f aca="false">ROUND(IF($O470&lt;&gt;0,$O470*(INFORMAÇÕES!$T$113/INFORMAÇÕES!$T$117),0),2)</f>
        <v>0</v>
      </c>
      <c r="N470" s="511" t="n">
        <f aca="false">ROUND(IF($O470&lt;&gt;0,$O470*(INFORMAÇÕES!$T$114/INFORMAÇÕES!$T$117),0),2)</f>
        <v>0</v>
      </c>
      <c r="O470" s="512" t="n">
        <f aca="false">IF(E470=0,G470,0)</f>
        <v>0</v>
      </c>
      <c r="Q470" s="88"/>
      <c r="R470" s="163" t="n">
        <f aca="false">IF(E470&lt;&gt;0,G470,0)</f>
        <v>0</v>
      </c>
      <c r="S470" s="157" t="n">
        <f aca="false">IF(B470=0,S469,IF(ISNONTEXT(B470)=TRUE(),INT(B470),INT(LEFT(B470,FIND(".",B470)-1))))</f>
        <v>3</v>
      </c>
      <c r="T470" s="157" t="str">
        <f aca="false">IF(T471=1,1,IF(B470&lt;&gt;0,1,IF(C470&lt;&gt;0,1,IF(D470&lt;&gt;0,1,IF('ORÇ.GLOBAL REF.'!E470&lt;&gt;0,1,"")))))</f>
        <v/>
      </c>
      <c r="U470" s="157" t="str">
        <f aca="false">IF(S470=0," ",IF(S470&lt;&gt;S469,S470," "))</f>
        <v> </v>
      </c>
      <c r="V470" s="88"/>
    </row>
    <row r="471" s="174" customFormat="true" ht="14.25" hidden="false" customHeight="false" outlineLevel="0" collapsed="false">
      <c r="A471" s="159" t="n">
        <v>460</v>
      </c>
      <c r="B471" s="160" t="n">
        <f aca="false">IF('ORÇ.GLOBAL P CAIXA'!K471="EXEC.",0,'ORÇ.GLOBAL P CAIXA'!M471)</f>
        <v>0</v>
      </c>
      <c r="C471" s="161" t="n">
        <f aca="false">IF('ORÇ.GLOBAL P CAIXA'!K471="EXEC.",0,'ORÇ.GLOBAL P CAIXA'!O471)</f>
        <v>0</v>
      </c>
      <c r="D471" s="162" t="n">
        <f aca="false">IF('ORÇ.GLOBAL P CAIXA'!K471="EXEC.",0,'ORÇ.GLOBAL P CAIXA'!P471)</f>
        <v>0</v>
      </c>
      <c r="E471" s="163" t="n">
        <f aca="false">IF('ORÇ.GLOBAL P CAIXA'!K471="EXEC.",0,ROUND('ORÇ.GLOBAL P CAIXA'!Q471,2))</f>
        <v>0</v>
      </c>
      <c r="F471" s="163" t="n">
        <f aca="false">IF('ORÇ.GLOBAL P CAIXA'!K471="EXEC.",0,TRUNC((1+(IF(OR(H471=0,H471=""),'BDI REF.'!$K$5,CHOOSE(H471,'BDI REF.'!$K$5,'BDI REF.'!$K$6,'BDI REF.'!$K$7))))*'ORÇ.GLOBAL P CAIXA'!R471,2))</f>
        <v>0</v>
      </c>
      <c r="G471" s="163" t="n">
        <f aca="false">IF('ORÇ.GLOBAL P CAIXA'!K471="EXEC.",0,IF(E471&lt;&gt;0,ROUND(E471*F471,2),IF(R471=0,(SUMIF($S$12:$S$1011,B471,$R$12:$R$1011)),R471)))</f>
        <v>0</v>
      </c>
      <c r="H471" s="509" t="str">
        <f aca="false">IF('ORÇ.GLOBAL P CAIXA'!K471="EXEC.","",IF('ORÇ.GLOBAL P CAIXA'!H471&gt;0,'ORÇ.GLOBAL P CAIXA'!H471,""))</f>
        <v/>
      </c>
      <c r="I471" s="509" t="str">
        <f aca="false">IF('ORÇ.GLOBAL P CAIXA'!K471="EXEC.","",IF('ORÇ.GLOBAL P CAIXA'!I471&gt;0,'ORÇ.GLOBAL P CAIXA'!I471,""))</f>
        <v/>
      </c>
      <c r="J471" s="510" t="str">
        <f aca="false">IF('ORÇ.GLOBAL P CAIXA'!K471="EXEC.","",IF('ORÇ.GLOBAL P CAIXA'!J471&gt;0,'ORÇ.GLOBAL P CAIXA'!J471,""))</f>
        <v/>
      </c>
      <c r="K471" s="115"/>
      <c r="L471" s="168" t="str">
        <f aca="false">IF(B471&gt;0,"ok","ocultar")</f>
        <v>ocultar</v>
      </c>
      <c r="M471" s="511" t="n">
        <f aca="false">ROUND(IF($O471&lt;&gt;0,$O471*(INFORMAÇÕES!$T$113/INFORMAÇÕES!$T$117),0),2)</f>
        <v>0</v>
      </c>
      <c r="N471" s="511" t="n">
        <f aca="false">ROUND(IF($O471&lt;&gt;0,$O471*(INFORMAÇÕES!$T$114/INFORMAÇÕES!$T$117),0),2)</f>
        <v>0</v>
      </c>
      <c r="O471" s="512" t="n">
        <f aca="false">IF(E471=0,G471,0)</f>
        <v>0</v>
      </c>
      <c r="Q471" s="88"/>
      <c r="R471" s="163" t="n">
        <f aca="false">IF(E471&lt;&gt;0,G471,0)</f>
        <v>0</v>
      </c>
      <c r="S471" s="157" t="n">
        <f aca="false">IF(B471=0,S470,IF(ISNONTEXT(B471)=TRUE(),INT(B471),INT(LEFT(B471,FIND(".",B471)-1))))</f>
        <v>3</v>
      </c>
      <c r="T471" s="157" t="str">
        <f aca="false">IF(T472=1,1,IF(B471&lt;&gt;0,1,IF(C471&lt;&gt;0,1,IF(D471&lt;&gt;0,1,IF('ORÇ.GLOBAL REF.'!E471&lt;&gt;0,1,"")))))</f>
        <v/>
      </c>
      <c r="U471" s="157" t="str">
        <f aca="false">IF(S471=0," ",IF(S471&lt;&gt;S470,S471," "))</f>
        <v> </v>
      </c>
      <c r="V471" s="88"/>
    </row>
    <row r="472" s="174" customFormat="true" ht="14.25" hidden="false" customHeight="false" outlineLevel="0" collapsed="false">
      <c r="A472" s="159" t="n">
        <v>461</v>
      </c>
      <c r="B472" s="160" t="n">
        <f aca="false">IF('ORÇ.GLOBAL P CAIXA'!K472="EXEC.",0,'ORÇ.GLOBAL P CAIXA'!M472)</f>
        <v>0</v>
      </c>
      <c r="C472" s="161" t="n">
        <f aca="false">IF('ORÇ.GLOBAL P CAIXA'!K472="EXEC.",0,'ORÇ.GLOBAL P CAIXA'!O472)</f>
        <v>0</v>
      </c>
      <c r="D472" s="162" t="n">
        <f aca="false">IF('ORÇ.GLOBAL P CAIXA'!K472="EXEC.",0,'ORÇ.GLOBAL P CAIXA'!P472)</f>
        <v>0</v>
      </c>
      <c r="E472" s="163" t="n">
        <f aca="false">IF('ORÇ.GLOBAL P CAIXA'!K472="EXEC.",0,ROUND('ORÇ.GLOBAL P CAIXA'!Q472,2))</f>
        <v>0</v>
      </c>
      <c r="F472" s="163" t="n">
        <f aca="false">IF('ORÇ.GLOBAL P CAIXA'!K472="EXEC.",0,TRUNC((1+(IF(OR(H472=0,H472=""),'BDI REF.'!$K$5,CHOOSE(H472,'BDI REF.'!$K$5,'BDI REF.'!$K$6,'BDI REF.'!$K$7))))*'ORÇ.GLOBAL P CAIXA'!R472,2))</f>
        <v>0</v>
      </c>
      <c r="G472" s="163" t="n">
        <f aca="false">IF('ORÇ.GLOBAL P CAIXA'!K472="EXEC.",0,IF(E472&lt;&gt;0,ROUND(E472*F472,2),IF(R472=0,(SUMIF($S$12:$S$1011,B472,$R$12:$R$1011)),R472)))</f>
        <v>0</v>
      </c>
      <c r="H472" s="509" t="str">
        <f aca="false">IF('ORÇ.GLOBAL P CAIXA'!K472="EXEC.","",IF('ORÇ.GLOBAL P CAIXA'!H472&gt;0,'ORÇ.GLOBAL P CAIXA'!H472,""))</f>
        <v/>
      </c>
      <c r="I472" s="509" t="str">
        <f aca="false">IF('ORÇ.GLOBAL P CAIXA'!K472="EXEC.","",IF('ORÇ.GLOBAL P CAIXA'!I472&gt;0,'ORÇ.GLOBAL P CAIXA'!I472,""))</f>
        <v/>
      </c>
      <c r="J472" s="510" t="str">
        <f aca="false">IF('ORÇ.GLOBAL P CAIXA'!K472="EXEC.","",IF('ORÇ.GLOBAL P CAIXA'!J472&gt;0,'ORÇ.GLOBAL P CAIXA'!J472,""))</f>
        <v/>
      </c>
      <c r="K472" s="115"/>
      <c r="L472" s="168" t="str">
        <f aca="false">IF(B472&gt;0,"ok","ocultar")</f>
        <v>ocultar</v>
      </c>
      <c r="M472" s="511" t="n">
        <f aca="false">ROUND(IF($O472&lt;&gt;0,$O472*(INFORMAÇÕES!$T$113/INFORMAÇÕES!$T$117),0),2)</f>
        <v>0</v>
      </c>
      <c r="N472" s="511" t="n">
        <f aca="false">ROUND(IF($O472&lt;&gt;0,$O472*(INFORMAÇÕES!$T$114/INFORMAÇÕES!$T$117),0),2)</f>
        <v>0</v>
      </c>
      <c r="O472" s="512" t="n">
        <f aca="false">IF(E472=0,G472,0)</f>
        <v>0</v>
      </c>
      <c r="Q472" s="88"/>
      <c r="R472" s="163" t="n">
        <f aca="false">IF(E472&lt;&gt;0,G472,0)</f>
        <v>0</v>
      </c>
      <c r="S472" s="157" t="n">
        <f aca="false">IF(B472=0,S471,IF(ISNONTEXT(B472)=TRUE(),INT(B472),INT(LEFT(B472,FIND(".",B472)-1))))</f>
        <v>3</v>
      </c>
      <c r="T472" s="157" t="str">
        <f aca="false">IF(T473=1,1,IF(B472&lt;&gt;0,1,IF(C472&lt;&gt;0,1,IF(D472&lt;&gt;0,1,IF('ORÇ.GLOBAL REF.'!E472&lt;&gt;0,1,"")))))</f>
        <v/>
      </c>
      <c r="U472" s="157" t="str">
        <f aca="false">IF(S472=0," ",IF(S472&lt;&gt;S471,S472," "))</f>
        <v> </v>
      </c>
      <c r="V472" s="88"/>
    </row>
    <row r="473" s="174" customFormat="true" ht="14.25" hidden="false" customHeight="false" outlineLevel="0" collapsed="false">
      <c r="A473" s="159" t="n">
        <v>462</v>
      </c>
      <c r="B473" s="160" t="n">
        <f aca="false">IF('ORÇ.GLOBAL P CAIXA'!K473="EXEC.",0,'ORÇ.GLOBAL P CAIXA'!M473)</f>
        <v>0</v>
      </c>
      <c r="C473" s="161" t="n">
        <f aca="false">IF('ORÇ.GLOBAL P CAIXA'!K473="EXEC.",0,'ORÇ.GLOBAL P CAIXA'!O473)</f>
        <v>0</v>
      </c>
      <c r="D473" s="162" t="n">
        <f aca="false">IF('ORÇ.GLOBAL P CAIXA'!K473="EXEC.",0,'ORÇ.GLOBAL P CAIXA'!P473)</f>
        <v>0</v>
      </c>
      <c r="E473" s="163" t="n">
        <f aca="false">IF('ORÇ.GLOBAL P CAIXA'!K473="EXEC.",0,ROUND('ORÇ.GLOBAL P CAIXA'!Q473,2))</f>
        <v>0</v>
      </c>
      <c r="F473" s="163" t="n">
        <f aca="false">IF('ORÇ.GLOBAL P CAIXA'!K473="EXEC.",0,TRUNC((1+(IF(OR(H473=0,H473=""),'BDI REF.'!$K$5,CHOOSE(H473,'BDI REF.'!$K$5,'BDI REF.'!$K$6,'BDI REF.'!$K$7))))*'ORÇ.GLOBAL P CAIXA'!R473,2))</f>
        <v>0</v>
      </c>
      <c r="G473" s="163" t="n">
        <f aca="false">IF('ORÇ.GLOBAL P CAIXA'!K473="EXEC.",0,IF(E473&lt;&gt;0,ROUND(E473*F473,2),IF(R473=0,(SUMIF($S$12:$S$1011,B473,$R$12:$R$1011)),R473)))</f>
        <v>0</v>
      </c>
      <c r="H473" s="509" t="str">
        <f aca="false">IF('ORÇ.GLOBAL P CAIXA'!K473="EXEC.","",IF('ORÇ.GLOBAL P CAIXA'!H473&gt;0,'ORÇ.GLOBAL P CAIXA'!H473,""))</f>
        <v/>
      </c>
      <c r="I473" s="509" t="str">
        <f aca="false">IF('ORÇ.GLOBAL P CAIXA'!K473="EXEC.","",IF('ORÇ.GLOBAL P CAIXA'!I473&gt;0,'ORÇ.GLOBAL P CAIXA'!I473,""))</f>
        <v/>
      </c>
      <c r="J473" s="510" t="str">
        <f aca="false">IF('ORÇ.GLOBAL P CAIXA'!K473="EXEC.","",IF('ORÇ.GLOBAL P CAIXA'!J473&gt;0,'ORÇ.GLOBAL P CAIXA'!J473,""))</f>
        <v/>
      </c>
      <c r="K473" s="115"/>
      <c r="L473" s="168" t="str">
        <f aca="false">IF(B473&gt;0,"ok","ocultar")</f>
        <v>ocultar</v>
      </c>
      <c r="M473" s="511" t="n">
        <f aca="false">ROUND(IF($O473&lt;&gt;0,$O473*(INFORMAÇÕES!$T$113/INFORMAÇÕES!$T$117),0),2)</f>
        <v>0</v>
      </c>
      <c r="N473" s="511" t="n">
        <f aca="false">ROUND(IF($O473&lt;&gt;0,$O473*(INFORMAÇÕES!$T$114/INFORMAÇÕES!$T$117),0),2)</f>
        <v>0</v>
      </c>
      <c r="O473" s="512" t="n">
        <f aca="false">IF(E473=0,G473,0)</f>
        <v>0</v>
      </c>
      <c r="Q473" s="88"/>
      <c r="R473" s="163" t="n">
        <f aca="false">IF(E473&lt;&gt;0,G473,0)</f>
        <v>0</v>
      </c>
      <c r="S473" s="157" t="n">
        <f aca="false">IF(B473=0,S472,IF(ISNONTEXT(B473)=TRUE(),INT(B473),INT(LEFT(B473,FIND(".",B473)-1))))</f>
        <v>3</v>
      </c>
      <c r="T473" s="157" t="str">
        <f aca="false">IF(T474=1,1,IF(B473&lt;&gt;0,1,IF(C473&lt;&gt;0,1,IF(D473&lt;&gt;0,1,IF('ORÇ.GLOBAL REF.'!E473&lt;&gt;0,1,"")))))</f>
        <v/>
      </c>
      <c r="U473" s="157" t="str">
        <f aca="false">IF(S473=0," ",IF(S473&lt;&gt;S472,S473," "))</f>
        <v> </v>
      </c>
      <c r="V473" s="88"/>
    </row>
    <row r="474" s="174" customFormat="true" ht="14.25" hidden="false" customHeight="false" outlineLevel="0" collapsed="false">
      <c r="A474" s="159" t="n">
        <v>463</v>
      </c>
      <c r="B474" s="160" t="n">
        <f aca="false">IF('ORÇ.GLOBAL P CAIXA'!K474="EXEC.",0,'ORÇ.GLOBAL P CAIXA'!M474)</f>
        <v>0</v>
      </c>
      <c r="C474" s="161" t="n">
        <f aca="false">IF('ORÇ.GLOBAL P CAIXA'!K474="EXEC.",0,'ORÇ.GLOBAL P CAIXA'!O474)</f>
        <v>0</v>
      </c>
      <c r="D474" s="162" t="n">
        <f aca="false">IF('ORÇ.GLOBAL P CAIXA'!K474="EXEC.",0,'ORÇ.GLOBAL P CAIXA'!P474)</f>
        <v>0</v>
      </c>
      <c r="E474" s="163" t="n">
        <f aca="false">IF('ORÇ.GLOBAL P CAIXA'!K474="EXEC.",0,ROUND('ORÇ.GLOBAL P CAIXA'!Q474,2))</f>
        <v>0</v>
      </c>
      <c r="F474" s="163" t="n">
        <f aca="false">IF('ORÇ.GLOBAL P CAIXA'!K474="EXEC.",0,TRUNC((1+(IF(OR(H474=0,H474=""),'BDI REF.'!$K$5,CHOOSE(H474,'BDI REF.'!$K$5,'BDI REF.'!$K$6,'BDI REF.'!$K$7))))*'ORÇ.GLOBAL P CAIXA'!R474,2))</f>
        <v>0</v>
      </c>
      <c r="G474" s="163" t="n">
        <f aca="false">IF('ORÇ.GLOBAL P CAIXA'!K474="EXEC.",0,IF(E474&lt;&gt;0,ROUND(E474*F474,2),IF(R474=0,(SUMIF($S$12:$S$1011,B474,$R$12:$R$1011)),R474)))</f>
        <v>0</v>
      </c>
      <c r="H474" s="509" t="str">
        <f aca="false">IF('ORÇ.GLOBAL P CAIXA'!K474="EXEC.","",IF('ORÇ.GLOBAL P CAIXA'!H474&gt;0,'ORÇ.GLOBAL P CAIXA'!H474,""))</f>
        <v/>
      </c>
      <c r="I474" s="509" t="str">
        <f aca="false">IF('ORÇ.GLOBAL P CAIXA'!K474="EXEC.","",IF('ORÇ.GLOBAL P CAIXA'!I474&gt;0,'ORÇ.GLOBAL P CAIXA'!I474,""))</f>
        <v/>
      </c>
      <c r="J474" s="510" t="str">
        <f aca="false">IF('ORÇ.GLOBAL P CAIXA'!K474="EXEC.","",IF('ORÇ.GLOBAL P CAIXA'!J474&gt;0,'ORÇ.GLOBAL P CAIXA'!J474,""))</f>
        <v/>
      </c>
      <c r="K474" s="115"/>
      <c r="L474" s="168" t="str">
        <f aca="false">IF(B474&gt;0,"ok","ocultar")</f>
        <v>ocultar</v>
      </c>
      <c r="M474" s="511" t="n">
        <f aca="false">ROUND(IF($O474&lt;&gt;0,$O474*(INFORMAÇÕES!$T$113/INFORMAÇÕES!$T$117),0),2)</f>
        <v>0</v>
      </c>
      <c r="N474" s="511" t="n">
        <f aca="false">ROUND(IF($O474&lt;&gt;0,$O474*(INFORMAÇÕES!$T$114/INFORMAÇÕES!$T$117),0),2)</f>
        <v>0</v>
      </c>
      <c r="O474" s="512" t="n">
        <f aca="false">IF(E474=0,G474,0)</f>
        <v>0</v>
      </c>
      <c r="Q474" s="88"/>
      <c r="R474" s="163" t="n">
        <f aca="false">IF(E474&lt;&gt;0,G474,0)</f>
        <v>0</v>
      </c>
      <c r="S474" s="157" t="n">
        <f aca="false">IF(B474=0,S473,IF(ISNONTEXT(B474)=TRUE(),INT(B474),INT(LEFT(B474,FIND(".",B474)-1))))</f>
        <v>3</v>
      </c>
      <c r="T474" s="157" t="str">
        <f aca="false">IF(T475=1,1,IF(B474&lt;&gt;0,1,IF(C474&lt;&gt;0,1,IF(D474&lt;&gt;0,1,IF('ORÇ.GLOBAL REF.'!E474&lt;&gt;0,1,"")))))</f>
        <v/>
      </c>
      <c r="U474" s="157" t="str">
        <f aca="false">IF(S474=0," ",IF(S474&lt;&gt;S473,S474," "))</f>
        <v> </v>
      </c>
      <c r="V474" s="88"/>
    </row>
    <row r="475" s="174" customFormat="true" ht="14.25" hidden="false" customHeight="false" outlineLevel="0" collapsed="false">
      <c r="A475" s="159" t="n">
        <v>464</v>
      </c>
      <c r="B475" s="160" t="n">
        <f aca="false">IF('ORÇ.GLOBAL P CAIXA'!K475="EXEC.",0,'ORÇ.GLOBAL P CAIXA'!M475)</f>
        <v>0</v>
      </c>
      <c r="C475" s="161" t="n">
        <f aca="false">IF('ORÇ.GLOBAL P CAIXA'!K475="EXEC.",0,'ORÇ.GLOBAL P CAIXA'!O475)</f>
        <v>0</v>
      </c>
      <c r="D475" s="162" t="n">
        <f aca="false">IF('ORÇ.GLOBAL P CAIXA'!K475="EXEC.",0,'ORÇ.GLOBAL P CAIXA'!P475)</f>
        <v>0</v>
      </c>
      <c r="E475" s="163" t="n">
        <f aca="false">IF('ORÇ.GLOBAL P CAIXA'!K475="EXEC.",0,ROUND('ORÇ.GLOBAL P CAIXA'!Q475,2))</f>
        <v>0</v>
      </c>
      <c r="F475" s="163" t="n">
        <f aca="false">IF('ORÇ.GLOBAL P CAIXA'!K475="EXEC.",0,TRUNC((1+(IF(OR(H475=0,H475=""),'BDI REF.'!$K$5,CHOOSE(H475,'BDI REF.'!$K$5,'BDI REF.'!$K$6,'BDI REF.'!$K$7))))*'ORÇ.GLOBAL P CAIXA'!R475,2))</f>
        <v>0</v>
      </c>
      <c r="G475" s="163" t="n">
        <f aca="false">IF('ORÇ.GLOBAL P CAIXA'!K475="EXEC.",0,IF(E475&lt;&gt;0,ROUND(E475*F475,2),IF(R475=0,(SUMIF($S$12:$S$1011,B475,$R$12:$R$1011)),R475)))</f>
        <v>0</v>
      </c>
      <c r="H475" s="509" t="str">
        <f aca="false">IF('ORÇ.GLOBAL P CAIXA'!K475="EXEC.","",IF('ORÇ.GLOBAL P CAIXA'!H475&gt;0,'ORÇ.GLOBAL P CAIXA'!H475,""))</f>
        <v/>
      </c>
      <c r="I475" s="509" t="str">
        <f aca="false">IF('ORÇ.GLOBAL P CAIXA'!K475="EXEC.","",IF('ORÇ.GLOBAL P CAIXA'!I475&gt;0,'ORÇ.GLOBAL P CAIXA'!I475,""))</f>
        <v/>
      </c>
      <c r="J475" s="510" t="str">
        <f aca="false">IF('ORÇ.GLOBAL P CAIXA'!K475="EXEC.","",IF('ORÇ.GLOBAL P CAIXA'!J475&gt;0,'ORÇ.GLOBAL P CAIXA'!J475,""))</f>
        <v/>
      </c>
      <c r="K475" s="115"/>
      <c r="L475" s="168" t="str">
        <f aca="false">IF(B475&gt;0,"ok","ocultar")</f>
        <v>ocultar</v>
      </c>
      <c r="M475" s="511" t="n">
        <f aca="false">ROUND(IF($O475&lt;&gt;0,$O475*(INFORMAÇÕES!$T$113/INFORMAÇÕES!$T$117),0),2)</f>
        <v>0</v>
      </c>
      <c r="N475" s="511" t="n">
        <f aca="false">ROUND(IF($O475&lt;&gt;0,$O475*(INFORMAÇÕES!$T$114/INFORMAÇÕES!$T$117),0),2)</f>
        <v>0</v>
      </c>
      <c r="O475" s="512" t="n">
        <f aca="false">IF(E475=0,G475,0)</f>
        <v>0</v>
      </c>
      <c r="Q475" s="88"/>
      <c r="R475" s="163" t="n">
        <f aca="false">IF(E475&lt;&gt;0,G475,0)</f>
        <v>0</v>
      </c>
      <c r="S475" s="157" t="n">
        <f aca="false">IF(B475=0,S474,IF(ISNONTEXT(B475)=TRUE(),INT(B475),INT(LEFT(B475,FIND(".",B475)-1))))</f>
        <v>3</v>
      </c>
      <c r="T475" s="157" t="str">
        <f aca="false">IF(T476=1,1,IF(B475&lt;&gt;0,1,IF(C475&lt;&gt;0,1,IF(D475&lt;&gt;0,1,IF('ORÇ.GLOBAL REF.'!E475&lt;&gt;0,1,"")))))</f>
        <v/>
      </c>
      <c r="U475" s="157" t="str">
        <f aca="false">IF(S475=0," ",IF(S475&lt;&gt;S474,S475," "))</f>
        <v> </v>
      </c>
      <c r="V475" s="88"/>
    </row>
    <row r="476" s="174" customFormat="true" ht="14.25" hidden="false" customHeight="false" outlineLevel="0" collapsed="false">
      <c r="A476" s="159" t="n">
        <v>465</v>
      </c>
      <c r="B476" s="160" t="n">
        <f aca="false">IF('ORÇ.GLOBAL P CAIXA'!K476="EXEC.",0,'ORÇ.GLOBAL P CAIXA'!M476)</f>
        <v>0</v>
      </c>
      <c r="C476" s="161" t="n">
        <f aca="false">IF('ORÇ.GLOBAL P CAIXA'!K476="EXEC.",0,'ORÇ.GLOBAL P CAIXA'!O476)</f>
        <v>0</v>
      </c>
      <c r="D476" s="162" t="n">
        <f aca="false">IF('ORÇ.GLOBAL P CAIXA'!K476="EXEC.",0,'ORÇ.GLOBAL P CAIXA'!P476)</f>
        <v>0</v>
      </c>
      <c r="E476" s="163" t="n">
        <f aca="false">IF('ORÇ.GLOBAL P CAIXA'!K476="EXEC.",0,ROUND('ORÇ.GLOBAL P CAIXA'!Q476,2))</f>
        <v>0</v>
      </c>
      <c r="F476" s="163" t="n">
        <f aca="false">IF('ORÇ.GLOBAL P CAIXA'!K476="EXEC.",0,TRUNC((1+(IF(OR(H476=0,H476=""),'BDI REF.'!$K$5,CHOOSE(H476,'BDI REF.'!$K$5,'BDI REF.'!$K$6,'BDI REF.'!$K$7))))*'ORÇ.GLOBAL P CAIXA'!R476,2))</f>
        <v>0</v>
      </c>
      <c r="G476" s="163" t="n">
        <f aca="false">IF('ORÇ.GLOBAL P CAIXA'!K476="EXEC.",0,IF(E476&lt;&gt;0,ROUND(E476*F476,2),IF(R476=0,(SUMIF($S$12:$S$1011,B476,$R$12:$R$1011)),R476)))</f>
        <v>0</v>
      </c>
      <c r="H476" s="509" t="str">
        <f aca="false">IF('ORÇ.GLOBAL P CAIXA'!K476="EXEC.","",IF('ORÇ.GLOBAL P CAIXA'!H476&gt;0,'ORÇ.GLOBAL P CAIXA'!H476,""))</f>
        <v/>
      </c>
      <c r="I476" s="509" t="str">
        <f aca="false">IF('ORÇ.GLOBAL P CAIXA'!K476="EXEC.","",IF('ORÇ.GLOBAL P CAIXA'!I476&gt;0,'ORÇ.GLOBAL P CAIXA'!I476,""))</f>
        <v/>
      </c>
      <c r="J476" s="510" t="str">
        <f aca="false">IF('ORÇ.GLOBAL P CAIXA'!K476="EXEC.","",IF('ORÇ.GLOBAL P CAIXA'!J476&gt;0,'ORÇ.GLOBAL P CAIXA'!J476,""))</f>
        <v/>
      </c>
      <c r="K476" s="115"/>
      <c r="L476" s="168" t="str">
        <f aca="false">IF(B476&gt;0,"ok","ocultar")</f>
        <v>ocultar</v>
      </c>
      <c r="M476" s="511" t="n">
        <f aca="false">ROUND(IF($O476&lt;&gt;0,$O476*(INFORMAÇÕES!$T$113/INFORMAÇÕES!$T$117),0),2)</f>
        <v>0</v>
      </c>
      <c r="N476" s="511" t="n">
        <f aca="false">ROUND(IF($O476&lt;&gt;0,$O476*(INFORMAÇÕES!$T$114/INFORMAÇÕES!$T$117),0),2)</f>
        <v>0</v>
      </c>
      <c r="O476" s="512" t="n">
        <f aca="false">IF(E476=0,G476,0)</f>
        <v>0</v>
      </c>
      <c r="Q476" s="88"/>
      <c r="R476" s="163" t="n">
        <f aca="false">IF(E476&lt;&gt;0,G476,0)</f>
        <v>0</v>
      </c>
      <c r="S476" s="157" t="n">
        <f aca="false">IF(B476=0,S475,IF(ISNONTEXT(B476)=TRUE(),INT(B476),INT(LEFT(B476,FIND(".",B476)-1))))</f>
        <v>3</v>
      </c>
      <c r="T476" s="157" t="str">
        <f aca="false">IF(T477=1,1,IF(B476&lt;&gt;0,1,IF(C476&lt;&gt;0,1,IF(D476&lt;&gt;0,1,IF('ORÇ.GLOBAL REF.'!E476&lt;&gt;0,1,"")))))</f>
        <v/>
      </c>
      <c r="U476" s="157" t="str">
        <f aca="false">IF(S476=0," ",IF(S476&lt;&gt;S475,S476," "))</f>
        <v> </v>
      </c>
      <c r="V476" s="88"/>
    </row>
    <row r="477" s="174" customFormat="true" ht="14.25" hidden="false" customHeight="false" outlineLevel="0" collapsed="false">
      <c r="A477" s="159" t="n">
        <v>466</v>
      </c>
      <c r="B477" s="160" t="n">
        <f aca="false">IF('ORÇ.GLOBAL P CAIXA'!K477="EXEC.",0,'ORÇ.GLOBAL P CAIXA'!M477)</f>
        <v>0</v>
      </c>
      <c r="C477" s="161" t="n">
        <f aca="false">IF('ORÇ.GLOBAL P CAIXA'!K477="EXEC.",0,'ORÇ.GLOBAL P CAIXA'!O477)</f>
        <v>0</v>
      </c>
      <c r="D477" s="162" t="n">
        <f aca="false">IF('ORÇ.GLOBAL P CAIXA'!K477="EXEC.",0,'ORÇ.GLOBAL P CAIXA'!P477)</f>
        <v>0</v>
      </c>
      <c r="E477" s="163" t="n">
        <f aca="false">IF('ORÇ.GLOBAL P CAIXA'!K477="EXEC.",0,ROUND('ORÇ.GLOBAL P CAIXA'!Q477,2))</f>
        <v>0</v>
      </c>
      <c r="F477" s="163" t="n">
        <f aca="false">IF('ORÇ.GLOBAL P CAIXA'!K477="EXEC.",0,TRUNC((1+(IF(OR(H477=0,H477=""),'BDI REF.'!$K$5,CHOOSE(H477,'BDI REF.'!$K$5,'BDI REF.'!$K$6,'BDI REF.'!$K$7))))*'ORÇ.GLOBAL P CAIXA'!R477,2))</f>
        <v>0</v>
      </c>
      <c r="G477" s="163" t="n">
        <f aca="false">IF('ORÇ.GLOBAL P CAIXA'!K477="EXEC.",0,IF(E477&lt;&gt;0,ROUND(E477*F477,2),IF(R477=0,(SUMIF($S$12:$S$1011,B477,$R$12:$R$1011)),R477)))</f>
        <v>0</v>
      </c>
      <c r="H477" s="509" t="str">
        <f aca="false">IF('ORÇ.GLOBAL P CAIXA'!K477="EXEC.","",IF('ORÇ.GLOBAL P CAIXA'!H477&gt;0,'ORÇ.GLOBAL P CAIXA'!H477,""))</f>
        <v/>
      </c>
      <c r="I477" s="509" t="str">
        <f aca="false">IF('ORÇ.GLOBAL P CAIXA'!K477="EXEC.","",IF('ORÇ.GLOBAL P CAIXA'!I477&gt;0,'ORÇ.GLOBAL P CAIXA'!I477,""))</f>
        <v/>
      </c>
      <c r="J477" s="510" t="str">
        <f aca="false">IF('ORÇ.GLOBAL P CAIXA'!K477="EXEC.","",IF('ORÇ.GLOBAL P CAIXA'!J477&gt;0,'ORÇ.GLOBAL P CAIXA'!J477,""))</f>
        <v/>
      </c>
      <c r="K477" s="115"/>
      <c r="L477" s="168" t="str">
        <f aca="false">IF(B477&gt;0,"ok","ocultar")</f>
        <v>ocultar</v>
      </c>
      <c r="M477" s="511" t="n">
        <f aca="false">ROUND(IF($O477&lt;&gt;0,$O477*(INFORMAÇÕES!$T$113/INFORMAÇÕES!$T$117),0),2)</f>
        <v>0</v>
      </c>
      <c r="N477" s="511" t="n">
        <f aca="false">ROUND(IF($O477&lt;&gt;0,$O477*(INFORMAÇÕES!$T$114/INFORMAÇÕES!$T$117),0),2)</f>
        <v>0</v>
      </c>
      <c r="O477" s="512" t="n">
        <f aca="false">IF(E477=0,G477,0)</f>
        <v>0</v>
      </c>
      <c r="Q477" s="88"/>
      <c r="R477" s="163" t="n">
        <f aca="false">IF(E477&lt;&gt;0,G477,0)</f>
        <v>0</v>
      </c>
      <c r="S477" s="157" t="n">
        <f aca="false">IF(B477=0,S476,IF(ISNONTEXT(B477)=TRUE(),INT(B477),INT(LEFT(B477,FIND(".",B477)-1))))</f>
        <v>3</v>
      </c>
      <c r="T477" s="157" t="str">
        <f aca="false">IF(T478=1,1,IF(B477&lt;&gt;0,1,IF(C477&lt;&gt;0,1,IF(D477&lt;&gt;0,1,IF('ORÇ.GLOBAL REF.'!E477&lt;&gt;0,1,"")))))</f>
        <v/>
      </c>
      <c r="U477" s="157" t="str">
        <f aca="false">IF(S477=0," ",IF(S477&lt;&gt;S476,S477," "))</f>
        <v> </v>
      </c>
      <c r="V477" s="88"/>
    </row>
    <row r="478" s="174" customFormat="true" ht="14.25" hidden="false" customHeight="false" outlineLevel="0" collapsed="false">
      <c r="A478" s="159" t="n">
        <v>467</v>
      </c>
      <c r="B478" s="160" t="n">
        <f aca="false">IF('ORÇ.GLOBAL P CAIXA'!K478="EXEC.",0,'ORÇ.GLOBAL P CAIXA'!M478)</f>
        <v>0</v>
      </c>
      <c r="C478" s="161" t="n">
        <f aca="false">IF('ORÇ.GLOBAL P CAIXA'!K478="EXEC.",0,'ORÇ.GLOBAL P CAIXA'!O478)</f>
        <v>0</v>
      </c>
      <c r="D478" s="162" t="n">
        <f aca="false">IF('ORÇ.GLOBAL P CAIXA'!K478="EXEC.",0,'ORÇ.GLOBAL P CAIXA'!P478)</f>
        <v>0</v>
      </c>
      <c r="E478" s="163" t="n">
        <f aca="false">IF('ORÇ.GLOBAL P CAIXA'!K478="EXEC.",0,ROUND('ORÇ.GLOBAL P CAIXA'!Q478,2))</f>
        <v>0</v>
      </c>
      <c r="F478" s="163" t="n">
        <f aca="false">IF('ORÇ.GLOBAL P CAIXA'!K478="EXEC.",0,TRUNC((1+(IF(OR(H478=0,H478=""),'BDI REF.'!$K$5,CHOOSE(H478,'BDI REF.'!$K$5,'BDI REF.'!$K$6,'BDI REF.'!$K$7))))*'ORÇ.GLOBAL P CAIXA'!R478,2))</f>
        <v>0</v>
      </c>
      <c r="G478" s="163" t="n">
        <f aca="false">IF('ORÇ.GLOBAL P CAIXA'!K478="EXEC.",0,IF(E478&lt;&gt;0,ROUND(E478*F478,2),IF(R478=0,(SUMIF($S$12:$S$1011,B478,$R$12:$R$1011)),R478)))</f>
        <v>0</v>
      </c>
      <c r="H478" s="509" t="str">
        <f aca="false">IF('ORÇ.GLOBAL P CAIXA'!K478="EXEC.","",IF('ORÇ.GLOBAL P CAIXA'!H478&gt;0,'ORÇ.GLOBAL P CAIXA'!H478,""))</f>
        <v/>
      </c>
      <c r="I478" s="509" t="str">
        <f aca="false">IF('ORÇ.GLOBAL P CAIXA'!K478="EXEC.","",IF('ORÇ.GLOBAL P CAIXA'!I478&gt;0,'ORÇ.GLOBAL P CAIXA'!I478,""))</f>
        <v/>
      </c>
      <c r="J478" s="510" t="str">
        <f aca="false">IF('ORÇ.GLOBAL P CAIXA'!K478="EXEC.","",IF('ORÇ.GLOBAL P CAIXA'!J478&gt;0,'ORÇ.GLOBAL P CAIXA'!J478,""))</f>
        <v/>
      </c>
      <c r="K478" s="115"/>
      <c r="L478" s="168" t="str">
        <f aca="false">IF(B478&gt;0,"ok","ocultar")</f>
        <v>ocultar</v>
      </c>
      <c r="M478" s="511" t="n">
        <f aca="false">ROUND(IF($O478&lt;&gt;0,$O478*(INFORMAÇÕES!$T$113/INFORMAÇÕES!$T$117),0),2)</f>
        <v>0</v>
      </c>
      <c r="N478" s="511" t="n">
        <f aca="false">ROUND(IF($O478&lt;&gt;0,$O478*(INFORMAÇÕES!$T$114/INFORMAÇÕES!$T$117),0),2)</f>
        <v>0</v>
      </c>
      <c r="O478" s="512" t="n">
        <f aca="false">IF(E478=0,G478,0)</f>
        <v>0</v>
      </c>
      <c r="Q478" s="88"/>
      <c r="R478" s="163" t="n">
        <f aca="false">IF(E478&lt;&gt;0,G478,0)</f>
        <v>0</v>
      </c>
      <c r="S478" s="157" t="n">
        <f aca="false">IF(B478=0,S477,IF(ISNONTEXT(B478)=TRUE(),INT(B478),INT(LEFT(B478,FIND(".",B478)-1))))</f>
        <v>3</v>
      </c>
      <c r="T478" s="157" t="str">
        <f aca="false">IF(T479=1,1,IF(B478&lt;&gt;0,1,IF(C478&lt;&gt;0,1,IF(D478&lt;&gt;0,1,IF('ORÇ.GLOBAL REF.'!E478&lt;&gt;0,1,"")))))</f>
        <v/>
      </c>
      <c r="U478" s="157" t="str">
        <f aca="false">IF(S478=0," ",IF(S478&lt;&gt;S477,S478," "))</f>
        <v> </v>
      </c>
      <c r="V478" s="88"/>
    </row>
    <row r="479" s="174" customFormat="true" ht="14.25" hidden="false" customHeight="false" outlineLevel="0" collapsed="false">
      <c r="A479" s="159" t="n">
        <v>468</v>
      </c>
      <c r="B479" s="160" t="n">
        <f aca="false">IF('ORÇ.GLOBAL P CAIXA'!K479="EXEC.",0,'ORÇ.GLOBAL P CAIXA'!M479)</f>
        <v>0</v>
      </c>
      <c r="C479" s="161" t="n">
        <f aca="false">IF('ORÇ.GLOBAL P CAIXA'!K479="EXEC.",0,'ORÇ.GLOBAL P CAIXA'!O479)</f>
        <v>0</v>
      </c>
      <c r="D479" s="162" t="n">
        <f aca="false">IF('ORÇ.GLOBAL P CAIXA'!K479="EXEC.",0,'ORÇ.GLOBAL P CAIXA'!P479)</f>
        <v>0</v>
      </c>
      <c r="E479" s="163" t="n">
        <f aca="false">IF('ORÇ.GLOBAL P CAIXA'!K479="EXEC.",0,ROUND('ORÇ.GLOBAL P CAIXA'!Q479,2))</f>
        <v>0</v>
      </c>
      <c r="F479" s="163" t="n">
        <f aca="false">IF('ORÇ.GLOBAL P CAIXA'!K479="EXEC.",0,TRUNC((1+(IF(OR(H479=0,H479=""),'BDI REF.'!$K$5,CHOOSE(H479,'BDI REF.'!$K$5,'BDI REF.'!$K$6,'BDI REF.'!$K$7))))*'ORÇ.GLOBAL P CAIXA'!R479,2))</f>
        <v>0</v>
      </c>
      <c r="G479" s="163" t="n">
        <f aca="false">IF('ORÇ.GLOBAL P CAIXA'!K479="EXEC.",0,IF(E479&lt;&gt;0,ROUND(E479*F479,2),IF(R479=0,(SUMIF($S$12:$S$1011,B479,$R$12:$R$1011)),R479)))</f>
        <v>0</v>
      </c>
      <c r="H479" s="509" t="str">
        <f aca="false">IF('ORÇ.GLOBAL P CAIXA'!K479="EXEC.","",IF('ORÇ.GLOBAL P CAIXA'!H479&gt;0,'ORÇ.GLOBAL P CAIXA'!H479,""))</f>
        <v/>
      </c>
      <c r="I479" s="509" t="str">
        <f aca="false">IF('ORÇ.GLOBAL P CAIXA'!K479="EXEC.","",IF('ORÇ.GLOBAL P CAIXA'!I479&gt;0,'ORÇ.GLOBAL P CAIXA'!I479,""))</f>
        <v/>
      </c>
      <c r="J479" s="510" t="str">
        <f aca="false">IF('ORÇ.GLOBAL P CAIXA'!K479="EXEC.","",IF('ORÇ.GLOBAL P CAIXA'!J479&gt;0,'ORÇ.GLOBAL P CAIXA'!J479,""))</f>
        <v/>
      </c>
      <c r="K479" s="115"/>
      <c r="L479" s="168" t="str">
        <f aca="false">IF(B479&gt;0,"ok","ocultar")</f>
        <v>ocultar</v>
      </c>
      <c r="M479" s="511" t="n">
        <f aca="false">ROUND(IF($O479&lt;&gt;0,$O479*(INFORMAÇÕES!$T$113/INFORMAÇÕES!$T$117),0),2)</f>
        <v>0</v>
      </c>
      <c r="N479" s="511" t="n">
        <f aca="false">ROUND(IF($O479&lt;&gt;0,$O479*(INFORMAÇÕES!$T$114/INFORMAÇÕES!$T$117),0),2)</f>
        <v>0</v>
      </c>
      <c r="O479" s="512" t="n">
        <f aca="false">IF(E479=0,G479,0)</f>
        <v>0</v>
      </c>
      <c r="Q479" s="88"/>
      <c r="R479" s="163" t="n">
        <f aca="false">IF(E479&lt;&gt;0,G479,0)</f>
        <v>0</v>
      </c>
      <c r="S479" s="157" t="n">
        <f aca="false">IF(B479=0,S478,IF(ISNONTEXT(B479)=TRUE(),INT(B479),INT(LEFT(B479,FIND(".",B479)-1))))</f>
        <v>3</v>
      </c>
      <c r="T479" s="157" t="str">
        <f aca="false">IF(T480=1,1,IF(B479&lt;&gt;0,1,IF(C479&lt;&gt;0,1,IF(D479&lt;&gt;0,1,IF('ORÇ.GLOBAL REF.'!E479&lt;&gt;0,1,"")))))</f>
        <v/>
      </c>
      <c r="U479" s="157" t="str">
        <f aca="false">IF(S479=0," ",IF(S479&lt;&gt;S478,S479," "))</f>
        <v> </v>
      </c>
      <c r="V479" s="88"/>
    </row>
    <row r="480" s="174" customFormat="true" ht="14.25" hidden="false" customHeight="false" outlineLevel="0" collapsed="false">
      <c r="A480" s="159" t="n">
        <v>469</v>
      </c>
      <c r="B480" s="160" t="n">
        <f aca="false">IF('ORÇ.GLOBAL P CAIXA'!K480="EXEC.",0,'ORÇ.GLOBAL P CAIXA'!M480)</f>
        <v>0</v>
      </c>
      <c r="C480" s="161" t="n">
        <f aca="false">IF('ORÇ.GLOBAL P CAIXA'!K480="EXEC.",0,'ORÇ.GLOBAL P CAIXA'!O480)</f>
        <v>0</v>
      </c>
      <c r="D480" s="162" t="n">
        <f aca="false">IF('ORÇ.GLOBAL P CAIXA'!K480="EXEC.",0,'ORÇ.GLOBAL P CAIXA'!P480)</f>
        <v>0</v>
      </c>
      <c r="E480" s="163" t="n">
        <f aca="false">IF('ORÇ.GLOBAL P CAIXA'!K480="EXEC.",0,ROUND('ORÇ.GLOBAL P CAIXA'!Q480,2))</f>
        <v>0</v>
      </c>
      <c r="F480" s="163" t="n">
        <f aca="false">IF('ORÇ.GLOBAL P CAIXA'!K480="EXEC.",0,TRUNC((1+(IF(OR(H480=0,H480=""),'BDI REF.'!$K$5,CHOOSE(H480,'BDI REF.'!$K$5,'BDI REF.'!$K$6,'BDI REF.'!$K$7))))*'ORÇ.GLOBAL P CAIXA'!R480,2))</f>
        <v>0</v>
      </c>
      <c r="G480" s="163" t="n">
        <f aca="false">IF('ORÇ.GLOBAL P CAIXA'!K480="EXEC.",0,IF(E480&lt;&gt;0,ROUND(E480*F480,2),IF(R480=0,(SUMIF($S$12:$S$1011,B480,$R$12:$R$1011)),R480)))</f>
        <v>0</v>
      </c>
      <c r="H480" s="509" t="str">
        <f aca="false">IF('ORÇ.GLOBAL P CAIXA'!K480="EXEC.","",IF('ORÇ.GLOBAL P CAIXA'!H480&gt;0,'ORÇ.GLOBAL P CAIXA'!H480,""))</f>
        <v/>
      </c>
      <c r="I480" s="509" t="str">
        <f aca="false">IF('ORÇ.GLOBAL P CAIXA'!K480="EXEC.","",IF('ORÇ.GLOBAL P CAIXA'!I480&gt;0,'ORÇ.GLOBAL P CAIXA'!I480,""))</f>
        <v/>
      </c>
      <c r="J480" s="510" t="str">
        <f aca="false">IF('ORÇ.GLOBAL P CAIXA'!K480="EXEC.","",IF('ORÇ.GLOBAL P CAIXA'!J480&gt;0,'ORÇ.GLOBAL P CAIXA'!J480,""))</f>
        <v/>
      </c>
      <c r="K480" s="115"/>
      <c r="L480" s="168" t="str">
        <f aca="false">IF(B480&gt;0,"ok","ocultar")</f>
        <v>ocultar</v>
      </c>
      <c r="M480" s="511" t="n">
        <f aca="false">ROUND(IF($O480&lt;&gt;0,$O480*(INFORMAÇÕES!$T$113/INFORMAÇÕES!$T$117),0),2)</f>
        <v>0</v>
      </c>
      <c r="N480" s="511" t="n">
        <f aca="false">ROUND(IF($O480&lt;&gt;0,$O480*(INFORMAÇÕES!$T$114/INFORMAÇÕES!$T$117),0),2)</f>
        <v>0</v>
      </c>
      <c r="O480" s="512" t="n">
        <f aca="false">IF(E480=0,G480,0)</f>
        <v>0</v>
      </c>
      <c r="Q480" s="88"/>
      <c r="R480" s="163" t="n">
        <f aca="false">IF(E480&lt;&gt;0,G480,0)</f>
        <v>0</v>
      </c>
      <c r="S480" s="157" t="n">
        <f aca="false">IF(B480=0,S479,IF(ISNONTEXT(B480)=TRUE(),INT(B480),INT(LEFT(B480,FIND(".",B480)-1))))</f>
        <v>3</v>
      </c>
      <c r="T480" s="157" t="str">
        <f aca="false">IF(T481=1,1,IF(B480&lt;&gt;0,1,IF(C480&lt;&gt;0,1,IF(D480&lt;&gt;0,1,IF('ORÇ.GLOBAL REF.'!E480&lt;&gt;0,1,"")))))</f>
        <v/>
      </c>
      <c r="U480" s="157" t="str">
        <f aca="false">IF(S480=0," ",IF(S480&lt;&gt;S479,S480," "))</f>
        <v> </v>
      </c>
      <c r="V480" s="88"/>
    </row>
    <row r="481" s="174" customFormat="true" ht="14.25" hidden="false" customHeight="false" outlineLevel="0" collapsed="false">
      <c r="A481" s="159" t="n">
        <v>470</v>
      </c>
      <c r="B481" s="160" t="n">
        <f aca="false">IF('ORÇ.GLOBAL P CAIXA'!K481="EXEC.",0,'ORÇ.GLOBAL P CAIXA'!M481)</f>
        <v>0</v>
      </c>
      <c r="C481" s="161" t="n">
        <f aca="false">IF('ORÇ.GLOBAL P CAIXA'!K481="EXEC.",0,'ORÇ.GLOBAL P CAIXA'!O481)</f>
        <v>0</v>
      </c>
      <c r="D481" s="162" t="n">
        <f aca="false">IF('ORÇ.GLOBAL P CAIXA'!K481="EXEC.",0,'ORÇ.GLOBAL P CAIXA'!P481)</f>
        <v>0</v>
      </c>
      <c r="E481" s="163" t="n">
        <f aca="false">IF('ORÇ.GLOBAL P CAIXA'!K481="EXEC.",0,ROUND('ORÇ.GLOBAL P CAIXA'!Q481,2))</f>
        <v>0</v>
      </c>
      <c r="F481" s="163" t="n">
        <f aca="false">IF('ORÇ.GLOBAL P CAIXA'!K481="EXEC.",0,TRUNC((1+(IF(OR(H481=0,H481=""),'BDI REF.'!$K$5,CHOOSE(H481,'BDI REF.'!$K$5,'BDI REF.'!$K$6,'BDI REF.'!$K$7))))*'ORÇ.GLOBAL P CAIXA'!R481,2))</f>
        <v>0</v>
      </c>
      <c r="G481" s="163" t="n">
        <f aca="false">IF('ORÇ.GLOBAL P CAIXA'!K481="EXEC.",0,IF(E481&lt;&gt;0,ROUND(E481*F481,2),IF(R481=0,(SUMIF($S$12:$S$1011,B481,$R$12:$R$1011)),R481)))</f>
        <v>0</v>
      </c>
      <c r="H481" s="509" t="str">
        <f aca="false">IF('ORÇ.GLOBAL P CAIXA'!K481="EXEC.","",IF('ORÇ.GLOBAL P CAIXA'!H481&gt;0,'ORÇ.GLOBAL P CAIXA'!H481,""))</f>
        <v/>
      </c>
      <c r="I481" s="509" t="str">
        <f aca="false">IF('ORÇ.GLOBAL P CAIXA'!K481="EXEC.","",IF('ORÇ.GLOBAL P CAIXA'!I481&gt;0,'ORÇ.GLOBAL P CAIXA'!I481,""))</f>
        <v/>
      </c>
      <c r="J481" s="510" t="str">
        <f aca="false">IF('ORÇ.GLOBAL P CAIXA'!K481="EXEC.","",IF('ORÇ.GLOBAL P CAIXA'!J481&gt;0,'ORÇ.GLOBAL P CAIXA'!J481,""))</f>
        <v/>
      </c>
      <c r="K481" s="115"/>
      <c r="L481" s="168" t="str">
        <f aca="false">IF(B481&gt;0,"ok","ocultar")</f>
        <v>ocultar</v>
      </c>
      <c r="M481" s="511" t="n">
        <f aca="false">ROUND(IF($O481&lt;&gt;0,$O481*(INFORMAÇÕES!$T$113/INFORMAÇÕES!$T$117),0),2)</f>
        <v>0</v>
      </c>
      <c r="N481" s="511" t="n">
        <f aca="false">ROUND(IF($O481&lt;&gt;0,$O481*(INFORMAÇÕES!$T$114/INFORMAÇÕES!$T$117),0),2)</f>
        <v>0</v>
      </c>
      <c r="O481" s="512" t="n">
        <f aca="false">IF(E481=0,G481,0)</f>
        <v>0</v>
      </c>
      <c r="Q481" s="88"/>
      <c r="R481" s="163" t="n">
        <f aca="false">IF(E481&lt;&gt;0,G481,0)</f>
        <v>0</v>
      </c>
      <c r="S481" s="157" t="n">
        <f aca="false">IF(B481=0,S480,IF(ISNONTEXT(B481)=TRUE(),INT(B481),INT(LEFT(B481,FIND(".",B481)-1))))</f>
        <v>3</v>
      </c>
      <c r="T481" s="157" t="str">
        <f aca="false">IF(T482=1,1,IF(B481&lt;&gt;0,1,IF(C481&lt;&gt;0,1,IF(D481&lt;&gt;0,1,IF('ORÇ.GLOBAL REF.'!E481&lt;&gt;0,1,"")))))</f>
        <v/>
      </c>
      <c r="U481" s="157" t="str">
        <f aca="false">IF(S481=0," ",IF(S481&lt;&gt;S480,S481," "))</f>
        <v> </v>
      </c>
      <c r="V481" s="88"/>
    </row>
    <row r="482" s="174" customFormat="true" ht="14.25" hidden="false" customHeight="false" outlineLevel="0" collapsed="false">
      <c r="A482" s="159" t="n">
        <v>471</v>
      </c>
      <c r="B482" s="160" t="n">
        <f aca="false">IF('ORÇ.GLOBAL P CAIXA'!K482="EXEC.",0,'ORÇ.GLOBAL P CAIXA'!M482)</f>
        <v>0</v>
      </c>
      <c r="C482" s="161" t="n">
        <f aca="false">IF('ORÇ.GLOBAL P CAIXA'!K482="EXEC.",0,'ORÇ.GLOBAL P CAIXA'!O482)</f>
        <v>0</v>
      </c>
      <c r="D482" s="162" t="n">
        <f aca="false">IF('ORÇ.GLOBAL P CAIXA'!K482="EXEC.",0,'ORÇ.GLOBAL P CAIXA'!P482)</f>
        <v>0</v>
      </c>
      <c r="E482" s="163" t="n">
        <f aca="false">IF('ORÇ.GLOBAL P CAIXA'!K482="EXEC.",0,ROUND('ORÇ.GLOBAL P CAIXA'!Q482,2))</f>
        <v>0</v>
      </c>
      <c r="F482" s="163" t="n">
        <f aca="false">IF('ORÇ.GLOBAL P CAIXA'!K482="EXEC.",0,TRUNC((1+(IF(OR(H482=0,H482=""),'BDI REF.'!$K$5,CHOOSE(H482,'BDI REF.'!$K$5,'BDI REF.'!$K$6,'BDI REF.'!$K$7))))*'ORÇ.GLOBAL P CAIXA'!R482,2))</f>
        <v>0</v>
      </c>
      <c r="G482" s="163" t="n">
        <f aca="false">IF('ORÇ.GLOBAL P CAIXA'!K482="EXEC.",0,IF(E482&lt;&gt;0,ROUND(E482*F482,2),IF(R482=0,(SUMIF($S$12:$S$1011,B482,$R$12:$R$1011)),R482)))</f>
        <v>0</v>
      </c>
      <c r="H482" s="509" t="str">
        <f aca="false">IF('ORÇ.GLOBAL P CAIXA'!K482="EXEC.","",IF('ORÇ.GLOBAL P CAIXA'!H482&gt;0,'ORÇ.GLOBAL P CAIXA'!H482,""))</f>
        <v/>
      </c>
      <c r="I482" s="509" t="str">
        <f aca="false">IF('ORÇ.GLOBAL P CAIXA'!K482="EXEC.","",IF('ORÇ.GLOBAL P CAIXA'!I482&gt;0,'ORÇ.GLOBAL P CAIXA'!I482,""))</f>
        <v/>
      </c>
      <c r="J482" s="510" t="str">
        <f aca="false">IF('ORÇ.GLOBAL P CAIXA'!K482="EXEC.","",IF('ORÇ.GLOBAL P CAIXA'!J482&gt;0,'ORÇ.GLOBAL P CAIXA'!J482,""))</f>
        <v/>
      </c>
      <c r="K482" s="115"/>
      <c r="L482" s="168" t="str">
        <f aca="false">IF(B482&gt;0,"ok","ocultar")</f>
        <v>ocultar</v>
      </c>
      <c r="M482" s="511" t="n">
        <f aca="false">ROUND(IF($O482&lt;&gt;0,$O482*(INFORMAÇÕES!$T$113/INFORMAÇÕES!$T$117),0),2)</f>
        <v>0</v>
      </c>
      <c r="N482" s="511" t="n">
        <f aca="false">ROUND(IF($O482&lt;&gt;0,$O482*(INFORMAÇÕES!$T$114/INFORMAÇÕES!$T$117),0),2)</f>
        <v>0</v>
      </c>
      <c r="O482" s="512" t="n">
        <f aca="false">IF(E482=0,G482,0)</f>
        <v>0</v>
      </c>
      <c r="Q482" s="88"/>
      <c r="R482" s="163" t="n">
        <f aca="false">IF(E482&lt;&gt;0,G482,0)</f>
        <v>0</v>
      </c>
      <c r="S482" s="157" t="n">
        <f aca="false">IF(B482=0,S481,IF(ISNONTEXT(B482)=TRUE(),INT(B482),INT(LEFT(B482,FIND(".",B482)-1))))</f>
        <v>3</v>
      </c>
      <c r="T482" s="157" t="str">
        <f aca="false">IF(T483=1,1,IF(B482&lt;&gt;0,1,IF(C482&lt;&gt;0,1,IF(D482&lt;&gt;0,1,IF('ORÇ.GLOBAL REF.'!E482&lt;&gt;0,1,"")))))</f>
        <v/>
      </c>
      <c r="U482" s="157" t="str">
        <f aca="false">IF(S482=0," ",IF(S482&lt;&gt;S481,S482," "))</f>
        <v> </v>
      </c>
      <c r="V482" s="88"/>
    </row>
    <row r="483" s="174" customFormat="true" ht="14.25" hidden="false" customHeight="false" outlineLevel="0" collapsed="false">
      <c r="A483" s="159" t="n">
        <v>472</v>
      </c>
      <c r="B483" s="160" t="n">
        <f aca="false">IF('ORÇ.GLOBAL P CAIXA'!K483="EXEC.",0,'ORÇ.GLOBAL P CAIXA'!M483)</f>
        <v>0</v>
      </c>
      <c r="C483" s="161" t="n">
        <f aca="false">IF('ORÇ.GLOBAL P CAIXA'!K483="EXEC.",0,'ORÇ.GLOBAL P CAIXA'!O483)</f>
        <v>0</v>
      </c>
      <c r="D483" s="162" t="n">
        <f aca="false">IF('ORÇ.GLOBAL P CAIXA'!K483="EXEC.",0,'ORÇ.GLOBAL P CAIXA'!P483)</f>
        <v>0</v>
      </c>
      <c r="E483" s="163" t="n">
        <f aca="false">IF('ORÇ.GLOBAL P CAIXA'!K483="EXEC.",0,ROUND('ORÇ.GLOBAL P CAIXA'!Q483,2))</f>
        <v>0</v>
      </c>
      <c r="F483" s="163" t="n">
        <f aca="false">IF('ORÇ.GLOBAL P CAIXA'!K483="EXEC.",0,TRUNC((1+(IF(OR(H483=0,H483=""),'BDI REF.'!$K$5,CHOOSE(H483,'BDI REF.'!$K$5,'BDI REF.'!$K$6,'BDI REF.'!$K$7))))*'ORÇ.GLOBAL P CAIXA'!R483,2))</f>
        <v>0</v>
      </c>
      <c r="G483" s="163" t="n">
        <f aca="false">IF('ORÇ.GLOBAL P CAIXA'!K483="EXEC.",0,IF(E483&lt;&gt;0,ROUND(E483*F483,2),IF(R483=0,(SUMIF($S$12:$S$1011,B483,$R$12:$R$1011)),R483)))</f>
        <v>0</v>
      </c>
      <c r="H483" s="509" t="str">
        <f aca="false">IF('ORÇ.GLOBAL P CAIXA'!K483="EXEC.","",IF('ORÇ.GLOBAL P CAIXA'!H483&gt;0,'ORÇ.GLOBAL P CAIXA'!H483,""))</f>
        <v/>
      </c>
      <c r="I483" s="509" t="str">
        <f aca="false">IF('ORÇ.GLOBAL P CAIXA'!K483="EXEC.","",IF('ORÇ.GLOBAL P CAIXA'!I483&gt;0,'ORÇ.GLOBAL P CAIXA'!I483,""))</f>
        <v/>
      </c>
      <c r="J483" s="510" t="str">
        <f aca="false">IF('ORÇ.GLOBAL P CAIXA'!K483="EXEC.","",IF('ORÇ.GLOBAL P CAIXA'!J483&gt;0,'ORÇ.GLOBAL P CAIXA'!J483,""))</f>
        <v/>
      </c>
      <c r="K483" s="115"/>
      <c r="L483" s="168" t="str">
        <f aca="false">IF(B483&gt;0,"ok","ocultar")</f>
        <v>ocultar</v>
      </c>
      <c r="M483" s="511" t="n">
        <f aca="false">ROUND(IF($O483&lt;&gt;0,$O483*(INFORMAÇÕES!$T$113/INFORMAÇÕES!$T$117),0),2)</f>
        <v>0</v>
      </c>
      <c r="N483" s="511" t="n">
        <f aca="false">ROUND(IF($O483&lt;&gt;0,$O483*(INFORMAÇÕES!$T$114/INFORMAÇÕES!$T$117),0),2)</f>
        <v>0</v>
      </c>
      <c r="O483" s="512" t="n">
        <f aca="false">IF(E483=0,G483,0)</f>
        <v>0</v>
      </c>
      <c r="Q483" s="88"/>
      <c r="R483" s="163" t="n">
        <f aca="false">IF(E483&lt;&gt;0,G483,0)</f>
        <v>0</v>
      </c>
      <c r="S483" s="157" t="n">
        <f aca="false">IF(B483=0,S482,IF(ISNONTEXT(B483)=TRUE(),INT(B483),INT(LEFT(B483,FIND(".",B483)-1))))</f>
        <v>3</v>
      </c>
      <c r="T483" s="157" t="str">
        <f aca="false">IF(T484=1,1,IF(B483&lt;&gt;0,1,IF(C483&lt;&gt;0,1,IF(D483&lt;&gt;0,1,IF('ORÇ.GLOBAL REF.'!E483&lt;&gt;0,1,"")))))</f>
        <v/>
      </c>
      <c r="U483" s="157" t="str">
        <f aca="false">IF(S483=0," ",IF(S483&lt;&gt;S482,S483," "))</f>
        <v> </v>
      </c>
      <c r="V483" s="88"/>
    </row>
    <row r="484" s="174" customFormat="true" ht="14.25" hidden="false" customHeight="false" outlineLevel="0" collapsed="false">
      <c r="A484" s="159" t="n">
        <v>473</v>
      </c>
      <c r="B484" s="160" t="n">
        <f aca="false">IF('ORÇ.GLOBAL P CAIXA'!K484="EXEC.",0,'ORÇ.GLOBAL P CAIXA'!M484)</f>
        <v>0</v>
      </c>
      <c r="C484" s="161" t="n">
        <f aca="false">IF('ORÇ.GLOBAL P CAIXA'!K484="EXEC.",0,'ORÇ.GLOBAL P CAIXA'!O484)</f>
        <v>0</v>
      </c>
      <c r="D484" s="162" t="n">
        <f aca="false">IF('ORÇ.GLOBAL P CAIXA'!K484="EXEC.",0,'ORÇ.GLOBAL P CAIXA'!P484)</f>
        <v>0</v>
      </c>
      <c r="E484" s="163" t="n">
        <f aca="false">IF('ORÇ.GLOBAL P CAIXA'!K484="EXEC.",0,ROUND('ORÇ.GLOBAL P CAIXA'!Q484,2))</f>
        <v>0</v>
      </c>
      <c r="F484" s="163" t="n">
        <f aca="false">IF('ORÇ.GLOBAL P CAIXA'!K484="EXEC.",0,TRUNC((1+(IF(OR(H484=0,H484=""),'BDI REF.'!$K$5,CHOOSE(H484,'BDI REF.'!$K$5,'BDI REF.'!$K$6,'BDI REF.'!$K$7))))*'ORÇ.GLOBAL P CAIXA'!R484,2))</f>
        <v>0</v>
      </c>
      <c r="G484" s="163" t="n">
        <f aca="false">IF('ORÇ.GLOBAL P CAIXA'!K484="EXEC.",0,IF(E484&lt;&gt;0,ROUND(E484*F484,2),IF(R484=0,(SUMIF($S$12:$S$1011,B484,$R$12:$R$1011)),R484)))</f>
        <v>0</v>
      </c>
      <c r="H484" s="509" t="str">
        <f aca="false">IF('ORÇ.GLOBAL P CAIXA'!K484="EXEC.","",IF('ORÇ.GLOBAL P CAIXA'!H484&gt;0,'ORÇ.GLOBAL P CAIXA'!H484,""))</f>
        <v/>
      </c>
      <c r="I484" s="509" t="str">
        <f aca="false">IF('ORÇ.GLOBAL P CAIXA'!K484="EXEC.","",IF('ORÇ.GLOBAL P CAIXA'!I484&gt;0,'ORÇ.GLOBAL P CAIXA'!I484,""))</f>
        <v/>
      </c>
      <c r="J484" s="510" t="str">
        <f aca="false">IF('ORÇ.GLOBAL P CAIXA'!K484="EXEC.","",IF('ORÇ.GLOBAL P CAIXA'!J484&gt;0,'ORÇ.GLOBAL P CAIXA'!J484,""))</f>
        <v/>
      </c>
      <c r="K484" s="115"/>
      <c r="L484" s="168" t="str">
        <f aca="false">IF(B484&gt;0,"ok","ocultar")</f>
        <v>ocultar</v>
      </c>
      <c r="M484" s="511" t="n">
        <f aca="false">ROUND(IF($O484&lt;&gt;0,$O484*(INFORMAÇÕES!$T$113/INFORMAÇÕES!$T$117),0),2)</f>
        <v>0</v>
      </c>
      <c r="N484" s="511" t="n">
        <f aca="false">ROUND(IF($O484&lt;&gt;0,$O484*(INFORMAÇÕES!$T$114/INFORMAÇÕES!$T$117),0),2)</f>
        <v>0</v>
      </c>
      <c r="O484" s="512" t="n">
        <f aca="false">IF(E484=0,G484,0)</f>
        <v>0</v>
      </c>
      <c r="Q484" s="88"/>
      <c r="R484" s="163" t="n">
        <f aca="false">IF(E484&lt;&gt;0,G484,0)</f>
        <v>0</v>
      </c>
      <c r="S484" s="157" t="n">
        <f aca="false">IF(B484=0,S483,IF(ISNONTEXT(B484)=TRUE(),INT(B484),INT(LEFT(B484,FIND(".",B484)-1))))</f>
        <v>3</v>
      </c>
      <c r="T484" s="157" t="str">
        <f aca="false">IF(T485=1,1,IF(B484&lt;&gt;0,1,IF(C484&lt;&gt;0,1,IF(D484&lt;&gt;0,1,IF('ORÇ.GLOBAL REF.'!E484&lt;&gt;0,1,"")))))</f>
        <v/>
      </c>
      <c r="U484" s="157" t="str">
        <f aca="false">IF(S484=0," ",IF(S484&lt;&gt;S483,S484," "))</f>
        <v> </v>
      </c>
      <c r="V484" s="88"/>
    </row>
    <row r="485" s="174" customFormat="true" ht="14.25" hidden="false" customHeight="false" outlineLevel="0" collapsed="false">
      <c r="A485" s="159" t="n">
        <v>474</v>
      </c>
      <c r="B485" s="160" t="n">
        <f aca="false">IF('ORÇ.GLOBAL P CAIXA'!K485="EXEC.",0,'ORÇ.GLOBAL P CAIXA'!M485)</f>
        <v>0</v>
      </c>
      <c r="C485" s="161" t="n">
        <f aca="false">IF('ORÇ.GLOBAL P CAIXA'!K485="EXEC.",0,'ORÇ.GLOBAL P CAIXA'!O485)</f>
        <v>0</v>
      </c>
      <c r="D485" s="162" t="n">
        <f aca="false">IF('ORÇ.GLOBAL P CAIXA'!K485="EXEC.",0,'ORÇ.GLOBAL P CAIXA'!P485)</f>
        <v>0</v>
      </c>
      <c r="E485" s="163" t="n">
        <f aca="false">IF('ORÇ.GLOBAL P CAIXA'!K485="EXEC.",0,ROUND('ORÇ.GLOBAL P CAIXA'!Q485,2))</f>
        <v>0</v>
      </c>
      <c r="F485" s="163" t="n">
        <f aca="false">IF('ORÇ.GLOBAL P CAIXA'!K485="EXEC.",0,TRUNC((1+(IF(OR(H485=0,H485=""),'BDI REF.'!$K$5,CHOOSE(H485,'BDI REF.'!$K$5,'BDI REF.'!$K$6,'BDI REF.'!$K$7))))*'ORÇ.GLOBAL P CAIXA'!R485,2))</f>
        <v>0</v>
      </c>
      <c r="G485" s="163" t="n">
        <f aca="false">IF('ORÇ.GLOBAL P CAIXA'!K485="EXEC.",0,IF(E485&lt;&gt;0,ROUND(E485*F485,2),IF(R485=0,(SUMIF($S$12:$S$1011,B485,$R$12:$R$1011)),R485)))</f>
        <v>0</v>
      </c>
      <c r="H485" s="509" t="str">
        <f aca="false">IF('ORÇ.GLOBAL P CAIXA'!K485="EXEC.","",IF('ORÇ.GLOBAL P CAIXA'!H485&gt;0,'ORÇ.GLOBAL P CAIXA'!H485,""))</f>
        <v/>
      </c>
      <c r="I485" s="509" t="str">
        <f aca="false">IF('ORÇ.GLOBAL P CAIXA'!K485="EXEC.","",IF('ORÇ.GLOBAL P CAIXA'!I485&gt;0,'ORÇ.GLOBAL P CAIXA'!I485,""))</f>
        <v/>
      </c>
      <c r="J485" s="510" t="str">
        <f aca="false">IF('ORÇ.GLOBAL P CAIXA'!K485="EXEC.","",IF('ORÇ.GLOBAL P CAIXA'!J485&gt;0,'ORÇ.GLOBAL P CAIXA'!J485,""))</f>
        <v/>
      </c>
      <c r="K485" s="115"/>
      <c r="L485" s="168" t="str">
        <f aca="false">IF(B485&gt;0,"ok","ocultar")</f>
        <v>ocultar</v>
      </c>
      <c r="M485" s="511" t="n">
        <f aca="false">ROUND(IF($O485&lt;&gt;0,$O485*(INFORMAÇÕES!$T$113/INFORMAÇÕES!$T$117),0),2)</f>
        <v>0</v>
      </c>
      <c r="N485" s="511" t="n">
        <f aca="false">ROUND(IF($O485&lt;&gt;0,$O485*(INFORMAÇÕES!$T$114/INFORMAÇÕES!$T$117),0),2)</f>
        <v>0</v>
      </c>
      <c r="O485" s="512" t="n">
        <f aca="false">IF(E485=0,G485,0)</f>
        <v>0</v>
      </c>
      <c r="Q485" s="88"/>
      <c r="R485" s="163" t="n">
        <f aca="false">IF(E485&lt;&gt;0,G485,0)</f>
        <v>0</v>
      </c>
      <c r="S485" s="157" t="n">
        <f aca="false">IF(B485=0,S484,IF(ISNONTEXT(B485)=TRUE(),INT(B485),INT(LEFT(B485,FIND(".",B485)-1))))</f>
        <v>3</v>
      </c>
      <c r="T485" s="157" t="str">
        <f aca="false">IF(T486=1,1,IF(B485&lt;&gt;0,1,IF(C485&lt;&gt;0,1,IF(D485&lt;&gt;0,1,IF('ORÇ.GLOBAL REF.'!E485&lt;&gt;0,1,"")))))</f>
        <v/>
      </c>
      <c r="U485" s="157" t="str">
        <f aca="false">IF(S485=0," ",IF(S485&lt;&gt;S484,S485," "))</f>
        <v> </v>
      </c>
      <c r="V485" s="88"/>
    </row>
    <row r="486" s="174" customFormat="true" ht="14.25" hidden="false" customHeight="false" outlineLevel="0" collapsed="false">
      <c r="A486" s="159" t="n">
        <v>475</v>
      </c>
      <c r="B486" s="160" t="n">
        <f aca="false">IF('ORÇ.GLOBAL P CAIXA'!K486="EXEC.",0,'ORÇ.GLOBAL P CAIXA'!M486)</f>
        <v>0</v>
      </c>
      <c r="C486" s="161" t="n">
        <f aca="false">IF('ORÇ.GLOBAL P CAIXA'!K486="EXEC.",0,'ORÇ.GLOBAL P CAIXA'!O486)</f>
        <v>0</v>
      </c>
      <c r="D486" s="162" t="n">
        <f aca="false">IF('ORÇ.GLOBAL P CAIXA'!K486="EXEC.",0,'ORÇ.GLOBAL P CAIXA'!P486)</f>
        <v>0</v>
      </c>
      <c r="E486" s="163" t="n">
        <f aca="false">IF('ORÇ.GLOBAL P CAIXA'!K486="EXEC.",0,ROUND('ORÇ.GLOBAL P CAIXA'!Q486,2))</f>
        <v>0</v>
      </c>
      <c r="F486" s="163" t="n">
        <f aca="false">IF('ORÇ.GLOBAL P CAIXA'!K486="EXEC.",0,TRUNC((1+(IF(OR(H486=0,H486=""),'BDI REF.'!$K$5,CHOOSE(H486,'BDI REF.'!$K$5,'BDI REF.'!$K$6,'BDI REF.'!$K$7))))*'ORÇ.GLOBAL P CAIXA'!R486,2))</f>
        <v>0</v>
      </c>
      <c r="G486" s="163" t="n">
        <f aca="false">IF('ORÇ.GLOBAL P CAIXA'!K486="EXEC.",0,IF(E486&lt;&gt;0,ROUND(E486*F486,2),IF(R486=0,(SUMIF($S$12:$S$1011,B486,$R$12:$R$1011)),R486)))</f>
        <v>0</v>
      </c>
      <c r="H486" s="509" t="str">
        <f aca="false">IF('ORÇ.GLOBAL P CAIXA'!K486="EXEC.","",IF('ORÇ.GLOBAL P CAIXA'!H486&gt;0,'ORÇ.GLOBAL P CAIXA'!H486,""))</f>
        <v/>
      </c>
      <c r="I486" s="509" t="str">
        <f aca="false">IF('ORÇ.GLOBAL P CAIXA'!K486="EXEC.","",IF('ORÇ.GLOBAL P CAIXA'!I486&gt;0,'ORÇ.GLOBAL P CAIXA'!I486,""))</f>
        <v/>
      </c>
      <c r="J486" s="510" t="str">
        <f aca="false">IF('ORÇ.GLOBAL P CAIXA'!K486="EXEC.","",IF('ORÇ.GLOBAL P CAIXA'!J486&gt;0,'ORÇ.GLOBAL P CAIXA'!J486,""))</f>
        <v/>
      </c>
      <c r="K486" s="115"/>
      <c r="L486" s="168" t="str">
        <f aca="false">IF(B486&gt;0,"ok","ocultar")</f>
        <v>ocultar</v>
      </c>
      <c r="M486" s="511" t="n">
        <f aca="false">ROUND(IF($O486&lt;&gt;0,$O486*(INFORMAÇÕES!$T$113/INFORMAÇÕES!$T$117),0),2)</f>
        <v>0</v>
      </c>
      <c r="N486" s="511" t="n">
        <f aca="false">ROUND(IF($O486&lt;&gt;0,$O486*(INFORMAÇÕES!$T$114/INFORMAÇÕES!$T$117),0),2)</f>
        <v>0</v>
      </c>
      <c r="O486" s="512" t="n">
        <f aca="false">IF(E486=0,G486,0)</f>
        <v>0</v>
      </c>
      <c r="Q486" s="88"/>
      <c r="R486" s="163" t="n">
        <f aca="false">IF(E486&lt;&gt;0,G486,0)</f>
        <v>0</v>
      </c>
      <c r="S486" s="157" t="n">
        <f aca="false">IF(B486=0,S485,IF(ISNONTEXT(B486)=TRUE(),INT(B486),INT(LEFT(B486,FIND(".",B486)-1))))</f>
        <v>3</v>
      </c>
      <c r="T486" s="157" t="str">
        <f aca="false">IF(T487=1,1,IF(B486&lt;&gt;0,1,IF(C486&lt;&gt;0,1,IF(D486&lt;&gt;0,1,IF('ORÇ.GLOBAL REF.'!E486&lt;&gt;0,1,"")))))</f>
        <v/>
      </c>
      <c r="U486" s="157" t="str">
        <f aca="false">IF(S486=0," ",IF(S486&lt;&gt;S485,S486," "))</f>
        <v> </v>
      </c>
      <c r="V486" s="88"/>
    </row>
    <row r="487" s="174" customFormat="true" ht="14.25" hidden="false" customHeight="false" outlineLevel="0" collapsed="false">
      <c r="A487" s="159" t="n">
        <v>476</v>
      </c>
      <c r="B487" s="160" t="n">
        <f aca="false">IF('ORÇ.GLOBAL P CAIXA'!K487="EXEC.",0,'ORÇ.GLOBAL P CAIXA'!M487)</f>
        <v>0</v>
      </c>
      <c r="C487" s="161" t="n">
        <f aca="false">IF('ORÇ.GLOBAL P CAIXA'!K487="EXEC.",0,'ORÇ.GLOBAL P CAIXA'!O487)</f>
        <v>0</v>
      </c>
      <c r="D487" s="162" t="n">
        <f aca="false">IF('ORÇ.GLOBAL P CAIXA'!K487="EXEC.",0,'ORÇ.GLOBAL P CAIXA'!P487)</f>
        <v>0</v>
      </c>
      <c r="E487" s="163" t="n">
        <f aca="false">IF('ORÇ.GLOBAL P CAIXA'!K487="EXEC.",0,ROUND('ORÇ.GLOBAL P CAIXA'!Q487,2))</f>
        <v>0</v>
      </c>
      <c r="F487" s="163" t="n">
        <f aca="false">IF('ORÇ.GLOBAL P CAIXA'!K487="EXEC.",0,TRUNC((1+(IF(OR(H487=0,H487=""),'BDI REF.'!$K$5,CHOOSE(H487,'BDI REF.'!$K$5,'BDI REF.'!$K$6,'BDI REF.'!$K$7))))*'ORÇ.GLOBAL P CAIXA'!R487,2))</f>
        <v>0</v>
      </c>
      <c r="G487" s="163" t="n">
        <f aca="false">IF('ORÇ.GLOBAL P CAIXA'!K487="EXEC.",0,IF(E487&lt;&gt;0,ROUND(E487*F487,2),IF(R487=0,(SUMIF($S$12:$S$1011,B487,$R$12:$R$1011)),R487)))</f>
        <v>0</v>
      </c>
      <c r="H487" s="509" t="str">
        <f aca="false">IF('ORÇ.GLOBAL P CAIXA'!K487="EXEC.","",IF('ORÇ.GLOBAL P CAIXA'!H487&gt;0,'ORÇ.GLOBAL P CAIXA'!H487,""))</f>
        <v/>
      </c>
      <c r="I487" s="509" t="str">
        <f aca="false">IF('ORÇ.GLOBAL P CAIXA'!K487="EXEC.","",IF('ORÇ.GLOBAL P CAIXA'!I487&gt;0,'ORÇ.GLOBAL P CAIXA'!I487,""))</f>
        <v/>
      </c>
      <c r="J487" s="510" t="str">
        <f aca="false">IF('ORÇ.GLOBAL P CAIXA'!K487="EXEC.","",IF('ORÇ.GLOBAL P CAIXA'!J487&gt;0,'ORÇ.GLOBAL P CAIXA'!J487,""))</f>
        <v/>
      </c>
      <c r="K487" s="115"/>
      <c r="L487" s="168" t="str">
        <f aca="false">IF(B487&gt;0,"ok","ocultar")</f>
        <v>ocultar</v>
      </c>
      <c r="M487" s="511" t="n">
        <f aca="false">ROUND(IF($O487&lt;&gt;0,$O487*(INFORMAÇÕES!$T$113/INFORMAÇÕES!$T$117),0),2)</f>
        <v>0</v>
      </c>
      <c r="N487" s="511" t="n">
        <f aca="false">ROUND(IF($O487&lt;&gt;0,$O487*(INFORMAÇÕES!$T$114/INFORMAÇÕES!$T$117),0),2)</f>
        <v>0</v>
      </c>
      <c r="O487" s="512" t="n">
        <f aca="false">IF(E487=0,G487,0)</f>
        <v>0</v>
      </c>
      <c r="Q487" s="88"/>
      <c r="R487" s="163" t="n">
        <f aca="false">IF(E487&lt;&gt;0,G487,0)</f>
        <v>0</v>
      </c>
      <c r="S487" s="157" t="n">
        <f aca="false">IF(B487=0,S486,IF(ISNONTEXT(B487)=TRUE(),INT(B487),INT(LEFT(B487,FIND(".",B487)-1))))</f>
        <v>3</v>
      </c>
      <c r="T487" s="157" t="str">
        <f aca="false">IF(T488=1,1,IF(B487&lt;&gt;0,1,IF(C487&lt;&gt;0,1,IF(D487&lt;&gt;0,1,IF('ORÇ.GLOBAL REF.'!E487&lt;&gt;0,1,"")))))</f>
        <v/>
      </c>
      <c r="U487" s="157" t="str">
        <f aca="false">IF(S487=0," ",IF(S487&lt;&gt;S486,S487," "))</f>
        <v> </v>
      </c>
      <c r="V487" s="88"/>
    </row>
    <row r="488" s="174" customFormat="true" ht="14.25" hidden="false" customHeight="false" outlineLevel="0" collapsed="false">
      <c r="A488" s="159" t="n">
        <v>477</v>
      </c>
      <c r="B488" s="160" t="n">
        <f aca="false">IF('ORÇ.GLOBAL P CAIXA'!K488="EXEC.",0,'ORÇ.GLOBAL P CAIXA'!M488)</f>
        <v>0</v>
      </c>
      <c r="C488" s="161" t="n">
        <f aca="false">IF('ORÇ.GLOBAL P CAIXA'!K488="EXEC.",0,'ORÇ.GLOBAL P CAIXA'!O488)</f>
        <v>0</v>
      </c>
      <c r="D488" s="162" t="n">
        <f aca="false">IF('ORÇ.GLOBAL P CAIXA'!K488="EXEC.",0,'ORÇ.GLOBAL P CAIXA'!P488)</f>
        <v>0</v>
      </c>
      <c r="E488" s="163" t="n">
        <f aca="false">IF('ORÇ.GLOBAL P CAIXA'!K488="EXEC.",0,ROUND('ORÇ.GLOBAL P CAIXA'!Q488,2))</f>
        <v>0</v>
      </c>
      <c r="F488" s="163" t="n">
        <f aca="false">IF('ORÇ.GLOBAL P CAIXA'!K488="EXEC.",0,TRUNC((1+(IF(OR(H488=0,H488=""),'BDI REF.'!$K$5,CHOOSE(H488,'BDI REF.'!$K$5,'BDI REF.'!$K$6,'BDI REF.'!$K$7))))*'ORÇ.GLOBAL P CAIXA'!R488,2))</f>
        <v>0</v>
      </c>
      <c r="G488" s="163" t="n">
        <f aca="false">IF('ORÇ.GLOBAL P CAIXA'!K488="EXEC.",0,IF(E488&lt;&gt;0,ROUND(E488*F488,2),IF(R488=0,(SUMIF($S$12:$S$1011,B488,$R$12:$R$1011)),R488)))</f>
        <v>0</v>
      </c>
      <c r="H488" s="509" t="str">
        <f aca="false">IF('ORÇ.GLOBAL P CAIXA'!K488="EXEC.","",IF('ORÇ.GLOBAL P CAIXA'!H488&gt;0,'ORÇ.GLOBAL P CAIXA'!H488,""))</f>
        <v/>
      </c>
      <c r="I488" s="509" t="str">
        <f aca="false">IF('ORÇ.GLOBAL P CAIXA'!K488="EXEC.","",IF('ORÇ.GLOBAL P CAIXA'!I488&gt;0,'ORÇ.GLOBAL P CAIXA'!I488,""))</f>
        <v/>
      </c>
      <c r="J488" s="510" t="str">
        <f aca="false">IF('ORÇ.GLOBAL P CAIXA'!K488="EXEC.","",IF('ORÇ.GLOBAL P CAIXA'!J488&gt;0,'ORÇ.GLOBAL P CAIXA'!J488,""))</f>
        <v/>
      </c>
      <c r="K488" s="115"/>
      <c r="L488" s="168" t="str">
        <f aca="false">IF(B488&gt;0,"ok","ocultar")</f>
        <v>ocultar</v>
      </c>
      <c r="M488" s="511" t="n">
        <f aca="false">ROUND(IF($O488&lt;&gt;0,$O488*(INFORMAÇÕES!$T$113/INFORMAÇÕES!$T$117),0),2)</f>
        <v>0</v>
      </c>
      <c r="N488" s="511" t="n">
        <f aca="false">ROUND(IF($O488&lt;&gt;0,$O488*(INFORMAÇÕES!$T$114/INFORMAÇÕES!$T$117),0),2)</f>
        <v>0</v>
      </c>
      <c r="O488" s="512" t="n">
        <f aca="false">IF(E488=0,G488,0)</f>
        <v>0</v>
      </c>
      <c r="Q488" s="88"/>
      <c r="R488" s="163" t="n">
        <f aca="false">IF(E488&lt;&gt;0,G488,0)</f>
        <v>0</v>
      </c>
      <c r="S488" s="157" t="n">
        <f aca="false">IF(B488=0,S487,IF(ISNONTEXT(B488)=TRUE(),INT(B488),INT(LEFT(B488,FIND(".",B488)-1))))</f>
        <v>3</v>
      </c>
      <c r="T488" s="157" t="str">
        <f aca="false">IF(T489=1,1,IF(B488&lt;&gt;0,1,IF(C488&lt;&gt;0,1,IF(D488&lt;&gt;0,1,IF('ORÇ.GLOBAL REF.'!E488&lt;&gt;0,1,"")))))</f>
        <v/>
      </c>
      <c r="U488" s="157" t="str">
        <f aca="false">IF(S488=0," ",IF(S488&lt;&gt;S487,S488," "))</f>
        <v> </v>
      </c>
      <c r="V488" s="88"/>
    </row>
    <row r="489" s="174" customFormat="true" ht="14.25" hidden="false" customHeight="false" outlineLevel="0" collapsed="false">
      <c r="A489" s="159" t="n">
        <v>478</v>
      </c>
      <c r="B489" s="160" t="n">
        <f aca="false">IF('ORÇ.GLOBAL P CAIXA'!K489="EXEC.",0,'ORÇ.GLOBAL P CAIXA'!M489)</f>
        <v>0</v>
      </c>
      <c r="C489" s="161" t="n">
        <f aca="false">IF('ORÇ.GLOBAL P CAIXA'!K489="EXEC.",0,'ORÇ.GLOBAL P CAIXA'!O489)</f>
        <v>0</v>
      </c>
      <c r="D489" s="162" t="n">
        <f aca="false">IF('ORÇ.GLOBAL P CAIXA'!K489="EXEC.",0,'ORÇ.GLOBAL P CAIXA'!P489)</f>
        <v>0</v>
      </c>
      <c r="E489" s="163" t="n">
        <f aca="false">IF('ORÇ.GLOBAL P CAIXA'!K489="EXEC.",0,ROUND('ORÇ.GLOBAL P CAIXA'!Q489,2))</f>
        <v>0</v>
      </c>
      <c r="F489" s="163" t="n">
        <f aca="false">IF('ORÇ.GLOBAL P CAIXA'!K489="EXEC.",0,TRUNC((1+(IF(OR(H489=0,H489=""),'BDI REF.'!$K$5,CHOOSE(H489,'BDI REF.'!$K$5,'BDI REF.'!$K$6,'BDI REF.'!$K$7))))*'ORÇ.GLOBAL P CAIXA'!R489,2))</f>
        <v>0</v>
      </c>
      <c r="G489" s="163" t="n">
        <f aca="false">IF('ORÇ.GLOBAL P CAIXA'!K489="EXEC.",0,IF(E489&lt;&gt;0,ROUND(E489*F489,2),IF(R489=0,(SUMIF($S$12:$S$1011,B489,$R$12:$R$1011)),R489)))</f>
        <v>0</v>
      </c>
      <c r="H489" s="509" t="str">
        <f aca="false">IF('ORÇ.GLOBAL P CAIXA'!K489="EXEC.","",IF('ORÇ.GLOBAL P CAIXA'!H489&gt;0,'ORÇ.GLOBAL P CAIXA'!H489,""))</f>
        <v/>
      </c>
      <c r="I489" s="509" t="str">
        <f aca="false">IF('ORÇ.GLOBAL P CAIXA'!K489="EXEC.","",IF('ORÇ.GLOBAL P CAIXA'!I489&gt;0,'ORÇ.GLOBAL P CAIXA'!I489,""))</f>
        <v/>
      </c>
      <c r="J489" s="510" t="str">
        <f aca="false">IF('ORÇ.GLOBAL P CAIXA'!K489="EXEC.","",IF('ORÇ.GLOBAL P CAIXA'!J489&gt;0,'ORÇ.GLOBAL P CAIXA'!J489,""))</f>
        <v/>
      </c>
      <c r="K489" s="115"/>
      <c r="L489" s="168" t="str">
        <f aca="false">IF(B489&gt;0,"ok","ocultar")</f>
        <v>ocultar</v>
      </c>
      <c r="M489" s="511" t="n">
        <f aca="false">ROUND(IF($O489&lt;&gt;0,$O489*(INFORMAÇÕES!$T$113/INFORMAÇÕES!$T$117),0),2)</f>
        <v>0</v>
      </c>
      <c r="N489" s="511" t="n">
        <f aca="false">ROUND(IF($O489&lt;&gt;0,$O489*(INFORMAÇÕES!$T$114/INFORMAÇÕES!$T$117),0),2)</f>
        <v>0</v>
      </c>
      <c r="O489" s="512" t="n">
        <f aca="false">IF(E489=0,G489,0)</f>
        <v>0</v>
      </c>
      <c r="Q489" s="88"/>
      <c r="R489" s="163" t="n">
        <f aca="false">IF(E489&lt;&gt;0,G489,0)</f>
        <v>0</v>
      </c>
      <c r="S489" s="157" t="n">
        <f aca="false">IF(B489=0,S488,IF(ISNONTEXT(B489)=TRUE(),INT(B489),INT(LEFT(B489,FIND(".",B489)-1))))</f>
        <v>3</v>
      </c>
      <c r="T489" s="157" t="str">
        <f aca="false">IF(T490=1,1,IF(B489&lt;&gt;0,1,IF(C489&lt;&gt;0,1,IF(D489&lt;&gt;0,1,IF('ORÇ.GLOBAL REF.'!E489&lt;&gt;0,1,"")))))</f>
        <v/>
      </c>
      <c r="U489" s="157" t="str">
        <f aca="false">IF(S489=0," ",IF(S489&lt;&gt;S488,S489," "))</f>
        <v> </v>
      </c>
      <c r="V489" s="88"/>
    </row>
    <row r="490" s="174" customFormat="true" ht="14.25" hidden="false" customHeight="false" outlineLevel="0" collapsed="false">
      <c r="A490" s="159" t="n">
        <v>479</v>
      </c>
      <c r="B490" s="160" t="n">
        <f aca="false">IF('ORÇ.GLOBAL P CAIXA'!K490="EXEC.",0,'ORÇ.GLOBAL P CAIXA'!M490)</f>
        <v>0</v>
      </c>
      <c r="C490" s="161" t="n">
        <f aca="false">IF('ORÇ.GLOBAL P CAIXA'!K490="EXEC.",0,'ORÇ.GLOBAL P CAIXA'!O490)</f>
        <v>0</v>
      </c>
      <c r="D490" s="162" t="n">
        <f aca="false">IF('ORÇ.GLOBAL P CAIXA'!K490="EXEC.",0,'ORÇ.GLOBAL P CAIXA'!P490)</f>
        <v>0</v>
      </c>
      <c r="E490" s="163" t="n">
        <f aca="false">IF('ORÇ.GLOBAL P CAIXA'!K490="EXEC.",0,ROUND('ORÇ.GLOBAL P CAIXA'!Q490,2))</f>
        <v>0</v>
      </c>
      <c r="F490" s="163" t="n">
        <f aca="false">IF('ORÇ.GLOBAL P CAIXA'!K490="EXEC.",0,TRUNC((1+(IF(OR(H490=0,H490=""),'BDI REF.'!$K$5,CHOOSE(H490,'BDI REF.'!$K$5,'BDI REF.'!$K$6,'BDI REF.'!$K$7))))*'ORÇ.GLOBAL P CAIXA'!R490,2))</f>
        <v>0</v>
      </c>
      <c r="G490" s="163" t="n">
        <f aca="false">IF('ORÇ.GLOBAL P CAIXA'!K490="EXEC.",0,IF(E490&lt;&gt;0,ROUND(E490*F490,2),IF(R490=0,(SUMIF($S$12:$S$1011,B490,$R$12:$R$1011)),R490)))</f>
        <v>0</v>
      </c>
      <c r="H490" s="509" t="str">
        <f aca="false">IF('ORÇ.GLOBAL P CAIXA'!K490="EXEC.","",IF('ORÇ.GLOBAL P CAIXA'!H490&gt;0,'ORÇ.GLOBAL P CAIXA'!H490,""))</f>
        <v/>
      </c>
      <c r="I490" s="509" t="str">
        <f aca="false">IF('ORÇ.GLOBAL P CAIXA'!K490="EXEC.","",IF('ORÇ.GLOBAL P CAIXA'!I490&gt;0,'ORÇ.GLOBAL P CAIXA'!I490,""))</f>
        <v/>
      </c>
      <c r="J490" s="510" t="str">
        <f aca="false">IF('ORÇ.GLOBAL P CAIXA'!K490="EXEC.","",IF('ORÇ.GLOBAL P CAIXA'!J490&gt;0,'ORÇ.GLOBAL P CAIXA'!J490,""))</f>
        <v/>
      </c>
      <c r="K490" s="115"/>
      <c r="L490" s="168" t="str">
        <f aca="false">IF(B490&gt;0,"ok","ocultar")</f>
        <v>ocultar</v>
      </c>
      <c r="M490" s="511" t="n">
        <f aca="false">ROUND(IF($O490&lt;&gt;0,$O490*(INFORMAÇÕES!$T$113/INFORMAÇÕES!$T$117),0),2)</f>
        <v>0</v>
      </c>
      <c r="N490" s="511" t="n">
        <f aca="false">ROUND(IF($O490&lt;&gt;0,$O490*(INFORMAÇÕES!$T$114/INFORMAÇÕES!$T$117),0),2)</f>
        <v>0</v>
      </c>
      <c r="O490" s="512" t="n">
        <f aca="false">IF(E490=0,G490,0)</f>
        <v>0</v>
      </c>
      <c r="Q490" s="88"/>
      <c r="R490" s="163" t="n">
        <f aca="false">IF(E490&lt;&gt;0,G490,0)</f>
        <v>0</v>
      </c>
      <c r="S490" s="157" t="n">
        <f aca="false">IF(B490=0,S489,IF(ISNONTEXT(B490)=TRUE(),INT(B490),INT(LEFT(B490,FIND(".",B490)-1))))</f>
        <v>3</v>
      </c>
      <c r="T490" s="157" t="str">
        <f aca="false">IF(T491=1,1,IF(B490&lt;&gt;0,1,IF(C490&lt;&gt;0,1,IF(D490&lt;&gt;0,1,IF('ORÇ.GLOBAL REF.'!E490&lt;&gt;0,1,"")))))</f>
        <v/>
      </c>
      <c r="U490" s="157" t="str">
        <f aca="false">IF(S490=0," ",IF(S490&lt;&gt;S489,S490," "))</f>
        <v> </v>
      </c>
      <c r="V490" s="88"/>
    </row>
    <row r="491" s="174" customFormat="true" ht="14.25" hidden="false" customHeight="false" outlineLevel="0" collapsed="false">
      <c r="A491" s="159" t="n">
        <v>480</v>
      </c>
      <c r="B491" s="160" t="n">
        <f aca="false">IF('ORÇ.GLOBAL P CAIXA'!K491="EXEC.",0,'ORÇ.GLOBAL P CAIXA'!M491)</f>
        <v>0</v>
      </c>
      <c r="C491" s="161" t="n">
        <f aca="false">IF('ORÇ.GLOBAL P CAIXA'!K491="EXEC.",0,'ORÇ.GLOBAL P CAIXA'!O491)</f>
        <v>0</v>
      </c>
      <c r="D491" s="162" t="n">
        <f aca="false">IF('ORÇ.GLOBAL P CAIXA'!K491="EXEC.",0,'ORÇ.GLOBAL P CAIXA'!P491)</f>
        <v>0</v>
      </c>
      <c r="E491" s="163" t="n">
        <f aca="false">IF('ORÇ.GLOBAL P CAIXA'!K491="EXEC.",0,ROUND('ORÇ.GLOBAL P CAIXA'!Q491,2))</f>
        <v>0</v>
      </c>
      <c r="F491" s="163" t="n">
        <f aca="false">IF('ORÇ.GLOBAL P CAIXA'!K491="EXEC.",0,TRUNC((1+(IF(OR(H491=0,H491=""),'BDI REF.'!$K$5,CHOOSE(H491,'BDI REF.'!$K$5,'BDI REF.'!$K$6,'BDI REF.'!$K$7))))*'ORÇ.GLOBAL P CAIXA'!R491,2))</f>
        <v>0</v>
      </c>
      <c r="G491" s="163" t="n">
        <f aca="false">IF('ORÇ.GLOBAL P CAIXA'!K491="EXEC.",0,IF(E491&lt;&gt;0,ROUND(E491*F491,2),IF(R491=0,(SUMIF($S$12:$S$1011,B491,$R$12:$R$1011)),R491)))</f>
        <v>0</v>
      </c>
      <c r="H491" s="509" t="str">
        <f aca="false">IF('ORÇ.GLOBAL P CAIXA'!K491="EXEC.","",IF('ORÇ.GLOBAL P CAIXA'!H491&gt;0,'ORÇ.GLOBAL P CAIXA'!H491,""))</f>
        <v/>
      </c>
      <c r="I491" s="509" t="str">
        <f aca="false">IF('ORÇ.GLOBAL P CAIXA'!K491="EXEC.","",IF('ORÇ.GLOBAL P CAIXA'!I491&gt;0,'ORÇ.GLOBAL P CAIXA'!I491,""))</f>
        <v/>
      </c>
      <c r="J491" s="510" t="str">
        <f aca="false">IF('ORÇ.GLOBAL P CAIXA'!K491="EXEC.","",IF('ORÇ.GLOBAL P CAIXA'!J491&gt;0,'ORÇ.GLOBAL P CAIXA'!J491,""))</f>
        <v/>
      </c>
      <c r="K491" s="115"/>
      <c r="L491" s="168" t="str">
        <f aca="false">IF(B491&gt;0,"ok","ocultar")</f>
        <v>ocultar</v>
      </c>
      <c r="M491" s="511" t="n">
        <f aca="false">ROUND(IF($O491&lt;&gt;0,$O491*(INFORMAÇÕES!$T$113/INFORMAÇÕES!$T$117),0),2)</f>
        <v>0</v>
      </c>
      <c r="N491" s="511" t="n">
        <f aca="false">ROUND(IF($O491&lt;&gt;0,$O491*(INFORMAÇÕES!$T$114/INFORMAÇÕES!$T$117),0),2)</f>
        <v>0</v>
      </c>
      <c r="O491" s="512" t="n">
        <f aca="false">IF(E491=0,G491,0)</f>
        <v>0</v>
      </c>
      <c r="Q491" s="88"/>
      <c r="R491" s="163" t="n">
        <f aca="false">IF(E491&lt;&gt;0,G491,0)</f>
        <v>0</v>
      </c>
      <c r="S491" s="157" t="n">
        <f aca="false">IF(B491=0,S490,IF(ISNONTEXT(B491)=TRUE(),INT(B491),INT(LEFT(B491,FIND(".",B491)-1))))</f>
        <v>3</v>
      </c>
      <c r="T491" s="157" t="str">
        <f aca="false">IF(T492=1,1,IF(B491&lt;&gt;0,1,IF(C491&lt;&gt;0,1,IF(D491&lt;&gt;0,1,IF('ORÇ.GLOBAL REF.'!E491&lt;&gt;0,1,"")))))</f>
        <v/>
      </c>
      <c r="U491" s="157" t="str">
        <f aca="false">IF(S491=0," ",IF(S491&lt;&gt;S490,S491," "))</f>
        <v> </v>
      </c>
      <c r="V491" s="88"/>
    </row>
    <row r="492" s="174" customFormat="true" ht="14.25" hidden="false" customHeight="false" outlineLevel="0" collapsed="false">
      <c r="A492" s="159" t="n">
        <v>481</v>
      </c>
      <c r="B492" s="160" t="n">
        <f aca="false">IF('ORÇ.GLOBAL P CAIXA'!K492="EXEC.",0,'ORÇ.GLOBAL P CAIXA'!M492)</f>
        <v>0</v>
      </c>
      <c r="C492" s="161" t="n">
        <f aca="false">IF('ORÇ.GLOBAL P CAIXA'!K492="EXEC.",0,'ORÇ.GLOBAL P CAIXA'!O492)</f>
        <v>0</v>
      </c>
      <c r="D492" s="162" t="n">
        <f aca="false">IF('ORÇ.GLOBAL P CAIXA'!K492="EXEC.",0,'ORÇ.GLOBAL P CAIXA'!P492)</f>
        <v>0</v>
      </c>
      <c r="E492" s="163" t="n">
        <f aca="false">IF('ORÇ.GLOBAL P CAIXA'!K492="EXEC.",0,ROUND('ORÇ.GLOBAL P CAIXA'!Q492,2))</f>
        <v>0</v>
      </c>
      <c r="F492" s="163" t="n">
        <f aca="false">IF('ORÇ.GLOBAL P CAIXA'!K492="EXEC.",0,TRUNC((1+(IF(OR(H492=0,H492=""),'BDI REF.'!$K$5,CHOOSE(H492,'BDI REF.'!$K$5,'BDI REF.'!$K$6,'BDI REF.'!$K$7))))*'ORÇ.GLOBAL P CAIXA'!R492,2))</f>
        <v>0</v>
      </c>
      <c r="G492" s="163" t="n">
        <f aca="false">IF('ORÇ.GLOBAL P CAIXA'!K492="EXEC.",0,IF(E492&lt;&gt;0,ROUND(E492*F492,2),IF(R492=0,(SUMIF($S$12:$S$1011,B492,$R$12:$R$1011)),R492)))</f>
        <v>0</v>
      </c>
      <c r="H492" s="509" t="str">
        <f aca="false">IF('ORÇ.GLOBAL P CAIXA'!K492="EXEC.","",IF('ORÇ.GLOBAL P CAIXA'!H492&gt;0,'ORÇ.GLOBAL P CAIXA'!H492,""))</f>
        <v/>
      </c>
      <c r="I492" s="509" t="str">
        <f aca="false">IF('ORÇ.GLOBAL P CAIXA'!K492="EXEC.","",IF('ORÇ.GLOBAL P CAIXA'!I492&gt;0,'ORÇ.GLOBAL P CAIXA'!I492,""))</f>
        <v/>
      </c>
      <c r="J492" s="510" t="str">
        <f aca="false">IF('ORÇ.GLOBAL P CAIXA'!K492="EXEC.","",IF('ORÇ.GLOBAL P CAIXA'!J492&gt;0,'ORÇ.GLOBAL P CAIXA'!J492,""))</f>
        <v/>
      </c>
      <c r="K492" s="115"/>
      <c r="L492" s="168" t="str">
        <f aca="false">IF(B492&gt;0,"ok","ocultar")</f>
        <v>ocultar</v>
      </c>
      <c r="M492" s="511" t="n">
        <f aca="false">ROUND(IF($O492&lt;&gt;0,$O492*(INFORMAÇÕES!$T$113/INFORMAÇÕES!$T$117),0),2)</f>
        <v>0</v>
      </c>
      <c r="N492" s="511" t="n">
        <f aca="false">ROUND(IF($O492&lt;&gt;0,$O492*(INFORMAÇÕES!$T$114/INFORMAÇÕES!$T$117),0),2)</f>
        <v>0</v>
      </c>
      <c r="O492" s="512" t="n">
        <f aca="false">IF(E492=0,G492,0)</f>
        <v>0</v>
      </c>
      <c r="Q492" s="88"/>
      <c r="R492" s="163" t="n">
        <f aca="false">IF(E492&lt;&gt;0,G492,0)</f>
        <v>0</v>
      </c>
      <c r="S492" s="157" t="n">
        <f aca="false">IF(B492=0,S491,IF(ISNONTEXT(B492)=TRUE(),INT(B492),INT(LEFT(B492,FIND(".",B492)-1))))</f>
        <v>3</v>
      </c>
      <c r="T492" s="157" t="str">
        <f aca="false">IF(T493=1,1,IF(B492&lt;&gt;0,1,IF(C492&lt;&gt;0,1,IF(D492&lt;&gt;0,1,IF('ORÇ.GLOBAL REF.'!E492&lt;&gt;0,1,"")))))</f>
        <v/>
      </c>
      <c r="U492" s="157" t="str">
        <f aca="false">IF(S492=0," ",IF(S492&lt;&gt;S491,S492," "))</f>
        <v> </v>
      </c>
      <c r="V492" s="88"/>
    </row>
    <row r="493" s="174" customFormat="true" ht="14.25" hidden="false" customHeight="false" outlineLevel="0" collapsed="false">
      <c r="A493" s="159" t="n">
        <v>482</v>
      </c>
      <c r="B493" s="160" t="n">
        <f aca="false">IF('ORÇ.GLOBAL P CAIXA'!K493="EXEC.",0,'ORÇ.GLOBAL P CAIXA'!M493)</f>
        <v>0</v>
      </c>
      <c r="C493" s="161" t="n">
        <f aca="false">IF('ORÇ.GLOBAL P CAIXA'!K493="EXEC.",0,'ORÇ.GLOBAL P CAIXA'!O493)</f>
        <v>0</v>
      </c>
      <c r="D493" s="162" t="n">
        <f aca="false">IF('ORÇ.GLOBAL P CAIXA'!K493="EXEC.",0,'ORÇ.GLOBAL P CAIXA'!P493)</f>
        <v>0</v>
      </c>
      <c r="E493" s="163" t="n">
        <f aca="false">IF('ORÇ.GLOBAL P CAIXA'!K493="EXEC.",0,ROUND('ORÇ.GLOBAL P CAIXA'!Q493,2))</f>
        <v>0</v>
      </c>
      <c r="F493" s="163" t="n">
        <f aca="false">IF('ORÇ.GLOBAL P CAIXA'!K493="EXEC.",0,TRUNC((1+(IF(OR(H493=0,H493=""),'BDI REF.'!$K$5,CHOOSE(H493,'BDI REF.'!$K$5,'BDI REF.'!$K$6,'BDI REF.'!$K$7))))*'ORÇ.GLOBAL P CAIXA'!R493,2))</f>
        <v>0</v>
      </c>
      <c r="G493" s="163" t="n">
        <f aca="false">IF('ORÇ.GLOBAL P CAIXA'!K493="EXEC.",0,IF(E493&lt;&gt;0,ROUND(E493*F493,2),IF(R493=0,(SUMIF($S$12:$S$1011,B493,$R$12:$R$1011)),R493)))</f>
        <v>0</v>
      </c>
      <c r="H493" s="509" t="str">
        <f aca="false">IF('ORÇ.GLOBAL P CAIXA'!K493="EXEC.","",IF('ORÇ.GLOBAL P CAIXA'!H493&gt;0,'ORÇ.GLOBAL P CAIXA'!H493,""))</f>
        <v/>
      </c>
      <c r="I493" s="509" t="str">
        <f aca="false">IF('ORÇ.GLOBAL P CAIXA'!K493="EXEC.","",IF('ORÇ.GLOBAL P CAIXA'!I493&gt;0,'ORÇ.GLOBAL P CAIXA'!I493,""))</f>
        <v/>
      </c>
      <c r="J493" s="510" t="str">
        <f aca="false">IF('ORÇ.GLOBAL P CAIXA'!K493="EXEC.","",IF('ORÇ.GLOBAL P CAIXA'!J493&gt;0,'ORÇ.GLOBAL P CAIXA'!J493,""))</f>
        <v/>
      </c>
      <c r="K493" s="115"/>
      <c r="L493" s="168" t="str">
        <f aca="false">IF(B493&gt;0,"ok","ocultar")</f>
        <v>ocultar</v>
      </c>
      <c r="M493" s="511" t="n">
        <f aca="false">ROUND(IF($O493&lt;&gt;0,$O493*(INFORMAÇÕES!$T$113/INFORMAÇÕES!$T$117),0),2)</f>
        <v>0</v>
      </c>
      <c r="N493" s="511" t="n">
        <f aca="false">ROUND(IF($O493&lt;&gt;0,$O493*(INFORMAÇÕES!$T$114/INFORMAÇÕES!$T$117),0),2)</f>
        <v>0</v>
      </c>
      <c r="O493" s="512" t="n">
        <f aca="false">IF(E493=0,G493,0)</f>
        <v>0</v>
      </c>
      <c r="Q493" s="88"/>
      <c r="R493" s="163" t="n">
        <f aca="false">IF(E493&lt;&gt;0,G493,0)</f>
        <v>0</v>
      </c>
      <c r="S493" s="157" t="n">
        <f aca="false">IF(B493=0,S492,IF(ISNONTEXT(B493)=TRUE(),INT(B493),INT(LEFT(B493,FIND(".",B493)-1))))</f>
        <v>3</v>
      </c>
      <c r="T493" s="157" t="str">
        <f aca="false">IF(T494=1,1,IF(B493&lt;&gt;0,1,IF(C493&lt;&gt;0,1,IF(D493&lt;&gt;0,1,IF('ORÇ.GLOBAL REF.'!E493&lt;&gt;0,1,"")))))</f>
        <v/>
      </c>
      <c r="U493" s="157" t="str">
        <f aca="false">IF(S493=0," ",IF(S493&lt;&gt;S492,S493," "))</f>
        <v> </v>
      </c>
      <c r="V493" s="88"/>
    </row>
    <row r="494" s="174" customFormat="true" ht="14.25" hidden="false" customHeight="false" outlineLevel="0" collapsed="false">
      <c r="A494" s="159" t="n">
        <v>483</v>
      </c>
      <c r="B494" s="160" t="n">
        <f aca="false">IF('ORÇ.GLOBAL P CAIXA'!K494="EXEC.",0,'ORÇ.GLOBAL P CAIXA'!M494)</f>
        <v>0</v>
      </c>
      <c r="C494" s="161" t="n">
        <f aca="false">IF('ORÇ.GLOBAL P CAIXA'!K494="EXEC.",0,'ORÇ.GLOBAL P CAIXA'!O494)</f>
        <v>0</v>
      </c>
      <c r="D494" s="162" t="n">
        <f aca="false">IF('ORÇ.GLOBAL P CAIXA'!K494="EXEC.",0,'ORÇ.GLOBAL P CAIXA'!P494)</f>
        <v>0</v>
      </c>
      <c r="E494" s="163" t="n">
        <f aca="false">IF('ORÇ.GLOBAL P CAIXA'!K494="EXEC.",0,ROUND('ORÇ.GLOBAL P CAIXA'!Q494,2))</f>
        <v>0</v>
      </c>
      <c r="F494" s="163" t="n">
        <f aca="false">IF('ORÇ.GLOBAL P CAIXA'!K494="EXEC.",0,TRUNC((1+(IF(OR(H494=0,H494=""),'BDI REF.'!$K$5,CHOOSE(H494,'BDI REF.'!$K$5,'BDI REF.'!$K$6,'BDI REF.'!$K$7))))*'ORÇ.GLOBAL P CAIXA'!R494,2))</f>
        <v>0</v>
      </c>
      <c r="G494" s="163" t="n">
        <f aca="false">IF('ORÇ.GLOBAL P CAIXA'!K494="EXEC.",0,IF(E494&lt;&gt;0,ROUND(E494*F494,2),IF(R494=0,(SUMIF($S$12:$S$1011,B494,$R$12:$R$1011)),R494)))</f>
        <v>0</v>
      </c>
      <c r="H494" s="509" t="str">
        <f aca="false">IF('ORÇ.GLOBAL P CAIXA'!K494="EXEC.","",IF('ORÇ.GLOBAL P CAIXA'!H494&gt;0,'ORÇ.GLOBAL P CAIXA'!H494,""))</f>
        <v/>
      </c>
      <c r="I494" s="509" t="str">
        <f aca="false">IF('ORÇ.GLOBAL P CAIXA'!K494="EXEC.","",IF('ORÇ.GLOBAL P CAIXA'!I494&gt;0,'ORÇ.GLOBAL P CAIXA'!I494,""))</f>
        <v/>
      </c>
      <c r="J494" s="510" t="str">
        <f aca="false">IF('ORÇ.GLOBAL P CAIXA'!K494="EXEC.","",IF('ORÇ.GLOBAL P CAIXA'!J494&gt;0,'ORÇ.GLOBAL P CAIXA'!J494,""))</f>
        <v/>
      </c>
      <c r="K494" s="115"/>
      <c r="L494" s="168" t="str">
        <f aca="false">IF(B494&gt;0,"ok","ocultar")</f>
        <v>ocultar</v>
      </c>
      <c r="M494" s="511" t="n">
        <f aca="false">ROUND(IF($O494&lt;&gt;0,$O494*(INFORMAÇÕES!$T$113/INFORMAÇÕES!$T$117),0),2)</f>
        <v>0</v>
      </c>
      <c r="N494" s="511" t="n">
        <f aca="false">ROUND(IF($O494&lt;&gt;0,$O494*(INFORMAÇÕES!$T$114/INFORMAÇÕES!$T$117),0),2)</f>
        <v>0</v>
      </c>
      <c r="O494" s="512" t="n">
        <f aca="false">IF(E494=0,G494,0)</f>
        <v>0</v>
      </c>
      <c r="Q494" s="88"/>
      <c r="R494" s="163" t="n">
        <f aca="false">IF(E494&lt;&gt;0,G494,0)</f>
        <v>0</v>
      </c>
      <c r="S494" s="157" t="n">
        <f aca="false">IF(B494=0,S493,IF(ISNONTEXT(B494)=TRUE(),INT(B494),INT(LEFT(B494,FIND(".",B494)-1))))</f>
        <v>3</v>
      </c>
      <c r="T494" s="157" t="str">
        <f aca="false">IF(T495=1,1,IF(B494&lt;&gt;0,1,IF(C494&lt;&gt;0,1,IF(D494&lt;&gt;0,1,IF('ORÇ.GLOBAL REF.'!E494&lt;&gt;0,1,"")))))</f>
        <v/>
      </c>
      <c r="U494" s="157" t="str">
        <f aca="false">IF(S494=0," ",IF(S494&lt;&gt;S493,S494," "))</f>
        <v> </v>
      </c>
      <c r="V494" s="88"/>
    </row>
    <row r="495" s="174" customFormat="true" ht="14.25" hidden="false" customHeight="false" outlineLevel="0" collapsed="false">
      <c r="A495" s="159" t="n">
        <v>484</v>
      </c>
      <c r="B495" s="160" t="n">
        <f aca="false">IF('ORÇ.GLOBAL P CAIXA'!K495="EXEC.",0,'ORÇ.GLOBAL P CAIXA'!M495)</f>
        <v>0</v>
      </c>
      <c r="C495" s="161" t="n">
        <f aca="false">IF('ORÇ.GLOBAL P CAIXA'!K495="EXEC.",0,'ORÇ.GLOBAL P CAIXA'!O495)</f>
        <v>0</v>
      </c>
      <c r="D495" s="162" t="n">
        <f aca="false">IF('ORÇ.GLOBAL P CAIXA'!K495="EXEC.",0,'ORÇ.GLOBAL P CAIXA'!P495)</f>
        <v>0</v>
      </c>
      <c r="E495" s="163" t="n">
        <f aca="false">IF('ORÇ.GLOBAL P CAIXA'!K495="EXEC.",0,ROUND('ORÇ.GLOBAL P CAIXA'!Q495,2))</f>
        <v>0</v>
      </c>
      <c r="F495" s="163" t="n">
        <f aca="false">IF('ORÇ.GLOBAL P CAIXA'!K495="EXEC.",0,TRUNC((1+(IF(OR(H495=0,H495=""),'BDI REF.'!$K$5,CHOOSE(H495,'BDI REF.'!$K$5,'BDI REF.'!$K$6,'BDI REF.'!$K$7))))*'ORÇ.GLOBAL P CAIXA'!R495,2))</f>
        <v>0</v>
      </c>
      <c r="G495" s="163" t="n">
        <f aca="false">IF('ORÇ.GLOBAL P CAIXA'!K495="EXEC.",0,IF(E495&lt;&gt;0,ROUND(E495*F495,2),IF(R495=0,(SUMIF($S$12:$S$1011,B495,$R$12:$R$1011)),R495)))</f>
        <v>0</v>
      </c>
      <c r="H495" s="509" t="str">
        <f aca="false">IF('ORÇ.GLOBAL P CAIXA'!K495="EXEC.","",IF('ORÇ.GLOBAL P CAIXA'!H495&gt;0,'ORÇ.GLOBAL P CAIXA'!H495,""))</f>
        <v/>
      </c>
      <c r="I495" s="509" t="str">
        <f aca="false">IF('ORÇ.GLOBAL P CAIXA'!K495="EXEC.","",IF('ORÇ.GLOBAL P CAIXA'!I495&gt;0,'ORÇ.GLOBAL P CAIXA'!I495,""))</f>
        <v/>
      </c>
      <c r="J495" s="510" t="str">
        <f aca="false">IF('ORÇ.GLOBAL P CAIXA'!K495="EXEC.","",IF('ORÇ.GLOBAL P CAIXA'!J495&gt;0,'ORÇ.GLOBAL P CAIXA'!J495,""))</f>
        <v/>
      </c>
      <c r="K495" s="115"/>
      <c r="L495" s="168" t="str">
        <f aca="false">IF(B495&gt;0,"ok","ocultar")</f>
        <v>ocultar</v>
      </c>
      <c r="M495" s="511" t="n">
        <f aca="false">ROUND(IF($O495&lt;&gt;0,$O495*(INFORMAÇÕES!$T$113/INFORMAÇÕES!$T$117),0),2)</f>
        <v>0</v>
      </c>
      <c r="N495" s="511" t="n">
        <f aca="false">ROUND(IF($O495&lt;&gt;0,$O495*(INFORMAÇÕES!$T$114/INFORMAÇÕES!$T$117),0),2)</f>
        <v>0</v>
      </c>
      <c r="O495" s="512" t="n">
        <f aca="false">IF(E495=0,G495,0)</f>
        <v>0</v>
      </c>
      <c r="Q495" s="88"/>
      <c r="R495" s="163" t="n">
        <f aca="false">IF(E495&lt;&gt;0,G495,0)</f>
        <v>0</v>
      </c>
      <c r="S495" s="157" t="n">
        <f aca="false">IF(B495=0,S494,IF(ISNONTEXT(B495)=TRUE(),INT(B495),INT(LEFT(B495,FIND(".",B495)-1))))</f>
        <v>3</v>
      </c>
      <c r="T495" s="157" t="str">
        <f aca="false">IF(T496=1,1,IF(B495&lt;&gt;0,1,IF(C495&lt;&gt;0,1,IF(D495&lt;&gt;0,1,IF('ORÇ.GLOBAL REF.'!E495&lt;&gt;0,1,"")))))</f>
        <v/>
      </c>
      <c r="U495" s="157" t="str">
        <f aca="false">IF(S495=0," ",IF(S495&lt;&gt;S494,S495," "))</f>
        <v> </v>
      </c>
      <c r="V495" s="88"/>
    </row>
    <row r="496" s="174" customFormat="true" ht="14.25" hidden="false" customHeight="false" outlineLevel="0" collapsed="false">
      <c r="A496" s="159" t="n">
        <v>485</v>
      </c>
      <c r="B496" s="160" t="n">
        <f aca="false">IF('ORÇ.GLOBAL P CAIXA'!K496="EXEC.",0,'ORÇ.GLOBAL P CAIXA'!M496)</f>
        <v>0</v>
      </c>
      <c r="C496" s="161" t="n">
        <f aca="false">IF('ORÇ.GLOBAL P CAIXA'!K496="EXEC.",0,'ORÇ.GLOBAL P CAIXA'!O496)</f>
        <v>0</v>
      </c>
      <c r="D496" s="162" t="n">
        <f aca="false">IF('ORÇ.GLOBAL P CAIXA'!K496="EXEC.",0,'ORÇ.GLOBAL P CAIXA'!P496)</f>
        <v>0</v>
      </c>
      <c r="E496" s="163" t="n">
        <f aca="false">IF('ORÇ.GLOBAL P CAIXA'!K496="EXEC.",0,ROUND('ORÇ.GLOBAL P CAIXA'!Q496,2))</f>
        <v>0</v>
      </c>
      <c r="F496" s="163" t="n">
        <f aca="false">IF('ORÇ.GLOBAL P CAIXA'!K496="EXEC.",0,TRUNC((1+(IF(OR(H496=0,H496=""),'BDI REF.'!$K$5,CHOOSE(H496,'BDI REF.'!$K$5,'BDI REF.'!$K$6,'BDI REF.'!$K$7))))*'ORÇ.GLOBAL P CAIXA'!R496,2))</f>
        <v>0</v>
      </c>
      <c r="G496" s="163" t="n">
        <f aca="false">IF('ORÇ.GLOBAL P CAIXA'!K496="EXEC.",0,IF(E496&lt;&gt;0,ROUND(E496*F496,2),IF(R496=0,(SUMIF($S$12:$S$1011,B496,$R$12:$R$1011)),R496)))</f>
        <v>0</v>
      </c>
      <c r="H496" s="509" t="str">
        <f aca="false">IF('ORÇ.GLOBAL P CAIXA'!K496="EXEC.","",IF('ORÇ.GLOBAL P CAIXA'!H496&gt;0,'ORÇ.GLOBAL P CAIXA'!H496,""))</f>
        <v/>
      </c>
      <c r="I496" s="509" t="str">
        <f aca="false">IF('ORÇ.GLOBAL P CAIXA'!K496="EXEC.","",IF('ORÇ.GLOBAL P CAIXA'!I496&gt;0,'ORÇ.GLOBAL P CAIXA'!I496,""))</f>
        <v/>
      </c>
      <c r="J496" s="510" t="str">
        <f aca="false">IF('ORÇ.GLOBAL P CAIXA'!K496="EXEC.","",IF('ORÇ.GLOBAL P CAIXA'!J496&gt;0,'ORÇ.GLOBAL P CAIXA'!J496,""))</f>
        <v/>
      </c>
      <c r="K496" s="115"/>
      <c r="L496" s="168" t="str">
        <f aca="false">IF(B496&gt;0,"ok","ocultar")</f>
        <v>ocultar</v>
      </c>
      <c r="M496" s="511" t="n">
        <f aca="false">ROUND(IF($O496&lt;&gt;0,$O496*(INFORMAÇÕES!$T$113/INFORMAÇÕES!$T$117),0),2)</f>
        <v>0</v>
      </c>
      <c r="N496" s="511" t="n">
        <f aca="false">ROUND(IF($O496&lt;&gt;0,$O496*(INFORMAÇÕES!$T$114/INFORMAÇÕES!$T$117),0),2)</f>
        <v>0</v>
      </c>
      <c r="O496" s="512" t="n">
        <f aca="false">IF(E496=0,G496,0)</f>
        <v>0</v>
      </c>
      <c r="Q496" s="88"/>
      <c r="R496" s="163" t="n">
        <f aca="false">IF(E496&lt;&gt;0,G496,0)</f>
        <v>0</v>
      </c>
      <c r="S496" s="157" t="n">
        <f aca="false">IF(B496=0,S495,IF(ISNONTEXT(B496)=TRUE(),INT(B496),INT(LEFT(B496,FIND(".",B496)-1))))</f>
        <v>3</v>
      </c>
      <c r="T496" s="157" t="str">
        <f aca="false">IF(T497=1,1,IF(B496&lt;&gt;0,1,IF(C496&lt;&gt;0,1,IF(D496&lt;&gt;0,1,IF('ORÇ.GLOBAL REF.'!E496&lt;&gt;0,1,"")))))</f>
        <v/>
      </c>
      <c r="U496" s="157" t="str">
        <f aca="false">IF(S496=0," ",IF(S496&lt;&gt;S495,S496," "))</f>
        <v> </v>
      </c>
      <c r="V496" s="88"/>
    </row>
    <row r="497" s="174" customFormat="true" ht="14.25" hidden="false" customHeight="false" outlineLevel="0" collapsed="false">
      <c r="A497" s="159" t="n">
        <v>486</v>
      </c>
      <c r="B497" s="160" t="n">
        <f aca="false">IF('ORÇ.GLOBAL P CAIXA'!K497="EXEC.",0,'ORÇ.GLOBAL P CAIXA'!M497)</f>
        <v>0</v>
      </c>
      <c r="C497" s="161" t="n">
        <f aca="false">IF('ORÇ.GLOBAL P CAIXA'!K497="EXEC.",0,'ORÇ.GLOBAL P CAIXA'!O497)</f>
        <v>0</v>
      </c>
      <c r="D497" s="162" t="n">
        <f aca="false">IF('ORÇ.GLOBAL P CAIXA'!K497="EXEC.",0,'ORÇ.GLOBAL P CAIXA'!P497)</f>
        <v>0</v>
      </c>
      <c r="E497" s="163" t="n">
        <f aca="false">IF('ORÇ.GLOBAL P CAIXA'!K497="EXEC.",0,ROUND('ORÇ.GLOBAL P CAIXA'!Q497,2))</f>
        <v>0</v>
      </c>
      <c r="F497" s="163" t="n">
        <f aca="false">IF('ORÇ.GLOBAL P CAIXA'!K497="EXEC.",0,TRUNC((1+(IF(OR(H497=0,H497=""),'BDI REF.'!$K$5,CHOOSE(H497,'BDI REF.'!$K$5,'BDI REF.'!$K$6,'BDI REF.'!$K$7))))*'ORÇ.GLOBAL P CAIXA'!R497,2))</f>
        <v>0</v>
      </c>
      <c r="G497" s="163" t="n">
        <f aca="false">IF('ORÇ.GLOBAL P CAIXA'!K497="EXEC.",0,IF(E497&lt;&gt;0,ROUND(E497*F497,2),IF(R497=0,(SUMIF($S$12:$S$1011,B497,$R$12:$R$1011)),R497)))</f>
        <v>0</v>
      </c>
      <c r="H497" s="509" t="str">
        <f aca="false">IF('ORÇ.GLOBAL P CAIXA'!K497="EXEC.","",IF('ORÇ.GLOBAL P CAIXA'!H497&gt;0,'ORÇ.GLOBAL P CAIXA'!H497,""))</f>
        <v/>
      </c>
      <c r="I497" s="509" t="str">
        <f aca="false">IF('ORÇ.GLOBAL P CAIXA'!K497="EXEC.","",IF('ORÇ.GLOBAL P CAIXA'!I497&gt;0,'ORÇ.GLOBAL P CAIXA'!I497,""))</f>
        <v/>
      </c>
      <c r="J497" s="510" t="str">
        <f aca="false">IF('ORÇ.GLOBAL P CAIXA'!K497="EXEC.","",IF('ORÇ.GLOBAL P CAIXA'!J497&gt;0,'ORÇ.GLOBAL P CAIXA'!J497,""))</f>
        <v/>
      </c>
      <c r="K497" s="115"/>
      <c r="L497" s="168" t="str">
        <f aca="false">IF(B497&gt;0,"ok","ocultar")</f>
        <v>ocultar</v>
      </c>
      <c r="M497" s="511" t="n">
        <f aca="false">ROUND(IF($O497&lt;&gt;0,$O497*(INFORMAÇÕES!$T$113/INFORMAÇÕES!$T$117),0),2)</f>
        <v>0</v>
      </c>
      <c r="N497" s="511" t="n">
        <f aca="false">ROUND(IF($O497&lt;&gt;0,$O497*(INFORMAÇÕES!$T$114/INFORMAÇÕES!$T$117),0),2)</f>
        <v>0</v>
      </c>
      <c r="O497" s="512" t="n">
        <f aca="false">IF(E497=0,G497,0)</f>
        <v>0</v>
      </c>
      <c r="Q497" s="88"/>
      <c r="R497" s="163" t="n">
        <f aca="false">IF(E497&lt;&gt;0,G497,0)</f>
        <v>0</v>
      </c>
      <c r="S497" s="157" t="n">
        <f aca="false">IF(B497=0,S496,IF(ISNONTEXT(B497)=TRUE(),INT(B497),INT(LEFT(B497,FIND(".",B497)-1))))</f>
        <v>3</v>
      </c>
      <c r="T497" s="157" t="str">
        <f aca="false">IF(T498=1,1,IF(B497&lt;&gt;0,1,IF(C497&lt;&gt;0,1,IF(D497&lt;&gt;0,1,IF('ORÇ.GLOBAL REF.'!E497&lt;&gt;0,1,"")))))</f>
        <v/>
      </c>
      <c r="U497" s="157" t="str">
        <f aca="false">IF(S497=0," ",IF(S497&lt;&gt;S496,S497," "))</f>
        <v> </v>
      </c>
      <c r="V497" s="88"/>
    </row>
    <row r="498" s="174" customFormat="true" ht="14.25" hidden="false" customHeight="false" outlineLevel="0" collapsed="false">
      <c r="A498" s="159" t="n">
        <v>487</v>
      </c>
      <c r="B498" s="160" t="n">
        <f aca="false">IF('ORÇ.GLOBAL P CAIXA'!K498="EXEC.",0,'ORÇ.GLOBAL P CAIXA'!M498)</f>
        <v>0</v>
      </c>
      <c r="C498" s="161" t="n">
        <f aca="false">IF('ORÇ.GLOBAL P CAIXA'!K498="EXEC.",0,'ORÇ.GLOBAL P CAIXA'!O498)</f>
        <v>0</v>
      </c>
      <c r="D498" s="162" t="n">
        <f aca="false">IF('ORÇ.GLOBAL P CAIXA'!K498="EXEC.",0,'ORÇ.GLOBAL P CAIXA'!P498)</f>
        <v>0</v>
      </c>
      <c r="E498" s="163" t="n">
        <f aca="false">IF('ORÇ.GLOBAL P CAIXA'!K498="EXEC.",0,ROUND('ORÇ.GLOBAL P CAIXA'!Q498,2))</f>
        <v>0</v>
      </c>
      <c r="F498" s="163" t="n">
        <f aca="false">IF('ORÇ.GLOBAL P CAIXA'!K498="EXEC.",0,TRUNC((1+(IF(OR(H498=0,H498=""),'BDI REF.'!$K$5,CHOOSE(H498,'BDI REF.'!$K$5,'BDI REF.'!$K$6,'BDI REF.'!$K$7))))*'ORÇ.GLOBAL P CAIXA'!R498,2))</f>
        <v>0</v>
      </c>
      <c r="G498" s="163" t="n">
        <f aca="false">IF('ORÇ.GLOBAL P CAIXA'!K498="EXEC.",0,IF(E498&lt;&gt;0,ROUND(E498*F498,2),IF(R498=0,(SUMIF($S$12:$S$1011,B498,$R$12:$R$1011)),R498)))</f>
        <v>0</v>
      </c>
      <c r="H498" s="509" t="str">
        <f aca="false">IF('ORÇ.GLOBAL P CAIXA'!K498="EXEC.","",IF('ORÇ.GLOBAL P CAIXA'!H498&gt;0,'ORÇ.GLOBAL P CAIXA'!H498,""))</f>
        <v/>
      </c>
      <c r="I498" s="509" t="str">
        <f aca="false">IF('ORÇ.GLOBAL P CAIXA'!K498="EXEC.","",IF('ORÇ.GLOBAL P CAIXA'!I498&gt;0,'ORÇ.GLOBAL P CAIXA'!I498,""))</f>
        <v/>
      </c>
      <c r="J498" s="510" t="str">
        <f aca="false">IF('ORÇ.GLOBAL P CAIXA'!K498="EXEC.","",IF('ORÇ.GLOBAL P CAIXA'!J498&gt;0,'ORÇ.GLOBAL P CAIXA'!J498,""))</f>
        <v/>
      </c>
      <c r="K498" s="115"/>
      <c r="L498" s="168" t="str">
        <f aca="false">IF(B498&gt;0,"ok","ocultar")</f>
        <v>ocultar</v>
      </c>
      <c r="M498" s="511" t="n">
        <f aca="false">ROUND(IF($O498&lt;&gt;0,$O498*(INFORMAÇÕES!$T$113/INFORMAÇÕES!$T$117),0),2)</f>
        <v>0</v>
      </c>
      <c r="N498" s="511" t="n">
        <f aca="false">ROUND(IF($O498&lt;&gt;0,$O498*(INFORMAÇÕES!$T$114/INFORMAÇÕES!$T$117),0),2)</f>
        <v>0</v>
      </c>
      <c r="O498" s="512" t="n">
        <f aca="false">IF(E498=0,G498,0)</f>
        <v>0</v>
      </c>
      <c r="Q498" s="88"/>
      <c r="R498" s="163" t="n">
        <f aca="false">IF(E498&lt;&gt;0,G498,0)</f>
        <v>0</v>
      </c>
      <c r="S498" s="157" t="n">
        <f aca="false">IF(B498=0,S497,IF(ISNONTEXT(B498)=TRUE(),INT(B498),INT(LEFT(B498,FIND(".",B498)-1))))</f>
        <v>3</v>
      </c>
      <c r="T498" s="157" t="str">
        <f aca="false">IF(T499=1,1,IF(B498&lt;&gt;0,1,IF(C498&lt;&gt;0,1,IF(D498&lt;&gt;0,1,IF('ORÇ.GLOBAL REF.'!E498&lt;&gt;0,1,"")))))</f>
        <v/>
      </c>
      <c r="U498" s="157" t="str">
        <f aca="false">IF(S498=0," ",IF(S498&lt;&gt;S497,S498," "))</f>
        <v> </v>
      </c>
      <c r="V498" s="88"/>
    </row>
    <row r="499" s="174" customFormat="true" ht="14.25" hidden="false" customHeight="false" outlineLevel="0" collapsed="false">
      <c r="A499" s="159" t="n">
        <v>488</v>
      </c>
      <c r="B499" s="160" t="n">
        <f aca="false">IF('ORÇ.GLOBAL P CAIXA'!K499="EXEC.",0,'ORÇ.GLOBAL P CAIXA'!M499)</f>
        <v>0</v>
      </c>
      <c r="C499" s="161" t="n">
        <f aca="false">IF('ORÇ.GLOBAL P CAIXA'!K499="EXEC.",0,'ORÇ.GLOBAL P CAIXA'!O499)</f>
        <v>0</v>
      </c>
      <c r="D499" s="162" t="n">
        <f aca="false">IF('ORÇ.GLOBAL P CAIXA'!K499="EXEC.",0,'ORÇ.GLOBAL P CAIXA'!P499)</f>
        <v>0</v>
      </c>
      <c r="E499" s="163" t="n">
        <f aca="false">IF('ORÇ.GLOBAL P CAIXA'!K499="EXEC.",0,ROUND('ORÇ.GLOBAL P CAIXA'!Q499,2))</f>
        <v>0</v>
      </c>
      <c r="F499" s="163" t="n">
        <f aca="false">IF('ORÇ.GLOBAL P CAIXA'!K499="EXEC.",0,TRUNC((1+(IF(OR(H499=0,H499=""),'BDI REF.'!$K$5,CHOOSE(H499,'BDI REF.'!$K$5,'BDI REF.'!$K$6,'BDI REF.'!$K$7))))*'ORÇ.GLOBAL P CAIXA'!R499,2))</f>
        <v>0</v>
      </c>
      <c r="G499" s="163" t="n">
        <f aca="false">IF('ORÇ.GLOBAL P CAIXA'!K499="EXEC.",0,IF(E499&lt;&gt;0,ROUND(E499*F499,2),IF(R499=0,(SUMIF($S$12:$S$1011,B499,$R$12:$R$1011)),R499)))</f>
        <v>0</v>
      </c>
      <c r="H499" s="509" t="str">
        <f aca="false">IF('ORÇ.GLOBAL P CAIXA'!K499="EXEC.","",IF('ORÇ.GLOBAL P CAIXA'!H499&gt;0,'ORÇ.GLOBAL P CAIXA'!H499,""))</f>
        <v/>
      </c>
      <c r="I499" s="509" t="str">
        <f aca="false">IF('ORÇ.GLOBAL P CAIXA'!K499="EXEC.","",IF('ORÇ.GLOBAL P CAIXA'!I499&gt;0,'ORÇ.GLOBAL P CAIXA'!I499,""))</f>
        <v/>
      </c>
      <c r="J499" s="510" t="str">
        <f aca="false">IF('ORÇ.GLOBAL P CAIXA'!K499="EXEC.","",IF('ORÇ.GLOBAL P CAIXA'!J499&gt;0,'ORÇ.GLOBAL P CAIXA'!J499,""))</f>
        <v/>
      </c>
      <c r="K499" s="115"/>
      <c r="L499" s="168" t="str">
        <f aca="false">IF(B499&gt;0,"ok","ocultar")</f>
        <v>ocultar</v>
      </c>
      <c r="M499" s="511" t="n">
        <f aca="false">ROUND(IF($O499&lt;&gt;0,$O499*(INFORMAÇÕES!$T$113/INFORMAÇÕES!$T$117),0),2)</f>
        <v>0</v>
      </c>
      <c r="N499" s="511" t="n">
        <f aca="false">ROUND(IF($O499&lt;&gt;0,$O499*(INFORMAÇÕES!$T$114/INFORMAÇÕES!$T$117),0),2)</f>
        <v>0</v>
      </c>
      <c r="O499" s="512" t="n">
        <f aca="false">IF(E499=0,G499,0)</f>
        <v>0</v>
      </c>
      <c r="Q499" s="88"/>
      <c r="R499" s="163" t="n">
        <f aca="false">IF(E499&lt;&gt;0,G499,0)</f>
        <v>0</v>
      </c>
      <c r="S499" s="157" t="n">
        <f aca="false">IF(B499=0,S498,IF(ISNONTEXT(B499)=TRUE(),INT(B499),INT(LEFT(B499,FIND(".",B499)-1))))</f>
        <v>3</v>
      </c>
      <c r="T499" s="157" t="str">
        <f aca="false">IF(T500=1,1,IF(B499&lt;&gt;0,1,IF(C499&lt;&gt;0,1,IF(D499&lt;&gt;0,1,IF('ORÇ.GLOBAL REF.'!E499&lt;&gt;0,1,"")))))</f>
        <v/>
      </c>
      <c r="U499" s="157" t="str">
        <f aca="false">IF(S499=0," ",IF(S499&lt;&gt;S498,S499," "))</f>
        <v> </v>
      </c>
      <c r="V499" s="88"/>
    </row>
    <row r="500" s="174" customFormat="true" ht="14.25" hidden="false" customHeight="false" outlineLevel="0" collapsed="false">
      <c r="A500" s="159" t="n">
        <v>489</v>
      </c>
      <c r="B500" s="160" t="n">
        <f aca="false">IF('ORÇ.GLOBAL P CAIXA'!K500="EXEC.",0,'ORÇ.GLOBAL P CAIXA'!M500)</f>
        <v>0</v>
      </c>
      <c r="C500" s="161" t="n">
        <f aca="false">IF('ORÇ.GLOBAL P CAIXA'!K500="EXEC.",0,'ORÇ.GLOBAL P CAIXA'!O500)</f>
        <v>0</v>
      </c>
      <c r="D500" s="162" t="n">
        <f aca="false">IF('ORÇ.GLOBAL P CAIXA'!K500="EXEC.",0,'ORÇ.GLOBAL P CAIXA'!P500)</f>
        <v>0</v>
      </c>
      <c r="E500" s="163" t="n">
        <f aca="false">IF('ORÇ.GLOBAL P CAIXA'!K500="EXEC.",0,ROUND('ORÇ.GLOBAL P CAIXA'!Q500,2))</f>
        <v>0</v>
      </c>
      <c r="F500" s="163" t="n">
        <f aca="false">IF('ORÇ.GLOBAL P CAIXA'!K500="EXEC.",0,TRUNC((1+(IF(OR(H500=0,H500=""),'BDI REF.'!$K$5,CHOOSE(H500,'BDI REF.'!$K$5,'BDI REF.'!$K$6,'BDI REF.'!$K$7))))*'ORÇ.GLOBAL P CAIXA'!R500,2))</f>
        <v>0</v>
      </c>
      <c r="G500" s="163" t="n">
        <f aca="false">IF('ORÇ.GLOBAL P CAIXA'!K500="EXEC.",0,IF(E500&lt;&gt;0,ROUND(E500*F500,2),IF(R500=0,(SUMIF($S$12:$S$1011,B500,$R$12:$R$1011)),R500)))</f>
        <v>0</v>
      </c>
      <c r="H500" s="509" t="str">
        <f aca="false">IF('ORÇ.GLOBAL P CAIXA'!K500="EXEC.","",IF('ORÇ.GLOBAL P CAIXA'!H500&gt;0,'ORÇ.GLOBAL P CAIXA'!H500,""))</f>
        <v/>
      </c>
      <c r="I500" s="509" t="str">
        <f aca="false">IF('ORÇ.GLOBAL P CAIXA'!K500="EXEC.","",IF('ORÇ.GLOBAL P CAIXA'!I500&gt;0,'ORÇ.GLOBAL P CAIXA'!I500,""))</f>
        <v/>
      </c>
      <c r="J500" s="510" t="str">
        <f aca="false">IF('ORÇ.GLOBAL P CAIXA'!K500="EXEC.","",IF('ORÇ.GLOBAL P CAIXA'!J500&gt;0,'ORÇ.GLOBAL P CAIXA'!J500,""))</f>
        <v/>
      </c>
      <c r="K500" s="115"/>
      <c r="L500" s="168" t="str">
        <f aca="false">IF(B500&gt;0,"ok","ocultar")</f>
        <v>ocultar</v>
      </c>
      <c r="M500" s="511" t="n">
        <f aca="false">ROUND(IF($O500&lt;&gt;0,$O500*(INFORMAÇÕES!$T$113/INFORMAÇÕES!$T$117),0),2)</f>
        <v>0</v>
      </c>
      <c r="N500" s="511" t="n">
        <f aca="false">ROUND(IF($O500&lt;&gt;0,$O500*(INFORMAÇÕES!$T$114/INFORMAÇÕES!$T$117),0),2)</f>
        <v>0</v>
      </c>
      <c r="O500" s="512" t="n">
        <f aca="false">IF(E500=0,G500,0)</f>
        <v>0</v>
      </c>
      <c r="Q500" s="88"/>
      <c r="R500" s="163" t="n">
        <f aca="false">IF(E500&lt;&gt;0,G500,0)</f>
        <v>0</v>
      </c>
      <c r="S500" s="157" t="n">
        <f aca="false">IF(B500=0,S499,IF(ISNONTEXT(B500)=TRUE(),INT(B500),INT(LEFT(B500,FIND(".",B500)-1))))</f>
        <v>3</v>
      </c>
      <c r="T500" s="157" t="str">
        <f aca="false">IF(T501=1,1,IF(B500&lt;&gt;0,1,IF(C500&lt;&gt;0,1,IF(D500&lt;&gt;0,1,IF('ORÇ.GLOBAL REF.'!E500&lt;&gt;0,1,"")))))</f>
        <v/>
      </c>
      <c r="U500" s="157" t="str">
        <f aca="false">IF(S500=0," ",IF(S500&lt;&gt;S499,S500," "))</f>
        <v> </v>
      </c>
      <c r="V500" s="88"/>
    </row>
    <row r="501" s="174" customFormat="true" ht="14.25" hidden="false" customHeight="false" outlineLevel="0" collapsed="false">
      <c r="A501" s="159" t="n">
        <v>490</v>
      </c>
      <c r="B501" s="160" t="n">
        <f aca="false">IF('ORÇ.GLOBAL P CAIXA'!K501="EXEC.",0,'ORÇ.GLOBAL P CAIXA'!M501)</f>
        <v>0</v>
      </c>
      <c r="C501" s="161" t="n">
        <f aca="false">IF('ORÇ.GLOBAL P CAIXA'!K501="EXEC.",0,'ORÇ.GLOBAL P CAIXA'!O501)</f>
        <v>0</v>
      </c>
      <c r="D501" s="162" t="n">
        <f aca="false">IF('ORÇ.GLOBAL P CAIXA'!K501="EXEC.",0,'ORÇ.GLOBAL P CAIXA'!P501)</f>
        <v>0</v>
      </c>
      <c r="E501" s="163" t="n">
        <f aca="false">IF('ORÇ.GLOBAL P CAIXA'!K501="EXEC.",0,ROUND('ORÇ.GLOBAL P CAIXA'!Q501,2))</f>
        <v>0</v>
      </c>
      <c r="F501" s="163" t="n">
        <f aca="false">IF('ORÇ.GLOBAL P CAIXA'!K501="EXEC.",0,TRUNC((1+(IF(OR(H501=0,H501=""),'BDI REF.'!$K$5,CHOOSE(H501,'BDI REF.'!$K$5,'BDI REF.'!$K$6,'BDI REF.'!$K$7))))*'ORÇ.GLOBAL P CAIXA'!R501,2))</f>
        <v>0</v>
      </c>
      <c r="G501" s="163" t="n">
        <f aca="false">IF('ORÇ.GLOBAL P CAIXA'!K501="EXEC.",0,IF(E501&lt;&gt;0,ROUND(E501*F501,2),IF(R501=0,(SUMIF($S$12:$S$1011,B501,$R$12:$R$1011)),R501)))</f>
        <v>0</v>
      </c>
      <c r="H501" s="509" t="str">
        <f aca="false">IF('ORÇ.GLOBAL P CAIXA'!K501="EXEC.","",IF('ORÇ.GLOBAL P CAIXA'!H501&gt;0,'ORÇ.GLOBAL P CAIXA'!H501,""))</f>
        <v/>
      </c>
      <c r="I501" s="509" t="str">
        <f aca="false">IF('ORÇ.GLOBAL P CAIXA'!K501="EXEC.","",IF('ORÇ.GLOBAL P CAIXA'!I501&gt;0,'ORÇ.GLOBAL P CAIXA'!I501,""))</f>
        <v/>
      </c>
      <c r="J501" s="510" t="str">
        <f aca="false">IF('ORÇ.GLOBAL P CAIXA'!K501="EXEC.","",IF('ORÇ.GLOBAL P CAIXA'!J501&gt;0,'ORÇ.GLOBAL P CAIXA'!J501,""))</f>
        <v/>
      </c>
      <c r="K501" s="115"/>
      <c r="L501" s="168" t="str">
        <f aca="false">IF(B501&gt;0,"ok","ocultar")</f>
        <v>ocultar</v>
      </c>
      <c r="M501" s="511" t="n">
        <f aca="false">ROUND(IF($O501&lt;&gt;0,$O501*(INFORMAÇÕES!$T$113/INFORMAÇÕES!$T$117),0),2)</f>
        <v>0</v>
      </c>
      <c r="N501" s="511" t="n">
        <f aca="false">ROUND(IF($O501&lt;&gt;0,$O501*(INFORMAÇÕES!$T$114/INFORMAÇÕES!$T$117),0),2)</f>
        <v>0</v>
      </c>
      <c r="O501" s="512" t="n">
        <f aca="false">IF(E501=0,G501,0)</f>
        <v>0</v>
      </c>
      <c r="Q501" s="88"/>
      <c r="R501" s="163" t="n">
        <f aca="false">IF(E501&lt;&gt;0,G501,0)</f>
        <v>0</v>
      </c>
      <c r="S501" s="157" t="n">
        <f aca="false">IF(B501=0,S500,IF(ISNONTEXT(B501)=TRUE(),INT(B501),INT(LEFT(B501,FIND(".",B501)-1))))</f>
        <v>3</v>
      </c>
      <c r="T501" s="157" t="str">
        <f aca="false">IF(T502=1,1,IF(B501&lt;&gt;0,1,IF(C501&lt;&gt;0,1,IF(D501&lt;&gt;0,1,IF('ORÇ.GLOBAL REF.'!E501&lt;&gt;0,1,"")))))</f>
        <v/>
      </c>
      <c r="U501" s="157" t="str">
        <f aca="false">IF(S501=0," ",IF(S501&lt;&gt;S500,S501," "))</f>
        <v> </v>
      </c>
      <c r="V501" s="88"/>
    </row>
    <row r="502" s="174" customFormat="true" ht="14.25" hidden="false" customHeight="false" outlineLevel="0" collapsed="false">
      <c r="A502" s="159" t="n">
        <v>491</v>
      </c>
      <c r="B502" s="160" t="n">
        <f aca="false">IF('ORÇ.GLOBAL P CAIXA'!K502="EXEC.",0,'ORÇ.GLOBAL P CAIXA'!M502)</f>
        <v>0</v>
      </c>
      <c r="C502" s="161" t="n">
        <f aca="false">IF('ORÇ.GLOBAL P CAIXA'!K502="EXEC.",0,'ORÇ.GLOBAL P CAIXA'!O502)</f>
        <v>0</v>
      </c>
      <c r="D502" s="162" t="n">
        <f aca="false">IF('ORÇ.GLOBAL P CAIXA'!K502="EXEC.",0,'ORÇ.GLOBAL P CAIXA'!P502)</f>
        <v>0</v>
      </c>
      <c r="E502" s="163" t="n">
        <f aca="false">IF('ORÇ.GLOBAL P CAIXA'!K502="EXEC.",0,ROUND('ORÇ.GLOBAL P CAIXA'!Q502,2))</f>
        <v>0</v>
      </c>
      <c r="F502" s="163" t="n">
        <f aca="false">IF('ORÇ.GLOBAL P CAIXA'!K502="EXEC.",0,TRUNC((1+(IF(OR(H502=0,H502=""),'BDI REF.'!$K$5,CHOOSE(H502,'BDI REF.'!$K$5,'BDI REF.'!$K$6,'BDI REF.'!$K$7))))*'ORÇ.GLOBAL P CAIXA'!R502,2))</f>
        <v>0</v>
      </c>
      <c r="G502" s="163" t="n">
        <f aca="false">IF('ORÇ.GLOBAL P CAIXA'!K502="EXEC.",0,IF(E502&lt;&gt;0,ROUND(E502*F502,2),IF(R502=0,(SUMIF($S$12:$S$1011,B502,$R$12:$R$1011)),R502)))</f>
        <v>0</v>
      </c>
      <c r="H502" s="509" t="str">
        <f aca="false">IF('ORÇ.GLOBAL P CAIXA'!K502="EXEC.","",IF('ORÇ.GLOBAL P CAIXA'!H502&gt;0,'ORÇ.GLOBAL P CAIXA'!H502,""))</f>
        <v/>
      </c>
      <c r="I502" s="509" t="str">
        <f aca="false">IF('ORÇ.GLOBAL P CAIXA'!K502="EXEC.","",IF('ORÇ.GLOBAL P CAIXA'!I502&gt;0,'ORÇ.GLOBAL P CAIXA'!I502,""))</f>
        <v/>
      </c>
      <c r="J502" s="510" t="str">
        <f aca="false">IF('ORÇ.GLOBAL P CAIXA'!K502="EXEC.","",IF('ORÇ.GLOBAL P CAIXA'!J502&gt;0,'ORÇ.GLOBAL P CAIXA'!J502,""))</f>
        <v/>
      </c>
      <c r="K502" s="115"/>
      <c r="L502" s="168" t="str">
        <f aca="false">IF(B502&gt;0,"ok","ocultar")</f>
        <v>ocultar</v>
      </c>
      <c r="M502" s="511" t="n">
        <f aca="false">ROUND(IF($O502&lt;&gt;0,$O502*(INFORMAÇÕES!$T$113/INFORMAÇÕES!$T$117),0),2)</f>
        <v>0</v>
      </c>
      <c r="N502" s="511" t="n">
        <f aca="false">ROUND(IF($O502&lt;&gt;0,$O502*(INFORMAÇÕES!$T$114/INFORMAÇÕES!$T$117),0),2)</f>
        <v>0</v>
      </c>
      <c r="O502" s="512" t="n">
        <f aca="false">IF(E502=0,G502,0)</f>
        <v>0</v>
      </c>
      <c r="Q502" s="88"/>
      <c r="R502" s="163" t="n">
        <f aca="false">IF(E502&lt;&gt;0,G502,0)</f>
        <v>0</v>
      </c>
      <c r="S502" s="157" t="n">
        <f aca="false">IF(B502=0,S501,IF(ISNONTEXT(B502)=TRUE(),INT(B502),INT(LEFT(B502,FIND(".",B502)-1))))</f>
        <v>3</v>
      </c>
      <c r="T502" s="157" t="str">
        <f aca="false">IF(T503=1,1,IF(B502&lt;&gt;0,1,IF(C502&lt;&gt;0,1,IF(D502&lt;&gt;0,1,IF('ORÇ.GLOBAL REF.'!E502&lt;&gt;0,1,"")))))</f>
        <v/>
      </c>
      <c r="U502" s="157" t="str">
        <f aca="false">IF(S502=0," ",IF(S502&lt;&gt;S501,S502," "))</f>
        <v> </v>
      </c>
      <c r="V502" s="88"/>
    </row>
    <row r="503" s="174" customFormat="true" ht="14.25" hidden="false" customHeight="false" outlineLevel="0" collapsed="false">
      <c r="A503" s="159" t="n">
        <v>492</v>
      </c>
      <c r="B503" s="160" t="n">
        <f aca="false">IF('ORÇ.GLOBAL P CAIXA'!K503="EXEC.",0,'ORÇ.GLOBAL P CAIXA'!M503)</f>
        <v>0</v>
      </c>
      <c r="C503" s="161" t="n">
        <f aca="false">IF('ORÇ.GLOBAL P CAIXA'!K503="EXEC.",0,'ORÇ.GLOBAL P CAIXA'!O503)</f>
        <v>0</v>
      </c>
      <c r="D503" s="162" t="n">
        <f aca="false">IF('ORÇ.GLOBAL P CAIXA'!K503="EXEC.",0,'ORÇ.GLOBAL P CAIXA'!P503)</f>
        <v>0</v>
      </c>
      <c r="E503" s="163" t="n">
        <f aca="false">IF('ORÇ.GLOBAL P CAIXA'!K503="EXEC.",0,ROUND('ORÇ.GLOBAL P CAIXA'!Q503,2))</f>
        <v>0</v>
      </c>
      <c r="F503" s="163" t="n">
        <f aca="false">IF('ORÇ.GLOBAL P CAIXA'!K503="EXEC.",0,TRUNC((1+(IF(OR(H503=0,H503=""),'BDI REF.'!$K$5,CHOOSE(H503,'BDI REF.'!$K$5,'BDI REF.'!$K$6,'BDI REF.'!$K$7))))*'ORÇ.GLOBAL P CAIXA'!R503,2))</f>
        <v>0</v>
      </c>
      <c r="G503" s="163" t="n">
        <f aca="false">IF('ORÇ.GLOBAL P CAIXA'!K503="EXEC.",0,IF(E503&lt;&gt;0,ROUND(E503*F503,2),IF(R503=0,(SUMIF($S$12:$S$1011,B503,$R$12:$R$1011)),R503)))</f>
        <v>0</v>
      </c>
      <c r="H503" s="509" t="str">
        <f aca="false">IF('ORÇ.GLOBAL P CAIXA'!K503="EXEC.","",IF('ORÇ.GLOBAL P CAIXA'!H503&gt;0,'ORÇ.GLOBAL P CAIXA'!H503,""))</f>
        <v/>
      </c>
      <c r="I503" s="509" t="str">
        <f aca="false">IF('ORÇ.GLOBAL P CAIXA'!K503="EXEC.","",IF('ORÇ.GLOBAL P CAIXA'!I503&gt;0,'ORÇ.GLOBAL P CAIXA'!I503,""))</f>
        <v/>
      </c>
      <c r="J503" s="510" t="str">
        <f aca="false">IF('ORÇ.GLOBAL P CAIXA'!K503="EXEC.","",IF('ORÇ.GLOBAL P CAIXA'!J503&gt;0,'ORÇ.GLOBAL P CAIXA'!J503,""))</f>
        <v/>
      </c>
      <c r="K503" s="115"/>
      <c r="L503" s="168" t="str">
        <f aca="false">IF(B503&gt;0,"ok","ocultar")</f>
        <v>ocultar</v>
      </c>
      <c r="M503" s="511" t="n">
        <f aca="false">ROUND(IF($O503&lt;&gt;0,$O503*(INFORMAÇÕES!$T$113/INFORMAÇÕES!$T$117),0),2)</f>
        <v>0</v>
      </c>
      <c r="N503" s="511" t="n">
        <f aca="false">ROUND(IF($O503&lt;&gt;0,$O503*(INFORMAÇÕES!$T$114/INFORMAÇÕES!$T$117),0),2)</f>
        <v>0</v>
      </c>
      <c r="O503" s="512" t="n">
        <f aca="false">IF(E503=0,G503,0)</f>
        <v>0</v>
      </c>
      <c r="Q503" s="88"/>
      <c r="R503" s="163" t="n">
        <f aca="false">IF(E503&lt;&gt;0,G503,0)</f>
        <v>0</v>
      </c>
      <c r="S503" s="157" t="n">
        <f aca="false">IF(B503=0,S502,IF(ISNONTEXT(B503)=TRUE(),INT(B503),INT(LEFT(B503,FIND(".",B503)-1))))</f>
        <v>3</v>
      </c>
      <c r="T503" s="157" t="str">
        <f aca="false">IF(T504=1,1,IF(B503&lt;&gt;0,1,IF(C503&lt;&gt;0,1,IF(D503&lt;&gt;0,1,IF('ORÇ.GLOBAL REF.'!E503&lt;&gt;0,1,"")))))</f>
        <v/>
      </c>
      <c r="U503" s="157" t="str">
        <f aca="false">IF(S503=0," ",IF(S503&lt;&gt;S502,S503," "))</f>
        <v> </v>
      </c>
      <c r="V503" s="88"/>
    </row>
    <row r="504" s="174" customFormat="true" ht="14.25" hidden="false" customHeight="false" outlineLevel="0" collapsed="false">
      <c r="A504" s="159" t="n">
        <v>493</v>
      </c>
      <c r="B504" s="160" t="n">
        <f aca="false">IF('ORÇ.GLOBAL P CAIXA'!K504="EXEC.",0,'ORÇ.GLOBAL P CAIXA'!M504)</f>
        <v>0</v>
      </c>
      <c r="C504" s="161" t="n">
        <f aca="false">IF('ORÇ.GLOBAL P CAIXA'!K504="EXEC.",0,'ORÇ.GLOBAL P CAIXA'!O504)</f>
        <v>0</v>
      </c>
      <c r="D504" s="162" t="n">
        <f aca="false">IF('ORÇ.GLOBAL P CAIXA'!K504="EXEC.",0,'ORÇ.GLOBAL P CAIXA'!P504)</f>
        <v>0</v>
      </c>
      <c r="E504" s="163" t="n">
        <f aca="false">IF('ORÇ.GLOBAL P CAIXA'!K504="EXEC.",0,ROUND('ORÇ.GLOBAL P CAIXA'!Q504,2))</f>
        <v>0</v>
      </c>
      <c r="F504" s="163" t="n">
        <f aca="false">IF('ORÇ.GLOBAL P CAIXA'!K504="EXEC.",0,TRUNC((1+(IF(OR(H504=0,H504=""),'BDI REF.'!$K$5,CHOOSE(H504,'BDI REF.'!$K$5,'BDI REF.'!$K$6,'BDI REF.'!$K$7))))*'ORÇ.GLOBAL P CAIXA'!R504,2))</f>
        <v>0</v>
      </c>
      <c r="G504" s="163" t="n">
        <f aca="false">IF('ORÇ.GLOBAL P CAIXA'!K504="EXEC.",0,IF(E504&lt;&gt;0,ROUND(E504*F504,2),IF(R504=0,(SUMIF($S$12:$S$1011,B504,$R$12:$R$1011)),R504)))</f>
        <v>0</v>
      </c>
      <c r="H504" s="509" t="str">
        <f aca="false">IF('ORÇ.GLOBAL P CAIXA'!K504="EXEC.","",IF('ORÇ.GLOBAL P CAIXA'!H504&gt;0,'ORÇ.GLOBAL P CAIXA'!H504,""))</f>
        <v/>
      </c>
      <c r="I504" s="509" t="str">
        <f aca="false">IF('ORÇ.GLOBAL P CAIXA'!K504="EXEC.","",IF('ORÇ.GLOBAL P CAIXA'!I504&gt;0,'ORÇ.GLOBAL P CAIXA'!I504,""))</f>
        <v/>
      </c>
      <c r="J504" s="510" t="str">
        <f aca="false">IF('ORÇ.GLOBAL P CAIXA'!K504="EXEC.","",IF('ORÇ.GLOBAL P CAIXA'!J504&gt;0,'ORÇ.GLOBAL P CAIXA'!J504,""))</f>
        <v/>
      </c>
      <c r="K504" s="115"/>
      <c r="L504" s="168" t="str">
        <f aca="false">IF(B504&gt;0,"ok","ocultar")</f>
        <v>ocultar</v>
      </c>
      <c r="M504" s="511" t="n">
        <f aca="false">ROUND(IF($O504&lt;&gt;0,$O504*(INFORMAÇÕES!$T$113/INFORMAÇÕES!$T$117),0),2)</f>
        <v>0</v>
      </c>
      <c r="N504" s="511" t="n">
        <f aca="false">ROUND(IF($O504&lt;&gt;0,$O504*(INFORMAÇÕES!$T$114/INFORMAÇÕES!$T$117),0),2)</f>
        <v>0</v>
      </c>
      <c r="O504" s="512" t="n">
        <f aca="false">IF(E504=0,G504,0)</f>
        <v>0</v>
      </c>
      <c r="Q504" s="88"/>
      <c r="R504" s="163" t="n">
        <f aca="false">IF(E504&lt;&gt;0,G504,0)</f>
        <v>0</v>
      </c>
      <c r="S504" s="157" t="n">
        <f aca="false">IF(B504=0,S503,IF(ISNONTEXT(B504)=TRUE(),INT(B504),INT(LEFT(B504,FIND(".",B504)-1))))</f>
        <v>3</v>
      </c>
      <c r="T504" s="157" t="str">
        <f aca="false">IF(T505=1,1,IF(B504&lt;&gt;0,1,IF(C504&lt;&gt;0,1,IF(D504&lt;&gt;0,1,IF('ORÇ.GLOBAL REF.'!E504&lt;&gt;0,1,"")))))</f>
        <v/>
      </c>
      <c r="U504" s="157" t="str">
        <f aca="false">IF(S504=0," ",IF(S504&lt;&gt;S503,S504," "))</f>
        <v> </v>
      </c>
      <c r="V504" s="88"/>
    </row>
    <row r="505" s="174" customFormat="true" ht="14.25" hidden="false" customHeight="false" outlineLevel="0" collapsed="false">
      <c r="A505" s="159" t="n">
        <v>494</v>
      </c>
      <c r="B505" s="160" t="n">
        <f aca="false">IF('ORÇ.GLOBAL P CAIXA'!K505="EXEC.",0,'ORÇ.GLOBAL P CAIXA'!M505)</f>
        <v>0</v>
      </c>
      <c r="C505" s="161" t="n">
        <f aca="false">IF('ORÇ.GLOBAL P CAIXA'!K505="EXEC.",0,'ORÇ.GLOBAL P CAIXA'!O505)</f>
        <v>0</v>
      </c>
      <c r="D505" s="162" t="n">
        <f aca="false">IF('ORÇ.GLOBAL P CAIXA'!K505="EXEC.",0,'ORÇ.GLOBAL P CAIXA'!P505)</f>
        <v>0</v>
      </c>
      <c r="E505" s="163" t="n">
        <f aca="false">IF('ORÇ.GLOBAL P CAIXA'!K505="EXEC.",0,ROUND('ORÇ.GLOBAL P CAIXA'!Q505,2))</f>
        <v>0</v>
      </c>
      <c r="F505" s="163" t="n">
        <f aca="false">IF('ORÇ.GLOBAL P CAIXA'!K505="EXEC.",0,TRUNC((1+(IF(OR(H505=0,H505=""),'BDI REF.'!$K$5,CHOOSE(H505,'BDI REF.'!$K$5,'BDI REF.'!$K$6,'BDI REF.'!$K$7))))*'ORÇ.GLOBAL P CAIXA'!R505,2))</f>
        <v>0</v>
      </c>
      <c r="G505" s="163" t="n">
        <f aca="false">IF('ORÇ.GLOBAL P CAIXA'!K505="EXEC.",0,IF(E505&lt;&gt;0,ROUND(E505*F505,2),IF(R505=0,(SUMIF($S$12:$S$1011,B505,$R$12:$R$1011)),R505)))</f>
        <v>0</v>
      </c>
      <c r="H505" s="509" t="str">
        <f aca="false">IF('ORÇ.GLOBAL P CAIXA'!K505="EXEC.","",IF('ORÇ.GLOBAL P CAIXA'!H505&gt;0,'ORÇ.GLOBAL P CAIXA'!H505,""))</f>
        <v/>
      </c>
      <c r="I505" s="509" t="str">
        <f aca="false">IF('ORÇ.GLOBAL P CAIXA'!K505="EXEC.","",IF('ORÇ.GLOBAL P CAIXA'!I505&gt;0,'ORÇ.GLOBAL P CAIXA'!I505,""))</f>
        <v/>
      </c>
      <c r="J505" s="510" t="str">
        <f aca="false">IF('ORÇ.GLOBAL P CAIXA'!K505="EXEC.","",IF('ORÇ.GLOBAL P CAIXA'!J505&gt;0,'ORÇ.GLOBAL P CAIXA'!J505,""))</f>
        <v/>
      </c>
      <c r="K505" s="115"/>
      <c r="L505" s="168" t="str">
        <f aca="false">IF(B505&gt;0,"ok","ocultar")</f>
        <v>ocultar</v>
      </c>
      <c r="M505" s="511" t="n">
        <f aca="false">ROUND(IF($O505&lt;&gt;0,$O505*(INFORMAÇÕES!$T$113/INFORMAÇÕES!$T$117),0),2)</f>
        <v>0</v>
      </c>
      <c r="N505" s="511" t="n">
        <f aca="false">ROUND(IF($O505&lt;&gt;0,$O505*(INFORMAÇÕES!$T$114/INFORMAÇÕES!$T$117),0),2)</f>
        <v>0</v>
      </c>
      <c r="O505" s="512" t="n">
        <f aca="false">IF(E505=0,G505,0)</f>
        <v>0</v>
      </c>
      <c r="Q505" s="88"/>
      <c r="R505" s="163" t="n">
        <f aca="false">IF(E505&lt;&gt;0,G505,0)</f>
        <v>0</v>
      </c>
      <c r="S505" s="157" t="n">
        <f aca="false">IF(B505=0,S504,IF(ISNONTEXT(B505)=TRUE(),INT(B505),INT(LEFT(B505,FIND(".",B505)-1))))</f>
        <v>3</v>
      </c>
      <c r="T505" s="157" t="str">
        <f aca="false">IF(T506=1,1,IF(B505&lt;&gt;0,1,IF(C505&lt;&gt;0,1,IF(D505&lt;&gt;0,1,IF('ORÇ.GLOBAL REF.'!E505&lt;&gt;0,1,"")))))</f>
        <v/>
      </c>
      <c r="U505" s="157" t="str">
        <f aca="false">IF(S505=0," ",IF(S505&lt;&gt;S504,S505," "))</f>
        <v> </v>
      </c>
      <c r="V505" s="88"/>
    </row>
    <row r="506" s="174" customFormat="true" ht="14.25" hidden="false" customHeight="false" outlineLevel="0" collapsed="false">
      <c r="A506" s="159" t="n">
        <v>495</v>
      </c>
      <c r="B506" s="160" t="n">
        <f aca="false">IF('ORÇ.GLOBAL P CAIXA'!K506="EXEC.",0,'ORÇ.GLOBAL P CAIXA'!M506)</f>
        <v>0</v>
      </c>
      <c r="C506" s="161" t="n">
        <f aca="false">IF('ORÇ.GLOBAL P CAIXA'!K506="EXEC.",0,'ORÇ.GLOBAL P CAIXA'!O506)</f>
        <v>0</v>
      </c>
      <c r="D506" s="162" t="n">
        <f aca="false">IF('ORÇ.GLOBAL P CAIXA'!K506="EXEC.",0,'ORÇ.GLOBAL P CAIXA'!P506)</f>
        <v>0</v>
      </c>
      <c r="E506" s="163" t="n">
        <f aca="false">IF('ORÇ.GLOBAL P CAIXA'!K506="EXEC.",0,ROUND('ORÇ.GLOBAL P CAIXA'!Q506,2))</f>
        <v>0</v>
      </c>
      <c r="F506" s="163" t="n">
        <f aca="false">IF('ORÇ.GLOBAL P CAIXA'!K506="EXEC.",0,TRUNC((1+(IF(OR(H506=0,H506=""),'BDI REF.'!$K$5,CHOOSE(H506,'BDI REF.'!$K$5,'BDI REF.'!$K$6,'BDI REF.'!$K$7))))*'ORÇ.GLOBAL P CAIXA'!R506,2))</f>
        <v>0</v>
      </c>
      <c r="G506" s="163" t="n">
        <f aca="false">IF('ORÇ.GLOBAL P CAIXA'!K506="EXEC.",0,IF(E506&lt;&gt;0,ROUND(E506*F506,2),IF(R506=0,(SUMIF($S$12:$S$1011,B506,$R$12:$R$1011)),R506)))</f>
        <v>0</v>
      </c>
      <c r="H506" s="509" t="str">
        <f aca="false">IF('ORÇ.GLOBAL P CAIXA'!K506="EXEC.","",IF('ORÇ.GLOBAL P CAIXA'!H506&gt;0,'ORÇ.GLOBAL P CAIXA'!H506,""))</f>
        <v/>
      </c>
      <c r="I506" s="509" t="str">
        <f aca="false">IF('ORÇ.GLOBAL P CAIXA'!K506="EXEC.","",IF('ORÇ.GLOBAL P CAIXA'!I506&gt;0,'ORÇ.GLOBAL P CAIXA'!I506,""))</f>
        <v/>
      </c>
      <c r="J506" s="510" t="str">
        <f aca="false">IF('ORÇ.GLOBAL P CAIXA'!K506="EXEC.","",IF('ORÇ.GLOBAL P CAIXA'!J506&gt;0,'ORÇ.GLOBAL P CAIXA'!J506,""))</f>
        <v/>
      </c>
      <c r="K506" s="115"/>
      <c r="L506" s="168" t="str">
        <f aca="false">IF(B506&gt;0,"ok","ocultar")</f>
        <v>ocultar</v>
      </c>
      <c r="M506" s="511" t="n">
        <f aca="false">ROUND(IF($O506&lt;&gt;0,$O506*(INFORMAÇÕES!$T$113/INFORMAÇÕES!$T$117),0),2)</f>
        <v>0</v>
      </c>
      <c r="N506" s="511" t="n">
        <f aca="false">ROUND(IF($O506&lt;&gt;0,$O506*(INFORMAÇÕES!$T$114/INFORMAÇÕES!$T$117),0),2)</f>
        <v>0</v>
      </c>
      <c r="O506" s="512" t="n">
        <f aca="false">IF(E506=0,G506,0)</f>
        <v>0</v>
      </c>
      <c r="Q506" s="88"/>
      <c r="R506" s="163" t="n">
        <f aca="false">IF(E506&lt;&gt;0,G506,0)</f>
        <v>0</v>
      </c>
      <c r="S506" s="157" t="n">
        <f aca="false">IF(B506=0,S505,IF(ISNONTEXT(B506)=TRUE(),INT(B506),INT(LEFT(B506,FIND(".",B506)-1))))</f>
        <v>3</v>
      </c>
      <c r="T506" s="157" t="str">
        <f aca="false">IF(T507=1,1,IF(B506&lt;&gt;0,1,IF(C506&lt;&gt;0,1,IF(D506&lt;&gt;0,1,IF('ORÇ.GLOBAL REF.'!E506&lt;&gt;0,1,"")))))</f>
        <v/>
      </c>
      <c r="U506" s="157" t="str">
        <f aca="false">IF(S506=0," ",IF(S506&lt;&gt;S505,S506," "))</f>
        <v> </v>
      </c>
      <c r="V506" s="88"/>
    </row>
    <row r="507" s="174" customFormat="true" ht="14.25" hidden="false" customHeight="false" outlineLevel="0" collapsed="false">
      <c r="A507" s="159" t="n">
        <v>496</v>
      </c>
      <c r="B507" s="160" t="n">
        <f aca="false">IF('ORÇ.GLOBAL P CAIXA'!K507="EXEC.",0,'ORÇ.GLOBAL P CAIXA'!M507)</f>
        <v>0</v>
      </c>
      <c r="C507" s="161" t="n">
        <f aca="false">IF('ORÇ.GLOBAL P CAIXA'!K507="EXEC.",0,'ORÇ.GLOBAL P CAIXA'!O507)</f>
        <v>0</v>
      </c>
      <c r="D507" s="162" t="n">
        <f aca="false">IF('ORÇ.GLOBAL P CAIXA'!K507="EXEC.",0,'ORÇ.GLOBAL P CAIXA'!P507)</f>
        <v>0</v>
      </c>
      <c r="E507" s="163" t="n">
        <f aca="false">IF('ORÇ.GLOBAL P CAIXA'!K507="EXEC.",0,ROUND('ORÇ.GLOBAL P CAIXA'!Q507,2))</f>
        <v>0</v>
      </c>
      <c r="F507" s="163" t="n">
        <f aca="false">IF('ORÇ.GLOBAL P CAIXA'!K507="EXEC.",0,TRUNC((1+(IF(OR(H507=0,H507=""),'BDI REF.'!$K$5,CHOOSE(H507,'BDI REF.'!$K$5,'BDI REF.'!$K$6,'BDI REF.'!$K$7))))*'ORÇ.GLOBAL P CAIXA'!R507,2))</f>
        <v>0</v>
      </c>
      <c r="G507" s="163" t="n">
        <f aca="false">IF('ORÇ.GLOBAL P CAIXA'!K507="EXEC.",0,IF(E507&lt;&gt;0,ROUND(E507*F507,2),IF(R507=0,(SUMIF($S$12:$S$1011,B507,$R$12:$R$1011)),R507)))</f>
        <v>0</v>
      </c>
      <c r="H507" s="509" t="str">
        <f aca="false">IF('ORÇ.GLOBAL P CAIXA'!K507="EXEC.","",IF('ORÇ.GLOBAL P CAIXA'!H507&gt;0,'ORÇ.GLOBAL P CAIXA'!H507,""))</f>
        <v/>
      </c>
      <c r="I507" s="509" t="str">
        <f aca="false">IF('ORÇ.GLOBAL P CAIXA'!K507="EXEC.","",IF('ORÇ.GLOBAL P CAIXA'!I507&gt;0,'ORÇ.GLOBAL P CAIXA'!I507,""))</f>
        <v/>
      </c>
      <c r="J507" s="510" t="str">
        <f aca="false">IF('ORÇ.GLOBAL P CAIXA'!K507="EXEC.","",IF('ORÇ.GLOBAL P CAIXA'!J507&gt;0,'ORÇ.GLOBAL P CAIXA'!J507,""))</f>
        <v/>
      </c>
      <c r="K507" s="115"/>
      <c r="L507" s="168" t="str">
        <f aca="false">IF(B507&gt;0,"ok","ocultar")</f>
        <v>ocultar</v>
      </c>
      <c r="M507" s="511" t="n">
        <f aca="false">ROUND(IF($O507&lt;&gt;0,$O507*(INFORMAÇÕES!$T$113/INFORMAÇÕES!$T$117),0),2)</f>
        <v>0</v>
      </c>
      <c r="N507" s="511" t="n">
        <f aca="false">ROUND(IF($O507&lt;&gt;0,$O507*(INFORMAÇÕES!$T$114/INFORMAÇÕES!$T$117),0),2)</f>
        <v>0</v>
      </c>
      <c r="O507" s="512" t="n">
        <f aca="false">IF(E507=0,G507,0)</f>
        <v>0</v>
      </c>
      <c r="Q507" s="88"/>
      <c r="R507" s="163" t="n">
        <f aca="false">IF(E507&lt;&gt;0,G507,0)</f>
        <v>0</v>
      </c>
      <c r="S507" s="157" t="n">
        <f aca="false">IF(B507=0,S506,IF(ISNONTEXT(B507)=TRUE(),INT(B507),INT(LEFT(B507,FIND(".",B507)-1))))</f>
        <v>3</v>
      </c>
      <c r="T507" s="157" t="str">
        <f aca="false">IF(T508=1,1,IF(B507&lt;&gt;0,1,IF(C507&lt;&gt;0,1,IF(D507&lt;&gt;0,1,IF('ORÇ.GLOBAL REF.'!E507&lt;&gt;0,1,"")))))</f>
        <v/>
      </c>
      <c r="U507" s="157" t="str">
        <f aca="false">IF(S507=0," ",IF(S507&lt;&gt;S506,S507," "))</f>
        <v> </v>
      </c>
      <c r="V507" s="88"/>
    </row>
    <row r="508" s="174" customFormat="true" ht="14.25" hidden="false" customHeight="false" outlineLevel="0" collapsed="false">
      <c r="A508" s="159" t="n">
        <v>497</v>
      </c>
      <c r="B508" s="160" t="n">
        <f aca="false">IF('ORÇ.GLOBAL P CAIXA'!K508="EXEC.",0,'ORÇ.GLOBAL P CAIXA'!M508)</f>
        <v>0</v>
      </c>
      <c r="C508" s="161" t="n">
        <f aca="false">IF('ORÇ.GLOBAL P CAIXA'!K508="EXEC.",0,'ORÇ.GLOBAL P CAIXA'!O508)</f>
        <v>0</v>
      </c>
      <c r="D508" s="162" t="n">
        <f aca="false">IF('ORÇ.GLOBAL P CAIXA'!K508="EXEC.",0,'ORÇ.GLOBAL P CAIXA'!P508)</f>
        <v>0</v>
      </c>
      <c r="E508" s="163" t="n">
        <f aca="false">IF('ORÇ.GLOBAL P CAIXA'!K508="EXEC.",0,ROUND('ORÇ.GLOBAL P CAIXA'!Q508,2))</f>
        <v>0</v>
      </c>
      <c r="F508" s="163" t="n">
        <f aca="false">IF('ORÇ.GLOBAL P CAIXA'!K508="EXEC.",0,TRUNC((1+(IF(OR(H508=0,H508=""),'BDI REF.'!$K$5,CHOOSE(H508,'BDI REF.'!$K$5,'BDI REF.'!$K$6,'BDI REF.'!$K$7))))*'ORÇ.GLOBAL P CAIXA'!R508,2))</f>
        <v>0</v>
      </c>
      <c r="G508" s="163" t="n">
        <f aca="false">IF('ORÇ.GLOBAL P CAIXA'!K508="EXEC.",0,IF(E508&lt;&gt;0,ROUND(E508*F508,2),IF(R508=0,(SUMIF($S$12:$S$1011,B508,$R$12:$R$1011)),R508)))</f>
        <v>0</v>
      </c>
      <c r="H508" s="509" t="str">
        <f aca="false">IF('ORÇ.GLOBAL P CAIXA'!K508="EXEC.","",IF('ORÇ.GLOBAL P CAIXA'!H508&gt;0,'ORÇ.GLOBAL P CAIXA'!H508,""))</f>
        <v/>
      </c>
      <c r="I508" s="509" t="str">
        <f aca="false">IF('ORÇ.GLOBAL P CAIXA'!K508="EXEC.","",IF('ORÇ.GLOBAL P CAIXA'!I508&gt;0,'ORÇ.GLOBAL P CAIXA'!I508,""))</f>
        <v/>
      </c>
      <c r="J508" s="510" t="str">
        <f aca="false">IF('ORÇ.GLOBAL P CAIXA'!K508="EXEC.","",IF('ORÇ.GLOBAL P CAIXA'!J508&gt;0,'ORÇ.GLOBAL P CAIXA'!J508,""))</f>
        <v/>
      </c>
      <c r="K508" s="115"/>
      <c r="L508" s="168" t="str">
        <f aca="false">IF(B508&gt;0,"ok","ocultar")</f>
        <v>ocultar</v>
      </c>
      <c r="M508" s="511" t="n">
        <f aca="false">ROUND(IF($O508&lt;&gt;0,$O508*(INFORMAÇÕES!$T$113/INFORMAÇÕES!$T$117),0),2)</f>
        <v>0</v>
      </c>
      <c r="N508" s="511" t="n">
        <f aca="false">ROUND(IF($O508&lt;&gt;0,$O508*(INFORMAÇÕES!$T$114/INFORMAÇÕES!$T$117),0),2)</f>
        <v>0</v>
      </c>
      <c r="O508" s="512" t="n">
        <f aca="false">IF(E508=0,G508,0)</f>
        <v>0</v>
      </c>
      <c r="Q508" s="88"/>
      <c r="R508" s="163" t="n">
        <f aca="false">IF(E508&lt;&gt;0,G508,0)</f>
        <v>0</v>
      </c>
      <c r="S508" s="157" t="n">
        <f aca="false">IF(B508=0,S507,IF(ISNONTEXT(B508)=TRUE(),INT(B508),INT(LEFT(B508,FIND(".",B508)-1))))</f>
        <v>3</v>
      </c>
      <c r="T508" s="157" t="str">
        <f aca="false">IF(T509=1,1,IF(B508&lt;&gt;0,1,IF(C508&lt;&gt;0,1,IF(D508&lt;&gt;0,1,IF('ORÇ.GLOBAL REF.'!E508&lt;&gt;0,1,"")))))</f>
        <v/>
      </c>
      <c r="U508" s="157" t="str">
        <f aca="false">IF(S508=0," ",IF(S508&lt;&gt;S507,S508," "))</f>
        <v> </v>
      </c>
      <c r="V508" s="88"/>
    </row>
    <row r="509" s="174" customFormat="true" ht="14.25" hidden="false" customHeight="false" outlineLevel="0" collapsed="false">
      <c r="A509" s="159" t="n">
        <v>498</v>
      </c>
      <c r="B509" s="160" t="n">
        <f aca="false">IF('ORÇ.GLOBAL P CAIXA'!K509="EXEC.",0,'ORÇ.GLOBAL P CAIXA'!M509)</f>
        <v>0</v>
      </c>
      <c r="C509" s="161" t="n">
        <f aca="false">IF('ORÇ.GLOBAL P CAIXA'!K509="EXEC.",0,'ORÇ.GLOBAL P CAIXA'!O509)</f>
        <v>0</v>
      </c>
      <c r="D509" s="162" t="n">
        <f aca="false">IF('ORÇ.GLOBAL P CAIXA'!K509="EXEC.",0,'ORÇ.GLOBAL P CAIXA'!P509)</f>
        <v>0</v>
      </c>
      <c r="E509" s="163" t="n">
        <f aca="false">IF('ORÇ.GLOBAL P CAIXA'!K509="EXEC.",0,ROUND('ORÇ.GLOBAL P CAIXA'!Q509,2))</f>
        <v>0</v>
      </c>
      <c r="F509" s="163" t="n">
        <f aca="false">IF('ORÇ.GLOBAL P CAIXA'!K509="EXEC.",0,TRUNC((1+(IF(OR(H509=0,H509=""),'BDI REF.'!$K$5,CHOOSE(H509,'BDI REF.'!$K$5,'BDI REF.'!$K$6,'BDI REF.'!$K$7))))*'ORÇ.GLOBAL P CAIXA'!R509,2))</f>
        <v>0</v>
      </c>
      <c r="G509" s="163" t="n">
        <f aca="false">IF('ORÇ.GLOBAL P CAIXA'!K509="EXEC.",0,IF(E509&lt;&gt;0,ROUND(E509*F509,2),IF(R509=0,(SUMIF($S$12:$S$1011,B509,$R$12:$R$1011)),R509)))</f>
        <v>0</v>
      </c>
      <c r="H509" s="509" t="str">
        <f aca="false">IF('ORÇ.GLOBAL P CAIXA'!K509="EXEC.","",IF('ORÇ.GLOBAL P CAIXA'!H509&gt;0,'ORÇ.GLOBAL P CAIXA'!H509,""))</f>
        <v/>
      </c>
      <c r="I509" s="509" t="str">
        <f aca="false">IF('ORÇ.GLOBAL P CAIXA'!K509="EXEC.","",IF('ORÇ.GLOBAL P CAIXA'!I509&gt;0,'ORÇ.GLOBAL P CAIXA'!I509,""))</f>
        <v/>
      </c>
      <c r="J509" s="510" t="str">
        <f aca="false">IF('ORÇ.GLOBAL P CAIXA'!K509="EXEC.","",IF('ORÇ.GLOBAL P CAIXA'!J509&gt;0,'ORÇ.GLOBAL P CAIXA'!J509,""))</f>
        <v/>
      </c>
      <c r="K509" s="115"/>
      <c r="L509" s="168" t="str">
        <f aca="false">IF(B509&gt;0,"ok","ocultar")</f>
        <v>ocultar</v>
      </c>
      <c r="M509" s="511" t="n">
        <f aca="false">ROUND(IF($O509&lt;&gt;0,$O509*(INFORMAÇÕES!$T$113/INFORMAÇÕES!$T$117),0),2)</f>
        <v>0</v>
      </c>
      <c r="N509" s="511" t="n">
        <f aca="false">ROUND(IF($O509&lt;&gt;0,$O509*(INFORMAÇÕES!$T$114/INFORMAÇÕES!$T$117),0),2)</f>
        <v>0</v>
      </c>
      <c r="O509" s="512" t="n">
        <f aca="false">IF(E509=0,G509,0)</f>
        <v>0</v>
      </c>
      <c r="Q509" s="88"/>
      <c r="R509" s="163" t="n">
        <f aca="false">IF(E509&lt;&gt;0,G509,0)</f>
        <v>0</v>
      </c>
      <c r="S509" s="157" t="n">
        <f aca="false">IF(B509=0,S508,IF(ISNONTEXT(B509)=TRUE(),INT(B509),INT(LEFT(B509,FIND(".",B509)-1))))</f>
        <v>3</v>
      </c>
      <c r="T509" s="157" t="str">
        <f aca="false">IF(T510=1,1,IF(B509&lt;&gt;0,1,IF(C509&lt;&gt;0,1,IF(D509&lt;&gt;0,1,IF('ORÇ.GLOBAL REF.'!E509&lt;&gt;0,1,"")))))</f>
        <v/>
      </c>
      <c r="U509" s="157" t="str">
        <f aca="false">IF(S509=0," ",IF(S509&lt;&gt;S508,S509," "))</f>
        <v> </v>
      </c>
      <c r="V509" s="88"/>
    </row>
    <row r="510" s="174" customFormat="true" ht="14.25" hidden="false" customHeight="false" outlineLevel="0" collapsed="false">
      <c r="A510" s="159" t="n">
        <v>499</v>
      </c>
      <c r="B510" s="160" t="n">
        <f aca="false">IF('ORÇ.GLOBAL P CAIXA'!K510="EXEC.",0,'ORÇ.GLOBAL P CAIXA'!M510)</f>
        <v>0</v>
      </c>
      <c r="C510" s="161" t="n">
        <f aca="false">IF('ORÇ.GLOBAL P CAIXA'!K510="EXEC.",0,'ORÇ.GLOBAL P CAIXA'!O510)</f>
        <v>0</v>
      </c>
      <c r="D510" s="162" t="n">
        <f aca="false">IF('ORÇ.GLOBAL P CAIXA'!K510="EXEC.",0,'ORÇ.GLOBAL P CAIXA'!P510)</f>
        <v>0</v>
      </c>
      <c r="E510" s="163" t="n">
        <f aca="false">IF('ORÇ.GLOBAL P CAIXA'!K510="EXEC.",0,ROUND('ORÇ.GLOBAL P CAIXA'!Q510,2))</f>
        <v>0</v>
      </c>
      <c r="F510" s="163" t="n">
        <f aca="false">IF('ORÇ.GLOBAL P CAIXA'!K510="EXEC.",0,TRUNC((1+(IF(OR(H510=0,H510=""),'BDI REF.'!$K$5,CHOOSE(H510,'BDI REF.'!$K$5,'BDI REF.'!$K$6,'BDI REF.'!$K$7))))*'ORÇ.GLOBAL P CAIXA'!R510,2))</f>
        <v>0</v>
      </c>
      <c r="G510" s="163" t="n">
        <f aca="false">IF('ORÇ.GLOBAL P CAIXA'!K510="EXEC.",0,IF(E510&lt;&gt;0,ROUND(E510*F510,2),IF(R510=0,(SUMIF($S$12:$S$1011,B510,$R$12:$R$1011)),R510)))</f>
        <v>0</v>
      </c>
      <c r="H510" s="509" t="str">
        <f aca="false">IF('ORÇ.GLOBAL P CAIXA'!K510="EXEC.","",IF('ORÇ.GLOBAL P CAIXA'!H510&gt;0,'ORÇ.GLOBAL P CAIXA'!H510,""))</f>
        <v/>
      </c>
      <c r="I510" s="509" t="str">
        <f aca="false">IF('ORÇ.GLOBAL P CAIXA'!K510="EXEC.","",IF('ORÇ.GLOBAL P CAIXA'!I510&gt;0,'ORÇ.GLOBAL P CAIXA'!I510,""))</f>
        <v/>
      </c>
      <c r="J510" s="510" t="str">
        <f aca="false">IF('ORÇ.GLOBAL P CAIXA'!K510="EXEC.","",IF('ORÇ.GLOBAL P CAIXA'!J510&gt;0,'ORÇ.GLOBAL P CAIXA'!J510,""))</f>
        <v/>
      </c>
      <c r="K510" s="115"/>
      <c r="L510" s="168" t="str">
        <f aca="false">IF(B510&gt;0,"ok","ocultar")</f>
        <v>ocultar</v>
      </c>
      <c r="M510" s="511" t="n">
        <f aca="false">ROUND(IF($O510&lt;&gt;0,$O510*(INFORMAÇÕES!$T$113/INFORMAÇÕES!$T$117),0),2)</f>
        <v>0</v>
      </c>
      <c r="N510" s="511" t="n">
        <f aca="false">ROUND(IF($O510&lt;&gt;0,$O510*(INFORMAÇÕES!$T$114/INFORMAÇÕES!$T$117),0),2)</f>
        <v>0</v>
      </c>
      <c r="O510" s="512" t="n">
        <f aca="false">IF(E510=0,G510,0)</f>
        <v>0</v>
      </c>
      <c r="Q510" s="88"/>
      <c r="R510" s="163" t="n">
        <f aca="false">IF(E510&lt;&gt;0,G510,0)</f>
        <v>0</v>
      </c>
      <c r="S510" s="157" t="n">
        <f aca="false">IF(B510=0,S509,IF(ISNONTEXT(B510)=TRUE(),INT(B510),INT(LEFT(B510,FIND(".",B510)-1))))</f>
        <v>3</v>
      </c>
      <c r="T510" s="157" t="str">
        <f aca="false">IF(T511=1,1,IF(B510&lt;&gt;0,1,IF(C510&lt;&gt;0,1,IF(D510&lt;&gt;0,1,IF('ORÇ.GLOBAL REF.'!E510&lt;&gt;0,1,"")))))</f>
        <v/>
      </c>
      <c r="U510" s="157" t="str">
        <f aca="false">IF(S510=0," ",IF(S510&lt;&gt;S509,S510," "))</f>
        <v> </v>
      </c>
      <c r="V510" s="88"/>
    </row>
    <row r="511" s="174" customFormat="true" ht="14.25" hidden="false" customHeight="false" outlineLevel="0" collapsed="false">
      <c r="A511" s="159" t="n">
        <v>500</v>
      </c>
      <c r="B511" s="160" t="n">
        <f aca="false">IF('ORÇ.GLOBAL P CAIXA'!K511="EXEC.",0,'ORÇ.GLOBAL P CAIXA'!M511)</f>
        <v>0</v>
      </c>
      <c r="C511" s="161" t="n">
        <f aca="false">IF('ORÇ.GLOBAL P CAIXA'!K511="EXEC.",0,'ORÇ.GLOBAL P CAIXA'!O511)</f>
        <v>0</v>
      </c>
      <c r="D511" s="162" t="n">
        <f aca="false">IF('ORÇ.GLOBAL P CAIXA'!K511="EXEC.",0,'ORÇ.GLOBAL P CAIXA'!P511)</f>
        <v>0</v>
      </c>
      <c r="E511" s="163" t="n">
        <f aca="false">IF('ORÇ.GLOBAL P CAIXA'!K511="EXEC.",0,ROUND('ORÇ.GLOBAL P CAIXA'!Q511,2))</f>
        <v>0</v>
      </c>
      <c r="F511" s="163" t="n">
        <f aca="false">IF('ORÇ.GLOBAL P CAIXA'!K511="EXEC.",0,TRUNC((1+(IF(OR(H511=0,H511=""),'BDI REF.'!$K$5,CHOOSE(H511,'BDI REF.'!$K$5,'BDI REF.'!$K$6,'BDI REF.'!$K$7))))*'ORÇ.GLOBAL P CAIXA'!R511,2))</f>
        <v>0</v>
      </c>
      <c r="G511" s="163" t="n">
        <f aca="false">IF('ORÇ.GLOBAL P CAIXA'!K511="EXEC.",0,IF(E511&lt;&gt;0,ROUND(E511*F511,2),IF(R511=0,(SUMIF($S$12:$S$1011,B511,$R$12:$R$1011)),R511)))</f>
        <v>0</v>
      </c>
      <c r="H511" s="509" t="str">
        <f aca="false">IF('ORÇ.GLOBAL P CAIXA'!K511="EXEC.","",IF('ORÇ.GLOBAL P CAIXA'!H511&gt;0,'ORÇ.GLOBAL P CAIXA'!H511,""))</f>
        <v/>
      </c>
      <c r="I511" s="509" t="str">
        <f aca="false">IF('ORÇ.GLOBAL P CAIXA'!K511="EXEC.","",IF('ORÇ.GLOBAL P CAIXA'!I511&gt;0,'ORÇ.GLOBAL P CAIXA'!I511,""))</f>
        <v/>
      </c>
      <c r="J511" s="510" t="str">
        <f aca="false">IF('ORÇ.GLOBAL P CAIXA'!K511="EXEC.","",IF('ORÇ.GLOBAL P CAIXA'!J511&gt;0,'ORÇ.GLOBAL P CAIXA'!J511,""))</f>
        <v/>
      </c>
      <c r="K511" s="115"/>
      <c r="L511" s="168" t="str">
        <f aca="false">IF(B511&gt;0,"ok","ocultar")</f>
        <v>ocultar</v>
      </c>
      <c r="M511" s="511" t="n">
        <f aca="false">ROUND(IF($O511&lt;&gt;0,$O511*(INFORMAÇÕES!$T$113/INFORMAÇÕES!$T$117),0),2)</f>
        <v>0</v>
      </c>
      <c r="N511" s="511" t="n">
        <f aca="false">ROUND(IF($O511&lt;&gt;0,$O511*(INFORMAÇÕES!$T$114/INFORMAÇÕES!$T$117),0),2)</f>
        <v>0</v>
      </c>
      <c r="O511" s="512" t="n">
        <f aca="false">IF(E511=0,G511,0)</f>
        <v>0</v>
      </c>
      <c r="Q511" s="88"/>
      <c r="R511" s="163" t="n">
        <f aca="false">IF(E511&lt;&gt;0,G511,0)</f>
        <v>0</v>
      </c>
      <c r="S511" s="157" t="n">
        <f aca="false">IF(B511=0,S510,IF(ISNONTEXT(B511)=TRUE(),INT(B511),INT(LEFT(B511,FIND(".",B511)-1))))</f>
        <v>3</v>
      </c>
      <c r="T511" s="157" t="str">
        <f aca="false">IF(T512=1,1,IF(B511&lt;&gt;0,1,IF(C511&lt;&gt;0,1,IF(D511&lt;&gt;0,1,IF('ORÇ.GLOBAL REF.'!E511&lt;&gt;0,1,"")))))</f>
        <v/>
      </c>
      <c r="U511" s="157" t="str">
        <f aca="false">IF(S511=0," ",IF(S511&lt;&gt;S510,S511," "))</f>
        <v> </v>
      </c>
      <c r="V511" s="88"/>
    </row>
    <row r="512" s="174" customFormat="true" ht="14.25" hidden="false" customHeight="false" outlineLevel="0" collapsed="false">
      <c r="A512" s="159" t="n">
        <v>501</v>
      </c>
      <c r="B512" s="160" t="n">
        <f aca="false">IF('ORÇ.GLOBAL P CAIXA'!K512="EXEC.",0,'ORÇ.GLOBAL P CAIXA'!M512)</f>
        <v>0</v>
      </c>
      <c r="C512" s="161" t="n">
        <f aca="false">IF('ORÇ.GLOBAL P CAIXA'!K512="EXEC.",0,'ORÇ.GLOBAL P CAIXA'!O512)</f>
        <v>0</v>
      </c>
      <c r="D512" s="162" t="n">
        <f aca="false">IF('ORÇ.GLOBAL P CAIXA'!K512="EXEC.",0,'ORÇ.GLOBAL P CAIXA'!P512)</f>
        <v>0</v>
      </c>
      <c r="E512" s="163" t="n">
        <f aca="false">IF('ORÇ.GLOBAL P CAIXA'!K512="EXEC.",0,ROUND('ORÇ.GLOBAL P CAIXA'!Q512,2))</f>
        <v>0</v>
      </c>
      <c r="F512" s="163" t="n">
        <f aca="false">IF('ORÇ.GLOBAL P CAIXA'!K512="EXEC.",0,TRUNC((1+(IF(OR(H512=0,H512=""),'BDI REF.'!$K$5,CHOOSE(H512,'BDI REF.'!$K$5,'BDI REF.'!$K$6,'BDI REF.'!$K$7))))*'ORÇ.GLOBAL P CAIXA'!R512,2))</f>
        <v>0</v>
      </c>
      <c r="G512" s="163" t="n">
        <f aca="false">IF('ORÇ.GLOBAL P CAIXA'!K512="EXEC.",0,IF(E512&lt;&gt;0,ROUND(E512*F512,2),IF(R512=0,(SUMIF($S$12:$S$1011,B512,$R$12:$R$1011)),R512)))</f>
        <v>0</v>
      </c>
      <c r="H512" s="509" t="str">
        <f aca="false">IF('ORÇ.GLOBAL P CAIXA'!K512="EXEC.","",IF('ORÇ.GLOBAL P CAIXA'!H512&gt;0,'ORÇ.GLOBAL P CAIXA'!H512,""))</f>
        <v/>
      </c>
      <c r="I512" s="509" t="str">
        <f aca="false">IF('ORÇ.GLOBAL P CAIXA'!K512="EXEC.","",IF('ORÇ.GLOBAL P CAIXA'!I512&gt;0,'ORÇ.GLOBAL P CAIXA'!I512,""))</f>
        <v/>
      </c>
      <c r="J512" s="510" t="str">
        <f aca="false">IF('ORÇ.GLOBAL P CAIXA'!K512="EXEC.","",IF('ORÇ.GLOBAL P CAIXA'!J512&gt;0,'ORÇ.GLOBAL P CAIXA'!J512,""))</f>
        <v/>
      </c>
      <c r="K512" s="115"/>
      <c r="L512" s="168" t="str">
        <f aca="false">IF(B512&gt;0,"ok","ocultar")</f>
        <v>ocultar</v>
      </c>
      <c r="M512" s="511" t="n">
        <f aca="false">ROUND(IF($O512&lt;&gt;0,$O512*(INFORMAÇÕES!$T$113/INFORMAÇÕES!$T$117),0),2)</f>
        <v>0</v>
      </c>
      <c r="N512" s="511" t="n">
        <f aca="false">ROUND(IF($O512&lt;&gt;0,$O512*(INFORMAÇÕES!$T$114/INFORMAÇÕES!$T$117),0),2)</f>
        <v>0</v>
      </c>
      <c r="O512" s="512" t="n">
        <f aca="false">IF(E512=0,G512,0)</f>
        <v>0</v>
      </c>
      <c r="Q512" s="88"/>
      <c r="R512" s="163" t="n">
        <f aca="false">IF(E512&lt;&gt;0,G512,0)</f>
        <v>0</v>
      </c>
      <c r="S512" s="157" t="n">
        <f aca="false">IF(B512=0,S511,IF(ISNONTEXT(B512)=TRUE(),INT(B512),INT(LEFT(B512,FIND(".",B512)-1))))</f>
        <v>3</v>
      </c>
      <c r="T512" s="157" t="str">
        <f aca="false">IF(T513=1,1,IF(B512&lt;&gt;0,1,IF(C512&lt;&gt;0,1,IF(D512&lt;&gt;0,1,IF('ORÇ.GLOBAL REF.'!E512&lt;&gt;0,1,"")))))</f>
        <v/>
      </c>
      <c r="U512" s="157" t="str">
        <f aca="false">IF(S512=0," ",IF(S512&lt;&gt;S511,S512," "))</f>
        <v> </v>
      </c>
      <c r="V512" s="88"/>
    </row>
    <row r="513" s="174" customFormat="true" ht="14.25" hidden="false" customHeight="false" outlineLevel="0" collapsed="false">
      <c r="A513" s="159" t="n">
        <v>502</v>
      </c>
      <c r="B513" s="160" t="n">
        <f aca="false">IF('ORÇ.GLOBAL P CAIXA'!K513="EXEC.",0,'ORÇ.GLOBAL P CAIXA'!M513)</f>
        <v>0</v>
      </c>
      <c r="C513" s="161" t="n">
        <f aca="false">IF('ORÇ.GLOBAL P CAIXA'!K513="EXEC.",0,'ORÇ.GLOBAL P CAIXA'!O513)</f>
        <v>0</v>
      </c>
      <c r="D513" s="162" t="n">
        <f aca="false">IF('ORÇ.GLOBAL P CAIXA'!K513="EXEC.",0,'ORÇ.GLOBAL P CAIXA'!P513)</f>
        <v>0</v>
      </c>
      <c r="E513" s="163" t="n">
        <f aca="false">IF('ORÇ.GLOBAL P CAIXA'!K513="EXEC.",0,ROUND('ORÇ.GLOBAL P CAIXA'!Q513,2))</f>
        <v>0</v>
      </c>
      <c r="F513" s="163" t="n">
        <f aca="false">IF('ORÇ.GLOBAL P CAIXA'!K513="EXEC.",0,TRUNC((1+(IF(OR(H513=0,H513=""),'BDI REF.'!$K$5,CHOOSE(H513,'BDI REF.'!$K$5,'BDI REF.'!$K$6,'BDI REF.'!$K$7))))*'ORÇ.GLOBAL P CAIXA'!R513,2))</f>
        <v>0</v>
      </c>
      <c r="G513" s="163" t="n">
        <f aca="false">IF('ORÇ.GLOBAL P CAIXA'!K513="EXEC.",0,IF(E513&lt;&gt;0,ROUND(E513*F513,2),IF(R513=0,(SUMIF($S$12:$S$1011,B513,$R$12:$R$1011)),R513)))</f>
        <v>0</v>
      </c>
      <c r="H513" s="509" t="str">
        <f aca="false">IF('ORÇ.GLOBAL P CAIXA'!K513="EXEC.","",IF('ORÇ.GLOBAL P CAIXA'!H513&gt;0,'ORÇ.GLOBAL P CAIXA'!H513,""))</f>
        <v/>
      </c>
      <c r="I513" s="509" t="str">
        <f aca="false">IF('ORÇ.GLOBAL P CAIXA'!K513="EXEC.","",IF('ORÇ.GLOBAL P CAIXA'!I513&gt;0,'ORÇ.GLOBAL P CAIXA'!I513,""))</f>
        <v/>
      </c>
      <c r="J513" s="510" t="str">
        <f aca="false">IF('ORÇ.GLOBAL P CAIXA'!K513="EXEC.","",IF('ORÇ.GLOBAL P CAIXA'!J513&gt;0,'ORÇ.GLOBAL P CAIXA'!J513,""))</f>
        <v/>
      </c>
      <c r="K513" s="115"/>
      <c r="L513" s="168" t="str">
        <f aca="false">IF(B513&gt;0,"ok","ocultar")</f>
        <v>ocultar</v>
      </c>
      <c r="M513" s="511" t="n">
        <f aca="false">ROUND(IF($O513&lt;&gt;0,$O513*(INFORMAÇÕES!$T$113/INFORMAÇÕES!$T$117),0),2)</f>
        <v>0</v>
      </c>
      <c r="N513" s="511" t="n">
        <f aca="false">ROUND(IF($O513&lt;&gt;0,$O513*(INFORMAÇÕES!$T$114/INFORMAÇÕES!$T$117),0),2)</f>
        <v>0</v>
      </c>
      <c r="O513" s="512" t="n">
        <f aca="false">IF(E513=0,G513,0)</f>
        <v>0</v>
      </c>
      <c r="Q513" s="88"/>
      <c r="R513" s="163" t="n">
        <f aca="false">IF(E513&lt;&gt;0,G513,0)</f>
        <v>0</v>
      </c>
      <c r="S513" s="157" t="n">
        <f aca="false">IF(B513=0,S512,IF(ISNONTEXT(B513)=TRUE(),INT(B513),INT(LEFT(B513,FIND(".",B513)-1))))</f>
        <v>3</v>
      </c>
      <c r="T513" s="157" t="str">
        <f aca="false">IF(T514=1,1,IF(B513&lt;&gt;0,1,IF(C513&lt;&gt;0,1,IF(D513&lt;&gt;0,1,IF('ORÇ.GLOBAL REF.'!E513&lt;&gt;0,1,"")))))</f>
        <v/>
      </c>
      <c r="U513" s="157" t="str">
        <f aca="false">IF(S513=0," ",IF(S513&lt;&gt;S512,S513," "))</f>
        <v> </v>
      </c>
      <c r="V513" s="88"/>
    </row>
    <row r="514" s="174" customFormat="true" ht="14.25" hidden="false" customHeight="false" outlineLevel="0" collapsed="false">
      <c r="A514" s="159" t="n">
        <v>503</v>
      </c>
      <c r="B514" s="160" t="n">
        <f aca="false">IF('ORÇ.GLOBAL P CAIXA'!K514="EXEC.",0,'ORÇ.GLOBAL P CAIXA'!M514)</f>
        <v>0</v>
      </c>
      <c r="C514" s="161" t="n">
        <f aca="false">IF('ORÇ.GLOBAL P CAIXA'!K514="EXEC.",0,'ORÇ.GLOBAL P CAIXA'!O514)</f>
        <v>0</v>
      </c>
      <c r="D514" s="162" t="n">
        <f aca="false">IF('ORÇ.GLOBAL P CAIXA'!K514="EXEC.",0,'ORÇ.GLOBAL P CAIXA'!P514)</f>
        <v>0</v>
      </c>
      <c r="E514" s="163" t="n">
        <f aca="false">IF('ORÇ.GLOBAL P CAIXA'!K514="EXEC.",0,ROUND('ORÇ.GLOBAL P CAIXA'!Q514,2))</f>
        <v>0</v>
      </c>
      <c r="F514" s="163" t="n">
        <f aca="false">IF('ORÇ.GLOBAL P CAIXA'!K514="EXEC.",0,TRUNC((1+(IF(OR(H514=0,H514=""),'BDI REF.'!$K$5,CHOOSE(H514,'BDI REF.'!$K$5,'BDI REF.'!$K$6,'BDI REF.'!$K$7))))*'ORÇ.GLOBAL P CAIXA'!R514,2))</f>
        <v>0</v>
      </c>
      <c r="G514" s="163" t="n">
        <f aca="false">IF('ORÇ.GLOBAL P CAIXA'!K514="EXEC.",0,IF(E514&lt;&gt;0,ROUND(E514*F514,2),IF(R514=0,(SUMIF($S$12:$S$1011,B514,$R$12:$R$1011)),R514)))</f>
        <v>0</v>
      </c>
      <c r="H514" s="509" t="str">
        <f aca="false">IF('ORÇ.GLOBAL P CAIXA'!K514="EXEC.","",IF('ORÇ.GLOBAL P CAIXA'!H514&gt;0,'ORÇ.GLOBAL P CAIXA'!H514,""))</f>
        <v/>
      </c>
      <c r="I514" s="509" t="str">
        <f aca="false">IF('ORÇ.GLOBAL P CAIXA'!K514="EXEC.","",IF('ORÇ.GLOBAL P CAIXA'!I514&gt;0,'ORÇ.GLOBAL P CAIXA'!I514,""))</f>
        <v/>
      </c>
      <c r="J514" s="510" t="str">
        <f aca="false">IF('ORÇ.GLOBAL P CAIXA'!K514="EXEC.","",IF('ORÇ.GLOBAL P CAIXA'!J514&gt;0,'ORÇ.GLOBAL P CAIXA'!J514,""))</f>
        <v/>
      </c>
      <c r="K514" s="115"/>
      <c r="L514" s="168" t="str">
        <f aca="false">IF(B514&gt;0,"ok","ocultar")</f>
        <v>ocultar</v>
      </c>
      <c r="M514" s="511" t="n">
        <f aca="false">ROUND(IF($O514&lt;&gt;0,$O514*(INFORMAÇÕES!$T$113/INFORMAÇÕES!$T$117),0),2)</f>
        <v>0</v>
      </c>
      <c r="N514" s="511" t="n">
        <f aca="false">ROUND(IF($O514&lt;&gt;0,$O514*(INFORMAÇÕES!$T$114/INFORMAÇÕES!$T$117),0),2)</f>
        <v>0</v>
      </c>
      <c r="O514" s="512" t="n">
        <f aca="false">IF(E514=0,G514,0)</f>
        <v>0</v>
      </c>
      <c r="Q514" s="88"/>
      <c r="R514" s="163" t="n">
        <f aca="false">IF(E514&lt;&gt;0,G514,0)</f>
        <v>0</v>
      </c>
      <c r="S514" s="157" t="n">
        <f aca="false">IF(B514=0,S513,IF(ISNONTEXT(B514)=TRUE(),INT(B514),INT(LEFT(B514,FIND(".",B514)-1))))</f>
        <v>3</v>
      </c>
      <c r="T514" s="157" t="str">
        <f aca="false">IF(T515=1,1,IF(B514&lt;&gt;0,1,IF(C514&lt;&gt;0,1,IF(D514&lt;&gt;0,1,IF('ORÇ.GLOBAL REF.'!E514&lt;&gt;0,1,"")))))</f>
        <v/>
      </c>
      <c r="U514" s="157" t="str">
        <f aca="false">IF(S514=0," ",IF(S514&lt;&gt;S513,S514," "))</f>
        <v> </v>
      </c>
      <c r="V514" s="88"/>
    </row>
    <row r="515" s="174" customFormat="true" ht="14.25" hidden="false" customHeight="false" outlineLevel="0" collapsed="false">
      <c r="A515" s="159" t="n">
        <v>504</v>
      </c>
      <c r="B515" s="160" t="n">
        <f aca="false">IF('ORÇ.GLOBAL P CAIXA'!K515="EXEC.",0,'ORÇ.GLOBAL P CAIXA'!M515)</f>
        <v>0</v>
      </c>
      <c r="C515" s="161" t="n">
        <f aca="false">IF('ORÇ.GLOBAL P CAIXA'!K515="EXEC.",0,'ORÇ.GLOBAL P CAIXA'!O515)</f>
        <v>0</v>
      </c>
      <c r="D515" s="162" t="n">
        <f aca="false">IF('ORÇ.GLOBAL P CAIXA'!K515="EXEC.",0,'ORÇ.GLOBAL P CAIXA'!P515)</f>
        <v>0</v>
      </c>
      <c r="E515" s="163" t="n">
        <f aca="false">IF('ORÇ.GLOBAL P CAIXA'!K515="EXEC.",0,ROUND('ORÇ.GLOBAL P CAIXA'!Q515,2))</f>
        <v>0</v>
      </c>
      <c r="F515" s="163" t="n">
        <f aca="false">IF('ORÇ.GLOBAL P CAIXA'!K515="EXEC.",0,TRUNC((1+(IF(OR(H515=0,H515=""),'BDI REF.'!$K$5,CHOOSE(H515,'BDI REF.'!$K$5,'BDI REF.'!$K$6,'BDI REF.'!$K$7))))*'ORÇ.GLOBAL P CAIXA'!R515,2))</f>
        <v>0</v>
      </c>
      <c r="G515" s="163" t="n">
        <f aca="false">IF('ORÇ.GLOBAL P CAIXA'!K515="EXEC.",0,IF(E515&lt;&gt;0,ROUND(E515*F515,2),IF(R515=0,(SUMIF($S$12:$S$1011,B515,$R$12:$R$1011)),R515)))</f>
        <v>0</v>
      </c>
      <c r="H515" s="509" t="str">
        <f aca="false">IF('ORÇ.GLOBAL P CAIXA'!K515="EXEC.","",IF('ORÇ.GLOBAL P CAIXA'!H515&gt;0,'ORÇ.GLOBAL P CAIXA'!H515,""))</f>
        <v/>
      </c>
      <c r="I515" s="509" t="str">
        <f aca="false">IF('ORÇ.GLOBAL P CAIXA'!K515="EXEC.","",IF('ORÇ.GLOBAL P CAIXA'!I515&gt;0,'ORÇ.GLOBAL P CAIXA'!I515,""))</f>
        <v/>
      </c>
      <c r="J515" s="510" t="str">
        <f aca="false">IF('ORÇ.GLOBAL P CAIXA'!K515="EXEC.","",IF('ORÇ.GLOBAL P CAIXA'!J515&gt;0,'ORÇ.GLOBAL P CAIXA'!J515,""))</f>
        <v/>
      </c>
      <c r="K515" s="115"/>
      <c r="L515" s="168" t="str">
        <f aca="false">IF(B515&gt;0,"ok","ocultar")</f>
        <v>ocultar</v>
      </c>
      <c r="M515" s="511" t="n">
        <f aca="false">ROUND(IF($O515&lt;&gt;0,$O515*(INFORMAÇÕES!$T$113/INFORMAÇÕES!$T$117),0),2)</f>
        <v>0</v>
      </c>
      <c r="N515" s="511" t="n">
        <f aca="false">ROUND(IF($O515&lt;&gt;0,$O515*(INFORMAÇÕES!$T$114/INFORMAÇÕES!$T$117),0),2)</f>
        <v>0</v>
      </c>
      <c r="O515" s="512" t="n">
        <f aca="false">IF(E515=0,G515,0)</f>
        <v>0</v>
      </c>
      <c r="Q515" s="88"/>
      <c r="R515" s="163" t="n">
        <f aca="false">IF(E515&lt;&gt;0,G515,0)</f>
        <v>0</v>
      </c>
      <c r="S515" s="157" t="n">
        <f aca="false">IF(B515=0,S514,IF(ISNONTEXT(B515)=TRUE(),INT(B515),INT(LEFT(B515,FIND(".",B515)-1))))</f>
        <v>3</v>
      </c>
      <c r="T515" s="157" t="str">
        <f aca="false">IF(T516=1,1,IF(B515&lt;&gt;0,1,IF(C515&lt;&gt;0,1,IF(D515&lt;&gt;0,1,IF('ORÇ.GLOBAL REF.'!E515&lt;&gt;0,1,"")))))</f>
        <v/>
      </c>
      <c r="U515" s="157" t="str">
        <f aca="false">IF(S515=0," ",IF(S515&lt;&gt;S514,S515," "))</f>
        <v> </v>
      </c>
      <c r="V515" s="88"/>
    </row>
    <row r="516" s="174" customFormat="true" ht="14.25" hidden="false" customHeight="false" outlineLevel="0" collapsed="false">
      <c r="A516" s="159" t="n">
        <v>505</v>
      </c>
      <c r="B516" s="160" t="n">
        <f aca="false">IF('ORÇ.GLOBAL P CAIXA'!K516="EXEC.",0,'ORÇ.GLOBAL P CAIXA'!M516)</f>
        <v>0</v>
      </c>
      <c r="C516" s="161" t="n">
        <f aca="false">IF('ORÇ.GLOBAL P CAIXA'!K516="EXEC.",0,'ORÇ.GLOBAL P CAIXA'!O516)</f>
        <v>0</v>
      </c>
      <c r="D516" s="162" t="n">
        <f aca="false">IF('ORÇ.GLOBAL P CAIXA'!K516="EXEC.",0,'ORÇ.GLOBAL P CAIXA'!P516)</f>
        <v>0</v>
      </c>
      <c r="E516" s="163" t="n">
        <f aca="false">IF('ORÇ.GLOBAL P CAIXA'!K516="EXEC.",0,ROUND('ORÇ.GLOBAL P CAIXA'!Q516,2))</f>
        <v>0</v>
      </c>
      <c r="F516" s="163" t="n">
        <f aca="false">IF('ORÇ.GLOBAL P CAIXA'!K516="EXEC.",0,TRUNC((1+(IF(OR(H516=0,H516=""),'BDI REF.'!$K$5,CHOOSE(H516,'BDI REF.'!$K$5,'BDI REF.'!$K$6,'BDI REF.'!$K$7))))*'ORÇ.GLOBAL P CAIXA'!R516,2))</f>
        <v>0</v>
      </c>
      <c r="G516" s="163" t="n">
        <f aca="false">IF('ORÇ.GLOBAL P CAIXA'!K516="EXEC.",0,IF(E516&lt;&gt;0,ROUND(E516*F516,2),IF(R516=0,(SUMIF($S$12:$S$1011,B516,$R$12:$R$1011)),R516)))</f>
        <v>0</v>
      </c>
      <c r="H516" s="509" t="str">
        <f aca="false">IF('ORÇ.GLOBAL P CAIXA'!K516="EXEC.","",IF('ORÇ.GLOBAL P CAIXA'!H516&gt;0,'ORÇ.GLOBAL P CAIXA'!H516,""))</f>
        <v/>
      </c>
      <c r="I516" s="509" t="str">
        <f aca="false">IF('ORÇ.GLOBAL P CAIXA'!K516="EXEC.","",IF('ORÇ.GLOBAL P CAIXA'!I516&gt;0,'ORÇ.GLOBAL P CAIXA'!I516,""))</f>
        <v/>
      </c>
      <c r="J516" s="510" t="str">
        <f aca="false">IF('ORÇ.GLOBAL P CAIXA'!K516="EXEC.","",IF('ORÇ.GLOBAL P CAIXA'!J516&gt;0,'ORÇ.GLOBAL P CAIXA'!J516,""))</f>
        <v/>
      </c>
      <c r="K516" s="115"/>
      <c r="L516" s="168" t="str">
        <f aca="false">IF(B516&gt;0,"ok","ocultar")</f>
        <v>ocultar</v>
      </c>
      <c r="M516" s="511" t="n">
        <f aca="false">ROUND(IF($O516&lt;&gt;0,$O516*(INFORMAÇÕES!$T$113/INFORMAÇÕES!$T$117),0),2)</f>
        <v>0</v>
      </c>
      <c r="N516" s="511" t="n">
        <f aca="false">ROUND(IF($O516&lt;&gt;0,$O516*(INFORMAÇÕES!$T$114/INFORMAÇÕES!$T$117),0),2)</f>
        <v>0</v>
      </c>
      <c r="O516" s="512" t="n">
        <f aca="false">IF(E516=0,G516,0)</f>
        <v>0</v>
      </c>
      <c r="Q516" s="88"/>
      <c r="R516" s="163" t="n">
        <f aca="false">IF(E516&lt;&gt;0,G516,0)</f>
        <v>0</v>
      </c>
      <c r="S516" s="157" t="n">
        <f aca="false">IF(B516=0,S515,IF(ISNONTEXT(B516)=TRUE(),INT(B516),INT(LEFT(B516,FIND(".",B516)-1))))</f>
        <v>3</v>
      </c>
      <c r="T516" s="157" t="str">
        <f aca="false">IF(T517=1,1,IF(B516&lt;&gt;0,1,IF(C516&lt;&gt;0,1,IF(D516&lt;&gt;0,1,IF('ORÇ.GLOBAL REF.'!E516&lt;&gt;0,1,"")))))</f>
        <v/>
      </c>
      <c r="U516" s="157" t="str">
        <f aca="false">IF(S516=0," ",IF(S516&lt;&gt;S515,S516," "))</f>
        <v> </v>
      </c>
      <c r="V516" s="88"/>
    </row>
    <row r="517" s="174" customFormat="true" ht="14.25" hidden="false" customHeight="false" outlineLevel="0" collapsed="false">
      <c r="A517" s="159" t="n">
        <v>506</v>
      </c>
      <c r="B517" s="160" t="n">
        <f aca="false">IF('ORÇ.GLOBAL P CAIXA'!K517="EXEC.",0,'ORÇ.GLOBAL P CAIXA'!M517)</f>
        <v>0</v>
      </c>
      <c r="C517" s="161" t="n">
        <f aca="false">IF('ORÇ.GLOBAL P CAIXA'!K517="EXEC.",0,'ORÇ.GLOBAL P CAIXA'!O517)</f>
        <v>0</v>
      </c>
      <c r="D517" s="162" t="n">
        <f aca="false">IF('ORÇ.GLOBAL P CAIXA'!K517="EXEC.",0,'ORÇ.GLOBAL P CAIXA'!P517)</f>
        <v>0</v>
      </c>
      <c r="E517" s="163" t="n">
        <f aca="false">IF('ORÇ.GLOBAL P CAIXA'!K517="EXEC.",0,ROUND('ORÇ.GLOBAL P CAIXA'!Q517,2))</f>
        <v>0</v>
      </c>
      <c r="F517" s="163" t="n">
        <f aca="false">IF('ORÇ.GLOBAL P CAIXA'!K517="EXEC.",0,TRUNC((1+(IF(OR(H517=0,H517=""),'BDI REF.'!$K$5,CHOOSE(H517,'BDI REF.'!$K$5,'BDI REF.'!$K$6,'BDI REF.'!$K$7))))*'ORÇ.GLOBAL P CAIXA'!R517,2))</f>
        <v>0</v>
      </c>
      <c r="G517" s="163" t="n">
        <f aca="false">IF('ORÇ.GLOBAL P CAIXA'!K517="EXEC.",0,IF(E517&lt;&gt;0,ROUND(E517*F517,2),IF(R517=0,(SUMIF($S$12:$S$1011,B517,$R$12:$R$1011)),R517)))</f>
        <v>0</v>
      </c>
      <c r="H517" s="509" t="str">
        <f aca="false">IF('ORÇ.GLOBAL P CAIXA'!K517="EXEC.","",IF('ORÇ.GLOBAL P CAIXA'!H517&gt;0,'ORÇ.GLOBAL P CAIXA'!H517,""))</f>
        <v/>
      </c>
      <c r="I517" s="509" t="str">
        <f aca="false">IF('ORÇ.GLOBAL P CAIXA'!K517="EXEC.","",IF('ORÇ.GLOBAL P CAIXA'!I517&gt;0,'ORÇ.GLOBAL P CAIXA'!I517,""))</f>
        <v/>
      </c>
      <c r="J517" s="510" t="str">
        <f aca="false">IF('ORÇ.GLOBAL P CAIXA'!K517="EXEC.","",IF('ORÇ.GLOBAL P CAIXA'!J517&gt;0,'ORÇ.GLOBAL P CAIXA'!J517,""))</f>
        <v/>
      </c>
      <c r="K517" s="115"/>
      <c r="L517" s="168" t="str">
        <f aca="false">IF(B517&gt;0,"ok","ocultar")</f>
        <v>ocultar</v>
      </c>
      <c r="M517" s="511" t="n">
        <f aca="false">ROUND(IF($O517&lt;&gt;0,$O517*(INFORMAÇÕES!$T$113/INFORMAÇÕES!$T$117),0),2)</f>
        <v>0</v>
      </c>
      <c r="N517" s="511" t="n">
        <f aca="false">ROUND(IF($O517&lt;&gt;0,$O517*(INFORMAÇÕES!$T$114/INFORMAÇÕES!$T$117),0),2)</f>
        <v>0</v>
      </c>
      <c r="O517" s="512" t="n">
        <f aca="false">IF(E517=0,G517,0)</f>
        <v>0</v>
      </c>
      <c r="Q517" s="88"/>
      <c r="R517" s="163" t="n">
        <f aca="false">IF(E517&lt;&gt;0,G517,0)</f>
        <v>0</v>
      </c>
      <c r="S517" s="157" t="n">
        <f aca="false">IF(B517=0,S516,IF(ISNONTEXT(B517)=TRUE(),INT(B517),INT(LEFT(B517,FIND(".",B517)-1))))</f>
        <v>3</v>
      </c>
      <c r="T517" s="157" t="str">
        <f aca="false">IF(T518=1,1,IF(B517&lt;&gt;0,1,IF(C517&lt;&gt;0,1,IF(D517&lt;&gt;0,1,IF('ORÇ.GLOBAL REF.'!E517&lt;&gt;0,1,"")))))</f>
        <v/>
      </c>
      <c r="U517" s="157" t="str">
        <f aca="false">IF(S517=0," ",IF(S517&lt;&gt;S516,S517," "))</f>
        <v> </v>
      </c>
      <c r="V517" s="88"/>
    </row>
    <row r="518" s="174" customFormat="true" ht="14.25" hidden="false" customHeight="false" outlineLevel="0" collapsed="false">
      <c r="A518" s="159" t="n">
        <v>507</v>
      </c>
      <c r="B518" s="160" t="n">
        <f aca="false">IF('ORÇ.GLOBAL P CAIXA'!K518="EXEC.",0,'ORÇ.GLOBAL P CAIXA'!M518)</f>
        <v>0</v>
      </c>
      <c r="C518" s="161" t="n">
        <f aca="false">IF('ORÇ.GLOBAL P CAIXA'!K518="EXEC.",0,'ORÇ.GLOBAL P CAIXA'!O518)</f>
        <v>0</v>
      </c>
      <c r="D518" s="162" t="n">
        <f aca="false">IF('ORÇ.GLOBAL P CAIXA'!K518="EXEC.",0,'ORÇ.GLOBAL P CAIXA'!P518)</f>
        <v>0</v>
      </c>
      <c r="E518" s="163" t="n">
        <f aca="false">IF('ORÇ.GLOBAL P CAIXA'!K518="EXEC.",0,ROUND('ORÇ.GLOBAL P CAIXA'!Q518,2))</f>
        <v>0</v>
      </c>
      <c r="F518" s="163" t="n">
        <f aca="false">IF('ORÇ.GLOBAL P CAIXA'!K518="EXEC.",0,TRUNC((1+(IF(OR(H518=0,H518=""),'BDI REF.'!$K$5,CHOOSE(H518,'BDI REF.'!$K$5,'BDI REF.'!$K$6,'BDI REF.'!$K$7))))*'ORÇ.GLOBAL P CAIXA'!R518,2))</f>
        <v>0</v>
      </c>
      <c r="G518" s="163" t="n">
        <f aca="false">IF('ORÇ.GLOBAL P CAIXA'!K518="EXEC.",0,IF(E518&lt;&gt;0,ROUND(E518*F518,2),IF(R518=0,(SUMIF($S$12:$S$1011,B518,$R$12:$R$1011)),R518)))</f>
        <v>0</v>
      </c>
      <c r="H518" s="509" t="str">
        <f aca="false">IF('ORÇ.GLOBAL P CAIXA'!K518="EXEC.","",IF('ORÇ.GLOBAL P CAIXA'!H518&gt;0,'ORÇ.GLOBAL P CAIXA'!H518,""))</f>
        <v/>
      </c>
      <c r="I518" s="509" t="str">
        <f aca="false">IF('ORÇ.GLOBAL P CAIXA'!K518="EXEC.","",IF('ORÇ.GLOBAL P CAIXA'!I518&gt;0,'ORÇ.GLOBAL P CAIXA'!I518,""))</f>
        <v/>
      </c>
      <c r="J518" s="510" t="str">
        <f aca="false">IF('ORÇ.GLOBAL P CAIXA'!K518="EXEC.","",IF('ORÇ.GLOBAL P CAIXA'!J518&gt;0,'ORÇ.GLOBAL P CAIXA'!J518,""))</f>
        <v/>
      </c>
      <c r="K518" s="115"/>
      <c r="L518" s="168" t="str">
        <f aca="false">IF(B518&gt;0,"ok","ocultar")</f>
        <v>ocultar</v>
      </c>
      <c r="M518" s="511" t="n">
        <f aca="false">ROUND(IF($O518&lt;&gt;0,$O518*(INFORMAÇÕES!$T$113/INFORMAÇÕES!$T$117),0),2)</f>
        <v>0</v>
      </c>
      <c r="N518" s="511" t="n">
        <f aca="false">ROUND(IF($O518&lt;&gt;0,$O518*(INFORMAÇÕES!$T$114/INFORMAÇÕES!$T$117),0),2)</f>
        <v>0</v>
      </c>
      <c r="O518" s="512" t="n">
        <f aca="false">IF(E518=0,G518,0)</f>
        <v>0</v>
      </c>
      <c r="Q518" s="88"/>
      <c r="R518" s="163" t="n">
        <f aca="false">IF(E518&lt;&gt;0,G518,0)</f>
        <v>0</v>
      </c>
      <c r="S518" s="157" t="n">
        <f aca="false">IF(B518=0,S517,IF(ISNONTEXT(B518)=TRUE(),INT(B518),INT(LEFT(B518,FIND(".",B518)-1))))</f>
        <v>3</v>
      </c>
      <c r="T518" s="157" t="str">
        <f aca="false">IF(T519=1,1,IF(B518&lt;&gt;0,1,IF(C518&lt;&gt;0,1,IF(D518&lt;&gt;0,1,IF('ORÇ.GLOBAL REF.'!E518&lt;&gt;0,1,"")))))</f>
        <v/>
      </c>
      <c r="U518" s="157" t="str">
        <f aca="false">IF(S518=0," ",IF(S518&lt;&gt;S517,S518," "))</f>
        <v> </v>
      </c>
      <c r="V518" s="88"/>
    </row>
    <row r="519" s="174" customFormat="true" ht="14.25" hidden="false" customHeight="false" outlineLevel="0" collapsed="false">
      <c r="A519" s="159" t="n">
        <v>508</v>
      </c>
      <c r="B519" s="160" t="n">
        <f aca="false">IF('ORÇ.GLOBAL P CAIXA'!K519="EXEC.",0,'ORÇ.GLOBAL P CAIXA'!M519)</f>
        <v>0</v>
      </c>
      <c r="C519" s="161" t="n">
        <f aca="false">IF('ORÇ.GLOBAL P CAIXA'!K519="EXEC.",0,'ORÇ.GLOBAL P CAIXA'!O519)</f>
        <v>0</v>
      </c>
      <c r="D519" s="162" t="n">
        <f aca="false">IF('ORÇ.GLOBAL P CAIXA'!K519="EXEC.",0,'ORÇ.GLOBAL P CAIXA'!P519)</f>
        <v>0</v>
      </c>
      <c r="E519" s="163" t="n">
        <f aca="false">IF('ORÇ.GLOBAL P CAIXA'!K519="EXEC.",0,ROUND('ORÇ.GLOBAL P CAIXA'!Q519,2))</f>
        <v>0</v>
      </c>
      <c r="F519" s="163" t="n">
        <f aca="false">IF('ORÇ.GLOBAL P CAIXA'!K519="EXEC.",0,TRUNC((1+(IF(OR(H519=0,H519=""),'BDI REF.'!$K$5,CHOOSE(H519,'BDI REF.'!$K$5,'BDI REF.'!$K$6,'BDI REF.'!$K$7))))*'ORÇ.GLOBAL P CAIXA'!R519,2))</f>
        <v>0</v>
      </c>
      <c r="G519" s="163" t="n">
        <f aca="false">IF('ORÇ.GLOBAL P CAIXA'!K519="EXEC.",0,IF(E519&lt;&gt;0,ROUND(E519*F519,2),IF(R519=0,(SUMIF($S$12:$S$1011,B519,$R$12:$R$1011)),R519)))</f>
        <v>0</v>
      </c>
      <c r="H519" s="509" t="str">
        <f aca="false">IF('ORÇ.GLOBAL P CAIXA'!K519="EXEC.","",IF('ORÇ.GLOBAL P CAIXA'!H519&gt;0,'ORÇ.GLOBAL P CAIXA'!H519,""))</f>
        <v/>
      </c>
      <c r="I519" s="509" t="str">
        <f aca="false">IF('ORÇ.GLOBAL P CAIXA'!K519="EXEC.","",IF('ORÇ.GLOBAL P CAIXA'!I519&gt;0,'ORÇ.GLOBAL P CAIXA'!I519,""))</f>
        <v/>
      </c>
      <c r="J519" s="510" t="str">
        <f aca="false">IF('ORÇ.GLOBAL P CAIXA'!K519="EXEC.","",IF('ORÇ.GLOBAL P CAIXA'!J519&gt;0,'ORÇ.GLOBAL P CAIXA'!J519,""))</f>
        <v/>
      </c>
      <c r="K519" s="115"/>
      <c r="L519" s="168" t="str">
        <f aca="false">IF(B519&gt;0,"ok","ocultar")</f>
        <v>ocultar</v>
      </c>
      <c r="M519" s="511" t="n">
        <f aca="false">ROUND(IF($O519&lt;&gt;0,$O519*(INFORMAÇÕES!$T$113/INFORMAÇÕES!$T$117),0),2)</f>
        <v>0</v>
      </c>
      <c r="N519" s="511" t="n">
        <f aca="false">ROUND(IF($O519&lt;&gt;0,$O519*(INFORMAÇÕES!$T$114/INFORMAÇÕES!$T$117),0),2)</f>
        <v>0</v>
      </c>
      <c r="O519" s="512" t="n">
        <f aca="false">IF(E519=0,G519,0)</f>
        <v>0</v>
      </c>
      <c r="Q519" s="88"/>
      <c r="R519" s="163" t="n">
        <f aca="false">IF(E519&lt;&gt;0,G519,0)</f>
        <v>0</v>
      </c>
      <c r="S519" s="157" t="n">
        <f aca="false">IF(B519=0,S518,IF(ISNONTEXT(B519)=TRUE(),INT(B519),INT(LEFT(B519,FIND(".",B519)-1))))</f>
        <v>3</v>
      </c>
      <c r="T519" s="157" t="str">
        <f aca="false">IF(T520=1,1,IF(B519&lt;&gt;0,1,IF(C519&lt;&gt;0,1,IF(D519&lt;&gt;0,1,IF('ORÇ.GLOBAL REF.'!E519&lt;&gt;0,1,"")))))</f>
        <v/>
      </c>
      <c r="U519" s="157" t="str">
        <f aca="false">IF(S519=0," ",IF(S519&lt;&gt;S518,S519," "))</f>
        <v> </v>
      </c>
      <c r="V519" s="88"/>
    </row>
    <row r="520" s="174" customFormat="true" ht="14.25" hidden="false" customHeight="false" outlineLevel="0" collapsed="false">
      <c r="A520" s="159" t="n">
        <v>509</v>
      </c>
      <c r="B520" s="160" t="n">
        <f aca="false">IF('ORÇ.GLOBAL P CAIXA'!K520="EXEC.",0,'ORÇ.GLOBAL P CAIXA'!M520)</f>
        <v>0</v>
      </c>
      <c r="C520" s="161" t="n">
        <f aca="false">IF('ORÇ.GLOBAL P CAIXA'!K520="EXEC.",0,'ORÇ.GLOBAL P CAIXA'!O520)</f>
        <v>0</v>
      </c>
      <c r="D520" s="162" t="n">
        <f aca="false">IF('ORÇ.GLOBAL P CAIXA'!K520="EXEC.",0,'ORÇ.GLOBAL P CAIXA'!P520)</f>
        <v>0</v>
      </c>
      <c r="E520" s="163" t="n">
        <f aca="false">IF('ORÇ.GLOBAL P CAIXA'!K520="EXEC.",0,ROUND('ORÇ.GLOBAL P CAIXA'!Q520,2))</f>
        <v>0</v>
      </c>
      <c r="F520" s="163" t="n">
        <f aca="false">IF('ORÇ.GLOBAL P CAIXA'!K520="EXEC.",0,TRUNC((1+(IF(OR(H520=0,H520=""),'BDI REF.'!$K$5,CHOOSE(H520,'BDI REF.'!$K$5,'BDI REF.'!$K$6,'BDI REF.'!$K$7))))*'ORÇ.GLOBAL P CAIXA'!R520,2))</f>
        <v>0</v>
      </c>
      <c r="G520" s="163" t="n">
        <f aca="false">IF('ORÇ.GLOBAL P CAIXA'!K520="EXEC.",0,IF(E520&lt;&gt;0,ROUND(E520*F520,2),IF(R520=0,(SUMIF($S$12:$S$1011,B520,$R$12:$R$1011)),R520)))</f>
        <v>0</v>
      </c>
      <c r="H520" s="509" t="str">
        <f aca="false">IF('ORÇ.GLOBAL P CAIXA'!K520="EXEC.","",IF('ORÇ.GLOBAL P CAIXA'!H520&gt;0,'ORÇ.GLOBAL P CAIXA'!H520,""))</f>
        <v/>
      </c>
      <c r="I520" s="509" t="str">
        <f aca="false">IF('ORÇ.GLOBAL P CAIXA'!K520="EXEC.","",IF('ORÇ.GLOBAL P CAIXA'!I520&gt;0,'ORÇ.GLOBAL P CAIXA'!I520,""))</f>
        <v/>
      </c>
      <c r="J520" s="510" t="str">
        <f aca="false">IF('ORÇ.GLOBAL P CAIXA'!K520="EXEC.","",IF('ORÇ.GLOBAL P CAIXA'!J520&gt;0,'ORÇ.GLOBAL P CAIXA'!J520,""))</f>
        <v/>
      </c>
      <c r="K520" s="115"/>
      <c r="L520" s="168" t="str">
        <f aca="false">IF(B520&gt;0,"ok","ocultar")</f>
        <v>ocultar</v>
      </c>
      <c r="M520" s="511" t="n">
        <f aca="false">ROUND(IF($O520&lt;&gt;0,$O520*(INFORMAÇÕES!$T$113/INFORMAÇÕES!$T$117),0),2)</f>
        <v>0</v>
      </c>
      <c r="N520" s="511" t="n">
        <f aca="false">ROUND(IF($O520&lt;&gt;0,$O520*(INFORMAÇÕES!$T$114/INFORMAÇÕES!$T$117),0),2)</f>
        <v>0</v>
      </c>
      <c r="O520" s="512" t="n">
        <f aca="false">IF(E520=0,G520,0)</f>
        <v>0</v>
      </c>
      <c r="Q520" s="88"/>
      <c r="R520" s="163" t="n">
        <f aca="false">IF(E520&lt;&gt;0,G520,0)</f>
        <v>0</v>
      </c>
      <c r="S520" s="157" t="n">
        <f aca="false">IF(B520=0,S519,IF(ISNONTEXT(B520)=TRUE(),INT(B520),INT(LEFT(B520,FIND(".",B520)-1))))</f>
        <v>3</v>
      </c>
      <c r="T520" s="157" t="str">
        <f aca="false">IF(T521=1,1,IF(B520&lt;&gt;0,1,IF(C520&lt;&gt;0,1,IF(D520&lt;&gt;0,1,IF('ORÇ.GLOBAL REF.'!E520&lt;&gt;0,1,"")))))</f>
        <v/>
      </c>
      <c r="U520" s="157" t="str">
        <f aca="false">IF(S520=0," ",IF(S520&lt;&gt;S519,S520," "))</f>
        <v> </v>
      </c>
      <c r="V520" s="88"/>
    </row>
    <row r="521" s="174" customFormat="true" ht="14.25" hidden="false" customHeight="false" outlineLevel="0" collapsed="false">
      <c r="A521" s="159" t="n">
        <v>510</v>
      </c>
      <c r="B521" s="160" t="n">
        <f aca="false">IF('ORÇ.GLOBAL P CAIXA'!K521="EXEC.",0,'ORÇ.GLOBAL P CAIXA'!M521)</f>
        <v>0</v>
      </c>
      <c r="C521" s="161" t="n">
        <f aca="false">IF('ORÇ.GLOBAL P CAIXA'!K521="EXEC.",0,'ORÇ.GLOBAL P CAIXA'!O521)</f>
        <v>0</v>
      </c>
      <c r="D521" s="162" t="n">
        <f aca="false">IF('ORÇ.GLOBAL P CAIXA'!K521="EXEC.",0,'ORÇ.GLOBAL P CAIXA'!P521)</f>
        <v>0</v>
      </c>
      <c r="E521" s="163" t="n">
        <f aca="false">IF('ORÇ.GLOBAL P CAIXA'!K521="EXEC.",0,ROUND('ORÇ.GLOBAL P CAIXA'!Q521,2))</f>
        <v>0</v>
      </c>
      <c r="F521" s="163" t="n">
        <f aca="false">IF('ORÇ.GLOBAL P CAIXA'!K521="EXEC.",0,TRUNC((1+(IF(OR(H521=0,H521=""),'BDI REF.'!$K$5,CHOOSE(H521,'BDI REF.'!$K$5,'BDI REF.'!$K$6,'BDI REF.'!$K$7))))*'ORÇ.GLOBAL P CAIXA'!R521,2))</f>
        <v>0</v>
      </c>
      <c r="G521" s="163" t="n">
        <f aca="false">IF('ORÇ.GLOBAL P CAIXA'!K521="EXEC.",0,IF(E521&lt;&gt;0,ROUND(E521*F521,2),IF(R521=0,(SUMIF($S$12:$S$1011,B521,$R$12:$R$1011)),R521)))</f>
        <v>0</v>
      </c>
      <c r="H521" s="509" t="str">
        <f aca="false">IF('ORÇ.GLOBAL P CAIXA'!K521="EXEC.","",IF('ORÇ.GLOBAL P CAIXA'!H521&gt;0,'ORÇ.GLOBAL P CAIXA'!H521,""))</f>
        <v/>
      </c>
      <c r="I521" s="509" t="str">
        <f aca="false">IF('ORÇ.GLOBAL P CAIXA'!K521="EXEC.","",IF('ORÇ.GLOBAL P CAIXA'!I521&gt;0,'ORÇ.GLOBAL P CAIXA'!I521,""))</f>
        <v/>
      </c>
      <c r="J521" s="510" t="str">
        <f aca="false">IF('ORÇ.GLOBAL P CAIXA'!K521="EXEC.","",IF('ORÇ.GLOBAL P CAIXA'!J521&gt;0,'ORÇ.GLOBAL P CAIXA'!J521,""))</f>
        <v/>
      </c>
      <c r="K521" s="115"/>
      <c r="L521" s="168" t="str">
        <f aca="false">IF(B521&gt;0,"ok","ocultar")</f>
        <v>ocultar</v>
      </c>
      <c r="M521" s="511" t="n">
        <f aca="false">ROUND(IF($O521&lt;&gt;0,$O521*(INFORMAÇÕES!$T$113/INFORMAÇÕES!$T$117),0),2)</f>
        <v>0</v>
      </c>
      <c r="N521" s="511" t="n">
        <f aca="false">ROUND(IF($O521&lt;&gt;0,$O521*(INFORMAÇÕES!$T$114/INFORMAÇÕES!$T$117),0),2)</f>
        <v>0</v>
      </c>
      <c r="O521" s="512" t="n">
        <f aca="false">IF(E521=0,G521,0)</f>
        <v>0</v>
      </c>
      <c r="Q521" s="88"/>
      <c r="R521" s="163" t="n">
        <f aca="false">IF(E521&lt;&gt;0,G521,0)</f>
        <v>0</v>
      </c>
      <c r="S521" s="157" t="n">
        <f aca="false">IF(B521=0,S520,IF(ISNONTEXT(B521)=TRUE(),INT(B521),INT(LEFT(B521,FIND(".",B521)-1))))</f>
        <v>3</v>
      </c>
      <c r="T521" s="157" t="str">
        <f aca="false">IF(T522=1,1,IF(B521&lt;&gt;0,1,IF(C521&lt;&gt;0,1,IF(D521&lt;&gt;0,1,IF('ORÇ.GLOBAL REF.'!E521&lt;&gt;0,1,"")))))</f>
        <v/>
      </c>
      <c r="U521" s="157" t="str">
        <f aca="false">IF(S521=0," ",IF(S521&lt;&gt;S520,S521," "))</f>
        <v> </v>
      </c>
      <c r="V521" s="88"/>
    </row>
    <row r="522" s="174" customFormat="true" ht="14.25" hidden="false" customHeight="false" outlineLevel="0" collapsed="false">
      <c r="A522" s="159" t="n">
        <v>511</v>
      </c>
      <c r="B522" s="160" t="n">
        <f aca="false">IF('ORÇ.GLOBAL P CAIXA'!K522="EXEC.",0,'ORÇ.GLOBAL P CAIXA'!M522)</f>
        <v>0</v>
      </c>
      <c r="C522" s="161" t="n">
        <f aca="false">IF('ORÇ.GLOBAL P CAIXA'!K522="EXEC.",0,'ORÇ.GLOBAL P CAIXA'!O522)</f>
        <v>0</v>
      </c>
      <c r="D522" s="162" t="n">
        <f aca="false">IF('ORÇ.GLOBAL P CAIXA'!K522="EXEC.",0,'ORÇ.GLOBAL P CAIXA'!P522)</f>
        <v>0</v>
      </c>
      <c r="E522" s="163" t="n">
        <f aca="false">IF('ORÇ.GLOBAL P CAIXA'!K522="EXEC.",0,ROUND('ORÇ.GLOBAL P CAIXA'!Q522,2))</f>
        <v>0</v>
      </c>
      <c r="F522" s="163" t="n">
        <f aca="false">IF('ORÇ.GLOBAL P CAIXA'!K522="EXEC.",0,TRUNC((1+(IF(OR(H522=0,H522=""),'BDI REF.'!$K$5,CHOOSE(H522,'BDI REF.'!$K$5,'BDI REF.'!$K$6,'BDI REF.'!$K$7))))*'ORÇ.GLOBAL P CAIXA'!R522,2))</f>
        <v>0</v>
      </c>
      <c r="G522" s="163" t="n">
        <f aca="false">IF('ORÇ.GLOBAL P CAIXA'!K522="EXEC.",0,IF(E522&lt;&gt;0,ROUND(E522*F522,2),IF(R522=0,(SUMIF($S$12:$S$1011,B522,$R$12:$R$1011)),R522)))</f>
        <v>0</v>
      </c>
      <c r="H522" s="509" t="str">
        <f aca="false">IF('ORÇ.GLOBAL P CAIXA'!K522="EXEC.","",IF('ORÇ.GLOBAL P CAIXA'!H522&gt;0,'ORÇ.GLOBAL P CAIXA'!H522,""))</f>
        <v/>
      </c>
      <c r="I522" s="509" t="str">
        <f aca="false">IF('ORÇ.GLOBAL P CAIXA'!K522="EXEC.","",IF('ORÇ.GLOBAL P CAIXA'!I522&gt;0,'ORÇ.GLOBAL P CAIXA'!I522,""))</f>
        <v/>
      </c>
      <c r="J522" s="510" t="str">
        <f aca="false">IF('ORÇ.GLOBAL P CAIXA'!K522="EXEC.","",IF('ORÇ.GLOBAL P CAIXA'!J522&gt;0,'ORÇ.GLOBAL P CAIXA'!J522,""))</f>
        <v/>
      </c>
      <c r="K522" s="115"/>
      <c r="L522" s="168" t="str">
        <f aca="false">IF(B522&gt;0,"ok","ocultar")</f>
        <v>ocultar</v>
      </c>
      <c r="M522" s="511" t="n">
        <f aca="false">ROUND(IF($O522&lt;&gt;0,$O522*(INFORMAÇÕES!$T$113/INFORMAÇÕES!$T$117),0),2)</f>
        <v>0</v>
      </c>
      <c r="N522" s="511" t="n">
        <f aca="false">ROUND(IF($O522&lt;&gt;0,$O522*(INFORMAÇÕES!$T$114/INFORMAÇÕES!$T$117),0),2)</f>
        <v>0</v>
      </c>
      <c r="O522" s="512" t="n">
        <f aca="false">IF(E522=0,G522,0)</f>
        <v>0</v>
      </c>
      <c r="Q522" s="88"/>
      <c r="R522" s="163" t="n">
        <f aca="false">IF(E522&lt;&gt;0,G522,0)</f>
        <v>0</v>
      </c>
      <c r="S522" s="157" t="n">
        <f aca="false">IF(B522=0,S521,IF(ISNONTEXT(B522)=TRUE(),INT(B522),INT(LEFT(B522,FIND(".",B522)-1))))</f>
        <v>3</v>
      </c>
      <c r="T522" s="157" t="str">
        <f aca="false">IF(T523=1,1,IF(B522&lt;&gt;0,1,IF(C522&lt;&gt;0,1,IF(D522&lt;&gt;0,1,IF('ORÇ.GLOBAL REF.'!E522&lt;&gt;0,1,"")))))</f>
        <v/>
      </c>
      <c r="U522" s="157" t="str">
        <f aca="false">IF(S522=0," ",IF(S522&lt;&gt;S521,S522," "))</f>
        <v> </v>
      </c>
      <c r="V522" s="88"/>
    </row>
    <row r="523" s="174" customFormat="true" ht="14.25" hidden="false" customHeight="false" outlineLevel="0" collapsed="false">
      <c r="A523" s="159" t="n">
        <v>512</v>
      </c>
      <c r="B523" s="160" t="n">
        <f aca="false">IF('ORÇ.GLOBAL P CAIXA'!K523="EXEC.",0,'ORÇ.GLOBAL P CAIXA'!M523)</f>
        <v>0</v>
      </c>
      <c r="C523" s="161" t="n">
        <f aca="false">IF('ORÇ.GLOBAL P CAIXA'!K523="EXEC.",0,'ORÇ.GLOBAL P CAIXA'!O523)</f>
        <v>0</v>
      </c>
      <c r="D523" s="162" t="n">
        <f aca="false">IF('ORÇ.GLOBAL P CAIXA'!K523="EXEC.",0,'ORÇ.GLOBAL P CAIXA'!P523)</f>
        <v>0</v>
      </c>
      <c r="E523" s="163" t="n">
        <f aca="false">IF('ORÇ.GLOBAL P CAIXA'!K523="EXEC.",0,ROUND('ORÇ.GLOBAL P CAIXA'!Q523,2))</f>
        <v>0</v>
      </c>
      <c r="F523" s="163" t="n">
        <f aca="false">IF('ORÇ.GLOBAL P CAIXA'!K523="EXEC.",0,TRUNC((1+(IF(OR(H523=0,H523=""),'BDI REF.'!$K$5,CHOOSE(H523,'BDI REF.'!$K$5,'BDI REF.'!$K$6,'BDI REF.'!$K$7))))*'ORÇ.GLOBAL P CAIXA'!R523,2))</f>
        <v>0</v>
      </c>
      <c r="G523" s="163" t="n">
        <f aca="false">IF('ORÇ.GLOBAL P CAIXA'!K523="EXEC.",0,IF(E523&lt;&gt;0,ROUND(E523*F523,2),IF(R523=0,(SUMIF($S$12:$S$1011,B523,$R$12:$R$1011)),R523)))</f>
        <v>0</v>
      </c>
      <c r="H523" s="509" t="str">
        <f aca="false">IF('ORÇ.GLOBAL P CAIXA'!K523="EXEC.","",IF('ORÇ.GLOBAL P CAIXA'!H523&gt;0,'ORÇ.GLOBAL P CAIXA'!H523,""))</f>
        <v/>
      </c>
      <c r="I523" s="509" t="str">
        <f aca="false">IF('ORÇ.GLOBAL P CAIXA'!K523="EXEC.","",IF('ORÇ.GLOBAL P CAIXA'!I523&gt;0,'ORÇ.GLOBAL P CAIXA'!I523,""))</f>
        <v/>
      </c>
      <c r="J523" s="510" t="str">
        <f aca="false">IF('ORÇ.GLOBAL P CAIXA'!K523="EXEC.","",IF('ORÇ.GLOBAL P CAIXA'!J523&gt;0,'ORÇ.GLOBAL P CAIXA'!J523,""))</f>
        <v/>
      </c>
      <c r="K523" s="115"/>
      <c r="L523" s="168" t="str">
        <f aca="false">IF(B523&gt;0,"ok","ocultar")</f>
        <v>ocultar</v>
      </c>
      <c r="M523" s="511" t="n">
        <f aca="false">ROUND(IF($O523&lt;&gt;0,$O523*(INFORMAÇÕES!$T$113/INFORMAÇÕES!$T$117),0),2)</f>
        <v>0</v>
      </c>
      <c r="N523" s="511" t="n">
        <f aca="false">ROUND(IF($O523&lt;&gt;0,$O523*(INFORMAÇÕES!$T$114/INFORMAÇÕES!$T$117),0),2)</f>
        <v>0</v>
      </c>
      <c r="O523" s="512" t="n">
        <f aca="false">IF(E523=0,G523,0)</f>
        <v>0</v>
      </c>
      <c r="Q523" s="88"/>
      <c r="R523" s="163" t="n">
        <f aca="false">IF(E523&lt;&gt;0,G523,0)</f>
        <v>0</v>
      </c>
      <c r="S523" s="157" t="n">
        <f aca="false">IF(B523=0,S522,IF(ISNONTEXT(B523)=TRUE(),INT(B523),INT(LEFT(B523,FIND(".",B523)-1))))</f>
        <v>3</v>
      </c>
      <c r="T523" s="157" t="str">
        <f aca="false">IF(T524=1,1,IF(B523&lt;&gt;0,1,IF(C523&lt;&gt;0,1,IF(D523&lt;&gt;0,1,IF('ORÇ.GLOBAL REF.'!E523&lt;&gt;0,1,"")))))</f>
        <v/>
      </c>
      <c r="U523" s="157" t="str">
        <f aca="false">IF(S523=0," ",IF(S523&lt;&gt;S522,S523," "))</f>
        <v> </v>
      </c>
      <c r="V523" s="88"/>
    </row>
    <row r="524" s="174" customFormat="true" ht="14.25" hidden="false" customHeight="false" outlineLevel="0" collapsed="false">
      <c r="A524" s="159" t="n">
        <v>513</v>
      </c>
      <c r="B524" s="160" t="n">
        <f aca="false">IF('ORÇ.GLOBAL P CAIXA'!K524="EXEC.",0,'ORÇ.GLOBAL P CAIXA'!M524)</f>
        <v>0</v>
      </c>
      <c r="C524" s="161" t="n">
        <f aca="false">IF('ORÇ.GLOBAL P CAIXA'!K524="EXEC.",0,'ORÇ.GLOBAL P CAIXA'!O524)</f>
        <v>0</v>
      </c>
      <c r="D524" s="162" t="n">
        <f aca="false">IF('ORÇ.GLOBAL P CAIXA'!K524="EXEC.",0,'ORÇ.GLOBAL P CAIXA'!P524)</f>
        <v>0</v>
      </c>
      <c r="E524" s="163" t="n">
        <f aca="false">IF('ORÇ.GLOBAL P CAIXA'!K524="EXEC.",0,ROUND('ORÇ.GLOBAL P CAIXA'!Q524,2))</f>
        <v>0</v>
      </c>
      <c r="F524" s="163" t="n">
        <f aca="false">IF('ORÇ.GLOBAL P CAIXA'!K524="EXEC.",0,TRUNC((1+(IF(OR(H524=0,H524=""),'BDI REF.'!$K$5,CHOOSE(H524,'BDI REF.'!$K$5,'BDI REF.'!$K$6,'BDI REF.'!$K$7))))*'ORÇ.GLOBAL P CAIXA'!R524,2))</f>
        <v>0</v>
      </c>
      <c r="G524" s="163" t="n">
        <f aca="false">IF('ORÇ.GLOBAL P CAIXA'!K524="EXEC.",0,IF(E524&lt;&gt;0,ROUND(E524*F524,2),IF(R524=0,(SUMIF($S$12:$S$1011,B524,$R$12:$R$1011)),R524)))</f>
        <v>0</v>
      </c>
      <c r="H524" s="509" t="str">
        <f aca="false">IF('ORÇ.GLOBAL P CAIXA'!K524="EXEC.","",IF('ORÇ.GLOBAL P CAIXA'!H524&gt;0,'ORÇ.GLOBAL P CAIXA'!H524,""))</f>
        <v/>
      </c>
      <c r="I524" s="509" t="str">
        <f aca="false">IF('ORÇ.GLOBAL P CAIXA'!K524="EXEC.","",IF('ORÇ.GLOBAL P CAIXA'!I524&gt;0,'ORÇ.GLOBAL P CAIXA'!I524,""))</f>
        <v/>
      </c>
      <c r="J524" s="510" t="str">
        <f aca="false">IF('ORÇ.GLOBAL P CAIXA'!K524="EXEC.","",IF('ORÇ.GLOBAL P CAIXA'!J524&gt;0,'ORÇ.GLOBAL P CAIXA'!J524,""))</f>
        <v/>
      </c>
      <c r="K524" s="115"/>
      <c r="L524" s="168" t="str">
        <f aca="false">IF(B524&gt;0,"ok","ocultar")</f>
        <v>ocultar</v>
      </c>
      <c r="M524" s="511" t="n">
        <f aca="false">ROUND(IF($O524&lt;&gt;0,$O524*(INFORMAÇÕES!$T$113/INFORMAÇÕES!$T$117),0),2)</f>
        <v>0</v>
      </c>
      <c r="N524" s="511" t="n">
        <f aca="false">ROUND(IF($O524&lt;&gt;0,$O524*(INFORMAÇÕES!$T$114/INFORMAÇÕES!$T$117),0),2)</f>
        <v>0</v>
      </c>
      <c r="O524" s="512" t="n">
        <f aca="false">IF(E524=0,G524,0)</f>
        <v>0</v>
      </c>
      <c r="Q524" s="88"/>
      <c r="R524" s="163" t="n">
        <f aca="false">IF(E524&lt;&gt;0,G524,0)</f>
        <v>0</v>
      </c>
      <c r="S524" s="157" t="n">
        <f aca="false">IF(B524=0,S523,IF(ISNONTEXT(B524)=TRUE(),INT(B524),INT(LEFT(B524,FIND(".",B524)-1))))</f>
        <v>3</v>
      </c>
      <c r="T524" s="157" t="str">
        <f aca="false">IF(T525=1,1,IF(B524&lt;&gt;0,1,IF(C524&lt;&gt;0,1,IF(D524&lt;&gt;0,1,IF('ORÇ.GLOBAL REF.'!E524&lt;&gt;0,1,"")))))</f>
        <v/>
      </c>
      <c r="U524" s="157" t="str">
        <f aca="false">IF(S524=0," ",IF(S524&lt;&gt;S523,S524," "))</f>
        <v> </v>
      </c>
      <c r="V524" s="88"/>
    </row>
    <row r="525" s="174" customFormat="true" ht="14.25" hidden="false" customHeight="false" outlineLevel="0" collapsed="false">
      <c r="A525" s="159" t="n">
        <v>514</v>
      </c>
      <c r="B525" s="160" t="n">
        <f aca="false">IF('ORÇ.GLOBAL P CAIXA'!K525="EXEC.",0,'ORÇ.GLOBAL P CAIXA'!M525)</f>
        <v>0</v>
      </c>
      <c r="C525" s="161" t="n">
        <f aca="false">IF('ORÇ.GLOBAL P CAIXA'!K525="EXEC.",0,'ORÇ.GLOBAL P CAIXA'!O525)</f>
        <v>0</v>
      </c>
      <c r="D525" s="162" t="n">
        <f aca="false">IF('ORÇ.GLOBAL P CAIXA'!K525="EXEC.",0,'ORÇ.GLOBAL P CAIXA'!P525)</f>
        <v>0</v>
      </c>
      <c r="E525" s="163" t="n">
        <f aca="false">IF('ORÇ.GLOBAL P CAIXA'!K525="EXEC.",0,ROUND('ORÇ.GLOBAL P CAIXA'!Q525,2))</f>
        <v>0</v>
      </c>
      <c r="F525" s="163" t="n">
        <f aca="false">IF('ORÇ.GLOBAL P CAIXA'!K525="EXEC.",0,TRUNC((1+(IF(OR(H525=0,H525=""),'BDI REF.'!$K$5,CHOOSE(H525,'BDI REF.'!$K$5,'BDI REF.'!$K$6,'BDI REF.'!$K$7))))*'ORÇ.GLOBAL P CAIXA'!R525,2))</f>
        <v>0</v>
      </c>
      <c r="G525" s="163" t="n">
        <f aca="false">IF('ORÇ.GLOBAL P CAIXA'!K525="EXEC.",0,IF(E525&lt;&gt;0,ROUND(E525*F525,2),IF(R525=0,(SUMIF($S$12:$S$1011,B525,$R$12:$R$1011)),R525)))</f>
        <v>0</v>
      </c>
      <c r="H525" s="509" t="str">
        <f aca="false">IF('ORÇ.GLOBAL P CAIXA'!K525="EXEC.","",IF('ORÇ.GLOBAL P CAIXA'!H525&gt;0,'ORÇ.GLOBAL P CAIXA'!H525,""))</f>
        <v/>
      </c>
      <c r="I525" s="509" t="str">
        <f aca="false">IF('ORÇ.GLOBAL P CAIXA'!K525="EXEC.","",IF('ORÇ.GLOBAL P CAIXA'!I525&gt;0,'ORÇ.GLOBAL P CAIXA'!I525,""))</f>
        <v/>
      </c>
      <c r="J525" s="510" t="str">
        <f aca="false">IF('ORÇ.GLOBAL P CAIXA'!K525="EXEC.","",IF('ORÇ.GLOBAL P CAIXA'!J525&gt;0,'ORÇ.GLOBAL P CAIXA'!J525,""))</f>
        <v/>
      </c>
      <c r="K525" s="115"/>
      <c r="L525" s="168" t="str">
        <f aca="false">IF(B525&gt;0,"ok","ocultar")</f>
        <v>ocultar</v>
      </c>
      <c r="M525" s="511" t="n">
        <f aca="false">ROUND(IF($O525&lt;&gt;0,$O525*(INFORMAÇÕES!$T$113/INFORMAÇÕES!$T$117),0),2)</f>
        <v>0</v>
      </c>
      <c r="N525" s="511" t="n">
        <f aca="false">ROUND(IF($O525&lt;&gt;0,$O525*(INFORMAÇÕES!$T$114/INFORMAÇÕES!$T$117),0),2)</f>
        <v>0</v>
      </c>
      <c r="O525" s="512" t="n">
        <f aca="false">IF(E525=0,G525,0)</f>
        <v>0</v>
      </c>
      <c r="Q525" s="88"/>
      <c r="R525" s="163" t="n">
        <f aca="false">IF(E525&lt;&gt;0,G525,0)</f>
        <v>0</v>
      </c>
      <c r="S525" s="157" t="n">
        <f aca="false">IF(B525=0,S524,IF(ISNONTEXT(B525)=TRUE(),INT(B525),INT(LEFT(B525,FIND(".",B525)-1))))</f>
        <v>3</v>
      </c>
      <c r="T525" s="157" t="str">
        <f aca="false">IF(T526=1,1,IF(B525&lt;&gt;0,1,IF(C525&lt;&gt;0,1,IF(D525&lt;&gt;0,1,IF('ORÇ.GLOBAL REF.'!E525&lt;&gt;0,1,"")))))</f>
        <v/>
      </c>
      <c r="U525" s="157" t="str">
        <f aca="false">IF(S525=0," ",IF(S525&lt;&gt;S524,S525," "))</f>
        <v> </v>
      </c>
      <c r="V525" s="88"/>
    </row>
    <row r="526" s="174" customFormat="true" ht="14.25" hidden="false" customHeight="false" outlineLevel="0" collapsed="false">
      <c r="A526" s="159" t="n">
        <v>515</v>
      </c>
      <c r="B526" s="160" t="n">
        <f aca="false">IF('ORÇ.GLOBAL P CAIXA'!K526="EXEC.",0,'ORÇ.GLOBAL P CAIXA'!M526)</f>
        <v>0</v>
      </c>
      <c r="C526" s="161" t="n">
        <f aca="false">IF('ORÇ.GLOBAL P CAIXA'!K526="EXEC.",0,'ORÇ.GLOBAL P CAIXA'!O526)</f>
        <v>0</v>
      </c>
      <c r="D526" s="162" t="n">
        <f aca="false">IF('ORÇ.GLOBAL P CAIXA'!K526="EXEC.",0,'ORÇ.GLOBAL P CAIXA'!P526)</f>
        <v>0</v>
      </c>
      <c r="E526" s="163" t="n">
        <f aca="false">IF('ORÇ.GLOBAL P CAIXA'!K526="EXEC.",0,ROUND('ORÇ.GLOBAL P CAIXA'!Q526,2))</f>
        <v>0</v>
      </c>
      <c r="F526" s="163" t="n">
        <f aca="false">IF('ORÇ.GLOBAL P CAIXA'!K526="EXEC.",0,TRUNC((1+(IF(OR(H526=0,H526=""),'BDI REF.'!$K$5,CHOOSE(H526,'BDI REF.'!$K$5,'BDI REF.'!$K$6,'BDI REF.'!$K$7))))*'ORÇ.GLOBAL P CAIXA'!R526,2))</f>
        <v>0</v>
      </c>
      <c r="G526" s="163" t="n">
        <f aca="false">IF('ORÇ.GLOBAL P CAIXA'!K526="EXEC.",0,IF(E526&lt;&gt;0,ROUND(E526*F526,2),IF(R526=0,(SUMIF($S$12:$S$1011,B526,$R$12:$R$1011)),R526)))</f>
        <v>0</v>
      </c>
      <c r="H526" s="509" t="str">
        <f aca="false">IF('ORÇ.GLOBAL P CAIXA'!K526="EXEC.","",IF('ORÇ.GLOBAL P CAIXA'!H526&gt;0,'ORÇ.GLOBAL P CAIXA'!H526,""))</f>
        <v/>
      </c>
      <c r="I526" s="509" t="str">
        <f aca="false">IF('ORÇ.GLOBAL P CAIXA'!K526="EXEC.","",IF('ORÇ.GLOBAL P CAIXA'!I526&gt;0,'ORÇ.GLOBAL P CAIXA'!I526,""))</f>
        <v/>
      </c>
      <c r="J526" s="510" t="str">
        <f aca="false">IF('ORÇ.GLOBAL P CAIXA'!K526="EXEC.","",IF('ORÇ.GLOBAL P CAIXA'!J526&gt;0,'ORÇ.GLOBAL P CAIXA'!J526,""))</f>
        <v/>
      </c>
      <c r="K526" s="115"/>
      <c r="L526" s="168" t="str">
        <f aca="false">IF(B526&gt;0,"ok","ocultar")</f>
        <v>ocultar</v>
      </c>
      <c r="M526" s="511" t="n">
        <f aca="false">ROUND(IF($O526&lt;&gt;0,$O526*(INFORMAÇÕES!$T$113/INFORMAÇÕES!$T$117),0),2)</f>
        <v>0</v>
      </c>
      <c r="N526" s="511" t="n">
        <f aca="false">ROUND(IF($O526&lt;&gt;0,$O526*(INFORMAÇÕES!$T$114/INFORMAÇÕES!$T$117),0),2)</f>
        <v>0</v>
      </c>
      <c r="O526" s="512" t="n">
        <f aca="false">IF(E526=0,G526,0)</f>
        <v>0</v>
      </c>
      <c r="Q526" s="88"/>
      <c r="R526" s="163" t="n">
        <f aca="false">IF(E526&lt;&gt;0,G526,0)</f>
        <v>0</v>
      </c>
      <c r="S526" s="157" t="n">
        <f aca="false">IF(B526=0,S525,IF(ISNONTEXT(B526)=TRUE(),INT(B526),INT(LEFT(B526,FIND(".",B526)-1))))</f>
        <v>3</v>
      </c>
      <c r="T526" s="157" t="str">
        <f aca="false">IF(T527=1,1,IF(B526&lt;&gt;0,1,IF(C526&lt;&gt;0,1,IF(D526&lt;&gt;0,1,IF('ORÇ.GLOBAL REF.'!E526&lt;&gt;0,1,"")))))</f>
        <v/>
      </c>
      <c r="U526" s="157" t="str">
        <f aca="false">IF(S526=0," ",IF(S526&lt;&gt;S525,S526," "))</f>
        <v> </v>
      </c>
      <c r="V526" s="88"/>
    </row>
    <row r="527" s="174" customFormat="true" ht="14.25" hidden="false" customHeight="false" outlineLevel="0" collapsed="false">
      <c r="A527" s="159" t="n">
        <v>516</v>
      </c>
      <c r="B527" s="160" t="n">
        <f aca="false">IF('ORÇ.GLOBAL P CAIXA'!K527="EXEC.",0,'ORÇ.GLOBAL P CAIXA'!M527)</f>
        <v>0</v>
      </c>
      <c r="C527" s="161" t="n">
        <f aca="false">IF('ORÇ.GLOBAL P CAIXA'!K527="EXEC.",0,'ORÇ.GLOBAL P CAIXA'!O527)</f>
        <v>0</v>
      </c>
      <c r="D527" s="162" t="n">
        <f aca="false">IF('ORÇ.GLOBAL P CAIXA'!K527="EXEC.",0,'ORÇ.GLOBAL P CAIXA'!P527)</f>
        <v>0</v>
      </c>
      <c r="E527" s="163" t="n">
        <f aca="false">IF('ORÇ.GLOBAL P CAIXA'!K527="EXEC.",0,ROUND('ORÇ.GLOBAL P CAIXA'!Q527,2))</f>
        <v>0</v>
      </c>
      <c r="F527" s="163" t="n">
        <f aca="false">IF('ORÇ.GLOBAL P CAIXA'!K527="EXEC.",0,TRUNC((1+(IF(OR(H527=0,H527=""),'BDI REF.'!$K$5,CHOOSE(H527,'BDI REF.'!$K$5,'BDI REF.'!$K$6,'BDI REF.'!$K$7))))*'ORÇ.GLOBAL P CAIXA'!R527,2))</f>
        <v>0</v>
      </c>
      <c r="G527" s="163" t="n">
        <f aca="false">IF('ORÇ.GLOBAL P CAIXA'!K527="EXEC.",0,IF(E527&lt;&gt;0,ROUND(E527*F527,2),IF(R527=0,(SUMIF($S$12:$S$1011,B527,$R$12:$R$1011)),R527)))</f>
        <v>0</v>
      </c>
      <c r="H527" s="509" t="str">
        <f aca="false">IF('ORÇ.GLOBAL P CAIXA'!K527="EXEC.","",IF('ORÇ.GLOBAL P CAIXA'!H527&gt;0,'ORÇ.GLOBAL P CAIXA'!H527,""))</f>
        <v/>
      </c>
      <c r="I527" s="509" t="str">
        <f aca="false">IF('ORÇ.GLOBAL P CAIXA'!K527="EXEC.","",IF('ORÇ.GLOBAL P CAIXA'!I527&gt;0,'ORÇ.GLOBAL P CAIXA'!I527,""))</f>
        <v/>
      </c>
      <c r="J527" s="510" t="str">
        <f aca="false">IF('ORÇ.GLOBAL P CAIXA'!K527="EXEC.","",IF('ORÇ.GLOBAL P CAIXA'!J527&gt;0,'ORÇ.GLOBAL P CAIXA'!J527,""))</f>
        <v/>
      </c>
      <c r="K527" s="115"/>
      <c r="L527" s="168" t="str">
        <f aca="false">IF(B527&gt;0,"ok","ocultar")</f>
        <v>ocultar</v>
      </c>
      <c r="M527" s="511" t="n">
        <f aca="false">ROUND(IF($O527&lt;&gt;0,$O527*(INFORMAÇÕES!$T$113/INFORMAÇÕES!$T$117),0),2)</f>
        <v>0</v>
      </c>
      <c r="N527" s="511" t="n">
        <f aca="false">ROUND(IF($O527&lt;&gt;0,$O527*(INFORMAÇÕES!$T$114/INFORMAÇÕES!$T$117),0),2)</f>
        <v>0</v>
      </c>
      <c r="O527" s="512" t="n">
        <f aca="false">IF(E527=0,G527,0)</f>
        <v>0</v>
      </c>
      <c r="Q527" s="88"/>
      <c r="R527" s="163" t="n">
        <f aca="false">IF(E527&lt;&gt;0,G527,0)</f>
        <v>0</v>
      </c>
      <c r="S527" s="157" t="n">
        <f aca="false">IF(B527=0,S526,IF(ISNONTEXT(B527)=TRUE(),INT(B527),INT(LEFT(B527,FIND(".",B527)-1))))</f>
        <v>3</v>
      </c>
      <c r="T527" s="157" t="str">
        <f aca="false">IF(T528=1,1,IF(B527&lt;&gt;0,1,IF(C527&lt;&gt;0,1,IF(D527&lt;&gt;0,1,IF('ORÇ.GLOBAL REF.'!E527&lt;&gt;0,1,"")))))</f>
        <v/>
      </c>
      <c r="U527" s="157" t="str">
        <f aca="false">IF(S527=0," ",IF(S527&lt;&gt;S526,S527," "))</f>
        <v> </v>
      </c>
      <c r="V527" s="88"/>
    </row>
    <row r="528" s="174" customFormat="true" ht="14.25" hidden="false" customHeight="false" outlineLevel="0" collapsed="false">
      <c r="A528" s="159" t="n">
        <v>517</v>
      </c>
      <c r="B528" s="160" t="n">
        <f aca="false">IF('ORÇ.GLOBAL P CAIXA'!K528="EXEC.",0,'ORÇ.GLOBAL P CAIXA'!M528)</f>
        <v>0</v>
      </c>
      <c r="C528" s="161" t="n">
        <f aca="false">IF('ORÇ.GLOBAL P CAIXA'!K528="EXEC.",0,'ORÇ.GLOBAL P CAIXA'!O528)</f>
        <v>0</v>
      </c>
      <c r="D528" s="162" t="n">
        <f aca="false">IF('ORÇ.GLOBAL P CAIXA'!K528="EXEC.",0,'ORÇ.GLOBAL P CAIXA'!P528)</f>
        <v>0</v>
      </c>
      <c r="E528" s="163" t="n">
        <f aca="false">IF('ORÇ.GLOBAL P CAIXA'!K528="EXEC.",0,ROUND('ORÇ.GLOBAL P CAIXA'!Q528,2))</f>
        <v>0</v>
      </c>
      <c r="F528" s="163" t="n">
        <f aca="false">IF('ORÇ.GLOBAL P CAIXA'!K528="EXEC.",0,TRUNC((1+(IF(OR(H528=0,H528=""),'BDI REF.'!$K$5,CHOOSE(H528,'BDI REF.'!$K$5,'BDI REF.'!$K$6,'BDI REF.'!$K$7))))*'ORÇ.GLOBAL P CAIXA'!R528,2))</f>
        <v>0</v>
      </c>
      <c r="G528" s="163" t="n">
        <f aca="false">IF('ORÇ.GLOBAL P CAIXA'!K528="EXEC.",0,IF(E528&lt;&gt;0,ROUND(E528*F528,2),IF(R528=0,(SUMIF($S$12:$S$1011,B528,$R$12:$R$1011)),R528)))</f>
        <v>0</v>
      </c>
      <c r="H528" s="509" t="str">
        <f aca="false">IF('ORÇ.GLOBAL P CAIXA'!K528="EXEC.","",IF('ORÇ.GLOBAL P CAIXA'!H528&gt;0,'ORÇ.GLOBAL P CAIXA'!H528,""))</f>
        <v/>
      </c>
      <c r="I528" s="509" t="str">
        <f aca="false">IF('ORÇ.GLOBAL P CAIXA'!K528="EXEC.","",IF('ORÇ.GLOBAL P CAIXA'!I528&gt;0,'ORÇ.GLOBAL P CAIXA'!I528,""))</f>
        <v/>
      </c>
      <c r="J528" s="510" t="str">
        <f aca="false">IF('ORÇ.GLOBAL P CAIXA'!K528="EXEC.","",IF('ORÇ.GLOBAL P CAIXA'!J528&gt;0,'ORÇ.GLOBAL P CAIXA'!J528,""))</f>
        <v/>
      </c>
      <c r="K528" s="115"/>
      <c r="L528" s="168" t="str">
        <f aca="false">IF(B528&gt;0,"ok","ocultar")</f>
        <v>ocultar</v>
      </c>
      <c r="M528" s="511" t="n">
        <f aca="false">ROUND(IF($O528&lt;&gt;0,$O528*(INFORMAÇÕES!$T$113/INFORMAÇÕES!$T$117),0),2)</f>
        <v>0</v>
      </c>
      <c r="N528" s="511" t="n">
        <f aca="false">ROUND(IF($O528&lt;&gt;0,$O528*(INFORMAÇÕES!$T$114/INFORMAÇÕES!$T$117),0),2)</f>
        <v>0</v>
      </c>
      <c r="O528" s="512" t="n">
        <f aca="false">IF(E528=0,G528,0)</f>
        <v>0</v>
      </c>
      <c r="Q528" s="88"/>
      <c r="R528" s="163" t="n">
        <f aca="false">IF(E528&lt;&gt;0,G528,0)</f>
        <v>0</v>
      </c>
      <c r="S528" s="157" t="n">
        <f aca="false">IF(B528=0,S527,IF(ISNONTEXT(B528)=TRUE(),INT(B528),INT(LEFT(B528,FIND(".",B528)-1))))</f>
        <v>3</v>
      </c>
      <c r="T528" s="157" t="str">
        <f aca="false">IF(T529=1,1,IF(B528&lt;&gt;0,1,IF(C528&lt;&gt;0,1,IF(D528&lt;&gt;0,1,IF('ORÇ.GLOBAL REF.'!E528&lt;&gt;0,1,"")))))</f>
        <v/>
      </c>
      <c r="U528" s="157" t="str">
        <f aca="false">IF(S528=0," ",IF(S528&lt;&gt;S527,S528," "))</f>
        <v> </v>
      </c>
      <c r="V528" s="88"/>
    </row>
    <row r="529" s="174" customFormat="true" ht="14.25" hidden="false" customHeight="false" outlineLevel="0" collapsed="false">
      <c r="A529" s="159" t="n">
        <v>518</v>
      </c>
      <c r="B529" s="160" t="n">
        <f aca="false">IF('ORÇ.GLOBAL P CAIXA'!K529="EXEC.",0,'ORÇ.GLOBAL P CAIXA'!M529)</f>
        <v>0</v>
      </c>
      <c r="C529" s="161" t="n">
        <f aca="false">IF('ORÇ.GLOBAL P CAIXA'!K529="EXEC.",0,'ORÇ.GLOBAL P CAIXA'!O529)</f>
        <v>0</v>
      </c>
      <c r="D529" s="162" t="n">
        <f aca="false">IF('ORÇ.GLOBAL P CAIXA'!K529="EXEC.",0,'ORÇ.GLOBAL P CAIXA'!P529)</f>
        <v>0</v>
      </c>
      <c r="E529" s="163" t="n">
        <f aca="false">IF('ORÇ.GLOBAL P CAIXA'!K529="EXEC.",0,ROUND('ORÇ.GLOBAL P CAIXA'!Q529,2))</f>
        <v>0</v>
      </c>
      <c r="F529" s="163" t="n">
        <f aca="false">IF('ORÇ.GLOBAL P CAIXA'!K529="EXEC.",0,TRUNC((1+(IF(OR(H529=0,H529=""),'BDI REF.'!$K$5,CHOOSE(H529,'BDI REF.'!$K$5,'BDI REF.'!$K$6,'BDI REF.'!$K$7))))*'ORÇ.GLOBAL P CAIXA'!R529,2))</f>
        <v>0</v>
      </c>
      <c r="G529" s="163" t="n">
        <f aca="false">IF('ORÇ.GLOBAL P CAIXA'!K529="EXEC.",0,IF(E529&lt;&gt;0,ROUND(E529*F529,2),IF(R529=0,(SUMIF($S$12:$S$1011,B529,$R$12:$R$1011)),R529)))</f>
        <v>0</v>
      </c>
      <c r="H529" s="509" t="str">
        <f aca="false">IF('ORÇ.GLOBAL P CAIXA'!K529="EXEC.","",IF('ORÇ.GLOBAL P CAIXA'!H529&gt;0,'ORÇ.GLOBAL P CAIXA'!H529,""))</f>
        <v/>
      </c>
      <c r="I529" s="509" t="str">
        <f aca="false">IF('ORÇ.GLOBAL P CAIXA'!K529="EXEC.","",IF('ORÇ.GLOBAL P CAIXA'!I529&gt;0,'ORÇ.GLOBAL P CAIXA'!I529,""))</f>
        <v/>
      </c>
      <c r="J529" s="510" t="str">
        <f aca="false">IF('ORÇ.GLOBAL P CAIXA'!K529="EXEC.","",IF('ORÇ.GLOBAL P CAIXA'!J529&gt;0,'ORÇ.GLOBAL P CAIXA'!J529,""))</f>
        <v/>
      </c>
      <c r="K529" s="115"/>
      <c r="L529" s="168" t="str">
        <f aca="false">IF(B529&gt;0,"ok","ocultar")</f>
        <v>ocultar</v>
      </c>
      <c r="M529" s="511" t="n">
        <f aca="false">ROUND(IF($O529&lt;&gt;0,$O529*(INFORMAÇÕES!$T$113/INFORMAÇÕES!$T$117),0),2)</f>
        <v>0</v>
      </c>
      <c r="N529" s="511" t="n">
        <f aca="false">ROUND(IF($O529&lt;&gt;0,$O529*(INFORMAÇÕES!$T$114/INFORMAÇÕES!$T$117),0),2)</f>
        <v>0</v>
      </c>
      <c r="O529" s="512" t="n">
        <f aca="false">IF(E529=0,G529,0)</f>
        <v>0</v>
      </c>
      <c r="Q529" s="88"/>
      <c r="R529" s="163" t="n">
        <f aca="false">IF(E529&lt;&gt;0,G529,0)</f>
        <v>0</v>
      </c>
      <c r="S529" s="157" t="n">
        <f aca="false">IF(B529=0,S528,IF(ISNONTEXT(B529)=TRUE(),INT(B529),INT(LEFT(B529,FIND(".",B529)-1))))</f>
        <v>3</v>
      </c>
      <c r="T529" s="157" t="str">
        <f aca="false">IF(T530=1,1,IF(B529&lt;&gt;0,1,IF(C529&lt;&gt;0,1,IF(D529&lt;&gt;0,1,IF('ORÇ.GLOBAL REF.'!E529&lt;&gt;0,1,"")))))</f>
        <v/>
      </c>
      <c r="U529" s="157" t="str">
        <f aca="false">IF(S529=0," ",IF(S529&lt;&gt;S528,S529," "))</f>
        <v> </v>
      </c>
      <c r="V529" s="88"/>
    </row>
    <row r="530" s="174" customFormat="true" ht="14.25" hidden="false" customHeight="false" outlineLevel="0" collapsed="false">
      <c r="A530" s="159" t="n">
        <v>519</v>
      </c>
      <c r="B530" s="160" t="n">
        <f aca="false">IF('ORÇ.GLOBAL P CAIXA'!K530="EXEC.",0,'ORÇ.GLOBAL P CAIXA'!M530)</f>
        <v>0</v>
      </c>
      <c r="C530" s="161" t="n">
        <f aca="false">IF('ORÇ.GLOBAL P CAIXA'!K530="EXEC.",0,'ORÇ.GLOBAL P CAIXA'!O530)</f>
        <v>0</v>
      </c>
      <c r="D530" s="162" t="n">
        <f aca="false">IF('ORÇ.GLOBAL P CAIXA'!K530="EXEC.",0,'ORÇ.GLOBAL P CAIXA'!P530)</f>
        <v>0</v>
      </c>
      <c r="E530" s="163" t="n">
        <f aca="false">IF('ORÇ.GLOBAL P CAIXA'!K530="EXEC.",0,ROUND('ORÇ.GLOBAL P CAIXA'!Q530,2))</f>
        <v>0</v>
      </c>
      <c r="F530" s="163" t="n">
        <f aca="false">IF('ORÇ.GLOBAL P CAIXA'!K530="EXEC.",0,TRUNC((1+(IF(OR(H530=0,H530=""),'BDI REF.'!$K$5,CHOOSE(H530,'BDI REF.'!$K$5,'BDI REF.'!$K$6,'BDI REF.'!$K$7))))*'ORÇ.GLOBAL P CAIXA'!R530,2))</f>
        <v>0</v>
      </c>
      <c r="G530" s="163" t="n">
        <f aca="false">IF('ORÇ.GLOBAL P CAIXA'!K530="EXEC.",0,IF(E530&lt;&gt;0,ROUND(E530*F530,2),IF(R530=0,(SUMIF($S$12:$S$1011,B530,$R$12:$R$1011)),R530)))</f>
        <v>0</v>
      </c>
      <c r="H530" s="509" t="str">
        <f aca="false">IF('ORÇ.GLOBAL P CAIXA'!K530="EXEC.","",IF('ORÇ.GLOBAL P CAIXA'!H530&gt;0,'ORÇ.GLOBAL P CAIXA'!H530,""))</f>
        <v/>
      </c>
      <c r="I530" s="509" t="str">
        <f aca="false">IF('ORÇ.GLOBAL P CAIXA'!K530="EXEC.","",IF('ORÇ.GLOBAL P CAIXA'!I530&gt;0,'ORÇ.GLOBAL P CAIXA'!I530,""))</f>
        <v/>
      </c>
      <c r="J530" s="510" t="str">
        <f aca="false">IF('ORÇ.GLOBAL P CAIXA'!K530="EXEC.","",IF('ORÇ.GLOBAL P CAIXA'!J530&gt;0,'ORÇ.GLOBAL P CAIXA'!J530,""))</f>
        <v/>
      </c>
      <c r="K530" s="115"/>
      <c r="L530" s="168" t="str">
        <f aca="false">IF(B530&gt;0,"ok","ocultar")</f>
        <v>ocultar</v>
      </c>
      <c r="M530" s="511" t="n">
        <f aca="false">ROUND(IF($O530&lt;&gt;0,$O530*(INFORMAÇÕES!$T$113/INFORMAÇÕES!$T$117),0),2)</f>
        <v>0</v>
      </c>
      <c r="N530" s="511" t="n">
        <f aca="false">ROUND(IF($O530&lt;&gt;0,$O530*(INFORMAÇÕES!$T$114/INFORMAÇÕES!$T$117),0),2)</f>
        <v>0</v>
      </c>
      <c r="O530" s="512" t="n">
        <f aca="false">IF(E530=0,G530,0)</f>
        <v>0</v>
      </c>
      <c r="Q530" s="88"/>
      <c r="R530" s="163" t="n">
        <f aca="false">IF(E530&lt;&gt;0,G530,0)</f>
        <v>0</v>
      </c>
      <c r="S530" s="157" t="n">
        <f aca="false">IF(B530=0,S529,IF(ISNONTEXT(B530)=TRUE(),INT(B530),INT(LEFT(B530,FIND(".",B530)-1))))</f>
        <v>3</v>
      </c>
      <c r="T530" s="157" t="str">
        <f aca="false">IF(T531=1,1,IF(B530&lt;&gt;0,1,IF(C530&lt;&gt;0,1,IF(D530&lt;&gt;0,1,IF('ORÇ.GLOBAL REF.'!E530&lt;&gt;0,1,"")))))</f>
        <v/>
      </c>
      <c r="U530" s="157" t="str">
        <f aca="false">IF(S530=0," ",IF(S530&lt;&gt;S529,S530," "))</f>
        <v> </v>
      </c>
      <c r="V530" s="88"/>
    </row>
    <row r="531" s="174" customFormat="true" ht="14.25" hidden="false" customHeight="false" outlineLevel="0" collapsed="false">
      <c r="A531" s="159" t="n">
        <v>520</v>
      </c>
      <c r="B531" s="160" t="n">
        <f aca="false">IF('ORÇ.GLOBAL P CAIXA'!K531="EXEC.",0,'ORÇ.GLOBAL P CAIXA'!M531)</f>
        <v>0</v>
      </c>
      <c r="C531" s="161" t="n">
        <f aca="false">IF('ORÇ.GLOBAL P CAIXA'!K531="EXEC.",0,'ORÇ.GLOBAL P CAIXA'!O531)</f>
        <v>0</v>
      </c>
      <c r="D531" s="162" t="n">
        <f aca="false">IF('ORÇ.GLOBAL P CAIXA'!K531="EXEC.",0,'ORÇ.GLOBAL P CAIXA'!P531)</f>
        <v>0</v>
      </c>
      <c r="E531" s="163" t="n">
        <f aca="false">IF('ORÇ.GLOBAL P CAIXA'!K531="EXEC.",0,ROUND('ORÇ.GLOBAL P CAIXA'!Q531,2))</f>
        <v>0</v>
      </c>
      <c r="F531" s="163" t="n">
        <f aca="false">IF('ORÇ.GLOBAL P CAIXA'!K531="EXEC.",0,TRUNC((1+(IF(OR(H531=0,H531=""),'BDI REF.'!$K$5,CHOOSE(H531,'BDI REF.'!$K$5,'BDI REF.'!$K$6,'BDI REF.'!$K$7))))*'ORÇ.GLOBAL P CAIXA'!R531,2))</f>
        <v>0</v>
      </c>
      <c r="G531" s="163" t="n">
        <f aca="false">IF('ORÇ.GLOBAL P CAIXA'!K531="EXEC.",0,IF(E531&lt;&gt;0,ROUND(E531*F531,2),IF(R531=0,(SUMIF($S$12:$S$1011,B531,$R$12:$R$1011)),R531)))</f>
        <v>0</v>
      </c>
      <c r="H531" s="509" t="str">
        <f aca="false">IF('ORÇ.GLOBAL P CAIXA'!K531="EXEC.","",IF('ORÇ.GLOBAL P CAIXA'!H531&gt;0,'ORÇ.GLOBAL P CAIXA'!H531,""))</f>
        <v/>
      </c>
      <c r="I531" s="509" t="str">
        <f aca="false">IF('ORÇ.GLOBAL P CAIXA'!K531="EXEC.","",IF('ORÇ.GLOBAL P CAIXA'!I531&gt;0,'ORÇ.GLOBAL P CAIXA'!I531,""))</f>
        <v/>
      </c>
      <c r="J531" s="510" t="str">
        <f aca="false">IF('ORÇ.GLOBAL P CAIXA'!K531="EXEC.","",IF('ORÇ.GLOBAL P CAIXA'!J531&gt;0,'ORÇ.GLOBAL P CAIXA'!J531,""))</f>
        <v/>
      </c>
      <c r="K531" s="115"/>
      <c r="L531" s="168" t="str">
        <f aca="false">IF(B531&gt;0,"ok","ocultar")</f>
        <v>ocultar</v>
      </c>
      <c r="M531" s="511" t="n">
        <f aca="false">ROUND(IF($O531&lt;&gt;0,$O531*(INFORMAÇÕES!$T$113/INFORMAÇÕES!$T$117),0),2)</f>
        <v>0</v>
      </c>
      <c r="N531" s="511" t="n">
        <f aca="false">ROUND(IF($O531&lt;&gt;0,$O531*(INFORMAÇÕES!$T$114/INFORMAÇÕES!$T$117),0),2)</f>
        <v>0</v>
      </c>
      <c r="O531" s="512" t="n">
        <f aca="false">IF(E531=0,G531,0)</f>
        <v>0</v>
      </c>
      <c r="Q531" s="88"/>
      <c r="R531" s="163" t="n">
        <f aca="false">IF(E531&lt;&gt;0,G531,0)</f>
        <v>0</v>
      </c>
      <c r="S531" s="157" t="n">
        <f aca="false">IF(B531=0,S530,IF(ISNONTEXT(B531)=TRUE(),INT(B531),INT(LEFT(B531,FIND(".",B531)-1))))</f>
        <v>3</v>
      </c>
      <c r="T531" s="157" t="str">
        <f aca="false">IF(T532=1,1,IF(B531&lt;&gt;0,1,IF(C531&lt;&gt;0,1,IF(D531&lt;&gt;0,1,IF('ORÇ.GLOBAL REF.'!E531&lt;&gt;0,1,"")))))</f>
        <v/>
      </c>
      <c r="U531" s="157" t="str">
        <f aca="false">IF(S531=0," ",IF(S531&lt;&gt;S530,S531," "))</f>
        <v> </v>
      </c>
      <c r="V531" s="88"/>
    </row>
    <row r="532" s="174" customFormat="true" ht="14.25" hidden="false" customHeight="false" outlineLevel="0" collapsed="false">
      <c r="A532" s="159" t="n">
        <v>521</v>
      </c>
      <c r="B532" s="160" t="n">
        <f aca="false">IF('ORÇ.GLOBAL P CAIXA'!K532="EXEC.",0,'ORÇ.GLOBAL P CAIXA'!M532)</f>
        <v>0</v>
      </c>
      <c r="C532" s="161" t="n">
        <f aca="false">IF('ORÇ.GLOBAL P CAIXA'!K532="EXEC.",0,'ORÇ.GLOBAL P CAIXA'!O532)</f>
        <v>0</v>
      </c>
      <c r="D532" s="162" t="n">
        <f aca="false">IF('ORÇ.GLOBAL P CAIXA'!K532="EXEC.",0,'ORÇ.GLOBAL P CAIXA'!P532)</f>
        <v>0</v>
      </c>
      <c r="E532" s="163" t="n">
        <f aca="false">IF('ORÇ.GLOBAL P CAIXA'!K532="EXEC.",0,ROUND('ORÇ.GLOBAL P CAIXA'!Q532,2))</f>
        <v>0</v>
      </c>
      <c r="F532" s="163" t="n">
        <f aca="false">IF('ORÇ.GLOBAL P CAIXA'!K532="EXEC.",0,TRUNC((1+(IF(OR(H532=0,H532=""),'BDI REF.'!$K$5,CHOOSE(H532,'BDI REF.'!$K$5,'BDI REF.'!$K$6,'BDI REF.'!$K$7))))*'ORÇ.GLOBAL P CAIXA'!R532,2))</f>
        <v>0</v>
      </c>
      <c r="G532" s="163" t="n">
        <f aca="false">IF('ORÇ.GLOBAL P CAIXA'!K532="EXEC.",0,IF(E532&lt;&gt;0,ROUND(E532*F532,2),IF(R532=0,(SUMIF($S$12:$S$1011,B532,$R$12:$R$1011)),R532)))</f>
        <v>0</v>
      </c>
      <c r="H532" s="509" t="str">
        <f aca="false">IF('ORÇ.GLOBAL P CAIXA'!K532="EXEC.","",IF('ORÇ.GLOBAL P CAIXA'!H532&gt;0,'ORÇ.GLOBAL P CAIXA'!H532,""))</f>
        <v/>
      </c>
      <c r="I532" s="509" t="str">
        <f aca="false">IF('ORÇ.GLOBAL P CAIXA'!K532="EXEC.","",IF('ORÇ.GLOBAL P CAIXA'!I532&gt;0,'ORÇ.GLOBAL P CAIXA'!I532,""))</f>
        <v/>
      </c>
      <c r="J532" s="510" t="str">
        <f aca="false">IF('ORÇ.GLOBAL P CAIXA'!K532="EXEC.","",IF('ORÇ.GLOBAL P CAIXA'!J532&gt;0,'ORÇ.GLOBAL P CAIXA'!J532,""))</f>
        <v/>
      </c>
      <c r="K532" s="115"/>
      <c r="L532" s="168" t="str">
        <f aca="false">IF(B532&gt;0,"ok","ocultar")</f>
        <v>ocultar</v>
      </c>
      <c r="M532" s="511" t="n">
        <f aca="false">ROUND(IF($O532&lt;&gt;0,$O532*(INFORMAÇÕES!$T$113/INFORMAÇÕES!$T$117),0),2)</f>
        <v>0</v>
      </c>
      <c r="N532" s="511" t="n">
        <f aca="false">ROUND(IF($O532&lt;&gt;0,$O532*(INFORMAÇÕES!$T$114/INFORMAÇÕES!$T$117),0),2)</f>
        <v>0</v>
      </c>
      <c r="O532" s="512" t="n">
        <f aca="false">IF(E532=0,G532,0)</f>
        <v>0</v>
      </c>
      <c r="Q532" s="88"/>
      <c r="R532" s="163" t="n">
        <f aca="false">IF(E532&lt;&gt;0,G532,0)</f>
        <v>0</v>
      </c>
      <c r="S532" s="157" t="n">
        <f aca="false">IF(B532=0,S531,IF(ISNONTEXT(B532)=TRUE(),INT(B532),INT(LEFT(B532,FIND(".",B532)-1))))</f>
        <v>3</v>
      </c>
      <c r="T532" s="157" t="str">
        <f aca="false">IF(T533=1,1,IF(B532&lt;&gt;0,1,IF(C532&lt;&gt;0,1,IF(D532&lt;&gt;0,1,IF('ORÇ.GLOBAL REF.'!E532&lt;&gt;0,1,"")))))</f>
        <v/>
      </c>
      <c r="U532" s="157" t="str">
        <f aca="false">IF(S532=0," ",IF(S532&lt;&gt;S531,S532," "))</f>
        <v> </v>
      </c>
      <c r="V532" s="88"/>
    </row>
    <row r="533" s="174" customFormat="true" ht="14.25" hidden="false" customHeight="false" outlineLevel="0" collapsed="false">
      <c r="A533" s="159" t="n">
        <v>522</v>
      </c>
      <c r="B533" s="160" t="n">
        <f aca="false">IF('ORÇ.GLOBAL P CAIXA'!K533="EXEC.",0,'ORÇ.GLOBAL P CAIXA'!M533)</f>
        <v>0</v>
      </c>
      <c r="C533" s="161" t="n">
        <f aca="false">IF('ORÇ.GLOBAL P CAIXA'!K533="EXEC.",0,'ORÇ.GLOBAL P CAIXA'!O533)</f>
        <v>0</v>
      </c>
      <c r="D533" s="162" t="n">
        <f aca="false">IF('ORÇ.GLOBAL P CAIXA'!K533="EXEC.",0,'ORÇ.GLOBAL P CAIXA'!P533)</f>
        <v>0</v>
      </c>
      <c r="E533" s="163" t="n">
        <f aca="false">IF('ORÇ.GLOBAL P CAIXA'!K533="EXEC.",0,ROUND('ORÇ.GLOBAL P CAIXA'!Q533,2))</f>
        <v>0</v>
      </c>
      <c r="F533" s="163" t="n">
        <f aca="false">IF('ORÇ.GLOBAL P CAIXA'!K533="EXEC.",0,TRUNC((1+(IF(OR(H533=0,H533=""),'BDI REF.'!$K$5,CHOOSE(H533,'BDI REF.'!$K$5,'BDI REF.'!$K$6,'BDI REF.'!$K$7))))*'ORÇ.GLOBAL P CAIXA'!R533,2))</f>
        <v>0</v>
      </c>
      <c r="G533" s="163" t="n">
        <f aca="false">IF('ORÇ.GLOBAL P CAIXA'!K533="EXEC.",0,IF(E533&lt;&gt;0,ROUND(E533*F533,2),IF(R533=0,(SUMIF($S$12:$S$1011,B533,$R$12:$R$1011)),R533)))</f>
        <v>0</v>
      </c>
      <c r="H533" s="509" t="str">
        <f aca="false">IF('ORÇ.GLOBAL P CAIXA'!K533="EXEC.","",IF('ORÇ.GLOBAL P CAIXA'!H533&gt;0,'ORÇ.GLOBAL P CAIXA'!H533,""))</f>
        <v/>
      </c>
      <c r="I533" s="509" t="str">
        <f aca="false">IF('ORÇ.GLOBAL P CAIXA'!K533="EXEC.","",IF('ORÇ.GLOBAL P CAIXA'!I533&gt;0,'ORÇ.GLOBAL P CAIXA'!I533,""))</f>
        <v/>
      </c>
      <c r="J533" s="510" t="str">
        <f aca="false">IF('ORÇ.GLOBAL P CAIXA'!K533="EXEC.","",IF('ORÇ.GLOBAL P CAIXA'!J533&gt;0,'ORÇ.GLOBAL P CAIXA'!J533,""))</f>
        <v/>
      </c>
      <c r="K533" s="115"/>
      <c r="L533" s="168" t="str">
        <f aca="false">IF(B533&gt;0,"ok","ocultar")</f>
        <v>ocultar</v>
      </c>
      <c r="M533" s="511" t="n">
        <f aca="false">ROUND(IF($O533&lt;&gt;0,$O533*(INFORMAÇÕES!$T$113/INFORMAÇÕES!$T$117),0),2)</f>
        <v>0</v>
      </c>
      <c r="N533" s="511" t="n">
        <f aca="false">ROUND(IF($O533&lt;&gt;0,$O533*(INFORMAÇÕES!$T$114/INFORMAÇÕES!$T$117),0),2)</f>
        <v>0</v>
      </c>
      <c r="O533" s="512" t="n">
        <f aca="false">IF(E533=0,G533,0)</f>
        <v>0</v>
      </c>
      <c r="Q533" s="88"/>
      <c r="R533" s="163" t="n">
        <f aca="false">IF(E533&lt;&gt;0,G533,0)</f>
        <v>0</v>
      </c>
      <c r="S533" s="157" t="n">
        <f aca="false">IF(B533=0,S532,IF(ISNONTEXT(B533)=TRUE(),INT(B533),INT(LEFT(B533,FIND(".",B533)-1))))</f>
        <v>3</v>
      </c>
      <c r="T533" s="157" t="str">
        <f aca="false">IF(T534=1,1,IF(B533&lt;&gt;0,1,IF(C533&lt;&gt;0,1,IF(D533&lt;&gt;0,1,IF('ORÇ.GLOBAL REF.'!E533&lt;&gt;0,1,"")))))</f>
        <v/>
      </c>
      <c r="U533" s="157" t="str">
        <f aca="false">IF(S533=0," ",IF(S533&lt;&gt;S532,S533," "))</f>
        <v> </v>
      </c>
      <c r="V533" s="88"/>
    </row>
    <row r="534" s="174" customFormat="true" ht="14.25" hidden="false" customHeight="false" outlineLevel="0" collapsed="false">
      <c r="A534" s="159" t="n">
        <v>523</v>
      </c>
      <c r="B534" s="160" t="n">
        <f aca="false">IF('ORÇ.GLOBAL P CAIXA'!K534="EXEC.",0,'ORÇ.GLOBAL P CAIXA'!M534)</f>
        <v>0</v>
      </c>
      <c r="C534" s="161" t="n">
        <f aca="false">IF('ORÇ.GLOBAL P CAIXA'!K534="EXEC.",0,'ORÇ.GLOBAL P CAIXA'!O534)</f>
        <v>0</v>
      </c>
      <c r="D534" s="162" t="n">
        <f aca="false">IF('ORÇ.GLOBAL P CAIXA'!K534="EXEC.",0,'ORÇ.GLOBAL P CAIXA'!P534)</f>
        <v>0</v>
      </c>
      <c r="E534" s="163" t="n">
        <f aca="false">IF('ORÇ.GLOBAL P CAIXA'!K534="EXEC.",0,ROUND('ORÇ.GLOBAL P CAIXA'!Q534,2))</f>
        <v>0</v>
      </c>
      <c r="F534" s="163" t="n">
        <f aca="false">IF('ORÇ.GLOBAL P CAIXA'!K534="EXEC.",0,TRUNC((1+(IF(OR(H534=0,H534=""),'BDI REF.'!$K$5,CHOOSE(H534,'BDI REF.'!$K$5,'BDI REF.'!$K$6,'BDI REF.'!$K$7))))*'ORÇ.GLOBAL P CAIXA'!R534,2))</f>
        <v>0</v>
      </c>
      <c r="G534" s="163" t="n">
        <f aca="false">IF('ORÇ.GLOBAL P CAIXA'!K534="EXEC.",0,IF(E534&lt;&gt;0,ROUND(E534*F534,2),IF(R534=0,(SUMIF($S$12:$S$1011,B534,$R$12:$R$1011)),R534)))</f>
        <v>0</v>
      </c>
      <c r="H534" s="509" t="str">
        <f aca="false">IF('ORÇ.GLOBAL P CAIXA'!K534="EXEC.","",IF('ORÇ.GLOBAL P CAIXA'!H534&gt;0,'ORÇ.GLOBAL P CAIXA'!H534,""))</f>
        <v/>
      </c>
      <c r="I534" s="509" t="str">
        <f aca="false">IF('ORÇ.GLOBAL P CAIXA'!K534="EXEC.","",IF('ORÇ.GLOBAL P CAIXA'!I534&gt;0,'ORÇ.GLOBAL P CAIXA'!I534,""))</f>
        <v/>
      </c>
      <c r="J534" s="510" t="str">
        <f aca="false">IF('ORÇ.GLOBAL P CAIXA'!K534="EXEC.","",IF('ORÇ.GLOBAL P CAIXA'!J534&gt;0,'ORÇ.GLOBAL P CAIXA'!J534,""))</f>
        <v/>
      </c>
      <c r="K534" s="115"/>
      <c r="L534" s="168" t="str">
        <f aca="false">IF(B534&gt;0,"ok","ocultar")</f>
        <v>ocultar</v>
      </c>
      <c r="M534" s="511" t="n">
        <f aca="false">ROUND(IF($O534&lt;&gt;0,$O534*(INFORMAÇÕES!$T$113/INFORMAÇÕES!$T$117),0),2)</f>
        <v>0</v>
      </c>
      <c r="N534" s="511" t="n">
        <f aca="false">ROUND(IF($O534&lt;&gt;0,$O534*(INFORMAÇÕES!$T$114/INFORMAÇÕES!$T$117),0),2)</f>
        <v>0</v>
      </c>
      <c r="O534" s="512" t="n">
        <f aca="false">IF(E534=0,G534,0)</f>
        <v>0</v>
      </c>
      <c r="Q534" s="88"/>
      <c r="R534" s="163" t="n">
        <f aca="false">IF(E534&lt;&gt;0,G534,0)</f>
        <v>0</v>
      </c>
      <c r="S534" s="157" t="n">
        <f aca="false">IF(B534=0,S533,IF(ISNONTEXT(B534)=TRUE(),INT(B534),INT(LEFT(B534,FIND(".",B534)-1))))</f>
        <v>3</v>
      </c>
      <c r="T534" s="157" t="str">
        <f aca="false">IF(T535=1,1,IF(B534&lt;&gt;0,1,IF(C534&lt;&gt;0,1,IF(D534&lt;&gt;0,1,IF('ORÇ.GLOBAL REF.'!E534&lt;&gt;0,1,"")))))</f>
        <v/>
      </c>
      <c r="U534" s="157" t="str">
        <f aca="false">IF(S534=0," ",IF(S534&lt;&gt;S533,S534," "))</f>
        <v> </v>
      </c>
      <c r="V534" s="88"/>
    </row>
    <row r="535" s="174" customFormat="true" ht="14.25" hidden="false" customHeight="false" outlineLevel="0" collapsed="false">
      <c r="A535" s="159" t="n">
        <v>524</v>
      </c>
      <c r="B535" s="160" t="n">
        <f aca="false">IF('ORÇ.GLOBAL P CAIXA'!K535="EXEC.",0,'ORÇ.GLOBAL P CAIXA'!M535)</f>
        <v>0</v>
      </c>
      <c r="C535" s="161" t="n">
        <f aca="false">IF('ORÇ.GLOBAL P CAIXA'!K535="EXEC.",0,'ORÇ.GLOBAL P CAIXA'!O535)</f>
        <v>0</v>
      </c>
      <c r="D535" s="162" t="n">
        <f aca="false">IF('ORÇ.GLOBAL P CAIXA'!K535="EXEC.",0,'ORÇ.GLOBAL P CAIXA'!P535)</f>
        <v>0</v>
      </c>
      <c r="E535" s="163" t="n">
        <f aca="false">IF('ORÇ.GLOBAL P CAIXA'!K535="EXEC.",0,ROUND('ORÇ.GLOBAL P CAIXA'!Q535,2))</f>
        <v>0</v>
      </c>
      <c r="F535" s="163" t="n">
        <f aca="false">IF('ORÇ.GLOBAL P CAIXA'!K535="EXEC.",0,TRUNC((1+(IF(OR(H535=0,H535=""),'BDI REF.'!$K$5,CHOOSE(H535,'BDI REF.'!$K$5,'BDI REF.'!$K$6,'BDI REF.'!$K$7))))*'ORÇ.GLOBAL P CAIXA'!R535,2))</f>
        <v>0</v>
      </c>
      <c r="G535" s="163" t="n">
        <f aca="false">IF('ORÇ.GLOBAL P CAIXA'!K535="EXEC.",0,IF(E535&lt;&gt;0,ROUND(E535*F535,2),IF(R535=0,(SUMIF($S$12:$S$1011,B535,$R$12:$R$1011)),R535)))</f>
        <v>0</v>
      </c>
      <c r="H535" s="509" t="str">
        <f aca="false">IF('ORÇ.GLOBAL P CAIXA'!K535="EXEC.","",IF('ORÇ.GLOBAL P CAIXA'!H535&gt;0,'ORÇ.GLOBAL P CAIXA'!H535,""))</f>
        <v/>
      </c>
      <c r="I535" s="509" t="str">
        <f aca="false">IF('ORÇ.GLOBAL P CAIXA'!K535="EXEC.","",IF('ORÇ.GLOBAL P CAIXA'!I535&gt;0,'ORÇ.GLOBAL P CAIXA'!I535,""))</f>
        <v/>
      </c>
      <c r="J535" s="510" t="str">
        <f aca="false">IF('ORÇ.GLOBAL P CAIXA'!K535="EXEC.","",IF('ORÇ.GLOBAL P CAIXA'!J535&gt;0,'ORÇ.GLOBAL P CAIXA'!J535,""))</f>
        <v/>
      </c>
      <c r="K535" s="115"/>
      <c r="L535" s="168" t="str">
        <f aca="false">IF(B535&gt;0,"ok","ocultar")</f>
        <v>ocultar</v>
      </c>
      <c r="M535" s="511" t="n">
        <f aca="false">ROUND(IF($O535&lt;&gt;0,$O535*(INFORMAÇÕES!$T$113/INFORMAÇÕES!$T$117),0),2)</f>
        <v>0</v>
      </c>
      <c r="N535" s="511" t="n">
        <f aca="false">ROUND(IF($O535&lt;&gt;0,$O535*(INFORMAÇÕES!$T$114/INFORMAÇÕES!$T$117),0),2)</f>
        <v>0</v>
      </c>
      <c r="O535" s="512" t="n">
        <f aca="false">IF(E535=0,G535,0)</f>
        <v>0</v>
      </c>
      <c r="Q535" s="88"/>
      <c r="R535" s="163" t="n">
        <f aca="false">IF(E535&lt;&gt;0,G535,0)</f>
        <v>0</v>
      </c>
      <c r="S535" s="157" t="n">
        <f aca="false">IF(B535=0,S534,IF(ISNONTEXT(B535)=TRUE(),INT(B535),INT(LEFT(B535,FIND(".",B535)-1))))</f>
        <v>3</v>
      </c>
      <c r="T535" s="157" t="str">
        <f aca="false">IF(T536=1,1,IF(B535&lt;&gt;0,1,IF(C535&lt;&gt;0,1,IF(D535&lt;&gt;0,1,IF('ORÇ.GLOBAL REF.'!E535&lt;&gt;0,1,"")))))</f>
        <v/>
      </c>
      <c r="U535" s="157" t="str">
        <f aca="false">IF(S535=0," ",IF(S535&lt;&gt;S534,S535," "))</f>
        <v> </v>
      </c>
      <c r="V535" s="88"/>
    </row>
    <row r="536" s="174" customFormat="true" ht="14.25" hidden="false" customHeight="false" outlineLevel="0" collapsed="false">
      <c r="A536" s="159" t="n">
        <v>525</v>
      </c>
      <c r="B536" s="160" t="n">
        <f aca="false">IF('ORÇ.GLOBAL P CAIXA'!K536="EXEC.",0,'ORÇ.GLOBAL P CAIXA'!M536)</f>
        <v>0</v>
      </c>
      <c r="C536" s="161" t="n">
        <f aca="false">IF('ORÇ.GLOBAL P CAIXA'!K536="EXEC.",0,'ORÇ.GLOBAL P CAIXA'!O536)</f>
        <v>0</v>
      </c>
      <c r="D536" s="162" t="n">
        <f aca="false">IF('ORÇ.GLOBAL P CAIXA'!K536="EXEC.",0,'ORÇ.GLOBAL P CAIXA'!P536)</f>
        <v>0</v>
      </c>
      <c r="E536" s="163" t="n">
        <f aca="false">IF('ORÇ.GLOBAL P CAIXA'!K536="EXEC.",0,ROUND('ORÇ.GLOBAL P CAIXA'!Q536,2))</f>
        <v>0</v>
      </c>
      <c r="F536" s="163" t="n">
        <f aca="false">IF('ORÇ.GLOBAL P CAIXA'!K536="EXEC.",0,TRUNC((1+(IF(OR(H536=0,H536=""),'BDI REF.'!$K$5,CHOOSE(H536,'BDI REF.'!$K$5,'BDI REF.'!$K$6,'BDI REF.'!$K$7))))*'ORÇ.GLOBAL P CAIXA'!R536,2))</f>
        <v>0</v>
      </c>
      <c r="G536" s="163" t="n">
        <f aca="false">IF('ORÇ.GLOBAL P CAIXA'!K536="EXEC.",0,IF(E536&lt;&gt;0,ROUND(E536*F536,2),IF(R536=0,(SUMIF($S$12:$S$1011,B536,$R$12:$R$1011)),R536)))</f>
        <v>0</v>
      </c>
      <c r="H536" s="509" t="str">
        <f aca="false">IF('ORÇ.GLOBAL P CAIXA'!K536="EXEC.","",IF('ORÇ.GLOBAL P CAIXA'!H536&gt;0,'ORÇ.GLOBAL P CAIXA'!H536,""))</f>
        <v/>
      </c>
      <c r="I536" s="509" t="str">
        <f aca="false">IF('ORÇ.GLOBAL P CAIXA'!K536="EXEC.","",IF('ORÇ.GLOBAL P CAIXA'!I536&gt;0,'ORÇ.GLOBAL P CAIXA'!I536,""))</f>
        <v/>
      </c>
      <c r="J536" s="510" t="str">
        <f aca="false">IF('ORÇ.GLOBAL P CAIXA'!K536="EXEC.","",IF('ORÇ.GLOBAL P CAIXA'!J536&gt;0,'ORÇ.GLOBAL P CAIXA'!J536,""))</f>
        <v/>
      </c>
      <c r="K536" s="115"/>
      <c r="L536" s="168" t="str">
        <f aca="false">IF(B536&gt;0,"ok","ocultar")</f>
        <v>ocultar</v>
      </c>
      <c r="M536" s="511" t="n">
        <f aca="false">ROUND(IF($O536&lt;&gt;0,$O536*(INFORMAÇÕES!$T$113/INFORMAÇÕES!$T$117),0),2)</f>
        <v>0</v>
      </c>
      <c r="N536" s="511" t="n">
        <f aca="false">ROUND(IF($O536&lt;&gt;0,$O536*(INFORMAÇÕES!$T$114/INFORMAÇÕES!$T$117),0),2)</f>
        <v>0</v>
      </c>
      <c r="O536" s="512" t="n">
        <f aca="false">IF(E536=0,G536,0)</f>
        <v>0</v>
      </c>
      <c r="Q536" s="88"/>
      <c r="R536" s="163" t="n">
        <f aca="false">IF(E536&lt;&gt;0,G536,0)</f>
        <v>0</v>
      </c>
      <c r="S536" s="157" t="n">
        <f aca="false">IF(B536=0,S535,IF(ISNONTEXT(B536)=TRUE(),INT(B536),INT(LEFT(B536,FIND(".",B536)-1))))</f>
        <v>3</v>
      </c>
      <c r="T536" s="157" t="str">
        <f aca="false">IF(T537=1,1,IF(B536&lt;&gt;0,1,IF(C536&lt;&gt;0,1,IF(D536&lt;&gt;0,1,IF('ORÇ.GLOBAL REF.'!E536&lt;&gt;0,1,"")))))</f>
        <v/>
      </c>
      <c r="U536" s="157" t="str">
        <f aca="false">IF(S536=0," ",IF(S536&lt;&gt;S535,S536," "))</f>
        <v> </v>
      </c>
      <c r="V536" s="88"/>
    </row>
    <row r="537" s="174" customFormat="true" ht="14.25" hidden="false" customHeight="false" outlineLevel="0" collapsed="false">
      <c r="A537" s="159" t="n">
        <v>526</v>
      </c>
      <c r="B537" s="160" t="n">
        <f aca="false">IF('ORÇ.GLOBAL P CAIXA'!K537="EXEC.",0,'ORÇ.GLOBAL P CAIXA'!M537)</f>
        <v>0</v>
      </c>
      <c r="C537" s="161" t="n">
        <f aca="false">IF('ORÇ.GLOBAL P CAIXA'!K537="EXEC.",0,'ORÇ.GLOBAL P CAIXA'!O537)</f>
        <v>0</v>
      </c>
      <c r="D537" s="162" t="n">
        <f aca="false">IF('ORÇ.GLOBAL P CAIXA'!K537="EXEC.",0,'ORÇ.GLOBAL P CAIXA'!P537)</f>
        <v>0</v>
      </c>
      <c r="E537" s="163" t="n">
        <f aca="false">IF('ORÇ.GLOBAL P CAIXA'!K537="EXEC.",0,ROUND('ORÇ.GLOBAL P CAIXA'!Q537,2))</f>
        <v>0</v>
      </c>
      <c r="F537" s="163" t="n">
        <f aca="false">IF('ORÇ.GLOBAL P CAIXA'!K537="EXEC.",0,TRUNC((1+(IF(OR(H537=0,H537=""),'BDI REF.'!$K$5,CHOOSE(H537,'BDI REF.'!$K$5,'BDI REF.'!$K$6,'BDI REF.'!$K$7))))*'ORÇ.GLOBAL P CAIXA'!R537,2))</f>
        <v>0</v>
      </c>
      <c r="G537" s="163" t="n">
        <f aca="false">IF('ORÇ.GLOBAL P CAIXA'!K537="EXEC.",0,IF(E537&lt;&gt;0,ROUND(E537*F537,2),IF(R537=0,(SUMIF($S$12:$S$1011,B537,$R$12:$R$1011)),R537)))</f>
        <v>0</v>
      </c>
      <c r="H537" s="509" t="str">
        <f aca="false">IF('ORÇ.GLOBAL P CAIXA'!K537="EXEC.","",IF('ORÇ.GLOBAL P CAIXA'!H537&gt;0,'ORÇ.GLOBAL P CAIXA'!H537,""))</f>
        <v/>
      </c>
      <c r="I537" s="509" t="str">
        <f aca="false">IF('ORÇ.GLOBAL P CAIXA'!K537="EXEC.","",IF('ORÇ.GLOBAL P CAIXA'!I537&gt;0,'ORÇ.GLOBAL P CAIXA'!I537,""))</f>
        <v/>
      </c>
      <c r="J537" s="510" t="str">
        <f aca="false">IF('ORÇ.GLOBAL P CAIXA'!K537="EXEC.","",IF('ORÇ.GLOBAL P CAIXA'!J537&gt;0,'ORÇ.GLOBAL P CAIXA'!J537,""))</f>
        <v/>
      </c>
      <c r="K537" s="115"/>
      <c r="L537" s="168" t="str">
        <f aca="false">IF(B537&gt;0,"ok","ocultar")</f>
        <v>ocultar</v>
      </c>
      <c r="M537" s="511" t="n">
        <f aca="false">ROUND(IF($O537&lt;&gt;0,$O537*(INFORMAÇÕES!$T$113/INFORMAÇÕES!$T$117),0),2)</f>
        <v>0</v>
      </c>
      <c r="N537" s="511" t="n">
        <f aca="false">ROUND(IF($O537&lt;&gt;0,$O537*(INFORMAÇÕES!$T$114/INFORMAÇÕES!$T$117),0),2)</f>
        <v>0</v>
      </c>
      <c r="O537" s="512" t="n">
        <f aca="false">IF(E537=0,G537,0)</f>
        <v>0</v>
      </c>
      <c r="Q537" s="88"/>
      <c r="R537" s="163" t="n">
        <f aca="false">IF(E537&lt;&gt;0,G537,0)</f>
        <v>0</v>
      </c>
      <c r="S537" s="157" t="n">
        <f aca="false">IF(B537=0,S536,IF(ISNONTEXT(B537)=TRUE(),INT(B537),INT(LEFT(B537,FIND(".",B537)-1))))</f>
        <v>3</v>
      </c>
      <c r="T537" s="157" t="str">
        <f aca="false">IF(T538=1,1,IF(B537&lt;&gt;0,1,IF(C537&lt;&gt;0,1,IF(D537&lt;&gt;0,1,IF('ORÇ.GLOBAL REF.'!E537&lt;&gt;0,1,"")))))</f>
        <v/>
      </c>
      <c r="U537" s="157" t="str">
        <f aca="false">IF(S537=0," ",IF(S537&lt;&gt;S536,S537," "))</f>
        <v> </v>
      </c>
      <c r="V537" s="88"/>
    </row>
    <row r="538" s="174" customFormat="true" ht="14.25" hidden="false" customHeight="false" outlineLevel="0" collapsed="false">
      <c r="A538" s="159" t="n">
        <v>527</v>
      </c>
      <c r="B538" s="160" t="n">
        <f aca="false">IF('ORÇ.GLOBAL P CAIXA'!K538="EXEC.",0,'ORÇ.GLOBAL P CAIXA'!M538)</f>
        <v>0</v>
      </c>
      <c r="C538" s="161" t="n">
        <f aca="false">IF('ORÇ.GLOBAL P CAIXA'!K538="EXEC.",0,'ORÇ.GLOBAL P CAIXA'!O538)</f>
        <v>0</v>
      </c>
      <c r="D538" s="162" t="n">
        <f aca="false">IF('ORÇ.GLOBAL P CAIXA'!K538="EXEC.",0,'ORÇ.GLOBAL P CAIXA'!P538)</f>
        <v>0</v>
      </c>
      <c r="E538" s="163" t="n">
        <f aca="false">IF('ORÇ.GLOBAL P CAIXA'!K538="EXEC.",0,ROUND('ORÇ.GLOBAL P CAIXA'!Q538,2))</f>
        <v>0</v>
      </c>
      <c r="F538" s="163" t="n">
        <f aca="false">IF('ORÇ.GLOBAL P CAIXA'!K538="EXEC.",0,TRUNC((1+(IF(OR(H538=0,H538=""),'BDI REF.'!$K$5,CHOOSE(H538,'BDI REF.'!$K$5,'BDI REF.'!$K$6,'BDI REF.'!$K$7))))*'ORÇ.GLOBAL P CAIXA'!R538,2))</f>
        <v>0</v>
      </c>
      <c r="G538" s="163" t="n">
        <f aca="false">IF('ORÇ.GLOBAL P CAIXA'!K538="EXEC.",0,IF(E538&lt;&gt;0,ROUND(E538*F538,2),IF(R538=0,(SUMIF($S$12:$S$1011,B538,$R$12:$R$1011)),R538)))</f>
        <v>0</v>
      </c>
      <c r="H538" s="509" t="str">
        <f aca="false">IF('ORÇ.GLOBAL P CAIXA'!K538="EXEC.","",IF('ORÇ.GLOBAL P CAIXA'!H538&gt;0,'ORÇ.GLOBAL P CAIXA'!H538,""))</f>
        <v/>
      </c>
      <c r="I538" s="509" t="str">
        <f aca="false">IF('ORÇ.GLOBAL P CAIXA'!K538="EXEC.","",IF('ORÇ.GLOBAL P CAIXA'!I538&gt;0,'ORÇ.GLOBAL P CAIXA'!I538,""))</f>
        <v/>
      </c>
      <c r="J538" s="510" t="str">
        <f aca="false">IF('ORÇ.GLOBAL P CAIXA'!K538="EXEC.","",IF('ORÇ.GLOBAL P CAIXA'!J538&gt;0,'ORÇ.GLOBAL P CAIXA'!J538,""))</f>
        <v/>
      </c>
      <c r="K538" s="115"/>
      <c r="L538" s="168" t="str">
        <f aca="false">IF(B538&gt;0,"ok","ocultar")</f>
        <v>ocultar</v>
      </c>
      <c r="M538" s="511" t="n">
        <f aca="false">ROUND(IF($O538&lt;&gt;0,$O538*(INFORMAÇÕES!$T$113/INFORMAÇÕES!$T$117),0),2)</f>
        <v>0</v>
      </c>
      <c r="N538" s="511" t="n">
        <f aca="false">ROUND(IF($O538&lt;&gt;0,$O538*(INFORMAÇÕES!$T$114/INFORMAÇÕES!$T$117),0),2)</f>
        <v>0</v>
      </c>
      <c r="O538" s="512" t="n">
        <f aca="false">IF(E538=0,G538,0)</f>
        <v>0</v>
      </c>
      <c r="Q538" s="88"/>
      <c r="R538" s="163" t="n">
        <f aca="false">IF(E538&lt;&gt;0,G538,0)</f>
        <v>0</v>
      </c>
      <c r="S538" s="157" t="n">
        <f aca="false">IF(B538=0,S537,IF(ISNONTEXT(B538)=TRUE(),INT(B538),INT(LEFT(B538,FIND(".",B538)-1))))</f>
        <v>3</v>
      </c>
      <c r="T538" s="157" t="str">
        <f aca="false">IF(T539=1,1,IF(B538&lt;&gt;0,1,IF(C538&lt;&gt;0,1,IF(D538&lt;&gt;0,1,IF('ORÇ.GLOBAL REF.'!E538&lt;&gt;0,1,"")))))</f>
        <v/>
      </c>
      <c r="U538" s="157" t="str">
        <f aca="false">IF(S538=0," ",IF(S538&lt;&gt;S537,S538," "))</f>
        <v> </v>
      </c>
      <c r="V538" s="88"/>
    </row>
    <row r="539" s="174" customFormat="true" ht="14.25" hidden="false" customHeight="false" outlineLevel="0" collapsed="false">
      <c r="A539" s="159" t="n">
        <v>528</v>
      </c>
      <c r="B539" s="160" t="n">
        <f aca="false">IF('ORÇ.GLOBAL P CAIXA'!K539="EXEC.",0,'ORÇ.GLOBAL P CAIXA'!M539)</f>
        <v>0</v>
      </c>
      <c r="C539" s="161" t="n">
        <f aca="false">IF('ORÇ.GLOBAL P CAIXA'!K539="EXEC.",0,'ORÇ.GLOBAL P CAIXA'!O539)</f>
        <v>0</v>
      </c>
      <c r="D539" s="162" t="n">
        <f aca="false">IF('ORÇ.GLOBAL P CAIXA'!K539="EXEC.",0,'ORÇ.GLOBAL P CAIXA'!P539)</f>
        <v>0</v>
      </c>
      <c r="E539" s="163" t="n">
        <f aca="false">IF('ORÇ.GLOBAL P CAIXA'!K539="EXEC.",0,ROUND('ORÇ.GLOBAL P CAIXA'!Q539,2))</f>
        <v>0</v>
      </c>
      <c r="F539" s="163" t="n">
        <f aca="false">IF('ORÇ.GLOBAL P CAIXA'!K539="EXEC.",0,TRUNC((1+(IF(OR(H539=0,H539=""),'BDI REF.'!$K$5,CHOOSE(H539,'BDI REF.'!$K$5,'BDI REF.'!$K$6,'BDI REF.'!$K$7))))*'ORÇ.GLOBAL P CAIXA'!R539,2))</f>
        <v>0</v>
      </c>
      <c r="G539" s="163" t="n">
        <f aca="false">IF('ORÇ.GLOBAL P CAIXA'!K539="EXEC.",0,IF(E539&lt;&gt;0,ROUND(E539*F539,2),IF(R539=0,(SUMIF($S$12:$S$1011,B539,$R$12:$R$1011)),R539)))</f>
        <v>0</v>
      </c>
      <c r="H539" s="509" t="str">
        <f aca="false">IF('ORÇ.GLOBAL P CAIXA'!K539="EXEC.","",IF('ORÇ.GLOBAL P CAIXA'!H539&gt;0,'ORÇ.GLOBAL P CAIXA'!H539,""))</f>
        <v/>
      </c>
      <c r="I539" s="509" t="str">
        <f aca="false">IF('ORÇ.GLOBAL P CAIXA'!K539="EXEC.","",IF('ORÇ.GLOBAL P CAIXA'!I539&gt;0,'ORÇ.GLOBAL P CAIXA'!I539,""))</f>
        <v/>
      </c>
      <c r="J539" s="510" t="str">
        <f aca="false">IF('ORÇ.GLOBAL P CAIXA'!K539="EXEC.","",IF('ORÇ.GLOBAL P CAIXA'!J539&gt;0,'ORÇ.GLOBAL P CAIXA'!J539,""))</f>
        <v/>
      </c>
      <c r="K539" s="115"/>
      <c r="L539" s="168" t="str">
        <f aca="false">IF(B539&gt;0,"ok","ocultar")</f>
        <v>ocultar</v>
      </c>
      <c r="M539" s="511" t="n">
        <f aca="false">ROUND(IF($O539&lt;&gt;0,$O539*(INFORMAÇÕES!$T$113/INFORMAÇÕES!$T$117),0),2)</f>
        <v>0</v>
      </c>
      <c r="N539" s="511" t="n">
        <f aca="false">ROUND(IF($O539&lt;&gt;0,$O539*(INFORMAÇÕES!$T$114/INFORMAÇÕES!$T$117),0),2)</f>
        <v>0</v>
      </c>
      <c r="O539" s="512" t="n">
        <f aca="false">IF(E539=0,G539,0)</f>
        <v>0</v>
      </c>
      <c r="Q539" s="88"/>
      <c r="R539" s="163" t="n">
        <f aca="false">IF(E539&lt;&gt;0,G539,0)</f>
        <v>0</v>
      </c>
      <c r="S539" s="157" t="n">
        <f aca="false">IF(B539=0,S538,IF(ISNONTEXT(B539)=TRUE(),INT(B539),INT(LEFT(B539,FIND(".",B539)-1))))</f>
        <v>3</v>
      </c>
      <c r="T539" s="157" t="str">
        <f aca="false">IF(T540=1,1,IF(B539&lt;&gt;0,1,IF(C539&lt;&gt;0,1,IF(D539&lt;&gt;0,1,IF('ORÇ.GLOBAL REF.'!E539&lt;&gt;0,1,"")))))</f>
        <v/>
      </c>
      <c r="U539" s="157" t="str">
        <f aca="false">IF(S539=0," ",IF(S539&lt;&gt;S538,S539," "))</f>
        <v> </v>
      </c>
      <c r="V539" s="88"/>
    </row>
    <row r="540" s="174" customFormat="true" ht="14.25" hidden="false" customHeight="false" outlineLevel="0" collapsed="false">
      <c r="A540" s="159" t="n">
        <v>529</v>
      </c>
      <c r="B540" s="160" t="n">
        <f aca="false">IF('ORÇ.GLOBAL P CAIXA'!K540="EXEC.",0,'ORÇ.GLOBAL P CAIXA'!M540)</f>
        <v>0</v>
      </c>
      <c r="C540" s="161" t="n">
        <f aca="false">IF('ORÇ.GLOBAL P CAIXA'!K540="EXEC.",0,'ORÇ.GLOBAL P CAIXA'!O540)</f>
        <v>0</v>
      </c>
      <c r="D540" s="162" t="n">
        <f aca="false">IF('ORÇ.GLOBAL P CAIXA'!K540="EXEC.",0,'ORÇ.GLOBAL P CAIXA'!P540)</f>
        <v>0</v>
      </c>
      <c r="E540" s="163" t="n">
        <f aca="false">IF('ORÇ.GLOBAL P CAIXA'!K540="EXEC.",0,ROUND('ORÇ.GLOBAL P CAIXA'!Q540,2))</f>
        <v>0</v>
      </c>
      <c r="F540" s="163" t="n">
        <f aca="false">IF('ORÇ.GLOBAL P CAIXA'!K540="EXEC.",0,TRUNC((1+(IF(OR(H540=0,H540=""),'BDI REF.'!$K$5,CHOOSE(H540,'BDI REF.'!$K$5,'BDI REF.'!$K$6,'BDI REF.'!$K$7))))*'ORÇ.GLOBAL P CAIXA'!R540,2))</f>
        <v>0</v>
      </c>
      <c r="G540" s="163" t="n">
        <f aca="false">IF('ORÇ.GLOBAL P CAIXA'!K540="EXEC.",0,IF(E540&lt;&gt;0,ROUND(E540*F540,2),IF(R540=0,(SUMIF($S$12:$S$1011,B540,$R$12:$R$1011)),R540)))</f>
        <v>0</v>
      </c>
      <c r="H540" s="509" t="str">
        <f aca="false">IF('ORÇ.GLOBAL P CAIXA'!K540="EXEC.","",IF('ORÇ.GLOBAL P CAIXA'!H540&gt;0,'ORÇ.GLOBAL P CAIXA'!H540,""))</f>
        <v/>
      </c>
      <c r="I540" s="509" t="str">
        <f aca="false">IF('ORÇ.GLOBAL P CAIXA'!K540="EXEC.","",IF('ORÇ.GLOBAL P CAIXA'!I540&gt;0,'ORÇ.GLOBAL P CAIXA'!I540,""))</f>
        <v/>
      </c>
      <c r="J540" s="510" t="str">
        <f aca="false">IF('ORÇ.GLOBAL P CAIXA'!K540="EXEC.","",IF('ORÇ.GLOBAL P CAIXA'!J540&gt;0,'ORÇ.GLOBAL P CAIXA'!J540,""))</f>
        <v/>
      </c>
      <c r="K540" s="115"/>
      <c r="L540" s="168" t="str">
        <f aca="false">IF(B540&gt;0,"ok","ocultar")</f>
        <v>ocultar</v>
      </c>
      <c r="M540" s="511" t="n">
        <f aca="false">ROUND(IF($O540&lt;&gt;0,$O540*(INFORMAÇÕES!$T$113/INFORMAÇÕES!$T$117),0),2)</f>
        <v>0</v>
      </c>
      <c r="N540" s="511" t="n">
        <f aca="false">ROUND(IF($O540&lt;&gt;0,$O540*(INFORMAÇÕES!$T$114/INFORMAÇÕES!$T$117),0),2)</f>
        <v>0</v>
      </c>
      <c r="O540" s="512" t="n">
        <f aca="false">IF(E540=0,G540,0)</f>
        <v>0</v>
      </c>
      <c r="Q540" s="88"/>
      <c r="R540" s="163" t="n">
        <f aca="false">IF(E540&lt;&gt;0,G540,0)</f>
        <v>0</v>
      </c>
      <c r="S540" s="157" t="n">
        <f aca="false">IF(B540=0,S539,IF(ISNONTEXT(B540)=TRUE(),INT(B540),INT(LEFT(B540,FIND(".",B540)-1))))</f>
        <v>3</v>
      </c>
      <c r="T540" s="157" t="str">
        <f aca="false">IF(T541=1,1,IF(B540&lt;&gt;0,1,IF(C540&lt;&gt;0,1,IF(D540&lt;&gt;0,1,IF('ORÇ.GLOBAL REF.'!E540&lt;&gt;0,1,"")))))</f>
        <v/>
      </c>
      <c r="U540" s="157" t="str">
        <f aca="false">IF(S540=0," ",IF(S540&lt;&gt;S539,S540," "))</f>
        <v> </v>
      </c>
      <c r="V540" s="88"/>
    </row>
    <row r="541" s="174" customFormat="true" ht="14.25" hidden="false" customHeight="false" outlineLevel="0" collapsed="false">
      <c r="A541" s="159" t="n">
        <v>530</v>
      </c>
      <c r="B541" s="160" t="n">
        <f aca="false">IF('ORÇ.GLOBAL P CAIXA'!K541="EXEC.",0,'ORÇ.GLOBAL P CAIXA'!M541)</f>
        <v>0</v>
      </c>
      <c r="C541" s="161" t="n">
        <f aca="false">IF('ORÇ.GLOBAL P CAIXA'!K541="EXEC.",0,'ORÇ.GLOBAL P CAIXA'!O541)</f>
        <v>0</v>
      </c>
      <c r="D541" s="162" t="n">
        <f aca="false">IF('ORÇ.GLOBAL P CAIXA'!K541="EXEC.",0,'ORÇ.GLOBAL P CAIXA'!P541)</f>
        <v>0</v>
      </c>
      <c r="E541" s="163" t="n">
        <f aca="false">IF('ORÇ.GLOBAL P CAIXA'!K541="EXEC.",0,ROUND('ORÇ.GLOBAL P CAIXA'!Q541,2))</f>
        <v>0</v>
      </c>
      <c r="F541" s="163" t="n">
        <f aca="false">IF('ORÇ.GLOBAL P CAIXA'!K541="EXEC.",0,TRUNC((1+(IF(OR(H541=0,H541=""),'BDI REF.'!$K$5,CHOOSE(H541,'BDI REF.'!$K$5,'BDI REF.'!$K$6,'BDI REF.'!$K$7))))*'ORÇ.GLOBAL P CAIXA'!R541,2))</f>
        <v>0</v>
      </c>
      <c r="G541" s="163" t="n">
        <f aca="false">IF('ORÇ.GLOBAL P CAIXA'!K541="EXEC.",0,IF(E541&lt;&gt;0,ROUND(E541*F541,2),IF(R541=0,(SUMIF($S$12:$S$1011,B541,$R$12:$R$1011)),R541)))</f>
        <v>0</v>
      </c>
      <c r="H541" s="509" t="str">
        <f aca="false">IF('ORÇ.GLOBAL P CAIXA'!K541="EXEC.","",IF('ORÇ.GLOBAL P CAIXA'!H541&gt;0,'ORÇ.GLOBAL P CAIXA'!H541,""))</f>
        <v/>
      </c>
      <c r="I541" s="509" t="str">
        <f aca="false">IF('ORÇ.GLOBAL P CAIXA'!K541="EXEC.","",IF('ORÇ.GLOBAL P CAIXA'!I541&gt;0,'ORÇ.GLOBAL P CAIXA'!I541,""))</f>
        <v/>
      </c>
      <c r="J541" s="510" t="str">
        <f aca="false">IF('ORÇ.GLOBAL P CAIXA'!K541="EXEC.","",IF('ORÇ.GLOBAL P CAIXA'!J541&gt;0,'ORÇ.GLOBAL P CAIXA'!J541,""))</f>
        <v/>
      </c>
      <c r="K541" s="115"/>
      <c r="L541" s="168" t="str">
        <f aca="false">IF(B541&gt;0,"ok","ocultar")</f>
        <v>ocultar</v>
      </c>
      <c r="M541" s="511" t="n">
        <f aca="false">ROUND(IF($O541&lt;&gt;0,$O541*(INFORMAÇÕES!$T$113/INFORMAÇÕES!$T$117),0),2)</f>
        <v>0</v>
      </c>
      <c r="N541" s="511" t="n">
        <f aca="false">ROUND(IF($O541&lt;&gt;0,$O541*(INFORMAÇÕES!$T$114/INFORMAÇÕES!$T$117),0),2)</f>
        <v>0</v>
      </c>
      <c r="O541" s="512" t="n">
        <f aca="false">IF(E541=0,G541,0)</f>
        <v>0</v>
      </c>
      <c r="Q541" s="88"/>
      <c r="R541" s="163" t="n">
        <f aca="false">IF(E541&lt;&gt;0,G541,0)</f>
        <v>0</v>
      </c>
      <c r="S541" s="157" t="n">
        <f aca="false">IF(B541=0,S540,IF(ISNONTEXT(B541)=TRUE(),INT(B541),INT(LEFT(B541,FIND(".",B541)-1))))</f>
        <v>3</v>
      </c>
      <c r="T541" s="157" t="str">
        <f aca="false">IF(T542=1,1,IF(B541&lt;&gt;0,1,IF(C541&lt;&gt;0,1,IF(D541&lt;&gt;0,1,IF('ORÇ.GLOBAL REF.'!E541&lt;&gt;0,1,"")))))</f>
        <v/>
      </c>
      <c r="U541" s="157" t="str">
        <f aca="false">IF(S541=0," ",IF(S541&lt;&gt;S540,S541," "))</f>
        <v> </v>
      </c>
      <c r="V541" s="88"/>
    </row>
    <row r="542" s="174" customFormat="true" ht="14.25" hidden="false" customHeight="false" outlineLevel="0" collapsed="false">
      <c r="A542" s="159" t="n">
        <v>531</v>
      </c>
      <c r="B542" s="160" t="n">
        <f aca="false">IF('ORÇ.GLOBAL P CAIXA'!K542="EXEC.",0,'ORÇ.GLOBAL P CAIXA'!M542)</f>
        <v>0</v>
      </c>
      <c r="C542" s="161" t="n">
        <f aca="false">IF('ORÇ.GLOBAL P CAIXA'!K542="EXEC.",0,'ORÇ.GLOBAL P CAIXA'!O542)</f>
        <v>0</v>
      </c>
      <c r="D542" s="162" t="n">
        <f aca="false">IF('ORÇ.GLOBAL P CAIXA'!K542="EXEC.",0,'ORÇ.GLOBAL P CAIXA'!P542)</f>
        <v>0</v>
      </c>
      <c r="E542" s="163" t="n">
        <f aca="false">IF('ORÇ.GLOBAL P CAIXA'!K542="EXEC.",0,ROUND('ORÇ.GLOBAL P CAIXA'!Q542,2))</f>
        <v>0</v>
      </c>
      <c r="F542" s="163" t="n">
        <f aca="false">IF('ORÇ.GLOBAL P CAIXA'!K542="EXEC.",0,TRUNC((1+(IF(OR(H542=0,H542=""),'BDI REF.'!$K$5,CHOOSE(H542,'BDI REF.'!$K$5,'BDI REF.'!$K$6,'BDI REF.'!$K$7))))*'ORÇ.GLOBAL P CAIXA'!R542,2))</f>
        <v>0</v>
      </c>
      <c r="G542" s="163" t="n">
        <f aca="false">IF('ORÇ.GLOBAL P CAIXA'!K542="EXEC.",0,IF(E542&lt;&gt;0,ROUND(E542*F542,2),IF(R542=0,(SUMIF($S$12:$S$1011,B542,$R$12:$R$1011)),R542)))</f>
        <v>0</v>
      </c>
      <c r="H542" s="509" t="str">
        <f aca="false">IF('ORÇ.GLOBAL P CAIXA'!K542="EXEC.","",IF('ORÇ.GLOBAL P CAIXA'!H542&gt;0,'ORÇ.GLOBAL P CAIXA'!H542,""))</f>
        <v/>
      </c>
      <c r="I542" s="509" t="str">
        <f aca="false">IF('ORÇ.GLOBAL P CAIXA'!K542="EXEC.","",IF('ORÇ.GLOBAL P CAIXA'!I542&gt;0,'ORÇ.GLOBAL P CAIXA'!I542,""))</f>
        <v/>
      </c>
      <c r="J542" s="510" t="str">
        <f aca="false">IF('ORÇ.GLOBAL P CAIXA'!K542="EXEC.","",IF('ORÇ.GLOBAL P CAIXA'!J542&gt;0,'ORÇ.GLOBAL P CAIXA'!J542,""))</f>
        <v/>
      </c>
      <c r="K542" s="115"/>
      <c r="L542" s="168" t="str">
        <f aca="false">IF(B542&gt;0,"ok","ocultar")</f>
        <v>ocultar</v>
      </c>
      <c r="M542" s="511" t="n">
        <f aca="false">ROUND(IF($O542&lt;&gt;0,$O542*(INFORMAÇÕES!$T$113/INFORMAÇÕES!$T$117),0),2)</f>
        <v>0</v>
      </c>
      <c r="N542" s="511" t="n">
        <f aca="false">ROUND(IF($O542&lt;&gt;0,$O542*(INFORMAÇÕES!$T$114/INFORMAÇÕES!$T$117),0),2)</f>
        <v>0</v>
      </c>
      <c r="O542" s="512" t="n">
        <f aca="false">IF(E542=0,G542,0)</f>
        <v>0</v>
      </c>
      <c r="Q542" s="88"/>
      <c r="R542" s="163" t="n">
        <f aca="false">IF(E542&lt;&gt;0,G542,0)</f>
        <v>0</v>
      </c>
      <c r="S542" s="157" t="n">
        <f aca="false">IF(B542=0,S541,IF(ISNONTEXT(B542)=TRUE(),INT(B542),INT(LEFT(B542,FIND(".",B542)-1))))</f>
        <v>3</v>
      </c>
      <c r="T542" s="157" t="str">
        <f aca="false">IF(T543=1,1,IF(B542&lt;&gt;0,1,IF(C542&lt;&gt;0,1,IF(D542&lt;&gt;0,1,IF('ORÇ.GLOBAL REF.'!E542&lt;&gt;0,1,"")))))</f>
        <v/>
      </c>
      <c r="U542" s="157" t="str">
        <f aca="false">IF(S542=0," ",IF(S542&lt;&gt;S541,S542," "))</f>
        <v> </v>
      </c>
      <c r="V542" s="88"/>
    </row>
    <row r="543" s="174" customFormat="true" ht="14.25" hidden="false" customHeight="false" outlineLevel="0" collapsed="false">
      <c r="A543" s="159" t="n">
        <v>532</v>
      </c>
      <c r="B543" s="160" t="n">
        <f aca="false">IF('ORÇ.GLOBAL P CAIXA'!K543="EXEC.",0,'ORÇ.GLOBAL P CAIXA'!M543)</f>
        <v>0</v>
      </c>
      <c r="C543" s="161" t="n">
        <f aca="false">IF('ORÇ.GLOBAL P CAIXA'!K543="EXEC.",0,'ORÇ.GLOBAL P CAIXA'!O543)</f>
        <v>0</v>
      </c>
      <c r="D543" s="162" t="n">
        <f aca="false">IF('ORÇ.GLOBAL P CAIXA'!K543="EXEC.",0,'ORÇ.GLOBAL P CAIXA'!P543)</f>
        <v>0</v>
      </c>
      <c r="E543" s="163" t="n">
        <f aca="false">IF('ORÇ.GLOBAL P CAIXA'!K543="EXEC.",0,ROUND('ORÇ.GLOBAL P CAIXA'!Q543,2))</f>
        <v>0</v>
      </c>
      <c r="F543" s="163" t="n">
        <f aca="false">IF('ORÇ.GLOBAL P CAIXA'!K543="EXEC.",0,TRUNC((1+(IF(OR(H543=0,H543=""),'BDI REF.'!$K$5,CHOOSE(H543,'BDI REF.'!$K$5,'BDI REF.'!$K$6,'BDI REF.'!$K$7))))*'ORÇ.GLOBAL P CAIXA'!R543,2))</f>
        <v>0</v>
      </c>
      <c r="G543" s="163" t="n">
        <f aca="false">IF('ORÇ.GLOBAL P CAIXA'!K543="EXEC.",0,IF(E543&lt;&gt;0,ROUND(E543*F543,2),IF(R543=0,(SUMIF($S$12:$S$1011,B543,$R$12:$R$1011)),R543)))</f>
        <v>0</v>
      </c>
      <c r="H543" s="509" t="str">
        <f aca="false">IF('ORÇ.GLOBAL P CAIXA'!K543="EXEC.","",IF('ORÇ.GLOBAL P CAIXA'!H543&gt;0,'ORÇ.GLOBAL P CAIXA'!H543,""))</f>
        <v/>
      </c>
      <c r="I543" s="509" t="str">
        <f aca="false">IF('ORÇ.GLOBAL P CAIXA'!K543="EXEC.","",IF('ORÇ.GLOBAL P CAIXA'!I543&gt;0,'ORÇ.GLOBAL P CAIXA'!I543,""))</f>
        <v/>
      </c>
      <c r="J543" s="510" t="str">
        <f aca="false">IF('ORÇ.GLOBAL P CAIXA'!K543="EXEC.","",IF('ORÇ.GLOBAL P CAIXA'!J543&gt;0,'ORÇ.GLOBAL P CAIXA'!J543,""))</f>
        <v/>
      </c>
      <c r="K543" s="115"/>
      <c r="L543" s="168" t="str">
        <f aca="false">IF(B543&gt;0,"ok","ocultar")</f>
        <v>ocultar</v>
      </c>
      <c r="M543" s="511" t="n">
        <f aca="false">ROUND(IF($O543&lt;&gt;0,$O543*(INFORMAÇÕES!$T$113/INFORMAÇÕES!$T$117),0),2)</f>
        <v>0</v>
      </c>
      <c r="N543" s="511" t="n">
        <f aca="false">ROUND(IF($O543&lt;&gt;0,$O543*(INFORMAÇÕES!$T$114/INFORMAÇÕES!$T$117),0),2)</f>
        <v>0</v>
      </c>
      <c r="O543" s="512" t="n">
        <f aca="false">IF(E543=0,G543,0)</f>
        <v>0</v>
      </c>
      <c r="Q543" s="88"/>
      <c r="R543" s="163" t="n">
        <f aca="false">IF(E543&lt;&gt;0,G543,0)</f>
        <v>0</v>
      </c>
      <c r="S543" s="157" t="n">
        <f aca="false">IF(B543=0,S542,IF(ISNONTEXT(B543)=TRUE(),INT(B543),INT(LEFT(B543,FIND(".",B543)-1))))</f>
        <v>3</v>
      </c>
      <c r="T543" s="157" t="str">
        <f aca="false">IF(T544=1,1,IF(B543&lt;&gt;0,1,IF(C543&lt;&gt;0,1,IF(D543&lt;&gt;0,1,IF('ORÇ.GLOBAL REF.'!E543&lt;&gt;0,1,"")))))</f>
        <v/>
      </c>
      <c r="U543" s="157" t="str">
        <f aca="false">IF(S543=0," ",IF(S543&lt;&gt;S542,S543," "))</f>
        <v> </v>
      </c>
      <c r="V543" s="88"/>
    </row>
    <row r="544" s="174" customFormat="true" ht="14.25" hidden="false" customHeight="false" outlineLevel="0" collapsed="false">
      <c r="A544" s="159" t="n">
        <v>533</v>
      </c>
      <c r="B544" s="160" t="n">
        <f aca="false">IF('ORÇ.GLOBAL P CAIXA'!K544="EXEC.",0,'ORÇ.GLOBAL P CAIXA'!M544)</f>
        <v>0</v>
      </c>
      <c r="C544" s="161" t="n">
        <f aca="false">IF('ORÇ.GLOBAL P CAIXA'!K544="EXEC.",0,'ORÇ.GLOBAL P CAIXA'!O544)</f>
        <v>0</v>
      </c>
      <c r="D544" s="162" t="n">
        <f aca="false">IF('ORÇ.GLOBAL P CAIXA'!K544="EXEC.",0,'ORÇ.GLOBAL P CAIXA'!P544)</f>
        <v>0</v>
      </c>
      <c r="E544" s="163" t="n">
        <f aca="false">IF('ORÇ.GLOBAL P CAIXA'!K544="EXEC.",0,ROUND('ORÇ.GLOBAL P CAIXA'!Q544,2))</f>
        <v>0</v>
      </c>
      <c r="F544" s="163" t="n">
        <f aca="false">IF('ORÇ.GLOBAL P CAIXA'!K544="EXEC.",0,TRUNC((1+(IF(OR(H544=0,H544=""),'BDI REF.'!$K$5,CHOOSE(H544,'BDI REF.'!$K$5,'BDI REF.'!$K$6,'BDI REF.'!$K$7))))*'ORÇ.GLOBAL P CAIXA'!R544,2))</f>
        <v>0</v>
      </c>
      <c r="G544" s="163" t="n">
        <f aca="false">IF('ORÇ.GLOBAL P CAIXA'!K544="EXEC.",0,IF(E544&lt;&gt;0,ROUND(E544*F544,2),IF(R544=0,(SUMIF($S$12:$S$1011,B544,$R$12:$R$1011)),R544)))</f>
        <v>0</v>
      </c>
      <c r="H544" s="509" t="str">
        <f aca="false">IF('ORÇ.GLOBAL P CAIXA'!K544="EXEC.","",IF('ORÇ.GLOBAL P CAIXA'!H544&gt;0,'ORÇ.GLOBAL P CAIXA'!H544,""))</f>
        <v/>
      </c>
      <c r="I544" s="509" t="str">
        <f aca="false">IF('ORÇ.GLOBAL P CAIXA'!K544="EXEC.","",IF('ORÇ.GLOBAL P CAIXA'!I544&gt;0,'ORÇ.GLOBAL P CAIXA'!I544,""))</f>
        <v/>
      </c>
      <c r="J544" s="510" t="str">
        <f aca="false">IF('ORÇ.GLOBAL P CAIXA'!K544="EXEC.","",IF('ORÇ.GLOBAL P CAIXA'!J544&gt;0,'ORÇ.GLOBAL P CAIXA'!J544,""))</f>
        <v/>
      </c>
      <c r="K544" s="115"/>
      <c r="L544" s="168" t="str">
        <f aca="false">IF(B544&gt;0,"ok","ocultar")</f>
        <v>ocultar</v>
      </c>
      <c r="M544" s="511" t="n">
        <f aca="false">ROUND(IF($O544&lt;&gt;0,$O544*(INFORMAÇÕES!$T$113/INFORMAÇÕES!$T$117),0),2)</f>
        <v>0</v>
      </c>
      <c r="N544" s="511" t="n">
        <f aca="false">ROUND(IF($O544&lt;&gt;0,$O544*(INFORMAÇÕES!$T$114/INFORMAÇÕES!$T$117),0),2)</f>
        <v>0</v>
      </c>
      <c r="O544" s="512" t="n">
        <f aca="false">IF(E544=0,G544,0)</f>
        <v>0</v>
      </c>
      <c r="Q544" s="88"/>
      <c r="R544" s="163" t="n">
        <f aca="false">IF(E544&lt;&gt;0,G544,0)</f>
        <v>0</v>
      </c>
      <c r="S544" s="157" t="n">
        <f aca="false">IF(B544=0,S543,IF(ISNONTEXT(B544)=TRUE(),INT(B544),INT(LEFT(B544,FIND(".",B544)-1))))</f>
        <v>3</v>
      </c>
      <c r="T544" s="157" t="str">
        <f aca="false">IF(T545=1,1,IF(B544&lt;&gt;0,1,IF(C544&lt;&gt;0,1,IF(D544&lt;&gt;0,1,IF('ORÇ.GLOBAL REF.'!E544&lt;&gt;0,1,"")))))</f>
        <v/>
      </c>
      <c r="U544" s="157" t="str">
        <f aca="false">IF(S544=0," ",IF(S544&lt;&gt;S543,S544," "))</f>
        <v> </v>
      </c>
      <c r="V544" s="88"/>
    </row>
    <row r="545" s="174" customFormat="true" ht="14.25" hidden="false" customHeight="false" outlineLevel="0" collapsed="false">
      <c r="A545" s="159" t="n">
        <v>534</v>
      </c>
      <c r="B545" s="160" t="n">
        <f aca="false">IF('ORÇ.GLOBAL P CAIXA'!K545="EXEC.",0,'ORÇ.GLOBAL P CAIXA'!M545)</f>
        <v>0</v>
      </c>
      <c r="C545" s="161" t="n">
        <f aca="false">IF('ORÇ.GLOBAL P CAIXA'!K545="EXEC.",0,'ORÇ.GLOBAL P CAIXA'!O545)</f>
        <v>0</v>
      </c>
      <c r="D545" s="162" t="n">
        <f aca="false">IF('ORÇ.GLOBAL P CAIXA'!K545="EXEC.",0,'ORÇ.GLOBAL P CAIXA'!P545)</f>
        <v>0</v>
      </c>
      <c r="E545" s="163" t="n">
        <f aca="false">IF('ORÇ.GLOBAL P CAIXA'!K545="EXEC.",0,ROUND('ORÇ.GLOBAL P CAIXA'!Q545,2))</f>
        <v>0</v>
      </c>
      <c r="F545" s="163" t="n">
        <f aca="false">IF('ORÇ.GLOBAL P CAIXA'!K545="EXEC.",0,TRUNC((1+(IF(OR(H545=0,H545=""),'BDI REF.'!$K$5,CHOOSE(H545,'BDI REF.'!$K$5,'BDI REF.'!$K$6,'BDI REF.'!$K$7))))*'ORÇ.GLOBAL P CAIXA'!R545,2))</f>
        <v>0</v>
      </c>
      <c r="G545" s="163" t="n">
        <f aca="false">IF('ORÇ.GLOBAL P CAIXA'!K545="EXEC.",0,IF(E545&lt;&gt;0,ROUND(E545*F545,2),IF(R545=0,(SUMIF($S$12:$S$1011,B545,$R$12:$R$1011)),R545)))</f>
        <v>0</v>
      </c>
      <c r="H545" s="509" t="str">
        <f aca="false">IF('ORÇ.GLOBAL P CAIXA'!K545="EXEC.","",IF('ORÇ.GLOBAL P CAIXA'!H545&gt;0,'ORÇ.GLOBAL P CAIXA'!H545,""))</f>
        <v/>
      </c>
      <c r="I545" s="509" t="str">
        <f aca="false">IF('ORÇ.GLOBAL P CAIXA'!K545="EXEC.","",IF('ORÇ.GLOBAL P CAIXA'!I545&gt;0,'ORÇ.GLOBAL P CAIXA'!I545,""))</f>
        <v/>
      </c>
      <c r="J545" s="510" t="str">
        <f aca="false">IF('ORÇ.GLOBAL P CAIXA'!K545="EXEC.","",IF('ORÇ.GLOBAL P CAIXA'!J545&gt;0,'ORÇ.GLOBAL P CAIXA'!J545,""))</f>
        <v/>
      </c>
      <c r="K545" s="115"/>
      <c r="L545" s="168" t="str">
        <f aca="false">IF(B545&gt;0,"ok","ocultar")</f>
        <v>ocultar</v>
      </c>
      <c r="M545" s="511" t="n">
        <f aca="false">ROUND(IF($O545&lt;&gt;0,$O545*(INFORMAÇÕES!$T$113/INFORMAÇÕES!$T$117),0),2)</f>
        <v>0</v>
      </c>
      <c r="N545" s="511" t="n">
        <f aca="false">ROUND(IF($O545&lt;&gt;0,$O545*(INFORMAÇÕES!$T$114/INFORMAÇÕES!$T$117),0),2)</f>
        <v>0</v>
      </c>
      <c r="O545" s="512" t="n">
        <f aca="false">IF(E545=0,G545,0)</f>
        <v>0</v>
      </c>
      <c r="Q545" s="88"/>
      <c r="R545" s="163" t="n">
        <f aca="false">IF(E545&lt;&gt;0,G545,0)</f>
        <v>0</v>
      </c>
      <c r="S545" s="157" t="n">
        <f aca="false">IF(B545=0,S544,IF(ISNONTEXT(B545)=TRUE(),INT(B545),INT(LEFT(B545,FIND(".",B545)-1))))</f>
        <v>3</v>
      </c>
      <c r="T545" s="157" t="str">
        <f aca="false">IF(T546=1,1,IF(B545&lt;&gt;0,1,IF(C545&lt;&gt;0,1,IF(D545&lt;&gt;0,1,IF('ORÇ.GLOBAL REF.'!E545&lt;&gt;0,1,"")))))</f>
        <v/>
      </c>
      <c r="U545" s="157" t="str">
        <f aca="false">IF(S545=0," ",IF(S545&lt;&gt;S544,S545," "))</f>
        <v> </v>
      </c>
      <c r="V545" s="88"/>
    </row>
    <row r="546" s="174" customFormat="true" ht="14.25" hidden="false" customHeight="false" outlineLevel="0" collapsed="false">
      <c r="A546" s="159" t="n">
        <v>535</v>
      </c>
      <c r="B546" s="160" t="n">
        <f aca="false">IF('ORÇ.GLOBAL P CAIXA'!K546="EXEC.",0,'ORÇ.GLOBAL P CAIXA'!M546)</f>
        <v>0</v>
      </c>
      <c r="C546" s="161" t="n">
        <f aca="false">IF('ORÇ.GLOBAL P CAIXA'!K546="EXEC.",0,'ORÇ.GLOBAL P CAIXA'!O546)</f>
        <v>0</v>
      </c>
      <c r="D546" s="162" t="n">
        <f aca="false">IF('ORÇ.GLOBAL P CAIXA'!K546="EXEC.",0,'ORÇ.GLOBAL P CAIXA'!P546)</f>
        <v>0</v>
      </c>
      <c r="E546" s="163" t="n">
        <f aca="false">IF('ORÇ.GLOBAL P CAIXA'!K546="EXEC.",0,ROUND('ORÇ.GLOBAL P CAIXA'!Q546,2))</f>
        <v>0</v>
      </c>
      <c r="F546" s="163" t="n">
        <f aca="false">IF('ORÇ.GLOBAL P CAIXA'!K546="EXEC.",0,TRUNC((1+(IF(OR(H546=0,H546=""),'BDI REF.'!$K$5,CHOOSE(H546,'BDI REF.'!$K$5,'BDI REF.'!$K$6,'BDI REF.'!$K$7))))*'ORÇ.GLOBAL P CAIXA'!R546,2))</f>
        <v>0</v>
      </c>
      <c r="G546" s="163" t="n">
        <f aca="false">IF('ORÇ.GLOBAL P CAIXA'!K546="EXEC.",0,IF(E546&lt;&gt;0,ROUND(E546*F546,2),IF(R546=0,(SUMIF($S$12:$S$1011,B546,$R$12:$R$1011)),R546)))</f>
        <v>0</v>
      </c>
      <c r="H546" s="509" t="str">
        <f aca="false">IF('ORÇ.GLOBAL P CAIXA'!K546="EXEC.","",IF('ORÇ.GLOBAL P CAIXA'!H546&gt;0,'ORÇ.GLOBAL P CAIXA'!H546,""))</f>
        <v/>
      </c>
      <c r="I546" s="509" t="str">
        <f aca="false">IF('ORÇ.GLOBAL P CAIXA'!K546="EXEC.","",IF('ORÇ.GLOBAL P CAIXA'!I546&gt;0,'ORÇ.GLOBAL P CAIXA'!I546,""))</f>
        <v/>
      </c>
      <c r="J546" s="510" t="str">
        <f aca="false">IF('ORÇ.GLOBAL P CAIXA'!K546="EXEC.","",IF('ORÇ.GLOBAL P CAIXA'!J546&gt;0,'ORÇ.GLOBAL P CAIXA'!J546,""))</f>
        <v/>
      </c>
      <c r="K546" s="115"/>
      <c r="L546" s="168" t="str">
        <f aca="false">IF(B546&gt;0,"ok","ocultar")</f>
        <v>ocultar</v>
      </c>
      <c r="M546" s="511" t="n">
        <f aca="false">ROUND(IF($O546&lt;&gt;0,$O546*(INFORMAÇÕES!$T$113/INFORMAÇÕES!$T$117),0),2)</f>
        <v>0</v>
      </c>
      <c r="N546" s="511" t="n">
        <f aca="false">ROUND(IF($O546&lt;&gt;0,$O546*(INFORMAÇÕES!$T$114/INFORMAÇÕES!$T$117),0),2)</f>
        <v>0</v>
      </c>
      <c r="O546" s="512" t="n">
        <f aca="false">IF(E546=0,G546,0)</f>
        <v>0</v>
      </c>
      <c r="Q546" s="88"/>
      <c r="R546" s="163" t="n">
        <f aca="false">IF(E546&lt;&gt;0,G546,0)</f>
        <v>0</v>
      </c>
      <c r="S546" s="157" t="n">
        <f aca="false">IF(B546=0,S545,IF(ISNONTEXT(B546)=TRUE(),INT(B546),INT(LEFT(B546,FIND(".",B546)-1))))</f>
        <v>3</v>
      </c>
      <c r="T546" s="157" t="str">
        <f aca="false">IF(T547=1,1,IF(B546&lt;&gt;0,1,IF(C546&lt;&gt;0,1,IF(D546&lt;&gt;0,1,IF('ORÇ.GLOBAL REF.'!E546&lt;&gt;0,1,"")))))</f>
        <v/>
      </c>
      <c r="U546" s="157" t="str">
        <f aca="false">IF(S546=0," ",IF(S546&lt;&gt;S545,S546," "))</f>
        <v> </v>
      </c>
      <c r="V546" s="88"/>
    </row>
    <row r="547" s="174" customFormat="true" ht="14.25" hidden="false" customHeight="false" outlineLevel="0" collapsed="false">
      <c r="A547" s="159" t="n">
        <v>536</v>
      </c>
      <c r="B547" s="160" t="n">
        <f aca="false">IF('ORÇ.GLOBAL P CAIXA'!K547="EXEC.",0,'ORÇ.GLOBAL P CAIXA'!M547)</f>
        <v>0</v>
      </c>
      <c r="C547" s="161" t="n">
        <f aca="false">IF('ORÇ.GLOBAL P CAIXA'!K547="EXEC.",0,'ORÇ.GLOBAL P CAIXA'!O547)</f>
        <v>0</v>
      </c>
      <c r="D547" s="162" t="n">
        <f aca="false">IF('ORÇ.GLOBAL P CAIXA'!K547="EXEC.",0,'ORÇ.GLOBAL P CAIXA'!P547)</f>
        <v>0</v>
      </c>
      <c r="E547" s="163" t="n">
        <f aca="false">IF('ORÇ.GLOBAL P CAIXA'!K547="EXEC.",0,ROUND('ORÇ.GLOBAL P CAIXA'!Q547,2))</f>
        <v>0</v>
      </c>
      <c r="F547" s="163" t="n">
        <f aca="false">IF('ORÇ.GLOBAL P CAIXA'!K547="EXEC.",0,TRUNC((1+(IF(OR(H547=0,H547=""),'BDI REF.'!$K$5,CHOOSE(H547,'BDI REF.'!$K$5,'BDI REF.'!$K$6,'BDI REF.'!$K$7))))*'ORÇ.GLOBAL P CAIXA'!R547,2))</f>
        <v>0</v>
      </c>
      <c r="G547" s="163" t="n">
        <f aca="false">IF('ORÇ.GLOBAL P CAIXA'!K547="EXEC.",0,IF(E547&lt;&gt;0,ROUND(E547*F547,2),IF(R547=0,(SUMIF($S$12:$S$1011,B547,$R$12:$R$1011)),R547)))</f>
        <v>0</v>
      </c>
      <c r="H547" s="509" t="str">
        <f aca="false">IF('ORÇ.GLOBAL P CAIXA'!K547="EXEC.","",IF('ORÇ.GLOBAL P CAIXA'!H547&gt;0,'ORÇ.GLOBAL P CAIXA'!H547,""))</f>
        <v/>
      </c>
      <c r="I547" s="509" t="str">
        <f aca="false">IF('ORÇ.GLOBAL P CAIXA'!K547="EXEC.","",IF('ORÇ.GLOBAL P CAIXA'!I547&gt;0,'ORÇ.GLOBAL P CAIXA'!I547,""))</f>
        <v/>
      </c>
      <c r="J547" s="510" t="str">
        <f aca="false">IF('ORÇ.GLOBAL P CAIXA'!K547="EXEC.","",IF('ORÇ.GLOBAL P CAIXA'!J547&gt;0,'ORÇ.GLOBAL P CAIXA'!J547,""))</f>
        <v/>
      </c>
      <c r="K547" s="115"/>
      <c r="L547" s="168" t="str">
        <f aca="false">IF(B547&gt;0,"ok","ocultar")</f>
        <v>ocultar</v>
      </c>
      <c r="M547" s="511" t="n">
        <f aca="false">ROUND(IF($O547&lt;&gt;0,$O547*(INFORMAÇÕES!$T$113/INFORMAÇÕES!$T$117),0),2)</f>
        <v>0</v>
      </c>
      <c r="N547" s="511" t="n">
        <f aca="false">ROUND(IF($O547&lt;&gt;0,$O547*(INFORMAÇÕES!$T$114/INFORMAÇÕES!$T$117),0),2)</f>
        <v>0</v>
      </c>
      <c r="O547" s="512" t="n">
        <f aca="false">IF(E547=0,G547,0)</f>
        <v>0</v>
      </c>
      <c r="Q547" s="88"/>
      <c r="R547" s="163" t="n">
        <f aca="false">IF(E547&lt;&gt;0,G547,0)</f>
        <v>0</v>
      </c>
      <c r="S547" s="157" t="n">
        <f aca="false">IF(B547=0,S546,IF(ISNONTEXT(B547)=TRUE(),INT(B547),INT(LEFT(B547,FIND(".",B547)-1))))</f>
        <v>3</v>
      </c>
      <c r="T547" s="157" t="str">
        <f aca="false">IF(T548=1,1,IF(B547&lt;&gt;0,1,IF(C547&lt;&gt;0,1,IF(D547&lt;&gt;0,1,IF('ORÇ.GLOBAL REF.'!E547&lt;&gt;0,1,"")))))</f>
        <v/>
      </c>
      <c r="U547" s="157" t="str">
        <f aca="false">IF(S547=0," ",IF(S547&lt;&gt;S546,S547," "))</f>
        <v> </v>
      </c>
      <c r="V547" s="88"/>
    </row>
    <row r="548" s="174" customFormat="true" ht="14.25" hidden="false" customHeight="false" outlineLevel="0" collapsed="false">
      <c r="A548" s="159" t="n">
        <v>537</v>
      </c>
      <c r="B548" s="160" t="n">
        <f aca="false">IF('ORÇ.GLOBAL P CAIXA'!K548="EXEC.",0,'ORÇ.GLOBAL P CAIXA'!M548)</f>
        <v>0</v>
      </c>
      <c r="C548" s="161" t="n">
        <f aca="false">IF('ORÇ.GLOBAL P CAIXA'!K548="EXEC.",0,'ORÇ.GLOBAL P CAIXA'!O548)</f>
        <v>0</v>
      </c>
      <c r="D548" s="162" t="n">
        <f aca="false">IF('ORÇ.GLOBAL P CAIXA'!K548="EXEC.",0,'ORÇ.GLOBAL P CAIXA'!P548)</f>
        <v>0</v>
      </c>
      <c r="E548" s="163" t="n">
        <f aca="false">IF('ORÇ.GLOBAL P CAIXA'!K548="EXEC.",0,ROUND('ORÇ.GLOBAL P CAIXA'!Q548,2))</f>
        <v>0</v>
      </c>
      <c r="F548" s="163" t="n">
        <f aca="false">IF('ORÇ.GLOBAL P CAIXA'!K548="EXEC.",0,TRUNC((1+(IF(OR(H548=0,H548=""),'BDI REF.'!$K$5,CHOOSE(H548,'BDI REF.'!$K$5,'BDI REF.'!$K$6,'BDI REF.'!$K$7))))*'ORÇ.GLOBAL P CAIXA'!R548,2))</f>
        <v>0</v>
      </c>
      <c r="G548" s="163" t="n">
        <f aca="false">IF('ORÇ.GLOBAL P CAIXA'!K548="EXEC.",0,IF(E548&lt;&gt;0,ROUND(E548*F548,2),IF(R548=0,(SUMIF($S$12:$S$1011,B548,$R$12:$R$1011)),R548)))</f>
        <v>0</v>
      </c>
      <c r="H548" s="509" t="str">
        <f aca="false">IF('ORÇ.GLOBAL P CAIXA'!K548="EXEC.","",IF('ORÇ.GLOBAL P CAIXA'!H548&gt;0,'ORÇ.GLOBAL P CAIXA'!H548,""))</f>
        <v/>
      </c>
      <c r="I548" s="509" t="str">
        <f aca="false">IF('ORÇ.GLOBAL P CAIXA'!K548="EXEC.","",IF('ORÇ.GLOBAL P CAIXA'!I548&gt;0,'ORÇ.GLOBAL P CAIXA'!I548,""))</f>
        <v/>
      </c>
      <c r="J548" s="510" t="str">
        <f aca="false">IF('ORÇ.GLOBAL P CAIXA'!K548="EXEC.","",IF('ORÇ.GLOBAL P CAIXA'!J548&gt;0,'ORÇ.GLOBAL P CAIXA'!J548,""))</f>
        <v/>
      </c>
      <c r="K548" s="115"/>
      <c r="L548" s="168" t="str">
        <f aca="false">IF(B548&gt;0,"ok","ocultar")</f>
        <v>ocultar</v>
      </c>
      <c r="M548" s="511" t="n">
        <f aca="false">ROUND(IF($O548&lt;&gt;0,$O548*(INFORMAÇÕES!$T$113/INFORMAÇÕES!$T$117),0),2)</f>
        <v>0</v>
      </c>
      <c r="N548" s="511" t="n">
        <f aca="false">ROUND(IF($O548&lt;&gt;0,$O548*(INFORMAÇÕES!$T$114/INFORMAÇÕES!$T$117),0),2)</f>
        <v>0</v>
      </c>
      <c r="O548" s="512" t="n">
        <f aca="false">IF(E548=0,G548,0)</f>
        <v>0</v>
      </c>
      <c r="Q548" s="88"/>
      <c r="R548" s="163" t="n">
        <f aca="false">IF(E548&lt;&gt;0,G548,0)</f>
        <v>0</v>
      </c>
      <c r="S548" s="157" t="n">
        <f aca="false">IF(B548=0,S547,IF(ISNONTEXT(B548)=TRUE(),INT(B548),INT(LEFT(B548,FIND(".",B548)-1))))</f>
        <v>3</v>
      </c>
      <c r="T548" s="157" t="str">
        <f aca="false">IF(T549=1,1,IF(B548&lt;&gt;0,1,IF(C548&lt;&gt;0,1,IF(D548&lt;&gt;0,1,IF('ORÇ.GLOBAL REF.'!E548&lt;&gt;0,1,"")))))</f>
        <v/>
      </c>
      <c r="U548" s="157" t="str">
        <f aca="false">IF(S548=0," ",IF(S548&lt;&gt;S547,S548," "))</f>
        <v> </v>
      </c>
      <c r="V548" s="88"/>
    </row>
    <row r="549" s="174" customFormat="true" ht="14.25" hidden="false" customHeight="false" outlineLevel="0" collapsed="false">
      <c r="A549" s="159" t="n">
        <v>538</v>
      </c>
      <c r="B549" s="160" t="n">
        <f aca="false">IF('ORÇ.GLOBAL P CAIXA'!K549="EXEC.",0,'ORÇ.GLOBAL P CAIXA'!M549)</f>
        <v>0</v>
      </c>
      <c r="C549" s="161" t="n">
        <f aca="false">IF('ORÇ.GLOBAL P CAIXA'!K549="EXEC.",0,'ORÇ.GLOBAL P CAIXA'!O549)</f>
        <v>0</v>
      </c>
      <c r="D549" s="162" t="n">
        <f aca="false">IF('ORÇ.GLOBAL P CAIXA'!K549="EXEC.",0,'ORÇ.GLOBAL P CAIXA'!P549)</f>
        <v>0</v>
      </c>
      <c r="E549" s="163" t="n">
        <f aca="false">IF('ORÇ.GLOBAL P CAIXA'!K549="EXEC.",0,ROUND('ORÇ.GLOBAL P CAIXA'!Q549,2))</f>
        <v>0</v>
      </c>
      <c r="F549" s="163" t="n">
        <f aca="false">IF('ORÇ.GLOBAL P CAIXA'!K549="EXEC.",0,TRUNC((1+(IF(OR(H549=0,H549=""),'BDI REF.'!$K$5,CHOOSE(H549,'BDI REF.'!$K$5,'BDI REF.'!$K$6,'BDI REF.'!$K$7))))*'ORÇ.GLOBAL P CAIXA'!R549,2))</f>
        <v>0</v>
      </c>
      <c r="G549" s="163" t="n">
        <f aca="false">IF('ORÇ.GLOBAL P CAIXA'!K549="EXEC.",0,IF(E549&lt;&gt;0,ROUND(E549*F549,2),IF(R549=0,(SUMIF($S$12:$S$1011,B549,$R$12:$R$1011)),R549)))</f>
        <v>0</v>
      </c>
      <c r="H549" s="509" t="str">
        <f aca="false">IF('ORÇ.GLOBAL P CAIXA'!K549="EXEC.","",IF('ORÇ.GLOBAL P CAIXA'!H549&gt;0,'ORÇ.GLOBAL P CAIXA'!H549,""))</f>
        <v/>
      </c>
      <c r="I549" s="509" t="str">
        <f aca="false">IF('ORÇ.GLOBAL P CAIXA'!K549="EXEC.","",IF('ORÇ.GLOBAL P CAIXA'!I549&gt;0,'ORÇ.GLOBAL P CAIXA'!I549,""))</f>
        <v/>
      </c>
      <c r="J549" s="510" t="str">
        <f aca="false">IF('ORÇ.GLOBAL P CAIXA'!K549="EXEC.","",IF('ORÇ.GLOBAL P CAIXA'!J549&gt;0,'ORÇ.GLOBAL P CAIXA'!J549,""))</f>
        <v/>
      </c>
      <c r="K549" s="115"/>
      <c r="L549" s="168" t="str">
        <f aca="false">IF(B549&gt;0,"ok","ocultar")</f>
        <v>ocultar</v>
      </c>
      <c r="M549" s="511" t="n">
        <f aca="false">ROUND(IF($O549&lt;&gt;0,$O549*(INFORMAÇÕES!$T$113/INFORMAÇÕES!$T$117),0),2)</f>
        <v>0</v>
      </c>
      <c r="N549" s="511" t="n">
        <f aca="false">ROUND(IF($O549&lt;&gt;0,$O549*(INFORMAÇÕES!$T$114/INFORMAÇÕES!$T$117),0),2)</f>
        <v>0</v>
      </c>
      <c r="O549" s="512" t="n">
        <f aca="false">IF(E549=0,G549,0)</f>
        <v>0</v>
      </c>
      <c r="Q549" s="88"/>
      <c r="R549" s="163" t="n">
        <f aca="false">IF(E549&lt;&gt;0,G549,0)</f>
        <v>0</v>
      </c>
      <c r="S549" s="157" t="n">
        <f aca="false">IF(B549=0,S548,IF(ISNONTEXT(B549)=TRUE(),INT(B549),INT(LEFT(B549,FIND(".",B549)-1))))</f>
        <v>3</v>
      </c>
      <c r="T549" s="157" t="str">
        <f aca="false">IF(T550=1,1,IF(B549&lt;&gt;0,1,IF(C549&lt;&gt;0,1,IF(D549&lt;&gt;0,1,IF('ORÇ.GLOBAL REF.'!E549&lt;&gt;0,1,"")))))</f>
        <v/>
      </c>
      <c r="U549" s="157" t="str">
        <f aca="false">IF(S549=0," ",IF(S549&lt;&gt;S548,S549," "))</f>
        <v> </v>
      </c>
      <c r="V549" s="88"/>
    </row>
    <row r="550" s="174" customFormat="true" ht="14.25" hidden="false" customHeight="false" outlineLevel="0" collapsed="false">
      <c r="A550" s="159" t="n">
        <v>539</v>
      </c>
      <c r="B550" s="160" t="n">
        <f aca="false">IF('ORÇ.GLOBAL P CAIXA'!K550="EXEC.",0,'ORÇ.GLOBAL P CAIXA'!M550)</f>
        <v>0</v>
      </c>
      <c r="C550" s="161" t="n">
        <f aca="false">IF('ORÇ.GLOBAL P CAIXA'!K550="EXEC.",0,'ORÇ.GLOBAL P CAIXA'!O550)</f>
        <v>0</v>
      </c>
      <c r="D550" s="162" t="n">
        <f aca="false">IF('ORÇ.GLOBAL P CAIXA'!K550="EXEC.",0,'ORÇ.GLOBAL P CAIXA'!P550)</f>
        <v>0</v>
      </c>
      <c r="E550" s="163" t="n">
        <f aca="false">IF('ORÇ.GLOBAL P CAIXA'!K550="EXEC.",0,ROUND('ORÇ.GLOBAL P CAIXA'!Q550,2))</f>
        <v>0</v>
      </c>
      <c r="F550" s="163" t="n">
        <f aca="false">IF('ORÇ.GLOBAL P CAIXA'!K550="EXEC.",0,TRUNC((1+(IF(OR(H550=0,H550=""),'BDI REF.'!$K$5,CHOOSE(H550,'BDI REF.'!$K$5,'BDI REF.'!$K$6,'BDI REF.'!$K$7))))*'ORÇ.GLOBAL P CAIXA'!R550,2))</f>
        <v>0</v>
      </c>
      <c r="G550" s="163" t="n">
        <f aca="false">IF('ORÇ.GLOBAL P CAIXA'!K550="EXEC.",0,IF(E550&lt;&gt;0,ROUND(E550*F550,2),IF(R550=0,(SUMIF($S$12:$S$1011,B550,$R$12:$R$1011)),R550)))</f>
        <v>0</v>
      </c>
      <c r="H550" s="509" t="str">
        <f aca="false">IF('ORÇ.GLOBAL P CAIXA'!K550="EXEC.","",IF('ORÇ.GLOBAL P CAIXA'!H550&gt;0,'ORÇ.GLOBAL P CAIXA'!H550,""))</f>
        <v/>
      </c>
      <c r="I550" s="509" t="str">
        <f aca="false">IF('ORÇ.GLOBAL P CAIXA'!K550="EXEC.","",IF('ORÇ.GLOBAL P CAIXA'!I550&gt;0,'ORÇ.GLOBAL P CAIXA'!I550,""))</f>
        <v/>
      </c>
      <c r="J550" s="510" t="str">
        <f aca="false">IF('ORÇ.GLOBAL P CAIXA'!K550="EXEC.","",IF('ORÇ.GLOBAL P CAIXA'!J550&gt;0,'ORÇ.GLOBAL P CAIXA'!J550,""))</f>
        <v/>
      </c>
      <c r="K550" s="115"/>
      <c r="L550" s="168" t="str">
        <f aca="false">IF(B550&gt;0,"ok","ocultar")</f>
        <v>ocultar</v>
      </c>
      <c r="M550" s="511" t="n">
        <f aca="false">ROUND(IF($O550&lt;&gt;0,$O550*(INFORMAÇÕES!$T$113/INFORMAÇÕES!$T$117),0),2)</f>
        <v>0</v>
      </c>
      <c r="N550" s="511" t="n">
        <f aca="false">ROUND(IF($O550&lt;&gt;0,$O550*(INFORMAÇÕES!$T$114/INFORMAÇÕES!$T$117),0),2)</f>
        <v>0</v>
      </c>
      <c r="O550" s="512" t="n">
        <f aca="false">IF(E550=0,G550,0)</f>
        <v>0</v>
      </c>
      <c r="Q550" s="88"/>
      <c r="R550" s="163" t="n">
        <f aca="false">IF(E550&lt;&gt;0,G550,0)</f>
        <v>0</v>
      </c>
      <c r="S550" s="157" t="n">
        <f aca="false">IF(B550=0,S549,IF(ISNONTEXT(B550)=TRUE(),INT(B550),INT(LEFT(B550,FIND(".",B550)-1))))</f>
        <v>3</v>
      </c>
      <c r="T550" s="157" t="str">
        <f aca="false">IF(T551=1,1,IF(B550&lt;&gt;0,1,IF(C550&lt;&gt;0,1,IF(D550&lt;&gt;0,1,IF('ORÇ.GLOBAL REF.'!E550&lt;&gt;0,1,"")))))</f>
        <v/>
      </c>
      <c r="U550" s="157" t="str">
        <f aca="false">IF(S550=0," ",IF(S550&lt;&gt;S549,S550," "))</f>
        <v> </v>
      </c>
      <c r="V550" s="88"/>
    </row>
    <row r="551" s="174" customFormat="true" ht="14.25" hidden="false" customHeight="false" outlineLevel="0" collapsed="false">
      <c r="A551" s="159" t="n">
        <v>540</v>
      </c>
      <c r="B551" s="160" t="n">
        <f aca="false">IF('ORÇ.GLOBAL P CAIXA'!K551="EXEC.",0,'ORÇ.GLOBAL P CAIXA'!M551)</f>
        <v>0</v>
      </c>
      <c r="C551" s="161" t="n">
        <f aca="false">IF('ORÇ.GLOBAL P CAIXA'!K551="EXEC.",0,'ORÇ.GLOBAL P CAIXA'!O551)</f>
        <v>0</v>
      </c>
      <c r="D551" s="162" t="n">
        <f aca="false">IF('ORÇ.GLOBAL P CAIXA'!K551="EXEC.",0,'ORÇ.GLOBAL P CAIXA'!P551)</f>
        <v>0</v>
      </c>
      <c r="E551" s="163" t="n">
        <f aca="false">IF('ORÇ.GLOBAL P CAIXA'!K551="EXEC.",0,ROUND('ORÇ.GLOBAL P CAIXA'!Q551,2))</f>
        <v>0</v>
      </c>
      <c r="F551" s="163" t="n">
        <f aca="false">IF('ORÇ.GLOBAL P CAIXA'!K551="EXEC.",0,TRUNC((1+(IF(OR(H551=0,H551=""),'BDI REF.'!$K$5,CHOOSE(H551,'BDI REF.'!$K$5,'BDI REF.'!$K$6,'BDI REF.'!$K$7))))*'ORÇ.GLOBAL P CAIXA'!R551,2))</f>
        <v>0</v>
      </c>
      <c r="G551" s="163" t="n">
        <f aca="false">IF('ORÇ.GLOBAL P CAIXA'!K551="EXEC.",0,IF(E551&lt;&gt;0,ROUND(E551*F551,2),IF(R551=0,(SUMIF($S$12:$S$1011,B551,$R$12:$R$1011)),R551)))</f>
        <v>0</v>
      </c>
      <c r="H551" s="509" t="str">
        <f aca="false">IF('ORÇ.GLOBAL P CAIXA'!K551="EXEC.","",IF('ORÇ.GLOBAL P CAIXA'!H551&gt;0,'ORÇ.GLOBAL P CAIXA'!H551,""))</f>
        <v/>
      </c>
      <c r="I551" s="509" t="str">
        <f aca="false">IF('ORÇ.GLOBAL P CAIXA'!K551="EXEC.","",IF('ORÇ.GLOBAL P CAIXA'!I551&gt;0,'ORÇ.GLOBAL P CAIXA'!I551,""))</f>
        <v/>
      </c>
      <c r="J551" s="510" t="str">
        <f aca="false">IF('ORÇ.GLOBAL P CAIXA'!K551="EXEC.","",IF('ORÇ.GLOBAL P CAIXA'!J551&gt;0,'ORÇ.GLOBAL P CAIXA'!J551,""))</f>
        <v/>
      </c>
      <c r="K551" s="115"/>
      <c r="L551" s="168" t="str">
        <f aca="false">IF(B551&gt;0,"ok","ocultar")</f>
        <v>ocultar</v>
      </c>
      <c r="M551" s="511" t="n">
        <f aca="false">ROUND(IF($O551&lt;&gt;0,$O551*(INFORMAÇÕES!$T$113/INFORMAÇÕES!$T$117),0),2)</f>
        <v>0</v>
      </c>
      <c r="N551" s="511" t="n">
        <f aca="false">ROUND(IF($O551&lt;&gt;0,$O551*(INFORMAÇÕES!$T$114/INFORMAÇÕES!$T$117),0),2)</f>
        <v>0</v>
      </c>
      <c r="O551" s="512" t="n">
        <f aca="false">IF(E551=0,G551,0)</f>
        <v>0</v>
      </c>
      <c r="Q551" s="88"/>
      <c r="R551" s="163" t="n">
        <f aca="false">IF(E551&lt;&gt;0,G551,0)</f>
        <v>0</v>
      </c>
      <c r="S551" s="157" t="n">
        <f aca="false">IF(B551=0,S550,IF(ISNONTEXT(B551)=TRUE(),INT(B551),INT(LEFT(B551,FIND(".",B551)-1))))</f>
        <v>3</v>
      </c>
      <c r="T551" s="157" t="str">
        <f aca="false">IF(T552=1,1,IF(B551&lt;&gt;0,1,IF(C551&lt;&gt;0,1,IF(D551&lt;&gt;0,1,IF('ORÇ.GLOBAL REF.'!E551&lt;&gt;0,1,"")))))</f>
        <v/>
      </c>
      <c r="U551" s="157" t="str">
        <f aca="false">IF(S551=0," ",IF(S551&lt;&gt;S550,S551," "))</f>
        <v> </v>
      </c>
      <c r="V551" s="88"/>
    </row>
    <row r="552" s="174" customFormat="true" ht="14.25" hidden="false" customHeight="false" outlineLevel="0" collapsed="false">
      <c r="A552" s="159" t="n">
        <v>541</v>
      </c>
      <c r="B552" s="160" t="n">
        <f aca="false">IF('ORÇ.GLOBAL P CAIXA'!K552="EXEC.",0,'ORÇ.GLOBAL P CAIXA'!M552)</f>
        <v>0</v>
      </c>
      <c r="C552" s="161" t="n">
        <f aca="false">IF('ORÇ.GLOBAL P CAIXA'!K552="EXEC.",0,'ORÇ.GLOBAL P CAIXA'!O552)</f>
        <v>0</v>
      </c>
      <c r="D552" s="162" t="n">
        <f aca="false">IF('ORÇ.GLOBAL P CAIXA'!K552="EXEC.",0,'ORÇ.GLOBAL P CAIXA'!P552)</f>
        <v>0</v>
      </c>
      <c r="E552" s="163" t="n">
        <f aca="false">IF('ORÇ.GLOBAL P CAIXA'!K552="EXEC.",0,ROUND('ORÇ.GLOBAL P CAIXA'!Q552,2))</f>
        <v>0</v>
      </c>
      <c r="F552" s="163" t="n">
        <f aca="false">IF('ORÇ.GLOBAL P CAIXA'!K552="EXEC.",0,TRUNC((1+(IF(OR(H552=0,H552=""),'BDI REF.'!$K$5,CHOOSE(H552,'BDI REF.'!$K$5,'BDI REF.'!$K$6,'BDI REF.'!$K$7))))*'ORÇ.GLOBAL P CAIXA'!R552,2))</f>
        <v>0</v>
      </c>
      <c r="G552" s="163" t="n">
        <f aca="false">IF('ORÇ.GLOBAL P CAIXA'!K552="EXEC.",0,IF(E552&lt;&gt;0,ROUND(E552*F552,2),IF(R552=0,(SUMIF($S$12:$S$1011,B552,$R$12:$R$1011)),R552)))</f>
        <v>0</v>
      </c>
      <c r="H552" s="509" t="str">
        <f aca="false">IF('ORÇ.GLOBAL P CAIXA'!K552="EXEC.","",IF('ORÇ.GLOBAL P CAIXA'!H552&gt;0,'ORÇ.GLOBAL P CAIXA'!H552,""))</f>
        <v/>
      </c>
      <c r="I552" s="509" t="str">
        <f aca="false">IF('ORÇ.GLOBAL P CAIXA'!K552="EXEC.","",IF('ORÇ.GLOBAL P CAIXA'!I552&gt;0,'ORÇ.GLOBAL P CAIXA'!I552,""))</f>
        <v/>
      </c>
      <c r="J552" s="510" t="str">
        <f aca="false">IF('ORÇ.GLOBAL P CAIXA'!K552="EXEC.","",IF('ORÇ.GLOBAL P CAIXA'!J552&gt;0,'ORÇ.GLOBAL P CAIXA'!J552,""))</f>
        <v/>
      </c>
      <c r="K552" s="115"/>
      <c r="L552" s="168" t="str">
        <f aca="false">IF(B552&gt;0,"ok","ocultar")</f>
        <v>ocultar</v>
      </c>
      <c r="M552" s="511" t="n">
        <f aca="false">ROUND(IF($O552&lt;&gt;0,$O552*(INFORMAÇÕES!$T$113/INFORMAÇÕES!$T$117),0),2)</f>
        <v>0</v>
      </c>
      <c r="N552" s="511" t="n">
        <f aca="false">ROUND(IF($O552&lt;&gt;0,$O552*(INFORMAÇÕES!$T$114/INFORMAÇÕES!$T$117),0),2)</f>
        <v>0</v>
      </c>
      <c r="O552" s="512" t="n">
        <f aca="false">IF(E552=0,G552,0)</f>
        <v>0</v>
      </c>
      <c r="Q552" s="88"/>
      <c r="R552" s="163" t="n">
        <f aca="false">IF(E552&lt;&gt;0,G552,0)</f>
        <v>0</v>
      </c>
      <c r="S552" s="157" t="n">
        <f aca="false">IF(B552=0,S551,IF(ISNONTEXT(B552)=TRUE(),INT(B552),INT(LEFT(B552,FIND(".",B552)-1))))</f>
        <v>3</v>
      </c>
      <c r="T552" s="157" t="str">
        <f aca="false">IF(T553=1,1,IF(B552&lt;&gt;0,1,IF(C552&lt;&gt;0,1,IF(D552&lt;&gt;0,1,IF('ORÇ.GLOBAL REF.'!E552&lt;&gt;0,1,"")))))</f>
        <v/>
      </c>
      <c r="U552" s="157" t="str">
        <f aca="false">IF(S552=0," ",IF(S552&lt;&gt;S551,S552," "))</f>
        <v> </v>
      </c>
      <c r="V552" s="88"/>
    </row>
    <row r="553" s="174" customFormat="true" ht="14.25" hidden="false" customHeight="false" outlineLevel="0" collapsed="false">
      <c r="A553" s="159" t="n">
        <v>542</v>
      </c>
      <c r="B553" s="160" t="n">
        <f aca="false">IF('ORÇ.GLOBAL P CAIXA'!K553="EXEC.",0,'ORÇ.GLOBAL P CAIXA'!M553)</f>
        <v>0</v>
      </c>
      <c r="C553" s="161" t="n">
        <f aca="false">IF('ORÇ.GLOBAL P CAIXA'!K553="EXEC.",0,'ORÇ.GLOBAL P CAIXA'!O553)</f>
        <v>0</v>
      </c>
      <c r="D553" s="162" t="n">
        <f aca="false">IF('ORÇ.GLOBAL P CAIXA'!K553="EXEC.",0,'ORÇ.GLOBAL P CAIXA'!P553)</f>
        <v>0</v>
      </c>
      <c r="E553" s="163" t="n">
        <f aca="false">IF('ORÇ.GLOBAL P CAIXA'!K553="EXEC.",0,ROUND('ORÇ.GLOBAL P CAIXA'!Q553,2))</f>
        <v>0</v>
      </c>
      <c r="F553" s="163" t="n">
        <f aca="false">IF('ORÇ.GLOBAL P CAIXA'!K553="EXEC.",0,TRUNC((1+(IF(OR(H553=0,H553=""),'BDI REF.'!$K$5,CHOOSE(H553,'BDI REF.'!$K$5,'BDI REF.'!$K$6,'BDI REF.'!$K$7))))*'ORÇ.GLOBAL P CAIXA'!R553,2))</f>
        <v>0</v>
      </c>
      <c r="G553" s="163" t="n">
        <f aca="false">IF('ORÇ.GLOBAL P CAIXA'!K553="EXEC.",0,IF(E553&lt;&gt;0,ROUND(E553*F553,2),IF(R553=0,(SUMIF($S$12:$S$1011,B553,$R$12:$R$1011)),R553)))</f>
        <v>0</v>
      </c>
      <c r="H553" s="509" t="str">
        <f aca="false">IF('ORÇ.GLOBAL P CAIXA'!K553="EXEC.","",IF('ORÇ.GLOBAL P CAIXA'!H553&gt;0,'ORÇ.GLOBAL P CAIXA'!H553,""))</f>
        <v/>
      </c>
      <c r="I553" s="509" t="str">
        <f aca="false">IF('ORÇ.GLOBAL P CAIXA'!K553="EXEC.","",IF('ORÇ.GLOBAL P CAIXA'!I553&gt;0,'ORÇ.GLOBAL P CAIXA'!I553,""))</f>
        <v/>
      </c>
      <c r="J553" s="510" t="str">
        <f aca="false">IF('ORÇ.GLOBAL P CAIXA'!K553="EXEC.","",IF('ORÇ.GLOBAL P CAIXA'!J553&gt;0,'ORÇ.GLOBAL P CAIXA'!J553,""))</f>
        <v/>
      </c>
      <c r="K553" s="115"/>
      <c r="L553" s="168" t="str">
        <f aca="false">IF(B553&gt;0,"ok","ocultar")</f>
        <v>ocultar</v>
      </c>
      <c r="M553" s="511" t="n">
        <f aca="false">ROUND(IF($O553&lt;&gt;0,$O553*(INFORMAÇÕES!$T$113/INFORMAÇÕES!$T$117),0),2)</f>
        <v>0</v>
      </c>
      <c r="N553" s="511" t="n">
        <f aca="false">ROUND(IF($O553&lt;&gt;0,$O553*(INFORMAÇÕES!$T$114/INFORMAÇÕES!$T$117),0),2)</f>
        <v>0</v>
      </c>
      <c r="O553" s="512" t="n">
        <f aca="false">IF(E553=0,G553,0)</f>
        <v>0</v>
      </c>
      <c r="Q553" s="88"/>
      <c r="R553" s="163" t="n">
        <f aca="false">IF(E553&lt;&gt;0,G553,0)</f>
        <v>0</v>
      </c>
      <c r="S553" s="157" t="n">
        <f aca="false">IF(B553=0,S552,IF(ISNONTEXT(B553)=TRUE(),INT(B553),INT(LEFT(B553,FIND(".",B553)-1))))</f>
        <v>3</v>
      </c>
      <c r="T553" s="157" t="str">
        <f aca="false">IF(T554=1,1,IF(B553&lt;&gt;0,1,IF(C553&lt;&gt;0,1,IF(D553&lt;&gt;0,1,IF('ORÇ.GLOBAL REF.'!E553&lt;&gt;0,1,"")))))</f>
        <v/>
      </c>
      <c r="U553" s="157" t="str">
        <f aca="false">IF(S553=0," ",IF(S553&lt;&gt;S552,S553," "))</f>
        <v> </v>
      </c>
      <c r="V553" s="88"/>
    </row>
    <row r="554" s="174" customFormat="true" ht="14.25" hidden="false" customHeight="false" outlineLevel="0" collapsed="false">
      <c r="A554" s="159" t="n">
        <v>543</v>
      </c>
      <c r="B554" s="160" t="n">
        <f aca="false">IF('ORÇ.GLOBAL P CAIXA'!K554="EXEC.",0,'ORÇ.GLOBAL P CAIXA'!M554)</f>
        <v>0</v>
      </c>
      <c r="C554" s="161" t="n">
        <f aca="false">IF('ORÇ.GLOBAL P CAIXA'!K554="EXEC.",0,'ORÇ.GLOBAL P CAIXA'!O554)</f>
        <v>0</v>
      </c>
      <c r="D554" s="162" t="n">
        <f aca="false">IF('ORÇ.GLOBAL P CAIXA'!K554="EXEC.",0,'ORÇ.GLOBAL P CAIXA'!P554)</f>
        <v>0</v>
      </c>
      <c r="E554" s="163" t="n">
        <f aca="false">IF('ORÇ.GLOBAL P CAIXA'!K554="EXEC.",0,ROUND('ORÇ.GLOBAL P CAIXA'!Q554,2))</f>
        <v>0</v>
      </c>
      <c r="F554" s="163" t="n">
        <f aca="false">IF('ORÇ.GLOBAL P CAIXA'!K554="EXEC.",0,TRUNC((1+(IF(OR(H554=0,H554=""),'BDI REF.'!$K$5,CHOOSE(H554,'BDI REF.'!$K$5,'BDI REF.'!$K$6,'BDI REF.'!$K$7))))*'ORÇ.GLOBAL P CAIXA'!R554,2))</f>
        <v>0</v>
      </c>
      <c r="G554" s="163" t="n">
        <f aca="false">IF('ORÇ.GLOBAL P CAIXA'!K554="EXEC.",0,IF(E554&lt;&gt;0,ROUND(E554*F554,2),IF(R554=0,(SUMIF($S$12:$S$1011,B554,$R$12:$R$1011)),R554)))</f>
        <v>0</v>
      </c>
      <c r="H554" s="509" t="str">
        <f aca="false">IF('ORÇ.GLOBAL P CAIXA'!K554="EXEC.","",IF('ORÇ.GLOBAL P CAIXA'!H554&gt;0,'ORÇ.GLOBAL P CAIXA'!H554,""))</f>
        <v/>
      </c>
      <c r="I554" s="509" t="str">
        <f aca="false">IF('ORÇ.GLOBAL P CAIXA'!K554="EXEC.","",IF('ORÇ.GLOBAL P CAIXA'!I554&gt;0,'ORÇ.GLOBAL P CAIXA'!I554,""))</f>
        <v/>
      </c>
      <c r="J554" s="510" t="str">
        <f aca="false">IF('ORÇ.GLOBAL P CAIXA'!K554="EXEC.","",IF('ORÇ.GLOBAL P CAIXA'!J554&gt;0,'ORÇ.GLOBAL P CAIXA'!J554,""))</f>
        <v/>
      </c>
      <c r="K554" s="115"/>
      <c r="L554" s="168" t="str">
        <f aca="false">IF(B554&gt;0,"ok","ocultar")</f>
        <v>ocultar</v>
      </c>
      <c r="M554" s="511" t="n">
        <f aca="false">ROUND(IF($O554&lt;&gt;0,$O554*(INFORMAÇÕES!$T$113/INFORMAÇÕES!$T$117),0),2)</f>
        <v>0</v>
      </c>
      <c r="N554" s="511" t="n">
        <f aca="false">ROUND(IF($O554&lt;&gt;0,$O554*(INFORMAÇÕES!$T$114/INFORMAÇÕES!$T$117),0),2)</f>
        <v>0</v>
      </c>
      <c r="O554" s="512" t="n">
        <f aca="false">IF(E554=0,G554,0)</f>
        <v>0</v>
      </c>
      <c r="Q554" s="88"/>
      <c r="R554" s="163" t="n">
        <f aca="false">IF(E554&lt;&gt;0,G554,0)</f>
        <v>0</v>
      </c>
      <c r="S554" s="157" t="n">
        <f aca="false">IF(B554=0,S553,IF(ISNONTEXT(B554)=TRUE(),INT(B554),INT(LEFT(B554,FIND(".",B554)-1))))</f>
        <v>3</v>
      </c>
      <c r="T554" s="157" t="str">
        <f aca="false">IF(T555=1,1,IF(B554&lt;&gt;0,1,IF(C554&lt;&gt;0,1,IF(D554&lt;&gt;0,1,IF('ORÇ.GLOBAL REF.'!E554&lt;&gt;0,1,"")))))</f>
        <v/>
      </c>
      <c r="U554" s="157" t="str">
        <f aca="false">IF(S554=0," ",IF(S554&lt;&gt;S553,S554," "))</f>
        <v> </v>
      </c>
      <c r="V554" s="88"/>
    </row>
    <row r="555" s="174" customFormat="true" ht="14.25" hidden="false" customHeight="false" outlineLevel="0" collapsed="false">
      <c r="A555" s="159" t="n">
        <v>544</v>
      </c>
      <c r="B555" s="160" t="n">
        <f aca="false">IF('ORÇ.GLOBAL P CAIXA'!K555="EXEC.",0,'ORÇ.GLOBAL P CAIXA'!M555)</f>
        <v>0</v>
      </c>
      <c r="C555" s="161" t="n">
        <f aca="false">IF('ORÇ.GLOBAL P CAIXA'!K555="EXEC.",0,'ORÇ.GLOBAL P CAIXA'!O555)</f>
        <v>0</v>
      </c>
      <c r="D555" s="162" t="n">
        <f aca="false">IF('ORÇ.GLOBAL P CAIXA'!K555="EXEC.",0,'ORÇ.GLOBAL P CAIXA'!P555)</f>
        <v>0</v>
      </c>
      <c r="E555" s="163" t="n">
        <f aca="false">IF('ORÇ.GLOBAL P CAIXA'!K555="EXEC.",0,ROUND('ORÇ.GLOBAL P CAIXA'!Q555,2))</f>
        <v>0</v>
      </c>
      <c r="F555" s="163" t="n">
        <f aca="false">IF('ORÇ.GLOBAL P CAIXA'!K555="EXEC.",0,TRUNC((1+(IF(OR(H555=0,H555=""),'BDI REF.'!$K$5,CHOOSE(H555,'BDI REF.'!$K$5,'BDI REF.'!$K$6,'BDI REF.'!$K$7))))*'ORÇ.GLOBAL P CAIXA'!R555,2))</f>
        <v>0</v>
      </c>
      <c r="G555" s="163" t="n">
        <f aca="false">IF('ORÇ.GLOBAL P CAIXA'!K555="EXEC.",0,IF(E555&lt;&gt;0,ROUND(E555*F555,2),IF(R555=0,(SUMIF($S$12:$S$1011,B555,$R$12:$R$1011)),R555)))</f>
        <v>0</v>
      </c>
      <c r="H555" s="509" t="str">
        <f aca="false">IF('ORÇ.GLOBAL P CAIXA'!K555="EXEC.","",IF('ORÇ.GLOBAL P CAIXA'!H555&gt;0,'ORÇ.GLOBAL P CAIXA'!H555,""))</f>
        <v/>
      </c>
      <c r="I555" s="509" t="str">
        <f aca="false">IF('ORÇ.GLOBAL P CAIXA'!K555="EXEC.","",IF('ORÇ.GLOBAL P CAIXA'!I555&gt;0,'ORÇ.GLOBAL P CAIXA'!I555,""))</f>
        <v/>
      </c>
      <c r="J555" s="510" t="str">
        <f aca="false">IF('ORÇ.GLOBAL P CAIXA'!K555="EXEC.","",IF('ORÇ.GLOBAL P CAIXA'!J555&gt;0,'ORÇ.GLOBAL P CAIXA'!J555,""))</f>
        <v/>
      </c>
      <c r="K555" s="115"/>
      <c r="L555" s="168" t="str">
        <f aca="false">IF(B555&gt;0,"ok","ocultar")</f>
        <v>ocultar</v>
      </c>
      <c r="M555" s="511" t="n">
        <f aca="false">ROUND(IF($O555&lt;&gt;0,$O555*(INFORMAÇÕES!$T$113/INFORMAÇÕES!$T$117),0),2)</f>
        <v>0</v>
      </c>
      <c r="N555" s="511" t="n">
        <f aca="false">ROUND(IF($O555&lt;&gt;0,$O555*(INFORMAÇÕES!$T$114/INFORMAÇÕES!$T$117),0),2)</f>
        <v>0</v>
      </c>
      <c r="O555" s="512" t="n">
        <f aca="false">IF(E555=0,G555,0)</f>
        <v>0</v>
      </c>
      <c r="Q555" s="88"/>
      <c r="R555" s="163" t="n">
        <f aca="false">IF(E555&lt;&gt;0,G555,0)</f>
        <v>0</v>
      </c>
      <c r="S555" s="157" t="n">
        <f aca="false">IF(B555=0,S554,IF(ISNONTEXT(B555)=TRUE(),INT(B555),INT(LEFT(B555,FIND(".",B555)-1))))</f>
        <v>3</v>
      </c>
      <c r="T555" s="157" t="str">
        <f aca="false">IF(T556=1,1,IF(B555&lt;&gt;0,1,IF(C555&lt;&gt;0,1,IF(D555&lt;&gt;0,1,IF('ORÇ.GLOBAL REF.'!E555&lt;&gt;0,1,"")))))</f>
        <v/>
      </c>
      <c r="U555" s="157" t="str">
        <f aca="false">IF(S555=0," ",IF(S555&lt;&gt;S554,S555," "))</f>
        <v> </v>
      </c>
      <c r="V555" s="88"/>
    </row>
    <row r="556" s="174" customFormat="true" ht="14.25" hidden="false" customHeight="false" outlineLevel="0" collapsed="false">
      <c r="A556" s="159" t="n">
        <v>545</v>
      </c>
      <c r="B556" s="160" t="n">
        <f aca="false">IF('ORÇ.GLOBAL P CAIXA'!K556="EXEC.",0,'ORÇ.GLOBAL P CAIXA'!M556)</f>
        <v>0</v>
      </c>
      <c r="C556" s="161" t="n">
        <f aca="false">IF('ORÇ.GLOBAL P CAIXA'!K556="EXEC.",0,'ORÇ.GLOBAL P CAIXA'!O556)</f>
        <v>0</v>
      </c>
      <c r="D556" s="162" t="n">
        <f aca="false">IF('ORÇ.GLOBAL P CAIXA'!K556="EXEC.",0,'ORÇ.GLOBAL P CAIXA'!P556)</f>
        <v>0</v>
      </c>
      <c r="E556" s="163" t="n">
        <f aca="false">IF('ORÇ.GLOBAL P CAIXA'!K556="EXEC.",0,ROUND('ORÇ.GLOBAL P CAIXA'!Q556,2))</f>
        <v>0</v>
      </c>
      <c r="F556" s="163" t="n">
        <f aca="false">IF('ORÇ.GLOBAL P CAIXA'!K556="EXEC.",0,TRUNC((1+(IF(OR(H556=0,H556=""),'BDI REF.'!$K$5,CHOOSE(H556,'BDI REF.'!$K$5,'BDI REF.'!$K$6,'BDI REF.'!$K$7))))*'ORÇ.GLOBAL P CAIXA'!R556,2))</f>
        <v>0</v>
      </c>
      <c r="G556" s="163" t="n">
        <f aca="false">IF('ORÇ.GLOBAL P CAIXA'!K556="EXEC.",0,IF(E556&lt;&gt;0,ROUND(E556*F556,2),IF(R556=0,(SUMIF($S$12:$S$1011,B556,$R$12:$R$1011)),R556)))</f>
        <v>0</v>
      </c>
      <c r="H556" s="509" t="str">
        <f aca="false">IF('ORÇ.GLOBAL P CAIXA'!K556="EXEC.","",IF('ORÇ.GLOBAL P CAIXA'!H556&gt;0,'ORÇ.GLOBAL P CAIXA'!H556,""))</f>
        <v/>
      </c>
      <c r="I556" s="509" t="str">
        <f aca="false">IF('ORÇ.GLOBAL P CAIXA'!K556="EXEC.","",IF('ORÇ.GLOBAL P CAIXA'!I556&gt;0,'ORÇ.GLOBAL P CAIXA'!I556,""))</f>
        <v/>
      </c>
      <c r="J556" s="510" t="str">
        <f aca="false">IF('ORÇ.GLOBAL P CAIXA'!K556="EXEC.","",IF('ORÇ.GLOBAL P CAIXA'!J556&gt;0,'ORÇ.GLOBAL P CAIXA'!J556,""))</f>
        <v/>
      </c>
      <c r="K556" s="115"/>
      <c r="L556" s="168" t="str">
        <f aca="false">IF(B556&gt;0,"ok","ocultar")</f>
        <v>ocultar</v>
      </c>
      <c r="M556" s="511" t="n">
        <f aca="false">ROUND(IF($O556&lt;&gt;0,$O556*(INFORMAÇÕES!$T$113/INFORMAÇÕES!$T$117),0),2)</f>
        <v>0</v>
      </c>
      <c r="N556" s="511" t="n">
        <f aca="false">ROUND(IF($O556&lt;&gt;0,$O556*(INFORMAÇÕES!$T$114/INFORMAÇÕES!$T$117),0),2)</f>
        <v>0</v>
      </c>
      <c r="O556" s="512" t="n">
        <f aca="false">IF(E556=0,G556,0)</f>
        <v>0</v>
      </c>
      <c r="Q556" s="88"/>
      <c r="R556" s="163" t="n">
        <f aca="false">IF(E556&lt;&gt;0,G556,0)</f>
        <v>0</v>
      </c>
      <c r="S556" s="157" t="n">
        <f aca="false">IF(B556=0,S555,IF(ISNONTEXT(B556)=TRUE(),INT(B556),INT(LEFT(B556,FIND(".",B556)-1))))</f>
        <v>3</v>
      </c>
      <c r="T556" s="157" t="str">
        <f aca="false">IF(T557=1,1,IF(B556&lt;&gt;0,1,IF(C556&lt;&gt;0,1,IF(D556&lt;&gt;0,1,IF('ORÇ.GLOBAL REF.'!E556&lt;&gt;0,1,"")))))</f>
        <v/>
      </c>
      <c r="U556" s="157" t="str">
        <f aca="false">IF(S556=0," ",IF(S556&lt;&gt;S555,S556," "))</f>
        <v> </v>
      </c>
      <c r="V556" s="88"/>
    </row>
    <row r="557" s="174" customFormat="true" ht="14.25" hidden="false" customHeight="false" outlineLevel="0" collapsed="false">
      <c r="A557" s="159" t="n">
        <v>546</v>
      </c>
      <c r="B557" s="160" t="n">
        <f aca="false">IF('ORÇ.GLOBAL P CAIXA'!K557="EXEC.",0,'ORÇ.GLOBAL P CAIXA'!M557)</f>
        <v>0</v>
      </c>
      <c r="C557" s="161" t="n">
        <f aca="false">IF('ORÇ.GLOBAL P CAIXA'!K557="EXEC.",0,'ORÇ.GLOBAL P CAIXA'!O557)</f>
        <v>0</v>
      </c>
      <c r="D557" s="162" t="n">
        <f aca="false">IF('ORÇ.GLOBAL P CAIXA'!K557="EXEC.",0,'ORÇ.GLOBAL P CAIXA'!P557)</f>
        <v>0</v>
      </c>
      <c r="E557" s="163" t="n">
        <f aca="false">IF('ORÇ.GLOBAL P CAIXA'!K557="EXEC.",0,ROUND('ORÇ.GLOBAL P CAIXA'!Q557,2))</f>
        <v>0</v>
      </c>
      <c r="F557" s="163" t="n">
        <f aca="false">IF('ORÇ.GLOBAL P CAIXA'!K557="EXEC.",0,TRUNC((1+(IF(OR(H557=0,H557=""),'BDI REF.'!$K$5,CHOOSE(H557,'BDI REF.'!$K$5,'BDI REF.'!$K$6,'BDI REF.'!$K$7))))*'ORÇ.GLOBAL P CAIXA'!R557,2))</f>
        <v>0</v>
      </c>
      <c r="G557" s="163" t="n">
        <f aca="false">IF('ORÇ.GLOBAL P CAIXA'!K557="EXEC.",0,IF(E557&lt;&gt;0,ROUND(E557*F557,2),IF(R557=0,(SUMIF($S$12:$S$1011,B557,$R$12:$R$1011)),R557)))</f>
        <v>0</v>
      </c>
      <c r="H557" s="509" t="str">
        <f aca="false">IF('ORÇ.GLOBAL P CAIXA'!K557="EXEC.","",IF('ORÇ.GLOBAL P CAIXA'!H557&gt;0,'ORÇ.GLOBAL P CAIXA'!H557,""))</f>
        <v/>
      </c>
      <c r="I557" s="509" t="str">
        <f aca="false">IF('ORÇ.GLOBAL P CAIXA'!K557="EXEC.","",IF('ORÇ.GLOBAL P CAIXA'!I557&gt;0,'ORÇ.GLOBAL P CAIXA'!I557,""))</f>
        <v/>
      </c>
      <c r="J557" s="510" t="str">
        <f aca="false">IF('ORÇ.GLOBAL P CAIXA'!K557="EXEC.","",IF('ORÇ.GLOBAL P CAIXA'!J557&gt;0,'ORÇ.GLOBAL P CAIXA'!J557,""))</f>
        <v/>
      </c>
      <c r="K557" s="115"/>
      <c r="L557" s="168" t="str">
        <f aca="false">IF(B557&gt;0,"ok","ocultar")</f>
        <v>ocultar</v>
      </c>
      <c r="M557" s="511" t="n">
        <f aca="false">ROUND(IF($O557&lt;&gt;0,$O557*(INFORMAÇÕES!$T$113/INFORMAÇÕES!$T$117),0),2)</f>
        <v>0</v>
      </c>
      <c r="N557" s="511" t="n">
        <f aca="false">ROUND(IF($O557&lt;&gt;0,$O557*(INFORMAÇÕES!$T$114/INFORMAÇÕES!$T$117),0),2)</f>
        <v>0</v>
      </c>
      <c r="O557" s="512" t="n">
        <f aca="false">IF(E557=0,G557,0)</f>
        <v>0</v>
      </c>
      <c r="Q557" s="88"/>
      <c r="R557" s="163" t="n">
        <f aca="false">IF(E557&lt;&gt;0,G557,0)</f>
        <v>0</v>
      </c>
      <c r="S557" s="157" t="n">
        <f aca="false">IF(B557=0,S556,IF(ISNONTEXT(B557)=TRUE(),INT(B557),INT(LEFT(B557,FIND(".",B557)-1))))</f>
        <v>3</v>
      </c>
      <c r="T557" s="157" t="str">
        <f aca="false">IF(T558=1,1,IF(B557&lt;&gt;0,1,IF(C557&lt;&gt;0,1,IF(D557&lt;&gt;0,1,IF('ORÇ.GLOBAL REF.'!E557&lt;&gt;0,1,"")))))</f>
        <v/>
      </c>
      <c r="U557" s="157" t="str">
        <f aca="false">IF(S557=0," ",IF(S557&lt;&gt;S556,S557," "))</f>
        <v> </v>
      </c>
      <c r="V557" s="88"/>
    </row>
    <row r="558" s="174" customFormat="true" ht="14.25" hidden="false" customHeight="false" outlineLevel="0" collapsed="false">
      <c r="A558" s="159" t="n">
        <v>547</v>
      </c>
      <c r="B558" s="160" t="n">
        <f aca="false">IF('ORÇ.GLOBAL P CAIXA'!K558="EXEC.",0,'ORÇ.GLOBAL P CAIXA'!M558)</f>
        <v>0</v>
      </c>
      <c r="C558" s="161" t="n">
        <f aca="false">IF('ORÇ.GLOBAL P CAIXA'!K558="EXEC.",0,'ORÇ.GLOBAL P CAIXA'!O558)</f>
        <v>0</v>
      </c>
      <c r="D558" s="162" t="n">
        <f aca="false">IF('ORÇ.GLOBAL P CAIXA'!K558="EXEC.",0,'ORÇ.GLOBAL P CAIXA'!P558)</f>
        <v>0</v>
      </c>
      <c r="E558" s="163" t="n">
        <f aca="false">IF('ORÇ.GLOBAL P CAIXA'!K558="EXEC.",0,ROUND('ORÇ.GLOBAL P CAIXA'!Q558,2))</f>
        <v>0</v>
      </c>
      <c r="F558" s="163" t="n">
        <f aca="false">IF('ORÇ.GLOBAL P CAIXA'!K558="EXEC.",0,TRUNC((1+(IF(OR(H558=0,H558=""),'BDI REF.'!$K$5,CHOOSE(H558,'BDI REF.'!$K$5,'BDI REF.'!$K$6,'BDI REF.'!$K$7))))*'ORÇ.GLOBAL P CAIXA'!R558,2))</f>
        <v>0</v>
      </c>
      <c r="G558" s="163" t="n">
        <f aca="false">IF('ORÇ.GLOBAL P CAIXA'!K558="EXEC.",0,IF(E558&lt;&gt;0,ROUND(E558*F558,2),IF(R558=0,(SUMIF($S$12:$S$1011,B558,$R$12:$R$1011)),R558)))</f>
        <v>0</v>
      </c>
      <c r="H558" s="509" t="str">
        <f aca="false">IF('ORÇ.GLOBAL P CAIXA'!K558="EXEC.","",IF('ORÇ.GLOBAL P CAIXA'!H558&gt;0,'ORÇ.GLOBAL P CAIXA'!H558,""))</f>
        <v/>
      </c>
      <c r="I558" s="509" t="str">
        <f aca="false">IF('ORÇ.GLOBAL P CAIXA'!K558="EXEC.","",IF('ORÇ.GLOBAL P CAIXA'!I558&gt;0,'ORÇ.GLOBAL P CAIXA'!I558,""))</f>
        <v/>
      </c>
      <c r="J558" s="510" t="str">
        <f aca="false">IF('ORÇ.GLOBAL P CAIXA'!K558="EXEC.","",IF('ORÇ.GLOBAL P CAIXA'!J558&gt;0,'ORÇ.GLOBAL P CAIXA'!J558,""))</f>
        <v/>
      </c>
      <c r="K558" s="115"/>
      <c r="L558" s="168" t="str">
        <f aca="false">IF(B558&gt;0,"ok","ocultar")</f>
        <v>ocultar</v>
      </c>
      <c r="M558" s="511" t="n">
        <f aca="false">ROUND(IF($O558&lt;&gt;0,$O558*(INFORMAÇÕES!$T$113/INFORMAÇÕES!$T$117),0),2)</f>
        <v>0</v>
      </c>
      <c r="N558" s="511" t="n">
        <f aca="false">ROUND(IF($O558&lt;&gt;0,$O558*(INFORMAÇÕES!$T$114/INFORMAÇÕES!$T$117),0),2)</f>
        <v>0</v>
      </c>
      <c r="O558" s="512" t="n">
        <f aca="false">IF(E558=0,G558,0)</f>
        <v>0</v>
      </c>
      <c r="Q558" s="88"/>
      <c r="R558" s="163" t="n">
        <f aca="false">IF(E558&lt;&gt;0,G558,0)</f>
        <v>0</v>
      </c>
      <c r="S558" s="157" t="n">
        <f aca="false">IF(B558=0,S557,IF(ISNONTEXT(B558)=TRUE(),INT(B558),INT(LEFT(B558,FIND(".",B558)-1))))</f>
        <v>3</v>
      </c>
      <c r="T558" s="157" t="str">
        <f aca="false">IF(T559=1,1,IF(B558&lt;&gt;0,1,IF(C558&lt;&gt;0,1,IF(D558&lt;&gt;0,1,IF('ORÇ.GLOBAL REF.'!E558&lt;&gt;0,1,"")))))</f>
        <v/>
      </c>
      <c r="U558" s="157" t="str">
        <f aca="false">IF(S558=0," ",IF(S558&lt;&gt;S557,S558," "))</f>
        <v> </v>
      </c>
      <c r="V558" s="88"/>
    </row>
    <row r="559" s="174" customFormat="true" ht="14.25" hidden="false" customHeight="false" outlineLevel="0" collapsed="false">
      <c r="A559" s="159" t="n">
        <v>548</v>
      </c>
      <c r="B559" s="160" t="n">
        <f aca="false">IF('ORÇ.GLOBAL P CAIXA'!K559="EXEC.",0,'ORÇ.GLOBAL P CAIXA'!M559)</f>
        <v>0</v>
      </c>
      <c r="C559" s="161" t="n">
        <f aca="false">IF('ORÇ.GLOBAL P CAIXA'!K559="EXEC.",0,'ORÇ.GLOBAL P CAIXA'!O559)</f>
        <v>0</v>
      </c>
      <c r="D559" s="162" t="n">
        <f aca="false">IF('ORÇ.GLOBAL P CAIXA'!K559="EXEC.",0,'ORÇ.GLOBAL P CAIXA'!P559)</f>
        <v>0</v>
      </c>
      <c r="E559" s="163" t="n">
        <f aca="false">IF('ORÇ.GLOBAL P CAIXA'!K559="EXEC.",0,ROUND('ORÇ.GLOBAL P CAIXA'!Q559,2))</f>
        <v>0</v>
      </c>
      <c r="F559" s="163" t="n">
        <f aca="false">IF('ORÇ.GLOBAL P CAIXA'!K559="EXEC.",0,TRUNC((1+(IF(OR(H559=0,H559=""),'BDI REF.'!$K$5,CHOOSE(H559,'BDI REF.'!$K$5,'BDI REF.'!$K$6,'BDI REF.'!$K$7))))*'ORÇ.GLOBAL P CAIXA'!R559,2))</f>
        <v>0</v>
      </c>
      <c r="G559" s="163" t="n">
        <f aca="false">IF('ORÇ.GLOBAL P CAIXA'!K559="EXEC.",0,IF(E559&lt;&gt;0,ROUND(E559*F559,2),IF(R559=0,(SUMIF($S$12:$S$1011,B559,$R$12:$R$1011)),R559)))</f>
        <v>0</v>
      </c>
      <c r="H559" s="509" t="str">
        <f aca="false">IF('ORÇ.GLOBAL P CAIXA'!K559="EXEC.","",IF('ORÇ.GLOBAL P CAIXA'!H559&gt;0,'ORÇ.GLOBAL P CAIXA'!H559,""))</f>
        <v/>
      </c>
      <c r="I559" s="509" t="str">
        <f aca="false">IF('ORÇ.GLOBAL P CAIXA'!K559="EXEC.","",IF('ORÇ.GLOBAL P CAIXA'!I559&gt;0,'ORÇ.GLOBAL P CAIXA'!I559,""))</f>
        <v/>
      </c>
      <c r="J559" s="510" t="str">
        <f aca="false">IF('ORÇ.GLOBAL P CAIXA'!K559="EXEC.","",IF('ORÇ.GLOBAL P CAIXA'!J559&gt;0,'ORÇ.GLOBAL P CAIXA'!J559,""))</f>
        <v/>
      </c>
      <c r="K559" s="115"/>
      <c r="L559" s="168" t="str">
        <f aca="false">IF(B559&gt;0,"ok","ocultar")</f>
        <v>ocultar</v>
      </c>
      <c r="M559" s="511" t="n">
        <f aca="false">ROUND(IF($O559&lt;&gt;0,$O559*(INFORMAÇÕES!$T$113/INFORMAÇÕES!$T$117),0),2)</f>
        <v>0</v>
      </c>
      <c r="N559" s="511" t="n">
        <f aca="false">ROUND(IF($O559&lt;&gt;0,$O559*(INFORMAÇÕES!$T$114/INFORMAÇÕES!$T$117),0),2)</f>
        <v>0</v>
      </c>
      <c r="O559" s="512" t="n">
        <f aca="false">IF(E559=0,G559,0)</f>
        <v>0</v>
      </c>
      <c r="Q559" s="88"/>
      <c r="R559" s="163" t="n">
        <f aca="false">IF(E559&lt;&gt;0,G559,0)</f>
        <v>0</v>
      </c>
      <c r="S559" s="157" t="n">
        <f aca="false">IF(B559=0,S558,IF(ISNONTEXT(B559)=TRUE(),INT(B559),INT(LEFT(B559,FIND(".",B559)-1))))</f>
        <v>3</v>
      </c>
      <c r="T559" s="157" t="str">
        <f aca="false">IF(T560=1,1,IF(B559&lt;&gt;0,1,IF(C559&lt;&gt;0,1,IF(D559&lt;&gt;0,1,IF('ORÇ.GLOBAL REF.'!E559&lt;&gt;0,1,"")))))</f>
        <v/>
      </c>
      <c r="U559" s="157" t="str">
        <f aca="false">IF(S559=0," ",IF(S559&lt;&gt;S558,S559," "))</f>
        <v> </v>
      </c>
      <c r="V559" s="88"/>
    </row>
    <row r="560" s="174" customFormat="true" ht="14.25" hidden="false" customHeight="false" outlineLevel="0" collapsed="false">
      <c r="A560" s="159" t="n">
        <v>549</v>
      </c>
      <c r="B560" s="160" t="n">
        <f aca="false">IF('ORÇ.GLOBAL P CAIXA'!K560="EXEC.",0,'ORÇ.GLOBAL P CAIXA'!M560)</f>
        <v>0</v>
      </c>
      <c r="C560" s="161" t="n">
        <f aca="false">IF('ORÇ.GLOBAL P CAIXA'!K560="EXEC.",0,'ORÇ.GLOBAL P CAIXA'!O560)</f>
        <v>0</v>
      </c>
      <c r="D560" s="162" t="n">
        <f aca="false">IF('ORÇ.GLOBAL P CAIXA'!K560="EXEC.",0,'ORÇ.GLOBAL P CAIXA'!P560)</f>
        <v>0</v>
      </c>
      <c r="E560" s="163" t="n">
        <f aca="false">IF('ORÇ.GLOBAL P CAIXA'!K560="EXEC.",0,ROUND('ORÇ.GLOBAL P CAIXA'!Q560,2))</f>
        <v>0</v>
      </c>
      <c r="F560" s="163" t="n">
        <f aca="false">IF('ORÇ.GLOBAL P CAIXA'!K560="EXEC.",0,TRUNC((1+(IF(OR(H560=0,H560=""),'BDI REF.'!$K$5,CHOOSE(H560,'BDI REF.'!$K$5,'BDI REF.'!$K$6,'BDI REF.'!$K$7))))*'ORÇ.GLOBAL P CAIXA'!R560,2))</f>
        <v>0</v>
      </c>
      <c r="G560" s="163" t="n">
        <f aca="false">IF('ORÇ.GLOBAL P CAIXA'!K560="EXEC.",0,IF(E560&lt;&gt;0,ROUND(E560*F560,2),IF(R560=0,(SUMIF($S$12:$S$1011,B560,$R$12:$R$1011)),R560)))</f>
        <v>0</v>
      </c>
      <c r="H560" s="509" t="str">
        <f aca="false">IF('ORÇ.GLOBAL P CAIXA'!K560="EXEC.","",IF('ORÇ.GLOBAL P CAIXA'!H560&gt;0,'ORÇ.GLOBAL P CAIXA'!H560,""))</f>
        <v/>
      </c>
      <c r="I560" s="509" t="str">
        <f aca="false">IF('ORÇ.GLOBAL P CAIXA'!K560="EXEC.","",IF('ORÇ.GLOBAL P CAIXA'!I560&gt;0,'ORÇ.GLOBAL P CAIXA'!I560,""))</f>
        <v/>
      </c>
      <c r="J560" s="510" t="str">
        <f aca="false">IF('ORÇ.GLOBAL P CAIXA'!K560="EXEC.","",IF('ORÇ.GLOBAL P CAIXA'!J560&gt;0,'ORÇ.GLOBAL P CAIXA'!J560,""))</f>
        <v/>
      </c>
      <c r="K560" s="115"/>
      <c r="L560" s="168" t="str">
        <f aca="false">IF(B560&gt;0,"ok","ocultar")</f>
        <v>ocultar</v>
      </c>
      <c r="M560" s="511" t="n">
        <f aca="false">ROUND(IF($O560&lt;&gt;0,$O560*(INFORMAÇÕES!$T$113/INFORMAÇÕES!$T$117),0),2)</f>
        <v>0</v>
      </c>
      <c r="N560" s="511" t="n">
        <f aca="false">ROUND(IF($O560&lt;&gt;0,$O560*(INFORMAÇÕES!$T$114/INFORMAÇÕES!$T$117),0),2)</f>
        <v>0</v>
      </c>
      <c r="O560" s="512" t="n">
        <f aca="false">IF(E560=0,G560,0)</f>
        <v>0</v>
      </c>
      <c r="Q560" s="88"/>
      <c r="R560" s="163" t="n">
        <f aca="false">IF(E560&lt;&gt;0,G560,0)</f>
        <v>0</v>
      </c>
      <c r="S560" s="157" t="n">
        <f aca="false">IF(B560=0,S559,IF(ISNONTEXT(B560)=TRUE(),INT(B560),INT(LEFT(B560,FIND(".",B560)-1))))</f>
        <v>3</v>
      </c>
      <c r="T560" s="157" t="str">
        <f aca="false">IF(T561=1,1,IF(B560&lt;&gt;0,1,IF(C560&lt;&gt;0,1,IF(D560&lt;&gt;0,1,IF('ORÇ.GLOBAL REF.'!E560&lt;&gt;0,1,"")))))</f>
        <v/>
      </c>
      <c r="U560" s="157" t="str">
        <f aca="false">IF(S560=0," ",IF(S560&lt;&gt;S559,S560," "))</f>
        <v> </v>
      </c>
      <c r="V560" s="88"/>
    </row>
    <row r="561" s="174" customFormat="true" ht="14.25" hidden="false" customHeight="false" outlineLevel="0" collapsed="false">
      <c r="A561" s="159" t="n">
        <v>550</v>
      </c>
      <c r="B561" s="160" t="n">
        <f aca="false">IF('ORÇ.GLOBAL P CAIXA'!K561="EXEC.",0,'ORÇ.GLOBAL P CAIXA'!M561)</f>
        <v>0</v>
      </c>
      <c r="C561" s="161" t="n">
        <f aca="false">IF('ORÇ.GLOBAL P CAIXA'!K561="EXEC.",0,'ORÇ.GLOBAL P CAIXA'!O561)</f>
        <v>0</v>
      </c>
      <c r="D561" s="162" t="n">
        <f aca="false">IF('ORÇ.GLOBAL P CAIXA'!K561="EXEC.",0,'ORÇ.GLOBAL P CAIXA'!P561)</f>
        <v>0</v>
      </c>
      <c r="E561" s="163" t="n">
        <f aca="false">IF('ORÇ.GLOBAL P CAIXA'!K561="EXEC.",0,ROUND('ORÇ.GLOBAL P CAIXA'!Q561,2))</f>
        <v>0</v>
      </c>
      <c r="F561" s="163" t="n">
        <f aca="false">IF('ORÇ.GLOBAL P CAIXA'!K561="EXEC.",0,TRUNC((1+(IF(OR(H561=0,H561=""),'BDI REF.'!$K$5,CHOOSE(H561,'BDI REF.'!$K$5,'BDI REF.'!$K$6,'BDI REF.'!$K$7))))*'ORÇ.GLOBAL P CAIXA'!R561,2))</f>
        <v>0</v>
      </c>
      <c r="G561" s="163" t="n">
        <f aca="false">IF('ORÇ.GLOBAL P CAIXA'!K561="EXEC.",0,IF(E561&lt;&gt;0,ROUND(E561*F561,2),IF(R561=0,(SUMIF($S$12:$S$1011,B561,$R$12:$R$1011)),R561)))</f>
        <v>0</v>
      </c>
      <c r="H561" s="509" t="str">
        <f aca="false">IF('ORÇ.GLOBAL P CAIXA'!K561="EXEC.","",IF('ORÇ.GLOBAL P CAIXA'!H561&gt;0,'ORÇ.GLOBAL P CAIXA'!H561,""))</f>
        <v/>
      </c>
      <c r="I561" s="509" t="str">
        <f aca="false">IF('ORÇ.GLOBAL P CAIXA'!K561="EXEC.","",IF('ORÇ.GLOBAL P CAIXA'!I561&gt;0,'ORÇ.GLOBAL P CAIXA'!I561,""))</f>
        <v/>
      </c>
      <c r="J561" s="510" t="str">
        <f aca="false">IF('ORÇ.GLOBAL P CAIXA'!K561="EXEC.","",IF('ORÇ.GLOBAL P CAIXA'!J561&gt;0,'ORÇ.GLOBAL P CAIXA'!J561,""))</f>
        <v/>
      </c>
      <c r="K561" s="115"/>
      <c r="L561" s="168" t="str">
        <f aca="false">IF(B561&gt;0,"ok","ocultar")</f>
        <v>ocultar</v>
      </c>
      <c r="M561" s="511" t="n">
        <f aca="false">ROUND(IF($O561&lt;&gt;0,$O561*(INFORMAÇÕES!$T$113/INFORMAÇÕES!$T$117),0),2)</f>
        <v>0</v>
      </c>
      <c r="N561" s="511" t="n">
        <f aca="false">ROUND(IF($O561&lt;&gt;0,$O561*(INFORMAÇÕES!$T$114/INFORMAÇÕES!$T$117),0),2)</f>
        <v>0</v>
      </c>
      <c r="O561" s="512" t="n">
        <f aca="false">IF(E561=0,G561,0)</f>
        <v>0</v>
      </c>
      <c r="Q561" s="88"/>
      <c r="R561" s="163" t="n">
        <f aca="false">IF(E561&lt;&gt;0,G561,0)</f>
        <v>0</v>
      </c>
      <c r="S561" s="157" t="n">
        <f aca="false">IF(B561=0,S560,IF(ISNONTEXT(B561)=TRUE(),INT(B561),INT(LEFT(B561,FIND(".",B561)-1))))</f>
        <v>3</v>
      </c>
      <c r="T561" s="157" t="str">
        <f aca="false">IF(T562=1,1,IF(B561&lt;&gt;0,1,IF(C561&lt;&gt;0,1,IF(D561&lt;&gt;0,1,IF('ORÇ.GLOBAL REF.'!E561&lt;&gt;0,1,"")))))</f>
        <v/>
      </c>
      <c r="U561" s="157" t="str">
        <f aca="false">IF(S561=0," ",IF(S561&lt;&gt;S560,S561," "))</f>
        <v> </v>
      </c>
      <c r="V561" s="88"/>
    </row>
    <row r="562" s="174" customFormat="true" ht="14.25" hidden="false" customHeight="false" outlineLevel="0" collapsed="false">
      <c r="A562" s="159" t="n">
        <v>551</v>
      </c>
      <c r="B562" s="160" t="n">
        <f aca="false">IF('ORÇ.GLOBAL P CAIXA'!K562="EXEC.",0,'ORÇ.GLOBAL P CAIXA'!M562)</f>
        <v>0</v>
      </c>
      <c r="C562" s="161" t="n">
        <f aca="false">IF('ORÇ.GLOBAL P CAIXA'!K562="EXEC.",0,'ORÇ.GLOBAL P CAIXA'!O562)</f>
        <v>0</v>
      </c>
      <c r="D562" s="162" t="n">
        <f aca="false">IF('ORÇ.GLOBAL P CAIXA'!K562="EXEC.",0,'ORÇ.GLOBAL P CAIXA'!P562)</f>
        <v>0</v>
      </c>
      <c r="E562" s="163" t="n">
        <f aca="false">IF('ORÇ.GLOBAL P CAIXA'!K562="EXEC.",0,ROUND('ORÇ.GLOBAL P CAIXA'!Q562,2))</f>
        <v>0</v>
      </c>
      <c r="F562" s="163" t="n">
        <f aca="false">IF('ORÇ.GLOBAL P CAIXA'!K562="EXEC.",0,TRUNC((1+(IF(OR(H562=0,H562=""),'BDI REF.'!$K$5,CHOOSE(H562,'BDI REF.'!$K$5,'BDI REF.'!$K$6,'BDI REF.'!$K$7))))*'ORÇ.GLOBAL P CAIXA'!R562,2))</f>
        <v>0</v>
      </c>
      <c r="G562" s="163" t="n">
        <f aca="false">IF('ORÇ.GLOBAL P CAIXA'!K562="EXEC.",0,IF(E562&lt;&gt;0,ROUND(E562*F562,2),IF(R562=0,(SUMIF($S$12:$S$1011,B562,$R$12:$R$1011)),R562)))</f>
        <v>0</v>
      </c>
      <c r="H562" s="509" t="str">
        <f aca="false">IF('ORÇ.GLOBAL P CAIXA'!K562="EXEC.","",IF('ORÇ.GLOBAL P CAIXA'!H562&gt;0,'ORÇ.GLOBAL P CAIXA'!H562,""))</f>
        <v/>
      </c>
      <c r="I562" s="509" t="str">
        <f aca="false">IF('ORÇ.GLOBAL P CAIXA'!K562="EXEC.","",IF('ORÇ.GLOBAL P CAIXA'!I562&gt;0,'ORÇ.GLOBAL P CAIXA'!I562,""))</f>
        <v/>
      </c>
      <c r="J562" s="510" t="str">
        <f aca="false">IF('ORÇ.GLOBAL P CAIXA'!K562="EXEC.","",IF('ORÇ.GLOBAL P CAIXA'!J562&gt;0,'ORÇ.GLOBAL P CAIXA'!J562,""))</f>
        <v/>
      </c>
      <c r="K562" s="115"/>
      <c r="L562" s="168" t="str">
        <f aca="false">IF(B562&gt;0,"ok","ocultar")</f>
        <v>ocultar</v>
      </c>
      <c r="M562" s="511" t="n">
        <f aca="false">ROUND(IF($O562&lt;&gt;0,$O562*(INFORMAÇÕES!$T$113/INFORMAÇÕES!$T$117),0),2)</f>
        <v>0</v>
      </c>
      <c r="N562" s="511" t="n">
        <f aca="false">ROUND(IF($O562&lt;&gt;0,$O562*(INFORMAÇÕES!$T$114/INFORMAÇÕES!$T$117),0),2)</f>
        <v>0</v>
      </c>
      <c r="O562" s="512" t="n">
        <f aca="false">IF(E562=0,G562,0)</f>
        <v>0</v>
      </c>
      <c r="Q562" s="88"/>
      <c r="R562" s="163" t="n">
        <f aca="false">IF(E562&lt;&gt;0,G562,0)</f>
        <v>0</v>
      </c>
      <c r="S562" s="157" t="n">
        <f aca="false">IF(B562=0,S561,IF(ISNONTEXT(B562)=TRUE(),INT(B562),INT(LEFT(B562,FIND(".",B562)-1))))</f>
        <v>3</v>
      </c>
      <c r="T562" s="157" t="str">
        <f aca="false">IF(T563=1,1,IF(B562&lt;&gt;0,1,IF(C562&lt;&gt;0,1,IF(D562&lt;&gt;0,1,IF('ORÇ.GLOBAL REF.'!E562&lt;&gt;0,1,"")))))</f>
        <v/>
      </c>
      <c r="U562" s="157" t="str">
        <f aca="false">IF(S562=0," ",IF(S562&lt;&gt;S561,S562," "))</f>
        <v> </v>
      </c>
      <c r="V562" s="88"/>
    </row>
    <row r="563" s="174" customFormat="true" ht="14.25" hidden="false" customHeight="false" outlineLevel="0" collapsed="false">
      <c r="A563" s="159" t="n">
        <v>552</v>
      </c>
      <c r="B563" s="160" t="n">
        <f aca="false">IF('ORÇ.GLOBAL P CAIXA'!K563="EXEC.",0,'ORÇ.GLOBAL P CAIXA'!M563)</f>
        <v>0</v>
      </c>
      <c r="C563" s="161" t="n">
        <f aca="false">IF('ORÇ.GLOBAL P CAIXA'!K563="EXEC.",0,'ORÇ.GLOBAL P CAIXA'!O563)</f>
        <v>0</v>
      </c>
      <c r="D563" s="162" t="n">
        <f aca="false">IF('ORÇ.GLOBAL P CAIXA'!K563="EXEC.",0,'ORÇ.GLOBAL P CAIXA'!P563)</f>
        <v>0</v>
      </c>
      <c r="E563" s="163" t="n">
        <f aca="false">IF('ORÇ.GLOBAL P CAIXA'!K563="EXEC.",0,ROUND('ORÇ.GLOBAL P CAIXA'!Q563,2))</f>
        <v>0</v>
      </c>
      <c r="F563" s="163" t="n">
        <f aca="false">IF('ORÇ.GLOBAL P CAIXA'!K563="EXEC.",0,TRUNC((1+(IF(OR(H563=0,H563=""),'BDI REF.'!$K$5,CHOOSE(H563,'BDI REF.'!$K$5,'BDI REF.'!$K$6,'BDI REF.'!$K$7))))*'ORÇ.GLOBAL P CAIXA'!R563,2))</f>
        <v>0</v>
      </c>
      <c r="G563" s="163" t="n">
        <f aca="false">IF('ORÇ.GLOBAL P CAIXA'!K563="EXEC.",0,IF(E563&lt;&gt;0,ROUND(E563*F563,2),IF(R563=0,(SUMIF($S$12:$S$1011,B563,$R$12:$R$1011)),R563)))</f>
        <v>0</v>
      </c>
      <c r="H563" s="509" t="str">
        <f aca="false">IF('ORÇ.GLOBAL P CAIXA'!K563="EXEC.","",IF('ORÇ.GLOBAL P CAIXA'!H563&gt;0,'ORÇ.GLOBAL P CAIXA'!H563,""))</f>
        <v/>
      </c>
      <c r="I563" s="509" t="str">
        <f aca="false">IF('ORÇ.GLOBAL P CAIXA'!K563="EXEC.","",IF('ORÇ.GLOBAL P CAIXA'!I563&gt;0,'ORÇ.GLOBAL P CAIXA'!I563,""))</f>
        <v/>
      </c>
      <c r="J563" s="510" t="str">
        <f aca="false">IF('ORÇ.GLOBAL P CAIXA'!K563="EXEC.","",IF('ORÇ.GLOBAL P CAIXA'!J563&gt;0,'ORÇ.GLOBAL P CAIXA'!J563,""))</f>
        <v/>
      </c>
      <c r="K563" s="115"/>
      <c r="L563" s="168" t="str">
        <f aca="false">IF(B563&gt;0,"ok","ocultar")</f>
        <v>ocultar</v>
      </c>
      <c r="M563" s="511" t="n">
        <f aca="false">ROUND(IF($O563&lt;&gt;0,$O563*(INFORMAÇÕES!$T$113/INFORMAÇÕES!$T$117),0),2)</f>
        <v>0</v>
      </c>
      <c r="N563" s="511" t="n">
        <f aca="false">ROUND(IF($O563&lt;&gt;0,$O563*(INFORMAÇÕES!$T$114/INFORMAÇÕES!$T$117),0),2)</f>
        <v>0</v>
      </c>
      <c r="O563" s="512" t="n">
        <f aca="false">IF(E563=0,G563,0)</f>
        <v>0</v>
      </c>
      <c r="Q563" s="88"/>
      <c r="R563" s="163" t="n">
        <f aca="false">IF(E563&lt;&gt;0,G563,0)</f>
        <v>0</v>
      </c>
      <c r="S563" s="157" t="n">
        <f aca="false">IF(B563=0,S562,IF(ISNONTEXT(B563)=TRUE(),INT(B563),INT(LEFT(B563,FIND(".",B563)-1))))</f>
        <v>3</v>
      </c>
      <c r="T563" s="157" t="str">
        <f aca="false">IF(T564=1,1,IF(B563&lt;&gt;0,1,IF(C563&lt;&gt;0,1,IF(D563&lt;&gt;0,1,IF('ORÇ.GLOBAL REF.'!E563&lt;&gt;0,1,"")))))</f>
        <v/>
      </c>
      <c r="U563" s="157" t="str">
        <f aca="false">IF(S563=0," ",IF(S563&lt;&gt;S562,S563," "))</f>
        <v> </v>
      </c>
      <c r="V563" s="88"/>
    </row>
    <row r="564" s="174" customFormat="true" ht="14.25" hidden="false" customHeight="false" outlineLevel="0" collapsed="false">
      <c r="A564" s="159" t="n">
        <v>553</v>
      </c>
      <c r="B564" s="160" t="n">
        <f aca="false">IF('ORÇ.GLOBAL P CAIXA'!K564="EXEC.",0,'ORÇ.GLOBAL P CAIXA'!M564)</f>
        <v>0</v>
      </c>
      <c r="C564" s="161" t="n">
        <f aca="false">IF('ORÇ.GLOBAL P CAIXA'!K564="EXEC.",0,'ORÇ.GLOBAL P CAIXA'!O564)</f>
        <v>0</v>
      </c>
      <c r="D564" s="162" t="n">
        <f aca="false">IF('ORÇ.GLOBAL P CAIXA'!K564="EXEC.",0,'ORÇ.GLOBAL P CAIXA'!P564)</f>
        <v>0</v>
      </c>
      <c r="E564" s="163" t="n">
        <f aca="false">IF('ORÇ.GLOBAL P CAIXA'!K564="EXEC.",0,ROUND('ORÇ.GLOBAL P CAIXA'!Q564,2))</f>
        <v>0</v>
      </c>
      <c r="F564" s="163" t="n">
        <f aca="false">IF('ORÇ.GLOBAL P CAIXA'!K564="EXEC.",0,TRUNC((1+(IF(OR(H564=0,H564=""),'BDI REF.'!$K$5,CHOOSE(H564,'BDI REF.'!$K$5,'BDI REF.'!$K$6,'BDI REF.'!$K$7))))*'ORÇ.GLOBAL P CAIXA'!R564,2))</f>
        <v>0</v>
      </c>
      <c r="G564" s="163" t="n">
        <f aca="false">IF('ORÇ.GLOBAL P CAIXA'!K564="EXEC.",0,IF(E564&lt;&gt;0,ROUND(E564*F564,2),IF(R564=0,(SUMIF($S$12:$S$1011,B564,$R$12:$R$1011)),R564)))</f>
        <v>0</v>
      </c>
      <c r="H564" s="509" t="str">
        <f aca="false">IF('ORÇ.GLOBAL P CAIXA'!K564="EXEC.","",IF('ORÇ.GLOBAL P CAIXA'!H564&gt;0,'ORÇ.GLOBAL P CAIXA'!H564,""))</f>
        <v/>
      </c>
      <c r="I564" s="509" t="str">
        <f aca="false">IF('ORÇ.GLOBAL P CAIXA'!K564="EXEC.","",IF('ORÇ.GLOBAL P CAIXA'!I564&gt;0,'ORÇ.GLOBAL P CAIXA'!I564,""))</f>
        <v/>
      </c>
      <c r="J564" s="510" t="str">
        <f aca="false">IF('ORÇ.GLOBAL P CAIXA'!K564="EXEC.","",IF('ORÇ.GLOBAL P CAIXA'!J564&gt;0,'ORÇ.GLOBAL P CAIXA'!J564,""))</f>
        <v/>
      </c>
      <c r="K564" s="115"/>
      <c r="L564" s="168" t="str">
        <f aca="false">IF(B564&gt;0,"ok","ocultar")</f>
        <v>ocultar</v>
      </c>
      <c r="M564" s="511" t="n">
        <f aca="false">ROUND(IF($O564&lt;&gt;0,$O564*(INFORMAÇÕES!$T$113/INFORMAÇÕES!$T$117),0),2)</f>
        <v>0</v>
      </c>
      <c r="N564" s="511" t="n">
        <f aca="false">ROUND(IF($O564&lt;&gt;0,$O564*(INFORMAÇÕES!$T$114/INFORMAÇÕES!$T$117),0),2)</f>
        <v>0</v>
      </c>
      <c r="O564" s="512" t="n">
        <f aca="false">IF(E564=0,G564,0)</f>
        <v>0</v>
      </c>
      <c r="Q564" s="88"/>
      <c r="R564" s="163" t="n">
        <f aca="false">IF(E564&lt;&gt;0,G564,0)</f>
        <v>0</v>
      </c>
      <c r="S564" s="157" t="n">
        <f aca="false">IF(B564=0,S563,IF(ISNONTEXT(B564)=TRUE(),INT(B564),INT(LEFT(B564,FIND(".",B564)-1))))</f>
        <v>3</v>
      </c>
      <c r="T564" s="157" t="str">
        <f aca="false">IF(T565=1,1,IF(B564&lt;&gt;0,1,IF(C564&lt;&gt;0,1,IF(D564&lt;&gt;0,1,IF('ORÇ.GLOBAL REF.'!E564&lt;&gt;0,1,"")))))</f>
        <v/>
      </c>
      <c r="U564" s="157" t="str">
        <f aca="false">IF(S564=0," ",IF(S564&lt;&gt;S563,S564," "))</f>
        <v> </v>
      </c>
      <c r="V564" s="88"/>
    </row>
    <row r="565" s="174" customFormat="true" ht="14.25" hidden="false" customHeight="false" outlineLevel="0" collapsed="false">
      <c r="A565" s="159" t="n">
        <v>554</v>
      </c>
      <c r="B565" s="160" t="n">
        <f aca="false">IF('ORÇ.GLOBAL P CAIXA'!K565="EXEC.",0,'ORÇ.GLOBAL P CAIXA'!M565)</f>
        <v>0</v>
      </c>
      <c r="C565" s="161" t="n">
        <f aca="false">IF('ORÇ.GLOBAL P CAIXA'!K565="EXEC.",0,'ORÇ.GLOBAL P CAIXA'!O565)</f>
        <v>0</v>
      </c>
      <c r="D565" s="162" t="n">
        <f aca="false">IF('ORÇ.GLOBAL P CAIXA'!K565="EXEC.",0,'ORÇ.GLOBAL P CAIXA'!P565)</f>
        <v>0</v>
      </c>
      <c r="E565" s="163" t="n">
        <f aca="false">IF('ORÇ.GLOBAL P CAIXA'!K565="EXEC.",0,ROUND('ORÇ.GLOBAL P CAIXA'!Q565,2))</f>
        <v>0</v>
      </c>
      <c r="F565" s="163" t="n">
        <f aca="false">IF('ORÇ.GLOBAL P CAIXA'!K565="EXEC.",0,TRUNC((1+(IF(OR(H565=0,H565=""),'BDI REF.'!$K$5,CHOOSE(H565,'BDI REF.'!$K$5,'BDI REF.'!$K$6,'BDI REF.'!$K$7))))*'ORÇ.GLOBAL P CAIXA'!R565,2))</f>
        <v>0</v>
      </c>
      <c r="G565" s="163" t="n">
        <f aca="false">IF('ORÇ.GLOBAL P CAIXA'!K565="EXEC.",0,IF(E565&lt;&gt;0,ROUND(E565*F565,2),IF(R565=0,(SUMIF($S$12:$S$1011,B565,$R$12:$R$1011)),R565)))</f>
        <v>0</v>
      </c>
      <c r="H565" s="509" t="str">
        <f aca="false">IF('ORÇ.GLOBAL P CAIXA'!K565="EXEC.","",IF('ORÇ.GLOBAL P CAIXA'!H565&gt;0,'ORÇ.GLOBAL P CAIXA'!H565,""))</f>
        <v/>
      </c>
      <c r="I565" s="509" t="str">
        <f aca="false">IF('ORÇ.GLOBAL P CAIXA'!K565="EXEC.","",IF('ORÇ.GLOBAL P CAIXA'!I565&gt;0,'ORÇ.GLOBAL P CAIXA'!I565,""))</f>
        <v/>
      </c>
      <c r="J565" s="510" t="str">
        <f aca="false">IF('ORÇ.GLOBAL P CAIXA'!K565="EXEC.","",IF('ORÇ.GLOBAL P CAIXA'!J565&gt;0,'ORÇ.GLOBAL P CAIXA'!J565,""))</f>
        <v/>
      </c>
      <c r="K565" s="115"/>
      <c r="L565" s="168" t="str">
        <f aca="false">IF(B565&gt;0,"ok","ocultar")</f>
        <v>ocultar</v>
      </c>
      <c r="M565" s="511" t="n">
        <f aca="false">ROUND(IF($O565&lt;&gt;0,$O565*(INFORMAÇÕES!$T$113/INFORMAÇÕES!$T$117),0),2)</f>
        <v>0</v>
      </c>
      <c r="N565" s="511" t="n">
        <f aca="false">ROUND(IF($O565&lt;&gt;0,$O565*(INFORMAÇÕES!$T$114/INFORMAÇÕES!$T$117),0),2)</f>
        <v>0</v>
      </c>
      <c r="O565" s="512" t="n">
        <f aca="false">IF(E565=0,G565,0)</f>
        <v>0</v>
      </c>
      <c r="Q565" s="88"/>
      <c r="R565" s="163" t="n">
        <f aca="false">IF(E565&lt;&gt;0,G565,0)</f>
        <v>0</v>
      </c>
      <c r="S565" s="157" t="n">
        <f aca="false">IF(B565=0,S564,IF(ISNONTEXT(B565)=TRUE(),INT(B565),INT(LEFT(B565,FIND(".",B565)-1))))</f>
        <v>3</v>
      </c>
      <c r="T565" s="157" t="str">
        <f aca="false">IF(T566=1,1,IF(B565&lt;&gt;0,1,IF(C565&lt;&gt;0,1,IF(D565&lt;&gt;0,1,IF('ORÇ.GLOBAL REF.'!E565&lt;&gt;0,1,"")))))</f>
        <v/>
      </c>
      <c r="U565" s="157" t="str">
        <f aca="false">IF(S565=0," ",IF(S565&lt;&gt;S564,S565," "))</f>
        <v> </v>
      </c>
      <c r="V565" s="88"/>
    </row>
    <row r="566" s="174" customFormat="true" ht="14.25" hidden="false" customHeight="false" outlineLevel="0" collapsed="false">
      <c r="A566" s="159" t="n">
        <v>555</v>
      </c>
      <c r="B566" s="160" t="n">
        <f aca="false">IF('ORÇ.GLOBAL P CAIXA'!K566="EXEC.",0,'ORÇ.GLOBAL P CAIXA'!M566)</f>
        <v>0</v>
      </c>
      <c r="C566" s="161" t="n">
        <f aca="false">IF('ORÇ.GLOBAL P CAIXA'!K566="EXEC.",0,'ORÇ.GLOBAL P CAIXA'!O566)</f>
        <v>0</v>
      </c>
      <c r="D566" s="162" t="n">
        <f aca="false">IF('ORÇ.GLOBAL P CAIXA'!K566="EXEC.",0,'ORÇ.GLOBAL P CAIXA'!P566)</f>
        <v>0</v>
      </c>
      <c r="E566" s="163" t="n">
        <f aca="false">IF('ORÇ.GLOBAL P CAIXA'!K566="EXEC.",0,ROUND('ORÇ.GLOBAL P CAIXA'!Q566,2))</f>
        <v>0</v>
      </c>
      <c r="F566" s="163" t="n">
        <f aca="false">IF('ORÇ.GLOBAL P CAIXA'!K566="EXEC.",0,TRUNC((1+(IF(OR(H566=0,H566=""),'BDI REF.'!$K$5,CHOOSE(H566,'BDI REF.'!$K$5,'BDI REF.'!$K$6,'BDI REF.'!$K$7))))*'ORÇ.GLOBAL P CAIXA'!R566,2))</f>
        <v>0</v>
      </c>
      <c r="G566" s="163" t="n">
        <f aca="false">IF('ORÇ.GLOBAL P CAIXA'!K566="EXEC.",0,IF(E566&lt;&gt;0,ROUND(E566*F566,2),IF(R566=0,(SUMIF($S$12:$S$1011,B566,$R$12:$R$1011)),R566)))</f>
        <v>0</v>
      </c>
      <c r="H566" s="509" t="str">
        <f aca="false">IF('ORÇ.GLOBAL P CAIXA'!K566="EXEC.","",IF('ORÇ.GLOBAL P CAIXA'!H566&gt;0,'ORÇ.GLOBAL P CAIXA'!H566,""))</f>
        <v/>
      </c>
      <c r="I566" s="509" t="str">
        <f aca="false">IF('ORÇ.GLOBAL P CAIXA'!K566="EXEC.","",IF('ORÇ.GLOBAL P CAIXA'!I566&gt;0,'ORÇ.GLOBAL P CAIXA'!I566,""))</f>
        <v/>
      </c>
      <c r="J566" s="510" t="str">
        <f aca="false">IF('ORÇ.GLOBAL P CAIXA'!K566="EXEC.","",IF('ORÇ.GLOBAL P CAIXA'!J566&gt;0,'ORÇ.GLOBAL P CAIXA'!J566,""))</f>
        <v/>
      </c>
      <c r="K566" s="115"/>
      <c r="L566" s="168" t="str">
        <f aca="false">IF(B566&gt;0,"ok","ocultar")</f>
        <v>ocultar</v>
      </c>
      <c r="M566" s="511" t="n">
        <f aca="false">ROUND(IF($O566&lt;&gt;0,$O566*(INFORMAÇÕES!$T$113/INFORMAÇÕES!$T$117),0),2)</f>
        <v>0</v>
      </c>
      <c r="N566" s="511" t="n">
        <f aca="false">ROUND(IF($O566&lt;&gt;0,$O566*(INFORMAÇÕES!$T$114/INFORMAÇÕES!$T$117),0),2)</f>
        <v>0</v>
      </c>
      <c r="O566" s="512" t="n">
        <f aca="false">IF(E566=0,G566,0)</f>
        <v>0</v>
      </c>
      <c r="Q566" s="88"/>
      <c r="R566" s="163" t="n">
        <f aca="false">IF(E566&lt;&gt;0,G566,0)</f>
        <v>0</v>
      </c>
      <c r="S566" s="157" t="n">
        <f aca="false">IF(B566=0,S565,IF(ISNONTEXT(B566)=TRUE(),INT(B566),INT(LEFT(B566,FIND(".",B566)-1))))</f>
        <v>3</v>
      </c>
      <c r="T566" s="157" t="str">
        <f aca="false">IF(T567=1,1,IF(B566&lt;&gt;0,1,IF(C566&lt;&gt;0,1,IF(D566&lt;&gt;0,1,IF('ORÇ.GLOBAL REF.'!E566&lt;&gt;0,1,"")))))</f>
        <v/>
      </c>
      <c r="U566" s="157" t="str">
        <f aca="false">IF(S566=0," ",IF(S566&lt;&gt;S565,S566," "))</f>
        <v> </v>
      </c>
      <c r="V566" s="88"/>
    </row>
    <row r="567" s="174" customFormat="true" ht="14.25" hidden="false" customHeight="false" outlineLevel="0" collapsed="false">
      <c r="A567" s="159" t="n">
        <v>556</v>
      </c>
      <c r="B567" s="160" t="n">
        <f aca="false">IF('ORÇ.GLOBAL P CAIXA'!K567="EXEC.",0,'ORÇ.GLOBAL P CAIXA'!M567)</f>
        <v>0</v>
      </c>
      <c r="C567" s="161" t="n">
        <f aca="false">IF('ORÇ.GLOBAL P CAIXA'!K567="EXEC.",0,'ORÇ.GLOBAL P CAIXA'!O567)</f>
        <v>0</v>
      </c>
      <c r="D567" s="162" t="n">
        <f aca="false">IF('ORÇ.GLOBAL P CAIXA'!K567="EXEC.",0,'ORÇ.GLOBAL P CAIXA'!P567)</f>
        <v>0</v>
      </c>
      <c r="E567" s="163" t="n">
        <f aca="false">IF('ORÇ.GLOBAL P CAIXA'!K567="EXEC.",0,ROUND('ORÇ.GLOBAL P CAIXA'!Q567,2))</f>
        <v>0</v>
      </c>
      <c r="F567" s="163" t="n">
        <f aca="false">IF('ORÇ.GLOBAL P CAIXA'!K567="EXEC.",0,TRUNC((1+(IF(OR(H567=0,H567=""),'BDI REF.'!$K$5,CHOOSE(H567,'BDI REF.'!$K$5,'BDI REF.'!$K$6,'BDI REF.'!$K$7))))*'ORÇ.GLOBAL P CAIXA'!R567,2))</f>
        <v>0</v>
      </c>
      <c r="G567" s="163" t="n">
        <f aca="false">IF('ORÇ.GLOBAL P CAIXA'!K567="EXEC.",0,IF(E567&lt;&gt;0,ROUND(E567*F567,2),IF(R567=0,(SUMIF($S$12:$S$1011,B567,$R$12:$R$1011)),R567)))</f>
        <v>0</v>
      </c>
      <c r="H567" s="509" t="str">
        <f aca="false">IF('ORÇ.GLOBAL P CAIXA'!K567="EXEC.","",IF('ORÇ.GLOBAL P CAIXA'!H567&gt;0,'ORÇ.GLOBAL P CAIXA'!H567,""))</f>
        <v/>
      </c>
      <c r="I567" s="509" t="str">
        <f aca="false">IF('ORÇ.GLOBAL P CAIXA'!K567="EXEC.","",IF('ORÇ.GLOBAL P CAIXA'!I567&gt;0,'ORÇ.GLOBAL P CAIXA'!I567,""))</f>
        <v/>
      </c>
      <c r="J567" s="510" t="str">
        <f aca="false">IF('ORÇ.GLOBAL P CAIXA'!K567="EXEC.","",IF('ORÇ.GLOBAL P CAIXA'!J567&gt;0,'ORÇ.GLOBAL P CAIXA'!J567,""))</f>
        <v/>
      </c>
      <c r="K567" s="115"/>
      <c r="L567" s="168" t="str">
        <f aca="false">IF(B567&gt;0,"ok","ocultar")</f>
        <v>ocultar</v>
      </c>
      <c r="M567" s="511" t="n">
        <f aca="false">ROUND(IF($O567&lt;&gt;0,$O567*(INFORMAÇÕES!$T$113/INFORMAÇÕES!$T$117),0),2)</f>
        <v>0</v>
      </c>
      <c r="N567" s="511" t="n">
        <f aca="false">ROUND(IF($O567&lt;&gt;0,$O567*(INFORMAÇÕES!$T$114/INFORMAÇÕES!$T$117),0),2)</f>
        <v>0</v>
      </c>
      <c r="O567" s="512" t="n">
        <f aca="false">IF(E567=0,G567,0)</f>
        <v>0</v>
      </c>
      <c r="Q567" s="88"/>
      <c r="R567" s="163" t="n">
        <f aca="false">IF(E567&lt;&gt;0,G567,0)</f>
        <v>0</v>
      </c>
      <c r="S567" s="157" t="n">
        <f aca="false">IF(B567=0,S566,IF(ISNONTEXT(B567)=TRUE(),INT(B567),INT(LEFT(B567,FIND(".",B567)-1))))</f>
        <v>3</v>
      </c>
      <c r="T567" s="157" t="str">
        <f aca="false">IF(T568=1,1,IF(B567&lt;&gt;0,1,IF(C567&lt;&gt;0,1,IF(D567&lt;&gt;0,1,IF('ORÇ.GLOBAL REF.'!E567&lt;&gt;0,1,"")))))</f>
        <v/>
      </c>
      <c r="U567" s="157" t="str">
        <f aca="false">IF(S567=0," ",IF(S567&lt;&gt;S566,S567," "))</f>
        <v> </v>
      </c>
      <c r="V567" s="88"/>
    </row>
    <row r="568" s="174" customFormat="true" ht="14.25" hidden="false" customHeight="false" outlineLevel="0" collapsed="false">
      <c r="A568" s="159" t="n">
        <v>557</v>
      </c>
      <c r="B568" s="160" t="n">
        <f aca="false">IF('ORÇ.GLOBAL P CAIXA'!K568="EXEC.",0,'ORÇ.GLOBAL P CAIXA'!M568)</f>
        <v>0</v>
      </c>
      <c r="C568" s="161" t="n">
        <f aca="false">IF('ORÇ.GLOBAL P CAIXA'!K568="EXEC.",0,'ORÇ.GLOBAL P CAIXA'!O568)</f>
        <v>0</v>
      </c>
      <c r="D568" s="162" t="n">
        <f aca="false">IF('ORÇ.GLOBAL P CAIXA'!K568="EXEC.",0,'ORÇ.GLOBAL P CAIXA'!P568)</f>
        <v>0</v>
      </c>
      <c r="E568" s="163" t="n">
        <f aca="false">IF('ORÇ.GLOBAL P CAIXA'!K568="EXEC.",0,ROUND('ORÇ.GLOBAL P CAIXA'!Q568,2))</f>
        <v>0</v>
      </c>
      <c r="F568" s="163" t="n">
        <f aca="false">IF('ORÇ.GLOBAL P CAIXA'!K568="EXEC.",0,TRUNC((1+(IF(OR(H568=0,H568=""),'BDI REF.'!$K$5,CHOOSE(H568,'BDI REF.'!$K$5,'BDI REF.'!$K$6,'BDI REF.'!$K$7))))*'ORÇ.GLOBAL P CAIXA'!R568,2))</f>
        <v>0</v>
      </c>
      <c r="G568" s="163" t="n">
        <f aca="false">IF('ORÇ.GLOBAL P CAIXA'!K568="EXEC.",0,IF(E568&lt;&gt;0,ROUND(E568*F568,2),IF(R568=0,(SUMIF($S$12:$S$1011,B568,$R$12:$R$1011)),R568)))</f>
        <v>0</v>
      </c>
      <c r="H568" s="509" t="str">
        <f aca="false">IF('ORÇ.GLOBAL P CAIXA'!K568="EXEC.","",IF('ORÇ.GLOBAL P CAIXA'!H568&gt;0,'ORÇ.GLOBAL P CAIXA'!H568,""))</f>
        <v/>
      </c>
      <c r="I568" s="509" t="str">
        <f aca="false">IF('ORÇ.GLOBAL P CAIXA'!K568="EXEC.","",IF('ORÇ.GLOBAL P CAIXA'!I568&gt;0,'ORÇ.GLOBAL P CAIXA'!I568,""))</f>
        <v/>
      </c>
      <c r="J568" s="510" t="str">
        <f aca="false">IF('ORÇ.GLOBAL P CAIXA'!K568="EXEC.","",IF('ORÇ.GLOBAL P CAIXA'!J568&gt;0,'ORÇ.GLOBAL P CAIXA'!J568,""))</f>
        <v/>
      </c>
      <c r="K568" s="115"/>
      <c r="L568" s="168" t="str">
        <f aca="false">IF(B568&gt;0,"ok","ocultar")</f>
        <v>ocultar</v>
      </c>
      <c r="M568" s="511" t="n">
        <f aca="false">ROUND(IF($O568&lt;&gt;0,$O568*(INFORMAÇÕES!$T$113/INFORMAÇÕES!$T$117),0),2)</f>
        <v>0</v>
      </c>
      <c r="N568" s="511" t="n">
        <f aca="false">ROUND(IF($O568&lt;&gt;0,$O568*(INFORMAÇÕES!$T$114/INFORMAÇÕES!$T$117),0),2)</f>
        <v>0</v>
      </c>
      <c r="O568" s="512" t="n">
        <f aca="false">IF(E568=0,G568,0)</f>
        <v>0</v>
      </c>
      <c r="Q568" s="88"/>
      <c r="R568" s="163" t="n">
        <f aca="false">IF(E568&lt;&gt;0,G568,0)</f>
        <v>0</v>
      </c>
      <c r="S568" s="157" t="n">
        <f aca="false">IF(B568=0,S567,IF(ISNONTEXT(B568)=TRUE(),INT(B568),INT(LEFT(B568,FIND(".",B568)-1))))</f>
        <v>3</v>
      </c>
      <c r="T568" s="157" t="str">
        <f aca="false">IF(T569=1,1,IF(B568&lt;&gt;0,1,IF(C568&lt;&gt;0,1,IF(D568&lt;&gt;0,1,IF('ORÇ.GLOBAL REF.'!E568&lt;&gt;0,1,"")))))</f>
        <v/>
      </c>
      <c r="U568" s="157" t="str">
        <f aca="false">IF(S568=0," ",IF(S568&lt;&gt;S567,S568," "))</f>
        <v> </v>
      </c>
      <c r="V568" s="88"/>
    </row>
    <row r="569" s="174" customFormat="true" ht="14.25" hidden="false" customHeight="false" outlineLevel="0" collapsed="false">
      <c r="A569" s="159" t="n">
        <v>558</v>
      </c>
      <c r="B569" s="160" t="n">
        <f aca="false">IF('ORÇ.GLOBAL P CAIXA'!K569="EXEC.",0,'ORÇ.GLOBAL P CAIXA'!M569)</f>
        <v>0</v>
      </c>
      <c r="C569" s="161" t="n">
        <f aca="false">IF('ORÇ.GLOBAL P CAIXA'!K569="EXEC.",0,'ORÇ.GLOBAL P CAIXA'!O569)</f>
        <v>0</v>
      </c>
      <c r="D569" s="162" t="n">
        <f aca="false">IF('ORÇ.GLOBAL P CAIXA'!K569="EXEC.",0,'ORÇ.GLOBAL P CAIXA'!P569)</f>
        <v>0</v>
      </c>
      <c r="E569" s="163" t="n">
        <f aca="false">IF('ORÇ.GLOBAL P CAIXA'!K569="EXEC.",0,ROUND('ORÇ.GLOBAL P CAIXA'!Q569,2))</f>
        <v>0</v>
      </c>
      <c r="F569" s="163" t="n">
        <f aca="false">IF('ORÇ.GLOBAL P CAIXA'!K569="EXEC.",0,TRUNC((1+(IF(OR(H569=0,H569=""),'BDI REF.'!$K$5,CHOOSE(H569,'BDI REF.'!$K$5,'BDI REF.'!$K$6,'BDI REF.'!$K$7))))*'ORÇ.GLOBAL P CAIXA'!R569,2))</f>
        <v>0</v>
      </c>
      <c r="G569" s="163" t="n">
        <f aca="false">IF('ORÇ.GLOBAL P CAIXA'!K569="EXEC.",0,IF(E569&lt;&gt;0,ROUND(E569*F569,2),IF(R569=0,(SUMIF($S$12:$S$1011,B569,$R$12:$R$1011)),R569)))</f>
        <v>0</v>
      </c>
      <c r="H569" s="509" t="str">
        <f aca="false">IF('ORÇ.GLOBAL P CAIXA'!K569="EXEC.","",IF('ORÇ.GLOBAL P CAIXA'!H569&gt;0,'ORÇ.GLOBAL P CAIXA'!H569,""))</f>
        <v/>
      </c>
      <c r="I569" s="509" t="str">
        <f aca="false">IF('ORÇ.GLOBAL P CAIXA'!K569="EXEC.","",IF('ORÇ.GLOBAL P CAIXA'!I569&gt;0,'ORÇ.GLOBAL P CAIXA'!I569,""))</f>
        <v/>
      </c>
      <c r="J569" s="510" t="str">
        <f aca="false">IF('ORÇ.GLOBAL P CAIXA'!K569="EXEC.","",IF('ORÇ.GLOBAL P CAIXA'!J569&gt;0,'ORÇ.GLOBAL P CAIXA'!J569,""))</f>
        <v/>
      </c>
      <c r="K569" s="115"/>
      <c r="L569" s="168" t="str">
        <f aca="false">IF(B569&gt;0,"ok","ocultar")</f>
        <v>ocultar</v>
      </c>
      <c r="M569" s="511" t="n">
        <f aca="false">ROUND(IF($O569&lt;&gt;0,$O569*(INFORMAÇÕES!$T$113/INFORMAÇÕES!$T$117),0),2)</f>
        <v>0</v>
      </c>
      <c r="N569" s="511" t="n">
        <f aca="false">ROUND(IF($O569&lt;&gt;0,$O569*(INFORMAÇÕES!$T$114/INFORMAÇÕES!$T$117),0),2)</f>
        <v>0</v>
      </c>
      <c r="O569" s="512" t="n">
        <f aca="false">IF(E569=0,G569,0)</f>
        <v>0</v>
      </c>
      <c r="Q569" s="88"/>
      <c r="R569" s="163" t="n">
        <f aca="false">IF(E569&lt;&gt;0,G569,0)</f>
        <v>0</v>
      </c>
      <c r="S569" s="157" t="n">
        <f aca="false">IF(B569=0,S568,IF(ISNONTEXT(B569)=TRUE(),INT(B569),INT(LEFT(B569,FIND(".",B569)-1))))</f>
        <v>3</v>
      </c>
      <c r="T569" s="157" t="str">
        <f aca="false">IF(T570=1,1,IF(B569&lt;&gt;0,1,IF(C569&lt;&gt;0,1,IF(D569&lt;&gt;0,1,IF('ORÇ.GLOBAL REF.'!E569&lt;&gt;0,1,"")))))</f>
        <v/>
      </c>
      <c r="U569" s="157" t="str">
        <f aca="false">IF(S569=0," ",IF(S569&lt;&gt;S568,S569," "))</f>
        <v> </v>
      </c>
      <c r="V569" s="88"/>
    </row>
    <row r="570" s="174" customFormat="true" ht="14.25" hidden="false" customHeight="false" outlineLevel="0" collapsed="false">
      <c r="A570" s="159" t="n">
        <v>559</v>
      </c>
      <c r="B570" s="160" t="n">
        <f aca="false">IF('ORÇ.GLOBAL P CAIXA'!K570="EXEC.",0,'ORÇ.GLOBAL P CAIXA'!M570)</f>
        <v>0</v>
      </c>
      <c r="C570" s="161" t="n">
        <f aca="false">IF('ORÇ.GLOBAL P CAIXA'!K570="EXEC.",0,'ORÇ.GLOBAL P CAIXA'!O570)</f>
        <v>0</v>
      </c>
      <c r="D570" s="162" t="n">
        <f aca="false">IF('ORÇ.GLOBAL P CAIXA'!K570="EXEC.",0,'ORÇ.GLOBAL P CAIXA'!P570)</f>
        <v>0</v>
      </c>
      <c r="E570" s="163" t="n">
        <f aca="false">IF('ORÇ.GLOBAL P CAIXA'!K570="EXEC.",0,ROUND('ORÇ.GLOBAL P CAIXA'!Q570,2))</f>
        <v>0</v>
      </c>
      <c r="F570" s="163" t="n">
        <f aca="false">IF('ORÇ.GLOBAL P CAIXA'!K570="EXEC.",0,TRUNC((1+(IF(OR(H570=0,H570=""),'BDI REF.'!$K$5,CHOOSE(H570,'BDI REF.'!$K$5,'BDI REF.'!$K$6,'BDI REF.'!$K$7))))*'ORÇ.GLOBAL P CAIXA'!R570,2))</f>
        <v>0</v>
      </c>
      <c r="G570" s="163" t="n">
        <f aca="false">IF('ORÇ.GLOBAL P CAIXA'!K570="EXEC.",0,IF(E570&lt;&gt;0,ROUND(E570*F570,2),IF(R570=0,(SUMIF($S$12:$S$1011,B570,$R$12:$R$1011)),R570)))</f>
        <v>0</v>
      </c>
      <c r="H570" s="509" t="str">
        <f aca="false">IF('ORÇ.GLOBAL P CAIXA'!K570="EXEC.","",IF('ORÇ.GLOBAL P CAIXA'!H570&gt;0,'ORÇ.GLOBAL P CAIXA'!H570,""))</f>
        <v/>
      </c>
      <c r="I570" s="509" t="str">
        <f aca="false">IF('ORÇ.GLOBAL P CAIXA'!K570="EXEC.","",IF('ORÇ.GLOBAL P CAIXA'!I570&gt;0,'ORÇ.GLOBAL P CAIXA'!I570,""))</f>
        <v/>
      </c>
      <c r="J570" s="510" t="str">
        <f aca="false">IF('ORÇ.GLOBAL P CAIXA'!K570="EXEC.","",IF('ORÇ.GLOBAL P CAIXA'!J570&gt;0,'ORÇ.GLOBAL P CAIXA'!J570,""))</f>
        <v/>
      </c>
      <c r="K570" s="115"/>
      <c r="L570" s="168" t="str">
        <f aca="false">IF(B570&gt;0,"ok","ocultar")</f>
        <v>ocultar</v>
      </c>
      <c r="M570" s="511" t="n">
        <f aca="false">ROUND(IF($O570&lt;&gt;0,$O570*(INFORMAÇÕES!$T$113/INFORMAÇÕES!$T$117),0),2)</f>
        <v>0</v>
      </c>
      <c r="N570" s="511" t="n">
        <f aca="false">ROUND(IF($O570&lt;&gt;0,$O570*(INFORMAÇÕES!$T$114/INFORMAÇÕES!$T$117),0),2)</f>
        <v>0</v>
      </c>
      <c r="O570" s="512" t="n">
        <f aca="false">IF(E570=0,G570,0)</f>
        <v>0</v>
      </c>
      <c r="Q570" s="88"/>
      <c r="R570" s="163" t="n">
        <f aca="false">IF(E570&lt;&gt;0,G570,0)</f>
        <v>0</v>
      </c>
      <c r="S570" s="157" t="n">
        <f aca="false">IF(B570=0,S569,IF(ISNONTEXT(B570)=TRUE(),INT(B570),INT(LEFT(B570,FIND(".",B570)-1))))</f>
        <v>3</v>
      </c>
      <c r="T570" s="157" t="str">
        <f aca="false">IF(T571=1,1,IF(B570&lt;&gt;0,1,IF(C570&lt;&gt;0,1,IF(D570&lt;&gt;0,1,IF('ORÇ.GLOBAL REF.'!E570&lt;&gt;0,1,"")))))</f>
        <v/>
      </c>
      <c r="U570" s="157" t="str">
        <f aca="false">IF(S570=0," ",IF(S570&lt;&gt;S569,S570," "))</f>
        <v> </v>
      </c>
      <c r="V570" s="88"/>
    </row>
    <row r="571" s="174" customFormat="true" ht="14.25" hidden="false" customHeight="false" outlineLevel="0" collapsed="false">
      <c r="A571" s="159" t="n">
        <v>560</v>
      </c>
      <c r="B571" s="160" t="n">
        <f aca="false">IF('ORÇ.GLOBAL P CAIXA'!K571="EXEC.",0,'ORÇ.GLOBAL P CAIXA'!M571)</f>
        <v>0</v>
      </c>
      <c r="C571" s="161" t="n">
        <f aca="false">IF('ORÇ.GLOBAL P CAIXA'!K571="EXEC.",0,'ORÇ.GLOBAL P CAIXA'!O571)</f>
        <v>0</v>
      </c>
      <c r="D571" s="162" t="n">
        <f aca="false">IF('ORÇ.GLOBAL P CAIXA'!K571="EXEC.",0,'ORÇ.GLOBAL P CAIXA'!P571)</f>
        <v>0</v>
      </c>
      <c r="E571" s="163" t="n">
        <f aca="false">IF('ORÇ.GLOBAL P CAIXA'!K571="EXEC.",0,ROUND('ORÇ.GLOBAL P CAIXA'!Q571,2))</f>
        <v>0</v>
      </c>
      <c r="F571" s="163" t="n">
        <f aca="false">IF('ORÇ.GLOBAL P CAIXA'!K571="EXEC.",0,TRUNC((1+(IF(OR(H571=0,H571=""),'BDI REF.'!$K$5,CHOOSE(H571,'BDI REF.'!$K$5,'BDI REF.'!$K$6,'BDI REF.'!$K$7))))*'ORÇ.GLOBAL P CAIXA'!R571,2))</f>
        <v>0</v>
      </c>
      <c r="G571" s="163" t="n">
        <f aca="false">IF('ORÇ.GLOBAL P CAIXA'!K571="EXEC.",0,IF(E571&lt;&gt;0,ROUND(E571*F571,2),IF(R571=0,(SUMIF($S$12:$S$1011,B571,$R$12:$R$1011)),R571)))</f>
        <v>0</v>
      </c>
      <c r="H571" s="509" t="str">
        <f aca="false">IF('ORÇ.GLOBAL P CAIXA'!K571="EXEC.","",IF('ORÇ.GLOBAL P CAIXA'!H571&gt;0,'ORÇ.GLOBAL P CAIXA'!H571,""))</f>
        <v/>
      </c>
      <c r="I571" s="509" t="str">
        <f aca="false">IF('ORÇ.GLOBAL P CAIXA'!K571="EXEC.","",IF('ORÇ.GLOBAL P CAIXA'!I571&gt;0,'ORÇ.GLOBAL P CAIXA'!I571,""))</f>
        <v/>
      </c>
      <c r="J571" s="510" t="str">
        <f aca="false">IF('ORÇ.GLOBAL P CAIXA'!K571="EXEC.","",IF('ORÇ.GLOBAL P CAIXA'!J571&gt;0,'ORÇ.GLOBAL P CAIXA'!J571,""))</f>
        <v/>
      </c>
      <c r="K571" s="115"/>
      <c r="L571" s="168" t="str">
        <f aca="false">IF(B571&gt;0,"ok","ocultar")</f>
        <v>ocultar</v>
      </c>
      <c r="M571" s="511" t="n">
        <f aca="false">ROUND(IF($O571&lt;&gt;0,$O571*(INFORMAÇÕES!$T$113/INFORMAÇÕES!$T$117),0),2)</f>
        <v>0</v>
      </c>
      <c r="N571" s="511" t="n">
        <f aca="false">ROUND(IF($O571&lt;&gt;0,$O571*(INFORMAÇÕES!$T$114/INFORMAÇÕES!$T$117),0),2)</f>
        <v>0</v>
      </c>
      <c r="O571" s="512" t="n">
        <f aca="false">IF(E571=0,G571,0)</f>
        <v>0</v>
      </c>
      <c r="Q571" s="88"/>
      <c r="R571" s="163" t="n">
        <f aca="false">IF(E571&lt;&gt;0,G571,0)</f>
        <v>0</v>
      </c>
      <c r="S571" s="157" t="n">
        <f aca="false">IF(B571=0,S570,IF(ISNONTEXT(B571)=TRUE(),INT(B571),INT(LEFT(B571,FIND(".",B571)-1))))</f>
        <v>3</v>
      </c>
      <c r="T571" s="157" t="str">
        <f aca="false">IF(T572=1,1,IF(B571&lt;&gt;0,1,IF(C571&lt;&gt;0,1,IF(D571&lt;&gt;0,1,IF('ORÇ.GLOBAL REF.'!E571&lt;&gt;0,1,"")))))</f>
        <v/>
      </c>
      <c r="U571" s="157" t="str">
        <f aca="false">IF(S571=0," ",IF(S571&lt;&gt;S570,S571," "))</f>
        <v> </v>
      </c>
      <c r="V571" s="88"/>
    </row>
    <row r="572" s="174" customFormat="true" ht="14.25" hidden="false" customHeight="false" outlineLevel="0" collapsed="false">
      <c r="A572" s="159" t="n">
        <v>561</v>
      </c>
      <c r="B572" s="160" t="n">
        <f aca="false">IF('ORÇ.GLOBAL P CAIXA'!K572="EXEC.",0,'ORÇ.GLOBAL P CAIXA'!M572)</f>
        <v>0</v>
      </c>
      <c r="C572" s="161" t="n">
        <f aca="false">IF('ORÇ.GLOBAL P CAIXA'!K572="EXEC.",0,'ORÇ.GLOBAL P CAIXA'!O572)</f>
        <v>0</v>
      </c>
      <c r="D572" s="162" t="n">
        <f aca="false">IF('ORÇ.GLOBAL P CAIXA'!K572="EXEC.",0,'ORÇ.GLOBAL P CAIXA'!P572)</f>
        <v>0</v>
      </c>
      <c r="E572" s="163" t="n">
        <f aca="false">IF('ORÇ.GLOBAL P CAIXA'!K572="EXEC.",0,ROUND('ORÇ.GLOBAL P CAIXA'!Q572,2))</f>
        <v>0</v>
      </c>
      <c r="F572" s="163" t="n">
        <f aca="false">IF('ORÇ.GLOBAL P CAIXA'!K572="EXEC.",0,TRUNC((1+(IF(OR(H572=0,H572=""),'BDI REF.'!$K$5,CHOOSE(H572,'BDI REF.'!$K$5,'BDI REF.'!$K$6,'BDI REF.'!$K$7))))*'ORÇ.GLOBAL P CAIXA'!R572,2))</f>
        <v>0</v>
      </c>
      <c r="G572" s="163" t="n">
        <f aca="false">IF('ORÇ.GLOBAL P CAIXA'!K572="EXEC.",0,IF(E572&lt;&gt;0,ROUND(E572*F572,2),IF(R572=0,(SUMIF($S$12:$S$1011,B572,$R$12:$R$1011)),R572)))</f>
        <v>0</v>
      </c>
      <c r="H572" s="509" t="str">
        <f aca="false">IF('ORÇ.GLOBAL P CAIXA'!K572="EXEC.","",IF('ORÇ.GLOBAL P CAIXA'!H572&gt;0,'ORÇ.GLOBAL P CAIXA'!H572,""))</f>
        <v/>
      </c>
      <c r="I572" s="509" t="str">
        <f aca="false">IF('ORÇ.GLOBAL P CAIXA'!K572="EXEC.","",IF('ORÇ.GLOBAL P CAIXA'!I572&gt;0,'ORÇ.GLOBAL P CAIXA'!I572,""))</f>
        <v/>
      </c>
      <c r="J572" s="510" t="str">
        <f aca="false">IF('ORÇ.GLOBAL P CAIXA'!K572="EXEC.","",IF('ORÇ.GLOBAL P CAIXA'!J572&gt;0,'ORÇ.GLOBAL P CAIXA'!J572,""))</f>
        <v/>
      </c>
      <c r="K572" s="115"/>
      <c r="L572" s="168" t="str">
        <f aca="false">IF(B572&gt;0,"ok","ocultar")</f>
        <v>ocultar</v>
      </c>
      <c r="M572" s="511" t="n">
        <f aca="false">ROUND(IF($O572&lt;&gt;0,$O572*(INFORMAÇÕES!$T$113/INFORMAÇÕES!$T$117),0),2)</f>
        <v>0</v>
      </c>
      <c r="N572" s="511" t="n">
        <f aca="false">ROUND(IF($O572&lt;&gt;0,$O572*(INFORMAÇÕES!$T$114/INFORMAÇÕES!$T$117),0),2)</f>
        <v>0</v>
      </c>
      <c r="O572" s="512" t="n">
        <f aca="false">IF(E572=0,G572,0)</f>
        <v>0</v>
      </c>
      <c r="Q572" s="88"/>
      <c r="R572" s="163" t="n">
        <f aca="false">IF(E572&lt;&gt;0,G572,0)</f>
        <v>0</v>
      </c>
      <c r="S572" s="157" t="n">
        <f aca="false">IF(B572=0,S571,IF(ISNONTEXT(B572)=TRUE(),INT(B572),INT(LEFT(B572,FIND(".",B572)-1))))</f>
        <v>3</v>
      </c>
      <c r="T572" s="157" t="str">
        <f aca="false">IF(T573=1,1,IF(B572&lt;&gt;0,1,IF(C572&lt;&gt;0,1,IF(D572&lt;&gt;0,1,IF('ORÇ.GLOBAL REF.'!E572&lt;&gt;0,1,"")))))</f>
        <v/>
      </c>
      <c r="U572" s="157" t="str">
        <f aca="false">IF(S572=0," ",IF(S572&lt;&gt;S571,S572," "))</f>
        <v> </v>
      </c>
      <c r="V572" s="88"/>
    </row>
    <row r="573" s="174" customFormat="true" ht="14.25" hidden="false" customHeight="false" outlineLevel="0" collapsed="false">
      <c r="A573" s="159" t="n">
        <v>562</v>
      </c>
      <c r="B573" s="160" t="n">
        <f aca="false">IF('ORÇ.GLOBAL P CAIXA'!K573="EXEC.",0,'ORÇ.GLOBAL P CAIXA'!M573)</f>
        <v>0</v>
      </c>
      <c r="C573" s="161" t="n">
        <f aca="false">IF('ORÇ.GLOBAL P CAIXA'!K573="EXEC.",0,'ORÇ.GLOBAL P CAIXA'!O573)</f>
        <v>0</v>
      </c>
      <c r="D573" s="162" t="n">
        <f aca="false">IF('ORÇ.GLOBAL P CAIXA'!K573="EXEC.",0,'ORÇ.GLOBAL P CAIXA'!P573)</f>
        <v>0</v>
      </c>
      <c r="E573" s="163" t="n">
        <f aca="false">IF('ORÇ.GLOBAL P CAIXA'!K573="EXEC.",0,ROUND('ORÇ.GLOBAL P CAIXA'!Q573,2))</f>
        <v>0</v>
      </c>
      <c r="F573" s="163" t="n">
        <f aca="false">IF('ORÇ.GLOBAL P CAIXA'!K573="EXEC.",0,TRUNC((1+(IF(OR(H573=0,H573=""),'BDI REF.'!$K$5,CHOOSE(H573,'BDI REF.'!$K$5,'BDI REF.'!$K$6,'BDI REF.'!$K$7))))*'ORÇ.GLOBAL P CAIXA'!R573,2))</f>
        <v>0</v>
      </c>
      <c r="G573" s="163" t="n">
        <f aca="false">IF('ORÇ.GLOBAL P CAIXA'!K573="EXEC.",0,IF(E573&lt;&gt;0,ROUND(E573*F573,2),IF(R573=0,(SUMIF($S$12:$S$1011,B573,$R$12:$R$1011)),R573)))</f>
        <v>0</v>
      </c>
      <c r="H573" s="509" t="str">
        <f aca="false">IF('ORÇ.GLOBAL P CAIXA'!K573="EXEC.","",IF('ORÇ.GLOBAL P CAIXA'!H573&gt;0,'ORÇ.GLOBAL P CAIXA'!H573,""))</f>
        <v/>
      </c>
      <c r="I573" s="509" t="str">
        <f aca="false">IF('ORÇ.GLOBAL P CAIXA'!K573="EXEC.","",IF('ORÇ.GLOBAL P CAIXA'!I573&gt;0,'ORÇ.GLOBAL P CAIXA'!I573,""))</f>
        <v/>
      </c>
      <c r="J573" s="510" t="str">
        <f aca="false">IF('ORÇ.GLOBAL P CAIXA'!K573="EXEC.","",IF('ORÇ.GLOBAL P CAIXA'!J573&gt;0,'ORÇ.GLOBAL P CAIXA'!J573,""))</f>
        <v/>
      </c>
      <c r="K573" s="115"/>
      <c r="L573" s="168" t="str">
        <f aca="false">IF(B573&gt;0,"ok","ocultar")</f>
        <v>ocultar</v>
      </c>
      <c r="M573" s="511" t="n">
        <f aca="false">ROUND(IF($O573&lt;&gt;0,$O573*(INFORMAÇÕES!$T$113/INFORMAÇÕES!$T$117),0),2)</f>
        <v>0</v>
      </c>
      <c r="N573" s="511" t="n">
        <f aca="false">ROUND(IF($O573&lt;&gt;0,$O573*(INFORMAÇÕES!$T$114/INFORMAÇÕES!$T$117),0),2)</f>
        <v>0</v>
      </c>
      <c r="O573" s="512" t="n">
        <f aca="false">IF(E573=0,G573,0)</f>
        <v>0</v>
      </c>
      <c r="Q573" s="88"/>
      <c r="R573" s="163" t="n">
        <f aca="false">IF(E573&lt;&gt;0,G573,0)</f>
        <v>0</v>
      </c>
      <c r="S573" s="157" t="n">
        <f aca="false">IF(B573=0,S572,IF(ISNONTEXT(B573)=TRUE(),INT(B573),INT(LEFT(B573,FIND(".",B573)-1))))</f>
        <v>3</v>
      </c>
      <c r="T573" s="157" t="str">
        <f aca="false">IF(T574=1,1,IF(B573&lt;&gt;0,1,IF(C573&lt;&gt;0,1,IF(D573&lt;&gt;0,1,IF('ORÇ.GLOBAL REF.'!E573&lt;&gt;0,1,"")))))</f>
        <v/>
      </c>
      <c r="U573" s="157" t="str">
        <f aca="false">IF(S573=0," ",IF(S573&lt;&gt;S572,S573," "))</f>
        <v> </v>
      </c>
      <c r="V573" s="88"/>
    </row>
    <row r="574" s="174" customFormat="true" ht="14.25" hidden="false" customHeight="false" outlineLevel="0" collapsed="false">
      <c r="A574" s="159" t="n">
        <v>563</v>
      </c>
      <c r="B574" s="160" t="n">
        <f aca="false">IF('ORÇ.GLOBAL P CAIXA'!K574="EXEC.",0,'ORÇ.GLOBAL P CAIXA'!M574)</f>
        <v>0</v>
      </c>
      <c r="C574" s="161" t="n">
        <f aca="false">IF('ORÇ.GLOBAL P CAIXA'!K574="EXEC.",0,'ORÇ.GLOBAL P CAIXA'!O574)</f>
        <v>0</v>
      </c>
      <c r="D574" s="162" t="n">
        <f aca="false">IF('ORÇ.GLOBAL P CAIXA'!K574="EXEC.",0,'ORÇ.GLOBAL P CAIXA'!P574)</f>
        <v>0</v>
      </c>
      <c r="E574" s="163" t="n">
        <f aca="false">IF('ORÇ.GLOBAL P CAIXA'!K574="EXEC.",0,ROUND('ORÇ.GLOBAL P CAIXA'!Q574,2))</f>
        <v>0</v>
      </c>
      <c r="F574" s="163" t="n">
        <f aca="false">IF('ORÇ.GLOBAL P CAIXA'!K574="EXEC.",0,TRUNC((1+(IF(OR(H574=0,H574=""),'BDI REF.'!$K$5,CHOOSE(H574,'BDI REF.'!$K$5,'BDI REF.'!$K$6,'BDI REF.'!$K$7))))*'ORÇ.GLOBAL P CAIXA'!R574,2))</f>
        <v>0</v>
      </c>
      <c r="G574" s="163" t="n">
        <f aca="false">IF('ORÇ.GLOBAL P CAIXA'!K574="EXEC.",0,IF(E574&lt;&gt;0,ROUND(E574*F574,2),IF(R574=0,(SUMIF($S$12:$S$1011,B574,$R$12:$R$1011)),R574)))</f>
        <v>0</v>
      </c>
      <c r="H574" s="509" t="str">
        <f aca="false">IF('ORÇ.GLOBAL P CAIXA'!K574="EXEC.","",IF('ORÇ.GLOBAL P CAIXA'!H574&gt;0,'ORÇ.GLOBAL P CAIXA'!H574,""))</f>
        <v/>
      </c>
      <c r="I574" s="509" t="str">
        <f aca="false">IF('ORÇ.GLOBAL P CAIXA'!K574="EXEC.","",IF('ORÇ.GLOBAL P CAIXA'!I574&gt;0,'ORÇ.GLOBAL P CAIXA'!I574,""))</f>
        <v/>
      </c>
      <c r="J574" s="510" t="str">
        <f aca="false">IF('ORÇ.GLOBAL P CAIXA'!K574="EXEC.","",IF('ORÇ.GLOBAL P CAIXA'!J574&gt;0,'ORÇ.GLOBAL P CAIXA'!J574,""))</f>
        <v/>
      </c>
      <c r="K574" s="115"/>
      <c r="L574" s="168" t="str">
        <f aca="false">IF(B574&gt;0,"ok","ocultar")</f>
        <v>ocultar</v>
      </c>
      <c r="M574" s="511" t="n">
        <f aca="false">ROUND(IF($O574&lt;&gt;0,$O574*(INFORMAÇÕES!$T$113/INFORMAÇÕES!$T$117),0),2)</f>
        <v>0</v>
      </c>
      <c r="N574" s="511" t="n">
        <f aca="false">ROUND(IF($O574&lt;&gt;0,$O574*(INFORMAÇÕES!$T$114/INFORMAÇÕES!$T$117),0),2)</f>
        <v>0</v>
      </c>
      <c r="O574" s="512" t="n">
        <f aca="false">IF(E574=0,G574,0)</f>
        <v>0</v>
      </c>
      <c r="Q574" s="88"/>
      <c r="R574" s="163" t="n">
        <f aca="false">IF(E574&lt;&gt;0,G574,0)</f>
        <v>0</v>
      </c>
      <c r="S574" s="157" t="n">
        <f aca="false">IF(B574=0,S573,IF(ISNONTEXT(B574)=TRUE(),INT(B574),INT(LEFT(B574,FIND(".",B574)-1))))</f>
        <v>3</v>
      </c>
      <c r="T574" s="157" t="str">
        <f aca="false">IF(T575=1,1,IF(B574&lt;&gt;0,1,IF(C574&lt;&gt;0,1,IF(D574&lt;&gt;0,1,IF('ORÇ.GLOBAL REF.'!E574&lt;&gt;0,1,"")))))</f>
        <v/>
      </c>
      <c r="U574" s="157" t="str">
        <f aca="false">IF(S574=0," ",IF(S574&lt;&gt;S573,S574," "))</f>
        <v> </v>
      </c>
      <c r="V574" s="88"/>
    </row>
    <row r="575" s="174" customFormat="true" ht="14.25" hidden="false" customHeight="false" outlineLevel="0" collapsed="false">
      <c r="A575" s="159" t="n">
        <v>564</v>
      </c>
      <c r="B575" s="160" t="n">
        <f aca="false">IF('ORÇ.GLOBAL P CAIXA'!K575="EXEC.",0,'ORÇ.GLOBAL P CAIXA'!M575)</f>
        <v>0</v>
      </c>
      <c r="C575" s="161" t="n">
        <f aca="false">IF('ORÇ.GLOBAL P CAIXA'!K575="EXEC.",0,'ORÇ.GLOBAL P CAIXA'!O575)</f>
        <v>0</v>
      </c>
      <c r="D575" s="162" t="n">
        <f aca="false">IF('ORÇ.GLOBAL P CAIXA'!K575="EXEC.",0,'ORÇ.GLOBAL P CAIXA'!P575)</f>
        <v>0</v>
      </c>
      <c r="E575" s="163" t="n">
        <f aca="false">IF('ORÇ.GLOBAL P CAIXA'!K575="EXEC.",0,ROUND('ORÇ.GLOBAL P CAIXA'!Q575,2))</f>
        <v>0</v>
      </c>
      <c r="F575" s="163" t="n">
        <f aca="false">IF('ORÇ.GLOBAL P CAIXA'!K575="EXEC.",0,TRUNC((1+(IF(OR(H575=0,H575=""),'BDI REF.'!$K$5,CHOOSE(H575,'BDI REF.'!$K$5,'BDI REF.'!$K$6,'BDI REF.'!$K$7))))*'ORÇ.GLOBAL P CAIXA'!R575,2))</f>
        <v>0</v>
      </c>
      <c r="G575" s="163" t="n">
        <f aca="false">IF('ORÇ.GLOBAL P CAIXA'!K575="EXEC.",0,IF(E575&lt;&gt;0,ROUND(E575*F575,2),IF(R575=0,(SUMIF($S$12:$S$1011,B575,$R$12:$R$1011)),R575)))</f>
        <v>0</v>
      </c>
      <c r="H575" s="509" t="str">
        <f aca="false">IF('ORÇ.GLOBAL P CAIXA'!K575="EXEC.","",IF('ORÇ.GLOBAL P CAIXA'!H575&gt;0,'ORÇ.GLOBAL P CAIXA'!H575,""))</f>
        <v/>
      </c>
      <c r="I575" s="509" t="str">
        <f aca="false">IF('ORÇ.GLOBAL P CAIXA'!K575="EXEC.","",IF('ORÇ.GLOBAL P CAIXA'!I575&gt;0,'ORÇ.GLOBAL P CAIXA'!I575,""))</f>
        <v/>
      </c>
      <c r="J575" s="510" t="str">
        <f aca="false">IF('ORÇ.GLOBAL P CAIXA'!K575="EXEC.","",IF('ORÇ.GLOBAL P CAIXA'!J575&gt;0,'ORÇ.GLOBAL P CAIXA'!J575,""))</f>
        <v/>
      </c>
      <c r="K575" s="115"/>
      <c r="L575" s="168" t="str">
        <f aca="false">IF(B575&gt;0,"ok","ocultar")</f>
        <v>ocultar</v>
      </c>
      <c r="M575" s="511" t="n">
        <f aca="false">ROUND(IF($O575&lt;&gt;0,$O575*(INFORMAÇÕES!$T$113/INFORMAÇÕES!$T$117),0),2)</f>
        <v>0</v>
      </c>
      <c r="N575" s="511" t="n">
        <f aca="false">ROUND(IF($O575&lt;&gt;0,$O575*(INFORMAÇÕES!$T$114/INFORMAÇÕES!$T$117),0),2)</f>
        <v>0</v>
      </c>
      <c r="O575" s="512" t="n">
        <f aca="false">IF(E575=0,G575,0)</f>
        <v>0</v>
      </c>
      <c r="Q575" s="88"/>
      <c r="R575" s="163" t="n">
        <f aca="false">IF(E575&lt;&gt;0,G575,0)</f>
        <v>0</v>
      </c>
      <c r="S575" s="157" t="n">
        <f aca="false">IF(B575=0,S574,IF(ISNONTEXT(B575)=TRUE(),INT(B575),INT(LEFT(B575,FIND(".",B575)-1))))</f>
        <v>3</v>
      </c>
      <c r="T575" s="157" t="str">
        <f aca="false">IF(T576=1,1,IF(B575&lt;&gt;0,1,IF(C575&lt;&gt;0,1,IF(D575&lt;&gt;0,1,IF('ORÇ.GLOBAL REF.'!E575&lt;&gt;0,1,"")))))</f>
        <v/>
      </c>
      <c r="U575" s="157" t="str">
        <f aca="false">IF(S575=0," ",IF(S575&lt;&gt;S574,S575," "))</f>
        <v> </v>
      </c>
      <c r="V575" s="88"/>
    </row>
    <row r="576" s="174" customFormat="true" ht="14.25" hidden="false" customHeight="false" outlineLevel="0" collapsed="false">
      <c r="A576" s="159" t="n">
        <v>565</v>
      </c>
      <c r="B576" s="160" t="n">
        <f aca="false">IF('ORÇ.GLOBAL P CAIXA'!K576="EXEC.",0,'ORÇ.GLOBAL P CAIXA'!M576)</f>
        <v>0</v>
      </c>
      <c r="C576" s="161" t="n">
        <f aca="false">IF('ORÇ.GLOBAL P CAIXA'!K576="EXEC.",0,'ORÇ.GLOBAL P CAIXA'!O576)</f>
        <v>0</v>
      </c>
      <c r="D576" s="162" t="n">
        <f aca="false">IF('ORÇ.GLOBAL P CAIXA'!K576="EXEC.",0,'ORÇ.GLOBAL P CAIXA'!P576)</f>
        <v>0</v>
      </c>
      <c r="E576" s="163" t="n">
        <f aca="false">IF('ORÇ.GLOBAL P CAIXA'!K576="EXEC.",0,ROUND('ORÇ.GLOBAL P CAIXA'!Q576,2))</f>
        <v>0</v>
      </c>
      <c r="F576" s="163" t="n">
        <f aca="false">IF('ORÇ.GLOBAL P CAIXA'!K576="EXEC.",0,TRUNC((1+(IF(OR(H576=0,H576=""),'BDI REF.'!$K$5,CHOOSE(H576,'BDI REF.'!$K$5,'BDI REF.'!$K$6,'BDI REF.'!$K$7))))*'ORÇ.GLOBAL P CAIXA'!R576,2))</f>
        <v>0</v>
      </c>
      <c r="G576" s="163" t="n">
        <f aca="false">IF('ORÇ.GLOBAL P CAIXA'!K576="EXEC.",0,IF(E576&lt;&gt;0,ROUND(E576*F576,2),IF(R576=0,(SUMIF($S$12:$S$1011,B576,$R$12:$R$1011)),R576)))</f>
        <v>0</v>
      </c>
      <c r="H576" s="509" t="str">
        <f aca="false">IF('ORÇ.GLOBAL P CAIXA'!K576="EXEC.","",IF('ORÇ.GLOBAL P CAIXA'!H576&gt;0,'ORÇ.GLOBAL P CAIXA'!H576,""))</f>
        <v/>
      </c>
      <c r="I576" s="509" t="str">
        <f aca="false">IF('ORÇ.GLOBAL P CAIXA'!K576="EXEC.","",IF('ORÇ.GLOBAL P CAIXA'!I576&gt;0,'ORÇ.GLOBAL P CAIXA'!I576,""))</f>
        <v/>
      </c>
      <c r="J576" s="510" t="str">
        <f aca="false">IF('ORÇ.GLOBAL P CAIXA'!K576="EXEC.","",IF('ORÇ.GLOBAL P CAIXA'!J576&gt;0,'ORÇ.GLOBAL P CAIXA'!J576,""))</f>
        <v/>
      </c>
      <c r="K576" s="115"/>
      <c r="L576" s="168" t="str">
        <f aca="false">IF(B576&gt;0,"ok","ocultar")</f>
        <v>ocultar</v>
      </c>
      <c r="M576" s="511" t="n">
        <f aca="false">ROUND(IF($O576&lt;&gt;0,$O576*(INFORMAÇÕES!$T$113/INFORMAÇÕES!$T$117),0),2)</f>
        <v>0</v>
      </c>
      <c r="N576" s="511" t="n">
        <f aca="false">ROUND(IF($O576&lt;&gt;0,$O576*(INFORMAÇÕES!$T$114/INFORMAÇÕES!$T$117),0),2)</f>
        <v>0</v>
      </c>
      <c r="O576" s="512" t="n">
        <f aca="false">IF(E576=0,G576,0)</f>
        <v>0</v>
      </c>
      <c r="Q576" s="88"/>
      <c r="R576" s="163" t="n">
        <f aca="false">IF(E576&lt;&gt;0,G576,0)</f>
        <v>0</v>
      </c>
      <c r="S576" s="157" t="n">
        <f aca="false">IF(B576=0,S575,IF(ISNONTEXT(B576)=TRUE(),INT(B576),INT(LEFT(B576,FIND(".",B576)-1))))</f>
        <v>3</v>
      </c>
      <c r="T576" s="157" t="str">
        <f aca="false">IF(T577=1,1,IF(B576&lt;&gt;0,1,IF(C576&lt;&gt;0,1,IF(D576&lt;&gt;0,1,IF('ORÇ.GLOBAL REF.'!E576&lt;&gt;0,1,"")))))</f>
        <v/>
      </c>
      <c r="U576" s="157" t="str">
        <f aca="false">IF(S576=0," ",IF(S576&lt;&gt;S575,S576," "))</f>
        <v> </v>
      </c>
      <c r="V576" s="88"/>
    </row>
    <row r="577" s="174" customFormat="true" ht="14.25" hidden="false" customHeight="false" outlineLevel="0" collapsed="false">
      <c r="A577" s="159" t="n">
        <v>566</v>
      </c>
      <c r="B577" s="160" t="n">
        <f aca="false">IF('ORÇ.GLOBAL P CAIXA'!K577="EXEC.",0,'ORÇ.GLOBAL P CAIXA'!M577)</f>
        <v>0</v>
      </c>
      <c r="C577" s="161" t="n">
        <f aca="false">IF('ORÇ.GLOBAL P CAIXA'!K577="EXEC.",0,'ORÇ.GLOBAL P CAIXA'!O577)</f>
        <v>0</v>
      </c>
      <c r="D577" s="162" t="n">
        <f aca="false">IF('ORÇ.GLOBAL P CAIXA'!K577="EXEC.",0,'ORÇ.GLOBAL P CAIXA'!P577)</f>
        <v>0</v>
      </c>
      <c r="E577" s="163" t="n">
        <f aca="false">IF('ORÇ.GLOBAL P CAIXA'!K577="EXEC.",0,ROUND('ORÇ.GLOBAL P CAIXA'!Q577,2))</f>
        <v>0</v>
      </c>
      <c r="F577" s="163" t="n">
        <f aca="false">IF('ORÇ.GLOBAL P CAIXA'!K577="EXEC.",0,TRUNC((1+(IF(OR(H577=0,H577=""),'BDI REF.'!$K$5,CHOOSE(H577,'BDI REF.'!$K$5,'BDI REF.'!$K$6,'BDI REF.'!$K$7))))*'ORÇ.GLOBAL P CAIXA'!R577,2))</f>
        <v>0</v>
      </c>
      <c r="G577" s="163" t="n">
        <f aca="false">IF('ORÇ.GLOBAL P CAIXA'!K577="EXEC.",0,IF(E577&lt;&gt;0,ROUND(E577*F577,2),IF(R577=0,(SUMIF($S$12:$S$1011,B577,$R$12:$R$1011)),R577)))</f>
        <v>0</v>
      </c>
      <c r="H577" s="509" t="str">
        <f aca="false">IF('ORÇ.GLOBAL P CAIXA'!K577="EXEC.","",IF('ORÇ.GLOBAL P CAIXA'!H577&gt;0,'ORÇ.GLOBAL P CAIXA'!H577,""))</f>
        <v/>
      </c>
      <c r="I577" s="509" t="str">
        <f aca="false">IF('ORÇ.GLOBAL P CAIXA'!K577="EXEC.","",IF('ORÇ.GLOBAL P CAIXA'!I577&gt;0,'ORÇ.GLOBAL P CAIXA'!I577,""))</f>
        <v/>
      </c>
      <c r="J577" s="510" t="str">
        <f aca="false">IF('ORÇ.GLOBAL P CAIXA'!K577="EXEC.","",IF('ORÇ.GLOBAL P CAIXA'!J577&gt;0,'ORÇ.GLOBAL P CAIXA'!J577,""))</f>
        <v/>
      </c>
      <c r="K577" s="115"/>
      <c r="L577" s="168" t="str">
        <f aca="false">IF(B577&gt;0,"ok","ocultar")</f>
        <v>ocultar</v>
      </c>
      <c r="M577" s="511" t="n">
        <f aca="false">ROUND(IF($O577&lt;&gt;0,$O577*(INFORMAÇÕES!$T$113/INFORMAÇÕES!$T$117),0),2)</f>
        <v>0</v>
      </c>
      <c r="N577" s="511" t="n">
        <f aca="false">ROUND(IF($O577&lt;&gt;0,$O577*(INFORMAÇÕES!$T$114/INFORMAÇÕES!$T$117),0),2)</f>
        <v>0</v>
      </c>
      <c r="O577" s="512" t="n">
        <f aca="false">IF(E577=0,G577,0)</f>
        <v>0</v>
      </c>
      <c r="Q577" s="88"/>
      <c r="R577" s="163" t="n">
        <f aca="false">IF(E577&lt;&gt;0,G577,0)</f>
        <v>0</v>
      </c>
      <c r="S577" s="157" t="n">
        <f aca="false">IF(B577=0,S576,IF(ISNONTEXT(B577)=TRUE(),INT(B577),INT(LEFT(B577,FIND(".",B577)-1))))</f>
        <v>3</v>
      </c>
      <c r="T577" s="157" t="str">
        <f aca="false">IF(T578=1,1,IF(B577&lt;&gt;0,1,IF(C577&lt;&gt;0,1,IF(D577&lt;&gt;0,1,IF('ORÇ.GLOBAL REF.'!E577&lt;&gt;0,1,"")))))</f>
        <v/>
      </c>
      <c r="U577" s="157" t="str">
        <f aca="false">IF(S577=0," ",IF(S577&lt;&gt;S576,S577," "))</f>
        <v> </v>
      </c>
      <c r="V577" s="88"/>
    </row>
    <row r="578" s="174" customFormat="true" ht="14.25" hidden="false" customHeight="false" outlineLevel="0" collapsed="false">
      <c r="A578" s="159" t="n">
        <v>567</v>
      </c>
      <c r="B578" s="160" t="n">
        <f aca="false">IF('ORÇ.GLOBAL P CAIXA'!K578="EXEC.",0,'ORÇ.GLOBAL P CAIXA'!M578)</f>
        <v>0</v>
      </c>
      <c r="C578" s="161" t="n">
        <f aca="false">IF('ORÇ.GLOBAL P CAIXA'!K578="EXEC.",0,'ORÇ.GLOBAL P CAIXA'!O578)</f>
        <v>0</v>
      </c>
      <c r="D578" s="162" t="n">
        <f aca="false">IF('ORÇ.GLOBAL P CAIXA'!K578="EXEC.",0,'ORÇ.GLOBAL P CAIXA'!P578)</f>
        <v>0</v>
      </c>
      <c r="E578" s="163" t="n">
        <f aca="false">IF('ORÇ.GLOBAL P CAIXA'!K578="EXEC.",0,ROUND('ORÇ.GLOBAL P CAIXA'!Q578,2))</f>
        <v>0</v>
      </c>
      <c r="F578" s="163" t="n">
        <f aca="false">IF('ORÇ.GLOBAL P CAIXA'!K578="EXEC.",0,TRUNC((1+(IF(OR(H578=0,H578=""),'BDI REF.'!$K$5,CHOOSE(H578,'BDI REF.'!$K$5,'BDI REF.'!$K$6,'BDI REF.'!$K$7))))*'ORÇ.GLOBAL P CAIXA'!R578,2))</f>
        <v>0</v>
      </c>
      <c r="G578" s="163" t="n">
        <f aca="false">IF('ORÇ.GLOBAL P CAIXA'!K578="EXEC.",0,IF(E578&lt;&gt;0,ROUND(E578*F578,2),IF(R578=0,(SUMIF($S$12:$S$1011,B578,$R$12:$R$1011)),R578)))</f>
        <v>0</v>
      </c>
      <c r="H578" s="509" t="str">
        <f aca="false">IF('ORÇ.GLOBAL P CAIXA'!K578="EXEC.","",IF('ORÇ.GLOBAL P CAIXA'!H578&gt;0,'ORÇ.GLOBAL P CAIXA'!H578,""))</f>
        <v/>
      </c>
      <c r="I578" s="509" t="str">
        <f aca="false">IF('ORÇ.GLOBAL P CAIXA'!K578="EXEC.","",IF('ORÇ.GLOBAL P CAIXA'!I578&gt;0,'ORÇ.GLOBAL P CAIXA'!I578,""))</f>
        <v/>
      </c>
      <c r="J578" s="510" t="str">
        <f aca="false">IF('ORÇ.GLOBAL P CAIXA'!K578="EXEC.","",IF('ORÇ.GLOBAL P CAIXA'!J578&gt;0,'ORÇ.GLOBAL P CAIXA'!J578,""))</f>
        <v/>
      </c>
      <c r="K578" s="115"/>
      <c r="L578" s="168" t="str">
        <f aca="false">IF(B578&gt;0,"ok","ocultar")</f>
        <v>ocultar</v>
      </c>
      <c r="M578" s="511" t="n">
        <f aca="false">ROUND(IF($O578&lt;&gt;0,$O578*(INFORMAÇÕES!$T$113/INFORMAÇÕES!$T$117),0),2)</f>
        <v>0</v>
      </c>
      <c r="N578" s="511" t="n">
        <f aca="false">ROUND(IF($O578&lt;&gt;0,$O578*(INFORMAÇÕES!$T$114/INFORMAÇÕES!$T$117),0),2)</f>
        <v>0</v>
      </c>
      <c r="O578" s="512" t="n">
        <f aca="false">IF(E578=0,G578,0)</f>
        <v>0</v>
      </c>
      <c r="Q578" s="88"/>
      <c r="R578" s="163" t="n">
        <f aca="false">IF(E578&lt;&gt;0,G578,0)</f>
        <v>0</v>
      </c>
      <c r="S578" s="157" t="n">
        <f aca="false">IF(B578=0,S577,IF(ISNONTEXT(B578)=TRUE(),INT(B578),INT(LEFT(B578,FIND(".",B578)-1))))</f>
        <v>3</v>
      </c>
      <c r="T578" s="157" t="str">
        <f aca="false">IF(T579=1,1,IF(B578&lt;&gt;0,1,IF(C578&lt;&gt;0,1,IF(D578&lt;&gt;0,1,IF('ORÇ.GLOBAL REF.'!E578&lt;&gt;0,1,"")))))</f>
        <v/>
      </c>
      <c r="U578" s="157" t="str">
        <f aca="false">IF(S578=0," ",IF(S578&lt;&gt;S577,S578," "))</f>
        <v> </v>
      </c>
      <c r="V578" s="88"/>
    </row>
    <row r="579" s="174" customFormat="true" ht="14.25" hidden="false" customHeight="false" outlineLevel="0" collapsed="false">
      <c r="A579" s="159" t="n">
        <v>568</v>
      </c>
      <c r="B579" s="160" t="n">
        <f aca="false">IF('ORÇ.GLOBAL P CAIXA'!K579="EXEC.",0,'ORÇ.GLOBAL P CAIXA'!M579)</f>
        <v>0</v>
      </c>
      <c r="C579" s="161" t="n">
        <f aca="false">IF('ORÇ.GLOBAL P CAIXA'!K579="EXEC.",0,'ORÇ.GLOBAL P CAIXA'!O579)</f>
        <v>0</v>
      </c>
      <c r="D579" s="162" t="n">
        <f aca="false">IF('ORÇ.GLOBAL P CAIXA'!K579="EXEC.",0,'ORÇ.GLOBAL P CAIXA'!P579)</f>
        <v>0</v>
      </c>
      <c r="E579" s="163" t="n">
        <f aca="false">IF('ORÇ.GLOBAL P CAIXA'!K579="EXEC.",0,ROUND('ORÇ.GLOBAL P CAIXA'!Q579,2))</f>
        <v>0</v>
      </c>
      <c r="F579" s="163" t="n">
        <f aca="false">IF('ORÇ.GLOBAL P CAIXA'!K579="EXEC.",0,TRUNC((1+(IF(OR(H579=0,H579=""),'BDI REF.'!$K$5,CHOOSE(H579,'BDI REF.'!$K$5,'BDI REF.'!$K$6,'BDI REF.'!$K$7))))*'ORÇ.GLOBAL P CAIXA'!R579,2))</f>
        <v>0</v>
      </c>
      <c r="G579" s="163" t="n">
        <f aca="false">IF('ORÇ.GLOBAL P CAIXA'!K579="EXEC.",0,IF(E579&lt;&gt;0,ROUND(E579*F579,2),IF(R579=0,(SUMIF($S$12:$S$1011,B579,$R$12:$R$1011)),R579)))</f>
        <v>0</v>
      </c>
      <c r="H579" s="509" t="str">
        <f aca="false">IF('ORÇ.GLOBAL P CAIXA'!K579="EXEC.","",IF('ORÇ.GLOBAL P CAIXA'!H579&gt;0,'ORÇ.GLOBAL P CAIXA'!H579,""))</f>
        <v/>
      </c>
      <c r="I579" s="509" t="str">
        <f aca="false">IF('ORÇ.GLOBAL P CAIXA'!K579="EXEC.","",IF('ORÇ.GLOBAL P CAIXA'!I579&gt;0,'ORÇ.GLOBAL P CAIXA'!I579,""))</f>
        <v/>
      </c>
      <c r="J579" s="510" t="str">
        <f aca="false">IF('ORÇ.GLOBAL P CAIXA'!K579="EXEC.","",IF('ORÇ.GLOBAL P CAIXA'!J579&gt;0,'ORÇ.GLOBAL P CAIXA'!J579,""))</f>
        <v/>
      </c>
      <c r="K579" s="115"/>
      <c r="L579" s="168" t="str">
        <f aca="false">IF(B579&gt;0,"ok","ocultar")</f>
        <v>ocultar</v>
      </c>
      <c r="M579" s="511" t="n">
        <f aca="false">ROUND(IF($O579&lt;&gt;0,$O579*(INFORMAÇÕES!$T$113/INFORMAÇÕES!$T$117),0),2)</f>
        <v>0</v>
      </c>
      <c r="N579" s="511" t="n">
        <f aca="false">ROUND(IF($O579&lt;&gt;0,$O579*(INFORMAÇÕES!$T$114/INFORMAÇÕES!$T$117),0),2)</f>
        <v>0</v>
      </c>
      <c r="O579" s="512" t="n">
        <f aca="false">IF(E579=0,G579,0)</f>
        <v>0</v>
      </c>
      <c r="Q579" s="88"/>
      <c r="R579" s="163" t="n">
        <f aca="false">IF(E579&lt;&gt;0,G579,0)</f>
        <v>0</v>
      </c>
      <c r="S579" s="157" t="n">
        <f aca="false">IF(B579=0,S578,IF(ISNONTEXT(B579)=TRUE(),INT(B579),INT(LEFT(B579,FIND(".",B579)-1))))</f>
        <v>3</v>
      </c>
      <c r="T579" s="157" t="str">
        <f aca="false">IF(T580=1,1,IF(B579&lt;&gt;0,1,IF(C579&lt;&gt;0,1,IF(D579&lt;&gt;0,1,IF('ORÇ.GLOBAL REF.'!E579&lt;&gt;0,1,"")))))</f>
        <v/>
      </c>
      <c r="U579" s="157" t="str">
        <f aca="false">IF(S579=0," ",IF(S579&lt;&gt;S578,S579," "))</f>
        <v> </v>
      </c>
      <c r="V579" s="88"/>
    </row>
    <row r="580" s="174" customFormat="true" ht="14.25" hidden="false" customHeight="false" outlineLevel="0" collapsed="false">
      <c r="A580" s="159" t="n">
        <v>569</v>
      </c>
      <c r="B580" s="160" t="n">
        <f aca="false">IF('ORÇ.GLOBAL P CAIXA'!K580="EXEC.",0,'ORÇ.GLOBAL P CAIXA'!M580)</f>
        <v>0</v>
      </c>
      <c r="C580" s="161" t="n">
        <f aca="false">IF('ORÇ.GLOBAL P CAIXA'!K580="EXEC.",0,'ORÇ.GLOBAL P CAIXA'!O580)</f>
        <v>0</v>
      </c>
      <c r="D580" s="162" t="n">
        <f aca="false">IF('ORÇ.GLOBAL P CAIXA'!K580="EXEC.",0,'ORÇ.GLOBAL P CAIXA'!P580)</f>
        <v>0</v>
      </c>
      <c r="E580" s="163" t="n">
        <f aca="false">IF('ORÇ.GLOBAL P CAIXA'!K580="EXEC.",0,ROUND('ORÇ.GLOBAL P CAIXA'!Q580,2))</f>
        <v>0</v>
      </c>
      <c r="F580" s="163" t="n">
        <f aca="false">IF('ORÇ.GLOBAL P CAIXA'!K580="EXEC.",0,TRUNC((1+(IF(OR(H580=0,H580=""),'BDI REF.'!$K$5,CHOOSE(H580,'BDI REF.'!$K$5,'BDI REF.'!$K$6,'BDI REF.'!$K$7))))*'ORÇ.GLOBAL P CAIXA'!R580,2))</f>
        <v>0</v>
      </c>
      <c r="G580" s="163" t="n">
        <f aca="false">IF('ORÇ.GLOBAL P CAIXA'!K580="EXEC.",0,IF(E580&lt;&gt;0,ROUND(E580*F580,2),IF(R580=0,(SUMIF($S$12:$S$1011,B580,$R$12:$R$1011)),R580)))</f>
        <v>0</v>
      </c>
      <c r="H580" s="509" t="str">
        <f aca="false">IF('ORÇ.GLOBAL P CAIXA'!K580="EXEC.","",IF('ORÇ.GLOBAL P CAIXA'!H580&gt;0,'ORÇ.GLOBAL P CAIXA'!H580,""))</f>
        <v/>
      </c>
      <c r="I580" s="509" t="str">
        <f aca="false">IF('ORÇ.GLOBAL P CAIXA'!K580="EXEC.","",IF('ORÇ.GLOBAL P CAIXA'!I580&gt;0,'ORÇ.GLOBAL P CAIXA'!I580,""))</f>
        <v/>
      </c>
      <c r="J580" s="510" t="str">
        <f aca="false">IF('ORÇ.GLOBAL P CAIXA'!K580="EXEC.","",IF('ORÇ.GLOBAL P CAIXA'!J580&gt;0,'ORÇ.GLOBAL P CAIXA'!J580,""))</f>
        <v/>
      </c>
      <c r="K580" s="115"/>
      <c r="L580" s="168" t="str">
        <f aca="false">IF(B580&gt;0,"ok","ocultar")</f>
        <v>ocultar</v>
      </c>
      <c r="M580" s="511" t="n">
        <f aca="false">ROUND(IF($O580&lt;&gt;0,$O580*(INFORMAÇÕES!$T$113/INFORMAÇÕES!$T$117),0),2)</f>
        <v>0</v>
      </c>
      <c r="N580" s="511" t="n">
        <f aca="false">ROUND(IF($O580&lt;&gt;0,$O580*(INFORMAÇÕES!$T$114/INFORMAÇÕES!$T$117),0),2)</f>
        <v>0</v>
      </c>
      <c r="O580" s="512" t="n">
        <f aca="false">IF(E580=0,G580,0)</f>
        <v>0</v>
      </c>
      <c r="Q580" s="88"/>
      <c r="R580" s="163" t="n">
        <f aca="false">IF(E580&lt;&gt;0,G580,0)</f>
        <v>0</v>
      </c>
      <c r="S580" s="157" t="n">
        <f aca="false">IF(B580=0,S579,IF(ISNONTEXT(B580)=TRUE(),INT(B580),INT(LEFT(B580,FIND(".",B580)-1))))</f>
        <v>3</v>
      </c>
      <c r="T580" s="157" t="str">
        <f aca="false">IF(T581=1,1,IF(B580&lt;&gt;0,1,IF(C580&lt;&gt;0,1,IF(D580&lt;&gt;0,1,IF('ORÇ.GLOBAL REF.'!E580&lt;&gt;0,1,"")))))</f>
        <v/>
      </c>
      <c r="U580" s="157" t="str">
        <f aca="false">IF(S580=0," ",IF(S580&lt;&gt;S579,S580," "))</f>
        <v> </v>
      </c>
      <c r="V580" s="88"/>
    </row>
    <row r="581" s="174" customFormat="true" ht="14.25" hidden="false" customHeight="false" outlineLevel="0" collapsed="false">
      <c r="A581" s="159" t="n">
        <v>570</v>
      </c>
      <c r="B581" s="160" t="n">
        <f aca="false">IF('ORÇ.GLOBAL P CAIXA'!K581="EXEC.",0,'ORÇ.GLOBAL P CAIXA'!M581)</f>
        <v>0</v>
      </c>
      <c r="C581" s="161" t="n">
        <f aca="false">IF('ORÇ.GLOBAL P CAIXA'!K581="EXEC.",0,'ORÇ.GLOBAL P CAIXA'!O581)</f>
        <v>0</v>
      </c>
      <c r="D581" s="162" t="n">
        <f aca="false">IF('ORÇ.GLOBAL P CAIXA'!K581="EXEC.",0,'ORÇ.GLOBAL P CAIXA'!P581)</f>
        <v>0</v>
      </c>
      <c r="E581" s="163" t="n">
        <f aca="false">IF('ORÇ.GLOBAL P CAIXA'!K581="EXEC.",0,ROUND('ORÇ.GLOBAL P CAIXA'!Q581,2))</f>
        <v>0</v>
      </c>
      <c r="F581" s="163" t="n">
        <f aca="false">IF('ORÇ.GLOBAL P CAIXA'!K581="EXEC.",0,TRUNC((1+(IF(OR(H581=0,H581=""),'BDI REF.'!$K$5,CHOOSE(H581,'BDI REF.'!$K$5,'BDI REF.'!$K$6,'BDI REF.'!$K$7))))*'ORÇ.GLOBAL P CAIXA'!R581,2))</f>
        <v>0</v>
      </c>
      <c r="G581" s="163" t="n">
        <f aca="false">IF('ORÇ.GLOBAL P CAIXA'!K581="EXEC.",0,IF(E581&lt;&gt;0,ROUND(E581*F581,2),IF(R581=0,(SUMIF($S$12:$S$1011,B581,$R$12:$R$1011)),R581)))</f>
        <v>0</v>
      </c>
      <c r="H581" s="509" t="str">
        <f aca="false">IF('ORÇ.GLOBAL P CAIXA'!K581="EXEC.","",IF('ORÇ.GLOBAL P CAIXA'!H581&gt;0,'ORÇ.GLOBAL P CAIXA'!H581,""))</f>
        <v/>
      </c>
      <c r="I581" s="509" t="str">
        <f aca="false">IF('ORÇ.GLOBAL P CAIXA'!K581="EXEC.","",IF('ORÇ.GLOBAL P CAIXA'!I581&gt;0,'ORÇ.GLOBAL P CAIXA'!I581,""))</f>
        <v/>
      </c>
      <c r="J581" s="510" t="str">
        <f aca="false">IF('ORÇ.GLOBAL P CAIXA'!K581="EXEC.","",IF('ORÇ.GLOBAL P CAIXA'!J581&gt;0,'ORÇ.GLOBAL P CAIXA'!J581,""))</f>
        <v/>
      </c>
      <c r="K581" s="115"/>
      <c r="L581" s="168" t="str">
        <f aca="false">IF(B581&gt;0,"ok","ocultar")</f>
        <v>ocultar</v>
      </c>
      <c r="M581" s="511" t="n">
        <f aca="false">ROUND(IF($O581&lt;&gt;0,$O581*(INFORMAÇÕES!$T$113/INFORMAÇÕES!$T$117),0),2)</f>
        <v>0</v>
      </c>
      <c r="N581" s="511" t="n">
        <f aca="false">ROUND(IF($O581&lt;&gt;0,$O581*(INFORMAÇÕES!$T$114/INFORMAÇÕES!$T$117),0),2)</f>
        <v>0</v>
      </c>
      <c r="O581" s="512" t="n">
        <f aca="false">IF(E581=0,G581,0)</f>
        <v>0</v>
      </c>
      <c r="Q581" s="88"/>
      <c r="R581" s="163" t="n">
        <f aca="false">IF(E581&lt;&gt;0,G581,0)</f>
        <v>0</v>
      </c>
      <c r="S581" s="157" t="n">
        <f aca="false">IF(B581=0,S580,IF(ISNONTEXT(B581)=TRUE(),INT(B581),INT(LEFT(B581,FIND(".",B581)-1))))</f>
        <v>3</v>
      </c>
      <c r="T581" s="157" t="str">
        <f aca="false">IF(T582=1,1,IF(B581&lt;&gt;0,1,IF(C581&lt;&gt;0,1,IF(D581&lt;&gt;0,1,IF('ORÇ.GLOBAL REF.'!E581&lt;&gt;0,1,"")))))</f>
        <v/>
      </c>
      <c r="U581" s="157" t="str">
        <f aca="false">IF(S581=0," ",IF(S581&lt;&gt;S580,S581," "))</f>
        <v> </v>
      </c>
      <c r="V581" s="88"/>
    </row>
    <row r="582" s="174" customFormat="true" ht="14.25" hidden="false" customHeight="false" outlineLevel="0" collapsed="false">
      <c r="A582" s="159" t="n">
        <v>571</v>
      </c>
      <c r="B582" s="160" t="n">
        <f aca="false">IF('ORÇ.GLOBAL P CAIXA'!K582="EXEC.",0,'ORÇ.GLOBAL P CAIXA'!M582)</f>
        <v>0</v>
      </c>
      <c r="C582" s="161" t="n">
        <f aca="false">IF('ORÇ.GLOBAL P CAIXA'!K582="EXEC.",0,'ORÇ.GLOBAL P CAIXA'!O582)</f>
        <v>0</v>
      </c>
      <c r="D582" s="162" t="n">
        <f aca="false">IF('ORÇ.GLOBAL P CAIXA'!K582="EXEC.",0,'ORÇ.GLOBAL P CAIXA'!P582)</f>
        <v>0</v>
      </c>
      <c r="E582" s="163" t="n">
        <f aca="false">IF('ORÇ.GLOBAL P CAIXA'!K582="EXEC.",0,ROUND('ORÇ.GLOBAL P CAIXA'!Q582,2))</f>
        <v>0</v>
      </c>
      <c r="F582" s="163" t="n">
        <f aca="false">IF('ORÇ.GLOBAL P CAIXA'!K582="EXEC.",0,TRUNC((1+(IF(OR(H582=0,H582=""),'BDI REF.'!$K$5,CHOOSE(H582,'BDI REF.'!$K$5,'BDI REF.'!$K$6,'BDI REF.'!$K$7))))*'ORÇ.GLOBAL P CAIXA'!R582,2))</f>
        <v>0</v>
      </c>
      <c r="G582" s="163" t="n">
        <f aca="false">IF('ORÇ.GLOBAL P CAIXA'!K582="EXEC.",0,IF(E582&lt;&gt;0,ROUND(E582*F582,2),IF(R582=0,(SUMIF($S$12:$S$1011,B582,$R$12:$R$1011)),R582)))</f>
        <v>0</v>
      </c>
      <c r="H582" s="509" t="str">
        <f aca="false">IF('ORÇ.GLOBAL P CAIXA'!K582="EXEC.","",IF('ORÇ.GLOBAL P CAIXA'!H582&gt;0,'ORÇ.GLOBAL P CAIXA'!H582,""))</f>
        <v/>
      </c>
      <c r="I582" s="509" t="str">
        <f aca="false">IF('ORÇ.GLOBAL P CAIXA'!K582="EXEC.","",IF('ORÇ.GLOBAL P CAIXA'!I582&gt;0,'ORÇ.GLOBAL P CAIXA'!I582,""))</f>
        <v/>
      </c>
      <c r="J582" s="510" t="str">
        <f aca="false">IF('ORÇ.GLOBAL P CAIXA'!K582="EXEC.","",IF('ORÇ.GLOBAL P CAIXA'!J582&gt;0,'ORÇ.GLOBAL P CAIXA'!J582,""))</f>
        <v/>
      </c>
      <c r="K582" s="115"/>
      <c r="L582" s="168" t="str">
        <f aca="false">IF(B582&gt;0,"ok","ocultar")</f>
        <v>ocultar</v>
      </c>
      <c r="M582" s="511" t="n">
        <f aca="false">ROUND(IF($O582&lt;&gt;0,$O582*(INFORMAÇÕES!$T$113/INFORMAÇÕES!$T$117),0),2)</f>
        <v>0</v>
      </c>
      <c r="N582" s="511" t="n">
        <f aca="false">ROUND(IF($O582&lt;&gt;0,$O582*(INFORMAÇÕES!$T$114/INFORMAÇÕES!$T$117),0),2)</f>
        <v>0</v>
      </c>
      <c r="O582" s="512" t="n">
        <f aca="false">IF(E582=0,G582,0)</f>
        <v>0</v>
      </c>
      <c r="Q582" s="88"/>
      <c r="R582" s="163" t="n">
        <f aca="false">IF(E582&lt;&gt;0,G582,0)</f>
        <v>0</v>
      </c>
      <c r="S582" s="157" t="n">
        <f aca="false">IF(B582=0,S581,IF(ISNONTEXT(B582)=TRUE(),INT(B582),INT(LEFT(B582,FIND(".",B582)-1))))</f>
        <v>3</v>
      </c>
      <c r="T582" s="157" t="str">
        <f aca="false">IF(T583=1,1,IF(B582&lt;&gt;0,1,IF(C582&lt;&gt;0,1,IF(D582&lt;&gt;0,1,IF('ORÇ.GLOBAL REF.'!E582&lt;&gt;0,1,"")))))</f>
        <v/>
      </c>
      <c r="U582" s="157" t="str">
        <f aca="false">IF(S582=0," ",IF(S582&lt;&gt;S581,S582," "))</f>
        <v> </v>
      </c>
      <c r="V582" s="88"/>
    </row>
    <row r="583" s="174" customFormat="true" ht="14.25" hidden="false" customHeight="false" outlineLevel="0" collapsed="false">
      <c r="A583" s="159" t="n">
        <v>572</v>
      </c>
      <c r="B583" s="160" t="n">
        <f aca="false">IF('ORÇ.GLOBAL P CAIXA'!K583="EXEC.",0,'ORÇ.GLOBAL P CAIXA'!M583)</f>
        <v>0</v>
      </c>
      <c r="C583" s="161" t="n">
        <f aca="false">IF('ORÇ.GLOBAL P CAIXA'!K583="EXEC.",0,'ORÇ.GLOBAL P CAIXA'!O583)</f>
        <v>0</v>
      </c>
      <c r="D583" s="162" t="n">
        <f aca="false">IF('ORÇ.GLOBAL P CAIXA'!K583="EXEC.",0,'ORÇ.GLOBAL P CAIXA'!P583)</f>
        <v>0</v>
      </c>
      <c r="E583" s="163" t="n">
        <f aca="false">IF('ORÇ.GLOBAL P CAIXA'!K583="EXEC.",0,ROUND('ORÇ.GLOBAL P CAIXA'!Q583,2))</f>
        <v>0</v>
      </c>
      <c r="F583" s="163" t="n">
        <f aca="false">IF('ORÇ.GLOBAL P CAIXA'!K583="EXEC.",0,TRUNC((1+(IF(OR(H583=0,H583=""),'BDI REF.'!$K$5,CHOOSE(H583,'BDI REF.'!$K$5,'BDI REF.'!$K$6,'BDI REF.'!$K$7))))*'ORÇ.GLOBAL P CAIXA'!R583,2))</f>
        <v>0</v>
      </c>
      <c r="G583" s="163" t="n">
        <f aca="false">IF('ORÇ.GLOBAL P CAIXA'!K583="EXEC.",0,IF(E583&lt;&gt;0,ROUND(E583*F583,2),IF(R583=0,(SUMIF($S$12:$S$1011,B583,$R$12:$R$1011)),R583)))</f>
        <v>0</v>
      </c>
      <c r="H583" s="509" t="str">
        <f aca="false">IF('ORÇ.GLOBAL P CAIXA'!K583="EXEC.","",IF('ORÇ.GLOBAL P CAIXA'!H583&gt;0,'ORÇ.GLOBAL P CAIXA'!H583,""))</f>
        <v/>
      </c>
      <c r="I583" s="509" t="str">
        <f aca="false">IF('ORÇ.GLOBAL P CAIXA'!K583="EXEC.","",IF('ORÇ.GLOBAL P CAIXA'!I583&gt;0,'ORÇ.GLOBAL P CAIXA'!I583,""))</f>
        <v/>
      </c>
      <c r="J583" s="510" t="str">
        <f aca="false">IF('ORÇ.GLOBAL P CAIXA'!K583="EXEC.","",IF('ORÇ.GLOBAL P CAIXA'!J583&gt;0,'ORÇ.GLOBAL P CAIXA'!J583,""))</f>
        <v/>
      </c>
      <c r="K583" s="115"/>
      <c r="L583" s="168" t="str">
        <f aca="false">IF(B583&gt;0,"ok","ocultar")</f>
        <v>ocultar</v>
      </c>
      <c r="M583" s="511" t="n">
        <f aca="false">ROUND(IF($O583&lt;&gt;0,$O583*(INFORMAÇÕES!$T$113/INFORMAÇÕES!$T$117),0),2)</f>
        <v>0</v>
      </c>
      <c r="N583" s="511" t="n">
        <f aca="false">ROUND(IF($O583&lt;&gt;0,$O583*(INFORMAÇÕES!$T$114/INFORMAÇÕES!$T$117),0),2)</f>
        <v>0</v>
      </c>
      <c r="O583" s="512" t="n">
        <f aca="false">IF(E583=0,G583,0)</f>
        <v>0</v>
      </c>
      <c r="Q583" s="88"/>
      <c r="R583" s="163" t="n">
        <f aca="false">IF(E583&lt;&gt;0,G583,0)</f>
        <v>0</v>
      </c>
      <c r="S583" s="157" t="n">
        <f aca="false">IF(B583=0,S582,IF(ISNONTEXT(B583)=TRUE(),INT(B583),INT(LEFT(B583,FIND(".",B583)-1))))</f>
        <v>3</v>
      </c>
      <c r="T583" s="157" t="str">
        <f aca="false">IF(T584=1,1,IF(B583&lt;&gt;0,1,IF(C583&lt;&gt;0,1,IF(D583&lt;&gt;0,1,IF('ORÇ.GLOBAL REF.'!E583&lt;&gt;0,1,"")))))</f>
        <v/>
      </c>
      <c r="U583" s="157" t="str">
        <f aca="false">IF(S583=0," ",IF(S583&lt;&gt;S582,S583," "))</f>
        <v> </v>
      </c>
      <c r="V583" s="88"/>
    </row>
    <row r="584" s="174" customFormat="true" ht="14.25" hidden="false" customHeight="false" outlineLevel="0" collapsed="false">
      <c r="A584" s="159" t="n">
        <v>573</v>
      </c>
      <c r="B584" s="160" t="n">
        <f aca="false">IF('ORÇ.GLOBAL P CAIXA'!K584="EXEC.",0,'ORÇ.GLOBAL P CAIXA'!M584)</f>
        <v>0</v>
      </c>
      <c r="C584" s="161" t="n">
        <f aca="false">IF('ORÇ.GLOBAL P CAIXA'!K584="EXEC.",0,'ORÇ.GLOBAL P CAIXA'!O584)</f>
        <v>0</v>
      </c>
      <c r="D584" s="162" t="n">
        <f aca="false">IF('ORÇ.GLOBAL P CAIXA'!K584="EXEC.",0,'ORÇ.GLOBAL P CAIXA'!P584)</f>
        <v>0</v>
      </c>
      <c r="E584" s="163" t="n">
        <f aca="false">IF('ORÇ.GLOBAL P CAIXA'!K584="EXEC.",0,ROUND('ORÇ.GLOBAL P CAIXA'!Q584,2))</f>
        <v>0</v>
      </c>
      <c r="F584" s="163" t="n">
        <f aca="false">IF('ORÇ.GLOBAL P CAIXA'!K584="EXEC.",0,TRUNC((1+(IF(OR(H584=0,H584=""),'BDI REF.'!$K$5,CHOOSE(H584,'BDI REF.'!$K$5,'BDI REF.'!$K$6,'BDI REF.'!$K$7))))*'ORÇ.GLOBAL P CAIXA'!R584,2))</f>
        <v>0</v>
      </c>
      <c r="G584" s="163" t="n">
        <f aca="false">IF('ORÇ.GLOBAL P CAIXA'!K584="EXEC.",0,IF(E584&lt;&gt;0,ROUND(E584*F584,2),IF(R584=0,(SUMIF($S$12:$S$1011,B584,$R$12:$R$1011)),R584)))</f>
        <v>0</v>
      </c>
      <c r="H584" s="509" t="str">
        <f aca="false">IF('ORÇ.GLOBAL P CAIXA'!K584="EXEC.","",IF('ORÇ.GLOBAL P CAIXA'!H584&gt;0,'ORÇ.GLOBAL P CAIXA'!H584,""))</f>
        <v/>
      </c>
      <c r="I584" s="509" t="str">
        <f aca="false">IF('ORÇ.GLOBAL P CAIXA'!K584="EXEC.","",IF('ORÇ.GLOBAL P CAIXA'!I584&gt;0,'ORÇ.GLOBAL P CAIXA'!I584,""))</f>
        <v/>
      </c>
      <c r="J584" s="510" t="str">
        <f aca="false">IF('ORÇ.GLOBAL P CAIXA'!K584="EXEC.","",IF('ORÇ.GLOBAL P CAIXA'!J584&gt;0,'ORÇ.GLOBAL P CAIXA'!J584,""))</f>
        <v/>
      </c>
      <c r="K584" s="115"/>
      <c r="L584" s="168" t="str">
        <f aca="false">IF(B584&gt;0,"ok","ocultar")</f>
        <v>ocultar</v>
      </c>
      <c r="M584" s="511" t="n">
        <f aca="false">ROUND(IF($O584&lt;&gt;0,$O584*(INFORMAÇÕES!$T$113/INFORMAÇÕES!$T$117),0),2)</f>
        <v>0</v>
      </c>
      <c r="N584" s="511" t="n">
        <f aca="false">ROUND(IF($O584&lt;&gt;0,$O584*(INFORMAÇÕES!$T$114/INFORMAÇÕES!$T$117),0),2)</f>
        <v>0</v>
      </c>
      <c r="O584" s="512" t="n">
        <f aca="false">IF(E584=0,G584,0)</f>
        <v>0</v>
      </c>
      <c r="Q584" s="88"/>
      <c r="R584" s="163" t="n">
        <f aca="false">IF(E584&lt;&gt;0,G584,0)</f>
        <v>0</v>
      </c>
      <c r="S584" s="157" t="n">
        <f aca="false">IF(B584=0,S583,IF(ISNONTEXT(B584)=TRUE(),INT(B584),INT(LEFT(B584,FIND(".",B584)-1))))</f>
        <v>3</v>
      </c>
      <c r="T584" s="157" t="str">
        <f aca="false">IF(T585=1,1,IF(B584&lt;&gt;0,1,IF(C584&lt;&gt;0,1,IF(D584&lt;&gt;0,1,IF('ORÇ.GLOBAL REF.'!E584&lt;&gt;0,1,"")))))</f>
        <v/>
      </c>
      <c r="U584" s="157" t="str">
        <f aca="false">IF(S584=0," ",IF(S584&lt;&gt;S583,S584," "))</f>
        <v> </v>
      </c>
      <c r="V584" s="88"/>
    </row>
    <row r="585" s="174" customFormat="true" ht="14.25" hidden="false" customHeight="false" outlineLevel="0" collapsed="false">
      <c r="A585" s="159" t="n">
        <v>574</v>
      </c>
      <c r="B585" s="160" t="n">
        <f aca="false">IF('ORÇ.GLOBAL P CAIXA'!K585="EXEC.",0,'ORÇ.GLOBAL P CAIXA'!M585)</f>
        <v>0</v>
      </c>
      <c r="C585" s="161" t="n">
        <f aca="false">IF('ORÇ.GLOBAL P CAIXA'!K585="EXEC.",0,'ORÇ.GLOBAL P CAIXA'!O585)</f>
        <v>0</v>
      </c>
      <c r="D585" s="162" t="n">
        <f aca="false">IF('ORÇ.GLOBAL P CAIXA'!K585="EXEC.",0,'ORÇ.GLOBAL P CAIXA'!P585)</f>
        <v>0</v>
      </c>
      <c r="E585" s="163" t="n">
        <f aca="false">IF('ORÇ.GLOBAL P CAIXA'!K585="EXEC.",0,ROUND('ORÇ.GLOBAL P CAIXA'!Q585,2))</f>
        <v>0</v>
      </c>
      <c r="F585" s="163" t="n">
        <f aca="false">IF('ORÇ.GLOBAL P CAIXA'!K585="EXEC.",0,TRUNC((1+(IF(OR(H585=0,H585=""),'BDI REF.'!$K$5,CHOOSE(H585,'BDI REF.'!$K$5,'BDI REF.'!$K$6,'BDI REF.'!$K$7))))*'ORÇ.GLOBAL P CAIXA'!R585,2))</f>
        <v>0</v>
      </c>
      <c r="G585" s="163" t="n">
        <f aca="false">IF('ORÇ.GLOBAL P CAIXA'!K585="EXEC.",0,IF(E585&lt;&gt;0,ROUND(E585*F585,2),IF(R585=0,(SUMIF($S$12:$S$1011,B585,$R$12:$R$1011)),R585)))</f>
        <v>0</v>
      </c>
      <c r="H585" s="509" t="str">
        <f aca="false">IF('ORÇ.GLOBAL P CAIXA'!K585="EXEC.","",IF('ORÇ.GLOBAL P CAIXA'!H585&gt;0,'ORÇ.GLOBAL P CAIXA'!H585,""))</f>
        <v/>
      </c>
      <c r="I585" s="509" t="str">
        <f aca="false">IF('ORÇ.GLOBAL P CAIXA'!K585="EXEC.","",IF('ORÇ.GLOBAL P CAIXA'!I585&gt;0,'ORÇ.GLOBAL P CAIXA'!I585,""))</f>
        <v/>
      </c>
      <c r="J585" s="510" t="str">
        <f aca="false">IF('ORÇ.GLOBAL P CAIXA'!K585="EXEC.","",IF('ORÇ.GLOBAL P CAIXA'!J585&gt;0,'ORÇ.GLOBAL P CAIXA'!J585,""))</f>
        <v/>
      </c>
      <c r="K585" s="115"/>
      <c r="L585" s="168" t="str">
        <f aca="false">IF(B585&gt;0,"ok","ocultar")</f>
        <v>ocultar</v>
      </c>
      <c r="M585" s="511" t="n">
        <f aca="false">ROUND(IF($O585&lt;&gt;0,$O585*(INFORMAÇÕES!$T$113/INFORMAÇÕES!$T$117),0),2)</f>
        <v>0</v>
      </c>
      <c r="N585" s="511" t="n">
        <f aca="false">ROUND(IF($O585&lt;&gt;0,$O585*(INFORMAÇÕES!$T$114/INFORMAÇÕES!$T$117),0),2)</f>
        <v>0</v>
      </c>
      <c r="O585" s="512" t="n">
        <f aca="false">IF(E585=0,G585,0)</f>
        <v>0</v>
      </c>
      <c r="Q585" s="88"/>
      <c r="R585" s="163" t="n">
        <f aca="false">IF(E585&lt;&gt;0,G585,0)</f>
        <v>0</v>
      </c>
      <c r="S585" s="157" t="n">
        <f aca="false">IF(B585=0,S584,IF(ISNONTEXT(B585)=TRUE(),INT(B585),INT(LEFT(B585,FIND(".",B585)-1))))</f>
        <v>3</v>
      </c>
      <c r="T585" s="157" t="str">
        <f aca="false">IF(T586=1,1,IF(B585&lt;&gt;0,1,IF(C585&lt;&gt;0,1,IF(D585&lt;&gt;0,1,IF('ORÇ.GLOBAL REF.'!E585&lt;&gt;0,1,"")))))</f>
        <v/>
      </c>
      <c r="U585" s="157" t="str">
        <f aca="false">IF(S585=0," ",IF(S585&lt;&gt;S584,S585," "))</f>
        <v> </v>
      </c>
      <c r="V585" s="88"/>
    </row>
    <row r="586" s="174" customFormat="true" ht="14.25" hidden="false" customHeight="false" outlineLevel="0" collapsed="false">
      <c r="A586" s="159" t="n">
        <v>575</v>
      </c>
      <c r="B586" s="160" t="n">
        <f aca="false">IF('ORÇ.GLOBAL P CAIXA'!K586="EXEC.",0,'ORÇ.GLOBAL P CAIXA'!M586)</f>
        <v>0</v>
      </c>
      <c r="C586" s="161" t="n">
        <f aca="false">IF('ORÇ.GLOBAL P CAIXA'!K586="EXEC.",0,'ORÇ.GLOBAL P CAIXA'!O586)</f>
        <v>0</v>
      </c>
      <c r="D586" s="162" t="n">
        <f aca="false">IF('ORÇ.GLOBAL P CAIXA'!K586="EXEC.",0,'ORÇ.GLOBAL P CAIXA'!P586)</f>
        <v>0</v>
      </c>
      <c r="E586" s="163" t="n">
        <f aca="false">IF('ORÇ.GLOBAL P CAIXA'!K586="EXEC.",0,ROUND('ORÇ.GLOBAL P CAIXA'!Q586,2))</f>
        <v>0</v>
      </c>
      <c r="F586" s="163" t="n">
        <f aca="false">IF('ORÇ.GLOBAL P CAIXA'!K586="EXEC.",0,TRUNC((1+(IF(OR(H586=0,H586=""),'BDI REF.'!$K$5,CHOOSE(H586,'BDI REF.'!$K$5,'BDI REF.'!$K$6,'BDI REF.'!$K$7))))*'ORÇ.GLOBAL P CAIXA'!R586,2))</f>
        <v>0</v>
      </c>
      <c r="G586" s="163" t="n">
        <f aca="false">IF('ORÇ.GLOBAL P CAIXA'!K586="EXEC.",0,IF(E586&lt;&gt;0,ROUND(E586*F586,2),IF(R586=0,(SUMIF($S$12:$S$1011,B586,$R$12:$R$1011)),R586)))</f>
        <v>0</v>
      </c>
      <c r="H586" s="509" t="str">
        <f aca="false">IF('ORÇ.GLOBAL P CAIXA'!K586="EXEC.","",IF('ORÇ.GLOBAL P CAIXA'!H586&gt;0,'ORÇ.GLOBAL P CAIXA'!H586,""))</f>
        <v/>
      </c>
      <c r="I586" s="509" t="str">
        <f aca="false">IF('ORÇ.GLOBAL P CAIXA'!K586="EXEC.","",IF('ORÇ.GLOBAL P CAIXA'!I586&gt;0,'ORÇ.GLOBAL P CAIXA'!I586,""))</f>
        <v/>
      </c>
      <c r="J586" s="510" t="str">
        <f aca="false">IF('ORÇ.GLOBAL P CAIXA'!K586="EXEC.","",IF('ORÇ.GLOBAL P CAIXA'!J586&gt;0,'ORÇ.GLOBAL P CAIXA'!J586,""))</f>
        <v/>
      </c>
      <c r="K586" s="115"/>
      <c r="L586" s="168" t="str">
        <f aca="false">IF(B586&gt;0,"ok","ocultar")</f>
        <v>ocultar</v>
      </c>
      <c r="M586" s="511" t="n">
        <f aca="false">ROUND(IF($O586&lt;&gt;0,$O586*(INFORMAÇÕES!$T$113/INFORMAÇÕES!$T$117),0),2)</f>
        <v>0</v>
      </c>
      <c r="N586" s="511" t="n">
        <f aca="false">ROUND(IF($O586&lt;&gt;0,$O586*(INFORMAÇÕES!$T$114/INFORMAÇÕES!$T$117),0),2)</f>
        <v>0</v>
      </c>
      <c r="O586" s="512" t="n">
        <f aca="false">IF(E586=0,G586,0)</f>
        <v>0</v>
      </c>
      <c r="Q586" s="88"/>
      <c r="R586" s="163" t="n">
        <f aca="false">IF(E586&lt;&gt;0,G586,0)</f>
        <v>0</v>
      </c>
      <c r="S586" s="157" t="n">
        <f aca="false">IF(B586=0,S585,IF(ISNONTEXT(B586)=TRUE(),INT(B586),INT(LEFT(B586,FIND(".",B586)-1))))</f>
        <v>3</v>
      </c>
      <c r="T586" s="157" t="str">
        <f aca="false">IF(T587=1,1,IF(B586&lt;&gt;0,1,IF(C586&lt;&gt;0,1,IF(D586&lt;&gt;0,1,IF('ORÇ.GLOBAL REF.'!E586&lt;&gt;0,1,"")))))</f>
        <v/>
      </c>
      <c r="U586" s="157" t="str">
        <f aca="false">IF(S586=0," ",IF(S586&lt;&gt;S585,S586," "))</f>
        <v> </v>
      </c>
      <c r="V586" s="88"/>
    </row>
    <row r="587" s="174" customFormat="true" ht="14.25" hidden="false" customHeight="false" outlineLevel="0" collapsed="false">
      <c r="A587" s="159" t="n">
        <v>576</v>
      </c>
      <c r="B587" s="160" t="n">
        <f aca="false">IF('ORÇ.GLOBAL P CAIXA'!K587="EXEC.",0,'ORÇ.GLOBAL P CAIXA'!M587)</f>
        <v>0</v>
      </c>
      <c r="C587" s="161" t="n">
        <f aca="false">IF('ORÇ.GLOBAL P CAIXA'!K587="EXEC.",0,'ORÇ.GLOBAL P CAIXA'!O587)</f>
        <v>0</v>
      </c>
      <c r="D587" s="162" t="n">
        <f aca="false">IF('ORÇ.GLOBAL P CAIXA'!K587="EXEC.",0,'ORÇ.GLOBAL P CAIXA'!P587)</f>
        <v>0</v>
      </c>
      <c r="E587" s="163" t="n">
        <f aca="false">IF('ORÇ.GLOBAL P CAIXA'!K587="EXEC.",0,ROUND('ORÇ.GLOBAL P CAIXA'!Q587,2))</f>
        <v>0</v>
      </c>
      <c r="F587" s="163" t="n">
        <f aca="false">IF('ORÇ.GLOBAL P CAIXA'!K587="EXEC.",0,TRUNC((1+(IF(OR(H587=0,H587=""),'BDI REF.'!$K$5,CHOOSE(H587,'BDI REF.'!$K$5,'BDI REF.'!$K$6,'BDI REF.'!$K$7))))*'ORÇ.GLOBAL P CAIXA'!R587,2))</f>
        <v>0</v>
      </c>
      <c r="G587" s="163" t="n">
        <f aca="false">IF('ORÇ.GLOBAL P CAIXA'!K587="EXEC.",0,IF(E587&lt;&gt;0,ROUND(E587*F587,2),IF(R587=0,(SUMIF($S$12:$S$1011,B587,$R$12:$R$1011)),R587)))</f>
        <v>0</v>
      </c>
      <c r="H587" s="509" t="str">
        <f aca="false">IF('ORÇ.GLOBAL P CAIXA'!K587="EXEC.","",IF('ORÇ.GLOBAL P CAIXA'!H587&gt;0,'ORÇ.GLOBAL P CAIXA'!H587,""))</f>
        <v/>
      </c>
      <c r="I587" s="509" t="str">
        <f aca="false">IF('ORÇ.GLOBAL P CAIXA'!K587="EXEC.","",IF('ORÇ.GLOBAL P CAIXA'!I587&gt;0,'ORÇ.GLOBAL P CAIXA'!I587,""))</f>
        <v/>
      </c>
      <c r="J587" s="510" t="str">
        <f aca="false">IF('ORÇ.GLOBAL P CAIXA'!K587="EXEC.","",IF('ORÇ.GLOBAL P CAIXA'!J587&gt;0,'ORÇ.GLOBAL P CAIXA'!J587,""))</f>
        <v/>
      </c>
      <c r="K587" s="115"/>
      <c r="L587" s="168" t="str">
        <f aca="false">IF(B587&gt;0,"ok","ocultar")</f>
        <v>ocultar</v>
      </c>
      <c r="M587" s="511" t="n">
        <f aca="false">ROUND(IF($O587&lt;&gt;0,$O587*(INFORMAÇÕES!$T$113/INFORMAÇÕES!$T$117),0),2)</f>
        <v>0</v>
      </c>
      <c r="N587" s="511" t="n">
        <f aca="false">ROUND(IF($O587&lt;&gt;0,$O587*(INFORMAÇÕES!$T$114/INFORMAÇÕES!$T$117),0),2)</f>
        <v>0</v>
      </c>
      <c r="O587" s="512" t="n">
        <f aca="false">IF(E587=0,G587,0)</f>
        <v>0</v>
      </c>
      <c r="Q587" s="88"/>
      <c r="R587" s="163" t="n">
        <f aca="false">IF(E587&lt;&gt;0,G587,0)</f>
        <v>0</v>
      </c>
      <c r="S587" s="157" t="n">
        <f aca="false">IF(B587=0,S586,IF(ISNONTEXT(B587)=TRUE(),INT(B587),INT(LEFT(B587,FIND(".",B587)-1))))</f>
        <v>3</v>
      </c>
      <c r="T587" s="157" t="str">
        <f aca="false">IF(T588=1,1,IF(B587&lt;&gt;0,1,IF(C587&lt;&gt;0,1,IF(D587&lt;&gt;0,1,IF('ORÇ.GLOBAL REF.'!E587&lt;&gt;0,1,"")))))</f>
        <v/>
      </c>
      <c r="U587" s="157" t="str">
        <f aca="false">IF(S587=0," ",IF(S587&lt;&gt;S586,S587," "))</f>
        <v> </v>
      </c>
      <c r="V587" s="88"/>
    </row>
    <row r="588" s="174" customFormat="true" ht="14.25" hidden="false" customHeight="false" outlineLevel="0" collapsed="false">
      <c r="A588" s="159" t="n">
        <v>577</v>
      </c>
      <c r="B588" s="160" t="n">
        <f aca="false">IF('ORÇ.GLOBAL P CAIXA'!K588="EXEC.",0,'ORÇ.GLOBAL P CAIXA'!M588)</f>
        <v>0</v>
      </c>
      <c r="C588" s="161" t="n">
        <f aca="false">IF('ORÇ.GLOBAL P CAIXA'!K588="EXEC.",0,'ORÇ.GLOBAL P CAIXA'!O588)</f>
        <v>0</v>
      </c>
      <c r="D588" s="162" t="n">
        <f aca="false">IF('ORÇ.GLOBAL P CAIXA'!K588="EXEC.",0,'ORÇ.GLOBAL P CAIXA'!P588)</f>
        <v>0</v>
      </c>
      <c r="E588" s="163" t="n">
        <f aca="false">IF('ORÇ.GLOBAL P CAIXA'!K588="EXEC.",0,ROUND('ORÇ.GLOBAL P CAIXA'!Q588,2))</f>
        <v>0</v>
      </c>
      <c r="F588" s="163" t="n">
        <f aca="false">IF('ORÇ.GLOBAL P CAIXA'!K588="EXEC.",0,TRUNC((1+(IF(OR(H588=0,H588=""),'BDI REF.'!$K$5,CHOOSE(H588,'BDI REF.'!$K$5,'BDI REF.'!$K$6,'BDI REF.'!$K$7))))*'ORÇ.GLOBAL P CAIXA'!R588,2))</f>
        <v>0</v>
      </c>
      <c r="G588" s="163" t="n">
        <f aca="false">IF('ORÇ.GLOBAL P CAIXA'!K588="EXEC.",0,IF(E588&lt;&gt;0,ROUND(E588*F588,2),IF(R588=0,(SUMIF($S$12:$S$1011,B588,$R$12:$R$1011)),R588)))</f>
        <v>0</v>
      </c>
      <c r="H588" s="509" t="str">
        <f aca="false">IF('ORÇ.GLOBAL P CAIXA'!K588="EXEC.","",IF('ORÇ.GLOBAL P CAIXA'!H588&gt;0,'ORÇ.GLOBAL P CAIXA'!H588,""))</f>
        <v/>
      </c>
      <c r="I588" s="509" t="str">
        <f aca="false">IF('ORÇ.GLOBAL P CAIXA'!K588="EXEC.","",IF('ORÇ.GLOBAL P CAIXA'!I588&gt;0,'ORÇ.GLOBAL P CAIXA'!I588,""))</f>
        <v/>
      </c>
      <c r="J588" s="510" t="str">
        <f aca="false">IF('ORÇ.GLOBAL P CAIXA'!K588="EXEC.","",IF('ORÇ.GLOBAL P CAIXA'!J588&gt;0,'ORÇ.GLOBAL P CAIXA'!J588,""))</f>
        <v/>
      </c>
      <c r="K588" s="115"/>
      <c r="L588" s="168" t="str">
        <f aca="false">IF(B588&gt;0,"ok","ocultar")</f>
        <v>ocultar</v>
      </c>
      <c r="M588" s="511" t="n">
        <f aca="false">ROUND(IF($O588&lt;&gt;0,$O588*(INFORMAÇÕES!$T$113/INFORMAÇÕES!$T$117),0),2)</f>
        <v>0</v>
      </c>
      <c r="N588" s="511" t="n">
        <f aca="false">ROUND(IF($O588&lt;&gt;0,$O588*(INFORMAÇÕES!$T$114/INFORMAÇÕES!$T$117),0),2)</f>
        <v>0</v>
      </c>
      <c r="O588" s="512" t="n">
        <f aca="false">IF(E588=0,G588,0)</f>
        <v>0</v>
      </c>
      <c r="Q588" s="88"/>
      <c r="R588" s="163" t="n">
        <f aca="false">IF(E588&lt;&gt;0,G588,0)</f>
        <v>0</v>
      </c>
      <c r="S588" s="157" t="n">
        <f aca="false">IF(B588=0,S587,IF(ISNONTEXT(B588)=TRUE(),INT(B588),INT(LEFT(B588,FIND(".",B588)-1))))</f>
        <v>3</v>
      </c>
      <c r="T588" s="157" t="str">
        <f aca="false">IF(T589=1,1,IF(B588&lt;&gt;0,1,IF(C588&lt;&gt;0,1,IF(D588&lt;&gt;0,1,IF('ORÇ.GLOBAL REF.'!E588&lt;&gt;0,1,"")))))</f>
        <v/>
      </c>
      <c r="U588" s="157" t="str">
        <f aca="false">IF(S588=0," ",IF(S588&lt;&gt;S587,S588," "))</f>
        <v> </v>
      </c>
      <c r="V588" s="88"/>
    </row>
    <row r="589" s="174" customFormat="true" ht="14.25" hidden="false" customHeight="false" outlineLevel="0" collapsed="false">
      <c r="A589" s="159" t="n">
        <v>578</v>
      </c>
      <c r="B589" s="160" t="n">
        <f aca="false">IF('ORÇ.GLOBAL P CAIXA'!K589="EXEC.",0,'ORÇ.GLOBAL P CAIXA'!M589)</f>
        <v>0</v>
      </c>
      <c r="C589" s="161" t="n">
        <f aca="false">IF('ORÇ.GLOBAL P CAIXA'!K589="EXEC.",0,'ORÇ.GLOBAL P CAIXA'!O589)</f>
        <v>0</v>
      </c>
      <c r="D589" s="162" t="n">
        <f aca="false">IF('ORÇ.GLOBAL P CAIXA'!K589="EXEC.",0,'ORÇ.GLOBAL P CAIXA'!P589)</f>
        <v>0</v>
      </c>
      <c r="E589" s="163" t="n">
        <f aca="false">IF('ORÇ.GLOBAL P CAIXA'!K589="EXEC.",0,ROUND('ORÇ.GLOBAL P CAIXA'!Q589,2))</f>
        <v>0</v>
      </c>
      <c r="F589" s="163" t="n">
        <f aca="false">IF('ORÇ.GLOBAL P CAIXA'!K589="EXEC.",0,TRUNC((1+(IF(OR(H589=0,H589=""),'BDI REF.'!$K$5,CHOOSE(H589,'BDI REF.'!$K$5,'BDI REF.'!$K$6,'BDI REF.'!$K$7))))*'ORÇ.GLOBAL P CAIXA'!R589,2))</f>
        <v>0</v>
      </c>
      <c r="G589" s="163" t="n">
        <f aca="false">IF('ORÇ.GLOBAL P CAIXA'!K589="EXEC.",0,IF(E589&lt;&gt;0,ROUND(E589*F589,2),IF(R589=0,(SUMIF($S$12:$S$1011,B589,$R$12:$R$1011)),R589)))</f>
        <v>0</v>
      </c>
      <c r="H589" s="509" t="str">
        <f aca="false">IF('ORÇ.GLOBAL P CAIXA'!K589="EXEC.","",IF('ORÇ.GLOBAL P CAIXA'!H589&gt;0,'ORÇ.GLOBAL P CAIXA'!H589,""))</f>
        <v/>
      </c>
      <c r="I589" s="509" t="str">
        <f aca="false">IF('ORÇ.GLOBAL P CAIXA'!K589="EXEC.","",IF('ORÇ.GLOBAL P CAIXA'!I589&gt;0,'ORÇ.GLOBAL P CAIXA'!I589,""))</f>
        <v/>
      </c>
      <c r="J589" s="510" t="str">
        <f aca="false">IF('ORÇ.GLOBAL P CAIXA'!K589="EXEC.","",IF('ORÇ.GLOBAL P CAIXA'!J589&gt;0,'ORÇ.GLOBAL P CAIXA'!J589,""))</f>
        <v/>
      </c>
      <c r="K589" s="115"/>
      <c r="L589" s="168" t="str">
        <f aca="false">IF(B589&gt;0,"ok","ocultar")</f>
        <v>ocultar</v>
      </c>
      <c r="M589" s="511" t="n">
        <f aca="false">ROUND(IF($O589&lt;&gt;0,$O589*(INFORMAÇÕES!$T$113/INFORMAÇÕES!$T$117),0),2)</f>
        <v>0</v>
      </c>
      <c r="N589" s="511" t="n">
        <f aca="false">ROUND(IF($O589&lt;&gt;0,$O589*(INFORMAÇÕES!$T$114/INFORMAÇÕES!$T$117),0),2)</f>
        <v>0</v>
      </c>
      <c r="O589" s="512" t="n">
        <f aca="false">IF(E589=0,G589,0)</f>
        <v>0</v>
      </c>
      <c r="Q589" s="88"/>
      <c r="R589" s="163" t="n">
        <f aca="false">IF(E589&lt;&gt;0,G589,0)</f>
        <v>0</v>
      </c>
      <c r="S589" s="157" t="n">
        <f aca="false">IF(B589=0,S588,IF(ISNONTEXT(B589)=TRUE(),INT(B589),INT(LEFT(B589,FIND(".",B589)-1))))</f>
        <v>3</v>
      </c>
      <c r="T589" s="157" t="str">
        <f aca="false">IF(T590=1,1,IF(B589&lt;&gt;0,1,IF(C589&lt;&gt;0,1,IF(D589&lt;&gt;0,1,IF('ORÇ.GLOBAL REF.'!E589&lt;&gt;0,1,"")))))</f>
        <v/>
      </c>
      <c r="U589" s="157" t="str">
        <f aca="false">IF(S589=0," ",IF(S589&lt;&gt;S588,S589," "))</f>
        <v> </v>
      </c>
      <c r="V589" s="88"/>
    </row>
    <row r="590" s="174" customFormat="true" ht="14.25" hidden="false" customHeight="false" outlineLevel="0" collapsed="false">
      <c r="A590" s="159" t="n">
        <v>579</v>
      </c>
      <c r="B590" s="160" t="n">
        <f aca="false">IF('ORÇ.GLOBAL P CAIXA'!K590="EXEC.",0,'ORÇ.GLOBAL P CAIXA'!M590)</f>
        <v>0</v>
      </c>
      <c r="C590" s="161" t="n">
        <f aca="false">IF('ORÇ.GLOBAL P CAIXA'!K590="EXEC.",0,'ORÇ.GLOBAL P CAIXA'!O590)</f>
        <v>0</v>
      </c>
      <c r="D590" s="162" t="n">
        <f aca="false">IF('ORÇ.GLOBAL P CAIXA'!K590="EXEC.",0,'ORÇ.GLOBAL P CAIXA'!P590)</f>
        <v>0</v>
      </c>
      <c r="E590" s="163" t="n">
        <f aca="false">IF('ORÇ.GLOBAL P CAIXA'!K590="EXEC.",0,ROUND('ORÇ.GLOBAL P CAIXA'!Q590,2))</f>
        <v>0</v>
      </c>
      <c r="F590" s="163" t="n">
        <f aca="false">IF('ORÇ.GLOBAL P CAIXA'!K590="EXEC.",0,TRUNC((1+(IF(OR(H590=0,H590=""),'BDI REF.'!$K$5,CHOOSE(H590,'BDI REF.'!$K$5,'BDI REF.'!$K$6,'BDI REF.'!$K$7))))*'ORÇ.GLOBAL P CAIXA'!R590,2))</f>
        <v>0</v>
      </c>
      <c r="G590" s="163" t="n">
        <f aca="false">IF('ORÇ.GLOBAL P CAIXA'!K590="EXEC.",0,IF(E590&lt;&gt;0,ROUND(E590*F590,2),IF(R590=0,(SUMIF($S$12:$S$1011,B590,$R$12:$R$1011)),R590)))</f>
        <v>0</v>
      </c>
      <c r="H590" s="509" t="str">
        <f aca="false">IF('ORÇ.GLOBAL P CAIXA'!K590="EXEC.","",IF('ORÇ.GLOBAL P CAIXA'!H590&gt;0,'ORÇ.GLOBAL P CAIXA'!H590,""))</f>
        <v/>
      </c>
      <c r="I590" s="509" t="str">
        <f aca="false">IF('ORÇ.GLOBAL P CAIXA'!K590="EXEC.","",IF('ORÇ.GLOBAL P CAIXA'!I590&gt;0,'ORÇ.GLOBAL P CAIXA'!I590,""))</f>
        <v/>
      </c>
      <c r="J590" s="510" t="str">
        <f aca="false">IF('ORÇ.GLOBAL P CAIXA'!K590="EXEC.","",IF('ORÇ.GLOBAL P CAIXA'!J590&gt;0,'ORÇ.GLOBAL P CAIXA'!J590,""))</f>
        <v/>
      </c>
      <c r="K590" s="115"/>
      <c r="L590" s="168" t="str">
        <f aca="false">IF(B590&gt;0,"ok","ocultar")</f>
        <v>ocultar</v>
      </c>
      <c r="M590" s="511" t="n">
        <f aca="false">ROUND(IF($O590&lt;&gt;0,$O590*(INFORMAÇÕES!$T$113/INFORMAÇÕES!$T$117),0),2)</f>
        <v>0</v>
      </c>
      <c r="N590" s="511" t="n">
        <f aca="false">ROUND(IF($O590&lt;&gt;0,$O590*(INFORMAÇÕES!$T$114/INFORMAÇÕES!$T$117),0),2)</f>
        <v>0</v>
      </c>
      <c r="O590" s="512" t="n">
        <f aca="false">IF(E590=0,G590,0)</f>
        <v>0</v>
      </c>
      <c r="Q590" s="88"/>
      <c r="R590" s="163" t="n">
        <f aca="false">IF(E590&lt;&gt;0,G590,0)</f>
        <v>0</v>
      </c>
      <c r="S590" s="157" t="n">
        <f aca="false">IF(B590=0,S589,IF(ISNONTEXT(B590)=TRUE(),INT(B590),INT(LEFT(B590,FIND(".",B590)-1))))</f>
        <v>3</v>
      </c>
      <c r="T590" s="157" t="str">
        <f aca="false">IF(T591=1,1,IF(B590&lt;&gt;0,1,IF(C590&lt;&gt;0,1,IF(D590&lt;&gt;0,1,IF('ORÇ.GLOBAL REF.'!E590&lt;&gt;0,1,"")))))</f>
        <v/>
      </c>
      <c r="U590" s="157" t="str">
        <f aca="false">IF(S590=0," ",IF(S590&lt;&gt;S589,S590," "))</f>
        <v> </v>
      </c>
      <c r="V590" s="88"/>
    </row>
    <row r="591" s="174" customFormat="true" ht="14.25" hidden="false" customHeight="false" outlineLevel="0" collapsed="false">
      <c r="A591" s="159" t="n">
        <v>580</v>
      </c>
      <c r="B591" s="160" t="n">
        <f aca="false">IF('ORÇ.GLOBAL P CAIXA'!K591="EXEC.",0,'ORÇ.GLOBAL P CAIXA'!M591)</f>
        <v>0</v>
      </c>
      <c r="C591" s="161" t="n">
        <f aca="false">IF('ORÇ.GLOBAL P CAIXA'!K591="EXEC.",0,'ORÇ.GLOBAL P CAIXA'!O591)</f>
        <v>0</v>
      </c>
      <c r="D591" s="162" t="n">
        <f aca="false">IF('ORÇ.GLOBAL P CAIXA'!K591="EXEC.",0,'ORÇ.GLOBAL P CAIXA'!P591)</f>
        <v>0</v>
      </c>
      <c r="E591" s="163" t="n">
        <f aca="false">IF('ORÇ.GLOBAL P CAIXA'!K591="EXEC.",0,ROUND('ORÇ.GLOBAL P CAIXA'!Q591,2))</f>
        <v>0</v>
      </c>
      <c r="F591" s="163" t="n">
        <f aca="false">IF('ORÇ.GLOBAL P CAIXA'!K591="EXEC.",0,TRUNC((1+(IF(OR(H591=0,H591=""),'BDI REF.'!$K$5,CHOOSE(H591,'BDI REF.'!$K$5,'BDI REF.'!$K$6,'BDI REF.'!$K$7))))*'ORÇ.GLOBAL P CAIXA'!R591,2))</f>
        <v>0</v>
      </c>
      <c r="G591" s="163" t="n">
        <f aca="false">IF('ORÇ.GLOBAL P CAIXA'!K591="EXEC.",0,IF(E591&lt;&gt;0,ROUND(E591*F591,2),IF(R591=0,(SUMIF($S$12:$S$1011,B591,$R$12:$R$1011)),R591)))</f>
        <v>0</v>
      </c>
      <c r="H591" s="509" t="str">
        <f aca="false">IF('ORÇ.GLOBAL P CAIXA'!K591="EXEC.","",IF('ORÇ.GLOBAL P CAIXA'!H591&gt;0,'ORÇ.GLOBAL P CAIXA'!H591,""))</f>
        <v/>
      </c>
      <c r="I591" s="509" t="str">
        <f aca="false">IF('ORÇ.GLOBAL P CAIXA'!K591="EXEC.","",IF('ORÇ.GLOBAL P CAIXA'!I591&gt;0,'ORÇ.GLOBAL P CAIXA'!I591,""))</f>
        <v/>
      </c>
      <c r="J591" s="510" t="str">
        <f aca="false">IF('ORÇ.GLOBAL P CAIXA'!K591="EXEC.","",IF('ORÇ.GLOBAL P CAIXA'!J591&gt;0,'ORÇ.GLOBAL P CAIXA'!J591,""))</f>
        <v/>
      </c>
      <c r="K591" s="115"/>
      <c r="L591" s="168" t="str">
        <f aca="false">IF(B591&gt;0,"ok","ocultar")</f>
        <v>ocultar</v>
      </c>
      <c r="M591" s="511" t="n">
        <f aca="false">ROUND(IF($O591&lt;&gt;0,$O591*(INFORMAÇÕES!$T$113/INFORMAÇÕES!$T$117),0),2)</f>
        <v>0</v>
      </c>
      <c r="N591" s="511" t="n">
        <f aca="false">ROUND(IF($O591&lt;&gt;0,$O591*(INFORMAÇÕES!$T$114/INFORMAÇÕES!$T$117),0),2)</f>
        <v>0</v>
      </c>
      <c r="O591" s="512" t="n">
        <f aca="false">IF(E591=0,G591,0)</f>
        <v>0</v>
      </c>
      <c r="Q591" s="88"/>
      <c r="R591" s="163" t="n">
        <f aca="false">IF(E591&lt;&gt;0,G591,0)</f>
        <v>0</v>
      </c>
      <c r="S591" s="157" t="n">
        <f aca="false">IF(B591=0,S590,IF(ISNONTEXT(B591)=TRUE(),INT(B591),INT(LEFT(B591,FIND(".",B591)-1))))</f>
        <v>3</v>
      </c>
      <c r="T591" s="157" t="str">
        <f aca="false">IF(T592=1,1,IF(B591&lt;&gt;0,1,IF(C591&lt;&gt;0,1,IF(D591&lt;&gt;0,1,IF('ORÇ.GLOBAL REF.'!E591&lt;&gt;0,1,"")))))</f>
        <v/>
      </c>
      <c r="U591" s="157" t="str">
        <f aca="false">IF(S591=0," ",IF(S591&lt;&gt;S590,S591," "))</f>
        <v> </v>
      </c>
      <c r="V591" s="88"/>
    </row>
    <row r="592" s="174" customFormat="true" ht="14.25" hidden="false" customHeight="false" outlineLevel="0" collapsed="false">
      <c r="A592" s="159" t="n">
        <v>581</v>
      </c>
      <c r="B592" s="160" t="n">
        <f aca="false">IF('ORÇ.GLOBAL P CAIXA'!K592="EXEC.",0,'ORÇ.GLOBAL P CAIXA'!M592)</f>
        <v>0</v>
      </c>
      <c r="C592" s="161" t="n">
        <f aca="false">IF('ORÇ.GLOBAL P CAIXA'!K592="EXEC.",0,'ORÇ.GLOBAL P CAIXA'!O592)</f>
        <v>0</v>
      </c>
      <c r="D592" s="162" t="n">
        <f aca="false">IF('ORÇ.GLOBAL P CAIXA'!K592="EXEC.",0,'ORÇ.GLOBAL P CAIXA'!P592)</f>
        <v>0</v>
      </c>
      <c r="E592" s="163" t="n">
        <f aca="false">IF('ORÇ.GLOBAL P CAIXA'!K592="EXEC.",0,ROUND('ORÇ.GLOBAL P CAIXA'!Q592,2))</f>
        <v>0</v>
      </c>
      <c r="F592" s="163" t="n">
        <f aca="false">IF('ORÇ.GLOBAL P CAIXA'!K592="EXEC.",0,TRUNC((1+(IF(OR(H592=0,H592=""),'BDI REF.'!$K$5,CHOOSE(H592,'BDI REF.'!$K$5,'BDI REF.'!$K$6,'BDI REF.'!$K$7))))*'ORÇ.GLOBAL P CAIXA'!R592,2))</f>
        <v>0</v>
      </c>
      <c r="G592" s="163" t="n">
        <f aca="false">IF('ORÇ.GLOBAL P CAIXA'!K592="EXEC.",0,IF(E592&lt;&gt;0,ROUND(E592*F592,2),IF(R592=0,(SUMIF($S$12:$S$1011,B592,$R$12:$R$1011)),R592)))</f>
        <v>0</v>
      </c>
      <c r="H592" s="509" t="str">
        <f aca="false">IF('ORÇ.GLOBAL P CAIXA'!K592="EXEC.","",IF('ORÇ.GLOBAL P CAIXA'!H592&gt;0,'ORÇ.GLOBAL P CAIXA'!H592,""))</f>
        <v/>
      </c>
      <c r="I592" s="509" t="str">
        <f aca="false">IF('ORÇ.GLOBAL P CAIXA'!K592="EXEC.","",IF('ORÇ.GLOBAL P CAIXA'!I592&gt;0,'ORÇ.GLOBAL P CAIXA'!I592,""))</f>
        <v/>
      </c>
      <c r="J592" s="510" t="str">
        <f aca="false">IF('ORÇ.GLOBAL P CAIXA'!K592="EXEC.","",IF('ORÇ.GLOBAL P CAIXA'!J592&gt;0,'ORÇ.GLOBAL P CAIXA'!J592,""))</f>
        <v/>
      </c>
      <c r="K592" s="115"/>
      <c r="L592" s="168" t="str">
        <f aca="false">IF(B592&gt;0,"ok","ocultar")</f>
        <v>ocultar</v>
      </c>
      <c r="M592" s="511" t="n">
        <f aca="false">ROUND(IF($O592&lt;&gt;0,$O592*(INFORMAÇÕES!$T$113/INFORMAÇÕES!$T$117),0),2)</f>
        <v>0</v>
      </c>
      <c r="N592" s="511" t="n">
        <f aca="false">ROUND(IF($O592&lt;&gt;0,$O592*(INFORMAÇÕES!$T$114/INFORMAÇÕES!$T$117),0),2)</f>
        <v>0</v>
      </c>
      <c r="O592" s="512" t="n">
        <f aca="false">IF(E592=0,G592,0)</f>
        <v>0</v>
      </c>
      <c r="Q592" s="88"/>
      <c r="R592" s="163" t="n">
        <f aca="false">IF(E592&lt;&gt;0,G592,0)</f>
        <v>0</v>
      </c>
      <c r="S592" s="157" t="n">
        <f aca="false">IF(B592=0,S591,IF(ISNONTEXT(B592)=TRUE(),INT(B592),INT(LEFT(B592,FIND(".",B592)-1))))</f>
        <v>3</v>
      </c>
      <c r="T592" s="157" t="str">
        <f aca="false">IF(T593=1,1,IF(B592&lt;&gt;0,1,IF(C592&lt;&gt;0,1,IF(D592&lt;&gt;0,1,IF('ORÇ.GLOBAL REF.'!E592&lt;&gt;0,1,"")))))</f>
        <v/>
      </c>
      <c r="U592" s="157" t="str">
        <f aca="false">IF(S592=0," ",IF(S592&lt;&gt;S591,S592," "))</f>
        <v> </v>
      </c>
      <c r="V592" s="88"/>
    </row>
    <row r="593" s="174" customFormat="true" ht="14.25" hidden="false" customHeight="false" outlineLevel="0" collapsed="false">
      <c r="A593" s="159" t="n">
        <v>582</v>
      </c>
      <c r="B593" s="160" t="n">
        <f aca="false">IF('ORÇ.GLOBAL P CAIXA'!K593="EXEC.",0,'ORÇ.GLOBAL P CAIXA'!M593)</f>
        <v>0</v>
      </c>
      <c r="C593" s="161" t="n">
        <f aca="false">IF('ORÇ.GLOBAL P CAIXA'!K593="EXEC.",0,'ORÇ.GLOBAL P CAIXA'!O593)</f>
        <v>0</v>
      </c>
      <c r="D593" s="162" t="n">
        <f aca="false">IF('ORÇ.GLOBAL P CAIXA'!K593="EXEC.",0,'ORÇ.GLOBAL P CAIXA'!P593)</f>
        <v>0</v>
      </c>
      <c r="E593" s="163" t="n">
        <f aca="false">IF('ORÇ.GLOBAL P CAIXA'!K593="EXEC.",0,ROUND('ORÇ.GLOBAL P CAIXA'!Q593,2))</f>
        <v>0</v>
      </c>
      <c r="F593" s="163" t="n">
        <f aca="false">IF('ORÇ.GLOBAL P CAIXA'!K593="EXEC.",0,TRUNC((1+(IF(OR(H593=0,H593=""),'BDI REF.'!$K$5,CHOOSE(H593,'BDI REF.'!$K$5,'BDI REF.'!$K$6,'BDI REF.'!$K$7))))*'ORÇ.GLOBAL P CAIXA'!R593,2))</f>
        <v>0</v>
      </c>
      <c r="G593" s="163" t="n">
        <f aca="false">IF('ORÇ.GLOBAL P CAIXA'!K593="EXEC.",0,IF(E593&lt;&gt;0,ROUND(E593*F593,2),IF(R593=0,(SUMIF($S$12:$S$1011,B593,$R$12:$R$1011)),R593)))</f>
        <v>0</v>
      </c>
      <c r="H593" s="509" t="str">
        <f aca="false">IF('ORÇ.GLOBAL P CAIXA'!K593="EXEC.","",IF('ORÇ.GLOBAL P CAIXA'!H593&gt;0,'ORÇ.GLOBAL P CAIXA'!H593,""))</f>
        <v/>
      </c>
      <c r="I593" s="509" t="str">
        <f aca="false">IF('ORÇ.GLOBAL P CAIXA'!K593="EXEC.","",IF('ORÇ.GLOBAL P CAIXA'!I593&gt;0,'ORÇ.GLOBAL P CAIXA'!I593,""))</f>
        <v/>
      </c>
      <c r="J593" s="510" t="str">
        <f aca="false">IF('ORÇ.GLOBAL P CAIXA'!K593="EXEC.","",IF('ORÇ.GLOBAL P CAIXA'!J593&gt;0,'ORÇ.GLOBAL P CAIXA'!J593,""))</f>
        <v/>
      </c>
      <c r="K593" s="115"/>
      <c r="L593" s="168" t="str">
        <f aca="false">IF(B593&gt;0,"ok","ocultar")</f>
        <v>ocultar</v>
      </c>
      <c r="M593" s="511" t="n">
        <f aca="false">ROUND(IF($O593&lt;&gt;0,$O593*(INFORMAÇÕES!$T$113/INFORMAÇÕES!$T$117),0),2)</f>
        <v>0</v>
      </c>
      <c r="N593" s="511" t="n">
        <f aca="false">ROUND(IF($O593&lt;&gt;0,$O593*(INFORMAÇÕES!$T$114/INFORMAÇÕES!$T$117),0),2)</f>
        <v>0</v>
      </c>
      <c r="O593" s="512" t="n">
        <f aca="false">IF(E593=0,G593,0)</f>
        <v>0</v>
      </c>
      <c r="Q593" s="88"/>
      <c r="R593" s="163" t="n">
        <f aca="false">IF(E593&lt;&gt;0,G593,0)</f>
        <v>0</v>
      </c>
      <c r="S593" s="157" t="n">
        <f aca="false">IF(B593=0,S592,IF(ISNONTEXT(B593)=TRUE(),INT(B593),INT(LEFT(B593,FIND(".",B593)-1))))</f>
        <v>3</v>
      </c>
      <c r="T593" s="157" t="str">
        <f aca="false">IF(T594=1,1,IF(B593&lt;&gt;0,1,IF(C593&lt;&gt;0,1,IF(D593&lt;&gt;0,1,IF('ORÇ.GLOBAL REF.'!E593&lt;&gt;0,1,"")))))</f>
        <v/>
      </c>
      <c r="U593" s="157" t="str">
        <f aca="false">IF(S593=0," ",IF(S593&lt;&gt;S592,S593," "))</f>
        <v> </v>
      </c>
      <c r="V593" s="88"/>
    </row>
    <row r="594" s="174" customFormat="true" ht="14.25" hidden="false" customHeight="false" outlineLevel="0" collapsed="false">
      <c r="A594" s="159" t="n">
        <v>583</v>
      </c>
      <c r="B594" s="160" t="n">
        <f aca="false">IF('ORÇ.GLOBAL P CAIXA'!K594="EXEC.",0,'ORÇ.GLOBAL P CAIXA'!M594)</f>
        <v>0</v>
      </c>
      <c r="C594" s="161" t="n">
        <f aca="false">IF('ORÇ.GLOBAL P CAIXA'!K594="EXEC.",0,'ORÇ.GLOBAL P CAIXA'!O594)</f>
        <v>0</v>
      </c>
      <c r="D594" s="162" t="n">
        <f aca="false">IF('ORÇ.GLOBAL P CAIXA'!K594="EXEC.",0,'ORÇ.GLOBAL P CAIXA'!P594)</f>
        <v>0</v>
      </c>
      <c r="E594" s="163" t="n">
        <f aca="false">IF('ORÇ.GLOBAL P CAIXA'!K594="EXEC.",0,ROUND('ORÇ.GLOBAL P CAIXA'!Q594,2))</f>
        <v>0</v>
      </c>
      <c r="F594" s="163" t="n">
        <f aca="false">IF('ORÇ.GLOBAL P CAIXA'!K594="EXEC.",0,TRUNC((1+(IF(OR(H594=0,H594=""),'BDI REF.'!$K$5,CHOOSE(H594,'BDI REF.'!$K$5,'BDI REF.'!$K$6,'BDI REF.'!$K$7))))*'ORÇ.GLOBAL P CAIXA'!R594,2))</f>
        <v>0</v>
      </c>
      <c r="G594" s="163" t="n">
        <f aca="false">IF('ORÇ.GLOBAL P CAIXA'!K594="EXEC.",0,IF(E594&lt;&gt;0,ROUND(E594*F594,2),IF(R594=0,(SUMIF($S$12:$S$1011,B594,$R$12:$R$1011)),R594)))</f>
        <v>0</v>
      </c>
      <c r="H594" s="509" t="str">
        <f aca="false">IF('ORÇ.GLOBAL P CAIXA'!K594="EXEC.","",IF('ORÇ.GLOBAL P CAIXA'!H594&gt;0,'ORÇ.GLOBAL P CAIXA'!H594,""))</f>
        <v/>
      </c>
      <c r="I594" s="509" t="str">
        <f aca="false">IF('ORÇ.GLOBAL P CAIXA'!K594="EXEC.","",IF('ORÇ.GLOBAL P CAIXA'!I594&gt;0,'ORÇ.GLOBAL P CAIXA'!I594,""))</f>
        <v/>
      </c>
      <c r="J594" s="510" t="str">
        <f aca="false">IF('ORÇ.GLOBAL P CAIXA'!K594="EXEC.","",IF('ORÇ.GLOBAL P CAIXA'!J594&gt;0,'ORÇ.GLOBAL P CAIXA'!J594,""))</f>
        <v/>
      </c>
      <c r="K594" s="115"/>
      <c r="L594" s="168" t="str">
        <f aca="false">IF(B594&gt;0,"ok","ocultar")</f>
        <v>ocultar</v>
      </c>
      <c r="M594" s="511" t="n">
        <f aca="false">ROUND(IF($O594&lt;&gt;0,$O594*(INFORMAÇÕES!$T$113/INFORMAÇÕES!$T$117),0),2)</f>
        <v>0</v>
      </c>
      <c r="N594" s="511" t="n">
        <f aca="false">ROUND(IF($O594&lt;&gt;0,$O594*(INFORMAÇÕES!$T$114/INFORMAÇÕES!$T$117),0),2)</f>
        <v>0</v>
      </c>
      <c r="O594" s="512" t="n">
        <f aca="false">IF(E594=0,G594,0)</f>
        <v>0</v>
      </c>
      <c r="Q594" s="88"/>
      <c r="R594" s="163" t="n">
        <f aca="false">IF(E594&lt;&gt;0,G594,0)</f>
        <v>0</v>
      </c>
      <c r="S594" s="157" t="n">
        <f aca="false">IF(B594=0,S593,IF(ISNONTEXT(B594)=TRUE(),INT(B594),INT(LEFT(B594,FIND(".",B594)-1))))</f>
        <v>3</v>
      </c>
      <c r="T594" s="157" t="str">
        <f aca="false">IF(T595=1,1,IF(B594&lt;&gt;0,1,IF(C594&lt;&gt;0,1,IF(D594&lt;&gt;0,1,IF('ORÇ.GLOBAL REF.'!E594&lt;&gt;0,1,"")))))</f>
        <v/>
      </c>
      <c r="U594" s="157" t="str">
        <f aca="false">IF(S594=0," ",IF(S594&lt;&gt;S593,S594," "))</f>
        <v> </v>
      </c>
      <c r="V594" s="88"/>
    </row>
    <row r="595" s="174" customFormat="true" ht="14.25" hidden="false" customHeight="false" outlineLevel="0" collapsed="false">
      <c r="A595" s="159" t="n">
        <v>584</v>
      </c>
      <c r="B595" s="160" t="n">
        <f aca="false">IF('ORÇ.GLOBAL P CAIXA'!K595="EXEC.",0,'ORÇ.GLOBAL P CAIXA'!M595)</f>
        <v>0</v>
      </c>
      <c r="C595" s="161" t="n">
        <f aca="false">IF('ORÇ.GLOBAL P CAIXA'!K595="EXEC.",0,'ORÇ.GLOBAL P CAIXA'!O595)</f>
        <v>0</v>
      </c>
      <c r="D595" s="162" t="n">
        <f aca="false">IF('ORÇ.GLOBAL P CAIXA'!K595="EXEC.",0,'ORÇ.GLOBAL P CAIXA'!P595)</f>
        <v>0</v>
      </c>
      <c r="E595" s="163" t="n">
        <f aca="false">IF('ORÇ.GLOBAL P CAIXA'!K595="EXEC.",0,ROUND('ORÇ.GLOBAL P CAIXA'!Q595,2))</f>
        <v>0</v>
      </c>
      <c r="F595" s="163" t="n">
        <f aca="false">IF('ORÇ.GLOBAL P CAIXA'!K595="EXEC.",0,TRUNC((1+(IF(OR(H595=0,H595=""),'BDI REF.'!$K$5,CHOOSE(H595,'BDI REF.'!$K$5,'BDI REF.'!$K$6,'BDI REF.'!$K$7))))*'ORÇ.GLOBAL P CAIXA'!R595,2))</f>
        <v>0</v>
      </c>
      <c r="G595" s="163" t="n">
        <f aca="false">IF('ORÇ.GLOBAL P CAIXA'!K595="EXEC.",0,IF(E595&lt;&gt;0,ROUND(E595*F595,2),IF(R595=0,(SUMIF($S$12:$S$1011,B595,$R$12:$R$1011)),R595)))</f>
        <v>0</v>
      </c>
      <c r="H595" s="509" t="str">
        <f aca="false">IF('ORÇ.GLOBAL P CAIXA'!K595="EXEC.","",IF('ORÇ.GLOBAL P CAIXA'!H595&gt;0,'ORÇ.GLOBAL P CAIXA'!H595,""))</f>
        <v/>
      </c>
      <c r="I595" s="509" t="str">
        <f aca="false">IF('ORÇ.GLOBAL P CAIXA'!K595="EXEC.","",IF('ORÇ.GLOBAL P CAIXA'!I595&gt;0,'ORÇ.GLOBAL P CAIXA'!I595,""))</f>
        <v/>
      </c>
      <c r="J595" s="510" t="str">
        <f aca="false">IF('ORÇ.GLOBAL P CAIXA'!K595="EXEC.","",IF('ORÇ.GLOBAL P CAIXA'!J595&gt;0,'ORÇ.GLOBAL P CAIXA'!J595,""))</f>
        <v/>
      </c>
      <c r="K595" s="115"/>
      <c r="L595" s="168" t="str">
        <f aca="false">IF(B595&gt;0,"ok","ocultar")</f>
        <v>ocultar</v>
      </c>
      <c r="M595" s="511" t="n">
        <f aca="false">ROUND(IF($O595&lt;&gt;0,$O595*(INFORMAÇÕES!$T$113/INFORMAÇÕES!$T$117),0),2)</f>
        <v>0</v>
      </c>
      <c r="N595" s="511" t="n">
        <f aca="false">ROUND(IF($O595&lt;&gt;0,$O595*(INFORMAÇÕES!$T$114/INFORMAÇÕES!$T$117),0),2)</f>
        <v>0</v>
      </c>
      <c r="O595" s="512" t="n">
        <f aca="false">IF(E595=0,G595,0)</f>
        <v>0</v>
      </c>
      <c r="Q595" s="88"/>
      <c r="R595" s="163" t="n">
        <f aca="false">IF(E595&lt;&gt;0,G595,0)</f>
        <v>0</v>
      </c>
      <c r="S595" s="157" t="n">
        <f aca="false">IF(B595=0,S594,IF(ISNONTEXT(B595)=TRUE(),INT(B595),INT(LEFT(B595,FIND(".",B595)-1))))</f>
        <v>3</v>
      </c>
      <c r="T595" s="157" t="str">
        <f aca="false">IF(T596=1,1,IF(B595&lt;&gt;0,1,IF(C595&lt;&gt;0,1,IF(D595&lt;&gt;0,1,IF('ORÇ.GLOBAL REF.'!E595&lt;&gt;0,1,"")))))</f>
        <v/>
      </c>
      <c r="U595" s="157" t="str">
        <f aca="false">IF(S595=0," ",IF(S595&lt;&gt;S594,S595," "))</f>
        <v> </v>
      </c>
      <c r="V595" s="88"/>
    </row>
    <row r="596" s="174" customFormat="true" ht="14.25" hidden="false" customHeight="false" outlineLevel="0" collapsed="false">
      <c r="A596" s="159" t="n">
        <v>585</v>
      </c>
      <c r="B596" s="160" t="n">
        <f aca="false">IF('ORÇ.GLOBAL P CAIXA'!K596="EXEC.",0,'ORÇ.GLOBAL P CAIXA'!M596)</f>
        <v>0</v>
      </c>
      <c r="C596" s="161" t="n">
        <f aca="false">IF('ORÇ.GLOBAL P CAIXA'!K596="EXEC.",0,'ORÇ.GLOBAL P CAIXA'!O596)</f>
        <v>0</v>
      </c>
      <c r="D596" s="162" t="n">
        <f aca="false">IF('ORÇ.GLOBAL P CAIXA'!K596="EXEC.",0,'ORÇ.GLOBAL P CAIXA'!P596)</f>
        <v>0</v>
      </c>
      <c r="E596" s="163" t="n">
        <f aca="false">IF('ORÇ.GLOBAL P CAIXA'!K596="EXEC.",0,ROUND('ORÇ.GLOBAL P CAIXA'!Q596,2))</f>
        <v>0</v>
      </c>
      <c r="F596" s="163" t="n">
        <f aca="false">IF('ORÇ.GLOBAL P CAIXA'!K596="EXEC.",0,TRUNC((1+(IF(OR(H596=0,H596=""),'BDI REF.'!$K$5,CHOOSE(H596,'BDI REF.'!$K$5,'BDI REF.'!$K$6,'BDI REF.'!$K$7))))*'ORÇ.GLOBAL P CAIXA'!R596,2))</f>
        <v>0</v>
      </c>
      <c r="G596" s="163" t="n">
        <f aca="false">IF('ORÇ.GLOBAL P CAIXA'!K596="EXEC.",0,IF(E596&lt;&gt;0,ROUND(E596*F596,2),IF(R596=0,(SUMIF($S$12:$S$1011,B596,$R$12:$R$1011)),R596)))</f>
        <v>0</v>
      </c>
      <c r="H596" s="509" t="str">
        <f aca="false">IF('ORÇ.GLOBAL P CAIXA'!K596="EXEC.","",IF('ORÇ.GLOBAL P CAIXA'!H596&gt;0,'ORÇ.GLOBAL P CAIXA'!H596,""))</f>
        <v/>
      </c>
      <c r="I596" s="509" t="str">
        <f aca="false">IF('ORÇ.GLOBAL P CAIXA'!K596="EXEC.","",IF('ORÇ.GLOBAL P CAIXA'!I596&gt;0,'ORÇ.GLOBAL P CAIXA'!I596,""))</f>
        <v/>
      </c>
      <c r="J596" s="510" t="str">
        <f aca="false">IF('ORÇ.GLOBAL P CAIXA'!K596="EXEC.","",IF('ORÇ.GLOBAL P CAIXA'!J596&gt;0,'ORÇ.GLOBAL P CAIXA'!J596,""))</f>
        <v/>
      </c>
      <c r="K596" s="115"/>
      <c r="L596" s="168" t="str">
        <f aca="false">IF(B596&gt;0,"ok","ocultar")</f>
        <v>ocultar</v>
      </c>
      <c r="M596" s="511" t="n">
        <f aca="false">ROUND(IF($O596&lt;&gt;0,$O596*(INFORMAÇÕES!$T$113/INFORMAÇÕES!$T$117),0),2)</f>
        <v>0</v>
      </c>
      <c r="N596" s="511" t="n">
        <f aca="false">ROUND(IF($O596&lt;&gt;0,$O596*(INFORMAÇÕES!$T$114/INFORMAÇÕES!$T$117),0),2)</f>
        <v>0</v>
      </c>
      <c r="O596" s="512" t="n">
        <f aca="false">IF(E596=0,G596,0)</f>
        <v>0</v>
      </c>
      <c r="Q596" s="88"/>
      <c r="R596" s="163" t="n">
        <f aca="false">IF(E596&lt;&gt;0,G596,0)</f>
        <v>0</v>
      </c>
      <c r="S596" s="157" t="n">
        <f aca="false">IF(B596=0,S595,IF(ISNONTEXT(B596)=TRUE(),INT(B596),INT(LEFT(B596,FIND(".",B596)-1))))</f>
        <v>3</v>
      </c>
      <c r="T596" s="157" t="str">
        <f aca="false">IF(T597=1,1,IF(B596&lt;&gt;0,1,IF(C596&lt;&gt;0,1,IF(D596&lt;&gt;0,1,IF('ORÇ.GLOBAL REF.'!E596&lt;&gt;0,1,"")))))</f>
        <v/>
      </c>
      <c r="U596" s="157" t="str">
        <f aca="false">IF(S596=0," ",IF(S596&lt;&gt;S595,S596," "))</f>
        <v> </v>
      </c>
      <c r="V596" s="88"/>
    </row>
    <row r="597" s="174" customFormat="true" ht="14.25" hidden="false" customHeight="false" outlineLevel="0" collapsed="false">
      <c r="A597" s="159" t="n">
        <v>586</v>
      </c>
      <c r="B597" s="160" t="n">
        <f aca="false">IF('ORÇ.GLOBAL P CAIXA'!K597="EXEC.",0,'ORÇ.GLOBAL P CAIXA'!M597)</f>
        <v>0</v>
      </c>
      <c r="C597" s="161" t="n">
        <f aca="false">IF('ORÇ.GLOBAL P CAIXA'!K597="EXEC.",0,'ORÇ.GLOBAL P CAIXA'!O597)</f>
        <v>0</v>
      </c>
      <c r="D597" s="162" t="n">
        <f aca="false">IF('ORÇ.GLOBAL P CAIXA'!K597="EXEC.",0,'ORÇ.GLOBAL P CAIXA'!P597)</f>
        <v>0</v>
      </c>
      <c r="E597" s="163" t="n">
        <f aca="false">IF('ORÇ.GLOBAL P CAIXA'!K597="EXEC.",0,ROUND('ORÇ.GLOBAL P CAIXA'!Q597,2))</f>
        <v>0</v>
      </c>
      <c r="F597" s="163" t="n">
        <f aca="false">IF('ORÇ.GLOBAL P CAIXA'!K597="EXEC.",0,TRUNC((1+(IF(OR(H597=0,H597=""),'BDI REF.'!$K$5,CHOOSE(H597,'BDI REF.'!$K$5,'BDI REF.'!$K$6,'BDI REF.'!$K$7))))*'ORÇ.GLOBAL P CAIXA'!R597,2))</f>
        <v>0</v>
      </c>
      <c r="G597" s="163" t="n">
        <f aca="false">IF('ORÇ.GLOBAL P CAIXA'!K597="EXEC.",0,IF(E597&lt;&gt;0,ROUND(E597*F597,2),IF(R597=0,(SUMIF($S$12:$S$1011,B597,$R$12:$R$1011)),R597)))</f>
        <v>0</v>
      </c>
      <c r="H597" s="509" t="str">
        <f aca="false">IF('ORÇ.GLOBAL P CAIXA'!K597="EXEC.","",IF('ORÇ.GLOBAL P CAIXA'!H597&gt;0,'ORÇ.GLOBAL P CAIXA'!H597,""))</f>
        <v/>
      </c>
      <c r="I597" s="509" t="str">
        <f aca="false">IF('ORÇ.GLOBAL P CAIXA'!K597="EXEC.","",IF('ORÇ.GLOBAL P CAIXA'!I597&gt;0,'ORÇ.GLOBAL P CAIXA'!I597,""))</f>
        <v/>
      </c>
      <c r="J597" s="510" t="str">
        <f aca="false">IF('ORÇ.GLOBAL P CAIXA'!K597="EXEC.","",IF('ORÇ.GLOBAL P CAIXA'!J597&gt;0,'ORÇ.GLOBAL P CAIXA'!J597,""))</f>
        <v/>
      </c>
      <c r="K597" s="115"/>
      <c r="L597" s="168" t="str">
        <f aca="false">IF(B597&gt;0,"ok","ocultar")</f>
        <v>ocultar</v>
      </c>
      <c r="M597" s="511" t="n">
        <f aca="false">ROUND(IF($O597&lt;&gt;0,$O597*(INFORMAÇÕES!$T$113/INFORMAÇÕES!$T$117),0),2)</f>
        <v>0</v>
      </c>
      <c r="N597" s="511" t="n">
        <f aca="false">ROUND(IF($O597&lt;&gt;0,$O597*(INFORMAÇÕES!$T$114/INFORMAÇÕES!$T$117),0),2)</f>
        <v>0</v>
      </c>
      <c r="O597" s="512" t="n">
        <f aca="false">IF(E597=0,G597,0)</f>
        <v>0</v>
      </c>
      <c r="Q597" s="88"/>
      <c r="R597" s="163" t="n">
        <f aca="false">IF(E597&lt;&gt;0,G597,0)</f>
        <v>0</v>
      </c>
      <c r="S597" s="157" t="n">
        <f aca="false">IF(B597=0,S596,IF(ISNONTEXT(B597)=TRUE(),INT(B597),INT(LEFT(B597,FIND(".",B597)-1))))</f>
        <v>3</v>
      </c>
      <c r="T597" s="157" t="str">
        <f aca="false">IF(T598=1,1,IF(B597&lt;&gt;0,1,IF(C597&lt;&gt;0,1,IF(D597&lt;&gt;0,1,IF('ORÇ.GLOBAL REF.'!E597&lt;&gt;0,1,"")))))</f>
        <v/>
      </c>
      <c r="U597" s="157" t="str">
        <f aca="false">IF(S597=0," ",IF(S597&lt;&gt;S596,S597," "))</f>
        <v> </v>
      </c>
      <c r="V597" s="88"/>
    </row>
    <row r="598" s="174" customFormat="true" ht="14.25" hidden="false" customHeight="false" outlineLevel="0" collapsed="false">
      <c r="A598" s="159" t="n">
        <v>587</v>
      </c>
      <c r="B598" s="160" t="n">
        <f aca="false">IF('ORÇ.GLOBAL P CAIXA'!K598="EXEC.",0,'ORÇ.GLOBAL P CAIXA'!M598)</f>
        <v>0</v>
      </c>
      <c r="C598" s="161" t="n">
        <f aca="false">IF('ORÇ.GLOBAL P CAIXA'!K598="EXEC.",0,'ORÇ.GLOBAL P CAIXA'!O598)</f>
        <v>0</v>
      </c>
      <c r="D598" s="162" t="n">
        <f aca="false">IF('ORÇ.GLOBAL P CAIXA'!K598="EXEC.",0,'ORÇ.GLOBAL P CAIXA'!P598)</f>
        <v>0</v>
      </c>
      <c r="E598" s="163" t="n">
        <f aca="false">IF('ORÇ.GLOBAL P CAIXA'!K598="EXEC.",0,ROUND('ORÇ.GLOBAL P CAIXA'!Q598,2))</f>
        <v>0</v>
      </c>
      <c r="F598" s="163" t="n">
        <f aca="false">IF('ORÇ.GLOBAL P CAIXA'!K598="EXEC.",0,TRUNC((1+(IF(OR(H598=0,H598=""),'BDI REF.'!$K$5,CHOOSE(H598,'BDI REF.'!$K$5,'BDI REF.'!$K$6,'BDI REF.'!$K$7))))*'ORÇ.GLOBAL P CAIXA'!R598,2))</f>
        <v>0</v>
      </c>
      <c r="G598" s="163" t="n">
        <f aca="false">IF('ORÇ.GLOBAL P CAIXA'!K598="EXEC.",0,IF(E598&lt;&gt;0,ROUND(E598*F598,2),IF(R598=0,(SUMIF($S$12:$S$1011,B598,$R$12:$R$1011)),R598)))</f>
        <v>0</v>
      </c>
      <c r="H598" s="509" t="str">
        <f aca="false">IF('ORÇ.GLOBAL P CAIXA'!K598="EXEC.","",IF('ORÇ.GLOBAL P CAIXA'!H598&gt;0,'ORÇ.GLOBAL P CAIXA'!H598,""))</f>
        <v/>
      </c>
      <c r="I598" s="509" t="str">
        <f aca="false">IF('ORÇ.GLOBAL P CAIXA'!K598="EXEC.","",IF('ORÇ.GLOBAL P CAIXA'!I598&gt;0,'ORÇ.GLOBAL P CAIXA'!I598,""))</f>
        <v/>
      </c>
      <c r="J598" s="510" t="str">
        <f aca="false">IF('ORÇ.GLOBAL P CAIXA'!K598="EXEC.","",IF('ORÇ.GLOBAL P CAIXA'!J598&gt;0,'ORÇ.GLOBAL P CAIXA'!J598,""))</f>
        <v/>
      </c>
      <c r="K598" s="115"/>
      <c r="L598" s="168" t="str">
        <f aca="false">IF(B598&gt;0,"ok","ocultar")</f>
        <v>ocultar</v>
      </c>
      <c r="M598" s="511" t="n">
        <f aca="false">ROUND(IF($O598&lt;&gt;0,$O598*(INFORMAÇÕES!$T$113/INFORMAÇÕES!$T$117),0),2)</f>
        <v>0</v>
      </c>
      <c r="N598" s="511" t="n">
        <f aca="false">ROUND(IF($O598&lt;&gt;0,$O598*(INFORMAÇÕES!$T$114/INFORMAÇÕES!$T$117),0),2)</f>
        <v>0</v>
      </c>
      <c r="O598" s="512" t="n">
        <f aca="false">IF(E598=0,G598,0)</f>
        <v>0</v>
      </c>
      <c r="Q598" s="88"/>
      <c r="R598" s="163" t="n">
        <f aca="false">IF(E598&lt;&gt;0,G598,0)</f>
        <v>0</v>
      </c>
      <c r="S598" s="157" t="n">
        <f aca="false">IF(B598=0,S597,IF(ISNONTEXT(B598)=TRUE(),INT(B598),INT(LEFT(B598,FIND(".",B598)-1))))</f>
        <v>3</v>
      </c>
      <c r="T598" s="157" t="str">
        <f aca="false">IF(T599=1,1,IF(B598&lt;&gt;0,1,IF(C598&lt;&gt;0,1,IF(D598&lt;&gt;0,1,IF('ORÇ.GLOBAL REF.'!E598&lt;&gt;0,1,"")))))</f>
        <v/>
      </c>
      <c r="U598" s="157" t="str">
        <f aca="false">IF(S598=0," ",IF(S598&lt;&gt;S597,S598," "))</f>
        <v> </v>
      </c>
      <c r="V598" s="88"/>
    </row>
    <row r="599" s="174" customFormat="true" ht="14.25" hidden="false" customHeight="false" outlineLevel="0" collapsed="false">
      <c r="A599" s="159" t="n">
        <v>588</v>
      </c>
      <c r="B599" s="160" t="n">
        <f aca="false">IF('ORÇ.GLOBAL P CAIXA'!K599="EXEC.",0,'ORÇ.GLOBAL P CAIXA'!M599)</f>
        <v>0</v>
      </c>
      <c r="C599" s="161" t="n">
        <f aca="false">IF('ORÇ.GLOBAL P CAIXA'!K599="EXEC.",0,'ORÇ.GLOBAL P CAIXA'!O599)</f>
        <v>0</v>
      </c>
      <c r="D599" s="162" t="n">
        <f aca="false">IF('ORÇ.GLOBAL P CAIXA'!K599="EXEC.",0,'ORÇ.GLOBAL P CAIXA'!P599)</f>
        <v>0</v>
      </c>
      <c r="E599" s="163" t="n">
        <f aca="false">IF('ORÇ.GLOBAL P CAIXA'!K599="EXEC.",0,ROUND('ORÇ.GLOBAL P CAIXA'!Q599,2))</f>
        <v>0</v>
      </c>
      <c r="F599" s="163" t="n">
        <f aca="false">IF('ORÇ.GLOBAL P CAIXA'!K599="EXEC.",0,TRUNC((1+(IF(OR(H599=0,H599=""),'BDI REF.'!$K$5,CHOOSE(H599,'BDI REF.'!$K$5,'BDI REF.'!$K$6,'BDI REF.'!$K$7))))*'ORÇ.GLOBAL P CAIXA'!R599,2))</f>
        <v>0</v>
      </c>
      <c r="G599" s="163" t="n">
        <f aca="false">IF('ORÇ.GLOBAL P CAIXA'!K599="EXEC.",0,IF(E599&lt;&gt;0,ROUND(E599*F599,2),IF(R599=0,(SUMIF($S$12:$S$1011,B599,$R$12:$R$1011)),R599)))</f>
        <v>0</v>
      </c>
      <c r="H599" s="509" t="str">
        <f aca="false">IF('ORÇ.GLOBAL P CAIXA'!K599="EXEC.","",IF('ORÇ.GLOBAL P CAIXA'!H599&gt;0,'ORÇ.GLOBAL P CAIXA'!H599,""))</f>
        <v/>
      </c>
      <c r="I599" s="509" t="str">
        <f aca="false">IF('ORÇ.GLOBAL P CAIXA'!K599="EXEC.","",IF('ORÇ.GLOBAL P CAIXA'!I599&gt;0,'ORÇ.GLOBAL P CAIXA'!I599,""))</f>
        <v/>
      </c>
      <c r="J599" s="510" t="str">
        <f aca="false">IF('ORÇ.GLOBAL P CAIXA'!K599="EXEC.","",IF('ORÇ.GLOBAL P CAIXA'!J599&gt;0,'ORÇ.GLOBAL P CAIXA'!J599,""))</f>
        <v/>
      </c>
      <c r="K599" s="115"/>
      <c r="L599" s="168" t="str">
        <f aca="false">IF(B599&gt;0,"ok","ocultar")</f>
        <v>ocultar</v>
      </c>
      <c r="M599" s="511" t="n">
        <f aca="false">ROUND(IF($O599&lt;&gt;0,$O599*(INFORMAÇÕES!$T$113/INFORMAÇÕES!$T$117),0),2)</f>
        <v>0</v>
      </c>
      <c r="N599" s="511" t="n">
        <f aca="false">ROUND(IF($O599&lt;&gt;0,$O599*(INFORMAÇÕES!$T$114/INFORMAÇÕES!$T$117),0),2)</f>
        <v>0</v>
      </c>
      <c r="O599" s="512" t="n">
        <f aca="false">IF(E599=0,G599,0)</f>
        <v>0</v>
      </c>
      <c r="Q599" s="88"/>
      <c r="R599" s="163" t="n">
        <f aca="false">IF(E599&lt;&gt;0,G599,0)</f>
        <v>0</v>
      </c>
      <c r="S599" s="157" t="n">
        <f aca="false">IF(B599=0,S598,IF(ISNONTEXT(B599)=TRUE(),INT(B599),INT(LEFT(B599,FIND(".",B599)-1))))</f>
        <v>3</v>
      </c>
      <c r="T599" s="157" t="str">
        <f aca="false">IF(T600=1,1,IF(B599&lt;&gt;0,1,IF(C599&lt;&gt;0,1,IF(D599&lt;&gt;0,1,IF('ORÇ.GLOBAL REF.'!E599&lt;&gt;0,1,"")))))</f>
        <v/>
      </c>
      <c r="U599" s="157" t="str">
        <f aca="false">IF(S599=0," ",IF(S599&lt;&gt;S598,S599," "))</f>
        <v> </v>
      </c>
      <c r="V599" s="88"/>
    </row>
    <row r="600" s="174" customFormat="true" ht="14.25" hidden="false" customHeight="false" outlineLevel="0" collapsed="false">
      <c r="A600" s="159" t="n">
        <v>589</v>
      </c>
      <c r="B600" s="160" t="n">
        <f aca="false">IF('ORÇ.GLOBAL P CAIXA'!K600="EXEC.",0,'ORÇ.GLOBAL P CAIXA'!M600)</f>
        <v>0</v>
      </c>
      <c r="C600" s="161" t="n">
        <f aca="false">IF('ORÇ.GLOBAL P CAIXA'!K600="EXEC.",0,'ORÇ.GLOBAL P CAIXA'!O600)</f>
        <v>0</v>
      </c>
      <c r="D600" s="162" t="n">
        <f aca="false">IF('ORÇ.GLOBAL P CAIXA'!K600="EXEC.",0,'ORÇ.GLOBAL P CAIXA'!P600)</f>
        <v>0</v>
      </c>
      <c r="E600" s="163" t="n">
        <f aca="false">IF('ORÇ.GLOBAL P CAIXA'!K600="EXEC.",0,ROUND('ORÇ.GLOBAL P CAIXA'!Q600,2))</f>
        <v>0</v>
      </c>
      <c r="F600" s="163" t="n">
        <f aca="false">IF('ORÇ.GLOBAL P CAIXA'!K600="EXEC.",0,TRUNC((1+(IF(OR(H600=0,H600=""),'BDI REF.'!$K$5,CHOOSE(H600,'BDI REF.'!$K$5,'BDI REF.'!$K$6,'BDI REF.'!$K$7))))*'ORÇ.GLOBAL P CAIXA'!R600,2))</f>
        <v>0</v>
      </c>
      <c r="G600" s="163" t="n">
        <f aca="false">IF('ORÇ.GLOBAL P CAIXA'!K600="EXEC.",0,IF(E600&lt;&gt;0,ROUND(E600*F600,2),IF(R600=0,(SUMIF($S$12:$S$1011,B600,$R$12:$R$1011)),R600)))</f>
        <v>0</v>
      </c>
      <c r="H600" s="509" t="str">
        <f aca="false">IF('ORÇ.GLOBAL P CAIXA'!K600="EXEC.","",IF('ORÇ.GLOBAL P CAIXA'!H600&gt;0,'ORÇ.GLOBAL P CAIXA'!H600,""))</f>
        <v/>
      </c>
      <c r="I600" s="509" t="str">
        <f aca="false">IF('ORÇ.GLOBAL P CAIXA'!K600="EXEC.","",IF('ORÇ.GLOBAL P CAIXA'!I600&gt;0,'ORÇ.GLOBAL P CAIXA'!I600,""))</f>
        <v/>
      </c>
      <c r="J600" s="510" t="str">
        <f aca="false">IF('ORÇ.GLOBAL P CAIXA'!K600="EXEC.","",IF('ORÇ.GLOBAL P CAIXA'!J600&gt;0,'ORÇ.GLOBAL P CAIXA'!J600,""))</f>
        <v/>
      </c>
      <c r="K600" s="115"/>
      <c r="L600" s="168" t="str">
        <f aca="false">IF(B600&gt;0,"ok","ocultar")</f>
        <v>ocultar</v>
      </c>
      <c r="M600" s="511" t="n">
        <f aca="false">ROUND(IF($O600&lt;&gt;0,$O600*(INFORMAÇÕES!$T$113/INFORMAÇÕES!$T$117),0),2)</f>
        <v>0</v>
      </c>
      <c r="N600" s="511" t="n">
        <f aca="false">ROUND(IF($O600&lt;&gt;0,$O600*(INFORMAÇÕES!$T$114/INFORMAÇÕES!$T$117),0),2)</f>
        <v>0</v>
      </c>
      <c r="O600" s="512" t="n">
        <f aca="false">IF(E600=0,G600,0)</f>
        <v>0</v>
      </c>
      <c r="Q600" s="88"/>
      <c r="R600" s="163" t="n">
        <f aca="false">IF(E600&lt;&gt;0,G600,0)</f>
        <v>0</v>
      </c>
      <c r="S600" s="157" t="n">
        <f aca="false">IF(B600=0,S599,IF(ISNONTEXT(B600)=TRUE(),INT(B600),INT(LEFT(B600,FIND(".",B600)-1))))</f>
        <v>3</v>
      </c>
      <c r="T600" s="157" t="str">
        <f aca="false">IF(T601=1,1,IF(B600&lt;&gt;0,1,IF(C600&lt;&gt;0,1,IF(D600&lt;&gt;0,1,IF('ORÇ.GLOBAL REF.'!E600&lt;&gt;0,1,"")))))</f>
        <v/>
      </c>
      <c r="U600" s="157" t="str">
        <f aca="false">IF(S600=0," ",IF(S600&lt;&gt;S599,S600," "))</f>
        <v> </v>
      </c>
      <c r="V600" s="88"/>
    </row>
    <row r="601" s="174" customFormat="true" ht="14.25" hidden="false" customHeight="false" outlineLevel="0" collapsed="false">
      <c r="A601" s="159" t="n">
        <v>590</v>
      </c>
      <c r="B601" s="160" t="n">
        <f aca="false">IF('ORÇ.GLOBAL P CAIXA'!K601="EXEC.",0,'ORÇ.GLOBAL P CAIXA'!M601)</f>
        <v>0</v>
      </c>
      <c r="C601" s="161" t="n">
        <f aca="false">IF('ORÇ.GLOBAL P CAIXA'!K601="EXEC.",0,'ORÇ.GLOBAL P CAIXA'!O601)</f>
        <v>0</v>
      </c>
      <c r="D601" s="162" t="n">
        <f aca="false">IF('ORÇ.GLOBAL P CAIXA'!K601="EXEC.",0,'ORÇ.GLOBAL P CAIXA'!P601)</f>
        <v>0</v>
      </c>
      <c r="E601" s="163" t="n">
        <f aca="false">IF('ORÇ.GLOBAL P CAIXA'!K601="EXEC.",0,ROUND('ORÇ.GLOBAL P CAIXA'!Q601,2))</f>
        <v>0</v>
      </c>
      <c r="F601" s="163" t="n">
        <f aca="false">IF('ORÇ.GLOBAL P CAIXA'!K601="EXEC.",0,TRUNC((1+(IF(OR(H601=0,H601=""),'BDI REF.'!$K$5,CHOOSE(H601,'BDI REF.'!$K$5,'BDI REF.'!$K$6,'BDI REF.'!$K$7))))*'ORÇ.GLOBAL P CAIXA'!R601,2))</f>
        <v>0</v>
      </c>
      <c r="G601" s="163" t="n">
        <f aca="false">IF('ORÇ.GLOBAL P CAIXA'!K601="EXEC.",0,IF(E601&lt;&gt;0,ROUND(E601*F601,2),IF(R601=0,(SUMIF($S$12:$S$1011,B601,$R$12:$R$1011)),R601)))</f>
        <v>0</v>
      </c>
      <c r="H601" s="509" t="str">
        <f aca="false">IF('ORÇ.GLOBAL P CAIXA'!K601="EXEC.","",IF('ORÇ.GLOBAL P CAIXA'!H601&gt;0,'ORÇ.GLOBAL P CAIXA'!H601,""))</f>
        <v/>
      </c>
      <c r="I601" s="509" t="str">
        <f aca="false">IF('ORÇ.GLOBAL P CAIXA'!K601="EXEC.","",IF('ORÇ.GLOBAL P CAIXA'!I601&gt;0,'ORÇ.GLOBAL P CAIXA'!I601,""))</f>
        <v/>
      </c>
      <c r="J601" s="510" t="str">
        <f aca="false">IF('ORÇ.GLOBAL P CAIXA'!K601="EXEC.","",IF('ORÇ.GLOBAL P CAIXA'!J601&gt;0,'ORÇ.GLOBAL P CAIXA'!J601,""))</f>
        <v/>
      </c>
      <c r="K601" s="115"/>
      <c r="L601" s="168" t="str">
        <f aca="false">IF(B601&gt;0,"ok","ocultar")</f>
        <v>ocultar</v>
      </c>
      <c r="M601" s="511" t="n">
        <f aca="false">ROUND(IF($O601&lt;&gt;0,$O601*(INFORMAÇÕES!$T$113/INFORMAÇÕES!$T$117),0),2)</f>
        <v>0</v>
      </c>
      <c r="N601" s="511" t="n">
        <f aca="false">ROUND(IF($O601&lt;&gt;0,$O601*(INFORMAÇÕES!$T$114/INFORMAÇÕES!$T$117),0),2)</f>
        <v>0</v>
      </c>
      <c r="O601" s="512" t="n">
        <f aca="false">IF(E601=0,G601,0)</f>
        <v>0</v>
      </c>
      <c r="Q601" s="88"/>
      <c r="R601" s="163" t="n">
        <f aca="false">IF(E601&lt;&gt;0,G601,0)</f>
        <v>0</v>
      </c>
      <c r="S601" s="157" t="n">
        <f aca="false">IF(B601=0,S600,IF(ISNONTEXT(B601)=TRUE(),INT(B601),INT(LEFT(B601,FIND(".",B601)-1))))</f>
        <v>3</v>
      </c>
      <c r="T601" s="157" t="str">
        <f aca="false">IF(T602=1,1,IF(B601&lt;&gt;0,1,IF(C601&lt;&gt;0,1,IF(D601&lt;&gt;0,1,IF('ORÇ.GLOBAL REF.'!E601&lt;&gt;0,1,"")))))</f>
        <v/>
      </c>
      <c r="U601" s="157" t="str">
        <f aca="false">IF(S601=0," ",IF(S601&lt;&gt;S600,S601," "))</f>
        <v> </v>
      </c>
      <c r="V601" s="88"/>
    </row>
    <row r="602" s="174" customFormat="true" ht="14.25" hidden="false" customHeight="false" outlineLevel="0" collapsed="false">
      <c r="A602" s="159" t="n">
        <v>591</v>
      </c>
      <c r="B602" s="160" t="n">
        <f aca="false">IF('ORÇ.GLOBAL P CAIXA'!K602="EXEC.",0,'ORÇ.GLOBAL P CAIXA'!M602)</f>
        <v>0</v>
      </c>
      <c r="C602" s="161" t="n">
        <f aca="false">IF('ORÇ.GLOBAL P CAIXA'!K602="EXEC.",0,'ORÇ.GLOBAL P CAIXA'!O602)</f>
        <v>0</v>
      </c>
      <c r="D602" s="162" t="n">
        <f aca="false">IF('ORÇ.GLOBAL P CAIXA'!K602="EXEC.",0,'ORÇ.GLOBAL P CAIXA'!P602)</f>
        <v>0</v>
      </c>
      <c r="E602" s="163" t="n">
        <f aca="false">IF('ORÇ.GLOBAL P CAIXA'!K602="EXEC.",0,ROUND('ORÇ.GLOBAL P CAIXA'!Q602,2))</f>
        <v>0</v>
      </c>
      <c r="F602" s="163" t="n">
        <f aca="false">IF('ORÇ.GLOBAL P CAIXA'!K602="EXEC.",0,TRUNC((1+(IF(OR(H602=0,H602=""),'BDI REF.'!$K$5,CHOOSE(H602,'BDI REF.'!$K$5,'BDI REF.'!$K$6,'BDI REF.'!$K$7))))*'ORÇ.GLOBAL P CAIXA'!R602,2))</f>
        <v>0</v>
      </c>
      <c r="G602" s="163" t="n">
        <f aca="false">IF('ORÇ.GLOBAL P CAIXA'!K602="EXEC.",0,IF(E602&lt;&gt;0,ROUND(E602*F602,2),IF(R602=0,(SUMIF($S$12:$S$1011,B602,$R$12:$R$1011)),R602)))</f>
        <v>0</v>
      </c>
      <c r="H602" s="509" t="str">
        <f aca="false">IF('ORÇ.GLOBAL P CAIXA'!K602="EXEC.","",IF('ORÇ.GLOBAL P CAIXA'!H602&gt;0,'ORÇ.GLOBAL P CAIXA'!H602,""))</f>
        <v/>
      </c>
      <c r="I602" s="509" t="str">
        <f aca="false">IF('ORÇ.GLOBAL P CAIXA'!K602="EXEC.","",IF('ORÇ.GLOBAL P CAIXA'!I602&gt;0,'ORÇ.GLOBAL P CAIXA'!I602,""))</f>
        <v/>
      </c>
      <c r="J602" s="510" t="str">
        <f aca="false">IF('ORÇ.GLOBAL P CAIXA'!K602="EXEC.","",IF('ORÇ.GLOBAL P CAIXA'!J602&gt;0,'ORÇ.GLOBAL P CAIXA'!J602,""))</f>
        <v/>
      </c>
      <c r="K602" s="115"/>
      <c r="L602" s="168" t="str">
        <f aca="false">IF(B602&gt;0,"ok","ocultar")</f>
        <v>ocultar</v>
      </c>
      <c r="M602" s="511" t="n">
        <f aca="false">ROUND(IF($O602&lt;&gt;0,$O602*(INFORMAÇÕES!$T$113/INFORMAÇÕES!$T$117),0),2)</f>
        <v>0</v>
      </c>
      <c r="N602" s="511" t="n">
        <f aca="false">ROUND(IF($O602&lt;&gt;0,$O602*(INFORMAÇÕES!$T$114/INFORMAÇÕES!$T$117),0),2)</f>
        <v>0</v>
      </c>
      <c r="O602" s="512" t="n">
        <f aca="false">IF(E602=0,G602,0)</f>
        <v>0</v>
      </c>
      <c r="Q602" s="88"/>
      <c r="R602" s="163" t="n">
        <f aca="false">IF(E602&lt;&gt;0,G602,0)</f>
        <v>0</v>
      </c>
      <c r="S602" s="157" t="n">
        <f aca="false">IF(B602=0,S601,IF(ISNONTEXT(B602)=TRUE(),INT(B602),INT(LEFT(B602,FIND(".",B602)-1))))</f>
        <v>3</v>
      </c>
      <c r="T602" s="157" t="str">
        <f aca="false">IF(T603=1,1,IF(B602&lt;&gt;0,1,IF(C602&lt;&gt;0,1,IF(D602&lt;&gt;0,1,IF('ORÇ.GLOBAL REF.'!E602&lt;&gt;0,1,"")))))</f>
        <v/>
      </c>
      <c r="U602" s="157" t="str">
        <f aca="false">IF(S602=0," ",IF(S602&lt;&gt;S601,S602," "))</f>
        <v> </v>
      </c>
      <c r="V602" s="88"/>
    </row>
    <row r="603" s="174" customFormat="true" ht="14.25" hidden="false" customHeight="false" outlineLevel="0" collapsed="false">
      <c r="A603" s="159" t="n">
        <v>592</v>
      </c>
      <c r="B603" s="160" t="n">
        <f aca="false">IF('ORÇ.GLOBAL P CAIXA'!K603="EXEC.",0,'ORÇ.GLOBAL P CAIXA'!M603)</f>
        <v>0</v>
      </c>
      <c r="C603" s="161" t="n">
        <f aca="false">IF('ORÇ.GLOBAL P CAIXA'!K603="EXEC.",0,'ORÇ.GLOBAL P CAIXA'!O603)</f>
        <v>0</v>
      </c>
      <c r="D603" s="162" t="n">
        <f aca="false">IF('ORÇ.GLOBAL P CAIXA'!K603="EXEC.",0,'ORÇ.GLOBAL P CAIXA'!P603)</f>
        <v>0</v>
      </c>
      <c r="E603" s="163" t="n">
        <f aca="false">IF('ORÇ.GLOBAL P CAIXA'!K603="EXEC.",0,ROUND('ORÇ.GLOBAL P CAIXA'!Q603,2))</f>
        <v>0</v>
      </c>
      <c r="F603" s="163" t="n">
        <f aca="false">IF('ORÇ.GLOBAL P CAIXA'!K603="EXEC.",0,TRUNC((1+(IF(OR(H603=0,H603=""),'BDI REF.'!$K$5,CHOOSE(H603,'BDI REF.'!$K$5,'BDI REF.'!$K$6,'BDI REF.'!$K$7))))*'ORÇ.GLOBAL P CAIXA'!R603,2))</f>
        <v>0</v>
      </c>
      <c r="G603" s="163" t="n">
        <f aca="false">IF('ORÇ.GLOBAL P CAIXA'!K603="EXEC.",0,IF(E603&lt;&gt;0,ROUND(E603*F603,2),IF(R603=0,(SUMIF($S$12:$S$1011,B603,$R$12:$R$1011)),R603)))</f>
        <v>0</v>
      </c>
      <c r="H603" s="509" t="str">
        <f aca="false">IF('ORÇ.GLOBAL P CAIXA'!K603="EXEC.","",IF('ORÇ.GLOBAL P CAIXA'!H603&gt;0,'ORÇ.GLOBAL P CAIXA'!H603,""))</f>
        <v/>
      </c>
      <c r="I603" s="509" t="str">
        <f aca="false">IF('ORÇ.GLOBAL P CAIXA'!K603="EXEC.","",IF('ORÇ.GLOBAL P CAIXA'!I603&gt;0,'ORÇ.GLOBAL P CAIXA'!I603,""))</f>
        <v/>
      </c>
      <c r="J603" s="510" t="str">
        <f aca="false">IF('ORÇ.GLOBAL P CAIXA'!K603="EXEC.","",IF('ORÇ.GLOBAL P CAIXA'!J603&gt;0,'ORÇ.GLOBAL P CAIXA'!J603,""))</f>
        <v/>
      </c>
      <c r="K603" s="115"/>
      <c r="L603" s="168" t="str">
        <f aca="false">IF(B603&gt;0,"ok","ocultar")</f>
        <v>ocultar</v>
      </c>
      <c r="M603" s="511" t="n">
        <f aca="false">ROUND(IF($O603&lt;&gt;0,$O603*(INFORMAÇÕES!$T$113/INFORMAÇÕES!$T$117),0),2)</f>
        <v>0</v>
      </c>
      <c r="N603" s="511" t="n">
        <f aca="false">ROUND(IF($O603&lt;&gt;0,$O603*(INFORMAÇÕES!$T$114/INFORMAÇÕES!$T$117),0),2)</f>
        <v>0</v>
      </c>
      <c r="O603" s="512" t="n">
        <f aca="false">IF(E603=0,G603,0)</f>
        <v>0</v>
      </c>
      <c r="Q603" s="88"/>
      <c r="R603" s="163" t="n">
        <f aca="false">IF(E603&lt;&gt;0,G603,0)</f>
        <v>0</v>
      </c>
      <c r="S603" s="157" t="n">
        <f aca="false">IF(B603=0,S602,IF(ISNONTEXT(B603)=TRUE(),INT(B603),INT(LEFT(B603,FIND(".",B603)-1))))</f>
        <v>3</v>
      </c>
      <c r="T603" s="157" t="str">
        <f aca="false">IF(T604=1,1,IF(B603&lt;&gt;0,1,IF(C603&lt;&gt;0,1,IF(D603&lt;&gt;0,1,IF('ORÇ.GLOBAL REF.'!E603&lt;&gt;0,1,"")))))</f>
        <v/>
      </c>
      <c r="U603" s="157" t="str">
        <f aca="false">IF(S603=0," ",IF(S603&lt;&gt;S602,S603," "))</f>
        <v> </v>
      </c>
      <c r="V603" s="88"/>
    </row>
    <row r="604" s="174" customFormat="true" ht="14.25" hidden="false" customHeight="false" outlineLevel="0" collapsed="false">
      <c r="A604" s="159" t="n">
        <v>593</v>
      </c>
      <c r="B604" s="160" t="n">
        <f aca="false">IF('ORÇ.GLOBAL P CAIXA'!K604="EXEC.",0,'ORÇ.GLOBAL P CAIXA'!M604)</f>
        <v>0</v>
      </c>
      <c r="C604" s="161" t="n">
        <f aca="false">IF('ORÇ.GLOBAL P CAIXA'!K604="EXEC.",0,'ORÇ.GLOBAL P CAIXA'!O604)</f>
        <v>0</v>
      </c>
      <c r="D604" s="162" t="n">
        <f aca="false">IF('ORÇ.GLOBAL P CAIXA'!K604="EXEC.",0,'ORÇ.GLOBAL P CAIXA'!P604)</f>
        <v>0</v>
      </c>
      <c r="E604" s="163" t="n">
        <f aca="false">IF('ORÇ.GLOBAL P CAIXA'!K604="EXEC.",0,ROUND('ORÇ.GLOBAL P CAIXA'!Q604,2))</f>
        <v>0</v>
      </c>
      <c r="F604" s="163" t="n">
        <f aca="false">IF('ORÇ.GLOBAL P CAIXA'!K604="EXEC.",0,TRUNC((1+(IF(OR(H604=0,H604=""),'BDI REF.'!$K$5,CHOOSE(H604,'BDI REF.'!$K$5,'BDI REF.'!$K$6,'BDI REF.'!$K$7))))*'ORÇ.GLOBAL P CAIXA'!R604,2))</f>
        <v>0</v>
      </c>
      <c r="G604" s="163" t="n">
        <f aca="false">IF('ORÇ.GLOBAL P CAIXA'!K604="EXEC.",0,IF(E604&lt;&gt;0,ROUND(E604*F604,2),IF(R604=0,(SUMIF($S$12:$S$1011,B604,$R$12:$R$1011)),R604)))</f>
        <v>0</v>
      </c>
      <c r="H604" s="509" t="str">
        <f aca="false">IF('ORÇ.GLOBAL P CAIXA'!K604="EXEC.","",IF('ORÇ.GLOBAL P CAIXA'!H604&gt;0,'ORÇ.GLOBAL P CAIXA'!H604,""))</f>
        <v/>
      </c>
      <c r="I604" s="509" t="str">
        <f aca="false">IF('ORÇ.GLOBAL P CAIXA'!K604="EXEC.","",IF('ORÇ.GLOBAL P CAIXA'!I604&gt;0,'ORÇ.GLOBAL P CAIXA'!I604,""))</f>
        <v/>
      </c>
      <c r="J604" s="510" t="str">
        <f aca="false">IF('ORÇ.GLOBAL P CAIXA'!K604="EXEC.","",IF('ORÇ.GLOBAL P CAIXA'!J604&gt;0,'ORÇ.GLOBAL P CAIXA'!J604,""))</f>
        <v/>
      </c>
      <c r="K604" s="115"/>
      <c r="L604" s="168" t="str">
        <f aca="false">IF(B604&gt;0,"ok","ocultar")</f>
        <v>ocultar</v>
      </c>
      <c r="M604" s="511" t="n">
        <f aca="false">ROUND(IF($O604&lt;&gt;0,$O604*(INFORMAÇÕES!$T$113/INFORMAÇÕES!$T$117),0),2)</f>
        <v>0</v>
      </c>
      <c r="N604" s="511" t="n">
        <f aca="false">ROUND(IF($O604&lt;&gt;0,$O604*(INFORMAÇÕES!$T$114/INFORMAÇÕES!$T$117),0),2)</f>
        <v>0</v>
      </c>
      <c r="O604" s="512" t="n">
        <f aca="false">IF(E604=0,G604,0)</f>
        <v>0</v>
      </c>
      <c r="Q604" s="88"/>
      <c r="R604" s="163" t="n">
        <f aca="false">IF(E604&lt;&gt;0,G604,0)</f>
        <v>0</v>
      </c>
      <c r="S604" s="157" t="n">
        <f aca="false">IF(B604=0,S603,IF(ISNONTEXT(B604)=TRUE(),INT(B604),INT(LEFT(B604,FIND(".",B604)-1))))</f>
        <v>3</v>
      </c>
      <c r="T604" s="157" t="str">
        <f aca="false">IF(T605=1,1,IF(B604&lt;&gt;0,1,IF(C604&lt;&gt;0,1,IF(D604&lt;&gt;0,1,IF('ORÇ.GLOBAL REF.'!E604&lt;&gt;0,1,"")))))</f>
        <v/>
      </c>
      <c r="U604" s="157" t="str">
        <f aca="false">IF(S604=0," ",IF(S604&lt;&gt;S603,S604," "))</f>
        <v> </v>
      </c>
      <c r="V604" s="88"/>
    </row>
    <row r="605" s="174" customFormat="true" ht="14.25" hidden="false" customHeight="false" outlineLevel="0" collapsed="false">
      <c r="A605" s="159" t="n">
        <v>594</v>
      </c>
      <c r="B605" s="160" t="n">
        <f aca="false">IF('ORÇ.GLOBAL P CAIXA'!K605="EXEC.",0,'ORÇ.GLOBAL P CAIXA'!M605)</f>
        <v>0</v>
      </c>
      <c r="C605" s="161" t="n">
        <f aca="false">IF('ORÇ.GLOBAL P CAIXA'!K605="EXEC.",0,'ORÇ.GLOBAL P CAIXA'!O605)</f>
        <v>0</v>
      </c>
      <c r="D605" s="162" t="n">
        <f aca="false">IF('ORÇ.GLOBAL P CAIXA'!K605="EXEC.",0,'ORÇ.GLOBAL P CAIXA'!P605)</f>
        <v>0</v>
      </c>
      <c r="E605" s="163" t="n">
        <f aca="false">IF('ORÇ.GLOBAL P CAIXA'!K605="EXEC.",0,ROUND('ORÇ.GLOBAL P CAIXA'!Q605,2))</f>
        <v>0</v>
      </c>
      <c r="F605" s="163" t="n">
        <f aca="false">IF('ORÇ.GLOBAL P CAIXA'!K605="EXEC.",0,TRUNC((1+(IF(OR(H605=0,H605=""),'BDI REF.'!$K$5,CHOOSE(H605,'BDI REF.'!$K$5,'BDI REF.'!$K$6,'BDI REF.'!$K$7))))*'ORÇ.GLOBAL P CAIXA'!R605,2))</f>
        <v>0</v>
      </c>
      <c r="G605" s="163" t="n">
        <f aca="false">IF('ORÇ.GLOBAL P CAIXA'!K605="EXEC.",0,IF(E605&lt;&gt;0,ROUND(E605*F605,2),IF(R605=0,(SUMIF($S$12:$S$1011,B605,$R$12:$R$1011)),R605)))</f>
        <v>0</v>
      </c>
      <c r="H605" s="509" t="str">
        <f aca="false">IF('ORÇ.GLOBAL P CAIXA'!K605="EXEC.","",IF('ORÇ.GLOBAL P CAIXA'!H605&gt;0,'ORÇ.GLOBAL P CAIXA'!H605,""))</f>
        <v/>
      </c>
      <c r="I605" s="509" t="str">
        <f aca="false">IF('ORÇ.GLOBAL P CAIXA'!K605="EXEC.","",IF('ORÇ.GLOBAL P CAIXA'!I605&gt;0,'ORÇ.GLOBAL P CAIXA'!I605,""))</f>
        <v/>
      </c>
      <c r="J605" s="510" t="str">
        <f aca="false">IF('ORÇ.GLOBAL P CAIXA'!K605="EXEC.","",IF('ORÇ.GLOBAL P CAIXA'!J605&gt;0,'ORÇ.GLOBAL P CAIXA'!J605,""))</f>
        <v/>
      </c>
      <c r="K605" s="115"/>
      <c r="L605" s="168" t="str">
        <f aca="false">IF(B605&gt;0,"ok","ocultar")</f>
        <v>ocultar</v>
      </c>
      <c r="M605" s="511" t="n">
        <f aca="false">ROUND(IF($O605&lt;&gt;0,$O605*(INFORMAÇÕES!$T$113/INFORMAÇÕES!$T$117),0),2)</f>
        <v>0</v>
      </c>
      <c r="N605" s="511" t="n">
        <f aca="false">ROUND(IF($O605&lt;&gt;0,$O605*(INFORMAÇÕES!$T$114/INFORMAÇÕES!$T$117),0),2)</f>
        <v>0</v>
      </c>
      <c r="O605" s="512" t="n">
        <f aca="false">IF(E605=0,G605,0)</f>
        <v>0</v>
      </c>
      <c r="Q605" s="88"/>
      <c r="R605" s="163" t="n">
        <f aca="false">IF(E605&lt;&gt;0,G605,0)</f>
        <v>0</v>
      </c>
      <c r="S605" s="157" t="n">
        <f aca="false">IF(B605=0,S604,IF(ISNONTEXT(B605)=TRUE(),INT(B605),INT(LEFT(B605,FIND(".",B605)-1))))</f>
        <v>3</v>
      </c>
      <c r="T605" s="157" t="str">
        <f aca="false">IF(T606=1,1,IF(B605&lt;&gt;0,1,IF(C605&lt;&gt;0,1,IF(D605&lt;&gt;0,1,IF('ORÇ.GLOBAL REF.'!E605&lt;&gt;0,1,"")))))</f>
        <v/>
      </c>
      <c r="U605" s="157" t="str">
        <f aca="false">IF(S605=0," ",IF(S605&lt;&gt;S604,S605," "))</f>
        <v> </v>
      </c>
      <c r="V605" s="88"/>
    </row>
    <row r="606" s="174" customFormat="true" ht="14.25" hidden="false" customHeight="false" outlineLevel="0" collapsed="false">
      <c r="A606" s="159" t="n">
        <v>595</v>
      </c>
      <c r="B606" s="160" t="n">
        <f aca="false">IF('ORÇ.GLOBAL P CAIXA'!K606="EXEC.",0,'ORÇ.GLOBAL P CAIXA'!M606)</f>
        <v>0</v>
      </c>
      <c r="C606" s="161" t="n">
        <f aca="false">IF('ORÇ.GLOBAL P CAIXA'!K606="EXEC.",0,'ORÇ.GLOBAL P CAIXA'!O606)</f>
        <v>0</v>
      </c>
      <c r="D606" s="162" t="n">
        <f aca="false">IF('ORÇ.GLOBAL P CAIXA'!K606="EXEC.",0,'ORÇ.GLOBAL P CAIXA'!P606)</f>
        <v>0</v>
      </c>
      <c r="E606" s="163" t="n">
        <f aca="false">IF('ORÇ.GLOBAL P CAIXA'!K606="EXEC.",0,ROUND('ORÇ.GLOBAL P CAIXA'!Q606,2))</f>
        <v>0</v>
      </c>
      <c r="F606" s="163" t="n">
        <f aca="false">IF('ORÇ.GLOBAL P CAIXA'!K606="EXEC.",0,TRUNC((1+(IF(OR(H606=0,H606=""),'BDI REF.'!$K$5,CHOOSE(H606,'BDI REF.'!$K$5,'BDI REF.'!$K$6,'BDI REF.'!$K$7))))*'ORÇ.GLOBAL P CAIXA'!R606,2))</f>
        <v>0</v>
      </c>
      <c r="G606" s="163" t="n">
        <f aca="false">IF('ORÇ.GLOBAL P CAIXA'!K606="EXEC.",0,IF(E606&lt;&gt;0,ROUND(E606*F606,2),IF(R606=0,(SUMIF($S$12:$S$1011,B606,$R$12:$R$1011)),R606)))</f>
        <v>0</v>
      </c>
      <c r="H606" s="509" t="str">
        <f aca="false">IF('ORÇ.GLOBAL P CAIXA'!K606="EXEC.","",IF('ORÇ.GLOBAL P CAIXA'!H606&gt;0,'ORÇ.GLOBAL P CAIXA'!H606,""))</f>
        <v/>
      </c>
      <c r="I606" s="509" t="str">
        <f aca="false">IF('ORÇ.GLOBAL P CAIXA'!K606="EXEC.","",IF('ORÇ.GLOBAL P CAIXA'!I606&gt;0,'ORÇ.GLOBAL P CAIXA'!I606,""))</f>
        <v/>
      </c>
      <c r="J606" s="510" t="str">
        <f aca="false">IF('ORÇ.GLOBAL P CAIXA'!K606="EXEC.","",IF('ORÇ.GLOBAL P CAIXA'!J606&gt;0,'ORÇ.GLOBAL P CAIXA'!J606,""))</f>
        <v/>
      </c>
      <c r="K606" s="115"/>
      <c r="L606" s="168" t="str">
        <f aca="false">IF(B606&gt;0,"ok","ocultar")</f>
        <v>ocultar</v>
      </c>
      <c r="M606" s="511" t="n">
        <f aca="false">ROUND(IF($O606&lt;&gt;0,$O606*(INFORMAÇÕES!$T$113/INFORMAÇÕES!$T$117),0),2)</f>
        <v>0</v>
      </c>
      <c r="N606" s="511" t="n">
        <f aca="false">ROUND(IF($O606&lt;&gt;0,$O606*(INFORMAÇÕES!$T$114/INFORMAÇÕES!$T$117),0),2)</f>
        <v>0</v>
      </c>
      <c r="O606" s="512" t="n">
        <f aca="false">IF(E606=0,G606,0)</f>
        <v>0</v>
      </c>
      <c r="Q606" s="88"/>
      <c r="R606" s="163" t="n">
        <f aca="false">IF(E606&lt;&gt;0,G606,0)</f>
        <v>0</v>
      </c>
      <c r="S606" s="157" t="n">
        <f aca="false">IF(B606=0,S605,IF(ISNONTEXT(B606)=TRUE(),INT(B606),INT(LEFT(B606,FIND(".",B606)-1))))</f>
        <v>3</v>
      </c>
      <c r="T606" s="157" t="str">
        <f aca="false">IF(T607=1,1,IF(B606&lt;&gt;0,1,IF(C606&lt;&gt;0,1,IF(D606&lt;&gt;0,1,IF('ORÇ.GLOBAL REF.'!E606&lt;&gt;0,1,"")))))</f>
        <v/>
      </c>
      <c r="U606" s="157" t="str">
        <f aca="false">IF(S606=0," ",IF(S606&lt;&gt;S605,S606," "))</f>
        <v> </v>
      </c>
      <c r="V606" s="88"/>
    </row>
    <row r="607" s="174" customFormat="true" ht="14.25" hidden="false" customHeight="false" outlineLevel="0" collapsed="false">
      <c r="A607" s="159" t="n">
        <v>596</v>
      </c>
      <c r="B607" s="160" t="n">
        <f aca="false">IF('ORÇ.GLOBAL P CAIXA'!K607="EXEC.",0,'ORÇ.GLOBAL P CAIXA'!M607)</f>
        <v>0</v>
      </c>
      <c r="C607" s="161" t="n">
        <f aca="false">IF('ORÇ.GLOBAL P CAIXA'!K607="EXEC.",0,'ORÇ.GLOBAL P CAIXA'!O607)</f>
        <v>0</v>
      </c>
      <c r="D607" s="162" t="n">
        <f aca="false">IF('ORÇ.GLOBAL P CAIXA'!K607="EXEC.",0,'ORÇ.GLOBAL P CAIXA'!P607)</f>
        <v>0</v>
      </c>
      <c r="E607" s="163" t="n">
        <f aca="false">IF('ORÇ.GLOBAL P CAIXA'!K607="EXEC.",0,ROUND('ORÇ.GLOBAL P CAIXA'!Q607,2))</f>
        <v>0</v>
      </c>
      <c r="F607" s="163" t="n">
        <f aca="false">IF('ORÇ.GLOBAL P CAIXA'!K607="EXEC.",0,TRUNC((1+(IF(OR(H607=0,H607=""),'BDI REF.'!$K$5,CHOOSE(H607,'BDI REF.'!$K$5,'BDI REF.'!$K$6,'BDI REF.'!$K$7))))*'ORÇ.GLOBAL P CAIXA'!R607,2))</f>
        <v>0</v>
      </c>
      <c r="G607" s="163" t="n">
        <f aca="false">IF('ORÇ.GLOBAL P CAIXA'!K607="EXEC.",0,IF(E607&lt;&gt;0,ROUND(E607*F607,2),IF(R607=0,(SUMIF($S$12:$S$1011,B607,$R$12:$R$1011)),R607)))</f>
        <v>0</v>
      </c>
      <c r="H607" s="509" t="str">
        <f aca="false">IF('ORÇ.GLOBAL P CAIXA'!K607="EXEC.","",IF('ORÇ.GLOBAL P CAIXA'!H607&gt;0,'ORÇ.GLOBAL P CAIXA'!H607,""))</f>
        <v/>
      </c>
      <c r="I607" s="509" t="str">
        <f aca="false">IF('ORÇ.GLOBAL P CAIXA'!K607="EXEC.","",IF('ORÇ.GLOBAL P CAIXA'!I607&gt;0,'ORÇ.GLOBAL P CAIXA'!I607,""))</f>
        <v/>
      </c>
      <c r="J607" s="510" t="str">
        <f aca="false">IF('ORÇ.GLOBAL P CAIXA'!K607="EXEC.","",IF('ORÇ.GLOBAL P CAIXA'!J607&gt;0,'ORÇ.GLOBAL P CAIXA'!J607,""))</f>
        <v/>
      </c>
      <c r="K607" s="115"/>
      <c r="L607" s="168" t="str">
        <f aca="false">IF(B607&gt;0,"ok","ocultar")</f>
        <v>ocultar</v>
      </c>
      <c r="M607" s="511" t="n">
        <f aca="false">ROUND(IF($O607&lt;&gt;0,$O607*(INFORMAÇÕES!$T$113/INFORMAÇÕES!$T$117),0),2)</f>
        <v>0</v>
      </c>
      <c r="N607" s="511" t="n">
        <f aca="false">ROUND(IF($O607&lt;&gt;0,$O607*(INFORMAÇÕES!$T$114/INFORMAÇÕES!$T$117),0),2)</f>
        <v>0</v>
      </c>
      <c r="O607" s="512" t="n">
        <f aca="false">IF(E607=0,G607,0)</f>
        <v>0</v>
      </c>
      <c r="Q607" s="88"/>
      <c r="R607" s="163" t="n">
        <f aca="false">IF(E607&lt;&gt;0,G607,0)</f>
        <v>0</v>
      </c>
      <c r="S607" s="157" t="n">
        <f aca="false">IF(B607=0,S606,IF(ISNONTEXT(B607)=TRUE(),INT(B607),INT(LEFT(B607,FIND(".",B607)-1))))</f>
        <v>3</v>
      </c>
      <c r="T607" s="157" t="str">
        <f aca="false">IF(T608=1,1,IF(B607&lt;&gt;0,1,IF(C607&lt;&gt;0,1,IF(D607&lt;&gt;0,1,IF('ORÇ.GLOBAL REF.'!E607&lt;&gt;0,1,"")))))</f>
        <v/>
      </c>
      <c r="U607" s="157" t="str">
        <f aca="false">IF(S607=0," ",IF(S607&lt;&gt;S606,S607," "))</f>
        <v> </v>
      </c>
      <c r="V607" s="88"/>
    </row>
    <row r="608" s="174" customFormat="true" ht="14.25" hidden="false" customHeight="false" outlineLevel="0" collapsed="false">
      <c r="A608" s="159" t="n">
        <v>597</v>
      </c>
      <c r="B608" s="160" t="n">
        <f aca="false">IF('ORÇ.GLOBAL P CAIXA'!K608="EXEC.",0,'ORÇ.GLOBAL P CAIXA'!M608)</f>
        <v>0</v>
      </c>
      <c r="C608" s="161" t="n">
        <f aca="false">IF('ORÇ.GLOBAL P CAIXA'!K608="EXEC.",0,'ORÇ.GLOBAL P CAIXA'!O608)</f>
        <v>0</v>
      </c>
      <c r="D608" s="162" t="n">
        <f aca="false">IF('ORÇ.GLOBAL P CAIXA'!K608="EXEC.",0,'ORÇ.GLOBAL P CAIXA'!P608)</f>
        <v>0</v>
      </c>
      <c r="E608" s="163" t="n">
        <f aca="false">IF('ORÇ.GLOBAL P CAIXA'!K608="EXEC.",0,ROUND('ORÇ.GLOBAL P CAIXA'!Q608,2))</f>
        <v>0</v>
      </c>
      <c r="F608" s="163" t="n">
        <f aca="false">IF('ORÇ.GLOBAL P CAIXA'!K608="EXEC.",0,TRUNC((1+(IF(OR(H608=0,H608=""),'BDI REF.'!$K$5,CHOOSE(H608,'BDI REF.'!$K$5,'BDI REF.'!$K$6,'BDI REF.'!$K$7))))*'ORÇ.GLOBAL P CAIXA'!R608,2))</f>
        <v>0</v>
      </c>
      <c r="G608" s="163" t="n">
        <f aca="false">IF('ORÇ.GLOBAL P CAIXA'!K608="EXEC.",0,IF(E608&lt;&gt;0,ROUND(E608*F608,2),IF(R608=0,(SUMIF($S$12:$S$1011,B608,$R$12:$R$1011)),R608)))</f>
        <v>0</v>
      </c>
      <c r="H608" s="509" t="str">
        <f aca="false">IF('ORÇ.GLOBAL P CAIXA'!K608="EXEC.","",IF('ORÇ.GLOBAL P CAIXA'!H608&gt;0,'ORÇ.GLOBAL P CAIXA'!H608,""))</f>
        <v/>
      </c>
      <c r="I608" s="509" t="str">
        <f aca="false">IF('ORÇ.GLOBAL P CAIXA'!K608="EXEC.","",IF('ORÇ.GLOBAL P CAIXA'!I608&gt;0,'ORÇ.GLOBAL P CAIXA'!I608,""))</f>
        <v/>
      </c>
      <c r="J608" s="510" t="str">
        <f aca="false">IF('ORÇ.GLOBAL P CAIXA'!K608="EXEC.","",IF('ORÇ.GLOBAL P CAIXA'!J608&gt;0,'ORÇ.GLOBAL P CAIXA'!J608,""))</f>
        <v/>
      </c>
      <c r="K608" s="115"/>
      <c r="L608" s="168" t="str">
        <f aca="false">IF(B608&gt;0,"ok","ocultar")</f>
        <v>ocultar</v>
      </c>
      <c r="M608" s="511" t="n">
        <f aca="false">ROUND(IF($O608&lt;&gt;0,$O608*(INFORMAÇÕES!$T$113/INFORMAÇÕES!$T$117),0),2)</f>
        <v>0</v>
      </c>
      <c r="N608" s="511" t="n">
        <f aca="false">ROUND(IF($O608&lt;&gt;0,$O608*(INFORMAÇÕES!$T$114/INFORMAÇÕES!$T$117),0),2)</f>
        <v>0</v>
      </c>
      <c r="O608" s="512" t="n">
        <f aca="false">IF(E608=0,G608,0)</f>
        <v>0</v>
      </c>
      <c r="Q608" s="88"/>
      <c r="R608" s="163" t="n">
        <f aca="false">IF(E608&lt;&gt;0,G608,0)</f>
        <v>0</v>
      </c>
      <c r="S608" s="157" t="n">
        <f aca="false">IF(B608=0,S607,IF(ISNONTEXT(B608)=TRUE(),INT(B608),INT(LEFT(B608,FIND(".",B608)-1))))</f>
        <v>3</v>
      </c>
      <c r="T608" s="157" t="str">
        <f aca="false">IF(T609=1,1,IF(B608&lt;&gt;0,1,IF(C608&lt;&gt;0,1,IF(D608&lt;&gt;0,1,IF('ORÇ.GLOBAL REF.'!E608&lt;&gt;0,1,"")))))</f>
        <v/>
      </c>
      <c r="U608" s="157" t="str">
        <f aca="false">IF(S608=0," ",IF(S608&lt;&gt;S607,S608," "))</f>
        <v> </v>
      </c>
      <c r="V608" s="88"/>
    </row>
    <row r="609" s="174" customFormat="true" ht="14.25" hidden="false" customHeight="false" outlineLevel="0" collapsed="false">
      <c r="A609" s="159" t="n">
        <v>598</v>
      </c>
      <c r="B609" s="160" t="n">
        <f aca="false">IF('ORÇ.GLOBAL P CAIXA'!K609="EXEC.",0,'ORÇ.GLOBAL P CAIXA'!M609)</f>
        <v>0</v>
      </c>
      <c r="C609" s="161" t="n">
        <f aca="false">IF('ORÇ.GLOBAL P CAIXA'!K609="EXEC.",0,'ORÇ.GLOBAL P CAIXA'!O609)</f>
        <v>0</v>
      </c>
      <c r="D609" s="162" t="n">
        <f aca="false">IF('ORÇ.GLOBAL P CAIXA'!K609="EXEC.",0,'ORÇ.GLOBAL P CAIXA'!P609)</f>
        <v>0</v>
      </c>
      <c r="E609" s="163" t="n">
        <f aca="false">IF('ORÇ.GLOBAL P CAIXA'!K609="EXEC.",0,ROUND('ORÇ.GLOBAL P CAIXA'!Q609,2))</f>
        <v>0</v>
      </c>
      <c r="F609" s="163" t="n">
        <f aca="false">IF('ORÇ.GLOBAL P CAIXA'!K609="EXEC.",0,TRUNC((1+(IF(OR(H609=0,H609=""),'BDI REF.'!$K$5,CHOOSE(H609,'BDI REF.'!$K$5,'BDI REF.'!$K$6,'BDI REF.'!$K$7))))*'ORÇ.GLOBAL P CAIXA'!R609,2))</f>
        <v>0</v>
      </c>
      <c r="G609" s="163" t="n">
        <f aca="false">IF('ORÇ.GLOBAL P CAIXA'!K609="EXEC.",0,IF(E609&lt;&gt;0,ROUND(E609*F609,2),IF(R609=0,(SUMIF($S$12:$S$1011,B609,$R$12:$R$1011)),R609)))</f>
        <v>0</v>
      </c>
      <c r="H609" s="509" t="str">
        <f aca="false">IF('ORÇ.GLOBAL P CAIXA'!K609="EXEC.","",IF('ORÇ.GLOBAL P CAIXA'!H609&gt;0,'ORÇ.GLOBAL P CAIXA'!H609,""))</f>
        <v/>
      </c>
      <c r="I609" s="509" t="str">
        <f aca="false">IF('ORÇ.GLOBAL P CAIXA'!K609="EXEC.","",IF('ORÇ.GLOBAL P CAIXA'!I609&gt;0,'ORÇ.GLOBAL P CAIXA'!I609,""))</f>
        <v/>
      </c>
      <c r="J609" s="510" t="str">
        <f aca="false">IF('ORÇ.GLOBAL P CAIXA'!K609="EXEC.","",IF('ORÇ.GLOBAL P CAIXA'!J609&gt;0,'ORÇ.GLOBAL P CAIXA'!J609,""))</f>
        <v/>
      </c>
      <c r="K609" s="115"/>
      <c r="L609" s="168" t="str">
        <f aca="false">IF(B609&gt;0,"ok","ocultar")</f>
        <v>ocultar</v>
      </c>
      <c r="M609" s="511" t="n">
        <f aca="false">ROUND(IF($O609&lt;&gt;0,$O609*(INFORMAÇÕES!$T$113/INFORMAÇÕES!$T$117),0),2)</f>
        <v>0</v>
      </c>
      <c r="N609" s="511" t="n">
        <f aca="false">ROUND(IF($O609&lt;&gt;0,$O609*(INFORMAÇÕES!$T$114/INFORMAÇÕES!$T$117),0),2)</f>
        <v>0</v>
      </c>
      <c r="O609" s="512" t="n">
        <f aca="false">IF(E609=0,G609,0)</f>
        <v>0</v>
      </c>
      <c r="Q609" s="88"/>
      <c r="R609" s="163" t="n">
        <f aca="false">IF(E609&lt;&gt;0,G609,0)</f>
        <v>0</v>
      </c>
      <c r="S609" s="157" t="n">
        <f aca="false">IF(B609=0,S608,IF(ISNONTEXT(B609)=TRUE(),INT(B609),INT(LEFT(B609,FIND(".",B609)-1))))</f>
        <v>3</v>
      </c>
      <c r="T609" s="157" t="str">
        <f aca="false">IF(T610=1,1,IF(B609&lt;&gt;0,1,IF(C609&lt;&gt;0,1,IF(D609&lt;&gt;0,1,IF('ORÇ.GLOBAL REF.'!E609&lt;&gt;0,1,"")))))</f>
        <v/>
      </c>
      <c r="U609" s="157" t="str">
        <f aca="false">IF(S609=0," ",IF(S609&lt;&gt;S608,S609," "))</f>
        <v> </v>
      </c>
      <c r="V609" s="88"/>
    </row>
    <row r="610" s="174" customFormat="true" ht="14.25" hidden="false" customHeight="false" outlineLevel="0" collapsed="false">
      <c r="A610" s="159" t="n">
        <v>599</v>
      </c>
      <c r="B610" s="160" t="n">
        <f aca="false">IF('ORÇ.GLOBAL P CAIXA'!K610="EXEC.",0,'ORÇ.GLOBAL P CAIXA'!M610)</f>
        <v>0</v>
      </c>
      <c r="C610" s="161" t="n">
        <f aca="false">IF('ORÇ.GLOBAL P CAIXA'!K610="EXEC.",0,'ORÇ.GLOBAL P CAIXA'!O610)</f>
        <v>0</v>
      </c>
      <c r="D610" s="162" t="n">
        <f aca="false">IF('ORÇ.GLOBAL P CAIXA'!K610="EXEC.",0,'ORÇ.GLOBAL P CAIXA'!P610)</f>
        <v>0</v>
      </c>
      <c r="E610" s="163" t="n">
        <f aca="false">IF('ORÇ.GLOBAL P CAIXA'!K610="EXEC.",0,ROUND('ORÇ.GLOBAL P CAIXA'!Q610,2))</f>
        <v>0</v>
      </c>
      <c r="F610" s="163" t="n">
        <f aca="false">IF('ORÇ.GLOBAL P CAIXA'!K610="EXEC.",0,TRUNC((1+(IF(OR(H610=0,H610=""),'BDI REF.'!$K$5,CHOOSE(H610,'BDI REF.'!$K$5,'BDI REF.'!$K$6,'BDI REF.'!$K$7))))*'ORÇ.GLOBAL P CAIXA'!R610,2))</f>
        <v>0</v>
      </c>
      <c r="G610" s="163" t="n">
        <f aca="false">IF('ORÇ.GLOBAL P CAIXA'!K610="EXEC.",0,IF(E610&lt;&gt;0,ROUND(E610*F610,2),IF(R610=0,(SUMIF($S$12:$S$1011,B610,$R$12:$R$1011)),R610)))</f>
        <v>0</v>
      </c>
      <c r="H610" s="509" t="str">
        <f aca="false">IF('ORÇ.GLOBAL P CAIXA'!K610="EXEC.","",IF('ORÇ.GLOBAL P CAIXA'!H610&gt;0,'ORÇ.GLOBAL P CAIXA'!H610,""))</f>
        <v/>
      </c>
      <c r="I610" s="509" t="str">
        <f aca="false">IF('ORÇ.GLOBAL P CAIXA'!K610="EXEC.","",IF('ORÇ.GLOBAL P CAIXA'!I610&gt;0,'ORÇ.GLOBAL P CAIXA'!I610,""))</f>
        <v/>
      </c>
      <c r="J610" s="510" t="str">
        <f aca="false">IF('ORÇ.GLOBAL P CAIXA'!K610="EXEC.","",IF('ORÇ.GLOBAL P CAIXA'!J610&gt;0,'ORÇ.GLOBAL P CAIXA'!J610,""))</f>
        <v/>
      </c>
      <c r="K610" s="115"/>
      <c r="L610" s="168" t="str">
        <f aca="false">IF(B610&gt;0,"ok","ocultar")</f>
        <v>ocultar</v>
      </c>
      <c r="M610" s="511" t="n">
        <f aca="false">ROUND(IF($O610&lt;&gt;0,$O610*(INFORMAÇÕES!$T$113/INFORMAÇÕES!$T$117),0),2)</f>
        <v>0</v>
      </c>
      <c r="N610" s="511" t="n">
        <f aca="false">ROUND(IF($O610&lt;&gt;0,$O610*(INFORMAÇÕES!$T$114/INFORMAÇÕES!$T$117),0),2)</f>
        <v>0</v>
      </c>
      <c r="O610" s="512" t="n">
        <f aca="false">IF(E610=0,G610,0)</f>
        <v>0</v>
      </c>
      <c r="Q610" s="88"/>
      <c r="R610" s="163" t="n">
        <f aca="false">IF(E610&lt;&gt;0,G610,0)</f>
        <v>0</v>
      </c>
      <c r="S610" s="157" t="n">
        <f aca="false">IF(B610=0,S609,IF(ISNONTEXT(B610)=TRUE(),INT(B610),INT(LEFT(B610,FIND(".",B610)-1))))</f>
        <v>3</v>
      </c>
      <c r="T610" s="157" t="str">
        <f aca="false">IF(T611=1,1,IF(B610&lt;&gt;0,1,IF(C610&lt;&gt;0,1,IF(D610&lt;&gt;0,1,IF('ORÇ.GLOBAL REF.'!E610&lt;&gt;0,1,"")))))</f>
        <v/>
      </c>
      <c r="U610" s="157" t="str">
        <f aca="false">IF(S610=0," ",IF(S610&lt;&gt;S609,S610," "))</f>
        <v> </v>
      </c>
      <c r="V610" s="88"/>
    </row>
    <row r="611" s="174" customFormat="true" ht="14.25" hidden="false" customHeight="false" outlineLevel="0" collapsed="false">
      <c r="A611" s="159" t="n">
        <v>600</v>
      </c>
      <c r="B611" s="160" t="n">
        <f aca="false">IF('ORÇ.GLOBAL P CAIXA'!K611="EXEC.",0,'ORÇ.GLOBAL P CAIXA'!M611)</f>
        <v>0</v>
      </c>
      <c r="C611" s="161" t="n">
        <f aca="false">IF('ORÇ.GLOBAL P CAIXA'!K611="EXEC.",0,'ORÇ.GLOBAL P CAIXA'!O611)</f>
        <v>0</v>
      </c>
      <c r="D611" s="162" t="n">
        <f aca="false">IF('ORÇ.GLOBAL P CAIXA'!K611="EXEC.",0,'ORÇ.GLOBAL P CAIXA'!P611)</f>
        <v>0</v>
      </c>
      <c r="E611" s="163" t="n">
        <f aca="false">IF('ORÇ.GLOBAL P CAIXA'!K611="EXEC.",0,ROUND('ORÇ.GLOBAL P CAIXA'!Q611,2))</f>
        <v>0</v>
      </c>
      <c r="F611" s="163" t="n">
        <f aca="false">IF('ORÇ.GLOBAL P CAIXA'!K611="EXEC.",0,TRUNC((1+(IF(OR(H611=0,H611=""),'BDI REF.'!$K$5,CHOOSE(H611,'BDI REF.'!$K$5,'BDI REF.'!$K$6,'BDI REF.'!$K$7))))*'ORÇ.GLOBAL P CAIXA'!R611,2))</f>
        <v>0</v>
      </c>
      <c r="G611" s="163" t="n">
        <f aca="false">IF('ORÇ.GLOBAL P CAIXA'!K611="EXEC.",0,IF(E611&lt;&gt;0,ROUND(E611*F611,2),IF(R611=0,(SUMIF($S$12:$S$1011,B611,$R$12:$R$1011)),R611)))</f>
        <v>0</v>
      </c>
      <c r="H611" s="509" t="str">
        <f aca="false">IF('ORÇ.GLOBAL P CAIXA'!K611="EXEC.","",IF('ORÇ.GLOBAL P CAIXA'!H611&gt;0,'ORÇ.GLOBAL P CAIXA'!H611,""))</f>
        <v/>
      </c>
      <c r="I611" s="509" t="str">
        <f aca="false">IF('ORÇ.GLOBAL P CAIXA'!K611="EXEC.","",IF('ORÇ.GLOBAL P CAIXA'!I611&gt;0,'ORÇ.GLOBAL P CAIXA'!I611,""))</f>
        <v/>
      </c>
      <c r="J611" s="510" t="str">
        <f aca="false">IF('ORÇ.GLOBAL P CAIXA'!K611="EXEC.","",IF('ORÇ.GLOBAL P CAIXA'!J611&gt;0,'ORÇ.GLOBAL P CAIXA'!J611,""))</f>
        <v/>
      </c>
      <c r="K611" s="115"/>
      <c r="L611" s="168" t="str">
        <f aca="false">IF(B611&gt;0,"ok","ocultar")</f>
        <v>ocultar</v>
      </c>
      <c r="M611" s="511" t="n">
        <f aca="false">ROUND(IF($O611&lt;&gt;0,$O611*(INFORMAÇÕES!$T$113/INFORMAÇÕES!$T$117),0),2)</f>
        <v>0</v>
      </c>
      <c r="N611" s="511" t="n">
        <f aca="false">ROUND(IF($O611&lt;&gt;0,$O611*(INFORMAÇÕES!$T$114/INFORMAÇÕES!$T$117),0),2)</f>
        <v>0</v>
      </c>
      <c r="O611" s="512" t="n">
        <f aca="false">IF(E611=0,G611,0)</f>
        <v>0</v>
      </c>
      <c r="Q611" s="88"/>
      <c r="R611" s="163" t="n">
        <f aca="false">IF(E611&lt;&gt;0,G611,0)</f>
        <v>0</v>
      </c>
      <c r="S611" s="157" t="n">
        <f aca="false">IF(B611=0,S610,IF(ISNONTEXT(B611)=TRUE(),INT(B611),INT(LEFT(B611,FIND(".",B611)-1))))</f>
        <v>3</v>
      </c>
      <c r="T611" s="157" t="str">
        <f aca="false">IF(T612=1,1,IF(B611&lt;&gt;0,1,IF(C611&lt;&gt;0,1,IF(D611&lt;&gt;0,1,IF('ORÇ.GLOBAL REF.'!E611&lt;&gt;0,1,"")))))</f>
        <v/>
      </c>
      <c r="U611" s="157" t="str">
        <f aca="false">IF(S611=0," ",IF(S611&lt;&gt;S610,S611," "))</f>
        <v> </v>
      </c>
      <c r="V611" s="88"/>
    </row>
    <row r="612" s="174" customFormat="true" ht="14.25" hidden="false" customHeight="false" outlineLevel="0" collapsed="false">
      <c r="A612" s="159" t="n">
        <v>601</v>
      </c>
      <c r="B612" s="160" t="n">
        <f aca="false">IF('ORÇ.GLOBAL P CAIXA'!K612="EXEC.",0,'ORÇ.GLOBAL P CAIXA'!M612)</f>
        <v>0</v>
      </c>
      <c r="C612" s="161" t="n">
        <f aca="false">IF('ORÇ.GLOBAL P CAIXA'!K612="EXEC.",0,'ORÇ.GLOBAL P CAIXA'!O612)</f>
        <v>0</v>
      </c>
      <c r="D612" s="162" t="n">
        <f aca="false">IF('ORÇ.GLOBAL P CAIXA'!K612="EXEC.",0,'ORÇ.GLOBAL P CAIXA'!P612)</f>
        <v>0</v>
      </c>
      <c r="E612" s="163" t="n">
        <f aca="false">IF('ORÇ.GLOBAL P CAIXA'!K612="EXEC.",0,ROUND('ORÇ.GLOBAL P CAIXA'!Q612,2))</f>
        <v>0</v>
      </c>
      <c r="F612" s="163" t="n">
        <f aca="false">IF('ORÇ.GLOBAL P CAIXA'!K612="EXEC.",0,TRUNC((1+(IF(OR(H612=0,H612=""),'BDI REF.'!$K$5,CHOOSE(H612,'BDI REF.'!$K$5,'BDI REF.'!$K$6,'BDI REF.'!$K$7))))*'ORÇ.GLOBAL P CAIXA'!R612,2))</f>
        <v>0</v>
      </c>
      <c r="G612" s="163" t="n">
        <f aca="false">IF('ORÇ.GLOBAL P CAIXA'!K612="EXEC.",0,IF(E612&lt;&gt;0,ROUND(E612*F612,2),IF(R612=0,(SUMIF($S$12:$S$1011,B612,$R$12:$R$1011)),R612)))</f>
        <v>0</v>
      </c>
      <c r="H612" s="509" t="str">
        <f aca="false">IF('ORÇ.GLOBAL P CAIXA'!K612="EXEC.","",IF('ORÇ.GLOBAL P CAIXA'!H612&gt;0,'ORÇ.GLOBAL P CAIXA'!H612,""))</f>
        <v/>
      </c>
      <c r="I612" s="509" t="str">
        <f aca="false">IF('ORÇ.GLOBAL P CAIXA'!K612="EXEC.","",IF('ORÇ.GLOBAL P CAIXA'!I612&gt;0,'ORÇ.GLOBAL P CAIXA'!I612,""))</f>
        <v/>
      </c>
      <c r="J612" s="510" t="str">
        <f aca="false">IF('ORÇ.GLOBAL P CAIXA'!K612="EXEC.","",IF('ORÇ.GLOBAL P CAIXA'!J612&gt;0,'ORÇ.GLOBAL P CAIXA'!J612,""))</f>
        <v/>
      </c>
      <c r="K612" s="115"/>
      <c r="L612" s="168" t="str">
        <f aca="false">IF(B612&gt;0,"ok","ocultar")</f>
        <v>ocultar</v>
      </c>
      <c r="M612" s="511" t="n">
        <f aca="false">ROUND(IF($O612&lt;&gt;0,$O612*(INFORMAÇÕES!$T$113/INFORMAÇÕES!$T$117),0),2)</f>
        <v>0</v>
      </c>
      <c r="N612" s="511" t="n">
        <f aca="false">ROUND(IF($O612&lt;&gt;0,$O612*(INFORMAÇÕES!$T$114/INFORMAÇÕES!$T$117),0),2)</f>
        <v>0</v>
      </c>
      <c r="O612" s="512" t="n">
        <f aca="false">IF(E612=0,G612,0)</f>
        <v>0</v>
      </c>
      <c r="Q612" s="88"/>
      <c r="R612" s="163" t="n">
        <f aca="false">IF(E612&lt;&gt;0,G612,0)</f>
        <v>0</v>
      </c>
      <c r="S612" s="157" t="n">
        <f aca="false">IF(B612=0,S611,IF(ISNONTEXT(B612)=TRUE(),INT(B612),INT(LEFT(B612,FIND(".",B612)-1))))</f>
        <v>3</v>
      </c>
      <c r="T612" s="157" t="str">
        <f aca="false">IF(T613=1,1,IF(B612&lt;&gt;0,1,IF(C612&lt;&gt;0,1,IF(D612&lt;&gt;0,1,IF('ORÇ.GLOBAL REF.'!E612&lt;&gt;0,1,"")))))</f>
        <v/>
      </c>
      <c r="U612" s="157" t="str">
        <f aca="false">IF(S612=0," ",IF(S612&lt;&gt;S611,S612," "))</f>
        <v> </v>
      </c>
      <c r="V612" s="88"/>
    </row>
    <row r="613" s="174" customFormat="true" ht="14.25" hidden="false" customHeight="false" outlineLevel="0" collapsed="false">
      <c r="A613" s="159" t="n">
        <v>602</v>
      </c>
      <c r="B613" s="160" t="n">
        <f aca="false">IF('ORÇ.GLOBAL P CAIXA'!K613="EXEC.",0,'ORÇ.GLOBAL P CAIXA'!M613)</f>
        <v>0</v>
      </c>
      <c r="C613" s="161" t="n">
        <f aca="false">IF('ORÇ.GLOBAL P CAIXA'!K613="EXEC.",0,'ORÇ.GLOBAL P CAIXA'!O613)</f>
        <v>0</v>
      </c>
      <c r="D613" s="162" t="n">
        <f aca="false">IF('ORÇ.GLOBAL P CAIXA'!K613="EXEC.",0,'ORÇ.GLOBAL P CAIXA'!P613)</f>
        <v>0</v>
      </c>
      <c r="E613" s="163" t="n">
        <f aca="false">IF('ORÇ.GLOBAL P CAIXA'!K613="EXEC.",0,ROUND('ORÇ.GLOBAL P CAIXA'!Q613,2))</f>
        <v>0</v>
      </c>
      <c r="F613" s="163" t="n">
        <f aca="false">IF('ORÇ.GLOBAL P CAIXA'!K613="EXEC.",0,TRUNC((1+(IF(OR(H613=0,H613=""),'BDI REF.'!$K$5,CHOOSE(H613,'BDI REF.'!$K$5,'BDI REF.'!$K$6,'BDI REF.'!$K$7))))*'ORÇ.GLOBAL P CAIXA'!R613,2))</f>
        <v>0</v>
      </c>
      <c r="G613" s="163" t="n">
        <f aca="false">IF('ORÇ.GLOBAL P CAIXA'!K613="EXEC.",0,IF(E613&lt;&gt;0,ROUND(E613*F613,2),IF(R613=0,(SUMIF($S$12:$S$1011,B613,$R$12:$R$1011)),R613)))</f>
        <v>0</v>
      </c>
      <c r="H613" s="509" t="str">
        <f aca="false">IF('ORÇ.GLOBAL P CAIXA'!K613="EXEC.","",IF('ORÇ.GLOBAL P CAIXA'!H613&gt;0,'ORÇ.GLOBAL P CAIXA'!H613,""))</f>
        <v/>
      </c>
      <c r="I613" s="509" t="str">
        <f aca="false">IF('ORÇ.GLOBAL P CAIXA'!K613="EXEC.","",IF('ORÇ.GLOBAL P CAIXA'!I613&gt;0,'ORÇ.GLOBAL P CAIXA'!I613,""))</f>
        <v/>
      </c>
      <c r="J613" s="510" t="str">
        <f aca="false">IF('ORÇ.GLOBAL P CAIXA'!K613="EXEC.","",IF('ORÇ.GLOBAL P CAIXA'!J613&gt;0,'ORÇ.GLOBAL P CAIXA'!J613,""))</f>
        <v/>
      </c>
      <c r="K613" s="115"/>
      <c r="L613" s="168" t="str">
        <f aca="false">IF(B613&gt;0,"ok","ocultar")</f>
        <v>ocultar</v>
      </c>
      <c r="M613" s="511" t="n">
        <f aca="false">ROUND(IF($O613&lt;&gt;0,$O613*(INFORMAÇÕES!$T$113/INFORMAÇÕES!$T$117),0),2)</f>
        <v>0</v>
      </c>
      <c r="N613" s="511" t="n">
        <f aca="false">ROUND(IF($O613&lt;&gt;0,$O613*(INFORMAÇÕES!$T$114/INFORMAÇÕES!$T$117),0),2)</f>
        <v>0</v>
      </c>
      <c r="O613" s="512" t="n">
        <f aca="false">IF(E613=0,G613,0)</f>
        <v>0</v>
      </c>
      <c r="Q613" s="88"/>
      <c r="R613" s="163" t="n">
        <f aca="false">IF(E613&lt;&gt;0,G613,0)</f>
        <v>0</v>
      </c>
      <c r="S613" s="157" t="n">
        <f aca="false">IF(B613=0,S612,IF(ISNONTEXT(B613)=TRUE(),INT(B613),INT(LEFT(B613,FIND(".",B613)-1))))</f>
        <v>3</v>
      </c>
      <c r="T613" s="157" t="str">
        <f aca="false">IF(T614=1,1,IF(B613&lt;&gt;0,1,IF(C613&lt;&gt;0,1,IF(D613&lt;&gt;0,1,IF('ORÇ.GLOBAL REF.'!E613&lt;&gt;0,1,"")))))</f>
        <v/>
      </c>
      <c r="U613" s="157" t="str">
        <f aca="false">IF(S613=0," ",IF(S613&lt;&gt;S612,S613," "))</f>
        <v> </v>
      </c>
      <c r="V613" s="88"/>
    </row>
    <row r="614" s="174" customFormat="true" ht="14.25" hidden="false" customHeight="false" outlineLevel="0" collapsed="false">
      <c r="A614" s="159" t="n">
        <v>603</v>
      </c>
      <c r="B614" s="160" t="n">
        <f aca="false">IF('ORÇ.GLOBAL P CAIXA'!K614="EXEC.",0,'ORÇ.GLOBAL P CAIXA'!M614)</f>
        <v>0</v>
      </c>
      <c r="C614" s="161" t="n">
        <f aca="false">IF('ORÇ.GLOBAL P CAIXA'!K614="EXEC.",0,'ORÇ.GLOBAL P CAIXA'!O614)</f>
        <v>0</v>
      </c>
      <c r="D614" s="162" t="n">
        <f aca="false">IF('ORÇ.GLOBAL P CAIXA'!K614="EXEC.",0,'ORÇ.GLOBAL P CAIXA'!P614)</f>
        <v>0</v>
      </c>
      <c r="E614" s="163" t="n">
        <f aca="false">IF('ORÇ.GLOBAL P CAIXA'!K614="EXEC.",0,ROUND('ORÇ.GLOBAL P CAIXA'!Q614,2))</f>
        <v>0</v>
      </c>
      <c r="F614" s="163" t="n">
        <f aca="false">IF('ORÇ.GLOBAL P CAIXA'!K614="EXEC.",0,TRUNC((1+(IF(OR(H614=0,H614=""),'BDI REF.'!$K$5,CHOOSE(H614,'BDI REF.'!$K$5,'BDI REF.'!$K$6,'BDI REF.'!$K$7))))*'ORÇ.GLOBAL P CAIXA'!R614,2))</f>
        <v>0</v>
      </c>
      <c r="G614" s="163" t="n">
        <f aca="false">IF('ORÇ.GLOBAL P CAIXA'!K614="EXEC.",0,IF(E614&lt;&gt;0,ROUND(E614*F614,2),IF(R614=0,(SUMIF($S$12:$S$1011,B614,$R$12:$R$1011)),R614)))</f>
        <v>0</v>
      </c>
      <c r="H614" s="509" t="str">
        <f aca="false">IF('ORÇ.GLOBAL P CAIXA'!K614="EXEC.","",IF('ORÇ.GLOBAL P CAIXA'!H614&gt;0,'ORÇ.GLOBAL P CAIXA'!H614,""))</f>
        <v/>
      </c>
      <c r="I614" s="509" t="str">
        <f aca="false">IF('ORÇ.GLOBAL P CAIXA'!K614="EXEC.","",IF('ORÇ.GLOBAL P CAIXA'!I614&gt;0,'ORÇ.GLOBAL P CAIXA'!I614,""))</f>
        <v/>
      </c>
      <c r="J614" s="510" t="str">
        <f aca="false">IF('ORÇ.GLOBAL P CAIXA'!K614="EXEC.","",IF('ORÇ.GLOBAL P CAIXA'!J614&gt;0,'ORÇ.GLOBAL P CAIXA'!J614,""))</f>
        <v/>
      </c>
      <c r="K614" s="115"/>
      <c r="L614" s="168" t="str">
        <f aca="false">IF(B614&gt;0,"ok","ocultar")</f>
        <v>ocultar</v>
      </c>
      <c r="M614" s="511" t="n">
        <f aca="false">ROUND(IF($O614&lt;&gt;0,$O614*(INFORMAÇÕES!$T$113/INFORMAÇÕES!$T$117),0),2)</f>
        <v>0</v>
      </c>
      <c r="N614" s="511" t="n">
        <f aca="false">ROUND(IF($O614&lt;&gt;0,$O614*(INFORMAÇÕES!$T$114/INFORMAÇÕES!$T$117),0),2)</f>
        <v>0</v>
      </c>
      <c r="O614" s="512" t="n">
        <f aca="false">IF(E614=0,G614,0)</f>
        <v>0</v>
      </c>
      <c r="Q614" s="88"/>
      <c r="R614" s="163" t="n">
        <f aca="false">IF(E614&lt;&gt;0,G614,0)</f>
        <v>0</v>
      </c>
      <c r="S614" s="157" t="n">
        <f aca="false">IF(B614=0,S613,IF(ISNONTEXT(B614)=TRUE(),INT(B614),INT(LEFT(B614,FIND(".",B614)-1))))</f>
        <v>3</v>
      </c>
      <c r="T614" s="157" t="str">
        <f aca="false">IF(T615=1,1,IF(B614&lt;&gt;0,1,IF(C614&lt;&gt;0,1,IF(D614&lt;&gt;0,1,IF('ORÇ.GLOBAL REF.'!E614&lt;&gt;0,1,"")))))</f>
        <v/>
      </c>
      <c r="U614" s="157" t="str">
        <f aca="false">IF(S614=0," ",IF(S614&lt;&gt;S613,S614," "))</f>
        <v> </v>
      </c>
      <c r="V614" s="88"/>
    </row>
    <row r="615" s="174" customFormat="true" ht="14.25" hidden="false" customHeight="false" outlineLevel="0" collapsed="false">
      <c r="A615" s="159" t="n">
        <v>604</v>
      </c>
      <c r="B615" s="160" t="n">
        <f aca="false">IF('ORÇ.GLOBAL P CAIXA'!K615="EXEC.",0,'ORÇ.GLOBAL P CAIXA'!M615)</f>
        <v>0</v>
      </c>
      <c r="C615" s="161" t="n">
        <f aca="false">IF('ORÇ.GLOBAL P CAIXA'!K615="EXEC.",0,'ORÇ.GLOBAL P CAIXA'!O615)</f>
        <v>0</v>
      </c>
      <c r="D615" s="162" t="n">
        <f aca="false">IF('ORÇ.GLOBAL P CAIXA'!K615="EXEC.",0,'ORÇ.GLOBAL P CAIXA'!P615)</f>
        <v>0</v>
      </c>
      <c r="E615" s="163" t="n">
        <f aca="false">IF('ORÇ.GLOBAL P CAIXA'!K615="EXEC.",0,ROUND('ORÇ.GLOBAL P CAIXA'!Q615,2))</f>
        <v>0</v>
      </c>
      <c r="F615" s="163" t="n">
        <f aca="false">IF('ORÇ.GLOBAL P CAIXA'!K615="EXEC.",0,TRUNC((1+(IF(OR(H615=0,H615=""),'BDI REF.'!$K$5,CHOOSE(H615,'BDI REF.'!$K$5,'BDI REF.'!$K$6,'BDI REF.'!$K$7))))*'ORÇ.GLOBAL P CAIXA'!R615,2))</f>
        <v>0</v>
      </c>
      <c r="G615" s="163" t="n">
        <f aca="false">IF('ORÇ.GLOBAL P CAIXA'!K615="EXEC.",0,IF(E615&lt;&gt;0,ROUND(E615*F615,2),IF(R615=0,(SUMIF($S$12:$S$1011,B615,$R$12:$R$1011)),R615)))</f>
        <v>0</v>
      </c>
      <c r="H615" s="509" t="str">
        <f aca="false">IF('ORÇ.GLOBAL P CAIXA'!K615="EXEC.","",IF('ORÇ.GLOBAL P CAIXA'!H615&gt;0,'ORÇ.GLOBAL P CAIXA'!H615,""))</f>
        <v/>
      </c>
      <c r="I615" s="509" t="str">
        <f aca="false">IF('ORÇ.GLOBAL P CAIXA'!K615="EXEC.","",IF('ORÇ.GLOBAL P CAIXA'!I615&gt;0,'ORÇ.GLOBAL P CAIXA'!I615,""))</f>
        <v/>
      </c>
      <c r="J615" s="510" t="str">
        <f aca="false">IF('ORÇ.GLOBAL P CAIXA'!K615="EXEC.","",IF('ORÇ.GLOBAL P CAIXA'!J615&gt;0,'ORÇ.GLOBAL P CAIXA'!J615,""))</f>
        <v/>
      </c>
      <c r="K615" s="115"/>
      <c r="L615" s="168" t="str">
        <f aca="false">IF(B615&gt;0,"ok","ocultar")</f>
        <v>ocultar</v>
      </c>
      <c r="M615" s="511" t="n">
        <f aca="false">ROUND(IF($O615&lt;&gt;0,$O615*(INFORMAÇÕES!$T$113/INFORMAÇÕES!$T$117),0),2)</f>
        <v>0</v>
      </c>
      <c r="N615" s="511" t="n">
        <f aca="false">ROUND(IF($O615&lt;&gt;0,$O615*(INFORMAÇÕES!$T$114/INFORMAÇÕES!$T$117),0),2)</f>
        <v>0</v>
      </c>
      <c r="O615" s="512" t="n">
        <f aca="false">IF(E615=0,G615,0)</f>
        <v>0</v>
      </c>
      <c r="Q615" s="88"/>
      <c r="R615" s="163" t="n">
        <f aca="false">IF(E615&lt;&gt;0,G615,0)</f>
        <v>0</v>
      </c>
      <c r="S615" s="157" t="n">
        <f aca="false">IF(B615=0,S614,IF(ISNONTEXT(B615)=TRUE(),INT(B615),INT(LEFT(B615,FIND(".",B615)-1))))</f>
        <v>3</v>
      </c>
      <c r="T615" s="157" t="str">
        <f aca="false">IF(T616=1,1,IF(B615&lt;&gt;0,1,IF(C615&lt;&gt;0,1,IF(D615&lt;&gt;0,1,IF('ORÇ.GLOBAL REF.'!E615&lt;&gt;0,1,"")))))</f>
        <v/>
      </c>
      <c r="U615" s="157" t="str">
        <f aca="false">IF(S615=0," ",IF(S615&lt;&gt;S614,S615," "))</f>
        <v> </v>
      </c>
      <c r="V615" s="88"/>
    </row>
    <row r="616" s="174" customFormat="true" ht="14.25" hidden="false" customHeight="false" outlineLevel="0" collapsed="false">
      <c r="A616" s="159" t="n">
        <v>605</v>
      </c>
      <c r="B616" s="160" t="n">
        <f aca="false">IF('ORÇ.GLOBAL P CAIXA'!K616="EXEC.",0,'ORÇ.GLOBAL P CAIXA'!M616)</f>
        <v>0</v>
      </c>
      <c r="C616" s="161" t="n">
        <f aca="false">IF('ORÇ.GLOBAL P CAIXA'!K616="EXEC.",0,'ORÇ.GLOBAL P CAIXA'!O616)</f>
        <v>0</v>
      </c>
      <c r="D616" s="162" t="n">
        <f aca="false">IF('ORÇ.GLOBAL P CAIXA'!K616="EXEC.",0,'ORÇ.GLOBAL P CAIXA'!P616)</f>
        <v>0</v>
      </c>
      <c r="E616" s="163" t="n">
        <f aca="false">IF('ORÇ.GLOBAL P CAIXA'!K616="EXEC.",0,ROUND('ORÇ.GLOBAL P CAIXA'!Q616,2))</f>
        <v>0</v>
      </c>
      <c r="F616" s="163" t="n">
        <f aca="false">IF('ORÇ.GLOBAL P CAIXA'!K616="EXEC.",0,TRUNC((1+(IF(OR(H616=0,H616=""),'BDI REF.'!$K$5,CHOOSE(H616,'BDI REF.'!$K$5,'BDI REF.'!$K$6,'BDI REF.'!$K$7))))*'ORÇ.GLOBAL P CAIXA'!R616,2))</f>
        <v>0</v>
      </c>
      <c r="G616" s="163" t="n">
        <f aca="false">IF('ORÇ.GLOBAL P CAIXA'!K616="EXEC.",0,IF(E616&lt;&gt;0,ROUND(E616*F616,2),IF(R616=0,(SUMIF($S$12:$S$1011,B616,$R$12:$R$1011)),R616)))</f>
        <v>0</v>
      </c>
      <c r="H616" s="509" t="str">
        <f aca="false">IF('ORÇ.GLOBAL P CAIXA'!K616="EXEC.","",IF('ORÇ.GLOBAL P CAIXA'!H616&gt;0,'ORÇ.GLOBAL P CAIXA'!H616,""))</f>
        <v/>
      </c>
      <c r="I616" s="509" t="str">
        <f aca="false">IF('ORÇ.GLOBAL P CAIXA'!K616="EXEC.","",IF('ORÇ.GLOBAL P CAIXA'!I616&gt;0,'ORÇ.GLOBAL P CAIXA'!I616,""))</f>
        <v/>
      </c>
      <c r="J616" s="510" t="str">
        <f aca="false">IF('ORÇ.GLOBAL P CAIXA'!K616="EXEC.","",IF('ORÇ.GLOBAL P CAIXA'!J616&gt;0,'ORÇ.GLOBAL P CAIXA'!J616,""))</f>
        <v/>
      </c>
      <c r="K616" s="115"/>
      <c r="L616" s="168" t="str">
        <f aca="false">IF(B616&gt;0,"ok","ocultar")</f>
        <v>ocultar</v>
      </c>
      <c r="M616" s="511" t="n">
        <f aca="false">ROUND(IF($O616&lt;&gt;0,$O616*(INFORMAÇÕES!$T$113/INFORMAÇÕES!$T$117),0),2)</f>
        <v>0</v>
      </c>
      <c r="N616" s="511" t="n">
        <f aca="false">ROUND(IF($O616&lt;&gt;0,$O616*(INFORMAÇÕES!$T$114/INFORMAÇÕES!$T$117),0),2)</f>
        <v>0</v>
      </c>
      <c r="O616" s="512" t="n">
        <f aca="false">IF(E616=0,G616,0)</f>
        <v>0</v>
      </c>
      <c r="Q616" s="88"/>
      <c r="R616" s="163" t="n">
        <f aca="false">IF(E616&lt;&gt;0,G616,0)</f>
        <v>0</v>
      </c>
      <c r="S616" s="157" t="n">
        <f aca="false">IF(B616=0,S615,IF(ISNONTEXT(B616)=TRUE(),INT(B616),INT(LEFT(B616,FIND(".",B616)-1))))</f>
        <v>3</v>
      </c>
      <c r="T616" s="157" t="str">
        <f aca="false">IF(T617=1,1,IF(B616&lt;&gt;0,1,IF(C616&lt;&gt;0,1,IF(D616&lt;&gt;0,1,IF('ORÇ.GLOBAL REF.'!E616&lt;&gt;0,1,"")))))</f>
        <v/>
      </c>
      <c r="U616" s="157" t="str">
        <f aca="false">IF(S616=0," ",IF(S616&lt;&gt;S615,S616," "))</f>
        <v> </v>
      </c>
      <c r="V616" s="88"/>
    </row>
    <row r="617" s="174" customFormat="true" ht="14.25" hidden="false" customHeight="false" outlineLevel="0" collapsed="false">
      <c r="A617" s="159" t="n">
        <v>606</v>
      </c>
      <c r="B617" s="160" t="n">
        <f aca="false">IF('ORÇ.GLOBAL P CAIXA'!K617="EXEC.",0,'ORÇ.GLOBAL P CAIXA'!M617)</f>
        <v>0</v>
      </c>
      <c r="C617" s="161" t="n">
        <f aca="false">IF('ORÇ.GLOBAL P CAIXA'!K617="EXEC.",0,'ORÇ.GLOBAL P CAIXA'!O617)</f>
        <v>0</v>
      </c>
      <c r="D617" s="162" t="n">
        <f aca="false">IF('ORÇ.GLOBAL P CAIXA'!K617="EXEC.",0,'ORÇ.GLOBAL P CAIXA'!P617)</f>
        <v>0</v>
      </c>
      <c r="E617" s="163" t="n">
        <f aca="false">IF('ORÇ.GLOBAL P CAIXA'!K617="EXEC.",0,ROUND('ORÇ.GLOBAL P CAIXA'!Q617,2))</f>
        <v>0</v>
      </c>
      <c r="F617" s="163" t="n">
        <f aca="false">IF('ORÇ.GLOBAL P CAIXA'!K617="EXEC.",0,TRUNC((1+(IF(OR(H617=0,H617=""),'BDI REF.'!$K$5,CHOOSE(H617,'BDI REF.'!$K$5,'BDI REF.'!$K$6,'BDI REF.'!$K$7))))*'ORÇ.GLOBAL P CAIXA'!R617,2))</f>
        <v>0</v>
      </c>
      <c r="G617" s="163" t="n">
        <f aca="false">IF('ORÇ.GLOBAL P CAIXA'!K617="EXEC.",0,IF(E617&lt;&gt;0,ROUND(E617*F617,2),IF(R617=0,(SUMIF($S$12:$S$1011,B617,$R$12:$R$1011)),R617)))</f>
        <v>0</v>
      </c>
      <c r="H617" s="509" t="str">
        <f aca="false">IF('ORÇ.GLOBAL P CAIXA'!K617="EXEC.","",IF('ORÇ.GLOBAL P CAIXA'!H617&gt;0,'ORÇ.GLOBAL P CAIXA'!H617,""))</f>
        <v/>
      </c>
      <c r="I617" s="509" t="str">
        <f aca="false">IF('ORÇ.GLOBAL P CAIXA'!K617="EXEC.","",IF('ORÇ.GLOBAL P CAIXA'!I617&gt;0,'ORÇ.GLOBAL P CAIXA'!I617,""))</f>
        <v/>
      </c>
      <c r="J617" s="510" t="str">
        <f aca="false">IF('ORÇ.GLOBAL P CAIXA'!K617="EXEC.","",IF('ORÇ.GLOBAL P CAIXA'!J617&gt;0,'ORÇ.GLOBAL P CAIXA'!J617,""))</f>
        <v/>
      </c>
      <c r="K617" s="115"/>
      <c r="L617" s="168" t="str">
        <f aca="false">IF(B617&gt;0,"ok","ocultar")</f>
        <v>ocultar</v>
      </c>
      <c r="M617" s="511" t="n">
        <f aca="false">ROUND(IF($O617&lt;&gt;0,$O617*(INFORMAÇÕES!$T$113/INFORMAÇÕES!$T$117),0),2)</f>
        <v>0</v>
      </c>
      <c r="N617" s="511" t="n">
        <f aca="false">ROUND(IF($O617&lt;&gt;0,$O617*(INFORMAÇÕES!$T$114/INFORMAÇÕES!$T$117),0),2)</f>
        <v>0</v>
      </c>
      <c r="O617" s="512" t="n">
        <f aca="false">IF(E617=0,G617,0)</f>
        <v>0</v>
      </c>
      <c r="Q617" s="88"/>
      <c r="R617" s="163" t="n">
        <f aca="false">IF(E617&lt;&gt;0,G617,0)</f>
        <v>0</v>
      </c>
      <c r="S617" s="157" t="n">
        <f aca="false">IF(B617=0,S616,IF(ISNONTEXT(B617)=TRUE(),INT(B617),INT(LEFT(B617,FIND(".",B617)-1))))</f>
        <v>3</v>
      </c>
      <c r="T617" s="157" t="str">
        <f aca="false">IF(T618=1,1,IF(B617&lt;&gt;0,1,IF(C617&lt;&gt;0,1,IF(D617&lt;&gt;0,1,IF('ORÇ.GLOBAL REF.'!E617&lt;&gt;0,1,"")))))</f>
        <v/>
      </c>
      <c r="U617" s="157" t="str">
        <f aca="false">IF(S617=0," ",IF(S617&lt;&gt;S616,S617," "))</f>
        <v> </v>
      </c>
      <c r="V617" s="88"/>
    </row>
    <row r="618" s="174" customFormat="true" ht="14.25" hidden="false" customHeight="false" outlineLevel="0" collapsed="false">
      <c r="A618" s="159" t="n">
        <v>607</v>
      </c>
      <c r="B618" s="160" t="n">
        <f aca="false">IF('ORÇ.GLOBAL P CAIXA'!K618="EXEC.",0,'ORÇ.GLOBAL P CAIXA'!M618)</f>
        <v>0</v>
      </c>
      <c r="C618" s="161" t="n">
        <f aca="false">IF('ORÇ.GLOBAL P CAIXA'!K618="EXEC.",0,'ORÇ.GLOBAL P CAIXA'!O618)</f>
        <v>0</v>
      </c>
      <c r="D618" s="162" t="n">
        <f aca="false">IF('ORÇ.GLOBAL P CAIXA'!K618="EXEC.",0,'ORÇ.GLOBAL P CAIXA'!P618)</f>
        <v>0</v>
      </c>
      <c r="E618" s="163" t="n">
        <f aca="false">IF('ORÇ.GLOBAL P CAIXA'!K618="EXEC.",0,ROUND('ORÇ.GLOBAL P CAIXA'!Q618,2))</f>
        <v>0</v>
      </c>
      <c r="F618" s="163" t="n">
        <f aca="false">IF('ORÇ.GLOBAL P CAIXA'!K618="EXEC.",0,TRUNC((1+(IF(OR(H618=0,H618=""),'BDI REF.'!$K$5,CHOOSE(H618,'BDI REF.'!$K$5,'BDI REF.'!$K$6,'BDI REF.'!$K$7))))*'ORÇ.GLOBAL P CAIXA'!R618,2))</f>
        <v>0</v>
      </c>
      <c r="G618" s="163" t="n">
        <f aca="false">IF('ORÇ.GLOBAL P CAIXA'!K618="EXEC.",0,IF(E618&lt;&gt;0,ROUND(E618*F618,2),IF(R618=0,(SUMIF($S$12:$S$1011,B618,$R$12:$R$1011)),R618)))</f>
        <v>0</v>
      </c>
      <c r="H618" s="509" t="str">
        <f aca="false">IF('ORÇ.GLOBAL P CAIXA'!K618="EXEC.","",IF('ORÇ.GLOBAL P CAIXA'!H618&gt;0,'ORÇ.GLOBAL P CAIXA'!H618,""))</f>
        <v/>
      </c>
      <c r="I618" s="509" t="str">
        <f aca="false">IF('ORÇ.GLOBAL P CAIXA'!K618="EXEC.","",IF('ORÇ.GLOBAL P CAIXA'!I618&gt;0,'ORÇ.GLOBAL P CAIXA'!I618,""))</f>
        <v/>
      </c>
      <c r="J618" s="510" t="str">
        <f aca="false">IF('ORÇ.GLOBAL P CAIXA'!K618="EXEC.","",IF('ORÇ.GLOBAL P CAIXA'!J618&gt;0,'ORÇ.GLOBAL P CAIXA'!J618,""))</f>
        <v/>
      </c>
      <c r="K618" s="115"/>
      <c r="L618" s="168" t="str">
        <f aca="false">IF(B618&gt;0,"ok","ocultar")</f>
        <v>ocultar</v>
      </c>
      <c r="M618" s="511" t="n">
        <f aca="false">ROUND(IF($O618&lt;&gt;0,$O618*(INFORMAÇÕES!$T$113/INFORMAÇÕES!$T$117),0),2)</f>
        <v>0</v>
      </c>
      <c r="N618" s="511" t="n">
        <f aca="false">ROUND(IF($O618&lt;&gt;0,$O618*(INFORMAÇÕES!$T$114/INFORMAÇÕES!$T$117),0),2)</f>
        <v>0</v>
      </c>
      <c r="O618" s="512" t="n">
        <f aca="false">IF(E618=0,G618,0)</f>
        <v>0</v>
      </c>
      <c r="Q618" s="88"/>
      <c r="R618" s="163" t="n">
        <f aca="false">IF(E618&lt;&gt;0,G618,0)</f>
        <v>0</v>
      </c>
      <c r="S618" s="157" t="n">
        <f aca="false">IF(B618=0,S617,IF(ISNONTEXT(B618)=TRUE(),INT(B618),INT(LEFT(B618,FIND(".",B618)-1))))</f>
        <v>3</v>
      </c>
      <c r="T618" s="157" t="str">
        <f aca="false">IF(T619=1,1,IF(B618&lt;&gt;0,1,IF(C618&lt;&gt;0,1,IF(D618&lt;&gt;0,1,IF('ORÇ.GLOBAL REF.'!E618&lt;&gt;0,1,"")))))</f>
        <v/>
      </c>
      <c r="U618" s="157" t="str">
        <f aca="false">IF(S618=0," ",IF(S618&lt;&gt;S617,S618," "))</f>
        <v> </v>
      </c>
      <c r="V618" s="88"/>
    </row>
    <row r="619" s="174" customFormat="true" ht="14.25" hidden="false" customHeight="false" outlineLevel="0" collapsed="false">
      <c r="A619" s="159" t="n">
        <v>608</v>
      </c>
      <c r="B619" s="160" t="n">
        <f aca="false">IF('ORÇ.GLOBAL P CAIXA'!K619="EXEC.",0,'ORÇ.GLOBAL P CAIXA'!M619)</f>
        <v>0</v>
      </c>
      <c r="C619" s="161" t="n">
        <f aca="false">IF('ORÇ.GLOBAL P CAIXA'!K619="EXEC.",0,'ORÇ.GLOBAL P CAIXA'!O619)</f>
        <v>0</v>
      </c>
      <c r="D619" s="162" t="n">
        <f aca="false">IF('ORÇ.GLOBAL P CAIXA'!K619="EXEC.",0,'ORÇ.GLOBAL P CAIXA'!P619)</f>
        <v>0</v>
      </c>
      <c r="E619" s="163" t="n">
        <f aca="false">IF('ORÇ.GLOBAL P CAIXA'!K619="EXEC.",0,ROUND('ORÇ.GLOBAL P CAIXA'!Q619,2))</f>
        <v>0</v>
      </c>
      <c r="F619" s="163" t="n">
        <f aca="false">IF('ORÇ.GLOBAL P CAIXA'!K619="EXEC.",0,TRUNC((1+(IF(OR(H619=0,H619=""),'BDI REF.'!$K$5,CHOOSE(H619,'BDI REF.'!$K$5,'BDI REF.'!$K$6,'BDI REF.'!$K$7))))*'ORÇ.GLOBAL P CAIXA'!R619,2))</f>
        <v>0</v>
      </c>
      <c r="G619" s="163" t="n">
        <f aca="false">IF('ORÇ.GLOBAL P CAIXA'!K619="EXEC.",0,IF(E619&lt;&gt;0,ROUND(E619*F619,2),IF(R619=0,(SUMIF($S$12:$S$1011,B619,$R$12:$R$1011)),R619)))</f>
        <v>0</v>
      </c>
      <c r="H619" s="509" t="str">
        <f aca="false">IF('ORÇ.GLOBAL P CAIXA'!K619="EXEC.","",IF('ORÇ.GLOBAL P CAIXA'!H619&gt;0,'ORÇ.GLOBAL P CAIXA'!H619,""))</f>
        <v/>
      </c>
      <c r="I619" s="509" t="str">
        <f aca="false">IF('ORÇ.GLOBAL P CAIXA'!K619="EXEC.","",IF('ORÇ.GLOBAL P CAIXA'!I619&gt;0,'ORÇ.GLOBAL P CAIXA'!I619,""))</f>
        <v/>
      </c>
      <c r="J619" s="510" t="str">
        <f aca="false">IF('ORÇ.GLOBAL P CAIXA'!K619="EXEC.","",IF('ORÇ.GLOBAL P CAIXA'!J619&gt;0,'ORÇ.GLOBAL P CAIXA'!J619,""))</f>
        <v/>
      </c>
      <c r="K619" s="115"/>
      <c r="L619" s="168" t="str">
        <f aca="false">IF(B619&gt;0,"ok","ocultar")</f>
        <v>ocultar</v>
      </c>
      <c r="M619" s="511" t="n">
        <f aca="false">ROUND(IF($O619&lt;&gt;0,$O619*(INFORMAÇÕES!$T$113/INFORMAÇÕES!$T$117),0),2)</f>
        <v>0</v>
      </c>
      <c r="N619" s="511" t="n">
        <f aca="false">ROUND(IF($O619&lt;&gt;0,$O619*(INFORMAÇÕES!$T$114/INFORMAÇÕES!$T$117),0),2)</f>
        <v>0</v>
      </c>
      <c r="O619" s="512" t="n">
        <f aca="false">IF(E619=0,G619,0)</f>
        <v>0</v>
      </c>
      <c r="Q619" s="88"/>
      <c r="R619" s="163" t="n">
        <f aca="false">IF(E619&lt;&gt;0,G619,0)</f>
        <v>0</v>
      </c>
      <c r="S619" s="157" t="n">
        <f aca="false">IF(B619=0,S618,IF(ISNONTEXT(B619)=TRUE(),INT(B619),INT(LEFT(B619,FIND(".",B619)-1))))</f>
        <v>3</v>
      </c>
      <c r="T619" s="157" t="str">
        <f aca="false">IF(T620=1,1,IF(B619&lt;&gt;0,1,IF(C619&lt;&gt;0,1,IF(D619&lt;&gt;0,1,IF('ORÇ.GLOBAL REF.'!E619&lt;&gt;0,1,"")))))</f>
        <v/>
      </c>
      <c r="U619" s="157" t="str">
        <f aca="false">IF(S619=0," ",IF(S619&lt;&gt;S618,S619," "))</f>
        <v> </v>
      </c>
      <c r="V619" s="88"/>
    </row>
    <row r="620" s="174" customFormat="true" ht="14.25" hidden="false" customHeight="false" outlineLevel="0" collapsed="false">
      <c r="A620" s="159" t="n">
        <v>609</v>
      </c>
      <c r="B620" s="160" t="n">
        <f aca="false">IF('ORÇ.GLOBAL P CAIXA'!K620="EXEC.",0,'ORÇ.GLOBAL P CAIXA'!M620)</f>
        <v>0</v>
      </c>
      <c r="C620" s="161" t="n">
        <f aca="false">IF('ORÇ.GLOBAL P CAIXA'!K620="EXEC.",0,'ORÇ.GLOBAL P CAIXA'!O620)</f>
        <v>0</v>
      </c>
      <c r="D620" s="162" t="n">
        <f aca="false">IF('ORÇ.GLOBAL P CAIXA'!K620="EXEC.",0,'ORÇ.GLOBAL P CAIXA'!P620)</f>
        <v>0</v>
      </c>
      <c r="E620" s="163" t="n">
        <f aca="false">IF('ORÇ.GLOBAL P CAIXA'!K620="EXEC.",0,ROUND('ORÇ.GLOBAL P CAIXA'!Q620,2))</f>
        <v>0</v>
      </c>
      <c r="F620" s="163" t="n">
        <f aca="false">IF('ORÇ.GLOBAL P CAIXA'!K620="EXEC.",0,TRUNC((1+(IF(OR(H620=0,H620=""),'BDI REF.'!$K$5,CHOOSE(H620,'BDI REF.'!$K$5,'BDI REF.'!$K$6,'BDI REF.'!$K$7))))*'ORÇ.GLOBAL P CAIXA'!R620,2))</f>
        <v>0</v>
      </c>
      <c r="G620" s="163" t="n">
        <f aca="false">IF('ORÇ.GLOBAL P CAIXA'!K620="EXEC.",0,IF(E620&lt;&gt;0,ROUND(E620*F620,2),IF(R620=0,(SUMIF($S$12:$S$1011,B620,$R$12:$R$1011)),R620)))</f>
        <v>0</v>
      </c>
      <c r="H620" s="509" t="str">
        <f aca="false">IF('ORÇ.GLOBAL P CAIXA'!K620="EXEC.","",IF('ORÇ.GLOBAL P CAIXA'!H620&gt;0,'ORÇ.GLOBAL P CAIXA'!H620,""))</f>
        <v/>
      </c>
      <c r="I620" s="509" t="str">
        <f aca="false">IF('ORÇ.GLOBAL P CAIXA'!K620="EXEC.","",IF('ORÇ.GLOBAL P CAIXA'!I620&gt;0,'ORÇ.GLOBAL P CAIXA'!I620,""))</f>
        <v/>
      </c>
      <c r="J620" s="510" t="str">
        <f aca="false">IF('ORÇ.GLOBAL P CAIXA'!K620="EXEC.","",IF('ORÇ.GLOBAL P CAIXA'!J620&gt;0,'ORÇ.GLOBAL P CAIXA'!J620,""))</f>
        <v/>
      </c>
      <c r="K620" s="115"/>
      <c r="L620" s="168" t="str">
        <f aca="false">IF(B620&gt;0,"ok","ocultar")</f>
        <v>ocultar</v>
      </c>
      <c r="M620" s="511" t="n">
        <f aca="false">ROUND(IF($O620&lt;&gt;0,$O620*(INFORMAÇÕES!$T$113/INFORMAÇÕES!$T$117),0),2)</f>
        <v>0</v>
      </c>
      <c r="N620" s="511" t="n">
        <f aca="false">ROUND(IF($O620&lt;&gt;0,$O620*(INFORMAÇÕES!$T$114/INFORMAÇÕES!$T$117),0),2)</f>
        <v>0</v>
      </c>
      <c r="O620" s="512" t="n">
        <f aca="false">IF(E620=0,G620,0)</f>
        <v>0</v>
      </c>
      <c r="Q620" s="88"/>
      <c r="R620" s="163" t="n">
        <f aca="false">IF(E620&lt;&gt;0,G620,0)</f>
        <v>0</v>
      </c>
      <c r="S620" s="157" t="n">
        <f aca="false">IF(B620=0,S619,IF(ISNONTEXT(B620)=TRUE(),INT(B620),INT(LEFT(B620,FIND(".",B620)-1))))</f>
        <v>3</v>
      </c>
      <c r="T620" s="157" t="str">
        <f aca="false">IF(T621=1,1,IF(B620&lt;&gt;0,1,IF(C620&lt;&gt;0,1,IF(D620&lt;&gt;0,1,IF('ORÇ.GLOBAL REF.'!E620&lt;&gt;0,1,"")))))</f>
        <v/>
      </c>
      <c r="U620" s="157" t="str">
        <f aca="false">IF(S620=0," ",IF(S620&lt;&gt;S619,S620," "))</f>
        <v> </v>
      </c>
      <c r="V620" s="88"/>
    </row>
    <row r="621" s="174" customFormat="true" ht="14.25" hidden="false" customHeight="false" outlineLevel="0" collapsed="false">
      <c r="A621" s="159" t="n">
        <v>610</v>
      </c>
      <c r="B621" s="160" t="n">
        <f aca="false">IF('ORÇ.GLOBAL P CAIXA'!K621="EXEC.",0,'ORÇ.GLOBAL P CAIXA'!M621)</f>
        <v>0</v>
      </c>
      <c r="C621" s="161" t="n">
        <f aca="false">IF('ORÇ.GLOBAL P CAIXA'!K621="EXEC.",0,'ORÇ.GLOBAL P CAIXA'!O621)</f>
        <v>0</v>
      </c>
      <c r="D621" s="162" t="n">
        <f aca="false">IF('ORÇ.GLOBAL P CAIXA'!K621="EXEC.",0,'ORÇ.GLOBAL P CAIXA'!P621)</f>
        <v>0</v>
      </c>
      <c r="E621" s="163" t="n">
        <f aca="false">IF('ORÇ.GLOBAL P CAIXA'!K621="EXEC.",0,ROUND('ORÇ.GLOBAL P CAIXA'!Q621,2))</f>
        <v>0</v>
      </c>
      <c r="F621" s="163" t="n">
        <f aca="false">IF('ORÇ.GLOBAL P CAIXA'!K621="EXEC.",0,TRUNC((1+(IF(OR(H621=0,H621=""),'BDI REF.'!$K$5,CHOOSE(H621,'BDI REF.'!$K$5,'BDI REF.'!$K$6,'BDI REF.'!$K$7))))*'ORÇ.GLOBAL P CAIXA'!R621,2))</f>
        <v>0</v>
      </c>
      <c r="G621" s="163" t="n">
        <f aca="false">IF('ORÇ.GLOBAL P CAIXA'!K621="EXEC.",0,IF(E621&lt;&gt;0,ROUND(E621*F621,2),IF(R621=0,(SUMIF($S$12:$S$1011,B621,$R$12:$R$1011)),R621)))</f>
        <v>0</v>
      </c>
      <c r="H621" s="509" t="str">
        <f aca="false">IF('ORÇ.GLOBAL P CAIXA'!K621="EXEC.","",IF('ORÇ.GLOBAL P CAIXA'!H621&gt;0,'ORÇ.GLOBAL P CAIXA'!H621,""))</f>
        <v/>
      </c>
      <c r="I621" s="509" t="str">
        <f aca="false">IF('ORÇ.GLOBAL P CAIXA'!K621="EXEC.","",IF('ORÇ.GLOBAL P CAIXA'!I621&gt;0,'ORÇ.GLOBAL P CAIXA'!I621,""))</f>
        <v/>
      </c>
      <c r="J621" s="510" t="str">
        <f aca="false">IF('ORÇ.GLOBAL P CAIXA'!K621="EXEC.","",IF('ORÇ.GLOBAL P CAIXA'!J621&gt;0,'ORÇ.GLOBAL P CAIXA'!J621,""))</f>
        <v/>
      </c>
      <c r="K621" s="115"/>
      <c r="L621" s="168" t="str">
        <f aca="false">IF(B621&gt;0,"ok","ocultar")</f>
        <v>ocultar</v>
      </c>
      <c r="M621" s="511" t="n">
        <f aca="false">ROUND(IF($O621&lt;&gt;0,$O621*(INFORMAÇÕES!$T$113/INFORMAÇÕES!$T$117),0),2)</f>
        <v>0</v>
      </c>
      <c r="N621" s="511" t="n">
        <f aca="false">ROUND(IF($O621&lt;&gt;0,$O621*(INFORMAÇÕES!$T$114/INFORMAÇÕES!$T$117),0),2)</f>
        <v>0</v>
      </c>
      <c r="O621" s="512" t="n">
        <f aca="false">IF(E621=0,G621,0)</f>
        <v>0</v>
      </c>
      <c r="Q621" s="88"/>
      <c r="R621" s="163" t="n">
        <f aca="false">IF(E621&lt;&gt;0,G621,0)</f>
        <v>0</v>
      </c>
      <c r="S621" s="157" t="n">
        <f aca="false">IF(B621=0,S620,IF(ISNONTEXT(B621)=TRUE(),INT(B621),INT(LEFT(B621,FIND(".",B621)-1))))</f>
        <v>3</v>
      </c>
      <c r="T621" s="157" t="str">
        <f aca="false">IF(T622=1,1,IF(B621&lt;&gt;0,1,IF(C621&lt;&gt;0,1,IF(D621&lt;&gt;0,1,IF('ORÇ.GLOBAL REF.'!E621&lt;&gt;0,1,"")))))</f>
        <v/>
      </c>
      <c r="U621" s="157" t="str">
        <f aca="false">IF(S621=0," ",IF(S621&lt;&gt;S620,S621," "))</f>
        <v> </v>
      </c>
      <c r="V621" s="88"/>
    </row>
    <row r="622" s="174" customFormat="true" ht="14.25" hidden="false" customHeight="false" outlineLevel="0" collapsed="false">
      <c r="A622" s="159" t="n">
        <v>611</v>
      </c>
      <c r="B622" s="160" t="n">
        <f aca="false">IF('ORÇ.GLOBAL P CAIXA'!K622="EXEC.",0,'ORÇ.GLOBAL P CAIXA'!M622)</f>
        <v>0</v>
      </c>
      <c r="C622" s="161" t="n">
        <f aca="false">IF('ORÇ.GLOBAL P CAIXA'!K622="EXEC.",0,'ORÇ.GLOBAL P CAIXA'!O622)</f>
        <v>0</v>
      </c>
      <c r="D622" s="162" t="n">
        <f aca="false">IF('ORÇ.GLOBAL P CAIXA'!K622="EXEC.",0,'ORÇ.GLOBAL P CAIXA'!P622)</f>
        <v>0</v>
      </c>
      <c r="E622" s="163" t="n">
        <f aca="false">IF('ORÇ.GLOBAL P CAIXA'!K622="EXEC.",0,ROUND('ORÇ.GLOBAL P CAIXA'!Q622,2))</f>
        <v>0</v>
      </c>
      <c r="F622" s="163" t="n">
        <f aca="false">IF('ORÇ.GLOBAL P CAIXA'!K622="EXEC.",0,TRUNC((1+(IF(OR(H622=0,H622=""),'BDI REF.'!$K$5,CHOOSE(H622,'BDI REF.'!$K$5,'BDI REF.'!$K$6,'BDI REF.'!$K$7))))*'ORÇ.GLOBAL P CAIXA'!R622,2))</f>
        <v>0</v>
      </c>
      <c r="G622" s="163" t="n">
        <f aca="false">IF('ORÇ.GLOBAL P CAIXA'!K622="EXEC.",0,IF(E622&lt;&gt;0,ROUND(E622*F622,2),IF(R622=0,(SUMIF($S$12:$S$1011,B622,$R$12:$R$1011)),R622)))</f>
        <v>0</v>
      </c>
      <c r="H622" s="509" t="str">
        <f aca="false">IF('ORÇ.GLOBAL P CAIXA'!K622="EXEC.","",IF('ORÇ.GLOBAL P CAIXA'!H622&gt;0,'ORÇ.GLOBAL P CAIXA'!H622,""))</f>
        <v/>
      </c>
      <c r="I622" s="509" t="str">
        <f aca="false">IF('ORÇ.GLOBAL P CAIXA'!K622="EXEC.","",IF('ORÇ.GLOBAL P CAIXA'!I622&gt;0,'ORÇ.GLOBAL P CAIXA'!I622,""))</f>
        <v/>
      </c>
      <c r="J622" s="510" t="str">
        <f aca="false">IF('ORÇ.GLOBAL P CAIXA'!K622="EXEC.","",IF('ORÇ.GLOBAL P CAIXA'!J622&gt;0,'ORÇ.GLOBAL P CAIXA'!J622,""))</f>
        <v/>
      </c>
      <c r="K622" s="115"/>
      <c r="L622" s="168" t="str">
        <f aca="false">IF(B622&gt;0,"ok","ocultar")</f>
        <v>ocultar</v>
      </c>
      <c r="M622" s="511" t="n">
        <f aca="false">ROUND(IF($O622&lt;&gt;0,$O622*(INFORMAÇÕES!$T$113/INFORMAÇÕES!$T$117),0),2)</f>
        <v>0</v>
      </c>
      <c r="N622" s="511" t="n">
        <f aca="false">ROUND(IF($O622&lt;&gt;0,$O622*(INFORMAÇÕES!$T$114/INFORMAÇÕES!$T$117),0),2)</f>
        <v>0</v>
      </c>
      <c r="O622" s="512" t="n">
        <f aca="false">IF(E622=0,G622,0)</f>
        <v>0</v>
      </c>
      <c r="Q622" s="88"/>
      <c r="R622" s="163" t="n">
        <f aca="false">IF(E622&lt;&gt;0,G622,0)</f>
        <v>0</v>
      </c>
      <c r="S622" s="157" t="n">
        <f aca="false">IF(B622=0,S621,IF(ISNONTEXT(B622)=TRUE(),INT(B622),INT(LEFT(B622,FIND(".",B622)-1))))</f>
        <v>3</v>
      </c>
      <c r="T622" s="157" t="str">
        <f aca="false">IF(T623=1,1,IF(B622&lt;&gt;0,1,IF(C622&lt;&gt;0,1,IF(D622&lt;&gt;0,1,IF('ORÇ.GLOBAL REF.'!E622&lt;&gt;0,1,"")))))</f>
        <v/>
      </c>
      <c r="U622" s="157" t="str">
        <f aca="false">IF(S622=0," ",IF(S622&lt;&gt;S621,S622," "))</f>
        <v> </v>
      </c>
      <c r="V622" s="88"/>
    </row>
    <row r="623" s="174" customFormat="true" ht="14.25" hidden="false" customHeight="false" outlineLevel="0" collapsed="false">
      <c r="A623" s="159" t="n">
        <v>612</v>
      </c>
      <c r="B623" s="160" t="n">
        <f aca="false">IF('ORÇ.GLOBAL P CAIXA'!K623="EXEC.",0,'ORÇ.GLOBAL P CAIXA'!M623)</f>
        <v>0</v>
      </c>
      <c r="C623" s="161" t="n">
        <f aca="false">IF('ORÇ.GLOBAL P CAIXA'!K623="EXEC.",0,'ORÇ.GLOBAL P CAIXA'!O623)</f>
        <v>0</v>
      </c>
      <c r="D623" s="162" t="n">
        <f aca="false">IF('ORÇ.GLOBAL P CAIXA'!K623="EXEC.",0,'ORÇ.GLOBAL P CAIXA'!P623)</f>
        <v>0</v>
      </c>
      <c r="E623" s="163" t="n">
        <f aca="false">IF('ORÇ.GLOBAL P CAIXA'!K623="EXEC.",0,ROUND('ORÇ.GLOBAL P CAIXA'!Q623,2))</f>
        <v>0</v>
      </c>
      <c r="F623" s="163" t="n">
        <f aca="false">IF('ORÇ.GLOBAL P CAIXA'!K623="EXEC.",0,TRUNC((1+(IF(OR(H623=0,H623=""),'BDI REF.'!$K$5,CHOOSE(H623,'BDI REF.'!$K$5,'BDI REF.'!$K$6,'BDI REF.'!$K$7))))*'ORÇ.GLOBAL P CAIXA'!R623,2))</f>
        <v>0</v>
      </c>
      <c r="G623" s="163" t="n">
        <f aca="false">IF('ORÇ.GLOBAL P CAIXA'!K623="EXEC.",0,IF(E623&lt;&gt;0,ROUND(E623*F623,2),IF(R623=0,(SUMIF($S$12:$S$1011,B623,$R$12:$R$1011)),R623)))</f>
        <v>0</v>
      </c>
      <c r="H623" s="509" t="str">
        <f aca="false">IF('ORÇ.GLOBAL P CAIXA'!K623="EXEC.","",IF('ORÇ.GLOBAL P CAIXA'!H623&gt;0,'ORÇ.GLOBAL P CAIXA'!H623,""))</f>
        <v/>
      </c>
      <c r="I623" s="509" t="str">
        <f aca="false">IF('ORÇ.GLOBAL P CAIXA'!K623="EXEC.","",IF('ORÇ.GLOBAL P CAIXA'!I623&gt;0,'ORÇ.GLOBAL P CAIXA'!I623,""))</f>
        <v/>
      </c>
      <c r="J623" s="510" t="str">
        <f aca="false">IF('ORÇ.GLOBAL P CAIXA'!K623="EXEC.","",IF('ORÇ.GLOBAL P CAIXA'!J623&gt;0,'ORÇ.GLOBAL P CAIXA'!J623,""))</f>
        <v/>
      </c>
      <c r="K623" s="115"/>
      <c r="L623" s="168" t="str">
        <f aca="false">IF(B623&gt;0,"ok","ocultar")</f>
        <v>ocultar</v>
      </c>
      <c r="M623" s="511" t="n">
        <f aca="false">ROUND(IF($O623&lt;&gt;0,$O623*(INFORMAÇÕES!$T$113/INFORMAÇÕES!$T$117),0),2)</f>
        <v>0</v>
      </c>
      <c r="N623" s="511" t="n">
        <f aca="false">ROUND(IF($O623&lt;&gt;0,$O623*(INFORMAÇÕES!$T$114/INFORMAÇÕES!$T$117),0),2)</f>
        <v>0</v>
      </c>
      <c r="O623" s="512" t="n">
        <f aca="false">IF(E623=0,G623,0)</f>
        <v>0</v>
      </c>
      <c r="Q623" s="88"/>
      <c r="R623" s="163" t="n">
        <f aca="false">IF(E623&lt;&gt;0,G623,0)</f>
        <v>0</v>
      </c>
      <c r="S623" s="157" t="n">
        <f aca="false">IF(B623=0,S622,IF(ISNONTEXT(B623)=TRUE(),INT(B623),INT(LEFT(B623,FIND(".",B623)-1))))</f>
        <v>3</v>
      </c>
      <c r="T623" s="157" t="str">
        <f aca="false">IF(T624=1,1,IF(B623&lt;&gt;0,1,IF(C623&lt;&gt;0,1,IF(D623&lt;&gt;0,1,IF('ORÇ.GLOBAL REF.'!E623&lt;&gt;0,1,"")))))</f>
        <v/>
      </c>
      <c r="U623" s="157" t="str">
        <f aca="false">IF(S623=0," ",IF(S623&lt;&gt;S622,S623," "))</f>
        <v> </v>
      </c>
      <c r="V623" s="88"/>
    </row>
    <row r="624" s="174" customFormat="true" ht="14.25" hidden="false" customHeight="false" outlineLevel="0" collapsed="false">
      <c r="A624" s="159" t="n">
        <v>613</v>
      </c>
      <c r="B624" s="160" t="n">
        <f aca="false">IF('ORÇ.GLOBAL P CAIXA'!K624="EXEC.",0,'ORÇ.GLOBAL P CAIXA'!M624)</f>
        <v>0</v>
      </c>
      <c r="C624" s="161" t="n">
        <f aca="false">IF('ORÇ.GLOBAL P CAIXA'!K624="EXEC.",0,'ORÇ.GLOBAL P CAIXA'!O624)</f>
        <v>0</v>
      </c>
      <c r="D624" s="162" t="n">
        <f aca="false">IF('ORÇ.GLOBAL P CAIXA'!K624="EXEC.",0,'ORÇ.GLOBAL P CAIXA'!P624)</f>
        <v>0</v>
      </c>
      <c r="E624" s="163" t="n">
        <f aca="false">IF('ORÇ.GLOBAL P CAIXA'!K624="EXEC.",0,ROUND('ORÇ.GLOBAL P CAIXA'!Q624,2))</f>
        <v>0</v>
      </c>
      <c r="F624" s="163" t="n">
        <f aca="false">IF('ORÇ.GLOBAL P CAIXA'!K624="EXEC.",0,TRUNC((1+(IF(OR(H624=0,H624=""),'BDI REF.'!$K$5,CHOOSE(H624,'BDI REF.'!$K$5,'BDI REF.'!$K$6,'BDI REF.'!$K$7))))*'ORÇ.GLOBAL P CAIXA'!R624,2))</f>
        <v>0</v>
      </c>
      <c r="G624" s="163" t="n">
        <f aca="false">IF('ORÇ.GLOBAL P CAIXA'!K624="EXEC.",0,IF(E624&lt;&gt;0,ROUND(E624*F624,2),IF(R624=0,(SUMIF($S$12:$S$1011,B624,$R$12:$R$1011)),R624)))</f>
        <v>0</v>
      </c>
      <c r="H624" s="509" t="str">
        <f aca="false">IF('ORÇ.GLOBAL P CAIXA'!K624="EXEC.","",IF('ORÇ.GLOBAL P CAIXA'!H624&gt;0,'ORÇ.GLOBAL P CAIXA'!H624,""))</f>
        <v/>
      </c>
      <c r="I624" s="509" t="str">
        <f aca="false">IF('ORÇ.GLOBAL P CAIXA'!K624="EXEC.","",IF('ORÇ.GLOBAL P CAIXA'!I624&gt;0,'ORÇ.GLOBAL P CAIXA'!I624,""))</f>
        <v/>
      </c>
      <c r="J624" s="510" t="str">
        <f aca="false">IF('ORÇ.GLOBAL P CAIXA'!K624="EXEC.","",IF('ORÇ.GLOBAL P CAIXA'!J624&gt;0,'ORÇ.GLOBAL P CAIXA'!J624,""))</f>
        <v/>
      </c>
      <c r="K624" s="115"/>
      <c r="L624" s="168" t="str">
        <f aca="false">IF(B624&gt;0,"ok","ocultar")</f>
        <v>ocultar</v>
      </c>
      <c r="M624" s="511" t="n">
        <f aca="false">ROUND(IF($O624&lt;&gt;0,$O624*(INFORMAÇÕES!$T$113/INFORMAÇÕES!$T$117),0),2)</f>
        <v>0</v>
      </c>
      <c r="N624" s="511" t="n">
        <f aca="false">ROUND(IF($O624&lt;&gt;0,$O624*(INFORMAÇÕES!$T$114/INFORMAÇÕES!$T$117),0),2)</f>
        <v>0</v>
      </c>
      <c r="O624" s="512" t="n">
        <f aca="false">IF(E624=0,G624,0)</f>
        <v>0</v>
      </c>
      <c r="Q624" s="88"/>
      <c r="R624" s="163" t="n">
        <f aca="false">IF(E624&lt;&gt;0,G624,0)</f>
        <v>0</v>
      </c>
      <c r="S624" s="157" t="n">
        <f aca="false">IF(B624=0,S623,IF(ISNONTEXT(B624)=TRUE(),INT(B624),INT(LEFT(B624,FIND(".",B624)-1))))</f>
        <v>3</v>
      </c>
      <c r="T624" s="157" t="str">
        <f aca="false">IF(T625=1,1,IF(B624&lt;&gt;0,1,IF(C624&lt;&gt;0,1,IF(D624&lt;&gt;0,1,IF('ORÇ.GLOBAL REF.'!E624&lt;&gt;0,1,"")))))</f>
        <v/>
      </c>
      <c r="U624" s="157" t="str">
        <f aca="false">IF(S624=0," ",IF(S624&lt;&gt;S623,S624," "))</f>
        <v> </v>
      </c>
      <c r="V624" s="88"/>
    </row>
    <row r="625" s="174" customFormat="true" ht="14.25" hidden="false" customHeight="false" outlineLevel="0" collapsed="false">
      <c r="A625" s="159" t="n">
        <v>614</v>
      </c>
      <c r="B625" s="160" t="n">
        <f aca="false">IF('ORÇ.GLOBAL P CAIXA'!K625="EXEC.",0,'ORÇ.GLOBAL P CAIXA'!M625)</f>
        <v>0</v>
      </c>
      <c r="C625" s="161" t="n">
        <f aca="false">IF('ORÇ.GLOBAL P CAIXA'!K625="EXEC.",0,'ORÇ.GLOBAL P CAIXA'!O625)</f>
        <v>0</v>
      </c>
      <c r="D625" s="162" t="n">
        <f aca="false">IF('ORÇ.GLOBAL P CAIXA'!K625="EXEC.",0,'ORÇ.GLOBAL P CAIXA'!P625)</f>
        <v>0</v>
      </c>
      <c r="E625" s="163" t="n">
        <f aca="false">IF('ORÇ.GLOBAL P CAIXA'!K625="EXEC.",0,ROUND('ORÇ.GLOBAL P CAIXA'!Q625,2))</f>
        <v>0</v>
      </c>
      <c r="F625" s="163" t="n">
        <f aca="false">IF('ORÇ.GLOBAL P CAIXA'!K625="EXEC.",0,TRUNC((1+(IF(OR(H625=0,H625=""),'BDI REF.'!$K$5,CHOOSE(H625,'BDI REF.'!$K$5,'BDI REF.'!$K$6,'BDI REF.'!$K$7))))*'ORÇ.GLOBAL P CAIXA'!R625,2))</f>
        <v>0</v>
      </c>
      <c r="G625" s="163" t="n">
        <f aca="false">IF('ORÇ.GLOBAL P CAIXA'!K625="EXEC.",0,IF(E625&lt;&gt;0,ROUND(E625*F625,2),IF(R625=0,(SUMIF($S$12:$S$1011,B625,$R$12:$R$1011)),R625)))</f>
        <v>0</v>
      </c>
      <c r="H625" s="509" t="str">
        <f aca="false">IF('ORÇ.GLOBAL P CAIXA'!K625="EXEC.","",IF('ORÇ.GLOBAL P CAIXA'!H625&gt;0,'ORÇ.GLOBAL P CAIXA'!H625,""))</f>
        <v/>
      </c>
      <c r="I625" s="509" t="str">
        <f aca="false">IF('ORÇ.GLOBAL P CAIXA'!K625="EXEC.","",IF('ORÇ.GLOBAL P CAIXA'!I625&gt;0,'ORÇ.GLOBAL P CAIXA'!I625,""))</f>
        <v/>
      </c>
      <c r="J625" s="510" t="str">
        <f aca="false">IF('ORÇ.GLOBAL P CAIXA'!K625="EXEC.","",IF('ORÇ.GLOBAL P CAIXA'!J625&gt;0,'ORÇ.GLOBAL P CAIXA'!J625,""))</f>
        <v/>
      </c>
      <c r="K625" s="115"/>
      <c r="L625" s="168" t="str">
        <f aca="false">IF(B625&gt;0,"ok","ocultar")</f>
        <v>ocultar</v>
      </c>
      <c r="M625" s="511" t="n">
        <f aca="false">ROUND(IF($O625&lt;&gt;0,$O625*(INFORMAÇÕES!$T$113/INFORMAÇÕES!$T$117),0),2)</f>
        <v>0</v>
      </c>
      <c r="N625" s="511" t="n">
        <f aca="false">ROUND(IF($O625&lt;&gt;0,$O625*(INFORMAÇÕES!$T$114/INFORMAÇÕES!$T$117),0),2)</f>
        <v>0</v>
      </c>
      <c r="O625" s="512" t="n">
        <f aca="false">IF(E625=0,G625,0)</f>
        <v>0</v>
      </c>
      <c r="Q625" s="88"/>
      <c r="R625" s="163" t="n">
        <f aca="false">IF(E625&lt;&gt;0,G625,0)</f>
        <v>0</v>
      </c>
      <c r="S625" s="157" t="n">
        <f aca="false">IF(B625=0,S624,IF(ISNONTEXT(B625)=TRUE(),INT(B625),INT(LEFT(B625,FIND(".",B625)-1))))</f>
        <v>3</v>
      </c>
      <c r="T625" s="157" t="str">
        <f aca="false">IF(T626=1,1,IF(B625&lt;&gt;0,1,IF(C625&lt;&gt;0,1,IF(D625&lt;&gt;0,1,IF('ORÇ.GLOBAL REF.'!E625&lt;&gt;0,1,"")))))</f>
        <v/>
      </c>
      <c r="U625" s="157" t="str">
        <f aca="false">IF(S625=0," ",IF(S625&lt;&gt;S624,S625," "))</f>
        <v> </v>
      </c>
      <c r="V625" s="88"/>
    </row>
    <row r="626" s="174" customFormat="true" ht="14.25" hidden="false" customHeight="false" outlineLevel="0" collapsed="false">
      <c r="A626" s="159" t="n">
        <v>615</v>
      </c>
      <c r="B626" s="160" t="n">
        <f aca="false">IF('ORÇ.GLOBAL P CAIXA'!K626="EXEC.",0,'ORÇ.GLOBAL P CAIXA'!M626)</f>
        <v>0</v>
      </c>
      <c r="C626" s="161" t="n">
        <f aca="false">IF('ORÇ.GLOBAL P CAIXA'!K626="EXEC.",0,'ORÇ.GLOBAL P CAIXA'!O626)</f>
        <v>0</v>
      </c>
      <c r="D626" s="162" t="n">
        <f aca="false">IF('ORÇ.GLOBAL P CAIXA'!K626="EXEC.",0,'ORÇ.GLOBAL P CAIXA'!P626)</f>
        <v>0</v>
      </c>
      <c r="E626" s="163" t="n">
        <f aca="false">IF('ORÇ.GLOBAL P CAIXA'!K626="EXEC.",0,ROUND('ORÇ.GLOBAL P CAIXA'!Q626,2))</f>
        <v>0</v>
      </c>
      <c r="F626" s="163" t="n">
        <f aca="false">IF('ORÇ.GLOBAL P CAIXA'!K626="EXEC.",0,TRUNC((1+(IF(OR(H626=0,H626=""),'BDI REF.'!$K$5,CHOOSE(H626,'BDI REF.'!$K$5,'BDI REF.'!$K$6,'BDI REF.'!$K$7))))*'ORÇ.GLOBAL P CAIXA'!R626,2))</f>
        <v>0</v>
      </c>
      <c r="G626" s="163" t="n">
        <f aca="false">IF('ORÇ.GLOBAL P CAIXA'!K626="EXEC.",0,IF(E626&lt;&gt;0,ROUND(E626*F626,2),IF(R626=0,(SUMIF($S$12:$S$1011,B626,$R$12:$R$1011)),R626)))</f>
        <v>0</v>
      </c>
      <c r="H626" s="509" t="str">
        <f aca="false">IF('ORÇ.GLOBAL P CAIXA'!K626="EXEC.","",IF('ORÇ.GLOBAL P CAIXA'!H626&gt;0,'ORÇ.GLOBAL P CAIXA'!H626,""))</f>
        <v/>
      </c>
      <c r="I626" s="509" t="str">
        <f aca="false">IF('ORÇ.GLOBAL P CAIXA'!K626="EXEC.","",IF('ORÇ.GLOBAL P CAIXA'!I626&gt;0,'ORÇ.GLOBAL P CAIXA'!I626,""))</f>
        <v/>
      </c>
      <c r="J626" s="510" t="str">
        <f aca="false">IF('ORÇ.GLOBAL P CAIXA'!K626="EXEC.","",IF('ORÇ.GLOBAL P CAIXA'!J626&gt;0,'ORÇ.GLOBAL P CAIXA'!J626,""))</f>
        <v/>
      </c>
      <c r="K626" s="115"/>
      <c r="L626" s="168" t="str">
        <f aca="false">IF(B626&gt;0,"ok","ocultar")</f>
        <v>ocultar</v>
      </c>
      <c r="M626" s="511" t="n">
        <f aca="false">ROUND(IF($O626&lt;&gt;0,$O626*(INFORMAÇÕES!$T$113/INFORMAÇÕES!$T$117),0),2)</f>
        <v>0</v>
      </c>
      <c r="N626" s="511" t="n">
        <f aca="false">ROUND(IF($O626&lt;&gt;0,$O626*(INFORMAÇÕES!$T$114/INFORMAÇÕES!$T$117),0),2)</f>
        <v>0</v>
      </c>
      <c r="O626" s="512" t="n">
        <f aca="false">IF(E626=0,G626,0)</f>
        <v>0</v>
      </c>
      <c r="Q626" s="88"/>
      <c r="R626" s="163" t="n">
        <f aca="false">IF(E626&lt;&gt;0,G626,0)</f>
        <v>0</v>
      </c>
      <c r="S626" s="157" t="n">
        <f aca="false">IF(B626=0,S625,IF(ISNONTEXT(B626)=TRUE(),INT(B626),INT(LEFT(B626,FIND(".",B626)-1))))</f>
        <v>3</v>
      </c>
      <c r="T626" s="157" t="str">
        <f aca="false">IF(T627=1,1,IF(B626&lt;&gt;0,1,IF(C626&lt;&gt;0,1,IF(D626&lt;&gt;0,1,IF('ORÇ.GLOBAL REF.'!E626&lt;&gt;0,1,"")))))</f>
        <v/>
      </c>
      <c r="U626" s="157" t="str">
        <f aca="false">IF(S626=0," ",IF(S626&lt;&gt;S625,S626," "))</f>
        <v> </v>
      </c>
      <c r="V626" s="88"/>
    </row>
    <row r="627" s="174" customFormat="true" ht="14.25" hidden="false" customHeight="false" outlineLevel="0" collapsed="false">
      <c r="A627" s="159" t="n">
        <v>616</v>
      </c>
      <c r="B627" s="160" t="n">
        <f aca="false">IF('ORÇ.GLOBAL P CAIXA'!K627="EXEC.",0,'ORÇ.GLOBAL P CAIXA'!M627)</f>
        <v>0</v>
      </c>
      <c r="C627" s="161" t="n">
        <f aca="false">IF('ORÇ.GLOBAL P CAIXA'!K627="EXEC.",0,'ORÇ.GLOBAL P CAIXA'!O627)</f>
        <v>0</v>
      </c>
      <c r="D627" s="162" t="n">
        <f aca="false">IF('ORÇ.GLOBAL P CAIXA'!K627="EXEC.",0,'ORÇ.GLOBAL P CAIXA'!P627)</f>
        <v>0</v>
      </c>
      <c r="E627" s="163" t="n">
        <f aca="false">IF('ORÇ.GLOBAL P CAIXA'!K627="EXEC.",0,ROUND('ORÇ.GLOBAL P CAIXA'!Q627,2))</f>
        <v>0</v>
      </c>
      <c r="F627" s="163" t="n">
        <f aca="false">IF('ORÇ.GLOBAL P CAIXA'!K627="EXEC.",0,TRUNC((1+(IF(OR(H627=0,H627=""),'BDI REF.'!$K$5,CHOOSE(H627,'BDI REF.'!$K$5,'BDI REF.'!$K$6,'BDI REF.'!$K$7))))*'ORÇ.GLOBAL P CAIXA'!R627,2))</f>
        <v>0</v>
      </c>
      <c r="G627" s="163" t="n">
        <f aca="false">IF('ORÇ.GLOBAL P CAIXA'!K627="EXEC.",0,IF(E627&lt;&gt;0,ROUND(E627*F627,2),IF(R627=0,(SUMIF($S$12:$S$1011,B627,$R$12:$R$1011)),R627)))</f>
        <v>0</v>
      </c>
      <c r="H627" s="509" t="str">
        <f aca="false">IF('ORÇ.GLOBAL P CAIXA'!K627="EXEC.","",IF('ORÇ.GLOBAL P CAIXA'!H627&gt;0,'ORÇ.GLOBAL P CAIXA'!H627,""))</f>
        <v/>
      </c>
      <c r="I627" s="509" t="str">
        <f aca="false">IF('ORÇ.GLOBAL P CAIXA'!K627="EXEC.","",IF('ORÇ.GLOBAL P CAIXA'!I627&gt;0,'ORÇ.GLOBAL P CAIXA'!I627,""))</f>
        <v/>
      </c>
      <c r="J627" s="510" t="str">
        <f aca="false">IF('ORÇ.GLOBAL P CAIXA'!K627="EXEC.","",IF('ORÇ.GLOBAL P CAIXA'!J627&gt;0,'ORÇ.GLOBAL P CAIXA'!J627,""))</f>
        <v/>
      </c>
      <c r="K627" s="115"/>
      <c r="L627" s="168" t="str">
        <f aca="false">IF(B627&gt;0,"ok","ocultar")</f>
        <v>ocultar</v>
      </c>
      <c r="M627" s="511" t="n">
        <f aca="false">ROUND(IF($O627&lt;&gt;0,$O627*(INFORMAÇÕES!$T$113/INFORMAÇÕES!$T$117),0),2)</f>
        <v>0</v>
      </c>
      <c r="N627" s="511" t="n">
        <f aca="false">ROUND(IF($O627&lt;&gt;0,$O627*(INFORMAÇÕES!$T$114/INFORMAÇÕES!$T$117),0),2)</f>
        <v>0</v>
      </c>
      <c r="O627" s="512" t="n">
        <f aca="false">IF(E627=0,G627,0)</f>
        <v>0</v>
      </c>
      <c r="Q627" s="88"/>
      <c r="R627" s="163" t="n">
        <f aca="false">IF(E627&lt;&gt;0,G627,0)</f>
        <v>0</v>
      </c>
      <c r="S627" s="157" t="n">
        <f aca="false">IF(B627=0,S626,IF(ISNONTEXT(B627)=TRUE(),INT(B627),INT(LEFT(B627,FIND(".",B627)-1))))</f>
        <v>3</v>
      </c>
      <c r="T627" s="157" t="str">
        <f aca="false">IF(T628=1,1,IF(B627&lt;&gt;0,1,IF(C627&lt;&gt;0,1,IF(D627&lt;&gt;0,1,IF('ORÇ.GLOBAL REF.'!E627&lt;&gt;0,1,"")))))</f>
        <v/>
      </c>
      <c r="U627" s="157" t="str">
        <f aca="false">IF(S627=0," ",IF(S627&lt;&gt;S626,S627," "))</f>
        <v> </v>
      </c>
      <c r="V627" s="88"/>
    </row>
    <row r="628" s="174" customFormat="true" ht="14.25" hidden="false" customHeight="false" outlineLevel="0" collapsed="false">
      <c r="A628" s="159" t="n">
        <v>617</v>
      </c>
      <c r="B628" s="160" t="n">
        <f aca="false">IF('ORÇ.GLOBAL P CAIXA'!K628="EXEC.",0,'ORÇ.GLOBAL P CAIXA'!M628)</f>
        <v>0</v>
      </c>
      <c r="C628" s="161" t="n">
        <f aca="false">IF('ORÇ.GLOBAL P CAIXA'!K628="EXEC.",0,'ORÇ.GLOBAL P CAIXA'!O628)</f>
        <v>0</v>
      </c>
      <c r="D628" s="162" t="n">
        <f aca="false">IF('ORÇ.GLOBAL P CAIXA'!K628="EXEC.",0,'ORÇ.GLOBAL P CAIXA'!P628)</f>
        <v>0</v>
      </c>
      <c r="E628" s="163" t="n">
        <f aca="false">IF('ORÇ.GLOBAL P CAIXA'!K628="EXEC.",0,ROUND('ORÇ.GLOBAL P CAIXA'!Q628,2))</f>
        <v>0</v>
      </c>
      <c r="F628" s="163" t="n">
        <f aca="false">IF('ORÇ.GLOBAL P CAIXA'!K628="EXEC.",0,TRUNC((1+(IF(OR(H628=0,H628=""),'BDI REF.'!$K$5,CHOOSE(H628,'BDI REF.'!$K$5,'BDI REF.'!$K$6,'BDI REF.'!$K$7))))*'ORÇ.GLOBAL P CAIXA'!R628,2))</f>
        <v>0</v>
      </c>
      <c r="G628" s="163" t="n">
        <f aca="false">IF('ORÇ.GLOBAL P CAIXA'!K628="EXEC.",0,IF(E628&lt;&gt;0,ROUND(E628*F628,2),IF(R628=0,(SUMIF($S$12:$S$1011,B628,$R$12:$R$1011)),R628)))</f>
        <v>0</v>
      </c>
      <c r="H628" s="509" t="str">
        <f aca="false">IF('ORÇ.GLOBAL P CAIXA'!K628="EXEC.","",IF('ORÇ.GLOBAL P CAIXA'!H628&gt;0,'ORÇ.GLOBAL P CAIXA'!H628,""))</f>
        <v/>
      </c>
      <c r="I628" s="509" t="str">
        <f aca="false">IF('ORÇ.GLOBAL P CAIXA'!K628="EXEC.","",IF('ORÇ.GLOBAL P CAIXA'!I628&gt;0,'ORÇ.GLOBAL P CAIXA'!I628,""))</f>
        <v/>
      </c>
      <c r="J628" s="510" t="str">
        <f aca="false">IF('ORÇ.GLOBAL P CAIXA'!K628="EXEC.","",IF('ORÇ.GLOBAL P CAIXA'!J628&gt;0,'ORÇ.GLOBAL P CAIXA'!J628,""))</f>
        <v/>
      </c>
      <c r="K628" s="115"/>
      <c r="L628" s="168" t="str">
        <f aca="false">IF(B628&gt;0,"ok","ocultar")</f>
        <v>ocultar</v>
      </c>
      <c r="M628" s="511" t="n">
        <f aca="false">ROUND(IF($O628&lt;&gt;0,$O628*(INFORMAÇÕES!$T$113/INFORMAÇÕES!$T$117),0),2)</f>
        <v>0</v>
      </c>
      <c r="N628" s="511" t="n">
        <f aca="false">ROUND(IF($O628&lt;&gt;0,$O628*(INFORMAÇÕES!$T$114/INFORMAÇÕES!$T$117),0),2)</f>
        <v>0</v>
      </c>
      <c r="O628" s="512" t="n">
        <f aca="false">IF(E628=0,G628,0)</f>
        <v>0</v>
      </c>
      <c r="Q628" s="88"/>
      <c r="R628" s="163" t="n">
        <f aca="false">IF(E628&lt;&gt;0,G628,0)</f>
        <v>0</v>
      </c>
      <c r="S628" s="157" t="n">
        <f aca="false">IF(B628=0,S627,IF(ISNONTEXT(B628)=TRUE(),INT(B628),INT(LEFT(B628,FIND(".",B628)-1))))</f>
        <v>3</v>
      </c>
      <c r="T628" s="157" t="str">
        <f aca="false">IF(T629=1,1,IF(B628&lt;&gt;0,1,IF(C628&lt;&gt;0,1,IF(D628&lt;&gt;0,1,IF('ORÇ.GLOBAL REF.'!E628&lt;&gt;0,1,"")))))</f>
        <v/>
      </c>
      <c r="U628" s="157" t="str">
        <f aca="false">IF(S628=0," ",IF(S628&lt;&gt;S627,S628," "))</f>
        <v> </v>
      </c>
      <c r="V628" s="88"/>
    </row>
    <row r="629" s="174" customFormat="true" ht="14.25" hidden="false" customHeight="false" outlineLevel="0" collapsed="false">
      <c r="A629" s="159" t="n">
        <v>618</v>
      </c>
      <c r="B629" s="160" t="n">
        <f aca="false">IF('ORÇ.GLOBAL P CAIXA'!K629="EXEC.",0,'ORÇ.GLOBAL P CAIXA'!M629)</f>
        <v>0</v>
      </c>
      <c r="C629" s="161" t="n">
        <f aca="false">IF('ORÇ.GLOBAL P CAIXA'!K629="EXEC.",0,'ORÇ.GLOBAL P CAIXA'!O629)</f>
        <v>0</v>
      </c>
      <c r="D629" s="162" t="n">
        <f aca="false">IF('ORÇ.GLOBAL P CAIXA'!K629="EXEC.",0,'ORÇ.GLOBAL P CAIXA'!P629)</f>
        <v>0</v>
      </c>
      <c r="E629" s="163" t="n">
        <f aca="false">IF('ORÇ.GLOBAL P CAIXA'!K629="EXEC.",0,ROUND('ORÇ.GLOBAL P CAIXA'!Q629,2))</f>
        <v>0</v>
      </c>
      <c r="F629" s="163" t="n">
        <f aca="false">IF('ORÇ.GLOBAL P CAIXA'!K629="EXEC.",0,TRUNC((1+(IF(OR(H629=0,H629=""),'BDI REF.'!$K$5,CHOOSE(H629,'BDI REF.'!$K$5,'BDI REF.'!$K$6,'BDI REF.'!$K$7))))*'ORÇ.GLOBAL P CAIXA'!R629,2))</f>
        <v>0</v>
      </c>
      <c r="G629" s="163" t="n">
        <f aca="false">IF('ORÇ.GLOBAL P CAIXA'!K629="EXEC.",0,IF(E629&lt;&gt;0,ROUND(E629*F629,2),IF(R629=0,(SUMIF($S$12:$S$1011,B629,$R$12:$R$1011)),R629)))</f>
        <v>0</v>
      </c>
      <c r="H629" s="509" t="str">
        <f aca="false">IF('ORÇ.GLOBAL P CAIXA'!K629="EXEC.","",IF('ORÇ.GLOBAL P CAIXA'!H629&gt;0,'ORÇ.GLOBAL P CAIXA'!H629,""))</f>
        <v/>
      </c>
      <c r="I629" s="509" t="str">
        <f aca="false">IF('ORÇ.GLOBAL P CAIXA'!K629="EXEC.","",IF('ORÇ.GLOBAL P CAIXA'!I629&gt;0,'ORÇ.GLOBAL P CAIXA'!I629,""))</f>
        <v/>
      </c>
      <c r="J629" s="510" t="str">
        <f aca="false">IF('ORÇ.GLOBAL P CAIXA'!K629="EXEC.","",IF('ORÇ.GLOBAL P CAIXA'!J629&gt;0,'ORÇ.GLOBAL P CAIXA'!J629,""))</f>
        <v/>
      </c>
      <c r="K629" s="115"/>
      <c r="L629" s="168" t="str">
        <f aca="false">IF(B629&gt;0,"ok","ocultar")</f>
        <v>ocultar</v>
      </c>
      <c r="M629" s="511" t="n">
        <f aca="false">ROUND(IF($O629&lt;&gt;0,$O629*(INFORMAÇÕES!$T$113/INFORMAÇÕES!$T$117),0),2)</f>
        <v>0</v>
      </c>
      <c r="N629" s="511" t="n">
        <f aca="false">ROUND(IF($O629&lt;&gt;0,$O629*(INFORMAÇÕES!$T$114/INFORMAÇÕES!$T$117),0),2)</f>
        <v>0</v>
      </c>
      <c r="O629" s="512" t="n">
        <f aca="false">IF(E629=0,G629,0)</f>
        <v>0</v>
      </c>
      <c r="Q629" s="88"/>
      <c r="R629" s="163" t="n">
        <f aca="false">IF(E629&lt;&gt;0,G629,0)</f>
        <v>0</v>
      </c>
      <c r="S629" s="157" t="n">
        <f aca="false">IF(B629=0,S628,IF(ISNONTEXT(B629)=TRUE(),INT(B629),INT(LEFT(B629,FIND(".",B629)-1))))</f>
        <v>3</v>
      </c>
      <c r="T629" s="157" t="str">
        <f aca="false">IF(T630=1,1,IF(B629&lt;&gt;0,1,IF(C629&lt;&gt;0,1,IF(D629&lt;&gt;0,1,IF('ORÇ.GLOBAL REF.'!E629&lt;&gt;0,1,"")))))</f>
        <v/>
      </c>
      <c r="U629" s="157" t="str">
        <f aca="false">IF(S629=0," ",IF(S629&lt;&gt;S628,S629," "))</f>
        <v> </v>
      </c>
      <c r="V629" s="88"/>
    </row>
    <row r="630" s="174" customFormat="true" ht="14.25" hidden="false" customHeight="false" outlineLevel="0" collapsed="false">
      <c r="A630" s="159" t="n">
        <v>619</v>
      </c>
      <c r="B630" s="160" t="n">
        <f aca="false">IF('ORÇ.GLOBAL P CAIXA'!K630="EXEC.",0,'ORÇ.GLOBAL P CAIXA'!M630)</f>
        <v>0</v>
      </c>
      <c r="C630" s="161" t="n">
        <f aca="false">IF('ORÇ.GLOBAL P CAIXA'!K630="EXEC.",0,'ORÇ.GLOBAL P CAIXA'!O630)</f>
        <v>0</v>
      </c>
      <c r="D630" s="162" t="n">
        <f aca="false">IF('ORÇ.GLOBAL P CAIXA'!K630="EXEC.",0,'ORÇ.GLOBAL P CAIXA'!P630)</f>
        <v>0</v>
      </c>
      <c r="E630" s="163" t="n">
        <f aca="false">IF('ORÇ.GLOBAL P CAIXA'!K630="EXEC.",0,ROUND('ORÇ.GLOBAL P CAIXA'!Q630,2))</f>
        <v>0</v>
      </c>
      <c r="F630" s="163" t="n">
        <f aca="false">IF('ORÇ.GLOBAL P CAIXA'!K630="EXEC.",0,TRUNC((1+(IF(OR(H630=0,H630=""),'BDI REF.'!$K$5,CHOOSE(H630,'BDI REF.'!$K$5,'BDI REF.'!$K$6,'BDI REF.'!$K$7))))*'ORÇ.GLOBAL P CAIXA'!R630,2))</f>
        <v>0</v>
      </c>
      <c r="G630" s="163" t="n">
        <f aca="false">IF('ORÇ.GLOBAL P CAIXA'!K630="EXEC.",0,IF(E630&lt;&gt;0,ROUND(E630*F630,2),IF(R630=0,(SUMIF($S$12:$S$1011,B630,$R$12:$R$1011)),R630)))</f>
        <v>0</v>
      </c>
      <c r="H630" s="509" t="str">
        <f aca="false">IF('ORÇ.GLOBAL P CAIXA'!K630="EXEC.","",IF('ORÇ.GLOBAL P CAIXA'!H630&gt;0,'ORÇ.GLOBAL P CAIXA'!H630,""))</f>
        <v/>
      </c>
      <c r="I630" s="509" t="str">
        <f aca="false">IF('ORÇ.GLOBAL P CAIXA'!K630="EXEC.","",IF('ORÇ.GLOBAL P CAIXA'!I630&gt;0,'ORÇ.GLOBAL P CAIXA'!I630,""))</f>
        <v/>
      </c>
      <c r="J630" s="510" t="str">
        <f aca="false">IF('ORÇ.GLOBAL P CAIXA'!K630="EXEC.","",IF('ORÇ.GLOBAL P CAIXA'!J630&gt;0,'ORÇ.GLOBAL P CAIXA'!J630,""))</f>
        <v/>
      </c>
      <c r="K630" s="115"/>
      <c r="L630" s="168" t="str">
        <f aca="false">IF(B630&gt;0,"ok","ocultar")</f>
        <v>ocultar</v>
      </c>
      <c r="M630" s="511" t="n">
        <f aca="false">ROUND(IF($O630&lt;&gt;0,$O630*(INFORMAÇÕES!$T$113/INFORMAÇÕES!$T$117),0),2)</f>
        <v>0</v>
      </c>
      <c r="N630" s="511" t="n">
        <f aca="false">ROUND(IF($O630&lt;&gt;0,$O630*(INFORMAÇÕES!$T$114/INFORMAÇÕES!$T$117),0),2)</f>
        <v>0</v>
      </c>
      <c r="O630" s="512" t="n">
        <f aca="false">IF(E630=0,G630,0)</f>
        <v>0</v>
      </c>
      <c r="Q630" s="88"/>
      <c r="R630" s="163" t="n">
        <f aca="false">IF(E630&lt;&gt;0,G630,0)</f>
        <v>0</v>
      </c>
      <c r="S630" s="157" t="n">
        <f aca="false">IF(B630=0,S629,IF(ISNONTEXT(B630)=TRUE(),INT(B630),INT(LEFT(B630,FIND(".",B630)-1))))</f>
        <v>3</v>
      </c>
      <c r="T630" s="157" t="str">
        <f aca="false">IF(T631=1,1,IF(B630&lt;&gt;0,1,IF(C630&lt;&gt;0,1,IF(D630&lt;&gt;0,1,IF('ORÇ.GLOBAL REF.'!E630&lt;&gt;0,1,"")))))</f>
        <v/>
      </c>
      <c r="U630" s="157" t="str">
        <f aca="false">IF(S630=0," ",IF(S630&lt;&gt;S629,S630," "))</f>
        <v> </v>
      </c>
      <c r="V630" s="88"/>
    </row>
    <row r="631" s="174" customFormat="true" ht="14.25" hidden="false" customHeight="false" outlineLevel="0" collapsed="false">
      <c r="A631" s="159" t="n">
        <v>620</v>
      </c>
      <c r="B631" s="160" t="n">
        <f aca="false">IF('ORÇ.GLOBAL P CAIXA'!K631="EXEC.",0,'ORÇ.GLOBAL P CAIXA'!M631)</f>
        <v>0</v>
      </c>
      <c r="C631" s="161" t="n">
        <f aca="false">IF('ORÇ.GLOBAL P CAIXA'!K631="EXEC.",0,'ORÇ.GLOBAL P CAIXA'!O631)</f>
        <v>0</v>
      </c>
      <c r="D631" s="162" t="n">
        <f aca="false">IF('ORÇ.GLOBAL P CAIXA'!K631="EXEC.",0,'ORÇ.GLOBAL P CAIXA'!P631)</f>
        <v>0</v>
      </c>
      <c r="E631" s="163" t="n">
        <f aca="false">IF('ORÇ.GLOBAL P CAIXA'!K631="EXEC.",0,ROUND('ORÇ.GLOBAL P CAIXA'!Q631,2))</f>
        <v>0</v>
      </c>
      <c r="F631" s="163" t="n">
        <f aca="false">IF('ORÇ.GLOBAL P CAIXA'!K631="EXEC.",0,TRUNC((1+(IF(OR(H631=0,H631=""),'BDI REF.'!$K$5,CHOOSE(H631,'BDI REF.'!$K$5,'BDI REF.'!$K$6,'BDI REF.'!$K$7))))*'ORÇ.GLOBAL P CAIXA'!R631,2))</f>
        <v>0</v>
      </c>
      <c r="G631" s="163" t="n">
        <f aca="false">IF('ORÇ.GLOBAL P CAIXA'!K631="EXEC.",0,IF(E631&lt;&gt;0,ROUND(E631*F631,2),IF(R631=0,(SUMIF($S$12:$S$1011,B631,$R$12:$R$1011)),R631)))</f>
        <v>0</v>
      </c>
      <c r="H631" s="509" t="str">
        <f aca="false">IF('ORÇ.GLOBAL P CAIXA'!K631="EXEC.","",IF('ORÇ.GLOBAL P CAIXA'!H631&gt;0,'ORÇ.GLOBAL P CAIXA'!H631,""))</f>
        <v/>
      </c>
      <c r="I631" s="509" t="str">
        <f aca="false">IF('ORÇ.GLOBAL P CAIXA'!K631="EXEC.","",IF('ORÇ.GLOBAL P CAIXA'!I631&gt;0,'ORÇ.GLOBAL P CAIXA'!I631,""))</f>
        <v/>
      </c>
      <c r="J631" s="510" t="str">
        <f aca="false">IF('ORÇ.GLOBAL P CAIXA'!K631="EXEC.","",IF('ORÇ.GLOBAL P CAIXA'!J631&gt;0,'ORÇ.GLOBAL P CAIXA'!J631,""))</f>
        <v/>
      </c>
      <c r="K631" s="115"/>
      <c r="L631" s="168" t="str">
        <f aca="false">IF(B631&gt;0,"ok","ocultar")</f>
        <v>ocultar</v>
      </c>
      <c r="M631" s="511" t="n">
        <f aca="false">ROUND(IF($O631&lt;&gt;0,$O631*(INFORMAÇÕES!$T$113/INFORMAÇÕES!$T$117),0),2)</f>
        <v>0</v>
      </c>
      <c r="N631" s="511" t="n">
        <f aca="false">ROUND(IF($O631&lt;&gt;0,$O631*(INFORMAÇÕES!$T$114/INFORMAÇÕES!$T$117),0),2)</f>
        <v>0</v>
      </c>
      <c r="O631" s="512" t="n">
        <f aca="false">IF(E631=0,G631,0)</f>
        <v>0</v>
      </c>
      <c r="Q631" s="88"/>
      <c r="R631" s="163" t="n">
        <f aca="false">IF(E631&lt;&gt;0,G631,0)</f>
        <v>0</v>
      </c>
      <c r="S631" s="157" t="n">
        <f aca="false">IF(B631=0,S630,IF(ISNONTEXT(B631)=TRUE(),INT(B631),INT(LEFT(B631,FIND(".",B631)-1))))</f>
        <v>3</v>
      </c>
      <c r="T631" s="157" t="str">
        <f aca="false">IF(T632=1,1,IF(B631&lt;&gt;0,1,IF(C631&lt;&gt;0,1,IF(D631&lt;&gt;0,1,IF('ORÇ.GLOBAL REF.'!E631&lt;&gt;0,1,"")))))</f>
        <v/>
      </c>
      <c r="U631" s="157" t="str">
        <f aca="false">IF(S631=0," ",IF(S631&lt;&gt;S630,S631," "))</f>
        <v> </v>
      </c>
      <c r="V631" s="88"/>
    </row>
    <row r="632" s="174" customFormat="true" ht="14.25" hidden="false" customHeight="false" outlineLevel="0" collapsed="false">
      <c r="A632" s="159" t="n">
        <v>621</v>
      </c>
      <c r="B632" s="160" t="n">
        <f aca="false">IF('ORÇ.GLOBAL P CAIXA'!K632="EXEC.",0,'ORÇ.GLOBAL P CAIXA'!M632)</f>
        <v>0</v>
      </c>
      <c r="C632" s="161" t="n">
        <f aca="false">IF('ORÇ.GLOBAL P CAIXA'!K632="EXEC.",0,'ORÇ.GLOBAL P CAIXA'!O632)</f>
        <v>0</v>
      </c>
      <c r="D632" s="162" t="n">
        <f aca="false">IF('ORÇ.GLOBAL P CAIXA'!K632="EXEC.",0,'ORÇ.GLOBAL P CAIXA'!P632)</f>
        <v>0</v>
      </c>
      <c r="E632" s="163" t="n">
        <f aca="false">IF('ORÇ.GLOBAL P CAIXA'!K632="EXEC.",0,ROUND('ORÇ.GLOBAL P CAIXA'!Q632,2))</f>
        <v>0</v>
      </c>
      <c r="F632" s="163" t="n">
        <f aca="false">IF('ORÇ.GLOBAL P CAIXA'!K632="EXEC.",0,TRUNC((1+(IF(OR(H632=0,H632=""),'BDI REF.'!$K$5,CHOOSE(H632,'BDI REF.'!$K$5,'BDI REF.'!$K$6,'BDI REF.'!$K$7))))*'ORÇ.GLOBAL P CAIXA'!R632,2))</f>
        <v>0</v>
      </c>
      <c r="G632" s="163" t="n">
        <f aca="false">IF('ORÇ.GLOBAL P CAIXA'!K632="EXEC.",0,IF(E632&lt;&gt;0,ROUND(E632*F632,2),IF(R632=0,(SUMIF($S$12:$S$1011,B632,$R$12:$R$1011)),R632)))</f>
        <v>0</v>
      </c>
      <c r="H632" s="509" t="str">
        <f aca="false">IF('ORÇ.GLOBAL P CAIXA'!K632="EXEC.","",IF('ORÇ.GLOBAL P CAIXA'!H632&gt;0,'ORÇ.GLOBAL P CAIXA'!H632,""))</f>
        <v/>
      </c>
      <c r="I632" s="509" t="str">
        <f aca="false">IF('ORÇ.GLOBAL P CAIXA'!K632="EXEC.","",IF('ORÇ.GLOBAL P CAIXA'!I632&gt;0,'ORÇ.GLOBAL P CAIXA'!I632,""))</f>
        <v/>
      </c>
      <c r="J632" s="510" t="str">
        <f aca="false">IF('ORÇ.GLOBAL P CAIXA'!K632="EXEC.","",IF('ORÇ.GLOBAL P CAIXA'!J632&gt;0,'ORÇ.GLOBAL P CAIXA'!J632,""))</f>
        <v/>
      </c>
      <c r="K632" s="115"/>
      <c r="L632" s="168" t="str">
        <f aca="false">IF(B632&gt;0,"ok","ocultar")</f>
        <v>ocultar</v>
      </c>
      <c r="M632" s="511" t="n">
        <f aca="false">ROUND(IF($O632&lt;&gt;0,$O632*(INFORMAÇÕES!$T$113/INFORMAÇÕES!$T$117),0),2)</f>
        <v>0</v>
      </c>
      <c r="N632" s="511" t="n">
        <f aca="false">ROUND(IF($O632&lt;&gt;0,$O632*(INFORMAÇÕES!$T$114/INFORMAÇÕES!$T$117),0),2)</f>
        <v>0</v>
      </c>
      <c r="O632" s="512" t="n">
        <f aca="false">IF(E632=0,G632,0)</f>
        <v>0</v>
      </c>
      <c r="Q632" s="88"/>
      <c r="R632" s="163" t="n">
        <f aca="false">IF(E632&lt;&gt;0,G632,0)</f>
        <v>0</v>
      </c>
      <c r="S632" s="157" t="n">
        <f aca="false">IF(B632=0,S631,IF(ISNONTEXT(B632)=TRUE(),INT(B632),INT(LEFT(B632,FIND(".",B632)-1))))</f>
        <v>3</v>
      </c>
      <c r="T632" s="157" t="str">
        <f aca="false">IF(T633=1,1,IF(B632&lt;&gt;0,1,IF(C632&lt;&gt;0,1,IF(D632&lt;&gt;0,1,IF('ORÇ.GLOBAL REF.'!E632&lt;&gt;0,1,"")))))</f>
        <v/>
      </c>
      <c r="U632" s="157" t="str">
        <f aca="false">IF(S632=0," ",IF(S632&lt;&gt;S631,S632," "))</f>
        <v> </v>
      </c>
      <c r="V632" s="88"/>
    </row>
    <row r="633" s="174" customFormat="true" ht="14.25" hidden="false" customHeight="false" outlineLevel="0" collapsed="false">
      <c r="A633" s="159" t="n">
        <v>622</v>
      </c>
      <c r="B633" s="160" t="n">
        <f aca="false">IF('ORÇ.GLOBAL P CAIXA'!K633="EXEC.",0,'ORÇ.GLOBAL P CAIXA'!M633)</f>
        <v>0</v>
      </c>
      <c r="C633" s="161" t="n">
        <f aca="false">IF('ORÇ.GLOBAL P CAIXA'!K633="EXEC.",0,'ORÇ.GLOBAL P CAIXA'!O633)</f>
        <v>0</v>
      </c>
      <c r="D633" s="162" t="n">
        <f aca="false">IF('ORÇ.GLOBAL P CAIXA'!K633="EXEC.",0,'ORÇ.GLOBAL P CAIXA'!P633)</f>
        <v>0</v>
      </c>
      <c r="E633" s="163" t="n">
        <f aca="false">IF('ORÇ.GLOBAL P CAIXA'!K633="EXEC.",0,ROUND('ORÇ.GLOBAL P CAIXA'!Q633,2))</f>
        <v>0</v>
      </c>
      <c r="F633" s="163" t="n">
        <f aca="false">IF('ORÇ.GLOBAL P CAIXA'!K633="EXEC.",0,TRUNC((1+(IF(OR(H633=0,H633=""),'BDI REF.'!$K$5,CHOOSE(H633,'BDI REF.'!$K$5,'BDI REF.'!$K$6,'BDI REF.'!$K$7))))*'ORÇ.GLOBAL P CAIXA'!R633,2))</f>
        <v>0</v>
      </c>
      <c r="G633" s="163" t="n">
        <f aca="false">IF('ORÇ.GLOBAL P CAIXA'!K633="EXEC.",0,IF(E633&lt;&gt;0,ROUND(E633*F633,2),IF(R633=0,(SUMIF($S$12:$S$1011,B633,$R$12:$R$1011)),R633)))</f>
        <v>0</v>
      </c>
      <c r="H633" s="509" t="str">
        <f aca="false">IF('ORÇ.GLOBAL P CAIXA'!K633="EXEC.","",IF('ORÇ.GLOBAL P CAIXA'!H633&gt;0,'ORÇ.GLOBAL P CAIXA'!H633,""))</f>
        <v/>
      </c>
      <c r="I633" s="509" t="str">
        <f aca="false">IF('ORÇ.GLOBAL P CAIXA'!K633="EXEC.","",IF('ORÇ.GLOBAL P CAIXA'!I633&gt;0,'ORÇ.GLOBAL P CAIXA'!I633,""))</f>
        <v/>
      </c>
      <c r="J633" s="510" t="str">
        <f aca="false">IF('ORÇ.GLOBAL P CAIXA'!K633="EXEC.","",IF('ORÇ.GLOBAL P CAIXA'!J633&gt;0,'ORÇ.GLOBAL P CAIXA'!J633,""))</f>
        <v/>
      </c>
      <c r="K633" s="115"/>
      <c r="L633" s="168" t="str">
        <f aca="false">IF(B633&gt;0,"ok","ocultar")</f>
        <v>ocultar</v>
      </c>
      <c r="M633" s="511" t="n">
        <f aca="false">ROUND(IF($O633&lt;&gt;0,$O633*(INFORMAÇÕES!$T$113/INFORMAÇÕES!$T$117),0),2)</f>
        <v>0</v>
      </c>
      <c r="N633" s="511" t="n">
        <f aca="false">ROUND(IF($O633&lt;&gt;0,$O633*(INFORMAÇÕES!$T$114/INFORMAÇÕES!$T$117),0),2)</f>
        <v>0</v>
      </c>
      <c r="O633" s="512" t="n">
        <f aca="false">IF(E633=0,G633,0)</f>
        <v>0</v>
      </c>
      <c r="Q633" s="88"/>
      <c r="R633" s="163" t="n">
        <f aca="false">IF(E633&lt;&gt;0,G633,0)</f>
        <v>0</v>
      </c>
      <c r="S633" s="157" t="n">
        <f aca="false">IF(B633=0,S632,IF(ISNONTEXT(B633)=TRUE(),INT(B633),INT(LEFT(B633,FIND(".",B633)-1))))</f>
        <v>3</v>
      </c>
      <c r="T633" s="157" t="str">
        <f aca="false">IF(T634=1,1,IF(B633&lt;&gt;0,1,IF(C633&lt;&gt;0,1,IF(D633&lt;&gt;0,1,IF('ORÇ.GLOBAL REF.'!E633&lt;&gt;0,1,"")))))</f>
        <v/>
      </c>
      <c r="U633" s="157" t="str">
        <f aca="false">IF(S633=0," ",IF(S633&lt;&gt;S632,S633," "))</f>
        <v> </v>
      </c>
      <c r="V633" s="88"/>
    </row>
    <row r="634" s="174" customFormat="true" ht="14.25" hidden="false" customHeight="false" outlineLevel="0" collapsed="false">
      <c r="A634" s="159" t="n">
        <v>623</v>
      </c>
      <c r="B634" s="160" t="n">
        <f aca="false">IF('ORÇ.GLOBAL P CAIXA'!K634="EXEC.",0,'ORÇ.GLOBAL P CAIXA'!M634)</f>
        <v>0</v>
      </c>
      <c r="C634" s="161" t="n">
        <f aca="false">IF('ORÇ.GLOBAL P CAIXA'!K634="EXEC.",0,'ORÇ.GLOBAL P CAIXA'!O634)</f>
        <v>0</v>
      </c>
      <c r="D634" s="162" t="n">
        <f aca="false">IF('ORÇ.GLOBAL P CAIXA'!K634="EXEC.",0,'ORÇ.GLOBAL P CAIXA'!P634)</f>
        <v>0</v>
      </c>
      <c r="E634" s="163" t="n">
        <f aca="false">IF('ORÇ.GLOBAL P CAIXA'!K634="EXEC.",0,ROUND('ORÇ.GLOBAL P CAIXA'!Q634,2))</f>
        <v>0</v>
      </c>
      <c r="F634" s="163" t="n">
        <f aca="false">IF('ORÇ.GLOBAL P CAIXA'!K634="EXEC.",0,TRUNC((1+(IF(OR(H634=0,H634=""),'BDI REF.'!$K$5,CHOOSE(H634,'BDI REF.'!$K$5,'BDI REF.'!$K$6,'BDI REF.'!$K$7))))*'ORÇ.GLOBAL P CAIXA'!R634,2))</f>
        <v>0</v>
      </c>
      <c r="G634" s="163" t="n">
        <f aca="false">IF('ORÇ.GLOBAL P CAIXA'!K634="EXEC.",0,IF(E634&lt;&gt;0,ROUND(E634*F634,2),IF(R634=0,(SUMIF($S$12:$S$1011,B634,$R$12:$R$1011)),R634)))</f>
        <v>0</v>
      </c>
      <c r="H634" s="509" t="str">
        <f aca="false">IF('ORÇ.GLOBAL P CAIXA'!K634="EXEC.","",IF('ORÇ.GLOBAL P CAIXA'!H634&gt;0,'ORÇ.GLOBAL P CAIXA'!H634,""))</f>
        <v/>
      </c>
      <c r="I634" s="509" t="str">
        <f aca="false">IF('ORÇ.GLOBAL P CAIXA'!K634="EXEC.","",IF('ORÇ.GLOBAL P CAIXA'!I634&gt;0,'ORÇ.GLOBAL P CAIXA'!I634,""))</f>
        <v/>
      </c>
      <c r="J634" s="510" t="str">
        <f aca="false">IF('ORÇ.GLOBAL P CAIXA'!K634="EXEC.","",IF('ORÇ.GLOBAL P CAIXA'!J634&gt;0,'ORÇ.GLOBAL P CAIXA'!J634,""))</f>
        <v/>
      </c>
      <c r="K634" s="115"/>
      <c r="L634" s="168" t="str">
        <f aca="false">IF(B634&gt;0,"ok","ocultar")</f>
        <v>ocultar</v>
      </c>
      <c r="M634" s="511" t="n">
        <f aca="false">ROUND(IF($O634&lt;&gt;0,$O634*(INFORMAÇÕES!$T$113/INFORMAÇÕES!$T$117),0),2)</f>
        <v>0</v>
      </c>
      <c r="N634" s="511" t="n">
        <f aca="false">ROUND(IF($O634&lt;&gt;0,$O634*(INFORMAÇÕES!$T$114/INFORMAÇÕES!$T$117),0),2)</f>
        <v>0</v>
      </c>
      <c r="O634" s="512" t="n">
        <f aca="false">IF(E634=0,G634,0)</f>
        <v>0</v>
      </c>
      <c r="Q634" s="88"/>
      <c r="R634" s="163" t="n">
        <f aca="false">IF(E634&lt;&gt;0,G634,0)</f>
        <v>0</v>
      </c>
      <c r="S634" s="157" t="n">
        <f aca="false">IF(B634=0,S633,IF(ISNONTEXT(B634)=TRUE(),INT(B634),INT(LEFT(B634,FIND(".",B634)-1))))</f>
        <v>3</v>
      </c>
      <c r="T634" s="157" t="str">
        <f aca="false">IF(T635=1,1,IF(B634&lt;&gt;0,1,IF(C634&lt;&gt;0,1,IF(D634&lt;&gt;0,1,IF('ORÇ.GLOBAL REF.'!E634&lt;&gt;0,1,"")))))</f>
        <v/>
      </c>
      <c r="U634" s="157" t="str">
        <f aca="false">IF(S634=0," ",IF(S634&lt;&gt;S633,S634," "))</f>
        <v> </v>
      </c>
      <c r="V634" s="88"/>
    </row>
    <row r="635" s="174" customFormat="true" ht="14.25" hidden="false" customHeight="false" outlineLevel="0" collapsed="false">
      <c r="A635" s="159" t="n">
        <v>624</v>
      </c>
      <c r="B635" s="160" t="n">
        <f aca="false">IF('ORÇ.GLOBAL P CAIXA'!K635="EXEC.",0,'ORÇ.GLOBAL P CAIXA'!M635)</f>
        <v>0</v>
      </c>
      <c r="C635" s="161" t="n">
        <f aca="false">IF('ORÇ.GLOBAL P CAIXA'!K635="EXEC.",0,'ORÇ.GLOBAL P CAIXA'!O635)</f>
        <v>0</v>
      </c>
      <c r="D635" s="162" t="n">
        <f aca="false">IF('ORÇ.GLOBAL P CAIXA'!K635="EXEC.",0,'ORÇ.GLOBAL P CAIXA'!P635)</f>
        <v>0</v>
      </c>
      <c r="E635" s="163" t="n">
        <f aca="false">IF('ORÇ.GLOBAL P CAIXA'!K635="EXEC.",0,ROUND('ORÇ.GLOBAL P CAIXA'!Q635,2))</f>
        <v>0</v>
      </c>
      <c r="F635" s="163" t="n">
        <f aca="false">IF('ORÇ.GLOBAL P CAIXA'!K635="EXEC.",0,TRUNC((1+(IF(OR(H635=0,H635=""),'BDI REF.'!$K$5,CHOOSE(H635,'BDI REF.'!$K$5,'BDI REF.'!$K$6,'BDI REF.'!$K$7))))*'ORÇ.GLOBAL P CAIXA'!R635,2))</f>
        <v>0</v>
      </c>
      <c r="G635" s="163" t="n">
        <f aca="false">IF('ORÇ.GLOBAL P CAIXA'!K635="EXEC.",0,IF(E635&lt;&gt;0,ROUND(E635*F635,2),IF(R635=0,(SUMIF($S$12:$S$1011,B635,$R$12:$R$1011)),R635)))</f>
        <v>0</v>
      </c>
      <c r="H635" s="509" t="str">
        <f aca="false">IF('ORÇ.GLOBAL P CAIXA'!K635="EXEC.","",IF('ORÇ.GLOBAL P CAIXA'!H635&gt;0,'ORÇ.GLOBAL P CAIXA'!H635,""))</f>
        <v/>
      </c>
      <c r="I635" s="509" t="str">
        <f aca="false">IF('ORÇ.GLOBAL P CAIXA'!K635="EXEC.","",IF('ORÇ.GLOBAL P CAIXA'!I635&gt;0,'ORÇ.GLOBAL P CAIXA'!I635,""))</f>
        <v/>
      </c>
      <c r="J635" s="510" t="str">
        <f aca="false">IF('ORÇ.GLOBAL P CAIXA'!K635="EXEC.","",IF('ORÇ.GLOBAL P CAIXA'!J635&gt;0,'ORÇ.GLOBAL P CAIXA'!J635,""))</f>
        <v/>
      </c>
      <c r="K635" s="115"/>
      <c r="L635" s="168" t="str">
        <f aca="false">IF(B635&gt;0,"ok","ocultar")</f>
        <v>ocultar</v>
      </c>
      <c r="M635" s="511" t="n">
        <f aca="false">ROUND(IF($O635&lt;&gt;0,$O635*(INFORMAÇÕES!$T$113/INFORMAÇÕES!$T$117),0),2)</f>
        <v>0</v>
      </c>
      <c r="N635" s="511" t="n">
        <f aca="false">ROUND(IF($O635&lt;&gt;0,$O635*(INFORMAÇÕES!$T$114/INFORMAÇÕES!$T$117),0),2)</f>
        <v>0</v>
      </c>
      <c r="O635" s="512" t="n">
        <f aca="false">IF(E635=0,G635,0)</f>
        <v>0</v>
      </c>
      <c r="Q635" s="88"/>
      <c r="R635" s="163" t="n">
        <f aca="false">IF(E635&lt;&gt;0,G635,0)</f>
        <v>0</v>
      </c>
      <c r="S635" s="157" t="n">
        <f aca="false">IF(B635=0,S634,IF(ISNONTEXT(B635)=TRUE(),INT(B635),INT(LEFT(B635,FIND(".",B635)-1))))</f>
        <v>3</v>
      </c>
      <c r="T635" s="157" t="str">
        <f aca="false">IF(T636=1,1,IF(B635&lt;&gt;0,1,IF(C635&lt;&gt;0,1,IF(D635&lt;&gt;0,1,IF('ORÇ.GLOBAL REF.'!E635&lt;&gt;0,1,"")))))</f>
        <v/>
      </c>
      <c r="U635" s="157" t="str">
        <f aca="false">IF(S635=0," ",IF(S635&lt;&gt;S634,S635," "))</f>
        <v> </v>
      </c>
      <c r="V635" s="88"/>
    </row>
    <row r="636" s="174" customFormat="true" ht="14.25" hidden="false" customHeight="false" outlineLevel="0" collapsed="false">
      <c r="A636" s="159" t="n">
        <v>625</v>
      </c>
      <c r="B636" s="160" t="n">
        <f aca="false">IF('ORÇ.GLOBAL P CAIXA'!K636="EXEC.",0,'ORÇ.GLOBAL P CAIXA'!M636)</f>
        <v>0</v>
      </c>
      <c r="C636" s="161" t="n">
        <f aca="false">IF('ORÇ.GLOBAL P CAIXA'!K636="EXEC.",0,'ORÇ.GLOBAL P CAIXA'!O636)</f>
        <v>0</v>
      </c>
      <c r="D636" s="162" t="n">
        <f aca="false">IF('ORÇ.GLOBAL P CAIXA'!K636="EXEC.",0,'ORÇ.GLOBAL P CAIXA'!P636)</f>
        <v>0</v>
      </c>
      <c r="E636" s="163" t="n">
        <f aca="false">IF('ORÇ.GLOBAL P CAIXA'!K636="EXEC.",0,ROUND('ORÇ.GLOBAL P CAIXA'!Q636,2))</f>
        <v>0</v>
      </c>
      <c r="F636" s="163" t="n">
        <f aca="false">IF('ORÇ.GLOBAL P CAIXA'!K636="EXEC.",0,TRUNC((1+(IF(OR(H636=0,H636=""),'BDI REF.'!$K$5,CHOOSE(H636,'BDI REF.'!$K$5,'BDI REF.'!$K$6,'BDI REF.'!$K$7))))*'ORÇ.GLOBAL P CAIXA'!R636,2))</f>
        <v>0</v>
      </c>
      <c r="G636" s="163" t="n">
        <f aca="false">IF('ORÇ.GLOBAL P CAIXA'!K636="EXEC.",0,IF(E636&lt;&gt;0,ROUND(E636*F636,2),IF(R636=0,(SUMIF($S$12:$S$1011,B636,$R$12:$R$1011)),R636)))</f>
        <v>0</v>
      </c>
      <c r="H636" s="509" t="str">
        <f aca="false">IF('ORÇ.GLOBAL P CAIXA'!K636="EXEC.","",IF('ORÇ.GLOBAL P CAIXA'!H636&gt;0,'ORÇ.GLOBAL P CAIXA'!H636,""))</f>
        <v/>
      </c>
      <c r="I636" s="509" t="str">
        <f aca="false">IF('ORÇ.GLOBAL P CAIXA'!K636="EXEC.","",IF('ORÇ.GLOBAL P CAIXA'!I636&gt;0,'ORÇ.GLOBAL P CAIXA'!I636,""))</f>
        <v/>
      </c>
      <c r="J636" s="510" t="str">
        <f aca="false">IF('ORÇ.GLOBAL P CAIXA'!K636="EXEC.","",IF('ORÇ.GLOBAL P CAIXA'!J636&gt;0,'ORÇ.GLOBAL P CAIXA'!J636,""))</f>
        <v/>
      </c>
      <c r="K636" s="115"/>
      <c r="L636" s="168" t="str">
        <f aca="false">IF(B636&gt;0,"ok","ocultar")</f>
        <v>ocultar</v>
      </c>
      <c r="M636" s="511" t="n">
        <f aca="false">ROUND(IF($O636&lt;&gt;0,$O636*(INFORMAÇÕES!$T$113/INFORMAÇÕES!$T$117),0),2)</f>
        <v>0</v>
      </c>
      <c r="N636" s="511" t="n">
        <f aca="false">ROUND(IF($O636&lt;&gt;0,$O636*(INFORMAÇÕES!$T$114/INFORMAÇÕES!$T$117),0),2)</f>
        <v>0</v>
      </c>
      <c r="O636" s="512" t="n">
        <f aca="false">IF(E636=0,G636,0)</f>
        <v>0</v>
      </c>
      <c r="Q636" s="88"/>
      <c r="R636" s="163" t="n">
        <f aca="false">IF(E636&lt;&gt;0,G636,0)</f>
        <v>0</v>
      </c>
      <c r="S636" s="157" t="n">
        <f aca="false">IF(B636=0,S635,IF(ISNONTEXT(B636)=TRUE(),INT(B636),INT(LEFT(B636,FIND(".",B636)-1))))</f>
        <v>3</v>
      </c>
      <c r="T636" s="157" t="str">
        <f aca="false">IF(T637=1,1,IF(B636&lt;&gt;0,1,IF(C636&lt;&gt;0,1,IF(D636&lt;&gt;0,1,IF('ORÇ.GLOBAL REF.'!E636&lt;&gt;0,1,"")))))</f>
        <v/>
      </c>
      <c r="U636" s="157" t="str">
        <f aca="false">IF(S636=0," ",IF(S636&lt;&gt;S635,S636," "))</f>
        <v> </v>
      </c>
      <c r="V636" s="88"/>
    </row>
    <row r="637" s="174" customFormat="true" ht="14.25" hidden="false" customHeight="false" outlineLevel="0" collapsed="false">
      <c r="A637" s="159" t="n">
        <v>626</v>
      </c>
      <c r="B637" s="160" t="n">
        <f aca="false">IF('ORÇ.GLOBAL P CAIXA'!K637="EXEC.",0,'ORÇ.GLOBAL P CAIXA'!M637)</f>
        <v>0</v>
      </c>
      <c r="C637" s="161" t="n">
        <f aca="false">IF('ORÇ.GLOBAL P CAIXA'!K637="EXEC.",0,'ORÇ.GLOBAL P CAIXA'!O637)</f>
        <v>0</v>
      </c>
      <c r="D637" s="162" t="n">
        <f aca="false">IF('ORÇ.GLOBAL P CAIXA'!K637="EXEC.",0,'ORÇ.GLOBAL P CAIXA'!P637)</f>
        <v>0</v>
      </c>
      <c r="E637" s="163" t="n">
        <f aca="false">IF('ORÇ.GLOBAL P CAIXA'!K637="EXEC.",0,ROUND('ORÇ.GLOBAL P CAIXA'!Q637,2))</f>
        <v>0</v>
      </c>
      <c r="F637" s="163" t="n">
        <f aca="false">IF('ORÇ.GLOBAL P CAIXA'!K637="EXEC.",0,TRUNC((1+(IF(OR(H637=0,H637=""),'BDI REF.'!$K$5,CHOOSE(H637,'BDI REF.'!$K$5,'BDI REF.'!$K$6,'BDI REF.'!$K$7))))*'ORÇ.GLOBAL P CAIXA'!R637,2))</f>
        <v>0</v>
      </c>
      <c r="G637" s="163" t="n">
        <f aca="false">IF('ORÇ.GLOBAL P CAIXA'!K637="EXEC.",0,IF(E637&lt;&gt;0,ROUND(E637*F637,2),IF(R637=0,(SUMIF($S$12:$S$1011,B637,$R$12:$R$1011)),R637)))</f>
        <v>0</v>
      </c>
      <c r="H637" s="509" t="str">
        <f aca="false">IF('ORÇ.GLOBAL P CAIXA'!K637="EXEC.","",IF('ORÇ.GLOBAL P CAIXA'!H637&gt;0,'ORÇ.GLOBAL P CAIXA'!H637,""))</f>
        <v/>
      </c>
      <c r="I637" s="509" t="str">
        <f aca="false">IF('ORÇ.GLOBAL P CAIXA'!K637="EXEC.","",IF('ORÇ.GLOBAL P CAIXA'!I637&gt;0,'ORÇ.GLOBAL P CAIXA'!I637,""))</f>
        <v/>
      </c>
      <c r="J637" s="510" t="str">
        <f aca="false">IF('ORÇ.GLOBAL P CAIXA'!K637="EXEC.","",IF('ORÇ.GLOBAL P CAIXA'!J637&gt;0,'ORÇ.GLOBAL P CAIXA'!J637,""))</f>
        <v/>
      </c>
      <c r="K637" s="115"/>
      <c r="L637" s="168" t="str">
        <f aca="false">IF(B637&gt;0,"ok","ocultar")</f>
        <v>ocultar</v>
      </c>
      <c r="M637" s="511" t="n">
        <f aca="false">ROUND(IF($O637&lt;&gt;0,$O637*(INFORMAÇÕES!$T$113/INFORMAÇÕES!$T$117),0),2)</f>
        <v>0</v>
      </c>
      <c r="N637" s="511" t="n">
        <f aca="false">ROUND(IF($O637&lt;&gt;0,$O637*(INFORMAÇÕES!$T$114/INFORMAÇÕES!$T$117),0),2)</f>
        <v>0</v>
      </c>
      <c r="O637" s="512" t="n">
        <f aca="false">IF(E637=0,G637,0)</f>
        <v>0</v>
      </c>
      <c r="Q637" s="88"/>
      <c r="R637" s="163" t="n">
        <f aca="false">IF(E637&lt;&gt;0,G637,0)</f>
        <v>0</v>
      </c>
      <c r="S637" s="157" t="n">
        <f aca="false">IF(B637=0,S636,IF(ISNONTEXT(B637)=TRUE(),INT(B637),INT(LEFT(B637,FIND(".",B637)-1))))</f>
        <v>3</v>
      </c>
      <c r="T637" s="157" t="str">
        <f aca="false">IF(T638=1,1,IF(B637&lt;&gt;0,1,IF(C637&lt;&gt;0,1,IF(D637&lt;&gt;0,1,IF('ORÇ.GLOBAL REF.'!E637&lt;&gt;0,1,"")))))</f>
        <v/>
      </c>
      <c r="U637" s="157" t="str">
        <f aca="false">IF(S637=0," ",IF(S637&lt;&gt;S636,S637," "))</f>
        <v> </v>
      </c>
      <c r="V637" s="88"/>
    </row>
    <row r="638" s="174" customFormat="true" ht="14.25" hidden="false" customHeight="false" outlineLevel="0" collapsed="false">
      <c r="A638" s="159" t="n">
        <v>627</v>
      </c>
      <c r="B638" s="160" t="n">
        <f aca="false">IF('ORÇ.GLOBAL P CAIXA'!K638="EXEC.",0,'ORÇ.GLOBAL P CAIXA'!M638)</f>
        <v>0</v>
      </c>
      <c r="C638" s="161" t="n">
        <f aca="false">IF('ORÇ.GLOBAL P CAIXA'!K638="EXEC.",0,'ORÇ.GLOBAL P CAIXA'!O638)</f>
        <v>0</v>
      </c>
      <c r="D638" s="162" t="n">
        <f aca="false">IF('ORÇ.GLOBAL P CAIXA'!K638="EXEC.",0,'ORÇ.GLOBAL P CAIXA'!P638)</f>
        <v>0</v>
      </c>
      <c r="E638" s="163" t="n">
        <f aca="false">IF('ORÇ.GLOBAL P CAIXA'!K638="EXEC.",0,ROUND('ORÇ.GLOBAL P CAIXA'!Q638,2))</f>
        <v>0</v>
      </c>
      <c r="F638" s="163" t="n">
        <f aca="false">IF('ORÇ.GLOBAL P CAIXA'!K638="EXEC.",0,TRUNC((1+(IF(OR(H638=0,H638=""),'BDI REF.'!$K$5,CHOOSE(H638,'BDI REF.'!$K$5,'BDI REF.'!$K$6,'BDI REF.'!$K$7))))*'ORÇ.GLOBAL P CAIXA'!R638,2))</f>
        <v>0</v>
      </c>
      <c r="G638" s="163" t="n">
        <f aca="false">IF('ORÇ.GLOBAL P CAIXA'!K638="EXEC.",0,IF(E638&lt;&gt;0,ROUND(E638*F638,2),IF(R638=0,(SUMIF($S$12:$S$1011,B638,$R$12:$R$1011)),R638)))</f>
        <v>0</v>
      </c>
      <c r="H638" s="509" t="str">
        <f aca="false">IF('ORÇ.GLOBAL P CAIXA'!K638="EXEC.","",IF('ORÇ.GLOBAL P CAIXA'!H638&gt;0,'ORÇ.GLOBAL P CAIXA'!H638,""))</f>
        <v/>
      </c>
      <c r="I638" s="509" t="str">
        <f aca="false">IF('ORÇ.GLOBAL P CAIXA'!K638="EXEC.","",IF('ORÇ.GLOBAL P CAIXA'!I638&gt;0,'ORÇ.GLOBAL P CAIXA'!I638,""))</f>
        <v/>
      </c>
      <c r="J638" s="510" t="str">
        <f aca="false">IF('ORÇ.GLOBAL P CAIXA'!K638="EXEC.","",IF('ORÇ.GLOBAL P CAIXA'!J638&gt;0,'ORÇ.GLOBAL P CAIXA'!J638,""))</f>
        <v/>
      </c>
      <c r="K638" s="115"/>
      <c r="L638" s="168" t="str">
        <f aca="false">IF(B638&gt;0,"ok","ocultar")</f>
        <v>ocultar</v>
      </c>
      <c r="M638" s="511" t="n">
        <f aca="false">ROUND(IF($O638&lt;&gt;0,$O638*(INFORMAÇÕES!$T$113/INFORMAÇÕES!$T$117),0),2)</f>
        <v>0</v>
      </c>
      <c r="N638" s="511" t="n">
        <f aca="false">ROUND(IF($O638&lt;&gt;0,$O638*(INFORMAÇÕES!$T$114/INFORMAÇÕES!$T$117),0),2)</f>
        <v>0</v>
      </c>
      <c r="O638" s="512" t="n">
        <f aca="false">IF(E638=0,G638,0)</f>
        <v>0</v>
      </c>
      <c r="Q638" s="88"/>
      <c r="R638" s="163" t="n">
        <f aca="false">IF(E638&lt;&gt;0,G638,0)</f>
        <v>0</v>
      </c>
      <c r="S638" s="157" t="n">
        <f aca="false">IF(B638=0,S637,IF(ISNONTEXT(B638)=TRUE(),INT(B638),INT(LEFT(B638,FIND(".",B638)-1))))</f>
        <v>3</v>
      </c>
      <c r="T638" s="157" t="str">
        <f aca="false">IF(T639=1,1,IF(B638&lt;&gt;0,1,IF(C638&lt;&gt;0,1,IF(D638&lt;&gt;0,1,IF('ORÇ.GLOBAL REF.'!E638&lt;&gt;0,1,"")))))</f>
        <v/>
      </c>
      <c r="U638" s="157" t="str">
        <f aca="false">IF(S638=0," ",IF(S638&lt;&gt;S637,S638," "))</f>
        <v> </v>
      </c>
      <c r="V638" s="88"/>
    </row>
    <row r="639" s="174" customFormat="true" ht="14.25" hidden="false" customHeight="false" outlineLevel="0" collapsed="false">
      <c r="A639" s="159" t="n">
        <v>628</v>
      </c>
      <c r="B639" s="160" t="n">
        <f aca="false">IF('ORÇ.GLOBAL P CAIXA'!K639="EXEC.",0,'ORÇ.GLOBAL P CAIXA'!M639)</f>
        <v>0</v>
      </c>
      <c r="C639" s="161" t="n">
        <f aca="false">IF('ORÇ.GLOBAL P CAIXA'!K639="EXEC.",0,'ORÇ.GLOBAL P CAIXA'!O639)</f>
        <v>0</v>
      </c>
      <c r="D639" s="162" t="n">
        <f aca="false">IF('ORÇ.GLOBAL P CAIXA'!K639="EXEC.",0,'ORÇ.GLOBAL P CAIXA'!P639)</f>
        <v>0</v>
      </c>
      <c r="E639" s="163" t="n">
        <f aca="false">IF('ORÇ.GLOBAL P CAIXA'!K639="EXEC.",0,ROUND('ORÇ.GLOBAL P CAIXA'!Q639,2))</f>
        <v>0</v>
      </c>
      <c r="F639" s="163" t="n">
        <f aca="false">IF('ORÇ.GLOBAL P CAIXA'!K639="EXEC.",0,TRUNC((1+(IF(OR(H639=0,H639=""),'BDI REF.'!$K$5,CHOOSE(H639,'BDI REF.'!$K$5,'BDI REF.'!$K$6,'BDI REF.'!$K$7))))*'ORÇ.GLOBAL P CAIXA'!R639,2))</f>
        <v>0</v>
      </c>
      <c r="G639" s="163" t="n">
        <f aca="false">IF('ORÇ.GLOBAL P CAIXA'!K639="EXEC.",0,IF(E639&lt;&gt;0,ROUND(E639*F639,2),IF(R639=0,(SUMIF($S$12:$S$1011,B639,$R$12:$R$1011)),R639)))</f>
        <v>0</v>
      </c>
      <c r="H639" s="509" t="str">
        <f aca="false">IF('ORÇ.GLOBAL P CAIXA'!K639="EXEC.","",IF('ORÇ.GLOBAL P CAIXA'!H639&gt;0,'ORÇ.GLOBAL P CAIXA'!H639,""))</f>
        <v/>
      </c>
      <c r="I639" s="509" t="str">
        <f aca="false">IF('ORÇ.GLOBAL P CAIXA'!K639="EXEC.","",IF('ORÇ.GLOBAL P CAIXA'!I639&gt;0,'ORÇ.GLOBAL P CAIXA'!I639,""))</f>
        <v/>
      </c>
      <c r="J639" s="510" t="str">
        <f aca="false">IF('ORÇ.GLOBAL P CAIXA'!K639="EXEC.","",IF('ORÇ.GLOBAL P CAIXA'!J639&gt;0,'ORÇ.GLOBAL P CAIXA'!J639,""))</f>
        <v/>
      </c>
      <c r="K639" s="115"/>
      <c r="L639" s="168" t="str">
        <f aca="false">IF(B639&gt;0,"ok","ocultar")</f>
        <v>ocultar</v>
      </c>
      <c r="M639" s="511" t="n">
        <f aca="false">ROUND(IF($O639&lt;&gt;0,$O639*(INFORMAÇÕES!$T$113/INFORMAÇÕES!$T$117),0),2)</f>
        <v>0</v>
      </c>
      <c r="N639" s="511" t="n">
        <f aca="false">ROUND(IF($O639&lt;&gt;0,$O639*(INFORMAÇÕES!$T$114/INFORMAÇÕES!$T$117),0),2)</f>
        <v>0</v>
      </c>
      <c r="O639" s="512" t="n">
        <f aca="false">IF(E639=0,G639,0)</f>
        <v>0</v>
      </c>
      <c r="Q639" s="88"/>
      <c r="R639" s="163" t="n">
        <f aca="false">IF(E639&lt;&gt;0,G639,0)</f>
        <v>0</v>
      </c>
      <c r="S639" s="157" t="n">
        <f aca="false">IF(B639=0,S638,IF(ISNONTEXT(B639)=TRUE(),INT(B639),INT(LEFT(B639,FIND(".",B639)-1))))</f>
        <v>3</v>
      </c>
      <c r="T639" s="157" t="str">
        <f aca="false">IF(T640=1,1,IF(B639&lt;&gt;0,1,IF(C639&lt;&gt;0,1,IF(D639&lt;&gt;0,1,IF('ORÇ.GLOBAL REF.'!E639&lt;&gt;0,1,"")))))</f>
        <v/>
      </c>
      <c r="U639" s="157" t="str">
        <f aca="false">IF(S639=0," ",IF(S639&lt;&gt;S638,S639," "))</f>
        <v> </v>
      </c>
      <c r="V639" s="88"/>
    </row>
    <row r="640" s="174" customFormat="true" ht="14.25" hidden="false" customHeight="false" outlineLevel="0" collapsed="false">
      <c r="A640" s="159" t="n">
        <v>629</v>
      </c>
      <c r="B640" s="160" t="n">
        <f aca="false">IF('ORÇ.GLOBAL P CAIXA'!K640="EXEC.",0,'ORÇ.GLOBAL P CAIXA'!M640)</f>
        <v>0</v>
      </c>
      <c r="C640" s="161" t="n">
        <f aca="false">IF('ORÇ.GLOBAL P CAIXA'!K640="EXEC.",0,'ORÇ.GLOBAL P CAIXA'!O640)</f>
        <v>0</v>
      </c>
      <c r="D640" s="162" t="n">
        <f aca="false">IF('ORÇ.GLOBAL P CAIXA'!K640="EXEC.",0,'ORÇ.GLOBAL P CAIXA'!P640)</f>
        <v>0</v>
      </c>
      <c r="E640" s="163" t="n">
        <f aca="false">IF('ORÇ.GLOBAL P CAIXA'!K640="EXEC.",0,ROUND('ORÇ.GLOBAL P CAIXA'!Q640,2))</f>
        <v>0</v>
      </c>
      <c r="F640" s="163" t="n">
        <f aca="false">IF('ORÇ.GLOBAL P CAIXA'!K640="EXEC.",0,TRUNC((1+(IF(OR(H640=0,H640=""),'BDI REF.'!$K$5,CHOOSE(H640,'BDI REF.'!$K$5,'BDI REF.'!$K$6,'BDI REF.'!$K$7))))*'ORÇ.GLOBAL P CAIXA'!R640,2))</f>
        <v>0</v>
      </c>
      <c r="G640" s="163" t="n">
        <f aca="false">IF('ORÇ.GLOBAL P CAIXA'!K640="EXEC.",0,IF(E640&lt;&gt;0,ROUND(E640*F640,2),IF(R640=0,(SUMIF($S$12:$S$1011,B640,$R$12:$R$1011)),R640)))</f>
        <v>0</v>
      </c>
      <c r="H640" s="509" t="str">
        <f aca="false">IF('ORÇ.GLOBAL P CAIXA'!K640="EXEC.","",IF('ORÇ.GLOBAL P CAIXA'!H640&gt;0,'ORÇ.GLOBAL P CAIXA'!H640,""))</f>
        <v/>
      </c>
      <c r="I640" s="509" t="str">
        <f aca="false">IF('ORÇ.GLOBAL P CAIXA'!K640="EXEC.","",IF('ORÇ.GLOBAL P CAIXA'!I640&gt;0,'ORÇ.GLOBAL P CAIXA'!I640,""))</f>
        <v/>
      </c>
      <c r="J640" s="510" t="str">
        <f aca="false">IF('ORÇ.GLOBAL P CAIXA'!K640="EXEC.","",IF('ORÇ.GLOBAL P CAIXA'!J640&gt;0,'ORÇ.GLOBAL P CAIXA'!J640,""))</f>
        <v/>
      </c>
      <c r="K640" s="115"/>
      <c r="L640" s="168" t="str">
        <f aca="false">IF(B640&gt;0,"ok","ocultar")</f>
        <v>ocultar</v>
      </c>
      <c r="M640" s="511" t="n">
        <f aca="false">ROUND(IF($O640&lt;&gt;0,$O640*(INFORMAÇÕES!$T$113/INFORMAÇÕES!$T$117),0),2)</f>
        <v>0</v>
      </c>
      <c r="N640" s="511" t="n">
        <f aca="false">ROUND(IF($O640&lt;&gt;0,$O640*(INFORMAÇÕES!$T$114/INFORMAÇÕES!$T$117),0),2)</f>
        <v>0</v>
      </c>
      <c r="O640" s="512" t="n">
        <f aca="false">IF(E640=0,G640,0)</f>
        <v>0</v>
      </c>
      <c r="Q640" s="88"/>
      <c r="R640" s="163" t="n">
        <f aca="false">IF(E640&lt;&gt;0,G640,0)</f>
        <v>0</v>
      </c>
      <c r="S640" s="157" t="n">
        <f aca="false">IF(B640=0,S639,IF(ISNONTEXT(B640)=TRUE(),INT(B640),INT(LEFT(B640,FIND(".",B640)-1))))</f>
        <v>3</v>
      </c>
      <c r="T640" s="157" t="str">
        <f aca="false">IF(T641=1,1,IF(B640&lt;&gt;0,1,IF(C640&lt;&gt;0,1,IF(D640&lt;&gt;0,1,IF('ORÇ.GLOBAL REF.'!E640&lt;&gt;0,1,"")))))</f>
        <v/>
      </c>
      <c r="U640" s="157" t="str">
        <f aca="false">IF(S640=0," ",IF(S640&lt;&gt;S639,S640," "))</f>
        <v> </v>
      </c>
      <c r="V640" s="88"/>
    </row>
    <row r="641" s="174" customFormat="true" ht="14.25" hidden="false" customHeight="false" outlineLevel="0" collapsed="false">
      <c r="A641" s="159" t="n">
        <v>630</v>
      </c>
      <c r="B641" s="160" t="n">
        <f aca="false">IF('ORÇ.GLOBAL P CAIXA'!K641="EXEC.",0,'ORÇ.GLOBAL P CAIXA'!M641)</f>
        <v>0</v>
      </c>
      <c r="C641" s="161" t="n">
        <f aca="false">IF('ORÇ.GLOBAL P CAIXA'!K641="EXEC.",0,'ORÇ.GLOBAL P CAIXA'!O641)</f>
        <v>0</v>
      </c>
      <c r="D641" s="162" t="n">
        <f aca="false">IF('ORÇ.GLOBAL P CAIXA'!K641="EXEC.",0,'ORÇ.GLOBAL P CAIXA'!P641)</f>
        <v>0</v>
      </c>
      <c r="E641" s="163" t="n">
        <f aca="false">IF('ORÇ.GLOBAL P CAIXA'!K641="EXEC.",0,ROUND('ORÇ.GLOBAL P CAIXA'!Q641,2))</f>
        <v>0</v>
      </c>
      <c r="F641" s="163" t="n">
        <f aca="false">IF('ORÇ.GLOBAL P CAIXA'!K641="EXEC.",0,TRUNC((1+(IF(OR(H641=0,H641=""),'BDI REF.'!$K$5,CHOOSE(H641,'BDI REF.'!$K$5,'BDI REF.'!$K$6,'BDI REF.'!$K$7))))*'ORÇ.GLOBAL P CAIXA'!R641,2))</f>
        <v>0</v>
      </c>
      <c r="G641" s="163" t="n">
        <f aca="false">IF('ORÇ.GLOBAL P CAIXA'!K641="EXEC.",0,IF(E641&lt;&gt;0,ROUND(E641*F641,2),IF(R641=0,(SUMIF($S$12:$S$1011,B641,$R$12:$R$1011)),R641)))</f>
        <v>0</v>
      </c>
      <c r="H641" s="509" t="str">
        <f aca="false">IF('ORÇ.GLOBAL P CAIXA'!K641="EXEC.","",IF('ORÇ.GLOBAL P CAIXA'!H641&gt;0,'ORÇ.GLOBAL P CAIXA'!H641,""))</f>
        <v/>
      </c>
      <c r="I641" s="509" t="str">
        <f aca="false">IF('ORÇ.GLOBAL P CAIXA'!K641="EXEC.","",IF('ORÇ.GLOBAL P CAIXA'!I641&gt;0,'ORÇ.GLOBAL P CAIXA'!I641,""))</f>
        <v/>
      </c>
      <c r="J641" s="510" t="str">
        <f aca="false">IF('ORÇ.GLOBAL P CAIXA'!K641="EXEC.","",IF('ORÇ.GLOBAL P CAIXA'!J641&gt;0,'ORÇ.GLOBAL P CAIXA'!J641,""))</f>
        <v/>
      </c>
      <c r="K641" s="115"/>
      <c r="L641" s="168" t="str">
        <f aca="false">IF(B641&gt;0,"ok","ocultar")</f>
        <v>ocultar</v>
      </c>
      <c r="M641" s="511" t="n">
        <f aca="false">ROUND(IF($O641&lt;&gt;0,$O641*(INFORMAÇÕES!$T$113/INFORMAÇÕES!$T$117),0),2)</f>
        <v>0</v>
      </c>
      <c r="N641" s="511" t="n">
        <f aca="false">ROUND(IF($O641&lt;&gt;0,$O641*(INFORMAÇÕES!$T$114/INFORMAÇÕES!$T$117),0),2)</f>
        <v>0</v>
      </c>
      <c r="O641" s="512" t="n">
        <f aca="false">IF(E641=0,G641,0)</f>
        <v>0</v>
      </c>
      <c r="Q641" s="88"/>
      <c r="R641" s="163" t="n">
        <f aca="false">IF(E641&lt;&gt;0,G641,0)</f>
        <v>0</v>
      </c>
      <c r="S641" s="157" t="n">
        <f aca="false">IF(B641=0,S640,IF(ISNONTEXT(B641)=TRUE(),INT(B641),INT(LEFT(B641,FIND(".",B641)-1))))</f>
        <v>3</v>
      </c>
      <c r="T641" s="157" t="str">
        <f aca="false">IF(T642=1,1,IF(B641&lt;&gt;0,1,IF(C641&lt;&gt;0,1,IF(D641&lt;&gt;0,1,IF('ORÇ.GLOBAL REF.'!E641&lt;&gt;0,1,"")))))</f>
        <v/>
      </c>
      <c r="U641" s="157" t="str">
        <f aca="false">IF(S641=0," ",IF(S641&lt;&gt;S640,S641," "))</f>
        <v> </v>
      </c>
      <c r="V641" s="88"/>
    </row>
    <row r="642" s="174" customFormat="true" ht="14.25" hidden="false" customHeight="false" outlineLevel="0" collapsed="false">
      <c r="A642" s="159" t="n">
        <v>631</v>
      </c>
      <c r="B642" s="160" t="n">
        <f aca="false">IF('ORÇ.GLOBAL P CAIXA'!K642="EXEC.",0,'ORÇ.GLOBAL P CAIXA'!M642)</f>
        <v>0</v>
      </c>
      <c r="C642" s="161" t="n">
        <f aca="false">IF('ORÇ.GLOBAL P CAIXA'!K642="EXEC.",0,'ORÇ.GLOBAL P CAIXA'!O642)</f>
        <v>0</v>
      </c>
      <c r="D642" s="162" t="n">
        <f aca="false">IF('ORÇ.GLOBAL P CAIXA'!K642="EXEC.",0,'ORÇ.GLOBAL P CAIXA'!P642)</f>
        <v>0</v>
      </c>
      <c r="E642" s="163" t="n">
        <f aca="false">IF('ORÇ.GLOBAL P CAIXA'!K642="EXEC.",0,ROUND('ORÇ.GLOBAL P CAIXA'!Q642,2))</f>
        <v>0</v>
      </c>
      <c r="F642" s="163" t="n">
        <f aca="false">IF('ORÇ.GLOBAL P CAIXA'!K642="EXEC.",0,TRUNC((1+(IF(OR(H642=0,H642=""),'BDI REF.'!$K$5,CHOOSE(H642,'BDI REF.'!$K$5,'BDI REF.'!$K$6,'BDI REF.'!$K$7))))*'ORÇ.GLOBAL P CAIXA'!R642,2))</f>
        <v>0</v>
      </c>
      <c r="G642" s="163" t="n">
        <f aca="false">IF('ORÇ.GLOBAL P CAIXA'!K642="EXEC.",0,IF(E642&lt;&gt;0,ROUND(E642*F642,2),IF(R642=0,(SUMIF($S$12:$S$1011,B642,$R$12:$R$1011)),R642)))</f>
        <v>0</v>
      </c>
      <c r="H642" s="509" t="str">
        <f aca="false">IF('ORÇ.GLOBAL P CAIXA'!K642="EXEC.","",IF('ORÇ.GLOBAL P CAIXA'!H642&gt;0,'ORÇ.GLOBAL P CAIXA'!H642,""))</f>
        <v/>
      </c>
      <c r="I642" s="509" t="str">
        <f aca="false">IF('ORÇ.GLOBAL P CAIXA'!K642="EXEC.","",IF('ORÇ.GLOBAL P CAIXA'!I642&gt;0,'ORÇ.GLOBAL P CAIXA'!I642,""))</f>
        <v/>
      </c>
      <c r="J642" s="510" t="str">
        <f aca="false">IF('ORÇ.GLOBAL P CAIXA'!K642="EXEC.","",IF('ORÇ.GLOBAL P CAIXA'!J642&gt;0,'ORÇ.GLOBAL P CAIXA'!J642,""))</f>
        <v/>
      </c>
      <c r="K642" s="115"/>
      <c r="L642" s="168" t="str">
        <f aca="false">IF(B642&gt;0,"ok","ocultar")</f>
        <v>ocultar</v>
      </c>
      <c r="M642" s="511" t="n">
        <f aca="false">ROUND(IF($O642&lt;&gt;0,$O642*(INFORMAÇÕES!$T$113/INFORMAÇÕES!$T$117),0),2)</f>
        <v>0</v>
      </c>
      <c r="N642" s="511" t="n">
        <f aca="false">ROUND(IF($O642&lt;&gt;0,$O642*(INFORMAÇÕES!$T$114/INFORMAÇÕES!$T$117),0),2)</f>
        <v>0</v>
      </c>
      <c r="O642" s="512" t="n">
        <f aca="false">IF(E642=0,G642,0)</f>
        <v>0</v>
      </c>
      <c r="Q642" s="88"/>
      <c r="R642" s="163" t="n">
        <f aca="false">IF(E642&lt;&gt;0,G642,0)</f>
        <v>0</v>
      </c>
      <c r="S642" s="157" t="n">
        <f aca="false">IF(B642=0,S641,IF(ISNONTEXT(B642)=TRUE(),INT(B642),INT(LEFT(B642,FIND(".",B642)-1))))</f>
        <v>3</v>
      </c>
      <c r="T642" s="157" t="str">
        <f aca="false">IF(T643=1,1,IF(B642&lt;&gt;0,1,IF(C642&lt;&gt;0,1,IF(D642&lt;&gt;0,1,IF('ORÇ.GLOBAL REF.'!E642&lt;&gt;0,1,"")))))</f>
        <v/>
      </c>
      <c r="U642" s="157" t="str">
        <f aca="false">IF(S642=0," ",IF(S642&lt;&gt;S641,S642," "))</f>
        <v> </v>
      </c>
      <c r="V642" s="88"/>
    </row>
    <row r="643" s="174" customFormat="true" ht="14.25" hidden="false" customHeight="false" outlineLevel="0" collapsed="false">
      <c r="A643" s="159" t="n">
        <v>632</v>
      </c>
      <c r="B643" s="160" t="n">
        <f aca="false">IF('ORÇ.GLOBAL P CAIXA'!K643="EXEC.",0,'ORÇ.GLOBAL P CAIXA'!M643)</f>
        <v>0</v>
      </c>
      <c r="C643" s="161" t="n">
        <f aca="false">IF('ORÇ.GLOBAL P CAIXA'!K643="EXEC.",0,'ORÇ.GLOBAL P CAIXA'!O643)</f>
        <v>0</v>
      </c>
      <c r="D643" s="162" t="n">
        <f aca="false">IF('ORÇ.GLOBAL P CAIXA'!K643="EXEC.",0,'ORÇ.GLOBAL P CAIXA'!P643)</f>
        <v>0</v>
      </c>
      <c r="E643" s="163" t="n">
        <f aca="false">IF('ORÇ.GLOBAL P CAIXA'!K643="EXEC.",0,ROUND('ORÇ.GLOBAL P CAIXA'!Q643,2))</f>
        <v>0</v>
      </c>
      <c r="F643" s="163" t="n">
        <f aca="false">IF('ORÇ.GLOBAL P CAIXA'!K643="EXEC.",0,TRUNC((1+(IF(OR(H643=0,H643=""),'BDI REF.'!$K$5,CHOOSE(H643,'BDI REF.'!$K$5,'BDI REF.'!$K$6,'BDI REF.'!$K$7))))*'ORÇ.GLOBAL P CAIXA'!R643,2))</f>
        <v>0</v>
      </c>
      <c r="G643" s="163" t="n">
        <f aca="false">IF('ORÇ.GLOBAL P CAIXA'!K643="EXEC.",0,IF(E643&lt;&gt;0,ROUND(E643*F643,2),IF(R643=0,(SUMIF($S$12:$S$1011,B643,$R$12:$R$1011)),R643)))</f>
        <v>0</v>
      </c>
      <c r="H643" s="509" t="str">
        <f aca="false">IF('ORÇ.GLOBAL P CAIXA'!K643="EXEC.","",IF('ORÇ.GLOBAL P CAIXA'!H643&gt;0,'ORÇ.GLOBAL P CAIXA'!H643,""))</f>
        <v/>
      </c>
      <c r="I643" s="509" t="str">
        <f aca="false">IF('ORÇ.GLOBAL P CAIXA'!K643="EXEC.","",IF('ORÇ.GLOBAL P CAIXA'!I643&gt;0,'ORÇ.GLOBAL P CAIXA'!I643,""))</f>
        <v/>
      </c>
      <c r="J643" s="510" t="str">
        <f aca="false">IF('ORÇ.GLOBAL P CAIXA'!K643="EXEC.","",IF('ORÇ.GLOBAL P CAIXA'!J643&gt;0,'ORÇ.GLOBAL P CAIXA'!J643,""))</f>
        <v/>
      </c>
      <c r="K643" s="115"/>
      <c r="L643" s="168" t="str">
        <f aca="false">IF(B643&gt;0,"ok","ocultar")</f>
        <v>ocultar</v>
      </c>
      <c r="M643" s="511" t="n">
        <f aca="false">ROUND(IF($O643&lt;&gt;0,$O643*(INFORMAÇÕES!$T$113/INFORMAÇÕES!$T$117),0),2)</f>
        <v>0</v>
      </c>
      <c r="N643" s="511" t="n">
        <f aca="false">ROUND(IF($O643&lt;&gt;0,$O643*(INFORMAÇÕES!$T$114/INFORMAÇÕES!$T$117),0),2)</f>
        <v>0</v>
      </c>
      <c r="O643" s="512" t="n">
        <f aca="false">IF(E643=0,G643,0)</f>
        <v>0</v>
      </c>
      <c r="Q643" s="88"/>
      <c r="R643" s="163" t="n">
        <f aca="false">IF(E643&lt;&gt;0,G643,0)</f>
        <v>0</v>
      </c>
      <c r="S643" s="157" t="n">
        <f aca="false">IF(B643=0,S642,IF(ISNONTEXT(B643)=TRUE(),INT(B643),INT(LEFT(B643,FIND(".",B643)-1))))</f>
        <v>3</v>
      </c>
      <c r="T643" s="157" t="str">
        <f aca="false">IF(T644=1,1,IF(B643&lt;&gt;0,1,IF(C643&lt;&gt;0,1,IF(D643&lt;&gt;0,1,IF('ORÇ.GLOBAL REF.'!E643&lt;&gt;0,1,"")))))</f>
        <v/>
      </c>
      <c r="U643" s="157" t="str">
        <f aca="false">IF(S643=0," ",IF(S643&lt;&gt;S642,S643," "))</f>
        <v> </v>
      </c>
      <c r="V643" s="88"/>
    </row>
    <row r="644" s="174" customFormat="true" ht="14.25" hidden="false" customHeight="false" outlineLevel="0" collapsed="false">
      <c r="A644" s="159" t="n">
        <v>633</v>
      </c>
      <c r="B644" s="160" t="n">
        <f aca="false">IF('ORÇ.GLOBAL P CAIXA'!K644="EXEC.",0,'ORÇ.GLOBAL P CAIXA'!M644)</f>
        <v>0</v>
      </c>
      <c r="C644" s="161" t="n">
        <f aca="false">IF('ORÇ.GLOBAL P CAIXA'!K644="EXEC.",0,'ORÇ.GLOBAL P CAIXA'!O644)</f>
        <v>0</v>
      </c>
      <c r="D644" s="162" t="n">
        <f aca="false">IF('ORÇ.GLOBAL P CAIXA'!K644="EXEC.",0,'ORÇ.GLOBAL P CAIXA'!P644)</f>
        <v>0</v>
      </c>
      <c r="E644" s="163" t="n">
        <f aca="false">IF('ORÇ.GLOBAL P CAIXA'!K644="EXEC.",0,ROUND('ORÇ.GLOBAL P CAIXA'!Q644,2))</f>
        <v>0</v>
      </c>
      <c r="F644" s="163" t="n">
        <f aca="false">IF('ORÇ.GLOBAL P CAIXA'!K644="EXEC.",0,TRUNC((1+(IF(OR(H644=0,H644=""),'BDI REF.'!$K$5,CHOOSE(H644,'BDI REF.'!$K$5,'BDI REF.'!$K$6,'BDI REF.'!$K$7))))*'ORÇ.GLOBAL P CAIXA'!R644,2))</f>
        <v>0</v>
      </c>
      <c r="G644" s="163" t="n">
        <f aca="false">IF('ORÇ.GLOBAL P CAIXA'!K644="EXEC.",0,IF(E644&lt;&gt;0,ROUND(E644*F644,2),IF(R644=0,(SUMIF($S$12:$S$1011,B644,$R$12:$R$1011)),R644)))</f>
        <v>0</v>
      </c>
      <c r="H644" s="509" t="str">
        <f aca="false">IF('ORÇ.GLOBAL P CAIXA'!K644="EXEC.","",IF('ORÇ.GLOBAL P CAIXA'!H644&gt;0,'ORÇ.GLOBAL P CAIXA'!H644,""))</f>
        <v/>
      </c>
      <c r="I644" s="509" t="str">
        <f aca="false">IF('ORÇ.GLOBAL P CAIXA'!K644="EXEC.","",IF('ORÇ.GLOBAL P CAIXA'!I644&gt;0,'ORÇ.GLOBAL P CAIXA'!I644,""))</f>
        <v/>
      </c>
      <c r="J644" s="510" t="str">
        <f aca="false">IF('ORÇ.GLOBAL P CAIXA'!K644="EXEC.","",IF('ORÇ.GLOBAL P CAIXA'!J644&gt;0,'ORÇ.GLOBAL P CAIXA'!J644,""))</f>
        <v/>
      </c>
      <c r="K644" s="115"/>
      <c r="L644" s="168" t="str">
        <f aca="false">IF(B644&gt;0,"ok","ocultar")</f>
        <v>ocultar</v>
      </c>
      <c r="M644" s="511" t="n">
        <f aca="false">ROUND(IF($O644&lt;&gt;0,$O644*(INFORMAÇÕES!$T$113/INFORMAÇÕES!$T$117),0),2)</f>
        <v>0</v>
      </c>
      <c r="N644" s="511" t="n">
        <f aca="false">ROUND(IF($O644&lt;&gt;0,$O644*(INFORMAÇÕES!$T$114/INFORMAÇÕES!$T$117),0),2)</f>
        <v>0</v>
      </c>
      <c r="O644" s="512" t="n">
        <f aca="false">IF(E644=0,G644,0)</f>
        <v>0</v>
      </c>
      <c r="Q644" s="88"/>
      <c r="R644" s="163" t="n">
        <f aca="false">IF(E644&lt;&gt;0,G644,0)</f>
        <v>0</v>
      </c>
      <c r="S644" s="157" t="n">
        <f aca="false">IF(B644=0,S643,IF(ISNONTEXT(B644)=TRUE(),INT(B644),INT(LEFT(B644,FIND(".",B644)-1))))</f>
        <v>3</v>
      </c>
      <c r="T644" s="157" t="str">
        <f aca="false">IF(T645=1,1,IF(B644&lt;&gt;0,1,IF(C644&lt;&gt;0,1,IF(D644&lt;&gt;0,1,IF('ORÇ.GLOBAL REF.'!E644&lt;&gt;0,1,"")))))</f>
        <v/>
      </c>
      <c r="U644" s="157" t="str">
        <f aca="false">IF(S644=0," ",IF(S644&lt;&gt;S643,S644," "))</f>
        <v> </v>
      </c>
      <c r="V644" s="88"/>
    </row>
    <row r="645" s="174" customFormat="true" ht="14.25" hidden="false" customHeight="false" outlineLevel="0" collapsed="false">
      <c r="A645" s="159" t="n">
        <v>634</v>
      </c>
      <c r="B645" s="160" t="n">
        <f aca="false">IF('ORÇ.GLOBAL P CAIXA'!K645="EXEC.",0,'ORÇ.GLOBAL P CAIXA'!M645)</f>
        <v>0</v>
      </c>
      <c r="C645" s="161" t="n">
        <f aca="false">IF('ORÇ.GLOBAL P CAIXA'!K645="EXEC.",0,'ORÇ.GLOBAL P CAIXA'!O645)</f>
        <v>0</v>
      </c>
      <c r="D645" s="162" t="n">
        <f aca="false">IF('ORÇ.GLOBAL P CAIXA'!K645="EXEC.",0,'ORÇ.GLOBAL P CAIXA'!P645)</f>
        <v>0</v>
      </c>
      <c r="E645" s="163" t="n">
        <f aca="false">IF('ORÇ.GLOBAL P CAIXA'!K645="EXEC.",0,ROUND('ORÇ.GLOBAL P CAIXA'!Q645,2))</f>
        <v>0</v>
      </c>
      <c r="F645" s="163" t="n">
        <f aca="false">IF('ORÇ.GLOBAL P CAIXA'!K645="EXEC.",0,TRUNC((1+(IF(OR(H645=0,H645=""),'BDI REF.'!$K$5,CHOOSE(H645,'BDI REF.'!$K$5,'BDI REF.'!$K$6,'BDI REF.'!$K$7))))*'ORÇ.GLOBAL P CAIXA'!R645,2))</f>
        <v>0</v>
      </c>
      <c r="G645" s="163" t="n">
        <f aca="false">IF('ORÇ.GLOBAL P CAIXA'!K645="EXEC.",0,IF(E645&lt;&gt;0,ROUND(E645*F645,2),IF(R645=0,(SUMIF($S$12:$S$1011,B645,$R$12:$R$1011)),R645)))</f>
        <v>0</v>
      </c>
      <c r="H645" s="509" t="str">
        <f aca="false">IF('ORÇ.GLOBAL P CAIXA'!K645="EXEC.","",IF('ORÇ.GLOBAL P CAIXA'!H645&gt;0,'ORÇ.GLOBAL P CAIXA'!H645,""))</f>
        <v/>
      </c>
      <c r="I645" s="509" t="str">
        <f aca="false">IF('ORÇ.GLOBAL P CAIXA'!K645="EXEC.","",IF('ORÇ.GLOBAL P CAIXA'!I645&gt;0,'ORÇ.GLOBAL P CAIXA'!I645,""))</f>
        <v/>
      </c>
      <c r="J645" s="510" t="str">
        <f aca="false">IF('ORÇ.GLOBAL P CAIXA'!K645="EXEC.","",IF('ORÇ.GLOBAL P CAIXA'!J645&gt;0,'ORÇ.GLOBAL P CAIXA'!J645,""))</f>
        <v/>
      </c>
      <c r="K645" s="115"/>
      <c r="L645" s="168" t="str">
        <f aca="false">IF(B645&gt;0,"ok","ocultar")</f>
        <v>ocultar</v>
      </c>
      <c r="M645" s="511" t="n">
        <f aca="false">ROUND(IF($O645&lt;&gt;0,$O645*(INFORMAÇÕES!$T$113/INFORMAÇÕES!$T$117),0),2)</f>
        <v>0</v>
      </c>
      <c r="N645" s="511" t="n">
        <f aca="false">ROUND(IF($O645&lt;&gt;0,$O645*(INFORMAÇÕES!$T$114/INFORMAÇÕES!$T$117),0),2)</f>
        <v>0</v>
      </c>
      <c r="O645" s="512" t="n">
        <f aca="false">IF(E645=0,G645,0)</f>
        <v>0</v>
      </c>
      <c r="Q645" s="88"/>
      <c r="R645" s="163" t="n">
        <f aca="false">IF(E645&lt;&gt;0,G645,0)</f>
        <v>0</v>
      </c>
      <c r="S645" s="157" t="n">
        <f aca="false">IF(B645=0,S644,IF(ISNONTEXT(B645)=TRUE(),INT(B645),INT(LEFT(B645,FIND(".",B645)-1))))</f>
        <v>3</v>
      </c>
      <c r="T645" s="157" t="str">
        <f aca="false">IF(T646=1,1,IF(B645&lt;&gt;0,1,IF(C645&lt;&gt;0,1,IF(D645&lt;&gt;0,1,IF('ORÇ.GLOBAL REF.'!E645&lt;&gt;0,1,"")))))</f>
        <v/>
      </c>
      <c r="U645" s="157" t="str">
        <f aca="false">IF(S645=0," ",IF(S645&lt;&gt;S644,S645," "))</f>
        <v> </v>
      </c>
      <c r="V645" s="88"/>
    </row>
    <row r="646" s="174" customFormat="true" ht="14.25" hidden="false" customHeight="false" outlineLevel="0" collapsed="false">
      <c r="A646" s="159" t="n">
        <v>635</v>
      </c>
      <c r="B646" s="160" t="n">
        <f aca="false">IF('ORÇ.GLOBAL P CAIXA'!K646="EXEC.",0,'ORÇ.GLOBAL P CAIXA'!M646)</f>
        <v>0</v>
      </c>
      <c r="C646" s="161" t="n">
        <f aca="false">IF('ORÇ.GLOBAL P CAIXA'!K646="EXEC.",0,'ORÇ.GLOBAL P CAIXA'!O646)</f>
        <v>0</v>
      </c>
      <c r="D646" s="162" t="n">
        <f aca="false">IF('ORÇ.GLOBAL P CAIXA'!K646="EXEC.",0,'ORÇ.GLOBAL P CAIXA'!P646)</f>
        <v>0</v>
      </c>
      <c r="E646" s="163" t="n">
        <f aca="false">IF('ORÇ.GLOBAL P CAIXA'!K646="EXEC.",0,ROUND('ORÇ.GLOBAL P CAIXA'!Q646,2))</f>
        <v>0</v>
      </c>
      <c r="F646" s="163" t="n">
        <f aca="false">IF('ORÇ.GLOBAL P CAIXA'!K646="EXEC.",0,TRUNC((1+(IF(OR(H646=0,H646=""),'BDI REF.'!$K$5,CHOOSE(H646,'BDI REF.'!$K$5,'BDI REF.'!$K$6,'BDI REF.'!$K$7))))*'ORÇ.GLOBAL P CAIXA'!R646,2))</f>
        <v>0</v>
      </c>
      <c r="G646" s="163" t="n">
        <f aca="false">IF('ORÇ.GLOBAL P CAIXA'!K646="EXEC.",0,IF(E646&lt;&gt;0,ROUND(E646*F646,2),IF(R646=0,(SUMIF($S$12:$S$1011,B646,$R$12:$R$1011)),R646)))</f>
        <v>0</v>
      </c>
      <c r="H646" s="509" t="str">
        <f aca="false">IF('ORÇ.GLOBAL P CAIXA'!K646="EXEC.","",IF('ORÇ.GLOBAL P CAIXA'!H646&gt;0,'ORÇ.GLOBAL P CAIXA'!H646,""))</f>
        <v/>
      </c>
      <c r="I646" s="509" t="str">
        <f aca="false">IF('ORÇ.GLOBAL P CAIXA'!K646="EXEC.","",IF('ORÇ.GLOBAL P CAIXA'!I646&gt;0,'ORÇ.GLOBAL P CAIXA'!I646,""))</f>
        <v/>
      </c>
      <c r="J646" s="510" t="str">
        <f aca="false">IF('ORÇ.GLOBAL P CAIXA'!K646="EXEC.","",IF('ORÇ.GLOBAL P CAIXA'!J646&gt;0,'ORÇ.GLOBAL P CAIXA'!J646,""))</f>
        <v/>
      </c>
      <c r="K646" s="115"/>
      <c r="L646" s="168" t="str">
        <f aca="false">IF(B646&gt;0,"ok","ocultar")</f>
        <v>ocultar</v>
      </c>
      <c r="M646" s="511" t="n">
        <f aca="false">ROUND(IF($O646&lt;&gt;0,$O646*(INFORMAÇÕES!$T$113/INFORMAÇÕES!$T$117),0),2)</f>
        <v>0</v>
      </c>
      <c r="N646" s="511" t="n">
        <f aca="false">ROUND(IF($O646&lt;&gt;0,$O646*(INFORMAÇÕES!$T$114/INFORMAÇÕES!$T$117),0),2)</f>
        <v>0</v>
      </c>
      <c r="O646" s="512" t="n">
        <f aca="false">IF(E646=0,G646,0)</f>
        <v>0</v>
      </c>
      <c r="Q646" s="88"/>
      <c r="R646" s="163" t="n">
        <f aca="false">IF(E646&lt;&gt;0,G646,0)</f>
        <v>0</v>
      </c>
      <c r="S646" s="157" t="n">
        <f aca="false">IF(B646=0,S645,IF(ISNONTEXT(B646)=TRUE(),INT(B646),INT(LEFT(B646,FIND(".",B646)-1))))</f>
        <v>3</v>
      </c>
      <c r="T646" s="157" t="str">
        <f aca="false">IF(T647=1,1,IF(B646&lt;&gt;0,1,IF(C646&lt;&gt;0,1,IF(D646&lt;&gt;0,1,IF('ORÇ.GLOBAL REF.'!E646&lt;&gt;0,1,"")))))</f>
        <v/>
      </c>
      <c r="U646" s="157" t="str">
        <f aca="false">IF(S646=0," ",IF(S646&lt;&gt;S645,S646," "))</f>
        <v> </v>
      </c>
      <c r="V646" s="88"/>
    </row>
    <row r="647" s="174" customFormat="true" ht="14.25" hidden="false" customHeight="false" outlineLevel="0" collapsed="false">
      <c r="A647" s="159" t="n">
        <v>636</v>
      </c>
      <c r="B647" s="160" t="n">
        <f aca="false">IF('ORÇ.GLOBAL P CAIXA'!K647="EXEC.",0,'ORÇ.GLOBAL P CAIXA'!M647)</f>
        <v>0</v>
      </c>
      <c r="C647" s="161" t="n">
        <f aca="false">IF('ORÇ.GLOBAL P CAIXA'!K647="EXEC.",0,'ORÇ.GLOBAL P CAIXA'!O647)</f>
        <v>0</v>
      </c>
      <c r="D647" s="162" t="n">
        <f aca="false">IF('ORÇ.GLOBAL P CAIXA'!K647="EXEC.",0,'ORÇ.GLOBAL P CAIXA'!P647)</f>
        <v>0</v>
      </c>
      <c r="E647" s="163" t="n">
        <f aca="false">IF('ORÇ.GLOBAL P CAIXA'!K647="EXEC.",0,ROUND('ORÇ.GLOBAL P CAIXA'!Q647,2))</f>
        <v>0</v>
      </c>
      <c r="F647" s="163" t="n">
        <f aca="false">IF('ORÇ.GLOBAL P CAIXA'!K647="EXEC.",0,TRUNC((1+(IF(OR(H647=0,H647=""),'BDI REF.'!$K$5,CHOOSE(H647,'BDI REF.'!$K$5,'BDI REF.'!$K$6,'BDI REF.'!$K$7))))*'ORÇ.GLOBAL P CAIXA'!R647,2))</f>
        <v>0</v>
      </c>
      <c r="G647" s="163" t="n">
        <f aca="false">IF('ORÇ.GLOBAL P CAIXA'!K647="EXEC.",0,IF(E647&lt;&gt;0,ROUND(E647*F647,2),IF(R647=0,(SUMIF($S$12:$S$1011,B647,$R$12:$R$1011)),R647)))</f>
        <v>0</v>
      </c>
      <c r="H647" s="509" t="str">
        <f aca="false">IF('ORÇ.GLOBAL P CAIXA'!K647="EXEC.","",IF('ORÇ.GLOBAL P CAIXA'!H647&gt;0,'ORÇ.GLOBAL P CAIXA'!H647,""))</f>
        <v/>
      </c>
      <c r="I647" s="509" t="str">
        <f aca="false">IF('ORÇ.GLOBAL P CAIXA'!K647="EXEC.","",IF('ORÇ.GLOBAL P CAIXA'!I647&gt;0,'ORÇ.GLOBAL P CAIXA'!I647,""))</f>
        <v/>
      </c>
      <c r="J647" s="510" t="str">
        <f aca="false">IF('ORÇ.GLOBAL P CAIXA'!K647="EXEC.","",IF('ORÇ.GLOBAL P CAIXA'!J647&gt;0,'ORÇ.GLOBAL P CAIXA'!J647,""))</f>
        <v/>
      </c>
      <c r="K647" s="115"/>
      <c r="L647" s="168" t="str">
        <f aca="false">IF(B647&gt;0,"ok","ocultar")</f>
        <v>ocultar</v>
      </c>
      <c r="M647" s="511" t="n">
        <f aca="false">ROUND(IF($O647&lt;&gt;0,$O647*(INFORMAÇÕES!$T$113/INFORMAÇÕES!$T$117),0),2)</f>
        <v>0</v>
      </c>
      <c r="N647" s="511" t="n">
        <f aca="false">ROUND(IF($O647&lt;&gt;0,$O647*(INFORMAÇÕES!$T$114/INFORMAÇÕES!$T$117),0),2)</f>
        <v>0</v>
      </c>
      <c r="O647" s="512" t="n">
        <f aca="false">IF(E647=0,G647,0)</f>
        <v>0</v>
      </c>
      <c r="Q647" s="88"/>
      <c r="R647" s="163" t="n">
        <f aca="false">IF(E647&lt;&gt;0,G647,0)</f>
        <v>0</v>
      </c>
      <c r="S647" s="157" t="n">
        <f aca="false">IF(B647=0,S646,IF(ISNONTEXT(B647)=TRUE(),INT(B647),INT(LEFT(B647,FIND(".",B647)-1))))</f>
        <v>3</v>
      </c>
      <c r="T647" s="157" t="str">
        <f aca="false">IF(T648=1,1,IF(B647&lt;&gt;0,1,IF(C647&lt;&gt;0,1,IF(D647&lt;&gt;0,1,IF('ORÇ.GLOBAL REF.'!E647&lt;&gt;0,1,"")))))</f>
        <v/>
      </c>
      <c r="U647" s="157" t="str">
        <f aca="false">IF(S647=0," ",IF(S647&lt;&gt;S646,S647," "))</f>
        <v> </v>
      </c>
      <c r="V647" s="88"/>
    </row>
    <row r="648" s="174" customFormat="true" ht="14.25" hidden="false" customHeight="false" outlineLevel="0" collapsed="false">
      <c r="A648" s="159" t="n">
        <v>637</v>
      </c>
      <c r="B648" s="160" t="n">
        <f aca="false">IF('ORÇ.GLOBAL P CAIXA'!K648="EXEC.",0,'ORÇ.GLOBAL P CAIXA'!M648)</f>
        <v>0</v>
      </c>
      <c r="C648" s="161" t="n">
        <f aca="false">IF('ORÇ.GLOBAL P CAIXA'!K648="EXEC.",0,'ORÇ.GLOBAL P CAIXA'!O648)</f>
        <v>0</v>
      </c>
      <c r="D648" s="162" t="n">
        <f aca="false">IF('ORÇ.GLOBAL P CAIXA'!K648="EXEC.",0,'ORÇ.GLOBAL P CAIXA'!P648)</f>
        <v>0</v>
      </c>
      <c r="E648" s="163" t="n">
        <f aca="false">IF('ORÇ.GLOBAL P CAIXA'!K648="EXEC.",0,ROUND('ORÇ.GLOBAL P CAIXA'!Q648,2))</f>
        <v>0</v>
      </c>
      <c r="F648" s="163" t="n">
        <f aca="false">IF('ORÇ.GLOBAL P CAIXA'!K648="EXEC.",0,TRUNC((1+(IF(OR(H648=0,H648=""),'BDI REF.'!$K$5,CHOOSE(H648,'BDI REF.'!$K$5,'BDI REF.'!$K$6,'BDI REF.'!$K$7))))*'ORÇ.GLOBAL P CAIXA'!R648,2))</f>
        <v>0</v>
      </c>
      <c r="G648" s="163" t="n">
        <f aca="false">IF('ORÇ.GLOBAL P CAIXA'!K648="EXEC.",0,IF(E648&lt;&gt;0,ROUND(E648*F648,2),IF(R648=0,(SUMIF($S$12:$S$1011,B648,$R$12:$R$1011)),R648)))</f>
        <v>0</v>
      </c>
      <c r="H648" s="509" t="str">
        <f aca="false">IF('ORÇ.GLOBAL P CAIXA'!K648="EXEC.","",IF('ORÇ.GLOBAL P CAIXA'!H648&gt;0,'ORÇ.GLOBAL P CAIXA'!H648,""))</f>
        <v/>
      </c>
      <c r="I648" s="509" t="str">
        <f aca="false">IF('ORÇ.GLOBAL P CAIXA'!K648="EXEC.","",IF('ORÇ.GLOBAL P CAIXA'!I648&gt;0,'ORÇ.GLOBAL P CAIXA'!I648,""))</f>
        <v/>
      </c>
      <c r="J648" s="510" t="str">
        <f aca="false">IF('ORÇ.GLOBAL P CAIXA'!K648="EXEC.","",IF('ORÇ.GLOBAL P CAIXA'!J648&gt;0,'ORÇ.GLOBAL P CAIXA'!J648,""))</f>
        <v/>
      </c>
      <c r="K648" s="115"/>
      <c r="L648" s="168" t="str">
        <f aca="false">IF(B648&gt;0,"ok","ocultar")</f>
        <v>ocultar</v>
      </c>
      <c r="M648" s="511" t="n">
        <f aca="false">ROUND(IF($O648&lt;&gt;0,$O648*(INFORMAÇÕES!$T$113/INFORMAÇÕES!$T$117),0),2)</f>
        <v>0</v>
      </c>
      <c r="N648" s="511" t="n">
        <f aca="false">ROUND(IF($O648&lt;&gt;0,$O648*(INFORMAÇÕES!$T$114/INFORMAÇÕES!$T$117),0),2)</f>
        <v>0</v>
      </c>
      <c r="O648" s="512" t="n">
        <f aca="false">IF(E648=0,G648,0)</f>
        <v>0</v>
      </c>
      <c r="Q648" s="88"/>
      <c r="R648" s="163" t="n">
        <f aca="false">IF(E648&lt;&gt;0,G648,0)</f>
        <v>0</v>
      </c>
      <c r="S648" s="157" t="n">
        <f aca="false">IF(B648=0,S647,IF(ISNONTEXT(B648)=TRUE(),INT(B648),INT(LEFT(B648,FIND(".",B648)-1))))</f>
        <v>3</v>
      </c>
      <c r="T648" s="157" t="str">
        <f aca="false">IF(T649=1,1,IF(B648&lt;&gt;0,1,IF(C648&lt;&gt;0,1,IF(D648&lt;&gt;0,1,IF('ORÇ.GLOBAL REF.'!E648&lt;&gt;0,1,"")))))</f>
        <v/>
      </c>
      <c r="U648" s="157" t="str">
        <f aca="false">IF(S648=0," ",IF(S648&lt;&gt;S647,S648," "))</f>
        <v> </v>
      </c>
      <c r="V648" s="88"/>
    </row>
    <row r="649" s="174" customFormat="true" ht="14.25" hidden="false" customHeight="false" outlineLevel="0" collapsed="false">
      <c r="A649" s="159" t="n">
        <v>638</v>
      </c>
      <c r="B649" s="160" t="n">
        <f aca="false">IF('ORÇ.GLOBAL P CAIXA'!K649="EXEC.",0,'ORÇ.GLOBAL P CAIXA'!M649)</f>
        <v>0</v>
      </c>
      <c r="C649" s="161" t="n">
        <f aca="false">IF('ORÇ.GLOBAL P CAIXA'!K649="EXEC.",0,'ORÇ.GLOBAL P CAIXA'!O649)</f>
        <v>0</v>
      </c>
      <c r="D649" s="162" t="n">
        <f aca="false">IF('ORÇ.GLOBAL P CAIXA'!K649="EXEC.",0,'ORÇ.GLOBAL P CAIXA'!P649)</f>
        <v>0</v>
      </c>
      <c r="E649" s="163" t="n">
        <f aca="false">IF('ORÇ.GLOBAL P CAIXA'!K649="EXEC.",0,ROUND('ORÇ.GLOBAL P CAIXA'!Q649,2))</f>
        <v>0</v>
      </c>
      <c r="F649" s="163" t="n">
        <f aca="false">IF('ORÇ.GLOBAL P CAIXA'!K649="EXEC.",0,TRUNC((1+(IF(OR(H649=0,H649=""),'BDI REF.'!$K$5,CHOOSE(H649,'BDI REF.'!$K$5,'BDI REF.'!$K$6,'BDI REF.'!$K$7))))*'ORÇ.GLOBAL P CAIXA'!R649,2))</f>
        <v>0</v>
      </c>
      <c r="G649" s="163" t="n">
        <f aca="false">IF('ORÇ.GLOBAL P CAIXA'!K649="EXEC.",0,IF(E649&lt;&gt;0,ROUND(E649*F649,2),IF(R649=0,(SUMIF($S$12:$S$1011,B649,$R$12:$R$1011)),R649)))</f>
        <v>0</v>
      </c>
      <c r="H649" s="509" t="str">
        <f aca="false">IF('ORÇ.GLOBAL P CAIXA'!K649="EXEC.","",IF('ORÇ.GLOBAL P CAIXA'!H649&gt;0,'ORÇ.GLOBAL P CAIXA'!H649,""))</f>
        <v/>
      </c>
      <c r="I649" s="509" t="str">
        <f aca="false">IF('ORÇ.GLOBAL P CAIXA'!K649="EXEC.","",IF('ORÇ.GLOBAL P CAIXA'!I649&gt;0,'ORÇ.GLOBAL P CAIXA'!I649,""))</f>
        <v/>
      </c>
      <c r="J649" s="510" t="str">
        <f aca="false">IF('ORÇ.GLOBAL P CAIXA'!K649="EXEC.","",IF('ORÇ.GLOBAL P CAIXA'!J649&gt;0,'ORÇ.GLOBAL P CAIXA'!J649,""))</f>
        <v/>
      </c>
      <c r="K649" s="115"/>
      <c r="L649" s="168" t="str">
        <f aca="false">IF(B649&gt;0,"ok","ocultar")</f>
        <v>ocultar</v>
      </c>
      <c r="M649" s="511" t="n">
        <f aca="false">ROUND(IF($O649&lt;&gt;0,$O649*(INFORMAÇÕES!$T$113/INFORMAÇÕES!$T$117),0),2)</f>
        <v>0</v>
      </c>
      <c r="N649" s="511" t="n">
        <f aca="false">ROUND(IF($O649&lt;&gt;0,$O649*(INFORMAÇÕES!$T$114/INFORMAÇÕES!$T$117),0),2)</f>
        <v>0</v>
      </c>
      <c r="O649" s="512" t="n">
        <f aca="false">IF(E649=0,G649,0)</f>
        <v>0</v>
      </c>
      <c r="Q649" s="88"/>
      <c r="R649" s="163" t="n">
        <f aca="false">IF(E649&lt;&gt;0,G649,0)</f>
        <v>0</v>
      </c>
      <c r="S649" s="157" t="n">
        <f aca="false">IF(B649=0,S648,IF(ISNONTEXT(B649)=TRUE(),INT(B649),INT(LEFT(B649,FIND(".",B649)-1))))</f>
        <v>3</v>
      </c>
      <c r="T649" s="157" t="str">
        <f aca="false">IF(T650=1,1,IF(B649&lt;&gt;0,1,IF(C649&lt;&gt;0,1,IF(D649&lt;&gt;0,1,IF('ORÇ.GLOBAL REF.'!E649&lt;&gt;0,1,"")))))</f>
        <v/>
      </c>
      <c r="U649" s="157" t="str">
        <f aca="false">IF(S649=0," ",IF(S649&lt;&gt;S648,S649," "))</f>
        <v> </v>
      </c>
      <c r="V649" s="88"/>
    </row>
    <row r="650" s="174" customFormat="true" ht="14.25" hidden="false" customHeight="false" outlineLevel="0" collapsed="false">
      <c r="A650" s="159" t="n">
        <v>639</v>
      </c>
      <c r="B650" s="160" t="n">
        <f aca="false">IF('ORÇ.GLOBAL P CAIXA'!K650="EXEC.",0,'ORÇ.GLOBAL P CAIXA'!M650)</f>
        <v>0</v>
      </c>
      <c r="C650" s="161" t="n">
        <f aca="false">IF('ORÇ.GLOBAL P CAIXA'!K650="EXEC.",0,'ORÇ.GLOBAL P CAIXA'!O650)</f>
        <v>0</v>
      </c>
      <c r="D650" s="162" t="n">
        <f aca="false">IF('ORÇ.GLOBAL P CAIXA'!K650="EXEC.",0,'ORÇ.GLOBAL P CAIXA'!P650)</f>
        <v>0</v>
      </c>
      <c r="E650" s="163" t="n">
        <f aca="false">IF('ORÇ.GLOBAL P CAIXA'!K650="EXEC.",0,ROUND('ORÇ.GLOBAL P CAIXA'!Q650,2))</f>
        <v>0</v>
      </c>
      <c r="F650" s="163" t="n">
        <f aca="false">IF('ORÇ.GLOBAL P CAIXA'!K650="EXEC.",0,TRUNC((1+(IF(OR(H650=0,H650=""),'BDI REF.'!$K$5,CHOOSE(H650,'BDI REF.'!$K$5,'BDI REF.'!$K$6,'BDI REF.'!$K$7))))*'ORÇ.GLOBAL P CAIXA'!R650,2))</f>
        <v>0</v>
      </c>
      <c r="G650" s="163" t="n">
        <f aca="false">IF('ORÇ.GLOBAL P CAIXA'!K650="EXEC.",0,IF(E650&lt;&gt;0,ROUND(E650*F650,2),IF(R650=0,(SUMIF($S$12:$S$1011,B650,$R$12:$R$1011)),R650)))</f>
        <v>0</v>
      </c>
      <c r="H650" s="509" t="str">
        <f aca="false">IF('ORÇ.GLOBAL P CAIXA'!K650="EXEC.","",IF('ORÇ.GLOBAL P CAIXA'!H650&gt;0,'ORÇ.GLOBAL P CAIXA'!H650,""))</f>
        <v/>
      </c>
      <c r="I650" s="509" t="str">
        <f aca="false">IF('ORÇ.GLOBAL P CAIXA'!K650="EXEC.","",IF('ORÇ.GLOBAL P CAIXA'!I650&gt;0,'ORÇ.GLOBAL P CAIXA'!I650,""))</f>
        <v/>
      </c>
      <c r="J650" s="510" t="str">
        <f aca="false">IF('ORÇ.GLOBAL P CAIXA'!K650="EXEC.","",IF('ORÇ.GLOBAL P CAIXA'!J650&gt;0,'ORÇ.GLOBAL P CAIXA'!J650,""))</f>
        <v/>
      </c>
      <c r="K650" s="115"/>
      <c r="L650" s="168" t="str">
        <f aca="false">IF(B650&gt;0,"ok","ocultar")</f>
        <v>ocultar</v>
      </c>
      <c r="M650" s="511" t="n">
        <f aca="false">ROUND(IF($O650&lt;&gt;0,$O650*(INFORMAÇÕES!$T$113/INFORMAÇÕES!$T$117),0),2)</f>
        <v>0</v>
      </c>
      <c r="N650" s="511" t="n">
        <f aca="false">ROUND(IF($O650&lt;&gt;0,$O650*(INFORMAÇÕES!$T$114/INFORMAÇÕES!$T$117),0),2)</f>
        <v>0</v>
      </c>
      <c r="O650" s="512" t="n">
        <f aca="false">IF(E650=0,G650,0)</f>
        <v>0</v>
      </c>
      <c r="Q650" s="88"/>
      <c r="R650" s="163" t="n">
        <f aca="false">IF(E650&lt;&gt;0,G650,0)</f>
        <v>0</v>
      </c>
      <c r="S650" s="157" t="n">
        <f aca="false">IF(B650=0,S649,IF(ISNONTEXT(B650)=TRUE(),INT(B650),INT(LEFT(B650,FIND(".",B650)-1))))</f>
        <v>3</v>
      </c>
      <c r="T650" s="157" t="str">
        <f aca="false">IF(T651=1,1,IF(B650&lt;&gt;0,1,IF(C650&lt;&gt;0,1,IF(D650&lt;&gt;0,1,IF('ORÇ.GLOBAL REF.'!E650&lt;&gt;0,1,"")))))</f>
        <v/>
      </c>
      <c r="U650" s="157" t="str">
        <f aca="false">IF(S650=0," ",IF(S650&lt;&gt;S649,S650," "))</f>
        <v> </v>
      </c>
      <c r="V650" s="88"/>
    </row>
    <row r="651" s="174" customFormat="true" ht="14.25" hidden="false" customHeight="false" outlineLevel="0" collapsed="false">
      <c r="A651" s="159" t="n">
        <v>640</v>
      </c>
      <c r="B651" s="160" t="n">
        <f aca="false">IF('ORÇ.GLOBAL P CAIXA'!K651="EXEC.",0,'ORÇ.GLOBAL P CAIXA'!M651)</f>
        <v>0</v>
      </c>
      <c r="C651" s="161" t="n">
        <f aca="false">IF('ORÇ.GLOBAL P CAIXA'!K651="EXEC.",0,'ORÇ.GLOBAL P CAIXA'!O651)</f>
        <v>0</v>
      </c>
      <c r="D651" s="162" t="n">
        <f aca="false">IF('ORÇ.GLOBAL P CAIXA'!K651="EXEC.",0,'ORÇ.GLOBAL P CAIXA'!P651)</f>
        <v>0</v>
      </c>
      <c r="E651" s="163" t="n">
        <f aca="false">IF('ORÇ.GLOBAL P CAIXA'!K651="EXEC.",0,ROUND('ORÇ.GLOBAL P CAIXA'!Q651,2))</f>
        <v>0</v>
      </c>
      <c r="F651" s="163" t="n">
        <f aca="false">IF('ORÇ.GLOBAL P CAIXA'!K651="EXEC.",0,TRUNC((1+(IF(OR(H651=0,H651=""),'BDI REF.'!$K$5,CHOOSE(H651,'BDI REF.'!$K$5,'BDI REF.'!$K$6,'BDI REF.'!$K$7))))*'ORÇ.GLOBAL P CAIXA'!R651,2))</f>
        <v>0</v>
      </c>
      <c r="G651" s="163" t="n">
        <f aca="false">IF('ORÇ.GLOBAL P CAIXA'!K651="EXEC.",0,IF(E651&lt;&gt;0,ROUND(E651*F651,2),IF(R651=0,(SUMIF($S$12:$S$1011,B651,$R$12:$R$1011)),R651)))</f>
        <v>0</v>
      </c>
      <c r="H651" s="509" t="str">
        <f aca="false">IF('ORÇ.GLOBAL P CAIXA'!K651="EXEC.","",IF('ORÇ.GLOBAL P CAIXA'!H651&gt;0,'ORÇ.GLOBAL P CAIXA'!H651,""))</f>
        <v/>
      </c>
      <c r="I651" s="509" t="str">
        <f aca="false">IF('ORÇ.GLOBAL P CAIXA'!K651="EXEC.","",IF('ORÇ.GLOBAL P CAIXA'!I651&gt;0,'ORÇ.GLOBAL P CAIXA'!I651,""))</f>
        <v/>
      </c>
      <c r="J651" s="510" t="str">
        <f aca="false">IF('ORÇ.GLOBAL P CAIXA'!K651="EXEC.","",IF('ORÇ.GLOBAL P CAIXA'!J651&gt;0,'ORÇ.GLOBAL P CAIXA'!J651,""))</f>
        <v/>
      </c>
      <c r="K651" s="115"/>
      <c r="L651" s="168" t="str">
        <f aca="false">IF(B651&gt;0,"ok","ocultar")</f>
        <v>ocultar</v>
      </c>
      <c r="M651" s="511" t="n">
        <f aca="false">ROUND(IF($O651&lt;&gt;0,$O651*(INFORMAÇÕES!$T$113/INFORMAÇÕES!$T$117),0),2)</f>
        <v>0</v>
      </c>
      <c r="N651" s="511" t="n">
        <f aca="false">ROUND(IF($O651&lt;&gt;0,$O651*(INFORMAÇÕES!$T$114/INFORMAÇÕES!$T$117),0),2)</f>
        <v>0</v>
      </c>
      <c r="O651" s="512" t="n">
        <f aca="false">IF(E651=0,G651,0)</f>
        <v>0</v>
      </c>
      <c r="Q651" s="88"/>
      <c r="R651" s="163" t="n">
        <f aca="false">IF(E651&lt;&gt;0,G651,0)</f>
        <v>0</v>
      </c>
      <c r="S651" s="157" t="n">
        <f aca="false">IF(B651=0,S650,IF(ISNONTEXT(B651)=TRUE(),INT(B651),INT(LEFT(B651,FIND(".",B651)-1))))</f>
        <v>3</v>
      </c>
      <c r="T651" s="157" t="str">
        <f aca="false">IF(T652=1,1,IF(B651&lt;&gt;0,1,IF(C651&lt;&gt;0,1,IF(D651&lt;&gt;0,1,IF('ORÇ.GLOBAL REF.'!E651&lt;&gt;0,1,"")))))</f>
        <v/>
      </c>
      <c r="U651" s="157" t="str">
        <f aca="false">IF(S651=0," ",IF(S651&lt;&gt;S650,S651," "))</f>
        <v> </v>
      </c>
      <c r="V651" s="88"/>
    </row>
    <row r="652" s="174" customFormat="true" ht="14.25" hidden="false" customHeight="false" outlineLevel="0" collapsed="false">
      <c r="A652" s="159" t="n">
        <v>641</v>
      </c>
      <c r="B652" s="160" t="n">
        <f aca="false">IF('ORÇ.GLOBAL P CAIXA'!K652="EXEC.",0,'ORÇ.GLOBAL P CAIXA'!M652)</f>
        <v>0</v>
      </c>
      <c r="C652" s="161" t="n">
        <f aca="false">IF('ORÇ.GLOBAL P CAIXA'!K652="EXEC.",0,'ORÇ.GLOBAL P CAIXA'!O652)</f>
        <v>0</v>
      </c>
      <c r="D652" s="162" t="n">
        <f aca="false">IF('ORÇ.GLOBAL P CAIXA'!K652="EXEC.",0,'ORÇ.GLOBAL P CAIXA'!P652)</f>
        <v>0</v>
      </c>
      <c r="E652" s="163" t="n">
        <f aca="false">IF('ORÇ.GLOBAL P CAIXA'!K652="EXEC.",0,ROUND('ORÇ.GLOBAL P CAIXA'!Q652,2))</f>
        <v>0</v>
      </c>
      <c r="F652" s="163" t="n">
        <f aca="false">IF('ORÇ.GLOBAL P CAIXA'!K652="EXEC.",0,TRUNC((1+(IF(OR(H652=0,H652=""),'BDI REF.'!$K$5,CHOOSE(H652,'BDI REF.'!$K$5,'BDI REF.'!$K$6,'BDI REF.'!$K$7))))*'ORÇ.GLOBAL P CAIXA'!R652,2))</f>
        <v>0</v>
      </c>
      <c r="G652" s="163" t="n">
        <f aca="false">IF('ORÇ.GLOBAL P CAIXA'!K652="EXEC.",0,IF(E652&lt;&gt;0,ROUND(E652*F652,2),IF(R652=0,(SUMIF($S$12:$S$1011,B652,$R$12:$R$1011)),R652)))</f>
        <v>0</v>
      </c>
      <c r="H652" s="509" t="str">
        <f aca="false">IF('ORÇ.GLOBAL P CAIXA'!K652="EXEC.","",IF('ORÇ.GLOBAL P CAIXA'!H652&gt;0,'ORÇ.GLOBAL P CAIXA'!H652,""))</f>
        <v/>
      </c>
      <c r="I652" s="509" t="str">
        <f aca="false">IF('ORÇ.GLOBAL P CAIXA'!K652="EXEC.","",IF('ORÇ.GLOBAL P CAIXA'!I652&gt;0,'ORÇ.GLOBAL P CAIXA'!I652,""))</f>
        <v/>
      </c>
      <c r="J652" s="510" t="str">
        <f aca="false">IF('ORÇ.GLOBAL P CAIXA'!K652="EXEC.","",IF('ORÇ.GLOBAL P CAIXA'!J652&gt;0,'ORÇ.GLOBAL P CAIXA'!J652,""))</f>
        <v/>
      </c>
      <c r="K652" s="115"/>
      <c r="L652" s="168" t="str">
        <f aca="false">IF(B652&gt;0,"ok","ocultar")</f>
        <v>ocultar</v>
      </c>
      <c r="M652" s="511" t="n">
        <f aca="false">ROUND(IF($O652&lt;&gt;0,$O652*(INFORMAÇÕES!$T$113/INFORMAÇÕES!$T$117),0),2)</f>
        <v>0</v>
      </c>
      <c r="N652" s="511" t="n">
        <f aca="false">ROUND(IF($O652&lt;&gt;0,$O652*(INFORMAÇÕES!$T$114/INFORMAÇÕES!$T$117),0),2)</f>
        <v>0</v>
      </c>
      <c r="O652" s="512" t="n">
        <f aca="false">IF(E652=0,G652,0)</f>
        <v>0</v>
      </c>
      <c r="Q652" s="88"/>
      <c r="R652" s="163" t="n">
        <f aca="false">IF(E652&lt;&gt;0,G652,0)</f>
        <v>0</v>
      </c>
      <c r="S652" s="157" t="n">
        <f aca="false">IF(B652=0,S651,IF(ISNONTEXT(B652)=TRUE(),INT(B652),INT(LEFT(B652,FIND(".",B652)-1))))</f>
        <v>3</v>
      </c>
      <c r="T652" s="157" t="str">
        <f aca="false">IF(T653=1,1,IF(B652&lt;&gt;0,1,IF(C652&lt;&gt;0,1,IF(D652&lt;&gt;0,1,IF('ORÇ.GLOBAL REF.'!E652&lt;&gt;0,1,"")))))</f>
        <v/>
      </c>
      <c r="U652" s="157" t="str">
        <f aca="false">IF(S652=0," ",IF(S652&lt;&gt;S651,S652," "))</f>
        <v> </v>
      </c>
      <c r="V652" s="88"/>
    </row>
    <row r="653" s="174" customFormat="true" ht="14.25" hidden="false" customHeight="false" outlineLevel="0" collapsed="false">
      <c r="A653" s="159" t="n">
        <v>642</v>
      </c>
      <c r="B653" s="160" t="n">
        <f aca="false">IF('ORÇ.GLOBAL P CAIXA'!K653="EXEC.",0,'ORÇ.GLOBAL P CAIXA'!M653)</f>
        <v>0</v>
      </c>
      <c r="C653" s="161" t="n">
        <f aca="false">IF('ORÇ.GLOBAL P CAIXA'!K653="EXEC.",0,'ORÇ.GLOBAL P CAIXA'!O653)</f>
        <v>0</v>
      </c>
      <c r="D653" s="162" t="n">
        <f aca="false">IF('ORÇ.GLOBAL P CAIXA'!K653="EXEC.",0,'ORÇ.GLOBAL P CAIXA'!P653)</f>
        <v>0</v>
      </c>
      <c r="E653" s="163" t="n">
        <f aca="false">IF('ORÇ.GLOBAL P CAIXA'!K653="EXEC.",0,ROUND('ORÇ.GLOBAL P CAIXA'!Q653,2))</f>
        <v>0</v>
      </c>
      <c r="F653" s="163" t="n">
        <f aca="false">IF('ORÇ.GLOBAL P CAIXA'!K653="EXEC.",0,TRUNC((1+(IF(OR(H653=0,H653=""),'BDI REF.'!$K$5,CHOOSE(H653,'BDI REF.'!$K$5,'BDI REF.'!$K$6,'BDI REF.'!$K$7))))*'ORÇ.GLOBAL P CAIXA'!R653,2))</f>
        <v>0</v>
      </c>
      <c r="G653" s="163" t="n">
        <f aca="false">IF('ORÇ.GLOBAL P CAIXA'!K653="EXEC.",0,IF(E653&lt;&gt;0,ROUND(E653*F653,2),IF(R653=0,(SUMIF($S$12:$S$1011,B653,$R$12:$R$1011)),R653)))</f>
        <v>0</v>
      </c>
      <c r="H653" s="509" t="str">
        <f aca="false">IF('ORÇ.GLOBAL P CAIXA'!K653="EXEC.","",IF('ORÇ.GLOBAL P CAIXA'!H653&gt;0,'ORÇ.GLOBAL P CAIXA'!H653,""))</f>
        <v/>
      </c>
      <c r="I653" s="509" t="str">
        <f aca="false">IF('ORÇ.GLOBAL P CAIXA'!K653="EXEC.","",IF('ORÇ.GLOBAL P CAIXA'!I653&gt;0,'ORÇ.GLOBAL P CAIXA'!I653,""))</f>
        <v/>
      </c>
      <c r="J653" s="510" t="str">
        <f aca="false">IF('ORÇ.GLOBAL P CAIXA'!K653="EXEC.","",IF('ORÇ.GLOBAL P CAIXA'!J653&gt;0,'ORÇ.GLOBAL P CAIXA'!J653,""))</f>
        <v/>
      </c>
      <c r="K653" s="115"/>
      <c r="L653" s="168" t="str">
        <f aca="false">IF(B653&gt;0,"ok","ocultar")</f>
        <v>ocultar</v>
      </c>
      <c r="M653" s="511" t="n">
        <f aca="false">ROUND(IF($O653&lt;&gt;0,$O653*(INFORMAÇÕES!$T$113/INFORMAÇÕES!$T$117),0),2)</f>
        <v>0</v>
      </c>
      <c r="N653" s="511" t="n">
        <f aca="false">ROUND(IF($O653&lt;&gt;0,$O653*(INFORMAÇÕES!$T$114/INFORMAÇÕES!$T$117),0),2)</f>
        <v>0</v>
      </c>
      <c r="O653" s="512" t="n">
        <f aca="false">IF(E653=0,G653,0)</f>
        <v>0</v>
      </c>
      <c r="Q653" s="88"/>
      <c r="R653" s="163" t="n">
        <f aca="false">IF(E653&lt;&gt;0,G653,0)</f>
        <v>0</v>
      </c>
      <c r="S653" s="157" t="n">
        <f aca="false">IF(B653=0,S652,IF(ISNONTEXT(B653)=TRUE(),INT(B653),INT(LEFT(B653,FIND(".",B653)-1))))</f>
        <v>3</v>
      </c>
      <c r="T653" s="157" t="str">
        <f aca="false">IF(T654=1,1,IF(B653&lt;&gt;0,1,IF(C653&lt;&gt;0,1,IF(D653&lt;&gt;0,1,IF('ORÇ.GLOBAL REF.'!E653&lt;&gt;0,1,"")))))</f>
        <v/>
      </c>
      <c r="U653" s="157" t="str">
        <f aca="false">IF(S653=0," ",IF(S653&lt;&gt;S652,S653," "))</f>
        <v> </v>
      </c>
      <c r="V653" s="88"/>
    </row>
    <row r="654" s="174" customFormat="true" ht="14.25" hidden="false" customHeight="false" outlineLevel="0" collapsed="false">
      <c r="A654" s="159" t="n">
        <v>643</v>
      </c>
      <c r="B654" s="160" t="n">
        <f aca="false">IF('ORÇ.GLOBAL P CAIXA'!K654="EXEC.",0,'ORÇ.GLOBAL P CAIXA'!M654)</f>
        <v>0</v>
      </c>
      <c r="C654" s="161" t="n">
        <f aca="false">IF('ORÇ.GLOBAL P CAIXA'!K654="EXEC.",0,'ORÇ.GLOBAL P CAIXA'!O654)</f>
        <v>0</v>
      </c>
      <c r="D654" s="162" t="n">
        <f aca="false">IF('ORÇ.GLOBAL P CAIXA'!K654="EXEC.",0,'ORÇ.GLOBAL P CAIXA'!P654)</f>
        <v>0</v>
      </c>
      <c r="E654" s="163" t="n">
        <f aca="false">IF('ORÇ.GLOBAL P CAIXA'!K654="EXEC.",0,ROUND('ORÇ.GLOBAL P CAIXA'!Q654,2))</f>
        <v>0</v>
      </c>
      <c r="F654" s="163" t="n">
        <f aca="false">IF('ORÇ.GLOBAL P CAIXA'!K654="EXEC.",0,TRUNC((1+(IF(OR(H654=0,H654=""),'BDI REF.'!$K$5,CHOOSE(H654,'BDI REF.'!$K$5,'BDI REF.'!$K$6,'BDI REF.'!$K$7))))*'ORÇ.GLOBAL P CAIXA'!R654,2))</f>
        <v>0</v>
      </c>
      <c r="G654" s="163" t="n">
        <f aca="false">IF('ORÇ.GLOBAL P CAIXA'!K654="EXEC.",0,IF(E654&lt;&gt;0,ROUND(E654*F654,2),IF(R654=0,(SUMIF($S$12:$S$1011,B654,$R$12:$R$1011)),R654)))</f>
        <v>0</v>
      </c>
      <c r="H654" s="509" t="str">
        <f aca="false">IF('ORÇ.GLOBAL P CAIXA'!K654="EXEC.","",IF('ORÇ.GLOBAL P CAIXA'!H654&gt;0,'ORÇ.GLOBAL P CAIXA'!H654,""))</f>
        <v/>
      </c>
      <c r="I654" s="509" t="str">
        <f aca="false">IF('ORÇ.GLOBAL P CAIXA'!K654="EXEC.","",IF('ORÇ.GLOBAL P CAIXA'!I654&gt;0,'ORÇ.GLOBAL P CAIXA'!I654,""))</f>
        <v/>
      </c>
      <c r="J654" s="510" t="str">
        <f aca="false">IF('ORÇ.GLOBAL P CAIXA'!K654="EXEC.","",IF('ORÇ.GLOBAL P CAIXA'!J654&gt;0,'ORÇ.GLOBAL P CAIXA'!J654,""))</f>
        <v/>
      </c>
      <c r="K654" s="115"/>
      <c r="L654" s="168" t="str">
        <f aca="false">IF(B654&gt;0,"ok","ocultar")</f>
        <v>ocultar</v>
      </c>
      <c r="M654" s="511" t="n">
        <f aca="false">ROUND(IF($O654&lt;&gt;0,$O654*(INFORMAÇÕES!$T$113/INFORMAÇÕES!$T$117),0),2)</f>
        <v>0</v>
      </c>
      <c r="N654" s="511" t="n">
        <f aca="false">ROUND(IF($O654&lt;&gt;0,$O654*(INFORMAÇÕES!$T$114/INFORMAÇÕES!$T$117),0),2)</f>
        <v>0</v>
      </c>
      <c r="O654" s="512" t="n">
        <f aca="false">IF(E654=0,G654,0)</f>
        <v>0</v>
      </c>
      <c r="Q654" s="88"/>
      <c r="R654" s="163" t="n">
        <f aca="false">IF(E654&lt;&gt;0,G654,0)</f>
        <v>0</v>
      </c>
      <c r="S654" s="157" t="n">
        <f aca="false">IF(B654=0,S653,IF(ISNONTEXT(B654)=TRUE(),INT(B654),INT(LEFT(B654,FIND(".",B654)-1))))</f>
        <v>3</v>
      </c>
      <c r="T654" s="157" t="str">
        <f aca="false">IF(T655=1,1,IF(B654&lt;&gt;0,1,IF(C654&lt;&gt;0,1,IF(D654&lt;&gt;0,1,IF('ORÇ.GLOBAL REF.'!E654&lt;&gt;0,1,"")))))</f>
        <v/>
      </c>
      <c r="U654" s="157" t="str">
        <f aca="false">IF(S654=0," ",IF(S654&lt;&gt;S653,S654," "))</f>
        <v> </v>
      </c>
      <c r="V654" s="88"/>
    </row>
    <row r="655" s="174" customFormat="true" ht="14.25" hidden="false" customHeight="false" outlineLevel="0" collapsed="false">
      <c r="A655" s="159" t="n">
        <v>644</v>
      </c>
      <c r="B655" s="160" t="n">
        <f aca="false">IF('ORÇ.GLOBAL P CAIXA'!K655="EXEC.",0,'ORÇ.GLOBAL P CAIXA'!M655)</f>
        <v>0</v>
      </c>
      <c r="C655" s="161" t="n">
        <f aca="false">IF('ORÇ.GLOBAL P CAIXA'!K655="EXEC.",0,'ORÇ.GLOBAL P CAIXA'!O655)</f>
        <v>0</v>
      </c>
      <c r="D655" s="162" t="n">
        <f aca="false">IF('ORÇ.GLOBAL P CAIXA'!K655="EXEC.",0,'ORÇ.GLOBAL P CAIXA'!P655)</f>
        <v>0</v>
      </c>
      <c r="E655" s="163" t="n">
        <f aca="false">IF('ORÇ.GLOBAL P CAIXA'!K655="EXEC.",0,ROUND('ORÇ.GLOBAL P CAIXA'!Q655,2))</f>
        <v>0</v>
      </c>
      <c r="F655" s="163" t="n">
        <f aca="false">IF('ORÇ.GLOBAL P CAIXA'!K655="EXEC.",0,TRUNC((1+(IF(OR(H655=0,H655=""),'BDI REF.'!$K$5,CHOOSE(H655,'BDI REF.'!$K$5,'BDI REF.'!$K$6,'BDI REF.'!$K$7))))*'ORÇ.GLOBAL P CAIXA'!R655,2))</f>
        <v>0</v>
      </c>
      <c r="G655" s="163" t="n">
        <f aca="false">IF('ORÇ.GLOBAL P CAIXA'!K655="EXEC.",0,IF(E655&lt;&gt;0,ROUND(E655*F655,2),IF(R655=0,(SUMIF($S$12:$S$1011,B655,$R$12:$R$1011)),R655)))</f>
        <v>0</v>
      </c>
      <c r="H655" s="509" t="str">
        <f aca="false">IF('ORÇ.GLOBAL P CAIXA'!K655="EXEC.","",IF('ORÇ.GLOBAL P CAIXA'!H655&gt;0,'ORÇ.GLOBAL P CAIXA'!H655,""))</f>
        <v/>
      </c>
      <c r="I655" s="509" t="str">
        <f aca="false">IF('ORÇ.GLOBAL P CAIXA'!K655="EXEC.","",IF('ORÇ.GLOBAL P CAIXA'!I655&gt;0,'ORÇ.GLOBAL P CAIXA'!I655,""))</f>
        <v/>
      </c>
      <c r="J655" s="510" t="str">
        <f aca="false">IF('ORÇ.GLOBAL P CAIXA'!K655="EXEC.","",IF('ORÇ.GLOBAL P CAIXA'!J655&gt;0,'ORÇ.GLOBAL P CAIXA'!J655,""))</f>
        <v/>
      </c>
      <c r="K655" s="115"/>
      <c r="L655" s="168" t="str">
        <f aca="false">IF(B655&gt;0,"ok","ocultar")</f>
        <v>ocultar</v>
      </c>
      <c r="M655" s="511" t="n">
        <f aca="false">ROUND(IF($O655&lt;&gt;0,$O655*(INFORMAÇÕES!$T$113/INFORMAÇÕES!$T$117),0),2)</f>
        <v>0</v>
      </c>
      <c r="N655" s="511" t="n">
        <f aca="false">ROUND(IF($O655&lt;&gt;0,$O655*(INFORMAÇÕES!$T$114/INFORMAÇÕES!$T$117),0),2)</f>
        <v>0</v>
      </c>
      <c r="O655" s="512" t="n">
        <f aca="false">IF(E655=0,G655,0)</f>
        <v>0</v>
      </c>
      <c r="Q655" s="88"/>
      <c r="R655" s="163" t="n">
        <f aca="false">IF(E655&lt;&gt;0,G655,0)</f>
        <v>0</v>
      </c>
      <c r="S655" s="157" t="n">
        <f aca="false">IF(B655=0,S654,IF(ISNONTEXT(B655)=TRUE(),INT(B655),INT(LEFT(B655,FIND(".",B655)-1))))</f>
        <v>3</v>
      </c>
      <c r="T655" s="157" t="str">
        <f aca="false">IF(T656=1,1,IF(B655&lt;&gt;0,1,IF(C655&lt;&gt;0,1,IF(D655&lt;&gt;0,1,IF('ORÇ.GLOBAL REF.'!E655&lt;&gt;0,1,"")))))</f>
        <v/>
      </c>
      <c r="U655" s="157" t="str">
        <f aca="false">IF(S655=0," ",IF(S655&lt;&gt;S654,S655," "))</f>
        <v> </v>
      </c>
      <c r="V655" s="88"/>
    </row>
    <row r="656" s="174" customFormat="true" ht="14.25" hidden="false" customHeight="false" outlineLevel="0" collapsed="false">
      <c r="A656" s="159" t="n">
        <v>645</v>
      </c>
      <c r="B656" s="160" t="n">
        <f aca="false">IF('ORÇ.GLOBAL P CAIXA'!K656="EXEC.",0,'ORÇ.GLOBAL P CAIXA'!M656)</f>
        <v>0</v>
      </c>
      <c r="C656" s="161" t="n">
        <f aca="false">IF('ORÇ.GLOBAL P CAIXA'!K656="EXEC.",0,'ORÇ.GLOBAL P CAIXA'!O656)</f>
        <v>0</v>
      </c>
      <c r="D656" s="162" t="n">
        <f aca="false">IF('ORÇ.GLOBAL P CAIXA'!K656="EXEC.",0,'ORÇ.GLOBAL P CAIXA'!P656)</f>
        <v>0</v>
      </c>
      <c r="E656" s="163" t="n">
        <f aca="false">IF('ORÇ.GLOBAL P CAIXA'!K656="EXEC.",0,ROUND('ORÇ.GLOBAL P CAIXA'!Q656,2))</f>
        <v>0</v>
      </c>
      <c r="F656" s="163" t="n">
        <f aca="false">IF('ORÇ.GLOBAL P CAIXA'!K656="EXEC.",0,TRUNC((1+(IF(OR(H656=0,H656=""),'BDI REF.'!$K$5,CHOOSE(H656,'BDI REF.'!$K$5,'BDI REF.'!$K$6,'BDI REF.'!$K$7))))*'ORÇ.GLOBAL P CAIXA'!R656,2))</f>
        <v>0</v>
      </c>
      <c r="G656" s="163" t="n">
        <f aca="false">IF('ORÇ.GLOBAL P CAIXA'!K656="EXEC.",0,IF(E656&lt;&gt;0,ROUND(E656*F656,2),IF(R656=0,(SUMIF($S$12:$S$1011,B656,$R$12:$R$1011)),R656)))</f>
        <v>0</v>
      </c>
      <c r="H656" s="509" t="str">
        <f aca="false">IF('ORÇ.GLOBAL P CAIXA'!K656="EXEC.","",IF('ORÇ.GLOBAL P CAIXA'!H656&gt;0,'ORÇ.GLOBAL P CAIXA'!H656,""))</f>
        <v/>
      </c>
      <c r="I656" s="509" t="str">
        <f aca="false">IF('ORÇ.GLOBAL P CAIXA'!K656="EXEC.","",IF('ORÇ.GLOBAL P CAIXA'!I656&gt;0,'ORÇ.GLOBAL P CAIXA'!I656,""))</f>
        <v/>
      </c>
      <c r="J656" s="510" t="str">
        <f aca="false">IF('ORÇ.GLOBAL P CAIXA'!K656="EXEC.","",IF('ORÇ.GLOBAL P CAIXA'!J656&gt;0,'ORÇ.GLOBAL P CAIXA'!J656,""))</f>
        <v/>
      </c>
      <c r="K656" s="115"/>
      <c r="L656" s="168" t="str">
        <f aca="false">IF(B656&gt;0,"ok","ocultar")</f>
        <v>ocultar</v>
      </c>
      <c r="M656" s="511" t="n">
        <f aca="false">ROUND(IF($O656&lt;&gt;0,$O656*(INFORMAÇÕES!$T$113/INFORMAÇÕES!$T$117),0),2)</f>
        <v>0</v>
      </c>
      <c r="N656" s="511" t="n">
        <f aca="false">ROUND(IF($O656&lt;&gt;0,$O656*(INFORMAÇÕES!$T$114/INFORMAÇÕES!$T$117),0),2)</f>
        <v>0</v>
      </c>
      <c r="O656" s="512" t="n">
        <f aca="false">IF(E656=0,G656,0)</f>
        <v>0</v>
      </c>
      <c r="Q656" s="88"/>
      <c r="R656" s="163" t="n">
        <f aca="false">IF(E656&lt;&gt;0,G656,0)</f>
        <v>0</v>
      </c>
      <c r="S656" s="157" t="n">
        <f aca="false">IF(B656=0,S655,IF(ISNONTEXT(B656)=TRUE(),INT(B656),INT(LEFT(B656,FIND(".",B656)-1))))</f>
        <v>3</v>
      </c>
      <c r="T656" s="157" t="str">
        <f aca="false">IF(T657=1,1,IF(B656&lt;&gt;0,1,IF(C656&lt;&gt;0,1,IF(D656&lt;&gt;0,1,IF('ORÇ.GLOBAL REF.'!E656&lt;&gt;0,1,"")))))</f>
        <v/>
      </c>
      <c r="U656" s="157" t="str">
        <f aca="false">IF(S656=0," ",IF(S656&lt;&gt;S655,S656," "))</f>
        <v> </v>
      </c>
      <c r="V656" s="88"/>
    </row>
    <row r="657" s="174" customFormat="true" ht="14.25" hidden="false" customHeight="false" outlineLevel="0" collapsed="false">
      <c r="A657" s="159" t="n">
        <v>646</v>
      </c>
      <c r="B657" s="160" t="n">
        <f aca="false">IF('ORÇ.GLOBAL P CAIXA'!K657="EXEC.",0,'ORÇ.GLOBAL P CAIXA'!M657)</f>
        <v>0</v>
      </c>
      <c r="C657" s="161" t="n">
        <f aca="false">IF('ORÇ.GLOBAL P CAIXA'!K657="EXEC.",0,'ORÇ.GLOBAL P CAIXA'!O657)</f>
        <v>0</v>
      </c>
      <c r="D657" s="162" t="n">
        <f aca="false">IF('ORÇ.GLOBAL P CAIXA'!K657="EXEC.",0,'ORÇ.GLOBAL P CAIXA'!P657)</f>
        <v>0</v>
      </c>
      <c r="E657" s="163" t="n">
        <f aca="false">IF('ORÇ.GLOBAL P CAIXA'!K657="EXEC.",0,ROUND('ORÇ.GLOBAL P CAIXA'!Q657,2))</f>
        <v>0</v>
      </c>
      <c r="F657" s="163" t="n">
        <f aca="false">IF('ORÇ.GLOBAL P CAIXA'!K657="EXEC.",0,TRUNC((1+(IF(OR(H657=0,H657=""),'BDI REF.'!$K$5,CHOOSE(H657,'BDI REF.'!$K$5,'BDI REF.'!$K$6,'BDI REF.'!$K$7))))*'ORÇ.GLOBAL P CAIXA'!R657,2))</f>
        <v>0</v>
      </c>
      <c r="G657" s="163" t="n">
        <f aca="false">IF('ORÇ.GLOBAL P CAIXA'!K657="EXEC.",0,IF(E657&lt;&gt;0,ROUND(E657*F657,2),IF(R657=0,(SUMIF($S$12:$S$1011,B657,$R$12:$R$1011)),R657)))</f>
        <v>0</v>
      </c>
      <c r="H657" s="509" t="str">
        <f aca="false">IF('ORÇ.GLOBAL P CAIXA'!K657="EXEC.","",IF('ORÇ.GLOBAL P CAIXA'!H657&gt;0,'ORÇ.GLOBAL P CAIXA'!H657,""))</f>
        <v/>
      </c>
      <c r="I657" s="509" t="str">
        <f aca="false">IF('ORÇ.GLOBAL P CAIXA'!K657="EXEC.","",IF('ORÇ.GLOBAL P CAIXA'!I657&gt;0,'ORÇ.GLOBAL P CAIXA'!I657,""))</f>
        <v/>
      </c>
      <c r="J657" s="510" t="str">
        <f aca="false">IF('ORÇ.GLOBAL P CAIXA'!K657="EXEC.","",IF('ORÇ.GLOBAL P CAIXA'!J657&gt;0,'ORÇ.GLOBAL P CAIXA'!J657,""))</f>
        <v/>
      </c>
      <c r="K657" s="115"/>
      <c r="L657" s="168" t="str">
        <f aca="false">IF(B657&gt;0,"ok","ocultar")</f>
        <v>ocultar</v>
      </c>
      <c r="M657" s="511" t="n">
        <f aca="false">ROUND(IF($O657&lt;&gt;0,$O657*(INFORMAÇÕES!$T$113/INFORMAÇÕES!$T$117),0),2)</f>
        <v>0</v>
      </c>
      <c r="N657" s="511" t="n">
        <f aca="false">ROUND(IF($O657&lt;&gt;0,$O657*(INFORMAÇÕES!$T$114/INFORMAÇÕES!$T$117),0),2)</f>
        <v>0</v>
      </c>
      <c r="O657" s="512" t="n">
        <f aca="false">IF(E657=0,G657,0)</f>
        <v>0</v>
      </c>
      <c r="Q657" s="88"/>
      <c r="R657" s="163" t="n">
        <f aca="false">IF(E657&lt;&gt;0,G657,0)</f>
        <v>0</v>
      </c>
      <c r="S657" s="157" t="n">
        <f aca="false">IF(B657=0,S656,IF(ISNONTEXT(B657)=TRUE(),INT(B657),INT(LEFT(B657,FIND(".",B657)-1))))</f>
        <v>3</v>
      </c>
      <c r="T657" s="157" t="str">
        <f aca="false">IF(T658=1,1,IF(B657&lt;&gt;0,1,IF(C657&lt;&gt;0,1,IF(D657&lt;&gt;0,1,IF('ORÇ.GLOBAL REF.'!E657&lt;&gt;0,1,"")))))</f>
        <v/>
      </c>
      <c r="U657" s="157" t="str">
        <f aca="false">IF(S657=0," ",IF(S657&lt;&gt;S656,S657," "))</f>
        <v> </v>
      </c>
      <c r="V657" s="88"/>
    </row>
    <row r="658" s="174" customFormat="true" ht="14.25" hidden="false" customHeight="false" outlineLevel="0" collapsed="false">
      <c r="A658" s="159" t="n">
        <v>647</v>
      </c>
      <c r="B658" s="160" t="n">
        <f aca="false">IF('ORÇ.GLOBAL P CAIXA'!K658="EXEC.",0,'ORÇ.GLOBAL P CAIXA'!M658)</f>
        <v>0</v>
      </c>
      <c r="C658" s="161" t="n">
        <f aca="false">IF('ORÇ.GLOBAL P CAIXA'!K658="EXEC.",0,'ORÇ.GLOBAL P CAIXA'!O658)</f>
        <v>0</v>
      </c>
      <c r="D658" s="162" t="n">
        <f aca="false">IF('ORÇ.GLOBAL P CAIXA'!K658="EXEC.",0,'ORÇ.GLOBAL P CAIXA'!P658)</f>
        <v>0</v>
      </c>
      <c r="E658" s="163" t="n">
        <f aca="false">IF('ORÇ.GLOBAL P CAIXA'!K658="EXEC.",0,ROUND('ORÇ.GLOBAL P CAIXA'!Q658,2))</f>
        <v>0</v>
      </c>
      <c r="F658" s="163" t="n">
        <f aca="false">IF('ORÇ.GLOBAL P CAIXA'!K658="EXEC.",0,TRUNC((1+(IF(OR(H658=0,H658=""),'BDI REF.'!$K$5,CHOOSE(H658,'BDI REF.'!$K$5,'BDI REF.'!$K$6,'BDI REF.'!$K$7))))*'ORÇ.GLOBAL P CAIXA'!R658,2))</f>
        <v>0</v>
      </c>
      <c r="G658" s="163" t="n">
        <f aca="false">IF('ORÇ.GLOBAL P CAIXA'!K658="EXEC.",0,IF(E658&lt;&gt;0,ROUND(E658*F658,2),IF(R658=0,(SUMIF($S$12:$S$1011,B658,$R$12:$R$1011)),R658)))</f>
        <v>0</v>
      </c>
      <c r="H658" s="509" t="str">
        <f aca="false">IF('ORÇ.GLOBAL P CAIXA'!K658="EXEC.","",IF('ORÇ.GLOBAL P CAIXA'!H658&gt;0,'ORÇ.GLOBAL P CAIXA'!H658,""))</f>
        <v/>
      </c>
      <c r="I658" s="509" t="str">
        <f aca="false">IF('ORÇ.GLOBAL P CAIXA'!K658="EXEC.","",IF('ORÇ.GLOBAL P CAIXA'!I658&gt;0,'ORÇ.GLOBAL P CAIXA'!I658,""))</f>
        <v/>
      </c>
      <c r="J658" s="510" t="str">
        <f aca="false">IF('ORÇ.GLOBAL P CAIXA'!K658="EXEC.","",IF('ORÇ.GLOBAL P CAIXA'!J658&gt;0,'ORÇ.GLOBAL P CAIXA'!J658,""))</f>
        <v/>
      </c>
      <c r="K658" s="115"/>
      <c r="L658" s="168" t="str">
        <f aca="false">IF(B658&gt;0,"ok","ocultar")</f>
        <v>ocultar</v>
      </c>
      <c r="M658" s="511" t="n">
        <f aca="false">ROUND(IF($O658&lt;&gt;0,$O658*(INFORMAÇÕES!$T$113/INFORMAÇÕES!$T$117),0),2)</f>
        <v>0</v>
      </c>
      <c r="N658" s="511" t="n">
        <f aca="false">ROUND(IF($O658&lt;&gt;0,$O658*(INFORMAÇÕES!$T$114/INFORMAÇÕES!$T$117),0),2)</f>
        <v>0</v>
      </c>
      <c r="O658" s="512" t="n">
        <f aca="false">IF(E658=0,G658,0)</f>
        <v>0</v>
      </c>
      <c r="Q658" s="88"/>
      <c r="R658" s="163" t="n">
        <f aca="false">IF(E658&lt;&gt;0,G658,0)</f>
        <v>0</v>
      </c>
      <c r="S658" s="157" t="n">
        <f aca="false">IF(B658=0,S657,IF(ISNONTEXT(B658)=TRUE(),INT(B658),INT(LEFT(B658,FIND(".",B658)-1))))</f>
        <v>3</v>
      </c>
      <c r="T658" s="157" t="str">
        <f aca="false">IF(T659=1,1,IF(B658&lt;&gt;0,1,IF(C658&lt;&gt;0,1,IF(D658&lt;&gt;0,1,IF('ORÇ.GLOBAL REF.'!E658&lt;&gt;0,1,"")))))</f>
        <v/>
      </c>
      <c r="U658" s="157" t="str">
        <f aca="false">IF(S658=0," ",IF(S658&lt;&gt;S657,S658," "))</f>
        <v> </v>
      </c>
      <c r="V658" s="88"/>
    </row>
    <row r="659" s="174" customFormat="true" ht="14.25" hidden="false" customHeight="false" outlineLevel="0" collapsed="false">
      <c r="A659" s="159" t="n">
        <v>648</v>
      </c>
      <c r="B659" s="160" t="n">
        <f aca="false">IF('ORÇ.GLOBAL P CAIXA'!K659="EXEC.",0,'ORÇ.GLOBAL P CAIXA'!M659)</f>
        <v>0</v>
      </c>
      <c r="C659" s="161" t="n">
        <f aca="false">IF('ORÇ.GLOBAL P CAIXA'!K659="EXEC.",0,'ORÇ.GLOBAL P CAIXA'!O659)</f>
        <v>0</v>
      </c>
      <c r="D659" s="162" t="n">
        <f aca="false">IF('ORÇ.GLOBAL P CAIXA'!K659="EXEC.",0,'ORÇ.GLOBAL P CAIXA'!P659)</f>
        <v>0</v>
      </c>
      <c r="E659" s="163" t="n">
        <f aca="false">IF('ORÇ.GLOBAL P CAIXA'!K659="EXEC.",0,ROUND('ORÇ.GLOBAL P CAIXA'!Q659,2))</f>
        <v>0</v>
      </c>
      <c r="F659" s="163" t="n">
        <f aca="false">IF('ORÇ.GLOBAL P CAIXA'!K659="EXEC.",0,TRUNC((1+(IF(OR(H659=0,H659=""),'BDI REF.'!$K$5,CHOOSE(H659,'BDI REF.'!$K$5,'BDI REF.'!$K$6,'BDI REF.'!$K$7))))*'ORÇ.GLOBAL P CAIXA'!R659,2))</f>
        <v>0</v>
      </c>
      <c r="G659" s="163" t="n">
        <f aca="false">IF('ORÇ.GLOBAL P CAIXA'!K659="EXEC.",0,IF(E659&lt;&gt;0,ROUND(E659*F659,2),IF(R659=0,(SUMIF($S$12:$S$1011,B659,$R$12:$R$1011)),R659)))</f>
        <v>0</v>
      </c>
      <c r="H659" s="509" t="str">
        <f aca="false">IF('ORÇ.GLOBAL P CAIXA'!K659="EXEC.","",IF('ORÇ.GLOBAL P CAIXA'!H659&gt;0,'ORÇ.GLOBAL P CAIXA'!H659,""))</f>
        <v/>
      </c>
      <c r="I659" s="509" t="str">
        <f aca="false">IF('ORÇ.GLOBAL P CAIXA'!K659="EXEC.","",IF('ORÇ.GLOBAL P CAIXA'!I659&gt;0,'ORÇ.GLOBAL P CAIXA'!I659,""))</f>
        <v/>
      </c>
      <c r="J659" s="510" t="str">
        <f aca="false">IF('ORÇ.GLOBAL P CAIXA'!K659="EXEC.","",IF('ORÇ.GLOBAL P CAIXA'!J659&gt;0,'ORÇ.GLOBAL P CAIXA'!J659,""))</f>
        <v/>
      </c>
      <c r="K659" s="115"/>
      <c r="L659" s="168" t="str">
        <f aca="false">IF(B659&gt;0,"ok","ocultar")</f>
        <v>ocultar</v>
      </c>
      <c r="M659" s="511" t="n">
        <f aca="false">ROUND(IF($O659&lt;&gt;0,$O659*(INFORMAÇÕES!$T$113/INFORMAÇÕES!$T$117),0),2)</f>
        <v>0</v>
      </c>
      <c r="N659" s="511" t="n">
        <f aca="false">ROUND(IF($O659&lt;&gt;0,$O659*(INFORMAÇÕES!$T$114/INFORMAÇÕES!$T$117),0),2)</f>
        <v>0</v>
      </c>
      <c r="O659" s="512" t="n">
        <f aca="false">IF(E659=0,G659,0)</f>
        <v>0</v>
      </c>
      <c r="Q659" s="88"/>
      <c r="R659" s="163" t="n">
        <f aca="false">IF(E659&lt;&gt;0,G659,0)</f>
        <v>0</v>
      </c>
      <c r="S659" s="157" t="n">
        <f aca="false">IF(B659=0,S658,IF(ISNONTEXT(B659)=TRUE(),INT(B659),INT(LEFT(B659,FIND(".",B659)-1))))</f>
        <v>3</v>
      </c>
      <c r="T659" s="157" t="str">
        <f aca="false">IF(T660=1,1,IF(B659&lt;&gt;0,1,IF(C659&lt;&gt;0,1,IF(D659&lt;&gt;0,1,IF('ORÇ.GLOBAL REF.'!E659&lt;&gt;0,1,"")))))</f>
        <v/>
      </c>
      <c r="U659" s="157" t="str">
        <f aca="false">IF(S659=0," ",IF(S659&lt;&gt;S658,S659," "))</f>
        <v> </v>
      </c>
      <c r="V659" s="88"/>
    </row>
    <row r="660" s="174" customFormat="true" ht="14.25" hidden="false" customHeight="false" outlineLevel="0" collapsed="false">
      <c r="A660" s="159" t="n">
        <v>649</v>
      </c>
      <c r="B660" s="160" t="n">
        <f aca="false">IF('ORÇ.GLOBAL P CAIXA'!K660="EXEC.",0,'ORÇ.GLOBAL P CAIXA'!M660)</f>
        <v>0</v>
      </c>
      <c r="C660" s="161" t="n">
        <f aca="false">IF('ORÇ.GLOBAL P CAIXA'!K660="EXEC.",0,'ORÇ.GLOBAL P CAIXA'!O660)</f>
        <v>0</v>
      </c>
      <c r="D660" s="162" t="n">
        <f aca="false">IF('ORÇ.GLOBAL P CAIXA'!K660="EXEC.",0,'ORÇ.GLOBAL P CAIXA'!P660)</f>
        <v>0</v>
      </c>
      <c r="E660" s="163" t="n">
        <f aca="false">IF('ORÇ.GLOBAL P CAIXA'!K660="EXEC.",0,ROUND('ORÇ.GLOBAL P CAIXA'!Q660,2))</f>
        <v>0</v>
      </c>
      <c r="F660" s="163" t="n">
        <f aca="false">IF('ORÇ.GLOBAL P CAIXA'!K660="EXEC.",0,TRUNC((1+(IF(OR(H660=0,H660=""),'BDI REF.'!$K$5,CHOOSE(H660,'BDI REF.'!$K$5,'BDI REF.'!$K$6,'BDI REF.'!$K$7))))*'ORÇ.GLOBAL P CAIXA'!R660,2))</f>
        <v>0</v>
      </c>
      <c r="G660" s="163" t="n">
        <f aca="false">IF('ORÇ.GLOBAL P CAIXA'!K660="EXEC.",0,IF(E660&lt;&gt;0,ROUND(E660*F660,2),IF(R660=0,(SUMIF($S$12:$S$1011,B660,$R$12:$R$1011)),R660)))</f>
        <v>0</v>
      </c>
      <c r="H660" s="509" t="str">
        <f aca="false">IF('ORÇ.GLOBAL P CAIXA'!K660="EXEC.","",IF('ORÇ.GLOBAL P CAIXA'!H660&gt;0,'ORÇ.GLOBAL P CAIXA'!H660,""))</f>
        <v/>
      </c>
      <c r="I660" s="509" t="str">
        <f aca="false">IF('ORÇ.GLOBAL P CAIXA'!K660="EXEC.","",IF('ORÇ.GLOBAL P CAIXA'!I660&gt;0,'ORÇ.GLOBAL P CAIXA'!I660,""))</f>
        <v/>
      </c>
      <c r="J660" s="510" t="str">
        <f aca="false">IF('ORÇ.GLOBAL P CAIXA'!K660="EXEC.","",IF('ORÇ.GLOBAL P CAIXA'!J660&gt;0,'ORÇ.GLOBAL P CAIXA'!J660,""))</f>
        <v/>
      </c>
      <c r="K660" s="115"/>
      <c r="L660" s="168" t="str">
        <f aca="false">IF(B660&gt;0,"ok","ocultar")</f>
        <v>ocultar</v>
      </c>
      <c r="M660" s="511" t="n">
        <f aca="false">ROUND(IF($O660&lt;&gt;0,$O660*(INFORMAÇÕES!$T$113/INFORMAÇÕES!$T$117),0),2)</f>
        <v>0</v>
      </c>
      <c r="N660" s="511" t="n">
        <f aca="false">ROUND(IF($O660&lt;&gt;0,$O660*(INFORMAÇÕES!$T$114/INFORMAÇÕES!$T$117),0),2)</f>
        <v>0</v>
      </c>
      <c r="O660" s="512" t="n">
        <f aca="false">IF(E660=0,G660,0)</f>
        <v>0</v>
      </c>
      <c r="Q660" s="88"/>
      <c r="R660" s="163" t="n">
        <f aca="false">IF(E660&lt;&gt;0,G660,0)</f>
        <v>0</v>
      </c>
      <c r="S660" s="157" t="n">
        <f aca="false">IF(B660=0,S659,IF(ISNONTEXT(B660)=TRUE(),INT(B660),INT(LEFT(B660,FIND(".",B660)-1))))</f>
        <v>3</v>
      </c>
      <c r="T660" s="157" t="str">
        <f aca="false">IF(T661=1,1,IF(B660&lt;&gt;0,1,IF(C660&lt;&gt;0,1,IF(D660&lt;&gt;0,1,IF('ORÇ.GLOBAL REF.'!E660&lt;&gt;0,1,"")))))</f>
        <v/>
      </c>
      <c r="U660" s="157" t="str">
        <f aca="false">IF(S660=0," ",IF(S660&lt;&gt;S659,S660," "))</f>
        <v> </v>
      </c>
      <c r="V660" s="88"/>
    </row>
    <row r="661" s="174" customFormat="true" ht="14.25" hidden="false" customHeight="false" outlineLevel="0" collapsed="false">
      <c r="A661" s="159" t="n">
        <v>650</v>
      </c>
      <c r="B661" s="160" t="n">
        <f aca="false">IF('ORÇ.GLOBAL P CAIXA'!K661="EXEC.",0,'ORÇ.GLOBAL P CAIXA'!M661)</f>
        <v>0</v>
      </c>
      <c r="C661" s="161" t="n">
        <f aca="false">IF('ORÇ.GLOBAL P CAIXA'!K661="EXEC.",0,'ORÇ.GLOBAL P CAIXA'!O661)</f>
        <v>0</v>
      </c>
      <c r="D661" s="162" t="n">
        <f aca="false">IF('ORÇ.GLOBAL P CAIXA'!K661="EXEC.",0,'ORÇ.GLOBAL P CAIXA'!P661)</f>
        <v>0</v>
      </c>
      <c r="E661" s="163" t="n">
        <f aca="false">IF('ORÇ.GLOBAL P CAIXA'!K661="EXEC.",0,ROUND('ORÇ.GLOBAL P CAIXA'!Q661,2))</f>
        <v>0</v>
      </c>
      <c r="F661" s="163" t="n">
        <f aca="false">IF('ORÇ.GLOBAL P CAIXA'!K661="EXEC.",0,TRUNC((1+(IF(OR(H661=0,H661=""),'BDI REF.'!$K$5,CHOOSE(H661,'BDI REF.'!$K$5,'BDI REF.'!$K$6,'BDI REF.'!$K$7))))*'ORÇ.GLOBAL P CAIXA'!R661,2))</f>
        <v>0</v>
      </c>
      <c r="G661" s="163" t="n">
        <f aca="false">IF('ORÇ.GLOBAL P CAIXA'!K661="EXEC.",0,IF(E661&lt;&gt;0,ROUND(E661*F661,2),IF(R661=0,(SUMIF($S$12:$S$1011,B661,$R$12:$R$1011)),R661)))</f>
        <v>0</v>
      </c>
      <c r="H661" s="509" t="str">
        <f aca="false">IF('ORÇ.GLOBAL P CAIXA'!K661="EXEC.","",IF('ORÇ.GLOBAL P CAIXA'!H661&gt;0,'ORÇ.GLOBAL P CAIXA'!H661,""))</f>
        <v/>
      </c>
      <c r="I661" s="509" t="str">
        <f aca="false">IF('ORÇ.GLOBAL P CAIXA'!K661="EXEC.","",IF('ORÇ.GLOBAL P CAIXA'!I661&gt;0,'ORÇ.GLOBAL P CAIXA'!I661,""))</f>
        <v/>
      </c>
      <c r="J661" s="510" t="str">
        <f aca="false">IF('ORÇ.GLOBAL P CAIXA'!K661="EXEC.","",IF('ORÇ.GLOBAL P CAIXA'!J661&gt;0,'ORÇ.GLOBAL P CAIXA'!J661,""))</f>
        <v/>
      </c>
      <c r="K661" s="115"/>
      <c r="L661" s="168" t="str">
        <f aca="false">IF(B661&gt;0,"ok","ocultar")</f>
        <v>ocultar</v>
      </c>
      <c r="M661" s="511" t="n">
        <f aca="false">ROUND(IF($O661&lt;&gt;0,$O661*(INFORMAÇÕES!$T$113/INFORMAÇÕES!$T$117),0),2)</f>
        <v>0</v>
      </c>
      <c r="N661" s="511" t="n">
        <f aca="false">ROUND(IF($O661&lt;&gt;0,$O661*(INFORMAÇÕES!$T$114/INFORMAÇÕES!$T$117),0),2)</f>
        <v>0</v>
      </c>
      <c r="O661" s="512" t="n">
        <f aca="false">IF(E661=0,G661,0)</f>
        <v>0</v>
      </c>
      <c r="Q661" s="88"/>
      <c r="R661" s="163" t="n">
        <f aca="false">IF(E661&lt;&gt;0,G661,0)</f>
        <v>0</v>
      </c>
      <c r="S661" s="157" t="n">
        <f aca="false">IF(B661=0,S660,IF(ISNONTEXT(B661)=TRUE(),INT(B661),INT(LEFT(B661,FIND(".",B661)-1))))</f>
        <v>3</v>
      </c>
      <c r="T661" s="157" t="str">
        <f aca="false">IF(T662=1,1,IF(B661&lt;&gt;0,1,IF(C661&lt;&gt;0,1,IF(D661&lt;&gt;0,1,IF('ORÇ.GLOBAL REF.'!E661&lt;&gt;0,1,"")))))</f>
        <v/>
      </c>
      <c r="U661" s="157" t="str">
        <f aca="false">IF(S661=0," ",IF(S661&lt;&gt;S660,S661," "))</f>
        <v> </v>
      </c>
      <c r="V661" s="88"/>
    </row>
    <row r="662" s="174" customFormat="true" ht="14.25" hidden="false" customHeight="false" outlineLevel="0" collapsed="false">
      <c r="A662" s="159" t="n">
        <v>651</v>
      </c>
      <c r="B662" s="160" t="n">
        <f aca="false">IF('ORÇ.GLOBAL P CAIXA'!K662="EXEC.",0,'ORÇ.GLOBAL P CAIXA'!M662)</f>
        <v>0</v>
      </c>
      <c r="C662" s="161" t="n">
        <f aca="false">IF('ORÇ.GLOBAL P CAIXA'!K662="EXEC.",0,'ORÇ.GLOBAL P CAIXA'!O662)</f>
        <v>0</v>
      </c>
      <c r="D662" s="162" t="n">
        <f aca="false">IF('ORÇ.GLOBAL P CAIXA'!K662="EXEC.",0,'ORÇ.GLOBAL P CAIXA'!P662)</f>
        <v>0</v>
      </c>
      <c r="E662" s="163" t="n">
        <f aca="false">IF('ORÇ.GLOBAL P CAIXA'!K662="EXEC.",0,ROUND('ORÇ.GLOBAL P CAIXA'!Q662,2))</f>
        <v>0</v>
      </c>
      <c r="F662" s="163" t="n">
        <f aca="false">IF('ORÇ.GLOBAL P CAIXA'!K662="EXEC.",0,TRUNC((1+(IF(OR(H662=0,H662=""),'BDI REF.'!$K$5,CHOOSE(H662,'BDI REF.'!$K$5,'BDI REF.'!$K$6,'BDI REF.'!$K$7))))*'ORÇ.GLOBAL P CAIXA'!R662,2))</f>
        <v>0</v>
      </c>
      <c r="G662" s="163" t="n">
        <f aca="false">IF('ORÇ.GLOBAL P CAIXA'!K662="EXEC.",0,IF(E662&lt;&gt;0,ROUND(E662*F662,2),IF(R662=0,(SUMIF($S$12:$S$1011,B662,$R$12:$R$1011)),R662)))</f>
        <v>0</v>
      </c>
      <c r="H662" s="509" t="str">
        <f aca="false">IF('ORÇ.GLOBAL P CAIXA'!K662="EXEC.","",IF('ORÇ.GLOBAL P CAIXA'!H662&gt;0,'ORÇ.GLOBAL P CAIXA'!H662,""))</f>
        <v/>
      </c>
      <c r="I662" s="509" t="str">
        <f aca="false">IF('ORÇ.GLOBAL P CAIXA'!K662="EXEC.","",IF('ORÇ.GLOBAL P CAIXA'!I662&gt;0,'ORÇ.GLOBAL P CAIXA'!I662,""))</f>
        <v/>
      </c>
      <c r="J662" s="510" t="str">
        <f aca="false">IF('ORÇ.GLOBAL P CAIXA'!K662="EXEC.","",IF('ORÇ.GLOBAL P CAIXA'!J662&gt;0,'ORÇ.GLOBAL P CAIXA'!J662,""))</f>
        <v/>
      </c>
      <c r="K662" s="115"/>
      <c r="L662" s="168" t="str">
        <f aca="false">IF(B662&gt;0,"ok","ocultar")</f>
        <v>ocultar</v>
      </c>
      <c r="M662" s="511" t="n">
        <f aca="false">ROUND(IF($O662&lt;&gt;0,$O662*(INFORMAÇÕES!$T$113/INFORMAÇÕES!$T$117),0),2)</f>
        <v>0</v>
      </c>
      <c r="N662" s="511" t="n">
        <f aca="false">ROUND(IF($O662&lt;&gt;0,$O662*(INFORMAÇÕES!$T$114/INFORMAÇÕES!$T$117),0),2)</f>
        <v>0</v>
      </c>
      <c r="O662" s="512" t="n">
        <f aca="false">IF(E662=0,G662,0)</f>
        <v>0</v>
      </c>
      <c r="Q662" s="88"/>
      <c r="R662" s="163" t="n">
        <f aca="false">IF(E662&lt;&gt;0,G662,0)</f>
        <v>0</v>
      </c>
      <c r="S662" s="157" t="n">
        <f aca="false">IF(B662=0,S661,IF(ISNONTEXT(B662)=TRUE(),INT(B662),INT(LEFT(B662,FIND(".",B662)-1))))</f>
        <v>3</v>
      </c>
      <c r="T662" s="157" t="str">
        <f aca="false">IF(T663=1,1,IF(B662&lt;&gt;0,1,IF(C662&lt;&gt;0,1,IF(D662&lt;&gt;0,1,IF('ORÇ.GLOBAL REF.'!E662&lt;&gt;0,1,"")))))</f>
        <v/>
      </c>
      <c r="U662" s="157" t="str">
        <f aca="false">IF(S662=0," ",IF(S662&lt;&gt;S661,S662," "))</f>
        <v> </v>
      </c>
      <c r="V662" s="88"/>
    </row>
    <row r="663" s="174" customFormat="true" ht="14.25" hidden="false" customHeight="false" outlineLevel="0" collapsed="false">
      <c r="A663" s="159" t="n">
        <v>652</v>
      </c>
      <c r="B663" s="160" t="n">
        <f aca="false">IF('ORÇ.GLOBAL P CAIXA'!K663="EXEC.",0,'ORÇ.GLOBAL P CAIXA'!M663)</f>
        <v>0</v>
      </c>
      <c r="C663" s="161" t="n">
        <f aca="false">IF('ORÇ.GLOBAL P CAIXA'!K663="EXEC.",0,'ORÇ.GLOBAL P CAIXA'!O663)</f>
        <v>0</v>
      </c>
      <c r="D663" s="162" t="n">
        <f aca="false">IF('ORÇ.GLOBAL P CAIXA'!K663="EXEC.",0,'ORÇ.GLOBAL P CAIXA'!P663)</f>
        <v>0</v>
      </c>
      <c r="E663" s="163" t="n">
        <f aca="false">IF('ORÇ.GLOBAL P CAIXA'!K663="EXEC.",0,ROUND('ORÇ.GLOBAL P CAIXA'!Q663,2))</f>
        <v>0</v>
      </c>
      <c r="F663" s="163" t="n">
        <f aca="false">IF('ORÇ.GLOBAL P CAIXA'!K663="EXEC.",0,TRUNC((1+(IF(OR(H663=0,H663=""),'BDI REF.'!$K$5,CHOOSE(H663,'BDI REF.'!$K$5,'BDI REF.'!$K$6,'BDI REF.'!$K$7))))*'ORÇ.GLOBAL P CAIXA'!R663,2))</f>
        <v>0</v>
      </c>
      <c r="G663" s="163" t="n">
        <f aca="false">IF('ORÇ.GLOBAL P CAIXA'!K663="EXEC.",0,IF(E663&lt;&gt;0,ROUND(E663*F663,2),IF(R663=0,(SUMIF($S$12:$S$1011,B663,$R$12:$R$1011)),R663)))</f>
        <v>0</v>
      </c>
      <c r="H663" s="509" t="str">
        <f aca="false">IF('ORÇ.GLOBAL P CAIXA'!K663="EXEC.","",IF('ORÇ.GLOBAL P CAIXA'!H663&gt;0,'ORÇ.GLOBAL P CAIXA'!H663,""))</f>
        <v/>
      </c>
      <c r="I663" s="509" t="str">
        <f aca="false">IF('ORÇ.GLOBAL P CAIXA'!K663="EXEC.","",IF('ORÇ.GLOBAL P CAIXA'!I663&gt;0,'ORÇ.GLOBAL P CAIXA'!I663,""))</f>
        <v/>
      </c>
      <c r="J663" s="510" t="str">
        <f aca="false">IF('ORÇ.GLOBAL P CAIXA'!K663="EXEC.","",IF('ORÇ.GLOBAL P CAIXA'!J663&gt;0,'ORÇ.GLOBAL P CAIXA'!J663,""))</f>
        <v/>
      </c>
      <c r="K663" s="115"/>
      <c r="L663" s="168" t="str">
        <f aca="false">IF(B663&gt;0,"ok","ocultar")</f>
        <v>ocultar</v>
      </c>
      <c r="M663" s="511" t="n">
        <f aca="false">ROUND(IF($O663&lt;&gt;0,$O663*(INFORMAÇÕES!$T$113/INFORMAÇÕES!$T$117),0),2)</f>
        <v>0</v>
      </c>
      <c r="N663" s="511" t="n">
        <f aca="false">ROUND(IF($O663&lt;&gt;0,$O663*(INFORMAÇÕES!$T$114/INFORMAÇÕES!$T$117),0),2)</f>
        <v>0</v>
      </c>
      <c r="O663" s="512" t="n">
        <f aca="false">IF(E663=0,G663,0)</f>
        <v>0</v>
      </c>
      <c r="Q663" s="88"/>
      <c r="R663" s="163" t="n">
        <f aca="false">IF(E663&lt;&gt;0,G663,0)</f>
        <v>0</v>
      </c>
      <c r="S663" s="157" t="n">
        <f aca="false">IF(B663=0,S662,IF(ISNONTEXT(B663)=TRUE(),INT(B663),INT(LEFT(B663,FIND(".",B663)-1))))</f>
        <v>3</v>
      </c>
      <c r="T663" s="157" t="str">
        <f aca="false">IF(T664=1,1,IF(B663&lt;&gt;0,1,IF(C663&lt;&gt;0,1,IF(D663&lt;&gt;0,1,IF('ORÇ.GLOBAL REF.'!E663&lt;&gt;0,1,"")))))</f>
        <v/>
      </c>
      <c r="U663" s="157" t="str">
        <f aca="false">IF(S663=0," ",IF(S663&lt;&gt;S662,S663," "))</f>
        <v> </v>
      </c>
      <c r="V663" s="88"/>
    </row>
    <row r="664" s="174" customFormat="true" ht="14.25" hidden="false" customHeight="false" outlineLevel="0" collapsed="false">
      <c r="A664" s="159" t="n">
        <v>653</v>
      </c>
      <c r="B664" s="160" t="n">
        <f aca="false">IF('ORÇ.GLOBAL P CAIXA'!K664="EXEC.",0,'ORÇ.GLOBAL P CAIXA'!M664)</f>
        <v>0</v>
      </c>
      <c r="C664" s="161" t="n">
        <f aca="false">IF('ORÇ.GLOBAL P CAIXA'!K664="EXEC.",0,'ORÇ.GLOBAL P CAIXA'!O664)</f>
        <v>0</v>
      </c>
      <c r="D664" s="162" t="n">
        <f aca="false">IF('ORÇ.GLOBAL P CAIXA'!K664="EXEC.",0,'ORÇ.GLOBAL P CAIXA'!P664)</f>
        <v>0</v>
      </c>
      <c r="E664" s="163" t="n">
        <f aca="false">IF('ORÇ.GLOBAL P CAIXA'!K664="EXEC.",0,ROUND('ORÇ.GLOBAL P CAIXA'!Q664,2))</f>
        <v>0</v>
      </c>
      <c r="F664" s="163" t="n">
        <f aca="false">IF('ORÇ.GLOBAL P CAIXA'!K664="EXEC.",0,TRUNC((1+(IF(OR(H664=0,H664=""),'BDI REF.'!$K$5,CHOOSE(H664,'BDI REF.'!$K$5,'BDI REF.'!$K$6,'BDI REF.'!$K$7))))*'ORÇ.GLOBAL P CAIXA'!R664,2))</f>
        <v>0</v>
      </c>
      <c r="G664" s="163" t="n">
        <f aca="false">IF('ORÇ.GLOBAL P CAIXA'!K664="EXEC.",0,IF(E664&lt;&gt;0,ROUND(E664*F664,2),IF(R664=0,(SUMIF($S$12:$S$1011,B664,$R$12:$R$1011)),R664)))</f>
        <v>0</v>
      </c>
      <c r="H664" s="509" t="str">
        <f aca="false">IF('ORÇ.GLOBAL P CAIXA'!K664="EXEC.","",IF('ORÇ.GLOBAL P CAIXA'!H664&gt;0,'ORÇ.GLOBAL P CAIXA'!H664,""))</f>
        <v/>
      </c>
      <c r="I664" s="509" t="str">
        <f aca="false">IF('ORÇ.GLOBAL P CAIXA'!K664="EXEC.","",IF('ORÇ.GLOBAL P CAIXA'!I664&gt;0,'ORÇ.GLOBAL P CAIXA'!I664,""))</f>
        <v/>
      </c>
      <c r="J664" s="510" t="str">
        <f aca="false">IF('ORÇ.GLOBAL P CAIXA'!K664="EXEC.","",IF('ORÇ.GLOBAL P CAIXA'!J664&gt;0,'ORÇ.GLOBAL P CAIXA'!J664,""))</f>
        <v/>
      </c>
      <c r="K664" s="115"/>
      <c r="L664" s="168" t="str">
        <f aca="false">IF(B664&gt;0,"ok","ocultar")</f>
        <v>ocultar</v>
      </c>
      <c r="M664" s="511" t="n">
        <f aca="false">ROUND(IF($O664&lt;&gt;0,$O664*(INFORMAÇÕES!$T$113/INFORMAÇÕES!$T$117),0),2)</f>
        <v>0</v>
      </c>
      <c r="N664" s="511" t="n">
        <f aca="false">ROUND(IF($O664&lt;&gt;0,$O664*(INFORMAÇÕES!$T$114/INFORMAÇÕES!$T$117),0),2)</f>
        <v>0</v>
      </c>
      <c r="O664" s="512" t="n">
        <f aca="false">IF(E664=0,G664,0)</f>
        <v>0</v>
      </c>
      <c r="Q664" s="88"/>
      <c r="R664" s="163" t="n">
        <f aca="false">IF(E664&lt;&gt;0,G664,0)</f>
        <v>0</v>
      </c>
      <c r="S664" s="157" t="n">
        <f aca="false">IF(B664=0,S663,IF(ISNONTEXT(B664)=TRUE(),INT(B664),INT(LEFT(B664,FIND(".",B664)-1))))</f>
        <v>3</v>
      </c>
      <c r="T664" s="157" t="str">
        <f aca="false">IF(T665=1,1,IF(B664&lt;&gt;0,1,IF(C664&lt;&gt;0,1,IF(D664&lt;&gt;0,1,IF('ORÇ.GLOBAL REF.'!E664&lt;&gt;0,1,"")))))</f>
        <v/>
      </c>
      <c r="U664" s="157" t="str">
        <f aca="false">IF(S664=0," ",IF(S664&lt;&gt;S663,S664," "))</f>
        <v> </v>
      </c>
      <c r="V664" s="88"/>
    </row>
    <row r="665" s="174" customFormat="true" ht="14.25" hidden="false" customHeight="false" outlineLevel="0" collapsed="false">
      <c r="A665" s="159" t="n">
        <v>654</v>
      </c>
      <c r="B665" s="160" t="n">
        <f aca="false">IF('ORÇ.GLOBAL P CAIXA'!K665="EXEC.",0,'ORÇ.GLOBAL P CAIXA'!M665)</f>
        <v>0</v>
      </c>
      <c r="C665" s="161" t="n">
        <f aca="false">IF('ORÇ.GLOBAL P CAIXA'!K665="EXEC.",0,'ORÇ.GLOBAL P CAIXA'!O665)</f>
        <v>0</v>
      </c>
      <c r="D665" s="162" t="n">
        <f aca="false">IF('ORÇ.GLOBAL P CAIXA'!K665="EXEC.",0,'ORÇ.GLOBAL P CAIXA'!P665)</f>
        <v>0</v>
      </c>
      <c r="E665" s="163" t="n">
        <f aca="false">IF('ORÇ.GLOBAL P CAIXA'!K665="EXEC.",0,ROUND('ORÇ.GLOBAL P CAIXA'!Q665,2))</f>
        <v>0</v>
      </c>
      <c r="F665" s="163" t="n">
        <f aca="false">IF('ORÇ.GLOBAL P CAIXA'!K665="EXEC.",0,TRUNC((1+(IF(OR(H665=0,H665=""),'BDI REF.'!$K$5,CHOOSE(H665,'BDI REF.'!$K$5,'BDI REF.'!$K$6,'BDI REF.'!$K$7))))*'ORÇ.GLOBAL P CAIXA'!R665,2))</f>
        <v>0</v>
      </c>
      <c r="G665" s="163" t="n">
        <f aca="false">IF('ORÇ.GLOBAL P CAIXA'!K665="EXEC.",0,IF(E665&lt;&gt;0,ROUND(E665*F665,2),IF(R665=0,(SUMIF($S$12:$S$1011,B665,$R$12:$R$1011)),R665)))</f>
        <v>0</v>
      </c>
      <c r="H665" s="509" t="str">
        <f aca="false">IF('ORÇ.GLOBAL P CAIXA'!K665="EXEC.","",IF('ORÇ.GLOBAL P CAIXA'!H665&gt;0,'ORÇ.GLOBAL P CAIXA'!H665,""))</f>
        <v/>
      </c>
      <c r="I665" s="509" t="str">
        <f aca="false">IF('ORÇ.GLOBAL P CAIXA'!K665="EXEC.","",IF('ORÇ.GLOBAL P CAIXA'!I665&gt;0,'ORÇ.GLOBAL P CAIXA'!I665,""))</f>
        <v/>
      </c>
      <c r="J665" s="510" t="str">
        <f aca="false">IF('ORÇ.GLOBAL P CAIXA'!K665="EXEC.","",IF('ORÇ.GLOBAL P CAIXA'!J665&gt;0,'ORÇ.GLOBAL P CAIXA'!J665,""))</f>
        <v/>
      </c>
      <c r="K665" s="115"/>
      <c r="L665" s="168" t="str">
        <f aca="false">IF(B665&gt;0,"ok","ocultar")</f>
        <v>ocultar</v>
      </c>
      <c r="M665" s="511" t="n">
        <f aca="false">ROUND(IF($O665&lt;&gt;0,$O665*(INFORMAÇÕES!$T$113/INFORMAÇÕES!$T$117),0),2)</f>
        <v>0</v>
      </c>
      <c r="N665" s="511" t="n">
        <f aca="false">ROUND(IF($O665&lt;&gt;0,$O665*(INFORMAÇÕES!$T$114/INFORMAÇÕES!$T$117),0),2)</f>
        <v>0</v>
      </c>
      <c r="O665" s="512" t="n">
        <f aca="false">IF(E665=0,G665,0)</f>
        <v>0</v>
      </c>
      <c r="Q665" s="88"/>
      <c r="R665" s="163" t="n">
        <f aca="false">IF(E665&lt;&gt;0,G665,0)</f>
        <v>0</v>
      </c>
      <c r="S665" s="157" t="n">
        <f aca="false">IF(B665=0,S664,IF(ISNONTEXT(B665)=TRUE(),INT(B665),INT(LEFT(B665,FIND(".",B665)-1))))</f>
        <v>3</v>
      </c>
      <c r="T665" s="157" t="str">
        <f aca="false">IF(T666=1,1,IF(B665&lt;&gt;0,1,IF(C665&lt;&gt;0,1,IF(D665&lt;&gt;0,1,IF('ORÇ.GLOBAL REF.'!E665&lt;&gt;0,1,"")))))</f>
        <v/>
      </c>
      <c r="U665" s="157" t="str">
        <f aca="false">IF(S665=0," ",IF(S665&lt;&gt;S664,S665," "))</f>
        <v> </v>
      </c>
      <c r="V665" s="88"/>
    </row>
    <row r="666" s="174" customFormat="true" ht="14.25" hidden="false" customHeight="false" outlineLevel="0" collapsed="false">
      <c r="A666" s="159" t="n">
        <v>655</v>
      </c>
      <c r="B666" s="160" t="n">
        <f aca="false">IF('ORÇ.GLOBAL P CAIXA'!K666="EXEC.",0,'ORÇ.GLOBAL P CAIXA'!M666)</f>
        <v>0</v>
      </c>
      <c r="C666" s="161" t="n">
        <f aca="false">IF('ORÇ.GLOBAL P CAIXA'!K666="EXEC.",0,'ORÇ.GLOBAL P CAIXA'!O666)</f>
        <v>0</v>
      </c>
      <c r="D666" s="162" t="n">
        <f aca="false">IF('ORÇ.GLOBAL P CAIXA'!K666="EXEC.",0,'ORÇ.GLOBAL P CAIXA'!P666)</f>
        <v>0</v>
      </c>
      <c r="E666" s="163" t="n">
        <f aca="false">IF('ORÇ.GLOBAL P CAIXA'!K666="EXEC.",0,ROUND('ORÇ.GLOBAL P CAIXA'!Q666,2))</f>
        <v>0</v>
      </c>
      <c r="F666" s="163" t="n">
        <f aca="false">IF('ORÇ.GLOBAL P CAIXA'!K666="EXEC.",0,TRUNC((1+(IF(OR(H666=0,H666=""),'BDI REF.'!$K$5,CHOOSE(H666,'BDI REF.'!$K$5,'BDI REF.'!$K$6,'BDI REF.'!$K$7))))*'ORÇ.GLOBAL P CAIXA'!R666,2))</f>
        <v>0</v>
      </c>
      <c r="G666" s="163" t="n">
        <f aca="false">IF('ORÇ.GLOBAL P CAIXA'!K666="EXEC.",0,IF(E666&lt;&gt;0,ROUND(E666*F666,2),IF(R666=0,(SUMIF($S$12:$S$1011,B666,$R$12:$R$1011)),R666)))</f>
        <v>0</v>
      </c>
      <c r="H666" s="509" t="str">
        <f aca="false">IF('ORÇ.GLOBAL P CAIXA'!K666="EXEC.","",IF('ORÇ.GLOBAL P CAIXA'!H666&gt;0,'ORÇ.GLOBAL P CAIXA'!H666,""))</f>
        <v/>
      </c>
      <c r="I666" s="509" t="str">
        <f aca="false">IF('ORÇ.GLOBAL P CAIXA'!K666="EXEC.","",IF('ORÇ.GLOBAL P CAIXA'!I666&gt;0,'ORÇ.GLOBAL P CAIXA'!I666,""))</f>
        <v/>
      </c>
      <c r="J666" s="510" t="str">
        <f aca="false">IF('ORÇ.GLOBAL P CAIXA'!K666="EXEC.","",IF('ORÇ.GLOBAL P CAIXA'!J666&gt;0,'ORÇ.GLOBAL P CAIXA'!J666,""))</f>
        <v/>
      </c>
      <c r="K666" s="115"/>
      <c r="L666" s="168" t="str">
        <f aca="false">IF(B666&gt;0,"ok","ocultar")</f>
        <v>ocultar</v>
      </c>
      <c r="M666" s="511" t="n">
        <f aca="false">ROUND(IF($O666&lt;&gt;0,$O666*(INFORMAÇÕES!$T$113/INFORMAÇÕES!$T$117),0),2)</f>
        <v>0</v>
      </c>
      <c r="N666" s="511" t="n">
        <f aca="false">ROUND(IF($O666&lt;&gt;0,$O666*(INFORMAÇÕES!$T$114/INFORMAÇÕES!$T$117),0),2)</f>
        <v>0</v>
      </c>
      <c r="O666" s="512" t="n">
        <f aca="false">IF(E666=0,G666,0)</f>
        <v>0</v>
      </c>
      <c r="Q666" s="88"/>
      <c r="R666" s="163" t="n">
        <f aca="false">IF(E666&lt;&gt;0,G666,0)</f>
        <v>0</v>
      </c>
      <c r="S666" s="157" t="n">
        <f aca="false">IF(B666=0,S665,IF(ISNONTEXT(B666)=TRUE(),INT(B666),INT(LEFT(B666,FIND(".",B666)-1))))</f>
        <v>3</v>
      </c>
      <c r="T666" s="157" t="str">
        <f aca="false">IF(T667=1,1,IF(B666&lt;&gt;0,1,IF(C666&lt;&gt;0,1,IF(D666&lt;&gt;0,1,IF('ORÇ.GLOBAL REF.'!E666&lt;&gt;0,1,"")))))</f>
        <v/>
      </c>
      <c r="U666" s="157" t="str">
        <f aca="false">IF(S666=0," ",IF(S666&lt;&gt;S665,S666," "))</f>
        <v> </v>
      </c>
      <c r="V666" s="88"/>
    </row>
    <row r="667" s="174" customFormat="true" ht="14.25" hidden="false" customHeight="false" outlineLevel="0" collapsed="false">
      <c r="A667" s="159" t="n">
        <v>656</v>
      </c>
      <c r="B667" s="160" t="n">
        <f aca="false">IF('ORÇ.GLOBAL P CAIXA'!K667="EXEC.",0,'ORÇ.GLOBAL P CAIXA'!M667)</f>
        <v>0</v>
      </c>
      <c r="C667" s="161" t="n">
        <f aca="false">IF('ORÇ.GLOBAL P CAIXA'!K667="EXEC.",0,'ORÇ.GLOBAL P CAIXA'!O667)</f>
        <v>0</v>
      </c>
      <c r="D667" s="162" t="n">
        <f aca="false">IF('ORÇ.GLOBAL P CAIXA'!K667="EXEC.",0,'ORÇ.GLOBAL P CAIXA'!P667)</f>
        <v>0</v>
      </c>
      <c r="E667" s="163" t="n">
        <f aca="false">IF('ORÇ.GLOBAL P CAIXA'!K667="EXEC.",0,ROUND('ORÇ.GLOBAL P CAIXA'!Q667,2))</f>
        <v>0</v>
      </c>
      <c r="F667" s="163" t="n">
        <f aca="false">IF('ORÇ.GLOBAL P CAIXA'!K667="EXEC.",0,TRUNC((1+(IF(OR(H667=0,H667=""),'BDI REF.'!$K$5,CHOOSE(H667,'BDI REF.'!$K$5,'BDI REF.'!$K$6,'BDI REF.'!$K$7))))*'ORÇ.GLOBAL P CAIXA'!R667,2))</f>
        <v>0</v>
      </c>
      <c r="G667" s="163" t="n">
        <f aca="false">IF('ORÇ.GLOBAL P CAIXA'!K667="EXEC.",0,IF(E667&lt;&gt;0,ROUND(E667*F667,2),IF(R667=0,(SUMIF($S$12:$S$1011,B667,$R$12:$R$1011)),R667)))</f>
        <v>0</v>
      </c>
      <c r="H667" s="509" t="str">
        <f aca="false">IF('ORÇ.GLOBAL P CAIXA'!K667="EXEC.","",IF('ORÇ.GLOBAL P CAIXA'!H667&gt;0,'ORÇ.GLOBAL P CAIXA'!H667,""))</f>
        <v/>
      </c>
      <c r="I667" s="509" t="str">
        <f aca="false">IF('ORÇ.GLOBAL P CAIXA'!K667="EXEC.","",IF('ORÇ.GLOBAL P CAIXA'!I667&gt;0,'ORÇ.GLOBAL P CAIXA'!I667,""))</f>
        <v/>
      </c>
      <c r="J667" s="510" t="str">
        <f aca="false">IF('ORÇ.GLOBAL P CAIXA'!K667="EXEC.","",IF('ORÇ.GLOBAL P CAIXA'!J667&gt;0,'ORÇ.GLOBAL P CAIXA'!J667,""))</f>
        <v/>
      </c>
      <c r="K667" s="115"/>
      <c r="L667" s="168" t="str">
        <f aca="false">IF(B667&gt;0,"ok","ocultar")</f>
        <v>ocultar</v>
      </c>
      <c r="M667" s="511" t="n">
        <f aca="false">ROUND(IF($O667&lt;&gt;0,$O667*(INFORMAÇÕES!$T$113/INFORMAÇÕES!$T$117),0),2)</f>
        <v>0</v>
      </c>
      <c r="N667" s="511" t="n">
        <f aca="false">ROUND(IF($O667&lt;&gt;0,$O667*(INFORMAÇÕES!$T$114/INFORMAÇÕES!$T$117),0),2)</f>
        <v>0</v>
      </c>
      <c r="O667" s="512" t="n">
        <f aca="false">IF(E667=0,G667,0)</f>
        <v>0</v>
      </c>
      <c r="Q667" s="88"/>
      <c r="R667" s="163" t="n">
        <f aca="false">IF(E667&lt;&gt;0,G667,0)</f>
        <v>0</v>
      </c>
      <c r="S667" s="157" t="n">
        <f aca="false">IF(B667=0,S666,IF(ISNONTEXT(B667)=TRUE(),INT(B667),INT(LEFT(B667,FIND(".",B667)-1))))</f>
        <v>3</v>
      </c>
      <c r="T667" s="157" t="str">
        <f aca="false">IF(T668=1,1,IF(B667&lt;&gt;0,1,IF(C667&lt;&gt;0,1,IF(D667&lt;&gt;0,1,IF('ORÇ.GLOBAL REF.'!E667&lt;&gt;0,1,"")))))</f>
        <v/>
      </c>
      <c r="U667" s="157" t="str">
        <f aca="false">IF(S667=0," ",IF(S667&lt;&gt;S666,S667," "))</f>
        <v> </v>
      </c>
      <c r="V667" s="88"/>
    </row>
    <row r="668" s="174" customFormat="true" ht="14.25" hidden="false" customHeight="false" outlineLevel="0" collapsed="false">
      <c r="A668" s="159" t="n">
        <v>657</v>
      </c>
      <c r="B668" s="160" t="n">
        <f aca="false">IF('ORÇ.GLOBAL P CAIXA'!K668="EXEC.",0,'ORÇ.GLOBAL P CAIXA'!M668)</f>
        <v>0</v>
      </c>
      <c r="C668" s="161" t="n">
        <f aca="false">IF('ORÇ.GLOBAL P CAIXA'!K668="EXEC.",0,'ORÇ.GLOBAL P CAIXA'!O668)</f>
        <v>0</v>
      </c>
      <c r="D668" s="162" t="n">
        <f aca="false">IF('ORÇ.GLOBAL P CAIXA'!K668="EXEC.",0,'ORÇ.GLOBAL P CAIXA'!P668)</f>
        <v>0</v>
      </c>
      <c r="E668" s="163" t="n">
        <f aca="false">IF('ORÇ.GLOBAL P CAIXA'!K668="EXEC.",0,ROUND('ORÇ.GLOBAL P CAIXA'!Q668,2))</f>
        <v>0</v>
      </c>
      <c r="F668" s="163" t="n">
        <f aca="false">IF('ORÇ.GLOBAL P CAIXA'!K668="EXEC.",0,TRUNC((1+(IF(OR(H668=0,H668=""),'BDI REF.'!$K$5,CHOOSE(H668,'BDI REF.'!$K$5,'BDI REF.'!$K$6,'BDI REF.'!$K$7))))*'ORÇ.GLOBAL P CAIXA'!R668,2))</f>
        <v>0</v>
      </c>
      <c r="G668" s="163" t="n">
        <f aca="false">IF('ORÇ.GLOBAL P CAIXA'!K668="EXEC.",0,IF(E668&lt;&gt;0,ROUND(E668*F668,2),IF(R668=0,(SUMIF($S$12:$S$1011,B668,$R$12:$R$1011)),R668)))</f>
        <v>0</v>
      </c>
      <c r="H668" s="509" t="str">
        <f aca="false">IF('ORÇ.GLOBAL P CAIXA'!K668="EXEC.","",IF('ORÇ.GLOBAL P CAIXA'!H668&gt;0,'ORÇ.GLOBAL P CAIXA'!H668,""))</f>
        <v/>
      </c>
      <c r="I668" s="509" t="str">
        <f aca="false">IF('ORÇ.GLOBAL P CAIXA'!K668="EXEC.","",IF('ORÇ.GLOBAL P CAIXA'!I668&gt;0,'ORÇ.GLOBAL P CAIXA'!I668,""))</f>
        <v/>
      </c>
      <c r="J668" s="510" t="str">
        <f aca="false">IF('ORÇ.GLOBAL P CAIXA'!K668="EXEC.","",IF('ORÇ.GLOBAL P CAIXA'!J668&gt;0,'ORÇ.GLOBAL P CAIXA'!J668,""))</f>
        <v/>
      </c>
      <c r="K668" s="115"/>
      <c r="L668" s="168" t="str">
        <f aca="false">IF(B668&gt;0,"ok","ocultar")</f>
        <v>ocultar</v>
      </c>
      <c r="M668" s="511" t="n">
        <f aca="false">ROUND(IF($O668&lt;&gt;0,$O668*(INFORMAÇÕES!$T$113/INFORMAÇÕES!$T$117),0),2)</f>
        <v>0</v>
      </c>
      <c r="N668" s="511" t="n">
        <f aca="false">ROUND(IF($O668&lt;&gt;0,$O668*(INFORMAÇÕES!$T$114/INFORMAÇÕES!$T$117),0),2)</f>
        <v>0</v>
      </c>
      <c r="O668" s="512" t="n">
        <f aca="false">IF(E668=0,G668,0)</f>
        <v>0</v>
      </c>
      <c r="Q668" s="88"/>
      <c r="R668" s="163" t="n">
        <f aca="false">IF(E668&lt;&gt;0,G668,0)</f>
        <v>0</v>
      </c>
      <c r="S668" s="157" t="n">
        <f aca="false">IF(B668=0,S667,IF(ISNONTEXT(B668)=TRUE(),INT(B668),INT(LEFT(B668,FIND(".",B668)-1))))</f>
        <v>3</v>
      </c>
      <c r="T668" s="157" t="str">
        <f aca="false">IF(T669=1,1,IF(B668&lt;&gt;0,1,IF(C668&lt;&gt;0,1,IF(D668&lt;&gt;0,1,IF('ORÇ.GLOBAL REF.'!E668&lt;&gt;0,1,"")))))</f>
        <v/>
      </c>
      <c r="U668" s="157" t="str">
        <f aca="false">IF(S668=0," ",IF(S668&lt;&gt;S667,S668," "))</f>
        <v> </v>
      </c>
      <c r="V668" s="88"/>
    </row>
    <row r="669" s="174" customFormat="true" ht="14.25" hidden="false" customHeight="false" outlineLevel="0" collapsed="false">
      <c r="A669" s="159" t="n">
        <v>658</v>
      </c>
      <c r="B669" s="160" t="n">
        <f aca="false">IF('ORÇ.GLOBAL P CAIXA'!K669="EXEC.",0,'ORÇ.GLOBAL P CAIXA'!M669)</f>
        <v>0</v>
      </c>
      <c r="C669" s="161" t="n">
        <f aca="false">IF('ORÇ.GLOBAL P CAIXA'!K669="EXEC.",0,'ORÇ.GLOBAL P CAIXA'!O669)</f>
        <v>0</v>
      </c>
      <c r="D669" s="162" t="n">
        <f aca="false">IF('ORÇ.GLOBAL P CAIXA'!K669="EXEC.",0,'ORÇ.GLOBAL P CAIXA'!P669)</f>
        <v>0</v>
      </c>
      <c r="E669" s="163" t="n">
        <f aca="false">IF('ORÇ.GLOBAL P CAIXA'!K669="EXEC.",0,ROUND('ORÇ.GLOBAL P CAIXA'!Q669,2))</f>
        <v>0</v>
      </c>
      <c r="F669" s="163" t="n">
        <f aca="false">IF('ORÇ.GLOBAL P CAIXA'!K669="EXEC.",0,TRUNC((1+(IF(OR(H669=0,H669=""),'BDI REF.'!$K$5,CHOOSE(H669,'BDI REF.'!$K$5,'BDI REF.'!$K$6,'BDI REF.'!$K$7))))*'ORÇ.GLOBAL P CAIXA'!R669,2))</f>
        <v>0</v>
      </c>
      <c r="G669" s="163" t="n">
        <f aca="false">IF('ORÇ.GLOBAL P CAIXA'!K669="EXEC.",0,IF(E669&lt;&gt;0,ROUND(E669*F669,2),IF(R669=0,(SUMIF($S$12:$S$1011,B669,$R$12:$R$1011)),R669)))</f>
        <v>0</v>
      </c>
      <c r="H669" s="509" t="str">
        <f aca="false">IF('ORÇ.GLOBAL P CAIXA'!K669="EXEC.","",IF('ORÇ.GLOBAL P CAIXA'!H669&gt;0,'ORÇ.GLOBAL P CAIXA'!H669,""))</f>
        <v/>
      </c>
      <c r="I669" s="509" t="str">
        <f aca="false">IF('ORÇ.GLOBAL P CAIXA'!K669="EXEC.","",IF('ORÇ.GLOBAL P CAIXA'!I669&gt;0,'ORÇ.GLOBAL P CAIXA'!I669,""))</f>
        <v/>
      </c>
      <c r="J669" s="510" t="str">
        <f aca="false">IF('ORÇ.GLOBAL P CAIXA'!K669="EXEC.","",IF('ORÇ.GLOBAL P CAIXA'!J669&gt;0,'ORÇ.GLOBAL P CAIXA'!J669,""))</f>
        <v/>
      </c>
      <c r="K669" s="115"/>
      <c r="L669" s="168" t="str">
        <f aca="false">IF(B669&gt;0,"ok","ocultar")</f>
        <v>ocultar</v>
      </c>
      <c r="M669" s="511" t="n">
        <f aca="false">ROUND(IF($O669&lt;&gt;0,$O669*(INFORMAÇÕES!$T$113/INFORMAÇÕES!$T$117),0),2)</f>
        <v>0</v>
      </c>
      <c r="N669" s="511" t="n">
        <f aca="false">ROUND(IF($O669&lt;&gt;0,$O669*(INFORMAÇÕES!$T$114/INFORMAÇÕES!$T$117),0),2)</f>
        <v>0</v>
      </c>
      <c r="O669" s="512" t="n">
        <f aca="false">IF(E669=0,G669,0)</f>
        <v>0</v>
      </c>
      <c r="Q669" s="88"/>
      <c r="R669" s="163" t="n">
        <f aca="false">IF(E669&lt;&gt;0,G669,0)</f>
        <v>0</v>
      </c>
      <c r="S669" s="157" t="n">
        <f aca="false">IF(B669=0,S668,IF(ISNONTEXT(B669)=TRUE(),INT(B669),INT(LEFT(B669,FIND(".",B669)-1))))</f>
        <v>3</v>
      </c>
      <c r="T669" s="157" t="str">
        <f aca="false">IF(T670=1,1,IF(B669&lt;&gt;0,1,IF(C669&lt;&gt;0,1,IF(D669&lt;&gt;0,1,IF('ORÇ.GLOBAL REF.'!E669&lt;&gt;0,1,"")))))</f>
        <v/>
      </c>
      <c r="U669" s="157" t="str">
        <f aca="false">IF(S669=0," ",IF(S669&lt;&gt;S668,S669," "))</f>
        <v> </v>
      </c>
      <c r="V669" s="88"/>
    </row>
    <row r="670" s="174" customFormat="true" ht="14.25" hidden="false" customHeight="false" outlineLevel="0" collapsed="false">
      <c r="A670" s="159" t="n">
        <v>659</v>
      </c>
      <c r="B670" s="160" t="n">
        <f aca="false">IF('ORÇ.GLOBAL P CAIXA'!K670="EXEC.",0,'ORÇ.GLOBAL P CAIXA'!M670)</f>
        <v>0</v>
      </c>
      <c r="C670" s="161" t="n">
        <f aca="false">IF('ORÇ.GLOBAL P CAIXA'!K670="EXEC.",0,'ORÇ.GLOBAL P CAIXA'!O670)</f>
        <v>0</v>
      </c>
      <c r="D670" s="162" t="n">
        <f aca="false">IF('ORÇ.GLOBAL P CAIXA'!K670="EXEC.",0,'ORÇ.GLOBAL P CAIXA'!P670)</f>
        <v>0</v>
      </c>
      <c r="E670" s="163" t="n">
        <f aca="false">IF('ORÇ.GLOBAL P CAIXA'!K670="EXEC.",0,ROUND('ORÇ.GLOBAL P CAIXA'!Q670,2))</f>
        <v>0</v>
      </c>
      <c r="F670" s="163" t="n">
        <f aca="false">IF('ORÇ.GLOBAL P CAIXA'!K670="EXEC.",0,TRUNC((1+(IF(OR(H670=0,H670=""),'BDI REF.'!$K$5,CHOOSE(H670,'BDI REF.'!$K$5,'BDI REF.'!$K$6,'BDI REF.'!$K$7))))*'ORÇ.GLOBAL P CAIXA'!R670,2))</f>
        <v>0</v>
      </c>
      <c r="G670" s="163" t="n">
        <f aca="false">IF('ORÇ.GLOBAL P CAIXA'!K670="EXEC.",0,IF(E670&lt;&gt;0,ROUND(E670*F670,2),IF(R670=0,(SUMIF($S$12:$S$1011,B670,$R$12:$R$1011)),R670)))</f>
        <v>0</v>
      </c>
      <c r="H670" s="509" t="str">
        <f aca="false">IF('ORÇ.GLOBAL P CAIXA'!K670="EXEC.","",IF('ORÇ.GLOBAL P CAIXA'!H670&gt;0,'ORÇ.GLOBAL P CAIXA'!H670,""))</f>
        <v/>
      </c>
      <c r="I670" s="509" t="str">
        <f aca="false">IF('ORÇ.GLOBAL P CAIXA'!K670="EXEC.","",IF('ORÇ.GLOBAL P CAIXA'!I670&gt;0,'ORÇ.GLOBAL P CAIXA'!I670,""))</f>
        <v/>
      </c>
      <c r="J670" s="510" t="str">
        <f aca="false">IF('ORÇ.GLOBAL P CAIXA'!K670="EXEC.","",IF('ORÇ.GLOBAL P CAIXA'!J670&gt;0,'ORÇ.GLOBAL P CAIXA'!J670,""))</f>
        <v/>
      </c>
      <c r="K670" s="115"/>
      <c r="L670" s="168" t="str">
        <f aca="false">IF(B670&gt;0,"ok","ocultar")</f>
        <v>ocultar</v>
      </c>
      <c r="M670" s="511" t="n">
        <f aca="false">ROUND(IF($O670&lt;&gt;0,$O670*(INFORMAÇÕES!$T$113/INFORMAÇÕES!$T$117),0),2)</f>
        <v>0</v>
      </c>
      <c r="N670" s="511" t="n">
        <f aca="false">ROUND(IF($O670&lt;&gt;0,$O670*(INFORMAÇÕES!$T$114/INFORMAÇÕES!$T$117),0),2)</f>
        <v>0</v>
      </c>
      <c r="O670" s="512" t="n">
        <f aca="false">IF(E670=0,G670,0)</f>
        <v>0</v>
      </c>
      <c r="Q670" s="88"/>
      <c r="R670" s="163" t="n">
        <f aca="false">IF(E670&lt;&gt;0,G670,0)</f>
        <v>0</v>
      </c>
      <c r="S670" s="157" t="n">
        <f aca="false">IF(B670=0,S669,IF(ISNONTEXT(B670)=TRUE(),INT(B670),INT(LEFT(B670,FIND(".",B670)-1))))</f>
        <v>3</v>
      </c>
      <c r="T670" s="157" t="str">
        <f aca="false">IF(T671=1,1,IF(B670&lt;&gt;0,1,IF(C670&lt;&gt;0,1,IF(D670&lt;&gt;0,1,IF('ORÇ.GLOBAL REF.'!E670&lt;&gt;0,1,"")))))</f>
        <v/>
      </c>
      <c r="U670" s="157" t="str">
        <f aca="false">IF(S670=0," ",IF(S670&lt;&gt;S669,S670," "))</f>
        <v> </v>
      </c>
      <c r="V670" s="88"/>
    </row>
    <row r="671" s="174" customFormat="true" ht="14.25" hidden="false" customHeight="false" outlineLevel="0" collapsed="false">
      <c r="A671" s="159" t="n">
        <v>660</v>
      </c>
      <c r="B671" s="160" t="n">
        <f aca="false">IF('ORÇ.GLOBAL P CAIXA'!K671="EXEC.",0,'ORÇ.GLOBAL P CAIXA'!M671)</f>
        <v>0</v>
      </c>
      <c r="C671" s="161" t="n">
        <f aca="false">IF('ORÇ.GLOBAL P CAIXA'!K671="EXEC.",0,'ORÇ.GLOBAL P CAIXA'!O671)</f>
        <v>0</v>
      </c>
      <c r="D671" s="162" t="n">
        <f aca="false">IF('ORÇ.GLOBAL P CAIXA'!K671="EXEC.",0,'ORÇ.GLOBAL P CAIXA'!P671)</f>
        <v>0</v>
      </c>
      <c r="E671" s="163" t="n">
        <f aca="false">IF('ORÇ.GLOBAL P CAIXA'!K671="EXEC.",0,ROUND('ORÇ.GLOBAL P CAIXA'!Q671,2))</f>
        <v>0</v>
      </c>
      <c r="F671" s="163" t="n">
        <f aca="false">IF('ORÇ.GLOBAL P CAIXA'!K671="EXEC.",0,TRUNC((1+(IF(OR(H671=0,H671=""),'BDI REF.'!$K$5,CHOOSE(H671,'BDI REF.'!$K$5,'BDI REF.'!$K$6,'BDI REF.'!$K$7))))*'ORÇ.GLOBAL P CAIXA'!R671,2))</f>
        <v>0</v>
      </c>
      <c r="G671" s="163" t="n">
        <f aca="false">IF('ORÇ.GLOBAL P CAIXA'!K671="EXEC.",0,IF(E671&lt;&gt;0,ROUND(E671*F671,2),IF(R671=0,(SUMIF($S$12:$S$1011,B671,$R$12:$R$1011)),R671)))</f>
        <v>0</v>
      </c>
      <c r="H671" s="509" t="str">
        <f aca="false">IF('ORÇ.GLOBAL P CAIXA'!K671="EXEC.","",IF('ORÇ.GLOBAL P CAIXA'!H671&gt;0,'ORÇ.GLOBAL P CAIXA'!H671,""))</f>
        <v/>
      </c>
      <c r="I671" s="509" t="str">
        <f aca="false">IF('ORÇ.GLOBAL P CAIXA'!K671="EXEC.","",IF('ORÇ.GLOBAL P CAIXA'!I671&gt;0,'ORÇ.GLOBAL P CAIXA'!I671,""))</f>
        <v/>
      </c>
      <c r="J671" s="510" t="str">
        <f aca="false">IF('ORÇ.GLOBAL P CAIXA'!K671="EXEC.","",IF('ORÇ.GLOBAL P CAIXA'!J671&gt;0,'ORÇ.GLOBAL P CAIXA'!J671,""))</f>
        <v/>
      </c>
      <c r="K671" s="115"/>
      <c r="L671" s="168" t="str">
        <f aca="false">IF(B671&gt;0,"ok","ocultar")</f>
        <v>ocultar</v>
      </c>
      <c r="M671" s="511" t="n">
        <f aca="false">ROUND(IF($O671&lt;&gt;0,$O671*(INFORMAÇÕES!$T$113/INFORMAÇÕES!$T$117),0),2)</f>
        <v>0</v>
      </c>
      <c r="N671" s="511" t="n">
        <f aca="false">ROUND(IF($O671&lt;&gt;0,$O671*(INFORMAÇÕES!$T$114/INFORMAÇÕES!$T$117),0),2)</f>
        <v>0</v>
      </c>
      <c r="O671" s="512" t="n">
        <f aca="false">IF(E671=0,G671,0)</f>
        <v>0</v>
      </c>
      <c r="Q671" s="88"/>
      <c r="R671" s="163" t="n">
        <f aca="false">IF(E671&lt;&gt;0,G671,0)</f>
        <v>0</v>
      </c>
      <c r="S671" s="157" t="n">
        <f aca="false">IF(B671=0,S670,IF(ISNONTEXT(B671)=TRUE(),INT(B671),INT(LEFT(B671,FIND(".",B671)-1))))</f>
        <v>3</v>
      </c>
      <c r="T671" s="157" t="str">
        <f aca="false">IF(T672=1,1,IF(B671&lt;&gt;0,1,IF(C671&lt;&gt;0,1,IF(D671&lt;&gt;0,1,IF('ORÇ.GLOBAL REF.'!E671&lt;&gt;0,1,"")))))</f>
        <v/>
      </c>
      <c r="U671" s="157" t="str">
        <f aca="false">IF(S671=0," ",IF(S671&lt;&gt;S670,S671," "))</f>
        <v> </v>
      </c>
      <c r="V671" s="88"/>
    </row>
    <row r="672" s="174" customFormat="true" ht="14.25" hidden="false" customHeight="false" outlineLevel="0" collapsed="false">
      <c r="A672" s="159" t="n">
        <v>661</v>
      </c>
      <c r="B672" s="160" t="n">
        <f aca="false">IF('ORÇ.GLOBAL P CAIXA'!K672="EXEC.",0,'ORÇ.GLOBAL P CAIXA'!M672)</f>
        <v>0</v>
      </c>
      <c r="C672" s="161" t="n">
        <f aca="false">IF('ORÇ.GLOBAL P CAIXA'!K672="EXEC.",0,'ORÇ.GLOBAL P CAIXA'!O672)</f>
        <v>0</v>
      </c>
      <c r="D672" s="162" t="n">
        <f aca="false">IF('ORÇ.GLOBAL P CAIXA'!K672="EXEC.",0,'ORÇ.GLOBAL P CAIXA'!P672)</f>
        <v>0</v>
      </c>
      <c r="E672" s="163" t="n">
        <f aca="false">IF('ORÇ.GLOBAL P CAIXA'!K672="EXEC.",0,ROUND('ORÇ.GLOBAL P CAIXA'!Q672,2))</f>
        <v>0</v>
      </c>
      <c r="F672" s="163" t="n">
        <f aca="false">IF('ORÇ.GLOBAL P CAIXA'!K672="EXEC.",0,TRUNC((1+(IF(OR(H672=0,H672=""),'BDI REF.'!$K$5,CHOOSE(H672,'BDI REF.'!$K$5,'BDI REF.'!$K$6,'BDI REF.'!$K$7))))*'ORÇ.GLOBAL P CAIXA'!R672,2))</f>
        <v>0</v>
      </c>
      <c r="G672" s="163" t="n">
        <f aca="false">IF('ORÇ.GLOBAL P CAIXA'!K672="EXEC.",0,IF(E672&lt;&gt;0,ROUND(E672*F672,2),IF(R672=0,(SUMIF($S$12:$S$1011,B672,$R$12:$R$1011)),R672)))</f>
        <v>0</v>
      </c>
      <c r="H672" s="509" t="str">
        <f aca="false">IF('ORÇ.GLOBAL P CAIXA'!K672="EXEC.","",IF('ORÇ.GLOBAL P CAIXA'!H672&gt;0,'ORÇ.GLOBAL P CAIXA'!H672,""))</f>
        <v/>
      </c>
      <c r="I672" s="509" t="str">
        <f aca="false">IF('ORÇ.GLOBAL P CAIXA'!K672="EXEC.","",IF('ORÇ.GLOBAL P CAIXA'!I672&gt;0,'ORÇ.GLOBAL P CAIXA'!I672,""))</f>
        <v/>
      </c>
      <c r="J672" s="510" t="str">
        <f aca="false">IF('ORÇ.GLOBAL P CAIXA'!K672="EXEC.","",IF('ORÇ.GLOBAL P CAIXA'!J672&gt;0,'ORÇ.GLOBAL P CAIXA'!J672,""))</f>
        <v/>
      </c>
      <c r="K672" s="115"/>
      <c r="L672" s="168" t="str">
        <f aca="false">IF(B672&gt;0,"ok","ocultar")</f>
        <v>ocultar</v>
      </c>
      <c r="M672" s="511" t="n">
        <f aca="false">ROUND(IF($O672&lt;&gt;0,$O672*(INFORMAÇÕES!$T$113/INFORMAÇÕES!$T$117),0),2)</f>
        <v>0</v>
      </c>
      <c r="N672" s="511" t="n">
        <f aca="false">ROUND(IF($O672&lt;&gt;0,$O672*(INFORMAÇÕES!$T$114/INFORMAÇÕES!$T$117),0),2)</f>
        <v>0</v>
      </c>
      <c r="O672" s="512" t="n">
        <f aca="false">IF(E672=0,G672,0)</f>
        <v>0</v>
      </c>
      <c r="Q672" s="88"/>
      <c r="R672" s="163" t="n">
        <f aca="false">IF(E672&lt;&gt;0,G672,0)</f>
        <v>0</v>
      </c>
      <c r="S672" s="157" t="n">
        <f aca="false">IF(B672=0,S671,IF(ISNONTEXT(B672)=TRUE(),INT(B672),INT(LEFT(B672,FIND(".",B672)-1))))</f>
        <v>3</v>
      </c>
      <c r="T672" s="157" t="str">
        <f aca="false">IF(T673=1,1,IF(B672&lt;&gt;0,1,IF(C672&lt;&gt;0,1,IF(D672&lt;&gt;0,1,IF('ORÇ.GLOBAL REF.'!E672&lt;&gt;0,1,"")))))</f>
        <v/>
      </c>
      <c r="U672" s="157" t="str">
        <f aca="false">IF(S672=0," ",IF(S672&lt;&gt;S671,S672," "))</f>
        <v> </v>
      </c>
      <c r="V672" s="88"/>
    </row>
    <row r="673" s="174" customFormat="true" ht="14.25" hidden="false" customHeight="false" outlineLevel="0" collapsed="false">
      <c r="A673" s="159" t="n">
        <v>662</v>
      </c>
      <c r="B673" s="160" t="n">
        <f aca="false">IF('ORÇ.GLOBAL P CAIXA'!K673="EXEC.",0,'ORÇ.GLOBAL P CAIXA'!M673)</f>
        <v>0</v>
      </c>
      <c r="C673" s="161" t="n">
        <f aca="false">IF('ORÇ.GLOBAL P CAIXA'!K673="EXEC.",0,'ORÇ.GLOBAL P CAIXA'!O673)</f>
        <v>0</v>
      </c>
      <c r="D673" s="162" t="n">
        <f aca="false">IF('ORÇ.GLOBAL P CAIXA'!K673="EXEC.",0,'ORÇ.GLOBAL P CAIXA'!P673)</f>
        <v>0</v>
      </c>
      <c r="E673" s="163" t="n">
        <f aca="false">IF('ORÇ.GLOBAL P CAIXA'!K673="EXEC.",0,ROUND('ORÇ.GLOBAL P CAIXA'!Q673,2))</f>
        <v>0</v>
      </c>
      <c r="F673" s="163" t="n">
        <f aca="false">IF('ORÇ.GLOBAL P CAIXA'!K673="EXEC.",0,TRUNC((1+(IF(OR(H673=0,H673=""),'BDI REF.'!$K$5,CHOOSE(H673,'BDI REF.'!$K$5,'BDI REF.'!$K$6,'BDI REF.'!$K$7))))*'ORÇ.GLOBAL P CAIXA'!R673,2))</f>
        <v>0</v>
      </c>
      <c r="G673" s="163" t="n">
        <f aca="false">IF('ORÇ.GLOBAL P CAIXA'!K673="EXEC.",0,IF(E673&lt;&gt;0,ROUND(E673*F673,2),IF(R673=0,(SUMIF($S$12:$S$1011,B673,$R$12:$R$1011)),R673)))</f>
        <v>0</v>
      </c>
      <c r="H673" s="509" t="str">
        <f aca="false">IF('ORÇ.GLOBAL P CAIXA'!K673="EXEC.","",IF('ORÇ.GLOBAL P CAIXA'!H673&gt;0,'ORÇ.GLOBAL P CAIXA'!H673,""))</f>
        <v/>
      </c>
      <c r="I673" s="509" t="str">
        <f aca="false">IF('ORÇ.GLOBAL P CAIXA'!K673="EXEC.","",IF('ORÇ.GLOBAL P CAIXA'!I673&gt;0,'ORÇ.GLOBAL P CAIXA'!I673,""))</f>
        <v/>
      </c>
      <c r="J673" s="510" t="str">
        <f aca="false">IF('ORÇ.GLOBAL P CAIXA'!K673="EXEC.","",IF('ORÇ.GLOBAL P CAIXA'!J673&gt;0,'ORÇ.GLOBAL P CAIXA'!J673,""))</f>
        <v/>
      </c>
      <c r="K673" s="115"/>
      <c r="L673" s="168" t="str">
        <f aca="false">IF(B673&gt;0,"ok","ocultar")</f>
        <v>ocultar</v>
      </c>
      <c r="M673" s="511" t="n">
        <f aca="false">ROUND(IF($O673&lt;&gt;0,$O673*(INFORMAÇÕES!$T$113/INFORMAÇÕES!$T$117),0),2)</f>
        <v>0</v>
      </c>
      <c r="N673" s="511" t="n">
        <f aca="false">ROUND(IF($O673&lt;&gt;0,$O673*(INFORMAÇÕES!$T$114/INFORMAÇÕES!$T$117),0),2)</f>
        <v>0</v>
      </c>
      <c r="O673" s="512" t="n">
        <f aca="false">IF(E673=0,G673,0)</f>
        <v>0</v>
      </c>
      <c r="Q673" s="88"/>
      <c r="R673" s="163" t="n">
        <f aca="false">IF(E673&lt;&gt;0,G673,0)</f>
        <v>0</v>
      </c>
      <c r="S673" s="157" t="n">
        <f aca="false">IF(B673=0,S672,IF(ISNONTEXT(B673)=TRUE(),INT(B673),INT(LEFT(B673,FIND(".",B673)-1))))</f>
        <v>3</v>
      </c>
      <c r="T673" s="157" t="str">
        <f aca="false">IF(T674=1,1,IF(B673&lt;&gt;0,1,IF(C673&lt;&gt;0,1,IF(D673&lt;&gt;0,1,IF('ORÇ.GLOBAL REF.'!E673&lt;&gt;0,1,"")))))</f>
        <v/>
      </c>
      <c r="U673" s="157" t="str">
        <f aca="false">IF(S673=0," ",IF(S673&lt;&gt;S672,S673," "))</f>
        <v> </v>
      </c>
      <c r="V673" s="88"/>
    </row>
    <row r="674" s="174" customFormat="true" ht="14.25" hidden="false" customHeight="false" outlineLevel="0" collapsed="false">
      <c r="A674" s="159" t="n">
        <v>663</v>
      </c>
      <c r="B674" s="160" t="n">
        <f aca="false">IF('ORÇ.GLOBAL P CAIXA'!K674="EXEC.",0,'ORÇ.GLOBAL P CAIXA'!M674)</f>
        <v>0</v>
      </c>
      <c r="C674" s="161" t="n">
        <f aca="false">IF('ORÇ.GLOBAL P CAIXA'!K674="EXEC.",0,'ORÇ.GLOBAL P CAIXA'!O674)</f>
        <v>0</v>
      </c>
      <c r="D674" s="162" t="n">
        <f aca="false">IF('ORÇ.GLOBAL P CAIXA'!K674="EXEC.",0,'ORÇ.GLOBAL P CAIXA'!P674)</f>
        <v>0</v>
      </c>
      <c r="E674" s="163" t="n">
        <f aca="false">IF('ORÇ.GLOBAL P CAIXA'!K674="EXEC.",0,ROUND('ORÇ.GLOBAL P CAIXA'!Q674,2))</f>
        <v>0</v>
      </c>
      <c r="F674" s="163" t="n">
        <f aca="false">IF('ORÇ.GLOBAL P CAIXA'!K674="EXEC.",0,TRUNC((1+(IF(OR(H674=0,H674=""),'BDI REF.'!$K$5,CHOOSE(H674,'BDI REF.'!$K$5,'BDI REF.'!$K$6,'BDI REF.'!$K$7))))*'ORÇ.GLOBAL P CAIXA'!R674,2))</f>
        <v>0</v>
      </c>
      <c r="G674" s="163" t="n">
        <f aca="false">IF('ORÇ.GLOBAL P CAIXA'!K674="EXEC.",0,IF(E674&lt;&gt;0,ROUND(E674*F674,2),IF(R674=0,(SUMIF($S$12:$S$1011,B674,$R$12:$R$1011)),R674)))</f>
        <v>0</v>
      </c>
      <c r="H674" s="509" t="str">
        <f aca="false">IF('ORÇ.GLOBAL P CAIXA'!K674="EXEC.","",IF('ORÇ.GLOBAL P CAIXA'!H674&gt;0,'ORÇ.GLOBAL P CAIXA'!H674,""))</f>
        <v/>
      </c>
      <c r="I674" s="509" t="str">
        <f aca="false">IF('ORÇ.GLOBAL P CAIXA'!K674="EXEC.","",IF('ORÇ.GLOBAL P CAIXA'!I674&gt;0,'ORÇ.GLOBAL P CAIXA'!I674,""))</f>
        <v/>
      </c>
      <c r="J674" s="510" t="str">
        <f aca="false">IF('ORÇ.GLOBAL P CAIXA'!K674="EXEC.","",IF('ORÇ.GLOBAL P CAIXA'!J674&gt;0,'ORÇ.GLOBAL P CAIXA'!J674,""))</f>
        <v/>
      </c>
      <c r="K674" s="115"/>
      <c r="L674" s="168" t="str">
        <f aca="false">IF(B674&gt;0,"ok","ocultar")</f>
        <v>ocultar</v>
      </c>
      <c r="M674" s="511" t="n">
        <f aca="false">ROUND(IF($O674&lt;&gt;0,$O674*(INFORMAÇÕES!$T$113/INFORMAÇÕES!$T$117),0),2)</f>
        <v>0</v>
      </c>
      <c r="N674" s="511" t="n">
        <f aca="false">ROUND(IF($O674&lt;&gt;0,$O674*(INFORMAÇÕES!$T$114/INFORMAÇÕES!$T$117),0),2)</f>
        <v>0</v>
      </c>
      <c r="O674" s="512" t="n">
        <f aca="false">IF(E674=0,G674,0)</f>
        <v>0</v>
      </c>
      <c r="Q674" s="88"/>
      <c r="R674" s="163" t="n">
        <f aca="false">IF(E674&lt;&gt;0,G674,0)</f>
        <v>0</v>
      </c>
      <c r="S674" s="157" t="n">
        <f aca="false">IF(B674=0,S673,IF(ISNONTEXT(B674)=TRUE(),INT(B674),INT(LEFT(B674,FIND(".",B674)-1))))</f>
        <v>3</v>
      </c>
      <c r="T674" s="157" t="str">
        <f aca="false">IF(T675=1,1,IF(B674&lt;&gt;0,1,IF(C674&lt;&gt;0,1,IF(D674&lt;&gt;0,1,IF('ORÇ.GLOBAL REF.'!E674&lt;&gt;0,1,"")))))</f>
        <v/>
      </c>
      <c r="U674" s="157" t="str">
        <f aca="false">IF(S674=0," ",IF(S674&lt;&gt;S673,S674," "))</f>
        <v> </v>
      </c>
      <c r="V674" s="88"/>
    </row>
    <row r="675" s="174" customFormat="true" ht="14.25" hidden="false" customHeight="false" outlineLevel="0" collapsed="false">
      <c r="A675" s="159" t="n">
        <v>664</v>
      </c>
      <c r="B675" s="160" t="n">
        <f aca="false">IF('ORÇ.GLOBAL P CAIXA'!K675="EXEC.",0,'ORÇ.GLOBAL P CAIXA'!M675)</f>
        <v>0</v>
      </c>
      <c r="C675" s="161" t="n">
        <f aca="false">IF('ORÇ.GLOBAL P CAIXA'!K675="EXEC.",0,'ORÇ.GLOBAL P CAIXA'!O675)</f>
        <v>0</v>
      </c>
      <c r="D675" s="162" t="n">
        <f aca="false">IF('ORÇ.GLOBAL P CAIXA'!K675="EXEC.",0,'ORÇ.GLOBAL P CAIXA'!P675)</f>
        <v>0</v>
      </c>
      <c r="E675" s="163" t="n">
        <f aca="false">IF('ORÇ.GLOBAL P CAIXA'!K675="EXEC.",0,ROUND('ORÇ.GLOBAL P CAIXA'!Q675,2))</f>
        <v>0</v>
      </c>
      <c r="F675" s="163" t="n">
        <f aca="false">IF('ORÇ.GLOBAL P CAIXA'!K675="EXEC.",0,TRUNC((1+(IF(OR(H675=0,H675=""),'BDI REF.'!$K$5,CHOOSE(H675,'BDI REF.'!$K$5,'BDI REF.'!$K$6,'BDI REF.'!$K$7))))*'ORÇ.GLOBAL P CAIXA'!R675,2))</f>
        <v>0</v>
      </c>
      <c r="G675" s="163" t="n">
        <f aca="false">IF('ORÇ.GLOBAL P CAIXA'!K675="EXEC.",0,IF(E675&lt;&gt;0,ROUND(E675*F675,2),IF(R675=0,(SUMIF($S$12:$S$1011,B675,$R$12:$R$1011)),R675)))</f>
        <v>0</v>
      </c>
      <c r="H675" s="509" t="str">
        <f aca="false">IF('ORÇ.GLOBAL P CAIXA'!K675="EXEC.","",IF('ORÇ.GLOBAL P CAIXA'!H675&gt;0,'ORÇ.GLOBAL P CAIXA'!H675,""))</f>
        <v/>
      </c>
      <c r="I675" s="509" t="str">
        <f aca="false">IF('ORÇ.GLOBAL P CAIXA'!K675="EXEC.","",IF('ORÇ.GLOBAL P CAIXA'!I675&gt;0,'ORÇ.GLOBAL P CAIXA'!I675,""))</f>
        <v/>
      </c>
      <c r="J675" s="510" t="str">
        <f aca="false">IF('ORÇ.GLOBAL P CAIXA'!K675="EXEC.","",IF('ORÇ.GLOBAL P CAIXA'!J675&gt;0,'ORÇ.GLOBAL P CAIXA'!J675,""))</f>
        <v/>
      </c>
      <c r="K675" s="115"/>
      <c r="L675" s="168" t="str">
        <f aca="false">IF(B675&gt;0,"ok","ocultar")</f>
        <v>ocultar</v>
      </c>
      <c r="M675" s="511" t="n">
        <f aca="false">ROUND(IF($O675&lt;&gt;0,$O675*(INFORMAÇÕES!$T$113/INFORMAÇÕES!$T$117),0),2)</f>
        <v>0</v>
      </c>
      <c r="N675" s="511" t="n">
        <f aca="false">ROUND(IF($O675&lt;&gt;0,$O675*(INFORMAÇÕES!$T$114/INFORMAÇÕES!$T$117),0),2)</f>
        <v>0</v>
      </c>
      <c r="O675" s="512" t="n">
        <f aca="false">IF(E675=0,G675,0)</f>
        <v>0</v>
      </c>
      <c r="Q675" s="88"/>
      <c r="R675" s="163" t="n">
        <f aca="false">IF(E675&lt;&gt;0,G675,0)</f>
        <v>0</v>
      </c>
      <c r="S675" s="157" t="n">
        <f aca="false">IF(B675=0,S674,IF(ISNONTEXT(B675)=TRUE(),INT(B675),INT(LEFT(B675,FIND(".",B675)-1))))</f>
        <v>3</v>
      </c>
      <c r="T675" s="157" t="str">
        <f aca="false">IF(T676=1,1,IF(B675&lt;&gt;0,1,IF(C675&lt;&gt;0,1,IF(D675&lt;&gt;0,1,IF('ORÇ.GLOBAL REF.'!E675&lt;&gt;0,1,"")))))</f>
        <v/>
      </c>
      <c r="U675" s="157" t="str">
        <f aca="false">IF(S675=0," ",IF(S675&lt;&gt;S674,S675," "))</f>
        <v> </v>
      </c>
      <c r="V675" s="88"/>
    </row>
    <row r="676" s="174" customFormat="true" ht="14.25" hidden="false" customHeight="false" outlineLevel="0" collapsed="false">
      <c r="A676" s="159" t="n">
        <v>665</v>
      </c>
      <c r="B676" s="160" t="n">
        <f aca="false">IF('ORÇ.GLOBAL P CAIXA'!K676="EXEC.",0,'ORÇ.GLOBAL P CAIXA'!M676)</f>
        <v>0</v>
      </c>
      <c r="C676" s="161" t="n">
        <f aca="false">IF('ORÇ.GLOBAL P CAIXA'!K676="EXEC.",0,'ORÇ.GLOBAL P CAIXA'!O676)</f>
        <v>0</v>
      </c>
      <c r="D676" s="162" t="n">
        <f aca="false">IF('ORÇ.GLOBAL P CAIXA'!K676="EXEC.",0,'ORÇ.GLOBAL P CAIXA'!P676)</f>
        <v>0</v>
      </c>
      <c r="E676" s="163" t="n">
        <f aca="false">IF('ORÇ.GLOBAL P CAIXA'!K676="EXEC.",0,ROUND('ORÇ.GLOBAL P CAIXA'!Q676,2))</f>
        <v>0</v>
      </c>
      <c r="F676" s="163" t="n">
        <f aca="false">IF('ORÇ.GLOBAL P CAIXA'!K676="EXEC.",0,TRUNC((1+(IF(OR(H676=0,H676=""),'BDI REF.'!$K$5,CHOOSE(H676,'BDI REF.'!$K$5,'BDI REF.'!$K$6,'BDI REF.'!$K$7))))*'ORÇ.GLOBAL P CAIXA'!R676,2))</f>
        <v>0</v>
      </c>
      <c r="G676" s="163" t="n">
        <f aca="false">IF('ORÇ.GLOBAL P CAIXA'!K676="EXEC.",0,IF(E676&lt;&gt;0,ROUND(E676*F676,2),IF(R676=0,(SUMIF($S$12:$S$1011,B676,$R$12:$R$1011)),R676)))</f>
        <v>0</v>
      </c>
      <c r="H676" s="509" t="str">
        <f aca="false">IF('ORÇ.GLOBAL P CAIXA'!K676="EXEC.","",IF('ORÇ.GLOBAL P CAIXA'!H676&gt;0,'ORÇ.GLOBAL P CAIXA'!H676,""))</f>
        <v/>
      </c>
      <c r="I676" s="509" t="str">
        <f aca="false">IF('ORÇ.GLOBAL P CAIXA'!K676="EXEC.","",IF('ORÇ.GLOBAL P CAIXA'!I676&gt;0,'ORÇ.GLOBAL P CAIXA'!I676,""))</f>
        <v/>
      </c>
      <c r="J676" s="510" t="str">
        <f aca="false">IF('ORÇ.GLOBAL P CAIXA'!K676="EXEC.","",IF('ORÇ.GLOBAL P CAIXA'!J676&gt;0,'ORÇ.GLOBAL P CAIXA'!J676,""))</f>
        <v/>
      </c>
      <c r="K676" s="115"/>
      <c r="L676" s="168" t="str">
        <f aca="false">IF(B676&gt;0,"ok","ocultar")</f>
        <v>ocultar</v>
      </c>
      <c r="M676" s="511" t="n">
        <f aca="false">ROUND(IF($O676&lt;&gt;0,$O676*(INFORMAÇÕES!$T$113/INFORMAÇÕES!$T$117),0),2)</f>
        <v>0</v>
      </c>
      <c r="N676" s="511" t="n">
        <f aca="false">ROUND(IF($O676&lt;&gt;0,$O676*(INFORMAÇÕES!$T$114/INFORMAÇÕES!$T$117),0),2)</f>
        <v>0</v>
      </c>
      <c r="O676" s="512" t="n">
        <f aca="false">IF(E676=0,G676,0)</f>
        <v>0</v>
      </c>
      <c r="Q676" s="88"/>
      <c r="R676" s="163" t="n">
        <f aca="false">IF(E676&lt;&gt;0,G676,0)</f>
        <v>0</v>
      </c>
      <c r="S676" s="157" t="n">
        <f aca="false">IF(B676=0,S675,IF(ISNONTEXT(B676)=TRUE(),INT(B676),INT(LEFT(B676,FIND(".",B676)-1))))</f>
        <v>3</v>
      </c>
      <c r="T676" s="157" t="str">
        <f aca="false">IF(T677=1,1,IF(B676&lt;&gt;0,1,IF(C676&lt;&gt;0,1,IF(D676&lt;&gt;0,1,IF('ORÇ.GLOBAL REF.'!E676&lt;&gt;0,1,"")))))</f>
        <v/>
      </c>
      <c r="U676" s="157" t="str">
        <f aca="false">IF(S676=0," ",IF(S676&lt;&gt;S675,S676," "))</f>
        <v> </v>
      </c>
      <c r="V676" s="88"/>
    </row>
    <row r="677" s="174" customFormat="true" ht="14.25" hidden="false" customHeight="false" outlineLevel="0" collapsed="false">
      <c r="A677" s="159" t="n">
        <v>666</v>
      </c>
      <c r="B677" s="160" t="n">
        <f aca="false">IF('ORÇ.GLOBAL P CAIXA'!K677="EXEC.",0,'ORÇ.GLOBAL P CAIXA'!M677)</f>
        <v>0</v>
      </c>
      <c r="C677" s="161" t="n">
        <f aca="false">IF('ORÇ.GLOBAL P CAIXA'!K677="EXEC.",0,'ORÇ.GLOBAL P CAIXA'!O677)</f>
        <v>0</v>
      </c>
      <c r="D677" s="162" t="n">
        <f aca="false">IF('ORÇ.GLOBAL P CAIXA'!K677="EXEC.",0,'ORÇ.GLOBAL P CAIXA'!P677)</f>
        <v>0</v>
      </c>
      <c r="E677" s="163" t="n">
        <f aca="false">IF('ORÇ.GLOBAL P CAIXA'!K677="EXEC.",0,ROUND('ORÇ.GLOBAL P CAIXA'!Q677,2))</f>
        <v>0</v>
      </c>
      <c r="F677" s="163" t="n">
        <f aca="false">IF('ORÇ.GLOBAL P CAIXA'!K677="EXEC.",0,TRUNC((1+(IF(OR(H677=0,H677=""),'BDI REF.'!$K$5,CHOOSE(H677,'BDI REF.'!$K$5,'BDI REF.'!$K$6,'BDI REF.'!$K$7))))*'ORÇ.GLOBAL P CAIXA'!R677,2))</f>
        <v>0</v>
      </c>
      <c r="G677" s="163" t="n">
        <f aca="false">IF('ORÇ.GLOBAL P CAIXA'!K677="EXEC.",0,IF(E677&lt;&gt;0,ROUND(E677*F677,2),IF(R677=0,(SUMIF($S$12:$S$1011,B677,$R$12:$R$1011)),R677)))</f>
        <v>0</v>
      </c>
      <c r="H677" s="509" t="str">
        <f aca="false">IF('ORÇ.GLOBAL P CAIXA'!K677="EXEC.","",IF('ORÇ.GLOBAL P CAIXA'!H677&gt;0,'ORÇ.GLOBAL P CAIXA'!H677,""))</f>
        <v/>
      </c>
      <c r="I677" s="509" t="str">
        <f aca="false">IF('ORÇ.GLOBAL P CAIXA'!K677="EXEC.","",IF('ORÇ.GLOBAL P CAIXA'!I677&gt;0,'ORÇ.GLOBAL P CAIXA'!I677,""))</f>
        <v/>
      </c>
      <c r="J677" s="510" t="str">
        <f aca="false">IF('ORÇ.GLOBAL P CAIXA'!K677="EXEC.","",IF('ORÇ.GLOBAL P CAIXA'!J677&gt;0,'ORÇ.GLOBAL P CAIXA'!J677,""))</f>
        <v/>
      </c>
      <c r="K677" s="115"/>
      <c r="L677" s="168" t="str">
        <f aca="false">IF(B677&gt;0,"ok","ocultar")</f>
        <v>ocultar</v>
      </c>
      <c r="M677" s="511" t="n">
        <f aca="false">ROUND(IF($O677&lt;&gt;0,$O677*(INFORMAÇÕES!$T$113/INFORMAÇÕES!$T$117),0),2)</f>
        <v>0</v>
      </c>
      <c r="N677" s="511" t="n">
        <f aca="false">ROUND(IF($O677&lt;&gt;0,$O677*(INFORMAÇÕES!$T$114/INFORMAÇÕES!$T$117),0),2)</f>
        <v>0</v>
      </c>
      <c r="O677" s="512" t="n">
        <f aca="false">IF(E677=0,G677,0)</f>
        <v>0</v>
      </c>
      <c r="Q677" s="88"/>
      <c r="R677" s="163" t="n">
        <f aca="false">IF(E677&lt;&gt;0,G677,0)</f>
        <v>0</v>
      </c>
      <c r="S677" s="157" t="n">
        <f aca="false">IF(B677=0,S676,IF(ISNONTEXT(B677)=TRUE(),INT(B677),INT(LEFT(B677,FIND(".",B677)-1))))</f>
        <v>3</v>
      </c>
      <c r="T677" s="157" t="str">
        <f aca="false">IF(T678=1,1,IF(B677&lt;&gt;0,1,IF(C677&lt;&gt;0,1,IF(D677&lt;&gt;0,1,IF('ORÇ.GLOBAL REF.'!E677&lt;&gt;0,1,"")))))</f>
        <v/>
      </c>
      <c r="U677" s="157" t="str">
        <f aca="false">IF(S677=0," ",IF(S677&lt;&gt;S676,S677," "))</f>
        <v> </v>
      </c>
      <c r="V677" s="88"/>
    </row>
    <row r="678" s="174" customFormat="true" ht="14.25" hidden="false" customHeight="false" outlineLevel="0" collapsed="false">
      <c r="A678" s="159" t="n">
        <v>667</v>
      </c>
      <c r="B678" s="160" t="n">
        <f aca="false">IF('ORÇ.GLOBAL P CAIXA'!K678="EXEC.",0,'ORÇ.GLOBAL P CAIXA'!M678)</f>
        <v>0</v>
      </c>
      <c r="C678" s="161" t="n">
        <f aca="false">IF('ORÇ.GLOBAL P CAIXA'!K678="EXEC.",0,'ORÇ.GLOBAL P CAIXA'!O678)</f>
        <v>0</v>
      </c>
      <c r="D678" s="162" t="n">
        <f aca="false">IF('ORÇ.GLOBAL P CAIXA'!K678="EXEC.",0,'ORÇ.GLOBAL P CAIXA'!P678)</f>
        <v>0</v>
      </c>
      <c r="E678" s="163" t="n">
        <f aca="false">IF('ORÇ.GLOBAL P CAIXA'!K678="EXEC.",0,ROUND('ORÇ.GLOBAL P CAIXA'!Q678,2))</f>
        <v>0</v>
      </c>
      <c r="F678" s="163" t="n">
        <f aca="false">IF('ORÇ.GLOBAL P CAIXA'!K678="EXEC.",0,TRUNC((1+(IF(OR(H678=0,H678=""),'BDI REF.'!$K$5,CHOOSE(H678,'BDI REF.'!$K$5,'BDI REF.'!$K$6,'BDI REF.'!$K$7))))*'ORÇ.GLOBAL P CAIXA'!R678,2))</f>
        <v>0</v>
      </c>
      <c r="G678" s="163" t="n">
        <f aca="false">IF('ORÇ.GLOBAL P CAIXA'!K678="EXEC.",0,IF(E678&lt;&gt;0,ROUND(E678*F678,2),IF(R678=0,(SUMIF($S$12:$S$1011,B678,$R$12:$R$1011)),R678)))</f>
        <v>0</v>
      </c>
      <c r="H678" s="509" t="str">
        <f aca="false">IF('ORÇ.GLOBAL P CAIXA'!K678="EXEC.","",IF('ORÇ.GLOBAL P CAIXA'!H678&gt;0,'ORÇ.GLOBAL P CAIXA'!H678,""))</f>
        <v/>
      </c>
      <c r="I678" s="509" t="str">
        <f aca="false">IF('ORÇ.GLOBAL P CAIXA'!K678="EXEC.","",IF('ORÇ.GLOBAL P CAIXA'!I678&gt;0,'ORÇ.GLOBAL P CAIXA'!I678,""))</f>
        <v/>
      </c>
      <c r="J678" s="510" t="str">
        <f aca="false">IF('ORÇ.GLOBAL P CAIXA'!K678="EXEC.","",IF('ORÇ.GLOBAL P CAIXA'!J678&gt;0,'ORÇ.GLOBAL P CAIXA'!J678,""))</f>
        <v/>
      </c>
      <c r="K678" s="115"/>
      <c r="L678" s="168" t="str">
        <f aca="false">IF(B678&gt;0,"ok","ocultar")</f>
        <v>ocultar</v>
      </c>
      <c r="M678" s="511" t="n">
        <f aca="false">ROUND(IF($O678&lt;&gt;0,$O678*(INFORMAÇÕES!$T$113/INFORMAÇÕES!$T$117),0),2)</f>
        <v>0</v>
      </c>
      <c r="N678" s="511" t="n">
        <f aca="false">ROUND(IF($O678&lt;&gt;0,$O678*(INFORMAÇÕES!$T$114/INFORMAÇÕES!$T$117),0),2)</f>
        <v>0</v>
      </c>
      <c r="O678" s="512" t="n">
        <f aca="false">IF(E678=0,G678,0)</f>
        <v>0</v>
      </c>
      <c r="Q678" s="88"/>
      <c r="R678" s="163" t="n">
        <f aca="false">IF(E678&lt;&gt;0,G678,0)</f>
        <v>0</v>
      </c>
      <c r="S678" s="157" t="n">
        <f aca="false">IF(B678=0,S677,IF(ISNONTEXT(B678)=TRUE(),INT(B678),INT(LEFT(B678,FIND(".",B678)-1))))</f>
        <v>3</v>
      </c>
      <c r="T678" s="157" t="str">
        <f aca="false">IF(T679=1,1,IF(B678&lt;&gt;0,1,IF(C678&lt;&gt;0,1,IF(D678&lt;&gt;0,1,IF('ORÇ.GLOBAL REF.'!E678&lt;&gt;0,1,"")))))</f>
        <v/>
      </c>
      <c r="U678" s="157" t="str">
        <f aca="false">IF(S678=0," ",IF(S678&lt;&gt;S677,S678," "))</f>
        <v> </v>
      </c>
      <c r="V678" s="88"/>
    </row>
    <row r="679" s="174" customFormat="true" ht="14.25" hidden="false" customHeight="false" outlineLevel="0" collapsed="false">
      <c r="A679" s="159" t="n">
        <v>668</v>
      </c>
      <c r="B679" s="160" t="n">
        <f aca="false">IF('ORÇ.GLOBAL P CAIXA'!K679="EXEC.",0,'ORÇ.GLOBAL P CAIXA'!M679)</f>
        <v>0</v>
      </c>
      <c r="C679" s="161" t="n">
        <f aca="false">IF('ORÇ.GLOBAL P CAIXA'!K679="EXEC.",0,'ORÇ.GLOBAL P CAIXA'!O679)</f>
        <v>0</v>
      </c>
      <c r="D679" s="162" t="n">
        <f aca="false">IF('ORÇ.GLOBAL P CAIXA'!K679="EXEC.",0,'ORÇ.GLOBAL P CAIXA'!P679)</f>
        <v>0</v>
      </c>
      <c r="E679" s="163" t="n">
        <f aca="false">IF('ORÇ.GLOBAL P CAIXA'!K679="EXEC.",0,ROUND('ORÇ.GLOBAL P CAIXA'!Q679,2))</f>
        <v>0</v>
      </c>
      <c r="F679" s="163" t="n">
        <f aca="false">IF('ORÇ.GLOBAL P CAIXA'!K679="EXEC.",0,TRUNC((1+(IF(OR(H679=0,H679=""),'BDI REF.'!$K$5,CHOOSE(H679,'BDI REF.'!$K$5,'BDI REF.'!$K$6,'BDI REF.'!$K$7))))*'ORÇ.GLOBAL P CAIXA'!R679,2))</f>
        <v>0</v>
      </c>
      <c r="G679" s="163" t="n">
        <f aca="false">IF('ORÇ.GLOBAL P CAIXA'!K679="EXEC.",0,IF(E679&lt;&gt;0,ROUND(E679*F679,2),IF(R679=0,(SUMIF($S$12:$S$1011,B679,$R$12:$R$1011)),R679)))</f>
        <v>0</v>
      </c>
      <c r="H679" s="509" t="str">
        <f aca="false">IF('ORÇ.GLOBAL P CAIXA'!K679="EXEC.","",IF('ORÇ.GLOBAL P CAIXA'!H679&gt;0,'ORÇ.GLOBAL P CAIXA'!H679,""))</f>
        <v/>
      </c>
      <c r="I679" s="509" t="str">
        <f aca="false">IF('ORÇ.GLOBAL P CAIXA'!K679="EXEC.","",IF('ORÇ.GLOBAL P CAIXA'!I679&gt;0,'ORÇ.GLOBAL P CAIXA'!I679,""))</f>
        <v/>
      </c>
      <c r="J679" s="510" t="str">
        <f aca="false">IF('ORÇ.GLOBAL P CAIXA'!K679="EXEC.","",IF('ORÇ.GLOBAL P CAIXA'!J679&gt;0,'ORÇ.GLOBAL P CAIXA'!J679,""))</f>
        <v/>
      </c>
      <c r="K679" s="115"/>
      <c r="L679" s="168" t="str">
        <f aca="false">IF(B679&gt;0,"ok","ocultar")</f>
        <v>ocultar</v>
      </c>
      <c r="M679" s="511" t="n">
        <f aca="false">ROUND(IF($O679&lt;&gt;0,$O679*(INFORMAÇÕES!$T$113/INFORMAÇÕES!$T$117),0),2)</f>
        <v>0</v>
      </c>
      <c r="N679" s="511" t="n">
        <f aca="false">ROUND(IF($O679&lt;&gt;0,$O679*(INFORMAÇÕES!$T$114/INFORMAÇÕES!$T$117),0),2)</f>
        <v>0</v>
      </c>
      <c r="O679" s="512" t="n">
        <f aca="false">IF(E679=0,G679,0)</f>
        <v>0</v>
      </c>
      <c r="Q679" s="88"/>
      <c r="R679" s="163" t="n">
        <f aca="false">IF(E679&lt;&gt;0,G679,0)</f>
        <v>0</v>
      </c>
      <c r="S679" s="157" t="n">
        <f aca="false">IF(B679=0,S678,IF(ISNONTEXT(B679)=TRUE(),INT(B679),INT(LEFT(B679,FIND(".",B679)-1))))</f>
        <v>3</v>
      </c>
      <c r="T679" s="157" t="str">
        <f aca="false">IF(T680=1,1,IF(B679&lt;&gt;0,1,IF(C679&lt;&gt;0,1,IF(D679&lt;&gt;0,1,IF('ORÇ.GLOBAL REF.'!E679&lt;&gt;0,1,"")))))</f>
        <v/>
      </c>
      <c r="U679" s="157" t="str">
        <f aca="false">IF(S679=0," ",IF(S679&lt;&gt;S678,S679," "))</f>
        <v> </v>
      </c>
      <c r="V679" s="88"/>
    </row>
    <row r="680" s="174" customFormat="true" ht="14.25" hidden="false" customHeight="false" outlineLevel="0" collapsed="false">
      <c r="A680" s="159" t="n">
        <v>669</v>
      </c>
      <c r="B680" s="160" t="n">
        <f aca="false">IF('ORÇ.GLOBAL P CAIXA'!K680="EXEC.",0,'ORÇ.GLOBAL P CAIXA'!M680)</f>
        <v>0</v>
      </c>
      <c r="C680" s="161" t="n">
        <f aca="false">IF('ORÇ.GLOBAL P CAIXA'!K680="EXEC.",0,'ORÇ.GLOBAL P CAIXA'!O680)</f>
        <v>0</v>
      </c>
      <c r="D680" s="162" t="n">
        <f aca="false">IF('ORÇ.GLOBAL P CAIXA'!K680="EXEC.",0,'ORÇ.GLOBAL P CAIXA'!P680)</f>
        <v>0</v>
      </c>
      <c r="E680" s="163" t="n">
        <f aca="false">IF('ORÇ.GLOBAL P CAIXA'!K680="EXEC.",0,ROUND('ORÇ.GLOBAL P CAIXA'!Q680,2))</f>
        <v>0</v>
      </c>
      <c r="F680" s="163" t="n">
        <f aca="false">IF('ORÇ.GLOBAL P CAIXA'!K680="EXEC.",0,TRUNC((1+(IF(OR(H680=0,H680=""),'BDI REF.'!$K$5,CHOOSE(H680,'BDI REF.'!$K$5,'BDI REF.'!$K$6,'BDI REF.'!$K$7))))*'ORÇ.GLOBAL P CAIXA'!R680,2))</f>
        <v>0</v>
      </c>
      <c r="G680" s="163" t="n">
        <f aca="false">IF('ORÇ.GLOBAL P CAIXA'!K680="EXEC.",0,IF(E680&lt;&gt;0,ROUND(E680*F680,2),IF(R680=0,(SUMIF($S$12:$S$1011,B680,$R$12:$R$1011)),R680)))</f>
        <v>0</v>
      </c>
      <c r="H680" s="509" t="str">
        <f aca="false">IF('ORÇ.GLOBAL P CAIXA'!K680="EXEC.","",IF('ORÇ.GLOBAL P CAIXA'!H680&gt;0,'ORÇ.GLOBAL P CAIXA'!H680,""))</f>
        <v/>
      </c>
      <c r="I680" s="509" t="str">
        <f aca="false">IF('ORÇ.GLOBAL P CAIXA'!K680="EXEC.","",IF('ORÇ.GLOBAL P CAIXA'!I680&gt;0,'ORÇ.GLOBAL P CAIXA'!I680,""))</f>
        <v/>
      </c>
      <c r="J680" s="510" t="str">
        <f aca="false">IF('ORÇ.GLOBAL P CAIXA'!K680="EXEC.","",IF('ORÇ.GLOBAL P CAIXA'!J680&gt;0,'ORÇ.GLOBAL P CAIXA'!J680,""))</f>
        <v/>
      </c>
      <c r="K680" s="115"/>
      <c r="L680" s="168" t="str">
        <f aca="false">IF(B680&gt;0,"ok","ocultar")</f>
        <v>ocultar</v>
      </c>
      <c r="M680" s="511" t="n">
        <f aca="false">ROUND(IF($O680&lt;&gt;0,$O680*(INFORMAÇÕES!$T$113/INFORMAÇÕES!$T$117),0),2)</f>
        <v>0</v>
      </c>
      <c r="N680" s="511" t="n">
        <f aca="false">ROUND(IF($O680&lt;&gt;0,$O680*(INFORMAÇÕES!$T$114/INFORMAÇÕES!$T$117),0),2)</f>
        <v>0</v>
      </c>
      <c r="O680" s="512" t="n">
        <f aca="false">IF(E680=0,G680,0)</f>
        <v>0</v>
      </c>
      <c r="Q680" s="88"/>
      <c r="R680" s="163" t="n">
        <f aca="false">IF(E680&lt;&gt;0,G680,0)</f>
        <v>0</v>
      </c>
      <c r="S680" s="157" t="n">
        <f aca="false">IF(B680=0,S679,IF(ISNONTEXT(B680)=TRUE(),INT(B680),INT(LEFT(B680,FIND(".",B680)-1))))</f>
        <v>3</v>
      </c>
      <c r="T680" s="157" t="str">
        <f aca="false">IF(T681=1,1,IF(B680&lt;&gt;0,1,IF(C680&lt;&gt;0,1,IF(D680&lt;&gt;0,1,IF('ORÇ.GLOBAL REF.'!E680&lt;&gt;0,1,"")))))</f>
        <v/>
      </c>
      <c r="U680" s="157" t="str">
        <f aca="false">IF(S680=0," ",IF(S680&lt;&gt;S679,S680," "))</f>
        <v> </v>
      </c>
      <c r="V680" s="88"/>
    </row>
    <row r="681" s="174" customFormat="true" ht="14.25" hidden="false" customHeight="false" outlineLevel="0" collapsed="false">
      <c r="A681" s="159" t="n">
        <v>670</v>
      </c>
      <c r="B681" s="160" t="n">
        <f aca="false">IF('ORÇ.GLOBAL P CAIXA'!K681="EXEC.",0,'ORÇ.GLOBAL P CAIXA'!M681)</f>
        <v>0</v>
      </c>
      <c r="C681" s="161" t="n">
        <f aca="false">IF('ORÇ.GLOBAL P CAIXA'!K681="EXEC.",0,'ORÇ.GLOBAL P CAIXA'!O681)</f>
        <v>0</v>
      </c>
      <c r="D681" s="162" t="n">
        <f aca="false">IF('ORÇ.GLOBAL P CAIXA'!K681="EXEC.",0,'ORÇ.GLOBAL P CAIXA'!P681)</f>
        <v>0</v>
      </c>
      <c r="E681" s="163" t="n">
        <f aca="false">IF('ORÇ.GLOBAL P CAIXA'!K681="EXEC.",0,ROUND('ORÇ.GLOBAL P CAIXA'!Q681,2))</f>
        <v>0</v>
      </c>
      <c r="F681" s="163" t="n">
        <f aca="false">IF('ORÇ.GLOBAL P CAIXA'!K681="EXEC.",0,TRUNC((1+(IF(OR(H681=0,H681=""),'BDI REF.'!$K$5,CHOOSE(H681,'BDI REF.'!$K$5,'BDI REF.'!$K$6,'BDI REF.'!$K$7))))*'ORÇ.GLOBAL P CAIXA'!R681,2))</f>
        <v>0</v>
      </c>
      <c r="G681" s="163" t="n">
        <f aca="false">IF('ORÇ.GLOBAL P CAIXA'!K681="EXEC.",0,IF(E681&lt;&gt;0,ROUND(E681*F681,2),IF(R681=0,(SUMIF($S$12:$S$1011,B681,$R$12:$R$1011)),R681)))</f>
        <v>0</v>
      </c>
      <c r="H681" s="509" t="str">
        <f aca="false">IF('ORÇ.GLOBAL P CAIXA'!K681="EXEC.","",IF('ORÇ.GLOBAL P CAIXA'!H681&gt;0,'ORÇ.GLOBAL P CAIXA'!H681,""))</f>
        <v/>
      </c>
      <c r="I681" s="509" t="str">
        <f aca="false">IF('ORÇ.GLOBAL P CAIXA'!K681="EXEC.","",IF('ORÇ.GLOBAL P CAIXA'!I681&gt;0,'ORÇ.GLOBAL P CAIXA'!I681,""))</f>
        <v/>
      </c>
      <c r="J681" s="510" t="str">
        <f aca="false">IF('ORÇ.GLOBAL P CAIXA'!K681="EXEC.","",IF('ORÇ.GLOBAL P CAIXA'!J681&gt;0,'ORÇ.GLOBAL P CAIXA'!J681,""))</f>
        <v/>
      </c>
      <c r="K681" s="115"/>
      <c r="L681" s="168" t="str">
        <f aca="false">IF(B681&gt;0,"ok","ocultar")</f>
        <v>ocultar</v>
      </c>
      <c r="M681" s="511" t="n">
        <f aca="false">ROUND(IF($O681&lt;&gt;0,$O681*(INFORMAÇÕES!$T$113/INFORMAÇÕES!$T$117),0),2)</f>
        <v>0</v>
      </c>
      <c r="N681" s="511" t="n">
        <f aca="false">ROUND(IF($O681&lt;&gt;0,$O681*(INFORMAÇÕES!$T$114/INFORMAÇÕES!$T$117),0),2)</f>
        <v>0</v>
      </c>
      <c r="O681" s="512" t="n">
        <f aca="false">IF(E681=0,G681,0)</f>
        <v>0</v>
      </c>
      <c r="Q681" s="88"/>
      <c r="R681" s="163" t="n">
        <f aca="false">IF(E681&lt;&gt;0,G681,0)</f>
        <v>0</v>
      </c>
      <c r="S681" s="157" t="n">
        <f aca="false">IF(B681=0,S680,IF(ISNONTEXT(B681)=TRUE(),INT(B681),INT(LEFT(B681,FIND(".",B681)-1))))</f>
        <v>3</v>
      </c>
      <c r="T681" s="157" t="str">
        <f aca="false">IF(T682=1,1,IF(B681&lt;&gt;0,1,IF(C681&lt;&gt;0,1,IF(D681&lt;&gt;0,1,IF('ORÇ.GLOBAL REF.'!E681&lt;&gt;0,1,"")))))</f>
        <v/>
      </c>
      <c r="U681" s="157" t="str">
        <f aca="false">IF(S681=0," ",IF(S681&lt;&gt;S680,S681," "))</f>
        <v> </v>
      </c>
      <c r="V681" s="88"/>
    </row>
    <row r="682" s="174" customFormat="true" ht="14.25" hidden="false" customHeight="false" outlineLevel="0" collapsed="false">
      <c r="A682" s="159" t="n">
        <v>671</v>
      </c>
      <c r="B682" s="160" t="n">
        <f aca="false">IF('ORÇ.GLOBAL P CAIXA'!K682="EXEC.",0,'ORÇ.GLOBAL P CAIXA'!M682)</f>
        <v>0</v>
      </c>
      <c r="C682" s="161" t="n">
        <f aca="false">IF('ORÇ.GLOBAL P CAIXA'!K682="EXEC.",0,'ORÇ.GLOBAL P CAIXA'!O682)</f>
        <v>0</v>
      </c>
      <c r="D682" s="162" t="n">
        <f aca="false">IF('ORÇ.GLOBAL P CAIXA'!K682="EXEC.",0,'ORÇ.GLOBAL P CAIXA'!P682)</f>
        <v>0</v>
      </c>
      <c r="E682" s="163" t="n">
        <f aca="false">IF('ORÇ.GLOBAL P CAIXA'!K682="EXEC.",0,ROUND('ORÇ.GLOBAL P CAIXA'!Q682,2))</f>
        <v>0</v>
      </c>
      <c r="F682" s="163" t="n">
        <f aca="false">IF('ORÇ.GLOBAL P CAIXA'!K682="EXEC.",0,TRUNC((1+(IF(OR(H682=0,H682=""),'BDI REF.'!$K$5,CHOOSE(H682,'BDI REF.'!$K$5,'BDI REF.'!$K$6,'BDI REF.'!$K$7))))*'ORÇ.GLOBAL P CAIXA'!R682,2))</f>
        <v>0</v>
      </c>
      <c r="G682" s="163" t="n">
        <f aca="false">IF('ORÇ.GLOBAL P CAIXA'!K682="EXEC.",0,IF(E682&lt;&gt;0,ROUND(E682*F682,2),IF(R682=0,(SUMIF($S$12:$S$1011,B682,$R$12:$R$1011)),R682)))</f>
        <v>0</v>
      </c>
      <c r="H682" s="509" t="str">
        <f aca="false">IF('ORÇ.GLOBAL P CAIXA'!K682="EXEC.","",IF('ORÇ.GLOBAL P CAIXA'!H682&gt;0,'ORÇ.GLOBAL P CAIXA'!H682,""))</f>
        <v/>
      </c>
      <c r="I682" s="509" t="str">
        <f aca="false">IF('ORÇ.GLOBAL P CAIXA'!K682="EXEC.","",IF('ORÇ.GLOBAL P CAIXA'!I682&gt;0,'ORÇ.GLOBAL P CAIXA'!I682,""))</f>
        <v/>
      </c>
      <c r="J682" s="510" t="str">
        <f aca="false">IF('ORÇ.GLOBAL P CAIXA'!K682="EXEC.","",IF('ORÇ.GLOBAL P CAIXA'!J682&gt;0,'ORÇ.GLOBAL P CAIXA'!J682,""))</f>
        <v/>
      </c>
      <c r="K682" s="115"/>
      <c r="L682" s="168" t="str">
        <f aca="false">IF(B682&gt;0,"ok","ocultar")</f>
        <v>ocultar</v>
      </c>
      <c r="M682" s="511" t="n">
        <f aca="false">ROUND(IF($O682&lt;&gt;0,$O682*(INFORMAÇÕES!$T$113/INFORMAÇÕES!$T$117),0),2)</f>
        <v>0</v>
      </c>
      <c r="N682" s="511" t="n">
        <f aca="false">ROUND(IF($O682&lt;&gt;0,$O682*(INFORMAÇÕES!$T$114/INFORMAÇÕES!$T$117),0),2)</f>
        <v>0</v>
      </c>
      <c r="O682" s="512" t="n">
        <f aca="false">IF(E682=0,G682,0)</f>
        <v>0</v>
      </c>
      <c r="Q682" s="88"/>
      <c r="R682" s="163" t="n">
        <f aca="false">IF(E682&lt;&gt;0,G682,0)</f>
        <v>0</v>
      </c>
      <c r="S682" s="157" t="n">
        <f aca="false">IF(B682=0,S681,IF(ISNONTEXT(B682)=TRUE(),INT(B682),INT(LEFT(B682,FIND(".",B682)-1))))</f>
        <v>3</v>
      </c>
      <c r="T682" s="157" t="str">
        <f aca="false">IF(T683=1,1,IF(B682&lt;&gt;0,1,IF(C682&lt;&gt;0,1,IF(D682&lt;&gt;0,1,IF('ORÇ.GLOBAL REF.'!E682&lt;&gt;0,1,"")))))</f>
        <v/>
      </c>
      <c r="U682" s="157" t="str">
        <f aca="false">IF(S682=0," ",IF(S682&lt;&gt;S681,S682," "))</f>
        <v> </v>
      </c>
      <c r="V682" s="88"/>
    </row>
    <row r="683" s="174" customFormat="true" ht="14.25" hidden="false" customHeight="false" outlineLevel="0" collapsed="false">
      <c r="A683" s="159" t="n">
        <v>672</v>
      </c>
      <c r="B683" s="160" t="n">
        <f aca="false">IF('ORÇ.GLOBAL P CAIXA'!K683="EXEC.",0,'ORÇ.GLOBAL P CAIXA'!M683)</f>
        <v>0</v>
      </c>
      <c r="C683" s="161" t="n">
        <f aca="false">IF('ORÇ.GLOBAL P CAIXA'!K683="EXEC.",0,'ORÇ.GLOBAL P CAIXA'!O683)</f>
        <v>0</v>
      </c>
      <c r="D683" s="162" t="n">
        <f aca="false">IF('ORÇ.GLOBAL P CAIXA'!K683="EXEC.",0,'ORÇ.GLOBAL P CAIXA'!P683)</f>
        <v>0</v>
      </c>
      <c r="E683" s="163" t="n">
        <f aca="false">IF('ORÇ.GLOBAL P CAIXA'!K683="EXEC.",0,ROUND('ORÇ.GLOBAL P CAIXA'!Q683,2))</f>
        <v>0</v>
      </c>
      <c r="F683" s="163" t="n">
        <f aca="false">IF('ORÇ.GLOBAL P CAIXA'!K683="EXEC.",0,TRUNC((1+(IF(OR(H683=0,H683=""),'BDI REF.'!$K$5,CHOOSE(H683,'BDI REF.'!$K$5,'BDI REF.'!$K$6,'BDI REF.'!$K$7))))*'ORÇ.GLOBAL P CAIXA'!R683,2))</f>
        <v>0</v>
      </c>
      <c r="G683" s="163" t="n">
        <f aca="false">IF('ORÇ.GLOBAL P CAIXA'!K683="EXEC.",0,IF(E683&lt;&gt;0,ROUND(E683*F683,2),IF(R683=0,(SUMIF($S$12:$S$1011,B683,$R$12:$R$1011)),R683)))</f>
        <v>0</v>
      </c>
      <c r="H683" s="509" t="str">
        <f aca="false">IF('ORÇ.GLOBAL P CAIXA'!K683="EXEC.","",IF('ORÇ.GLOBAL P CAIXA'!H683&gt;0,'ORÇ.GLOBAL P CAIXA'!H683,""))</f>
        <v/>
      </c>
      <c r="I683" s="509" t="str">
        <f aca="false">IF('ORÇ.GLOBAL P CAIXA'!K683="EXEC.","",IF('ORÇ.GLOBAL P CAIXA'!I683&gt;0,'ORÇ.GLOBAL P CAIXA'!I683,""))</f>
        <v/>
      </c>
      <c r="J683" s="510" t="str">
        <f aca="false">IF('ORÇ.GLOBAL P CAIXA'!K683="EXEC.","",IF('ORÇ.GLOBAL P CAIXA'!J683&gt;0,'ORÇ.GLOBAL P CAIXA'!J683,""))</f>
        <v/>
      </c>
      <c r="K683" s="115"/>
      <c r="L683" s="168" t="str">
        <f aca="false">IF(B683&gt;0,"ok","ocultar")</f>
        <v>ocultar</v>
      </c>
      <c r="M683" s="511" t="n">
        <f aca="false">ROUND(IF($O683&lt;&gt;0,$O683*(INFORMAÇÕES!$T$113/INFORMAÇÕES!$T$117),0),2)</f>
        <v>0</v>
      </c>
      <c r="N683" s="511" t="n">
        <f aca="false">ROUND(IF($O683&lt;&gt;0,$O683*(INFORMAÇÕES!$T$114/INFORMAÇÕES!$T$117),0),2)</f>
        <v>0</v>
      </c>
      <c r="O683" s="512" t="n">
        <f aca="false">IF(E683=0,G683,0)</f>
        <v>0</v>
      </c>
      <c r="Q683" s="88"/>
      <c r="R683" s="163" t="n">
        <f aca="false">IF(E683&lt;&gt;0,G683,0)</f>
        <v>0</v>
      </c>
      <c r="S683" s="157" t="n">
        <f aca="false">IF(B683=0,S682,IF(ISNONTEXT(B683)=TRUE(),INT(B683),INT(LEFT(B683,FIND(".",B683)-1))))</f>
        <v>3</v>
      </c>
      <c r="T683" s="157" t="str">
        <f aca="false">IF(T684=1,1,IF(B683&lt;&gt;0,1,IF(C683&lt;&gt;0,1,IF(D683&lt;&gt;0,1,IF('ORÇ.GLOBAL REF.'!E683&lt;&gt;0,1,"")))))</f>
        <v/>
      </c>
      <c r="U683" s="157" t="str">
        <f aca="false">IF(S683=0," ",IF(S683&lt;&gt;S682,S683," "))</f>
        <v> </v>
      </c>
      <c r="V683" s="88"/>
    </row>
    <row r="684" s="174" customFormat="true" ht="14.25" hidden="false" customHeight="false" outlineLevel="0" collapsed="false">
      <c r="A684" s="159" t="n">
        <v>673</v>
      </c>
      <c r="B684" s="160" t="n">
        <f aca="false">IF('ORÇ.GLOBAL P CAIXA'!K684="EXEC.",0,'ORÇ.GLOBAL P CAIXA'!M684)</f>
        <v>0</v>
      </c>
      <c r="C684" s="161" t="n">
        <f aca="false">IF('ORÇ.GLOBAL P CAIXA'!K684="EXEC.",0,'ORÇ.GLOBAL P CAIXA'!O684)</f>
        <v>0</v>
      </c>
      <c r="D684" s="162" t="n">
        <f aca="false">IF('ORÇ.GLOBAL P CAIXA'!K684="EXEC.",0,'ORÇ.GLOBAL P CAIXA'!P684)</f>
        <v>0</v>
      </c>
      <c r="E684" s="163" t="n">
        <f aca="false">IF('ORÇ.GLOBAL P CAIXA'!K684="EXEC.",0,ROUND('ORÇ.GLOBAL P CAIXA'!Q684,2))</f>
        <v>0</v>
      </c>
      <c r="F684" s="163" t="n">
        <f aca="false">IF('ORÇ.GLOBAL P CAIXA'!K684="EXEC.",0,TRUNC((1+(IF(OR(H684=0,H684=""),'BDI REF.'!$K$5,CHOOSE(H684,'BDI REF.'!$K$5,'BDI REF.'!$K$6,'BDI REF.'!$K$7))))*'ORÇ.GLOBAL P CAIXA'!R684,2))</f>
        <v>0</v>
      </c>
      <c r="G684" s="163" t="n">
        <f aca="false">IF('ORÇ.GLOBAL P CAIXA'!K684="EXEC.",0,IF(E684&lt;&gt;0,ROUND(E684*F684,2),IF(R684=0,(SUMIF($S$12:$S$1011,B684,$R$12:$R$1011)),R684)))</f>
        <v>0</v>
      </c>
      <c r="H684" s="509" t="str">
        <f aca="false">IF('ORÇ.GLOBAL P CAIXA'!K684="EXEC.","",IF('ORÇ.GLOBAL P CAIXA'!H684&gt;0,'ORÇ.GLOBAL P CAIXA'!H684,""))</f>
        <v/>
      </c>
      <c r="I684" s="509" t="str">
        <f aca="false">IF('ORÇ.GLOBAL P CAIXA'!K684="EXEC.","",IF('ORÇ.GLOBAL P CAIXA'!I684&gt;0,'ORÇ.GLOBAL P CAIXA'!I684,""))</f>
        <v/>
      </c>
      <c r="J684" s="510" t="str">
        <f aca="false">IF('ORÇ.GLOBAL P CAIXA'!K684="EXEC.","",IF('ORÇ.GLOBAL P CAIXA'!J684&gt;0,'ORÇ.GLOBAL P CAIXA'!J684,""))</f>
        <v/>
      </c>
      <c r="K684" s="115"/>
      <c r="L684" s="168" t="str">
        <f aca="false">IF(B684&gt;0,"ok","ocultar")</f>
        <v>ocultar</v>
      </c>
      <c r="M684" s="511" t="n">
        <f aca="false">ROUND(IF($O684&lt;&gt;0,$O684*(INFORMAÇÕES!$T$113/INFORMAÇÕES!$T$117),0),2)</f>
        <v>0</v>
      </c>
      <c r="N684" s="511" t="n">
        <f aca="false">ROUND(IF($O684&lt;&gt;0,$O684*(INFORMAÇÕES!$T$114/INFORMAÇÕES!$T$117),0),2)</f>
        <v>0</v>
      </c>
      <c r="O684" s="512" t="n">
        <f aca="false">IF(E684=0,G684,0)</f>
        <v>0</v>
      </c>
      <c r="Q684" s="88"/>
      <c r="R684" s="163" t="n">
        <f aca="false">IF(E684&lt;&gt;0,G684,0)</f>
        <v>0</v>
      </c>
      <c r="S684" s="157" t="n">
        <f aca="false">IF(B684=0,S683,IF(ISNONTEXT(B684)=TRUE(),INT(B684),INT(LEFT(B684,FIND(".",B684)-1))))</f>
        <v>3</v>
      </c>
      <c r="T684" s="157" t="str">
        <f aca="false">IF(T685=1,1,IF(B684&lt;&gt;0,1,IF(C684&lt;&gt;0,1,IF(D684&lt;&gt;0,1,IF('ORÇ.GLOBAL REF.'!E684&lt;&gt;0,1,"")))))</f>
        <v/>
      </c>
      <c r="U684" s="157" t="str">
        <f aca="false">IF(S684=0," ",IF(S684&lt;&gt;S683,S684," "))</f>
        <v> </v>
      </c>
      <c r="V684" s="88"/>
    </row>
    <row r="685" s="174" customFormat="true" ht="14.25" hidden="false" customHeight="false" outlineLevel="0" collapsed="false">
      <c r="A685" s="159" t="n">
        <v>674</v>
      </c>
      <c r="B685" s="160" t="n">
        <f aca="false">IF('ORÇ.GLOBAL P CAIXA'!K685="EXEC.",0,'ORÇ.GLOBAL P CAIXA'!M685)</f>
        <v>0</v>
      </c>
      <c r="C685" s="161" t="n">
        <f aca="false">IF('ORÇ.GLOBAL P CAIXA'!K685="EXEC.",0,'ORÇ.GLOBAL P CAIXA'!O685)</f>
        <v>0</v>
      </c>
      <c r="D685" s="162" t="n">
        <f aca="false">IF('ORÇ.GLOBAL P CAIXA'!K685="EXEC.",0,'ORÇ.GLOBAL P CAIXA'!P685)</f>
        <v>0</v>
      </c>
      <c r="E685" s="163" t="n">
        <f aca="false">IF('ORÇ.GLOBAL P CAIXA'!K685="EXEC.",0,ROUND('ORÇ.GLOBAL P CAIXA'!Q685,2))</f>
        <v>0</v>
      </c>
      <c r="F685" s="163" t="n">
        <f aca="false">IF('ORÇ.GLOBAL P CAIXA'!K685="EXEC.",0,TRUNC((1+(IF(OR(H685=0,H685=""),'BDI REF.'!$K$5,CHOOSE(H685,'BDI REF.'!$K$5,'BDI REF.'!$K$6,'BDI REF.'!$K$7))))*'ORÇ.GLOBAL P CAIXA'!R685,2))</f>
        <v>0</v>
      </c>
      <c r="G685" s="163" t="n">
        <f aca="false">IF('ORÇ.GLOBAL P CAIXA'!K685="EXEC.",0,IF(E685&lt;&gt;0,ROUND(E685*F685,2),IF(R685=0,(SUMIF($S$12:$S$1011,B685,$R$12:$R$1011)),R685)))</f>
        <v>0</v>
      </c>
      <c r="H685" s="509" t="str">
        <f aca="false">IF('ORÇ.GLOBAL P CAIXA'!K685="EXEC.","",IF('ORÇ.GLOBAL P CAIXA'!H685&gt;0,'ORÇ.GLOBAL P CAIXA'!H685,""))</f>
        <v/>
      </c>
      <c r="I685" s="509" t="str">
        <f aca="false">IF('ORÇ.GLOBAL P CAIXA'!K685="EXEC.","",IF('ORÇ.GLOBAL P CAIXA'!I685&gt;0,'ORÇ.GLOBAL P CAIXA'!I685,""))</f>
        <v/>
      </c>
      <c r="J685" s="510" t="str">
        <f aca="false">IF('ORÇ.GLOBAL P CAIXA'!K685="EXEC.","",IF('ORÇ.GLOBAL P CAIXA'!J685&gt;0,'ORÇ.GLOBAL P CAIXA'!J685,""))</f>
        <v/>
      </c>
      <c r="K685" s="115"/>
      <c r="L685" s="168" t="str">
        <f aca="false">IF(B685&gt;0,"ok","ocultar")</f>
        <v>ocultar</v>
      </c>
      <c r="M685" s="511" t="n">
        <f aca="false">ROUND(IF($O685&lt;&gt;0,$O685*(INFORMAÇÕES!$T$113/INFORMAÇÕES!$T$117),0),2)</f>
        <v>0</v>
      </c>
      <c r="N685" s="511" t="n">
        <f aca="false">ROUND(IF($O685&lt;&gt;0,$O685*(INFORMAÇÕES!$T$114/INFORMAÇÕES!$T$117),0),2)</f>
        <v>0</v>
      </c>
      <c r="O685" s="512" t="n">
        <f aca="false">IF(E685=0,G685,0)</f>
        <v>0</v>
      </c>
      <c r="Q685" s="88"/>
      <c r="R685" s="163" t="n">
        <f aca="false">IF(E685&lt;&gt;0,G685,0)</f>
        <v>0</v>
      </c>
      <c r="S685" s="157" t="n">
        <f aca="false">IF(B685=0,S684,IF(ISNONTEXT(B685)=TRUE(),INT(B685),INT(LEFT(B685,FIND(".",B685)-1))))</f>
        <v>3</v>
      </c>
      <c r="T685" s="157" t="str">
        <f aca="false">IF(T686=1,1,IF(B685&lt;&gt;0,1,IF(C685&lt;&gt;0,1,IF(D685&lt;&gt;0,1,IF('ORÇ.GLOBAL REF.'!E685&lt;&gt;0,1,"")))))</f>
        <v/>
      </c>
      <c r="U685" s="157" t="str">
        <f aca="false">IF(S685=0," ",IF(S685&lt;&gt;S684,S685," "))</f>
        <v> </v>
      </c>
      <c r="V685" s="88"/>
    </row>
    <row r="686" s="174" customFormat="true" ht="14.25" hidden="false" customHeight="false" outlineLevel="0" collapsed="false">
      <c r="A686" s="159" t="n">
        <v>675</v>
      </c>
      <c r="B686" s="160" t="n">
        <f aca="false">IF('ORÇ.GLOBAL P CAIXA'!K686="EXEC.",0,'ORÇ.GLOBAL P CAIXA'!M686)</f>
        <v>0</v>
      </c>
      <c r="C686" s="161" t="n">
        <f aca="false">IF('ORÇ.GLOBAL P CAIXA'!K686="EXEC.",0,'ORÇ.GLOBAL P CAIXA'!O686)</f>
        <v>0</v>
      </c>
      <c r="D686" s="162" t="n">
        <f aca="false">IF('ORÇ.GLOBAL P CAIXA'!K686="EXEC.",0,'ORÇ.GLOBAL P CAIXA'!P686)</f>
        <v>0</v>
      </c>
      <c r="E686" s="163" t="n">
        <f aca="false">IF('ORÇ.GLOBAL P CAIXA'!K686="EXEC.",0,ROUND('ORÇ.GLOBAL P CAIXA'!Q686,2))</f>
        <v>0</v>
      </c>
      <c r="F686" s="163" t="n">
        <f aca="false">IF('ORÇ.GLOBAL P CAIXA'!K686="EXEC.",0,TRUNC((1+(IF(OR(H686=0,H686=""),'BDI REF.'!$K$5,CHOOSE(H686,'BDI REF.'!$K$5,'BDI REF.'!$K$6,'BDI REF.'!$K$7))))*'ORÇ.GLOBAL P CAIXA'!R686,2))</f>
        <v>0</v>
      </c>
      <c r="G686" s="163" t="n">
        <f aca="false">IF('ORÇ.GLOBAL P CAIXA'!K686="EXEC.",0,IF(E686&lt;&gt;0,ROUND(E686*F686,2),IF(R686=0,(SUMIF($S$12:$S$1011,B686,$R$12:$R$1011)),R686)))</f>
        <v>0</v>
      </c>
      <c r="H686" s="509" t="str">
        <f aca="false">IF('ORÇ.GLOBAL P CAIXA'!K686="EXEC.","",IF('ORÇ.GLOBAL P CAIXA'!H686&gt;0,'ORÇ.GLOBAL P CAIXA'!H686,""))</f>
        <v/>
      </c>
      <c r="I686" s="509" t="str">
        <f aca="false">IF('ORÇ.GLOBAL P CAIXA'!K686="EXEC.","",IF('ORÇ.GLOBAL P CAIXA'!I686&gt;0,'ORÇ.GLOBAL P CAIXA'!I686,""))</f>
        <v/>
      </c>
      <c r="J686" s="510" t="str">
        <f aca="false">IF('ORÇ.GLOBAL P CAIXA'!K686="EXEC.","",IF('ORÇ.GLOBAL P CAIXA'!J686&gt;0,'ORÇ.GLOBAL P CAIXA'!J686,""))</f>
        <v/>
      </c>
      <c r="K686" s="115"/>
      <c r="L686" s="168" t="str">
        <f aca="false">IF(B686&gt;0,"ok","ocultar")</f>
        <v>ocultar</v>
      </c>
      <c r="M686" s="511" t="n">
        <f aca="false">ROUND(IF($O686&lt;&gt;0,$O686*(INFORMAÇÕES!$T$113/INFORMAÇÕES!$T$117),0),2)</f>
        <v>0</v>
      </c>
      <c r="N686" s="511" t="n">
        <f aca="false">ROUND(IF($O686&lt;&gt;0,$O686*(INFORMAÇÕES!$T$114/INFORMAÇÕES!$T$117),0),2)</f>
        <v>0</v>
      </c>
      <c r="O686" s="512" t="n">
        <f aca="false">IF(E686=0,G686,0)</f>
        <v>0</v>
      </c>
      <c r="Q686" s="88"/>
      <c r="R686" s="163" t="n">
        <f aca="false">IF(E686&lt;&gt;0,G686,0)</f>
        <v>0</v>
      </c>
      <c r="S686" s="157" t="n">
        <f aca="false">IF(B686=0,S685,IF(ISNONTEXT(B686)=TRUE(),INT(B686),INT(LEFT(B686,FIND(".",B686)-1))))</f>
        <v>3</v>
      </c>
      <c r="T686" s="157" t="str">
        <f aca="false">IF(T687=1,1,IF(B686&lt;&gt;0,1,IF(C686&lt;&gt;0,1,IF(D686&lt;&gt;0,1,IF('ORÇ.GLOBAL REF.'!E686&lt;&gt;0,1,"")))))</f>
        <v/>
      </c>
      <c r="U686" s="157" t="str">
        <f aca="false">IF(S686=0," ",IF(S686&lt;&gt;S685,S686," "))</f>
        <v> </v>
      </c>
      <c r="V686" s="88"/>
    </row>
    <row r="687" s="174" customFormat="true" ht="14.25" hidden="false" customHeight="false" outlineLevel="0" collapsed="false">
      <c r="A687" s="159" t="n">
        <v>676</v>
      </c>
      <c r="B687" s="160" t="n">
        <f aca="false">IF('ORÇ.GLOBAL P CAIXA'!K687="EXEC.",0,'ORÇ.GLOBAL P CAIXA'!M687)</f>
        <v>0</v>
      </c>
      <c r="C687" s="161" t="n">
        <f aca="false">IF('ORÇ.GLOBAL P CAIXA'!K687="EXEC.",0,'ORÇ.GLOBAL P CAIXA'!O687)</f>
        <v>0</v>
      </c>
      <c r="D687" s="162" t="n">
        <f aca="false">IF('ORÇ.GLOBAL P CAIXA'!K687="EXEC.",0,'ORÇ.GLOBAL P CAIXA'!P687)</f>
        <v>0</v>
      </c>
      <c r="E687" s="163" t="n">
        <f aca="false">IF('ORÇ.GLOBAL P CAIXA'!K687="EXEC.",0,ROUND('ORÇ.GLOBAL P CAIXA'!Q687,2))</f>
        <v>0</v>
      </c>
      <c r="F687" s="163" t="n">
        <f aca="false">IF('ORÇ.GLOBAL P CAIXA'!K687="EXEC.",0,TRUNC((1+(IF(OR(H687=0,H687=""),'BDI REF.'!$K$5,CHOOSE(H687,'BDI REF.'!$K$5,'BDI REF.'!$K$6,'BDI REF.'!$K$7))))*'ORÇ.GLOBAL P CAIXA'!R687,2))</f>
        <v>0</v>
      </c>
      <c r="G687" s="163" t="n">
        <f aca="false">IF('ORÇ.GLOBAL P CAIXA'!K687="EXEC.",0,IF(E687&lt;&gt;0,ROUND(E687*F687,2),IF(R687=0,(SUMIF($S$12:$S$1011,B687,$R$12:$R$1011)),R687)))</f>
        <v>0</v>
      </c>
      <c r="H687" s="509" t="str">
        <f aca="false">IF('ORÇ.GLOBAL P CAIXA'!K687="EXEC.","",IF('ORÇ.GLOBAL P CAIXA'!H687&gt;0,'ORÇ.GLOBAL P CAIXA'!H687,""))</f>
        <v/>
      </c>
      <c r="I687" s="509" t="str">
        <f aca="false">IF('ORÇ.GLOBAL P CAIXA'!K687="EXEC.","",IF('ORÇ.GLOBAL P CAIXA'!I687&gt;0,'ORÇ.GLOBAL P CAIXA'!I687,""))</f>
        <v/>
      </c>
      <c r="J687" s="510" t="str">
        <f aca="false">IF('ORÇ.GLOBAL P CAIXA'!K687="EXEC.","",IF('ORÇ.GLOBAL P CAIXA'!J687&gt;0,'ORÇ.GLOBAL P CAIXA'!J687,""))</f>
        <v/>
      </c>
      <c r="K687" s="115"/>
      <c r="L687" s="168" t="str">
        <f aca="false">IF(B687&gt;0,"ok","ocultar")</f>
        <v>ocultar</v>
      </c>
      <c r="M687" s="511" t="n">
        <f aca="false">ROUND(IF($O687&lt;&gt;0,$O687*(INFORMAÇÕES!$T$113/INFORMAÇÕES!$T$117),0),2)</f>
        <v>0</v>
      </c>
      <c r="N687" s="511" t="n">
        <f aca="false">ROUND(IF($O687&lt;&gt;0,$O687*(INFORMAÇÕES!$T$114/INFORMAÇÕES!$T$117),0),2)</f>
        <v>0</v>
      </c>
      <c r="O687" s="512" t="n">
        <f aca="false">IF(E687=0,G687,0)</f>
        <v>0</v>
      </c>
      <c r="Q687" s="88"/>
      <c r="R687" s="163" t="n">
        <f aca="false">IF(E687&lt;&gt;0,G687,0)</f>
        <v>0</v>
      </c>
      <c r="S687" s="157" t="n">
        <f aca="false">IF(B687=0,S686,IF(ISNONTEXT(B687)=TRUE(),INT(B687),INT(LEFT(B687,FIND(".",B687)-1))))</f>
        <v>3</v>
      </c>
      <c r="T687" s="157" t="str">
        <f aca="false">IF(T688=1,1,IF(B687&lt;&gt;0,1,IF(C687&lt;&gt;0,1,IF(D687&lt;&gt;0,1,IF('ORÇ.GLOBAL REF.'!E687&lt;&gt;0,1,"")))))</f>
        <v/>
      </c>
      <c r="U687" s="157" t="str">
        <f aca="false">IF(S687=0," ",IF(S687&lt;&gt;S686,S687," "))</f>
        <v> </v>
      </c>
      <c r="V687" s="88"/>
    </row>
    <row r="688" s="174" customFormat="true" ht="14.25" hidden="false" customHeight="false" outlineLevel="0" collapsed="false">
      <c r="A688" s="159" t="n">
        <v>677</v>
      </c>
      <c r="B688" s="160" t="n">
        <f aca="false">IF('ORÇ.GLOBAL P CAIXA'!K688="EXEC.",0,'ORÇ.GLOBAL P CAIXA'!M688)</f>
        <v>0</v>
      </c>
      <c r="C688" s="161" t="n">
        <f aca="false">IF('ORÇ.GLOBAL P CAIXA'!K688="EXEC.",0,'ORÇ.GLOBAL P CAIXA'!O688)</f>
        <v>0</v>
      </c>
      <c r="D688" s="162" t="n">
        <f aca="false">IF('ORÇ.GLOBAL P CAIXA'!K688="EXEC.",0,'ORÇ.GLOBAL P CAIXA'!P688)</f>
        <v>0</v>
      </c>
      <c r="E688" s="163" t="n">
        <f aca="false">IF('ORÇ.GLOBAL P CAIXA'!K688="EXEC.",0,ROUND('ORÇ.GLOBAL P CAIXA'!Q688,2))</f>
        <v>0</v>
      </c>
      <c r="F688" s="163" t="n">
        <f aca="false">IF('ORÇ.GLOBAL P CAIXA'!K688="EXEC.",0,TRUNC((1+(IF(OR(H688=0,H688=""),'BDI REF.'!$K$5,CHOOSE(H688,'BDI REF.'!$K$5,'BDI REF.'!$K$6,'BDI REF.'!$K$7))))*'ORÇ.GLOBAL P CAIXA'!R688,2))</f>
        <v>0</v>
      </c>
      <c r="G688" s="163" t="n">
        <f aca="false">IF('ORÇ.GLOBAL P CAIXA'!K688="EXEC.",0,IF(E688&lt;&gt;0,ROUND(E688*F688,2),IF(R688=0,(SUMIF($S$12:$S$1011,B688,$R$12:$R$1011)),R688)))</f>
        <v>0</v>
      </c>
      <c r="H688" s="509" t="str">
        <f aca="false">IF('ORÇ.GLOBAL P CAIXA'!K688="EXEC.","",IF('ORÇ.GLOBAL P CAIXA'!H688&gt;0,'ORÇ.GLOBAL P CAIXA'!H688,""))</f>
        <v/>
      </c>
      <c r="I688" s="509" t="str">
        <f aca="false">IF('ORÇ.GLOBAL P CAIXA'!K688="EXEC.","",IF('ORÇ.GLOBAL P CAIXA'!I688&gt;0,'ORÇ.GLOBAL P CAIXA'!I688,""))</f>
        <v/>
      </c>
      <c r="J688" s="510" t="str">
        <f aca="false">IF('ORÇ.GLOBAL P CAIXA'!K688="EXEC.","",IF('ORÇ.GLOBAL P CAIXA'!J688&gt;0,'ORÇ.GLOBAL P CAIXA'!J688,""))</f>
        <v/>
      </c>
      <c r="K688" s="115"/>
      <c r="L688" s="168" t="str">
        <f aca="false">IF(B688&gt;0,"ok","ocultar")</f>
        <v>ocultar</v>
      </c>
      <c r="M688" s="511" t="n">
        <f aca="false">ROUND(IF($O688&lt;&gt;0,$O688*(INFORMAÇÕES!$T$113/INFORMAÇÕES!$T$117),0),2)</f>
        <v>0</v>
      </c>
      <c r="N688" s="511" t="n">
        <f aca="false">ROUND(IF($O688&lt;&gt;0,$O688*(INFORMAÇÕES!$T$114/INFORMAÇÕES!$T$117),0),2)</f>
        <v>0</v>
      </c>
      <c r="O688" s="512" t="n">
        <f aca="false">IF(E688=0,G688,0)</f>
        <v>0</v>
      </c>
      <c r="Q688" s="88"/>
      <c r="R688" s="163" t="n">
        <f aca="false">IF(E688&lt;&gt;0,G688,0)</f>
        <v>0</v>
      </c>
      <c r="S688" s="157" t="n">
        <f aca="false">IF(B688=0,S687,IF(ISNONTEXT(B688)=TRUE(),INT(B688),INT(LEFT(B688,FIND(".",B688)-1))))</f>
        <v>3</v>
      </c>
      <c r="T688" s="157" t="str">
        <f aca="false">IF(T689=1,1,IF(B688&lt;&gt;0,1,IF(C688&lt;&gt;0,1,IF(D688&lt;&gt;0,1,IF('ORÇ.GLOBAL REF.'!E688&lt;&gt;0,1,"")))))</f>
        <v/>
      </c>
      <c r="U688" s="157" t="str">
        <f aca="false">IF(S688=0," ",IF(S688&lt;&gt;S687,S688," "))</f>
        <v> </v>
      </c>
      <c r="V688" s="88"/>
    </row>
    <row r="689" s="174" customFormat="true" ht="14.25" hidden="false" customHeight="false" outlineLevel="0" collapsed="false">
      <c r="A689" s="159" t="n">
        <v>678</v>
      </c>
      <c r="B689" s="160" t="n">
        <f aca="false">IF('ORÇ.GLOBAL P CAIXA'!K689="EXEC.",0,'ORÇ.GLOBAL P CAIXA'!M689)</f>
        <v>0</v>
      </c>
      <c r="C689" s="161" t="n">
        <f aca="false">IF('ORÇ.GLOBAL P CAIXA'!K689="EXEC.",0,'ORÇ.GLOBAL P CAIXA'!O689)</f>
        <v>0</v>
      </c>
      <c r="D689" s="162" t="n">
        <f aca="false">IF('ORÇ.GLOBAL P CAIXA'!K689="EXEC.",0,'ORÇ.GLOBAL P CAIXA'!P689)</f>
        <v>0</v>
      </c>
      <c r="E689" s="163" t="n">
        <f aca="false">IF('ORÇ.GLOBAL P CAIXA'!K689="EXEC.",0,ROUND('ORÇ.GLOBAL P CAIXA'!Q689,2))</f>
        <v>0</v>
      </c>
      <c r="F689" s="163" t="n">
        <f aca="false">IF('ORÇ.GLOBAL P CAIXA'!K689="EXEC.",0,TRUNC((1+(IF(OR(H689=0,H689=""),'BDI REF.'!$K$5,CHOOSE(H689,'BDI REF.'!$K$5,'BDI REF.'!$K$6,'BDI REF.'!$K$7))))*'ORÇ.GLOBAL P CAIXA'!R689,2))</f>
        <v>0</v>
      </c>
      <c r="G689" s="163" t="n">
        <f aca="false">IF('ORÇ.GLOBAL P CAIXA'!K689="EXEC.",0,IF(E689&lt;&gt;0,ROUND(E689*F689,2),IF(R689=0,(SUMIF($S$12:$S$1011,B689,$R$12:$R$1011)),R689)))</f>
        <v>0</v>
      </c>
      <c r="H689" s="509" t="str">
        <f aca="false">IF('ORÇ.GLOBAL P CAIXA'!K689="EXEC.","",IF('ORÇ.GLOBAL P CAIXA'!H689&gt;0,'ORÇ.GLOBAL P CAIXA'!H689,""))</f>
        <v/>
      </c>
      <c r="I689" s="509" t="str">
        <f aca="false">IF('ORÇ.GLOBAL P CAIXA'!K689="EXEC.","",IF('ORÇ.GLOBAL P CAIXA'!I689&gt;0,'ORÇ.GLOBAL P CAIXA'!I689,""))</f>
        <v/>
      </c>
      <c r="J689" s="510" t="str">
        <f aca="false">IF('ORÇ.GLOBAL P CAIXA'!K689="EXEC.","",IF('ORÇ.GLOBAL P CAIXA'!J689&gt;0,'ORÇ.GLOBAL P CAIXA'!J689,""))</f>
        <v/>
      </c>
      <c r="K689" s="115"/>
      <c r="L689" s="168" t="str">
        <f aca="false">IF(B689&gt;0,"ok","ocultar")</f>
        <v>ocultar</v>
      </c>
      <c r="M689" s="511" t="n">
        <f aca="false">ROUND(IF($O689&lt;&gt;0,$O689*(INFORMAÇÕES!$T$113/INFORMAÇÕES!$T$117),0),2)</f>
        <v>0</v>
      </c>
      <c r="N689" s="511" t="n">
        <f aca="false">ROUND(IF($O689&lt;&gt;0,$O689*(INFORMAÇÕES!$T$114/INFORMAÇÕES!$T$117),0),2)</f>
        <v>0</v>
      </c>
      <c r="O689" s="512" t="n">
        <f aca="false">IF(E689=0,G689,0)</f>
        <v>0</v>
      </c>
      <c r="Q689" s="88"/>
      <c r="R689" s="163" t="n">
        <f aca="false">IF(E689&lt;&gt;0,G689,0)</f>
        <v>0</v>
      </c>
      <c r="S689" s="157" t="n">
        <f aca="false">IF(B689=0,S688,IF(ISNONTEXT(B689)=TRUE(),INT(B689),INT(LEFT(B689,FIND(".",B689)-1))))</f>
        <v>3</v>
      </c>
      <c r="T689" s="157" t="str">
        <f aca="false">IF(T690=1,1,IF(B689&lt;&gt;0,1,IF(C689&lt;&gt;0,1,IF(D689&lt;&gt;0,1,IF('ORÇ.GLOBAL REF.'!E689&lt;&gt;0,1,"")))))</f>
        <v/>
      </c>
      <c r="U689" s="157" t="str">
        <f aca="false">IF(S689=0," ",IF(S689&lt;&gt;S688,S689," "))</f>
        <v> </v>
      </c>
      <c r="V689" s="88"/>
    </row>
    <row r="690" s="174" customFormat="true" ht="14.25" hidden="false" customHeight="false" outlineLevel="0" collapsed="false">
      <c r="A690" s="159" t="n">
        <v>679</v>
      </c>
      <c r="B690" s="160" t="n">
        <f aca="false">IF('ORÇ.GLOBAL P CAIXA'!K690="EXEC.",0,'ORÇ.GLOBAL P CAIXA'!M690)</f>
        <v>0</v>
      </c>
      <c r="C690" s="161" t="n">
        <f aca="false">IF('ORÇ.GLOBAL P CAIXA'!K690="EXEC.",0,'ORÇ.GLOBAL P CAIXA'!O690)</f>
        <v>0</v>
      </c>
      <c r="D690" s="162" t="n">
        <f aca="false">IF('ORÇ.GLOBAL P CAIXA'!K690="EXEC.",0,'ORÇ.GLOBAL P CAIXA'!P690)</f>
        <v>0</v>
      </c>
      <c r="E690" s="163" t="n">
        <f aca="false">IF('ORÇ.GLOBAL P CAIXA'!K690="EXEC.",0,ROUND('ORÇ.GLOBAL P CAIXA'!Q690,2))</f>
        <v>0</v>
      </c>
      <c r="F690" s="163" t="n">
        <f aca="false">IF('ORÇ.GLOBAL P CAIXA'!K690="EXEC.",0,TRUNC((1+(IF(OR(H690=0,H690=""),'BDI REF.'!$K$5,CHOOSE(H690,'BDI REF.'!$K$5,'BDI REF.'!$K$6,'BDI REF.'!$K$7))))*'ORÇ.GLOBAL P CAIXA'!R690,2))</f>
        <v>0</v>
      </c>
      <c r="G690" s="163" t="n">
        <f aca="false">IF('ORÇ.GLOBAL P CAIXA'!K690="EXEC.",0,IF(E690&lt;&gt;0,ROUND(E690*F690,2),IF(R690=0,(SUMIF($S$12:$S$1011,B690,$R$12:$R$1011)),R690)))</f>
        <v>0</v>
      </c>
      <c r="H690" s="509" t="str">
        <f aca="false">IF('ORÇ.GLOBAL P CAIXA'!K690="EXEC.","",IF('ORÇ.GLOBAL P CAIXA'!H690&gt;0,'ORÇ.GLOBAL P CAIXA'!H690,""))</f>
        <v/>
      </c>
      <c r="I690" s="509" t="str">
        <f aca="false">IF('ORÇ.GLOBAL P CAIXA'!K690="EXEC.","",IF('ORÇ.GLOBAL P CAIXA'!I690&gt;0,'ORÇ.GLOBAL P CAIXA'!I690,""))</f>
        <v/>
      </c>
      <c r="J690" s="510" t="str">
        <f aca="false">IF('ORÇ.GLOBAL P CAIXA'!K690="EXEC.","",IF('ORÇ.GLOBAL P CAIXA'!J690&gt;0,'ORÇ.GLOBAL P CAIXA'!J690,""))</f>
        <v/>
      </c>
      <c r="K690" s="115"/>
      <c r="L690" s="168" t="str">
        <f aca="false">IF(B690&gt;0,"ok","ocultar")</f>
        <v>ocultar</v>
      </c>
      <c r="M690" s="511" t="n">
        <f aca="false">ROUND(IF($O690&lt;&gt;0,$O690*(INFORMAÇÕES!$T$113/INFORMAÇÕES!$T$117),0),2)</f>
        <v>0</v>
      </c>
      <c r="N690" s="511" t="n">
        <f aca="false">ROUND(IF($O690&lt;&gt;0,$O690*(INFORMAÇÕES!$T$114/INFORMAÇÕES!$T$117),0),2)</f>
        <v>0</v>
      </c>
      <c r="O690" s="512" t="n">
        <f aca="false">IF(E690=0,G690,0)</f>
        <v>0</v>
      </c>
      <c r="Q690" s="88"/>
      <c r="R690" s="163" t="n">
        <f aca="false">IF(E690&lt;&gt;0,G690,0)</f>
        <v>0</v>
      </c>
      <c r="S690" s="157" t="n">
        <f aca="false">IF(B690=0,S689,IF(ISNONTEXT(B690)=TRUE(),INT(B690),INT(LEFT(B690,FIND(".",B690)-1))))</f>
        <v>3</v>
      </c>
      <c r="T690" s="157" t="str">
        <f aca="false">IF(T691=1,1,IF(B690&lt;&gt;0,1,IF(C690&lt;&gt;0,1,IF(D690&lt;&gt;0,1,IF('ORÇ.GLOBAL REF.'!E690&lt;&gt;0,1,"")))))</f>
        <v/>
      </c>
      <c r="U690" s="157" t="str">
        <f aca="false">IF(S690=0," ",IF(S690&lt;&gt;S689,S690," "))</f>
        <v> </v>
      </c>
      <c r="V690" s="88"/>
    </row>
    <row r="691" s="174" customFormat="true" ht="14.25" hidden="false" customHeight="false" outlineLevel="0" collapsed="false">
      <c r="A691" s="159" t="n">
        <v>680</v>
      </c>
      <c r="B691" s="160" t="n">
        <f aca="false">IF('ORÇ.GLOBAL P CAIXA'!K691="EXEC.",0,'ORÇ.GLOBAL P CAIXA'!M691)</f>
        <v>0</v>
      </c>
      <c r="C691" s="161" t="n">
        <f aca="false">IF('ORÇ.GLOBAL P CAIXA'!K691="EXEC.",0,'ORÇ.GLOBAL P CAIXA'!O691)</f>
        <v>0</v>
      </c>
      <c r="D691" s="162" t="n">
        <f aca="false">IF('ORÇ.GLOBAL P CAIXA'!K691="EXEC.",0,'ORÇ.GLOBAL P CAIXA'!P691)</f>
        <v>0</v>
      </c>
      <c r="E691" s="163" t="n">
        <f aca="false">IF('ORÇ.GLOBAL P CAIXA'!K691="EXEC.",0,ROUND('ORÇ.GLOBAL P CAIXA'!Q691,2))</f>
        <v>0</v>
      </c>
      <c r="F691" s="163" t="n">
        <f aca="false">IF('ORÇ.GLOBAL P CAIXA'!K691="EXEC.",0,TRUNC((1+(IF(OR(H691=0,H691=""),'BDI REF.'!$K$5,CHOOSE(H691,'BDI REF.'!$K$5,'BDI REF.'!$K$6,'BDI REF.'!$K$7))))*'ORÇ.GLOBAL P CAIXA'!R691,2))</f>
        <v>0</v>
      </c>
      <c r="G691" s="163" t="n">
        <f aca="false">IF('ORÇ.GLOBAL P CAIXA'!K691="EXEC.",0,IF(E691&lt;&gt;0,ROUND(E691*F691,2),IF(R691=0,(SUMIF($S$12:$S$1011,B691,$R$12:$R$1011)),R691)))</f>
        <v>0</v>
      </c>
      <c r="H691" s="509" t="str">
        <f aca="false">IF('ORÇ.GLOBAL P CAIXA'!K691="EXEC.","",IF('ORÇ.GLOBAL P CAIXA'!H691&gt;0,'ORÇ.GLOBAL P CAIXA'!H691,""))</f>
        <v/>
      </c>
      <c r="I691" s="509" t="str">
        <f aca="false">IF('ORÇ.GLOBAL P CAIXA'!K691="EXEC.","",IF('ORÇ.GLOBAL P CAIXA'!I691&gt;0,'ORÇ.GLOBAL P CAIXA'!I691,""))</f>
        <v/>
      </c>
      <c r="J691" s="510" t="str">
        <f aca="false">IF('ORÇ.GLOBAL P CAIXA'!K691="EXEC.","",IF('ORÇ.GLOBAL P CAIXA'!J691&gt;0,'ORÇ.GLOBAL P CAIXA'!J691,""))</f>
        <v/>
      </c>
      <c r="K691" s="115"/>
      <c r="L691" s="168" t="str">
        <f aca="false">IF(B691&gt;0,"ok","ocultar")</f>
        <v>ocultar</v>
      </c>
      <c r="M691" s="511" t="n">
        <f aca="false">ROUND(IF($O691&lt;&gt;0,$O691*(INFORMAÇÕES!$T$113/INFORMAÇÕES!$T$117),0),2)</f>
        <v>0</v>
      </c>
      <c r="N691" s="511" t="n">
        <f aca="false">ROUND(IF($O691&lt;&gt;0,$O691*(INFORMAÇÕES!$T$114/INFORMAÇÕES!$T$117),0),2)</f>
        <v>0</v>
      </c>
      <c r="O691" s="512" t="n">
        <f aca="false">IF(E691=0,G691,0)</f>
        <v>0</v>
      </c>
      <c r="Q691" s="88"/>
      <c r="R691" s="163" t="n">
        <f aca="false">IF(E691&lt;&gt;0,G691,0)</f>
        <v>0</v>
      </c>
      <c r="S691" s="157" t="n">
        <f aca="false">IF(B691=0,S690,IF(ISNONTEXT(B691)=TRUE(),INT(B691),INT(LEFT(B691,FIND(".",B691)-1))))</f>
        <v>3</v>
      </c>
      <c r="T691" s="157" t="str">
        <f aca="false">IF(T692=1,1,IF(B691&lt;&gt;0,1,IF(C691&lt;&gt;0,1,IF(D691&lt;&gt;0,1,IF('ORÇ.GLOBAL REF.'!E691&lt;&gt;0,1,"")))))</f>
        <v/>
      </c>
      <c r="U691" s="157" t="str">
        <f aca="false">IF(S691=0," ",IF(S691&lt;&gt;S690,S691," "))</f>
        <v> </v>
      </c>
      <c r="V691" s="88"/>
    </row>
    <row r="692" s="174" customFormat="true" ht="14.25" hidden="false" customHeight="false" outlineLevel="0" collapsed="false">
      <c r="A692" s="159" t="n">
        <v>681</v>
      </c>
      <c r="B692" s="160" t="n">
        <f aca="false">IF('ORÇ.GLOBAL P CAIXA'!K692="EXEC.",0,'ORÇ.GLOBAL P CAIXA'!M692)</f>
        <v>0</v>
      </c>
      <c r="C692" s="161" t="n">
        <f aca="false">IF('ORÇ.GLOBAL P CAIXA'!K692="EXEC.",0,'ORÇ.GLOBAL P CAIXA'!O692)</f>
        <v>0</v>
      </c>
      <c r="D692" s="162" t="n">
        <f aca="false">IF('ORÇ.GLOBAL P CAIXA'!K692="EXEC.",0,'ORÇ.GLOBAL P CAIXA'!P692)</f>
        <v>0</v>
      </c>
      <c r="E692" s="163" t="n">
        <f aca="false">IF('ORÇ.GLOBAL P CAIXA'!K692="EXEC.",0,ROUND('ORÇ.GLOBAL P CAIXA'!Q692,2))</f>
        <v>0</v>
      </c>
      <c r="F692" s="163" t="n">
        <f aca="false">IF('ORÇ.GLOBAL P CAIXA'!K692="EXEC.",0,TRUNC((1+(IF(OR(H692=0,H692=""),'BDI REF.'!$K$5,CHOOSE(H692,'BDI REF.'!$K$5,'BDI REF.'!$K$6,'BDI REF.'!$K$7))))*'ORÇ.GLOBAL P CAIXA'!R692,2))</f>
        <v>0</v>
      </c>
      <c r="G692" s="163" t="n">
        <f aca="false">IF('ORÇ.GLOBAL P CAIXA'!K692="EXEC.",0,IF(E692&lt;&gt;0,ROUND(E692*F692,2),IF(R692=0,(SUMIF($S$12:$S$1011,B692,$R$12:$R$1011)),R692)))</f>
        <v>0</v>
      </c>
      <c r="H692" s="509" t="str">
        <f aca="false">IF('ORÇ.GLOBAL P CAIXA'!K692="EXEC.","",IF('ORÇ.GLOBAL P CAIXA'!H692&gt;0,'ORÇ.GLOBAL P CAIXA'!H692,""))</f>
        <v/>
      </c>
      <c r="I692" s="509" t="str">
        <f aca="false">IF('ORÇ.GLOBAL P CAIXA'!K692="EXEC.","",IF('ORÇ.GLOBAL P CAIXA'!I692&gt;0,'ORÇ.GLOBAL P CAIXA'!I692,""))</f>
        <v/>
      </c>
      <c r="J692" s="510" t="str">
        <f aca="false">IF('ORÇ.GLOBAL P CAIXA'!K692="EXEC.","",IF('ORÇ.GLOBAL P CAIXA'!J692&gt;0,'ORÇ.GLOBAL P CAIXA'!J692,""))</f>
        <v/>
      </c>
      <c r="K692" s="115"/>
      <c r="L692" s="168" t="str">
        <f aca="false">IF(B692&gt;0,"ok","ocultar")</f>
        <v>ocultar</v>
      </c>
      <c r="M692" s="511" t="n">
        <f aca="false">ROUND(IF($O692&lt;&gt;0,$O692*(INFORMAÇÕES!$T$113/INFORMAÇÕES!$T$117),0),2)</f>
        <v>0</v>
      </c>
      <c r="N692" s="511" t="n">
        <f aca="false">ROUND(IF($O692&lt;&gt;0,$O692*(INFORMAÇÕES!$T$114/INFORMAÇÕES!$T$117),0),2)</f>
        <v>0</v>
      </c>
      <c r="O692" s="512" t="n">
        <f aca="false">IF(E692=0,G692,0)</f>
        <v>0</v>
      </c>
      <c r="Q692" s="88"/>
      <c r="R692" s="163" t="n">
        <f aca="false">IF(E692&lt;&gt;0,G692,0)</f>
        <v>0</v>
      </c>
      <c r="S692" s="157" t="n">
        <f aca="false">IF(B692=0,S691,IF(ISNONTEXT(B692)=TRUE(),INT(B692),INT(LEFT(B692,FIND(".",B692)-1))))</f>
        <v>3</v>
      </c>
      <c r="T692" s="157" t="str">
        <f aca="false">IF(T693=1,1,IF(B692&lt;&gt;0,1,IF(C692&lt;&gt;0,1,IF(D692&lt;&gt;0,1,IF('ORÇ.GLOBAL REF.'!E692&lt;&gt;0,1,"")))))</f>
        <v/>
      </c>
      <c r="U692" s="157" t="str">
        <f aca="false">IF(S692=0," ",IF(S692&lt;&gt;S691,S692," "))</f>
        <v> </v>
      </c>
      <c r="V692" s="88"/>
    </row>
    <row r="693" s="174" customFormat="true" ht="14.25" hidden="false" customHeight="false" outlineLevel="0" collapsed="false">
      <c r="A693" s="159" t="n">
        <v>682</v>
      </c>
      <c r="B693" s="160" t="n">
        <f aca="false">IF('ORÇ.GLOBAL P CAIXA'!K693="EXEC.",0,'ORÇ.GLOBAL P CAIXA'!M693)</f>
        <v>0</v>
      </c>
      <c r="C693" s="161" t="n">
        <f aca="false">IF('ORÇ.GLOBAL P CAIXA'!K693="EXEC.",0,'ORÇ.GLOBAL P CAIXA'!O693)</f>
        <v>0</v>
      </c>
      <c r="D693" s="162" t="n">
        <f aca="false">IF('ORÇ.GLOBAL P CAIXA'!K693="EXEC.",0,'ORÇ.GLOBAL P CAIXA'!P693)</f>
        <v>0</v>
      </c>
      <c r="E693" s="163" t="n">
        <f aca="false">IF('ORÇ.GLOBAL P CAIXA'!K693="EXEC.",0,ROUND('ORÇ.GLOBAL P CAIXA'!Q693,2))</f>
        <v>0</v>
      </c>
      <c r="F693" s="163" t="n">
        <f aca="false">IF('ORÇ.GLOBAL P CAIXA'!K693="EXEC.",0,TRUNC((1+(IF(OR(H693=0,H693=""),'BDI REF.'!$K$5,CHOOSE(H693,'BDI REF.'!$K$5,'BDI REF.'!$K$6,'BDI REF.'!$K$7))))*'ORÇ.GLOBAL P CAIXA'!R693,2))</f>
        <v>0</v>
      </c>
      <c r="G693" s="163" t="n">
        <f aca="false">IF('ORÇ.GLOBAL P CAIXA'!K693="EXEC.",0,IF(E693&lt;&gt;0,ROUND(E693*F693,2),IF(R693=0,(SUMIF($S$12:$S$1011,B693,$R$12:$R$1011)),R693)))</f>
        <v>0</v>
      </c>
      <c r="H693" s="509" t="str">
        <f aca="false">IF('ORÇ.GLOBAL P CAIXA'!K693="EXEC.","",IF('ORÇ.GLOBAL P CAIXA'!H693&gt;0,'ORÇ.GLOBAL P CAIXA'!H693,""))</f>
        <v/>
      </c>
      <c r="I693" s="509" t="str">
        <f aca="false">IF('ORÇ.GLOBAL P CAIXA'!K693="EXEC.","",IF('ORÇ.GLOBAL P CAIXA'!I693&gt;0,'ORÇ.GLOBAL P CAIXA'!I693,""))</f>
        <v/>
      </c>
      <c r="J693" s="510" t="str">
        <f aca="false">IF('ORÇ.GLOBAL P CAIXA'!K693="EXEC.","",IF('ORÇ.GLOBAL P CAIXA'!J693&gt;0,'ORÇ.GLOBAL P CAIXA'!J693,""))</f>
        <v/>
      </c>
      <c r="K693" s="115"/>
      <c r="L693" s="168" t="str">
        <f aca="false">IF(B693&gt;0,"ok","ocultar")</f>
        <v>ocultar</v>
      </c>
      <c r="M693" s="511" t="n">
        <f aca="false">ROUND(IF($O693&lt;&gt;0,$O693*(INFORMAÇÕES!$T$113/INFORMAÇÕES!$T$117),0),2)</f>
        <v>0</v>
      </c>
      <c r="N693" s="511" t="n">
        <f aca="false">ROUND(IF($O693&lt;&gt;0,$O693*(INFORMAÇÕES!$T$114/INFORMAÇÕES!$T$117),0),2)</f>
        <v>0</v>
      </c>
      <c r="O693" s="512" t="n">
        <f aca="false">IF(E693=0,G693,0)</f>
        <v>0</v>
      </c>
      <c r="Q693" s="88"/>
      <c r="R693" s="163" t="n">
        <f aca="false">IF(E693&lt;&gt;0,G693,0)</f>
        <v>0</v>
      </c>
      <c r="S693" s="157" t="n">
        <f aca="false">IF(B693=0,S692,IF(ISNONTEXT(B693)=TRUE(),INT(B693),INT(LEFT(B693,FIND(".",B693)-1))))</f>
        <v>3</v>
      </c>
      <c r="T693" s="157" t="str">
        <f aca="false">IF(T694=1,1,IF(B693&lt;&gt;0,1,IF(C693&lt;&gt;0,1,IF(D693&lt;&gt;0,1,IF('ORÇ.GLOBAL REF.'!E693&lt;&gt;0,1,"")))))</f>
        <v/>
      </c>
      <c r="U693" s="157" t="str">
        <f aca="false">IF(S693=0," ",IF(S693&lt;&gt;S692,S693," "))</f>
        <v> </v>
      </c>
      <c r="V693" s="88"/>
    </row>
    <row r="694" s="174" customFormat="true" ht="14.25" hidden="false" customHeight="false" outlineLevel="0" collapsed="false">
      <c r="A694" s="159" t="n">
        <v>683</v>
      </c>
      <c r="B694" s="160" t="n">
        <f aca="false">IF('ORÇ.GLOBAL P CAIXA'!K694="EXEC.",0,'ORÇ.GLOBAL P CAIXA'!M694)</f>
        <v>0</v>
      </c>
      <c r="C694" s="161" t="n">
        <f aca="false">IF('ORÇ.GLOBAL P CAIXA'!K694="EXEC.",0,'ORÇ.GLOBAL P CAIXA'!O694)</f>
        <v>0</v>
      </c>
      <c r="D694" s="162" t="n">
        <f aca="false">IF('ORÇ.GLOBAL P CAIXA'!K694="EXEC.",0,'ORÇ.GLOBAL P CAIXA'!P694)</f>
        <v>0</v>
      </c>
      <c r="E694" s="163" t="n">
        <f aca="false">IF('ORÇ.GLOBAL P CAIXA'!K694="EXEC.",0,ROUND('ORÇ.GLOBAL P CAIXA'!Q694,2))</f>
        <v>0</v>
      </c>
      <c r="F694" s="163" t="n">
        <f aca="false">IF('ORÇ.GLOBAL P CAIXA'!K694="EXEC.",0,TRUNC((1+(IF(OR(H694=0,H694=""),'BDI REF.'!$K$5,CHOOSE(H694,'BDI REF.'!$K$5,'BDI REF.'!$K$6,'BDI REF.'!$K$7))))*'ORÇ.GLOBAL P CAIXA'!R694,2))</f>
        <v>0</v>
      </c>
      <c r="G694" s="163" t="n">
        <f aca="false">IF('ORÇ.GLOBAL P CAIXA'!K694="EXEC.",0,IF(E694&lt;&gt;0,ROUND(E694*F694,2),IF(R694=0,(SUMIF($S$12:$S$1011,B694,$R$12:$R$1011)),R694)))</f>
        <v>0</v>
      </c>
      <c r="H694" s="509" t="str">
        <f aca="false">IF('ORÇ.GLOBAL P CAIXA'!K694="EXEC.","",IF('ORÇ.GLOBAL P CAIXA'!H694&gt;0,'ORÇ.GLOBAL P CAIXA'!H694,""))</f>
        <v/>
      </c>
      <c r="I694" s="509" t="str">
        <f aca="false">IF('ORÇ.GLOBAL P CAIXA'!K694="EXEC.","",IF('ORÇ.GLOBAL P CAIXA'!I694&gt;0,'ORÇ.GLOBAL P CAIXA'!I694,""))</f>
        <v/>
      </c>
      <c r="J694" s="510" t="str">
        <f aca="false">IF('ORÇ.GLOBAL P CAIXA'!K694="EXEC.","",IF('ORÇ.GLOBAL P CAIXA'!J694&gt;0,'ORÇ.GLOBAL P CAIXA'!J694,""))</f>
        <v/>
      </c>
      <c r="K694" s="115"/>
      <c r="L694" s="168" t="str">
        <f aca="false">IF(B694&gt;0,"ok","ocultar")</f>
        <v>ocultar</v>
      </c>
      <c r="M694" s="511" t="n">
        <f aca="false">ROUND(IF($O694&lt;&gt;0,$O694*(INFORMAÇÕES!$T$113/INFORMAÇÕES!$T$117),0),2)</f>
        <v>0</v>
      </c>
      <c r="N694" s="511" t="n">
        <f aca="false">ROUND(IF($O694&lt;&gt;0,$O694*(INFORMAÇÕES!$T$114/INFORMAÇÕES!$T$117),0),2)</f>
        <v>0</v>
      </c>
      <c r="O694" s="512" t="n">
        <f aca="false">IF(E694=0,G694,0)</f>
        <v>0</v>
      </c>
      <c r="Q694" s="88"/>
      <c r="R694" s="163" t="n">
        <f aca="false">IF(E694&lt;&gt;0,G694,0)</f>
        <v>0</v>
      </c>
      <c r="S694" s="157" t="n">
        <f aca="false">IF(B694=0,S693,IF(ISNONTEXT(B694)=TRUE(),INT(B694),INT(LEFT(B694,FIND(".",B694)-1))))</f>
        <v>3</v>
      </c>
      <c r="T694" s="157" t="str">
        <f aca="false">IF(T695=1,1,IF(B694&lt;&gt;0,1,IF(C694&lt;&gt;0,1,IF(D694&lt;&gt;0,1,IF('ORÇ.GLOBAL REF.'!E694&lt;&gt;0,1,"")))))</f>
        <v/>
      </c>
      <c r="U694" s="157" t="str">
        <f aca="false">IF(S694=0," ",IF(S694&lt;&gt;S693,S694," "))</f>
        <v> </v>
      </c>
      <c r="V694" s="88"/>
    </row>
    <row r="695" s="174" customFormat="true" ht="14.25" hidden="false" customHeight="false" outlineLevel="0" collapsed="false">
      <c r="A695" s="159" t="n">
        <v>684</v>
      </c>
      <c r="B695" s="160" t="n">
        <f aca="false">IF('ORÇ.GLOBAL P CAIXA'!K695="EXEC.",0,'ORÇ.GLOBAL P CAIXA'!M695)</f>
        <v>0</v>
      </c>
      <c r="C695" s="161" t="n">
        <f aca="false">IF('ORÇ.GLOBAL P CAIXA'!K695="EXEC.",0,'ORÇ.GLOBAL P CAIXA'!O695)</f>
        <v>0</v>
      </c>
      <c r="D695" s="162" t="n">
        <f aca="false">IF('ORÇ.GLOBAL P CAIXA'!K695="EXEC.",0,'ORÇ.GLOBAL P CAIXA'!P695)</f>
        <v>0</v>
      </c>
      <c r="E695" s="163" t="n">
        <f aca="false">IF('ORÇ.GLOBAL P CAIXA'!K695="EXEC.",0,ROUND('ORÇ.GLOBAL P CAIXA'!Q695,2))</f>
        <v>0</v>
      </c>
      <c r="F695" s="163" t="n">
        <f aca="false">IF('ORÇ.GLOBAL P CAIXA'!K695="EXEC.",0,TRUNC((1+(IF(OR(H695=0,H695=""),'BDI REF.'!$K$5,CHOOSE(H695,'BDI REF.'!$K$5,'BDI REF.'!$K$6,'BDI REF.'!$K$7))))*'ORÇ.GLOBAL P CAIXA'!R695,2))</f>
        <v>0</v>
      </c>
      <c r="G695" s="163" t="n">
        <f aca="false">IF('ORÇ.GLOBAL P CAIXA'!K695="EXEC.",0,IF(E695&lt;&gt;0,ROUND(E695*F695,2),IF(R695=0,(SUMIF($S$12:$S$1011,B695,$R$12:$R$1011)),R695)))</f>
        <v>0</v>
      </c>
      <c r="H695" s="509" t="str">
        <f aca="false">IF('ORÇ.GLOBAL P CAIXA'!K695="EXEC.","",IF('ORÇ.GLOBAL P CAIXA'!H695&gt;0,'ORÇ.GLOBAL P CAIXA'!H695,""))</f>
        <v/>
      </c>
      <c r="I695" s="509" t="str">
        <f aca="false">IF('ORÇ.GLOBAL P CAIXA'!K695="EXEC.","",IF('ORÇ.GLOBAL P CAIXA'!I695&gt;0,'ORÇ.GLOBAL P CAIXA'!I695,""))</f>
        <v/>
      </c>
      <c r="J695" s="510" t="str">
        <f aca="false">IF('ORÇ.GLOBAL P CAIXA'!K695="EXEC.","",IF('ORÇ.GLOBAL P CAIXA'!J695&gt;0,'ORÇ.GLOBAL P CAIXA'!J695,""))</f>
        <v/>
      </c>
      <c r="K695" s="115"/>
      <c r="L695" s="168" t="str">
        <f aca="false">IF(B695&gt;0,"ok","ocultar")</f>
        <v>ocultar</v>
      </c>
      <c r="M695" s="511" t="n">
        <f aca="false">ROUND(IF($O695&lt;&gt;0,$O695*(INFORMAÇÕES!$T$113/INFORMAÇÕES!$T$117),0),2)</f>
        <v>0</v>
      </c>
      <c r="N695" s="511" t="n">
        <f aca="false">ROUND(IF($O695&lt;&gt;0,$O695*(INFORMAÇÕES!$T$114/INFORMAÇÕES!$T$117),0),2)</f>
        <v>0</v>
      </c>
      <c r="O695" s="512" t="n">
        <f aca="false">IF(E695=0,G695,0)</f>
        <v>0</v>
      </c>
      <c r="Q695" s="88"/>
      <c r="R695" s="163" t="n">
        <f aca="false">IF(E695&lt;&gt;0,G695,0)</f>
        <v>0</v>
      </c>
      <c r="S695" s="157" t="n">
        <f aca="false">IF(B695=0,S694,IF(ISNONTEXT(B695)=TRUE(),INT(B695),INT(LEFT(B695,FIND(".",B695)-1))))</f>
        <v>3</v>
      </c>
      <c r="T695" s="157" t="str">
        <f aca="false">IF(T696=1,1,IF(B695&lt;&gt;0,1,IF(C695&lt;&gt;0,1,IF(D695&lt;&gt;0,1,IF('ORÇ.GLOBAL REF.'!E695&lt;&gt;0,1,"")))))</f>
        <v/>
      </c>
      <c r="U695" s="157" t="str">
        <f aca="false">IF(S695=0," ",IF(S695&lt;&gt;S694,S695," "))</f>
        <v> </v>
      </c>
      <c r="V695" s="88"/>
    </row>
    <row r="696" s="174" customFormat="true" ht="14.25" hidden="false" customHeight="false" outlineLevel="0" collapsed="false">
      <c r="A696" s="159" t="n">
        <v>685</v>
      </c>
      <c r="B696" s="160" t="n">
        <f aca="false">IF('ORÇ.GLOBAL P CAIXA'!K696="EXEC.",0,'ORÇ.GLOBAL P CAIXA'!M696)</f>
        <v>0</v>
      </c>
      <c r="C696" s="161" t="n">
        <f aca="false">IF('ORÇ.GLOBAL P CAIXA'!K696="EXEC.",0,'ORÇ.GLOBAL P CAIXA'!O696)</f>
        <v>0</v>
      </c>
      <c r="D696" s="162" t="n">
        <f aca="false">IF('ORÇ.GLOBAL P CAIXA'!K696="EXEC.",0,'ORÇ.GLOBAL P CAIXA'!P696)</f>
        <v>0</v>
      </c>
      <c r="E696" s="163" t="n">
        <f aca="false">IF('ORÇ.GLOBAL P CAIXA'!K696="EXEC.",0,ROUND('ORÇ.GLOBAL P CAIXA'!Q696,2))</f>
        <v>0</v>
      </c>
      <c r="F696" s="163" t="n">
        <f aca="false">IF('ORÇ.GLOBAL P CAIXA'!K696="EXEC.",0,TRUNC((1+(IF(OR(H696=0,H696=""),'BDI REF.'!$K$5,CHOOSE(H696,'BDI REF.'!$K$5,'BDI REF.'!$K$6,'BDI REF.'!$K$7))))*'ORÇ.GLOBAL P CAIXA'!R696,2))</f>
        <v>0</v>
      </c>
      <c r="G696" s="163" t="n">
        <f aca="false">IF('ORÇ.GLOBAL P CAIXA'!K696="EXEC.",0,IF(E696&lt;&gt;0,ROUND(E696*F696,2),IF(R696=0,(SUMIF($S$12:$S$1011,B696,$R$12:$R$1011)),R696)))</f>
        <v>0</v>
      </c>
      <c r="H696" s="509" t="str">
        <f aca="false">IF('ORÇ.GLOBAL P CAIXA'!K696="EXEC.","",IF('ORÇ.GLOBAL P CAIXA'!H696&gt;0,'ORÇ.GLOBAL P CAIXA'!H696,""))</f>
        <v/>
      </c>
      <c r="I696" s="509" t="str">
        <f aca="false">IF('ORÇ.GLOBAL P CAIXA'!K696="EXEC.","",IF('ORÇ.GLOBAL P CAIXA'!I696&gt;0,'ORÇ.GLOBAL P CAIXA'!I696,""))</f>
        <v/>
      </c>
      <c r="J696" s="510" t="str">
        <f aca="false">IF('ORÇ.GLOBAL P CAIXA'!K696="EXEC.","",IF('ORÇ.GLOBAL P CAIXA'!J696&gt;0,'ORÇ.GLOBAL P CAIXA'!J696,""))</f>
        <v/>
      </c>
      <c r="K696" s="115"/>
      <c r="L696" s="168" t="str">
        <f aca="false">IF(B696&gt;0,"ok","ocultar")</f>
        <v>ocultar</v>
      </c>
      <c r="M696" s="511" t="n">
        <f aca="false">ROUND(IF($O696&lt;&gt;0,$O696*(INFORMAÇÕES!$T$113/INFORMAÇÕES!$T$117),0),2)</f>
        <v>0</v>
      </c>
      <c r="N696" s="511" t="n">
        <f aca="false">ROUND(IF($O696&lt;&gt;0,$O696*(INFORMAÇÕES!$T$114/INFORMAÇÕES!$T$117),0),2)</f>
        <v>0</v>
      </c>
      <c r="O696" s="512" t="n">
        <f aca="false">IF(E696=0,G696,0)</f>
        <v>0</v>
      </c>
      <c r="Q696" s="88"/>
      <c r="R696" s="163" t="n">
        <f aca="false">IF(E696&lt;&gt;0,G696,0)</f>
        <v>0</v>
      </c>
      <c r="S696" s="157" t="n">
        <f aca="false">IF(B696=0,S695,IF(ISNONTEXT(B696)=TRUE(),INT(B696),INT(LEFT(B696,FIND(".",B696)-1))))</f>
        <v>3</v>
      </c>
      <c r="T696" s="157" t="str">
        <f aca="false">IF(T697=1,1,IF(B696&lt;&gt;0,1,IF(C696&lt;&gt;0,1,IF(D696&lt;&gt;0,1,IF('ORÇ.GLOBAL REF.'!E696&lt;&gt;0,1,"")))))</f>
        <v/>
      </c>
      <c r="U696" s="157" t="str">
        <f aca="false">IF(S696=0," ",IF(S696&lt;&gt;S695,S696," "))</f>
        <v> </v>
      </c>
      <c r="V696" s="88"/>
    </row>
    <row r="697" s="174" customFormat="true" ht="14.25" hidden="false" customHeight="false" outlineLevel="0" collapsed="false">
      <c r="A697" s="159" t="n">
        <v>686</v>
      </c>
      <c r="B697" s="160" t="n">
        <f aca="false">IF('ORÇ.GLOBAL P CAIXA'!K697="EXEC.",0,'ORÇ.GLOBAL P CAIXA'!M697)</f>
        <v>0</v>
      </c>
      <c r="C697" s="161" t="n">
        <f aca="false">IF('ORÇ.GLOBAL P CAIXA'!K697="EXEC.",0,'ORÇ.GLOBAL P CAIXA'!O697)</f>
        <v>0</v>
      </c>
      <c r="D697" s="162" t="n">
        <f aca="false">IF('ORÇ.GLOBAL P CAIXA'!K697="EXEC.",0,'ORÇ.GLOBAL P CAIXA'!P697)</f>
        <v>0</v>
      </c>
      <c r="E697" s="163" t="n">
        <f aca="false">IF('ORÇ.GLOBAL P CAIXA'!K697="EXEC.",0,ROUND('ORÇ.GLOBAL P CAIXA'!Q697,2))</f>
        <v>0</v>
      </c>
      <c r="F697" s="163" t="n">
        <f aca="false">IF('ORÇ.GLOBAL P CAIXA'!K697="EXEC.",0,TRUNC((1+(IF(OR(H697=0,H697=""),'BDI REF.'!$K$5,CHOOSE(H697,'BDI REF.'!$K$5,'BDI REF.'!$K$6,'BDI REF.'!$K$7))))*'ORÇ.GLOBAL P CAIXA'!R697,2))</f>
        <v>0</v>
      </c>
      <c r="G697" s="163" t="n">
        <f aca="false">IF('ORÇ.GLOBAL P CAIXA'!K697="EXEC.",0,IF(E697&lt;&gt;0,ROUND(E697*F697,2),IF(R697=0,(SUMIF($S$12:$S$1011,B697,$R$12:$R$1011)),R697)))</f>
        <v>0</v>
      </c>
      <c r="H697" s="509" t="str">
        <f aca="false">IF('ORÇ.GLOBAL P CAIXA'!K697="EXEC.","",IF('ORÇ.GLOBAL P CAIXA'!H697&gt;0,'ORÇ.GLOBAL P CAIXA'!H697,""))</f>
        <v/>
      </c>
      <c r="I697" s="509" t="str">
        <f aca="false">IF('ORÇ.GLOBAL P CAIXA'!K697="EXEC.","",IF('ORÇ.GLOBAL P CAIXA'!I697&gt;0,'ORÇ.GLOBAL P CAIXA'!I697,""))</f>
        <v/>
      </c>
      <c r="J697" s="510" t="str">
        <f aca="false">IF('ORÇ.GLOBAL P CAIXA'!K697="EXEC.","",IF('ORÇ.GLOBAL P CAIXA'!J697&gt;0,'ORÇ.GLOBAL P CAIXA'!J697,""))</f>
        <v/>
      </c>
      <c r="K697" s="115"/>
      <c r="L697" s="168" t="str">
        <f aca="false">IF(B697&gt;0,"ok","ocultar")</f>
        <v>ocultar</v>
      </c>
      <c r="M697" s="511" t="n">
        <f aca="false">ROUND(IF($O697&lt;&gt;0,$O697*(INFORMAÇÕES!$T$113/INFORMAÇÕES!$T$117),0),2)</f>
        <v>0</v>
      </c>
      <c r="N697" s="511" t="n">
        <f aca="false">ROUND(IF($O697&lt;&gt;0,$O697*(INFORMAÇÕES!$T$114/INFORMAÇÕES!$T$117),0),2)</f>
        <v>0</v>
      </c>
      <c r="O697" s="512" t="n">
        <f aca="false">IF(E697=0,G697,0)</f>
        <v>0</v>
      </c>
      <c r="Q697" s="88"/>
      <c r="R697" s="163" t="n">
        <f aca="false">IF(E697&lt;&gt;0,G697,0)</f>
        <v>0</v>
      </c>
      <c r="S697" s="157" t="n">
        <f aca="false">IF(B697=0,S696,IF(ISNONTEXT(B697)=TRUE(),INT(B697),INT(LEFT(B697,FIND(".",B697)-1))))</f>
        <v>3</v>
      </c>
      <c r="T697" s="157" t="str">
        <f aca="false">IF(T698=1,1,IF(B697&lt;&gt;0,1,IF(C697&lt;&gt;0,1,IF(D697&lt;&gt;0,1,IF('ORÇ.GLOBAL REF.'!E697&lt;&gt;0,1,"")))))</f>
        <v/>
      </c>
      <c r="U697" s="157" t="str">
        <f aca="false">IF(S697=0," ",IF(S697&lt;&gt;S696,S697," "))</f>
        <v> </v>
      </c>
      <c r="V697" s="88"/>
    </row>
    <row r="698" s="174" customFormat="true" ht="14.25" hidden="false" customHeight="false" outlineLevel="0" collapsed="false">
      <c r="A698" s="159" t="n">
        <v>687</v>
      </c>
      <c r="B698" s="160" t="n">
        <f aca="false">IF('ORÇ.GLOBAL P CAIXA'!K698="EXEC.",0,'ORÇ.GLOBAL P CAIXA'!M698)</f>
        <v>0</v>
      </c>
      <c r="C698" s="161" t="n">
        <f aca="false">IF('ORÇ.GLOBAL P CAIXA'!K698="EXEC.",0,'ORÇ.GLOBAL P CAIXA'!O698)</f>
        <v>0</v>
      </c>
      <c r="D698" s="162" t="n">
        <f aca="false">IF('ORÇ.GLOBAL P CAIXA'!K698="EXEC.",0,'ORÇ.GLOBAL P CAIXA'!P698)</f>
        <v>0</v>
      </c>
      <c r="E698" s="163" t="n">
        <f aca="false">IF('ORÇ.GLOBAL P CAIXA'!K698="EXEC.",0,ROUND('ORÇ.GLOBAL P CAIXA'!Q698,2))</f>
        <v>0</v>
      </c>
      <c r="F698" s="163" t="n">
        <f aca="false">IF('ORÇ.GLOBAL P CAIXA'!K698="EXEC.",0,TRUNC((1+(IF(OR(H698=0,H698=""),'BDI REF.'!$K$5,CHOOSE(H698,'BDI REF.'!$K$5,'BDI REF.'!$K$6,'BDI REF.'!$K$7))))*'ORÇ.GLOBAL P CAIXA'!R698,2))</f>
        <v>0</v>
      </c>
      <c r="G698" s="163" t="n">
        <f aca="false">IF('ORÇ.GLOBAL P CAIXA'!K698="EXEC.",0,IF(E698&lt;&gt;0,ROUND(E698*F698,2),IF(R698=0,(SUMIF($S$12:$S$1011,B698,$R$12:$R$1011)),R698)))</f>
        <v>0</v>
      </c>
      <c r="H698" s="509" t="str">
        <f aca="false">IF('ORÇ.GLOBAL P CAIXA'!K698="EXEC.","",IF('ORÇ.GLOBAL P CAIXA'!H698&gt;0,'ORÇ.GLOBAL P CAIXA'!H698,""))</f>
        <v/>
      </c>
      <c r="I698" s="509" t="str">
        <f aca="false">IF('ORÇ.GLOBAL P CAIXA'!K698="EXEC.","",IF('ORÇ.GLOBAL P CAIXA'!I698&gt;0,'ORÇ.GLOBAL P CAIXA'!I698,""))</f>
        <v/>
      </c>
      <c r="J698" s="510" t="str">
        <f aca="false">IF('ORÇ.GLOBAL P CAIXA'!K698="EXEC.","",IF('ORÇ.GLOBAL P CAIXA'!J698&gt;0,'ORÇ.GLOBAL P CAIXA'!J698,""))</f>
        <v/>
      </c>
      <c r="K698" s="115"/>
      <c r="L698" s="168" t="str">
        <f aca="false">IF(B698&gt;0,"ok","ocultar")</f>
        <v>ocultar</v>
      </c>
      <c r="M698" s="511" t="n">
        <f aca="false">ROUND(IF($O698&lt;&gt;0,$O698*(INFORMAÇÕES!$T$113/INFORMAÇÕES!$T$117),0),2)</f>
        <v>0</v>
      </c>
      <c r="N698" s="511" t="n">
        <f aca="false">ROUND(IF($O698&lt;&gt;0,$O698*(INFORMAÇÕES!$T$114/INFORMAÇÕES!$T$117),0),2)</f>
        <v>0</v>
      </c>
      <c r="O698" s="512" t="n">
        <f aca="false">IF(E698=0,G698,0)</f>
        <v>0</v>
      </c>
      <c r="Q698" s="88"/>
      <c r="R698" s="163" t="n">
        <f aca="false">IF(E698&lt;&gt;0,G698,0)</f>
        <v>0</v>
      </c>
      <c r="S698" s="157" t="n">
        <f aca="false">IF(B698=0,S697,IF(ISNONTEXT(B698)=TRUE(),INT(B698),INT(LEFT(B698,FIND(".",B698)-1))))</f>
        <v>3</v>
      </c>
      <c r="T698" s="157" t="str">
        <f aca="false">IF(T699=1,1,IF(B698&lt;&gt;0,1,IF(C698&lt;&gt;0,1,IF(D698&lt;&gt;0,1,IF('ORÇ.GLOBAL REF.'!E698&lt;&gt;0,1,"")))))</f>
        <v/>
      </c>
      <c r="U698" s="157" t="str">
        <f aca="false">IF(S698=0," ",IF(S698&lt;&gt;S697,S698," "))</f>
        <v> </v>
      </c>
      <c r="V698" s="88"/>
    </row>
    <row r="699" s="174" customFormat="true" ht="14.25" hidden="false" customHeight="false" outlineLevel="0" collapsed="false">
      <c r="A699" s="159" t="n">
        <v>688</v>
      </c>
      <c r="B699" s="160" t="n">
        <f aca="false">IF('ORÇ.GLOBAL P CAIXA'!K699="EXEC.",0,'ORÇ.GLOBAL P CAIXA'!M699)</f>
        <v>0</v>
      </c>
      <c r="C699" s="161" t="n">
        <f aca="false">IF('ORÇ.GLOBAL P CAIXA'!K699="EXEC.",0,'ORÇ.GLOBAL P CAIXA'!O699)</f>
        <v>0</v>
      </c>
      <c r="D699" s="162" t="n">
        <f aca="false">IF('ORÇ.GLOBAL P CAIXA'!K699="EXEC.",0,'ORÇ.GLOBAL P CAIXA'!P699)</f>
        <v>0</v>
      </c>
      <c r="E699" s="163" t="n">
        <f aca="false">IF('ORÇ.GLOBAL P CAIXA'!K699="EXEC.",0,ROUND('ORÇ.GLOBAL P CAIXA'!Q699,2))</f>
        <v>0</v>
      </c>
      <c r="F699" s="163" t="n">
        <f aca="false">IF('ORÇ.GLOBAL P CAIXA'!K699="EXEC.",0,TRUNC((1+(IF(OR(H699=0,H699=""),'BDI REF.'!$K$5,CHOOSE(H699,'BDI REF.'!$K$5,'BDI REF.'!$K$6,'BDI REF.'!$K$7))))*'ORÇ.GLOBAL P CAIXA'!R699,2))</f>
        <v>0</v>
      </c>
      <c r="G699" s="163" t="n">
        <f aca="false">IF('ORÇ.GLOBAL P CAIXA'!K699="EXEC.",0,IF(E699&lt;&gt;0,ROUND(E699*F699,2),IF(R699=0,(SUMIF($S$12:$S$1011,B699,$R$12:$R$1011)),R699)))</f>
        <v>0</v>
      </c>
      <c r="H699" s="509" t="str">
        <f aca="false">IF('ORÇ.GLOBAL P CAIXA'!K699="EXEC.","",IF('ORÇ.GLOBAL P CAIXA'!H699&gt;0,'ORÇ.GLOBAL P CAIXA'!H699,""))</f>
        <v/>
      </c>
      <c r="I699" s="509" t="str">
        <f aca="false">IF('ORÇ.GLOBAL P CAIXA'!K699="EXEC.","",IF('ORÇ.GLOBAL P CAIXA'!I699&gt;0,'ORÇ.GLOBAL P CAIXA'!I699,""))</f>
        <v/>
      </c>
      <c r="J699" s="510" t="str">
        <f aca="false">IF('ORÇ.GLOBAL P CAIXA'!K699="EXEC.","",IF('ORÇ.GLOBAL P CAIXA'!J699&gt;0,'ORÇ.GLOBAL P CAIXA'!J699,""))</f>
        <v/>
      </c>
      <c r="K699" s="115"/>
      <c r="L699" s="168" t="str">
        <f aca="false">IF(B699&gt;0,"ok","ocultar")</f>
        <v>ocultar</v>
      </c>
      <c r="M699" s="511" t="n">
        <f aca="false">ROUND(IF($O699&lt;&gt;0,$O699*(INFORMAÇÕES!$T$113/INFORMAÇÕES!$T$117),0),2)</f>
        <v>0</v>
      </c>
      <c r="N699" s="511" t="n">
        <f aca="false">ROUND(IF($O699&lt;&gt;0,$O699*(INFORMAÇÕES!$T$114/INFORMAÇÕES!$T$117),0),2)</f>
        <v>0</v>
      </c>
      <c r="O699" s="512" t="n">
        <f aca="false">IF(E699=0,G699,0)</f>
        <v>0</v>
      </c>
      <c r="Q699" s="88"/>
      <c r="R699" s="163" t="n">
        <f aca="false">IF(E699&lt;&gt;0,G699,0)</f>
        <v>0</v>
      </c>
      <c r="S699" s="157" t="n">
        <f aca="false">IF(B699=0,S698,IF(ISNONTEXT(B699)=TRUE(),INT(B699),INT(LEFT(B699,FIND(".",B699)-1))))</f>
        <v>3</v>
      </c>
      <c r="T699" s="157" t="str">
        <f aca="false">IF(T700=1,1,IF(B699&lt;&gt;0,1,IF(C699&lt;&gt;0,1,IF(D699&lt;&gt;0,1,IF('ORÇ.GLOBAL REF.'!E699&lt;&gt;0,1,"")))))</f>
        <v/>
      </c>
      <c r="U699" s="157" t="str">
        <f aca="false">IF(S699=0," ",IF(S699&lt;&gt;S698,S699," "))</f>
        <v> </v>
      </c>
      <c r="V699" s="88"/>
    </row>
    <row r="700" s="174" customFormat="true" ht="14.25" hidden="false" customHeight="false" outlineLevel="0" collapsed="false">
      <c r="A700" s="159" t="n">
        <v>689</v>
      </c>
      <c r="B700" s="160" t="n">
        <f aca="false">IF('ORÇ.GLOBAL P CAIXA'!K700="EXEC.",0,'ORÇ.GLOBAL P CAIXA'!M700)</f>
        <v>0</v>
      </c>
      <c r="C700" s="161" t="n">
        <f aca="false">IF('ORÇ.GLOBAL P CAIXA'!K700="EXEC.",0,'ORÇ.GLOBAL P CAIXA'!O700)</f>
        <v>0</v>
      </c>
      <c r="D700" s="162" t="n">
        <f aca="false">IF('ORÇ.GLOBAL P CAIXA'!K700="EXEC.",0,'ORÇ.GLOBAL P CAIXA'!P700)</f>
        <v>0</v>
      </c>
      <c r="E700" s="163" t="n">
        <f aca="false">IF('ORÇ.GLOBAL P CAIXA'!K700="EXEC.",0,ROUND('ORÇ.GLOBAL P CAIXA'!Q700,2))</f>
        <v>0</v>
      </c>
      <c r="F700" s="163" t="n">
        <f aca="false">IF('ORÇ.GLOBAL P CAIXA'!K700="EXEC.",0,TRUNC((1+(IF(OR(H700=0,H700=""),'BDI REF.'!$K$5,CHOOSE(H700,'BDI REF.'!$K$5,'BDI REF.'!$K$6,'BDI REF.'!$K$7))))*'ORÇ.GLOBAL P CAIXA'!R700,2))</f>
        <v>0</v>
      </c>
      <c r="G700" s="163" t="n">
        <f aca="false">IF('ORÇ.GLOBAL P CAIXA'!K700="EXEC.",0,IF(E700&lt;&gt;0,ROUND(E700*F700,2),IF(R700=0,(SUMIF($S$12:$S$1011,B700,$R$12:$R$1011)),R700)))</f>
        <v>0</v>
      </c>
      <c r="H700" s="509" t="str">
        <f aca="false">IF('ORÇ.GLOBAL P CAIXA'!K700="EXEC.","",IF('ORÇ.GLOBAL P CAIXA'!H700&gt;0,'ORÇ.GLOBAL P CAIXA'!H700,""))</f>
        <v/>
      </c>
      <c r="I700" s="509" t="str">
        <f aca="false">IF('ORÇ.GLOBAL P CAIXA'!K700="EXEC.","",IF('ORÇ.GLOBAL P CAIXA'!I700&gt;0,'ORÇ.GLOBAL P CAIXA'!I700,""))</f>
        <v/>
      </c>
      <c r="J700" s="510" t="str">
        <f aca="false">IF('ORÇ.GLOBAL P CAIXA'!K700="EXEC.","",IF('ORÇ.GLOBAL P CAIXA'!J700&gt;0,'ORÇ.GLOBAL P CAIXA'!J700,""))</f>
        <v/>
      </c>
      <c r="K700" s="115"/>
      <c r="L700" s="168" t="str">
        <f aca="false">IF(B700&gt;0,"ok","ocultar")</f>
        <v>ocultar</v>
      </c>
      <c r="M700" s="511" t="n">
        <f aca="false">ROUND(IF($O700&lt;&gt;0,$O700*(INFORMAÇÕES!$T$113/INFORMAÇÕES!$T$117),0),2)</f>
        <v>0</v>
      </c>
      <c r="N700" s="511" t="n">
        <f aca="false">ROUND(IF($O700&lt;&gt;0,$O700*(INFORMAÇÕES!$T$114/INFORMAÇÕES!$T$117),0),2)</f>
        <v>0</v>
      </c>
      <c r="O700" s="512" t="n">
        <f aca="false">IF(E700=0,G700,0)</f>
        <v>0</v>
      </c>
      <c r="Q700" s="88"/>
      <c r="R700" s="163" t="n">
        <f aca="false">IF(E700&lt;&gt;0,G700,0)</f>
        <v>0</v>
      </c>
      <c r="S700" s="157" t="n">
        <f aca="false">IF(B700=0,S699,IF(ISNONTEXT(B700)=TRUE(),INT(B700),INT(LEFT(B700,FIND(".",B700)-1))))</f>
        <v>3</v>
      </c>
      <c r="T700" s="157" t="str">
        <f aca="false">IF(T701=1,1,IF(B700&lt;&gt;0,1,IF(C700&lt;&gt;0,1,IF(D700&lt;&gt;0,1,IF('ORÇ.GLOBAL REF.'!E700&lt;&gt;0,1,"")))))</f>
        <v/>
      </c>
      <c r="U700" s="157" t="str">
        <f aca="false">IF(S700=0," ",IF(S700&lt;&gt;S699,S700," "))</f>
        <v> </v>
      </c>
      <c r="V700" s="88"/>
    </row>
    <row r="701" s="174" customFormat="true" ht="14.25" hidden="false" customHeight="false" outlineLevel="0" collapsed="false">
      <c r="A701" s="159" t="n">
        <v>690</v>
      </c>
      <c r="B701" s="160" t="n">
        <f aca="false">IF('ORÇ.GLOBAL P CAIXA'!K701="EXEC.",0,'ORÇ.GLOBAL P CAIXA'!M701)</f>
        <v>0</v>
      </c>
      <c r="C701" s="161" t="n">
        <f aca="false">IF('ORÇ.GLOBAL P CAIXA'!K701="EXEC.",0,'ORÇ.GLOBAL P CAIXA'!O701)</f>
        <v>0</v>
      </c>
      <c r="D701" s="162" t="n">
        <f aca="false">IF('ORÇ.GLOBAL P CAIXA'!K701="EXEC.",0,'ORÇ.GLOBAL P CAIXA'!P701)</f>
        <v>0</v>
      </c>
      <c r="E701" s="163" t="n">
        <f aca="false">IF('ORÇ.GLOBAL P CAIXA'!K701="EXEC.",0,ROUND('ORÇ.GLOBAL P CAIXA'!Q701,2))</f>
        <v>0</v>
      </c>
      <c r="F701" s="163" t="n">
        <f aca="false">IF('ORÇ.GLOBAL P CAIXA'!K701="EXEC.",0,TRUNC((1+(IF(OR(H701=0,H701=""),'BDI REF.'!$K$5,CHOOSE(H701,'BDI REF.'!$K$5,'BDI REF.'!$K$6,'BDI REF.'!$K$7))))*'ORÇ.GLOBAL P CAIXA'!R701,2))</f>
        <v>0</v>
      </c>
      <c r="G701" s="163" t="n">
        <f aca="false">IF('ORÇ.GLOBAL P CAIXA'!K701="EXEC.",0,IF(E701&lt;&gt;0,ROUND(E701*F701,2),IF(R701=0,(SUMIF($S$12:$S$1011,B701,$R$12:$R$1011)),R701)))</f>
        <v>0</v>
      </c>
      <c r="H701" s="509" t="str">
        <f aca="false">IF('ORÇ.GLOBAL P CAIXA'!K701="EXEC.","",IF('ORÇ.GLOBAL P CAIXA'!H701&gt;0,'ORÇ.GLOBAL P CAIXA'!H701,""))</f>
        <v/>
      </c>
      <c r="I701" s="509" t="str">
        <f aca="false">IF('ORÇ.GLOBAL P CAIXA'!K701="EXEC.","",IF('ORÇ.GLOBAL P CAIXA'!I701&gt;0,'ORÇ.GLOBAL P CAIXA'!I701,""))</f>
        <v/>
      </c>
      <c r="J701" s="510" t="str">
        <f aca="false">IF('ORÇ.GLOBAL P CAIXA'!K701="EXEC.","",IF('ORÇ.GLOBAL P CAIXA'!J701&gt;0,'ORÇ.GLOBAL P CAIXA'!J701,""))</f>
        <v/>
      </c>
      <c r="K701" s="115"/>
      <c r="L701" s="168" t="str">
        <f aca="false">IF(B701&gt;0,"ok","ocultar")</f>
        <v>ocultar</v>
      </c>
      <c r="M701" s="511" t="n">
        <f aca="false">ROUND(IF($O701&lt;&gt;0,$O701*(INFORMAÇÕES!$T$113/INFORMAÇÕES!$T$117),0),2)</f>
        <v>0</v>
      </c>
      <c r="N701" s="511" t="n">
        <f aca="false">ROUND(IF($O701&lt;&gt;0,$O701*(INFORMAÇÕES!$T$114/INFORMAÇÕES!$T$117),0),2)</f>
        <v>0</v>
      </c>
      <c r="O701" s="512" t="n">
        <f aca="false">IF(E701=0,G701,0)</f>
        <v>0</v>
      </c>
      <c r="Q701" s="88"/>
      <c r="R701" s="163" t="n">
        <f aca="false">IF(E701&lt;&gt;0,G701,0)</f>
        <v>0</v>
      </c>
      <c r="S701" s="157" t="n">
        <f aca="false">IF(B701=0,S700,IF(ISNONTEXT(B701)=TRUE(),INT(B701),INT(LEFT(B701,FIND(".",B701)-1))))</f>
        <v>3</v>
      </c>
      <c r="T701" s="157" t="str">
        <f aca="false">IF(T702=1,1,IF(B701&lt;&gt;0,1,IF(C701&lt;&gt;0,1,IF(D701&lt;&gt;0,1,IF('ORÇ.GLOBAL REF.'!E701&lt;&gt;0,1,"")))))</f>
        <v/>
      </c>
      <c r="U701" s="157" t="str">
        <f aca="false">IF(S701=0," ",IF(S701&lt;&gt;S700,S701," "))</f>
        <v> </v>
      </c>
      <c r="V701" s="88"/>
    </row>
    <row r="702" s="174" customFormat="true" ht="14.25" hidden="false" customHeight="false" outlineLevel="0" collapsed="false">
      <c r="A702" s="159" t="n">
        <v>691</v>
      </c>
      <c r="B702" s="160" t="n">
        <f aca="false">IF('ORÇ.GLOBAL P CAIXA'!K702="EXEC.",0,'ORÇ.GLOBAL P CAIXA'!M702)</f>
        <v>0</v>
      </c>
      <c r="C702" s="161" t="n">
        <f aca="false">IF('ORÇ.GLOBAL P CAIXA'!K702="EXEC.",0,'ORÇ.GLOBAL P CAIXA'!O702)</f>
        <v>0</v>
      </c>
      <c r="D702" s="162" t="n">
        <f aca="false">IF('ORÇ.GLOBAL P CAIXA'!K702="EXEC.",0,'ORÇ.GLOBAL P CAIXA'!P702)</f>
        <v>0</v>
      </c>
      <c r="E702" s="163" t="n">
        <f aca="false">IF('ORÇ.GLOBAL P CAIXA'!K702="EXEC.",0,ROUND('ORÇ.GLOBAL P CAIXA'!Q702,2))</f>
        <v>0</v>
      </c>
      <c r="F702" s="163" t="n">
        <f aca="false">IF('ORÇ.GLOBAL P CAIXA'!K702="EXEC.",0,TRUNC((1+(IF(OR(H702=0,H702=""),'BDI REF.'!$K$5,CHOOSE(H702,'BDI REF.'!$K$5,'BDI REF.'!$K$6,'BDI REF.'!$K$7))))*'ORÇ.GLOBAL P CAIXA'!R702,2))</f>
        <v>0</v>
      </c>
      <c r="G702" s="163" t="n">
        <f aca="false">IF('ORÇ.GLOBAL P CAIXA'!K702="EXEC.",0,IF(E702&lt;&gt;0,ROUND(E702*F702,2),IF(R702=0,(SUMIF($S$12:$S$1011,B702,$R$12:$R$1011)),R702)))</f>
        <v>0</v>
      </c>
      <c r="H702" s="509" t="str">
        <f aca="false">IF('ORÇ.GLOBAL P CAIXA'!K702="EXEC.","",IF('ORÇ.GLOBAL P CAIXA'!H702&gt;0,'ORÇ.GLOBAL P CAIXA'!H702,""))</f>
        <v/>
      </c>
      <c r="I702" s="509" t="str">
        <f aca="false">IF('ORÇ.GLOBAL P CAIXA'!K702="EXEC.","",IF('ORÇ.GLOBAL P CAIXA'!I702&gt;0,'ORÇ.GLOBAL P CAIXA'!I702,""))</f>
        <v/>
      </c>
      <c r="J702" s="510" t="str">
        <f aca="false">IF('ORÇ.GLOBAL P CAIXA'!K702="EXEC.","",IF('ORÇ.GLOBAL P CAIXA'!J702&gt;0,'ORÇ.GLOBAL P CAIXA'!J702,""))</f>
        <v/>
      </c>
      <c r="K702" s="115"/>
      <c r="L702" s="168" t="str">
        <f aca="false">IF(B702&gt;0,"ok","ocultar")</f>
        <v>ocultar</v>
      </c>
      <c r="M702" s="511" t="n">
        <f aca="false">ROUND(IF($O702&lt;&gt;0,$O702*(INFORMAÇÕES!$T$113/INFORMAÇÕES!$T$117),0),2)</f>
        <v>0</v>
      </c>
      <c r="N702" s="511" t="n">
        <f aca="false">ROUND(IF($O702&lt;&gt;0,$O702*(INFORMAÇÕES!$T$114/INFORMAÇÕES!$T$117),0),2)</f>
        <v>0</v>
      </c>
      <c r="O702" s="512" t="n">
        <f aca="false">IF(E702=0,G702,0)</f>
        <v>0</v>
      </c>
      <c r="Q702" s="88"/>
      <c r="R702" s="163" t="n">
        <f aca="false">IF(E702&lt;&gt;0,G702,0)</f>
        <v>0</v>
      </c>
      <c r="S702" s="157" t="n">
        <f aca="false">IF(B702=0,S701,IF(ISNONTEXT(B702)=TRUE(),INT(B702),INT(LEFT(B702,FIND(".",B702)-1))))</f>
        <v>3</v>
      </c>
      <c r="T702" s="157" t="str">
        <f aca="false">IF(T703=1,1,IF(B702&lt;&gt;0,1,IF(C702&lt;&gt;0,1,IF(D702&lt;&gt;0,1,IF('ORÇ.GLOBAL REF.'!E702&lt;&gt;0,1,"")))))</f>
        <v/>
      </c>
      <c r="U702" s="157" t="str">
        <f aca="false">IF(S702=0," ",IF(S702&lt;&gt;S701,S702," "))</f>
        <v> </v>
      </c>
      <c r="V702" s="88"/>
    </row>
    <row r="703" s="174" customFormat="true" ht="14.25" hidden="false" customHeight="false" outlineLevel="0" collapsed="false">
      <c r="A703" s="159" t="n">
        <v>692</v>
      </c>
      <c r="B703" s="160" t="n">
        <f aca="false">IF('ORÇ.GLOBAL P CAIXA'!K703="EXEC.",0,'ORÇ.GLOBAL P CAIXA'!M703)</f>
        <v>0</v>
      </c>
      <c r="C703" s="161" t="n">
        <f aca="false">IF('ORÇ.GLOBAL P CAIXA'!K703="EXEC.",0,'ORÇ.GLOBAL P CAIXA'!O703)</f>
        <v>0</v>
      </c>
      <c r="D703" s="162" t="n">
        <f aca="false">IF('ORÇ.GLOBAL P CAIXA'!K703="EXEC.",0,'ORÇ.GLOBAL P CAIXA'!P703)</f>
        <v>0</v>
      </c>
      <c r="E703" s="163" t="n">
        <f aca="false">IF('ORÇ.GLOBAL P CAIXA'!K703="EXEC.",0,ROUND('ORÇ.GLOBAL P CAIXA'!Q703,2))</f>
        <v>0</v>
      </c>
      <c r="F703" s="163" t="n">
        <f aca="false">IF('ORÇ.GLOBAL P CAIXA'!K703="EXEC.",0,TRUNC((1+(IF(OR(H703=0,H703=""),'BDI REF.'!$K$5,CHOOSE(H703,'BDI REF.'!$K$5,'BDI REF.'!$K$6,'BDI REF.'!$K$7))))*'ORÇ.GLOBAL P CAIXA'!R703,2))</f>
        <v>0</v>
      </c>
      <c r="G703" s="163" t="n">
        <f aca="false">IF('ORÇ.GLOBAL P CAIXA'!K703="EXEC.",0,IF(E703&lt;&gt;0,ROUND(E703*F703,2),IF(R703=0,(SUMIF($S$12:$S$1011,B703,$R$12:$R$1011)),R703)))</f>
        <v>0</v>
      </c>
      <c r="H703" s="509" t="str">
        <f aca="false">IF('ORÇ.GLOBAL P CAIXA'!K703="EXEC.","",IF('ORÇ.GLOBAL P CAIXA'!H703&gt;0,'ORÇ.GLOBAL P CAIXA'!H703,""))</f>
        <v/>
      </c>
      <c r="I703" s="509" t="str">
        <f aca="false">IF('ORÇ.GLOBAL P CAIXA'!K703="EXEC.","",IF('ORÇ.GLOBAL P CAIXA'!I703&gt;0,'ORÇ.GLOBAL P CAIXA'!I703,""))</f>
        <v/>
      </c>
      <c r="J703" s="510" t="str">
        <f aca="false">IF('ORÇ.GLOBAL P CAIXA'!K703="EXEC.","",IF('ORÇ.GLOBAL P CAIXA'!J703&gt;0,'ORÇ.GLOBAL P CAIXA'!J703,""))</f>
        <v/>
      </c>
      <c r="K703" s="115"/>
      <c r="L703" s="168" t="str">
        <f aca="false">IF(B703&gt;0,"ok","ocultar")</f>
        <v>ocultar</v>
      </c>
      <c r="M703" s="511" t="n">
        <f aca="false">ROUND(IF($O703&lt;&gt;0,$O703*(INFORMAÇÕES!$T$113/INFORMAÇÕES!$T$117),0),2)</f>
        <v>0</v>
      </c>
      <c r="N703" s="511" t="n">
        <f aca="false">ROUND(IF($O703&lt;&gt;0,$O703*(INFORMAÇÕES!$T$114/INFORMAÇÕES!$T$117),0),2)</f>
        <v>0</v>
      </c>
      <c r="O703" s="512" t="n">
        <f aca="false">IF(E703=0,G703,0)</f>
        <v>0</v>
      </c>
      <c r="Q703" s="88"/>
      <c r="R703" s="163" t="n">
        <f aca="false">IF(E703&lt;&gt;0,G703,0)</f>
        <v>0</v>
      </c>
      <c r="S703" s="157" t="n">
        <f aca="false">IF(B703=0,S702,IF(ISNONTEXT(B703)=TRUE(),INT(B703),INT(LEFT(B703,FIND(".",B703)-1))))</f>
        <v>3</v>
      </c>
      <c r="T703" s="157" t="str">
        <f aca="false">IF(T704=1,1,IF(B703&lt;&gt;0,1,IF(C703&lt;&gt;0,1,IF(D703&lt;&gt;0,1,IF('ORÇ.GLOBAL REF.'!E703&lt;&gt;0,1,"")))))</f>
        <v/>
      </c>
      <c r="U703" s="157" t="str">
        <f aca="false">IF(S703=0," ",IF(S703&lt;&gt;S702,S703," "))</f>
        <v> </v>
      </c>
      <c r="V703" s="88"/>
    </row>
    <row r="704" s="174" customFormat="true" ht="14.25" hidden="false" customHeight="false" outlineLevel="0" collapsed="false">
      <c r="A704" s="159" t="n">
        <v>693</v>
      </c>
      <c r="B704" s="160" t="n">
        <f aca="false">IF('ORÇ.GLOBAL P CAIXA'!K704="EXEC.",0,'ORÇ.GLOBAL P CAIXA'!M704)</f>
        <v>0</v>
      </c>
      <c r="C704" s="161" t="n">
        <f aca="false">IF('ORÇ.GLOBAL P CAIXA'!K704="EXEC.",0,'ORÇ.GLOBAL P CAIXA'!O704)</f>
        <v>0</v>
      </c>
      <c r="D704" s="162" t="n">
        <f aca="false">IF('ORÇ.GLOBAL P CAIXA'!K704="EXEC.",0,'ORÇ.GLOBAL P CAIXA'!P704)</f>
        <v>0</v>
      </c>
      <c r="E704" s="163" t="n">
        <f aca="false">IF('ORÇ.GLOBAL P CAIXA'!K704="EXEC.",0,ROUND('ORÇ.GLOBAL P CAIXA'!Q704,2))</f>
        <v>0</v>
      </c>
      <c r="F704" s="163" t="n">
        <f aca="false">IF('ORÇ.GLOBAL P CAIXA'!K704="EXEC.",0,TRUNC((1+(IF(OR(H704=0,H704=""),'BDI REF.'!$K$5,CHOOSE(H704,'BDI REF.'!$K$5,'BDI REF.'!$K$6,'BDI REF.'!$K$7))))*'ORÇ.GLOBAL P CAIXA'!R704,2))</f>
        <v>0</v>
      </c>
      <c r="G704" s="163" t="n">
        <f aca="false">IF('ORÇ.GLOBAL P CAIXA'!K704="EXEC.",0,IF(E704&lt;&gt;0,ROUND(E704*F704,2),IF(R704=0,(SUMIF($S$12:$S$1011,B704,$R$12:$R$1011)),R704)))</f>
        <v>0</v>
      </c>
      <c r="H704" s="509" t="str">
        <f aca="false">IF('ORÇ.GLOBAL P CAIXA'!K704="EXEC.","",IF('ORÇ.GLOBAL P CAIXA'!H704&gt;0,'ORÇ.GLOBAL P CAIXA'!H704,""))</f>
        <v/>
      </c>
      <c r="I704" s="509" t="str">
        <f aca="false">IF('ORÇ.GLOBAL P CAIXA'!K704="EXEC.","",IF('ORÇ.GLOBAL P CAIXA'!I704&gt;0,'ORÇ.GLOBAL P CAIXA'!I704,""))</f>
        <v/>
      </c>
      <c r="J704" s="510" t="str">
        <f aca="false">IF('ORÇ.GLOBAL P CAIXA'!K704="EXEC.","",IF('ORÇ.GLOBAL P CAIXA'!J704&gt;0,'ORÇ.GLOBAL P CAIXA'!J704,""))</f>
        <v/>
      </c>
      <c r="K704" s="115"/>
      <c r="L704" s="168" t="str">
        <f aca="false">IF(B704&gt;0,"ok","ocultar")</f>
        <v>ocultar</v>
      </c>
      <c r="M704" s="511" t="n">
        <f aca="false">ROUND(IF($O704&lt;&gt;0,$O704*(INFORMAÇÕES!$T$113/INFORMAÇÕES!$T$117),0),2)</f>
        <v>0</v>
      </c>
      <c r="N704" s="511" t="n">
        <f aca="false">ROUND(IF($O704&lt;&gt;0,$O704*(INFORMAÇÕES!$T$114/INFORMAÇÕES!$T$117),0),2)</f>
        <v>0</v>
      </c>
      <c r="O704" s="512" t="n">
        <f aca="false">IF(E704=0,G704,0)</f>
        <v>0</v>
      </c>
      <c r="Q704" s="88"/>
      <c r="R704" s="163" t="n">
        <f aca="false">IF(E704&lt;&gt;0,G704,0)</f>
        <v>0</v>
      </c>
      <c r="S704" s="157" t="n">
        <f aca="false">IF(B704=0,S703,IF(ISNONTEXT(B704)=TRUE(),INT(B704),INT(LEFT(B704,FIND(".",B704)-1))))</f>
        <v>3</v>
      </c>
      <c r="T704" s="157" t="str">
        <f aca="false">IF(T705=1,1,IF(B704&lt;&gt;0,1,IF(C704&lt;&gt;0,1,IF(D704&lt;&gt;0,1,IF('ORÇ.GLOBAL REF.'!E704&lt;&gt;0,1,"")))))</f>
        <v/>
      </c>
      <c r="U704" s="157" t="str">
        <f aca="false">IF(S704=0," ",IF(S704&lt;&gt;S703,S704," "))</f>
        <v> </v>
      </c>
      <c r="V704" s="88"/>
    </row>
    <row r="705" s="174" customFormat="true" ht="14.25" hidden="false" customHeight="false" outlineLevel="0" collapsed="false">
      <c r="A705" s="159" t="n">
        <v>694</v>
      </c>
      <c r="B705" s="160" t="n">
        <f aca="false">IF('ORÇ.GLOBAL P CAIXA'!K705="EXEC.",0,'ORÇ.GLOBAL P CAIXA'!M705)</f>
        <v>0</v>
      </c>
      <c r="C705" s="161" t="n">
        <f aca="false">IF('ORÇ.GLOBAL P CAIXA'!K705="EXEC.",0,'ORÇ.GLOBAL P CAIXA'!O705)</f>
        <v>0</v>
      </c>
      <c r="D705" s="162" t="n">
        <f aca="false">IF('ORÇ.GLOBAL P CAIXA'!K705="EXEC.",0,'ORÇ.GLOBAL P CAIXA'!P705)</f>
        <v>0</v>
      </c>
      <c r="E705" s="163" t="n">
        <f aca="false">IF('ORÇ.GLOBAL P CAIXA'!K705="EXEC.",0,ROUND('ORÇ.GLOBAL P CAIXA'!Q705,2))</f>
        <v>0</v>
      </c>
      <c r="F705" s="163" t="n">
        <f aca="false">IF('ORÇ.GLOBAL P CAIXA'!K705="EXEC.",0,TRUNC((1+(IF(OR(H705=0,H705=""),'BDI REF.'!$K$5,CHOOSE(H705,'BDI REF.'!$K$5,'BDI REF.'!$K$6,'BDI REF.'!$K$7))))*'ORÇ.GLOBAL P CAIXA'!R705,2))</f>
        <v>0</v>
      </c>
      <c r="G705" s="163" t="n">
        <f aca="false">IF('ORÇ.GLOBAL P CAIXA'!K705="EXEC.",0,IF(E705&lt;&gt;0,ROUND(E705*F705,2),IF(R705=0,(SUMIF($S$12:$S$1011,B705,$R$12:$R$1011)),R705)))</f>
        <v>0</v>
      </c>
      <c r="H705" s="509" t="str">
        <f aca="false">IF('ORÇ.GLOBAL P CAIXA'!K705="EXEC.","",IF('ORÇ.GLOBAL P CAIXA'!H705&gt;0,'ORÇ.GLOBAL P CAIXA'!H705,""))</f>
        <v/>
      </c>
      <c r="I705" s="509" t="str">
        <f aca="false">IF('ORÇ.GLOBAL P CAIXA'!K705="EXEC.","",IF('ORÇ.GLOBAL P CAIXA'!I705&gt;0,'ORÇ.GLOBAL P CAIXA'!I705,""))</f>
        <v/>
      </c>
      <c r="J705" s="510" t="str">
        <f aca="false">IF('ORÇ.GLOBAL P CAIXA'!K705="EXEC.","",IF('ORÇ.GLOBAL P CAIXA'!J705&gt;0,'ORÇ.GLOBAL P CAIXA'!J705,""))</f>
        <v/>
      </c>
      <c r="K705" s="115"/>
      <c r="L705" s="168" t="str">
        <f aca="false">IF(B705&gt;0,"ok","ocultar")</f>
        <v>ocultar</v>
      </c>
      <c r="M705" s="511" t="n">
        <f aca="false">ROUND(IF($O705&lt;&gt;0,$O705*(INFORMAÇÕES!$T$113/INFORMAÇÕES!$T$117),0),2)</f>
        <v>0</v>
      </c>
      <c r="N705" s="511" t="n">
        <f aca="false">ROUND(IF($O705&lt;&gt;0,$O705*(INFORMAÇÕES!$T$114/INFORMAÇÕES!$T$117),0),2)</f>
        <v>0</v>
      </c>
      <c r="O705" s="512" t="n">
        <f aca="false">IF(E705=0,G705,0)</f>
        <v>0</v>
      </c>
      <c r="Q705" s="88"/>
      <c r="R705" s="163" t="n">
        <f aca="false">IF(E705&lt;&gt;0,G705,0)</f>
        <v>0</v>
      </c>
      <c r="S705" s="157" t="n">
        <f aca="false">IF(B705=0,S704,IF(ISNONTEXT(B705)=TRUE(),INT(B705),INT(LEFT(B705,FIND(".",B705)-1))))</f>
        <v>3</v>
      </c>
      <c r="T705" s="157" t="str">
        <f aca="false">IF(T706=1,1,IF(B705&lt;&gt;0,1,IF(C705&lt;&gt;0,1,IF(D705&lt;&gt;0,1,IF('ORÇ.GLOBAL REF.'!E705&lt;&gt;0,1,"")))))</f>
        <v/>
      </c>
      <c r="U705" s="157" t="str">
        <f aca="false">IF(S705=0," ",IF(S705&lt;&gt;S704,S705," "))</f>
        <v> </v>
      </c>
      <c r="V705" s="88"/>
    </row>
    <row r="706" s="174" customFormat="true" ht="14.25" hidden="false" customHeight="false" outlineLevel="0" collapsed="false">
      <c r="A706" s="159" t="n">
        <v>695</v>
      </c>
      <c r="B706" s="160" t="n">
        <f aca="false">IF('ORÇ.GLOBAL P CAIXA'!K706="EXEC.",0,'ORÇ.GLOBAL P CAIXA'!M706)</f>
        <v>0</v>
      </c>
      <c r="C706" s="161" t="n">
        <f aca="false">IF('ORÇ.GLOBAL P CAIXA'!K706="EXEC.",0,'ORÇ.GLOBAL P CAIXA'!O706)</f>
        <v>0</v>
      </c>
      <c r="D706" s="162" t="n">
        <f aca="false">IF('ORÇ.GLOBAL P CAIXA'!K706="EXEC.",0,'ORÇ.GLOBAL P CAIXA'!P706)</f>
        <v>0</v>
      </c>
      <c r="E706" s="163" t="n">
        <f aca="false">IF('ORÇ.GLOBAL P CAIXA'!K706="EXEC.",0,ROUND('ORÇ.GLOBAL P CAIXA'!Q706,2))</f>
        <v>0</v>
      </c>
      <c r="F706" s="163" t="n">
        <f aca="false">IF('ORÇ.GLOBAL P CAIXA'!K706="EXEC.",0,TRUNC((1+(IF(OR(H706=0,H706=""),'BDI REF.'!$K$5,CHOOSE(H706,'BDI REF.'!$K$5,'BDI REF.'!$K$6,'BDI REF.'!$K$7))))*'ORÇ.GLOBAL P CAIXA'!R706,2))</f>
        <v>0</v>
      </c>
      <c r="G706" s="163" t="n">
        <f aca="false">IF('ORÇ.GLOBAL P CAIXA'!K706="EXEC.",0,IF(E706&lt;&gt;0,ROUND(E706*F706,2),IF(R706=0,(SUMIF($S$12:$S$1011,B706,$R$12:$R$1011)),R706)))</f>
        <v>0</v>
      </c>
      <c r="H706" s="509" t="str">
        <f aca="false">IF('ORÇ.GLOBAL P CAIXA'!K706="EXEC.","",IF('ORÇ.GLOBAL P CAIXA'!H706&gt;0,'ORÇ.GLOBAL P CAIXA'!H706,""))</f>
        <v/>
      </c>
      <c r="I706" s="509" t="str">
        <f aca="false">IF('ORÇ.GLOBAL P CAIXA'!K706="EXEC.","",IF('ORÇ.GLOBAL P CAIXA'!I706&gt;0,'ORÇ.GLOBAL P CAIXA'!I706,""))</f>
        <v/>
      </c>
      <c r="J706" s="510" t="str">
        <f aca="false">IF('ORÇ.GLOBAL P CAIXA'!K706="EXEC.","",IF('ORÇ.GLOBAL P CAIXA'!J706&gt;0,'ORÇ.GLOBAL P CAIXA'!J706,""))</f>
        <v/>
      </c>
      <c r="K706" s="115"/>
      <c r="L706" s="168" t="str">
        <f aca="false">IF(B706&gt;0,"ok","ocultar")</f>
        <v>ocultar</v>
      </c>
      <c r="M706" s="511" t="n">
        <f aca="false">ROUND(IF($O706&lt;&gt;0,$O706*(INFORMAÇÕES!$T$113/INFORMAÇÕES!$T$117),0),2)</f>
        <v>0</v>
      </c>
      <c r="N706" s="511" t="n">
        <f aca="false">ROUND(IF($O706&lt;&gt;0,$O706*(INFORMAÇÕES!$T$114/INFORMAÇÕES!$T$117),0),2)</f>
        <v>0</v>
      </c>
      <c r="O706" s="512" t="n">
        <f aca="false">IF(E706=0,G706,0)</f>
        <v>0</v>
      </c>
      <c r="Q706" s="88"/>
      <c r="R706" s="163" t="n">
        <f aca="false">IF(E706&lt;&gt;0,G706,0)</f>
        <v>0</v>
      </c>
      <c r="S706" s="157" t="n">
        <f aca="false">IF(B706=0,S705,IF(ISNONTEXT(B706)=TRUE(),INT(B706),INT(LEFT(B706,FIND(".",B706)-1))))</f>
        <v>3</v>
      </c>
      <c r="T706" s="157" t="str">
        <f aca="false">IF(T707=1,1,IF(B706&lt;&gt;0,1,IF(C706&lt;&gt;0,1,IF(D706&lt;&gt;0,1,IF('ORÇ.GLOBAL REF.'!E706&lt;&gt;0,1,"")))))</f>
        <v/>
      </c>
      <c r="U706" s="157" t="str">
        <f aca="false">IF(S706=0," ",IF(S706&lt;&gt;S705,S706," "))</f>
        <v> </v>
      </c>
      <c r="V706" s="88"/>
    </row>
    <row r="707" s="174" customFormat="true" ht="14.25" hidden="false" customHeight="false" outlineLevel="0" collapsed="false">
      <c r="A707" s="159" t="n">
        <v>696</v>
      </c>
      <c r="B707" s="160" t="n">
        <f aca="false">IF('ORÇ.GLOBAL P CAIXA'!K707="EXEC.",0,'ORÇ.GLOBAL P CAIXA'!M707)</f>
        <v>0</v>
      </c>
      <c r="C707" s="161" t="n">
        <f aca="false">IF('ORÇ.GLOBAL P CAIXA'!K707="EXEC.",0,'ORÇ.GLOBAL P CAIXA'!O707)</f>
        <v>0</v>
      </c>
      <c r="D707" s="162" t="n">
        <f aca="false">IF('ORÇ.GLOBAL P CAIXA'!K707="EXEC.",0,'ORÇ.GLOBAL P CAIXA'!P707)</f>
        <v>0</v>
      </c>
      <c r="E707" s="163" t="n">
        <f aca="false">IF('ORÇ.GLOBAL P CAIXA'!K707="EXEC.",0,ROUND('ORÇ.GLOBAL P CAIXA'!Q707,2))</f>
        <v>0</v>
      </c>
      <c r="F707" s="163" t="n">
        <f aca="false">IF('ORÇ.GLOBAL P CAIXA'!K707="EXEC.",0,TRUNC((1+(IF(OR(H707=0,H707=""),'BDI REF.'!$K$5,CHOOSE(H707,'BDI REF.'!$K$5,'BDI REF.'!$K$6,'BDI REF.'!$K$7))))*'ORÇ.GLOBAL P CAIXA'!R707,2))</f>
        <v>0</v>
      </c>
      <c r="G707" s="163" t="n">
        <f aca="false">IF('ORÇ.GLOBAL P CAIXA'!K707="EXEC.",0,IF(E707&lt;&gt;0,ROUND(E707*F707,2),IF(R707=0,(SUMIF($S$12:$S$1011,B707,$R$12:$R$1011)),R707)))</f>
        <v>0</v>
      </c>
      <c r="H707" s="509" t="str">
        <f aca="false">IF('ORÇ.GLOBAL P CAIXA'!K707="EXEC.","",IF('ORÇ.GLOBAL P CAIXA'!H707&gt;0,'ORÇ.GLOBAL P CAIXA'!H707,""))</f>
        <v/>
      </c>
      <c r="I707" s="509" t="str">
        <f aca="false">IF('ORÇ.GLOBAL P CAIXA'!K707="EXEC.","",IF('ORÇ.GLOBAL P CAIXA'!I707&gt;0,'ORÇ.GLOBAL P CAIXA'!I707,""))</f>
        <v/>
      </c>
      <c r="J707" s="510" t="str">
        <f aca="false">IF('ORÇ.GLOBAL P CAIXA'!K707="EXEC.","",IF('ORÇ.GLOBAL P CAIXA'!J707&gt;0,'ORÇ.GLOBAL P CAIXA'!J707,""))</f>
        <v/>
      </c>
      <c r="K707" s="115"/>
      <c r="L707" s="168" t="str">
        <f aca="false">IF(B707&gt;0,"ok","ocultar")</f>
        <v>ocultar</v>
      </c>
      <c r="M707" s="511" t="n">
        <f aca="false">ROUND(IF($O707&lt;&gt;0,$O707*(INFORMAÇÕES!$T$113/INFORMAÇÕES!$T$117),0),2)</f>
        <v>0</v>
      </c>
      <c r="N707" s="511" t="n">
        <f aca="false">ROUND(IF($O707&lt;&gt;0,$O707*(INFORMAÇÕES!$T$114/INFORMAÇÕES!$T$117),0),2)</f>
        <v>0</v>
      </c>
      <c r="O707" s="512" t="n">
        <f aca="false">IF(E707=0,G707,0)</f>
        <v>0</v>
      </c>
      <c r="Q707" s="88"/>
      <c r="R707" s="163" t="n">
        <f aca="false">IF(E707&lt;&gt;0,G707,0)</f>
        <v>0</v>
      </c>
      <c r="S707" s="157" t="n">
        <f aca="false">IF(B707=0,S706,IF(ISNONTEXT(B707)=TRUE(),INT(B707),INT(LEFT(B707,FIND(".",B707)-1))))</f>
        <v>3</v>
      </c>
      <c r="T707" s="157" t="str">
        <f aca="false">IF(T708=1,1,IF(B707&lt;&gt;0,1,IF(C707&lt;&gt;0,1,IF(D707&lt;&gt;0,1,IF('ORÇ.GLOBAL REF.'!E707&lt;&gt;0,1,"")))))</f>
        <v/>
      </c>
      <c r="U707" s="157" t="str">
        <f aca="false">IF(S707=0," ",IF(S707&lt;&gt;S706,S707," "))</f>
        <v> </v>
      </c>
      <c r="V707" s="88"/>
    </row>
    <row r="708" s="174" customFormat="true" ht="14.25" hidden="false" customHeight="false" outlineLevel="0" collapsed="false">
      <c r="A708" s="159" t="n">
        <v>697</v>
      </c>
      <c r="B708" s="160" t="n">
        <f aca="false">IF('ORÇ.GLOBAL P CAIXA'!K708="EXEC.",0,'ORÇ.GLOBAL P CAIXA'!M708)</f>
        <v>0</v>
      </c>
      <c r="C708" s="161" t="n">
        <f aca="false">IF('ORÇ.GLOBAL P CAIXA'!K708="EXEC.",0,'ORÇ.GLOBAL P CAIXA'!O708)</f>
        <v>0</v>
      </c>
      <c r="D708" s="162" t="n">
        <f aca="false">IF('ORÇ.GLOBAL P CAIXA'!K708="EXEC.",0,'ORÇ.GLOBAL P CAIXA'!P708)</f>
        <v>0</v>
      </c>
      <c r="E708" s="163" t="n">
        <f aca="false">IF('ORÇ.GLOBAL P CAIXA'!K708="EXEC.",0,ROUND('ORÇ.GLOBAL P CAIXA'!Q708,2))</f>
        <v>0</v>
      </c>
      <c r="F708" s="163" t="n">
        <f aca="false">IF('ORÇ.GLOBAL P CAIXA'!K708="EXEC.",0,TRUNC((1+(IF(OR(H708=0,H708=""),'BDI REF.'!$K$5,CHOOSE(H708,'BDI REF.'!$K$5,'BDI REF.'!$K$6,'BDI REF.'!$K$7))))*'ORÇ.GLOBAL P CAIXA'!R708,2))</f>
        <v>0</v>
      </c>
      <c r="G708" s="163" t="n">
        <f aca="false">IF('ORÇ.GLOBAL P CAIXA'!K708="EXEC.",0,IF(E708&lt;&gt;0,ROUND(E708*F708,2),IF(R708=0,(SUMIF($S$12:$S$1011,B708,$R$12:$R$1011)),R708)))</f>
        <v>0</v>
      </c>
      <c r="H708" s="509" t="str">
        <f aca="false">IF('ORÇ.GLOBAL P CAIXA'!K708="EXEC.","",IF('ORÇ.GLOBAL P CAIXA'!H708&gt;0,'ORÇ.GLOBAL P CAIXA'!H708,""))</f>
        <v/>
      </c>
      <c r="I708" s="509" t="str">
        <f aca="false">IF('ORÇ.GLOBAL P CAIXA'!K708="EXEC.","",IF('ORÇ.GLOBAL P CAIXA'!I708&gt;0,'ORÇ.GLOBAL P CAIXA'!I708,""))</f>
        <v/>
      </c>
      <c r="J708" s="510" t="str">
        <f aca="false">IF('ORÇ.GLOBAL P CAIXA'!K708="EXEC.","",IF('ORÇ.GLOBAL P CAIXA'!J708&gt;0,'ORÇ.GLOBAL P CAIXA'!J708,""))</f>
        <v/>
      </c>
      <c r="K708" s="115"/>
      <c r="L708" s="168" t="str">
        <f aca="false">IF(B708&gt;0,"ok","ocultar")</f>
        <v>ocultar</v>
      </c>
      <c r="M708" s="511" t="n">
        <f aca="false">ROUND(IF($O708&lt;&gt;0,$O708*(INFORMAÇÕES!$T$113/INFORMAÇÕES!$T$117),0),2)</f>
        <v>0</v>
      </c>
      <c r="N708" s="511" t="n">
        <f aca="false">ROUND(IF($O708&lt;&gt;0,$O708*(INFORMAÇÕES!$T$114/INFORMAÇÕES!$T$117),0),2)</f>
        <v>0</v>
      </c>
      <c r="O708" s="512" t="n">
        <f aca="false">IF(E708=0,G708,0)</f>
        <v>0</v>
      </c>
      <c r="Q708" s="88"/>
      <c r="R708" s="163" t="n">
        <f aca="false">IF(E708&lt;&gt;0,G708,0)</f>
        <v>0</v>
      </c>
      <c r="S708" s="157" t="n">
        <f aca="false">IF(B708=0,S707,IF(ISNONTEXT(B708)=TRUE(),INT(B708),INT(LEFT(B708,FIND(".",B708)-1))))</f>
        <v>3</v>
      </c>
      <c r="T708" s="157" t="str">
        <f aca="false">IF(T709=1,1,IF(B708&lt;&gt;0,1,IF(C708&lt;&gt;0,1,IF(D708&lt;&gt;0,1,IF('ORÇ.GLOBAL REF.'!E708&lt;&gt;0,1,"")))))</f>
        <v/>
      </c>
      <c r="U708" s="157" t="str">
        <f aca="false">IF(S708=0," ",IF(S708&lt;&gt;S707,S708," "))</f>
        <v> </v>
      </c>
      <c r="V708" s="88"/>
    </row>
    <row r="709" s="174" customFormat="true" ht="14.25" hidden="false" customHeight="false" outlineLevel="0" collapsed="false">
      <c r="A709" s="159" t="n">
        <v>698</v>
      </c>
      <c r="B709" s="160" t="n">
        <f aca="false">IF('ORÇ.GLOBAL P CAIXA'!K709="EXEC.",0,'ORÇ.GLOBAL P CAIXA'!M709)</f>
        <v>0</v>
      </c>
      <c r="C709" s="161" t="n">
        <f aca="false">IF('ORÇ.GLOBAL P CAIXA'!K709="EXEC.",0,'ORÇ.GLOBAL P CAIXA'!O709)</f>
        <v>0</v>
      </c>
      <c r="D709" s="162" t="n">
        <f aca="false">IF('ORÇ.GLOBAL P CAIXA'!K709="EXEC.",0,'ORÇ.GLOBAL P CAIXA'!P709)</f>
        <v>0</v>
      </c>
      <c r="E709" s="163" t="n">
        <f aca="false">IF('ORÇ.GLOBAL P CAIXA'!K709="EXEC.",0,ROUND('ORÇ.GLOBAL P CAIXA'!Q709,2))</f>
        <v>0</v>
      </c>
      <c r="F709" s="163" t="n">
        <f aca="false">IF('ORÇ.GLOBAL P CAIXA'!K709="EXEC.",0,TRUNC((1+(IF(OR(H709=0,H709=""),'BDI REF.'!$K$5,CHOOSE(H709,'BDI REF.'!$K$5,'BDI REF.'!$K$6,'BDI REF.'!$K$7))))*'ORÇ.GLOBAL P CAIXA'!R709,2))</f>
        <v>0</v>
      </c>
      <c r="G709" s="163" t="n">
        <f aca="false">IF('ORÇ.GLOBAL P CAIXA'!K709="EXEC.",0,IF(E709&lt;&gt;0,ROUND(E709*F709,2),IF(R709=0,(SUMIF($S$12:$S$1011,B709,$R$12:$R$1011)),R709)))</f>
        <v>0</v>
      </c>
      <c r="H709" s="509" t="str">
        <f aca="false">IF('ORÇ.GLOBAL P CAIXA'!K709="EXEC.","",IF('ORÇ.GLOBAL P CAIXA'!H709&gt;0,'ORÇ.GLOBAL P CAIXA'!H709,""))</f>
        <v/>
      </c>
      <c r="I709" s="509" t="str">
        <f aca="false">IF('ORÇ.GLOBAL P CAIXA'!K709="EXEC.","",IF('ORÇ.GLOBAL P CAIXA'!I709&gt;0,'ORÇ.GLOBAL P CAIXA'!I709,""))</f>
        <v/>
      </c>
      <c r="J709" s="510" t="str">
        <f aca="false">IF('ORÇ.GLOBAL P CAIXA'!K709="EXEC.","",IF('ORÇ.GLOBAL P CAIXA'!J709&gt;0,'ORÇ.GLOBAL P CAIXA'!J709,""))</f>
        <v/>
      </c>
      <c r="K709" s="115"/>
      <c r="L709" s="168" t="str">
        <f aca="false">IF(B709&gt;0,"ok","ocultar")</f>
        <v>ocultar</v>
      </c>
      <c r="M709" s="511" t="n">
        <f aca="false">ROUND(IF($O709&lt;&gt;0,$O709*(INFORMAÇÕES!$T$113/INFORMAÇÕES!$T$117),0),2)</f>
        <v>0</v>
      </c>
      <c r="N709" s="511" t="n">
        <f aca="false">ROUND(IF($O709&lt;&gt;0,$O709*(INFORMAÇÕES!$T$114/INFORMAÇÕES!$T$117),0),2)</f>
        <v>0</v>
      </c>
      <c r="O709" s="512" t="n">
        <f aca="false">IF(E709=0,G709,0)</f>
        <v>0</v>
      </c>
      <c r="Q709" s="88"/>
      <c r="R709" s="163" t="n">
        <f aca="false">IF(E709&lt;&gt;0,G709,0)</f>
        <v>0</v>
      </c>
      <c r="S709" s="157" t="n">
        <f aca="false">IF(B709=0,S708,IF(ISNONTEXT(B709)=TRUE(),INT(B709),INT(LEFT(B709,FIND(".",B709)-1))))</f>
        <v>3</v>
      </c>
      <c r="T709" s="157" t="str">
        <f aca="false">IF(T710=1,1,IF(B709&lt;&gt;0,1,IF(C709&lt;&gt;0,1,IF(D709&lt;&gt;0,1,IF('ORÇ.GLOBAL REF.'!E709&lt;&gt;0,1,"")))))</f>
        <v/>
      </c>
      <c r="U709" s="157" t="str">
        <f aca="false">IF(S709=0," ",IF(S709&lt;&gt;S708,S709," "))</f>
        <v> </v>
      </c>
      <c r="V709" s="88"/>
    </row>
    <row r="710" s="174" customFormat="true" ht="14.25" hidden="false" customHeight="false" outlineLevel="0" collapsed="false">
      <c r="A710" s="159" t="n">
        <v>699</v>
      </c>
      <c r="B710" s="160" t="n">
        <f aca="false">IF('ORÇ.GLOBAL P CAIXA'!K710="EXEC.",0,'ORÇ.GLOBAL P CAIXA'!M710)</f>
        <v>0</v>
      </c>
      <c r="C710" s="161" t="n">
        <f aca="false">IF('ORÇ.GLOBAL P CAIXA'!K710="EXEC.",0,'ORÇ.GLOBAL P CAIXA'!O710)</f>
        <v>0</v>
      </c>
      <c r="D710" s="162" t="n">
        <f aca="false">IF('ORÇ.GLOBAL P CAIXA'!K710="EXEC.",0,'ORÇ.GLOBAL P CAIXA'!P710)</f>
        <v>0</v>
      </c>
      <c r="E710" s="163" t="n">
        <f aca="false">IF('ORÇ.GLOBAL P CAIXA'!K710="EXEC.",0,ROUND('ORÇ.GLOBAL P CAIXA'!Q710,2))</f>
        <v>0</v>
      </c>
      <c r="F710" s="163" t="n">
        <f aca="false">IF('ORÇ.GLOBAL P CAIXA'!K710="EXEC.",0,TRUNC((1+(IF(OR(H710=0,H710=""),'BDI REF.'!$K$5,CHOOSE(H710,'BDI REF.'!$K$5,'BDI REF.'!$K$6,'BDI REF.'!$K$7))))*'ORÇ.GLOBAL P CAIXA'!R710,2))</f>
        <v>0</v>
      </c>
      <c r="G710" s="163" t="n">
        <f aca="false">IF('ORÇ.GLOBAL P CAIXA'!K710="EXEC.",0,IF(E710&lt;&gt;0,ROUND(E710*F710,2),IF(R710=0,(SUMIF($S$12:$S$1011,B710,$R$12:$R$1011)),R710)))</f>
        <v>0</v>
      </c>
      <c r="H710" s="509" t="str">
        <f aca="false">IF('ORÇ.GLOBAL P CAIXA'!K710="EXEC.","",IF('ORÇ.GLOBAL P CAIXA'!H710&gt;0,'ORÇ.GLOBAL P CAIXA'!H710,""))</f>
        <v/>
      </c>
      <c r="I710" s="509" t="str">
        <f aca="false">IF('ORÇ.GLOBAL P CAIXA'!K710="EXEC.","",IF('ORÇ.GLOBAL P CAIXA'!I710&gt;0,'ORÇ.GLOBAL P CAIXA'!I710,""))</f>
        <v/>
      </c>
      <c r="J710" s="510" t="str">
        <f aca="false">IF('ORÇ.GLOBAL P CAIXA'!K710="EXEC.","",IF('ORÇ.GLOBAL P CAIXA'!J710&gt;0,'ORÇ.GLOBAL P CAIXA'!J710,""))</f>
        <v/>
      </c>
      <c r="K710" s="115"/>
      <c r="L710" s="168" t="str">
        <f aca="false">IF(B710&gt;0,"ok","ocultar")</f>
        <v>ocultar</v>
      </c>
      <c r="M710" s="511" t="n">
        <f aca="false">ROUND(IF($O710&lt;&gt;0,$O710*(INFORMAÇÕES!$T$113/INFORMAÇÕES!$T$117),0),2)</f>
        <v>0</v>
      </c>
      <c r="N710" s="511" t="n">
        <f aca="false">ROUND(IF($O710&lt;&gt;0,$O710*(INFORMAÇÕES!$T$114/INFORMAÇÕES!$T$117),0),2)</f>
        <v>0</v>
      </c>
      <c r="O710" s="512" t="n">
        <f aca="false">IF(E710=0,G710,0)</f>
        <v>0</v>
      </c>
      <c r="Q710" s="88"/>
      <c r="R710" s="163" t="n">
        <f aca="false">IF(E710&lt;&gt;0,G710,0)</f>
        <v>0</v>
      </c>
      <c r="S710" s="157" t="n">
        <f aca="false">IF(B710=0,S709,IF(ISNONTEXT(B710)=TRUE(),INT(B710),INT(LEFT(B710,FIND(".",B710)-1))))</f>
        <v>3</v>
      </c>
      <c r="T710" s="157" t="str">
        <f aca="false">IF(T711=1,1,IF(B710&lt;&gt;0,1,IF(C710&lt;&gt;0,1,IF(D710&lt;&gt;0,1,IF('ORÇ.GLOBAL REF.'!E710&lt;&gt;0,1,"")))))</f>
        <v/>
      </c>
      <c r="U710" s="157" t="str">
        <f aca="false">IF(S710=0," ",IF(S710&lt;&gt;S709,S710," "))</f>
        <v> </v>
      </c>
      <c r="V710" s="88"/>
    </row>
    <row r="711" s="174" customFormat="true" ht="14.25" hidden="false" customHeight="false" outlineLevel="0" collapsed="false">
      <c r="A711" s="159" t="n">
        <v>700</v>
      </c>
      <c r="B711" s="160" t="n">
        <f aca="false">IF('ORÇ.GLOBAL P CAIXA'!K711="EXEC.",0,'ORÇ.GLOBAL P CAIXA'!M711)</f>
        <v>0</v>
      </c>
      <c r="C711" s="161" t="n">
        <f aca="false">IF('ORÇ.GLOBAL P CAIXA'!K711="EXEC.",0,'ORÇ.GLOBAL P CAIXA'!O711)</f>
        <v>0</v>
      </c>
      <c r="D711" s="162" t="n">
        <f aca="false">IF('ORÇ.GLOBAL P CAIXA'!K711="EXEC.",0,'ORÇ.GLOBAL P CAIXA'!P711)</f>
        <v>0</v>
      </c>
      <c r="E711" s="163" t="n">
        <f aca="false">IF('ORÇ.GLOBAL P CAIXA'!K711="EXEC.",0,ROUND('ORÇ.GLOBAL P CAIXA'!Q711,2))</f>
        <v>0</v>
      </c>
      <c r="F711" s="163" t="n">
        <f aca="false">IF('ORÇ.GLOBAL P CAIXA'!K711="EXEC.",0,TRUNC((1+(IF(OR(H711=0,H711=""),'BDI REF.'!$K$5,CHOOSE(H711,'BDI REF.'!$K$5,'BDI REF.'!$K$6,'BDI REF.'!$K$7))))*'ORÇ.GLOBAL P CAIXA'!R711,2))</f>
        <v>0</v>
      </c>
      <c r="G711" s="163" t="n">
        <f aca="false">IF('ORÇ.GLOBAL P CAIXA'!K711="EXEC.",0,IF(E711&lt;&gt;0,ROUND(E711*F711,2),IF(R711=0,(SUMIF($S$12:$S$1011,B711,$R$12:$R$1011)),R711)))</f>
        <v>0</v>
      </c>
      <c r="H711" s="509" t="str">
        <f aca="false">IF('ORÇ.GLOBAL P CAIXA'!K711="EXEC.","",IF('ORÇ.GLOBAL P CAIXA'!H711&gt;0,'ORÇ.GLOBAL P CAIXA'!H711,""))</f>
        <v/>
      </c>
      <c r="I711" s="509" t="str">
        <f aca="false">IF('ORÇ.GLOBAL P CAIXA'!K711="EXEC.","",IF('ORÇ.GLOBAL P CAIXA'!I711&gt;0,'ORÇ.GLOBAL P CAIXA'!I711,""))</f>
        <v/>
      </c>
      <c r="J711" s="510" t="str">
        <f aca="false">IF('ORÇ.GLOBAL P CAIXA'!K711="EXEC.","",IF('ORÇ.GLOBAL P CAIXA'!J711&gt;0,'ORÇ.GLOBAL P CAIXA'!J711,""))</f>
        <v/>
      </c>
      <c r="K711" s="115"/>
      <c r="L711" s="168" t="str">
        <f aca="false">IF(B711&gt;0,"ok","ocultar")</f>
        <v>ocultar</v>
      </c>
      <c r="M711" s="511" t="n">
        <f aca="false">ROUND(IF($O711&lt;&gt;0,$O711*(INFORMAÇÕES!$T$113/INFORMAÇÕES!$T$117),0),2)</f>
        <v>0</v>
      </c>
      <c r="N711" s="511" t="n">
        <f aca="false">ROUND(IF($O711&lt;&gt;0,$O711*(INFORMAÇÕES!$T$114/INFORMAÇÕES!$T$117),0),2)</f>
        <v>0</v>
      </c>
      <c r="O711" s="512" t="n">
        <f aca="false">IF(E711=0,G711,0)</f>
        <v>0</v>
      </c>
      <c r="Q711" s="88"/>
      <c r="R711" s="163" t="n">
        <f aca="false">IF(E711&lt;&gt;0,G711,0)</f>
        <v>0</v>
      </c>
      <c r="S711" s="157" t="n">
        <f aca="false">IF(B711=0,S710,IF(ISNONTEXT(B711)=TRUE(),INT(B711),INT(LEFT(B711,FIND(".",B711)-1))))</f>
        <v>3</v>
      </c>
      <c r="T711" s="157" t="str">
        <f aca="false">IF(T712=1,1,IF(B711&lt;&gt;0,1,IF(C711&lt;&gt;0,1,IF(D711&lt;&gt;0,1,IF('ORÇ.GLOBAL REF.'!E711&lt;&gt;0,1,"")))))</f>
        <v/>
      </c>
      <c r="U711" s="157" t="str">
        <f aca="false">IF(S711=0," ",IF(S711&lt;&gt;S710,S711," "))</f>
        <v> </v>
      </c>
      <c r="V711" s="88"/>
    </row>
    <row r="712" s="174" customFormat="true" ht="14.25" hidden="false" customHeight="false" outlineLevel="0" collapsed="false">
      <c r="A712" s="159" t="n">
        <v>701</v>
      </c>
      <c r="B712" s="160" t="n">
        <f aca="false">IF('ORÇ.GLOBAL P CAIXA'!K712="EXEC.",0,'ORÇ.GLOBAL P CAIXA'!M712)</f>
        <v>0</v>
      </c>
      <c r="C712" s="161" t="n">
        <f aca="false">IF('ORÇ.GLOBAL P CAIXA'!K712="EXEC.",0,'ORÇ.GLOBAL P CAIXA'!O712)</f>
        <v>0</v>
      </c>
      <c r="D712" s="162" t="n">
        <f aca="false">IF('ORÇ.GLOBAL P CAIXA'!K712="EXEC.",0,'ORÇ.GLOBAL P CAIXA'!P712)</f>
        <v>0</v>
      </c>
      <c r="E712" s="163" t="n">
        <f aca="false">IF('ORÇ.GLOBAL P CAIXA'!K712="EXEC.",0,ROUND('ORÇ.GLOBAL P CAIXA'!Q712,2))</f>
        <v>0</v>
      </c>
      <c r="F712" s="163" t="n">
        <f aca="false">IF('ORÇ.GLOBAL P CAIXA'!K712="EXEC.",0,TRUNC((1+(IF(OR(H712=0,H712=""),'BDI REF.'!$K$5,CHOOSE(H712,'BDI REF.'!$K$5,'BDI REF.'!$K$6,'BDI REF.'!$K$7))))*'ORÇ.GLOBAL P CAIXA'!R712,2))</f>
        <v>0</v>
      </c>
      <c r="G712" s="163" t="n">
        <f aca="false">IF('ORÇ.GLOBAL P CAIXA'!K712="EXEC.",0,IF(E712&lt;&gt;0,ROUND(E712*F712,2),IF(R712=0,(SUMIF($S$12:$S$1011,B712,$R$12:$R$1011)),R712)))</f>
        <v>0</v>
      </c>
      <c r="H712" s="509" t="str">
        <f aca="false">IF('ORÇ.GLOBAL P CAIXA'!K712="EXEC.","",IF('ORÇ.GLOBAL P CAIXA'!H712&gt;0,'ORÇ.GLOBAL P CAIXA'!H712,""))</f>
        <v/>
      </c>
      <c r="I712" s="509" t="str">
        <f aca="false">IF('ORÇ.GLOBAL P CAIXA'!K712="EXEC.","",IF('ORÇ.GLOBAL P CAIXA'!I712&gt;0,'ORÇ.GLOBAL P CAIXA'!I712,""))</f>
        <v/>
      </c>
      <c r="J712" s="510" t="str">
        <f aca="false">IF('ORÇ.GLOBAL P CAIXA'!K712="EXEC.","",IF('ORÇ.GLOBAL P CAIXA'!J712&gt;0,'ORÇ.GLOBAL P CAIXA'!J712,""))</f>
        <v/>
      </c>
      <c r="K712" s="115"/>
      <c r="L712" s="168" t="str">
        <f aca="false">IF(B712&gt;0,"ok","ocultar")</f>
        <v>ocultar</v>
      </c>
      <c r="M712" s="511" t="n">
        <f aca="false">ROUND(IF($O712&lt;&gt;0,$O712*(INFORMAÇÕES!$T$113/INFORMAÇÕES!$T$117),0),2)</f>
        <v>0</v>
      </c>
      <c r="N712" s="511" t="n">
        <f aca="false">ROUND(IF($O712&lt;&gt;0,$O712*(INFORMAÇÕES!$T$114/INFORMAÇÕES!$T$117),0),2)</f>
        <v>0</v>
      </c>
      <c r="O712" s="512" t="n">
        <f aca="false">IF(E712=0,G712,0)</f>
        <v>0</v>
      </c>
      <c r="Q712" s="88"/>
      <c r="R712" s="163" t="n">
        <f aca="false">IF(E712&lt;&gt;0,G712,0)</f>
        <v>0</v>
      </c>
      <c r="S712" s="157" t="n">
        <f aca="false">IF(B712=0,S711,IF(ISNONTEXT(B712)=TRUE(),INT(B712),INT(LEFT(B712,FIND(".",B712)-1))))</f>
        <v>3</v>
      </c>
      <c r="T712" s="157" t="str">
        <f aca="false">IF(T713=1,1,IF(B712&lt;&gt;0,1,IF(C712&lt;&gt;0,1,IF(D712&lt;&gt;0,1,IF('ORÇ.GLOBAL REF.'!E712&lt;&gt;0,1,"")))))</f>
        <v/>
      </c>
      <c r="U712" s="157" t="str">
        <f aca="false">IF(S712=0," ",IF(S712&lt;&gt;S711,S712," "))</f>
        <v> </v>
      </c>
      <c r="V712" s="88"/>
    </row>
    <row r="713" s="174" customFormat="true" ht="14.25" hidden="false" customHeight="false" outlineLevel="0" collapsed="false">
      <c r="A713" s="159" t="n">
        <v>702</v>
      </c>
      <c r="B713" s="160" t="n">
        <f aca="false">IF('ORÇ.GLOBAL P CAIXA'!K713="EXEC.",0,'ORÇ.GLOBAL P CAIXA'!M713)</f>
        <v>0</v>
      </c>
      <c r="C713" s="161" t="n">
        <f aca="false">IF('ORÇ.GLOBAL P CAIXA'!K713="EXEC.",0,'ORÇ.GLOBAL P CAIXA'!O713)</f>
        <v>0</v>
      </c>
      <c r="D713" s="162" t="n">
        <f aca="false">IF('ORÇ.GLOBAL P CAIXA'!K713="EXEC.",0,'ORÇ.GLOBAL P CAIXA'!P713)</f>
        <v>0</v>
      </c>
      <c r="E713" s="163" t="n">
        <f aca="false">IF('ORÇ.GLOBAL P CAIXA'!K713="EXEC.",0,ROUND('ORÇ.GLOBAL P CAIXA'!Q713,2))</f>
        <v>0</v>
      </c>
      <c r="F713" s="163" t="n">
        <f aca="false">IF('ORÇ.GLOBAL P CAIXA'!K713="EXEC.",0,TRUNC((1+(IF(OR(H713=0,H713=""),'BDI REF.'!$K$5,CHOOSE(H713,'BDI REF.'!$K$5,'BDI REF.'!$K$6,'BDI REF.'!$K$7))))*'ORÇ.GLOBAL P CAIXA'!R713,2))</f>
        <v>0</v>
      </c>
      <c r="G713" s="163" t="n">
        <f aca="false">IF('ORÇ.GLOBAL P CAIXA'!K713="EXEC.",0,IF(E713&lt;&gt;0,ROUND(E713*F713,2),IF(R713=0,(SUMIF($S$12:$S$1011,B713,$R$12:$R$1011)),R713)))</f>
        <v>0</v>
      </c>
      <c r="H713" s="509" t="str">
        <f aca="false">IF('ORÇ.GLOBAL P CAIXA'!K713="EXEC.","",IF('ORÇ.GLOBAL P CAIXA'!H713&gt;0,'ORÇ.GLOBAL P CAIXA'!H713,""))</f>
        <v/>
      </c>
      <c r="I713" s="509" t="str">
        <f aca="false">IF('ORÇ.GLOBAL P CAIXA'!K713="EXEC.","",IF('ORÇ.GLOBAL P CAIXA'!I713&gt;0,'ORÇ.GLOBAL P CAIXA'!I713,""))</f>
        <v/>
      </c>
      <c r="J713" s="510" t="str">
        <f aca="false">IF('ORÇ.GLOBAL P CAIXA'!K713="EXEC.","",IF('ORÇ.GLOBAL P CAIXA'!J713&gt;0,'ORÇ.GLOBAL P CAIXA'!J713,""))</f>
        <v/>
      </c>
      <c r="K713" s="115"/>
      <c r="L713" s="168" t="str">
        <f aca="false">IF(B713&gt;0,"ok","ocultar")</f>
        <v>ocultar</v>
      </c>
      <c r="M713" s="511" t="n">
        <f aca="false">ROUND(IF($O713&lt;&gt;0,$O713*(INFORMAÇÕES!$T$113/INFORMAÇÕES!$T$117),0),2)</f>
        <v>0</v>
      </c>
      <c r="N713" s="511" t="n">
        <f aca="false">ROUND(IF($O713&lt;&gt;0,$O713*(INFORMAÇÕES!$T$114/INFORMAÇÕES!$T$117),0),2)</f>
        <v>0</v>
      </c>
      <c r="O713" s="512" t="n">
        <f aca="false">IF(E713=0,G713,0)</f>
        <v>0</v>
      </c>
      <c r="Q713" s="88"/>
      <c r="R713" s="163" t="n">
        <f aca="false">IF(E713&lt;&gt;0,G713,0)</f>
        <v>0</v>
      </c>
      <c r="S713" s="157" t="n">
        <f aca="false">IF(B713=0,S712,IF(ISNONTEXT(B713)=TRUE(),INT(B713),INT(LEFT(B713,FIND(".",B713)-1))))</f>
        <v>3</v>
      </c>
      <c r="T713" s="157" t="str">
        <f aca="false">IF(T714=1,1,IF(B713&lt;&gt;0,1,IF(C713&lt;&gt;0,1,IF(D713&lt;&gt;0,1,IF('ORÇ.GLOBAL REF.'!E713&lt;&gt;0,1,"")))))</f>
        <v/>
      </c>
      <c r="U713" s="157" t="str">
        <f aca="false">IF(S713=0," ",IF(S713&lt;&gt;S712,S713," "))</f>
        <v> </v>
      </c>
      <c r="V713" s="88"/>
    </row>
    <row r="714" s="174" customFormat="true" ht="14.25" hidden="false" customHeight="false" outlineLevel="0" collapsed="false">
      <c r="A714" s="159" t="n">
        <v>703</v>
      </c>
      <c r="B714" s="160" t="n">
        <f aca="false">IF('ORÇ.GLOBAL P CAIXA'!K714="EXEC.",0,'ORÇ.GLOBAL P CAIXA'!M714)</f>
        <v>0</v>
      </c>
      <c r="C714" s="161" t="n">
        <f aca="false">IF('ORÇ.GLOBAL P CAIXA'!K714="EXEC.",0,'ORÇ.GLOBAL P CAIXA'!O714)</f>
        <v>0</v>
      </c>
      <c r="D714" s="162" t="n">
        <f aca="false">IF('ORÇ.GLOBAL P CAIXA'!K714="EXEC.",0,'ORÇ.GLOBAL P CAIXA'!P714)</f>
        <v>0</v>
      </c>
      <c r="E714" s="163" t="n">
        <f aca="false">IF('ORÇ.GLOBAL P CAIXA'!K714="EXEC.",0,ROUND('ORÇ.GLOBAL P CAIXA'!Q714,2))</f>
        <v>0</v>
      </c>
      <c r="F714" s="163" t="n">
        <f aca="false">IF('ORÇ.GLOBAL P CAIXA'!K714="EXEC.",0,TRUNC((1+(IF(OR(H714=0,H714=""),'BDI REF.'!$K$5,CHOOSE(H714,'BDI REF.'!$K$5,'BDI REF.'!$K$6,'BDI REF.'!$K$7))))*'ORÇ.GLOBAL P CAIXA'!R714,2))</f>
        <v>0</v>
      </c>
      <c r="G714" s="163" t="n">
        <f aca="false">IF('ORÇ.GLOBAL P CAIXA'!K714="EXEC.",0,IF(E714&lt;&gt;0,ROUND(E714*F714,2),IF(R714=0,(SUMIF($S$12:$S$1011,B714,$R$12:$R$1011)),R714)))</f>
        <v>0</v>
      </c>
      <c r="H714" s="509" t="str">
        <f aca="false">IF('ORÇ.GLOBAL P CAIXA'!K714="EXEC.","",IF('ORÇ.GLOBAL P CAIXA'!H714&gt;0,'ORÇ.GLOBAL P CAIXA'!H714,""))</f>
        <v/>
      </c>
      <c r="I714" s="509" t="str">
        <f aca="false">IF('ORÇ.GLOBAL P CAIXA'!K714="EXEC.","",IF('ORÇ.GLOBAL P CAIXA'!I714&gt;0,'ORÇ.GLOBAL P CAIXA'!I714,""))</f>
        <v/>
      </c>
      <c r="J714" s="510" t="str">
        <f aca="false">IF('ORÇ.GLOBAL P CAIXA'!K714="EXEC.","",IF('ORÇ.GLOBAL P CAIXA'!J714&gt;0,'ORÇ.GLOBAL P CAIXA'!J714,""))</f>
        <v/>
      </c>
      <c r="K714" s="115"/>
      <c r="L714" s="168" t="str">
        <f aca="false">IF(B714&gt;0,"ok","ocultar")</f>
        <v>ocultar</v>
      </c>
      <c r="M714" s="511" t="n">
        <f aca="false">ROUND(IF($O714&lt;&gt;0,$O714*(INFORMAÇÕES!$T$113/INFORMAÇÕES!$T$117),0),2)</f>
        <v>0</v>
      </c>
      <c r="N714" s="511" t="n">
        <f aca="false">ROUND(IF($O714&lt;&gt;0,$O714*(INFORMAÇÕES!$T$114/INFORMAÇÕES!$T$117),0),2)</f>
        <v>0</v>
      </c>
      <c r="O714" s="512" t="n">
        <f aca="false">IF(E714=0,G714,0)</f>
        <v>0</v>
      </c>
      <c r="Q714" s="88"/>
      <c r="R714" s="163" t="n">
        <f aca="false">IF(E714&lt;&gt;0,G714,0)</f>
        <v>0</v>
      </c>
      <c r="S714" s="157" t="n">
        <f aca="false">IF(B714=0,S713,IF(ISNONTEXT(B714)=TRUE(),INT(B714),INT(LEFT(B714,FIND(".",B714)-1))))</f>
        <v>3</v>
      </c>
      <c r="T714" s="157" t="str">
        <f aca="false">IF(T715=1,1,IF(B714&lt;&gt;0,1,IF(C714&lt;&gt;0,1,IF(D714&lt;&gt;0,1,IF('ORÇ.GLOBAL REF.'!E714&lt;&gt;0,1,"")))))</f>
        <v/>
      </c>
      <c r="U714" s="157" t="str">
        <f aca="false">IF(S714=0," ",IF(S714&lt;&gt;S713,S714," "))</f>
        <v> </v>
      </c>
      <c r="V714" s="88"/>
    </row>
    <row r="715" s="174" customFormat="true" ht="14.25" hidden="false" customHeight="false" outlineLevel="0" collapsed="false">
      <c r="A715" s="159" t="n">
        <v>704</v>
      </c>
      <c r="B715" s="160" t="n">
        <f aca="false">IF('ORÇ.GLOBAL P CAIXA'!K715="EXEC.",0,'ORÇ.GLOBAL P CAIXA'!M715)</f>
        <v>0</v>
      </c>
      <c r="C715" s="161" t="n">
        <f aca="false">IF('ORÇ.GLOBAL P CAIXA'!K715="EXEC.",0,'ORÇ.GLOBAL P CAIXA'!O715)</f>
        <v>0</v>
      </c>
      <c r="D715" s="162" t="n">
        <f aca="false">IF('ORÇ.GLOBAL P CAIXA'!K715="EXEC.",0,'ORÇ.GLOBAL P CAIXA'!P715)</f>
        <v>0</v>
      </c>
      <c r="E715" s="163" t="n">
        <f aca="false">IF('ORÇ.GLOBAL P CAIXA'!K715="EXEC.",0,ROUND('ORÇ.GLOBAL P CAIXA'!Q715,2))</f>
        <v>0</v>
      </c>
      <c r="F715" s="163" t="n">
        <f aca="false">IF('ORÇ.GLOBAL P CAIXA'!K715="EXEC.",0,TRUNC((1+(IF(OR(H715=0,H715=""),'BDI REF.'!$K$5,CHOOSE(H715,'BDI REF.'!$K$5,'BDI REF.'!$K$6,'BDI REF.'!$K$7))))*'ORÇ.GLOBAL P CAIXA'!R715,2))</f>
        <v>0</v>
      </c>
      <c r="G715" s="163" t="n">
        <f aca="false">IF('ORÇ.GLOBAL P CAIXA'!K715="EXEC.",0,IF(E715&lt;&gt;0,ROUND(E715*F715,2),IF(R715=0,(SUMIF($S$12:$S$1011,B715,$R$12:$R$1011)),R715)))</f>
        <v>0</v>
      </c>
      <c r="H715" s="509" t="str">
        <f aca="false">IF('ORÇ.GLOBAL P CAIXA'!K715="EXEC.","",IF('ORÇ.GLOBAL P CAIXA'!H715&gt;0,'ORÇ.GLOBAL P CAIXA'!H715,""))</f>
        <v/>
      </c>
      <c r="I715" s="509" t="str">
        <f aca="false">IF('ORÇ.GLOBAL P CAIXA'!K715="EXEC.","",IF('ORÇ.GLOBAL P CAIXA'!I715&gt;0,'ORÇ.GLOBAL P CAIXA'!I715,""))</f>
        <v/>
      </c>
      <c r="J715" s="510" t="str">
        <f aca="false">IF('ORÇ.GLOBAL P CAIXA'!K715="EXEC.","",IF('ORÇ.GLOBAL P CAIXA'!J715&gt;0,'ORÇ.GLOBAL P CAIXA'!J715,""))</f>
        <v/>
      </c>
      <c r="K715" s="115"/>
      <c r="L715" s="168" t="str">
        <f aca="false">IF(B715&gt;0,"ok","ocultar")</f>
        <v>ocultar</v>
      </c>
      <c r="M715" s="511" t="n">
        <f aca="false">ROUND(IF($O715&lt;&gt;0,$O715*(INFORMAÇÕES!$T$113/INFORMAÇÕES!$T$117),0),2)</f>
        <v>0</v>
      </c>
      <c r="N715" s="511" t="n">
        <f aca="false">ROUND(IF($O715&lt;&gt;0,$O715*(INFORMAÇÕES!$T$114/INFORMAÇÕES!$T$117),0),2)</f>
        <v>0</v>
      </c>
      <c r="O715" s="512" t="n">
        <f aca="false">IF(E715=0,G715,0)</f>
        <v>0</v>
      </c>
      <c r="Q715" s="88"/>
      <c r="R715" s="163" t="n">
        <f aca="false">IF(E715&lt;&gt;0,G715,0)</f>
        <v>0</v>
      </c>
      <c r="S715" s="157" t="n">
        <f aca="false">IF(B715=0,S714,IF(ISNONTEXT(B715)=TRUE(),INT(B715),INT(LEFT(B715,FIND(".",B715)-1))))</f>
        <v>3</v>
      </c>
      <c r="T715" s="157" t="str">
        <f aca="false">IF(T716=1,1,IF(B715&lt;&gt;0,1,IF(C715&lt;&gt;0,1,IF(D715&lt;&gt;0,1,IF('ORÇ.GLOBAL REF.'!E715&lt;&gt;0,1,"")))))</f>
        <v/>
      </c>
      <c r="U715" s="157" t="str">
        <f aca="false">IF(S715=0," ",IF(S715&lt;&gt;S714,S715," "))</f>
        <v> </v>
      </c>
      <c r="V715" s="88"/>
    </row>
    <row r="716" s="174" customFormat="true" ht="14.25" hidden="false" customHeight="false" outlineLevel="0" collapsed="false">
      <c r="A716" s="159" t="n">
        <v>705</v>
      </c>
      <c r="B716" s="160" t="n">
        <f aca="false">IF('ORÇ.GLOBAL P CAIXA'!K716="EXEC.",0,'ORÇ.GLOBAL P CAIXA'!M716)</f>
        <v>0</v>
      </c>
      <c r="C716" s="161" t="n">
        <f aca="false">IF('ORÇ.GLOBAL P CAIXA'!K716="EXEC.",0,'ORÇ.GLOBAL P CAIXA'!O716)</f>
        <v>0</v>
      </c>
      <c r="D716" s="162" t="n">
        <f aca="false">IF('ORÇ.GLOBAL P CAIXA'!K716="EXEC.",0,'ORÇ.GLOBAL P CAIXA'!P716)</f>
        <v>0</v>
      </c>
      <c r="E716" s="163" t="n">
        <f aca="false">IF('ORÇ.GLOBAL P CAIXA'!K716="EXEC.",0,ROUND('ORÇ.GLOBAL P CAIXA'!Q716,2))</f>
        <v>0</v>
      </c>
      <c r="F716" s="163" t="n">
        <f aca="false">IF('ORÇ.GLOBAL P CAIXA'!K716="EXEC.",0,TRUNC((1+(IF(OR(H716=0,H716=""),'BDI REF.'!$K$5,CHOOSE(H716,'BDI REF.'!$K$5,'BDI REF.'!$K$6,'BDI REF.'!$K$7))))*'ORÇ.GLOBAL P CAIXA'!R716,2))</f>
        <v>0</v>
      </c>
      <c r="G716" s="163" t="n">
        <f aca="false">IF('ORÇ.GLOBAL P CAIXA'!K716="EXEC.",0,IF(E716&lt;&gt;0,ROUND(E716*F716,2),IF(R716=0,(SUMIF($S$12:$S$1011,B716,$R$12:$R$1011)),R716)))</f>
        <v>0</v>
      </c>
      <c r="H716" s="509" t="str">
        <f aca="false">IF('ORÇ.GLOBAL P CAIXA'!K716="EXEC.","",IF('ORÇ.GLOBAL P CAIXA'!H716&gt;0,'ORÇ.GLOBAL P CAIXA'!H716,""))</f>
        <v/>
      </c>
      <c r="I716" s="509" t="str">
        <f aca="false">IF('ORÇ.GLOBAL P CAIXA'!K716="EXEC.","",IF('ORÇ.GLOBAL P CAIXA'!I716&gt;0,'ORÇ.GLOBAL P CAIXA'!I716,""))</f>
        <v/>
      </c>
      <c r="J716" s="510" t="str">
        <f aca="false">IF('ORÇ.GLOBAL P CAIXA'!K716="EXEC.","",IF('ORÇ.GLOBAL P CAIXA'!J716&gt;0,'ORÇ.GLOBAL P CAIXA'!J716,""))</f>
        <v/>
      </c>
      <c r="K716" s="115"/>
      <c r="L716" s="168" t="str">
        <f aca="false">IF(B716&gt;0,"ok","ocultar")</f>
        <v>ocultar</v>
      </c>
      <c r="M716" s="511" t="n">
        <f aca="false">ROUND(IF($O716&lt;&gt;0,$O716*(INFORMAÇÕES!$T$113/INFORMAÇÕES!$T$117),0),2)</f>
        <v>0</v>
      </c>
      <c r="N716" s="511" t="n">
        <f aca="false">ROUND(IF($O716&lt;&gt;0,$O716*(INFORMAÇÕES!$T$114/INFORMAÇÕES!$T$117),0),2)</f>
        <v>0</v>
      </c>
      <c r="O716" s="512" t="n">
        <f aca="false">IF(E716=0,G716,0)</f>
        <v>0</v>
      </c>
      <c r="Q716" s="88"/>
      <c r="R716" s="163" t="n">
        <f aca="false">IF(E716&lt;&gt;0,G716,0)</f>
        <v>0</v>
      </c>
      <c r="S716" s="157" t="n">
        <f aca="false">IF(B716=0,S715,IF(ISNONTEXT(B716)=TRUE(),INT(B716),INT(LEFT(B716,FIND(".",B716)-1))))</f>
        <v>3</v>
      </c>
      <c r="T716" s="157" t="str">
        <f aca="false">IF(T717=1,1,IF(B716&lt;&gt;0,1,IF(C716&lt;&gt;0,1,IF(D716&lt;&gt;0,1,IF('ORÇ.GLOBAL REF.'!E716&lt;&gt;0,1,"")))))</f>
        <v/>
      </c>
      <c r="U716" s="157" t="str">
        <f aca="false">IF(S716=0," ",IF(S716&lt;&gt;S715,S716," "))</f>
        <v> </v>
      </c>
      <c r="V716" s="88"/>
    </row>
    <row r="717" s="174" customFormat="true" ht="14.25" hidden="false" customHeight="false" outlineLevel="0" collapsed="false">
      <c r="A717" s="159" t="n">
        <v>706</v>
      </c>
      <c r="B717" s="160" t="n">
        <f aca="false">IF('ORÇ.GLOBAL P CAIXA'!K717="EXEC.",0,'ORÇ.GLOBAL P CAIXA'!M717)</f>
        <v>0</v>
      </c>
      <c r="C717" s="161" t="n">
        <f aca="false">IF('ORÇ.GLOBAL P CAIXA'!K717="EXEC.",0,'ORÇ.GLOBAL P CAIXA'!O717)</f>
        <v>0</v>
      </c>
      <c r="D717" s="162" t="n">
        <f aca="false">IF('ORÇ.GLOBAL P CAIXA'!K717="EXEC.",0,'ORÇ.GLOBAL P CAIXA'!P717)</f>
        <v>0</v>
      </c>
      <c r="E717" s="163" t="n">
        <f aca="false">IF('ORÇ.GLOBAL P CAIXA'!K717="EXEC.",0,ROUND('ORÇ.GLOBAL P CAIXA'!Q717,2))</f>
        <v>0</v>
      </c>
      <c r="F717" s="163" t="n">
        <f aca="false">IF('ORÇ.GLOBAL P CAIXA'!K717="EXEC.",0,TRUNC((1+(IF(OR(H717=0,H717=""),'BDI REF.'!$K$5,CHOOSE(H717,'BDI REF.'!$K$5,'BDI REF.'!$K$6,'BDI REF.'!$K$7))))*'ORÇ.GLOBAL P CAIXA'!R717,2))</f>
        <v>0</v>
      </c>
      <c r="G717" s="163" t="n">
        <f aca="false">IF('ORÇ.GLOBAL P CAIXA'!K717="EXEC.",0,IF(E717&lt;&gt;0,ROUND(E717*F717,2),IF(R717=0,(SUMIF($S$12:$S$1011,B717,$R$12:$R$1011)),R717)))</f>
        <v>0</v>
      </c>
      <c r="H717" s="509" t="str">
        <f aca="false">IF('ORÇ.GLOBAL P CAIXA'!K717="EXEC.","",IF('ORÇ.GLOBAL P CAIXA'!H717&gt;0,'ORÇ.GLOBAL P CAIXA'!H717,""))</f>
        <v/>
      </c>
      <c r="I717" s="509" t="str">
        <f aca="false">IF('ORÇ.GLOBAL P CAIXA'!K717="EXEC.","",IF('ORÇ.GLOBAL P CAIXA'!I717&gt;0,'ORÇ.GLOBAL P CAIXA'!I717,""))</f>
        <v/>
      </c>
      <c r="J717" s="510" t="str">
        <f aca="false">IF('ORÇ.GLOBAL P CAIXA'!K717="EXEC.","",IF('ORÇ.GLOBAL P CAIXA'!J717&gt;0,'ORÇ.GLOBAL P CAIXA'!J717,""))</f>
        <v/>
      </c>
      <c r="K717" s="115"/>
      <c r="L717" s="168" t="str">
        <f aca="false">IF(B717&gt;0,"ok","ocultar")</f>
        <v>ocultar</v>
      </c>
      <c r="M717" s="511" t="n">
        <f aca="false">ROUND(IF($O717&lt;&gt;0,$O717*(INFORMAÇÕES!$T$113/INFORMAÇÕES!$T$117),0),2)</f>
        <v>0</v>
      </c>
      <c r="N717" s="511" t="n">
        <f aca="false">ROUND(IF($O717&lt;&gt;0,$O717*(INFORMAÇÕES!$T$114/INFORMAÇÕES!$T$117),0),2)</f>
        <v>0</v>
      </c>
      <c r="O717" s="512" t="n">
        <f aca="false">IF(E717=0,G717,0)</f>
        <v>0</v>
      </c>
      <c r="Q717" s="88"/>
      <c r="R717" s="163" t="n">
        <f aca="false">IF(E717&lt;&gt;0,G717,0)</f>
        <v>0</v>
      </c>
      <c r="S717" s="157" t="n">
        <f aca="false">IF(B717=0,S716,IF(ISNONTEXT(B717)=TRUE(),INT(B717),INT(LEFT(B717,FIND(".",B717)-1))))</f>
        <v>3</v>
      </c>
      <c r="T717" s="157" t="str">
        <f aca="false">IF(T718=1,1,IF(B717&lt;&gt;0,1,IF(C717&lt;&gt;0,1,IF(D717&lt;&gt;0,1,IF('ORÇ.GLOBAL REF.'!E717&lt;&gt;0,1,"")))))</f>
        <v/>
      </c>
      <c r="U717" s="157" t="str">
        <f aca="false">IF(S717=0," ",IF(S717&lt;&gt;S716,S717," "))</f>
        <v> </v>
      </c>
      <c r="V717" s="88"/>
    </row>
    <row r="718" s="174" customFormat="true" ht="14.25" hidden="false" customHeight="false" outlineLevel="0" collapsed="false">
      <c r="A718" s="159" t="n">
        <v>707</v>
      </c>
      <c r="B718" s="160" t="n">
        <f aca="false">IF('ORÇ.GLOBAL P CAIXA'!K718="EXEC.",0,'ORÇ.GLOBAL P CAIXA'!M718)</f>
        <v>0</v>
      </c>
      <c r="C718" s="161" t="n">
        <f aca="false">IF('ORÇ.GLOBAL P CAIXA'!K718="EXEC.",0,'ORÇ.GLOBAL P CAIXA'!O718)</f>
        <v>0</v>
      </c>
      <c r="D718" s="162" t="n">
        <f aca="false">IF('ORÇ.GLOBAL P CAIXA'!K718="EXEC.",0,'ORÇ.GLOBAL P CAIXA'!P718)</f>
        <v>0</v>
      </c>
      <c r="E718" s="163" t="n">
        <f aca="false">IF('ORÇ.GLOBAL P CAIXA'!K718="EXEC.",0,ROUND('ORÇ.GLOBAL P CAIXA'!Q718,2))</f>
        <v>0</v>
      </c>
      <c r="F718" s="163" t="n">
        <f aca="false">IF('ORÇ.GLOBAL P CAIXA'!K718="EXEC.",0,TRUNC((1+(IF(OR(H718=0,H718=""),'BDI REF.'!$K$5,CHOOSE(H718,'BDI REF.'!$K$5,'BDI REF.'!$K$6,'BDI REF.'!$K$7))))*'ORÇ.GLOBAL P CAIXA'!R718,2))</f>
        <v>0</v>
      </c>
      <c r="G718" s="163" t="n">
        <f aca="false">IF('ORÇ.GLOBAL P CAIXA'!K718="EXEC.",0,IF(E718&lt;&gt;0,ROUND(E718*F718,2),IF(R718=0,(SUMIF($S$12:$S$1011,B718,$R$12:$R$1011)),R718)))</f>
        <v>0</v>
      </c>
      <c r="H718" s="509" t="str">
        <f aca="false">IF('ORÇ.GLOBAL P CAIXA'!K718="EXEC.","",IF('ORÇ.GLOBAL P CAIXA'!H718&gt;0,'ORÇ.GLOBAL P CAIXA'!H718,""))</f>
        <v/>
      </c>
      <c r="I718" s="509" t="str">
        <f aca="false">IF('ORÇ.GLOBAL P CAIXA'!K718="EXEC.","",IF('ORÇ.GLOBAL P CAIXA'!I718&gt;0,'ORÇ.GLOBAL P CAIXA'!I718,""))</f>
        <v/>
      </c>
      <c r="J718" s="510" t="str">
        <f aca="false">IF('ORÇ.GLOBAL P CAIXA'!K718="EXEC.","",IF('ORÇ.GLOBAL P CAIXA'!J718&gt;0,'ORÇ.GLOBAL P CAIXA'!J718,""))</f>
        <v/>
      </c>
      <c r="K718" s="115"/>
      <c r="L718" s="168" t="str">
        <f aca="false">IF(B718&gt;0,"ok","ocultar")</f>
        <v>ocultar</v>
      </c>
      <c r="M718" s="511" t="n">
        <f aca="false">ROUND(IF($O718&lt;&gt;0,$O718*(INFORMAÇÕES!$T$113/INFORMAÇÕES!$T$117),0),2)</f>
        <v>0</v>
      </c>
      <c r="N718" s="511" t="n">
        <f aca="false">ROUND(IF($O718&lt;&gt;0,$O718*(INFORMAÇÕES!$T$114/INFORMAÇÕES!$T$117),0),2)</f>
        <v>0</v>
      </c>
      <c r="O718" s="512" t="n">
        <f aca="false">IF(E718=0,G718,0)</f>
        <v>0</v>
      </c>
      <c r="Q718" s="88"/>
      <c r="R718" s="163" t="n">
        <f aca="false">IF(E718&lt;&gt;0,G718,0)</f>
        <v>0</v>
      </c>
      <c r="S718" s="157" t="n">
        <f aca="false">IF(B718=0,S717,IF(ISNONTEXT(B718)=TRUE(),INT(B718),INT(LEFT(B718,FIND(".",B718)-1))))</f>
        <v>3</v>
      </c>
      <c r="T718" s="157" t="str">
        <f aca="false">IF(T719=1,1,IF(B718&lt;&gt;0,1,IF(C718&lt;&gt;0,1,IF(D718&lt;&gt;0,1,IF('ORÇ.GLOBAL REF.'!E718&lt;&gt;0,1,"")))))</f>
        <v/>
      </c>
      <c r="U718" s="157" t="str">
        <f aca="false">IF(S718=0," ",IF(S718&lt;&gt;S717,S718," "))</f>
        <v> </v>
      </c>
      <c r="V718" s="88"/>
    </row>
    <row r="719" s="174" customFormat="true" ht="14.25" hidden="false" customHeight="false" outlineLevel="0" collapsed="false">
      <c r="A719" s="159" t="n">
        <v>708</v>
      </c>
      <c r="B719" s="160" t="n">
        <f aca="false">IF('ORÇ.GLOBAL P CAIXA'!K719="EXEC.",0,'ORÇ.GLOBAL P CAIXA'!M719)</f>
        <v>0</v>
      </c>
      <c r="C719" s="161" t="n">
        <f aca="false">IF('ORÇ.GLOBAL P CAIXA'!K719="EXEC.",0,'ORÇ.GLOBAL P CAIXA'!O719)</f>
        <v>0</v>
      </c>
      <c r="D719" s="162" t="n">
        <f aca="false">IF('ORÇ.GLOBAL P CAIXA'!K719="EXEC.",0,'ORÇ.GLOBAL P CAIXA'!P719)</f>
        <v>0</v>
      </c>
      <c r="E719" s="163" t="n">
        <f aca="false">IF('ORÇ.GLOBAL P CAIXA'!K719="EXEC.",0,ROUND('ORÇ.GLOBAL P CAIXA'!Q719,2))</f>
        <v>0</v>
      </c>
      <c r="F719" s="163" t="n">
        <f aca="false">IF('ORÇ.GLOBAL P CAIXA'!K719="EXEC.",0,TRUNC((1+(IF(OR(H719=0,H719=""),'BDI REF.'!$K$5,CHOOSE(H719,'BDI REF.'!$K$5,'BDI REF.'!$K$6,'BDI REF.'!$K$7))))*'ORÇ.GLOBAL P CAIXA'!R719,2))</f>
        <v>0</v>
      </c>
      <c r="G719" s="163" t="n">
        <f aca="false">IF('ORÇ.GLOBAL P CAIXA'!K719="EXEC.",0,IF(E719&lt;&gt;0,ROUND(E719*F719,2),IF(R719=0,(SUMIF($S$12:$S$1011,B719,$R$12:$R$1011)),R719)))</f>
        <v>0</v>
      </c>
      <c r="H719" s="509" t="str">
        <f aca="false">IF('ORÇ.GLOBAL P CAIXA'!K719="EXEC.","",IF('ORÇ.GLOBAL P CAIXA'!H719&gt;0,'ORÇ.GLOBAL P CAIXA'!H719,""))</f>
        <v/>
      </c>
      <c r="I719" s="509" t="str">
        <f aca="false">IF('ORÇ.GLOBAL P CAIXA'!K719="EXEC.","",IF('ORÇ.GLOBAL P CAIXA'!I719&gt;0,'ORÇ.GLOBAL P CAIXA'!I719,""))</f>
        <v/>
      </c>
      <c r="J719" s="510" t="str">
        <f aca="false">IF('ORÇ.GLOBAL P CAIXA'!K719="EXEC.","",IF('ORÇ.GLOBAL P CAIXA'!J719&gt;0,'ORÇ.GLOBAL P CAIXA'!J719,""))</f>
        <v/>
      </c>
      <c r="K719" s="115"/>
      <c r="L719" s="168" t="str">
        <f aca="false">IF(B719&gt;0,"ok","ocultar")</f>
        <v>ocultar</v>
      </c>
      <c r="M719" s="511" t="n">
        <f aca="false">ROUND(IF($O719&lt;&gt;0,$O719*(INFORMAÇÕES!$T$113/INFORMAÇÕES!$T$117),0),2)</f>
        <v>0</v>
      </c>
      <c r="N719" s="511" t="n">
        <f aca="false">ROUND(IF($O719&lt;&gt;0,$O719*(INFORMAÇÕES!$T$114/INFORMAÇÕES!$T$117),0),2)</f>
        <v>0</v>
      </c>
      <c r="O719" s="512" t="n">
        <f aca="false">IF(E719=0,G719,0)</f>
        <v>0</v>
      </c>
      <c r="Q719" s="88"/>
      <c r="R719" s="163" t="n">
        <f aca="false">IF(E719&lt;&gt;0,G719,0)</f>
        <v>0</v>
      </c>
      <c r="S719" s="157" t="n">
        <f aca="false">IF(B719=0,S718,IF(ISNONTEXT(B719)=TRUE(),INT(B719),INT(LEFT(B719,FIND(".",B719)-1))))</f>
        <v>3</v>
      </c>
      <c r="T719" s="157" t="str">
        <f aca="false">IF(T720=1,1,IF(B719&lt;&gt;0,1,IF(C719&lt;&gt;0,1,IF(D719&lt;&gt;0,1,IF('ORÇ.GLOBAL REF.'!E719&lt;&gt;0,1,"")))))</f>
        <v/>
      </c>
      <c r="U719" s="157" t="str">
        <f aca="false">IF(S719=0," ",IF(S719&lt;&gt;S718,S719," "))</f>
        <v> </v>
      </c>
      <c r="V719" s="88"/>
    </row>
    <row r="720" s="174" customFormat="true" ht="14.25" hidden="false" customHeight="false" outlineLevel="0" collapsed="false">
      <c r="A720" s="159" t="n">
        <v>709</v>
      </c>
      <c r="B720" s="160" t="n">
        <f aca="false">IF('ORÇ.GLOBAL P CAIXA'!K720="EXEC.",0,'ORÇ.GLOBAL P CAIXA'!M720)</f>
        <v>0</v>
      </c>
      <c r="C720" s="161" t="n">
        <f aca="false">IF('ORÇ.GLOBAL P CAIXA'!K720="EXEC.",0,'ORÇ.GLOBAL P CAIXA'!O720)</f>
        <v>0</v>
      </c>
      <c r="D720" s="162" t="n">
        <f aca="false">IF('ORÇ.GLOBAL P CAIXA'!K720="EXEC.",0,'ORÇ.GLOBAL P CAIXA'!P720)</f>
        <v>0</v>
      </c>
      <c r="E720" s="163" t="n">
        <f aca="false">IF('ORÇ.GLOBAL P CAIXA'!K720="EXEC.",0,ROUND('ORÇ.GLOBAL P CAIXA'!Q720,2))</f>
        <v>0</v>
      </c>
      <c r="F720" s="163" t="n">
        <f aca="false">IF('ORÇ.GLOBAL P CAIXA'!K720="EXEC.",0,TRUNC((1+(IF(OR(H720=0,H720=""),'BDI REF.'!$K$5,CHOOSE(H720,'BDI REF.'!$K$5,'BDI REF.'!$K$6,'BDI REF.'!$K$7))))*'ORÇ.GLOBAL P CAIXA'!R720,2))</f>
        <v>0</v>
      </c>
      <c r="G720" s="163" t="n">
        <f aca="false">IF('ORÇ.GLOBAL P CAIXA'!K720="EXEC.",0,IF(E720&lt;&gt;0,ROUND(E720*F720,2),IF(R720=0,(SUMIF($S$12:$S$1011,B720,$R$12:$R$1011)),R720)))</f>
        <v>0</v>
      </c>
      <c r="H720" s="509" t="str">
        <f aca="false">IF('ORÇ.GLOBAL P CAIXA'!K720="EXEC.","",IF('ORÇ.GLOBAL P CAIXA'!H720&gt;0,'ORÇ.GLOBAL P CAIXA'!H720,""))</f>
        <v/>
      </c>
      <c r="I720" s="509" t="str">
        <f aca="false">IF('ORÇ.GLOBAL P CAIXA'!K720="EXEC.","",IF('ORÇ.GLOBAL P CAIXA'!I720&gt;0,'ORÇ.GLOBAL P CAIXA'!I720,""))</f>
        <v/>
      </c>
      <c r="J720" s="510" t="str">
        <f aca="false">IF('ORÇ.GLOBAL P CAIXA'!K720="EXEC.","",IF('ORÇ.GLOBAL P CAIXA'!J720&gt;0,'ORÇ.GLOBAL P CAIXA'!J720,""))</f>
        <v/>
      </c>
      <c r="K720" s="115"/>
      <c r="L720" s="168" t="str">
        <f aca="false">IF(B720&gt;0,"ok","ocultar")</f>
        <v>ocultar</v>
      </c>
      <c r="M720" s="511" t="n">
        <f aca="false">ROUND(IF($O720&lt;&gt;0,$O720*(INFORMAÇÕES!$T$113/INFORMAÇÕES!$T$117),0),2)</f>
        <v>0</v>
      </c>
      <c r="N720" s="511" t="n">
        <f aca="false">ROUND(IF($O720&lt;&gt;0,$O720*(INFORMAÇÕES!$T$114/INFORMAÇÕES!$T$117),0),2)</f>
        <v>0</v>
      </c>
      <c r="O720" s="512" t="n">
        <f aca="false">IF(E720=0,G720,0)</f>
        <v>0</v>
      </c>
      <c r="Q720" s="88"/>
      <c r="R720" s="163" t="n">
        <f aca="false">IF(E720&lt;&gt;0,G720,0)</f>
        <v>0</v>
      </c>
      <c r="S720" s="157" t="n">
        <f aca="false">IF(B720=0,S719,IF(ISNONTEXT(B720)=TRUE(),INT(B720),INT(LEFT(B720,FIND(".",B720)-1))))</f>
        <v>3</v>
      </c>
      <c r="T720" s="157" t="str">
        <f aca="false">IF(T721=1,1,IF(B720&lt;&gt;0,1,IF(C720&lt;&gt;0,1,IF(D720&lt;&gt;0,1,IF('ORÇ.GLOBAL REF.'!E720&lt;&gt;0,1,"")))))</f>
        <v/>
      </c>
      <c r="U720" s="157" t="str">
        <f aca="false">IF(S720=0," ",IF(S720&lt;&gt;S719,S720," "))</f>
        <v> </v>
      </c>
      <c r="V720" s="88"/>
    </row>
    <row r="721" s="174" customFormat="true" ht="14.25" hidden="false" customHeight="false" outlineLevel="0" collapsed="false">
      <c r="A721" s="159" t="n">
        <v>710</v>
      </c>
      <c r="B721" s="160" t="n">
        <f aca="false">IF('ORÇ.GLOBAL P CAIXA'!K721="EXEC.",0,'ORÇ.GLOBAL P CAIXA'!M721)</f>
        <v>0</v>
      </c>
      <c r="C721" s="161" t="n">
        <f aca="false">IF('ORÇ.GLOBAL P CAIXA'!K721="EXEC.",0,'ORÇ.GLOBAL P CAIXA'!O721)</f>
        <v>0</v>
      </c>
      <c r="D721" s="162" t="n">
        <f aca="false">IF('ORÇ.GLOBAL P CAIXA'!K721="EXEC.",0,'ORÇ.GLOBAL P CAIXA'!P721)</f>
        <v>0</v>
      </c>
      <c r="E721" s="163" t="n">
        <f aca="false">IF('ORÇ.GLOBAL P CAIXA'!K721="EXEC.",0,ROUND('ORÇ.GLOBAL P CAIXA'!Q721,2))</f>
        <v>0</v>
      </c>
      <c r="F721" s="163" t="n">
        <f aca="false">IF('ORÇ.GLOBAL P CAIXA'!K721="EXEC.",0,TRUNC((1+(IF(OR(H721=0,H721=""),'BDI REF.'!$K$5,CHOOSE(H721,'BDI REF.'!$K$5,'BDI REF.'!$K$6,'BDI REF.'!$K$7))))*'ORÇ.GLOBAL P CAIXA'!R721,2))</f>
        <v>0</v>
      </c>
      <c r="G721" s="163" t="n">
        <f aca="false">IF('ORÇ.GLOBAL P CAIXA'!K721="EXEC.",0,IF(E721&lt;&gt;0,ROUND(E721*F721,2),IF(R721=0,(SUMIF($S$12:$S$1011,B721,$R$12:$R$1011)),R721)))</f>
        <v>0</v>
      </c>
      <c r="H721" s="509" t="str">
        <f aca="false">IF('ORÇ.GLOBAL P CAIXA'!K721="EXEC.","",IF('ORÇ.GLOBAL P CAIXA'!H721&gt;0,'ORÇ.GLOBAL P CAIXA'!H721,""))</f>
        <v/>
      </c>
      <c r="I721" s="509" t="str">
        <f aca="false">IF('ORÇ.GLOBAL P CAIXA'!K721="EXEC.","",IF('ORÇ.GLOBAL P CAIXA'!I721&gt;0,'ORÇ.GLOBAL P CAIXA'!I721,""))</f>
        <v/>
      </c>
      <c r="J721" s="510" t="str">
        <f aca="false">IF('ORÇ.GLOBAL P CAIXA'!K721="EXEC.","",IF('ORÇ.GLOBAL P CAIXA'!J721&gt;0,'ORÇ.GLOBAL P CAIXA'!J721,""))</f>
        <v/>
      </c>
      <c r="K721" s="115"/>
      <c r="L721" s="168" t="str">
        <f aca="false">IF(B721&gt;0,"ok","ocultar")</f>
        <v>ocultar</v>
      </c>
      <c r="M721" s="511" t="n">
        <f aca="false">ROUND(IF($O721&lt;&gt;0,$O721*(INFORMAÇÕES!$T$113/INFORMAÇÕES!$T$117),0),2)</f>
        <v>0</v>
      </c>
      <c r="N721" s="511" t="n">
        <f aca="false">ROUND(IF($O721&lt;&gt;0,$O721*(INFORMAÇÕES!$T$114/INFORMAÇÕES!$T$117),0),2)</f>
        <v>0</v>
      </c>
      <c r="O721" s="512" t="n">
        <f aca="false">IF(E721=0,G721,0)</f>
        <v>0</v>
      </c>
      <c r="Q721" s="88"/>
      <c r="R721" s="163" t="n">
        <f aca="false">IF(E721&lt;&gt;0,G721,0)</f>
        <v>0</v>
      </c>
      <c r="S721" s="157" t="n">
        <f aca="false">IF(B721=0,S720,IF(ISNONTEXT(B721)=TRUE(),INT(B721),INT(LEFT(B721,FIND(".",B721)-1))))</f>
        <v>3</v>
      </c>
      <c r="T721" s="157" t="str">
        <f aca="false">IF(T722=1,1,IF(B721&lt;&gt;0,1,IF(C721&lt;&gt;0,1,IF(D721&lt;&gt;0,1,IF('ORÇ.GLOBAL REF.'!E721&lt;&gt;0,1,"")))))</f>
        <v/>
      </c>
      <c r="U721" s="157" t="str">
        <f aca="false">IF(S721=0," ",IF(S721&lt;&gt;S720,S721," "))</f>
        <v> </v>
      </c>
      <c r="V721" s="88"/>
    </row>
    <row r="722" s="174" customFormat="true" ht="14.25" hidden="false" customHeight="false" outlineLevel="0" collapsed="false">
      <c r="A722" s="159" t="n">
        <v>711</v>
      </c>
      <c r="B722" s="160" t="n">
        <f aca="false">IF('ORÇ.GLOBAL P CAIXA'!K722="EXEC.",0,'ORÇ.GLOBAL P CAIXA'!M722)</f>
        <v>0</v>
      </c>
      <c r="C722" s="161" t="n">
        <f aca="false">IF('ORÇ.GLOBAL P CAIXA'!K722="EXEC.",0,'ORÇ.GLOBAL P CAIXA'!O722)</f>
        <v>0</v>
      </c>
      <c r="D722" s="162" t="n">
        <f aca="false">IF('ORÇ.GLOBAL P CAIXA'!K722="EXEC.",0,'ORÇ.GLOBAL P CAIXA'!P722)</f>
        <v>0</v>
      </c>
      <c r="E722" s="163" t="n">
        <f aca="false">IF('ORÇ.GLOBAL P CAIXA'!K722="EXEC.",0,ROUND('ORÇ.GLOBAL P CAIXA'!Q722,2))</f>
        <v>0</v>
      </c>
      <c r="F722" s="163" t="n">
        <f aca="false">IF('ORÇ.GLOBAL P CAIXA'!K722="EXEC.",0,TRUNC((1+(IF(OR(H722=0,H722=""),'BDI REF.'!$K$5,CHOOSE(H722,'BDI REF.'!$K$5,'BDI REF.'!$K$6,'BDI REF.'!$K$7))))*'ORÇ.GLOBAL P CAIXA'!R722,2))</f>
        <v>0</v>
      </c>
      <c r="G722" s="163" t="n">
        <f aca="false">IF('ORÇ.GLOBAL P CAIXA'!K722="EXEC.",0,IF(E722&lt;&gt;0,ROUND(E722*F722,2),IF(R722=0,(SUMIF($S$12:$S$1011,B722,$R$12:$R$1011)),R722)))</f>
        <v>0</v>
      </c>
      <c r="H722" s="509" t="str">
        <f aca="false">IF('ORÇ.GLOBAL P CAIXA'!K722="EXEC.","",IF('ORÇ.GLOBAL P CAIXA'!H722&gt;0,'ORÇ.GLOBAL P CAIXA'!H722,""))</f>
        <v/>
      </c>
      <c r="I722" s="509" t="str">
        <f aca="false">IF('ORÇ.GLOBAL P CAIXA'!K722="EXEC.","",IF('ORÇ.GLOBAL P CAIXA'!I722&gt;0,'ORÇ.GLOBAL P CAIXA'!I722,""))</f>
        <v/>
      </c>
      <c r="J722" s="510" t="str">
        <f aca="false">IF('ORÇ.GLOBAL P CAIXA'!K722="EXEC.","",IF('ORÇ.GLOBAL P CAIXA'!J722&gt;0,'ORÇ.GLOBAL P CAIXA'!J722,""))</f>
        <v/>
      </c>
      <c r="K722" s="115"/>
      <c r="L722" s="168" t="str">
        <f aca="false">IF(B722&gt;0,"ok","ocultar")</f>
        <v>ocultar</v>
      </c>
      <c r="M722" s="511" t="n">
        <f aca="false">ROUND(IF($O722&lt;&gt;0,$O722*(INFORMAÇÕES!$T$113/INFORMAÇÕES!$T$117),0),2)</f>
        <v>0</v>
      </c>
      <c r="N722" s="511" t="n">
        <f aca="false">ROUND(IF($O722&lt;&gt;0,$O722*(INFORMAÇÕES!$T$114/INFORMAÇÕES!$T$117),0),2)</f>
        <v>0</v>
      </c>
      <c r="O722" s="512" t="n">
        <f aca="false">IF(E722=0,G722,0)</f>
        <v>0</v>
      </c>
      <c r="Q722" s="88"/>
      <c r="R722" s="163" t="n">
        <f aca="false">IF(E722&lt;&gt;0,G722,0)</f>
        <v>0</v>
      </c>
      <c r="S722" s="157" t="n">
        <f aca="false">IF(B722=0,S721,IF(ISNONTEXT(B722)=TRUE(),INT(B722),INT(LEFT(B722,FIND(".",B722)-1))))</f>
        <v>3</v>
      </c>
      <c r="T722" s="157" t="str">
        <f aca="false">IF(T723=1,1,IF(B722&lt;&gt;0,1,IF(C722&lt;&gt;0,1,IF(D722&lt;&gt;0,1,IF('ORÇ.GLOBAL REF.'!E722&lt;&gt;0,1,"")))))</f>
        <v/>
      </c>
      <c r="U722" s="157" t="str">
        <f aca="false">IF(S722=0," ",IF(S722&lt;&gt;S721,S722," "))</f>
        <v> </v>
      </c>
      <c r="V722" s="88"/>
    </row>
    <row r="723" s="174" customFormat="true" ht="14.25" hidden="false" customHeight="false" outlineLevel="0" collapsed="false">
      <c r="A723" s="159" t="n">
        <v>712</v>
      </c>
      <c r="B723" s="160" t="n">
        <f aca="false">IF('ORÇ.GLOBAL P CAIXA'!K723="EXEC.",0,'ORÇ.GLOBAL P CAIXA'!M723)</f>
        <v>0</v>
      </c>
      <c r="C723" s="161" t="n">
        <f aca="false">IF('ORÇ.GLOBAL P CAIXA'!K723="EXEC.",0,'ORÇ.GLOBAL P CAIXA'!O723)</f>
        <v>0</v>
      </c>
      <c r="D723" s="162" t="n">
        <f aca="false">IF('ORÇ.GLOBAL P CAIXA'!K723="EXEC.",0,'ORÇ.GLOBAL P CAIXA'!P723)</f>
        <v>0</v>
      </c>
      <c r="E723" s="163" t="n">
        <f aca="false">IF('ORÇ.GLOBAL P CAIXA'!K723="EXEC.",0,ROUND('ORÇ.GLOBAL P CAIXA'!Q723,2))</f>
        <v>0</v>
      </c>
      <c r="F723" s="163" t="n">
        <f aca="false">IF('ORÇ.GLOBAL P CAIXA'!K723="EXEC.",0,TRUNC((1+(IF(OR(H723=0,H723=""),'BDI REF.'!$K$5,CHOOSE(H723,'BDI REF.'!$K$5,'BDI REF.'!$K$6,'BDI REF.'!$K$7))))*'ORÇ.GLOBAL P CAIXA'!R723,2))</f>
        <v>0</v>
      </c>
      <c r="G723" s="163" t="n">
        <f aca="false">IF('ORÇ.GLOBAL P CAIXA'!K723="EXEC.",0,IF(E723&lt;&gt;0,ROUND(E723*F723,2),IF(R723=0,(SUMIF($S$12:$S$1011,B723,$R$12:$R$1011)),R723)))</f>
        <v>0</v>
      </c>
      <c r="H723" s="509" t="str">
        <f aca="false">IF('ORÇ.GLOBAL P CAIXA'!K723="EXEC.","",IF('ORÇ.GLOBAL P CAIXA'!H723&gt;0,'ORÇ.GLOBAL P CAIXA'!H723,""))</f>
        <v/>
      </c>
      <c r="I723" s="509" t="str">
        <f aca="false">IF('ORÇ.GLOBAL P CAIXA'!K723="EXEC.","",IF('ORÇ.GLOBAL P CAIXA'!I723&gt;0,'ORÇ.GLOBAL P CAIXA'!I723,""))</f>
        <v/>
      </c>
      <c r="J723" s="510" t="str">
        <f aca="false">IF('ORÇ.GLOBAL P CAIXA'!K723="EXEC.","",IF('ORÇ.GLOBAL P CAIXA'!J723&gt;0,'ORÇ.GLOBAL P CAIXA'!J723,""))</f>
        <v/>
      </c>
      <c r="K723" s="115"/>
      <c r="L723" s="168" t="str">
        <f aca="false">IF(B723&gt;0,"ok","ocultar")</f>
        <v>ocultar</v>
      </c>
      <c r="M723" s="511" t="n">
        <f aca="false">ROUND(IF($O723&lt;&gt;0,$O723*(INFORMAÇÕES!$T$113/INFORMAÇÕES!$T$117),0),2)</f>
        <v>0</v>
      </c>
      <c r="N723" s="511" t="n">
        <f aca="false">ROUND(IF($O723&lt;&gt;0,$O723*(INFORMAÇÕES!$T$114/INFORMAÇÕES!$T$117),0),2)</f>
        <v>0</v>
      </c>
      <c r="O723" s="512" t="n">
        <f aca="false">IF(E723=0,G723,0)</f>
        <v>0</v>
      </c>
      <c r="Q723" s="88"/>
      <c r="R723" s="163" t="n">
        <f aca="false">IF(E723&lt;&gt;0,G723,0)</f>
        <v>0</v>
      </c>
      <c r="S723" s="157" t="n">
        <f aca="false">IF(B723=0,S722,IF(ISNONTEXT(B723)=TRUE(),INT(B723),INT(LEFT(B723,FIND(".",B723)-1))))</f>
        <v>3</v>
      </c>
      <c r="T723" s="157" t="str">
        <f aca="false">IF(T724=1,1,IF(B723&lt;&gt;0,1,IF(C723&lt;&gt;0,1,IF(D723&lt;&gt;0,1,IF('ORÇ.GLOBAL REF.'!E723&lt;&gt;0,1,"")))))</f>
        <v/>
      </c>
      <c r="U723" s="157" t="str">
        <f aca="false">IF(S723=0," ",IF(S723&lt;&gt;S722,S723," "))</f>
        <v> </v>
      </c>
      <c r="V723" s="88"/>
    </row>
    <row r="724" s="174" customFormat="true" ht="14.25" hidden="false" customHeight="false" outlineLevel="0" collapsed="false">
      <c r="A724" s="159" t="n">
        <v>713</v>
      </c>
      <c r="B724" s="160" t="n">
        <f aca="false">IF('ORÇ.GLOBAL P CAIXA'!K724="EXEC.",0,'ORÇ.GLOBAL P CAIXA'!M724)</f>
        <v>0</v>
      </c>
      <c r="C724" s="161" t="n">
        <f aca="false">IF('ORÇ.GLOBAL P CAIXA'!K724="EXEC.",0,'ORÇ.GLOBAL P CAIXA'!O724)</f>
        <v>0</v>
      </c>
      <c r="D724" s="162" t="n">
        <f aca="false">IF('ORÇ.GLOBAL P CAIXA'!K724="EXEC.",0,'ORÇ.GLOBAL P CAIXA'!P724)</f>
        <v>0</v>
      </c>
      <c r="E724" s="163" t="n">
        <f aca="false">IF('ORÇ.GLOBAL P CAIXA'!K724="EXEC.",0,ROUND('ORÇ.GLOBAL P CAIXA'!Q724,2))</f>
        <v>0</v>
      </c>
      <c r="F724" s="163" t="n">
        <f aca="false">IF('ORÇ.GLOBAL P CAIXA'!K724="EXEC.",0,TRUNC((1+(IF(OR(H724=0,H724=""),'BDI REF.'!$K$5,CHOOSE(H724,'BDI REF.'!$K$5,'BDI REF.'!$K$6,'BDI REF.'!$K$7))))*'ORÇ.GLOBAL P CAIXA'!R724,2))</f>
        <v>0</v>
      </c>
      <c r="G724" s="163" t="n">
        <f aca="false">IF('ORÇ.GLOBAL P CAIXA'!K724="EXEC.",0,IF(E724&lt;&gt;0,ROUND(E724*F724,2),IF(R724=0,(SUMIF($S$12:$S$1011,B724,$R$12:$R$1011)),R724)))</f>
        <v>0</v>
      </c>
      <c r="H724" s="509" t="str">
        <f aca="false">IF('ORÇ.GLOBAL P CAIXA'!K724="EXEC.","",IF('ORÇ.GLOBAL P CAIXA'!H724&gt;0,'ORÇ.GLOBAL P CAIXA'!H724,""))</f>
        <v/>
      </c>
      <c r="I724" s="509" t="str">
        <f aca="false">IF('ORÇ.GLOBAL P CAIXA'!K724="EXEC.","",IF('ORÇ.GLOBAL P CAIXA'!I724&gt;0,'ORÇ.GLOBAL P CAIXA'!I724,""))</f>
        <v/>
      </c>
      <c r="J724" s="510" t="str">
        <f aca="false">IF('ORÇ.GLOBAL P CAIXA'!K724="EXEC.","",IF('ORÇ.GLOBAL P CAIXA'!J724&gt;0,'ORÇ.GLOBAL P CAIXA'!J724,""))</f>
        <v/>
      </c>
      <c r="K724" s="115"/>
      <c r="L724" s="168" t="str">
        <f aca="false">IF(B724&gt;0,"ok","ocultar")</f>
        <v>ocultar</v>
      </c>
      <c r="M724" s="511" t="n">
        <f aca="false">ROUND(IF($O724&lt;&gt;0,$O724*(INFORMAÇÕES!$T$113/INFORMAÇÕES!$T$117),0),2)</f>
        <v>0</v>
      </c>
      <c r="N724" s="511" t="n">
        <f aca="false">ROUND(IF($O724&lt;&gt;0,$O724*(INFORMAÇÕES!$T$114/INFORMAÇÕES!$T$117),0),2)</f>
        <v>0</v>
      </c>
      <c r="O724" s="512" t="n">
        <f aca="false">IF(E724=0,G724,0)</f>
        <v>0</v>
      </c>
      <c r="Q724" s="88"/>
      <c r="R724" s="163" t="n">
        <f aca="false">IF(E724&lt;&gt;0,G724,0)</f>
        <v>0</v>
      </c>
      <c r="S724" s="157" t="n">
        <f aca="false">IF(B724=0,S723,IF(ISNONTEXT(B724)=TRUE(),INT(B724),INT(LEFT(B724,FIND(".",B724)-1))))</f>
        <v>3</v>
      </c>
      <c r="T724" s="157" t="str">
        <f aca="false">IF(T725=1,1,IF(B724&lt;&gt;0,1,IF(C724&lt;&gt;0,1,IF(D724&lt;&gt;0,1,IF('ORÇ.GLOBAL REF.'!E724&lt;&gt;0,1,"")))))</f>
        <v/>
      </c>
      <c r="U724" s="157" t="str">
        <f aca="false">IF(S724=0," ",IF(S724&lt;&gt;S723,S724," "))</f>
        <v> </v>
      </c>
      <c r="V724" s="88"/>
    </row>
    <row r="725" s="174" customFormat="true" ht="14.25" hidden="false" customHeight="false" outlineLevel="0" collapsed="false">
      <c r="A725" s="159" t="n">
        <v>714</v>
      </c>
      <c r="B725" s="160" t="n">
        <f aca="false">IF('ORÇ.GLOBAL P CAIXA'!K725="EXEC.",0,'ORÇ.GLOBAL P CAIXA'!M725)</f>
        <v>0</v>
      </c>
      <c r="C725" s="161" t="n">
        <f aca="false">IF('ORÇ.GLOBAL P CAIXA'!K725="EXEC.",0,'ORÇ.GLOBAL P CAIXA'!O725)</f>
        <v>0</v>
      </c>
      <c r="D725" s="162" t="n">
        <f aca="false">IF('ORÇ.GLOBAL P CAIXA'!K725="EXEC.",0,'ORÇ.GLOBAL P CAIXA'!P725)</f>
        <v>0</v>
      </c>
      <c r="E725" s="163" t="n">
        <f aca="false">IF('ORÇ.GLOBAL P CAIXA'!K725="EXEC.",0,ROUND('ORÇ.GLOBAL P CAIXA'!Q725,2))</f>
        <v>0</v>
      </c>
      <c r="F725" s="163" t="n">
        <f aca="false">IF('ORÇ.GLOBAL P CAIXA'!K725="EXEC.",0,TRUNC((1+(IF(OR(H725=0,H725=""),'BDI REF.'!$K$5,CHOOSE(H725,'BDI REF.'!$K$5,'BDI REF.'!$K$6,'BDI REF.'!$K$7))))*'ORÇ.GLOBAL P CAIXA'!R725,2))</f>
        <v>0</v>
      </c>
      <c r="G725" s="163" t="n">
        <f aca="false">IF('ORÇ.GLOBAL P CAIXA'!K725="EXEC.",0,IF(E725&lt;&gt;0,ROUND(E725*F725,2),IF(R725=0,(SUMIF($S$12:$S$1011,B725,$R$12:$R$1011)),R725)))</f>
        <v>0</v>
      </c>
      <c r="H725" s="509" t="str">
        <f aca="false">IF('ORÇ.GLOBAL P CAIXA'!K725="EXEC.","",IF('ORÇ.GLOBAL P CAIXA'!H725&gt;0,'ORÇ.GLOBAL P CAIXA'!H725,""))</f>
        <v/>
      </c>
      <c r="I725" s="509" t="str">
        <f aca="false">IF('ORÇ.GLOBAL P CAIXA'!K725="EXEC.","",IF('ORÇ.GLOBAL P CAIXA'!I725&gt;0,'ORÇ.GLOBAL P CAIXA'!I725,""))</f>
        <v/>
      </c>
      <c r="J725" s="510" t="str">
        <f aca="false">IF('ORÇ.GLOBAL P CAIXA'!K725="EXEC.","",IF('ORÇ.GLOBAL P CAIXA'!J725&gt;0,'ORÇ.GLOBAL P CAIXA'!J725,""))</f>
        <v/>
      </c>
      <c r="K725" s="115"/>
      <c r="L725" s="168" t="str">
        <f aca="false">IF(B725&gt;0,"ok","ocultar")</f>
        <v>ocultar</v>
      </c>
      <c r="M725" s="511" t="n">
        <f aca="false">ROUND(IF($O725&lt;&gt;0,$O725*(INFORMAÇÕES!$T$113/INFORMAÇÕES!$T$117),0),2)</f>
        <v>0</v>
      </c>
      <c r="N725" s="511" t="n">
        <f aca="false">ROUND(IF($O725&lt;&gt;0,$O725*(INFORMAÇÕES!$T$114/INFORMAÇÕES!$T$117),0),2)</f>
        <v>0</v>
      </c>
      <c r="O725" s="512" t="n">
        <f aca="false">IF(E725=0,G725,0)</f>
        <v>0</v>
      </c>
      <c r="Q725" s="88"/>
      <c r="R725" s="163" t="n">
        <f aca="false">IF(E725&lt;&gt;0,G725,0)</f>
        <v>0</v>
      </c>
      <c r="S725" s="157" t="n">
        <f aca="false">IF(B725=0,S724,IF(ISNONTEXT(B725)=TRUE(),INT(B725),INT(LEFT(B725,FIND(".",B725)-1))))</f>
        <v>3</v>
      </c>
      <c r="T725" s="157" t="str">
        <f aca="false">IF(T726=1,1,IF(B725&lt;&gt;0,1,IF(C725&lt;&gt;0,1,IF(D725&lt;&gt;0,1,IF('ORÇ.GLOBAL REF.'!E725&lt;&gt;0,1,"")))))</f>
        <v/>
      </c>
      <c r="U725" s="157" t="str">
        <f aca="false">IF(S725=0," ",IF(S725&lt;&gt;S724,S725," "))</f>
        <v> </v>
      </c>
      <c r="V725" s="88"/>
    </row>
    <row r="726" s="174" customFormat="true" ht="14.25" hidden="false" customHeight="false" outlineLevel="0" collapsed="false">
      <c r="A726" s="159" t="n">
        <v>715</v>
      </c>
      <c r="B726" s="160" t="n">
        <f aca="false">IF('ORÇ.GLOBAL P CAIXA'!K726="EXEC.",0,'ORÇ.GLOBAL P CAIXA'!M726)</f>
        <v>0</v>
      </c>
      <c r="C726" s="161" t="n">
        <f aca="false">IF('ORÇ.GLOBAL P CAIXA'!K726="EXEC.",0,'ORÇ.GLOBAL P CAIXA'!O726)</f>
        <v>0</v>
      </c>
      <c r="D726" s="162" t="n">
        <f aca="false">IF('ORÇ.GLOBAL P CAIXA'!K726="EXEC.",0,'ORÇ.GLOBAL P CAIXA'!P726)</f>
        <v>0</v>
      </c>
      <c r="E726" s="163" t="n">
        <f aca="false">IF('ORÇ.GLOBAL P CAIXA'!K726="EXEC.",0,ROUND('ORÇ.GLOBAL P CAIXA'!Q726,2))</f>
        <v>0</v>
      </c>
      <c r="F726" s="163" t="n">
        <f aca="false">IF('ORÇ.GLOBAL P CAIXA'!K726="EXEC.",0,TRUNC((1+(IF(OR(H726=0,H726=""),'BDI REF.'!$K$5,CHOOSE(H726,'BDI REF.'!$K$5,'BDI REF.'!$K$6,'BDI REF.'!$K$7))))*'ORÇ.GLOBAL P CAIXA'!R726,2))</f>
        <v>0</v>
      </c>
      <c r="G726" s="163" t="n">
        <f aca="false">IF('ORÇ.GLOBAL P CAIXA'!K726="EXEC.",0,IF(E726&lt;&gt;0,ROUND(E726*F726,2),IF(R726=0,(SUMIF($S$12:$S$1011,B726,$R$12:$R$1011)),R726)))</f>
        <v>0</v>
      </c>
      <c r="H726" s="509" t="str">
        <f aca="false">IF('ORÇ.GLOBAL P CAIXA'!K726="EXEC.","",IF('ORÇ.GLOBAL P CAIXA'!H726&gt;0,'ORÇ.GLOBAL P CAIXA'!H726,""))</f>
        <v/>
      </c>
      <c r="I726" s="509" t="str">
        <f aca="false">IF('ORÇ.GLOBAL P CAIXA'!K726="EXEC.","",IF('ORÇ.GLOBAL P CAIXA'!I726&gt;0,'ORÇ.GLOBAL P CAIXA'!I726,""))</f>
        <v/>
      </c>
      <c r="J726" s="510" t="str">
        <f aca="false">IF('ORÇ.GLOBAL P CAIXA'!K726="EXEC.","",IF('ORÇ.GLOBAL P CAIXA'!J726&gt;0,'ORÇ.GLOBAL P CAIXA'!J726,""))</f>
        <v/>
      </c>
      <c r="K726" s="115"/>
      <c r="L726" s="168" t="str">
        <f aca="false">IF(B726&gt;0,"ok","ocultar")</f>
        <v>ocultar</v>
      </c>
      <c r="M726" s="511" t="n">
        <f aca="false">ROUND(IF($O726&lt;&gt;0,$O726*(INFORMAÇÕES!$T$113/INFORMAÇÕES!$T$117),0),2)</f>
        <v>0</v>
      </c>
      <c r="N726" s="511" t="n">
        <f aca="false">ROUND(IF($O726&lt;&gt;0,$O726*(INFORMAÇÕES!$T$114/INFORMAÇÕES!$T$117),0),2)</f>
        <v>0</v>
      </c>
      <c r="O726" s="512" t="n">
        <f aca="false">IF(E726=0,G726,0)</f>
        <v>0</v>
      </c>
      <c r="Q726" s="88"/>
      <c r="R726" s="163" t="n">
        <f aca="false">IF(E726&lt;&gt;0,G726,0)</f>
        <v>0</v>
      </c>
      <c r="S726" s="157" t="n">
        <f aca="false">IF(B726=0,S725,IF(ISNONTEXT(B726)=TRUE(),INT(B726),INT(LEFT(B726,FIND(".",B726)-1))))</f>
        <v>3</v>
      </c>
      <c r="T726" s="157" t="str">
        <f aca="false">IF(T727=1,1,IF(B726&lt;&gt;0,1,IF(C726&lt;&gt;0,1,IF(D726&lt;&gt;0,1,IF('ORÇ.GLOBAL REF.'!E726&lt;&gt;0,1,"")))))</f>
        <v/>
      </c>
      <c r="U726" s="157" t="str">
        <f aca="false">IF(S726=0," ",IF(S726&lt;&gt;S725,S726," "))</f>
        <v> </v>
      </c>
      <c r="V726" s="88"/>
    </row>
    <row r="727" s="174" customFormat="true" ht="14.25" hidden="false" customHeight="false" outlineLevel="0" collapsed="false">
      <c r="A727" s="159" t="n">
        <v>716</v>
      </c>
      <c r="B727" s="160" t="n">
        <f aca="false">IF('ORÇ.GLOBAL P CAIXA'!K727="EXEC.",0,'ORÇ.GLOBAL P CAIXA'!M727)</f>
        <v>0</v>
      </c>
      <c r="C727" s="161" t="n">
        <f aca="false">IF('ORÇ.GLOBAL P CAIXA'!K727="EXEC.",0,'ORÇ.GLOBAL P CAIXA'!O727)</f>
        <v>0</v>
      </c>
      <c r="D727" s="162" t="n">
        <f aca="false">IF('ORÇ.GLOBAL P CAIXA'!K727="EXEC.",0,'ORÇ.GLOBAL P CAIXA'!P727)</f>
        <v>0</v>
      </c>
      <c r="E727" s="163" t="n">
        <f aca="false">IF('ORÇ.GLOBAL P CAIXA'!K727="EXEC.",0,ROUND('ORÇ.GLOBAL P CAIXA'!Q727,2))</f>
        <v>0</v>
      </c>
      <c r="F727" s="163" t="n">
        <f aca="false">IF('ORÇ.GLOBAL P CAIXA'!K727="EXEC.",0,TRUNC((1+(IF(OR(H727=0,H727=""),'BDI REF.'!$K$5,CHOOSE(H727,'BDI REF.'!$K$5,'BDI REF.'!$K$6,'BDI REF.'!$K$7))))*'ORÇ.GLOBAL P CAIXA'!R727,2))</f>
        <v>0</v>
      </c>
      <c r="G727" s="163" t="n">
        <f aca="false">IF('ORÇ.GLOBAL P CAIXA'!K727="EXEC.",0,IF(E727&lt;&gt;0,ROUND(E727*F727,2),IF(R727=0,(SUMIF($S$12:$S$1011,B727,$R$12:$R$1011)),R727)))</f>
        <v>0</v>
      </c>
      <c r="H727" s="509" t="str">
        <f aca="false">IF('ORÇ.GLOBAL P CAIXA'!K727="EXEC.","",IF('ORÇ.GLOBAL P CAIXA'!H727&gt;0,'ORÇ.GLOBAL P CAIXA'!H727,""))</f>
        <v/>
      </c>
      <c r="I727" s="509" t="str">
        <f aca="false">IF('ORÇ.GLOBAL P CAIXA'!K727="EXEC.","",IF('ORÇ.GLOBAL P CAIXA'!I727&gt;0,'ORÇ.GLOBAL P CAIXA'!I727,""))</f>
        <v/>
      </c>
      <c r="J727" s="510" t="str">
        <f aca="false">IF('ORÇ.GLOBAL P CAIXA'!K727="EXEC.","",IF('ORÇ.GLOBAL P CAIXA'!J727&gt;0,'ORÇ.GLOBAL P CAIXA'!J727,""))</f>
        <v/>
      </c>
      <c r="K727" s="115"/>
      <c r="L727" s="168" t="str">
        <f aca="false">IF(B727&gt;0,"ok","ocultar")</f>
        <v>ocultar</v>
      </c>
      <c r="M727" s="511" t="n">
        <f aca="false">ROUND(IF($O727&lt;&gt;0,$O727*(INFORMAÇÕES!$T$113/INFORMAÇÕES!$T$117),0),2)</f>
        <v>0</v>
      </c>
      <c r="N727" s="511" t="n">
        <f aca="false">ROUND(IF($O727&lt;&gt;0,$O727*(INFORMAÇÕES!$T$114/INFORMAÇÕES!$T$117),0),2)</f>
        <v>0</v>
      </c>
      <c r="O727" s="512" t="n">
        <f aca="false">IF(E727=0,G727,0)</f>
        <v>0</v>
      </c>
      <c r="Q727" s="88"/>
      <c r="R727" s="163" t="n">
        <f aca="false">IF(E727&lt;&gt;0,G727,0)</f>
        <v>0</v>
      </c>
      <c r="S727" s="157" t="n">
        <f aca="false">IF(B727=0,S726,IF(ISNONTEXT(B727)=TRUE(),INT(B727),INT(LEFT(B727,FIND(".",B727)-1))))</f>
        <v>3</v>
      </c>
      <c r="T727" s="157" t="str">
        <f aca="false">IF(T728=1,1,IF(B727&lt;&gt;0,1,IF(C727&lt;&gt;0,1,IF(D727&lt;&gt;0,1,IF('ORÇ.GLOBAL REF.'!E727&lt;&gt;0,1,"")))))</f>
        <v/>
      </c>
      <c r="U727" s="157" t="str">
        <f aca="false">IF(S727=0," ",IF(S727&lt;&gt;S726,S727," "))</f>
        <v> </v>
      </c>
      <c r="V727" s="88"/>
    </row>
    <row r="728" s="174" customFormat="true" ht="14.25" hidden="false" customHeight="false" outlineLevel="0" collapsed="false">
      <c r="A728" s="159" t="n">
        <v>717</v>
      </c>
      <c r="B728" s="160" t="n">
        <f aca="false">IF('ORÇ.GLOBAL P CAIXA'!K728="EXEC.",0,'ORÇ.GLOBAL P CAIXA'!M728)</f>
        <v>0</v>
      </c>
      <c r="C728" s="161" t="n">
        <f aca="false">IF('ORÇ.GLOBAL P CAIXA'!K728="EXEC.",0,'ORÇ.GLOBAL P CAIXA'!O728)</f>
        <v>0</v>
      </c>
      <c r="D728" s="162" t="n">
        <f aca="false">IF('ORÇ.GLOBAL P CAIXA'!K728="EXEC.",0,'ORÇ.GLOBAL P CAIXA'!P728)</f>
        <v>0</v>
      </c>
      <c r="E728" s="163" t="n">
        <f aca="false">IF('ORÇ.GLOBAL P CAIXA'!K728="EXEC.",0,ROUND('ORÇ.GLOBAL P CAIXA'!Q728,2))</f>
        <v>0</v>
      </c>
      <c r="F728" s="163" t="n">
        <f aca="false">IF('ORÇ.GLOBAL P CAIXA'!K728="EXEC.",0,TRUNC((1+(IF(OR(H728=0,H728=""),'BDI REF.'!$K$5,CHOOSE(H728,'BDI REF.'!$K$5,'BDI REF.'!$K$6,'BDI REF.'!$K$7))))*'ORÇ.GLOBAL P CAIXA'!R728,2))</f>
        <v>0</v>
      </c>
      <c r="G728" s="163" t="n">
        <f aca="false">IF('ORÇ.GLOBAL P CAIXA'!K728="EXEC.",0,IF(E728&lt;&gt;0,ROUND(E728*F728,2),IF(R728=0,(SUMIF($S$12:$S$1011,B728,$R$12:$R$1011)),R728)))</f>
        <v>0</v>
      </c>
      <c r="H728" s="509" t="str">
        <f aca="false">IF('ORÇ.GLOBAL P CAIXA'!K728="EXEC.","",IF('ORÇ.GLOBAL P CAIXA'!H728&gt;0,'ORÇ.GLOBAL P CAIXA'!H728,""))</f>
        <v/>
      </c>
      <c r="I728" s="509" t="str">
        <f aca="false">IF('ORÇ.GLOBAL P CAIXA'!K728="EXEC.","",IF('ORÇ.GLOBAL P CAIXA'!I728&gt;0,'ORÇ.GLOBAL P CAIXA'!I728,""))</f>
        <v/>
      </c>
      <c r="J728" s="510" t="str">
        <f aca="false">IF('ORÇ.GLOBAL P CAIXA'!K728="EXEC.","",IF('ORÇ.GLOBAL P CAIXA'!J728&gt;0,'ORÇ.GLOBAL P CAIXA'!J728,""))</f>
        <v/>
      </c>
      <c r="K728" s="115"/>
      <c r="L728" s="168" t="str">
        <f aca="false">IF(B728&gt;0,"ok","ocultar")</f>
        <v>ocultar</v>
      </c>
      <c r="M728" s="511" t="n">
        <f aca="false">ROUND(IF($O728&lt;&gt;0,$O728*(INFORMAÇÕES!$T$113/INFORMAÇÕES!$T$117),0),2)</f>
        <v>0</v>
      </c>
      <c r="N728" s="511" t="n">
        <f aca="false">ROUND(IF($O728&lt;&gt;0,$O728*(INFORMAÇÕES!$T$114/INFORMAÇÕES!$T$117),0),2)</f>
        <v>0</v>
      </c>
      <c r="O728" s="512" t="n">
        <f aca="false">IF(E728=0,G728,0)</f>
        <v>0</v>
      </c>
      <c r="Q728" s="88"/>
      <c r="R728" s="163" t="n">
        <f aca="false">IF(E728&lt;&gt;0,G728,0)</f>
        <v>0</v>
      </c>
      <c r="S728" s="157" t="n">
        <f aca="false">IF(B728=0,S727,IF(ISNONTEXT(B728)=TRUE(),INT(B728),INT(LEFT(B728,FIND(".",B728)-1))))</f>
        <v>3</v>
      </c>
      <c r="T728" s="157" t="str">
        <f aca="false">IF(T729=1,1,IF(B728&lt;&gt;0,1,IF(C728&lt;&gt;0,1,IF(D728&lt;&gt;0,1,IF('ORÇ.GLOBAL REF.'!E728&lt;&gt;0,1,"")))))</f>
        <v/>
      </c>
      <c r="U728" s="157" t="str">
        <f aca="false">IF(S728=0," ",IF(S728&lt;&gt;S727,S728," "))</f>
        <v> </v>
      </c>
      <c r="V728" s="88"/>
    </row>
    <row r="729" s="174" customFormat="true" ht="14.25" hidden="false" customHeight="false" outlineLevel="0" collapsed="false">
      <c r="A729" s="159" t="n">
        <v>718</v>
      </c>
      <c r="B729" s="160" t="n">
        <f aca="false">IF('ORÇ.GLOBAL P CAIXA'!K729="EXEC.",0,'ORÇ.GLOBAL P CAIXA'!M729)</f>
        <v>0</v>
      </c>
      <c r="C729" s="161" t="n">
        <f aca="false">IF('ORÇ.GLOBAL P CAIXA'!K729="EXEC.",0,'ORÇ.GLOBAL P CAIXA'!O729)</f>
        <v>0</v>
      </c>
      <c r="D729" s="162" t="n">
        <f aca="false">IF('ORÇ.GLOBAL P CAIXA'!K729="EXEC.",0,'ORÇ.GLOBAL P CAIXA'!P729)</f>
        <v>0</v>
      </c>
      <c r="E729" s="163" t="n">
        <f aca="false">IF('ORÇ.GLOBAL P CAIXA'!K729="EXEC.",0,ROUND('ORÇ.GLOBAL P CAIXA'!Q729,2))</f>
        <v>0</v>
      </c>
      <c r="F729" s="163" t="n">
        <f aca="false">IF('ORÇ.GLOBAL P CAIXA'!K729="EXEC.",0,TRUNC((1+(IF(OR(H729=0,H729=""),'BDI REF.'!$K$5,CHOOSE(H729,'BDI REF.'!$K$5,'BDI REF.'!$K$6,'BDI REF.'!$K$7))))*'ORÇ.GLOBAL P CAIXA'!R729,2))</f>
        <v>0</v>
      </c>
      <c r="G729" s="163" t="n">
        <f aca="false">IF('ORÇ.GLOBAL P CAIXA'!K729="EXEC.",0,IF(E729&lt;&gt;0,ROUND(E729*F729,2),IF(R729=0,(SUMIF($S$12:$S$1011,B729,$R$12:$R$1011)),R729)))</f>
        <v>0</v>
      </c>
      <c r="H729" s="509" t="str">
        <f aca="false">IF('ORÇ.GLOBAL P CAIXA'!K729="EXEC.","",IF('ORÇ.GLOBAL P CAIXA'!H729&gt;0,'ORÇ.GLOBAL P CAIXA'!H729,""))</f>
        <v/>
      </c>
      <c r="I729" s="509" t="str">
        <f aca="false">IF('ORÇ.GLOBAL P CAIXA'!K729="EXEC.","",IF('ORÇ.GLOBAL P CAIXA'!I729&gt;0,'ORÇ.GLOBAL P CAIXA'!I729,""))</f>
        <v/>
      </c>
      <c r="J729" s="510" t="str">
        <f aca="false">IF('ORÇ.GLOBAL P CAIXA'!K729="EXEC.","",IF('ORÇ.GLOBAL P CAIXA'!J729&gt;0,'ORÇ.GLOBAL P CAIXA'!J729,""))</f>
        <v/>
      </c>
      <c r="K729" s="115"/>
      <c r="L729" s="168" t="str">
        <f aca="false">IF(B729&gt;0,"ok","ocultar")</f>
        <v>ocultar</v>
      </c>
      <c r="M729" s="511" t="n">
        <f aca="false">ROUND(IF($O729&lt;&gt;0,$O729*(INFORMAÇÕES!$T$113/INFORMAÇÕES!$T$117),0),2)</f>
        <v>0</v>
      </c>
      <c r="N729" s="511" t="n">
        <f aca="false">ROUND(IF($O729&lt;&gt;0,$O729*(INFORMAÇÕES!$T$114/INFORMAÇÕES!$T$117),0),2)</f>
        <v>0</v>
      </c>
      <c r="O729" s="512" t="n">
        <f aca="false">IF(E729=0,G729,0)</f>
        <v>0</v>
      </c>
      <c r="Q729" s="88"/>
      <c r="R729" s="163" t="n">
        <f aca="false">IF(E729&lt;&gt;0,G729,0)</f>
        <v>0</v>
      </c>
      <c r="S729" s="157" t="n">
        <f aca="false">IF(B729=0,S728,IF(ISNONTEXT(B729)=TRUE(),INT(B729),INT(LEFT(B729,FIND(".",B729)-1))))</f>
        <v>3</v>
      </c>
      <c r="T729" s="157" t="str">
        <f aca="false">IF(T730=1,1,IF(B729&lt;&gt;0,1,IF(C729&lt;&gt;0,1,IF(D729&lt;&gt;0,1,IF('ORÇ.GLOBAL REF.'!E729&lt;&gt;0,1,"")))))</f>
        <v/>
      </c>
      <c r="U729" s="157" t="str">
        <f aca="false">IF(S729=0," ",IF(S729&lt;&gt;S728,S729," "))</f>
        <v> </v>
      </c>
      <c r="V729" s="88"/>
    </row>
    <row r="730" s="174" customFormat="true" ht="14.25" hidden="false" customHeight="false" outlineLevel="0" collapsed="false">
      <c r="A730" s="159" t="n">
        <v>719</v>
      </c>
      <c r="B730" s="160" t="n">
        <f aca="false">IF('ORÇ.GLOBAL P CAIXA'!K730="EXEC.",0,'ORÇ.GLOBAL P CAIXA'!M730)</f>
        <v>0</v>
      </c>
      <c r="C730" s="161" t="n">
        <f aca="false">IF('ORÇ.GLOBAL P CAIXA'!K730="EXEC.",0,'ORÇ.GLOBAL P CAIXA'!O730)</f>
        <v>0</v>
      </c>
      <c r="D730" s="162" t="n">
        <f aca="false">IF('ORÇ.GLOBAL P CAIXA'!K730="EXEC.",0,'ORÇ.GLOBAL P CAIXA'!P730)</f>
        <v>0</v>
      </c>
      <c r="E730" s="163" t="n">
        <f aca="false">IF('ORÇ.GLOBAL P CAIXA'!K730="EXEC.",0,ROUND('ORÇ.GLOBAL P CAIXA'!Q730,2))</f>
        <v>0</v>
      </c>
      <c r="F730" s="163" t="n">
        <f aca="false">IF('ORÇ.GLOBAL P CAIXA'!K730="EXEC.",0,TRUNC((1+(IF(OR(H730=0,H730=""),'BDI REF.'!$K$5,CHOOSE(H730,'BDI REF.'!$K$5,'BDI REF.'!$K$6,'BDI REF.'!$K$7))))*'ORÇ.GLOBAL P CAIXA'!R730,2))</f>
        <v>0</v>
      </c>
      <c r="G730" s="163" t="n">
        <f aca="false">IF('ORÇ.GLOBAL P CAIXA'!K730="EXEC.",0,IF(E730&lt;&gt;0,ROUND(E730*F730,2),IF(R730=0,(SUMIF($S$12:$S$1011,B730,$R$12:$R$1011)),R730)))</f>
        <v>0</v>
      </c>
      <c r="H730" s="509" t="str">
        <f aca="false">IF('ORÇ.GLOBAL P CAIXA'!K730="EXEC.","",IF('ORÇ.GLOBAL P CAIXA'!H730&gt;0,'ORÇ.GLOBAL P CAIXA'!H730,""))</f>
        <v/>
      </c>
      <c r="I730" s="509" t="str">
        <f aca="false">IF('ORÇ.GLOBAL P CAIXA'!K730="EXEC.","",IF('ORÇ.GLOBAL P CAIXA'!I730&gt;0,'ORÇ.GLOBAL P CAIXA'!I730,""))</f>
        <v/>
      </c>
      <c r="J730" s="510" t="str">
        <f aca="false">IF('ORÇ.GLOBAL P CAIXA'!K730="EXEC.","",IF('ORÇ.GLOBAL P CAIXA'!J730&gt;0,'ORÇ.GLOBAL P CAIXA'!J730,""))</f>
        <v/>
      </c>
      <c r="K730" s="115"/>
      <c r="L730" s="168" t="str">
        <f aca="false">IF(B730&gt;0,"ok","ocultar")</f>
        <v>ocultar</v>
      </c>
      <c r="M730" s="511" t="n">
        <f aca="false">ROUND(IF($O730&lt;&gt;0,$O730*(INFORMAÇÕES!$T$113/INFORMAÇÕES!$T$117),0),2)</f>
        <v>0</v>
      </c>
      <c r="N730" s="511" t="n">
        <f aca="false">ROUND(IF($O730&lt;&gt;0,$O730*(INFORMAÇÕES!$T$114/INFORMAÇÕES!$T$117),0),2)</f>
        <v>0</v>
      </c>
      <c r="O730" s="512" t="n">
        <f aca="false">IF(E730=0,G730,0)</f>
        <v>0</v>
      </c>
      <c r="Q730" s="88"/>
      <c r="R730" s="163" t="n">
        <f aca="false">IF(E730&lt;&gt;0,G730,0)</f>
        <v>0</v>
      </c>
      <c r="S730" s="157" t="n">
        <f aca="false">IF(B730=0,S729,IF(ISNONTEXT(B730)=TRUE(),INT(B730),INT(LEFT(B730,FIND(".",B730)-1))))</f>
        <v>3</v>
      </c>
      <c r="T730" s="157" t="str">
        <f aca="false">IF(T731=1,1,IF(B730&lt;&gt;0,1,IF(C730&lt;&gt;0,1,IF(D730&lt;&gt;0,1,IF('ORÇ.GLOBAL REF.'!E730&lt;&gt;0,1,"")))))</f>
        <v/>
      </c>
      <c r="U730" s="157" t="str">
        <f aca="false">IF(S730=0," ",IF(S730&lt;&gt;S729,S730," "))</f>
        <v> </v>
      </c>
      <c r="V730" s="88"/>
    </row>
    <row r="731" s="174" customFormat="true" ht="14.25" hidden="false" customHeight="false" outlineLevel="0" collapsed="false">
      <c r="A731" s="159" t="n">
        <v>720</v>
      </c>
      <c r="B731" s="160" t="n">
        <f aca="false">IF('ORÇ.GLOBAL P CAIXA'!K731="EXEC.",0,'ORÇ.GLOBAL P CAIXA'!M731)</f>
        <v>0</v>
      </c>
      <c r="C731" s="161" t="n">
        <f aca="false">IF('ORÇ.GLOBAL P CAIXA'!K731="EXEC.",0,'ORÇ.GLOBAL P CAIXA'!O731)</f>
        <v>0</v>
      </c>
      <c r="D731" s="162" t="n">
        <f aca="false">IF('ORÇ.GLOBAL P CAIXA'!K731="EXEC.",0,'ORÇ.GLOBAL P CAIXA'!P731)</f>
        <v>0</v>
      </c>
      <c r="E731" s="163" t="n">
        <f aca="false">IF('ORÇ.GLOBAL P CAIXA'!K731="EXEC.",0,ROUND('ORÇ.GLOBAL P CAIXA'!Q731,2))</f>
        <v>0</v>
      </c>
      <c r="F731" s="163" t="n">
        <f aca="false">IF('ORÇ.GLOBAL P CAIXA'!K731="EXEC.",0,TRUNC((1+(IF(OR(H731=0,H731=""),'BDI REF.'!$K$5,CHOOSE(H731,'BDI REF.'!$K$5,'BDI REF.'!$K$6,'BDI REF.'!$K$7))))*'ORÇ.GLOBAL P CAIXA'!R731,2))</f>
        <v>0</v>
      </c>
      <c r="G731" s="163" t="n">
        <f aca="false">IF('ORÇ.GLOBAL P CAIXA'!K731="EXEC.",0,IF(E731&lt;&gt;0,ROUND(E731*F731,2),IF(R731=0,(SUMIF($S$12:$S$1011,B731,$R$12:$R$1011)),R731)))</f>
        <v>0</v>
      </c>
      <c r="H731" s="509" t="str">
        <f aca="false">IF('ORÇ.GLOBAL P CAIXA'!K731="EXEC.","",IF('ORÇ.GLOBAL P CAIXA'!H731&gt;0,'ORÇ.GLOBAL P CAIXA'!H731,""))</f>
        <v/>
      </c>
      <c r="I731" s="509" t="str">
        <f aca="false">IF('ORÇ.GLOBAL P CAIXA'!K731="EXEC.","",IF('ORÇ.GLOBAL P CAIXA'!I731&gt;0,'ORÇ.GLOBAL P CAIXA'!I731,""))</f>
        <v/>
      </c>
      <c r="J731" s="510" t="str">
        <f aca="false">IF('ORÇ.GLOBAL P CAIXA'!K731="EXEC.","",IF('ORÇ.GLOBAL P CAIXA'!J731&gt;0,'ORÇ.GLOBAL P CAIXA'!J731,""))</f>
        <v/>
      </c>
      <c r="K731" s="115"/>
      <c r="L731" s="168" t="str">
        <f aca="false">IF(B731&gt;0,"ok","ocultar")</f>
        <v>ocultar</v>
      </c>
      <c r="M731" s="511" t="n">
        <f aca="false">ROUND(IF($O731&lt;&gt;0,$O731*(INFORMAÇÕES!$T$113/INFORMAÇÕES!$T$117),0),2)</f>
        <v>0</v>
      </c>
      <c r="N731" s="511" t="n">
        <f aca="false">ROUND(IF($O731&lt;&gt;0,$O731*(INFORMAÇÕES!$T$114/INFORMAÇÕES!$T$117),0),2)</f>
        <v>0</v>
      </c>
      <c r="O731" s="512" t="n">
        <f aca="false">IF(E731=0,G731,0)</f>
        <v>0</v>
      </c>
      <c r="Q731" s="88"/>
      <c r="R731" s="163" t="n">
        <f aca="false">IF(E731&lt;&gt;0,G731,0)</f>
        <v>0</v>
      </c>
      <c r="S731" s="157" t="n">
        <f aca="false">IF(B731=0,S730,IF(ISNONTEXT(B731)=TRUE(),INT(B731),INT(LEFT(B731,FIND(".",B731)-1))))</f>
        <v>3</v>
      </c>
      <c r="T731" s="157" t="str">
        <f aca="false">IF(T732=1,1,IF(B731&lt;&gt;0,1,IF(C731&lt;&gt;0,1,IF(D731&lt;&gt;0,1,IF('ORÇ.GLOBAL REF.'!E731&lt;&gt;0,1,"")))))</f>
        <v/>
      </c>
      <c r="U731" s="157" t="str">
        <f aca="false">IF(S731=0," ",IF(S731&lt;&gt;S730,S731," "))</f>
        <v> </v>
      </c>
      <c r="V731" s="88"/>
    </row>
    <row r="732" s="174" customFormat="true" ht="14.25" hidden="false" customHeight="false" outlineLevel="0" collapsed="false">
      <c r="A732" s="159" t="n">
        <v>721</v>
      </c>
      <c r="B732" s="160" t="n">
        <f aca="false">IF('ORÇ.GLOBAL P CAIXA'!K732="EXEC.",0,'ORÇ.GLOBAL P CAIXA'!M732)</f>
        <v>0</v>
      </c>
      <c r="C732" s="161" t="n">
        <f aca="false">IF('ORÇ.GLOBAL P CAIXA'!K732="EXEC.",0,'ORÇ.GLOBAL P CAIXA'!O732)</f>
        <v>0</v>
      </c>
      <c r="D732" s="162" t="n">
        <f aca="false">IF('ORÇ.GLOBAL P CAIXA'!K732="EXEC.",0,'ORÇ.GLOBAL P CAIXA'!P732)</f>
        <v>0</v>
      </c>
      <c r="E732" s="163" t="n">
        <f aca="false">IF('ORÇ.GLOBAL P CAIXA'!K732="EXEC.",0,ROUND('ORÇ.GLOBAL P CAIXA'!Q732,2))</f>
        <v>0</v>
      </c>
      <c r="F732" s="163" t="n">
        <f aca="false">IF('ORÇ.GLOBAL P CAIXA'!K732="EXEC.",0,TRUNC((1+(IF(OR(H732=0,H732=""),'BDI REF.'!$K$5,CHOOSE(H732,'BDI REF.'!$K$5,'BDI REF.'!$K$6,'BDI REF.'!$K$7))))*'ORÇ.GLOBAL P CAIXA'!R732,2))</f>
        <v>0</v>
      </c>
      <c r="G732" s="163" t="n">
        <f aca="false">IF('ORÇ.GLOBAL P CAIXA'!K732="EXEC.",0,IF(E732&lt;&gt;0,ROUND(E732*F732,2),IF(R732=0,(SUMIF($S$12:$S$1011,B732,$R$12:$R$1011)),R732)))</f>
        <v>0</v>
      </c>
      <c r="H732" s="509" t="str">
        <f aca="false">IF('ORÇ.GLOBAL P CAIXA'!K732="EXEC.","",IF('ORÇ.GLOBAL P CAIXA'!H732&gt;0,'ORÇ.GLOBAL P CAIXA'!H732,""))</f>
        <v/>
      </c>
      <c r="I732" s="509" t="str">
        <f aca="false">IF('ORÇ.GLOBAL P CAIXA'!K732="EXEC.","",IF('ORÇ.GLOBAL P CAIXA'!I732&gt;0,'ORÇ.GLOBAL P CAIXA'!I732,""))</f>
        <v/>
      </c>
      <c r="J732" s="510" t="str">
        <f aca="false">IF('ORÇ.GLOBAL P CAIXA'!K732="EXEC.","",IF('ORÇ.GLOBAL P CAIXA'!J732&gt;0,'ORÇ.GLOBAL P CAIXA'!J732,""))</f>
        <v/>
      </c>
      <c r="K732" s="115"/>
      <c r="L732" s="168" t="str">
        <f aca="false">IF(B732&gt;0,"ok","ocultar")</f>
        <v>ocultar</v>
      </c>
      <c r="M732" s="511" t="n">
        <f aca="false">ROUND(IF($O732&lt;&gt;0,$O732*(INFORMAÇÕES!$T$113/INFORMAÇÕES!$T$117),0),2)</f>
        <v>0</v>
      </c>
      <c r="N732" s="511" t="n">
        <f aca="false">ROUND(IF($O732&lt;&gt;0,$O732*(INFORMAÇÕES!$T$114/INFORMAÇÕES!$T$117),0),2)</f>
        <v>0</v>
      </c>
      <c r="O732" s="512" t="n">
        <f aca="false">IF(E732=0,G732,0)</f>
        <v>0</v>
      </c>
      <c r="Q732" s="88"/>
      <c r="R732" s="163" t="n">
        <f aca="false">IF(E732&lt;&gt;0,G732,0)</f>
        <v>0</v>
      </c>
      <c r="S732" s="157" t="n">
        <f aca="false">IF(B732=0,S731,IF(ISNONTEXT(B732)=TRUE(),INT(B732),INT(LEFT(B732,FIND(".",B732)-1))))</f>
        <v>3</v>
      </c>
      <c r="T732" s="157" t="str">
        <f aca="false">IF(T733=1,1,IF(B732&lt;&gt;0,1,IF(C732&lt;&gt;0,1,IF(D732&lt;&gt;0,1,IF('ORÇ.GLOBAL REF.'!E732&lt;&gt;0,1,"")))))</f>
        <v/>
      </c>
      <c r="U732" s="157" t="str">
        <f aca="false">IF(S732=0," ",IF(S732&lt;&gt;S731,S732," "))</f>
        <v> </v>
      </c>
      <c r="V732" s="88"/>
    </row>
    <row r="733" s="174" customFormat="true" ht="14.25" hidden="false" customHeight="false" outlineLevel="0" collapsed="false">
      <c r="A733" s="159" t="n">
        <v>722</v>
      </c>
      <c r="B733" s="160" t="n">
        <f aca="false">IF('ORÇ.GLOBAL P CAIXA'!K733="EXEC.",0,'ORÇ.GLOBAL P CAIXA'!M733)</f>
        <v>0</v>
      </c>
      <c r="C733" s="161" t="n">
        <f aca="false">IF('ORÇ.GLOBAL P CAIXA'!K733="EXEC.",0,'ORÇ.GLOBAL P CAIXA'!O733)</f>
        <v>0</v>
      </c>
      <c r="D733" s="162" t="n">
        <f aca="false">IF('ORÇ.GLOBAL P CAIXA'!K733="EXEC.",0,'ORÇ.GLOBAL P CAIXA'!P733)</f>
        <v>0</v>
      </c>
      <c r="E733" s="163" t="n">
        <f aca="false">IF('ORÇ.GLOBAL P CAIXA'!K733="EXEC.",0,ROUND('ORÇ.GLOBAL P CAIXA'!Q733,2))</f>
        <v>0</v>
      </c>
      <c r="F733" s="163" t="n">
        <f aca="false">IF('ORÇ.GLOBAL P CAIXA'!K733="EXEC.",0,TRUNC((1+(IF(OR(H733=0,H733=""),'BDI REF.'!$K$5,CHOOSE(H733,'BDI REF.'!$K$5,'BDI REF.'!$K$6,'BDI REF.'!$K$7))))*'ORÇ.GLOBAL P CAIXA'!R733,2))</f>
        <v>0</v>
      </c>
      <c r="G733" s="163" t="n">
        <f aca="false">IF('ORÇ.GLOBAL P CAIXA'!K733="EXEC.",0,IF(E733&lt;&gt;0,ROUND(E733*F733,2),IF(R733=0,(SUMIF($S$12:$S$1011,B733,$R$12:$R$1011)),R733)))</f>
        <v>0</v>
      </c>
      <c r="H733" s="509" t="str">
        <f aca="false">IF('ORÇ.GLOBAL P CAIXA'!K733="EXEC.","",IF('ORÇ.GLOBAL P CAIXA'!H733&gt;0,'ORÇ.GLOBAL P CAIXA'!H733,""))</f>
        <v/>
      </c>
      <c r="I733" s="509" t="str">
        <f aca="false">IF('ORÇ.GLOBAL P CAIXA'!K733="EXEC.","",IF('ORÇ.GLOBAL P CAIXA'!I733&gt;0,'ORÇ.GLOBAL P CAIXA'!I733,""))</f>
        <v/>
      </c>
      <c r="J733" s="510" t="str">
        <f aca="false">IF('ORÇ.GLOBAL P CAIXA'!K733="EXEC.","",IF('ORÇ.GLOBAL P CAIXA'!J733&gt;0,'ORÇ.GLOBAL P CAIXA'!J733,""))</f>
        <v/>
      </c>
      <c r="K733" s="115"/>
      <c r="L733" s="168" t="str">
        <f aca="false">IF(B733&gt;0,"ok","ocultar")</f>
        <v>ocultar</v>
      </c>
      <c r="M733" s="511" t="n">
        <f aca="false">ROUND(IF($O733&lt;&gt;0,$O733*(INFORMAÇÕES!$T$113/INFORMAÇÕES!$T$117),0),2)</f>
        <v>0</v>
      </c>
      <c r="N733" s="511" t="n">
        <f aca="false">ROUND(IF($O733&lt;&gt;0,$O733*(INFORMAÇÕES!$T$114/INFORMAÇÕES!$T$117),0),2)</f>
        <v>0</v>
      </c>
      <c r="O733" s="512" t="n">
        <f aca="false">IF(E733=0,G733,0)</f>
        <v>0</v>
      </c>
      <c r="Q733" s="88"/>
      <c r="R733" s="163" t="n">
        <f aca="false">IF(E733&lt;&gt;0,G733,0)</f>
        <v>0</v>
      </c>
      <c r="S733" s="157" t="n">
        <f aca="false">IF(B733=0,S732,IF(ISNONTEXT(B733)=TRUE(),INT(B733),INT(LEFT(B733,FIND(".",B733)-1))))</f>
        <v>3</v>
      </c>
      <c r="T733" s="157" t="str">
        <f aca="false">IF(T734=1,1,IF(B733&lt;&gt;0,1,IF(C733&lt;&gt;0,1,IF(D733&lt;&gt;0,1,IF('ORÇ.GLOBAL REF.'!E733&lt;&gt;0,1,"")))))</f>
        <v/>
      </c>
      <c r="U733" s="157" t="str">
        <f aca="false">IF(S733=0," ",IF(S733&lt;&gt;S732,S733," "))</f>
        <v> </v>
      </c>
      <c r="V733" s="88"/>
    </row>
    <row r="734" s="174" customFormat="true" ht="14.25" hidden="false" customHeight="false" outlineLevel="0" collapsed="false">
      <c r="A734" s="159" t="n">
        <v>723</v>
      </c>
      <c r="B734" s="160" t="n">
        <f aca="false">IF('ORÇ.GLOBAL P CAIXA'!K734="EXEC.",0,'ORÇ.GLOBAL P CAIXA'!M734)</f>
        <v>0</v>
      </c>
      <c r="C734" s="161" t="n">
        <f aca="false">IF('ORÇ.GLOBAL P CAIXA'!K734="EXEC.",0,'ORÇ.GLOBAL P CAIXA'!O734)</f>
        <v>0</v>
      </c>
      <c r="D734" s="162" t="n">
        <f aca="false">IF('ORÇ.GLOBAL P CAIXA'!K734="EXEC.",0,'ORÇ.GLOBAL P CAIXA'!P734)</f>
        <v>0</v>
      </c>
      <c r="E734" s="163" t="n">
        <f aca="false">IF('ORÇ.GLOBAL P CAIXA'!K734="EXEC.",0,ROUND('ORÇ.GLOBAL P CAIXA'!Q734,2))</f>
        <v>0</v>
      </c>
      <c r="F734" s="163" t="n">
        <f aca="false">IF('ORÇ.GLOBAL P CAIXA'!K734="EXEC.",0,TRUNC((1+(IF(OR(H734=0,H734=""),'BDI REF.'!$K$5,CHOOSE(H734,'BDI REF.'!$K$5,'BDI REF.'!$K$6,'BDI REF.'!$K$7))))*'ORÇ.GLOBAL P CAIXA'!R734,2))</f>
        <v>0</v>
      </c>
      <c r="G734" s="163" t="n">
        <f aca="false">IF('ORÇ.GLOBAL P CAIXA'!K734="EXEC.",0,IF(E734&lt;&gt;0,ROUND(E734*F734,2),IF(R734=0,(SUMIF($S$12:$S$1011,B734,$R$12:$R$1011)),R734)))</f>
        <v>0</v>
      </c>
      <c r="H734" s="509" t="str">
        <f aca="false">IF('ORÇ.GLOBAL P CAIXA'!K734="EXEC.","",IF('ORÇ.GLOBAL P CAIXA'!H734&gt;0,'ORÇ.GLOBAL P CAIXA'!H734,""))</f>
        <v/>
      </c>
      <c r="I734" s="509" t="str">
        <f aca="false">IF('ORÇ.GLOBAL P CAIXA'!K734="EXEC.","",IF('ORÇ.GLOBAL P CAIXA'!I734&gt;0,'ORÇ.GLOBAL P CAIXA'!I734,""))</f>
        <v/>
      </c>
      <c r="J734" s="510" t="str">
        <f aca="false">IF('ORÇ.GLOBAL P CAIXA'!K734="EXEC.","",IF('ORÇ.GLOBAL P CAIXA'!J734&gt;0,'ORÇ.GLOBAL P CAIXA'!J734,""))</f>
        <v/>
      </c>
      <c r="K734" s="115"/>
      <c r="L734" s="168" t="str">
        <f aca="false">IF(B734&gt;0,"ok","ocultar")</f>
        <v>ocultar</v>
      </c>
      <c r="M734" s="511" t="n">
        <f aca="false">ROUND(IF($O734&lt;&gt;0,$O734*(INFORMAÇÕES!$T$113/INFORMAÇÕES!$T$117),0),2)</f>
        <v>0</v>
      </c>
      <c r="N734" s="511" t="n">
        <f aca="false">ROUND(IF($O734&lt;&gt;0,$O734*(INFORMAÇÕES!$T$114/INFORMAÇÕES!$T$117),0),2)</f>
        <v>0</v>
      </c>
      <c r="O734" s="512" t="n">
        <f aca="false">IF(E734=0,G734,0)</f>
        <v>0</v>
      </c>
      <c r="Q734" s="88"/>
      <c r="R734" s="163" t="n">
        <f aca="false">IF(E734&lt;&gt;0,G734,0)</f>
        <v>0</v>
      </c>
      <c r="S734" s="157" t="n">
        <f aca="false">IF(B734=0,S733,IF(ISNONTEXT(B734)=TRUE(),INT(B734),INT(LEFT(B734,FIND(".",B734)-1))))</f>
        <v>3</v>
      </c>
      <c r="T734" s="157" t="str">
        <f aca="false">IF(T735=1,1,IF(B734&lt;&gt;0,1,IF(C734&lt;&gt;0,1,IF(D734&lt;&gt;0,1,IF('ORÇ.GLOBAL REF.'!E734&lt;&gt;0,1,"")))))</f>
        <v/>
      </c>
      <c r="U734" s="157" t="str">
        <f aca="false">IF(S734=0," ",IF(S734&lt;&gt;S733,S734," "))</f>
        <v> </v>
      </c>
      <c r="V734" s="88"/>
    </row>
    <row r="735" s="174" customFormat="true" ht="14.25" hidden="false" customHeight="false" outlineLevel="0" collapsed="false">
      <c r="A735" s="159" t="n">
        <v>724</v>
      </c>
      <c r="B735" s="160" t="n">
        <f aca="false">IF('ORÇ.GLOBAL P CAIXA'!K735="EXEC.",0,'ORÇ.GLOBAL P CAIXA'!M735)</f>
        <v>0</v>
      </c>
      <c r="C735" s="161" t="n">
        <f aca="false">IF('ORÇ.GLOBAL P CAIXA'!K735="EXEC.",0,'ORÇ.GLOBAL P CAIXA'!O735)</f>
        <v>0</v>
      </c>
      <c r="D735" s="162" t="n">
        <f aca="false">IF('ORÇ.GLOBAL P CAIXA'!K735="EXEC.",0,'ORÇ.GLOBAL P CAIXA'!P735)</f>
        <v>0</v>
      </c>
      <c r="E735" s="163" t="n">
        <f aca="false">IF('ORÇ.GLOBAL P CAIXA'!K735="EXEC.",0,ROUND('ORÇ.GLOBAL P CAIXA'!Q735,2))</f>
        <v>0</v>
      </c>
      <c r="F735" s="163" t="n">
        <f aca="false">IF('ORÇ.GLOBAL P CAIXA'!K735="EXEC.",0,TRUNC((1+(IF(OR(H735=0,H735=""),'BDI REF.'!$K$5,CHOOSE(H735,'BDI REF.'!$K$5,'BDI REF.'!$K$6,'BDI REF.'!$K$7))))*'ORÇ.GLOBAL P CAIXA'!R735,2))</f>
        <v>0</v>
      </c>
      <c r="G735" s="163" t="n">
        <f aca="false">IF('ORÇ.GLOBAL P CAIXA'!K735="EXEC.",0,IF(E735&lt;&gt;0,ROUND(E735*F735,2),IF(R735=0,(SUMIF($S$12:$S$1011,B735,$R$12:$R$1011)),R735)))</f>
        <v>0</v>
      </c>
      <c r="H735" s="509" t="str">
        <f aca="false">IF('ORÇ.GLOBAL P CAIXA'!K735="EXEC.","",IF('ORÇ.GLOBAL P CAIXA'!H735&gt;0,'ORÇ.GLOBAL P CAIXA'!H735,""))</f>
        <v/>
      </c>
      <c r="I735" s="509" t="str">
        <f aca="false">IF('ORÇ.GLOBAL P CAIXA'!K735="EXEC.","",IF('ORÇ.GLOBAL P CAIXA'!I735&gt;0,'ORÇ.GLOBAL P CAIXA'!I735,""))</f>
        <v/>
      </c>
      <c r="J735" s="510" t="str">
        <f aca="false">IF('ORÇ.GLOBAL P CAIXA'!K735="EXEC.","",IF('ORÇ.GLOBAL P CAIXA'!J735&gt;0,'ORÇ.GLOBAL P CAIXA'!J735,""))</f>
        <v/>
      </c>
      <c r="K735" s="115"/>
      <c r="L735" s="168" t="str">
        <f aca="false">IF(B735&gt;0,"ok","ocultar")</f>
        <v>ocultar</v>
      </c>
      <c r="M735" s="511" t="n">
        <f aca="false">ROUND(IF($O735&lt;&gt;0,$O735*(INFORMAÇÕES!$T$113/INFORMAÇÕES!$T$117),0),2)</f>
        <v>0</v>
      </c>
      <c r="N735" s="511" t="n">
        <f aca="false">ROUND(IF($O735&lt;&gt;0,$O735*(INFORMAÇÕES!$T$114/INFORMAÇÕES!$T$117),0),2)</f>
        <v>0</v>
      </c>
      <c r="O735" s="512" t="n">
        <f aca="false">IF(E735=0,G735,0)</f>
        <v>0</v>
      </c>
      <c r="Q735" s="88"/>
      <c r="R735" s="163" t="n">
        <f aca="false">IF(E735&lt;&gt;0,G735,0)</f>
        <v>0</v>
      </c>
      <c r="S735" s="157" t="n">
        <f aca="false">IF(B735=0,S734,IF(ISNONTEXT(B735)=TRUE(),INT(B735),INT(LEFT(B735,FIND(".",B735)-1))))</f>
        <v>3</v>
      </c>
      <c r="T735" s="157" t="str">
        <f aca="false">IF(T736=1,1,IF(B735&lt;&gt;0,1,IF(C735&lt;&gt;0,1,IF(D735&lt;&gt;0,1,IF('ORÇ.GLOBAL REF.'!E735&lt;&gt;0,1,"")))))</f>
        <v/>
      </c>
      <c r="U735" s="157" t="str">
        <f aca="false">IF(S735=0," ",IF(S735&lt;&gt;S734,S735," "))</f>
        <v> </v>
      </c>
      <c r="V735" s="88"/>
    </row>
    <row r="736" s="174" customFormat="true" ht="14.25" hidden="false" customHeight="false" outlineLevel="0" collapsed="false">
      <c r="A736" s="159" t="n">
        <v>725</v>
      </c>
      <c r="B736" s="160" t="n">
        <f aca="false">IF('ORÇ.GLOBAL P CAIXA'!K736="EXEC.",0,'ORÇ.GLOBAL P CAIXA'!M736)</f>
        <v>0</v>
      </c>
      <c r="C736" s="161" t="n">
        <f aca="false">IF('ORÇ.GLOBAL P CAIXA'!K736="EXEC.",0,'ORÇ.GLOBAL P CAIXA'!O736)</f>
        <v>0</v>
      </c>
      <c r="D736" s="162" t="n">
        <f aca="false">IF('ORÇ.GLOBAL P CAIXA'!K736="EXEC.",0,'ORÇ.GLOBAL P CAIXA'!P736)</f>
        <v>0</v>
      </c>
      <c r="E736" s="163" t="n">
        <f aca="false">IF('ORÇ.GLOBAL P CAIXA'!K736="EXEC.",0,ROUND('ORÇ.GLOBAL P CAIXA'!Q736,2))</f>
        <v>0</v>
      </c>
      <c r="F736" s="163" t="n">
        <f aca="false">IF('ORÇ.GLOBAL P CAIXA'!K736="EXEC.",0,TRUNC((1+(IF(OR(H736=0,H736=""),'BDI REF.'!$K$5,CHOOSE(H736,'BDI REF.'!$K$5,'BDI REF.'!$K$6,'BDI REF.'!$K$7))))*'ORÇ.GLOBAL P CAIXA'!R736,2))</f>
        <v>0</v>
      </c>
      <c r="G736" s="163" t="n">
        <f aca="false">IF('ORÇ.GLOBAL P CAIXA'!K736="EXEC.",0,IF(E736&lt;&gt;0,ROUND(E736*F736,2),IF(R736=0,(SUMIF($S$12:$S$1011,B736,$R$12:$R$1011)),R736)))</f>
        <v>0</v>
      </c>
      <c r="H736" s="509" t="str">
        <f aca="false">IF('ORÇ.GLOBAL P CAIXA'!K736="EXEC.","",IF('ORÇ.GLOBAL P CAIXA'!H736&gt;0,'ORÇ.GLOBAL P CAIXA'!H736,""))</f>
        <v/>
      </c>
      <c r="I736" s="509" t="str">
        <f aca="false">IF('ORÇ.GLOBAL P CAIXA'!K736="EXEC.","",IF('ORÇ.GLOBAL P CAIXA'!I736&gt;0,'ORÇ.GLOBAL P CAIXA'!I736,""))</f>
        <v/>
      </c>
      <c r="J736" s="510" t="str">
        <f aca="false">IF('ORÇ.GLOBAL P CAIXA'!K736="EXEC.","",IF('ORÇ.GLOBAL P CAIXA'!J736&gt;0,'ORÇ.GLOBAL P CAIXA'!J736,""))</f>
        <v/>
      </c>
      <c r="K736" s="115"/>
      <c r="L736" s="168" t="str">
        <f aca="false">IF(B736&gt;0,"ok","ocultar")</f>
        <v>ocultar</v>
      </c>
      <c r="M736" s="511" t="n">
        <f aca="false">ROUND(IF($O736&lt;&gt;0,$O736*(INFORMAÇÕES!$T$113/INFORMAÇÕES!$T$117),0),2)</f>
        <v>0</v>
      </c>
      <c r="N736" s="511" t="n">
        <f aca="false">ROUND(IF($O736&lt;&gt;0,$O736*(INFORMAÇÕES!$T$114/INFORMAÇÕES!$T$117),0),2)</f>
        <v>0</v>
      </c>
      <c r="O736" s="512" t="n">
        <f aca="false">IF(E736=0,G736,0)</f>
        <v>0</v>
      </c>
      <c r="Q736" s="88"/>
      <c r="R736" s="163" t="n">
        <f aca="false">IF(E736&lt;&gt;0,G736,0)</f>
        <v>0</v>
      </c>
      <c r="S736" s="157" t="n">
        <f aca="false">IF(B736=0,S735,IF(ISNONTEXT(B736)=TRUE(),INT(B736),INT(LEFT(B736,FIND(".",B736)-1))))</f>
        <v>3</v>
      </c>
      <c r="T736" s="157" t="str">
        <f aca="false">IF(T737=1,1,IF(B736&lt;&gt;0,1,IF(C736&lt;&gt;0,1,IF(D736&lt;&gt;0,1,IF('ORÇ.GLOBAL REF.'!E736&lt;&gt;0,1,"")))))</f>
        <v/>
      </c>
      <c r="U736" s="157" t="str">
        <f aca="false">IF(S736=0," ",IF(S736&lt;&gt;S735,S736," "))</f>
        <v> </v>
      </c>
      <c r="V736" s="88"/>
    </row>
    <row r="737" s="174" customFormat="true" ht="14.25" hidden="false" customHeight="false" outlineLevel="0" collapsed="false">
      <c r="A737" s="159" t="n">
        <v>726</v>
      </c>
      <c r="B737" s="160" t="n">
        <f aca="false">IF('ORÇ.GLOBAL P CAIXA'!K737="EXEC.",0,'ORÇ.GLOBAL P CAIXA'!M737)</f>
        <v>0</v>
      </c>
      <c r="C737" s="161" t="n">
        <f aca="false">IF('ORÇ.GLOBAL P CAIXA'!K737="EXEC.",0,'ORÇ.GLOBAL P CAIXA'!O737)</f>
        <v>0</v>
      </c>
      <c r="D737" s="162" t="n">
        <f aca="false">IF('ORÇ.GLOBAL P CAIXA'!K737="EXEC.",0,'ORÇ.GLOBAL P CAIXA'!P737)</f>
        <v>0</v>
      </c>
      <c r="E737" s="163" t="n">
        <f aca="false">IF('ORÇ.GLOBAL P CAIXA'!K737="EXEC.",0,ROUND('ORÇ.GLOBAL P CAIXA'!Q737,2))</f>
        <v>0</v>
      </c>
      <c r="F737" s="163" t="n">
        <f aca="false">IF('ORÇ.GLOBAL P CAIXA'!K737="EXEC.",0,TRUNC((1+(IF(OR(H737=0,H737=""),'BDI REF.'!$K$5,CHOOSE(H737,'BDI REF.'!$K$5,'BDI REF.'!$K$6,'BDI REF.'!$K$7))))*'ORÇ.GLOBAL P CAIXA'!R737,2))</f>
        <v>0</v>
      </c>
      <c r="G737" s="163" t="n">
        <f aca="false">IF('ORÇ.GLOBAL P CAIXA'!K737="EXEC.",0,IF(E737&lt;&gt;0,ROUND(E737*F737,2),IF(R737=0,(SUMIF($S$12:$S$1011,B737,$R$12:$R$1011)),R737)))</f>
        <v>0</v>
      </c>
      <c r="H737" s="509" t="str">
        <f aca="false">IF('ORÇ.GLOBAL P CAIXA'!K737="EXEC.","",IF('ORÇ.GLOBAL P CAIXA'!H737&gt;0,'ORÇ.GLOBAL P CAIXA'!H737,""))</f>
        <v/>
      </c>
      <c r="I737" s="509" t="str">
        <f aca="false">IF('ORÇ.GLOBAL P CAIXA'!K737="EXEC.","",IF('ORÇ.GLOBAL P CAIXA'!I737&gt;0,'ORÇ.GLOBAL P CAIXA'!I737,""))</f>
        <v/>
      </c>
      <c r="J737" s="510" t="str">
        <f aca="false">IF('ORÇ.GLOBAL P CAIXA'!K737="EXEC.","",IF('ORÇ.GLOBAL P CAIXA'!J737&gt;0,'ORÇ.GLOBAL P CAIXA'!J737,""))</f>
        <v/>
      </c>
      <c r="K737" s="115"/>
      <c r="L737" s="168" t="str">
        <f aca="false">IF(B737&gt;0,"ok","ocultar")</f>
        <v>ocultar</v>
      </c>
      <c r="M737" s="511" t="n">
        <f aca="false">ROUND(IF($O737&lt;&gt;0,$O737*(INFORMAÇÕES!$T$113/INFORMAÇÕES!$T$117),0),2)</f>
        <v>0</v>
      </c>
      <c r="N737" s="511" t="n">
        <f aca="false">ROUND(IF($O737&lt;&gt;0,$O737*(INFORMAÇÕES!$T$114/INFORMAÇÕES!$T$117),0),2)</f>
        <v>0</v>
      </c>
      <c r="O737" s="512" t="n">
        <f aca="false">IF(E737=0,G737,0)</f>
        <v>0</v>
      </c>
      <c r="Q737" s="88"/>
      <c r="R737" s="163" t="n">
        <f aca="false">IF(E737&lt;&gt;0,G737,0)</f>
        <v>0</v>
      </c>
      <c r="S737" s="157" t="n">
        <f aca="false">IF(B737=0,S736,IF(ISNONTEXT(B737)=TRUE(),INT(B737),INT(LEFT(B737,FIND(".",B737)-1))))</f>
        <v>3</v>
      </c>
      <c r="T737" s="157" t="str">
        <f aca="false">IF(T738=1,1,IF(B737&lt;&gt;0,1,IF(C737&lt;&gt;0,1,IF(D737&lt;&gt;0,1,IF('ORÇ.GLOBAL REF.'!E737&lt;&gt;0,1,"")))))</f>
        <v/>
      </c>
      <c r="U737" s="157" t="str">
        <f aca="false">IF(S737=0," ",IF(S737&lt;&gt;S736,S737," "))</f>
        <v> </v>
      </c>
      <c r="V737" s="88"/>
    </row>
    <row r="738" s="174" customFormat="true" ht="14.25" hidden="false" customHeight="false" outlineLevel="0" collapsed="false">
      <c r="A738" s="159" t="n">
        <v>727</v>
      </c>
      <c r="B738" s="160" t="n">
        <f aca="false">IF('ORÇ.GLOBAL P CAIXA'!K738="EXEC.",0,'ORÇ.GLOBAL P CAIXA'!M738)</f>
        <v>0</v>
      </c>
      <c r="C738" s="161" t="n">
        <f aca="false">IF('ORÇ.GLOBAL P CAIXA'!K738="EXEC.",0,'ORÇ.GLOBAL P CAIXA'!O738)</f>
        <v>0</v>
      </c>
      <c r="D738" s="162" t="n">
        <f aca="false">IF('ORÇ.GLOBAL P CAIXA'!K738="EXEC.",0,'ORÇ.GLOBAL P CAIXA'!P738)</f>
        <v>0</v>
      </c>
      <c r="E738" s="163" t="n">
        <f aca="false">IF('ORÇ.GLOBAL P CAIXA'!K738="EXEC.",0,ROUND('ORÇ.GLOBAL P CAIXA'!Q738,2))</f>
        <v>0</v>
      </c>
      <c r="F738" s="163" t="n">
        <f aca="false">IF('ORÇ.GLOBAL P CAIXA'!K738="EXEC.",0,TRUNC((1+(IF(OR(H738=0,H738=""),'BDI REF.'!$K$5,CHOOSE(H738,'BDI REF.'!$K$5,'BDI REF.'!$K$6,'BDI REF.'!$K$7))))*'ORÇ.GLOBAL P CAIXA'!R738,2))</f>
        <v>0</v>
      </c>
      <c r="G738" s="163" t="n">
        <f aca="false">IF('ORÇ.GLOBAL P CAIXA'!K738="EXEC.",0,IF(E738&lt;&gt;0,ROUND(E738*F738,2),IF(R738=0,(SUMIF($S$12:$S$1011,B738,$R$12:$R$1011)),R738)))</f>
        <v>0</v>
      </c>
      <c r="H738" s="509" t="str">
        <f aca="false">IF('ORÇ.GLOBAL P CAIXA'!K738="EXEC.","",IF('ORÇ.GLOBAL P CAIXA'!H738&gt;0,'ORÇ.GLOBAL P CAIXA'!H738,""))</f>
        <v/>
      </c>
      <c r="I738" s="509" t="str">
        <f aca="false">IF('ORÇ.GLOBAL P CAIXA'!K738="EXEC.","",IF('ORÇ.GLOBAL P CAIXA'!I738&gt;0,'ORÇ.GLOBAL P CAIXA'!I738,""))</f>
        <v/>
      </c>
      <c r="J738" s="510" t="str">
        <f aca="false">IF('ORÇ.GLOBAL P CAIXA'!K738="EXEC.","",IF('ORÇ.GLOBAL P CAIXA'!J738&gt;0,'ORÇ.GLOBAL P CAIXA'!J738,""))</f>
        <v/>
      </c>
      <c r="K738" s="115"/>
      <c r="L738" s="168" t="str">
        <f aca="false">IF(B738&gt;0,"ok","ocultar")</f>
        <v>ocultar</v>
      </c>
      <c r="M738" s="511" t="n">
        <f aca="false">ROUND(IF($O738&lt;&gt;0,$O738*(INFORMAÇÕES!$T$113/INFORMAÇÕES!$T$117),0),2)</f>
        <v>0</v>
      </c>
      <c r="N738" s="511" t="n">
        <f aca="false">ROUND(IF($O738&lt;&gt;0,$O738*(INFORMAÇÕES!$T$114/INFORMAÇÕES!$T$117),0),2)</f>
        <v>0</v>
      </c>
      <c r="O738" s="512" t="n">
        <f aca="false">IF(E738=0,G738,0)</f>
        <v>0</v>
      </c>
      <c r="Q738" s="88"/>
      <c r="R738" s="163" t="n">
        <f aca="false">IF(E738&lt;&gt;0,G738,0)</f>
        <v>0</v>
      </c>
      <c r="S738" s="157" t="n">
        <f aca="false">IF(B738=0,S737,IF(ISNONTEXT(B738)=TRUE(),INT(B738),INT(LEFT(B738,FIND(".",B738)-1))))</f>
        <v>3</v>
      </c>
      <c r="T738" s="157" t="str">
        <f aca="false">IF(T739=1,1,IF(B738&lt;&gt;0,1,IF(C738&lt;&gt;0,1,IF(D738&lt;&gt;0,1,IF('ORÇ.GLOBAL REF.'!E738&lt;&gt;0,1,"")))))</f>
        <v/>
      </c>
      <c r="U738" s="157" t="str">
        <f aca="false">IF(S738=0," ",IF(S738&lt;&gt;S737,S738," "))</f>
        <v> </v>
      </c>
      <c r="V738" s="88"/>
    </row>
    <row r="739" s="174" customFormat="true" ht="14.25" hidden="false" customHeight="false" outlineLevel="0" collapsed="false">
      <c r="A739" s="159" t="n">
        <v>728</v>
      </c>
      <c r="B739" s="160" t="n">
        <f aca="false">IF('ORÇ.GLOBAL P CAIXA'!K739="EXEC.",0,'ORÇ.GLOBAL P CAIXA'!M739)</f>
        <v>0</v>
      </c>
      <c r="C739" s="161" t="n">
        <f aca="false">IF('ORÇ.GLOBAL P CAIXA'!K739="EXEC.",0,'ORÇ.GLOBAL P CAIXA'!O739)</f>
        <v>0</v>
      </c>
      <c r="D739" s="162" t="n">
        <f aca="false">IF('ORÇ.GLOBAL P CAIXA'!K739="EXEC.",0,'ORÇ.GLOBAL P CAIXA'!P739)</f>
        <v>0</v>
      </c>
      <c r="E739" s="163" t="n">
        <f aca="false">IF('ORÇ.GLOBAL P CAIXA'!K739="EXEC.",0,ROUND('ORÇ.GLOBAL P CAIXA'!Q739,2))</f>
        <v>0</v>
      </c>
      <c r="F739" s="163" t="n">
        <f aca="false">IF('ORÇ.GLOBAL P CAIXA'!K739="EXEC.",0,TRUNC((1+(IF(OR(H739=0,H739=""),'BDI REF.'!$K$5,CHOOSE(H739,'BDI REF.'!$K$5,'BDI REF.'!$K$6,'BDI REF.'!$K$7))))*'ORÇ.GLOBAL P CAIXA'!R739,2))</f>
        <v>0</v>
      </c>
      <c r="G739" s="163" t="n">
        <f aca="false">IF('ORÇ.GLOBAL P CAIXA'!K739="EXEC.",0,IF(E739&lt;&gt;0,ROUND(E739*F739,2),IF(R739=0,(SUMIF($S$12:$S$1011,B739,$R$12:$R$1011)),R739)))</f>
        <v>0</v>
      </c>
      <c r="H739" s="509" t="str">
        <f aca="false">IF('ORÇ.GLOBAL P CAIXA'!K739="EXEC.","",IF('ORÇ.GLOBAL P CAIXA'!H739&gt;0,'ORÇ.GLOBAL P CAIXA'!H739,""))</f>
        <v/>
      </c>
      <c r="I739" s="509" t="str">
        <f aca="false">IF('ORÇ.GLOBAL P CAIXA'!K739="EXEC.","",IF('ORÇ.GLOBAL P CAIXA'!I739&gt;0,'ORÇ.GLOBAL P CAIXA'!I739,""))</f>
        <v/>
      </c>
      <c r="J739" s="510" t="str">
        <f aca="false">IF('ORÇ.GLOBAL P CAIXA'!K739="EXEC.","",IF('ORÇ.GLOBAL P CAIXA'!J739&gt;0,'ORÇ.GLOBAL P CAIXA'!J739,""))</f>
        <v/>
      </c>
      <c r="K739" s="115"/>
      <c r="L739" s="168" t="str">
        <f aca="false">IF(B739&gt;0,"ok","ocultar")</f>
        <v>ocultar</v>
      </c>
      <c r="M739" s="511" t="n">
        <f aca="false">ROUND(IF($O739&lt;&gt;0,$O739*(INFORMAÇÕES!$T$113/INFORMAÇÕES!$T$117),0),2)</f>
        <v>0</v>
      </c>
      <c r="N739" s="511" t="n">
        <f aca="false">ROUND(IF($O739&lt;&gt;0,$O739*(INFORMAÇÕES!$T$114/INFORMAÇÕES!$T$117),0),2)</f>
        <v>0</v>
      </c>
      <c r="O739" s="512" t="n">
        <f aca="false">IF(E739=0,G739,0)</f>
        <v>0</v>
      </c>
      <c r="Q739" s="88"/>
      <c r="R739" s="163" t="n">
        <f aca="false">IF(E739&lt;&gt;0,G739,0)</f>
        <v>0</v>
      </c>
      <c r="S739" s="157" t="n">
        <f aca="false">IF(B739=0,S738,IF(ISNONTEXT(B739)=TRUE(),INT(B739),INT(LEFT(B739,FIND(".",B739)-1))))</f>
        <v>3</v>
      </c>
      <c r="T739" s="157" t="str">
        <f aca="false">IF(T740=1,1,IF(B739&lt;&gt;0,1,IF(C739&lt;&gt;0,1,IF(D739&lt;&gt;0,1,IF('ORÇ.GLOBAL REF.'!E739&lt;&gt;0,1,"")))))</f>
        <v/>
      </c>
      <c r="U739" s="157" t="str">
        <f aca="false">IF(S739=0," ",IF(S739&lt;&gt;S738,S739," "))</f>
        <v> </v>
      </c>
      <c r="V739" s="88"/>
    </row>
    <row r="740" s="174" customFormat="true" ht="14.25" hidden="false" customHeight="false" outlineLevel="0" collapsed="false">
      <c r="A740" s="159" t="n">
        <v>729</v>
      </c>
      <c r="B740" s="160" t="n">
        <f aca="false">IF('ORÇ.GLOBAL P CAIXA'!K740="EXEC.",0,'ORÇ.GLOBAL P CAIXA'!M740)</f>
        <v>0</v>
      </c>
      <c r="C740" s="161" t="n">
        <f aca="false">IF('ORÇ.GLOBAL P CAIXA'!K740="EXEC.",0,'ORÇ.GLOBAL P CAIXA'!O740)</f>
        <v>0</v>
      </c>
      <c r="D740" s="162" t="n">
        <f aca="false">IF('ORÇ.GLOBAL P CAIXA'!K740="EXEC.",0,'ORÇ.GLOBAL P CAIXA'!P740)</f>
        <v>0</v>
      </c>
      <c r="E740" s="163" t="n">
        <f aca="false">IF('ORÇ.GLOBAL P CAIXA'!K740="EXEC.",0,ROUND('ORÇ.GLOBAL P CAIXA'!Q740,2))</f>
        <v>0</v>
      </c>
      <c r="F740" s="163" t="n">
        <f aca="false">IF('ORÇ.GLOBAL P CAIXA'!K740="EXEC.",0,TRUNC((1+(IF(OR(H740=0,H740=""),'BDI REF.'!$K$5,CHOOSE(H740,'BDI REF.'!$K$5,'BDI REF.'!$K$6,'BDI REF.'!$K$7))))*'ORÇ.GLOBAL P CAIXA'!R740,2))</f>
        <v>0</v>
      </c>
      <c r="G740" s="163" t="n">
        <f aca="false">IF('ORÇ.GLOBAL P CAIXA'!K740="EXEC.",0,IF(E740&lt;&gt;0,ROUND(E740*F740,2),IF(R740=0,(SUMIF($S$12:$S$1011,B740,$R$12:$R$1011)),R740)))</f>
        <v>0</v>
      </c>
      <c r="H740" s="509" t="str">
        <f aca="false">IF('ORÇ.GLOBAL P CAIXA'!K740="EXEC.","",IF('ORÇ.GLOBAL P CAIXA'!H740&gt;0,'ORÇ.GLOBAL P CAIXA'!H740,""))</f>
        <v/>
      </c>
      <c r="I740" s="509" t="str">
        <f aca="false">IF('ORÇ.GLOBAL P CAIXA'!K740="EXEC.","",IF('ORÇ.GLOBAL P CAIXA'!I740&gt;0,'ORÇ.GLOBAL P CAIXA'!I740,""))</f>
        <v/>
      </c>
      <c r="J740" s="510" t="str">
        <f aca="false">IF('ORÇ.GLOBAL P CAIXA'!K740="EXEC.","",IF('ORÇ.GLOBAL P CAIXA'!J740&gt;0,'ORÇ.GLOBAL P CAIXA'!J740,""))</f>
        <v/>
      </c>
      <c r="K740" s="115"/>
      <c r="L740" s="168" t="str">
        <f aca="false">IF(B740&gt;0,"ok","ocultar")</f>
        <v>ocultar</v>
      </c>
      <c r="M740" s="511" t="n">
        <f aca="false">ROUND(IF($O740&lt;&gt;0,$O740*(INFORMAÇÕES!$T$113/INFORMAÇÕES!$T$117),0),2)</f>
        <v>0</v>
      </c>
      <c r="N740" s="511" t="n">
        <f aca="false">ROUND(IF($O740&lt;&gt;0,$O740*(INFORMAÇÕES!$T$114/INFORMAÇÕES!$T$117),0),2)</f>
        <v>0</v>
      </c>
      <c r="O740" s="512" t="n">
        <f aca="false">IF(E740=0,G740,0)</f>
        <v>0</v>
      </c>
      <c r="Q740" s="88"/>
      <c r="R740" s="163" t="n">
        <f aca="false">IF(E740&lt;&gt;0,G740,0)</f>
        <v>0</v>
      </c>
      <c r="S740" s="157" t="n">
        <f aca="false">IF(B740=0,S739,IF(ISNONTEXT(B740)=TRUE(),INT(B740),INT(LEFT(B740,FIND(".",B740)-1))))</f>
        <v>3</v>
      </c>
      <c r="T740" s="157" t="str">
        <f aca="false">IF(T741=1,1,IF(B740&lt;&gt;0,1,IF(C740&lt;&gt;0,1,IF(D740&lt;&gt;0,1,IF('ORÇ.GLOBAL REF.'!E740&lt;&gt;0,1,"")))))</f>
        <v/>
      </c>
      <c r="U740" s="157" t="str">
        <f aca="false">IF(S740=0," ",IF(S740&lt;&gt;S739,S740," "))</f>
        <v> </v>
      </c>
      <c r="V740" s="88"/>
    </row>
    <row r="741" s="174" customFormat="true" ht="14.25" hidden="false" customHeight="false" outlineLevel="0" collapsed="false">
      <c r="A741" s="159" t="n">
        <v>730</v>
      </c>
      <c r="B741" s="160" t="n">
        <f aca="false">IF('ORÇ.GLOBAL P CAIXA'!K741="EXEC.",0,'ORÇ.GLOBAL P CAIXA'!M741)</f>
        <v>0</v>
      </c>
      <c r="C741" s="161" t="n">
        <f aca="false">IF('ORÇ.GLOBAL P CAIXA'!K741="EXEC.",0,'ORÇ.GLOBAL P CAIXA'!O741)</f>
        <v>0</v>
      </c>
      <c r="D741" s="162" t="n">
        <f aca="false">IF('ORÇ.GLOBAL P CAIXA'!K741="EXEC.",0,'ORÇ.GLOBAL P CAIXA'!P741)</f>
        <v>0</v>
      </c>
      <c r="E741" s="163" t="n">
        <f aca="false">IF('ORÇ.GLOBAL P CAIXA'!K741="EXEC.",0,ROUND('ORÇ.GLOBAL P CAIXA'!Q741,2))</f>
        <v>0</v>
      </c>
      <c r="F741" s="163" t="n">
        <f aca="false">IF('ORÇ.GLOBAL P CAIXA'!K741="EXEC.",0,TRUNC((1+(IF(OR(H741=0,H741=""),'BDI REF.'!$K$5,CHOOSE(H741,'BDI REF.'!$K$5,'BDI REF.'!$K$6,'BDI REF.'!$K$7))))*'ORÇ.GLOBAL P CAIXA'!R741,2))</f>
        <v>0</v>
      </c>
      <c r="G741" s="163" t="n">
        <f aca="false">IF('ORÇ.GLOBAL P CAIXA'!K741="EXEC.",0,IF(E741&lt;&gt;0,ROUND(E741*F741,2),IF(R741=0,(SUMIF($S$12:$S$1011,B741,$R$12:$R$1011)),R741)))</f>
        <v>0</v>
      </c>
      <c r="H741" s="509" t="str">
        <f aca="false">IF('ORÇ.GLOBAL P CAIXA'!K741="EXEC.","",IF('ORÇ.GLOBAL P CAIXA'!H741&gt;0,'ORÇ.GLOBAL P CAIXA'!H741,""))</f>
        <v/>
      </c>
      <c r="I741" s="509" t="str">
        <f aca="false">IF('ORÇ.GLOBAL P CAIXA'!K741="EXEC.","",IF('ORÇ.GLOBAL P CAIXA'!I741&gt;0,'ORÇ.GLOBAL P CAIXA'!I741,""))</f>
        <v/>
      </c>
      <c r="J741" s="510" t="str">
        <f aca="false">IF('ORÇ.GLOBAL P CAIXA'!K741="EXEC.","",IF('ORÇ.GLOBAL P CAIXA'!J741&gt;0,'ORÇ.GLOBAL P CAIXA'!J741,""))</f>
        <v/>
      </c>
      <c r="K741" s="115"/>
      <c r="L741" s="168" t="str">
        <f aca="false">IF(B741&gt;0,"ok","ocultar")</f>
        <v>ocultar</v>
      </c>
      <c r="M741" s="511" t="n">
        <f aca="false">ROUND(IF($O741&lt;&gt;0,$O741*(INFORMAÇÕES!$T$113/INFORMAÇÕES!$T$117),0),2)</f>
        <v>0</v>
      </c>
      <c r="N741" s="511" t="n">
        <f aca="false">ROUND(IF($O741&lt;&gt;0,$O741*(INFORMAÇÕES!$T$114/INFORMAÇÕES!$T$117),0),2)</f>
        <v>0</v>
      </c>
      <c r="O741" s="512" t="n">
        <f aca="false">IF(E741=0,G741,0)</f>
        <v>0</v>
      </c>
      <c r="Q741" s="88"/>
      <c r="R741" s="163" t="n">
        <f aca="false">IF(E741&lt;&gt;0,G741,0)</f>
        <v>0</v>
      </c>
      <c r="S741" s="157" t="n">
        <f aca="false">IF(B741=0,S740,IF(ISNONTEXT(B741)=TRUE(),INT(B741),INT(LEFT(B741,FIND(".",B741)-1))))</f>
        <v>3</v>
      </c>
      <c r="T741" s="157" t="str">
        <f aca="false">IF(T742=1,1,IF(B741&lt;&gt;0,1,IF(C741&lt;&gt;0,1,IF(D741&lt;&gt;0,1,IF('ORÇ.GLOBAL REF.'!E741&lt;&gt;0,1,"")))))</f>
        <v/>
      </c>
      <c r="U741" s="157" t="str">
        <f aca="false">IF(S741=0," ",IF(S741&lt;&gt;S740,S741," "))</f>
        <v> </v>
      </c>
      <c r="V741" s="88"/>
    </row>
    <row r="742" s="174" customFormat="true" ht="14.25" hidden="false" customHeight="false" outlineLevel="0" collapsed="false">
      <c r="A742" s="159" t="n">
        <v>731</v>
      </c>
      <c r="B742" s="160" t="n">
        <f aca="false">IF('ORÇ.GLOBAL P CAIXA'!K742="EXEC.",0,'ORÇ.GLOBAL P CAIXA'!M742)</f>
        <v>0</v>
      </c>
      <c r="C742" s="161" t="n">
        <f aca="false">IF('ORÇ.GLOBAL P CAIXA'!K742="EXEC.",0,'ORÇ.GLOBAL P CAIXA'!O742)</f>
        <v>0</v>
      </c>
      <c r="D742" s="162" t="n">
        <f aca="false">IF('ORÇ.GLOBAL P CAIXA'!K742="EXEC.",0,'ORÇ.GLOBAL P CAIXA'!P742)</f>
        <v>0</v>
      </c>
      <c r="E742" s="163" t="n">
        <f aca="false">IF('ORÇ.GLOBAL P CAIXA'!K742="EXEC.",0,ROUND('ORÇ.GLOBAL P CAIXA'!Q742,2))</f>
        <v>0</v>
      </c>
      <c r="F742" s="163" t="n">
        <f aca="false">IF('ORÇ.GLOBAL P CAIXA'!K742="EXEC.",0,TRUNC((1+(IF(OR(H742=0,H742=""),'BDI REF.'!$K$5,CHOOSE(H742,'BDI REF.'!$K$5,'BDI REF.'!$K$6,'BDI REF.'!$K$7))))*'ORÇ.GLOBAL P CAIXA'!R742,2))</f>
        <v>0</v>
      </c>
      <c r="G742" s="163" t="n">
        <f aca="false">IF('ORÇ.GLOBAL P CAIXA'!K742="EXEC.",0,IF(E742&lt;&gt;0,ROUND(E742*F742,2),IF(R742=0,(SUMIF($S$12:$S$1011,B742,$R$12:$R$1011)),R742)))</f>
        <v>0</v>
      </c>
      <c r="H742" s="509" t="str">
        <f aca="false">IF('ORÇ.GLOBAL P CAIXA'!K742="EXEC.","",IF('ORÇ.GLOBAL P CAIXA'!H742&gt;0,'ORÇ.GLOBAL P CAIXA'!H742,""))</f>
        <v/>
      </c>
      <c r="I742" s="509" t="str">
        <f aca="false">IF('ORÇ.GLOBAL P CAIXA'!K742="EXEC.","",IF('ORÇ.GLOBAL P CAIXA'!I742&gt;0,'ORÇ.GLOBAL P CAIXA'!I742,""))</f>
        <v/>
      </c>
      <c r="J742" s="510" t="str">
        <f aca="false">IF('ORÇ.GLOBAL P CAIXA'!K742="EXEC.","",IF('ORÇ.GLOBAL P CAIXA'!J742&gt;0,'ORÇ.GLOBAL P CAIXA'!J742,""))</f>
        <v/>
      </c>
      <c r="K742" s="115"/>
      <c r="L742" s="168" t="str">
        <f aca="false">IF(B742&gt;0,"ok","ocultar")</f>
        <v>ocultar</v>
      </c>
      <c r="M742" s="511" t="n">
        <f aca="false">ROUND(IF($O742&lt;&gt;0,$O742*(INFORMAÇÕES!$T$113/INFORMAÇÕES!$T$117),0),2)</f>
        <v>0</v>
      </c>
      <c r="N742" s="511" t="n">
        <f aca="false">ROUND(IF($O742&lt;&gt;0,$O742*(INFORMAÇÕES!$T$114/INFORMAÇÕES!$T$117),0),2)</f>
        <v>0</v>
      </c>
      <c r="O742" s="512" t="n">
        <f aca="false">IF(E742=0,G742,0)</f>
        <v>0</v>
      </c>
      <c r="Q742" s="88"/>
      <c r="R742" s="163" t="n">
        <f aca="false">IF(E742&lt;&gt;0,G742,0)</f>
        <v>0</v>
      </c>
      <c r="S742" s="157" t="n">
        <f aca="false">IF(B742=0,S741,IF(ISNONTEXT(B742)=TRUE(),INT(B742),INT(LEFT(B742,FIND(".",B742)-1))))</f>
        <v>3</v>
      </c>
      <c r="T742" s="157" t="str">
        <f aca="false">IF(T743=1,1,IF(B742&lt;&gt;0,1,IF(C742&lt;&gt;0,1,IF(D742&lt;&gt;0,1,IF('ORÇ.GLOBAL REF.'!E742&lt;&gt;0,1,"")))))</f>
        <v/>
      </c>
      <c r="U742" s="157" t="str">
        <f aca="false">IF(S742=0," ",IF(S742&lt;&gt;S741,S742," "))</f>
        <v> </v>
      </c>
      <c r="V742" s="88"/>
    </row>
    <row r="743" s="174" customFormat="true" ht="14.25" hidden="false" customHeight="false" outlineLevel="0" collapsed="false">
      <c r="A743" s="159" t="n">
        <v>732</v>
      </c>
      <c r="B743" s="160" t="n">
        <f aca="false">IF('ORÇ.GLOBAL P CAIXA'!K743="EXEC.",0,'ORÇ.GLOBAL P CAIXA'!M743)</f>
        <v>0</v>
      </c>
      <c r="C743" s="161" t="n">
        <f aca="false">IF('ORÇ.GLOBAL P CAIXA'!K743="EXEC.",0,'ORÇ.GLOBAL P CAIXA'!O743)</f>
        <v>0</v>
      </c>
      <c r="D743" s="162" t="n">
        <f aca="false">IF('ORÇ.GLOBAL P CAIXA'!K743="EXEC.",0,'ORÇ.GLOBAL P CAIXA'!P743)</f>
        <v>0</v>
      </c>
      <c r="E743" s="163" t="n">
        <f aca="false">IF('ORÇ.GLOBAL P CAIXA'!K743="EXEC.",0,ROUND('ORÇ.GLOBAL P CAIXA'!Q743,2))</f>
        <v>0</v>
      </c>
      <c r="F743" s="163" t="n">
        <f aca="false">IF('ORÇ.GLOBAL P CAIXA'!K743="EXEC.",0,TRUNC((1+(IF(OR(H743=0,H743=""),'BDI REF.'!$K$5,CHOOSE(H743,'BDI REF.'!$K$5,'BDI REF.'!$K$6,'BDI REF.'!$K$7))))*'ORÇ.GLOBAL P CAIXA'!R743,2))</f>
        <v>0</v>
      </c>
      <c r="G743" s="163" t="n">
        <f aca="false">IF('ORÇ.GLOBAL P CAIXA'!K743="EXEC.",0,IF(E743&lt;&gt;0,ROUND(E743*F743,2),IF(R743=0,(SUMIF($S$12:$S$1011,B743,$R$12:$R$1011)),R743)))</f>
        <v>0</v>
      </c>
      <c r="H743" s="509" t="str">
        <f aca="false">IF('ORÇ.GLOBAL P CAIXA'!K743="EXEC.","",IF('ORÇ.GLOBAL P CAIXA'!H743&gt;0,'ORÇ.GLOBAL P CAIXA'!H743,""))</f>
        <v/>
      </c>
      <c r="I743" s="509" t="str">
        <f aca="false">IF('ORÇ.GLOBAL P CAIXA'!K743="EXEC.","",IF('ORÇ.GLOBAL P CAIXA'!I743&gt;0,'ORÇ.GLOBAL P CAIXA'!I743,""))</f>
        <v/>
      </c>
      <c r="J743" s="510" t="str">
        <f aca="false">IF('ORÇ.GLOBAL P CAIXA'!K743="EXEC.","",IF('ORÇ.GLOBAL P CAIXA'!J743&gt;0,'ORÇ.GLOBAL P CAIXA'!J743,""))</f>
        <v/>
      </c>
      <c r="K743" s="115"/>
      <c r="L743" s="168" t="str">
        <f aca="false">IF(B743&gt;0,"ok","ocultar")</f>
        <v>ocultar</v>
      </c>
      <c r="M743" s="511" t="n">
        <f aca="false">ROUND(IF($O743&lt;&gt;0,$O743*(INFORMAÇÕES!$T$113/INFORMAÇÕES!$T$117),0),2)</f>
        <v>0</v>
      </c>
      <c r="N743" s="511" t="n">
        <f aca="false">ROUND(IF($O743&lt;&gt;0,$O743*(INFORMAÇÕES!$T$114/INFORMAÇÕES!$T$117),0),2)</f>
        <v>0</v>
      </c>
      <c r="O743" s="512" t="n">
        <f aca="false">IF(E743=0,G743,0)</f>
        <v>0</v>
      </c>
      <c r="Q743" s="88"/>
      <c r="R743" s="163" t="n">
        <f aca="false">IF(E743&lt;&gt;0,G743,0)</f>
        <v>0</v>
      </c>
      <c r="S743" s="157" t="n">
        <f aca="false">IF(B743=0,S742,IF(ISNONTEXT(B743)=TRUE(),INT(B743),INT(LEFT(B743,FIND(".",B743)-1))))</f>
        <v>3</v>
      </c>
      <c r="T743" s="157" t="str">
        <f aca="false">IF(T744=1,1,IF(B743&lt;&gt;0,1,IF(C743&lt;&gt;0,1,IF(D743&lt;&gt;0,1,IF('ORÇ.GLOBAL REF.'!E743&lt;&gt;0,1,"")))))</f>
        <v/>
      </c>
      <c r="U743" s="157" t="str">
        <f aca="false">IF(S743=0," ",IF(S743&lt;&gt;S742,S743," "))</f>
        <v> </v>
      </c>
      <c r="V743" s="88"/>
    </row>
    <row r="744" s="174" customFormat="true" ht="14.25" hidden="false" customHeight="false" outlineLevel="0" collapsed="false">
      <c r="A744" s="159" t="n">
        <v>733</v>
      </c>
      <c r="B744" s="160" t="n">
        <f aca="false">IF('ORÇ.GLOBAL P CAIXA'!K744="EXEC.",0,'ORÇ.GLOBAL P CAIXA'!M744)</f>
        <v>0</v>
      </c>
      <c r="C744" s="161" t="n">
        <f aca="false">IF('ORÇ.GLOBAL P CAIXA'!K744="EXEC.",0,'ORÇ.GLOBAL P CAIXA'!O744)</f>
        <v>0</v>
      </c>
      <c r="D744" s="162" t="n">
        <f aca="false">IF('ORÇ.GLOBAL P CAIXA'!K744="EXEC.",0,'ORÇ.GLOBAL P CAIXA'!P744)</f>
        <v>0</v>
      </c>
      <c r="E744" s="163" t="n">
        <f aca="false">IF('ORÇ.GLOBAL P CAIXA'!K744="EXEC.",0,ROUND('ORÇ.GLOBAL P CAIXA'!Q744,2))</f>
        <v>0</v>
      </c>
      <c r="F744" s="163" t="n">
        <f aca="false">IF('ORÇ.GLOBAL P CAIXA'!K744="EXEC.",0,TRUNC((1+(IF(OR(H744=0,H744=""),'BDI REF.'!$K$5,CHOOSE(H744,'BDI REF.'!$K$5,'BDI REF.'!$K$6,'BDI REF.'!$K$7))))*'ORÇ.GLOBAL P CAIXA'!R744,2))</f>
        <v>0</v>
      </c>
      <c r="G744" s="163" t="n">
        <f aca="false">IF('ORÇ.GLOBAL P CAIXA'!K744="EXEC.",0,IF(E744&lt;&gt;0,ROUND(E744*F744,2),IF(R744=0,(SUMIF($S$12:$S$1011,B744,$R$12:$R$1011)),R744)))</f>
        <v>0</v>
      </c>
      <c r="H744" s="509" t="str">
        <f aca="false">IF('ORÇ.GLOBAL P CAIXA'!K744="EXEC.","",IF('ORÇ.GLOBAL P CAIXA'!H744&gt;0,'ORÇ.GLOBAL P CAIXA'!H744,""))</f>
        <v/>
      </c>
      <c r="I744" s="509" t="str">
        <f aca="false">IF('ORÇ.GLOBAL P CAIXA'!K744="EXEC.","",IF('ORÇ.GLOBAL P CAIXA'!I744&gt;0,'ORÇ.GLOBAL P CAIXA'!I744,""))</f>
        <v/>
      </c>
      <c r="J744" s="510" t="str">
        <f aca="false">IF('ORÇ.GLOBAL P CAIXA'!K744="EXEC.","",IF('ORÇ.GLOBAL P CAIXA'!J744&gt;0,'ORÇ.GLOBAL P CAIXA'!J744,""))</f>
        <v/>
      </c>
      <c r="K744" s="115"/>
      <c r="L744" s="168" t="str">
        <f aca="false">IF(B744&gt;0,"ok","ocultar")</f>
        <v>ocultar</v>
      </c>
      <c r="M744" s="511" t="n">
        <f aca="false">ROUND(IF($O744&lt;&gt;0,$O744*(INFORMAÇÕES!$T$113/INFORMAÇÕES!$T$117),0),2)</f>
        <v>0</v>
      </c>
      <c r="N744" s="511" t="n">
        <f aca="false">ROUND(IF($O744&lt;&gt;0,$O744*(INFORMAÇÕES!$T$114/INFORMAÇÕES!$T$117),0),2)</f>
        <v>0</v>
      </c>
      <c r="O744" s="512" t="n">
        <f aca="false">IF(E744=0,G744,0)</f>
        <v>0</v>
      </c>
      <c r="Q744" s="88"/>
      <c r="R744" s="163" t="n">
        <f aca="false">IF(E744&lt;&gt;0,G744,0)</f>
        <v>0</v>
      </c>
      <c r="S744" s="157" t="n">
        <f aca="false">IF(B744=0,S743,IF(ISNONTEXT(B744)=TRUE(),INT(B744),INT(LEFT(B744,FIND(".",B744)-1))))</f>
        <v>3</v>
      </c>
      <c r="T744" s="157" t="str">
        <f aca="false">IF(T745=1,1,IF(B744&lt;&gt;0,1,IF(C744&lt;&gt;0,1,IF(D744&lt;&gt;0,1,IF('ORÇ.GLOBAL REF.'!E744&lt;&gt;0,1,"")))))</f>
        <v/>
      </c>
      <c r="U744" s="157" t="str">
        <f aca="false">IF(S744=0," ",IF(S744&lt;&gt;S743,S744," "))</f>
        <v> </v>
      </c>
      <c r="V744" s="88"/>
    </row>
    <row r="745" s="174" customFormat="true" ht="14.25" hidden="false" customHeight="false" outlineLevel="0" collapsed="false">
      <c r="A745" s="159" t="n">
        <v>734</v>
      </c>
      <c r="B745" s="160" t="n">
        <f aca="false">IF('ORÇ.GLOBAL P CAIXA'!K745="EXEC.",0,'ORÇ.GLOBAL P CAIXA'!M745)</f>
        <v>0</v>
      </c>
      <c r="C745" s="161" t="n">
        <f aca="false">IF('ORÇ.GLOBAL P CAIXA'!K745="EXEC.",0,'ORÇ.GLOBAL P CAIXA'!O745)</f>
        <v>0</v>
      </c>
      <c r="D745" s="162" t="n">
        <f aca="false">IF('ORÇ.GLOBAL P CAIXA'!K745="EXEC.",0,'ORÇ.GLOBAL P CAIXA'!P745)</f>
        <v>0</v>
      </c>
      <c r="E745" s="163" t="n">
        <f aca="false">IF('ORÇ.GLOBAL P CAIXA'!K745="EXEC.",0,ROUND('ORÇ.GLOBAL P CAIXA'!Q745,2))</f>
        <v>0</v>
      </c>
      <c r="F745" s="163" t="n">
        <f aca="false">IF('ORÇ.GLOBAL P CAIXA'!K745="EXEC.",0,TRUNC((1+(IF(OR(H745=0,H745=""),'BDI REF.'!$K$5,CHOOSE(H745,'BDI REF.'!$K$5,'BDI REF.'!$K$6,'BDI REF.'!$K$7))))*'ORÇ.GLOBAL P CAIXA'!R745,2))</f>
        <v>0</v>
      </c>
      <c r="G745" s="163" t="n">
        <f aca="false">IF('ORÇ.GLOBAL P CAIXA'!K745="EXEC.",0,IF(E745&lt;&gt;0,ROUND(E745*F745,2),IF(R745=0,(SUMIF($S$12:$S$1011,B745,$R$12:$R$1011)),R745)))</f>
        <v>0</v>
      </c>
      <c r="H745" s="509" t="str">
        <f aca="false">IF('ORÇ.GLOBAL P CAIXA'!K745="EXEC.","",IF('ORÇ.GLOBAL P CAIXA'!H745&gt;0,'ORÇ.GLOBAL P CAIXA'!H745,""))</f>
        <v/>
      </c>
      <c r="I745" s="509" t="str">
        <f aca="false">IF('ORÇ.GLOBAL P CAIXA'!K745="EXEC.","",IF('ORÇ.GLOBAL P CAIXA'!I745&gt;0,'ORÇ.GLOBAL P CAIXA'!I745,""))</f>
        <v/>
      </c>
      <c r="J745" s="510" t="str">
        <f aca="false">IF('ORÇ.GLOBAL P CAIXA'!K745="EXEC.","",IF('ORÇ.GLOBAL P CAIXA'!J745&gt;0,'ORÇ.GLOBAL P CAIXA'!J745,""))</f>
        <v/>
      </c>
      <c r="K745" s="115"/>
      <c r="L745" s="168" t="str">
        <f aca="false">IF(B745&gt;0,"ok","ocultar")</f>
        <v>ocultar</v>
      </c>
      <c r="M745" s="511" t="n">
        <f aca="false">ROUND(IF($O745&lt;&gt;0,$O745*(INFORMAÇÕES!$T$113/INFORMAÇÕES!$T$117),0),2)</f>
        <v>0</v>
      </c>
      <c r="N745" s="511" t="n">
        <f aca="false">ROUND(IF($O745&lt;&gt;0,$O745*(INFORMAÇÕES!$T$114/INFORMAÇÕES!$T$117),0),2)</f>
        <v>0</v>
      </c>
      <c r="O745" s="512" t="n">
        <f aca="false">IF(E745=0,G745,0)</f>
        <v>0</v>
      </c>
      <c r="Q745" s="88"/>
      <c r="R745" s="163" t="n">
        <f aca="false">IF(E745&lt;&gt;0,G745,0)</f>
        <v>0</v>
      </c>
      <c r="S745" s="157" t="n">
        <f aca="false">IF(B745=0,S744,IF(ISNONTEXT(B745)=TRUE(),INT(B745),INT(LEFT(B745,FIND(".",B745)-1))))</f>
        <v>3</v>
      </c>
      <c r="T745" s="157" t="str">
        <f aca="false">IF(T746=1,1,IF(B745&lt;&gt;0,1,IF(C745&lt;&gt;0,1,IF(D745&lt;&gt;0,1,IF('ORÇ.GLOBAL REF.'!E745&lt;&gt;0,1,"")))))</f>
        <v/>
      </c>
      <c r="U745" s="157" t="str">
        <f aca="false">IF(S745=0," ",IF(S745&lt;&gt;S744,S745," "))</f>
        <v> </v>
      </c>
      <c r="V745" s="88"/>
    </row>
    <row r="746" s="174" customFormat="true" ht="14.25" hidden="false" customHeight="false" outlineLevel="0" collapsed="false">
      <c r="A746" s="159" t="n">
        <v>735</v>
      </c>
      <c r="B746" s="160" t="n">
        <f aca="false">IF('ORÇ.GLOBAL P CAIXA'!K746="EXEC.",0,'ORÇ.GLOBAL P CAIXA'!M746)</f>
        <v>0</v>
      </c>
      <c r="C746" s="161" t="n">
        <f aca="false">IF('ORÇ.GLOBAL P CAIXA'!K746="EXEC.",0,'ORÇ.GLOBAL P CAIXA'!O746)</f>
        <v>0</v>
      </c>
      <c r="D746" s="162" t="n">
        <f aca="false">IF('ORÇ.GLOBAL P CAIXA'!K746="EXEC.",0,'ORÇ.GLOBAL P CAIXA'!P746)</f>
        <v>0</v>
      </c>
      <c r="E746" s="163" t="n">
        <f aca="false">IF('ORÇ.GLOBAL P CAIXA'!K746="EXEC.",0,ROUND('ORÇ.GLOBAL P CAIXA'!Q746,2))</f>
        <v>0</v>
      </c>
      <c r="F746" s="163" t="n">
        <f aca="false">IF('ORÇ.GLOBAL P CAIXA'!K746="EXEC.",0,TRUNC((1+(IF(OR(H746=0,H746=""),'BDI REF.'!$K$5,CHOOSE(H746,'BDI REF.'!$K$5,'BDI REF.'!$K$6,'BDI REF.'!$K$7))))*'ORÇ.GLOBAL P CAIXA'!R746,2))</f>
        <v>0</v>
      </c>
      <c r="G746" s="163" t="n">
        <f aca="false">IF('ORÇ.GLOBAL P CAIXA'!K746="EXEC.",0,IF(E746&lt;&gt;0,ROUND(E746*F746,2),IF(R746=0,(SUMIF($S$12:$S$1011,B746,$R$12:$R$1011)),R746)))</f>
        <v>0</v>
      </c>
      <c r="H746" s="509" t="str">
        <f aca="false">IF('ORÇ.GLOBAL P CAIXA'!K746="EXEC.","",IF('ORÇ.GLOBAL P CAIXA'!H746&gt;0,'ORÇ.GLOBAL P CAIXA'!H746,""))</f>
        <v/>
      </c>
      <c r="I746" s="509" t="str">
        <f aca="false">IF('ORÇ.GLOBAL P CAIXA'!K746="EXEC.","",IF('ORÇ.GLOBAL P CAIXA'!I746&gt;0,'ORÇ.GLOBAL P CAIXA'!I746,""))</f>
        <v/>
      </c>
      <c r="J746" s="510" t="str">
        <f aca="false">IF('ORÇ.GLOBAL P CAIXA'!K746="EXEC.","",IF('ORÇ.GLOBAL P CAIXA'!J746&gt;0,'ORÇ.GLOBAL P CAIXA'!J746,""))</f>
        <v/>
      </c>
      <c r="K746" s="115"/>
      <c r="L746" s="168" t="str">
        <f aca="false">IF(B746&gt;0,"ok","ocultar")</f>
        <v>ocultar</v>
      </c>
      <c r="M746" s="511" t="n">
        <f aca="false">ROUND(IF($O746&lt;&gt;0,$O746*(INFORMAÇÕES!$T$113/INFORMAÇÕES!$T$117),0),2)</f>
        <v>0</v>
      </c>
      <c r="N746" s="511" t="n">
        <f aca="false">ROUND(IF($O746&lt;&gt;0,$O746*(INFORMAÇÕES!$T$114/INFORMAÇÕES!$T$117),0),2)</f>
        <v>0</v>
      </c>
      <c r="O746" s="512" t="n">
        <f aca="false">IF(E746=0,G746,0)</f>
        <v>0</v>
      </c>
      <c r="Q746" s="88"/>
      <c r="R746" s="163" t="n">
        <f aca="false">IF(E746&lt;&gt;0,G746,0)</f>
        <v>0</v>
      </c>
      <c r="S746" s="157" t="n">
        <f aca="false">IF(B746=0,S745,IF(ISNONTEXT(B746)=TRUE(),INT(B746),INT(LEFT(B746,FIND(".",B746)-1))))</f>
        <v>3</v>
      </c>
      <c r="T746" s="157" t="str">
        <f aca="false">IF(T747=1,1,IF(B746&lt;&gt;0,1,IF(C746&lt;&gt;0,1,IF(D746&lt;&gt;0,1,IF('ORÇ.GLOBAL REF.'!E746&lt;&gt;0,1,"")))))</f>
        <v/>
      </c>
      <c r="U746" s="157" t="str">
        <f aca="false">IF(S746=0," ",IF(S746&lt;&gt;S745,S746," "))</f>
        <v> </v>
      </c>
      <c r="V746" s="88"/>
    </row>
    <row r="747" s="174" customFormat="true" ht="14.25" hidden="false" customHeight="false" outlineLevel="0" collapsed="false">
      <c r="A747" s="159" t="n">
        <v>736</v>
      </c>
      <c r="B747" s="160" t="n">
        <f aca="false">IF('ORÇ.GLOBAL P CAIXA'!K747="EXEC.",0,'ORÇ.GLOBAL P CAIXA'!M747)</f>
        <v>0</v>
      </c>
      <c r="C747" s="161" t="n">
        <f aca="false">IF('ORÇ.GLOBAL P CAIXA'!K747="EXEC.",0,'ORÇ.GLOBAL P CAIXA'!O747)</f>
        <v>0</v>
      </c>
      <c r="D747" s="162" t="n">
        <f aca="false">IF('ORÇ.GLOBAL P CAIXA'!K747="EXEC.",0,'ORÇ.GLOBAL P CAIXA'!P747)</f>
        <v>0</v>
      </c>
      <c r="E747" s="163" t="n">
        <f aca="false">IF('ORÇ.GLOBAL P CAIXA'!K747="EXEC.",0,ROUND('ORÇ.GLOBAL P CAIXA'!Q747,2))</f>
        <v>0</v>
      </c>
      <c r="F747" s="163" t="n">
        <f aca="false">IF('ORÇ.GLOBAL P CAIXA'!K747="EXEC.",0,TRUNC((1+(IF(OR(H747=0,H747=""),'BDI REF.'!$K$5,CHOOSE(H747,'BDI REF.'!$K$5,'BDI REF.'!$K$6,'BDI REF.'!$K$7))))*'ORÇ.GLOBAL P CAIXA'!R747,2))</f>
        <v>0</v>
      </c>
      <c r="G747" s="163" t="n">
        <f aca="false">IF('ORÇ.GLOBAL P CAIXA'!K747="EXEC.",0,IF(E747&lt;&gt;0,ROUND(E747*F747,2),IF(R747=0,(SUMIF($S$12:$S$1011,B747,$R$12:$R$1011)),R747)))</f>
        <v>0</v>
      </c>
      <c r="H747" s="509" t="str">
        <f aca="false">IF('ORÇ.GLOBAL P CAIXA'!K747="EXEC.","",IF('ORÇ.GLOBAL P CAIXA'!H747&gt;0,'ORÇ.GLOBAL P CAIXA'!H747,""))</f>
        <v/>
      </c>
      <c r="I747" s="509" t="str">
        <f aca="false">IF('ORÇ.GLOBAL P CAIXA'!K747="EXEC.","",IF('ORÇ.GLOBAL P CAIXA'!I747&gt;0,'ORÇ.GLOBAL P CAIXA'!I747,""))</f>
        <v/>
      </c>
      <c r="J747" s="510" t="str">
        <f aca="false">IF('ORÇ.GLOBAL P CAIXA'!K747="EXEC.","",IF('ORÇ.GLOBAL P CAIXA'!J747&gt;0,'ORÇ.GLOBAL P CAIXA'!J747,""))</f>
        <v/>
      </c>
      <c r="K747" s="115"/>
      <c r="L747" s="168" t="str">
        <f aca="false">IF(B747&gt;0,"ok","ocultar")</f>
        <v>ocultar</v>
      </c>
      <c r="M747" s="511" t="n">
        <f aca="false">ROUND(IF($O747&lt;&gt;0,$O747*(INFORMAÇÕES!$T$113/INFORMAÇÕES!$T$117),0),2)</f>
        <v>0</v>
      </c>
      <c r="N747" s="511" t="n">
        <f aca="false">ROUND(IF($O747&lt;&gt;0,$O747*(INFORMAÇÕES!$T$114/INFORMAÇÕES!$T$117),0),2)</f>
        <v>0</v>
      </c>
      <c r="O747" s="512" t="n">
        <f aca="false">IF(E747=0,G747,0)</f>
        <v>0</v>
      </c>
      <c r="Q747" s="88"/>
      <c r="R747" s="163" t="n">
        <f aca="false">IF(E747&lt;&gt;0,G747,0)</f>
        <v>0</v>
      </c>
      <c r="S747" s="157" t="n">
        <f aca="false">IF(B747=0,S746,IF(ISNONTEXT(B747)=TRUE(),INT(B747),INT(LEFT(B747,FIND(".",B747)-1))))</f>
        <v>3</v>
      </c>
      <c r="T747" s="157" t="str">
        <f aca="false">IF(T748=1,1,IF(B747&lt;&gt;0,1,IF(C747&lt;&gt;0,1,IF(D747&lt;&gt;0,1,IF('ORÇ.GLOBAL REF.'!E747&lt;&gt;0,1,"")))))</f>
        <v/>
      </c>
      <c r="U747" s="157" t="str">
        <f aca="false">IF(S747=0," ",IF(S747&lt;&gt;S746,S747," "))</f>
        <v> </v>
      </c>
      <c r="V747" s="88"/>
    </row>
    <row r="748" s="174" customFormat="true" ht="14.25" hidden="false" customHeight="false" outlineLevel="0" collapsed="false">
      <c r="A748" s="159" t="n">
        <v>737</v>
      </c>
      <c r="B748" s="160" t="n">
        <f aca="false">IF('ORÇ.GLOBAL P CAIXA'!K748="EXEC.",0,'ORÇ.GLOBAL P CAIXA'!M748)</f>
        <v>0</v>
      </c>
      <c r="C748" s="161" t="n">
        <f aca="false">IF('ORÇ.GLOBAL P CAIXA'!K748="EXEC.",0,'ORÇ.GLOBAL P CAIXA'!O748)</f>
        <v>0</v>
      </c>
      <c r="D748" s="162" t="n">
        <f aca="false">IF('ORÇ.GLOBAL P CAIXA'!K748="EXEC.",0,'ORÇ.GLOBAL P CAIXA'!P748)</f>
        <v>0</v>
      </c>
      <c r="E748" s="163" t="n">
        <f aca="false">IF('ORÇ.GLOBAL P CAIXA'!K748="EXEC.",0,ROUND('ORÇ.GLOBAL P CAIXA'!Q748,2))</f>
        <v>0</v>
      </c>
      <c r="F748" s="163" t="n">
        <f aca="false">IF('ORÇ.GLOBAL P CAIXA'!K748="EXEC.",0,TRUNC((1+(IF(OR(H748=0,H748=""),'BDI REF.'!$K$5,CHOOSE(H748,'BDI REF.'!$K$5,'BDI REF.'!$K$6,'BDI REF.'!$K$7))))*'ORÇ.GLOBAL P CAIXA'!R748,2))</f>
        <v>0</v>
      </c>
      <c r="G748" s="163" t="n">
        <f aca="false">IF('ORÇ.GLOBAL P CAIXA'!K748="EXEC.",0,IF(E748&lt;&gt;0,ROUND(E748*F748,2),IF(R748=0,(SUMIF($S$12:$S$1011,B748,$R$12:$R$1011)),R748)))</f>
        <v>0</v>
      </c>
      <c r="H748" s="509" t="str">
        <f aca="false">IF('ORÇ.GLOBAL P CAIXA'!K748="EXEC.","",IF('ORÇ.GLOBAL P CAIXA'!H748&gt;0,'ORÇ.GLOBAL P CAIXA'!H748,""))</f>
        <v/>
      </c>
      <c r="I748" s="509" t="str">
        <f aca="false">IF('ORÇ.GLOBAL P CAIXA'!K748="EXEC.","",IF('ORÇ.GLOBAL P CAIXA'!I748&gt;0,'ORÇ.GLOBAL P CAIXA'!I748,""))</f>
        <v/>
      </c>
      <c r="J748" s="510" t="str">
        <f aca="false">IF('ORÇ.GLOBAL P CAIXA'!K748="EXEC.","",IF('ORÇ.GLOBAL P CAIXA'!J748&gt;0,'ORÇ.GLOBAL P CAIXA'!J748,""))</f>
        <v/>
      </c>
      <c r="K748" s="115"/>
      <c r="L748" s="168" t="str">
        <f aca="false">IF(B748&gt;0,"ok","ocultar")</f>
        <v>ocultar</v>
      </c>
      <c r="M748" s="511" t="n">
        <f aca="false">ROUND(IF($O748&lt;&gt;0,$O748*(INFORMAÇÕES!$T$113/INFORMAÇÕES!$T$117),0),2)</f>
        <v>0</v>
      </c>
      <c r="N748" s="511" t="n">
        <f aca="false">ROUND(IF($O748&lt;&gt;0,$O748*(INFORMAÇÕES!$T$114/INFORMAÇÕES!$T$117),0),2)</f>
        <v>0</v>
      </c>
      <c r="O748" s="512" t="n">
        <f aca="false">IF(E748=0,G748,0)</f>
        <v>0</v>
      </c>
      <c r="Q748" s="88"/>
      <c r="R748" s="163" t="n">
        <f aca="false">IF(E748&lt;&gt;0,G748,0)</f>
        <v>0</v>
      </c>
      <c r="S748" s="157" t="n">
        <f aca="false">IF(B748=0,S747,IF(ISNONTEXT(B748)=TRUE(),INT(B748),INT(LEFT(B748,FIND(".",B748)-1))))</f>
        <v>3</v>
      </c>
      <c r="T748" s="157" t="str">
        <f aca="false">IF(T749=1,1,IF(B748&lt;&gt;0,1,IF(C748&lt;&gt;0,1,IF(D748&lt;&gt;0,1,IF('ORÇ.GLOBAL REF.'!E748&lt;&gt;0,1,"")))))</f>
        <v/>
      </c>
      <c r="U748" s="157" t="str">
        <f aca="false">IF(S748=0," ",IF(S748&lt;&gt;S747,S748," "))</f>
        <v> </v>
      </c>
      <c r="V748" s="88"/>
    </row>
    <row r="749" s="174" customFormat="true" ht="14.25" hidden="false" customHeight="false" outlineLevel="0" collapsed="false">
      <c r="A749" s="159" t="n">
        <v>738</v>
      </c>
      <c r="B749" s="160" t="n">
        <f aca="false">IF('ORÇ.GLOBAL P CAIXA'!K749="EXEC.",0,'ORÇ.GLOBAL P CAIXA'!M749)</f>
        <v>0</v>
      </c>
      <c r="C749" s="161" t="n">
        <f aca="false">IF('ORÇ.GLOBAL P CAIXA'!K749="EXEC.",0,'ORÇ.GLOBAL P CAIXA'!O749)</f>
        <v>0</v>
      </c>
      <c r="D749" s="162" t="n">
        <f aca="false">IF('ORÇ.GLOBAL P CAIXA'!K749="EXEC.",0,'ORÇ.GLOBAL P CAIXA'!P749)</f>
        <v>0</v>
      </c>
      <c r="E749" s="163" t="n">
        <f aca="false">IF('ORÇ.GLOBAL P CAIXA'!K749="EXEC.",0,ROUND('ORÇ.GLOBAL P CAIXA'!Q749,2))</f>
        <v>0</v>
      </c>
      <c r="F749" s="163" t="n">
        <f aca="false">IF('ORÇ.GLOBAL P CAIXA'!K749="EXEC.",0,TRUNC((1+(IF(OR(H749=0,H749=""),'BDI REF.'!$K$5,CHOOSE(H749,'BDI REF.'!$K$5,'BDI REF.'!$K$6,'BDI REF.'!$K$7))))*'ORÇ.GLOBAL P CAIXA'!R749,2))</f>
        <v>0</v>
      </c>
      <c r="G749" s="163" t="n">
        <f aca="false">IF('ORÇ.GLOBAL P CAIXA'!K749="EXEC.",0,IF(E749&lt;&gt;0,ROUND(E749*F749,2),IF(R749=0,(SUMIF($S$12:$S$1011,B749,$R$12:$R$1011)),R749)))</f>
        <v>0</v>
      </c>
      <c r="H749" s="509" t="str">
        <f aca="false">IF('ORÇ.GLOBAL P CAIXA'!K749="EXEC.","",IF('ORÇ.GLOBAL P CAIXA'!H749&gt;0,'ORÇ.GLOBAL P CAIXA'!H749,""))</f>
        <v/>
      </c>
      <c r="I749" s="509" t="str">
        <f aca="false">IF('ORÇ.GLOBAL P CAIXA'!K749="EXEC.","",IF('ORÇ.GLOBAL P CAIXA'!I749&gt;0,'ORÇ.GLOBAL P CAIXA'!I749,""))</f>
        <v/>
      </c>
      <c r="J749" s="510" t="str">
        <f aca="false">IF('ORÇ.GLOBAL P CAIXA'!K749="EXEC.","",IF('ORÇ.GLOBAL P CAIXA'!J749&gt;0,'ORÇ.GLOBAL P CAIXA'!J749,""))</f>
        <v/>
      </c>
      <c r="K749" s="115"/>
      <c r="L749" s="168" t="str">
        <f aca="false">IF(B749&gt;0,"ok","ocultar")</f>
        <v>ocultar</v>
      </c>
      <c r="M749" s="511" t="n">
        <f aca="false">ROUND(IF($O749&lt;&gt;0,$O749*(INFORMAÇÕES!$T$113/INFORMAÇÕES!$T$117),0),2)</f>
        <v>0</v>
      </c>
      <c r="N749" s="511" t="n">
        <f aca="false">ROUND(IF($O749&lt;&gt;0,$O749*(INFORMAÇÕES!$T$114/INFORMAÇÕES!$T$117),0),2)</f>
        <v>0</v>
      </c>
      <c r="O749" s="512" t="n">
        <f aca="false">IF(E749=0,G749,0)</f>
        <v>0</v>
      </c>
      <c r="Q749" s="88"/>
      <c r="R749" s="163" t="n">
        <f aca="false">IF(E749&lt;&gt;0,G749,0)</f>
        <v>0</v>
      </c>
      <c r="S749" s="157" t="n">
        <f aca="false">IF(B749=0,S748,IF(ISNONTEXT(B749)=TRUE(),INT(B749),INT(LEFT(B749,FIND(".",B749)-1))))</f>
        <v>3</v>
      </c>
      <c r="T749" s="157" t="str">
        <f aca="false">IF(T750=1,1,IF(B749&lt;&gt;0,1,IF(C749&lt;&gt;0,1,IF(D749&lt;&gt;0,1,IF('ORÇ.GLOBAL REF.'!E749&lt;&gt;0,1,"")))))</f>
        <v/>
      </c>
      <c r="U749" s="157" t="str">
        <f aca="false">IF(S749=0," ",IF(S749&lt;&gt;S748,S749," "))</f>
        <v> </v>
      </c>
      <c r="V749" s="88"/>
    </row>
    <row r="750" s="174" customFormat="true" ht="14.25" hidden="false" customHeight="false" outlineLevel="0" collapsed="false">
      <c r="A750" s="159" t="n">
        <v>739</v>
      </c>
      <c r="B750" s="160" t="n">
        <f aca="false">IF('ORÇ.GLOBAL P CAIXA'!K750="EXEC.",0,'ORÇ.GLOBAL P CAIXA'!M750)</f>
        <v>0</v>
      </c>
      <c r="C750" s="161" t="n">
        <f aca="false">IF('ORÇ.GLOBAL P CAIXA'!K750="EXEC.",0,'ORÇ.GLOBAL P CAIXA'!O750)</f>
        <v>0</v>
      </c>
      <c r="D750" s="162" t="n">
        <f aca="false">IF('ORÇ.GLOBAL P CAIXA'!K750="EXEC.",0,'ORÇ.GLOBAL P CAIXA'!P750)</f>
        <v>0</v>
      </c>
      <c r="E750" s="163" t="n">
        <f aca="false">IF('ORÇ.GLOBAL P CAIXA'!K750="EXEC.",0,ROUND('ORÇ.GLOBAL P CAIXA'!Q750,2))</f>
        <v>0</v>
      </c>
      <c r="F750" s="163" t="n">
        <f aca="false">IF('ORÇ.GLOBAL P CAIXA'!K750="EXEC.",0,TRUNC((1+(IF(OR(H750=0,H750=""),'BDI REF.'!$K$5,CHOOSE(H750,'BDI REF.'!$K$5,'BDI REF.'!$K$6,'BDI REF.'!$K$7))))*'ORÇ.GLOBAL P CAIXA'!R750,2))</f>
        <v>0</v>
      </c>
      <c r="G750" s="163" t="n">
        <f aca="false">IF('ORÇ.GLOBAL P CAIXA'!K750="EXEC.",0,IF(E750&lt;&gt;0,ROUND(E750*F750,2),IF(R750=0,(SUMIF($S$12:$S$1011,B750,$R$12:$R$1011)),R750)))</f>
        <v>0</v>
      </c>
      <c r="H750" s="509" t="str">
        <f aca="false">IF('ORÇ.GLOBAL P CAIXA'!K750="EXEC.","",IF('ORÇ.GLOBAL P CAIXA'!H750&gt;0,'ORÇ.GLOBAL P CAIXA'!H750,""))</f>
        <v/>
      </c>
      <c r="I750" s="509" t="str">
        <f aca="false">IF('ORÇ.GLOBAL P CAIXA'!K750="EXEC.","",IF('ORÇ.GLOBAL P CAIXA'!I750&gt;0,'ORÇ.GLOBAL P CAIXA'!I750,""))</f>
        <v/>
      </c>
      <c r="J750" s="510" t="str">
        <f aca="false">IF('ORÇ.GLOBAL P CAIXA'!K750="EXEC.","",IF('ORÇ.GLOBAL P CAIXA'!J750&gt;0,'ORÇ.GLOBAL P CAIXA'!J750,""))</f>
        <v/>
      </c>
      <c r="K750" s="115"/>
      <c r="L750" s="168" t="str">
        <f aca="false">IF(B750&gt;0,"ok","ocultar")</f>
        <v>ocultar</v>
      </c>
      <c r="M750" s="511" t="n">
        <f aca="false">ROUND(IF($O750&lt;&gt;0,$O750*(INFORMAÇÕES!$T$113/INFORMAÇÕES!$T$117),0),2)</f>
        <v>0</v>
      </c>
      <c r="N750" s="511" t="n">
        <f aca="false">ROUND(IF($O750&lt;&gt;0,$O750*(INFORMAÇÕES!$T$114/INFORMAÇÕES!$T$117),0),2)</f>
        <v>0</v>
      </c>
      <c r="O750" s="512" t="n">
        <f aca="false">IF(E750=0,G750,0)</f>
        <v>0</v>
      </c>
      <c r="Q750" s="88"/>
      <c r="R750" s="163" t="n">
        <f aca="false">IF(E750&lt;&gt;0,G750,0)</f>
        <v>0</v>
      </c>
      <c r="S750" s="157" t="n">
        <f aca="false">IF(B750=0,S749,IF(ISNONTEXT(B750)=TRUE(),INT(B750),INT(LEFT(B750,FIND(".",B750)-1))))</f>
        <v>3</v>
      </c>
      <c r="T750" s="157" t="str">
        <f aca="false">IF(T751=1,1,IF(B750&lt;&gt;0,1,IF(C750&lt;&gt;0,1,IF(D750&lt;&gt;0,1,IF('ORÇ.GLOBAL REF.'!E750&lt;&gt;0,1,"")))))</f>
        <v/>
      </c>
      <c r="U750" s="157" t="str">
        <f aca="false">IF(S750=0," ",IF(S750&lt;&gt;S749,S750," "))</f>
        <v> </v>
      </c>
      <c r="V750" s="88"/>
    </row>
    <row r="751" s="174" customFormat="true" ht="14.25" hidden="false" customHeight="false" outlineLevel="0" collapsed="false">
      <c r="A751" s="159" t="n">
        <v>740</v>
      </c>
      <c r="B751" s="160" t="n">
        <f aca="false">IF('ORÇ.GLOBAL P CAIXA'!K751="EXEC.",0,'ORÇ.GLOBAL P CAIXA'!M751)</f>
        <v>0</v>
      </c>
      <c r="C751" s="161" t="n">
        <f aca="false">IF('ORÇ.GLOBAL P CAIXA'!K751="EXEC.",0,'ORÇ.GLOBAL P CAIXA'!O751)</f>
        <v>0</v>
      </c>
      <c r="D751" s="162" t="n">
        <f aca="false">IF('ORÇ.GLOBAL P CAIXA'!K751="EXEC.",0,'ORÇ.GLOBAL P CAIXA'!P751)</f>
        <v>0</v>
      </c>
      <c r="E751" s="163" t="n">
        <f aca="false">IF('ORÇ.GLOBAL P CAIXA'!K751="EXEC.",0,ROUND('ORÇ.GLOBAL P CAIXA'!Q751,2))</f>
        <v>0</v>
      </c>
      <c r="F751" s="163" t="n">
        <f aca="false">IF('ORÇ.GLOBAL P CAIXA'!K751="EXEC.",0,TRUNC((1+(IF(OR(H751=0,H751=""),'BDI REF.'!$K$5,CHOOSE(H751,'BDI REF.'!$K$5,'BDI REF.'!$K$6,'BDI REF.'!$K$7))))*'ORÇ.GLOBAL P CAIXA'!R751,2))</f>
        <v>0</v>
      </c>
      <c r="G751" s="163" t="n">
        <f aca="false">IF('ORÇ.GLOBAL P CAIXA'!K751="EXEC.",0,IF(E751&lt;&gt;0,ROUND(E751*F751,2),IF(R751=0,(SUMIF($S$12:$S$1011,B751,$R$12:$R$1011)),R751)))</f>
        <v>0</v>
      </c>
      <c r="H751" s="509" t="str">
        <f aca="false">IF('ORÇ.GLOBAL P CAIXA'!K751="EXEC.","",IF('ORÇ.GLOBAL P CAIXA'!H751&gt;0,'ORÇ.GLOBAL P CAIXA'!H751,""))</f>
        <v/>
      </c>
      <c r="I751" s="509" t="str">
        <f aca="false">IF('ORÇ.GLOBAL P CAIXA'!K751="EXEC.","",IF('ORÇ.GLOBAL P CAIXA'!I751&gt;0,'ORÇ.GLOBAL P CAIXA'!I751,""))</f>
        <v/>
      </c>
      <c r="J751" s="510" t="str">
        <f aca="false">IF('ORÇ.GLOBAL P CAIXA'!K751="EXEC.","",IF('ORÇ.GLOBAL P CAIXA'!J751&gt;0,'ORÇ.GLOBAL P CAIXA'!J751,""))</f>
        <v/>
      </c>
      <c r="K751" s="115"/>
      <c r="L751" s="168" t="str">
        <f aca="false">IF(B751&gt;0,"ok","ocultar")</f>
        <v>ocultar</v>
      </c>
      <c r="M751" s="511" t="n">
        <f aca="false">ROUND(IF($O751&lt;&gt;0,$O751*(INFORMAÇÕES!$T$113/INFORMAÇÕES!$T$117),0),2)</f>
        <v>0</v>
      </c>
      <c r="N751" s="511" t="n">
        <f aca="false">ROUND(IF($O751&lt;&gt;0,$O751*(INFORMAÇÕES!$T$114/INFORMAÇÕES!$T$117),0),2)</f>
        <v>0</v>
      </c>
      <c r="O751" s="512" t="n">
        <f aca="false">IF(E751=0,G751,0)</f>
        <v>0</v>
      </c>
      <c r="Q751" s="88"/>
      <c r="R751" s="163" t="n">
        <f aca="false">IF(E751&lt;&gt;0,G751,0)</f>
        <v>0</v>
      </c>
      <c r="S751" s="157" t="n">
        <f aca="false">IF(B751=0,S750,IF(ISNONTEXT(B751)=TRUE(),INT(B751),INT(LEFT(B751,FIND(".",B751)-1))))</f>
        <v>3</v>
      </c>
      <c r="T751" s="157" t="str">
        <f aca="false">IF(T752=1,1,IF(B751&lt;&gt;0,1,IF(C751&lt;&gt;0,1,IF(D751&lt;&gt;0,1,IF('ORÇ.GLOBAL REF.'!E751&lt;&gt;0,1,"")))))</f>
        <v/>
      </c>
      <c r="U751" s="157" t="str">
        <f aca="false">IF(S751=0," ",IF(S751&lt;&gt;S750,S751," "))</f>
        <v> </v>
      </c>
      <c r="V751" s="88"/>
    </row>
    <row r="752" s="174" customFormat="true" ht="14.25" hidden="false" customHeight="false" outlineLevel="0" collapsed="false">
      <c r="A752" s="159" t="n">
        <v>741</v>
      </c>
      <c r="B752" s="160" t="n">
        <f aca="false">IF('ORÇ.GLOBAL P CAIXA'!K752="EXEC.",0,'ORÇ.GLOBAL P CAIXA'!M752)</f>
        <v>0</v>
      </c>
      <c r="C752" s="161" t="n">
        <f aca="false">IF('ORÇ.GLOBAL P CAIXA'!K752="EXEC.",0,'ORÇ.GLOBAL P CAIXA'!O752)</f>
        <v>0</v>
      </c>
      <c r="D752" s="162" t="n">
        <f aca="false">IF('ORÇ.GLOBAL P CAIXA'!K752="EXEC.",0,'ORÇ.GLOBAL P CAIXA'!P752)</f>
        <v>0</v>
      </c>
      <c r="E752" s="163" t="n">
        <f aca="false">IF('ORÇ.GLOBAL P CAIXA'!K752="EXEC.",0,ROUND('ORÇ.GLOBAL P CAIXA'!Q752,2))</f>
        <v>0</v>
      </c>
      <c r="F752" s="163" t="n">
        <f aca="false">IF('ORÇ.GLOBAL P CAIXA'!K752="EXEC.",0,TRUNC((1+(IF(OR(H752=0,H752=""),'BDI REF.'!$K$5,CHOOSE(H752,'BDI REF.'!$K$5,'BDI REF.'!$K$6,'BDI REF.'!$K$7))))*'ORÇ.GLOBAL P CAIXA'!R752,2))</f>
        <v>0</v>
      </c>
      <c r="G752" s="163" t="n">
        <f aca="false">IF('ORÇ.GLOBAL P CAIXA'!K752="EXEC.",0,IF(E752&lt;&gt;0,ROUND(E752*F752,2),IF(R752=0,(SUMIF($S$12:$S$1011,B752,$R$12:$R$1011)),R752)))</f>
        <v>0</v>
      </c>
      <c r="H752" s="509" t="str">
        <f aca="false">IF('ORÇ.GLOBAL P CAIXA'!K752="EXEC.","",IF('ORÇ.GLOBAL P CAIXA'!H752&gt;0,'ORÇ.GLOBAL P CAIXA'!H752,""))</f>
        <v/>
      </c>
      <c r="I752" s="509" t="str">
        <f aca="false">IF('ORÇ.GLOBAL P CAIXA'!K752="EXEC.","",IF('ORÇ.GLOBAL P CAIXA'!I752&gt;0,'ORÇ.GLOBAL P CAIXA'!I752,""))</f>
        <v/>
      </c>
      <c r="J752" s="510" t="str">
        <f aca="false">IF('ORÇ.GLOBAL P CAIXA'!K752="EXEC.","",IF('ORÇ.GLOBAL P CAIXA'!J752&gt;0,'ORÇ.GLOBAL P CAIXA'!J752,""))</f>
        <v/>
      </c>
      <c r="K752" s="115"/>
      <c r="L752" s="168" t="str">
        <f aca="false">IF(B752&gt;0,"ok","ocultar")</f>
        <v>ocultar</v>
      </c>
      <c r="M752" s="511" t="n">
        <f aca="false">ROUND(IF($O752&lt;&gt;0,$O752*(INFORMAÇÕES!$T$113/INFORMAÇÕES!$T$117),0),2)</f>
        <v>0</v>
      </c>
      <c r="N752" s="511" t="n">
        <f aca="false">ROUND(IF($O752&lt;&gt;0,$O752*(INFORMAÇÕES!$T$114/INFORMAÇÕES!$T$117),0),2)</f>
        <v>0</v>
      </c>
      <c r="O752" s="512" t="n">
        <f aca="false">IF(E752=0,G752,0)</f>
        <v>0</v>
      </c>
      <c r="Q752" s="88"/>
      <c r="R752" s="163" t="n">
        <f aca="false">IF(E752&lt;&gt;0,G752,0)</f>
        <v>0</v>
      </c>
      <c r="S752" s="157" t="n">
        <f aca="false">IF(B752=0,S751,IF(ISNONTEXT(B752)=TRUE(),INT(B752),INT(LEFT(B752,FIND(".",B752)-1))))</f>
        <v>3</v>
      </c>
      <c r="T752" s="157" t="str">
        <f aca="false">IF(T753=1,1,IF(B752&lt;&gt;0,1,IF(C752&lt;&gt;0,1,IF(D752&lt;&gt;0,1,IF('ORÇ.GLOBAL REF.'!E752&lt;&gt;0,1,"")))))</f>
        <v/>
      </c>
      <c r="U752" s="157" t="str">
        <f aca="false">IF(S752=0," ",IF(S752&lt;&gt;S751,S752," "))</f>
        <v> </v>
      </c>
      <c r="V752" s="88"/>
    </row>
    <row r="753" s="174" customFormat="true" ht="14.25" hidden="false" customHeight="false" outlineLevel="0" collapsed="false">
      <c r="A753" s="159" t="n">
        <v>742</v>
      </c>
      <c r="B753" s="160" t="n">
        <f aca="false">IF('ORÇ.GLOBAL P CAIXA'!K753="EXEC.",0,'ORÇ.GLOBAL P CAIXA'!M753)</f>
        <v>0</v>
      </c>
      <c r="C753" s="161" t="n">
        <f aca="false">IF('ORÇ.GLOBAL P CAIXA'!K753="EXEC.",0,'ORÇ.GLOBAL P CAIXA'!O753)</f>
        <v>0</v>
      </c>
      <c r="D753" s="162" t="n">
        <f aca="false">IF('ORÇ.GLOBAL P CAIXA'!K753="EXEC.",0,'ORÇ.GLOBAL P CAIXA'!P753)</f>
        <v>0</v>
      </c>
      <c r="E753" s="163" t="n">
        <f aca="false">IF('ORÇ.GLOBAL P CAIXA'!K753="EXEC.",0,ROUND('ORÇ.GLOBAL P CAIXA'!Q753,2))</f>
        <v>0</v>
      </c>
      <c r="F753" s="163" t="n">
        <f aca="false">IF('ORÇ.GLOBAL P CAIXA'!K753="EXEC.",0,TRUNC((1+(IF(OR(H753=0,H753=""),'BDI REF.'!$K$5,CHOOSE(H753,'BDI REF.'!$K$5,'BDI REF.'!$K$6,'BDI REF.'!$K$7))))*'ORÇ.GLOBAL P CAIXA'!R753,2))</f>
        <v>0</v>
      </c>
      <c r="G753" s="163" t="n">
        <f aca="false">IF('ORÇ.GLOBAL P CAIXA'!K753="EXEC.",0,IF(E753&lt;&gt;0,ROUND(E753*F753,2),IF(R753=0,(SUMIF($S$12:$S$1011,B753,$R$12:$R$1011)),R753)))</f>
        <v>0</v>
      </c>
      <c r="H753" s="509" t="str">
        <f aca="false">IF('ORÇ.GLOBAL P CAIXA'!K753="EXEC.","",IF('ORÇ.GLOBAL P CAIXA'!H753&gt;0,'ORÇ.GLOBAL P CAIXA'!H753,""))</f>
        <v/>
      </c>
      <c r="I753" s="509" t="str">
        <f aca="false">IF('ORÇ.GLOBAL P CAIXA'!K753="EXEC.","",IF('ORÇ.GLOBAL P CAIXA'!I753&gt;0,'ORÇ.GLOBAL P CAIXA'!I753,""))</f>
        <v/>
      </c>
      <c r="J753" s="510" t="str">
        <f aca="false">IF('ORÇ.GLOBAL P CAIXA'!K753="EXEC.","",IF('ORÇ.GLOBAL P CAIXA'!J753&gt;0,'ORÇ.GLOBAL P CAIXA'!J753,""))</f>
        <v/>
      </c>
      <c r="K753" s="115"/>
      <c r="L753" s="168" t="str">
        <f aca="false">IF(B753&gt;0,"ok","ocultar")</f>
        <v>ocultar</v>
      </c>
      <c r="M753" s="511" t="n">
        <f aca="false">ROUND(IF($O753&lt;&gt;0,$O753*(INFORMAÇÕES!$T$113/INFORMAÇÕES!$T$117),0),2)</f>
        <v>0</v>
      </c>
      <c r="N753" s="511" t="n">
        <f aca="false">ROUND(IF($O753&lt;&gt;0,$O753*(INFORMAÇÕES!$T$114/INFORMAÇÕES!$T$117),0),2)</f>
        <v>0</v>
      </c>
      <c r="O753" s="512" t="n">
        <f aca="false">IF(E753=0,G753,0)</f>
        <v>0</v>
      </c>
      <c r="Q753" s="88"/>
      <c r="R753" s="163" t="n">
        <f aca="false">IF(E753&lt;&gt;0,G753,0)</f>
        <v>0</v>
      </c>
      <c r="S753" s="157" t="n">
        <f aca="false">IF(B753=0,S752,IF(ISNONTEXT(B753)=TRUE(),INT(B753),INT(LEFT(B753,FIND(".",B753)-1))))</f>
        <v>3</v>
      </c>
      <c r="T753" s="157" t="str">
        <f aca="false">IF(T754=1,1,IF(B753&lt;&gt;0,1,IF(C753&lt;&gt;0,1,IF(D753&lt;&gt;0,1,IF('ORÇ.GLOBAL REF.'!E753&lt;&gt;0,1,"")))))</f>
        <v/>
      </c>
      <c r="U753" s="157" t="str">
        <f aca="false">IF(S753=0," ",IF(S753&lt;&gt;S752,S753," "))</f>
        <v> </v>
      </c>
      <c r="V753" s="88"/>
    </row>
    <row r="754" s="174" customFormat="true" ht="14.25" hidden="false" customHeight="false" outlineLevel="0" collapsed="false">
      <c r="A754" s="159" t="n">
        <v>743</v>
      </c>
      <c r="B754" s="160" t="n">
        <f aca="false">IF('ORÇ.GLOBAL P CAIXA'!K754="EXEC.",0,'ORÇ.GLOBAL P CAIXA'!M754)</f>
        <v>0</v>
      </c>
      <c r="C754" s="161" t="n">
        <f aca="false">IF('ORÇ.GLOBAL P CAIXA'!K754="EXEC.",0,'ORÇ.GLOBAL P CAIXA'!O754)</f>
        <v>0</v>
      </c>
      <c r="D754" s="162" t="n">
        <f aca="false">IF('ORÇ.GLOBAL P CAIXA'!K754="EXEC.",0,'ORÇ.GLOBAL P CAIXA'!P754)</f>
        <v>0</v>
      </c>
      <c r="E754" s="163" t="n">
        <f aca="false">IF('ORÇ.GLOBAL P CAIXA'!K754="EXEC.",0,ROUND('ORÇ.GLOBAL P CAIXA'!Q754,2))</f>
        <v>0</v>
      </c>
      <c r="F754" s="163" t="n">
        <f aca="false">IF('ORÇ.GLOBAL P CAIXA'!K754="EXEC.",0,TRUNC((1+(IF(OR(H754=0,H754=""),'BDI REF.'!$K$5,CHOOSE(H754,'BDI REF.'!$K$5,'BDI REF.'!$K$6,'BDI REF.'!$K$7))))*'ORÇ.GLOBAL P CAIXA'!R754,2))</f>
        <v>0</v>
      </c>
      <c r="G754" s="163" t="n">
        <f aca="false">IF('ORÇ.GLOBAL P CAIXA'!K754="EXEC.",0,IF(E754&lt;&gt;0,ROUND(E754*F754,2),IF(R754=0,(SUMIF($S$12:$S$1011,B754,$R$12:$R$1011)),R754)))</f>
        <v>0</v>
      </c>
      <c r="H754" s="509" t="str">
        <f aca="false">IF('ORÇ.GLOBAL P CAIXA'!K754="EXEC.","",IF('ORÇ.GLOBAL P CAIXA'!H754&gt;0,'ORÇ.GLOBAL P CAIXA'!H754,""))</f>
        <v/>
      </c>
      <c r="I754" s="509" t="str">
        <f aca="false">IF('ORÇ.GLOBAL P CAIXA'!K754="EXEC.","",IF('ORÇ.GLOBAL P CAIXA'!I754&gt;0,'ORÇ.GLOBAL P CAIXA'!I754,""))</f>
        <v/>
      </c>
      <c r="J754" s="510" t="str">
        <f aca="false">IF('ORÇ.GLOBAL P CAIXA'!K754="EXEC.","",IF('ORÇ.GLOBAL P CAIXA'!J754&gt;0,'ORÇ.GLOBAL P CAIXA'!J754,""))</f>
        <v/>
      </c>
      <c r="K754" s="115"/>
      <c r="L754" s="168" t="str">
        <f aca="false">IF(B754&gt;0,"ok","ocultar")</f>
        <v>ocultar</v>
      </c>
      <c r="M754" s="511" t="n">
        <f aca="false">ROUND(IF($O754&lt;&gt;0,$O754*(INFORMAÇÕES!$T$113/INFORMAÇÕES!$T$117),0),2)</f>
        <v>0</v>
      </c>
      <c r="N754" s="511" t="n">
        <f aca="false">ROUND(IF($O754&lt;&gt;0,$O754*(INFORMAÇÕES!$T$114/INFORMAÇÕES!$T$117),0),2)</f>
        <v>0</v>
      </c>
      <c r="O754" s="512" t="n">
        <f aca="false">IF(E754=0,G754,0)</f>
        <v>0</v>
      </c>
      <c r="Q754" s="88"/>
      <c r="R754" s="163" t="n">
        <f aca="false">IF(E754&lt;&gt;0,G754,0)</f>
        <v>0</v>
      </c>
      <c r="S754" s="157" t="n">
        <f aca="false">IF(B754=0,S753,IF(ISNONTEXT(B754)=TRUE(),INT(B754),INT(LEFT(B754,FIND(".",B754)-1))))</f>
        <v>3</v>
      </c>
      <c r="T754" s="157" t="str">
        <f aca="false">IF(T755=1,1,IF(B754&lt;&gt;0,1,IF(C754&lt;&gt;0,1,IF(D754&lt;&gt;0,1,IF('ORÇ.GLOBAL REF.'!E754&lt;&gt;0,1,"")))))</f>
        <v/>
      </c>
      <c r="U754" s="157" t="str">
        <f aca="false">IF(S754=0," ",IF(S754&lt;&gt;S753,S754," "))</f>
        <v> </v>
      </c>
      <c r="V754" s="88"/>
    </row>
    <row r="755" s="174" customFormat="true" ht="14.25" hidden="false" customHeight="false" outlineLevel="0" collapsed="false">
      <c r="A755" s="159" t="n">
        <v>744</v>
      </c>
      <c r="B755" s="160" t="n">
        <f aca="false">IF('ORÇ.GLOBAL P CAIXA'!K755="EXEC.",0,'ORÇ.GLOBAL P CAIXA'!M755)</f>
        <v>0</v>
      </c>
      <c r="C755" s="161" t="n">
        <f aca="false">IF('ORÇ.GLOBAL P CAIXA'!K755="EXEC.",0,'ORÇ.GLOBAL P CAIXA'!O755)</f>
        <v>0</v>
      </c>
      <c r="D755" s="162" t="n">
        <f aca="false">IF('ORÇ.GLOBAL P CAIXA'!K755="EXEC.",0,'ORÇ.GLOBAL P CAIXA'!P755)</f>
        <v>0</v>
      </c>
      <c r="E755" s="163" t="n">
        <f aca="false">IF('ORÇ.GLOBAL P CAIXA'!K755="EXEC.",0,ROUND('ORÇ.GLOBAL P CAIXA'!Q755,2))</f>
        <v>0</v>
      </c>
      <c r="F755" s="163" t="n">
        <f aca="false">IF('ORÇ.GLOBAL P CAIXA'!K755="EXEC.",0,TRUNC((1+(IF(OR(H755=0,H755=""),'BDI REF.'!$K$5,CHOOSE(H755,'BDI REF.'!$K$5,'BDI REF.'!$K$6,'BDI REF.'!$K$7))))*'ORÇ.GLOBAL P CAIXA'!R755,2))</f>
        <v>0</v>
      </c>
      <c r="G755" s="163" t="n">
        <f aca="false">IF('ORÇ.GLOBAL P CAIXA'!K755="EXEC.",0,IF(E755&lt;&gt;0,ROUND(E755*F755,2),IF(R755=0,(SUMIF($S$12:$S$1011,B755,$R$12:$R$1011)),R755)))</f>
        <v>0</v>
      </c>
      <c r="H755" s="509" t="str">
        <f aca="false">IF('ORÇ.GLOBAL P CAIXA'!K755="EXEC.","",IF('ORÇ.GLOBAL P CAIXA'!H755&gt;0,'ORÇ.GLOBAL P CAIXA'!H755,""))</f>
        <v/>
      </c>
      <c r="I755" s="509" t="str">
        <f aca="false">IF('ORÇ.GLOBAL P CAIXA'!K755="EXEC.","",IF('ORÇ.GLOBAL P CAIXA'!I755&gt;0,'ORÇ.GLOBAL P CAIXA'!I755,""))</f>
        <v/>
      </c>
      <c r="J755" s="510" t="str">
        <f aca="false">IF('ORÇ.GLOBAL P CAIXA'!K755="EXEC.","",IF('ORÇ.GLOBAL P CAIXA'!J755&gt;0,'ORÇ.GLOBAL P CAIXA'!J755,""))</f>
        <v/>
      </c>
      <c r="K755" s="115"/>
      <c r="L755" s="168" t="str">
        <f aca="false">IF(B755&gt;0,"ok","ocultar")</f>
        <v>ocultar</v>
      </c>
      <c r="M755" s="511" t="n">
        <f aca="false">ROUND(IF($O755&lt;&gt;0,$O755*(INFORMAÇÕES!$T$113/INFORMAÇÕES!$T$117),0),2)</f>
        <v>0</v>
      </c>
      <c r="N755" s="511" t="n">
        <f aca="false">ROUND(IF($O755&lt;&gt;0,$O755*(INFORMAÇÕES!$T$114/INFORMAÇÕES!$T$117),0),2)</f>
        <v>0</v>
      </c>
      <c r="O755" s="512" t="n">
        <f aca="false">IF(E755=0,G755,0)</f>
        <v>0</v>
      </c>
      <c r="Q755" s="88"/>
      <c r="R755" s="163" t="n">
        <f aca="false">IF(E755&lt;&gt;0,G755,0)</f>
        <v>0</v>
      </c>
      <c r="S755" s="157" t="n">
        <f aca="false">IF(B755=0,S754,IF(ISNONTEXT(B755)=TRUE(),INT(B755),INT(LEFT(B755,FIND(".",B755)-1))))</f>
        <v>3</v>
      </c>
      <c r="T755" s="157" t="str">
        <f aca="false">IF(T756=1,1,IF(B755&lt;&gt;0,1,IF(C755&lt;&gt;0,1,IF(D755&lt;&gt;0,1,IF('ORÇ.GLOBAL REF.'!E755&lt;&gt;0,1,"")))))</f>
        <v/>
      </c>
      <c r="U755" s="157" t="str">
        <f aca="false">IF(S755=0," ",IF(S755&lt;&gt;S754,S755," "))</f>
        <v> </v>
      </c>
      <c r="V755" s="88"/>
    </row>
    <row r="756" s="174" customFormat="true" ht="14.25" hidden="false" customHeight="false" outlineLevel="0" collapsed="false">
      <c r="A756" s="159" t="n">
        <v>745</v>
      </c>
      <c r="B756" s="160" t="n">
        <f aca="false">IF('ORÇ.GLOBAL P CAIXA'!K756="EXEC.",0,'ORÇ.GLOBAL P CAIXA'!M756)</f>
        <v>0</v>
      </c>
      <c r="C756" s="161" t="n">
        <f aca="false">IF('ORÇ.GLOBAL P CAIXA'!K756="EXEC.",0,'ORÇ.GLOBAL P CAIXA'!O756)</f>
        <v>0</v>
      </c>
      <c r="D756" s="162" t="n">
        <f aca="false">IF('ORÇ.GLOBAL P CAIXA'!K756="EXEC.",0,'ORÇ.GLOBAL P CAIXA'!P756)</f>
        <v>0</v>
      </c>
      <c r="E756" s="163" t="n">
        <f aca="false">IF('ORÇ.GLOBAL P CAIXA'!K756="EXEC.",0,ROUND('ORÇ.GLOBAL P CAIXA'!Q756,2))</f>
        <v>0</v>
      </c>
      <c r="F756" s="163" t="n">
        <f aca="false">IF('ORÇ.GLOBAL P CAIXA'!K756="EXEC.",0,TRUNC((1+(IF(OR(H756=0,H756=""),'BDI REF.'!$K$5,CHOOSE(H756,'BDI REF.'!$K$5,'BDI REF.'!$K$6,'BDI REF.'!$K$7))))*'ORÇ.GLOBAL P CAIXA'!R756,2))</f>
        <v>0</v>
      </c>
      <c r="G756" s="163" t="n">
        <f aca="false">IF('ORÇ.GLOBAL P CAIXA'!K756="EXEC.",0,IF(E756&lt;&gt;0,ROUND(E756*F756,2),IF(R756=0,(SUMIF($S$12:$S$1011,B756,$R$12:$R$1011)),R756)))</f>
        <v>0</v>
      </c>
      <c r="H756" s="509" t="str">
        <f aca="false">IF('ORÇ.GLOBAL P CAIXA'!K756="EXEC.","",IF('ORÇ.GLOBAL P CAIXA'!H756&gt;0,'ORÇ.GLOBAL P CAIXA'!H756,""))</f>
        <v/>
      </c>
      <c r="I756" s="509" t="str">
        <f aca="false">IF('ORÇ.GLOBAL P CAIXA'!K756="EXEC.","",IF('ORÇ.GLOBAL P CAIXA'!I756&gt;0,'ORÇ.GLOBAL P CAIXA'!I756,""))</f>
        <v/>
      </c>
      <c r="J756" s="510" t="str">
        <f aca="false">IF('ORÇ.GLOBAL P CAIXA'!K756="EXEC.","",IF('ORÇ.GLOBAL P CAIXA'!J756&gt;0,'ORÇ.GLOBAL P CAIXA'!J756,""))</f>
        <v/>
      </c>
      <c r="K756" s="115"/>
      <c r="L756" s="168" t="str">
        <f aca="false">IF(B756&gt;0,"ok","ocultar")</f>
        <v>ocultar</v>
      </c>
      <c r="M756" s="511" t="n">
        <f aca="false">ROUND(IF($O756&lt;&gt;0,$O756*(INFORMAÇÕES!$T$113/INFORMAÇÕES!$T$117),0),2)</f>
        <v>0</v>
      </c>
      <c r="N756" s="511" t="n">
        <f aca="false">ROUND(IF($O756&lt;&gt;0,$O756*(INFORMAÇÕES!$T$114/INFORMAÇÕES!$T$117),0),2)</f>
        <v>0</v>
      </c>
      <c r="O756" s="512" t="n">
        <f aca="false">IF(E756=0,G756,0)</f>
        <v>0</v>
      </c>
      <c r="Q756" s="88"/>
      <c r="R756" s="163" t="n">
        <f aca="false">IF(E756&lt;&gt;0,G756,0)</f>
        <v>0</v>
      </c>
      <c r="S756" s="157" t="n">
        <f aca="false">IF(B756=0,S755,IF(ISNONTEXT(B756)=TRUE(),INT(B756),INT(LEFT(B756,FIND(".",B756)-1))))</f>
        <v>3</v>
      </c>
      <c r="T756" s="157" t="str">
        <f aca="false">IF(T757=1,1,IF(B756&lt;&gt;0,1,IF(C756&lt;&gt;0,1,IF(D756&lt;&gt;0,1,IF('ORÇ.GLOBAL REF.'!E756&lt;&gt;0,1,"")))))</f>
        <v/>
      </c>
      <c r="U756" s="157" t="str">
        <f aca="false">IF(S756=0," ",IF(S756&lt;&gt;S755,S756," "))</f>
        <v> </v>
      </c>
      <c r="V756" s="88"/>
    </row>
    <row r="757" s="174" customFormat="true" ht="14.25" hidden="false" customHeight="false" outlineLevel="0" collapsed="false">
      <c r="A757" s="159" t="n">
        <v>746</v>
      </c>
      <c r="B757" s="160" t="n">
        <f aca="false">IF('ORÇ.GLOBAL P CAIXA'!K757="EXEC.",0,'ORÇ.GLOBAL P CAIXA'!M757)</f>
        <v>0</v>
      </c>
      <c r="C757" s="161" t="n">
        <f aca="false">IF('ORÇ.GLOBAL P CAIXA'!K757="EXEC.",0,'ORÇ.GLOBAL P CAIXA'!O757)</f>
        <v>0</v>
      </c>
      <c r="D757" s="162" t="n">
        <f aca="false">IF('ORÇ.GLOBAL P CAIXA'!K757="EXEC.",0,'ORÇ.GLOBAL P CAIXA'!P757)</f>
        <v>0</v>
      </c>
      <c r="E757" s="163" t="n">
        <f aca="false">IF('ORÇ.GLOBAL P CAIXA'!K757="EXEC.",0,ROUND('ORÇ.GLOBAL P CAIXA'!Q757,2))</f>
        <v>0</v>
      </c>
      <c r="F757" s="163" t="n">
        <f aca="false">IF('ORÇ.GLOBAL P CAIXA'!K757="EXEC.",0,TRUNC((1+(IF(OR(H757=0,H757=""),'BDI REF.'!$K$5,CHOOSE(H757,'BDI REF.'!$K$5,'BDI REF.'!$K$6,'BDI REF.'!$K$7))))*'ORÇ.GLOBAL P CAIXA'!R757,2))</f>
        <v>0</v>
      </c>
      <c r="G757" s="163" t="n">
        <f aca="false">IF('ORÇ.GLOBAL P CAIXA'!K757="EXEC.",0,IF(E757&lt;&gt;0,ROUND(E757*F757,2),IF(R757=0,(SUMIF($S$12:$S$1011,B757,$R$12:$R$1011)),R757)))</f>
        <v>0</v>
      </c>
      <c r="H757" s="509" t="str">
        <f aca="false">IF('ORÇ.GLOBAL P CAIXA'!K757="EXEC.","",IF('ORÇ.GLOBAL P CAIXA'!H757&gt;0,'ORÇ.GLOBAL P CAIXA'!H757,""))</f>
        <v/>
      </c>
      <c r="I757" s="509" t="str">
        <f aca="false">IF('ORÇ.GLOBAL P CAIXA'!K757="EXEC.","",IF('ORÇ.GLOBAL P CAIXA'!I757&gt;0,'ORÇ.GLOBAL P CAIXA'!I757,""))</f>
        <v/>
      </c>
      <c r="J757" s="510" t="str">
        <f aca="false">IF('ORÇ.GLOBAL P CAIXA'!K757="EXEC.","",IF('ORÇ.GLOBAL P CAIXA'!J757&gt;0,'ORÇ.GLOBAL P CAIXA'!J757,""))</f>
        <v/>
      </c>
      <c r="K757" s="115"/>
      <c r="L757" s="168" t="str">
        <f aca="false">IF(B757&gt;0,"ok","ocultar")</f>
        <v>ocultar</v>
      </c>
      <c r="M757" s="511" t="n">
        <f aca="false">ROUND(IF($O757&lt;&gt;0,$O757*(INFORMAÇÕES!$T$113/INFORMAÇÕES!$T$117),0),2)</f>
        <v>0</v>
      </c>
      <c r="N757" s="511" t="n">
        <f aca="false">ROUND(IF($O757&lt;&gt;0,$O757*(INFORMAÇÕES!$T$114/INFORMAÇÕES!$T$117),0),2)</f>
        <v>0</v>
      </c>
      <c r="O757" s="512" t="n">
        <f aca="false">IF(E757=0,G757,0)</f>
        <v>0</v>
      </c>
      <c r="Q757" s="88"/>
      <c r="R757" s="163" t="n">
        <f aca="false">IF(E757&lt;&gt;0,G757,0)</f>
        <v>0</v>
      </c>
      <c r="S757" s="157" t="n">
        <f aca="false">IF(B757=0,S756,IF(ISNONTEXT(B757)=TRUE(),INT(B757),INT(LEFT(B757,FIND(".",B757)-1))))</f>
        <v>3</v>
      </c>
      <c r="T757" s="157" t="str">
        <f aca="false">IF(T758=1,1,IF(B757&lt;&gt;0,1,IF(C757&lt;&gt;0,1,IF(D757&lt;&gt;0,1,IF('ORÇ.GLOBAL REF.'!E757&lt;&gt;0,1,"")))))</f>
        <v/>
      </c>
      <c r="U757" s="157" t="str">
        <f aca="false">IF(S757=0," ",IF(S757&lt;&gt;S756,S757," "))</f>
        <v> </v>
      </c>
      <c r="V757" s="88"/>
    </row>
    <row r="758" s="174" customFormat="true" ht="14.25" hidden="false" customHeight="false" outlineLevel="0" collapsed="false">
      <c r="A758" s="159" t="n">
        <v>747</v>
      </c>
      <c r="B758" s="160" t="n">
        <f aca="false">IF('ORÇ.GLOBAL P CAIXA'!K758="EXEC.",0,'ORÇ.GLOBAL P CAIXA'!M758)</f>
        <v>0</v>
      </c>
      <c r="C758" s="161" t="n">
        <f aca="false">IF('ORÇ.GLOBAL P CAIXA'!K758="EXEC.",0,'ORÇ.GLOBAL P CAIXA'!O758)</f>
        <v>0</v>
      </c>
      <c r="D758" s="162" t="n">
        <f aca="false">IF('ORÇ.GLOBAL P CAIXA'!K758="EXEC.",0,'ORÇ.GLOBAL P CAIXA'!P758)</f>
        <v>0</v>
      </c>
      <c r="E758" s="163" t="n">
        <f aca="false">IF('ORÇ.GLOBAL P CAIXA'!K758="EXEC.",0,ROUND('ORÇ.GLOBAL P CAIXA'!Q758,2))</f>
        <v>0</v>
      </c>
      <c r="F758" s="163" t="n">
        <f aca="false">IF('ORÇ.GLOBAL P CAIXA'!K758="EXEC.",0,TRUNC((1+(IF(OR(H758=0,H758=""),'BDI REF.'!$K$5,CHOOSE(H758,'BDI REF.'!$K$5,'BDI REF.'!$K$6,'BDI REF.'!$K$7))))*'ORÇ.GLOBAL P CAIXA'!R758,2))</f>
        <v>0</v>
      </c>
      <c r="G758" s="163" t="n">
        <f aca="false">IF('ORÇ.GLOBAL P CAIXA'!K758="EXEC.",0,IF(E758&lt;&gt;0,ROUND(E758*F758,2),IF(R758=0,(SUMIF($S$12:$S$1011,B758,$R$12:$R$1011)),R758)))</f>
        <v>0</v>
      </c>
      <c r="H758" s="509" t="str">
        <f aca="false">IF('ORÇ.GLOBAL P CAIXA'!K758="EXEC.","",IF('ORÇ.GLOBAL P CAIXA'!H758&gt;0,'ORÇ.GLOBAL P CAIXA'!H758,""))</f>
        <v/>
      </c>
      <c r="I758" s="509" t="str">
        <f aca="false">IF('ORÇ.GLOBAL P CAIXA'!K758="EXEC.","",IF('ORÇ.GLOBAL P CAIXA'!I758&gt;0,'ORÇ.GLOBAL P CAIXA'!I758,""))</f>
        <v/>
      </c>
      <c r="J758" s="510" t="str">
        <f aca="false">IF('ORÇ.GLOBAL P CAIXA'!K758="EXEC.","",IF('ORÇ.GLOBAL P CAIXA'!J758&gt;0,'ORÇ.GLOBAL P CAIXA'!J758,""))</f>
        <v/>
      </c>
      <c r="K758" s="115"/>
      <c r="L758" s="168" t="str">
        <f aca="false">IF(B758&gt;0,"ok","ocultar")</f>
        <v>ocultar</v>
      </c>
      <c r="M758" s="511" t="n">
        <f aca="false">ROUND(IF($O758&lt;&gt;0,$O758*(INFORMAÇÕES!$T$113/INFORMAÇÕES!$T$117),0),2)</f>
        <v>0</v>
      </c>
      <c r="N758" s="511" t="n">
        <f aca="false">ROUND(IF($O758&lt;&gt;0,$O758*(INFORMAÇÕES!$T$114/INFORMAÇÕES!$T$117),0),2)</f>
        <v>0</v>
      </c>
      <c r="O758" s="512" t="n">
        <f aca="false">IF(E758=0,G758,0)</f>
        <v>0</v>
      </c>
      <c r="Q758" s="88"/>
      <c r="R758" s="163" t="n">
        <f aca="false">IF(E758&lt;&gt;0,G758,0)</f>
        <v>0</v>
      </c>
      <c r="S758" s="157" t="n">
        <f aca="false">IF(B758=0,S757,IF(ISNONTEXT(B758)=TRUE(),INT(B758),INT(LEFT(B758,FIND(".",B758)-1))))</f>
        <v>3</v>
      </c>
      <c r="T758" s="157" t="str">
        <f aca="false">IF(T759=1,1,IF(B758&lt;&gt;0,1,IF(C758&lt;&gt;0,1,IF(D758&lt;&gt;0,1,IF('ORÇ.GLOBAL REF.'!E758&lt;&gt;0,1,"")))))</f>
        <v/>
      </c>
      <c r="U758" s="157" t="str">
        <f aca="false">IF(S758=0," ",IF(S758&lt;&gt;S757,S758," "))</f>
        <v> </v>
      </c>
      <c r="V758" s="88"/>
    </row>
    <row r="759" s="174" customFormat="true" ht="14.25" hidden="false" customHeight="false" outlineLevel="0" collapsed="false">
      <c r="A759" s="159" t="n">
        <v>748</v>
      </c>
      <c r="B759" s="160" t="n">
        <f aca="false">IF('ORÇ.GLOBAL P CAIXA'!K759="EXEC.",0,'ORÇ.GLOBAL P CAIXA'!M759)</f>
        <v>0</v>
      </c>
      <c r="C759" s="161" t="n">
        <f aca="false">IF('ORÇ.GLOBAL P CAIXA'!K759="EXEC.",0,'ORÇ.GLOBAL P CAIXA'!O759)</f>
        <v>0</v>
      </c>
      <c r="D759" s="162" t="n">
        <f aca="false">IF('ORÇ.GLOBAL P CAIXA'!K759="EXEC.",0,'ORÇ.GLOBAL P CAIXA'!P759)</f>
        <v>0</v>
      </c>
      <c r="E759" s="163" t="n">
        <f aca="false">IF('ORÇ.GLOBAL P CAIXA'!K759="EXEC.",0,ROUND('ORÇ.GLOBAL P CAIXA'!Q759,2))</f>
        <v>0</v>
      </c>
      <c r="F759" s="163" t="n">
        <f aca="false">IF('ORÇ.GLOBAL P CAIXA'!K759="EXEC.",0,TRUNC((1+(IF(OR(H759=0,H759=""),'BDI REF.'!$K$5,CHOOSE(H759,'BDI REF.'!$K$5,'BDI REF.'!$K$6,'BDI REF.'!$K$7))))*'ORÇ.GLOBAL P CAIXA'!R759,2))</f>
        <v>0</v>
      </c>
      <c r="G759" s="163" t="n">
        <f aca="false">IF('ORÇ.GLOBAL P CAIXA'!K759="EXEC.",0,IF(E759&lt;&gt;0,ROUND(E759*F759,2),IF(R759=0,(SUMIF($S$12:$S$1011,B759,$R$12:$R$1011)),R759)))</f>
        <v>0</v>
      </c>
      <c r="H759" s="509" t="str">
        <f aca="false">IF('ORÇ.GLOBAL P CAIXA'!K759="EXEC.","",IF('ORÇ.GLOBAL P CAIXA'!H759&gt;0,'ORÇ.GLOBAL P CAIXA'!H759,""))</f>
        <v/>
      </c>
      <c r="I759" s="509" t="str">
        <f aca="false">IF('ORÇ.GLOBAL P CAIXA'!K759="EXEC.","",IF('ORÇ.GLOBAL P CAIXA'!I759&gt;0,'ORÇ.GLOBAL P CAIXA'!I759,""))</f>
        <v/>
      </c>
      <c r="J759" s="510" t="str">
        <f aca="false">IF('ORÇ.GLOBAL P CAIXA'!K759="EXEC.","",IF('ORÇ.GLOBAL P CAIXA'!J759&gt;0,'ORÇ.GLOBAL P CAIXA'!J759,""))</f>
        <v/>
      </c>
      <c r="K759" s="115"/>
      <c r="L759" s="168" t="str">
        <f aca="false">IF(B759&gt;0,"ok","ocultar")</f>
        <v>ocultar</v>
      </c>
      <c r="M759" s="511" t="n">
        <f aca="false">ROUND(IF($O759&lt;&gt;0,$O759*(INFORMAÇÕES!$T$113/INFORMAÇÕES!$T$117),0),2)</f>
        <v>0</v>
      </c>
      <c r="N759" s="511" t="n">
        <f aca="false">ROUND(IF($O759&lt;&gt;0,$O759*(INFORMAÇÕES!$T$114/INFORMAÇÕES!$T$117),0),2)</f>
        <v>0</v>
      </c>
      <c r="O759" s="512" t="n">
        <f aca="false">IF(E759=0,G759,0)</f>
        <v>0</v>
      </c>
      <c r="Q759" s="88"/>
      <c r="R759" s="163" t="n">
        <f aca="false">IF(E759&lt;&gt;0,G759,0)</f>
        <v>0</v>
      </c>
      <c r="S759" s="157" t="n">
        <f aca="false">IF(B759=0,S758,IF(ISNONTEXT(B759)=TRUE(),INT(B759),INT(LEFT(B759,FIND(".",B759)-1))))</f>
        <v>3</v>
      </c>
      <c r="T759" s="157" t="str">
        <f aca="false">IF(T760=1,1,IF(B759&lt;&gt;0,1,IF(C759&lt;&gt;0,1,IF(D759&lt;&gt;0,1,IF('ORÇ.GLOBAL REF.'!E759&lt;&gt;0,1,"")))))</f>
        <v/>
      </c>
      <c r="U759" s="157" t="str">
        <f aca="false">IF(S759=0," ",IF(S759&lt;&gt;S758,S759," "))</f>
        <v> </v>
      </c>
      <c r="V759" s="88"/>
    </row>
    <row r="760" s="174" customFormat="true" ht="14.25" hidden="false" customHeight="false" outlineLevel="0" collapsed="false">
      <c r="A760" s="159" t="n">
        <v>749</v>
      </c>
      <c r="B760" s="160" t="n">
        <f aca="false">IF('ORÇ.GLOBAL P CAIXA'!K760="EXEC.",0,'ORÇ.GLOBAL P CAIXA'!M760)</f>
        <v>0</v>
      </c>
      <c r="C760" s="161" t="n">
        <f aca="false">IF('ORÇ.GLOBAL P CAIXA'!K760="EXEC.",0,'ORÇ.GLOBAL P CAIXA'!O760)</f>
        <v>0</v>
      </c>
      <c r="D760" s="162" t="n">
        <f aca="false">IF('ORÇ.GLOBAL P CAIXA'!K760="EXEC.",0,'ORÇ.GLOBAL P CAIXA'!P760)</f>
        <v>0</v>
      </c>
      <c r="E760" s="163" t="n">
        <f aca="false">IF('ORÇ.GLOBAL P CAIXA'!K760="EXEC.",0,ROUND('ORÇ.GLOBAL P CAIXA'!Q760,2))</f>
        <v>0</v>
      </c>
      <c r="F760" s="163" t="n">
        <f aca="false">IF('ORÇ.GLOBAL P CAIXA'!K760="EXEC.",0,TRUNC((1+(IF(OR(H760=0,H760=""),'BDI REF.'!$K$5,CHOOSE(H760,'BDI REF.'!$K$5,'BDI REF.'!$K$6,'BDI REF.'!$K$7))))*'ORÇ.GLOBAL P CAIXA'!R760,2))</f>
        <v>0</v>
      </c>
      <c r="G760" s="163" t="n">
        <f aca="false">IF('ORÇ.GLOBAL P CAIXA'!K760="EXEC.",0,IF(E760&lt;&gt;0,ROUND(E760*F760,2),IF(R760=0,(SUMIF($S$12:$S$1011,B760,$R$12:$R$1011)),R760)))</f>
        <v>0</v>
      </c>
      <c r="H760" s="509" t="str">
        <f aca="false">IF('ORÇ.GLOBAL P CAIXA'!K760="EXEC.","",IF('ORÇ.GLOBAL P CAIXA'!H760&gt;0,'ORÇ.GLOBAL P CAIXA'!H760,""))</f>
        <v/>
      </c>
      <c r="I760" s="509" t="str">
        <f aca="false">IF('ORÇ.GLOBAL P CAIXA'!K760="EXEC.","",IF('ORÇ.GLOBAL P CAIXA'!I760&gt;0,'ORÇ.GLOBAL P CAIXA'!I760,""))</f>
        <v/>
      </c>
      <c r="J760" s="510" t="str">
        <f aca="false">IF('ORÇ.GLOBAL P CAIXA'!K760="EXEC.","",IF('ORÇ.GLOBAL P CAIXA'!J760&gt;0,'ORÇ.GLOBAL P CAIXA'!J760,""))</f>
        <v/>
      </c>
      <c r="K760" s="115"/>
      <c r="L760" s="168" t="str">
        <f aca="false">IF(B760&gt;0,"ok","ocultar")</f>
        <v>ocultar</v>
      </c>
      <c r="M760" s="511" t="n">
        <f aca="false">ROUND(IF($O760&lt;&gt;0,$O760*(INFORMAÇÕES!$T$113/INFORMAÇÕES!$T$117),0),2)</f>
        <v>0</v>
      </c>
      <c r="N760" s="511" t="n">
        <f aca="false">ROUND(IF($O760&lt;&gt;0,$O760*(INFORMAÇÕES!$T$114/INFORMAÇÕES!$T$117),0),2)</f>
        <v>0</v>
      </c>
      <c r="O760" s="512" t="n">
        <f aca="false">IF(E760=0,G760,0)</f>
        <v>0</v>
      </c>
      <c r="Q760" s="88"/>
      <c r="R760" s="163" t="n">
        <f aca="false">IF(E760&lt;&gt;0,G760,0)</f>
        <v>0</v>
      </c>
      <c r="S760" s="157" t="n">
        <f aca="false">IF(B760=0,S759,IF(ISNONTEXT(B760)=TRUE(),INT(B760),INT(LEFT(B760,FIND(".",B760)-1))))</f>
        <v>3</v>
      </c>
      <c r="T760" s="157" t="str">
        <f aca="false">IF(T761=1,1,IF(B760&lt;&gt;0,1,IF(C760&lt;&gt;0,1,IF(D760&lt;&gt;0,1,IF('ORÇ.GLOBAL REF.'!E760&lt;&gt;0,1,"")))))</f>
        <v/>
      </c>
      <c r="U760" s="157" t="str">
        <f aca="false">IF(S760=0," ",IF(S760&lt;&gt;S759,S760," "))</f>
        <v> </v>
      </c>
      <c r="V760" s="88"/>
    </row>
    <row r="761" s="174" customFormat="true" ht="14.25" hidden="false" customHeight="false" outlineLevel="0" collapsed="false">
      <c r="A761" s="159" t="n">
        <v>750</v>
      </c>
      <c r="B761" s="160" t="n">
        <f aca="false">IF('ORÇ.GLOBAL P CAIXA'!K761="EXEC.",0,'ORÇ.GLOBAL P CAIXA'!M761)</f>
        <v>0</v>
      </c>
      <c r="C761" s="161" t="n">
        <f aca="false">IF('ORÇ.GLOBAL P CAIXA'!K761="EXEC.",0,'ORÇ.GLOBAL P CAIXA'!O761)</f>
        <v>0</v>
      </c>
      <c r="D761" s="162" t="n">
        <f aca="false">IF('ORÇ.GLOBAL P CAIXA'!K761="EXEC.",0,'ORÇ.GLOBAL P CAIXA'!P761)</f>
        <v>0</v>
      </c>
      <c r="E761" s="163" t="n">
        <f aca="false">IF('ORÇ.GLOBAL P CAIXA'!K761="EXEC.",0,ROUND('ORÇ.GLOBAL P CAIXA'!Q761,2))</f>
        <v>0</v>
      </c>
      <c r="F761" s="163" t="n">
        <f aca="false">IF('ORÇ.GLOBAL P CAIXA'!K761="EXEC.",0,TRUNC((1+(IF(OR(H761=0,H761=""),'BDI REF.'!$K$5,CHOOSE(H761,'BDI REF.'!$K$5,'BDI REF.'!$K$6,'BDI REF.'!$K$7))))*'ORÇ.GLOBAL P CAIXA'!R761,2))</f>
        <v>0</v>
      </c>
      <c r="G761" s="163" t="n">
        <f aca="false">IF('ORÇ.GLOBAL P CAIXA'!K761="EXEC.",0,IF(E761&lt;&gt;0,ROUND(E761*F761,2),IF(R761=0,(SUMIF($S$12:$S$1011,B761,$R$12:$R$1011)),R761)))</f>
        <v>0</v>
      </c>
      <c r="H761" s="509" t="str">
        <f aca="false">IF('ORÇ.GLOBAL P CAIXA'!K761="EXEC.","",IF('ORÇ.GLOBAL P CAIXA'!H761&gt;0,'ORÇ.GLOBAL P CAIXA'!H761,""))</f>
        <v/>
      </c>
      <c r="I761" s="509" t="str">
        <f aca="false">IF('ORÇ.GLOBAL P CAIXA'!K761="EXEC.","",IF('ORÇ.GLOBAL P CAIXA'!I761&gt;0,'ORÇ.GLOBAL P CAIXA'!I761,""))</f>
        <v/>
      </c>
      <c r="J761" s="510" t="str">
        <f aca="false">IF('ORÇ.GLOBAL P CAIXA'!K761="EXEC.","",IF('ORÇ.GLOBAL P CAIXA'!J761&gt;0,'ORÇ.GLOBAL P CAIXA'!J761,""))</f>
        <v/>
      </c>
      <c r="K761" s="115"/>
      <c r="L761" s="168" t="str">
        <f aca="false">IF(B761&gt;0,"ok","ocultar")</f>
        <v>ocultar</v>
      </c>
      <c r="M761" s="511" t="n">
        <f aca="false">ROUND(IF($O761&lt;&gt;0,$O761*(INFORMAÇÕES!$T$113/INFORMAÇÕES!$T$117),0),2)</f>
        <v>0</v>
      </c>
      <c r="N761" s="511" t="n">
        <f aca="false">ROUND(IF($O761&lt;&gt;0,$O761*(INFORMAÇÕES!$T$114/INFORMAÇÕES!$T$117),0),2)</f>
        <v>0</v>
      </c>
      <c r="O761" s="512" t="n">
        <f aca="false">IF(E761=0,G761,0)</f>
        <v>0</v>
      </c>
      <c r="Q761" s="88"/>
      <c r="R761" s="163" t="n">
        <f aca="false">IF(E761&lt;&gt;0,G761,0)</f>
        <v>0</v>
      </c>
      <c r="S761" s="157" t="n">
        <f aca="false">IF(B761=0,S760,IF(ISNONTEXT(B761)=TRUE(),INT(B761),INT(LEFT(B761,FIND(".",B761)-1))))</f>
        <v>3</v>
      </c>
      <c r="T761" s="157" t="str">
        <f aca="false">IF(T762=1,1,IF(B761&lt;&gt;0,1,IF(C761&lt;&gt;0,1,IF(D761&lt;&gt;0,1,IF('ORÇ.GLOBAL REF.'!E761&lt;&gt;0,1,"")))))</f>
        <v/>
      </c>
      <c r="U761" s="157" t="str">
        <f aca="false">IF(S761=0," ",IF(S761&lt;&gt;S760,S761," "))</f>
        <v> </v>
      </c>
      <c r="V761" s="88"/>
    </row>
    <row r="762" s="174" customFormat="true" ht="14.25" hidden="false" customHeight="false" outlineLevel="0" collapsed="false">
      <c r="A762" s="159" t="n">
        <v>751</v>
      </c>
      <c r="B762" s="160" t="n">
        <f aca="false">IF('ORÇ.GLOBAL P CAIXA'!K762="EXEC.",0,'ORÇ.GLOBAL P CAIXA'!M762)</f>
        <v>0</v>
      </c>
      <c r="C762" s="161" t="n">
        <f aca="false">IF('ORÇ.GLOBAL P CAIXA'!K762="EXEC.",0,'ORÇ.GLOBAL P CAIXA'!O762)</f>
        <v>0</v>
      </c>
      <c r="D762" s="162" t="n">
        <f aca="false">IF('ORÇ.GLOBAL P CAIXA'!K762="EXEC.",0,'ORÇ.GLOBAL P CAIXA'!P762)</f>
        <v>0</v>
      </c>
      <c r="E762" s="163" t="n">
        <f aca="false">IF('ORÇ.GLOBAL P CAIXA'!K762="EXEC.",0,ROUND('ORÇ.GLOBAL P CAIXA'!Q762,2))</f>
        <v>0</v>
      </c>
      <c r="F762" s="163" t="n">
        <f aca="false">IF('ORÇ.GLOBAL P CAIXA'!K762="EXEC.",0,TRUNC((1+(IF(OR(H762=0,H762=""),'BDI REF.'!$K$5,CHOOSE(H762,'BDI REF.'!$K$5,'BDI REF.'!$K$6,'BDI REF.'!$K$7))))*'ORÇ.GLOBAL P CAIXA'!R762,2))</f>
        <v>0</v>
      </c>
      <c r="G762" s="163" t="n">
        <f aca="false">IF('ORÇ.GLOBAL P CAIXA'!K762="EXEC.",0,IF(E762&lt;&gt;0,ROUND(E762*F762,2),IF(R762=0,(SUMIF($S$12:$S$1011,B762,$R$12:$R$1011)),R762)))</f>
        <v>0</v>
      </c>
      <c r="H762" s="509" t="str">
        <f aca="false">IF('ORÇ.GLOBAL P CAIXA'!K762="EXEC.","",IF('ORÇ.GLOBAL P CAIXA'!H762&gt;0,'ORÇ.GLOBAL P CAIXA'!H762,""))</f>
        <v/>
      </c>
      <c r="I762" s="509" t="str">
        <f aca="false">IF('ORÇ.GLOBAL P CAIXA'!K762="EXEC.","",IF('ORÇ.GLOBAL P CAIXA'!I762&gt;0,'ORÇ.GLOBAL P CAIXA'!I762,""))</f>
        <v/>
      </c>
      <c r="J762" s="510" t="str">
        <f aca="false">IF('ORÇ.GLOBAL P CAIXA'!K762="EXEC.","",IF('ORÇ.GLOBAL P CAIXA'!J762&gt;0,'ORÇ.GLOBAL P CAIXA'!J762,""))</f>
        <v/>
      </c>
      <c r="K762" s="115"/>
      <c r="L762" s="168" t="str">
        <f aca="false">IF(B762&gt;0,"ok","ocultar")</f>
        <v>ocultar</v>
      </c>
      <c r="M762" s="511" t="n">
        <f aca="false">ROUND(IF($O762&lt;&gt;0,$O762*(INFORMAÇÕES!$T$113/INFORMAÇÕES!$T$117),0),2)</f>
        <v>0</v>
      </c>
      <c r="N762" s="511" t="n">
        <f aca="false">ROUND(IF($O762&lt;&gt;0,$O762*(INFORMAÇÕES!$T$114/INFORMAÇÕES!$T$117),0),2)</f>
        <v>0</v>
      </c>
      <c r="O762" s="512" t="n">
        <f aca="false">IF(E762=0,G762,0)</f>
        <v>0</v>
      </c>
      <c r="Q762" s="88"/>
      <c r="R762" s="163" t="n">
        <f aca="false">IF(E762&lt;&gt;0,G762,0)</f>
        <v>0</v>
      </c>
      <c r="S762" s="157" t="n">
        <f aca="false">IF(B762=0,S761,IF(ISNONTEXT(B762)=TRUE(),INT(B762),INT(LEFT(B762,FIND(".",B762)-1))))</f>
        <v>3</v>
      </c>
      <c r="T762" s="157" t="str">
        <f aca="false">IF(T763=1,1,IF(B762&lt;&gt;0,1,IF(C762&lt;&gt;0,1,IF(D762&lt;&gt;0,1,IF('ORÇ.GLOBAL REF.'!E762&lt;&gt;0,1,"")))))</f>
        <v/>
      </c>
      <c r="U762" s="157" t="str">
        <f aca="false">IF(S762=0," ",IF(S762&lt;&gt;S761,S762," "))</f>
        <v> </v>
      </c>
      <c r="V762" s="88"/>
    </row>
    <row r="763" s="174" customFormat="true" ht="14.25" hidden="false" customHeight="false" outlineLevel="0" collapsed="false">
      <c r="A763" s="159" t="n">
        <v>752</v>
      </c>
      <c r="B763" s="160" t="n">
        <f aca="false">IF('ORÇ.GLOBAL P CAIXA'!K763="EXEC.",0,'ORÇ.GLOBAL P CAIXA'!M763)</f>
        <v>0</v>
      </c>
      <c r="C763" s="161" t="n">
        <f aca="false">IF('ORÇ.GLOBAL P CAIXA'!K763="EXEC.",0,'ORÇ.GLOBAL P CAIXA'!O763)</f>
        <v>0</v>
      </c>
      <c r="D763" s="162" t="n">
        <f aca="false">IF('ORÇ.GLOBAL P CAIXA'!K763="EXEC.",0,'ORÇ.GLOBAL P CAIXA'!P763)</f>
        <v>0</v>
      </c>
      <c r="E763" s="163" t="n">
        <f aca="false">IF('ORÇ.GLOBAL P CAIXA'!K763="EXEC.",0,ROUND('ORÇ.GLOBAL P CAIXA'!Q763,2))</f>
        <v>0</v>
      </c>
      <c r="F763" s="163" t="n">
        <f aca="false">IF('ORÇ.GLOBAL P CAIXA'!K763="EXEC.",0,TRUNC((1+(IF(OR(H763=0,H763=""),'BDI REF.'!$K$5,CHOOSE(H763,'BDI REF.'!$K$5,'BDI REF.'!$K$6,'BDI REF.'!$K$7))))*'ORÇ.GLOBAL P CAIXA'!R763,2))</f>
        <v>0</v>
      </c>
      <c r="G763" s="163" t="n">
        <f aca="false">IF('ORÇ.GLOBAL P CAIXA'!K763="EXEC.",0,IF(E763&lt;&gt;0,ROUND(E763*F763,2),IF(R763=0,(SUMIF($S$12:$S$1011,B763,$R$12:$R$1011)),R763)))</f>
        <v>0</v>
      </c>
      <c r="H763" s="509" t="str">
        <f aca="false">IF('ORÇ.GLOBAL P CAIXA'!K763="EXEC.","",IF('ORÇ.GLOBAL P CAIXA'!H763&gt;0,'ORÇ.GLOBAL P CAIXA'!H763,""))</f>
        <v/>
      </c>
      <c r="I763" s="509" t="str">
        <f aca="false">IF('ORÇ.GLOBAL P CAIXA'!K763="EXEC.","",IF('ORÇ.GLOBAL P CAIXA'!I763&gt;0,'ORÇ.GLOBAL P CAIXA'!I763,""))</f>
        <v/>
      </c>
      <c r="J763" s="510" t="str">
        <f aca="false">IF('ORÇ.GLOBAL P CAIXA'!K763="EXEC.","",IF('ORÇ.GLOBAL P CAIXA'!J763&gt;0,'ORÇ.GLOBAL P CAIXA'!J763,""))</f>
        <v/>
      </c>
      <c r="K763" s="115"/>
      <c r="L763" s="168" t="str">
        <f aca="false">IF(B763&gt;0,"ok","ocultar")</f>
        <v>ocultar</v>
      </c>
      <c r="M763" s="511" t="n">
        <f aca="false">ROUND(IF($O763&lt;&gt;0,$O763*(INFORMAÇÕES!$T$113/INFORMAÇÕES!$T$117),0),2)</f>
        <v>0</v>
      </c>
      <c r="N763" s="511" t="n">
        <f aca="false">ROUND(IF($O763&lt;&gt;0,$O763*(INFORMAÇÕES!$T$114/INFORMAÇÕES!$T$117),0),2)</f>
        <v>0</v>
      </c>
      <c r="O763" s="512" t="n">
        <f aca="false">IF(E763=0,G763,0)</f>
        <v>0</v>
      </c>
      <c r="Q763" s="88"/>
      <c r="R763" s="163" t="n">
        <f aca="false">IF(E763&lt;&gt;0,G763,0)</f>
        <v>0</v>
      </c>
      <c r="S763" s="157" t="n">
        <f aca="false">IF(B763=0,S762,IF(ISNONTEXT(B763)=TRUE(),INT(B763),INT(LEFT(B763,FIND(".",B763)-1))))</f>
        <v>3</v>
      </c>
      <c r="T763" s="157" t="str">
        <f aca="false">IF(T764=1,1,IF(B763&lt;&gt;0,1,IF(C763&lt;&gt;0,1,IF(D763&lt;&gt;0,1,IF('ORÇ.GLOBAL REF.'!E763&lt;&gt;0,1,"")))))</f>
        <v/>
      </c>
      <c r="U763" s="157" t="str">
        <f aca="false">IF(S763=0," ",IF(S763&lt;&gt;S762,S763," "))</f>
        <v> </v>
      </c>
      <c r="V763" s="88"/>
    </row>
    <row r="764" s="174" customFormat="true" ht="14.25" hidden="false" customHeight="false" outlineLevel="0" collapsed="false">
      <c r="A764" s="159" t="n">
        <v>753</v>
      </c>
      <c r="B764" s="160" t="n">
        <f aca="false">IF('ORÇ.GLOBAL P CAIXA'!K764="EXEC.",0,'ORÇ.GLOBAL P CAIXA'!M764)</f>
        <v>0</v>
      </c>
      <c r="C764" s="161" t="n">
        <f aca="false">IF('ORÇ.GLOBAL P CAIXA'!K764="EXEC.",0,'ORÇ.GLOBAL P CAIXA'!O764)</f>
        <v>0</v>
      </c>
      <c r="D764" s="162" t="n">
        <f aca="false">IF('ORÇ.GLOBAL P CAIXA'!K764="EXEC.",0,'ORÇ.GLOBAL P CAIXA'!P764)</f>
        <v>0</v>
      </c>
      <c r="E764" s="163" t="n">
        <f aca="false">IF('ORÇ.GLOBAL P CAIXA'!K764="EXEC.",0,ROUND('ORÇ.GLOBAL P CAIXA'!Q764,2))</f>
        <v>0</v>
      </c>
      <c r="F764" s="163" t="n">
        <f aca="false">IF('ORÇ.GLOBAL P CAIXA'!K764="EXEC.",0,TRUNC((1+(IF(OR(H764=0,H764=""),'BDI REF.'!$K$5,CHOOSE(H764,'BDI REF.'!$K$5,'BDI REF.'!$K$6,'BDI REF.'!$K$7))))*'ORÇ.GLOBAL P CAIXA'!R764,2))</f>
        <v>0</v>
      </c>
      <c r="G764" s="163" t="n">
        <f aca="false">IF('ORÇ.GLOBAL P CAIXA'!K764="EXEC.",0,IF(E764&lt;&gt;0,ROUND(E764*F764,2),IF(R764=0,(SUMIF($S$12:$S$1011,B764,$R$12:$R$1011)),R764)))</f>
        <v>0</v>
      </c>
      <c r="H764" s="509" t="str">
        <f aca="false">IF('ORÇ.GLOBAL P CAIXA'!K764="EXEC.","",IF('ORÇ.GLOBAL P CAIXA'!H764&gt;0,'ORÇ.GLOBAL P CAIXA'!H764,""))</f>
        <v/>
      </c>
      <c r="I764" s="509" t="str">
        <f aca="false">IF('ORÇ.GLOBAL P CAIXA'!K764="EXEC.","",IF('ORÇ.GLOBAL P CAIXA'!I764&gt;0,'ORÇ.GLOBAL P CAIXA'!I764,""))</f>
        <v/>
      </c>
      <c r="J764" s="510" t="str">
        <f aca="false">IF('ORÇ.GLOBAL P CAIXA'!K764="EXEC.","",IF('ORÇ.GLOBAL P CAIXA'!J764&gt;0,'ORÇ.GLOBAL P CAIXA'!J764,""))</f>
        <v/>
      </c>
      <c r="K764" s="115"/>
      <c r="L764" s="168" t="str">
        <f aca="false">IF(B764&gt;0,"ok","ocultar")</f>
        <v>ocultar</v>
      </c>
      <c r="M764" s="511" t="n">
        <f aca="false">ROUND(IF($O764&lt;&gt;0,$O764*(INFORMAÇÕES!$T$113/INFORMAÇÕES!$T$117),0),2)</f>
        <v>0</v>
      </c>
      <c r="N764" s="511" t="n">
        <f aca="false">ROUND(IF($O764&lt;&gt;0,$O764*(INFORMAÇÕES!$T$114/INFORMAÇÕES!$T$117),0),2)</f>
        <v>0</v>
      </c>
      <c r="O764" s="512" t="n">
        <f aca="false">IF(E764=0,G764,0)</f>
        <v>0</v>
      </c>
      <c r="Q764" s="88"/>
      <c r="R764" s="163" t="n">
        <f aca="false">IF(E764&lt;&gt;0,G764,0)</f>
        <v>0</v>
      </c>
      <c r="S764" s="157" t="n">
        <f aca="false">IF(B764=0,S763,IF(ISNONTEXT(B764)=TRUE(),INT(B764),INT(LEFT(B764,FIND(".",B764)-1))))</f>
        <v>3</v>
      </c>
      <c r="T764" s="157" t="str">
        <f aca="false">IF(T765=1,1,IF(B764&lt;&gt;0,1,IF(C764&lt;&gt;0,1,IF(D764&lt;&gt;0,1,IF('ORÇ.GLOBAL REF.'!E764&lt;&gt;0,1,"")))))</f>
        <v/>
      </c>
      <c r="U764" s="157" t="str">
        <f aca="false">IF(S764=0," ",IF(S764&lt;&gt;S763,S764," "))</f>
        <v> </v>
      </c>
      <c r="V764" s="88"/>
    </row>
    <row r="765" s="174" customFormat="true" ht="14.25" hidden="false" customHeight="false" outlineLevel="0" collapsed="false">
      <c r="A765" s="159" t="n">
        <v>754</v>
      </c>
      <c r="B765" s="160" t="n">
        <f aca="false">IF('ORÇ.GLOBAL P CAIXA'!K765="EXEC.",0,'ORÇ.GLOBAL P CAIXA'!M765)</f>
        <v>0</v>
      </c>
      <c r="C765" s="161" t="n">
        <f aca="false">IF('ORÇ.GLOBAL P CAIXA'!K765="EXEC.",0,'ORÇ.GLOBAL P CAIXA'!O765)</f>
        <v>0</v>
      </c>
      <c r="D765" s="162" t="n">
        <f aca="false">IF('ORÇ.GLOBAL P CAIXA'!K765="EXEC.",0,'ORÇ.GLOBAL P CAIXA'!P765)</f>
        <v>0</v>
      </c>
      <c r="E765" s="163" t="n">
        <f aca="false">IF('ORÇ.GLOBAL P CAIXA'!K765="EXEC.",0,ROUND('ORÇ.GLOBAL P CAIXA'!Q765,2))</f>
        <v>0</v>
      </c>
      <c r="F765" s="163" t="n">
        <f aca="false">IF('ORÇ.GLOBAL P CAIXA'!K765="EXEC.",0,TRUNC((1+(IF(OR(H765=0,H765=""),'BDI REF.'!$K$5,CHOOSE(H765,'BDI REF.'!$K$5,'BDI REF.'!$K$6,'BDI REF.'!$K$7))))*'ORÇ.GLOBAL P CAIXA'!R765,2))</f>
        <v>0</v>
      </c>
      <c r="G765" s="163" t="n">
        <f aca="false">IF('ORÇ.GLOBAL P CAIXA'!K765="EXEC.",0,IF(E765&lt;&gt;0,ROUND(E765*F765,2),IF(R765=0,(SUMIF($S$12:$S$1011,B765,$R$12:$R$1011)),R765)))</f>
        <v>0</v>
      </c>
      <c r="H765" s="509" t="str">
        <f aca="false">IF('ORÇ.GLOBAL P CAIXA'!K765="EXEC.","",IF('ORÇ.GLOBAL P CAIXA'!H765&gt;0,'ORÇ.GLOBAL P CAIXA'!H765,""))</f>
        <v/>
      </c>
      <c r="I765" s="509" t="str">
        <f aca="false">IF('ORÇ.GLOBAL P CAIXA'!K765="EXEC.","",IF('ORÇ.GLOBAL P CAIXA'!I765&gt;0,'ORÇ.GLOBAL P CAIXA'!I765,""))</f>
        <v/>
      </c>
      <c r="J765" s="510" t="str">
        <f aca="false">IF('ORÇ.GLOBAL P CAIXA'!K765="EXEC.","",IF('ORÇ.GLOBAL P CAIXA'!J765&gt;0,'ORÇ.GLOBAL P CAIXA'!J765,""))</f>
        <v/>
      </c>
      <c r="K765" s="115"/>
      <c r="L765" s="168" t="str">
        <f aca="false">IF(B765&gt;0,"ok","ocultar")</f>
        <v>ocultar</v>
      </c>
      <c r="M765" s="511" t="n">
        <f aca="false">ROUND(IF($O765&lt;&gt;0,$O765*(INFORMAÇÕES!$T$113/INFORMAÇÕES!$T$117),0),2)</f>
        <v>0</v>
      </c>
      <c r="N765" s="511" t="n">
        <f aca="false">ROUND(IF($O765&lt;&gt;0,$O765*(INFORMAÇÕES!$T$114/INFORMAÇÕES!$T$117),0),2)</f>
        <v>0</v>
      </c>
      <c r="O765" s="512" t="n">
        <f aca="false">IF(E765=0,G765,0)</f>
        <v>0</v>
      </c>
      <c r="Q765" s="88"/>
      <c r="R765" s="163" t="n">
        <f aca="false">IF(E765&lt;&gt;0,G765,0)</f>
        <v>0</v>
      </c>
      <c r="S765" s="157" t="n">
        <f aca="false">IF(B765=0,S764,IF(ISNONTEXT(B765)=TRUE(),INT(B765),INT(LEFT(B765,FIND(".",B765)-1))))</f>
        <v>3</v>
      </c>
      <c r="T765" s="157" t="str">
        <f aca="false">IF(T766=1,1,IF(B765&lt;&gt;0,1,IF(C765&lt;&gt;0,1,IF(D765&lt;&gt;0,1,IF('ORÇ.GLOBAL REF.'!E765&lt;&gt;0,1,"")))))</f>
        <v/>
      </c>
      <c r="U765" s="157" t="str">
        <f aca="false">IF(S765=0," ",IF(S765&lt;&gt;S764,S765," "))</f>
        <v> </v>
      </c>
      <c r="V765" s="88"/>
    </row>
    <row r="766" s="174" customFormat="true" ht="14.25" hidden="false" customHeight="false" outlineLevel="0" collapsed="false">
      <c r="A766" s="159" t="n">
        <v>755</v>
      </c>
      <c r="B766" s="160" t="n">
        <f aca="false">IF('ORÇ.GLOBAL P CAIXA'!K766="EXEC.",0,'ORÇ.GLOBAL P CAIXA'!M766)</f>
        <v>0</v>
      </c>
      <c r="C766" s="161" t="n">
        <f aca="false">IF('ORÇ.GLOBAL P CAIXA'!K766="EXEC.",0,'ORÇ.GLOBAL P CAIXA'!O766)</f>
        <v>0</v>
      </c>
      <c r="D766" s="162" t="n">
        <f aca="false">IF('ORÇ.GLOBAL P CAIXA'!K766="EXEC.",0,'ORÇ.GLOBAL P CAIXA'!P766)</f>
        <v>0</v>
      </c>
      <c r="E766" s="163" t="n">
        <f aca="false">IF('ORÇ.GLOBAL P CAIXA'!K766="EXEC.",0,ROUND('ORÇ.GLOBAL P CAIXA'!Q766,2))</f>
        <v>0</v>
      </c>
      <c r="F766" s="163" t="n">
        <f aca="false">IF('ORÇ.GLOBAL P CAIXA'!K766="EXEC.",0,TRUNC((1+(IF(OR(H766=0,H766=""),'BDI REF.'!$K$5,CHOOSE(H766,'BDI REF.'!$K$5,'BDI REF.'!$K$6,'BDI REF.'!$K$7))))*'ORÇ.GLOBAL P CAIXA'!R766,2))</f>
        <v>0</v>
      </c>
      <c r="G766" s="163" t="n">
        <f aca="false">IF('ORÇ.GLOBAL P CAIXA'!K766="EXEC.",0,IF(E766&lt;&gt;0,ROUND(E766*F766,2),IF(R766=0,(SUMIF($S$12:$S$1011,B766,$R$12:$R$1011)),R766)))</f>
        <v>0</v>
      </c>
      <c r="H766" s="509" t="str">
        <f aca="false">IF('ORÇ.GLOBAL P CAIXA'!K766="EXEC.","",IF('ORÇ.GLOBAL P CAIXA'!H766&gt;0,'ORÇ.GLOBAL P CAIXA'!H766,""))</f>
        <v/>
      </c>
      <c r="I766" s="509" t="str">
        <f aca="false">IF('ORÇ.GLOBAL P CAIXA'!K766="EXEC.","",IF('ORÇ.GLOBAL P CAIXA'!I766&gt;0,'ORÇ.GLOBAL P CAIXA'!I766,""))</f>
        <v/>
      </c>
      <c r="J766" s="510" t="str">
        <f aca="false">IF('ORÇ.GLOBAL P CAIXA'!K766="EXEC.","",IF('ORÇ.GLOBAL P CAIXA'!J766&gt;0,'ORÇ.GLOBAL P CAIXA'!J766,""))</f>
        <v/>
      </c>
      <c r="K766" s="115"/>
      <c r="L766" s="168" t="str">
        <f aca="false">IF(B766&gt;0,"ok","ocultar")</f>
        <v>ocultar</v>
      </c>
      <c r="M766" s="511" t="n">
        <f aca="false">ROUND(IF($O766&lt;&gt;0,$O766*(INFORMAÇÕES!$T$113/INFORMAÇÕES!$T$117),0),2)</f>
        <v>0</v>
      </c>
      <c r="N766" s="511" t="n">
        <f aca="false">ROUND(IF($O766&lt;&gt;0,$O766*(INFORMAÇÕES!$T$114/INFORMAÇÕES!$T$117),0),2)</f>
        <v>0</v>
      </c>
      <c r="O766" s="512" t="n">
        <f aca="false">IF(E766=0,G766,0)</f>
        <v>0</v>
      </c>
      <c r="Q766" s="88"/>
      <c r="R766" s="163" t="n">
        <f aca="false">IF(E766&lt;&gt;0,G766,0)</f>
        <v>0</v>
      </c>
      <c r="S766" s="157" t="n">
        <f aca="false">IF(B766=0,S765,IF(ISNONTEXT(B766)=TRUE(),INT(B766),INT(LEFT(B766,FIND(".",B766)-1))))</f>
        <v>3</v>
      </c>
      <c r="T766" s="157" t="str">
        <f aca="false">IF(T767=1,1,IF(B766&lt;&gt;0,1,IF(C766&lt;&gt;0,1,IF(D766&lt;&gt;0,1,IF('ORÇ.GLOBAL REF.'!E766&lt;&gt;0,1,"")))))</f>
        <v/>
      </c>
      <c r="U766" s="157" t="str">
        <f aca="false">IF(S766=0," ",IF(S766&lt;&gt;S765,S766," "))</f>
        <v> </v>
      </c>
      <c r="V766" s="88"/>
    </row>
    <row r="767" s="174" customFormat="true" ht="14.25" hidden="false" customHeight="false" outlineLevel="0" collapsed="false">
      <c r="A767" s="159" t="n">
        <v>756</v>
      </c>
      <c r="B767" s="160" t="n">
        <f aca="false">IF('ORÇ.GLOBAL P CAIXA'!K767="EXEC.",0,'ORÇ.GLOBAL P CAIXA'!M767)</f>
        <v>0</v>
      </c>
      <c r="C767" s="161" t="n">
        <f aca="false">IF('ORÇ.GLOBAL P CAIXA'!K767="EXEC.",0,'ORÇ.GLOBAL P CAIXA'!O767)</f>
        <v>0</v>
      </c>
      <c r="D767" s="162" t="n">
        <f aca="false">IF('ORÇ.GLOBAL P CAIXA'!K767="EXEC.",0,'ORÇ.GLOBAL P CAIXA'!P767)</f>
        <v>0</v>
      </c>
      <c r="E767" s="163" t="n">
        <f aca="false">IF('ORÇ.GLOBAL P CAIXA'!K767="EXEC.",0,ROUND('ORÇ.GLOBAL P CAIXA'!Q767,2))</f>
        <v>0</v>
      </c>
      <c r="F767" s="163" t="n">
        <f aca="false">IF('ORÇ.GLOBAL P CAIXA'!K767="EXEC.",0,TRUNC((1+(IF(OR(H767=0,H767=""),'BDI REF.'!$K$5,CHOOSE(H767,'BDI REF.'!$K$5,'BDI REF.'!$K$6,'BDI REF.'!$K$7))))*'ORÇ.GLOBAL P CAIXA'!R767,2))</f>
        <v>0</v>
      </c>
      <c r="G767" s="163" t="n">
        <f aca="false">IF('ORÇ.GLOBAL P CAIXA'!K767="EXEC.",0,IF(E767&lt;&gt;0,ROUND(E767*F767,2),IF(R767=0,(SUMIF($S$12:$S$1011,B767,$R$12:$R$1011)),R767)))</f>
        <v>0</v>
      </c>
      <c r="H767" s="509" t="str">
        <f aca="false">IF('ORÇ.GLOBAL P CAIXA'!K767="EXEC.","",IF('ORÇ.GLOBAL P CAIXA'!H767&gt;0,'ORÇ.GLOBAL P CAIXA'!H767,""))</f>
        <v/>
      </c>
      <c r="I767" s="509" t="str">
        <f aca="false">IF('ORÇ.GLOBAL P CAIXA'!K767="EXEC.","",IF('ORÇ.GLOBAL P CAIXA'!I767&gt;0,'ORÇ.GLOBAL P CAIXA'!I767,""))</f>
        <v/>
      </c>
      <c r="J767" s="510" t="str">
        <f aca="false">IF('ORÇ.GLOBAL P CAIXA'!K767="EXEC.","",IF('ORÇ.GLOBAL P CAIXA'!J767&gt;0,'ORÇ.GLOBAL P CAIXA'!J767,""))</f>
        <v/>
      </c>
      <c r="K767" s="115"/>
      <c r="L767" s="168" t="str">
        <f aca="false">IF(B767&gt;0,"ok","ocultar")</f>
        <v>ocultar</v>
      </c>
      <c r="M767" s="511" t="n">
        <f aca="false">ROUND(IF($O767&lt;&gt;0,$O767*(INFORMAÇÕES!$T$113/INFORMAÇÕES!$T$117),0),2)</f>
        <v>0</v>
      </c>
      <c r="N767" s="511" t="n">
        <f aca="false">ROUND(IF($O767&lt;&gt;0,$O767*(INFORMAÇÕES!$T$114/INFORMAÇÕES!$T$117),0),2)</f>
        <v>0</v>
      </c>
      <c r="O767" s="512" t="n">
        <f aca="false">IF(E767=0,G767,0)</f>
        <v>0</v>
      </c>
      <c r="Q767" s="88"/>
      <c r="R767" s="163" t="n">
        <f aca="false">IF(E767&lt;&gt;0,G767,0)</f>
        <v>0</v>
      </c>
      <c r="S767" s="157" t="n">
        <f aca="false">IF(B767=0,S766,IF(ISNONTEXT(B767)=TRUE(),INT(B767),INT(LEFT(B767,FIND(".",B767)-1))))</f>
        <v>3</v>
      </c>
      <c r="T767" s="157" t="str">
        <f aca="false">IF(T768=1,1,IF(B767&lt;&gt;0,1,IF(C767&lt;&gt;0,1,IF(D767&lt;&gt;0,1,IF('ORÇ.GLOBAL REF.'!E767&lt;&gt;0,1,"")))))</f>
        <v/>
      </c>
      <c r="U767" s="157" t="str">
        <f aca="false">IF(S767=0," ",IF(S767&lt;&gt;S766,S767," "))</f>
        <v> </v>
      </c>
      <c r="V767" s="88"/>
    </row>
    <row r="768" s="174" customFormat="true" ht="14.25" hidden="false" customHeight="false" outlineLevel="0" collapsed="false">
      <c r="A768" s="159" t="n">
        <v>757</v>
      </c>
      <c r="B768" s="160" t="n">
        <f aca="false">IF('ORÇ.GLOBAL P CAIXA'!K768="EXEC.",0,'ORÇ.GLOBAL P CAIXA'!M768)</f>
        <v>0</v>
      </c>
      <c r="C768" s="161" t="n">
        <f aca="false">IF('ORÇ.GLOBAL P CAIXA'!K768="EXEC.",0,'ORÇ.GLOBAL P CAIXA'!O768)</f>
        <v>0</v>
      </c>
      <c r="D768" s="162" t="n">
        <f aca="false">IF('ORÇ.GLOBAL P CAIXA'!K768="EXEC.",0,'ORÇ.GLOBAL P CAIXA'!P768)</f>
        <v>0</v>
      </c>
      <c r="E768" s="163" t="n">
        <f aca="false">IF('ORÇ.GLOBAL P CAIXA'!K768="EXEC.",0,ROUND('ORÇ.GLOBAL P CAIXA'!Q768,2))</f>
        <v>0</v>
      </c>
      <c r="F768" s="163" t="n">
        <f aca="false">IF('ORÇ.GLOBAL P CAIXA'!K768="EXEC.",0,TRUNC((1+(IF(OR(H768=0,H768=""),'BDI REF.'!$K$5,CHOOSE(H768,'BDI REF.'!$K$5,'BDI REF.'!$K$6,'BDI REF.'!$K$7))))*'ORÇ.GLOBAL P CAIXA'!R768,2))</f>
        <v>0</v>
      </c>
      <c r="G768" s="163" t="n">
        <f aca="false">IF('ORÇ.GLOBAL P CAIXA'!K768="EXEC.",0,IF(E768&lt;&gt;0,ROUND(E768*F768,2),IF(R768=0,(SUMIF($S$12:$S$1011,B768,$R$12:$R$1011)),R768)))</f>
        <v>0</v>
      </c>
      <c r="H768" s="509" t="str">
        <f aca="false">IF('ORÇ.GLOBAL P CAIXA'!K768="EXEC.","",IF('ORÇ.GLOBAL P CAIXA'!H768&gt;0,'ORÇ.GLOBAL P CAIXA'!H768,""))</f>
        <v/>
      </c>
      <c r="I768" s="509" t="str">
        <f aca="false">IF('ORÇ.GLOBAL P CAIXA'!K768="EXEC.","",IF('ORÇ.GLOBAL P CAIXA'!I768&gt;0,'ORÇ.GLOBAL P CAIXA'!I768,""))</f>
        <v/>
      </c>
      <c r="J768" s="510" t="str">
        <f aca="false">IF('ORÇ.GLOBAL P CAIXA'!K768="EXEC.","",IF('ORÇ.GLOBAL P CAIXA'!J768&gt;0,'ORÇ.GLOBAL P CAIXA'!J768,""))</f>
        <v/>
      </c>
      <c r="K768" s="115"/>
      <c r="L768" s="168" t="str">
        <f aca="false">IF(B768&gt;0,"ok","ocultar")</f>
        <v>ocultar</v>
      </c>
      <c r="M768" s="511" t="n">
        <f aca="false">ROUND(IF($O768&lt;&gt;0,$O768*(INFORMAÇÕES!$T$113/INFORMAÇÕES!$T$117),0),2)</f>
        <v>0</v>
      </c>
      <c r="N768" s="511" t="n">
        <f aca="false">ROUND(IF($O768&lt;&gt;0,$O768*(INFORMAÇÕES!$T$114/INFORMAÇÕES!$T$117),0),2)</f>
        <v>0</v>
      </c>
      <c r="O768" s="512" t="n">
        <f aca="false">IF(E768=0,G768,0)</f>
        <v>0</v>
      </c>
      <c r="Q768" s="88"/>
      <c r="R768" s="163" t="n">
        <f aca="false">IF(E768&lt;&gt;0,G768,0)</f>
        <v>0</v>
      </c>
      <c r="S768" s="157" t="n">
        <f aca="false">IF(B768=0,S767,IF(ISNONTEXT(B768)=TRUE(),INT(B768),INT(LEFT(B768,FIND(".",B768)-1))))</f>
        <v>3</v>
      </c>
      <c r="T768" s="157" t="str">
        <f aca="false">IF(T769=1,1,IF(B768&lt;&gt;0,1,IF(C768&lt;&gt;0,1,IF(D768&lt;&gt;0,1,IF('ORÇ.GLOBAL REF.'!E768&lt;&gt;0,1,"")))))</f>
        <v/>
      </c>
      <c r="U768" s="157" t="str">
        <f aca="false">IF(S768=0," ",IF(S768&lt;&gt;S767,S768," "))</f>
        <v> </v>
      </c>
      <c r="V768" s="88"/>
    </row>
    <row r="769" s="174" customFormat="true" ht="14.25" hidden="false" customHeight="false" outlineLevel="0" collapsed="false">
      <c r="A769" s="159" t="n">
        <v>758</v>
      </c>
      <c r="B769" s="160" t="n">
        <f aca="false">IF('ORÇ.GLOBAL P CAIXA'!K769="EXEC.",0,'ORÇ.GLOBAL P CAIXA'!M769)</f>
        <v>0</v>
      </c>
      <c r="C769" s="161" t="n">
        <f aca="false">IF('ORÇ.GLOBAL P CAIXA'!K769="EXEC.",0,'ORÇ.GLOBAL P CAIXA'!O769)</f>
        <v>0</v>
      </c>
      <c r="D769" s="162" t="n">
        <f aca="false">IF('ORÇ.GLOBAL P CAIXA'!K769="EXEC.",0,'ORÇ.GLOBAL P CAIXA'!P769)</f>
        <v>0</v>
      </c>
      <c r="E769" s="163" t="n">
        <f aca="false">IF('ORÇ.GLOBAL P CAIXA'!K769="EXEC.",0,ROUND('ORÇ.GLOBAL P CAIXA'!Q769,2))</f>
        <v>0</v>
      </c>
      <c r="F769" s="163" t="n">
        <f aca="false">IF('ORÇ.GLOBAL P CAIXA'!K769="EXEC.",0,TRUNC((1+(IF(OR(H769=0,H769=""),'BDI REF.'!$K$5,CHOOSE(H769,'BDI REF.'!$K$5,'BDI REF.'!$K$6,'BDI REF.'!$K$7))))*'ORÇ.GLOBAL P CAIXA'!R769,2))</f>
        <v>0</v>
      </c>
      <c r="G769" s="163" t="n">
        <f aca="false">IF('ORÇ.GLOBAL P CAIXA'!K769="EXEC.",0,IF(E769&lt;&gt;0,ROUND(E769*F769,2),IF(R769=0,(SUMIF($S$12:$S$1011,B769,$R$12:$R$1011)),R769)))</f>
        <v>0</v>
      </c>
      <c r="H769" s="509" t="str">
        <f aca="false">IF('ORÇ.GLOBAL P CAIXA'!K769="EXEC.","",IF('ORÇ.GLOBAL P CAIXA'!H769&gt;0,'ORÇ.GLOBAL P CAIXA'!H769,""))</f>
        <v/>
      </c>
      <c r="I769" s="509" t="str">
        <f aca="false">IF('ORÇ.GLOBAL P CAIXA'!K769="EXEC.","",IF('ORÇ.GLOBAL P CAIXA'!I769&gt;0,'ORÇ.GLOBAL P CAIXA'!I769,""))</f>
        <v/>
      </c>
      <c r="J769" s="510" t="str">
        <f aca="false">IF('ORÇ.GLOBAL P CAIXA'!K769="EXEC.","",IF('ORÇ.GLOBAL P CAIXA'!J769&gt;0,'ORÇ.GLOBAL P CAIXA'!J769,""))</f>
        <v/>
      </c>
      <c r="K769" s="115"/>
      <c r="L769" s="168" t="str">
        <f aca="false">IF(B769&gt;0,"ok","ocultar")</f>
        <v>ocultar</v>
      </c>
      <c r="M769" s="511" t="n">
        <f aca="false">ROUND(IF($O769&lt;&gt;0,$O769*(INFORMAÇÕES!$T$113/INFORMAÇÕES!$T$117),0),2)</f>
        <v>0</v>
      </c>
      <c r="N769" s="511" t="n">
        <f aca="false">ROUND(IF($O769&lt;&gt;0,$O769*(INFORMAÇÕES!$T$114/INFORMAÇÕES!$T$117),0),2)</f>
        <v>0</v>
      </c>
      <c r="O769" s="512" t="n">
        <f aca="false">IF(E769=0,G769,0)</f>
        <v>0</v>
      </c>
      <c r="Q769" s="88"/>
      <c r="R769" s="163" t="n">
        <f aca="false">IF(E769&lt;&gt;0,G769,0)</f>
        <v>0</v>
      </c>
      <c r="S769" s="157" t="n">
        <f aca="false">IF(B769=0,S768,IF(ISNONTEXT(B769)=TRUE(),INT(B769),INT(LEFT(B769,FIND(".",B769)-1))))</f>
        <v>3</v>
      </c>
      <c r="T769" s="157" t="str">
        <f aca="false">IF(T770=1,1,IF(B769&lt;&gt;0,1,IF(C769&lt;&gt;0,1,IF(D769&lt;&gt;0,1,IF('ORÇ.GLOBAL REF.'!E769&lt;&gt;0,1,"")))))</f>
        <v/>
      </c>
      <c r="U769" s="157" t="str">
        <f aca="false">IF(S769=0," ",IF(S769&lt;&gt;S768,S769," "))</f>
        <v> </v>
      </c>
      <c r="V769" s="88"/>
    </row>
    <row r="770" s="174" customFormat="true" ht="14.25" hidden="false" customHeight="false" outlineLevel="0" collapsed="false">
      <c r="A770" s="159" t="n">
        <v>759</v>
      </c>
      <c r="B770" s="160" t="n">
        <f aca="false">IF('ORÇ.GLOBAL P CAIXA'!K770="EXEC.",0,'ORÇ.GLOBAL P CAIXA'!M770)</f>
        <v>0</v>
      </c>
      <c r="C770" s="161" t="n">
        <f aca="false">IF('ORÇ.GLOBAL P CAIXA'!K770="EXEC.",0,'ORÇ.GLOBAL P CAIXA'!O770)</f>
        <v>0</v>
      </c>
      <c r="D770" s="162" t="n">
        <f aca="false">IF('ORÇ.GLOBAL P CAIXA'!K770="EXEC.",0,'ORÇ.GLOBAL P CAIXA'!P770)</f>
        <v>0</v>
      </c>
      <c r="E770" s="163" t="n">
        <f aca="false">IF('ORÇ.GLOBAL P CAIXA'!K770="EXEC.",0,ROUND('ORÇ.GLOBAL P CAIXA'!Q770,2))</f>
        <v>0</v>
      </c>
      <c r="F770" s="163" t="n">
        <f aca="false">IF('ORÇ.GLOBAL P CAIXA'!K770="EXEC.",0,TRUNC((1+(IF(OR(H770=0,H770=""),'BDI REF.'!$K$5,CHOOSE(H770,'BDI REF.'!$K$5,'BDI REF.'!$K$6,'BDI REF.'!$K$7))))*'ORÇ.GLOBAL P CAIXA'!R770,2))</f>
        <v>0</v>
      </c>
      <c r="G770" s="163" t="n">
        <f aca="false">IF('ORÇ.GLOBAL P CAIXA'!K770="EXEC.",0,IF(E770&lt;&gt;0,ROUND(E770*F770,2),IF(R770=0,(SUMIF($S$12:$S$1011,B770,$R$12:$R$1011)),R770)))</f>
        <v>0</v>
      </c>
      <c r="H770" s="509" t="str">
        <f aca="false">IF('ORÇ.GLOBAL P CAIXA'!K770="EXEC.","",IF('ORÇ.GLOBAL P CAIXA'!H770&gt;0,'ORÇ.GLOBAL P CAIXA'!H770,""))</f>
        <v/>
      </c>
      <c r="I770" s="509" t="str">
        <f aca="false">IF('ORÇ.GLOBAL P CAIXA'!K770="EXEC.","",IF('ORÇ.GLOBAL P CAIXA'!I770&gt;0,'ORÇ.GLOBAL P CAIXA'!I770,""))</f>
        <v/>
      </c>
      <c r="J770" s="510" t="str">
        <f aca="false">IF('ORÇ.GLOBAL P CAIXA'!K770="EXEC.","",IF('ORÇ.GLOBAL P CAIXA'!J770&gt;0,'ORÇ.GLOBAL P CAIXA'!J770,""))</f>
        <v/>
      </c>
      <c r="K770" s="115"/>
      <c r="L770" s="168" t="str">
        <f aca="false">IF(B770&gt;0,"ok","ocultar")</f>
        <v>ocultar</v>
      </c>
      <c r="M770" s="511" t="n">
        <f aca="false">ROUND(IF($O770&lt;&gt;0,$O770*(INFORMAÇÕES!$T$113/INFORMAÇÕES!$T$117),0),2)</f>
        <v>0</v>
      </c>
      <c r="N770" s="511" t="n">
        <f aca="false">ROUND(IF($O770&lt;&gt;0,$O770*(INFORMAÇÕES!$T$114/INFORMAÇÕES!$T$117),0),2)</f>
        <v>0</v>
      </c>
      <c r="O770" s="512" t="n">
        <f aca="false">IF(E770=0,G770,0)</f>
        <v>0</v>
      </c>
      <c r="Q770" s="88"/>
      <c r="R770" s="163" t="n">
        <f aca="false">IF(E770&lt;&gt;0,G770,0)</f>
        <v>0</v>
      </c>
      <c r="S770" s="157" t="n">
        <f aca="false">IF(B770=0,S769,IF(ISNONTEXT(B770)=TRUE(),INT(B770),INT(LEFT(B770,FIND(".",B770)-1))))</f>
        <v>3</v>
      </c>
      <c r="T770" s="157" t="str">
        <f aca="false">IF(T771=1,1,IF(B770&lt;&gt;0,1,IF(C770&lt;&gt;0,1,IF(D770&lt;&gt;0,1,IF('ORÇ.GLOBAL REF.'!E770&lt;&gt;0,1,"")))))</f>
        <v/>
      </c>
      <c r="U770" s="157" t="str">
        <f aca="false">IF(S770=0," ",IF(S770&lt;&gt;S769,S770," "))</f>
        <v> </v>
      </c>
      <c r="V770" s="88"/>
    </row>
    <row r="771" s="174" customFormat="true" ht="14.25" hidden="false" customHeight="false" outlineLevel="0" collapsed="false">
      <c r="A771" s="159" t="n">
        <v>760</v>
      </c>
      <c r="B771" s="160" t="n">
        <f aca="false">IF('ORÇ.GLOBAL P CAIXA'!K771="EXEC.",0,'ORÇ.GLOBAL P CAIXA'!M771)</f>
        <v>0</v>
      </c>
      <c r="C771" s="161" t="n">
        <f aca="false">IF('ORÇ.GLOBAL P CAIXA'!K771="EXEC.",0,'ORÇ.GLOBAL P CAIXA'!O771)</f>
        <v>0</v>
      </c>
      <c r="D771" s="162" t="n">
        <f aca="false">IF('ORÇ.GLOBAL P CAIXA'!K771="EXEC.",0,'ORÇ.GLOBAL P CAIXA'!P771)</f>
        <v>0</v>
      </c>
      <c r="E771" s="163" t="n">
        <f aca="false">IF('ORÇ.GLOBAL P CAIXA'!K771="EXEC.",0,ROUND('ORÇ.GLOBAL P CAIXA'!Q771,2))</f>
        <v>0</v>
      </c>
      <c r="F771" s="163" t="n">
        <f aca="false">IF('ORÇ.GLOBAL P CAIXA'!K771="EXEC.",0,TRUNC((1+(IF(OR(H771=0,H771=""),'BDI REF.'!$K$5,CHOOSE(H771,'BDI REF.'!$K$5,'BDI REF.'!$K$6,'BDI REF.'!$K$7))))*'ORÇ.GLOBAL P CAIXA'!R771,2))</f>
        <v>0</v>
      </c>
      <c r="G771" s="163" t="n">
        <f aca="false">IF('ORÇ.GLOBAL P CAIXA'!K771="EXEC.",0,IF(E771&lt;&gt;0,ROUND(E771*F771,2),IF(R771=0,(SUMIF($S$12:$S$1011,B771,$R$12:$R$1011)),R771)))</f>
        <v>0</v>
      </c>
      <c r="H771" s="509" t="str">
        <f aca="false">IF('ORÇ.GLOBAL P CAIXA'!K771="EXEC.","",IF('ORÇ.GLOBAL P CAIXA'!H771&gt;0,'ORÇ.GLOBAL P CAIXA'!H771,""))</f>
        <v/>
      </c>
      <c r="I771" s="509" t="str">
        <f aca="false">IF('ORÇ.GLOBAL P CAIXA'!K771="EXEC.","",IF('ORÇ.GLOBAL P CAIXA'!I771&gt;0,'ORÇ.GLOBAL P CAIXA'!I771,""))</f>
        <v/>
      </c>
      <c r="J771" s="510" t="str">
        <f aca="false">IF('ORÇ.GLOBAL P CAIXA'!K771="EXEC.","",IF('ORÇ.GLOBAL P CAIXA'!J771&gt;0,'ORÇ.GLOBAL P CAIXA'!J771,""))</f>
        <v/>
      </c>
      <c r="K771" s="115"/>
      <c r="L771" s="168" t="str">
        <f aca="false">IF(B771&gt;0,"ok","ocultar")</f>
        <v>ocultar</v>
      </c>
      <c r="M771" s="511" t="n">
        <f aca="false">ROUND(IF($O771&lt;&gt;0,$O771*(INFORMAÇÕES!$T$113/INFORMAÇÕES!$T$117),0),2)</f>
        <v>0</v>
      </c>
      <c r="N771" s="511" t="n">
        <f aca="false">ROUND(IF($O771&lt;&gt;0,$O771*(INFORMAÇÕES!$T$114/INFORMAÇÕES!$T$117),0),2)</f>
        <v>0</v>
      </c>
      <c r="O771" s="512" t="n">
        <f aca="false">IF(E771=0,G771,0)</f>
        <v>0</v>
      </c>
      <c r="Q771" s="88"/>
      <c r="R771" s="163" t="n">
        <f aca="false">IF(E771&lt;&gt;0,G771,0)</f>
        <v>0</v>
      </c>
      <c r="S771" s="157" t="n">
        <f aca="false">IF(B771=0,S770,IF(ISNONTEXT(B771)=TRUE(),INT(B771),INT(LEFT(B771,FIND(".",B771)-1))))</f>
        <v>3</v>
      </c>
      <c r="T771" s="157" t="str">
        <f aca="false">IF(T772=1,1,IF(B771&lt;&gt;0,1,IF(C771&lt;&gt;0,1,IF(D771&lt;&gt;0,1,IF('ORÇ.GLOBAL REF.'!E771&lt;&gt;0,1,"")))))</f>
        <v/>
      </c>
      <c r="U771" s="157" t="str">
        <f aca="false">IF(S771=0," ",IF(S771&lt;&gt;S770,S771," "))</f>
        <v> </v>
      </c>
      <c r="V771" s="88"/>
    </row>
    <row r="772" s="174" customFormat="true" ht="14.25" hidden="false" customHeight="false" outlineLevel="0" collapsed="false">
      <c r="A772" s="159" t="n">
        <v>761</v>
      </c>
      <c r="B772" s="160" t="n">
        <f aca="false">IF('ORÇ.GLOBAL P CAIXA'!K772="EXEC.",0,'ORÇ.GLOBAL P CAIXA'!M772)</f>
        <v>0</v>
      </c>
      <c r="C772" s="161" t="n">
        <f aca="false">IF('ORÇ.GLOBAL P CAIXA'!K772="EXEC.",0,'ORÇ.GLOBAL P CAIXA'!O772)</f>
        <v>0</v>
      </c>
      <c r="D772" s="162" t="n">
        <f aca="false">IF('ORÇ.GLOBAL P CAIXA'!K772="EXEC.",0,'ORÇ.GLOBAL P CAIXA'!P772)</f>
        <v>0</v>
      </c>
      <c r="E772" s="163" t="n">
        <f aca="false">IF('ORÇ.GLOBAL P CAIXA'!K772="EXEC.",0,ROUND('ORÇ.GLOBAL P CAIXA'!Q772,2))</f>
        <v>0</v>
      </c>
      <c r="F772" s="163" t="n">
        <f aca="false">IF('ORÇ.GLOBAL P CAIXA'!K772="EXEC.",0,TRUNC((1+(IF(OR(H772=0,H772=""),'BDI REF.'!$K$5,CHOOSE(H772,'BDI REF.'!$K$5,'BDI REF.'!$K$6,'BDI REF.'!$K$7))))*'ORÇ.GLOBAL P CAIXA'!R772,2))</f>
        <v>0</v>
      </c>
      <c r="G772" s="163" t="n">
        <f aca="false">IF('ORÇ.GLOBAL P CAIXA'!K772="EXEC.",0,IF(E772&lt;&gt;0,ROUND(E772*F772,2),IF(R772=0,(SUMIF($S$12:$S$1011,B772,$R$12:$R$1011)),R772)))</f>
        <v>0</v>
      </c>
      <c r="H772" s="509" t="str">
        <f aca="false">IF('ORÇ.GLOBAL P CAIXA'!K772="EXEC.","",IF('ORÇ.GLOBAL P CAIXA'!H772&gt;0,'ORÇ.GLOBAL P CAIXA'!H772,""))</f>
        <v/>
      </c>
      <c r="I772" s="509" t="str">
        <f aca="false">IF('ORÇ.GLOBAL P CAIXA'!K772="EXEC.","",IF('ORÇ.GLOBAL P CAIXA'!I772&gt;0,'ORÇ.GLOBAL P CAIXA'!I772,""))</f>
        <v/>
      </c>
      <c r="J772" s="510" t="str">
        <f aca="false">IF('ORÇ.GLOBAL P CAIXA'!K772="EXEC.","",IF('ORÇ.GLOBAL P CAIXA'!J772&gt;0,'ORÇ.GLOBAL P CAIXA'!J772,""))</f>
        <v/>
      </c>
      <c r="K772" s="115"/>
      <c r="L772" s="168" t="str">
        <f aca="false">IF(B772&gt;0,"ok","ocultar")</f>
        <v>ocultar</v>
      </c>
      <c r="M772" s="511" t="n">
        <f aca="false">ROUND(IF($O772&lt;&gt;0,$O772*(INFORMAÇÕES!$T$113/INFORMAÇÕES!$T$117),0),2)</f>
        <v>0</v>
      </c>
      <c r="N772" s="511" t="n">
        <f aca="false">ROUND(IF($O772&lt;&gt;0,$O772*(INFORMAÇÕES!$T$114/INFORMAÇÕES!$T$117),0),2)</f>
        <v>0</v>
      </c>
      <c r="O772" s="512" t="n">
        <f aca="false">IF(E772=0,G772,0)</f>
        <v>0</v>
      </c>
      <c r="Q772" s="88"/>
      <c r="R772" s="163" t="n">
        <f aca="false">IF(E772&lt;&gt;0,G772,0)</f>
        <v>0</v>
      </c>
      <c r="S772" s="157" t="n">
        <f aca="false">IF(B772=0,S771,IF(ISNONTEXT(B772)=TRUE(),INT(B772),INT(LEFT(B772,FIND(".",B772)-1))))</f>
        <v>3</v>
      </c>
      <c r="T772" s="157" t="str">
        <f aca="false">IF(T773=1,1,IF(B772&lt;&gt;0,1,IF(C772&lt;&gt;0,1,IF(D772&lt;&gt;0,1,IF('ORÇ.GLOBAL REF.'!E772&lt;&gt;0,1,"")))))</f>
        <v/>
      </c>
      <c r="U772" s="157" t="str">
        <f aca="false">IF(S772=0," ",IF(S772&lt;&gt;S771,S772," "))</f>
        <v> </v>
      </c>
      <c r="V772" s="88"/>
    </row>
    <row r="773" s="174" customFormat="true" ht="14.25" hidden="false" customHeight="false" outlineLevel="0" collapsed="false">
      <c r="A773" s="159" t="n">
        <v>762</v>
      </c>
      <c r="B773" s="160" t="n">
        <f aca="false">IF('ORÇ.GLOBAL P CAIXA'!K773="EXEC.",0,'ORÇ.GLOBAL P CAIXA'!M773)</f>
        <v>0</v>
      </c>
      <c r="C773" s="161" t="n">
        <f aca="false">IF('ORÇ.GLOBAL P CAIXA'!K773="EXEC.",0,'ORÇ.GLOBAL P CAIXA'!O773)</f>
        <v>0</v>
      </c>
      <c r="D773" s="162" t="n">
        <f aca="false">IF('ORÇ.GLOBAL P CAIXA'!K773="EXEC.",0,'ORÇ.GLOBAL P CAIXA'!P773)</f>
        <v>0</v>
      </c>
      <c r="E773" s="163" t="n">
        <f aca="false">IF('ORÇ.GLOBAL P CAIXA'!K773="EXEC.",0,ROUND('ORÇ.GLOBAL P CAIXA'!Q773,2))</f>
        <v>0</v>
      </c>
      <c r="F773" s="163" t="n">
        <f aca="false">IF('ORÇ.GLOBAL P CAIXA'!K773="EXEC.",0,TRUNC((1+(IF(OR(H773=0,H773=""),'BDI REF.'!$K$5,CHOOSE(H773,'BDI REF.'!$K$5,'BDI REF.'!$K$6,'BDI REF.'!$K$7))))*'ORÇ.GLOBAL P CAIXA'!R773,2))</f>
        <v>0</v>
      </c>
      <c r="G773" s="163" t="n">
        <f aca="false">IF('ORÇ.GLOBAL P CAIXA'!K773="EXEC.",0,IF(E773&lt;&gt;0,ROUND(E773*F773,2),IF(R773=0,(SUMIF($S$12:$S$1011,B773,$R$12:$R$1011)),R773)))</f>
        <v>0</v>
      </c>
      <c r="H773" s="509" t="str">
        <f aca="false">IF('ORÇ.GLOBAL P CAIXA'!K773="EXEC.","",IF('ORÇ.GLOBAL P CAIXA'!H773&gt;0,'ORÇ.GLOBAL P CAIXA'!H773,""))</f>
        <v/>
      </c>
      <c r="I773" s="509" t="str">
        <f aca="false">IF('ORÇ.GLOBAL P CAIXA'!K773="EXEC.","",IF('ORÇ.GLOBAL P CAIXA'!I773&gt;0,'ORÇ.GLOBAL P CAIXA'!I773,""))</f>
        <v/>
      </c>
      <c r="J773" s="510" t="str">
        <f aca="false">IF('ORÇ.GLOBAL P CAIXA'!K773="EXEC.","",IF('ORÇ.GLOBAL P CAIXA'!J773&gt;0,'ORÇ.GLOBAL P CAIXA'!J773,""))</f>
        <v/>
      </c>
      <c r="K773" s="115"/>
      <c r="L773" s="168" t="str">
        <f aca="false">IF(B773&gt;0,"ok","ocultar")</f>
        <v>ocultar</v>
      </c>
      <c r="M773" s="511" t="n">
        <f aca="false">ROUND(IF($O773&lt;&gt;0,$O773*(INFORMAÇÕES!$T$113/INFORMAÇÕES!$T$117),0),2)</f>
        <v>0</v>
      </c>
      <c r="N773" s="511" t="n">
        <f aca="false">ROUND(IF($O773&lt;&gt;0,$O773*(INFORMAÇÕES!$T$114/INFORMAÇÕES!$T$117),0),2)</f>
        <v>0</v>
      </c>
      <c r="O773" s="512" t="n">
        <f aca="false">IF(E773=0,G773,0)</f>
        <v>0</v>
      </c>
      <c r="Q773" s="88"/>
      <c r="R773" s="163" t="n">
        <f aca="false">IF(E773&lt;&gt;0,G773,0)</f>
        <v>0</v>
      </c>
      <c r="S773" s="157" t="n">
        <f aca="false">IF(B773=0,S772,IF(ISNONTEXT(B773)=TRUE(),INT(B773),INT(LEFT(B773,FIND(".",B773)-1))))</f>
        <v>3</v>
      </c>
      <c r="T773" s="157" t="str">
        <f aca="false">IF(T774=1,1,IF(B773&lt;&gt;0,1,IF(C773&lt;&gt;0,1,IF(D773&lt;&gt;0,1,IF('ORÇ.GLOBAL REF.'!E773&lt;&gt;0,1,"")))))</f>
        <v/>
      </c>
      <c r="U773" s="157" t="str">
        <f aca="false">IF(S773=0," ",IF(S773&lt;&gt;S772,S773," "))</f>
        <v> </v>
      </c>
      <c r="V773" s="88"/>
    </row>
    <row r="774" s="174" customFormat="true" ht="14.25" hidden="false" customHeight="false" outlineLevel="0" collapsed="false">
      <c r="A774" s="159" t="n">
        <v>763</v>
      </c>
      <c r="B774" s="160" t="n">
        <f aca="false">IF('ORÇ.GLOBAL P CAIXA'!K774="EXEC.",0,'ORÇ.GLOBAL P CAIXA'!M774)</f>
        <v>0</v>
      </c>
      <c r="C774" s="161" t="n">
        <f aca="false">IF('ORÇ.GLOBAL P CAIXA'!K774="EXEC.",0,'ORÇ.GLOBAL P CAIXA'!O774)</f>
        <v>0</v>
      </c>
      <c r="D774" s="162" t="n">
        <f aca="false">IF('ORÇ.GLOBAL P CAIXA'!K774="EXEC.",0,'ORÇ.GLOBAL P CAIXA'!P774)</f>
        <v>0</v>
      </c>
      <c r="E774" s="163" t="n">
        <f aca="false">IF('ORÇ.GLOBAL P CAIXA'!K774="EXEC.",0,ROUND('ORÇ.GLOBAL P CAIXA'!Q774,2))</f>
        <v>0</v>
      </c>
      <c r="F774" s="163" t="n">
        <f aca="false">IF('ORÇ.GLOBAL P CAIXA'!K774="EXEC.",0,TRUNC((1+(IF(OR(H774=0,H774=""),'BDI REF.'!$K$5,CHOOSE(H774,'BDI REF.'!$K$5,'BDI REF.'!$K$6,'BDI REF.'!$K$7))))*'ORÇ.GLOBAL P CAIXA'!R774,2))</f>
        <v>0</v>
      </c>
      <c r="G774" s="163" t="n">
        <f aca="false">IF('ORÇ.GLOBAL P CAIXA'!K774="EXEC.",0,IF(E774&lt;&gt;0,ROUND(E774*F774,2),IF(R774=0,(SUMIF($S$12:$S$1011,B774,$R$12:$R$1011)),R774)))</f>
        <v>0</v>
      </c>
      <c r="H774" s="509" t="str">
        <f aca="false">IF('ORÇ.GLOBAL P CAIXA'!K774="EXEC.","",IF('ORÇ.GLOBAL P CAIXA'!H774&gt;0,'ORÇ.GLOBAL P CAIXA'!H774,""))</f>
        <v/>
      </c>
      <c r="I774" s="509" t="str">
        <f aca="false">IF('ORÇ.GLOBAL P CAIXA'!K774="EXEC.","",IF('ORÇ.GLOBAL P CAIXA'!I774&gt;0,'ORÇ.GLOBAL P CAIXA'!I774,""))</f>
        <v/>
      </c>
      <c r="J774" s="510" t="str">
        <f aca="false">IF('ORÇ.GLOBAL P CAIXA'!K774="EXEC.","",IF('ORÇ.GLOBAL P CAIXA'!J774&gt;0,'ORÇ.GLOBAL P CAIXA'!J774,""))</f>
        <v/>
      </c>
      <c r="K774" s="115"/>
      <c r="L774" s="168" t="str">
        <f aca="false">IF(B774&gt;0,"ok","ocultar")</f>
        <v>ocultar</v>
      </c>
      <c r="M774" s="511" t="n">
        <f aca="false">ROUND(IF($O774&lt;&gt;0,$O774*(INFORMAÇÕES!$T$113/INFORMAÇÕES!$T$117),0),2)</f>
        <v>0</v>
      </c>
      <c r="N774" s="511" t="n">
        <f aca="false">ROUND(IF($O774&lt;&gt;0,$O774*(INFORMAÇÕES!$T$114/INFORMAÇÕES!$T$117),0),2)</f>
        <v>0</v>
      </c>
      <c r="O774" s="512" t="n">
        <f aca="false">IF(E774=0,G774,0)</f>
        <v>0</v>
      </c>
      <c r="Q774" s="88"/>
      <c r="R774" s="163" t="n">
        <f aca="false">IF(E774&lt;&gt;0,G774,0)</f>
        <v>0</v>
      </c>
      <c r="S774" s="157" t="n">
        <f aca="false">IF(B774=0,S773,IF(ISNONTEXT(B774)=TRUE(),INT(B774),INT(LEFT(B774,FIND(".",B774)-1))))</f>
        <v>3</v>
      </c>
      <c r="T774" s="157" t="str">
        <f aca="false">IF(T775=1,1,IF(B774&lt;&gt;0,1,IF(C774&lt;&gt;0,1,IF(D774&lt;&gt;0,1,IF('ORÇ.GLOBAL REF.'!E774&lt;&gt;0,1,"")))))</f>
        <v/>
      </c>
      <c r="U774" s="157" t="str">
        <f aca="false">IF(S774=0," ",IF(S774&lt;&gt;S773,S774," "))</f>
        <v> </v>
      </c>
      <c r="V774" s="88"/>
    </row>
    <row r="775" s="174" customFormat="true" ht="14.25" hidden="false" customHeight="false" outlineLevel="0" collapsed="false">
      <c r="A775" s="159" t="n">
        <v>764</v>
      </c>
      <c r="B775" s="160" t="n">
        <f aca="false">IF('ORÇ.GLOBAL P CAIXA'!K775="EXEC.",0,'ORÇ.GLOBAL P CAIXA'!M775)</f>
        <v>0</v>
      </c>
      <c r="C775" s="161" t="n">
        <f aca="false">IF('ORÇ.GLOBAL P CAIXA'!K775="EXEC.",0,'ORÇ.GLOBAL P CAIXA'!O775)</f>
        <v>0</v>
      </c>
      <c r="D775" s="162" t="n">
        <f aca="false">IF('ORÇ.GLOBAL P CAIXA'!K775="EXEC.",0,'ORÇ.GLOBAL P CAIXA'!P775)</f>
        <v>0</v>
      </c>
      <c r="E775" s="163" t="n">
        <f aca="false">IF('ORÇ.GLOBAL P CAIXA'!K775="EXEC.",0,ROUND('ORÇ.GLOBAL P CAIXA'!Q775,2))</f>
        <v>0</v>
      </c>
      <c r="F775" s="163" t="n">
        <f aca="false">IF('ORÇ.GLOBAL P CAIXA'!K775="EXEC.",0,TRUNC((1+(IF(OR(H775=0,H775=""),'BDI REF.'!$K$5,CHOOSE(H775,'BDI REF.'!$K$5,'BDI REF.'!$K$6,'BDI REF.'!$K$7))))*'ORÇ.GLOBAL P CAIXA'!R775,2))</f>
        <v>0</v>
      </c>
      <c r="G775" s="163" t="n">
        <f aca="false">IF('ORÇ.GLOBAL P CAIXA'!K775="EXEC.",0,IF(E775&lt;&gt;0,ROUND(E775*F775,2),IF(R775=0,(SUMIF($S$12:$S$1011,B775,$R$12:$R$1011)),R775)))</f>
        <v>0</v>
      </c>
      <c r="H775" s="509" t="str">
        <f aca="false">IF('ORÇ.GLOBAL P CAIXA'!K775="EXEC.","",IF('ORÇ.GLOBAL P CAIXA'!H775&gt;0,'ORÇ.GLOBAL P CAIXA'!H775,""))</f>
        <v/>
      </c>
      <c r="I775" s="509" t="str">
        <f aca="false">IF('ORÇ.GLOBAL P CAIXA'!K775="EXEC.","",IF('ORÇ.GLOBAL P CAIXA'!I775&gt;0,'ORÇ.GLOBAL P CAIXA'!I775,""))</f>
        <v/>
      </c>
      <c r="J775" s="510" t="str">
        <f aca="false">IF('ORÇ.GLOBAL P CAIXA'!K775="EXEC.","",IF('ORÇ.GLOBAL P CAIXA'!J775&gt;0,'ORÇ.GLOBAL P CAIXA'!J775,""))</f>
        <v/>
      </c>
      <c r="K775" s="115"/>
      <c r="L775" s="168" t="str">
        <f aca="false">IF(B775&gt;0,"ok","ocultar")</f>
        <v>ocultar</v>
      </c>
      <c r="M775" s="511" t="n">
        <f aca="false">ROUND(IF($O775&lt;&gt;0,$O775*(INFORMAÇÕES!$T$113/INFORMAÇÕES!$T$117),0),2)</f>
        <v>0</v>
      </c>
      <c r="N775" s="511" t="n">
        <f aca="false">ROUND(IF($O775&lt;&gt;0,$O775*(INFORMAÇÕES!$T$114/INFORMAÇÕES!$T$117),0),2)</f>
        <v>0</v>
      </c>
      <c r="O775" s="512" t="n">
        <f aca="false">IF(E775=0,G775,0)</f>
        <v>0</v>
      </c>
      <c r="Q775" s="88"/>
      <c r="R775" s="163" t="n">
        <f aca="false">IF(E775&lt;&gt;0,G775,0)</f>
        <v>0</v>
      </c>
      <c r="S775" s="157" t="n">
        <f aca="false">IF(B775=0,S774,IF(ISNONTEXT(B775)=TRUE(),INT(B775),INT(LEFT(B775,FIND(".",B775)-1))))</f>
        <v>3</v>
      </c>
      <c r="T775" s="157" t="str">
        <f aca="false">IF(T776=1,1,IF(B775&lt;&gt;0,1,IF(C775&lt;&gt;0,1,IF(D775&lt;&gt;0,1,IF('ORÇ.GLOBAL REF.'!E775&lt;&gt;0,1,"")))))</f>
        <v/>
      </c>
      <c r="U775" s="157" t="str">
        <f aca="false">IF(S775=0," ",IF(S775&lt;&gt;S774,S775," "))</f>
        <v> </v>
      </c>
      <c r="V775" s="88"/>
    </row>
    <row r="776" s="174" customFormat="true" ht="14.25" hidden="false" customHeight="false" outlineLevel="0" collapsed="false">
      <c r="A776" s="159" t="n">
        <v>765</v>
      </c>
      <c r="B776" s="160" t="n">
        <f aca="false">IF('ORÇ.GLOBAL P CAIXA'!K776="EXEC.",0,'ORÇ.GLOBAL P CAIXA'!M776)</f>
        <v>0</v>
      </c>
      <c r="C776" s="161" t="n">
        <f aca="false">IF('ORÇ.GLOBAL P CAIXA'!K776="EXEC.",0,'ORÇ.GLOBAL P CAIXA'!O776)</f>
        <v>0</v>
      </c>
      <c r="D776" s="162" t="n">
        <f aca="false">IF('ORÇ.GLOBAL P CAIXA'!K776="EXEC.",0,'ORÇ.GLOBAL P CAIXA'!P776)</f>
        <v>0</v>
      </c>
      <c r="E776" s="163" t="n">
        <f aca="false">IF('ORÇ.GLOBAL P CAIXA'!K776="EXEC.",0,ROUND('ORÇ.GLOBAL P CAIXA'!Q776,2))</f>
        <v>0</v>
      </c>
      <c r="F776" s="163" t="n">
        <f aca="false">IF('ORÇ.GLOBAL P CAIXA'!K776="EXEC.",0,TRUNC((1+(IF(OR(H776=0,H776=""),'BDI REF.'!$K$5,CHOOSE(H776,'BDI REF.'!$K$5,'BDI REF.'!$K$6,'BDI REF.'!$K$7))))*'ORÇ.GLOBAL P CAIXA'!R776,2))</f>
        <v>0</v>
      </c>
      <c r="G776" s="163" t="n">
        <f aca="false">IF('ORÇ.GLOBAL P CAIXA'!K776="EXEC.",0,IF(E776&lt;&gt;0,ROUND(E776*F776,2),IF(R776=0,(SUMIF($S$12:$S$1011,B776,$R$12:$R$1011)),R776)))</f>
        <v>0</v>
      </c>
      <c r="H776" s="509" t="str">
        <f aca="false">IF('ORÇ.GLOBAL P CAIXA'!K776="EXEC.","",IF('ORÇ.GLOBAL P CAIXA'!H776&gt;0,'ORÇ.GLOBAL P CAIXA'!H776,""))</f>
        <v/>
      </c>
      <c r="I776" s="509" t="str">
        <f aca="false">IF('ORÇ.GLOBAL P CAIXA'!K776="EXEC.","",IF('ORÇ.GLOBAL P CAIXA'!I776&gt;0,'ORÇ.GLOBAL P CAIXA'!I776,""))</f>
        <v/>
      </c>
      <c r="J776" s="510" t="str">
        <f aca="false">IF('ORÇ.GLOBAL P CAIXA'!K776="EXEC.","",IF('ORÇ.GLOBAL P CAIXA'!J776&gt;0,'ORÇ.GLOBAL P CAIXA'!J776,""))</f>
        <v/>
      </c>
      <c r="K776" s="115"/>
      <c r="L776" s="168" t="str">
        <f aca="false">IF(B776&gt;0,"ok","ocultar")</f>
        <v>ocultar</v>
      </c>
      <c r="M776" s="511" t="n">
        <f aca="false">ROUND(IF($O776&lt;&gt;0,$O776*(INFORMAÇÕES!$T$113/INFORMAÇÕES!$T$117),0),2)</f>
        <v>0</v>
      </c>
      <c r="N776" s="511" t="n">
        <f aca="false">ROUND(IF($O776&lt;&gt;0,$O776*(INFORMAÇÕES!$T$114/INFORMAÇÕES!$T$117),0),2)</f>
        <v>0</v>
      </c>
      <c r="O776" s="512" t="n">
        <f aca="false">IF(E776=0,G776,0)</f>
        <v>0</v>
      </c>
      <c r="Q776" s="88"/>
      <c r="R776" s="163" t="n">
        <f aca="false">IF(E776&lt;&gt;0,G776,0)</f>
        <v>0</v>
      </c>
      <c r="S776" s="157" t="n">
        <f aca="false">IF(B776=0,S775,IF(ISNONTEXT(B776)=TRUE(),INT(B776),INT(LEFT(B776,FIND(".",B776)-1))))</f>
        <v>3</v>
      </c>
      <c r="T776" s="157" t="str">
        <f aca="false">IF(T777=1,1,IF(B776&lt;&gt;0,1,IF(C776&lt;&gt;0,1,IF(D776&lt;&gt;0,1,IF('ORÇ.GLOBAL REF.'!E776&lt;&gt;0,1,"")))))</f>
        <v/>
      </c>
      <c r="U776" s="157" t="str">
        <f aca="false">IF(S776=0," ",IF(S776&lt;&gt;S775,S776," "))</f>
        <v> </v>
      </c>
      <c r="V776" s="88"/>
    </row>
    <row r="777" s="174" customFormat="true" ht="14.25" hidden="false" customHeight="false" outlineLevel="0" collapsed="false">
      <c r="A777" s="159" t="n">
        <v>766</v>
      </c>
      <c r="B777" s="160" t="n">
        <f aca="false">IF('ORÇ.GLOBAL P CAIXA'!K777="EXEC.",0,'ORÇ.GLOBAL P CAIXA'!M777)</f>
        <v>0</v>
      </c>
      <c r="C777" s="161" t="n">
        <f aca="false">IF('ORÇ.GLOBAL P CAIXA'!K777="EXEC.",0,'ORÇ.GLOBAL P CAIXA'!O777)</f>
        <v>0</v>
      </c>
      <c r="D777" s="162" t="n">
        <f aca="false">IF('ORÇ.GLOBAL P CAIXA'!K777="EXEC.",0,'ORÇ.GLOBAL P CAIXA'!P777)</f>
        <v>0</v>
      </c>
      <c r="E777" s="163" t="n">
        <f aca="false">IF('ORÇ.GLOBAL P CAIXA'!K777="EXEC.",0,ROUND('ORÇ.GLOBAL P CAIXA'!Q777,2))</f>
        <v>0</v>
      </c>
      <c r="F777" s="163" t="n">
        <f aca="false">IF('ORÇ.GLOBAL P CAIXA'!K777="EXEC.",0,TRUNC((1+(IF(OR(H777=0,H777=""),'BDI REF.'!$K$5,CHOOSE(H777,'BDI REF.'!$K$5,'BDI REF.'!$K$6,'BDI REF.'!$K$7))))*'ORÇ.GLOBAL P CAIXA'!R777,2))</f>
        <v>0</v>
      </c>
      <c r="G777" s="163" t="n">
        <f aca="false">IF('ORÇ.GLOBAL P CAIXA'!K777="EXEC.",0,IF(E777&lt;&gt;0,ROUND(E777*F777,2),IF(R777=0,(SUMIF($S$12:$S$1011,B777,$R$12:$R$1011)),R777)))</f>
        <v>0</v>
      </c>
      <c r="H777" s="509" t="str">
        <f aca="false">IF('ORÇ.GLOBAL P CAIXA'!K777="EXEC.","",IF('ORÇ.GLOBAL P CAIXA'!H777&gt;0,'ORÇ.GLOBAL P CAIXA'!H777,""))</f>
        <v/>
      </c>
      <c r="I777" s="509" t="str">
        <f aca="false">IF('ORÇ.GLOBAL P CAIXA'!K777="EXEC.","",IF('ORÇ.GLOBAL P CAIXA'!I777&gt;0,'ORÇ.GLOBAL P CAIXA'!I777,""))</f>
        <v/>
      </c>
      <c r="J777" s="510" t="str">
        <f aca="false">IF('ORÇ.GLOBAL P CAIXA'!K777="EXEC.","",IF('ORÇ.GLOBAL P CAIXA'!J777&gt;0,'ORÇ.GLOBAL P CAIXA'!J777,""))</f>
        <v/>
      </c>
      <c r="K777" s="115"/>
      <c r="L777" s="168" t="str">
        <f aca="false">IF(B777&gt;0,"ok","ocultar")</f>
        <v>ocultar</v>
      </c>
      <c r="M777" s="511" t="n">
        <f aca="false">ROUND(IF($O777&lt;&gt;0,$O777*(INFORMAÇÕES!$T$113/INFORMAÇÕES!$T$117),0),2)</f>
        <v>0</v>
      </c>
      <c r="N777" s="511" t="n">
        <f aca="false">ROUND(IF($O777&lt;&gt;0,$O777*(INFORMAÇÕES!$T$114/INFORMAÇÕES!$T$117),0),2)</f>
        <v>0</v>
      </c>
      <c r="O777" s="512" t="n">
        <f aca="false">IF(E777=0,G777,0)</f>
        <v>0</v>
      </c>
      <c r="Q777" s="88"/>
      <c r="R777" s="163" t="n">
        <f aca="false">IF(E777&lt;&gt;0,G777,0)</f>
        <v>0</v>
      </c>
      <c r="S777" s="157" t="n">
        <f aca="false">IF(B777=0,S776,IF(ISNONTEXT(B777)=TRUE(),INT(B777),INT(LEFT(B777,FIND(".",B777)-1))))</f>
        <v>3</v>
      </c>
      <c r="T777" s="157" t="str">
        <f aca="false">IF(T778=1,1,IF(B777&lt;&gt;0,1,IF(C777&lt;&gt;0,1,IF(D777&lt;&gt;0,1,IF('ORÇ.GLOBAL REF.'!E777&lt;&gt;0,1,"")))))</f>
        <v/>
      </c>
      <c r="U777" s="157" t="str">
        <f aca="false">IF(S777=0," ",IF(S777&lt;&gt;S776,S777," "))</f>
        <v> </v>
      </c>
      <c r="V777" s="88"/>
    </row>
    <row r="778" s="174" customFormat="true" ht="14.25" hidden="false" customHeight="false" outlineLevel="0" collapsed="false">
      <c r="A778" s="159" t="n">
        <v>767</v>
      </c>
      <c r="B778" s="160" t="n">
        <f aca="false">IF('ORÇ.GLOBAL P CAIXA'!K778="EXEC.",0,'ORÇ.GLOBAL P CAIXA'!M778)</f>
        <v>0</v>
      </c>
      <c r="C778" s="161" t="n">
        <f aca="false">IF('ORÇ.GLOBAL P CAIXA'!K778="EXEC.",0,'ORÇ.GLOBAL P CAIXA'!O778)</f>
        <v>0</v>
      </c>
      <c r="D778" s="162" t="n">
        <f aca="false">IF('ORÇ.GLOBAL P CAIXA'!K778="EXEC.",0,'ORÇ.GLOBAL P CAIXA'!P778)</f>
        <v>0</v>
      </c>
      <c r="E778" s="163" t="n">
        <f aca="false">IF('ORÇ.GLOBAL P CAIXA'!K778="EXEC.",0,ROUND('ORÇ.GLOBAL P CAIXA'!Q778,2))</f>
        <v>0</v>
      </c>
      <c r="F778" s="163" t="n">
        <f aca="false">IF('ORÇ.GLOBAL P CAIXA'!K778="EXEC.",0,TRUNC((1+(IF(OR(H778=0,H778=""),'BDI REF.'!$K$5,CHOOSE(H778,'BDI REF.'!$K$5,'BDI REF.'!$K$6,'BDI REF.'!$K$7))))*'ORÇ.GLOBAL P CAIXA'!R778,2))</f>
        <v>0</v>
      </c>
      <c r="G778" s="163" t="n">
        <f aca="false">IF('ORÇ.GLOBAL P CAIXA'!K778="EXEC.",0,IF(E778&lt;&gt;0,ROUND(E778*F778,2),IF(R778=0,(SUMIF($S$12:$S$1011,B778,$R$12:$R$1011)),R778)))</f>
        <v>0</v>
      </c>
      <c r="H778" s="509" t="str">
        <f aca="false">IF('ORÇ.GLOBAL P CAIXA'!K778="EXEC.","",IF('ORÇ.GLOBAL P CAIXA'!H778&gt;0,'ORÇ.GLOBAL P CAIXA'!H778,""))</f>
        <v/>
      </c>
      <c r="I778" s="509" t="str">
        <f aca="false">IF('ORÇ.GLOBAL P CAIXA'!K778="EXEC.","",IF('ORÇ.GLOBAL P CAIXA'!I778&gt;0,'ORÇ.GLOBAL P CAIXA'!I778,""))</f>
        <v/>
      </c>
      <c r="J778" s="510" t="str">
        <f aca="false">IF('ORÇ.GLOBAL P CAIXA'!K778="EXEC.","",IF('ORÇ.GLOBAL P CAIXA'!J778&gt;0,'ORÇ.GLOBAL P CAIXA'!J778,""))</f>
        <v/>
      </c>
      <c r="K778" s="115"/>
      <c r="L778" s="168" t="str">
        <f aca="false">IF(B778&gt;0,"ok","ocultar")</f>
        <v>ocultar</v>
      </c>
      <c r="M778" s="511" t="n">
        <f aca="false">ROUND(IF($O778&lt;&gt;0,$O778*(INFORMAÇÕES!$T$113/INFORMAÇÕES!$T$117),0),2)</f>
        <v>0</v>
      </c>
      <c r="N778" s="511" t="n">
        <f aca="false">ROUND(IF($O778&lt;&gt;0,$O778*(INFORMAÇÕES!$T$114/INFORMAÇÕES!$T$117),0),2)</f>
        <v>0</v>
      </c>
      <c r="O778" s="512" t="n">
        <f aca="false">IF(E778=0,G778,0)</f>
        <v>0</v>
      </c>
      <c r="Q778" s="88"/>
      <c r="R778" s="163" t="n">
        <f aca="false">IF(E778&lt;&gt;0,G778,0)</f>
        <v>0</v>
      </c>
      <c r="S778" s="157" t="n">
        <f aca="false">IF(B778=0,S777,IF(ISNONTEXT(B778)=TRUE(),INT(B778),INT(LEFT(B778,FIND(".",B778)-1))))</f>
        <v>3</v>
      </c>
      <c r="T778" s="157" t="str">
        <f aca="false">IF(T779=1,1,IF(B778&lt;&gt;0,1,IF(C778&lt;&gt;0,1,IF(D778&lt;&gt;0,1,IF('ORÇ.GLOBAL REF.'!E778&lt;&gt;0,1,"")))))</f>
        <v/>
      </c>
      <c r="U778" s="157" t="str">
        <f aca="false">IF(S778=0," ",IF(S778&lt;&gt;S777,S778," "))</f>
        <v> </v>
      </c>
      <c r="V778" s="88"/>
    </row>
    <row r="779" s="174" customFormat="true" ht="14.25" hidden="false" customHeight="false" outlineLevel="0" collapsed="false">
      <c r="A779" s="159" t="n">
        <v>768</v>
      </c>
      <c r="B779" s="160" t="n">
        <f aca="false">IF('ORÇ.GLOBAL P CAIXA'!K779="EXEC.",0,'ORÇ.GLOBAL P CAIXA'!M779)</f>
        <v>0</v>
      </c>
      <c r="C779" s="161" t="n">
        <f aca="false">IF('ORÇ.GLOBAL P CAIXA'!K779="EXEC.",0,'ORÇ.GLOBAL P CAIXA'!O779)</f>
        <v>0</v>
      </c>
      <c r="D779" s="162" t="n">
        <f aca="false">IF('ORÇ.GLOBAL P CAIXA'!K779="EXEC.",0,'ORÇ.GLOBAL P CAIXA'!P779)</f>
        <v>0</v>
      </c>
      <c r="E779" s="163" t="n">
        <f aca="false">IF('ORÇ.GLOBAL P CAIXA'!K779="EXEC.",0,ROUND('ORÇ.GLOBAL P CAIXA'!Q779,2))</f>
        <v>0</v>
      </c>
      <c r="F779" s="163" t="n">
        <f aca="false">IF('ORÇ.GLOBAL P CAIXA'!K779="EXEC.",0,TRUNC((1+(IF(OR(H779=0,H779=""),'BDI REF.'!$K$5,CHOOSE(H779,'BDI REF.'!$K$5,'BDI REF.'!$K$6,'BDI REF.'!$K$7))))*'ORÇ.GLOBAL P CAIXA'!R779,2))</f>
        <v>0</v>
      </c>
      <c r="G779" s="163" t="n">
        <f aca="false">IF('ORÇ.GLOBAL P CAIXA'!K779="EXEC.",0,IF(E779&lt;&gt;0,ROUND(E779*F779,2),IF(R779=0,(SUMIF($S$12:$S$1011,B779,$R$12:$R$1011)),R779)))</f>
        <v>0</v>
      </c>
      <c r="H779" s="509" t="str">
        <f aca="false">IF('ORÇ.GLOBAL P CAIXA'!K779="EXEC.","",IF('ORÇ.GLOBAL P CAIXA'!H779&gt;0,'ORÇ.GLOBAL P CAIXA'!H779,""))</f>
        <v/>
      </c>
      <c r="I779" s="509" t="str">
        <f aca="false">IF('ORÇ.GLOBAL P CAIXA'!K779="EXEC.","",IF('ORÇ.GLOBAL P CAIXA'!I779&gt;0,'ORÇ.GLOBAL P CAIXA'!I779,""))</f>
        <v/>
      </c>
      <c r="J779" s="510" t="str">
        <f aca="false">IF('ORÇ.GLOBAL P CAIXA'!K779="EXEC.","",IF('ORÇ.GLOBAL P CAIXA'!J779&gt;0,'ORÇ.GLOBAL P CAIXA'!J779,""))</f>
        <v/>
      </c>
      <c r="K779" s="115"/>
      <c r="L779" s="168" t="str">
        <f aca="false">IF(B779&gt;0,"ok","ocultar")</f>
        <v>ocultar</v>
      </c>
      <c r="M779" s="511" t="n">
        <f aca="false">ROUND(IF($O779&lt;&gt;0,$O779*(INFORMAÇÕES!$T$113/INFORMAÇÕES!$T$117),0),2)</f>
        <v>0</v>
      </c>
      <c r="N779" s="511" t="n">
        <f aca="false">ROUND(IF($O779&lt;&gt;0,$O779*(INFORMAÇÕES!$T$114/INFORMAÇÕES!$T$117),0),2)</f>
        <v>0</v>
      </c>
      <c r="O779" s="512" t="n">
        <f aca="false">IF(E779=0,G779,0)</f>
        <v>0</v>
      </c>
      <c r="Q779" s="88"/>
      <c r="R779" s="163" t="n">
        <f aca="false">IF(E779&lt;&gt;0,G779,0)</f>
        <v>0</v>
      </c>
      <c r="S779" s="157" t="n">
        <f aca="false">IF(B779=0,S778,IF(ISNONTEXT(B779)=TRUE(),INT(B779),INT(LEFT(B779,FIND(".",B779)-1))))</f>
        <v>3</v>
      </c>
      <c r="T779" s="157" t="str">
        <f aca="false">IF(T780=1,1,IF(B779&lt;&gt;0,1,IF(C779&lt;&gt;0,1,IF(D779&lt;&gt;0,1,IF('ORÇ.GLOBAL REF.'!E779&lt;&gt;0,1,"")))))</f>
        <v/>
      </c>
      <c r="U779" s="157" t="str">
        <f aca="false">IF(S779=0," ",IF(S779&lt;&gt;S778,S779," "))</f>
        <v> </v>
      </c>
      <c r="V779" s="88"/>
    </row>
    <row r="780" s="174" customFormat="true" ht="14.25" hidden="false" customHeight="false" outlineLevel="0" collapsed="false">
      <c r="A780" s="159" t="n">
        <v>769</v>
      </c>
      <c r="B780" s="160" t="n">
        <f aca="false">IF('ORÇ.GLOBAL P CAIXA'!K780="EXEC.",0,'ORÇ.GLOBAL P CAIXA'!M780)</f>
        <v>0</v>
      </c>
      <c r="C780" s="161" t="n">
        <f aca="false">IF('ORÇ.GLOBAL P CAIXA'!K780="EXEC.",0,'ORÇ.GLOBAL P CAIXA'!O780)</f>
        <v>0</v>
      </c>
      <c r="D780" s="162" t="n">
        <f aca="false">IF('ORÇ.GLOBAL P CAIXA'!K780="EXEC.",0,'ORÇ.GLOBAL P CAIXA'!P780)</f>
        <v>0</v>
      </c>
      <c r="E780" s="163" t="n">
        <f aca="false">IF('ORÇ.GLOBAL P CAIXA'!K780="EXEC.",0,ROUND('ORÇ.GLOBAL P CAIXA'!Q780,2))</f>
        <v>0</v>
      </c>
      <c r="F780" s="163" t="n">
        <f aca="false">IF('ORÇ.GLOBAL P CAIXA'!K780="EXEC.",0,TRUNC((1+(IF(OR(H780=0,H780=""),'BDI REF.'!$K$5,CHOOSE(H780,'BDI REF.'!$K$5,'BDI REF.'!$K$6,'BDI REF.'!$K$7))))*'ORÇ.GLOBAL P CAIXA'!R780,2))</f>
        <v>0</v>
      </c>
      <c r="G780" s="163" t="n">
        <f aca="false">IF('ORÇ.GLOBAL P CAIXA'!K780="EXEC.",0,IF(E780&lt;&gt;0,ROUND(E780*F780,2),IF(R780=0,(SUMIF($S$12:$S$1011,B780,$R$12:$R$1011)),R780)))</f>
        <v>0</v>
      </c>
      <c r="H780" s="509" t="str">
        <f aca="false">IF('ORÇ.GLOBAL P CAIXA'!K780="EXEC.","",IF('ORÇ.GLOBAL P CAIXA'!H780&gt;0,'ORÇ.GLOBAL P CAIXA'!H780,""))</f>
        <v/>
      </c>
      <c r="I780" s="509" t="str">
        <f aca="false">IF('ORÇ.GLOBAL P CAIXA'!K780="EXEC.","",IF('ORÇ.GLOBAL P CAIXA'!I780&gt;0,'ORÇ.GLOBAL P CAIXA'!I780,""))</f>
        <v/>
      </c>
      <c r="J780" s="510" t="str">
        <f aca="false">IF('ORÇ.GLOBAL P CAIXA'!K780="EXEC.","",IF('ORÇ.GLOBAL P CAIXA'!J780&gt;0,'ORÇ.GLOBAL P CAIXA'!J780,""))</f>
        <v/>
      </c>
      <c r="K780" s="115"/>
      <c r="L780" s="168" t="str">
        <f aca="false">IF(B780&gt;0,"ok","ocultar")</f>
        <v>ocultar</v>
      </c>
      <c r="M780" s="511" t="n">
        <f aca="false">ROUND(IF($O780&lt;&gt;0,$O780*(INFORMAÇÕES!$T$113/INFORMAÇÕES!$T$117),0),2)</f>
        <v>0</v>
      </c>
      <c r="N780" s="511" t="n">
        <f aca="false">ROUND(IF($O780&lt;&gt;0,$O780*(INFORMAÇÕES!$T$114/INFORMAÇÕES!$T$117),0),2)</f>
        <v>0</v>
      </c>
      <c r="O780" s="512" t="n">
        <f aca="false">IF(E780=0,G780,0)</f>
        <v>0</v>
      </c>
      <c r="Q780" s="88"/>
      <c r="R780" s="163" t="n">
        <f aca="false">IF(E780&lt;&gt;0,G780,0)</f>
        <v>0</v>
      </c>
      <c r="S780" s="157" t="n">
        <f aca="false">IF(B780=0,S779,IF(ISNONTEXT(B780)=TRUE(),INT(B780),INT(LEFT(B780,FIND(".",B780)-1))))</f>
        <v>3</v>
      </c>
      <c r="T780" s="157" t="str">
        <f aca="false">IF(T781=1,1,IF(B780&lt;&gt;0,1,IF(C780&lt;&gt;0,1,IF(D780&lt;&gt;0,1,IF('ORÇ.GLOBAL REF.'!E780&lt;&gt;0,1,"")))))</f>
        <v/>
      </c>
      <c r="U780" s="157" t="str">
        <f aca="false">IF(S780=0," ",IF(S780&lt;&gt;S779,S780," "))</f>
        <v> </v>
      </c>
      <c r="V780" s="88"/>
    </row>
    <row r="781" s="174" customFormat="true" ht="14.25" hidden="false" customHeight="false" outlineLevel="0" collapsed="false">
      <c r="A781" s="159" t="n">
        <v>770</v>
      </c>
      <c r="B781" s="160" t="n">
        <f aca="false">IF('ORÇ.GLOBAL P CAIXA'!K781="EXEC.",0,'ORÇ.GLOBAL P CAIXA'!M781)</f>
        <v>0</v>
      </c>
      <c r="C781" s="161" t="n">
        <f aca="false">IF('ORÇ.GLOBAL P CAIXA'!K781="EXEC.",0,'ORÇ.GLOBAL P CAIXA'!O781)</f>
        <v>0</v>
      </c>
      <c r="D781" s="162" t="n">
        <f aca="false">IF('ORÇ.GLOBAL P CAIXA'!K781="EXEC.",0,'ORÇ.GLOBAL P CAIXA'!P781)</f>
        <v>0</v>
      </c>
      <c r="E781" s="163" t="n">
        <f aca="false">IF('ORÇ.GLOBAL P CAIXA'!K781="EXEC.",0,ROUND('ORÇ.GLOBAL P CAIXA'!Q781,2))</f>
        <v>0</v>
      </c>
      <c r="F781" s="163" t="n">
        <f aca="false">IF('ORÇ.GLOBAL P CAIXA'!K781="EXEC.",0,TRUNC((1+(IF(OR(H781=0,H781=""),'BDI REF.'!$K$5,CHOOSE(H781,'BDI REF.'!$K$5,'BDI REF.'!$K$6,'BDI REF.'!$K$7))))*'ORÇ.GLOBAL P CAIXA'!R781,2))</f>
        <v>0</v>
      </c>
      <c r="G781" s="163" t="n">
        <f aca="false">IF('ORÇ.GLOBAL P CAIXA'!K781="EXEC.",0,IF(E781&lt;&gt;0,ROUND(E781*F781,2),IF(R781=0,(SUMIF($S$12:$S$1011,B781,$R$12:$R$1011)),R781)))</f>
        <v>0</v>
      </c>
      <c r="H781" s="509" t="str">
        <f aca="false">IF('ORÇ.GLOBAL P CAIXA'!K781="EXEC.","",IF('ORÇ.GLOBAL P CAIXA'!H781&gt;0,'ORÇ.GLOBAL P CAIXA'!H781,""))</f>
        <v/>
      </c>
      <c r="I781" s="509" t="str">
        <f aca="false">IF('ORÇ.GLOBAL P CAIXA'!K781="EXEC.","",IF('ORÇ.GLOBAL P CAIXA'!I781&gt;0,'ORÇ.GLOBAL P CAIXA'!I781,""))</f>
        <v/>
      </c>
      <c r="J781" s="510" t="str">
        <f aca="false">IF('ORÇ.GLOBAL P CAIXA'!K781="EXEC.","",IF('ORÇ.GLOBAL P CAIXA'!J781&gt;0,'ORÇ.GLOBAL P CAIXA'!J781,""))</f>
        <v/>
      </c>
      <c r="K781" s="115"/>
      <c r="L781" s="168" t="str">
        <f aca="false">IF(B781&gt;0,"ok","ocultar")</f>
        <v>ocultar</v>
      </c>
      <c r="M781" s="511" t="n">
        <f aca="false">ROUND(IF($O781&lt;&gt;0,$O781*(INFORMAÇÕES!$T$113/INFORMAÇÕES!$T$117),0),2)</f>
        <v>0</v>
      </c>
      <c r="N781" s="511" t="n">
        <f aca="false">ROUND(IF($O781&lt;&gt;0,$O781*(INFORMAÇÕES!$T$114/INFORMAÇÕES!$T$117),0),2)</f>
        <v>0</v>
      </c>
      <c r="O781" s="512" t="n">
        <f aca="false">IF(E781=0,G781,0)</f>
        <v>0</v>
      </c>
      <c r="Q781" s="88"/>
      <c r="R781" s="163" t="n">
        <f aca="false">IF(E781&lt;&gt;0,G781,0)</f>
        <v>0</v>
      </c>
      <c r="S781" s="157" t="n">
        <f aca="false">IF(B781=0,S780,IF(ISNONTEXT(B781)=TRUE(),INT(B781),INT(LEFT(B781,FIND(".",B781)-1))))</f>
        <v>3</v>
      </c>
      <c r="T781" s="157" t="str">
        <f aca="false">IF(T782=1,1,IF(B781&lt;&gt;0,1,IF(C781&lt;&gt;0,1,IF(D781&lt;&gt;0,1,IF('ORÇ.GLOBAL REF.'!E781&lt;&gt;0,1,"")))))</f>
        <v/>
      </c>
      <c r="U781" s="157" t="str">
        <f aca="false">IF(S781=0," ",IF(S781&lt;&gt;S780,S781," "))</f>
        <v> </v>
      </c>
      <c r="V781" s="88"/>
    </row>
    <row r="782" s="174" customFormat="true" ht="14.25" hidden="false" customHeight="false" outlineLevel="0" collapsed="false">
      <c r="A782" s="159" t="n">
        <v>771</v>
      </c>
      <c r="B782" s="160" t="n">
        <f aca="false">IF('ORÇ.GLOBAL P CAIXA'!K782="EXEC.",0,'ORÇ.GLOBAL P CAIXA'!M782)</f>
        <v>0</v>
      </c>
      <c r="C782" s="161" t="n">
        <f aca="false">IF('ORÇ.GLOBAL P CAIXA'!K782="EXEC.",0,'ORÇ.GLOBAL P CAIXA'!O782)</f>
        <v>0</v>
      </c>
      <c r="D782" s="162" t="n">
        <f aca="false">IF('ORÇ.GLOBAL P CAIXA'!K782="EXEC.",0,'ORÇ.GLOBAL P CAIXA'!P782)</f>
        <v>0</v>
      </c>
      <c r="E782" s="163" t="n">
        <f aca="false">IF('ORÇ.GLOBAL P CAIXA'!K782="EXEC.",0,ROUND('ORÇ.GLOBAL P CAIXA'!Q782,2))</f>
        <v>0</v>
      </c>
      <c r="F782" s="163" t="n">
        <f aca="false">IF('ORÇ.GLOBAL P CAIXA'!K782="EXEC.",0,TRUNC((1+(IF(OR(H782=0,H782=""),'BDI REF.'!$K$5,CHOOSE(H782,'BDI REF.'!$K$5,'BDI REF.'!$K$6,'BDI REF.'!$K$7))))*'ORÇ.GLOBAL P CAIXA'!R782,2))</f>
        <v>0</v>
      </c>
      <c r="G782" s="163" t="n">
        <f aca="false">IF('ORÇ.GLOBAL P CAIXA'!K782="EXEC.",0,IF(E782&lt;&gt;0,ROUND(E782*F782,2),IF(R782=0,(SUMIF($S$12:$S$1011,B782,$R$12:$R$1011)),R782)))</f>
        <v>0</v>
      </c>
      <c r="H782" s="509" t="str">
        <f aca="false">IF('ORÇ.GLOBAL P CAIXA'!K782="EXEC.","",IF('ORÇ.GLOBAL P CAIXA'!H782&gt;0,'ORÇ.GLOBAL P CAIXA'!H782,""))</f>
        <v/>
      </c>
      <c r="I782" s="509" t="str">
        <f aca="false">IF('ORÇ.GLOBAL P CAIXA'!K782="EXEC.","",IF('ORÇ.GLOBAL P CAIXA'!I782&gt;0,'ORÇ.GLOBAL P CAIXA'!I782,""))</f>
        <v/>
      </c>
      <c r="J782" s="510" t="str">
        <f aca="false">IF('ORÇ.GLOBAL P CAIXA'!K782="EXEC.","",IF('ORÇ.GLOBAL P CAIXA'!J782&gt;0,'ORÇ.GLOBAL P CAIXA'!J782,""))</f>
        <v/>
      </c>
      <c r="K782" s="115"/>
      <c r="L782" s="168" t="str">
        <f aca="false">IF(B782&gt;0,"ok","ocultar")</f>
        <v>ocultar</v>
      </c>
      <c r="M782" s="511" t="n">
        <f aca="false">ROUND(IF($O782&lt;&gt;0,$O782*(INFORMAÇÕES!$T$113/INFORMAÇÕES!$T$117),0),2)</f>
        <v>0</v>
      </c>
      <c r="N782" s="511" t="n">
        <f aca="false">ROUND(IF($O782&lt;&gt;0,$O782*(INFORMAÇÕES!$T$114/INFORMAÇÕES!$T$117),0),2)</f>
        <v>0</v>
      </c>
      <c r="O782" s="512" t="n">
        <f aca="false">IF(E782=0,G782,0)</f>
        <v>0</v>
      </c>
      <c r="Q782" s="88"/>
      <c r="R782" s="163" t="n">
        <f aca="false">IF(E782&lt;&gt;0,G782,0)</f>
        <v>0</v>
      </c>
      <c r="S782" s="157" t="n">
        <f aca="false">IF(B782=0,S781,IF(ISNONTEXT(B782)=TRUE(),INT(B782),INT(LEFT(B782,FIND(".",B782)-1))))</f>
        <v>3</v>
      </c>
      <c r="T782" s="157" t="str">
        <f aca="false">IF(T783=1,1,IF(B782&lt;&gt;0,1,IF(C782&lt;&gt;0,1,IF(D782&lt;&gt;0,1,IF('ORÇ.GLOBAL REF.'!E782&lt;&gt;0,1,"")))))</f>
        <v/>
      </c>
      <c r="U782" s="157" t="str">
        <f aca="false">IF(S782=0," ",IF(S782&lt;&gt;S781,S782," "))</f>
        <v> </v>
      </c>
      <c r="V782" s="88"/>
    </row>
    <row r="783" s="174" customFormat="true" ht="14.25" hidden="false" customHeight="false" outlineLevel="0" collapsed="false">
      <c r="A783" s="159" t="n">
        <v>772</v>
      </c>
      <c r="B783" s="160" t="n">
        <f aca="false">IF('ORÇ.GLOBAL P CAIXA'!K783="EXEC.",0,'ORÇ.GLOBAL P CAIXA'!M783)</f>
        <v>0</v>
      </c>
      <c r="C783" s="161" t="n">
        <f aca="false">IF('ORÇ.GLOBAL P CAIXA'!K783="EXEC.",0,'ORÇ.GLOBAL P CAIXA'!O783)</f>
        <v>0</v>
      </c>
      <c r="D783" s="162" t="n">
        <f aca="false">IF('ORÇ.GLOBAL P CAIXA'!K783="EXEC.",0,'ORÇ.GLOBAL P CAIXA'!P783)</f>
        <v>0</v>
      </c>
      <c r="E783" s="163" t="n">
        <f aca="false">IF('ORÇ.GLOBAL P CAIXA'!K783="EXEC.",0,ROUND('ORÇ.GLOBAL P CAIXA'!Q783,2))</f>
        <v>0</v>
      </c>
      <c r="F783" s="163" t="n">
        <f aca="false">IF('ORÇ.GLOBAL P CAIXA'!K783="EXEC.",0,TRUNC((1+(IF(OR(H783=0,H783=""),'BDI REF.'!$K$5,CHOOSE(H783,'BDI REF.'!$K$5,'BDI REF.'!$K$6,'BDI REF.'!$K$7))))*'ORÇ.GLOBAL P CAIXA'!R783,2))</f>
        <v>0</v>
      </c>
      <c r="G783" s="163" t="n">
        <f aca="false">IF('ORÇ.GLOBAL P CAIXA'!K783="EXEC.",0,IF(E783&lt;&gt;0,ROUND(E783*F783,2),IF(R783=0,(SUMIF($S$12:$S$1011,B783,$R$12:$R$1011)),R783)))</f>
        <v>0</v>
      </c>
      <c r="H783" s="509" t="str">
        <f aca="false">IF('ORÇ.GLOBAL P CAIXA'!K783="EXEC.","",IF('ORÇ.GLOBAL P CAIXA'!H783&gt;0,'ORÇ.GLOBAL P CAIXA'!H783,""))</f>
        <v/>
      </c>
      <c r="I783" s="509" t="str">
        <f aca="false">IF('ORÇ.GLOBAL P CAIXA'!K783="EXEC.","",IF('ORÇ.GLOBAL P CAIXA'!I783&gt;0,'ORÇ.GLOBAL P CAIXA'!I783,""))</f>
        <v/>
      </c>
      <c r="J783" s="510" t="str">
        <f aca="false">IF('ORÇ.GLOBAL P CAIXA'!K783="EXEC.","",IF('ORÇ.GLOBAL P CAIXA'!J783&gt;0,'ORÇ.GLOBAL P CAIXA'!J783,""))</f>
        <v/>
      </c>
      <c r="K783" s="115"/>
      <c r="L783" s="168" t="str">
        <f aca="false">IF(B783&gt;0,"ok","ocultar")</f>
        <v>ocultar</v>
      </c>
      <c r="M783" s="511" t="n">
        <f aca="false">ROUND(IF($O783&lt;&gt;0,$O783*(INFORMAÇÕES!$T$113/INFORMAÇÕES!$T$117),0),2)</f>
        <v>0</v>
      </c>
      <c r="N783" s="511" t="n">
        <f aca="false">ROUND(IF($O783&lt;&gt;0,$O783*(INFORMAÇÕES!$T$114/INFORMAÇÕES!$T$117),0),2)</f>
        <v>0</v>
      </c>
      <c r="O783" s="512" t="n">
        <f aca="false">IF(E783=0,G783,0)</f>
        <v>0</v>
      </c>
      <c r="Q783" s="88"/>
      <c r="R783" s="163" t="n">
        <f aca="false">IF(E783&lt;&gt;0,G783,0)</f>
        <v>0</v>
      </c>
      <c r="S783" s="157" t="n">
        <f aca="false">IF(B783=0,S782,IF(ISNONTEXT(B783)=TRUE(),INT(B783),INT(LEFT(B783,FIND(".",B783)-1))))</f>
        <v>3</v>
      </c>
      <c r="T783" s="157" t="str">
        <f aca="false">IF(T784=1,1,IF(B783&lt;&gt;0,1,IF(C783&lt;&gt;0,1,IF(D783&lt;&gt;0,1,IF('ORÇ.GLOBAL REF.'!E783&lt;&gt;0,1,"")))))</f>
        <v/>
      </c>
      <c r="U783" s="157" t="str">
        <f aca="false">IF(S783=0," ",IF(S783&lt;&gt;S782,S783," "))</f>
        <v> </v>
      </c>
      <c r="V783" s="88"/>
    </row>
    <row r="784" s="174" customFormat="true" ht="14.25" hidden="false" customHeight="false" outlineLevel="0" collapsed="false">
      <c r="A784" s="159" t="n">
        <v>773</v>
      </c>
      <c r="B784" s="160" t="n">
        <f aca="false">IF('ORÇ.GLOBAL P CAIXA'!K784="EXEC.",0,'ORÇ.GLOBAL P CAIXA'!M784)</f>
        <v>0</v>
      </c>
      <c r="C784" s="161" t="n">
        <f aca="false">IF('ORÇ.GLOBAL P CAIXA'!K784="EXEC.",0,'ORÇ.GLOBAL P CAIXA'!O784)</f>
        <v>0</v>
      </c>
      <c r="D784" s="162" t="n">
        <f aca="false">IF('ORÇ.GLOBAL P CAIXA'!K784="EXEC.",0,'ORÇ.GLOBAL P CAIXA'!P784)</f>
        <v>0</v>
      </c>
      <c r="E784" s="163" t="n">
        <f aca="false">IF('ORÇ.GLOBAL P CAIXA'!K784="EXEC.",0,ROUND('ORÇ.GLOBAL P CAIXA'!Q784,2))</f>
        <v>0</v>
      </c>
      <c r="F784" s="163" t="n">
        <f aca="false">IF('ORÇ.GLOBAL P CAIXA'!K784="EXEC.",0,TRUNC((1+(IF(OR(H784=0,H784=""),'BDI REF.'!$K$5,CHOOSE(H784,'BDI REF.'!$K$5,'BDI REF.'!$K$6,'BDI REF.'!$K$7))))*'ORÇ.GLOBAL P CAIXA'!R784,2))</f>
        <v>0</v>
      </c>
      <c r="G784" s="163" t="n">
        <f aca="false">IF('ORÇ.GLOBAL P CAIXA'!K784="EXEC.",0,IF(E784&lt;&gt;0,ROUND(E784*F784,2),IF(R784=0,(SUMIF($S$12:$S$1011,B784,$R$12:$R$1011)),R784)))</f>
        <v>0</v>
      </c>
      <c r="H784" s="509" t="str">
        <f aca="false">IF('ORÇ.GLOBAL P CAIXA'!K784="EXEC.","",IF('ORÇ.GLOBAL P CAIXA'!H784&gt;0,'ORÇ.GLOBAL P CAIXA'!H784,""))</f>
        <v/>
      </c>
      <c r="I784" s="509" t="str">
        <f aca="false">IF('ORÇ.GLOBAL P CAIXA'!K784="EXEC.","",IF('ORÇ.GLOBAL P CAIXA'!I784&gt;0,'ORÇ.GLOBAL P CAIXA'!I784,""))</f>
        <v/>
      </c>
      <c r="J784" s="510" t="str">
        <f aca="false">IF('ORÇ.GLOBAL P CAIXA'!K784="EXEC.","",IF('ORÇ.GLOBAL P CAIXA'!J784&gt;0,'ORÇ.GLOBAL P CAIXA'!J784,""))</f>
        <v/>
      </c>
      <c r="K784" s="115"/>
      <c r="L784" s="168" t="str">
        <f aca="false">IF(B784&gt;0,"ok","ocultar")</f>
        <v>ocultar</v>
      </c>
      <c r="M784" s="511" t="n">
        <f aca="false">ROUND(IF($O784&lt;&gt;0,$O784*(INFORMAÇÕES!$T$113/INFORMAÇÕES!$T$117),0),2)</f>
        <v>0</v>
      </c>
      <c r="N784" s="511" t="n">
        <f aca="false">ROUND(IF($O784&lt;&gt;0,$O784*(INFORMAÇÕES!$T$114/INFORMAÇÕES!$T$117),0),2)</f>
        <v>0</v>
      </c>
      <c r="O784" s="512" t="n">
        <f aca="false">IF(E784=0,G784,0)</f>
        <v>0</v>
      </c>
      <c r="Q784" s="88"/>
      <c r="R784" s="163" t="n">
        <f aca="false">IF(E784&lt;&gt;0,G784,0)</f>
        <v>0</v>
      </c>
      <c r="S784" s="157" t="n">
        <f aca="false">IF(B784=0,S783,IF(ISNONTEXT(B784)=TRUE(),INT(B784),INT(LEFT(B784,FIND(".",B784)-1))))</f>
        <v>3</v>
      </c>
      <c r="T784" s="157" t="str">
        <f aca="false">IF(T785=1,1,IF(B784&lt;&gt;0,1,IF(C784&lt;&gt;0,1,IF(D784&lt;&gt;0,1,IF('ORÇ.GLOBAL REF.'!E784&lt;&gt;0,1,"")))))</f>
        <v/>
      </c>
      <c r="U784" s="157" t="str">
        <f aca="false">IF(S784=0," ",IF(S784&lt;&gt;S783,S784," "))</f>
        <v> </v>
      </c>
      <c r="V784" s="88"/>
    </row>
    <row r="785" s="174" customFormat="true" ht="14.25" hidden="false" customHeight="false" outlineLevel="0" collapsed="false">
      <c r="A785" s="159" t="n">
        <v>774</v>
      </c>
      <c r="B785" s="160" t="n">
        <f aca="false">IF('ORÇ.GLOBAL P CAIXA'!K785="EXEC.",0,'ORÇ.GLOBAL P CAIXA'!M785)</f>
        <v>0</v>
      </c>
      <c r="C785" s="161" t="n">
        <f aca="false">IF('ORÇ.GLOBAL P CAIXA'!K785="EXEC.",0,'ORÇ.GLOBAL P CAIXA'!O785)</f>
        <v>0</v>
      </c>
      <c r="D785" s="162" t="n">
        <f aca="false">IF('ORÇ.GLOBAL P CAIXA'!K785="EXEC.",0,'ORÇ.GLOBAL P CAIXA'!P785)</f>
        <v>0</v>
      </c>
      <c r="E785" s="163" t="n">
        <f aca="false">IF('ORÇ.GLOBAL P CAIXA'!K785="EXEC.",0,ROUND('ORÇ.GLOBAL P CAIXA'!Q785,2))</f>
        <v>0</v>
      </c>
      <c r="F785" s="163" t="n">
        <f aca="false">IF('ORÇ.GLOBAL P CAIXA'!K785="EXEC.",0,TRUNC((1+(IF(OR(H785=0,H785=""),'BDI REF.'!$K$5,CHOOSE(H785,'BDI REF.'!$K$5,'BDI REF.'!$K$6,'BDI REF.'!$K$7))))*'ORÇ.GLOBAL P CAIXA'!R785,2))</f>
        <v>0</v>
      </c>
      <c r="G785" s="163" t="n">
        <f aca="false">IF('ORÇ.GLOBAL P CAIXA'!K785="EXEC.",0,IF(E785&lt;&gt;0,ROUND(E785*F785,2),IF(R785=0,(SUMIF($S$12:$S$1011,B785,$R$12:$R$1011)),R785)))</f>
        <v>0</v>
      </c>
      <c r="H785" s="509" t="str">
        <f aca="false">IF('ORÇ.GLOBAL P CAIXA'!K785="EXEC.","",IF('ORÇ.GLOBAL P CAIXA'!H785&gt;0,'ORÇ.GLOBAL P CAIXA'!H785,""))</f>
        <v/>
      </c>
      <c r="I785" s="509" t="str">
        <f aca="false">IF('ORÇ.GLOBAL P CAIXA'!K785="EXEC.","",IF('ORÇ.GLOBAL P CAIXA'!I785&gt;0,'ORÇ.GLOBAL P CAIXA'!I785,""))</f>
        <v/>
      </c>
      <c r="J785" s="510" t="str">
        <f aca="false">IF('ORÇ.GLOBAL P CAIXA'!K785="EXEC.","",IF('ORÇ.GLOBAL P CAIXA'!J785&gt;0,'ORÇ.GLOBAL P CAIXA'!J785,""))</f>
        <v/>
      </c>
      <c r="K785" s="115"/>
      <c r="L785" s="168" t="str">
        <f aca="false">IF(B785&gt;0,"ok","ocultar")</f>
        <v>ocultar</v>
      </c>
      <c r="M785" s="511" t="n">
        <f aca="false">ROUND(IF($O785&lt;&gt;0,$O785*(INFORMAÇÕES!$T$113/INFORMAÇÕES!$T$117),0),2)</f>
        <v>0</v>
      </c>
      <c r="N785" s="511" t="n">
        <f aca="false">ROUND(IF($O785&lt;&gt;0,$O785*(INFORMAÇÕES!$T$114/INFORMAÇÕES!$T$117),0),2)</f>
        <v>0</v>
      </c>
      <c r="O785" s="512" t="n">
        <f aca="false">IF(E785=0,G785,0)</f>
        <v>0</v>
      </c>
      <c r="Q785" s="88"/>
      <c r="R785" s="163" t="n">
        <f aca="false">IF(E785&lt;&gt;0,G785,0)</f>
        <v>0</v>
      </c>
      <c r="S785" s="157" t="n">
        <f aca="false">IF(B785=0,S784,IF(ISNONTEXT(B785)=TRUE(),INT(B785),INT(LEFT(B785,FIND(".",B785)-1))))</f>
        <v>3</v>
      </c>
      <c r="T785" s="157" t="str">
        <f aca="false">IF(T786=1,1,IF(B785&lt;&gt;0,1,IF(C785&lt;&gt;0,1,IF(D785&lt;&gt;0,1,IF('ORÇ.GLOBAL REF.'!E785&lt;&gt;0,1,"")))))</f>
        <v/>
      </c>
      <c r="U785" s="157" t="str">
        <f aca="false">IF(S785=0," ",IF(S785&lt;&gt;S784,S785," "))</f>
        <v> </v>
      </c>
      <c r="V785" s="88"/>
    </row>
    <row r="786" s="174" customFormat="true" ht="14.25" hidden="false" customHeight="false" outlineLevel="0" collapsed="false">
      <c r="A786" s="159" t="n">
        <v>775</v>
      </c>
      <c r="B786" s="160" t="n">
        <f aca="false">IF('ORÇ.GLOBAL P CAIXA'!K786="EXEC.",0,'ORÇ.GLOBAL P CAIXA'!M786)</f>
        <v>0</v>
      </c>
      <c r="C786" s="161" t="n">
        <f aca="false">IF('ORÇ.GLOBAL P CAIXA'!K786="EXEC.",0,'ORÇ.GLOBAL P CAIXA'!O786)</f>
        <v>0</v>
      </c>
      <c r="D786" s="162" t="n">
        <f aca="false">IF('ORÇ.GLOBAL P CAIXA'!K786="EXEC.",0,'ORÇ.GLOBAL P CAIXA'!P786)</f>
        <v>0</v>
      </c>
      <c r="E786" s="163" t="n">
        <f aca="false">IF('ORÇ.GLOBAL P CAIXA'!K786="EXEC.",0,ROUND('ORÇ.GLOBAL P CAIXA'!Q786,2))</f>
        <v>0</v>
      </c>
      <c r="F786" s="163" t="n">
        <f aca="false">IF('ORÇ.GLOBAL P CAIXA'!K786="EXEC.",0,TRUNC((1+(IF(OR(H786=0,H786=""),'BDI REF.'!$K$5,CHOOSE(H786,'BDI REF.'!$K$5,'BDI REF.'!$K$6,'BDI REF.'!$K$7))))*'ORÇ.GLOBAL P CAIXA'!R786,2))</f>
        <v>0</v>
      </c>
      <c r="G786" s="163" t="n">
        <f aca="false">IF('ORÇ.GLOBAL P CAIXA'!K786="EXEC.",0,IF(E786&lt;&gt;0,ROUND(E786*F786,2),IF(R786=0,(SUMIF($S$12:$S$1011,B786,$R$12:$R$1011)),R786)))</f>
        <v>0</v>
      </c>
      <c r="H786" s="509" t="str">
        <f aca="false">IF('ORÇ.GLOBAL P CAIXA'!K786="EXEC.","",IF('ORÇ.GLOBAL P CAIXA'!H786&gt;0,'ORÇ.GLOBAL P CAIXA'!H786,""))</f>
        <v/>
      </c>
      <c r="I786" s="509" t="str">
        <f aca="false">IF('ORÇ.GLOBAL P CAIXA'!K786="EXEC.","",IF('ORÇ.GLOBAL P CAIXA'!I786&gt;0,'ORÇ.GLOBAL P CAIXA'!I786,""))</f>
        <v/>
      </c>
      <c r="J786" s="510" t="str">
        <f aca="false">IF('ORÇ.GLOBAL P CAIXA'!K786="EXEC.","",IF('ORÇ.GLOBAL P CAIXA'!J786&gt;0,'ORÇ.GLOBAL P CAIXA'!J786,""))</f>
        <v/>
      </c>
      <c r="K786" s="115"/>
      <c r="L786" s="168" t="str">
        <f aca="false">IF(B786&gt;0,"ok","ocultar")</f>
        <v>ocultar</v>
      </c>
      <c r="M786" s="511" t="n">
        <f aca="false">ROUND(IF($O786&lt;&gt;0,$O786*(INFORMAÇÕES!$T$113/INFORMAÇÕES!$T$117),0),2)</f>
        <v>0</v>
      </c>
      <c r="N786" s="511" t="n">
        <f aca="false">ROUND(IF($O786&lt;&gt;0,$O786*(INFORMAÇÕES!$T$114/INFORMAÇÕES!$T$117),0),2)</f>
        <v>0</v>
      </c>
      <c r="O786" s="512" t="n">
        <f aca="false">IF(E786=0,G786,0)</f>
        <v>0</v>
      </c>
      <c r="Q786" s="88"/>
      <c r="R786" s="163" t="n">
        <f aca="false">IF(E786&lt;&gt;0,G786,0)</f>
        <v>0</v>
      </c>
      <c r="S786" s="157" t="n">
        <f aca="false">IF(B786=0,S785,IF(ISNONTEXT(B786)=TRUE(),INT(B786),INT(LEFT(B786,FIND(".",B786)-1))))</f>
        <v>3</v>
      </c>
      <c r="T786" s="157" t="str">
        <f aca="false">IF(T787=1,1,IF(B786&lt;&gt;0,1,IF(C786&lt;&gt;0,1,IF(D786&lt;&gt;0,1,IF('ORÇ.GLOBAL REF.'!E786&lt;&gt;0,1,"")))))</f>
        <v/>
      </c>
      <c r="U786" s="157" t="str">
        <f aca="false">IF(S786=0," ",IF(S786&lt;&gt;S785,S786," "))</f>
        <v> </v>
      </c>
      <c r="V786" s="88"/>
    </row>
    <row r="787" s="174" customFormat="true" ht="14.25" hidden="false" customHeight="false" outlineLevel="0" collapsed="false">
      <c r="A787" s="159" t="n">
        <v>776</v>
      </c>
      <c r="B787" s="160" t="n">
        <f aca="false">IF('ORÇ.GLOBAL P CAIXA'!K787="EXEC.",0,'ORÇ.GLOBAL P CAIXA'!M787)</f>
        <v>0</v>
      </c>
      <c r="C787" s="161" t="n">
        <f aca="false">IF('ORÇ.GLOBAL P CAIXA'!K787="EXEC.",0,'ORÇ.GLOBAL P CAIXA'!O787)</f>
        <v>0</v>
      </c>
      <c r="D787" s="162" t="n">
        <f aca="false">IF('ORÇ.GLOBAL P CAIXA'!K787="EXEC.",0,'ORÇ.GLOBAL P CAIXA'!P787)</f>
        <v>0</v>
      </c>
      <c r="E787" s="163" t="n">
        <f aca="false">IF('ORÇ.GLOBAL P CAIXA'!K787="EXEC.",0,ROUND('ORÇ.GLOBAL P CAIXA'!Q787,2))</f>
        <v>0</v>
      </c>
      <c r="F787" s="163" t="n">
        <f aca="false">IF('ORÇ.GLOBAL P CAIXA'!K787="EXEC.",0,TRUNC((1+(IF(OR(H787=0,H787=""),'BDI REF.'!$K$5,CHOOSE(H787,'BDI REF.'!$K$5,'BDI REF.'!$K$6,'BDI REF.'!$K$7))))*'ORÇ.GLOBAL P CAIXA'!R787,2))</f>
        <v>0</v>
      </c>
      <c r="G787" s="163" t="n">
        <f aca="false">IF('ORÇ.GLOBAL P CAIXA'!K787="EXEC.",0,IF(E787&lt;&gt;0,ROUND(E787*F787,2),IF(R787=0,(SUMIF($S$12:$S$1011,B787,$R$12:$R$1011)),R787)))</f>
        <v>0</v>
      </c>
      <c r="H787" s="509" t="str">
        <f aca="false">IF('ORÇ.GLOBAL P CAIXA'!K787="EXEC.","",IF('ORÇ.GLOBAL P CAIXA'!H787&gt;0,'ORÇ.GLOBAL P CAIXA'!H787,""))</f>
        <v/>
      </c>
      <c r="I787" s="509" t="str">
        <f aca="false">IF('ORÇ.GLOBAL P CAIXA'!K787="EXEC.","",IF('ORÇ.GLOBAL P CAIXA'!I787&gt;0,'ORÇ.GLOBAL P CAIXA'!I787,""))</f>
        <v/>
      </c>
      <c r="J787" s="510" t="str">
        <f aca="false">IF('ORÇ.GLOBAL P CAIXA'!K787="EXEC.","",IF('ORÇ.GLOBAL P CAIXA'!J787&gt;0,'ORÇ.GLOBAL P CAIXA'!J787,""))</f>
        <v/>
      </c>
      <c r="K787" s="115"/>
      <c r="L787" s="168" t="str">
        <f aca="false">IF(B787&gt;0,"ok","ocultar")</f>
        <v>ocultar</v>
      </c>
      <c r="M787" s="511" t="n">
        <f aca="false">ROUND(IF($O787&lt;&gt;0,$O787*(INFORMAÇÕES!$T$113/INFORMAÇÕES!$T$117),0),2)</f>
        <v>0</v>
      </c>
      <c r="N787" s="511" t="n">
        <f aca="false">ROUND(IF($O787&lt;&gt;0,$O787*(INFORMAÇÕES!$T$114/INFORMAÇÕES!$T$117),0),2)</f>
        <v>0</v>
      </c>
      <c r="O787" s="512" t="n">
        <f aca="false">IF(E787=0,G787,0)</f>
        <v>0</v>
      </c>
      <c r="Q787" s="88"/>
      <c r="R787" s="163" t="n">
        <f aca="false">IF(E787&lt;&gt;0,G787,0)</f>
        <v>0</v>
      </c>
      <c r="S787" s="157" t="n">
        <f aca="false">IF(B787=0,S786,IF(ISNONTEXT(B787)=TRUE(),INT(B787),INT(LEFT(B787,FIND(".",B787)-1))))</f>
        <v>3</v>
      </c>
      <c r="T787" s="157" t="str">
        <f aca="false">IF(T788=1,1,IF(B787&lt;&gt;0,1,IF(C787&lt;&gt;0,1,IF(D787&lt;&gt;0,1,IF('ORÇ.GLOBAL REF.'!E787&lt;&gt;0,1,"")))))</f>
        <v/>
      </c>
      <c r="U787" s="157" t="str">
        <f aca="false">IF(S787=0," ",IF(S787&lt;&gt;S786,S787," "))</f>
        <v> </v>
      </c>
      <c r="V787" s="88"/>
    </row>
    <row r="788" s="174" customFormat="true" ht="14.25" hidden="false" customHeight="false" outlineLevel="0" collapsed="false">
      <c r="A788" s="159" t="n">
        <v>777</v>
      </c>
      <c r="B788" s="160" t="n">
        <f aca="false">IF('ORÇ.GLOBAL P CAIXA'!K788="EXEC.",0,'ORÇ.GLOBAL P CAIXA'!M788)</f>
        <v>0</v>
      </c>
      <c r="C788" s="161" t="n">
        <f aca="false">IF('ORÇ.GLOBAL P CAIXA'!K788="EXEC.",0,'ORÇ.GLOBAL P CAIXA'!O788)</f>
        <v>0</v>
      </c>
      <c r="D788" s="162" t="n">
        <f aca="false">IF('ORÇ.GLOBAL P CAIXA'!K788="EXEC.",0,'ORÇ.GLOBAL P CAIXA'!P788)</f>
        <v>0</v>
      </c>
      <c r="E788" s="163" t="n">
        <f aca="false">IF('ORÇ.GLOBAL P CAIXA'!K788="EXEC.",0,ROUND('ORÇ.GLOBAL P CAIXA'!Q788,2))</f>
        <v>0</v>
      </c>
      <c r="F788" s="163" t="n">
        <f aca="false">IF('ORÇ.GLOBAL P CAIXA'!K788="EXEC.",0,TRUNC((1+(IF(OR(H788=0,H788=""),'BDI REF.'!$K$5,CHOOSE(H788,'BDI REF.'!$K$5,'BDI REF.'!$K$6,'BDI REF.'!$K$7))))*'ORÇ.GLOBAL P CAIXA'!R788,2))</f>
        <v>0</v>
      </c>
      <c r="G788" s="163" t="n">
        <f aca="false">IF('ORÇ.GLOBAL P CAIXA'!K788="EXEC.",0,IF(E788&lt;&gt;0,ROUND(E788*F788,2),IF(R788=0,(SUMIF($S$12:$S$1011,B788,$R$12:$R$1011)),R788)))</f>
        <v>0</v>
      </c>
      <c r="H788" s="509" t="str">
        <f aca="false">IF('ORÇ.GLOBAL P CAIXA'!K788="EXEC.","",IF('ORÇ.GLOBAL P CAIXA'!H788&gt;0,'ORÇ.GLOBAL P CAIXA'!H788,""))</f>
        <v/>
      </c>
      <c r="I788" s="509" t="str">
        <f aca="false">IF('ORÇ.GLOBAL P CAIXA'!K788="EXEC.","",IF('ORÇ.GLOBAL P CAIXA'!I788&gt;0,'ORÇ.GLOBAL P CAIXA'!I788,""))</f>
        <v/>
      </c>
      <c r="J788" s="510" t="str">
        <f aca="false">IF('ORÇ.GLOBAL P CAIXA'!K788="EXEC.","",IF('ORÇ.GLOBAL P CAIXA'!J788&gt;0,'ORÇ.GLOBAL P CAIXA'!J788,""))</f>
        <v/>
      </c>
      <c r="K788" s="115"/>
      <c r="L788" s="168" t="str">
        <f aca="false">IF(B788&gt;0,"ok","ocultar")</f>
        <v>ocultar</v>
      </c>
      <c r="M788" s="511" t="n">
        <f aca="false">ROUND(IF($O788&lt;&gt;0,$O788*(INFORMAÇÕES!$T$113/INFORMAÇÕES!$T$117),0),2)</f>
        <v>0</v>
      </c>
      <c r="N788" s="511" t="n">
        <f aca="false">ROUND(IF($O788&lt;&gt;0,$O788*(INFORMAÇÕES!$T$114/INFORMAÇÕES!$T$117),0),2)</f>
        <v>0</v>
      </c>
      <c r="O788" s="512" t="n">
        <f aca="false">IF(E788=0,G788,0)</f>
        <v>0</v>
      </c>
      <c r="Q788" s="88"/>
      <c r="R788" s="163" t="n">
        <f aca="false">IF(E788&lt;&gt;0,G788,0)</f>
        <v>0</v>
      </c>
      <c r="S788" s="157" t="n">
        <f aca="false">IF(B788=0,S787,IF(ISNONTEXT(B788)=TRUE(),INT(B788),INT(LEFT(B788,FIND(".",B788)-1))))</f>
        <v>3</v>
      </c>
      <c r="T788" s="157" t="str">
        <f aca="false">IF(T789=1,1,IF(B788&lt;&gt;0,1,IF(C788&lt;&gt;0,1,IF(D788&lt;&gt;0,1,IF('ORÇ.GLOBAL REF.'!E788&lt;&gt;0,1,"")))))</f>
        <v/>
      </c>
      <c r="U788" s="157" t="str">
        <f aca="false">IF(S788=0," ",IF(S788&lt;&gt;S787,S788," "))</f>
        <v> </v>
      </c>
      <c r="V788" s="88"/>
    </row>
    <row r="789" s="174" customFormat="true" ht="14.25" hidden="false" customHeight="false" outlineLevel="0" collapsed="false">
      <c r="A789" s="159" t="n">
        <v>778</v>
      </c>
      <c r="B789" s="160" t="n">
        <f aca="false">IF('ORÇ.GLOBAL P CAIXA'!K789="EXEC.",0,'ORÇ.GLOBAL P CAIXA'!M789)</f>
        <v>0</v>
      </c>
      <c r="C789" s="161" t="n">
        <f aca="false">IF('ORÇ.GLOBAL P CAIXA'!K789="EXEC.",0,'ORÇ.GLOBAL P CAIXA'!O789)</f>
        <v>0</v>
      </c>
      <c r="D789" s="162" t="n">
        <f aca="false">IF('ORÇ.GLOBAL P CAIXA'!K789="EXEC.",0,'ORÇ.GLOBAL P CAIXA'!P789)</f>
        <v>0</v>
      </c>
      <c r="E789" s="163" t="n">
        <f aca="false">IF('ORÇ.GLOBAL P CAIXA'!K789="EXEC.",0,ROUND('ORÇ.GLOBAL P CAIXA'!Q789,2))</f>
        <v>0</v>
      </c>
      <c r="F789" s="163" t="n">
        <f aca="false">IF('ORÇ.GLOBAL P CAIXA'!K789="EXEC.",0,TRUNC((1+(IF(OR(H789=0,H789=""),'BDI REF.'!$K$5,CHOOSE(H789,'BDI REF.'!$K$5,'BDI REF.'!$K$6,'BDI REF.'!$K$7))))*'ORÇ.GLOBAL P CAIXA'!R789,2))</f>
        <v>0</v>
      </c>
      <c r="G789" s="163" t="n">
        <f aca="false">IF('ORÇ.GLOBAL P CAIXA'!K789="EXEC.",0,IF(E789&lt;&gt;0,ROUND(E789*F789,2),IF(R789=0,(SUMIF($S$12:$S$1011,B789,$R$12:$R$1011)),R789)))</f>
        <v>0</v>
      </c>
      <c r="H789" s="509" t="str">
        <f aca="false">IF('ORÇ.GLOBAL P CAIXA'!K789="EXEC.","",IF('ORÇ.GLOBAL P CAIXA'!H789&gt;0,'ORÇ.GLOBAL P CAIXA'!H789,""))</f>
        <v/>
      </c>
      <c r="I789" s="509" t="str">
        <f aca="false">IF('ORÇ.GLOBAL P CAIXA'!K789="EXEC.","",IF('ORÇ.GLOBAL P CAIXA'!I789&gt;0,'ORÇ.GLOBAL P CAIXA'!I789,""))</f>
        <v/>
      </c>
      <c r="J789" s="510" t="str">
        <f aca="false">IF('ORÇ.GLOBAL P CAIXA'!K789="EXEC.","",IF('ORÇ.GLOBAL P CAIXA'!J789&gt;0,'ORÇ.GLOBAL P CAIXA'!J789,""))</f>
        <v/>
      </c>
      <c r="K789" s="115"/>
      <c r="L789" s="168" t="str">
        <f aca="false">IF(B789&gt;0,"ok","ocultar")</f>
        <v>ocultar</v>
      </c>
      <c r="M789" s="511" t="n">
        <f aca="false">ROUND(IF($O789&lt;&gt;0,$O789*(INFORMAÇÕES!$T$113/INFORMAÇÕES!$T$117),0),2)</f>
        <v>0</v>
      </c>
      <c r="N789" s="511" t="n">
        <f aca="false">ROUND(IF($O789&lt;&gt;0,$O789*(INFORMAÇÕES!$T$114/INFORMAÇÕES!$T$117),0),2)</f>
        <v>0</v>
      </c>
      <c r="O789" s="512" t="n">
        <f aca="false">IF(E789=0,G789,0)</f>
        <v>0</v>
      </c>
      <c r="Q789" s="88"/>
      <c r="R789" s="163" t="n">
        <f aca="false">IF(E789&lt;&gt;0,G789,0)</f>
        <v>0</v>
      </c>
      <c r="S789" s="157" t="n">
        <f aca="false">IF(B789=0,S788,IF(ISNONTEXT(B789)=TRUE(),INT(B789),INT(LEFT(B789,FIND(".",B789)-1))))</f>
        <v>3</v>
      </c>
      <c r="T789" s="157" t="str">
        <f aca="false">IF(T790=1,1,IF(B789&lt;&gt;0,1,IF(C789&lt;&gt;0,1,IF(D789&lt;&gt;0,1,IF('ORÇ.GLOBAL REF.'!E789&lt;&gt;0,1,"")))))</f>
        <v/>
      </c>
      <c r="U789" s="157" t="str">
        <f aca="false">IF(S789=0," ",IF(S789&lt;&gt;S788,S789," "))</f>
        <v> </v>
      </c>
      <c r="V789" s="88"/>
    </row>
    <row r="790" s="174" customFormat="true" ht="14.25" hidden="false" customHeight="false" outlineLevel="0" collapsed="false">
      <c r="A790" s="159" t="n">
        <v>779</v>
      </c>
      <c r="B790" s="160" t="n">
        <f aca="false">IF('ORÇ.GLOBAL P CAIXA'!K790="EXEC.",0,'ORÇ.GLOBAL P CAIXA'!M790)</f>
        <v>0</v>
      </c>
      <c r="C790" s="161" t="n">
        <f aca="false">IF('ORÇ.GLOBAL P CAIXA'!K790="EXEC.",0,'ORÇ.GLOBAL P CAIXA'!O790)</f>
        <v>0</v>
      </c>
      <c r="D790" s="162" t="n">
        <f aca="false">IF('ORÇ.GLOBAL P CAIXA'!K790="EXEC.",0,'ORÇ.GLOBAL P CAIXA'!P790)</f>
        <v>0</v>
      </c>
      <c r="E790" s="163" t="n">
        <f aca="false">IF('ORÇ.GLOBAL P CAIXA'!K790="EXEC.",0,ROUND('ORÇ.GLOBAL P CAIXA'!Q790,2))</f>
        <v>0</v>
      </c>
      <c r="F790" s="163" t="n">
        <f aca="false">IF('ORÇ.GLOBAL P CAIXA'!K790="EXEC.",0,TRUNC((1+(IF(OR(H790=0,H790=""),'BDI REF.'!$K$5,CHOOSE(H790,'BDI REF.'!$K$5,'BDI REF.'!$K$6,'BDI REF.'!$K$7))))*'ORÇ.GLOBAL P CAIXA'!R790,2))</f>
        <v>0</v>
      </c>
      <c r="G790" s="163" t="n">
        <f aca="false">IF('ORÇ.GLOBAL P CAIXA'!K790="EXEC.",0,IF(E790&lt;&gt;0,ROUND(E790*F790,2),IF(R790=0,(SUMIF($S$12:$S$1011,B790,$R$12:$R$1011)),R790)))</f>
        <v>0</v>
      </c>
      <c r="H790" s="509" t="str">
        <f aca="false">IF('ORÇ.GLOBAL P CAIXA'!K790="EXEC.","",IF('ORÇ.GLOBAL P CAIXA'!H790&gt;0,'ORÇ.GLOBAL P CAIXA'!H790,""))</f>
        <v/>
      </c>
      <c r="I790" s="509" t="str">
        <f aca="false">IF('ORÇ.GLOBAL P CAIXA'!K790="EXEC.","",IF('ORÇ.GLOBAL P CAIXA'!I790&gt;0,'ORÇ.GLOBAL P CAIXA'!I790,""))</f>
        <v/>
      </c>
      <c r="J790" s="510" t="str">
        <f aca="false">IF('ORÇ.GLOBAL P CAIXA'!K790="EXEC.","",IF('ORÇ.GLOBAL P CAIXA'!J790&gt;0,'ORÇ.GLOBAL P CAIXA'!J790,""))</f>
        <v/>
      </c>
      <c r="K790" s="115"/>
      <c r="L790" s="168" t="str">
        <f aca="false">IF(B790&gt;0,"ok","ocultar")</f>
        <v>ocultar</v>
      </c>
      <c r="M790" s="511" t="n">
        <f aca="false">ROUND(IF($O790&lt;&gt;0,$O790*(INFORMAÇÕES!$T$113/INFORMAÇÕES!$T$117),0),2)</f>
        <v>0</v>
      </c>
      <c r="N790" s="511" t="n">
        <f aca="false">ROUND(IF($O790&lt;&gt;0,$O790*(INFORMAÇÕES!$T$114/INFORMAÇÕES!$T$117),0),2)</f>
        <v>0</v>
      </c>
      <c r="O790" s="512" t="n">
        <f aca="false">IF(E790=0,G790,0)</f>
        <v>0</v>
      </c>
      <c r="Q790" s="88"/>
      <c r="R790" s="163" t="n">
        <f aca="false">IF(E790&lt;&gt;0,G790,0)</f>
        <v>0</v>
      </c>
      <c r="S790" s="157" t="n">
        <f aca="false">IF(B790=0,S789,IF(ISNONTEXT(B790)=TRUE(),INT(B790),INT(LEFT(B790,FIND(".",B790)-1))))</f>
        <v>3</v>
      </c>
      <c r="T790" s="157" t="str">
        <f aca="false">IF(T791=1,1,IF(B790&lt;&gt;0,1,IF(C790&lt;&gt;0,1,IF(D790&lt;&gt;0,1,IF('ORÇ.GLOBAL REF.'!E790&lt;&gt;0,1,"")))))</f>
        <v/>
      </c>
      <c r="U790" s="157" t="str">
        <f aca="false">IF(S790=0," ",IF(S790&lt;&gt;S789,S790," "))</f>
        <v> </v>
      </c>
      <c r="V790" s="88"/>
    </row>
    <row r="791" s="174" customFormat="true" ht="14.25" hidden="false" customHeight="false" outlineLevel="0" collapsed="false">
      <c r="A791" s="159" t="n">
        <v>780</v>
      </c>
      <c r="B791" s="160" t="n">
        <f aca="false">IF('ORÇ.GLOBAL P CAIXA'!K791="EXEC.",0,'ORÇ.GLOBAL P CAIXA'!M791)</f>
        <v>0</v>
      </c>
      <c r="C791" s="161" t="n">
        <f aca="false">IF('ORÇ.GLOBAL P CAIXA'!K791="EXEC.",0,'ORÇ.GLOBAL P CAIXA'!O791)</f>
        <v>0</v>
      </c>
      <c r="D791" s="162" t="n">
        <f aca="false">IF('ORÇ.GLOBAL P CAIXA'!K791="EXEC.",0,'ORÇ.GLOBAL P CAIXA'!P791)</f>
        <v>0</v>
      </c>
      <c r="E791" s="163" t="n">
        <f aca="false">IF('ORÇ.GLOBAL P CAIXA'!K791="EXEC.",0,ROUND('ORÇ.GLOBAL P CAIXA'!Q791,2))</f>
        <v>0</v>
      </c>
      <c r="F791" s="163" t="n">
        <f aca="false">IF('ORÇ.GLOBAL P CAIXA'!K791="EXEC.",0,TRUNC((1+(IF(OR(H791=0,H791=""),'BDI REF.'!$K$5,CHOOSE(H791,'BDI REF.'!$K$5,'BDI REF.'!$K$6,'BDI REF.'!$K$7))))*'ORÇ.GLOBAL P CAIXA'!R791,2))</f>
        <v>0</v>
      </c>
      <c r="G791" s="163" t="n">
        <f aca="false">IF('ORÇ.GLOBAL P CAIXA'!K791="EXEC.",0,IF(E791&lt;&gt;0,ROUND(E791*F791,2),IF(R791=0,(SUMIF($S$12:$S$1011,B791,$R$12:$R$1011)),R791)))</f>
        <v>0</v>
      </c>
      <c r="H791" s="509" t="str">
        <f aca="false">IF('ORÇ.GLOBAL P CAIXA'!K791="EXEC.","",IF('ORÇ.GLOBAL P CAIXA'!H791&gt;0,'ORÇ.GLOBAL P CAIXA'!H791,""))</f>
        <v/>
      </c>
      <c r="I791" s="509" t="str">
        <f aca="false">IF('ORÇ.GLOBAL P CAIXA'!K791="EXEC.","",IF('ORÇ.GLOBAL P CAIXA'!I791&gt;0,'ORÇ.GLOBAL P CAIXA'!I791,""))</f>
        <v/>
      </c>
      <c r="J791" s="510" t="str">
        <f aca="false">IF('ORÇ.GLOBAL P CAIXA'!K791="EXEC.","",IF('ORÇ.GLOBAL P CAIXA'!J791&gt;0,'ORÇ.GLOBAL P CAIXA'!J791,""))</f>
        <v/>
      </c>
      <c r="K791" s="115"/>
      <c r="L791" s="168" t="str">
        <f aca="false">IF(B791&gt;0,"ok","ocultar")</f>
        <v>ocultar</v>
      </c>
      <c r="M791" s="511" t="n">
        <f aca="false">ROUND(IF($O791&lt;&gt;0,$O791*(INFORMAÇÕES!$T$113/INFORMAÇÕES!$T$117),0),2)</f>
        <v>0</v>
      </c>
      <c r="N791" s="511" t="n">
        <f aca="false">ROUND(IF($O791&lt;&gt;0,$O791*(INFORMAÇÕES!$T$114/INFORMAÇÕES!$T$117),0),2)</f>
        <v>0</v>
      </c>
      <c r="O791" s="512" t="n">
        <f aca="false">IF(E791=0,G791,0)</f>
        <v>0</v>
      </c>
      <c r="Q791" s="88"/>
      <c r="R791" s="163" t="n">
        <f aca="false">IF(E791&lt;&gt;0,G791,0)</f>
        <v>0</v>
      </c>
      <c r="S791" s="157" t="n">
        <f aca="false">IF(B791=0,S790,IF(ISNONTEXT(B791)=TRUE(),INT(B791),INT(LEFT(B791,FIND(".",B791)-1))))</f>
        <v>3</v>
      </c>
      <c r="T791" s="157" t="str">
        <f aca="false">IF(T792=1,1,IF(B791&lt;&gt;0,1,IF(C791&lt;&gt;0,1,IF(D791&lt;&gt;0,1,IF('ORÇ.GLOBAL REF.'!E791&lt;&gt;0,1,"")))))</f>
        <v/>
      </c>
      <c r="U791" s="157" t="str">
        <f aca="false">IF(S791=0," ",IF(S791&lt;&gt;S790,S791," "))</f>
        <v> </v>
      </c>
      <c r="V791" s="88"/>
    </row>
    <row r="792" s="174" customFormat="true" ht="14.25" hidden="false" customHeight="false" outlineLevel="0" collapsed="false">
      <c r="A792" s="159" t="n">
        <v>781</v>
      </c>
      <c r="B792" s="160" t="n">
        <f aca="false">IF('ORÇ.GLOBAL P CAIXA'!K792="EXEC.",0,'ORÇ.GLOBAL P CAIXA'!M792)</f>
        <v>0</v>
      </c>
      <c r="C792" s="161" t="n">
        <f aca="false">IF('ORÇ.GLOBAL P CAIXA'!K792="EXEC.",0,'ORÇ.GLOBAL P CAIXA'!O792)</f>
        <v>0</v>
      </c>
      <c r="D792" s="162" t="n">
        <f aca="false">IF('ORÇ.GLOBAL P CAIXA'!K792="EXEC.",0,'ORÇ.GLOBAL P CAIXA'!P792)</f>
        <v>0</v>
      </c>
      <c r="E792" s="163" t="n">
        <f aca="false">IF('ORÇ.GLOBAL P CAIXA'!K792="EXEC.",0,ROUND('ORÇ.GLOBAL P CAIXA'!Q792,2))</f>
        <v>0</v>
      </c>
      <c r="F792" s="163" t="n">
        <f aca="false">IF('ORÇ.GLOBAL P CAIXA'!K792="EXEC.",0,TRUNC((1+(IF(OR(H792=0,H792=""),'BDI REF.'!$K$5,CHOOSE(H792,'BDI REF.'!$K$5,'BDI REF.'!$K$6,'BDI REF.'!$K$7))))*'ORÇ.GLOBAL P CAIXA'!R792,2))</f>
        <v>0</v>
      </c>
      <c r="G792" s="163" t="n">
        <f aca="false">IF('ORÇ.GLOBAL P CAIXA'!K792="EXEC.",0,IF(E792&lt;&gt;0,ROUND(E792*F792,2),IF(R792=0,(SUMIF($S$12:$S$1011,B792,$R$12:$R$1011)),R792)))</f>
        <v>0</v>
      </c>
      <c r="H792" s="509" t="str">
        <f aca="false">IF('ORÇ.GLOBAL P CAIXA'!K792="EXEC.","",IF('ORÇ.GLOBAL P CAIXA'!H792&gt;0,'ORÇ.GLOBAL P CAIXA'!H792,""))</f>
        <v/>
      </c>
      <c r="I792" s="509" t="str">
        <f aca="false">IF('ORÇ.GLOBAL P CAIXA'!K792="EXEC.","",IF('ORÇ.GLOBAL P CAIXA'!I792&gt;0,'ORÇ.GLOBAL P CAIXA'!I792,""))</f>
        <v/>
      </c>
      <c r="J792" s="510" t="str">
        <f aca="false">IF('ORÇ.GLOBAL P CAIXA'!K792="EXEC.","",IF('ORÇ.GLOBAL P CAIXA'!J792&gt;0,'ORÇ.GLOBAL P CAIXA'!J792,""))</f>
        <v/>
      </c>
      <c r="K792" s="115"/>
      <c r="L792" s="168" t="str">
        <f aca="false">IF(B792&gt;0,"ok","ocultar")</f>
        <v>ocultar</v>
      </c>
      <c r="M792" s="511" t="n">
        <f aca="false">ROUND(IF($O792&lt;&gt;0,$O792*(INFORMAÇÕES!$T$113/INFORMAÇÕES!$T$117),0),2)</f>
        <v>0</v>
      </c>
      <c r="N792" s="511" t="n">
        <f aca="false">ROUND(IF($O792&lt;&gt;0,$O792*(INFORMAÇÕES!$T$114/INFORMAÇÕES!$T$117),0),2)</f>
        <v>0</v>
      </c>
      <c r="O792" s="512" t="n">
        <f aca="false">IF(E792=0,G792,0)</f>
        <v>0</v>
      </c>
      <c r="Q792" s="88"/>
      <c r="R792" s="163" t="n">
        <f aca="false">IF(E792&lt;&gt;0,G792,0)</f>
        <v>0</v>
      </c>
      <c r="S792" s="157" t="n">
        <f aca="false">IF(B792=0,S791,IF(ISNONTEXT(B792)=TRUE(),INT(B792),INT(LEFT(B792,FIND(".",B792)-1))))</f>
        <v>3</v>
      </c>
      <c r="T792" s="157" t="str">
        <f aca="false">IF(T793=1,1,IF(B792&lt;&gt;0,1,IF(C792&lt;&gt;0,1,IF(D792&lt;&gt;0,1,IF('ORÇ.GLOBAL REF.'!E792&lt;&gt;0,1,"")))))</f>
        <v/>
      </c>
      <c r="U792" s="157" t="str">
        <f aca="false">IF(S792=0," ",IF(S792&lt;&gt;S791,S792," "))</f>
        <v> </v>
      </c>
      <c r="V792" s="88"/>
    </row>
    <row r="793" s="174" customFormat="true" ht="14.25" hidden="false" customHeight="false" outlineLevel="0" collapsed="false">
      <c r="A793" s="159" t="n">
        <v>782</v>
      </c>
      <c r="B793" s="160" t="n">
        <f aca="false">IF('ORÇ.GLOBAL P CAIXA'!K793="EXEC.",0,'ORÇ.GLOBAL P CAIXA'!M793)</f>
        <v>0</v>
      </c>
      <c r="C793" s="161" t="n">
        <f aca="false">IF('ORÇ.GLOBAL P CAIXA'!K793="EXEC.",0,'ORÇ.GLOBAL P CAIXA'!O793)</f>
        <v>0</v>
      </c>
      <c r="D793" s="162" t="n">
        <f aca="false">IF('ORÇ.GLOBAL P CAIXA'!K793="EXEC.",0,'ORÇ.GLOBAL P CAIXA'!P793)</f>
        <v>0</v>
      </c>
      <c r="E793" s="163" t="n">
        <f aca="false">IF('ORÇ.GLOBAL P CAIXA'!K793="EXEC.",0,ROUND('ORÇ.GLOBAL P CAIXA'!Q793,2))</f>
        <v>0</v>
      </c>
      <c r="F793" s="163" t="n">
        <f aca="false">IF('ORÇ.GLOBAL P CAIXA'!K793="EXEC.",0,TRUNC((1+(IF(OR(H793=0,H793=""),'BDI REF.'!$K$5,CHOOSE(H793,'BDI REF.'!$K$5,'BDI REF.'!$K$6,'BDI REF.'!$K$7))))*'ORÇ.GLOBAL P CAIXA'!R793,2))</f>
        <v>0</v>
      </c>
      <c r="G793" s="163" t="n">
        <f aca="false">IF('ORÇ.GLOBAL P CAIXA'!K793="EXEC.",0,IF(E793&lt;&gt;0,ROUND(E793*F793,2),IF(R793=0,(SUMIF($S$12:$S$1011,B793,$R$12:$R$1011)),R793)))</f>
        <v>0</v>
      </c>
      <c r="H793" s="509" t="str">
        <f aca="false">IF('ORÇ.GLOBAL P CAIXA'!K793="EXEC.","",IF('ORÇ.GLOBAL P CAIXA'!H793&gt;0,'ORÇ.GLOBAL P CAIXA'!H793,""))</f>
        <v/>
      </c>
      <c r="I793" s="509" t="str">
        <f aca="false">IF('ORÇ.GLOBAL P CAIXA'!K793="EXEC.","",IF('ORÇ.GLOBAL P CAIXA'!I793&gt;0,'ORÇ.GLOBAL P CAIXA'!I793,""))</f>
        <v/>
      </c>
      <c r="J793" s="510" t="str">
        <f aca="false">IF('ORÇ.GLOBAL P CAIXA'!K793="EXEC.","",IF('ORÇ.GLOBAL P CAIXA'!J793&gt;0,'ORÇ.GLOBAL P CAIXA'!J793,""))</f>
        <v/>
      </c>
      <c r="K793" s="115"/>
      <c r="L793" s="168" t="str">
        <f aca="false">IF(B793&gt;0,"ok","ocultar")</f>
        <v>ocultar</v>
      </c>
      <c r="M793" s="511" t="n">
        <f aca="false">ROUND(IF($O793&lt;&gt;0,$O793*(INFORMAÇÕES!$T$113/INFORMAÇÕES!$T$117),0),2)</f>
        <v>0</v>
      </c>
      <c r="N793" s="511" t="n">
        <f aca="false">ROUND(IF($O793&lt;&gt;0,$O793*(INFORMAÇÕES!$T$114/INFORMAÇÕES!$T$117),0),2)</f>
        <v>0</v>
      </c>
      <c r="O793" s="512" t="n">
        <f aca="false">IF(E793=0,G793,0)</f>
        <v>0</v>
      </c>
      <c r="Q793" s="88"/>
      <c r="R793" s="163" t="n">
        <f aca="false">IF(E793&lt;&gt;0,G793,0)</f>
        <v>0</v>
      </c>
      <c r="S793" s="157" t="n">
        <f aca="false">IF(B793=0,S792,IF(ISNONTEXT(B793)=TRUE(),INT(B793),INT(LEFT(B793,FIND(".",B793)-1))))</f>
        <v>3</v>
      </c>
      <c r="T793" s="157" t="str">
        <f aca="false">IF(T794=1,1,IF(B793&lt;&gt;0,1,IF(C793&lt;&gt;0,1,IF(D793&lt;&gt;0,1,IF('ORÇ.GLOBAL REF.'!E793&lt;&gt;0,1,"")))))</f>
        <v/>
      </c>
      <c r="U793" s="157" t="str">
        <f aca="false">IF(S793=0," ",IF(S793&lt;&gt;S792,S793," "))</f>
        <v> </v>
      </c>
      <c r="V793" s="88"/>
    </row>
    <row r="794" s="174" customFormat="true" ht="14.25" hidden="false" customHeight="false" outlineLevel="0" collapsed="false">
      <c r="A794" s="159" t="n">
        <v>783</v>
      </c>
      <c r="B794" s="160" t="n">
        <f aca="false">IF('ORÇ.GLOBAL P CAIXA'!K794="EXEC.",0,'ORÇ.GLOBAL P CAIXA'!M794)</f>
        <v>0</v>
      </c>
      <c r="C794" s="161" t="n">
        <f aca="false">IF('ORÇ.GLOBAL P CAIXA'!K794="EXEC.",0,'ORÇ.GLOBAL P CAIXA'!O794)</f>
        <v>0</v>
      </c>
      <c r="D794" s="162" t="n">
        <f aca="false">IF('ORÇ.GLOBAL P CAIXA'!K794="EXEC.",0,'ORÇ.GLOBAL P CAIXA'!P794)</f>
        <v>0</v>
      </c>
      <c r="E794" s="163" t="n">
        <f aca="false">IF('ORÇ.GLOBAL P CAIXA'!K794="EXEC.",0,ROUND('ORÇ.GLOBAL P CAIXA'!Q794,2))</f>
        <v>0</v>
      </c>
      <c r="F794" s="163" t="n">
        <f aca="false">IF('ORÇ.GLOBAL P CAIXA'!K794="EXEC.",0,TRUNC((1+(IF(OR(H794=0,H794=""),'BDI REF.'!$K$5,CHOOSE(H794,'BDI REF.'!$K$5,'BDI REF.'!$K$6,'BDI REF.'!$K$7))))*'ORÇ.GLOBAL P CAIXA'!R794,2))</f>
        <v>0</v>
      </c>
      <c r="G794" s="163" t="n">
        <f aca="false">IF('ORÇ.GLOBAL P CAIXA'!K794="EXEC.",0,IF(E794&lt;&gt;0,ROUND(E794*F794,2),IF(R794=0,(SUMIF($S$12:$S$1011,B794,$R$12:$R$1011)),R794)))</f>
        <v>0</v>
      </c>
      <c r="H794" s="509" t="str">
        <f aca="false">IF('ORÇ.GLOBAL P CAIXA'!K794="EXEC.","",IF('ORÇ.GLOBAL P CAIXA'!H794&gt;0,'ORÇ.GLOBAL P CAIXA'!H794,""))</f>
        <v/>
      </c>
      <c r="I794" s="509" t="str">
        <f aca="false">IF('ORÇ.GLOBAL P CAIXA'!K794="EXEC.","",IF('ORÇ.GLOBAL P CAIXA'!I794&gt;0,'ORÇ.GLOBAL P CAIXA'!I794,""))</f>
        <v/>
      </c>
      <c r="J794" s="510" t="str">
        <f aca="false">IF('ORÇ.GLOBAL P CAIXA'!K794="EXEC.","",IF('ORÇ.GLOBAL P CAIXA'!J794&gt;0,'ORÇ.GLOBAL P CAIXA'!J794,""))</f>
        <v/>
      </c>
      <c r="K794" s="115"/>
      <c r="L794" s="168" t="str">
        <f aca="false">IF(B794&gt;0,"ok","ocultar")</f>
        <v>ocultar</v>
      </c>
      <c r="M794" s="511" t="n">
        <f aca="false">ROUND(IF($O794&lt;&gt;0,$O794*(INFORMAÇÕES!$T$113/INFORMAÇÕES!$T$117),0),2)</f>
        <v>0</v>
      </c>
      <c r="N794" s="511" t="n">
        <f aca="false">ROUND(IF($O794&lt;&gt;0,$O794*(INFORMAÇÕES!$T$114/INFORMAÇÕES!$T$117),0),2)</f>
        <v>0</v>
      </c>
      <c r="O794" s="512" t="n">
        <f aca="false">IF(E794=0,G794,0)</f>
        <v>0</v>
      </c>
      <c r="Q794" s="88"/>
      <c r="R794" s="163" t="n">
        <f aca="false">IF(E794&lt;&gt;0,G794,0)</f>
        <v>0</v>
      </c>
      <c r="S794" s="157" t="n">
        <f aca="false">IF(B794=0,S793,IF(ISNONTEXT(B794)=TRUE(),INT(B794),INT(LEFT(B794,FIND(".",B794)-1))))</f>
        <v>3</v>
      </c>
      <c r="T794" s="157" t="str">
        <f aca="false">IF(T795=1,1,IF(B794&lt;&gt;0,1,IF(C794&lt;&gt;0,1,IF(D794&lt;&gt;0,1,IF('ORÇ.GLOBAL REF.'!E794&lt;&gt;0,1,"")))))</f>
        <v/>
      </c>
      <c r="U794" s="157" t="str">
        <f aca="false">IF(S794=0," ",IF(S794&lt;&gt;S793,S794," "))</f>
        <v> </v>
      </c>
      <c r="V794" s="88"/>
    </row>
    <row r="795" s="174" customFormat="true" ht="14.25" hidden="false" customHeight="false" outlineLevel="0" collapsed="false">
      <c r="A795" s="159" t="n">
        <v>784</v>
      </c>
      <c r="B795" s="160" t="n">
        <f aca="false">IF('ORÇ.GLOBAL P CAIXA'!K795="EXEC.",0,'ORÇ.GLOBAL P CAIXA'!M795)</f>
        <v>0</v>
      </c>
      <c r="C795" s="161" t="n">
        <f aca="false">IF('ORÇ.GLOBAL P CAIXA'!K795="EXEC.",0,'ORÇ.GLOBAL P CAIXA'!O795)</f>
        <v>0</v>
      </c>
      <c r="D795" s="162" t="n">
        <f aca="false">IF('ORÇ.GLOBAL P CAIXA'!K795="EXEC.",0,'ORÇ.GLOBAL P CAIXA'!P795)</f>
        <v>0</v>
      </c>
      <c r="E795" s="163" t="n">
        <f aca="false">IF('ORÇ.GLOBAL P CAIXA'!K795="EXEC.",0,ROUND('ORÇ.GLOBAL P CAIXA'!Q795,2))</f>
        <v>0</v>
      </c>
      <c r="F795" s="163" t="n">
        <f aca="false">IF('ORÇ.GLOBAL P CAIXA'!K795="EXEC.",0,TRUNC((1+(IF(OR(H795=0,H795=""),'BDI REF.'!$K$5,CHOOSE(H795,'BDI REF.'!$K$5,'BDI REF.'!$K$6,'BDI REF.'!$K$7))))*'ORÇ.GLOBAL P CAIXA'!R795,2))</f>
        <v>0</v>
      </c>
      <c r="G795" s="163" t="n">
        <f aca="false">IF('ORÇ.GLOBAL P CAIXA'!K795="EXEC.",0,IF(E795&lt;&gt;0,ROUND(E795*F795,2),IF(R795=0,(SUMIF($S$12:$S$1011,B795,$R$12:$R$1011)),R795)))</f>
        <v>0</v>
      </c>
      <c r="H795" s="509" t="str">
        <f aca="false">IF('ORÇ.GLOBAL P CAIXA'!K795="EXEC.","",IF('ORÇ.GLOBAL P CAIXA'!H795&gt;0,'ORÇ.GLOBAL P CAIXA'!H795,""))</f>
        <v/>
      </c>
      <c r="I795" s="509" t="str">
        <f aca="false">IF('ORÇ.GLOBAL P CAIXA'!K795="EXEC.","",IF('ORÇ.GLOBAL P CAIXA'!I795&gt;0,'ORÇ.GLOBAL P CAIXA'!I795,""))</f>
        <v/>
      </c>
      <c r="J795" s="510" t="str">
        <f aca="false">IF('ORÇ.GLOBAL P CAIXA'!K795="EXEC.","",IF('ORÇ.GLOBAL P CAIXA'!J795&gt;0,'ORÇ.GLOBAL P CAIXA'!J795,""))</f>
        <v/>
      </c>
      <c r="K795" s="115"/>
      <c r="L795" s="168" t="str">
        <f aca="false">IF(B795&gt;0,"ok","ocultar")</f>
        <v>ocultar</v>
      </c>
      <c r="M795" s="511" t="n">
        <f aca="false">ROUND(IF($O795&lt;&gt;0,$O795*(INFORMAÇÕES!$T$113/INFORMAÇÕES!$T$117),0),2)</f>
        <v>0</v>
      </c>
      <c r="N795" s="511" t="n">
        <f aca="false">ROUND(IF($O795&lt;&gt;0,$O795*(INFORMAÇÕES!$T$114/INFORMAÇÕES!$T$117),0),2)</f>
        <v>0</v>
      </c>
      <c r="O795" s="512" t="n">
        <f aca="false">IF(E795=0,G795,0)</f>
        <v>0</v>
      </c>
      <c r="Q795" s="88"/>
      <c r="R795" s="163" t="n">
        <f aca="false">IF(E795&lt;&gt;0,G795,0)</f>
        <v>0</v>
      </c>
      <c r="S795" s="157" t="n">
        <f aca="false">IF(B795=0,S794,IF(ISNONTEXT(B795)=TRUE(),INT(B795),INT(LEFT(B795,FIND(".",B795)-1))))</f>
        <v>3</v>
      </c>
      <c r="T795" s="157" t="str">
        <f aca="false">IF(T796=1,1,IF(B795&lt;&gt;0,1,IF(C795&lt;&gt;0,1,IF(D795&lt;&gt;0,1,IF('ORÇ.GLOBAL REF.'!E795&lt;&gt;0,1,"")))))</f>
        <v/>
      </c>
      <c r="U795" s="157" t="str">
        <f aca="false">IF(S795=0," ",IF(S795&lt;&gt;S794,S795," "))</f>
        <v> </v>
      </c>
      <c r="V795" s="88"/>
    </row>
    <row r="796" s="174" customFormat="true" ht="14.25" hidden="false" customHeight="false" outlineLevel="0" collapsed="false">
      <c r="A796" s="159" t="n">
        <v>785</v>
      </c>
      <c r="B796" s="160" t="n">
        <f aca="false">IF('ORÇ.GLOBAL P CAIXA'!K796="EXEC.",0,'ORÇ.GLOBAL P CAIXA'!M796)</f>
        <v>0</v>
      </c>
      <c r="C796" s="161" t="n">
        <f aca="false">IF('ORÇ.GLOBAL P CAIXA'!K796="EXEC.",0,'ORÇ.GLOBAL P CAIXA'!O796)</f>
        <v>0</v>
      </c>
      <c r="D796" s="162" t="n">
        <f aca="false">IF('ORÇ.GLOBAL P CAIXA'!K796="EXEC.",0,'ORÇ.GLOBAL P CAIXA'!P796)</f>
        <v>0</v>
      </c>
      <c r="E796" s="163" t="n">
        <f aca="false">IF('ORÇ.GLOBAL P CAIXA'!K796="EXEC.",0,ROUND('ORÇ.GLOBAL P CAIXA'!Q796,2))</f>
        <v>0</v>
      </c>
      <c r="F796" s="163" t="n">
        <f aca="false">IF('ORÇ.GLOBAL P CAIXA'!K796="EXEC.",0,TRUNC((1+(IF(OR(H796=0,H796=""),'BDI REF.'!$K$5,CHOOSE(H796,'BDI REF.'!$K$5,'BDI REF.'!$K$6,'BDI REF.'!$K$7))))*'ORÇ.GLOBAL P CAIXA'!R796,2))</f>
        <v>0</v>
      </c>
      <c r="G796" s="163" t="n">
        <f aca="false">IF('ORÇ.GLOBAL P CAIXA'!K796="EXEC.",0,IF(E796&lt;&gt;0,ROUND(E796*F796,2),IF(R796=0,(SUMIF($S$12:$S$1011,B796,$R$12:$R$1011)),R796)))</f>
        <v>0</v>
      </c>
      <c r="H796" s="509" t="str">
        <f aca="false">IF('ORÇ.GLOBAL P CAIXA'!K796="EXEC.","",IF('ORÇ.GLOBAL P CAIXA'!H796&gt;0,'ORÇ.GLOBAL P CAIXA'!H796,""))</f>
        <v/>
      </c>
      <c r="I796" s="509" t="str">
        <f aca="false">IF('ORÇ.GLOBAL P CAIXA'!K796="EXEC.","",IF('ORÇ.GLOBAL P CAIXA'!I796&gt;0,'ORÇ.GLOBAL P CAIXA'!I796,""))</f>
        <v/>
      </c>
      <c r="J796" s="510" t="str">
        <f aca="false">IF('ORÇ.GLOBAL P CAIXA'!K796="EXEC.","",IF('ORÇ.GLOBAL P CAIXA'!J796&gt;0,'ORÇ.GLOBAL P CAIXA'!J796,""))</f>
        <v/>
      </c>
      <c r="K796" s="115"/>
      <c r="L796" s="168" t="str">
        <f aca="false">IF(B796&gt;0,"ok","ocultar")</f>
        <v>ocultar</v>
      </c>
      <c r="M796" s="511" t="n">
        <f aca="false">ROUND(IF($O796&lt;&gt;0,$O796*(INFORMAÇÕES!$T$113/INFORMAÇÕES!$T$117),0),2)</f>
        <v>0</v>
      </c>
      <c r="N796" s="511" t="n">
        <f aca="false">ROUND(IF($O796&lt;&gt;0,$O796*(INFORMAÇÕES!$T$114/INFORMAÇÕES!$T$117),0),2)</f>
        <v>0</v>
      </c>
      <c r="O796" s="512" t="n">
        <f aca="false">IF(E796=0,G796,0)</f>
        <v>0</v>
      </c>
      <c r="Q796" s="88"/>
      <c r="R796" s="163" t="n">
        <f aca="false">IF(E796&lt;&gt;0,G796,0)</f>
        <v>0</v>
      </c>
      <c r="S796" s="157" t="n">
        <f aca="false">IF(B796=0,S795,IF(ISNONTEXT(B796)=TRUE(),INT(B796),INT(LEFT(B796,FIND(".",B796)-1))))</f>
        <v>3</v>
      </c>
      <c r="T796" s="157" t="str">
        <f aca="false">IF(T797=1,1,IF(B796&lt;&gt;0,1,IF(C796&lt;&gt;0,1,IF(D796&lt;&gt;0,1,IF('ORÇ.GLOBAL REF.'!E796&lt;&gt;0,1,"")))))</f>
        <v/>
      </c>
      <c r="U796" s="157" t="str">
        <f aca="false">IF(S796=0," ",IF(S796&lt;&gt;S795,S796," "))</f>
        <v> </v>
      </c>
      <c r="V796" s="88"/>
    </row>
    <row r="797" s="174" customFormat="true" ht="14.25" hidden="false" customHeight="false" outlineLevel="0" collapsed="false">
      <c r="A797" s="159" t="n">
        <v>786</v>
      </c>
      <c r="B797" s="160" t="n">
        <f aca="false">IF('ORÇ.GLOBAL P CAIXA'!K797="EXEC.",0,'ORÇ.GLOBAL P CAIXA'!M797)</f>
        <v>0</v>
      </c>
      <c r="C797" s="161" t="n">
        <f aca="false">IF('ORÇ.GLOBAL P CAIXA'!K797="EXEC.",0,'ORÇ.GLOBAL P CAIXA'!O797)</f>
        <v>0</v>
      </c>
      <c r="D797" s="162" t="n">
        <f aca="false">IF('ORÇ.GLOBAL P CAIXA'!K797="EXEC.",0,'ORÇ.GLOBAL P CAIXA'!P797)</f>
        <v>0</v>
      </c>
      <c r="E797" s="163" t="n">
        <f aca="false">IF('ORÇ.GLOBAL P CAIXA'!K797="EXEC.",0,ROUND('ORÇ.GLOBAL P CAIXA'!Q797,2))</f>
        <v>0</v>
      </c>
      <c r="F797" s="163" t="n">
        <f aca="false">IF('ORÇ.GLOBAL P CAIXA'!K797="EXEC.",0,TRUNC((1+(IF(OR(H797=0,H797=""),'BDI REF.'!$K$5,CHOOSE(H797,'BDI REF.'!$K$5,'BDI REF.'!$K$6,'BDI REF.'!$K$7))))*'ORÇ.GLOBAL P CAIXA'!R797,2))</f>
        <v>0</v>
      </c>
      <c r="G797" s="163" t="n">
        <f aca="false">IF('ORÇ.GLOBAL P CAIXA'!K797="EXEC.",0,IF(E797&lt;&gt;0,ROUND(E797*F797,2),IF(R797=0,(SUMIF($S$12:$S$1011,B797,$R$12:$R$1011)),R797)))</f>
        <v>0</v>
      </c>
      <c r="H797" s="509" t="str">
        <f aca="false">IF('ORÇ.GLOBAL P CAIXA'!K797="EXEC.","",IF('ORÇ.GLOBAL P CAIXA'!H797&gt;0,'ORÇ.GLOBAL P CAIXA'!H797,""))</f>
        <v/>
      </c>
      <c r="I797" s="509" t="str">
        <f aca="false">IF('ORÇ.GLOBAL P CAIXA'!K797="EXEC.","",IF('ORÇ.GLOBAL P CAIXA'!I797&gt;0,'ORÇ.GLOBAL P CAIXA'!I797,""))</f>
        <v/>
      </c>
      <c r="J797" s="510" t="str">
        <f aca="false">IF('ORÇ.GLOBAL P CAIXA'!K797="EXEC.","",IF('ORÇ.GLOBAL P CAIXA'!J797&gt;0,'ORÇ.GLOBAL P CAIXA'!J797,""))</f>
        <v/>
      </c>
      <c r="K797" s="115"/>
      <c r="L797" s="168" t="str">
        <f aca="false">IF(B797&gt;0,"ok","ocultar")</f>
        <v>ocultar</v>
      </c>
      <c r="M797" s="511" t="n">
        <f aca="false">ROUND(IF($O797&lt;&gt;0,$O797*(INFORMAÇÕES!$T$113/INFORMAÇÕES!$T$117),0),2)</f>
        <v>0</v>
      </c>
      <c r="N797" s="511" t="n">
        <f aca="false">ROUND(IF($O797&lt;&gt;0,$O797*(INFORMAÇÕES!$T$114/INFORMAÇÕES!$T$117),0),2)</f>
        <v>0</v>
      </c>
      <c r="O797" s="512" t="n">
        <f aca="false">IF(E797=0,G797,0)</f>
        <v>0</v>
      </c>
      <c r="Q797" s="88"/>
      <c r="R797" s="163" t="n">
        <f aca="false">IF(E797&lt;&gt;0,G797,0)</f>
        <v>0</v>
      </c>
      <c r="S797" s="157" t="n">
        <f aca="false">IF(B797=0,S796,IF(ISNONTEXT(B797)=TRUE(),INT(B797),INT(LEFT(B797,FIND(".",B797)-1))))</f>
        <v>3</v>
      </c>
      <c r="T797" s="157" t="str">
        <f aca="false">IF(T798=1,1,IF(B797&lt;&gt;0,1,IF(C797&lt;&gt;0,1,IF(D797&lt;&gt;0,1,IF('ORÇ.GLOBAL REF.'!E797&lt;&gt;0,1,"")))))</f>
        <v/>
      </c>
      <c r="U797" s="157" t="str">
        <f aca="false">IF(S797=0," ",IF(S797&lt;&gt;S796,S797," "))</f>
        <v> </v>
      </c>
      <c r="V797" s="88"/>
    </row>
    <row r="798" s="174" customFormat="true" ht="14.25" hidden="false" customHeight="false" outlineLevel="0" collapsed="false">
      <c r="A798" s="159" t="n">
        <v>787</v>
      </c>
      <c r="B798" s="160" t="n">
        <f aca="false">IF('ORÇ.GLOBAL P CAIXA'!K798="EXEC.",0,'ORÇ.GLOBAL P CAIXA'!M798)</f>
        <v>0</v>
      </c>
      <c r="C798" s="161" t="n">
        <f aca="false">IF('ORÇ.GLOBAL P CAIXA'!K798="EXEC.",0,'ORÇ.GLOBAL P CAIXA'!O798)</f>
        <v>0</v>
      </c>
      <c r="D798" s="162" t="n">
        <f aca="false">IF('ORÇ.GLOBAL P CAIXA'!K798="EXEC.",0,'ORÇ.GLOBAL P CAIXA'!P798)</f>
        <v>0</v>
      </c>
      <c r="E798" s="163" t="n">
        <f aca="false">IF('ORÇ.GLOBAL P CAIXA'!K798="EXEC.",0,ROUND('ORÇ.GLOBAL P CAIXA'!Q798,2))</f>
        <v>0</v>
      </c>
      <c r="F798" s="163" t="n">
        <f aca="false">IF('ORÇ.GLOBAL P CAIXA'!K798="EXEC.",0,TRUNC((1+(IF(OR(H798=0,H798=""),'BDI REF.'!$K$5,CHOOSE(H798,'BDI REF.'!$K$5,'BDI REF.'!$K$6,'BDI REF.'!$K$7))))*'ORÇ.GLOBAL P CAIXA'!R798,2))</f>
        <v>0</v>
      </c>
      <c r="G798" s="163" t="n">
        <f aca="false">IF('ORÇ.GLOBAL P CAIXA'!K798="EXEC.",0,IF(E798&lt;&gt;0,ROUND(E798*F798,2),IF(R798=0,(SUMIF($S$12:$S$1011,B798,$R$12:$R$1011)),R798)))</f>
        <v>0</v>
      </c>
      <c r="H798" s="509" t="str">
        <f aca="false">IF('ORÇ.GLOBAL P CAIXA'!K798="EXEC.","",IF('ORÇ.GLOBAL P CAIXA'!H798&gt;0,'ORÇ.GLOBAL P CAIXA'!H798,""))</f>
        <v/>
      </c>
      <c r="I798" s="509" t="str">
        <f aca="false">IF('ORÇ.GLOBAL P CAIXA'!K798="EXEC.","",IF('ORÇ.GLOBAL P CAIXA'!I798&gt;0,'ORÇ.GLOBAL P CAIXA'!I798,""))</f>
        <v/>
      </c>
      <c r="J798" s="510" t="str">
        <f aca="false">IF('ORÇ.GLOBAL P CAIXA'!K798="EXEC.","",IF('ORÇ.GLOBAL P CAIXA'!J798&gt;0,'ORÇ.GLOBAL P CAIXA'!J798,""))</f>
        <v/>
      </c>
      <c r="K798" s="115"/>
      <c r="L798" s="168" t="str">
        <f aca="false">IF(B798&gt;0,"ok","ocultar")</f>
        <v>ocultar</v>
      </c>
      <c r="M798" s="511" t="n">
        <f aca="false">ROUND(IF($O798&lt;&gt;0,$O798*(INFORMAÇÕES!$T$113/INFORMAÇÕES!$T$117),0),2)</f>
        <v>0</v>
      </c>
      <c r="N798" s="511" t="n">
        <f aca="false">ROUND(IF($O798&lt;&gt;0,$O798*(INFORMAÇÕES!$T$114/INFORMAÇÕES!$T$117),0),2)</f>
        <v>0</v>
      </c>
      <c r="O798" s="512" t="n">
        <f aca="false">IF(E798=0,G798,0)</f>
        <v>0</v>
      </c>
      <c r="Q798" s="88"/>
      <c r="R798" s="163" t="n">
        <f aca="false">IF(E798&lt;&gt;0,G798,0)</f>
        <v>0</v>
      </c>
      <c r="S798" s="157" t="n">
        <f aca="false">IF(B798=0,S797,IF(ISNONTEXT(B798)=TRUE(),INT(B798),INT(LEFT(B798,FIND(".",B798)-1))))</f>
        <v>3</v>
      </c>
      <c r="T798" s="157" t="str">
        <f aca="false">IF(T799=1,1,IF(B798&lt;&gt;0,1,IF(C798&lt;&gt;0,1,IF(D798&lt;&gt;0,1,IF('ORÇ.GLOBAL REF.'!E798&lt;&gt;0,1,"")))))</f>
        <v/>
      </c>
      <c r="U798" s="157" t="str">
        <f aca="false">IF(S798=0," ",IF(S798&lt;&gt;S797,S798," "))</f>
        <v> </v>
      </c>
      <c r="V798" s="88"/>
    </row>
    <row r="799" s="174" customFormat="true" ht="14.25" hidden="false" customHeight="false" outlineLevel="0" collapsed="false">
      <c r="A799" s="159" t="n">
        <v>788</v>
      </c>
      <c r="B799" s="160" t="n">
        <f aca="false">IF('ORÇ.GLOBAL P CAIXA'!K799="EXEC.",0,'ORÇ.GLOBAL P CAIXA'!M799)</f>
        <v>0</v>
      </c>
      <c r="C799" s="161" t="n">
        <f aca="false">IF('ORÇ.GLOBAL P CAIXA'!K799="EXEC.",0,'ORÇ.GLOBAL P CAIXA'!O799)</f>
        <v>0</v>
      </c>
      <c r="D799" s="162" t="n">
        <f aca="false">IF('ORÇ.GLOBAL P CAIXA'!K799="EXEC.",0,'ORÇ.GLOBAL P CAIXA'!P799)</f>
        <v>0</v>
      </c>
      <c r="E799" s="163" t="n">
        <f aca="false">IF('ORÇ.GLOBAL P CAIXA'!K799="EXEC.",0,ROUND('ORÇ.GLOBAL P CAIXA'!Q799,2))</f>
        <v>0</v>
      </c>
      <c r="F799" s="163" t="n">
        <f aca="false">IF('ORÇ.GLOBAL P CAIXA'!K799="EXEC.",0,TRUNC((1+(IF(OR(H799=0,H799=""),'BDI REF.'!$K$5,CHOOSE(H799,'BDI REF.'!$K$5,'BDI REF.'!$K$6,'BDI REF.'!$K$7))))*'ORÇ.GLOBAL P CAIXA'!R799,2))</f>
        <v>0</v>
      </c>
      <c r="G799" s="163" t="n">
        <f aca="false">IF('ORÇ.GLOBAL P CAIXA'!K799="EXEC.",0,IF(E799&lt;&gt;0,ROUND(E799*F799,2),IF(R799=0,(SUMIF($S$12:$S$1011,B799,$R$12:$R$1011)),R799)))</f>
        <v>0</v>
      </c>
      <c r="H799" s="509" t="str">
        <f aca="false">IF('ORÇ.GLOBAL P CAIXA'!K799="EXEC.","",IF('ORÇ.GLOBAL P CAIXA'!H799&gt;0,'ORÇ.GLOBAL P CAIXA'!H799,""))</f>
        <v/>
      </c>
      <c r="I799" s="509" t="str">
        <f aca="false">IF('ORÇ.GLOBAL P CAIXA'!K799="EXEC.","",IF('ORÇ.GLOBAL P CAIXA'!I799&gt;0,'ORÇ.GLOBAL P CAIXA'!I799,""))</f>
        <v/>
      </c>
      <c r="J799" s="510" t="str">
        <f aca="false">IF('ORÇ.GLOBAL P CAIXA'!K799="EXEC.","",IF('ORÇ.GLOBAL P CAIXA'!J799&gt;0,'ORÇ.GLOBAL P CAIXA'!J799,""))</f>
        <v/>
      </c>
      <c r="K799" s="115"/>
      <c r="L799" s="168" t="str">
        <f aca="false">IF(B799&gt;0,"ok","ocultar")</f>
        <v>ocultar</v>
      </c>
      <c r="M799" s="511" t="n">
        <f aca="false">ROUND(IF($O799&lt;&gt;0,$O799*(INFORMAÇÕES!$T$113/INFORMAÇÕES!$T$117),0),2)</f>
        <v>0</v>
      </c>
      <c r="N799" s="511" t="n">
        <f aca="false">ROUND(IF($O799&lt;&gt;0,$O799*(INFORMAÇÕES!$T$114/INFORMAÇÕES!$T$117),0),2)</f>
        <v>0</v>
      </c>
      <c r="O799" s="512" t="n">
        <f aca="false">IF(E799=0,G799,0)</f>
        <v>0</v>
      </c>
      <c r="Q799" s="88"/>
      <c r="R799" s="163" t="n">
        <f aca="false">IF(E799&lt;&gt;0,G799,0)</f>
        <v>0</v>
      </c>
      <c r="S799" s="157" t="n">
        <f aca="false">IF(B799=0,S798,IF(ISNONTEXT(B799)=TRUE(),INT(B799),INT(LEFT(B799,FIND(".",B799)-1))))</f>
        <v>3</v>
      </c>
      <c r="T799" s="157" t="str">
        <f aca="false">IF(T800=1,1,IF(B799&lt;&gt;0,1,IF(C799&lt;&gt;0,1,IF(D799&lt;&gt;0,1,IF('ORÇ.GLOBAL REF.'!E799&lt;&gt;0,1,"")))))</f>
        <v/>
      </c>
      <c r="U799" s="157" t="str">
        <f aca="false">IF(S799=0," ",IF(S799&lt;&gt;S798,S799," "))</f>
        <v> </v>
      </c>
      <c r="V799" s="88"/>
    </row>
    <row r="800" s="174" customFormat="true" ht="14.25" hidden="false" customHeight="false" outlineLevel="0" collapsed="false">
      <c r="A800" s="159" t="n">
        <v>789</v>
      </c>
      <c r="B800" s="160" t="n">
        <f aca="false">IF('ORÇ.GLOBAL P CAIXA'!K800="EXEC.",0,'ORÇ.GLOBAL P CAIXA'!M800)</f>
        <v>0</v>
      </c>
      <c r="C800" s="161" t="n">
        <f aca="false">IF('ORÇ.GLOBAL P CAIXA'!K800="EXEC.",0,'ORÇ.GLOBAL P CAIXA'!O800)</f>
        <v>0</v>
      </c>
      <c r="D800" s="162" t="n">
        <f aca="false">IF('ORÇ.GLOBAL P CAIXA'!K800="EXEC.",0,'ORÇ.GLOBAL P CAIXA'!P800)</f>
        <v>0</v>
      </c>
      <c r="E800" s="163" t="n">
        <f aca="false">IF('ORÇ.GLOBAL P CAIXA'!K800="EXEC.",0,ROUND('ORÇ.GLOBAL P CAIXA'!Q800,2))</f>
        <v>0</v>
      </c>
      <c r="F800" s="163" t="n">
        <f aca="false">IF('ORÇ.GLOBAL P CAIXA'!K800="EXEC.",0,TRUNC((1+(IF(OR(H800=0,H800=""),'BDI REF.'!$K$5,CHOOSE(H800,'BDI REF.'!$K$5,'BDI REF.'!$K$6,'BDI REF.'!$K$7))))*'ORÇ.GLOBAL P CAIXA'!R800,2))</f>
        <v>0</v>
      </c>
      <c r="G800" s="163" t="n">
        <f aca="false">IF('ORÇ.GLOBAL P CAIXA'!K800="EXEC.",0,IF(E800&lt;&gt;0,ROUND(E800*F800,2),IF(R800=0,(SUMIF($S$12:$S$1011,B800,$R$12:$R$1011)),R800)))</f>
        <v>0</v>
      </c>
      <c r="H800" s="509" t="str">
        <f aca="false">IF('ORÇ.GLOBAL P CAIXA'!K800="EXEC.","",IF('ORÇ.GLOBAL P CAIXA'!H800&gt;0,'ORÇ.GLOBAL P CAIXA'!H800,""))</f>
        <v/>
      </c>
      <c r="I800" s="509" t="str">
        <f aca="false">IF('ORÇ.GLOBAL P CAIXA'!K800="EXEC.","",IF('ORÇ.GLOBAL P CAIXA'!I800&gt;0,'ORÇ.GLOBAL P CAIXA'!I800,""))</f>
        <v/>
      </c>
      <c r="J800" s="510" t="str">
        <f aca="false">IF('ORÇ.GLOBAL P CAIXA'!K800="EXEC.","",IF('ORÇ.GLOBAL P CAIXA'!J800&gt;0,'ORÇ.GLOBAL P CAIXA'!J800,""))</f>
        <v/>
      </c>
      <c r="K800" s="115"/>
      <c r="L800" s="168" t="str">
        <f aca="false">IF(B800&gt;0,"ok","ocultar")</f>
        <v>ocultar</v>
      </c>
      <c r="M800" s="511" t="n">
        <f aca="false">ROUND(IF($O800&lt;&gt;0,$O800*(INFORMAÇÕES!$T$113/INFORMAÇÕES!$T$117),0),2)</f>
        <v>0</v>
      </c>
      <c r="N800" s="511" t="n">
        <f aca="false">ROUND(IF($O800&lt;&gt;0,$O800*(INFORMAÇÕES!$T$114/INFORMAÇÕES!$T$117),0),2)</f>
        <v>0</v>
      </c>
      <c r="O800" s="512" t="n">
        <f aca="false">IF(E800=0,G800,0)</f>
        <v>0</v>
      </c>
      <c r="Q800" s="88"/>
      <c r="R800" s="163" t="n">
        <f aca="false">IF(E800&lt;&gt;0,G800,0)</f>
        <v>0</v>
      </c>
      <c r="S800" s="157" t="n">
        <f aca="false">IF(B800=0,S799,IF(ISNONTEXT(B800)=TRUE(),INT(B800),INT(LEFT(B800,FIND(".",B800)-1))))</f>
        <v>3</v>
      </c>
      <c r="T800" s="157" t="str">
        <f aca="false">IF(T801=1,1,IF(B800&lt;&gt;0,1,IF(C800&lt;&gt;0,1,IF(D800&lt;&gt;0,1,IF('ORÇ.GLOBAL REF.'!E800&lt;&gt;0,1,"")))))</f>
        <v/>
      </c>
      <c r="U800" s="157" t="str">
        <f aca="false">IF(S800=0," ",IF(S800&lt;&gt;S799,S800," "))</f>
        <v> </v>
      </c>
      <c r="V800" s="88"/>
    </row>
    <row r="801" s="174" customFormat="true" ht="14.25" hidden="false" customHeight="false" outlineLevel="0" collapsed="false">
      <c r="A801" s="159" t="n">
        <v>790</v>
      </c>
      <c r="B801" s="160" t="n">
        <f aca="false">IF('ORÇ.GLOBAL P CAIXA'!K801="EXEC.",0,'ORÇ.GLOBAL P CAIXA'!M801)</f>
        <v>0</v>
      </c>
      <c r="C801" s="161" t="n">
        <f aca="false">IF('ORÇ.GLOBAL P CAIXA'!K801="EXEC.",0,'ORÇ.GLOBAL P CAIXA'!O801)</f>
        <v>0</v>
      </c>
      <c r="D801" s="162" t="n">
        <f aca="false">IF('ORÇ.GLOBAL P CAIXA'!K801="EXEC.",0,'ORÇ.GLOBAL P CAIXA'!P801)</f>
        <v>0</v>
      </c>
      <c r="E801" s="163" t="n">
        <f aca="false">IF('ORÇ.GLOBAL P CAIXA'!K801="EXEC.",0,ROUND('ORÇ.GLOBAL P CAIXA'!Q801,2))</f>
        <v>0</v>
      </c>
      <c r="F801" s="163" t="n">
        <f aca="false">IF('ORÇ.GLOBAL P CAIXA'!K801="EXEC.",0,TRUNC((1+(IF(OR(H801=0,H801=""),'BDI REF.'!$K$5,CHOOSE(H801,'BDI REF.'!$K$5,'BDI REF.'!$K$6,'BDI REF.'!$K$7))))*'ORÇ.GLOBAL P CAIXA'!R801,2))</f>
        <v>0</v>
      </c>
      <c r="G801" s="163" t="n">
        <f aca="false">IF('ORÇ.GLOBAL P CAIXA'!K801="EXEC.",0,IF(E801&lt;&gt;0,ROUND(E801*F801,2),IF(R801=0,(SUMIF($S$12:$S$1011,B801,$R$12:$R$1011)),R801)))</f>
        <v>0</v>
      </c>
      <c r="H801" s="509" t="str">
        <f aca="false">IF('ORÇ.GLOBAL P CAIXA'!K801="EXEC.","",IF('ORÇ.GLOBAL P CAIXA'!H801&gt;0,'ORÇ.GLOBAL P CAIXA'!H801,""))</f>
        <v/>
      </c>
      <c r="I801" s="509" t="str">
        <f aca="false">IF('ORÇ.GLOBAL P CAIXA'!K801="EXEC.","",IF('ORÇ.GLOBAL P CAIXA'!I801&gt;0,'ORÇ.GLOBAL P CAIXA'!I801,""))</f>
        <v/>
      </c>
      <c r="J801" s="510" t="str">
        <f aca="false">IF('ORÇ.GLOBAL P CAIXA'!K801="EXEC.","",IF('ORÇ.GLOBAL P CAIXA'!J801&gt;0,'ORÇ.GLOBAL P CAIXA'!J801,""))</f>
        <v/>
      </c>
      <c r="K801" s="115"/>
      <c r="L801" s="168" t="str">
        <f aca="false">IF(B801&gt;0,"ok","ocultar")</f>
        <v>ocultar</v>
      </c>
      <c r="M801" s="511" t="n">
        <f aca="false">ROUND(IF($O801&lt;&gt;0,$O801*(INFORMAÇÕES!$T$113/INFORMAÇÕES!$T$117),0),2)</f>
        <v>0</v>
      </c>
      <c r="N801" s="511" t="n">
        <f aca="false">ROUND(IF($O801&lt;&gt;0,$O801*(INFORMAÇÕES!$T$114/INFORMAÇÕES!$T$117),0),2)</f>
        <v>0</v>
      </c>
      <c r="O801" s="512" t="n">
        <f aca="false">IF(E801=0,G801,0)</f>
        <v>0</v>
      </c>
      <c r="Q801" s="88"/>
      <c r="R801" s="163" t="n">
        <f aca="false">IF(E801&lt;&gt;0,G801,0)</f>
        <v>0</v>
      </c>
      <c r="S801" s="157" t="n">
        <f aca="false">IF(B801=0,S800,IF(ISNONTEXT(B801)=TRUE(),INT(B801),INT(LEFT(B801,FIND(".",B801)-1))))</f>
        <v>3</v>
      </c>
      <c r="T801" s="157" t="str">
        <f aca="false">IF(T802=1,1,IF(B801&lt;&gt;0,1,IF(C801&lt;&gt;0,1,IF(D801&lt;&gt;0,1,IF('ORÇ.GLOBAL REF.'!E801&lt;&gt;0,1,"")))))</f>
        <v/>
      </c>
      <c r="U801" s="157" t="str">
        <f aca="false">IF(S801=0," ",IF(S801&lt;&gt;S800,S801," "))</f>
        <v> </v>
      </c>
      <c r="V801" s="88"/>
    </row>
    <row r="802" s="174" customFormat="true" ht="14.25" hidden="false" customHeight="false" outlineLevel="0" collapsed="false">
      <c r="A802" s="159" t="n">
        <v>791</v>
      </c>
      <c r="B802" s="160" t="n">
        <f aca="false">IF('ORÇ.GLOBAL P CAIXA'!K802="EXEC.",0,'ORÇ.GLOBAL P CAIXA'!M802)</f>
        <v>0</v>
      </c>
      <c r="C802" s="161" t="n">
        <f aca="false">IF('ORÇ.GLOBAL P CAIXA'!K802="EXEC.",0,'ORÇ.GLOBAL P CAIXA'!O802)</f>
        <v>0</v>
      </c>
      <c r="D802" s="162" t="n">
        <f aca="false">IF('ORÇ.GLOBAL P CAIXA'!K802="EXEC.",0,'ORÇ.GLOBAL P CAIXA'!P802)</f>
        <v>0</v>
      </c>
      <c r="E802" s="163" t="n">
        <f aca="false">IF('ORÇ.GLOBAL P CAIXA'!K802="EXEC.",0,ROUND('ORÇ.GLOBAL P CAIXA'!Q802,2))</f>
        <v>0</v>
      </c>
      <c r="F802" s="163" t="n">
        <f aca="false">IF('ORÇ.GLOBAL P CAIXA'!K802="EXEC.",0,TRUNC((1+(IF(OR(H802=0,H802=""),'BDI REF.'!$K$5,CHOOSE(H802,'BDI REF.'!$K$5,'BDI REF.'!$K$6,'BDI REF.'!$K$7))))*'ORÇ.GLOBAL P CAIXA'!R802,2))</f>
        <v>0</v>
      </c>
      <c r="G802" s="163" t="n">
        <f aca="false">IF('ORÇ.GLOBAL P CAIXA'!K802="EXEC.",0,IF(E802&lt;&gt;0,ROUND(E802*F802,2),IF(R802=0,(SUMIF($S$12:$S$1011,B802,$R$12:$R$1011)),R802)))</f>
        <v>0</v>
      </c>
      <c r="H802" s="509" t="str">
        <f aca="false">IF('ORÇ.GLOBAL P CAIXA'!K802="EXEC.","",IF('ORÇ.GLOBAL P CAIXA'!H802&gt;0,'ORÇ.GLOBAL P CAIXA'!H802,""))</f>
        <v/>
      </c>
      <c r="I802" s="509" t="str">
        <f aca="false">IF('ORÇ.GLOBAL P CAIXA'!K802="EXEC.","",IF('ORÇ.GLOBAL P CAIXA'!I802&gt;0,'ORÇ.GLOBAL P CAIXA'!I802,""))</f>
        <v/>
      </c>
      <c r="J802" s="510" t="str">
        <f aca="false">IF('ORÇ.GLOBAL P CAIXA'!K802="EXEC.","",IF('ORÇ.GLOBAL P CAIXA'!J802&gt;0,'ORÇ.GLOBAL P CAIXA'!J802,""))</f>
        <v/>
      </c>
      <c r="K802" s="115"/>
      <c r="L802" s="168" t="str">
        <f aca="false">IF(B802&gt;0,"ok","ocultar")</f>
        <v>ocultar</v>
      </c>
      <c r="M802" s="511" t="n">
        <f aca="false">ROUND(IF($O802&lt;&gt;0,$O802*(INFORMAÇÕES!$T$113/INFORMAÇÕES!$T$117),0),2)</f>
        <v>0</v>
      </c>
      <c r="N802" s="511" t="n">
        <f aca="false">ROUND(IF($O802&lt;&gt;0,$O802*(INFORMAÇÕES!$T$114/INFORMAÇÕES!$T$117),0),2)</f>
        <v>0</v>
      </c>
      <c r="O802" s="512" t="n">
        <f aca="false">IF(E802=0,G802,0)</f>
        <v>0</v>
      </c>
      <c r="Q802" s="88"/>
      <c r="R802" s="163" t="n">
        <f aca="false">IF(E802&lt;&gt;0,G802,0)</f>
        <v>0</v>
      </c>
      <c r="S802" s="157" t="n">
        <f aca="false">IF(B802=0,S801,IF(ISNONTEXT(B802)=TRUE(),INT(B802),INT(LEFT(B802,FIND(".",B802)-1))))</f>
        <v>3</v>
      </c>
      <c r="T802" s="157" t="str">
        <f aca="false">IF(T803=1,1,IF(B802&lt;&gt;0,1,IF(C802&lt;&gt;0,1,IF(D802&lt;&gt;0,1,IF('ORÇ.GLOBAL REF.'!E802&lt;&gt;0,1,"")))))</f>
        <v/>
      </c>
      <c r="U802" s="157" t="str">
        <f aca="false">IF(S802=0," ",IF(S802&lt;&gt;S801,S802," "))</f>
        <v> </v>
      </c>
      <c r="V802" s="88"/>
    </row>
    <row r="803" s="174" customFormat="true" ht="14.25" hidden="false" customHeight="false" outlineLevel="0" collapsed="false">
      <c r="A803" s="159" t="n">
        <v>792</v>
      </c>
      <c r="B803" s="160" t="n">
        <f aca="false">IF('ORÇ.GLOBAL P CAIXA'!K803="EXEC.",0,'ORÇ.GLOBAL P CAIXA'!M803)</f>
        <v>0</v>
      </c>
      <c r="C803" s="161" t="n">
        <f aca="false">IF('ORÇ.GLOBAL P CAIXA'!K803="EXEC.",0,'ORÇ.GLOBAL P CAIXA'!O803)</f>
        <v>0</v>
      </c>
      <c r="D803" s="162" t="n">
        <f aca="false">IF('ORÇ.GLOBAL P CAIXA'!K803="EXEC.",0,'ORÇ.GLOBAL P CAIXA'!P803)</f>
        <v>0</v>
      </c>
      <c r="E803" s="163" t="n">
        <f aca="false">IF('ORÇ.GLOBAL P CAIXA'!K803="EXEC.",0,ROUND('ORÇ.GLOBAL P CAIXA'!Q803,2))</f>
        <v>0</v>
      </c>
      <c r="F803" s="163" t="n">
        <f aca="false">IF('ORÇ.GLOBAL P CAIXA'!K803="EXEC.",0,TRUNC((1+(IF(OR(H803=0,H803=""),'BDI REF.'!$K$5,CHOOSE(H803,'BDI REF.'!$K$5,'BDI REF.'!$K$6,'BDI REF.'!$K$7))))*'ORÇ.GLOBAL P CAIXA'!R803,2))</f>
        <v>0</v>
      </c>
      <c r="G803" s="163" t="n">
        <f aca="false">IF('ORÇ.GLOBAL P CAIXA'!K803="EXEC.",0,IF(E803&lt;&gt;0,ROUND(E803*F803,2),IF(R803=0,(SUMIF($S$12:$S$1011,B803,$R$12:$R$1011)),R803)))</f>
        <v>0</v>
      </c>
      <c r="H803" s="509" t="str">
        <f aca="false">IF('ORÇ.GLOBAL P CAIXA'!K803="EXEC.","",IF('ORÇ.GLOBAL P CAIXA'!H803&gt;0,'ORÇ.GLOBAL P CAIXA'!H803,""))</f>
        <v/>
      </c>
      <c r="I803" s="509" t="str">
        <f aca="false">IF('ORÇ.GLOBAL P CAIXA'!K803="EXEC.","",IF('ORÇ.GLOBAL P CAIXA'!I803&gt;0,'ORÇ.GLOBAL P CAIXA'!I803,""))</f>
        <v/>
      </c>
      <c r="J803" s="510" t="str">
        <f aca="false">IF('ORÇ.GLOBAL P CAIXA'!K803="EXEC.","",IF('ORÇ.GLOBAL P CAIXA'!J803&gt;0,'ORÇ.GLOBAL P CAIXA'!J803,""))</f>
        <v/>
      </c>
      <c r="K803" s="115"/>
      <c r="L803" s="168" t="str">
        <f aca="false">IF(B803&gt;0,"ok","ocultar")</f>
        <v>ocultar</v>
      </c>
      <c r="M803" s="511" t="n">
        <f aca="false">ROUND(IF($O803&lt;&gt;0,$O803*(INFORMAÇÕES!$T$113/INFORMAÇÕES!$T$117),0),2)</f>
        <v>0</v>
      </c>
      <c r="N803" s="511" t="n">
        <f aca="false">ROUND(IF($O803&lt;&gt;0,$O803*(INFORMAÇÕES!$T$114/INFORMAÇÕES!$T$117),0),2)</f>
        <v>0</v>
      </c>
      <c r="O803" s="512" t="n">
        <f aca="false">IF(E803=0,G803,0)</f>
        <v>0</v>
      </c>
      <c r="Q803" s="88"/>
      <c r="R803" s="163" t="n">
        <f aca="false">IF(E803&lt;&gt;0,G803,0)</f>
        <v>0</v>
      </c>
      <c r="S803" s="157" t="n">
        <f aca="false">IF(B803=0,S802,IF(ISNONTEXT(B803)=TRUE(),INT(B803),INT(LEFT(B803,FIND(".",B803)-1))))</f>
        <v>3</v>
      </c>
      <c r="T803" s="157" t="str">
        <f aca="false">IF(T804=1,1,IF(B803&lt;&gt;0,1,IF(C803&lt;&gt;0,1,IF(D803&lt;&gt;0,1,IF('ORÇ.GLOBAL REF.'!E803&lt;&gt;0,1,"")))))</f>
        <v/>
      </c>
      <c r="U803" s="157" t="str">
        <f aca="false">IF(S803=0," ",IF(S803&lt;&gt;S802,S803," "))</f>
        <v> </v>
      </c>
      <c r="V803" s="88"/>
    </row>
    <row r="804" s="174" customFormat="true" ht="14.25" hidden="false" customHeight="false" outlineLevel="0" collapsed="false">
      <c r="A804" s="159" t="n">
        <v>793</v>
      </c>
      <c r="B804" s="160" t="n">
        <f aca="false">IF('ORÇ.GLOBAL P CAIXA'!K804="EXEC.",0,'ORÇ.GLOBAL P CAIXA'!M804)</f>
        <v>0</v>
      </c>
      <c r="C804" s="161" t="n">
        <f aca="false">IF('ORÇ.GLOBAL P CAIXA'!K804="EXEC.",0,'ORÇ.GLOBAL P CAIXA'!O804)</f>
        <v>0</v>
      </c>
      <c r="D804" s="162" t="n">
        <f aca="false">IF('ORÇ.GLOBAL P CAIXA'!K804="EXEC.",0,'ORÇ.GLOBAL P CAIXA'!P804)</f>
        <v>0</v>
      </c>
      <c r="E804" s="163" t="n">
        <f aca="false">IF('ORÇ.GLOBAL P CAIXA'!K804="EXEC.",0,ROUND('ORÇ.GLOBAL P CAIXA'!Q804,2))</f>
        <v>0</v>
      </c>
      <c r="F804" s="163" t="n">
        <f aca="false">IF('ORÇ.GLOBAL P CAIXA'!K804="EXEC.",0,TRUNC((1+(IF(OR(H804=0,H804=""),'BDI REF.'!$K$5,CHOOSE(H804,'BDI REF.'!$K$5,'BDI REF.'!$K$6,'BDI REF.'!$K$7))))*'ORÇ.GLOBAL P CAIXA'!R804,2))</f>
        <v>0</v>
      </c>
      <c r="G804" s="163" t="n">
        <f aca="false">IF('ORÇ.GLOBAL P CAIXA'!K804="EXEC.",0,IF(E804&lt;&gt;0,ROUND(E804*F804,2),IF(R804=0,(SUMIF($S$12:$S$1011,B804,$R$12:$R$1011)),R804)))</f>
        <v>0</v>
      </c>
      <c r="H804" s="509" t="str">
        <f aca="false">IF('ORÇ.GLOBAL P CAIXA'!K804="EXEC.","",IF('ORÇ.GLOBAL P CAIXA'!H804&gt;0,'ORÇ.GLOBAL P CAIXA'!H804,""))</f>
        <v/>
      </c>
      <c r="I804" s="509" t="str">
        <f aca="false">IF('ORÇ.GLOBAL P CAIXA'!K804="EXEC.","",IF('ORÇ.GLOBAL P CAIXA'!I804&gt;0,'ORÇ.GLOBAL P CAIXA'!I804,""))</f>
        <v/>
      </c>
      <c r="J804" s="510" t="str">
        <f aca="false">IF('ORÇ.GLOBAL P CAIXA'!K804="EXEC.","",IF('ORÇ.GLOBAL P CAIXA'!J804&gt;0,'ORÇ.GLOBAL P CAIXA'!J804,""))</f>
        <v/>
      </c>
      <c r="K804" s="115"/>
      <c r="L804" s="168" t="str">
        <f aca="false">IF(B804&gt;0,"ok","ocultar")</f>
        <v>ocultar</v>
      </c>
      <c r="M804" s="511" t="n">
        <f aca="false">ROUND(IF($O804&lt;&gt;0,$O804*(INFORMAÇÕES!$T$113/INFORMAÇÕES!$T$117),0),2)</f>
        <v>0</v>
      </c>
      <c r="N804" s="511" t="n">
        <f aca="false">ROUND(IF($O804&lt;&gt;0,$O804*(INFORMAÇÕES!$T$114/INFORMAÇÕES!$T$117),0),2)</f>
        <v>0</v>
      </c>
      <c r="O804" s="512" t="n">
        <f aca="false">IF(E804=0,G804,0)</f>
        <v>0</v>
      </c>
      <c r="Q804" s="88"/>
      <c r="R804" s="163" t="n">
        <f aca="false">IF(E804&lt;&gt;0,G804,0)</f>
        <v>0</v>
      </c>
      <c r="S804" s="157" t="n">
        <f aca="false">IF(B804=0,S803,IF(ISNONTEXT(B804)=TRUE(),INT(B804),INT(LEFT(B804,FIND(".",B804)-1))))</f>
        <v>3</v>
      </c>
      <c r="T804" s="157" t="str">
        <f aca="false">IF(T805=1,1,IF(B804&lt;&gt;0,1,IF(C804&lt;&gt;0,1,IF(D804&lt;&gt;0,1,IF('ORÇ.GLOBAL REF.'!E804&lt;&gt;0,1,"")))))</f>
        <v/>
      </c>
      <c r="U804" s="157" t="str">
        <f aca="false">IF(S804=0," ",IF(S804&lt;&gt;S803,S804," "))</f>
        <v> </v>
      </c>
      <c r="V804" s="88"/>
    </row>
    <row r="805" s="174" customFormat="true" ht="14.25" hidden="false" customHeight="false" outlineLevel="0" collapsed="false">
      <c r="A805" s="159" t="n">
        <v>794</v>
      </c>
      <c r="B805" s="160" t="n">
        <f aca="false">IF('ORÇ.GLOBAL P CAIXA'!K805="EXEC.",0,'ORÇ.GLOBAL P CAIXA'!M805)</f>
        <v>0</v>
      </c>
      <c r="C805" s="161" t="n">
        <f aca="false">IF('ORÇ.GLOBAL P CAIXA'!K805="EXEC.",0,'ORÇ.GLOBAL P CAIXA'!O805)</f>
        <v>0</v>
      </c>
      <c r="D805" s="162" t="n">
        <f aca="false">IF('ORÇ.GLOBAL P CAIXA'!K805="EXEC.",0,'ORÇ.GLOBAL P CAIXA'!P805)</f>
        <v>0</v>
      </c>
      <c r="E805" s="163" t="n">
        <f aca="false">IF('ORÇ.GLOBAL P CAIXA'!K805="EXEC.",0,ROUND('ORÇ.GLOBAL P CAIXA'!Q805,2))</f>
        <v>0</v>
      </c>
      <c r="F805" s="163" t="n">
        <f aca="false">IF('ORÇ.GLOBAL P CAIXA'!K805="EXEC.",0,TRUNC((1+(IF(OR(H805=0,H805=""),'BDI REF.'!$K$5,CHOOSE(H805,'BDI REF.'!$K$5,'BDI REF.'!$K$6,'BDI REF.'!$K$7))))*'ORÇ.GLOBAL P CAIXA'!R805,2))</f>
        <v>0</v>
      </c>
      <c r="G805" s="163" t="n">
        <f aca="false">IF('ORÇ.GLOBAL P CAIXA'!K805="EXEC.",0,IF(E805&lt;&gt;0,ROUND(E805*F805,2),IF(R805=0,(SUMIF($S$12:$S$1011,B805,$R$12:$R$1011)),R805)))</f>
        <v>0</v>
      </c>
      <c r="H805" s="509" t="str">
        <f aca="false">IF('ORÇ.GLOBAL P CAIXA'!K805="EXEC.","",IF('ORÇ.GLOBAL P CAIXA'!H805&gt;0,'ORÇ.GLOBAL P CAIXA'!H805,""))</f>
        <v/>
      </c>
      <c r="I805" s="509" t="str">
        <f aca="false">IF('ORÇ.GLOBAL P CAIXA'!K805="EXEC.","",IF('ORÇ.GLOBAL P CAIXA'!I805&gt;0,'ORÇ.GLOBAL P CAIXA'!I805,""))</f>
        <v/>
      </c>
      <c r="J805" s="510" t="str">
        <f aca="false">IF('ORÇ.GLOBAL P CAIXA'!K805="EXEC.","",IF('ORÇ.GLOBAL P CAIXA'!J805&gt;0,'ORÇ.GLOBAL P CAIXA'!J805,""))</f>
        <v/>
      </c>
      <c r="K805" s="115"/>
      <c r="L805" s="168" t="str">
        <f aca="false">IF(B805&gt;0,"ok","ocultar")</f>
        <v>ocultar</v>
      </c>
      <c r="M805" s="511" t="n">
        <f aca="false">ROUND(IF($O805&lt;&gt;0,$O805*(INFORMAÇÕES!$T$113/INFORMAÇÕES!$T$117),0),2)</f>
        <v>0</v>
      </c>
      <c r="N805" s="511" t="n">
        <f aca="false">ROUND(IF($O805&lt;&gt;0,$O805*(INFORMAÇÕES!$T$114/INFORMAÇÕES!$T$117),0),2)</f>
        <v>0</v>
      </c>
      <c r="O805" s="512" t="n">
        <f aca="false">IF(E805=0,G805,0)</f>
        <v>0</v>
      </c>
      <c r="Q805" s="88"/>
      <c r="R805" s="163" t="n">
        <f aca="false">IF(E805&lt;&gt;0,G805,0)</f>
        <v>0</v>
      </c>
      <c r="S805" s="157" t="n">
        <f aca="false">IF(B805=0,S804,IF(ISNONTEXT(B805)=TRUE(),INT(B805),INT(LEFT(B805,FIND(".",B805)-1))))</f>
        <v>3</v>
      </c>
      <c r="T805" s="157" t="str">
        <f aca="false">IF(T806=1,1,IF(B805&lt;&gt;0,1,IF(C805&lt;&gt;0,1,IF(D805&lt;&gt;0,1,IF('ORÇ.GLOBAL REF.'!E805&lt;&gt;0,1,"")))))</f>
        <v/>
      </c>
      <c r="U805" s="157" t="str">
        <f aca="false">IF(S805=0," ",IF(S805&lt;&gt;S804,S805," "))</f>
        <v> </v>
      </c>
      <c r="V805" s="88"/>
    </row>
    <row r="806" s="174" customFormat="true" ht="14.25" hidden="false" customHeight="false" outlineLevel="0" collapsed="false">
      <c r="A806" s="159" t="n">
        <v>795</v>
      </c>
      <c r="B806" s="160" t="n">
        <f aca="false">IF('ORÇ.GLOBAL P CAIXA'!K806="EXEC.",0,'ORÇ.GLOBAL P CAIXA'!M806)</f>
        <v>0</v>
      </c>
      <c r="C806" s="161" t="n">
        <f aca="false">IF('ORÇ.GLOBAL P CAIXA'!K806="EXEC.",0,'ORÇ.GLOBAL P CAIXA'!O806)</f>
        <v>0</v>
      </c>
      <c r="D806" s="162" t="n">
        <f aca="false">IF('ORÇ.GLOBAL P CAIXA'!K806="EXEC.",0,'ORÇ.GLOBAL P CAIXA'!P806)</f>
        <v>0</v>
      </c>
      <c r="E806" s="163" t="n">
        <f aca="false">IF('ORÇ.GLOBAL P CAIXA'!K806="EXEC.",0,ROUND('ORÇ.GLOBAL P CAIXA'!Q806,2))</f>
        <v>0</v>
      </c>
      <c r="F806" s="163" t="n">
        <f aca="false">IF('ORÇ.GLOBAL P CAIXA'!K806="EXEC.",0,TRUNC((1+(IF(OR(H806=0,H806=""),'BDI REF.'!$K$5,CHOOSE(H806,'BDI REF.'!$K$5,'BDI REF.'!$K$6,'BDI REF.'!$K$7))))*'ORÇ.GLOBAL P CAIXA'!R806,2))</f>
        <v>0</v>
      </c>
      <c r="G806" s="163" t="n">
        <f aca="false">IF('ORÇ.GLOBAL P CAIXA'!K806="EXEC.",0,IF(E806&lt;&gt;0,ROUND(E806*F806,2),IF(R806=0,(SUMIF($S$12:$S$1011,B806,$R$12:$R$1011)),R806)))</f>
        <v>0</v>
      </c>
      <c r="H806" s="509" t="str">
        <f aca="false">IF('ORÇ.GLOBAL P CAIXA'!K806="EXEC.","",IF('ORÇ.GLOBAL P CAIXA'!H806&gt;0,'ORÇ.GLOBAL P CAIXA'!H806,""))</f>
        <v/>
      </c>
      <c r="I806" s="509" t="str">
        <f aca="false">IF('ORÇ.GLOBAL P CAIXA'!K806="EXEC.","",IF('ORÇ.GLOBAL P CAIXA'!I806&gt;0,'ORÇ.GLOBAL P CAIXA'!I806,""))</f>
        <v/>
      </c>
      <c r="J806" s="510" t="str">
        <f aca="false">IF('ORÇ.GLOBAL P CAIXA'!K806="EXEC.","",IF('ORÇ.GLOBAL P CAIXA'!J806&gt;0,'ORÇ.GLOBAL P CAIXA'!J806,""))</f>
        <v/>
      </c>
      <c r="K806" s="115"/>
      <c r="L806" s="168" t="str">
        <f aca="false">IF(B806&gt;0,"ok","ocultar")</f>
        <v>ocultar</v>
      </c>
      <c r="M806" s="511" t="n">
        <f aca="false">ROUND(IF($O806&lt;&gt;0,$O806*(INFORMAÇÕES!$T$113/INFORMAÇÕES!$T$117),0),2)</f>
        <v>0</v>
      </c>
      <c r="N806" s="511" t="n">
        <f aca="false">ROUND(IF($O806&lt;&gt;0,$O806*(INFORMAÇÕES!$T$114/INFORMAÇÕES!$T$117),0),2)</f>
        <v>0</v>
      </c>
      <c r="O806" s="512" t="n">
        <f aca="false">IF(E806=0,G806,0)</f>
        <v>0</v>
      </c>
      <c r="Q806" s="88"/>
      <c r="R806" s="163" t="n">
        <f aca="false">IF(E806&lt;&gt;0,G806,0)</f>
        <v>0</v>
      </c>
      <c r="S806" s="157" t="n">
        <f aca="false">IF(B806=0,S805,IF(ISNONTEXT(B806)=TRUE(),INT(B806),INT(LEFT(B806,FIND(".",B806)-1))))</f>
        <v>3</v>
      </c>
      <c r="T806" s="157" t="str">
        <f aca="false">IF(T807=1,1,IF(B806&lt;&gt;0,1,IF(C806&lt;&gt;0,1,IF(D806&lt;&gt;0,1,IF('ORÇ.GLOBAL REF.'!E806&lt;&gt;0,1,"")))))</f>
        <v/>
      </c>
      <c r="U806" s="157" t="str">
        <f aca="false">IF(S806=0," ",IF(S806&lt;&gt;S805,S806," "))</f>
        <v> </v>
      </c>
      <c r="V806" s="88"/>
    </row>
    <row r="807" s="174" customFormat="true" ht="14.25" hidden="false" customHeight="false" outlineLevel="0" collapsed="false">
      <c r="A807" s="159" t="n">
        <v>796</v>
      </c>
      <c r="B807" s="160" t="n">
        <f aca="false">IF('ORÇ.GLOBAL P CAIXA'!K807="EXEC.",0,'ORÇ.GLOBAL P CAIXA'!M807)</f>
        <v>0</v>
      </c>
      <c r="C807" s="161" t="n">
        <f aca="false">IF('ORÇ.GLOBAL P CAIXA'!K807="EXEC.",0,'ORÇ.GLOBAL P CAIXA'!O807)</f>
        <v>0</v>
      </c>
      <c r="D807" s="162" t="n">
        <f aca="false">IF('ORÇ.GLOBAL P CAIXA'!K807="EXEC.",0,'ORÇ.GLOBAL P CAIXA'!P807)</f>
        <v>0</v>
      </c>
      <c r="E807" s="163" t="n">
        <f aca="false">IF('ORÇ.GLOBAL P CAIXA'!K807="EXEC.",0,ROUND('ORÇ.GLOBAL P CAIXA'!Q807,2))</f>
        <v>0</v>
      </c>
      <c r="F807" s="163" t="n">
        <f aca="false">IF('ORÇ.GLOBAL P CAIXA'!K807="EXEC.",0,TRUNC((1+(IF(OR(H807=0,H807=""),'BDI REF.'!$K$5,CHOOSE(H807,'BDI REF.'!$K$5,'BDI REF.'!$K$6,'BDI REF.'!$K$7))))*'ORÇ.GLOBAL P CAIXA'!R807,2))</f>
        <v>0</v>
      </c>
      <c r="G807" s="163" t="n">
        <f aca="false">IF('ORÇ.GLOBAL P CAIXA'!K807="EXEC.",0,IF(E807&lt;&gt;0,ROUND(E807*F807,2),IF(R807=0,(SUMIF($S$12:$S$1011,B807,$R$12:$R$1011)),R807)))</f>
        <v>0</v>
      </c>
      <c r="H807" s="509" t="str">
        <f aca="false">IF('ORÇ.GLOBAL P CAIXA'!K807="EXEC.","",IF('ORÇ.GLOBAL P CAIXA'!H807&gt;0,'ORÇ.GLOBAL P CAIXA'!H807,""))</f>
        <v/>
      </c>
      <c r="I807" s="509" t="str">
        <f aca="false">IF('ORÇ.GLOBAL P CAIXA'!K807="EXEC.","",IF('ORÇ.GLOBAL P CAIXA'!I807&gt;0,'ORÇ.GLOBAL P CAIXA'!I807,""))</f>
        <v/>
      </c>
      <c r="J807" s="510" t="str">
        <f aca="false">IF('ORÇ.GLOBAL P CAIXA'!K807="EXEC.","",IF('ORÇ.GLOBAL P CAIXA'!J807&gt;0,'ORÇ.GLOBAL P CAIXA'!J807,""))</f>
        <v/>
      </c>
      <c r="K807" s="115"/>
      <c r="L807" s="168" t="str">
        <f aca="false">IF(B807&gt;0,"ok","ocultar")</f>
        <v>ocultar</v>
      </c>
      <c r="M807" s="511" t="n">
        <f aca="false">ROUND(IF($O807&lt;&gt;0,$O807*(INFORMAÇÕES!$T$113/INFORMAÇÕES!$T$117),0),2)</f>
        <v>0</v>
      </c>
      <c r="N807" s="511" t="n">
        <f aca="false">ROUND(IF($O807&lt;&gt;0,$O807*(INFORMAÇÕES!$T$114/INFORMAÇÕES!$T$117),0),2)</f>
        <v>0</v>
      </c>
      <c r="O807" s="512" t="n">
        <f aca="false">IF(E807=0,G807,0)</f>
        <v>0</v>
      </c>
      <c r="Q807" s="88"/>
      <c r="R807" s="163" t="n">
        <f aca="false">IF(E807&lt;&gt;0,G807,0)</f>
        <v>0</v>
      </c>
      <c r="S807" s="157" t="n">
        <f aca="false">IF(B807=0,S806,IF(ISNONTEXT(B807)=TRUE(),INT(B807),INT(LEFT(B807,FIND(".",B807)-1))))</f>
        <v>3</v>
      </c>
      <c r="T807" s="157" t="str">
        <f aca="false">IF(T808=1,1,IF(B807&lt;&gt;0,1,IF(C807&lt;&gt;0,1,IF(D807&lt;&gt;0,1,IF('ORÇ.GLOBAL REF.'!E807&lt;&gt;0,1,"")))))</f>
        <v/>
      </c>
      <c r="U807" s="157" t="str">
        <f aca="false">IF(S807=0," ",IF(S807&lt;&gt;S806,S807," "))</f>
        <v> </v>
      </c>
      <c r="V807" s="88"/>
    </row>
    <row r="808" s="174" customFormat="true" ht="14.25" hidden="false" customHeight="false" outlineLevel="0" collapsed="false">
      <c r="A808" s="159" t="n">
        <v>797</v>
      </c>
      <c r="B808" s="160" t="n">
        <f aca="false">IF('ORÇ.GLOBAL P CAIXA'!K808="EXEC.",0,'ORÇ.GLOBAL P CAIXA'!M808)</f>
        <v>0</v>
      </c>
      <c r="C808" s="161" t="n">
        <f aca="false">IF('ORÇ.GLOBAL P CAIXA'!K808="EXEC.",0,'ORÇ.GLOBAL P CAIXA'!O808)</f>
        <v>0</v>
      </c>
      <c r="D808" s="162" t="n">
        <f aca="false">IF('ORÇ.GLOBAL P CAIXA'!K808="EXEC.",0,'ORÇ.GLOBAL P CAIXA'!P808)</f>
        <v>0</v>
      </c>
      <c r="E808" s="163" t="n">
        <f aca="false">IF('ORÇ.GLOBAL P CAIXA'!K808="EXEC.",0,ROUND('ORÇ.GLOBAL P CAIXA'!Q808,2))</f>
        <v>0</v>
      </c>
      <c r="F808" s="163" t="n">
        <f aca="false">IF('ORÇ.GLOBAL P CAIXA'!K808="EXEC.",0,TRUNC((1+(IF(OR(H808=0,H808=""),'BDI REF.'!$K$5,CHOOSE(H808,'BDI REF.'!$K$5,'BDI REF.'!$K$6,'BDI REF.'!$K$7))))*'ORÇ.GLOBAL P CAIXA'!R808,2))</f>
        <v>0</v>
      </c>
      <c r="G808" s="163" t="n">
        <f aca="false">IF('ORÇ.GLOBAL P CAIXA'!K808="EXEC.",0,IF(E808&lt;&gt;0,ROUND(E808*F808,2),IF(R808=0,(SUMIF($S$12:$S$1011,B808,$R$12:$R$1011)),R808)))</f>
        <v>0</v>
      </c>
      <c r="H808" s="509" t="str">
        <f aca="false">IF('ORÇ.GLOBAL P CAIXA'!K808="EXEC.","",IF('ORÇ.GLOBAL P CAIXA'!H808&gt;0,'ORÇ.GLOBAL P CAIXA'!H808,""))</f>
        <v/>
      </c>
      <c r="I808" s="509" t="str">
        <f aca="false">IF('ORÇ.GLOBAL P CAIXA'!K808="EXEC.","",IF('ORÇ.GLOBAL P CAIXA'!I808&gt;0,'ORÇ.GLOBAL P CAIXA'!I808,""))</f>
        <v/>
      </c>
      <c r="J808" s="510" t="str">
        <f aca="false">IF('ORÇ.GLOBAL P CAIXA'!K808="EXEC.","",IF('ORÇ.GLOBAL P CAIXA'!J808&gt;0,'ORÇ.GLOBAL P CAIXA'!J808,""))</f>
        <v/>
      </c>
      <c r="K808" s="115"/>
      <c r="L808" s="168" t="str">
        <f aca="false">IF(B808&gt;0,"ok","ocultar")</f>
        <v>ocultar</v>
      </c>
      <c r="M808" s="511" t="n">
        <f aca="false">ROUND(IF($O808&lt;&gt;0,$O808*(INFORMAÇÕES!$T$113/INFORMAÇÕES!$T$117),0),2)</f>
        <v>0</v>
      </c>
      <c r="N808" s="511" t="n">
        <f aca="false">ROUND(IF($O808&lt;&gt;0,$O808*(INFORMAÇÕES!$T$114/INFORMAÇÕES!$T$117),0),2)</f>
        <v>0</v>
      </c>
      <c r="O808" s="512" t="n">
        <f aca="false">IF(E808=0,G808,0)</f>
        <v>0</v>
      </c>
      <c r="Q808" s="88"/>
      <c r="R808" s="163" t="n">
        <f aca="false">IF(E808&lt;&gt;0,G808,0)</f>
        <v>0</v>
      </c>
      <c r="S808" s="157" t="n">
        <f aca="false">IF(B808=0,S807,IF(ISNONTEXT(B808)=TRUE(),INT(B808),INT(LEFT(B808,FIND(".",B808)-1))))</f>
        <v>3</v>
      </c>
      <c r="T808" s="157" t="str">
        <f aca="false">IF(T809=1,1,IF(B808&lt;&gt;0,1,IF(C808&lt;&gt;0,1,IF(D808&lt;&gt;0,1,IF('ORÇ.GLOBAL REF.'!E808&lt;&gt;0,1,"")))))</f>
        <v/>
      </c>
      <c r="U808" s="157" t="str">
        <f aca="false">IF(S808=0," ",IF(S808&lt;&gt;S807,S808," "))</f>
        <v> </v>
      </c>
      <c r="V808" s="88"/>
    </row>
    <row r="809" s="174" customFormat="true" ht="14.25" hidden="false" customHeight="false" outlineLevel="0" collapsed="false">
      <c r="A809" s="159" t="n">
        <v>798</v>
      </c>
      <c r="B809" s="160" t="n">
        <f aca="false">IF('ORÇ.GLOBAL P CAIXA'!K809="EXEC.",0,'ORÇ.GLOBAL P CAIXA'!M809)</f>
        <v>0</v>
      </c>
      <c r="C809" s="161" t="n">
        <f aca="false">IF('ORÇ.GLOBAL P CAIXA'!K809="EXEC.",0,'ORÇ.GLOBAL P CAIXA'!O809)</f>
        <v>0</v>
      </c>
      <c r="D809" s="162" t="n">
        <f aca="false">IF('ORÇ.GLOBAL P CAIXA'!K809="EXEC.",0,'ORÇ.GLOBAL P CAIXA'!P809)</f>
        <v>0</v>
      </c>
      <c r="E809" s="163" t="n">
        <f aca="false">IF('ORÇ.GLOBAL P CAIXA'!K809="EXEC.",0,ROUND('ORÇ.GLOBAL P CAIXA'!Q809,2))</f>
        <v>0</v>
      </c>
      <c r="F809" s="163" t="n">
        <f aca="false">IF('ORÇ.GLOBAL P CAIXA'!K809="EXEC.",0,TRUNC((1+(IF(OR(H809=0,H809=""),'BDI REF.'!$K$5,CHOOSE(H809,'BDI REF.'!$K$5,'BDI REF.'!$K$6,'BDI REF.'!$K$7))))*'ORÇ.GLOBAL P CAIXA'!R809,2))</f>
        <v>0</v>
      </c>
      <c r="G809" s="163" t="n">
        <f aca="false">IF('ORÇ.GLOBAL P CAIXA'!K809="EXEC.",0,IF(E809&lt;&gt;0,ROUND(E809*F809,2),IF(R809=0,(SUMIF($S$12:$S$1011,B809,$R$12:$R$1011)),R809)))</f>
        <v>0</v>
      </c>
      <c r="H809" s="509" t="str">
        <f aca="false">IF('ORÇ.GLOBAL P CAIXA'!K809="EXEC.","",IF('ORÇ.GLOBAL P CAIXA'!H809&gt;0,'ORÇ.GLOBAL P CAIXA'!H809,""))</f>
        <v/>
      </c>
      <c r="I809" s="509" t="str">
        <f aca="false">IF('ORÇ.GLOBAL P CAIXA'!K809="EXEC.","",IF('ORÇ.GLOBAL P CAIXA'!I809&gt;0,'ORÇ.GLOBAL P CAIXA'!I809,""))</f>
        <v/>
      </c>
      <c r="J809" s="510" t="str">
        <f aca="false">IF('ORÇ.GLOBAL P CAIXA'!K809="EXEC.","",IF('ORÇ.GLOBAL P CAIXA'!J809&gt;0,'ORÇ.GLOBAL P CAIXA'!J809,""))</f>
        <v/>
      </c>
      <c r="K809" s="115"/>
      <c r="L809" s="168" t="str">
        <f aca="false">IF(B809&gt;0,"ok","ocultar")</f>
        <v>ocultar</v>
      </c>
      <c r="M809" s="511" t="n">
        <f aca="false">ROUND(IF($O809&lt;&gt;0,$O809*(INFORMAÇÕES!$T$113/INFORMAÇÕES!$T$117),0),2)</f>
        <v>0</v>
      </c>
      <c r="N809" s="511" t="n">
        <f aca="false">ROUND(IF($O809&lt;&gt;0,$O809*(INFORMAÇÕES!$T$114/INFORMAÇÕES!$T$117),0),2)</f>
        <v>0</v>
      </c>
      <c r="O809" s="512" t="n">
        <f aca="false">IF(E809=0,G809,0)</f>
        <v>0</v>
      </c>
      <c r="Q809" s="88"/>
      <c r="R809" s="163" t="n">
        <f aca="false">IF(E809&lt;&gt;0,G809,0)</f>
        <v>0</v>
      </c>
      <c r="S809" s="157" t="n">
        <f aca="false">IF(B809=0,S808,IF(ISNONTEXT(B809)=TRUE(),INT(B809),INT(LEFT(B809,FIND(".",B809)-1))))</f>
        <v>3</v>
      </c>
      <c r="T809" s="157" t="str">
        <f aca="false">IF(T810=1,1,IF(B809&lt;&gt;0,1,IF(C809&lt;&gt;0,1,IF(D809&lt;&gt;0,1,IF('ORÇ.GLOBAL REF.'!E809&lt;&gt;0,1,"")))))</f>
        <v/>
      </c>
      <c r="U809" s="157" t="str">
        <f aca="false">IF(S809=0," ",IF(S809&lt;&gt;S808,S809," "))</f>
        <v> </v>
      </c>
      <c r="V809" s="88"/>
    </row>
    <row r="810" s="174" customFormat="true" ht="14.25" hidden="false" customHeight="false" outlineLevel="0" collapsed="false">
      <c r="A810" s="159" t="n">
        <v>799</v>
      </c>
      <c r="B810" s="160" t="n">
        <f aca="false">IF('ORÇ.GLOBAL P CAIXA'!K810="EXEC.",0,'ORÇ.GLOBAL P CAIXA'!M810)</f>
        <v>0</v>
      </c>
      <c r="C810" s="161" t="n">
        <f aca="false">IF('ORÇ.GLOBAL P CAIXA'!K810="EXEC.",0,'ORÇ.GLOBAL P CAIXA'!O810)</f>
        <v>0</v>
      </c>
      <c r="D810" s="162" t="n">
        <f aca="false">IF('ORÇ.GLOBAL P CAIXA'!K810="EXEC.",0,'ORÇ.GLOBAL P CAIXA'!P810)</f>
        <v>0</v>
      </c>
      <c r="E810" s="163" t="n">
        <f aca="false">IF('ORÇ.GLOBAL P CAIXA'!K810="EXEC.",0,ROUND('ORÇ.GLOBAL P CAIXA'!Q810,2))</f>
        <v>0</v>
      </c>
      <c r="F810" s="163" t="n">
        <f aca="false">IF('ORÇ.GLOBAL P CAIXA'!K810="EXEC.",0,TRUNC((1+(IF(OR(H810=0,H810=""),'BDI REF.'!$K$5,CHOOSE(H810,'BDI REF.'!$K$5,'BDI REF.'!$K$6,'BDI REF.'!$K$7))))*'ORÇ.GLOBAL P CAIXA'!R810,2))</f>
        <v>0</v>
      </c>
      <c r="G810" s="163" t="n">
        <f aca="false">IF('ORÇ.GLOBAL P CAIXA'!K810="EXEC.",0,IF(E810&lt;&gt;0,ROUND(E810*F810,2),IF(R810=0,(SUMIF($S$12:$S$1011,B810,$R$12:$R$1011)),R810)))</f>
        <v>0</v>
      </c>
      <c r="H810" s="509" t="str">
        <f aca="false">IF('ORÇ.GLOBAL P CAIXA'!K810="EXEC.","",IF('ORÇ.GLOBAL P CAIXA'!H810&gt;0,'ORÇ.GLOBAL P CAIXA'!H810,""))</f>
        <v/>
      </c>
      <c r="I810" s="509" t="str">
        <f aca="false">IF('ORÇ.GLOBAL P CAIXA'!K810="EXEC.","",IF('ORÇ.GLOBAL P CAIXA'!I810&gt;0,'ORÇ.GLOBAL P CAIXA'!I810,""))</f>
        <v/>
      </c>
      <c r="J810" s="510" t="str">
        <f aca="false">IF('ORÇ.GLOBAL P CAIXA'!K810="EXEC.","",IF('ORÇ.GLOBAL P CAIXA'!J810&gt;0,'ORÇ.GLOBAL P CAIXA'!J810,""))</f>
        <v/>
      </c>
      <c r="K810" s="115"/>
      <c r="L810" s="168" t="str">
        <f aca="false">IF(B810&gt;0,"ok","ocultar")</f>
        <v>ocultar</v>
      </c>
      <c r="M810" s="511" t="n">
        <f aca="false">ROUND(IF($O810&lt;&gt;0,$O810*(INFORMAÇÕES!$T$113/INFORMAÇÕES!$T$117),0),2)</f>
        <v>0</v>
      </c>
      <c r="N810" s="511" t="n">
        <f aca="false">ROUND(IF($O810&lt;&gt;0,$O810*(INFORMAÇÕES!$T$114/INFORMAÇÕES!$T$117),0),2)</f>
        <v>0</v>
      </c>
      <c r="O810" s="512" t="n">
        <f aca="false">IF(E810=0,G810,0)</f>
        <v>0</v>
      </c>
      <c r="Q810" s="88"/>
      <c r="R810" s="163" t="n">
        <f aca="false">IF(E810&lt;&gt;0,G810,0)</f>
        <v>0</v>
      </c>
      <c r="S810" s="157" t="n">
        <f aca="false">IF(B810=0,S809,IF(ISNONTEXT(B810)=TRUE(),INT(B810),INT(LEFT(B810,FIND(".",B810)-1))))</f>
        <v>3</v>
      </c>
      <c r="T810" s="157" t="str">
        <f aca="false">IF(T811=1,1,IF(B810&lt;&gt;0,1,IF(C810&lt;&gt;0,1,IF(D810&lt;&gt;0,1,IF('ORÇ.GLOBAL REF.'!E810&lt;&gt;0,1,"")))))</f>
        <v/>
      </c>
      <c r="U810" s="157" t="str">
        <f aca="false">IF(S810=0," ",IF(S810&lt;&gt;S809,S810," "))</f>
        <v> </v>
      </c>
      <c r="V810" s="88"/>
    </row>
    <row r="811" s="174" customFormat="true" ht="14.25" hidden="false" customHeight="false" outlineLevel="0" collapsed="false">
      <c r="A811" s="159" t="n">
        <v>800</v>
      </c>
      <c r="B811" s="160" t="n">
        <f aca="false">IF('ORÇ.GLOBAL P CAIXA'!K811="EXEC.",0,'ORÇ.GLOBAL P CAIXA'!M811)</f>
        <v>0</v>
      </c>
      <c r="C811" s="161" t="n">
        <f aca="false">IF('ORÇ.GLOBAL P CAIXA'!K811="EXEC.",0,'ORÇ.GLOBAL P CAIXA'!O811)</f>
        <v>0</v>
      </c>
      <c r="D811" s="162" t="n">
        <f aca="false">IF('ORÇ.GLOBAL P CAIXA'!K811="EXEC.",0,'ORÇ.GLOBAL P CAIXA'!P811)</f>
        <v>0</v>
      </c>
      <c r="E811" s="163" t="n">
        <f aca="false">IF('ORÇ.GLOBAL P CAIXA'!K811="EXEC.",0,ROUND('ORÇ.GLOBAL P CAIXA'!Q811,2))</f>
        <v>0</v>
      </c>
      <c r="F811" s="163" t="n">
        <f aca="false">IF('ORÇ.GLOBAL P CAIXA'!K811="EXEC.",0,TRUNC((1+(IF(OR(H811=0,H811=""),'BDI REF.'!$K$5,CHOOSE(H811,'BDI REF.'!$K$5,'BDI REF.'!$K$6,'BDI REF.'!$K$7))))*'ORÇ.GLOBAL P CAIXA'!R811,2))</f>
        <v>0</v>
      </c>
      <c r="G811" s="163" t="n">
        <f aca="false">IF('ORÇ.GLOBAL P CAIXA'!K811="EXEC.",0,IF(E811&lt;&gt;0,ROUND(E811*F811,2),IF(R811=0,(SUMIF($S$12:$S$1011,B811,$R$12:$R$1011)),R811)))</f>
        <v>0</v>
      </c>
      <c r="H811" s="509" t="str">
        <f aca="false">IF('ORÇ.GLOBAL P CAIXA'!K811="EXEC.","",IF('ORÇ.GLOBAL P CAIXA'!H811&gt;0,'ORÇ.GLOBAL P CAIXA'!H811,""))</f>
        <v/>
      </c>
      <c r="I811" s="509" t="str">
        <f aca="false">IF('ORÇ.GLOBAL P CAIXA'!K811="EXEC.","",IF('ORÇ.GLOBAL P CAIXA'!I811&gt;0,'ORÇ.GLOBAL P CAIXA'!I811,""))</f>
        <v/>
      </c>
      <c r="J811" s="510" t="str">
        <f aca="false">IF('ORÇ.GLOBAL P CAIXA'!K811="EXEC.","",IF('ORÇ.GLOBAL P CAIXA'!J811&gt;0,'ORÇ.GLOBAL P CAIXA'!J811,""))</f>
        <v/>
      </c>
      <c r="K811" s="115"/>
      <c r="L811" s="168" t="str">
        <f aca="false">IF(B811&gt;0,"ok","ocultar")</f>
        <v>ocultar</v>
      </c>
      <c r="M811" s="511" t="n">
        <f aca="false">ROUND(IF($O811&lt;&gt;0,$O811*(INFORMAÇÕES!$T$113/INFORMAÇÕES!$T$117),0),2)</f>
        <v>0</v>
      </c>
      <c r="N811" s="511" t="n">
        <f aca="false">ROUND(IF($O811&lt;&gt;0,$O811*(INFORMAÇÕES!$T$114/INFORMAÇÕES!$T$117),0),2)</f>
        <v>0</v>
      </c>
      <c r="O811" s="512" t="n">
        <f aca="false">IF(E811=0,G811,0)</f>
        <v>0</v>
      </c>
      <c r="Q811" s="88"/>
      <c r="R811" s="163" t="n">
        <f aca="false">IF(E811&lt;&gt;0,G811,0)</f>
        <v>0</v>
      </c>
      <c r="S811" s="157" t="n">
        <f aca="false">IF(B811=0,S810,IF(ISNONTEXT(B811)=TRUE(),INT(B811),INT(LEFT(B811,FIND(".",B811)-1))))</f>
        <v>3</v>
      </c>
      <c r="T811" s="157" t="str">
        <f aca="false">IF(T812=1,1,IF(B811&lt;&gt;0,1,IF(C811&lt;&gt;0,1,IF(D811&lt;&gt;0,1,IF('ORÇ.GLOBAL REF.'!E811&lt;&gt;0,1,"")))))</f>
        <v/>
      </c>
      <c r="U811" s="157" t="str">
        <f aca="false">IF(S811=0," ",IF(S811&lt;&gt;S810,S811," "))</f>
        <v> </v>
      </c>
      <c r="V811" s="88"/>
    </row>
    <row r="812" s="174" customFormat="true" ht="14.25" hidden="false" customHeight="false" outlineLevel="0" collapsed="false">
      <c r="A812" s="159" t="n">
        <v>801</v>
      </c>
      <c r="B812" s="160" t="n">
        <f aca="false">IF('ORÇ.GLOBAL P CAIXA'!K812="EXEC.",0,'ORÇ.GLOBAL P CAIXA'!M812)</f>
        <v>0</v>
      </c>
      <c r="C812" s="161" t="n">
        <f aca="false">IF('ORÇ.GLOBAL P CAIXA'!K812="EXEC.",0,'ORÇ.GLOBAL P CAIXA'!O812)</f>
        <v>0</v>
      </c>
      <c r="D812" s="162" t="n">
        <f aca="false">IF('ORÇ.GLOBAL P CAIXA'!K812="EXEC.",0,'ORÇ.GLOBAL P CAIXA'!P812)</f>
        <v>0</v>
      </c>
      <c r="E812" s="163" t="n">
        <f aca="false">IF('ORÇ.GLOBAL P CAIXA'!K812="EXEC.",0,ROUND('ORÇ.GLOBAL P CAIXA'!Q812,2))</f>
        <v>0</v>
      </c>
      <c r="F812" s="163" t="n">
        <f aca="false">IF('ORÇ.GLOBAL P CAIXA'!K812="EXEC.",0,TRUNC((1+(IF(OR(H812=0,H812=""),'BDI REF.'!$K$5,CHOOSE(H812,'BDI REF.'!$K$5,'BDI REF.'!$K$6,'BDI REF.'!$K$7))))*'ORÇ.GLOBAL P CAIXA'!R812,2))</f>
        <v>0</v>
      </c>
      <c r="G812" s="163" t="n">
        <f aca="false">IF('ORÇ.GLOBAL P CAIXA'!K812="EXEC.",0,IF(E812&lt;&gt;0,ROUND(E812*F812,2),IF(R812=0,(SUMIF($S$12:$S$1011,B812,$R$12:$R$1011)),R812)))</f>
        <v>0</v>
      </c>
      <c r="H812" s="509" t="str">
        <f aca="false">IF('ORÇ.GLOBAL P CAIXA'!K812="EXEC.","",IF('ORÇ.GLOBAL P CAIXA'!H812&gt;0,'ORÇ.GLOBAL P CAIXA'!H812,""))</f>
        <v/>
      </c>
      <c r="I812" s="509" t="str">
        <f aca="false">IF('ORÇ.GLOBAL P CAIXA'!K812="EXEC.","",IF('ORÇ.GLOBAL P CAIXA'!I812&gt;0,'ORÇ.GLOBAL P CAIXA'!I812,""))</f>
        <v/>
      </c>
      <c r="J812" s="510" t="str">
        <f aca="false">IF('ORÇ.GLOBAL P CAIXA'!K812="EXEC.","",IF('ORÇ.GLOBAL P CAIXA'!J812&gt;0,'ORÇ.GLOBAL P CAIXA'!J812,""))</f>
        <v/>
      </c>
      <c r="K812" s="115"/>
      <c r="L812" s="168" t="str">
        <f aca="false">IF(B812&gt;0,"ok","ocultar")</f>
        <v>ocultar</v>
      </c>
      <c r="M812" s="511" t="n">
        <f aca="false">ROUND(IF($O812&lt;&gt;0,$O812*(INFORMAÇÕES!$T$113/INFORMAÇÕES!$T$117),0),2)</f>
        <v>0</v>
      </c>
      <c r="N812" s="511" t="n">
        <f aca="false">ROUND(IF($O812&lt;&gt;0,$O812*(INFORMAÇÕES!$T$114/INFORMAÇÕES!$T$117),0),2)</f>
        <v>0</v>
      </c>
      <c r="O812" s="512" t="n">
        <f aca="false">IF(E812=0,G812,0)</f>
        <v>0</v>
      </c>
      <c r="Q812" s="88"/>
      <c r="R812" s="163" t="n">
        <f aca="false">IF(E812&lt;&gt;0,G812,0)</f>
        <v>0</v>
      </c>
      <c r="S812" s="157" t="n">
        <f aca="false">IF(B812=0,S811,IF(ISNONTEXT(B812)=TRUE(),INT(B812),INT(LEFT(B812,FIND(".",B812)-1))))</f>
        <v>3</v>
      </c>
      <c r="T812" s="157" t="str">
        <f aca="false">IF(T813=1,1,IF(B812&lt;&gt;0,1,IF(C812&lt;&gt;0,1,IF(D812&lt;&gt;0,1,IF('ORÇ.GLOBAL REF.'!E812&lt;&gt;0,1,"")))))</f>
        <v/>
      </c>
      <c r="U812" s="157" t="str">
        <f aca="false">IF(S812=0," ",IF(S812&lt;&gt;S811,S812," "))</f>
        <v> </v>
      </c>
      <c r="V812" s="88"/>
    </row>
    <row r="813" s="174" customFormat="true" ht="14.25" hidden="false" customHeight="false" outlineLevel="0" collapsed="false">
      <c r="A813" s="159" t="n">
        <v>802</v>
      </c>
      <c r="B813" s="160" t="n">
        <f aca="false">IF('ORÇ.GLOBAL P CAIXA'!K813="EXEC.",0,'ORÇ.GLOBAL P CAIXA'!M813)</f>
        <v>0</v>
      </c>
      <c r="C813" s="161" t="n">
        <f aca="false">IF('ORÇ.GLOBAL P CAIXA'!K813="EXEC.",0,'ORÇ.GLOBAL P CAIXA'!O813)</f>
        <v>0</v>
      </c>
      <c r="D813" s="162" t="n">
        <f aca="false">IF('ORÇ.GLOBAL P CAIXA'!K813="EXEC.",0,'ORÇ.GLOBAL P CAIXA'!P813)</f>
        <v>0</v>
      </c>
      <c r="E813" s="163" t="n">
        <f aca="false">IF('ORÇ.GLOBAL P CAIXA'!K813="EXEC.",0,ROUND('ORÇ.GLOBAL P CAIXA'!Q813,2))</f>
        <v>0</v>
      </c>
      <c r="F813" s="163" t="n">
        <f aca="false">IF('ORÇ.GLOBAL P CAIXA'!K813="EXEC.",0,TRUNC((1+(IF(OR(H813=0,H813=""),'BDI REF.'!$K$5,CHOOSE(H813,'BDI REF.'!$K$5,'BDI REF.'!$K$6,'BDI REF.'!$K$7))))*'ORÇ.GLOBAL P CAIXA'!R813,2))</f>
        <v>0</v>
      </c>
      <c r="G813" s="163" t="n">
        <f aca="false">IF('ORÇ.GLOBAL P CAIXA'!K813="EXEC.",0,IF(E813&lt;&gt;0,ROUND(E813*F813,2),IF(R813=0,(SUMIF($S$12:$S$1011,B813,$R$12:$R$1011)),R813)))</f>
        <v>0</v>
      </c>
      <c r="H813" s="509" t="str">
        <f aca="false">IF('ORÇ.GLOBAL P CAIXA'!K813="EXEC.","",IF('ORÇ.GLOBAL P CAIXA'!H813&gt;0,'ORÇ.GLOBAL P CAIXA'!H813,""))</f>
        <v/>
      </c>
      <c r="I813" s="509" t="str">
        <f aca="false">IF('ORÇ.GLOBAL P CAIXA'!K813="EXEC.","",IF('ORÇ.GLOBAL P CAIXA'!I813&gt;0,'ORÇ.GLOBAL P CAIXA'!I813,""))</f>
        <v/>
      </c>
      <c r="J813" s="510" t="str">
        <f aca="false">IF('ORÇ.GLOBAL P CAIXA'!K813="EXEC.","",IF('ORÇ.GLOBAL P CAIXA'!J813&gt;0,'ORÇ.GLOBAL P CAIXA'!J813,""))</f>
        <v/>
      </c>
      <c r="K813" s="115"/>
      <c r="L813" s="168" t="str">
        <f aca="false">IF(B813&gt;0,"ok","ocultar")</f>
        <v>ocultar</v>
      </c>
      <c r="M813" s="511" t="n">
        <f aca="false">ROUND(IF($O813&lt;&gt;0,$O813*(INFORMAÇÕES!$T$113/INFORMAÇÕES!$T$117),0),2)</f>
        <v>0</v>
      </c>
      <c r="N813" s="511" t="n">
        <f aca="false">ROUND(IF($O813&lt;&gt;0,$O813*(INFORMAÇÕES!$T$114/INFORMAÇÕES!$T$117),0),2)</f>
        <v>0</v>
      </c>
      <c r="O813" s="512" t="n">
        <f aca="false">IF(E813=0,G813,0)</f>
        <v>0</v>
      </c>
      <c r="Q813" s="88"/>
      <c r="R813" s="163" t="n">
        <f aca="false">IF(E813&lt;&gt;0,G813,0)</f>
        <v>0</v>
      </c>
      <c r="S813" s="157" t="n">
        <f aca="false">IF(B813=0,S812,IF(ISNONTEXT(B813)=TRUE(),INT(B813),INT(LEFT(B813,FIND(".",B813)-1))))</f>
        <v>3</v>
      </c>
      <c r="T813" s="157" t="str">
        <f aca="false">IF(T814=1,1,IF(B813&lt;&gt;0,1,IF(C813&lt;&gt;0,1,IF(D813&lt;&gt;0,1,IF('ORÇ.GLOBAL REF.'!E813&lt;&gt;0,1,"")))))</f>
        <v/>
      </c>
      <c r="U813" s="157" t="str">
        <f aca="false">IF(S813=0," ",IF(S813&lt;&gt;S812,S813," "))</f>
        <v> </v>
      </c>
      <c r="V813" s="88"/>
    </row>
    <row r="814" s="174" customFormat="true" ht="14.25" hidden="false" customHeight="false" outlineLevel="0" collapsed="false">
      <c r="A814" s="159" t="n">
        <v>803</v>
      </c>
      <c r="B814" s="160" t="n">
        <f aca="false">IF('ORÇ.GLOBAL P CAIXA'!K814="EXEC.",0,'ORÇ.GLOBAL P CAIXA'!M814)</f>
        <v>0</v>
      </c>
      <c r="C814" s="161" t="n">
        <f aca="false">IF('ORÇ.GLOBAL P CAIXA'!K814="EXEC.",0,'ORÇ.GLOBAL P CAIXA'!O814)</f>
        <v>0</v>
      </c>
      <c r="D814" s="162" t="n">
        <f aca="false">IF('ORÇ.GLOBAL P CAIXA'!K814="EXEC.",0,'ORÇ.GLOBAL P CAIXA'!P814)</f>
        <v>0</v>
      </c>
      <c r="E814" s="163" t="n">
        <f aca="false">IF('ORÇ.GLOBAL P CAIXA'!K814="EXEC.",0,ROUND('ORÇ.GLOBAL P CAIXA'!Q814,2))</f>
        <v>0</v>
      </c>
      <c r="F814" s="163" t="n">
        <f aca="false">IF('ORÇ.GLOBAL P CAIXA'!K814="EXEC.",0,TRUNC((1+(IF(OR(H814=0,H814=""),'BDI REF.'!$K$5,CHOOSE(H814,'BDI REF.'!$K$5,'BDI REF.'!$K$6,'BDI REF.'!$K$7))))*'ORÇ.GLOBAL P CAIXA'!R814,2))</f>
        <v>0</v>
      </c>
      <c r="G814" s="163" t="n">
        <f aca="false">IF('ORÇ.GLOBAL P CAIXA'!K814="EXEC.",0,IF(E814&lt;&gt;0,ROUND(E814*F814,2),IF(R814=0,(SUMIF($S$12:$S$1011,B814,$R$12:$R$1011)),R814)))</f>
        <v>0</v>
      </c>
      <c r="H814" s="509" t="str">
        <f aca="false">IF('ORÇ.GLOBAL P CAIXA'!K814="EXEC.","",IF('ORÇ.GLOBAL P CAIXA'!H814&gt;0,'ORÇ.GLOBAL P CAIXA'!H814,""))</f>
        <v/>
      </c>
      <c r="I814" s="509" t="str">
        <f aca="false">IF('ORÇ.GLOBAL P CAIXA'!K814="EXEC.","",IF('ORÇ.GLOBAL P CAIXA'!I814&gt;0,'ORÇ.GLOBAL P CAIXA'!I814,""))</f>
        <v/>
      </c>
      <c r="J814" s="510" t="str">
        <f aca="false">IF('ORÇ.GLOBAL P CAIXA'!K814="EXEC.","",IF('ORÇ.GLOBAL P CAIXA'!J814&gt;0,'ORÇ.GLOBAL P CAIXA'!J814,""))</f>
        <v/>
      </c>
      <c r="K814" s="115"/>
      <c r="L814" s="168" t="str">
        <f aca="false">IF(B814&gt;0,"ok","ocultar")</f>
        <v>ocultar</v>
      </c>
      <c r="M814" s="511" t="n">
        <f aca="false">ROUND(IF($O814&lt;&gt;0,$O814*(INFORMAÇÕES!$T$113/INFORMAÇÕES!$T$117),0),2)</f>
        <v>0</v>
      </c>
      <c r="N814" s="511" t="n">
        <f aca="false">ROUND(IF($O814&lt;&gt;0,$O814*(INFORMAÇÕES!$T$114/INFORMAÇÕES!$T$117),0),2)</f>
        <v>0</v>
      </c>
      <c r="O814" s="512" t="n">
        <f aca="false">IF(E814=0,G814,0)</f>
        <v>0</v>
      </c>
      <c r="Q814" s="88"/>
      <c r="R814" s="163" t="n">
        <f aca="false">IF(E814&lt;&gt;0,G814,0)</f>
        <v>0</v>
      </c>
      <c r="S814" s="157" t="n">
        <f aca="false">IF(B814=0,S813,IF(ISNONTEXT(B814)=TRUE(),INT(B814),INT(LEFT(B814,FIND(".",B814)-1))))</f>
        <v>3</v>
      </c>
      <c r="T814" s="157" t="str">
        <f aca="false">IF(T815=1,1,IF(B814&lt;&gt;0,1,IF(C814&lt;&gt;0,1,IF(D814&lt;&gt;0,1,IF('ORÇ.GLOBAL REF.'!E814&lt;&gt;0,1,"")))))</f>
        <v/>
      </c>
      <c r="U814" s="157" t="str">
        <f aca="false">IF(S814=0," ",IF(S814&lt;&gt;S813,S814," "))</f>
        <v> </v>
      </c>
      <c r="V814" s="88"/>
    </row>
    <row r="815" s="174" customFormat="true" ht="14.25" hidden="false" customHeight="false" outlineLevel="0" collapsed="false">
      <c r="A815" s="159" t="n">
        <v>804</v>
      </c>
      <c r="B815" s="160" t="n">
        <f aca="false">IF('ORÇ.GLOBAL P CAIXA'!K815="EXEC.",0,'ORÇ.GLOBAL P CAIXA'!M815)</f>
        <v>0</v>
      </c>
      <c r="C815" s="161" t="n">
        <f aca="false">IF('ORÇ.GLOBAL P CAIXA'!K815="EXEC.",0,'ORÇ.GLOBAL P CAIXA'!O815)</f>
        <v>0</v>
      </c>
      <c r="D815" s="162" t="n">
        <f aca="false">IF('ORÇ.GLOBAL P CAIXA'!K815="EXEC.",0,'ORÇ.GLOBAL P CAIXA'!P815)</f>
        <v>0</v>
      </c>
      <c r="E815" s="163" t="n">
        <f aca="false">IF('ORÇ.GLOBAL P CAIXA'!K815="EXEC.",0,ROUND('ORÇ.GLOBAL P CAIXA'!Q815,2))</f>
        <v>0</v>
      </c>
      <c r="F815" s="163" t="n">
        <f aca="false">IF('ORÇ.GLOBAL P CAIXA'!K815="EXEC.",0,TRUNC((1+(IF(OR(H815=0,H815=""),'BDI REF.'!$K$5,CHOOSE(H815,'BDI REF.'!$K$5,'BDI REF.'!$K$6,'BDI REF.'!$K$7))))*'ORÇ.GLOBAL P CAIXA'!R815,2))</f>
        <v>0</v>
      </c>
      <c r="G815" s="163" t="n">
        <f aca="false">IF('ORÇ.GLOBAL P CAIXA'!K815="EXEC.",0,IF(E815&lt;&gt;0,ROUND(E815*F815,2),IF(R815=0,(SUMIF($S$12:$S$1011,B815,$R$12:$R$1011)),R815)))</f>
        <v>0</v>
      </c>
      <c r="H815" s="509" t="str">
        <f aca="false">IF('ORÇ.GLOBAL P CAIXA'!K815="EXEC.","",IF('ORÇ.GLOBAL P CAIXA'!H815&gt;0,'ORÇ.GLOBAL P CAIXA'!H815,""))</f>
        <v/>
      </c>
      <c r="I815" s="509" t="str">
        <f aca="false">IF('ORÇ.GLOBAL P CAIXA'!K815="EXEC.","",IF('ORÇ.GLOBAL P CAIXA'!I815&gt;0,'ORÇ.GLOBAL P CAIXA'!I815,""))</f>
        <v/>
      </c>
      <c r="J815" s="510" t="str">
        <f aca="false">IF('ORÇ.GLOBAL P CAIXA'!K815="EXEC.","",IF('ORÇ.GLOBAL P CAIXA'!J815&gt;0,'ORÇ.GLOBAL P CAIXA'!J815,""))</f>
        <v/>
      </c>
      <c r="K815" s="115"/>
      <c r="L815" s="168" t="str">
        <f aca="false">IF(B815&gt;0,"ok","ocultar")</f>
        <v>ocultar</v>
      </c>
      <c r="M815" s="511" t="n">
        <f aca="false">ROUND(IF($O815&lt;&gt;0,$O815*(INFORMAÇÕES!$T$113/INFORMAÇÕES!$T$117),0),2)</f>
        <v>0</v>
      </c>
      <c r="N815" s="511" t="n">
        <f aca="false">ROUND(IF($O815&lt;&gt;0,$O815*(INFORMAÇÕES!$T$114/INFORMAÇÕES!$T$117),0),2)</f>
        <v>0</v>
      </c>
      <c r="O815" s="512" t="n">
        <f aca="false">IF(E815=0,G815,0)</f>
        <v>0</v>
      </c>
      <c r="Q815" s="88"/>
      <c r="R815" s="163" t="n">
        <f aca="false">IF(E815&lt;&gt;0,G815,0)</f>
        <v>0</v>
      </c>
      <c r="S815" s="157" t="n">
        <f aca="false">IF(B815=0,S814,IF(ISNONTEXT(B815)=TRUE(),INT(B815),INT(LEFT(B815,FIND(".",B815)-1))))</f>
        <v>3</v>
      </c>
      <c r="T815" s="157" t="str">
        <f aca="false">IF(T816=1,1,IF(B815&lt;&gt;0,1,IF(C815&lt;&gt;0,1,IF(D815&lt;&gt;0,1,IF('ORÇ.GLOBAL REF.'!E815&lt;&gt;0,1,"")))))</f>
        <v/>
      </c>
      <c r="U815" s="157" t="str">
        <f aca="false">IF(S815=0," ",IF(S815&lt;&gt;S814,S815," "))</f>
        <v> </v>
      </c>
      <c r="V815" s="88"/>
    </row>
    <row r="816" s="174" customFormat="true" ht="14.25" hidden="false" customHeight="false" outlineLevel="0" collapsed="false">
      <c r="A816" s="159" t="n">
        <v>805</v>
      </c>
      <c r="B816" s="160" t="n">
        <f aca="false">IF('ORÇ.GLOBAL P CAIXA'!K816="EXEC.",0,'ORÇ.GLOBAL P CAIXA'!M816)</f>
        <v>0</v>
      </c>
      <c r="C816" s="161" t="n">
        <f aca="false">IF('ORÇ.GLOBAL P CAIXA'!K816="EXEC.",0,'ORÇ.GLOBAL P CAIXA'!O816)</f>
        <v>0</v>
      </c>
      <c r="D816" s="162" t="n">
        <f aca="false">IF('ORÇ.GLOBAL P CAIXA'!K816="EXEC.",0,'ORÇ.GLOBAL P CAIXA'!P816)</f>
        <v>0</v>
      </c>
      <c r="E816" s="163" t="n">
        <f aca="false">IF('ORÇ.GLOBAL P CAIXA'!K816="EXEC.",0,ROUND('ORÇ.GLOBAL P CAIXA'!Q816,2))</f>
        <v>0</v>
      </c>
      <c r="F816" s="163" t="n">
        <f aca="false">IF('ORÇ.GLOBAL P CAIXA'!K816="EXEC.",0,TRUNC((1+(IF(OR(H816=0,H816=""),'BDI REF.'!$K$5,CHOOSE(H816,'BDI REF.'!$K$5,'BDI REF.'!$K$6,'BDI REF.'!$K$7))))*'ORÇ.GLOBAL P CAIXA'!R816,2))</f>
        <v>0</v>
      </c>
      <c r="G816" s="163" t="n">
        <f aca="false">IF('ORÇ.GLOBAL P CAIXA'!K816="EXEC.",0,IF(E816&lt;&gt;0,ROUND(E816*F816,2),IF(R816=0,(SUMIF($S$12:$S$1011,B816,$R$12:$R$1011)),R816)))</f>
        <v>0</v>
      </c>
      <c r="H816" s="509" t="str">
        <f aca="false">IF('ORÇ.GLOBAL P CAIXA'!K816="EXEC.","",IF('ORÇ.GLOBAL P CAIXA'!H816&gt;0,'ORÇ.GLOBAL P CAIXA'!H816,""))</f>
        <v/>
      </c>
      <c r="I816" s="509" t="str">
        <f aca="false">IF('ORÇ.GLOBAL P CAIXA'!K816="EXEC.","",IF('ORÇ.GLOBAL P CAIXA'!I816&gt;0,'ORÇ.GLOBAL P CAIXA'!I816,""))</f>
        <v/>
      </c>
      <c r="J816" s="510" t="str">
        <f aca="false">IF('ORÇ.GLOBAL P CAIXA'!K816="EXEC.","",IF('ORÇ.GLOBAL P CAIXA'!J816&gt;0,'ORÇ.GLOBAL P CAIXA'!J816,""))</f>
        <v/>
      </c>
      <c r="K816" s="115"/>
      <c r="L816" s="168" t="str">
        <f aca="false">IF(B816&gt;0,"ok","ocultar")</f>
        <v>ocultar</v>
      </c>
      <c r="M816" s="511" t="n">
        <f aca="false">ROUND(IF($O816&lt;&gt;0,$O816*(INFORMAÇÕES!$T$113/INFORMAÇÕES!$T$117),0),2)</f>
        <v>0</v>
      </c>
      <c r="N816" s="511" t="n">
        <f aca="false">ROUND(IF($O816&lt;&gt;0,$O816*(INFORMAÇÕES!$T$114/INFORMAÇÕES!$T$117),0),2)</f>
        <v>0</v>
      </c>
      <c r="O816" s="512" t="n">
        <f aca="false">IF(E816=0,G816,0)</f>
        <v>0</v>
      </c>
      <c r="Q816" s="88"/>
      <c r="R816" s="163" t="n">
        <f aca="false">IF(E816&lt;&gt;0,G816,0)</f>
        <v>0</v>
      </c>
      <c r="S816" s="157" t="n">
        <f aca="false">IF(B816=0,S815,IF(ISNONTEXT(B816)=TRUE(),INT(B816),INT(LEFT(B816,FIND(".",B816)-1))))</f>
        <v>3</v>
      </c>
      <c r="T816" s="157" t="str">
        <f aca="false">IF(T817=1,1,IF(B816&lt;&gt;0,1,IF(C816&lt;&gt;0,1,IF(D816&lt;&gt;0,1,IF('ORÇ.GLOBAL REF.'!E816&lt;&gt;0,1,"")))))</f>
        <v/>
      </c>
      <c r="U816" s="157" t="str">
        <f aca="false">IF(S816=0," ",IF(S816&lt;&gt;S815,S816," "))</f>
        <v> </v>
      </c>
      <c r="V816" s="88"/>
    </row>
    <row r="817" s="174" customFormat="true" ht="14.25" hidden="false" customHeight="false" outlineLevel="0" collapsed="false">
      <c r="A817" s="159" t="n">
        <v>806</v>
      </c>
      <c r="B817" s="160" t="n">
        <f aca="false">IF('ORÇ.GLOBAL P CAIXA'!K817="EXEC.",0,'ORÇ.GLOBAL P CAIXA'!M817)</f>
        <v>0</v>
      </c>
      <c r="C817" s="161" t="n">
        <f aca="false">IF('ORÇ.GLOBAL P CAIXA'!K817="EXEC.",0,'ORÇ.GLOBAL P CAIXA'!O817)</f>
        <v>0</v>
      </c>
      <c r="D817" s="162" t="n">
        <f aca="false">IF('ORÇ.GLOBAL P CAIXA'!K817="EXEC.",0,'ORÇ.GLOBAL P CAIXA'!P817)</f>
        <v>0</v>
      </c>
      <c r="E817" s="163" t="n">
        <f aca="false">IF('ORÇ.GLOBAL P CAIXA'!K817="EXEC.",0,ROUND('ORÇ.GLOBAL P CAIXA'!Q817,2))</f>
        <v>0</v>
      </c>
      <c r="F817" s="163" t="n">
        <f aca="false">IF('ORÇ.GLOBAL P CAIXA'!K817="EXEC.",0,TRUNC((1+(IF(OR(H817=0,H817=""),'BDI REF.'!$K$5,CHOOSE(H817,'BDI REF.'!$K$5,'BDI REF.'!$K$6,'BDI REF.'!$K$7))))*'ORÇ.GLOBAL P CAIXA'!R817,2))</f>
        <v>0</v>
      </c>
      <c r="G817" s="163" t="n">
        <f aca="false">IF('ORÇ.GLOBAL P CAIXA'!K817="EXEC.",0,IF(E817&lt;&gt;0,ROUND(E817*F817,2),IF(R817=0,(SUMIF($S$12:$S$1011,B817,$R$12:$R$1011)),R817)))</f>
        <v>0</v>
      </c>
      <c r="H817" s="509" t="str">
        <f aca="false">IF('ORÇ.GLOBAL P CAIXA'!K817="EXEC.","",IF('ORÇ.GLOBAL P CAIXA'!H817&gt;0,'ORÇ.GLOBAL P CAIXA'!H817,""))</f>
        <v/>
      </c>
      <c r="I817" s="509" t="str">
        <f aca="false">IF('ORÇ.GLOBAL P CAIXA'!K817="EXEC.","",IF('ORÇ.GLOBAL P CAIXA'!I817&gt;0,'ORÇ.GLOBAL P CAIXA'!I817,""))</f>
        <v/>
      </c>
      <c r="J817" s="510" t="str">
        <f aca="false">IF('ORÇ.GLOBAL P CAIXA'!K817="EXEC.","",IF('ORÇ.GLOBAL P CAIXA'!J817&gt;0,'ORÇ.GLOBAL P CAIXA'!J817,""))</f>
        <v/>
      </c>
      <c r="K817" s="115"/>
      <c r="L817" s="168" t="str">
        <f aca="false">IF(B817&gt;0,"ok","ocultar")</f>
        <v>ocultar</v>
      </c>
      <c r="M817" s="511" t="n">
        <f aca="false">ROUND(IF($O817&lt;&gt;0,$O817*(INFORMAÇÕES!$T$113/INFORMAÇÕES!$T$117),0),2)</f>
        <v>0</v>
      </c>
      <c r="N817" s="511" t="n">
        <f aca="false">ROUND(IF($O817&lt;&gt;0,$O817*(INFORMAÇÕES!$T$114/INFORMAÇÕES!$T$117),0),2)</f>
        <v>0</v>
      </c>
      <c r="O817" s="512" t="n">
        <f aca="false">IF(E817=0,G817,0)</f>
        <v>0</v>
      </c>
      <c r="Q817" s="88"/>
      <c r="R817" s="163" t="n">
        <f aca="false">IF(E817&lt;&gt;0,G817,0)</f>
        <v>0</v>
      </c>
      <c r="S817" s="157" t="n">
        <f aca="false">IF(B817=0,S816,IF(ISNONTEXT(B817)=TRUE(),INT(B817),INT(LEFT(B817,FIND(".",B817)-1))))</f>
        <v>3</v>
      </c>
      <c r="T817" s="157" t="str">
        <f aca="false">IF(T818=1,1,IF(B817&lt;&gt;0,1,IF(C817&lt;&gt;0,1,IF(D817&lt;&gt;0,1,IF('ORÇ.GLOBAL REF.'!E817&lt;&gt;0,1,"")))))</f>
        <v/>
      </c>
      <c r="U817" s="157" t="str">
        <f aca="false">IF(S817=0," ",IF(S817&lt;&gt;S816,S817," "))</f>
        <v> </v>
      </c>
      <c r="V817" s="88"/>
    </row>
    <row r="818" s="174" customFormat="true" ht="14.25" hidden="false" customHeight="false" outlineLevel="0" collapsed="false">
      <c r="A818" s="159" t="n">
        <v>807</v>
      </c>
      <c r="B818" s="160" t="n">
        <f aca="false">IF('ORÇ.GLOBAL P CAIXA'!K818="EXEC.",0,'ORÇ.GLOBAL P CAIXA'!M818)</f>
        <v>0</v>
      </c>
      <c r="C818" s="161" t="n">
        <f aca="false">IF('ORÇ.GLOBAL P CAIXA'!K818="EXEC.",0,'ORÇ.GLOBAL P CAIXA'!O818)</f>
        <v>0</v>
      </c>
      <c r="D818" s="162" t="n">
        <f aca="false">IF('ORÇ.GLOBAL P CAIXA'!K818="EXEC.",0,'ORÇ.GLOBAL P CAIXA'!P818)</f>
        <v>0</v>
      </c>
      <c r="E818" s="163" t="n">
        <f aca="false">IF('ORÇ.GLOBAL P CAIXA'!K818="EXEC.",0,ROUND('ORÇ.GLOBAL P CAIXA'!Q818,2))</f>
        <v>0</v>
      </c>
      <c r="F818" s="163" t="n">
        <f aca="false">IF('ORÇ.GLOBAL P CAIXA'!K818="EXEC.",0,TRUNC((1+(IF(OR(H818=0,H818=""),'BDI REF.'!$K$5,CHOOSE(H818,'BDI REF.'!$K$5,'BDI REF.'!$K$6,'BDI REF.'!$K$7))))*'ORÇ.GLOBAL P CAIXA'!R818,2))</f>
        <v>0</v>
      </c>
      <c r="G818" s="163" t="n">
        <f aca="false">IF('ORÇ.GLOBAL P CAIXA'!K818="EXEC.",0,IF(E818&lt;&gt;0,ROUND(E818*F818,2),IF(R818=0,(SUMIF($S$12:$S$1011,B818,$R$12:$R$1011)),R818)))</f>
        <v>0</v>
      </c>
      <c r="H818" s="509" t="str">
        <f aca="false">IF('ORÇ.GLOBAL P CAIXA'!K818="EXEC.","",IF('ORÇ.GLOBAL P CAIXA'!H818&gt;0,'ORÇ.GLOBAL P CAIXA'!H818,""))</f>
        <v/>
      </c>
      <c r="I818" s="509" t="str">
        <f aca="false">IF('ORÇ.GLOBAL P CAIXA'!K818="EXEC.","",IF('ORÇ.GLOBAL P CAIXA'!I818&gt;0,'ORÇ.GLOBAL P CAIXA'!I818,""))</f>
        <v/>
      </c>
      <c r="J818" s="510" t="str">
        <f aca="false">IF('ORÇ.GLOBAL P CAIXA'!K818="EXEC.","",IF('ORÇ.GLOBAL P CAIXA'!J818&gt;0,'ORÇ.GLOBAL P CAIXA'!J818,""))</f>
        <v/>
      </c>
      <c r="K818" s="115"/>
      <c r="L818" s="168" t="str">
        <f aca="false">IF(B818&gt;0,"ok","ocultar")</f>
        <v>ocultar</v>
      </c>
      <c r="M818" s="511" t="n">
        <f aca="false">ROUND(IF($O818&lt;&gt;0,$O818*(INFORMAÇÕES!$T$113/INFORMAÇÕES!$T$117),0),2)</f>
        <v>0</v>
      </c>
      <c r="N818" s="511" t="n">
        <f aca="false">ROUND(IF($O818&lt;&gt;0,$O818*(INFORMAÇÕES!$T$114/INFORMAÇÕES!$T$117),0),2)</f>
        <v>0</v>
      </c>
      <c r="O818" s="512" t="n">
        <f aca="false">IF(E818=0,G818,0)</f>
        <v>0</v>
      </c>
      <c r="Q818" s="88"/>
      <c r="R818" s="163" t="n">
        <f aca="false">IF(E818&lt;&gt;0,G818,0)</f>
        <v>0</v>
      </c>
      <c r="S818" s="157" t="n">
        <f aca="false">IF(B818=0,S817,IF(ISNONTEXT(B818)=TRUE(),INT(B818),INT(LEFT(B818,FIND(".",B818)-1))))</f>
        <v>3</v>
      </c>
      <c r="T818" s="157" t="str">
        <f aca="false">IF(T819=1,1,IF(B818&lt;&gt;0,1,IF(C818&lt;&gt;0,1,IF(D818&lt;&gt;0,1,IF('ORÇ.GLOBAL REF.'!E818&lt;&gt;0,1,"")))))</f>
        <v/>
      </c>
      <c r="U818" s="157" t="str">
        <f aca="false">IF(S818=0," ",IF(S818&lt;&gt;S817,S818," "))</f>
        <v> </v>
      </c>
      <c r="V818" s="88"/>
    </row>
    <row r="819" s="174" customFormat="true" ht="14.25" hidden="false" customHeight="false" outlineLevel="0" collapsed="false">
      <c r="A819" s="159" t="n">
        <v>808</v>
      </c>
      <c r="B819" s="160" t="n">
        <f aca="false">IF('ORÇ.GLOBAL P CAIXA'!K819="EXEC.",0,'ORÇ.GLOBAL P CAIXA'!M819)</f>
        <v>0</v>
      </c>
      <c r="C819" s="161" t="n">
        <f aca="false">IF('ORÇ.GLOBAL P CAIXA'!K819="EXEC.",0,'ORÇ.GLOBAL P CAIXA'!O819)</f>
        <v>0</v>
      </c>
      <c r="D819" s="162" t="n">
        <f aca="false">IF('ORÇ.GLOBAL P CAIXA'!K819="EXEC.",0,'ORÇ.GLOBAL P CAIXA'!P819)</f>
        <v>0</v>
      </c>
      <c r="E819" s="163" t="n">
        <f aca="false">IF('ORÇ.GLOBAL P CAIXA'!K819="EXEC.",0,ROUND('ORÇ.GLOBAL P CAIXA'!Q819,2))</f>
        <v>0</v>
      </c>
      <c r="F819" s="163" t="n">
        <f aca="false">IF('ORÇ.GLOBAL P CAIXA'!K819="EXEC.",0,TRUNC((1+(IF(OR(H819=0,H819=""),'BDI REF.'!$K$5,CHOOSE(H819,'BDI REF.'!$K$5,'BDI REF.'!$K$6,'BDI REF.'!$K$7))))*'ORÇ.GLOBAL P CAIXA'!R819,2))</f>
        <v>0</v>
      </c>
      <c r="G819" s="163" t="n">
        <f aca="false">IF('ORÇ.GLOBAL P CAIXA'!K819="EXEC.",0,IF(E819&lt;&gt;0,ROUND(E819*F819,2),IF(R819=0,(SUMIF($S$12:$S$1011,B819,$R$12:$R$1011)),R819)))</f>
        <v>0</v>
      </c>
      <c r="H819" s="509" t="str">
        <f aca="false">IF('ORÇ.GLOBAL P CAIXA'!K819="EXEC.","",IF('ORÇ.GLOBAL P CAIXA'!H819&gt;0,'ORÇ.GLOBAL P CAIXA'!H819,""))</f>
        <v/>
      </c>
      <c r="I819" s="509" t="str">
        <f aca="false">IF('ORÇ.GLOBAL P CAIXA'!K819="EXEC.","",IF('ORÇ.GLOBAL P CAIXA'!I819&gt;0,'ORÇ.GLOBAL P CAIXA'!I819,""))</f>
        <v/>
      </c>
      <c r="J819" s="510" t="str">
        <f aca="false">IF('ORÇ.GLOBAL P CAIXA'!K819="EXEC.","",IF('ORÇ.GLOBAL P CAIXA'!J819&gt;0,'ORÇ.GLOBAL P CAIXA'!J819,""))</f>
        <v/>
      </c>
      <c r="K819" s="115"/>
      <c r="L819" s="168" t="str">
        <f aca="false">IF(B819&gt;0,"ok","ocultar")</f>
        <v>ocultar</v>
      </c>
      <c r="M819" s="511" t="n">
        <f aca="false">ROUND(IF($O819&lt;&gt;0,$O819*(INFORMAÇÕES!$T$113/INFORMAÇÕES!$T$117),0),2)</f>
        <v>0</v>
      </c>
      <c r="N819" s="511" t="n">
        <f aca="false">ROUND(IF($O819&lt;&gt;0,$O819*(INFORMAÇÕES!$T$114/INFORMAÇÕES!$T$117),0),2)</f>
        <v>0</v>
      </c>
      <c r="O819" s="512" t="n">
        <f aca="false">IF(E819=0,G819,0)</f>
        <v>0</v>
      </c>
      <c r="Q819" s="88"/>
      <c r="R819" s="163" t="n">
        <f aca="false">IF(E819&lt;&gt;0,G819,0)</f>
        <v>0</v>
      </c>
      <c r="S819" s="157" t="n">
        <f aca="false">IF(B819=0,S818,IF(ISNONTEXT(B819)=TRUE(),INT(B819),INT(LEFT(B819,FIND(".",B819)-1))))</f>
        <v>3</v>
      </c>
      <c r="T819" s="157" t="str">
        <f aca="false">IF(T820=1,1,IF(B819&lt;&gt;0,1,IF(C819&lt;&gt;0,1,IF(D819&lt;&gt;0,1,IF('ORÇ.GLOBAL REF.'!E819&lt;&gt;0,1,"")))))</f>
        <v/>
      </c>
      <c r="U819" s="157" t="str">
        <f aca="false">IF(S819=0," ",IF(S819&lt;&gt;S818,S819," "))</f>
        <v> </v>
      </c>
      <c r="V819" s="88"/>
    </row>
    <row r="820" s="174" customFormat="true" ht="14.25" hidden="false" customHeight="false" outlineLevel="0" collapsed="false">
      <c r="A820" s="159" t="n">
        <v>809</v>
      </c>
      <c r="B820" s="160" t="n">
        <f aca="false">IF('ORÇ.GLOBAL P CAIXA'!K820="EXEC.",0,'ORÇ.GLOBAL P CAIXA'!M820)</f>
        <v>0</v>
      </c>
      <c r="C820" s="161" t="n">
        <f aca="false">IF('ORÇ.GLOBAL P CAIXA'!K820="EXEC.",0,'ORÇ.GLOBAL P CAIXA'!O820)</f>
        <v>0</v>
      </c>
      <c r="D820" s="162" t="n">
        <f aca="false">IF('ORÇ.GLOBAL P CAIXA'!K820="EXEC.",0,'ORÇ.GLOBAL P CAIXA'!P820)</f>
        <v>0</v>
      </c>
      <c r="E820" s="163" t="n">
        <f aca="false">IF('ORÇ.GLOBAL P CAIXA'!K820="EXEC.",0,ROUND('ORÇ.GLOBAL P CAIXA'!Q820,2))</f>
        <v>0</v>
      </c>
      <c r="F820" s="163" t="n">
        <f aca="false">IF('ORÇ.GLOBAL P CAIXA'!K820="EXEC.",0,TRUNC((1+(IF(OR(H820=0,H820=""),'BDI REF.'!$K$5,CHOOSE(H820,'BDI REF.'!$K$5,'BDI REF.'!$K$6,'BDI REF.'!$K$7))))*'ORÇ.GLOBAL P CAIXA'!R820,2))</f>
        <v>0</v>
      </c>
      <c r="G820" s="163" t="n">
        <f aca="false">IF('ORÇ.GLOBAL P CAIXA'!K820="EXEC.",0,IF(E820&lt;&gt;0,ROUND(E820*F820,2),IF(R820=0,(SUMIF($S$12:$S$1011,B820,$R$12:$R$1011)),R820)))</f>
        <v>0</v>
      </c>
      <c r="H820" s="509" t="str">
        <f aca="false">IF('ORÇ.GLOBAL P CAIXA'!K820="EXEC.","",IF('ORÇ.GLOBAL P CAIXA'!H820&gt;0,'ORÇ.GLOBAL P CAIXA'!H820,""))</f>
        <v/>
      </c>
      <c r="I820" s="509" t="str">
        <f aca="false">IF('ORÇ.GLOBAL P CAIXA'!K820="EXEC.","",IF('ORÇ.GLOBAL P CAIXA'!I820&gt;0,'ORÇ.GLOBAL P CAIXA'!I820,""))</f>
        <v/>
      </c>
      <c r="J820" s="510" t="str">
        <f aca="false">IF('ORÇ.GLOBAL P CAIXA'!K820="EXEC.","",IF('ORÇ.GLOBAL P CAIXA'!J820&gt;0,'ORÇ.GLOBAL P CAIXA'!J820,""))</f>
        <v/>
      </c>
      <c r="K820" s="115"/>
      <c r="L820" s="168" t="str">
        <f aca="false">IF(B820&gt;0,"ok","ocultar")</f>
        <v>ocultar</v>
      </c>
      <c r="M820" s="511" t="n">
        <f aca="false">ROUND(IF($O820&lt;&gt;0,$O820*(INFORMAÇÕES!$T$113/INFORMAÇÕES!$T$117),0),2)</f>
        <v>0</v>
      </c>
      <c r="N820" s="511" t="n">
        <f aca="false">ROUND(IF($O820&lt;&gt;0,$O820*(INFORMAÇÕES!$T$114/INFORMAÇÕES!$T$117),0),2)</f>
        <v>0</v>
      </c>
      <c r="O820" s="512" t="n">
        <f aca="false">IF(E820=0,G820,0)</f>
        <v>0</v>
      </c>
      <c r="Q820" s="88"/>
      <c r="R820" s="163" t="n">
        <f aca="false">IF(E820&lt;&gt;0,G820,0)</f>
        <v>0</v>
      </c>
      <c r="S820" s="157" t="n">
        <f aca="false">IF(B820=0,S819,IF(ISNONTEXT(B820)=TRUE(),INT(B820),INT(LEFT(B820,FIND(".",B820)-1))))</f>
        <v>3</v>
      </c>
      <c r="T820" s="157" t="str">
        <f aca="false">IF(T821=1,1,IF(B820&lt;&gt;0,1,IF(C820&lt;&gt;0,1,IF(D820&lt;&gt;0,1,IF('ORÇ.GLOBAL REF.'!E820&lt;&gt;0,1,"")))))</f>
        <v/>
      </c>
      <c r="U820" s="157" t="str">
        <f aca="false">IF(S820=0," ",IF(S820&lt;&gt;S819,S820," "))</f>
        <v> </v>
      </c>
      <c r="V820" s="88"/>
    </row>
    <row r="821" s="174" customFormat="true" ht="14.25" hidden="false" customHeight="false" outlineLevel="0" collapsed="false">
      <c r="A821" s="159" t="n">
        <v>810</v>
      </c>
      <c r="B821" s="160" t="n">
        <f aca="false">IF('ORÇ.GLOBAL P CAIXA'!K821="EXEC.",0,'ORÇ.GLOBAL P CAIXA'!M821)</f>
        <v>0</v>
      </c>
      <c r="C821" s="161" t="n">
        <f aca="false">IF('ORÇ.GLOBAL P CAIXA'!K821="EXEC.",0,'ORÇ.GLOBAL P CAIXA'!O821)</f>
        <v>0</v>
      </c>
      <c r="D821" s="162" t="n">
        <f aca="false">IF('ORÇ.GLOBAL P CAIXA'!K821="EXEC.",0,'ORÇ.GLOBAL P CAIXA'!P821)</f>
        <v>0</v>
      </c>
      <c r="E821" s="163" t="n">
        <f aca="false">IF('ORÇ.GLOBAL P CAIXA'!K821="EXEC.",0,ROUND('ORÇ.GLOBAL P CAIXA'!Q821,2))</f>
        <v>0</v>
      </c>
      <c r="F821" s="163" t="n">
        <f aca="false">IF('ORÇ.GLOBAL P CAIXA'!K821="EXEC.",0,TRUNC((1+(IF(OR(H821=0,H821=""),'BDI REF.'!$K$5,CHOOSE(H821,'BDI REF.'!$K$5,'BDI REF.'!$K$6,'BDI REF.'!$K$7))))*'ORÇ.GLOBAL P CAIXA'!R821,2))</f>
        <v>0</v>
      </c>
      <c r="G821" s="163" t="n">
        <f aca="false">IF('ORÇ.GLOBAL P CAIXA'!K821="EXEC.",0,IF(E821&lt;&gt;0,ROUND(E821*F821,2),IF(R821=0,(SUMIF($S$12:$S$1011,B821,$R$12:$R$1011)),R821)))</f>
        <v>0</v>
      </c>
      <c r="H821" s="509" t="str">
        <f aca="false">IF('ORÇ.GLOBAL P CAIXA'!K821="EXEC.","",IF('ORÇ.GLOBAL P CAIXA'!H821&gt;0,'ORÇ.GLOBAL P CAIXA'!H821,""))</f>
        <v/>
      </c>
      <c r="I821" s="509" t="str">
        <f aca="false">IF('ORÇ.GLOBAL P CAIXA'!K821="EXEC.","",IF('ORÇ.GLOBAL P CAIXA'!I821&gt;0,'ORÇ.GLOBAL P CAIXA'!I821,""))</f>
        <v/>
      </c>
      <c r="J821" s="510" t="str">
        <f aca="false">IF('ORÇ.GLOBAL P CAIXA'!K821="EXEC.","",IF('ORÇ.GLOBAL P CAIXA'!J821&gt;0,'ORÇ.GLOBAL P CAIXA'!J821,""))</f>
        <v/>
      </c>
      <c r="K821" s="115"/>
      <c r="L821" s="168" t="str">
        <f aca="false">IF(B821&gt;0,"ok","ocultar")</f>
        <v>ocultar</v>
      </c>
      <c r="M821" s="511" t="n">
        <f aca="false">ROUND(IF($O821&lt;&gt;0,$O821*(INFORMAÇÕES!$T$113/INFORMAÇÕES!$T$117),0),2)</f>
        <v>0</v>
      </c>
      <c r="N821" s="511" t="n">
        <f aca="false">ROUND(IF($O821&lt;&gt;0,$O821*(INFORMAÇÕES!$T$114/INFORMAÇÕES!$T$117),0),2)</f>
        <v>0</v>
      </c>
      <c r="O821" s="512" t="n">
        <f aca="false">IF(E821=0,G821,0)</f>
        <v>0</v>
      </c>
      <c r="Q821" s="88"/>
      <c r="R821" s="163" t="n">
        <f aca="false">IF(E821&lt;&gt;0,G821,0)</f>
        <v>0</v>
      </c>
      <c r="S821" s="157" t="n">
        <f aca="false">IF(B821=0,S820,IF(ISNONTEXT(B821)=TRUE(),INT(B821),INT(LEFT(B821,FIND(".",B821)-1))))</f>
        <v>3</v>
      </c>
      <c r="T821" s="157" t="str">
        <f aca="false">IF(T822=1,1,IF(B821&lt;&gt;0,1,IF(C821&lt;&gt;0,1,IF(D821&lt;&gt;0,1,IF('ORÇ.GLOBAL REF.'!E821&lt;&gt;0,1,"")))))</f>
        <v/>
      </c>
      <c r="U821" s="157" t="str">
        <f aca="false">IF(S821=0," ",IF(S821&lt;&gt;S820,S821," "))</f>
        <v> </v>
      </c>
      <c r="V821" s="88"/>
    </row>
    <row r="822" s="174" customFormat="true" ht="14.25" hidden="false" customHeight="false" outlineLevel="0" collapsed="false">
      <c r="A822" s="159" t="n">
        <v>811</v>
      </c>
      <c r="B822" s="160" t="n">
        <f aca="false">IF('ORÇ.GLOBAL P CAIXA'!K822="EXEC.",0,'ORÇ.GLOBAL P CAIXA'!M822)</f>
        <v>0</v>
      </c>
      <c r="C822" s="161" t="n">
        <f aca="false">IF('ORÇ.GLOBAL P CAIXA'!K822="EXEC.",0,'ORÇ.GLOBAL P CAIXA'!O822)</f>
        <v>0</v>
      </c>
      <c r="D822" s="162" t="n">
        <f aca="false">IF('ORÇ.GLOBAL P CAIXA'!K822="EXEC.",0,'ORÇ.GLOBAL P CAIXA'!P822)</f>
        <v>0</v>
      </c>
      <c r="E822" s="163" t="n">
        <f aca="false">IF('ORÇ.GLOBAL P CAIXA'!K822="EXEC.",0,ROUND('ORÇ.GLOBAL P CAIXA'!Q822,2))</f>
        <v>0</v>
      </c>
      <c r="F822" s="163" t="n">
        <f aca="false">IF('ORÇ.GLOBAL P CAIXA'!K822="EXEC.",0,TRUNC((1+(IF(OR(H822=0,H822=""),'BDI REF.'!$K$5,CHOOSE(H822,'BDI REF.'!$K$5,'BDI REF.'!$K$6,'BDI REF.'!$K$7))))*'ORÇ.GLOBAL P CAIXA'!R822,2))</f>
        <v>0</v>
      </c>
      <c r="G822" s="163" t="n">
        <f aca="false">IF('ORÇ.GLOBAL P CAIXA'!K822="EXEC.",0,IF(E822&lt;&gt;0,ROUND(E822*F822,2),IF(R822=0,(SUMIF($S$12:$S$1011,B822,$R$12:$R$1011)),R822)))</f>
        <v>0</v>
      </c>
      <c r="H822" s="509" t="str">
        <f aca="false">IF('ORÇ.GLOBAL P CAIXA'!K822="EXEC.","",IF('ORÇ.GLOBAL P CAIXA'!H822&gt;0,'ORÇ.GLOBAL P CAIXA'!H822,""))</f>
        <v/>
      </c>
      <c r="I822" s="509" t="str">
        <f aca="false">IF('ORÇ.GLOBAL P CAIXA'!K822="EXEC.","",IF('ORÇ.GLOBAL P CAIXA'!I822&gt;0,'ORÇ.GLOBAL P CAIXA'!I822,""))</f>
        <v/>
      </c>
      <c r="J822" s="510" t="str">
        <f aca="false">IF('ORÇ.GLOBAL P CAIXA'!K822="EXEC.","",IF('ORÇ.GLOBAL P CAIXA'!J822&gt;0,'ORÇ.GLOBAL P CAIXA'!J822,""))</f>
        <v/>
      </c>
      <c r="K822" s="115"/>
      <c r="L822" s="168" t="str">
        <f aca="false">IF(B822&gt;0,"ok","ocultar")</f>
        <v>ocultar</v>
      </c>
      <c r="M822" s="511" t="n">
        <f aca="false">ROUND(IF($O822&lt;&gt;0,$O822*(INFORMAÇÕES!$T$113/INFORMAÇÕES!$T$117),0),2)</f>
        <v>0</v>
      </c>
      <c r="N822" s="511" t="n">
        <f aca="false">ROUND(IF($O822&lt;&gt;0,$O822*(INFORMAÇÕES!$T$114/INFORMAÇÕES!$T$117),0),2)</f>
        <v>0</v>
      </c>
      <c r="O822" s="512" t="n">
        <f aca="false">IF(E822=0,G822,0)</f>
        <v>0</v>
      </c>
      <c r="Q822" s="88"/>
      <c r="R822" s="163" t="n">
        <f aca="false">IF(E822&lt;&gt;0,G822,0)</f>
        <v>0</v>
      </c>
      <c r="S822" s="157" t="n">
        <f aca="false">IF(B822=0,S821,IF(ISNONTEXT(B822)=TRUE(),INT(B822),INT(LEFT(B822,FIND(".",B822)-1))))</f>
        <v>3</v>
      </c>
      <c r="T822" s="157" t="str">
        <f aca="false">IF(T823=1,1,IF(B822&lt;&gt;0,1,IF(C822&lt;&gt;0,1,IF(D822&lt;&gt;0,1,IF('ORÇ.GLOBAL REF.'!E822&lt;&gt;0,1,"")))))</f>
        <v/>
      </c>
      <c r="U822" s="157" t="str">
        <f aca="false">IF(S822=0," ",IF(S822&lt;&gt;S821,S822," "))</f>
        <v> </v>
      </c>
      <c r="V822" s="88"/>
    </row>
    <row r="823" s="174" customFormat="true" ht="14.25" hidden="false" customHeight="false" outlineLevel="0" collapsed="false">
      <c r="A823" s="159" t="n">
        <v>812</v>
      </c>
      <c r="B823" s="160" t="n">
        <f aca="false">IF('ORÇ.GLOBAL P CAIXA'!K823="EXEC.",0,'ORÇ.GLOBAL P CAIXA'!M823)</f>
        <v>0</v>
      </c>
      <c r="C823" s="161" t="n">
        <f aca="false">IF('ORÇ.GLOBAL P CAIXA'!K823="EXEC.",0,'ORÇ.GLOBAL P CAIXA'!O823)</f>
        <v>0</v>
      </c>
      <c r="D823" s="162" t="n">
        <f aca="false">IF('ORÇ.GLOBAL P CAIXA'!K823="EXEC.",0,'ORÇ.GLOBAL P CAIXA'!P823)</f>
        <v>0</v>
      </c>
      <c r="E823" s="163" t="n">
        <f aca="false">IF('ORÇ.GLOBAL P CAIXA'!K823="EXEC.",0,ROUND('ORÇ.GLOBAL P CAIXA'!Q823,2))</f>
        <v>0</v>
      </c>
      <c r="F823" s="163" t="n">
        <f aca="false">IF('ORÇ.GLOBAL P CAIXA'!K823="EXEC.",0,TRUNC((1+(IF(OR(H823=0,H823=""),'BDI REF.'!$K$5,CHOOSE(H823,'BDI REF.'!$K$5,'BDI REF.'!$K$6,'BDI REF.'!$K$7))))*'ORÇ.GLOBAL P CAIXA'!R823,2))</f>
        <v>0</v>
      </c>
      <c r="G823" s="163" t="n">
        <f aca="false">IF('ORÇ.GLOBAL P CAIXA'!K823="EXEC.",0,IF(E823&lt;&gt;0,ROUND(E823*F823,2),IF(R823=0,(SUMIF($S$12:$S$1011,B823,$R$12:$R$1011)),R823)))</f>
        <v>0</v>
      </c>
      <c r="H823" s="509" t="str">
        <f aca="false">IF('ORÇ.GLOBAL P CAIXA'!K823="EXEC.","",IF('ORÇ.GLOBAL P CAIXA'!H823&gt;0,'ORÇ.GLOBAL P CAIXA'!H823,""))</f>
        <v/>
      </c>
      <c r="I823" s="509" t="str">
        <f aca="false">IF('ORÇ.GLOBAL P CAIXA'!K823="EXEC.","",IF('ORÇ.GLOBAL P CAIXA'!I823&gt;0,'ORÇ.GLOBAL P CAIXA'!I823,""))</f>
        <v/>
      </c>
      <c r="J823" s="510" t="str">
        <f aca="false">IF('ORÇ.GLOBAL P CAIXA'!K823="EXEC.","",IF('ORÇ.GLOBAL P CAIXA'!J823&gt;0,'ORÇ.GLOBAL P CAIXA'!J823,""))</f>
        <v/>
      </c>
      <c r="K823" s="115"/>
      <c r="L823" s="168" t="str">
        <f aca="false">IF(B823&gt;0,"ok","ocultar")</f>
        <v>ocultar</v>
      </c>
      <c r="M823" s="511" t="n">
        <f aca="false">ROUND(IF($O823&lt;&gt;0,$O823*(INFORMAÇÕES!$T$113/INFORMAÇÕES!$T$117),0),2)</f>
        <v>0</v>
      </c>
      <c r="N823" s="511" t="n">
        <f aca="false">ROUND(IF($O823&lt;&gt;0,$O823*(INFORMAÇÕES!$T$114/INFORMAÇÕES!$T$117),0),2)</f>
        <v>0</v>
      </c>
      <c r="O823" s="512" t="n">
        <f aca="false">IF(E823=0,G823,0)</f>
        <v>0</v>
      </c>
      <c r="Q823" s="88"/>
      <c r="R823" s="163" t="n">
        <f aca="false">IF(E823&lt;&gt;0,G823,0)</f>
        <v>0</v>
      </c>
      <c r="S823" s="157" t="n">
        <f aca="false">IF(B823=0,S822,IF(ISNONTEXT(B823)=TRUE(),INT(B823),INT(LEFT(B823,FIND(".",B823)-1))))</f>
        <v>3</v>
      </c>
      <c r="T823" s="157" t="str">
        <f aca="false">IF(T824=1,1,IF(B823&lt;&gt;0,1,IF(C823&lt;&gt;0,1,IF(D823&lt;&gt;0,1,IF('ORÇ.GLOBAL REF.'!E823&lt;&gt;0,1,"")))))</f>
        <v/>
      </c>
      <c r="U823" s="157" t="str">
        <f aca="false">IF(S823=0," ",IF(S823&lt;&gt;S822,S823," "))</f>
        <v> </v>
      </c>
      <c r="V823" s="88"/>
    </row>
    <row r="824" s="174" customFormat="true" ht="14.25" hidden="false" customHeight="false" outlineLevel="0" collapsed="false">
      <c r="A824" s="159" t="n">
        <v>813</v>
      </c>
      <c r="B824" s="160" t="n">
        <f aca="false">IF('ORÇ.GLOBAL P CAIXA'!K824="EXEC.",0,'ORÇ.GLOBAL P CAIXA'!M824)</f>
        <v>0</v>
      </c>
      <c r="C824" s="161" t="n">
        <f aca="false">IF('ORÇ.GLOBAL P CAIXA'!K824="EXEC.",0,'ORÇ.GLOBAL P CAIXA'!O824)</f>
        <v>0</v>
      </c>
      <c r="D824" s="162" t="n">
        <f aca="false">IF('ORÇ.GLOBAL P CAIXA'!K824="EXEC.",0,'ORÇ.GLOBAL P CAIXA'!P824)</f>
        <v>0</v>
      </c>
      <c r="E824" s="163" t="n">
        <f aca="false">IF('ORÇ.GLOBAL P CAIXA'!K824="EXEC.",0,ROUND('ORÇ.GLOBAL P CAIXA'!Q824,2))</f>
        <v>0</v>
      </c>
      <c r="F824" s="163" t="n">
        <f aca="false">IF('ORÇ.GLOBAL P CAIXA'!K824="EXEC.",0,TRUNC((1+(IF(OR(H824=0,H824=""),'BDI REF.'!$K$5,CHOOSE(H824,'BDI REF.'!$K$5,'BDI REF.'!$K$6,'BDI REF.'!$K$7))))*'ORÇ.GLOBAL P CAIXA'!R824,2))</f>
        <v>0</v>
      </c>
      <c r="G824" s="163" t="n">
        <f aca="false">IF('ORÇ.GLOBAL P CAIXA'!K824="EXEC.",0,IF(E824&lt;&gt;0,ROUND(E824*F824,2),IF(R824=0,(SUMIF($S$12:$S$1011,B824,$R$12:$R$1011)),R824)))</f>
        <v>0</v>
      </c>
      <c r="H824" s="509" t="str">
        <f aca="false">IF('ORÇ.GLOBAL P CAIXA'!K824="EXEC.","",IF('ORÇ.GLOBAL P CAIXA'!H824&gt;0,'ORÇ.GLOBAL P CAIXA'!H824,""))</f>
        <v/>
      </c>
      <c r="I824" s="509" t="str">
        <f aca="false">IF('ORÇ.GLOBAL P CAIXA'!K824="EXEC.","",IF('ORÇ.GLOBAL P CAIXA'!I824&gt;0,'ORÇ.GLOBAL P CAIXA'!I824,""))</f>
        <v/>
      </c>
      <c r="J824" s="510" t="str">
        <f aca="false">IF('ORÇ.GLOBAL P CAIXA'!K824="EXEC.","",IF('ORÇ.GLOBAL P CAIXA'!J824&gt;0,'ORÇ.GLOBAL P CAIXA'!J824,""))</f>
        <v/>
      </c>
      <c r="K824" s="115"/>
      <c r="L824" s="168" t="str">
        <f aca="false">IF(B824&gt;0,"ok","ocultar")</f>
        <v>ocultar</v>
      </c>
      <c r="M824" s="511" t="n">
        <f aca="false">ROUND(IF($O824&lt;&gt;0,$O824*(INFORMAÇÕES!$T$113/INFORMAÇÕES!$T$117),0),2)</f>
        <v>0</v>
      </c>
      <c r="N824" s="511" t="n">
        <f aca="false">ROUND(IF($O824&lt;&gt;0,$O824*(INFORMAÇÕES!$T$114/INFORMAÇÕES!$T$117),0),2)</f>
        <v>0</v>
      </c>
      <c r="O824" s="512" t="n">
        <f aca="false">IF(E824=0,G824,0)</f>
        <v>0</v>
      </c>
      <c r="Q824" s="88"/>
      <c r="R824" s="163" t="n">
        <f aca="false">IF(E824&lt;&gt;0,G824,0)</f>
        <v>0</v>
      </c>
      <c r="S824" s="157" t="n">
        <f aca="false">IF(B824=0,S823,IF(ISNONTEXT(B824)=TRUE(),INT(B824),INT(LEFT(B824,FIND(".",B824)-1))))</f>
        <v>3</v>
      </c>
      <c r="T824" s="157" t="str">
        <f aca="false">IF(T825=1,1,IF(B824&lt;&gt;0,1,IF(C824&lt;&gt;0,1,IF(D824&lt;&gt;0,1,IF('ORÇ.GLOBAL REF.'!E824&lt;&gt;0,1,"")))))</f>
        <v/>
      </c>
      <c r="U824" s="157" t="str">
        <f aca="false">IF(S824=0," ",IF(S824&lt;&gt;S823,S824," "))</f>
        <v> </v>
      </c>
      <c r="V824" s="88"/>
    </row>
    <row r="825" s="174" customFormat="true" ht="14.25" hidden="false" customHeight="false" outlineLevel="0" collapsed="false">
      <c r="A825" s="159" t="n">
        <v>814</v>
      </c>
      <c r="B825" s="160" t="n">
        <f aca="false">IF('ORÇ.GLOBAL P CAIXA'!K825="EXEC.",0,'ORÇ.GLOBAL P CAIXA'!M825)</f>
        <v>0</v>
      </c>
      <c r="C825" s="161" t="n">
        <f aca="false">IF('ORÇ.GLOBAL P CAIXA'!K825="EXEC.",0,'ORÇ.GLOBAL P CAIXA'!O825)</f>
        <v>0</v>
      </c>
      <c r="D825" s="162" t="n">
        <f aca="false">IF('ORÇ.GLOBAL P CAIXA'!K825="EXEC.",0,'ORÇ.GLOBAL P CAIXA'!P825)</f>
        <v>0</v>
      </c>
      <c r="E825" s="163" t="n">
        <f aca="false">IF('ORÇ.GLOBAL P CAIXA'!K825="EXEC.",0,ROUND('ORÇ.GLOBAL P CAIXA'!Q825,2))</f>
        <v>0</v>
      </c>
      <c r="F825" s="163" t="n">
        <f aca="false">IF('ORÇ.GLOBAL P CAIXA'!K825="EXEC.",0,TRUNC((1+(IF(OR(H825=0,H825=""),'BDI REF.'!$K$5,CHOOSE(H825,'BDI REF.'!$K$5,'BDI REF.'!$K$6,'BDI REF.'!$K$7))))*'ORÇ.GLOBAL P CAIXA'!R825,2))</f>
        <v>0</v>
      </c>
      <c r="G825" s="163" t="n">
        <f aca="false">IF('ORÇ.GLOBAL P CAIXA'!K825="EXEC.",0,IF(E825&lt;&gt;0,ROUND(E825*F825,2),IF(R825=0,(SUMIF($S$12:$S$1011,B825,$R$12:$R$1011)),R825)))</f>
        <v>0</v>
      </c>
      <c r="H825" s="509" t="str">
        <f aca="false">IF('ORÇ.GLOBAL P CAIXA'!K825="EXEC.","",IF('ORÇ.GLOBAL P CAIXA'!H825&gt;0,'ORÇ.GLOBAL P CAIXA'!H825,""))</f>
        <v/>
      </c>
      <c r="I825" s="509" t="str">
        <f aca="false">IF('ORÇ.GLOBAL P CAIXA'!K825="EXEC.","",IF('ORÇ.GLOBAL P CAIXA'!I825&gt;0,'ORÇ.GLOBAL P CAIXA'!I825,""))</f>
        <v/>
      </c>
      <c r="J825" s="510" t="str">
        <f aca="false">IF('ORÇ.GLOBAL P CAIXA'!K825="EXEC.","",IF('ORÇ.GLOBAL P CAIXA'!J825&gt;0,'ORÇ.GLOBAL P CAIXA'!J825,""))</f>
        <v/>
      </c>
      <c r="K825" s="115"/>
      <c r="L825" s="168" t="str">
        <f aca="false">IF(B825&gt;0,"ok","ocultar")</f>
        <v>ocultar</v>
      </c>
      <c r="M825" s="511" t="n">
        <f aca="false">ROUND(IF($O825&lt;&gt;0,$O825*(INFORMAÇÕES!$T$113/INFORMAÇÕES!$T$117),0),2)</f>
        <v>0</v>
      </c>
      <c r="N825" s="511" t="n">
        <f aca="false">ROUND(IF($O825&lt;&gt;0,$O825*(INFORMAÇÕES!$T$114/INFORMAÇÕES!$T$117),0),2)</f>
        <v>0</v>
      </c>
      <c r="O825" s="512" t="n">
        <f aca="false">IF(E825=0,G825,0)</f>
        <v>0</v>
      </c>
      <c r="Q825" s="88"/>
      <c r="R825" s="163" t="n">
        <f aca="false">IF(E825&lt;&gt;0,G825,0)</f>
        <v>0</v>
      </c>
      <c r="S825" s="157" t="n">
        <f aca="false">IF(B825=0,S824,IF(ISNONTEXT(B825)=TRUE(),INT(B825),INT(LEFT(B825,FIND(".",B825)-1))))</f>
        <v>3</v>
      </c>
      <c r="T825" s="157" t="str">
        <f aca="false">IF(T826=1,1,IF(B825&lt;&gt;0,1,IF(C825&lt;&gt;0,1,IF(D825&lt;&gt;0,1,IF('ORÇ.GLOBAL REF.'!E825&lt;&gt;0,1,"")))))</f>
        <v/>
      </c>
      <c r="U825" s="157" t="str">
        <f aca="false">IF(S825=0," ",IF(S825&lt;&gt;S824,S825," "))</f>
        <v> </v>
      </c>
      <c r="V825" s="88"/>
    </row>
    <row r="826" s="174" customFormat="true" ht="14.25" hidden="false" customHeight="false" outlineLevel="0" collapsed="false">
      <c r="A826" s="159" t="n">
        <v>815</v>
      </c>
      <c r="B826" s="160" t="n">
        <f aca="false">IF('ORÇ.GLOBAL P CAIXA'!K826="EXEC.",0,'ORÇ.GLOBAL P CAIXA'!M826)</f>
        <v>0</v>
      </c>
      <c r="C826" s="161" t="n">
        <f aca="false">IF('ORÇ.GLOBAL P CAIXA'!K826="EXEC.",0,'ORÇ.GLOBAL P CAIXA'!O826)</f>
        <v>0</v>
      </c>
      <c r="D826" s="162" t="n">
        <f aca="false">IF('ORÇ.GLOBAL P CAIXA'!K826="EXEC.",0,'ORÇ.GLOBAL P CAIXA'!P826)</f>
        <v>0</v>
      </c>
      <c r="E826" s="163" t="n">
        <f aca="false">IF('ORÇ.GLOBAL P CAIXA'!K826="EXEC.",0,ROUND('ORÇ.GLOBAL P CAIXA'!Q826,2))</f>
        <v>0</v>
      </c>
      <c r="F826" s="163" t="n">
        <f aca="false">IF('ORÇ.GLOBAL P CAIXA'!K826="EXEC.",0,TRUNC((1+(IF(OR(H826=0,H826=""),'BDI REF.'!$K$5,CHOOSE(H826,'BDI REF.'!$K$5,'BDI REF.'!$K$6,'BDI REF.'!$K$7))))*'ORÇ.GLOBAL P CAIXA'!R826,2))</f>
        <v>0</v>
      </c>
      <c r="G826" s="163" t="n">
        <f aca="false">IF('ORÇ.GLOBAL P CAIXA'!K826="EXEC.",0,IF(E826&lt;&gt;0,ROUND(E826*F826,2),IF(R826=0,(SUMIF($S$12:$S$1011,B826,$R$12:$R$1011)),R826)))</f>
        <v>0</v>
      </c>
      <c r="H826" s="509" t="str">
        <f aca="false">IF('ORÇ.GLOBAL P CAIXA'!K826="EXEC.","",IF('ORÇ.GLOBAL P CAIXA'!H826&gt;0,'ORÇ.GLOBAL P CAIXA'!H826,""))</f>
        <v/>
      </c>
      <c r="I826" s="509" t="str">
        <f aca="false">IF('ORÇ.GLOBAL P CAIXA'!K826="EXEC.","",IF('ORÇ.GLOBAL P CAIXA'!I826&gt;0,'ORÇ.GLOBAL P CAIXA'!I826,""))</f>
        <v/>
      </c>
      <c r="J826" s="510" t="str">
        <f aca="false">IF('ORÇ.GLOBAL P CAIXA'!K826="EXEC.","",IF('ORÇ.GLOBAL P CAIXA'!J826&gt;0,'ORÇ.GLOBAL P CAIXA'!J826,""))</f>
        <v/>
      </c>
      <c r="K826" s="115"/>
      <c r="L826" s="168" t="str">
        <f aca="false">IF(B826&gt;0,"ok","ocultar")</f>
        <v>ocultar</v>
      </c>
      <c r="M826" s="511" t="n">
        <f aca="false">ROUND(IF($O826&lt;&gt;0,$O826*(INFORMAÇÕES!$T$113/INFORMAÇÕES!$T$117),0),2)</f>
        <v>0</v>
      </c>
      <c r="N826" s="511" t="n">
        <f aca="false">ROUND(IF($O826&lt;&gt;0,$O826*(INFORMAÇÕES!$T$114/INFORMAÇÕES!$T$117),0),2)</f>
        <v>0</v>
      </c>
      <c r="O826" s="512" t="n">
        <f aca="false">IF(E826=0,G826,0)</f>
        <v>0</v>
      </c>
      <c r="Q826" s="88"/>
      <c r="R826" s="163" t="n">
        <f aca="false">IF(E826&lt;&gt;0,G826,0)</f>
        <v>0</v>
      </c>
      <c r="S826" s="157" t="n">
        <f aca="false">IF(B826=0,S825,IF(ISNONTEXT(B826)=TRUE(),INT(B826),INT(LEFT(B826,FIND(".",B826)-1))))</f>
        <v>3</v>
      </c>
      <c r="T826" s="157" t="str">
        <f aca="false">IF(T827=1,1,IF(B826&lt;&gt;0,1,IF(C826&lt;&gt;0,1,IF(D826&lt;&gt;0,1,IF('ORÇ.GLOBAL REF.'!E826&lt;&gt;0,1,"")))))</f>
        <v/>
      </c>
      <c r="U826" s="157" t="str">
        <f aca="false">IF(S826=0," ",IF(S826&lt;&gt;S825,S826," "))</f>
        <v> </v>
      </c>
      <c r="V826" s="88"/>
    </row>
    <row r="827" s="174" customFormat="true" ht="14.25" hidden="false" customHeight="false" outlineLevel="0" collapsed="false">
      <c r="A827" s="159" t="n">
        <v>816</v>
      </c>
      <c r="B827" s="160" t="n">
        <f aca="false">IF('ORÇ.GLOBAL P CAIXA'!K827="EXEC.",0,'ORÇ.GLOBAL P CAIXA'!M827)</f>
        <v>0</v>
      </c>
      <c r="C827" s="161" t="n">
        <f aca="false">IF('ORÇ.GLOBAL P CAIXA'!K827="EXEC.",0,'ORÇ.GLOBAL P CAIXA'!O827)</f>
        <v>0</v>
      </c>
      <c r="D827" s="162" t="n">
        <f aca="false">IF('ORÇ.GLOBAL P CAIXA'!K827="EXEC.",0,'ORÇ.GLOBAL P CAIXA'!P827)</f>
        <v>0</v>
      </c>
      <c r="E827" s="163" t="n">
        <f aca="false">IF('ORÇ.GLOBAL P CAIXA'!K827="EXEC.",0,ROUND('ORÇ.GLOBAL P CAIXA'!Q827,2))</f>
        <v>0</v>
      </c>
      <c r="F827" s="163" t="n">
        <f aca="false">IF('ORÇ.GLOBAL P CAIXA'!K827="EXEC.",0,TRUNC((1+(IF(OR(H827=0,H827=""),'BDI REF.'!$K$5,CHOOSE(H827,'BDI REF.'!$K$5,'BDI REF.'!$K$6,'BDI REF.'!$K$7))))*'ORÇ.GLOBAL P CAIXA'!R827,2))</f>
        <v>0</v>
      </c>
      <c r="G827" s="163" t="n">
        <f aca="false">IF('ORÇ.GLOBAL P CAIXA'!K827="EXEC.",0,IF(E827&lt;&gt;0,ROUND(E827*F827,2),IF(R827=0,(SUMIF($S$12:$S$1011,B827,$R$12:$R$1011)),R827)))</f>
        <v>0</v>
      </c>
      <c r="H827" s="509" t="str">
        <f aca="false">IF('ORÇ.GLOBAL P CAIXA'!K827="EXEC.","",IF('ORÇ.GLOBAL P CAIXA'!H827&gt;0,'ORÇ.GLOBAL P CAIXA'!H827,""))</f>
        <v/>
      </c>
      <c r="I827" s="509" t="str">
        <f aca="false">IF('ORÇ.GLOBAL P CAIXA'!K827="EXEC.","",IF('ORÇ.GLOBAL P CAIXA'!I827&gt;0,'ORÇ.GLOBAL P CAIXA'!I827,""))</f>
        <v/>
      </c>
      <c r="J827" s="510" t="str">
        <f aca="false">IF('ORÇ.GLOBAL P CAIXA'!K827="EXEC.","",IF('ORÇ.GLOBAL P CAIXA'!J827&gt;0,'ORÇ.GLOBAL P CAIXA'!J827,""))</f>
        <v/>
      </c>
      <c r="K827" s="115"/>
      <c r="L827" s="168" t="str">
        <f aca="false">IF(B827&gt;0,"ok","ocultar")</f>
        <v>ocultar</v>
      </c>
      <c r="M827" s="511" t="n">
        <f aca="false">ROUND(IF($O827&lt;&gt;0,$O827*(INFORMAÇÕES!$T$113/INFORMAÇÕES!$T$117),0),2)</f>
        <v>0</v>
      </c>
      <c r="N827" s="511" t="n">
        <f aca="false">ROUND(IF($O827&lt;&gt;0,$O827*(INFORMAÇÕES!$T$114/INFORMAÇÕES!$T$117),0),2)</f>
        <v>0</v>
      </c>
      <c r="O827" s="512" t="n">
        <f aca="false">IF(E827=0,G827,0)</f>
        <v>0</v>
      </c>
      <c r="Q827" s="88"/>
      <c r="R827" s="163" t="n">
        <f aca="false">IF(E827&lt;&gt;0,G827,0)</f>
        <v>0</v>
      </c>
      <c r="S827" s="157" t="n">
        <f aca="false">IF(B827=0,S826,IF(ISNONTEXT(B827)=TRUE(),INT(B827),INT(LEFT(B827,FIND(".",B827)-1))))</f>
        <v>3</v>
      </c>
      <c r="T827" s="157" t="str">
        <f aca="false">IF(T828=1,1,IF(B827&lt;&gt;0,1,IF(C827&lt;&gt;0,1,IF(D827&lt;&gt;0,1,IF('ORÇ.GLOBAL REF.'!E827&lt;&gt;0,1,"")))))</f>
        <v/>
      </c>
      <c r="U827" s="157" t="str">
        <f aca="false">IF(S827=0," ",IF(S827&lt;&gt;S826,S827," "))</f>
        <v> </v>
      </c>
      <c r="V827" s="88"/>
    </row>
    <row r="828" s="174" customFormat="true" ht="14.25" hidden="false" customHeight="false" outlineLevel="0" collapsed="false">
      <c r="A828" s="159" t="n">
        <v>817</v>
      </c>
      <c r="B828" s="160" t="n">
        <f aca="false">IF('ORÇ.GLOBAL P CAIXA'!K828="EXEC.",0,'ORÇ.GLOBAL P CAIXA'!M828)</f>
        <v>0</v>
      </c>
      <c r="C828" s="161" t="n">
        <f aca="false">IF('ORÇ.GLOBAL P CAIXA'!K828="EXEC.",0,'ORÇ.GLOBAL P CAIXA'!O828)</f>
        <v>0</v>
      </c>
      <c r="D828" s="162" t="n">
        <f aca="false">IF('ORÇ.GLOBAL P CAIXA'!K828="EXEC.",0,'ORÇ.GLOBAL P CAIXA'!P828)</f>
        <v>0</v>
      </c>
      <c r="E828" s="163" t="n">
        <f aca="false">IF('ORÇ.GLOBAL P CAIXA'!K828="EXEC.",0,ROUND('ORÇ.GLOBAL P CAIXA'!Q828,2))</f>
        <v>0</v>
      </c>
      <c r="F828" s="163" t="n">
        <f aca="false">IF('ORÇ.GLOBAL P CAIXA'!K828="EXEC.",0,TRUNC((1+(IF(OR(H828=0,H828=""),'BDI REF.'!$K$5,CHOOSE(H828,'BDI REF.'!$K$5,'BDI REF.'!$K$6,'BDI REF.'!$K$7))))*'ORÇ.GLOBAL P CAIXA'!R828,2))</f>
        <v>0</v>
      </c>
      <c r="G828" s="163" t="n">
        <f aca="false">IF('ORÇ.GLOBAL P CAIXA'!K828="EXEC.",0,IF(E828&lt;&gt;0,ROUND(E828*F828,2),IF(R828=0,(SUMIF($S$12:$S$1011,B828,$R$12:$R$1011)),R828)))</f>
        <v>0</v>
      </c>
      <c r="H828" s="509" t="str">
        <f aca="false">IF('ORÇ.GLOBAL P CAIXA'!K828="EXEC.","",IF('ORÇ.GLOBAL P CAIXA'!H828&gt;0,'ORÇ.GLOBAL P CAIXA'!H828,""))</f>
        <v/>
      </c>
      <c r="I828" s="509" t="str">
        <f aca="false">IF('ORÇ.GLOBAL P CAIXA'!K828="EXEC.","",IF('ORÇ.GLOBAL P CAIXA'!I828&gt;0,'ORÇ.GLOBAL P CAIXA'!I828,""))</f>
        <v/>
      </c>
      <c r="J828" s="510" t="str">
        <f aca="false">IF('ORÇ.GLOBAL P CAIXA'!K828="EXEC.","",IF('ORÇ.GLOBAL P CAIXA'!J828&gt;0,'ORÇ.GLOBAL P CAIXA'!J828,""))</f>
        <v/>
      </c>
      <c r="K828" s="115"/>
      <c r="L828" s="168" t="str">
        <f aca="false">IF(B828&gt;0,"ok","ocultar")</f>
        <v>ocultar</v>
      </c>
      <c r="M828" s="511" t="n">
        <f aca="false">ROUND(IF($O828&lt;&gt;0,$O828*(INFORMAÇÕES!$T$113/INFORMAÇÕES!$T$117),0),2)</f>
        <v>0</v>
      </c>
      <c r="N828" s="511" t="n">
        <f aca="false">ROUND(IF($O828&lt;&gt;0,$O828*(INFORMAÇÕES!$T$114/INFORMAÇÕES!$T$117),0),2)</f>
        <v>0</v>
      </c>
      <c r="O828" s="512" t="n">
        <f aca="false">IF(E828=0,G828,0)</f>
        <v>0</v>
      </c>
      <c r="Q828" s="88"/>
      <c r="R828" s="163" t="n">
        <f aca="false">IF(E828&lt;&gt;0,G828,0)</f>
        <v>0</v>
      </c>
      <c r="S828" s="157" t="n">
        <f aca="false">IF(B828=0,S827,IF(ISNONTEXT(B828)=TRUE(),INT(B828),INT(LEFT(B828,FIND(".",B828)-1))))</f>
        <v>3</v>
      </c>
      <c r="T828" s="157" t="str">
        <f aca="false">IF(T829=1,1,IF(B828&lt;&gt;0,1,IF(C828&lt;&gt;0,1,IF(D828&lt;&gt;0,1,IF('ORÇ.GLOBAL REF.'!E828&lt;&gt;0,1,"")))))</f>
        <v/>
      </c>
      <c r="U828" s="157" t="str">
        <f aca="false">IF(S828=0," ",IF(S828&lt;&gt;S827,S828," "))</f>
        <v> </v>
      </c>
      <c r="V828" s="88"/>
    </row>
    <row r="829" s="174" customFormat="true" ht="14.25" hidden="false" customHeight="false" outlineLevel="0" collapsed="false">
      <c r="A829" s="159" t="n">
        <v>818</v>
      </c>
      <c r="B829" s="160" t="n">
        <f aca="false">IF('ORÇ.GLOBAL P CAIXA'!K829="EXEC.",0,'ORÇ.GLOBAL P CAIXA'!M829)</f>
        <v>0</v>
      </c>
      <c r="C829" s="161" t="n">
        <f aca="false">IF('ORÇ.GLOBAL P CAIXA'!K829="EXEC.",0,'ORÇ.GLOBAL P CAIXA'!O829)</f>
        <v>0</v>
      </c>
      <c r="D829" s="162" t="n">
        <f aca="false">IF('ORÇ.GLOBAL P CAIXA'!K829="EXEC.",0,'ORÇ.GLOBAL P CAIXA'!P829)</f>
        <v>0</v>
      </c>
      <c r="E829" s="163" t="n">
        <f aca="false">IF('ORÇ.GLOBAL P CAIXA'!K829="EXEC.",0,ROUND('ORÇ.GLOBAL P CAIXA'!Q829,2))</f>
        <v>0</v>
      </c>
      <c r="F829" s="163" t="n">
        <f aca="false">IF('ORÇ.GLOBAL P CAIXA'!K829="EXEC.",0,TRUNC((1+(IF(OR(H829=0,H829=""),'BDI REF.'!$K$5,CHOOSE(H829,'BDI REF.'!$K$5,'BDI REF.'!$K$6,'BDI REF.'!$K$7))))*'ORÇ.GLOBAL P CAIXA'!R829,2))</f>
        <v>0</v>
      </c>
      <c r="G829" s="163" t="n">
        <f aca="false">IF('ORÇ.GLOBAL P CAIXA'!K829="EXEC.",0,IF(E829&lt;&gt;0,ROUND(E829*F829,2),IF(R829=0,(SUMIF($S$12:$S$1011,B829,$R$12:$R$1011)),R829)))</f>
        <v>0</v>
      </c>
      <c r="H829" s="509" t="str">
        <f aca="false">IF('ORÇ.GLOBAL P CAIXA'!K829="EXEC.","",IF('ORÇ.GLOBAL P CAIXA'!H829&gt;0,'ORÇ.GLOBAL P CAIXA'!H829,""))</f>
        <v/>
      </c>
      <c r="I829" s="509" t="str">
        <f aca="false">IF('ORÇ.GLOBAL P CAIXA'!K829="EXEC.","",IF('ORÇ.GLOBAL P CAIXA'!I829&gt;0,'ORÇ.GLOBAL P CAIXA'!I829,""))</f>
        <v/>
      </c>
      <c r="J829" s="510" t="str">
        <f aca="false">IF('ORÇ.GLOBAL P CAIXA'!K829="EXEC.","",IF('ORÇ.GLOBAL P CAIXA'!J829&gt;0,'ORÇ.GLOBAL P CAIXA'!J829,""))</f>
        <v/>
      </c>
      <c r="K829" s="115"/>
      <c r="L829" s="168" t="str">
        <f aca="false">IF(B829&gt;0,"ok","ocultar")</f>
        <v>ocultar</v>
      </c>
      <c r="M829" s="511" t="n">
        <f aca="false">ROUND(IF($O829&lt;&gt;0,$O829*(INFORMAÇÕES!$T$113/INFORMAÇÕES!$T$117),0),2)</f>
        <v>0</v>
      </c>
      <c r="N829" s="511" t="n">
        <f aca="false">ROUND(IF($O829&lt;&gt;0,$O829*(INFORMAÇÕES!$T$114/INFORMAÇÕES!$T$117),0),2)</f>
        <v>0</v>
      </c>
      <c r="O829" s="512" t="n">
        <f aca="false">IF(E829=0,G829,0)</f>
        <v>0</v>
      </c>
      <c r="Q829" s="88"/>
      <c r="R829" s="163" t="n">
        <f aca="false">IF(E829&lt;&gt;0,G829,0)</f>
        <v>0</v>
      </c>
      <c r="S829" s="157" t="n">
        <f aca="false">IF(B829=0,S828,IF(ISNONTEXT(B829)=TRUE(),INT(B829),INT(LEFT(B829,FIND(".",B829)-1))))</f>
        <v>3</v>
      </c>
      <c r="T829" s="157" t="str">
        <f aca="false">IF(T830=1,1,IF(B829&lt;&gt;0,1,IF(C829&lt;&gt;0,1,IF(D829&lt;&gt;0,1,IF('ORÇ.GLOBAL REF.'!E829&lt;&gt;0,1,"")))))</f>
        <v/>
      </c>
      <c r="U829" s="157" t="str">
        <f aca="false">IF(S829=0," ",IF(S829&lt;&gt;S828,S829," "))</f>
        <v> </v>
      </c>
      <c r="V829" s="88"/>
    </row>
    <row r="830" s="174" customFormat="true" ht="14.25" hidden="false" customHeight="false" outlineLevel="0" collapsed="false">
      <c r="A830" s="159" t="n">
        <v>819</v>
      </c>
      <c r="B830" s="160" t="n">
        <f aca="false">IF('ORÇ.GLOBAL P CAIXA'!K830="EXEC.",0,'ORÇ.GLOBAL P CAIXA'!M830)</f>
        <v>0</v>
      </c>
      <c r="C830" s="161" t="n">
        <f aca="false">IF('ORÇ.GLOBAL P CAIXA'!K830="EXEC.",0,'ORÇ.GLOBAL P CAIXA'!O830)</f>
        <v>0</v>
      </c>
      <c r="D830" s="162" t="n">
        <f aca="false">IF('ORÇ.GLOBAL P CAIXA'!K830="EXEC.",0,'ORÇ.GLOBAL P CAIXA'!P830)</f>
        <v>0</v>
      </c>
      <c r="E830" s="163" t="n">
        <f aca="false">IF('ORÇ.GLOBAL P CAIXA'!K830="EXEC.",0,ROUND('ORÇ.GLOBAL P CAIXA'!Q830,2))</f>
        <v>0</v>
      </c>
      <c r="F830" s="163" t="n">
        <f aca="false">IF('ORÇ.GLOBAL P CAIXA'!K830="EXEC.",0,TRUNC((1+(IF(OR(H830=0,H830=""),'BDI REF.'!$K$5,CHOOSE(H830,'BDI REF.'!$K$5,'BDI REF.'!$K$6,'BDI REF.'!$K$7))))*'ORÇ.GLOBAL P CAIXA'!R830,2))</f>
        <v>0</v>
      </c>
      <c r="G830" s="163" t="n">
        <f aca="false">IF('ORÇ.GLOBAL P CAIXA'!K830="EXEC.",0,IF(E830&lt;&gt;0,ROUND(E830*F830,2),IF(R830=0,(SUMIF($S$12:$S$1011,B830,$R$12:$R$1011)),R830)))</f>
        <v>0</v>
      </c>
      <c r="H830" s="509" t="str">
        <f aca="false">IF('ORÇ.GLOBAL P CAIXA'!K830="EXEC.","",IF('ORÇ.GLOBAL P CAIXA'!H830&gt;0,'ORÇ.GLOBAL P CAIXA'!H830,""))</f>
        <v/>
      </c>
      <c r="I830" s="509" t="str">
        <f aca="false">IF('ORÇ.GLOBAL P CAIXA'!K830="EXEC.","",IF('ORÇ.GLOBAL P CAIXA'!I830&gt;0,'ORÇ.GLOBAL P CAIXA'!I830,""))</f>
        <v/>
      </c>
      <c r="J830" s="510" t="str">
        <f aca="false">IF('ORÇ.GLOBAL P CAIXA'!K830="EXEC.","",IF('ORÇ.GLOBAL P CAIXA'!J830&gt;0,'ORÇ.GLOBAL P CAIXA'!J830,""))</f>
        <v/>
      </c>
      <c r="K830" s="115"/>
      <c r="L830" s="168" t="str">
        <f aca="false">IF(B830&gt;0,"ok","ocultar")</f>
        <v>ocultar</v>
      </c>
      <c r="M830" s="511" t="n">
        <f aca="false">ROUND(IF($O830&lt;&gt;0,$O830*(INFORMAÇÕES!$T$113/INFORMAÇÕES!$T$117),0),2)</f>
        <v>0</v>
      </c>
      <c r="N830" s="511" t="n">
        <f aca="false">ROUND(IF($O830&lt;&gt;0,$O830*(INFORMAÇÕES!$T$114/INFORMAÇÕES!$T$117),0),2)</f>
        <v>0</v>
      </c>
      <c r="O830" s="512" t="n">
        <f aca="false">IF(E830=0,G830,0)</f>
        <v>0</v>
      </c>
      <c r="Q830" s="88"/>
      <c r="R830" s="163" t="n">
        <f aca="false">IF(E830&lt;&gt;0,G830,0)</f>
        <v>0</v>
      </c>
      <c r="S830" s="157" t="n">
        <f aca="false">IF(B830=0,S829,IF(ISNONTEXT(B830)=TRUE(),INT(B830),INT(LEFT(B830,FIND(".",B830)-1))))</f>
        <v>3</v>
      </c>
      <c r="T830" s="157" t="str">
        <f aca="false">IF(T831=1,1,IF(B830&lt;&gt;0,1,IF(C830&lt;&gt;0,1,IF(D830&lt;&gt;0,1,IF('ORÇ.GLOBAL REF.'!E830&lt;&gt;0,1,"")))))</f>
        <v/>
      </c>
      <c r="U830" s="157" t="str">
        <f aca="false">IF(S830=0," ",IF(S830&lt;&gt;S829,S830," "))</f>
        <v> </v>
      </c>
      <c r="V830" s="88"/>
    </row>
    <row r="831" s="174" customFormat="true" ht="14.25" hidden="false" customHeight="false" outlineLevel="0" collapsed="false">
      <c r="A831" s="159" t="n">
        <v>820</v>
      </c>
      <c r="B831" s="160" t="n">
        <f aca="false">IF('ORÇ.GLOBAL P CAIXA'!K831="EXEC.",0,'ORÇ.GLOBAL P CAIXA'!M831)</f>
        <v>0</v>
      </c>
      <c r="C831" s="161" t="n">
        <f aca="false">IF('ORÇ.GLOBAL P CAIXA'!K831="EXEC.",0,'ORÇ.GLOBAL P CAIXA'!O831)</f>
        <v>0</v>
      </c>
      <c r="D831" s="162" t="n">
        <f aca="false">IF('ORÇ.GLOBAL P CAIXA'!K831="EXEC.",0,'ORÇ.GLOBAL P CAIXA'!P831)</f>
        <v>0</v>
      </c>
      <c r="E831" s="163" t="n">
        <f aca="false">IF('ORÇ.GLOBAL P CAIXA'!K831="EXEC.",0,ROUND('ORÇ.GLOBAL P CAIXA'!Q831,2))</f>
        <v>0</v>
      </c>
      <c r="F831" s="163" t="n">
        <f aca="false">IF('ORÇ.GLOBAL P CAIXA'!K831="EXEC.",0,TRUNC((1+(IF(OR(H831=0,H831=""),'BDI REF.'!$K$5,CHOOSE(H831,'BDI REF.'!$K$5,'BDI REF.'!$K$6,'BDI REF.'!$K$7))))*'ORÇ.GLOBAL P CAIXA'!R831,2))</f>
        <v>0</v>
      </c>
      <c r="G831" s="163" t="n">
        <f aca="false">IF('ORÇ.GLOBAL P CAIXA'!K831="EXEC.",0,IF(E831&lt;&gt;0,ROUND(E831*F831,2),IF(R831=0,(SUMIF($S$12:$S$1011,B831,$R$12:$R$1011)),R831)))</f>
        <v>0</v>
      </c>
      <c r="H831" s="509" t="str">
        <f aca="false">IF('ORÇ.GLOBAL P CAIXA'!K831="EXEC.","",IF('ORÇ.GLOBAL P CAIXA'!H831&gt;0,'ORÇ.GLOBAL P CAIXA'!H831,""))</f>
        <v/>
      </c>
      <c r="I831" s="509" t="str">
        <f aca="false">IF('ORÇ.GLOBAL P CAIXA'!K831="EXEC.","",IF('ORÇ.GLOBAL P CAIXA'!I831&gt;0,'ORÇ.GLOBAL P CAIXA'!I831,""))</f>
        <v/>
      </c>
      <c r="J831" s="510" t="str">
        <f aca="false">IF('ORÇ.GLOBAL P CAIXA'!K831="EXEC.","",IF('ORÇ.GLOBAL P CAIXA'!J831&gt;0,'ORÇ.GLOBAL P CAIXA'!J831,""))</f>
        <v/>
      </c>
      <c r="K831" s="115"/>
      <c r="L831" s="168" t="str">
        <f aca="false">IF(B831&gt;0,"ok","ocultar")</f>
        <v>ocultar</v>
      </c>
      <c r="M831" s="511" t="n">
        <f aca="false">ROUND(IF($O831&lt;&gt;0,$O831*(INFORMAÇÕES!$T$113/INFORMAÇÕES!$T$117),0),2)</f>
        <v>0</v>
      </c>
      <c r="N831" s="511" t="n">
        <f aca="false">ROUND(IF($O831&lt;&gt;0,$O831*(INFORMAÇÕES!$T$114/INFORMAÇÕES!$T$117),0),2)</f>
        <v>0</v>
      </c>
      <c r="O831" s="512" t="n">
        <f aca="false">IF(E831=0,G831,0)</f>
        <v>0</v>
      </c>
      <c r="Q831" s="88"/>
      <c r="R831" s="163" t="n">
        <f aca="false">IF(E831&lt;&gt;0,G831,0)</f>
        <v>0</v>
      </c>
      <c r="S831" s="157" t="n">
        <f aca="false">IF(B831=0,S830,IF(ISNONTEXT(B831)=TRUE(),INT(B831),INT(LEFT(B831,FIND(".",B831)-1))))</f>
        <v>3</v>
      </c>
      <c r="T831" s="157" t="str">
        <f aca="false">IF(T832=1,1,IF(B831&lt;&gt;0,1,IF(C831&lt;&gt;0,1,IF(D831&lt;&gt;0,1,IF('ORÇ.GLOBAL REF.'!E831&lt;&gt;0,1,"")))))</f>
        <v/>
      </c>
      <c r="U831" s="157" t="str">
        <f aca="false">IF(S831=0," ",IF(S831&lt;&gt;S830,S831," "))</f>
        <v> </v>
      </c>
      <c r="V831" s="88"/>
    </row>
    <row r="832" s="174" customFormat="true" ht="14.25" hidden="false" customHeight="false" outlineLevel="0" collapsed="false">
      <c r="A832" s="159" t="n">
        <v>821</v>
      </c>
      <c r="B832" s="160" t="n">
        <f aca="false">IF('ORÇ.GLOBAL P CAIXA'!K832="EXEC.",0,'ORÇ.GLOBAL P CAIXA'!M832)</f>
        <v>0</v>
      </c>
      <c r="C832" s="161" t="n">
        <f aca="false">IF('ORÇ.GLOBAL P CAIXA'!K832="EXEC.",0,'ORÇ.GLOBAL P CAIXA'!O832)</f>
        <v>0</v>
      </c>
      <c r="D832" s="162" t="n">
        <f aca="false">IF('ORÇ.GLOBAL P CAIXA'!K832="EXEC.",0,'ORÇ.GLOBAL P CAIXA'!P832)</f>
        <v>0</v>
      </c>
      <c r="E832" s="163" t="n">
        <f aca="false">IF('ORÇ.GLOBAL P CAIXA'!K832="EXEC.",0,ROUND('ORÇ.GLOBAL P CAIXA'!Q832,2))</f>
        <v>0</v>
      </c>
      <c r="F832" s="163" t="n">
        <f aca="false">IF('ORÇ.GLOBAL P CAIXA'!K832="EXEC.",0,TRUNC((1+(IF(OR(H832=0,H832=""),'BDI REF.'!$K$5,CHOOSE(H832,'BDI REF.'!$K$5,'BDI REF.'!$K$6,'BDI REF.'!$K$7))))*'ORÇ.GLOBAL P CAIXA'!R832,2))</f>
        <v>0</v>
      </c>
      <c r="G832" s="163" t="n">
        <f aca="false">IF('ORÇ.GLOBAL P CAIXA'!K832="EXEC.",0,IF(E832&lt;&gt;0,ROUND(E832*F832,2),IF(R832=0,(SUMIF($S$12:$S$1011,B832,$R$12:$R$1011)),R832)))</f>
        <v>0</v>
      </c>
      <c r="H832" s="509" t="str">
        <f aca="false">IF('ORÇ.GLOBAL P CAIXA'!K832="EXEC.","",IF('ORÇ.GLOBAL P CAIXA'!H832&gt;0,'ORÇ.GLOBAL P CAIXA'!H832,""))</f>
        <v/>
      </c>
      <c r="I832" s="509" t="str">
        <f aca="false">IF('ORÇ.GLOBAL P CAIXA'!K832="EXEC.","",IF('ORÇ.GLOBAL P CAIXA'!I832&gt;0,'ORÇ.GLOBAL P CAIXA'!I832,""))</f>
        <v/>
      </c>
      <c r="J832" s="510" t="str">
        <f aca="false">IF('ORÇ.GLOBAL P CAIXA'!K832="EXEC.","",IF('ORÇ.GLOBAL P CAIXA'!J832&gt;0,'ORÇ.GLOBAL P CAIXA'!J832,""))</f>
        <v/>
      </c>
      <c r="K832" s="115"/>
      <c r="L832" s="168" t="str">
        <f aca="false">IF(B832&gt;0,"ok","ocultar")</f>
        <v>ocultar</v>
      </c>
      <c r="M832" s="511" t="n">
        <f aca="false">ROUND(IF($O832&lt;&gt;0,$O832*(INFORMAÇÕES!$T$113/INFORMAÇÕES!$T$117),0),2)</f>
        <v>0</v>
      </c>
      <c r="N832" s="511" t="n">
        <f aca="false">ROUND(IF($O832&lt;&gt;0,$O832*(INFORMAÇÕES!$T$114/INFORMAÇÕES!$T$117),0),2)</f>
        <v>0</v>
      </c>
      <c r="O832" s="512" t="n">
        <f aca="false">IF(E832=0,G832,0)</f>
        <v>0</v>
      </c>
      <c r="Q832" s="88"/>
      <c r="R832" s="163" t="n">
        <f aca="false">IF(E832&lt;&gt;0,G832,0)</f>
        <v>0</v>
      </c>
      <c r="S832" s="157" t="n">
        <f aca="false">IF(B832=0,S831,IF(ISNONTEXT(B832)=TRUE(),INT(B832),INT(LEFT(B832,FIND(".",B832)-1))))</f>
        <v>3</v>
      </c>
      <c r="T832" s="157" t="str">
        <f aca="false">IF(T833=1,1,IF(B832&lt;&gt;0,1,IF(C832&lt;&gt;0,1,IF(D832&lt;&gt;0,1,IF('ORÇ.GLOBAL REF.'!E832&lt;&gt;0,1,"")))))</f>
        <v/>
      </c>
      <c r="U832" s="157" t="str">
        <f aca="false">IF(S832=0," ",IF(S832&lt;&gt;S831,S832," "))</f>
        <v> </v>
      </c>
      <c r="V832" s="88"/>
    </row>
    <row r="833" s="174" customFormat="true" ht="14.25" hidden="false" customHeight="false" outlineLevel="0" collapsed="false">
      <c r="A833" s="159" t="n">
        <v>822</v>
      </c>
      <c r="B833" s="160" t="n">
        <f aca="false">IF('ORÇ.GLOBAL P CAIXA'!K833="EXEC.",0,'ORÇ.GLOBAL P CAIXA'!M833)</f>
        <v>0</v>
      </c>
      <c r="C833" s="161" t="n">
        <f aca="false">IF('ORÇ.GLOBAL P CAIXA'!K833="EXEC.",0,'ORÇ.GLOBAL P CAIXA'!O833)</f>
        <v>0</v>
      </c>
      <c r="D833" s="162" t="n">
        <f aca="false">IF('ORÇ.GLOBAL P CAIXA'!K833="EXEC.",0,'ORÇ.GLOBAL P CAIXA'!P833)</f>
        <v>0</v>
      </c>
      <c r="E833" s="163" t="n">
        <f aca="false">IF('ORÇ.GLOBAL P CAIXA'!K833="EXEC.",0,ROUND('ORÇ.GLOBAL P CAIXA'!Q833,2))</f>
        <v>0</v>
      </c>
      <c r="F833" s="163" t="n">
        <f aca="false">IF('ORÇ.GLOBAL P CAIXA'!K833="EXEC.",0,TRUNC((1+(IF(OR(H833=0,H833=""),'BDI REF.'!$K$5,CHOOSE(H833,'BDI REF.'!$K$5,'BDI REF.'!$K$6,'BDI REF.'!$K$7))))*'ORÇ.GLOBAL P CAIXA'!R833,2))</f>
        <v>0</v>
      </c>
      <c r="G833" s="163" t="n">
        <f aca="false">IF('ORÇ.GLOBAL P CAIXA'!K833="EXEC.",0,IF(E833&lt;&gt;0,ROUND(E833*F833,2),IF(R833=0,(SUMIF($S$12:$S$1011,B833,$R$12:$R$1011)),R833)))</f>
        <v>0</v>
      </c>
      <c r="H833" s="509" t="str">
        <f aca="false">IF('ORÇ.GLOBAL P CAIXA'!K833="EXEC.","",IF('ORÇ.GLOBAL P CAIXA'!H833&gt;0,'ORÇ.GLOBAL P CAIXA'!H833,""))</f>
        <v/>
      </c>
      <c r="I833" s="509" t="str">
        <f aca="false">IF('ORÇ.GLOBAL P CAIXA'!K833="EXEC.","",IF('ORÇ.GLOBAL P CAIXA'!I833&gt;0,'ORÇ.GLOBAL P CAIXA'!I833,""))</f>
        <v/>
      </c>
      <c r="J833" s="510" t="str">
        <f aca="false">IF('ORÇ.GLOBAL P CAIXA'!K833="EXEC.","",IF('ORÇ.GLOBAL P CAIXA'!J833&gt;0,'ORÇ.GLOBAL P CAIXA'!J833,""))</f>
        <v/>
      </c>
      <c r="K833" s="115"/>
      <c r="L833" s="168" t="str">
        <f aca="false">IF(B833&gt;0,"ok","ocultar")</f>
        <v>ocultar</v>
      </c>
      <c r="M833" s="511" t="n">
        <f aca="false">ROUND(IF($O833&lt;&gt;0,$O833*(INFORMAÇÕES!$T$113/INFORMAÇÕES!$T$117),0),2)</f>
        <v>0</v>
      </c>
      <c r="N833" s="511" t="n">
        <f aca="false">ROUND(IF($O833&lt;&gt;0,$O833*(INFORMAÇÕES!$T$114/INFORMAÇÕES!$T$117),0),2)</f>
        <v>0</v>
      </c>
      <c r="O833" s="512" t="n">
        <f aca="false">IF(E833=0,G833,0)</f>
        <v>0</v>
      </c>
      <c r="Q833" s="88"/>
      <c r="R833" s="163" t="n">
        <f aca="false">IF(E833&lt;&gt;0,G833,0)</f>
        <v>0</v>
      </c>
      <c r="S833" s="157" t="n">
        <f aca="false">IF(B833=0,S832,IF(ISNONTEXT(B833)=TRUE(),INT(B833),INT(LEFT(B833,FIND(".",B833)-1))))</f>
        <v>3</v>
      </c>
      <c r="T833" s="157" t="str">
        <f aca="false">IF(T834=1,1,IF(B833&lt;&gt;0,1,IF(C833&lt;&gt;0,1,IF(D833&lt;&gt;0,1,IF('ORÇ.GLOBAL REF.'!E833&lt;&gt;0,1,"")))))</f>
        <v/>
      </c>
      <c r="U833" s="157" t="str">
        <f aca="false">IF(S833=0," ",IF(S833&lt;&gt;S832,S833," "))</f>
        <v> </v>
      </c>
      <c r="V833" s="88"/>
    </row>
    <row r="834" s="174" customFormat="true" ht="14.25" hidden="false" customHeight="false" outlineLevel="0" collapsed="false">
      <c r="A834" s="159" t="n">
        <v>823</v>
      </c>
      <c r="B834" s="160" t="n">
        <f aca="false">IF('ORÇ.GLOBAL P CAIXA'!K834="EXEC.",0,'ORÇ.GLOBAL P CAIXA'!M834)</f>
        <v>0</v>
      </c>
      <c r="C834" s="161" t="n">
        <f aca="false">IF('ORÇ.GLOBAL P CAIXA'!K834="EXEC.",0,'ORÇ.GLOBAL P CAIXA'!O834)</f>
        <v>0</v>
      </c>
      <c r="D834" s="162" t="n">
        <f aca="false">IF('ORÇ.GLOBAL P CAIXA'!K834="EXEC.",0,'ORÇ.GLOBAL P CAIXA'!P834)</f>
        <v>0</v>
      </c>
      <c r="E834" s="163" t="n">
        <f aca="false">IF('ORÇ.GLOBAL P CAIXA'!K834="EXEC.",0,ROUND('ORÇ.GLOBAL P CAIXA'!Q834,2))</f>
        <v>0</v>
      </c>
      <c r="F834" s="163" t="n">
        <f aca="false">IF('ORÇ.GLOBAL P CAIXA'!K834="EXEC.",0,TRUNC((1+(IF(OR(H834=0,H834=""),'BDI REF.'!$K$5,CHOOSE(H834,'BDI REF.'!$K$5,'BDI REF.'!$K$6,'BDI REF.'!$K$7))))*'ORÇ.GLOBAL P CAIXA'!R834,2))</f>
        <v>0</v>
      </c>
      <c r="G834" s="163" t="n">
        <f aca="false">IF('ORÇ.GLOBAL P CAIXA'!K834="EXEC.",0,IF(E834&lt;&gt;0,ROUND(E834*F834,2),IF(R834=0,(SUMIF($S$12:$S$1011,B834,$R$12:$R$1011)),R834)))</f>
        <v>0</v>
      </c>
      <c r="H834" s="509" t="str">
        <f aca="false">IF('ORÇ.GLOBAL P CAIXA'!K834="EXEC.","",IF('ORÇ.GLOBAL P CAIXA'!H834&gt;0,'ORÇ.GLOBAL P CAIXA'!H834,""))</f>
        <v/>
      </c>
      <c r="I834" s="509" t="str">
        <f aca="false">IF('ORÇ.GLOBAL P CAIXA'!K834="EXEC.","",IF('ORÇ.GLOBAL P CAIXA'!I834&gt;0,'ORÇ.GLOBAL P CAIXA'!I834,""))</f>
        <v/>
      </c>
      <c r="J834" s="510" t="str">
        <f aca="false">IF('ORÇ.GLOBAL P CAIXA'!K834="EXEC.","",IF('ORÇ.GLOBAL P CAIXA'!J834&gt;0,'ORÇ.GLOBAL P CAIXA'!J834,""))</f>
        <v/>
      </c>
      <c r="K834" s="115"/>
      <c r="L834" s="168" t="str">
        <f aca="false">IF(B834&gt;0,"ok","ocultar")</f>
        <v>ocultar</v>
      </c>
      <c r="M834" s="511" t="n">
        <f aca="false">ROUND(IF($O834&lt;&gt;0,$O834*(INFORMAÇÕES!$T$113/INFORMAÇÕES!$T$117),0),2)</f>
        <v>0</v>
      </c>
      <c r="N834" s="511" t="n">
        <f aca="false">ROUND(IF($O834&lt;&gt;0,$O834*(INFORMAÇÕES!$T$114/INFORMAÇÕES!$T$117),0),2)</f>
        <v>0</v>
      </c>
      <c r="O834" s="512" t="n">
        <f aca="false">IF(E834=0,G834,0)</f>
        <v>0</v>
      </c>
      <c r="Q834" s="88"/>
      <c r="R834" s="163" t="n">
        <f aca="false">IF(E834&lt;&gt;0,G834,0)</f>
        <v>0</v>
      </c>
      <c r="S834" s="157" t="n">
        <f aca="false">IF(B834=0,S833,IF(ISNONTEXT(B834)=TRUE(),INT(B834),INT(LEFT(B834,FIND(".",B834)-1))))</f>
        <v>3</v>
      </c>
      <c r="T834" s="157" t="str">
        <f aca="false">IF(T835=1,1,IF(B834&lt;&gt;0,1,IF(C834&lt;&gt;0,1,IF(D834&lt;&gt;0,1,IF('ORÇ.GLOBAL REF.'!E834&lt;&gt;0,1,"")))))</f>
        <v/>
      </c>
      <c r="U834" s="157" t="str">
        <f aca="false">IF(S834=0," ",IF(S834&lt;&gt;S833,S834," "))</f>
        <v> </v>
      </c>
      <c r="V834" s="88"/>
    </row>
    <row r="835" s="174" customFormat="true" ht="14.25" hidden="false" customHeight="false" outlineLevel="0" collapsed="false">
      <c r="A835" s="159" t="n">
        <v>824</v>
      </c>
      <c r="B835" s="160" t="n">
        <f aca="false">IF('ORÇ.GLOBAL P CAIXA'!K835="EXEC.",0,'ORÇ.GLOBAL P CAIXA'!M835)</f>
        <v>0</v>
      </c>
      <c r="C835" s="161" t="n">
        <f aca="false">IF('ORÇ.GLOBAL P CAIXA'!K835="EXEC.",0,'ORÇ.GLOBAL P CAIXA'!O835)</f>
        <v>0</v>
      </c>
      <c r="D835" s="162" t="n">
        <f aca="false">IF('ORÇ.GLOBAL P CAIXA'!K835="EXEC.",0,'ORÇ.GLOBAL P CAIXA'!P835)</f>
        <v>0</v>
      </c>
      <c r="E835" s="163" t="n">
        <f aca="false">IF('ORÇ.GLOBAL P CAIXA'!K835="EXEC.",0,ROUND('ORÇ.GLOBAL P CAIXA'!Q835,2))</f>
        <v>0</v>
      </c>
      <c r="F835" s="163" t="n">
        <f aca="false">IF('ORÇ.GLOBAL P CAIXA'!K835="EXEC.",0,TRUNC((1+(IF(OR(H835=0,H835=""),'BDI REF.'!$K$5,CHOOSE(H835,'BDI REF.'!$K$5,'BDI REF.'!$K$6,'BDI REF.'!$K$7))))*'ORÇ.GLOBAL P CAIXA'!R835,2))</f>
        <v>0</v>
      </c>
      <c r="G835" s="163" t="n">
        <f aca="false">IF('ORÇ.GLOBAL P CAIXA'!K835="EXEC.",0,IF(E835&lt;&gt;0,ROUND(E835*F835,2),IF(R835=0,(SUMIF($S$12:$S$1011,B835,$R$12:$R$1011)),R835)))</f>
        <v>0</v>
      </c>
      <c r="H835" s="509" t="str">
        <f aca="false">IF('ORÇ.GLOBAL P CAIXA'!K835="EXEC.","",IF('ORÇ.GLOBAL P CAIXA'!H835&gt;0,'ORÇ.GLOBAL P CAIXA'!H835,""))</f>
        <v/>
      </c>
      <c r="I835" s="509" t="str">
        <f aca="false">IF('ORÇ.GLOBAL P CAIXA'!K835="EXEC.","",IF('ORÇ.GLOBAL P CAIXA'!I835&gt;0,'ORÇ.GLOBAL P CAIXA'!I835,""))</f>
        <v/>
      </c>
      <c r="J835" s="510" t="str">
        <f aca="false">IF('ORÇ.GLOBAL P CAIXA'!K835="EXEC.","",IF('ORÇ.GLOBAL P CAIXA'!J835&gt;0,'ORÇ.GLOBAL P CAIXA'!J835,""))</f>
        <v/>
      </c>
      <c r="K835" s="115"/>
      <c r="L835" s="168" t="str">
        <f aca="false">IF(B835&gt;0,"ok","ocultar")</f>
        <v>ocultar</v>
      </c>
      <c r="M835" s="511" t="n">
        <f aca="false">ROUND(IF($O835&lt;&gt;0,$O835*(INFORMAÇÕES!$T$113/INFORMAÇÕES!$T$117),0),2)</f>
        <v>0</v>
      </c>
      <c r="N835" s="511" t="n">
        <f aca="false">ROUND(IF($O835&lt;&gt;0,$O835*(INFORMAÇÕES!$T$114/INFORMAÇÕES!$T$117),0),2)</f>
        <v>0</v>
      </c>
      <c r="O835" s="512" t="n">
        <f aca="false">IF(E835=0,G835,0)</f>
        <v>0</v>
      </c>
      <c r="Q835" s="88"/>
      <c r="R835" s="163" t="n">
        <f aca="false">IF(E835&lt;&gt;0,G835,0)</f>
        <v>0</v>
      </c>
      <c r="S835" s="157" t="n">
        <f aca="false">IF(B835=0,S834,IF(ISNONTEXT(B835)=TRUE(),INT(B835),INT(LEFT(B835,FIND(".",B835)-1))))</f>
        <v>3</v>
      </c>
      <c r="T835" s="157" t="str">
        <f aca="false">IF(T836=1,1,IF(B835&lt;&gt;0,1,IF(C835&lt;&gt;0,1,IF(D835&lt;&gt;0,1,IF('ORÇ.GLOBAL REF.'!E835&lt;&gt;0,1,"")))))</f>
        <v/>
      </c>
      <c r="U835" s="157" t="str">
        <f aca="false">IF(S835=0," ",IF(S835&lt;&gt;S834,S835," "))</f>
        <v> </v>
      </c>
      <c r="V835" s="88"/>
    </row>
    <row r="836" s="174" customFormat="true" ht="14.25" hidden="false" customHeight="false" outlineLevel="0" collapsed="false">
      <c r="A836" s="159" t="n">
        <v>825</v>
      </c>
      <c r="B836" s="160" t="n">
        <f aca="false">IF('ORÇ.GLOBAL P CAIXA'!K836="EXEC.",0,'ORÇ.GLOBAL P CAIXA'!M836)</f>
        <v>0</v>
      </c>
      <c r="C836" s="161" t="n">
        <f aca="false">IF('ORÇ.GLOBAL P CAIXA'!K836="EXEC.",0,'ORÇ.GLOBAL P CAIXA'!O836)</f>
        <v>0</v>
      </c>
      <c r="D836" s="162" t="n">
        <f aca="false">IF('ORÇ.GLOBAL P CAIXA'!K836="EXEC.",0,'ORÇ.GLOBAL P CAIXA'!P836)</f>
        <v>0</v>
      </c>
      <c r="E836" s="163" t="n">
        <f aca="false">IF('ORÇ.GLOBAL P CAIXA'!K836="EXEC.",0,ROUND('ORÇ.GLOBAL P CAIXA'!Q836,2))</f>
        <v>0</v>
      </c>
      <c r="F836" s="163" t="n">
        <f aca="false">IF('ORÇ.GLOBAL P CAIXA'!K836="EXEC.",0,TRUNC((1+(IF(OR(H836=0,H836=""),'BDI REF.'!$K$5,CHOOSE(H836,'BDI REF.'!$K$5,'BDI REF.'!$K$6,'BDI REF.'!$K$7))))*'ORÇ.GLOBAL P CAIXA'!R836,2))</f>
        <v>0</v>
      </c>
      <c r="G836" s="163" t="n">
        <f aca="false">IF('ORÇ.GLOBAL P CAIXA'!K836="EXEC.",0,IF(E836&lt;&gt;0,ROUND(E836*F836,2),IF(R836=0,(SUMIF($S$12:$S$1011,B836,$R$12:$R$1011)),R836)))</f>
        <v>0</v>
      </c>
      <c r="H836" s="509" t="str">
        <f aca="false">IF('ORÇ.GLOBAL P CAIXA'!K836="EXEC.","",IF('ORÇ.GLOBAL P CAIXA'!H836&gt;0,'ORÇ.GLOBAL P CAIXA'!H836,""))</f>
        <v/>
      </c>
      <c r="I836" s="509" t="str">
        <f aca="false">IF('ORÇ.GLOBAL P CAIXA'!K836="EXEC.","",IF('ORÇ.GLOBAL P CAIXA'!I836&gt;0,'ORÇ.GLOBAL P CAIXA'!I836,""))</f>
        <v/>
      </c>
      <c r="J836" s="510" t="str">
        <f aca="false">IF('ORÇ.GLOBAL P CAIXA'!K836="EXEC.","",IF('ORÇ.GLOBAL P CAIXA'!J836&gt;0,'ORÇ.GLOBAL P CAIXA'!J836,""))</f>
        <v/>
      </c>
      <c r="K836" s="115"/>
      <c r="L836" s="168" t="str">
        <f aca="false">IF(B836&gt;0,"ok","ocultar")</f>
        <v>ocultar</v>
      </c>
      <c r="M836" s="511" t="n">
        <f aca="false">ROUND(IF($O836&lt;&gt;0,$O836*(INFORMAÇÕES!$T$113/INFORMAÇÕES!$T$117),0),2)</f>
        <v>0</v>
      </c>
      <c r="N836" s="511" t="n">
        <f aca="false">ROUND(IF($O836&lt;&gt;0,$O836*(INFORMAÇÕES!$T$114/INFORMAÇÕES!$T$117),0),2)</f>
        <v>0</v>
      </c>
      <c r="O836" s="512" t="n">
        <f aca="false">IF(E836=0,G836,0)</f>
        <v>0</v>
      </c>
      <c r="Q836" s="88"/>
      <c r="R836" s="163" t="n">
        <f aca="false">IF(E836&lt;&gt;0,G836,0)</f>
        <v>0</v>
      </c>
      <c r="S836" s="157" t="n">
        <f aca="false">IF(B836=0,S835,IF(ISNONTEXT(B836)=TRUE(),INT(B836),INT(LEFT(B836,FIND(".",B836)-1))))</f>
        <v>3</v>
      </c>
      <c r="T836" s="157" t="str">
        <f aca="false">IF(T837=1,1,IF(B836&lt;&gt;0,1,IF(C836&lt;&gt;0,1,IF(D836&lt;&gt;0,1,IF('ORÇ.GLOBAL REF.'!E836&lt;&gt;0,1,"")))))</f>
        <v/>
      </c>
      <c r="U836" s="157" t="str">
        <f aca="false">IF(S836=0," ",IF(S836&lt;&gt;S835,S836," "))</f>
        <v> </v>
      </c>
      <c r="V836" s="88"/>
    </row>
    <row r="837" s="174" customFormat="true" ht="14.25" hidden="false" customHeight="false" outlineLevel="0" collapsed="false">
      <c r="A837" s="159" t="n">
        <v>826</v>
      </c>
      <c r="B837" s="160" t="n">
        <f aca="false">IF('ORÇ.GLOBAL P CAIXA'!K837="EXEC.",0,'ORÇ.GLOBAL P CAIXA'!M837)</f>
        <v>0</v>
      </c>
      <c r="C837" s="161" t="n">
        <f aca="false">IF('ORÇ.GLOBAL P CAIXA'!K837="EXEC.",0,'ORÇ.GLOBAL P CAIXA'!O837)</f>
        <v>0</v>
      </c>
      <c r="D837" s="162" t="n">
        <f aca="false">IF('ORÇ.GLOBAL P CAIXA'!K837="EXEC.",0,'ORÇ.GLOBAL P CAIXA'!P837)</f>
        <v>0</v>
      </c>
      <c r="E837" s="163" t="n">
        <f aca="false">IF('ORÇ.GLOBAL P CAIXA'!K837="EXEC.",0,ROUND('ORÇ.GLOBAL P CAIXA'!Q837,2))</f>
        <v>0</v>
      </c>
      <c r="F837" s="163" t="n">
        <f aca="false">IF('ORÇ.GLOBAL P CAIXA'!K837="EXEC.",0,TRUNC((1+(IF(OR(H837=0,H837=""),'BDI REF.'!$K$5,CHOOSE(H837,'BDI REF.'!$K$5,'BDI REF.'!$K$6,'BDI REF.'!$K$7))))*'ORÇ.GLOBAL P CAIXA'!R837,2))</f>
        <v>0</v>
      </c>
      <c r="G837" s="163" t="n">
        <f aca="false">IF('ORÇ.GLOBAL P CAIXA'!K837="EXEC.",0,IF(E837&lt;&gt;0,ROUND(E837*F837,2),IF(R837=0,(SUMIF($S$12:$S$1011,B837,$R$12:$R$1011)),R837)))</f>
        <v>0</v>
      </c>
      <c r="H837" s="509" t="str">
        <f aca="false">IF('ORÇ.GLOBAL P CAIXA'!K837="EXEC.","",IF('ORÇ.GLOBAL P CAIXA'!H837&gt;0,'ORÇ.GLOBAL P CAIXA'!H837,""))</f>
        <v/>
      </c>
      <c r="I837" s="509" t="str">
        <f aca="false">IF('ORÇ.GLOBAL P CAIXA'!K837="EXEC.","",IF('ORÇ.GLOBAL P CAIXA'!I837&gt;0,'ORÇ.GLOBAL P CAIXA'!I837,""))</f>
        <v/>
      </c>
      <c r="J837" s="510" t="str">
        <f aca="false">IF('ORÇ.GLOBAL P CAIXA'!K837="EXEC.","",IF('ORÇ.GLOBAL P CAIXA'!J837&gt;0,'ORÇ.GLOBAL P CAIXA'!J837,""))</f>
        <v/>
      </c>
      <c r="K837" s="115"/>
      <c r="L837" s="168" t="str">
        <f aca="false">IF(B837&gt;0,"ok","ocultar")</f>
        <v>ocultar</v>
      </c>
      <c r="M837" s="511" t="n">
        <f aca="false">ROUND(IF($O837&lt;&gt;0,$O837*(INFORMAÇÕES!$T$113/INFORMAÇÕES!$T$117),0),2)</f>
        <v>0</v>
      </c>
      <c r="N837" s="511" t="n">
        <f aca="false">ROUND(IF($O837&lt;&gt;0,$O837*(INFORMAÇÕES!$T$114/INFORMAÇÕES!$T$117),0),2)</f>
        <v>0</v>
      </c>
      <c r="O837" s="512" t="n">
        <f aca="false">IF(E837=0,G837,0)</f>
        <v>0</v>
      </c>
      <c r="Q837" s="88"/>
      <c r="R837" s="163" t="n">
        <f aca="false">IF(E837&lt;&gt;0,G837,0)</f>
        <v>0</v>
      </c>
      <c r="S837" s="157" t="n">
        <f aca="false">IF(B837=0,S836,IF(ISNONTEXT(B837)=TRUE(),INT(B837),INT(LEFT(B837,FIND(".",B837)-1))))</f>
        <v>3</v>
      </c>
      <c r="T837" s="157" t="str">
        <f aca="false">IF(T838=1,1,IF(B837&lt;&gt;0,1,IF(C837&lt;&gt;0,1,IF(D837&lt;&gt;0,1,IF('ORÇ.GLOBAL REF.'!E837&lt;&gt;0,1,"")))))</f>
        <v/>
      </c>
      <c r="U837" s="157" t="str">
        <f aca="false">IF(S837=0," ",IF(S837&lt;&gt;S836,S837," "))</f>
        <v> </v>
      </c>
      <c r="V837" s="88"/>
    </row>
    <row r="838" s="174" customFormat="true" ht="14.25" hidden="false" customHeight="false" outlineLevel="0" collapsed="false">
      <c r="A838" s="159" t="n">
        <v>827</v>
      </c>
      <c r="B838" s="160" t="n">
        <f aca="false">IF('ORÇ.GLOBAL P CAIXA'!K838="EXEC.",0,'ORÇ.GLOBAL P CAIXA'!M838)</f>
        <v>0</v>
      </c>
      <c r="C838" s="161" t="n">
        <f aca="false">IF('ORÇ.GLOBAL P CAIXA'!K838="EXEC.",0,'ORÇ.GLOBAL P CAIXA'!O838)</f>
        <v>0</v>
      </c>
      <c r="D838" s="162" t="n">
        <f aca="false">IF('ORÇ.GLOBAL P CAIXA'!K838="EXEC.",0,'ORÇ.GLOBAL P CAIXA'!P838)</f>
        <v>0</v>
      </c>
      <c r="E838" s="163" t="n">
        <f aca="false">IF('ORÇ.GLOBAL P CAIXA'!K838="EXEC.",0,ROUND('ORÇ.GLOBAL P CAIXA'!Q838,2))</f>
        <v>0</v>
      </c>
      <c r="F838" s="163" t="n">
        <f aca="false">IF('ORÇ.GLOBAL P CAIXA'!K838="EXEC.",0,TRUNC((1+(IF(OR(H838=0,H838=""),'BDI REF.'!$K$5,CHOOSE(H838,'BDI REF.'!$K$5,'BDI REF.'!$K$6,'BDI REF.'!$K$7))))*'ORÇ.GLOBAL P CAIXA'!R838,2))</f>
        <v>0</v>
      </c>
      <c r="G838" s="163" t="n">
        <f aca="false">IF('ORÇ.GLOBAL P CAIXA'!K838="EXEC.",0,IF(E838&lt;&gt;0,ROUND(E838*F838,2),IF(R838=0,(SUMIF($S$12:$S$1011,B838,$R$12:$R$1011)),R838)))</f>
        <v>0</v>
      </c>
      <c r="H838" s="509" t="str">
        <f aca="false">IF('ORÇ.GLOBAL P CAIXA'!K838="EXEC.","",IF('ORÇ.GLOBAL P CAIXA'!H838&gt;0,'ORÇ.GLOBAL P CAIXA'!H838,""))</f>
        <v/>
      </c>
      <c r="I838" s="509" t="str">
        <f aca="false">IF('ORÇ.GLOBAL P CAIXA'!K838="EXEC.","",IF('ORÇ.GLOBAL P CAIXA'!I838&gt;0,'ORÇ.GLOBAL P CAIXA'!I838,""))</f>
        <v/>
      </c>
      <c r="J838" s="510" t="str">
        <f aca="false">IF('ORÇ.GLOBAL P CAIXA'!K838="EXEC.","",IF('ORÇ.GLOBAL P CAIXA'!J838&gt;0,'ORÇ.GLOBAL P CAIXA'!J838,""))</f>
        <v/>
      </c>
      <c r="K838" s="115"/>
      <c r="L838" s="168" t="str">
        <f aca="false">IF(B838&gt;0,"ok","ocultar")</f>
        <v>ocultar</v>
      </c>
      <c r="M838" s="511" t="n">
        <f aca="false">ROUND(IF($O838&lt;&gt;0,$O838*(INFORMAÇÕES!$T$113/INFORMAÇÕES!$T$117),0),2)</f>
        <v>0</v>
      </c>
      <c r="N838" s="511" t="n">
        <f aca="false">ROUND(IF($O838&lt;&gt;0,$O838*(INFORMAÇÕES!$T$114/INFORMAÇÕES!$T$117),0),2)</f>
        <v>0</v>
      </c>
      <c r="O838" s="512" t="n">
        <f aca="false">IF(E838=0,G838,0)</f>
        <v>0</v>
      </c>
      <c r="Q838" s="88"/>
      <c r="R838" s="163" t="n">
        <f aca="false">IF(E838&lt;&gt;0,G838,0)</f>
        <v>0</v>
      </c>
      <c r="S838" s="157" t="n">
        <f aca="false">IF(B838=0,S837,IF(ISNONTEXT(B838)=TRUE(),INT(B838),INT(LEFT(B838,FIND(".",B838)-1))))</f>
        <v>3</v>
      </c>
      <c r="T838" s="157" t="str">
        <f aca="false">IF(T839=1,1,IF(B838&lt;&gt;0,1,IF(C838&lt;&gt;0,1,IF(D838&lt;&gt;0,1,IF('ORÇ.GLOBAL REF.'!E838&lt;&gt;0,1,"")))))</f>
        <v/>
      </c>
      <c r="U838" s="157" t="str">
        <f aca="false">IF(S838=0," ",IF(S838&lt;&gt;S837,S838," "))</f>
        <v> </v>
      </c>
      <c r="V838" s="88"/>
    </row>
    <row r="839" s="174" customFormat="true" ht="14.25" hidden="false" customHeight="false" outlineLevel="0" collapsed="false">
      <c r="A839" s="159" t="n">
        <v>828</v>
      </c>
      <c r="B839" s="160" t="n">
        <f aca="false">IF('ORÇ.GLOBAL P CAIXA'!K839="EXEC.",0,'ORÇ.GLOBAL P CAIXA'!M839)</f>
        <v>0</v>
      </c>
      <c r="C839" s="161" t="n">
        <f aca="false">IF('ORÇ.GLOBAL P CAIXA'!K839="EXEC.",0,'ORÇ.GLOBAL P CAIXA'!O839)</f>
        <v>0</v>
      </c>
      <c r="D839" s="162" t="n">
        <f aca="false">IF('ORÇ.GLOBAL P CAIXA'!K839="EXEC.",0,'ORÇ.GLOBAL P CAIXA'!P839)</f>
        <v>0</v>
      </c>
      <c r="E839" s="163" t="n">
        <f aca="false">IF('ORÇ.GLOBAL P CAIXA'!K839="EXEC.",0,ROUND('ORÇ.GLOBAL P CAIXA'!Q839,2))</f>
        <v>0</v>
      </c>
      <c r="F839" s="163" t="n">
        <f aca="false">IF('ORÇ.GLOBAL P CAIXA'!K839="EXEC.",0,TRUNC((1+(IF(OR(H839=0,H839=""),'BDI REF.'!$K$5,CHOOSE(H839,'BDI REF.'!$K$5,'BDI REF.'!$K$6,'BDI REF.'!$K$7))))*'ORÇ.GLOBAL P CAIXA'!R839,2))</f>
        <v>0</v>
      </c>
      <c r="G839" s="163" t="n">
        <f aca="false">IF('ORÇ.GLOBAL P CAIXA'!K839="EXEC.",0,IF(E839&lt;&gt;0,ROUND(E839*F839,2),IF(R839=0,(SUMIF($S$12:$S$1011,B839,$R$12:$R$1011)),R839)))</f>
        <v>0</v>
      </c>
      <c r="H839" s="509" t="str">
        <f aca="false">IF('ORÇ.GLOBAL P CAIXA'!K839="EXEC.","",IF('ORÇ.GLOBAL P CAIXA'!H839&gt;0,'ORÇ.GLOBAL P CAIXA'!H839,""))</f>
        <v/>
      </c>
      <c r="I839" s="509" t="str">
        <f aca="false">IF('ORÇ.GLOBAL P CAIXA'!K839="EXEC.","",IF('ORÇ.GLOBAL P CAIXA'!I839&gt;0,'ORÇ.GLOBAL P CAIXA'!I839,""))</f>
        <v/>
      </c>
      <c r="J839" s="510" t="str">
        <f aca="false">IF('ORÇ.GLOBAL P CAIXA'!K839="EXEC.","",IF('ORÇ.GLOBAL P CAIXA'!J839&gt;0,'ORÇ.GLOBAL P CAIXA'!J839,""))</f>
        <v/>
      </c>
      <c r="K839" s="115"/>
      <c r="L839" s="168" t="str">
        <f aca="false">IF(B839&gt;0,"ok","ocultar")</f>
        <v>ocultar</v>
      </c>
      <c r="M839" s="511" t="n">
        <f aca="false">ROUND(IF($O839&lt;&gt;0,$O839*(INFORMAÇÕES!$T$113/INFORMAÇÕES!$T$117),0),2)</f>
        <v>0</v>
      </c>
      <c r="N839" s="511" t="n">
        <f aca="false">ROUND(IF($O839&lt;&gt;0,$O839*(INFORMAÇÕES!$T$114/INFORMAÇÕES!$T$117),0),2)</f>
        <v>0</v>
      </c>
      <c r="O839" s="512" t="n">
        <f aca="false">IF(E839=0,G839,0)</f>
        <v>0</v>
      </c>
      <c r="Q839" s="88"/>
      <c r="R839" s="163" t="n">
        <f aca="false">IF(E839&lt;&gt;0,G839,0)</f>
        <v>0</v>
      </c>
      <c r="S839" s="157" t="n">
        <f aca="false">IF(B839=0,S838,IF(ISNONTEXT(B839)=TRUE(),INT(B839),INT(LEFT(B839,FIND(".",B839)-1))))</f>
        <v>3</v>
      </c>
      <c r="T839" s="157" t="str">
        <f aca="false">IF(T840=1,1,IF(B839&lt;&gt;0,1,IF(C839&lt;&gt;0,1,IF(D839&lt;&gt;0,1,IF('ORÇ.GLOBAL REF.'!E839&lt;&gt;0,1,"")))))</f>
        <v/>
      </c>
      <c r="U839" s="157" t="str">
        <f aca="false">IF(S839=0," ",IF(S839&lt;&gt;S838,S839," "))</f>
        <v> </v>
      </c>
      <c r="V839" s="88"/>
    </row>
    <row r="840" s="174" customFormat="true" ht="14.25" hidden="false" customHeight="false" outlineLevel="0" collapsed="false">
      <c r="A840" s="159" t="n">
        <v>829</v>
      </c>
      <c r="B840" s="160" t="n">
        <f aca="false">IF('ORÇ.GLOBAL P CAIXA'!K840="EXEC.",0,'ORÇ.GLOBAL P CAIXA'!M840)</f>
        <v>0</v>
      </c>
      <c r="C840" s="161" t="n">
        <f aca="false">IF('ORÇ.GLOBAL P CAIXA'!K840="EXEC.",0,'ORÇ.GLOBAL P CAIXA'!O840)</f>
        <v>0</v>
      </c>
      <c r="D840" s="162" t="n">
        <f aca="false">IF('ORÇ.GLOBAL P CAIXA'!K840="EXEC.",0,'ORÇ.GLOBAL P CAIXA'!P840)</f>
        <v>0</v>
      </c>
      <c r="E840" s="163" t="n">
        <f aca="false">IF('ORÇ.GLOBAL P CAIXA'!K840="EXEC.",0,ROUND('ORÇ.GLOBAL P CAIXA'!Q840,2))</f>
        <v>0</v>
      </c>
      <c r="F840" s="163" t="n">
        <f aca="false">IF('ORÇ.GLOBAL P CAIXA'!K840="EXEC.",0,TRUNC((1+(IF(OR(H840=0,H840=""),'BDI REF.'!$K$5,CHOOSE(H840,'BDI REF.'!$K$5,'BDI REF.'!$K$6,'BDI REF.'!$K$7))))*'ORÇ.GLOBAL P CAIXA'!R840,2))</f>
        <v>0</v>
      </c>
      <c r="G840" s="163" t="n">
        <f aca="false">IF('ORÇ.GLOBAL P CAIXA'!K840="EXEC.",0,IF(E840&lt;&gt;0,ROUND(E840*F840,2),IF(R840=0,(SUMIF($S$12:$S$1011,B840,$R$12:$R$1011)),R840)))</f>
        <v>0</v>
      </c>
      <c r="H840" s="509" t="str">
        <f aca="false">IF('ORÇ.GLOBAL P CAIXA'!K840="EXEC.","",IF('ORÇ.GLOBAL P CAIXA'!H840&gt;0,'ORÇ.GLOBAL P CAIXA'!H840,""))</f>
        <v/>
      </c>
      <c r="I840" s="509" t="str">
        <f aca="false">IF('ORÇ.GLOBAL P CAIXA'!K840="EXEC.","",IF('ORÇ.GLOBAL P CAIXA'!I840&gt;0,'ORÇ.GLOBAL P CAIXA'!I840,""))</f>
        <v/>
      </c>
      <c r="J840" s="510" t="str">
        <f aca="false">IF('ORÇ.GLOBAL P CAIXA'!K840="EXEC.","",IF('ORÇ.GLOBAL P CAIXA'!J840&gt;0,'ORÇ.GLOBAL P CAIXA'!J840,""))</f>
        <v/>
      </c>
      <c r="K840" s="115"/>
      <c r="L840" s="168" t="str">
        <f aca="false">IF(B840&gt;0,"ok","ocultar")</f>
        <v>ocultar</v>
      </c>
      <c r="M840" s="511" t="n">
        <f aca="false">ROUND(IF($O840&lt;&gt;0,$O840*(INFORMAÇÕES!$T$113/INFORMAÇÕES!$T$117),0),2)</f>
        <v>0</v>
      </c>
      <c r="N840" s="511" t="n">
        <f aca="false">ROUND(IF($O840&lt;&gt;0,$O840*(INFORMAÇÕES!$T$114/INFORMAÇÕES!$T$117),0),2)</f>
        <v>0</v>
      </c>
      <c r="O840" s="512" t="n">
        <f aca="false">IF(E840=0,G840,0)</f>
        <v>0</v>
      </c>
      <c r="Q840" s="88"/>
      <c r="R840" s="163" t="n">
        <f aca="false">IF(E840&lt;&gt;0,G840,0)</f>
        <v>0</v>
      </c>
      <c r="S840" s="157" t="n">
        <f aca="false">IF(B840=0,S839,IF(ISNONTEXT(B840)=TRUE(),INT(B840),INT(LEFT(B840,FIND(".",B840)-1))))</f>
        <v>3</v>
      </c>
      <c r="T840" s="157" t="str">
        <f aca="false">IF(T841=1,1,IF(B840&lt;&gt;0,1,IF(C840&lt;&gt;0,1,IF(D840&lt;&gt;0,1,IF('ORÇ.GLOBAL REF.'!E840&lt;&gt;0,1,"")))))</f>
        <v/>
      </c>
      <c r="U840" s="157" t="str">
        <f aca="false">IF(S840=0," ",IF(S840&lt;&gt;S839,S840," "))</f>
        <v> </v>
      </c>
      <c r="V840" s="88"/>
    </row>
    <row r="841" s="174" customFormat="true" ht="14.25" hidden="false" customHeight="false" outlineLevel="0" collapsed="false">
      <c r="A841" s="159" t="n">
        <v>830</v>
      </c>
      <c r="B841" s="160" t="n">
        <f aca="false">IF('ORÇ.GLOBAL P CAIXA'!K841="EXEC.",0,'ORÇ.GLOBAL P CAIXA'!M841)</f>
        <v>0</v>
      </c>
      <c r="C841" s="161" t="n">
        <f aca="false">IF('ORÇ.GLOBAL P CAIXA'!K841="EXEC.",0,'ORÇ.GLOBAL P CAIXA'!O841)</f>
        <v>0</v>
      </c>
      <c r="D841" s="162" t="n">
        <f aca="false">IF('ORÇ.GLOBAL P CAIXA'!K841="EXEC.",0,'ORÇ.GLOBAL P CAIXA'!P841)</f>
        <v>0</v>
      </c>
      <c r="E841" s="163" t="n">
        <f aca="false">IF('ORÇ.GLOBAL P CAIXA'!K841="EXEC.",0,ROUND('ORÇ.GLOBAL P CAIXA'!Q841,2))</f>
        <v>0</v>
      </c>
      <c r="F841" s="163" t="n">
        <f aca="false">IF('ORÇ.GLOBAL P CAIXA'!K841="EXEC.",0,TRUNC((1+(IF(OR(H841=0,H841=""),'BDI REF.'!$K$5,CHOOSE(H841,'BDI REF.'!$K$5,'BDI REF.'!$K$6,'BDI REF.'!$K$7))))*'ORÇ.GLOBAL P CAIXA'!R841,2))</f>
        <v>0</v>
      </c>
      <c r="G841" s="163" t="n">
        <f aca="false">IF('ORÇ.GLOBAL P CAIXA'!K841="EXEC.",0,IF(E841&lt;&gt;0,ROUND(E841*F841,2),IF(R841=0,(SUMIF($S$12:$S$1011,B841,$R$12:$R$1011)),R841)))</f>
        <v>0</v>
      </c>
      <c r="H841" s="509" t="str">
        <f aca="false">IF('ORÇ.GLOBAL P CAIXA'!K841="EXEC.","",IF('ORÇ.GLOBAL P CAIXA'!H841&gt;0,'ORÇ.GLOBAL P CAIXA'!H841,""))</f>
        <v/>
      </c>
      <c r="I841" s="509" t="str">
        <f aca="false">IF('ORÇ.GLOBAL P CAIXA'!K841="EXEC.","",IF('ORÇ.GLOBAL P CAIXA'!I841&gt;0,'ORÇ.GLOBAL P CAIXA'!I841,""))</f>
        <v/>
      </c>
      <c r="J841" s="510" t="str">
        <f aca="false">IF('ORÇ.GLOBAL P CAIXA'!K841="EXEC.","",IF('ORÇ.GLOBAL P CAIXA'!J841&gt;0,'ORÇ.GLOBAL P CAIXA'!J841,""))</f>
        <v/>
      </c>
      <c r="K841" s="115"/>
      <c r="L841" s="168" t="str">
        <f aca="false">IF(B841&gt;0,"ok","ocultar")</f>
        <v>ocultar</v>
      </c>
      <c r="M841" s="511" t="n">
        <f aca="false">ROUND(IF($O841&lt;&gt;0,$O841*(INFORMAÇÕES!$T$113/INFORMAÇÕES!$T$117),0),2)</f>
        <v>0</v>
      </c>
      <c r="N841" s="511" t="n">
        <f aca="false">ROUND(IF($O841&lt;&gt;0,$O841*(INFORMAÇÕES!$T$114/INFORMAÇÕES!$T$117),0),2)</f>
        <v>0</v>
      </c>
      <c r="O841" s="512" t="n">
        <f aca="false">IF(E841=0,G841,0)</f>
        <v>0</v>
      </c>
      <c r="Q841" s="88"/>
      <c r="R841" s="163" t="n">
        <f aca="false">IF(E841&lt;&gt;0,G841,0)</f>
        <v>0</v>
      </c>
      <c r="S841" s="157" t="n">
        <f aca="false">IF(B841=0,S840,IF(ISNONTEXT(B841)=TRUE(),INT(B841),INT(LEFT(B841,FIND(".",B841)-1))))</f>
        <v>3</v>
      </c>
      <c r="T841" s="157" t="str">
        <f aca="false">IF(T842=1,1,IF(B841&lt;&gt;0,1,IF(C841&lt;&gt;0,1,IF(D841&lt;&gt;0,1,IF('ORÇ.GLOBAL REF.'!E841&lt;&gt;0,1,"")))))</f>
        <v/>
      </c>
      <c r="U841" s="157" t="str">
        <f aca="false">IF(S841=0," ",IF(S841&lt;&gt;S840,S841," "))</f>
        <v> </v>
      </c>
      <c r="V841" s="88"/>
    </row>
    <row r="842" s="174" customFormat="true" ht="14.25" hidden="false" customHeight="false" outlineLevel="0" collapsed="false">
      <c r="A842" s="159" t="n">
        <v>831</v>
      </c>
      <c r="B842" s="160" t="n">
        <f aca="false">IF('ORÇ.GLOBAL P CAIXA'!K842="EXEC.",0,'ORÇ.GLOBAL P CAIXA'!M842)</f>
        <v>0</v>
      </c>
      <c r="C842" s="161" t="n">
        <f aca="false">IF('ORÇ.GLOBAL P CAIXA'!K842="EXEC.",0,'ORÇ.GLOBAL P CAIXA'!O842)</f>
        <v>0</v>
      </c>
      <c r="D842" s="162" t="n">
        <f aca="false">IF('ORÇ.GLOBAL P CAIXA'!K842="EXEC.",0,'ORÇ.GLOBAL P CAIXA'!P842)</f>
        <v>0</v>
      </c>
      <c r="E842" s="163" t="n">
        <f aca="false">IF('ORÇ.GLOBAL P CAIXA'!K842="EXEC.",0,ROUND('ORÇ.GLOBAL P CAIXA'!Q842,2))</f>
        <v>0</v>
      </c>
      <c r="F842" s="163" t="n">
        <f aca="false">IF('ORÇ.GLOBAL P CAIXA'!K842="EXEC.",0,TRUNC((1+(IF(OR(H842=0,H842=""),'BDI REF.'!$K$5,CHOOSE(H842,'BDI REF.'!$K$5,'BDI REF.'!$K$6,'BDI REF.'!$K$7))))*'ORÇ.GLOBAL P CAIXA'!R842,2))</f>
        <v>0</v>
      </c>
      <c r="G842" s="163" t="n">
        <f aca="false">IF('ORÇ.GLOBAL P CAIXA'!K842="EXEC.",0,IF(E842&lt;&gt;0,ROUND(E842*F842,2),IF(R842=0,(SUMIF($S$12:$S$1011,B842,$R$12:$R$1011)),R842)))</f>
        <v>0</v>
      </c>
      <c r="H842" s="509" t="str">
        <f aca="false">IF('ORÇ.GLOBAL P CAIXA'!K842="EXEC.","",IF('ORÇ.GLOBAL P CAIXA'!H842&gt;0,'ORÇ.GLOBAL P CAIXA'!H842,""))</f>
        <v/>
      </c>
      <c r="I842" s="509" t="str">
        <f aca="false">IF('ORÇ.GLOBAL P CAIXA'!K842="EXEC.","",IF('ORÇ.GLOBAL P CAIXA'!I842&gt;0,'ORÇ.GLOBAL P CAIXA'!I842,""))</f>
        <v/>
      </c>
      <c r="J842" s="510" t="str">
        <f aca="false">IF('ORÇ.GLOBAL P CAIXA'!K842="EXEC.","",IF('ORÇ.GLOBAL P CAIXA'!J842&gt;0,'ORÇ.GLOBAL P CAIXA'!J842,""))</f>
        <v/>
      </c>
      <c r="K842" s="115"/>
      <c r="L842" s="168" t="str">
        <f aca="false">IF(B842&gt;0,"ok","ocultar")</f>
        <v>ocultar</v>
      </c>
      <c r="M842" s="511" t="n">
        <f aca="false">ROUND(IF($O842&lt;&gt;0,$O842*(INFORMAÇÕES!$T$113/INFORMAÇÕES!$T$117),0),2)</f>
        <v>0</v>
      </c>
      <c r="N842" s="511" t="n">
        <f aca="false">ROUND(IF($O842&lt;&gt;0,$O842*(INFORMAÇÕES!$T$114/INFORMAÇÕES!$T$117),0),2)</f>
        <v>0</v>
      </c>
      <c r="O842" s="512" t="n">
        <f aca="false">IF(E842=0,G842,0)</f>
        <v>0</v>
      </c>
      <c r="Q842" s="88"/>
      <c r="R842" s="163" t="n">
        <f aca="false">IF(E842&lt;&gt;0,G842,0)</f>
        <v>0</v>
      </c>
      <c r="S842" s="157" t="n">
        <f aca="false">IF(B842=0,S841,IF(ISNONTEXT(B842)=TRUE(),INT(B842),INT(LEFT(B842,FIND(".",B842)-1))))</f>
        <v>3</v>
      </c>
      <c r="T842" s="157" t="str">
        <f aca="false">IF(T843=1,1,IF(B842&lt;&gt;0,1,IF(C842&lt;&gt;0,1,IF(D842&lt;&gt;0,1,IF('ORÇ.GLOBAL REF.'!E842&lt;&gt;0,1,"")))))</f>
        <v/>
      </c>
      <c r="U842" s="157" t="str">
        <f aca="false">IF(S842=0," ",IF(S842&lt;&gt;S841,S842," "))</f>
        <v> </v>
      </c>
      <c r="V842" s="88"/>
    </row>
    <row r="843" s="174" customFormat="true" ht="14.25" hidden="false" customHeight="false" outlineLevel="0" collapsed="false">
      <c r="A843" s="159" t="n">
        <v>832</v>
      </c>
      <c r="B843" s="160" t="n">
        <f aca="false">IF('ORÇ.GLOBAL P CAIXA'!K843="EXEC.",0,'ORÇ.GLOBAL P CAIXA'!M843)</f>
        <v>0</v>
      </c>
      <c r="C843" s="161" t="n">
        <f aca="false">IF('ORÇ.GLOBAL P CAIXA'!K843="EXEC.",0,'ORÇ.GLOBAL P CAIXA'!O843)</f>
        <v>0</v>
      </c>
      <c r="D843" s="162" t="n">
        <f aca="false">IF('ORÇ.GLOBAL P CAIXA'!K843="EXEC.",0,'ORÇ.GLOBAL P CAIXA'!P843)</f>
        <v>0</v>
      </c>
      <c r="E843" s="163" t="n">
        <f aca="false">IF('ORÇ.GLOBAL P CAIXA'!K843="EXEC.",0,ROUND('ORÇ.GLOBAL P CAIXA'!Q843,2))</f>
        <v>0</v>
      </c>
      <c r="F843" s="163" t="n">
        <f aca="false">IF('ORÇ.GLOBAL P CAIXA'!K843="EXEC.",0,TRUNC((1+(IF(OR(H843=0,H843=""),'BDI REF.'!$K$5,CHOOSE(H843,'BDI REF.'!$K$5,'BDI REF.'!$K$6,'BDI REF.'!$K$7))))*'ORÇ.GLOBAL P CAIXA'!R843,2))</f>
        <v>0</v>
      </c>
      <c r="G843" s="163" t="n">
        <f aca="false">IF('ORÇ.GLOBAL P CAIXA'!K843="EXEC.",0,IF(E843&lt;&gt;0,ROUND(E843*F843,2),IF(R843=0,(SUMIF($S$12:$S$1011,B843,$R$12:$R$1011)),R843)))</f>
        <v>0</v>
      </c>
      <c r="H843" s="509" t="str">
        <f aca="false">IF('ORÇ.GLOBAL P CAIXA'!K843="EXEC.","",IF('ORÇ.GLOBAL P CAIXA'!H843&gt;0,'ORÇ.GLOBAL P CAIXA'!H843,""))</f>
        <v/>
      </c>
      <c r="I843" s="509" t="str">
        <f aca="false">IF('ORÇ.GLOBAL P CAIXA'!K843="EXEC.","",IF('ORÇ.GLOBAL P CAIXA'!I843&gt;0,'ORÇ.GLOBAL P CAIXA'!I843,""))</f>
        <v/>
      </c>
      <c r="J843" s="510" t="str">
        <f aca="false">IF('ORÇ.GLOBAL P CAIXA'!K843="EXEC.","",IF('ORÇ.GLOBAL P CAIXA'!J843&gt;0,'ORÇ.GLOBAL P CAIXA'!J843,""))</f>
        <v/>
      </c>
      <c r="K843" s="115"/>
      <c r="L843" s="168" t="str">
        <f aca="false">IF(B843&gt;0,"ok","ocultar")</f>
        <v>ocultar</v>
      </c>
      <c r="M843" s="511" t="n">
        <f aca="false">ROUND(IF($O843&lt;&gt;0,$O843*(INFORMAÇÕES!$T$113/INFORMAÇÕES!$T$117),0),2)</f>
        <v>0</v>
      </c>
      <c r="N843" s="511" t="n">
        <f aca="false">ROUND(IF($O843&lt;&gt;0,$O843*(INFORMAÇÕES!$T$114/INFORMAÇÕES!$T$117),0),2)</f>
        <v>0</v>
      </c>
      <c r="O843" s="512" t="n">
        <f aca="false">IF(E843=0,G843,0)</f>
        <v>0</v>
      </c>
      <c r="Q843" s="88"/>
      <c r="R843" s="163" t="n">
        <f aca="false">IF(E843&lt;&gt;0,G843,0)</f>
        <v>0</v>
      </c>
      <c r="S843" s="157" t="n">
        <f aca="false">IF(B843=0,S842,IF(ISNONTEXT(B843)=TRUE(),INT(B843),INT(LEFT(B843,FIND(".",B843)-1))))</f>
        <v>3</v>
      </c>
      <c r="T843" s="157" t="str">
        <f aca="false">IF(T844=1,1,IF(B843&lt;&gt;0,1,IF(C843&lt;&gt;0,1,IF(D843&lt;&gt;0,1,IF('ORÇ.GLOBAL REF.'!E843&lt;&gt;0,1,"")))))</f>
        <v/>
      </c>
      <c r="U843" s="157" t="str">
        <f aca="false">IF(S843=0," ",IF(S843&lt;&gt;S842,S843," "))</f>
        <v> </v>
      </c>
      <c r="V843" s="88"/>
    </row>
    <row r="844" s="174" customFormat="true" ht="14.25" hidden="false" customHeight="false" outlineLevel="0" collapsed="false">
      <c r="A844" s="159" t="n">
        <v>833</v>
      </c>
      <c r="B844" s="160" t="n">
        <f aca="false">IF('ORÇ.GLOBAL P CAIXA'!K844="EXEC.",0,'ORÇ.GLOBAL P CAIXA'!M844)</f>
        <v>0</v>
      </c>
      <c r="C844" s="161" t="n">
        <f aca="false">IF('ORÇ.GLOBAL P CAIXA'!K844="EXEC.",0,'ORÇ.GLOBAL P CAIXA'!O844)</f>
        <v>0</v>
      </c>
      <c r="D844" s="162" t="n">
        <f aca="false">IF('ORÇ.GLOBAL P CAIXA'!K844="EXEC.",0,'ORÇ.GLOBAL P CAIXA'!P844)</f>
        <v>0</v>
      </c>
      <c r="E844" s="163" t="n">
        <f aca="false">IF('ORÇ.GLOBAL P CAIXA'!K844="EXEC.",0,ROUND('ORÇ.GLOBAL P CAIXA'!Q844,2))</f>
        <v>0</v>
      </c>
      <c r="F844" s="163" t="n">
        <f aca="false">IF('ORÇ.GLOBAL P CAIXA'!K844="EXEC.",0,TRUNC((1+(IF(OR(H844=0,H844=""),'BDI REF.'!$K$5,CHOOSE(H844,'BDI REF.'!$K$5,'BDI REF.'!$K$6,'BDI REF.'!$K$7))))*'ORÇ.GLOBAL P CAIXA'!R844,2))</f>
        <v>0</v>
      </c>
      <c r="G844" s="163" t="n">
        <f aca="false">IF('ORÇ.GLOBAL P CAIXA'!K844="EXEC.",0,IF(E844&lt;&gt;0,ROUND(E844*F844,2),IF(R844=0,(SUMIF($S$12:$S$1011,B844,$R$12:$R$1011)),R844)))</f>
        <v>0</v>
      </c>
      <c r="H844" s="509" t="str">
        <f aca="false">IF('ORÇ.GLOBAL P CAIXA'!K844="EXEC.","",IF('ORÇ.GLOBAL P CAIXA'!H844&gt;0,'ORÇ.GLOBAL P CAIXA'!H844,""))</f>
        <v/>
      </c>
      <c r="I844" s="509" t="str">
        <f aca="false">IF('ORÇ.GLOBAL P CAIXA'!K844="EXEC.","",IF('ORÇ.GLOBAL P CAIXA'!I844&gt;0,'ORÇ.GLOBAL P CAIXA'!I844,""))</f>
        <v/>
      </c>
      <c r="J844" s="510" t="str">
        <f aca="false">IF('ORÇ.GLOBAL P CAIXA'!K844="EXEC.","",IF('ORÇ.GLOBAL P CAIXA'!J844&gt;0,'ORÇ.GLOBAL P CAIXA'!J844,""))</f>
        <v/>
      </c>
      <c r="K844" s="115"/>
      <c r="L844" s="168" t="str">
        <f aca="false">IF(B844&gt;0,"ok","ocultar")</f>
        <v>ocultar</v>
      </c>
      <c r="M844" s="511" t="n">
        <f aca="false">ROUND(IF($O844&lt;&gt;0,$O844*(INFORMAÇÕES!$T$113/INFORMAÇÕES!$T$117),0),2)</f>
        <v>0</v>
      </c>
      <c r="N844" s="511" t="n">
        <f aca="false">ROUND(IF($O844&lt;&gt;0,$O844*(INFORMAÇÕES!$T$114/INFORMAÇÕES!$T$117),0),2)</f>
        <v>0</v>
      </c>
      <c r="O844" s="512" t="n">
        <f aca="false">IF(E844=0,G844,0)</f>
        <v>0</v>
      </c>
      <c r="Q844" s="88"/>
      <c r="R844" s="163" t="n">
        <f aca="false">IF(E844&lt;&gt;0,G844,0)</f>
        <v>0</v>
      </c>
      <c r="S844" s="157" t="n">
        <f aca="false">IF(B844=0,S843,IF(ISNONTEXT(B844)=TRUE(),INT(B844),INT(LEFT(B844,FIND(".",B844)-1))))</f>
        <v>3</v>
      </c>
      <c r="T844" s="157" t="str">
        <f aca="false">IF(T845=1,1,IF(B844&lt;&gt;0,1,IF(C844&lt;&gt;0,1,IF(D844&lt;&gt;0,1,IF('ORÇ.GLOBAL REF.'!E844&lt;&gt;0,1,"")))))</f>
        <v/>
      </c>
      <c r="U844" s="157" t="str">
        <f aca="false">IF(S844=0," ",IF(S844&lt;&gt;S843,S844," "))</f>
        <v> </v>
      </c>
      <c r="V844" s="88"/>
    </row>
    <row r="845" s="174" customFormat="true" ht="14.25" hidden="false" customHeight="false" outlineLevel="0" collapsed="false">
      <c r="A845" s="159" t="n">
        <v>834</v>
      </c>
      <c r="B845" s="160" t="n">
        <f aca="false">IF('ORÇ.GLOBAL P CAIXA'!K845="EXEC.",0,'ORÇ.GLOBAL P CAIXA'!M845)</f>
        <v>0</v>
      </c>
      <c r="C845" s="161" t="n">
        <f aca="false">IF('ORÇ.GLOBAL P CAIXA'!K845="EXEC.",0,'ORÇ.GLOBAL P CAIXA'!O845)</f>
        <v>0</v>
      </c>
      <c r="D845" s="162" t="n">
        <f aca="false">IF('ORÇ.GLOBAL P CAIXA'!K845="EXEC.",0,'ORÇ.GLOBAL P CAIXA'!P845)</f>
        <v>0</v>
      </c>
      <c r="E845" s="163" t="n">
        <f aca="false">IF('ORÇ.GLOBAL P CAIXA'!K845="EXEC.",0,ROUND('ORÇ.GLOBAL P CAIXA'!Q845,2))</f>
        <v>0</v>
      </c>
      <c r="F845" s="163" t="n">
        <f aca="false">IF('ORÇ.GLOBAL P CAIXA'!K845="EXEC.",0,TRUNC((1+(IF(OR(H845=0,H845=""),'BDI REF.'!$K$5,CHOOSE(H845,'BDI REF.'!$K$5,'BDI REF.'!$K$6,'BDI REF.'!$K$7))))*'ORÇ.GLOBAL P CAIXA'!R845,2))</f>
        <v>0</v>
      </c>
      <c r="G845" s="163" t="n">
        <f aca="false">IF('ORÇ.GLOBAL P CAIXA'!K845="EXEC.",0,IF(E845&lt;&gt;0,ROUND(E845*F845,2),IF(R845=0,(SUMIF($S$12:$S$1011,B845,$R$12:$R$1011)),R845)))</f>
        <v>0</v>
      </c>
      <c r="H845" s="509" t="str">
        <f aca="false">IF('ORÇ.GLOBAL P CAIXA'!K845="EXEC.","",IF('ORÇ.GLOBAL P CAIXA'!H845&gt;0,'ORÇ.GLOBAL P CAIXA'!H845,""))</f>
        <v/>
      </c>
      <c r="I845" s="509" t="str">
        <f aca="false">IF('ORÇ.GLOBAL P CAIXA'!K845="EXEC.","",IF('ORÇ.GLOBAL P CAIXA'!I845&gt;0,'ORÇ.GLOBAL P CAIXA'!I845,""))</f>
        <v/>
      </c>
      <c r="J845" s="510" t="str">
        <f aca="false">IF('ORÇ.GLOBAL P CAIXA'!K845="EXEC.","",IF('ORÇ.GLOBAL P CAIXA'!J845&gt;0,'ORÇ.GLOBAL P CAIXA'!J845,""))</f>
        <v/>
      </c>
      <c r="K845" s="115"/>
      <c r="L845" s="168" t="str">
        <f aca="false">IF(B845&gt;0,"ok","ocultar")</f>
        <v>ocultar</v>
      </c>
      <c r="M845" s="511" t="n">
        <f aca="false">ROUND(IF($O845&lt;&gt;0,$O845*(INFORMAÇÕES!$T$113/INFORMAÇÕES!$T$117),0),2)</f>
        <v>0</v>
      </c>
      <c r="N845" s="511" t="n">
        <f aca="false">ROUND(IF($O845&lt;&gt;0,$O845*(INFORMAÇÕES!$T$114/INFORMAÇÕES!$T$117),0),2)</f>
        <v>0</v>
      </c>
      <c r="O845" s="512" t="n">
        <f aca="false">IF(E845=0,G845,0)</f>
        <v>0</v>
      </c>
      <c r="Q845" s="88"/>
      <c r="R845" s="163" t="n">
        <f aca="false">IF(E845&lt;&gt;0,G845,0)</f>
        <v>0</v>
      </c>
      <c r="S845" s="157" t="n">
        <f aca="false">IF(B845=0,S844,IF(ISNONTEXT(B845)=TRUE(),INT(B845),INT(LEFT(B845,FIND(".",B845)-1))))</f>
        <v>3</v>
      </c>
      <c r="T845" s="157" t="str">
        <f aca="false">IF(T846=1,1,IF(B845&lt;&gt;0,1,IF(C845&lt;&gt;0,1,IF(D845&lt;&gt;0,1,IF('ORÇ.GLOBAL REF.'!E845&lt;&gt;0,1,"")))))</f>
        <v/>
      </c>
      <c r="U845" s="157" t="str">
        <f aca="false">IF(S845=0," ",IF(S845&lt;&gt;S844,S845," "))</f>
        <v> </v>
      </c>
      <c r="V845" s="88"/>
    </row>
    <row r="846" s="174" customFormat="true" ht="14.25" hidden="false" customHeight="false" outlineLevel="0" collapsed="false">
      <c r="A846" s="159" t="n">
        <v>835</v>
      </c>
      <c r="B846" s="160" t="n">
        <f aca="false">IF('ORÇ.GLOBAL P CAIXA'!K846="EXEC.",0,'ORÇ.GLOBAL P CAIXA'!M846)</f>
        <v>0</v>
      </c>
      <c r="C846" s="161" t="n">
        <f aca="false">IF('ORÇ.GLOBAL P CAIXA'!K846="EXEC.",0,'ORÇ.GLOBAL P CAIXA'!O846)</f>
        <v>0</v>
      </c>
      <c r="D846" s="162" t="n">
        <f aca="false">IF('ORÇ.GLOBAL P CAIXA'!K846="EXEC.",0,'ORÇ.GLOBAL P CAIXA'!P846)</f>
        <v>0</v>
      </c>
      <c r="E846" s="163" t="n">
        <f aca="false">IF('ORÇ.GLOBAL P CAIXA'!K846="EXEC.",0,ROUND('ORÇ.GLOBAL P CAIXA'!Q846,2))</f>
        <v>0</v>
      </c>
      <c r="F846" s="163" t="n">
        <f aca="false">IF('ORÇ.GLOBAL P CAIXA'!K846="EXEC.",0,TRUNC((1+(IF(OR(H846=0,H846=""),'BDI REF.'!$K$5,CHOOSE(H846,'BDI REF.'!$K$5,'BDI REF.'!$K$6,'BDI REF.'!$K$7))))*'ORÇ.GLOBAL P CAIXA'!R846,2))</f>
        <v>0</v>
      </c>
      <c r="G846" s="163" t="n">
        <f aca="false">IF('ORÇ.GLOBAL P CAIXA'!K846="EXEC.",0,IF(E846&lt;&gt;0,ROUND(E846*F846,2),IF(R846=0,(SUMIF($S$12:$S$1011,B846,$R$12:$R$1011)),R846)))</f>
        <v>0</v>
      </c>
      <c r="H846" s="509" t="str">
        <f aca="false">IF('ORÇ.GLOBAL P CAIXA'!K846="EXEC.","",IF('ORÇ.GLOBAL P CAIXA'!H846&gt;0,'ORÇ.GLOBAL P CAIXA'!H846,""))</f>
        <v/>
      </c>
      <c r="I846" s="509" t="str">
        <f aca="false">IF('ORÇ.GLOBAL P CAIXA'!K846="EXEC.","",IF('ORÇ.GLOBAL P CAIXA'!I846&gt;0,'ORÇ.GLOBAL P CAIXA'!I846,""))</f>
        <v/>
      </c>
      <c r="J846" s="510" t="str">
        <f aca="false">IF('ORÇ.GLOBAL P CAIXA'!K846="EXEC.","",IF('ORÇ.GLOBAL P CAIXA'!J846&gt;0,'ORÇ.GLOBAL P CAIXA'!J846,""))</f>
        <v/>
      </c>
      <c r="K846" s="115"/>
      <c r="L846" s="168" t="str">
        <f aca="false">IF(B846&gt;0,"ok","ocultar")</f>
        <v>ocultar</v>
      </c>
      <c r="M846" s="511" t="n">
        <f aca="false">ROUND(IF($O846&lt;&gt;0,$O846*(INFORMAÇÕES!$T$113/INFORMAÇÕES!$T$117),0),2)</f>
        <v>0</v>
      </c>
      <c r="N846" s="511" t="n">
        <f aca="false">ROUND(IF($O846&lt;&gt;0,$O846*(INFORMAÇÕES!$T$114/INFORMAÇÕES!$T$117),0),2)</f>
        <v>0</v>
      </c>
      <c r="O846" s="512" t="n">
        <f aca="false">IF(E846=0,G846,0)</f>
        <v>0</v>
      </c>
      <c r="Q846" s="88"/>
      <c r="R846" s="163" t="n">
        <f aca="false">IF(E846&lt;&gt;0,G846,0)</f>
        <v>0</v>
      </c>
      <c r="S846" s="157" t="n">
        <f aca="false">IF(B846=0,S845,IF(ISNONTEXT(B846)=TRUE(),INT(B846),INT(LEFT(B846,FIND(".",B846)-1))))</f>
        <v>3</v>
      </c>
      <c r="T846" s="157" t="str">
        <f aca="false">IF(T847=1,1,IF(B846&lt;&gt;0,1,IF(C846&lt;&gt;0,1,IF(D846&lt;&gt;0,1,IF('ORÇ.GLOBAL REF.'!E846&lt;&gt;0,1,"")))))</f>
        <v/>
      </c>
      <c r="U846" s="157" t="str">
        <f aca="false">IF(S846=0," ",IF(S846&lt;&gt;S845,S846," "))</f>
        <v> </v>
      </c>
      <c r="V846" s="88"/>
    </row>
    <row r="847" s="174" customFormat="true" ht="14.25" hidden="false" customHeight="false" outlineLevel="0" collapsed="false">
      <c r="A847" s="159" t="n">
        <v>836</v>
      </c>
      <c r="B847" s="160" t="n">
        <f aca="false">IF('ORÇ.GLOBAL P CAIXA'!K847="EXEC.",0,'ORÇ.GLOBAL P CAIXA'!M847)</f>
        <v>0</v>
      </c>
      <c r="C847" s="161" t="n">
        <f aca="false">IF('ORÇ.GLOBAL P CAIXA'!K847="EXEC.",0,'ORÇ.GLOBAL P CAIXA'!O847)</f>
        <v>0</v>
      </c>
      <c r="D847" s="162" t="n">
        <f aca="false">IF('ORÇ.GLOBAL P CAIXA'!K847="EXEC.",0,'ORÇ.GLOBAL P CAIXA'!P847)</f>
        <v>0</v>
      </c>
      <c r="E847" s="163" t="n">
        <f aca="false">IF('ORÇ.GLOBAL P CAIXA'!K847="EXEC.",0,ROUND('ORÇ.GLOBAL P CAIXA'!Q847,2))</f>
        <v>0</v>
      </c>
      <c r="F847" s="163" t="n">
        <f aca="false">IF('ORÇ.GLOBAL P CAIXA'!K847="EXEC.",0,TRUNC((1+(IF(OR(H847=0,H847=""),'BDI REF.'!$K$5,CHOOSE(H847,'BDI REF.'!$K$5,'BDI REF.'!$K$6,'BDI REF.'!$K$7))))*'ORÇ.GLOBAL P CAIXA'!R847,2))</f>
        <v>0</v>
      </c>
      <c r="G847" s="163" t="n">
        <f aca="false">IF('ORÇ.GLOBAL P CAIXA'!K847="EXEC.",0,IF(E847&lt;&gt;0,ROUND(E847*F847,2),IF(R847=0,(SUMIF($S$12:$S$1011,B847,$R$12:$R$1011)),R847)))</f>
        <v>0</v>
      </c>
      <c r="H847" s="509" t="str">
        <f aca="false">IF('ORÇ.GLOBAL P CAIXA'!K847="EXEC.","",IF('ORÇ.GLOBAL P CAIXA'!H847&gt;0,'ORÇ.GLOBAL P CAIXA'!H847,""))</f>
        <v/>
      </c>
      <c r="I847" s="509" t="str">
        <f aca="false">IF('ORÇ.GLOBAL P CAIXA'!K847="EXEC.","",IF('ORÇ.GLOBAL P CAIXA'!I847&gt;0,'ORÇ.GLOBAL P CAIXA'!I847,""))</f>
        <v/>
      </c>
      <c r="J847" s="510" t="str">
        <f aca="false">IF('ORÇ.GLOBAL P CAIXA'!K847="EXEC.","",IF('ORÇ.GLOBAL P CAIXA'!J847&gt;0,'ORÇ.GLOBAL P CAIXA'!J847,""))</f>
        <v/>
      </c>
      <c r="K847" s="115"/>
      <c r="L847" s="168" t="str">
        <f aca="false">IF(B847&gt;0,"ok","ocultar")</f>
        <v>ocultar</v>
      </c>
      <c r="M847" s="511" t="n">
        <f aca="false">ROUND(IF($O847&lt;&gt;0,$O847*(INFORMAÇÕES!$T$113/INFORMAÇÕES!$T$117),0),2)</f>
        <v>0</v>
      </c>
      <c r="N847" s="511" t="n">
        <f aca="false">ROUND(IF($O847&lt;&gt;0,$O847*(INFORMAÇÕES!$T$114/INFORMAÇÕES!$T$117),0),2)</f>
        <v>0</v>
      </c>
      <c r="O847" s="512" t="n">
        <f aca="false">IF(E847=0,G847,0)</f>
        <v>0</v>
      </c>
      <c r="Q847" s="88"/>
      <c r="R847" s="163" t="n">
        <f aca="false">IF(E847&lt;&gt;0,G847,0)</f>
        <v>0</v>
      </c>
      <c r="S847" s="157" t="n">
        <f aca="false">IF(B847=0,S846,IF(ISNONTEXT(B847)=TRUE(),INT(B847),INT(LEFT(B847,FIND(".",B847)-1))))</f>
        <v>3</v>
      </c>
      <c r="T847" s="157" t="str">
        <f aca="false">IF(T848=1,1,IF(B847&lt;&gt;0,1,IF(C847&lt;&gt;0,1,IF(D847&lt;&gt;0,1,IF('ORÇ.GLOBAL REF.'!E847&lt;&gt;0,1,"")))))</f>
        <v/>
      </c>
      <c r="U847" s="157" t="str">
        <f aca="false">IF(S847=0," ",IF(S847&lt;&gt;S846,S847," "))</f>
        <v> </v>
      </c>
      <c r="V847" s="88"/>
    </row>
    <row r="848" s="174" customFormat="true" ht="14.25" hidden="false" customHeight="false" outlineLevel="0" collapsed="false">
      <c r="A848" s="159" t="n">
        <v>837</v>
      </c>
      <c r="B848" s="160" t="n">
        <f aca="false">IF('ORÇ.GLOBAL P CAIXA'!K848="EXEC.",0,'ORÇ.GLOBAL P CAIXA'!M848)</f>
        <v>0</v>
      </c>
      <c r="C848" s="161" t="n">
        <f aca="false">IF('ORÇ.GLOBAL P CAIXA'!K848="EXEC.",0,'ORÇ.GLOBAL P CAIXA'!O848)</f>
        <v>0</v>
      </c>
      <c r="D848" s="162" t="n">
        <f aca="false">IF('ORÇ.GLOBAL P CAIXA'!K848="EXEC.",0,'ORÇ.GLOBAL P CAIXA'!P848)</f>
        <v>0</v>
      </c>
      <c r="E848" s="163" t="n">
        <f aca="false">IF('ORÇ.GLOBAL P CAIXA'!K848="EXEC.",0,ROUND('ORÇ.GLOBAL P CAIXA'!Q848,2))</f>
        <v>0</v>
      </c>
      <c r="F848" s="163" t="n">
        <f aca="false">IF('ORÇ.GLOBAL P CAIXA'!K848="EXEC.",0,TRUNC((1+(IF(OR(H848=0,H848=""),'BDI REF.'!$K$5,CHOOSE(H848,'BDI REF.'!$K$5,'BDI REF.'!$K$6,'BDI REF.'!$K$7))))*'ORÇ.GLOBAL P CAIXA'!R848,2))</f>
        <v>0</v>
      </c>
      <c r="G848" s="163" t="n">
        <f aca="false">IF('ORÇ.GLOBAL P CAIXA'!K848="EXEC.",0,IF(E848&lt;&gt;0,ROUND(E848*F848,2),IF(R848=0,(SUMIF($S$12:$S$1011,B848,$R$12:$R$1011)),R848)))</f>
        <v>0</v>
      </c>
      <c r="H848" s="509" t="str">
        <f aca="false">IF('ORÇ.GLOBAL P CAIXA'!K848="EXEC.","",IF('ORÇ.GLOBAL P CAIXA'!H848&gt;0,'ORÇ.GLOBAL P CAIXA'!H848,""))</f>
        <v/>
      </c>
      <c r="I848" s="509" t="str">
        <f aca="false">IF('ORÇ.GLOBAL P CAIXA'!K848="EXEC.","",IF('ORÇ.GLOBAL P CAIXA'!I848&gt;0,'ORÇ.GLOBAL P CAIXA'!I848,""))</f>
        <v/>
      </c>
      <c r="J848" s="510" t="str">
        <f aca="false">IF('ORÇ.GLOBAL P CAIXA'!K848="EXEC.","",IF('ORÇ.GLOBAL P CAIXA'!J848&gt;0,'ORÇ.GLOBAL P CAIXA'!J848,""))</f>
        <v/>
      </c>
      <c r="K848" s="115"/>
      <c r="L848" s="168" t="str">
        <f aca="false">IF(B848&gt;0,"ok","ocultar")</f>
        <v>ocultar</v>
      </c>
      <c r="M848" s="511" t="n">
        <f aca="false">ROUND(IF($O848&lt;&gt;0,$O848*(INFORMAÇÕES!$T$113/INFORMAÇÕES!$T$117),0),2)</f>
        <v>0</v>
      </c>
      <c r="N848" s="511" t="n">
        <f aca="false">ROUND(IF($O848&lt;&gt;0,$O848*(INFORMAÇÕES!$T$114/INFORMAÇÕES!$T$117),0),2)</f>
        <v>0</v>
      </c>
      <c r="O848" s="512" t="n">
        <f aca="false">IF(E848=0,G848,0)</f>
        <v>0</v>
      </c>
      <c r="Q848" s="88"/>
      <c r="R848" s="163" t="n">
        <f aca="false">IF(E848&lt;&gt;0,G848,0)</f>
        <v>0</v>
      </c>
      <c r="S848" s="157" t="n">
        <f aca="false">IF(B848=0,S847,IF(ISNONTEXT(B848)=TRUE(),INT(B848),INT(LEFT(B848,FIND(".",B848)-1))))</f>
        <v>3</v>
      </c>
      <c r="T848" s="157" t="str">
        <f aca="false">IF(T849=1,1,IF(B848&lt;&gt;0,1,IF(C848&lt;&gt;0,1,IF(D848&lt;&gt;0,1,IF('ORÇ.GLOBAL REF.'!E848&lt;&gt;0,1,"")))))</f>
        <v/>
      </c>
      <c r="U848" s="157" t="str">
        <f aca="false">IF(S848=0," ",IF(S848&lt;&gt;S847,S848," "))</f>
        <v> </v>
      </c>
      <c r="V848" s="88"/>
    </row>
    <row r="849" s="174" customFormat="true" ht="14.25" hidden="false" customHeight="false" outlineLevel="0" collapsed="false">
      <c r="A849" s="159" t="n">
        <v>838</v>
      </c>
      <c r="B849" s="160" t="n">
        <f aca="false">IF('ORÇ.GLOBAL P CAIXA'!K849="EXEC.",0,'ORÇ.GLOBAL P CAIXA'!M849)</f>
        <v>0</v>
      </c>
      <c r="C849" s="161" t="n">
        <f aca="false">IF('ORÇ.GLOBAL P CAIXA'!K849="EXEC.",0,'ORÇ.GLOBAL P CAIXA'!O849)</f>
        <v>0</v>
      </c>
      <c r="D849" s="162" t="n">
        <f aca="false">IF('ORÇ.GLOBAL P CAIXA'!K849="EXEC.",0,'ORÇ.GLOBAL P CAIXA'!P849)</f>
        <v>0</v>
      </c>
      <c r="E849" s="163" t="n">
        <f aca="false">IF('ORÇ.GLOBAL P CAIXA'!K849="EXEC.",0,ROUND('ORÇ.GLOBAL P CAIXA'!Q849,2))</f>
        <v>0</v>
      </c>
      <c r="F849" s="163" t="n">
        <f aca="false">IF('ORÇ.GLOBAL P CAIXA'!K849="EXEC.",0,TRUNC((1+(IF(OR(H849=0,H849=""),'BDI REF.'!$K$5,CHOOSE(H849,'BDI REF.'!$K$5,'BDI REF.'!$K$6,'BDI REF.'!$K$7))))*'ORÇ.GLOBAL P CAIXA'!R849,2))</f>
        <v>0</v>
      </c>
      <c r="G849" s="163" t="n">
        <f aca="false">IF('ORÇ.GLOBAL P CAIXA'!K849="EXEC.",0,IF(E849&lt;&gt;0,ROUND(E849*F849,2),IF(R849=0,(SUMIF($S$12:$S$1011,B849,$R$12:$R$1011)),R849)))</f>
        <v>0</v>
      </c>
      <c r="H849" s="509" t="str">
        <f aca="false">IF('ORÇ.GLOBAL P CAIXA'!K849="EXEC.","",IF('ORÇ.GLOBAL P CAIXA'!H849&gt;0,'ORÇ.GLOBAL P CAIXA'!H849,""))</f>
        <v/>
      </c>
      <c r="I849" s="509" t="str">
        <f aca="false">IF('ORÇ.GLOBAL P CAIXA'!K849="EXEC.","",IF('ORÇ.GLOBAL P CAIXA'!I849&gt;0,'ORÇ.GLOBAL P CAIXA'!I849,""))</f>
        <v/>
      </c>
      <c r="J849" s="510" t="str">
        <f aca="false">IF('ORÇ.GLOBAL P CAIXA'!K849="EXEC.","",IF('ORÇ.GLOBAL P CAIXA'!J849&gt;0,'ORÇ.GLOBAL P CAIXA'!J849,""))</f>
        <v/>
      </c>
      <c r="K849" s="115"/>
      <c r="L849" s="168" t="str">
        <f aca="false">IF(B849&gt;0,"ok","ocultar")</f>
        <v>ocultar</v>
      </c>
      <c r="M849" s="511" t="n">
        <f aca="false">ROUND(IF($O849&lt;&gt;0,$O849*(INFORMAÇÕES!$T$113/INFORMAÇÕES!$T$117),0),2)</f>
        <v>0</v>
      </c>
      <c r="N849" s="511" t="n">
        <f aca="false">ROUND(IF($O849&lt;&gt;0,$O849*(INFORMAÇÕES!$T$114/INFORMAÇÕES!$T$117),0),2)</f>
        <v>0</v>
      </c>
      <c r="O849" s="512" t="n">
        <f aca="false">IF(E849=0,G849,0)</f>
        <v>0</v>
      </c>
      <c r="Q849" s="88"/>
      <c r="R849" s="163" t="n">
        <f aca="false">IF(E849&lt;&gt;0,G849,0)</f>
        <v>0</v>
      </c>
      <c r="S849" s="157" t="n">
        <f aca="false">IF(B849=0,S848,IF(ISNONTEXT(B849)=TRUE(),INT(B849),INT(LEFT(B849,FIND(".",B849)-1))))</f>
        <v>3</v>
      </c>
      <c r="T849" s="157" t="str">
        <f aca="false">IF(T850=1,1,IF(B849&lt;&gt;0,1,IF(C849&lt;&gt;0,1,IF(D849&lt;&gt;0,1,IF('ORÇ.GLOBAL REF.'!E849&lt;&gt;0,1,"")))))</f>
        <v/>
      </c>
      <c r="U849" s="157" t="str">
        <f aca="false">IF(S849=0," ",IF(S849&lt;&gt;S848,S849," "))</f>
        <v> </v>
      </c>
      <c r="V849" s="88"/>
    </row>
    <row r="850" s="174" customFormat="true" ht="14.25" hidden="false" customHeight="false" outlineLevel="0" collapsed="false">
      <c r="A850" s="159" t="n">
        <v>839</v>
      </c>
      <c r="B850" s="160" t="n">
        <f aca="false">IF('ORÇ.GLOBAL P CAIXA'!K850="EXEC.",0,'ORÇ.GLOBAL P CAIXA'!M850)</f>
        <v>0</v>
      </c>
      <c r="C850" s="161" t="n">
        <f aca="false">IF('ORÇ.GLOBAL P CAIXA'!K850="EXEC.",0,'ORÇ.GLOBAL P CAIXA'!O850)</f>
        <v>0</v>
      </c>
      <c r="D850" s="162" t="n">
        <f aca="false">IF('ORÇ.GLOBAL P CAIXA'!K850="EXEC.",0,'ORÇ.GLOBAL P CAIXA'!P850)</f>
        <v>0</v>
      </c>
      <c r="E850" s="163" t="n">
        <f aca="false">IF('ORÇ.GLOBAL P CAIXA'!K850="EXEC.",0,ROUND('ORÇ.GLOBAL P CAIXA'!Q850,2))</f>
        <v>0</v>
      </c>
      <c r="F850" s="163" t="n">
        <f aca="false">IF('ORÇ.GLOBAL P CAIXA'!K850="EXEC.",0,TRUNC((1+(IF(OR(H850=0,H850=""),'BDI REF.'!$K$5,CHOOSE(H850,'BDI REF.'!$K$5,'BDI REF.'!$K$6,'BDI REF.'!$K$7))))*'ORÇ.GLOBAL P CAIXA'!R850,2))</f>
        <v>0</v>
      </c>
      <c r="G850" s="163" t="n">
        <f aca="false">IF('ORÇ.GLOBAL P CAIXA'!K850="EXEC.",0,IF(E850&lt;&gt;0,ROUND(E850*F850,2),IF(R850=0,(SUMIF($S$12:$S$1011,B850,$R$12:$R$1011)),R850)))</f>
        <v>0</v>
      </c>
      <c r="H850" s="509" t="str">
        <f aca="false">IF('ORÇ.GLOBAL P CAIXA'!K850="EXEC.","",IF('ORÇ.GLOBAL P CAIXA'!H850&gt;0,'ORÇ.GLOBAL P CAIXA'!H850,""))</f>
        <v/>
      </c>
      <c r="I850" s="509" t="str">
        <f aca="false">IF('ORÇ.GLOBAL P CAIXA'!K850="EXEC.","",IF('ORÇ.GLOBAL P CAIXA'!I850&gt;0,'ORÇ.GLOBAL P CAIXA'!I850,""))</f>
        <v/>
      </c>
      <c r="J850" s="510" t="str">
        <f aca="false">IF('ORÇ.GLOBAL P CAIXA'!K850="EXEC.","",IF('ORÇ.GLOBAL P CAIXA'!J850&gt;0,'ORÇ.GLOBAL P CAIXA'!J850,""))</f>
        <v/>
      </c>
      <c r="K850" s="115"/>
      <c r="L850" s="168" t="str">
        <f aca="false">IF(B850&gt;0,"ok","ocultar")</f>
        <v>ocultar</v>
      </c>
      <c r="M850" s="511" t="n">
        <f aca="false">ROUND(IF($O850&lt;&gt;0,$O850*(INFORMAÇÕES!$T$113/INFORMAÇÕES!$T$117),0),2)</f>
        <v>0</v>
      </c>
      <c r="N850" s="511" t="n">
        <f aca="false">ROUND(IF($O850&lt;&gt;0,$O850*(INFORMAÇÕES!$T$114/INFORMAÇÕES!$T$117),0),2)</f>
        <v>0</v>
      </c>
      <c r="O850" s="512" t="n">
        <f aca="false">IF(E850=0,G850,0)</f>
        <v>0</v>
      </c>
      <c r="Q850" s="88"/>
      <c r="R850" s="163" t="n">
        <f aca="false">IF(E850&lt;&gt;0,G850,0)</f>
        <v>0</v>
      </c>
      <c r="S850" s="157" t="n">
        <f aca="false">IF(B850=0,S849,IF(ISNONTEXT(B850)=TRUE(),INT(B850),INT(LEFT(B850,FIND(".",B850)-1))))</f>
        <v>3</v>
      </c>
      <c r="T850" s="157" t="str">
        <f aca="false">IF(T851=1,1,IF(B850&lt;&gt;0,1,IF(C850&lt;&gt;0,1,IF(D850&lt;&gt;0,1,IF('ORÇ.GLOBAL REF.'!E850&lt;&gt;0,1,"")))))</f>
        <v/>
      </c>
      <c r="U850" s="157" t="str">
        <f aca="false">IF(S850=0," ",IF(S850&lt;&gt;S849,S850," "))</f>
        <v> </v>
      </c>
      <c r="V850" s="88"/>
    </row>
    <row r="851" s="174" customFormat="true" ht="14.25" hidden="false" customHeight="false" outlineLevel="0" collapsed="false">
      <c r="A851" s="159" t="n">
        <v>840</v>
      </c>
      <c r="B851" s="160" t="n">
        <f aca="false">IF('ORÇ.GLOBAL P CAIXA'!K851="EXEC.",0,'ORÇ.GLOBAL P CAIXA'!M851)</f>
        <v>0</v>
      </c>
      <c r="C851" s="161" t="n">
        <f aca="false">IF('ORÇ.GLOBAL P CAIXA'!K851="EXEC.",0,'ORÇ.GLOBAL P CAIXA'!O851)</f>
        <v>0</v>
      </c>
      <c r="D851" s="162" t="n">
        <f aca="false">IF('ORÇ.GLOBAL P CAIXA'!K851="EXEC.",0,'ORÇ.GLOBAL P CAIXA'!P851)</f>
        <v>0</v>
      </c>
      <c r="E851" s="163" t="n">
        <f aca="false">IF('ORÇ.GLOBAL P CAIXA'!K851="EXEC.",0,ROUND('ORÇ.GLOBAL P CAIXA'!Q851,2))</f>
        <v>0</v>
      </c>
      <c r="F851" s="163" t="n">
        <f aca="false">IF('ORÇ.GLOBAL P CAIXA'!K851="EXEC.",0,TRUNC((1+(IF(OR(H851=0,H851=""),'BDI REF.'!$K$5,CHOOSE(H851,'BDI REF.'!$K$5,'BDI REF.'!$K$6,'BDI REF.'!$K$7))))*'ORÇ.GLOBAL P CAIXA'!R851,2))</f>
        <v>0</v>
      </c>
      <c r="G851" s="163" t="n">
        <f aca="false">IF('ORÇ.GLOBAL P CAIXA'!K851="EXEC.",0,IF(E851&lt;&gt;0,ROUND(E851*F851,2),IF(R851=0,(SUMIF($S$12:$S$1011,B851,$R$12:$R$1011)),R851)))</f>
        <v>0</v>
      </c>
      <c r="H851" s="509" t="str">
        <f aca="false">IF('ORÇ.GLOBAL P CAIXA'!K851="EXEC.","",IF('ORÇ.GLOBAL P CAIXA'!H851&gt;0,'ORÇ.GLOBAL P CAIXA'!H851,""))</f>
        <v/>
      </c>
      <c r="I851" s="509" t="str">
        <f aca="false">IF('ORÇ.GLOBAL P CAIXA'!K851="EXEC.","",IF('ORÇ.GLOBAL P CAIXA'!I851&gt;0,'ORÇ.GLOBAL P CAIXA'!I851,""))</f>
        <v/>
      </c>
      <c r="J851" s="510" t="str">
        <f aca="false">IF('ORÇ.GLOBAL P CAIXA'!K851="EXEC.","",IF('ORÇ.GLOBAL P CAIXA'!J851&gt;0,'ORÇ.GLOBAL P CAIXA'!J851,""))</f>
        <v/>
      </c>
      <c r="K851" s="115"/>
      <c r="L851" s="168" t="str">
        <f aca="false">IF(B851&gt;0,"ok","ocultar")</f>
        <v>ocultar</v>
      </c>
      <c r="M851" s="511" t="n">
        <f aca="false">ROUND(IF($O851&lt;&gt;0,$O851*(INFORMAÇÕES!$T$113/INFORMAÇÕES!$T$117),0),2)</f>
        <v>0</v>
      </c>
      <c r="N851" s="511" t="n">
        <f aca="false">ROUND(IF($O851&lt;&gt;0,$O851*(INFORMAÇÕES!$T$114/INFORMAÇÕES!$T$117),0),2)</f>
        <v>0</v>
      </c>
      <c r="O851" s="512" t="n">
        <f aca="false">IF(E851=0,G851,0)</f>
        <v>0</v>
      </c>
      <c r="Q851" s="88"/>
      <c r="R851" s="163" t="n">
        <f aca="false">IF(E851&lt;&gt;0,G851,0)</f>
        <v>0</v>
      </c>
      <c r="S851" s="157" t="n">
        <f aca="false">IF(B851=0,S850,IF(ISNONTEXT(B851)=TRUE(),INT(B851),INT(LEFT(B851,FIND(".",B851)-1))))</f>
        <v>3</v>
      </c>
      <c r="T851" s="157" t="str">
        <f aca="false">IF(T852=1,1,IF(B851&lt;&gt;0,1,IF(C851&lt;&gt;0,1,IF(D851&lt;&gt;0,1,IF('ORÇ.GLOBAL REF.'!E851&lt;&gt;0,1,"")))))</f>
        <v/>
      </c>
      <c r="U851" s="157" t="str">
        <f aca="false">IF(S851=0," ",IF(S851&lt;&gt;S850,S851," "))</f>
        <v> </v>
      </c>
      <c r="V851" s="88"/>
    </row>
    <row r="852" s="174" customFormat="true" ht="14.25" hidden="false" customHeight="false" outlineLevel="0" collapsed="false">
      <c r="A852" s="159" t="n">
        <v>841</v>
      </c>
      <c r="B852" s="160" t="n">
        <f aca="false">IF('ORÇ.GLOBAL P CAIXA'!K852="EXEC.",0,'ORÇ.GLOBAL P CAIXA'!M852)</f>
        <v>0</v>
      </c>
      <c r="C852" s="161" t="n">
        <f aca="false">IF('ORÇ.GLOBAL P CAIXA'!K852="EXEC.",0,'ORÇ.GLOBAL P CAIXA'!O852)</f>
        <v>0</v>
      </c>
      <c r="D852" s="162" t="n">
        <f aca="false">IF('ORÇ.GLOBAL P CAIXA'!K852="EXEC.",0,'ORÇ.GLOBAL P CAIXA'!P852)</f>
        <v>0</v>
      </c>
      <c r="E852" s="163" t="n">
        <f aca="false">IF('ORÇ.GLOBAL P CAIXA'!K852="EXEC.",0,ROUND('ORÇ.GLOBAL P CAIXA'!Q852,2))</f>
        <v>0</v>
      </c>
      <c r="F852" s="163" t="n">
        <f aca="false">IF('ORÇ.GLOBAL P CAIXA'!K852="EXEC.",0,TRUNC((1+(IF(OR(H852=0,H852=""),'BDI REF.'!$K$5,CHOOSE(H852,'BDI REF.'!$K$5,'BDI REF.'!$K$6,'BDI REF.'!$K$7))))*'ORÇ.GLOBAL P CAIXA'!R852,2))</f>
        <v>0</v>
      </c>
      <c r="G852" s="163" t="n">
        <f aca="false">IF('ORÇ.GLOBAL P CAIXA'!K852="EXEC.",0,IF(E852&lt;&gt;0,ROUND(E852*F852,2),IF(R852=0,(SUMIF($S$12:$S$1011,B852,$R$12:$R$1011)),R852)))</f>
        <v>0</v>
      </c>
      <c r="H852" s="509" t="str">
        <f aca="false">IF('ORÇ.GLOBAL P CAIXA'!K852="EXEC.","",IF('ORÇ.GLOBAL P CAIXA'!H852&gt;0,'ORÇ.GLOBAL P CAIXA'!H852,""))</f>
        <v/>
      </c>
      <c r="I852" s="509" t="str">
        <f aca="false">IF('ORÇ.GLOBAL P CAIXA'!K852="EXEC.","",IF('ORÇ.GLOBAL P CAIXA'!I852&gt;0,'ORÇ.GLOBAL P CAIXA'!I852,""))</f>
        <v/>
      </c>
      <c r="J852" s="510" t="str">
        <f aca="false">IF('ORÇ.GLOBAL P CAIXA'!K852="EXEC.","",IF('ORÇ.GLOBAL P CAIXA'!J852&gt;0,'ORÇ.GLOBAL P CAIXA'!J852,""))</f>
        <v/>
      </c>
      <c r="K852" s="115"/>
      <c r="L852" s="168" t="str">
        <f aca="false">IF(B852&gt;0,"ok","ocultar")</f>
        <v>ocultar</v>
      </c>
      <c r="M852" s="511" t="n">
        <f aca="false">ROUND(IF($O852&lt;&gt;0,$O852*(INFORMAÇÕES!$T$113/INFORMAÇÕES!$T$117),0),2)</f>
        <v>0</v>
      </c>
      <c r="N852" s="511" t="n">
        <f aca="false">ROUND(IF($O852&lt;&gt;0,$O852*(INFORMAÇÕES!$T$114/INFORMAÇÕES!$T$117),0),2)</f>
        <v>0</v>
      </c>
      <c r="O852" s="512" t="n">
        <f aca="false">IF(E852=0,G852,0)</f>
        <v>0</v>
      </c>
      <c r="Q852" s="88"/>
      <c r="R852" s="163" t="n">
        <f aca="false">IF(E852&lt;&gt;0,G852,0)</f>
        <v>0</v>
      </c>
      <c r="S852" s="157" t="n">
        <f aca="false">IF(B852=0,S851,IF(ISNONTEXT(B852)=TRUE(),INT(B852),INT(LEFT(B852,FIND(".",B852)-1))))</f>
        <v>3</v>
      </c>
      <c r="T852" s="157" t="str">
        <f aca="false">IF(T853=1,1,IF(B852&lt;&gt;0,1,IF(C852&lt;&gt;0,1,IF(D852&lt;&gt;0,1,IF('ORÇ.GLOBAL REF.'!E852&lt;&gt;0,1,"")))))</f>
        <v/>
      </c>
      <c r="U852" s="157" t="str">
        <f aca="false">IF(S852=0," ",IF(S852&lt;&gt;S851,S852," "))</f>
        <v> </v>
      </c>
      <c r="V852" s="88"/>
    </row>
    <row r="853" s="174" customFormat="true" ht="14.25" hidden="false" customHeight="false" outlineLevel="0" collapsed="false">
      <c r="A853" s="159" t="n">
        <v>842</v>
      </c>
      <c r="B853" s="160" t="n">
        <f aca="false">IF('ORÇ.GLOBAL P CAIXA'!K853="EXEC.",0,'ORÇ.GLOBAL P CAIXA'!M853)</f>
        <v>0</v>
      </c>
      <c r="C853" s="161" t="n">
        <f aca="false">IF('ORÇ.GLOBAL P CAIXA'!K853="EXEC.",0,'ORÇ.GLOBAL P CAIXA'!O853)</f>
        <v>0</v>
      </c>
      <c r="D853" s="162" t="n">
        <f aca="false">IF('ORÇ.GLOBAL P CAIXA'!K853="EXEC.",0,'ORÇ.GLOBAL P CAIXA'!P853)</f>
        <v>0</v>
      </c>
      <c r="E853" s="163" t="n">
        <f aca="false">IF('ORÇ.GLOBAL P CAIXA'!K853="EXEC.",0,ROUND('ORÇ.GLOBAL P CAIXA'!Q853,2))</f>
        <v>0</v>
      </c>
      <c r="F853" s="163" t="n">
        <f aca="false">IF('ORÇ.GLOBAL P CAIXA'!K853="EXEC.",0,TRUNC((1+(IF(OR(H853=0,H853=""),'BDI REF.'!$K$5,CHOOSE(H853,'BDI REF.'!$K$5,'BDI REF.'!$K$6,'BDI REF.'!$K$7))))*'ORÇ.GLOBAL P CAIXA'!R853,2))</f>
        <v>0</v>
      </c>
      <c r="G853" s="163" t="n">
        <f aca="false">IF('ORÇ.GLOBAL P CAIXA'!K853="EXEC.",0,IF(E853&lt;&gt;0,ROUND(E853*F853,2),IF(R853=0,(SUMIF($S$12:$S$1011,B853,$R$12:$R$1011)),R853)))</f>
        <v>0</v>
      </c>
      <c r="H853" s="509" t="str">
        <f aca="false">IF('ORÇ.GLOBAL P CAIXA'!K853="EXEC.","",IF('ORÇ.GLOBAL P CAIXA'!H853&gt;0,'ORÇ.GLOBAL P CAIXA'!H853,""))</f>
        <v/>
      </c>
      <c r="I853" s="509" t="str">
        <f aca="false">IF('ORÇ.GLOBAL P CAIXA'!K853="EXEC.","",IF('ORÇ.GLOBAL P CAIXA'!I853&gt;0,'ORÇ.GLOBAL P CAIXA'!I853,""))</f>
        <v/>
      </c>
      <c r="J853" s="510" t="str">
        <f aca="false">IF('ORÇ.GLOBAL P CAIXA'!K853="EXEC.","",IF('ORÇ.GLOBAL P CAIXA'!J853&gt;0,'ORÇ.GLOBAL P CAIXA'!J853,""))</f>
        <v/>
      </c>
      <c r="K853" s="115"/>
      <c r="L853" s="168" t="str">
        <f aca="false">IF(B853&gt;0,"ok","ocultar")</f>
        <v>ocultar</v>
      </c>
      <c r="M853" s="511" t="n">
        <f aca="false">ROUND(IF($O853&lt;&gt;0,$O853*(INFORMAÇÕES!$T$113/INFORMAÇÕES!$T$117),0),2)</f>
        <v>0</v>
      </c>
      <c r="N853" s="511" t="n">
        <f aca="false">ROUND(IF($O853&lt;&gt;0,$O853*(INFORMAÇÕES!$T$114/INFORMAÇÕES!$T$117),0),2)</f>
        <v>0</v>
      </c>
      <c r="O853" s="512" t="n">
        <f aca="false">IF(E853=0,G853,0)</f>
        <v>0</v>
      </c>
      <c r="Q853" s="88"/>
      <c r="R853" s="163" t="n">
        <f aca="false">IF(E853&lt;&gt;0,G853,0)</f>
        <v>0</v>
      </c>
      <c r="S853" s="157" t="n">
        <f aca="false">IF(B853=0,S852,IF(ISNONTEXT(B853)=TRUE(),INT(B853),INT(LEFT(B853,FIND(".",B853)-1))))</f>
        <v>3</v>
      </c>
      <c r="T853" s="157" t="str">
        <f aca="false">IF(T854=1,1,IF(B853&lt;&gt;0,1,IF(C853&lt;&gt;0,1,IF(D853&lt;&gt;0,1,IF('ORÇ.GLOBAL REF.'!E853&lt;&gt;0,1,"")))))</f>
        <v/>
      </c>
      <c r="U853" s="157" t="str">
        <f aca="false">IF(S853=0," ",IF(S853&lt;&gt;S852,S853," "))</f>
        <v> </v>
      </c>
      <c r="V853" s="88"/>
    </row>
    <row r="854" s="174" customFormat="true" ht="14.25" hidden="false" customHeight="false" outlineLevel="0" collapsed="false">
      <c r="A854" s="159" t="n">
        <v>843</v>
      </c>
      <c r="B854" s="160" t="n">
        <f aca="false">IF('ORÇ.GLOBAL P CAIXA'!K854="EXEC.",0,'ORÇ.GLOBAL P CAIXA'!M854)</f>
        <v>0</v>
      </c>
      <c r="C854" s="161" t="n">
        <f aca="false">IF('ORÇ.GLOBAL P CAIXA'!K854="EXEC.",0,'ORÇ.GLOBAL P CAIXA'!O854)</f>
        <v>0</v>
      </c>
      <c r="D854" s="162" t="n">
        <f aca="false">IF('ORÇ.GLOBAL P CAIXA'!K854="EXEC.",0,'ORÇ.GLOBAL P CAIXA'!P854)</f>
        <v>0</v>
      </c>
      <c r="E854" s="163" t="n">
        <f aca="false">IF('ORÇ.GLOBAL P CAIXA'!K854="EXEC.",0,ROUND('ORÇ.GLOBAL P CAIXA'!Q854,2))</f>
        <v>0</v>
      </c>
      <c r="F854" s="163" t="n">
        <f aca="false">IF('ORÇ.GLOBAL P CAIXA'!K854="EXEC.",0,TRUNC((1+(IF(OR(H854=0,H854=""),'BDI REF.'!$K$5,CHOOSE(H854,'BDI REF.'!$K$5,'BDI REF.'!$K$6,'BDI REF.'!$K$7))))*'ORÇ.GLOBAL P CAIXA'!R854,2))</f>
        <v>0</v>
      </c>
      <c r="G854" s="163" t="n">
        <f aca="false">IF('ORÇ.GLOBAL P CAIXA'!K854="EXEC.",0,IF(E854&lt;&gt;0,ROUND(E854*F854,2),IF(R854=0,(SUMIF($S$12:$S$1011,B854,$R$12:$R$1011)),R854)))</f>
        <v>0</v>
      </c>
      <c r="H854" s="509" t="str">
        <f aca="false">IF('ORÇ.GLOBAL P CAIXA'!K854="EXEC.","",IF('ORÇ.GLOBAL P CAIXA'!H854&gt;0,'ORÇ.GLOBAL P CAIXA'!H854,""))</f>
        <v/>
      </c>
      <c r="I854" s="509" t="str">
        <f aca="false">IF('ORÇ.GLOBAL P CAIXA'!K854="EXEC.","",IF('ORÇ.GLOBAL P CAIXA'!I854&gt;0,'ORÇ.GLOBAL P CAIXA'!I854,""))</f>
        <v/>
      </c>
      <c r="J854" s="510" t="str">
        <f aca="false">IF('ORÇ.GLOBAL P CAIXA'!K854="EXEC.","",IF('ORÇ.GLOBAL P CAIXA'!J854&gt;0,'ORÇ.GLOBAL P CAIXA'!J854,""))</f>
        <v/>
      </c>
      <c r="K854" s="115"/>
      <c r="L854" s="168" t="str">
        <f aca="false">IF(B854&gt;0,"ok","ocultar")</f>
        <v>ocultar</v>
      </c>
      <c r="M854" s="511" t="n">
        <f aca="false">ROUND(IF($O854&lt;&gt;0,$O854*(INFORMAÇÕES!$T$113/INFORMAÇÕES!$T$117),0),2)</f>
        <v>0</v>
      </c>
      <c r="N854" s="511" t="n">
        <f aca="false">ROUND(IF($O854&lt;&gt;0,$O854*(INFORMAÇÕES!$T$114/INFORMAÇÕES!$T$117),0),2)</f>
        <v>0</v>
      </c>
      <c r="O854" s="512" t="n">
        <f aca="false">IF(E854=0,G854,0)</f>
        <v>0</v>
      </c>
      <c r="Q854" s="88"/>
      <c r="R854" s="163" t="n">
        <f aca="false">IF(E854&lt;&gt;0,G854,0)</f>
        <v>0</v>
      </c>
      <c r="S854" s="157" t="n">
        <f aca="false">IF(B854=0,S853,IF(ISNONTEXT(B854)=TRUE(),INT(B854),INT(LEFT(B854,FIND(".",B854)-1))))</f>
        <v>3</v>
      </c>
      <c r="T854" s="157" t="str">
        <f aca="false">IF(T855=1,1,IF(B854&lt;&gt;0,1,IF(C854&lt;&gt;0,1,IF(D854&lt;&gt;0,1,IF('ORÇ.GLOBAL REF.'!E854&lt;&gt;0,1,"")))))</f>
        <v/>
      </c>
      <c r="U854" s="157" t="str">
        <f aca="false">IF(S854=0," ",IF(S854&lt;&gt;S853,S854," "))</f>
        <v> </v>
      </c>
      <c r="V854" s="88"/>
    </row>
    <row r="855" s="174" customFormat="true" ht="14.25" hidden="false" customHeight="false" outlineLevel="0" collapsed="false">
      <c r="A855" s="159" t="n">
        <v>844</v>
      </c>
      <c r="B855" s="160" t="n">
        <f aca="false">IF('ORÇ.GLOBAL P CAIXA'!K855="EXEC.",0,'ORÇ.GLOBAL P CAIXA'!M855)</f>
        <v>0</v>
      </c>
      <c r="C855" s="161" t="n">
        <f aca="false">IF('ORÇ.GLOBAL P CAIXA'!K855="EXEC.",0,'ORÇ.GLOBAL P CAIXA'!O855)</f>
        <v>0</v>
      </c>
      <c r="D855" s="162" t="n">
        <f aca="false">IF('ORÇ.GLOBAL P CAIXA'!K855="EXEC.",0,'ORÇ.GLOBAL P CAIXA'!P855)</f>
        <v>0</v>
      </c>
      <c r="E855" s="163" t="n">
        <f aca="false">IF('ORÇ.GLOBAL P CAIXA'!K855="EXEC.",0,ROUND('ORÇ.GLOBAL P CAIXA'!Q855,2))</f>
        <v>0</v>
      </c>
      <c r="F855" s="163" t="n">
        <f aca="false">IF('ORÇ.GLOBAL P CAIXA'!K855="EXEC.",0,TRUNC((1+(IF(OR(H855=0,H855=""),'BDI REF.'!$K$5,CHOOSE(H855,'BDI REF.'!$K$5,'BDI REF.'!$K$6,'BDI REF.'!$K$7))))*'ORÇ.GLOBAL P CAIXA'!R855,2))</f>
        <v>0</v>
      </c>
      <c r="G855" s="163" t="n">
        <f aca="false">IF('ORÇ.GLOBAL P CAIXA'!K855="EXEC.",0,IF(E855&lt;&gt;0,ROUND(E855*F855,2),IF(R855=0,(SUMIF($S$12:$S$1011,B855,$R$12:$R$1011)),R855)))</f>
        <v>0</v>
      </c>
      <c r="H855" s="509" t="str">
        <f aca="false">IF('ORÇ.GLOBAL P CAIXA'!K855="EXEC.","",IF('ORÇ.GLOBAL P CAIXA'!H855&gt;0,'ORÇ.GLOBAL P CAIXA'!H855,""))</f>
        <v/>
      </c>
      <c r="I855" s="509" t="str">
        <f aca="false">IF('ORÇ.GLOBAL P CAIXA'!K855="EXEC.","",IF('ORÇ.GLOBAL P CAIXA'!I855&gt;0,'ORÇ.GLOBAL P CAIXA'!I855,""))</f>
        <v/>
      </c>
      <c r="J855" s="510" t="str">
        <f aca="false">IF('ORÇ.GLOBAL P CAIXA'!K855="EXEC.","",IF('ORÇ.GLOBAL P CAIXA'!J855&gt;0,'ORÇ.GLOBAL P CAIXA'!J855,""))</f>
        <v/>
      </c>
      <c r="K855" s="115"/>
      <c r="L855" s="168" t="str">
        <f aca="false">IF(B855&gt;0,"ok","ocultar")</f>
        <v>ocultar</v>
      </c>
      <c r="M855" s="511" t="n">
        <f aca="false">ROUND(IF($O855&lt;&gt;0,$O855*(INFORMAÇÕES!$T$113/INFORMAÇÕES!$T$117),0),2)</f>
        <v>0</v>
      </c>
      <c r="N855" s="511" t="n">
        <f aca="false">ROUND(IF($O855&lt;&gt;0,$O855*(INFORMAÇÕES!$T$114/INFORMAÇÕES!$T$117),0),2)</f>
        <v>0</v>
      </c>
      <c r="O855" s="512" t="n">
        <f aca="false">IF(E855=0,G855,0)</f>
        <v>0</v>
      </c>
      <c r="Q855" s="88"/>
      <c r="R855" s="163" t="n">
        <f aca="false">IF(E855&lt;&gt;0,G855,0)</f>
        <v>0</v>
      </c>
      <c r="S855" s="157" t="n">
        <f aca="false">IF(B855=0,S854,IF(ISNONTEXT(B855)=TRUE(),INT(B855),INT(LEFT(B855,FIND(".",B855)-1))))</f>
        <v>3</v>
      </c>
      <c r="T855" s="157" t="str">
        <f aca="false">IF(T856=1,1,IF(B855&lt;&gt;0,1,IF(C855&lt;&gt;0,1,IF(D855&lt;&gt;0,1,IF('ORÇ.GLOBAL REF.'!E855&lt;&gt;0,1,"")))))</f>
        <v/>
      </c>
      <c r="U855" s="157" t="str">
        <f aca="false">IF(S855=0," ",IF(S855&lt;&gt;S854,S855," "))</f>
        <v> </v>
      </c>
      <c r="V855" s="88"/>
    </row>
    <row r="856" s="174" customFormat="true" ht="14.25" hidden="false" customHeight="false" outlineLevel="0" collapsed="false">
      <c r="A856" s="159" t="n">
        <v>845</v>
      </c>
      <c r="B856" s="160" t="n">
        <f aca="false">IF('ORÇ.GLOBAL P CAIXA'!K856="EXEC.",0,'ORÇ.GLOBAL P CAIXA'!M856)</f>
        <v>0</v>
      </c>
      <c r="C856" s="161" t="n">
        <f aca="false">IF('ORÇ.GLOBAL P CAIXA'!K856="EXEC.",0,'ORÇ.GLOBAL P CAIXA'!O856)</f>
        <v>0</v>
      </c>
      <c r="D856" s="162" t="n">
        <f aca="false">IF('ORÇ.GLOBAL P CAIXA'!K856="EXEC.",0,'ORÇ.GLOBAL P CAIXA'!P856)</f>
        <v>0</v>
      </c>
      <c r="E856" s="163" t="n">
        <f aca="false">IF('ORÇ.GLOBAL P CAIXA'!K856="EXEC.",0,ROUND('ORÇ.GLOBAL P CAIXA'!Q856,2))</f>
        <v>0</v>
      </c>
      <c r="F856" s="163" t="n">
        <f aca="false">IF('ORÇ.GLOBAL P CAIXA'!K856="EXEC.",0,TRUNC((1+(IF(OR(H856=0,H856=""),'BDI REF.'!$K$5,CHOOSE(H856,'BDI REF.'!$K$5,'BDI REF.'!$K$6,'BDI REF.'!$K$7))))*'ORÇ.GLOBAL P CAIXA'!R856,2))</f>
        <v>0</v>
      </c>
      <c r="G856" s="163" t="n">
        <f aca="false">IF('ORÇ.GLOBAL P CAIXA'!K856="EXEC.",0,IF(E856&lt;&gt;0,ROUND(E856*F856,2),IF(R856=0,(SUMIF($S$12:$S$1011,B856,$R$12:$R$1011)),R856)))</f>
        <v>0</v>
      </c>
      <c r="H856" s="509" t="str">
        <f aca="false">IF('ORÇ.GLOBAL P CAIXA'!K856="EXEC.","",IF('ORÇ.GLOBAL P CAIXA'!H856&gt;0,'ORÇ.GLOBAL P CAIXA'!H856,""))</f>
        <v/>
      </c>
      <c r="I856" s="509" t="str">
        <f aca="false">IF('ORÇ.GLOBAL P CAIXA'!K856="EXEC.","",IF('ORÇ.GLOBAL P CAIXA'!I856&gt;0,'ORÇ.GLOBAL P CAIXA'!I856,""))</f>
        <v/>
      </c>
      <c r="J856" s="510" t="str">
        <f aca="false">IF('ORÇ.GLOBAL P CAIXA'!K856="EXEC.","",IF('ORÇ.GLOBAL P CAIXA'!J856&gt;0,'ORÇ.GLOBAL P CAIXA'!J856,""))</f>
        <v/>
      </c>
      <c r="K856" s="115"/>
      <c r="L856" s="168" t="str">
        <f aca="false">IF(B856&gt;0,"ok","ocultar")</f>
        <v>ocultar</v>
      </c>
      <c r="M856" s="511" t="n">
        <f aca="false">ROUND(IF($O856&lt;&gt;0,$O856*(INFORMAÇÕES!$T$113/INFORMAÇÕES!$T$117),0),2)</f>
        <v>0</v>
      </c>
      <c r="N856" s="511" t="n">
        <f aca="false">ROUND(IF($O856&lt;&gt;0,$O856*(INFORMAÇÕES!$T$114/INFORMAÇÕES!$T$117),0),2)</f>
        <v>0</v>
      </c>
      <c r="O856" s="512" t="n">
        <f aca="false">IF(E856=0,G856,0)</f>
        <v>0</v>
      </c>
      <c r="Q856" s="88"/>
      <c r="R856" s="163" t="n">
        <f aca="false">IF(E856&lt;&gt;0,G856,0)</f>
        <v>0</v>
      </c>
      <c r="S856" s="157" t="n">
        <f aca="false">IF(B856=0,S855,IF(ISNONTEXT(B856)=TRUE(),INT(B856),INT(LEFT(B856,FIND(".",B856)-1))))</f>
        <v>3</v>
      </c>
      <c r="T856" s="157" t="str">
        <f aca="false">IF(T857=1,1,IF(B856&lt;&gt;0,1,IF(C856&lt;&gt;0,1,IF(D856&lt;&gt;0,1,IF('ORÇ.GLOBAL REF.'!E856&lt;&gt;0,1,"")))))</f>
        <v/>
      </c>
      <c r="U856" s="157" t="str">
        <f aca="false">IF(S856=0," ",IF(S856&lt;&gt;S855,S856," "))</f>
        <v> </v>
      </c>
      <c r="V856" s="88"/>
    </row>
    <row r="857" s="174" customFormat="true" ht="14.25" hidden="false" customHeight="false" outlineLevel="0" collapsed="false">
      <c r="A857" s="159" t="n">
        <v>846</v>
      </c>
      <c r="B857" s="160" t="n">
        <f aca="false">IF('ORÇ.GLOBAL P CAIXA'!K857="EXEC.",0,'ORÇ.GLOBAL P CAIXA'!M857)</f>
        <v>0</v>
      </c>
      <c r="C857" s="161" t="n">
        <f aca="false">IF('ORÇ.GLOBAL P CAIXA'!K857="EXEC.",0,'ORÇ.GLOBAL P CAIXA'!O857)</f>
        <v>0</v>
      </c>
      <c r="D857" s="162" t="n">
        <f aca="false">IF('ORÇ.GLOBAL P CAIXA'!K857="EXEC.",0,'ORÇ.GLOBAL P CAIXA'!P857)</f>
        <v>0</v>
      </c>
      <c r="E857" s="163" t="n">
        <f aca="false">IF('ORÇ.GLOBAL P CAIXA'!K857="EXEC.",0,ROUND('ORÇ.GLOBAL P CAIXA'!Q857,2))</f>
        <v>0</v>
      </c>
      <c r="F857" s="163" t="n">
        <f aca="false">IF('ORÇ.GLOBAL P CAIXA'!K857="EXEC.",0,TRUNC((1+(IF(OR(H857=0,H857=""),'BDI REF.'!$K$5,CHOOSE(H857,'BDI REF.'!$K$5,'BDI REF.'!$K$6,'BDI REF.'!$K$7))))*'ORÇ.GLOBAL P CAIXA'!R857,2))</f>
        <v>0</v>
      </c>
      <c r="G857" s="163" t="n">
        <f aca="false">IF('ORÇ.GLOBAL P CAIXA'!K857="EXEC.",0,IF(E857&lt;&gt;0,ROUND(E857*F857,2),IF(R857=0,(SUMIF($S$12:$S$1011,B857,$R$12:$R$1011)),R857)))</f>
        <v>0</v>
      </c>
      <c r="H857" s="509" t="str">
        <f aca="false">IF('ORÇ.GLOBAL P CAIXA'!K857="EXEC.","",IF('ORÇ.GLOBAL P CAIXA'!H857&gt;0,'ORÇ.GLOBAL P CAIXA'!H857,""))</f>
        <v/>
      </c>
      <c r="I857" s="509" t="str">
        <f aca="false">IF('ORÇ.GLOBAL P CAIXA'!K857="EXEC.","",IF('ORÇ.GLOBAL P CAIXA'!I857&gt;0,'ORÇ.GLOBAL P CAIXA'!I857,""))</f>
        <v/>
      </c>
      <c r="J857" s="510" t="str">
        <f aca="false">IF('ORÇ.GLOBAL P CAIXA'!K857="EXEC.","",IF('ORÇ.GLOBAL P CAIXA'!J857&gt;0,'ORÇ.GLOBAL P CAIXA'!J857,""))</f>
        <v/>
      </c>
      <c r="K857" s="115"/>
      <c r="L857" s="168" t="str">
        <f aca="false">IF(B857&gt;0,"ok","ocultar")</f>
        <v>ocultar</v>
      </c>
      <c r="M857" s="511" t="n">
        <f aca="false">ROUND(IF($O857&lt;&gt;0,$O857*(INFORMAÇÕES!$T$113/INFORMAÇÕES!$T$117),0),2)</f>
        <v>0</v>
      </c>
      <c r="N857" s="511" t="n">
        <f aca="false">ROUND(IF($O857&lt;&gt;0,$O857*(INFORMAÇÕES!$T$114/INFORMAÇÕES!$T$117),0),2)</f>
        <v>0</v>
      </c>
      <c r="O857" s="512" t="n">
        <f aca="false">IF(E857=0,G857,0)</f>
        <v>0</v>
      </c>
      <c r="Q857" s="88"/>
      <c r="R857" s="163" t="n">
        <f aca="false">IF(E857&lt;&gt;0,G857,0)</f>
        <v>0</v>
      </c>
      <c r="S857" s="157" t="n">
        <f aca="false">IF(B857=0,S856,IF(ISNONTEXT(B857)=TRUE(),INT(B857),INT(LEFT(B857,FIND(".",B857)-1))))</f>
        <v>3</v>
      </c>
      <c r="T857" s="157" t="str">
        <f aca="false">IF(T858=1,1,IF(B857&lt;&gt;0,1,IF(C857&lt;&gt;0,1,IF(D857&lt;&gt;0,1,IF('ORÇ.GLOBAL REF.'!E857&lt;&gt;0,1,"")))))</f>
        <v/>
      </c>
      <c r="U857" s="157" t="str">
        <f aca="false">IF(S857=0," ",IF(S857&lt;&gt;S856,S857," "))</f>
        <v> </v>
      </c>
      <c r="V857" s="88"/>
    </row>
    <row r="858" s="174" customFormat="true" ht="14.25" hidden="false" customHeight="false" outlineLevel="0" collapsed="false">
      <c r="A858" s="159" t="n">
        <v>847</v>
      </c>
      <c r="B858" s="160" t="n">
        <f aca="false">IF('ORÇ.GLOBAL P CAIXA'!K858="EXEC.",0,'ORÇ.GLOBAL P CAIXA'!M858)</f>
        <v>0</v>
      </c>
      <c r="C858" s="161" t="n">
        <f aca="false">IF('ORÇ.GLOBAL P CAIXA'!K858="EXEC.",0,'ORÇ.GLOBAL P CAIXA'!O858)</f>
        <v>0</v>
      </c>
      <c r="D858" s="162" t="n">
        <f aca="false">IF('ORÇ.GLOBAL P CAIXA'!K858="EXEC.",0,'ORÇ.GLOBAL P CAIXA'!P858)</f>
        <v>0</v>
      </c>
      <c r="E858" s="163" t="n">
        <f aca="false">IF('ORÇ.GLOBAL P CAIXA'!K858="EXEC.",0,ROUND('ORÇ.GLOBAL P CAIXA'!Q858,2))</f>
        <v>0</v>
      </c>
      <c r="F858" s="163" t="n">
        <f aca="false">IF('ORÇ.GLOBAL P CAIXA'!K858="EXEC.",0,TRUNC((1+(IF(OR(H858=0,H858=""),'BDI REF.'!$K$5,CHOOSE(H858,'BDI REF.'!$K$5,'BDI REF.'!$K$6,'BDI REF.'!$K$7))))*'ORÇ.GLOBAL P CAIXA'!R858,2))</f>
        <v>0</v>
      </c>
      <c r="G858" s="163" t="n">
        <f aca="false">IF('ORÇ.GLOBAL P CAIXA'!K858="EXEC.",0,IF(E858&lt;&gt;0,ROUND(E858*F858,2),IF(R858=0,(SUMIF($S$12:$S$1011,B858,$R$12:$R$1011)),R858)))</f>
        <v>0</v>
      </c>
      <c r="H858" s="509" t="str">
        <f aca="false">IF('ORÇ.GLOBAL P CAIXA'!K858="EXEC.","",IF('ORÇ.GLOBAL P CAIXA'!H858&gt;0,'ORÇ.GLOBAL P CAIXA'!H858,""))</f>
        <v/>
      </c>
      <c r="I858" s="509" t="str">
        <f aca="false">IF('ORÇ.GLOBAL P CAIXA'!K858="EXEC.","",IF('ORÇ.GLOBAL P CAIXA'!I858&gt;0,'ORÇ.GLOBAL P CAIXA'!I858,""))</f>
        <v/>
      </c>
      <c r="J858" s="510" t="str">
        <f aca="false">IF('ORÇ.GLOBAL P CAIXA'!K858="EXEC.","",IF('ORÇ.GLOBAL P CAIXA'!J858&gt;0,'ORÇ.GLOBAL P CAIXA'!J858,""))</f>
        <v/>
      </c>
      <c r="K858" s="115"/>
      <c r="L858" s="168" t="str">
        <f aca="false">IF(B858&gt;0,"ok","ocultar")</f>
        <v>ocultar</v>
      </c>
      <c r="M858" s="511" t="n">
        <f aca="false">ROUND(IF($O858&lt;&gt;0,$O858*(INFORMAÇÕES!$T$113/INFORMAÇÕES!$T$117),0),2)</f>
        <v>0</v>
      </c>
      <c r="N858" s="511" t="n">
        <f aca="false">ROUND(IF($O858&lt;&gt;0,$O858*(INFORMAÇÕES!$T$114/INFORMAÇÕES!$T$117),0),2)</f>
        <v>0</v>
      </c>
      <c r="O858" s="512" t="n">
        <f aca="false">IF(E858=0,G858,0)</f>
        <v>0</v>
      </c>
      <c r="Q858" s="88"/>
      <c r="R858" s="163" t="n">
        <f aca="false">IF(E858&lt;&gt;0,G858,0)</f>
        <v>0</v>
      </c>
      <c r="S858" s="157" t="n">
        <f aca="false">IF(B858=0,S857,IF(ISNONTEXT(B858)=TRUE(),INT(B858),INT(LEFT(B858,FIND(".",B858)-1))))</f>
        <v>3</v>
      </c>
      <c r="T858" s="157" t="str">
        <f aca="false">IF(T859=1,1,IF(B858&lt;&gt;0,1,IF(C858&lt;&gt;0,1,IF(D858&lt;&gt;0,1,IF('ORÇ.GLOBAL REF.'!E858&lt;&gt;0,1,"")))))</f>
        <v/>
      </c>
      <c r="U858" s="157" t="str">
        <f aca="false">IF(S858=0," ",IF(S858&lt;&gt;S857,S858," "))</f>
        <v> </v>
      </c>
      <c r="V858" s="88"/>
    </row>
    <row r="859" s="174" customFormat="true" ht="14.25" hidden="false" customHeight="false" outlineLevel="0" collapsed="false">
      <c r="A859" s="159" t="n">
        <v>848</v>
      </c>
      <c r="B859" s="160" t="n">
        <f aca="false">IF('ORÇ.GLOBAL P CAIXA'!K859="EXEC.",0,'ORÇ.GLOBAL P CAIXA'!M859)</f>
        <v>0</v>
      </c>
      <c r="C859" s="161" t="n">
        <f aca="false">IF('ORÇ.GLOBAL P CAIXA'!K859="EXEC.",0,'ORÇ.GLOBAL P CAIXA'!O859)</f>
        <v>0</v>
      </c>
      <c r="D859" s="162" t="n">
        <f aca="false">IF('ORÇ.GLOBAL P CAIXA'!K859="EXEC.",0,'ORÇ.GLOBAL P CAIXA'!P859)</f>
        <v>0</v>
      </c>
      <c r="E859" s="163" t="n">
        <f aca="false">IF('ORÇ.GLOBAL P CAIXA'!K859="EXEC.",0,ROUND('ORÇ.GLOBAL P CAIXA'!Q859,2))</f>
        <v>0</v>
      </c>
      <c r="F859" s="163" t="n">
        <f aca="false">IF('ORÇ.GLOBAL P CAIXA'!K859="EXEC.",0,TRUNC((1+(IF(OR(H859=0,H859=""),'BDI REF.'!$K$5,CHOOSE(H859,'BDI REF.'!$K$5,'BDI REF.'!$K$6,'BDI REF.'!$K$7))))*'ORÇ.GLOBAL P CAIXA'!R859,2))</f>
        <v>0</v>
      </c>
      <c r="G859" s="163" t="n">
        <f aca="false">IF('ORÇ.GLOBAL P CAIXA'!K859="EXEC.",0,IF(E859&lt;&gt;0,ROUND(E859*F859,2),IF(R859=0,(SUMIF($S$12:$S$1011,B859,$R$12:$R$1011)),R859)))</f>
        <v>0</v>
      </c>
      <c r="H859" s="509" t="str">
        <f aca="false">IF('ORÇ.GLOBAL P CAIXA'!K859="EXEC.","",IF('ORÇ.GLOBAL P CAIXA'!H859&gt;0,'ORÇ.GLOBAL P CAIXA'!H859,""))</f>
        <v/>
      </c>
      <c r="I859" s="509" t="str">
        <f aca="false">IF('ORÇ.GLOBAL P CAIXA'!K859="EXEC.","",IF('ORÇ.GLOBAL P CAIXA'!I859&gt;0,'ORÇ.GLOBAL P CAIXA'!I859,""))</f>
        <v/>
      </c>
      <c r="J859" s="510" t="str">
        <f aca="false">IF('ORÇ.GLOBAL P CAIXA'!K859="EXEC.","",IF('ORÇ.GLOBAL P CAIXA'!J859&gt;0,'ORÇ.GLOBAL P CAIXA'!J859,""))</f>
        <v/>
      </c>
      <c r="K859" s="115"/>
      <c r="L859" s="168" t="str">
        <f aca="false">IF(B859&gt;0,"ok","ocultar")</f>
        <v>ocultar</v>
      </c>
      <c r="M859" s="511" t="n">
        <f aca="false">ROUND(IF($O859&lt;&gt;0,$O859*(INFORMAÇÕES!$T$113/INFORMAÇÕES!$T$117),0),2)</f>
        <v>0</v>
      </c>
      <c r="N859" s="511" t="n">
        <f aca="false">ROUND(IF($O859&lt;&gt;0,$O859*(INFORMAÇÕES!$T$114/INFORMAÇÕES!$T$117),0),2)</f>
        <v>0</v>
      </c>
      <c r="O859" s="512" t="n">
        <f aca="false">IF(E859=0,G859,0)</f>
        <v>0</v>
      </c>
      <c r="Q859" s="88"/>
      <c r="R859" s="163" t="n">
        <f aca="false">IF(E859&lt;&gt;0,G859,0)</f>
        <v>0</v>
      </c>
      <c r="S859" s="157" t="n">
        <f aca="false">IF(B859=0,S858,IF(ISNONTEXT(B859)=TRUE(),INT(B859),INT(LEFT(B859,FIND(".",B859)-1))))</f>
        <v>3</v>
      </c>
      <c r="T859" s="157" t="str">
        <f aca="false">IF(T860=1,1,IF(B859&lt;&gt;0,1,IF(C859&lt;&gt;0,1,IF(D859&lt;&gt;0,1,IF('ORÇ.GLOBAL REF.'!E859&lt;&gt;0,1,"")))))</f>
        <v/>
      </c>
      <c r="U859" s="157" t="str">
        <f aca="false">IF(S859=0," ",IF(S859&lt;&gt;S858,S859," "))</f>
        <v> </v>
      </c>
      <c r="V859" s="88"/>
    </row>
    <row r="860" s="174" customFormat="true" ht="14.25" hidden="false" customHeight="false" outlineLevel="0" collapsed="false">
      <c r="A860" s="159" t="n">
        <v>849</v>
      </c>
      <c r="B860" s="160" t="n">
        <f aca="false">IF('ORÇ.GLOBAL P CAIXA'!K860="EXEC.",0,'ORÇ.GLOBAL P CAIXA'!M860)</f>
        <v>0</v>
      </c>
      <c r="C860" s="161" t="n">
        <f aca="false">IF('ORÇ.GLOBAL P CAIXA'!K860="EXEC.",0,'ORÇ.GLOBAL P CAIXA'!O860)</f>
        <v>0</v>
      </c>
      <c r="D860" s="162" t="n">
        <f aca="false">IF('ORÇ.GLOBAL P CAIXA'!K860="EXEC.",0,'ORÇ.GLOBAL P CAIXA'!P860)</f>
        <v>0</v>
      </c>
      <c r="E860" s="163" t="n">
        <f aca="false">IF('ORÇ.GLOBAL P CAIXA'!K860="EXEC.",0,ROUND('ORÇ.GLOBAL P CAIXA'!Q860,2))</f>
        <v>0</v>
      </c>
      <c r="F860" s="163" t="n">
        <f aca="false">IF('ORÇ.GLOBAL P CAIXA'!K860="EXEC.",0,TRUNC((1+(IF(OR(H860=0,H860=""),'BDI REF.'!$K$5,CHOOSE(H860,'BDI REF.'!$K$5,'BDI REF.'!$K$6,'BDI REF.'!$K$7))))*'ORÇ.GLOBAL P CAIXA'!R860,2))</f>
        <v>0</v>
      </c>
      <c r="G860" s="163" t="n">
        <f aca="false">IF('ORÇ.GLOBAL P CAIXA'!K860="EXEC.",0,IF(E860&lt;&gt;0,ROUND(E860*F860,2),IF(R860=0,(SUMIF($S$12:$S$1011,B860,$R$12:$R$1011)),R860)))</f>
        <v>0</v>
      </c>
      <c r="H860" s="509" t="str">
        <f aca="false">IF('ORÇ.GLOBAL P CAIXA'!K860="EXEC.","",IF('ORÇ.GLOBAL P CAIXA'!H860&gt;0,'ORÇ.GLOBAL P CAIXA'!H860,""))</f>
        <v/>
      </c>
      <c r="I860" s="509" t="str">
        <f aca="false">IF('ORÇ.GLOBAL P CAIXA'!K860="EXEC.","",IF('ORÇ.GLOBAL P CAIXA'!I860&gt;0,'ORÇ.GLOBAL P CAIXA'!I860,""))</f>
        <v/>
      </c>
      <c r="J860" s="510" t="str">
        <f aca="false">IF('ORÇ.GLOBAL P CAIXA'!K860="EXEC.","",IF('ORÇ.GLOBAL P CAIXA'!J860&gt;0,'ORÇ.GLOBAL P CAIXA'!J860,""))</f>
        <v/>
      </c>
      <c r="K860" s="115"/>
      <c r="L860" s="168" t="str">
        <f aca="false">IF(B860&gt;0,"ok","ocultar")</f>
        <v>ocultar</v>
      </c>
      <c r="M860" s="511" t="n">
        <f aca="false">ROUND(IF($O860&lt;&gt;0,$O860*(INFORMAÇÕES!$T$113/INFORMAÇÕES!$T$117),0),2)</f>
        <v>0</v>
      </c>
      <c r="N860" s="511" t="n">
        <f aca="false">ROUND(IF($O860&lt;&gt;0,$O860*(INFORMAÇÕES!$T$114/INFORMAÇÕES!$T$117),0),2)</f>
        <v>0</v>
      </c>
      <c r="O860" s="512" t="n">
        <f aca="false">IF(E860=0,G860,0)</f>
        <v>0</v>
      </c>
      <c r="Q860" s="88"/>
      <c r="R860" s="163" t="n">
        <f aca="false">IF(E860&lt;&gt;0,G860,0)</f>
        <v>0</v>
      </c>
      <c r="S860" s="157" t="n">
        <f aca="false">IF(B860=0,S859,IF(ISNONTEXT(B860)=TRUE(),INT(B860),INT(LEFT(B860,FIND(".",B860)-1))))</f>
        <v>3</v>
      </c>
      <c r="T860" s="157" t="str">
        <f aca="false">IF(T861=1,1,IF(B860&lt;&gt;0,1,IF(C860&lt;&gt;0,1,IF(D860&lt;&gt;0,1,IF('ORÇ.GLOBAL REF.'!E860&lt;&gt;0,1,"")))))</f>
        <v/>
      </c>
      <c r="U860" s="157" t="str">
        <f aca="false">IF(S860=0," ",IF(S860&lt;&gt;S859,S860," "))</f>
        <v> </v>
      </c>
      <c r="V860" s="88"/>
    </row>
    <row r="861" s="174" customFormat="true" ht="14.25" hidden="false" customHeight="false" outlineLevel="0" collapsed="false">
      <c r="A861" s="159" t="n">
        <v>850</v>
      </c>
      <c r="B861" s="160" t="n">
        <f aca="false">IF('ORÇ.GLOBAL P CAIXA'!K861="EXEC.",0,'ORÇ.GLOBAL P CAIXA'!M861)</f>
        <v>0</v>
      </c>
      <c r="C861" s="161" t="n">
        <f aca="false">IF('ORÇ.GLOBAL P CAIXA'!K861="EXEC.",0,'ORÇ.GLOBAL P CAIXA'!O861)</f>
        <v>0</v>
      </c>
      <c r="D861" s="162" t="n">
        <f aca="false">IF('ORÇ.GLOBAL P CAIXA'!K861="EXEC.",0,'ORÇ.GLOBAL P CAIXA'!P861)</f>
        <v>0</v>
      </c>
      <c r="E861" s="163" t="n">
        <f aca="false">IF('ORÇ.GLOBAL P CAIXA'!K861="EXEC.",0,ROUND('ORÇ.GLOBAL P CAIXA'!Q861,2))</f>
        <v>0</v>
      </c>
      <c r="F861" s="163" t="n">
        <f aca="false">IF('ORÇ.GLOBAL P CAIXA'!K861="EXEC.",0,TRUNC((1+(IF(OR(H861=0,H861=""),'BDI REF.'!$K$5,CHOOSE(H861,'BDI REF.'!$K$5,'BDI REF.'!$K$6,'BDI REF.'!$K$7))))*'ORÇ.GLOBAL P CAIXA'!R861,2))</f>
        <v>0</v>
      </c>
      <c r="G861" s="163" t="n">
        <f aca="false">IF('ORÇ.GLOBAL P CAIXA'!K861="EXEC.",0,IF(E861&lt;&gt;0,ROUND(E861*F861,2),IF(R861=0,(SUMIF($S$12:$S$1011,B861,$R$12:$R$1011)),R861)))</f>
        <v>0</v>
      </c>
      <c r="H861" s="509" t="str">
        <f aca="false">IF('ORÇ.GLOBAL P CAIXA'!K861="EXEC.","",IF('ORÇ.GLOBAL P CAIXA'!H861&gt;0,'ORÇ.GLOBAL P CAIXA'!H861,""))</f>
        <v/>
      </c>
      <c r="I861" s="509" t="str">
        <f aca="false">IF('ORÇ.GLOBAL P CAIXA'!K861="EXEC.","",IF('ORÇ.GLOBAL P CAIXA'!I861&gt;0,'ORÇ.GLOBAL P CAIXA'!I861,""))</f>
        <v/>
      </c>
      <c r="J861" s="510" t="str">
        <f aca="false">IF('ORÇ.GLOBAL P CAIXA'!K861="EXEC.","",IF('ORÇ.GLOBAL P CAIXA'!J861&gt;0,'ORÇ.GLOBAL P CAIXA'!J861,""))</f>
        <v/>
      </c>
      <c r="K861" s="115"/>
      <c r="L861" s="168" t="str">
        <f aca="false">IF(B861&gt;0,"ok","ocultar")</f>
        <v>ocultar</v>
      </c>
      <c r="M861" s="511" t="n">
        <f aca="false">ROUND(IF($O861&lt;&gt;0,$O861*(INFORMAÇÕES!$T$113/INFORMAÇÕES!$T$117),0),2)</f>
        <v>0</v>
      </c>
      <c r="N861" s="511" t="n">
        <f aca="false">ROUND(IF($O861&lt;&gt;0,$O861*(INFORMAÇÕES!$T$114/INFORMAÇÕES!$T$117),0),2)</f>
        <v>0</v>
      </c>
      <c r="O861" s="512" t="n">
        <f aca="false">IF(E861=0,G861,0)</f>
        <v>0</v>
      </c>
      <c r="Q861" s="88"/>
      <c r="R861" s="163" t="n">
        <f aca="false">IF(E861&lt;&gt;0,G861,0)</f>
        <v>0</v>
      </c>
      <c r="S861" s="157" t="n">
        <f aca="false">IF(B861=0,S860,IF(ISNONTEXT(B861)=TRUE(),INT(B861),INT(LEFT(B861,FIND(".",B861)-1))))</f>
        <v>3</v>
      </c>
      <c r="T861" s="157" t="str">
        <f aca="false">IF(T862=1,1,IF(B861&lt;&gt;0,1,IF(C861&lt;&gt;0,1,IF(D861&lt;&gt;0,1,IF('ORÇ.GLOBAL REF.'!E861&lt;&gt;0,1,"")))))</f>
        <v/>
      </c>
      <c r="U861" s="157" t="str">
        <f aca="false">IF(S861=0," ",IF(S861&lt;&gt;S860,S861," "))</f>
        <v> </v>
      </c>
      <c r="V861" s="88"/>
    </row>
    <row r="862" s="174" customFormat="true" ht="14.25" hidden="false" customHeight="false" outlineLevel="0" collapsed="false">
      <c r="A862" s="159" t="n">
        <v>851</v>
      </c>
      <c r="B862" s="160" t="n">
        <f aca="false">IF('ORÇ.GLOBAL P CAIXA'!K862="EXEC.",0,'ORÇ.GLOBAL P CAIXA'!M862)</f>
        <v>0</v>
      </c>
      <c r="C862" s="161" t="n">
        <f aca="false">IF('ORÇ.GLOBAL P CAIXA'!K862="EXEC.",0,'ORÇ.GLOBAL P CAIXA'!O862)</f>
        <v>0</v>
      </c>
      <c r="D862" s="162" t="n">
        <f aca="false">IF('ORÇ.GLOBAL P CAIXA'!K862="EXEC.",0,'ORÇ.GLOBAL P CAIXA'!P862)</f>
        <v>0</v>
      </c>
      <c r="E862" s="163" t="n">
        <f aca="false">IF('ORÇ.GLOBAL P CAIXA'!K862="EXEC.",0,ROUND('ORÇ.GLOBAL P CAIXA'!Q862,2))</f>
        <v>0</v>
      </c>
      <c r="F862" s="163" t="n">
        <f aca="false">IF('ORÇ.GLOBAL P CAIXA'!K862="EXEC.",0,TRUNC((1+(IF(OR(H862=0,H862=""),'BDI REF.'!$K$5,CHOOSE(H862,'BDI REF.'!$K$5,'BDI REF.'!$K$6,'BDI REF.'!$K$7))))*'ORÇ.GLOBAL P CAIXA'!R862,2))</f>
        <v>0</v>
      </c>
      <c r="G862" s="163" t="n">
        <f aca="false">IF('ORÇ.GLOBAL P CAIXA'!K862="EXEC.",0,IF(E862&lt;&gt;0,ROUND(E862*F862,2),IF(R862=0,(SUMIF($S$12:$S$1011,B862,$R$12:$R$1011)),R862)))</f>
        <v>0</v>
      </c>
      <c r="H862" s="509" t="str">
        <f aca="false">IF('ORÇ.GLOBAL P CAIXA'!K862="EXEC.","",IF('ORÇ.GLOBAL P CAIXA'!H862&gt;0,'ORÇ.GLOBAL P CAIXA'!H862,""))</f>
        <v/>
      </c>
      <c r="I862" s="509" t="str">
        <f aca="false">IF('ORÇ.GLOBAL P CAIXA'!K862="EXEC.","",IF('ORÇ.GLOBAL P CAIXA'!I862&gt;0,'ORÇ.GLOBAL P CAIXA'!I862,""))</f>
        <v/>
      </c>
      <c r="J862" s="510" t="str">
        <f aca="false">IF('ORÇ.GLOBAL P CAIXA'!K862="EXEC.","",IF('ORÇ.GLOBAL P CAIXA'!J862&gt;0,'ORÇ.GLOBAL P CAIXA'!J862,""))</f>
        <v/>
      </c>
      <c r="K862" s="115"/>
      <c r="L862" s="168" t="str">
        <f aca="false">IF(B862&gt;0,"ok","ocultar")</f>
        <v>ocultar</v>
      </c>
      <c r="M862" s="511" t="n">
        <f aca="false">ROUND(IF($O862&lt;&gt;0,$O862*(INFORMAÇÕES!$T$113/INFORMAÇÕES!$T$117),0),2)</f>
        <v>0</v>
      </c>
      <c r="N862" s="511" t="n">
        <f aca="false">ROUND(IF($O862&lt;&gt;0,$O862*(INFORMAÇÕES!$T$114/INFORMAÇÕES!$T$117),0),2)</f>
        <v>0</v>
      </c>
      <c r="O862" s="512" t="n">
        <f aca="false">IF(E862=0,G862,0)</f>
        <v>0</v>
      </c>
      <c r="Q862" s="88"/>
      <c r="R862" s="163" t="n">
        <f aca="false">IF(E862&lt;&gt;0,G862,0)</f>
        <v>0</v>
      </c>
      <c r="S862" s="157" t="n">
        <f aca="false">IF(B862=0,S861,IF(ISNONTEXT(B862)=TRUE(),INT(B862),INT(LEFT(B862,FIND(".",B862)-1))))</f>
        <v>3</v>
      </c>
      <c r="T862" s="157" t="str">
        <f aca="false">IF(T863=1,1,IF(B862&lt;&gt;0,1,IF(C862&lt;&gt;0,1,IF(D862&lt;&gt;0,1,IF('ORÇ.GLOBAL REF.'!E862&lt;&gt;0,1,"")))))</f>
        <v/>
      </c>
      <c r="U862" s="157" t="str">
        <f aca="false">IF(S862=0," ",IF(S862&lt;&gt;S861,S862," "))</f>
        <v> </v>
      </c>
      <c r="V862" s="88"/>
    </row>
    <row r="863" s="174" customFormat="true" ht="14.25" hidden="false" customHeight="false" outlineLevel="0" collapsed="false">
      <c r="A863" s="159" t="n">
        <v>852</v>
      </c>
      <c r="B863" s="160" t="n">
        <f aca="false">IF('ORÇ.GLOBAL P CAIXA'!K863="EXEC.",0,'ORÇ.GLOBAL P CAIXA'!M863)</f>
        <v>0</v>
      </c>
      <c r="C863" s="161" t="n">
        <f aca="false">IF('ORÇ.GLOBAL P CAIXA'!K863="EXEC.",0,'ORÇ.GLOBAL P CAIXA'!O863)</f>
        <v>0</v>
      </c>
      <c r="D863" s="162" t="n">
        <f aca="false">IF('ORÇ.GLOBAL P CAIXA'!K863="EXEC.",0,'ORÇ.GLOBAL P CAIXA'!P863)</f>
        <v>0</v>
      </c>
      <c r="E863" s="163" t="n">
        <f aca="false">IF('ORÇ.GLOBAL P CAIXA'!K863="EXEC.",0,ROUND('ORÇ.GLOBAL P CAIXA'!Q863,2))</f>
        <v>0</v>
      </c>
      <c r="F863" s="163" t="n">
        <f aca="false">IF('ORÇ.GLOBAL P CAIXA'!K863="EXEC.",0,TRUNC((1+(IF(OR(H863=0,H863=""),'BDI REF.'!$K$5,CHOOSE(H863,'BDI REF.'!$K$5,'BDI REF.'!$K$6,'BDI REF.'!$K$7))))*'ORÇ.GLOBAL P CAIXA'!R863,2))</f>
        <v>0</v>
      </c>
      <c r="G863" s="163" t="n">
        <f aca="false">IF('ORÇ.GLOBAL P CAIXA'!K863="EXEC.",0,IF(E863&lt;&gt;0,ROUND(E863*F863,2),IF(R863=0,(SUMIF($S$12:$S$1011,B863,$R$12:$R$1011)),R863)))</f>
        <v>0</v>
      </c>
      <c r="H863" s="509" t="str">
        <f aca="false">IF('ORÇ.GLOBAL P CAIXA'!K863="EXEC.","",IF('ORÇ.GLOBAL P CAIXA'!H863&gt;0,'ORÇ.GLOBAL P CAIXA'!H863,""))</f>
        <v/>
      </c>
      <c r="I863" s="509" t="str">
        <f aca="false">IF('ORÇ.GLOBAL P CAIXA'!K863="EXEC.","",IF('ORÇ.GLOBAL P CAIXA'!I863&gt;0,'ORÇ.GLOBAL P CAIXA'!I863,""))</f>
        <v/>
      </c>
      <c r="J863" s="510" t="str">
        <f aca="false">IF('ORÇ.GLOBAL P CAIXA'!K863="EXEC.","",IF('ORÇ.GLOBAL P CAIXA'!J863&gt;0,'ORÇ.GLOBAL P CAIXA'!J863,""))</f>
        <v/>
      </c>
      <c r="K863" s="115"/>
      <c r="L863" s="168" t="str">
        <f aca="false">IF(B863&gt;0,"ok","ocultar")</f>
        <v>ocultar</v>
      </c>
      <c r="M863" s="511" t="n">
        <f aca="false">ROUND(IF($O863&lt;&gt;0,$O863*(INFORMAÇÕES!$T$113/INFORMAÇÕES!$T$117),0),2)</f>
        <v>0</v>
      </c>
      <c r="N863" s="511" t="n">
        <f aca="false">ROUND(IF($O863&lt;&gt;0,$O863*(INFORMAÇÕES!$T$114/INFORMAÇÕES!$T$117),0),2)</f>
        <v>0</v>
      </c>
      <c r="O863" s="512" t="n">
        <f aca="false">IF(E863=0,G863,0)</f>
        <v>0</v>
      </c>
      <c r="Q863" s="88"/>
      <c r="R863" s="163" t="n">
        <f aca="false">IF(E863&lt;&gt;0,G863,0)</f>
        <v>0</v>
      </c>
      <c r="S863" s="157" t="n">
        <f aca="false">IF(B863=0,S862,IF(ISNONTEXT(B863)=TRUE(),INT(B863),INT(LEFT(B863,FIND(".",B863)-1))))</f>
        <v>3</v>
      </c>
      <c r="T863" s="157" t="str">
        <f aca="false">IF(T864=1,1,IF(B863&lt;&gt;0,1,IF(C863&lt;&gt;0,1,IF(D863&lt;&gt;0,1,IF('ORÇ.GLOBAL REF.'!E863&lt;&gt;0,1,"")))))</f>
        <v/>
      </c>
      <c r="U863" s="157" t="str">
        <f aca="false">IF(S863=0," ",IF(S863&lt;&gt;S862,S863," "))</f>
        <v> </v>
      </c>
      <c r="V863" s="88"/>
    </row>
    <row r="864" s="174" customFormat="true" ht="14.25" hidden="false" customHeight="false" outlineLevel="0" collapsed="false">
      <c r="A864" s="159" t="n">
        <v>853</v>
      </c>
      <c r="B864" s="160" t="n">
        <f aca="false">IF('ORÇ.GLOBAL P CAIXA'!K864="EXEC.",0,'ORÇ.GLOBAL P CAIXA'!M864)</f>
        <v>0</v>
      </c>
      <c r="C864" s="161" t="n">
        <f aca="false">IF('ORÇ.GLOBAL P CAIXA'!K864="EXEC.",0,'ORÇ.GLOBAL P CAIXA'!O864)</f>
        <v>0</v>
      </c>
      <c r="D864" s="162" t="n">
        <f aca="false">IF('ORÇ.GLOBAL P CAIXA'!K864="EXEC.",0,'ORÇ.GLOBAL P CAIXA'!P864)</f>
        <v>0</v>
      </c>
      <c r="E864" s="163" t="n">
        <f aca="false">IF('ORÇ.GLOBAL P CAIXA'!K864="EXEC.",0,ROUND('ORÇ.GLOBAL P CAIXA'!Q864,2))</f>
        <v>0</v>
      </c>
      <c r="F864" s="163" t="n">
        <f aca="false">IF('ORÇ.GLOBAL P CAIXA'!K864="EXEC.",0,TRUNC((1+(IF(OR(H864=0,H864=""),'BDI REF.'!$K$5,CHOOSE(H864,'BDI REF.'!$K$5,'BDI REF.'!$K$6,'BDI REF.'!$K$7))))*'ORÇ.GLOBAL P CAIXA'!R864,2))</f>
        <v>0</v>
      </c>
      <c r="G864" s="163" t="n">
        <f aca="false">IF('ORÇ.GLOBAL P CAIXA'!K864="EXEC.",0,IF(E864&lt;&gt;0,ROUND(E864*F864,2),IF(R864=0,(SUMIF($S$12:$S$1011,B864,$R$12:$R$1011)),R864)))</f>
        <v>0</v>
      </c>
      <c r="H864" s="509" t="str">
        <f aca="false">IF('ORÇ.GLOBAL P CAIXA'!K864="EXEC.","",IF('ORÇ.GLOBAL P CAIXA'!H864&gt;0,'ORÇ.GLOBAL P CAIXA'!H864,""))</f>
        <v/>
      </c>
      <c r="I864" s="509" t="str">
        <f aca="false">IF('ORÇ.GLOBAL P CAIXA'!K864="EXEC.","",IF('ORÇ.GLOBAL P CAIXA'!I864&gt;0,'ORÇ.GLOBAL P CAIXA'!I864,""))</f>
        <v/>
      </c>
      <c r="J864" s="510" t="str">
        <f aca="false">IF('ORÇ.GLOBAL P CAIXA'!K864="EXEC.","",IF('ORÇ.GLOBAL P CAIXA'!J864&gt;0,'ORÇ.GLOBAL P CAIXA'!J864,""))</f>
        <v/>
      </c>
      <c r="K864" s="115"/>
      <c r="L864" s="168" t="str">
        <f aca="false">IF(B864&gt;0,"ok","ocultar")</f>
        <v>ocultar</v>
      </c>
      <c r="M864" s="511" t="n">
        <f aca="false">ROUND(IF($O864&lt;&gt;0,$O864*(INFORMAÇÕES!$T$113/INFORMAÇÕES!$T$117),0),2)</f>
        <v>0</v>
      </c>
      <c r="N864" s="511" t="n">
        <f aca="false">ROUND(IF($O864&lt;&gt;0,$O864*(INFORMAÇÕES!$T$114/INFORMAÇÕES!$T$117),0),2)</f>
        <v>0</v>
      </c>
      <c r="O864" s="512" t="n">
        <f aca="false">IF(E864=0,G864,0)</f>
        <v>0</v>
      </c>
      <c r="Q864" s="88"/>
      <c r="R864" s="163" t="n">
        <f aca="false">IF(E864&lt;&gt;0,G864,0)</f>
        <v>0</v>
      </c>
      <c r="S864" s="157" t="n">
        <f aca="false">IF(B864=0,S863,IF(ISNONTEXT(B864)=TRUE(),INT(B864),INT(LEFT(B864,FIND(".",B864)-1))))</f>
        <v>3</v>
      </c>
      <c r="T864" s="157" t="str">
        <f aca="false">IF(T865=1,1,IF(B864&lt;&gt;0,1,IF(C864&lt;&gt;0,1,IF(D864&lt;&gt;0,1,IF('ORÇ.GLOBAL REF.'!E864&lt;&gt;0,1,"")))))</f>
        <v/>
      </c>
      <c r="U864" s="157" t="str">
        <f aca="false">IF(S864=0," ",IF(S864&lt;&gt;S863,S864," "))</f>
        <v> </v>
      </c>
      <c r="V864" s="88"/>
    </row>
    <row r="865" s="174" customFormat="true" ht="14.25" hidden="false" customHeight="false" outlineLevel="0" collapsed="false">
      <c r="A865" s="159" t="n">
        <v>854</v>
      </c>
      <c r="B865" s="160" t="n">
        <f aca="false">IF('ORÇ.GLOBAL P CAIXA'!K865="EXEC.",0,'ORÇ.GLOBAL P CAIXA'!M865)</f>
        <v>0</v>
      </c>
      <c r="C865" s="161" t="n">
        <f aca="false">IF('ORÇ.GLOBAL P CAIXA'!K865="EXEC.",0,'ORÇ.GLOBAL P CAIXA'!O865)</f>
        <v>0</v>
      </c>
      <c r="D865" s="162" t="n">
        <f aca="false">IF('ORÇ.GLOBAL P CAIXA'!K865="EXEC.",0,'ORÇ.GLOBAL P CAIXA'!P865)</f>
        <v>0</v>
      </c>
      <c r="E865" s="163" t="n">
        <f aca="false">IF('ORÇ.GLOBAL P CAIXA'!K865="EXEC.",0,ROUND('ORÇ.GLOBAL P CAIXA'!Q865,2))</f>
        <v>0</v>
      </c>
      <c r="F865" s="163" t="n">
        <f aca="false">IF('ORÇ.GLOBAL P CAIXA'!K865="EXEC.",0,TRUNC((1+(IF(OR(H865=0,H865=""),'BDI REF.'!$K$5,CHOOSE(H865,'BDI REF.'!$K$5,'BDI REF.'!$K$6,'BDI REF.'!$K$7))))*'ORÇ.GLOBAL P CAIXA'!R865,2))</f>
        <v>0</v>
      </c>
      <c r="G865" s="163" t="n">
        <f aca="false">IF('ORÇ.GLOBAL P CAIXA'!K865="EXEC.",0,IF(E865&lt;&gt;0,ROUND(E865*F865,2),IF(R865=0,(SUMIF($S$12:$S$1011,B865,$R$12:$R$1011)),R865)))</f>
        <v>0</v>
      </c>
      <c r="H865" s="509" t="str">
        <f aca="false">IF('ORÇ.GLOBAL P CAIXA'!K865="EXEC.","",IF('ORÇ.GLOBAL P CAIXA'!H865&gt;0,'ORÇ.GLOBAL P CAIXA'!H865,""))</f>
        <v/>
      </c>
      <c r="I865" s="509" t="str">
        <f aca="false">IF('ORÇ.GLOBAL P CAIXA'!K865="EXEC.","",IF('ORÇ.GLOBAL P CAIXA'!I865&gt;0,'ORÇ.GLOBAL P CAIXA'!I865,""))</f>
        <v/>
      </c>
      <c r="J865" s="510" t="str">
        <f aca="false">IF('ORÇ.GLOBAL P CAIXA'!K865="EXEC.","",IF('ORÇ.GLOBAL P CAIXA'!J865&gt;0,'ORÇ.GLOBAL P CAIXA'!J865,""))</f>
        <v/>
      </c>
      <c r="K865" s="115"/>
      <c r="L865" s="168" t="str">
        <f aca="false">IF(B865&gt;0,"ok","ocultar")</f>
        <v>ocultar</v>
      </c>
      <c r="M865" s="511" t="n">
        <f aca="false">ROUND(IF($O865&lt;&gt;0,$O865*(INFORMAÇÕES!$T$113/INFORMAÇÕES!$T$117),0),2)</f>
        <v>0</v>
      </c>
      <c r="N865" s="511" t="n">
        <f aca="false">ROUND(IF($O865&lt;&gt;0,$O865*(INFORMAÇÕES!$T$114/INFORMAÇÕES!$T$117),0),2)</f>
        <v>0</v>
      </c>
      <c r="O865" s="512" t="n">
        <f aca="false">IF(E865=0,G865,0)</f>
        <v>0</v>
      </c>
      <c r="Q865" s="88"/>
      <c r="R865" s="163" t="n">
        <f aca="false">IF(E865&lt;&gt;0,G865,0)</f>
        <v>0</v>
      </c>
      <c r="S865" s="157" t="n">
        <f aca="false">IF(B865=0,S864,IF(ISNONTEXT(B865)=TRUE(),INT(B865),INT(LEFT(B865,FIND(".",B865)-1))))</f>
        <v>3</v>
      </c>
      <c r="T865" s="157" t="str">
        <f aca="false">IF(T866=1,1,IF(B865&lt;&gt;0,1,IF(C865&lt;&gt;0,1,IF(D865&lt;&gt;0,1,IF('ORÇ.GLOBAL REF.'!E865&lt;&gt;0,1,"")))))</f>
        <v/>
      </c>
      <c r="U865" s="157" t="str">
        <f aca="false">IF(S865=0," ",IF(S865&lt;&gt;S864,S865," "))</f>
        <v> </v>
      </c>
      <c r="V865" s="88"/>
    </row>
    <row r="866" s="174" customFormat="true" ht="14.25" hidden="false" customHeight="false" outlineLevel="0" collapsed="false">
      <c r="A866" s="159" t="n">
        <v>855</v>
      </c>
      <c r="B866" s="160" t="n">
        <f aca="false">IF('ORÇ.GLOBAL P CAIXA'!K866="EXEC.",0,'ORÇ.GLOBAL P CAIXA'!M866)</f>
        <v>0</v>
      </c>
      <c r="C866" s="161" t="n">
        <f aca="false">IF('ORÇ.GLOBAL P CAIXA'!K866="EXEC.",0,'ORÇ.GLOBAL P CAIXA'!O866)</f>
        <v>0</v>
      </c>
      <c r="D866" s="162" t="n">
        <f aca="false">IF('ORÇ.GLOBAL P CAIXA'!K866="EXEC.",0,'ORÇ.GLOBAL P CAIXA'!P866)</f>
        <v>0</v>
      </c>
      <c r="E866" s="163" t="n">
        <f aca="false">IF('ORÇ.GLOBAL P CAIXA'!K866="EXEC.",0,ROUND('ORÇ.GLOBAL P CAIXA'!Q866,2))</f>
        <v>0</v>
      </c>
      <c r="F866" s="163" t="n">
        <f aca="false">IF('ORÇ.GLOBAL P CAIXA'!K866="EXEC.",0,TRUNC((1+(IF(OR(H866=0,H866=""),'BDI REF.'!$K$5,CHOOSE(H866,'BDI REF.'!$K$5,'BDI REF.'!$K$6,'BDI REF.'!$K$7))))*'ORÇ.GLOBAL P CAIXA'!R866,2))</f>
        <v>0</v>
      </c>
      <c r="G866" s="163" t="n">
        <f aca="false">IF('ORÇ.GLOBAL P CAIXA'!K866="EXEC.",0,IF(E866&lt;&gt;0,ROUND(E866*F866,2),IF(R866=0,(SUMIF($S$12:$S$1011,B866,$R$12:$R$1011)),R866)))</f>
        <v>0</v>
      </c>
      <c r="H866" s="509" t="str">
        <f aca="false">IF('ORÇ.GLOBAL P CAIXA'!K866="EXEC.","",IF('ORÇ.GLOBAL P CAIXA'!H866&gt;0,'ORÇ.GLOBAL P CAIXA'!H866,""))</f>
        <v/>
      </c>
      <c r="I866" s="509" t="str">
        <f aca="false">IF('ORÇ.GLOBAL P CAIXA'!K866="EXEC.","",IF('ORÇ.GLOBAL P CAIXA'!I866&gt;0,'ORÇ.GLOBAL P CAIXA'!I866,""))</f>
        <v/>
      </c>
      <c r="J866" s="510" t="str">
        <f aca="false">IF('ORÇ.GLOBAL P CAIXA'!K866="EXEC.","",IF('ORÇ.GLOBAL P CAIXA'!J866&gt;0,'ORÇ.GLOBAL P CAIXA'!J866,""))</f>
        <v/>
      </c>
      <c r="K866" s="115"/>
      <c r="L866" s="168" t="str">
        <f aca="false">IF(B866&gt;0,"ok","ocultar")</f>
        <v>ocultar</v>
      </c>
      <c r="M866" s="511" t="n">
        <f aca="false">ROUND(IF($O866&lt;&gt;0,$O866*(INFORMAÇÕES!$T$113/INFORMAÇÕES!$T$117),0),2)</f>
        <v>0</v>
      </c>
      <c r="N866" s="511" t="n">
        <f aca="false">ROUND(IF($O866&lt;&gt;0,$O866*(INFORMAÇÕES!$T$114/INFORMAÇÕES!$T$117),0),2)</f>
        <v>0</v>
      </c>
      <c r="O866" s="512" t="n">
        <f aca="false">IF(E866=0,G866,0)</f>
        <v>0</v>
      </c>
      <c r="Q866" s="88"/>
      <c r="R866" s="163" t="n">
        <f aca="false">IF(E866&lt;&gt;0,G866,0)</f>
        <v>0</v>
      </c>
      <c r="S866" s="157" t="n">
        <f aca="false">IF(B866=0,S865,IF(ISNONTEXT(B866)=TRUE(),INT(B866),INT(LEFT(B866,FIND(".",B866)-1))))</f>
        <v>3</v>
      </c>
      <c r="T866" s="157" t="str">
        <f aca="false">IF(T867=1,1,IF(B866&lt;&gt;0,1,IF(C866&lt;&gt;0,1,IF(D866&lt;&gt;0,1,IF('ORÇ.GLOBAL REF.'!E866&lt;&gt;0,1,"")))))</f>
        <v/>
      </c>
      <c r="U866" s="157" t="str">
        <f aca="false">IF(S866=0," ",IF(S866&lt;&gt;S865,S866," "))</f>
        <v> </v>
      </c>
      <c r="V866" s="88"/>
    </row>
    <row r="867" s="174" customFormat="true" ht="14.25" hidden="false" customHeight="false" outlineLevel="0" collapsed="false">
      <c r="A867" s="159" t="n">
        <v>856</v>
      </c>
      <c r="B867" s="160" t="n">
        <f aca="false">IF('ORÇ.GLOBAL P CAIXA'!K867="EXEC.",0,'ORÇ.GLOBAL P CAIXA'!M867)</f>
        <v>0</v>
      </c>
      <c r="C867" s="161" t="n">
        <f aca="false">IF('ORÇ.GLOBAL P CAIXA'!K867="EXEC.",0,'ORÇ.GLOBAL P CAIXA'!O867)</f>
        <v>0</v>
      </c>
      <c r="D867" s="162" t="n">
        <f aca="false">IF('ORÇ.GLOBAL P CAIXA'!K867="EXEC.",0,'ORÇ.GLOBAL P CAIXA'!P867)</f>
        <v>0</v>
      </c>
      <c r="E867" s="163" t="n">
        <f aca="false">IF('ORÇ.GLOBAL P CAIXA'!K867="EXEC.",0,ROUND('ORÇ.GLOBAL P CAIXA'!Q867,2))</f>
        <v>0</v>
      </c>
      <c r="F867" s="163" t="n">
        <f aca="false">IF('ORÇ.GLOBAL P CAIXA'!K867="EXEC.",0,TRUNC((1+(IF(OR(H867=0,H867=""),'BDI REF.'!$K$5,CHOOSE(H867,'BDI REF.'!$K$5,'BDI REF.'!$K$6,'BDI REF.'!$K$7))))*'ORÇ.GLOBAL P CAIXA'!R867,2))</f>
        <v>0</v>
      </c>
      <c r="G867" s="163" t="n">
        <f aca="false">IF('ORÇ.GLOBAL P CAIXA'!K867="EXEC.",0,IF(E867&lt;&gt;0,ROUND(E867*F867,2),IF(R867=0,(SUMIF($S$12:$S$1011,B867,$R$12:$R$1011)),R867)))</f>
        <v>0</v>
      </c>
      <c r="H867" s="509" t="str">
        <f aca="false">IF('ORÇ.GLOBAL P CAIXA'!K867="EXEC.","",IF('ORÇ.GLOBAL P CAIXA'!H867&gt;0,'ORÇ.GLOBAL P CAIXA'!H867,""))</f>
        <v/>
      </c>
      <c r="I867" s="509" t="str">
        <f aca="false">IF('ORÇ.GLOBAL P CAIXA'!K867="EXEC.","",IF('ORÇ.GLOBAL P CAIXA'!I867&gt;0,'ORÇ.GLOBAL P CAIXA'!I867,""))</f>
        <v/>
      </c>
      <c r="J867" s="510" t="str">
        <f aca="false">IF('ORÇ.GLOBAL P CAIXA'!K867="EXEC.","",IF('ORÇ.GLOBAL P CAIXA'!J867&gt;0,'ORÇ.GLOBAL P CAIXA'!J867,""))</f>
        <v/>
      </c>
      <c r="K867" s="115"/>
      <c r="L867" s="168" t="str">
        <f aca="false">IF(B867&gt;0,"ok","ocultar")</f>
        <v>ocultar</v>
      </c>
      <c r="M867" s="511" t="n">
        <f aca="false">ROUND(IF($O867&lt;&gt;0,$O867*(INFORMAÇÕES!$T$113/INFORMAÇÕES!$T$117),0),2)</f>
        <v>0</v>
      </c>
      <c r="N867" s="511" t="n">
        <f aca="false">ROUND(IF($O867&lt;&gt;0,$O867*(INFORMAÇÕES!$T$114/INFORMAÇÕES!$T$117),0),2)</f>
        <v>0</v>
      </c>
      <c r="O867" s="512" t="n">
        <f aca="false">IF(E867=0,G867,0)</f>
        <v>0</v>
      </c>
      <c r="Q867" s="88"/>
      <c r="R867" s="163" t="n">
        <f aca="false">IF(E867&lt;&gt;0,G867,0)</f>
        <v>0</v>
      </c>
      <c r="S867" s="157" t="n">
        <f aca="false">IF(B867=0,S866,IF(ISNONTEXT(B867)=TRUE(),INT(B867),INT(LEFT(B867,FIND(".",B867)-1))))</f>
        <v>3</v>
      </c>
      <c r="T867" s="157" t="str">
        <f aca="false">IF(T868=1,1,IF(B867&lt;&gt;0,1,IF(C867&lt;&gt;0,1,IF(D867&lt;&gt;0,1,IF('ORÇ.GLOBAL REF.'!E867&lt;&gt;0,1,"")))))</f>
        <v/>
      </c>
      <c r="U867" s="157" t="str">
        <f aca="false">IF(S867=0," ",IF(S867&lt;&gt;S866,S867," "))</f>
        <v> </v>
      </c>
      <c r="V867" s="88"/>
    </row>
    <row r="868" s="174" customFormat="true" ht="14.25" hidden="false" customHeight="false" outlineLevel="0" collapsed="false">
      <c r="A868" s="159" t="n">
        <v>857</v>
      </c>
      <c r="B868" s="160" t="n">
        <f aca="false">IF('ORÇ.GLOBAL P CAIXA'!K868="EXEC.",0,'ORÇ.GLOBAL P CAIXA'!M868)</f>
        <v>0</v>
      </c>
      <c r="C868" s="161" t="n">
        <f aca="false">IF('ORÇ.GLOBAL P CAIXA'!K868="EXEC.",0,'ORÇ.GLOBAL P CAIXA'!O868)</f>
        <v>0</v>
      </c>
      <c r="D868" s="162" t="n">
        <f aca="false">IF('ORÇ.GLOBAL P CAIXA'!K868="EXEC.",0,'ORÇ.GLOBAL P CAIXA'!P868)</f>
        <v>0</v>
      </c>
      <c r="E868" s="163" t="n">
        <f aca="false">IF('ORÇ.GLOBAL P CAIXA'!K868="EXEC.",0,ROUND('ORÇ.GLOBAL P CAIXA'!Q868,2))</f>
        <v>0</v>
      </c>
      <c r="F868" s="163" t="n">
        <f aca="false">IF('ORÇ.GLOBAL P CAIXA'!K868="EXEC.",0,TRUNC((1+(IF(OR(H868=0,H868=""),'BDI REF.'!$K$5,CHOOSE(H868,'BDI REF.'!$K$5,'BDI REF.'!$K$6,'BDI REF.'!$K$7))))*'ORÇ.GLOBAL P CAIXA'!R868,2))</f>
        <v>0</v>
      </c>
      <c r="G868" s="163" t="n">
        <f aca="false">IF('ORÇ.GLOBAL P CAIXA'!K868="EXEC.",0,IF(E868&lt;&gt;0,ROUND(E868*F868,2),IF(R868=0,(SUMIF($S$12:$S$1011,B868,$R$12:$R$1011)),R868)))</f>
        <v>0</v>
      </c>
      <c r="H868" s="509" t="str">
        <f aca="false">IF('ORÇ.GLOBAL P CAIXA'!K868="EXEC.","",IF('ORÇ.GLOBAL P CAIXA'!H868&gt;0,'ORÇ.GLOBAL P CAIXA'!H868,""))</f>
        <v/>
      </c>
      <c r="I868" s="509" t="str">
        <f aca="false">IF('ORÇ.GLOBAL P CAIXA'!K868="EXEC.","",IF('ORÇ.GLOBAL P CAIXA'!I868&gt;0,'ORÇ.GLOBAL P CAIXA'!I868,""))</f>
        <v/>
      </c>
      <c r="J868" s="510" t="str">
        <f aca="false">IF('ORÇ.GLOBAL P CAIXA'!K868="EXEC.","",IF('ORÇ.GLOBAL P CAIXA'!J868&gt;0,'ORÇ.GLOBAL P CAIXA'!J868,""))</f>
        <v/>
      </c>
      <c r="K868" s="115"/>
      <c r="L868" s="168" t="str">
        <f aca="false">IF(B868&gt;0,"ok","ocultar")</f>
        <v>ocultar</v>
      </c>
      <c r="M868" s="511" t="n">
        <f aca="false">ROUND(IF($O868&lt;&gt;0,$O868*(INFORMAÇÕES!$T$113/INFORMAÇÕES!$T$117),0),2)</f>
        <v>0</v>
      </c>
      <c r="N868" s="511" t="n">
        <f aca="false">ROUND(IF($O868&lt;&gt;0,$O868*(INFORMAÇÕES!$T$114/INFORMAÇÕES!$T$117),0),2)</f>
        <v>0</v>
      </c>
      <c r="O868" s="512" t="n">
        <f aca="false">IF(E868=0,G868,0)</f>
        <v>0</v>
      </c>
      <c r="Q868" s="88"/>
      <c r="R868" s="163" t="n">
        <f aca="false">IF(E868&lt;&gt;0,G868,0)</f>
        <v>0</v>
      </c>
      <c r="S868" s="157" t="n">
        <f aca="false">IF(B868=0,S867,IF(ISNONTEXT(B868)=TRUE(),INT(B868),INT(LEFT(B868,FIND(".",B868)-1))))</f>
        <v>3</v>
      </c>
      <c r="T868" s="157" t="str">
        <f aca="false">IF(T869=1,1,IF(B868&lt;&gt;0,1,IF(C868&lt;&gt;0,1,IF(D868&lt;&gt;0,1,IF('ORÇ.GLOBAL REF.'!E868&lt;&gt;0,1,"")))))</f>
        <v/>
      </c>
      <c r="U868" s="157" t="str">
        <f aca="false">IF(S868=0," ",IF(S868&lt;&gt;S867,S868," "))</f>
        <v> </v>
      </c>
      <c r="V868" s="88"/>
    </row>
    <row r="869" s="174" customFormat="true" ht="14.25" hidden="false" customHeight="false" outlineLevel="0" collapsed="false">
      <c r="A869" s="159" t="n">
        <v>858</v>
      </c>
      <c r="B869" s="160" t="n">
        <f aca="false">IF('ORÇ.GLOBAL P CAIXA'!K869="EXEC.",0,'ORÇ.GLOBAL P CAIXA'!M869)</f>
        <v>0</v>
      </c>
      <c r="C869" s="161" t="n">
        <f aca="false">IF('ORÇ.GLOBAL P CAIXA'!K869="EXEC.",0,'ORÇ.GLOBAL P CAIXA'!O869)</f>
        <v>0</v>
      </c>
      <c r="D869" s="162" t="n">
        <f aca="false">IF('ORÇ.GLOBAL P CAIXA'!K869="EXEC.",0,'ORÇ.GLOBAL P CAIXA'!P869)</f>
        <v>0</v>
      </c>
      <c r="E869" s="163" t="n">
        <f aca="false">IF('ORÇ.GLOBAL P CAIXA'!K869="EXEC.",0,ROUND('ORÇ.GLOBAL P CAIXA'!Q869,2))</f>
        <v>0</v>
      </c>
      <c r="F869" s="163" t="n">
        <f aca="false">IF('ORÇ.GLOBAL P CAIXA'!K869="EXEC.",0,TRUNC((1+(IF(OR(H869=0,H869=""),'BDI REF.'!$K$5,CHOOSE(H869,'BDI REF.'!$K$5,'BDI REF.'!$K$6,'BDI REF.'!$K$7))))*'ORÇ.GLOBAL P CAIXA'!R869,2))</f>
        <v>0</v>
      </c>
      <c r="G869" s="163" t="n">
        <f aca="false">IF('ORÇ.GLOBAL P CAIXA'!K869="EXEC.",0,IF(E869&lt;&gt;0,ROUND(E869*F869,2),IF(R869=0,(SUMIF($S$12:$S$1011,B869,$R$12:$R$1011)),R869)))</f>
        <v>0</v>
      </c>
      <c r="H869" s="509" t="str">
        <f aca="false">IF('ORÇ.GLOBAL P CAIXA'!K869="EXEC.","",IF('ORÇ.GLOBAL P CAIXA'!H869&gt;0,'ORÇ.GLOBAL P CAIXA'!H869,""))</f>
        <v/>
      </c>
      <c r="I869" s="509" t="str">
        <f aca="false">IF('ORÇ.GLOBAL P CAIXA'!K869="EXEC.","",IF('ORÇ.GLOBAL P CAIXA'!I869&gt;0,'ORÇ.GLOBAL P CAIXA'!I869,""))</f>
        <v/>
      </c>
      <c r="J869" s="510" t="str">
        <f aca="false">IF('ORÇ.GLOBAL P CAIXA'!K869="EXEC.","",IF('ORÇ.GLOBAL P CAIXA'!J869&gt;0,'ORÇ.GLOBAL P CAIXA'!J869,""))</f>
        <v/>
      </c>
      <c r="K869" s="115"/>
      <c r="L869" s="168" t="str">
        <f aca="false">IF(B869&gt;0,"ok","ocultar")</f>
        <v>ocultar</v>
      </c>
      <c r="M869" s="511" t="n">
        <f aca="false">ROUND(IF($O869&lt;&gt;0,$O869*(INFORMAÇÕES!$T$113/INFORMAÇÕES!$T$117),0),2)</f>
        <v>0</v>
      </c>
      <c r="N869" s="511" t="n">
        <f aca="false">ROUND(IF($O869&lt;&gt;0,$O869*(INFORMAÇÕES!$T$114/INFORMAÇÕES!$T$117),0),2)</f>
        <v>0</v>
      </c>
      <c r="O869" s="512" t="n">
        <f aca="false">IF(E869=0,G869,0)</f>
        <v>0</v>
      </c>
      <c r="Q869" s="88"/>
      <c r="R869" s="163" t="n">
        <f aca="false">IF(E869&lt;&gt;0,G869,0)</f>
        <v>0</v>
      </c>
      <c r="S869" s="157" t="n">
        <f aca="false">IF(B869=0,S868,IF(ISNONTEXT(B869)=TRUE(),INT(B869),INT(LEFT(B869,FIND(".",B869)-1))))</f>
        <v>3</v>
      </c>
      <c r="T869" s="157" t="str">
        <f aca="false">IF(T870=1,1,IF(B869&lt;&gt;0,1,IF(C869&lt;&gt;0,1,IF(D869&lt;&gt;0,1,IF('ORÇ.GLOBAL REF.'!E869&lt;&gt;0,1,"")))))</f>
        <v/>
      </c>
      <c r="U869" s="157" t="str">
        <f aca="false">IF(S869=0," ",IF(S869&lt;&gt;S868,S869," "))</f>
        <v> </v>
      </c>
      <c r="V869" s="88"/>
    </row>
    <row r="870" s="174" customFormat="true" ht="14.25" hidden="false" customHeight="false" outlineLevel="0" collapsed="false">
      <c r="A870" s="159" t="n">
        <v>859</v>
      </c>
      <c r="B870" s="160" t="n">
        <f aca="false">IF('ORÇ.GLOBAL P CAIXA'!K870="EXEC.",0,'ORÇ.GLOBAL P CAIXA'!M870)</f>
        <v>0</v>
      </c>
      <c r="C870" s="161" t="n">
        <f aca="false">IF('ORÇ.GLOBAL P CAIXA'!K870="EXEC.",0,'ORÇ.GLOBAL P CAIXA'!O870)</f>
        <v>0</v>
      </c>
      <c r="D870" s="162" t="n">
        <f aca="false">IF('ORÇ.GLOBAL P CAIXA'!K870="EXEC.",0,'ORÇ.GLOBAL P CAIXA'!P870)</f>
        <v>0</v>
      </c>
      <c r="E870" s="163" t="n">
        <f aca="false">IF('ORÇ.GLOBAL P CAIXA'!K870="EXEC.",0,ROUND('ORÇ.GLOBAL P CAIXA'!Q870,2))</f>
        <v>0</v>
      </c>
      <c r="F870" s="163" t="n">
        <f aca="false">IF('ORÇ.GLOBAL P CAIXA'!K870="EXEC.",0,TRUNC((1+(IF(OR(H870=0,H870=""),'BDI REF.'!$K$5,CHOOSE(H870,'BDI REF.'!$K$5,'BDI REF.'!$K$6,'BDI REF.'!$K$7))))*'ORÇ.GLOBAL P CAIXA'!R870,2))</f>
        <v>0</v>
      </c>
      <c r="G870" s="163" t="n">
        <f aca="false">IF('ORÇ.GLOBAL P CAIXA'!K870="EXEC.",0,IF(E870&lt;&gt;0,ROUND(E870*F870,2),IF(R870=0,(SUMIF($S$12:$S$1011,B870,$R$12:$R$1011)),R870)))</f>
        <v>0</v>
      </c>
      <c r="H870" s="509" t="str">
        <f aca="false">IF('ORÇ.GLOBAL P CAIXA'!K870="EXEC.","",IF('ORÇ.GLOBAL P CAIXA'!H870&gt;0,'ORÇ.GLOBAL P CAIXA'!H870,""))</f>
        <v/>
      </c>
      <c r="I870" s="509" t="str">
        <f aca="false">IF('ORÇ.GLOBAL P CAIXA'!K870="EXEC.","",IF('ORÇ.GLOBAL P CAIXA'!I870&gt;0,'ORÇ.GLOBAL P CAIXA'!I870,""))</f>
        <v/>
      </c>
      <c r="J870" s="510" t="str">
        <f aca="false">IF('ORÇ.GLOBAL P CAIXA'!K870="EXEC.","",IF('ORÇ.GLOBAL P CAIXA'!J870&gt;0,'ORÇ.GLOBAL P CAIXA'!J870,""))</f>
        <v/>
      </c>
      <c r="K870" s="115"/>
      <c r="L870" s="168" t="str">
        <f aca="false">IF(B870&gt;0,"ok","ocultar")</f>
        <v>ocultar</v>
      </c>
      <c r="M870" s="511" t="n">
        <f aca="false">ROUND(IF($O870&lt;&gt;0,$O870*(INFORMAÇÕES!$T$113/INFORMAÇÕES!$T$117),0),2)</f>
        <v>0</v>
      </c>
      <c r="N870" s="511" t="n">
        <f aca="false">ROUND(IF($O870&lt;&gt;0,$O870*(INFORMAÇÕES!$T$114/INFORMAÇÕES!$T$117),0),2)</f>
        <v>0</v>
      </c>
      <c r="O870" s="512" t="n">
        <f aca="false">IF(E870=0,G870,0)</f>
        <v>0</v>
      </c>
      <c r="Q870" s="88"/>
      <c r="R870" s="163" t="n">
        <f aca="false">IF(E870&lt;&gt;0,G870,0)</f>
        <v>0</v>
      </c>
      <c r="S870" s="157" t="n">
        <f aca="false">IF(B870=0,S869,IF(ISNONTEXT(B870)=TRUE(),INT(B870),INT(LEFT(B870,FIND(".",B870)-1))))</f>
        <v>3</v>
      </c>
      <c r="T870" s="157" t="str">
        <f aca="false">IF(T871=1,1,IF(B870&lt;&gt;0,1,IF(C870&lt;&gt;0,1,IF(D870&lt;&gt;0,1,IF('ORÇ.GLOBAL REF.'!E870&lt;&gt;0,1,"")))))</f>
        <v/>
      </c>
      <c r="U870" s="157" t="str">
        <f aca="false">IF(S870=0," ",IF(S870&lt;&gt;S869,S870," "))</f>
        <v> </v>
      </c>
      <c r="V870" s="88"/>
    </row>
    <row r="871" s="174" customFormat="true" ht="14.25" hidden="false" customHeight="false" outlineLevel="0" collapsed="false">
      <c r="A871" s="159" t="n">
        <v>860</v>
      </c>
      <c r="B871" s="160" t="n">
        <f aca="false">IF('ORÇ.GLOBAL P CAIXA'!K871="EXEC.",0,'ORÇ.GLOBAL P CAIXA'!M871)</f>
        <v>0</v>
      </c>
      <c r="C871" s="161" t="n">
        <f aca="false">IF('ORÇ.GLOBAL P CAIXA'!K871="EXEC.",0,'ORÇ.GLOBAL P CAIXA'!O871)</f>
        <v>0</v>
      </c>
      <c r="D871" s="162" t="n">
        <f aca="false">IF('ORÇ.GLOBAL P CAIXA'!K871="EXEC.",0,'ORÇ.GLOBAL P CAIXA'!P871)</f>
        <v>0</v>
      </c>
      <c r="E871" s="163" t="n">
        <f aca="false">IF('ORÇ.GLOBAL P CAIXA'!K871="EXEC.",0,ROUND('ORÇ.GLOBAL P CAIXA'!Q871,2))</f>
        <v>0</v>
      </c>
      <c r="F871" s="163" t="n">
        <f aca="false">IF('ORÇ.GLOBAL P CAIXA'!K871="EXEC.",0,TRUNC((1+(IF(OR(H871=0,H871=""),'BDI REF.'!$K$5,CHOOSE(H871,'BDI REF.'!$K$5,'BDI REF.'!$K$6,'BDI REF.'!$K$7))))*'ORÇ.GLOBAL P CAIXA'!R871,2))</f>
        <v>0</v>
      </c>
      <c r="G871" s="163" t="n">
        <f aca="false">IF('ORÇ.GLOBAL P CAIXA'!K871="EXEC.",0,IF(E871&lt;&gt;0,ROUND(E871*F871,2),IF(R871=0,(SUMIF($S$12:$S$1011,B871,$R$12:$R$1011)),R871)))</f>
        <v>0</v>
      </c>
      <c r="H871" s="509" t="str">
        <f aca="false">IF('ORÇ.GLOBAL P CAIXA'!K871="EXEC.","",IF('ORÇ.GLOBAL P CAIXA'!H871&gt;0,'ORÇ.GLOBAL P CAIXA'!H871,""))</f>
        <v/>
      </c>
      <c r="I871" s="509" t="str">
        <f aca="false">IF('ORÇ.GLOBAL P CAIXA'!K871="EXEC.","",IF('ORÇ.GLOBAL P CAIXA'!I871&gt;0,'ORÇ.GLOBAL P CAIXA'!I871,""))</f>
        <v/>
      </c>
      <c r="J871" s="510" t="str">
        <f aca="false">IF('ORÇ.GLOBAL P CAIXA'!K871="EXEC.","",IF('ORÇ.GLOBAL P CAIXA'!J871&gt;0,'ORÇ.GLOBAL P CAIXA'!J871,""))</f>
        <v/>
      </c>
      <c r="K871" s="115"/>
      <c r="L871" s="168" t="str">
        <f aca="false">IF(B871&gt;0,"ok","ocultar")</f>
        <v>ocultar</v>
      </c>
      <c r="M871" s="511" t="n">
        <f aca="false">ROUND(IF($O871&lt;&gt;0,$O871*(INFORMAÇÕES!$T$113/INFORMAÇÕES!$T$117),0),2)</f>
        <v>0</v>
      </c>
      <c r="N871" s="511" t="n">
        <f aca="false">ROUND(IF($O871&lt;&gt;0,$O871*(INFORMAÇÕES!$T$114/INFORMAÇÕES!$T$117),0),2)</f>
        <v>0</v>
      </c>
      <c r="O871" s="512" t="n">
        <f aca="false">IF(E871=0,G871,0)</f>
        <v>0</v>
      </c>
      <c r="Q871" s="88"/>
      <c r="R871" s="163" t="n">
        <f aca="false">IF(E871&lt;&gt;0,G871,0)</f>
        <v>0</v>
      </c>
      <c r="S871" s="157" t="n">
        <f aca="false">IF(B871=0,S870,IF(ISNONTEXT(B871)=TRUE(),INT(B871),INT(LEFT(B871,FIND(".",B871)-1))))</f>
        <v>3</v>
      </c>
      <c r="T871" s="157" t="str">
        <f aca="false">IF(T872=1,1,IF(B871&lt;&gt;0,1,IF(C871&lt;&gt;0,1,IF(D871&lt;&gt;0,1,IF('ORÇ.GLOBAL REF.'!E871&lt;&gt;0,1,"")))))</f>
        <v/>
      </c>
      <c r="U871" s="157" t="str">
        <f aca="false">IF(S871=0," ",IF(S871&lt;&gt;S870,S871," "))</f>
        <v> </v>
      </c>
      <c r="V871" s="88"/>
    </row>
    <row r="872" s="174" customFormat="true" ht="14.25" hidden="false" customHeight="false" outlineLevel="0" collapsed="false">
      <c r="A872" s="159" t="n">
        <v>861</v>
      </c>
      <c r="B872" s="160" t="n">
        <f aca="false">IF('ORÇ.GLOBAL P CAIXA'!K872="EXEC.",0,'ORÇ.GLOBAL P CAIXA'!M872)</f>
        <v>0</v>
      </c>
      <c r="C872" s="161" t="n">
        <f aca="false">IF('ORÇ.GLOBAL P CAIXA'!K872="EXEC.",0,'ORÇ.GLOBAL P CAIXA'!O872)</f>
        <v>0</v>
      </c>
      <c r="D872" s="162" t="n">
        <f aca="false">IF('ORÇ.GLOBAL P CAIXA'!K872="EXEC.",0,'ORÇ.GLOBAL P CAIXA'!P872)</f>
        <v>0</v>
      </c>
      <c r="E872" s="163" t="n">
        <f aca="false">IF('ORÇ.GLOBAL P CAIXA'!K872="EXEC.",0,ROUND('ORÇ.GLOBAL P CAIXA'!Q872,2))</f>
        <v>0</v>
      </c>
      <c r="F872" s="163" t="n">
        <f aca="false">IF('ORÇ.GLOBAL P CAIXA'!K872="EXEC.",0,TRUNC((1+(IF(OR(H872=0,H872=""),'BDI REF.'!$K$5,CHOOSE(H872,'BDI REF.'!$K$5,'BDI REF.'!$K$6,'BDI REF.'!$K$7))))*'ORÇ.GLOBAL P CAIXA'!R872,2))</f>
        <v>0</v>
      </c>
      <c r="G872" s="163" t="n">
        <f aca="false">IF('ORÇ.GLOBAL P CAIXA'!K872="EXEC.",0,IF(E872&lt;&gt;0,ROUND(E872*F872,2),IF(R872=0,(SUMIF($S$12:$S$1011,B872,$R$12:$R$1011)),R872)))</f>
        <v>0</v>
      </c>
      <c r="H872" s="509" t="str">
        <f aca="false">IF('ORÇ.GLOBAL P CAIXA'!K872="EXEC.","",IF('ORÇ.GLOBAL P CAIXA'!H872&gt;0,'ORÇ.GLOBAL P CAIXA'!H872,""))</f>
        <v/>
      </c>
      <c r="I872" s="509" t="str">
        <f aca="false">IF('ORÇ.GLOBAL P CAIXA'!K872="EXEC.","",IF('ORÇ.GLOBAL P CAIXA'!I872&gt;0,'ORÇ.GLOBAL P CAIXA'!I872,""))</f>
        <v/>
      </c>
      <c r="J872" s="510" t="str">
        <f aca="false">IF('ORÇ.GLOBAL P CAIXA'!K872="EXEC.","",IF('ORÇ.GLOBAL P CAIXA'!J872&gt;0,'ORÇ.GLOBAL P CAIXA'!J872,""))</f>
        <v/>
      </c>
      <c r="K872" s="115"/>
      <c r="L872" s="168" t="str">
        <f aca="false">IF(B872&gt;0,"ok","ocultar")</f>
        <v>ocultar</v>
      </c>
      <c r="M872" s="511" t="n">
        <f aca="false">ROUND(IF($O872&lt;&gt;0,$O872*(INFORMAÇÕES!$T$113/INFORMAÇÕES!$T$117),0),2)</f>
        <v>0</v>
      </c>
      <c r="N872" s="511" t="n">
        <f aca="false">ROUND(IF($O872&lt;&gt;0,$O872*(INFORMAÇÕES!$T$114/INFORMAÇÕES!$T$117),0),2)</f>
        <v>0</v>
      </c>
      <c r="O872" s="512" t="n">
        <f aca="false">IF(E872=0,G872,0)</f>
        <v>0</v>
      </c>
      <c r="Q872" s="88"/>
      <c r="R872" s="163" t="n">
        <f aca="false">IF(E872&lt;&gt;0,G872,0)</f>
        <v>0</v>
      </c>
      <c r="S872" s="157" t="n">
        <f aca="false">IF(B872=0,S871,IF(ISNONTEXT(B872)=TRUE(),INT(B872),INT(LEFT(B872,FIND(".",B872)-1))))</f>
        <v>3</v>
      </c>
      <c r="T872" s="157" t="str">
        <f aca="false">IF(T873=1,1,IF(B872&lt;&gt;0,1,IF(C872&lt;&gt;0,1,IF(D872&lt;&gt;0,1,IF('ORÇ.GLOBAL REF.'!E872&lt;&gt;0,1,"")))))</f>
        <v/>
      </c>
      <c r="U872" s="157" t="str">
        <f aca="false">IF(S872=0," ",IF(S872&lt;&gt;S871,S872," "))</f>
        <v> </v>
      </c>
      <c r="V872" s="88"/>
    </row>
    <row r="873" s="174" customFormat="true" ht="14.25" hidden="false" customHeight="false" outlineLevel="0" collapsed="false">
      <c r="A873" s="159" t="n">
        <v>862</v>
      </c>
      <c r="B873" s="160" t="n">
        <f aca="false">IF('ORÇ.GLOBAL P CAIXA'!K873="EXEC.",0,'ORÇ.GLOBAL P CAIXA'!M873)</f>
        <v>0</v>
      </c>
      <c r="C873" s="161" t="n">
        <f aca="false">IF('ORÇ.GLOBAL P CAIXA'!K873="EXEC.",0,'ORÇ.GLOBAL P CAIXA'!O873)</f>
        <v>0</v>
      </c>
      <c r="D873" s="162" t="n">
        <f aca="false">IF('ORÇ.GLOBAL P CAIXA'!K873="EXEC.",0,'ORÇ.GLOBAL P CAIXA'!P873)</f>
        <v>0</v>
      </c>
      <c r="E873" s="163" t="n">
        <f aca="false">IF('ORÇ.GLOBAL P CAIXA'!K873="EXEC.",0,ROUND('ORÇ.GLOBAL P CAIXA'!Q873,2))</f>
        <v>0</v>
      </c>
      <c r="F873" s="163" t="n">
        <f aca="false">IF('ORÇ.GLOBAL P CAIXA'!K873="EXEC.",0,TRUNC((1+(IF(OR(H873=0,H873=""),'BDI REF.'!$K$5,CHOOSE(H873,'BDI REF.'!$K$5,'BDI REF.'!$K$6,'BDI REF.'!$K$7))))*'ORÇ.GLOBAL P CAIXA'!R873,2))</f>
        <v>0</v>
      </c>
      <c r="G873" s="163" t="n">
        <f aca="false">IF('ORÇ.GLOBAL P CAIXA'!K873="EXEC.",0,IF(E873&lt;&gt;0,ROUND(E873*F873,2),IF(R873=0,(SUMIF($S$12:$S$1011,B873,$R$12:$R$1011)),R873)))</f>
        <v>0</v>
      </c>
      <c r="H873" s="509" t="str">
        <f aca="false">IF('ORÇ.GLOBAL P CAIXA'!K873="EXEC.","",IF('ORÇ.GLOBAL P CAIXA'!H873&gt;0,'ORÇ.GLOBAL P CAIXA'!H873,""))</f>
        <v/>
      </c>
      <c r="I873" s="509" t="str">
        <f aca="false">IF('ORÇ.GLOBAL P CAIXA'!K873="EXEC.","",IF('ORÇ.GLOBAL P CAIXA'!I873&gt;0,'ORÇ.GLOBAL P CAIXA'!I873,""))</f>
        <v/>
      </c>
      <c r="J873" s="510" t="str">
        <f aca="false">IF('ORÇ.GLOBAL P CAIXA'!K873="EXEC.","",IF('ORÇ.GLOBAL P CAIXA'!J873&gt;0,'ORÇ.GLOBAL P CAIXA'!J873,""))</f>
        <v/>
      </c>
      <c r="K873" s="115"/>
      <c r="L873" s="168" t="str">
        <f aca="false">IF(B873&gt;0,"ok","ocultar")</f>
        <v>ocultar</v>
      </c>
      <c r="M873" s="511" t="n">
        <f aca="false">ROUND(IF($O873&lt;&gt;0,$O873*(INFORMAÇÕES!$T$113/INFORMAÇÕES!$T$117),0),2)</f>
        <v>0</v>
      </c>
      <c r="N873" s="511" t="n">
        <f aca="false">ROUND(IF($O873&lt;&gt;0,$O873*(INFORMAÇÕES!$T$114/INFORMAÇÕES!$T$117),0),2)</f>
        <v>0</v>
      </c>
      <c r="O873" s="512" t="n">
        <f aca="false">IF(E873=0,G873,0)</f>
        <v>0</v>
      </c>
      <c r="Q873" s="88"/>
      <c r="R873" s="163" t="n">
        <f aca="false">IF(E873&lt;&gt;0,G873,0)</f>
        <v>0</v>
      </c>
      <c r="S873" s="157" t="n">
        <f aca="false">IF(B873=0,S872,IF(ISNONTEXT(B873)=TRUE(),INT(B873),INT(LEFT(B873,FIND(".",B873)-1))))</f>
        <v>3</v>
      </c>
      <c r="T873" s="157" t="str">
        <f aca="false">IF(T874=1,1,IF(B873&lt;&gt;0,1,IF(C873&lt;&gt;0,1,IF(D873&lt;&gt;0,1,IF('ORÇ.GLOBAL REF.'!E873&lt;&gt;0,1,"")))))</f>
        <v/>
      </c>
      <c r="U873" s="157" t="str">
        <f aca="false">IF(S873=0," ",IF(S873&lt;&gt;S872,S873," "))</f>
        <v> </v>
      </c>
      <c r="V873" s="88"/>
    </row>
    <row r="874" s="174" customFormat="true" ht="14.25" hidden="false" customHeight="false" outlineLevel="0" collapsed="false">
      <c r="A874" s="159" t="n">
        <v>863</v>
      </c>
      <c r="B874" s="160" t="n">
        <f aca="false">IF('ORÇ.GLOBAL P CAIXA'!K874="EXEC.",0,'ORÇ.GLOBAL P CAIXA'!M874)</f>
        <v>0</v>
      </c>
      <c r="C874" s="161" t="n">
        <f aca="false">IF('ORÇ.GLOBAL P CAIXA'!K874="EXEC.",0,'ORÇ.GLOBAL P CAIXA'!O874)</f>
        <v>0</v>
      </c>
      <c r="D874" s="162" t="n">
        <f aca="false">IF('ORÇ.GLOBAL P CAIXA'!K874="EXEC.",0,'ORÇ.GLOBAL P CAIXA'!P874)</f>
        <v>0</v>
      </c>
      <c r="E874" s="163" t="n">
        <f aca="false">IF('ORÇ.GLOBAL P CAIXA'!K874="EXEC.",0,ROUND('ORÇ.GLOBAL P CAIXA'!Q874,2))</f>
        <v>0</v>
      </c>
      <c r="F874" s="163" t="n">
        <f aca="false">IF('ORÇ.GLOBAL P CAIXA'!K874="EXEC.",0,TRUNC((1+(IF(OR(H874=0,H874=""),'BDI REF.'!$K$5,CHOOSE(H874,'BDI REF.'!$K$5,'BDI REF.'!$K$6,'BDI REF.'!$K$7))))*'ORÇ.GLOBAL P CAIXA'!R874,2))</f>
        <v>0</v>
      </c>
      <c r="G874" s="163" t="n">
        <f aca="false">IF('ORÇ.GLOBAL P CAIXA'!K874="EXEC.",0,IF(E874&lt;&gt;0,ROUND(E874*F874,2),IF(R874=0,(SUMIF($S$12:$S$1011,B874,$R$12:$R$1011)),R874)))</f>
        <v>0</v>
      </c>
      <c r="H874" s="509" t="str">
        <f aca="false">IF('ORÇ.GLOBAL P CAIXA'!K874="EXEC.","",IF('ORÇ.GLOBAL P CAIXA'!H874&gt;0,'ORÇ.GLOBAL P CAIXA'!H874,""))</f>
        <v/>
      </c>
      <c r="I874" s="509" t="str">
        <f aca="false">IF('ORÇ.GLOBAL P CAIXA'!K874="EXEC.","",IF('ORÇ.GLOBAL P CAIXA'!I874&gt;0,'ORÇ.GLOBAL P CAIXA'!I874,""))</f>
        <v/>
      </c>
      <c r="J874" s="510" t="str">
        <f aca="false">IF('ORÇ.GLOBAL P CAIXA'!K874="EXEC.","",IF('ORÇ.GLOBAL P CAIXA'!J874&gt;0,'ORÇ.GLOBAL P CAIXA'!J874,""))</f>
        <v/>
      </c>
      <c r="K874" s="115"/>
      <c r="L874" s="168" t="str">
        <f aca="false">IF(B874&gt;0,"ok","ocultar")</f>
        <v>ocultar</v>
      </c>
      <c r="M874" s="511" t="n">
        <f aca="false">ROUND(IF($O874&lt;&gt;0,$O874*(INFORMAÇÕES!$T$113/INFORMAÇÕES!$T$117),0),2)</f>
        <v>0</v>
      </c>
      <c r="N874" s="511" t="n">
        <f aca="false">ROUND(IF($O874&lt;&gt;0,$O874*(INFORMAÇÕES!$T$114/INFORMAÇÕES!$T$117),0),2)</f>
        <v>0</v>
      </c>
      <c r="O874" s="512" t="n">
        <f aca="false">IF(E874=0,G874,0)</f>
        <v>0</v>
      </c>
      <c r="Q874" s="88"/>
      <c r="R874" s="163" t="n">
        <f aca="false">IF(E874&lt;&gt;0,G874,0)</f>
        <v>0</v>
      </c>
      <c r="S874" s="157" t="n">
        <f aca="false">IF(B874=0,S873,IF(ISNONTEXT(B874)=TRUE(),INT(B874),INT(LEFT(B874,FIND(".",B874)-1))))</f>
        <v>3</v>
      </c>
      <c r="T874" s="157" t="str">
        <f aca="false">IF(T875=1,1,IF(B874&lt;&gt;0,1,IF(C874&lt;&gt;0,1,IF(D874&lt;&gt;0,1,IF('ORÇ.GLOBAL REF.'!E874&lt;&gt;0,1,"")))))</f>
        <v/>
      </c>
      <c r="U874" s="157" t="str">
        <f aca="false">IF(S874=0," ",IF(S874&lt;&gt;S873,S874," "))</f>
        <v> </v>
      </c>
      <c r="V874" s="88"/>
    </row>
    <row r="875" s="174" customFormat="true" ht="14.25" hidden="false" customHeight="false" outlineLevel="0" collapsed="false">
      <c r="A875" s="159" t="n">
        <v>864</v>
      </c>
      <c r="B875" s="160" t="n">
        <f aca="false">IF('ORÇ.GLOBAL P CAIXA'!K875="EXEC.",0,'ORÇ.GLOBAL P CAIXA'!M875)</f>
        <v>0</v>
      </c>
      <c r="C875" s="161" t="n">
        <f aca="false">IF('ORÇ.GLOBAL P CAIXA'!K875="EXEC.",0,'ORÇ.GLOBAL P CAIXA'!O875)</f>
        <v>0</v>
      </c>
      <c r="D875" s="162" t="n">
        <f aca="false">IF('ORÇ.GLOBAL P CAIXA'!K875="EXEC.",0,'ORÇ.GLOBAL P CAIXA'!P875)</f>
        <v>0</v>
      </c>
      <c r="E875" s="163" t="n">
        <f aca="false">IF('ORÇ.GLOBAL P CAIXA'!K875="EXEC.",0,ROUND('ORÇ.GLOBAL P CAIXA'!Q875,2))</f>
        <v>0</v>
      </c>
      <c r="F875" s="163" t="n">
        <f aca="false">IF('ORÇ.GLOBAL P CAIXA'!K875="EXEC.",0,TRUNC((1+(IF(OR(H875=0,H875=""),'BDI REF.'!$K$5,CHOOSE(H875,'BDI REF.'!$K$5,'BDI REF.'!$K$6,'BDI REF.'!$K$7))))*'ORÇ.GLOBAL P CAIXA'!R875,2))</f>
        <v>0</v>
      </c>
      <c r="G875" s="163" t="n">
        <f aca="false">IF('ORÇ.GLOBAL P CAIXA'!K875="EXEC.",0,IF(E875&lt;&gt;0,ROUND(E875*F875,2),IF(R875=0,(SUMIF($S$12:$S$1011,B875,$R$12:$R$1011)),R875)))</f>
        <v>0</v>
      </c>
      <c r="H875" s="509" t="str">
        <f aca="false">IF('ORÇ.GLOBAL P CAIXA'!K875="EXEC.","",IF('ORÇ.GLOBAL P CAIXA'!H875&gt;0,'ORÇ.GLOBAL P CAIXA'!H875,""))</f>
        <v/>
      </c>
      <c r="I875" s="509" t="str">
        <f aca="false">IF('ORÇ.GLOBAL P CAIXA'!K875="EXEC.","",IF('ORÇ.GLOBAL P CAIXA'!I875&gt;0,'ORÇ.GLOBAL P CAIXA'!I875,""))</f>
        <v/>
      </c>
      <c r="J875" s="510" t="str">
        <f aca="false">IF('ORÇ.GLOBAL P CAIXA'!K875="EXEC.","",IF('ORÇ.GLOBAL P CAIXA'!J875&gt;0,'ORÇ.GLOBAL P CAIXA'!J875,""))</f>
        <v/>
      </c>
      <c r="K875" s="115"/>
      <c r="L875" s="168" t="str">
        <f aca="false">IF(B875&gt;0,"ok","ocultar")</f>
        <v>ocultar</v>
      </c>
      <c r="M875" s="511" t="n">
        <f aca="false">ROUND(IF($O875&lt;&gt;0,$O875*(INFORMAÇÕES!$T$113/INFORMAÇÕES!$T$117),0),2)</f>
        <v>0</v>
      </c>
      <c r="N875" s="511" t="n">
        <f aca="false">ROUND(IF($O875&lt;&gt;0,$O875*(INFORMAÇÕES!$T$114/INFORMAÇÕES!$T$117),0),2)</f>
        <v>0</v>
      </c>
      <c r="O875" s="512" t="n">
        <f aca="false">IF(E875=0,G875,0)</f>
        <v>0</v>
      </c>
      <c r="Q875" s="88"/>
      <c r="R875" s="163" t="n">
        <f aca="false">IF(E875&lt;&gt;0,G875,0)</f>
        <v>0</v>
      </c>
      <c r="S875" s="157" t="n">
        <f aca="false">IF(B875=0,S874,IF(ISNONTEXT(B875)=TRUE(),INT(B875),INT(LEFT(B875,FIND(".",B875)-1))))</f>
        <v>3</v>
      </c>
      <c r="T875" s="157" t="str">
        <f aca="false">IF(T876=1,1,IF(B875&lt;&gt;0,1,IF(C875&lt;&gt;0,1,IF(D875&lt;&gt;0,1,IF('ORÇ.GLOBAL REF.'!E875&lt;&gt;0,1,"")))))</f>
        <v/>
      </c>
      <c r="U875" s="157" t="str">
        <f aca="false">IF(S875=0," ",IF(S875&lt;&gt;S874,S875," "))</f>
        <v> </v>
      </c>
      <c r="V875" s="88"/>
    </row>
    <row r="876" s="174" customFormat="true" ht="14.25" hidden="false" customHeight="false" outlineLevel="0" collapsed="false">
      <c r="A876" s="159" t="n">
        <v>865</v>
      </c>
      <c r="B876" s="160" t="n">
        <f aca="false">IF('ORÇ.GLOBAL P CAIXA'!K876="EXEC.",0,'ORÇ.GLOBAL P CAIXA'!M876)</f>
        <v>0</v>
      </c>
      <c r="C876" s="161" t="n">
        <f aca="false">IF('ORÇ.GLOBAL P CAIXA'!K876="EXEC.",0,'ORÇ.GLOBAL P CAIXA'!O876)</f>
        <v>0</v>
      </c>
      <c r="D876" s="162" t="n">
        <f aca="false">IF('ORÇ.GLOBAL P CAIXA'!K876="EXEC.",0,'ORÇ.GLOBAL P CAIXA'!P876)</f>
        <v>0</v>
      </c>
      <c r="E876" s="163" t="n">
        <f aca="false">IF('ORÇ.GLOBAL P CAIXA'!K876="EXEC.",0,ROUND('ORÇ.GLOBAL P CAIXA'!Q876,2))</f>
        <v>0</v>
      </c>
      <c r="F876" s="163" t="n">
        <f aca="false">IF('ORÇ.GLOBAL P CAIXA'!K876="EXEC.",0,TRUNC((1+(IF(OR(H876=0,H876=""),'BDI REF.'!$K$5,CHOOSE(H876,'BDI REF.'!$K$5,'BDI REF.'!$K$6,'BDI REF.'!$K$7))))*'ORÇ.GLOBAL P CAIXA'!R876,2))</f>
        <v>0</v>
      </c>
      <c r="G876" s="163" t="n">
        <f aca="false">IF('ORÇ.GLOBAL P CAIXA'!K876="EXEC.",0,IF(E876&lt;&gt;0,ROUND(E876*F876,2),IF(R876=0,(SUMIF($S$12:$S$1011,B876,$R$12:$R$1011)),R876)))</f>
        <v>0</v>
      </c>
      <c r="H876" s="509" t="str">
        <f aca="false">IF('ORÇ.GLOBAL P CAIXA'!K876="EXEC.","",IF('ORÇ.GLOBAL P CAIXA'!H876&gt;0,'ORÇ.GLOBAL P CAIXA'!H876,""))</f>
        <v/>
      </c>
      <c r="I876" s="509" t="str">
        <f aca="false">IF('ORÇ.GLOBAL P CAIXA'!K876="EXEC.","",IF('ORÇ.GLOBAL P CAIXA'!I876&gt;0,'ORÇ.GLOBAL P CAIXA'!I876,""))</f>
        <v/>
      </c>
      <c r="J876" s="510" t="str">
        <f aca="false">IF('ORÇ.GLOBAL P CAIXA'!K876="EXEC.","",IF('ORÇ.GLOBAL P CAIXA'!J876&gt;0,'ORÇ.GLOBAL P CAIXA'!J876,""))</f>
        <v/>
      </c>
      <c r="K876" s="115"/>
      <c r="L876" s="168" t="str">
        <f aca="false">IF(B876&gt;0,"ok","ocultar")</f>
        <v>ocultar</v>
      </c>
      <c r="M876" s="511" t="n">
        <f aca="false">ROUND(IF($O876&lt;&gt;0,$O876*(INFORMAÇÕES!$T$113/INFORMAÇÕES!$T$117),0),2)</f>
        <v>0</v>
      </c>
      <c r="N876" s="511" t="n">
        <f aca="false">ROUND(IF($O876&lt;&gt;0,$O876*(INFORMAÇÕES!$T$114/INFORMAÇÕES!$T$117),0),2)</f>
        <v>0</v>
      </c>
      <c r="O876" s="512" t="n">
        <f aca="false">IF(E876=0,G876,0)</f>
        <v>0</v>
      </c>
      <c r="Q876" s="88"/>
      <c r="R876" s="163" t="n">
        <f aca="false">IF(E876&lt;&gt;0,G876,0)</f>
        <v>0</v>
      </c>
      <c r="S876" s="157" t="n">
        <f aca="false">IF(B876=0,S875,IF(ISNONTEXT(B876)=TRUE(),INT(B876),INT(LEFT(B876,FIND(".",B876)-1))))</f>
        <v>3</v>
      </c>
      <c r="T876" s="157" t="str">
        <f aca="false">IF(T877=1,1,IF(B876&lt;&gt;0,1,IF(C876&lt;&gt;0,1,IF(D876&lt;&gt;0,1,IF('ORÇ.GLOBAL REF.'!E876&lt;&gt;0,1,"")))))</f>
        <v/>
      </c>
      <c r="U876" s="157" t="str">
        <f aca="false">IF(S876=0," ",IF(S876&lt;&gt;S875,S876," "))</f>
        <v> </v>
      </c>
      <c r="V876" s="88"/>
    </row>
    <row r="877" s="174" customFormat="true" ht="14.25" hidden="false" customHeight="false" outlineLevel="0" collapsed="false">
      <c r="A877" s="159" t="n">
        <v>866</v>
      </c>
      <c r="B877" s="160" t="n">
        <f aca="false">IF('ORÇ.GLOBAL P CAIXA'!K877="EXEC.",0,'ORÇ.GLOBAL P CAIXA'!M877)</f>
        <v>0</v>
      </c>
      <c r="C877" s="161" t="n">
        <f aca="false">IF('ORÇ.GLOBAL P CAIXA'!K877="EXEC.",0,'ORÇ.GLOBAL P CAIXA'!O877)</f>
        <v>0</v>
      </c>
      <c r="D877" s="162" t="n">
        <f aca="false">IF('ORÇ.GLOBAL P CAIXA'!K877="EXEC.",0,'ORÇ.GLOBAL P CAIXA'!P877)</f>
        <v>0</v>
      </c>
      <c r="E877" s="163" t="n">
        <f aca="false">IF('ORÇ.GLOBAL P CAIXA'!K877="EXEC.",0,ROUND('ORÇ.GLOBAL P CAIXA'!Q877,2))</f>
        <v>0</v>
      </c>
      <c r="F877" s="163" t="n">
        <f aca="false">IF('ORÇ.GLOBAL P CAIXA'!K877="EXEC.",0,TRUNC((1+(IF(OR(H877=0,H877=""),'BDI REF.'!$K$5,CHOOSE(H877,'BDI REF.'!$K$5,'BDI REF.'!$K$6,'BDI REF.'!$K$7))))*'ORÇ.GLOBAL P CAIXA'!R877,2))</f>
        <v>0</v>
      </c>
      <c r="G877" s="163" t="n">
        <f aca="false">IF('ORÇ.GLOBAL P CAIXA'!K877="EXEC.",0,IF(E877&lt;&gt;0,ROUND(E877*F877,2),IF(R877=0,(SUMIF($S$12:$S$1011,B877,$R$12:$R$1011)),R877)))</f>
        <v>0</v>
      </c>
      <c r="H877" s="509" t="str">
        <f aca="false">IF('ORÇ.GLOBAL P CAIXA'!K877="EXEC.","",IF('ORÇ.GLOBAL P CAIXA'!H877&gt;0,'ORÇ.GLOBAL P CAIXA'!H877,""))</f>
        <v/>
      </c>
      <c r="I877" s="509" t="str">
        <f aca="false">IF('ORÇ.GLOBAL P CAIXA'!K877="EXEC.","",IF('ORÇ.GLOBAL P CAIXA'!I877&gt;0,'ORÇ.GLOBAL P CAIXA'!I877,""))</f>
        <v/>
      </c>
      <c r="J877" s="510" t="str">
        <f aca="false">IF('ORÇ.GLOBAL P CAIXA'!K877="EXEC.","",IF('ORÇ.GLOBAL P CAIXA'!J877&gt;0,'ORÇ.GLOBAL P CAIXA'!J877,""))</f>
        <v/>
      </c>
      <c r="K877" s="115"/>
      <c r="L877" s="168" t="str">
        <f aca="false">IF(B877&gt;0,"ok","ocultar")</f>
        <v>ocultar</v>
      </c>
      <c r="M877" s="511" t="n">
        <f aca="false">ROUND(IF($O877&lt;&gt;0,$O877*(INFORMAÇÕES!$T$113/INFORMAÇÕES!$T$117),0),2)</f>
        <v>0</v>
      </c>
      <c r="N877" s="511" t="n">
        <f aca="false">ROUND(IF($O877&lt;&gt;0,$O877*(INFORMAÇÕES!$T$114/INFORMAÇÕES!$T$117),0),2)</f>
        <v>0</v>
      </c>
      <c r="O877" s="512" t="n">
        <f aca="false">IF(E877=0,G877,0)</f>
        <v>0</v>
      </c>
      <c r="Q877" s="88"/>
      <c r="R877" s="163" t="n">
        <f aca="false">IF(E877&lt;&gt;0,G877,0)</f>
        <v>0</v>
      </c>
      <c r="S877" s="157" t="n">
        <f aca="false">IF(B877=0,S876,IF(ISNONTEXT(B877)=TRUE(),INT(B877),INT(LEFT(B877,FIND(".",B877)-1))))</f>
        <v>3</v>
      </c>
      <c r="T877" s="157" t="str">
        <f aca="false">IF(T878=1,1,IF(B877&lt;&gt;0,1,IF(C877&lt;&gt;0,1,IF(D877&lt;&gt;0,1,IF('ORÇ.GLOBAL REF.'!E877&lt;&gt;0,1,"")))))</f>
        <v/>
      </c>
      <c r="U877" s="157" t="str">
        <f aca="false">IF(S877=0," ",IF(S877&lt;&gt;S876,S877," "))</f>
        <v> </v>
      </c>
      <c r="V877" s="88"/>
    </row>
    <row r="878" s="174" customFormat="true" ht="14.25" hidden="false" customHeight="false" outlineLevel="0" collapsed="false">
      <c r="A878" s="159" t="n">
        <v>867</v>
      </c>
      <c r="B878" s="160" t="n">
        <f aca="false">IF('ORÇ.GLOBAL P CAIXA'!K878="EXEC.",0,'ORÇ.GLOBAL P CAIXA'!M878)</f>
        <v>0</v>
      </c>
      <c r="C878" s="161" t="n">
        <f aca="false">IF('ORÇ.GLOBAL P CAIXA'!K878="EXEC.",0,'ORÇ.GLOBAL P CAIXA'!O878)</f>
        <v>0</v>
      </c>
      <c r="D878" s="162" t="n">
        <f aca="false">IF('ORÇ.GLOBAL P CAIXA'!K878="EXEC.",0,'ORÇ.GLOBAL P CAIXA'!P878)</f>
        <v>0</v>
      </c>
      <c r="E878" s="163" t="n">
        <f aca="false">IF('ORÇ.GLOBAL P CAIXA'!K878="EXEC.",0,ROUND('ORÇ.GLOBAL P CAIXA'!Q878,2))</f>
        <v>0</v>
      </c>
      <c r="F878" s="163" t="n">
        <f aca="false">IF('ORÇ.GLOBAL P CAIXA'!K878="EXEC.",0,TRUNC((1+(IF(OR(H878=0,H878=""),'BDI REF.'!$K$5,CHOOSE(H878,'BDI REF.'!$K$5,'BDI REF.'!$K$6,'BDI REF.'!$K$7))))*'ORÇ.GLOBAL P CAIXA'!R878,2))</f>
        <v>0</v>
      </c>
      <c r="G878" s="163" t="n">
        <f aca="false">IF('ORÇ.GLOBAL P CAIXA'!K878="EXEC.",0,IF(E878&lt;&gt;0,ROUND(E878*F878,2),IF(R878=0,(SUMIF($S$12:$S$1011,B878,$R$12:$R$1011)),R878)))</f>
        <v>0</v>
      </c>
      <c r="H878" s="509" t="str">
        <f aca="false">IF('ORÇ.GLOBAL P CAIXA'!K878="EXEC.","",IF('ORÇ.GLOBAL P CAIXA'!H878&gt;0,'ORÇ.GLOBAL P CAIXA'!H878,""))</f>
        <v/>
      </c>
      <c r="I878" s="509" t="str">
        <f aca="false">IF('ORÇ.GLOBAL P CAIXA'!K878="EXEC.","",IF('ORÇ.GLOBAL P CAIXA'!I878&gt;0,'ORÇ.GLOBAL P CAIXA'!I878,""))</f>
        <v/>
      </c>
      <c r="J878" s="510" t="str">
        <f aca="false">IF('ORÇ.GLOBAL P CAIXA'!K878="EXEC.","",IF('ORÇ.GLOBAL P CAIXA'!J878&gt;0,'ORÇ.GLOBAL P CAIXA'!J878,""))</f>
        <v/>
      </c>
      <c r="K878" s="115"/>
      <c r="L878" s="168" t="str">
        <f aca="false">IF(B878&gt;0,"ok","ocultar")</f>
        <v>ocultar</v>
      </c>
      <c r="M878" s="511" t="n">
        <f aca="false">ROUND(IF($O878&lt;&gt;0,$O878*(INFORMAÇÕES!$T$113/INFORMAÇÕES!$T$117),0),2)</f>
        <v>0</v>
      </c>
      <c r="N878" s="511" t="n">
        <f aca="false">ROUND(IF($O878&lt;&gt;0,$O878*(INFORMAÇÕES!$T$114/INFORMAÇÕES!$T$117),0),2)</f>
        <v>0</v>
      </c>
      <c r="O878" s="512" t="n">
        <f aca="false">IF(E878=0,G878,0)</f>
        <v>0</v>
      </c>
      <c r="Q878" s="88"/>
      <c r="R878" s="163" t="n">
        <f aca="false">IF(E878&lt;&gt;0,G878,0)</f>
        <v>0</v>
      </c>
      <c r="S878" s="157" t="n">
        <f aca="false">IF(B878=0,S877,IF(ISNONTEXT(B878)=TRUE(),INT(B878),INT(LEFT(B878,FIND(".",B878)-1))))</f>
        <v>3</v>
      </c>
      <c r="T878" s="157" t="str">
        <f aca="false">IF(T879=1,1,IF(B878&lt;&gt;0,1,IF(C878&lt;&gt;0,1,IF(D878&lt;&gt;0,1,IF('ORÇ.GLOBAL REF.'!E878&lt;&gt;0,1,"")))))</f>
        <v/>
      </c>
      <c r="U878" s="157" t="str">
        <f aca="false">IF(S878=0," ",IF(S878&lt;&gt;S877,S878," "))</f>
        <v> </v>
      </c>
      <c r="V878" s="88"/>
    </row>
    <row r="879" s="174" customFormat="true" ht="14.25" hidden="false" customHeight="false" outlineLevel="0" collapsed="false">
      <c r="A879" s="159" t="n">
        <v>868</v>
      </c>
      <c r="B879" s="160" t="n">
        <f aca="false">IF('ORÇ.GLOBAL P CAIXA'!K879="EXEC.",0,'ORÇ.GLOBAL P CAIXA'!M879)</f>
        <v>0</v>
      </c>
      <c r="C879" s="161" t="n">
        <f aca="false">IF('ORÇ.GLOBAL P CAIXA'!K879="EXEC.",0,'ORÇ.GLOBAL P CAIXA'!O879)</f>
        <v>0</v>
      </c>
      <c r="D879" s="162" t="n">
        <f aca="false">IF('ORÇ.GLOBAL P CAIXA'!K879="EXEC.",0,'ORÇ.GLOBAL P CAIXA'!P879)</f>
        <v>0</v>
      </c>
      <c r="E879" s="163" t="n">
        <f aca="false">IF('ORÇ.GLOBAL P CAIXA'!K879="EXEC.",0,ROUND('ORÇ.GLOBAL P CAIXA'!Q879,2))</f>
        <v>0</v>
      </c>
      <c r="F879" s="163" t="n">
        <f aca="false">IF('ORÇ.GLOBAL P CAIXA'!K879="EXEC.",0,TRUNC((1+(IF(OR(H879=0,H879=""),'BDI REF.'!$K$5,CHOOSE(H879,'BDI REF.'!$K$5,'BDI REF.'!$K$6,'BDI REF.'!$K$7))))*'ORÇ.GLOBAL P CAIXA'!R879,2))</f>
        <v>0</v>
      </c>
      <c r="G879" s="163" t="n">
        <f aca="false">IF('ORÇ.GLOBAL P CAIXA'!K879="EXEC.",0,IF(E879&lt;&gt;0,ROUND(E879*F879,2),IF(R879=0,(SUMIF($S$12:$S$1011,B879,$R$12:$R$1011)),R879)))</f>
        <v>0</v>
      </c>
      <c r="H879" s="509" t="str">
        <f aca="false">IF('ORÇ.GLOBAL P CAIXA'!K879="EXEC.","",IF('ORÇ.GLOBAL P CAIXA'!H879&gt;0,'ORÇ.GLOBAL P CAIXA'!H879,""))</f>
        <v/>
      </c>
      <c r="I879" s="509" t="str">
        <f aca="false">IF('ORÇ.GLOBAL P CAIXA'!K879="EXEC.","",IF('ORÇ.GLOBAL P CAIXA'!I879&gt;0,'ORÇ.GLOBAL P CAIXA'!I879,""))</f>
        <v/>
      </c>
      <c r="J879" s="510" t="str">
        <f aca="false">IF('ORÇ.GLOBAL P CAIXA'!K879="EXEC.","",IF('ORÇ.GLOBAL P CAIXA'!J879&gt;0,'ORÇ.GLOBAL P CAIXA'!J879,""))</f>
        <v/>
      </c>
      <c r="K879" s="115"/>
      <c r="L879" s="168" t="str">
        <f aca="false">IF(B879&gt;0,"ok","ocultar")</f>
        <v>ocultar</v>
      </c>
      <c r="M879" s="511" t="n">
        <f aca="false">ROUND(IF($O879&lt;&gt;0,$O879*(INFORMAÇÕES!$T$113/INFORMAÇÕES!$T$117),0),2)</f>
        <v>0</v>
      </c>
      <c r="N879" s="511" t="n">
        <f aca="false">ROUND(IF($O879&lt;&gt;0,$O879*(INFORMAÇÕES!$T$114/INFORMAÇÕES!$T$117),0),2)</f>
        <v>0</v>
      </c>
      <c r="O879" s="512" t="n">
        <f aca="false">IF(E879=0,G879,0)</f>
        <v>0</v>
      </c>
      <c r="Q879" s="88"/>
      <c r="R879" s="163" t="n">
        <f aca="false">IF(E879&lt;&gt;0,G879,0)</f>
        <v>0</v>
      </c>
      <c r="S879" s="157" t="n">
        <f aca="false">IF(B879=0,S878,IF(ISNONTEXT(B879)=TRUE(),INT(B879),INT(LEFT(B879,FIND(".",B879)-1))))</f>
        <v>3</v>
      </c>
      <c r="T879" s="157" t="str">
        <f aca="false">IF(T880=1,1,IF(B879&lt;&gt;0,1,IF(C879&lt;&gt;0,1,IF(D879&lt;&gt;0,1,IF('ORÇ.GLOBAL REF.'!E879&lt;&gt;0,1,"")))))</f>
        <v/>
      </c>
      <c r="U879" s="157" t="str">
        <f aca="false">IF(S879=0," ",IF(S879&lt;&gt;S878,S879," "))</f>
        <v> </v>
      </c>
      <c r="V879" s="88"/>
    </row>
    <row r="880" s="174" customFormat="true" ht="14.25" hidden="false" customHeight="false" outlineLevel="0" collapsed="false">
      <c r="A880" s="159" t="n">
        <v>869</v>
      </c>
      <c r="B880" s="160" t="n">
        <f aca="false">IF('ORÇ.GLOBAL P CAIXA'!K880="EXEC.",0,'ORÇ.GLOBAL P CAIXA'!M880)</f>
        <v>0</v>
      </c>
      <c r="C880" s="161" t="n">
        <f aca="false">IF('ORÇ.GLOBAL P CAIXA'!K880="EXEC.",0,'ORÇ.GLOBAL P CAIXA'!O880)</f>
        <v>0</v>
      </c>
      <c r="D880" s="162" t="n">
        <f aca="false">IF('ORÇ.GLOBAL P CAIXA'!K880="EXEC.",0,'ORÇ.GLOBAL P CAIXA'!P880)</f>
        <v>0</v>
      </c>
      <c r="E880" s="163" t="n">
        <f aca="false">IF('ORÇ.GLOBAL P CAIXA'!K880="EXEC.",0,ROUND('ORÇ.GLOBAL P CAIXA'!Q880,2))</f>
        <v>0</v>
      </c>
      <c r="F880" s="163" t="n">
        <f aca="false">IF('ORÇ.GLOBAL P CAIXA'!K880="EXEC.",0,TRUNC((1+(IF(OR(H880=0,H880=""),'BDI REF.'!$K$5,CHOOSE(H880,'BDI REF.'!$K$5,'BDI REF.'!$K$6,'BDI REF.'!$K$7))))*'ORÇ.GLOBAL P CAIXA'!R880,2))</f>
        <v>0</v>
      </c>
      <c r="G880" s="163" t="n">
        <f aca="false">IF('ORÇ.GLOBAL P CAIXA'!K880="EXEC.",0,IF(E880&lt;&gt;0,ROUND(E880*F880,2),IF(R880=0,(SUMIF($S$12:$S$1011,B880,$R$12:$R$1011)),R880)))</f>
        <v>0</v>
      </c>
      <c r="H880" s="509" t="str">
        <f aca="false">IF('ORÇ.GLOBAL P CAIXA'!K880="EXEC.","",IF('ORÇ.GLOBAL P CAIXA'!H880&gt;0,'ORÇ.GLOBAL P CAIXA'!H880,""))</f>
        <v/>
      </c>
      <c r="I880" s="509" t="str">
        <f aca="false">IF('ORÇ.GLOBAL P CAIXA'!K880="EXEC.","",IF('ORÇ.GLOBAL P CAIXA'!I880&gt;0,'ORÇ.GLOBAL P CAIXA'!I880,""))</f>
        <v/>
      </c>
      <c r="J880" s="510" t="str">
        <f aca="false">IF('ORÇ.GLOBAL P CAIXA'!K880="EXEC.","",IF('ORÇ.GLOBAL P CAIXA'!J880&gt;0,'ORÇ.GLOBAL P CAIXA'!J880,""))</f>
        <v/>
      </c>
      <c r="K880" s="115"/>
      <c r="L880" s="168" t="str">
        <f aca="false">IF(B880&gt;0,"ok","ocultar")</f>
        <v>ocultar</v>
      </c>
      <c r="M880" s="511" t="n">
        <f aca="false">ROUND(IF($O880&lt;&gt;0,$O880*(INFORMAÇÕES!$T$113/INFORMAÇÕES!$T$117),0),2)</f>
        <v>0</v>
      </c>
      <c r="N880" s="511" t="n">
        <f aca="false">ROUND(IF($O880&lt;&gt;0,$O880*(INFORMAÇÕES!$T$114/INFORMAÇÕES!$T$117),0),2)</f>
        <v>0</v>
      </c>
      <c r="O880" s="512" t="n">
        <f aca="false">IF(E880=0,G880,0)</f>
        <v>0</v>
      </c>
      <c r="Q880" s="88"/>
      <c r="R880" s="163" t="n">
        <f aca="false">IF(E880&lt;&gt;0,G880,0)</f>
        <v>0</v>
      </c>
      <c r="S880" s="157" t="n">
        <f aca="false">IF(B880=0,S879,IF(ISNONTEXT(B880)=TRUE(),INT(B880),INT(LEFT(B880,FIND(".",B880)-1))))</f>
        <v>3</v>
      </c>
      <c r="T880" s="157" t="str">
        <f aca="false">IF(T881=1,1,IF(B880&lt;&gt;0,1,IF(C880&lt;&gt;0,1,IF(D880&lt;&gt;0,1,IF('ORÇ.GLOBAL REF.'!E880&lt;&gt;0,1,"")))))</f>
        <v/>
      </c>
      <c r="U880" s="157" t="str">
        <f aca="false">IF(S880=0," ",IF(S880&lt;&gt;S879,S880," "))</f>
        <v> </v>
      </c>
      <c r="V880" s="88"/>
    </row>
    <row r="881" s="174" customFormat="true" ht="14.25" hidden="false" customHeight="false" outlineLevel="0" collapsed="false">
      <c r="A881" s="159" t="n">
        <v>870</v>
      </c>
      <c r="B881" s="160" t="n">
        <f aca="false">IF('ORÇ.GLOBAL P CAIXA'!K881="EXEC.",0,'ORÇ.GLOBAL P CAIXA'!M881)</f>
        <v>0</v>
      </c>
      <c r="C881" s="161" t="n">
        <f aca="false">IF('ORÇ.GLOBAL P CAIXA'!K881="EXEC.",0,'ORÇ.GLOBAL P CAIXA'!O881)</f>
        <v>0</v>
      </c>
      <c r="D881" s="162" t="n">
        <f aca="false">IF('ORÇ.GLOBAL P CAIXA'!K881="EXEC.",0,'ORÇ.GLOBAL P CAIXA'!P881)</f>
        <v>0</v>
      </c>
      <c r="E881" s="163" t="n">
        <f aca="false">IF('ORÇ.GLOBAL P CAIXA'!K881="EXEC.",0,ROUND('ORÇ.GLOBAL P CAIXA'!Q881,2))</f>
        <v>0</v>
      </c>
      <c r="F881" s="163" t="n">
        <f aca="false">IF('ORÇ.GLOBAL P CAIXA'!K881="EXEC.",0,TRUNC((1+(IF(OR(H881=0,H881=""),'BDI REF.'!$K$5,CHOOSE(H881,'BDI REF.'!$K$5,'BDI REF.'!$K$6,'BDI REF.'!$K$7))))*'ORÇ.GLOBAL P CAIXA'!R881,2))</f>
        <v>0</v>
      </c>
      <c r="G881" s="163" t="n">
        <f aca="false">IF('ORÇ.GLOBAL P CAIXA'!K881="EXEC.",0,IF(E881&lt;&gt;0,ROUND(E881*F881,2),IF(R881=0,(SUMIF($S$12:$S$1011,B881,$R$12:$R$1011)),R881)))</f>
        <v>0</v>
      </c>
      <c r="H881" s="509" t="str">
        <f aca="false">IF('ORÇ.GLOBAL P CAIXA'!K881="EXEC.","",IF('ORÇ.GLOBAL P CAIXA'!H881&gt;0,'ORÇ.GLOBAL P CAIXA'!H881,""))</f>
        <v/>
      </c>
      <c r="I881" s="509" t="str">
        <f aca="false">IF('ORÇ.GLOBAL P CAIXA'!K881="EXEC.","",IF('ORÇ.GLOBAL P CAIXA'!I881&gt;0,'ORÇ.GLOBAL P CAIXA'!I881,""))</f>
        <v/>
      </c>
      <c r="J881" s="510" t="str">
        <f aca="false">IF('ORÇ.GLOBAL P CAIXA'!K881="EXEC.","",IF('ORÇ.GLOBAL P CAIXA'!J881&gt;0,'ORÇ.GLOBAL P CAIXA'!J881,""))</f>
        <v/>
      </c>
      <c r="K881" s="115"/>
      <c r="L881" s="168" t="str">
        <f aca="false">IF(B881&gt;0,"ok","ocultar")</f>
        <v>ocultar</v>
      </c>
      <c r="M881" s="511" t="n">
        <f aca="false">ROUND(IF($O881&lt;&gt;0,$O881*(INFORMAÇÕES!$T$113/INFORMAÇÕES!$T$117),0),2)</f>
        <v>0</v>
      </c>
      <c r="N881" s="511" t="n">
        <f aca="false">ROUND(IF($O881&lt;&gt;0,$O881*(INFORMAÇÕES!$T$114/INFORMAÇÕES!$T$117),0),2)</f>
        <v>0</v>
      </c>
      <c r="O881" s="512" t="n">
        <f aca="false">IF(E881=0,G881,0)</f>
        <v>0</v>
      </c>
      <c r="Q881" s="88"/>
      <c r="R881" s="163" t="n">
        <f aca="false">IF(E881&lt;&gt;0,G881,0)</f>
        <v>0</v>
      </c>
      <c r="S881" s="157" t="n">
        <f aca="false">IF(B881=0,S880,IF(ISNONTEXT(B881)=TRUE(),INT(B881),INT(LEFT(B881,FIND(".",B881)-1))))</f>
        <v>3</v>
      </c>
      <c r="T881" s="157" t="str">
        <f aca="false">IF(T882=1,1,IF(B881&lt;&gt;0,1,IF(C881&lt;&gt;0,1,IF(D881&lt;&gt;0,1,IF('ORÇ.GLOBAL REF.'!E881&lt;&gt;0,1,"")))))</f>
        <v/>
      </c>
      <c r="U881" s="157" t="str">
        <f aca="false">IF(S881=0," ",IF(S881&lt;&gt;S880,S881," "))</f>
        <v> </v>
      </c>
      <c r="V881" s="88"/>
    </row>
    <row r="882" s="174" customFormat="true" ht="14.25" hidden="false" customHeight="false" outlineLevel="0" collapsed="false">
      <c r="A882" s="159" t="n">
        <v>871</v>
      </c>
      <c r="B882" s="160" t="n">
        <f aca="false">IF('ORÇ.GLOBAL P CAIXA'!K882="EXEC.",0,'ORÇ.GLOBAL P CAIXA'!M882)</f>
        <v>0</v>
      </c>
      <c r="C882" s="161" t="n">
        <f aca="false">IF('ORÇ.GLOBAL P CAIXA'!K882="EXEC.",0,'ORÇ.GLOBAL P CAIXA'!O882)</f>
        <v>0</v>
      </c>
      <c r="D882" s="162" t="n">
        <f aca="false">IF('ORÇ.GLOBAL P CAIXA'!K882="EXEC.",0,'ORÇ.GLOBAL P CAIXA'!P882)</f>
        <v>0</v>
      </c>
      <c r="E882" s="163" t="n">
        <f aca="false">IF('ORÇ.GLOBAL P CAIXA'!K882="EXEC.",0,ROUND('ORÇ.GLOBAL P CAIXA'!Q882,2))</f>
        <v>0</v>
      </c>
      <c r="F882" s="163" t="n">
        <f aca="false">IF('ORÇ.GLOBAL P CAIXA'!K882="EXEC.",0,TRUNC((1+(IF(OR(H882=0,H882=""),'BDI REF.'!$K$5,CHOOSE(H882,'BDI REF.'!$K$5,'BDI REF.'!$K$6,'BDI REF.'!$K$7))))*'ORÇ.GLOBAL P CAIXA'!R882,2))</f>
        <v>0</v>
      </c>
      <c r="G882" s="163" t="n">
        <f aca="false">IF('ORÇ.GLOBAL P CAIXA'!K882="EXEC.",0,IF(E882&lt;&gt;0,ROUND(E882*F882,2),IF(R882=0,(SUMIF($S$12:$S$1011,B882,$R$12:$R$1011)),R882)))</f>
        <v>0</v>
      </c>
      <c r="H882" s="509" t="str">
        <f aca="false">IF('ORÇ.GLOBAL P CAIXA'!K882="EXEC.","",IF('ORÇ.GLOBAL P CAIXA'!H882&gt;0,'ORÇ.GLOBAL P CAIXA'!H882,""))</f>
        <v/>
      </c>
      <c r="I882" s="509" t="str">
        <f aca="false">IF('ORÇ.GLOBAL P CAIXA'!K882="EXEC.","",IF('ORÇ.GLOBAL P CAIXA'!I882&gt;0,'ORÇ.GLOBAL P CAIXA'!I882,""))</f>
        <v/>
      </c>
      <c r="J882" s="510" t="str">
        <f aca="false">IF('ORÇ.GLOBAL P CAIXA'!K882="EXEC.","",IF('ORÇ.GLOBAL P CAIXA'!J882&gt;0,'ORÇ.GLOBAL P CAIXA'!J882,""))</f>
        <v/>
      </c>
      <c r="K882" s="115"/>
      <c r="L882" s="168" t="str">
        <f aca="false">IF(B882&gt;0,"ok","ocultar")</f>
        <v>ocultar</v>
      </c>
      <c r="M882" s="511" t="n">
        <f aca="false">ROUND(IF($O882&lt;&gt;0,$O882*(INFORMAÇÕES!$T$113/INFORMAÇÕES!$T$117),0),2)</f>
        <v>0</v>
      </c>
      <c r="N882" s="511" t="n">
        <f aca="false">ROUND(IF($O882&lt;&gt;0,$O882*(INFORMAÇÕES!$T$114/INFORMAÇÕES!$T$117),0),2)</f>
        <v>0</v>
      </c>
      <c r="O882" s="512" t="n">
        <f aca="false">IF(E882=0,G882,0)</f>
        <v>0</v>
      </c>
      <c r="Q882" s="88"/>
      <c r="R882" s="163" t="n">
        <f aca="false">IF(E882&lt;&gt;0,G882,0)</f>
        <v>0</v>
      </c>
      <c r="S882" s="157" t="n">
        <f aca="false">IF(B882=0,S881,IF(ISNONTEXT(B882)=TRUE(),INT(B882),INT(LEFT(B882,FIND(".",B882)-1))))</f>
        <v>3</v>
      </c>
      <c r="T882" s="157" t="str">
        <f aca="false">IF(T883=1,1,IF(B882&lt;&gt;0,1,IF(C882&lt;&gt;0,1,IF(D882&lt;&gt;0,1,IF('ORÇ.GLOBAL REF.'!E882&lt;&gt;0,1,"")))))</f>
        <v/>
      </c>
      <c r="U882" s="157" t="str">
        <f aca="false">IF(S882=0," ",IF(S882&lt;&gt;S881,S882," "))</f>
        <v> </v>
      </c>
      <c r="V882" s="88"/>
    </row>
    <row r="883" s="174" customFormat="true" ht="14.25" hidden="false" customHeight="false" outlineLevel="0" collapsed="false">
      <c r="A883" s="159" t="n">
        <v>872</v>
      </c>
      <c r="B883" s="160" t="n">
        <f aca="false">IF('ORÇ.GLOBAL P CAIXA'!K883="EXEC.",0,'ORÇ.GLOBAL P CAIXA'!M883)</f>
        <v>0</v>
      </c>
      <c r="C883" s="161" t="n">
        <f aca="false">IF('ORÇ.GLOBAL P CAIXA'!K883="EXEC.",0,'ORÇ.GLOBAL P CAIXA'!O883)</f>
        <v>0</v>
      </c>
      <c r="D883" s="162" t="n">
        <f aca="false">IF('ORÇ.GLOBAL P CAIXA'!K883="EXEC.",0,'ORÇ.GLOBAL P CAIXA'!P883)</f>
        <v>0</v>
      </c>
      <c r="E883" s="163" t="n">
        <f aca="false">IF('ORÇ.GLOBAL P CAIXA'!K883="EXEC.",0,ROUND('ORÇ.GLOBAL P CAIXA'!Q883,2))</f>
        <v>0</v>
      </c>
      <c r="F883" s="163" t="n">
        <f aca="false">IF('ORÇ.GLOBAL P CAIXA'!K883="EXEC.",0,TRUNC((1+(IF(OR(H883=0,H883=""),'BDI REF.'!$K$5,CHOOSE(H883,'BDI REF.'!$K$5,'BDI REF.'!$K$6,'BDI REF.'!$K$7))))*'ORÇ.GLOBAL P CAIXA'!R883,2))</f>
        <v>0</v>
      </c>
      <c r="G883" s="163" t="n">
        <f aca="false">IF('ORÇ.GLOBAL P CAIXA'!K883="EXEC.",0,IF(E883&lt;&gt;0,ROUND(E883*F883,2),IF(R883=0,(SUMIF($S$12:$S$1011,B883,$R$12:$R$1011)),R883)))</f>
        <v>0</v>
      </c>
      <c r="H883" s="509" t="str">
        <f aca="false">IF('ORÇ.GLOBAL P CAIXA'!K883="EXEC.","",IF('ORÇ.GLOBAL P CAIXA'!H883&gt;0,'ORÇ.GLOBAL P CAIXA'!H883,""))</f>
        <v/>
      </c>
      <c r="I883" s="509" t="str">
        <f aca="false">IF('ORÇ.GLOBAL P CAIXA'!K883="EXEC.","",IF('ORÇ.GLOBAL P CAIXA'!I883&gt;0,'ORÇ.GLOBAL P CAIXA'!I883,""))</f>
        <v/>
      </c>
      <c r="J883" s="510" t="str">
        <f aca="false">IF('ORÇ.GLOBAL P CAIXA'!K883="EXEC.","",IF('ORÇ.GLOBAL P CAIXA'!J883&gt;0,'ORÇ.GLOBAL P CAIXA'!J883,""))</f>
        <v/>
      </c>
      <c r="K883" s="115"/>
      <c r="L883" s="168" t="str">
        <f aca="false">IF(B883&gt;0,"ok","ocultar")</f>
        <v>ocultar</v>
      </c>
      <c r="M883" s="511" t="n">
        <f aca="false">ROUND(IF($O883&lt;&gt;0,$O883*(INFORMAÇÕES!$T$113/INFORMAÇÕES!$T$117),0),2)</f>
        <v>0</v>
      </c>
      <c r="N883" s="511" t="n">
        <f aca="false">ROUND(IF($O883&lt;&gt;0,$O883*(INFORMAÇÕES!$T$114/INFORMAÇÕES!$T$117),0),2)</f>
        <v>0</v>
      </c>
      <c r="O883" s="512" t="n">
        <f aca="false">IF(E883=0,G883,0)</f>
        <v>0</v>
      </c>
      <c r="Q883" s="88"/>
      <c r="R883" s="163" t="n">
        <f aca="false">IF(E883&lt;&gt;0,G883,0)</f>
        <v>0</v>
      </c>
      <c r="S883" s="157" t="n">
        <f aca="false">IF(B883=0,S882,IF(ISNONTEXT(B883)=TRUE(),INT(B883),INT(LEFT(B883,FIND(".",B883)-1))))</f>
        <v>3</v>
      </c>
      <c r="T883" s="157" t="str">
        <f aca="false">IF(T884=1,1,IF(B883&lt;&gt;0,1,IF(C883&lt;&gt;0,1,IF(D883&lt;&gt;0,1,IF('ORÇ.GLOBAL REF.'!E883&lt;&gt;0,1,"")))))</f>
        <v/>
      </c>
      <c r="U883" s="157" t="str">
        <f aca="false">IF(S883=0," ",IF(S883&lt;&gt;S882,S883," "))</f>
        <v> </v>
      </c>
      <c r="V883" s="88"/>
    </row>
    <row r="884" s="174" customFormat="true" ht="14.25" hidden="false" customHeight="false" outlineLevel="0" collapsed="false">
      <c r="A884" s="159" t="n">
        <v>873</v>
      </c>
      <c r="B884" s="160" t="n">
        <f aca="false">IF('ORÇ.GLOBAL P CAIXA'!K884="EXEC.",0,'ORÇ.GLOBAL P CAIXA'!M884)</f>
        <v>0</v>
      </c>
      <c r="C884" s="161" t="n">
        <f aca="false">IF('ORÇ.GLOBAL P CAIXA'!K884="EXEC.",0,'ORÇ.GLOBAL P CAIXA'!O884)</f>
        <v>0</v>
      </c>
      <c r="D884" s="162" t="n">
        <f aca="false">IF('ORÇ.GLOBAL P CAIXA'!K884="EXEC.",0,'ORÇ.GLOBAL P CAIXA'!P884)</f>
        <v>0</v>
      </c>
      <c r="E884" s="163" t="n">
        <f aca="false">IF('ORÇ.GLOBAL P CAIXA'!K884="EXEC.",0,ROUND('ORÇ.GLOBAL P CAIXA'!Q884,2))</f>
        <v>0</v>
      </c>
      <c r="F884" s="163" t="n">
        <f aca="false">IF('ORÇ.GLOBAL P CAIXA'!K884="EXEC.",0,TRUNC((1+(IF(OR(H884=0,H884=""),'BDI REF.'!$K$5,CHOOSE(H884,'BDI REF.'!$K$5,'BDI REF.'!$K$6,'BDI REF.'!$K$7))))*'ORÇ.GLOBAL P CAIXA'!R884,2))</f>
        <v>0</v>
      </c>
      <c r="G884" s="163" t="n">
        <f aca="false">IF('ORÇ.GLOBAL P CAIXA'!K884="EXEC.",0,IF(E884&lt;&gt;0,ROUND(E884*F884,2),IF(R884=0,(SUMIF($S$12:$S$1011,B884,$R$12:$R$1011)),R884)))</f>
        <v>0</v>
      </c>
      <c r="H884" s="509" t="str">
        <f aca="false">IF('ORÇ.GLOBAL P CAIXA'!K884="EXEC.","",IF('ORÇ.GLOBAL P CAIXA'!H884&gt;0,'ORÇ.GLOBAL P CAIXA'!H884,""))</f>
        <v/>
      </c>
      <c r="I884" s="509" t="str">
        <f aca="false">IF('ORÇ.GLOBAL P CAIXA'!K884="EXEC.","",IF('ORÇ.GLOBAL P CAIXA'!I884&gt;0,'ORÇ.GLOBAL P CAIXA'!I884,""))</f>
        <v/>
      </c>
      <c r="J884" s="510" t="str">
        <f aca="false">IF('ORÇ.GLOBAL P CAIXA'!K884="EXEC.","",IF('ORÇ.GLOBAL P CAIXA'!J884&gt;0,'ORÇ.GLOBAL P CAIXA'!J884,""))</f>
        <v/>
      </c>
      <c r="K884" s="115"/>
      <c r="L884" s="168" t="str">
        <f aca="false">IF(B884&gt;0,"ok","ocultar")</f>
        <v>ocultar</v>
      </c>
      <c r="M884" s="511" t="n">
        <f aca="false">ROUND(IF($O884&lt;&gt;0,$O884*(INFORMAÇÕES!$T$113/INFORMAÇÕES!$T$117),0),2)</f>
        <v>0</v>
      </c>
      <c r="N884" s="511" t="n">
        <f aca="false">ROUND(IF($O884&lt;&gt;0,$O884*(INFORMAÇÕES!$T$114/INFORMAÇÕES!$T$117),0),2)</f>
        <v>0</v>
      </c>
      <c r="O884" s="512" t="n">
        <f aca="false">IF(E884=0,G884,0)</f>
        <v>0</v>
      </c>
      <c r="Q884" s="88"/>
      <c r="R884" s="163" t="n">
        <f aca="false">IF(E884&lt;&gt;0,G884,0)</f>
        <v>0</v>
      </c>
      <c r="S884" s="157" t="n">
        <f aca="false">IF(B884=0,S883,IF(ISNONTEXT(B884)=TRUE(),INT(B884),INT(LEFT(B884,FIND(".",B884)-1))))</f>
        <v>3</v>
      </c>
      <c r="T884" s="157" t="str">
        <f aca="false">IF(T885=1,1,IF(B884&lt;&gt;0,1,IF(C884&lt;&gt;0,1,IF(D884&lt;&gt;0,1,IF('ORÇ.GLOBAL REF.'!E884&lt;&gt;0,1,"")))))</f>
        <v/>
      </c>
      <c r="U884" s="157" t="str">
        <f aca="false">IF(S884=0," ",IF(S884&lt;&gt;S883,S884," "))</f>
        <v> </v>
      </c>
      <c r="V884" s="88"/>
    </row>
    <row r="885" s="174" customFormat="true" ht="14.25" hidden="false" customHeight="false" outlineLevel="0" collapsed="false">
      <c r="A885" s="159" t="n">
        <v>874</v>
      </c>
      <c r="B885" s="160" t="n">
        <f aca="false">IF('ORÇ.GLOBAL P CAIXA'!K885="EXEC.",0,'ORÇ.GLOBAL P CAIXA'!M885)</f>
        <v>0</v>
      </c>
      <c r="C885" s="161" t="n">
        <f aca="false">IF('ORÇ.GLOBAL P CAIXA'!K885="EXEC.",0,'ORÇ.GLOBAL P CAIXA'!O885)</f>
        <v>0</v>
      </c>
      <c r="D885" s="162" t="n">
        <f aca="false">IF('ORÇ.GLOBAL P CAIXA'!K885="EXEC.",0,'ORÇ.GLOBAL P CAIXA'!P885)</f>
        <v>0</v>
      </c>
      <c r="E885" s="163" t="n">
        <f aca="false">IF('ORÇ.GLOBAL P CAIXA'!K885="EXEC.",0,ROUND('ORÇ.GLOBAL P CAIXA'!Q885,2))</f>
        <v>0</v>
      </c>
      <c r="F885" s="163" t="n">
        <f aca="false">IF('ORÇ.GLOBAL P CAIXA'!K885="EXEC.",0,TRUNC((1+(IF(OR(H885=0,H885=""),'BDI REF.'!$K$5,CHOOSE(H885,'BDI REF.'!$K$5,'BDI REF.'!$K$6,'BDI REF.'!$K$7))))*'ORÇ.GLOBAL P CAIXA'!R885,2))</f>
        <v>0</v>
      </c>
      <c r="G885" s="163" t="n">
        <f aca="false">IF('ORÇ.GLOBAL P CAIXA'!K885="EXEC.",0,IF(E885&lt;&gt;0,ROUND(E885*F885,2),IF(R885=0,(SUMIF($S$12:$S$1011,B885,$R$12:$R$1011)),R885)))</f>
        <v>0</v>
      </c>
      <c r="H885" s="509" t="str">
        <f aca="false">IF('ORÇ.GLOBAL P CAIXA'!K885="EXEC.","",IF('ORÇ.GLOBAL P CAIXA'!H885&gt;0,'ORÇ.GLOBAL P CAIXA'!H885,""))</f>
        <v/>
      </c>
      <c r="I885" s="509" t="str">
        <f aca="false">IF('ORÇ.GLOBAL P CAIXA'!K885="EXEC.","",IF('ORÇ.GLOBAL P CAIXA'!I885&gt;0,'ORÇ.GLOBAL P CAIXA'!I885,""))</f>
        <v/>
      </c>
      <c r="J885" s="510" t="str">
        <f aca="false">IF('ORÇ.GLOBAL P CAIXA'!K885="EXEC.","",IF('ORÇ.GLOBAL P CAIXA'!J885&gt;0,'ORÇ.GLOBAL P CAIXA'!J885,""))</f>
        <v/>
      </c>
      <c r="K885" s="115"/>
      <c r="L885" s="168" t="str">
        <f aca="false">IF(B885&gt;0,"ok","ocultar")</f>
        <v>ocultar</v>
      </c>
      <c r="M885" s="511" t="n">
        <f aca="false">ROUND(IF($O885&lt;&gt;0,$O885*(INFORMAÇÕES!$T$113/INFORMAÇÕES!$T$117),0),2)</f>
        <v>0</v>
      </c>
      <c r="N885" s="511" t="n">
        <f aca="false">ROUND(IF($O885&lt;&gt;0,$O885*(INFORMAÇÕES!$T$114/INFORMAÇÕES!$T$117),0),2)</f>
        <v>0</v>
      </c>
      <c r="O885" s="512" t="n">
        <f aca="false">IF(E885=0,G885,0)</f>
        <v>0</v>
      </c>
      <c r="Q885" s="88"/>
      <c r="R885" s="163" t="n">
        <f aca="false">IF(E885&lt;&gt;0,G885,0)</f>
        <v>0</v>
      </c>
      <c r="S885" s="157" t="n">
        <f aca="false">IF(B885=0,S884,IF(ISNONTEXT(B885)=TRUE(),INT(B885),INT(LEFT(B885,FIND(".",B885)-1))))</f>
        <v>3</v>
      </c>
      <c r="T885" s="157" t="str">
        <f aca="false">IF(T886=1,1,IF(B885&lt;&gt;0,1,IF(C885&lt;&gt;0,1,IF(D885&lt;&gt;0,1,IF('ORÇ.GLOBAL REF.'!E885&lt;&gt;0,1,"")))))</f>
        <v/>
      </c>
      <c r="U885" s="157" t="str">
        <f aca="false">IF(S885=0," ",IF(S885&lt;&gt;S884,S885," "))</f>
        <v> </v>
      </c>
      <c r="V885" s="88"/>
    </row>
    <row r="886" s="174" customFormat="true" ht="14.25" hidden="false" customHeight="false" outlineLevel="0" collapsed="false">
      <c r="A886" s="159" t="n">
        <v>875</v>
      </c>
      <c r="B886" s="160" t="n">
        <f aca="false">IF('ORÇ.GLOBAL P CAIXA'!K886="EXEC.",0,'ORÇ.GLOBAL P CAIXA'!M886)</f>
        <v>0</v>
      </c>
      <c r="C886" s="161" t="n">
        <f aca="false">IF('ORÇ.GLOBAL P CAIXA'!K886="EXEC.",0,'ORÇ.GLOBAL P CAIXA'!O886)</f>
        <v>0</v>
      </c>
      <c r="D886" s="162" t="n">
        <f aca="false">IF('ORÇ.GLOBAL P CAIXA'!K886="EXEC.",0,'ORÇ.GLOBAL P CAIXA'!P886)</f>
        <v>0</v>
      </c>
      <c r="E886" s="163" t="n">
        <f aca="false">IF('ORÇ.GLOBAL P CAIXA'!K886="EXEC.",0,ROUND('ORÇ.GLOBAL P CAIXA'!Q886,2))</f>
        <v>0</v>
      </c>
      <c r="F886" s="163" t="n">
        <f aca="false">IF('ORÇ.GLOBAL P CAIXA'!K886="EXEC.",0,TRUNC((1+(IF(OR(H886=0,H886=""),'BDI REF.'!$K$5,CHOOSE(H886,'BDI REF.'!$K$5,'BDI REF.'!$K$6,'BDI REF.'!$K$7))))*'ORÇ.GLOBAL P CAIXA'!R886,2))</f>
        <v>0</v>
      </c>
      <c r="G886" s="163" t="n">
        <f aca="false">IF('ORÇ.GLOBAL P CAIXA'!K886="EXEC.",0,IF(E886&lt;&gt;0,ROUND(E886*F886,2),IF(R886=0,(SUMIF($S$12:$S$1011,B886,$R$12:$R$1011)),R886)))</f>
        <v>0</v>
      </c>
      <c r="H886" s="509" t="str">
        <f aca="false">IF('ORÇ.GLOBAL P CAIXA'!K886="EXEC.","",IF('ORÇ.GLOBAL P CAIXA'!H886&gt;0,'ORÇ.GLOBAL P CAIXA'!H886,""))</f>
        <v/>
      </c>
      <c r="I886" s="509" t="str">
        <f aca="false">IF('ORÇ.GLOBAL P CAIXA'!K886="EXEC.","",IF('ORÇ.GLOBAL P CAIXA'!I886&gt;0,'ORÇ.GLOBAL P CAIXA'!I886,""))</f>
        <v/>
      </c>
      <c r="J886" s="510" t="str">
        <f aca="false">IF('ORÇ.GLOBAL P CAIXA'!K886="EXEC.","",IF('ORÇ.GLOBAL P CAIXA'!J886&gt;0,'ORÇ.GLOBAL P CAIXA'!J886,""))</f>
        <v/>
      </c>
      <c r="K886" s="115"/>
      <c r="L886" s="168" t="str">
        <f aca="false">IF(B886&gt;0,"ok","ocultar")</f>
        <v>ocultar</v>
      </c>
      <c r="M886" s="511" t="n">
        <f aca="false">ROUND(IF($O886&lt;&gt;0,$O886*(INFORMAÇÕES!$T$113/INFORMAÇÕES!$T$117),0),2)</f>
        <v>0</v>
      </c>
      <c r="N886" s="511" t="n">
        <f aca="false">ROUND(IF($O886&lt;&gt;0,$O886*(INFORMAÇÕES!$T$114/INFORMAÇÕES!$T$117),0),2)</f>
        <v>0</v>
      </c>
      <c r="O886" s="512" t="n">
        <f aca="false">IF(E886=0,G886,0)</f>
        <v>0</v>
      </c>
      <c r="Q886" s="88"/>
      <c r="R886" s="163" t="n">
        <f aca="false">IF(E886&lt;&gt;0,G886,0)</f>
        <v>0</v>
      </c>
      <c r="S886" s="157" t="n">
        <f aca="false">IF(B886=0,S885,IF(ISNONTEXT(B886)=TRUE(),INT(B886),INT(LEFT(B886,FIND(".",B886)-1))))</f>
        <v>3</v>
      </c>
      <c r="T886" s="157" t="str">
        <f aca="false">IF(T887=1,1,IF(B886&lt;&gt;0,1,IF(C886&lt;&gt;0,1,IF(D886&lt;&gt;0,1,IF('ORÇ.GLOBAL REF.'!E886&lt;&gt;0,1,"")))))</f>
        <v/>
      </c>
      <c r="U886" s="157" t="str">
        <f aca="false">IF(S886=0," ",IF(S886&lt;&gt;S885,S886," "))</f>
        <v> </v>
      </c>
      <c r="V886" s="88"/>
    </row>
    <row r="887" s="174" customFormat="true" ht="14.25" hidden="false" customHeight="false" outlineLevel="0" collapsed="false">
      <c r="A887" s="159" t="n">
        <v>876</v>
      </c>
      <c r="B887" s="160" t="n">
        <f aca="false">IF('ORÇ.GLOBAL P CAIXA'!K887="EXEC.",0,'ORÇ.GLOBAL P CAIXA'!M887)</f>
        <v>0</v>
      </c>
      <c r="C887" s="161" t="n">
        <f aca="false">IF('ORÇ.GLOBAL P CAIXA'!K887="EXEC.",0,'ORÇ.GLOBAL P CAIXA'!O887)</f>
        <v>0</v>
      </c>
      <c r="D887" s="162" t="n">
        <f aca="false">IF('ORÇ.GLOBAL P CAIXA'!K887="EXEC.",0,'ORÇ.GLOBAL P CAIXA'!P887)</f>
        <v>0</v>
      </c>
      <c r="E887" s="163" t="n">
        <f aca="false">IF('ORÇ.GLOBAL P CAIXA'!K887="EXEC.",0,ROUND('ORÇ.GLOBAL P CAIXA'!Q887,2))</f>
        <v>0</v>
      </c>
      <c r="F887" s="163" t="n">
        <f aca="false">IF('ORÇ.GLOBAL P CAIXA'!K887="EXEC.",0,TRUNC((1+(IF(OR(H887=0,H887=""),'BDI REF.'!$K$5,CHOOSE(H887,'BDI REF.'!$K$5,'BDI REF.'!$K$6,'BDI REF.'!$K$7))))*'ORÇ.GLOBAL P CAIXA'!R887,2))</f>
        <v>0</v>
      </c>
      <c r="G887" s="163" t="n">
        <f aca="false">IF('ORÇ.GLOBAL P CAIXA'!K887="EXEC.",0,IF(E887&lt;&gt;0,ROUND(E887*F887,2),IF(R887=0,(SUMIF($S$12:$S$1011,B887,$R$12:$R$1011)),R887)))</f>
        <v>0</v>
      </c>
      <c r="H887" s="509" t="str">
        <f aca="false">IF('ORÇ.GLOBAL P CAIXA'!K887="EXEC.","",IF('ORÇ.GLOBAL P CAIXA'!H887&gt;0,'ORÇ.GLOBAL P CAIXA'!H887,""))</f>
        <v/>
      </c>
      <c r="I887" s="509" t="str">
        <f aca="false">IF('ORÇ.GLOBAL P CAIXA'!K887="EXEC.","",IF('ORÇ.GLOBAL P CAIXA'!I887&gt;0,'ORÇ.GLOBAL P CAIXA'!I887,""))</f>
        <v/>
      </c>
      <c r="J887" s="510" t="str">
        <f aca="false">IF('ORÇ.GLOBAL P CAIXA'!K887="EXEC.","",IF('ORÇ.GLOBAL P CAIXA'!J887&gt;0,'ORÇ.GLOBAL P CAIXA'!J887,""))</f>
        <v/>
      </c>
      <c r="K887" s="115"/>
      <c r="L887" s="168" t="str">
        <f aca="false">IF(B887&gt;0,"ok","ocultar")</f>
        <v>ocultar</v>
      </c>
      <c r="M887" s="511" t="n">
        <f aca="false">ROUND(IF($O887&lt;&gt;0,$O887*(INFORMAÇÕES!$T$113/INFORMAÇÕES!$T$117),0),2)</f>
        <v>0</v>
      </c>
      <c r="N887" s="511" t="n">
        <f aca="false">ROUND(IF($O887&lt;&gt;0,$O887*(INFORMAÇÕES!$T$114/INFORMAÇÕES!$T$117),0),2)</f>
        <v>0</v>
      </c>
      <c r="O887" s="512" t="n">
        <f aca="false">IF(E887=0,G887,0)</f>
        <v>0</v>
      </c>
      <c r="Q887" s="88"/>
      <c r="R887" s="163" t="n">
        <f aca="false">IF(E887&lt;&gt;0,G887,0)</f>
        <v>0</v>
      </c>
      <c r="S887" s="157" t="n">
        <f aca="false">IF(B887=0,S886,IF(ISNONTEXT(B887)=TRUE(),INT(B887),INT(LEFT(B887,FIND(".",B887)-1))))</f>
        <v>3</v>
      </c>
      <c r="T887" s="157" t="str">
        <f aca="false">IF(T888=1,1,IF(B887&lt;&gt;0,1,IF(C887&lt;&gt;0,1,IF(D887&lt;&gt;0,1,IF('ORÇ.GLOBAL REF.'!E887&lt;&gt;0,1,"")))))</f>
        <v/>
      </c>
      <c r="U887" s="157" t="str">
        <f aca="false">IF(S887=0," ",IF(S887&lt;&gt;S886,S887," "))</f>
        <v> </v>
      </c>
      <c r="V887" s="88"/>
    </row>
    <row r="888" s="174" customFormat="true" ht="14.25" hidden="false" customHeight="false" outlineLevel="0" collapsed="false">
      <c r="A888" s="159" t="n">
        <v>877</v>
      </c>
      <c r="B888" s="160" t="n">
        <f aca="false">IF('ORÇ.GLOBAL P CAIXA'!K888="EXEC.",0,'ORÇ.GLOBAL P CAIXA'!M888)</f>
        <v>0</v>
      </c>
      <c r="C888" s="161" t="n">
        <f aca="false">IF('ORÇ.GLOBAL P CAIXA'!K888="EXEC.",0,'ORÇ.GLOBAL P CAIXA'!O888)</f>
        <v>0</v>
      </c>
      <c r="D888" s="162" t="n">
        <f aca="false">IF('ORÇ.GLOBAL P CAIXA'!K888="EXEC.",0,'ORÇ.GLOBAL P CAIXA'!P888)</f>
        <v>0</v>
      </c>
      <c r="E888" s="163" t="n">
        <f aca="false">IF('ORÇ.GLOBAL P CAIXA'!K888="EXEC.",0,ROUND('ORÇ.GLOBAL P CAIXA'!Q888,2))</f>
        <v>0</v>
      </c>
      <c r="F888" s="163" t="n">
        <f aca="false">IF('ORÇ.GLOBAL P CAIXA'!K888="EXEC.",0,TRUNC((1+(IF(OR(H888=0,H888=""),'BDI REF.'!$K$5,CHOOSE(H888,'BDI REF.'!$K$5,'BDI REF.'!$K$6,'BDI REF.'!$K$7))))*'ORÇ.GLOBAL P CAIXA'!R888,2))</f>
        <v>0</v>
      </c>
      <c r="G888" s="163" t="n">
        <f aca="false">IF('ORÇ.GLOBAL P CAIXA'!K888="EXEC.",0,IF(E888&lt;&gt;0,ROUND(E888*F888,2),IF(R888=0,(SUMIF($S$12:$S$1011,B888,$R$12:$R$1011)),R888)))</f>
        <v>0</v>
      </c>
      <c r="H888" s="509" t="str">
        <f aca="false">IF('ORÇ.GLOBAL P CAIXA'!K888="EXEC.","",IF('ORÇ.GLOBAL P CAIXA'!H888&gt;0,'ORÇ.GLOBAL P CAIXA'!H888,""))</f>
        <v/>
      </c>
      <c r="I888" s="509" t="str">
        <f aca="false">IF('ORÇ.GLOBAL P CAIXA'!K888="EXEC.","",IF('ORÇ.GLOBAL P CAIXA'!I888&gt;0,'ORÇ.GLOBAL P CAIXA'!I888,""))</f>
        <v/>
      </c>
      <c r="J888" s="510" t="str">
        <f aca="false">IF('ORÇ.GLOBAL P CAIXA'!K888="EXEC.","",IF('ORÇ.GLOBAL P CAIXA'!J888&gt;0,'ORÇ.GLOBAL P CAIXA'!J888,""))</f>
        <v/>
      </c>
      <c r="K888" s="115"/>
      <c r="L888" s="168" t="str">
        <f aca="false">IF(B888&gt;0,"ok","ocultar")</f>
        <v>ocultar</v>
      </c>
      <c r="M888" s="511" t="n">
        <f aca="false">ROUND(IF($O888&lt;&gt;0,$O888*(INFORMAÇÕES!$T$113/INFORMAÇÕES!$T$117),0),2)</f>
        <v>0</v>
      </c>
      <c r="N888" s="511" t="n">
        <f aca="false">ROUND(IF($O888&lt;&gt;0,$O888*(INFORMAÇÕES!$T$114/INFORMAÇÕES!$T$117),0),2)</f>
        <v>0</v>
      </c>
      <c r="O888" s="512" t="n">
        <f aca="false">IF(E888=0,G888,0)</f>
        <v>0</v>
      </c>
      <c r="Q888" s="88"/>
      <c r="R888" s="163" t="n">
        <f aca="false">IF(E888&lt;&gt;0,G888,0)</f>
        <v>0</v>
      </c>
      <c r="S888" s="157" t="n">
        <f aca="false">IF(B888=0,S887,IF(ISNONTEXT(B888)=TRUE(),INT(B888),INT(LEFT(B888,FIND(".",B888)-1))))</f>
        <v>3</v>
      </c>
      <c r="T888" s="157" t="str">
        <f aca="false">IF(T889=1,1,IF(B888&lt;&gt;0,1,IF(C888&lt;&gt;0,1,IF(D888&lt;&gt;0,1,IF('ORÇ.GLOBAL REF.'!E888&lt;&gt;0,1,"")))))</f>
        <v/>
      </c>
      <c r="U888" s="157" t="str">
        <f aca="false">IF(S888=0," ",IF(S888&lt;&gt;S887,S888," "))</f>
        <v> </v>
      </c>
      <c r="V888" s="88"/>
    </row>
    <row r="889" s="174" customFormat="true" ht="14.25" hidden="false" customHeight="false" outlineLevel="0" collapsed="false">
      <c r="A889" s="159" t="n">
        <v>878</v>
      </c>
      <c r="B889" s="160" t="n">
        <f aca="false">IF('ORÇ.GLOBAL P CAIXA'!K889="EXEC.",0,'ORÇ.GLOBAL P CAIXA'!M889)</f>
        <v>0</v>
      </c>
      <c r="C889" s="161" t="n">
        <f aca="false">IF('ORÇ.GLOBAL P CAIXA'!K889="EXEC.",0,'ORÇ.GLOBAL P CAIXA'!O889)</f>
        <v>0</v>
      </c>
      <c r="D889" s="162" t="n">
        <f aca="false">IF('ORÇ.GLOBAL P CAIXA'!K889="EXEC.",0,'ORÇ.GLOBAL P CAIXA'!P889)</f>
        <v>0</v>
      </c>
      <c r="E889" s="163" t="n">
        <f aca="false">IF('ORÇ.GLOBAL P CAIXA'!K889="EXEC.",0,ROUND('ORÇ.GLOBAL P CAIXA'!Q889,2))</f>
        <v>0</v>
      </c>
      <c r="F889" s="163" t="n">
        <f aca="false">IF('ORÇ.GLOBAL P CAIXA'!K889="EXEC.",0,TRUNC((1+(IF(OR(H889=0,H889=""),'BDI REF.'!$K$5,CHOOSE(H889,'BDI REF.'!$K$5,'BDI REF.'!$K$6,'BDI REF.'!$K$7))))*'ORÇ.GLOBAL P CAIXA'!R889,2))</f>
        <v>0</v>
      </c>
      <c r="G889" s="163" t="n">
        <f aca="false">IF('ORÇ.GLOBAL P CAIXA'!K889="EXEC.",0,IF(E889&lt;&gt;0,ROUND(E889*F889,2),IF(R889=0,(SUMIF($S$12:$S$1011,B889,$R$12:$R$1011)),R889)))</f>
        <v>0</v>
      </c>
      <c r="H889" s="509" t="str">
        <f aca="false">IF('ORÇ.GLOBAL P CAIXA'!K889="EXEC.","",IF('ORÇ.GLOBAL P CAIXA'!H889&gt;0,'ORÇ.GLOBAL P CAIXA'!H889,""))</f>
        <v/>
      </c>
      <c r="I889" s="509" t="str">
        <f aca="false">IF('ORÇ.GLOBAL P CAIXA'!K889="EXEC.","",IF('ORÇ.GLOBAL P CAIXA'!I889&gt;0,'ORÇ.GLOBAL P CAIXA'!I889,""))</f>
        <v/>
      </c>
      <c r="J889" s="510" t="str">
        <f aca="false">IF('ORÇ.GLOBAL P CAIXA'!K889="EXEC.","",IF('ORÇ.GLOBAL P CAIXA'!J889&gt;0,'ORÇ.GLOBAL P CAIXA'!J889,""))</f>
        <v/>
      </c>
      <c r="K889" s="115"/>
      <c r="L889" s="168" t="str">
        <f aca="false">IF(B889&gt;0,"ok","ocultar")</f>
        <v>ocultar</v>
      </c>
      <c r="M889" s="511" t="n">
        <f aca="false">ROUND(IF($O889&lt;&gt;0,$O889*(INFORMAÇÕES!$T$113/INFORMAÇÕES!$T$117),0),2)</f>
        <v>0</v>
      </c>
      <c r="N889" s="511" t="n">
        <f aca="false">ROUND(IF($O889&lt;&gt;0,$O889*(INFORMAÇÕES!$T$114/INFORMAÇÕES!$T$117),0),2)</f>
        <v>0</v>
      </c>
      <c r="O889" s="512" t="n">
        <f aca="false">IF(E889=0,G889,0)</f>
        <v>0</v>
      </c>
      <c r="Q889" s="88"/>
      <c r="R889" s="163" t="n">
        <f aca="false">IF(E889&lt;&gt;0,G889,0)</f>
        <v>0</v>
      </c>
      <c r="S889" s="157" t="n">
        <f aca="false">IF(B889=0,S888,IF(ISNONTEXT(B889)=TRUE(),INT(B889),INT(LEFT(B889,FIND(".",B889)-1))))</f>
        <v>3</v>
      </c>
      <c r="T889" s="157" t="str">
        <f aca="false">IF(T890=1,1,IF(B889&lt;&gt;0,1,IF(C889&lt;&gt;0,1,IF(D889&lt;&gt;0,1,IF('ORÇ.GLOBAL REF.'!E889&lt;&gt;0,1,"")))))</f>
        <v/>
      </c>
      <c r="U889" s="157" t="str">
        <f aca="false">IF(S889=0," ",IF(S889&lt;&gt;S888,S889," "))</f>
        <v> </v>
      </c>
      <c r="V889" s="88"/>
    </row>
    <row r="890" s="174" customFormat="true" ht="14.25" hidden="false" customHeight="false" outlineLevel="0" collapsed="false">
      <c r="A890" s="159" t="n">
        <v>879</v>
      </c>
      <c r="B890" s="160" t="n">
        <f aca="false">IF('ORÇ.GLOBAL P CAIXA'!K890="EXEC.",0,'ORÇ.GLOBAL P CAIXA'!M890)</f>
        <v>0</v>
      </c>
      <c r="C890" s="161" t="n">
        <f aca="false">IF('ORÇ.GLOBAL P CAIXA'!K890="EXEC.",0,'ORÇ.GLOBAL P CAIXA'!O890)</f>
        <v>0</v>
      </c>
      <c r="D890" s="162" t="n">
        <f aca="false">IF('ORÇ.GLOBAL P CAIXA'!K890="EXEC.",0,'ORÇ.GLOBAL P CAIXA'!P890)</f>
        <v>0</v>
      </c>
      <c r="E890" s="163" t="n">
        <f aca="false">IF('ORÇ.GLOBAL P CAIXA'!K890="EXEC.",0,ROUND('ORÇ.GLOBAL P CAIXA'!Q890,2))</f>
        <v>0</v>
      </c>
      <c r="F890" s="163" t="n">
        <f aca="false">IF('ORÇ.GLOBAL P CAIXA'!K890="EXEC.",0,TRUNC((1+(IF(OR(H890=0,H890=""),'BDI REF.'!$K$5,CHOOSE(H890,'BDI REF.'!$K$5,'BDI REF.'!$K$6,'BDI REF.'!$K$7))))*'ORÇ.GLOBAL P CAIXA'!R890,2))</f>
        <v>0</v>
      </c>
      <c r="G890" s="163" t="n">
        <f aca="false">IF('ORÇ.GLOBAL P CAIXA'!K890="EXEC.",0,IF(E890&lt;&gt;0,ROUND(E890*F890,2),IF(R890=0,(SUMIF($S$12:$S$1011,B890,$R$12:$R$1011)),R890)))</f>
        <v>0</v>
      </c>
      <c r="H890" s="509" t="str">
        <f aca="false">IF('ORÇ.GLOBAL P CAIXA'!K890="EXEC.","",IF('ORÇ.GLOBAL P CAIXA'!H890&gt;0,'ORÇ.GLOBAL P CAIXA'!H890,""))</f>
        <v/>
      </c>
      <c r="I890" s="509" t="str">
        <f aca="false">IF('ORÇ.GLOBAL P CAIXA'!K890="EXEC.","",IF('ORÇ.GLOBAL P CAIXA'!I890&gt;0,'ORÇ.GLOBAL P CAIXA'!I890,""))</f>
        <v/>
      </c>
      <c r="J890" s="510" t="str">
        <f aca="false">IF('ORÇ.GLOBAL P CAIXA'!K890="EXEC.","",IF('ORÇ.GLOBAL P CAIXA'!J890&gt;0,'ORÇ.GLOBAL P CAIXA'!J890,""))</f>
        <v/>
      </c>
      <c r="K890" s="115"/>
      <c r="L890" s="168" t="str">
        <f aca="false">IF(B890&gt;0,"ok","ocultar")</f>
        <v>ocultar</v>
      </c>
      <c r="M890" s="511" t="n">
        <f aca="false">ROUND(IF($O890&lt;&gt;0,$O890*(INFORMAÇÕES!$T$113/INFORMAÇÕES!$T$117),0),2)</f>
        <v>0</v>
      </c>
      <c r="N890" s="511" t="n">
        <f aca="false">ROUND(IF($O890&lt;&gt;0,$O890*(INFORMAÇÕES!$T$114/INFORMAÇÕES!$T$117),0),2)</f>
        <v>0</v>
      </c>
      <c r="O890" s="512" t="n">
        <f aca="false">IF(E890=0,G890,0)</f>
        <v>0</v>
      </c>
      <c r="Q890" s="88"/>
      <c r="R890" s="163" t="n">
        <f aca="false">IF(E890&lt;&gt;0,G890,0)</f>
        <v>0</v>
      </c>
      <c r="S890" s="157" t="n">
        <f aca="false">IF(B890=0,S889,IF(ISNONTEXT(B890)=TRUE(),INT(B890),INT(LEFT(B890,FIND(".",B890)-1))))</f>
        <v>3</v>
      </c>
      <c r="T890" s="157" t="str">
        <f aca="false">IF(T891=1,1,IF(B890&lt;&gt;0,1,IF(C890&lt;&gt;0,1,IF(D890&lt;&gt;0,1,IF('ORÇ.GLOBAL REF.'!E890&lt;&gt;0,1,"")))))</f>
        <v/>
      </c>
      <c r="U890" s="157" t="str">
        <f aca="false">IF(S890=0," ",IF(S890&lt;&gt;S889,S890," "))</f>
        <v> </v>
      </c>
      <c r="V890" s="88"/>
    </row>
    <row r="891" s="174" customFormat="true" ht="14.25" hidden="false" customHeight="false" outlineLevel="0" collapsed="false">
      <c r="A891" s="159" t="n">
        <v>880</v>
      </c>
      <c r="B891" s="160" t="n">
        <f aca="false">IF('ORÇ.GLOBAL P CAIXA'!K891="EXEC.",0,'ORÇ.GLOBAL P CAIXA'!M891)</f>
        <v>0</v>
      </c>
      <c r="C891" s="161" t="n">
        <f aca="false">IF('ORÇ.GLOBAL P CAIXA'!K891="EXEC.",0,'ORÇ.GLOBAL P CAIXA'!O891)</f>
        <v>0</v>
      </c>
      <c r="D891" s="162" t="n">
        <f aca="false">IF('ORÇ.GLOBAL P CAIXA'!K891="EXEC.",0,'ORÇ.GLOBAL P CAIXA'!P891)</f>
        <v>0</v>
      </c>
      <c r="E891" s="163" t="n">
        <f aca="false">IF('ORÇ.GLOBAL P CAIXA'!K891="EXEC.",0,ROUND('ORÇ.GLOBAL P CAIXA'!Q891,2))</f>
        <v>0</v>
      </c>
      <c r="F891" s="163" t="n">
        <f aca="false">IF('ORÇ.GLOBAL P CAIXA'!K891="EXEC.",0,TRUNC((1+(IF(OR(H891=0,H891=""),'BDI REF.'!$K$5,CHOOSE(H891,'BDI REF.'!$K$5,'BDI REF.'!$K$6,'BDI REF.'!$K$7))))*'ORÇ.GLOBAL P CAIXA'!R891,2))</f>
        <v>0</v>
      </c>
      <c r="G891" s="163" t="n">
        <f aca="false">IF('ORÇ.GLOBAL P CAIXA'!K891="EXEC.",0,IF(E891&lt;&gt;0,ROUND(E891*F891,2),IF(R891=0,(SUMIF($S$12:$S$1011,B891,$R$12:$R$1011)),R891)))</f>
        <v>0</v>
      </c>
      <c r="H891" s="509" t="str">
        <f aca="false">IF('ORÇ.GLOBAL P CAIXA'!K891="EXEC.","",IF('ORÇ.GLOBAL P CAIXA'!H891&gt;0,'ORÇ.GLOBAL P CAIXA'!H891,""))</f>
        <v/>
      </c>
      <c r="I891" s="509" t="str">
        <f aca="false">IF('ORÇ.GLOBAL P CAIXA'!K891="EXEC.","",IF('ORÇ.GLOBAL P CAIXA'!I891&gt;0,'ORÇ.GLOBAL P CAIXA'!I891,""))</f>
        <v/>
      </c>
      <c r="J891" s="510" t="str">
        <f aca="false">IF('ORÇ.GLOBAL P CAIXA'!K891="EXEC.","",IF('ORÇ.GLOBAL P CAIXA'!J891&gt;0,'ORÇ.GLOBAL P CAIXA'!J891,""))</f>
        <v/>
      </c>
      <c r="K891" s="115"/>
      <c r="L891" s="168" t="str">
        <f aca="false">IF(B891&gt;0,"ok","ocultar")</f>
        <v>ocultar</v>
      </c>
      <c r="M891" s="511" t="n">
        <f aca="false">ROUND(IF($O891&lt;&gt;0,$O891*(INFORMAÇÕES!$T$113/INFORMAÇÕES!$T$117),0),2)</f>
        <v>0</v>
      </c>
      <c r="N891" s="511" t="n">
        <f aca="false">ROUND(IF($O891&lt;&gt;0,$O891*(INFORMAÇÕES!$T$114/INFORMAÇÕES!$T$117),0),2)</f>
        <v>0</v>
      </c>
      <c r="O891" s="512" t="n">
        <f aca="false">IF(E891=0,G891,0)</f>
        <v>0</v>
      </c>
      <c r="Q891" s="88"/>
      <c r="R891" s="163" t="n">
        <f aca="false">IF(E891&lt;&gt;0,G891,0)</f>
        <v>0</v>
      </c>
      <c r="S891" s="157" t="n">
        <f aca="false">IF(B891=0,S890,IF(ISNONTEXT(B891)=TRUE(),INT(B891),INT(LEFT(B891,FIND(".",B891)-1))))</f>
        <v>3</v>
      </c>
      <c r="T891" s="157" t="str">
        <f aca="false">IF(T892=1,1,IF(B891&lt;&gt;0,1,IF(C891&lt;&gt;0,1,IF(D891&lt;&gt;0,1,IF('ORÇ.GLOBAL REF.'!E891&lt;&gt;0,1,"")))))</f>
        <v/>
      </c>
      <c r="U891" s="157" t="str">
        <f aca="false">IF(S891=0," ",IF(S891&lt;&gt;S890,S891," "))</f>
        <v> </v>
      </c>
      <c r="V891" s="88"/>
    </row>
    <row r="892" s="174" customFormat="true" ht="14.25" hidden="false" customHeight="false" outlineLevel="0" collapsed="false">
      <c r="A892" s="159" t="n">
        <v>881</v>
      </c>
      <c r="B892" s="160" t="n">
        <f aca="false">IF('ORÇ.GLOBAL P CAIXA'!K892="EXEC.",0,'ORÇ.GLOBAL P CAIXA'!M892)</f>
        <v>0</v>
      </c>
      <c r="C892" s="161" t="n">
        <f aca="false">IF('ORÇ.GLOBAL P CAIXA'!K892="EXEC.",0,'ORÇ.GLOBAL P CAIXA'!O892)</f>
        <v>0</v>
      </c>
      <c r="D892" s="162" t="n">
        <f aca="false">IF('ORÇ.GLOBAL P CAIXA'!K892="EXEC.",0,'ORÇ.GLOBAL P CAIXA'!P892)</f>
        <v>0</v>
      </c>
      <c r="E892" s="163" t="n">
        <f aca="false">IF('ORÇ.GLOBAL P CAIXA'!K892="EXEC.",0,ROUND('ORÇ.GLOBAL P CAIXA'!Q892,2))</f>
        <v>0</v>
      </c>
      <c r="F892" s="163" t="n">
        <f aca="false">IF('ORÇ.GLOBAL P CAIXA'!K892="EXEC.",0,TRUNC((1+(IF(OR(H892=0,H892=""),'BDI REF.'!$K$5,CHOOSE(H892,'BDI REF.'!$K$5,'BDI REF.'!$K$6,'BDI REF.'!$K$7))))*'ORÇ.GLOBAL P CAIXA'!R892,2))</f>
        <v>0</v>
      </c>
      <c r="G892" s="163" t="n">
        <f aca="false">IF('ORÇ.GLOBAL P CAIXA'!K892="EXEC.",0,IF(E892&lt;&gt;0,ROUND(E892*F892,2),IF(R892=0,(SUMIF($S$12:$S$1011,B892,$R$12:$R$1011)),R892)))</f>
        <v>0</v>
      </c>
      <c r="H892" s="509" t="str">
        <f aca="false">IF('ORÇ.GLOBAL P CAIXA'!K892="EXEC.","",IF('ORÇ.GLOBAL P CAIXA'!H892&gt;0,'ORÇ.GLOBAL P CAIXA'!H892,""))</f>
        <v/>
      </c>
      <c r="I892" s="509" t="str">
        <f aca="false">IF('ORÇ.GLOBAL P CAIXA'!K892="EXEC.","",IF('ORÇ.GLOBAL P CAIXA'!I892&gt;0,'ORÇ.GLOBAL P CAIXA'!I892,""))</f>
        <v/>
      </c>
      <c r="J892" s="510" t="str">
        <f aca="false">IF('ORÇ.GLOBAL P CAIXA'!K892="EXEC.","",IF('ORÇ.GLOBAL P CAIXA'!J892&gt;0,'ORÇ.GLOBAL P CAIXA'!J892,""))</f>
        <v/>
      </c>
      <c r="K892" s="115"/>
      <c r="L892" s="168" t="str">
        <f aca="false">IF(B892&gt;0,"ok","ocultar")</f>
        <v>ocultar</v>
      </c>
      <c r="M892" s="511" t="n">
        <f aca="false">ROUND(IF($O892&lt;&gt;0,$O892*(INFORMAÇÕES!$T$113/INFORMAÇÕES!$T$117),0),2)</f>
        <v>0</v>
      </c>
      <c r="N892" s="511" t="n">
        <f aca="false">ROUND(IF($O892&lt;&gt;0,$O892*(INFORMAÇÕES!$T$114/INFORMAÇÕES!$T$117),0),2)</f>
        <v>0</v>
      </c>
      <c r="O892" s="512" t="n">
        <f aca="false">IF(E892=0,G892,0)</f>
        <v>0</v>
      </c>
      <c r="Q892" s="88"/>
      <c r="R892" s="163" t="n">
        <f aca="false">IF(E892&lt;&gt;0,G892,0)</f>
        <v>0</v>
      </c>
      <c r="S892" s="157" t="n">
        <f aca="false">IF(B892=0,S891,IF(ISNONTEXT(B892)=TRUE(),INT(B892),INT(LEFT(B892,FIND(".",B892)-1))))</f>
        <v>3</v>
      </c>
      <c r="T892" s="157" t="str">
        <f aca="false">IF(T893=1,1,IF(B892&lt;&gt;0,1,IF(C892&lt;&gt;0,1,IF(D892&lt;&gt;0,1,IF('ORÇ.GLOBAL REF.'!E892&lt;&gt;0,1,"")))))</f>
        <v/>
      </c>
      <c r="U892" s="157" t="str">
        <f aca="false">IF(S892=0," ",IF(S892&lt;&gt;S891,S892," "))</f>
        <v> </v>
      </c>
      <c r="V892" s="88"/>
    </row>
    <row r="893" s="174" customFormat="true" ht="14.25" hidden="false" customHeight="false" outlineLevel="0" collapsed="false">
      <c r="A893" s="159" t="n">
        <v>882</v>
      </c>
      <c r="B893" s="160" t="n">
        <f aca="false">IF('ORÇ.GLOBAL P CAIXA'!K893="EXEC.",0,'ORÇ.GLOBAL P CAIXA'!M893)</f>
        <v>0</v>
      </c>
      <c r="C893" s="161" t="n">
        <f aca="false">IF('ORÇ.GLOBAL P CAIXA'!K893="EXEC.",0,'ORÇ.GLOBAL P CAIXA'!O893)</f>
        <v>0</v>
      </c>
      <c r="D893" s="162" t="n">
        <f aca="false">IF('ORÇ.GLOBAL P CAIXA'!K893="EXEC.",0,'ORÇ.GLOBAL P CAIXA'!P893)</f>
        <v>0</v>
      </c>
      <c r="E893" s="163" t="n">
        <f aca="false">IF('ORÇ.GLOBAL P CAIXA'!K893="EXEC.",0,ROUND('ORÇ.GLOBAL P CAIXA'!Q893,2))</f>
        <v>0</v>
      </c>
      <c r="F893" s="163" t="n">
        <f aca="false">IF('ORÇ.GLOBAL P CAIXA'!K893="EXEC.",0,TRUNC((1+(IF(OR(H893=0,H893=""),'BDI REF.'!$K$5,CHOOSE(H893,'BDI REF.'!$K$5,'BDI REF.'!$K$6,'BDI REF.'!$K$7))))*'ORÇ.GLOBAL P CAIXA'!R893,2))</f>
        <v>0</v>
      </c>
      <c r="G893" s="163" t="n">
        <f aca="false">IF('ORÇ.GLOBAL P CAIXA'!K893="EXEC.",0,IF(E893&lt;&gt;0,ROUND(E893*F893,2),IF(R893=0,(SUMIF($S$12:$S$1011,B893,$R$12:$R$1011)),R893)))</f>
        <v>0</v>
      </c>
      <c r="H893" s="509" t="str">
        <f aca="false">IF('ORÇ.GLOBAL P CAIXA'!K893="EXEC.","",IF('ORÇ.GLOBAL P CAIXA'!H893&gt;0,'ORÇ.GLOBAL P CAIXA'!H893,""))</f>
        <v/>
      </c>
      <c r="I893" s="509" t="str">
        <f aca="false">IF('ORÇ.GLOBAL P CAIXA'!K893="EXEC.","",IF('ORÇ.GLOBAL P CAIXA'!I893&gt;0,'ORÇ.GLOBAL P CAIXA'!I893,""))</f>
        <v/>
      </c>
      <c r="J893" s="510" t="str">
        <f aca="false">IF('ORÇ.GLOBAL P CAIXA'!K893="EXEC.","",IF('ORÇ.GLOBAL P CAIXA'!J893&gt;0,'ORÇ.GLOBAL P CAIXA'!J893,""))</f>
        <v/>
      </c>
      <c r="K893" s="115"/>
      <c r="L893" s="168" t="str">
        <f aca="false">IF(B893&gt;0,"ok","ocultar")</f>
        <v>ocultar</v>
      </c>
      <c r="M893" s="511" t="n">
        <f aca="false">ROUND(IF($O893&lt;&gt;0,$O893*(INFORMAÇÕES!$T$113/INFORMAÇÕES!$T$117),0),2)</f>
        <v>0</v>
      </c>
      <c r="N893" s="511" t="n">
        <f aca="false">ROUND(IF($O893&lt;&gt;0,$O893*(INFORMAÇÕES!$T$114/INFORMAÇÕES!$T$117),0),2)</f>
        <v>0</v>
      </c>
      <c r="O893" s="512" t="n">
        <f aca="false">IF(E893=0,G893,0)</f>
        <v>0</v>
      </c>
      <c r="Q893" s="88"/>
      <c r="R893" s="163" t="n">
        <f aca="false">IF(E893&lt;&gt;0,G893,0)</f>
        <v>0</v>
      </c>
      <c r="S893" s="157" t="n">
        <f aca="false">IF(B893=0,S892,IF(ISNONTEXT(B893)=TRUE(),INT(B893),INT(LEFT(B893,FIND(".",B893)-1))))</f>
        <v>3</v>
      </c>
      <c r="T893" s="157" t="str">
        <f aca="false">IF(T894=1,1,IF(B893&lt;&gt;0,1,IF(C893&lt;&gt;0,1,IF(D893&lt;&gt;0,1,IF('ORÇ.GLOBAL REF.'!E893&lt;&gt;0,1,"")))))</f>
        <v/>
      </c>
      <c r="U893" s="157" t="str">
        <f aca="false">IF(S893=0," ",IF(S893&lt;&gt;S892,S893," "))</f>
        <v> </v>
      </c>
      <c r="V893" s="88"/>
    </row>
    <row r="894" s="174" customFormat="true" ht="14.25" hidden="false" customHeight="false" outlineLevel="0" collapsed="false">
      <c r="A894" s="159" t="n">
        <v>883</v>
      </c>
      <c r="B894" s="160" t="n">
        <f aca="false">IF('ORÇ.GLOBAL P CAIXA'!K894="EXEC.",0,'ORÇ.GLOBAL P CAIXA'!M894)</f>
        <v>0</v>
      </c>
      <c r="C894" s="161" t="n">
        <f aca="false">IF('ORÇ.GLOBAL P CAIXA'!K894="EXEC.",0,'ORÇ.GLOBAL P CAIXA'!O894)</f>
        <v>0</v>
      </c>
      <c r="D894" s="162" t="n">
        <f aca="false">IF('ORÇ.GLOBAL P CAIXA'!K894="EXEC.",0,'ORÇ.GLOBAL P CAIXA'!P894)</f>
        <v>0</v>
      </c>
      <c r="E894" s="163" t="n">
        <f aca="false">IF('ORÇ.GLOBAL P CAIXA'!K894="EXEC.",0,ROUND('ORÇ.GLOBAL P CAIXA'!Q894,2))</f>
        <v>0</v>
      </c>
      <c r="F894" s="163" t="n">
        <f aca="false">IF('ORÇ.GLOBAL P CAIXA'!K894="EXEC.",0,TRUNC((1+(IF(OR(H894=0,H894=""),'BDI REF.'!$K$5,CHOOSE(H894,'BDI REF.'!$K$5,'BDI REF.'!$K$6,'BDI REF.'!$K$7))))*'ORÇ.GLOBAL P CAIXA'!R894,2))</f>
        <v>0</v>
      </c>
      <c r="G894" s="163" t="n">
        <f aca="false">IF('ORÇ.GLOBAL P CAIXA'!K894="EXEC.",0,IF(E894&lt;&gt;0,ROUND(E894*F894,2),IF(R894=0,(SUMIF($S$12:$S$1011,B894,$R$12:$R$1011)),R894)))</f>
        <v>0</v>
      </c>
      <c r="H894" s="509" t="str">
        <f aca="false">IF('ORÇ.GLOBAL P CAIXA'!K894="EXEC.","",IF('ORÇ.GLOBAL P CAIXA'!H894&gt;0,'ORÇ.GLOBAL P CAIXA'!H894,""))</f>
        <v/>
      </c>
      <c r="I894" s="509" t="str">
        <f aca="false">IF('ORÇ.GLOBAL P CAIXA'!K894="EXEC.","",IF('ORÇ.GLOBAL P CAIXA'!I894&gt;0,'ORÇ.GLOBAL P CAIXA'!I894,""))</f>
        <v/>
      </c>
      <c r="J894" s="510" t="str">
        <f aca="false">IF('ORÇ.GLOBAL P CAIXA'!K894="EXEC.","",IF('ORÇ.GLOBAL P CAIXA'!J894&gt;0,'ORÇ.GLOBAL P CAIXA'!J894,""))</f>
        <v/>
      </c>
      <c r="K894" s="115"/>
      <c r="L894" s="168" t="str">
        <f aca="false">IF(B894&gt;0,"ok","ocultar")</f>
        <v>ocultar</v>
      </c>
      <c r="M894" s="511" t="n">
        <f aca="false">ROUND(IF($O894&lt;&gt;0,$O894*(INFORMAÇÕES!$T$113/INFORMAÇÕES!$T$117),0),2)</f>
        <v>0</v>
      </c>
      <c r="N894" s="511" t="n">
        <f aca="false">ROUND(IF($O894&lt;&gt;0,$O894*(INFORMAÇÕES!$T$114/INFORMAÇÕES!$T$117),0),2)</f>
        <v>0</v>
      </c>
      <c r="O894" s="512" t="n">
        <f aca="false">IF(E894=0,G894,0)</f>
        <v>0</v>
      </c>
      <c r="Q894" s="88"/>
      <c r="R894" s="163" t="n">
        <f aca="false">IF(E894&lt;&gt;0,G894,0)</f>
        <v>0</v>
      </c>
      <c r="S894" s="157" t="n">
        <f aca="false">IF(B894=0,S893,IF(ISNONTEXT(B894)=TRUE(),INT(B894),INT(LEFT(B894,FIND(".",B894)-1))))</f>
        <v>3</v>
      </c>
      <c r="T894" s="157" t="str">
        <f aca="false">IF(T895=1,1,IF(B894&lt;&gt;0,1,IF(C894&lt;&gt;0,1,IF(D894&lt;&gt;0,1,IF('ORÇ.GLOBAL REF.'!E894&lt;&gt;0,1,"")))))</f>
        <v/>
      </c>
      <c r="U894" s="157" t="str">
        <f aca="false">IF(S894=0," ",IF(S894&lt;&gt;S893,S894," "))</f>
        <v> </v>
      </c>
      <c r="V894" s="88"/>
    </row>
    <row r="895" s="174" customFormat="true" ht="14.25" hidden="false" customHeight="false" outlineLevel="0" collapsed="false">
      <c r="A895" s="159" t="n">
        <v>884</v>
      </c>
      <c r="B895" s="160" t="n">
        <f aca="false">IF('ORÇ.GLOBAL P CAIXA'!K895="EXEC.",0,'ORÇ.GLOBAL P CAIXA'!M895)</f>
        <v>0</v>
      </c>
      <c r="C895" s="161" t="n">
        <f aca="false">IF('ORÇ.GLOBAL P CAIXA'!K895="EXEC.",0,'ORÇ.GLOBAL P CAIXA'!O895)</f>
        <v>0</v>
      </c>
      <c r="D895" s="162" t="n">
        <f aca="false">IF('ORÇ.GLOBAL P CAIXA'!K895="EXEC.",0,'ORÇ.GLOBAL P CAIXA'!P895)</f>
        <v>0</v>
      </c>
      <c r="E895" s="163" t="n">
        <f aca="false">IF('ORÇ.GLOBAL P CAIXA'!K895="EXEC.",0,ROUND('ORÇ.GLOBAL P CAIXA'!Q895,2))</f>
        <v>0</v>
      </c>
      <c r="F895" s="163" t="n">
        <f aca="false">IF('ORÇ.GLOBAL P CAIXA'!K895="EXEC.",0,TRUNC((1+(IF(OR(H895=0,H895=""),'BDI REF.'!$K$5,CHOOSE(H895,'BDI REF.'!$K$5,'BDI REF.'!$K$6,'BDI REF.'!$K$7))))*'ORÇ.GLOBAL P CAIXA'!R895,2))</f>
        <v>0</v>
      </c>
      <c r="G895" s="163" t="n">
        <f aca="false">IF('ORÇ.GLOBAL P CAIXA'!K895="EXEC.",0,IF(E895&lt;&gt;0,ROUND(E895*F895,2),IF(R895=0,(SUMIF($S$12:$S$1011,B895,$R$12:$R$1011)),R895)))</f>
        <v>0</v>
      </c>
      <c r="H895" s="509" t="str">
        <f aca="false">IF('ORÇ.GLOBAL P CAIXA'!K895="EXEC.","",IF('ORÇ.GLOBAL P CAIXA'!H895&gt;0,'ORÇ.GLOBAL P CAIXA'!H895,""))</f>
        <v/>
      </c>
      <c r="I895" s="509" t="str">
        <f aca="false">IF('ORÇ.GLOBAL P CAIXA'!K895="EXEC.","",IF('ORÇ.GLOBAL P CAIXA'!I895&gt;0,'ORÇ.GLOBAL P CAIXA'!I895,""))</f>
        <v/>
      </c>
      <c r="J895" s="510" t="str">
        <f aca="false">IF('ORÇ.GLOBAL P CAIXA'!K895="EXEC.","",IF('ORÇ.GLOBAL P CAIXA'!J895&gt;0,'ORÇ.GLOBAL P CAIXA'!J895,""))</f>
        <v/>
      </c>
      <c r="K895" s="115"/>
      <c r="L895" s="168" t="str">
        <f aca="false">IF(B895&gt;0,"ok","ocultar")</f>
        <v>ocultar</v>
      </c>
      <c r="M895" s="511" t="n">
        <f aca="false">ROUND(IF($O895&lt;&gt;0,$O895*(INFORMAÇÕES!$T$113/INFORMAÇÕES!$T$117),0),2)</f>
        <v>0</v>
      </c>
      <c r="N895" s="511" t="n">
        <f aca="false">ROUND(IF($O895&lt;&gt;0,$O895*(INFORMAÇÕES!$T$114/INFORMAÇÕES!$T$117),0),2)</f>
        <v>0</v>
      </c>
      <c r="O895" s="512" t="n">
        <f aca="false">IF(E895=0,G895,0)</f>
        <v>0</v>
      </c>
      <c r="Q895" s="88"/>
      <c r="R895" s="163" t="n">
        <f aca="false">IF(E895&lt;&gt;0,G895,0)</f>
        <v>0</v>
      </c>
      <c r="S895" s="157" t="n">
        <f aca="false">IF(B895=0,S894,IF(ISNONTEXT(B895)=TRUE(),INT(B895),INT(LEFT(B895,FIND(".",B895)-1))))</f>
        <v>3</v>
      </c>
      <c r="T895" s="157" t="str">
        <f aca="false">IF(T896=1,1,IF(B895&lt;&gt;0,1,IF(C895&lt;&gt;0,1,IF(D895&lt;&gt;0,1,IF('ORÇ.GLOBAL REF.'!E895&lt;&gt;0,1,"")))))</f>
        <v/>
      </c>
      <c r="U895" s="157" t="str">
        <f aca="false">IF(S895=0," ",IF(S895&lt;&gt;S894,S895," "))</f>
        <v> </v>
      </c>
      <c r="V895" s="88"/>
    </row>
    <row r="896" s="174" customFormat="true" ht="14.25" hidden="false" customHeight="false" outlineLevel="0" collapsed="false">
      <c r="A896" s="159" t="n">
        <v>885</v>
      </c>
      <c r="B896" s="160" t="n">
        <f aca="false">IF('ORÇ.GLOBAL P CAIXA'!K896="EXEC.",0,'ORÇ.GLOBAL P CAIXA'!M896)</f>
        <v>0</v>
      </c>
      <c r="C896" s="161" t="n">
        <f aca="false">IF('ORÇ.GLOBAL P CAIXA'!K896="EXEC.",0,'ORÇ.GLOBAL P CAIXA'!O896)</f>
        <v>0</v>
      </c>
      <c r="D896" s="162" t="n">
        <f aca="false">IF('ORÇ.GLOBAL P CAIXA'!K896="EXEC.",0,'ORÇ.GLOBAL P CAIXA'!P896)</f>
        <v>0</v>
      </c>
      <c r="E896" s="163" t="n">
        <f aca="false">IF('ORÇ.GLOBAL P CAIXA'!K896="EXEC.",0,ROUND('ORÇ.GLOBAL P CAIXA'!Q896,2))</f>
        <v>0</v>
      </c>
      <c r="F896" s="163" t="n">
        <f aca="false">IF('ORÇ.GLOBAL P CAIXA'!K896="EXEC.",0,TRUNC((1+(IF(OR(H896=0,H896=""),'BDI REF.'!$K$5,CHOOSE(H896,'BDI REF.'!$K$5,'BDI REF.'!$K$6,'BDI REF.'!$K$7))))*'ORÇ.GLOBAL P CAIXA'!R896,2))</f>
        <v>0</v>
      </c>
      <c r="G896" s="163" t="n">
        <f aca="false">IF('ORÇ.GLOBAL P CAIXA'!K896="EXEC.",0,IF(E896&lt;&gt;0,ROUND(E896*F896,2),IF(R896=0,(SUMIF($S$12:$S$1011,B896,$R$12:$R$1011)),R896)))</f>
        <v>0</v>
      </c>
      <c r="H896" s="509" t="str">
        <f aca="false">IF('ORÇ.GLOBAL P CAIXA'!K896="EXEC.","",IF('ORÇ.GLOBAL P CAIXA'!H896&gt;0,'ORÇ.GLOBAL P CAIXA'!H896,""))</f>
        <v/>
      </c>
      <c r="I896" s="509" t="str">
        <f aca="false">IF('ORÇ.GLOBAL P CAIXA'!K896="EXEC.","",IF('ORÇ.GLOBAL P CAIXA'!I896&gt;0,'ORÇ.GLOBAL P CAIXA'!I896,""))</f>
        <v/>
      </c>
      <c r="J896" s="510" t="str">
        <f aca="false">IF('ORÇ.GLOBAL P CAIXA'!K896="EXEC.","",IF('ORÇ.GLOBAL P CAIXA'!J896&gt;0,'ORÇ.GLOBAL P CAIXA'!J896,""))</f>
        <v/>
      </c>
      <c r="K896" s="115"/>
      <c r="L896" s="168" t="str">
        <f aca="false">IF(B896&gt;0,"ok","ocultar")</f>
        <v>ocultar</v>
      </c>
      <c r="M896" s="511" t="n">
        <f aca="false">ROUND(IF($O896&lt;&gt;0,$O896*(INFORMAÇÕES!$T$113/INFORMAÇÕES!$T$117),0),2)</f>
        <v>0</v>
      </c>
      <c r="N896" s="511" t="n">
        <f aca="false">ROUND(IF($O896&lt;&gt;0,$O896*(INFORMAÇÕES!$T$114/INFORMAÇÕES!$T$117),0),2)</f>
        <v>0</v>
      </c>
      <c r="O896" s="512" t="n">
        <f aca="false">IF(E896=0,G896,0)</f>
        <v>0</v>
      </c>
      <c r="Q896" s="88"/>
      <c r="R896" s="163" t="n">
        <f aca="false">IF(E896&lt;&gt;0,G896,0)</f>
        <v>0</v>
      </c>
      <c r="S896" s="157" t="n">
        <f aca="false">IF(B896=0,S895,IF(ISNONTEXT(B896)=TRUE(),INT(B896),INT(LEFT(B896,FIND(".",B896)-1))))</f>
        <v>3</v>
      </c>
      <c r="T896" s="157" t="str">
        <f aca="false">IF(T897=1,1,IF(B896&lt;&gt;0,1,IF(C896&lt;&gt;0,1,IF(D896&lt;&gt;0,1,IF('ORÇ.GLOBAL REF.'!E896&lt;&gt;0,1,"")))))</f>
        <v/>
      </c>
      <c r="U896" s="157" t="str">
        <f aca="false">IF(S896=0," ",IF(S896&lt;&gt;S895,S896," "))</f>
        <v> </v>
      </c>
      <c r="V896" s="88"/>
    </row>
    <row r="897" s="174" customFormat="true" ht="14.25" hidden="false" customHeight="false" outlineLevel="0" collapsed="false">
      <c r="A897" s="159" t="n">
        <v>886</v>
      </c>
      <c r="B897" s="160" t="n">
        <f aca="false">IF('ORÇ.GLOBAL P CAIXA'!K897="EXEC.",0,'ORÇ.GLOBAL P CAIXA'!M897)</f>
        <v>0</v>
      </c>
      <c r="C897" s="161" t="n">
        <f aca="false">IF('ORÇ.GLOBAL P CAIXA'!K897="EXEC.",0,'ORÇ.GLOBAL P CAIXA'!O897)</f>
        <v>0</v>
      </c>
      <c r="D897" s="162" t="n">
        <f aca="false">IF('ORÇ.GLOBAL P CAIXA'!K897="EXEC.",0,'ORÇ.GLOBAL P CAIXA'!P897)</f>
        <v>0</v>
      </c>
      <c r="E897" s="163" t="n">
        <f aca="false">IF('ORÇ.GLOBAL P CAIXA'!K897="EXEC.",0,ROUND('ORÇ.GLOBAL P CAIXA'!Q897,2))</f>
        <v>0</v>
      </c>
      <c r="F897" s="163" t="n">
        <f aca="false">IF('ORÇ.GLOBAL P CAIXA'!K897="EXEC.",0,TRUNC((1+(IF(OR(H897=0,H897=""),'BDI REF.'!$K$5,CHOOSE(H897,'BDI REF.'!$K$5,'BDI REF.'!$K$6,'BDI REF.'!$K$7))))*'ORÇ.GLOBAL P CAIXA'!R897,2))</f>
        <v>0</v>
      </c>
      <c r="G897" s="163" t="n">
        <f aca="false">IF('ORÇ.GLOBAL P CAIXA'!K897="EXEC.",0,IF(E897&lt;&gt;0,ROUND(E897*F897,2),IF(R897=0,(SUMIF($S$12:$S$1011,B897,$R$12:$R$1011)),R897)))</f>
        <v>0</v>
      </c>
      <c r="H897" s="509" t="str">
        <f aca="false">IF('ORÇ.GLOBAL P CAIXA'!K897="EXEC.","",IF('ORÇ.GLOBAL P CAIXA'!H897&gt;0,'ORÇ.GLOBAL P CAIXA'!H897,""))</f>
        <v/>
      </c>
      <c r="I897" s="509" t="str">
        <f aca="false">IF('ORÇ.GLOBAL P CAIXA'!K897="EXEC.","",IF('ORÇ.GLOBAL P CAIXA'!I897&gt;0,'ORÇ.GLOBAL P CAIXA'!I897,""))</f>
        <v/>
      </c>
      <c r="J897" s="510" t="str">
        <f aca="false">IF('ORÇ.GLOBAL P CAIXA'!K897="EXEC.","",IF('ORÇ.GLOBAL P CAIXA'!J897&gt;0,'ORÇ.GLOBAL P CAIXA'!J897,""))</f>
        <v/>
      </c>
      <c r="K897" s="115"/>
      <c r="L897" s="168" t="str">
        <f aca="false">IF(B897&gt;0,"ok","ocultar")</f>
        <v>ocultar</v>
      </c>
      <c r="M897" s="511" t="n">
        <f aca="false">ROUND(IF($O897&lt;&gt;0,$O897*(INFORMAÇÕES!$T$113/INFORMAÇÕES!$T$117),0),2)</f>
        <v>0</v>
      </c>
      <c r="N897" s="511" t="n">
        <f aca="false">ROUND(IF($O897&lt;&gt;0,$O897*(INFORMAÇÕES!$T$114/INFORMAÇÕES!$T$117),0),2)</f>
        <v>0</v>
      </c>
      <c r="O897" s="512" t="n">
        <f aca="false">IF(E897=0,G897,0)</f>
        <v>0</v>
      </c>
      <c r="Q897" s="88"/>
      <c r="R897" s="163" t="n">
        <f aca="false">IF(E897&lt;&gt;0,G897,0)</f>
        <v>0</v>
      </c>
      <c r="S897" s="157" t="n">
        <f aca="false">IF(B897=0,S896,IF(ISNONTEXT(B897)=TRUE(),INT(B897),INT(LEFT(B897,FIND(".",B897)-1))))</f>
        <v>3</v>
      </c>
      <c r="T897" s="157" t="str">
        <f aca="false">IF(T898=1,1,IF(B897&lt;&gt;0,1,IF(C897&lt;&gt;0,1,IF(D897&lt;&gt;0,1,IF('ORÇ.GLOBAL REF.'!E897&lt;&gt;0,1,"")))))</f>
        <v/>
      </c>
      <c r="U897" s="157" t="str">
        <f aca="false">IF(S897=0," ",IF(S897&lt;&gt;S896,S897," "))</f>
        <v> </v>
      </c>
      <c r="V897" s="88"/>
    </row>
    <row r="898" s="174" customFormat="true" ht="14.25" hidden="false" customHeight="false" outlineLevel="0" collapsed="false">
      <c r="A898" s="159" t="n">
        <v>887</v>
      </c>
      <c r="B898" s="160" t="n">
        <f aca="false">IF('ORÇ.GLOBAL P CAIXA'!K898="EXEC.",0,'ORÇ.GLOBAL P CAIXA'!M898)</f>
        <v>0</v>
      </c>
      <c r="C898" s="161" t="n">
        <f aca="false">IF('ORÇ.GLOBAL P CAIXA'!K898="EXEC.",0,'ORÇ.GLOBAL P CAIXA'!O898)</f>
        <v>0</v>
      </c>
      <c r="D898" s="162" t="n">
        <f aca="false">IF('ORÇ.GLOBAL P CAIXA'!K898="EXEC.",0,'ORÇ.GLOBAL P CAIXA'!P898)</f>
        <v>0</v>
      </c>
      <c r="E898" s="163" t="n">
        <f aca="false">IF('ORÇ.GLOBAL P CAIXA'!K898="EXEC.",0,ROUND('ORÇ.GLOBAL P CAIXA'!Q898,2))</f>
        <v>0</v>
      </c>
      <c r="F898" s="163" t="n">
        <f aca="false">IF('ORÇ.GLOBAL P CAIXA'!K898="EXEC.",0,TRUNC((1+(IF(OR(H898=0,H898=""),'BDI REF.'!$K$5,CHOOSE(H898,'BDI REF.'!$K$5,'BDI REF.'!$K$6,'BDI REF.'!$K$7))))*'ORÇ.GLOBAL P CAIXA'!R898,2))</f>
        <v>0</v>
      </c>
      <c r="G898" s="163" t="n">
        <f aca="false">IF('ORÇ.GLOBAL P CAIXA'!K898="EXEC.",0,IF(E898&lt;&gt;0,ROUND(E898*F898,2),IF(R898=0,(SUMIF($S$12:$S$1011,B898,$R$12:$R$1011)),R898)))</f>
        <v>0</v>
      </c>
      <c r="H898" s="509" t="str">
        <f aca="false">IF('ORÇ.GLOBAL P CAIXA'!K898="EXEC.","",IF('ORÇ.GLOBAL P CAIXA'!H898&gt;0,'ORÇ.GLOBAL P CAIXA'!H898,""))</f>
        <v/>
      </c>
      <c r="I898" s="509" t="str">
        <f aca="false">IF('ORÇ.GLOBAL P CAIXA'!K898="EXEC.","",IF('ORÇ.GLOBAL P CAIXA'!I898&gt;0,'ORÇ.GLOBAL P CAIXA'!I898,""))</f>
        <v/>
      </c>
      <c r="J898" s="510" t="str">
        <f aca="false">IF('ORÇ.GLOBAL P CAIXA'!K898="EXEC.","",IF('ORÇ.GLOBAL P CAIXA'!J898&gt;0,'ORÇ.GLOBAL P CAIXA'!J898,""))</f>
        <v/>
      </c>
      <c r="K898" s="115"/>
      <c r="L898" s="168" t="str">
        <f aca="false">IF(B898&gt;0,"ok","ocultar")</f>
        <v>ocultar</v>
      </c>
      <c r="M898" s="511" t="n">
        <f aca="false">ROUND(IF($O898&lt;&gt;0,$O898*(INFORMAÇÕES!$T$113/INFORMAÇÕES!$T$117),0),2)</f>
        <v>0</v>
      </c>
      <c r="N898" s="511" t="n">
        <f aca="false">ROUND(IF($O898&lt;&gt;0,$O898*(INFORMAÇÕES!$T$114/INFORMAÇÕES!$T$117),0),2)</f>
        <v>0</v>
      </c>
      <c r="O898" s="512" t="n">
        <f aca="false">IF(E898=0,G898,0)</f>
        <v>0</v>
      </c>
      <c r="Q898" s="88"/>
      <c r="R898" s="163" t="n">
        <f aca="false">IF(E898&lt;&gt;0,G898,0)</f>
        <v>0</v>
      </c>
      <c r="S898" s="157" t="n">
        <f aca="false">IF(B898=0,S897,IF(ISNONTEXT(B898)=TRUE(),INT(B898),INT(LEFT(B898,FIND(".",B898)-1))))</f>
        <v>3</v>
      </c>
      <c r="T898" s="157" t="str">
        <f aca="false">IF(T899=1,1,IF(B898&lt;&gt;0,1,IF(C898&lt;&gt;0,1,IF(D898&lt;&gt;0,1,IF('ORÇ.GLOBAL REF.'!E898&lt;&gt;0,1,"")))))</f>
        <v/>
      </c>
      <c r="U898" s="157" t="str">
        <f aca="false">IF(S898=0," ",IF(S898&lt;&gt;S897,S898," "))</f>
        <v> </v>
      </c>
      <c r="V898" s="88"/>
    </row>
    <row r="899" s="174" customFormat="true" ht="14.25" hidden="false" customHeight="false" outlineLevel="0" collapsed="false">
      <c r="A899" s="159" t="n">
        <v>888</v>
      </c>
      <c r="B899" s="160" t="n">
        <f aca="false">IF('ORÇ.GLOBAL P CAIXA'!K899="EXEC.",0,'ORÇ.GLOBAL P CAIXA'!M899)</f>
        <v>0</v>
      </c>
      <c r="C899" s="161" t="n">
        <f aca="false">IF('ORÇ.GLOBAL P CAIXA'!K899="EXEC.",0,'ORÇ.GLOBAL P CAIXA'!O899)</f>
        <v>0</v>
      </c>
      <c r="D899" s="162" t="n">
        <f aca="false">IF('ORÇ.GLOBAL P CAIXA'!K899="EXEC.",0,'ORÇ.GLOBAL P CAIXA'!P899)</f>
        <v>0</v>
      </c>
      <c r="E899" s="163" t="n">
        <f aca="false">IF('ORÇ.GLOBAL P CAIXA'!K899="EXEC.",0,ROUND('ORÇ.GLOBAL P CAIXA'!Q899,2))</f>
        <v>0</v>
      </c>
      <c r="F899" s="163" t="n">
        <f aca="false">IF('ORÇ.GLOBAL P CAIXA'!K899="EXEC.",0,TRUNC((1+(IF(OR(H899=0,H899=""),'BDI REF.'!$K$5,CHOOSE(H899,'BDI REF.'!$K$5,'BDI REF.'!$K$6,'BDI REF.'!$K$7))))*'ORÇ.GLOBAL P CAIXA'!R899,2))</f>
        <v>0</v>
      </c>
      <c r="G899" s="163" t="n">
        <f aca="false">IF('ORÇ.GLOBAL P CAIXA'!K899="EXEC.",0,IF(E899&lt;&gt;0,ROUND(E899*F899,2),IF(R899=0,(SUMIF($S$12:$S$1011,B899,$R$12:$R$1011)),R899)))</f>
        <v>0</v>
      </c>
      <c r="H899" s="509" t="str">
        <f aca="false">IF('ORÇ.GLOBAL P CAIXA'!K899="EXEC.","",IF('ORÇ.GLOBAL P CAIXA'!H899&gt;0,'ORÇ.GLOBAL P CAIXA'!H899,""))</f>
        <v/>
      </c>
      <c r="I899" s="509" t="str">
        <f aca="false">IF('ORÇ.GLOBAL P CAIXA'!K899="EXEC.","",IF('ORÇ.GLOBAL P CAIXA'!I899&gt;0,'ORÇ.GLOBAL P CAIXA'!I899,""))</f>
        <v/>
      </c>
      <c r="J899" s="510" t="str">
        <f aca="false">IF('ORÇ.GLOBAL P CAIXA'!K899="EXEC.","",IF('ORÇ.GLOBAL P CAIXA'!J899&gt;0,'ORÇ.GLOBAL P CAIXA'!J899,""))</f>
        <v/>
      </c>
      <c r="K899" s="115"/>
      <c r="L899" s="168" t="str">
        <f aca="false">IF(B899&gt;0,"ok","ocultar")</f>
        <v>ocultar</v>
      </c>
      <c r="M899" s="511" t="n">
        <f aca="false">ROUND(IF($O899&lt;&gt;0,$O899*(INFORMAÇÕES!$T$113/INFORMAÇÕES!$T$117),0),2)</f>
        <v>0</v>
      </c>
      <c r="N899" s="511" t="n">
        <f aca="false">ROUND(IF($O899&lt;&gt;0,$O899*(INFORMAÇÕES!$T$114/INFORMAÇÕES!$T$117),0),2)</f>
        <v>0</v>
      </c>
      <c r="O899" s="512" t="n">
        <f aca="false">IF(E899=0,G899,0)</f>
        <v>0</v>
      </c>
      <c r="Q899" s="88"/>
      <c r="R899" s="163" t="n">
        <f aca="false">IF(E899&lt;&gt;0,G899,0)</f>
        <v>0</v>
      </c>
      <c r="S899" s="157" t="n">
        <f aca="false">IF(B899=0,S898,IF(ISNONTEXT(B899)=TRUE(),INT(B899),INT(LEFT(B899,FIND(".",B899)-1))))</f>
        <v>3</v>
      </c>
      <c r="T899" s="157" t="str">
        <f aca="false">IF(T900=1,1,IF(B899&lt;&gt;0,1,IF(C899&lt;&gt;0,1,IF(D899&lt;&gt;0,1,IF('ORÇ.GLOBAL REF.'!E899&lt;&gt;0,1,"")))))</f>
        <v/>
      </c>
      <c r="U899" s="157" t="str">
        <f aca="false">IF(S899=0," ",IF(S899&lt;&gt;S898,S899," "))</f>
        <v> </v>
      </c>
      <c r="V899" s="88"/>
    </row>
    <row r="900" s="174" customFormat="true" ht="14.25" hidden="false" customHeight="false" outlineLevel="0" collapsed="false">
      <c r="A900" s="159" t="n">
        <v>889</v>
      </c>
      <c r="B900" s="160" t="n">
        <f aca="false">IF('ORÇ.GLOBAL P CAIXA'!K900="EXEC.",0,'ORÇ.GLOBAL P CAIXA'!M900)</f>
        <v>0</v>
      </c>
      <c r="C900" s="161" t="n">
        <f aca="false">IF('ORÇ.GLOBAL P CAIXA'!K900="EXEC.",0,'ORÇ.GLOBAL P CAIXA'!O900)</f>
        <v>0</v>
      </c>
      <c r="D900" s="162" t="n">
        <f aca="false">IF('ORÇ.GLOBAL P CAIXA'!K900="EXEC.",0,'ORÇ.GLOBAL P CAIXA'!P900)</f>
        <v>0</v>
      </c>
      <c r="E900" s="163" t="n">
        <f aca="false">IF('ORÇ.GLOBAL P CAIXA'!K900="EXEC.",0,ROUND('ORÇ.GLOBAL P CAIXA'!Q900,2))</f>
        <v>0</v>
      </c>
      <c r="F900" s="163" t="n">
        <f aca="false">IF('ORÇ.GLOBAL P CAIXA'!K900="EXEC.",0,TRUNC((1+(IF(OR(H900=0,H900=""),'BDI REF.'!$K$5,CHOOSE(H900,'BDI REF.'!$K$5,'BDI REF.'!$K$6,'BDI REF.'!$K$7))))*'ORÇ.GLOBAL P CAIXA'!R900,2))</f>
        <v>0</v>
      </c>
      <c r="G900" s="163" t="n">
        <f aca="false">IF('ORÇ.GLOBAL P CAIXA'!K900="EXEC.",0,IF(E900&lt;&gt;0,ROUND(E900*F900,2),IF(R900=0,(SUMIF($S$12:$S$1011,B900,$R$12:$R$1011)),R900)))</f>
        <v>0</v>
      </c>
      <c r="H900" s="509" t="str">
        <f aca="false">IF('ORÇ.GLOBAL P CAIXA'!K900="EXEC.","",IF('ORÇ.GLOBAL P CAIXA'!H900&gt;0,'ORÇ.GLOBAL P CAIXA'!H900,""))</f>
        <v/>
      </c>
      <c r="I900" s="509" t="str">
        <f aca="false">IF('ORÇ.GLOBAL P CAIXA'!K900="EXEC.","",IF('ORÇ.GLOBAL P CAIXA'!I900&gt;0,'ORÇ.GLOBAL P CAIXA'!I900,""))</f>
        <v/>
      </c>
      <c r="J900" s="510" t="str">
        <f aca="false">IF('ORÇ.GLOBAL P CAIXA'!K900="EXEC.","",IF('ORÇ.GLOBAL P CAIXA'!J900&gt;0,'ORÇ.GLOBAL P CAIXA'!J900,""))</f>
        <v/>
      </c>
      <c r="K900" s="115"/>
      <c r="L900" s="168" t="str">
        <f aca="false">IF(B900&gt;0,"ok","ocultar")</f>
        <v>ocultar</v>
      </c>
      <c r="M900" s="511" t="n">
        <f aca="false">ROUND(IF($O900&lt;&gt;0,$O900*(INFORMAÇÕES!$T$113/INFORMAÇÕES!$T$117),0),2)</f>
        <v>0</v>
      </c>
      <c r="N900" s="511" t="n">
        <f aca="false">ROUND(IF($O900&lt;&gt;0,$O900*(INFORMAÇÕES!$T$114/INFORMAÇÕES!$T$117),0),2)</f>
        <v>0</v>
      </c>
      <c r="O900" s="512" t="n">
        <f aca="false">IF(E900=0,G900,0)</f>
        <v>0</v>
      </c>
      <c r="Q900" s="88"/>
      <c r="R900" s="163" t="n">
        <f aca="false">IF(E900&lt;&gt;0,G900,0)</f>
        <v>0</v>
      </c>
      <c r="S900" s="157" t="n">
        <f aca="false">IF(B900=0,S899,IF(ISNONTEXT(B900)=TRUE(),INT(B900),INT(LEFT(B900,FIND(".",B900)-1))))</f>
        <v>3</v>
      </c>
      <c r="T900" s="157" t="str">
        <f aca="false">IF(T901=1,1,IF(B900&lt;&gt;0,1,IF(C900&lt;&gt;0,1,IF(D900&lt;&gt;0,1,IF('ORÇ.GLOBAL REF.'!E900&lt;&gt;0,1,"")))))</f>
        <v/>
      </c>
      <c r="U900" s="157" t="str">
        <f aca="false">IF(S900=0," ",IF(S900&lt;&gt;S899,S900," "))</f>
        <v> </v>
      </c>
      <c r="V900" s="88"/>
    </row>
    <row r="901" s="174" customFormat="true" ht="14.25" hidden="false" customHeight="false" outlineLevel="0" collapsed="false">
      <c r="A901" s="159" t="n">
        <v>890</v>
      </c>
      <c r="B901" s="160" t="n">
        <f aca="false">IF('ORÇ.GLOBAL P CAIXA'!K901="EXEC.",0,'ORÇ.GLOBAL P CAIXA'!M901)</f>
        <v>0</v>
      </c>
      <c r="C901" s="161" t="n">
        <f aca="false">IF('ORÇ.GLOBAL P CAIXA'!K901="EXEC.",0,'ORÇ.GLOBAL P CAIXA'!O901)</f>
        <v>0</v>
      </c>
      <c r="D901" s="162" t="n">
        <f aca="false">IF('ORÇ.GLOBAL P CAIXA'!K901="EXEC.",0,'ORÇ.GLOBAL P CAIXA'!P901)</f>
        <v>0</v>
      </c>
      <c r="E901" s="163" t="n">
        <f aca="false">IF('ORÇ.GLOBAL P CAIXA'!K901="EXEC.",0,ROUND('ORÇ.GLOBAL P CAIXA'!Q901,2))</f>
        <v>0</v>
      </c>
      <c r="F901" s="163" t="n">
        <f aca="false">IF('ORÇ.GLOBAL P CAIXA'!K901="EXEC.",0,TRUNC((1+(IF(OR(H901=0,H901=""),'BDI REF.'!$K$5,CHOOSE(H901,'BDI REF.'!$K$5,'BDI REF.'!$K$6,'BDI REF.'!$K$7))))*'ORÇ.GLOBAL P CAIXA'!R901,2))</f>
        <v>0</v>
      </c>
      <c r="G901" s="163" t="n">
        <f aca="false">IF('ORÇ.GLOBAL P CAIXA'!K901="EXEC.",0,IF(E901&lt;&gt;0,ROUND(E901*F901,2),IF(R901=0,(SUMIF($S$12:$S$1011,B901,$R$12:$R$1011)),R901)))</f>
        <v>0</v>
      </c>
      <c r="H901" s="509" t="str">
        <f aca="false">IF('ORÇ.GLOBAL P CAIXA'!K901="EXEC.","",IF('ORÇ.GLOBAL P CAIXA'!H901&gt;0,'ORÇ.GLOBAL P CAIXA'!H901,""))</f>
        <v/>
      </c>
      <c r="I901" s="509" t="str">
        <f aca="false">IF('ORÇ.GLOBAL P CAIXA'!K901="EXEC.","",IF('ORÇ.GLOBAL P CAIXA'!I901&gt;0,'ORÇ.GLOBAL P CAIXA'!I901,""))</f>
        <v/>
      </c>
      <c r="J901" s="510" t="str">
        <f aca="false">IF('ORÇ.GLOBAL P CAIXA'!K901="EXEC.","",IF('ORÇ.GLOBAL P CAIXA'!J901&gt;0,'ORÇ.GLOBAL P CAIXA'!J901,""))</f>
        <v/>
      </c>
      <c r="K901" s="115"/>
      <c r="L901" s="168" t="str">
        <f aca="false">IF(B901&gt;0,"ok","ocultar")</f>
        <v>ocultar</v>
      </c>
      <c r="M901" s="511" t="n">
        <f aca="false">ROUND(IF($O901&lt;&gt;0,$O901*(INFORMAÇÕES!$T$113/INFORMAÇÕES!$T$117),0),2)</f>
        <v>0</v>
      </c>
      <c r="N901" s="511" t="n">
        <f aca="false">ROUND(IF($O901&lt;&gt;0,$O901*(INFORMAÇÕES!$T$114/INFORMAÇÕES!$T$117),0),2)</f>
        <v>0</v>
      </c>
      <c r="O901" s="512" t="n">
        <f aca="false">IF(E901=0,G901,0)</f>
        <v>0</v>
      </c>
      <c r="Q901" s="88"/>
      <c r="R901" s="163" t="n">
        <f aca="false">IF(E901&lt;&gt;0,G901,0)</f>
        <v>0</v>
      </c>
      <c r="S901" s="157" t="n">
        <f aca="false">IF(B901=0,S900,IF(ISNONTEXT(B901)=TRUE(),INT(B901),INT(LEFT(B901,FIND(".",B901)-1))))</f>
        <v>3</v>
      </c>
      <c r="T901" s="157" t="str">
        <f aca="false">IF(T902=1,1,IF(B901&lt;&gt;0,1,IF(C901&lt;&gt;0,1,IF(D901&lt;&gt;0,1,IF('ORÇ.GLOBAL REF.'!E901&lt;&gt;0,1,"")))))</f>
        <v/>
      </c>
      <c r="U901" s="157" t="str">
        <f aca="false">IF(S901=0," ",IF(S901&lt;&gt;S900,S901," "))</f>
        <v> </v>
      </c>
      <c r="V901" s="88"/>
    </row>
    <row r="902" s="174" customFormat="true" ht="14.25" hidden="false" customHeight="false" outlineLevel="0" collapsed="false">
      <c r="A902" s="159" t="n">
        <v>891</v>
      </c>
      <c r="B902" s="160" t="n">
        <f aca="false">IF('ORÇ.GLOBAL P CAIXA'!K902="EXEC.",0,'ORÇ.GLOBAL P CAIXA'!M902)</f>
        <v>0</v>
      </c>
      <c r="C902" s="161" t="n">
        <f aca="false">IF('ORÇ.GLOBAL P CAIXA'!K902="EXEC.",0,'ORÇ.GLOBAL P CAIXA'!O902)</f>
        <v>0</v>
      </c>
      <c r="D902" s="162" t="n">
        <f aca="false">IF('ORÇ.GLOBAL P CAIXA'!K902="EXEC.",0,'ORÇ.GLOBAL P CAIXA'!P902)</f>
        <v>0</v>
      </c>
      <c r="E902" s="163" t="n">
        <f aca="false">IF('ORÇ.GLOBAL P CAIXA'!K902="EXEC.",0,ROUND('ORÇ.GLOBAL P CAIXA'!Q902,2))</f>
        <v>0</v>
      </c>
      <c r="F902" s="163" t="n">
        <f aca="false">IF('ORÇ.GLOBAL P CAIXA'!K902="EXEC.",0,TRUNC((1+(IF(OR(H902=0,H902=""),'BDI REF.'!$K$5,CHOOSE(H902,'BDI REF.'!$K$5,'BDI REF.'!$K$6,'BDI REF.'!$K$7))))*'ORÇ.GLOBAL P CAIXA'!R902,2))</f>
        <v>0</v>
      </c>
      <c r="G902" s="163" t="n">
        <f aca="false">IF('ORÇ.GLOBAL P CAIXA'!K902="EXEC.",0,IF(E902&lt;&gt;0,ROUND(E902*F902,2),IF(R902=0,(SUMIF($S$12:$S$1011,B902,$R$12:$R$1011)),R902)))</f>
        <v>0</v>
      </c>
      <c r="H902" s="509" t="str">
        <f aca="false">IF('ORÇ.GLOBAL P CAIXA'!K902="EXEC.","",IF('ORÇ.GLOBAL P CAIXA'!H902&gt;0,'ORÇ.GLOBAL P CAIXA'!H902,""))</f>
        <v/>
      </c>
      <c r="I902" s="509" t="str">
        <f aca="false">IF('ORÇ.GLOBAL P CAIXA'!K902="EXEC.","",IF('ORÇ.GLOBAL P CAIXA'!I902&gt;0,'ORÇ.GLOBAL P CAIXA'!I902,""))</f>
        <v/>
      </c>
      <c r="J902" s="510" t="str">
        <f aca="false">IF('ORÇ.GLOBAL P CAIXA'!K902="EXEC.","",IF('ORÇ.GLOBAL P CAIXA'!J902&gt;0,'ORÇ.GLOBAL P CAIXA'!J902,""))</f>
        <v/>
      </c>
      <c r="K902" s="115"/>
      <c r="L902" s="168" t="str">
        <f aca="false">IF(B902&gt;0,"ok","ocultar")</f>
        <v>ocultar</v>
      </c>
      <c r="M902" s="511" t="n">
        <f aca="false">ROUND(IF($O902&lt;&gt;0,$O902*(INFORMAÇÕES!$T$113/INFORMAÇÕES!$T$117),0),2)</f>
        <v>0</v>
      </c>
      <c r="N902" s="511" t="n">
        <f aca="false">ROUND(IF($O902&lt;&gt;0,$O902*(INFORMAÇÕES!$T$114/INFORMAÇÕES!$T$117),0),2)</f>
        <v>0</v>
      </c>
      <c r="O902" s="512" t="n">
        <f aca="false">IF(E902=0,G902,0)</f>
        <v>0</v>
      </c>
      <c r="Q902" s="88"/>
      <c r="R902" s="163" t="n">
        <f aca="false">IF(E902&lt;&gt;0,G902,0)</f>
        <v>0</v>
      </c>
      <c r="S902" s="157" t="n">
        <f aca="false">IF(B902=0,S901,IF(ISNONTEXT(B902)=TRUE(),INT(B902),INT(LEFT(B902,FIND(".",B902)-1))))</f>
        <v>3</v>
      </c>
      <c r="T902" s="157" t="str">
        <f aca="false">IF(T903=1,1,IF(B902&lt;&gt;0,1,IF(C902&lt;&gt;0,1,IF(D902&lt;&gt;0,1,IF('ORÇ.GLOBAL REF.'!E902&lt;&gt;0,1,"")))))</f>
        <v/>
      </c>
      <c r="U902" s="157" t="str">
        <f aca="false">IF(S902=0," ",IF(S902&lt;&gt;S901,S902," "))</f>
        <v> </v>
      </c>
      <c r="V902" s="88"/>
    </row>
    <row r="903" s="174" customFormat="true" ht="14.25" hidden="false" customHeight="false" outlineLevel="0" collapsed="false">
      <c r="A903" s="159" t="n">
        <v>892</v>
      </c>
      <c r="B903" s="160" t="n">
        <f aca="false">IF('ORÇ.GLOBAL P CAIXA'!K903="EXEC.",0,'ORÇ.GLOBAL P CAIXA'!M903)</f>
        <v>0</v>
      </c>
      <c r="C903" s="161" t="n">
        <f aca="false">IF('ORÇ.GLOBAL P CAIXA'!K903="EXEC.",0,'ORÇ.GLOBAL P CAIXA'!O903)</f>
        <v>0</v>
      </c>
      <c r="D903" s="162" t="n">
        <f aca="false">IF('ORÇ.GLOBAL P CAIXA'!K903="EXEC.",0,'ORÇ.GLOBAL P CAIXA'!P903)</f>
        <v>0</v>
      </c>
      <c r="E903" s="163" t="n">
        <f aca="false">IF('ORÇ.GLOBAL P CAIXA'!K903="EXEC.",0,ROUND('ORÇ.GLOBAL P CAIXA'!Q903,2))</f>
        <v>0</v>
      </c>
      <c r="F903" s="163" t="n">
        <f aca="false">IF('ORÇ.GLOBAL P CAIXA'!K903="EXEC.",0,TRUNC((1+(IF(OR(H903=0,H903=""),'BDI REF.'!$K$5,CHOOSE(H903,'BDI REF.'!$K$5,'BDI REF.'!$K$6,'BDI REF.'!$K$7))))*'ORÇ.GLOBAL P CAIXA'!R903,2))</f>
        <v>0</v>
      </c>
      <c r="G903" s="163" t="n">
        <f aca="false">IF('ORÇ.GLOBAL P CAIXA'!K903="EXEC.",0,IF(E903&lt;&gt;0,ROUND(E903*F903,2),IF(R903=0,(SUMIF($S$12:$S$1011,B903,$R$12:$R$1011)),R903)))</f>
        <v>0</v>
      </c>
      <c r="H903" s="509" t="str">
        <f aca="false">IF('ORÇ.GLOBAL P CAIXA'!K903="EXEC.","",IF('ORÇ.GLOBAL P CAIXA'!H903&gt;0,'ORÇ.GLOBAL P CAIXA'!H903,""))</f>
        <v/>
      </c>
      <c r="I903" s="509" t="str">
        <f aca="false">IF('ORÇ.GLOBAL P CAIXA'!K903="EXEC.","",IF('ORÇ.GLOBAL P CAIXA'!I903&gt;0,'ORÇ.GLOBAL P CAIXA'!I903,""))</f>
        <v/>
      </c>
      <c r="J903" s="510" t="str">
        <f aca="false">IF('ORÇ.GLOBAL P CAIXA'!K903="EXEC.","",IF('ORÇ.GLOBAL P CAIXA'!J903&gt;0,'ORÇ.GLOBAL P CAIXA'!J903,""))</f>
        <v/>
      </c>
      <c r="K903" s="115"/>
      <c r="L903" s="168" t="str">
        <f aca="false">IF(B903&gt;0,"ok","ocultar")</f>
        <v>ocultar</v>
      </c>
      <c r="M903" s="511" t="n">
        <f aca="false">ROUND(IF($O903&lt;&gt;0,$O903*(INFORMAÇÕES!$T$113/INFORMAÇÕES!$T$117),0),2)</f>
        <v>0</v>
      </c>
      <c r="N903" s="511" t="n">
        <f aca="false">ROUND(IF($O903&lt;&gt;0,$O903*(INFORMAÇÕES!$T$114/INFORMAÇÕES!$T$117),0),2)</f>
        <v>0</v>
      </c>
      <c r="O903" s="512" t="n">
        <f aca="false">IF(E903=0,G903,0)</f>
        <v>0</v>
      </c>
      <c r="Q903" s="88"/>
      <c r="R903" s="163" t="n">
        <f aca="false">IF(E903&lt;&gt;0,G903,0)</f>
        <v>0</v>
      </c>
      <c r="S903" s="157" t="n">
        <f aca="false">IF(B903=0,S902,IF(ISNONTEXT(B903)=TRUE(),INT(B903),INT(LEFT(B903,FIND(".",B903)-1))))</f>
        <v>3</v>
      </c>
      <c r="T903" s="157" t="str">
        <f aca="false">IF(T904=1,1,IF(B903&lt;&gt;0,1,IF(C903&lt;&gt;0,1,IF(D903&lt;&gt;0,1,IF('ORÇ.GLOBAL REF.'!E903&lt;&gt;0,1,"")))))</f>
        <v/>
      </c>
      <c r="U903" s="157" t="str">
        <f aca="false">IF(S903=0," ",IF(S903&lt;&gt;S902,S903," "))</f>
        <v> </v>
      </c>
      <c r="V903" s="88"/>
    </row>
    <row r="904" s="174" customFormat="true" ht="14.25" hidden="false" customHeight="false" outlineLevel="0" collapsed="false">
      <c r="A904" s="159" t="n">
        <v>893</v>
      </c>
      <c r="B904" s="160" t="n">
        <f aca="false">IF('ORÇ.GLOBAL P CAIXA'!K904="EXEC.",0,'ORÇ.GLOBAL P CAIXA'!M904)</f>
        <v>0</v>
      </c>
      <c r="C904" s="161" t="n">
        <f aca="false">IF('ORÇ.GLOBAL P CAIXA'!K904="EXEC.",0,'ORÇ.GLOBAL P CAIXA'!O904)</f>
        <v>0</v>
      </c>
      <c r="D904" s="162" t="n">
        <f aca="false">IF('ORÇ.GLOBAL P CAIXA'!K904="EXEC.",0,'ORÇ.GLOBAL P CAIXA'!P904)</f>
        <v>0</v>
      </c>
      <c r="E904" s="163" t="n">
        <f aca="false">IF('ORÇ.GLOBAL P CAIXA'!K904="EXEC.",0,ROUND('ORÇ.GLOBAL P CAIXA'!Q904,2))</f>
        <v>0</v>
      </c>
      <c r="F904" s="163" t="n">
        <f aca="false">IF('ORÇ.GLOBAL P CAIXA'!K904="EXEC.",0,TRUNC((1+(IF(OR(H904=0,H904=""),'BDI REF.'!$K$5,CHOOSE(H904,'BDI REF.'!$K$5,'BDI REF.'!$K$6,'BDI REF.'!$K$7))))*'ORÇ.GLOBAL P CAIXA'!R904,2))</f>
        <v>0</v>
      </c>
      <c r="G904" s="163" t="n">
        <f aca="false">IF('ORÇ.GLOBAL P CAIXA'!K904="EXEC.",0,IF(E904&lt;&gt;0,ROUND(E904*F904,2),IF(R904=0,(SUMIF($S$12:$S$1011,B904,$R$12:$R$1011)),R904)))</f>
        <v>0</v>
      </c>
      <c r="H904" s="509" t="str">
        <f aca="false">IF('ORÇ.GLOBAL P CAIXA'!K904="EXEC.","",IF('ORÇ.GLOBAL P CAIXA'!H904&gt;0,'ORÇ.GLOBAL P CAIXA'!H904,""))</f>
        <v/>
      </c>
      <c r="I904" s="509" t="str">
        <f aca="false">IF('ORÇ.GLOBAL P CAIXA'!K904="EXEC.","",IF('ORÇ.GLOBAL P CAIXA'!I904&gt;0,'ORÇ.GLOBAL P CAIXA'!I904,""))</f>
        <v/>
      </c>
      <c r="J904" s="510" t="str">
        <f aca="false">IF('ORÇ.GLOBAL P CAIXA'!K904="EXEC.","",IF('ORÇ.GLOBAL P CAIXA'!J904&gt;0,'ORÇ.GLOBAL P CAIXA'!J904,""))</f>
        <v/>
      </c>
      <c r="K904" s="115"/>
      <c r="L904" s="168" t="str">
        <f aca="false">IF(B904&gt;0,"ok","ocultar")</f>
        <v>ocultar</v>
      </c>
      <c r="M904" s="511" t="n">
        <f aca="false">ROUND(IF($O904&lt;&gt;0,$O904*(INFORMAÇÕES!$T$113/INFORMAÇÕES!$T$117),0),2)</f>
        <v>0</v>
      </c>
      <c r="N904" s="511" t="n">
        <f aca="false">ROUND(IF($O904&lt;&gt;0,$O904*(INFORMAÇÕES!$T$114/INFORMAÇÕES!$T$117),0),2)</f>
        <v>0</v>
      </c>
      <c r="O904" s="512" t="n">
        <f aca="false">IF(E904=0,G904,0)</f>
        <v>0</v>
      </c>
      <c r="Q904" s="88"/>
      <c r="R904" s="163" t="n">
        <f aca="false">IF(E904&lt;&gt;0,G904,0)</f>
        <v>0</v>
      </c>
      <c r="S904" s="157" t="n">
        <f aca="false">IF(B904=0,S903,IF(ISNONTEXT(B904)=TRUE(),INT(B904),INT(LEFT(B904,FIND(".",B904)-1))))</f>
        <v>3</v>
      </c>
      <c r="T904" s="157" t="str">
        <f aca="false">IF(T905=1,1,IF(B904&lt;&gt;0,1,IF(C904&lt;&gt;0,1,IF(D904&lt;&gt;0,1,IF('ORÇ.GLOBAL REF.'!E904&lt;&gt;0,1,"")))))</f>
        <v/>
      </c>
      <c r="U904" s="157" t="str">
        <f aca="false">IF(S904=0," ",IF(S904&lt;&gt;S903,S904," "))</f>
        <v> </v>
      </c>
      <c r="V904" s="88"/>
    </row>
    <row r="905" s="174" customFormat="true" ht="14.25" hidden="false" customHeight="false" outlineLevel="0" collapsed="false">
      <c r="A905" s="159" t="n">
        <v>894</v>
      </c>
      <c r="B905" s="160" t="n">
        <f aca="false">IF('ORÇ.GLOBAL P CAIXA'!K905="EXEC.",0,'ORÇ.GLOBAL P CAIXA'!M905)</f>
        <v>0</v>
      </c>
      <c r="C905" s="161" t="n">
        <f aca="false">IF('ORÇ.GLOBAL P CAIXA'!K905="EXEC.",0,'ORÇ.GLOBAL P CAIXA'!O905)</f>
        <v>0</v>
      </c>
      <c r="D905" s="162" t="n">
        <f aca="false">IF('ORÇ.GLOBAL P CAIXA'!K905="EXEC.",0,'ORÇ.GLOBAL P CAIXA'!P905)</f>
        <v>0</v>
      </c>
      <c r="E905" s="163" t="n">
        <f aca="false">IF('ORÇ.GLOBAL P CAIXA'!K905="EXEC.",0,ROUND('ORÇ.GLOBAL P CAIXA'!Q905,2))</f>
        <v>0</v>
      </c>
      <c r="F905" s="163" t="n">
        <f aca="false">IF('ORÇ.GLOBAL P CAIXA'!K905="EXEC.",0,TRUNC((1+(IF(OR(H905=0,H905=""),'BDI REF.'!$K$5,CHOOSE(H905,'BDI REF.'!$K$5,'BDI REF.'!$K$6,'BDI REF.'!$K$7))))*'ORÇ.GLOBAL P CAIXA'!R905,2))</f>
        <v>0</v>
      </c>
      <c r="G905" s="163" t="n">
        <f aca="false">IF('ORÇ.GLOBAL P CAIXA'!K905="EXEC.",0,IF(E905&lt;&gt;0,ROUND(E905*F905,2),IF(R905=0,(SUMIF($S$12:$S$1011,B905,$R$12:$R$1011)),R905)))</f>
        <v>0</v>
      </c>
      <c r="H905" s="509" t="str">
        <f aca="false">IF('ORÇ.GLOBAL P CAIXA'!K905="EXEC.","",IF('ORÇ.GLOBAL P CAIXA'!H905&gt;0,'ORÇ.GLOBAL P CAIXA'!H905,""))</f>
        <v/>
      </c>
      <c r="I905" s="509" t="str">
        <f aca="false">IF('ORÇ.GLOBAL P CAIXA'!K905="EXEC.","",IF('ORÇ.GLOBAL P CAIXA'!I905&gt;0,'ORÇ.GLOBAL P CAIXA'!I905,""))</f>
        <v/>
      </c>
      <c r="J905" s="510" t="str">
        <f aca="false">IF('ORÇ.GLOBAL P CAIXA'!K905="EXEC.","",IF('ORÇ.GLOBAL P CAIXA'!J905&gt;0,'ORÇ.GLOBAL P CAIXA'!J905,""))</f>
        <v/>
      </c>
      <c r="K905" s="115"/>
      <c r="L905" s="168" t="str">
        <f aca="false">IF(B905&gt;0,"ok","ocultar")</f>
        <v>ocultar</v>
      </c>
      <c r="M905" s="511" t="n">
        <f aca="false">ROUND(IF($O905&lt;&gt;0,$O905*(INFORMAÇÕES!$T$113/INFORMAÇÕES!$T$117),0),2)</f>
        <v>0</v>
      </c>
      <c r="N905" s="511" t="n">
        <f aca="false">ROUND(IF($O905&lt;&gt;0,$O905*(INFORMAÇÕES!$T$114/INFORMAÇÕES!$T$117),0),2)</f>
        <v>0</v>
      </c>
      <c r="O905" s="512" t="n">
        <f aca="false">IF(E905=0,G905,0)</f>
        <v>0</v>
      </c>
      <c r="Q905" s="88"/>
      <c r="R905" s="163" t="n">
        <f aca="false">IF(E905&lt;&gt;0,G905,0)</f>
        <v>0</v>
      </c>
      <c r="S905" s="157" t="n">
        <f aca="false">IF(B905=0,S904,IF(ISNONTEXT(B905)=TRUE(),INT(B905),INT(LEFT(B905,FIND(".",B905)-1))))</f>
        <v>3</v>
      </c>
      <c r="T905" s="157" t="str">
        <f aca="false">IF(T906=1,1,IF(B905&lt;&gt;0,1,IF(C905&lt;&gt;0,1,IF(D905&lt;&gt;0,1,IF('ORÇ.GLOBAL REF.'!E905&lt;&gt;0,1,"")))))</f>
        <v/>
      </c>
      <c r="U905" s="157" t="str">
        <f aca="false">IF(S905=0," ",IF(S905&lt;&gt;S904,S905," "))</f>
        <v> </v>
      </c>
      <c r="V905" s="88"/>
    </row>
    <row r="906" s="174" customFormat="true" ht="14.25" hidden="false" customHeight="false" outlineLevel="0" collapsed="false">
      <c r="A906" s="159" t="n">
        <v>895</v>
      </c>
      <c r="B906" s="160" t="n">
        <f aca="false">IF('ORÇ.GLOBAL P CAIXA'!K906="EXEC.",0,'ORÇ.GLOBAL P CAIXA'!M906)</f>
        <v>0</v>
      </c>
      <c r="C906" s="161" t="n">
        <f aca="false">IF('ORÇ.GLOBAL P CAIXA'!K906="EXEC.",0,'ORÇ.GLOBAL P CAIXA'!O906)</f>
        <v>0</v>
      </c>
      <c r="D906" s="162" t="n">
        <f aca="false">IF('ORÇ.GLOBAL P CAIXA'!K906="EXEC.",0,'ORÇ.GLOBAL P CAIXA'!P906)</f>
        <v>0</v>
      </c>
      <c r="E906" s="163" t="n">
        <f aca="false">IF('ORÇ.GLOBAL P CAIXA'!K906="EXEC.",0,ROUND('ORÇ.GLOBAL P CAIXA'!Q906,2))</f>
        <v>0</v>
      </c>
      <c r="F906" s="163" t="n">
        <f aca="false">IF('ORÇ.GLOBAL P CAIXA'!K906="EXEC.",0,TRUNC((1+(IF(OR(H906=0,H906=""),'BDI REF.'!$K$5,CHOOSE(H906,'BDI REF.'!$K$5,'BDI REF.'!$K$6,'BDI REF.'!$K$7))))*'ORÇ.GLOBAL P CAIXA'!R906,2))</f>
        <v>0</v>
      </c>
      <c r="G906" s="163" t="n">
        <f aca="false">IF('ORÇ.GLOBAL P CAIXA'!K906="EXEC.",0,IF(E906&lt;&gt;0,ROUND(E906*F906,2),IF(R906=0,(SUMIF($S$12:$S$1011,B906,$R$12:$R$1011)),R906)))</f>
        <v>0</v>
      </c>
      <c r="H906" s="509" t="str">
        <f aca="false">IF('ORÇ.GLOBAL P CAIXA'!K906="EXEC.","",IF('ORÇ.GLOBAL P CAIXA'!H906&gt;0,'ORÇ.GLOBAL P CAIXA'!H906,""))</f>
        <v/>
      </c>
      <c r="I906" s="509" t="str">
        <f aca="false">IF('ORÇ.GLOBAL P CAIXA'!K906="EXEC.","",IF('ORÇ.GLOBAL P CAIXA'!I906&gt;0,'ORÇ.GLOBAL P CAIXA'!I906,""))</f>
        <v/>
      </c>
      <c r="J906" s="510" t="str">
        <f aca="false">IF('ORÇ.GLOBAL P CAIXA'!K906="EXEC.","",IF('ORÇ.GLOBAL P CAIXA'!J906&gt;0,'ORÇ.GLOBAL P CAIXA'!J906,""))</f>
        <v/>
      </c>
      <c r="K906" s="115"/>
      <c r="L906" s="168" t="str">
        <f aca="false">IF(B906&gt;0,"ok","ocultar")</f>
        <v>ocultar</v>
      </c>
      <c r="M906" s="511" t="n">
        <f aca="false">ROUND(IF($O906&lt;&gt;0,$O906*(INFORMAÇÕES!$T$113/INFORMAÇÕES!$T$117),0),2)</f>
        <v>0</v>
      </c>
      <c r="N906" s="511" t="n">
        <f aca="false">ROUND(IF($O906&lt;&gt;0,$O906*(INFORMAÇÕES!$T$114/INFORMAÇÕES!$T$117),0),2)</f>
        <v>0</v>
      </c>
      <c r="O906" s="512" t="n">
        <f aca="false">IF(E906=0,G906,0)</f>
        <v>0</v>
      </c>
      <c r="Q906" s="88"/>
      <c r="R906" s="163" t="n">
        <f aca="false">IF(E906&lt;&gt;0,G906,0)</f>
        <v>0</v>
      </c>
      <c r="S906" s="157" t="n">
        <f aca="false">IF(B906=0,S905,IF(ISNONTEXT(B906)=TRUE(),INT(B906),INT(LEFT(B906,FIND(".",B906)-1))))</f>
        <v>3</v>
      </c>
      <c r="T906" s="157" t="str">
        <f aca="false">IF(T907=1,1,IF(B906&lt;&gt;0,1,IF(C906&lt;&gt;0,1,IF(D906&lt;&gt;0,1,IF('ORÇ.GLOBAL REF.'!E906&lt;&gt;0,1,"")))))</f>
        <v/>
      </c>
      <c r="U906" s="157" t="str">
        <f aca="false">IF(S906=0," ",IF(S906&lt;&gt;S905,S906," "))</f>
        <v> </v>
      </c>
      <c r="V906" s="88"/>
    </row>
    <row r="907" s="174" customFormat="true" ht="14.25" hidden="false" customHeight="false" outlineLevel="0" collapsed="false">
      <c r="A907" s="159" t="n">
        <v>896</v>
      </c>
      <c r="B907" s="160" t="n">
        <f aca="false">IF('ORÇ.GLOBAL P CAIXA'!K907="EXEC.",0,'ORÇ.GLOBAL P CAIXA'!M907)</f>
        <v>0</v>
      </c>
      <c r="C907" s="161" t="n">
        <f aca="false">IF('ORÇ.GLOBAL P CAIXA'!K907="EXEC.",0,'ORÇ.GLOBAL P CAIXA'!O907)</f>
        <v>0</v>
      </c>
      <c r="D907" s="162" t="n">
        <f aca="false">IF('ORÇ.GLOBAL P CAIXA'!K907="EXEC.",0,'ORÇ.GLOBAL P CAIXA'!P907)</f>
        <v>0</v>
      </c>
      <c r="E907" s="163" t="n">
        <f aca="false">IF('ORÇ.GLOBAL P CAIXA'!K907="EXEC.",0,ROUND('ORÇ.GLOBAL P CAIXA'!Q907,2))</f>
        <v>0</v>
      </c>
      <c r="F907" s="163" t="n">
        <f aca="false">IF('ORÇ.GLOBAL P CAIXA'!K907="EXEC.",0,TRUNC((1+(IF(OR(H907=0,H907=""),'BDI REF.'!$K$5,CHOOSE(H907,'BDI REF.'!$K$5,'BDI REF.'!$K$6,'BDI REF.'!$K$7))))*'ORÇ.GLOBAL P CAIXA'!R907,2))</f>
        <v>0</v>
      </c>
      <c r="G907" s="163" t="n">
        <f aca="false">IF('ORÇ.GLOBAL P CAIXA'!K907="EXEC.",0,IF(E907&lt;&gt;0,ROUND(E907*F907,2),IF(R907=0,(SUMIF($S$12:$S$1011,B907,$R$12:$R$1011)),R907)))</f>
        <v>0</v>
      </c>
      <c r="H907" s="509" t="str">
        <f aca="false">IF('ORÇ.GLOBAL P CAIXA'!K907="EXEC.","",IF('ORÇ.GLOBAL P CAIXA'!H907&gt;0,'ORÇ.GLOBAL P CAIXA'!H907,""))</f>
        <v/>
      </c>
      <c r="I907" s="509" t="str">
        <f aca="false">IF('ORÇ.GLOBAL P CAIXA'!K907="EXEC.","",IF('ORÇ.GLOBAL P CAIXA'!I907&gt;0,'ORÇ.GLOBAL P CAIXA'!I907,""))</f>
        <v/>
      </c>
      <c r="J907" s="510" t="str">
        <f aca="false">IF('ORÇ.GLOBAL P CAIXA'!K907="EXEC.","",IF('ORÇ.GLOBAL P CAIXA'!J907&gt;0,'ORÇ.GLOBAL P CAIXA'!J907,""))</f>
        <v/>
      </c>
      <c r="K907" s="115"/>
      <c r="L907" s="168" t="str">
        <f aca="false">IF(B907&gt;0,"ok","ocultar")</f>
        <v>ocultar</v>
      </c>
      <c r="M907" s="511" t="n">
        <f aca="false">ROUND(IF($O907&lt;&gt;0,$O907*(INFORMAÇÕES!$T$113/INFORMAÇÕES!$T$117),0),2)</f>
        <v>0</v>
      </c>
      <c r="N907" s="511" t="n">
        <f aca="false">ROUND(IF($O907&lt;&gt;0,$O907*(INFORMAÇÕES!$T$114/INFORMAÇÕES!$T$117),0),2)</f>
        <v>0</v>
      </c>
      <c r="O907" s="512" t="n">
        <f aca="false">IF(E907=0,G907,0)</f>
        <v>0</v>
      </c>
      <c r="Q907" s="88"/>
      <c r="R907" s="163" t="n">
        <f aca="false">IF(E907&lt;&gt;0,G907,0)</f>
        <v>0</v>
      </c>
      <c r="S907" s="157" t="n">
        <f aca="false">IF(B907=0,S906,IF(ISNONTEXT(B907)=TRUE(),INT(B907),INT(LEFT(B907,FIND(".",B907)-1))))</f>
        <v>3</v>
      </c>
      <c r="T907" s="157" t="str">
        <f aca="false">IF(T908=1,1,IF(B907&lt;&gt;0,1,IF(C907&lt;&gt;0,1,IF(D907&lt;&gt;0,1,IF('ORÇ.GLOBAL REF.'!E907&lt;&gt;0,1,"")))))</f>
        <v/>
      </c>
      <c r="U907" s="157" t="str">
        <f aca="false">IF(S907=0," ",IF(S907&lt;&gt;S906,S907," "))</f>
        <v> </v>
      </c>
      <c r="V907" s="88"/>
    </row>
    <row r="908" s="174" customFormat="true" ht="14.25" hidden="false" customHeight="false" outlineLevel="0" collapsed="false">
      <c r="A908" s="159" t="n">
        <v>897</v>
      </c>
      <c r="B908" s="160" t="n">
        <f aca="false">IF('ORÇ.GLOBAL P CAIXA'!K908="EXEC.",0,'ORÇ.GLOBAL P CAIXA'!M908)</f>
        <v>0</v>
      </c>
      <c r="C908" s="161" t="n">
        <f aca="false">IF('ORÇ.GLOBAL P CAIXA'!K908="EXEC.",0,'ORÇ.GLOBAL P CAIXA'!O908)</f>
        <v>0</v>
      </c>
      <c r="D908" s="162" t="n">
        <f aca="false">IF('ORÇ.GLOBAL P CAIXA'!K908="EXEC.",0,'ORÇ.GLOBAL P CAIXA'!P908)</f>
        <v>0</v>
      </c>
      <c r="E908" s="163" t="n">
        <f aca="false">IF('ORÇ.GLOBAL P CAIXA'!K908="EXEC.",0,ROUND('ORÇ.GLOBAL P CAIXA'!Q908,2))</f>
        <v>0</v>
      </c>
      <c r="F908" s="163" t="n">
        <f aca="false">IF('ORÇ.GLOBAL P CAIXA'!K908="EXEC.",0,TRUNC((1+(IF(OR(H908=0,H908=""),'BDI REF.'!$K$5,CHOOSE(H908,'BDI REF.'!$K$5,'BDI REF.'!$K$6,'BDI REF.'!$K$7))))*'ORÇ.GLOBAL P CAIXA'!R908,2))</f>
        <v>0</v>
      </c>
      <c r="G908" s="163" t="n">
        <f aca="false">IF('ORÇ.GLOBAL P CAIXA'!K908="EXEC.",0,IF(E908&lt;&gt;0,ROUND(E908*F908,2),IF(R908=0,(SUMIF($S$12:$S$1011,B908,$R$12:$R$1011)),R908)))</f>
        <v>0</v>
      </c>
      <c r="H908" s="509" t="str">
        <f aca="false">IF('ORÇ.GLOBAL P CAIXA'!K908="EXEC.","",IF('ORÇ.GLOBAL P CAIXA'!H908&gt;0,'ORÇ.GLOBAL P CAIXA'!H908,""))</f>
        <v/>
      </c>
      <c r="I908" s="509" t="str">
        <f aca="false">IF('ORÇ.GLOBAL P CAIXA'!K908="EXEC.","",IF('ORÇ.GLOBAL P CAIXA'!I908&gt;0,'ORÇ.GLOBAL P CAIXA'!I908,""))</f>
        <v/>
      </c>
      <c r="J908" s="510" t="str">
        <f aca="false">IF('ORÇ.GLOBAL P CAIXA'!K908="EXEC.","",IF('ORÇ.GLOBAL P CAIXA'!J908&gt;0,'ORÇ.GLOBAL P CAIXA'!J908,""))</f>
        <v/>
      </c>
      <c r="K908" s="115"/>
      <c r="L908" s="168" t="str">
        <f aca="false">IF(B908&gt;0,"ok","ocultar")</f>
        <v>ocultar</v>
      </c>
      <c r="M908" s="511" t="n">
        <f aca="false">ROUND(IF($O908&lt;&gt;0,$O908*(INFORMAÇÕES!$T$113/INFORMAÇÕES!$T$117),0),2)</f>
        <v>0</v>
      </c>
      <c r="N908" s="511" t="n">
        <f aca="false">ROUND(IF($O908&lt;&gt;0,$O908*(INFORMAÇÕES!$T$114/INFORMAÇÕES!$T$117),0),2)</f>
        <v>0</v>
      </c>
      <c r="O908" s="512" t="n">
        <f aca="false">IF(E908=0,G908,0)</f>
        <v>0</v>
      </c>
      <c r="Q908" s="88"/>
      <c r="R908" s="163" t="n">
        <f aca="false">IF(E908&lt;&gt;0,G908,0)</f>
        <v>0</v>
      </c>
      <c r="S908" s="157" t="n">
        <f aca="false">IF(B908=0,S907,IF(ISNONTEXT(B908)=TRUE(),INT(B908),INT(LEFT(B908,FIND(".",B908)-1))))</f>
        <v>3</v>
      </c>
      <c r="T908" s="157" t="str">
        <f aca="false">IF(T909=1,1,IF(B908&lt;&gt;0,1,IF(C908&lt;&gt;0,1,IF(D908&lt;&gt;0,1,IF('ORÇ.GLOBAL REF.'!E908&lt;&gt;0,1,"")))))</f>
        <v/>
      </c>
      <c r="U908" s="157" t="str">
        <f aca="false">IF(S908=0," ",IF(S908&lt;&gt;S907,S908," "))</f>
        <v> </v>
      </c>
      <c r="V908" s="88"/>
    </row>
    <row r="909" s="174" customFormat="true" ht="14.25" hidden="false" customHeight="false" outlineLevel="0" collapsed="false">
      <c r="A909" s="159" t="n">
        <v>898</v>
      </c>
      <c r="B909" s="160" t="n">
        <f aca="false">IF('ORÇ.GLOBAL P CAIXA'!K909="EXEC.",0,'ORÇ.GLOBAL P CAIXA'!M909)</f>
        <v>0</v>
      </c>
      <c r="C909" s="161" t="n">
        <f aca="false">IF('ORÇ.GLOBAL P CAIXA'!K909="EXEC.",0,'ORÇ.GLOBAL P CAIXA'!O909)</f>
        <v>0</v>
      </c>
      <c r="D909" s="162" t="n">
        <f aca="false">IF('ORÇ.GLOBAL P CAIXA'!K909="EXEC.",0,'ORÇ.GLOBAL P CAIXA'!P909)</f>
        <v>0</v>
      </c>
      <c r="E909" s="163" t="n">
        <f aca="false">IF('ORÇ.GLOBAL P CAIXA'!K909="EXEC.",0,ROUND('ORÇ.GLOBAL P CAIXA'!Q909,2))</f>
        <v>0</v>
      </c>
      <c r="F909" s="163" t="n">
        <f aca="false">IF('ORÇ.GLOBAL P CAIXA'!K909="EXEC.",0,TRUNC((1+(IF(OR(H909=0,H909=""),'BDI REF.'!$K$5,CHOOSE(H909,'BDI REF.'!$K$5,'BDI REF.'!$K$6,'BDI REF.'!$K$7))))*'ORÇ.GLOBAL P CAIXA'!R909,2))</f>
        <v>0</v>
      </c>
      <c r="G909" s="163" t="n">
        <f aca="false">IF('ORÇ.GLOBAL P CAIXA'!K909="EXEC.",0,IF(E909&lt;&gt;0,ROUND(E909*F909,2),IF(R909=0,(SUMIF($S$12:$S$1011,B909,$R$12:$R$1011)),R909)))</f>
        <v>0</v>
      </c>
      <c r="H909" s="509" t="str">
        <f aca="false">IF('ORÇ.GLOBAL P CAIXA'!K909="EXEC.","",IF('ORÇ.GLOBAL P CAIXA'!H909&gt;0,'ORÇ.GLOBAL P CAIXA'!H909,""))</f>
        <v/>
      </c>
      <c r="I909" s="509" t="str">
        <f aca="false">IF('ORÇ.GLOBAL P CAIXA'!K909="EXEC.","",IF('ORÇ.GLOBAL P CAIXA'!I909&gt;0,'ORÇ.GLOBAL P CAIXA'!I909,""))</f>
        <v/>
      </c>
      <c r="J909" s="510" t="str">
        <f aca="false">IF('ORÇ.GLOBAL P CAIXA'!K909="EXEC.","",IF('ORÇ.GLOBAL P CAIXA'!J909&gt;0,'ORÇ.GLOBAL P CAIXA'!J909,""))</f>
        <v/>
      </c>
      <c r="K909" s="115"/>
      <c r="L909" s="168" t="str">
        <f aca="false">IF(B909&gt;0,"ok","ocultar")</f>
        <v>ocultar</v>
      </c>
      <c r="M909" s="511" t="n">
        <f aca="false">ROUND(IF($O909&lt;&gt;0,$O909*(INFORMAÇÕES!$T$113/INFORMAÇÕES!$T$117),0),2)</f>
        <v>0</v>
      </c>
      <c r="N909" s="511" t="n">
        <f aca="false">ROUND(IF($O909&lt;&gt;0,$O909*(INFORMAÇÕES!$T$114/INFORMAÇÕES!$T$117),0),2)</f>
        <v>0</v>
      </c>
      <c r="O909" s="512" t="n">
        <f aca="false">IF(E909=0,G909,0)</f>
        <v>0</v>
      </c>
      <c r="Q909" s="88"/>
      <c r="R909" s="163" t="n">
        <f aca="false">IF(E909&lt;&gt;0,G909,0)</f>
        <v>0</v>
      </c>
      <c r="S909" s="157" t="n">
        <f aca="false">IF(B909=0,S908,IF(ISNONTEXT(B909)=TRUE(),INT(B909),INT(LEFT(B909,FIND(".",B909)-1))))</f>
        <v>3</v>
      </c>
      <c r="T909" s="157" t="str">
        <f aca="false">IF(T910=1,1,IF(B909&lt;&gt;0,1,IF(C909&lt;&gt;0,1,IF(D909&lt;&gt;0,1,IF('ORÇ.GLOBAL REF.'!E909&lt;&gt;0,1,"")))))</f>
        <v/>
      </c>
      <c r="U909" s="157" t="str">
        <f aca="false">IF(S909=0," ",IF(S909&lt;&gt;S908,S909," "))</f>
        <v> </v>
      </c>
      <c r="V909" s="88"/>
    </row>
    <row r="910" s="174" customFormat="true" ht="14.25" hidden="false" customHeight="false" outlineLevel="0" collapsed="false">
      <c r="A910" s="159" t="n">
        <v>899</v>
      </c>
      <c r="B910" s="160" t="n">
        <f aca="false">IF('ORÇ.GLOBAL P CAIXA'!K910="EXEC.",0,'ORÇ.GLOBAL P CAIXA'!M910)</f>
        <v>0</v>
      </c>
      <c r="C910" s="161" t="n">
        <f aca="false">IF('ORÇ.GLOBAL P CAIXA'!K910="EXEC.",0,'ORÇ.GLOBAL P CAIXA'!O910)</f>
        <v>0</v>
      </c>
      <c r="D910" s="162" t="n">
        <f aca="false">IF('ORÇ.GLOBAL P CAIXA'!K910="EXEC.",0,'ORÇ.GLOBAL P CAIXA'!P910)</f>
        <v>0</v>
      </c>
      <c r="E910" s="163" t="n">
        <f aca="false">IF('ORÇ.GLOBAL P CAIXA'!K910="EXEC.",0,ROUND('ORÇ.GLOBAL P CAIXA'!Q910,2))</f>
        <v>0</v>
      </c>
      <c r="F910" s="163" t="n">
        <f aca="false">IF('ORÇ.GLOBAL P CAIXA'!K910="EXEC.",0,TRUNC((1+(IF(OR(H910=0,H910=""),'BDI REF.'!$K$5,CHOOSE(H910,'BDI REF.'!$K$5,'BDI REF.'!$K$6,'BDI REF.'!$K$7))))*'ORÇ.GLOBAL P CAIXA'!R910,2))</f>
        <v>0</v>
      </c>
      <c r="G910" s="163" t="n">
        <f aca="false">IF('ORÇ.GLOBAL P CAIXA'!K910="EXEC.",0,IF(E910&lt;&gt;0,ROUND(E910*F910,2),IF(R910=0,(SUMIF($S$12:$S$1011,B910,$R$12:$R$1011)),R910)))</f>
        <v>0</v>
      </c>
      <c r="H910" s="509" t="str">
        <f aca="false">IF('ORÇ.GLOBAL P CAIXA'!K910="EXEC.","",IF('ORÇ.GLOBAL P CAIXA'!H910&gt;0,'ORÇ.GLOBAL P CAIXA'!H910,""))</f>
        <v/>
      </c>
      <c r="I910" s="509" t="str">
        <f aca="false">IF('ORÇ.GLOBAL P CAIXA'!K910="EXEC.","",IF('ORÇ.GLOBAL P CAIXA'!I910&gt;0,'ORÇ.GLOBAL P CAIXA'!I910,""))</f>
        <v/>
      </c>
      <c r="J910" s="510" t="str">
        <f aca="false">IF('ORÇ.GLOBAL P CAIXA'!K910="EXEC.","",IF('ORÇ.GLOBAL P CAIXA'!J910&gt;0,'ORÇ.GLOBAL P CAIXA'!J910,""))</f>
        <v/>
      </c>
      <c r="K910" s="115"/>
      <c r="L910" s="168" t="str">
        <f aca="false">IF(B910&gt;0,"ok","ocultar")</f>
        <v>ocultar</v>
      </c>
      <c r="M910" s="511" t="n">
        <f aca="false">ROUND(IF($O910&lt;&gt;0,$O910*(INFORMAÇÕES!$T$113/INFORMAÇÕES!$T$117),0),2)</f>
        <v>0</v>
      </c>
      <c r="N910" s="511" t="n">
        <f aca="false">ROUND(IF($O910&lt;&gt;0,$O910*(INFORMAÇÕES!$T$114/INFORMAÇÕES!$T$117),0),2)</f>
        <v>0</v>
      </c>
      <c r="O910" s="512" t="n">
        <f aca="false">IF(E910=0,G910,0)</f>
        <v>0</v>
      </c>
      <c r="Q910" s="88"/>
      <c r="R910" s="163" t="n">
        <f aca="false">IF(E910&lt;&gt;0,G910,0)</f>
        <v>0</v>
      </c>
      <c r="S910" s="157" t="n">
        <f aca="false">IF(B910=0,S909,IF(ISNONTEXT(B910)=TRUE(),INT(B910),INT(LEFT(B910,FIND(".",B910)-1))))</f>
        <v>3</v>
      </c>
      <c r="T910" s="157" t="str">
        <f aca="false">IF(T911=1,1,IF(B910&lt;&gt;0,1,IF(C910&lt;&gt;0,1,IF(D910&lt;&gt;0,1,IF('ORÇ.GLOBAL REF.'!E910&lt;&gt;0,1,"")))))</f>
        <v/>
      </c>
      <c r="U910" s="157" t="str">
        <f aca="false">IF(S910=0," ",IF(S910&lt;&gt;S909,S910," "))</f>
        <v> </v>
      </c>
      <c r="V910" s="88"/>
    </row>
    <row r="911" s="174" customFormat="true" ht="14.25" hidden="false" customHeight="false" outlineLevel="0" collapsed="false">
      <c r="A911" s="159" t="n">
        <v>900</v>
      </c>
      <c r="B911" s="160" t="n">
        <f aca="false">IF('ORÇ.GLOBAL P CAIXA'!K911="EXEC.",0,'ORÇ.GLOBAL P CAIXA'!M911)</f>
        <v>0</v>
      </c>
      <c r="C911" s="161" t="n">
        <f aca="false">IF('ORÇ.GLOBAL P CAIXA'!K911="EXEC.",0,'ORÇ.GLOBAL P CAIXA'!O911)</f>
        <v>0</v>
      </c>
      <c r="D911" s="162" t="n">
        <f aca="false">IF('ORÇ.GLOBAL P CAIXA'!K911="EXEC.",0,'ORÇ.GLOBAL P CAIXA'!P911)</f>
        <v>0</v>
      </c>
      <c r="E911" s="163" t="n">
        <f aca="false">IF('ORÇ.GLOBAL P CAIXA'!K911="EXEC.",0,ROUND('ORÇ.GLOBAL P CAIXA'!Q911,2))</f>
        <v>0</v>
      </c>
      <c r="F911" s="163" t="n">
        <f aca="false">IF('ORÇ.GLOBAL P CAIXA'!K911="EXEC.",0,TRUNC((1+(IF(OR(H911=0,H911=""),'BDI REF.'!$K$5,CHOOSE(H911,'BDI REF.'!$K$5,'BDI REF.'!$K$6,'BDI REF.'!$K$7))))*'ORÇ.GLOBAL P CAIXA'!R911,2))</f>
        <v>0</v>
      </c>
      <c r="G911" s="163" t="n">
        <f aca="false">IF('ORÇ.GLOBAL P CAIXA'!K911="EXEC.",0,IF(E911&lt;&gt;0,ROUND(E911*F911,2),IF(R911=0,(SUMIF($S$12:$S$1011,B911,$R$12:$R$1011)),R911)))</f>
        <v>0</v>
      </c>
      <c r="H911" s="509" t="str">
        <f aca="false">IF('ORÇ.GLOBAL P CAIXA'!K911="EXEC.","",IF('ORÇ.GLOBAL P CAIXA'!H911&gt;0,'ORÇ.GLOBAL P CAIXA'!H911,""))</f>
        <v/>
      </c>
      <c r="I911" s="509" t="str">
        <f aca="false">IF('ORÇ.GLOBAL P CAIXA'!K911="EXEC.","",IF('ORÇ.GLOBAL P CAIXA'!I911&gt;0,'ORÇ.GLOBAL P CAIXA'!I911,""))</f>
        <v/>
      </c>
      <c r="J911" s="510" t="str">
        <f aca="false">IF('ORÇ.GLOBAL P CAIXA'!K911="EXEC.","",IF('ORÇ.GLOBAL P CAIXA'!J911&gt;0,'ORÇ.GLOBAL P CAIXA'!J911,""))</f>
        <v/>
      </c>
      <c r="K911" s="115"/>
      <c r="L911" s="168" t="str">
        <f aca="false">IF(B911&gt;0,"ok","ocultar")</f>
        <v>ocultar</v>
      </c>
      <c r="M911" s="511" t="n">
        <f aca="false">ROUND(IF($O911&lt;&gt;0,$O911*(INFORMAÇÕES!$T$113/INFORMAÇÕES!$T$117),0),2)</f>
        <v>0</v>
      </c>
      <c r="N911" s="511" t="n">
        <f aca="false">ROUND(IF($O911&lt;&gt;0,$O911*(INFORMAÇÕES!$T$114/INFORMAÇÕES!$T$117),0),2)</f>
        <v>0</v>
      </c>
      <c r="O911" s="512" t="n">
        <f aca="false">IF(E911=0,G911,0)</f>
        <v>0</v>
      </c>
      <c r="Q911" s="88"/>
      <c r="R911" s="163" t="n">
        <f aca="false">IF(E911&lt;&gt;0,G911,0)</f>
        <v>0</v>
      </c>
      <c r="S911" s="157" t="n">
        <f aca="false">IF(B911=0,S910,IF(ISNONTEXT(B911)=TRUE(),INT(B911),INT(LEFT(B911,FIND(".",B911)-1))))</f>
        <v>3</v>
      </c>
      <c r="T911" s="157" t="str">
        <f aca="false">IF(T912=1,1,IF(B911&lt;&gt;0,1,IF(C911&lt;&gt;0,1,IF(D911&lt;&gt;0,1,IF('ORÇ.GLOBAL REF.'!E911&lt;&gt;0,1,"")))))</f>
        <v/>
      </c>
      <c r="U911" s="157" t="str">
        <f aca="false">IF(S911=0," ",IF(S911&lt;&gt;S910,S911," "))</f>
        <v> </v>
      </c>
      <c r="V911" s="88"/>
    </row>
    <row r="912" s="174" customFormat="true" ht="14.25" hidden="false" customHeight="false" outlineLevel="0" collapsed="false">
      <c r="A912" s="159" t="n">
        <v>901</v>
      </c>
      <c r="B912" s="160" t="n">
        <f aca="false">IF('ORÇ.GLOBAL P CAIXA'!K912="EXEC.",0,'ORÇ.GLOBAL P CAIXA'!M912)</f>
        <v>0</v>
      </c>
      <c r="C912" s="161" t="n">
        <f aca="false">IF('ORÇ.GLOBAL P CAIXA'!K912="EXEC.",0,'ORÇ.GLOBAL P CAIXA'!O912)</f>
        <v>0</v>
      </c>
      <c r="D912" s="162" t="n">
        <f aca="false">IF('ORÇ.GLOBAL P CAIXA'!K912="EXEC.",0,'ORÇ.GLOBAL P CAIXA'!P912)</f>
        <v>0</v>
      </c>
      <c r="E912" s="163" t="n">
        <f aca="false">IF('ORÇ.GLOBAL P CAIXA'!K912="EXEC.",0,ROUND('ORÇ.GLOBAL P CAIXA'!Q912,2))</f>
        <v>0</v>
      </c>
      <c r="F912" s="163" t="n">
        <f aca="false">IF('ORÇ.GLOBAL P CAIXA'!K912="EXEC.",0,TRUNC((1+(IF(OR(H912=0,H912=""),'BDI REF.'!$K$5,CHOOSE(H912,'BDI REF.'!$K$5,'BDI REF.'!$K$6,'BDI REF.'!$K$7))))*'ORÇ.GLOBAL P CAIXA'!R912,2))</f>
        <v>0</v>
      </c>
      <c r="G912" s="163" t="n">
        <f aca="false">IF('ORÇ.GLOBAL P CAIXA'!K912="EXEC.",0,IF(E912&lt;&gt;0,ROUND(E912*F912,2),IF(R912=0,(SUMIF($S$12:$S$1011,B912,$R$12:$R$1011)),R912)))</f>
        <v>0</v>
      </c>
      <c r="H912" s="509" t="str">
        <f aca="false">IF('ORÇ.GLOBAL P CAIXA'!K912="EXEC.","",IF('ORÇ.GLOBAL P CAIXA'!H912&gt;0,'ORÇ.GLOBAL P CAIXA'!H912,""))</f>
        <v/>
      </c>
      <c r="I912" s="509" t="str">
        <f aca="false">IF('ORÇ.GLOBAL P CAIXA'!K912="EXEC.","",IF('ORÇ.GLOBAL P CAIXA'!I912&gt;0,'ORÇ.GLOBAL P CAIXA'!I912,""))</f>
        <v/>
      </c>
      <c r="J912" s="510" t="str">
        <f aca="false">IF('ORÇ.GLOBAL P CAIXA'!K912="EXEC.","",IF('ORÇ.GLOBAL P CAIXA'!J912&gt;0,'ORÇ.GLOBAL P CAIXA'!J912,""))</f>
        <v/>
      </c>
      <c r="K912" s="115"/>
      <c r="L912" s="168" t="str">
        <f aca="false">IF(B912&gt;0,"ok","ocultar")</f>
        <v>ocultar</v>
      </c>
      <c r="M912" s="511" t="n">
        <f aca="false">ROUND(IF($O912&lt;&gt;0,$O912*(INFORMAÇÕES!$T$113/INFORMAÇÕES!$T$117),0),2)</f>
        <v>0</v>
      </c>
      <c r="N912" s="511" t="n">
        <f aca="false">ROUND(IF($O912&lt;&gt;0,$O912*(INFORMAÇÕES!$T$114/INFORMAÇÕES!$T$117),0),2)</f>
        <v>0</v>
      </c>
      <c r="O912" s="512" t="n">
        <f aca="false">IF(E912=0,G912,0)</f>
        <v>0</v>
      </c>
      <c r="Q912" s="88"/>
      <c r="R912" s="163" t="n">
        <f aca="false">IF(E912&lt;&gt;0,G912,0)</f>
        <v>0</v>
      </c>
      <c r="S912" s="157" t="n">
        <f aca="false">IF(B912=0,S911,IF(ISNONTEXT(B912)=TRUE(),INT(B912),INT(LEFT(B912,FIND(".",B912)-1))))</f>
        <v>3</v>
      </c>
      <c r="T912" s="157" t="str">
        <f aca="false">IF(T913=1,1,IF(B912&lt;&gt;0,1,IF(C912&lt;&gt;0,1,IF(D912&lt;&gt;0,1,IF('ORÇ.GLOBAL REF.'!E912&lt;&gt;0,1,"")))))</f>
        <v/>
      </c>
      <c r="U912" s="157" t="str">
        <f aca="false">IF(S912=0," ",IF(S912&lt;&gt;S911,S912," "))</f>
        <v> </v>
      </c>
      <c r="V912" s="88"/>
    </row>
    <row r="913" s="174" customFormat="true" ht="14.25" hidden="false" customHeight="false" outlineLevel="0" collapsed="false">
      <c r="A913" s="159" t="n">
        <v>902</v>
      </c>
      <c r="B913" s="160" t="n">
        <f aca="false">IF('ORÇ.GLOBAL P CAIXA'!K913="EXEC.",0,'ORÇ.GLOBAL P CAIXA'!M913)</f>
        <v>0</v>
      </c>
      <c r="C913" s="161" t="n">
        <f aca="false">IF('ORÇ.GLOBAL P CAIXA'!K913="EXEC.",0,'ORÇ.GLOBAL P CAIXA'!O913)</f>
        <v>0</v>
      </c>
      <c r="D913" s="162" t="n">
        <f aca="false">IF('ORÇ.GLOBAL P CAIXA'!K913="EXEC.",0,'ORÇ.GLOBAL P CAIXA'!P913)</f>
        <v>0</v>
      </c>
      <c r="E913" s="163" t="n">
        <f aca="false">IF('ORÇ.GLOBAL P CAIXA'!K913="EXEC.",0,ROUND('ORÇ.GLOBAL P CAIXA'!Q913,2))</f>
        <v>0</v>
      </c>
      <c r="F913" s="163" t="n">
        <f aca="false">IF('ORÇ.GLOBAL P CAIXA'!K913="EXEC.",0,TRUNC((1+(IF(OR(H913=0,H913=""),'BDI REF.'!$K$5,CHOOSE(H913,'BDI REF.'!$K$5,'BDI REF.'!$K$6,'BDI REF.'!$K$7))))*'ORÇ.GLOBAL P CAIXA'!R913,2))</f>
        <v>0</v>
      </c>
      <c r="G913" s="163" t="n">
        <f aca="false">IF('ORÇ.GLOBAL P CAIXA'!K913="EXEC.",0,IF(E913&lt;&gt;0,ROUND(E913*F913,2),IF(R913=0,(SUMIF($S$12:$S$1011,B913,$R$12:$R$1011)),R913)))</f>
        <v>0</v>
      </c>
      <c r="H913" s="509" t="str">
        <f aca="false">IF('ORÇ.GLOBAL P CAIXA'!K913="EXEC.","",IF('ORÇ.GLOBAL P CAIXA'!H913&gt;0,'ORÇ.GLOBAL P CAIXA'!H913,""))</f>
        <v/>
      </c>
      <c r="I913" s="509" t="str">
        <f aca="false">IF('ORÇ.GLOBAL P CAIXA'!K913="EXEC.","",IF('ORÇ.GLOBAL P CAIXA'!I913&gt;0,'ORÇ.GLOBAL P CAIXA'!I913,""))</f>
        <v/>
      </c>
      <c r="J913" s="510" t="str">
        <f aca="false">IF('ORÇ.GLOBAL P CAIXA'!K913="EXEC.","",IF('ORÇ.GLOBAL P CAIXA'!J913&gt;0,'ORÇ.GLOBAL P CAIXA'!J913,""))</f>
        <v/>
      </c>
      <c r="K913" s="115"/>
      <c r="L913" s="168" t="str">
        <f aca="false">IF(B913&gt;0,"ok","ocultar")</f>
        <v>ocultar</v>
      </c>
      <c r="M913" s="511" t="n">
        <f aca="false">ROUND(IF($O913&lt;&gt;0,$O913*(INFORMAÇÕES!$T$113/INFORMAÇÕES!$T$117),0),2)</f>
        <v>0</v>
      </c>
      <c r="N913" s="511" t="n">
        <f aca="false">ROUND(IF($O913&lt;&gt;0,$O913*(INFORMAÇÕES!$T$114/INFORMAÇÕES!$T$117),0),2)</f>
        <v>0</v>
      </c>
      <c r="O913" s="512" t="n">
        <f aca="false">IF(E913=0,G913,0)</f>
        <v>0</v>
      </c>
      <c r="Q913" s="88"/>
      <c r="R913" s="163" t="n">
        <f aca="false">IF(E913&lt;&gt;0,G913,0)</f>
        <v>0</v>
      </c>
      <c r="S913" s="157" t="n">
        <f aca="false">IF(B913=0,S912,IF(ISNONTEXT(B913)=TRUE(),INT(B913),INT(LEFT(B913,FIND(".",B913)-1))))</f>
        <v>3</v>
      </c>
      <c r="T913" s="157" t="str">
        <f aca="false">IF(T914=1,1,IF(B913&lt;&gt;0,1,IF(C913&lt;&gt;0,1,IF(D913&lt;&gt;0,1,IF('ORÇ.GLOBAL REF.'!E913&lt;&gt;0,1,"")))))</f>
        <v/>
      </c>
      <c r="U913" s="157" t="str">
        <f aca="false">IF(S913=0," ",IF(S913&lt;&gt;S912,S913," "))</f>
        <v> </v>
      </c>
      <c r="V913" s="88"/>
    </row>
    <row r="914" s="174" customFormat="true" ht="14.25" hidden="false" customHeight="false" outlineLevel="0" collapsed="false">
      <c r="A914" s="159" t="n">
        <v>903</v>
      </c>
      <c r="B914" s="160" t="n">
        <f aca="false">IF('ORÇ.GLOBAL P CAIXA'!K914="EXEC.",0,'ORÇ.GLOBAL P CAIXA'!M914)</f>
        <v>0</v>
      </c>
      <c r="C914" s="161" t="n">
        <f aca="false">IF('ORÇ.GLOBAL P CAIXA'!K914="EXEC.",0,'ORÇ.GLOBAL P CAIXA'!O914)</f>
        <v>0</v>
      </c>
      <c r="D914" s="162" t="n">
        <f aca="false">IF('ORÇ.GLOBAL P CAIXA'!K914="EXEC.",0,'ORÇ.GLOBAL P CAIXA'!P914)</f>
        <v>0</v>
      </c>
      <c r="E914" s="163" t="n">
        <f aca="false">IF('ORÇ.GLOBAL P CAIXA'!K914="EXEC.",0,ROUND('ORÇ.GLOBAL P CAIXA'!Q914,2))</f>
        <v>0</v>
      </c>
      <c r="F914" s="163" t="n">
        <f aca="false">IF('ORÇ.GLOBAL P CAIXA'!K914="EXEC.",0,TRUNC((1+(IF(OR(H914=0,H914=""),'BDI REF.'!$K$5,CHOOSE(H914,'BDI REF.'!$K$5,'BDI REF.'!$K$6,'BDI REF.'!$K$7))))*'ORÇ.GLOBAL P CAIXA'!R914,2))</f>
        <v>0</v>
      </c>
      <c r="G914" s="163" t="n">
        <f aca="false">IF('ORÇ.GLOBAL P CAIXA'!K914="EXEC.",0,IF(E914&lt;&gt;0,ROUND(E914*F914,2),IF(R914=0,(SUMIF($S$12:$S$1011,B914,$R$12:$R$1011)),R914)))</f>
        <v>0</v>
      </c>
      <c r="H914" s="509" t="str">
        <f aca="false">IF('ORÇ.GLOBAL P CAIXA'!K914="EXEC.","",IF('ORÇ.GLOBAL P CAIXA'!H914&gt;0,'ORÇ.GLOBAL P CAIXA'!H914,""))</f>
        <v/>
      </c>
      <c r="I914" s="509" t="str">
        <f aca="false">IF('ORÇ.GLOBAL P CAIXA'!K914="EXEC.","",IF('ORÇ.GLOBAL P CAIXA'!I914&gt;0,'ORÇ.GLOBAL P CAIXA'!I914,""))</f>
        <v/>
      </c>
      <c r="J914" s="510" t="str">
        <f aca="false">IF('ORÇ.GLOBAL P CAIXA'!K914="EXEC.","",IF('ORÇ.GLOBAL P CAIXA'!J914&gt;0,'ORÇ.GLOBAL P CAIXA'!J914,""))</f>
        <v/>
      </c>
      <c r="K914" s="115"/>
      <c r="L914" s="168" t="str">
        <f aca="false">IF(B914&gt;0,"ok","ocultar")</f>
        <v>ocultar</v>
      </c>
      <c r="M914" s="511" t="n">
        <f aca="false">ROUND(IF($O914&lt;&gt;0,$O914*(INFORMAÇÕES!$T$113/INFORMAÇÕES!$T$117),0),2)</f>
        <v>0</v>
      </c>
      <c r="N914" s="511" t="n">
        <f aca="false">ROUND(IF($O914&lt;&gt;0,$O914*(INFORMAÇÕES!$T$114/INFORMAÇÕES!$T$117),0),2)</f>
        <v>0</v>
      </c>
      <c r="O914" s="512" t="n">
        <f aca="false">IF(E914=0,G914,0)</f>
        <v>0</v>
      </c>
      <c r="Q914" s="88"/>
      <c r="R914" s="163" t="n">
        <f aca="false">IF(E914&lt;&gt;0,G914,0)</f>
        <v>0</v>
      </c>
      <c r="S914" s="157" t="n">
        <f aca="false">IF(B914=0,S913,IF(ISNONTEXT(B914)=TRUE(),INT(B914),INT(LEFT(B914,FIND(".",B914)-1))))</f>
        <v>3</v>
      </c>
      <c r="T914" s="157" t="str">
        <f aca="false">IF(T915=1,1,IF(B914&lt;&gt;0,1,IF(C914&lt;&gt;0,1,IF(D914&lt;&gt;0,1,IF('ORÇ.GLOBAL REF.'!E914&lt;&gt;0,1,"")))))</f>
        <v/>
      </c>
      <c r="U914" s="157" t="str">
        <f aca="false">IF(S914=0," ",IF(S914&lt;&gt;S913,S914," "))</f>
        <v> </v>
      </c>
      <c r="V914" s="88"/>
    </row>
    <row r="915" s="174" customFormat="true" ht="14.25" hidden="false" customHeight="false" outlineLevel="0" collapsed="false">
      <c r="A915" s="159" t="n">
        <v>904</v>
      </c>
      <c r="B915" s="160" t="n">
        <f aca="false">IF('ORÇ.GLOBAL P CAIXA'!K915="EXEC.",0,'ORÇ.GLOBAL P CAIXA'!M915)</f>
        <v>0</v>
      </c>
      <c r="C915" s="161" t="n">
        <f aca="false">IF('ORÇ.GLOBAL P CAIXA'!K915="EXEC.",0,'ORÇ.GLOBAL P CAIXA'!O915)</f>
        <v>0</v>
      </c>
      <c r="D915" s="162" t="n">
        <f aca="false">IF('ORÇ.GLOBAL P CAIXA'!K915="EXEC.",0,'ORÇ.GLOBAL P CAIXA'!P915)</f>
        <v>0</v>
      </c>
      <c r="E915" s="163" t="n">
        <f aca="false">IF('ORÇ.GLOBAL P CAIXA'!K915="EXEC.",0,ROUND('ORÇ.GLOBAL P CAIXA'!Q915,2))</f>
        <v>0</v>
      </c>
      <c r="F915" s="163" t="n">
        <f aca="false">IF('ORÇ.GLOBAL P CAIXA'!K915="EXEC.",0,TRUNC((1+(IF(OR(H915=0,H915=""),'BDI REF.'!$K$5,CHOOSE(H915,'BDI REF.'!$K$5,'BDI REF.'!$K$6,'BDI REF.'!$K$7))))*'ORÇ.GLOBAL P CAIXA'!R915,2))</f>
        <v>0</v>
      </c>
      <c r="G915" s="163" t="n">
        <f aca="false">IF('ORÇ.GLOBAL P CAIXA'!K915="EXEC.",0,IF(E915&lt;&gt;0,ROUND(E915*F915,2),IF(R915=0,(SUMIF($S$12:$S$1011,B915,$R$12:$R$1011)),R915)))</f>
        <v>0</v>
      </c>
      <c r="H915" s="509" t="str">
        <f aca="false">IF('ORÇ.GLOBAL P CAIXA'!K915="EXEC.","",IF('ORÇ.GLOBAL P CAIXA'!H915&gt;0,'ORÇ.GLOBAL P CAIXA'!H915,""))</f>
        <v/>
      </c>
      <c r="I915" s="509" t="str">
        <f aca="false">IF('ORÇ.GLOBAL P CAIXA'!K915="EXEC.","",IF('ORÇ.GLOBAL P CAIXA'!I915&gt;0,'ORÇ.GLOBAL P CAIXA'!I915,""))</f>
        <v/>
      </c>
      <c r="J915" s="510" t="str">
        <f aca="false">IF('ORÇ.GLOBAL P CAIXA'!K915="EXEC.","",IF('ORÇ.GLOBAL P CAIXA'!J915&gt;0,'ORÇ.GLOBAL P CAIXA'!J915,""))</f>
        <v/>
      </c>
      <c r="K915" s="115"/>
      <c r="L915" s="168" t="str">
        <f aca="false">IF(B915&gt;0,"ok","ocultar")</f>
        <v>ocultar</v>
      </c>
      <c r="M915" s="511" t="n">
        <f aca="false">ROUND(IF($O915&lt;&gt;0,$O915*(INFORMAÇÕES!$T$113/INFORMAÇÕES!$T$117),0),2)</f>
        <v>0</v>
      </c>
      <c r="N915" s="511" t="n">
        <f aca="false">ROUND(IF($O915&lt;&gt;0,$O915*(INFORMAÇÕES!$T$114/INFORMAÇÕES!$T$117),0),2)</f>
        <v>0</v>
      </c>
      <c r="O915" s="512" t="n">
        <f aca="false">IF(E915=0,G915,0)</f>
        <v>0</v>
      </c>
      <c r="Q915" s="88"/>
      <c r="R915" s="163" t="n">
        <f aca="false">IF(E915&lt;&gt;0,G915,0)</f>
        <v>0</v>
      </c>
      <c r="S915" s="157" t="n">
        <f aca="false">IF(B915=0,S914,IF(ISNONTEXT(B915)=TRUE(),INT(B915),INT(LEFT(B915,FIND(".",B915)-1))))</f>
        <v>3</v>
      </c>
      <c r="T915" s="157" t="str">
        <f aca="false">IF(T916=1,1,IF(B915&lt;&gt;0,1,IF(C915&lt;&gt;0,1,IF(D915&lt;&gt;0,1,IF('ORÇ.GLOBAL REF.'!E915&lt;&gt;0,1,"")))))</f>
        <v/>
      </c>
      <c r="U915" s="157" t="str">
        <f aca="false">IF(S915=0," ",IF(S915&lt;&gt;S914,S915," "))</f>
        <v> </v>
      </c>
      <c r="V915" s="88"/>
    </row>
    <row r="916" s="174" customFormat="true" ht="14.25" hidden="false" customHeight="false" outlineLevel="0" collapsed="false">
      <c r="A916" s="159" t="n">
        <v>905</v>
      </c>
      <c r="B916" s="160" t="n">
        <f aca="false">IF('ORÇ.GLOBAL P CAIXA'!K916="EXEC.",0,'ORÇ.GLOBAL P CAIXA'!M916)</f>
        <v>0</v>
      </c>
      <c r="C916" s="161" t="n">
        <f aca="false">IF('ORÇ.GLOBAL P CAIXA'!K916="EXEC.",0,'ORÇ.GLOBAL P CAIXA'!O916)</f>
        <v>0</v>
      </c>
      <c r="D916" s="162" t="n">
        <f aca="false">IF('ORÇ.GLOBAL P CAIXA'!K916="EXEC.",0,'ORÇ.GLOBAL P CAIXA'!P916)</f>
        <v>0</v>
      </c>
      <c r="E916" s="163" t="n">
        <f aca="false">IF('ORÇ.GLOBAL P CAIXA'!K916="EXEC.",0,ROUND('ORÇ.GLOBAL P CAIXA'!Q916,2))</f>
        <v>0</v>
      </c>
      <c r="F916" s="163" t="n">
        <f aca="false">IF('ORÇ.GLOBAL P CAIXA'!K916="EXEC.",0,TRUNC((1+(IF(OR(H916=0,H916=""),'BDI REF.'!$K$5,CHOOSE(H916,'BDI REF.'!$K$5,'BDI REF.'!$K$6,'BDI REF.'!$K$7))))*'ORÇ.GLOBAL P CAIXA'!R916,2))</f>
        <v>0</v>
      </c>
      <c r="G916" s="163" t="n">
        <f aca="false">IF('ORÇ.GLOBAL P CAIXA'!K916="EXEC.",0,IF(E916&lt;&gt;0,ROUND(E916*F916,2),IF(R916=0,(SUMIF($S$12:$S$1011,B916,$R$12:$R$1011)),R916)))</f>
        <v>0</v>
      </c>
      <c r="H916" s="509" t="str">
        <f aca="false">IF('ORÇ.GLOBAL P CAIXA'!K916="EXEC.","",IF('ORÇ.GLOBAL P CAIXA'!H916&gt;0,'ORÇ.GLOBAL P CAIXA'!H916,""))</f>
        <v/>
      </c>
      <c r="I916" s="509" t="str">
        <f aca="false">IF('ORÇ.GLOBAL P CAIXA'!K916="EXEC.","",IF('ORÇ.GLOBAL P CAIXA'!I916&gt;0,'ORÇ.GLOBAL P CAIXA'!I916,""))</f>
        <v/>
      </c>
      <c r="J916" s="510" t="str">
        <f aca="false">IF('ORÇ.GLOBAL P CAIXA'!K916="EXEC.","",IF('ORÇ.GLOBAL P CAIXA'!J916&gt;0,'ORÇ.GLOBAL P CAIXA'!J916,""))</f>
        <v/>
      </c>
      <c r="K916" s="115"/>
      <c r="L916" s="168" t="str">
        <f aca="false">IF(B916&gt;0,"ok","ocultar")</f>
        <v>ocultar</v>
      </c>
      <c r="M916" s="511" t="n">
        <f aca="false">ROUND(IF($O916&lt;&gt;0,$O916*(INFORMAÇÕES!$T$113/INFORMAÇÕES!$T$117),0),2)</f>
        <v>0</v>
      </c>
      <c r="N916" s="511" t="n">
        <f aca="false">ROUND(IF($O916&lt;&gt;0,$O916*(INFORMAÇÕES!$T$114/INFORMAÇÕES!$T$117),0),2)</f>
        <v>0</v>
      </c>
      <c r="O916" s="512" t="n">
        <f aca="false">IF(E916=0,G916,0)</f>
        <v>0</v>
      </c>
      <c r="Q916" s="88"/>
      <c r="R916" s="163" t="n">
        <f aca="false">IF(E916&lt;&gt;0,G916,0)</f>
        <v>0</v>
      </c>
      <c r="S916" s="157" t="n">
        <f aca="false">IF(B916=0,S915,IF(ISNONTEXT(B916)=TRUE(),INT(B916),INT(LEFT(B916,FIND(".",B916)-1))))</f>
        <v>3</v>
      </c>
      <c r="T916" s="157" t="str">
        <f aca="false">IF(T917=1,1,IF(B916&lt;&gt;0,1,IF(C916&lt;&gt;0,1,IF(D916&lt;&gt;0,1,IF('ORÇ.GLOBAL REF.'!E916&lt;&gt;0,1,"")))))</f>
        <v/>
      </c>
      <c r="U916" s="157" t="str">
        <f aca="false">IF(S916=0," ",IF(S916&lt;&gt;S915,S916," "))</f>
        <v> </v>
      </c>
      <c r="V916" s="88"/>
    </row>
    <row r="917" s="174" customFormat="true" ht="14.25" hidden="false" customHeight="false" outlineLevel="0" collapsed="false">
      <c r="A917" s="159" t="n">
        <v>906</v>
      </c>
      <c r="B917" s="160" t="n">
        <f aca="false">IF('ORÇ.GLOBAL P CAIXA'!K917="EXEC.",0,'ORÇ.GLOBAL P CAIXA'!M917)</f>
        <v>0</v>
      </c>
      <c r="C917" s="161" t="n">
        <f aca="false">IF('ORÇ.GLOBAL P CAIXA'!K917="EXEC.",0,'ORÇ.GLOBAL P CAIXA'!O917)</f>
        <v>0</v>
      </c>
      <c r="D917" s="162" t="n">
        <f aca="false">IF('ORÇ.GLOBAL P CAIXA'!K917="EXEC.",0,'ORÇ.GLOBAL P CAIXA'!P917)</f>
        <v>0</v>
      </c>
      <c r="E917" s="163" t="n">
        <f aca="false">IF('ORÇ.GLOBAL P CAIXA'!K917="EXEC.",0,ROUND('ORÇ.GLOBAL P CAIXA'!Q917,2))</f>
        <v>0</v>
      </c>
      <c r="F917" s="163" t="n">
        <f aca="false">IF('ORÇ.GLOBAL P CAIXA'!K917="EXEC.",0,TRUNC((1+(IF(OR(H917=0,H917=""),'BDI REF.'!$K$5,CHOOSE(H917,'BDI REF.'!$K$5,'BDI REF.'!$K$6,'BDI REF.'!$K$7))))*'ORÇ.GLOBAL P CAIXA'!R917,2))</f>
        <v>0</v>
      </c>
      <c r="G917" s="163" t="n">
        <f aca="false">IF('ORÇ.GLOBAL P CAIXA'!K917="EXEC.",0,IF(E917&lt;&gt;0,ROUND(E917*F917,2),IF(R917=0,(SUMIF($S$12:$S$1011,B917,$R$12:$R$1011)),R917)))</f>
        <v>0</v>
      </c>
      <c r="H917" s="509" t="str">
        <f aca="false">IF('ORÇ.GLOBAL P CAIXA'!K917="EXEC.","",IF('ORÇ.GLOBAL P CAIXA'!H917&gt;0,'ORÇ.GLOBAL P CAIXA'!H917,""))</f>
        <v/>
      </c>
      <c r="I917" s="509" t="str">
        <f aca="false">IF('ORÇ.GLOBAL P CAIXA'!K917="EXEC.","",IF('ORÇ.GLOBAL P CAIXA'!I917&gt;0,'ORÇ.GLOBAL P CAIXA'!I917,""))</f>
        <v/>
      </c>
      <c r="J917" s="510" t="str">
        <f aca="false">IF('ORÇ.GLOBAL P CAIXA'!K917="EXEC.","",IF('ORÇ.GLOBAL P CAIXA'!J917&gt;0,'ORÇ.GLOBAL P CAIXA'!J917,""))</f>
        <v/>
      </c>
      <c r="K917" s="115"/>
      <c r="L917" s="168" t="str">
        <f aca="false">IF(B917&gt;0,"ok","ocultar")</f>
        <v>ocultar</v>
      </c>
      <c r="M917" s="511" t="n">
        <f aca="false">ROUND(IF($O917&lt;&gt;0,$O917*(INFORMAÇÕES!$T$113/INFORMAÇÕES!$T$117),0),2)</f>
        <v>0</v>
      </c>
      <c r="N917" s="511" t="n">
        <f aca="false">ROUND(IF($O917&lt;&gt;0,$O917*(INFORMAÇÕES!$T$114/INFORMAÇÕES!$T$117),0),2)</f>
        <v>0</v>
      </c>
      <c r="O917" s="512" t="n">
        <f aca="false">IF(E917=0,G917,0)</f>
        <v>0</v>
      </c>
      <c r="Q917" s="88"/>
      <c r="R917" s="163" t="n">
        <f aca="false">IF(E917&lt;&gt;0,G917,0)</f>
        <v>0</v>
      </c>
      <c r="S917" s="157" t="n">
        <f aca="false">IF(B917=0,S916,IF(ISNONTEXT(B917)=TRUE(),INT(B917),INT(LEFT(B917,FIND(".",B917)-1))))</f>
        <v>3</v>
      </c>
      <c r="T917" s="157" t="str">
        <f aca="false">IF(T918=1,1,IF(B917&lt;&gt;0,1,IF(C917&lt;&gt;0,1,IF(D917&lt;&gt;0,1,IF('ORÇ.GLOBAL REF.'!E917&lt;&gt;0,1,"")))))</f>
        <v/>
      </c>
      <c r="U917" s="157" t="str">
        <f aca="false">IF(S917=0," ",IF(S917&lt;&gt;S916,S917," "))</f>
        <v> </v>
      </c>
      <c r="V917" s="88"/>
    </row>
    <row r="918" s="174" customFormat="true" ht="14.25" hidden="false" customHeight="false" outlineLevel="0" collapsed="false">
      <c r="A918" s="159" t="n">
        <v>907</v>
      </c>
      <c r="B918" s="160" t="n">
        <f aca="false">IF('ORÇ.GLOBAL P CAIXA'!K918="EXEC.",0,'ORÇ.GLOBAL P CAIXA'!M918)</f>
        <v>0</v>
      </c>
      <c r="C918" s="161" t="n">
        <f aca="false">IF('ORÇ.GLOBAL P CAIXA'!K918="EXEC.",0,'ORÇ.GLOBAL P CAIXA'!O918)</f>
        <v>0</v>
      </c>
      <c r="D918" s="162" t="n">
        <f aca="false">IF('ORÇ.GLOBAL P CAIXA'!K918="EXEC.",0,'ORÇ.GLOBAL P CAIXA'!P918)</f>
        <v>0</v>
      </c>
      <c r="E918" s="163" t="n">
        <f aca="false">IF('ORÇ.GLOBAL P CAIXA'!K918="EXEC.",0,ROUND('ORÇ.GLOBAL P CAIXA'!Q918,2))</f>
        <v>0</v>
      </c>
      <c r="F918" s="163" t="n">
        <f aca="false">IF('ORÇ.GLOBAL P CAIXA'!K918="EXEC.",0,TRUNC((1+(IF(OR(H918=0,H918=""),'BDI REF.'!$K$5,CHOOSE(H918,'BDI REF.'!$K$5,'BDI REF.'!$K$6,'BDI REF.'!$K$7))))*'ORÇ.GLOBAL P CAIXA'!R918,2))</f>
        <v>0</v>
      </c>
      <c r="G918" s="163" t="n">
        <f aca="false">IF('ORÇ.GLOBAL P CAIXA'!K918="EXEC.",0,IF(E918&lt;&gt;0,ROUND(E918*F918,2),IF(R918=0,(SUMIF($S$12:$S$1011,B918,$R$12:$R$1011)),R918)))</f>
        <v>0</v>
      </c>
      <c r="H918" s="509" t="str">
        <f aca="false">IF('ORÇ.GLOBAL P CAIXA'!K918="EXEC.","",IF('ORÇ.GLOBAL P CAIXA'!H918&gt;0,'ORÇ.GLOBAL P CAIXA'!H918,""))</f>
        <v/>
      </c>
      <c r="I918" s="509" t="str">
        <f aca="false">IF('ORÇ.GLOBAL P CAIXA'!K918="EXEC.","",IF('ORÇ.GLOBAL P CAIXA'!I918&gt;0,'ORÇ.GLOBAL P CAIXA'!I918,""))</f>
        <v/>
      </c>
      <c r="J918" s="510" t="str">
        <f aca="false">IF('ORÇ.GLOBAL P CAIXA'!K918="EXEC.","",IF('ORÇ.GLOBAL P CAIXA'!J918&gt;0,'ORÇ.GLOBAL P CAIXA'!J918,""))</f>
        <v/>
      </c>
      <c r="K918" s="115"/>
      <c r="L918" s="168" t="str">
        <f aca="false">IF(B918&gt;0,"ok","ocultar")</f>
        <v>ocultar</v>
      </c>
      <c r="M918" s="511" t="n">
        <f aca="false">ROUND(IF($O918&lt;&gt;0,$O918*(INFORMAÇÕES!$T$113/INFORMAÇÕES!$T$117),0),2)</f>
        <v>0</v>
      </c>
      <c r="N918" s="511" t="n">
        <f aca="false">ROUND(IF($O918&lt;&gt;0,$O918*(INFORMAÇÕES!$T$114/INFORMAÇÕES!$T$117),0),2)</f>
        <v>0</v>
      </c>
      <c r="O918" s="512" t="n">
        <f aca="false">IF(E918=0,G918,0)</f>
        <v>0</v>
      </c>
      <c r="Q918" s="88"/>
      <c r="R918" s="163" t="n">
        <f aca="false">IF(E918&lt;&gt;0,G918,0)</f>
        <v>0</v>
      </c>
      <c r="S918" s="157" t="n">
        <f aca="false">IF(B918=0,S917,IF(ISNONTEXT(B918)=TRUE(),INT(B918),INT(LEFT(B918,FIND(".",B918)-1))))</f>
        <v>3</v>
      </c>
      <c r="T918" s="157" t="str">
        <f aca="false">IF(T919=1,1,IF(B918&lt;&gt;0,1,IF(C918&lt;&gt;0,1,IF(D918&lt;&gt;0,1,IF('ORÇ.GLOBAL REF.'!E918&lt;&gt;0,1,"")))))</f>
        <v/>
      </c>
      <c r="U918" s="157" t="str">
        <f aca="false">IF(S918=0," ",IF(S918&lt;&gt;S917,S918," "))</f>
        <v> </v>
      </c>
      <c r="V918" s="88"/>
    </row>
    <row r="919" s="174" customFormat="true" ht="14.25" hidden="false" customHeight="false" outlineLevel="0" collapsed="false">
      <c r="A919" s="159" t="n">
        <v>908</v>
      </c>
      <c r="B919" s="160" t="n">
        <f aca="false">IF('ORÇ.GLOBAL P CAIXA'!K919="EXEC.",0,'ORÇ.GLOBAL P CAIXA'!M919)</f>
        <v>0</v>
      </c>
      <c r="C919" s="161" t="n">
        <f aca="false">IF('ORÇ.GLOBAL P CAIXA'!K919="EXEC.",0,'ORÇ.GLOBAL P CAIXA'!O919)</f>
        <v>0</v>
      </c>
      <c r="D919" s="162" t="n">
        <f aca="false">IF('ORÇ.GLOBAL P CAIXA'!K919="EXEC.",0,'ORÇ.GLOBAL P CAIXA'!P919)</f>
        <v>0</v>
      </c>
      <c r="E919" s="163" t="n">
        <f aca="false">IF('ORÇ.GLOBAL P CAIXA'!K919="EXEC.",0,ROUND('ORÇ.GLOBAL P CAIXA'!Q919,2))</f>
        <v>0</v>
      </c>
      <c r="F919" s="163" t="n">
        <f aca="false">IF('ORÇ.GLOBAL P CAIXA'!K919="EXEC.",0,TRUNC((1+(IF(OR(H919=0,H919=""),'BDI REF.'!$K$5,CHOOSE(H919,'BDI REF.'!$K$5,'BDI REF.'!$K$6,'BDI REF.'!$K$7))))*'ORÇ.GLOBAL P CAIXA'!R919,2))</f>
        <v>0</v>
      </c>
      <c r="G919" s="163" t="n">
        <f aca="false">IF('ORÇ.GLOBAL P CAIXA'!K919="EXEC.",0,IF(E919&lt;&gt;0,ROUND(E919*F919,2),IF(R919=0,(SUMIF($S$12:$S$1011,B919,$R$12:$R$1011)),R919)))</f>
        <v>0</v>
      </c>
      <c r="H919" s="509" t="str">
        <f aca="false">IF('ORÇ.GLOBAL P CAIXA'!K919="EXEC.","",IF('ORÇ.GLOBAL P CAIXA'!H919&gt;0,'ORÇ.GLOBAL P CAIXA'!H919,""))</f>
        <v/>
      </c>
      <c r="I919" s="509" t="str">
        <f aca="false">IF('ORÇ.GLOBAL P CAIXA'!K919="EXEC.","",IF('ORÇ.GLOBAL P CAIXA'!I919&gt;0,'ORÇ.GLOBAL P CAIXA'!I919,""))</f>
        <v/>
      </c>
      <c r="J919" s="510" t="str">
        <f aca="false">IF('ORÇ.GLOBAL P CAIXA'!K919="EXEC.","",IF('ORÇ.GLOBAL P CAIXA'!J919&gt;0,'ORÇ.GLOBAL P CAIXA'!J919,""))</f>
        <v/>
      </c>
      <c r="K919" s="115"/>
      <c r="L919" s="168" t="str">
        <f aca="false">IF(B919&gt;0,"ok","ocultar")</f>
        <v>ocultar</v>
      </c>
      <c r="M919" s="511" t="n">
        <f aca="false">ROUND(IF($O919&lt;&gt;0,$O919*(INFORMAÇÕES!$T$113/INFORMAÇÕES!$T$117),0),2)</f>
        <v>0</v>
      </c>
      <c r="N919" s="511" t="n">
        <f aca="false">ROUND(IF($O919&lt;&gt;0,$O919*(INFORMAÇÕES!$T$114/INFORMAÇÕES!$T$117),0),2)</f>
        <v>0</v>
      </c>
      <c r="O919" s="512" t="n">
        <f aca="false">IF(E919=0,G919,0)</f>
        <v>0</v>
      </c>
      <c r="Q919" s="88"/>
      <c r="R919" s="163" t="n">
        <f aca="false">IF(E919&lt;&gt;0,G919,0)</f>
        <v>0</v>
      </c>
      <c r="S919" s="157" t="n">
        <f aca="false">IF(B919=0,S918,IF(ISNONTEXT(B919)=TRUE(),INT(B919),INT(LEFT(B919,FIND(".",B919)-1))))</f>
        <v>3</v>
      </c>
      <c r="T919" s="157" t="str">
        <f aca="false">IF(T920=1,1,IF(B919&lt;&gt;0,1,IF(C919&lt;&gt;0,1,IF(D919&lt;&gt;0,1,IF('ORÇ.GLOBAL REF.'!E919&lt;&gt;0,1,"")))))</f>
        <v/>
      </c>
      <c r="U919" s="157" t="str">
        <f aca="false">IF(S919=0," ",IF(S919&lt;&gt;S918,S919," "))</f>
        <v> </v>
      </c>
      <c r="V919" s="88"/>
    </row>
    <row r="920" s="174" customFormat="true" ht="14.25" hidden="false" customHeight="false" outlineLevel="0" collapsed="false">
      <c r="A920" s="159" t="n">
        <v>909</v>
      </c>
      <c r="B920" s="160" t="n">
        <f aca="false">IF('ORÇ.GLOBAL P CAIXA'!K920="EXEC.",0,'ORÇ.GLOBAL P CAIXA'!M920)</f>
        <v>0</v>
      </c>
      <c r="C920" s="161" t="n">
        <f aca="false">IF('ORÇ.GLOBAL P CAIXA'!K920="EXEC.",0,'ORÇ.GLOBAL P CAIXA'!O920)</f>
        <v>0</v>
      </c>
      <c r="D920" s="162" t="n">
        <f aca="false">IF('ORÇ.GLOBAL P CAIXA'!K920="EXEC.",0,'ORÇ.GLOBAL P CAIXA'!P920)</f>
        <v>0</v>
      </c>
      <c r="E920" s="163" t="n">
        <f aca="false">IF('ORÇ.GLOBAL P CAIXA'!K920="EXEC.",0,ROUND('ORÇ.GLOBAL P CAIXA'!Q920,2))</f>
        <v>0</v>
      </c>
      <c r="F920" s="163" t="n">
        <f aca="false">IF('ORÇ.GLOBAL P CAIXA'!K920="EXEC.",0,TRUNC((1+(IF(OR(H920=0,H920=""),'BDI REF.'!$K$5,CHOOSE(H920,'BDI REF.'!$K$5,'BDI REF.'!$K$6,'BDI REF.'!$K$7))))*'ORÇ.GLOBAL P CAIXA'!R920,2))</f>
        <v>0</v>
      </c>
      <c r="G920" s="163" t="n">
        <f aca="false">IF('ORÇ.GLOBAL P CAIXA'!K920="EXEC.",0,IF(E920&lt;&gt;0,ROUND(E920*F920,2),IF(R920=0,(SUMIF($S$12:$S$1011,B920,$R$12:$R$1011)),R920)))</f>
        <v>0</v>
      </c>
      <c r="H920" s="509" t="str">
        <f aca="false">IF('ORÇ.GLOBAL P CAIXA'!K920="EXEC.","",IF('ORÇ.GLOBAL P CAIXA'!H920&gt;0,'ORÇ.GLOBAL P CAIXA'!H920,""))</f>
        <v/>
      </c>
      <c r="I920" s="509" t="str">
        <f aca="false">IF('ORÇ.GLOBAL P CAIXA'!K920="EXEC.","",IF('ORÇ.GLOBAL P CAIXA'!I920&gt;0,'ORÇ.GLOBAL P CAIXA'!I920,""))</f>
        <v/>
      </c>
      <c r="J920" s="510" t="str">
        <f aca="false">IF('ORÇ.GLOBAL P CAIXA'!K920="EXEC.","",IF('ORÇ.GLOBAL P CAIXA'!J920&gt;0,'ORÇ.GLOBAL P CAIXA'!J920,""))</f>
        <v/>
      </c>
      <c r="K920" s="115"/>
      <c r="L920" s="168" t="str">
        <f aca="false">IF(B920&gt;0,"ok","ocultar")</f>
        <v>ocultar</v>
      </c>
      <c r="M920" s="511" t="n">
        <f aca="false">ROUND(IF($O920&lt;&gt;0,$O920*(INFORMAÇÕES!$T$113/INFORMAÇÕES!$T$117),0),2)</f>
        <v>0</v>
      </c>
      <c r="N920" s="511" t="n">
        <f aca="false">ROUND(IF($O920&lt;&gt;0,$O920*(INFORMAÇÕES!$T$114/INFORMAÇÕES!$T$117),0),2)</f>
        <v>0</v>
      </c>
      <c r="O920" s="512" t="n">
        <f aca="false">IF(E920=0,G920,0)</f>
        <v>0</v>
      </c>
      <c r="Q920" s="88"/>
      <c r="R920" s="163" t="n">
        <f aca="false">IF(E920&lt;&gt;0,G920,0)</f>
        <v>0</v>
      </c>
      <c r="S920" s="157" t="n">
        <f aca="false">IF(B920=0,S919,IF(ISNONTEXT(B920)=TRUE(),INT(B920),INT(LEFT(B920,FIND(".",B920)-1))))</f>
        <v>3</v>
      </c>
      <c r="T920" s="157" t="str">
        <f aca="false">IF(T921=1,1,IF(B920&lt;&gt;0,1,IF(C920&lt;&gt;0,1,IF(D920&lt;&gt;0,1,IF('ORÇ.GLOBAL REF.'!E920&lt;&gt;0,1,"")))))</f>
        <v/>
      </c>
      <c r="U920" s="157" t="str">
        <f aca="false">IF(S920=0," ",IF(S920&lt;&gt;S919,S920," "))</f>
        <v> </v>
      </c>
      <c r="V920" s="88"/>
    </row>
    <row r="921" s="174" customFormat="true" ht="14.25" hidden="false" customHeight="false" outlineLevel="0" collapsed="false">
      <c r="A921" s="159" t="n">
        <v>910</v>
      </c>
      <c r="B921" s="160" t="n">
        <f aca="false">IF('ORÇ.GLOBAL P CAIXA'!K921="EXEC.",0,'ORÇ.GLOBAL P CAIXA'!M921)</f>
        <v>0</v>
      </c>
      <c r="C921" s="161" t="n">
        <f aca="false">IF('ORÇ.GLOBAL P CAIXA'!K921="EXEC.",0,'ORÇ.GLOBAL P CAIXA'!O921)</f>
        <v>0</v>
      </c>
      <c r="D921" s="162" t="n">
        <f aca="false">IF('ORÇ.GLOBAL P CAIXA'!K921="EXEC.",0,'ORÇ.GLOBAL P CAIXA'!P921)</f>
        <v>0</v>
      </c>
      <c r="E921" s="163" t="n">
        <f aca="false">IF('ORÇ.GLOBAL P CAIXA'!K921="EXEC.",0,ROUND('ORÇ.GLOBAL P CAIXA'!Q921,2))</f>
        <v>0</v>
      </c>
      <c r="F921" s="163" t="n">
        <f aca="false">IF('ORÇ.GLOBAL P CAIXA'!K921="EXEC.",0,TRUNC((1+(IF(OR(H921=0,H921=""),'BDI REF.'!$K$5,CHOOSE(H921,'BDI REF.'!$K$5,'BDI REF.'!$K$6,'BDI REF.'!$K$7))))*'ORÇ.GLOBAL P CAIXA'!R921,2))</f>
        <v>0</v>
      </c>
      <c r="G921" s="163" t="n">
        <f aca="false">IF('ORÇ.GLOBAL P CAIXA'!K921="EXEC.",0,IF(E921&lt;&gt;0,ROUND(E921*F921,2),IF(R921=0,(SUMIF($S$12:$S$1011,B921,$R$12:$R$1011)),R921)))</f>
        <v>0</v>
      </c>
      <c r="H921" s="509" t="str">
        <f aca="false">IF('ORÇ.GLOBAL P CAIXA'!K921="EXEC.","",IF('ORÇ.GLOBAL P CAIXA'!H921&gt;0,'ORÇ.GLOBAL P CAIXA'!H921,""))</f>
        <v/>
      </c>
      <c r="I921" s="509" t="str">
        <f aca="false">IF('ORÇ.GLOBAL P CAIXA'!K921="EXEC.","",IF('ORÇ.GLOBAL P CAIXA'!I921&gt;0,'ORÇ.GLOBAL P CAIXA'!I921,""))</f>
        <v/>
      </c>
      <c r="J921" s="510" t="str">
        <f aca="false">IF('ORÇ.GLOBAL P CAIXA'!K921="EXEC.","",IF('ORÇ.GLOBAL P CAIXA'!J921&gt;0,'ORÇ.GLOBAL P CAIXA'!J921,""))</f>
        <v/>
      </c>
      <c r="K921" s="115"/>
      <c r="L921" s="168" t="str">
        <f aca="false">IF(B921&gt;0,"ok","ocultar")</f>
        <v>ocultar</v>
      </c>
      <c r="M921" s="511" t="n">
        <f aca="false">ROUND(IF($O921&lt;&gt;0,$O921*(INFORMAÇÕES!$T$113/INFORMAÇÕES!$T$117),0),2)</f>
        <v>0</v>
      </c>
      <c r="N921" s="511" t="n">
        <f aca="false">ROUND(IF($O921&lt;&gt;0,$O921*(INFORMAÇÕES!$T$114/INFORMAÇÕES!$T$117),0),2)</f>
        <v>0</v>
      </c>
      <c r="O921" s="512" t="n">
        <f aca="false">IF(E921=0,G921,0)</f>
        <v>0</v>
      </c>
      <c r="Q921" s="88"/>
      <c r="R921" s="163" t="n">
        <f aca="false">IF(E921&lt;&gt;0,G921,0)</f>
        <v>0</v>
      </c>
      <c r="S921" s="157" t="n">
        <f aca="false">IF(B921=0,S920,IF(ISNONTEXT(B921)=TRUE(),INT(B921),INT(LEFT(B921,FIND(".",B921)-1))))</f>
        <v>3</v>
      </c>
      <c r="T921" s="157" t="str">
        <f aca="false">IF(T922=1,1,IF(B921&lt;&gt;0,1,IF(C921&lt;&gt;0,1,IF(D921&lt;&gt;0,1,IF('ORÇ.GLOBAL REF.'!E921&lt;&gt;0,1,"")))))</f>
        <v/>
      </c>
      <c r="U921" s="157" t="str">
        <f aca="false">IF(S921=0," ",IF(S921&lt;&gt;S920,S921," "))</f>
        <v> </v>
      </c>
      <c r="V921" s="88"/>
    </row>
    <row r="922" s="174" customFormat="true" ht="14.25" hidden="false" customHeight="false" outlineLevel="0" collapsed="false">
      <c r="A922" s="159" t="n">
        <v>911</v>
      </c>
      <c r="B922" s="160" t="n">
        <f aca="false">IF('ORÇ.GLOBAL P CAIXA'!K922="EXEC.",0,'ORÇ.GLOBAL P CAIXA'!M922)</f>
        <v>0</v>
      </c>
      <c r="C922" s="161" t="n">
        <f aca="false">IF('ORÇ.GLOBAL P CAIXA'!K922="EXEC.",0,'ORÇ.GLOBAL P CAIXA'!O922)</f>
        <v>0</v>
      </c>
      <c r="D922" s="162" t="n">
        <f aca="false">IF('ORÇ.GLOBAL P CAIXA'!K922="EXEC.",0,'ORÇ.GLOBAL P CAIXA'!P922)</f>
        <v>0</v>
      </c>
      <c r="E922" s="163" t="n">
        <f aca="false">IF('ORÇ.GLOBAL P CAIXA'!K922="EXEC.",0,ROUND('ORÇ.GLOBAL P CAIXA'!Q922,2))</f>
        <v>0</v>
      </c>
      <c r="F922" s="163" t="n">
        <f aca="false">IF('ORÇ.GLOBAL P CAIXA'!K922="EXEC.",0,TRUNC((1+(IF(OR(H922=0,H922=""),'BDI REF.'!$K$5,CHOOSE(H922,'BDI REF.'!$K$5,'BDI REF.'!$K$6,'BDI REF.'!$K$7))))*'ORÇ.GLOBAL P CAIXA'!R922,2))</f>
        <v>0</v>
      </c>
      <c r="G922" s="163" t="n">
        <f aca="false">IF('ORÇ.GLOBAL P CAIXA'!K922="EXEC.",0,IF(E922&lt;&gt;0,ROUND(E922*F922,2),IF(R922=0,(SUMIF($S$12:$S$1011,B922,$R$12:$R$1011)),R922)))</f>
        <v>0</v>
      </c>
      <c r="H922" s="509" t="str">
        <f aca="false">IF('ORÇ.GLOBAL P CAIXA'!K922="EXEC.","",IF('ORÇ.GLOBAL P CAIXA'!H922&gt;0,'ORÇ.GLOBAL P CAIXA'!H922,""))</f>
        <v/>
      </c>
      <c r="I922" s="509" t="str">
        <f aca="false">IF('ORÇ.GLOBAL P CAIXA'!K922="EXEC.","",IF('ORÇ.GLOBAL P CAIXA'!I922&gt;0,'ORÇ.GLOBAL P CAIXA'!I922,""))</f>
        <v/>
      </c>
      <c r="J922" s="510" t="str">
        <f aca="false">IF('ORÇ.GLOBAL P CAIXA'!K922="EXEC.","",IF('ORÇ.GLOBAL P CAIXA'!J922&gt;0,'ORÇ.GLOBAL P CAIXA'!J922,""))</f>
        <v/>
      </c>
      <c r="K922" s="115"/>
      <c r="L922" s="168" t="str">
        <f aca="false">IF(B922&gt;0,"ok","ocultar")</f>
        <v>ocultar</v>
      </c>
      <c r="M922" s="511" t="n">
        <f aca="false">ROUND(IF($O922&lt;&gt;0,$O922*(INFORMAÇÕES!$T$113/INFORMAÇÕES!$T$117),0),2)</f>
        <v>0</v>
      </c>
      <c r="N922" s="511" t="n">
        <f aca="false">ROUND(IF($O922&lt;&gt;0,$O922*(INFORMAÇÕES!$T$114/INFORMAÇÕES!$T$117),0),2)</f>
        <v>0</v>
      </c>
      <c r="O922" s="512" t="n">
        <f aca="false">IF(E922=0,G922,0)</f>
        <v>0</v>
      </c>
      <c r="Q922" s="88"/>
      <c r="R922" s="163" t="n">
        <f aca="false">IF(E922&lt;&gt;0,G922,0)</f>
        <v>0</v>
      </c>
      <c r="S922" s="157" t="n">
        <f aca="false">IF(B922=0,S921,IF(ISNONTEXT(B922)=TRUE(),INT(B922),INT(LEFT(B922,FIND(".",B922)-1))))</f>
        <v>3</v>
      </c>
      <c r="T922" s="157" t="str">
        <f aca="false">IF(T923=1,1,IF(B922&lt;&gt;0,1,IF(C922&lt;&gt;0,1,IF(D922&lt;&gt;0,1,IF('ORÇ.GLOBAL REF.'!E922&lt;&gt;0,1,"")))))</f>
        <v/>
      </c>
      <c r="U922" s="157" t="str">
        <f aca="false">IF(S922=0," ",IF(S922&lt;&gt;S921,S922," "))</f>
        <v> </v>
      </c>
      <c r="V922" s="88"/>
    </row>
    <row r="923" s="174" customFormat="true" ht="14.25" hidden="false" customHeight="false" outlineLevel="0" collapsed="false">
      <c r="A923" s="159" t="n">
        <v>912</v>
      </c>
      <c r="B923" s="160" t="n">
        <f aca="false">IF('ORÇ.GLOBAL P CAIXA'!K923="EXEC.",0,'ORÇ.GLOBAL P CAIXA'!M923)</f>
        <v>0</v>
      </c>
      <c r="C923" s="161" t="n">
        <f aca="false">IF('ORÇ.GLOBAL P CAIXA'!K923="EXEC.",0,'ORÇ.GLOBAL P CAIXA'!O923)</f>
        <v>0</v>
      </c>
      <c r="D923" s="162" t="n">
        <f aca="false">IF('ORÇ.GLOBAL P CAIXA'!K923="EXEC.",0,'ORÇ.GLOBAL P CAIXA'!P923)</f>
        <v>0</v>
      </c>
      <c r="E923" s="163" t="n">
        <f aca="false">IF('ORÇ.GLOBAL P CAIXA'!K923="EXEC.",0,ROUND('ORÇ.GLOBAL P CAIXA'!Q923,2))</f>
        <v>0</v>
      </c>
      <c r="F923" s="163" t="n">
        <f aca="false">IF('ORÇ.GLOBAL P CAIXA'!K923="EXEC.",0,TRUNC((1+(IF(OR(H923=0,H923=""),'BDI REF.'!$K$5,CHOOSE(H923,'BDI REF.'!$K$5,'BDI REF.'!$K$6,'BDI REF.'!$K$7))))*'ORÇ.GLOBAL P CAIXA'!R923,2))</f>
        <v>0</v>
      </c>
      <c r="G923" s="163" t="n">
        <f aca="false">IF('ORÇ.GLOBAL P CAIXA'!K923="EXEC.",0,IF(E923&lt;&gt;0,ROUND(E923*F923,2),IF(R923=0,(SUMIF($S$12:$S$1011,B923,$R$12:$R$1011)),R923)))</f>
        <v>0</v>
      </c>
      <c r="H923" s="509" t="str">
        <f aca="false">IF('ORÇ.GLOBAL P CAIXA'!K923="EXEC.","",IF('ORÇ.GLOBAL P CAIXA'!H923&gt;0,'ORÇ.GLOBAL P CAIXA'!H923,""))</f>
        <v/>
      </c>
      <c r="I923" s="509" t="str">
        <f aca="false">IF('ORÇ.GLOBAL P CAIXA'!K923="EXEC.","",IF('ORÇ.GLOBAL P CAIXA'!I923&gt;0,'ORÇ.GLOBAL P CAIXA'!I923,""))</f>
        <v/>
      </c>
      <c r="J923" s="510" t="str">
        <f aca="false">IF('ORÇ.GLOBAL P CAIXA'!K923="EXEC.","",IF('ORÇ.GLOBAL P CAIXA'!J923&gt;0,'ORÇ.GLOBAL P CAIXA'!J923,""))</f>
        <v/>
      </c>
      <c r="K923" s="115"/>
      <c r="L923" s="168" t="str">
        <f aca="false">IF(B923&gt;0,"ok","ocultar")</f>
        <v>ocultar</v>
      </c>
      <c r="M923" s="511" t="n">
        <f aca="false">ROUND(IF($O923&lt;&gt;0,$O923*(INFORMAÇÕES!$T$113/INFORMAÇÕES!$T$117),0),2)</f>
        <v>0</v>
      </c>
      <c r="N923" s="511" t="n">
        <f aca="false">ROUND(IF($O923&lt;&gt;0,$O923*(INFORMAÇÕES!$T$114/INFORMAÇÕES!$T$117),0),2)</f>
        <v>0</v>
      </c>
      <c r="O923" s="512" t="n">
        <f aca="false">IF(E923=0,G923,0)</f>
        <v>0</v>
      </c>
      <c r="Q923" s="88"/>
      <c r="R923" s="163" t="n">
        <f aca="false">IF(E923&lt;&gt;0,G923,0)</f>
        <v>0</v>
      </c>
      <c r="S923" s="157" t="n">
        <f aca="false">IF(B923=0,S922,IF(ISNONTEXT(B923)=TRUE(),INT(B923),INT(LEFT(B923,FIND(".",B923)-1))))</f>
        <v>3</v>
      </c>
      <c r="T923" s="157" t="str">
        <f aca="false">IF(T924=1,1,IF(B923&lt;&gt;0,1,IF(C923&lt;&gt;0,1,IF(D923&lt;&gt;0,1,IF('ORÇ.GLOBAL REF.'!E923&lt;&gt;0,1,"")))))</f>
        <v/>
      </c>
      <c r="U923" s="157" t="str">
        <f aca="false">IF(S923=0," ",IF(S923&lt;&gt;S922,S923," "))</f>
        <v> </v>
      </c>
      <c r="V923" s="88"/>
    </row>
    <row r="924" s="174" customFormat="true" ht="14.25" hidden="false" customHeight="false" outlineLevel="0" collapsed="false">
      <c r="A924" s="159" t="n">
        <v>913</v>
      </c>
      <c r="B924" s="160" t="n">
        <f aca="false">IF('ORÇ.GLOBAL P CAIXA'!K924="EXEC.",0,'ORÇ.GLOBAL P CAIXA'!M924)</f>
        <v>0</v>
      </c>
      <c r="C924" s="161" t="n">
        <f aca="false">IF('ORÇ.GLOBAL P CAIXA'!K924="EXEC.",0,'ORÇ.GLOBAL P CAIXA'!O924)</f>
        <v>0</v>
      </c>
      <c r="D924" s="162" t="n">
        <f aca="false">IF('ORÇ.GLOBAL P CAIXA'!K924="EXEC.",0,'ORÇ.GLOBAL P CAIXA'!P924)</f>
        <v>0</v>
      </c>
      <c r="E924" s="163" t="n">
        <f aca="false">IF('ORÇ.GLOBAL P CAIXA'!K924="EXEC.",0,ROUND('ORÇ.GLOBAL P CAIXA'!Q924,2))</f>
        <v>0</v>
      </c>
      <c r="F924" s="163" t="n">
        <f aca="false">IF('ORÇ.GLOBAL P CAIXA'!K924="EXEC.",0,TRUNC((1+(IF(OR(H924=0,H924=""),'BDI REF.'!$K$5,CHOOSE(H924,'BDI REF.'!$K$5,'BDI REF.'!$K$6,'BDI REF.'!$K$7))))*'ORÇ.GLOBAL P CAIXA'!R924,2))</f>
        <v>0</v>
      </c>
      <c r="G924" s="163" t="n">
        <f aca="false">IF('ORÇ.GLOBAL P CAIXA'!K924="EXEC.",0,IF(E924&lt;&gt;0,ROUND(E924*F924,2),IF(R924=0,(SUMIF($S$12:$S$1011,B924,$R$12:$R$1011)),R924)))</f>
        <v>0</v>
      </c>
      <c r="H924" s="509" t="str">
        <f aca="false">IF('ORÇ.GLOBAL P CAIXA'!K924="EXEC.","",IF('ORÇ.GLOBAL P CAIXA'!H924&gt;0,'ORÇ.GLOBAL P CAIXA'!H924,""))</f>
        <v/>
      </c>
      <c r="I924" s="509" t="str">
        <f aca="false">IF('ORÇ.GLOBAL P CAIXA'!K924="EXEC.","",IF('ORÇ.GLOBAL P CAIXA'!I924&gt;0,'ORÇ.GLOBAL P CAIXA'!I924,""))</f>
        <v/>
      </c>
      <c r="J924" s="510" t="str">
        <f aca="false">IF('ORÇ.GLOBAL P CAIXA'!K924="EXEC.","",IF('ORÇ.GLOBAL P CAIXA'!J924&gt;0,'ORÇ.GLOBAL P CAIXA'!J924,""))</f>
        <v/>
      </c>
      <c r="K924" s="115"/>
      <c r="L924" s="168" t="str">
        <f aca="false">IF(B924&gt;0,"ok","ocultar")</f>
        <v>ocultar</v>
      </c>
      <c r="M924" s="511" t="n">
        <f aca="false">ROUND(IF($O924&lt;&gt;0,$O924*(INFORMAÇÕES!$T$113/INFORMAÇÕES!$T$117),0),2)</f>
        <v>0</v>
      </c>
      <c r="N924" s="511" t="n">
        <f aca="false">ROUND(IF($O924&lt;&gt;0,$O924*(INFORMAÇÕES!$T$114/INFORMAÇÕES!$T$117),0),2)</f>
        <v>0</v>
      </c>
      <c r="O924" s="512" t="n">
        <f aca="false">IF(E924=0,G924,0)</f>
        <v>0</v>
      </c>
      <c r="Q924" s="88"/>
      <c r="R924" s="163" t="n">
        <f aca="false">IF(E924&lt;&gt;0,G924,0)</f>
        <v>0</v>
      </c>
      <c r="S924" s="157" t="n">
        <f aca="false">IF(B924=0,S923,IF(ISNONTEXT(B924)=TRUE(),INT(B924),INT(LEFT(B924,FIND(".",B924)-1))))</f>
        <v>3</v>
      </c>
      <c r="T924" s="157" t="str">
        <f aca="false">IF(T925=1,1,IF(B924&lt;&gt;0,1,IF(C924&lt;&gt;0,1,IF(D924&lt;&gt;0,1,IF('ORÇ.GLOBAL REF.'!E924&lt;&gt;0,1,"")))))</f>
        <v/>
      </c>
      <c r="U924" s="157" t="str">
        <f aca="false">IF(S924=0," ",IF(S924&lt;&gt;S923,S924," "))</f>
        <v> </v>
      </c>
      <c r="V924" s="88"/>
    </row>
    <row r="925" s="174" customFormat="true" ht="14.25" hidden="false" customHeight="false" outlineLevel="0" collapsed="false">
      <c r="A925" s="159" t="n">
        <v>914</v>
      </c>
      <c r="B925" s="160" t="n">
        <f aca="false">IF('ORÇ.GLOBAL P CAIXA'!K925="EXEC.",0,'ORÇ.GLOBAL P CAIXA'!M925)</f>
        <v>0</v>
      </c>
      <c r="C925" s="161" t="n">
        <f aca="false">IF('ORÇ.GLOBAL P CAIXA'!K925="EXEC.",0,'ORÇ.GLOBAL P CAIXA'!O925)</f>
        <v>0</v>
      </c>
      <c r="D925" s="162" t="n">
        <f aca="false">IF('ORÇ.GLOBAL P CAIXA'!K925="EXEC.",0,'ORÇ.GLOBAL P CAIXA'!P925)</f>
        <v>0</v>
      </c>
      <c r="E925" s="163" t="n">
        <f aca="false">IF('ORÇ.GLOBAL P CAIXA'!K925="EXEC.",0,ROUND('ORÇ.GLOBAL P CAIXA'!Q925,2))</f>
        <v>0</v>
      </c>
      <c r="F925" s="163" t="n">
        <f aca="false">IF('ORÇ.GLOBAL P CAIXA'!K925="EXEC.",0,TRUNC((1+(IF(OR(H925=0,H925=""),'BDI REF.'!$K$5,CHOOSE(H925,'BDI REF.'!$K$5,'BDI REF.'!$K$6,'BDI REF.'!$K$7))))*'ORÇ.GLOBAL P CAIXA'!R925,2))</f>
        <v>0</v>
      </c>
      <c r="G925" s="163" t="n">
        <f aca="false">IF('ORÇ.GLOBAL P CAIXA'!K925="EXEC.",0,IF(E925&lt;&gt;0,ROUND(E925*F925,2),IF(R925=0,(SUMIF($S$12:$S$1011,B925,$R$12:$R$1011)),R925)))</f>
        <v>0</v>
      </c>
      <c r="H925" s="509" t="str">
        <f aca="false">IF('ORÇ.GLOBAL P CAIXA'!K925="EXEC.","",IF('ORÇ.GLOBAL P CAIXA'!H925&gt;0,'ORÇ.GLOBAL P CAIXA'!H925,""))</f>
        <v/>
      </c>
      <c r="I925" s="509" t="str">
        <f aca="false">IF('ORÇ.GLOBAL P CAIXA'!K925="EXEC.","",IF('ORÇ.GLOBAL P CAIXA'!I925&gt;0,'ORÇ.GLOBAL P CAIXA'!I925,""))</f>
        <v/>
      </c>
      <c r="J925" s="510" t="str">
        <f aca="false">IF('ORÇ.GLOBAL P CAIXA'!K925="EXEC.","",IF('ORÇ.GLOBAL P CAIXA'!J925&gt;0,'ORÇ.GLOBAL P CAIXA'!J925,""))</f>
        <v/>
      </c>
      <c r="K925" s="115"/>
      <c r="L925" s="168" t="str">
        <f aca="false">IF(B925&gt;0,"ok","ocultar")</f>
        <v>ocultar</v>
      </c>
      <c r="M925" s="511" t="n">
        <f aca="false">ROUND(IF($O925&lt;&gt;0,$O925*(INFORMAÇÕES!$T$113/INFORMAÇÕES!$T$117),0),2)</f>
        <v>0</v>
      </c>
      <c r="N925" s="511" t="n">
        <f aca="false">ROUND(IF($O925&lt;&gt;0,$O925*(INFORMAÇÕES!$T$114/INFORMAÇÕES!$T$117),0),2)</f>
        <v>0</v>
      </c>
      <c r="O925" s="512" t="n">
        <f aca="false">IF(E925=0,G925,0)</f>
        <v>0</v>
      </c>
      <c r="Q925" s="88"/>
      <c r="R925" s="163" t="n">
        <f aca="false">IF(E925&lt;&gt;0,G925,0)</f>
        <v>0</v>
      </c>
      <c r="S925" s="157" t="n">
        <f aca="false">IF(B925=0,S924,IF(ISNONTEXT(B925)=TRUE(),INT(B925),INT(LEFT(B925,FIND(".",B925)-1))))</f>
        <v>3</v>
      </c>
      <c r="T925" s="157" t="str">
        <f aca="false">IF(T926=1,1,IF(B925&lt;&gt;0,1,IF(C925&lt;&gt;0,1,IF(D925&lt;&gt;0,1,IF('ORÇ.GLOBAL REF.'!E925&lt;&gt;0,1,"")))))</f>
        <v/>
      </c>
      <c r="U925" s="157" t="str">
        <f aca="false">IF(S925=0," ",IF(S925&lt;&gt;S924,S925," "))</f>
        <v> </v>
      </c>
      <c r="V925" s="88"/>
    </row>
    <row r="926" s="174" customFormat="true" ht="14.25" hidden="false" customHeight="false" outlineLevel="0" collapsed="false">
      <c r="A926" s="159" t="n">
        <v>915</v>
      </c>
      <c r="B926" s="160" t="n">
        <f aca="false">IF('ORÇ.GLOBAL P CAIXA'!K926="EXEC.",0,'ORÇ.GLOBAL P CAIXA'!M926)</f>
        <v>0</v>
      </c>
      <c r="C926" s="161" t="n">
        <f aca="false">IF('ORÇ.GLOBAL P CAIXA'!K926="EXEC.",0,'ORÇ.GLOBAL P CAIXA'!O926)</f>
        <v>0</v>
      </c>
      <c r="D926" s="162" t="n">
        <f aca="false">IF('ORÇ.GLOBAL P CAIXA'!K926="EXEC.",0,'ORÇ.GLOBAL P CAIXA'!P926)</f>
        <v>0</v>
      </c>
      <c r="E926" s="163" t="n">
        <f aca="false">IF('ORÇ.GLOBAL P CAIXA'!K926="EXEC.",0,ROUND('ORÇ.GLOBAL P CAIXA'!Q926,2))</f>
        <v>0</v>
      </c>
      <c r="F926" s="163" t="n">
        <f aca="false">IF('ORÇ.GLOBAL P CAIXA'!K926="EXEC.",0,TRUNC((1+(IF(OR(H926=0,H926=""),'BDI REF.'!$K$5,CHOOSE(H926,'BDI REF.'!$K$5,'BDI REF.'!$K$6,'BDI REF.'!$K$7))))*'ORÇ.GLOBAL P CAIXA'!R926,2))</f>
        <v>0</v>
      </c>
      <c r="G926" s="163" t="n">
        <f aca="false">IF('ORÇ.GLOBAL P CAIXA'!K926="EXEC.",0,IF(E926&lt;&gt;0,ROUND(E926*F926,2),IF(R926=0,(SUMIF($S$12:$S$1011,B926,$R$12:$R$1011)),R926)))</f>
        <v>0</v>
      </c>
      <c r="H926" s="509" t="str">
        <f aca="false">IF('ORÇ.GLOBAL P CAIXA'!K926="EXEC.","",IF('ORÇ.GLOBAL P CAIXA'!H926&gt;0,'ORÇ.GLOBAL P CAIXA'!H926,""))</f>
        <v/>
      </c>
      <c r="I926" s="509" t="str">
        <f aca="false">IF('ORÇ.GLOBAL P CAIXA'!K926="EXEC.","",IF('ORÇ.GLOBAL P CAIXA'!I926&gt;0,'ORÇ.GLOBAL P CAIXA'!I926,""))</f>
        <v/>
      </c>
      <c r="J926" s="510" t="str">
        <f aca="false">IF('ORÇ.GLOBAL P CAIXA'!K926="EXEC.","",IF('ORÇ.GLOBAL P CAIXA'!J926&gt;0,'ORÇ.GLOBAL P CAIXA'!J926,""))</f>
        <v/>
      </c>
      <c r="K926" s="115"/>
      <c r="L926" s="168" t="str">
        <f aca="false">IF(B926&gt;0,"ok","ocultar")</f>
        <v>ocultar</v>
      </c>
      <c r="M926" s="511" t="n">
        <f aca="false">ROUND(IF($O926&lt;&gt;0,$O926*(INFORMAÇÕES!$T$113/INFORMAÇÕES!$T$117),0),2)</f>
        <v>0</v>
      </c>
      <c r="N926" s="511" t="n">
        <f aca="false">ROUND(IF($O926&lt;&gt;0,$O926*(INFORMAÇÕES!$T$114/INFORMAÇÕES!$T$117),0),2)</f>
        <v>0</v>
      </c>
      <c r="O926" s="512" t="n">
        <f aca="false">IF(E926=0,G926,0)</f>
        <v>0</v>
      </c>
      <c r="Q926" s="88"/>
      <c r="R926" s="163" t="n">
        <f aca="false">IF(E926&lt;&gt;0,G926,0)</f>
        <v>0</v>
      </c>
      <c r="S926" s="157" t="n">
        <f aca="false">IF(B926=0,S925,IF(ISNONTEXT(B926)=TRUE(),INT(B926),INT(LEFT(B926,FIND(".",B926)-1))))</f>
        <v>3</v>
      </c>
      <c r="T926" s="157" t="str">
        <f aca="false">IF(T927=1,1,IF(B926&lt;&gt;0,1,IF(C926&lt;&gt;0,1,IF(D926&lt;&gt;0,1,IF('ORÇ.GLOBAL REF.'!E926&lt;&gt;0,1,"")))))</f>
        <v/>
      </c>
      <c r="U926" s="157" t="str">
        <f aca="false">IF(S926=0," ",IF(S926&lt;&gt;S925,S926," "))</f>
        <v> </v>
      </c>
      <c r="V926" s="88"/>
    </row>
    <row r="927" s="174" customFormat="true" ht="14.25" hidden="false" customHeight="false" outlineLevel="0" collapsed="false">
      <c r="A927" s="159" t="n">
        <v>916</v>
      </c>
      <c r="B927" s="160" t="n">
        <f aca="false">IF('ORÇ.GLOBAL P CAIXA'!K927="EXEC.",0,'ORÇ.GLOBAL P CAIXA'!M927)</f>
        <v>0</v>
      </c>
      <c r="C927" s="161" t="n">
        <f aca="false">IF('ORÇ.GLOBAL P CAIXA'!K927="EXEC.",0,'ORÇ.GLOBAL P CAIXA'!O927)</f>
        <v>0</v>
      </c>
      <c r="D927" s="162" t="n">
        <f aca="false">IF('ORÇ.GLOBAL P CAIXA'!K927="EXEC.",0,'ORÇ.GLOBAL P CAIXA'!P927)</f>
        <v>0</v>
      </c>
      <c r="E927" s="163" t="n">
        <f aca="false">IF('ORÇ.GLOBAL P CAIXA'!K927="EXEC.",0,ROUND('ORÇ.GLOBAL P CAIXA'!Q927,2))</f>
        <v>0</v>
      </c>
      <c r="F927" s="163" t="n">
        <f aca="false">IF('ORÇ.GLOBAL P CAIXA'!K927="EXEC.",0,TRUNC((1+(IF(OR(H927=0,H927=""),'BDI REF.'!$K$5,CHOOSE(H927,'BDI REF.'!$K$5,'BDI REF.'!$K$6,'BDI REF.'!$K$7))))*'ORÇ.GLOBAL P CAIXA'!R927,2))</f>
        <v>0</v>
      </c>
      <c r="G927" s="163" t="n">
        <f aca="false">IF('ORÇ.GLOBAL P CAIXA'!K927="EXEC.",0,IF(E927&lt;&gt;0,ROUND(E927*F927,2),IF(R927=0,(SUMIF($S$12:$S$1011,B927,$R$12:$R$1011)),R927)))</f>
        <v>0</v>
      </c>
      <c r="H927" s="509" t="str">
        <f aca="false">IF('ORÇ.GLOBAL P CAIXA'!K927="EXEC.","",IF('ORÇ.GLOBAL P CAIXA'!H927&gt;0,'ORÇ.GLOBAL P CAIXA'!H927,""))</f>
        <v/>
      </c>
      <c r="I927" s="509" t="str">
        <f aca="false">IF('ORÇ.GLOBAL P CAIXA'!K927="EXEC.","",IF('ORÇ.GLOBAL P CAIXA'!I927&gt;0,'ORÇ.GLOBAL P CAIXA'!I927,""))</f>
        <v/>
      </c>
      <c r="J927" s="510" t="str">
        <f aca="false">IF('ORÇ.GLOBAL P CAIXA'!K927="EXEC.","",IF('ORÇ.GLOBAL P CAIXA'!J927&gt;0,'ORÇ.GLOBAL P CAIXA'!J927,""))</f>
        <v/>
      </c>
      <c r="K927" s="115"/>
      <c r="L927" s="168" t="str">
        <f aca="false">IF(B927&gt;0,"ok","ocultar")</f>
        <v>ocultar</v>
      </c>
      <c r="M927" s="511" t="n">
        <f aca="false">ROUND(IF($O927&lt;&gt;0,$O927*(INFORMAÇÕES!$T$113/INFORMAÇÕES!$T$117),0),2)</f>
        <v>0</v>
      </c>
      <c r="N927" s="511" t="n">
        <f aca="false">ROUND(IF($O927&lt;&gt;0,$O927*(INFORMAÇÕES!$T$114/INFORMAÇÕES!$T$117),0),2)</f>
        <v>0</v>
      </c>
      <c r="O927" s="512" t="n">
        <f aca="false">IF(E927=0,G927,0)</f>
        <v>0</v>
      </c>
      <c r="Q927" s="88"/>
      <c r="R927" s="163" t="n">
        <f aca="false">IF(E927&lt;&gt;0,G927,0)</f>
        <v>0</v>
      </c>
      <c r="S927" s="157" t="n">
        <f aca="false">IF(B927=0,S926,IF(ISNONTEXT(B927)=TRUE(),INT(B927),INT(LEFT(B927,FIND(".",B927)-1))))</f>
        <v>3</v>
      </c>
      <c r="T927" s="157" t="str">
        <f aca="false">IF(T928=1,1,IF(B927&lt;&gt;0,1,IF(C927&lt;&gt;0,1,IF(D927&lt;&gt;0,1,IF('ORÇ.GLOBAL REF.'!E927&lt;&gt;0,1,"")))))</f>
        <v/>
      </c>
      <c r="U927" s="157" t="str">
        <f aca="false">IF(S927=0," ",IF(S927&lt;&gt;S926,S927," "))</f>
        <v> </v>
      </c>
      <c r="V927" s="88"/>
    </row>
    <row r="928" s="174" customFormat="true" ht="14.25" hidden="false" customHeight="false" outlineLevel="0" collapsed="false">
      <c r="A928" s="159" t="n">
        <v>917</v>
      </c>
      <c r="B928" s="160" t="n">
        <f aca="false">IF('ORÇ.GLOBAL P CAIXA'!K928="EXEC.",0,'ORÇ.GLOBAL P CAIXA'!M928)</f>
        <v>0</v>
      </c>
      <c r="C928" s="161" t="n">
        <f aca="false">IF('ORÇ.GLOBAL P CAIXA'!K928="EXEC.",0,'ORÇ.GLOBAL P CAIXA'!O928)</f>
        <v>0</v>
      </c>
      <c r="D928" s="162" t="n">
        <f aca="false">IF('ORÇ.GLOBAL P CAIXA'!K928="EXEC.",0,'ORÇ.GLOBAL P CAIXA'!P928)</f>
        <v>0</v>
      </c>
      <c r="E928" s="163" t="n">
        <f aca="false">IF('ORÇ.GLOBAL P CAIXA'!K928="EXEC.",0,ROUND('ORÇ.GLOBAL P CAIXA'!Q928,2))</f>
        <v>0</v>
      </c>
      <c r="F928" s="163" t="n">
        <f aca="false">IF('ORÇ.GLOBAL P CAIXA'!K928="EXEC.",0,TRUNC((1+(IF(OR(H928=0,H928=""),'BDI REF.'!$K$5,CHOOSE(H928,'BDI REF.'!$K$5,'BDI REF.'!$K$6,'BDI REF.'!$K$7))))*'ORÇ.GLOBAL P CAIXA'!R928,2))</f>
        <v>0</v>
      </c>
      <c r="G928" s="163" t="n">
        <f aca="false">IF('ORÇ.GLOBAL P CAIXA'!K928="EXEC.",0,IF(E928&lt;&gt;0,ROUND(E928*F928,2),IF(R928=0,(SUMIF($S$12:$S$1011,B928,$R$12:$R$1011)),R928)))</f>
        <v>0</v>
      </c>
      <c r="H928" s="509" t="str">
        <f aca="false">IF('ORÇ.GLOBAL P CAIXA'!K928="EXEC.","",IF('ORÇ.GLOBAL P CAIXA'!H928&gt;0,'ORÇ.GLOBAL P CAIXA'!H928,""))</f>
        <v/>
      </c>
      <c r="I928" s="509" t="str">
        <f aca="false">IF('ORÇ.GLOBAL P CAIXA'!K928="EXEC.","",IF('ORÇ.GLOBAL P CAIXA'!I928&gt;0,'ORÇ.GLOBAL P CAIXA'!I928,""))</f>
        <v/>
      </c>
      <c r="J928" s="510" t="str">
        <f aca="false">IF('ORÇ.GLOBAL P CAIXA'!K928="EXEC.","",IF('ORÇ.GLOBAL P CAIXA'!J928&gt;0,'ORÇ.GLOBAL P CAIXA'!J928,""))</f>
        <v/>
      </c>
      <c r="K928" s="115"/>
      <c r="L928" s="168" t="str">
        <f aca="false">IF(B928&gt;0,"ok","ocultar")</f>
        <v>ocultar</v>
      </c>
      <c r="M928" s="511" t="n">
        <f aca="false">ROUND(IF($O928&lt;&gt;0,$O928*(INFORMAÇÕES!$T$113/INFORMAÇÕES!$T$117),0),2)</f>
        <v>0</v>
      </c>
      <c r="N928" s="511" t="n">
        <f aca="false">ROUND(IF($O928&lt;&gt;0,$O928*(INFORMAÇÕES!$T$114/INFORMAÇÕES!$T$117),0),2)</f>
        <v>0</v>
      </c>
      <c r="O928" s="512" t="n">
        <f aca="false">IF(E928=0,G928,0)</f>
        <v>0</v>
      </c>
      <c r="Q928" s="88"/>
      <c r="R928" s="163" t="n">
        <f aca="false">IF(E928&lt;&gt;0,G928,0)</f>
        <v>0</v>
      </c>
      <c r="S928" s="157" t="n">
        <f aca="false">IF(B928=0,S927,IF(ISNONTEXT(B928)=TRUE(),INT(B928),INT(LEFT(B928,FIND(".",B928)-1))))</f>
        <v>3</v>
      </c>
      <c r="T928" s="157" t="str">
        <f aca="false">IF(T929=1,1,IF(B928&lt;&gt;0,1,IF(C928&lt;&gt;0,1,IF(D928&lt;&gt;0,1,IF('ORÇ.GLOBAL REF.'!E928&lt;&gt;0,1,"")))))</f>
        <v/>
      </c>
      <c r="U928" s="157" t="str">
        <f aca="false">IF(S928=0," ",IF(S928&lt;&gt;S927,S928," "))</f>
        <v> </v>
      </c>
      <c r="V928" s="88"/>
    </row>
    <row r="929" s="174" customFormat="true" ht="14.25" hidden="false" customHeight="false" outlineLevel="0" collapsed="false">
      <c r="A929" s="159" t="n">
        <v>918</v>
      </c>
      <c r="B929" s="160" t="n">
        <f aca="false">IF('ORÇ.GLOBAL P CAIXA'!K929="EXEC.",0,'ORÇ.GLOBAL P CAIXA'!M929)</f>
        <v>0</v>
      </c>
      <c r="C929" s="161" t="n">
        <f aca="false">IF('ORÇ.GLOBAL P CAIXA'!K929="EXEC.",0,'ORÇ.GLOBAL P CAIXA'!O929)</f>
        <v>0</v>
      </c>
      <c r="D929" s="162" t="n">
        <f aca="false">IF('ORÇ.GLOBAL P CAIXA'!K929="EXEC.",0,'ORÇ.GLOBAL P CAIXA'!P929)</f>
        <v>0</v>
      </c>
      <c r="E929" s="163" t="n">
        <f aca="false">IF('ORÇ.GLOBAL P CAIXA'!K929="EXEC.",0,ROUND('ORÇ.GLOBAL P CAIXA'!Q929,2))</f>
        <v>0</v>
      </c>
      <c r="F929" s="163" t="n">
        <f aca="false">IF('ORÇ.GLOBAL P CAIXA'!K929="EXEC.",0,TRUNC((1+(IF(OR(H929=0,H929=""),'BDI REF.'!$K$5,CHOOSE(H929,'BDI REF.'!$K$5,'BDI REF.'!$K$6,'BDI REF.'!$K$7))))*'ORÇ.GLOBAL P CAIXA'!R929,2))</f>
        <v>0</v>
      </c>
      <c r="G929" s="163" t="n">
        <f aca="false">IF('ORÇ.GLOBAL P CAIXA'!K929="EXEC.",0,IF(E929&lt;&gt;0,ROUND(E929*F929,2),IF(R929=0,(SUMIF($S$12:$S$1011,B929,$R$12:$R$1011)),R929)))</f>
        <v>0</v>
      </c>
      <c r="H929" s="509" t="str">
        <f aca="false">IF('ORÇ.GLOBAL P CAIXA'!K929="EXEC.","",IF('ORÇ.GLOBAL P CAIXA'!H929&gt;0,'ORÇ.GLOBAL P CAIXA'!H929,""))</f>
        <v/>
      </c>
      <c r="I929" s="509" t="str">
        <f aca="false">IF('ORÇ.GLOBAL P CAIXA'!K929="EXEC.","",IF('ORÇ.GLOBAL P CAIXA'!I929&gt;0,'ORÇ.GLOBAL P CAIXA'!I929,""))</f>
        <v/>
      </c>
      <c r="J929" s="510" t="str">
        <f aca="false">IF('ORÇ.GLOBAL P CAIXA'!K929="EXEC.","",IF('ORÇ.GLOBAL P CAIXA'!J929&gt;0,'ORÇ.GLOBAL P CAIXA'!J929,""))</f>
        <v/>
      </c>
      <c r="K929" s="115"/>
      <c r="L929" s="168" t="str">
        <f aca="false">IF(B929&gt;0,"ok","ocultar")</f>
        <v>ocultar</v>
      </c>
      <c r="M929" s="511" t="n">
        <f aca="false">ROUND(IF($O929&lt;&gt;0,$O929*(INFORMAÇÕES!$T$113/INFORMAÇÕES!$T$117),0),2)</f>
        <v>0</v>
      </c>
      <c r="N929" s="511" t="n">
        <f aca="false">ROUND(IF($O929&lt;&gt;0,$O929*(INFORMAÇÕES!$T$114/INFORMAÇÕES!$T$117),0),2)</f>
        <v>0</v>
      </c>
      <c r="O929" s="512" t="n">
        <f aca="false">IF(E929=0,G929,0)</f>
        <v>0</v>
      </c>
      <c r="Q929" s="88"/>
      <c r="R929" s="163" t="n">
        <f aca="false">IF(E929&lt;&gt;0,G929,0)</f>
        <v>0</v>
      </c>
      <c r="S929" s="157" t="n">
        <f aca="false">IF(B929=0,S928,IF(ISNONTEXT(B929)=TRUE(),INT(B929),INT(LEFT(B929,FIND(".",B929)-1))))</f>
        <v>3</v>
      </c>
      <c r="T929" s="157" t="str">
        <f aca="false">IF(T930=1,1,IF(B929&lt;&gt;0,1,IF(C929&lt;&gt;0,1,IF(D929&lt;&gt;0,1,IF('ORÇ.GLOBAL REF.'!E929&lt;&gt;0,1,"")))))</f>
        <v/>
      </c>
      <c r="U929" s="157" t="str">
        <f aca="false">IF(S929=0," ",IF(S929&lt;&gt;S928,S929," "))</f>
        <v> </v>
      </c>
      <c r="V929" s="88"/>
    </row>
    <row r="930" s="174" customFormat="true" ht="14.25" hidden="false" customHeight="false" outlineLevel="0" collapsed="false">
      <c r="A930" s="159" t="n">
        <v>919</v>
      </c>
      <c r="B930" s="160" t="n">
        <f aca="false">IF('ORÇ.GLOBAL P CAIXA'!K930="EXEC.",0,'ORÇ.GLOBAL P CAIXA'!M930)</f>
        <v>0</v>
      </c>
      <c r="C930" s="161" t="n">
        <f aca="false">IF('ORÇ.GLOBAL P CAIXA'!K930="EXEC.",0,'ORÇ.GLOBAL P CAIXA'!O930)</f>
        <v>0</v>
      </c>
      <c r="D930" s="162" t="n">
        <f aca="false">IF('ORÇ.GLOBAL P CAIXA'!K930="EXEC.",0,'ORÇ.GLOBAL P CAIXA'!P930)</f>
        <v>0</v>
      </c>
      <c r="E930" s="163" t="n">
        <f aca="false">IF('ORÇ.GLOBAL P CAIXA'!K930="EXEC.",0,ROUND('ORÇ.GLOBAL P CAIXA'!Q930,2))</f>
        <v>0</v>
      </c>
      <c r="F930" s="163" t="n">
        <f aca="false">IF('ORÇ.GLOBAL P CAIXA'!K930="EXEC.",0,TRUNC((1+(IF(OR(H930=0,H930=""),'BDI REF.'!$K$5,CHOOSE(H930,'BDI REF.'!$K$5,'BDI REF.'!$K$6,'BDI REF.'!$K$7))))*'ORÇ.GLOBAL P CAIXA'!R930,2))</f>
        <v>0</v>
      </c>
      <c r="G930" s="163" t="n">
        <f aca="false">IF('ORÇ.GLOBAL P CAIXA'!K930="EXEC.",0,IF(E930&lt;&gt;0,ROUND(E930*F930,2),IF(R930=0,(SUMIF($S$12:$S$1011,B930,$R$12:$R$1011)),R930)))</f>
        <v>0</v>
      </c>
      <c r="H930" s="509" t="str">
        <f aca="false">IF('ORÇ.GLOBAL P CAIXA'!K930="EXEC.","",IF('ORÇ.GLOBAL P CAIXA'!H930&gt;0,'ORÇ.GLOBAL P CAIXA'!H930,""))</f>
        <v/>
      </c>
      <c r="I930" s="509" t="str">
        <f aca="false">IF('ORÇ.GLOBAL P CAIXA'!K930="EXEC.","",IF('ORÇ.GLOBAL P CAIXA'!I930&gt;0,'ORÇ.GLOBAL P CAIXA'!I930,""))</f>
        <v/>
      </c>
      <c r="J930" s="510" t="str">
        <f aca="false">IF('ORÇ.GLOBAL P CAIXA'!K930="EXEC.","",IF('ORÇ.GLOBAL P CAIXA'!J930&gt;0,'ORÇ.GLOBAL P CAIXA'!J930,""))</f>
        <v/>
      </c>
      <c r="K930" s="115"/>
      <c r="L930" s="168" t="str">
        <f aca="false">IF(B930&gt;0,"ok","ocultar")</f>
        <v>ocultar</v>
      </c>
      <c r="M930" s="511" t="n">
        <f aca="false">ROUND(IF($O930&lt;&gt;0,$O930*(INFORMAÇÕES!$T$113/INFORMAÇÕES!$T$117),0),2)</f>
        <v>0</v>
      </c>
      <c r="N930" s="511" t="n">
        <f aca="false">ROUND(IF($O930&lt;&gt;0,$O930*(INFORMAÇÕES!$T$114/INFORMAÇÕES!$T$117),0),2)</f>
        <v>0</v>
      </c>
      <c r="O930" s="512" t="n">
        <f aca="false">IF(E930=0,G930,0)</f>
        <v>0</v>
      </c>
      <c r="Q930" s="88"/>
      <c r="R930" s="163" t="n">
        <f aca="false">IF(E930&lt;&gt;0,G930,0)</f>
        <v>0</v>
      </c>
      <c r="S930" s="157" t="n">
        <f aca="false">IF(B930=0,S929,IF(ISNONTEXT(B930)=TRUE(),INT(B930),INT(LEFT(B930,FIND(".",B930)-1))))</f>
        <v>3</v>
      </c>
      <c r="T930" s="157" t="str">
        <f aca="false">IF(T931=1,1,IF(B930&lt;&gt;0,1,IF(C930&lt;&gt;0,1,IF(D930&lt;&gt;0,1,IF('ORÇ.GLOBAL REF.'!E930&lt;&gt;0,1,"")))))</f>
        <v/>
      </c>
      <c r="U930" s="157" t="str">
        <f aca="false">IF(S930=0," ",IF(S930&lt;&gt;S929,S930," "))</f>
        <v> </v>
      </c>
      <c r="V930" s="88"/>
    </row>
    <row r="931" s="174" customFormat="true" ht="14.25" hidden="false" customHeight="false" outlineLevel="0" collapsed="false">
      <c r="A931" s="159" t="n">
        <v>920</v>
      </c>
      <c r="B931" s="160" t="n">
        <f aca="false">IF('ORÇ.GLOBAL P CAIXA'!K931="EXEC.",0,'ORÇ.GLOBAL P CAIXA'!M931)</f>
        <v>0</v>
      </c>
      <c r="C931" s="161" t="n">
        <f aca="false">IF('ORÇ.GLOBAL P CAIXA'!K931="EXEC.",0,'ORÇ.GLOBAL P CAIXA'!O931)</f>
        <v>0</v>
      </c>
      <c r="D931" s="162" t="n">
        <f aca="false">IF('ORÇ.GLOBAL P CAIXA'!K931="EXEC.",0,'ORÇ.GLOBAL P CAIXA'!P931)</f>
        <v>0</v>
      </c>
      <c r="E931" s="163" t="n">
        <f aca="false">IF('ORÇ.GLOBAL P CAIXA'!K931="EXEC.",0,ROUND('ORÇ.GLOBAL P CAIXA'!Q931,2))</f>
        <v>0</v>
      </c>
      <c r="F931" s="163" t="n">
        <f aca="false">IF('ORÇ.GLOBAL P CAIXA'!K931="EXEC.",0,TRUNC((1+(IF(OR(H931=0,H931=""),'BDI REF.'!$K$5,CHOOSE(H931,'BDI REF.'!$K$5,'BDI REF.'!$K$6,'BDI REF.'!$K$7))))*'ORÇ.GLOBAL P CAIXA'!R931,2))</f>
        <v>0</v>
      </c>
      <c r="G931" s="163" t="n">
        <f aca="false">IF('ORÇ.GLOBAL P CAIXA'!K931="EXEC.",0,IF(E931&lt;&gt;0,ROUND(E931*F931,2),IF(R931=0,(SUMIF($S$12:$S$1011,B931,$R$12:$R$1011)),R931)))</f>
        <v>0</v>
      </c>
      <c r="H931" s="509" t="str">
        <f aca="false">IF('ORÇ.GLOBAL P CAIXA'!K931="EXEC.","",IF('ORÇ.GLOBAL P CAIXA'!H931&gt;0,'ORÇ.GLOBAL P CAIXA'!H931,""))</f>
        <v/>
      </c>
      <c r="I931" s="509" t="str">
        <f aca="false">IF('ORÇ.GLOBAL P CAIXA'!K931="EXEC.","",IF('ORÇ.GLOBAL P CAIXA'!I931&gt;0,'ORÇ.GLOBAL P CAIXA'!I931,""))</f>
        <v/>
      </c>
      <c r="J931" s="510" t="str">
        <f aca="false">IF('ORÇ.GLOBAL P CAIXA'!K931="EXEC.","",IF('ORÇ.GLOBAL P CAIXA'!J931&gt;0,'ORÇ.GLOBAL P CAIXA'!J931,""))</f>
        <v/>
      </c>
      <c r="K931" s="115"/>
      <c r="L931" s="168" t="str">
        <f aca="false">IF(B931&gt;0,"ok","ocultar")</f>
        <v>ocultar</v>
      </c>
      <c r="M931" s="511" t="n">
        <f aca="false">ROUND(IF($O931&lt;&gt;0,$O931*(INFORMAÇÕES!$T$113/INFORMAÇÕES!$T$117),0),2)</f>
        <v>0</v>
      </c>
      <c r="N931" s="511" t="n">
        <f aca="false">ROUND(IF($O931&lt;&gt;0,$O931*(INFORMAÇÕES!$T$114/INFORMAÇÕES!$T$117),0),2)</f>
        <v>0</v>
      </c>
      <c r="O931" s="512" t="n">
        <f aca="false">IF(E931=0,G931,0)</f>
        <v>0</v>
      </c>
      <c r="Q931" s="88"/>
      <c r="R931" s="163" t="n">
        <f aca="false">IF(E931&lt;&gt;0,G931,0)</f>
        <v>0</v>
      </c>
      <c r="S931" s="157" t="n">
        <f aca="false">IF(B931=0,S930,IF(ISNONTEXT(B931)=TRUE(),INT(B931),INT(LEFT(B931,FIND(".",B931)-1))))</f>
        <v>3</v>
      </c>
      <c r="T931" s="157" t="str">
        <f aca="false">IF(T932=1,1,IF(B931&lt;&gt;0,1,IF(C931&lt;&gt;0,1,IF(D931&lt;&gt;0,1,IF('ORÇ.GLOBAL REF.'!E931&lt;&gt;0,1,"")))))</f>
        <v/>
      </c>
      <c r="U931" s="157" t="str">
        <f aca="false">IF(S931=0," ",IF(S931&lt;&gt;S930,S931," "))</f>
        <v> </v>
      </c>
      <c r="V931" s="88"/>
    </row>
    <row r="932" s="174" customFormat="true" ht="14.25" hidden="false" customHeight="false" outlineLevel="0" collapsed="false">
      <c r="A932" s="159" t="n">
        <v>921</v>
      </c>
      <c r="B932" s="160" t="n">
        <f aca="false">IF('ORÇ.GLOBAL P CAIXA'!K932="EXEC.",0,'ORÇ.GLOBAL P CAIXA'!M932)</f>
        <v>0</v>
      </c>
      <c r="C932" s="161" t="n">
        <f aca="false">IF('ORÇ.GLOBAL P CAIXA'!K932="EXEC.",0,'ORÇ.GLOBAL P CAIXA'!O932)</f>
        <v>0</v>
      </c>
      <c r="D932" s="162" t="n">
        <f aca="false">IF('ORÇ.GLOBAL P CAIXA'!K932="EXEC.",0,'ORÇ.GLOBAL P CAIXA'!P932)</f>
        <v>0</v>
      </c>
      <c r="E932" s="163" t="n">
        <f aca="false">IF('ORÇ.GLOBAL P CAIXA'!K932="EXEC.",0,ROUND('ORÇ.GLOBAL P CAIXA'!Q932,2))</f>
        <v>0</v>
      </c>
      <c r="F932" s="163" t="n">
        <f aca="false">IF('ORÇ.GLOBAL P CAIXA'!K932="EXEC.",0,TRUNC((1+(IF(OR(H932=0,H932=""),'BDI REF.'!$K$5,CHOOSE(H932,'BDI REF.'!$K$5,'BDI REF.'!$K$6,'BDI REF.'!$K$7))))*'ORÇ.GLOBAL P CAIXA'!R932,2))</f>
        <v>0</v>
      </c>
      <c r="G932" s="163" t="n">
        <f aca="false">IF('ORÇ.GLOBAL P CAIXA'!K932="EXEC.",0,IF(E932&lt;&gt;0,ROUND(E932*F932,2),IF(R932=0,(SUMIF($S$12:$S$1011,B932,$R$12:$R$1011)),R932)))</f>
        <v>0</v>
      </c>
      <c r="H932" s="509" t="str">
        <f aca="false">IF('ORÇ.GLOBAL P CAIXA'!K932="EXEC.","",IF('ORÇ.GLOBAL P CAIXA'!H932&gt;0,'ORÇ.GLOBAL P CAIXA'!H932,""))</f>
        <v/>
      </c>
      <c r="I932" s="509" t="str">
        <f aca="false">IF('ORÇ.GLOBAL P CAIXA'!K932="EXEC.","",IF('ORÇ.GLOBAL P CAIXA'!I932&gt;0,'ORÇ.GLOBAL P CAIXA'!I932,""))</f>
        <v/>
      </c>
      <c r="J932" s="510" t="str">
        <f aca="false">IF('ORÇ.GLOBAL P CAIXA'!K932="EXEC.","",IF('ORÇ.GLOBAL P CAIXA'!J932&gt;0,'ORÇ.GLOBAL P CAIXA'!J932,""))</f>
        <v/>
      </c>
      <c r="K932" s="115"/>
      <c r="L932" s="168" t="str">
        <f aca="false">IF(B932&gt;0,"ok","ocultar")</f>
        <v>ocultar</v>
      </c>
      <c r="M932" s="511" t="n">
        <f aca="false">ROUND(IF($O932&lt;&gt;0,$O932*(INFORMAÇÕES!$T$113/INFORMAÇÕES!$T$117),0),2)</f>
        <v>0</v>
      </c>
      <c r="N932" s="511" t="n">
        <f aca="false">ROUND(IF($O932&lt;&gt;0,$O932*(INFORMAÇÕES!$T$114/INFORMAÇÕES!$T$117),0),2)</f>
        <v>0</v>
      </c>
      <c r="O932" s="512" t="n">
        <f aca="false">IF(E932=0,G932,0)</f>
        <v>0</v>
      </c>
      <c r="Q932" s="88"/>
      <c r="R932" s="163" t="n">
        <f aca="false">IF(E932&lt;&gt;0,G932,0)</f>
        <v>0</v>
      </c>
      <c r="S932" s="157" t="n">
        <f aca="false">IF(B932=0,S931,IF(ISNONTEXT(B932)=TRUE(),INT(B932),INT(LEFT(B932,FIND(".",B932)-1))))</f>
        <v>3</v>
      </c>
      <c r="T932" s="157" t="str">
        <f aca="false">IF(T933=1,1,IF(B932&lt;&gt;0,1,IF(C932&lt;&gt;0,1,IF(D932&lt;&gt;0,1,IF('ORÇ.GLOBAL REF.'!E932&lt;&gt;0,1,"")))))</f>
        <v/>
      </c>
      <c r="U932" s="157" t="str">
        <f aca="false">IF(S932=0," ",IF(S932&lt;&gt;S931,S932," "))</f>
        <v> </v>
      </c>
      <c r="V932" s="88"/>
    </row>
    <row r="933" s="174" customFormat="true" ht="14.25" hidden="false" customHeight="false" outlineLevel="0" collapsed="false">
      <c r="A933" s="159" t="n">
        <v>922</v>
      </c>
      <c r="B933" s="160" t="n">
        <f aca="false">IF('ORÇ.GLOBAL P CAIXA'!K933="EXEC.",0,'ORÇ.GLOBAL P CAIXA'!M933)</f>
        <v>0</v>
      </c>
      <c r="C933" s="161" t="n">
        <f aca="false">IF('ORÇ.GLOBAL P CAIXA'!K933="EXEC.",0,'ORÇ.GLOBAL P CAIXA'!O933)</f>
        <v>0</v>
      </c>
      <c r="D933" s="162" t="n">
        <f aca="false">IF('ORÇ.GLOBAL P CAIXA'!K933="EXEC.",0,'ORÇ.GLOBAL P CAIXA'!P933)</f>
        <v>0</v>
      </c>
      <c r="E933" s="163" t="n">
        <f aca="false">IF('ORÇ.GLOBAL P CAIXA'!K933="EXEC.",0,ROUND('ORÇ.GLOBAL P CAIXA'!Q933,2))</f>
        <v>0</v>
      </c>
      <c r="F933" s="163" t="n">
        <f aca="false">IF('ORÇ.GLOBAL P CAIXA'!K933="EXEC.",0,TRUNC((1+(IF(OR(H933=0,H933=""),'BDI REF.'!$K$5,CHOOSE(H933,'BDI REF.'!$K$5,'BDI REF.'!$K$6,'BDI REF.'!$K$7))))*'ORÇ.GLOBAL P CAIXA'!R933,2))</f>
        <v>0</v>
      </c>
      <c r="G933" s="163" t="n">
        <f aca="false">IF('ORÇ.GLOBAL P CAIXA'!K933="EXEC.",0,IF(E933&lt;&gt;0,ROUND(E933*F933,2),IF(R933=0,(SUMIF($S$12:$S$1011,B933,$R$12:$R$1011)),R933)))</f>
        <v>0</v>
      </c>
      <c r="H933" s="509" t="str">
        <f aca="false">IF('ORÇ.GLOBAL P CAIXA'!K933="EXEC.","",IF('ORÇ.GLOBAL P CAIXA'!H933&gt;0,'ORÇ.GLOBAL P CAIXA'!H933,""))</f>
        <v/>
      </c>
      <c r="I933" s="509" t="str">
        <f aca="false">IF('ORÇ.GLOBAL P CAIXA'!K933="EXEC.","",IF('ORÇ.GLOBAL P CAIXA'!I933&gt;0,'ORÇ.GLOBAL P CAIXA'!I933,""))</f>
        <v/>
      </c>
      <c r="J933" s="510" t="str">
        <f aca="false">IF('ORÇ.GLOBAL P CAIXA'!K933="EXEC.","",IF('ORÇ.GLOBAL P CAIXA'!J933&gt;0,'ORÇ.GLOBAL P CAIXA'!J933,""))</f>
        <v/>
      </c>
      <c r="K933" s="115"/>
      <c r="L933" s="168" t="str">
        <f aca="false">IF(B933&gt;0,"ok","ocultar")</f>
        <v>ocultar</v>
      </c>
      <c r="M933" s="511" t="n">
        <f aca="false">ROUND(IF($O933&lt;&gt;0,$O933*(INFORMAÇÕES!$T$113/INFORMAÇÕES!$T$117),0),2)</f>
        <v>0</v>
      </c>
      <c r="N933" s="511" t="n">
        <f aca="false">ROUND(IF($O933&lt;&gt;0,$O933*(INFORMAÇÕES!$T$114/INFORMAÇÕES!$T$117),0),2)</f>
        <v>0</v>
      </c>
      <c r="O933" s="512" t="n">
        <f aca="false">IF(E933=0,G933,0)</f>
        <v>0</v>
      </c>
      <c r="Q933" s="88"/>
      <c r="R933" s="163" t="n">
        <f aca="false">IF(E933&lt;&gt;0,G933,0)</f>
        <v>0</v>
      </c>
      <c r="S933" s="157" t="n">
        <f aca="false">IF(B933=0,S932,IF(ISNONTEXT(B933)=TRUE(),INT(B933),INT(LEFT(B933,FIND(".",B933)-1))))</f>
        <v>3</v>
      </c>
      <c r="T933" s="157" t="str">
        <f aca="false">IF(T934=1,1,IF(B933&lt;&gt;0,1,IF(C933&lt;&gt;0,1,IF(D933&lt;&gt;0,1,IF('ORÇ.GLOBAL REF.'!E933&lt;&gt;0,1,"")))))</f>
        <v/>
      </c>
      <c r="U933" s="157" t="str">
        <f aca="false">IF(S933=0," ",IF(S933&lt;&gt;S932,S933," "))</f>
        <v> </v>
      </c>
      <c r="V933" s="88"/>
    </row>
    <row r="934" s="174" customFormat="true" ht="14.25" hidden="false" customHeight="false" outlineLevel="0" collapsed="false">
      <c r="A934" s="159" t="n">
        <v>923</v>
      </c>
      <c r="B934" s="160" t="n">
        <f aca="false">IF('ORÇ.GLOBAL P CAIXA'!K934="EXEC.",0,'ORÇ.GLOBAL P CAIXA'!M934)</f>
        <v>0</v>
      </c>
      <c r="C934" s="161" t="n">
        <f aca="false">IF('ORÇ.GLOBAL P CAIXA'!K934="EXEC.",0,'ORÇ.GLOBAL P CAIXA'!O934)</f>
        <v>0</v>
      </c>
      <c r="D934" s="162" t="n">
        <f aca="false">IF('ORÇ.GLOBAL P CAIXA'!K934="EXEC.",0,'ORÇ.GLOBAL P CAIXA'!P934)</f>
        <v>0</v>
      </c>
      <c r="E934" s="163" t="n">
        <f aca="false">IF('ORÇ.GLOBAL P CAIXA'!K934="EXEC.",0,ROUND('ORÇ.GLOBAL P CAIXA'!Q934,2))</f>
        <v>0</v>
      </c>
      <c r="F934" s="163" t="n">
        <f aca="false">IF('ORÇ.GLOBAL P CAIXA'!K934="EXEC.",0,TRUNC((1+(IF(OR(H934=0,H934=""),'BDI REF.'!$K$5,CHOOSE(H934,'BDI REF.'!$K$5,'BDI REF.'!$K$6,'BDI REF.'!$K$7))))*'ORÇ.GLOBAL P CAIXA'!R934,2))</f>
        <v>0</v>
      </c>
      <c r="G934" s="163" t="n">
        <f aca="false">IF('ORÇ.GLOBAL P CAIXA'!K934="EXEC.",0,IF(E934&lt;&gt;0,ROUND(E934*F934,2),IF(R934=0,(SUMIF($S$12:$S$1011,B934,$R$12:$R$1011)),R934)))</f>
        <v>0</v>
      </c>
      <c r="H934" s="509" t="str">
        <f aca="false">IF('ORÇ.GLOBAL P CAIXA'!K934="EXEC.","",IF('ORÇ.GLOBAL P CAIXA'!H934&gt;0,'ORÇ.GLOBAL P CAIXA'!H934,""))</f>
        <v/>
      </c>
      <c r="I934" s="509" t="str">
        <f aca="false">IF('ORÇ.GLOBAL P CAIXA'!K934="EXEC.","",IF('ORÇ.GLOBAL P CAIXA'!I934&gt;0,'ORÇ.GLOBAL P CAIXA'!I934,""))</f>
        <v/>
      </c>
      <c r="J934" s="510" t="str">
        <f aca="false">IF('ORÇ.GLOBAL P CAIXA'!K934="EXEC.","",IF('ORÇ.GLOBAL P CAIXA'!J934&gt;0,'ORÇ.GLOBAL P CAIXA'!J934,""))</f>
        <v/>
      </c>
      <c r="K934" s="115"/>
      <c r="L934" s="168" t="str">
        <f aca="false">IF(B934&gt;0,"ok","ocultar")</f>
        <v>ocultar</v>
      </c>
      <c r="M934" s="511" t="n">
        <f aca="false">ROUND(IF($O934&lt;&gt;0,$O934*(INFORMAÇÕES!$T$113/INFORMAÇÕES!$T$117),0),2)</f>
        <v>0</v>
      </c>
      <c r="N934" s="511" t="n">
        <f aca="false">ROUND(IF($O934&lt;&gt;0,$O934*(INFORMAÇÕES!$T$114/INFORMAÇÕES!$T$117),0),2)</f>
        <v>0</v>
      </c>
      <c r="O934" s="512" t="n">
        <f aca="false">IF(E934=0,G934,0)</f>
        <v>0</v>
      </c>
      <c r="Q934" s="88"/>
      <c r="R934" s="163" t="n">
        <f aca="false">IF(E934&lt;&gt;0,G934,0)</f>
        <v>0</v>
      </c>
      <c r="S934" s="157" t="n">
        <f aca="false">IF(B934=0,S933,IF(ISNONTEXT(B934)=TRUE(),INT(B934),INT(LEFT(B934,FIND(".",B934)-1))))</f>
        <v>3</v>
      </c>
      <c r="T934" s="157" t="str">
        <f aca="false">IF(T935=1,1,IF(B934&lt;&gt;0,1,IF(C934&lt;&gt;0,1,IF(D934&lt;&gt;0,1,IF('ORÇ.GLOBAL REF.'!E934&lt;&gt;0,1,"")))))</f>
        <v/>
      </c>
      <c r="U934" s="157" t="str">
        <f aca="false">IF(S934=0," ",IF(S934&lt;&gt;S933,S934," "))</f>
        <v> </v>
      </c>
      <c r="V934" s="88"/>
    </row>
    <row r="935" s="174" customFormat="true" ht="14.25" hidden="false" customHeight="false" outlineLevel="0" collapsed="false">
      <c r="A935" s="159" t="n">
        <v>924</v>
      </c>
      <c r="B935" s="160" t="n">
        <f aca="false">IF('ORÇ.GLOBAL P CAIXA'!K935="EXEC.",0,'ORÇ.GLOBAL P CAIXA'!M935)</f>
        <v>0</v>
      </c>
      <c r="C935" s="161" t="n">
        <f aca="false">IF('ORÇ.GLOBAL P CAIXA'!K935="EXEC.",0,'ORÇ.GLOBAL P CAIXA'!O935)</f>
        <v>0</v>
      </c>
      <c r="D935" s="162" t="n">
        <f aca="false">IF('ORÇ.GLOBAL P CAIXA'!K935="EXEC.",0,'ORÇ.GLOBAL P CAIXA'!P935)</f>
        <v>0</v>
      </c>
      <c r="E935" s="163" t="n">
        <f aca="false">IF('ORÇ.GLOBAL P CAIXA'!K935="EXEC.",0,ROUND('ORÇ.GLOBAL P CAIXA'!Q935,2))</f>
        <v>0</v>
      </c>
      <c r="F935" s="163" t="n">
        <f aca="false">IF('ORÇ.GLOBAL P CAIXA'!K935="EXEC.",0,TRUNC((1+(IF(OR(H935=0,H935=""),'BDI REF.'!$K$5,CHOOSE(H935,'BDI REF.'!$K$5,'BDI REF.'!$K$6,'BDI REF.'!$K$7))))*'ORÇ.GLOBAL P CAIXA'!R935,2))</f>
        <v>0</v>
      </c>
      <c r="G935" s="163" t="n">
        <f aca="false">IF('ORÇ.GLOBAL P CAIXA'!K935="EXEC.",0,IF(E935&lt;&gt;0,ROUND(E935*F935,2),IF(R935=0,(SUMIF($S$12:$S$1011,B935,$R$12:$R$1011)),R935)))</f>
        <v>0</v>
      </c>
      <c r="H935" s="509" t="str">
        <f aca="false">IF('ORÇ.GLOBAL P CAIXA'!K935="EXEC.","",IF('ORÇ.GLOBAL P CAIXA'!H935&gt;0,'ORÇ.GLOBAL P CAIXA'!H935,""))</f>
        <v/>
      </c>
      <c r="I935" s="509" t="str">
        <f aca="false">IF('ORÇ.GLOBAL P CAIXA'!K935="EXEC.","",IF('ORÇ.GLOBAL P CAIXA'!I935&gt;0,'ORÇ.GLOBAL P CAIXA'!I935,""))</f>
        <v/>
      </c>
      <c r="J935" s="510" t="str">
        <f aca="false">IF('ORÇ.GLOBAL P CAIXA'!K935="EXEC.","",IF('ORÇ.GLOBAL P CAIXA'!J935&gt;0,'ORÇ.GLOBAL P CAIXA'!J935,""))</f>
        <v/>
      </c>
      <c r="K935" s="115"/>
      <c r="L935" s="168" t="str">
        <f aca="false">IF(B935&gt;0,"ok","ocultar")</f>
        <v>ocultar</v>
      </c>
      <c r="M935" s="511" t="n">
        <f aca="false">ROUND(IF($O935&lt;&gt;0,$O935*(INFORMAÇÕES!$T$113/INFORMAÇÕES!$T$117),0),2)</f>
        <v>0</v>
      </c>
      <c r="N935" s="511" t="n">
        <f aca="false">ROUND(IF($O935&lt;&gt;0,$O935*(INFORMAÇÕES!$T$114/INFORMAÇÕES!$T$117),0),2)</f>
        <v>0</v>
      </c>
      <c r="O935" s="512" t="n">
        <f aca="false">IF(E935=0,G935,0)</f>
        <v>0</v>
      </c>
      <c r="Q935" s="88"/>
      <c r="R935" s="163" t="n">
        <f aca="false">IF(E935&lt;&gt;0,G935,0)</f>
        <v>0</v>
      </c>
      <c r="S935" s="157" t="n">
        <f aca="false">IF(B935=0,S934,IF(ISNONTEXT(B935)=TRUE(),INT(B935),INT(LEFT(B935,FIND(".",B935)-1))))</f>
        <v>3</v>
      </c>
      <c r="T935" s="157" t="str">
        <f aca="false">IF(T936=1,1,IF(B935&lt;&gt;0,1,IF(C935&lt;&gt;0,1,IF(D935&lt;&gt;0,1,IF('ORÇ.GLOBAL REF.'!E935&lt;&gt;0,1,"")))))</f>
        <v/>
      </c>
      <c r="U935" s="157" t="str">
        <f aca="false">IF(S935=0," ",IF(S935&lt;&gt;S934,S935," "))</f>
        <v> </v>
      </c>
      <c r="V935" s="88"/>
    </row>
    <row r="936" s="174" customFormat="true" ht="14.25" hidden="false" customHeight="false" outlineLevel="0" collapsed="false">
      <c r="A936" s="159" t="n">
        <v>925</v>
      </c>
      <c r="B936" s="160" t="n">
        <f aca="false">IF('ORÇ.GLOBAL P CAIXA'!K936="EXEC.",0,'ORÇ.GLOBAL P CAIXA'!M936)</f>
        <v>0</v>
      </c>
      <c r="C936" s="161" t="n">
        <f aca="false">IF('ORÇ.GLOBAL P CAIXA'!K936="EXEC.",0,'ORÇ.GLOBAL P CAIXA'!O936)</f>
        <v>0</v>
      </c>
      <c r="D936" s="162" t="n">
        <f aca="false">IF('ORÇ.GLOBAL P CAIXA'!K936="EXEC.",0,'ORÇ.GLOBAL P CAIXA'!P936)</f>
        <v>0</v>
      </c>
      <c r="E936" s="163" t="n">
        <f aca="false">IF('ORÇ.GLOBAL P CAIXA'!K936="EXEC.",0,ROUND('ORÇ.GLOBAL P CAIXA'!Q936,2))</f>
        <v>0</v>
      </c>
      <c r="F936" s="163" t="n">
        <f aca="false">IF('ORÇ.GLOBAL P CAIXA'!K936="EXEC.",0,TRUNC((1+(IF(OR(H936=0,H936=""),'BDI REF.'!$K$5,CHOOSE(H936,'BDI REF.'!$K$5,'BDI REF.'!$K$6,'BDI REF.'!$K$7))))*'ORÇ.GLOBAL P CAIXA'!R936,2))</f>
        <v>0</v>
      </c>
      <c r="G936" s="163" t="n">
        <f aca="false">IF('ORÇ.GLOBAL P CAIXA'!K936="EXEC.",0,IF(E936&lt;&gt;0,ROUND(E936*F936,2),IF(R936=0,(SUMIF($S$12:$S$1011,B936,$R$12:$R$1011)),R936)))</f>
        <v>0</v>
      </c>
      <c r="H936" s="509" t="str">
        <f aca="false">IF('ORÇ.GLOBAL P CAIXA'!K936="EXEC.","",IF('ORÇ.GLOBAL P CAIXA'!H936&gt;0,'ORÇ.GLOBAL P CAIXA'!H936,""))</f>
        <v/>
      </c>
      <c r="I936" s="509" t="str">
        <f aca="false">IF('ORÇ.GLOBAL P CAIXA'!K936="EXEC.","",IF('ORÇ.GLOBAL P CAIXA'!I936&gt;0,'ORÇ.GLOBAL P CAIXA'!I936,""))</f>
        <v/>
      </c>
      <c r="J936" s="510" t="str">
        <f aca="false">IF('ORÇ.GLOBAL P CAIXA'!K936="EXEC.","",IF('ORÇ.GLOBAL P CAIXA'!J936&gt;0,'ORÇ.GLOBAL P CAIXA'!J936,""))</f>
        <v/>
      </c>
      <c r="K936" s="115"/>
      <c r="L936" s="168" t="str">
        <f aca="false">IF(B936&gt;0,"ok","ocultar")</f>
        <v>ocultar</v>
      </c>
      <c r="M936" s="511" t="n">
        <f aca="false">ROUND(IF($O936&lt;&gt;0,$O936*(INFORMAÇÕES!$T$113/INFORMAÇÕES!$T$117),0),2)</f>
        <v>0</v>
      </c>
      <c r="N936" s="511" t="n">
        <f aca="false">ROUND(IF($O936&lt;&gt;0,$O936*(INFORMAÇÕES!$T$114/INFORMAÇÕES!$T$117),0),2)</f>
        <v>0</v>
      </c>
      <c r="O936" s="512" t="n">
        <f aca="false">IF(E936=0,G936,0)</f>
        <v>0</v>
      </c>
      <c r="Q936" s="88"/>
      <c r="R936" s="163" t="n">
        <f aca="false">IF(E936&lt;&gt;0,G936,0)</f>
        <v>0</v>
      </c>
      <c r="S936" s="157" t="n">
        <f aca="false">IF(B936=0,S935,IF(ISNONTEXT(B936)=TRUE(),INT(B936),INT(LEFT(B936,FIND(".",B936)-1))))</f>
        <v>3</v>
      </c>
      <c r="T936" s="157" t="str">
        <f aca="false">IF(T937=1,1,IF(B936&lt;&gt;0,1,IF(C936&lt;&gt;0,1,IF(D936&lt;&gt;0,1,IF('ORÇ.GLOBAL REF.'!E936&lt;&gt;0,1,"")))))</f>
        <v/>
      </c>
      <c r="U936" s="157" t="str">
        <f aca="false">IF(S936=0," ",IF(S936&lt;&gt;S935,S936," "))</f>
        <v> </v>
      </c>
      <c r="V936" s="88"/>
    </row>
    <row r="937" s="174" customFormat="true" ht="14.25" hidden="false" customHeight="false" outlineLevel="0" collapsed="false">
      <c r="A937" s="159" t="n">
        <v>926</v>
      </c>
      <c r="B937" s="160" t="n">
        <f aca="false">IF('ORÇ.GLOBAL P CAIXA'!K937="EXEC.",0,'ORÇ.GLOBAL P CAIXA'!M937)</f>
        <v>0</v>
      </c>
      <c r="C937" s="161" t="n">
        <f aca="false">IF('ORÇ.GLOBAL P CAIXA'!K937="EXEC.",0,'ORÇ.GLOBAL P CAIXA'!O937)</f>
        <v>0</v>
      </c>
      <c r="D937" s="162" t="n">
        <f aca="false">IF('ORÇ.GLOBAL P CAIXA'!K937="EXEC.",0,'ORÇ.GLOBAL P CAIXA'!P937)</f>
        <v>0</v>
      </c>
      <c r="E937" s="163" t="n">
        <f aca="false">IF('ORÇ.GLOBAL P CAIXA'!K937="EXEC.",0,ROUND('ORÇ.GLOBAL P CAIXA'!Q937,2))</f>
        <v>0</v>
      </c>
      <c r="F937" s="163" t="n">
        <f aca="false">IF('ORÇ.GLOBAL P CAIXA'!K937="EXEC.",0,TRUNC((1+(IF(OR(H937=0,H937=""),'BDI REF.'!$K$5,CHOOSE(H937,'BDI REF.'!$K$5,'BDI REF.'!$K$6,'BDI REF.'!$K$7))))*'ORÇ.GLOBAL P CAIXA'!R937,2))</f>
        <v>0</v>
      </c>
      <c r="G937" s="163" t="n">
        <f aca="false">IF('ORÇ.GLOBAL P CAIXA'!K937="EXEC.",0,IF(E937&lt;&gt;0,ROUND(E937*F937,2),IF(R937=0,(SUMIF($S$12:$S$1011,B937,$R$12:$R$1011)),R937)))</f>
        <v>0</v>
      </c>
      <c r="H937" s="509" t="str">
        <f aca="false">IF('ORÇ.GLOBAL P CAIXA'!K937="EXEC.","",IF('ORÇ.GLOBAL P CAIXA'!H937&gt;0,'ORÇ.GLOBAL P CAIXA'!H937,""))</f>
        <v/>
      </c>
      <c r="I937" s="509" t="str">
        <f aca="false">IF('ORÇ.GLOBAL P CAIXA'!K937="EXEC.","",IF('ORÇ.GLOBAL P CAIXA'!I937&gt;0,'ORÇ.GLOBAL P CAIXA'!I937,""))</f>
        <v/>
      </c>
      <c r="J937" s="510" t="str">
        <f aca="false">IF('ORÇ.GLOBAL P CAIXA'!K937="EXEC.","",IF('ORÇ.GLOBAL P CAIXA'!J937&gt;0,'ORÇ.GLOBAL P CAIXA'!J937,""))</f>
        <v/>
      </c>
      <c r="K937" s="115"/>
      <c r="L937" s="168" t="str">
        <f aca="false">IF(B937&gt;0,"ok","ocultar")</f>
        <v>ocultar</v>
      </c>
      <c r="M937" s="511" t="n">
        <f aca="false">ROUND(IF($O937&lt;&gt;0,$O937*(INFORMAÇÕES!$T$113/INFORMAÇÕES!$T$117),0),2)</f>
        <v>0</v>
      </c>
      <c r="N937" s="511" t="n">
        <f aca="false">ROUND(IF($O937&lt;&gt;0,$O937*(INFORMAÇÕES!$T$114/INFORMAÇÕES!$T$117),0),2)</f>
        <v>0</v>
      </c>
      <c r="O937" s="512" t="n">
        <f aca="false">IF(E937=0,G937,0)</f>
        <v>0</v>
      </c>
      <c r="Q937" s="88"/>
      <c r="R937" s="163" t="n">
        <f aca="false">IF(E937&lt;&gt;0,G937,0)</f>
        <v>0</v>
      </c>
      <c r="S937" s="157" t="n">
        <f aca="false">IF(B937=0,S936,IF(ISNONTEXT(B937)=TRUE(),INT(B937),INT(LEFT(B937,FIND(".",B937)-1))))</f>
        <v>3</v>
      </c>
      <c r="T937" s="157" t="str">
        <f aca="false">IF(T938=1,1,IF(B937&lt;&gt;0,1,IF(C937&lt;&gt;0,1,IF(D937&lt;&gt;0,1,IF('ORÇ.GLOBAL REF.'!E937&lt;&gt;0,1,"")))))</f>
        <v/>
      </c>
      <c r="U937" s="157" t="str">
        <f aca="false">IF(S937=0," ",IF(S937&lt;&gt;S936,S937," "))</f>
        <v> </v>
      </c>
      <c r="V937" s="88"/>
    </row>
    <row r="938" s="174" customFormat="true" ht="14.25" hidden="false" customHeight="false" outlineLevel="0" collapsed="false">
      <c r="A938" s="159" t="n">
        <v>927</v>
      </c>
      <c r="B938" s="160" t="n">
        <f aca="false">IF('ORÇ.GLOBAL P CAIXA'!K938="EXEC.",0,'ORÇ.GLOBAL P CAIXA'!M938)</f>
        <v>0</v>
      </c>
      <c r="C938" s="161" t="n">
        <f aca="false">IF('ORÇ.GLOBAL P CAIXA'!K938="EXEC.",0,'ORÇ.GLOBAL P CAIXA'!O938)</f>
        <v>0</v>
      </c>
      <c r="D938" s="162" t="n">
        <f aca="false">IF('ORÇ.GLOBAL P CAIXA'!K938="EXEC.",0,'ORÇ.GLOBAL P CAIXA'!P938)</f>
        <v>0</v>
      </c>
      <c r="E938" s="163" t="n">
        <f aca="false">IF('ORÇ.GLOBAL P CAIXA'!K938="EXEC.",0,ROUND('ORÇ.GLOBAL P CAIXA'!Q938,2))</f>
        <v>0</v>
      </c>
      <c r="F938" s="163" t="n">
        <f aca="false">IF('ORÇ.GLOBAL P CAIXA'!K938="EXEC.",0,TRUNC((1+(IF(OR(H938=0,H938=""),'BDI REF.'!$K$5,CHOOSE(H938,'BDI REF.'!$K$5,'BDI REF.'!$K$6,'BDI REF.'!$K$7))))*'ORÇ.GLOBAL P CAIXA'!R938,2))</f>
        <v>0</v>
      </c>
      <c r="G938" s="163" t="n">
        <f aca="false">IF('ORÇ.GLOBAL P CAIXA'!K938="EXEC.",0,IF(E938&lt;&gt;0,ROUND(E938*F938,2),IF(R938=0,(SUMIF($S$12:$S$1011,B938,$R$12:$R$1011)),R938)))</f>
        <v>0</v>
      </c>
      <c r="H938" s="509" t="str">
        <f aca="false">IF('ORÇ.GLOBAL P CAIXA'!K938="EXEC.","",IF('ORÇ.GLOBAL P CAIXA'!H938&gt;0,'ORÇ.GLOBAL P CAIXA'!H938,""))</f>
        <v/>
      </c>
      <c r="I938" s="509" t="str">
        <f aca="false">IF('ORÇ.GLOBAL P CAIXA'!K938="EXEC.","",IF('ORÇ.GLOBAL P CAIXA'!I938&gt;0,'ORÇ.GLOBAL P CAIXA'!I938,""))</f>
        <v/>
      </c>
      <c r="J938" s="510" t="str">
        <f aca="false">IF('ORÇ.GLOBAL P CAIXA'!K938="EXEC.","",IF('ORÇ.GLOBAL P CAIXA'!J938&gt;0,'ORÇ.GLOBAL P CAIXA'!J938,""))</f>
        <v/>
      </c>
      <c r="K938" s="115"/>
      <c r="L938" s="168" t="str">
        <f aca="false">IF(B938&gt;0,"ok","ocultar")</f>
        <v>ocultar</v>
      </c>
      <c r="M938" s="511" t="n">
        <f aca="false">ROUND(IF($O938&lt;&gt;0,$O938*(INFORMAÇÕES!$T$113/INFORMAÇÕES!$T$117),0),2)</f>
        <v>0</v>
      </c>
      <c r="N938" s="511" t="n">
        <f aca="false">ROUND(IF($O938&lt;&gt;0,$O938*(INFORMAÇÕES!$T$114/INFORMAÇÕES!$T$117),0),2)</f>
        <v>0</v>
      </c>
      <c r="O938" s="512" t="n">
        <f aca="false">IF(E938=0,G938,0)</f>
        <v>0</v>
      </c>
      <c r="Q938" s="88"/>
      <c r="R938" s="163" t="n">
        <f aca="false">IF(E938&lt;&gt;0,G938,0)</f>
        <v>0</v>
      </c>
      <c r="S938" s="157" t="n">
        <f aca="false">IF(B938=0,S937,IF(ISNONTEXT(B938)=TRUE(),INT(B938),INT(LEFT(B938,FIND(".",B938)-1))))</f>
        <v>3</v>
      </c>
      <c r="T938" s="157" t="str">
        <f aca="false">IF(T939=1,1,IF(B938&lt;&gt;0,1,IF(C938&lt;&gt;0,1,IF(D938&lt;&gt;0,1,IF('ORÇ.GLOBAL REF.'!E938&lt;&gt;0,1,"")))))</f>
        <v/>
      </c>
      <c r="U938" s="157" t="str">
        <f aca="false">IF(S938=0," ",IF(S938&lt;&gt;S937,S938," "))</f>
        <v> </v>
      </c>
      <c r="V938" s="88"/>
    </row>
    <row r="939" s="174" customFormat="true" ht="14.25" hidden="false" customHeight="false" outlineLevel="0" collapsed="false">
      <c r="A939" s="159" t="n">
        <v>928</v>
      </c>
      <c r="B939" s="160" t="n">
        <f aca="false">IF('ORÇ.GLOBAL P CAIXA'!K939="EXEC.",0,'ORÇ.GLOBAL P CAIXA'!M939)</f>
        <v>0</v>
      </c>
      <c r="C939" s="161" t="n">
        <f aca="false">IF('ORÇ.GLOBAL P CAIXA'!K939="EXEC.",0,'ORÇ.GLOBAL P CAIXA'!O939)</f>
        <v>0</v>
      </c>
      <c r="D939" s="162" t="n">
        <f aca="false">IF('ORÇ.GLOBAL P CAIXA'!K939="EXEC.",0,'ORÇ.GLOBAL P CAIXA'!P939)</f>
        <v>0</v>
      </c>
      <c r="E939" s="163" t="n">
        <f aca="false">IF('ORÇ.GLOBAL P CAIXA'!K939="EXEC.",0,ROUND('ORÇ.GLOBAL P CAIXA'!Q939,2))</f>
        <v>0</v>
      </c>
      <c r="F939" s="163" t="n">
        <f aca="false">IF('ORÇ.GLOBAL P CAIXA'!K939="EXEC.",0,TRUNC((1+(IF(OR(H939=0,H939=""),'BDI REF.'!$K$5,CHOOSE(H939,'BDI REF.'!$K$5,'BDI REF.'!$K$6,'BDI REF.'!$K$7))))*'ORÇ.GLOBAL P CAIXA'!R939,2))</f>
        <v>0</v>
      </c>
      <c r="G939" s="163" t="n">
        <f aca="false">IF('ORÇ.GLOBAL P CAIXA'!K939="EXEC.",0,IF(E939&lt;&gt;0,ROUND(E939*F939,2),IF(R939=0,(SUMIF($S$12:$S$1011,B939,$R$12:$R$1011)),R939)))</f>
        <v>0</v>
      </c>
      <c r="H939" s="509" t="str">
        <f aca="false">IF('ORÇ.GLOBAL P CAIXA'!K939="EXEC.","",IF('ORÇ.GLOBAL P CAIXA'!H939&gt;0,'ORÇ.GLOBAL P CAIXA'!H939,""))</f>
        <v/>
      </c>
      <c r="I939" s="509" t="str">
        <f aca="false">IF('ORÇ.GLOBAL P CAIXA'!K939="EXEC.","",IF('ORÇ.GLOBAL P CAIXA'!I939&gt;0,'ORÇ.GLOBAL P CAIXA'!I939,""))</f>
        <v/>
      </c>
      <c r="J939" s="510" t="str">
        <f aca="false">IF('ORÇ.GLOBAL P CAIXA'!K939="EXEC.","",IF('ORÇ.GLOBAL P CAIXA'!J939&gt;0,'ORÇ.GLOBAL P CAIXA'!J939,""))</f>
        <v/>
      </c>
      <c r="K939" s="115"/>
      <c r="L939" s="168" t="str">
        <f aca="false">IF(B939&gt;0,"ok","ocultar")</f>
        <v>ocultar</v>
      </c>
      <c r="M939" s="511" t="n">
        <f aca="false">ROUND(IF($O939&lt;&gt;0,$O939*(INFORMAÇÕES!$T$113/INFORMAÇÕES!$T$117),0),2)</f>
        <v>0</v>
      </c>
      <c r="N939" s="511" t="n">
        <f aca="false">ROUND(IF($O939&lt;&gt;0,$O939*(INFORMAÇÕES!$T$114/INFORMAÇÕES!$T$117),0),2)</f>
        <v>0</v>
      </c>
      <c r="O939" s="512" t="n">
        <f aca="false">IF(E939=0,G939,0)</f>
        <v>0</v>
      </c>
      <c r="Q939" s="88"/>
      <c r="R939" s="163" t="n">
        <f aca="false">IF(E939&lt;&gt;0,G939,0)</f>
        <v>0</v>
      </c>
      <c r="S939" s="157" t="n">
        <f aca="false">IF(B939=0,S938,IF(ISNONTEXT(B939)=TRUE(),INT(B939),INT(LEFT(B939,FIND(".",B939)-1))))</f>
        <v>3</v>
      </c>
      <c r="T939" s="157" t="str">
        <f aca="false">IF(T940=1,1,IF(B939&lt;&gt;0,1,IF(C939&lt;&gt;0,1,IF(D939&lt;&gt;0,1,IF('ORÇ.GLOBAL REF.'!E939&lt;&gt;0,1,"")))))</f>
        <v/>
      </c>
      <c r="U939" s="157" t="str">
        <f aca="false">IF(S939=0," ",IF(S939&lt;&gt;S938,S939," "))</f>
        <v> </v>
      </c>
      <c r="V939" s="88"/>
    </row>
    <row r="940" s="174" customFormat="true" ht="14.25" hidden="false" customHeight="false" outlineLevel="0" collapsed="false">
      <c r="A940" s="159" t="n">
        <v>929</v>
      </c>
      <c r="B940" s="160" t="n">
        <f aca="false">IF('ORÇ.GLOBAL P CAIXA'!K940="EXEC.",0,'ORÇ.GLOBAL P CAIXA'!M940)</f>
        <v>0</v>
      </c>
      <c r="C940" s="161" t="n">
        <f aca="false">IF('ORÇ.GLOBAL P CAIXA'!K940="EXEC.",0,'ORÇ.GLOBAL P CAIXA'!O940)</f>
        <v>0</v>
      </c>
      <c r="D940" s="162" t="n">
        <f aca="false">IF('ORÇ.GLOBAL P CAIXA'!K940="EXEC.",0,'ORÇ.GLOBAL P CAIXA'!P940)</f>
        <v>0</v>
      </c>
      <c r="E940" s="163" t="n">
        <f aca="false">IF('ORÇ.GLOBAL P CAIXA'!K940="EXEC.",0,ROUND('ORÇ.GLOBAL P CAIXA'!Q940,2))</f>
        <v>0</v>
      </c>
      <c r="F940" s="163" t="n">
        <f aca="false">IF('ORÇ.GLOBAL P CAIXA'!K940="EXEC.",0,TRUNC((1+(IF(OR(H940=0,H940=""),'BDI REF.'!$K$5,CHOOSE(H940,'BDI REF.'!$K$5,'BDI REF.'!$K$6,'BDI REF.'!$K$7))))*'ORÇ.GLOBAL P CAIXA'!R940,2))</f>
        <v>0</v>
      </c>
      <c r="G940" s="163" t="n">
        <f aca="false">IF('ORÇ.GLOBAL P CAIXA'!K940="EXEC.",0,IF(E940&lt;&gt;0,ROUND(E940*F940,2),IF(R940=0,(SUMIF($S$12:$S$1011,B940,$R$12:$R$1011)),R940)))</f>
        <v>0</v>
      </c>
      <c r="H940" s="509" t="str">
        <f aca="false">IF('ORÇ.GLOBAL P CAIXA'!K940="EXEC.","",IF('ORÇ.GLOBAL P CAIXA'!H940&gt;0,'ORÇ.GLOBAL P CAIXA'!H940,""))</f>
        <v/>
      </c>
      <c r="I940" s="509" t="str">
        <f aca="false">IF('ORÇ.GLOBAL P CAIXA'!K940="EXEC.","",IF('ORÇ.GLOBAL P CAIXA'!I940&gt;0,'ORÇ.GLOBAL P CAIXA'!I940,""))</f>
        <v/>
      </c>
      <c r="J940" s="510" t="str">
        <f aca="false">IF('ORÇ.GLOBAL P CAIXA'!K940="EXEC.","",IF('ORÇ.GLOBAL P CAIXA'!J940&gt;0,'ORÇ.GLOBAL P CAIXA'!J940,""))</f>
        <v/>
      </c>
      <c r="K940" s="115"/>
      <c r="L940" s="168" t="str">
        <f aca="false">IF(B940&gt;0,"ok","ocultar")</f>
        <v>ocultar</v>
      </c>
      <c r="M940" s="511" t="n">
        <f aca="false">ROUND(IF($O940&lt;&gt;0,$O940*(INFORMAÇÕES!$T$113/INFORMAÇÕES!$T$117),0),2)</f>
        <v>0</v>
      </c>
      <c r="N940" s="511" t="n">
        <f aca="false">ROUND(IF($O940&lt;&gt;0,$O940*(INFORMAÇÕES!$T$114/INFORMAÇÕES!$T$117),0),2)</f>
        <v>0</v>
      </c>
      <c r="O940" s="512" t="n">
        <f aca="false">IF(E940=0,G940,0)</f>
        <v>0</v>
      </c>
      <c r="Q940" s="88"/>
      <c r="R940" s="163" t="n">
        <f aca="false">IF(E940&lt;&gt;0,G940,0)</f>
        <v>0</v>
      </c>
      <c r="S940" s="157" t="n">
        <f aca="false">IF(B940=0,S939,IF(ISNONTEXT(B940)=TRUE(),INT(B940),INT(LEFT(B940,FIND(".",B940)-1))))</f>
        <v>3</v>
      </c>
      <c r="T940" s="157" t="str">
        <f aca="false">IF(T941=1,1,IF(B940&lt;&gt;0,1,IF(C940&lt;&gt;0,1,IF(D940&lt;&gt;0,1,IF('ORÇ.GLOBAL REF.'!E940&lt;&gt;0,1,"")))))</f>
        <v/>
      </c>
      <c r="U940" s="157" t="str">
        <f aca="false">IF(S940=0," ",IF(S940&lt;&gt;S939,S940," "))</f>
        <v> </v>
      </c>
      <c r="V940" s="88"/>
    </row>
    <row r="941" s="174" customFormat="true" ht="14.25" hidden="false" customHeight="false" outlineLevel="0" collapsed="false">
      <c r="A941" s="159" t="n">
        <v>930</v>
      </c>
      <c r="B941" s="160" t="n">
        <f aca="false">IF('ORÇ.GLOBAL P CAIXA'!K941="EXEC.",0,'ORÇ.GLOBAL P CAIXA'!M941)</f>
        <v>0</v>
      </c>
      <c r="C941" s="161" t="n">
        <f aca="false">IF('ORÇ.GLOBAL P CAIXA'!K941="EXEC.",0,'ORÇ.GLOBAL P CAIXA'!O941)</f>
        <v>0</v>
      </c>
      <c r="D941" s="162" t="n">
        <f aca="false">IF('ORÇ.GLOBAL P CAIXA'!K941="EXEC.",0,'ORÇ.GLOBAL P CAIXA'!P941)</f>
        <v>0</v>
      </c>
      <c r="E941" s="163" t="n">
        <f aca="false">IF('ORÇ.GLOBAL P CAIXA'!K941="EXEC.",0,ROUND('ORÇ.GLOBAL P CAIXA'!Q941,2))</f>
        <v>0</v>
      </c>
      <c r="F941" s="163" t="n">
        <f aca="false">IF('ORÇ.GLOBAL P CAIXA'!K941="EXEC.",0,TRUNC((1+(IF(OR(H941=0,H941=""),'BDI REF.'!$K$5,CHOOSE(H941,'BDI REF.'!$K$5,'BDI REF.'!$K$6,'BDI REF.'!$K$7))))*'ORÇ.GLOBAL P CAIXA'!R941,2))</f>
        <v>0</v>
      </c>
      <c r="G941" s="163" t="n">
        <f aca="false">IF('ORÇ.GLOBAL P CAIXA'!K941="EXEC.",0,IF(E941&lt;&gt;0,ROUND(E941*F941,2),IF(R941=0,(SUMIF($S$12:$S$1011,B941,$R$12:$R$1011)),R941)))</f>
        <v>0</v>
      </c>
      <c r="H941" s="509" t="str">
        <f aca="false">IF('ORÇ.GLOBAL P CAIXA'!K941="EXEC.","",IF('ORÇ.GLOBAL P CAIXA'!H941&gt;0,'ORÇ.GLOBAL P CAIXA'!H941,""))</f>
        <v/>
      </c>
      <c r="I941" s="509" t="str">
        <f aca="false">IF('ORÇ.GLOBAL P CAIXA'!K941="EXEC.","",IF('ORÇ.GLOBAL P CAIXA'!I941&gt;0,'ORÇ.GLOBAL P CAIXA'!I941,""))</f>
        <v/>
      </c>
      <c r="J941" s="510" t="str">
        <f aca="false">IF('ORÇ.GLOBAL P CAIXA'!K941="EXEC.","",IF('ORÇ.GLOBAL P CAIXA'!J941&gt;0,'ORÇ.GLOBAL P CAIXA'!J941,""))</f>
        <v/>
      </c>
      <c r="K941" s="115"/>
      <c r="L941" s="168" t="str">
        <f aca="false">IF(B941&gt;0,"ok","ocultar")</f>
        <v>ocultar</v>
      </c>
      <c r="M941" s="511" t="n">
        <f aca="false">ROUND(IF($O941&lt;&gt;0,$O941*(INFORMAÇÕES!$T$113/INFORMAÇÕES!$T$117),0),2)</f>
        <v>0</v>
      </c>
      <c r="N941" s="511" t="n">
        <f aca="false">ROUND(IF($O941&lt;&gt;0,$O941*(INFORMAÇÕES!$T$114/INFORMAÇÕES!$T$117),0),2)</f>
        <v>0</v>
      </c>
      <c r="O941" s="512" t="n">
        <f aca="false">IF(E941=0,G941,0)</f>
        <v>0</v>
      </c>
      <c r="Q941" s="88"/>
      <c r="R941" s="163" t="n">
        <f aca="false">IF(E941&lt;&gt;0,G941,0)</f>
        <v>0</v>
      </c>
      <c r="S941" s="157" t="n">
        <f aca="false">IF(B941=0,S940,IF(ISNONTEXT(B941)=TRUE(),INT(B941),INT(LEFT(B941,FIND(".",B941)-1))))</f>
        <v>3</v>
      </c>
      <c r="T941" s="157" t="str">
        <f aca="false">IF(T942=1,1,IF(B941&lt;&gt;0,1,IF(C941&lt;&gt;0,1,IF(D941&lt;&gt;0,1,IF('ORÇ.GLOBAL REF.'!E941&lt;&gt;0,1,"")))))</f>
        <v/>
      </c>
      <c r="U941" s="157" t="str">
        <f aca="false">IF(S941=0," ",IF(S941&lt;&gt;S940,S941," "))</f>
        <v> </v>
      </c>
      <c r="V941" s="88"/>
    </row>
    <row r="942" s="174" customFormat="true" ht="14.25" hidden="false" customHeight="false" outlineLevel="0" collapsed="false">
      <c r="A942" s="159" t="n">
        <v>931</v>
      </c>
      <c r="B942" s="160" t="n">
        <f aca="false">IF('ORÇ.GLOBAL P CAIXA'!K942="EXEC.",0,'ORÇ.GLOBAL P CAIXA'!M942)</f>
        <v>0</v>
      </c>
      <c r="C942" s="161" t="n">
        <f aca="false">IF('ORÇ.GLOBAL P CAIXA'!K942="EXEC.",0,'ORÇ.GLOBAL P CAIXA'!O942)</f>
        <v>0</v>
      </c>
      <c r="D942" s="162" t="n">
        <f aca="false">IF('ORÇ.GLOBAL P CAIXA'!K942="EXEC.",0,'ORÇ.GLOBAL P CAIXA'!P942)</f>
        <v>0</v>
      </c>
      <c r="E942" s="163" t="n">
        <f aca="false">IF('ORÇ.GLOBAL P CAIXA'!K942="EXEC.",0,ROUND('ORÇ.GLOBAL P CAIXA'!Q942,2))</f>
        <v>0</v>
      </c>
      <c r="F942" s="163" t="n">
        <f aca="false">IF('ORÇ.GLOBAL P CAIXA'!K942="EXEC.",0,TRUNC((1+(IF(OR(H942=0,H942=""),'BDI REF.'!$K$5,CHOOSE(H942,'BDI REF.'!$K$5,'BDI REF.'!$K$6,'BDI REF.'!$K$7))))*'ORÇ.GLOBAL P CAIXA'!R942,2))</f>
        <v>0</v>
      </c>
      <c r="G942" s="163" t="n">
        <f aca="false">IF('ORÇ.GLOBAL P CAIXA'!K942="EXEC.",0,IF(E942&lt;&gt;0,ROUND(E942*F942,2),IF(R942=0,(SUMIF($S$12:$S$1011,B942,$R$12:$R$1011)),R942)))</f>
        <v>0</v>
      </c>
      <c r="H942" s="509" t="str">
        <f aca="false">IF('ORÇ.GLOBAL P CAIXA'!K942="EXEC.","",IF('ORÇ.GLOBAL P CAIXA'!H942&gt;0,'ORÇ.GLOBAL P CAIXA'!H942,""))</f>
        <v/>
      </c>
      <c r="I942" s="509" t="str">
        <f aca="false">IF('ORÇ.GLOBAL P CAIXA'!K942="EXEC.","",IF('ORÇ.GLOBAL P CAIXA'!I942&gt;0,'ORÇ.GLOBAL P CAIXA'!I942,""))</f>
        <v/>
      </c>
      <c r="J942" s="510" t="str">
        <f aca="false">IF('ORÇ.GLOBAL P CAIXA'!K942="EXEC.","",IF('ORÇ.GLOBAL P CAIXA'!J942&gt;0,'ORÇ.GLOBAL P CAIXA'!J942,""))</f>
        <v/>
      </c>
      <c r="K942" s="115"/>
      <c r="L942" s="168" t="str">
        <f aca="false">IF(B942&gt;0,"ok","ocultar")</f>
        <v>ocultar</v>
      </c>
      <c r="M942" s="511" t="n">
        <f aca="false">ROUND(IF($O942&lt;&gt;0,$O942*(INFORMAÇÕES!$T$113/INFORMAÇÕES!$T$117),0),2)</f>
        <v>0</v>
      </c>
      <c r="N942" s="511" t="n">
        <f aca="false">ROUND(IF($O942&lt;&gt;0,$O942*(INFORMAÇÕES!$T$114/INFORMAÇÕES!$T$117),0),2)</f>
        <v>0</v>
      </c>
      <c r="O942" s="512" t="n">
        <f aca="false">IF(E942=0,G942,0)</f>
        <v>0</v>
      </c>
      <c r="Q942" s="88"/>
      <c r="R942" s="163" t="n">
        <f aca="false">IF(E942&lt;&gt;0,G942,0)</f>
        <v>0</v>
      </c>
      <c r="S942" s="157" t="n">
        <f aca="false">IF(B942=0,S941,IF(ISNONTEXT(B942)=TRUE(),INT(B942),INT(LEFT(B942,FIND(".",B942)-1))))</f>
        <v>3</v>
      </c>
      <c r="T942" s="157" t="str">
        <f aca="false">IF(T943=1,1,IF(B942&lt;&gt;0,1,IF(C942&lt;&gt;0,1,IF(D942&lt;&gt;0,1,IF('ORÇ.GLOBAL REF.'!E942&lt;&gt;0,1,"")))))</f>
        <v/>
      </c>
      <c r="U942" s="157" t="str">
        <f aca="false">IF(S942=0," ",IF(S942&lt;&gt;S941,S942," "))</f>
        <v> </v>
      </c>
      <c r="V942" s="88"/>
    </row>
    <row r="943" s="174" customFormat="true" ht="14.25" hidden="false" customHeight="false" outlineLevel="0" collapsed="false">
      <c r="A943" s="159" t="n">
        <v>932</v>
      </c>
      <c r="B943" s="160" t="n">
        <f aca="false">IF('ORÇ.GLOBAL P CAIXA'!K943="EXEC.",0,'ORÇ.GLOBAL P CAIXA'!M943)</f>
        <v>0</v>
      </c>
      <c r="C943" s="161" t="n">
        <f aca="false">IF('ORÇ.GLOBAL P CAIXA'!K943="EXEC.",0,'ORÇ.GLOBAL P CAIXA'!O943)</f>
        <v>0</v>
      </c>
      <c r="D943" s="162" t="n">
        <f aca="false">IF('ORÇ.GLOBAL P CAIXA'!K943="EXEC.",0,'ORÇ.GLOBAL P CAIXA'!P943)</f>
        <v>0</v>
      </c>
      <c r="E943" s="163" t="n">
        <f aca="false">IF('ORÇ.GLOBAL P CAIXA'!K943="EXEC.",0,ROUND('ORÇ.GLOBAL P CAIXA'!Q943,2))</f>
        <v>0</v>
      </c>
      <c r="F943" s="163" t="n">
        <f aca="false">IF('ORÇ.GLOBAL P CAIXA'!K943="EXEC.",0,TRUNC((1+(IF(OR(H943=0,H943=""),'BDI REF.'!$K$5,CHOOSE(H943,'BDI REF.'!$K$5,'BDI REF.'!$K$6,'BDI REF.'!$K$7))))*'ORÇ.GLOBAL P CAIXA'!R943,2))</f>
        <v>0</v>
      </c>
      <c r="G943" s="163" t="n">
        <f aca="false">IF('ORÇ.GLOBAL P CAIXA'!K943="EXEC.",0,IF(E943&lt;&gt;0,ROUND(E943*F943,2),IF(R943=0,(SUMIF($S$12:$S$1011,B943,$R$12:$R$1011)),R943)))</f>
        <v>0</v>
      </c>
      <c r="H943" s="509" t="str">
        <f aca="false">IF('ORÇ.GLOBAL P CAIXA'!K943="EXEC.","",IF('ORÇ.GLOBAL P CAIXA'!H943&gt;0,'ORÇ.GLOBAL P CAIXA'!H943,""))</f>
        <v/>
      </c>
      <c r="I943" s="509" t="str">
        <f aca="false">IF('ORÇ.GLOBAL P CAIXA'!K943="EXEC.","",IF('ORÇ.GLOBAL P CAIXA'!I943&gt;0,'ORÇ.GLOBAL P CAIXA'!I943,""))</f>
        <v/>
      </c>
      <c r="J943" s="510" t="str">
        <f aca="false">IF('ORÇ.GLOBAL P CAIXA'!K943="EXEC.","",IF('ORÇ.GLOBAL P CAIXA'!J943&gt;0,'ORÇ.GLOBAL P CAIXA'!J943,""))</f>
        <v/>
      </c>
      <c r="K943" s="115"/>
      <c r="L943" s="168" t="str">
        <f aca="false">IF(B943&gt;0,"ok","ocultar")</f>
        <v>ocultar</v>
      </c>
      <c r="M943" s="511" t="n">
        <f aca="false">ROUND(IF($O943&lt;&gt;0,$O943*(INFORMAÇÕES!$T$113/INFORMAÇÕES!$T$117),0),2)</f>
        <v>0</v>
      </c>
      <c r="N943" s="511" t="n">
        <f aca="false">ROUND(IF($O943&lt;&gt;0,$O943*(INFORMAÇÕES!$T$114/INFORMAÇÕES!$T$117),0),2)</f>
        <v>0</v>
      </c>
      <c r="O943" s="512" t="n">
        <f aca="false">IF(E943=0,G943,0)</f>
        <v>0</v>
      </c>
      <c r="Q943" s="88"/>
      <c r="R943" s="163" t="n">
        <f aca="false">IF(E943&lt;&gt;0,G943,0)</f>
        <v>0</v>
      </c>
      <c r="S943" s="157" t="n">
        <f aca="false">IF(B943=0,S942,IF(ISNONTEXT(B943)=TRUE(),INT(B943),INT(LEFT(B943,FIND(".",B943)-1))))</f>
        <v>3</v>
      </c>
      <c r="T943" s="157" t="str">
        <f aca="false">IF(T944=1,1,IF(B943&lt;&gt;0,1,IF(C943&lt;&gt;0,1,IF(D943&lt;&gt;0,1,IF('ORÇ.GLOBAL REF.'!E943&lt;&gt;0,1,"")))))</f>
        <v/>
      </c>
      <c r="U943" s="157" t="str">
        <f aca="false">IF(S943=0," ",IF(S943&lt;&gt;S942,S943," "))</f>
        <v> </v>
      </c>
      <c r="V943" s="88"/>
    </row>
    <row r="944" s="174" customFormat="true" ht="14.25" hidden="false" customHeight="false" outlineLevel="0" collapsed="false">
      <c r="A944" s="159" t="n">
        <v>933</v>
      </c>
      <c r="B944" s="160" t="n">
        <f aca="false">IF('ORÇ.GLOBAL P CAIXA'!K944="EXEC.",0,'ORÇ.GLOBAL P CAIXA'!M944)</f>
        <v>0</v>
      </c>
      <c r="C944" s="161" t="n">
        <f aca="false">IF('ORÇ.GLOBAL P CAIXA'!K944="EXEC.",0,'ORÇ.GLOBAL P CAIXA'!O944)</f>
        <v>0</v>
      </c>
      <c r="D944" s="162" t="n">
        <f aca="false">IF('ORÇ.GLOBAL P CAIXA'!K944="EXEC.",0,'ORÇ.GLOBAL P CAIXA'!P944)</f>
        <v>0</v>
      </c>
      <c r="E944" s="163" t="n">
        <f aca="false">IF('ORÇ.GLOBAL P CAIXA'!K944="EXEC.",0,ROUND('ORÇ.GLOBAL P CAIXA'!Q944,2))</f>
        <v>0</v>
      </c>
      <c r="F944" s="163" t="n">
        <f aca="false">IF('ORÇ.GLOBAL P CAIXA'!K944="EXEC.",0,TRUNC((1+(IF(OR(H944=0,H944=""),'BDI REF.'!$K$5,CHOOSE(H944,'BDI REF.'!$K$5,'BDI REF.'!$K$6,'BDI REF.'!$K$7))))*'ORÇ.GLOBAL P CAIXA'!R944,2))</f>
        <v>0</v>
      </c>
      <c r="G944" s="163" t="n">
        <f aca="false">IF('ORÇ.GLOBAL P CAIXA'!K944="EXEC.",0,IF(E944&lt;&gt;0,ROUND(E944*F944,2),IF(R944=0,(SUMIF($S$12:$S$1011,B944,$R$12:$R$1011)),R944)))</f>
        <v>0</v>
      </c>
      <c r="H944" s="509" t="str">
        <f aca="false">IF('ORÇ.GLOBAL P CAIXA'!K944="EXEC.","",IF('ORÇ.GLOBAL P CAIXA'!H944&gt;0,'ORÇ.GLOBAL P CAIXA'!H944,""))</f>
        <v/>
      </c>
      <c r="I944" s="509" t="str">
        <f aca="false">IF('ORÇ.GLOBAL P CAIXA'!K944="EXEC.","",IF('ORÇ.GLOBAL P CAIXA'!I944&gt;0,'ORÇ.GLOBAL P CAIXA'!I944,""))</f>
        <v/>
      </c>
      <c r="J944" s="510" t="str">
        <f aca="false">IF('ORÇ.GLOBAL P CAIXA'!K944="EXEC.","",IF('ORÇ.GLOBAL P CAIXA'!J944&gt;0,'ORÇ.GLOBAL P CAIXA'!J944,""))</f>
        <v/>
      </c>
      <c r="K944" s="115"/>
      <c r="L944" s="168" t="str">
        <f aca="false">IF(B944&gt;0,"ok","ocultar")</f>
        <v>ocultar</v>
      </c>
      <c r="M944" s="511" t="n">
        <f aca="false">ROUND(IF($O944&lt;&gt;0,$O944*(INFORMAÇÕES!$T$113/INFORMAÇÕES!$T$117),0),2)</f>
        <v>0</v>
      </c>
      <c r="N944" s="511" t="n">
        <f aca="false">ROUND(IF($O944&lt;&gt;0,$O944*(INFORMAÇÕES!$T$114/INFORMAÇÕES!$T$117),0),2)</f>
        <v>0</v>
      </c>
      <c r="O944" s="512" t="n">
        <f aca="false">IF(E944=0,G944,0)</f>
        <v>0</v>
      </c>
      <c r="Q944" s="88"/>
      <c r="R944" s="163" t="n">
        <f aca="false">IF(E944&lt;&gt;0,G944,0)</f>
        <v>0</v>
      </c>
      <c r="S944" s="157" t="n">
        <f aca="false">IF(B944=0,S943,IF(ISNONTEXT(B944)=TRUE(),INT(B944),INT(LEFT(B944,FIND(".",B944)-1))))</f>
        <v>3</v>
      </c>
      <c r="T944" s="157" t="str">
        <f aca="false">IF(T945=1,1,IF(B944&lt;&gt;0,1,IF(C944&lt;&gt;0,1,IF(D944&lt;&gt;0,1,IF('ORÇ.GLOBAL REF.'!E944&lt;&gt;0,1,"")))))</f>
        <v/>
      </c>
      <c r="U944" s="157" t="str">
        <f aca="false">IF(S944=0," ",IF(S944&lt;&gt;S943,S944," "))</f>
        <v> </v>
      </c>
      <c r="V944" s="88"/>
    </row>
    <row r="945" s="174" customFormat="true" ht="14.25" hidden="false" customHeight="false" outlineLevel="0" collapsed="false">
      <c r="A945" s="159" t="n">
        <v>934</v>
      </c>
      <c r="B945" s="160" t="n">
        <f aca="false">IF('ORÇ.GLOBAL P CAIXA'!K945="EXEC.",0,'ORÇ.GLOBAL P CAIXA'!M945)</f>
        <v>0</v>
      </c>
      <c r="C945" s="161" t="n">
        <f aca="false">IF('ORÇ.GLOBAL P CAIXA'!K945="EXEC.",0,'ORÇ.GLOBAL P CAIXA'!O945)</f>
        <v>0</v>
      </c>
      <c r="D945" s="162" t="n">
        <f aca="false">IF('ORÇ.GLOBAL P CAIXA'!K945="EXEC.",0,'ORÇ.GLOBAL P CAIXA'!P945)</f>
        <v>0</v>
      </c>
      <c r="E945" s="163" t="n">
        <f aca="false">IF('ORÇ.GLOBAL P CAIXA'!K945="EXEC.",0,ROUND('ORÇ.GLOBAL P CAIXA'!Q945,2))</f>
        <v>0</v>
      </c>
      <c r="F945" s="163" t="n">
        <f aca="false">IF('ORÇ.GLOBAL P CAIXA'!K945="EXEC.",0,TRUNC((1+(IF(OR(H945=0,H945=""),'BDI REF.'!$K$5,CHOOSE(H945,'BDI REF.'!$K$5,'BDI REF.'!$K$6,'BDI REF.'!$K$7))))*'ORÇ.GLOBAL P CAIXA'!R945,2))</f>
        <v>0</v>
      </c>
      <c r="G945" s="163" t="n">
        <f aca="false">IF('ORÇ.GLOBAL P CAIXA'!K945="EXEC.",0,IF(E945&lt;&gt;0,ROUND(E945*F945,2),IF(R945=0,(SUMIF($S$12:$S$1011,B945,$R$12:$R$1011)),R945)))</f>
        <v>0</v>
      </c>
      <c r="H945" s="509" t="str">
        <f aca="false">IF('ORÇ.GLOBAL P CAIXA'!K945="EXEC.","",IF('ORÇ.GLOBAL P CAIXA'!H945&gt;0,'ORÇ.GLOBAL P CAIXA'!H945,""))</f>
        <v/>
      </c>
      <c r="I945" s="509" t="str">
        <f aca="false">IF('ORÇ.GLOBAL P CAIXA'!K945="EXEC.","",IF('ORÇ.GLOBAL P CAIXA'!I945&gt;0,'ORÇ.GLOBAL P CAIXA'!I945,""))</f>
        <v/>
      </c>
      <c r="J945" s="510" t="str">
        <f aca="false">IF('ORÇ.GLOBAL P CAIXA'!K945="EXEC.","",IF('ORÇ.GLOBAL P CAIXA'!J945&gt;0,'ORÇ.GLOBAL P CAIXA'!J945,""))</f>
        <v/>
      </c>
      <c r="K945" s="115"/>
      <c r="L945" s="168" t="str">
        <f aca="false">IF(B945&gt;0,"ok","ocultar")</f>
        <v>ocultar</v>
      </c>
      <c r="M945" s="511" t="n">
        <f aca="false">ROUND(IF($O945&lt;&gt;0,$O945*(INFORMAÇÕES!$T$113/INFORMAÇÕES!$T$117),0),2)</f>
        <v>0</v>
      </c>
      <c r="N945" s="511" t="n">
        <f aca="false">ROUND(IF($O945&lt;&gt;0,$O945*(INFORMAÇÕES!$T$114/INFORMAÇÕES!$T$117),0),2)</f>
        <v>0</v>
      </c>
      <c r="O945" s="512" t="n">
        <f aca="false">IF(E945=0,G945,0)</f>
        <v>0</v>
      </c>
      <c r="Q945" s="88"/>
      <c r="R945" s="163" t="n">
        <f aca="false">IF(E945&lt;&gt;0,G945,0)</f>
        <v>0</v>
      </c>
      <c r="S945" s="157" t="n">
        <f aca="false">IF(B945=0,S944,IF(ISNONTEXT(B945)=TRUE(),INT(B945),INT(LEFT(B945,FIND(".",B945)-1))))</f>
        <v>3</v>
      </c>
      <c r="T945" s="157" t="str">
        <f aca="false">IF(T946=1,1,IF(B945&lt;&gt;0,1,IF(C945&lt;&gt;0,1,IF(D945&lt;&gt;0,1,IF('ORÇ.GLOBAL REF.'!E945&lt;&gt;0,1,"")))))</f>
        <v/>
      </c>
      <c r="U945" s="157" t="str">
        <f aca="false">IF(S945=0," ",IF(S945&lt;&gt;S944,S945," "))</f>
        <v> </v>
      </c>
      <c r="V945" s="88"/>
    </row>
    <row r="946" s="174" customFormat="true" ht="14.25" hidden="false" customHeight="false" outlineLevel="0" collapsed="false">
      <c r="A946" s="159" t="n">
        <v>935</v>
      </c>
      <c r="B946" s="160" t="n">
        <f aca="false">IF('ORÇ.GLOBAL P CAIXA'!K946="EXEC.",0,'ORÇ.GLOBAL P CAIXA'!M946)</f>
        <v>0</v>
      </c>
      <c r="C946" s="161" t="n">
        <f aca="false">IF('ORÇ.GLOBAL P CAIXA'!K946="EXEC.",0,'ORÇ.GLOBAL P CAIXA'!O946)</f>
        <v>0</v>
      </c>
      <c r="D946" s="162" t="n">
        <f aca="false">IF('ORÇ.GLOBAL P CAIXA'!K946="EXEC.",0,'ORÇ.GLOBAL P CAIXA'!P946)</f>
        <v>0</v>
      </c>
      <c r="E946" s="163" t="n">
        <f aca="false">IF('ORÇ.GLOBAL P CAIXA'!K946="EXEC.",0,ROUND('ORÇ.GLOBAL P CAIXA'!Q946,2))</f>
        <v>0</v>
      </c>
      <c r="F946" s="163" t="n">
        <f aca="false">IF('ORÇ.GLOBAL P CAIXA'!K946="EXEC.",0,TRUNC((1+(IF(OR(H946=0,H946=""),'BDI REF.'!$K$5,CHOOSE(H946,'BDI REF.'!$K$5,'BDI REF.'!$K$6,'BDI REF.'!$K$7))))*'ORÇ.GLOBAL P CAIXA'!R946,2))</f>
        <v>0</v>
      </c>
      <c r="G946" s="163" t="n">
        <f aca="false">IF('ORÇ.GLOBAL P CAIXA'!K946="EXEC.",0,IF(E946&lt;&gt;0,ROUND(E946*F946,2),IF(R946=0,(SUMIF($S$12:$S$1011,B946,$R$12:$R$1011)),R946)))</f>
        <v>0</v>
      </c>
      <c r="H946" s="509" t="str">
        <f aca="false">IF('ORÇ.GLOBAL P CAIXA'!K946="EXEC.","",IF('ORÇ.GLOBAL P CAIXA'!H946&gt;0,'ORÇ.GLOBAL P CAIXA'!H946,""))</f>
        <v/>
      </c>
      <c r="I946" s="509" t="str">
        <f aca="false">IF('ORÇ.GLOBAL P CAIXA'!K946="EXEC.","",IF('ORÇ.GLOBAL P CAIXA'!I946&gt;0,'ORÇ.GLOBAL P CAIXA'!I946,""))</f>
        <v/>
      </c>
      <c r="J946" s="510" t="str">
        <f aca="false">IF('ORÇ.GLOBAL P CAIXA'!K946="EXEC.","",IF('ORÇ.GLOBAL P CAIXA'!J946&gt;0,'ORÇ.GLOBAL P CAIXA'!J946,""))</f>
        <v/>
      </c>
      <c r="K946" s="115"/>
      <c r="L946" s="168" t="str">
        <f aca="false">IF(B946&gt;0,"ok","ocultar")</f>
        <v>ocultar</v>
      </c>
      <c r="M946" s="511" t="n">
        <f aca="false">ROUND(IF($O946&lt;&gt;0,$O946*(INFORMAÇÕES!$T$113/INFORMAÇÕES!$T$117),0),2)</f>
        <v>0</v>
      </c>
      <c r="N946" s="511" t="n">
        <f aca="false">ROUND(IF($O946&lt;&gt;0,$O946*(INFORMAÇÕES!$T$114/INFORMAÇÕES!$T$117),0),2)</f>
        <v>0</v>
      </c>
      <c r="O946" s="512" t="n">
        <f aca="false">IF(E946=0,G946,0)</f>
        <v>0</v>
      </c>
      <c r="Q946" s="88"/>
      <c r="R946" s="163" t="n">
        <f aca="false">IF(E946&lt;&gt;0,G946,0)</f>
        <v>0</v>
      </c>
      <c r="S946" s="157" t="n">
        <f aca="false">IF(B946=0,S945,IF(ISNONTEXT(B946)=TRUE(),INT(B946),INT(LEFT(B946,FIND(".",B946)-1))))</f>
        <v>3</v>
      </c>
      <c r="T946" s="157" t="str">
        <f aca="false">IF(T947=1,1,IF(B946&lt;&gt;0,1,IF(C946&lt;&gt;0,1,IF(D946&lt;&gt;0,1,IF('ORÇ.GLOBAL REF.'!E946&lt;&gt;0,1,"")))))</f>
        <v/>
      </c>
      <c r="U946" s="157" t="str">
        <f aca="false">IF(S946=0," ",IF(S946&lt;&gt;S945,S946," "))</f>
        <v> </v>
      </c>
      <c r="V946" s="88"/>
    </row>
    <row r="947" s="174" customFormat="true" ht="14.25" hidden="false" customHeight="false" outlineLevel="0" collapsed="false">
      <c r="A947" s="159" t="n">
        <v>936</v>
      </c>
      <c r="B947" s="160" t="n">
        <f aca="false">IF('ORÇ.GLOBAL P CAIXA'!K947="EXEC.",0,'ORÇ.GLOBAL P CAIXA'!M947)</f>
        <v>0</v>
      </c>
      <c r="C947" s="161" t="n">
        <f aca="false">IF('ORÇ.GLOBAL P CAIXA'!K947="EXEC.",0,'ORÇ.GLOBAL P CAIXA'!O947)</f>
        <v>0</v>
      </c>
      <c r="D947" s="162" t="n">
        <f aca="false">IF('ORÇ.GLOBAL P CAIXA'!K947="EXEC.",0,'ORÇ.GLOBAL P CAIXA'!P947)</f>
        <v>0</v>
      </c>
      <c r="E947" s="163" t="n">
        <f aca="false">IF('ORÇ.GLOBAL P CAIXA'!K947="EXEC.",0,ROUND('ORÇ.GLOBAL P CAIXA'!Q947,2))</f>
        <v>0</v>
      </c>
      <c r="F947" s="163" t="n">
        <f aca="false">IF('ORÇ.GLOBAL P CAIXA'!K947="EXEC.",0,TRUNC((1+(IF(OR(H947=0,H947=""),'BDI REF.'!$K$5,CHOOSE(H947,'BDI REF.'!$K$5,'BDI REF.'!$K$6,'BDI REF.'!$K$7))))*'ORÇ.GLOBAL P CAIXA'!R947,2))</f>
        <v>0</v>
      </c>
      <c r="G947" s="163" t="n">
        <f aca="false">IF('ORÇ.GLOBAL P CAIXA'!K947="EXEC.",0,IF(E947&lt;&gt;0,ROUND(E947*F947,2),IF(R947=0,(SUMIF($S$12:$S$1011,B947,$R$12:$R$1011)),R947)))</f>
        <v>0</v>
      </c>
      <c r="H947" s="509" t="str">
        <f aca="false">IF('ORÇ.GLOBAL P CAIXA'!K947="EXEC.","",IF('ORÇ.GLOBAL P CAIXA'!H947&gt;0,'ORÇ.GLOBAL P CAIXA'!H947,""))</f>
        <v/>
      </c>
      <c r="I947" s="509" t="str">
        <f aca="false">IF('ORÇ.GLOBAL P CAIXA'!K947="EXEC.","",IF('ORÇ.GLOBAL P CAIXA'!I947&gt;0,'ORÇ.GLOBAL P CAIXA'!I947,""))</f>
        <v/>
      </c>
      <c r="J947" s="510" t="str">
        <f aca="false">IF('ORÇ.GLOBAL P CAIXA'!K947="EXEC.","",IF('ORÇ.GLOBAL P CAIXA'!J947&gt;0,'ORÇ.GLOBAL P CAIXA'!J947,""))</f>
        <v/>
      </c>
      <c r="K947" s="115"/>
      <c r="L947" s="168" t="str">
        <f aca="false">IF(B947&gt;0,"ok","ocultar")</f>
        <v>ocultar</v>
      </c>
      <c r="M947" s="511" t="n">
        <f aca="false">ROUND(IF($O947&lt;&gt;0,$O947*(INFORMAÇÕES!$T$113/INFORMAÇÕES!$T$117),0),2)</f>
        <v>0</v>
      </c>
      <c r="N947" s="511" t="n">
        <f aca="false">ROUND(IF($O947&lt;&gt;0,$O947*(INFORMAÇÕES!$T$114/INFORMAÇÕES!$T$117),0),2)</f>
        <v>0</v>
      </c>
      <c r="O947" s="512" t="n">
        <f aca="false">IF(E947=0,G947,0)</f>
        <v>0</v>
      </c>
      <c r="Q947" s="88"/>
      <c r="R947" s="163" t="n">
        <f aca="false">IF(E947&lt;&gt;0,G947,0)</f>
        <v>0</v>
      </c>
      <c r="S947" s="157" t="n">
        <f aca="false">IF(B947=0,S946,IF(ISNONTEXT(B947)=TRUE(),INT(B947),INT(LEFT(B947,FIND(".",B947)-1))))</f>
        <v>3</v>
      </c>
      <c r="T947" s="157" t="str">
        <f aca="false">IF(T948=1,1,IF(B947&lt;&gt;0,1,IF(C947&lt;&gt;0,1,IF(D947&lt;&gt;0,1,IF('ORÇ.GLOBAL REF.'!E947&lt;&gt;0,1,"")))))</f>
        <v/>
      </c>
      <c r="U947" s="157" t="str">
        <f aca="false">IF(S947=0," ",IF(S947&lt;&gt;S946,S947," "))</f>
        <v> </v>
      </c>
      <c r="V947" s="88"/>
    </row>
    <row r="948" s="174" customFormat="true" ht="14.25" hidden="false" customHeight="false" outlineLevel="0" collapsed="false">
      <c r="A948" s="159" t="n">
        <v>937</v>
      </c>
      <c r="B948" s="160" t="n">
        <f aca="false">IF('ORÇ.GLOBAL P CAIXA'!K948="EXEC.",0,'ORÇ.GLOBAL P CAIXA'!M948)</f>
        <v>0</v>
      </c>
      <c r="C948" s="161" t="n">
        <f aca="false">IF('ORÇ.GLOBAL P CAIXA'!K948="EXEC.",0,'ORÇ.GLOBAL P CAIXA'!O948)</f>
        <v>0</v>
      </c>
      <c r="D948" s="162" t="n">
        <f aca="false">IF('ORÇ.GLOBAL P CAIXA'!K948="EXEC.",0,'ORÇ.GLOBAL P CAIXA'!P948)</f>
        <v>0</v>
      </c>
      <c r="E948" s="163" t="n">
        <f aca="false">IF('ORÇ.GLOBAL P CAIXA'!K948="EXEC.",0,ROUND('ORÇ.GLOBAL P CAIXA'!Q948,2))</f>
        <v>0</v>
      </c>
      <c r="F948" s="163" t="n">
        <f aca="false">IF('ORÇ.GLOBAL P CAIXA'!K948="EXEC.",0,TRUNC((1+(IF(OR(H948=0,H948=""),'BDI REF.'!$K$5,CHOOSE(H948,'BDI REF.'!$K$5,'BDI REF.'!$K$6,'BDI REF.'!$K$7))))*'ORÇ.GLOBAL P CAIXA'!R948,2))</f>
        <v>0</v>
      </c>
      <c r="G948" s="163" t="n">
        <f aca="false">IF('ORÇ.GLOBAL P CAIXA'!K948="EXEC.",0,IF(E948&lt;&gt;0,ROUND(E948*F948,2),IF(R948=0,(SUMIF($S$12:$S$1011,B948,$R$12:$R$1011)),R948)))</f>
        <v>0</v>
      </c>
      <c r="H948" s="509" t="str">
        <f aca="false">IF('ORÇ.GLOBAL P CAIXA'!K948="EXEC.","",IF('ORÇ.GLOBAL P CAIXA'!H948&gt;0,'ORÇ.GLOBAL P CAIXA'!H948,""))</f>
        <v/>
      </c>
      <c r="I948" s="509" t="str">
        <f aca="false">IF('ORÇ.GLOBAL P CAIXA'!K948="EXEC.","",IF('ORÇ.GLOBAL P CAIXA'!I948&gt;0,'ORÇ.GLOBAL P CAIXA'!I948,""))</f>
        <v/>
      </c>
      <c r="J948" s="510" t="str">
        <f aca="false">IF('ORÇ.GLOBAL P CAIXA'!K948="EXEC.","",IF('ORÇ.GLOBAL P CAIXA'!J948&gt;0,'ORÇ.GLOBAL P CAIXA'!J948,""))</f>
        <v/>
      </c>
      <c r="K948" s="115"/>
      <c r="L948" s="168" t="str">
        <f aca="false">IF(B948&gt;0,"ok","ocultar")</f>
        <v>ocultar</v>
      </c>
      <c r="M948" s="511" t="n">
        <f aca="false">ROUND(IF($O948&lt;&gt;0,$O948*(INFORMAÇÕES!$T$113/INFORMAÇÕES!$T$117),0),2)</f>
        <v>0</v>
      </c>
      <c r="N948" s="511" t="n">
        <f aca="false">ROUND(IF($O948&lt;&gt;0,$O948*(INFORMAÇÕES!$T$114/INFORMAÇÕES!$T$117),0),2)</f>
        <v>0</v>
      </c>
      <c r="O948" s="512" t="n">
        <f aca="false">IF(E948=0,G948,0)</f>
        <v>0</v>
      </c>
      <c r="Q948" s="88"/>
      <c r="R948" s="163" t="n">
        <f aca="false">IF(E948&lt;&gt;0,G948,0)</f>
        <v>0</v>
      </c>
      <c r="S948" s="157" t="n">
        <f aca="false">IF(B948=0,S947,IF(ISNONTEXT(B948)=TRUE(),INT(B948),INT(LEFT(B948,FIND(".",B948)-1))))</f>
        <v>3</v>
      </c>
      <c r="T948" s="157" t="str">
        <f aca="false">IF(T949=1,1,IF(B948&lt;&gt;0,1,IF(C948&lt;&gt;0,1,IF(D948&lt;&gt;0,1,IF('ORÇ.GLOBAL REF.'!E948&lt;&gt;0,1,"")))))</f>
        <v/>
      </c>
      <c r="U948" s="157" t="str">
        <f aca="false">IF(S948=0," ",IF(S948&lt;&gt;S947,S948," "))</f>
        <v> </v>
      </c>
      <c r="V948" s="88"/>
    </row>
    <row r="949" s="174" customFormat="true" ht="14.25" hidden="false" customHeight="false" outlineLevel="0" collapsed="false">
      <c r="A949" s="159" t="n">
        <v>938</v>
      </c>
      <c r="B949" s="160" t="n">
        <f aca="false">IF('ORÇ.GLOBAL P CAIXA'!K949="EXEC.",0,'ORÇ.GLOBAL P CAIXA'!M949)</f>
        <v>0</v>
      </c>
      <c r="C949" s="161" t="n">
        <f aca="false">IF('ORÇ.GLOBAL P CAIXA'!K949="EXEC.",0,'ORÇ.GLOBAL P CAIXA'!O949)</f>
        <v>0</v>
      </c>
      <c r="D949" s="162" t="n">
        <f aca="false">IF('ORÇ.GLOBAL P CAIXA'!K949="EXEC.",0,'ORÇ.GLOBAL P CAIXA'!P949)</f>
        <v>0</v>
      </c>
      <c r="E949" s="163" t="n">
        <f aca="false">IF('ORÇ.GLOBAL P CAIXA'!K949="EXEC.",0,ROUND('ORÇ.GLOBAL P CAIXA'!Q949,2))</f>
        <v>0</v>
      </c>
      <c r="F949" s="163" t="n">
        <f aca="false">IF('ORÇ.GLOBAL P CAIXA'!K949="EXEC.",0,TRUNC((1+(IF(OR(H949=0,H949=""),'BDI REF.'!$K$5,CHOOSE(H949,'BDI REF.'!$K$5,'BDI REF.'!$K$6,'BDI REF.'!$K$7))))*'ORÇ.GLOBAL P CAIXA'!R949,2))</f>
        <v>0</v>
      </c>
      <c r="G949" s="163" t="n">
        <f aca="false">IF('ORÇ.GLOBAL P CAIXA'!K949="EXEC.",0,IF(E949&lt;&gt;0,ROUND(E949*F949,2),IF(R949=0,(SUMIF($S$12:$S$1011,B949,$R$12:$R$1011)),R949)))</f>
        <v>0</v>
      </c>
      <c r="H949" s="509" t="str">
        <f aca="false">IF('ORÇ.GLOBAL P CAIXA'!K949="EXEC.","",IF('ORÇ.GLOBAL P CAIXA'!H949&gt;0,'ORÇ.GLOBAL P CAIXA'!H949,""))</f>
        <v/>
      </c>
      <c r="I949" s="509" t="str">
        <f aca="false">IF('ORÇ.GLOBAL P CAIXA'!K949="EXEC.","",IF('ORÇ.GLOBAL P CAIXA'!I949&gt;0,'ORÇ.GLOBAL P CAIXA'!I949,""))</f>
        <v/>
      </c>
      <c r="J949" s="510" t="str">
        <f aca="false">IF('ORÇ.GLOBAL P CAIXA'!K949="EXEC.","",IF('ORÇ.GLOBAL P CAIXA'!J949&gt;0,'ORÇ.GLOBAL P CAIXA'!J949,""))</f>
        <v/>
      </c>
      <c r="K949" s="115"/>
      <c r="L949" s="168" t="str">
        <f aca="false">IF(B949&gt;0,"ok","ocultar")</f>
        <v>ocultar</v>
      </c>
      <c r="M949" s="511" t="n">
        <f aca="false">ROUND(IF($O949&lt;&gt;0,$O949*(INFORMAÇÕES!$T$113/INFORMAÇÕES!$T$117),0),2)</f>
        <v>0</v>
      </c>
      <c r="N949" s="511" t="n">
        <f aca="false">ROUND(IF($O949&lt;&gt;0,$O949*(INFORMAÇÕES!$T$114/INFORMAÇÕES!$T$117),0),2)</f>
        <v>0</v>
      </c>
      <c r="O949" s="512" t="n">
        <f aca="false">IF(E949=0,G949,0)</f>
        <v>0</v>
      </c>
      <c r="Q949" s="88"/>
      <c r="R949" s="163" t="n">
        <f aca="false">IF(E949&lt;&gt;0,G949,0)</f>
        <v>0</v>
      </c>
      <c r="S949" s="157" t="n">
        <f aca="false">IF(B949=0,S948,IF(ISNONTEXT(B949)=TRUE(),INT(B949),INT(LEFT(B949,FIND(".",B949)-1))))</f>
        <v>3</v>
      </c>
      <c r="T949" s="157" t="str">
        <f aca="false">IF(T950=1,1,IF(B949&lt;&gt;0,1,IF(C949&lt;&gt;0,1,IF(D949&lt;&gt;0,1,IF('ORÇ.GLOBAL REF.'!E949&lt;&gt;0,1,"")))))</f>
        <v/>
      </c>
      <c r="U949" s="157" t="str">
        <f aca="false">IF(S949=0," ",IF(S949&lt;&gt;S948,S949," "))</f>
        <v> </v>
      </c>
      <c r="V949" s="88"/>
    </row>
    <row r="950" s="174" customFormat="true" ht="14.25" hidden="false" customHeight="false" outlineLevel="0" collapsed="false">
      <c r="A950" s="159" t="n">
        <v>939</v>
      </c>
      <c r="B950" s="160" t="n">
        <f aca="false">IF('ORÇ.GLOBAL P CAIXA'!K950="EXEC.",0,'ORÇ.GLOBAL P CAIXA'!M950)</f>
        <v>0</v>
      </c>
      <c r="C950" s="161" t="n">
        <f aca="false">IF('ORÇ.GLOBAL P CAIXA'!K950="EXEC.",0,'ORÇ.GLOBAL P CAIXA'!O950)</f>
        <v>0</v>
      </c>
      <c r="D950" s="162" t="n">
        <f aca="false">IF('ORÇ.GLOBAL P CAIXA'!K950="EXEC.",0,'ORÇ.GLOBAL P CAIXA'!P950)</f>
        <v>0</v>
      </c>
      <c r="E950" s="163" t="n">
        <f aca="false">IF('ORÇ.GLOBAL P CAIXA'!K950="EXEC.",0,ROUND('ORÇ.GLOBAL P CAIXA'!Q950,2))</f>
        <v>0</v>
      </c>
      <c r="F950" s="163" t="n">
        <f aca="false">IF('ORÇ.GLOBAL P CAIXA'!K950="EXEC.",0,TRUNC((1+(IF(OR(H950=0,H950=""),'BDI REF.'!$K$5,CHOOSE(H950,'BDI REF.'!$K$5,'BDI REF.'!$K$6,'BDI REF.'!$K$7))))*'ORÇ.GLOBAL P CAIXA'!R950,2))</f>
        <v>0</v>
      </c>
      <c r="G950" s="163" t="n">
        <f aca="false">IF('ORÇ.GLOBAL P CAIXA'!K950="EXEC.",0,IF(E950&lt;&gt;0,ROUND(E950*F950,2),IF(R950=0,(SUMIF($S$12:$S$1011,B950,$R$12:$R$1011)),R950)))</f>
        <v>0</v>
      </c>
      <c r="H950" s="509" t="str">
        <f aca="false">IF('ORÇ.GLOBAL P CAIXA'!K950="EXEC.","",IF('ORÇ.GLOBAL P CAIXA'!H950&gt;0,'ORÇ.GLOBAL P CAIXA'!H950,""))</f>
        <v/>
      </c>
      <c r="I950" s="509" t="str">
        <f aca="false">IF('ORÇ.GLOBAL P CAIXA'!K950="EXEC.","",IF('ORÇ.GLOBAL P CAIXA'!I950&gt;0,'ORÇ.GLOBAL P CAIXA'!I950,""))</f>
        <v/>
      </c>
      <c r="J950" s="510" t="str">
        <f aca="false">IF('ORÇ.GLOBAL P CAIXA'!K950="EXEC.","",IF('ORÇ.GLOBAL P CAIXA'!J950&gt;0,'ORÇ.GLOBAL P CAIXA'!J950,""))</f>
        <v/>
      </c>
      <c r="K950" s="115"/>
      <c r="L950" s="168" t="str">
        <f aca="false">IF(B950&gt;0,"ok","ocultar")</f>
        <v>ocultar</v>
      </c>
      <c r="M950" s="511" t="n">
        <f aca="false">ROUND(IF($O950&lt;&gt;0,$O950*(INFORMAÇÕES!$T$113/INFORMAÇÕES!$T$117),0),2)</f>
        <v>0</v>
      </c>
      <c r="N950" s="511" t="n">
        <f aca="false">ROUND(IF($O950&lt;&gt;0,$O950*(INFORMAÇÕES!$T$114/INFORMAÇÕES!$T$117),0),2)</f>
        <v>0</v>
      </c>
      <c r="O950" s="512" t="n">
        <f aca="false">IF(E950=0,G950,0)</f>
        <v>0</v>
      </c>
      <c r="Q950" s="88"/>
      <c r="R950" s="163" t="n">
        <f aca="false">IF(E950&lt;&gt;0,G950,0)</f>
        <v>0</v>
      </c>
      <c r="S950" s="157" t="n">
        <f aca="false">IF(B950=0,S949,IF(ISNONTEXT(B950)=TRUE(),INT(B950),INT(LEFT(B950,FIND(".",B950)-1))))</f>
        <v>3</v>
      </c>
      <c r="T950" s="157" t="str">
        <f aca="false">IF(T951=1,1,IF(B950&lt;&gt;0,1,IF(C950&lt;&gt;0,1,IF(D950&lt;&gt;0,1,IF('ORÇ.GLOBAL REF.'!E950&lt;&gt;0,1,"")))))</f>
        <v/>
      </c>
      <c r="U950" s="157" t="str">
        <f aca="false">IF(S950=0," ",IF(S950&lt;&gt;S949,S950," "))</f>
        <v> </v>
      </c>
      <c r="V950" s="88"/>
    </row>
    <row r="951" s="174" customFormat="true" ht="14.25" hidden="false" customHeight="false" outlineLevel="0" collapsed="false">
      <c r="A951" s="159" t="n">
        <v>940</v>
      </c>
      <c r="B951" s="160" t="n">
        <f aca="false">IF('ORÇ.GLOBAL P CAIXA'!K951="EXEC.",0,'ORÇ.GLOBAL P CAIXA'!M951)</f>
        <v>0</v>
      </c>
      <c r="C951" s="161" t="n">
        <f aca="false">IF('ORÇ.GLOBAL P CAIXA'!K951="EXEC.",0,'ORÇ.GLOBAL P CAIXA'!O951)</f>
        <v>0</v>
      </c>
      <c r="D951" s="162" t="n">
        <f aca="false">IF('ORÇ.GLOBAL P CAIXA'!K951="EXEC.",0,'ORÇ.GLOBAL P CAIXA'!P951)</f>
        <v>0</v>
      </c>
      <c r="E951" s="163" t="n">
        <f aca="false">IF('ORÇ.GLOBAL P CAIXA'!K951="EXEC.",0,ROUND('ORÇ.GLOBAL P CAIXA'!Q951,2))</f>
        <v>0</v>
      </c>
      <c r="F951" s="163" t="n">
        <f aca="false">IF('ORÇ.GLOBAL P CAIXA'!K951="EXEC.",0,TRUNC((1+(IF(OR(H951=0,H951=""),'BDI REF.'!$K$5,CHOOSE(H951,'BDI REF.'!$K$5,'BDI REF.'!$K$6,'BDI REF.'!$K$7))))*'ORÇ.GLOBAL P CAIXA'!R951,2))</f>
        <v>0</v>
      </c>
      <c r="G951" s="163" t="n">
        <f aca="false">IF('ORÇ.GLOBAL P CAIXA'!K951="EXEC.",0,IF(E951&lt;&gt;0,ROUND(E951*F951,2),IF(R951=0,(SUMIF($S$12:$S$1011,B951,$R$12:$R$1011)),R951)))</f>
        <v>0</v>
      </c>
      <c r="H951" s="509" t="str">
        <f aca="false">IF('ORÇ.GLOBAL P CAIXA'!K951="EXEC.","",IF('ORÇ.GLOBAL P CAIXA'!H951&gt;0,'ORÇ.GLOBAL P CAIXA'!H951,""))</f>
        <v/>
      </c>
      <c r="I951" s="509" t="str">
        <f aca="false">IF('ORÇ.GLOBAL P CAIXA'!K951="EXEC.","",IF('ORÇ.GLOBAL P CAIXA'!I951&gt;0,'ORÇ.GLOBAL P CAIXA'!I951,""))</f>
        <v/>
      </c>
      <c r="J951" s="510" t="str">
        <f aca="false">IF('ORÇ.GLOBAL P CAIXA'!K951="EXEC.","",IF('ORÇ.GLOBAL P CAIXA'!J951&gt;0,'ORÇ.GLOBAL P CAIXA'!J951,""))</f>
        <v/>
      </c>
      <c r="K951" s="115"/>
      <c r="L951" s="168" t="str">
        <f aca="false">IF(B951&gt;0,"ok","ocultar")</f>
        <v>ocultar</v>
      </c>
      <c r="M951" s="511" t="n">
        <f aca="false">ROUND(IF($O951&lt;&gt;0,$O951*(INFORMAÇÕES!$T$113/INFORMAÇÕES!$T$117),0),2)</f>
        <v>0</v>
      </c>
      <c r="N951" s="511" t="n">
        <f aca="false">ROUND(IF($O951&lt;&gt;0,$O951*(INFORMAÇÕES!$T$114/INFORMAÇÕES!$T$117),0),2)</f>
        <v>0</v>
      </c>
      <c r="O951" s="512" t="n">
        <f aca="false">IF(E951=0,G951,0)</f>
        <v>0</v>
      </c>
      <c r="Q951" s="88"/>
      <c r="R951" s="163" t="n">
        <f aca="false">IF(E951&lt;&gt;0,G951,0)</f>
        <v>0</v>
      </c>
      <c r="S951" s="157" t="n">
        <f aca="false">IF(B951=0,S950,IF(ISNONTEXT(B951)=TRUE(),INT(B951),INT(LEFT(B951,FIND(".",B951)-1))))</f>
        <v>3</v>
      </c>
      <c r="T951" s="157" t="str">
        <f aca="false">IF(T952=1,1,IF(B951&lt;&gt;0,1,IF(C951&lt;&gt;0,1,IF(D951&lt;&gt;0,1,IF('ORÇ.GLOBAL REF.'!E951&lt;&gt;0,1,"")))))</f>
        <v/>
      </c>
      <c r="U951" s="157" t="str">
        <f aca="false">IF(S951=0," ",IF(S951&lt;&gt;S950,S951," "))</f>
        <v> </v>
      </c>
      <c r="V951" s="88"/>
    </row>
    <row r="952" s="174" customFormat="true" ht="14.25" hidden="false" customHeight="false" outlineLevel="0" collapsed="false">
      <c r="A952" s="159" t="n">
        <v>941</v>
      </c>
      <c r="B952" s="160" t="n">
        <f aca="false">IF('ORÇ.GLOBAL P CAIXA'!K952="EXEC.",0,'ORÇ.GLOBAL P CAIXA'!M952)</f>
        <v>0</v>
      </c>
      <c r="C952" s="161" t="n">
        <f aca="false">IF('ORÇ.GLOBAL P CAIXA'!K952="EXEC.",0,'ORÇ.GLOBAL P CAIXA'!O952)</f>
        <v>0</v>
      </c>
      <c r="D952" s="162" t="n">
        <f aca="false">IF('ORÇ.GLOBAL P CAIXA'!K952="EXEC.",0,'ORÇ.GLOBAL P CAIXA'!P952)</f>
        <v>0</v>
      </c>
      <c r="E952" s="163" t="n">
        <f aca="false">IF('ORÇ.GLOBAL P CAIXA'!K952="EXEC.",0,ROUND('ORÇ.GLOBAL P CAIXA'!Q952,2))</f>
        <v>0</v>
      </c>
      <c r="F952" s="163" t="n">
        <f aca="false">IF('ORÇ.GLOBAL P CAIXA'!K952="EXEC.",0,TRUNC((1+(IF(OR(H952=0,H952=""),'BDI REF.'!$K$5,CHOOSE(H952,'BDI REF.'!$K$5,'BDI REF.'!$K$6,'BDI REF.'!$K$7))))*'ORÇ.GLOBAL P CAIXA'!R952,2))</f>
        <v>0</v>
      </c>
      <c r="G952" s="163" t="n">
        <f aca="false">IF('ORÇ.GLOBAL P CAIXA'!K952="EXEC.",0,IF(E952&lt;&gt;0,ROUND(E952*F952,2),IF(R952=0,(SUMIF($S$12:$S$1011,B952,$R$12:$R$1011)),R952)))</f>
        <v>0</v>
      </c>
      <c r="H952" s="509" t="str">
        <f aca="false">IF('ORÇ.GLOBAL P CAIXA'!K952="EXEC.","",IF('ORÇ.GLOBAL P CAIXA'!H952&gt;0,'ORÇ.GLOBAL P CAIXA'!H952,""))</f>
        <v/>
      </c>
      <c r="I952" s="509" t="str">
        <f aca="false">IF('ORÇ.GLOBAL P CAIXA'!K952="EXEC.","",IF('ORÇ.GLOBAL P CAIXA'!I952&gt;0,'ORÇ.GLOBAL P CAIXA'!I952,""))</f>
        <v/>
      </c>
      <c r="J952" s="510" t="str">
        <f aca="false">IF('ORÇ.GLOBAL P CAIXA'!K952="EXEC.","",IF('ORÇ.GLOBAL P CAIXA'!J952&gt;0,'ORÇ.GLOBAL P CAIXA'!J952,""))</f>
        <v/>
      </c>
      <c r="K952" s="115"/>
      <c r="L952" s="168" t="str">
        <f aca="false">IF(B952&gt;0,"ok","ocultar")</f>
        <v>ocultar</v>
      </c>
      <c r="M952" s="511" t="n">
        <f aca="false">ROUND(IF($O952&lt;&gt;0,$O952*(INFORMAÇÕES!$T$113/INFORMAÇÕES!$T$117),0),2)</f>
        <v>0</v>
      </c>
      <c r="N952" s="511" t="n">
        <f aca="false">ROUND(IF($O952&lt;&gt;0,$O952*(INFORMAÇÕES!$T$114/INFORMAÇÕES!$T$117),0),2)</f>
        <v>0</v>
      </c>
      <c r="O952" s="512" t="n">
        <f aca="false">IF(E952=0,G952,0)</f>
        <v>0</v>
      </c>
      <c r="Q952" s="88"/>
      <c r="R952" s="163" t="n">
        <f aca="false">IF(E952&lt;&gt;0,G952,0)</f>
        <v>0</v>
      </c>
      <c r="S952" s="157" t="n">
        <f aca="false">IF(B952=0,S951,IF(ISNONTEXT(B952)=TRUE(),INT(B952),INT(LEFT(B952,FIND(".",B952)-1))))</f>
        <v>3</v>
      </c>
      <c r="T952" s="157" t="str">
        <f aca="false">IF(T953=1,1,IF(B952&lt;&gt;0,1,IF(C952&lt;&gt;0,1,IF(D952&lt;&gt;0,1,IF('ORÇ.GLOBAL REF.'!E952&lt;&gt;0,1,"")))))</f>
        <v/>
      </c>
      <c r="U952" s="157" t="str">
        <f aca="false">IF(S952=0," ",IF(S952&lt;&gt;S951,S952," "))</f>
        <v> </v>
      </c>
      <c r="V952" s="88"/>
    </row>
    <row r="953" s="174" customFormat="true" ht="14.25" hidden="false" customHeight="false" outlineLevel="0" collapsed="false">
      <c r="A953" s="159" t="n">
        <v>942</v>
      </c>
      <c r="B953" s="160" t="n">
        <f aca="false">IF('ORÇ.GLOBAL P CAIXA'!K953="EXEC.",0,'ORÇ.GLOBAL P CAIXA'!M953)</f>
        <v>0</v>
      </c>
      <c r="C953" s="161" t="n">
        <f aca="false">IF('ORÇ.GLOBAL P CAIXA'!K953="EXEC.",0,'ORÇ.GLOBAL P CAIXA'!O953)</f>
        <v>0</v>
      </c>
      <c r="D953" s="162" t="n">
        <f aca="false">IF('ORÇ.GLOBAL P CAIXA'!K953="EXEC.",0,'ORÇ.GLOBAL P CAIXA'!P953)</f>
        <v>0</v>
      </c>
      <c r="E953" s="163" t="n">
        <f aca="false">IF('ORÇ.GLOBAL P CAIXA'!K953="EXEC.",0,ROUND('ORÇ.GLOBAL P CAIXA'!Q953,2))</f>
        <v>0</v>
      </c>
      <c r="F953" s="163" t="n">
        <f aca="false">IF('ORÇ.GLOBAL P CAIXA'!K953="EXEC.",0,TRUNC((1+(IF(OR(H953=0,H953=""),'BDI REF.'!$K$5,CHOOSE(H953,'BDI REF.'!$K$5,'BDI REF.'!$K$6,'BDI REF.'!$K$7))))*'ORÇ.GLOBAL P CAIXA'!R953,2))</f>
        <v>0</v>
      </c>
      <c r="G953" s="163" t="n">
        <f aca="false">IF('ORÇ.GLOBAL P CAIXA'!K953="EXEC.",0,IF(E953&lt;&gt;0,ROUND(E953*F953,2),IF(R953=0,(SUMIF($S$12:$S$1011,B953,$R$12:$R$1011)),R953)))</f>
        <v>0</v>
      </c>
      <c r="H953" s="509" t="str">
        <f aca="false">IF('ORÇ.GLOBAL P CAIXA'!K953="EXEC.","",IF('ORÇ.GLOBAL P CAIXA'!H953&gt;0,'ORÇ.GLOBAL P CAIXA'!H953,""))</f>
        <v/>
      </c>
      <c r="I953" s="509" t="str">
        <f aca="false">IF('ORÇ.GLOBAL P CAIXA'!K953="EXEC.","",IF('ORÇ.GLOBAL P CAIXA'!I953&gt;0,'ORÇ.GLOBAL P CAIXA'!I953,""))</f>
        <v/>
      </c>
      <c r="J953" s="510" t="str">
        <f aca="false">IF('ORÇ.GLOBAL P CAIXA'!K953="EXEC.","",IF('ORÇ.GLOBAL P CAIXA'!J953&gt;0,'ORÇ.GLOBAL P CAIXA'!J953,""))</f>
        <v/>
      </c>
      <c r="K953" s="115"/>
      <c r="L953" s="168" t="str">
        <f aca="false">IF(B953&gt;0,"ok","ocultar")</f>
        <v>ocultar</v>
      </c>
      <c r="M953" s="511" t="n">
        <f aca="false">ROUND(IF($O953&lt;&gt;0,$O953*(INFORMAÇÕES!$T$113/INFORMAÇÕES!$T$117),0),2)</f>
        <v>0</v>
      </c>
      <c r="N953" s="511" t="n">
        <f aca="false">ROUND(IF($O953&lt;&gt;0,$O953*(INFORMAÇÕES!$T$114/INFORMAÇÕES!$T$117),0),2)</f>
        <v>0</v>
      </c>
      <c r="O953" s="512" t="n">
        <f aca="false">IF(E953=0,G953,0)</f>
        <v>0</v>
      </c>
      <c r="Q953" s="88"/>
      <c r="R953" s="163" t="n">
        <f aca="false">IF(E953&lt;&gt;0,G953,0)</f>
        <v>0</v>
      </c>
      <c r="S953" s="157" t="n">
        <f aca="false">IF(B953=0,S952,IF(ISNONTEXT(B953)=TRUE(),INT(B953),INT(LEFT(B953,FIND(".",B953)-1))))</f>
        <v>3</v>
      </c>
      <c r="T953" s="157" t="str">
        <f aca="false">IF(T954=1,1,IF(B953&lt;&gt;0,1,IF(C953&lt;&gt;0,1,IF(D953&lt;&gt;0,1,IF('ORÇ.GLOBAL REF.'!E953&lt;&gt;0,1,"")))))</f>
        <v/>
      </c>
      <c r="U953" s="157" t="str">
        <f aca="false">IF(S953=0," ",IF(S953&lt;&gt;S952,S953," "))</f>
        <v> </v>
      </c>
      <c r="V953" s="88"/>
    </row>
    <row r="954" s="174" customFormat="true" ht="14.25" hidden="false" customHeight="false" outlineLevel="0" collapsed="false">
      <c r="A954" s="159" t="n">
        <v>943</v>
      </c>
      <c r="B954" s="160" t="n">
        <f aca="false">IF('ORÇ.GLOBAL P CAIXA'!K954="EXEC.",0,'ORÇ.GLOBAL P CAIXA'!M954)</f>
        <v>0</v>
      </c>
      <c r="C954" s="161" t="n">
        <f aca="false">IF('ORÇ.GLOBAL P CAIXA'!K954="EXEC.",0,'ORÇ.GLOBAL P CAIXA'!O954)</f>
        <v>0</v>
      </c>
      <c r="D954" s="162" t="n">
        <f aca="false">IF('ORÇ.GLOBAL P CAIXA'!K954="EXEC.",0,'ORÇ.GLOBAL P CAIXA'!P954)</f>
        <v>0</v>
      </c>
      <c r="E954" s="163" t="n">
        <f aca="false">IF('ORÇ.GLOBAL P CAIXA'!K954="EXEC.",0,ROUND('ORÇ.GLOBAL P CAIXA'!Q954,2))</f>
        <v>0</v>
      </c>
      <c r="F954" s="163" t="n">
        <f aca="false">IF('ORÇ.GLOBAL P CAIXA'!K954="EXEC.",0,TRUNC((1+(IF(OR(H954=0,H954=""),'BDI REF.'!$K$5,CHOOSE(H954,'BDI REF.'!$K$5,'BDI REF.'!$K$6,'BDI REF.'!$K$7))))*'ORÇ.GLOBAL P CAIXA'!R954,2))</f>
        <v>0</v>
      </c>
      <c r="G954" s="163" t="n">
        <f aca="false">IF('ORÇ.GLOBAL P CAIXA'!K954="EXEC.",0,IF(E954&lt;&gt;0,ROUND(E954*F954,2),IF(R954=0,(SUMIF($S$12:$S$1011,B954,$R$12:$R$1011)),R954)))</f>
        <v>0</v>
      </c>
      <c r="H954" s="509" t="str">
        <f aca="false">IF('ORÇ.GLOBAL P CAIXA'!K954="EXEC.","",IF('ORÇ.GLOBAL P CAIXA'!H954&gt;0,'ORÇ.GLOBAL P CAIXA'!H954,""))</f>
        <v/>
      </c>
      <c r="I954" s="509" t="str">
        <f aca="false">IF('ORÇ.GLOBAL P CAIXA'!K954="EXEC.","",IF('ORÇ.GLOBAL P CAIXA'!I954&gt;0,'ORÇ.GLOBAL P CAIXA'!I954,""))</f>
        <v/>
      </c>
      <c r="J954" s="510" t="str">
        <f aca="false">IF('ORÇ.GLOBAL P CAIXA'!K954="EXEC.","",IF('ORÇ.GLOBAL P CAIXA'!J954&gt;0,'ORÇ.GLOBAL P CAIXA'!J954,""))</f>
        <v/>
      </c>
      <c r="K954" s="115"/>
      <c r="L954" s="168" t="str">
        <f aca="false">IF(B954&gt;0,"ok","ocultar")</f>
        <v>ocultar</v>
      </c>
      <c r="M954" s="511" t="n">
        <f aca="false">ROUND(IF($O954&lt;&gt;0,$O954*(INFORMAÇÕES!$T$113/INFORMAÇÕES!$T$117),0),2)</f>
        <v>0</v>
      </c>
      <c r="N954" s="511" t="n">
        <f aca="false">ROUND(IF($O954&lt;&gt;0,$O954*(INFORMAÇÕES!$T$114/INFORMAÇÕES!$T$117),0),2)</f>
        <v>0</v>
      </c>
      <c r="O954" s="512" t="n">
        <f aca="false">IF(E954=0,G954,0)</f>
        <v>0</v>
      </c>
      <c r="Q954" s="88"/>
      <c r="R954" s="163" t="n">
        <f aca="false">IF(E954&lt;&gt;0,G954,0)</f>
        <v>0</v>
      </c>
      <c r="S954" s="157" t="n">
        <f aca="false">IF(B954=0,S953,IF(ISNONTEXT(B954)=TRUE(),INT(B954),INT(LEFT(B954,FIND(".",B954)-1))))</f>
        <v>3</v>
      </c>
      <c r="T954" s="157" t="str">
        <f aca="false">IF(T955=1,1,IF(B954&lt;&gt;0,1,IF(C954&lt;&gt;0,1,IF(D954&lt;&gt;0,1,IF('ORÇ.GLOBAL REF.'!E954&lt;&gt;0,1,"")))))</f>
        <v/>
      </c>
      <c r="U954" s="157" t="str">
        <f aca="false">IF(S954=0," ",IF(S954&lt;&gt;S953,S954," "))</f>
        <v> </v>
      </c>
      <c r="V954" s="88"/>
    </row>
    <row r="955" s="174" customFormat="true" ht="14.25" hidden="false" customHeight="false" outlineLevel="0" collapsed="false">
      <c r="A955" s="159" t="n">
        <v>944</v>
      </c>
      <c r="B955" s="160" t="n">
        <f aca="false">IF('ORÇ.GLOBAL P CAIXA'!K955="EXEC.",0,'ORÇ.GLOBAL P CAIXA'!M955)</f>
        <v>0</v>
      </c>
      <c r="C955" s="161" t="n">
        <f aca="false">IF('ORÇ.GLOBAL P CAIXA'!K955="EXEC.",0,'ORÇ.GLOBAL P CAIXA'!O955)</f>
        <v>0</v>
      </c>
      <c r="D955" s="162" t="n">
        <f aca="false">IF('ORÇ.GLOBAL P CAIXA'!K955="EXEC.",0,'ORÇ.GLOBAL P CAIXA'!P955)</f>
        <v>0</v>
      </c>
      <c r="E955" s="163" t="n">
        <f aca="false">IF('ORÇ.GLOBAL P CAIXA'!K955="EXEC.",0,ROUND('ORÇ.GLOBAL P CAIXA'!Q955,2))</f>
        <v>0</v>
      </c>
      <c r="F955" s="163" t="n">
        <f aca="false">IF('ORÇ.GLOBAL P CAIXA'!K955="EXEC.",0,TRUNC((1+(IF(OR(H955=0,H955=""),'BDI REF.'!$K$5,CHOOSE(H955,'BDI REF.'!$K$5,'BDI REF.'!$K$6,'BDI REF.'!$K$7))))*'ORÇ.GLOBAL P CAIXA'!R955,2))</f>
        <v>0</v>
      </c>
      <c r="G955" s="163" t="n">
        <f aca="false">IF('ORÇ.GLOBAL P CAIXA'!K955="EXEC.",0,IF(E955&lt;&gt;0,ROUND(E955*F955,2),IF(R955=0,(SUMIF($S$12:$S$1011,B955,$R$12:$R$1011)),R955)))</f>
        <v>0</v>
      </c>
      <c r="H955" s="509" t="str">
        <f aca="false">IF('ORÇ.GLOBAL P CAIXA'!K955="EXEC.","",IF('ORÇ.GLOBAL P CAIXA'!H955&gt;0,'ORÇ.GLOBAL P CAIXA'!H955,""))</f>
        <v/>
      </c>
      <c r="I955" s="509" t="str">
        <f aca="false">IF('ORÇ.GLOBAL P CAIXA'!K955="EXEC.","",IF('ORÇ.GLOBAL P CAIXA'!I955&gt;0,'ORÇ.GLOBAL P CAIXA'!I955,""))</f>
        <v/>
      </c>
      <c r="J955" s="510" t="str">
        <f aca="false">IF('ORÇ.GLOBAL P CAIXA'!K955="EXEC.","",IF('ORÇ.GLOBAL P CAIXA'!J955&gt;0,'ORÇ.GLOBAL P CAIXA'!J955,""))</f>
        <v/>
      </c>
      <c r="K955" s="115"/>
      <c r="L955" s="168" t="str">
        <f aca="false">IF(B955&gt;0,"ok","ocultar")</f>
        <v>ocultar</v>
      </c>
      <c r="M955" s="511" t="n">
        <f aca="false">ROUND(IF($O955&lt;&gt;0,$O955*(INFORMAÇÕES!$T$113/INFORMAÇÕES!$T$117),0),2)</f>
        <v>0</v>
      </c>
      <c r="N955" s="511" t="n">
        <f aca="false">ROUND(IF($O955&lt;&gt;0,$O955*(INFORMAÇÕES!$T$114/INFORMAÇÕES!$T$117),0),2)</f>
        <v>0</v>
      </c>
      <c r="O955" s="512" t="n">
        <f aca="false">IF(E955=0,G955,0)</f>
        <v>0</v>
      </c>
      <c r="Q955" s="88"/>
      <c r="R955" s="163" t="n">
        <f aca="false">IF(E955&lt;&gt;0,G955,0)</f>
        <v>0</v>
      </c>
      <c r="S955" s="157" t="n">
        <f aca="false">IF(B955=0,S954,IF(ISNONTEXT(B955)=TRUE(),INT(B955),INT(LEFT(B955,FIND(".",B955)-1))))</f>
        <v>3</v>
      </c>
      <c r="T955" s="157" t="str">
        <f aca="false">IF(T956=1,1,IF(B955&lt;&gt;0,1,IF(C955&lt;&gt;0,1,IF(D955&lt;&gt;0,1,IF('ORÇ.GLOBAL REF.'!E955&lt;&gt;0,1,"")))))</f>
        <v/>
      </c>
      <c r="U955" s="157" t="str">
        <f aca="false">IF(S955=0," ",IF(S955&lt;&gt;S954,S955," "))</f>
        <v> </v>
      </c>
      <c r="V955" s="88"/>
    </row>
    <row r="956" s="174" customFormat="true" ht="14.25" hidden="false" customHeight="false" outlineLevel="0" collapsed="false">
      <c r="A956" s="159" t="n">
        <v>945</v>
      </c>
      <c r="B956" s="160" t="n">
        <f aca="false">IF('ORÇ.GLOBAL P CAIXA'!K956="EXEC.",0,'ORÇ.GLOBAL P CAIXA'!M956)</f>
        <v>0</v>
      </c>
      <c r="C956" s="161" t="n">
        <f aca="false">IF('ORÇ.GLOBAL P CAIXA'!K956="EXEC.",0,'ORÇ.GLOBAL P CAIXA'!O956)</f>
        <v>0</v>
      </c>
      <c r="D956" s="162" t="n">
        <f aca="false">IF('ORÇ.GLOBAL P CAIXA'!K956="EXEC.",0,'ORÇ.GLOBAL P CAIXA'!P956)</f>
        <v>0</v>
      </c>
      <c r="E956" s="163" t="n">
        <f aca="false">IF('ORÇ.GLOBAL P CAIXA'!K956="EXEC.",0,ROUND('ORÇ.GLOBAL P CAIXA'!Q956,2))</f>
        <v>0</v>
      </c>
      <c r="F956" s="163" t="n">
        <f aca="false">IF('ORÇ.GLOBAL P CAIXA'!K956="EXEC.",0,TRUNC((1+(IF(OR(H956=0,H956=""),'BDI REF.'!$K$5,CHOOSE(H956,'BDI REF.'!$K$5,'BDI REF.'!$K$6,'BDI REF.'!$K$7))))*'ORÇ.GLOBAL P CAIXA'!R956,2))</f>
        <v>0</v>
      </c>
      <c r="G956" s="163" t="n">
        <f aca="false">IF('ORÇ.GLOBAL P CAIXA'!K956="EXEC.",0,IF(E956&lt;&gt;0,ROUND(E956*F956,2),IF(R956=0,(SUMIF($S$12:$S$1011,B956,$R$12:$R$1011)),R956)))</f>
        <v>0</v>
      </c>
      <c r="H956" s="509" t="str">
        <f aca="false">IF('ORÇ.GLOBAL P CAIXA'!K956="EXEC.","",IF('ORÇ.GLOBAL P CAIXA'!H956&gt;0,'ORÇ.GLOBAL P CAIXA'!H956,""))</f>
        <v/>
      </c>
      <c r="I956" s="509" t="str">
        <f aca="false">IF('ORÇ.GLOBAL P CAIXA'!K956="EXEC.","",IF('ORÇ.GLOBAL P CAIXA'!I956&gt;0,'ORÇ.GLOBAL P CAIXA'!I956,""))</f>
        <v/>
      </c>
      <c r="J956" s="510" t="str">
        <f aca="false">IF('ORÇ.GLOBAL P CAIXA'!K956="EXEC.","",IF('ORÇ.GLOBAL P CAIXA'!J956&gt;0,'ORÇ.GLOBAL P CAIXA'!J956,""))</f>
        <v/>
      </c>
      <c r="K956" s="115"/>
      <c r="L956" s="168" t="str">
        <f aca="false">IF(B956&gt;0,"ok","ocultar")</f>
        <v>ocultar</v>
      </c>
      <c r="M956" s="511" t="n">
        <f aca="false">ROUND(IF($O956&lt;&gt;0,$O956*(INFORMAÇÕES!$T$113/INFORMAÇÕES!$T$117),0),2)</f>
        <v>0</v>
      </c>
      <c r="N956" s="511" t="n">
        <f aca="false">ROUND(IF($O956&lt;&gt;0,$O956*(INFORMAÇÕES!$T$114/INFORMAÇÕES!$T$117),0),2)</f>
        <v>0</v>
      </c>
      <c r="O956" s="512" t="n">
        <f aca="false">IF(E956=0,G956,0)</f>
        <v>0</v>
      </c>
      <c r="Q956" s="88"/>
      <c r="R956" s="163" t="n">
        <f aca="false">IF(E956&lt;&gt;0,G956,0)</f>
        <v>0</v>
      </c>
      <c r="S956" s="157" t="n">
        <f aca="false">IF(B956=0,S955,IF(ISNONTEXT(B956)=TRUE(),INT(B956),INT(LEFT(B956,FIND(".",B956)-1))))</f>
        <v>3</v>
      </c>
      <c r="T956" s="157" t="str">
        <f aca="false">IF(T957=1,1,IF(B956&lt;&gt;0,1,IF(C956&lt;&gt;0,1,IF(D956&lt;&gt;0,1,IF('ORÇ.GLOBAL REF.'!E956&lt;&gt;0,1,"")))))</f>
        <v/>
      </c>
      <c r="U956" s="157" t="str">
        <f aca="false">IF(S956=0," ",IF(S956&lt;&gt;S955,S956," "))</f>
        <v> </v>
      </c>
      <c r="V956" s="88"/>
    </row>
    <row r="957" s="174" customFormat="true" ht="14.25" hidden="false" customHeight="false" outlineLevel="0" collapsed="false">
      <c r="A957" s="159" t="n">
        <v>946</v>
      </c>
      <c r="B957" s="160" t="n">
        <f aca="false">IF('ORÇ.GLOBAL P CAIXA'!K957="EXEC.",0,'ORÇ.GLOBAL P CAIXA'!M957)</f>
        <v>0</v>
      </c>
      <c r="C957" s="161" t="n">
        <f aca="false">IF('ORÇ.GLOBAL P CAIXA'!K957="EXEC.",0,'ORÇ.GLOBAL P CAIXA'!O957)</f>
        <v>0</v>
      </c>
      <c r="D957" s="162" t="n">
        <f aca="false">IF('ORÇ.GLOBAL P CAIXA'!K957="EXEC.",0,'ORÇ.GLOBAL P CAIXA'!P957)</f>
        <v>0</v>
      </c>
      <c r="E957" s="163" t="n">
        <f aca="false">IF('ORÇ.GLOBAL P CAIXA'!K957="EXEC.",0,ROUND('ORÇ.GLOBAL P CAIXA'!Q957,2))</f>
        <v>0</v>
      </c>
      <c r="F957" s="163" t="n">
        <f aca="false">IF('ORÇ.GLOBAL P CAIXA'!K957="EXEC.",0,TRUNC((1+(IF(OR(H957=0,H957=""),'BDI REF.'!$K$5,CHOOSE(H957,'BDI REF.'!$K$5,'BDI REF.'!$K$6,'BDI REF.'!$K$7))))*'ORÇ.GLOBAL P CAIXA'!R957,2))</f>
        <v>0</v>
      </c>
      <c r="G957" s="163" t="n">
        <f aca="false">IF('ORÇ.GLOBAL P CAIXA'!K957="EXEC.",0,IF(E957&lt;&gt;0,ROUND(E957*F957,2),IF(R957=0,(SUMIF($S$12:$S$1011,B957,$R$12:$R$1011)),R957)))</f>
        <v>0</v>
      </c>
      <c r="H957" s="509" t="str">
        <f aca="false">IF('ORÇ.GLOBAL P CAIXA'!K957="EXEC.","",IF('ORÇ.GLOBAL P CAIXA'!H957&gt;0,'ORÇ.GLOBAL P CAIXA'!H957,""))</f>
        <v/>
      </c>
      <c r="I957" s="509" t="str">
        <f aca="false">IF('ORÇ.GLOBAL P CAIXA'!K957="EXEC.","",IF('ORÇ.GLOBAL P CAIXA'!I957&gt;0,'ORÇ.GLOBAL P CAIXA'!I957,""))</f>
        <v/>
      </c>
      <c r="J957" s="510" t="str">
        <f aca="false">IF('ORÇ.GLOBAL P CAIXA'!K957="EXEC.","",IF('ORÇ.GLOBAL P CAIXA'!J957&gt;0,'ORÇ.GLOBAL P CAIXA'!J957,""))</f>
        <v/>
      </c>
      <c r="K957" s="115"/>
      <c r="L957" s="168" t="str">
        <f aca="false">IF(B957&gt;0,"ok","ocultar")</f>
        <v>ocultar</v>
      </c>
      <c r="M957" s="511" t="n">
        <f aca="false">ROUND(IF($O957&lt;&gt;0,$O957*(INFORMAÇÕES!$T$113/INFORMAÇÕES!$T$117),0),2)</f>
        <v>0</v>
      </c>
      <c r="N957" s="511" t="n">
        <f aca="false">ROUND(IF($O957&lt;&gt;0,$O957*(INFORMAÇÕES!$T$114/INFORMAÇÕES!$T$117),0),2)</f>
        <v>0</v>
      </c>
      <c r="O957" s="512" t="n">
        <f aca="false">IF(E957=0,G957,0)</f>
        <v>0</v>
      </c>
      <c r="Q957" s="88"/>
      <c r="R957" s="163" t="n">
        <f aca="false">IF(E957&lt;&gt;0,G957,0)</f>
        <v>0</v>
      </c>
      <c r="S957" s="157" t="n">
        <f aca="false">IF(B957=0,S956,IF(ISNONTEXT(B957)=TRUE(),INT(B957),INT(LEFT(B957,FIND(".",B957)-1))))</f>
        <v>3</v>
      </c>
      <c r="T957" s="157" t="str">
        <f aca="false">IF(T958=1,1,IF(B957&lt;&gt;0,1,IF(C957&lt;&gt;0,1,IF(D957&lt;&gt;0,1,IF('ORÇ.GLOBAL REF.'!E957&lt;&gt;0,1,"")))))</f>
        <v/>
      </c>
      <c r="U957" s="157" t="str">
        <f aca="false">IF(S957=0," ",IF(S957&lt;&gt;S956,S957," "))</f>
        <v> </v>
      </c>
      <c r="V957" s="88"/>
    </row>
    <row r="958" s="174" customFormat="true" ht="14.25" hidden="false" customHeight="false" outlineLevel="0" collapsed="false">
      <c r="A958" s="159" t="n">
        <v>947</v>
      </c>
      <c r="B958" s="160" t="n">
        <f aca="false">IF('ORÇ.GLOBAL P CAIXA'!K958="EXEC.",0,'ORÇ.GLOBAL P CAIXA'!M958)</f>
        <v>0</v>
      </c>
      <c r="C958" s="161" t="n">
        <f aca="false">IF('ORÇ.GLOBAL P CAIXA'!K958="EXEC.",0,'ORÇ.GLOBAL P CAIXA'!O958)</f>
        <v>0</v>
      </c>
      <c r="D958" s="162" t="n">
        <f aca="false">IF('ORÇ.GLOBAL P CAIXA'!K958="EXEC.",0,'ORÇ.GLOBAL P CAIXA'!P958)</f>
        <v>0</v>
      </c>
      <c r="E958" s="163" t="n">
        <f aca="false">IF('ORÇ.GLOBAL P CAIXA'!K958="EXEC.",0,ROUND('ORÇ.GLOBAL P CAIXA'!Q958,2))</f>
        <v>0</v>
      </c>
      <c r="F958" s="163" t="n">
        <f aca="false">IF('ORÇ.GLOBAL P CAIXA'!K958="EXEC.",0,TRUNC((1+(IF(OR(H958=0,H958=""),'BDI REF.'!$K$5,CHOOSE(H958,'BDI REF.'!$K$5,'BDI REF.'!$K$6,'BDI REF.'!$K$7))))*'ORÇ.GLOBAL P CAIXA'!R958,2))</f>
        <v>0</v>
      </c>
      <c r="G958" s="163" t="n">
        <f aca="false">IF('ORÇ.GLOBAL P CAIXA'!K958="EXEC.",0,IF(E958&lt;&gt;0,ROUND(E958*F958,2),IF(R958=0,(SUMIF($S$12:$S$1011,B958,$R$12:$R$1011)),R958)))</f>
        <v>0</v>
      </c>
      <c r="H958" s="509" t="str">
        <f aca="false">IF('ORÇ.GLOBAL P CAIXA'!K958="EXEC.","",IF('ORÇ.GLOBAL P CAIXA'!H958&gt;0,'ORÇ.GLOBAL P CAIXA'!H958,""))</f>
        <v/>
      </c>
      <c r="I958" s="509" t="str">
        <f aca="false">IF('ORÇ.GLOBAL P CAIXA'!K958="EXEC.","",IF('ORÇ.GLOBAL P CAIXA'!I958&gt;0,'ORÇ.GLOBAL P CAIXA'!I958,""))</f>
        <v/>
      </c>
      <c r="J958" s="510" t="str">
        <f aca="false">IF('ORÇ.GLOBAL P CAIXA'!K958="EXEC.","",IF('ORÇ.GLOBAL P CAIXA'!J958&gt;0,'ORÇ.GLOBAL P CAIXA'!J958,""))</f>
        <v/>
      </c>
      <c r="K958" s="115"/>
      <c r="L958" s="168" t="str">
        <f aca="false">IF(B958&gt;0,"ok","ocultar")</f>
        <v>ocultar</v>
      </c>
      <c r="M958" s="511" t="n">
        <f aca="false">ROUND(IF($O958&lt;&gt;0,$O958*(INFORMAÇÕES!$T$113/INFORMAÇÕES!$T$117),0),2)</f>
        <v>0</v>
      </c>
      <c r="N958" s="511" t="n">
        <f aca="false">ROUND(IF($O958&lt;&gt;0,$O958*(INFORMAÇÕES!$T$114/INFORMAÇÕES!$T$117),0),2)</f>
        <v>0</v>
      </c>
      <c r="O958" s="512" t="n">
        <f aca="false">IF(E958=0,G958,0)</f>
        <v>0</v>
      </c>
      <c r="Q958" s="88"/>
      <c r="R958" s="163" t="n">
        <f aca="false">IF(E958&lt;&gt;0,G958,0)</f>
        <v>0</v>
      </c>
      <c r="S958" s="157" t="n">
        <f aca="false">IF(B958=0,S957,IF(ISNONTEXT(B958)=TRUE(),INT(B958),INT(LEFT(B958,FIND(".",B958)-1))))</f>
        <v>3</v>
      </c>
      <c r="T958" s="157" t="str">
        <f aca="false">IF(T959=1,1,IF(B958&lt;&gt;0,1,IF(C958&lt;&gt;0,1,IF(D958&lt;&gt;0,1,IF('ORÇ.GLOBAL REF.'!E958&lt;&gt;0,1,"")))))</f>
        <v/>
      </c>
      <c r="U958" s="157" t="str">
        <f aca="false">IF(S958=0," ",IF(S958&lt;&gt;S957,S958," "))</f>
        <v> </v>
      </c>
      <c r="V958" s="88"/>
    </row>
    <row r="959" s="174" customFormat="true" ht="14.25" hidden="false" customHeight="false" outlineLevel="0" collapsed="false">
      <c r="A959" s="159" t="n">
        <v>948</v>
      </c>
      <c r="B959" s="160" t="n">
        <f aca="false">IF('ORÇ.GLOBAL P CAIXA'!K959="EXEC.",0,'ORÇ.GLOBAL P CAIXA'!M959)</f>
        <v>0</v>
      </c>
      <c r="C959" s="161" t="n">
        <f aca="false">IF('ORÇ.GLOBAL P CAIXA'!K959="EXEC.",0,'ORÇ.GLOBAL P CAIXA'!O959)</f>
        <v>0</v>
      </c>
      <c r="D959" s="162" t="n">
        <f aca="false">IF('ORÇ.GLOBAL P CAIXA'!K959="EXEC.",0,'ORÇ.GLOBAL P CAIXA'!P959)</f>
        <v>0</v>
      </c>
      <c r="E959" s="163" t="n">
        <f aca="false">IF('ORÇ.GLOBAL P CAIXA'!K959="EXEC.",0,ROUND('ORÇ.GLOBAL P CAIXA'!Q959,2))</f>
        <v>0</v>
      </c>
      <c r="F959" s="163" t="n">
        <f aca="false">IF('ORÇ.GLOBAL P CAIXA'!K959="EXEC.",0,TRUNC((1+(IF(OR(H959=0,H959=""),'BDI REF.'!$K$5,CHOOSE(H959,'BDI REF.'!$K$5,'BDI REF.'!$K$6,'BDI REF.'!$K$7))))*'ORÇ.GLOBAL P CAIXA'!R959,2))</f>
        <v>0</v>
      </c>
      <c r="G959" s="163" t="n">
        <f aca="false">IF('ORÇ.GLOBAL P CAIXA'!K959="EXEC.",0,IF(E959&lt;&gt;0,ROUND(E959*F959,2),IF(R959=0,(SUMIF($S$12:$S$1011,B959,$R$12:$R$1011)),R959)))</f>
        <v>0</v>
      </c>
      <c r="H959" s="509" t="str">
        <f aca="false">IF('ORÇ.GLOBAL P CAIXA'!K959="EXEC.","",IF('ORÇ.GLOBAL P CAIXA'!H959&gt;0,'ORÇ.GLOBAL P CAIXA'!H959,""))</f>
        <v/>
      </c>
      <c r="I959" s="509" t="str">
        <f aca="false">IF('ORÇ.GLOBAL P CAIXA'!K959="EXEC.","",IF('ORÇ.GLOBAL P CAIXA'!I959&gt;0,'ORÇ.GLOBAL P CAIXA'!I959,""))</f>
        <v/>
      </c>
      <c r="J959" s="510" t="str">
        <f aca="false">IF('ORÇ.GLOBAL P CAIXA'!K959="EXEC.","",IF('ORÇ.GLOBAL P CAIXA'!J959&gt;0,'ORÇ.GLOBAL P CAIXA'!J959,""))</f>
        <v/>
      </c>
      <c r="K959" s="115"/>
      <c r="L959" s="168" t="str">
        <f aca="false">IF(B959&gt;0,"ok","ocultar")</f>
        <v>ocultar</v>
      </c>
      <c r="M959" s="511" t="n">
        <f aca="false">ROUND(IF($O959&lt;&gt;0,$O959*(INFORMAÇÕES!$T$113/INFORMAÇÕES!$T$117),0),2)</f>
        <v>0</v>
      </c>
      <c r="N959" s="511" t="n">
        <f aca="false">ROUND(IF($O959&lt;&gt;0,$O959*(INFORMAÇÕES!$T$114/INFORMAÇÕES!$T$117),0),2)</f>
        <v>0</v>
      </c>
      <c r="O959" s="512" t="n">
        <f aca="false">IF(E959=0,G959,0)</f>
        <v>0</v>
      </c>
      <c r="Q959" s="88"/>
      <c r="R959" s="163" t="n">
        <f aca="false">IF(E959&lt;&gt;0,G959,0)</f>
        <v>0</v>
      </c>
      <c r="S959" s="157" t="n">
        <f aca="false">IF(B959=0,S958,IF(ISNONTEXT(B959)=TRUE(),INT(B959),INT(LEFT(B959,FIND(".",B959)-1))))</f>
        <v>3</v>
      </c>
      <c r="T959" s="157" t="str">
        <f aca="false">IF(T960=1,1,IF(B959&lt;&gt;0,1,IF(C959&lt;&gt;0,1,IF(D959&lt;&gt;0,1,IF('ORÇ.GLOBAL REF.'!E959&lt;&gt;0,1,"")))))</f>
        <v/>
      </c>
      <c r="U959" s="157" t="str">
        <f aca="false">IF(S959=0," ",IF(S959&lt;&gt;S958,S959," "))</f>
        <v> </v>
      </c>
      <c r="V959" s="88"/>
    </row>
    <row r="960" s="174" customFormat="true" ht="14.25" hidden="false" customHeight="false" outlineLevel="0" collapsed="false">
      <c r="A960" s="159" t="n">
        <v>949</v>
      </c>
      <c r="B960" s="160" t="n">
        <f aca="false">IF('ORÇ.GLOBAL P CAIXA'!K960="EXEC.",0,'ORÇ.GLOBAL P CAIXA'!M960)</f>
        <v>0</v>
      </c>
      <c r="C960" s="161" t="n">
        <f aca="false">IF('ORÇ.GLOBAL P CAIXA'!K960="EXEC.",0,'ORÇ.GLOBAL P CAIXA'!O960)</f>
        <v>0</v>
      </c>
      <c r="D960" s="162" t="n">
        <f aca="false">IF('ORÇ.GLOBAL P CAIXA'!K960="EXEC.",0,'ORÇ.GLOBAL P CAIXA'!P960)</f>
        <v>0</v>
      </c>
      <c r="E960" s="163" t="n">
        <f aca="false">IF('ORÇ.GLOBAL P CAIXA'!K960="EXEC.",0,ROUND('ORÇ.GLOBAL P CAIXA'!Q960,2))</f>
        <v>0</v>
      </c>
      <c r="F960" s="163" t="n">
        <f aca="false">IF('ORÇ.GLOBAL P CAIXA'!K960="EXEC.",0,TRUNC((1+(IF(OR(H960=0,H960=""),'BDI REF.'!$K$5,CHOOSE(H960,'BDI REF.'!$K$5,'BDI REF.'!$K$6,'BDI REF.'!$K$7))))*'ORÇ.GLOBAL P CAIXA'!R960,2))</f>
        <v>0</v>
      </c>
      <c r="G960" s="163" t="n">
        <f aca="false">IF('ORÇ.GLOBAL P CAIXA'!K960="EXEC.",0,IF(E960&lt;&gt;0,ROUND(E960*F960,2),IF(R960=0,(SUMIF($S$12:$S$1011,B960,$R$12:$R$1011)),R960)))</f>
        <v>0</v>
      </c>
      <c r="H960" s="509" t="str">
        <f aca="false">IF('ORÇ.GLOBAL P CAIXA'!K960="EXEC.","",IF('ORÇ.GLOBAL P CAIXA'!H960&gt;0,'ORÇ.GLOBAL P CAIXA'!H960,""))</f>
        <v/>
      </c>
      <c r="I960" s="509" t="str">
        <f aca="false">IF('ORÇ.GLOBAL P CAIXA'!K960="EXEC.","",IF('ORÇ.GLOBAL P CAIXA'!I960&gt;0,'ORÇ.GLOBAL P CAIXA'!I960,""))</f>
        <v/>
      </c>
      <c r="J960" s="510" t="str">
        <f aca="false">IF('ORÇ.GLOBAL P CAIXA'!K960="EXEC.","",IF('ORÇ.GLOBAL P CAIXA'!J960&gt;0,'ORÇ.GLOBAL P CAIXA'!J960,""))</f>
        <v/>
      </c>
      <c r="K960" s="115"/>
      <c r="L960" s="168" t="str">
        <f aca="false">IF(B960&gt;0,"ok","ocultar")</f>
        <v>ocultar</v>
      </c>
      <c r="M960" s="511" t="n">
        <f aca="false">ROUND(IF($O960&lt;&gt;0,$O960*(INFORMAÇÕES!$T$113/INFORMAÇÕES!$T$117),0),2)</f>
        <v>0</v>
      </c>
      <c r="N960" s="511" t="n">
        <f aca="false">ROUND(IF($O960&lt;&gt;0,$O960*(INFORMAÇÕES!$T$114/INFORMAÇÕES!$T$117),0),2)</f>
        <v>0</v>
      </c>
      <c r="O960" s="512" t="n">
        <f aca="false">IF(E960=0,G960,0)</f>
        <v>0</v>
      </c>
      <c r="Q960" s="88"/>
      <c r="R960" s="163" t="n">
        <f aca="false">IF(E960&lt;&gt;0,G960,0)</f>
        <v>0</v>
      </c>
      <c r="S960" s="157" t="n">
        <f aca="false">IF(B960=0,S959,IF(ISNONTEXT(B960)=TRUE(),INT(B960),INT(LEFT(B960,FIND(".",B960)-1))))</f>
        <v>3</v>
      </c>
      <c r="T960" s="157" t="str">
        <f aca="false">IF(T961=1,1,IF(B960&lt;&gt;0,1,IF(C960&lt;&gt;0,1,IF(D960&lt;&gt;0,1,IF('ORÇ.GLOBAL REF.'!E960&lt;&gt;0,1,"")))))</f>
        <v/>
      </c>
      <c r="U960" s="157" t="str">
        <f aca="false">IF(S960=0," ",IF(S960&lt;&gt;S959,S960," "))</f>
        <v> </v>
      </c>
      <c r="V960" s="88"/>
    </row>
    <row r="961" s="174" customFormat="true" ht="14.25" hidden="false" customHeight="false" outlineLevel="0" collapsed="false">
      <c r="A961" s="159" t="n">
        <v>950</v>
      </c>
      <c r="B961" s="160" t="n">
        <f aca="false">IF('ORÇ.GLOBAL P CAIXA'!K961="EXEC.",0,'ORÇ.GLOBAL P CAIXA'!M961)</f>
        <v>0</v>
      </c>
      <c r="C961" s="161" t="n">
        <f aca="false">IF('ORÇ.GLOBAL P CAIXA'!K961="EXEC.",0,'ORÇ.GLOBAL P CAIXA'!O961)</f>
        <v>0</v>
      </c>
      <c r="D961" s="162" t="n">
        <f aca="false">IF('ORÇ.GLOBAL P CAIXA'!K961="EXEC.",0,'ORÇ.GLOBAL P CAIXA'!P961)</f>
        <v>0</v>
      </c>
      <c r="E961" s="163" t="n">
        <f aca="false">IF('ORÇ.GLOBAL P CAIXA'!K961="EXEC.",0,ROUND('ORÇ.GLOBAL P CAIXA'!Q961,2))</f>
        <v>0</v>
      </c>
      <c r="F961" s="163" t="n">
        <f aca="false">IF('ORÇ.GLOBAL P CAIXA'!K961="EXEC.",0,TRUNC((1+(IF(OR(H961=0,H961=""),'BDI REF.'!$K$5,CHOOSE(H961,'BDI REF.'!$K$5,'BDI REF.'!$K$6,'BDI REF.'!$K$7))))*'ORÇ.GLOBAL P CAIXA'!R961,2))</f>
        <v>0</v>
      </c>
      <c r="G961" s="163" t="n">
        <f aca="false">IF('ORÇ.GLOBAL P CAIXA'!K961="EXEC.",0,IF(E961&lt;&gt;0,ROUND(E961*F961,2),IF(R961=0,(SUMIF($S$12:$S$1011,B961,$R$12:$R$1011)),R961)))</f>
        <v>0</v>
      </c>
      <c r="H961" s="509" t="str">
        <f aca="false">IF('ORÇ.GLOBAL P CAIXA'!K961="EXEC.","",IF('ORÇ.GLOBAL P CAIXA'!H961&gt;0,'ORÇ.GLOBAL P CAIXA'!H961,""))</f>
        <v/>
      </c>
      <c r="I961" s="509" t="str">
        <f aca="false">IF('ORÇ.GLOBAL P CAIXA'!K961="EXEC.","",IF('ORÇ.GLOBAL P CAIXA'!I961&gt;0,'ORÇ.GLOBAL P CAIXA'!I961,""))</f>
        <v/>
      </c>
      <c r="J961" s="510" t="str">
        <f aca="false">IF('ORÇ.GLOBAL P CAIXA'!K961="EXEC.","",IF('ORÇ.GLOBAL P CAIXA'!J961&gt;0,'ORÇ.GLOBAL P CAIXA'!J961,""))</f>
        <v/>
      </c>
      <c r="K961" s="115"/>
      <c r="L961" s="168" t="str">
        <f aca="false">IF(B961&gt;0,"ok","ocultar")</f>
        <v>ocultar</v>
      </c>
      <c r="M961" s="511" t="n">
        <f aca="false">ROUND(IF($O961&lt;&gt;0,$O961*(INFORMAÇÕES!$T$113/INFORMAÇÕES!$T$117),0),2)</f>
        <v>0</v>
      </c>
      <c r="N961" s="511" t="n">
        <f aca="false">ROUND(IF($O961&lt;&gt;0,$O961*(INFORMAÇÕES!$T$114/INFORMAÇÕES!$T$117),0),2)</f>
        <v>0</v>
      </c>
      <c r="O961" s="512" t="n">
        <f aca="false">IF(E961=0,G961,0)</f>
        <v>0</v>
      </c>
      <c r="Q961" s="88"/>
      <c r="R961" s="163" t="n">
        <f aca="false">IF(E961&lt;&gt;0,G961,0)</f>
        <v>0</v>
      </c>
      <c r="S961" s="157" t="n">
        <f aca="false">IF(B961=0,S960,IF(ISNONTEXT(B961)=TRUE(),INT(B961),INT(LEFT(B961,FIND(".",B961)-1))))</f>
        <v>3</v>
      </c>
      <c r="T961" s="157" t="str">
        <f aca="false">IF(T962=1,1,IF(B961&lt;&gt;0,1,IF(C961&lt;&gt;0,1,IF(D961&lt;&gt;0,1,IF('ORÇ.GLOBAL REF.'!E961&lt;&gt;0,1,"")))))</f>
        <v/>
      </c>
      <c r="U961" s="157" t="str">
        <f aca="false">IF(S961=0," ",IF(S961&lt;&gt;S960,S961," "))</f>
        <v> </v>
      </c>
      <c r="V961" s="88"/>
    </row>
    <row r="962" s="174" customFormat="true" ht="14.25" hidden="false" customHeight="false" outlineLevel="0" collapsed="false">
      <c r="A962" s="159" t="n">
        <v>951</v>
      </c>
      <c r="B962" s="160" t="n">
        <f aca="false">IF('ORÇ.GLOBAL P CAIXA'!K962="EXEC.",0,'ORÇ.GLOBAL P CAIXA'!M962)</f>
        <v>0</v>
      </c>
      <c r="C962" s="161" t="n">
        <f aca="false">IF('ORÇ.GLOBAL P CAIXA'!K962="EXEC.",0,'ORÇ.GLOBAL P CAIXA'!O962)</f>
        <v>0</v>
      </c>
      <c r="D962" s="162" t="n">
        <f aca="false">IF('ORÇ.GLOBAL P CAIXA'!K962="EXEC.",0,'ORÇ.GLOBAL P CAIXA'!P962)</f>
        <v>0</v>
      </c>
      <c r="E962" s="163" t="n">
        <f aca="false">IF('ORÇ.GLOBAL P CAIXA'!K962="EXEC.",0,ROUND('ORÇ.GLOBAL P CAIXA'!Q962,2))</f>
        <v>0</v>
      </c>
      <c r="F962" s="163" t="n">
        <f aca="false">IF('ORÇ.GLOBAL P CAIXA'!K962="EXEC.",0,TRUNC((1+(IF(OR(H962=0,H962=""),'BDI REF.'!$K$5,CHOOSE(H962,'BDI REF.'!$K$5,'BDI REF.'!$K$6,'BDI REF.'!$K$7))))*'ORÇ.GLOBAL P CAIXA'!R962,2))</f>
        <v>0</v>
      </c>
      <c r="G962" s="163" t="n">
        <f aca="false">IF('ORÇ.GLOBAL P CAIXA'!K962="EXEC.",0,IF(E962&lt;&gt;0,ROUND(E962*F962,2),IF(R962=0,(SUMIF($S$12:$S$1011,B962,$R$12:$R$1011)),R962)))</f>
        <v>0</v>
      </c>
      <c r="H962" s="509" t="str">
        <f aca="false">IF('ORÇ.GLOBAL P CAIXA'!K962="EXEC.","",IF('ORÇ.GLOBAL P CAIXA'!H962&gt;0,'ORÇ.GLOBAL P CAIXA'!H962,""))</f>
        <v/>
      </c>
      <c r="I962" s="509" t="str">
        <f aca="false">IF('ORÇ.GLOBAL P CAIXA'!K962="EXEC.","",IF('ORÇ.GLOBAL P CAIXA'!I962&gt;0,'ORÇ.GLOBAL P CAIXA'!I962,""))</f>
        <v/>
      </c>
      <c r="J962" s="510" t="str">
        <f aca="false">IF('ORÇ.GLOBAL P CAIXA'!K962="EXEC.","",IF('ORÇ.GLOBAL P CAIXA'!J962&gt;0,'ORÇ.GLOBAL P CAIXA'!J962,""))</f>
        <v/>
      </c>
      <c r="K962" s="115"/>
      <c r="L962" s="168" t="str">
        <f aca="false">IF(B962&gt;0,"ok","ocultar")</f>
        <v>ocultar</v>
      </c>
      <c r="M962" s="511" t="n">
        <f aca="false">ROUND(IF($O962&lt;&gt;0,$O962*(INFORMAÇÕES!$T$113/INFORMAÇÕES!$T$117),0),2)</f>
        <v>0</v>
      </c>
      <c r="N962" s="511" t="n">
        <f aca="false">ROUND(IF($O962&lt;&gt;0,$O962*(INFORMAÇÕES!$T$114/INFORMAÇÕES!$T$117),0),2)</f>
        <v>0</v>
      </c>
      <c r="O962" s="512" t="n">
        <f aca="false">IF(E962=0,G962,0)</f>
        <v>0</v>
      </c>
      <c r="Q962" s="88"/>
      <c r="R962" s="163" t="n">
        <f aca="false">IF(E962&lt;&gt;0,G962,0)</f>
        <v>0</v>
      </c>
      <c r="S962" s="157" t="n">
        <f aca="false">IF(B962=0,S961,IF(ISNONTEXT(B962)=TRUE(),INT(B962),INT(LEFT(B962,FIND(".",B962)-1))))</f>
        <v>3</v>
      </c>
      <c r="T962" s="157" t="str">
        <f aca="false">IF(T963=1,1,IF(B962&lt;&gt;0,1,IF(C962&lt;&gt;0,1,IF(D962&lt;&gt;0,1,IF('ORÇ.GLOBAL REF.'!E962&lt;&gt;0,1,"")))))</f>
        <v/>
      </c>
      <c r="U962" s="157" t="str">
        <f aca="false">IF(S962=0," ",IF(S962&lt;&gt;S961,S962," "))</f>
        <v> </v>
      </c>
      <c r="V962" s="88"/>
    </row>
    <row r="963" s="174" customFormat="true" ht="14.25" hidden="false" customHeight="false" outlineLevel="0" collapsed="false">
      <c r="A963" s="159" t="n">
        <v>952</v>
      </c>
      <c r="B963" s="160" t="n">
        <f aca="false">IF('ORÇ.GLOBAL P CAIXA'!K963="EXEC.",0,'ORÇ.GLOBAL P CAIXA'!M963)</f>
        <v>0</v>
      </c>
      <c r="C963" s="161" t="n">
        <f aca="false">IF('ORÇ.GLOBAL P CAIXA'!K963="EXEC.",0,'ORÇ.GLOBAL P CAIXA'!O963)</f>
        <v>0</v>
      </c>
      <c r="D963" s="162" t="n">
        <f aca="false">IF('ORÇ.GLOBAL P CAIXA'!K963="EXEC.",0,'ORÇ.GLOBAL P CAIXA'!P963)</f>
        <v>0</v>
      </c>
      <c r="E963" s="163" t="n">
        <f aca="false">IF('ORÇ.GLOBAL P CAIXA'!K963="EXEC.",0,ROUND('ORÇ.GLOBAL P CAIXA'!Q963,2))</f>
        <v>0</v>
      </c>
      <c r="F963" s="163" t="n">
        <f aca="false">IF('ORÇ.GLOBAL P CAIXA'!K963="EXEC.",0,TRUNC((1+(IF(OR(H963=0,H963=""),'BDI REF.'!$K$5,CHOOSE(H963,'BDI REF.'!$K$5,'BDI REF.'!$K$6,'BDI REF.'!$K$7))))*'ORÇ.GLOBAL P CAIXA'!R963,2))</f>
        <v>0</v>
      </c>
      <c r="G963" s="163" t="n">
        <f aca="false">IF('ORÇ.GLOBAL P CAIXA'!K963="EXEC.",0,IF(E963&lt;&gt;0,ROUND(E963*F963,2),IF(R963=0,(SUMIF($S$12:$S$1011,B963,$R$12:$R$1011)),R963)))</f>
        <v>0</v>
      </c>
      <c r="H963" s="509" t="str">
        <f aca="false">IF('ORÇ.GLOBAL P CAIXA'!K963="EXEC.","",IF('ORÇ.GLOBAL P CAIXA'!H963&gt;0,'ORÇ.GLOBAL P CAIXA'!H963,""))</f>
        <v/>
      </c>
      <c r="I963" s="509" t="str">
        <f aca="false">IF('ORÇ.GLOBAL P CAIXA'!K963="EXEC.","",IF('ORÇ.GLOBAL P CAIXA'!I963&gt;0,'ORÇ.GLOBAL P CAIXA'!I963,""))</f>
        <v/>
      </c>
      <c r="J963" s="510" t="str">
        <f aca="false">IF('ORÇ.GLOBAL P CAIXA'!K963="EXEC.","",IF('ORÇ.GLOBAL P CAIXA'!J963&gt;0,'ORÇ.GLOBAL P CAIXA'!J963,""))</f>
        <v/>
      </c>
      <c r="K963" s="115"/>
      <c r="L963" s="168" t="str">
        <f aca="false">IF(B963&gt;0,"ok","ocultar")</f>
        <v>ocultar</v>
      </c>
      <c r="M963" s="511" t="n">
        <f aca="false">ROUND(IF($O963&lt;&gt;0,$O963*(INFORMAÇÕES!$T$113/INFORMAÇÕES!$T$117),0),2)</f>
        <v>0</v>
      </c>
      <c r="N963" s="511" t="n">
        <f aca="false">ROUND(IF($O963&lt;&gt;0,$O963*(INFORMAÇÕES!$T$114/INFORMAÇÕES!$T$117),0),2)</f>
        <v>0</v>
      </c>
      <c r="O963" s="512" t="n">
        <f aca="false">IF(E963=0,G963,0)</f>
        <v>0</v>
      </c>
      <c r="Q963" s="88"/>
      <c r="R963" s="163" t="n">
        <f aca="false">IF(E963&lt;&gt;0,G963,0)</f>
        <v>0</v>
      </c>
      <c r="S963" s="157" t="n">
        <f aca="false">IF(B963=0,S962,IF(ISNONTEXT(B963)=TRUE(),INT(B963),INT(LEFT(B963,FIND(".",B963)-1))))</f>
        <v>3</v>
      </c>
      <c r="T963" s="157" t="str">
        <f aca="false">IF(T964=1,1,IF(B963&lt;&gt;0,1,IF(C963&lt;&gt;0,1,IF(D963&lt;&gt;0,1,IF('ORÇ.GLOBAL REF.'!E963&lt;&gt;0,1,"")))))</f>
        <v/>
      </c>
      <c r="U963" s="157" t="str">
        <f aca="false">IF(S963=0," ",IF(S963&lt;&gt;S962,S963," "))</f>
        <v> </v>
      </c>
      <c r="V963" s="88"/>
    </row>
    <row r="964" s="174" customFormat="true" ht="14.25" hidden="false" customHeight="false" outlineLevel="0" collapsed="false">
      <c r="A964" s="159" t="n">
        <v>953</v>
      </c>
      <c r="B964" s="160" t="n">
        <f aca="false">IF('ORÇ.GLOBAL P CAIXA'!K964="EXEC.",0,'ORÇ.GLOBAL P CAIXA'!M964)</f>
        <v>0</v>
      </c>
      <c r="C964" s="161" t="n">
        <f aca="false">IF('ORÇ.GLOBAL P CAIXA'!K964="EXEC.",0,'ORÇ.GLOBAL P CAIXA'!O964)</f>
        <v>0</v>
      </c>
      <c r="D964" s="162" t="n">
        <f aca="false">IF('ORÇ.GLOBAL P CAIXA'!K964="EXEC.",0,'ORÇ.GLOBAL P CAIXA'!P964)</f>
        <v>0</v>
      </c>
      <c r="E964" s="163" t="n">
        <f aca="false">IF('ORÇ.GLOBAL P CAIXA'!K964="EXEC.",0,ROUND('ORÇ.GLOBAL P CAIXA'!Q964,2))</f>
        <v>0</v>
      </c>
      <c r="F964" s="163" t="n">
        <f aca="false">IF('ORÇ.GLOBAL P CAIXA'!K964="EXEC.",0,TRUNC((1+(IF(OR(H964=0,H964=""),'BDI REF.'!$K$5,CHOOSE(H964,'BDI REF.'!$K$5,'BDI REF.'!$K$6,'BDI REF.'!$K$7))))*'ORÇ.GLOBAL P CAIXA'!R964,2))</f>
        <v>0</v>
      </c>
      <c r="G964" s="163" t="n">
        <f aca="false">IF('ORÇ.GLOBAL P CAIXA'!K964="EXEC.",0,IF(E964&lt;&gt;0,ROUND(E964*F964,2),IF(R964=0,(SUMIF($S$12:$S$1011,B964,$R$12:$R$1011)),R964)))</f>
        <v>0</v>
      </c>
      <c r="H964" s="509" t="str">
        <f aca="false">IF('ORÇ.GLOBAL P CAIXA'!K964="EXEC.","",IF('ORÇ.GLOBAL P CAIXA'!H964&gt;0,'ORÇ.GLOBAL P CAIXA'!H964,""))</f>
        <v/>
      </c>
      <c r="I964" s="509" t="str">
        <f aca="false">IF('ORÇ.GLOBAL P CAIXA'!K964="EXEC.","",IF('ORÇ.GLOBAL P CAIXA'!I964&gt;0,'ORÇ.GLOBAL P CAIXA'!I964,""))</f>
        <v/>
      </c>
      <c r="J964" s="510" t="str">
        <f aca="false">IF('ORÇ.GLOBAL P CAIXA'!K964="EXEC.","",IF('ORÇ.GLOBAL P CAIXA'!J964&gt;0,'ORÇ.GLOBAL P CAIXA'!J964,""))</f>
        <v/>
      </c>
      <c r="K964" s="115"/>
      <c r="L964" s="168" t="str">
        <f aca="false">IF(B964&gt;0,"ok","ocultar")</f>
        <v>ocultar</v>
      </c>
      <c r="M964" s="511" t="n">
        <f aca="false">ROUND(IF($O964&lt;&gt;0,$O964*(INFORMAÇÕES!$T$113/INFORMAÇÕES!$T$117),0),2)</f>
        <v>0</v>
      </c>
      <c r="N964" s="511" t="n">
        <f aca="false">ROUND(IF($O964&lt;&gt;0,$O964*(INFORMAÇÕES!$T$114/INFORMAÇÕES!$T$117),0),2)</f>
        <v>0</v>
      </c>
      <c r="O964" s="512" t="n">
        <f aca="false">IF(E964=0,G964,0)</f>
        <v>0</v>
      </c>
      <c r="Q964" s="88"/>
      <c r="R964" s="163" t="n">
        <f aca="false">IF(E964&lt;&gt;0,G964,0)</f>
        <v>0</v>
      </c>
      <c r="S964" s="157" t="n">
        <f aca="false">IF(B964=0,S963,IF(ISNONTEXT(B964)=TRUE(),INT(B964),INT(LEFT(B964,FIND(".",B964)-1))))</f>
        <v>3</v>
      </c>
      <c r="T964" s="157" t="str">
        <f aca="false">IF(T965=1,1,IF(B964&lt;&gt;0,1,IF(C964&lt;&gt;0,1,IF(D964&lt;&gt;0,1,IF('ORÇ.GLOBAL REF.'!E964&lt;&gt;0,1,"")))))</f>
        <v/>
      </c>
      <c r="U964" s="157" t="str">
        <f aca="false">IF(S964=0," ",IF(S964&lt;&gt;S963,S964," "))</f>
        <v> </v>
      </c>
      <c r="V964" s="88"/>
    </row>
    <row r="965" s="174" customFormat="true" ht="14.25" hidden="false" customHeight="false" outlineLevel="0" collapsed="false">
      <c r="A965" s="159" t="n">
        <v>954</v>
      </c>
      <c r="B965" s="160" t="n">
        <f aca="false">IF('ORÇ.GLOBAL P CAIXA'!K965="EXEC.",0,'ORÇ.GLOBAL P CAIXA'!M965)</f>
        <v>0</v>
      </c>
      <c r="C965" s="161" t="n">
        <f aca="false">IF('ORÇ.GLOBAL P CAIXA'!K965="EXEC.",0,'ORÇ.GLOBAL P CAIXA'!O965)</f>
        <v>0</v>
      </c>
      <c r="D965" s="162" t="n">
        <f aca="false">IF('ORÇ.GLOBAL P CAIXA'!K965="EXEC.",0,'ORÇ.GLOBAL P CAIXA'!P965)</f>
        <v>0</v>
      </c>
      <c r="E965" s="163" t="n">
        <f aca="false">IF('ORÇ.GLOBAL P CAIXA'!K965="EXEC.",0,ROUND('ORÇ.GLOBAL P CAIXA'!Q965,2))</f>
        <v>0</v>
      </c>
      <c r="F965" s="163" t="n">
        <f aca="false">IF('ORÇ.GLOBAL P CAIXA'!K965="EXEC.",0,TRUNC((1+(IF(OR(H965=0,H965=""),'BDI REF.'!$K$5,CHOOSE(H965,'BDI REF.'!$K$5,'BDI REF.'!$K$6,'BDI REF.'!$K$7))))*'ORÇ.GLOBAL P CAIXA'!R965,2))</f>
        <v>0</v>
      </c>
      <c r="G965" s="163" t="n">
        <f aca="false">IF('ORÇ.GLOBAL P CAIXA'!K965="EXEC.",0,IF(E965&lt;&gt;0,ROUND(E965*F965,2),IF(R965=0,(SUMIF($S$12:$S$1011,B965,$R$12:$R$1011)),R965)))</f>
        <v>0</v>
      </c>
      <c r="H965" s="509" t="str">
        <f aca="false">IF('ORÇ.GLOBAL P CAIXA'!K965="EXEC.","",IF('ORÇ.GLOBAL P CAIXA'!H965&gt;0,'ORÇ.GLOBAL P CAIXA'!H965,""))</f>
        <v/>
      </c>
      <c r="I965" s="509" t="str">
        <f aca="false">IF('ORÇ.GLOBAL P CAIXA'!K965="EXEC.","",IF('ORÇ.GLOBAL P CAIXA'!I965&gt;0,'ORÇ.GLOBAL P CAIXA'!I965,""))</f>
        <v/>
      </c>
      <c r="J965" s="510" t="str">
        <f aca="false">IF('ORÇ.GLOBAL P CAIXA'!K965="EXEC.","",IF('ORÇ.GLOBAL P CAIXA'!J965&gt;0,'ORÇ.GLOBAL P CAIXA'!J965,""))</f>
        <v/>
      </c>
      <c r="K965" s="115"/>
      <c r="L965" s="168" t="str">
        <f aca="false">IF(B965&gt;0,"ok","ocultar")</f>
        <v>ocultar</v>
      </c>
      <c r="M965" s="511" t="n">
        <f aca="false">ROUND(IF($O965&lt;&gt;0,$O965*(INFORMAÇÕES!$T$113/INFORMAÇÕES!$T$117),0),2)</f>
        <v>0</v>
      </c>
      <c r="N965" s="511" t="n">
        <f aca="false">ROUND(IF($O965&lt;&gt;0,$O965*(INFORMAÇÕES!$T$114/INFORMAÇÕES!$T$117),0),2)</f>
        <v>0</v>
      </c>
      <c r="O965" s="512" t="n">
        <f aca="false">IF(E965=0,G965,0)</f>
        <v>0</v>
      </c>
      <c r="Q965" s="88"/>
      <c r="R965" s="163" t="n">
        <f aca="false">IF(E965&lt;&gt;0,G965,0)</f>
        <v>0</v>
      </c>
      <c r="S965" s="157" t="n">
        <f aca="false">IF(B965=0,S964,IF(ISNONTEXT(B965)=TRUE(),INT(B965),INT(LEFT(B965,FIND(".",B965)-1))))</f>
        <v>3</v>
      </c>
      <c r="T965" s="157" t="str">
        <f aca="false">IF(T966=1,1,IF(B965&lt;&gt;0,1,IF(C965&lt;&gt;0,1,IF(D965&lt;&gt;0,1,IF('ORÇ.GLOBAL REF.'!E965&lt;&gt;0,1,"")))))</f>
        <v/>
      </c>
      <c r="U965" s="157" t="str">
        <f aca="false">IF(S965=0," ",IF(S965&lt;&gt;S964,S965," "))</f>
        <v> </v>
      </c>
      <c r="V965" s="88"/>
    </row>
    <row r="966" s="174" customFormat="true" ht="14.25" hidden="false" customHeight="false" outlineLevel="0" collapsed="false">
      <c r="A966" s="159" t="n">
        <v>955</v>
      </c>
      <c r="B966" s="160" t="n">
        <f aca="false">IF('ORÇ.GLOBAL P CAIXA'!K966="EXEC.",0,'ORÇ.GLOBAL P CAIXA'!M966)</f>
        <v>0</v>
      </c>
      <c r="C966" s="161" t="n">
        <f aca="false">IF('ORÇ.GLOBAL P CAIXA'!K966="EXEC.",0,'ORÇ.GLOBAL P CAIXA'!O966)</f>
        <v>0</v>
      </c>
      <c r="D966" s="162" t="n">
        <f aca="false">IF('ORÇ.GLOBAL P CAIXA'!K966="EXEC.",0,'ORÇ.GLOBAL P CAIXA'!P966)</f>
        <v>0</v>
      </c>
      <c r="E966" s="163" t="n">
        <f aca="false">IF('ORÇ.GLOBAL P CAIXA'!K966="EXEC.",0,ROUND('ORÇ.GLOBAL P CAIXA'!Q966,2))</f>
        <v>0</v>
      </c>
      <c r="F966" s="163" t="n">
        <f aca="false">IF('ORÇ.GLOBAL P CAIXA'!K966="EXEC.",0,TRUNC((1+(IF(OR(H966=0,H966=""),'BDI REF.'!$K$5,CHOOSE(H966,'BDI REF.'!$K$5,'BDI REF.'!$K$6,'BDI REF.'!$K$7))))*'ORÇ.GLOBAL P CAIXA'!R966,2))</f>
        <v>0</v>
      </c>
      <c r="G966" s="163" t="n">
        <f aca="false">IF('ORÇ.GLOBAL P CAIXA'!K966="EXEC.",0,IF(E966&lt;&gt;0,ROUND(E966*F966,2),IF(R966=0,(SUMIF($S$12:$S$1011,B966,$R$12:$R$1011)),R966)))</f>
        <v>0</v>
      </c>
      <c r="H966" s="509" t="str">
        <f aca="false">IF('ORÇ.GLOBAL P CAIXA'!K966="EXEC.","",IF('ORÇ.GLOBAL P CAIXA'!H966&gt;0,'ORÇ.GLOBAL P CAIXA'!H966,""))</f>
        <v/>
      </c>
      <c r="I966" s="509" t="str">
        <f aca="false">IF('ORÇ.GLOBAL P CAIXA'!K966="EXEC.","",IF('ORÇ.GLOBAL P CAIXA'!I966&gt;0,'ORÇ.GLOBAL P CAIXA'!I966,""))</f>
        <v/>
      </c>
      <c r="J966" s="510" t="str">
        <f aca="false">IF('ORÇ.GLOBAL P CAIXA'!K966="EXEC.","",IF('ORÇ.GLOBAL P CAIXA'!J966&gt;0,'ORÇ.GLOBAL P CAIXA'!J966,""))</f>
        <v/>
      </c>
      <c r="K966" s="115"/>
      <c r="L966" s="168" t="str">
        <f aca="false">IF(B966&gt;0,"ok","ocultar")</f>
        <v>ocultar</v>
      </c>
      <c r="M966" s="511" t="n">
        <f aca="false">ROUND(IF($O966&lt;&gt;0,$O966*(INFORMAÇÕES!$T$113/INFORMAÇÕES!$T$117),0),2)</f>
        <v>0</v>
      </c>
      <c r="N966" s="511" t="n">
        <f aca="false">ROUND(IF($O966&lt;&gt;0,$O966*(INFORMAÇÕES!$T$114/INFORMAÇÕES!$T$117),0),2)</f>
        <v>0</v>
      </c>
      <c r="O966" s="512" t="n">
        <f aca="false">IF(E966=0,G966,0)</f>
        <v>0</v>
      </c>
      <c r="Q966" s="88"/>
      <c r="R966" s="163" t="n">
        <f aca="false">IF(E966&lt;&gt;0,G966,0)</f>
        <v>0</v>
      </c>
      <c r="S966" s="157" t="n">
        <f aca="false">IF(B966=0,S965,IF(ISNONTEXT(B966)=TRUE(),INT(B966),INT(LEFT(B966,FIND(".",B966)-1))))</f>
        <v>3</v>
      </c>
      <c r="T966" s="157" t="str">
        <f aca="false">IF(T967=1,1,IF(B966&lt;&gt;0,1,IF(C966&lt;&gt;0,1,IF(D966&lt;&gt;0,1,IF('ORÇ.GLOBAL REF.'!E966&lt;&gt;0,1,"")))))</f>
        <v/>
      </c>
      <c r="U966" s="157" t="str">
        <f aca="false">IF(S966=0," ",IF(S966&lt;&gt;S965,S966," "))</f>
        <v> </v>
      </c>
      <c r="V966" s="88"/>
    </row>
    <row r="967" s="174" customFormat="true" ht="14.25" hidden="false" customHeight="false" outlineLevel="0" collapsed="false">
      <c r="A967" s="159" t="n">
        <v>956</v>
      </c>
      <c r="B967" s="160" t="n">
        <f aca="false">IF('ORÇ.GLOBAL P CAIXA'!K967="EXEC.",0,'ORÇ.GLOBAL P CAIXA'!M967)</f>
        <v>0</v>
      </c>
      <c r="C967" s="161" t="n">
        <f aca="false">IF('ORÇ.GLOBAL P CAIXA'!K967="EXEC.",0,'ORÇ.GLOBAL P CAIXA'!O967)</f>
        <v>0</v>
      </c>
      <c r="D967" s="162" t="n">
        <f aca="false">IF('ORÇ.GLOBAL P CAIXA'!K967="EXEC.",0,'ORÇ.GLOBAL P CAIXA'!P967)</f>
        <v>0</v>
      </c>
      <c r="E967" s="163" t="n">
        <f aca="false">IF('ORÇ.GLOBAL P CAIXA'!K967="EXEC.",0,ROUND('ORÇ.GLOBAL P CAIXA'!Q967,2))</f>
        <v>0</v>
      </c>
      <c r="F967" s="163" t="n">
        <f aca="false">IF('ORÇ.GLOBAL P CAIXA'!K967="EXEC.",0,TRUNC((1+(IF(OR(H967=0,H967=""),'BDI REF.'!$K$5,CHOOSE(H967,'BDI REF.'!$K$5,'BDI REF.'!$K$6,'BDI REF.'!$K$7))))*'ORÇ.GLOBAL P CAIXA'!R967,2))</f>
        <v>0</v>
      </c>
      <c r="G967" s="163" t="n">
        <f aca="false">IF('ORÇ.GLOBAL P CAIXA'!K967="EXEC.",0,IF(E967&lt;&gt;0,ROUND(E967*F967,2),IF(R967=0,(SUMIF($S$12:$S$1011,B967,$R$12:$R$1011)),R967)))</f>
        <v>0</v>
      </c>
      <c r="H967" s="509" t="str">
        <f aca="false">IF('ORÇ.GLOBAL P CAIXA'!K967="EXEC.","",IF('ORÇ.GLOBAL P CAIXA'!H967&gt;0,'ORÇ.GLOBAL P CAIXA'!H967,""))</f>
        <v/>
      </c>
      <c r="I967" s="509" t="str">
        <f aca="false">IF('ORÇ.GLOBAL P CAIXA'!K967="EXEC.","",IF('ORÇ.GLOBAL P CAIXA'!I967&gt;0,'ORÇ.GLOBAL P CAIXA'!I967,""))</f>
        <v/>
      </c>
      <c r="J967" s="510" t="str">
        <f aca="false">IF('ORÇ.GLOBAL P CAIXA'!K967="EXEC.","",IF('ORÇ.GLOBAL P CAIXA'!J967&gt;0,'ORÇ.GLOBAL P CAIXA'!J967,""))</f>
        <v/>
      </c>
      <c r="K967" s="115"/>
      <c r="L967" s="168" t="str">
        <f aca="false">IF(B967&gt;0,"ok","ocultar")</f>
        <v>ocultar</v>
      </c>
      <c r="M967" s="511" t="n">
        <f aca="false">ROUND(IF($O967&lt;&gt;0,$O967*(INFORMAÇÕES!$T$113/INFORMAÇÕES!$T$117),0),2)</f>
        <v>0</v>
      </c>
      <c r="N967" s="511" t="n">
        <f aca="false">ROUND(IF($O967&lt;&gt;0,$O967*(INFORMAÇÕES!$T$114/INFORMAÇÕES!$T$117),0),2)</f>
        <v>0</v>
      </c>
      <c r="O967" s="512" t="n">
        <f aca="false">IF(E967=0,G967,0)</f>
        <v>0</v>
      </c>
      <c r="Q967" s="88"/>
      <c r="R967" s="163" t="n">
        <f aca="false">IF(E967&lt;&gt;0,G967,0)</f>
        <v>0</v>
      </c>
      <c r="S967" s="157" t="n">
        <f aca="false">IF(B967=0,S966,IF(ISNONTEXT(B967)=TRUE(),INT(B967),INT(LEFT(B967,FIND(".",B967)-1))))</f>
        <v>3</v>
      </c>
      <c r="T967" s="157" t="str">
        <f aca="false">IF(T968=1,1,IF(B967&lt;&gt;0,1,IF(C967&lt;&gt;0,1,IF(D967&lt;&gt;0,1,IF('ORÇ.GLOBAL REF.'!E967&lt;&gt;0,1,"")))))</f>
        <v/>
      </c>
      <c r="U967" s="157" t="str">
        <f aca="false">IF(S967=0," ",IF(S967&lt;&gt;S966,S967," "))</f>
        <v> </v>
      </c>
      <c r="V967" s="88"/>
    </row>
    <row r="968" s="174" customFormat="true" ht="14.25" hidden="false" customHeight="false" outlineLevel="0" collapsed="false">
      <c r="A968" s="159" t="n">
        <v>957</v>
      </c>
      <c r="B968" s="160" t="n">
        <f aca="false">IF('ORÇ.GLOBAL P CAIXA'!K968="EXEC.",0,'ORÇ.GLOBAL P CAIXA'!M968)</f>
        <v>0</v>
      </c>
      <c r="C968" s="161" t="n">
        <f aca="false">IF('ORÇ.GLOBAL P CAIXA'!K968="EXEC.",0,'ORÇ.GLOBAL P CAIXA'!O968)</f>
        <v>0</v>
      </c>
      <c r="D968" s="162" t="n">
        <f aca="false">IF('ORÇ.GLOBAL P CAIXA'!K968="EXEC.",0,'ORÇ.GLOBAL P CAIXA'!P968)</f>
        <v>0</v>
      </c>
      <c r="E968" s="163" t="n">
        <f aca="false">IF('ORÇ.GLOBAL P CAIXA'!K968="EXEC.",0,ROUND('ORÇ.GLOBAL P CAIXA'!Q968,2))</f>
        <v>0</v>
      </c>
      <c r="F968" s="163" t="n">
        <f aca="false">IF('ORÇ.GLOBAL P CAIXA'!K968="EXEC.",0,TRUNC((1+(IF(OR(H968=0,H968=""),'BDI REF.'!$K$5,CHOOSE(H968,'BDI REF.'!$K$5,'BDI REF.'!$K$6,'BDI REF.'!$K$7))))*'ORÇ.GLOBAL P CAIXA'!R968,2))</f>
        <v>0</v>
      </c>
      <c r="G968" s="163" t="n">
        <f aca="false">IF('ORÇ.GLOBAL P CAIXA'!K968="EXEC.",0,IF(E968&lt;&gt;0,ROUND(E968*F968,2),IF(R968=0,(SUMIF($S$12:$S$1011,B968,$R$12:$R$1011)),R968)))</f>
        <v>0</v>
      </c>
      <c r="H968" s="509" t="str">
        <f aca="false">IF('ORÇ.GLOBAL P CAIXA'!K968="EXEC.","",IF('ORÇ.GLOBAL P CAIXA'!H968&gt;0,'ORÇ.GLOBAL P CAIXA'!H968,""))</f>
        <v/>
      </c>
      <c r="I968" s="509" t="str">
        <f aca="false">IF('ORÇ.GLOBAL P CAIXA'!K968="EXEC.","",IF('ORÇ.GLOBAL P CAIXA'!I968&gt;0,'ORÇ.GLOBAL P CAIXA'!I968,""))</f>
        <v/>
      </c>
      <c r="J968" s="510" t="str">
        <f aca="false">IF('ORÇ.GLOBAL P CAIXA'!K968="EXEC.","",IF('ORÇ.GLOBAL P CAIXA'!J968&gt;0,'ORÇ.GLOBAL P CAIXA'!J968,""))</f>
        <v/>
      </c>
      <c r="K968" s="115"/>
      <c r="L968" s="168" t="str">
        <f aca="false">IF(B968&gt;0,"ok","ocultar")</f>
        <v>ocultar</v>
      </c>
      <c r="M968" s="511" t="n">
        <f aca="false">ROUND(IF($O968&lt;&gt;0,$O968*(INFORMAÇÕES!$T$113/INFORMAÇÕES!$T$117),0),2)</f>
        <v>0</v>
      </c>
      <c r="N968" s="511" t="n">
        <f aca="false">ROUND(IF($O968&lt;&gt;0,$O968*(INFORMAÇÕES!$T$114/INFORMAÇÕES!$T$117),0),2)</f>
        <v>0</v>
      </c>
      <c r="O968" s="512" t="n">
        <f aca="false">IF(E968=0,G968,0)</f>
        <v>0</v>
      </c>
      <c r="Q968" s="88"/>
      <c r="R968" s="163" t="n">
        <f aca="false">IF(E968&lt;&gt;0,G968,0)</f>
        <v>0</v>
      </c>
      <c r="S968" s="157" t="n">
        <f aca="false">IF(B968=0,S967,IF(ISNONTEXT(B968)=TRUE(),INT(B968),INT(LEFT(B968,FIND(".",B968)-1))))</f>
        <v>3</v>
      </c>
      <c r="T968" s="157" t="str">
        <f aca="false">IF(T969=1,1,IF(B968&lt;&gt;0,1,IF(C968&lt;&gt;0,1,IF(D968&lt;&gt;0,1,IF('ORÇ.GLOBAL REF.'!E968&lt;&gt;0,1,"")))))</f>
        <v/>
      </c>
      <c r="U968" s="157" t="str">
        <f aca="false">IF(S968=0," ",IF(S968&lt;&gt;S967,S968," "))</f>
        <v> </v>
      </c>
      <c r="V968" s="88"/>
    </row>
    <row r="969" s="174" customFormat="true" ht="14.25" hidden="false" customHeight="false" outlineLevel="0" collapsed="false">
      <c r="A969" s="159" t="n">
        <v>958</v>
      </c>
      <c r="B969" s="160" t="n">
        <f aca="false">IF('ORÇ.GLOBAL P CAIXA'!K969="EXEC.",0,'ORÇ.GLOBAL P CAIXA'!M969)</f>
        <v>0</v>
      </c>
      <c r="C969" s="161" t="n">
        <f aca="false">IF('ORÇ.GLOBAL P CAIXA'!K969="EXEC.",0,'ORÇ.GLOBAL P CAIXA'!O969)</f>
        <v>0</v>
      </c>
      <c r="D969" s="162" t="n">
        <f aca="false">IF('ORÇ.GLOBAL P CAIXA'!K969="EXEC.",0,'ORÇ.GLOBAL P CAIXA'!P969)</f>
        <v>0</v>
      </c>
      <c r="E969" s="163" t="n">
        <f aca="false">IF('ORÇ.GLOBAL P CAIXA'!K969="EXEC.",0,ROUND('ORÇ.GLOBAL P CAIXA'!Q969,2))</f>
        <v>0</v>
      </c>
      <c r="F969" s="163" t="n">
        <f aca="false">IF('ORÇ.GLOBAL P CAIXA'!K969="EXEC.",0,TRUNC((1+(IF(OR(H969=0,H969=""),'BDI REF.'!$K$5,CHOOSE(H969,'BDI REF.'!$K$5,'BDI REF.'!$K$6,'BDI REF.'!$K$7))))*'ORÇ.GLOBAL P CAIXA'!R969,2))</f>
        <v>0</v>
      </c>
      <c r="G969" s="163" t="n">
        <f aca="false">IF('ORÇ.GLOBAL P CAIXA'!K969="EXEC.",0,IF(E969&lt;&gt;0,ROUND(E969*F969,2),IF(R969=0,(SUMIF($S$12:$S$1011,B969,$R$12:$R$1011)),R969)))</f>
        <v>0</v>
      </c>
      <c r="H969" s="509" t="str">
        <f aca="false">IF('ORÇ.GLOBAL P CAIXA'!K969="EXEC.","",IF('ORÇ.GLOBAL P CAIXA'!H969&gt;0,'ORÇ.GLOBAL P CAIXA'!H969,""))</f>
        <v/>
      </c>
      <c r="I969" s="509" t="str">
        <f aca="false">IF('ORÇ.GLOBAL P CAIXA'!K969="EXEC.","",IF('ORÇ.GLOBAL P CAIXA'!I969&gt;0,'ORÇ.GLOBAL P CAIXA'!I969,""))</f>
        <v/>
      </c>
      <c r="J969" s="510" t="str">
        <f aca="false">IF('ORÇ.GLOBAL P CAIXA'!K969="EXEC.","",IF('ORÇ.GLOBAL P CAIXA'!J969&gt;0,'ORÇ.GLOBAL P CAIXA'!J969,""))</f>
        <v/>
      </c>
      <c r="K969" s="115"/>
      <c r="L969" s="168" t="str">
        <f aca="false">IF(B969&gt;0,"ok","ocultar")</f>
        <v>ocultar</v>
      </c>
      <c r="M969" s="511" t="n">
        <f aca="false">ROUND(IF($O969&lt;&gt;0,$O969*(INFORMAÇÕES!$T$113/INFORMAÇÕES!$T$117),0),2)</f>
        <v>0</v>
      </c>
      <c r="N969" s="511" t="n">
        <f aca="false">ROUND(IF($O969&lt;&gt;0,$O969*(INFORMAÇÕES!$T$114/INFORMAÇÕES!$T$117),0),2)</f>
        <v>0</v>
      </c>
      <c r="O969" s="512" t="n">
        <f aca="false">IF(E969=0,G969,0)</f>
        <v>0</v>
      </c>
      <c r="Q969" s="88"/>
      <c r="R969" s="163" t="n">
        <f aca="false">IF(E969&lt;&gt;0,G969,0)</f>
        <v>0</v>
      </c>
      <c r="S969" s="157" t="n">
        <f aca="false">IF(B969=0,S968,IF(ISNONTEXT(B969)=TRUE(),INT(B969),INT(LEFT(B969,FIND(".",B969)-1))))</f>
        <v>3</v>
      </c>
      <c r="T969" s="157" t="str">
        <f aca="false">IF(T970=1,1,IF(B969&lt;&gt;0,1,IF(C969&lt;&gt;0,1,IF(D969&lt;&gt;0,1,IF('ORÇ.GLOBAL REF.'!E969&lt;&gt;0,1,"")))))</f>
        <v/>
      </c>
      <c r="U969" s="157" t="str">
        <f aca="false">IF(S969=0," ",IF(S969&lt;&gt;S968,S969," "))</f>
        <v> </v>
      </c>
      <c r="V969" s="88"/>
    </row>
    <row r="970" s="174" customFormat="true" ht="14.25" hidden="false" customHeight="false" outlineLevel="0" collapsed="false">
      <c r="A970" s="159" t="n">
        <v>959</v>
      </c>
      <c r="B970" s="160" t="n">
        <f aca="false">IF('ORÇ.GLOBAL P CAIXA'!K970="EXEC.",0,'ORÇ.GLOBAL P CAIXA'!M970)</f>
        <v>0</v>
      </c>
      <c r="C970" s="161" t="n">
        <f aca="false">IF('ORÇ.GLOBAL P CAIXA'!K970="EXEC.",0,'ORÇ.GLOBAL P CAIXA'!O970)</f>
        <v>0</v>
      </c>
      <c r="D970" s="162" t="n">
        <f aca="false">IF('ORÇ.GLOBAL P CAIXA'!K970="EXEC.",0,'ORÇ.GLOBAL P CAIXA'!P970)</f>
        <v>0</v>
      </c>
      <c r="E970" s="163" t="n">
        <f aca="false">IF('ORÇ.GLOBAL P CAIXA'!K970="EXEC.",0,ROUND('ORÇ.GLOBAL P CAIXA'!Q970,2))</f>
        <v>0</v>
      </c>
      <c r="F970" s="163" t="n">
        <f aca="false">IF('ORÇ.GLOBAL P CAIXA'!K970="EXEC.",0,TRUNC((1+(IF(OR(H970=0,H970=""),'BDI REF.'!$K$5,CHOOSE(H970,'BDI REF.'!$K$5,'BDI REF.'!$K$6,'BDI REF.'!$K$7))))*'ORÇ.GLOBAL P CAIXA'!R970,2))</f>
        <v>0</v>
      </c>
      <c r="G970" s="163" t="n">
        <f aca="false">IF('ORÇ.GLOBAL P CAIXA'!K970="EXEC.",0,IF(E970&lt;&gt;0,ROUND(E970*F970,2),IF(R970=0,(SUMIF($S$12:$S$1011,B970,$R$12:$R$1011)),R970)))</f>
        <v>0</v>
      </c>
      <c r="H970" s="509" t="str">
        <f aca="false">IF('ORÇ.GLOBAL P CAIXA'!K970="EXEC.","",IF('ORÇ.GLOBAL P CAIXA'!H970&gt;0,'ORÇ.GLOBAL P CAIXA'!H970,""))</f>
        <v/>
      </c>
      <c r="I970" s="509" t="str">
        <f aca="false">IF('ORÇ.GLOBAL P CAIXA'!K970="EXEC.","",IF('ORÇ.GLOBAL P CAIXA'!I970&gt;0,'ORÇ.GLOBAL P CAIXA'!I970,""))</f>
        <v/>
      </c>
      <c r="J970" s="510" t="str">
        <f aca="false">IF('ORÇ.GLOBAL P CAIXA'!K970="EXEC.","",IF('ORÇ.GLOBAL P CAIXA'!J970&gt;0,'ORÇ.GLOBAL P CAIXA'!J970,""))</f>
        <v/>
      </c>
      <c r="K970" s="115"/>
      <c r="L970" s="168" t="str">
        <f aca="false">IF(B970&gt;0,"ok","ocultar")</f>
        <v>ocultar</v>
      </c>
      <c r="M970" s="511" t="n">
        <f aca="false">ROUND(IF($O970&lt;&gt;0,$O970*(INFORMAÇÕES!$T$113/INFORMAÇÕES!$T$117),0),2)</f>
        <v>0</v>
      </c>
      <c r="N970" s="511" t="n">
        <f aca="false">ROUND(IF($O970&lt;&gt;0,$O970*(INFORMAÇÕES!$T$114/INFORMAÇÕES!$T$117),0),2)</f>
        <v>0</v>
      </c>
      <c r="O970" s="512" t="n">
        <f aca="false">IF(E970=0,G970,0)</f>
        <v>0</v>
      </c>
      <c r="Q970" s="88"/>
      <c r="R970" s="163" t="n">
        <f aca="false">IF(E970&lt;&gt;0,G970,0)</f>
        <v>0</v>
      </c>
      <c r="S970" s="157" t="n">
        <f aca="false">IF(B970=0,S969,IF(ISNONTEXT(B970)=TRUE(),INT(B970),INT(LEFT(B970,FIND(".",B970)-1))))</f>
        <v>3</v>
      </c>
      <c r="T970" s="157" t="str">
        <f aca="false">IF(T971=1,1,IF(B970&lt;&gt;0,1,IF(C970&lt;&gt;0,1,IF(D970&lt;&gt;0,1,IF('ORÇ.GLOBAL REF.'!E970&lt;&gt;0,1,"")))))</f>
        <v/>
      </c>
      <c r="U970" s="157" t="str">
        <f aca="false">IF(S970=0," ",IF(S970&lt;&gt;S969,S970," "))</f>
        <v> </v>
      </c>
      <c r="V970" s="88"/>
    </row>
    <row r="971" s="174" customFormat="true" ht="14.25" hidden="false" customHeight="false" outlineLevel="0" collapsed="false">
      <c r="A971" s="159" t="n">
        <v>960</v>
      </c>
      <c r="B971" s="160" t="n">
        <f aca="false">IF('ORÇ.GLOBAL P CAIXA'!K971="EXEC.",0,'ORÇ.GLOBAL P CAIXA'!M971)</f>
        <v>0</v>
      </c>
      <c r="C971" s="161" t="n">
        <f aca="false">IF('ORÇ.GLOBAL P CAIXA'!K971="EXEC.",0,'ORÇ.GLOBAL P CAIXA'!O971)</f>
        <v>0</v>
      </c>
      <c r="D971" s="162" t="n">
        <f aca="false">IF('ORÇ.GLOBAL P CAIXA'!K971="EXEC.",0,'ORÇ.GLOBAL P CAIXA'!P971)</f>
        <v>0</v>
      </c>
      <c r="E971" s="163" t="n">
        <f aca="false">IF('ORÇ.GLOBAL P CAIXA'!K971="EXEC.",0,ROUND('ORÇ.GLOBAL P CAIXA'!Q971,2))</f>
        <v>0</v>
      </c>
      <c r="F971" s="163" t="n">
        <f aca="false">IF('ORÇ.GLOBAL P CAIXA'!K971="EXEC.",0,TRUNC((1+(IF(OR(H971=0,H971=""),'BDI REF.'!$K$5,CHOOSE(H971,'BDI REF.'!$K$5,'BDI REF.'!$K$6,'BDI REF.'!$K$7))))*'ORÇ.GLOBAL P CAIXA'!R971,2))</f>
        <v>0</v>
      </c>
      <c r="G971" s="163" t="n">
        <f aca="false">IF('ORÇ.GLOBAL P CAIXA'!K971="EXEC.",0,IF(E971&lt;&gt;0,ROUND(E971*F971,2),IF(R971=0,(SUMIF($S$12:$S$1011,B971,$R$12:$R$1011)),R971)))</f>
        <v>0</v>
      </c>
      <c r="H971" s="509" t="str">
        <f aca="false">IF('ORÇ.GLOBAL P CAIXA'!K971="EXEC.","",IF('ORÇ.GLOBAL P CAIXA'!H971&gt;0,'ORÇ.GLOBAL P CAIXA'!H971,""))</f>
        <v/>
      </c>
      <c r="I971" s="509" t="str">
        <f aca="false">IF('ORÇ.GLOBAL P CAIXA'!K971="EXEC.","",IF('ORÇ.GLOBAL P CAIXA'!I971&gt;0,'ORÇ.GLOBAL P CAIXA'!I971,""))</f>
        <v/>
      </c>
      <c r="J971" s="510" t="str">
        <f aca="false">IF('ORÇ.GLOBAL P CAIXA'!K971="EXEC.","",IF('ORÇ.GLOBAL P CAIXA'!J971&gt;0,'ORÇ.GLOBAL P CAIXA'!J971,""))</f>
        <v/>
      </c>
      <c r="K971" s="115"/>
      <c r="L971" s="168" t="str">
        <f aca="false">IF(B971&gt;0,"ok","ocultar")</f>
        <v>ocultar</v>
      </c>
      <c r="M971" s="511" t="n">
        <f aca="false">ROUND(IF($O971&lt;&gt;0,$O971*(INFORMAÇÕES!$T$113/INFORMAÇÕES!$T$117),0),2)</f>
        <v>0</v>
      </c>
      <c r="N971" s="511" t="n">
        <f aca="false">ROUND(IF($O971&lt;&gt;0,$O971*(INFORMAÇÕES!$T$114/INFORMAÇÕES!$T$117),0),2)</f>
        <v>0</v>
      </c>
      <c r="O971" s="512" t="n">
        <f aca="false">IF(E971=0,G971,0)</f>
        <v>0</v>
      </c>
      <c r="Q971" s="88"/>
      <c r="R971" s="163" t="n">
        <f aca="false">IF(E971&lt;&gt;0,G971,0)</f>
        <v>0</v>
      </c>
      <c r="S971" s="157" t="n">
        <f aca="false">IF(B971=0,S970,IF(ISNONTEXT(B971)=TRUE(),INT(B971),INT(LEFT(B971,FIND(".",B971)-1))))</f>
        <v>3</v>
      </c>
      <c r="T971" s="157" t="str">
        <f aca="false">IF(T972=1,1,IF(B971&lt;&gt;0,1,IF(C971&lt;&gt;0,1,IF(D971&lt;&gt;0,1,IF('ORÇ.GLOBAL REF.'!E971&lt;&gt;0,1,"")))))</f>
        <v/>
      </c>
      <c r="U971" s="157" t="str">
        <f aca="false">IF(S971=0," ",IF(S971&lt;&gt;S970,S971," "))</f>
        <v> </v>
      </c>
      <c r="V971" s="88"/>
    </row>
    <row r="972" s="174" customFormat="true" ht="14.25" hidden="false" customHeight="false" outlineLevel="0" collapsed="false">
      <c r="A972" s="159" t="n">
        <v>961</v>
      </c>
      <c r="B972" s="160" t="n">
        <f aca="false">IF('ORÇ.GLOBAL P CAIXA'!K972="EXEC.",0,'ORÇ.GLOBAL P CAIXA'!M972)</f>
        <v>0</v>
      </c>
      <c r="C972" s="161" t="n">
        <f aca="false">IF('ORÇ.GLOBAL P CAIXA'!K972="EXEC.",0,'ORÇ.GLOBAL P CAIXA'!O972)</f>
        <v>0</v>
      </c>
      <c r="D972" s="162" t="n">
        <f aca="false">IF('ORÇ.GLOBAL P CAIXA'!K972="EXEC.",0,'ORÇ.GLOBAL P CAIXA'!P972)</f>
        <v>0</v>
      </c>
      <c r="E972" s="163" t="n">
        <f aca="false">IF('ORÇ.GLOBAL P CAIXA'!K972="EXEC.",0,ROUND('ORÇ.GLOBAL P CAIXA'!Q972,2))</f>
        <v>0</v>
      </c>
      <c r="F972" s="163" t="n">
        <f aca="false">IF('ORÇ.GLOBAL P CAIXA'!K972="EXEC.",0,TRUNC((1+(IF(OR(H972=0,H972=""),'BDI REF.'!$K$5,CHOOSE(H972,'BDI REF.'!$K$5,'BDI REF.'!$K$6,'BDI REF.'!$K$7))))*'ORÇ.GLOBAL P CAIXA'!R972,2))</f>
        <v>0</v>
      </c>
      <c r="G972" s="163" t="n">
        <f aca="false">IF('ORÇ.GLOBAL P CAIXA'!K972="EXEC.",0,IF(E972&lt;&gt;0,ROUND(E972*F972,2),IF(R972=0,(SUMIF($S$12:$S$1011,B972,$R$12:$R$1011)),R972)))</f>
        <v>0</v>
      </c>
      <c r="H972" s="509" t="str">
        <f aca="false">IF('ORÇ.GLOBAL P CAIXA'!K972="EXEC.","",IF('ORÇ.GLOBAL P CAIXA'!H972&gt;0,'ORÇ.GLOBAL P CAIXA'!H972,""))</f>
        <v/>
      </c>
      <c r="I972" s="509" t="str">
        <f aca="false">IF('ORÇ.GLOBAL P CAIXA'!K972="EXEC.","",IF('ORÇ.GLOBAL P CAIXA'!I972&gt;0,'ORÇ.GLOBAL P CAIXA'!I972,""))</f>
        <v/>
      </c>
      <c r="J972" s="510" t="str">
        <f aca="false">IF('ORÇ.GLOBAL P CAIXA'!K972="EXEC.","",IF('ORÇ.GLOBAL P CAIXA'!J972&gt;0,'ORÇ.GLOBAL P CAIXA'!J972,""))</f>
        <v/>
      </c>
      <c r="K972" s="115"/>
      <c r="L972" s="168" t="str">
        <f aca="false">IF(B972&gt;0,"ok","ocultar")</f>
        <v>ocultar</v>
      </c>
      <c r="M972" s="511" t="n">
        <f aca="false">ROUND(IF($O972&lt;&gt;0,$O972*(INFORMAÇÕES!$T$113/INFORMAÇÕES!$T$117),0),2)</f>
        <v>0</v>
      </c>
      <c r="N972" s="511" t="n">
        <f aca="false">ROUND(IF($O972&lt;&gt;0,$O972*(INFORMAÇÕES!$T$114/INFORMAÇÕES!$T$117),0),2)</f>
        <v>0</v>
      </c>
      <c r="O972" s="512" t="n">
        <f aca="false">IF(E972=0,G972,0)</f>
        <v>0</v>
      </c>
      <c r="Q972" s="88"/>
      <c r="R972" s="163" t="n">
        <f aca="false">IF(E972&lt;&gt;0,G972,0)</f>
        <v>0</v>
      </c>
      <c r="S972" s="157" t="n">
        <f aca="false">IF(B972=0,S971,IF(ISNONTEXT(B972)=TRUE(),INT(B972),INT(LEFT(B972,FIND(".",B972)-1))))</f>
        <v>3</v>
      </c>
      <c r="T972" s="157" t="str">
        <f aca="false">IF(T973=1,1,IF(B972&lt;&gt;0,1,IF(C972&lt;&gt;0,1,IF(D972&lt;&gt;0,1,IF('ORÇ.GLOBAL REF.'!E972&lt;&gt;0,1,"")))))</f>
        <v/>
      </c>
      <c r="U972" s="157" t="str">
        <f aca="false">IF(S972=0," ",IF(S972&lt;&gt;S971,S972," "))</f>
        <v> </v>
      </c>
      <c r="V972" s="88"/>
    </row>
    <row r="973" s="174" customFormat="true" ht="14.25" hidden="false" customHeight="false" outlineLevel="0" collapsed="false">
      <c r="A973" s="159" t="n">
        <v>962</v>
      </c>
      <c r="B973" s="160" t="n">
        <f aca="false">IF('ORÇ.GLOBAL P CAIXA'!K973="EXEC.",0,'ORÇ.GLOBAL P CAIXA'!M973)</f>
        <v>0</v>
      </c>
      <c r="C973" s="161" t="n">
        <f aca="false">IF('ORÇ.GLOBAL P CAIXA'!K973="EXEC.",0,'ORÇ.GLOBAL P CAIXA'!O973)</f>
        <v>0</v>
      </c>
      <c r="D973" s="162" t="n">
        <f aca="false">IF('ORÇ.GLOBAL P CAIXA'!K973="EXEC.",0,'ORÇ.GLOBAL P CAIXA'!P973)</f>
        <v>0</v>
      </c>
      <c r="E973" s="163" t="n">
        <f aca="false">IF('ORÇ.GLOBAL P CAIXA'!K973="EXEC.",0,ROUND('ORÇ.GLOBAL P CAIXA'!Q973,2))</f>
        <v>0</v>
      </c>
      <c r="F973" s="163" t="n">
        <f aca="false">IF('ORÇ.GLOBAL P CAIXA'!K973="EXEC.",0,TRUNC((1+(IF(OR(H973=0,H973=""),'BDI REF.'!$K$5,CHOOSE(H973,'BDI REF.'!$K$5,'BDI REF.'!$K$6,'BDI REF.'!$K$7))))*'ORÇ.GLOBAL P CAIXA'!R973,2))</f>
        <v>0</v>
      </c>
      <c r="G973" s="163" t="n">
        <f aca="false">IF('ORÇ.GLOBAL P CAIXA'!K973="EXEC.",0,IF(E973&lt;&gt;0,ROUND(E973*F973,2),IF(R973=0,(SUMIF($S$12:$S$1011,B973,$R$12:$R$1011)),R973)))</f>
        <v>0</v>
      </c>
      <c r="H973" s="509" t="str">
        <f aca="false">IF('ORÇ.GLOBAL P CAIXA'!K973="EXEC.","",IF('ORÇ.GLOBAL P CAIXA'!H973&gt;0,'ORÇ.GLOBAL P CAIXA'!H973,""))</f>
        <v/>
      </c>
      <c r="I973" s="509" t="str">
        <f aca="false">IF('ORÇ.GLOBAL P CAIXA'!K973="EXEC.","",IF('ORÇ.GLOBAL P CAIXA'!I973&gt;0,'ORÇ.GLOBAL P CAIXA'!I973,""))</f>
        <v/>
      </c>
      <c r="J973" s="510" t="str">
        <f aca="false">IF('ORÇ.GLOBAL P CAIXA'!K973="EXEC.","",IF('ORÇ.GLOBAL P CAIXA'!J973&gt;0,'ORÇ.GLOBAL P CAIXA'!J973,""))</f>
        <v/>
      </c>
      <c r="K973" s="115"/>
      <c r="L973" s="168" t="str">
        <f aca="false">IF(B973&gt;0,"ok","ocultar")</f>
        <v>ocultar</v>
      </c>
      <c r="M973" s="511" t="n">
        <f aca="false">ROUND(IF($O973&lt;&gt;0,$O973*(INFORMAÇÕES!$T$113/INFORMAÇÕES!$T$117),0),2)</f>
        <v>0</v>
      </c>
      <c r="N973" s="511" t="n">
        <f aca="false">ROUND(IF($O973&lt;&gt;0,$O973*(INFORMAÇÕES!$T$114/INFORMAÇÕES!$T$117),0),2)</f>
        <v>0</v>
      </c>
      <c r="O973" s="512" t="n">
        <f aca="false">IF(E973=0,G973,0)</f>
        <v>0</v>
      </c>
      <c r="Q973" s="88"/>
      <c r="R973" s="163" t="n">
        <f aca="false">IF(E973&lt;&gt;0,G973,0)</f>
        <v>0</v>
      </c>
      <c r="S973" s="157" t="n">
        <f aca="false">IF(B973=0,S972,IF(ISNONTEXT(B973)=TRUE(),INT(B973),INT(LEFT(B973,FIND(".",B973)-1))))</f>
        <v>3</v>
      </c>
      <c r="T973" s="157" t="str">
        <f aca="false">IF(T974=1,1,IF(B973&lt;&gt;0,1,IF(C973&lt;&gt;0,1,IF(D973&lt;&gt;0,1,IF('ORÇ.GLOBAL REF.'!E973&lt;&gt;0,1,"")))))</f>
        <v/>
      </c>
      <c r="U973" s="157" t="str">
        <f aca="false">IF(S973=0," ",IF(S973&lt;&gt;S972,S973," "))</f>
        <v> </v>
      </c>
      <c r="V973" s="88"/>
    </row>
    <row r="974" s="174" customFormat="true" ht="14.25" hidden="false" customHeight="false" outlineLevel="0" collapsed="false">
      <c r="A974" s="159" t="n">
        <v>963</v>
      </c>
      <c r="B974" s="160" t="n">
        <f aca="false">IF('ORÇ.GLOBAL P CAIXA'!K974="EXEC.",0,'ORÇ.GLOBAL P CAIXA'!M974)</f>
        <v>0</v>
      </c>
      <c r="C974" s="161" t="n">
        <f aca="false">IF('ORÇ.GLOBAL P CAIXA'!K974="EXEC.",0,'ORÇ.GLOBAL P CAIXA'!O974)</f>
        <v>0</v>
      </c>
      <c r="D974" s="162" t="n">
        <f aca="false">IF('ORÇ.GLOBAL P CAIXA'!K974="EXEC.",0,'ORÇ.GLOBAL P CAIXA'!P974)</f>
        <v>0</v>
      </c>
      <c r="E974" s="163" t="n">
        <f aca="false">IF('ORÇ.GLOBAL P CAIXA'!K974="EXEC.",0,ROUND('ORÇ.GLOBAL P CAIXA'!Q974,2))</f>
        <v>0</v>
      </c>
      <c r="F974" s="163" t="n">
        <f aca="false">IF('ORÇ.GLOBAL P CAIXA'!K974="EXEC.",0,TRUNC((1+(IF(OR(H974=0,H974=""),'BDI REF.'!$K$5,CHOOSE(H974,'BDI REF.'!$K$5,'BDI REF.'!$K$6,'BDI REF.'!$K$7))))*'ORÇ.GLOBAL P CAIXA'!R974,2))</f>
        <v>0</v>
      </c>
      <c r="G974" s="163" t="n">
        <f aca="false">IF('ORÇ.GLOBAL P CAIXA'!K974="EXEC.",0,IF(E974&lt;&gt;0,ROUND(E974*F974,2),IF(R974=0,(SUMIF($S$12:$S$1011,B974,$R$12:$R$1011)),R974)))</f>
        <v>0</v>
      </c>
      <c r="H974" s="509" t="str">
        <f aca="false">IF('ORÇ.GLOBAL P CAIXA'!K974="EXEC.","",IF('ORÇ.GLOBAL P CAIXA'!H974&gt;0,'ORÇ.GLOBAL P CAIXA'!H974,""))</f>
        <v/>
      </c>
      <c r="I974" s="509" t="str">
        <f aca="false">IF('ORÇ.GLOBAL P CAIXA'!K974="EXEC.","",IF('ORÇ.GLOBAL P CAIXA'!I974&gt;0,'ORÇ.GLOBAL P CAIXA'!I974,""))</f>
        <v/>
      </c>
      <c r="J974" s="510" t="str">
        <f aca="false">IF('ORÇ.GLOBAL P CAIXA'!K974="EXEC.","",IF('ORÇ.GLOBAL P CAIXA'!J974&gt;0,'ORÇ.GLOBAL P CAIXA'!J974,""))</f>
        <v/>
      </c>
      <c r="K974" s="115"/>
      <c r="L974" s="168" t="str">
        <f aca="false">IF(B974&gt;0,"ok","ocultar")</f>
        <v>ocultar</v>
      </c>
      <c r="M974" s="511" t="n">
        <f aca="false">ROUND(IF($O974&lt;&gt;0,$O974*(INFORMAÇÕES!$T$113/INFORMAÇÕES!$T$117),0),2)</f>
        <v>0</v>
      </c>
      <c r="N974" s="511" t="n">
        <f aca="false">ROUND(IF($O974&lt;&gt;0,$O974*(INFORMAÇÕES!$T$114/INFORMAÇÕES!$T$117),0),2)</f>
        <v>0</v>
      </c>
      <c r="O974" s="512" t="n">
        <f aca="false">IF(E974=0,G974,0)</f>
        <v>0</v>
      </c>
      <c r="Q974" s="88"/>
      <c r="R974" s="163" t="n">
        <f aca="false">IF(E974&lt;&gt;0,G974,0)</f>
        <v>0</v>
      </c>
      <c r="S974" s="157" t="n">
        <f aca="false">IF(B974=0,S973,IF(ISNONTEXT(B974)=TRUE(),INT(B974),INT(LEFT(B974,FIND(".",B974)-1))))</f>
        <v>3</v>
      </c>
      <c r="T974" s="157" t="str">
        <f aca="false">IF(T975=1,1,IF(B974&lt;&gt;0,1,IF(C974&lt;&gt;0,1,IF(D974&lt;&gt;0,1,IF('ORÇ.GLOBAL REF.'!E974&lt;&gt;0,1,"")))))</f>
        <v/>
      </c>
      <c r="U974" s="157" t="str">
        <f aca="false">IF(S974=0," ",IF(S974&lt;&gt;S973,S974," "))</f>
        <v> </v>
      </c>
      <c r="V974" s="88"/>
    </row>
    <row r="975" s="174" customFormat="true" ht="14.25" hidden="false" customHeight="false" outlineLevel="0" collapsed="false">
      <c r="A975" s="159" t="n">
        <v>964</v>
      </c>
      <c r="B975" s="160" t="n">
        <f aca="false">IF('ORÇ.GLOBAL P CAIXA'!K975="EXEC.",0,'ORÇ.GLOBAL P CAIXA'!M975)</f>
        <v>0</v>
      </c>
      <c r="C975" s="161" t="n">
        <f aca="false">IF('ORÇ.GLOBAL P CAIXA'!K975="EXEC.",0,'ORÇ.GLOBAL P CAIXA'!O975)</f>
        <v>0</v>
      </c>
      <c r="D975" s="162" t="n">
        <f aca="false">IF('ORÇ.GLOBAL P CAIXA'!K975="EXEC.",0,'ORÇ.GLOBAL P CAIXA'!P975)</f>
        <v>0</v>
      </c>
      <c r="E975" s="163" t="n">
        <f aca="false">IF('ORÇ.GLOBAL P CAIXA'!K975="EXEC.",0,ROUND('ORÇ.GLOBAL P CAIXA'!Q975,2))</f>
        <v>0</v>
      </c>
      <c r="F975" s="163" t="n">
        <f aca="false">IF('ORÇ.GLOBAL P CAIXA'!K975="EXEC.",0,TRUNC((1+(IF(OR(H975=0,H975=""),'BDI REF.'!$K$5,CHOOSE(H975,'BDI REF.'!$K$5,'BDI REF.'!$K$6,'BDI REF.'!$K$7))))*'ORÇ.GLOBAL P CAIXA'!R975,2))</f>
        <v>0</v>
      </c>
      <c r="G975" s="163" t="n">
        <f aca="false">IF('ORÇ.GLOBAL P CAIXA'!K975="EXEC.",0,IF(E975&lt;&gt;0,ROUND(E975*F975,2),IF(R975=0,(SUMIF($S$12:$S$1011,B975,$R$12:$R$1011)),R975)))</f>
        <v>0</v>
      </c>
      <c r="H975" s="509" t="str">
        <f aca="false">IF('ORÇ.GLOBAL P CAIXA'!K975="EXEC.","",IF('ORÇ.GLOBAL P CAIXA'!H975&gt;0,'ORÇ.GLOBAL P CAIXA'!H975,""))</f>
        <v/>
      </c>
      <c r="I975" s="509" t="str">
        <f aca="false">IF('ORÇ.GLOBAL P CAIXA'!K975="EXEC.","",IF('ORÇ.GLOBAL P CAIXA'!I975&gt;0,'ORÇ.GLOBAL P CAIXA'!I975,""))</f>
        <v/>
      </c>
      <c r="J975" s="510" t="str">
        <f aca="false">IF('ORÇ.GLOBAL P CAIXA'!K975="EXEC.","",IF('ORÇ.GLOBAL P CAIXA'!J975&gt;0,'ORÇ.GLOBAL P CAIXA'!J975,""))</f>
        <v/>
      </c>
      <c r="K975" s="115"/>
      <c r="L975" s="168" t="str">
        <f aca="false">IF(B975&gt;0,"ok","ocultar")</f>
        <v>ocultar</v>
      </c>
      <c r="M975" s="511" t="n">
        <f aca="false">ROUND(IF($O975&lt;&gt;0,$O975*(INFORMAÇÕES!$T$113/INFORMAÇÕES!$T$117),0),2)</f>
        <v>0</v>
      </c>
      <c r="N975" s="511" t="n">
        <f aca="false">ROUND(IF($O975&lt;&gt;0,$O975*(INFORMAÇÕES!$T$114/INFORMAÇÕES!$T$117),0),2)</f>
        <v>0</v>
      </c>
      <c r="O975" s="512" t="n">
        <f aca="false">IF(E975=0,G975,0)</f>
        <v>0</v>
      </c>
      <c r="Q975" s="88"/>
      <c r="R975" s="163" t="n">
        <f aca="false">IF(E975&lt;&gt;0,G975,0)</f>
        <v>0</v>
      </c>
      <c r="S975" s="157" t="n">
        <f aca="false">IF(B975=0,S974,IF(ISNONTEXT(B975)=TRUE(),INT(B975),INT(LEFT(B975,FIND(".",B975)-1))))</f>
        <v>3</v>
      </c>
      <c r="T975" s="157" t="str">
        <f aca="false">IF(T976=1,1,IF(B975&lt;&gt;0,1,IF(C975&lt;&gt;0,1,IF(D975&lt;&gt;0,1,IF('ORÇ.GLOBAL REF.'!E975&lt;&gt;0,1,"")))))</f>
        <v/>
      </c>
      <c r="U975" s="157" t="str">
        <f aca="false">IF(S975=0," ",IF(S975&lt;&gt;S974,S975," "))</f>
        <v> </v>
      </c>
      <c r="V975" s="88"/>
    </row>
    <row r="976" s="174" customFormat="true" ht="14.25" hidden="false" customHeight="false" outlineLevel="0" collapsed="false">
      <c r="A976" s="159" t="n">
        <v>965</v>
      </c>
      <c r="B976" s="160" t="n">
        <f aca="false">IF('ORÇ.GLOBAL P CAIXA'!K976="EXEC.",0,'ORÇ.GLOBAL P CAIXA'!M976)</f>
        <v>0</v>
      </c>
      <c r="C976" s="161" t="n">
        <f aca="false">IF('ORÇ.GLOBAL P CAIXA'!K976="EXEC.",0,'ORÇ.GLOBAL P CAIXA'!O976)</f>
        <v>0</v>
      </c>
      <c r="D976" s="162" t="n">
        <f aca="false">IF('ORÇ.GLOBAL P CAIXA'!K976="EXEC.",0,'ORÇ.GLOBAL P CAIXA'!P976)</f>
        <v>0</v>
      </c>
      <c r="E976" s="163" t="n">
        <f aca="false">IF('ORÇ.GLOBAL P CAIXA'!K976="EXEC.",0,ROUND('ORÇ.GLOBAL P CAIXA'!Q976,2))</f>
        <v>0</v>
      </c>
      <c r="F976" s="163" t="n">
        <f aca="false">IF('ORÇ.GLOBAL P CAIXA'!K976="EXEC.",0,TRUNC((1+(IF(OR(H976=0,H976=""),'BDI REF.'!$K$5,CHOOSE(H976,'BDI REF.'!$K$5,'BDI REF.'!$K$6,'BDI REF.'!$K$7))))*'ORÇ.GLOBAL P CAIXA'!R976,2))</f>
        <v>0</v>
      </c>
      <c r="G976" s="163" t="n">
        <f aca="false">IF('ORÇ.GLOBAL P CAIXA'!K976="EXEC.",0,IF(E976&lt;&gt;0,ROUND(E976*F976,2),IF(R976=0,(SUMIF($S$12:$S$1011,B976,$R$12:$R$1011)),R976)))</f>
        <v>0</v>
      </c>
      <c r="H976" s="509" t="str">
        <f aca="false">IF('ORÇ.GLOBAL P CAIXA'!K976="EXEC.","",IF('ORÇ.GLOBAL P CAIXA'!H976&gt;0,'ORÇ.GLOBAL P CAIXA'!H976,""))</f>
        <v/>
      </c>
      <c r="I976" s="509" t="str">
        <f aca="false">IF('ORÇ.GLOBAL P CAIXA'!K976="EXEC.","",IF('ORÇ.GLOBAL P CAIXA'!I976&gt;0,'ORÇ.GLOBAL P CAIXA'!I976,""))</f>
        <v/>
      </c>
      <c r="J976" s="510" t="str">
        <f aca="false">IF('ORÇ.GLOBAL P CAIXA'!K976="EXEC.","",IF('ORÇ.GLOBAL P CAIXA'!J976&gt;0,'ORÇ.GLOBAL P CAIXA'!J976,""))</f>
        <v/>
      </c>
      <c r="K976" s="115"/>
      <c r="L976" s="168" t="str">
        <f aca="false">IF(B976&gt;0,"ok","ocultar")</f>
        <v>ocultar</v>
      </c>
      <c r="M976" s="511" t="n">
        <f aca="false">ROUND(IF($O976&lt;&gt;0,$O976*(INFORMAÇÕES!$T$113/INFORMAÇÕES!$T$117),0),2)</f>
        <v>0</v>
      </c>
      <c r="N976" s="511" t="n">
        <f aca="false">ROUND(IF($O976&lt;&gt;0,$O976*(INFORMAÇÕES!$T$114/INFORMAÇÕES!$T$117),0),2)</f>
        <v>0</v>
      </c>
      <c r="O976" s="512" t="n">
        <f aca="false">IF(E976=0,G976,0)</f>
        <v>0</v>
      </c>
      <c r="Q976" s="88"/>
      <c r="R976" s="163" t="n">
        <f aca="false">IF(E976&lt;&gt;0,G976,0)</f>
        <v>0</v>
      </c>
      <c r="S976" s="157" t="n">
        <f aca="false">IF(B976=0,S975,IF(ISNONTEXT(B976)=TRUE(),INT(B976),INT(LEFT(B976,FIND(".",B976)-1))))</f>
        <v>3</v>
      </c>
      <c r="T976" s="157" t="str">
        <f aca="false">IF(T977=1,1,IF(B976&lt;&gt;0,1,IF(C976&lt;&gt;0,1,IF(D976&lt;&gt;0,1,IF('ORÇ.GLOBAL REF.'!E976&lt;&gt;0,1,"")))))</f>
        <v/>
      </c>
      <c r="U976" s="157" t="str">
        <f aca="false">IF(S976=0," ",IF(S976&lt;&gt;S975,S976," "))</f>
        <v> </v>
      </c>
      <c r="V976" s="88"/>
    </row>
    <row r="977" s="174" customFormat="true" ht="14.25" hidden="false" customHeight="false" outlineLevel="0" collapsed="false">
      <c r="A977" s="159" t="n">
        <v>966</v>
      </c>
      <c r="B977" s="160" t="n">
        <f aca="false">IF('ORÇ.GLOBAL P CAIXA'!K977="EXEC.",0,'ORÇ.GLOBAL P CAIXA'!M977)</f>
        <v>0</v>
      </c>
      <c r="C977" s="161" t="n">
        <f aca="false">IF('ORÇ.GLOBAL P CAIXA'!K977="EXEC.",0,'ORÇ.GLOBAL P CAIXA'!O977)</f>
        <v>0</v>
      </c>
      <c r="D977" s="162" t="n">
        <f aca="false">IF('ORÇ.GLOBAL P CAIXA'!K977="EXEC.",0,'ORÇ.GLOBAL P CAIXA'!P977)</f>
        <v>0</v>
      </c>
      <c r="E977" s="163" t="n">
        <f aca="false">IF('ORÇ.GLOBAL P CAIXA'!K977="EXEC.",0,ROUND('ORÇ.GLOBAL P CAIXA'!Q977,2))</f>
        <v>0</v>
      </c>
      <c r="F977" s="163" t="n">
        <f aca="false">IF('ORÇ.GLOBAL P CAIXA'!K977="EXEC.",0,TRUNC((1+(IF(OR(H977=0,H977=""),'BDI REF.'!$K$5,CHOOSE(H977,'BDI REF.'!$K$5,'BDI REF.'!$K$6,'BDI REF.'!$K$7))))*'ORÇ.GLOBAL P CAIXA'!R977,2))</f>
        <v>0</v>
      </c>
      <c r="G977" s="163" t="n">
        <f aca="false">IF('ORÇ.GLOBAL P CAIXA'!K977="EXEC.",0,IF(E977&lt;&gt;0,ROUND(E977*F977,2),IF(R977=0,(SUMIF($S$12:$S$1011,B977,$R$12:$R$1011)),R977)))</f>
        <v>0</v>
      </c>
      <c r="H977" s="509" t="str">
        <f aca="false">IF('ORÇ.GLOBAL P CAIXA'!K977="EXEC.","",IF('ORÇ.GLOBAL P CAIXA'!H977&gt;0,'ORÇ.GLOBAL P CAIXA'!H977,""))</f>
        <v/>
      </c>
      <c r="I977" s="509" t="str">
        <f aca="false">IF('ORÇ.GLOBAL P CAIXA'!K977="EXEC.","",IF('ORÇ.GLOBAL P CAIXA'!I977&gt;0,'ORÇ.GLOBAL P CAIXA'!I977,""))</f>
        <v/>
      </c>
      <c r="J977" s="510" t="str">
        <f aca="false">IF('ORÇ.GLOBAL P CAIXA'!K977="EXEC.","",IF('ORÇ.GLOBAL P CAIXA'!J977&gt;0,'ORÇ.GLOBAL P CAIXA'!J977,""))</f>
        <v/>
      </c>
      <c r="K977" s="115"/>
      <c r="L977" s="168" t="str">
        <f aca="false">IF(B977&gt;0,"ok","ocultar")</f>
        <v>ocultar</v>
      </c>
      <c r="M977" s="511" t="n">
        <f aca="false">ROUND(IF($O977&lt;&gt;0,$O977*(INFORMAÇÕES!$T$113/INFORMAÇÕES!$T$117),0),2)</f>
        <v>0</v>
      </c>
      <c r="N977" s="511" t="n">
        <f aca="false">ROUND(IF($O977&lt;&gt;0,$O977*(INFORMAÇÕES!$T$114/INFORMAÇÕES!$T$117),0),2)</f>
        <v>0</v>
      </c>
      <c r="O977" s="512" t="n">
        <f aca="false">IF(E977=0,G977,0)</f>
        <v>0</v>
      </c>
      <c r="Q977" s="88"/>
      <c r="R977" s="163" t="n">
        <f aca="false">IF(E977&lt;&gt;0,G977,0)</f>
        <v>0</v>
      </c>
      <c r="S977" s="157" t="n">
        <f aca="false">IF(B977=0,S976,IF(ISNONTEXT(B977)=TRUE(),INT(B977),INT(LEFT(B977,FIND(".",B977)-1))))</f>
        <v>3</v>
      </c>
      <c r="T977" s="157" t="str">
        <f aca="false">IF(T978=1,1,IF(B977&lt;&gt;0,1,IF(C977&lt;&gt;0,1,IF(D977&lt;&gt;0,1,IF('ORÇ.GLOBAL REF.'!E977&lt;&gt;0,1,"")))))</f>
        <v/>
      </c>
      <c r="U977" s="157" t="str">
        <f aca="false">IF(S977=0," ",IF(S977&lt;&gt;S976,S977," "))</f>
        <v> </v>
      </c>
      <c r="V977" s="88"/>
    </row>
    <row r="978" s="174" customFormat="true" ht="14.25" hidden="false" customHeight="false" outlineLevel="0" collapsed="false">
      <c r="A978" s="159" t="n">
        <v>967</v>
      </c>
      <c r="B978" s="160" t="n">
        <f aca="false">IF('ORÇ.GLOBAL P CAIXA'!K978="EXEC.",0,'ORÇ.GLOBAL P CAIXA'!M978)</f>
        <v>0</v>
      </c>
      <c r="C978" s="161" t="n">
        <f aca="false">IF('ORÇ.GLOBAL P CAIXA'!K978="EXEC.",0,'ORÇ.GLOBAL P CAIXA'!O978)</f>
        <v>0</v>
      </c>
      <c r="D978" s="162" t="n">
        <f aca="false">IF('ORÇ.GLOBAL P CAIXA'!K978="EXEC.",0,'ORÇ.GLOBAL P CAIXA'!P978)</f>
        <v>0</v>
      </c>
      <c r="E978" s="163" t="n">
        <f aca="false">IF('ORÇ.GLOBAL P CAIXA'!K978="EXEC.",0,ROUND('ORÇ.GLOBAL P CAIXA'!Q978,2))</f>
        <v>0</v>
      </c>
      <c r="F978" s="163" t="n">
        <f aca="false">IF('ORÇ.GLOBAL P CAIXA'!K978="EXEC.",0,TRUNC((1+(IF(OR(H978=0,H978=""),'BDI REF.'!$K$5,CHOOSE(H978,'BDI REF.'!$K$5,'BDI REF.'!$K$6,'BDI REF.'!$K$7))))*'ORÇ.GLOBAL P CAIXA'!R978,2))</f>
        <v>0</v>
      </c>
      <c r="G978" s="163" t="n">
        <f aca="false">IF('ORÇ.GLOBAL P CAIXA'!K978="EXEC.",0,IF(E978&lt;&gt;0,ROUND(E978*F978,2),IF(R978=0,(SUMIF($S$12:$S$1011,B978,$R$12:$R$1011)),R978)))</f>
        <v>0</v>
      </c>
      <c r="H978" s="509" t="str">
        <f aca="false">IF('ORÇ.GLOBAL P CAIXA'!K978="EXEC.","",IF('ORÇ.GLOBAL P CAIXA'!H978&gt;0,'ORÇ.GLOBAL P CAIXA'!H978,""))</f>
        <v/>
      </c>
      <c r="I978" s="509" t="str">
        <f aca="false">IF('ORÇ.GLOBAL P CAIXA'!K978="EXEC.","",IF('ORÇ.GLOBAL P CAIXA'!I978&gt;0,'ORÇ.GLOBAL P CAIXA'!I978,""))</f>
        <v/>
      </c>
      <c r="J978" s="510" t="str">
        <f aca="false">IF('ORÇ.GLOBAL P CAIXA'!K978="EXEC.","",IF('ORÇ.GLOBAL P CAIXA'!J978&gt;0,'ORÇ.GLOBAL P CAIXA'!J978,""))</f>
        <v/>
      </c>
      <c r="K978" s="115"/>
      <c r="L978" s="168" t="str">
        <f aca="false">IF(B978&gt;0,"ok","ocultar")</f>
        <v>ocultar</v>
      </c>
      <c r="M978" s="511" t="n">
        <f aca="false">ROUND(IF($O978&lt;&gt;0,$O978*(INFORMAÇÕES!$T$113/INFORMAÇÕES!$T$117),0),2)</f>
        <v>0</v>
      </c>
      <c r="N978" s="511" t="n">
        <f aca="false">ROUND(IF($O978&lt;&gt;0,$O978*(INFORMAÇÕES!$T$114/INFORMAÇÕES!$T$117),0),2)</f>
        <v>0</v>
      </c>
      <c r="O978" s="512" t="n">
        <f aca="false">IF(E978=0,G978,0)</f>
        <v>0</v>
      </c>
      <c r="Q978" s="88"/>
      <c r="R978" s="163" t="n">
        <f aca="false">IF(E978&lt;&gt;0,G978,0)</f>
        <v>0</v>
      </c>
      <c r="S978" s="157" t="n">
        <f aca="false">IF(B978=0,S977,IF(ISNONTEXT(B978)=TRUE(),INT(B978),INT(LEFT(B978,FIND(".",B978)-1))))</f>
        <v>3</v>
      </c>
      <c r="T978" s="157" t="str">
        <f aca="false">IF(T979=1,1,IF(B978&lt;&gt;0,1,IF(C978&lt;&gt;0,1,IF(D978&lt;&gt;0,1,IF('ORÇ.GLOBAL REF.'!E978&lt;&gt;0,1,"")))))</f>
        <v/>
      </c>
      <c r="U978" s="157" t="str">
        <f aca="false">IF(S978=0," ",IF(S978&lt;&gt;S977,S978," "))</f>
        <v> </v>
      </c>
      <c r="V978" s="88"/>
    </row>
    <row r="979" s="174" customFormat="true" ht="14.25" hidden="false" customHeight="false" outlineLevel="0" collapsed="false">
      <c r="A979" s="159" t="n">
        <v>968</v>
      </c>
      <c r="B979" s="160" t="n">
        <f aca="false">IF('ORÇ.GLOBAL P CAIXA'!K979="EXEC.",0,'ORÇ.GLOBAL P CAIXA'!M979)</f>
        <v>0</v>
      </c>
      <c r="C979" s="161" t="n">
        <f aca="false">IF('ORÇ.GLOBAL P CAIXA'!K979="EXEC.",0,'ORÇ.GLOBAL P CAIXA'!O979)</f>
        <v>0</v>
      </c>
      <c r="D979" s="162" t="n">
        <f aca="false">IF('ORÇ.GLOBAL P CAIXA'!K979="EXEC.",0,'ORÇ.GLOBAL P CAIXA'!P979)</f>
        <v>0</v>
      </c>
      <c r="E979" s="163" t="n">
        <f aca="false">IF('ORÇ.GLOBAL P CAIXA'!K979="EXEC.",0,ROUND('ORÇ.GLOBAL P CAIXA'!Q979,2))</f>
        <v>0</v>
      </c>
      <c r="F979" s="163" t="n">
        <f aca="false">IF('ORÇ.GLOBAL P CAIXA'!K979="EXEC.",0,TRUNC((1+(IF(OR(H979=0,H979=""),'BDI REF.'!$K$5,CHOOSE(H979,'BDI REF.'!$K$5,'BDI REF.'!$K$6,'BDI REF.'!$K$7))))*'ORÇ.GLOBAL P CAIXA'!R979,2))</f>
        <v>0</v>
      </c>
      <c r="G979" s="163" t="n">
        <f aca="false">IF('ORÇ.GLOBAL P CAIXA'!K979="EXEC.",0,IF(E979&lt;&gt;0,ROUND(E979*F979,2),IF(R979=0,(SUMIF($S$12:$S$1011,B979,$R$12:$R$1011)),R979)))</f>
        <v>0</v>
      </c>
      <c r="H979" s="509" t="str">
        <f aca="false">IF('ORÇ.GLOBAL P CAIXA'!K979="EXEC.","",IF('ORÇ.GLOBAL P CAIXA'!H979&gt;0,'ORÇ.GLOBAL P CAIXA'!H979,""))</f>
        <v/>
      </c>
      <c r="I979" s="509" t="str">
        <f aca="false">IF('ORÇ.GLOBAL P CAIXA'!K979="EXEC.","",IF('ORÇ.GLOBAL P CAIXA'!I979&gt;0,'ORÇ.GLOBAL P CAIXA'!I979,""))</f>
        <v/>
      </c>
      <c r="J979" s="510" t="str">
        <f aca="false">IF('ORÇ.GLOBAL P CAIXA'!K979="EXEC.","",IF('ORÇ.GLOBAL P CAIXA'!J979&gt;0,'ORÇ.GLOBAL P CAIXA'!J979,""))</f>
        <v/>
      </c>
      <c r="K979" s="115"/>
      <c r="L979" s="168" t="str">
        <f aca="false">IF(B979&gt;0,"ok","ocultar")</f>
        <v>ocultar</v>
      </c>
      <c r="M979" s="511" t="n">
        <f aca="false">ROUND(IF($O979&lt;&gt;0,$O979*(INFORMAÇÕES!$T$113/INFORMAÇÕES!$T$117),0),2)</f>
        <v>0</v>
      </c>
      <c r="N979" s="511" t="n">
        <f aca="false">ROUND(IF($O979&lt;&gt;0,$O979*(INFORMAÇÕES!$T$114/INFORMAÇÕES!$T$117),0),2)</f>
        <v>0</v>
      </c>
      <c r="O979" s="512" t="n">
        <f aca="false">IF(E979=0,G979,0)</f>
        <v>0</v>
      </c>
      <c r="Q979" s="88"/>
      <c r="R979" s="163" t="n">
        <f aca="false">IF(E979&lt;&gt;0,G979,0)</f>
        <v>0</v>
      </c>
      <c r="S979" s="157" t="n">
        <f aca="false">IF(B979=0,S978,IF(ISNONTEXT(B979)=TRUE(),INT(B979),INT(LEFT(B979,FIND(".",B979)-1))))</f>
        <v>3</v>
      </c>
      <c r="T979" s="157" t="str">
        <f aca="false">IF(T980=1,1,IF(B979&lt;&gt;0,1,IF(C979&lt;&gt;0,1,IF(D979&lt;&gt;0,1,IF('ORÇ.GLOBAL REF.'!E979&lt;&gt;0,1,"")))))</f>
        <v/>
      </c>
      <c r="U979" s="157" t="str">
        <f aca="false">IF(S979=0," ",IF(S979&lt;&gt;S978,S979," "))</f>
        <v> </v>
      </c>
      <c r="V979" s="88"/>
    </row>
    <row r="980" s="174" customFormat="true" ht="14.25" hidden="false" customHeight="false" outlineLevel="0" collapsed="false">
      <c r="A980" s="159" t="n">
        <v>969</v>
      </c>
      <c r="B980" s="160" t="n">
        <f aca="false">IF('ORÇ.GLOBAL P CAIXA'!K980="EXEC.",0,'ORÇ.GLOBAL P CAIXA'!M980)</f>
        <v>0</v>
      </c>
      <c r="C980" s="161" t="n">
        <f aca="false">IF('ORÇ.GLOBAL P CAIXA'!K980="EXEC.",0,'ORÇ.GLOBAL P CAIXA'!O980)</f>
        <v>0</v>
      </c>
      <c r="D980" s="162" t="n">
        <f aca="false">IF('ORÇ.GLOBAL P CAIXA'!K980="EXEC.",0,'ORÇ.GLOBAL P CAIXA'!P980)</f>
        <v>0</v>
      </c>
      <c r="E980" s="163" t="n">
        <f aca="false">IF('ORÇ.GLOBAL P CAIXA'!K980="EXEC.",0,ROUND('ORÇ.GLOBAL P CAIXA'!Q980,2))</f>
        <v>0</v>
      </c>
      <c r="F980" s="163" t="n">
        <f aca="false">IF('ORÇ.GLOBAL P CAIXA'!K980="EXEC.",0,TRUNC((1+(IF(OR(H980=0,H980=""),'BDI REF.'!$K$5,CHOOSE(H980,'BDI REF.'!$K$5,'BDI REF.'!$K$6,'BDI REF.'!$K$7))))*'ORÇ.GLOBAL P CAIXA'!R980,2))</f>
        <v>0</v>
      </c>
      <c r="G980" s="163" t="n">
        <f aca="false">IF('ORÇ.GLOBAL P CAIXA'!K980="EXEC.",0,IF(E980&lt;&gt;0,ROUND(E980*F980,2),IF(R980=0,(SUMIF($S$12:$S$1011,B980,$R$12:$R$1011)),R980)))</f>
        <v>0</v>
      </c>
      <c r="H980" s="509" t="str">
        <f aca="false">IF('ORÇ.GLOBAL P CAIXA'!K980="EXEC.","",IF('ORÇ.GLOBAL P CAIXA'!H980&gt;0,'ORÇ.GLOBAL P CAIXA'!H980,""))</f>
        <v/>
      </c>
      <c r="I980" s="509" t="str">
        <f aca="false">IF('ORÇ.GLOBAL P CAIXA'!K980="EXEC.","",IF('ORÇ.GLOBAL P CAIXA'!I980&gt;0,'ORÇ.GLOBAL P CAIXA'!I980,""))</f>
        <v/>
      </c>
      <c r="J980" s="510" t="str">
        <f aca="false">IF('ORÇ.GLOBAL P CAIXA'!K980="EXEC.","",IF('ORÇ.GLOBAL P CAIXA'!J980&gt;0,'ORÇ.GLOBAL P CAIXA'!J980,""))</f>
        <v/>
      </c>
      <c r="K980" s="115"/>
      <c r="L980" s="168" t="str">
        <f aca="false">IF(B980&gt;0,"ok","ocultar")</f>
        <v>ocultar</v>
      </c>
      <c r="M980" s="511" t="n">
        <f aca="false">ROUND(IF($O980&lt;&gt;0,$O980*(INFORMAÇÕES!$T$113/INFORMAÇÕES!$T$117),0),2)</f>
        <v>0</v>
      </c>
      <c r="N980" s="511" t="n">
        <f aca="false">ROUND(IF($O980&lt;&gt;0,$O980*(INFORMAÇÕES!$T$114/INFORMAÇÕES!$T$117),0),2)</f>
        <v>0</v>
      </c>
      <c r="O980" s="512" t="n">
        <f aca="false">IF(E980=0,G980,0)</f>
        <v>0</v>
      </c>
      <c r="Q980" s="88"/>
      <c r="R980" s="163" t="n">
        <f aca="false">IF(E980&lt;&gt;0,G980,0)</f>
        <v>0</v>
      </c>
      <c r="S980" s="157" t="n">
        <f aca="false">IF(B980=0,S979,IF(ISNONTEXT(B980)=TRUE(),INT(B980),INT(LEFT(B980,FIND(".",B980)-1))))</f>
        <v>3</v>
      </c>
      <c r="T980" s="157" t="str">
        <f aca="false">IF(T981=1,1,IF(B980&lt;&gt;0,1,IF(C980&lt;&gt;0,1,IF(D980&lt;&gt;0,1,IF('ORÇ.GLOBAL REF.'!E980&lt;&gt;0,1,"")))))</f>
        <v/>
      </c>
      <c r="U980" s="157" t="str">
        <f aca="false">IF(S980=0," ",IF(S980&lt;&gt;S979,S980," "))</f>
        <v> </v>
      </c>
      <c r="V980" s="88"/>
    </row>
    <row r="981" s="174" customFormat="true" ht="14.25" hidden="false" customHeight="false" outlineLevel="0" collapsed="false">
      <c r="A981" s="159" t="n">
        <v>970</v>
      </c>
      <c r="B981" s="160" t="n">
        <f aca="false">IF('ORÇ.GLOBAL P CAIXA'!K981="EXEC.",0,'ORÇ.GLOBAL P CAIXA'!M981)</f>
        <v>0</v>
      </c>
      <c r="C981" s="161" t="n">
        <f aca="false">IF('ORÇ.GLOBAL P CAIXA'!K981="EXEC.",0,'ORÇ.GLOBAL P CAIXA'!O981)</f>
        <v>0</v>
      </c>
      <c r="D981" s="162" t="n">
        <f aca="false">IF('ORÇ.GLOBAL P CAIXA'!K981="EXEC.",0,'ORÇ.GLOBAL P CAIXA'!P981)</f>
        <v>0</v>
      </c>
      <c r="E981" s="163" t="n">
        <f aca="false">IF('ORÇ.GLOBAL P CAIXA'!K981="EXEC.",0,ROUND('ORÇ.GLOBAL P CAIXA'!Q981,2))</f>
        <v>0</v>
      </c>
      <c r="F981" s="163" t="n">
        <f aca="false">IF('ORÇ.GLOBAL P CAIXA'!K981="EXEC.",0,TRUNC((1+(IF(OR(H981=0,H981=""),'BDI REF.'!$K$5,CHOOSE(H981,'BDI REF.'!$K$5,'BDI REF.'!$K$6,'BDI REF.'!$K$7))))*'ORÇ.GLOBAL P CAIXA'!R981,2))</f>
        <v>0</v>
      </c>
      <c r="G981" s="163" t="n">
        <f aca="false">IF('ORÇ.GLOBAL P CAIXA'!K981="EXEC.",0,IF(E981&lt;&gt;0,ROUND(E981*F981,2),IF(R981=0,(SUMIF($S$12:$S$1011,B981,$R$12:$R$1011)),R981)))</f>
        <v>0</v>
      </c>
      <c r="H981" s="509" t="str">
        <f aca="false">IF('ORÇ.GLOBAL P CAIXA'!K981="EXEC.","",IF('ORÇ.GLOBAL P CAIXA'!H981&gt;0,'ORÇ.GLOBAL P CAIXA'!H981,""))</f>
        <v/>
      </c>
      <c r="I981" s="509" t="str">
        <f aca="false">IF('ORÇ.GLOBAL P CAIXA'!K981="EXEC.","",IF('ORÇ.GLOBAL P CAIXA'!I981&gt;0,'ORÇ.GLOBAL P CAIXA'!I981,""))</f>
        <v/>
      </c>
      <c r="J981" s="510" t="str">
        <f aca="false">IF('ORÇ.GLOBAL P CAIXA'!K981="EXEC.","",IF('ORÇ.GLOBAL P CAIXA'!J981&gt;0,'ORÇ.GLOBAL P CAIXA'!J981,""))</f>
        <v/>
      </c>
      <c r="K981" s="115"/>
      <c r="L981" s="168" t="str">
        <f aca="false">IF(B981&gt;0,"ok","ocultar")</f>
        <v>ocultar</v>
      </c>
      <c r="M981" s="511" t="n">
        <f aca="false">ROUND(IF($O981&lt;&gt;0,$O981*(INFORMAÇÕES!$T$113/INFORMAÇÕES!$T$117),0),2)</f>
        <v>0</v>
      </c>
      <c r="N981" s="511" t="n">
        <f aca="false">ROUND(IF($O981&lt;&gt;0,$O981*(INFORMAÇÕES!$T$114/INFORMAÇÕES!$T$117),0),2)</f>
        <v>0</v>
      </c>
      <c r="O981" s="512" t="n">
        <f aca="false">IF(E981=0,G981,0)</f>
        <v>0</v>
      </c>
      <c r="Q981" s="88"/>
      <c r="R981" s="163" t="n">
        <f aca="false">IF(E981&lt;&gt;0,G981,0)</f>
        <v>0</v>
      </c>
      <c r="S981" s="157" t="n">
        <f aca="false">IF(B981=0,S980,IF(ISNONTEXT(B981)=TRUE(),INT(B981),INT(LEFT(B981,FIND(".",B981)-1))))</f>
        <v>3</v>
      </c>
      <c r="T981" s="157" t="str">
        <f aca="false">IF(T982=1,1,IF(B981&lt;&gt;0,1,IF(C981&lt;&gt;0,1,IF(D981&lt;&gt;0,1,IF('ORÇ.GLOBAL REF.'!E981&lt;&gt;0,1,"")))))</f>
        <v/>
      </c>
      <c r="U981" s="157" t="str">
        <f aca="false">IF(S981=0," ",IF(S981&lt;&gt;S980,S981," "))</f>
        <v> </v>
      </c>
      <c r="V981" s="88"/>
    </row>
    <row r="982" s="174" customFormat="true" ht="14.25" hidden="false" customHeight="false" outlineLevel="0" collapsed="false">
      <c r="A982" s="159" t="n">
        <v>971</v>
      </c>
      <c r="B982" s="160" t="n">
        <f aca="false">IF('ORÇ.GLOBAL P CAIXA'!K982="EXEC.",0,'ORÇ.GLOBAL P CAIXA'!M982)</f>
        <v>0</v>
      </c>
      <c r="C982" s="161" t="n">
        <f aca="false">IF('ORÇ.GLOBAL P CAIXA'!K982="EXEC.",0,'ORÇ.GLOBAL P CAIXA'!O982)</f>
        <v>0</v>
      </c>
      <c r="D982" s="162" t="n">
        <f aca="false">IF('ORÇ.GLOBAL P CAIXA'!K982="EXEC.",0,'ORÇ.GLOBAL P CAIXA'!P982)</f>
        <v>0</v>
      </c>
      <c r="E982" s="163" t="n">
        <f aca="false">IF('ORÇ.GLOBAL P CAIXA'!K982="EXEC.",0,ROUND('ORÇ.GLOBAL P CAIXA'!Q982,2))</f>
        <v>0</v>
      </c>
      <c r="F982" s="163" t="n">
        <f aca="false">IF('ORÇ.GLOBAL P CAIXA'!K982="EXEC.",0,TRUNC((1+(IF(OR(H982=0,H982=""),'BDI REF.'!$K$5,CHOOSE(H982,'BDI REF.'!$K$5,'BDI REF.'!$K$6,'BDI REF.'!$K$7))))*'ORÇ.GLOBAL P CAIXA'!R982,2))</f>
        <v>0</v>
      </c>
      <c r="G982" s="163" t="n">
        <f aca="false">IF('ORÇ.GLOBAL P CAIXA'!K982="EXEC.",0,IF(E982&lt;&gt;0,ROUND(E982*F982,2),IF(R982=0,(SUMIF($S$12:$S$1011,B982,$R$12:$R$1011)),R982)))</f>
        <v>0</v>
      </c>
      <c r="H982" s="509" t="str">
        <f aca="false">IF('ORÇ.GLOBAL P CAIXA'!K982="EXEC.","",IF('ORÇ.GLOBAL P CAIXA'!H982&gt;0,'ORÇ.GLOBAL P CAIXA'!H982,""))</f>
        <v/>
      </c>
      <c r="I982" s="509" t="str">
        <f aca="false">IF('ORÇ.GLOBAL P CAIXA'!K982="EXEC.","",IF('ORÇ.GLOBAL P CAIXA'!I982&gt;0,'ORÇ.GLOBAL P CAIXA'!I982,""))</f>
        <v/>
      </c>
      <c r="J982" s="510" t="str">
        <f aca="false">IF('ORÇ.GLOBAL P CAIXA'!K982="EXEC.","",IF('ORÇ.GLOBAL P CAIXA'!J982&gt;0,'ORÇ.GLOBAL P CAIXA'!J982,""))</f>
        <v/>
      </c>
      <c r="K982" s="115"/>
      <c r="L982" s="168" t="str">
        <f aca="false">IF(B982&gt;0,"ok","ocultar")</f>
        <v>ocultar</v>
      </c>
      <c r="M982" s="511" t="n">
        <f aca="false">ROUND(IF($O982&lt;&gt;0,$O982*(INFORMAÇÕES!$T$113/INFORMAÇÕES!$T$117),0),2)</f>
        <v>0</v>
      </c>
      <c r="N982" s="511" t="n">
        <f aca="false">ROUND(IF($O982&lt;&gt;0,$O982*(INFORMAÇÕES!$T$114/INFORMAÇÕES!$T$117),0),2)</f>
        <v>0</v>
      </c>
      <c r="O982" s="512" t="n">
        <f aca="false">IF(E982=0,G982,0)</f>
        <v>0</v>
      </c>
      <c r="Q982" s="88"/>
      <c r="R982" s="163" t="n">
        <f aca="false">IF(E982&lt;&gt;0,G982,0)</f>
        <v>0</v>
      </c>
      <c r="S982" s="157" t="n">
        <f aca="false">IF(B982=0,S981,IF(ISNONTEXT(B982)=TRUE(),INT(B982),INT(LEFT(B982,FIND(".",B982)-1))))</f>
        <v>3</v>
      </c>
      <c r="T982" s="157" t="str">
        <f aca="false">IF(T983=1,1,IF(B982&lt;&gt;0,1,IF(C982&lt;&gt;0,1,IF(D982&lt;&gt;0,1,IF('ORÇ.GLOBAL REF.'!E982&lt;&gt;0,1,"")))))</f>
        <v/>
      </c>
      <c r="U982" s="157" t="str">
        <f aca="false">IF(S982=0," ",IF(S982&lt;&gt;S981,S982," "))</f>
        <v> </v>
      </c>
      <c r="V982" s="88"/>
    </row>
    <row r="983" s="174" customFormat="true" ht="14.25" hidden="false" customHeight="false" outlineLevel="0" collapsed="false">
      <c r="A983" s="159" t="n">
        <v>972</v>
      </c>
      <c r="B983" s="160" t="n">
        <f aca="false">IF('ORÇ.GLOBAL P CAIXA'!K983="EXEC.",0,'ORÇ.GLOBAL P CAIXA'!M983)</f>
        <v>0</v>
      </c>
      <c r="C983" s="161" t="n">
        <f aca="false">IF('ORÇ.GLOBAL P CAIXA'!K983="EXEC.",0,'ORÇ.GLOBAL P CAIXA'!O983)</f>
        <v>0</v>
      </c>
      <c r="D983" s="162" t="n">
        <f aca="false">IF('ORÇ.GLOBAL P CAIXA'!K983="EXEC.",0,'ORÇ.GLOBAL P CAIXA'!P983)</f>
        <v>0</v>
      </c>
      <c r="E983" s="163" t="n">
        <f aca="false">IF('ORÇ.GLOBAL P CAIXA'!K983="EXEC.",0,ROUND('ORÇ.GLOBAL P CAIXA'!Q983,2))</f>
        <v>0</v>
      </c>
      <c r="F983" s="163" t="n">
        <f aca="false">IF('ORÇ.GLOBAL P CAIXA'!K983="EXEC.",0,TRUNC((1+(IF(OR(H983=0,H983=""),'BDI REF.'!$K$5,CHOOSE(H983,'BDI REF.'!$K$5,'BDI REF.'!$K$6,'BDI REF.'!$K$7))))*'ORÇ.GLOBAL P CAIXA'!R983,2))</f>
        <v>0</v>
      </c>
      <c r="G983" s="163" t="n">
        <f aca="false">IF('ORÇ.GLOBAL P CAIXA'!K983="EXEC.",0,IF(E983&lt;&gt;0,ROUND(E983*F983,2),IF(R983=0,(SUMIF($S$12:$S$1011,B983,$R$12:$R$1011)),R983)))</f>
        <v>0</v>
      </c>
      <c r="H983" s="509" t="str">
        <f aca="false">IF('ORÇ.GLOBAL P CAIXA'!K983="EXEC.","",IF('ORÇ.GLOBAL P CAIXA'!H983&gt;0,'ORÇ.GLOBAL P CAIXA'!H983,""))</f>
        <v/>
      </c>
      <c r="I983" s="509" t="str">
        <f aca="false">IF('ORÇ.GLOBAL P CAIXA'!K983="EXEC.","",IF('ORÇ.GLOBAL P CAIXA'!I983&gt;0,'ORÇ.GLOBAL P CAIXA'!I983,""))</f>
        <v/>
      </c>
      <c r="J983" s="510" t="str">
        <f aca="false">IF('ORÇ.GLOBAL P CAIXA'!K983="EXEC.","",IF('ORÇ.GLOBAL P CAIXA'!J983&gt;0,'ORÇ.GLOBAL P CAIXA'!J983,""))</f>
        <v/>
      </c>
      <c r="K983" s="115"/>
      <c r="L983" s="168" t="str">
        <f aca="false">IF(B983&gt;0,"ok","ocultar")</f>
        <v>ocultar</v>
      </c>
      <c r="M983" s="511" t="n">
        <f aca="false">ROUND(IF($O983&lt;&gt;0,$O983*(INFORMAÇÕES!$T$113/INFORMAÇÕES!$T$117),0),2)</f>
        <v>0</v>
      </c>
      <c r="N983" s="511" t="n">
        <f aca="false">ROUND(IF($O983&lt;&gt;0,$O983*(INFORMAÇÕES!$T$114/INFORMAÇÕES!$T$117),0),2)</f>
        <v>0</v>
      </c>
      <c r="O983" s="512" t="n">
        <f aca="false">IF(E983=0,G983,0)</f>
        <v>0</v>
      </c>
      <c r="Q983" s="88"/>
      <c r="R983" s="163" t="n">
        <f aca="false">IF(E983&lt;&gt;0,G983,0)</f>
        <v>0</v>
      </c>
      <c r="S983" s="157" t="n">
        <f aca="false">IF(B983=0,S982,IF(ISNONTEXT(B983)=TRUE(),INT(B983),INT(LEFT(B983,FIND(".",B983)-1))))</f>
        <v>3</v>
      </c>
      <c r="T983" s="157" t="str">
        <f aca="false">IF(T984=1,1,IF(B983&lt;&gt;0,1,IF(C983&lt;&gt;0,1,IF(D983&lt;&gt;0,1,IF('ORÇ.GLOBAL REF.'!E983&lt;&gt;0,1,"")))))</f>
        <v/>
      </c>
      <c r="U983" s="157" t="str">
        <f aca="false">IF(S983=0," ",IF(S983&lt;&gt;S982,S983," "))</f>
        <v> </v>
      </c>
      <c r="V983" s="88"/>
    </row>
    <row r="984" s="174" customFormat="true" ht="14.25" hidden="false" customHeight="false" outlineLevel="0" collapsed="false">
      <c r="A984" s="159" t="n">
        <v>973</v>
      </c>
      <c r="B984" s="160" t="n">
        <f aca="false">IF('ORÇ.GLOBAL P CAIXA'!K984="EXEC.",0,'ORÇ.GLOBAL P CAIXA'!M984)</f>
        <v>0</v>
      </c>
      <c r="C984" s="161" t="n">
        <f aca="false">IF('ORÇ.GLOBAL P CAIXA'!K984="EXEC.",0,'ORÇ.GLOBAL P CAIXA'!O984)</f>
        <v>0</v>
      </c>
      <c r="D984" s="162" t="n">
        <f aca="false">IF('ORÇ.GLOBAL P CAIXA'!K984="EXEC.",0,'ORÇ.GLOBAL P CAIXA'!P984)</f>
        <v>0</v>
      </c>
      <c r="E984" s="163" t="n">
        <f aca="false">IF('ORÇ.GLOBAL P CAIXA'!K984="EXEC.",0,ROUND('ORÇ.GLOBAL P CAIXA'!Q984,2))</f>
        <v>0</v>
      </c>
      <c r="F984" s="163" t="n">
        <f aca="false">IF('ORÇ.GLOBAL P CAIXA'!K984="EXEC.",0,TRUNC((1+(IF(OR(H984=0,H984=""),'BDI REF.'!$K$5,CHOOSE(H984,'BDI REF.'!$K$5,'BDI REF.'!$K$6,'BDI REF.'!$K$7))))*'ORÇ.GLOBAL P CAIXA'!R984,2))</f>
        <v>0</v>
      </c>
      <c r="G984" s="163" t="n">
        <f aca="false">IF('ORÇ.GLOBAL P CAIXA'!K984="EXEC.",0,IF(E984&lt;&gt;0,ROUND(E984*F984,2),IF(R984=0,(SUMIF($S$12:$S$1011,B984,$R$12:$R$1011)),R984)))</f>
        <v>0</v>
      </c>
      <c r="H984" s="509" t="str">
        <f aca="false">IF('ORÇ.GLOBAL P CAIXA'!K984="EXEC.","",IF('ORÇ.GLOBAL P CAIXA'!H984&gt;0,'ORÇ.GLOBAL P CAIXA'!H984,""))</f>
        <v/>
      </c>
      <c r="I984" s="509" t="str">
        <f aca="false">IF('ORÇ.GLOBAL P CAIXA'!K984="EXEC.","",IF('ORÇ.GLOBAL P CAIXA'!I984&gt;0,'ORÇ.GLOBAL P CAIXA'!I984,""))</f>
        <v/>
      </c>
      <c r="J984" s="510" t="str">
        <f aca="false">IF('ORÇ.GLOBAL P CAIXA'!K984="EXEC.","",IF('ORÇ.GLOBAL P CAIXA'!J984&gt;0,'ORÇ.GLOBAL P CAIXA'!J984,""))</f>
        <v/>
      </c>
      <c r="K984" s="115"/>
      <c r="L984" s="168" t="str">
        <f aca="false">IF(B984&gt;0,"ok","ocultar")</f>
        <v>ocultar</v>
      </c>
      <c r="M984" s="511" t="n">
        <f aca="false">ROUND(IF($O984&lt;&gt;0,$O984*(INFORMAÇÕES!$T$113/INFORMAÇÕES!$T$117),0),2)</f>
        <v>0</v>
      </c>
      <c r="N984" s="511" t="n">
        <f aca="false">ROUND(IF($O984&lt;&gt;0,$O984*(INFORMAÇÕES!$T$114/INFORMAÇÕES!$T$117),0),2)</f>
        <v>0</v>
      </c>
      <c r="O984" s="512" t="n">
        <f aca="false">IF(E984=0,G984,0)</f>
        <v>0</v>
      </c>
      <c r="Q984" s="88"/>
      <c r="R984" s="163" t="n">
        <f aca="false">IF(E984&lt;&gt;0,G984,0)</f>
        <v>0</v>
      </c>
      <c r="S984" s="157" t="n">
        <f aca="false">IF(B984=0,S983,IF(ISNONTEXT(B984)=TRUE(),INT(B984),INT(LEFT(B984,FIND(".",B984)-1))))</f>
        <v>3</v>
      </c>
      <c r="T984" s="157" t="str">
        <f aca="false">IF(T985=1,1,IF(B984&lt;&gt;0,1,IF(C984&lt;&gt;0,1,IF(D984&lt;&gt;0,1,IF('ORÇ.GLOBAL REF.'!E984&lt;&gt;0,1,"")))))</f>
        <v/>
      </c>
      <c r="U984" s="157" t="str">
        <f aca="false">IF(S984=0," ",IF(S984&lt;&gt;S983,S984," "))</f>
        <v> </v>
      </c>
      <c r="V984" s="88"/>
    </row>
    <row r="985" s="174" customFormat="true" ht="14.25" hidden="false" customHeight="false" outlineLevel="0" collapsed="false">
      <c r="A985" s="159" t="n">
        <v>974</v>
      </c>
      <c r="B985" s="160" t="n">
        <f aca="false">IF('ORÇ.GLOBAL P CAIXA'!K985="EXEC.",0,'ORÇ.GLOBAL P CAIXA'!M985)</f>
        <v>0</v>
      </c>
      <c r="C985" s="161" t="n">
        <f aca="false">IF('ORÇ.GLOBAL P CAIXA'!K985="EXEC.",0,'ORÇ.GLOBAL P CAIXA'!O985)</f>
        <v>0</v>
      </c>
      <c r="D985" s="162" t="n">
        <f aca="false">IF('ORÇ.GLOBAL P CAIXA'!K985="EXEC.",0,'ORÇ.GLOBAL P CAIXA'!P985)</f>
        <v>0</v>
      </c>
      <c r="E985" s="163" t="n">
        <f aca="false">IF('ORÇ.GLOBAL P CAIXA'!K985="EXEC.",0,ROUND('ORÇ.GLOBAL P CAIXA'!Q985,2))</f>
        <v>0</v>
      </c>
      <c r="F985" s="163" t="n">
        <f aca="false">IF('ORÇ.GLOBAL P CAIXA'!K985="EXEC.",0,TRUNC((1+(IF(OR(H985=0,H985=""),'BDI REF.'!$K$5,CHOOSE(H985,'BDI REF.'!$K$5,'BDI REF.'!$K$6,'BDI REF.'!$K$7))))*'ORÇ.GLOBAL P CAIXA'!R985,2))</f>
        <v>0</v>
      </c>
      <c r="G985" s="163" t="n">
        <f aca="false">IF('ORÇ.GLOBAL P CAIXA'!K985="EXEC.",0,IF(E985&lt;&gt;0,ROUND(E985*F985,2),IF(R985=0,(SUMIF($S$12:$S$1011,B985,$R$12:$R$1011)),R985)))</f>
        <v>0</v>
      </c>
      <c r="H985" s="509" t="str">
        <f aca="false">IF('ORÇ.GLOBAL P CAIXA'!K985="EXEC.","",IF('ORÇ.GLOBAL P CAIXA'!H985&gt;0,'ORÇ.GLOBAL P CAIXA'!H985,""))</f>
        <v/>
      </c>
      <c r="I985" s="509" t="str">
        <f aca="false">IF('ORÇ.GLOBAL P CAIXA'!K985="EXEC.","",IF('ORÇ.GLOBAL P CAIXA'!I985&gt;0,'ORÇ.GLOBAL P CAIXA'!I985,""))</f>
        <v/>
      </c>
      <c r="J985" s="510" t="str">
        <f aca="false">IF('ORÇ.GLOBAL P CAIXA'!K985="EXEC.","",IF('ORÇ.GLOBAL P CAIXA'!J985&gt;0,'ORÇ.GLOBAL P CAIXA'!J985,""))</f>
        <v/>
      </c>
      <c r="K985" s="115"/>
      <c r="L985" s="168" t="str">
        <f aca="false">IF(B985&gt;0,"ok","ocultar")</f>
        <v>ocultar</v>
      </c>
      <c r="M985" s="511" t="n">
        <f aca="false">ROUND(IF($O985&lt;&gt;0,$O985*(INFORMAÇÕES!$T$113/INFORMAÇÕES!$T$117),0),2)</f>
        <v>0</v>
      </c>
      <c r="N985" s="511" t="n">
        <f aca="false">ROUND(IF($O985&lt;&gt;0,$O985*(INFORMAÇÕES!$T$114/INFORMAÇÕES!$T$117),0),2)</f>
        <v>0</v>
      </c>
      <c r="O985" s="512" t="n">
        <f aca="false">IF(E985=0,G985,0)</f>
        <v>0</v>
      </c>
      <c r="Q985" s="88"/>
      <c r="R985" s="163" t="n">
        <f aca="false">IF(E985&lt;&gt;0,G985,0)</f>
        <v>0</v>
      </c>
      <c r="S985" s="157" t="n">
        <f aca="false">IF(B985=0,S984,IF(ISNONTEXT(B985)=TRUE(),INT(B985),INT(LEFT(B985,FIND(".",B985)-1))))</f>
        <v>3</v>
      </c>
      <c r="T985" s="157" t="str">
        <f aca="false">IF(T986=1,1,IF(B985&lt;&gt;0,1,IF(C985&lt;&gt;0,1,IF(D985&lt;&gt;0,1,IF('ORÇ.GLOBAL REF.'!E985&lt;&gt;0,1,"")))))</f>
        <v/>
      </c>
      <c r="U985" s="157" t="str">
        <f aca="false">IF(S985=0," ",IF(S985&lt;&gt;S984,S985," "))</f>
        <v> </v>
      </c>
      <c r="V985" s="88"/>
    </row>
    <row r="986" s="174" customFormat="true" ht="14.25" hidden="false" customHeight="false" outlineLevel="0" collapsed="false">
      <c r="A986" s="159" t="n">
        <v>975</v>
      </c>
      <c r="B986" s="160" t="n">
        <f aca="false">IF('ORÇ.GLOBAL P CAIXA'!K986="EXEC.",0,'ORÇ.GLOBAL P CAIXA'!M986)</f>
        <v>0</v>
      </c>
      <c r="C986" s="161" t="n">
        <f aca="false">IF('ORÇ.GLOBAL P CAIXA'!K986="EXEC.",0,'ORÇ.GLOBAL P CAIXA'!O986)</f>
        <v>0</v>
      </c>
      <c r="D986" s="162" t="n">
        <f aca="false">IF('ORÇ.GLOBAL P CAIXA'!K986="EXEC.",0,'ORÇ.GLOBAL P CAIXA'!P986)</f>
        <v>0</v>
      </c>
      <c r="E986" s="163" t="n">
        <f aca="false">IF('ORÇ.GLOBAL P CAIXA'!K986="EXEC.",0,ROUND('ORÇ.GLOBAL P CAIXA'!Q986,2))</f>
        <v>0</v>
      </c>
      <c r="F986" s="163" t="n">
        <f aca="false">IF('ORÇ.GLOBAL P CAIXA'!K986="EXEC.",0,TRUNC((1+(IF(OR(H986=0,H986=""),'BDI REF.'!$K$5,CHOOSE(H986,'BDI REF.'!$K$5,'BDI REF.'!$K$6,'BDI REF.'!$K$7))))*'ORÇ.GLOBAL P CAIXA'!R986,2))</f>
        <v>0</v>
      </c>
      <c r="G986" s="163" t="n">
        <f aca="false">IF('ORÇ.GLOBAL P CAIXA'!K986="EXEC.",0,IF(E986&lt;&gt;0,ROUND(E986*F986,2),IF(R986=0,(SUMIF($S$12:$S$1011,B986,$R$12:$R$1011)),R986)))</f>
        <v>0</v>
      </c>
      <c r="H986" s="509" t="str">
        <f aca="false">IF('ORÇ.GLOBAL P CAIXA'!K986="EXEC.","",IF('ORÇ.GLOBAL P CAIXA'!H986&gt;0,'ORÇ.GLOBAL P CAIXA'!H986,""))</f>
        <v/>
      </c>
      <c r="I986" s="509" t="str">
        <f aca="false">IF('ORÇ.GLOBAL P CAIXA'!K986="EXEC.","",IF('ORÇ.GLOBAL P CAIXA'!I986&gt;0,'ORÇ.GLOBAL P CAIXA'!I986,""))</f>
        <v/>
      </c>
      <c r="J986" s="510" t="str">
        <f aca="false">IF('ORÇ.GLOBAL P CAIXA'!K986="EXEC.","",IF('ORÇ.GLOBAL P CAIXA'!J986&gt;0,'ORÇ.GLOBAL P CAIXA'!J986,""))</f>
        <v/>
      </c>
      <c r="K986" s="115"/>
      <c r="L986" s="168" t="str">
        <f aca="false">IF(B986&gt;0,"ok","ocultar")</f>
        <v>ocultar</v>
      </c>
      <c r="M986" s="511" t="n">
        <f aca="false">ROUND(IF($O986&lt;&gt;0,$O986*(INFORMAÇÕES!$T$113/INFORMAÇÕES!$T$117),0),2)</f>
        <v>0</v>
      </c>
      <c r="N986" s="511" t="n">
        <f aca="false">ROUND(IF($O986&lt;&gt;0,$O986*(INFORMAÇÕES!$T$114/INFORMAÇÕES!$T$117),0),2)</f>
        <v>0</v>
      </c>
      <c r="O986" s="512" t="n">
        <f aca="false">IF(E986=0,G986,0)</f>
        <v>0</v>
      </c>
      <c r="Q986" s="88"/>
      <c r="R986" s="163" t="n">
        <f aca="false">IF(E986&lt;&gt;0,G986,0)</f>
        <v>0</v>
      </c>
      <c r="S986" s="157" t="n">
        <f aca="false">IF(B986=0,S985,IF(ISNONTEXT(B986)=TRUE(),INT(B986),INT(LEFT(B986,FIND(".",B986)-1))))</f>
        <v>3</v>
      </c>
      <c r="T986" s="157" t="str">
        <f aca="false">IF(T987=1,1,IF(B986&lt;&gt;0,1,IF(C986&lt;&gt;0,1,IF(D986&lt;&gt;0,1,IF('ORÇ.GLOBAL REF.'!E986&lt;&gt;0,1,"")))))</f>
        <v/>
      </c>
      <c r="U986" s="157" t="str">
        <f aca="false">IF(S986=0," ",IF(S986&lt;&gt;S985,S986," "))</f>
        <v> </v>
      </c>
      <c r="V986" s="88"/>
    </row>
    <row r="987" s="174" customFormat="true" ht="14.25" hidden="false" customHeight="false" outlineLevel="0" collapsed="false">
      <c r="A987" s="159" t="n">
        <v>976</v>
      </c>
      <c r="B987" s="160" t="n">
        <f aca="false">IF('ORÇ.GLOBAL P CAIXA'!K987="EXEC.",0,'ORÇ.GLOBAL P CAIXA'!M987)</f>
        <v>0</v>
      </c>
      <c r="C987" s="161" t="n">
        <f aca="false">IF('ORÇ.GLOBAL P CAIXA'!K987="EXEC.",0,'ORÇ.GLOBAL P CAIXA'!O987)</f>
        <v>0</v>
      </c>
      <c r="D987" s="162" t="n">
        <f aca="false">IF('ORÇ.GLOBAL P CAIXA'!K987="EXEC.",0,'ORÇ.GLOBAL P CAIXA'!P987)</f>
        <v>0</v>
      </c>
      <c r="E987" s="163" t="n">
        <f aca="false">IF('ORÇ.GLOBAL P CAIXA'!K987="EXEC.",0,ROUND('ORÇ.GLOBAL P CAIXA'!Q987,2))</f>
        <v>0</v>
      </c>
      <c r="F987" s="163" t="n">
        <f aca="false">IF('ORÇ.GLOBAL P CAIXA'!K987="EXEC.",0,TRUNC((1+(IF(OR(H987=0,H987=""),'BDI REF.'!$K$5,CHOOSE(H987,'BDI REF.'!$K$5,'BDI REF.'!$K$6,'BDI REF.'!$K$7))))*'ORÇ.GLOBAL P CAIXA'!R987,2))</f>
        <v>0</v>
      </c>
      <c r="G987" s="163" t="n">
        <f aca="false">IF('ORÇ.GLOBAL P CAIXA'!K987="EXEC.",0,IF(E987&lt;&gt;0,ROUND(E987*F987,2),IF(R987=0,(SUMIF($S$12:$S$1011,B987,$R$12:$R$1011)),R987)))</f>
        <v>0</v>
      </c>
      <c r="H987" s="509" t="str">
        <f aca="false">IF('ORÇ.GLOBAL P CAIXA'!K987="EXEC.","",IF('ORÇ.GLOBAL P CAIXA'!H987&gt;0,'ORÇ.GLOBAL P CAIXA'!H987,""))</f>
        <v/>
      </c>
      <c r="I987" s="509" t="str">
        <f aca="false">IF('ORÇ.GLOBAL P CAIXA'!K987="EXEC.","",IF('ORÇ.GLOBAL P CAIXA'!I987&gt;0,'ORÇ.GLOBAL P CAIXA'!I987,""))</f>
        <v/>
      </c>
      <c r="J987" s="510" t="str">
        <f aca="false">IF('ORÇ.GLOBAL P CAIXA'!K987="EXEC.","",IF('ORÇ.GLOBAL P CAIXA'!J987&gt;0,'ORÇ.GLOBAL P CAIXA'!J987,""))</f>
        <v/>
      </c>
      <c r="K987" s="115"/>
      <c r="L987" s="168" t="str">
        <f aca="false">IF(B987&gt;0,"ok","ocultar")</f>
        <v>ocultar</v>
      </c>
      <c r="M987" s="511" t="n">
        <f aca="false">ROUND(IF($O987&lt;&gt;0,$O987*(INFORMAÇÕES!$T$113/INFORMAÇÕES!$T$117),0),2)</f>
        <v>0</v>
      </c>
      <c r="N987" s="511" t="n">
        <f aca="false">ROUND(IF($O987&lt;&gt;0,$O987*(INFORMAÇÕES!$T$114/INFORMAÇÕES!$T$117),0),2)</f>
        <v>0</v>
      </c>
      <c r="O987" s="512" t="n">
        <f aca="false">IF(E987=0,G987,0)</f>
        <v>0</v>
      </c>
      <c r="Q987" s="88"/>
      <c r="R987" s="163" t="n">
        <f aca="false">IF(E987&lt;&gt;0,G987,0)</f>
        <v>0</v>
      </c>
      <c r="S987" s="157" t="n">
        <f aca="false">IF(B987=0,S986,IF(ISNONTEXT(B987)=TRUE(),INT(B987),INT(LEFT(B987,FIND(".",B987)-1))))</f>
        <v>3</v>
      </c>
      <c r="T987" s="157" t="str">
        <f aca="false">IF(T988=1,1,IF(B987&lt;&gt;0,1,IF(C987&lt;&gt;0,1,IF(D987&lt;&gt;0,1,IF('ORÇ.GLOBAL REF.'!E987&lt;&gt;0,1,"")))))</f>
        <v/>
      </c>
      <c r="U987" s="157" t="str">
        <f aca="false">IF(S987=0," ",IF(S987&lt;&gt;S986,S987," "))</f>
        <v> </v>
      </c>
      <c r="V987" s="88"/>
    </row>
    <row r="988" s="174" customFormat="true" ht="14.25" hidden="false" customHeight="false" outlineLevel="0" collapsed="false">
      <c r="A988" s="159" t="n">
        <v>977</v>
      </c>
      <c r="B988" s="160" t="n">
        <f aca="false">IF('ORÇ.GLOBAL P CAIXA'!K988="EXEC.",0,'ORÇ.GLOBAL P CAIXA'!M988)</f>
        <v>0</v>
      </c>
      <c r="C988" s="161" t="n">
        <f aca="false">IF('ORÇ.GLOBAL P CAIXA'!K988="EXEC.",0,'ORÇ.GLOBAL P CAIXA'!O988)</f>
        <v>0</v>
      </c>
      <c r="D988" s="162" t="n">
        <f aca="false">IF('ORÇ.GLOBAL P CAIXA'!K988="EXEC.",0,'ORÇ.GLOBAL P CAIXA'!P988)</f>
        <v>0</v>
      </c>
      <c r="E988" s="163" t="n">
        <f aca="false">IF('ORÇ.GLOBAL P CAIXA'!K988="EXEC.",0,ROUND('ORÇ.GLOBAL P CAIXA'!Q988,2))</f>
        <v>0</v>
      </c>
      <c r="F988" s="163" t="n">
        <f aca="false">IF('ORÇ.GLOBAL P CAIXA'!K988="EXEC.",0,TRUNC((1+(IF(OR(H988=0,H988=""),'BDI REF.'!$K$5,CHOOSE(H988,'BDI REF.'!$K$5,'BDI REF.'!$K$6,'BDI REF.'!$K$7))))*'ORÇ.GLOBAL P CAIXA'!R988,2))</f>
        <v>0</v>
      </c>
      <c r="G988" s="163" t="n">
        <f aca="false">IF('ORÇ.GLOBAL P CAIXA'!K988="EXEC.",0,IF(E988&lt;&gt;0,ROUND(E988*F988,2),IF(R988=0,(SUMIF($S$12:$S$1011,B988,$R$12:$R$1011)),R988)))</f>
        <v>0</v>
      </c>
      <c r="H988" s="509" t="str">
        <f aca="false">IF('ORÇ.GLOBAL P CAIXA'!K988="EXEC.","",IF('ORÇ.GLOBAL P CAIXA'!H988&gt;0,'ORÇ.GLOBAL P CAIXA'!H988,""))</f>
        <v/>
      </c>
      <c r="I988" s="509" t="str">
        <f aca="false">IF('ORÇ.GLOBAL P CAIXA'!K988="EXEC.","",IF('ORÇ.GLOBAL P CAIXA'!I988&gt;0,'ORÇ.GLOBAL P CAIXA'!I988,""))</f>
        <v/>
      </c>
      <c r="J988" s="510" t="str">
        <f aca="false">IF('ORÇ.GLOBAL P CAIXA'!K988="EXEC.","",IF('ORÇ.GLOBAL P CAIXA'!J988&gt;0,'ORÇ.GLOBAL P CAIXA'!J988,""))</f>
        <v/>
      </c>
      <c r="K988" s="115"/>
      <c r="L988" s="168" t="str">
        <f aca="false">IF(B988&gt;0,"ok","ocultar")</f>
        <v>ocultar</v>
      </c>
      <c r="M988" s="511" t="n">
        <f aca="false">ROUND(IF($O988&lt;&gt;0,$O988*(INFORMAÇÕES!$T$113/INFORMAÇÕES!$T$117),0),2)</f>
        <v>0</v>
      </c>
      <c r="N988" s="511" t="n">
        <f aca="false">ROUND(IF($O988&lt;&gt;0,$O988*(INFORMAÇÕES!$T$114/INFORMAÇÕES!$T$117),0),2)</f>
        <v>0</v>
      </c>
      <c r="O988" s="512" t="n">
        <f aca="false">IF(E988=0,G988,0)</f>
        <v>0</v>
      </c>
      <c r="Q988" s="88"/>
      <c r="R988" s="163" t="n">
        <f aca="false">IF(E988&lt;&gt;0,G988,0)</f>
        <v>0</v>
      </c>
      <c r="S988" s="157" t="n">
        <f aca="false">IF(B988=0,S987,IF(ISNONTEXT(B988)=TRUE(),INT(B988),INT(LEFT(B988,FIND(".",B988)-1))))</f>
        <v>3</v>
      </c>
      <c r="T988" s="157" t="str">
        <f aca="false">IF(T989=1,1,IF(B988&lt;&gt;0,1,IF(C988&lt;&gt;0,1,IF(D988&lt;&gt;0,1,IF('ORÇ.GLOBAL REF.'!E988&lt;&gt;0,1,"")))))</f>
        <v/>
      </c>
      <c r="U988" s="157" t="str">
        <f aca="false">IF(S988=0," ",IF(S988&lt;&gt;S987,S988," "))</f>
        <v> </v>
      </c>
      <c r="V988" s="88"/>
    </row>
    <row r="989" s="174" customFormat="true" ht="14.25" hidden="false" customHeight="false" outlineLevel="0" collapsed="false">
      <c r="A989" s="159" t="n">
        <v>978</v>
      </c>
      <c r="B989" s="160" t="n">
        <f aca="false">IF('ORÇ.GLOBAL P CAIXA'!K989="EXEC.",0,'ORÇ.GLOBAL P CAIXA'!M989)</f>
        <v>0</v>
      </c>
      <c r="C989" s="161" t="n">
        <f aca="false">IF('ORÇ.GLOBAL P CAIXA'!K989="EXEC.",0,'ORÇ.GLOBAL P CAIXA'!O989)</f>
        <v>0</v>
      </c>
      <c r="D989" s="162" t="n">
        <f aca="false">IF('ORÇ.GLOBAL P CAIXA'!K989="EXEC.",0,'ORÇ.GLOBAL P CAIXA'!P989)</f>
        <v>0</v>
      </c>
      <c r="E989" s="163" t="n">
        <f aca="false">IF('ORÇ.GLOBAL P CAIXA'!K989="EXEC.",0,ROUND('ORÇ.GLOBAL P CAIXA'!Q989,2))</f>
        <v>0</v>
      </c>
      <c r="F989" s="163" t="n">
        <f aca="false">IF('ORÇ.GLOBAL P CAIXA'!K989="EXEC.",0,TRUNC((1+(IF(OR(H989=0,H989=""),'BDI REF.'!$K$5,CHOOSE(H989,'BDI REF.'!$K$5,'BDI REF.'!$K$6,'BDI REF.'!$K$7))))*'ORÇ.GLOBAL P CAIXA'!R989,2))</f>
        <v>0</v>
      </c>
      <c r="G989" s="163" t="n">
        <f aca="false">IF('ORÇ.GLOBAL P CAIXA'!K989="EXEC.",0,IF(E989&lt;&gt;0,ROUND(E989*F989,2),IF(R989=0,(SUMIF($S$12:$S$1011,B989,$R$12:$R$1011)),R989)))</f>
        <v>0</v>
      </c>
      <c r="H989" s="509" t="str">
        <f aca="false">IF('ORÇ.GLOBAL P CAIXA'!K989="EXEC.","",IF('ORÇ.GLOBAL P CAIXA'!H989&gt;0,'ORÇ.GLOBAL P CAIXA'!H989,""))</f>
        <v/>
      </c>
      <c r="I989" s="509" t="str">
        <f aca="false">IF('ORÇ.GLOBAL P CAIXA'!K989="EXEC.","",IF('ORÇ.GLOBAL P CAIXA'!I989&gt;0,'ORÇ.GLOBAL P CAIXA'!I989,""))</f>
        <v/>
      </c>
      <c r="J989" s="510" t="str">
        <f aca="false">IF('ORÇ.GLOBAL P CAIXA'!K989="EXEC.","",IF('ORÇ.GLOBAL P CAIXA'!J989&gt;0,'ORÇ.GLOBAL P CAIXA'!J989,""))</f>
        <v/>
      </c>
      <c r="K989" s="115"/>
      <c r="L989" s="168" t="str">
        <f aca="false">IF(B989&gt;0,"ok","ocultar")</f>
        <v>ocultar</v>
      </c>
      <c r="M989" s="511" t="n">
        <f aca="false">ROUND(IF($O989&lt;&gt;0,$O989*(INFORMAÇÕES!$T$113/INFORMAÇÕES!$T$117),0),2)</f>
        <v>0</v>
      </c>
      <c r="N989" s="511" t="n">
        <f aca="false">ROUND(IF($O989&lt;&gt;0,$O989*(INFORMAÇÕES!$T$114/INFORMAÇÕES!$T$117),0),2)</f>
        <v>0</v>
      </c>
      <c r="O989" s="512" t="n">
        <f aca="false">IF(E989=0,G989,0)</f>
        <v>0</v>
      </c>
      <c r="Q989" s="88"/>
      <c r="R989" s="163" t="n">
        <f aca="false">IF(E989&lt;&gt;0,G989,0)</f>
        <v>0</v>
      </c>
      <c r="S989" s="157" t="n">
        <f aca="false">IF(B989=0,S988,IF(ISNONTEXT(B989)=TRUE(),INT(B989),INT(LEFT(B989,FIND(".",B989)-1))))</f>
        <v>3</v>
      </c>
      <c r="T989" s="157" t="str">
        <f aca="false">IF(T990=1,1,IF(B989&lt;&gt;0,1,IF(C989&lt;&gt;0,1,IF(D989&lt;&gt;0,1,IF('ORÇ.GLOBAL REF.'!E989&lt;&gt;0,1,"")))))</f>
        <v/>
      </c>
      <c r="U989" s="157" t="str">
        <f aca="false">IF(S989=0," ",IF(S989&lt;&gt;S988,S989," "))</f>
        <v> </v>
      </c>
      <c r="V989" s="88"/>
    </row>
    <row r="990" s="174" customFormat="true" ht="14.25" hidden="false" customHeight="false" outlineLevel="0" collapsed="false">
      <c r="A990" s="159" t="n">
        <v>979</v>
      </c>
      <c r="B990" s="160" t="n">
        <f aca="false">IF('ORÇ.GLOBAL P CAIXA'!K990="EXEC.",0,'ORÇ.GLOBAL P CAIXA'!M990)</f>
        <v>0</v>
      </c>
      <c r="C990" s="161" t="n">
        <f aca="false">IF('ORÇ.GLOBAL P CAIXA'!K990="EXEC.",0,'ORÇ.GLOBAL P CAIXA'!O990)</f>
        <v>0</v>
      </c>
      <c r="D990" s="162" t="n">
        <f aca="false">IF('ORÇ.GLOBAL P CAIXA'!K990="EXEC.",0,'ORÇ.GLOBAL P CAIXA'!P990)</f>
        <v>0</v>
      </c>
      <c r="E990" s="163" t="n">
        <f aca="false">IF('ORÇ.GLOBAL P CAIXA'!K990="EXEC.",0,ROUND('ORÇ.GLOBAL P CAIXA'!Q990,2))</f>
        <v>0</v>
      </c>
      <c r="F990" s="163" t="n">
        <f aca="false">IF('ORÇ.GLOBAL P CAIXA'!K990="EXEC.",0,TRUNC((1+(IF(OR(H990=0,H990=""),'BDI REF.'!$K$5,CHOOSE(H990,'BDI REF.'!$K$5,'BDI REF.'!$K$6,'BDI REF.'!$K$7))))*'ORÇ.GLOBAL P CAIXA'!R990,2))</f>
        <v>0</v>
      </c>
      <c r="G990" s="163" t="n">
        <f aca="false">IF('ORÇ.GLOBAL P CAIXA'!K990="EXEC.",0,IF(E990&lt;&gt;0,ROUND(E990*F990,2),IF(R990=0,(SUMIF($S$12:$S$1011,B990,$R$12:$R$1011)),R990)))</f>
        <v>0</v>
      </c>
      <c r="H990" s="509" t="str">
        <f aca="false">IF('ORÇ.GLOBAL P CAIXA'!K990="EXEC.","",IF('ORÇ.GLOBAL P CAIXA'!H990&gt;0,'ORÇ.GLOBAL P CAIXA'!H990,""))</f>
        <v/>
      </c>
      <c r="I990" s="509" t="str">
        <f aca="false">IF('ORÇ.GLOBAL P CAIXA'!K990="EXEC.","",IF('ORÇ.GLOBAL P CAIXA'!I990&gt;0,'ORÇ.GLOBAL P CAIXA'!I990,""))</f>
        <v/>
      </c>
      <c r="J990" s="510" t="str">
        <f aca="false">IF('ORÇ.GLOBAL P CAIXA'!K990="EXEC.","",IF('ORÇ.GLOBAL P CAIXA'!J990&gt;0,'ORÇ.GLOBAL P CAIXA'!J990,""))</f>
        <v/>
      </c>
      <c r="K990" s="115"/>
      <c r="L990" s="168" t="str">
        <f aca="false">IF(B990&gt;0,"ok","ocultar")</f>
        <v>ocultar</v>
      </c>
      <c r="M990" s="511" t="n">
        <f aca="false">ROUND(IF($O990&lt;&gt;0,$O990*(INFORMAÇÕES!$T$113/INFORMAÇÕES!$T$117),0),2)</f>
        <v>0</v>
      </c>
      <c r="N990" s="511" t="n">
        <f aca="false">ROUND(IF($O990&lt;&gt;0,$O990*(INFORMAÇÕES!$T$114/INFORMAÇÕES!$T$117),0),2)</f>
        <v>0</v>
      </c>
      <c r="O990" s="512" t="n">
        <f aca="false">IF(E990=0,G990,0)</f>
        <v>0</v>
      </c>
      <c r="Q990" s="88"/>
      <c r="R990" s="163" t="n">
        <f aca="false">IF(E990&lt;&gt;0,G990,0)</f>
        <v>0</v>
      </c>
      <c r="S990" s="157" t="n">
        <f aca="false">IF(B990=0,S989,IF(ISNONTEXT(B990)=TRUE(),INT(B990),INT(LEFT(B990,FIND(".",B990)-1))))</f>
        <v>3</v>
      </c>
      <c r="T990" s="157" t="str">
        <f aca="false">IF(T991=1,1,IF(B990&lt;&gt;0,1,IF(C990&lt;&gt;0,1,IF(D990&lt;&gt;0,1,IF('ORÇ.GLOBAL REF.'!E990&lt;&gt;0,1,"")))))</f>
        <v/>
      </c>
      <c r="U990" s="157" t="str">
        <f aca="false">IF(S990=0," ",IF(S990&lt;&gt;S989,S990," "))</f>
        <v> </v>
      </c>
      <c r="V990" s="88"/>
    </row>
    <row r="991" s="174" customFormat="true" ht="14.25" hidden="false" customHeight="false" outlineLevel="0" collapsed="false">
      <c r="A991" s="159" t="n">
        <v>980</v>
      </c>
      <c r="B991" s="160" t="n">
        <f aca="false">IF('ORÇ.GLOBAL P CAIXA'!K991="EXEC.",0,'ORÇ.GLOBAL P CAIXA'!M991)</f>
        <v>0</v>
      </c>
      <c r="C991" s="161" t="n">
        <f aca="false">IF('ORÇ.GLOBAL P CAIXA'!K991="EXEC.",0,'ORÇ.GLOBAL P CAIXA'!O991)</f>
        <v>0</v>
      </c>
      <c r="D991" s="162" t="n">
        <f aca="false">IF('ORÇ.GLOBAL P CAIXA'!K991="EXEC.",0,'ORÇ.GLOBAL P CAIXA'!P991)</f>
        <v>0</v>
      </c>
      <c r="E991" s="163" t="n">
        <f aca="false">IF('ORÇ.GLOBAL P CAIXA'!K991="EXEC.",0,ROUND('ORÇ.GLOBAL P CAIXA'!Q991,2))</f>
        <v>0</v>
      </c>
      <c r="F991" s="163" t="n">
        <f aca="false">IF('ORÇ.GLOBAL P CAIXA'!K991="EXEC.",0,TRUNC((1+(IF(OR(H991=0,H991=""),'BDI REF.'!$K$5,CHOOSE(H991,'BDI REF.'!$K$5,'BDI REF.'!$K$6,'BDI REF.'!$K$7))))*'ORÇ.GLOBAL P CAIXA'!R991,2))</f>
        <v>0</v>
      </c>
      <c r="G991" s="163" t="n">
        <f aca="false">IF('ORÇ.GLOBAL P CAIXA'!K991="EXEC.",0,IF(E991&lt;&gt;0,ROUND(E991*F991,2),IF(R991=0,(SUMIF($S$12:$S$1011,B991,$R$12:$R$1011)),R991)))</f>
        <v>0</v>
      </c>
      <c r="H991" s="509" t="str">
        <f aca="false">IF('ORÇ.GLOBAL P CAIXA'!K991="EXEC.","",IF('ORÇ.GLOBAL P CAIXA'!H991&gt;0,'ORÇ.GLOBAL P CAIXA'!H991,""))</f>
        <v/>
      </c>
      <c r="I991" s="509" t="str">
        <f aca="false">IF('ORÇ.GLOBAL P CAIXA'!K991="EXEC.","",IF('ORÇ.GLOBAL P CAIXA'!I991&gt;0,'ORÇ.GLOBAL P CAIXA'!I991,""))</f>
        <v/>
      </c>
      <c r="J991" s="510" t="str">
        <f aca="false">IF('ORÇ.GLOBAL P CAIXA'!K991="EXEC.","",IF('ORÇ.GLOBAL P CAIXA'!J991&gt;0,'ORÇ.GLOBAL P CAIXA'!J991,""))</f>
        <v/>
      </c>
      <c r="K991" s="115"/>
      <c r="L991" s="168" t="str">
        <f aca="false">IF(B991&gt;0,"ok","ocultar")</f>
        <v>ocultar</v>
      </c>
      <c r="M991" s="511" t="n">
        <f aca="false">ROUND(IF($O991&lt;&gt;0,$O991*(INFORMAÇÕES!$T$113/INFORMAÇÕES!$T$117),0),2)</f>
        <v>0</v>
      </c>
      <c r="N991" s="511" t="n">
        <f aca="false">ROUND(IF($O991&lt;&gt;0,$O991*(INFORMAÇÕES!$T$114/INFORMAÇÕES!$T$117),0),2)</f>
        <v>0</v>
      </c>
      <c r="O991" s="512" t="n">
        <f aca="false">IF(E991=0,G991,0)</f>
        <v>0</v>
      </c>
      <c r="Q991" s="88"/>
      <c r="R991" s="163" t="n">
        <f aca="false">IF(E991&lt;&gt;0,G991,0)</f>
        <v>0</v>
      </c>
      <c r="S991" s="157" t="n">
        <f aca="false">IF(B991=0,S990,IF(ISNONTEXT(B991)=TRUE(),INT(B991),INT(LEFT(B991,FIND(".",B991)-1))))</f>
        <v>3</v>
      </c>
      <c r="T991" s="157" t="str">
        <f aca="false">IF(T992=1,1,IF(B991&lt;&gt;0,1,IF(C991&lt;&gt;0,1,IF(D991&lt;&gt;0,1,IF('ORÇ.GLOBAL REF.'!E991&lt;&gt;0,1,"")))))</f>
        <v/>
      </c>
      <c r="U991" s="157" t="str">
        <f aca="false">IF(S991=0," ",IF(S991&lt;&gt;S990,S991," "))</f>
        <v> </v>
      </c>
      <c r="V991" s="88"/>
    </row>
    <row r="992" s="174" customFormat="true" ht="14.25" hidden="false" customHeight="false" outlineLevel="0" collapsed="false">
      <c r="A992" s="159" t="n">
        <v>981</v>
      </c>
      <c r="B992" s="160" t="n">
        <f aca="false">IF('ORÇ.GLOBAL P CAIXA'!K992="EXEC.",0,'ORÇ.GLOBAL P CAIXA'!M992)</f>
        <v>0</v>
      </c>
      <c r="C992" s="161" t="n">
        <f aca="false">IF('ORÇ.GLOBAL P CAIXA'!K992="EXEC.",0,'ORÇ.GLOBAL P CAIXA'!O992)</f>
        <v>0</v>
      </c>
      <c r="D992" s="162" t="n">
        <f aca="false">IF('ORÇ.GLOBAL P CAIXA'!K992="EXEC.",0,'ORÇ.GLOBAL P CAIXA'!P992)</f>
        <v>0</v>
      </c>
      <c r="E992" s="163" t="n">
        <f aca="false">IF('ORÇ.GLOBAL P CAIXA'!K992="EXEC.",0,ROUND('ORÇ.GLOBAL P CAIXA'!Q992,2))</f>
        <v>0</v>
      </c>
      <c r="F992" s="163" t="n">
        <f aca="false">IF('ORÇ.GLOBAL P CAIXA'!K992="EXEC.",0,TRUNC((1+(IF(OR(H992=0,H992=""),'BDI REF.'!$K$5,CHOOSE(H992,'BDI REF.'!$K$5,'BDI REF.'!$K$6,'BDI REF.'!$K$7))))*'ORÇ.GLOBAL P CAIXA'!R992,2))</f>
        <v>0</v>
      </c>
      <c r="G992" s="163" t="n">
        <f aca="false">IF('ORÇ.GLOBAL P CAIXA'!K992="EXEC.",0,IF(E992&lt;&gt;0,ROUND(E992*F992,2),IF(R992=0,(SUMIF($S$12:$S$1011,B992,$R$12:$R$1011)),R992)))</f>
        <v>0</v>
      </c>
      <c r="H992" s="509" t="str">
        <f aca="false">IF('ORÇ.GLOBAL P CAIXA'!K992="EXEC.","",IF('ORÇ.GLOBAL P CAIXA'!H992&gt;0,'ORÇ.GLOBAL P CAIXA'!H992,""))</f>
        <v/>
      </c>
      <c r="I992" s="509" t="str">
        <f aca="false">IF('ORÇ.GLOBAL P CAIXA'!K992="EXEC.","",IF('ORÇ.GLOBAL P CAIXA'!I992&gt;0,'ORÇ.GLOBAL P CAIXA'!I992,""))</f>
        <v/>
      </c>
      <c r="J992" s="510" t="str">
        <f aca="false">IF('ORÇ.GLOBAL P CAIXA'!K992="EXEC.","",IF('ORÇ.GLOBAL P CAIXA'!J992&gt;0,'ORÇ.GLOBAL P CAIXA'!J992,""))</f>
        <v/>
      </c>
      <c r="K992" s="115"/>
      <c r="L992" s="168" t="str">
        <f aca="false">IF(B992&gt;0,"ok","ocultar")</f>
        <v>ocultar</v>
      </c>
      <c r="M992" s="511" t="n">
        <f aca="false">ROUND(IF($O992&lt;&gt;0,$O992*(INFORMAÇÕES!$T$113/INFORMAÇÕES!$T$117),0),2)</f>
        <v>0</v>
      </c>
      <c r="N992" s="511" t="n">
        <f aca="false">ROUND(IF($O992&lt;&gt;0,$O992*(INFORMAÇÕES!$T$114/INFORMAÇÕES!$T$117),0),2)</f>
        <v>0</v>
      </c>
      <c r="O992" s="512" t="n">
        <f aca="false">IF(E992=0,G992,0)</f>
        <v>0</v>
      </c>
      <c r="Q992" s="88"/>
      <c r="R992" s="163" t="n">
        <f aca="false">IF(E992&lt;&gt;0,G992,0)</f>
        <v>0</v>
      </c>
      <c r="S992" s="157" t="n">
        <f aca="false">IF(B992=0,S991,IF(ISNONTEXT(B992)=TRUE(),INT(B992),INT(LEFT(B992,FIND(".",B992)-1))))</f>
        <v>3</v>
      </c>
      <c r="T992" s="157" t="str">
        <f aca="false">IF(T993=1,1,IF(B992&lt;&gt;0,1,IF(C992&lt;&gt;0,1,IF(D992&lt;&gt;0,1,IF('ORÇ.GLOBAL REF.'!E992&lt;&gt;0,1,"")))))</f>
        <v/>
      </c>
      <c r="U992" s="157" t="str">
        <f aca="false">IF(S992=0," ",IF(S992&lt;&gt;S991,S992," "))</f>
        <v> </v>
      </c>
      <c r="V992" s="88"/>
    </row>
    <row r="993" s="174" customFormat="true" ht="14.25" hidden="false" customHeight="false" outlineLevel="0" collapsed="false">
      <c r="A993" s="159" t="n">
        <v>982</v>
      </c>
      <c r="B993" s="160" t="n">
        <f aca="false">IF('ORÇ.GLOBAL P CAIXA'!K993="EXEC.",0,'ORÇ.GLOBAL P CAIXA'!M993)</f>
        <v>0</v>
      </c>
      <c r="C993" s="161" t="n">
        <f aca="false">IF('ORÇ.GLOBAL P CAIXA'!K993="EXEC.",0,'ORÇ.GLOBAL P CAIXA'!O993)</f>
        <v>0</v>
      </c>
      <c r="D993" s="162" t="n">
        <f aca="false">IF('ORÇ.GLOBAL P CAIXA'!K993="EXEC.",0,'ORÇ.GLOBAL P CAIXA'!P993)</f>
        <v>0</v>
      </c>
      <c r="E993" s="163" t="n">
        <f aca="false">IF('ORÇ.GLOBAL P CAIXA'!K993="EXEC.",0,ROUND('ORÇ.GLOBAL P CAIXA'!Q993,2))</f>
        <v>0</v>
      </c>
      <c r="F993" s="163" t="n">
        <f aca="false">IF('ORÇ.GLOBAL P CAIXA'!K993="EXEC.",0,TRUNC((1+(IF(OR(H993=0,H993=""),'BDI REF.'!$K$5,CHOOSE(H993,'BDI REF.'!$K$5,'BDI REF.'!$K$6,'BDI REF.'!$K$7))))*'ORÇ.GLOBAL P CAIXA'!R993,2))</f>
        <v>0</v>
      </c>
      <c r="G993" s="163" t="n">
        <f aca="false">IF('ORÇ.GLOBAL P CAIXA'!K993="EXEC.",0,IF(E993&lt;&gt;0,ROUND(E993*F993,2),IF(R993=0,(SUMIF($S$12:$S$1011,B993,$R$12:$R$1011)),R993)))</f>
        <v>0</v>
      </c>
      <c r="H993" s="509" t="str">
        <f aca="false">IF('ORÇ.GLOBAL P CAIXA'!K993="EXEC.","",IF('ORÇ.GLOBAL P CAIXA'!H993&gt;0,'ORÇ.GLOBAL P CAIXA'!H993,""))</f>
        <v/>
      </c>
      <c r="I993" s="509" t="str">
        <f aca="false">IF('ORÇ.GLOBAL P CAIXA'!K993="EXEC.","",IF('ORÇ.GLOBAL P CAIXA'!I993&gt;0,'ORÇ.GLOBAL P CAIXA'!I993,""))</f>
        <v/>
      </c>
      <c r="J993" s="510" t="str">
        <f aca="false">IF('ORÇ.GLOBAL P CAIXA'!K993="EXEC.","",IF('ORÇ.GLOBAL P CAIXA'!J993&gt;0,'ORÇ.GLOBAL P CAIXA'!J993,""))</f>
        <v/>
      </c>
      <c r="K993" s="115"/>
      <c r="L993" s="168" t="str">
        <f aca="false">IF(B993&gt;0,"ok","ocultar")</f>
        <v>ocultar</v>
      </c>
      <c r="M993" s="511" t="n">
        <f aca="false">ROUND(IF($O993&lt;&gt;0,$O993*(INFORMAÇÕES!$T$113/INFORMAÇÕES!$T$117),0),2)</f>
        <v>0</v>
      </c>
      <c r="N993" s="511" t="n">
        <f aca="false">ROUND(IF($O993&lt;&gt;0,$O993*(INFORMAÇÕES!$T$114/INFORMAÇÕES!$T$117),0),2)</f>
        <v>0</v>
      </c>
      <c r="O993" s="512" t="n">
        <f aca="false">IF(E993=0,G993,0)</f>
        <v>0</v>
      </c>
      <c r="Q993" s="88"/>
      <c r="R993" s="163" t="n">
        <f aca="false">IF(E993&lt;&gt;0,G993,0)</f>
        <v>0</v>
      </c>
      <c r="S993" s="157" t="n">
        <f aca="false">IF(B993=0,S992,IF(ISNONTEXT(B993)=TRUE(),INT(B993),INT(LEFT(B993,FIND(".",B993)-1))))</f>
        <v>3</v>
      </c>
      <c r="T993" s="157" t="str">
        <f aca="false">IF(T994=1,1,IF(B993&lt;&gt;0,1,IF(C993&lt;&gt;0,1,IF(D993&lt;&gt;0,1,IF('ORÇ.GLOBAL REF.'!E993&lt;&gt;0,1,"")))))</f>
        <v/>
      </c>
      <c r="U993" s="157" t="str">
        <f aca="false">IF(S993=0," ",IF(S993&lt;&gt;S992,S993," "))</f>
        <v> </v>
      </c>
      <c r="V993" s="88"/>
    </row>
    <row r="994" s="174" customFormat="true" ht="14.25" hidden="false" customHeight="false" outlineLevel="0" collapsed="false">
      <c r="A994" s="159" t="n">
        <v>983</v>
      </c>
      <c r="B994" s="160" t="n">
        <f aca="false">IF('ORÇ.GLOBAL P CAIXA'!K994="EXEC.",0,'ORÇ.GLOBAL P CAIXA'!M994)</f>
        <v>0</v>
      </c>
      <c r="C994" s="161" t="n">
        <f aca="false">IF('ORÇ.GLOBAL P CAIXA'!K994="EXEC.",0,'ORÇ.GLOBAL P CAIXA'!O994)</f>
        <v>0</v>
      </c>
      <c r="D994" s="162" t="n">
        <f aca="false">IF('ORÇ.GLOBAL P CAIXA'!K994="EXEC.",0,'ORÇ.GLOBAL P CAIXA'!P994)</f>
        <v>0</v>
      </c>
      <c r="E994" s="163" t="n">
        <f aca="false">IF('ORÇ.GLOBAL P CAIXA'!K994="EXEC.",0,ROUND('ORÇ.GLOBAL P CAIXA'!Q994,2))</f>
        <v>0</v>
      </c>
      <c r="F994" s="163" t="n">
        <f aca="false">IF('ORÇ.GLOBAL P CAIXA'!K994="EXEC.",0,TRUNC((1+(IF(OR(H994=0,H994=""),'BDI REF.'!$K$5,CHOOSE(H994,'BDI REF.'!$K$5,'BDI REF.'!$K$6,'BDI REF.'!$K$7))))*'ORÇ.GLOBAL P CAIXA'!R994,2))</f>
        <v>0</v>
      </c>
      <c r="G994" s="163" t="n">
        <f aca="false">IF('ORÇ.GLOBAL P CAIXA'!K994="EXEC.",0,IF(E994&lt;&gt;0,ROUND(E994*F994,2),IF(R994=0,(SUMIF($S$12:$S$1011,B994,$R$12:$R$1011)),R994)))</f>
        <v>0</v>
      </c>
      <c r="H994" s="509" t="str">
        <f aca="false">IF('ORÇ.GLOBAL P CAIXA'!K994="EXEC.","",IF('ORÇ.GLOBAL P CAIXA'!H994&gt;0,'ORÇ.GLOBAL P CAIXA'!H994,""))</f>
        <v/>
      </c>
      <c r="I994" s="509" t="str">
        <f aca="false">IF('ORÇ.GLOBAL P CAIXA'!K994="EXEC.","",IF('ORÇ.GLOBAL P CAIXA'!I994&gt;0,'ORÇ.GLOBAL P CAIXA'!I994,""))</f>
        <v/>
      </c>
      <c r="J994" s="510" t="str">
        <f aca="false">IF('ORÇ.GLOBAL P CAIXA'!K994="EXEC.","",IF('ORÇ.GLOBAL P CAIXA'!J994&gt;0,'ORÇ.GLOBAL P CAIXA'!J994,""))</f>
        <v/>
      </c>
      <c r="K994" s="115"/>
      <c r="L994" s="168" t="str">
        <f aca="false">IF(B994&gt;0,"ok","ocultar")</f>
        <v>ocultar</v>
      </c>
      <c r="M994" s="511" t="n">
        <f aca="false">ROUND(IF($O994&lt;&gt;0,$O994*(INFORMAÇÕES!$T$113/INFORMAÇÕES!$T$117),0),2)</f>
        <v>0</v>
      </c>
      <c r="N994" s="511" t="n">
        <f aca="false">ROUND(IF($O994&lt;&gt;0,$O994*(INFORMAÇÕES!$T$114/INFORMAÇÕES!$T$117),0),2)</f>
        <v>0</v>
      </c>
      <c r="O994" s="512" t="n">
        <f aca="false">IF(E994=0,G994,0)</f>
        <v>0</v>
      </c>
      <c r="Q994" s="88"/>
      <c r="R994" s="163" t="n">
        <f aca="false">IF(E994&lt;&gt;0,G994,0)</f>
        <v>0</v>
      </c>
      <c r="S994" s="157" t="n">
        <f aca="false">IF(B994=0,S993,IF(ISNONTEXT(B994)=TRUE(),INT(B994),INT(LEFT(B994,FIND(".",B994)-1))))</f>
        <v>3</v>
      </c>
      <c r="T994" s="157" t="str">
        <f aca="false">IF(T995=1,1,IF(B994&lt;&gt;0,1,IF(C994&lt;&gt;0,1,IF(D994&lt;&gt;0,1,IF('ORÇ.GLOBAL REF.'!E994&lt;&gt;0,1,"")))))</f>
        <v/>
      </c>
      <c r="U994" s="157" t="str">
        <f aca="false">IF(S994=0," ",IF(S994&lt;&gt;S993,S994," "))</f>
        <v> </v>
      </c>
      <c r="V994" s="88"/>
    </row>
    <row r="995" s="174" customFormat="true" ht="14.25" hidden="false" customHeight="false" outlineLevel="0" collapsed="false">
      <c r="A995" s="159" t="n">
        <v>984</v>
      </c>
      <c r="B995" s="160" t="n">
        <f aca="false">IF('ORÇ.GLOBAL P CAIXA'!K995="EXEC.",0,'ORÇ.GLOBAL P CAIXA'!M995)</f>
        <v>0</v>
      </c>
      <c r="C995" s="161" t="n">
        <f aca="false">IF('ORÇ.GLOBAL P CAIXA'!K995="EXEC.",0,'ORÇ.GLOBAL P CAIXA'!O995)</f>
        <v>0</v>
      </c>
      <c r="D995" s="162" t="n">
        <f aca="false">IF('ORÇ.GLOBAL P CAIXA'!K995="EXEC.",0,'ORÇ.GLOBAL P CAIXA'!P995)</f>
        <v>0</v>
      </c>
      <c r="E995" s="163" t="n">
        <f aca="false">IF('ORÇ.GLOBAL P CAIXA'!K995="EXEC.",0,ROUND('ORÇ.GLOBAL P CAIXA'!Q995,2))</f>
        <v>0</v>
      </c>
      <c r="F995" s="163" t="n">
        <f aca="false">IF('ORÇ.GLOBAL P CAIXA'!K995="EXEC.",0,TRUNC((1+(IF(OR(H995=0,H995=""),'BDI REF.'!$K$5,CHOOSE(H995,'BDI REF.'!$K$5,'BDI REF.'!$K$6,'BDI REF.'!$K$7))))*'ORÇ.GLOBAL P CAIXA'!R995,2))</f>
        <v>0</v>
      </c>
      <c r="G995" s="163" t="n">
        <f aca="false">IF('ORÇ.GLOBAL P CAIXA'!K995="EXEC.",0,IF(E995&lt;&gt;0,ROUND(E995*F995,2),IF(R995=0,(SUMIF($S$12:$S$1011,B995,$R$12:$R$1011)),R995)))</f>
        <v>0</v>
      </c>
      <c r="H995" s="509" t="str">
        <f aca="false">IF('ORÇ.GLOBAL P CAIXA'!K995="EXEC.","",IF('ORÇ.GLOBAL P CAIXA'!H995&gt;0,'ORÇ.GLOBAL P CAIXA'!H995,""))</f>
        <v/>
      </c>
      <c r="I995" s="509" t="str">
        <f aca="false">IF('ORÇ.GLOBAL P CAIXA'!K995="EXEC.","",IF('ORÇ.GLOBAL P CAIXA'!I995&gt;0,'ORÇ.GLOBAL P CAIXA'!I995,""))</f>
        <v/>
      </c>
      <c r="J995" s="510" t="str">
        <f aca="false">IF('ORÇ.GLOBAL P CAIXA'!K995="EXEC.","",IF('ORÇ.GLOBAL P CAIXA'!J995&gt;0,'ORÇ.GLOBAL P CAIXA'!J995,""))</f>
        <v/>
      </c>
      <c r="K995" s="115"/>
      <c r="L995" s="168" t="str">
        <f aca="false">IF(B995&gt;0,"ok","ocultar")</f>
        <v>ocultar</v>
      </c>
      <c r="M995" s="511" t="n">
        <f aca="false">ROUND(IF($O995&lt;&gt;0,$O995*(INFORMAÇÕES!$T$113/INFORMAÇÕES!$T$117),0),2)</f>
        <v>0</v>
      </c>
      <c r="N995" s="511" t="n">
        <f aca="false">ROUND(IF($O995&lt;&gt;0,$O995*(INFORMAÇÕES!$T$114/INFORMAÇÕES!$T$117),0),2)</f>
        <v>0</v>
      </c>
      <c r="O995" s="512" t="n">
        <f aca="false">IF(E995=0,G995,0)</f>
        <v>0</v>
      </c>
      <c r="Q995" s="88"/>
      <c r="R995" s="163" t="n">
        <f aca="false">IF(E995&lt;&gt;0,G995,0)</f>
        <v>0</v>
      </c>
      <c r="S995" s="157" t="n">
        <f aca="false">IF(B995=0,S994,IF(ISNONTEXT(B995)=TRUE(),INT(B995),INT(LEFT(B995,FIND(".",B995)-1))))</f>
        <v>3</v>
      </c>
      <c r="T995" s="157" t="str">
        <f aca="false">IF(T996=1,1,IF(B995&lt;&gt;0,1,IF(C995&lt;&gt;0,1,IF(D995&lt;&gt;0,1,IF('ORÇ.GLOBAL REF.'!E995&lt;&gt;0,1,"")))))</f>
        <v/>
      </c>
      <c r="U995" s="157" t="str">
        <f aca="false">IF(S995=0," ",IF(S995&lt;&gt;S994,S995," "))</f>
        <v> </v>
      </c>
      <c r="V995" s="88"/>
    </row>
    <row r="996" s="174" customFormat="true" ht="14.25" hidden="false" customHeight="false" outlineLevel="0" collapsed="false">
      <c r="A996" s="159" t="n">
        <v>985</v>
      </c>
      <c r="B996" s="160" t="n">
        <f aca="false">IF('ORÇ.GLOBAL P CAIXA'!K996="EXEC.",0,'ORÇ.GLOBAL P CAIXA'!M996)</f>
        <v>0</v>
      </c>
      <c r="C996" s="161" t="n">
        <f aca="false">IF('ORÇ.GLOBAL P CAIXA'!K996="EXEC.",0,'ORÇ.GLOBAL P CAIXA'!O996)</f>
        <v>0</v>
      </c>
      <c r="D996" s="162" t="n">
        <f aca="false">IF('ORÇ.GLOBAL P CAIXA'!K996="EXEC.",0,'ORÇ.GLOBAL P CAIXA'!P996)</f>
        <v>0</v>
      </c>
      <c r="E996" s="163" t="n">
        <f aca="false">IF('ORÇ.GLOBAL P CAIXA'!K996="EXEC.",0,ROUND('ORÇ.GLOBAL P CAIXA'!Q996,2))</f>
        <v>0</v>
      </c>
      <c r="F996" s="163" t="n">
        <f aca="false">IF('ORÇ.GLOBAL P CAIXA'!K996="EXEC.",0,TRUNC((1+(IF(OR(H996=0,H996=""),'BDI REF.'!$K$5,CHOOSE(H996,'BDI REF.'!$K$5,'BDI REF.'!$K$6,'BDI REF.'!$K$7))))*'ORÇ.GLOBAL P CAIXA'!R996,2))</f>
        <v>0</v>
      </c>
      <c r="G996" s="163" t="n">
        <f aca="false">IF('ORÇ.GLOBAL P CAIXA'!K996="EXEC.",0,IF(E996&lt;&gt;0,ROUND(E996*F996,2),IF(R996=0,(SUMIF($S$12:$S$1011,B996,$R$12:$R$1011)),R996)))</f>
        <v>0</v>
      </c>
      <c r="H996" s="509" t="str">
        <f aca="false">IF('ORÇ.GLOBAL P CAIXA'!K996="EXEC.","",IF('ORÇ.GLOBAL P CAIXA'!H996&gt;0,'ORÇ.GLOBAL P CAIXA'!H996,""))</f>
        <v/>
      </c>
      <c r="I996" s="509" t="str">
        <f aca="false">IF('ORÇ.GLOBAL P CAIXA'!K996="EXEC.","",IF('ORÇ.GLOBAL P CAIXA'!I996&gt;0,'ORÇ.GLOBAL P CAIXA'!I996,""))</f>
        <v/>
      </c>
      <c r="J996" s="510" t="str">
        <f aca="false">IF('ORÇ.GLOBAL P CAIXA'!K996="EXEC.","",IF('ORÇ.GLOBAL P CAIXA'!J996&gt;0,'ORÇ.GLOBAL P CAIXA'!J996,""))</f>
        <v/>
      </c>
      <c r="K996" s="115"/>
      <c r="L996" s="168" t="str">
        <f aca="false">IF(B996&gt;0,"ok","ocultar")</f>
        <v>ocultar</v>
      </c>
      <c r="M996" s="511" t="n">
        <f aca="false">ROUND(IF($O996&lt;&gt;0,$O996*(INFORMAÇÕES!$T$113/INFORMAÇÕES!$T$117),0),2)</f>
        <v>0</v>
      </c>
      <c r="N996" s="511" t="n">
        <f aca="false">ROUND(IF($O996&lt;&gt;0,$O996*(INFORMAÇÕES!$T$114/INFORMAÇÕES!$T$117),0),2)</f>
        <v>0</v>
      </c>
      <c r="O996" s="512" t="n">
        <f aca="false">IF(E996=0,G996,0)</f>
        <v>0</v>
      </c>
      <c r="Q996" s="88"/>
      <c r="R996" s="163" t="n">
        <f aca="false">IF(E996&lt;&gt;0,G996,0)</f>
        <v>0</v>
      </c>
      <c r="S996" s="157" t="n">
        <f aca="false">IF(B996=0,S995,IF(ISNONTEXT(B996)=TRUE(),INT(B996),INT(LEFT(B996,FIND(".",B996)-1))))</f>
        <v>3</v>
      </c>
      <c r="T996" s="157" t="str">
        <f aca="false">IF(T997=1,1,IF(B996&lt;&gt;0,1,IF(C996&lt;&gt;0,1,IF(D996&lt;&gt;0,1,IF('ORÇ.GLOBAL REF.'!E996&lt;&gt;0,1,"")))))</f>
        <v/>
      </c>
      <c r="U996" s="157" t="str">
        <f aca="false">IF(S996=0," ",IF(S996&lt;&gt;S995,S996," "))</f>
        <v> </v>
      </c>
      <c r="V996" s="88"/>
    </row>
    <row r="997" s="174" customFormat="true" ht="14.25" hidden="false" customHeight="false" outlineLevel="0" collapsed="false">
      <c r="A997" s="159" t="n">
        <v>986</v>
      </c>
      <c r="B997" s="160" t="n">
        <f aca="false">IF('ORÇ.GLOBAL P CAIXA'!K997="EXEC.",0,'ORÇ.GLOBAL P CAIXA'!M997)</f>
        <v>0</v>
      </c>
      <c r="C997" s="161" t="n">
        <f aca="false">IF('ORÇ.GLOBAL P CAIXA'!K997="EXEC.",0,'ORÇ.GLOBAL P CAIXA'!O997)</f>
        <v>0</v>
      </c>
      <c r="D997" s="162" t="n">
        <f aca="false">IF('ORÇ.GLOBAL P CAIXA'!K997="EXEC.",0,'ORÇ.GLOBAL P CAIXA'!P997)</f>
        <v>0</v>
      </c>
      <c r="E997" s="163" t="n">
        <f aca="false">IF('ORÇ.GLOBAL P CAIXA'!K997="EXEC.",0,ROUND('ORÇ.GLOBAL P CAIXA'!Q997,2))</f>
        <v>0</v>
      </c>
      <c r="F997" s="163" t="n">
        <f aca="false">IF('ORÇ.GLOBAL P CAIXA'!K997="EXEC.",0,TRUNC((1+(IF(OR(H997=0,H997=""),'BDI REF.'!$K$5,CHOOSE(H997,'BDI REF.'!$K$5,'BDI REF.'!$K$6,'BDI REF.'!$K$7))))*'ORÇ.GLOBAL P CAIXA'!R997,2))</f>
        <v>0</v>
      </c>
      <c r="G997" s="163" t="n">
        <f aca="false">IF('ORÇ.GLOBAL P CAIXA'!K997="EXEC.",0,IF(E997&lt;&gt;0,ROUND(E997*F997,2),IF(R997=0,(SUMIF($S$12:$S$1011,B997,$R$12:$R$1011)),R997)))</f>
        <v>0</v>
      </c>
      <c r="H997" s="509" t="str">
        <f aca="false">IF('ORÇ.GLOBAL P CAIXA'!K997="EXEC.","",IF('ORÇ.GLOBAL P CAIXA'!H997&gt;0,'ORÇ.GLOBAL P CAIXA'!H997,""))</f>
        <v/>
      </c>
      <c r="I997" s="509" t="str">
        <f aca="false">IF('ORÇ.GLOBAL P CAIXA'!K997="EXEC.","",IF('ORÇ.GLOBAL P CAIXA'!I997&gt;0,'ORÇ.GLOBAL P CAIXA'!I997,""))</f>
        <v/>
      </c>
      <c r="J997" s="510" t="str">
        <f aca="false">IF('ORÇ.GLOBAL P CAIXA'!K997="EXEC.","",IF('ORÇ.GLOBAL P CAIXA'!J997&gt;0,'ORÇ.GLOBAL P CAIXA'!J997,""))</f>
        <v/>
      </c>
      <c r="K997" s="115"/>
      <c r="L997" s="168" t="str">
        <f aca="false">IF(B997&gt;0,"ok","ocultar")</f>
        <v>ocultar</v>
      </c>
      <c r="M997" s="511" t="n">
        <f aca="false">ROUND(IF($O997&lt;&gt;0,$O997*(INFORMAÇÕES!$T$113/INFORMAÇÕES!$T$117),0),2)</f>
        <v>0</v>
      </c>
      <c r="N997" s="511" t="n">
        <f aca="false">ROUND(IF($O997&lt;&gt;0,$O997*(INFORMAÇÕES!$T$114/INFORMAÇÕES!$T$117),0),2)</f>
        <v>0</v>
      </c>
      <c r="O997" s="512" t="n">
        <f aca="false">IF(E997=0,G997,0)</f>
        <v>0</v>
      </c>
      <c r="Q997" s="88"/>
      <c r="R997" s="163" t="n">
        <f aca="false">IF(E997&lt;&gt;0,G997,0)</f>
        <v>0</v>
      </c>
      <c r="S997" s="157" t="n">
        <f aca="false">IF(B997=0,S996,IF(ISNONTEXT(B997)=TRUE(),INT(B997),INT(LEFT(B997,FIND(".",B997)-1))))</f>
        <v>3</v>
      </c>
      <c r="T997" s="157" t="str">
        <f aca="false">IF(T998=1,1,IF(B997&lt;&gt;0,1,IF(C997&lt;&gt;0,1,IF(D997&lt;&gt;0,1,IF('ORÇ.GLOBAL REF.'!E997&lt;&gt;0,1,"")))))</f>
        <v/>
      </c>
      <c r="U997" s="157" t="str">
        <f aca="false">IF(S997=0," ",IF(S997&lt;&gt;S996,S997," "))</f>
        <v> </v>
      </c>
      <c r="V997" s="88"/>
    </row>
    <row r="998" s="174" customFormat="true" ht="14.25" hidden="false" customHeight="false" outlineLevel="0" collapsed="false">
      <c r="A998" s="159" t="n">
        <v>987</v>
      </c>
      <c r="B998" s="160" t="n">
        <f aca="false">IF('ORÇ.GLOBAL P CAIXA'!K998="EXEC.",0,'ORÇ.GLOBAL P CAIXA'!M998)</f>
        <v>0</v>
      </c>
      <c r="C998" s="161" t="n">
        <f aca="false">IF('ORÇ.GLOBAL P CAIXA'!K998="EXEC.",0,'ORÇ.GLOBAL P CAIXA'!O998)</f>
        <v>0</v>
      </c>
      <c r="D998" s="162" t="n">
        <f aca="false">IF('ORÇ.GLOBAL P CAIXA'!K998="EXEC.",0,'ORÇ.GLOBAL P CAIXA'!P998)</f>
        <v>0</v>
      </c>
      <c r="E998" s="163" t="n">
        <f aca="false">IF('ORÇ.GLOBAL P CAIXA'!K998="EXEC.",0,ROUND('ORÇ.GLOBAL P CAIXA'!Q998,2))</f>
        <v>0</v>
      </c>
      <c r="F998" s="163" t="n">
        <f aca="false">IF('ORÇ.GLOBAL P CAIXA'!K998="EXEC.",0,TRUNC((1+(IF(OR(H998=0,H998=""),'BDI REF.'!$K$5,CHOOSE(H998,'BDI REF.'!$K$5,'BDI REF.'!$K$6,'BDI REF.'!$K$7))))*'ORÇ.GLOBAL P CAIXA'!R998,2))</f>
        <v>0</v>
      </c>
      <c r="G998" s="163" t="n">
        <f aca="false">IF('ORÇ.GLOBAL P CAIXA'!K998="EXEC.",0,IF(E998&lt;&gt;0,ROUND(E998*F998,2),IF(R998=0,(SUMIF($S$12:$S$1011,B998,$R$12:$R$1011)),R998)))</f>
        <v>0</v>
      </c>
      <c r="H998" s="509" t="str">
        <f aca="false">IF('ORÇ.GLOBAL P CAIXA'!K998="EXEC.","",IF('ORÇ.GLOBAL P CAIXA'!H998&gt;0,'ORÇ.GLOBAL P CAIXA'!H998,""))</f>
        <v/>
      </c>
      <c r="I998" s="509" t="str">
        <f aca="false">IF('ORÇ.GLOBAL P CAIXA'!K998="EXEC.","",IF('ORÇ.GLOBAL P CAIXA'!I998&gt;0,'ORÇ.GLOBAL P CAIXA'!I998,""))</f>
        <v/>
      </c>
      <c r="J998" s="510" t="str">
        <f aca="false">IF('ORÇ.GLOBAL P CAIXA'!K998="EXEC.","",IF('ORÇ.GLOBAL P CAIXA'!J998&gt;0,'ORÇ.GLOBAL P CAIXA'!J998,""))</f>
        <v/>
      </c>
      <c r="K998" s="115"/>
      <c r="L998" s="168" t="str">
        <f aca="false">IF(B998&gt;0,"ok","ocultar")</f>
        <v>ocultar</v>
      </c>
      <c r="M998" s="511" t="n">
        <f aca="false">ROUND(IF($O998&lt;&gt;0,$O998*(INFORMAÇÕES!$T$113/INFORMAÇÕES!$T$117),0),2)</f>
        <v>0</v>
      </c>
      <c r="N998" s="511" t="n">
        <f aca="false">ROUND(IF($O998&lt;&gt;0,$O998*(INFORMAÇÕES!$T$114/INFORMAÇÕES!$T$117),0),2)</f>
        <v>0</v>
      </c>
      <c r="O998" s="512" t="n">
        <f aca="false">IF(E998=0,G998,0)</f>
        <v>0</v>
      </c>
      <c r="Q998" s="88"/>
      <c r="R998" s="163" t="n">
        <f aca="false">IF(E998&lt;&gt;0,G998,0)</f>
        <v>0</v>
      </c>
      <c r="S998" s="157" t="n">
        <f aca="false">IF(B998=0,S997,IF(ISNONTEXT(B998)=TRUE(),INT(B998),INT(LEFT(B998,FIND(".",B998)-1))))</f>
        <v>3</v>
      </c>
      <c r="T998" s="157" t="str">
        <f aca="false">IF(T999=1,1,IF(B998&lt;&gt;0,1,IF(C998&lt;&gt;0,1,IF(D998&lt;&gt;0,1,IF('ORÇ.GLOBAL REF.'!E998&lt;&gt;0,1,"")))))</f>
        <v/>
      </c>
      <c r="U998" s="157" t="str">
        <f aca="false">IF(S998=0," ",IF(S998&lt;&gt;S997,S998," "))</f>
        <v> </v>
      </c>
      <c r="V998" s="88"/>
    </row>
    <row r="999" s="174" customFormat="true" ht="14.25" hidden="false" customHeight="false" outlineLevel="0" collapsed="false">
      <c r="A999" s="159" t="n">
        <v>988</v>
      </c>
      <c r="B999" s="160" t="n">
        <f aca="false">IF('ORÇ.GLOBAL P CAIXA'!K999="EXEC.",0,'ORÇ.GLOBAL P CAIXA'!M999)</f>
        <v>0</v>
      </c>
      <c r="C999" s="161" t="n">
        <f aca="false">IF('ORÇ.GLOBAL P CAIXA'!K999="EXEC.",0,'ORÇ.GLOBAL P CAIXA'!O999)</f>
        <v>0</v>
      </c>
      <c r="D999" s="162" t="n">
        <f aca="false">IF('ORÇ.GLOBAL P CAIXA'!K999="EXEC.",0,'ORÇ.GLOBAL P CAIXA'!P999)</f>
        <v>0</v>
      </c>
      <c r="E999" s="163" t="n">
        <f aca="false">IF('ORÇ.GLOBAL P CAIXA'!K999="EXEC.",0,ROUND('ORÇ.GLOBAL P CAIXA'!Q999,2))</f>
        <v>0</v>
      </c>
      <c r="F999" s="163" t="n">
        <f aca="false">IF('ORÇ.GLOBAL P CAIXA'!K999="EXEC.",0,TRUNC((1+(IF(OR(H999=0,H999=""),'BDI REF.'!$K$5,CHOOSE(H999,'BDI REF.'!$K$5,'BDI REF.'!$K$6,'BDI REF.'!$K$7))))*'ORÇ.GLOBAL P CAIXA'!R999,2))</f>
        <v>0</v>
      </c>
      <c r="G999" s="163" t="n">
        <f aca="false">IF('ORÇ.GLOBAL P CAIXA'!K999="EXEC.",0,IF(E999&lt;&gt;0,ROUND(E999*F999,2),IF(R999=0,(SUMIF($S$12:$S$1011,B999,$R$12:$R$1011)),R999)))</f>
        <v>0</v>
      </c>
      <c r="H999" s="509" t="str">
        <f aca="false">IF('ORÇ.GLOBAL P CAIXA'!K999="EXEC.","",IF('ORÇ.GLOBAL P CAIXA'!H999&gt;0,'ORÇ.GLOBAL P CAIXA'!H999,""))</f>
        <v/>
      </c>
      <c r="I999" s="509" t="str">
        <f aca="false">IF('ORÇ.GLOBAL P CAIXA'!K999="EXEC.","",IF('ORÇ.GLOBAL P CAIXA'!I999&gt;0,'ORÇ.GLOBAL P CAIXA'!I999,""))</f>
        <v/>
      </c>
      <c r="J999" s="510" t="str">
        <f aca="false">IF('ORÇ.GLOBAL P CAIXA'!K999="EXEC.","",IF('ORÇ.GLOBAL P CAIXA'!J999&gt;0,'ORÇ.GLOBAL P CAIXA'!J999,""))</f>
        <v/>
      </c>
      <c r="K999" s="115"/>
      <c r="L999" s="168" t="str">
        <f aca="false">IF(B999&gt;0,"ok","ocultar")</f>
        <v>ocultar</v>
      </c>
      <c r="M999" s="511" t="n">
        <f aca="false">ROUND(IF($O999&lt;&gt;0,$O999*(INFORMAÇÕES!$T$113/INFORMAÇÕES!$T$117),0),2)</f>
        <v>0</v>
      </c>
      <c r="N999" s="511" t="n">
        <f aca="false">ROUND(IF($O999&lt;&gt;0,$O999*(INFORMAÇÕES!$T$114/INFORMAÇÕES!$T$117),0),2)</f>
        <v>0</v>
      </c>
      <c r="O999" s="512" t="n">
        <f aca="false">IF(E999=0,G999,0)</f>
        <v>0</v>
      </c>
      <c r="Q999" s="88"/>
      <c r="R999" s="163" t="n">
        <f aca="false">IF(E999&lt;&gt;0,G999,0)</f>
        <v>0</v>
      </c>
      <c r="S999" s="157" t="n">
        <f aca="false">IF(B999=0,S998,IF(ISNONTEXT(B999)=TRUE(),INT(B999),INT(LEFT(B999,FIND(".",B999)-1))))</f>
        <v>3</v>
      </c>
      <c r="T999" s="157" t="str">
        <f aca="false">IF(T1000=1,1,IF(B999&lt;&gt;0,1,IF(C999&lt;&gt;0,1,IF(D999&lt;&gt;0,1,IF('ORÇ.GLOBAL REF.'!E999&lt;&gt;0,1,"")))))</f>
        <v/>
      </c>
      <c r="U999" s="157" t="str">
        <f aca="false">IF(S999=0," ",IF(S999&lt;&gt;S998,S999," "))</f>
        <v> </v>
      </c>
      <c r="V999" s="88"/>
    </row>
    <row r="1000" s="174" customFormat="true" ht="14.25" hidden="false" customHeight="false" outlineLevel="0" collapsed="false">
      <c r="A1000" s="159" t="n">
        <v>989</v>
      </c>
      <c r="B1000" s="160" t="n">
        <f aca="false">IF('ORÇ.GLOBAL P CAIXA'!K1000="EXEC.",0,'ORÇ.GLOBAL P CAIXA'!M1000)</f>
        <v>0</v>
      </c>
      <c r="C1000" s="161" t="n">
        <f aca="false">IF('ORÇ.GLOBAL P CAIXA'!K1000="EXEC.",0,'ORÇ.GLOBAL P CAIXA'!O1000)</f>
        <v>0</v>
      </c>
      <c r="D1000" s="162" t="n">
        <f aca="false">IF('ORÇ.GLOBAL P CAIXA'!K1000="EXEC.",0,'ORÇ.GLOBAL P CAIXA'!P1000)</f>
        <v>0</v>
      </c>
      <c r="E1000" s="163" t="n">
        <f aca="false">IF('ORÇ.GLOBAL P CAIXA'!K1000="EXEC.",0,ROUND('ORÇ.GLOBAL P CAIXA'!Q1000,2))</f>
        <v>0</v>
      </c>
      <c r="F1000" s="163" t="n">
        <f aca="false">IF('ORÇ.GLOBAL P CAIXA'!K1000="EXEC.",0,TRUNC((1+(IF(OR(H1000=0,H1000=""),'BDI REF.'!$K$5,CHOOSE(H1000,'BDI REF.'!$K$5,'BDI REF.'!$K$6,'BDI REF.'!$K$7))))*'ORÇ.GLOBAL P CAIXA'!R1000,2))</f>
        <v>0</v>
      </c>
      <c r="G1000" s="163" t="n">
        <f aca="false">IF('ORÇ.GLOBAL P CAIXA'!K1000="EXEC.",0,IF(E1000&lt;&gt;0,ROUND(E1000*F1000,2),IF(R1000=0,(SUMIF($S$12:$S$1011,B1000,$R$12:$R$1011)),R1000)))</f>
        <v>0</v>
      </c>
      <c r="H1000" s="509" t="str">
        <f aca="false">IF('ORÇ.GLOBAL P CAIXA'!K1000="EXEC.","",IF('ORÇ.GLOBAL P CAIXA'!H1000&gt;0,'ORÇ.GLOBAL P CAIXA'!H1000,""))</f>
        <v/>
      </c>
      <c r="I1000" s="509" t="str">
        <f aca="false">IF('ORÇ.GLOBAL P CAIXA'!K1000="EXEC.","",IF('ORÇ.GLOBAL P CAIXA'!I1000&gt;0,'ORÇ.GLOBAL P CAIXA'!I1000,""))</f>
        <v/>
      </c>
      <c r="J1000" s="510" t="str">
        <f aca="false">IF('ORÇ.GLOBAL P CAIXA'!K1000="EXEC.","",IF('ORÇ.GLOBAL P CAIXA'!J1000&gt;0,'ORÇ.GLOBAL P CAIXA'!J1000,""))</f>
        <v/>
      </c>
      <c r="K1000" s="115"/>
      <c r="L1000" s="168" t="str">
        <f aca="false">IF(B1000&gt;0,"ok","ocultar")</f>
        <v>ocultar</v>
      </c>
      <c r="M1000" s="511" t="n">
        <f aca="false">ROUND(IF($O1000&lt;&gt;0,$O1000*(INFORMAÇÕES!$T$113/INFORMAÇÕES!$T$117),0),2)</f>
        <v>0</v>
      </c>
      <c r="N1000" s="511" t="n">
        <f aca="false">ROUND(IF($O1000&lt;&gt;0,$O1000*(INFORMAÇÕES!$T$114/INFORMAÇÕES!$T$117),0),2)</f>
        <v>0</v>
      </c>
      <c r="O1000" s="512" t="n">
        <f aca="false">IF(E1000=0,G1000,0)</f>
        <v>0</v>
      </c>
      <c r="Q1000" s="88"/>
      <c r="R1000" s="163" t="n">
        <f aca="false">IF(E1000&lt;&gt;0,G1000,0)</f>
        <v>0</v>
      </c>
      <c r="S1000" s="157" t="n">
        <f aca="false">IF(B1000=0,S999,IF(ISNONTEXT(B1000)=TRUE(),INT(B1000),INT(LEFT(B1000,FIND(".",B1000)-1))))</f>
        <v>3</v>
      </c>
      <c r="T1000" s="157" t="str">
        <f aca="false">IF(T1001=1,1,IF(B1000&lt;&gt;0,1,IF(C1000&lt;&gt;0,1,IF(D1000&lt;&gt;0,1,IF('ORÇ.GLOBAL REF.'!E1000&lt;&gt;0,1,"")))))</f>
        <v/>
      </c>
      <c r="U1000" s="157" t="str">
        <f aca="false">IF(S1000=0," ",IF(S1000&lt;&gt;S999,S1000," "))</f>
        <v> </v>
      </c>
      <c r="V1000" s="88"/>
    </row>
    <row r="1001" s="174" customFormat="true" ht="14.25" hidden="false" customHeight="false" outlineLevel="0" collapsed="false">
      <c r="A1001" s="159" t="n">
        <v>990</v>
      </c>
      <c r="B1001" s="160" t="n">
        <f aca="false">IF('ORÇ.GLOBAL P CAIXA'!K1001="EXEC.",0,'ORÇ.GLOBAL P CAIXA'!M1001)</f>
        <v>0</v>
      </c>
      <c r="C1001" s="161" t="n">
        <f aca="false">IF('ORÇ.GLOBAL P CAIXA'!K1001="EXEC.",0,'ORÇ.GLOBAL P CAIXA'!O1001)</f>
        <v>0</v>
      </c>
      <c r="D1001" s="162" t="n">
        <f aca="false">IF('ORÇ.GLOBAL P CAIXA'!K1001="EXEC.",0,'ORÇ.GLOBAL P CAIXA'!P1001)</f>
        <v>0</v>
      </c>
      <c r="E1001" s="163" t="n">
        <f aca="false">IF('ORÇ.GLOBAL P CAIXA'!K1001="EXEC.",0,ROUND('ORÇ.GLOBAL P CAIXA'!Q1001,2))</f>
        <v>0</v>
      </c>
      <c r="F1001" s="163" t="n">
        <f aca="false">IF('ORÇ.GLOBAL P CAIXA'!K1001="EXEC.",0,TRUNC((1+(IF(OR(H1001=0,H1001=""),'BDI REF.'!$K$5,CHOOSE(H1001,'BDI REF.'!$K$5,'BDI REF.'!$K$6,'BDI REF.'!$K$7))))*'ORÇ.GLOBAL P CAIXA'!R1001,2))</f>
        <v>0</v>
      </c>
      <c r="G1001" s="163" t="n">
        <f aca="false">IF('ORÇ.GLOBAL P CAIXA'!K1001="EXEC.",0,IF(E1001&lt;&gt;0,ROUND(E1001*F1001,2),IF(R1001=0,(SUMIF($S$12:$S$1011,B1001,$R$12:$R$1011)),R1001)))</f>
        <v>0</v>
      </c>
      <c r="H1001" s="509" t="str">
        <f aca="false">IF('ORÇ.GLOBAL P CAIXA'!K1001="EXEC.","",IF('ORÇ.GLOBAL P CAIXA'!H1001&gt;0,'ORÇ.GLOBAL P CAIXA'!H1001,""))</f>
        <v/>
      </c>
      <c r="I1001" s="509" t="str">
        <f aca="false">IF('ORÇ.GLOBAL P CAIXA'!K1001="EXEC.","",IF('ORÇ.GLOBAL P CAIXA'!I1001&gt;0,'ORÇ.GLOBAL P CAIXA'!I1001,""))</f>
        <v/>
      </c>
      <c r="J1001" s="510" t="str">
        <f aca="false">IF('ORÇ.GLOBAL P CAIXA'!K1001="EXEC.","",IF('ORÇ.GLOBAL P CAIXA'!J1001&gt;0,'ORÇ.GLOBAL P CAIXA'!J1001,""))</f>
        <v/>
      </c>
      <c r="K1001" s="115"/>
      <c r="L1001" s="168" t="str">
        <f aca="false">IF(B1001&gt;0,"ok","ocultar")</f>
        <v>ocultar</v>
      </c>
      <c r="M1001" s="511" t="n">
        <f aca="false">ROUND(IF($O1001&lt;&gt;0,$O1001*(INFORMAÇÕES!$T$113/INFORMAÇÕES!$T$117),0),2)</f>
        <v>0</v>
      </c>
      <c r="N1001" s="511" t="n">
        <f aca="false">ROUND(IF($O1001&lt;&gt;0,$O1001*(INFORMAÇÕES!$T$114/INFORMAÇÕES!$T$117),0),2)</f>
        <v>0</v>
      </c>
      <c r="O1001" s="512" t="n">
        <f aca="false">IF(E1001=0,G1001,0)</f>
        <v>0</v>
      </c>
      <c r="Q1001" s="88"/>
      <c r="R1001" s="163" t="n">
        <f aca="false">IF(E1001&lt;&gt;0,G1001,0)</f>
        <v>0</v>
      </c>
      <c r="S1001" s="157" t="n">
        <f aca="false">IF(B1001=0,S1000,IF(ISNONTEXT(B1001)=TRUE(),INT(B1001),INT(LEFT(B1001,FIND(".",B1001)-1))))</f>
        <v>3</v>
      </c>
      <c r="T1001" s="157" t="str">
        <f aca="false">IF(T1002=1,1,IF(B1001&lt;&gt;0,1,IF(C1001&lt;&gt;0,1,IF(D1001&lt;&gt;0,1,IF('ORÇ.GLOBAL REF.'!E1001&lt;&gt;0,1,"")))))</f>
        <v/>
      </c>
      <c r="U1001" s="157" t="str">
        <f aca="false">IF(S1001=0," ",IF(S1001&lt;&gt;S1000,S1001," "))</f>
        <v> </v>
      </c>
      <c r="V1001" s="88"/>
    </row>
    <row r="1002" s="174" customFormat="true" ht="14.25" hidden="false" customHeight="false" outlineLevel="0" collapsed="false">
      <c r="A1002" s="159" t="n">
        <v>991</v>
      </c>
      <c r="B1002" s="160" t="n">
        <f aca="false">IF('ORÇ.GLOBAL P CAIXA'!K1002="EXEC.",0,'ORÇ.GLOBAL P CAIXA'!M1002)</f>
        <v>0</v>
      </c>
      <c r="C1002" s="161" t="n">
        <f aca="false">IF('ORÇ.GLOBAL P CAIXA'!K1002="EXEC.",0,'ORÇ.GLOBAL P CAIXA'!O1002)</f>
        <v>0</v>
      </c>
      <c r="D1002" s="162" t="n">
        <f aca="false">IF('ORÇ.GLOBAL P CAIXA'!K1002="EXEC.",0,'ORÇ.GLOBAL P CAIXA'!P1002)</f>
        <v>0</v>
      </c>
      <c r="E1002" s="163" t="n">
        <f aca="false">IF('ORÇ.GLOBAL P CAIXA'!K1002="EXEC.",0,ROUND('ORÇ.GLOBAL P CAIXA'!Q1002,2))</f>
        <v>0</v>
      </c>
      <c r="F1002" s="163" t="n">
        <f aca="false">IF('ORÇ.GLOBAL P CAIXA'!K1002="EXEC.",0,TRUNC((1+(IF(OR(H1002=0,H1002=""),'BDI REF.'!$K$5,CHOOSE(H1002,'BDI REF.'!$K$5,'BDI REF.'!$K$6,'BDI REF.'!$K$7))))*'ORÇ.GLOBAL P CAIXA'!R1002,2))</f>
        <v>0</v>
      </c>
      <c r="G1002" s="163" t="n">
        <f aca="false">IF('ORÇ.GLOBAL P CAIXA'!K1002="EXEC.",0,IF(E1002&lt;&gt;0,ROUND(E1002*F1002,2),IF(R1002=0,(SUMIF($S$12:$S$1011,B1002,$R$12:$R$1011)),R1002)))</f>
        <v>0</v>
      </c>
      <c r="H1002" s="509" t="str">
        <f aca="false">IF('ORÇ.GLOBAL P CAIXA'!K1002="EXEC.","",IF('ORÇ.GLOBAL P CAIXA'!H1002&gt;0,'ORÇ.GLOBAL P CAIXA'!H1002,""))</f>
        <v/>
      </c>
      <c r="I1002" s="509" t="str">
        <f aca="false">IF('ORÇ.GLOBAL P CAIXA'!K1002="EXEC.","",IF('ORÇ.GLOBAL P CAIXA'!I1002&gt;0,'ORÇ.GLOBAL P CAIXA'!I1002,""))</f>
        <v/>
      </c>
      <c r="J1002" s="510" t="str">
        <f aca="false">IF('ORÇ.GLOBAL P CAIXA'!K1002="EXEC.","",IF('ORÇ.GLOBAL P CAIXA'!J1002&gt;0,'ORÇ.GLOBAL P CAIXA'!J1002,""))</f>
        <v/>
      </c>
      <c r="K1002" s="115"/>
      <c r="L1002" s="168" t="str">
        <f aca="false">IF(B1002&gt;0,"ok","ocultar")</f>
        <v>ocultar</v>
      </c>
      <c r="M1002" s="511" t="n">
        <f aca="false">ROUND(IF($O1002&lt;&gt;0,$O1002*(INFORMAÇÕES!$T$113/INFORMAÇÕES!$T$117),0),2)</f>
        <v>0</v>
      </c>
      <c r="N1002" s="511" t="n">
        <f aca="false">ROUND(IF($O1002&lt;&gt;0,$O1002*(INFORMAÇÕES!$T$114/INFORMAÇÕES!$T$117),0),2)</f>
        <v>0</v>
      </c>
      <c r="O1002" s="512" t="n">
        <f aca="false">IF(E1002=0,G1002,0)</f>
        <v>0</v>
      </c>
      <c r="Q1002" s="88"/>
      <c r="R1002" s="163" t="n">
        <f aca="false">IF(E1002&lt;&gt;0,G1002,0)</f>
        <v>0</v>
      </c>
      <c r="S1002" s="157" t="n">
        <f aca="false">IF(B1002=0,S1001,IF(ISNONTEXT(B1002)=TRUE(),INT(B1002),INT(LEFT(B1002,FIND(".",B1002)-1))))</f>
        <v>3</v>
      </c>
      <c r="T1002" s="157" t="str">
        <f aca="false">IF(T1003=1,1,IF(B1002&lt;&gt;0,1,IF(C1002&lt;&gt;0,1,IF(D1002&lt;&gt;0,1,IF('ORÇ.GLOBAL REF.'!E1002&lt;&gt;0,1,"")))))</f>
        <v/>
      </c>
      <c r="U1002" s="157" t="str">
        <f aca="false">IF(S1002=0," ",IF(S1002&lt;&gt;S1001,S1002," "))</f>
        <v> </v>
      </c>
      <c r="V1002" s="88"/>
    </row>
    <row r="1003" s="174" customFormat="true" ht="14.25" hidden="false" customHeight="false" outlineLevel="0" collapsed="false">
      <c r="A1003" s="159" t="n">
        <v>992</v>
      </c>
      <c r="B1003" s="160" t="n">
        <f aca="false">IF('ORÇ.GLOBAL P CAIXA'!K1003="EXEC.",0,'ORÇ.GLOBAL P CAIXA'!M1003)</f>
        <v>0</v>
      </c>
      <c r="C1003" s="161" t="n">
        <f aca="false">IF('ORÇ.GLOBAL P CAIXA'!K1003="EXEC.",0,'ORÇ.GLOBAL P CAIXA'!O1003)</f>
        <v>0</v>
      </c>
      <c r="D1003" s="162" t="n">
        <f aca="false">IF('ORÇ.GLOBAL P CAIXA'!K1003="EXEC.",0,'ORÇ.GLOBAL P CAIXA'!P1003)</f>
        <v>0</v>
      </c>
      <c r="E1003" s="163" t="n">
        <f aca="false">IF('ORÇ.GLOBAL P CAIXA'!K1003="EXEC.",0,ROUND('ORÇ.GLOBAL P CAIXA'!Q1003,2))</f>
        <v>0</v>
      </c>
      <c r="F1003" s="163" t="n">
        <f aca="false">IF('ORÇ.GLOBAL P CAIXA'!K1003="EXEC.",0,TRUNC((1+(IF(OR(H1003=0,H1003=""),'BDI REF.'!$K$5,CHOOSE(H1003,'BDI REF.'!$K$5,'BDI REF.'!$K$6,'BDI REF.'!$K$7))))*'ORÇ.GLOBAL P CAIXA'!R1003,2))</f>
        <v>0</v>
      </c>
      <c r="G1003" s="163" t="n">
        <f aca="false">IF('ORÇ.GLOBAL P CAIXA'!K1003="EXEC.",0,IF(E1003&lt;&gt;0,ROUND(E1003*F1003,2),IF(R1003=0,(SUMIF($S$12:$S$1011,B1003,$R$12:$R$1011)),R1003)))</f>
        <v>0</v>
      </c>
      <c r="H1003" s="509" t="str">
        <f aca="false">IF('ORÇ.GLOBAL P CAIXA'!K1003="EXEC.","",IF('ORÇ.GLOBAL P CAIXA'!H1003&gt;0,'ORÇ.GLOBAL P CAIXA'!H1003,""))</f>
        <v/>
      </c>
      <c r="I1003" s="509" t="str">
        <f aca="false">IF('ORÇ.GLOBAL P CAIXA'!K1003="EXEC.","",IF('ORÇ.GLOBAL P CAIXA'!I1003&gt;0,'ORÇ.GLOBAL P CAIXA'!I1003,""))</f>
        <v/>
      </c>
      <c r="J1003" s="510" t="str">
        <f aca="false">IF('ORÇ.GLOBAL P CAIXA'!K1003="EXEC.","",IF('ORÇ.GLOBAL P CAIXA'!J1003&gt;0,'ORÇ.GLOBAL P CAIXA'!J1003,""))</f>
        <v/>
      </c>
      <c r="K1003" s="115"/>
      <c r="L1003" s="168" t="str">
        <f aca="false">IF(B1003&gt;0,"ok","ocultar")</f>
        <v>ocultar</v>
      </c>
      <c r="M1003" s="511" t="n">
        <f aca="false">ROUND(IF($O1003&lt;&gt;0,$O1003*(INFORMAÇÕES!$T$113/INFORMAÇÕES!$T$117),0),2)</f>
        <v>0</v>
      </c>
      <c r="N1003" s="511" t="n">
        <f aca="false">ROUND(IF($O1003&lt;&gt;0,$O1003*(INFORMAÇÕES!$T$114/INFORMAÇÕES!$T$117),0),2)</f>
        <v>0</v>
      </c>
      <c r="O1003" s="512" t="n">
        <f aca="false">IF(E1003=0,G1003,0)</f>
        <v>0</v>
      </c>
      <c r="Q1003" s="88"/>
      <c r="R1003" s="163" t="n">
        <f aca="false">IF(E1003&lt;&gt;0,G1003,0)</f>
        <v>0</v>
      </c>
      <c r="S1003" s="157" t="n">
        <f aca="false">IF(B1003=0,S1002,IF(ISNONTEXT(B1003)=TRUE(),INT(B1003),INT(LEFT(B1003,FIND(".",B1003)-1))))</f>
        <v>3</v>
      </c>
      <c r="T1003" s="157" t="str">
        <f aca="false">IF(T1004=1,1,IF(B1003&lt;&gt;0,1,IF(C1003&lt;&gt;0,1,IF(D1003&lt;&gt;0,1,IF('ORÇ.GLOBAL REF.'!E1003&lt;&gt;0,1,"")))))</f>
        <v/>
      </c>
      <c r="U1003" s="157" t="str">
        <f aca="false">IF(S1003=0," ",IF(S1003&lt;&gt;S1002,S1003," "))</f>
        <v> </v>
      </c>
      <c r="V1003" s="88"/>
    </row>
    <row r="1004" s="174" customFormat="true" ht="14.25" hidden="false" customHeight="false" outlineLevel="0" collapsed="false">
      <c r="A1004" s="159" t="n">
        <v>993</v>
      </c>
      <c r="B1004" s="160" t="n">
        <f aca="false">IF('ORÇ.GLOBAL P CAIXA'!K1004="EXEC.",0,'ORÇ.GLOBAL P CAIXA'!M1004)</f>
        <v>0</v>
      </c>
      <c r="C1004" s="161" t="n">
        <f aca="false">IF('ORÇ.GLOBAL P CAIXA'!K1004="EXEC.",0,'ORÇ.GLOBAL P CAIXA'!O1004)</f>
        <v>0</v>
      </c>
      <c r="D1004" s="162" t="n">
        <f aca="false">IF('ORÇ.GLOBAL P CAIXA'!K1004="EXEC.",0,'ORÇ.GLOBAL P CAIXA'!P1004)</f>
        <v>0</v>
      </c>
      <c r="E1004" s="163" t="n">
        <f aca="false">IF('ORÇ.GLOBAL P CAIXA'!K1004="EXEC.",0,ROUND('ORÇ.GLOBAL P CAIXA'!Q1004,2))</f>
        <v>0</v>
      </c>
      <c r="F1004" s="163" t="n">
        <f aca="false">IF('ORÇ.GLOBAL P CAIXA'!K1004="EXEC.",0,TRUNC((1+(IF(OR(H1004=0,H1004=""),'BDI REF.'!$K$5,CHOOSE(H1004,'BDI REF.'!$K$5,'BDI REF.'!$K$6,'BDI REF.'!$K$7))))*'ORÇ.GLOBAL P CAIXA'!R1004,2))</f>
        <v>0</v>
      </c>
      <c r="G1004" s="163" t="n">
        <f aca="false">IF('ORÇ.GLOBAL P CAIXA'!K1004="EXEC.",0,IF(E1004&lt;&gt;0,ROUND(E1004*F1004,2),IF(R1004=0,(SUMIF($S$12:$S$1011,B1004,$R$12:$R$1011)),R1004)))</f>
        <v>0</v>
      </c>
      <c r="H1004" s="509" t="str">
        <f aca="false">IF('ORÇ.GLOBAL P CAIXA'!K1004="EXEC.","",IF('ORÇ.GLOBAL P CAIXA'!H1004&gt;0,'ORÇ.GLOBAL P CAIXA'!H1004,""))</f>
        <v/>
      </c>
      <c r="I1004" s="509" t="str">
        <f aca="false">IF('ORÇ.GLOBAL P CAIXA'!K1004="EXEC.","",IF('ORÇ.GLOBAL P CAIXA'!I1004&gt;0,'ORÇ.GLOBAL P CAIXA'!I1004,""))</f>
        <v/>
      </c>
      <c r="J1004" s="510" t="str">
        <f aca="false">IF('ORÇ.GLOBAL P CAIXA'!K1004="EXEC.","",IF('ORÇ.GLOBAL P CAIXA'!J1004&gt;0,'ORÇ.GLOBAL P CAIXA'!J1004,""))</f>
        <v/>
      </c>
      <c r="K1004" s="115"/>
      <c r="L1004" s="168" t="str">
        <f aca="false">IF(B1004&gt;0,"ok","ocultar")</f>
        <v>ocultar</v>
      </c>
      <c r="M1004" s="511" t="n">
        <f aca="false">ROUND(IF($O1004&lt;&gt;0,$O1004*(INFORMAÇÕES!$T$113/INFORMAÇÕES!$T$117),0),2)</f>
        <v>0</v>
      </c>
      <c r="N1004" s="511" t="n">
        <f aca="false">ROUND(IF($O1004&lt;&gt;0,$O1004*(INFORMAÇÕES!$T$114/INFORMAÇÕES!$T$117),0),2)</f>
        <v>0</v>
      </c>
      <c r="O1004" s="512" t="n">
        <f aca="false">IF(E1004=0,G1004,0)</f>
        <v>0</v>
      </c>
      <c r="Q1004" s="88"/>
      <c r="R1004" s="163" t="n">
        <f aca="false">IF(E1004&lt;&gt;0,G1004,0)</f>
        <v>0</v>
      </c>
      <c r="S1004" s="157" t="n">
        <f aca="false">IF(B1004=0,S1003,IF(ISNONTEXT(B1004)=TRUE(),INT(B1004),INT(LEFT(B1004,FIND(".",B1004)-1))))</f>
        <v>3</v>
      </c>
      <c r="T1004" s="157" t="str">
        <f aca="false">IF(T1005=1,1,IF(B1004&lt;&gt;0,1,IF(C1004&lt;&gt;0,1,IF(D1004&lt;&gt;0,1,IF('ORÇ.GLOBAL REF.'!E1004&lt;&gt;0,1,"")))))</f>
        <v/>
      </c>
      <c r="U1004" s="157" t="str">
        <f aca="false">IF(S1004=0," ",IF(S1004&lt;&gt;S1003,S1004," "))</f>
        <v> </v>
      </c>
      <c r="V1004" s="88"/>
    </row>
    <row r="1005" s="174" customFormat="true" ht="14.25" hidden="false" customHeight="false" outlineLevel="0" collapsed="false">
      <c r="A1005" s="159" t="n">
        <v>994</v>
      </c>
      <c r="B1005" s="160" t="n">
        <f aca="false">IF('ORÇ.GLOBAL P CAIXA'!K1005="EXEC.",0,'ORÇ.GLOBAL P CAIXA'!M1005)</f>
        <v>0</v>
      </c>
      <c r="C1005" s="161" t="n">
        <f aca="false">IF('ORÇ.GLOBAL P CAIXA'!K1005="EXEC.",0,'ORÇ.GLOBAL P CAIXA'!O1005)</f>
        <v>0</v>
      </c>
      <c r="D1005" s="162" t="n">
        <f aca="false">IF('ORÇ.GLOBAL P CAIXA'!K1005="EXEC.",0,'ORÇ.GLOBAL P CAIXA'!P1005)</f>
        <v>0</v>
      </c>
      <c r="E1005" s="163" t="n">
        <f aca="false">IF('ORÇ.GLOBAL P CAIXA'!K1005="EXEC.",0,ROUND('ORÇ.GLOBAL P CAIXA'!Q1005,2))</f>
        <v>0</v>
      </c>
      <c r="F1005" s="163" t="n">
        <f aca="false">IF('ORÇ.GLOBAL P CAIXA'!K1005="EXEC.",0,TRUNC((1+(IF(OR(H1005=0,H1005=""),'BDI REF.'!$K$5,CHOOSE(H1005,'BDI REF.'!$K$5,'BDI REF.'!$K$6,'BDI REF.'!$K$7))))*'ORÇ.GLOBAL P CAIXA'!R1005,2))</f>
        <v>0</v>
      </c>
      <c r="G1005" s="163" t="n">
        <f aca="false">IF('ORÇ.GLOBAL P CAIXA'!K1005="EXEC.",0,IF(E1005&lt;&gt;0,ROUND(E1005*F1005,2),IF(R1005=0,(SUMIF($S$12:$S$1011,B1005,$R$12:$R$1011)),R1005)))</f>
        <v>0</v>
      </c>
      <c r="H1005" s="509" t="str">
        <f aca="false">IF('ORÇ.GLOBAL P CAIXA'!K1005="EXEC.","",IF('ORÇ.GLOBAL P CAIXA'!H1005&gt;0,'ORÇ.GLOBAL P CAIXA'!H1005,""))</f>
        <v/>
      </c>
      <c r="I1005" s="509" t="str">
        <f aca="false">IF('ORÇ.GLOBAL P CAIXA'!K1005="EXEC.","",IF('ORÇ.GLOBAL P CAIXA'!I1005&gt;0,'ORÇ.GLOBAL P CAIXA'!I1005,""))</f>
        <v/>
      </c>
      <c r="J1005" s="510" t="str">
        <f aca="false">IF('ORÇ.GLOBAL P CAIXA'!K1005="EXEC.","",IF('ORÇ.GLOBAL P CAIXA'!J1005&gt;0,'ORÇ.GLOBAL P CAIXA'!J1005,""))</f>
        <v/>
      </c>
      <c r="K1005" s="115"/>
      <c r="L1005" s="168" t="str">
        <f aca="false">IF(B1005&gt;0,"ok","ocultar")</f>
        <v>ocultar</v>
      </c>
      <c r="M1005" s="511" t="n">
        <f aca="false">ROUND(IF($O1005&lt;&gt;0,$O1005*(INFORMAÇÕES!$T$113/INFORMAÇÕES!$T$117),0),2)</f>
        <v>0</v>
      </c>
      <c r="N1005" s="511" t="n">
        <f aca="false">ROUND(IF($O1005&lt;&gt;0,$O1005*(INFORMAÇÕES!$T$114/INFORMAÇÕES!$T$117),0),2)</f>
        <v>0</v>
      </c>
      <c r="O1005" s="512" t="n">
        <f aca="false">IF(E1005=0,G1005,0)</f>
        <v>0</v>
      </c>
      <c r="Q1005" s="88"/>
      <c r="R1005" s="163" t="n">
        <f aca="false">IF(E1005&lt;&gt;0,G1005,0)</f>
        <v>0</v>
      </c>
      <c r="S1005" s="157" t="n">
        <f aca="false">IF(B1005=0,S1004,IF(ISNONTEXT(B1005)=TRUE(),INT(B1005),INT(LEFT(B1005,FIND(".",B1005)-1))))</f>
        <v>3</v>
      </c>
      <c r="T1005" s="157" t="str">
        <f aca="false">IF(T1006=1,1,IF(B1005&lt;&gt;0,1,IF(C1005&lt;&gt;0,1,IF(D1005&lt;&gt;0,1,IF('ORÇ.GLOBAL REF.'!E1005&lt;&gt;0,1,"")))))</f>
        <v/>
      </c>
      <c r="U1005" s="157" t="str">
        <f aca="false">IF(S1005=0," ",IF(S1005&lt;&gt;S1004,S1005," "))</f>
        <v> </v>
      </c>
      <c r="V1005" s="88"/>
    </row>
    <row r="1006" s="174" customFormat="true" ht="14.25" hidden="false" customHeight="false" outlineLevel="0" collapsed="false">
      <c r="A1006" s="159" t="n">
        <v>995</v>
      </c>
      <c r="B1006" s="160" t="n">
        <f aca="false">IF('ORÇ.GLOBAL P CAIXA'!K1006="EXEC.",0,'ORÇ.GLOBAL P CAIXA'!M1006)</f>
        <v>0</v>
      </c>
      <c r="C1006" s="161" t="n">
        <f aca="false">IF('ORÇ.GLOBAL P CAIXA'!K1006="EXEC.",0,'ORÇ.GLOBAL P CAIXA'!O1006)</f>
        <v>0</v>
      </c>
      <c r="D1006" s="162" t="n">
        <f aca="false">IF('ORÇ.GLOBAL P CAIXA'!K1006="EXEC.",0,'ORÇ.GLOBAL P CAIXA'!P1006)</f>
        <v>0</v>
      </c>
      <c r="E1006" s="163" t="n">
        <f aca="false">IF('ORÇ.GLOBAL P CAIXA'!K1006="EXEC.",0,ROUND('ORÇ.GLOBAL P CAIXA'!Q1006,2))</f>
        <v>0</v>
      </c>
      <c r="F1006" s="163" t="n">
        <f aca="false">IF('ORÇ.GLOBAL P CAIXA'!K1006="EXEC.",0,TRUNC((1+(IF(OR(H1006=0,H1006=""),'BDI REF.'!$K$5,CHOOSE(H1006,'BDI REF.'!$K$5,'BDI REF.'!$K$6,'BDI REF.'!$K$7))))*'ORÇ.GLOBAL P CAIXA'!R1006,2))</f>
        <v>0</v>
      </c>
      <c r="G1006" s="163" t="n">
        <f aca="false">IF('ORÇ.GLOBAL P CAIXA'!K1006="EXEC.",0,IF(E1006&lt;&gt;0,ROUND(E1006*F1006,2),IF(R1006=0,(SUMIF($S$12:$S$1011,B1006,$R$12:$R$1011)),R1006)))</f>
        <v>0</v>
      </c>
      <c r="H1006" s="509" t="str">
        <f aca="false">IF('ORÇ.GLOBAL P CAIXA'!K1006="EXEC.","",IF('ORÇ.GLOBAL P CAIXA'!H1006&gt;0,'ORÇ.GLOBAL P CAIXA'!H1006,""))</f>
        <v/>
      </c>
      <c r="I1006" s="509" t="str">
        <f aca="false">IF('ORÇ.GLOBAL P CAIXA'!K1006="EXEC.","",IF('ORÇ.GLOBAL P CAIXA'!I1006&gt;0,'ORÇ.GLOBAL P CAIXA'!I1006,""))</f>
        <v/>
      </c>
      <c r="J1006" s="510" t="str">
        <f aca="false">IF('ORÇ.GLOBAL P CAIXA'!K1006="EXEC.","",IF('ORÇ.GLOBAL P CAIXA'!J1006&gt;0,'ORÇ.GLOBAL P CAIXA'!J1006,""))</f>
        <v/>
      </c>
      <c r="K1006" s="115"/>
      <c r="L1006" s="168" t="str">
        <f aca="false">IF(B1006&gt;0,"ok","ocultar")</f>
        <v>ocultar</v>
      </c>
      <c r="M1006" s="511" t="n">
        <f aca="false">ROUND(IF($O1006&lt;&gt;0,$O1006*(INFORMAÇÕES!$T$113/INFORMAÇÕES!$T$117),0),2)</f>
        <v>0</v>
      </c>
      <c r="N1006" s="511" t="n">
        <f aca="false">ROUND(IF($O1006&lt;&gt;0,$O1006*(INFORMAÇÕES!$T$114/INFORMAÇÕES!$T$117),0),2)</f>
        <v>0</v>
      </c>
      <c r="O1006" s="512" t="n">
        <f aca="false">IF(E1006=0,G1006,0)</f>
        <v>0</v>
      </c>
      <c r="Q1006" s="88"/>
      <c r="R1006" s="163" t="n">
        <f aca="false">IF(E1006&lt;&gt;0,G1006,0)</f>
        <v>0</v>
      </c>
      <c r="S1006" s="157" t="n">
        <f aca="false">IF(B1006=0,S1005,IF(ISNONTEXT(B1006)=TRUE(),INT(B1006),INT(LEFT(B1006,FIND(".",B1006)-1))))</f>
        <v>3</v>
      </c>
      <c r="T1006" s="157" t="str">
        <f aca="false">IF(T1007=1,1,IF(B1006&lt;&gt;0,1,IF(C1006&lt;&gt;0,1,IF(D1006&lt;&gt;0,1,IF('ORÇ.GLOBAL REF.'!E1006&lt;&gt;0,1,"")))))</f>
        <v/>
      </c>
      <c r="U1006" s="157" t="str">
        <f aca="false">IF(S1006=0," ",IF(S1006&lt;&gt;S1005,S1006," "))</f>
        <v> </v>
      </c>
      <c r="V1006" s="88"/>
    </row>
    <row r="1007" s="174" customFormat="true" ht="14.25" hidden="false" customHeight="false" outlineLevel="0" collapsed="false">
      <c r="A1007" s="159" t="n">
        <v>996</v>
      </c>
      <c r="B1007" s="160" t="n">
        <f aca="false">IF('ORÇ.GLOBAL P CAIXA'!K1007="EXEC.",0,'ORÇ.GLOBAL P CAIXA'!M1007)</f>
        <v>0</v>
      </c>
      <c r="C1007" s="161" t="n">
        <f aca="false">IF('ORÇ.GLOBAL P CAIXA'!K1007="EXEC.",0,'ORÇ.GLOBAL P CAIXA'!O1007)</f>
        <v>0</v>
      </c>
      <c r="D1007" s="162" t="n">
        <f aca="false">IF('ORÇ.GLOBAL P CAIXA'!K1007="EXEC.",0,'ORÇ.GLOBAL P CAIXA'!P1007)</f>
        <v>0</v>
      </c>
      <c r="E1007" s="163" t="n">
        <f aca="false">IF('ORÇ.GLOBAL P CAIXA'!K1007="EXEC.",0,ROUND('ORÇ.GLOBAL P CAIXA'!Q1007,2))</f>
        <v>0</v>
      </c>
      <c r="F1007" s="163" t="n">
        <f aca="false">IF('ORÇ.GLOBAL P CAIXA'!K1007="EXEC.",0,TRUNC((1+(IF(OR(H1007=0,H1007=""),'BDI REF.'!$K$5,CHOOSE(H1007,'BDI REF.'!$K$5,'BDI REF.'!$K$6,'BDI REF.'!$K$7))))*'ORÇ.GLOBAL P CAIXA'!R1007,2))</f>
        <v>0</v>
      </c>
      <c r="G1007" s="163" t="n">
        <f aca="false">IF('ORÇ.GLOBAL P CAIXA'!K1007="EXEC.",0,IF(E1007&lt;&gt;0,ROUND(E1007*F1007,2),IF(R1007=0,(SUMIF($S$12:$S$1011,B1007,$R$12:$R$1011)),R1007)))</f>
        <v>0</v>
      </c>
      <c r="H1007" s="509" t="str">
        <f aca="false">IF('ORÇ.GLOBAL P CAIXA'!K1007="EXEC.","",IF('ORÇ.GLOBAL P CAIXA'!H1007&gt;0,'ORÇ.GLOBAL P CAIXA'!H1007,""))</f>
        <v/>
      </c>
      <c r="I1007" s="509" t="str">
        <f aca="false">IF('ORÇ.GLOBAL P CAIXA'!K1007="EXEC.","",IF('ORÇ.GLOBAL P CAIXA'!I1007&gt;0,'ORÇ.GLOBAL P CAIXA'!I1007,""))</f>
        <v/>
      </c>
      <c r="J1007" s="510" t="str">
        <f aca="false">IF('ORÇ.GLOBAL P CAIXA'!K1007="EXEC.","",IF('ORÇ.GLOBAL P CAIXA'!J1007&gt;0,'ORÇ.GLOBAL P CAIXA'!J1007,""))</f>
        <v/>
      </c>
      <c r="K1007" s="115"/>
      <c r="L1007" s="168" t="str">
        <f aca="false">IF(B1007&gt;0,"ok","ocultar")</f>
        <v>ocultar</v>
      </c>
      <c r="M1007" s="511" t="n">
        <f aca="false">ROUND(IF($O1007&lt;&gt;0,$O1007*(INFORMAÇÕES!$T$113/INFORMAÇÕES!$T$117),0),2)</f>
        <v>0</v>
      </c>
      <c r="N1007" s="511" t="n">
        <f aca="false">ROUND(IF($O1007&lt;&gt;0,$O1007*(INFORMAÇÕES!$T$114/INFORMAÇÕES!$T$117),0),2)</f>
        <v>0</v>
      </c>
      <c r="O1007" s="512" t="n">
        <f aca="false">IF(E1007=0,G1007,0)</f>
        <v>0</v>
      </c>
      <c r="Q1007" s="88"/>
      <c r="R1007" s="163" t="n">
        <f aca="false">IF(E1007&lt;&gt;0,G1007,0)</f>
        <v>0</v>
      </c>
      <c r="S1007" s="157" t="n">
        <f aca="false">IF(B1007=0,S1006,IF(ISNONTEXT(B1007)=TRUE(),INT(B1007),INT(LEFT(B1007,FIND(".",B1007)-1))))</f>
        <v>3</v>
      </c>
      <c r="T1007" s="157" t="str">
        <f aca="false">IF(T1008=1,1,IF(B1007&lt;&gt;0,1,IF(C1007&lt;&gt;0,1,IF(D1007&lt;&gt;0,1,IF('ORÇ.GLOBAL REF.'!E1007&lt;&gt;0,1,"")))))</f>
        <v/>
      </c>
      <c r="U1007" s="157" t="str">
        <f aca="false">IF(S1007=0," ",IF(S1007&lt;&gt;S1006,S1007," "))</f>
        <v> </v>
      </c>
      <c r="V1007" s="88"/>
    </row>
    <row r="1008" s="174" customFormat="true" ht="14.25" hidden="false" customHeight="false" outlineLevel="0" collapsed="false">
      <c r="A1008" s="159" t="n">
        <v>997</v>
      </c>
      <c r="B1008" s="160" t="n">
        <f aca="false">IF('ORÇ.GLOBAL P CAIXA'!K1008="EXEC.",0,'ORÇ.GLOBAL P CAIXA'!M1008)</f>
        <v>0</v>
      </c>
      <c r="C1008" s="161" t="n">
        <f aca="false">IF('ORÇ.GLOBAL P CAIXA'!K1008="EXEC.",0,'ORÇ.GLOBAL P CAIXA'!O1008)</f>
        <v>0</v>
      </c>
      <c r="D1008" s="162" t="n">
        <f aca="false">IF('ORÇ.GLOBAL P CAIXA'!K1008="EXEC.",0,'ORÇ.GLOBAL P CAIXA'!P1008)</f>
        <v>0</v>
      </c>
      <c r="E1008" s="163" t="n">
        <f aca="false">IF('ORÇ.GLOBAL P CAIXA'!K1008="EXEC.",0,ROUND('ORÇ.GLOBAL P CAIXA'!Q1008,2))</f>
        <v>0</v>
      </c>
      <c r="F1008" s="163" t="n">
        <f aca="false">IF('ORÇ.GLOBAL P CAIXA'!K1008="EXEC.",0,TRUNC((1+(IF(OR(H1008=0,H1008=""),'BDI REF.'!$K$5,CHOOSE(H1008,'BDI REF.'!$K$5,'BDI REF.'!$K$6,'BDI REF.'!$K$7))))*'ORÇ.GLOBAL P CAIXA'!R1008,2))</f>
        <v>0</v>
      </c>
      <c r="G1008" s="163" t="n">
        <f aca="false">IF('ORÇ.GLOBAL P CAIXA'!K1008="EXEC.",0,IF(E1008&lt;&gt;0,ROUND(E1008*F1008,2),IF(R1008=0,(SUMIF($S$12:$S$1011,B1008,$R$12:$R$1011)),R1008)))</f>
        <v>0</v>
      </c>
      <c r="H1008" s="509" t="str">
        <f aca="false">IF('ORÇ.GLOBAL P CAIXA'!K1008="EXEC.","",IF('ORÇ.GLOBAL P CAIXA'!H1008&gt;0,'ORÇ.GLOBAL P CAIXA'!H1008,""))</f>
        <v/>
      </c>
      <c r="I1008" s="509" t="str">
        <f aca="false">IF('ORÇ.GLOBAL P CAIXA'!K1008="EXEC.","",IF('ORÇ.GLOBAL P CAIXA'!I1008&gt;0,'ORÇ.GLOBAL P CAIXA'!I1008,""))</f>
        <v/>
      </c>
      <c r="J1008" s="510" t="str">
        <f aca="false">IF('ORÇ.GLOBAL P CAIXA'!K1008="EXEC.","",IF('ORÇ.GLOBAL P CAIXA'!J1008&gt;0,'ORÇ.GLOBAL P CAIXA'!J1008,""))</f>
        <v/>
      </c>
      <c r="K1008" s="115"/>
      <c r="L1008" s="168" t="str">
        <f aca="false">IF(B1008&gt;0,"ok","ocultar")</f>
        <v>ocultar</v>
      </c>
      <c r="M1008" s="511" t="n">
        <f aca="false">ROUND(IF($O1008&lt;&gt;0,$O1008*(INFORMAÇÕES!$T$113/INFORMAÇÕES!$T$117),0),2)</f>
        <v>0</v>
      </c>
      <c r="N1008" s="511" t="n">
        <f aca="false">ROUND(IF($O1008&lt;&gt;0,$O1008*(INFORMAÇÕES!$T$114/INFORMAÇÕES!$T$117),0),2)</f>
        <v>0</v>
      </c>
      <c r="O1008" s="512" t="n">
        <f aca="false">IF(E1008=0,G1008,0)</f>
        <v>0</v>
      </c>
      <c r="Q1008" s="88"/>
      <c r="R1008" s="163" t="n">
        <f aca="false">IF(E1008&lt;&gt;0,G1008,0)</f>
        <v>0</v>
      </c>
      <c r="S1008" s="157" t="n">
        <f aca="false">IF(B1008=0,S1007,IF(ISNONTEXT(B1008)=TRUE(),INT(B1008),INT(LEFT(B1008,FIND(".",B1008)-1))))</f>
        <v>3</v>
      </c>
      <c r="T1008" s="157" t="str">
        <f aca="false">IF(T1009=1,1,IF(B1008&lt;&gt;0,1,IF(C1008&lt;&gt;0,1,IF(D1008&lt;&gt;0,1,IF('ORÇ.GLOBAL REF.'!E1008&lt;&gt;0,1,"")))))</f>
        <v/>
      </c>
      <c r="U1008" s="157" t="str">
        <f aca="false">IF(S1008=0," ",IF(S1008&lt;&gt;S1007,S1008," "))</f>
        <v> </v>
      </c>
      <c r="V1008" s="88"/>
    </row>
    <row r="1009" s="174" customFormat="true" ht="14.25" hidden="false" customHeight="false" outlineLevel="0" collapsed="false">
      <c r="A1009" s="159" t="n">
        <v>998</v>
      </c>
      <c r="B1009" s="160" t="n">
        <f aca="false">IF('ORÇ.GLOBAL P CAIXA'!K1009="EXEC.",0,'ORÇ.GLOBAL P CAIXA'!M1009)</f>
        <v>0</v>
      </c>
      <c r="C1009" s="161" t="n">
        <f aca="false">IF('ORÇ.GLOBAL P CAIXA'!K1009="EXEC.",0,'ORÇ.GLOBAL P CAIXA'!O1009)</f>
        <v>0</v>
      </c>
      <c r="D1009" s="162" t="n">
        <f aca="false">IF('ORÇ.GLOBAL P CAIXA'!K1009="EXEC.",0,'ORÇ.GLOBAL P CAIXA'!P1009)</f>
        <v>0</v>
      </c>
      <c r="E1009" s="163" t="n">
        <f aca="false">IF('ORÇ.GLOBAL P CAIXA'!K1009="EXEC.",0,ROUND('ORÇ.GLOBAL P CAIXA'!Q1009,2))</f>
        <v>0</v>
      </c>
      <c r="F1009" s="163" t="n">
        <f aca="false">IF('ORÇ.GLOBAL P CAIXA'!K1009="EXEC.",0,TRUNC((1+(IF(OR(H1009=0,H1009=""),'BDI REF.'!$K$5,CHOOSE(H1009,'BDI REF.'!$K$5,'BDI REF.'!$K$6,'BDI REF.'!$K$7))))*'ORÇ.GLOBAL P CAIXA'!R1009,2))</f>
        <v>0</v>
      </c>
      <c r="G1009" s="163" t="n">
        <f aca="false">IF('ORÇ.GLOBAL P CAIXA'!K1009="EXEC.",0,IF(E1009&lt;&gt;0,ROUND(E1009*F1009,2),IF(R1009=0,(SUMIF($S$12:$S$1011,B1009,$R$12:$R$1011)),R1009)))</f>
        <v>0</v>
      </c>
      <c r="H1009" s="509" t="str">
        <f aca="false">IF('ORÇ.GLOBAL P CAIXA'!K1009="EXEC.","",IF('ORÇ.GLOBAL P CAIXA'!H1009&gt;0,'ORÇ.GLOBAL P CAIXA'!H1009,""))</f>
        <v/>
      </c>
      <c r="I1009" s="509" t="str">
        <f aca="false">IF('ORÇ.GLOBAL P CAIXA'!K1009="EXEC.","",IF('ORÇ.GLOBAL P CAIXA'!I1009&gt;0,'ORÇ.GLOBAL P CAIXA'!I1009,""))</f>
        <v/>
      </c>
      <c r="J1009" s="510" t="str">
        <f aca="false">IF('ORÇ.GLOBAL P CAIXA'!K1009="EXEC.","",IF('ORÇ.GLOBAL P CAIXA'!J1009&gt;0,'ORÇ.GLOBAL P CAIXA'!J1009,""))</f>
        <v/>
      </c>
      <c r="K1009" s="115"/>
      <c r="L1009" s="168" t="str">
        <f aca="false">IF(B1009&gt;0,"ok","ocultar")</f>
        <v>ocultar</v>
      </c>
      <c r="M1009" s="511" t="n">
        <f aca="false">ROUND(IF($O1009&lt;&gt;0,$O1009*(INFORMAÇÕES!$T$113/INFORMAÇÕES!$T$117),0),2)</f>
        <v>0</v>
      </c>
      <c r="N1009" s="511" t="n">
        <f aca="false">ROUND(IF($O1009&lt;&gt;0,$O1009*(INFORMAÇÕES!$T$114/INFORMAÇÕES!$T$117),0),2)</f>
        <v>0</v>
      </c>
      <c r="O1009" s="512" t="n">
        <f aca="false">IF(E1009=0,G1009,0)</f>
        <v>0</v>
      </c>
      <c r="Q1009" s="88"/>
      <c r="R1009" s="163" t="n">
        <f aca="false">IF(E1009&lt;&gt;0,G1009,0)</f>
        <v>0</v>
      </c>
      <c r="S1009" s="157" t="n">
        <f aca="false">IF(B1009=0,S1008,IF(ISNONTEXT(B1009)=TRUE(),INT(B1009),INT(LEFT(B1009,FIND(".",B1009)-1))))</f>
        <v>3</v>
      </c>
      <c r="T1009" s="157" t="str">
        <f aca="false">IF(T1010=1,1,IF(B1009&lt;&gt;0,1,IF(C1009&lt;&gt;0,1,IF(D1009&lt;&gt;0,1,IF('ORÇ.GLOBAL REF.'!E1009&lt;&gt;0,1,"")))))</f>
        <v/>
      </c>
      <c r="U1009" s="157" t="str">
        <f aca="false">IF(S1009=0," ",IF(S1009&lt;&gt;S1008,S1009," "))</f>
        <v> </v>
      </c>
      <c r="V1009" s="88"/>
    </row>
    <row r="1010" s="174" customFormat="true" ht="14.25" hidden="false" customHeight="false" outlineLevel="0" collapsed="false">
      <c r="A1010" s="159" t="n">
        <v>999</v>
      </c>
      <c r="B1010" s="160" t="n">
        <f aca="false">IF('ORÇ.GLOBAL P CAIXA'!K1010="EXEC.",0,'ORÇ.GLOBAL P CAIXA'!M1010)</f>
        <v>0</v>
      </c>
      <c r="C1010" s="161" t="n">
        <f aca="false">IF('ORÇ.GLOBAL P CAIXA'!K1010="EXEC.",0,'ORÇ.GLOBAL P CAIXA'!O1010)</f>
        <v>0</v>
      </c>
      <c r="D1010" s="162" t="n">
        <f aca="false">IF('ORÇ.GLOBAL P CAIXA'!K1010="EXEC.",0,'ORÇ.GLOBAL P CAIXA'!P1010)</f>
        <v>0</v>
      </c>
      <c r="E1010" s="163" t="n">
        <f aca="false">IF('ORÇ.GLOBAL P CAIXA'!K1010="EXEC.",0,ROUND('ORÇ.GLOBAL P CAIXA'!Q1010,2))</f>
        <v>0</v>
      </c>
      <c r="F1010" s="163" t="n">
        <f aca="false">IF('ORÇ.GLOBAL P CAIXA'!K1010="EXEC.",0,TRUNC((1+(IF(OR(H1010=0,H1010=""),'BDI REF.'!$K$5,CHOOSE(H1010,'BDI REF.'!$K$5,'BDI REF.'!$K$6,'BDI REF.'!$K$7))))*'ORÇ.GLOBAL P CAIXA'!R1010,2))</f>
        <v>0</v>
      </c>
      <c r="G1010" s="163" t="n">
        <f aca="false">IF('ORÇ.GLOBAL P CAIXA'!K1010="EXEC.",0,IF(E1010&lt;&gt;0,ROUND(E1010*F1010,2),IF(R1010=0,(SUMIF($S$12:$S$1011,B1010,$R$12:$R$1011)),R1010)))</f>
        <v>0</v>
      </c>
      <c r="H1010" s="509" t="str">
        <f aca="false">IF('ORÇ.GLOBAL P CAIXA'!K1010="EXEC.","",IF('ORÇ.GLOBAL P CAIXA'!H1010&gt;0,'ORÇ.GLOBAL P CAIXA'!H1010,""))</f>
        <v/>
      </c>
      <c r="I1010" s="509" t="str">
        <f aca="false">IF('ORÇ.GLOBAL P CAIXA'!K1010="EXEC.","",IF('ORÇ.GLOBAL P CAIXA'!I1010&gt;0,'ORÇ.GLOBAL P CAIXA'!I1010,""))</f>
        <v/>
      </c>
      <c r="J1010" s="510" t="str">
        <f aca="false">IF('ORÇ.GLOBAL P CAIXA'!K1010="EXEC.","",IF('ORÇ.GLOBAL P CAIXA'!J1010&gt;0,'ORÇ.GLOBAL P CAIXA'!J1010,""))</f>
        <v/>
      </c>
      <c r="K1010" s="115"/>
      <c r="L1010" s="168" t="str">
        <f aca="false">IF(B1010&gt;0,"ok","ocultar")</f>
        <v>ocultar</v>
      </c>
      <c r="M1010" s="511" t="n">
        <f aca="false">ROUND(IF($O1010&lt;&gt;0,$O1010*(INFORMAÇÕES!$T$113/INFORMAÇÕES!$T$117),0),2)</f>
        <v>0</v>
      </c>
      <c r="N1010" s="511" t="n">
        <f aca="false">ROUND(IF($O1010&lt;&gt;0,$O1010*(INFORMAÇÕES!$T$114/INFORMAÇÕES!$T$117),0),2)</f>
        <v>0</v>
      </c>
      <c r="O1010" s="512" t="n">
        <f aca="false">IF(E1010=0,G1010,0)</f>
        <v>0</v>
      </c>
      <c r="Q1010" s="88"/>
      <c r="R1010" s="163" t="n">
        <f aca="false">IF(E1010&lt;&gt;0,G1010,0)</f>
        <v>0</v>
      </c>
      <c r="S1010" s="157" t="n">
        <f aca="false">IF(B1010=0,S1009,IF(ISNONTEXT(B1010)=TRUE(),INT(B1010),INT(LEFT(B1010,FIND(".",B1010)-1))))</f>
        <v>3</v>
      </c>
      <c r="T1010" s="157" t="str">
        <f aca="false">IF(T1011=1,1,IF(B1010&lt;&gt;0,1,IF(C1010&lt;&gt;0,1,IF(D1010&lt;&gt;0,1,IF('ORÇ.GLOBAL REF.'!E1010&lt;&gt;0,1,"")))))</f>
        <v/>
      </c>
      <c r="U1010" s="157" t="str">
        <f aca="false">IF(S1010=0," ",IF(S1010&lt;&gt;S1009,S1010," "))</f>
        <v> </v>
      </c>
      <c r="V1010" s="88"/>
    </row>
    <row r="1011" s="174" customFormat="true" ht="14.25" hidden="false" customHeight="false" outlineLevel="0" collapsed="false">
      <c r="A1011" s="159" t="n">
        <v>1000</v>
      </c>
      <c r="B1011" s="160" t="n">
        <f aca="false">IF('ORÇ.GLOBAL P CAIXA'!K1011="EXEC.",0,'ORÇ.GLOBAL P CAIXA'!M1011)</f>
        <v>0</v>
      </c>
      <c r="C1011" s="161" t="n">
        <f aca="false">IF('ORÇ.GLOBAL P CAIXA'!K1011="EXEC.",0,'ORÇ.GLOBAL P CAIXA'!O1011)</f>
        <v>0</v>
      </c>
      <c r="D1011" s="162" t="n">
        <f aca="false">IF('ORÇ.GLOBAL P CAIXA'!K1011="EXEC.",0,'ORÇ.GLOBAL P CAIXA'!P1011)</f>
        <v>0</v>
      </c>
      <c r="E1011" s="163" t="n">
        <f aca="false">IF('ORÇ.GLOBAL P CAIXA'!K1011="EXEC.",0,ROUND('ORÇ.GLOBAL P CAIXA'!Q1011,2))</f>
        <v>0</v>
      </c>
      <c r="F1011" s="163" t="n">
        <f aca="false">IF('ORÇ.GLOBAL P CAIXA'!K1011="EXEC.",0,TRUNC((1+(IF(OR(H1011=0,H1011=""),'BDI REF.'!$K$5,CHOOSE(H1011,'BDI REF.'!$K$5,'BDI REF.'!$K$6,'BDI REF.'!$K$7))))*'ORÇ.GLOBAL P CAIXA'!R1011,2))</f>
        <v>0</v>
      </c>
      <c r="G1011" s="163" t="n">
        <f aca="false">IF('ORÇ.GLOBAL P CAIXA'!K1011="EXEC.",0,IF(E1011&lt;&gt;0,ROUND(E1011*F1011,2),IF(R1011=0,(SUMIF($S$12:$S$1011,B1011,$R$12:$R$1011)),R1011)))</f>
        <v>0</v>
      </c>
      <c r="H1011" s="509" t="str">
        <f aca="false">IF('ORÇ.GLOBAL P CAIXA'!K1011="EXEC.","",IF('ORÇ.GLOBAL P CAIXA'!H1011&gt;0,'ORÇ.GLOBAL P CAIXA'!H1011,""))</f>
        <v/>
      </c>
      <c r="I1011" s="509" t="str">
        <f aca="false">IF('ORÇ.GLOBAL P CAIXA'!K1011="EXEC.","",IF('ORÇ.GLOBAL P CAIXA'!I1011&gt;0,'ORÇ.GLOBAL P CAIXA'!I1011,""))</f>
        <v/>
      </c>
      <c r="J1011" s="510" t="str">
        <f aca="false">IF('ORÇ.GLOBAL P CAIXA'!K1011="EXEC.","",IF('ORÇ.GLOBAL P CAIXA'!J1011&gt;0,'ORÇ.GLOBAL P CAIXA'!J1011,""))</f>
        <v/>
      </c>
      <c r="K1011" s="115"/>
      <c r="L1011" s="168" t="str">
        <f aca="false">IF(B1011&gt;0,"ok","ocultar")</f>
        <v>ocultar</v>
      </c>
      <c r="M1011" s="511" t="n">
        <f aca="false">ROUND(IF($O1011&lt;&gt;0,$O1011*(INFORMAÇÕES!$T$113/INFORMAÇÕES!$T$117),0),2)</f>
        <v>0</v>
      </c>
      <c r="N1011" s="511" t="n">
        <f aca="false">ROUND(IF($O1011&lt;&gt;0,$O1011*(INFORMAÇÕES!$T$114/INFORMAÇÕES!$T$117),0),2)</f>
        <v>0</v>
      </c>
      <c r="O1011" s="512" t="n">
        <f aca="false">IF(E1011=0,G1011,0)</f>
        <v>0</v>
      </c>
      <c r="Q1011" s="88"/>
      <c r="R1011" s="163" t="n">
        <f aca="false">IF(E1011&lt;&gt;0,G1011,0)</f>
        <v>0</v>
      </c>
      <c r="S1011" s="157" t="n">
        <f aca="false">IF(B1011=0,S1010,IF(ISNONTEXT(B1011)=TRUE(),INT(B1011),INT(LEFT(B1011,FIND(".",B1011)-1))))</f>
        <v>3</v>
      </c>
      <c r="T1011" s="157" t="str">
        <f aca="false">IF(T1012=1,1,IF(B1011&lt;&gt;0,1,IF(C1011&lt;&gt;0,1,IF(D1011&lt;&gt;0,1,IF('ORÇ.GLOBAL REF.'!E1011&lt;&gt;0,1,"")))))</f>
        <v/>
      </c>
      <c r="U1011" s="157" t="str">
        <f aca="false">IF(S1011=0," ",IF(S1011&lt;&gt;S1010,S1011," "))</f>
        <v> </v>
      </c>
      <c r="V1011" s="88"/>
    </row>
    <row r="1012" s="174" customFormat="true" ht="6" hidden="false" customHeight="true" outlineLevel="0" collapsed="false">
      <c r="A1012" s="159"/>
      <c r="B1012" s="190"/>
      <c r="C1012" s="190"/>
      <c r="D1012" s="190"/>
      <c r="E1012" s="191"/>
      <c r="F1012" s="191"/>
      <c r="G1012" s="191"/>
      <c r="H1012" s="191"/>
      <c r="I1012" s="191"/>
      <c r="J1012" s="190"/>
      <c r="K1012" s="190"/>
      <c r="M1012" s="102"/>
      <c r="N1012" s="102"/>
      <c r="O1012" s="102"/>
      <c r="Q1012" s="88"/>
      <c r="S1012" s="88"/>
      <c r="T1012" s="88"/>
      <c r="U1012" s="88"/>
      <c r="V1012" s="88"/>
    </row>
    <row r="1013" s="174" customFormat="true" ht="14.25" hidden="false" customHeight="false" outlineLevel="0" collapsed="false">
      <c r="A1013" s="159"/>
      <c r="B1013" s="513"/>
      <c r="C1013" s="514"/>
      <c r="D1013" s="514"/>
      <c r="E1013" s="515"/>
      <c r="F1013" s="515"/>
      <c r="G1013" s="516"/>
      <c r="H1013" s="191"/>
      <c r="I1013" s="191"/>
      <c r="J1013" s="197"/>
      <c r="K1013" s="197"/>
      <c r="Q1013" s="88"/>
      <c r="S1013" s="88"/>
      <c r="T1013" s="157" t="n">
        <f aca="false">SUM(T12:T1011)</f>
        <v>7</v>
      </c>
      <c r="U1013" s="88"/>
      <c r="V1013" s="88"/>
    </row>
    <row r="1014" s="174" customFormat="true" ht="14.25" hidden="false" customHeight="false" outlineLevel="0" collapsed="false">
      <c r="A1014" s="159"/>
      <c r="B1014" s="204" t="s">
        <v>92</v>
      </c>
      <c r="C1014" s="205"/>
      <c r="D1014" s="205"/>
      <c r="E1014" s="206"/>
      <c r="F1014" s="206"/>
      <c r="G1014" s="517" t="n">
        <f aca="false">SUM($R$13:$R$1011)</f>
        <v>41766.75</v>
      </c>
      <c r="H1014" s="199"/>
      <c r="I1014" s="199"/>
      <c r="J1014" s="197"/>
      <c r="K1014" s="197"/>
      <c r="M1014" s="518" t="n">
        <f aca="false">SUM(M12:M1011)</f>
        <v>0</v>
      </c>
      <c r="N1014" s="518" t="n">
        <f aca="false">SUM(N12:N1011)</f>
        <v>41766.75</v>
      </c>
      <c r="O1014" s="519" t="n">
        <f aca="false">SUM(O12:O1011)</f>
        <v>41766.75</v>
      </c>
      <c r="Q1014" s="88"/>
      <c r="S1014" s="88"/>
      <c r="T1014" s="88"/>
      <c r="U1014" s="88"/>
      <c r="V1014" s="88"/>
    </row>
    <row r="1015" s="91" customFormat="true" ht="6" hidden="false" customHeight="true" outlineLevel="0" collapsed="false">
      <c r="A1015" s="89"/>
      <c r="B1015" s="520"/>
      <c r="C1015" s="521"/>
      <c r="D1015" s="521"/>
      <c r="E1015" s="521"/>
      <c r="F1015" s="522"/>
      <c r="G1015" s="523"/>
      <c r="H1015" s="523"/>
      <c r="I1015" s="523"/>
      <c r="J1015" s="208"/>
      <c r="K1015" s="208"/>
      <c r="M1015" s="102"/>
      <c r="N1015" s="102"/>
      <c r="O1015" s="102"/>
      <c r="Q1015" s="88"/>
      <c r="S1015" s="88"/>
      <c r="T1015" s="88"/>
      <c r="U1015" s="88"/>
      <c r="V1015" s="88"/>
    </row>
    <row r="1016" s="102" customFormat="true" ht="6" hidden="false" customHeight="true" outlineLevel="0" collapsed="false">
      <c r="A1016" s="95"/>
      <c r="B1016" s="103"/>
      <c r="C1016" s="103"/>
      <c r="D1016" s="103"/>
      <c r="E1016" s="84"/>
      <c r="F1016" s="209"/>
      <c r="G1016" s="209"/>
      <c r="H1016" s="209"/>
      <c r="I1016" s="209"/>
      <c r="J1016" s="103"/>
      <c r="K1016" s="103"/>
      <c r="Q1016" s="88"/>
      <c r="S1016" s="88"/>
      <c r="T1016" s="88"/>
      <c r="U1016" s="88"/>
      <c r="V1016" s="88"/>
    </row>
    <row r="1017" s="102" customFormat="true" ht="34.5" hidden="false" customHeight="true" outlineLevel="0" collapsed="false">
      <c r="A1017" s="95"/>
      <c r="B1017" s="210" t="s">
        <v>142</v>
      </c>
      <c r="C1017" s="211" t="n">
        <f aca="false">'ORÇ.GLOBAL P CAIXA'!P6</f>
        <v>45414</v>
      </c>
      <c r="D1017" s="84"/>
      <c r="E1017" s="524" t="str">
        <f aca="false">IF('ORÇ.GLOBAL P CAIXA'!E1017&gt;0,'ORÇ.GLOBAL P CAIXA'!E1017,"")</f>
        <v/>
      </c>
      <c r="F1017" s="213"/>
      <c r="G1017" s="214"/>
      <c r="H1017" s="214"/>
      <c r="I1017" s="214"/>
      <c r="J1017" s="215"/>
      <c r="K1017" s="216"/>
      <c r="Q1017" s="88"/>
      <c r="S1017" s="88"/>
      <c r="T1017" s="88"/>
      <c r="U1017" s="88"/>
      <c r="V1017" s="88"/>
    </row>
    <row r="1018" s="225" customFormat="true" ht="24" hidden="false" customHeight="true" outlineLevel="0" collapsed="false">
      <c r="A1018" s="217"/>
      <c r="B1018" s="218" t="s">
        <v>143</v>
      </c>
      <c r="C1018" s="219"/>
      <c r="D1018" s="220"/>
      <c r="E1018" s="221" t="s">
        <v>144</v>
      </c>
      <c r="F1018" s="222"/>
      <c r="G1018" s="223"/>
      <c r="H1018" s="224"/>
      <c r="I1018" s="224"/>
      <c r="J1018" s="218"/>
      <c r="K1018" s="218"/>
      <c r="M1018" s="102"/>
      <c r="N1018" s="102"/>
      <c r="O1018" s="102"/>
      <c r="Q1018" s="88"/>
      <c r="S1018" s="88"/>
      <c r="T1018" s="88"/>
      <c r="U1018" s="88"/>
      <c r="V1018" s="88"/>
    </row>
    <row r="1019" s="225" customFormat="true" ht="25.5" hidden="false" customHeight="true" outlineLevel="0" collapsed="false">
      <c r="A1019" s="217"/>
      <c r="B1019" s="226"/>
      <c r="C1019" s="219"/>
      <c r="D1019" s="219"/>
      <c r="E1019" s="219"/>
      <c r="F1019" s="227"/>
      <c r="G1019" s="227"/>
      <c r="H1019" s="227"/>
      <c r="I1019" s="227"/>
      <c r="J1019" s="226"/>
      <c r="K1019" s="226"/>
      <c r="M1019" s="102"/>
      <c r="N1019" s="102"/>
      <c r="O1019" s="102"/>
      <c r="Q1019" s="88"/>
      <c r="S1019" s="88"/>
      <c r="T1019" s="88"/>
      <c r="U1019" s="88"/>
      <c r="V1019" s="88"/>
    </row>
  </sheetData>
  <sheetProtection sheet="true" password="fe9a" objects="true" scenarios="true" formatRows="false" autoFilter="false"/>
  <autoFilter ref="L11:L1011"/>
  <mergeCells count="5">
    <mergeCell ref="L1:L2"/>
    <mergeCell ref="D2:J2"/>
    <mergeCell ref="F10:G10"/>
    <mergeCell ref="H10:H11"/>
    <mergeCell ref="I10:I11"/>
  </mergeCells>
  <conditionalFormatting sqref="C8:I8">
    <cfRule type="expression" priority="2" aboveAverage="0" equalAverage="0" bottom="0" percent="0" rank="0" text="" dxfId="86">
      <formula>$C$8="PREENCHA O NOME DA OBRA NA GUIA 'INFORMAÇÕES'"</formula>
    </cfRule>
  </conditionalFormatting>
  <conditionalFormatting sqref="G3:I9">
    <cfRule type="cellIs" priority="3" operator="equal" aboveAverage="0" equalAverage="0" bottom="0" percent="0" rank="0" text="" dxfId="87">
      <formula>0</formula>
    </cfRule>
  </conditionalFormatting>
  <conditionalFormatting sqref="H12:J1011">
    <cfRule type="expression" priority="4" aboveAverage="0" equalAverage="0" bottom="0" percent="0" rank="0" text="" dxfId="88">
      <formula>$I12="O"</formula>
    </cfRule>
    <cfRule type="expression" priority="5" aboveAverage="0" equalAverage="0" bottom="0" percent="0" rank="0" text="" dxfId="89">
      <formula>$I12="CF"</formula>
    </cfRule>
    <cfRule type="expression" priority="6" aboveAverage="0" equalAverage="0" bottom="0" percent="0" rank="0" text="" dxfId="90">
      <formula>$I12="C"</formula>
    </cfRule>
    <cfRule type="expression" priority="7" aboveAverage="0" equalAverage="0" bottom="0" percent="0" rank="0" text="" dxfId="91">
      <formula>$I12="R"</formula>
    </cfRule>
  </conditionalFormatting>
  <conditionalFormatting sqref="R12:R1011">
    <cfRule type="expression" priority="8" aboveAverage="0" equalAverage="0" bottom="0" percent="0" rank="0" text="" dxfId="92">
      <formula>$B12=$U12</formula>
    </cfRule>
  </conditionalFormatting>
  <conditionalFormatting sqref="B12:J1011">
    <cfRule type="expression" priority="9" aboveAverage="0" equalAverage="0" bottom="0" percent="0" rank="0" text="" dxfId="93">
      <formula>$B12=$U12</formula>
    </cfRule>
  </conditionalFormatting>
  <conditionalFormatting sqref="B3:B1019 C9:C1011 J9:J1019 D12:D1011 E12:F1012 G12:I1015 C168:D1012 R12:R1019 D3:D9 E7:F9 C8:F8 B1 E1:F1 J1:K1 M1:ID8 R1:R10 A1:A1019 C2:C7 E3 J3:K3 F3:F5 M9:Y9 AF9:BQ9 L9:O11 W9:AC13 AD9:AE16 P9:P1019 BR9:ID1019 B10:F10 AB12:AE16 M12:O1012 W12:AA1019 L12:L66205 AB18:AE1019 AK156:AK157 AN156:AN157 K1012:K1019 M1014:O1014 E1014:F1015 D1014:D1016 C1014:C1019 N1015:O1019 M1015:M66205 AF1016:BQ1019 D1018:E1019 F1019">
    <cfRule type="cellIs" priority="10" operator="equal" aboveAverage="0" equalAverage="0" bottom="0" percent="0" rank="0" text="" dxfId="94">
      <formula>0</formula>
    </cfRule>
  </conditionalFormatting>
  <printOptions headings="false" gridLines="false" gridLinesSet="true" horizontalCentered="true" verticalCentered="false"/>
  <pageMargins left="0.39375" right="0.39375" top="0.590277777777778" bottom="0.590972222222222" header="0.511811023622047" footer="0.315277777777778"/>
  <pageSetup paperSize="9" scale="73" fitToWidth="1" fitToHeight="1" pageOrder="downThenOver" orientation="portrait" blackAndWhite="false" draft="false" cellComments="none" horizontalDpi="300" verticalDpi="300" copies="1"/>
  <headerFooter differentFirst="false" differentOddEven="false">
    <oddHeader/>
    <oddFooter>&amp;R&amp;"Technic,Regular"&amp;8&amp;P/&amp;N</oddFooter>
  </headerFooter>
  <colBreaks count="1" manualBreakCount="1">
    <brk id="11" man="true" max="65535" min="0"/>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AQ5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7" ySplit="0" topLeftCell="H1" activePane="topRight" state="frozen"/>
      <selection pane="topLeft" activeCell="A1" activeCellId="0" sqref="A1"/>
      <selection pane="topRight" activeCell="H1" activeCellId="0" sqref="H1"/>
    </sheetView>
  </sheetViews>
  <sheetFormatPr defaultColWidth="9.109375" defaultRowHeight="14.25" zeroHeight="false" outlineLevelRow="0" outlineLevelCol="0"/>
  <cols>
    <col collapsed="false" customWidth="true" hidden="false" outlineLevel="0" max="1" min="1" style="88" width="2"/>
    <col collapsed="false" customWidth="true" hidden="true" outlineLevel="0" max="2" min="2" style="88" width="4.56"/>
    <col collapsed="false" customWidth="true" hidden="true" outlineLevel="0" max="4" min="3" style="88" width="9.67"/>
    <col collapsed="false" customWidth="true" hidden="false" outlineLevel="0" max="5" min="5" style="228" width="7.44"/>
    <col collapsed="false" customWidth="true" hidden="false" outlineLevel="0" max="6" min="6" style="88" width="66"/>
    <col collapsed="false" customWidth="true" hidden="false" outlineLevel="0" max="7" min="7" style="88" width="12.11"/>
    <col collapsed="false" customWidth="true" hidden="false" outlineLevel="0" max="43" min="8" style="88" width="5.56"/>
    <col collapsed="false" customWidth="false" hidden="false" outlineLevel="0" max="16384" min="49" style="88" width="9.11"/>
  </cols>
  <sheetData>
    <row r="1" customFormat="false" ht="10.5" hidden="false" customHeight="true" outlineLevel="0" collapsed="false"/>
    <row r="2" customFormat="false" ht="22.5" hidden="false" customHeight="true" outlineLevel="0" collapsed="false">
      <c r="E2" s="230" t="str">
        <f aca="false">IF($AQ$46&lt;100,"O percentual acumulado é INFERIOR a 100%",IF($AQ$46&gt;100,"O percentual acumulado é SUPERIOR a 100%","CRONOGRAMA FÍSICO-FINANCEIRO"))</f>
        <v>O percentual acumulado é INFERIOR a 100%</v>
      </c>
      <c r="F2" s="230"/>
      <c r="G2" s="231" t="s">
        <v>99</v>
      </c>
      <c r="H2" s="232" t="str">
        <f aca="false">'ORÇ.GLOBAL REF.'!G6</f>
        <v/>
      </c>
      <c r="I2" s="233"/>
      <c r="J2" s="234"/>
      <c r="K2" s="231" t="str">
        <f aca="false">CONCATENATE("Tomador: ",'ORÇ.GLOBAL REF.'!C4)</f>
        <v>Tomador: MUNICÍPIO DE CASTRO</v>
      </c>
      <c r="L2" s="233"/>
      <c r="M2" s="233"/>
      <c r="N2" s="233"/>
      <c r="O2" s="233"/>
      <c r="P2" s="233"/>
      <c r="Q2" s="233"/>
      <c r="R2" s="233"/>
      <c r="S2" s="234"/>
      <c r="T2" s="235" t="str">
        <f aca="false">H2</f>
        <v/>
      </c>
      <c r="U2" s="233"/>
      <c r="V2" s="234"/>
      <c r="W2" s="231" t="str">
        <f aca="false">K2</f>
        <v>Tomador: MUNICÍPIO DE CASTRO</v>
      </c>
      <c r="X2" s="233"/>
      <c r="Y2" s="233"/>
      <c r="Z2" s="233"/>
      <c r="AA2" s="233"/>
      <c r="AB2" s="233"/>
      <c r="AC2" s="233"/>
      <c r="AD2" s="233"/>
      <c r="AE2" s="234"/>
      <c r="AF2" s="235" t="str">
        <f aca="false">H2</f>
        <v/>
      </c>
      <c r="AG2" s="233"/>
      <c r="AH2" s="234"/>
      <c r="AI2" s="231" t="str">
        <f aca="false">K2</f>
        <v>Tomador: MUNICÍPIO DE CASTRO</v>
      </c>
      <c r="AJ2" s="233"/>
      <c r="AK2" s="233"/>
      <c r="AL2" s="233"/>
      <c r="AM2" s="233"/>
      <c r="AN2" s="233"/>
      <c r="AO2" s="233"/>
      <c r="AP2" s="233"/>
      <c r="AQ2" s="234"/>
    </row>
    <row r="3" customFormat="false" ht="3.75" hidden="false" customHeight="true" outlineLevel="0" collapsed="false">
      <c r="E3" s="236"/>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I3" s="236"/>
      <c r="AJ3" s="236"/>
      <c r="AK3" s="236"/>
      <c r="AL3" s="236"/>
      <c r="AM3" s="236"/>
      <c r="AN3" s="236"/>
      <c r="AO3" s="236"/>
      <c r="AP3" s="236"/>
      <c r="AQ3" s="236"/>
    </row>
    <row r="4" customFormat="false" ht="12" hidden="false" customHeight="true" outlineLevel="0" collapsed="false">
      <c r="E4" s="231" t="str">
        <f aca="false">CONCATENATE("Empreendimento: ",'ORÇ.GLOBAL REF.'!C8)</f>
        <v>Empreendimento: SUBSTITUIÇÃO TELHAS UBS SOCAVÃO</v>
      </c>
      <c r="F4" s="233"/>
      <c r="G4" s="233"/>
      <c r="H4" s="233"/>
      <c r="I4" s="233"/>
      <c r="J4" s="234"/>
      <c r="K4" s="231" t="str">
        <f aca="false">CONCATENATE("Programa: ",'ORÇ.GLOBAL REF.'!C6)</f>
        <v>Programa: </v>
      </c>
      <c r="L4" s="233"/>
      <c r="M4" s="233"/>
      <c r="N4" s="233"/>
      <c r="O4" s="233"/>
      <c r="P4" s="233"/>
      <c r="Q4" s="233"/>
      <c r="R4" s="233"/>
      <c r="S4" s="234"/>
      <c r="T4" s="233"/>
      <c r="U4" s="233"/>
      <c r="V4" s="234"/>
      <c r="W4" s="231" t="str">
        <f aca="false">K4</f>
        <v>Programa: </v>
      </c>
      <c r="X4" s="233"/>
      <c r="Y4" s="233"/>
      <c r="Z4" s="233"/>
      <c r="AA4" s="233"/>
      <c r="AB4" s="233"/>
      <c r="AC4" s="233"/>
      <c r="AD4" s="233"/>
      <c r="AE4" s="234"/>
      <c r="AF4" s="233"/>
      <c r="AG4" s="233"/>
      <c r="AH4" s="234"/>
      <c r="AI4" s="231" t="str">
        <f aca="false">K4</f>
        <v>Programa: </v>
      </c>
      <c r="AJ4" s="233"/>
      <c r="AK4" s="233"/>
      <c r="AL4" s="233"/>
      <c r="AM4" s="233"/>
      <c r="AN4" s="233"/>
      <c r="AO4" s="233"/>
      <c r="AP4" s="233"/>
      <c r="AQ4" s="234"/>
    </row>
    <row r="5" customFormat="false" ht="3.75" hidden="false" customHeight="true" outlineLevel="0" collapsed="false">
      <c r="E5" s="236"/>
      <c r="F5" s="236"/>
      <c r="G5" s="237"/>
      <c r="H5" s="237"/>
      <c r="I5" s="237"/>
      <c r="J5" s="237"/>
      <c r="K5" s="237"/>
      <c r="L5" s="237"/>
      <c r="M5" s="237"/>
      <c r="N5" s="237"/>
      <c r="O5" s="237"/>
      <c r="P5" s="237"/>
      <c r="Q5" s="237"/>
      <c r="R5" s="237"/>
      <c r="S5" s="237"/>
      <c r="T5" s="237"/>
      <c r="U5" s="237"/>
      <c r="V5" s="237"/>
      <c r="W5" s="238"/>
      <c r="X5" s="238"/>
      <c r="Y5" s="238"/>
      <c r="Z5" s="238"/>
      <c r="AA5" s="238"/>
      <c r="AB5" s="238"/>
      <c r="AC5" s="238"/>
      <c r="AD5" s="238"/>
      <c r="AE5" s="238"/>
      <c r="AF5" s="238"/>
      <c r="AG5" s="238"/>
      <c r="AH5" s="238"/>
      <c r="AI5" s="238"/>
      <c r="AJ5" s="238"/>
      <c r="AK5" s="238"/>
      <c r="AL5" s="238"/>
      <c r="AM5" s="238"/>
      <c r="AN5" s="238"/>
      <c r="AO5" s="238"/>
      <c r="AP5" s="238"/>
      <c r="AQ5" s="238"/>
    </row>
    <row r="6" customFormat="false" ht="3.75" hidden="false" customHeight="true" outlineLevel="0" collapsed="false">
      <c r="E6" s="237"/>
      <c r="F6" s="237"/>
      <c r="G6" s="237"/>
      <c r="H6" s="237"/>
      <c r="I6" s="237"/>
      <c r="J6" s="237"/>
      <c r="K6" s="237"/>
      <c r="L6" s="237"/>
      <c r="M6" s="237"/>
      <c r="N6" s="238"/>
      <c r="O6" s="238"/>
      <c r="P6" s="238"/>
      <c r="Q6" s="238"/>
      <c r="R6" s="238"/>
      <c r="S6" s="238"/>
      <c r="T6" s="238"/>
      <c r="U6" s="238"/>
      <c r="V6" s="238"/>
      <c r="W6" s="238"/>
      <c r="X6" s="238"/>
      <c r="Y6" s="238"/>
      <c r="Z6" s="238"/>
      <c r="AA6" s="238"/>
      <c r="AB6" s="238"/>
      <c r="AC6" s="238"/>
      <c r="AD6" s="238"/>
      <c r="AE6" s="236"/>
      <c r="AF6" s="236"/>
      <c r="AG6" s="236"/>
      <c r="AH6" s="236"/>
      <c r="AI6" s="236"/>
      <c r="AJ6" s="236"/>
      <c r="AK6" s="236"/>
      <c r="AL6" s="236"/>
      <c r="AM6" s="236"/>
      <c r="AN6" s="236"/>
      <c r="AO6" s="236"/>
      <c r="AP6" s="236"/>
      <c r="AQ6" s="236"/>
    </row>
    <row r="7" customFormat="false" ht="9.75" hidden="false" customHeight="true" outlineLevel="0" collapsed="false">
      <c r="E7" s="239" t="s">
        <v>145</v>
      </c>
      <c r="F7" s="239" t="s">
        <v>146</v>
      </c>
      <c r="G7" s="240" t="s">
        <v>147</v>
      </c>
      <c r="H7" s="241" t="s">
        <v>148</v>
      </c>
      <c r="I7" s="241"/>
      <c r="J7" s="241" t="s">
        <v>149</v>
      </c>
      <c r="K7" s="241"/>
      <c r="L7" s="241" t="s">
        <v>150</v>
      </c>
      <c r="M7" s="241"/>
      <c r="N7" s="241" t="s">
        <v>151</v>
      </c>
      <c r="O7" s="241"/>
      <c r="P7" s="241" t="s">
        <v>152</v>
      </c>
      <c r="Q7" s="241"/>
      <c r="R7" s="241" t="s">
        <v>153</v>
      </c>
      <c r="S7" s="241"/>
      <c r="T7" s="241" t="s">
        <v>154</v>
      </c>
      <c r="U7" s="241"/>
      <c r="V7" s="241" t="s">
        <v>155</v>
      </c>
      <c r="W7" s="241"/>
      <c r="X7" s="241" t="s">
        <v>156</v>
      </c>
      <c r="Y7" s="241"/>
      <c r="Z7" s="241" t="s">
        <v>157</v>
      </c>
      <c r="AA7" s="241"/>
      <c r="AB7" s="241" t="s">
        <v>158</v>
      </c>
      <c r="AC7" s="241"/>
      <c r="AD7" s="241" t="s">
        <v>159</v>
      </c>
      <c r="AE7" s="241"/>
      <c r="AF7" s="241" t="s">
        <v>160</v>
      </c>
      <c r="AG7" s="241"/>
      <c r="AH7" s="241" t="s">
        <v>161</v>
      </c>
      <c r="AI7" s="241"/>
      <c r="AJ7" s="241" t="s">
        <v>162</v>
      </c>
      <c r="AK7" s="241"/>
      <c r="AL7" s="241" t="s">
        <v>163</v>
      </c>
      <c r="AM7" s="241"/>
      <c r="AN7" s="241" t="s">
        <v>164</v>
      </c>
      <c r="AO7" s="241"/>
      <c r="AP7" s="241" t="s">
        <v>165</v>
      </c>
      <c r="AQ7" s="241"/>
    </row>
    <row r="8" customFormat="false" ht="9.75" hidden="false" customHeight="true" outlineLevel="0" collapsed="false">
      <c r="B8" s="242" t="s">
        <v>166</v>
      </c>
      <c r="C8" s="242" t="s">
        <v>167</v>
      </c>
      <c r="D8" s="242" t="s">
        <v>168</v>
      </c>
      <c r="E8" s="239"/>
      <c r="F8" s="239"/>
      <c r="G8" s="240"/>
      <c r="H8" s="243" t="s">
        <v>169</v>
      </c>
      <c r="I8" s="239" t="s">
        <v>170</v>
      </c>
      <c r="J8" s="243" t="s">
        <v>169</v>
      </c>
      <c r="K8" s="239" t="s">
        <v>170</v>
      </c>
      <c r="L8" s="243" t="s">
        <v>169</v>
      </c>
      <c r="M8" s="239" t="s">
        <v>170</v>
      </c>
      <c r="N8" s="243" t="s">
        <v>169</v>
      </c>
      <c r="O8" s="239" t="s">
        <v>170</v>
      </c>
      <c r="P8" s="243" t="s">
        <v>169</v>
      </c>
      <c r="Q8" s="239" t="s">
        <v>170</v>
      </c>
      <c r="R8" s="243" t="s">
        <v>169</v>
      </c>
      <c r="S8" s="239" t="s">
        <v>170</v>
      </c>
      <c r="T8" s="243" t="s">
        <v>169</v>
      </c>
      <c r="U8" s="239" t="s">
        <v>170</v>
      </c>
      <c r="V8" s="243" t="s">
        <v>169</v>
      </c>
      <c r="W8" s="239" t="s">
        <v>170</v>
      </c>
      <c r="X8" s="243" t="s">
        <v>169</v>
      </c>
      <c r="Y8" s="239" t="s">
        <v>170</v>
      </c>
      <c r="Z8" s="243" t="s">
        <v>169</v>
      </c>
      <c r="AA8" s="239" t="s">
        <v>170</v>
      </c>
      <c r="AB8" s="243" t="s">
        <v>169</v>
      </c>
      <c r="AC8" s="239" t="s">
        <v>170</v>
      </c>
      <c r="AD8" s="243" t="s">
        <v>169</v>
      </c>
      <c r="AE8" s="239" t="s">
        <v>170</v>
      </c>
      <c r="AF8" s="243" t="s">
        <v>169</v>
      </c>
      <c r="AG8" s="239" t="s">
        <v>170</v>
      </c>
      <c r="AH8" s="243" t="s">
        <v>169</v>
      </c>
      <c r="AI8" s="239" t="s">
        <v>170</v>
      </c>
      <c r="AJ8" s="243" t="s">
        <v>169</v>
      </c>
      <c r="AK8" s="239" t="s">
        <v>170</v>
      </c>
      <c r="AL8" s="243" t="s">
        <v>169</v>
      </c>
      <c r="AM8" s="239" t="s">
        <v>170</v>
      </c>
      <c r="AN8" s="243" t="s">
        <v>169</v>
      </c>
      <c r="AO8" s="239" t="s">
        <v>170</v>
      </c>
      <c r="AP8" s="243" t="s">
        <v>169</v>
      </c>
      <c r="AQ8" s="239" t="s">
        <v>170</v>
      </c>
    </row>
    <row r="9" customFormat="false" ht="9.75" hidden="false" customHeight="true" outlineLevel="0" collapsed="false">
      <c r="B9" s="244" t="n">
        <f aca="false">G9/(SUM($G$9:$G$45))</f>
        <v>0.0814446898549684</v>
      </c>
      <c r="C9" s="245" t="n">
        <f aca="false">G9*($G$47/$G$51)</f>
        <v>0</v>
      </c>
      <c r="D9" s="245" t="n">
        <f aca="false">G9*($G$48/$G$51)</f>
        <v>3401.68</v>
      </c>
      <c r="E9" s="246" t="n">
        <f aca="false">IF('ORÇ.GLOBAL REF.'!A12&gt;'ORÇ.GLOBAL REF.'!$V$12,0,SMALL('ORÇ.GLOBAL REF.'!$U$12:$U$1011,'ORÇ.GLOBAL REF.'!A12))</f>
        <v>1</v>
      </c>
      <c r="F9" s="247" t="str">
        <f aca="false">IF('ORÇ.GLOBAL REF.'!A12&gt;'ORÇ.GLOBAL REF.'!$V$12,"",VLOOKUP(E9,'ORÇ.GLOBAL REF.'!$B$12:$E$1011,2,FALSE()))</f>
        <v>REMOÇÃO TELHAS</v>
      </c>
      <c r="G9" s="244" t="n">
        <f aca="false">IFERROR(IF(E9=0,0,VLOOKUP(E9,'ORÇ.GLOBAL REF.'!$B$12:$G$1011,6,FALSE())),0)</f>
        <v>3401.68</v>
      </c>
      <c r="H9" s="525" t="n">
        <f aca="false">IF($E9=0,0,'CRONO P CAIXA'!H9)</f>
        <v>0</v>
      </c>
      <c r="I9" s="244" t="n">
        <f aca="false">H9</f>
        <v>0</v>
      </c>
      <c r="J9" s="525" t="n">
        <f aca="false">IF($E9=0,0,'CRONO P CAIXA'!J9)</f>
        <v>0</v>
      </c>
      <c r="K9" s="244" t="n">
        <f aca="false">I9+J9</f>
        <v>0</v>
      </c>
      <c r="L9" s="525" t="n">
        <f aca="false">IF($E9=0,0,'CRONO P CAIXA'!L9)</f>
        <v>0</v>
      </c>
      <c r="M9" s="244" t="n">
        <f aca="false">K9+L9</f>
        <v>0</v>
      </c>
      <c r="N9" s="525" t="n">
        <f aca="false">IF($E9=0,0,'CRONO P CAIXA'!N9)</f>
        <v>0</v>
      </c>
      <c r="O9" s="244" t="n">
        <f aca="false">M9+N9</f>
        <v>0</v>
      </c>
      <c r="P9" s="525" t="n">
        <f aca="false">IF($E9=0,0,'CRONO P CAIXA'!P9)</f>
        <v>0</v>
      </c>
      <c r="Q9" s="244" t="n">
        <f aca="false">O9+P9</f>
        <v>0</v>
      </c>
      <c r="R9" s="525" t="n">
        <f aca="false">IF($E9=0,0,'CRONO P CAIXA'!R9)</f>
        <v>0</v>
      </c>
      <c r="S9" s="250" t="n">
        <f aca="false">Q9+R9</f>
        <v>0</v>
      </c>
      <c r="T9" s="525" t="n">
        <f aca="false">IF($E9=0,0,'CRONO P CAIXA'!T9)</f>
        <v>0</v>
      </c>
      <c r="U9" s="244" t="n">
        <f aca="false">S9+T9</f>
        <v>0</v>
      </c>
      <c r="V9" s="525" t="n">
        <f aca="false">IF($E9=0,0,'CRONO P CAIXA'!V9)</f>
        <v>0</v>
      </c>
      <c r="W9" s="244" t="n">
        <f aca="false">U9+V9</f>
        <v>0</v>
      </c>
      <c r="X9" s="525" t="n">
        <f aca="false">IF($E9=0,0,'CRONO P CAIXA'!X9)</f>
        <v>0</v>
      </c>
      <c r="Y9" s="244" t="n">
        <f aca="false">W9+X9</f>
        <v>0</v>
      </c>
      <c r="Z9" s="525" t="n">
        <f aca="false">IF($E9=0,0,'CRONO P CAIXA'!Z9)</f>
        <v>0</v>
      </c>
      <c r="AA9" s="244" t="n">
        <f aca="false">Y9+Z9</f>
        <v>0</v>
      </c>
      <c r="AB9" s="525" t="n">
        <f aca="false">IF($E9=0,0,'CRONO P CAIXA'!AB9)</f>
        <v>0</v>
      </c>
      <c r="AC9" s="244" t="n">
        <f aca="false">AA9+AB9</f>
        <v>0</v>
      </c>
      <c r="AD9" s="525" t="n">
        <f aca="false">IF($E9=0,0,'CRONO P CAIXA'!AD9)</f>
        <v>0</v>
      </c>
      <c r="AE9" s="250" t="n">
        <f aca="false">AC9+AD9</f>
        <v>0</v>
      </c>
      <c r="AF9" s="525" t="n">
        <f aca="false">IF($E9=0,0,'CRONO P CAIXA'!AF9)</f>
        <v>0</v>
      </c>
      <c r="AG9" s="244" t="n">
        <f aca="false">AE9+AF9</f>
        <v>0</v>
      </c>
      <c r="AH9" s="525" t="n">
        <f aca="false">IF($E9=0,0,'CRONO P CAIXA'!AH9)</f>
        <v>0</v>
      </c>
      <c r="AI9" s="244" t="n">
        <f aca="false">AG9+AH9</f>
        <v>0</v>
      </c>
      <c r="AJ9" s="525" t="n">
        <f aca="false">IF($E9=0,0,'CRONO P CAIXA'!AJ9)</f>
        <v>0</v>
      </c>
      <c r="AK9" s="244" t="n">
        <f aca="false">AI9+AJ9</f>
        <v>0</v>
      </c>
      <c r="AL9" s="525" t="n">
        <f aca="false">IF($E9=0,0,'CRONO P CAIXA'!AL9)</f>
        <v>0</v>
      </c>
      <c r="AM9" s="244" t="n">
        <f aca="false">AK9+AL9</f>
        <v>0</v>
      </c>
      <c r="AN9" s="525" t="n">
        <f aca="false">IF($E9=0,0,'CRONO P CAIXA'!AN9)</f>
        <v>0</v>
      </c>
      <c r="AO9" s="244" t="n">
        <f aca="false">AM9+AN9</f>
        <v>0</v>
      </c>
      <c r="AP9" s="525" t="n">
        <f aca="false">IF($E9=0,0,'CRONO P CAIXA'!AP9)</f>
        <v>0</v>
      </c>
      <c r="AQ9" s="250" t="n">
        <f aca="false">AO9+AP9</f>
        <v>0</v>
      </c>
    </row>
    <row r="10" customFormat="false" ht="9.75" hidden="false" customHeight="true" outlineLevel="0" collapsed="false">
      <c r="B10" s="244" t="n">
        <f aca="false">G10/(SUM($G$9:$G$45))</f>
        <v>0.90545876803917</v>
      </c>
      <c r="C10" s="245" t="n">
        <f aca="false">G10*($G$47/$G$51)</f>
        <v>0</v>
      </c>
      <c r="D10" s="245" t="n">
        <f aca="false">G10*($G$48/$G$51)</f>
        <v>37818.07</v>
      </c>
      <c r="E10" s="246" t="n">
        <f aca="false">IF('ORÇ.GLOBAL REF.'!A13&gt;'ORÇ.GLOBAL REF.'!$V$12,0,SMALL('ORÇ.GLOBAL REF.'!$U$12:$U$1011,'ORÇ.GLOBAL REF.'!A13))</f>
        <v>2</v>
      </c>
      <c r="F10" s="247" t="str">
        <f aca="false">IF('ORÇ.GLOBAL REF.'!A13&gt;'ORÇ.GLOBAL REF.'!$V$12,"",VLOOKUP(E10,'ORÇ.GLOBAL REF.'!$B$12:$E$1011,2,FALSE()))</f>
        <v>COBERTURA</v>
      </c>
      <c r="G10" s="244" t="n">
        <f aca="false">IFERROR(IF(E10=0,0,VLOOKUP(E10,'ORÇ.GLOBAL REF.'!$B$12:$G$1011,6,FALSE())),0)</f>
        <v>37818.07</v>
      </c>
      <c r="H10" s="525" t="n">
        <f aca="false">IF($E10=0,0,'CRONO P CAIXA'!H10)</f>
        <v>0</v>
      </c>
      <c r="I10" s="244" t="n">
        <f aca="false">H10</f>
        <v>0</v>
      </c>
      <c r="J10" s="525" t="n">
        <f aca="false">IF($E10=0,0,'CRONO P CAIXA'!J10)</f>
        <v>0</v>
      </c>
      <c r="K10" s="244" t="n">
        <f aca="false">I10+J10</f>
        <v>0</v>
      </c>
      <c r="L10" s="525" t="n">
        <f aca="false">IF($E10=0,0,'CRONO P CAIXA'!L10)</f>
        <v>0</v>
      </c>
      <c r="M10" s="244" t="n">
        <f aca="false">K10+L10</f>
        <v>0</v>
      </c>
      <c r="N10" s="525" t="n">
        <f aca="false">IF($E10=0,0,'CRONO P CAIXA'!N10)</f>
        <v>0</v>
      </c>
      <c r="O10" s="244" t="n">
        <f aca="false">M10+N10</f>
        <v>0</v>
      </c>
      <c r="P10" s="525" t="n">
        <f aca="false">IF($E10=0,0,'CRONO P CAIXA'!P10)</f>
        <v>0</v>
      </c>
      <c r="Q10" s="244" t="n">
        <f aca="false">O10+P10</f>
        <v>0</v>
      </c>
      <c r="R10" s="525" t="n">
        <f aca="false">IF($E10=0,0,'CRONO P CAIXA'!R10)</f>
        <v>0</v>
      </c>
      <c r="S10" s="250" t="n">
        <f aca="false">Q10+R10</f>
        <v>0</v>
      </c>
      <c r="T10" s="525" t="n">
        <f aca="false">IF($E10=0,0,'CRONO P CAIXA'!T10)</f>
        <v>0</v>
      </c>
      <c r="U10" s="244" t="n">
        <f aca="false">S10+T10</f>
        <v>0</v>
      </c>
      <c r="V10" s="525" t="n">
        <f aca="false">IF($E10=0,0,'CRONO P CAIXA'!V10)</f>
        <v>0</v>
      </c>
      <c r="W10" s="244" t="n">
        <f aca="false">U10+V10</f>
        <v>0</v>
      </c>
      <c r="X10" s="525" t="n">
        <f aca="false">IF($E10=0,0,'CRONO P CAIXA'!X10)</f>
        <v>0</v>
      </c>
      <c r="Y10" s="244" t="n">
        <f aca="false">W10+X10</f>
        <v>0</v>
      </c>
      <c r="Z10" s="525" t="n">
        <f aca="false">IF($E10=0,0,'CRONO P CAIXA'!Z10)</f>
        <v>0</v>
      </c>
      <c r="AA10" s="244" t="n">
        <f aca="false">Y10+Z10</f>
        <v>0</v>
      </c>
      <c r="AB10" s="525" t="n">
        <f aca="false">IF($E10=0,0,'CRONO P CAIXA'!AB10)</f>
        <v>0</v>
      </c>
      <c r="AC10" s="244" t="n">
        <f aca="false">AA10+AB10</f>
        <v>0</v>
      </c>
      <c r="AD10" s="525" t="n">
        <f aca="false">IF($E10=0,0,'CRONO P CAIXA'!AD10)</f>
        <v>0</v>
      </c>
      <c r="AE10" s="250" t="n">
        <f aca="false">AC10+AD10</f>
        <v>0</v>
      </c>
      <c r="AF10" s="525" t="n">
        <f aca="false">IF($E10=0,0,'CRONO P CAIXA'!AF10)</f>
        <v>0</v>
      </c>
      <c r="AG10" s="244" t="n">
        <f aca="false">AE10+AF10</f>
        <v>0</v>
      </c>
      <c r="AH10" s="525" t="n">
        <f aca="false">IF($E10=0,0,'CRONO P CAIXA'!AH10)</f>
        <v>0</v>
      </c>
      <c r="AI10" s="244" t="n">
        <f aca="false">AG10+AH10</f>
        <v>0</v>
      </c>
      <c r="AJ10" s="525" t="n">
        <f aca="false">IF($E10=0,0,'CRONO P CAIXA'!AJ10)</f>
        <v>0</v>
      </c>
      <c r="AK10" s="244" t="n">
        <f aca="false">AI10+AJ10</f>
        <v>0</v>
      </c>
      <c r="AL10" s="525" t="n">
        <f aca="false">IF($E10=0,0,'CRONO P CAIXA'!AL10)</f>
        <v>0</v>
      </c>
      <c r="AM10" s="244" t="n">
        <f aca="false">AK10+AL10</f>
        <v>0</v>
      </c>
      <c r="AN10" s="525" t="n">
        <f aca="false">IF($E10=0,0,'CRONO P CAIXA'!AN10)</f>
        <v>0</v>
      </c>
      <c r="AO10" s="244" t="n">
        <f aca="false">AM10+AN10</f>
        <v>0</v>
      </c>
      <c r="AP10" s="525" t="n">
        <f aca="false">IF($E10=0,0,'CRONO P CAIXA'!AP10)</f>
        <v>0</v>
      </c>
      <c r="AQ10" s="250" t="n">
        <f aca="false">AO10+AP10</f>
        <v>0</v>
      </c>
    </row>
    <row r="11" customFormat="false" ht="9.75" hidden="false" customHeight="true" outlineLevel="0" collapsed="false">
      <c r="B11" s="244" t="n">
        <f aca="false">G11/(SUM($G$9:$G$45))</f>
        <v>0.0130965421058617</v>
      </c>
      <c r="C11" s="245" t="n">
        <f aca="false">G11*($G$47/$G$51)</f>
        <v>0</v>
      </c>
      <c r="D11" s="245" t="n">
        <f aca="false">G11*($G$48/$G$51)</f>
        <v>547</v>
      </c>
      <c r="E11" s="246" t="n">
        <f aca="false">IF('ORÇ.GLOBAL REF.'!A14&gt;'ORÇ.GLOBAL REF.'!$V$12,0,SMALL('ORÇ.GLOBAL REF.'!$U$12:$U$1011,'ORÇ.GLOBAL REF.'!A14))</f>
        <v>3</v>
      </c>
      <c r="F11" s="247" t="str">
        <f aca="false">IF('ORÇ.GLOBAL REF.'!A14&gt;'ORÇ.GLOBAL REF.'!$V$12,"",VLOOKUP(E11,'ORÇ.GLOBAL REF.'!$B$12:$E$1011,2,FALSE()))</f>
        <v>BEIRAL PVC</v>
      </c>
      <c r="G11" s="244" t="n">
        <f aca="false">IFERROR(IF(E11=0,0,VLOOKUP(E11,'ORÇ.GLOBAL REF.'!$B$12:$G$1011,6,FALSE())),0)</f>
        <v>547</v>
      </c>
      <c r="H11" s="525" t="n">
        <f aca="false">IF($E11=0,0,'CRONO P CAIXA'!H11)</f>
        <v>0</v>
      </c>
      <c r="I11" s="244" t="n">
        <f aca="false">H11</f>
        <v>0</v>
      </c>
      <c r="J11" s="525" t="n">
        <f aca="false">IF($E11=0,0,'CRONO P CAIXA'!J11)</f>
        <v>0</v>
      </c>
      <c r="K11" s="244" t="n">
        <f aca="false">I11+J11</f>
        <v>0</v>
      </c>
      <c r="L11" s="525" t="n">
        <f aca="false">IF($E11=0,0,'CRONO P CAIXA'!L11)</f>
        <v>0</v>
      </c>
      <c r="M11" s="244" t="n">
        <f aca="false">K11+L11</f>
        <v>0</v>
      </c>
      <c r="N11" s="525" t="n">
        <f aca="false">IF($E11=0,0,'CRONO P CAIXA'!N11)</f>
        <v>0</v>
      </c>
      <c r="O11" s="244" t="n">
        <f aca="false">M11+N11</f>
        <v>0</v>
      </c>
      <c r="P11" s="525" t="n">
        <f aca="false">IF($E11=0,0,'CRONO P CAIXA'!P11)</f>
        <v>0</v>
      </c>
      <c r="Q11" s="244" t="n">
        <f aca="false">O11+P11</f>
        <v>0</v>
      </c>
      <c r="R11" s="525" t="n">
        <f aca="false">IF($E11=0,0,'CRONO P CAIXA'!R11)</f>
        <v>0</v>
      </c>
      <c r="S11" s="250" t="n">
        <f aca="false">Q11+R11</f>
        <v>0</v>
      </c>
      <c r="T11" s="525" t="n">
        <f aca="false">IF($E11=0,0,'CRONO P CAIXA'!T11)</f>
        <v>0</v>
      </c>
      <c r="U11" s="244" t="n">
        <f aca="false">S11+T11</f>
        <v>0</v>
      </c>
      <c r="V11" s="525" t="n">
        <f aca="false">IF($E11=0,0,'CRONO P CAIXA'!V11)</f>
        <v>0</v>
      </c>
      <c r="W11" s="244" t="n">
        <f aca="false">U11+V11</f>
        <v>0</v>
      </c>
      <c r="X11" s="525" t="n">
        <f aca="false">IF($E11=0,0,'CRONO P CAIXA'!X11)</f>
        <v>0</v>
      </c>
      <c r="Y11" s="244" t="n">
        <f aca="false">W11+X11</f>
        <v>0</v>
      </c>
      <c r="Z11" s="525" t="n">
        <f aca="false">IF($E11=0,0,'CRONO P CAIXA'!Z11)</f>
        <v>0</v>
      </c>
      <c r="AA11" s="244" t="n">
        <f aca="false">Y11+Z11</f>
        <v>0</v>
      </c>
      <c r="AB11" s="525" t="n">
        <f aca="false">IF($E11=0,0,'CRONO P CAIXA'!AB11)</f>
        <v>0</v>
      </c>
      <c r="AC11" s="244" t="n">
        <f aca="false">AA11+AB11</f>
        <v>0</v>
      </c>
      <c r="AD11" s="525" t="n">
        <f aca="false">IF($E11=0,0,'CRONO P CAIXA'!AD11)</f>
        <v>0</v>
      </c>
      <c r="AE11" s="250" t="n">
        <f aca="false">AC11+AD11</f>
        <v>0</v>
      </c>
      <c r="AF11" s="525" t="n">
        <f aca="false">IF($E11=0,0,'CRONO P CAIXA'!AF11)</f>
        <v>0</v>
      </c>
      <c r="AG11" s="244" t="n">
        <f aca="false">AE11+AF11</f>
        <v>0</v>
      </c>
      <c r="AH11" s="525" t="n">
        <f aca="false">IF($E11=0,0,'CRONO P CAIXA'!AH11)</f>
        <v>0</v>
      </c>
      <c r="AI11" s="244" t="n">
        <f aca="false">AG11+AH11</f>
        <v>0</v>
      </c>
      <c r="AJ11" s="525" t="n">
        <f aca="false">IF($E11=0,0,'CRONO P CAIXA'!AJ11)</f>
        <v>0</v>
      </c>
      <c r="AK11" s="244" t="n">
        <f aca="false">AI11+AJ11</f>
        <v>0</v>
      </c>
      <c r="AL11" s="525" t="n">
        <f aca="false">IF($E11=0,0,'CRONO P CAIXA'!AL11)</f>
        <v>0</v>
      </c>
      <c r="AM11" s="244" t="n">
        <f aca="false">AK11+AL11</f>
        <v>0</v>
      </c>
      <c r="AN11" s="525" t="n">
        <f aca="false">IF($E11=0,0,'CRONO P CAIXA'!AN11)</f>
        <v>0</v>
      </c>
      <c r="AO11" s="244" t="n">
        <f aca="false">AM11+AN11</f>
        <v>0</v>
      </c>
      <c r="AP11" s="525" t="n">
        <f aca="false">IF($E11=0,0,'CRONO P CAIXA'!AP11)</f>
        <v>0</v>
      </c>
      <c r="AQ11" s="250" t="n">
        <f aca="false">AO11+AP11</f>
        <v>0</v>
      </c>
    </row>
    <row r="12" s="251" customFormat="true" ht="9.75" hidden="false" customHeight="true" outlineLevel="0" collapsed="false">
      <c r="B12" s="244" t="n">
        <f aca="false">G12/(SUM($G$9:$G$45))</f>
        <v>0</v>
      </c>
      <c r="C12" s="245" t="n">
        <f aca="false">G12*($G$47/$G$51)</f>
        <v>0</v>
      </c>
      <c r="D12" s="245" t="n">
        <f aca="false">G12*($G$48/$G$51)</f>
        <v>0</v>
      </c>
      <c r="E12" s="246" t="n">
        <f aca="false">IF('ORÇ.GLOBAL REF.'!A15&gt;'ORÇ.GLOBAL REF.'!$V$12,0,SMALL('ORÇ.GLOBAL REF.'!$U$12:$U$1011,'ORÇ.GLOBAL REF.'!A15))</f>
        <v>0</v>
      </c>
      <c r="F12" s="247" t="str">
        <f aca="false">IF('ORÇ.GLOBAL REF.'!A15&gt;'ORÇ.GLOBAL REF.'!$V$12,"",VLOOKUP(E12,'ORÇ.GLOBAL REF.'!$B$12:$E$1011,2,FALSE()))</f>
        <v/>
      </c>
      <c r="G12" s="244" t="n">
        <f aca="false">IFERROR(IF(E12=0,0,VLOOKUP(E12,'ORÇ.GLOBAL REF.'!$B$12:$G$1011,6,FALSE())),0)</f>
        <v>0</v>
      </c>
      <c r="H12" s="525" t="n">
        <f aca="false">IF($E12=0,0,'CRONO P CAIXA'!H12)</f>
        <v>0</v>
      </c>
      <c r="I12" s="244" t="n">
        <f aca="false">H12</f>
        <v>0</v>
      </c>
      <c r="J12" s="525" t="n">
        <f aca="false">IF($E12=0,0,'CRONO P CAIXA'!J12)</f>
        <v>0</v>
      </c>
      <c r="K12" s="244" t="n">
        <f aca="false">I12+J12</f>
        <v>0</v>
      </c>
      <c r="L12" s="525" t="n">
        <f aca="false">IF($E12=0,0,'CRONO P CAIXA'!L12)</f>
        <v>0</v>
      </c>
      <c r="M12" s="244" t="n">
        <f aca="false">K12+L12</f>
        <v>0</v>
      </c>
      <c r="N12" s="525" t="n">
        <f aca="false">IF($E12=0,0,'CRONO P CAIXA'!N12)</f>
        <v>0</v>
      </c>
      <c r="O12" s="244" t="n">
        <f aca="false">M12+N12</f>
        <v>0</v>
      </c>
      <c r="P12" s="525" t="n">
        <f aca="false">IF($E12=0,0,'CRONO P CAIXA'!P12)</f>
        <v>0</v>
      </c>
      <c r="Q12" s="244" t="n">
        <f aca="false">O12+P12</f>
        <v>0</v>
      </c>
      <c r="R12" s="525" t="n">
        <f aca="false">IF($E12=0,0,'CRONO P CAIXA'!R12)</f>
        <v>0</v>
      </c>
      <c r="S12" s="250" t="n">
        <f aca="false">Q12+R12</f>
        <v>0</v>
      </c>
      <c r="T12" s="525" t="n">
        <f aca="false">IF($E12=0,0,'CRONO P CAIXA'!T12)</f>
        <v>0</v>
      </c>
      <c r="U12" s="244" t="n">
        <f aca="false">S12+T12</f>
        <v>0</v>
      </c>
      <c r="V12" s="525" t="n">
        <f aca="false">IF($E12=0,0,'CRONO P CAIXA'!V12)</f>
        <v>0</v>
      </c>
      <c r="W12" s="244" t="n">
        <f aca="false">U12+V12</f>
        <v>0</v>
      </c>
      <c r="X12" s="525" t="n">
        <f aca="false">IF($E12=0,0,'CRONO P CAIXA'!X12)</f>
        <v>0</v>
      </c>
      <c r="Y12" s="244" t="n">
        <f aca="false">W12+X12</f>
        <v>0</v>
      </c>
      <c r="Z12" s="525" t="n">
        <f aca="false">IF($E12=0,0,'CRONO P CAIXA'!Z12)</f>
        <v>0</v>
      </c>
      <c r="AA12" s="244" t="n">
        <f aca="false">Y12+Z12</f>
        <v>0</v>
      </c>
      <c r="AB12" s="525" t="n">
        <f aca="false">IF($E12=0,0,'CRONO P CAIXA'!AB12)</f>
        <v>0</v>
      </c>
      <c r="AC12" s="244" t="n">
        <f aca="false">AA12+AB12</f>
        <v>0</v>
      </c>
      <c r="AD12" s="525" t="n">
        <f aca="false">IF($E12=0,0,'CRONO P CAIXA'!AD12)</f>
        <v>0</v>
      </c>
      <c r="AE12" s="250" t="n">
        <f aca="false">AC12+AD12</f>
        <v>0</v>
      </c>
      <c r="AF12" s="525" t="n">
        <f aca="false">IF($E12=0,0,'CRONO P CAIXA'!AF12)</f>
        <v>0</v>
      </c>
      <c r="AG12" s="244" t="n">
        <f aca="false">AE12+AF12</f>
        <v>0</v>
      </c>
      <c r="AH12" s="525" t="n">
        <f aca="false">IF($E12=0,0,'CRONO P CAIXA'!AH12)</f>
        <v>0</v>
      </c>
      <c r="AI12" s="244" t="n">
        <f aca="false">AG12+AH12</f>
        <v>0</v>
      </c>
      <c r="AJ12" s="525" t="n">
        <f aca="false">IF($E12=0,0,'CRONO P CAIXA'!AJ12)</f>
        <v>0</v>
      </c>
      <c r="AK12" s="244" t="n">
        <f aca="false">AI12+AJ12</f>
        <v>0</v>
      </c>
      <c r="AL12" s="525" t="n">
        <f aca="false">IF($E12=0,0,'CRONO P CAIXA'!AL12)</f>
        <v>0</v>
      </c>
      <c r="AM12" s="244" t="n">
        <f aca="false">AK12+AL12</f>
        <v>0</v>
      </c>
      <c r="AN12" s="525" t="n">
        <f aca="false">IF($E12=0,0,'CRONO P CAIXA'!AN12)</f>
        <v>0</v>
      </c>
      <c r="AO12" s="244" t="n">
        <f aca="false">AM12+AN12</f>
        <v>0</v>
      </c>
      <c r="AP12" s="525" t="n">
        <f aca="false">IF($E12=0,0,'CRONO P CAIXA'!AP12)</f>
        <v>0</v>
      </c>
      <c r="AQ12" s="250" t="n">
        <f aca="false">AO12+AP12</f>
        <v>0</v>
      </c>
    </row>
    <row r="13" s="251" customFormat="true" ht="9.75" hidden="false" customHeight="true" outlineLevel="0" collapsed="false">
      <c r="B13" s="244" t="n">
        <f aca="false">G13/(SUM($G$9:$G$45))</f>
        <v>0</v>
      </c>
      <c r="C13" s="245" t="n">
        <f aca="false">G13*($G$47/$G$51)</f>
        <v>0</v>
      </c>
      <c r="D13" s="245" t="n">
        <f aca="false">G13*($G$48/$G$51)</f>
        <v>0</v>
      </c>
      <c r="E13" s="246" t="n">
        <f aca="false">IF('ORÇ.GLOBAL REF.'!A16&gt;'ORÇ.GLOBAL REF.'!$V$12,0,SMALL('ORÇ.GLOBAL REF.'!$U$12:$U$1011,'ORÇ.GLOBAL REF.'!A16))</f>
        <v>0</v>
      </c>
      <c r="F13" s="247" t="str">
        <f aca="false">IF('ORÇ.GLOBAL REF.'!A16&gt;'ORÇ.GLOBAL REF.'!$V$12,"",VLOOKUP(E13,'ORÇ.GLOBAL REF.'!$B$12:$E$1011,2,FALSE()))</f>
        <v/>
      </c>
      <c r="G13" s="244" t="n">
        <f aca="false">IFERROR(IF(E13=0,0,VLOOKUP(E13,'ORÇ.GLOBAL REF.'!$B$12:$G$1011,6,FALSE())),0)</f>
        <v>0</v>
      </c>
      <c r="H13" s="525" t="n">
        <f aca="false">IF($E13=0,0,'CRONO P CAIXA'!H13)</f>
        <v>0</v>
      </c>
      <c r="I13" s="244" t="n">
        <f aca="false">H13</f>
        <v>0</v>
      </c>
      <c r="J13" s="525" t="n">
        <f aca="false">IF($E13=0,0,'CRONO P CAIXA'!J13)</f>
        <v>0</v>
      </c>
      <c r="K13" s="244" t="n">
        <f aca="false">I13+J13</f>
        <v>0</v>
      </c>
      <c r="L13" s="525" t="n">
        <f aca="false">IF($E13=0,0,'CRONO P CAIXA'!L13)</f>
        <v>0</v>
      </c>
      <c r="M13" s="244" t="n">
        <f aca="false">K13+L13</f>
        <v>0</v>
      </c>
      <c r="N13" s="525" t="n">
        <f aca="false">IF($E13=0,0,'CRONO P CAIXA'!N13)</f>
        <v>0</v>
      </c>
      <c r="O13" s="244" t="n">
        <f aca="false">M13+N13</f>
        <v>0</v>
      </c>
      <c r="P13" s="525" t="n">
        <f aca="false">IF($E13=0,0,'CRONO P CAIXA'!P13)</f>
        <v>0</v>
      </c>
      <c r="Q13" s="244" t="n">
        <f aca="false">O13+P13</f>
        <v>0</v>
      </c>
      <c r="R13" s="525" t="n">
        <f aca="false">IF($E13=0,0,'CRONO P CAIXA'!R13)</f>
        <v>0</v>
      </c>
      <c r="S13" s="250" t="n">
        <f aca="false">Q13+R13</f>
        <v>0</v>
      </c>
      <c r="T13" s="525" t="n">
        <f aca="false">IF($E13=0,0,'CRONO P CAIXA'!T13)</f>
        <v>0</v>
      </c>
      <c r="U13" s="244" t="n">
        <f aca="false">S13+T13</f>
        <v>0</v>
      </c>
      <c r="V13" s="525" t="n">
        <f aca="false">IF($E13=0,0,'CRONO P CAIXA'!V13)</f>
        <v>0</v>
      </c>
      <c r="W13" s="244" t="n">
        <f aca="false">U13+V13</f>
        <v>0</v>
      </c>
      <c r="X13" s="525" t="n">
        <f aca="false">IF($E13=0,0,'CRONO P CAIXA'!X13)</f>
        <v>0</v>
      </c>
      <c r="Y13" s="244" t="n">
        <f aca="false">W13+X13</f>
        <v>0</v>
      </c>
      <c r="Z13" s="525" t="n">
        <f aca="false">IF($E13=0,0,'CRONO P CAIXA'!Z13)</f>
        <v>0</v>
      </c>
      <c r="AA13" s="244" t="n">
        <f aca="false">Y13+Z13</f>
        <v>0</v>
      </c>
      <c r="AB13" s="525" t="n">
        <f aca="false">IF($E13=0,0,'CRONO P CAIXA'!AB13)</f>
        <v>0</v>
      </c>
      <c r="AC13" s="244" t="n">
        <f aca="false">AA13+AB13</f>
        <v>0</v>
      </c>
      <c r="AD13" s="525" t="n">
        <f aca="false">IF($E13=0,0,'CRONO P CAIXA'!AD13)</f>
        <v>0</v>
      </c>
      <c r="AE13" s="250" t="n">
        <f aca="false">AC13+AD13</f>
        <v>0</v>
      </c>
      <c r="AF13" s="525" t="n">
        <f aca="false">IF($E13=0,0,'CRONO P CAIXA'!AF13)</f>
        <v>0</v>
      </c>
      <c r="AG13" s="244" t="n">
        <f aca="false">AE13+AF13</f>
        <v>0</v>
      </c>
      <c r="AH13" s="525" t="n">
        <f aca="false">IF($E13=0,0,'CRONO P CAIXA'!AH13)</f>
        <v>0</v>
      </c>
      <c r="AI13" s="244" t="n">
        <f aca="false">AG13+AH13</f>
        <v>0</v>
      </c>
      <c r="AJ13" s="525" t="n">
        <f aca="false">IF($E13=0,0,'CRONO P CAIXA'!AJ13)</f>
        <v>0</v>
      </c>
      <c r="AK13" s="244" t="n">
        <f aca="false">AI13+AJ13</f>
        <v>0</v>
      </c>
      <c r="AL13" s="525" t="n">
        <f aca="false">IF($E13=0,0,'CRONO P CAIXA'!AL13)</f>
        <v>0</v>
      </c>
      <c r="AM13" s="244" t="n">
        <f aca="false">AK13+AL13</f>
        <v>0</v>
      </c>
      <c r="AN13" s="525" t="n">
        <f aca="false">IF($E13=0,0,'CRONO P CAIXA'!AN13)</f>
        <v>0</v>
      </c>
      <c r="AO13" s="244" t="n">
        <f aca="false">AM13+AN13</f>
        <v>0</v>
      </c>
      <c r="AP13" s="525" t="n">
        <f aca="false">IF($E13=0,0,'CRONO P CAIXA'!AP13)</f>
        <v>0</v>
      </c>
      <c r="AQ13" s="250" t="n">
        <f aca="false">AO13+AP13</f>
        <v>0</v>
      </c>
    </row>
    <row r="14" s="251" customFormat="true" ht="9.75" hidden="false" customHeight="true" outlineLevel="0" collapsed="false">
      <c r="B14" s="244" t="n">
        <f aca="false">G14/(SUM($G$9:$G$45))</f>
        <v>0</v>
      </c>
      <c r="C14" s="245" t="n">
        <f aca="false">G14*($G$47/$G$51)</f>
        <v>0</v>
      </c>
      <c r="D14" s="245" t="n">
        <f aca="false">G14*($G$48/$G$51)</f>
        <v>0</v>
      </c>
      <c r="E14" s="246" t="n">
        <f aca="false">IF('ORÇ.GLOBAL REF.'!A17&gt;'ORÇ.GLOBAL REF.'!$V$12,0,SMALL('ORÇ.GLOBAL REF.'!$U$12:$U$1011,'ORÇ.GLOBAL REF.'!A17))</f>
        <v>0</v>
      </c>
      <c r="F14" s="247" t="str">
        <f aca="false">IF('ORÇ.GLOBAL REF.'!A17&gt;'ORÇ.GLOBAL REF.'!$V$12,"",VLOOKUP(E14,'ORÇ.GLOBAL REF.'!$B$12:$E$1011,2,FALSE()))</f>
        <v/>
      </c>
      <c r="G14" s="244" t="n">
        <f aca="false">IFERROR(IF(E14=0,0,VLOOKUP(E14,'ORÇ.GLOBAL REF.'!$B$12:$G$1011,6,FALSE())),0)</f>
        <v>0</v>
      </c>
      <c r="H14" s="525" t="n">
        <f aca="false">IF($E14=0,0,'CRONO P CAIXA'!H14)</f>
        <v>0</v>
      </c>
      <c r="I14" s="244" t="n">
        <f aca="false">H14</f>
        <v>0</v>
      </c>
      <c r="J14" s="525" t="n">
        <f aca="false">IF($E14=0,0,'CRONO P CAIXA'!J14)</f>
        <v>0</v>
      </c>
      <c r="K14" s="244" t="n">
        <f aca="false">I14+J14</f>
        <v>0</v>
      </c>
      <c r="L14" s="525" t="n">
        <f aca="false">IF($E14=0,0,'CRONO P CAIXA'!L14)</f>
        <v>0</v>
      </c>
      <c r="M14" s="244" t="n">
        <f aca="false">K14+L14</f>
        <v>0</v>
      </c>
      <c r="N14" s="525" t="n">
        <f aca="false">IF($E14=0,0,'CRONO P CAIXA'!N14)</f>
        <v>0</v>
      </c>
      <c r="O14" s="244" t="n">
        <f aca="false">M14+N14</f>
        <v>0</v>
      </c>
      <c r="P14" s="525" t="n">
        <f aca="false">IF($E14=0,0,'CRONO P CAIXA'!P14)</f>
        <v>0</v>
      </c>
      <c r="Q14" s="244" t="n">
        <f aca="false">O14+P14</f>
        <v>0</v>
      </c>
      <c r="R14" s="525" t="n">
        <f aca="false">IF($E14=0,0,'CRONO P CAIXA'!R14)</f>
        <v>0</v>
      </c>
      <c r="S14" s="250" t="n">
        <f aca="false">Q14+R14</f>
        <v>0</v>
      </c>
      <c r="T14" s="525" t="n">
        <f aca="false">IF($E14=0,0,'CRONO P CAIXA'!T14)</f>
        <v>0</v>
      </c>
      <c r="U14" s="244" t="n">
        <f aca="false">S14+T14</f>
        <v>0</v>
      </c>
      <c r="V14" s="525" t="n">
        <f aca="false">IF($E14=0,0,'CRONO P CAIXA'!V14)</f>
        <v>0</v>
      </c>
      <c r="W14" s="244" t="n">
        <f aca="false">U14+V14</f>
        <v>0</v>
      </c>
      <c r="X14" s="525" t="n">
        <f aca="false">IF($E14=0,0,'CRONO P CAIXA'!X14)</f>
        <v>0</v>
      </c>
      <c r="Y14" s="244" t="n">
        <f aca="false">W14+X14</f>
        <v>0</v>
      </c>
      <c r="Z14" s="525" t="n">
        <f aca="false">IF($E14=0,0,'CRONO P CAIXA'!Z14)</f>
        <v>0</v>
      </c>
      <c r="AA14" s="244" t="n">
        <f aca="false">Y14+Z14</f>
        <v>0</v>
      </c>
      <c r="AB14" s="525" t="n">
        <f aca="false">IF($E14=0,0,'CRONO P CAIXA'!AB14)</f>
        <v>0</v>
      </c>
      <c r="AC14" s="244" t="n">
        <f aca="false">AA14+AB14</f>
        <v>0</v>
      </c>
      <c r="AD14" s="525" t="n">
        <f aca="false">IF($E14=0,0,'CRONO P CAIXA'!AD14)</f>
        <v>0</v>
      </c>
      <c r="AE14" s="250" t="n">
        <f aca="false">AC14+AD14</f>
        <v>0</v>
      </c>
      <c r="AF14" s="525" t="n">
        <f aca="false">IF($E14=0,0,'CRONO P CAIXA'!AF14)</f>
        <v>0</v>
      </c>
      <c r="AG14" s="244" t="n">
        <f aca="false">AE14+AF14</f>
        <v>0</v>
      </c>
      <c r="AH14" s="525" t="n">
        <f aca="false">IF($E14=0,0,'CRONO P CAIXA'!AH14)</f>
        <v>0</v>
      </c>
      <c r="AI14" s="244" t="n">
        <f aca="false">AG14+AH14</f>
        <v>0</v>
      </c>
      <c r="AJ14" s="525" t="n">
        <f aca="false">IF($E14=0,0,'CRONO P CAIXA'!AJ14)</f>
        <v>0</v>
      </c>
      <c r="AK14" s="244" t="n">
        <f aca="false">AI14+AJ14</f>
        <v>0</v>
      </c>
      <c r="AL14" s="525" t="n">
        <f aca="false">IF($E14=0,0,'CRONO P CAIXA'!AL14)</f>
        <v>0</v>
      </c>
      <c r="AM14" s="244" t="n">
        <f aca="false">AK14+AL14</f>
        <v>0</v>
      </c>
      <c r="AN14" s="525" t="n">
        <f aca="false">IF($E14=0,0,'CRONO P CAIXA'!AN14)</f>
        <v>0</v>
      </c>
      <c r="AO14" s="244" t="n">
        <f aca="false">AM14+AN14</f>
        <v>0</v>
      </c>
      <c r="AP14" s="525" t="n">
        <f aca="false">IF($E14=0,0,'CRONO P CAIXA'!AP14)</f>
        <v>0</v>
      </c>
      <c r="AQ14" s="250" t="n">
        <f aca="false">AO14+AP14</f>
        <v>0</v>
      </c>
    </row>
    <row r="15" s="251" customFormat="true" ht="9.75" hidden="false" customHeight="true" outlineLevel="0" collapsed="false">
      <c r="B15" s="244" t="n">
        <f aca="false">G15/(SUM($G$9:$G$45))</f>
        <v>0</v>
      </c>
      <c r="C15" s="245" t="n">
        <f aca="false">G15*($G$47/$G$51)</f>
        <v>0</v>
      </c>
      <c r="D15" s="245" t="n">
        <f aca="false">G15*($G$48/$G$51)</f>
        <v>0</v>
      </c>
      <c r="E15" s="246" t="n">
        <f aca="false">IF('ORÇ.GLOBAL REF.'!A18&gt;'ORÇ.GLOBAL REF.'!$V$12,0,SMALL('ORÇ.GLOBAL REF.'!$U$12:$U$1011,'ORÇ.GLOBAL REF.'!A18))</f>
        <v>0</v>
      </c>
      <c r="F15" s="247" t="str">
        <f aca="false">IF('ORÇ.GLOBAL REF.'!A18&gt;'ORÇ.GLOBAL REF.'!$V$12,"",VLOOKUP(E15,'ORÇ.GLOBAL REF.'!$B$12:$E$1011,2,FALSE()))</f>
        <v/>
      </c>
      <c r="G15" s="244" t="n">
        <f aca="false">IFERROR(IF(E15=0,0,VLOOKUP(E15,'ORÇ.GLOBAL REF.'!$B$12:$G$1011,6,FALSE())),0)</f>
        <v>0</v>
      </c>
      <c r="H15" s="525" t="n">
        <f aca="false">IF($E15=0,0,'CRONO P CAIXA'!H15)</f>
        <v>0</v>
      </c>
      <c r="I15" s="244" t="n">
        <f aca="false">H15</f>
        <v>0</v>
      </c>
      <c r="J15" s="525" t="n">
        <f aca="false">IF($E15=0,0,'CRONO P CAIXA'!J15)</f>
        <v>0</v>
      </c>
      <c r="K15" s="244" t="n">
        <f aca="false">I15+J15</f>
        <v>0</v>
      </c>
      <c r="L15" s="525" t="n">
        <f aca="false">IF($E15=0,0,'CRONO P CAIXA'!L15)</f>
        <v>0</v>
      </c>
      <c r="M15" s="244" t="n">
        <f aca="false">K15+L15</f>
        <v>0</v>
      </c>
      <c r="N15" s="525" t="n">
        <f aca="false">IF($E15=0,0,'CRONO P CAIXA'!N15)</f>
        <v>0</v>
      </c>
      <c r="O15" s="244" t="n">
        <f aca="false">M15+N15</f>
        <v>0</v>
      </c>
      <c r="P15" s="525" t="n">
        <f aca="false">IF($E15=0,0,'CRONO P CAIXA'!P15)</f>
        <v>0</v>
      </c>
      <c r="Q15" s="244" t="n">
        <f aca="false">O15+P15</f>
        <v>0</v>
      </c>
      <c r="R15" s="525" t="n">
        <f aca="false">IF($E15=0,0,'CRONO P CAIXA'!R15)</f>
        <v>0</v>
      </c>
      <c r="S15" s="250" t="n">
        <f aca="false">Q15+R15</f>
        <v>0</v>
      </c>
      <c r="T15" s="525" t="n">
        <f aca="false">IF($E15=0,0,'CRONO P CAIXA'!T15)</f>
        <v>0</v>
      </c>
      <c r="U15" s="244" t="n">
        <f aca="false">S15+T15</f>
        <v>0</v>
      </c>
      <c r="V15" s="525" t="n">
        <f aca="false">IF($E15=0,0,'CRONO P CAIXA'!V15)</f>
        <v>0</v>
      </c>
      <c r="W15" s="244" t="n">
        <f aca="false">U15+V15</f>
        <v>0</v>
      </c>
      <c r="X15" s="525" t="n">
        <f aca="false">IF($E15=0,0,'CRONO P CAIXA'!X15)</f>
        <v>0</v>
      </c>
      <c r="Y15" s="244" t="n">
        <f aca="false">W15+X15</f>
        <v>0</v>
      </c>
      <c r="Z15" s="525" t="n">
        <f aca="false">IF($E15=0,0,'CRONO P CAIXA'!Z15)</f>
        <v>0</v>
      </c>
      <c r="AA15" s="244" t="n">
        <f aca="false">Y15+Z15</f>
        <v>0</v>
      </c>
      <c r="AB15" s="525" t="n">
        <f aca="false">IF($E15=0,0,'CRONO P CAIXA'!AB15)</f>
        <v>0</v>
      </c>
      <c r="AC15" s="244" t="n">
        <f aca="false">AA15+AB15</f>
        <v>0</v>
      </c>
      <c r="AD15" s="525" t="n">
        <f aca="false">IF($E15=0,0,'CRONO P CAIXA'!AD15)</f>
        <v>0</v>
      </c>
      <c r="AE15" s="250" t="n">
        <f aca="false">AC15+AD15</f>
        <v>0</v>
      </c>
      <c r="AF15" s="525" t="n">
        <f aca="false">IF($E15=0,0,'CRONO P CAIXA'!AF15)</f>
        <v>0</v>
      </c>
      <c r="AG15" s="244" t="n">
        <f aca="false">AE15+AF15</f>
        <v>0</v>
      </c>
      <c r="AH15" s="525" t="n">
        <f aca="false">IF($E15=0,0,'CRONO P CAIXA'!AH15)</f>
        <v>0</v>
      </c>
      <c r="AI15" s="244" t="n">
        <f aca="false">AG15+AH15</f>
        <v>0</v>
      </c>
      <c r="AJ15" s="525" t="n">
        <f aca="false">IF($E15=0,0,'CRONO P CAIXA'!AJ15)</f>
        <v>0</v>
      </c>
      <c r="AK15" s="244" t="n">
        <f aca="false">AI15+AJ15</f>
        <v>0</v>
      </c>
      <c r="AL15" s="525" t="n">
        <f aca="false">IF($E15=0,0,'CRONO P CAIXA'!AL15)</f>
        <v>0</v>
      </c>
      <c r="AM15" s="244" t="n">
        <f aca="false">AK15+AL15</f>
        <v>0</v>
      </c>
      <c r="AN15" s="525" t="n">
        <f aca="false">IF($E15=0,0,'CRONO P CAIXA'!AN15)</f>
        <v>0</v>
      </c>
      <c r="AO15" s="244" t="n">
        <f aca="false">AM15+AN15</f>
        <v>0</v>
      </c>
      <c r="AP15" s="525" t="n">
        <f aca="false">IF($E15=0,0,'CRONO P CAIXA'!AP15)</f>
        <v>0</v>
      </c>
      <c r="AQ15" s="250" t="n">
        <f aca="false">AO15+AP15</f>
        <v>0</v>
      </c>
    </row>
    <row r="16" s="251" customFormat="true" ht="9.75" hidden="false" customHeight="true" outlineLevel="0" collapsed="false">
      <c r="B16" s="244" t="n">
        <f aca="false">G16/(SUM($G$9:$G$45))</f>
        <v>0</v>
      </c>
      <c r="C16" s="245" t="n">
        <f aca="false">G16*($G$47/$G$51)</f>
        <v>0</v>
      </c>
      <c r="D16" s="245" t="n">
        <f aca="false">G16*($G$48/$G$51)</f>
        <v>0</v>
      </c>
      <c r="E16" s="246" t="n">
        <f aca="false">IF('ORÇ.GLOBAL REF.'!A19&gt;'ORÇ.GLOBAL REF.'!$V$12,0,SMALL('ORÇ.GLOBAL REF.'!$U$12:$U$1011,'ORÇ.GLOBAL REF.'!A19))</f>
        <v>0</v>
      </c>
      <c r="F16" s="247" t="str">
        <f aca="false">IF('ORÇ.GLOBAL REF.'!A19&gt;'ORÇ.GLOBAL REF.'!$V$12,"",VLOOKUP(E16,'ORÇ.GLOBAL REF.'!$B$12:$E$1011,2,FALSE()))</f>
        <v/>
      </c>
      <c r="G16" s="244" t="n">
        <f aca="false">IFERROR(IF(E16=0,0,VLOOKUP(E16,'ORÇ.GLOBAL REF.'!$B$12:$G$1011,6,FALSE())),0)</f>
        <v>0</v>
      </c>
      <c r="H16" s="525" t="n">
        <f aca="false">IF($E16=0,0,'CRONO P CAIXA'!H16)</f>
        <v>0</v>
      </c>
      <c r="I16" s="244" t="n">
        <f aca="false">H16</f>
        <v>0</v>
      </c>
      <c r="J16" s="525" t="n">
        <f aca="false">IF($E16=0,0,'CRONO P CAIXA'!J16)</f>
        <v>0</v>
      </c>
      <c r="K16" s="244" t="n">
        <f aca="false">I16+J16</f>
        <v>0</v>
      </c>
      <c r="L16" s="525" t="n">
        <f aca="false">IF($E16=0,0,'CRONO P CAIXA'!L16)</f>
        <v>0</v>
      </c>
      <c r="M16" s="244" t="n">
        <f aca="false">K16+L16</f>
        <v>0</v>
      </c>
      <c r="N16" s="525" t="n">
        <f aca="false">IF($E16=0,0,'CRONO P CAIXA'!N16)</f>
        <v>0</v>
      </c>
      <c r="O16" s="244" t="n">
        <f aca="false">M16+N16</f>
        <v>0</v>
      </c>
      <c r="P16" s="525" t="n">
        <f aca="false">IF($E16=0,0,'CRONO P CAIXA'!P16)</f>
        <v>0</v>
      </c>
      <c r="Q16" s="244" t="n">
        <f aca="false">O16+P16</f>
        <v>0</v>
      </c>
      <c r="R16" s="525" t="n">
        <f aca="false">IF($E16=0,0,'CRONO P CAIXA'!R16)</f>
        <v>0</v>
      </c>
      <c r="S16" s="250" t="n">
        <f aca="false">Q16+R16</f>
        <v>0</v>
      </c>
      <c r="T16" s="525" t="n">
        <f aca="false">IF($E16=0,0,'CRONO P CAIXA'!T16)</f>
        <v>0</v>
      </c>
      <c r="U16" s="244" t="n">
        <f aca="false">S16+T16</f>
        <v>0</v>
      </c>
      <c r="V16" s="525" t="n">
        <f aca="false">IF($E16=0,0,'CRONO P CAIXA'!V16)</f>
        <v>0</v>
      </c>
      <c r="W16" s="244" t="n">
        <f aca="false">U16+V16</f>
        <v>0</v>
      </c>
      <c r="X16" s="525" t="n">
        <f aca="false">IF($E16=0,0,'CRONO P CAIXA'!X16)</f>
        <v>0</v>
      </c>
      <c r="Y16" s="244" t="n">
        <f aca="false">W16+X16</f>
        <v>0</v>
      </c>
      <c r="Z16" s="525" t="n">
        <f aca="false">IF($E16=0,0,'CRONO P CAIXA'!Z16)</f>
        <v>0</v>
      </c>
      <c r="AA16" s="244" t="n">
        <f aca="false">Y16+Z16</f>
        <v>0</v>
      </c>
      <c r="AB16" s="525" t="n">
        <f aca="false">IF($E16=0,0,'CRONO P CAIXA'!AB16)</f>
        <v>0</v>
      </c>
      <c r="AC16" s="244" t="n">
        <f aca="false">AA16+AB16</f>
        <v>0</v>
      </c>
      <c r="AD16" s="525" t="n">
        <f aca="false">IF($E16=0,0,'CRONO P CAIXA'!AD16)</f>
        <v>0</v>
      </c>
      <c r="AE16" s="250" t="n">
        <f aca="false">AC16+AD16</f>
        <v>0</v>
      </c>
      <c r="AF16" s="525" t="n">
        <f aca="false">IF($E16=0,0,'CRONO P CAIXA'!AF16)</f>
        <v>0</v>
      </c>
      <c r="AG16" s="244" t="n">
        <f aca="false">AE16+AF16</f>
        <v>0</v>
      </c>
      <c r="AH16" s="525" t="n">
        <f aca="false">IF($E16=0,0,'CRONO P CAIXA'!AH16)</f>
        <v>0</v>
      </c>
      <c r="AI16" s="244" t="n">
        <f aca="false">AG16+AH16</f>
        <v>0</v>
      </c>
      <c r="AJ16" s="525" t="n">
        <f aca="false">IF($E16=0,0,'CRONO P CAIXA'!AJ16)</f>
        <v>0</v>
      </c>
      <c r="AK16" s="244" t="n">
        <f aca="false">AI16+AJ16</f>
        <v>0</v>
      </c>
      <c r="AL16" s="525" t="n">
        <f aca="false">IF($E16=0,0,'CRONO P CAIXA'!AL16)</f>
        <v>0</v>
      </c>
      <c r="AM16" s="244" t="n">
        <f aca="false">AK16+AL16</f>
        <v>0</v>
      </c>
      <c r="AN16" s="525" t="n">
        <f aca="false">IF($E16=0,0,'CRONO P CAIXA'!AN16)</f>
        <v>0</v>
      </c>
      <c r="AO16" s="244" t="n">
        <f aca="false">AM16+AN16</f>
        <v>0</v>
      </c>
      <c r="AP16" s="525" t="n">
        <f aca="false">IF($E16=0,0,'CRONO P CAIXA'!AP16)</f>
        <v>0</v>
      </c>
      <c r="AQ16" s="250" t="n">
        <f aca="false">AO16+AP16</f>
        <v>0</v>
      </c>
    </row>
    <row r="17" s="251" customFormat="true" ht="9.75" hidden="false" customHeight="true" outlineLevel="0" collapsed="false">
      <c r="B17" s="244" t="n">
        <f aca="false">G17/(SUM($G$9:$G$45))</f>
        <v>0</v>
      </c>
      <c r="C17" s="245" t="n">
        <f aca="false">G17*($G$47/$G$51)</f>
        <v>0</v>
      </c>
      <c r="D17" s="245" t="n">
        <f aca="false">G17*($G$48/$G$51)</f>
        <v>0</v>
      </c>
      <c r="E17" s="246" t="n">
        <f aca="false">IF('ORÇ.GLOBAL REF.'!A20&gt;'ORÇ.GLOBAL REF.'!$V$12,0,SMALL('ORÇ.GLOBAL REF.'!$U$12:$U$1011,'ORÇ.GLOBAL REF.'!A20))</f>
        <v>0</v>
      </c>
      <c r="F17" s="247" t="str">
        <f aca="false">IF('ORÇ.GLOBAL REF.'!A20&gt;'ORÇ.GLOBAL REF.'!$V$12,"",VLOOKUP(E17,'ORÇ.GLOBAL REF.'!$B$12:$E$1011,2,FALSE()))</f>
        <v/>
      </c>
      <c r="G17" s="244" t="n">
        <f aca="false">IFERROR(IF(E17=0,0,VLOOKUP(E17,'ORÇ.GLOBAL REF.'!$B$12:$G$1011,6,FALSE())),0)</f>
        <v>0</v>
      </c>
      <c r="H17" s="525" t="n">
        <f aca="false">IF($E17=0,0,'CRONO P CAIXA'!H17)</f>
        <v>0</v>
      </c>
      <c r="I17" s="244" t="n">
        <f aca="false">H17</f>
        <v>0</v>
      </c>
      <c r="J17" s="525" t="n">
        <f aca="false">IF($E17=0,0,'CRONO P CAIXA'!J17)</f>
        <v>0</v>
      </c>
      <c r="K17" s="244" t="n">
        <f aca="false">I17+J17</f>
        <v>0</v>
      </c>
      <c r="L17" s="525" t="n">
        <f aca="false">IF($E17=0,0,'CRONO P CAIXA'!L17)</f>
        <v>0</v>
      </c>
      <c r="M17" s="244" t="n">
        <f aca="false">K17+L17</f>
        <v>0</v>
      </c>
      <c r="N17" s="525" t="n">
        <f aca="false">IF($E17=0,0,'CRONO P CAIXA'!N17)</f>
        <v>0</v>
      </c>
      <c r="O17" s="244" t="n">
        <f aca="false">M17+N17</f>
        <v>0</v>
      </c>
      <c r="P17" s="525" t="n">
        <f aca="false">IF($E17=0,0,'CRONO P CAIXA'!P17)</f>
        <v>0</v>
      </c>
      <c r="Q17" s="244" t="n">
        <f aca="false">O17+P17</f>
        <v>0</v>
      </c>
      <c r="R17" s="525" t="n">
        <f aca="false">IF($E17=0,0,'CRONO P CAIXA'!R17)</f>
        <v>0</v>
      </c>
      <c r="S17" s="250" t="n">
        <f aca="false">Q17+R17</f>
        <v>0</v>
      </c>
      <c r="T17" s="525" t="n">
        <f aca="false">IF($E17=0,0,'CRONO P CAIXA'!T17)</f>
        <v>0</v>
      </c>
      <c r="U17" s="244" t="n">
        <f aca="false">S17+T17</f>
        <v>0</v>
      </c>
      <c r="V17" s="525" t="n">
        <f aca="false">IF($E17=0,0,'CRONO P CAIXA'!V17)</f>
        <v>0</v>
      </c>
      <c r="W17" s="244" t="n">
        <f aca="false">U17+V17</f>
        <v>0</v>
      </c>
      <c r="X17" s="525" t="n">
        <f aca="false">IF($E17=0,0,'CRONO P CAIXA'!X17)</f>
        <v>0</v>
      </c>
      <c r="Y17" s="244" t="n">
        <f aca="false">W17+X17</f>
        <v>0</v>
      </c>
      <c r="Z17" s="525" t="n">
        <f aca="false">IF($E17=0,0,'CRONO P CAIXA'!Z17)</f>
        <v>0</v>
      </c>
      <c r="AA17" s="244" t="n">
        <f aca="false">Y17+Z17</f>
        <v>0</v>
      </c>
      <c r="AB17" s="525" t="n">
        <f aca="false">IF($E17=0,0,'CRONO P CAIXA'!AB17)</f>
        <v>0</v>
      </c>
      <c r="AC17" s="244" t="n">
        <f aca="false">AA17+AB17</f>
        <v>0</v>
      </c>
      <c r="AD17" s="525" t="n">
        <f aca="false">IF($E17=0,0,'CRONO P CAIXA'!AD17)</f>
        <v>0</v>
      </c>
      <c r="AE17" s="250" t="n">
        <f aca="false">AC17+AD17</f>
        <v>0</v>
      </c>
      <c r="AF17" s="525" t="n">
        <f aca="false">IF($E17=0,0,'CRONO P CAIXA'!AF17)</f>
        <v>0</v>
      </c>
      <c r="AG17" s="244" t="n">
        <f aca="false">AE17+AF17</f>
        <v>0</v>
      </c>
      <c r="AH17" s="525" t="n">
        <f aca="false">IF($E17=0,0,'CRONO P CAIXA'!AH17)</f>
        <v>0</v>
      </c>
      <c r="AI17" s="244" t="n">
        <f aca="false">AG17+AH17</f>
        <v>0</v>
      </c>
      <c r="AJ17" s="525" t="n">
        <f aca="false">IF($E17=0,0,'CRONO P CAIXA'!AJ17)</f>
        <v>0</v>
      </c>
      <c r="AK17" s="244" t="n">
        <f aca="false">AI17+AJ17</f>
        <v>0</v>
      </c>
      <c r="AL17" s="525" t="n">
        <f aca="false">IF($E17=0,0,'CRONO P CAIXA'!AL17)</f>
        <v>0</v>
      </c>
      <c r="AM17" s="244" t="n">
        <f aca="false">AK17+AL17</f>
        <v>0</v>
      </c>
      <c r="AN17" s="525" t="n">
        <f aca="false">IF($E17=0,0,'CRONO P CAIXA'!AN17)</f>
        <v>0</v>
      </c>
      <c r="AO17" s="244" t="n">
        <f aca="false">AM17+AN17</f>
        <v>0</v>
      </c>
      <c r="AP17" s="525" t="n">
        <f aca="false">IF($E17=0,0,'CRONO P CAIXA'!AP17)</f>
        <v>0</v>
      </c>
      <c r="AQ17" s="250" t="n">
        <f aca="false">AO17+AP17</f>
        <v>0</v>
      </c>
    </row>
    <row r="18" s="251" customFormat="true" ht="9.75" hidden="false" customHeight="true" outlineLevel="0" collapsed="false">
      <c r="B18" s="244" t="n">
        <f aca="false">G18/(SUM($G$9:$G$45))</f>
        <v>0</v>
      </c>
      <c r="C18" s="245" t="n">
        <f aca="false">G18*($G$47/$G$51)</f>
        <v>0</v>
      </c>
      <c r="D18" s="245" t="n">
        <f aca="false">G18*($G$48/$G$51)</f>
        <v>0</v>
      </c>
      <c r="E18" s="246" t="n">
        <f aca="false">IF('ORÇ.GLOBAL REF.'!A21&gt;'ORÇ.GLOBAL REF.'!$V$12,0,SMALL('ORÇ.GLOBAL REF.'!$U$12:$U$1011,'ORÇ.GLOBAL REF.'!A21))</f>
        <v>0</v>
      </c>
      <c r="F18" s="247" t="str">
        <f aca="false">IF('ORÇ.GLOBAL REF.'!A21&gt;'ORÇ.GLOBAL REF.'!$V$12,"",VLOOKUP(E18,'ORÇ.GLOBAL REF.'!$B$12:$E$1011,2,FALSE()))</f>
        <v/>
      </c>
      <c r="G18" s="244" t="n">
        <f aca="false">IFERROR(IF(E18=0,0,VLOOKUP(E18,'ORÇ.GLOBAL REF.'!$B$12:$G$1011,6,FALSE())),0)</f>
        <v>0</v>
      </c>
      <c r="H18" s="525" t="n">
        <f aca="false">IF($E18=0,0,'CRONO P CAIXA'!H18)</f>
        <v>0</v>
      </c>
      <c r="I18" s="244" t="n">
        <f aca="false">H18</f>
        <v>0</v>
      </c>
      <c r="J18" s="525" t="n">
        <f aca="false">IF($E18=0,0,'CRONO P CAIXA'!J18)</f>
        <v>0</v>
      </c>
      <c r="K18" s="244" t="n">
        <f aca="false">I18+J18</f>
        <v>0</v>
      </c>
      <c r="L18" s="525" t="n">
        <f aca="false">IF($E18=0,0,'CRONO P CAIXA'!L18)</f>
        <v>0</v>
      </c>
      <c r="M18" s="244" t="n">
        <f aca="false">K18+L18</f>
        <v>0</v>
      </c>
      <c r="N18" s="525" t="n">
        <f aca="false">IF($E18=0,0,'CRONO P CAIXA'!N18)</f>
        <v>0</v>
      </c>
      <c r="O18" s="244" t="n">
        <f aca="false">M18+N18</f>
        <v>0</v>
      </c>
      <c r="P18" s="525" t="n">
        <f aca="false">IF($E18=0,0,'CRONO P CAIXA'!P18)</f>
        <v>0</v>
      </c>
      <c r="Q18" s="244" t="n">
        <f aca="false">O18+P18</f>
        <v>0</v>
      </c>
      <c r="R18" s="525" t="n">
        <f aca="false">IF($E18=0,0,'CRONO P CAIXA'!R18)</f>
        <v>0</v>
      </c>
      <c r="S18" s="250" t="n">
        <f aca="false">Q18+R18</f>
        <v>0</v>
      </c>
      <c r="T18" s="525" t="n">
        <f aca="false">IF($E18=0,0,'CRONO P CAIXA'!T18)</f>
        <v>0</v>
      </c>
      <c r="U18" s="244" t="n">
        <f aca="false">S18+T18</f>
        <v>0</v>
      </c>
      <c r="V18" s="525" t="n">
        <f aca="false">IF($E18=0,0,'CRONO P CAIXA'!V18)</f>
        <v>0</v>
      </c>
      <c r="W18" s="244" t="n">
        <f aca="false">U18+V18</f>
        <v>0</v>
      </c>
      <c r="X18" s="525" t="n">
        <f aca="false">IF($E18=0,0,'CRONO P CAIXA'!X18)</f>
        <v>0</v>
      </c>
      <c r="Y18" s="244" t="n">
        <f aca="false">W18+X18</f>
        <v>0</v>
      </c>
      <c r="Z18" s="525" t="n">
        <f aca="false">IF($E18=0,0,'CRONO P CAIXA'!Z18)</f>
        <v>0</v>
      </c>
      <c r="AA18" s="244" t="n">
        <f aca="false">Y18+Z18</f>
        <v>0</v>
      </c>
      <c r="AB18" s="525" t="n">
        <f aca="false">IF($E18=0,0,'CRONO P CAIXA'!AB18)</f>
        <v>0</v>
      </c>
      <c r="AC18" s="244" t="n">
        <f aca="false">AA18+AB18</f>
        <v>0</v>
      </c>
      <c r="AD18" s="525" t="n">
        <f aca="false">IF($E18=0,0,'CRONO P CAIXA'!AD18)</f>
        <v>0</v>
      </c>
      <c r="AE18" s="250" t="n">
        <f aca="false">AC18+AD18</f>
        <v>0</v>
      </c>
      <c r="AF18" s="525" t="n">
        <f aca="false">IF($E18=0,0,'CRONO P CAIXA'!AF18)</f>
        <v>0</v>
      </c>
      <c r="AG18" s="244" t="n">
        <f aca="false">AE18+AF18</f>
        <v>0</v>
      </c>
      <c r="AH18" s="525" t="n">
        <f aca="false">IF($E18=0,0,'CRONO P CAIXA'!AH18)</f>
        <v>0</v>
      </c>
      <c r="AI18" s="244" t="n">
        <f aca="false">AG18+AH18</f>
        <v>0</v>
      </c>
      <c r="AJ18" s="525" t="n">
        <f aca="false">IF($E18=0,0,'CRONO P CAIXA'!AJ18)</f>
        <v>0</v>
      </c>
      <c r="AK18" s="244" t="n">
        <f aca="false">AI18+AJ18</f>
        <v>0</v>
      </c>
      <c r="AL18" s="525" t="n">
        <f aca="false">IF($E18=0,0,'CRONO P CAIXA'!AL18)</f>
        <v>0</v>
      </c>
      <c r="AM18" s="244" t="n">
        <f aca="false">AK18+AL18</f>
        <v>0</v>
      </c>
      <c r="AN18" s="525" t="n">
        <f aca="false">IF($E18=0,0,'CRONO P CAIXA'!AN18)</f>
        <v>0</v>
      </c>
      <c r="AO18" s="244" t="n">
        <f aca="false">AM18+AN18</f>
        <v>0</v>
      </c>
      <c r="AP18" s="525" t="n">
        <f aca="false">IF($E18=0,0,'CRONO P CAIXA'!AP18)</f>
        <v>0</v>
      </c>
      <c r="AQ18" s="250" t="n">
        <f aca="false">AO18+AP18</f>
        <v>0</v>
      </c>
    </row>
    <row r="19" s="251" customFormat="true" ht="9.75" hidden="false" customHeight="true" outlineLevel="0" collapsed="false">
      <c r="B19" s="244" t="n">
        <f aca="false">G19/(SUM($G$9:$G$45))</f>
        <v>0</v>
      </c>
      <c r="C19" s="245" t="n">
        <f aca="false">G19*($G$47/$G$51)</f>
        <v>0</v>
      </c>
      <c r="D19" s="245" t="n">
        <f aca="false">G19*($G$48/$G$51)</f>
        <v>0</v>
      </c>
      <c r="E19" s="246" t="n">
        <f aca="false">IF('ORÇ.GLOBAL REF.'!A22&gt;'ORÇ.GLOBAL REF.'!$V$12,0,SMALL('ORÇ.GLOBAL REF.'!$U$12:$U$1011,'ORÇ.GLOBAL REF.'!A22))</f>
        <v>0</v>
      </c>
      <c r="F19" s="247" t="str">
        <f aca="false">IF('ORÇ.GLOBAL REF.'!A22&gt;'ORÇ.GLOBAL REF.'!$V$12,"",VLOOKUP(E19,'ORÇ.GLOBAL REF.'!$B$12:$E$1011,2,FALSE()))</f>
        <v/>
      </c>
      <c r="G19" s="244" t="n">
        <f aca="false">IFERROR(IF(E19=0,0,VLOOKUP(E19,'ORÇ.GLOBAL REF.'!$B$12:$G$1011,6,FALSE())),0)</f>
        <v>0</v>
      </c>
      <c r="H19" s="525" t="n">
        <f aca="false">IF($E19=0,0,'CRONO P CAIXA'!H19)</f>
        <v>0</v>
      </c>
      <c r="I19" s="244" t="n">
        <f aca="false">H19</f>
        <v>0</v>
      </c>
      <c r="J19" s="525" t="n">
        <f aca="false">IF($E19=0,0,'CRONO P CAIXA'!J19)</f>
        <v>0</v>
      </c>
      <c r="K19" s="244" t="n">
        <f aca="false">I19+J19</f>
        <v>0</v>
      </c>
      <c r="L19" s="525" t="n">
        <f aca="false">IF($E19=0,0,'CRONO P CAIXA'!L19)</f>
        <v>0</v>
      </c>
      <c r="M19" s="244" t="n">
        <f aca="false">K19+L19</f>
        <v>0</v>
      </c>
      <c r="N19" s="525" t="n">
        <f aca="false">IF($E19=0,0,'CRONO P CAIXA'!N19)</f>
        <v>0</v>
      </c>
      <c r="O19" s="244" t="n">
        <f aca="false">M19+N19</f>
        <v>0</v>
      </c>
      <c r="P19" s="525" t="n">
        <f aca="false">IF($E19=0,0,'CRONO P CAIXA'!P19)</f>
        <v>0</v>
      </c>
      <c r="Q19" s="244" t="n">
        <f aca="false">O19+P19</f>
        <v>0</v>
      </c>
      <c r="R19" s="525" t="n">
        <f aca="false">IF($E19=0,0,'CRONO P CAIXA'!R19)</f>
        <v>0</v>
      </c>
      <c r="S19" s="250" t="n">
        <f aca="false">Q19+R19</f>
        <v>0</v>
      </c>
      <c r="T19" s="525" t="n">
        <f aca="false">IF($E19=0,0,'CRONO P CAIXA'!T19)</f>
        <v>0</v>
      </c>
      <c r="U19" s="244" t="n">
        <f aca="false">S19+T19</f>
        <v>0</v>
      </c>
      <c r="V19" s="525" t="n">
        <f aca="false">IF($E19=0,0,'CRONO P CAIXA'!V19)</f>
        <v>0</v>
      </c>
      <c r="W19" s="244" t="n">
        <f aca="false">U19+V19</f>
        <v>0</v>
      </c>
      <c r="X19" s="525" t="n">
        <f aca="false">IF($E19=0,0,'CRONO P CAIXA'!X19)</f>
        <v>0</v>
      </c>
      <c r="Y19" s="244" t="n">
        <f aca="false">W19+X19</f>
        <v>0</v>
      </c>
      <c r="Z19" s="525" t="n">
        <f aca="false">IF($E19=0,0,'CRONO P CAIXA'!Z19)</f>
        <v>0</v>
      </c>
      <c r="AA19" s="244" t="n">
        <f aca="false">Y19+Z19</f>
        <v>0</v>
      </c>
      <c r="AB19" s="525" t="n">
        <f aca="false">IF($E19=0,0,'CRONO P CAIXA'!AB19)</f>
        <v>0</v>
      </c>
      <c r="AC19" s="244" t="n">
        <f aca="false">AA19+AB19</f>
        <v>0</v>
      </c>
      <c r="AD19" s="525" t="n">
        <f aca="false">IF($E19=0,0,'CRONO P CAIXA'!AD19)</f>
        <v>0</v>
      </c>
      <c r="AE19" s="250" t="n">
        <f aca="false">AC19+AD19</f>
        <v>0</v>
      </c>
      <c r="AF19" s="525" t="n">
        <f aca="false">IF($E19=0,0,'CRONO P CAIXA'!AF19)</f>
        <v>0</v>
      </c>
      <c r="AG19" s="244" t="n">
        <f aca="false">AE19+AF19</f>
        <v>0</v>
      </c>
      <c r="AH19" s="525" t="n">
        <f aca="false">IF($E19=0,0,'CRONO P CAIXA'!AH19)</f>
        <v>0</v>
      </c>
      <c r="AI19" s="244" t="n">
        <f aca="false">AG19+AH19</f>
        <v>0</v>
      </c>
      <c r="AJ19" s="525" t="n">
        <f aca="false">IF($E19=0,0,'CRONO P CAIXA'!AJ19)</f>
        <v>0</v>
      </c>
      <c r="AK19" s="244" t="n">
        <f aca="false">AI19+AJ19</f>
        <v>0</v>
      </c>
      <c r="AL19" s="525" t="n">
        <f aca="false">IF($E19=0,0,'CRONO P CAIXA'!AL19)</f>
        <v>0</v>
      </c>
      <c r="AM19" s="244" t="n">
        <f aca="false">AK19+AL19</f>
        <v>0</v>
      </c>
      <c r="AN19" s="525" t="n">
        <f aca="false">IF($E19=0,0,'CRONO P CAIXA'!AN19)</f>
        <v>0</v>
      </c>
      <c r="AO19" s="244" t="n">
        <f aca="false">AM19+AN19</f>
        <v>0</v>
      </c>
      <c r="AP19" s="525" t="n">
        <f aca="false">IF($E19=0,0,'CRONO P CAIXA'!AP19)</f>
        <v>0</v>
      </c>
      <c r="AQ19" s="250" t="n">
        <f aca="false">AO19+AP19</f>
        <v>0</v>
      </c>
    </row>
    <row r="20" s="251" customFormat="true" ht="9.75" hidden="false" customHeight="true" outlineLevel="0" collapsed="false">
      <c r="B20" s="244" t="n">
        <f aca="false">G20/(SUM($G$9:$G$45))</f>
        <v>0</v>
      </c>
      <c r="C20" s="245" t="n">
        <f aca="false">G20*($G$47/$G$51)</f>
        <v>0</v>
      </c>
      <c r="D20" s="245" t="n">
        <f aca="false">G20*($G$48/$G$51)</f>
        <v>0</v>
      </c>
      <c r="E20" s="246" t="n">
        <f aca="false">IF('ORÇ.GLOBAL REF.'!A23&gt;'ORÇ.GLOBAL REF.'!$V$12,0,SMALL('ORÇ.GLOBAL REF.'!$U$12:$U$1011,'ORÇ.GLOBAL REF.'!A23))</f>
        <v>0</v>
      </c>
      <c r="F20" s="247" t="str">
        <f aca="false">IF('ORÇ.GLOBAL REF.'!A23&gt;'ORÇ.GLOBAL REF.'!$V$12,"",VLOOKUP(E20,'ORÇ.GLOBAL REF.'!$B$12:$E$1011,2,FALSE()))</f>
        <v/>
      </c>
      <c r="G20" s="244" t="n">
        <f aca="false">IFERROR(IF(E20=0,0,VLOOKUP(E20,'ORÇ.GLOBAL REF.'!$B$12:$G$1011,6,FALSE())),0)</f>
        <v>0</v>
      </c>
      <c r="H20" s="525" t="n">
        <f aca="false">IF($E20=0,0,'CRONO P CAIXA'!H20)</f>
        <v>0</v>
      </c>
      <c r="I20" s="244" t="n">
        <f aca="false">H20</f>
        <v>0</v>
      </c>
      <c r="J20" s="525" t="n">
        <f aca="false">IF($E20=0,0,'CRONO P CAIXA'!J20)</f>
        <v>0</v>
      </c>
      <c r="K20" s="244" t="n">
        <f aca="false">I20+J20</f>
        <v>0</v>
      </c>
      <c r="L20" s="525" t="n">
        <f aca="false">IF($E20=0,0,'CRONO P CAIXA'!L20)</f>
        <v>0</v>
      </c>
      <c r="M20" s="244" t="n">
        <f aca="false">K20+L20</f>
        <v>0</v>
      </c>
      <c r="N20" s="525" t="n">
        <f aca="false">IF($E20=0,0,'CRONO P CAIXA'!N20)</f>
        <v>0</v>
      </c>
      <c r="O20" s="244" t="n">
        <f aca="false">M20+N20</f>
        <v>0</v>
      </c>
      <c r="P20" s="525" t="n">
        <f aca="false">IF($E20=0,0,'CRONO P CAIXA'!P20)</f>
        <v>0</v>
      </c>
      <c r="Q20" s="244" t="n">
        <f aca="false">O20+P20</f>
        <v>0</v>
      </c>
      <c r="R20" s="525" t="n">
        <f aca="false">IF($E20=0,0,'CRONO P CAIXA'!R20)</f>
        <v>0</v>
      </c>
      <c r="S20" s="250" t="n">
        <f aca="false">Q20+R20</f>
        <v>0</v>
      </c>
      <c r="T20" s="525" t="n">
        <f aca="false">IF($E20=0,0,'CRONO P CAIXA'!T20)</f>
        <v>0</v>
      </c>
      <c r="U20" s="244" t="n">
        <f aca="false">S20+T20</f>
        <v>0</v>
      </c>
      <c r="V20" s="525" t="n">
        <f aca="false">IF($E20=0,0,'CRONO P CAIXA'!V20)</f>
        <v>0</v>
      </c>
      <c r="W20" s="244" t="n">
        <f aca="false">U20+V20</f>
        <v>0</v>
      </c>
      <c r="X20" s="525" t="n">
        <f aca="false">IF($E20=0,0,'CRONO P CAIXA'!X20)</f>
        <v>0</v>
      </c>
      <c r="Y20" s="244" t="n">
        <f aca="false">W20+X20</f>
        <v>0</v>
      </c>
      <c r="Z20" s="525" t="n">
        <f aca="false">IF($E20=0,0,'CRONO P CAIXA'!Z20)</f>
        <v>0</v>
      </c>
      <c r="AA20" s="244" t="n">
        <f aca="false">Y20+Z20</f>
        <v>0</v>
      </c>
      <c r="AB20" s="525" t="n">
        <f aca="false">IF($E20=0,0,'CRONO P CAIXA'!AB20)</f>
        <v>0</v>
      </c>
      <c r="AC20" s="244" t="n">
        <f aca="false">AA20+AB20</f>
        <v>0</v>
      </c>
      <c r="AD20" s="525" t="n">
        <f aca="false">IF($E20=0,0,'CRONO P CAIXA'!AD20)</f>
        <v>0</v>
      </c>
      <c r="AE20" s="250" t="n">
        <f aca="false">AC20+AD20</f>
        <v>0</v>
      </c>
      <c r="AF20" s="525" t="n">
        <f aca="false">IF($E20=0,0,'CRONO P CAIXA'!AF20)</f>
        <v>0</v>
      </c>
      <c r="AG20" s="244" t="n">
        <f aca="false">AE20+AF20</f>
        <v>0</v>
      </c>
      <c r="AH20" s="525" t="n">
        <f aca="false">IF($E20=0,0,'CRONO P CAIXA'!AH20)</f>
        <v>0</v>
      </c>
      <c r="AI20" s="244" t="n">
        <f aca="false">AG20+AH20</f>
        <v>0</v>
      </c>
      <c r="AJ20" s="525" t="n">
        <f aca="false">IF($E20=0,0,'CRONO P CAIXA'!AJ20)</f>
        <v>0</v>
      </c>
      <c r="AK20" s="244" t="n">
        <f aca="false">AI20+AJ20</f>
        <v>0</v>
      </c>
      <c r="AL20" s="525" t="n">
        <f aca="false">IF($E20=0,0,'CRONO P CAIXA'!AL20)</f>
        <v>0</v>
      </c>
      <c r="AM20" s="244" t="n">
        <f aca="false">AK20+AL20</f>
        <v>0</v>
      </c>
      <c r="AN20" s="525" t="n">
        <f aca="false">IF($E20=0,0,'CRONO P CAIXA'!AN20)</f>
        <v>0</v>
      </c>
      <c r="AO20" s="244" t="n">
        <f aca="false">AM20+AN20</f>
        <v>0</v>
      </c>
      <c r="AP20" s="525" t="n">
        <f aca="false">IF($E20=0,0,'CRONO P CAIXA'!AP20)</f>
        <v>0</v>
      </c>
      <c r="AQ20" s="250" t="n">
        <f aca="false">AO20+AP20</f>
        <v>0</v>
      </c>
    </row>
    <row r="21" s="251" customFormat="true" ht="9.75" hidden="false" customHeight="true" outlineLevel="0" collapsed="false">
      <c r="B21" s="244" t="n">
        <f aca="false">G21/(SUM($G$9:$G$45))</f>
        <v>0</v>
      </c>
      <c r="C21" s="245" t="n">
        <f aca="false">G21*($G$47/$G$51)</f>
        <v>0</v>
      </c>
      <c r="D21" s="245" t="n">
        <f aca="false">G21*($G$48/$G$51)</f>
        <v>0</v>
      </c>
      <c r="E21" s="246" t="n">
        <f aca="false">IF('ORÇ.GLOBAL REF.'!A24&gt;'ORÇ.GLOBAL REF.'!$V$12,0,SMALL('ORÇ.GLOBAL REF.'!$U$12:$U$1011,'ORÇ.GLOBAL REF.'!A24))</f>
        <v>0</v>
      </c>
      <c r="F21" s="247" t="str">
        <f aca="false">IF('ORÇ.GLOBAL REF.'!A24&gt;'ORÇ.GLOBAL REF.'!$V$12,"",VLOOKUP(E21,'ORÇ.GLOBAL REF.'!$B$12:$E$1011,2,FALSE()))</f>
        <v/>
      </c>
      <c r="G21" s="244" t="n">
        <f aca="false">IFERROR(IF(E21=0,0,VLOOKUP(E21,'ORÇ.GLOBAL REF.'!$B$12:$G$1011,6,FALSE())),0)</f>
        <v>0</v>
      </c>
      <c r="H21" s="525" t="n">
        <f aca="false">IF($E21=0,0,'CRONO P CAIXA'!H21)</f>
        <v>0</v>
      </c>
      <c r="I21" s="244" t="n">
        <f aca="false">H21</f>
        <v>0</v>
      </c>
      <c r="J21" s="525" t="n">
        <f aca="false">IF($E21=0,0,'CRONO P CAIXA'!J21)</f>
        <v>0</v>
      </c>
      <c r="K21" s="244" t="n">
        <f aca="false">I21+J21</f>
        <v>0</v>
      </c>
      <c r="L21" s="525" t="n">
        <f aca="false">IF($E21=0,0,'CRONO P CAIXA'!L21)</f>
        <v>0</v>
      </c>
      <c r="M21" s="244" t="n">
        <f aca="false">K21+L21</f>
        <v>0</v>
      </c>
      <c r="N21" s="525" t="n">
        <f aca="false">IF($E21=0,0,'CRONO P CAIXA'!N21)</f>
        <v>0</v>
      </c>
      <c r="O21" s="244" t="n">
        <f aca="false">M21+N21</f>
        <v>0</v>
      </c>
      <c r="P21" s="525" t="n">
        <f aca="false">IF($E21=0,0,'CRONO P CAIXA'!P21)</f>
        <v>0</v>
      </c>
      <c r="Q21" s="244" t="n">
        <f aca="false">O21+P21</f>
        <v>0</v>
      </c>
      <c r="R21" s="525" t="n">
        <f aca="false">IF($E21=0,0,'CRONO P CAIXA'!R21)</f>
        <v>0</v>
      </c>
      <c r="S21" s="250" t="n">
        <f aca="false">Q21+R21</f>
        <v>0</v>
      </c>
      <c r="T21" s="525" t="n">
        <f aca="false">IF($E21=0,0,'CRONO P CAIXA'!T21)</f>
        <v>0</v>
      </c>
      <c r="U21" s="244" t="n">
        <f aca="false">S21+T21</f>
        <v>0</v>
      </c>
      <c r="V21" s="525" t="n">
        <f aca="false">IF($E21=0,0,'CRONO P CAIXA'!V21)</f>
        <v>0</v>
      </c>
      <c r="W21" s="244" t="n">
        <f aca="false">U21+V21</f>
        <v>0</v>
      </c>
      <c r="X21" s="525" t="n">
        <f aca="false">IF($E21=0,0,'CRONO P CAIXA'!X21)</f>
        <v>0</v>
      </c>
      <c r="Y21" s="244" t="n">
        <f aca="false">W21+X21</f>
        <v>0</v>
      </c>
      <c r="Z21" s="525" t="n">
        <f aca="false">IF($E21=0,0,'CRONO P CAIXA'!Z21)</f>
        <v>0</v>
      </c>
      <c r="AA21" s="244" t="n">
        <f aca="false">Y21+Z21</f>
        <v>0</v>
      </c>
      <c r="AB21" s="525" t="n">
        <f aca="false">IF($E21=0,0,'CRONO P CAIXA'!AB21)</f>
        <v>0</v>
      </c>
      <c r="AC21" s="244" t="n">
        <f aca="false">AA21+AB21</f>
        <v>0</v>
      </c>
      <c r="AD21" s="525" t="n">
        <f aca="false">IF($E21=0,0,'CRONO P CAIXA'!AD21)</f>
        <v>0</v>
      </c>
      <c r="AE21" s="250" t="n">
        <f aca="false">AC21+AD21</f>
        <v>0</v>
      </c>
      <c r="AF21" s="525" t="n">
        <f aca="false">IF($E21=0,0,'CRONO P CAIXA'!AF21)</f>
        <v>0</v>
      </c>
      <c r="AG21" s="244" t="n">
        <f aca="false">AE21+AF21</f>
        <v>0</v>
      </c>
      <c r="AH21" s="525" t="n">
        <f aca="false">IF($E21=0,0,'CRONO P CAIXA'!AH21)</f>
        <v>0</v>
      </c>
      <c r="AI21" s="244" t="n">
        <f aca="false">AG21+AH21</f>
        <v>0</v>
      </c>
      <c r="AJ21" s="525" t="n">
        <f aca="false">IF($E21=0,0,'CRONO P CAIXA'!AJ21)</f>
        <v>0</v>
      </c>
      <c r="AK21" s="244" t="n">
        <f aca="false">AI21+AJ21</f>
        <v>0</v>
      </c>
      <c r="AL21" s="525" t="n">
        <f aca="false">IF($E21=0,0,'CRONO P CAIXA'!AL21)</f>
        <v>0</v>
      </c>
      <c r="AM21" s="244" t="n">
        <f aca="false">AK21+AL21</f>
        <v>0</v>
      </c>
      <c r="AN21" s="525" t="n">
        <f aca="false">IF($E21=0,0,'CRONO P CAIXA'!AN21)</f>
        <v>0</v>
      </c>
      <c r="AO21" s="244" t="n">
        <f aca="false">AM21+AN21</f>
        <v>0</v>
      </c>
      <c r="AP21" s="525" t="n">
        <f aca="false">IF($E21=0,0,'CRONO P CAIXA'!AP21)</f>
        <v>0</v>
      </c>
      <c r="AQ21" s="250" t="n">
        <f aca="false">AO21+AP21</f>
        <v>0</v>
      </c>
    </row>
    <row r="22" s="251" customFormat="true" ht="9.75" hidden="false" customHeight="true" outlineLevel="0" collapsed="false">
      <c r="B22" s="244" t="n">
        <f aca="false">G22/(SUM($G$9:$G$45))</f>
        <v>0</v>
      </c>
      <c r="C22" s="245" t="n">
        <f aca="false">G22*($G$47/$G$51)</f>
        <v>0</v>
      </c>
      <c r="D22" s="245" t="n">
        <f aca="false">G22*($G$48/$G$51)</f>
        <v>0</v>
      </c>
      <c r="E22" s="246" t="n">
        <f aca="false">IF('ORÇ.GLOBAL REF.'!A25&gt;'ORÇ.GLOBAL REF.'!$V$12,0,SMALL('ORÇ.GLOBAL REF.'!$U$12:$U$1011,'ORÇ.GLOBAL REF.'!A25))</f>
        <v>0</v>
      </c>
      <c r="F22" s="247" t="str">
        <f aca="false">IF('ORÇ.GLOBAL REF.'!A25&gt;'ORÇ.GLOBAL REF.'!$V$12,"",VLOOKUP(E22,'ORÇ.GLOBAL REF.'!$B$12:$E$1011,2,FALSE()))</f>
        <v/>
      </c>
      <c r="G22" s="244" t="n">
        <f aca="false">IFERROR(IF(E22=0,0,VLOOKUP(E22,'ORÇ.GLOBAL REF.'!$B$12:$G$1011,6,FALSE())),0)</f>
        <v>0</v>
      </c>
      <c r="H22" s="525" t="n">
        <f aca="false">IF($E22=0,0,'CRONO P CAIXA'!H22)</f>
        <v>0</v>
      </c>
      <c r="I22" s="244" t="n">
        <f aca="false">H22</f>
        <v>0</v>
      </c>
      <c r="J22" s="525" t="n">
        <f aca="false">IF($E22=0,0,'CRONO P CAIXA'!J22)</f>
        <v>0</v>
      </c>
      <c r="K22" s="244" t="n">
        <f aca="false">I22+J22</f>
        <v>0</v>
      </c>
      <c r="L22" s="525" t="n">
        <f aca="false">IF($E22=0,0,'CRONO P CAIXA'!L22)</f>
        <v>0</v>
      </c>
      <c r="M22" s="244" t="n">
        <f aca="false">K22+L22</f>
        <v>0</v>
      </c>
      <c r="N22" s="525" t="n">
        <f aca="false">IF($E22=0,0,'CRONO P CAIXA'!N22)</f>
        <v>0</v>
      </c>
      <c r="O22" s="244" t="n">
        <f aca="false">M22+N22</f>
        <v>0</v>
      </c>
      <c r="P22" s="525" t="n">
        <f aca="false">IF($E22=0,0,'CRONO P CAIXA'!P22)</f>
        <v>0</v>
      </c>
      <c r="Q22" s="244" t="n">
        <f aca="false">O22+P22</f>
        <v>0</v>
      </c>
      <c r="R22" s="525" t="n">
        <f aca="false">IF($E22=0,0,'CRONO P CAIXA'!R22)</f>
        <v>0</v>
      </c>
      <c r="S22" s="250" t="n">
        <f aca="false">Q22+R22</f>
        <v>0</v>
      </c>
      <c r="T22" s="525" t="n">
        <f aca="false">IF($E22=0,0,'CRONO P CAIXA'!T22)</f>
        <v>0</v>
      </c>
      <c r="U22" s="244" t="n">
        <f aca="false">S22+T22</f>
        <v>0</v>
      </c>
      <c r="V22" s="525" t="n">
        <f aca="false">IF($E22=0,0,'CRONO P CAIXA'!V22)</f>
        <v>0</v>
      </c>
      <c r="W22" s="244" t="n">
        <f aca="false">U22+V22</f>
        <v>0</v>
      </c>
      <c r="X22" s="525" t="n">
        <f aca="false">IF($E22=0,0,'CRONO P CAIXA'!X22)</f>
        <v>0</v>
      </c>
      <c r="Y22" s="244" t="n">
        <f aca="false">W22+X22</f>
        <v>0</v>
      </c>
      <c r="Z22" s="525" t="n">
        <f aca="false">IF($E22=0,0,'CRONO P CAIXA'!Z22)</f>
        <v>0</v>
      </c>
      <c r="AA22" s="244" t="n">
        <f aca="false">Y22+Z22</f>
        <v>0</v>
      </c>
      <c r="AB22" s="525" t="n">
        <f aca="false">IF($E22=0,0,'CRONO P CAIXA'!AB22)</f>
        <v>0</v>
      </c>
      <c r="AC22" s="244" t="n">
        <f aca="false">AA22+AB22</f>
        <v>0</v>
      </c>
      <c r="AD22" s="525" t="n">
        <f aca="false">IF($E22=0,0,'CRONO P CAIXA'!AD22)</f>
        <v>0</v>
      </c>
      <c r="AE22" s="250" t="n">
        <f aca="false">AC22+AD22</f>
        <v>0</v>
      </c>
      <c r="AF22" s="525" t="n">
        <f aca="false">IF($E22=0,0,'CRONO P CAIXA'!AF22)</f>
        <v>0</v>
      </c>
      <c r="AG22" s="244" t="n">
        <f aca="false">AE22+AF22</f>
        <v>0</v>
      </c>
      <c r="AH22" s="525" t="n">
        <f aca="false">IF($E22=0,0,'CRONO P CAIXA'!AH22)</f>
        <v>0</v>
      </c>
      <c r="AI22" s="244" t="n">
        <f aca="false">AG22+AH22</f>
        <v>0</v>
      </c>
      <c r="AJ22" s="525" t="n">
        <f aca="false">IF($E22=0,0,'CRONO P CAIXA'!AJ22)</f>
        <v>0</v>
      </c>
      <c r="AK22" s="244" t="n">
        <f aca="false">AI22+AJ22</f>
        <v>0</v>
      </c>
      <c r="AL22" s="525" t="n">
        <f aca="false">IF($E22=0,0,'CRONO P CAIXA'!AL22)</f>
        <v>0</v>
      </c>
      <c r="AM22" s="244" t="n">
        <f aca="false">AK22+AL22</f>
        <v>0</v>
      </c>
      <c r="AN22" s="525" t="n">
        <f aca="false">IF($E22=0,0,'CRONO P CAIXA'!AN22)</f>
        <v>0</v>
      </c>
      <c r="AO22" s="244" t="n">
        <f aca="false">AM22+AN22</f>
        <v>0</v>
      </c>
      <c r="AP22" s="525" t="n">
        <f aca="false">IF($E22=0,0,'CRONO P CAIXA'!AP22)</f>
        <v>0</v>
      </c>
      <c r="AQ22" s="250" t="n">
        <f aca="false">AO22+AP22</f>
        <v>0</v>
      </c>
    </row>
    <row r="23" s="251" customFormat="true" ht="9.75" hidden="false" customHeight="true" outlineLevel="0" collapsed="false">
      <c r="B23" s="244" t="n">
        <f aca="false">G23/(SUM($G$9:$G$45))</f>
        <v>0</v>
      </c>
      <c r="C23" s="245" t="n">
        <f aca="false">G23*($G$47/$G$51)</f>
        <v>0</v>
      </c>
      <c r="D23" s="245" t="n">
        <f aca="false">G23*($G$48/$G$51)</f>
        <v>0</v>
      </c>
      <c r="E23" s="246" t="n">
        <f aca="false">IF('ORÇ.GLOBAL REF.'!A26&gt;'ORÇ.GLOBAL REF.'!$V$12,0,SMALL('ORÇ.GLOBAL REF.'!$U$12:$U$1011,'ORÇ.GLOBAL REF.'!A26))</f>
        <v>0</v>
      </c>
      <c r="F23" s="247" t="str">
        <f aca="false">IF('ORÇ.GLOBAL REF.'!A26&gt;'ORÇ.GLOBAL REF.'!$V$12,"",VLOOKUP(E23,'ORÇ.GLOBAL REF.'!$B$12:$E$1011,2,FALSE()))</f>
        <v/>
      </c>
      <c r="G23" s="244" t="n">
        <f aca="false">IFERROR(IF(E23=0,0,VLOOKUP(E23,'ORÇ.GLOBAL REF.'!$B$12:$G$1011,6,FALSE())),0)</f>
        <v>0</v>
      </c>
      <c r="H23" s="525" t="n">
        <f aca="false">IF($E23=0,0,'CRONO P CAIXA'!H23)</f>
        <v>0</v>
      </c>
      <c r="I23" s="244" t="n">
        <f aca="false">H23</f>
        <v>0</v>
      </c>
      <c r="J23" s="525" t="n">
        <f aca="false">IF($E23=0,0,'CRONO P CAIXA'!J23)</f>
        <v>0</v>
      </c>
      <c r="K23" s="244" t="n">
        <f aca="false">I23+J23</f>
        <v>0</v>
      </c>
      <c r="L23" s="525" t="n">
        <f aca="false">IF($E23=0,0,'CRONO P CAIXA'!L23)</f>
        <v>0</v>
      </c>
      <c r="M23" s="244" t="n">
        <f aca="false">K23+L23</f>
        <v>0</v>
      </c>
      <c r="N23" s="525" t="n">
        <f aca="false">IF($E23=0,0,'CRONO P CAIXA'!N23)</f>
        <v>0</v>
      </c>
      <c r="O23" s="244" t="n">
        <f aca="false">M23+N23</f>
        <v>0</v>
      </c>
      <c r="P23" s="525" t="n">
        <f aca="false">IF($E23=0,0,'CRONO P CAIXA'!P23)</f>
        <v>0</v>
      </c>
      <c r="Q23" s="244" t="n">
        <f aca="false">O23+P23</f>
        <v>0</v>
      </c>
      <c r="R23" s="525" t="n">
        <f aca="false">IF($E23=0,0,'CRONO P CAIXA'!R23)</f>
        <v>0</v>
      </c>
      <c r="S23" s="250" t="n">
        <f aca="false">Q23+R23</f>
        <v>0</v>
      </c>
      <c r="T23" s="525" t="n">
        <f aca="false">IF($E23=0,0,'CRONO P CAIXA'!T23)</f>
        <v>0</v>
      </c>
      <c r="U23" s="244" t="n">
        <f aca="false">S23+T23</f>
        <v>0</v>
      </c>
      <c r="V23" s="525" t="n">
        <f aca="false">IF($E23=0,0,'CRONO P CAIXA'!V23)</f>
        <v>0</v>
      </c>
      <c r="W23" s="244" t="n">
        <f aca="false">U23+V23</f>
        <v>0</v>
      </c>
      <c r="X23" s="525" t="n">
        <f aca="false">IF($E23=0,0,'CRONO P CAIXA'!X23)</f>
        <v>0</v>
      </c>
      <c r="Y23" s="244" t="n">
        <f aca="false">W23+X23</f>
        <v>0</v>
      </c>
      <c r="Z23" s="525" t="n">
        <f aca="false">IF($E23=0,0,'CRONO P CAIXA'!Z23)</f>
        <v>0</v>
      </c>
      <c r="AA23" s="244" t="n">
        <f aca="false">Y23+Z23</f>
        <v>0</v>
      </c>
      <c r="AB23" s="525" t="n">
        <f aca="false">IF($E23=0,0,'CRONO P CAIXA'!AB23)</f>
        <v>0</v>
      </c>
      <c r="AC23" s="244" t="n">
        <f aca="false">AA23+AB23</f>
        <v>0</v>
      </c>
      <c r="AD23" s="525" t="n">
        <f aca="false">IF($E23=0,0,'CRONO P CAIXA'!AD23)</f>
        <v>0</v>
      </c>
      <c r="AE23" s="250" t="n">
        <f aca="false">AC23+AD23</f>
        <v>0</v>
      </c>
      <c r="AF23" s="525" t="n">
        <f aca="false">IF($E23=0,0,'CRONO P CAIXA'!AF23)</f>
        <v>0</v>
      </c>
      <c r="AG23" s="244" t="n">
        <f aca="false">AE23+AF23</f>
        <v>0</v>
      </c>
      <c r="AH23" s="525" t="n">
        <f aca="false">IF($E23=0,0,'CRONO P CAIXA'!AH23)</f>
        <v>0</v>
      </c>
      <c r="AI23" s="244" t="n">
        <f aca="false">AG23+AH23</f>
        <v>0</v>
      </c>
      <c r="AJ23" s="525" t="n">
        <f aca="false">IF($E23=0,0,'CRONO P CAIXA'!AJ23)</f>
        <v>0</v>
      </c>
      <c r="AK23" s="244" t="n">
        <f aca="false">AI23+AJ23</f>
        <v>0</v>
      </c>
      <c r="AL23" s="525" t="n">
        <f aca="false">IF($E23=0,0,'CRONO P CAIXA'!AL23)</f>
        <v>0</v>
      </c>
      <c r="AM23" s="244" t="n">
        <f aca="false">AK23+AL23</f>
        <v>0</v>
      </c>
      <c r="AN23" s="525" t="n">
        <f aca="false">IF($E23=0,0,'CRONO P CAIXA'!AN23)</f>
        <v>0</v>
      </c>
      <c r="AO23" s="244" t="n">
        <f aca="false">AM23+AN23</f>
        <v>0</v>
      </c>
      <c r="AP23" s="525" t="n">
        <f aca="false">IF($E23=0,0,'CRONO P CAIXA'!AP23)</f>
        <v>0</v>
      </c>
      <c r="AQ23" s="250" t="n">
        <f aca="false">AO23+AP23</f>
        <v>0</v>
      </c>
    </row>
    <row r="24" s="251" customFormat="true" ht="9.75" hidden="false" customHeight="true" outlineLevel="0" collapsed="false">
      <c r="B24" s="244" t="n">
        <f aca="false">G24/(SUM($G$9:$G$45))</f>
        <v>0</v>
      </c>
      <c r="C24" s="245" t="n">
        <f aca="false">G24*($G$47/$G$51)</f>
        <v>0</v>
      </c>
      <c r="D24" s="245" t="n">
        <f aca="false">G24*($G$48/$G$51)</f>
        <v>0</v>
      </c>
      <c r="E24" s="246" t="n">
        <f aca="false">IF('ORÇ.GLOBAL REF.'!A27&gt;'ORÇ.GLOBAL REF.'!$V$12,0,SMALL('ORÇ.GLOBAL REF.'!$U$12:$U$1011,'ORÇ.GLOBAL REF.'!A27))</f>
        <v>0</v>
      </c>
      <c r="F24" s="247" t="str">
        <f aca="false">IF('ORÇ.GLOBAL REF.'!A27&gt;'ORÇ.GLOBAL REF.'!$V$12,"",VLOOKUP(E24,'ORÇ.GLOBAL REF.'!$B$12:$E$1011,2,FALSE()))</f>
        <v/>
      </c>
      <c r="G24" s="244" t="n">
        <f aca="false">IFERROR(IF(E24=0,0,VLOOKUP(E24,'ORÇ.GLOBAL REF.'!$B$12:$G$1011,6,FALSE())),0)</f>
        <v>0</v>
      </c>
      <c r="H24" s="525" t="n">
        <f aca="false">IF($E24=0,0,'CRONO P CAIXA'!H24)</f>
        <v>0</v>
      </c>
      <c r="I24" s="244" t="n">
        <f aca="false">H24</f>
        <v>0</v>
      </c>
      <c r="J24" s="525" t="n">
        <f aca="false">IF($E24=0,0,'CRONO P CAIXA'!J24)</f>
        <v>0</v>
      </c>
      <c r="K24" s="244" t="n">
        <f aca="false">I24+J24</f>
        <v>0</v>
      </c>
      <c r="L24" s="525" t="n">
        <f aca="false">IF($E24=0,0,'CRONO P CAIXA'!L24)</f>
        <v>0</v>
      </c>
      <c r="M24" s="244" t="n">
        <f aca="false">K24+L24</f>
        <v>0</v>
      </c>
      <c r="N24" s="525" t="n">
        <f aca="false">IF($E24=0,0,'CRONO P CAIXA'!N24)</f>
        <v>0</v>
      </c>
      <c r="O24" s="244" t="n">
        <f aca="false">M24+N24</f>
        <v>0</v>
      </c>
      <c r="P24" s="525" t="n">
        <f aca="false">IF($E24=0,0,'CRONO P CAIXA'!P24)</f>
        <v>0</v>
      </c>
      <c r="Q24" s="244" t="n">
        <f aca="false">O24+P24</f>
        <v>0</v>
      </c>
      <c r="R24" s="525" t="n">
        <f aca="false">IF($E24=0,0,'CRONO P CAIXA'!R24)</f>
        <v>0</v>
      </c>
      <c r="S24" s="250" t="n">
        <f aca="false">Q24+R24</f>
        <v>0</v>
      </c>
      <c r="T24" s="525" t="n">
        <f aca="false">IF($E24=0,0,'CRONO P CAIXA'!T24)</f>
        <v>0</v>
      </c>
      <c r="U24" s="244" t="n">
        <f aca="false">S24+T24</f>
        <v>0</v>
      </c>
      <c r="V24" s="525" t="n">
        <f aca="false">IF($E24=0,0,'CRONO P CAIXA'!V24)</f>
        <v>0</v>
      </c>
      <c r="W24" s="244" t="n">
        <f aca="false">U24+V24</f>
        <v>0</v>
      </c>
      <c r="X24" s="525" t="n">
        <f aca="false">IF($E24=0,0,'CRONO P CAIXA'!X24)</f>
        <v>0</v>
      </c>
      <c r="Y24" s="244" t="n">
        <f aca="false">W24+X24</f>
        <v>0</v>
      </c>
      <c r="Z24" s="525" t="n">
        <f aca="false">IF($E24=0,0,'CRONO P CAIXA'!Z24)</f>
        <v>0</v>
      </c>
      <c r="AA24" s="244" t="n">
        <f aca="false">Y24+Z24</f>
        <v>0</v>
      </c>
      <c r="AB24" s="525" t="n">
        <f aca="false">IF($E24=0,0,'CRONO P CAIXA'!AB24)</f>
        <v>0</v>
      </c>
      <c r="AC24" s="244" t="n">
        <f aca="false">AA24+AB24</f>
        <v>0</v>
      </c>
      <c r="AD24" s="525" t="n">
        <f aca="false">IF($E24=0,0,'CRONO P CAIXA'!AD24)</f>
        <v>0</v>
      </c>
      <c r="AE24" s="250" t="n">
        <f aca="false">AC24+AD24</f>
        <v>0</v>
      </c>
      <c r="AF24" s="525" t="n">
        <f aca="false">IF($E24=0,0,'CRONO P CAIXA'!AF24)</f>
        <v>0</v>
      </c>
      <c r="AG24" s="244" t="n">
        <f aca="false">AE24+AF24</f>
        <v>0</v>
      </c>
      <c r="AH24" s="525" t="n">
        <f aca="false">IF($E24=0,0,'CRONO P CAIXA'!AH24)</f>
        <v>0</v>
      </c>
      <c r="AI24" s="244" t="n">
        <f aca="false">AG24+AH24</f>
        <v>0</v>
      </c>
      <c r="AJ24" s="525" t="n">
        <f aca="false">IF($E24=0,0,'CRONO P CAIXA'!AJ24)</f>
        <v>0</v>
      </c>
      <c r="AK24" s="244" t="n">
        <f aca="false">AI24+AJ24</f>
        <v>0</v>
      </c>
      <c r="AL24" s="525" t="n">
        <f aca="false">IF($E24=0,0,'CRONO P CAIXA'!AL24)</f>
        <v>0</v>
      </c>
      <c r="AM24" s="244" t="n">
        <f aca="false">AK24+AL24</f>
        <v>0</v>
      </c>
      <c r="AN24" s="525" t="n">
        <f aca="false">IF($E24=0,0,'CRONO P CAIXA'!AN24)</f>
        <v>0</v>
      </c>
      <c r="AO24" s="244" t="n">
        <f aca="false">AM24+AN24</f>
        <v>0</v>
      </c>
      <c r="AP24" s="525" t="n">
        <f aca="false">IF($E24=0,0,'CRONO P CAIXA'!AP24)</f>
        <v>0</v>
      </c>
      <c r="AQ24" s="250" t="n">
        <f aca="false">AO24+AP24</f>
        <v>0</v>
      </c>
    </row>
    <row r="25" s="251" customFormat="true" ht="9.75" hidden="false" customHeight="true" outlineLevel="0" collapsed="false">
      <c r="B25" s="244" t="n">
        <f aca="false">G25/(SUM($G$9:$G$45))</f>
        <v>0</v>
      </c>
      <c r="C25" s="245" t="n">
        <f aca="false">G25*($G$47/$G$51)</f>
        <v>0</v>
      </c>
      <c r="D25" s="245" t="n">
        <f aca="false">G25*($G$48/$G$51)</f>
        <v>0</v>
      </c>
      <c r="E25" s="246" t="n">
        <f aca="false">IF('ORÇ.GLOBAL REF.'!A28&gt;'ORÇ.GLOBAL REF.'!$V$12,0,SMALL('ORÇ.GLOBAL REF.'!$U$12:$U$1011,'ORÇ.GLOBAL REF.'!A28))</f>
        <v>0</v>
      </c>
      <c r="F25" s="247" t="str">
        <f aca="false">IF('ORÇ.GLOBAL REF.'!A28&gt;'ORÇ.GLOBAL REF.'!$V$12,"",VLOOKUP(E25,'ORÇ.GLOBAL REF.'!$B$12:$E$1011,2,FALSE()))</f>
        <v/>
      </c>
      <c r="G25" s="244" t="n">
        <f aca="false">IFERROR(IF(E25=0,0,VLOOKUP(E25,'ORÇ.GLOBAL REF.'!$B$12:$G$1011,6,FALSE())),0)</f>
        <v>0</v>
      </c>
      <c r="H25" s="525" t="n">
        <f aca="false">IF($E25=0,0,'CRONO P CAIXA'!H25)</f>
        <v>0</v>
      </c>
      <c r="I25" s="244" t="n">
        <f aca="false">H25</f>
        <v>0</v>
      </c>
      <c r="J25" s="525" t="n">
        <f aca="false">IF($E25=0,0,'CRONO P CAIXA'!J25)</f>
        <v>0</v>
      </c>
      <c r="K25" s="244" t="n">
        <f aca="false">I25+J25</f>
        <v>0</v>
      </c>
      <c r="L25" s="525" t="n">
        <f aca="false">IF($E25=0,0,'CRONO P CAIXA'!L25)</f>
        <v>0</v>
      </c>
      <c r="M25" s="244" t="n">
        <f aca="false">K25+L25</f>
        <v>0</v>
      </c>
      <c r="N25" s="525" t="n">
        <f aca="false">IF($E25=0,0,'CRONO P CAIXA'!N25)</f>
        <v>0</v>
      </c>
      <c r="O25" s="244" t="n">
        <f aca="false">M25+N25</f>
        <v>0</v>
      </c>
      <c r="P25" s="525" t="n">
        <f aca="false">IF($E25=0,0,'CRONO P CAIXA'!P25)</f>
        <v>0</v>
      </c>
      <c r="Q25" s="244" t="n">
        <f aca="false">O25+P25</f>
        <v>0</v>
      </c>
      <c r="R25" s="525" t="n">
        <f aca="false">IF($E25=0,0,'CRONO P CAIXA'!R25)</f>
        <v>0</v>
      </c>
      <c r="S25" s="250" t="n">
        <f aca="false">Q25+R25</f>
        <v>0</v>
      </c>
      <c r="T25" s="525" t="n">
        <f aca="false">IF($E25=0,0,'CRONO P CAIXA'!T25)</f>
        <v>0</v>
      </c>
      <c r="U25" s="244" t="n">
        <f aca="false">S25+T25</f>
        <v>0</v>
      </c>
      <c r="V25" s="525" t="n">
        <f aca="false">IF($E25=0,0,'CRONO P CAIXA'!V25)</f>
        <v>0</v>
      </c>
      <c r="W25" s="244" t="n">
        <f aca="false">U25+V25</f>
        <v>0</v>
      </c>
      <c r="X25" s="525" t="n">
        <f aca="false">IF($E25=0,0,'CRONO P CAIXA'!X25)</f>
        <v>0</v>
      </c>
      <c r="Y25" s="244" t="n">
        <f aca="false">W25+X25</f>
        <v>0</v>
      </c>
      <c r="Z25" s="525" t="n">
        <f aca="false">IF($E25=0,0,'CRONO P CAIXA'!Z25)</f>
        <v>0</v>
      </c>
      <c r="AA25" s="244" t="n">
        <f aca="false">Y25+Z25</f>
        <v>0</v>
      </c>
      <c r="AB25" s="525" t="n">
        <f aca="false">IF($E25=0,0,'CRONO P CAIXA'!AB25)</f>
        <v>0</v>
      </c>
      <c r="AC25" s="244" t="n">
        <f aca="false">AA25+AB25</f>
        <v>0</v>
      </c>
      <c r="AD25" s="525" t="n">
        <f aca="false">IF($E25=0,0,'CRONO P CAIXA'!AD25)</f>
        <v>0</v>
      </c>
      <c r="AE25" s="250" t="n">
        <f aca="false">AC25+AD25</f>
        <v>0</v>
      </c>
      <c r="AF25" s="525" t="n">
        <f aca="false">IF($E25=0,0,'CRONO P CAIXA'!AF25)</f>
        <v>0</v>
      </c>
      <c r="AG25" s="244" t="n">
        <f aca="false">AE25+AF25</f>
        <v>0</v>
      </c>
      <c r="AH25" s="525" t="n">
        <f aca="false">IF($E25=0,0,'CRONO P CAIXA'!AH25)</f>
        <v>0</v>
      </c>
      <c r="AI25" s="244" t="n">
        <f aca="false">AG25+AH25</f>
        <v>0</v>
      </c>
      <c r="AJ25" s="525" t="n">
        <f aca="false">IF($E25=0,0,'CRONO P CAIXA'!AJ25)</f>
        <v>0</v>
      </c>
      <c r="AK25" s="244" t="n">
        <f aca="false">AI25+AJ25</f>
        <v>0</v>
      </c>
      <c r="AL25" s="525" t="n">
        <f aca="false">IF($E25=0,0,'CRONO P CAIXA'!AL25)</f>
        <v>0</v>
      </c>
      <c r="AM25" s="244" t="n">
        <f aca="false">AK25+AL25</f>
        <v>0</v>
      </c>
      <c r="AN25" s="525" t="n">
        <f aca="false">IF($E25=0,0,'CRONO P CAIXA'!AN25)</f>
        <v>0</v>
      </c>
      <c r="AO25" s="244" t="n">
        <f aca="false">AM25+AN25</f>
        <v>0</v>
      </c>
      <c r="AP25" s="525" t="n">
        <f aca="false">IF($E25=0,0,'CRONO P CAIXA'!AP25)</f>
        <v>0</v>
      </c>
      <c r="AQ25" s="250" t="n">
        <f aca="false">AO25+AP25</f>
        <v>0</v>
      </c>
    </row>
    <row r="26" s="251" customFormat="true" ht="9.75" hidden="false" customHeight="true" outlineLevel="0" collapsed="false">
      <c r="B26" s="244" t="n">
        <f aca="false">G26/(SUM($G$9:$G$45))</f>
        <v>0</v>
      </c>
      <c r="C26" s="245" t="n">
        <f aca="false">G26*($G$47/$G$51)</f>
        <v>0</v>
      </c>
      <c r="D26" s="245" t="n">
        <f aca="false">G26*($G$48/$G$51)</f>
        <v>0</v>
      </c>
      <c r="E26" s="246" t="n">
        <f aca="false">IF('ORÇ.GLOBAL REF.'!A29&gt;'ORÇ.GLOBAL REF.'!$V$12,0,SMALL('ORÇ.GLOBAL REF.'!$U$12:$U$1011,'ORÇ.GLOBAL REF.'!A29))</f>
        <v>0</v>
      </c>
      <c r="F26" s="247" t="str">
        <f aca="false">IF('ORÇ.GLOBAL REF.'!A29&gt;'ORÇ.GLOBAL REF.'!$V$12,"",VLOOKUP(E26,'ORÇ.GLOBAL REF.'!$B$12:$E$1011,2,FALSE()))</f>
        <v/>
      </c>
      <c r="G26" s="244" t="n">
        <f aca="false">IFERROR(IF(E26=0,0,VLOOKUP(E26,'ORÇ.GLOBAL REF.'!$B$12:$G$1011,6,FALSE())),0)</f>
        <v>0</v>
      </c>
      <c r="H26" s="525" t="n">
        <f aca="false">IF($E26=0,0,'CRONO P CAIXA'!H26)</f>
        <v>0</v>
      </c>
      <c r="I26" s="244" t="n">
        <f aca="false">H26</f>
        <v>0</v>
      </c>
      <c r="J26" s="525" t="n">
        <f aca="false">IF($E26=0,0,'CRONO P CAIXA'!J26)</f>
        <v>0</v>
      </c>
      <c r="K26" s="244" t="n">
        <f aca="false">I26+J26</f>
        <v>0</v>
      </c>
      <c r="L26" s="525" t="n">
        <f aca="false">IF($E26=0,0,'CRONO P CAIXA'!L26)</f>
        <v>0</v>
      </c>
      <c r="M26" s="244" t="n">
        <f aca="false">K26+L26</f>
        <v>0</v>
      </c>
      <c r="N26" s="525" t="n">
        <f aca="false">IF($E26=0,0,'CRONO P CAIXA'!N26)</f>
        <v>0</v>
      </c>
      <c r="O26" s="244" t="n">
        <f aca="false">M26+N26</f>
        <v>0</v>
      </c>
      <c r="P26" s="525" t="n">
        <f aca="false">IF($E26=0,0,'CRONO P CAIXA'!P26)</f>
        <v>0</v>
      </c>
      <c r="Q26" s="244" t="n">
        <f aca="false">O26+P26</f>
        <v>0</v>
      </c>
      <c r="R26" s="525" t="n">
        <f aca="false">IF($E26=0,0,'CRONO P CAIXA'!R26)</f>
        <v>0</v>
      </c>
      <c r="S26" s="250" t="n">
        <f aca="false">Q26+R26</f>
        <v>0</v>
      </c>
      <c r="T26" s="525" t="n">
        <f aca="false">IF($E26=0,0,'CRONO P CAIXA'!T26)</f>
        <v>0</v>
      </c>
      <c r="U26" s="244" t="n">
        <f aca="false">S26+T26</f>
        <v>0</v>
      </c>
      <c r="V26" s="525" t="n">
        <f aca="false">IF($E26=0,0,'CRONO P CAIXA'!V26)</f>
        <v>0</v>
      </c>
      <c r="W26" s="244" t="n">
        <f aca="false">U26+V26</f>
        <v>0</v>
      </c>
      <c r="X26" s="525" t="n">
        <f aca="false">IF($E26=0,0,'CRONO P CAIXA'!X26)</f>
        <v>0</v>
      </c>
      <c r="Y26" s="244" t="n">
        <f aca="false">W26+X26</f>
        <v>0</v>
      </c>
      <c r="Z26" s="525" t="n">
        <f aca="false">IF($E26=0,0,'CRONO P CAIXA'!Z26)</f>
        <v>0</v>
      </c>
      <c r="AA26" s="244" t="n">
        <f aca="false">Y26+Z26</f>
        <v>0</v>
      </c>
      <c r="AB26" s="525" t="n">
        <f aca="false">IF($E26=0,0,'CRONO P CAIXA'!AB26)</f>
        <v>0</v>
      </c>
      <c r="AC26" s="244" t="n">
        <f aca="false">AA26+AB26</f>
        <v>0</v>
      </c>
      <c r="AD26" s="525" t="n">
        <f aca="false">IF($E26=0,0,'CRONO P CAIXA'!AD26)</f>
        <v>0</v>
      </c>
      <c r="AE26" s="250" t="n">
        <f aca="false">AC26+AD26</f>
        <v>0</v>
      </c>
      <c r="AF26" s="525" t="n">
        <f aca="false">IF($E26=0,0,'CRONO P CAIXA'!AF26)</f>
        <v>0</v>
      </c>
      <c r="AG26" s="244" t="n">
        <f aca="false">AE26+AF26</f>
        <v>0</v>
      </c>
      <c r="AH26" s="525" t="n">
        <f aca="false">IF($E26=0,0,'CRONO P CAIXA'!AH26)</f>
        <v>0</v>
      </c>
      <c r="AI26" s="244" t="n">
        <f aca="false">AG26+AH26</f>
        <v>0</v>
      </c>
      <c r="AJ26" s="525" t="n">
        <f aca="false">IF($E26=0,0,'CRONO P CAIXA'!AJ26)</f>
        <v>0</v>
      </c>
      <c r="AK26" s="244" t="n">
        <f aca="false">AI26+AJ26</f>
        <v>0</v>
      </c>
      <c r="AL26" s="525" t="n">
        <f aca="false">IF($E26=0,0,'CRONO P CAIXA'!AL26)</f>
        <v>0</v>
      </c>
      <c r="AM26" s="244" t="n">
        <f aca="false">AK26+AL26</f>
        <v>0</v>
      </c>
      <c r="AN26" s="525" t="n">
        <f aca="false">IF($E26=0,0,'CRONO P CAIXA'!AN26)</f>
        <v>0</v>
      </c>
      <c r="AO26" s="244" t="n">
        <f aca="false">AM26+AN26</f>
        <v>0</v>
      </c>
      <c r="AP26" s="525" t="n">
        <f aca="false">IF($E26=0,0,'CRONO P CAIXA'!AP26)</f>
        <v>0</v>
      </c>
      <c r="AQ26" s="250" t="n">
        <f aca="false">AO26+AP26</f>
        <v>0</v>
      </c>
    </row>
    <row r="27" s="251" customFormat="true" ht="9.75" hidden="false" customHeight="true" outlineLevel="0" collapsed="false">
      <c r="B27" s="244" t="n">
        <f aca="false">G27/(SUM($G$9:$G$45))</f>
        <v>0</v>
      </c>
      <c r="C27" s="245" t="n">
        <f aca="false">G27*($G$47/$G$51)</f>
        <v>0</v>
      </c>
      <c r="D27" s="245" t="n">
        <f aca="false">G27*($G$48/$G$51)</f>
        <v>0</v>
      </c>
      <c r="E27" s="246" t="n">
        <f aca="false">IF('ORÇ.GLOBAL REF.'!A30&gt;'ORÇ.GLOBAL REF.'!$V$12,0,SMALL('ORÇ.GLOBAL REF.'!$U$12:$U$1011,'ORÇ.GLOBAL REF.'!A30))</f>
        <v>0</v>
      </c>
      <c r="F27" s="247" t="str">
        <f aca="false">IF('ORÇ.GLOBAL REF.'!A30&gt;'ORÇ.GLOBAL REF.'!$V$12,"",VLOOKUP(E27,'ORÇ.GLOBAL REF.'!$B$12:$E$1011,2,FALSE()))</f>
        <v/>
      </c>
      <c r="G27" s="244" t="n">
        <f aca="false">IFERROR(IF(E27=0,0,VLOOKUP(E27,'ORÇ.GLOBAL REF.'!$B$12:$G$1011,6,FALSE())),0)</f>
        <v>0</v>
      </c>
      <c r="H27" s="525" t="n">
        <f aca="false">IF($E27=0,0,'CRONO P CAIXA'!H27)</f>
        <v>0</v>
      </c>
      <c r="I27" s="244" t="n">
        <f aca="false">H27</f>
        <v>0</v>
      </c>
      <c r="J27" s="525" t="n">
        <f aca="false">IF($E27=0,0,'CRONO P CAIXA'!J27)</f>
        <v>0</v>
      </c>
      <c r="K27" s="244" t="n">
        <f aca="false">I27+J27</f>
        <v>0</v>
      </c>
      <c r="L27" s="525" t="n">
        <f aca="false">IF($E27=0,0,'CRONO P CAIXA'!L27)</f>
        <v>0</v>
      </c>
      <c r="M27" s="244" t="n">
        <f aca="false">K27+L27</f>
        <v>0</v>
      </c>
      <c r="N27" s="525" t="n">
        <f aca="false">IF($E27=0,0,'CRONO P CAIXA'!N27)</f>
        <v>0</v>
      </c>
      <c r="O27" s="244" t="n">
        <f aca="false">M27+N27</f>
        <v>0</v>
      </c>
      <c r="P27" s="525" t="n">
        <f aca="false">IF($E27=0,0,'CRONO P CAIXA'!P27)</f>
        <v>0</v>
      </c>
      <c r="Q27" s="244" t="n">
        <f aca="false">O27+P27</f>
        <v>0</v>
      </c>
      <c r="R27" s="525" t="n">
        <f aca="false">IF($E27=0,0,'CRONO P CAIXA'!R27)</f>
        <v>0</v>
      </c>
      <c r="S27" s="250" t="n">
        <f aca="false">Q27+R27</f>
        <v>0</v>
      </c>
      <c r="T27" s="525" t="n">
        <f aca="false">IF($E27=0,0,'CRONO P CAIXA'!T27)</f>
        <v>0</v>
      </c>
      <c r="U27" s="244" t="n">
        <f aca="false">S27+T27</f>
        <v>0</v>
      </c>
      <c r="V27" s="525" t="n">
        <f aca="false">IF($E27=0,0,'CRONO P CAIXA'!V27)</f>
        <v>0</v>
      </c>
      <c r="W27" s="244" t="n">
        <f aca="false">U27+V27</f>
        <v>0</v>
      </c>
      <c r="X27" s="525" t="n">
        <f aca="false">IF($E27=0,0,'CRONO P CAIXA'!X27)</f>
        <v>0</v>
      </c>
      <c r="Y27" s="244" t="n">
        <f aca="false">W27+X27</f>
        <v>0</v>
      </c>
      <c r="Z27" s="525" t="n">
        <f aca="false">IF($E27=0,0,'CRONO P CAIXA'!Z27)</f>
        <v>0</v>
      </c>
      <c r="AA27" s="244" t="n">
        <f aca="false">Y27+Z27</f>
        <v>0</v>
      </c>
      <c r="AB27" s="525" t="n">
        <f aca="false">IF($E27=0,0,'CRONO P CAIXA'!AB27)</f>
        <v>0</v>
      </c>
      <c r="AC27" s="244" t="n">
        <f aca="false">AA27+AB27</f>
        <v>0</v>
      </c>
      <c r="AD27" s="525" t="n">
        <f aca="false">IF($E27=0,0,'CRONO P CAIXA'!AD27)</f>
        <v>0</v>
      </c>
      <c r="AE27" s="250" t="n">
        <f aca="false">AC27+AD27</f>
        <v>0</v>
      </c>
      <c r="AF27" s="525" t="n">
        <f aca="false">IF($E27=0,0,'CRONO P CAIXA'!AF27)</f>
        <v>0</v>
      </c>
      <c r="AG27" s="244" t="n">
        <f aca="false">AE27+AF27</f>
        <v>0</v>
      </c>
      <c r="AH27" s="525" t="n">
        <f aca="false">IF($E27=0,0,'CRONO P CAIXA'!AH27)</f>
        <v>0</v>
      </c>
      <c r="AI27" s="244" t="n">
        <f aca="false">AG27+AH27</f>
        <v>0</v>
      </c>
      <c r="AJ27" s="525" t="n">
        <f aca="false">IF($E27=0,0,'CRONO P CAIXA'!AJ27)</f>
        <v>0</v>
      </c>
      <c r="AK27" s="244" t="n">
        <f aca="false">AI27+AJ27</f>
        <v>0</v>
      </c>
      <c r="AL27" s="525" t="n">
        <f aca="false">IF($E27=0,0,'CRONO P CAIXA'!AL27)</f>
        <v>0</v>
      </c>
      <c r="AM27" s="244" t="n">
        <f aca="false">AK27+AL27</f>
        <v>0</v>
      </c>
      <c r="AN27" s="525" t="n">
        <f aca="false">IF($E27=0,0,'CRONO P CAIXA'!AN27)</f>
        <v>0</v>
      </c>
      <c r="AO27" s="244" t="n">
        <f aca="false">AM27+AN27</f>
        <v>0</v>
      </c>
      <c r="AP27" s="525" t="n">
        <f aca="false">IF($E27=0,0,'CRONO P CAIXA'!AP27)</f>
        <v>0</v>
      </c>
      <c r="AQ27" s="250" t="n">
        <f aca="false">AO27+AP27</f>
        <v>0</v>
      </c>
    </row>
    <row r="28" s="251" customFormat="true" ht="9.75" hidden="false" customHeight="true" outlineLevel="0" collapsed="false">
      <c r="B28" s="244" t="n">
        <f aca="false">G28/(SUM($G$9:$G$45))</f>
        <v>0</v>
      </c>
      <c r="C28" s="245" t="n">
        <f aca="false">G28*($G$47/$G$51)</f>
        <v>0</v>
      </c>
      <c r="D28" s="245" t="n">
        <f aca="false">G28*($G$48/$G$51)</f>
        <v>0</v>
      </c>
      <c r="E28" s="246" t="n">
        <f aca="false">IF('ORÇ.GLOBAL REF.'!A31&gt;'ORÇ.GLOBAL REF.'!$V$12,0,SMALL('ORÇ.GLOBAL REF.'!$U$12:$U$1011,'ORÇ.GLOBAL REF.'!A31))</f>
        <v>0</v>
      </c>
      <c r="F28" s="247" t="str">
        <f aca="false">IF('ORÇ.GLOBAL REF.'!A31&gt;'ORÇ.GLOBAL REF.'!$V$12,"",VLOOKUP(E28,'ORÇ.GLOBAL REF.'!$B$12:$E$1011,2,FALSE()))</f>
        <v/>
      </c>
      <c r="G28" s="244" t="n">
        <f aca="false">IFERROR(IF(E28=0,0,VLOOKUP(E28,'ORÇ.GLOBAL REF.'!$B$12:$G$1011,6,FALSE())),0)</f>
        <v>0</v>
      </c>
      <c r="H28" s="525" t="n">
        <f aca="false">IF($E28=0,0,'CRONO P CAIXA'!H28)</f>
        <v>0</v>
      </c>
      <c r="I28" s="244" t="n">
        <f aca="false">H28</f>
        <v>0</v>
      </c>
      <c r="J28" s="525" t="n">
        <f aca="false">IF($E28=0,0,'CRONO P CAIXA'!J28)</f>
        <v>0</v>
      </c>
      <c r="K28" s="244" t="n">
        <f aca="false">I28+J28</f>
        <v>0</v>
      </c>
      <c r="L28" s="525" t="n">
        <f aca="false">IF($E28=0,0,'CRONO P CAIXA'!L28)</f>
        <v>0</v>
      </c>
      <c r="M28" s="244" t="n">
        <f aca="false">K28+L28</f>
        <v>0</v>
      </c>
      <c r="N28" s="525" t="n">
        <f aca="false">IF($E28=0,0,'CRONO P CAIXA'!N28)</f>
        <v>0</v>
      </c>
      <c r="O28" s="244" t="n">
        <f aca="false">M28+N28</f>
        <v>0</v>
      </c>
      <c r="P28" s="525" t="n">
        <f aca="false">IF($E28=0,0,'CRONO P CAIXA'!P28)</f>
        <v>0</v>
      </c>
      <c r="Q28" s="244" t="n">
        <f aca="false">O28+P28</f>
        <v>0</v>
      </c>
      <c r="R28" s="525" t="n">
        <f aca="false">IF($E28=0,0,'CRONO P CAIXA'!R28)</f>
        <v>0</v>
      </c>
      <c r="S28" s="250" t="n">
        <f aca="false">Q28+R28</f>
        <v>0</v>
      </c>
      <c r="T28" s="525" t="n">
        <f aca="false">IF($E28=0,0,'CRONO P CAIXA'!T28)</f>
        <v>0</v>
      </c>
      <c r="U28" s="244" t="n">
        <f aca="false">S28+T28</f>
        <v>0</v>
      </c>
      <c r="V28" s="525" t="n">
        <f aca="false">IF($E28=0,0,'CRONO P CAIXA'!V28)</f>
        <v>0</v>
      </c>
      <c r="W28" s="244" t="n">
        <f aca="false">U28+V28</f>
        <v>0</v>
      </c>
      <c r="X28" s="525" t="n">
        <f aca="false">IF($E28=0,0,'CRONO P CAIXA'!X28)</f>
        <v>0</v>
      </c>
      <c r="Y28" s="244" t="n">
        <f aca="false">W28+X28</f>
        <v>0</v>
      </c>
      <c r="Z28" s="525" t="n">
        <f aca="false">IF($E28=0,0,'CRONO P CAIXA'!Z28)</f>
        <v>0</v>
      </c>
      <c r="AA28" s="244" t="n">
        <f aca="false">Y28+Z28</f>
        <v>0</v>
      </c>
      <c r="AB28" s="525" t="n">
        <f aca="false">IF($E28=0,0,'CRONO P CAIXA'!AB28)</f>
        <v>0</v>
      </c>
      <c r="AC28" s="244" t="n">
        <f aca="false">AA28+AB28</f>
        <v>0</v>
      </c>
      <c r="AD28" s="525" t="n">
        <f aca="false">IF($E28=0,0,'CRONO P CAIXA'!AD28)</f>
        <v>0</v>
      </c>
      <c r="AE28" s="250" t="n">
        <f aca="false">AC28+AD28</f>
        <v>0</v>
      </c>
      <c r="AF28" s="525" t="n">
        <f aca="false">IF($E28=0,0,'CRONO P CAIXA'!AF28)</f>
        <v>0</v>
      </c>
      <c r="AG28" s="244" t="n">
        <f aca="false">AE28+AF28</f>
        <v>0</v>
      </c>
      <c r="AH28" s="525" t="n">
        <f aca="false">IF($E28=0,0,'CRONO P CAIXA'!AH28)</f>
        <v>0</v>
      </c>
      <c r="AI28" s="244" t="n">
        <f aca="false">AG28+AH28</f>
        <v>0</v>
      </c>
      <c r="AJ28" s="525" t="n">
        <f aca="false">IF($E28=0,0,'CRONO P CAIXA'!AJ28)</f>
        <v>0</v>
      </c>
      <c r="AK28" s="244" t="n">
        <f aca="false">AI28+AJ28</f>
        <v>0</v>
      </c>
      <c r="AL28" s="525" t="n">
        <f aca="false">IF($E28=0,0,'CRONO P CAIXA'!AL28)</f>
        <v>0</v>
      </c>
      <c r="AM28" s="244" t="n">
        <f aca="false">AK28+AL28</f>
        <v>0</v>
      </c>
      <c r="AN28" s="525" t="n">
        <f aca="false">IF($E28=0,0,'CRONO P CAIXA'!AN28)</f>
        <v>0</v>
      </c>
      <c r="AO28" s="244" t="n">
        <f aca="false">AM28+AN28</f>
        <v>0</v>
      </c>
      <c r="AP28" s="525" t="n">
        <f aca="false">IF($E28=0,0,'CRONO P CAIXA'!AP28)</f>
        <v>0</v>
      </c>
      <c r="AQ28" s="250" t="n">
        <f aca="false">AO28+AP28</f>
        <v>0</v>
      </c>
    </row>
    <row r="29" s="251" customFormat="true" ht="9.75" hidden="false" customHeight="true" outlineLevel="0" collapsed="false">
      <c r="B29" s="244" t="n">
        <f aca="false">G29/(SUM($G$9:$G$45))</f>
        <v>0</v>
      </c>
      <c r="C29" s="245" t="n">
        <f aca="false">G29*($G$47/$G$51)</f>
        <v>0</v>
      </c>
      <c r="D29" s="245" t="n">
        <f aca="false">G29*($G$48/$G$51)</f>
        <v>0</v>
      </c>
      <c r="E29" s="246" t="n">
        <f aca="false">IF('ORÇ.GLOBAL REF.'!A32&gt;'ORÇ.GLOBAL REF.'!$V$12,0,SMALL('ORÇ.GLOBAL REF.'!$U$12:$U$1011,'ORÇ.GLOBAL REF.'!A32))</f>
        <v>0</v>
      </c>
      <c r="F29" s="247" t="str">
        <f aca="false">IF('ORÇ.GLOBAL REF.'!A32&gt;'ORÇ.GLOBAL REF.'!$V$12,"",VLOOKUP(E29,'ORÇ.GLOBAL REF.'!$B$12:$E$1011,2,FALSE()))</f>
        <v/>
      </c>
      <c r="G29" s="244" t="n">
        <f aca="false">IFERROR(IF(E29=0,0,VLOOKUP(E29,'ORÇ.GLOBAL REF.'!$B$12:$G$1011,6,FALSE())),0)</f>
        <v>0</v>
      </c>
      <c r="H29" s="525" t="n">
        <f aca="false">IF($E29=0,0,'CRONO P CAIXA'!H29)</f>
        <v>0</v>
      </c>
      <c r="I29" s="244" t="n">
        <f aca="false">H29</f>
        <v>0</v>
      </c>
      <c r="J29" s="525" t="n">
        <f aca="false">IF($E29=0,0,'CRONO P CAIXA'!J29)</f>
        <v>0</v>
      </c>
      <c r="K29" s="244" t="n">
        <f aca="false">I29+J29</f>
        <v>0</v>
      </c>
      <c r="L29" s="525" t="n">
        <f aca="false">IF($E29=0,0,'CRONO P CAIXA'!L29)</f>
        <v>0</v>
      </c>
      <c r="M29" s="244" t="n">
        <f aca="false">K29+L29</f>
        <v>0</v>
      </c>
      <c r="N29" s="525" t="n">
        <f aca="false">IF($E29=0,0,'CRONO P CAIXA'!N29)</f>
        <v>0</v>
      </c>
      <c r="O29" s="244" t="n">
        <f aca="false">M29+N29</f>
        <v>0</v>
      </c>
      <c r="P29" s="525" t="n">
        <f aca="false">IF($E29=0,0,'CRONO P CAIXA'!P29)</f>
        <v>0</v>
      </c>
      <c r="Q29" s="244" t="n">
        <f aca="false">O29+P29</f>
        <v>0</v>
      </c>
      <c r="R29" s="525" t="n">
        <f aca="false">IF($E29=0,0,'CRONO P CAIXA'!R29)</f>
        <v>0</v>
      </c>
      <c r="S29" s="250" t="n">
        <f aca="false">Q29+R29</f>
        <v>0</v>
      </c>
      <c r="T29" s="525" t="n">
        <f aca="false">IF($E29=0,0,'CRONO P CAIXA'!T29)</f>
        <v>0</v>
      </c>
      <c r="U29" s="244" t="n">
        <f aca="false">S29+T29</f>
        <v>0</v>
      </c>
      <c r="V29" s="525" t="n">
        <f aca="false">IF($E29=0,0,'CRONO P CAIXA'!V29)</f>
        <v>0</v>
      </c>
      <c r="W29" s="244" t="n">
        <f aca="false">U29+V29</f>
        <v>0</v>
      </c>
      <c r="X29" s="525" t="n">
        <f aca="false">IF($E29=0,0,'CRONO P CAIXA'!X29)</f>
        <v>0</v>
      </c>
      <c r="Y29" s="244" t="n">
        <f aca="false">W29+X29</f>
        <v>0</v>
      </c>
      <c r="Z29" s="525" t="n">
        <f aca="false">IF($E29=0,0,'CRONO P CAIXA'!Z29)</f>
        <v>0</v>
      </c>
      <c r="AA29" s="244" t="n">
        <f aca="false">Y29+Z29</f>
        <v>0</v>
      </c>
      <c r="AB29" s="525" t="n">
        <f aca="false">IF($E29=0,0,'CRONO P CAIXA'!AB29)</f>
        <v>0</v>
      </c>
      <c r="AC29" s="244" t="n">
        <f aca="false">AA29+AB29</f>
        <v>0</v>
      </c>
      <c r="AD29" s="525" t="n">
        <f aca="false">IF($E29=0,0,'CRONO P CAIXA'!AD29)</f>
        <v>0</v>
      </c>
      <c r="AE29" s="250" t="n">
        <f aca="false">AC29+AD29</f>
        <v>0</v>
      </c>
      <c r="AF29" s="525" t="n">
        <f aca="false">IF($E29=0,0,'CRONO P CAIXA'!AF29)</f>
        <v>0</v>
      </c>
      <c r="AG29" s="244" t="n">
        <f aca="false">AE29+AF29</f>
        <v>0</v>
      </c>
      <c r="AH29" s="525" t="n">
        <f aca="false">IF($E29=0,0,'CRONO P CAIXA'!AH29)</f>
        <v>0</v>
      </c>
      <c r="AI29" s="244" t="n">
        <f aca="false">AG29+AH29</f>
        <v>0</v>
      </c>
      <c r="AJ29" s="525" t="n">
        <f aca="false">IF($E29=0,0,'CRONO P CAIXA'!AJ29)</f>
        <v>0</v>
      </c>
      <c r="AK29" s="244" t="n">
        <f aca="false">AI29+AJ29</f>
        <v>0</v>
      </c>
      <c r="AL29" s="525" t="n">
        <f aca="false">IF($E29=0,0,'CRONO P CAIXA'!AL29)</f>
        <v>0</v>
      </c>
      <c r="AM29" s="244" t="n">
        <f aca="false">AK29+AL29</f>
        <v>0</v>
      </c>
      <c r="AN29" s="525" t="n">
        <f aca="false">IF($E29=0,0,'CRONO P CAIXA'!AN29)</f>
        <v>0</v>
      </c>
      <c r="AO29" s="244" t="n">
        <f aca="false">AM29+AN29</f>
        <v>0</v>
      </c>
      <c r="AP29" s="525" t="n">
        <f aca="false">IF($E29=0,0,'CRONO P CAIXA'!AP29)</f>
        <v>0</v>
      </c>
      <c r="AQ29" s="250" t="n">
        <f aca="false">AO29+AP29</f>
        <v>0</v>
      </c>
    </row>
    <row r="30" s="251" customFormat="true" ht="9.75" hidden="false" customHeight="true" outlineLevel="0" collapsed="false">
      <c r="B30" s="244" t="n">
        <f aca="false">G30/(SUM($G$9:$G$45))</f>
        <v>0</v>
      </c>
      <c r="C30" s="245" t="n">
        <f aca="false">G30*($G$47/$G$51)</f>
        <v>0</v>
      </c>
      <c r="D30" s="245" t="n">
        <f aca="false">G30*($G$48/$G$51)</f>
        <v>0</v>
      </c>
      <c r="E30" s="246" t="n">
        <f aca="false">IF('ORÇ.GLOBAL REF.'!A33&gt;'ORÇ.GLOBAL REF.'!$V$12,0,SMALL('ORÇ.GLOBAL REF.'!$U$12:$U$1011,'ORÇ.GLOBAL REF.'!A33))</f>
        <v>0</v>
      </c>
      <c r="F30" s="247" t="str">
        <f aca="false">IF('ORÇ.GLOBAL REF.'!A33&gt;'ORÇ.GLOBAL REF.'!$V$12,"",VLOOKUP(E30,'ORÇ.GLOBAL REF.'!$B$12:$E$1011,2,FALSE()))</f>
        <v/>
      </c>
      <c r="G30" s="244" t="n">
        <f aca="false">IFERROR(IF(E30=0,0,VLOOKUP(E30,'ORÇ.GLOBAL REF.'!$B$12:$G$1011,6,FALSE())),0)</f>
        <v>0</v>
      </c>
      <c r="H30" s="525" t="n">
        <f aca="false">IF($E30=0,0,'CRONO P CAIXA'!H30)</f>
        <v>0</v>
      </c>
      <c r="I30" s="244" t="n">
        <f aca="false">H30</f>
        <v>0</v>
      </c>
      <c r="J30" s="525" t="n">
        <f aca="false">IF($E30=0,0,'CRONO P CAIXA'!J30)</f>
        <v>0</v>
      </c>
      <c r="K30" s="244" t="n">
        <f aca="false">I30+J30</f>
        <v>0</v>
      </c>
      <c r="L30" s="525" t="n">
        <f aca="false">IF($E30=0,0,'CRONO P CAIXA'!L30)</f>
        <v>0</v>
      </c>
      <c r="M30" s="244" t="n">
        <f aca="false">K30+L30</f>
        <v>0</v>
      </c>
      <c r="N30" s="525" t="n">
        <f aca="false">IF($E30=0,0,'CRONO P CAIXA'!N30)</f>
        <v>0</v>
      </c>
      <c r="O30" s="244" t="n">
        <f aca="false">M30+N30</f>
        <v>0</v>
      </c>
      <c r="P30" s="525" t="n">
        <f aca="false">IF($E30=0,0,'CRONO P CAIXA'!P30)</f>
        <v>0</v>
      </c>
      <c r="Q30" s="244" t="n">
        <f aca="false">O30+P30</f>
        <v>0</v>
      </c>
      <c r="R30" s="525" t="n">
        <f aca="false">IF($E30=0,0,'CRONO P CAIXA'!R30)</f>
        <v>0</v>
      </c>
      <c r="S30" s="250" t="n">
        <f aca="false">Q30+R30</f>
        <v>0</v>
      </c>
      <c r="T30" s="525" t="n">
        <f aca="false">IF($E30=0,0,'CRONO P CAIXA'!T30)</f>
        <v>0</v>
      </c>
      <c r="U30" s="244" t="n">
        <f aca="false">S30+T30</f>
        <v>0</v>
      </c>
      <c r="V30" s="525" t="n">
        <f aca="false">IF($E30=0,0,'CRONO P CAIXA'!V30)</f>
        <v>0</v>
      </c>
      <c r="W30" s="244" t="n">
        <f aca="false">U30+V30</f>
        <v>0</v>
      </c>
      <c r="X30" s="525" t="n">
        <f aca="false">IF($E30=0,0,'CRONO P CAIXA'!X30)</f>
        <v>0</v>
      </c>
      <c r="Y30" s="244" t="n">
        <f aca="false">W30+X30</f>
        <v>0</v>
      </c>
      <c r="Z30" s="525" t="n">
        <f aca="false">IF($E30=0,0,'CRONO P CAIXA'!Z30)</f>
        <v>0</v>
      </c>
      <c r="AA30" s="244" t="n">
        <f aca="false">Y30+Z30</f>
        <v>0</v>
      </c>
      <c r="AB30" s="525" t="n">
        <f aca="false">IF($E30=0,0,'CRONO P CAIXA'!AB30)</f>
        <v>0</v>
      </c>
      <c r="AC30" s="244" t="n">
        <f aca="false">AA30+AB30</f>
        <v>0</v>
      </c>
      <c r="AD30" s="525" t="n">
        <f aca="false">IF($E30=0,0,'CRONO P CAIXA'!AD30)</f>
        <v>0</v>
      </c>
      <c r="AE30" s="250" t="n">
        <f aca="false">AC30+AD30</f>
        <v>0</v>
      </c>
      <c r="AF30" s="525" t="n">
        <f aca="false">IF($E30=0,0,'CRONO P CAIXA'!AF30)</f>
        <v>0</v>
      </c>
      <c r="AG30" s="244" t="n">
        <f aca="false">AE30+AF30</f>
        <v>0</v>
      </c>
      <c r="AH30" s="525" t="n">
        <f aca="false">IF($E30=0,0,'CRONO P CAIXA'!AH30)</f>
        <v>0</v>
      </c>
      <c r="AI30" s="244" t="n">
        <f aca="false">AG30+AH30</f>
        <v>0</v>
      </c>
      <c r="AJ30" s="525" t="n">
        <f aca="false">IF($E30=0,0,'CRONO P CAIXA'!AJ30)</f>
        <v>0</v>
      </c>
      <c r="AK30" s="244" t="n">
        <f aca="false">AI30+AJ30</f>
        <v>0</v>
      </c>
      <c r="AL30" s="525" t="n">
        <f aca="false">IF($E30=0,0,'CRONO P CAIXA'!AL30)</f>
        <v>0</v>
      </c>
      <c r="AM30" s="244" t="n">
        <f aca="false">AK30+AL30</f>
        <v>0</v>
      </c>
      <c r="AN30" s="525" t="n">
        <f aca="false">IF($E30=0,0,'CRONO P CAIXA'!AN30)</f>
        <v>0</v>
      </c>
      <c r="AO30" s="244" t="n">
        <f aca="false">AM30+AN30</f>
        <v>0</v>
      </c>
      <c r="AP30" s="525" t="n">
        <f aca="false">IF($E30=0,0,'CRONO P CAIXA'!AP30)</f>
        <v>0</v>
      </c>
      <c r="AQ30" s="250" t="n">
        <f aca="false">AO30+AP30</f>
        <v>0</v>
      </c>
    </row>
    <row r="31" s="251" customFormat="true" ht="9.75" hidden="false" customHeight="true" outlineLevel="0" collapsed="false">
      <c r="B31" s="244" t="n">
        <f aca="false">G31/(SUM($G$9:$G$45))</f>
        <v>0</v>
      </c>
      <c r="C31" s="245" t="n">
        <f aca="false">G31*($G$47/$G$51)</f>
        <v>0</v>
      </c>
      <c r="D31" s="245" t="n">
        <f aca="false">G31*($G$48/$G$51)</f>
        <v>0</v>
      </c>
      <c r="E31" s="246" t="n">
        <f aca="false">IF('ORÇ.GLOBAL REF.'!A34&gt;'ORÇ.GLOBAL REF.'!$V$12,0,SMALL('ORÇ.GLOBAL REF.'!$U$12:$U$1011,'ORÇ.GLOBAL REF.'!A34))</f>
        <v>0</v>
      </c>
      <c r="F31" s="247" t="str">
        <f aca="false">IF('ORÇ.GLOBAL REF.'!A34&gt;'ORÇ.GLOBAL REF.'!$V$12,"",VLOOKUP(E31,'ORÇ.GLOBAL REF.'!$B$12:$E$1011,2,FALSE()))</f>
        <v/>
      </c>
      <c r="G31" s="244" t="n">
        <f aca="false">IFERROR(IF(E31=0,0,VLOOKUP(E31,'ORÇ.GLOBAL REF.'!$B$12:$G$1011,6,FALSE())),0)</f>
        <v>0</v>
      </c>
      <c r="H31" s="525" t="n">
        <f aca="false">IF($E31=0,0,'CRONO P CAIXA'!H31)</f>
        <v>0</v>
      </c>
      <c r="I31" s="244" t="n">
        <f aca="false">H31</f>
        <v>0</v>
      </c>
      <c r="J31" s="525" t="n">
        <f aca="false">IF($E31=0,0,'CRONO P CAIXA'!J31)</f>
        <v>0</v>
      </c>
      <c r="K31" s="244" t="n">
        <f aca="false">I31+J31</f>
        <v>0</v>
      </c>
      <c r="L31" s="525" t="n">
        <f aca="false">IF($E31=0,0,'CRONO P CAIXA'!L31)</f>
        <v>0</v>
      </c>
      <c r="M31" s="244" t="n">
        <f aca="false">K31+L31</f>
        <v>0</v>
      </c>
      <c r="N31" s="525" t="n">
        <f aca="false">IF($E31=0,0,'CRONO P CAIXA'!N31)</f>
        <v>0</v>
      </c>
      <c r="O31" s="244" t="n">
        <f aca="false">M31+N31</f>
        <v>0</v>
      </c>
      <c r="P31" s="525" t="n">
        <f aca="false">IF($E31=0,0,'CRONO P CAIXA'!P31)</f>
        <v>0</v>
      </c>
      <c r="Q31" s="244" t="n">
        <f aca="false">O31+P31</f>
        <v>0</v>
      </c>
      <c r="R31" s="525" t="n">
        <f aca="false">IF($E31=0,0,'CRONO P CAIXA'!R31)</f>
        <v>0</v>
      </c>
      <c r="S31" s="250" t="n">
        <f aca="false">Q31+R31</f>
        <v>0</v>
      </c>
      <c r="T31" s="525" t="n">
        <f aca="false">IF($E31=0,0,'CRONO P CAIXA'!T31)</f>
        <v>0</v>
      </c>
      <c r="U31" s="244" t="n">
        <f aca="false">S31+T31</f>
        <v>0</v>
      </c>
      <c r="V31" s="525" t="n">
        <f aca="false">IF($E31=0,0,'CRONO P CAIXA'!V31)</f>
        <v>0</v>
      </c>
      <c r="W31" s="244" t="n">
        <f aca="false">U31+V31</f>
        <v>0</v>
      </c>
      <c r="X31" s="525" t="n">
        <f aca="false">IF($E31=0,0,'CRONO P CAIXA'!X31)</f>
        <v>0</v>
      </c>
      <c r="Y31" s="244" t="n">
        <f aca="false">W31+X31</f>
        <v>0</v>
      </c>
      <c r="Z31" s="525" t="n">
        <f aca="false">IF($E31=0,0,'CRONO P CAIXA'!Z31)</f>
        <v>0</v>
      </c>
      <c r="AA31" s="244" t="n">
        <f aca="false">Y31+Z31</f>
        <v>0</v>
      </c>
      <c r="AB31" s="525" t="n">
        <f aca="false">IF($E31=0,0,'CRONO P CAIXA'!AB31)</f>
        <v>0</v>
      </c>
      <c r="AC31" s="244" t="n">
        <f aca="false">AA31+AB31</f>
        <v>0</v>
      </c>
      <c r="AD31" s="525" t="n">
        <f aca="false">IF($E31=0,0,'CRONO P CAIXA'!AD31)</f>
        <v>0</v>
      </c>
      <c r="AE31" s="250" t="n">
        <f aca="false">AC31+AD31</f>
        <v>0</v>
      </c>
      <c r="AF31" s="525" t="n">
        <f aca="false">IF($E31=0,0,'CRONO P CAIXA'!AF31)</f>
        <v>0</v>
      </c>
      <c r="AG31" s="244" t="n">
        <f aca="false">AE31+AF31</f>
        <v>0</v>
      </c>
      <c r="AH31" s="525" t="n">
        <f aca="false">IF($E31=0,0,'CRONO P CAIXA'!AH31)</f>
        <v>0</v>
      </c>
      <c r="AI31" s="244" t="n">
        <f aca="false">AG31+AH31</f>
        <v>0</v>
      </c>
      <c r="AJ31" s="525" t="n">
        <f aca="false">IF($E31=0,0,'CRONO P CAIXA'!AJ31)</f>
        <v>0</v>
      </c>
      <c r="AK31" s="244" t="n">
        <f aca="false">AI31+AJ31</f>
        <v>0</v>
      </c>
      <c r="AL31" s="525" t="n">
        <f aca="false">IF($E31=0,0,'CRONO P CAIXA'!AL31)</f>
        <v>0</v>
      </c>
      <c r="AM31" s="244" t="n">
        <f aca="false">AK31+AL31</f>
        <v>0</v>
      </c>
      <c r="AN31" s="525" t="n">
        <f aca="false">IF($E31=0,0,'CRONO P CAIXA'!AN31)</f>
        <v>0</v>
      </c>
      <c r="AO31" s="244" t="n">
        <f aca="false">AM31+AN31</f>
        <v>0</v>
      </c>
      <c r="AP31" s="525" t="n">
        <f aca="false">IF($E31=0,0,'CRONO P CAIXA'!AP31)</f>
        <v>0</v>
      </c>
      <c r="AQ31" s="250" t="n">
        <f aca="false">AO31+AP31</f>
        <v>0</v>
      </c>
    </row>
    <row r="32" s="251" customFormat="true" ht="9.75" hidden="false" customHeight="true" outlineLevel="0" collapsed="false">
      <c r="B32" s="244" t="n">
        <f aca="false">G32/(SUM($G$9:$G$45))</f>
        <v>0</v>
      </c>
      <c r="C32" s="245" t="n">
        <f aca="false">G32*($G$47/$G$51)</f>
        <v>0</v>
      </c>
      <c r="D32" s="245" t="n">
        <f aca="false">G32*($G$48/$G$51)</f>
        <v>0</v>
      </c>
      <c r="E32" s="246" t="n">
        <f aca="false">IF('ORÇ.GLOBAL REF.'!A35&gt;'ORÇ.GLOBAL REF.'!$V$12,0,SMALL('ORÇ.GLOBAL REF.'!$U$12:$U$1011,'ORÇ.GLOBAL REF.'!A35))</f>
        <v>0</v>
      </c>
      <c r="F32" s="247" t="str">
        <f aca="false">IF('ORÇ.GLOBAL REF.'!A35&gt;'ORÇ.GLOBAL REF.'!$V$12,"",VLOOKUP(E32,'ORÇ.GLOBAL REF.'!$B$12:$E$1011,2,FALSE()))</f>
        <v/>
      </c>
      <c r="G32" s="244" t="n">
        <f aca="false">IFERROR(IF(E32=0,0,VLOOKUP(E32,'ORÇ.GLOBAL REF.'!$B$12:$G$1011,6,FALSE())),0)</f>
        <v>0</v>
      </c>
      <c r="H32" s="525" t="n">
        <f aca="false">IF($E32=0,0,'CRONO P CAIXA'!H32)</f>
        <v>0</v>
      </c>
      <c r="I32" s="244" t="n">
        <f aca="false">H32</f>
        <v>0</v>
      </c>
      <c r="J32" s="525" t="n">
        <f aca="false">IF($E32=0,0,'CRONO P CAIXA'!J32)</f>
        <v>0</v>
      </c>
      <c r="K32" s="244" t="n">
        <f aca="false">I32+J32</f>
        <v>0</v>
      </c>
      <c r="L32" s="525" t="n">
        <f aca="false">IF($E32=0,0,'CRONO P CAIXA'!L32)</f>
        <v>0</v>
      </c>
      <c r="M32" s="244" t="n">
        <f aca="false">K32+L32</f>
        <v>0</v>
      </c>
      <c r="N32" s="525" t="n">
        <f aca="false">IF($E32=0,0,'CRONO P CAIXA'!N32)</f>
        <v>0</v>
      </c>
      <c r="O32" s="244" t="n">
        <f aca="false">M32+N32</f>
        <v>0</v>
      </c>
      <c r="P32" s="525" t="n">
        <f aca="false">IF($E32=0,0,'CRONO P CAIXA'!P32)</f>
        <v>0</v>
      </c>
      <c r="Q32" s="244" t="n">
        <f aca="false">O32+P32</f>
        <v>0</v>
      </c>
      <c r="R32" s="525" t="n">
        <f aca="false">IF($E32=0,0,'CRONO P CAIXA'!R32)</f>
        <v>0</v>
      </c>
      <c r="S32" s="250" t="n">
        <f aca="false">Q32+R32</f>
        <v>0</v>
      </c>
      <c r="T32" s="525" t="n">
        <f aca="false">IF($E32=0,0,'CRONO P CAIXA'!T32)</f>
        <v>0</v>
      </c>
      <c r="U32" s="244" t="n">
        <f aca="false">S32+T32</f>
        <v>0</v>
      </c>
      <c r="V32" s="525" t="n">
        <f aca="false">IF($E32=0,0,'CRONO P CAIXA'!V32)</f>
        <v>0</v>
      </c>
      <c r="W32" s="244" t="n">
        <f aca="false">U32+V32</f>
        <v>0</v>
      </c>
      <c r="X32" s="525" t="n">
        <f aca="false">IF($E32=0,0,'CRONO P CAIXA'!X32)</f>
        <v>0</v>
      </c>
      <c r="Y32" s="244" t="n">
        <f aca="false">W32+X32</f>
        <v>0</v>
      </c>
      <c r="Z32" s="525" t="n">
        <f aca="false">IF($E32=0,0,'CRONO P CAIXA'!Z32)</f>
        <v>0</v>
      </c>
      <c r="AA32" s="244" t="n">
        <f aca="false">Y32+Z32</f>
        <v>0</v>
      </c>
      <c r="AB32" s="525" t="n">
        <f aca="false">IF($E32=0,0,'CRONO P CAIXA'!AB32)</f>
        <v>0</v>
      </c>
      <c r="AC32" s="244" t="n">
        <f aca="false">AA32+AB32</f>
        <v>0</v>
      </c>
      <c r="AD32" s="525" t="n">
        <f aca="false">IF($E32=0,0,'CRONO P CAIXA'!AD32)</f>
        <v>0</v>
      </c>
      <c r="AE32" s="250" t="n">
        <f aca="false">AC32+AD32</f>
        <v>0</v>
      </c>
      <c r="AF32" s="525" t="n">
        <f aca="false">IF($E32=0,0,'CRONO P CAIXA'!AF32)</f>
        <v>0</v>
      </c>
      <c r="AG32" s="244" t="n">
        <f aca="false">AE32+AF32</f>
        <v>0</v>
      </c>
      <c r="AH32" s="525" t="n">
        <f aca="false">IF($E32=0,0,'CRONO P CAIXA'!AH32)</f>
        <v>0</v>
      </c>
      <c r="AI32" s="244" t="n">
        <f aca="false">AG32+AH32</f>
        <v>0</v>
      </c>
      <c r="AJ32" s="525" t="n">
        <f aca="false">IF($E32=0,0,'CRONO P CAIXA'!AJ32)</f>
        <v>0</v>
      </c>
      <c r="AK32" s="244" t="n">
        <f aca="false">AI32+AJ32</f>
        <v>0</v>
      </c>
      <c r="AL32" s="525" t="n">
        <f aca="false">IF($E32=0,0,'CRONO P CAIXA'!AL32)</f>
        <v>0</v>
      </c>
      <c r="AM32" s="244" t="n">
        <f aca="false">AK32+AL32</f>
        <v>0</v>
      </c>
      <c r="AN32" s="525" t="n">
        <f aca="false">IF($E32=0,0,'CRONO P CAIXA'!AN32)</f>
        <v>0</v>
      </c>
      <c r="AO32" s="244" t="n">
        <f aca="false">AM32+AN32</f>
        <v>0</v>
      </c>
      <c r="AP32" s="525" t="n">
        <f aca="false">IF($E32=0,0,'CRONO P CAIXA'!AP32)</f>
        <v>0</v>
      </c>
      <c r="AQ32" s="250" t="n">
        <f aca="false">AO32+AP32</f>
        <v>0</v>
      </c>
    </row>
    <row r="33" s="251" customFormat="true" ht="9.75" hidden="false" customHeight="true" outlineLevel="0" collapsed="false">
      <c r="B33" s="244" t="n">
        <f aca="false">G33/(SUM($G$9:$G$45))</f>
        <v>0</v>
      </c>
      <c r="C33" s="245" t="n">
        <f aca="false">G33*($G$47/$G$51)</f>
        <v>0</v>
      </c>
      <c r="D33" s="245" t="n">
        <f aca="false">G33*($G$48/$G$51)</f>
        <v>0</v>
      </c>
      <c r="E33" s="246" t="n">
        <f aca="false">IF('ORÇ.GLOBAL REF.'!A36&gt;'ORÇ.GLOBAL REF.'!$V$12,0,SMALL('ORÇ.GLOBAL REF.'!$U$12:$U$1011,'ORÇ.GLOBAL REF.'!A36))</f>
        <v>0</v>
      </c>
      <c r="F33" s="247" t="str">
        <f aca="false">IF('ORÇ.GLOBAL REF.'!A36&gt;'ORÇ.GLOBAL REF.'!$V$12,"",VLOOKUP(E33,'ORÇ.GLOBAL REF.'!$B$12:$E$1011,2,FALSE()))</f>
        <v/>
      </c>
      <c r="G33" s="244" t="n">
        <f aca="false">IFERROR(IF(E33=0,0,VLOOKUP(E33,'ORÇ.GLOBAL REF.'!$B$12:$G$1011,6,FALSE())),0)</f>
        <v>0</v>
      </c>
      <c r="H33" s="525" t="n">
        <f aca="false">IF($E33=0,0,'CRONO P CAIXA'!H33)</f>
        <v>0</v>
      </c>
      <c r="I33" s="244" t="n">
        <f aca="false">H33</f>
        <v>0</v>
      </c>
      <c r="J33" s="525" t="n">
        <f aca="false">IF($E33=0,0,'CRONO P CAIXA'!J33)</f>
        <v>0</v>
      </c>
      <c r="K33" s="244" t="n">
        <f aca="false">I33+J33</f>
        <v>0</v>
      </c>
      <c r="L33" s="525" t="n">
        <f aca="false">IF($E33=0,0,'CRONO P CAIXA'!L33)</f>
        <v>0</v>
      </c>
      <c r="M33" s="244" t="n">
        <f aca="false">K33+L33</f>
        <v>0</v>
      </c>
      <c r="N33" s="525" t="n">
        <f aca="false">IF($E33=0,0,'CRONO P CAIXA'!N33)</f>
        <v>0</v>
      </c>
      <c r="O33" s="244" t="n">
        <f aca="false">M33+N33</f>
        <v>0</v>
      </c>
      <c r="P33" s="525" t="n">
        <f aca="false">IF($E33=0,0,'CRONO P CAIXA'!P33)</f>
        <v>0</v>
      </c>
      <c r="Q33" s="244" t="n">
        <f aca="false">O33+P33</f>
        <v>0</v>
      </c>
      <c r="R33" s="525" t="n">
        <f aca="false">IF($E33=0,0,'CRONO P CAIXA'!R33)</f>
        <v>0</v>
      </c>
      <c r="S33" s="250" t="n">
        <f aca="false">Q33+R33</f>
        <v>0</v>
      </c>
      <c r="T33" s="525" t="n">
        <f aca="false">IF($E33=0,0,'CRONO P CAIXA'!T33)</f>
        <v>0</v>
      </c>
      <c r="U33" s="244" t="n">
        <f aca="false">S33+T33</f>
        <v>0</v>
      </c>
      <c r="V33" s="525" t="n">
        <f aca="false">IF($E33=0,0,'CRONO P CAIXA'!V33)</f>
        <v>0</v>
      </c>
      <c r="W33" s="244" t="n">
        <f aca="false">U33+V33</f>
        <v>0</v>
      </c>
      <c r="X33" s="525" t="n">
        <f aca="false">IF($E33=0,0,'CRONO P CAIXA'!X33)</f>
        <v>0</v>
      </c>
      <c r="Y33" s="244" t="n">
        <f aca="false">W33+X33</f>
        <v>0</v>
      </c>
      <c r="Z33" s="525" t="n">
        <f aca="false">IF($E33=0,0,'CRONO P CAIXA'!Z33)</f>
        <v>0</v>
      </c>
      <c r="AA33" s="244" t="n">
        <f aca="false">Y33+Z33</f>
        <v>0</v>
      </c>
      <c r="AB33" s="525" t="n">
        <f aca="false">IF($E33=0,0,'CRONO P CAIXA'!AB33)</f>
        <v>0</v>
      </c>
      <c r="AC33" s="244" t="n">
        <f aca="false">AA33+AB33</f>
        <v>0</v>
      </c>
      <c r="AD33" s="525" t="n">
        <f aca="false">IF($E33=0,0,'CRONO P CAIXA'!AD33)</f>
        <v>0</v>
      </c>
      <c r="AE33" s="250" t="n">
        <f aca="false">AC33+AD33</f>
        <v>0</v>
      </c>
      <c r="AF33" s="525" t="n">
        <f aca="false">IF($E33=0,0,'CRONO P CAIXA'!AF33)</f>
        <v>0</v>
      </c>
      <c r="AG33" s="244" t="n">
        <f aca="false">AE33+AF33</f>
        <v>0</v>
      </c>
      <c r="AH33" s="525" t="n">
        <f aca="false">IF($E33=0,0,'CRONO P CAIXA'!AH33)</f>
        <v>0</v>
      </c>
      <c r="AI33" s="244" t="n">
        <f aca="false">AG33+AH33</f>
        <v>0</v>
      </c>
      <c r="AJ33" s="525" t="n">
        <f aca="false">IF($E33=0,0,'CRONO P CAIXA'!AJ33)</f>
        <v>0</v>
      </c>
      <c r="AK33" s="244" t="n">
        <f aca="false">AI33+AJ33</f>
        <v>0</v>
      </c>
      <c r="AL33" s="525" t="n">
        <f aca="false">IF($E33=0,0,'CRONO P CAIXA'!AL33)</f>
        <v>0</v>
      </c>
      <c r="AM33" s="244" t="n">
        <f aca="false">AK33+AL33</f>
        <v>0</v>
      </c>
      <c r="AN33" s="525" t="n">
        <f aca="false">IF($E33=0,0,'CRONO P CAIXA'!AN33)</f>
        <v>0</v>
      </c>
      <c r="AO33" s="244" t="n">
        <f aca="false">AM33+AN33</f>
        <v>0</v>
      </c>
      <c r="AP33" s="525" t="n">
        <f aca="false">IF($E33=0,0,'CRONO P CAIXA'!AP33)</f>
        <v>0</v>
      </c>
      <c r="AQ33" s="250" t="n">
        <f aca="false">AO33+AP33</f>
        <v>0</v>
      </c>
    </row>
    <row r="34" s="251" customFormat="true" ht="9.75" hidden="false" customHeight="true" outlineLevel="0" collapsed="false">
      <c r="B34" s="244" t="n">
        <f aca="false">G34/(SUM($G$9:$G$45))</f>
        <v>0</v>
      </c>
      <c r="C34" s="245" t="n">
        <f aca="false">G34*($G$47/$G$51)</f>
        <v>0</v>
      </c>
      <c r="D34" s="245" t="n">
        <f aca="false">G34*($G$48/$G$51)</f>
        <v>0</v>
      </c>
      <c r="E34" s="246" t="n">
        <f aca="false">IF('ORÇ.GLOBAL REF.'!A37&gt;'ORÇ.GLOBAL REF.'!$V$12,0,SMALL('ORÇ.GLOBAL REF.'!$U$12:$U$1011,'ORÇ.GLOBAL REF.'!A37))</f>
        <v>0</v>
      </c>
      <c r="F34" s="247" t="str">
        <f aca="false">IF('ORÇ.GLOBAL REF.'!A37&gt;'ORÇ.GLOBAL REF.'!$V$12,"",VLOOKUP(E34,'ORÇ.GLOBAL REF.'!$B$12:$E$1011,2,FALSE()))</f>
        <v/>
      </c>
      <c r="G34" s="244" t="n">
        <f aca="false">IFERROR(IF(E34=0,0,VLOOKUP(E34,'ORÇ.GLOBAL REF.'!$B$12:$G$1011,6,FALSE())),0)</f>
        <v>0</v>
      </c>
      <c r="H34" s="525" t="n">
        <f aca="false">IF($E34=0,0,'CRONO P CAIXA'!H34)</f>
        <v>0</v>
      </c>
      <c r="I34" s="244" t="n">
        <f aca="false">H34</f>
        <v>0</v>
      </c>
      <c r="J34" s="525" t="n">
        <f aca="false">IF($E34=0,0,'CRONO P CAIXA'!J34)</f>
        <v>0</v>
      </c>
      <c r="K34" s="244" t="n">
        <f aca="false">I34+J34</f>
        <v>0</v>
      </c>
      <c r="L34" s="525" t="n">
        <f aca="false">IF($E34=0,0,'CRONO P CAIXA'!L34)</f>
        <v>0</v>
      </c>
      <c r="M34" s="244" t="n">
        <f aca="false">K34+L34</f>
        <v>0</v>
      </c>
      <c r="N34" s="525" t="n">
        <f aca="false">IF($E34=0,0,'CRONO P CAIXA'!N34)</f>
        <v>0</v>
      </c>
      <c r="O34" s="244" t="n">
        <f aca="false">M34+N34</f>
        <v>0</v>
      </c>
      <c r="P34" s="525" t="n">
        <f aca="false">IF($E34=0,0,'CRONO P CAIXA'!P34)</f>
        <v>0</v>
      </c>
      <c r="Q34" s="244" t="n">
        <f aca="false">O34+P34</f>
        <v>0</v>
      </c>
      <c r="R34" s="525" t="n">
        <f aca="false">IF($E34=0,0,'CRONO P CAIXA'!R34)</f>
        <v>0</v>
      </c>
      <c r="S34" s="250" t="n">
        <f aca="false">Q34+R34</f>
        <v>0</v>
      </c>
      <c r="T34" s="525" t="n">
        <f aca="false">IF($E34=0,0,'CRONO P CAIXA'!T34)</f>
        <v>0</v>
      </c>
      <c r="U34" s="244" t="n">
        <f aca="false">S34+T34</f>
        <v>0</v>
      </c>
      <c r="V34" s="525" t="n">
        <f aca="false">IF($E34=0,0,'CRONO P CAIXA'!V34)</f>
        <v>0</v>
      </c>
      <c r="W34" s="244" t="n">
        <f aca="false">U34+V34</f>
        <v>0</v>
      </c>
      <c r="X34" s="525" t="n">
        <f aca="false">IF($E34=0,0,'CRONO P CAIXA'!X34)</f>
        <v>0</v>
      </c>
      <c r="Y34" s="244" t="n">
        <f aca="false">W34+X34</f>
        <v>0</v>
      </c>
      <c r="Z34" s="525" t="n">
        <f aca="false">IF($E34=0,0,'CRONO P CAIXA'!Z34)</f>
        <v>0</v>
      </c>
      <c r="AA34" s="244" t="n">
        <f aca="false">Y34+Z34</f>
        <v>0</v>
      </c>
      <c r="AB34" s="525" t="n">
        <f aca="false">IF($E34=0,0,'CRONO P CAIXA'!AB34)</f>
        <v>0</v>
      </c>
      <c r="AC34" s="244" t="n">
        <f aca="false">AA34+AB34</f>
        <v>0</v>
      </c>
      <c r="AD34" s="525" t="n">
        <f aca="false">IF($E34=0,0,'CRONO P CAIXA'!AD34)</f>
        <v>0</v>
      </c>
      <c r="AE34" s="250" t="n">
        <f aca="false">AC34+AD34</f>
        <v>0</v>
      </c>
      <c r="AF34" s="525" t="n">
        <f aca="false">IF($E34=0,0,'CRONO P CAIXA'!AF34)</f>
        <v>0</v>
      </c>
      <c r="AG34" s="244" t="n">
        <f aca="false">AE34+AF34</f>
        <v>0</v>
      </c>
      <c r="AH34" s="525" t="n">
        <f aca="false">IF($E34=0,0,'CRONO P CAIXA'!AH34)</f>
        <v>0</v>
      </c>
      <c r="AI34" s="244" t="n">
        <f aca="false">AG34+AH34</f>
        <v>0</v>
      </c>
      <c r="AJ34" s="525" t="n">
        <f aca="false">IF($E34=0,0,'CRONO P CAIXA'!AJ34)</f>
        <v>0</v>
      </c>
      <c r="AK34" s="244" t="n">
        <f aca="false">AI34+AJ34</f>
        <v>0</v>
      </c>
      <c r="AL34" s="525" t="n">
        <f aca="false">IF($E34=0,0,'CRONO P CAIXA'!AL34)</f>
        <v>0</v>
      </c>
      <c r="AM34" s="244" t="n">
        <f aca="false">AK34+AL34</f>
        <v>0</v>
      </c>
      <c r="AN34" s="525" t="n">
        <f aca="false">IF($E34=0,0,'CRONO P CAIXA'!AN34)</f>
        <v>0</v>
      </c>
      <c r="AO34" s="244" t="n">
        <f aca="false">AM34+AN34</f>
        <v>0</v>
      </c>
      <c r="AP34" s="525" t="n">
        <f aca="false">IF($E34=0,0,'CRONO P CAIXA'!AP34)</f>
        <v>0</v>
      </c>
      <c r="AQ34" s="250" t="n">
        <f aca="false">AO34+AP34</f>
        <v>0</v>
      </c>
    </row>
    <row r="35" s="251" customFormat="true" ht="9.75" hidden="false" customHeight="true" outlineLevel="0" collapsed="false">
      <c r="B35" s="244" t="n">
        <f aca="false">G35/(SUM($G$9:$G$45))</f>
        <v>0</v>
      </c>
      <c r="C35" s="245" t="n">
        <f aca="false">G35*($G$47/$G$51)</f>
        <v>0</v>
      </c>
      <c r="D35" s="245" t="n">
        <f aca="false">G35*($G$48/$G$51)</f>
        <v>0</v>
      </c>
      <c r="E35" s="246" t="n">
        <f aca="false">IF('ORÇ.GLOBAL REF.'!A38&gt;'ORÇ.GLOBAL REF.'!$V$12,0,SMALL('ORÇ.GLOBAL REF.'!$U$12:$U$1011,'ORÇ.GLOBAL REF.'!A38))</f>
        <v>0</v>
      </c>
      <c r="F35" s="247" t="str">
        <f aca="false">IF('ORÇ.GLOBAL REF.'!A38&gt;'ORÇ.GLOBAL REF.'!$V$12,"",VLOOKUP(E35,'ORÇ.GLOBAL REF.'!$B$12:$E$1011,2,FALSE()))</f>
        <v/>
      </c>
      <c r="G35" s="244" t="n">
        <f aca="false">IFERROR(IF(E35=0,0,VLOOKUP(E35,'ORÇ.GLOBAL REF.'!$B$12:$G$1011,6,FALSE())),0)</f>
        <v>0</v>
      </c>
      <c r="H35" s="525" t="n">
        <f aca="false">IF($E35=0,0,'CRONO P CAIXA'!H35)</f>
        <v>0</v>
      </c>
      <c r="I35" s="244" t="n">
        <f aca="false">H35</f>
        <v>0</v>
      </c>
      <c r="J35" s="525" t="n">
        <f aca="false">IF($E35=0,0,'CRONO P CAIXA'!J35)</f>
        <v>0</v>
      </c>
      <c r="K35" s="244" t="n">
        <f aca="false">I35+J35</f>
        <v>0</v>
      </c>
      <c r="L35" s="525" t="n">
        <f aca="false">IF($E35=0,0,'CRONO P CAIXA'!L35)</f>
        <v>0</v>
      </c>
      <c r="M35" s="244" t="n">
        <f aca="false">K35+L35</f>
        <v>0</v>
      </c>
      <c r="N35" s="525" t="n">
        <f aca="false">IF($E35=0,0,'CRONO P CAIXA'!N35)</f>
        <v>0</v>
      </c>
      <c r="O35" s="244" t="n">
        <f aca="false">M35+N35</f>
        <v>0</v>
      </c>
      <c r="P35" s="525" t="n">
        <f aca="false">IF($E35=0,0,'CRONO P CAIXA'!P35)</f>
        <v>0</v>
      </c>
      <c r="Q35" s="244" t="n">
        <f aca="false">O35+P35</f>
        <v>0</v>
      </c>
      <c r="R35" s="525" t="n">
        <f aca="false">IF($E35=0,0,'CRONO P CAIXA'!R35)</f>
        <v>0</v>
      </c>
      <c r="S35" s="250" t="n">
        <f aca="false">Q35+R35</f>
        <v>0</v>
      </c>
      <c r="T35" s="525" t="n">
        <f aca="false">IF($E35=0,0,'CRONO P CAIXA'!T35)</f>
        <v>0</v>
      </c>
      <c r="U35" s="244" t="n">
        <f aca="false">S35+T35</f>
        <v>0</v>
      </c>
      <c r="V35" s="525" t="n">
        <f aca="false">IF($E35=0,0,'CRONO P CAIXA'!V35)</f>
        <v>0</v>
      </c>
      <c r="W35" s="244" t="n">
        <f aca="false">U35+V35</f>
        <v>0</v>
      </c>
      <c r="X35" s="525" t="n">
        <f aca="false">IF($E35=0,0,'CRONO P CAIXA'!X35)</f>
        <v>0</v>
      </c>
      <c r="Y35" s="244" t="n">
        <f aca="false">W35+X35</f>
        <v>0</v>
      </c>
      <c r="Z35" s="525" t="n">
        <f aca="false">IF($E35=0,0,'CRONO P CAIXA'!Z35)</f>
        <v>0</v>
      </c>
      <c r="AA35" s="244" t="n">
        <f aca="false">Y35+Z35</f>
        <v>0</v>
      </c>
      <c r="AB35" s="525" t="n">
        <f aca="false">IF($E35=0,0,'CRONO P CAIXA'!AB35)</f>
        <v>0</v>
      </c>
      <c r="AC35" s="244" t="n">
        <f aca="false">AA35+AB35</f>
        <v>0</v>
      </c>
      <c r="AD35" s="525" t="n">
        <f aca="false">IF($E35=0,0,'CRONO P CAIXA'!AD35)</f>
        <v>0</v>
      </c>
      <c r="AE35" s="250" t="n">
        <f aca="false">AC35+AD35</f>
        <v>0</v>
      </c>
      <c r="AF35" s="525" t="n">
        <f aca="false">IF($E35=0,0,'CRONO P CAIXA'!AF35)</f>
        <v>0</v>
      </c>
      <c r="AG35" s="244" t="n">
        <f aca="false">AE35+AF35</f>
        <v>0</v>
      </c>
      <c r="AH35" s="525" t="n">
        <f aca="false">IF($E35=0,0,'CRONO P CAIXA'!AH35)</f>
        <v>0</v>
      </c>
      <c r="AI35" s="244" t="n">
        <f aca="false">AG35+AH35</f>
        <v>0</v>
      </c>
      <c r="AJ35" s="525" t="n">
        <f aca="false">IF($E35=0,0,'CRONO P CAIXA'!AJ35)</f>
        <v>0</v>
      </c>
      <c r="AK35" s="244" t="n">
        <f aca="false">AI35+AJ35</f>
        <v>0</v>
      </c>
      <c r="AL35" s="525" t="n">
        <f aca="false">IF($E35=0,0,'CRONO P CAIXA'!AL35)</f>
        <v>0</v>
      </c>
      <c r="AM35" s="244" t="n">
        <f aca="false">AK35+AL35</f>
        <v>0</v>
      </c>
      <c r="AN35" s="525" t="n">
        <f aca="false">IF($E35=0,0,'CRONO P CAIXA'!AN35)</f>
        <v>0</v>
      </c>
      <c r="AO35" s="244" t="n">
        <f aca="false">AM35+AN35</f>
        <v>0</v>
      </c>
      <c r="AP35" s="525" t="n">
        <f aca="false">IF($E35=0,0,'CRONO P CAIXA'!AP35)</f>
        <v>0</v>
      </c>
      <c r="AQ35" s="250" t="n">
        <f aca="false">AO35+AP35</f>
        <v>0</v>
      </c>
    </row>
    <row r="36" s="251" customFormat="true" ht="9.75" hidden="false" customHeight="true" outlineLevel="0" collapsed="false">
      <c r="B36" s="244" t="n">
        <f aca="false">G36/(SUM($G$9:$G$45))</f>
        <v>0</v>
      </c>
      <c r="C36" s="245" t="n">
        <f aca="false">G36*($G$47/$G$51)</f>
        <v>0</v>
      </c>
      <c r="D36" s="245" t="n">
        <f aca="false">G36*($G$48/$G$51)</f>
        <v>0</v>
      </c>
      <c r="E36" s="246" t="n">
        <f aca="false">IF('ORÇ.GLOBAL REF.'!A39&gt;'ORÇ.GLOBAL REF.'!$V$12,0,SMALL('ORÇ.GLOBAL REF.'!$U$12:$U$1011,'ORÇ.GLOBAL REF.'!A39))</f>
        <v>0</v>
      </c>
      <c r="F36" s="247" t="str">
        <f aca="false">IF('ORÇ.GLOBAL REF.'!A39&gt;'ORÇ.GLOBAL REF.'!$V$12,"",VLOOKUP(E36,'ORÇ.GLOBAL REF.'!$B$12:$E$1011,2,FALSE()))</f>
        <v/>
      </c>
      <c r="G36" s="244" t="n">
        <f aca="false">IFERROR(IF(E36=0,0,VLOOKUP(E36,'ORÇ.GLOBAL REF.'!$B$12:$G$1011,6,FALSE())),0)</f>
        <v>0</v>
      </c>
      <c r="H36" s="525" t="n">
        <f aca="false">IF($E36=0,0,'CRONO P CAIXA'!H36)</f>
        <v>0</v>
      </c>
      <c r="I36" s="244" t="n">
        <f aca="false">H36</f>
        <v>0</v>
      </c>
      <c r="J36" s="525" t="n">
        <f aca="false">IF($E36=0,0,'CRONO P CAIXA'!J36)</f>
        <v>0</v>
      </c>
      <c r="K36" s="244" t="n">
        <f aca="false">I36+J36</f>
        <v>0</v>
      </c>
      <c r="L36" s="525" t="n">
        <f aca="false">IF($E36=0,0,'CRONO P CAIXA'!L36)</f>
        <v>0</v>
      </c>
      <c r="M36" s="244" t="n">
        <f aca="false">K36+L36</f>
        <v>0</v>
      </c>
      <c r="N36" s="525" t="n">
        <f aca="false">IF($E36=0,0,'CRONO P CAIXA'!N36)</f>
        <v>0</v>
      </c>
      <c r="O36" s="244" t="n">
        <f aca="false">M36+N36</f>
        <v>0</v>
      </c>
      <c r="P36" s="525" t="n">
        <f aca="false">IF($E36=0,0,'CRONO P CAIXA'!P36)</f>
        <v>0</v>
      </c>
      <c r="Q36" s="244" t="n">
        <f aca="false">O36+P36</f>
        <v>0</v>
      </c>
      <c r="R36" s="525" t="n">
        <f aca="false">IF($E36=0,0,'CRONO P CAIXA'!R36)</f>
        <v>0</v>
      </c>
      <c r="S36" s="250" t="n">
        <f aca="false">Q36+R36</f>
        <v>0</v>
      </c>
      <c r="T36" s="525" t="n">
        <f aca="false">IF($E36=0,0,'CRONO P CAIXA'!T36)</f>
        <v>0</v>
      </c>
      <c r="U36" s="244" t="n">
        <f aca="false">S36+T36</f>
        <v>0</v>
      </c>
      <c r="V36" s="525" t="n">
        <f aca="false">IF($E36=0,0,'CRONO P CAIXA'!V36)</f>
        <v>0</v>
      </c>
      <c r="W36" s="244" t="n">
        <f aca="false">U36+V36</f>
        <v>0</v>
      </c>
      <c r="X36" s="525" t="n">
        <f aca="false">IF($E36=0,0,'CRONO P CAIXA'!X36)</f>
        <v>0</v>
      </c>
      <c r="Y36" s="244" t="n">
        <f aca="false">W36+X36</f>
        <v>0</v>
      </c>
      <c r="Z36" s="525" t="n">
        <f aca="false">IF($E36=0,0,'CRONO P CAIXA'!Z36)</f>
        <v>0</v>
      </c>
      <c r="AA36" s="244" t="n">
        <f aca="false">Y36+Z36</f>
        <v>0</v>
      </c>
      <c r="AB36" s="525" t="n">
        <f aca="false">IF($E36=0,0,'CRONO P CAIXA'!AB36)</f>
        <v>0</v>
      </c>
      <c r="AC36" s="244" t="n">
        <f aca="false">AA36+AB36</f>
        <v>0</v>
      </c>
      <c r="AD36" s="525" t="n">
        <f aca="false">IF($E36=0,0,'CRONO P CAIXA'!AD36)</f>
        <v>0</v>
      </c>
      <c r="AE36" s="250" t="n">
        <f aca="false">AC36+AD36</f>
        <v>0</v>
      </c>
      <c r="AF36" s="525" t="n">
        <f aca="false">IF($E36=0,0,'CRONO P CAIXA'!AF36)</f>
        <v>0</v>
      </c>
      <c r="AG36" s="244" t="n">
        <f aca="false">AE36+AF36</f>
        <v>0</v>
      </c>
      <c r="AH36" s="525" t="n">
        <f aca="false">IF($E36=0,0,'CRONO P CAIXA'!AH36)</f>
        <v>0</v>
      </c>
      <c r="AI36" s="244" t="n">
        <f aca="false">AG36+AH36</f>
        <v>0</v>
      </c>
      <c r="AJ36" s="525" t="n">
        <f aca="false">IF($E36=0,0,'CRONO P CAIXA'!AJ36)</f>
        <v>0</v>
      </c>
      <c r="AK36" s="244" t="n">
        <f aca="false">AI36+AJ36</f>
        <v>0</v>
      </c>
      <c r="AL36" s="525" t="n">
        <f aca="false">IF($E36=0,0,'CRONO P CAIXA'!AL36)</f>
        <v>0</v>
      </c>
      <c r="AM36" s="244" t="n">
        <f aca="false">AK36+AL36</f>
        <v>0</v>
      </c>
      <c r="AN36" s="525" t="n">
        <f aca="false">IF($E36=0,0,'CRONO P CAIXA'!AN36)</f>
        <v>0</v>
      </c>
      <c r="AO36" s="244" t="n">
        <f aca="false">AM36+AN36</f>
        <v>0</v>
      </c>
      <c r="AP36" s="525" t="n">
        <f aca="false">IF($E36=0,0,'CRONO P CAIXA'!AP36)</f>
        <v>0</v>
      </c>
      <c r="AQ36" s="250" t="n">
        <f aca="false">AO36+AP36</f>
        <v>0</v>
      </c>
    </row>
    <row r="37" customFormat="false" ht="9.75" hidden="false" customHeight="true" outlineLevel="0" collapsed="false">
      <c r="B37" s="244" t="n">
        <f aca="false">G37/(SUM($G$9:$G$45))</f>
        <v>0</v>
      </c>
      <c r="C37" s="245" t="n">
        <f aca="false">G37*($G$47/$G$51)</f>
        <v>0</v>
      </c>
      <c r="D37" s="245" t="n">
        <f aca="false">G37*($G$48/$G$51)</f>
        <v>0</v>
      </c>
      <c r="E37" s="246" t="n">
        <f aca="false">IF('ORÇ.GLOBAL REF.'!A40&gt;'ORÇ.GLOBAL REF.'!$V$12,0,SMALL('ORÇ.GLOBAL REF.'!$U$12:$U$1011,'ORÇ.GLOBAL REF.'!A40))</f>
        <v>0</v>
      </c>
      <c r="F37" s="247" t="str">
        <f aca="false">IF('ORÇ.GLOBAL REF.'!A40&gt;'ORÇ.GLOBAL REF.'!$V$12,"",VLOOKUP(E37,'ORÇ.GLOBAL REF.'!$B$12:$E$1011,2,FALSE()))</f>
        <v/>
      </c>
      <c r="G37" s="244" t="n">
        <f aca="false">IFERROR(IF(E37=0,0,VLOOKUP(E37,'ORÇ.GLOBAL REF.'!$B$12:$G$1011,6,FALSE())),0)</f>
        <v>0</v>
      </c>
      <c r="H37" s="525" t="n">
        <f aca="false">IF($E37=0,0,'CRONO P CAIXA'!H37)</f>
        <v>0</v>
      </c>
      <c r="I37" s="244" t="n">
        <f aca="false">H37</f>
        <v>0</v>
      </c>
      <c r="J37" s="525" t="n">
        <f aca="false">IF($E37=0,0,'CRONO P CAIXA'!J37)</f>
        <v>0</v>
      </c>
      <c r="K37" s="244" t="n">
        <f aca="false">I37+J37</f>
        <v>0</v>
      </c>
      <c r="L37" s="525" t="n">
        <f aca="false">IF($E37=0,0,'CRONO P CAIXA'!L37)</f>
        <v>0</v>
      </c>
      <c r="M37" s="244" t="n">
        <f aca="false">K37+L37</f>
        <v>0</v>
      </c>
      <c r="N37" s="525" t="n">
        <f aca="false">IF($E37=0,0,'CRONO P CAIXA'!N37)</f>
        <v>0</v>
      </c>
      <c r="O37" s="244" t="n">
        <f aca="false">M37+N37</f>
        <v>0</v>
      </c>
      <c r="P37" s="525" t="n">
        <f aca="false">IF($E37=0,0,'CRONO P CAIXA'!P37)</f>
        <v>0</v>
      </c>
      <c r="Q37" s="244" t="n">
        <f aca="false">O37+P37</f>
        <v>0</v>
      </c>
      <c r="R37" s="525" t="n">
        <f aca="false">IF($E37=0,0,'CRONO P CAIXA'!R37)</f>
        <v>0</v>
      </c>
      <c r="S37" s="250" t="n">
        <f aca="false">Q37+R37</f>
        <v>0</v>
      </c>
      <c r="T37" s="525" t="n">
        <f aca="false">IF($E37=0,0,'CRONO P CAIXA'!T37)</f>
        <v>0</v>
      </c>
      <c r="U37" s="244" t="n">
        <f aca="false">S37+T37</f>
        <v>0</v>
      </c>
      <c r="V37" s="525" t="n">
        <f aca="false">IF($E37=0,0,'CRONO P CAIXA'!V37)</f>
        <v>0</v>
      </c>
      <c r="W37" s="244" t="n">
        <f aca="false">U37+V37</f>
        <v>0</v>
      </c>
      <c r="X37" s="525" t="n">
        <f aca="false">IF($E37=0,0,'CRONO P CAIXA'!X37)</f>
        <v>0</v>
      </c>
      <c r="Y37" s="244" t="n">
        <f aca="false">W37+X37</f>
        <v>0</v>
      </c>
      <c r="Z37" s="525" t="n">
        <f aca="false">IF($E37=0,0,'CRONO P CAIXA'!Z37)</f>
        <v>0</v>
      </c>
      <c r="AA37" s="244" t="n">
        <f aca="false">Y37+Z37</f>
        <v>0</v>
      </c>
      <c r="AB37" s="525" t="n">
        <f aca="false">IF($E37=0,0,'CRONO P CAIXA'!AB37)</f>
        <v>0</v>
      </c>
      <c r="AC37" s="244" t="n">
        <f aca="false">AA37+AB37</f>
        <v>0</v>
      </c>
      <c r="AD37" s="525" t="n">
        <f aca="false">IF($E37=0,0,'CRONO P CAIXA'!AD37)</f>
        <v>0</v>
      </c>
      <c r="AE37" s="250" t="n">
        <f aca="false">AC37+AD37</f>
        <v>0</v>
      </c>
      <c r="AF37" s="525" t="n">
        <f aca="false">IF($E37=0,0,'CRONO P CAIXA'!AF37)</f>
        <v>0</v>
      </c>
      <c r="AG37" s="244" t="n">
        <f aca="false">AE37+AF37</f>
        <v>0</v>
      </c>
      <c r="AH37" s="525" t="n">
        <f aca="false">IF($E37=0,0,'CRONO P CAIXA'!AH37)</f>
        <v>0</v>
      </c>
      <c r="AI37" s="244" t="n">
        <f aca="false">AG37+AH37</f>
        <v>0</v>
      </c>
      <c r="AJ37" s="525" t="n">
        <f aca="false">IF($E37=0,0,'CRONO P CAIXA'!AJ37)</f>
        <v>0</v>
      </c>
      <c r="AK37" s="244" t="n">
        <f aca="false">AI37+AJ37</f>
        <v>0</v>
      </c>
      <c r="AL37" s="525" t="n">
        <f aca="false">IF($E37=0,0,'CRONO P CAIXA'!AL37)</f>
        <v>0</v>
      </c>
      <c r="AM37" s="244" t="n">
        <f aca="false">AK37+AL37</f>
        <v>0</v>
      </c>
      <c r="AN37" s="525" t="n">
        <f aca="false">IF($E37=0,0,'CRONO P CAIXA'!AN37)</f>
        <v>0</v>
      </c>
      <c r="AO37" s="244" t="n">
        <f aca="false">AM37+AN37</f>
        <v>0</v>
      </c>
      <c r="AP37" s="525" t="n">
        <f aca="false">IF($E37=0,0,'CRONO P CAIXA'!AP37)</f>
        <v>0</v>
      </c>
      <c r="AQ37" s="250" t="n">
        <f aca="false">AO37+AP37</f>
        <v>0</v>
      </c>
    </row>
    <row r="38" customFormat="false" ht="9.75" hidden="false" customHeight="true" outlineLevel="0" collapsed="false">
      <c r="B38" s="244" t="n">
        <f aca="false">G38/(SUM($G$9:$G$45))</f>
        <v>0</v>
      </c>
      <c r="C38" s="245" t="n">
        <f aca="false">G38*($G$47/$G$51)</f>
        <v>0</v>
      </c>
      <c r="D38" s="245" t="n">
        <f aca="false">G38*($G$48/$G$51)</f>
        <v>0</v>
      </c>
      <c r="E38" s="246" t="n">
        <f aca="false">IF('ORÇ.GLOBAL REF.'!A41&gt;'ORÇ.GLOBAL REF.'!$V$12,0,SMALL('ORÇ.GLOBAL REF.'!$U$12:$U$1011,'ORÇ.GLOBAL REF.'!A41))</f>
        <v>0</v>
      </c>
      <c r="F38" s="247" t="str">
        <f aca="false">IF('ORÇ.GLOBAL REF.'!A41&gt;'ORÇ.GLOBAL REF.'!$V$12,"",VLOOKUP(E38,'ORÇ.GLOBAL REF.'!$B$12:$E$1011,2,FALSE()))</f>
        <v/>
      </c>
      <c r="G38" s="244" t="n">
        <f aca="false">IFERROR(IF(E38=0,0,VLOOKUP(E38,'ORÇ.GLOBAL REF.'!$B$12:$G$1011,6,FALSE())),0)</f>
        <v>0</v>
      </c>
      <c r="H38" s="525" t="n">
        <f aca="false">IF($E38=0,0,'CRONO P CAIXA'!H38)</f>
        <v>0</v>
      </c>
      <c r="I38" s="244" t="n">
        <f aca="false">H38</f>
        <v>0</v>
      </c>
      <c r="J38" s="525" t="n">
        <f aca="false">IF($E38=0,0,'CRONO P CAIXA'!J38)</f>
        <v>0</v>
      </c>
      <c r="K38" s="244" t="n">
        <f aca="false">I38+J38</f>
        <v>0</v>
      </c>
      <c r="L38" s="525" t="n">
        <f aca="false">IF($E38=0,0,'CRONO P CAIXA'!L38)</f>
        <v>0</v>
      </c>
      <c r="M38" s="244" t="n">
        <f aca="false">K38+L38</f>
        <v>0</v>
      </c>
      <c r="N38" s="525" t="n">
        <f aca="false">IF($E38=0,0,'CRONO P CAIXA'!N38)</f>
        <v>0</v>
      </c>
      <c r="O38" s="244" t="n">
        <f aca="false">M38+N38</f>
        <v>0</v>
      </c>
      <c r="P38" s="525" t="n">
        <f aca="false">IF($E38=0,0,'CRONO P CAIXA'!P38)</f>
        <v>0</v>
      </c>
      <c r="Q38" s="244" t="n">
        <f aca="false">O38+P38</f>
        <v>0</v>
      </c>
      <c r="R38" s="525" t="n">
        <f aca="false">IF($E38=0,0,'CRONO P CAIXA'!R38)</f>
        <v>0</v>
      </c>
      <c r="S38" s="250" t="n">
        <f aca="false">Q38+R38</f>
        <v>0</v>
      </c>
      <c r="T38" s="525" t="n">
        <f aca="false">IF($E38=0,0,'CRONO P CAIXA'!T38)</f>
        <v>0</v>
      </c>
      <c r="U38" s="244" t="n">
        <f aca="false">S38+T38</f>
        <v>0</v>
      </c>
      <c r="V38" s="525" t="n">
        <f aca="false">IF($E38=0,0,'CRONO P CAIXA'!V38)</f>
        <v>0</v>
      </c>
      <c r="W38" s="244" t="n">
        <f aca="false">U38+V38</f>
        <v>0</v>
      </c>
      <c r="X38" s="525" t="n">
        <f aca="false">IF($E38=0,0,'CRONO P CAIXA'!X38)</f>
        <v>0</v>
      </c>
      <c r="Y38" s="244" t="n">
        <f aca="false">W38+X38</f>
        <v>0</v>
      </c>
      <c r="Z38" s="525" t="n">
        <f aca="false">IF($E38=0,0,'CRONO P CAIXA'!Z38)</f>
        <v>0</v>
      </c>
      <c r="AA38" s="244" t="n">
        <f aca="false">Y38+Z38</f>
        <v>0</v>
      </c>
      <c r="AB38" s="525" t="n">
        <f aca="false">IF($E38=0,0,'CRONO P CAIXA'!AB38)</f>
        <v>0</v>
      </c>
      <c r="AC38" s="244" t="n">
        <f aca="false">AA38+AB38</f>
        <v>0</v>
      </c>
      <c r="AD38" s="525" t="n">
        <f aca="false">IF($E38=0,0,'CRONO P CAIXA'!AD38)</f>
        <v>0</v>
      </c>
      <c r="AE38" s="250" t="n">
        <f aca="false">AC38+AD38</f>
        <v>0</v>
      </c>
      <c r="AF38" s="525" t="n">
        <f aca="false">IF($E38=0,0,'CRONO P CAIXA'!AF38)</f>
        <v>0</v>
      </c>
      <c r="AG38" s="244" t="n">
        <f aca="false">AE38+AF38</f>
        <v>0</v>
      </c>
      <c r="AH38" s="525" t="n">
        <f aca="false">IF($E38=0,0,'CRONO P CAIXA'!AH38)</f>
        <v>0</v>
      </c>
      <c r="AI38" s="244" t="n">
        <f aca="false">AG38+AH38</f>
        <v>0</v>
      </c>
      <c r="AJ38" s="525" t="n">
        <f aca="false">IF($E38=0,0,'CRONO P CAIXA'!AJ38)</f>
        <v>0</v>
      </c>
      <c r="AK38" s="244" t="n">
        <f aca="false">AI38+AJ38</f>
        <v>0</v>
      </c>
      <c r="AL38" s="525" t="n">
        <f aca="false">IF($E38=0,0,'CRONO P CAIXA'!AL38)</f>
        <v>0</v>
      </c>
      <c r="AM38" s="244" t="n">
        <f aca="false">AK38+AL38</f>
        <v>0</v>
      </c>
      <c r="AN38" s="525" t="n">
        <f aca="false">IF($E38=0,0,'CRONO P CAIXA'!AN38)</f>
        <v>0</v>
      </c>
      <c r="AO38" s="244" t="n">
        <f aca="false">AM38+AN38</f>
        <v>0</v>
      </c>
      <c r="AP38" s="525" t="n">
        <f aca="false">IF($E38=0,0,'CRONO P CAIXA'!AP38)</f>
        <v>0</v>
      </c>
      <c r="AQ38" s="250" t="n">
        <f aca="false">AO38+AP38</f>
        <v>0</v>
      </c>
    </row>
    <row r="39" customFormat="false" ht="9.75" hidden="false" customHeight="true" outlineLevel="0" collapsed="false">
      <c r="B39" s="244" t="n">
        <f aca="false">G39/(SUM($G$9:$G$45))</f>
        <v>0</v>
      </c>
      <c r="C39" s="245" t="n">
        <f aca="false">G39*($G$47/$G$51)</f>
        <v>0</v>
      </c>
      <c r="D39" s="245" t="n">
        <f aca="false">G39*($G$48/$G$51)</f>
        <v>0</v>
      </c>
      <c r="E39" s="246" t="n">
        <f aca="false">IF('ORÇ.GLOBAL REF.'!A42&gt;'ORÇ.GLOBAL REF.'!$V$12,0,SMALL('ORÇ.GLOBAL REF.'!$U$12:$U$1011,'ORÇ.GLOBAL REF.'!A42))</f>
        <v>0</v>
      </c>
      <c r="F39" s="247" t="str">
        <f aca="false">IF('ORÇ.GLOBAL REF.'!A42&gt;'ORÇ.GLOBAL REF.'!$V$12,"",VLOOKUP(E39,'ORÇ.GLOBAL REF.'!$B$12:$E$1011,2,FALSE()))</f>
        <v/>
      </c>
      <c r="G39" s="244" t="n">
        <f aca="false">IFERROR(IF(E39=0,0,VLOOKUP(E39,'ORÇ.GLOBAL REF.'!$B$12:$G$1011,6,FALSE())),0)</f>
        <v>0</v>
      </c>
      <c r="H39" s="525" t="n">
        <f aca="false">IF($E39=0,0,'CRONO P CAIXA'!H39)</f>
        <v>0</v>
      </c>
      <c r="I39" s="244" t="n">
        <f aca="false">H39</f>
        <v>0</v>
      </c>
      <c r="J39" s="525" t="n">
        <f aca="false">IF($E39=0,0,'CRONO P CAIXA'!J39)</f>
        <v>0</v>
      </c>
      <c r="K39" s="244" t="n">
        <f aca="false">I39+J39</f>
        <v>0</v>
      </c>
      <c r="L39" s="525" t="n">
        <f aca="false">IF($E39=0,0,'CRONO P CAIXA'!L39)</f>
        <v>0</v>
      </c>
      <c r="M39" s="244" t="n">
        <f aca="false">K39+L39</f>
        <v>0</v>
      </c>
      <c r="N39" s="525" t="n">
        <f aca="false">IF($E39=0,0,'CRONO P CAIXA'!N39)</f>
        <v>0</v>
      </c>
      <c r="O39" s="244" t="n">
        <f aca="false">M39+N39</f>
        <v>0</v>
      </c>
      <c r="P39" s="525" t="n">
        <f aca="false">IF($E39=0,0,'CRONO P CAIXA'!P39)</f>
        <v>0</v>
      </c>
      <c r="Q39" s="244" t="n">
        <f aca="false">O39+P39</f>
        <v>0</v>
      </c>
      <c r="R39" s="525" t="n">
        <f aca="false">IF($E39=0,0,'CRONO P CAIXA'!R39)</f>
        <v>0</v>
      </c>
      <c r="S39" s="250" t="n">
        <f aca="false">Q39+R39</f>
        <v>0</v>
      </c>
      <c r="T39" s="525" t="n">
        <f aca="false">IF($E39=0,0,'CRONO P CAIXA'!T39)</f>
        <v>0</v>
      </c>
      <c r="U39" s="244" t="n">
        <f aca="false">S39+T39</f>
        <v>0</v>
      </c>
      <c r="V39" s="525" t="n">
        <f aca="false">IF($E39=0,0,'CRONO P CAIXA'!V39)</f>
        <v>0</v>
      </c>
      <c r="W39" s="244" t="n">
        <f aca="false">U39+V39</f>
        <v>0</v>
      </c>
      <c r="X39" s="525" t="n">
        <f aca="false">IF($E39=0,0,'CRONO P CAIXA'!X39)</f>
        <v>0</v>
      </c>
      <c r="Y39" s="244" t="n">
        <f aca="false">W39+X39</f>
        <v>0</v>
      </c>
      <c r="Z39" s="525" t="n">
        <f aca="false">IF($E39=0,0,'CRONO P CAIXA'!Z39)</f>
        <v>0</v>
      </c>
      <c r="AA39" s="244" t="n">
        <f aca="false">Y39+Z39</f>
        <v>0</v>
      </c>
      <c r="AB39" s="525" t="n">
        <f aca="false">IF($E39=0,0,'CRONO P CAIXA'!AB39)</f>
        <v>0</v>
      </c>
      <c r="AC39" s="244" t="n">
        <f aca="false">AA39+AB39</f>
        <v>0</v>
      </c>
      <c r="AD39" s="525" t="n">
        <f aca="false">IF($E39=0,0,'CRONO P CAIXA'!AD39)</f>
        <v>0</v>
      </c>
      <c r="AE39" s="250" t="n">
        <f aca="false">AC39+AD39</f>
        <v>0</v>
      </c>
      <c r="AF39" s="525" t="n">
        <f aca="false">IF($E39=0,0,'CRONO P CAIXA'!AF39)</f>
        <v>0</v>
      </c>
      <c r="AG39" s="244" t="n">
        <f aca="false">AE39+AF39</f>
        <v>0</v>
      </c>
      <c r="AH39" s="525" t="n">
        <f aca="false">IF($E39=0,0,'CRONO P CAIXA'!AH39)</f>
        <v>0</v>
      </c>
      <c r="AI39" s="244" t="n">
        <f aca="false">AG39+AH39</f>
        <v>0</v>
      </c>
      <c r="AJ39" s="525" t="n">
        <f aca="false">IF($E39=0,0,'CRONO P CAIXA'!AJ39)</f>
        <v>0</v>
      </c>
      <c r="AK39" s="244" t="n">
        <f aca="false">AI39+AJ39</f>
        <v>0</v>
      </c>
      <c r="AL39" s="525" t="n">
        <f aca="false">IF($E39=0,0,'CRONO P CAIXA'!AL39)</f>
        <v>0</v>
      </c>
      <c r="AM39" s="244" t="n">
        <f aca="false">AK39+AL39</f>
        <v>0</v>
      </c>
      <c r="AN39" s="525" t="n">
        <f aca="false">IF($E39=0,0,'CRONO P CAIXA'!AN39)</f>
        <v>0</v>
      </c>
      <c r="AO39" s="244" t="n">
        <f aca="false">AM39+AN39</f>
        <v>0</v>
      </c>
      <c r="AP39" s="525" t="n">
        <f aca="false">IF($E39=0,0,'CRONO P CAIXA'!AP39)</f>
        <v>0</v>
      </c>
      <c r="AQ39" s="250" t="n">
        <f aca="false">AO39+AP39</f>
        <v>0</v>
      </c>
    </row>
    <row r="40" customFormat="false" ht="9.75" hidden="false" customHeight="true" outlineLevel="0" collapsed="false">
      <c r="B40" s="244" t="n">
        <f aca="false">G40/(SUM($G$9:$G$45))</f>
        <v>0</v>
      </c>
      <c r="C40" s="245" t="n">
        <f aca="false">G40*($G$47/$G$51)</f>
        <v>0</v>
      </c>
      <c r="D40" s="245" t="n">
        <f aca="false">G40*($G$48/$G$51)</f>
        <v>0</v>
      </c>
      <c r="E40" s="246" t="n">
        <f aca="false">IF('ORÇ.GLOBAL REF.'!A43&gt;'ORÇ.GLOBAL REF.'!$V$12,0,SMALL('ORÇ.GLOBAL REF.'!$U$12:$U$1011,'ORÇ.GLOBAL REF.'!A43))</f>
        <v>0</v>
      </c>
      <c r="F40" s="247" t="str">
        <f aca="false">IF('ORÇ.GLOBAL REF.'!A43&gt;'ORÇ.GLOBAL REF.'!$V$12,"",VLOOKUP(E40,'ORÇ.GLOBAL REF.'!$B$12:$E$1011,2,FALSE()))</f>
        <v/>
      </c>
      <c r="G40" s="244" t="n">
        <f aca="false">IFERROR(IF(E40=0,0,VLOOKUP(E40,'ORÇ.GLOBAL REF.'!$B$12:$G$1011,6,FALSE())),0)</f>
        <v>0</v>
      </c>
      <c r="H40" s="525" t="n">
        <f aca="false">IF($E40=0,0,'CRONO P CAIXA'!H40)</f>
        <v>0</v>
      </c>
      <c r="I40" s="244" t="n">
        <f aca="false">H40</f>
        <v>0</v>
      </c>
      <c r="J40" s="525" t="n">
        <f aca="false">IF($E40=0,0,'CRONO P CAIXA'!J40)</f>
        <v>0</v>
      </c>
      <c r="K40" s="244" t="n">
        <f aca="false">I40+J40</f>
        <v>0</v>
      </c>
      <c r="L40" s="525" t="n">
        <f aca="false">IF($E40=0,0,'CRONO P CAIXA'!L40)</f>
        <v>0</v>
      </c>
      <c r="M40" s="244" t="n">
        <f aca="false">K40+L40</f>
        <v>0</v>
      </c>
      <c r="N40" s="525" t="n">
        <f aca="false">IF($E40=0,0,'CRONO P CAIXA'!N40)</f>
        <v>0</v>
      </c>
      <c r="O40" s="244" t="n">
        <f aca="false">M40+N40</f>
        <v>0</v>
      </c>
      <c r="P40" s="525" t="n">
        <f aca="false">IF($E40=0,0,'CRONO P CAIXA'!P40)</f>
        <v>0</v>
      </c>
      <c r="Q40" s="244" t="n">
        <f aca="false">O40+P40</f>
        <v>0</v>
      </c>
      <c r="R40" s="525" t="n">
        <f aca="false">IF($E40=0,0,'CRONO P CAIXA'!R40)</f>
        <v>0</v>
      </c>
      <c r="S40" s="250" t="n">
        <f aca="false">Q40+R40</f>
        <v>0</v>
      </c>
      <c r="T40" s="525" t="n">
        <f aca="false">IF($E40=0,0,'CRONO P CAIXA'!T40)</f>
        <v>0</v>
      </c>
      <c r="U40" s="244" t="n">
        <f aca="false">S40+T40</f>
        <v>0</v>
      </c>
      <c r="V40" s="525" t="n">
        <f aca="false">IF($E40=0,0,'CRONO P CAIXA'!V40)</f>
        <v>0</v>
      </c>
      <c r="W40" s="244" t="n">
        <f aca="false">U40+V40</f>
        <v>0</v>
      </c>
      <c r="X40" s="525" t="n">
        <f aca="false">IF($E40=0,0,'CRONO P CAIXA'!X40)</f>
        <v>0</v>
      </c>
      <c r="Y40" s="244" t="n">
        <f aca="false">W40+X40</f>
        <v>0</v>
      </c>
      <c r="Z40" s="525" t="n">
        <f aca="false">IF($E40=0,0,'CRONO P CAIXA'!Z40)</f>
        <v>0</v>
      </c>
      <c r="AA40" s="244" t="n">
        <f aca="false">Y40+Z40</f>
        <v>0</v>
      </c>
      <c r="AB40" s="525" t="n">
        <f aca="false">IF($E40=0,0,'CRONO P CAIXA'!AB40)</f>
        <v>0</v>
      </c>
      <c r="AC40" s="244" t="n">
        <f aca="false">AA40+AB40</f>
        <v>0</v>
      </c>
      <c r="AD40" s="525" t="n">
        <f aca="false">IF($E40=0,0,'CRONO P CAIXA'!AD40)</f>
        <v>0</v>
      </c>
      <c r="AE40" s="250" t="n">
        <f aca="false">AC40+AD40</f>
        <v>0</v>
      </c>
      <c r="AF40" s="525" t="n">
        <f aca="false">IF($E40=0,0,'CRONO P CAIXA'!AF40)</f>
        <v>0</v>
      </c>
      <c r="AG40" s="244" t="n">
        <f aca="false">AE40+AF40</f>
        <v>0</v>
      </c>
      <c r="AH40" s="525" t="n">
        <f aca="false">IF($E40=0,0,'CRONO P CAIXA'!AH40)</f>
        <v>0</v>
      </c>
      <c r="AI40" s="244" t="n">
        <f aca="false">AG40+AH40</f>
        <v>0</v>
      </c>
      <c r="AJ40" s="525" t="n">
        <f aca="false">IF($E40=0,0,'CRONO P CAIXA'!AJ40)</f>
        <v>0</v>
      </c>
      <c r="AK40" s="244" t="n">
        <f aca="false">AI40+AJ40</f>
        <v>0</v>
      </c>
      <c r="AL40" s="525" t="n">
        <f aca="false">IF($E40=0,0,'CRONO P CAIXA'!AL40)</f>
        <v>0</v>
      </c>
      <c r="AM40" s="244" t="n">
        <f aca="false">AK40+AL40</f>
        <v>0</v>
      </c>
      <c r="AN40" s="525" t="n">
        <f aca="false">IF($E40=0,0,'CRONO P CAIXA'!AN40)</f>
        <v>0</v>
      </c>
      <c r="AO40" s="244" t="n">
        <f aca="false">AM40+AN40</f>
        <v>0</v>
      </c>
      <c r="AP40" s="525" t="n">
        <f aca="false">IF($E40=0,0,'CRONO P CAIXA'!AP40)</f>
        <v>0</v>
      </c>
      <c r="AQ40" s="250" t="n">
        <f aca="false">AO40+AP40</f>
        <v>0</v>
      </c>
    </row>
    <row r="41" customFormat="false" ht="9.75" hidden="false" customHeight="true" outlineLevel="0" collapsed="false">
      <c r="B41" s="244" t="n">
        <f aca="false">G41/(SUM($G$9:$G$45))</f>
        <v>0</v>
      </c>
      <c r="C41" s="245" t="n">
        <f aca="false">G41*($G$47/$G$51)</f>
        <v>0</v>
      </c>
      <c r="D41" s="245" t="n">
        <f aca="false">G41*($G$48/$G$51)</f>
        <v>0</v>
      </c>
      <c r="E41" s="246" t="n">
        <f aca="false">IF('ORÇ.GLOBAL REF.'!A44&gt;'ORÇ.GLOBAL REF.'!$V$12,0,SMALL('ORÇ.GLOBAL REF.'!$U$12:$U$1011,'ORÇ.GLOBAL REF.'!A44))</f>
        <v>0</v>
      </c>
      <c r="F41" s="247" t="str">
        <f aca="false">IF('ORÇ.GLOBAL REF.'!A44&gt;'ORÇ.GLOBAL REF.'!$V$12,"",VLOOKUP(E41,'ORÇ.GLOBAL REF.'!$B$12:$E$1011,2,FALSE()))</f>
        <v/>
      </c>
      <c r="G41" s="244" t="n">
        <f aca="false">IFERROR(IF(E41=0,0,VLOOKUP(E41,'ORÇ.GLOBAL REF.'!$B$12:$G$1011,6,FALSE())),0)</f>
        <v>0</v>
      </c>
      <c r="H41" s="525" t="n">
        <f aca="false">IF($E41=0,0,'CRONO P CAIXA'!H41)</f>
        <v>0</v>
      </c>
      <c r="I41" s="244" t="n">
        <f aca="false">H41</f>
        <v>0</v>
      </c>
      <c r="J41" s="525" t="n">
        <f aca="false">IF($E41=0,0,'CRONO P CAIXA'!J41)</f>
        <v>0</v>
      </c>
      <c r="K41" s="244" t="n">
        <f aca="false">I41+J41</f>
        <v>0</v>
      </c>
      <c r="L41" s="525" t="n">
        <f aca="false">IF($E41=0,0,'CRONO P CAIXA'!L41)</f>
        <v>0</v>
      </c>
      <c r="M41" s="244" t="n">
        <f aca="false">K41+L41</f>
        <v>0</v>
      </c>
      <c r="N41" s="525" t="n">
        <f aca="false">IF($E41=0,0,'CRONO P CAIXA'!N41)</f>
        <v>0</v>
      </c>
      <c r="O41" s="244" t="n">
        <f aca="false">M41+N41</f>
        <v>0</v>
      </c>
      <c r="P41" s="525" t="n">
        <f aca="false">IF($E41=0,0,'CRONO P CAIXA'!P41)</f>
        <v>0</v>
      </c>
      <c r="Q41" s="244" t="n">
        <f aca="false">O41+P41</f>
        <v>0</v>
      </c>
      <c r="R41" s="525" t="n">
        <f aca="false">IF($E41=0,0,'CRONO P CAIXA'!R41)</f>
        <v>0</v>
      </c>
      <c r="S41" s="250" t="n">
        <f aca="false">Q41+R41</f>
        <v>0</v>
      </c>
      <c r="T41" s="525" t="n">
        <f aca="false">IF($E41=0,0,'CRONO P CAIXA'!T41)</f>
        <v>0</v>
      </c>
      <c r="U41" s="244" t="n">
        <f aca="false">S41+T41</f>
        <v>0</v>
      </c>
      <c r="V41" s="525" t="n">
        <f aca="false">IF($E41=0,0,'CRONO P CAIXA'!V41)</f>
        <v>0</v>
      </c>
      <c r="W41" s="244" t="n">
        <f aca="false">U41+V41</f>
        <v>0</v>
      </c>
      <c r="X41" s="525" t="n">
        <f aca="false">IF($E41=0,0,'CRONO P CAIXA'!X41)</f>
        <v>0</v>
      </c>
      <c r="Y41" s="244" t="n">
        <f aca="false">W41+X41</f>
        <v>0</v>
      </c>
      <c r="Z41" s="525" t="n">
        <f aca="false">IF($E41=0,0,'CRONO P CAIXA'!Z41)</f>
        <v>0</v>
      </c>
      <c r="AA41" s="244" t="n">
        <f aca="false">Y41+Z41</f>
        <v>0</v>
      </c>
      <c r="AB41" s="525" t="n">
        <f aca="false">IF($E41=0,0,'CRONO P CAIXA'!AB41)</f>
        <v>0</v>
      </c>
      <c r="AC41" s="244" t="n">
        <f aca="false">AA41+AB41</f>
        <v>0</v>
      </c>
      <c r="AD41" s="525" t="n">
        <f aca="false">IF($E41=0,0,'CRONO P CAIXA'!AD41)</f>
        <v>0</v>
      </c>
      <c r="AE41" s="250" t="n">
        <f aca="false">AC41+AD41</f>
        <v>0</v>
      </c>
      <c r="AF41" s="525" t="n">
        <f aca="false">IF($E41=0,0,'CRONO P CAIXA'!AF41)</f>
        <v>0</v>
      </c>
      <c r="AG41" s="244" t="n">
        <f aca="false">AE41+AF41</f>
        <v>0</v>
      </c>
      <c r="AH41" s="525" t="n">
        <f aca="false">IF($E41=0,0,'CRONO P CAIXA'!AH41)</f>
        <v>0</v>
      </c>
      <c r="AI41" s="244" t="n">
        <f aca="false">AG41+AH41</f>
        <v>0</v>
      </c>
      <c r="AJ41" s="525" t="n">
        <f aca="false">IF($E41=0,0,'CRONO P CAIXA'!AJ41)</f>
        <v>0</v>
      </c>
      <c r="AK41" s="244" t="n">
        <f aca="false">AI41+AJ41</f>
        <v>0</v>
      </c>
      <c r="AL41" s="525" t="n">
        <f aca="false">IF($E41=0,0,'CRONO P CAIXA'!AL41)</f>
        <v>0</v>
      </c>
      <c r="AM41" s="244" t="n">
        <f aca="false">AK41+AL41</f>
        <v>0</v>
      </c>
      <c r="AN41" s="525" t="n">
        <f aca="false">IF($E41=0,0,'CRONO P CAIXA'!AN41)</f>
        <v>0</v>
      </c>
      <c r="AO41" s="244" t="n">
        <f aca="false">AM41+AN41</f>
        <v>0</v>
      </c>
      <c r="AP41" s="525" t="n">
        <f aca="false">IF($E41=0,0,'CRONO P CAIXA'!AP41)</f>
        <v>0</v>
      </c>
      <c r="AQ41" s="250" t="n">
        <f aca="false">AO41+AP41</f>
        <v>0</v>
      </c>
    </row>
    <row r="42" customFormat="false" ht="9.75" hidden="false" customHeight="true" outlineLevel="0" collapsed="false">
      <c r="B42" s="244" t="n">
        <f aca="false">G42/(SUM($G$9:$G$45))</f>
        <v>0</v>
      </c>
      <c r="C42" s="245" t="n">
        <f aca="false">G42*($G$47/$G$51)</f>
        <v>0</v>
      </c>
      <c r="D42" s="245" t="n">
        <f aca="false">G42*($G$48/$G$51)</f>
        <v>0</v>
      </c>
      <c r="E42" s="246" t="n">
        <f aca="false">IF('ORÇ.GLOBAL REF.'!A45&gt;'ORÇ.GLOBAL REF.'!$V$12,0,SMALL('ORÇ.GLOBAL REF.'!$U$12:$U$1011,'ORÇ.GLOBAL REF.'!A45))</f>
        <v>0</v>
      </c>
      <c r="F42" s="247" t="str">
        <f aca="false">IF('ORÇ.GLOBAL REF.'!A45&gt;'ORÇ.GLOBAL REF.'!$V$12,"",VLOOKUP(E42,'ORÇ.GLOBAL REF.'!$B$12:$E$1011,2,FALSE()))</f>
        <v/>
      </c>
      <c r="G42" s="244" t="n">
        <f aca="false">IFERROR(IF(E42=0,0,VLOOKUP(E42,'ORÇ.GLOBAL REF.'!$B$12:$G$1011,6,FALSE())),0)</f>
        <v>0</v>
      </c>
      <c r="H42" s="525" t="n">
        <f aca="false">IF($E42=0,0,'CRONO P CAIXA'!H42)</f>
        <v>0</v>
      </c>
      <c r="I42" s="244" t="n">
        <f aca="false">H42</f>
        <v>0</v>
      </c>
      <c r="J42" s="525" t="n">
        <f aca="false">IF($E42=0,0,'CRONO P CAIXA'!J42)</f>
        <v>0</v>
      </c>
      <c r="K42" s="244" t="n">
        <f aca="false">I42+J42</f>
        <v>0</v>
      </c>
      <c r="L42" s="525" t="n">
        <f aca="false">IF($E42=0,0,'CRONO P CAIXA'!L42)</f>
        <v>0</v>
      </c>
      <c r="M42" s="244" t="n">
        <f aca="false">K42+L42</f>
        <v>0</v>
      </c>
      <c r="N42" s="525" t="n">
        <f aca="false">IF($E42=0,0,'CRONO P CAIXA'!N42)</f>
        <v>0</v>
      </c>
      <c r="O42" s="244" t="n">
        <f aca="false">M42+N42</f>
        <v>0</v>
      </c>
      <c r="P42" s="525" t="n">
        <f aca="false">IF($E42=0,0,'CRONO P CAIXA'!P42)</f>
        <v>0</v>
      </c>
      <c r="Q42" s="244" t="n">
        <f aca="false">O42+P42</f>
        <v>0</v>
      </c>
      <c r="R42" s="525" t="n">
        <f aca="false">IF($E42=0,0,'CRONO P CAIXA'!R42)</f>
        <v>0</v>
      </c>
      <c r="S42" s="250" t="n">
        <f aca="false">Q42+R42</f>
        <v>0</v>
      </c>
      <c r="T42" s="525" t="n">
        <f aca="false">IF($E42=0,0,'CRONO P CAIXA'!T42)</f>
        <v>0</v>
      </c>
      <c r="U42" s="244" t="n">
        <f aca="false">S42+T42</f>
        <v>0</v>
      </c>
      <c r="V42" s="525" t="n">
        <f aca="false">IF($E42=0,0,'CRONO P CAIXA'!V42)</f>
        <v>0</v>
      </c>
      <c r="W42" s="244" t="n">
        <f aca="false">U42+V42</f>
        <v>0</v>
      </c>
      <c r="X42" s="525" t="n">
        <f aca="false">IF($E42=0,0,'CRONO P CAIXA'!X42)</f>
        <v>0</v>
      </c>
      <c r="Y42" s="244" t="n">
        <f aca="false">W42+X42</f>
        <v>0</v>
      </c>
      <c r="Z42" s="525" t="n">
        <f aca="false">IF($E42=0,0,'CRONO P CAIXA'!Z42)</f>
        <v>0</v>
      </c>
      <c r="AA42" s="244" t="n">
        <f aca="false">Y42+Z42</f>
        <v>0</v>
      </c>
      <c r="AB42" s="525" t="n">
        <f aca="false">IF($E42=0,0,'CRONO P CAIXA'!AB42)</f>
        <v>0</v>
      </c>
      <c r="AC42" s="244" t="n">
        <f aca="false">AA42+AB42</f>
        <v>0</v>
      </c>
      <c r="AD42" s="525" t="n">
        <f aca="false">IF($E42=0,0,'CRONO P CAIXA'!AD42)</f>
        <v>0</v>
      </c>
      <c r="AE42" s="250" t="n">
        <f aca="false">AC42+AD42</f>
        <v>0</v>
      </c>
      <c r="AF42" s="525" t="n">
        <f aca="false">IF($E42=0,0,'CRONO P CAIXA'!AF42)</f>
        <v>0</v>
      </c>
      <c r="AG42" s="244" t="n">
        <f aca="false">AE42+AF42</f>
        <v>0</v>
      </c>
      <c r="AH42" s="525" t="n">
        <f aca="false">IF($E42=0,0,'CRONO P CAIXA'!AH42)</f>
        <v>0</v>
      </c>
      <c r="AI42" s="244" t="n">
        <f aca="false">AG42+AH42</f>
        <v>0</v>
      </c>
      <c r="AJ42" s="525" t="n">
        <f aca="false">IF($E42=0,0,'CRONO P CAIXA'!AJ42)</f>
        <v>0</v>
      </c>
      <c r="AK42" s="244" t="n">
        <f aca="false">AI42+AJ42</f>
        <v>0</v>
      </c>
      <c r="AL42" s="525" t="n">
        <f aca="false">IF($E42=0,0,'CRONO P CAIXA'!AL42)</f>
        <v>0</v>
      </c>
      <c r="AM42" s="244" t="n">
        <f aca="false">AK42+AL42</f>
        <v>0</v>
      </c>
      <c r="AN42" s="525" t="n">
        <f aca="false">IF($E42=0,0,'CRONO P CAIXA'!AN42)</f>
        <v>0</v>
      </c>
      <c r="AO42" s="244" t="n">
        <f aca="false">AM42+AN42</f>
        <v>0</v>
      </c>
      <c r="AP42" s="525" t="n">
        <f aca="false">IF($E42=0,0,'CRONO P CAIXA'!AP42)</f>
        <v>0</v>
      </c>
      <c r="AQ42" s="250" t="n">
        <f aca="false">AO42+AP42</f>
        <v>0</v>
      </c>
    </row>
    <row r="43" s="251" customFormat="true" ht="9.75" hidden="false" customHeight="true" outlineLevel="0" collapsed="false">
      <c r="B43" s="244" t="n">
        <f aca="false">G43/(SUM($G$9:$G$45))</f>
        <v>0</v>
      </c>
      <c r="C43" s="245" t="n">
        <f aca="false">G43*($G$47/$G$51)</f>
        <v>0</v>
      </c>
      <c r="D43" s="245" t="n">
        <f aca="false">G43*($G$48/$G$51)</f>
        <v>0</v>
      </c>
      <c r="E43" s="246" t="n">
        <f aca="false">IF('ORÇ.GLOBAL REF.'!A46&gt;'ORÇ.GLOBAL REF.'!$V$12,0,SMALL('ORÇ.GLOBAL REF.'!$U$12:$U$1011,'ORÇ.GLOBAL REF.'!A46))</f>
        <v>0</v>
      </c>
      <c r="F43" s="247" t="str">
        <f aca="false">IF('ORÇ.GLOBAL REF.'!A46&gt;'ORÇ.GLOBAL REF.'!$V$12,"",VLOOKUP(E43,'ORÇ.GLOBAL REF.'!$B$12:$E$1011,2,FALSE()))</f>
        <v/>
      </c>
      <c r="G43" s="244" t="n">
        <f aca="false">IFERROR(IF(E43=0,0,VLOOKUP(E43,'ORÇ.GLOBAL REF.'!$B$12:$G$1011,6,FALSE())),0)</f>
        <v>0</v>
      </c>
      <c r="H43" s="525" t="n">
        <f aca="false">IF($E43=0,0,'CRONO P CAIXA'!H43)</f>
        <v>0</v>
      </c>
      <c r="I43" s="244" t="n">
        <f aca="false">H43</f>
        <v>0</v>
      </c>
      <c r="J43" s="525" t="n">
        <f aca="false">IF($E43=0,0,'CRONO P CAIXA'!J43)</f>
        <v>0</v>
      </c>
      <c r="K43" s="244" t="n">
        <f aca="false">I43+J43</f>
        <v>0</v>
      </c>
      <c r="L43" s="525" t="n">
        <f aca="false">IF($E43=0,0,'CRONO P CAIXA'!L43)</f>
        <v>0</v>
      </c>
      <c r="M43" s="244" t="n">
        <f aca="false">K43+L43</f>
        <v>0</v>
      </c>
      <c r="N43" s="525" t="n">
        <f aca="false">IF($E43=0,0,'CRONO P CAIXA'!N43)</f>
        <v>0</v>
      </c>
      <c r="O43" s="244" t="n">
        <f aca="false">M43+N43</f>
        <v>0</v>
      </c>
      <c r="P43" s="525" t="n">
        <f aca="false">IF($E43=0,0,'CRONO P CAIXA'!P43)</f>
        <v>0</v>
      </c>
      <c r="Q43" s="244" t="n">
        <f aca="false">O43+P43</f>
        <v>0</v>
      </c>
      <c r="R43" s="525" t="n">
        <f aca="false">IF($E43=0,0,'CRONO P CAIXA'!R43)</f>
        <v>0</v>
      </c>
      <c r="S43" s="250" t="n">
        <f aca="false">Q43+R43</f>
        <v>0</v>
      </c>
      <c r="T43" s="525" t="n">
        <f aca="false">IF($E43=0,0,'CRONO P CAIXA'!T43)</f>
        <v>0</v>
      </c>
      <c r="U43" s="244" t="n">
        <f aca="false">S43+T43</f>
        <v>0</v>
      </c>
      <c r="V43" s="525" t="n">
        <f aca="false">IF($E43=0,0,'CRONO P CAIXA'!V43)</f>
        <v>0</v>
      </c>
      <c r="W43" s="244" t="n">
        <f aca="false">U43+V43</f>
        <v>0</v>
      </c>
      <c r="X43" s="525" t="n">
        <f aca="false">IF($E43=0,0,'CRONO P CAIXA'!X43)</f>
        <v>0</v>
      </c>
      <c r="Y43" s="244" t="n">
        <f aca="false">W43+X43</f>
        <v>0</v>
      </c>
      <c r="Z43" s="525" t="n">
        <f aca="false">IF($E43=0,0,'CRONO P CAIXA'!Z43)</f>
        <v>0</v>
      </c>
      <c r="AA43" s="244" t="n">
        <f aca="false">Y43+Z43</f>
        <v>0</v>
      </c>
      <c r="AB43" s="525" t="n">
        <f aca="false">IF($E43=0,0,'CRONO P CAIXA'!AB43)</f>
        <v>0</v>
      </c>
      <c r="AC43" s="244" t="n">
        <f aca="false">AA43+AB43</f>
        <v>0</v>
      </c>
      <c r="AD43" s="525" t="n">
        <f aca="false">IF($E43=0,0,'CRONO P CAIXA'!AD43)</f>
        <v>0</v>
      </c>
      <c r="AE43" s="250" t="n">
        <f aca="false">AC43+AD43</f>
        <v>0</v>
      </c>
      <c r="AF43" s="525" t="n">
        <f aca="false">IF($E43=0,0,'CRONO P CAIXA'!AF43)</f>
        <v>0</v>
      </c>
      <c r="AG43" s="244" t="n">
        <f aca="false">AE43+AF43</f>
        <v>0</v>
      </c>
      <c r="AH43" s="525" t="n">
        <f aca="false">IF($E43=0,0,'CRONO P CAIXA'!AH43)</f>
        <v>0</v>
      </c>
      <c r="AI43" s="244" t="n">
        <f aca="false">AG43+AH43</f>
        <v>0</v>
      </c>
      <c r="AJ43" s="525" t="n">
        <f aca="false">IF($E43=0,0,'CRONO P CAIXA'!AJ43)</f>
        <v>0</v>
      </c>
      <c r="AK43" s="244" t="n">
        <f aca="false">AI43+AJ43</f>
        <v>0</v>
      </c>
      <c r="AL43" s="525" t="n">
        <f aca="false">IF($E43=0,0,'CRONO P CAIXA'!AL43)</f>
        <v>0</v>
      </c>
      <c r="AM43" s="244" t="n">
        <f aca="false">AK43+AL43</f>
        <v>0</v>
      </c>
      <c r="AN43" s="525" t="n">
        <f aca="false">IF($E43=0,0,'CRONO P CAIXA'!AN43)</f>
        <v>0</v>
      </c>
      <c r="AO43" s="244" t="n">
        <f aca="false">AM43+AN43</f>
        <v>0</v>
      </c>
      <c r="AP43" s="525" t="n">
        <f aca="false">IF($E43=0,0,'CRONO P CAIXA'!AP43)</f>
        <v>0</v>
      </c>
      <c r="AQ43" s="250" t="n">
        <f aca="false">AO43+AP43</f>
        <v>0</v>
      </c>
    </row>
    <row r="44" customFormat="false" ht="9.75" hidden="false" customHeight="true" outlineLevel="0" collapsed="false">
      <c r="B44" s="244" t="n">
        <f aca="false">G44/(SUM($G$9:$G$45))</f>
        <v>0</v>
      </c>
      <c r="C44" s="245" t="n">
        <f aca="false">G44*($G$47/$G$51)</f>
        <v>0</v>
      </c>
      <c r="D44" s="245" t="n">
        <f aca="false">G44*($G$48/$G$51)</f>
        <v>0</v>
      </c>
      <c r="E44" s="246" t="n">
        <f aca="false">IF('ORÇ.GLOBAL REF.'!A47&gt;'ORÇ.GLOBAL REF.'!$V$12,0,SMALL('ORÇ.GLOBAL REF.'!$U$12:$U$1011,'ORÇ.GLOBAL REF.'!A47))</f>
        <v>0</v>
      </c>
      <c r="F44" s="247" t="str">
        <f aca="false">IF('ORÇ.GLOBAL REF.'!A47&gt;'ORÇ.GLOBAL REF.'!$V$12,"",VLOOKUP(E44,'ORÇ.GLOBAL REF.'!$B$12:$E$1011,2,FALSE()))</f>
        <v/>
      </c>
      <c r="G44" s="244" t="n">
        <f aca="false">IFERROR(IF(E44=0,0,VLOOKUP(E44,'ORÇ.GLOBAL REF.'!$B$12:$G$1011,6,FALSE())),0)</f>
        <v>0</v>
      </c>
      <c r="H44" s="525" t="n">
        <f aca="false">IF($E44=0,0,'CRONO P CAIXA'!H44)</f>
        <v>0</v>
      </c>
      <c r="I44" s="244" t="n">
        <f aca="false">H44</f>
        <v>0</v>
      </c>
      <c r="J44" s="525" t="n">
        <f aca="false">IF($E44=0,0,'CRONO P CAIXA'!J44)</f>
        <v>0</v>
      </c>
      <c r="K44" s="244" t="n">
        <f aca="false">I44+J44</f>
        <v>0</v>
      </c>
      <c r="L44" s="525" t="n">
        <f aca="false">IF($E44=0,0,'CRONO P CAIXA'!L44)</f>
        <v>0</v>
      </c>
      <c r="M44" s="244" t="n">
        <f aca="false">K44+L44</f>
        <v>0</v>
      </c>
      <c r="N44" s="525" t="n">
        <f aca="false">IF($E44=0,0,'CRONO P CAIXA'!N44)</f>
        <v>0</v>
      </c>
      <c r="O44" s="244" t="n">
        <f aca="false">M44+N44</f>
        <v>0</v>
      </c>
      <c r="P44" s="525" t="n">
        <f aca="false">IF($E44=0,0,'CRONO P CAIXA'!P44)</f>
        <v>0</v>
      </c>
      <c r="Q44" s="244" t="n">
        <f aca="false">O44+P44</f>
        <v>0</v>
      </c>
      <c r="R44" s="525" t="n">
        <f aca="false">IF($E44=0,0,'CRONO P CAIXA'!R44)</f>
        <v>0</v>
      </c>
      <c r="S44" s="250" t="n">
        <f aca="false">Q44+R44</f>
        <v>0</v>
      </c>
      <c r="T44" s="525" t="n">
        <f aca="false">IF($E44=0,0,'CRONO P CAIXA'!T44)</f>
        <v>0</v>
      </c>
      <c r="U44" s="244" t="n">
        <f aca="false">S44+T44</f>
        <v>0</v>
      </c>
      <c r="V44" s="525" t="n">
        <f aca="false">IF($E44=0,0,'CRONO P CAIXA'!V44)</f>
        <v>0</v>
      </c>
      <c r="W44" s="244" t="n">
        <f aca="false">U44+V44</f>
        <v>0</v>
      </c>
      <c r="X44" s="525" t="n">
        <f aca="false">IF($E44=0,0,'CRONO P CAIXA'!X44)</f>
        <v>0</v>
      </c>
      <c r="Y44" s="244" t="n">
        <f aca="false">W44+X44</f>
        <v>0</v>
      </c>
      <c r="Z44" s="525" t="n">
        <f aca="false">IF($E44=0,0,'CRONO P CAIXA'!Z44)</f>
        <v>0</v>
      </c>
      <c r="AA44" s="244" t="n">
        <f aca="false">Y44+Z44</f>
        <v>0</v>
      </c>
      <c r="AB44" s="525" t="n">
        <f aca="false">IF($E44=0,0,'CRONO P CAIXA'!AB44)</f>
        <v>0</v>
      </c>
      <c r="AC44" s="244" t="n">
        <f aca="false">AA44+AB44</f>
        <v>0</v>
      </c>
      <c r="AD44" s="525" t="n">
        <f aca="false">IF($E44=0,0,'CRONO P CAIXA'!AD44)</f>
        <v>0</v>
      </c>
      <c r="AE44" s="250" t="n">
        <f aca="false">AC44+AD44</f>
        <v>0</v>
      </c>
      <c r="AF44" s="525" t="n">
        <f aca="false">IF($E44=0,0,'CRONO P CAIXA'!AF44)</f>
        <v>0</v>
      </c>
      <c r="AG44" s="244" t="n">
        <f aca="false">AE44+AF44</f>
        <v>0</v>
      </c>
      <c r="AH44" s="525" t="n">
        <f aca="false">IF($E44=0,0,'CRONO P CAIXA'!AH44)</f>
        <v>0</v>
      </c>
      <c r="AI44" s="244" t="n">
        <f aca="false">AG44+AH44</f>
        <v>0</v>
      </c>
      <c r="AJ44" s="525" t="n">
        <f aca="false">IF($E44=0,0,'CRONO P CAIXA'!AJ44)</f>
        <v>0</v>
      </c>
      <c r="AK44" s="244" t="n">
        <f aca="false">AI44+AJ44</f>
        <v>0</v>
      </c>
      <c r="AL44" s="525" t="n">
        <f aca="false">IF($E44=0,0,'CRONO P CAIXA'!AL44)</f>
        <v>0</v>
      </c>
      <c r="AM44" s="244" t="n">
        <f aca="false">AK44+AL44</f>
        <v>0</v>
      </c>
      <c r="AN44" s="525" t="n">
        <f aca="false">IF($E44=0,0,'CRONO P CAIXA'!AN44)</f>
        <v>0</v>
      </c>
      <c r="AO44" s="244" t="n">
        <f aca="false">AM44+AN44</f>
        <v>0</v>
      </c>
      <c r="AP44" s="525" t="n">
        <f aca="false">IF($E44=0,0,'CRONO P CAIXA'!AP44)</f>
        <v>0</v>
      </c>
      <c r="AQ44" s="250" t="n">
        <f aca="false">AO44+AP44</f>
        <v>0</v>
      </c>
    </row>
    <row r="45" customFormat="false" ht="9.75" hidden="false" customHeight="true" outlineLevel="0" collapsed="false">
      <c r="B45" s="244" t="n">
        <f aca="false">G45/(SUM($G$9:$G$45))</f>
        <v>0</v>
      </c>
      <c r="C45" s="245" t="n">
        <f aca="false">G45*($G$47/$G$51)</f>
        <v>0</v>
      </c>
      <c r="D45" s="245" t="n">
        <f aca="false">G45*($G$48/$G$51)</f>
        <v>0</v>
      </c>
      <c r="E45" s="246" t="n">
        <f aca="false">IF('ORÇ.GLOBAL REF.'!A48&gt;'ORÇ.GLOBAL REF.'!$V$12,0,SMALL('ORÇ.GLOBAL REF.'!$U$12:$U$1011,'ORÇ.GLOBAL REF.'!A48))</f>
        <v>0</v>
      </c>
      <c r="F45" s="247" t="str">
        <f aca="false">IF('ORÇ.GLOBAL REF.'!A48&gt;'ORÇ.GLOBAL REF.'!$V$12,"",VLOOKUP(E45,'ORÇ.GLOBAL REF.'!$B$12:$E$1011,2,FALSE()))</f>
        <v/>
      </c>
      <c r="G45" s="244" t="n">
        <f aca="false">IFERROR(IF(E45=0,0,VLOOKUP(E45,'ORÇ.GLOBAL REF.'!$B$12:$G$1011,6,FALSE())),0)</f>
        <v>0</v>
      </c>
      <c r="H45" s="525" t="n">
        <f aca="false">IF(E45=0,0,'CRONO P CAIXA'!H45)</f>
        <v>0</v>
      </c>
      <c r="I45" s="244" t="n">
        <f aca="false">H45</f>
        <v>0</v>
      </c>
      <c r="J45" s="525" t="n">
        <f aca="false">IF(G45=0,0,'CRONO P CAIXA'!J45)</f>
        <v>0</v>
      </c>
      <c r="K45" s="253" t="n">
        <f aca="false">I45+J45</f>
        <v>0</v>
      </c>
      <c r="L45" s="525" t="n">
        <f aca="false">IF(I45=0,0,'CRONO P CAIXA'!L45)</f>
        <v>0</v>
      </c>
      <c r="M45" s="253" t="n">
        <f aca="false">K45+L45</f>
        <v>0</v>
      </c>
      <c r="N45" s="525" t="n">
        <f aca="false">IF(K45=0,0,'CRONO P CAIXA'!N45)</f>
        <v>0</v>
      </c>
      <c r="O45" s="253" t="n">
        <f aca="false">M45+N45</f>
        <v>0</v>
      </c>
      <c r="P45" s="525" t="n">
        <f aca="false">IF(M45=0,0,'CRONO P CAIXA'!P45)</f>
        <v>0</v>
      </c>
      <c r="Q45" s="253" t="n">
        <f aca="false">O45+P45</f>
        <v>0</v>
      </c>
      <c r="R45" s="525" t="n">
        <f aca="false">IF(O45=0,0,'CRONO P CAIXA'!R45)</f>
        <v>0</v>
      </c>
      <c r="S45" s="255" t="n">
        <f aca="false">Q45+R45</f>
        <v>0</v>
      </c>
      <c r="T45" s="525" t="n">
        <f aca="false">IF(Q45=0,0,'CRONO P CAIXA'!T45)</f>
        <v>0</v>
      </c>
      <c r="U45" s="253" t="n">
        <f aca="false">S45+T45</f>
        <v>0</v>
      </c>
      <c r="V45" s="525" t="n">
        <f aca="false">IF(S45=0,0,'CRONO P CAIXA'!V45)</f>
        <v>0</v>
      </c>
      <c r="W45" s="253" t="n">
        <f aca="false">U45+V45</f>
        <v>0</v>
      </c>
      <c r="X45" s="525" t="n">
        <f aca="false">IF(U45=0,0,'CRONO P CAIXA'!X45)</f>
        <v>0</v>
      </c>
      <c r="Y45" s="253" t="n">
        <f aca="false">W45+X45</f>
        <v>0</v>
      </c>
      <c r="Z45" s="525" t="n">
        <f aca="false">IF(W45=0,0,'CRONO P CAIXA'!Z45)</f>
        <v>0</v>
      </c>
      <c r="AA45" s="253" t="n">
        <f aca="false">Y45+Z45</f>
        <v>0</v>
      </c>
      <c r="AB45" s="525" t="n">
        <f aca="false">IF(Y45=0,0,'CRONO P CAIXA'!AB45)</f>
        <v>0</v>
      </c>
      <c r="AC45" s="253" t="n">
        <f aca="false">AA45+AB45</f>
        <v>0</v>
      </c>
      <c r="AD45" s="525" t="n">
        <f aca="false">IF(AA45=0,0,'CRONO P CAIXA'!AD45)</f>
        <v>0</v>
      </c>
      <c r="AE45" s="255" t="n">
        <f aca="false">AC45+AD45</f>
        <v>0</v>
      </c>
      <c r="AF45" s="525" t="n">
        <f aca="false">IF(AC45=0,0,'CRONO P CAIXA'!AF45)</f>
        <v>0</v>
      </c>
      <c r="AG45" s="253" t="n">
        <f aca="false">AE45+AF45</f>
        <v>0</v>
      </c>
      <c r="AH45" s="525" t="n">
        <f aca="false">IF(AE45=0,0,'CRONO P CAIXA'!AH45)</f>
        <v>0</v>
      </c>
      <c r="AI45" s="253" t="n">
        <f aca="false">AG45+AH45</f>
        <v>0</v>
      </c>
      <c r="AJ45" s="525" t="n">
        <f aca="false">IF(AG45=0,0,'CRONO P CAIXA'!AJ45)</f>
        <v>0</v>
      </c>
      <c r="AK45" s="253" t="n">
        <f aca="false">AI45+AJ45</f>
        <v>0</v>
      </c>
      <c r="AL45" s="525" t="n">
        <f aca="false">IF(AI45=0,0,'CRONO P CAIXA'!AL45)</f>
        <v>0</v>
      </c>
      <c r="AM45" s="253" t="n">
        <f aca="false">AK45+AL45</f>
        <v>0</v>
      </c>
      <c r="AN45" s="525" t="n">
        <f aca="false">IF(AK45=0,0,'CRONO P CAIXA'!AN45)</f>
        <v>0</v>
      </c>
      <c r="AO45" s="253" t="n">
        <f aca="false">AM45+AN45</f>
        <v>0</v>
      </c>
      <c r="AP45" s="525" t="n">
        <f aca="false">IF(AM45=0,0,'CRONO P CAIXA'!AP45)</f>
        <v>0</v>
      </c>
      <c r="AQ45" s="255" t="n">
        <f aca="false">AO45+AP45</f>
        <v>0</v>
      </c>
    </row>
    <row r="46" customFormat="false" ht="9.75" hidden="false" customHeight="true" outlineLevel="0" collapsed="false">
      <c r="B46" s="256" t="n">
        <f aca="false">SUM(B9:B45)</f>
        <v>1</v>
      </c>
      <c r="C46" s="256" t="n">
        <f aca="false">SUM(C9:C45)</f>
        <v>0</v>
      </c>
      <c r="D46" s="256" t="n">
        <f aca="false">SUM(D9:D45)</f>
        <v>41766.75</v>
      </c>
      <c r="E46" s="257"/>
      <c r="F46" s="258" t="s">
        <v>171</v>
      </c>
      <c r="G46" s="259"/>
      <c r="H46" s="260" t="n">
        <f aca="false">SUMPRODUCT($B$9:$B$45,H9:H45)</f>
        <v>0</v>
      </c>
      <c r="I46" s="260" t="n">
        <f aca="false">SUMPRODUCT($B$9:$B$45,I9:I45)</f>
        <v>0</v>
      </c>
      <c r="J46" s="260" t="n">
        <f aca="false">SUMPRODUCT($B$9:$B$45,J9:J45)</f>
        <v>0</v>
      </c>
      <c r="K46" s="260" t="n">
        <f aca="false">SUMPRODUCT($B$9:$B$45,K9:K45)</f>
        <v>0</v>
      </c>
      <c r="L46" s="260" t="n">
        <f aca="false">SUMPRODUCT($B$9:$B$45,L9:L45)</f>
        <v>0</v>
      </c>
      <c r="M46" s="260" t="n">
        <f aca="false">SUMPRODUCT($B$9:$B$45,M9:M45)</f>
        <v>0</v>
      </c>
      <c r="N46" s="260" t="n">
        <f aca="false">SUMPRODUCT($B$9:$B$45,N9:N45)</f>
        <v>0</v>
      </c>
      <c r="O46" s="260" t="n">
        <f aca="false">SUMPRODUCT($B$9:$B$45,O9:O45)</f>
        <v>0</v>
      </c>
      <c r="P46" s="260" t="n">
        <f aca="false">SUMPRODUCT($B$9:$B$45,P9:P45)</f>
        <v>0</v>
      </c>
      <c r="Q46" s="260" t="n">
        <f aca="false">SUMPRODUCT($B$9:$B$45,Q9:Q45)</f>
        <v>0</v>
      </c>
      <c r="R46" s="260" t="n">
        <f aca="false">SUMPRODUCT($B$9:$B$45,R9:R45)</f>
        <v>0</v>
      </c>
      <c r="S46" s="260" t="n">
        <f aca="false">SUMPRODUCT($B$9:$B$45,S9:S45)</f>
        <v>0</v>
      </c>
      <c r="T46" s="260" t="n">
        <f aca="false">SUMPRODUCT($B$9:$B$45,T9:T45)</f>
        <v>0</v>
      </c>
      <c r="U46" s="260" t="n">
        <f aca="false">SUMPRODUCT($B$9:$B$45,U9:U45)</f>
        <v>0</v>
      </c>
      <c r="V46" s="260" t="n">
        <f aca="false">SUMPRODUCT($B$9:$B$45,V9:V45)</f>
        <v>0</v>
      </c>
      <c r="W46" s="260" t="n">
        <f aca="false">SUMPRODUCT($B$9:$B$45,W9:W45)</f>
        <v>0</v>
      </c>
      <c r="X46" s="260" t="n">
        <f aca="false">SUMPRODUCT($B$9:$B$45,X9:X45)</f>
        <v>0</v>
      </c>
      <c r="Y46" s="260" t="n">
        <f aca="false">SUMPRODUCT($B$9:$B$45,Y9:Y45)</f>
        <v>0</v>
      </c>
      <c r="Z46" s="260" t="n">
        <f aca="false">SUMPRODUCT($B$9:$B$45,Z9:Z45)</f>
        <v>0</v>
      </c>
      <c r="AA46" s="260" t="n">
        <f aca="false">SUMPRODUCT($B$9:$B$45,AA9:AA45)</f>
        <v>0</v>
      </c>
      <c r="AB46" s="260" t="n">
        <f aca="false">SUMPRODUCT($B$9:$B$45,AB9:AB45)</f>
        <v>0</v>
      </c>
      <c r="AC46" s="260" t="n">
        <f aca="false">SUMPRODUCT($B$9:$B$45,AC9:AC45)</f>
        <v>0</v>
      </c>
      <c r="AD46" s="260" t="n">
        <f aca="false">SUMPRODUCT($B$9:$B$45,AD9:AD45)</f>
        <v>0</v>
      </c>
      <c r="AE46" s="260" t="n">
        <f aca="false">SUMPRODUCT($B$9:$B$45,AE9:AE45)</f>
        <v>0</v>
      </c>
      <c r="AF46" s="260" t="n">
        <f aca="false">SUMPRODUCT($B$9:$B$45,AF9:AF45)</f>
        <v>0</v>
      </c>
      <c r="AG46" s="260" t="n">
        <f aca="false">SUMPRODUCT($B$9:$B$45,AG9:AG45)</f>
        <v>0</v>
      </c>
      <c r="AH46" s="260" t="n">
        <f aca="false">SUMPRODUCT($B$9:$B$45,AH9:AH45)</f>
        <v>0</v>
      </c>
      <c r="AI46" s="260" t="n">
        <f aca="false">SUMPRODUCT($B$9:$B$45,AI9:AI45)</f>
        <v>0</v>
      </c>
      <c r="AJ46" s="260" t="n">
        <f aca="false">SUMPRODUCT($B$9:$B$45,AJ9:AJ45)</f>
        <v>0</v>
      </c>
      <c r="AK46" s="260" t="n">
        <f aca="false">SUMPRODUCT($B$9:$B$45,AK9:AK45)</f>
        <v>0</v>
      </c>
      <c r="AL46" s="260" t="n">
        <f aca="false">SUMPRODUCT($B$9:$B$45,AL9:AL45)</f>
        <v>0</v>
      </c>
      <c r="AM46" s="260" t="n">
        <f aca="false">SUMPRODUCT($B$9:$B$45,AM9:AM45)</f>
        <v>0</v>
      </c>
      <c r="AN46" s="260" t="n">
        <f aca="false">SUMPRODUCT($B$9:$B$45,AN9:AN45)</f>
        <v>0</v>
      </c>
      <c r="AO46" s="260" t="n">
        <f aca="false">SUMPRODUCT($B$9:$B$45,AO9:AO45)</f>
        <v>0</v>
      </c>
      <c r="AP46" s="260" t="n">
        <f aca="false">SUMPRODUCT($B$9:$B$45,AP9:AP45)</f>
        <v>0</v>
      </c>
      <c r="AQ46" s="260" t="n">
        <f aca="false">SUMPRODUCT($B$9:$B$45,AQ9:AQ45)</f>
        <v>0</v>
      </c>
    </row>
    <row r="47" customFormat="false" ht="9.75" hidden="false" customHeight="true" outlineLevel="0" collapsed="false">
      <c r="E47" s="261"/>
      <c r="F47" s="262" t="s">
        <v>81</v>
      </c>
      <c r="G47" s="263" t="n">
        <f aca="false">INFORMAÇÕES!$Q59</f>
        <v>0</v>
      </c>
      <c r="H47" s="264" t="n">
        <f aca="false">SUMPRODUCT($C$9:$C$45,H9:H45)/100</f>
        <v>0</v>
      </c>
      <c r="I47" s="264"/>
      <c r="J47" s="264" t="n">
        <f aca="false">SUMPRODUCT($C$9:$C$45,J9:J45)/100</f>
        <v>0</v>
      </c>
      <c r="K47" s="264"/>
      <c r="L47" s="264" t="n">
        <f aca="false">SUMPRODUCT($C$9:$C$45,L9:L45)/100</f>
        <v>0</v>
      </c>
      <c r="M47" s="264"/>
      <c r="N47" s="264" t="n">
        <f aca="false">SUMPRODUCT($C$9:$C$45,N9:N45)/100</f>
        <v>0</v>
      </c>
      <c r="O47" s="264"/>
      <c r="P47" s="264" t="n">
        <f aca="false">SUMPRODUCT($C$9:$C$45,P9:P45)/100</f>
        <v>0</v>
      </c>
      <c r="Q47" s="264"/>
      <c r="R47" s="264" t="n">
        <f aca="false">SUMPRODUCT($C$9:$C$45,R9:R45)/100</f>
        <v>0</v>
      </c>
      <c r="S47" s="264"/>
      <c r="T47" s="264" t="n">
        <f aca="false">SUMPRODUCT($C$9:$C$45,T9:T45)/100</f>
        <v>0</v>
      </c>
      <c r="U47" s="264"/>
      <c r="V47" s="264" t="n">
        <f aca="false">SUMPRODUCT($C$9:$C$45,V9:V45)/100</f>
        <v>0</v>
      </c>
      <c r="W47" s="264"/>
      <c r="X47" s="264" t="n">
        <f aca="false">SUMPRODUCT($C$9:$C$45,X9:X45)/100</f>
        <v>0</v>
      </c>
      <c r="Y47" s="264"/>
      <c r="Z47" s="264" t="n">
        <f aca="false">SUMPRODUCT($C$9:$C$45,Z9:Z45)/100</f>
        <v>0</v>
      </c>
      <c r="AA47" s="264"/>
      <c r="AB47" s="264" t="n">
        <f aca="false">SUMPRODUCT($C$9:$C$45,AB9:AB45)/100</f>
        <v>0</v>
      </c>
      <c r="AC47" s="264"/>
      <c r="AD47" s="264" t="n">
        <f aca="false">SUMPRODUCT($C$9:$C$45,AD9:AD45)/100</f>
        <v>0</v>
      </c>
      <c r="AE47" s="264"/>
      <c r="AF47" s="264" t="n">
        <f aca="false">SUMPRODUCT($C$9:$C$45,AF9:AF45)/100</f>
        <v>0</v>
      </c>
      <c r="AG47" s="264"/>
      <c r="AH47" s="264" t="n">
        <f aca="false">SUMPRODUCT($C$9:$C$45,AH9:AH45)/100</f>
        <v>0</v>
      </c>
      <c r="AI47" s="264"/>
      <c r="AJ47" s="264" t="n">
        <f aca="false">SUMPRODUCT($C$9:$C$45,AJ9:AJ45)/100</f>
        <v>0</v>
      </c>
      <c r="AK47" s="264"/>
      <c r="AL47" s="264" t="n">
        <f aca="false">SUMPRODUCT($C$9:$C$45,AL9:AL45)/100</f>
        <v>0</v>
      </c>
      <c r="AM47" s="264"/>
      <c r="AN47" s="264" t="n">
        <f aca="false">SUMPRODUCT($C$9:$C$45,AN9:AN45)/100</f>
        <v>0</v>
      </c>
      <c r="AO47" s="264"/>
      <c r="AP47" s="264" t="n">
        <f aca="false">SUMPRODUCT($C$9:$C$45,AP9:AP45)/100</f>
        <v>0</v>
      </c>
      <c r="AQ47" s="264"/>
    </row>
    <row r="48" customFormat="false" ht="9.75" hidden="false" customHeight="true" outlineLevel="0" collapsed="false">
      <c r="E48" s="261"/>
      <c r="F48" s="262" t="s">
        <v>172</v>
      </c>
      <c r="G48" s="263" t="n">
        <f aca="false">INFORMAÇÕES!$Q60</f>
        <v>41766.75</v>
      </c>
      <c r="H48" s="264" t="n">
        <f aca="false">SUMPRODUCT($D$9:$D$45,H9:H45)/100</f>
        <v>0</v>
      </c>
      <c r="I48" s="264"/>
      <c r="J48" s="264" t="n">
        <f aca="false">SUMPRODUCT($D$9:$D$45,J9:J45)/100</f>
        <v>0</v>
      </c>
      <c r="K48" s="264"/>
      <c r="L48" s="264" t="n">
        <f aca="false">SUMPRODUCT($D$9:$D$45,L9:L45)/100</f>
        <v>0</v>
      </c>
      <c r="M48" s="264"/>
      <c r="N48" s="264" t="n">
        <f aca="false">SUMPRODUCT($D$9:$D$45,N9:N45)/100</f>
        <v>0</v>
      </c>
      <c r="O48" s="264"/>
      <c r="P48" s="264" t="n">
        <f aca="false">SUMPRODUCT($D$9:$D$45,P9:P45)/100</f>
        <v>0</v>
      </c>
      <c r="Q48" s="264"/>
      <c r="R48" s="264" t="n">
        <f aca="false">SUMPRODUCT($D$9:$D$45,R9:R45)/100</f>
        <v>0</v>
      </c>
      <c r="S48" s="264"/>
      <c r="T48" s="264" t="n">
        <f aca="false">SUMPRODUCT($D$9:$D$45,T9:T45)/100</f>
        <v>0</v>
      </c>
      <c r="U48" s="264"/>
      <c r="V48" s="264" t="n">
        <f aca="false">SUMPRODUCT($D$9:$D$45,V9:V45)/100</f>
        <v>0</v>
      </c>
      <c r="W48" s="264"/>
      <c r="X48" s="264" t="n">
        <f aca="false">SUMPRODUCT($D$9:$D$45,X9:X45)/100</f>
        <v>0</v>
      </c>
      <c r="Y48" s="264"/>
      <c r="Z48" s="264" t="n">
        <f aca="false">SUMPRODUCT($D$9:$D$45,Z9:Z45)/100</f>
        <v>0</v>
      </c>
      <c r="AA48" s="264"/>
      <c r="AB48" s="264" t="n">
        <f aca="false">SUMPRODUCT($D$9:$D$45,AB9:AB45)/100</f>
        <v>0</v>
      </c>
      <c r="AC48" s="264"/>
      <c r="AD48" s="264" t="n">
        <f aca="false">SUMPRODUCT($D$9:$D$45,AD9:AD45)/100</f>
        <v>0</v>
      </c>
      <c r="AE48" s="264"/>
      <c r="AF48" s="264" t="n">
        <f aca="false">SUMPRODUCT($D$9:$D$45,AF9:AF45)/100</f>
        <v>0</v>
      </c>
      <c r="AG48" s="264"/>
      <c r="AH48" s="264" t="n">
        <f aca="false">SUMPRODUCT($D$9:$D$45,AH9:AH45)/100</f>
        <v>0</v>
      </c>
      <c r="AI48" s="264"/>
      <c r="AJ48" s="264" t="n">
        <f aca="false">SUMPRODUCT($D$9:$D$45,AJ9:AJ45)/100</f>
        <v>0</v>
      </c>
      <c r="AK48" s="264"/>
      <c r="AL48" s="264" t="n">
        <f aca="false">SUMPRODUCT($D$9:$D$45,AL9:AL45)/100</f>
        <v>0</v>
      </c>
      <c r="AM48" s="264"/>
      <c r="AN48" s="264" t="n">
        <f aca="false">SUMPRODUCT($D$9:$D$45,AN9:AN45)/100</f>
        <v>0</v>
      </c>
      <c r="AO48" s="264"/>
      <c r="AP48" s="264" t="n">
        <f aca="false">SUMPRODUCT($D$9:$D$45,AP9:AP45)/100</f>
        <v>0</v>
      </c>
      <c r="AQ48" s="264"/>
    </row>
    <row r="49" customFormat="false" ht="9.75" hidden="false" customHeight="true" outlineLevel="0" collapsed="false">
      <c r="E49" s="261"/>
      <c r="F49" s="262" t="s">
        <v>173</v>
      </c>
      <c r="G49" s="263" t="n">
        <v>0</v>
      </c>
      <c r="H49" s="264" t="n">
        <v>0</v>
      </c>
      <c r="I49" s="264"/>
      <c r="J49" s="264" t="n">
        <v>0</v>
      </c>
      <c r="K49" s="264"/>
      <c r="L49" s="264" t="n">
        <v>0</v>
      </c>
      <c r="M49" s="264"/>
      <c r="N49" s="264" t="n">
        <v>0</v>
      </c>
      <c r="O49" s="264"/>
      <c r="P49" s="264" t="n">
        <v>0</v>
      </c>
      <c r="Q49" s="264"/>
      <c r="R49" s="264" t="n">
        <v>0</v>
      </c>
      <c r="S49" s="264"/>
      <c r="T49" s="264" t="n">
        <v>0</v>
      </c>
      <c r="U49" s="264"/>
      <c r="V49" s="264" t="n">
        <v>0</v>
      </c>
      <c r="W49" s="264"/>
      <c r="X49" s="264" t="n">
        <v>0</v>
      </c>
      <c r="Y49" s="264"/>
      <c r="Z49" s="264" t="n">
        <v>0</v>
      </c>
      <c r="AA49" s="264"/>
      <c r="AB49" s="264" t="n">
        <v>0</v>
      </c>
      <c r="AC49" s="264"/>
      <c r="AD49" s="264" t="n">
        <v>0</v>
      </c>
      <c r="AE49" s="264"/>
      <c r="AF49" s="264" t="n">
        <v>0</v>
      </c>
      <c r="AG49" s="264"/>
      <c r="AH49" s="264" t="n">
        <v>0</v>
      </c>
      <c r="AI49" s="264"/>
      <c r="AJ49" s="264" t="n">
        <v>0</v>
      </c>
      <c r="AK49" s="264"/>
      <c r="AL49" s="264" t="n">
        <v>0</v>
      </c>
      <c r="AM49" s="264"/>
      <c r="AN49" s="264" t="n">
        <v>0</v>
      </c>
      <c r="AO49" s="264"/>
      <c r="AP49" s="264" t="n">
        <v>0</v>
      </c>
      <c r="AQ49" s="264"/>
    </row>
    <row r="50" customFormat="false" ht="9.75" hidden="false" customHeight="true" outlineLevel="0" collapsed="false">
      <c r="E50" s="261"/>
      <c r="F50" s="262" t="s">
        <v>174</v>
      </c>
      <c r="G50" s="263" t="n">
        <f aca="false">INFORMAÇÕES!$Q61</f>
        <v>0</v>
      </c>
      <c r="H50" s="264" t="n">
        <v>0</v>
      </c>
      <c r="I50" s="264"/>
      <c r="J50" s="264" t="n">
        <v>0</v>
      </c>
      <c r="K50" s="264"/>
      <c r="L50" s="264" t="n">
        <v>0</v>
      </c>
      <c r="M50" s="264"/>
      <c r="N50" s="264" t="n">
        <v>0</v>
      </c>
      <c r="O50" s="264"/>
      <c r="P50" s="264" t="n">
        <v>0</v>
      </c>
      <c r="Q50" s="264"/>
      <c r="R50" s="264" t="n">
        <v>0</v>
      </c>
      <c r="S50" s="264"/>
      <c r="T50" s="264" t="n">
        <v>0</v>
      </c>
      <c r="U50" s="264"/>
      <c r="V50" s="264" t="n">
        <v>0</v>
      </c>
      <c r="W50" s="264"/>
      <c r="X50" s="264" t="n">
        <v>0</v>
      </c>
      <c r="Y50" s="264"/>
      <c r="Z50" s="264" t="n">
        <v>0</v>
      </c>
      <c r="AA50" s="264"/>
      <c r="AB50" s="264" t="n">
        <v>0</v>
      </c>
      <c r="AC50" s="264"/>
      <c r="AD50" s="264" t="n">
        <v>0</v>
      </c>
      <c r="AE50" s="264"/>
      <c r="AF50" s="264" t="n">
        <v>0</v>
      </c>
      <c r="AG50" s="264"/>
      <c r="AH50" s="264" t="n">
        <v>0</v>
      </c>
      <c r="AI50" s="264"/>
      <c r="AJ50" s="264" t="n">
        <v>0</v>
      </c>
      <c r="AK50" s="264"/>
      <c r="AL50" s="264" t="n">
        <v>0</v>
      </c>
      <c r="AM50" s="264"/>
      <c r="AN50" s="264" t="n">
        <v>0</v>
      </c>
      <c r="AO50" s="264"/>
      <c r="AP50" s="264" t="n">
        <v>0</v>
      </c>
      <c r="AQ50" s="264"/>
    </row>
    <row r="51" customFormat="false" ht="9.75" hidden="false" customHeight="true" outlineLevel="0" collapsed="false">
      <c r="E51" s="265"/>
      <c r="F51" s="266" t="s">
        <v>175</v>
      </c>
      <c r="G51" s="267" t="n">
        <f aca="false">INFORMAÇÕES!Q62</f>
        <v>41766.75</v>
      </c>
      <c r="H51" s="268" t="n">
        <f aca="false">SUM(H47:I50)</f>
        <v>0</v>
      </c>
      <c r="I51" s="268"/>
      <c r="J51" s="268" t="n">
        <f aca="false">SUM(J47:K50)</f>
        <v>0</v>
      </c>
      <c r="K51" s="268"/>
      <c r="L51" s="268" t="n">
        <f aca="false">SUM(L47:M50)</f>
        <v>0</v>
      </c>
      <c r="M51" s="268"/>
      <c r="N51" s="268" t="n">
        <f aca="false">SUM(N47:O50)</f>
        <v>0</v>
      </c>
      <c r="O51" s="268"/>
      <c r="P51" s="268" t="n">
        <f aca="false">SUM(P47:Q50)</f>
        <v>0</v>
      </c>
      <c r="Q51" s="268"/>
      <c r="R51" s="268" t="n">
        <f aca="false">SUM(R47:S50)</f>
        <v>0</v>
      </c>
      <c r="S51" s="268"/>
      <c r="T51" s="268" t="n">
        <f aca="false">SUM(T47:U50)</f>
        <v>0</v>
      </c>
      <c r="U51" s="268"/>
      <c r="V51" s="268" t="n">
        <f aca="false">SUM(V47:W50)</f>
        <v>0</v>
      </c>
      <c r="W51" s="268"/>
      <c r="X51" s="268" t="n">
        <f aca="false">SUM(X47:Y50)</f>
        <v>0</v>
      </c>
      <c r="Y51" s="268"/>
      <c r="Z51" s="268" t="n">
        <f aca="false">SUM(Z47:AA50)</f>
        <v>0</v>
      </c>
      <c r="AA51" s="268"/>
      <c r="AB51" s="268" t="n">
        <f aca="false">SUM(AB47:AC50)</f>
        <v>0</v>
      </c>
      <c r="AC51" s="268"/>
      <c r="AD51" s="268" t="n">
        <f aca="false">SUM(AD47:AE50)</f>
        <v>0</v>
      </c>
      <c r="AE51" s="268"/>
      <c r="AF51" s="268" t="n">
        <f aca="false">SUM(AF47:AG50)</f>
        <v>0</v>
      </c>
      <c r="AG51" s="268"/>
      <c r="AH51" s="268" t="n">
        <f aca="false">SUM(AH47:AI50)</f>
        <v>0</v>
      </c>
      <c r="AI51" s="268"/>
      <c r="AJ51" s="268" t="n">
        <f aca="false">SUM(AJ47:AK50)</f>
        <v>0</v>
      </c>
      <c r="AK51" s="268"/>
      <c r="AL51" s="268" t="n">
        <f aca="false">SUM(AL47:AM50)</f>
        <v>0</v>
      </c>
      <c r="AM51" s="268"/>
      <c r="AN51" s="268" t="n">
        <f aca="false">SUM(AN47:AO50)</f>
        <v>0</v>
      </c>
      <c r="AO51" s="268"/>
      <c r="AP51" s="268" t="n">
        <f aca="false">SUM(AP47:AQ50)</f>
        <v>0</v>
      </c>
      <c r="AQ51" s="268"/>
    </row>
    <row r="52" customFormat="false" ht="9.75" hidden="false" customHeight="true" outlineLevel="0" collapsed="false">
      <c r="E52" s="265"/>
      <c r="F52" s="266" t="s">
        <v>176</v>
      </c>
      <c r="G52" s="259"/>
      <c r="H52" s="268" t="n">
        <f aca="false">H51</f>
        <v>0</v>
      </c>
      <c r="I52" s="268"/>
      <c r="J52" s="268" t="n">
        <f aca="false">H52+J51</f>
        <v>0</v>
      </c>
      <c r="K52" s="268"/>
      <c r="L52" s="268" t="n">
        <f aca="false">J52+L51</f>
        <v>0</v>
      </c>
      <c r="M52" s="268"/>
      <c r="N52" s="268" t="n">
        <f aca="false">L52+N51</f>
        <v>0</v>
      </c>
      <c r="O52" s="268"/>
      <c r="P52" s="268" t="n">
        <f aca="false">N52+P51</f>
        <v>0</v>
      </c>
      <c r="Q52" s="268"/>
      <c r="R52" s="268" t="n">
        <f aca="false">P52+R51</f>
        <v>0</v>
      </c>
      <c r="S52" s="268"/>
      <c r="T52" s="268" t="n">
        <f aca="false">R52+T51</f>
        <v>0</v>
      </c>
      <c r="U52" s="268"/>
      <c r="V52" s="268" t="n">
        <f aca="false">T52+V51</f>
        <v>0</v>
      </c>
      <c r="W52" s="268"/>
      <c r="X52" s="268" t="n">
        <f aca="false">V52+X51</f>
        <v>0</v>
      </c>
      <c r="Y52" s="268"/>
      <c r="Z52" s="268" t="n">
        <f aca="false">X52+Z51</f>
        <v>0</v>
      </c>
      <c r="AA52" s="268"/>
      <c r="AB52" s="268" t="n">
        <f aca="false">Z52+AB51</f>
        <v>0</v>
      </c>
      <c r="AC52" s="268"/>
      <c r="AD52" s="268" t="n">
        <f aca="false">AB52+AD51</f>
        <v>0</v>
      </c>
      <c r="AE52" s="268"/>
      <c r="AF52" s="268" t="n">
        <f aca="false">AD52+AF51</f>
        <v>0</v>
      </c>
      <c r="AG52" s="268"/>
      <c r="AH52" s="268" t="n">
        <f aca="false">AF52+AH51</f>
        <v>0</v>
      </c>
      <c r="AI52" s="268"/>
      <c r="AJ52" s="268" t="n">
        <f aca="false">AH52+AJ51</f>
        <v>0</v>
      </c>
      <c r="AK52" s="268"/>
      <c r="AL52" s="268" t="n">
        <f aca="false">AJ52+AL51</f>
        <v>0</v>
      </c>
      <c r="AM52" s="268"/>
      <c r="AN52" s="268" t="n">
        <f aca="false">AL52+AN51</f>
        <v>0</v>
      </c>
      <c r="AO52" s="268"/>
      <c r="AP52" s="268" t="n">
        <f aca="false">AN52+AP51</f>
        <v>0</v>
      </c>
      <c r="AQ52" s="268"/>
    </row>
    <row r="53" customFormat="false" ht="9.75" hidden="false" customHeight="true" outlineLevel="0" collapsed="false">
      <c r="E53" s="269" t="str">
        <f aca="false">'ORÇ.GLOBAL REF.'!E1018</f>
        <v>Responsável Técnico do Município de Castro</v>
      </c>
      <c r="F53" s="270"/>
      <c r="G53" s="236"/>
      <c r="H53" s="236"/>
      <c r="I53" s="236"/>
      <c r="J53" s="236"/>
      <c r="K53" s="236"/>
      <c r="L53" s="236"/>
      <c r="M53" s="236"/>
      <c r="N53" s="236"/>
      <c r="O53" s="236"/>
      <c r="P53" s="236"/>
      <c r="Q53" s="236"/>
      <c r="R53" s="236"/>
      <c r="S53" s="236"/>
      <c r="T53" s="236"/>
      <c r="U53" s="236"/>
      <c r="V53" s="236"/>
      <c r="W53" s="236"/>
      <c r="X53" s="236"/>
      <c r="Y53" s="236"/>
      <c r="Z53" s="236"/>
      <c r="AA53" s="236"/>
      <c r="AB53" s="236"/>
      <c r="AC53" s="236"/>
      <c r="AD53" s="236"/>
      <c r="AE53" s="236"/>
      <c r="AF53" s="236"/>
      <c r="AG53" s="236"/>
      <c r="AH53" s="236"/>
      <c r="AI53" s="236"/>
      <c r="AJ53" s="236"/>
      <c r="AK53" s="236"/>
      <c r="AL53" s="236"/>
      <c r="AM53" s="236"/>
      <c r="AN53" s="236"/>
      <c r="AO53" s="236"/>
      <c r="AP53" s="236"/>
      <c r="AQ53" s="236"/>
    </row>
    <row r="54" customFormat="false" ht="9.75" hidden="false" customHeight="true" outlineLevel="0" collapsed="false">
      <c r="E54" s="269" t="s">
        <v>177</v>
      </c>
      <c r="F54" s="270"/>
      <c r="G54" s="236"/>
      <c r="H54" s="236"/>
      <c r="I54" s="236"/>
      <c r="J54" s="236"/>
      <c r="K54" s="236"/>
      <c r="L54" s="236"/>
      <c r="M54" s="236"/>
      <c r="N54" s="271" t="str">
        <f aca="false">'ORÇ.GLOBAL P CAIXA'!B1017</f>
        <v>Castro,</v>
      </c>
      <c r="O54" s="271"/>
      <c r="P54" s="272" t="n">
        <f aca="false">'ORÇ.GLOBAL P CAIXA'!C1017</f>
        <v>45414</v>
      </c>
      <c r="Q54" s="272"/>
      <c r="R54" s="272"/>
      <c r="S54" s="272"/>
      <c r="T54" s="236"/>
      <c r="U54" s="236"/>
      <c r="V54" s="236"/>
      <c r="W54" s="236"/>
      <c r="X54" s="273"/>
      <c r="Y54" s="273"/>
      <c r="Z54" s="271" t="str">
        <f aca="false">N54</f>
        <v>Castro,</v>
      </c>
      <c r="AA54" s="271"/>
      <c r="AB54" s="272" t="n">
        <f aca="false">P54</f>
        <v>45414</v>
      </c>
      <c r="AC54" s="272"/>
      <c r="AD54" s="272"/>
      <c r="AE54" s="272"/>
      <c r="AF54" s="236"/>
      <c r="AG54" s="236"/>
      <c r="AH54" s="236"/>
      <c r="AI54" s="236"/>
      <c r="AJ54" s="236"/>
      <c r="AK54" s="236"/>
      <c r="AL54" s="271" t="str">
        <f aca="false">Z54</f>
        <v>Castro,</v>
      </c>
      <c r="AM54" s="271"/>
      <c r="AN54" s="272" t="n">
        <f aca="false">AB54</f>
        <v>45414</v>
      </c>
      <c r="AO54" s="272"/>
      <c r="AP54" s="272"/>
      <c r="AQ54" s="272"/>
    </row>
    <row r="55" customFormat="false" ht="9.75" hidden="false" customHeight="true" outlineLevel="0" collapsed="false">
      <c r="E55" s="274"/>
      <c r="F55" s="275"/>
      <c r="G55" s="236"/>
      <c r="H55" s="236"/>
      <c r="I55" s="236"/>
      <c r="J55" s="236"/>
      <c r="K55" s="236"/>
      <c r="L55" s="236"/>
      <c r="M55" s="236"/>
      <c r="N55" s="276" t="s">
        <v>178</v>
      </c>
      <c r="O55" s="276"/>
      <c r="P55" s="276"/>
      <c r="Q55" s="276"/>
      <c r="R55" s="276"/>
      <c r="S55" s="276"/>
      <c r="T55" s="236"/>
      <c r="U55" s="236"/>
      <c r="V55" s="236"/>
      <c r="W55" s="236"/>
      <c r="X55" s="236"/>
      <c r="Y55" s="236"/>
      <c r="Z55" s="276" t="str">
        <f aca="false">N55</f>
        <v>Local e Data</v>
      </c>
      <c r="AA55" s="276"/>
      <c r="AB55" s="276"/>
      <c r="AC55" s="276"/>
      <c r="AD55" s="276"/>
      <c r="AE55" s="276"/>
      <c r="AF55" s="236"/>
      <c r="AG55" s="236"/>
      <c r="AH55" s="236"/>
      <c r="AI55" s="236"/>
      <c r="AJ55" s="236"/>
      <c r="AK55" s="236"/>
      <c r="AL55" s="276" t="str">
        <f aca="false">Z55</f>
        <v>Local e Data</v>
      </c>
      <c r="AM55" s="276"/>
      <c r="AN55" s="276"/>
      <c r="AO55" s="276"/>
      <c r="AP55" s="276"/>
      <c r="AQ55" s="276"/>
    </row>
  </sheetData>
  <sheetProtection sheet="true" password="fe9a" objects="true" scenarios="true"/>
  <mergeCells count="139">
    <mergeCell ref="E2:F2"/>
    <mergeCell ref="E7:E8"/>
    <mergeCell ref="F7:F8"/>
    <mergeCell ref="G7:G8"/>
    <mergeCell ref="H7:I7"/>
    <mergeCell ref="J7:K7"/>
    <mergeCell ref="L7:M7"/>
    <mergeCell ref="N7:O7"/>
    <mergeCell ref="P7:Q7"/>
    <mergeCell ref="R7:S7"/>
    <mergeCell ref="T7:U7"/>
    <mergeCell ref="V7:W7"/>
    <mergeCell ref="X7:Y7"/>
    <mergeCell ref="Z7:AA7"/>
    <mergeCell ref="AB7:AC7"/>
    <mergeCell ref="AD7:AE7"/>
    <mergeCell ref="AF7:AG7"/>
    <mergeCell ref="AH7:AI7"/>
    <mergeCell ref="AJ7:AK7"/>
    <mergeCell ref="AL7:AM7"/>
    <mergeCell ref="AN7:AO7"/>
    <mergeCell ref="AP7:AQ7"/>
    <mergeCell ref="H47:I47"/>
    <mergeCell ref="J47:K47"/>
    <mergeCell ref="L47:M47"/>
    <mergeCell ref="N47:O47"/>
    <mergeCell ref="P47:Q47"/>
    <mergeCell ref="R47:S47"/>
    <mergeCell ref="T47:U47"/>
    <mergeCell ref="V47:W47"/>
    <mergeCell ref="X47:Y47"/>
    <mergeCell ref="Z47:AA47"/>
    <mergeCell ref="AB47:AC47"/>
    <mergeCell ref="AD47:AE47"/>
    <mergeCell ref="AF47:AG47"/>
    <mergeCell ref="AH47:AI47"/>
    <mergeCell ref="AJ47:AK47"/>
    <mergeCell ref="AL47:AM47"/>
    <mergeCell ref="AN47:AO47"/>
    <mergeCell ref="AP47:AQ47"/>
    <mergeCell ref="H48:I48"/>
    <mergeCell ref="J48:K48"/>
    <mergeCell ref="L48:M48"/>
    <mergeCell ref="N48:O48"/>
    <mergeCell ref="P48:Q48"/>
    <mergeCell ref="R48:S48"/>
    <mergeCell ref="T48:U48"/>
    <mergeCell ref="V48:W48"/>
    <mergeCell ref="X48:Y48"/>
    <mergeCell ref="Z48:AA48"/>
    <mergeCell ref="AB48:AC48"/>
    <mergeCell ref="AD48:AE48"/>
    <mergeCell ref="AF48:AG48"/>
    <mergeCell ref="AH48:AI48"/>
    <mergeCell ref="AJ48:AK48"/>
    <mergeCell ref="AL48:AM48"/>
    <mergeCell ref="AN48:AO48"/>
    <mergeCell ref="AP48:AQ48"/>
    <mergeCell ref="H49:I49"/>
    <mergeCell ref="J49:K49"/>
    <mergeCell ref="L49:M49"/>
    <mergeCell ref="N49:O49"/>
    <mergeCell ref="P49:Q49"/>
    <mergeCell ref="R49:S49"/>
    <mergeCell ref="T49:U49"/>
    <mergeCell ref="V49:W49"/>
    <mergeCell ref="X49:Y49"/>
    <mergeCell ref="Z49:AA49"/>
    <mergeCell ref="AB49:AC49"/>
    <mergeCell ref="AD49:AE49"/>
    <mergeCell ref="AF49:AG49"/>
    <mergeCell ref="AH49:AI49"/>
    <mergeCell ref="AJ49:AK49"/>
    <mergeCell ref="AL49:AM49"/>
    <mergeCell ref="AN49:AO49"/>
    <mergeCell ref="AP49:AQ49"/>
    <mergeCell ref="H50:I50"/>
    <mergeCell ref="J50:K50"/>
    <mergeCell ref="L50:M50"/>
    <mergeCell ref="N50:O50"/>
    <mergeCell ref="P50:Q50"/>
    <mergeCell ref="R50:S50"/>
    <mergeCell ref="T50:U50"/>
    <mergeCell ref="V50:W50"/>
    <mergeCell ref="X50:Y50"/>
    <mergeCell ref="Z50:AA50"/>
    <mergeCell ref="AB50:AC50"/>
    <mergeCell ref="AD50:AE50"/>
    <mergeCell ref="AF50:AG50"/>
    <mergeCell ref="AH50:AI50"/>
    <mergeCell ref="AJ50:AK50"/>
    <mergeCell ref="AL50:AM50"/>
    <mergeCell ref="AN50:AO50"/>
    <mergeCell ref="AP50:AQ50"/>
    <mergeCell ref="H51:I51"/>
    <mergeCell ref="J51:K51"/>
    <mergeCell ref="L51:M51"/>
    <mergeCell ref="N51:O51"/>
    <mergeCell ref="P51:Q51"/>
    <mergeCell ref="R51:S51"/>
    <mergeCell ref="T51:U51"/>
    <mergeCell ref="V51:W51"/>
    <mergeCell ref="X51:Y51"/>
    <mergeCell ref="Z51:AA51"/>
    <mergeCell ref="AB51:AC51"/>
    <mergeCell ref="AD51:AE51"/>
    <mergeCell ref="AF51:AG51"/>
    <mergeCell ref="AH51:AI51"/>
    <mergeCell ref="AJ51:AK51"/>
    <mergeCell ref="AL51:AM51"/>
    <mergeCell ref="AN51:AO51"/>
    <mergeCell ref="AP51:AQ51"/>
    <mergeCell ref="H52:I52"/>
    <mergeCell ref="J52:K52"/>
    <mergeCell ref="L52:M52"/>
    <mergeCell ref="N52:O52"/>
    <mergeCell ref="P52:Q52"/>
    <mergeCell ref="R52:S52"/>
    <mergeCell ref="T52:U52"/>
    <mergeCell ref="V52:W52"/>
    <mergeCell ref="X52:Y52"/>
    <mergeCell ref="Z52:AA52"/>
    <mergeCell ref="AB52:AC52"/>
    <mergeCell ref="AD52:AE52"/>
    <mergeCell ref="AF52:AG52"/>
    <mergeCell ref="AH52:AI52"/>
    <mergeCell ref="AJ52:AK52"/>
    <mergeCell ref="AL52:AM52"/>
    <mergeCell ref="AN52:AO52"/>
    <mergeCell ref="AP52:AQ52"/>
    <mergeCell ref="N54:O54"/>
    <mergeCell ref="P54:S54"/>
    <mergeCell ref="Z54:AA54"/>
    <mergeCell ref="AB54:AE54"/>
    <mergeCell ref="AL54:AM54"/>
    <mergeCell ref="AN54:AQ54"/>
    <mergeCell ref="N55:S55"/>
    <mergeCell ref="Z55:AE55"/>
    <mergeCell ref="AL55:AQ55"/>
  </mergeCells>
  <conditionalFormatting sqref="E9:E45">
    <cfRule type="cellIs" priority="2" operator="equal" aboveAverage="0" equalAverage="0" bottom="0" percent="0" rank="0" text="" dxfId="95">
      <formula>0</formula>
    </cfRule>
  </conditionalFormatting>
  <conditionalFormatting sqref="AP9:AP45">
    <cfRule type="cellIs" priority="3" operator="equal" aboveAverage="0" equalAverage="0" bottom="0" percent="0" rank="0" text="" dxfId="96">
      <formula>0</formula>
    </cfRule>
  </conditionalFormatting>
  <conditionalFormatting sqref="AN9:AN45">
    <cfRule type="cellIs" priority="4" operator="equal" aboveAverage="0" equalAverage="0" bottom="0" percent="0" rank="0" text="" dxfId="97">
      <formula>0</formula>
    </cfRule>
  </conditionalFormatting>
  <conditionalFormatting sqref="AL9:AL45">
    <cfRule type="cellIs" priority="5" operator="equal" aboveAverage="0" equalAverage="0" bottom="0" percent="0" rank="0" text="" dxfId="98">
      <formula>0</formula>
    </cfRule>
  </conditionalFormatting>
  <conditionalFormatting sqref="AJ9:AJ45">
    <cfRule type="cellIs" priority="6" operator="equal" aboveAverage="0" equalAverage="0" bottom="0" percent="0" rank="0" text="" dxfId="99">
      <formula>0</formula>
    </cfRule>
  </conditionalFormatting>
  <conditionalFormatting sqref="AH9:AH45">
    <cfRule type="cellIs" priority="7" operator="equal" aboveAverage="0" equalAverage="0" bottom="0" percent="0" rank="0" text="" dxfId="100">
      <formula>0</formula>
    </cfRule>
  </conditionalFormatting>
  <conditionalFormatting sqref="AF9:AF45">
    <cfRule type="cellIs" priority="8" operator="equal" aboveAverage="0" equalAverage="0" bottom="0" percent="0" rank="0" text="" dxfId="101">
      <formula>0</formula>
    </cfRule>
  </conditionalFormatting>
  <conditionalFormatting sqref="AD9:AD45">
    <cfRule type="cellIs" priority="9" operator="equal" aboveAverage="0" equalAverage="0" bottom="0" percent="0" rank="0" text="" dxfId="102">
      <formula>0</formula>
    </cfRule>
  </conditionalFormatting>
  <conditionalFormatting sqref="AB9:AB45">
    <cfRule type="cellIs" priority="10" operator="equal" aboveAverage="0" equalAverage="0" bottom="0" percent="0" rank="0" text="" dxfId="103">
      <formula>0</formula>
    </cfRule>
  </conditionalFormatting>
  <conditionalFormatting sqref="Z9:Z45">
    <cfRule type="cellIs" priority="11" operator="equal" aboveAverage="0" equalAverage="0" bottom="0" percent="0" rank="0" text="" dxfId="104">
      <formula>0</formula>
    </cfRule>
  </conditionalFormatting>
  <conditionalFormatting sqref="X9:X45">
    <cfRule type="cellIs" priority="12" operator="equal" aboveAverage="0" equalAverage="0" bottom="0" percent="0" rank="0" text="" dxfId="105">
      <formula>0</formula>
    </cfRule>
  </conditionalFormatting>
  <conditionalFormatting sqref="V9:V45">
    <cfRule type="cellIs" priority="13" operator="equal" aboveAverage="0" equalAverage="0" bottom="0" percent="0" rank="0" text="" dxfId="106">
      <formula>0</formula>
    </cfRule>
  </conditionalFormatting>
  <conditionalFormatting sqref="T9:T45">
    <cfRule type="cellIs" priority="14" operator="equal" aboveAverage="0" equalAverage="0" bottom="0" percent="0" rank="0" text="" dxfId="107">
      <formula>0</formula>
    </cfRule>
  </conditionalFormatting>
  <conditionalFormatting sqref="R9:R45">
    <cfRule type="cellIs" priority="15" operator="equal" aboveAverage="0" equalAverage="0" bottom="0" percent="0" rank="0" text="" dxfId="108">
      <formula>0</formula>
    </cfRule>
  </conditionalFormatting>
  <conditionalFormatting sqref="P9:P45">
    <cfRule type="cellIs" priority="16" operator="equal" aboveAverage="0" equalAverage="0" bottom="0" percent="0" rank="0" text="" dxfId="109">
      <formula>0</formula>
    </cfRule>
  </conditionalFormatting>
  <conditionalFormatting sqref="N9:N45">
    <cfRule type="cellIs" priority="17" operator="equal" aboveAverage="0" equalAverage="0" bottom="0" percent="0" rank="0" text="" dxfId="110">
      <formula>0</formula>
    </cfRule>
  </conditionalFormatting>
  <conditionalFormatting sqref="L9:L45">
    <cfRule type="cellIs" priority="18" operator="equal" aboveAverage="0" equalAverage="0" bottom="0" percent="0" rank="0" text="" dxfId="111">
      <formula>0</formula>
    </cfRule>
  </conditionalFormatting>
  <conditionalFormatting sqref="J9:J45">
    <cfRule type="cellIs" priority="19" operator="equal" aboveAverage="0" equalAverage="0" bottom="0" percent="0" rank="0" text="" dxfId="112">
      <formula>0</formula>
    </cfRule>
  </conditionalFormatting>
  <conditionalFormatting sqref="H9:H45">
    <cfRule type="cellIs" priority="20" operator="equal" aboveAverage="0" equalAverage="0" bottom="0" percent="0" rank="0" text="" dxfId="113">
      <formula>0</formula>
    </cfRule>
  </conditionalFormatting>
  <conditionalFormatting sqref="U9:U45 W9:W45 Y9:Y45 AA9:AA45 AC9:AC45 AE9:AE45 AG9:AG45 AI9:AI45 AK9:AK45 AM9:AM45 AO9:AO45 AQ9:AQ45">
    <cfRule type="cellIs" priority="21" operator="equal" aboveAverage="0" equalAverage="0" bottom="0" percent="0" rank="0" text="" dxfId="114">
      <formula>0</formula>
    </cfRule>
  </conditionalFormatting>
  <conditionalFormatting sqref="G9:G45 I9:I45 K9:K45 M9:M45 O9:O45 Q9:Q45 S9:S45">
    <cfRule type="cellIs" priority="22" operator="equal" aboveAverage="0" equalAverage="0" bottom="0" percent="0" rank="0" text="" dxfId="115">
      <formula>0</formula>
    </cfRule>
  </conditionalFormatting>
  <conditionalFormatting sqref="K9:K45 M9:M45 O9:O45 Q9:Q45 S9:S45 U9:U45 W9:W45 Y9:Y45 AA9:AA45 AC9:AC45 AE9:AE45 AG9:AG45 AI9:AI45 AK9:AK45 AM9:AM45 AO9:AO45 AQ9:AQ45">
    <cfRule type="cellIs" priority="23" operator="equal" aboveAverage="0" equalAverage="0" bottom="0" percent="0" rank="0" text="" dxfId="116">
      <formula>I9+K9-100</formula>
    </cfRule>
  </conditionalFormatting>
  <conditionalFormatting sqref="E2:F2">
    <cfRule type="expression" priority="24" aboveAverage="0" equalAverage="0" bottom="0" percent="0" rank="0" text="" dxfId="117">
      <formula>$AQ$46&lt;&gt;100</formula>
    </cfRule>
  </conditionalFormatting>
  <printOptions headings="false" gridLines="false" gridLinesSet="true" horizontalCentered="true" verticalCentered="true"/>
  <pageMargins left="0.39375" right="0.39375" top="0.39375" bottom="0.354861111111111" header="0.511811023622047" footer="0.315277777777778"/>
  <pageSetup paperSize="9" scale="90" fitToWidth="1" fitToHeight="1" pageOrder="downThenOver" orientation="landscape" blackAndWhite="false" draft="false" cellComments="none" horizontalDpi="300" verticalDpi="300" copies="1"/>
  <headerFooter differentFirst="false" differentOddEven="false">
    <oddHeader/>
    <oddFooter>&amp;L&amp;"Arial,Normal"&amp;8V.131022&amp;R&amp;"Arial,Normal"&amp;8&amp;P de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WVK8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B10" activeCellId="0" sqref="B10"/>
    </sheetView>
  </sheetViews>
  <sheetFormatPr defaultColWidth="9.109375" defaultRowHeight="14.25" zeroHeight="false" outlineLevelRow="0" outlineLevelCol="0"/>
  <cols>
    <col collapsed="false" customWidth="true" hidden="false" outlineLevel="0" max="1" min="1" style="373" width="1.56"/>
    <col collapsed="false" customWidth="true" hidden="false" outlineLevel="0" max="2" min="2" style="373" width="33.56"/>
    <col collapsed="false" customWidth="true" hidden="false" outlineLevel="0" max="5" min="3" style="373" width="12.11"/>
    <col collapsed="false" customWidth="true" hidden="false" outlineLevel="0" max="6" min="6" style="374" width="19.33"/>
    <col collapsed="false" customWidth="false" hidden="false" outlineLevel="0" max="9" min="7" style="373" width="9.11"/>
    <col collapsed="false" customWidth="true" hidden="false" outlineLevel="0" max="11" min="10" style="373" width="10.11"/>
    <col collapsed="false" customWidth="true" hidden="true" outlineLevel="0" max="12" min="12" style="373" width="78.67"/>
    <col collapsed="false" customWidth="false" hidden="true" outlineLevel="0" max="14" min="13" style="373" width="9.11"/>
    <col collapsed="false" customWidth="true" hidden="true" outlineLevel="0" max="15" min="15" style="373" width="51.44"/>
    <col collapsed="false" customWidth="true" hidden="true" outlineLevel="0" max="16" min="16" style="373" width="23.56"/>
    <col collapsed="false" customWidth="false" hidden="true" outlineLevel="0" max="18" min="17" style="373" width="9.11"/>
    <col collapsed="false" customWidth="true" hidden="true" outlineLevel="0" max="19" min="19" style="373" width="87.44"/>
    <col collapsed="false" customWidth="true" hidden="true" outlineLevel="0" max="20" min="20" style="373" width="11.44"/>
    <col collapsed="false" customWidth="true" hidden="true" outlineLevel="0" max="21" min="21" style="373" width="7"/>
    <col collapsed="false" customWidth="true" hidden="true" outlineLevel="0" max="22" min="22" style="373" width="11.44"/>
    <col collapsed="false" customWidth="true" hidden="true" outlineLevel="0" max="23" min="23" style="373" width="5.11"/>
    <col collapsed="false" customWidth="true" hidden="true" outlineLevel="0" max="24" min="24" style="373" width="11.44"/>
    <col collapsed="false" customWidth="true" hidden="true" outlineLevel="0" max="25" min="25" style="373" width="7"/>
    <col collapsed="false" customWidth="true" hidden="true" outlineLevel="0" max="26" min="26" style="373" width="11.44"/>
    <col collapsed="false" customWidth="true" hidden="true" outlineLevel="0" max="27" min="27" style="373" width="11.56"/>
    <col collapsed="false" customWidth="false" hidden="true" outlineLevel="0" max="29" min="28" style="373" width="9.11"/>
    <col collapsed="false" customWidth="false" hidden="false" outlineLevel="0" max="16384" min="30" style="373" width="9.11"/>
  </cols>
  <sheetData>
    <row r="1" customFormat="false" ht="14.25" hidden="false" customHeight="false" outlineLevel="0" collapsed="false">
      <c r="D1" s="375" t="s">
        <v>254</v>
      </c>
      <c r="M1" s="397" t="s">
        <v>265</v>
      </c>
      <c r="N1" s="398" t="s">
        <v>266</v>
      </c>
      <c r="R1" s="377" t="s">
        <v>255</v>
      </c>
      <c r="S1" s="378" t="s">
        <v>256</v>
      </c>
      <c r="T1" s="379" t="s">
        <v>257</v>
      </c>
      <c r="U1" s="379" t="s">
        <v>258</v>
      </c>
      <c r="V1" s="379" t="s">
        <v>259</v>
      </c>
      <c r="W1" s="526" t="n">
        <f aca="false">VLOOKUP(C6,$L$14:$M$19,2,FALSE())</f>
        <v>1</v>
      </c>
      <c r="X1" s="381" t="s">
        <v>257</v>
      </c>
      <c r="Y1" s="381" t="s">
        <v>258</v>
      </c>
      <c r="Z1" s="381" t="s">
        <v>259</v>
      </c>
      <c r="AA1" s="381" t="s">
        <v>260</v>
      </c>
      <c r="AC1" s="382" t="s">
        <v>261</v>
      </c>
    </row>
    <row r="2" s="376" customFormat="true" ht="17.35" hidden="false" customHeight="false" outlineLevel="0" collapsed="false">
      <c r="B2" s="383" t="s">
        <v>262</v>
      </c>
      <c r="C2" s="383"/>
      <c r="D2" s="383"/>
      <c r="E2" s="383"/>
      <c r="F2" s="383"/>
      <c r="G2" s="384"/>
      <c r="M2" s="400" t="n">
        <v>1</v>
      </c>
      <c r="N2" s="409" t="str">
        <f aca="false">IF(ISERROR(M12),"Rever BDI em 'Composição do BDI 1'",C6)</f>
        <v>Construção de edifícios</v>
      </c>
      <c r="O2" s="409"/>
      <c r="P2" s="402" t="n">
        <f aca="false">IF(N20&lt;&gt;0,ROUND(AB13,4),ROUND(AB12,4))</f>
        <v>0.0183</v>
      </c>
      <c r="R2" s="385" t="n">
        <v>10</v>
      </c>
      <c r="S2" s="378" t="s">
        <v>263</v>
      </c>
      <c r="T2" s="386" t="n">
        <v>0.2034</v>
      </c>
      <c r="U2" s="386" t="n">
        <v>0.2212</v>
      </c>
      <c r="V2" s="386" t="n">
        <v>0.25</v>
      </c>
      <c r="W2" s="387" t="n">
        <f aca="false">W1*10</f>
        <v>10</v>
      </c>
      <c r="X2" s="388" t="n">
        <f aca="false">VLOOKUP($W2,$R$2:$V$55,3)</f>
        <v>0.2034</v>
      </c>
      <c r="Y2" s="388" t="n">
        <f aca="false">VLOOKUP($W2,$R$2:$V$55,4)</f>
        <v>0.2212</v>
      </c>
      <c r="Z2" s="388" t="n">
        <f aca="false">VLOOKUP($W2,$R$2:$V$55,5)</f>
        <v>0.25</v>
      </c>
      <c r="AA2" s="389"/>
      <c r="AB2" s="389"/>
      <c r="AC2" s="389"/>
    </row>
    <row r="3" s="376" customFormat="true" ht="14.25" hidden="false" customHeight="false" outlineLevel="0" collapsed="false">
      <c r="B3" s="391" t="str">
        <f aca="false">CONCATENATE('ORÇ.GLOBAL REF.'!D6," ",'ORÇ.GLOBAL REF.'!G6)</f>
        <v>Nº do Contrato de Repasse/Financ.: </v>
      </c>
      <c r="C3" s="391"/>
      <c r="D3" s="391"/>
      <c r="E3" s="391"/>
      <c r="F3" s="391"/>
      <c r="M3" s="400" t="n">
        <v>2</v>
      </c>
      <c r="N3" s="409" t="str">
        <f aca="false">IF(ISERROR(M13),"Rever BDI em 'Composição do BDI 2'",C51)</f>
        <v>Rever BDI em 'Composição do BDI 2'</v>
      </c>
      <c r="O3" s="409"/>
      <c r="P3" s="402" t="n">
        <f aca="false">IF(N20&lt;&gt;0,ROUND(AB27,4),ROUND(AB26,4))</f>
        <v>0</v>
      </c>
      <c r="R3" s="392" t="n">
        <f aca="false">R2+1</f>
        <v>11</v>
      </c>
      <c r="S3" s="393" t="s">
        <v>264</v>
      </c>
      <c r="T3" s="382" t="n">
        <v>0.03</v>
      </c>
      <c r="U3" s="382" t="n">
        <v>0.04</v>
      </c>
      <c r="V3" s="382" t="n">
        <v>0.055</v>
      </c>
      <c r="W3" s="394" t="n">
        <f aca="false">IF(W$2=10,(R3),IF(W$2=20,(R3+10),IF(W$2=30,(R3+20),IF(W$2=40,(R3+30),IF(W$2=50,(R3+40),IF(W$2=60,(R3+50)))))))</f>
        <v>11</v>
      </c>
      <c r="X3" s="395" t="n">
        <f aca="false">VLOOKUP($W3,$R$2:$V$55,3)</f>
        <v>0.03</v>
      </c>
      <c r="Y3" s="395" t="n">
        <f aca="false">VLOOKUP($W3,$R$2:$V$55,4)</f>
        <v>0.04</v>
      </c>
      <c r="Z3" s="395" t="n">
        <f aca="false">VLOOKUP($W3,$R$2:$V$55,5)</f>
        <v>0.055</v>
      </c>
      <c r="AA3" s="395" t="n">
        <f aca="false">F16</f>
        <v>0</v>
      </c>
    </row>
    <row r="4" s="376" customFormat="true" ht="26.25" hidden="false" customHeight="true" outlineLevel="0" collapsed="false">
      <c r="B4" s="396" t="str">
        <f aca="false">CONCATENATE('ORÇ.GLOBAL REF.'!B8," ",'ORÇ.GLOBAL REF.'!C8)</f>
        <v>Empreendimento: SUBSTITUIÇÃO TELHAS UBS SOCAVÃO</v>
      </c>
      <c r="C4" s="396"/>
      <c r="D4" s="396"/>
      <c r="E4" s="396"/>
      <c r="F4" s="396"/>
      <c r="M4" s="400" t="n">
        <v>3</v>
      </c>
      <c r="N4" s="412" t="s">
        <v>271</v>
      </c>
      <c r="O4" s="412"/>
      <c r="P4" s="413"/>
      <c r="R4" s="392" t="n">
        <f aca="false">R3+1</f>
        <v>12</v>
      </c>
      <c r="S4" s="393" t="s">
        <v>267</v>
      </c>
      <c r="T4" s="382" t="n">
        <v>0.008</v>
      </c>
      <c r="U4" s="382" t="n">
        <v>0.008</v>
      </c>
      <c r="V4" s="382" t="n">
        <v>0.01</v>
      </c>
      <c r="W4" s="394" t="n">
        <f aca="false">IF(W$2=10,(R4),IF(W$2=20,(R4+10),IF(W$2=30,(R4+20),IF(W$2=40,(R4+30),IF(W$2=50,(R4+40),IF(W$2=60,(R4+50)))))))</f>
        <v>12</v>
      </c>
      <c r="X4" s="395" t="n">
        <f aca="false">VLOOKUP($W4,$R$2:$V$55,3)</f>
        <v>0.008</v>
      </c>
      <c r="Y4" s="395" t="n">
        <f aca="false">VLOOKUP($W4,$R$2:$V$55,4)</f>
        <v>0.008</v>
      </c>
      <c r="Z4" s="395" t="n">
        <f aca="false">VLOOKUP($W4,$R$2:$V$55,5)</f>
        <v>0.01</v>
      </c>
      <c r="AA4" s="395" t="n">
        <f aca="false">F17</f>
        <v>0</v>
      </c>
    </row>
    <row r="5" s="376" customFormat="true" ht="14.25" hidden="false" customHeight="false" outlineLevel="0" collapsed="false">
      <c r="B5" s="399" t="str">
        <f aca="false">CONCATENATE('ORÇ.GLOBAL REF.'!B6," ",'ORÇ.GLOBAL REF.'!C6)</f>
        <v>Programa: </v>
      </c>
      <c r="C5" s="399"/>
      <c r="D5" s="399"/>
      <c r="E5" s="399"/>
      <c r="F5" s="399"/>
      <c r="R5" s="392" t="n">
        <f aca="false">R4+1</f>
        <v>13</v>
      </c>
      <c r="S5" s="393" t="s">
        <v>268</v>
      </c>
      <c r="T5" s="382" t="n">
        <v>0.0097</v>
      </c>
      <c r="U5" s="382" t="n">
        <v>0.0127</v>
      </c>
      <c r="V5" s="382" t="n">
        <v>0.0127</v>
      </c>
      <c r="W5" s="394" t="n">
        <f aca="false">IF(W$2=10,(R5),IF(W$2=20,(R5+10),IF(W$2=30,(R5+20),IF(W$2=40,(R5+30),IF(W$2=50,(R5+40),IF(W$2=60,(R5+50)))))))</f>
        <v>13</v>
      </c>
      <c r="X5" s="395" t="n">
        <f aca="false">VLOOKUP($W5,$R$2:$V$55,3)</f>
        <v>0.0097</v>
      </c>
      <c r="Y5" s="395" t="n">
        <f aca="false">VLOOKUP($W5,$R$2:$V$55,4)</f>
        <v>0.0127</v>
      </c>
      <c r="Z5" s="395" t="n">
        <f aca="false">VLOOKUP($W5,$R$2:$V$55,5)</f>
        <v>0.0127</v>
      </c>
      <c r="AA5" s="395" t="n">
        <f aca="false">F18</f>
        <v>0</v>
      </c>
    </row>
    <row r="6" s="376" customFormat="true" ht="15.75" hidden="false" customHeight="true" outlineLevel="0" collapsed="false">
      <c r="B6" s="407" t="s">
        <v>269</v>
      </c>
      <c r="C6" s="527" t="str">
        <f aca="false">'BDI REF.'!C6</f>
        <v>Construção de edifícios</v>
      </c>
      <c r="D6" s="527"/>
      <c r="E6" s="527"/>
      <c r="F6" s="527"/>
      <c r="R6" s="392" t="n">
        <f aca="false">R5+1</f>
        <v>14</v>
      </c>
      <c r="S6" s="393" t="s">
        <v>270</v>
      </c>
      <c r="T6" s="382" t="n">
        <v>0.0059</v>
      </c>
      <c r="U6" s="382" t="n">
        <v>0.0123</v>
      </c>
      <c r="V6" s="382" t="n">
        <v>0.0139</v>
      </c>
      <c r="W6" s="394" t="n">
        <f aca="false">IF(W$2=10,(R6),IF(W$2=20,(R6+10),IF(W$2=30,(R6+20),IF(W$2=40,(R6+30),IF(W$2=50,(R6+40),IF(W$2=60,(R6+50)))))))</f>
        <v>14</v>
      </c>
      <c r="X6" s="395" t="n">
        <f aca="false">VLOOKUP($W6,$R$2:$V$55,3)</f>
        <v>0.0059</v>
      </c>
      <c r="Y6" s="395" t="n">
        <f aca="false">VLOOKUP($W6,$R$2:$V$55,4)</f>
        <v>0.0123</v>
      </c>
      <c r="Z6" s="395" t="n">
        <f aca="false">VLOOKUP($W6,$R$2:$V$55,5)</f>
        <v>0.0139</v>
      </c>
      <c r="AA6" s="395" t="n">
        <f aca="false">F19</f>
        <v>0</v>
      </c>
      <c r="IV6" s="410"/>
      <c r="IW6" s="410"/>
      <c r="IX6" s="410"/>
      <c r="IY6" s="410"/>
      <c r="SR6" s="410"/>
      <c r="SS6" s="410"/>
      <c r="ST6" s="410"/>
      <c r="SU6" s="410"/>
      <c r="ACN6" s="410"/>
      <c r="ACO6" s="410"/>
      <c r="ACP6" s="410"/>
      <c r="ACQ6" s="410"/>
      <c r="AMJ6" s="410"/>
      <c r="AMK6" s="410"/>
      <c r="AML6" s="410"/>
      <c r="AMM6" s="410"/>
      <c r="AWF6" s="410"/>
      <c r="AWG6" s="410"/>
      <c r="AWH6" s="410"/>
      <c r="AWI6" s="410"/>
      <c r="BGB6" s="410"/>
      <c r="BGC6" s="410"/>
      <c r="BGD6" s="410"/>
      <c r="BGE6" s="410"/>
      <c r="BPX6" s="410"/>
      <c r="BPY6" s="410"/>
      <c r="BPZ6" s="410"/>
      <c r="BQA6" s="410"/>
      <c r="BZT6" s="410"/>
      <c r="BZU6" s="410"/>
      <c r="BZV6" s="410"/>
      <c r="BZW6" s="410"/>
      <c r="CJP6" s="410"/>
      <c r="CJQ6" s="410"/>
      <c r="CJR6" s="410"/>
      <c r="CJS6" s="410"/>
      <c r="CTL6" s="410"/>
      <c r="CTM6" s="410"/>
      <c r="CTN6" s="410"/>
      <c r="CTO6" s="410"/>
      <c r="DDH6" s="410"/>
      <c r="DDI6" s="410"/>
      <c r="DDJ6" s="410"/>
      <c r="DDK6" s="410"/>
      <c r="DND6" s="410"/>
      <c r="DNE6" s="410"/>
      <c r="DNF6" s="410"/>
      <c r="DNG6" s="410"/>
      <c r="DWZ6" s="410"/>
      <c r="DXA6" s="410"/>
      <c r="DXB6" s="410"/>
      <c r="DXC6" s="410"/>
      <c r="EGV6" s="410"/>
      <c r="EGW6" s="410"/>
      <c r="EGX6" s="410"/>
      <c r="EGY6" s="410"/>
      <c r="EQR6" s="410"/>
      <c r="EQS6" s="410"/>
      <c r="EQT6" s="410"/>
      <c r="EQU6" s="410"/>
      <c r="FAN6" s="410"/>
      <c r="FAO6" s="410"/>
      <c r="FAP6" s="410"/>
      <c r="FAQ6" s="410"/>
      <c r="FKJ6" s="410"/>
      <c r="FKK6" s="410"/>
      <c r="FKL6" s="410"/>
      <c r="FKM6" s="410"/>
      <c r="FUF6" s="410"/>
      <c r="FUG6" s="410"/>
      <c r="FUH6" s="410"/>
      <c r="FUI6" s="410"/>
      <c r="GEB6" s="410"/>
      <c r="GEC6" s="410"/>
      <c r="GED6" s="410"/>
      <c r="GEE6" s="410"/>
      <c r="GNX6" s="410"/>
      <c r="GNY6" s="410"/>
      <c r="GNZ6" s="410"/>
      <c r="GOA6" s="410"/>
      <c r="GXT6" s="410"/>
      <c r="GXU6" s="410"/>
      <c r="GXV6" s="410"/>
      <c r="GXW6" s="410"/>
      <c r="HHP6" s="410"/>
      <c r="HHQ6" s="410"/>
      <c r="HHR6" s="410"/>
      <c r="HHS6" s="410"/>
      <c r="HRL6" s="410"/>
      <c r="HRM6" s="410"/>
      <c r="HRN6" s="410"/>
      <c r="HRO6" s="410"/>
      <c r="IBH6" s="410"/>
      <c r="IBI6" s="410"/>
      <c r="IBJ6" s="410"/>
      <c r="IBK6" s="410"/>
      <c r="ILD6" s="410"/>
      <c r="ILE6" s="410"/>
      <c r="ILF6" s="410"/>
      <c r="ILG6" s="410"/>
      <c r="IUZ6" s="410"/>
      <c r="IVA6" s="410"/>
      <c r="IVB6" s="410"/>
      <c r="IVC6" s="410"/>
      <c r="JEV6" s="410"/>
      <c r="JEW6" s="410"/>
      <c r="JEX6" s="410"/>
      <c r="JEY6" s="410"/>
      <c r="JOR6" s="410"/>
      <c r="JOS6" s="410"/>
      <c r="JOT6" s="410"/>
      <c r="JOU6" s="410"/>
      <c r="JYN6" s="410"/>
      <c r="JYO6" s="410"/>
      <c r="JYP6" s="410"/>
      <c r="JYQ6" s="410"/>
      <c r="KIJ6" s="410"/>
      <c r="KIK6" s="410"/>
      <c r="KIL6" s="410"/>
      <c r="KIM6" s="410"/>
      <c r="KSF6" s="410"/>
      <c r="KSG6" s="410"/>
      <c r="KSH6" s="410"/>
      <c r="KSI6" s="410"/>
      <c r="LCB6" s="410"/>
      <c r="LCC6" s="410"/>
      <c r="LCD6" s="410"/>
      <c r="LCE6" s="410"/>
      <c r="LLX6" s="410"/>
      <c r="LLY6" s="410"/>
      <c r="LLZ6" s="410"/>
      <c r="LMA6" s="410"/>
      <c r="LVT6" s="410"/>
      <c r="LVU6" s="410"/>
      <c r="LVV6" s="410"/>
      <c r="LVW6" s="410"/>
      <c r="MFP6" s="410"/>
      <c r="MFQ6" s="410"/>
      <c r="MFR6" s="410"/>
      <c r="MFS6" s="410"/>
      <c r="MPL6" s="410"/>
      <c r="MPM6" s="410"/>
      <c r="MPN6" s="410"/>
      <c r="MPO6" s="410"/>
      <c r="MZH6" s="410"/>
      <c r="MZI6" s="410"/>
      <c r="MZJ6" s="410"/>
      <c r="MZK6" s="410"/>
      <c r="NJD6" s="410"/>
      <c r="NJE6" s="410"/>
      <c r="NJF6" s="410"/>
      <c r="NJG6" s="410"/>
      <c r="NSZ6" s="410"/>
      <c r="NTA6" s="410"/>
      <c r="NTB6" s="410"/>
      <c r="NTC6" s="410"/>
      <c r="OCV6" s="410"/>
      <c r="OCW6" s="410"/>
      <c r="OCX6" s="410"/>
      <c r="OCY6" s="410"/>
      <c r="OMR6" s="410"/>
      <c r="OMS6" s="410"/>
      <c r="OMT6" s="410"/>
      <c r="OMU6" s="410"/>
      <c r="OWN6" s="410"/>
      <c r="OWO6" s="410"/>
      <c r="OWP6" s="410"/>
      <c r="OWQ6" s="410"/>
      <c r="PGJ6" s="410"/>
      <c r="PGK6" s="410"/>
      <c r="PGL6" s="410"/>
      <c r="PGM6" s="410"/>
      <c r="PQF6" s="410"/>
      <c r="PQG6" s="410"/>
      <c r="PQH6" s="410"/>
      <c r="PQI6" s="410"/>
      <c r="QAB6" s="410"/>
      <c r="QAC6" s="410"/>
      <c r="QAD6" s="410"/>
      <c r="QAE6" s="410"/>
      <c r="QJX6" s="410"/>
      <c r="QJY6" s="410"/>
      <c r="QJZ6" s="410"/>
      <c r="QKA6" s="410"/>
      <c r="QTT6" s="410"/>
      <c r="QTU6" s="410"/>
      <c r="QTV6" s="410"/>
      <c r="QTW6" s="410"/>
      <c r="RDP6" s="410"/>
      <c r="RDQ6" s="410"/>
      <c r="RDR6" s="410"/>
      <c r="RDS6" s="410"/>
      <c r="RNL6" s="410"/>
      <c r="RNM6" s="410"/>
      <c r="RNN6" s="410"/>
      <c r="RNO6" s="410"/>
      <c r="RXH6" s="410"/>
      <c r="RXI6" s="410"/>
      <c r="RXJ6" s="410"/>
      <c r="RXK6" s="410"/>
      <c r="SHD6" s="410"/>
      <c r="SHE6" s="410"/>
      <c r="SHF6" s="410"/>
      <c r="SHG6" s="410"/>
      <c r="SQZ6" s="410"/>
      <c r="SRA6" s="410"/>
      <c r="SRB6" s="410"/>
      <c r="SRC6" s="410"/>
      <c r="TAV6" s="410"/>
      <c r="TAW6" s="410"/>
      <c r="TAX6" s="410"/>
      <c r="TAY6" s="410"/>
      <c r="TKR6" s="410"/>
      <c r="TKS6" s="410"/>
      <c r="TKT6" s="410"/>
      <c r="TKU6" s="410"/>
      <c r="TUN6" s="410"/>
      <c r="TUO6" s="410"/>
      <c r="TUP6" s="410"/>
      <c r="TUQ6" s="410"/>
      <c r="UEJ6" s="410"/>
      <c r="UEK6" s="410"/>
      <c r="UEL6" s="410"/>
      <c r="UEM6" s="410"/>
      <c r="UOF6" s="410"/>
      <c r="UOG6" s="410"/>
      <c r="UOH6" s="410"/>
      <c r="UOI6" s="410"/>
      <c r="UYB6" s="410"/>
      <c r="UYC6" s="410"/>
      <c r="UYD6" s="410"/>
      <c r="UYE6" s="410"/>
      <c r="VHX6" s="410"/>
      <c r="VHY6" s="410"/>
      <c r="VHZ6" s="410"/>
      <c r="VIA6" s="410"/>
      <c r="VRT6" s="410"/>
      <c r="VRU6" s="410"/>
      <c r="VRV6" s="410"/>
      <c r="VRW6" s="410"/>
      <c r="WBP6" s="410"/>
      <c r="WBQ6" s="410"/>
      <c r="WBR6" s="410"/>
      <c r="WBS6" s="410"/>
      <c r="WLL6" s="410"/>
      <c r="WLM6" s="410"/>
      <c r="WLN6" s="410"/>
      <c r="WLO6" s="410"/>
      <c r="WVH6" s="410"/>
      <c r="WVI6" s="410"/>
      <c r="WVJ6" s="410"/>
      <c r="WVK6" s="410"/>
    </row>
    <row r="7" s="376" customFormat="true" ht="14.25" hidden="false" customHeight="false" outlineLevel="0" collapsed="false">
      <c r="A7" s="411" t="n">
        <v>1</v>
      </c>
      <c r="R7" s="392" t="n">
        <f aca="false">R6+1</f>
        <v>15</v>
      </c>
      <c r="S7" s="393" t="s">
        <v>272</v>
      </c>
      <c r="T7" s="382" t="n">
        <v>0.0616</v>
      </c>
      <c r="U7" s="382" t="n">
        <v>0.074</v>
      </c>
      <c r="V7" s="382" t="n">
        <v>0.0896</v>
      </c>
      <c r="W7" s="394" t="n">
        <f aca="false">IF(W$2=10,(R7),IF(W$2=20,(R7+10),IF(W$2=30,(R7+20),IF(W$2=40,(R7+30),IF(W$2=50,(R7+40),IF(W$2=60,(R7+50)))))))</f>
        <v>15</v>
      </c>
      <c r="X7" s="395" t="n">
        <f aca="false">VLOOKUP($W7,$R$2:$V$55,3)</f>
        <v>0.0616</v>
      </c>
      <c r="Y7" s="395" t="n">
        <f aca="false">VLOOKUP($W7,$R$2:$V$55,4)</f>
        <v>0.074</v>
      </c>
      <c r="Z7" s="395" t="n">
        <f aca="false">VLOOKUP($W7,$R$2:$V$55,5)</f>
        <v>0.0896</v>
      </c>
      <c r="AA7" s="395" t="n">
        <f aca="false">F20</f>
        <v>0</v>
      </c>
    </row>
    <row r="8" s="376" customFormat="true" ht="26.25" hidden="false" customHeight="true" outlineLevel="0" collapsed="false">
      <c r="A8" s="411" t="n">
        <v>2</v>
      </c>
      <c r="B8" s="414" t="s">
        <v>273</v>
      </c>
      <c r="C8" s="414"/>
      <c r="D8" s="414"/>
      <c r="E8" s="414"/>
      <c r="F8" s="414"/>
      <c r="R8" s="392" t="n">
        <f aca="false">R7+1</f>
        <v>16</v>
      </c>
      <c r="S8" s="393" t="s">
        <v>274</v>
      </c>
      <c r="T8" s="382"/>
      <c r="U8" s="382"/>
      <c r="V8" s="382"/>
      <c r="W8" s="394" t="n">
        <f aca="false">IF(W$2=10,(R8),IF(W$2=20,(R8+10),IF(W$2=30,(R8+20),IF(W$2=40,(R8+30),IF(W$2=50,(R8+40),IF(W$2=60,(R8+50)))))))</f>
        <v>16</v>
      </c>
      <c r="X8" s="395"/>
      <c r="Y8" s="395"/>
      <c r="Z8" s="395"/>
      <c r="AA8" s="395" t="n">
        <f aca="false">F21</f>
        <v>0</v>
      </c>
    </row>
    <row r="9" s="376" customFormat="true" ht="3" hidden="false" customHeight="true" outlineLevel="0" collapsed="false">
      <c r="A9" s="411" t="n">
        <v>3</v>
      </c>
      <c r="B9" s="415"/>
      <c r="E9" s="416"/>
      <c r="F9" s="417"/>
      <c r="R9" s="392" t="n">
        <f aca="false">R8+1</f>
        <v>17</v>
      </c>
      <c r="S9" s="393" t="s">
        <v>275</v>
      </c>
      <c r="T9" s="382"/>
      <c r="U9" s="382"/>
      <c r="V9" s="382"/>
      <c r="W9" s="394" t="n">
        <f aca="false">IF(W$2=10,(R9),IF(W$2=20,(R9+10),IF(W$2=30,(R9+20),IF(W$2=40,(R9+30),IF(W$2=50,(R9+40),IF(W$2=60,(R9+50)))))))</f>
        <v>17</v>
      </c>
      <c r="X9" s="395"/>
      <c r="Y9" s="395"/>
      <c r="Z9" s="395"/>
      <c r="AA9" s="395" t="n">
        <f aca="false">F25</f>
        <v>0.018</v>
      </c>
    </row>
    <row r="10" s="376" customFormat="true" ht="14.25" hidden="false" customHeight="false" outlineLevel="0" collapsed="false">
      <c r="A10" s="411" t="n">
        <v>4</v>
      </c>
      <c r="B10" s="418" t="s">
        <v>298</v>
      </c>
      <c r="C10" s="418"/>
      <c r="D10" s="418"/>
      <c r="E10" s="418"/>
      <c r="F10" s="418"/>
      <c r="R10" s="392" t="n">
        <f aca="false">R9+1</f>
        <v>18</v>
      </c>
      <c r="S10" s="419" t="s">
        <v>277</v>
      </c>
      <c r="T10" s="382"/>
      <c r="U10" s="382"/>
      <c r="V10" s="382"/>
      <c r="W10" s="394" t="n">
        <f aca="false">IF(W$2=10,(R10),IF(W$2=20,(R10+10),IF(W$2=30,(R10+20),IF(W$2=40,(R10+30),IF(W$2=50,(R10+40),IF(W$2=60,(R10+50)))))))</f>
        <v>18</v>
      </c>
      <c r="X10" s="395"/>
      <c r="Y10" s="395"/>
      <c r="Z10" s="395"/>
      <c r="AA10" s="395" t="n">
        <f aca="false">F26</f>
        <v>0.045</v>
      </c>
      <c r="IU10" s="410"/>
      <c r="IV10" s="410"/>
      <c r="IW10" s="410"/>
      <c r="IX10" s="410"/>
      <c r="IY10" s="410"/>
      <c r="SQ10" s="410"/>
      <c r="SR10" s="410"/>
      <c r="SS10" s="410"/>
      <c r="ST10" s="410"/>
      <c r="SU10" s="410"/>
      <c r="ACM10" s="410"/>
      <c r="ACN10" s="410"/>
      <c r="ACO10" s="410"/>
      <c r="ACP10" s="410"/>
      <c r="ACQ10" s="410"/>
      <c r="AMI10" s="410"/>
      <c r="AMJ10" s="410"/>
      <c r="AMK10" s="410"/>
      <c r="AML10" s="410"/>
      <c r="AMM10" s="410"/>
      <c r="AWE10" s="410"/>
      <c r="AWF10" s="410"/>
      <c r="AWG10" s="410"/>
      <c r="AWH10" s="410"/>
      <c r="AWI10" s="410"/>
      <c r="BGA10" s="410"/>
      <c r="BGB10" s="410"/>
      <c r="BGC10" s="410"/>
      <c r="BGD10" s="410"/>
      <c r="BGE10" s="410"/>
      <c r="BPW10" s="410"/>
      <c r="BPX10" s="410"/>
      <c r="BPY10" s="410"/>
      <c r="BPZ10" s="410"/>
      <c r="BQA10" s="410"/>
      <c r="BZS10" s="410"/>
      <c r="BZT10" s="410"/>
      <c r="BZU10" s="410"/>
      <c r="BZV10" s="410"/>
      <c r="BZW10" s="410"/>
      <c r="CJO10" s="410"/>
      <c r="CJP10" s="410"/>
      <c r="CJQ10" s="410"/>
      <c r="CJR10" s="410"/>
      <c r="CJS10" s="410"/>
      <c r="CTK10" s="410"/>
      <c r="CTL10" s="410"/>
      <c r="CTM10" s="410"/>
      <c r="CTN10" s="410"/>
      <c r="CTO10" s="410"/>
      <c r="DDG10" s="410"/>
      <c r="DDH10" s="410"/>
      <c r="DDI10" s="410"/>
      <c r="DDJ10" s="410"/>
      <c r="DDK10" s="410"/>
      <c r="DNC10" s="410"/>
      <c r="DND10" s="410"/>
      <c r="DNE10" s="410"/>
      <c r="DNF10" s="410"/>
      <c r="DNG10" s="410"/>
      <c r="DWY10" s="410"/>
      <c r="DWZ10" s="410"/>
      <c r="DXA10" s="410"/>
      <c r="DXB10" s="410"/>
      <c r="DXC10" s="410"/>
      <c r="EGU10" s="410"/>
      <c r="EGV10" s="410"/>
      <c r="EGW10" s="410"/>
      <c r="EGX10" s="410"/>
      <c r="EGY10" s="410"/>
      <c r="EQQ10" s="410"/>
      <c r="EQR10" s="410"/>
      <c r="EQS10" s="410"/>
      <c r="EQT10" s="410"/>
      <c r="EQU10" s="410"/>
      <c r="FAM10" s="410"/>
      <c r="FAN10" s="410"/>
      <c r="FAO10" s="410"/>
      <c r="FAP10" s="410"/>
      <c r="FAQ10" s="410"/>
      <c r="FKI10" s="410"/>
      <c r="FKJ10" s="410"/>
      <c r="FKK10" s="410"/>
      <c r="FKL10" s="410"/>
      <c r="FKM10" s="410"/>
      <c r="FUE10" s="410"/>
      <c r="FUF10" s="410"/>
      <c r="FUG10" s="410"/>
      <c r="FUH10" s="410"/>
      <c r="FUI10" s="410"/>
      <c r="GEA10" s="410"/>
      <c r="GEB10" s="410"/>
      <c r="GEC10" s="410"/>
      <c r="GED10" s="410"/>
      <c r="GEE10" s="410"/>
      <c r="GNW10" s="410"/>
      <c r="GNX10" s="410"/>
      <c r="GNY10" s="410"/>
      <c r="GNZ10" s="410"/>
      <c r="GOA10" s="410"/>
      <c r="GXS10" s="410"/>
      <c r="GXT10" s="410"/>
      <c r="GXU10" s="410"/>
      <c r="GXV10" s="410"/>
      <c r="GXW10" s="410"/>
      <c r="HHO10" s="410"/>
      <c r="HHP10" s="410"/>
      <c r="HHQ10" s="410"/>
      <c r="HHR10" s="410"/>
      <c r="HHS10" s="410"/>
      <c r="HRK10" s="410"/>
      <c r="HRL10" s="410"/>
      <c r="HRM10" s="410"/>
      <c r="HRN10" s="410"/>
      <c r="HRO10" s="410"/>
      <c r="IBG10" s="410"/>
      <c r="IBH10" s="410"/>
      <c r="IBI10" s="410"/>
      <c r="IBJ10" s="410"/>
      <c r="IBK10" s="410"/>
      <c r="ILC10" s="410"/>
      <c r="ILD10" s="410"/>
      <c r="ILE10" s="410"/>
      <c r="ILF10" s="410"/>
      <c r="ILG10" s="410"/>
      <c r="IUY10" s="410"/>
      <c r="IUZ10" s="410"/>
      <c r="IVA10" s="410"/>
      <c r="IVB10" s="410"/>
      <c r="IVC10" s="410"/>
      <c r="JEU10" s="410"/>
      <c r="JEV10" s="410"/>
      <c r="JEW10" s="410"/>
      <c r="JEX10" s="410"/>
      <c r="JEY10" s="410"/>
      <c r="JOQ10" s="410"/>
      <c r="JOR10" s="410"/>
      <c r="JOS10" s="410"/>
      <c r="JOT10" s="410"/>
      <c r="JOU10" s="410"/>
      <c r="JYM10" s="410"/>
      <c r="JYN10" s="410"/>
      <c r="JYO10" s="410"/>
      <c r="JYP10" s="410"/>
      <c r="JYQ10" s="410"/>
      <c r="KII10" s="410"/>
      <c r="KIJ10" s="410"/>
      <c r="KIK10" s="410"/>
      <c r="KIL10" s="410"/>
      <c r="KIM10" s="410"/>
      <c r="KSE10" s="410"/>
      <c r="KSF10" s="410"/>
      <c r="KSG10" s="410"/>
      <c r="KSH10" s="410"/>
      <c r="KSI10" s="410"/>
      <c r="LCA10" s="410"/>
      <c r="LCB10" s="410"/>
      <c r="LCC10" s="410"/>
      <c r="LCD10" s="410"/>
      <c r="LCE10" s="410"/>
      <c r="LLW10" s="410"/>
      <c r="LLX10" s="410"/>
      <c r="LLY10" s="410"/>
      <c r="LLZ10" s="410"/>
      <c r="LMA10" s="410"/>
      <c r="LVS10" s="410"/>
      <c r="LVT10" s="410"/>
      <c r="LVU10" s="410"/>
      <c r="LVV10" s="410"/>
      <c r="LVW10" s="410"/>
      <c r="MFO10" s="410"/>
      <c r="MFP10" s="410"/>
      <c r="MFQ10" s="410"/>
      <c r="MFR10" s="410"/>
      <c r="MFS10" s="410"/>
      <c r="MPK10" s="410"/>
      <c r="MPL10" s="410"/>
      <c r="MPM10" s="410"/>
      <c r="MPN10" s="410"/>
      <c r="MPO10" s="410"/>
      <c r="MZG10" s="410"/>
      <c r="MZH10" s="410"/>
      <c r="MZI10" s="410"/>
      <c r="MZJ10" s="410"/>
      <c r="MZK10" s="410"/>
      <c r="NJC10" s="410"/>
      <c r="NJD10" s="410"/>
      <c r="NJE10" s="410"/>
      <c r="NJF10" s="410"/>
      <c r="NJG10" s="410"/>
      <c r="NSY10" s="410"/>
      <c r="NSZ10" s="410"/>
      <c r="NTA10" s="410"/>
      <c r="NTB10" s="410"/>
      <c r="NTC10" s="410"/>
      <c r="OCU10" s="410"/>
      <c r="OCV10" s="410"/>
      <c r="OCW10" s="410"/>
      <c r="OCX10" s="410"/>
      <c r="OCY10" s="410"/>
      <c r="OMQ10" s="410"/>
      <c r="OMR10" s="410"/>
      <c r="OMS10" s="410"/>
      <c r="OMT10" s="410"/>
      <c r="OMU10" s="410"/>
      <c r="OWM10" s="410"/>
      <c r="OWN10" s="410"/>
      <c r="OWO10" s="410"/>
      <c r="OWP10" s="410"/>
      <c r="OWQ10" s="410"/>
      <c r="PGI10" s="410"/>
      <c r="PGJ10" s="410"/>
      <c r="PGK10" s="410"/>
      <c r="PGL10" s="410"/>
      <c r="PGM10" s="410"/>
      <c r="PQE10" s="410"/>
      <c r="PQF10" s="410"/>
      <c r="PQG10" s="410"/>
      <c r="PQH10" s="410"/>
      <c r="PQI10" s="410"/>
      <c r="QAA10" s="410"/>
      <c r="QAB10" s="410"/>
      <c r="QAC10" s="410"/>
      <c r="QAD10" s="410"/>
      <c r="QAE10" s="410"/>
      <c r="QJW10" s="410"/>
      <c r="QJX10" s="410"/>
      <c r="QJY10" s="410"/>
      <c r="QJZ10" s="410"/>
      <c r="QKA10" s="410"/>
      <c r="QTS10" s="410"/>
      <c r="QTT10" s="410"/>
      <c r="QTU10" s="410"/>
      <c r="QTV10" s="410"/>
      <c r="QTW10" s="410"/>
      <c r="RDO10" s="410"/>
      <c r="RDP10" s="410"/>
      <c r="RDQ10" s="410"/>
      <c r="RDR10" s="410"/>
      <c r="RDS10" s="410"/>
      <c r="RNK10" s="410"/>
      <c r="RNL10" s="410"/>
      <c r="RNM10" s="410"/>
      <c r="RNN10" s="410"/>
      <c r="RNO10" s="410"/>
      <c r="RXG10" s="410"/>
      <c r="RXH10" s="410"/>
      <c r="RXI10" s="410"/>
      <c r="RXJ10" s="410"/>
      <c r="RXK10" s="410"/>
      <c r="SHC10" s="410"/>
      <c r="SHD10" s="410"/>
      <c r="SHE10" s="410"/>
      <c r="SHF10" s="410"/>
      <c r="SHG10" s="410"/>
      <c r="SQY10" s="410"/>
      <c r="SQZ10" s="410"/>
      <c r="SRA10" s="410"/>
      <c r="SRB10" s="410"/>
      <c r="SRC10" s="410"/>
      <c r="TAU10" s="410"/>
      <c r="TAV10" s="410"/>
      <c r="TAW10" s="410"/>
      <c r="TAX10" s="410"/>
      <c r="TAY10" s="410"/>
      <c r="TKQ10" s="410"/>
      <c r="TKR10" s="410"/>
      <c r="TKS10" s="410"/>
      <c r="TKT10" s="410"/>
      <c r="TKU10" s="410"/>
      <c r="TUM10" s="410"/>
      <c r="TUN10" s="410"/>
      <c r="TUO10" s="410"/>
      <c r="TUP10" s="410"/>
      <c r="TUQ10" s="410"/>
      <c r="UEI10" s="410"/>
      <c r="UEJ10" s="410"/>
      <c r="UEK10" s="410"/>
      <c r="UEL10" s="410"/>
      <c r="UEM10" s="410"/>
      <c r="UOE10" s="410"/>
      <c r="UOF10" s="410"/>
      <c r="UOG10" s="410"/>
      <c r="UOH10" s="410"/>
      <c r="UOI10" s="410"/>
      <c r="UYA10" s="410"/>
      <c r="UYB10" s="410"/>
      <c r="UYC10" s="410"/>
      <c r="UYD10" s="410"/>
      <c r="UYE10" s="410"/>
      <c r="VHW10" s="410"/>
      <c r="VHX10" s="410"/>
      <c r="VHY10" s="410"/>
      <c r="VHZ10" s="410"/>
      <c r="VIA10" s="410"/>
      <c r="VRS10" s="410"/>
      <c r="VRT10" s="410"/>
      <c r="VRU10" s="410"/>
      <c r="VRV10" s="410"/>
      <c r="VRW10" s="410"/>
      <c r="WBO10" s="410"/>
      <c r="WBP10" s="410"/>
      <c r="WBQ10" s="410"/>
      <c r="WBR10" s="410"/>
      <c r="WBS10" s="410"/>
      <c r="WLK10" s="410"/>
      <c r="WLL10" s="410"/>
      <c r="WLM10" s="410"/>
      <c r="WLN10" s="410"/>
      <c r="WLO10" s="410"/>
      <c r="WVG10" s="410"/>
      <c r="WVH10" s="410"/>
      <c r="WVI10" s="410"/>
      <c r="WVJ10" s="410"/>
      <c r="WVK10" s="410"/>
    </row>
    <row r="11" s="376" customFormat="true" ht="14.25" hidden="false" customHeight="false" outlineLevel="0" collapsed="false">
      <c r="A11" s="411" t="n">
        <v>5</v>
      </c>
      <c r="E11" s="416"/>
      <c r="F11" s="416"/>
      <c r="R11" s="385" t="n">
        <v>20</v>
      </c>
      <c r="S11" s="378" t="s">
        <v>278</v>
      </c>
      <c r="T11" s="386" t="n">
        <v>0.196</v>
      </c>
      <c r="U11" s="386" t="n">
        <v>0.2097</v>
      </c>
      <c r="V11" s="386" t="n">
        <v>0.2423</v>
      </c>
      <c r="W11" s="420"/>
      <c r="X11" s="421"/>
      <c r="Y11" s="421"/>
      <c r="Z11" s="421"/>
      <c r="AA11" s="421"/>
      <c r="AB11" s="389"/>
      <c r="AC11" s="389"/>
    </row>
    <row r="12" s="376" customFormat="true" ht="14.25" hidden="false" customHeight="false" outlineLevel="0" collapsed="false">
      <c r="A12" s="411" t="n">
        <v>6</v>
      </c>
      <c r="L12" s="376" t="s">
        <v>261</v>
      </c>
      <c r="M12" s="376" t="n">
        <f aca="false">VLOOKUP(C6,L14:M19,2,)</f>
        <v>1</v>
      </c>
      <c r="R12" s="392" t="n">
        <f aca="false">R3+10</f>
        <v>21</v>
      </c>
      <c r="S12" s="393" t="str">
        <f aca="false">S$3</f>
        <v>Administração Central</v>
      </c>
      <c r="T12" s="382" t="n">
        <v>0.038</v>
      </c>
      <c r="U12" s="382" t="n">
        <v>0.0401</v>
      </c>
      <c r="V12" s="382" t="n">
        <v>0.0467</v>
      </c>
      <c r="W12" s="422"/>
      <c r="X12" s="423" t="s">
        <v>279</v>
      </c>
      <c r="Y12" s="423"/>
      <c r="Z12" s="423"/>
      <c r="AA12" s="423"/>
      <c r="AB12" s="424" t="n">
        <f aca="false">ROUND(((1+AA3+AA4+AA5)*(1+AA6)*(1+AA7)/(1-AA8-AA9)-1),4)</f>
        <v>0.0183</v>
      </c>
      <c r="AC12" s="6" t="str">
        <f aca="false">IF(AB12&lt;X2,"ATENÇÃO! BDI inferior ao 1º quartil - OBRIGATÓRIA APRESENTAÇÃO DE JUSTIFICATIVA!",IF(AB12&gt;Z2,"ATENÇÃO! BDI superior ao 3º quartil - OBRIGATÓRIA APRESENTAÇÃO DE JUSTIFICATIVA!",""))</f>
        <v>ATENÇÃO! BDI inferior ao 1º quartil - OBRIGATÓRIA APRESENTAÇÃO DE JUSTIFICATIVA!</v>
      </c>
    </row>
    <row r="13" s="376" customFormat="true" ht="14.25" hidden="false" customHeight="false" outlineLevel="0" collapsed="false">
      <c r="F13" s="375"/>
      <c r="L13" s="376" t="s">
        <v>280</v>
      </c>
      <c r="M13" s="376" t="e">
        <f aca="false">VLOOKUP(C51,L14:M19,2,)</f>
        <v>#N/A</v>
      </c>
      <c r="R13" s="392" t="n">
        <f aca="false">R4+10</f>
        <v>22</v>
      </c>
      <c r="S13" s="393" t="str">
        <f aca="false">S$4</f>
        <v>Seguro e Garantia</v>
      </c>
      <c r="T13" s="382" t="n">
        <v>0.0032</v>
      </c>
      <c r="U13" s="382" t="n">
        <v>0.004</v>
      </c>
      <c r="V13" s="382" t="n">
        <v>0.0074</v>
      </c>
      <c r="W13" s="422"/>
      <c r="X13" s="423" t="s">
        <v>281</v>
      </c>
      <c r="Y13" s="423"/>
      <c r="Z13" s="423"/>
      <c r="AA13" s="423"/>
      <c r="AB13" s="424" t="n">
        <f aca="false">ROUND(((1+AA3+AA4+AA5)*(1+AA6)*(1+AA7)/(1-AA8-AA9-AA10)-1),4)</f>
        <v>0.0672</v>
      </c>
      <c r="AC13" s="6"/>
    </row>
    <row r="14" customFormat="false" ht="15" hidden="false" customHeight="false" outlineLevel="0" collapsed="false">
      <c r="B14" s="374"/>
      <c r="C14" s="425" t="s">
        <v>282</v>
      </c>
      <c r="D14" s="425"/>
      <c r="E14" s="425"/>
      <c r="L14" s="426" t="s">
        <v>263</v>
      </c>
      <c r="M14" s="427" t="n">
        <v>1</v>
      </c>
      <c r="N14" s="428" t="s">
        <v>283</v>
      </c>
      <c r="O14" s="428"/>
      <c r="P14" s="428"/>
      <c r="R14" s="392" t="n">
        <f aca="false">R5+10</f>
        <v>23</v>
      </c>
      <c r="S14" s="393" t="str">
        <f aca="false">S$5</f>
        <v>Risco</v>
      </c>
      <c r="T14" s="382" t="n">
        <v>0.005</v>
      </c>
      <c r="U14" s="382" t="n">
        <v>0.0056</v>
      </c>
      <c r="V14" s="382" t="n">
        <v>0.0097</v>
      </c>
      <c r="W14" s="422"/>
      <c r="X14" s="429"/>
      <c r="Y14" s="429"/>
      <c r="Z14" s="429"/>
      <c r="AA14" s="382"/>
      <c r="AC14" s="382" t="s">
        <v>280</v>
      </c>
    </row>
    <row r="15" customFormat="false" ht="26.85" hidden="false" customHeight="false" outlineLevel="0" collapsed="false">
      <c r="B15" s="430" t="s">
        <v>284</v>
      </c>
      <c r="C15" s="431" t="s">
        <v>285</v>
      </c>
      <c r="D15" s="431" t="s">
        <v>286</v>
      </c>
      <c r="E15" s="431" t="s">
        <v>287</v>
      </c>
      <c r="F15" s="432" t="s">
        <v>288</v>
      </c>
      <c r="L15" s="426" t="s">
        <v>278</v>
      </c>
      <c r="M15" s="427" t="n">
        <v>2</v>
      </c>
      <c r="N15" s="433" t="str">
        <f aca="false">IF(N16&lt;&gt;0,"","( X )")</f>
        <v>( X )</v>
      </c>
      <c r="O15" s="386" t="s">
        <v>289</v>
      </c>
      <c r="P15" s="434"/>
      <c r="R15" s="392" t="n">
        <f aca="false">R6+10</f>
        <v>24</v>
      </c>
      <c r="S15" s="393" t="str">
        <f aca="false">S$6</f>
        <v>Despesas Financeiras</v>
      </c>
      <c r="T15" s="382" t="n">
        <v>0.0102</v>
      </c>
      <c r="U15" s="382" t="n">
        <v>0.0111</v>
      </c>
      <c r="V15" s="382" t="n">
        <v>0.0121</v>
      </c>
      <c r="W15" s="526" t="e">
        <f aca="false">VLOOKUP(C51,$L$14:$M$19,2,FALSE())</f>
        <v>#N/A</v>
      </c>
      <c r="X15" s="381" t="s">
        <v>257</v>
      </c>
      <c r="Y15" s="381" t="s">
        <v>258</v>
      </c>
      <c r="Z15" s="381" t="s">
        <v>259</v>
      </c>
      <c r="AA15" s="381" t="s">
        <v>260</v>
      </c>
      <c r="AC15" s="382"/>
    </row>
    <row r="16" customFormat="false" ht="15" hidden="false" customHeight="false" outlineLevel="0" collapsed="false">
      <c r="B16" s="435" t="s">
        <v>290</v>
      </c>
      <c r="C16" s="436" t="n">
        <f aca="false">X3</f>
        <v>0.03</v>
      </c>
      <c r="D16" s="436" t="n">
        <f aca="false">Y3</f>
        <v>0.04</v>
      </c>
      <c r="E16" s="436" t="n">
        <f aca="false">Z3</f>
        <v>0.055</v>
      </c>
      <c r="F16" s="437"/>
      <c r="G16" s="384" t="str">
        <f aca="false">IF(F16=0,"",IF(F16&lt;C16,"Atenção, observar os intervalos!",IF(F16&gt;E16,"Atenção, observar os intervalos!","")))</f>
        <v/>
      </c>
      <c r="L16" s="426" t="s">
        <v>291</v>
      </c>
      <c r="M16" s="427" t="n">
        <v>3</v>
      </c>
      <c r="N16" s="438"/>
      <c r="O16" s="439" t="s">
        <v>292</v>
      </c>
      <c r="P16" s="440"/>
      <c r="R16" s="392" t="n">
        <f aca="false">R7+10</f>
        <v>25</v>
      </c>
      <c r="S16" s="393" t="str">
        <f aca="false">S$7</f>
        <v>Lucro</v>
      </c>
      <c r="T16" s="382" t="n">
        <v>0.0664</v>
      </c>
      <c r="U16" s="382" t="n">
        <v>0.073</v>
      </c>
      <c r="V16" s="382" t="n">
        <v>0.0869</v>
      </c>
      <c r="W16" s="387" t="e">
        <f aca="false">$W$15*10</f>
        <v>#N/A</v>
      </c>
      <c r="X16" s="388" t="e">
        <f aca="false">VLOOKUP($W16,$R$2:$V$55,3)</f>
        <v>#N/A</v>
      </c>
      <c r="Y16" s="388" t="e">
        <f aca="false">VLOOKUP($W16,$R$2:$V$55,4)</f>
        <v>#N/A</v>
      </c>
      <c r="Z16" s="388" t="e">
        <f aca="false">VLOOKUP($W16,$R$2:$V$55,5)</f>
        <v>#N/A</v>
      </c>
      <c r="AA16" s="389"/>
      <c r="AB16" s="389"/>
      <c r="AC16" s="389"/>
    </row>
    <row r="17" customFormat="false" ht="124.6" hidden="false" customHeight="false" outlineLevel="0" collapsed="false">
      <c r="B17" s="435" t="s">
        <v>293</v>
      </c>
      <c r="C17" s="436" t="n">
        <f aca="false">X4</f>
        <v>0.008</v>
      </c>
      <c r="D17" s="436" t="n">
        <f aca="false">Y4</f>
        <v>0.008</v>
      </c>
      <c r="E17" s="436" t="n">
        <f aca="false">Z4</f>
        <v>0.01</v>
      </c>
      <c r="F17" s="441"/>
      <c r="G17" s="384" t="str">
        <f aca="false">IF(F17=0,"",IF(F17&lt;C17,"Atenção, observar os intervalos!",IF(F17&gt;E17,"Atenção, observar os intervalos!","")))</f>
        <v/>
      </c>
      <c r="L17" s="426" t="s">
        <v>294</v>
      </c>
      <c r="M17" s="427" t="n">
        <v>4</v>
      </c>
      <c r="N17" s="442" t="s">
        <v>295</v>
      </c>
      <c r="O17" s="442"/>
      <c r="P17" s="442"/>
      <c r="R17" s="392" t="n">
        <f aca="false">R8+10</f>
        <v>26</v>
      </c>
      <c r="S17" s="393" t="str">
        <f aca="false">S$8</f>
        <v>PIS e COFINS</v>
      </c>
      <c r="T17" s="382"/>
      <c r="U17" s="382"/>
      <c r="V17" s="382"/>
      <c r="W17" s="394" t="e">
        <f aca="false">IF(W$16=10,(R3),IF(W$16=20,(R3+10),IF(W$16=30,(R3+20),IF(W$16=40,(R3+30),IF(W$16=50,(R3+40),IF(W$16=60,(R3+50)))))))</f>
        <v>#N/A</v>
      </c>
      <c r="X17" s="395" t="e">
        <f aca="false">VLOOKUP($W17,$R$2:$V$55,3)</f>
        <v>#N/A</v>
      </c>
      <c r="Y17" s="395" t="e">
        <f aca="false">VLOOKUP($W17,$R$2:$V$55,4)</f>
        <v>#N/A</v>
      </c>
      <c r="Z17" s="395" t="e">
        <f aca="false">VLOOKUP($W17,$R$2:$V$55,5)</f>
        <v>#N/A</v>
      </c>
      <c r="AA17" s="395" t="n">
        <f aca="false">F61</f>
        <v>0</v>
      </c>
    </row>
    <row r="18" customFormat="false" ht="15" hidden="false" customHeight="false" outlineLevel="0" collapsed="false">
      <c r="B18" s="435" t="s">
        <v>296</v>
      </c>
      <c r="C18" s="436" t="n">
        <f aca="false">X5</f>
        <v>0.0097</v>
      </c>
      <c r="D18" s="436" t="n">
        <f aca="false">Y5</f>
        <v>0.0127</v>
      </c>
      <c r="E18" s="436" t="n">
        <f aca="false">Z5</f>
        <v>0.0127</v>
      </c>
      <c r="F18" s="441"/>
      <c r="G18" s="384" t="str">
        <f aca="false">IF(F18=0,"",IF(F18&lt;C18,"Atenção, observar os intervalos!",IF(F18&gt;E18,"Atenção, observar os intervalos!","")))</f>
        <v/>
      </c>
      <c r="L18" s="426" t="s">
        <v>297</v>
      </c>
      <c r="M18" s="427" t="n">
        <v>5</v>
      </c>
      <c r="N18" s="443"/>
      <c r="O18" s="444" t="s">
        <v>298</v>
      </c>
      <c r="P18" s="445"/>
      <c r="R18" s="392" t="n">
        <f aca="false">R9+10</f>
        <v>27</v>
      </c>
      <c r="S18" s="393" t="str">
        <f aca="false">S$9</f>
        <v>ISSQN</v>
      </c>
      <c r="T18" s="382"/>
      <c r="U18" s="382"/>
      <c r="V18" s="382"/>
      <c r="W18" s="394" t="e">
        <f aca="false">IF(W$16=10,(R4),IF(W$16=20,(R4+10),IF(W$16=30,(R4+20),IF(W$16=40,(R4+30),IF(W$16=50,(R4+40),IF(W$16=60,(R4+50)))))))</f>
        <v>#N/A</v>
      </c>
      <c r="X18" s="395" t="e">
        <f aca="false">VLOOKUP($W18,$R$2:$V$55,3)</f>
        <v>#N/A</v>
      </c>
      <c r="Y18" s="395" t="e">
        <f aca="false">VLOOKUP($W18,$R$2:$V$55,4)</f>
        <v>#N/A</v>
      </c>
      <c r="Z18" s="395" t="e">
        <f aca="false">VLOOKUP($W18,$R$2:$V$55,5)</f>
        <v>#N/A</v>
      </c>
      <c r="AA18" s="395" t="n">
        <f aca="false">F62</f>
        <v>0</v>
      </c>
    </row>
    <row r="19" customFormat="false" ht="15" hidden="false" customHeight="false" outlineLevel="0" collapsed="false">
      <c r="B19" s="435" t="s">
        <v>299</v>
      </c>
      <c r="C19" s="436" t="n">
        <f aca="false">X6</f>
        <v>0.0059</v>
      </c>
      <c r="D19" s="436" t="n">
        <f aca="false">Y6</f>
        <v>0.0123</v>
      </c>
      <c r="E19" s="436" t="n">
        <f aca="false">Z6</f>
        <v>0.0139</v>
      </c>
      <c r="F19" s="441"/>
      <c r="G19" s="384" t="str">
        <f aca="false">IF(F19=0,"",IF(F19&lt;C19,"Atenção, observar os intervalos!",IF(F19&gt;E19,"Atenção, observar os intervalos!","")))</f>
        <v/>
      </c>
      <c r="L19" s="426" t="s">
        <v>300</v>
      </c>
      <c r="M19" s="427" t="n">
        <v>6</v>
      </c>
      <c r="N19" s="446" t="str">
        <f aca="false">IF(N20&lt;&gt;0,0,"( X )")</f>
        <v>( X )</v>
      </c>
      <c r="O19" s="386" t="s">
        <v>276</v>
      </c>
      <c r="P19" s="434"/>
      <c r="R19" s="392" t="n">
        <f aca="false">R10+10</f>
        <v>28</v>
      </c>
      <c r="S19" s="393" t="str">
        <f aca="false">S$10</f>
        <v>Cont.Prev s/Rec.Bruta (Lei 12844/13 - Desoneração)</v>
      </c>
      <c r="T19" s="382"/>
      <c r="U19" s="382"/>
      <c r="V19" s="382"/>
      <c r="W19" s="394" t="e">
        <f aca="false">IF(W$16=10,(R5),IF(W$16=20,(R5+10),IF(W$16=30,(R5+20),IF(W$16=40,(R5+30),IF(W$16=50,(R5+40),IF(W$16=60,(R5+50)))))))</f>
        <v>#N/A</v>
      </c>
      <c r="X19" s="395" t="e">
        <f aca="false">VLOOKUP($W19,$R$2:$V$55,3)</f>
        <v>#N/A</v>
      </c>
      <c r="Y19" s="395" t="e">
        <f aca="false">VLOOKUP($W19,$R$2:$V$55,4)</f>
        <v>#N/A</v>
      </c>
      <c r="Z19" s="395" t="e">
        <f aca="false">VLOOKUP($W19,$R$2:$V$55,5)</f>
        <v>#N/A</v>
      </c>
      <c r="AA19" s="395" t="n">
        <f aca="false">F63</f>
        <v>0</v>
      </c>
    </row>
    <row r="20" customFormat="false" ht="15" hidden="false" customHeight="false" outlineLevel="0" collapsed="false">
      <c r="B20" s="435" t="s">
        <v>301</v>
      </c>
      <c r="C20" s="436" t="n">
        <f aca="false">X7</f>
        <v>0.0616</v>
      </c>
      <c r="D20" s="436" t="n">
        <f aca="false">Y7</f>
        <v>0.074</v>
      </c>
      <c r="E20" s="436" t="n">
        <f aca="false">Z7</f>
        <v>0.0896</v>
      </c>
      <c r="F20" s="441"/>
      <c r="G20" s="384" t="str">
        <f aca="false">IF(F20=0,"",IF(F20&lt;C20,"Atenção, observar os intervalos!",IF(F20&gt;E20,"Atenção, observar os intervalos!","")))</f>
        <v/>
      </c>
      <c r="N20" s="438" t="n">
        <f aca="false">IF(B10=O20,"( X )",0)</f>
        <v>0</v>
      </c>
      <c r="O20" s="439" t="s">
        <v>302</v>
      </c>
      <c r="P20" s="440"/>
      <c r="R20" s="385" t="n">
        <v>30</v>
      </c>
      <c r="S20" s="378" t="s">
        <v>303</v>
      </c>
      <c r="T20" s="386" t="n">
        <v>0.2076</v>
      </c>
      <c r="U20" s="386" t="n">
        <v>0.2418</v>
      </c>
      <c r="V20" s="386" t="n">
        <v>0.2644</v>
      </c>
      <c r="W20" s="394" t="e">
        <f aca="false">IF(W$16=10,(R6),IF(W$16=20,(R6+10),IF(W$16=30,(R6+20),IF(W$16=40,(R6+30),IF(W$16=50,(R6+40),IF(W$16=60,(R6+50)))))))</f>
        <v>#N/A</v>
      </c>
      <c r="X20" s="395" t="e">
        <f aca="false">VLOOKUP($W20,$R$2:$V$55,3)</f>
        <v>#N/A</v>
      </c>
      <c r="Y20" s="395" t="e">
        <f aca="false">VLOOKUP($W20,$R$2:$V$55,4)</f>
        <v>#N/A</v>
      </c>
      <c r="Z20" s="395" t="e">
        <f aca="false">VLOOKUP($W20,$R$2:$V$55,5)</f>
        <v>#N/A</v>
      </c>
      <c r="AA20" s="395" t="n">
        <f aca="false">F64</f>
        <v>0</v>
      </c>
    </row>
    <row r="21" customFormat="false" ht="15" hidden="false" customHeight="false" outlineLevel="0" collapsed="false">
      <c r="B21" s="447" t="s">
        <v>304</v>
      </c>
      <c r="C21" s="447"/>
      <c r="D21" s="447"/>
      <c r="E21" s="447"/>
      <c r="F21" s="441"/>
      <c r="L21" s="448" t="s">
        <v>305</v>
      </c>
      <c r="M21" s="449"/>
      <c r="R21" s="392" t="n">
        <f aca="false">R12+10</f>
        <v>31</v>
      </c>
      <c r="S21" s="393" t="str">
        <f aca="false">S$3</f>
        <v>Administração Central</v>
      </c>
      <c r="T21" s="382" t="n">
        <v>0.0343</v>
      </c>
      <c r="U21" s="382" t="n">
        <v>0.0493</v>
      </c>
      <c r="V21" s="382" t="n">
        <v>0.0671</v>
      </c>
      <c r="W21" s="394" t="e">
        <f aca="false">IF(W$16=10,(R7),IF(W$16=20,(R7+10),IF(W$16=30,(R7+20),IF(W$16=40,(R7+30),IF(W$16=50,(R7+40),IF(W$16=60,(R7+50)))))))</f>
        <v>#N/A</v>
      </c>
      <c r="X21" s="395" t="e">
        <f aca="false">VLOOKUP($W21,$R$2:$V$55,3)</f>
        <v>#N/A</v>
      </c>
      <c r="Y21" s="395" t="e">
        <f aca="false">VLOOKUP($W21,$R$2:$V$55,4)</f>
        <v>#N/A</v>
      </c>
      <c r="Z21" s="395" t="e">
        <f aca="false">VLOOKUP($W21,$R$2:$V$55,5)</f>
        <v>#N/A</v>
      </c>
      <c r="AA21" s="395" t="n">
        <f aca="false">F65</f>
        <v>0</v>
      </c>
    </row>
    <row r="22" customFormat="false" ht="14.25" hidden="false" customHeight="false" outlineLevel="0" collapsed="false">
      <c r="B22" s="450" t="s">
        <v>306</v>
      </c>
      <c r="C22" s="450"/>
      <c r="D22" s="450"/>
      <c r="E22" s="450"/>
      <c r="F22" s="450"/>
      <c r="G22" s="451" t="str">
        <f aca="false">X1</f>
        <v>1º QUARTIL</v>
      </c>
      <c r="H22" s="451" t="str">
        <f aca="false">Y1</f>
        <v>MÉDIO</v>
      </c>
      <c r="I22" s="451" t="str">
        <f aca="false">Z1</f>
        <v>3º QUARTIL</v>
      </c>
      <c r="L22" s="452" t="s">
        <v>307</v>
      </c>
      <c r="M22" s="453" t="s">
        <v>48</v>
      </c>
      <c r="R22" s="392" t="n">
        <f aca="false">R13+10</f>
        <v>32</v>
      </c>
      <c r="S22" s="393" t="str">
        <f aca="false">S$4</f>
        <v>Seguro e Garantia</v>
      </c>
      <c r="T22" s="382" t="n">
        <v>0.0028</v>
      </c>
      <c r="U22" s="382" t="n">
        <v>0.0049</v>
      </c>
      <c r="V22" s="382" t="n">
        <v>0.0075</v>
      </c>
      <c r="W22" s="394" t="e">
        <f aca="false">IF(W$16=10,(R8),IF(W$16=20,(R8+10),IF(W$16=30,(R8+20),IF(W$16=40,(R8+30),IF(W$16=50,(R8+40),IF(W$16=60,(R8+50)))))))</f>
        <v>#N/A</v>
      </c>
      <c r="X22" s="395"/>
      <c r="Y22" s="395"/>
      <c r="Z22" s="395"/>
      <c r="AA22" s="395" t="n">
        <f aca="false">F66</f>
        <v>0</v>
      </c>
    </row>
    <row r="23" customFormat="false" ht="14.25" hidden="false" customHeight="false" outlineLevel="0" collapsed="false">
      <c r="B23" s="454" t="s">
        <v>308</v>
      </c>
      <c r="C23" s="454"/>
      <c r="D23" s="455" t="s">
        <v>309</v>
      </c>
      <c r="E23" s="455"/>
      <c r="F23" s="456" t="s">
        <v>310</v>
      </c>
      <c r="G23" s="451" t="n">
        <f aca="false">X2</f>
        <v>0.2034</v>
      </c>
      <c r="H23" s="451" t="n">
        <f aca="false">Y2</f>
        <v>0.2212</v>
      </c>
      <c r="I23" s="451" t="n">
        <f aca="false">Z2</f>
        <v>0.25</v>
      </c>
      <c r="L23" s="457" t="str">
        <f aca="false">IF(L22&lt;&gt;0,"","( X )")</f>
        <v/>
      </c>
      <c r="M23" s="458" t="s">
        <v>311</v>
      </c>
      <c r="R23" s="392" t="n">
        <f aca="false">R14+10</f>
        <v>33</v>
      </c>
      <c r="S23" s="393" t="str">
        <f aca="false">S$5</f>
        <v>Risco</v>
      </c>
      <c r="T23" s="382" t="n">
        <v>0.01</v>
      </c>
      <c r="U23" s="382" t="n">
        <v>0.0139</v>
      </c>
      <c r="V23" s="382" t="n">
        <v>0.0174</v>
      </c>
      <c r="W23" s="394" t="e">
        <f aca="false">IF(W$16=10,(R9),IF(W$16=20,(R9+10),IF(W$16=30,(R9+20),IF(W$16=40,(R9+30),IF(W$16=50,(R9+40),IF(W$16=60,(R9+50)))))))</f>
        <v>#N/A</v>
      </c>
      <c r="X23" s="395"/>
      <c r="Y23" s="395"/>
      <c r="Z23" s="395"/>
      <c r="AA23" s="395" t="n">
        <f aca="false">F70</f>
        <v>0</v>
      </c>
    </row>
    <row r="24" customFormat="false" ht="15" hidden="false" customHeight="false" outlineLevel="0" collapsed="false">
      <c r="B24" s="459" t="str">
        <f aca="false">'BDI REF.'!B24</f>
        <v>SOBRE MÃO-DE-OBRA</v>
      </c>
      <c r="C24" s="459"/>
      <c r="D24" s="460" t="n">
        <f aca="false">'BDI REF.'!D24</f>
        <v>0.03</v>
      </c>
      <c r="E24" s="460"/>
      <c r="F24" s="461" t="n">
        <f aca="false">'BDI REF.'!F24</f>
        <v>0.6</v>
      </c>
      <c r="G24" s="493"/>
      <c r="R24" s="392" t="n">
        <f aca="false">R15+10</f>
        <v>34</v>
      </c>
      <c r="S24" s="393" t="str">
        <f aca="false">S$6</f>
        <v>Despesas Financeiras</v>
      </c>
      <c r="T24" s="382" t="n">
        <v>0.0094</v>
      </c>
      <c r="U24" s="382" t="n">
        <v>0.0099</v>
      </c>
      <c r="V24" s="382" t="n">
        <v>0.0117</v>
      </c>
      <c r="W24" s="394" t="e">
        <f aca="false">IF(W$16=10,(R10),IF(W$16=20,(R10+10),IF(W$16=30,(R10+20),IF(W$16=40,(R10+30),IF(W$16=50,(R10+40),IF(W$16=60,(R10+50)))))))</f>
        <v>#N/A</v>
      </c>
      <c r="X24" s="395"/>
      <c r="Y24" s="395"/>
      <c r="Z24" s="395"/>
      <c r="AA24" s="395" t="n">
        <f aca="false">F71</f>
        <v>0.045</v>
      </c>
    </row>
    <row r="25" customFormat="false" ht="15" hidden="false" customHeight="false" outlineLevel="0" collapsed="false">
      <c r="B25" s="463" t="s">
        <v>312</v>
      </c>
      <c r="C25" s="463"/>
      <c r="D25" s="463"/>
      <c r="E25" s="463"/>
      <c r="F25" s="464" t="n">
        <f aca="false">D24*F24</f>
        <v>0.018</v>
      </c>
      <c r="R25" s="392" t="n">
        <f aca="false">R16+10</f>
        <v>35</v>
      </c>
      <c r="S25" s="393" t="str">
        <f aca="false">S$7</f>
        <v>Lucro</v>
      </c>
      <c r="T25" s="382" t="n">
        <v>0.0674</v>
      </c>
      <c r="U25" s="382" t="n">
        <v>0.0804</v>
      </c>
      <c r="V25" s="382" t="n">
        <v>0.094</v>
      </c>
      <c r="W25" s="420"/>
      <c r="X25" s="421"/>
      <c r="Y25" s="421"/>
      <c r="Z25" s="421"/>
      <c r="AA25" s="421"/>
      <c r="AB25" s="389"/>
      <c r="AC25" s="389"/>
    </row>
    <row r="26" customFormat="false" ht="15" hidden="false" customHeight="false" outlineLevel="0" collapsed="false">
      <c r="B26" s="465" t="s">
        <v>313</v>
      </c>
      <c r="C26" s="465"/>
      <c r="D26" s="465"/>
      <c r="E26" s="465"/>
      <c r="F26" s="466" t="n">
        <v>0.045</v>
      </c>
      <c r="G26" s="467"/>
      <c r="R26" s="392" t="n">
        <f aca="false">R17+10</f>
        <v>36</v>
      </c>
      <c r="S26" s="393" t="str">
        <f aca="false">S$8</f>
        <v>PIS e COFINS</v>
      </c>
      <c r="T26" s="382"/>
      <c r="U26" s="382"/>
      <c r="V26" s="382"/>
      <c r="W26" s="422"/>
      <c r="X26" s="423" t="s">
        <v>279</v>
      </c>
      <c r="Y26" s="423"/>
      <c r="Z26" s="423"/>
      <c r="AA26" s="423"/>
      <c r="AB26" s="424" t="n">
        <f aca="false">ROUND(((1+AA17+AA18+AA19)*(1+AA20)*(1+AA21)/(1-AA22-AA23)-1),4)</f>
        <v>0</v>
      </c>
      <c r="AC26" s="6" t="e">
        <f aca="false">IF(AB26&lt;X16,"ATENÇÃO! BDI inferior ao 1º quartil - OBRIGATÓRIA APRESENTAÇÃO DE JUSTIFICATIVA!",IF(AB26&gt;Z16,"ATENÇÃO! BDI superior ao 3º quartil - OBRIGATÓRIA APRESENTAÇÃO DE JUSTIFICATIVA!",""))</f>
        <v>#N/A</v>
      </c>
    </row>
    <row r="27" customFormat="false" ht="15" hidden="true" customHeight="true" outlineLevel="0" collapsed="false">
      <c r="B27" s="468" t="s">
        <v>305</v>
      </c>
      <c r="C27" s="469" t="s">
        <v>307</v>
      </c>
      <c r="D27" s="470" t="s">
        <v>48</v>
      </c>
      <c r="E27" s="471" t="str">
        <f aca="false">IF(C27&lt;&gt;0,"","( X )")</f>
        <v/>
      </c>
      <c r="F27" s="472" t="s">
        <v>311</v>
      </c>
      <c r="R27" s="392" t="n">
        <f aca="false">R18+10</f>
        <v>37</v>
      </c>
      <c r="S27" s="393" t="str">
        <f aca="false">S$9</f>
        <v>ISSQN</v>
      </c>
      <c r="T27" s="382"/>
      <c r="U27" s="382"/>
      <c r="V27" s="382"/>
      <c r="W27" s="422"/>
      <c r="X27" s="423" t="s">
        <v>281</v>
      </c>
      <c r="Y27" s="423"/>
      <c r="Z27" s="423"/>
      <c r="AA27" s="423"/>
      <c r="AB27" s="424" t="n">
        <f aca="false">ROUND(((1+AA17+AA18+AA19)*(1+AA20)*(1+AA21)/(1-AA22-AA23-AA24)-1),4)</f>
        <v>0.0471</v>
      </c>
      <c r="AC27" s="6"/>
    </row>
    <row r="28" customFormat="false" ht="15" hidden="false" customHeight="false" outlineLevel="0" collapsed="false">
      <c r="B28" s="473" t="s">
        <v>314</v>
      </c>
      <c r="C28" s="473"/>
      <c r="D28" s="473"/>
      <c r="E28" s="473"/>
      <c r="F28" s="474" t="n">
        <f aca="false">ROUND((((1+SUM(F$16:F$18))*(1+F$19)*(1+F$20))/(1-SUM(F$21,F$25)))-1,4)</f>
        <v>0.0183</v>
      </c>
      <c r="G28" s="384" t="str">
        <f aca="false">AC12</f>
        <v>ATENÇÃO! BDI inferior ao 1º quartil - OBRIGATÓRIA APRESENTAÇÃO DE JUSTIFICATIVA!</v>
      </c>
      <c r="R28" s="392" t="n">
        <f aca="false">R19+10</f>
        <v>38</v>
      </c>
      <c r="S28" s="393" t="str">
        <f aca="false">S$10</f>
        <v>Cont.Prev s/Rec.Bruta (Lei 12844/13 - Desoneração)</v>
      </c>
      <c r="T28" s="382"/>
      <c r="U28" s="382"/>
      <c r="V28" s="382"/>
      <c r="W28" s="422"/>
      <c r="X28" s="429"/>
      <c r="Y28" s="429"/>
      <c r="Z28" s="429"/>
      <c r="AA28" s="382"/>
    </row>
    <row r="29" customFormat="false" ht="15" hidden="false" customHeight="false" outlineLevel="0" collapsed="false">
      <c r="B29" s="475" t="s">
        <v>315</v>
      </c>
      <c r="C29" s="475"/>
      <c r="D29" s="475"/>
      <c r="E29" s="475"/>
      <c r="F29" s="476" t="n">
        <f aca="false">ROUND((((1+SUM(F$16:F$18))*(1+F$19)*(1+F$20))/(1-SUM(F$21,F$25,F26)))-1,4)</f>
        <v>0.0672</v>
      </c>
      <c r="R29" s="385" t="n">
        <v>40</v>
      </c>
      <c r="S29" s="378" t="s">
        <v>294</v>
      </c>
      <c r="T29" s="386" t="n">
        <v>0.24</v>
      </c>
      <c r="U29" s="386" t="n">
        <v>0.2584</v>
      </c>
      <c r="V29" s="386" t="n">
        <v>0.2786</v>
      </c>
      <c r="W29" s="420"/>
      <c r="X29" s="477"/>
      <c r="Y29" s="477"/>
      <c r="Z29" s="477"/>
      <c r="AA29" s="386"/>
      <c r="AB29" s="389"/>
      <c r="AC29" s="389"/>
    </row>
    <row r="30" customFormat="false" ht="14.25" hidden="false" customHeight="false" outlineLevel="0" collapsed="false">
      <c r="R30" s="392" t="n">
        <f aca="false">R21+10</f>
        <v>41</v>
      </c>
      <c r="S30" s="393" t="str">
        <f aca="false">S$3</f>
        <v>Administração Central</v>
      </c>
      <c r="T30" s="382" t="n">
        <v>0.0529</v>
      </c>
      <c r="U30" s="382" t="n">
        <v>0.0592</v>
      </c>
      <c r="V30" s="382" t="n">
        <v>0.0793</v>
      </c>
      <c r="W30" s="422"/>
      <c r="X30" s="429"/>
      <c r="Y30" s="429"/>
      <c r="Z30" s="429"/>
      <c r="AA30" s="382"/>
    </row>
    <row r="31" customFormat="false" ht="28.5" hidden="false" customHeight="true" outlineLevel="0" collapsed="false">
      <c r="B31" s="478" t="s">
        <v>316</v>
      </c>
      <c r="C31" s="478"/>
      <c r="D31" s="478"/>
      <c r="E31" s="478"/>
      <c r="F31" s="478"/>
      <c r="M31" s="479" t="s">
        <v>317</v>
      </c>
      <c r="N31" s="479"/>
      <c r="R31" s="392" t="n">
        <f aca="false">R22+10</f>
        <v>42</v>
      </c>
      <c r="S31" s="393" t="str">
        <f aca="false">S$4</f>
        <v>Seguro e Garantia</v>
      </c>
      <c r="T31" s="382" t="n">
        <v>0.0025</v>
      </c>
      <c r="U31" s="382" t="n">
        <v>0.0051</v>
      </c>
      <c r="V31" s="382" t="n">
        <v>0.0056</v>
      </c>
      <c r="W31" s="422"/>
      <c r="X31" s="429"/>
      <c r="Y31" s="429"/>
      <c r="Z31" s="429"/>
      <c r="AA31" s="382"/>
    </row>
    <row r="32" customFormat="false" ht="14.25" hidden="false" customHeight="false" outlineLevel="0" collapsed="false">
      <c r="M32" s="480"/>
      <c r="N32" s="398"/>
      <c r="R32" s="392" t="n">
        <f aca="false">R23+10</f>
        <v>43</v>
      </c>
      <c r="S32" s="393" t="str">
        <f aca="false">S$5</f>
        <v>Risco</v>
      </c>
      <c r="T32" s="382" t="n">
        <v>0.01</v>
      </c>
      <c r="U32" s="382" t="n">
        <v>0.0148</v>
      </c>
      <c r="V32" s="382" t="n">
        <v>0.0197</v>
      </c>
      <c r="W32" s="422"/>
      <c r="X32" s="429"/>
      <c r="Y32" s="429"/>
      <c r="Z32" s="429"/>
      <c r="AA32" s="382"/>
    </row>
    <row r="33" customFormat="false" ht="14.25" hidden="false" customHeight="false" outlineLevel="0" collapsed="false">
      <c r="B33" s="410" t="s">
        <v>318</v>
      </c>
      <c r="C33" s="410"/>
      <c r="D33" s="410"/>
      <c r="E33" s="410"/>
      <c r="F33" s="410"/>
      <c r="M33" s="481" t="n">
        <f aca="false">IF(N20&gt;0,88.33,117.57)</f>
        <v>117.57</v>
      </c>
      <c r="N33" s="481"/>
      <c r="R33" s="392" t="n">
        <f aca="false">R24+10</f>
        <v>44</v>
      </c>
      <c r="S33" s="393" t="str">
        <f aca="false">S$6</f>
        <v>Despesas Financeiras</v>
      </c>
      <c r="T33" s="382" t="n">
        <v>0.0101</v>
      </c>
      <c r="U33" s="382" t="n">
        <v>0.0107</v>
      </c>
      <c r="V33" s="382" t="n">
        <v>0.0111</v>
      </c>
      <c r="W33" s="422"/>
      <c r="X33" s="429"/>
      <c r="Y33" s="429"/>
      <c r="Z33" s="429"/>
      <c r="AA33" s="382"/>
    </row>
    <row r="34" customFormat="false" ht="14.25" hidden="false" customHeight="true" outlineLevel="0" collapsed="false">
      <c r="B34" s="467" t="s">
        <v>319</v>
      </c>
      <c r="C34" s="467"/>
      <c r="D34" s="467"/>
      <c r="E34" s="467"/>
      <c r="F34" s="467"/>
      <c r="M34" s="482" t="s">
        <v>320</v>
      </c>
      <c r="N34" s="482"/>
      <c r="R34" s="392" t="n">
        <f aca="false">R25+10</f>
        <v>45</v>
      </c>
      <c r="S34" s="393" t="str">
        <f aca="false">S$7</f>
        <v>Lucro</v>
      </c>
      <c r="T34" s="382" t="n">
        <v>0.08</v>
      </c>
      <c r="U34" s="382" t="n">
        <v>0.0831</v>
      </c>
      <c r="V34" s="382" t="n">
        <v>0.0951</v>
      </c>
      <c r="W34" s="422"/>
      <c r="X34" s="429"/>
      <c r="Y34" s="429"/>
      <c r="Z34" s="429"/>
      <c r="AA34" s="382"/>
    </row>
    <row r="35" customFormat="false" ht="14.25" hidden="false" customHeight="false" outlineLevel="0" collapsed="false">
      <c r="F35" s="115"/>
      <c r="M35" s="482"/>
      <c r="N35" s="482"/>
      <c r="R35" s="392" t="n">
        <f aca="false">R26+10</f>
        <v>46</v>
      </c>
      <c r="S35" s="393" t="str">
        <f aca="false">S$8</f>
        <v>PIS e COFINS</v>
      </c>
      <c r="T35" s="382"/>
      <c r="U35" s="382"/>
      <c r="V35" s="382"/>
      <c r="W35" s="422"/>
      <c r="X35" s="429"/>
      <c r="Y35" s="429"/>
      <c r="Z35" s="429"/>
      <c r="AA35" s="382"/>
    </row>
    <row r="36" customFormat="false" ht="14.25" hidden="false" customHeight="false" outlineLevel="0" collapsed="false">
      <c r="B36" s="483" t="s">
        <v>321</v>
      </c>
      <c r="C36" s="483"/>
      <c r="D36" s="483"/>
      <c r="E36" s="483"/>
      <c r="F36" s="483"/>
      <c r="M36" s="482"/>
      <c r="N36" s="482"/>
      <c r="R36" s="392" t="n">
        <f aca="false">R27+10</f>
        <v>47</v>
      </c>
      <c r="S36" s="393" t="str">
        <f aca="false">S$9</f>
        <v>ISSQN</v>
      </c>
      <c r="T36" s="382"/>
      <c r="U36" s="382"/>
      <c r="V36" s="382"/>
      <c r="W36" s="422"/>
      <c r="X36" s="429"/>
      <c r="Y36" s="429"/>
      <c r="Z36" s="429"/>
      <c r="AA36" s="382"/>
    </row>
    <row r="37" customFormat="false" ht="14.25" hidden="false" customHeight="false" outlineLevel="0" collapsed="false">
      <c r="B37" s="484" t="str">
        <f aca="false">CONCATENATE("Responsável Técnico da Empresa ",'ORÇ.GLOBAL EMPRESA'!C2)</f>
        <v>Responsável Técnico da Empresa </v>
      </c>
      <c r="C37" s="484"/>
      <c r="D37" s="484"/>
      <c r="E37" s="484"/>
      <c r="F37" s="484"/>
      <c r="M37" s="481" t="n">
        <f aca="false">IF(N20&gt;0,50.67,74.17)</f>
        <v>74.17</v>
      </c>
      <c r="N37" s="481"/>
      <c r="R37" s="392" t="n">
        <f aca="false">R28+10</f>
        <v>48</v>
      </c>
      <c r="S37" s="393" t="str">
        <f aca="false">S$10</f>
        <v>Cont.Prev s/Rec.Bruta (Lei 12844/13 - Desoneração)</v>
      </c>
      <c r="T37" s="382"/>
      <c r="U37" s="382"/>
      <c r="V37" s="382"/>
      <c r="W37" s="422"/>
      <c r="X37" s="429"/>
      <c r="Y37" s="429"/>
      <c r="Z37" s="429"/>
      <c r="AA37" s="382"/>
    </row>
    <row r="38" customFormat="false" ht="14.25" hidden="false" customHeight="false" outlineLevel="0" collapsed="false">
      <c r="B38" s="485" t="s">
        <v>177</v>
      </c>
      <c r="C38" s="485"/>
      <c r="D38" s="485"/>
      <c r="E38" s="485"/>
      <c r="F38" s="485"/>
      <c r="R38" s="385" t="n">
        <v>50</v>
      </c>
      <c r="S38" s="378" t="s">
        <v>297</v>
      </c>
      <c r="T38" s="386" t="n">
        <v>0.228</v>
      </c>
      <c r="U38" s="386" t="n">
        <v>0.2748</v>
      </c>
      <c r="V38" s="386" t="n">
        <v>0.3095</v>
      </c>
      <c r="W38" s="420"/>
      <c r="X38" s="477"/>
      <c r="Y38" s="477"/>
      <c r="Z38" s="477"/>
      <c r="AA38" s="386"/>
      <c r="AB38" s="389"/>
      <c r="AC38" s="389"/>
    </row>
    <row r="39" customFormat="false" ht="14.25" hidden="false" customHeight="false" outlineLevel="0" collapsed="false">
      <c r="B39" s="486" t="s">
        <v>322</v>
      </c>
      <c r="C39" s="486"/>
      <c r="D39" s="486"/>
      <c r="E39" s="486"/>
      <c r="F39" s="486"/>
      <c r="R39" s="392" t="n">
        <f aca="false">R30+10</f>
        <v>51</v>
      </c>
      <c r="S39" s="393" t="str">
        <f aca="false">S$3</f>
        <v>Administração Central</v>
      </c>
      <c r="T39" s="382" t="n">
        <v>0.04</v>
      </c>
      <c r="U39" s="382" t="n">
        <v>0.0552</v>
      </c>
      <c r="V39" s="382" t="n">
        <v>0.0785</v>
      </c>
      <c r="W39" s="422"/>
      <c r="X39" s="429"/>
      <c r="Y39" s="429"/>
      <c r="Z39" s="429"/>
      <c r="AA39" s="382"/>
    </row>
    <row r="40" customFormat="false" ht="108.75" hidden="false" customHeight="true" outlineLevel="0" collapsed="false">
      <c r="B40" s="487" t="str">
        <f aca="false">CONCATENATE("Declaro, conforme legislação tributária municipal, que a alíquota do ISS é de ",D24*100,"%, que a sua base de cálculo é ",B24,", e para fins de orçamento considera-se a incidência de ",F24*100,"% sobre o valor total do orçamento.","
Declaro, ainda, que a alternativa mais adequada para a Administração Pública, no caso desta obra em referência, é a adoção do ORÇAMENTO ",B10,", considerando-se a Lei n°13.161/2015 que trata da desoneração sobre a folha de pagamento.")</f>
        <v>Declaro, conforme legislação tributária municipal, que a alíquota do ISS é de 3%, que a sua base de cálculo é SOBRE MÃO-DE-OBRA, e para fins de orçamento considera-se a incidência de 60% sobre o valor total do orçamento.
Declaro, ainda, que a alternativa mais adequada para a Administração Pública, no caso desta obra em referência, é a adoção do ORÇAMENTO *** ESCOLHER COM OU SEM DESONERAÇÃO ***, considerando-se a Lei n°13.161/2015 que trata da desoneração sobre a folha de pagamento.</v>
      </c>
      <c r="C40" s="487"/>
      <c r="D40" s="487"/>
      <c r="E40" s="487"/>
      <c r="F40" s="487"/>
      <c r="R40" s="392" t="n">
        <f aca="false">R31+10</f>
        <v>52</v>
      </c>
      <c r="S40" s="393" t="str">
        <f aca="false">S$4</f>
        <v>Seguro e Garantia</v>
      </c>
      <c r="T40" s="382" t="n">
        <v>0.0081</v>
      </c>
      <c r="U40" s="382" t="n">
        <v>0.0122</v>
      </c>
      <c r="V40" s="382" t="n">
        <v>0.0199</v>
      </c>
      <c r="W40" s="422"/>
      <c r="X40" s="429"/>
      <c r="Y40" s="429"/>
      <c r="Z40" s="429"/>
      <c r="AA40" s="382"/>
    </row>
    <row r="41" customFormat="false" ht="14.25" hidden="false" customHeight="true" outlineLevel="0" collapsed="false">
      <c r="B41" s="488" t="s">
        <v>333</v>
      </c>
      <c r="C41" s="488"/>
      <c r="D41" s="488"/>
      <c r="E41" s="488"/>
      <c r="F41" s="488"/>
      <c r="R41" s="392" t="n">
        <f aca="false">R32+10</f>
        <v>53</v>
      </c>
      <c r="S41" s="393" t="str">
        <f aca="false">S$5</f>
        <v>Risco</v>
      </c>
      <c r="T41" s="382" t="n">
        <v>0.0146</v>
      </c>
      <c r="U41" s="382" t="n">
        <v>0.0232</v>
      </c>
      <c r="V41" s="382" t="n">
        <v>0.0316</v>
      </c>
      <c r="W41" s="422"/>
      <c r="X41" s="429"/>
      <c r="Y41" s="429"/>
      <c r="Z41" s="429"/>
      <c r="AA41" s="382"/>
    </row>
    <row r="42" customFormat="false" ht="14.25" hidden="false" customHeight="false" outlineLevel="0" collapsed="false">
      <c r="B42" s="489" t="s">
        <v>324</v>
      </c>
      <c r="C42" s="528" t="str">
        <f aca="false">IF('BDI REF.'!C42&gt;0,'BDI REF.'!C42,"")</f>
        <v/>
      </c>
      <c r="D42" s="528"/>
      <c r="E42" s="528"/>
      <c r="F42" s="528"/>
      <c r="R42" s="392" t="n">
        <f aca="false">R33+10</f>
        <v>54</v>
      </c>
      <c r="S42" s="393" t="str">
        <f aca="false">S$6</f>
        <v>Despesas Financeiras</v>
      </c>
      <c r="T42" s="382" t="n">
        <v>0.0094</v>
      </c>
      <c r="U42" s="382" t="n">
        <v>0.0102</v>
      </c>
      <c r="V42" s="382" t="n">
        <v>0.0133</v>
      </c>
      <c r="W42" s="422"/>
      <c r="X42" s="429"/>
      <c r="Y42" s="429"/>
      <c r="Z42" s="429"/>
      <c r="AA42" s="382"/>
    </row>
    <row r="43" customFormat="false" ht="14.25" hidden="false" customHeight="false" outlineLevel="0" collapsed="false">
      <c r="B43" s="489" t="s">
        <v>325</v>
      </c>
      <c r="C43" s="528" t="str">
        <f aca="false">IF('BDI REF.'!C43&gt;0,'BDI REF.'!C43,"")</f>
        <v/>
      </c>
      <c r="D43" s="528"/>
      <c r="E43" s="528"/>
      <c r="F43" s="528"/>
      <c r="R43" s="392" t="n">
        <f aca="false">R34+10</f>
        <v>55</v>
      </c>
      <c r="S43" s="393" t="str">
        <f aca="false">S$7</f>
        <v>Lucro</v>
      </c>
      <c r="T43" s="382" t="n">
        <v>0.0714</v>
      </c>
      <c r="U43" s="382" t="n">
        <v>0.084</v>
      </c>
      <c r="V43" s="382" t="n">
        <v>0.1043</v>
      </c>
      <c r="W43" s="422"/>
      <c r="X43" s="429"/>
      <c r="Y43" s="429"/>
      <c r="Z43" s="429"/>
      <c r="AA43" s="382"/>
    </row>
    <row r="44" customFormat="false" ht="14.25" hidden="false" customHeight="false" outlineLevel="0" collapsed="false">
      <c r="B44" s="491" t="s">
        <v>326</v>
      </c>
      <c r="C44" s="529" t="str">
        <f aca="false">IF('BDI REF.'!C44&gt;0,'BDI REF.'!C44,"")</f>
        <v/>
      </c>
      <c r="D44" s="529"/>
      <c r="E44" s="529"/>
      <c r="F44" s="529"/>
      <c r="R44" s="392" t="n">
        <f aca="false">R35+10</f>
        <v>56</v>
      </c>
      <c r="S44" s="393" t="str">
        <f aca="false">S$8</f>
        <v>PIS e COFINS</v>
      </c>
      <c r="T44" s="382"/>
      <c r="U44" s="382"/>
      <c r="V44" s="382"/>
      <c r="W44" s="422"/>
      <c r="X44" s="429"/>
      <c r="Y44" s="429"/>
      <c r="Z44" s="429"/>
      <c r="AA44" s="382"/>
    </row>
    <row r="45" customFormat="false" ht="14.25" hidden="true" customHeight="false" outlineLevel="0" collapsed="false">
      <c r="R45" s="392" t="n">
        <f aca="false">R36+10</f>
        <v>57</v>
      </c>
      <c r="S45" s="393" t="str">
        <f aca="false">S$9</f>
        <v>ISSQN</v>
      </c>
      <c r="T45" s="382"/>
      <c r="U45" s="382"/>
      <c r="V45" s="382"/>
      <c r="W45" s="422"/>
      <c r="X45" s="429"/>
      <c r="Y45" s="429"/>
      <c r="Z45" s="429"/>
      <c r="AA45" s="382"/>
    </row>
    <row r="46" customFormat="false" ht="14.25" hidden="true" customHeight="false" outlineLevel="0" collapsed="false">
      <c r="R46" s="392" t="n">
        <f aca="false">R37+10</f>
        <v>58</v>
      </c>
      <c r="S46" s="393" t="str">
        <f aca="false">S$10</f>
        <v>Cont.Prev s/Rec.Bruta (Lei 12844/13 - Desoneração)</v>
      </c>
      <c r="T46" s="382"/>
      <c r="U46" s="382"/>
      <c r="V46" s="382"/>
      <c r="W46" s="422"/>
      <c r="X46" s="429"/>
      <c r="Y46" s="429"/>
      <c r="Z46" s="429"/>
      <c r="AA46" s="382"/>
    </row>
    <row r="47" customFormat="false" ht="17.35" hidden="false" customHeight="false" outlineLevel="0" collapsed="false">
      <c r="B47" s="383" t="s">
        <v>327</v>
      </c>
      <c r="C47" s="383"/>
      <c r="D47" s="383"/>
      <c r="E47" s="383"/>
      <c r="F47" s="383"/>
      <c r="G47" s="493"/>
      <c r="R47" s="385" t="n">
        <v>60</v>
      </c>
      <c r="S47" s="378" t="s">
        <v>300</v>
      </c>
      <c r="T47" s="386" t="n">
        <v>0.111</v>
      </c>
      <c r="U47" s="386" t="n">
        <v>0.1402</v>
      </c>
      <c r="V47" s="386" t="n">
        <v>0.168</v>
      </c>
      <c r="W47" s="389"/>
      <c r="X47" s="389"/>
      <c r="Y47" s="389"/>
      <c r="Z47" s="389"/>
      <c r="AA47" s="389"/>
      <c r="AB47" s="389"/>
      <c r="AC47" s="389"/>
    </row>
    <row r="48" customFormat="false" ht="14.25" hidden="false" customHeight="false" outlineLevel="0" collapsed="false">
      <c r="B48" s="391" t="str">
        <f aca="false">B3</f>
        <v>Nº do Contrato de Repasse/Financ.: </v>
      </c>
      <c r="C48" s="391"/>
      <c r="D48" s="391"/>
      <c r="E48" s="391"/>
      <c r="F48" s="391"/>
      <c r="R48" s="392" t="n">
        <f aca="false">R39+10</f>
        <v>61</v>
      </c>
      <c r="S48" s="393" t="str">
        <f aca="false">S$3</f>
        <v>Administração Central</v>
      </c>
      <c r="T48" s="382" t="n">
        <v>0.015</v>
      </c>
      <c r="U48" s="382" t="n">
        <v>0.0345</v>
      </c>
      <c r="V48" s="382" t="n">
        <v>0.0449</v>
      </c>
      <c r="W48" s="422"/>
      <c r="X48" s="429"/>
      <c r="Y48" s="429"/>
      <c r="Z48" s="429"/>
      <c r="AA48" s="382"/>
    </row>
    <row r="49" customFormat="false" ht="26.25" hidden="false" customHeight="true" outlineLevel="0" collapsed="false">
      <c r="B49" s="396" t="str">
        <f aca="false">B4</f>
        <v>Empreendimento: SUBSTITUIÇÃO TELHAS UBS SOCAVÃO</v>
      </c>
      <c r="C49" s="396"/>
      <c r="D49" s="396"/>
      <c r="E49" s="396"/>
      <c r="F49" s="396"/>
      <c r="R49" s="392" t="n">
        <f aca="false">R40+10</f>
        <v>62</v>
      </c>
      <c r="S49" s="393" t="str">
        <f aca="false">S$4</f>
        <v>Seguro e Garantia</v>
      </c>
      <c r="T49" s="382" t="n">
        <v>0.003</v>
      </c>
      <c r="U49" s="382" t="n">
        <v>0.0048</v>
      </c>
      <c r="V49" s="382" t="n">
        <v>0.0082</v>
      </c>
      <c r="W49" s="422"/>
      <c r="X49" s="429"/>
      <c r="Y49" s="429"/>
      <c r="Z49" s="429"/>
      <c r="AA49" s="382"/>
    </row>
    <row r="50" customFormat="false" ht="14.25" hidden="false" customHeight="false" outlineLevel="0" collapsed="false">
      <c r="B50" s="399" t="str">
        <f aca="false">B5</f>
        <v>Programa: </v>
      </c>
      <c r="C50" s="399"/>
      <c r="D50" s="399"/>
      <c r="E50" s="399"/>
      <c r="F50" s="399"/>
      <c r="R50" s="392" t="n">
        <f aca="false">R41+10</f>
        <v>63</v>
      </c>
      <c r="S50" s="393" t="str">
        <f aca="false">S$5</f>
        <v>Risco</v>
      </c>
      <c r="T50" s="382" t="n">
        <v>0.0056</v>
      </c>
      <c r="U50" s="382" t="n">
        <v>0.0085</v>
      </c>
      <c r="V50" s="382" t="n">
        <v>0.0089</v>
      </c>
      <c r="W50" s="422"/>
      <c r="X50" s="429"/>
      <c r="Y50" s="429"/>
      <c r="Z50" s="429"/>
      <c r="AA50" s="382"/>
    </row>
    <row r="51" customFormat="false" ht="15.75" hidden="false" customHeight="true" outlineLevel="0" collapsed="false">
      <c r="B51" s="407" t="s">
        <v>269</v>
      </c>
      <c r="C51" s="527" t="str">
        <f aca="false">'BDI REF.'!C51</f>
        <v>*** ESCOLHER O TIPO DE OBRA ***</v>
      </c>
      <c r="D51" s="527"/>
      <c r="E51" s="527"/>
      <c r="F51" s="527"/>
      <c r="R51" s="392" t="n">
        <f aca="false">R42+10</f>
        <v>64</v>
      </c>
      <c r="S51" s="393" t="str">
        <f aca="false">S$6</f>
        <v>Despesas Financeiras</v>
      </c>
      <c r="T51" s="382" t="n">
        <v>0.0085</v>
      </c>
      <c r="U51" s="382" t="n">
        <v>0.0085</v>
      </c>
      <c r="V51" s="382" t="n">
        <v>0.0111</v>
      </c>
      <c r="W51" s="422"/>
      <c r="X51" s="429"/>
      <c r="Y51" s="429"/>
      <c r="Z51" s="429"/>
      <c r="AA51" s="382"/>
    </row>
    <row r="52" customFormat="false" ht="14.25" hidden="false" customHeight="false" outlineLevel="0" collapsed="false">
      <c r="B52" s="376"/>
      <c r="C52" s="376"/>
      <c r="D52" s="376"/>
      <c r="E52" s="376"/>
      <c r="F52" s="376"/>
      <c r="H52" s="374"/>
      <c r="R52" s="392" t="n">
        <f aca="false">R43+10</f>
        <v>65</v>
      </c>
      <c r="S52" s="393" t="str">
        <f aca="false">S$7</f>
        <v>Lucro</v>
      </c>
      <c r="T52" s="382" t="n">
        <v>0.035</v>
      </c>
      <c r="U52" s="382" t="n">
        <v>0.0511</v>
      </c>
      <c r="V52" s="382" t="n">
        <v>0.0622</v>
      </c>
      <c r="W52" s="422"/>
      <c r="X52" s="429"/>
      <c r="Y52" s="429"/>
      <c r="Z52" s="429"/>
      <c r="AA52" s="382"/>
    </row>
    <row r="53" customFormat="false" ht="26.25" hidden="false" customHeight="true" outlineLevel="0" collapsed="false">
      <c r="B53" s="414" t="s">
        <v>273</v>
      </c>
      <c r="C53" s="414"/>
      <c r="D53" s="414"/>
      <c r="E53" s="414"/>
      <c r="F53" s="414"/>
      <c r="R53" s="392" t="n">
        <f aca="false">R44+10</f>
        <v>66</v>
      </c>
      <c r="S53" s="393" t="str">
        <f aca="false">S$8</f>
        <v>PIS e COFINS</v>
      </c>
      <c r="T53" s="382"/>
      <c r="U53" s="382"/>
      <c r="V53" s="382"/>
      <c r="W53" s="422"/>
      <c r="X53" s="429"/>
      <c r="Y53" s="429"/>
      <c r="Z53" s="429"/>
      <c r="AA53" s="382"/>
    </row>
    <row r="54" customFormat="false" ht="3" hidden="false" customHeight="true" outlineLevel="0" collapsed="false">
      <c r="B54" s="415"/>
      <c r="C54" s="416"/>
      <c r="D54" s="416"/>
      <c r="E54" s="416"/>
      <c r="F54" s="417"/>
      <c r="R54" s="392" t="n">
        <f aca="false">R45+10</f>
        <v>67</v>
      </c>
      <c r="S54" s="393" t="str">
        <f aca="false">S$9</f>
        <v>ISSQN</v>
      </c>
      <c r="T54" s="382"/>
      <c r="U54" s="382"/>
      <c r="V54" s="382"/>
      <c r="W54" s="422"/>
      <c r="X54" s="429"/>
      <c r="Y54" s="429"/>
      <c r="Z54" s="429"/>
      <c r="AA54" s="382"/>
    </row>
    <row r="55" customFormat="false" ht="14.25" hidden="false" customHeight="false" outlineLevel="0" collapsed="false">
      <c r="B55" s="494" t="str">
        <f aca="false">B10</f>
        <v>*** ESCOLHER COM OU SEM DESONERAÇÃO ***</v>
      </c>
      <c r="C55" s="494"/>
      <c r="D55" s="494"/>
      <c r="E55" s="494"/>
      <c r="F55" s="494"/>
      <c r="R55" s="392" t="n">
        <f aca="false">R46+10</f>
        <v>68</v>
      </c>
      <c r="S55" s="393" t="str">
        <f aca="false">S$10</f>
        <v>Cont.Prev s/Rec.Bruta (Lei 12844/13 - Desoneração)</v>
      </c>
      <c r="T55" s="382"/>
      <c r="U55" s="382"/>
      <c r="V55" s="382"/>
      <c r="W55" s="422"/>
      <c r="X55" s="429"/>
      <c r="Y55" s="429"/>
      <c r="Z55" s="429"/>
      <c r="AA55" s="382"/>
    </row>
    <row r="56" customFormat="false" ht="14.25" hidden="false" customHeight="false" outlineLevel="0" collapsed="false">
      <c r="B56" s="376"/>
      <c r="C56" s="376"/>
      <c r="D56" s="376"/>
      <c r="E56" s="416"/>
      <c r="F56" s="416"/>
    </row>
    <row r="57" customFormat="false" ht="14.25" hidden="false" customHeight="false" outlineLevel="0" collapsed="false">
      <c r="B57" s="376"/>
      <c r="C57" s="376"/>
      <c r="D57" s="376"/>
      <c r="E57" s="376"/>
      <c r="F57" s="376"/>
    </row>
    <row r="58" customFormat="false" ht="14.25" hidden="false" customHeight="false" outlineLevel="0" collapsed="false">
      <c r="B58" s="376"/>
      <c r="C58" s="376"/>
      <c r="D58" s="376"/>
      <c r="E58" s="376"/>
      <c r="F58" s="375"/>
    </row>
    <row r="59" customFormat="false" ht="15" hidden="false" customHeight="false" outlineLevel="0" collapsed="false">
      <c r="B59" s="374"/>
      <c r="C59" s="425" t="s">
        <v>282</v>
      </c>
      <c r="D59" s="425"/>
      <c r="E59" s="425"/>
    </row>
    <row r="60" customFormat="false" ht="26.85" hidden="false" customHeight="false" outlineLevel="0" collapsed="false">
      <c r="B60" s="430" t="s">
        <v>284</v>
      </c>
      <c r="C60" s="431" t="s">
        <v>285</v>
      </c>
      <c r="D60" s="431" t="s">
        <v>286</v>
      </c>
      <c r="E60" s="431" t="s">
        <v>287</v>
      </c>
      <c r="F60" s="432" t="s">
        <v>288</v>
      </c>
    </row>
    <row r="61" customFormat="false" ht="15" hidden="false" customHeight="false" outlineLevel="0" collapsed="false">
      <c r="B61" s="435" t="s">
        <v>290</v>
      </c>
      <c r="C61" s="436" t="e">
        <f aca="false">X17</f>
        <v>#N/A</v>
      </c>
      <c r="D61" s="436" t="e">
        <f aca="false">Y17</f>
        <v>#N/A</v>
      </c>
      <c r="E61" s="436" t="e">
        <f aca="false">Z17</f>
        <v>#N/A</v>
      </c>
      <c r="F61" s="437"/>
      <c r="G61" s="384" t="str">
        <f aca="false">IF(F61=0,"",IF(F61&lt;C61,"Atenção, observar os intervalos!",IF(F61&gt;E61,"Atenção, observar os intervalos!","")))</f>
        <v/>
      </c>
    </row>
    <row r="62" customFormat="false" ht="15" hidden="false" customHeight="false" outlineLevel="0" collapsed="false">
      <c r="B62" s="435" t="s">
        <v>293</v>
      </c>
      <c r="C62" s="436" t="e">
        <f aca="false">X18</f>
        <v>#N/A</v>
      </c>
      <c r="D62" s="436" t="e">
        <f aca="false">Y18</f>
        <v>#N/A</v>
      </c>
      <c r="E62" s="436" t="e">
        <f aca="false">Z18</f>
        <v>#N/A</v>
      </c>
      <c r="F62" s="441"/>
      <c r="G62" s="384" t="str">
        <f aca="false">IF(F62=0,"",IF(F62&lt;C62,"Atenção, observar os intervalos!",IF(F62&gt;E62,"Atenção, observar os intervalos!","")))</f>
        <v/>
      </c>
    </row>
    <row r="63" customFormat="false" ht="15" hidden="false" customHeight="false" outlineLevel="0" collapsed="false">
      <c r="B63" s="435" t="s">
        <v>296</v>
      </c>
      <c r="C63" s="436" t="e">
        <f aca="false">X19</f>
        <v>#N/A</v>
      </c>
      <c r="D63" s="436" t="e">
        <f aca="false">Y19</f>
        <v>#N/A</v>
      </c>
      <c r="E63" s="436" t="e">
        <f aca="false">Z19</f>
        <v>#N/A</v>
      </c>
      <c r="F63" s="441"/>
      <c r="G63" s="384" t="str">
        <f aca="false">IF(F63=0,"",IF(F63&lt;C63,"Atenção, observar os intervalos!",IF(F63&gt;E63,"Atenção, observar os intervalos!","")))</f>
        <v/>
      </c>
    </row>
    <row r="64" customFormat="false" ht="15" hidden="false" customHeight="false" outlineLevel="0" collapsed="false">
      <c r="B64" s="435" t="s">
        <v>299</v>
      </c>
      <c r="C64" s="436" t="e">
        <f aca="false">X20</f>
        <v>#N/A</v>
      </c>
      <c r="D64" s="436" t="e">
        <f aca="false">Y20</f>
        <v>#N/A</v>
      </c>
      <c r="E64" s="436" t="e">
        <f aca="false">Z20</f>
        <v>#N/A</v>
      </c>
      <c r="F64" s="441"/>
      <c r="G64" s="384" t="str">
        <f aca="false">IF(F64=0,"",IF(F64&lt;C64,"Atenção, observar os intervalos!",IF(F64&gt;E64,"Atenção, observar os intervalos!","")))</f>
        <v/>
      </c>
    </row>
    <row r="65" customFormat="false" ht="15" hidden="false" customHeight="false" outlineLevel="0" collapsed="false">
      <c r="B65" s="435" t="s">
        <v>301</v>
      </c>
      <c r="C65" s="436" t="e">
        <f aca="false">X21</f>
        <v>#N/A</v>
      </c>
      <c r="D65" s="436" t="e">
        <f aca="false">Y21</f>
        <v>#N/A</v>
      </c>
      <c r="E65" s="436" t="e">
        <f aca="false">Z21</f>
        <v>#N/A</v>
      </c>
      <c r="F65" s="441"/>
      <c r="G65" s="384" t="str">
        <f aca="false">IF(F65=0,"",IF(F65&lt;C65,"Atenção, observar os intervalos!",IF(F65&gt;E65,"Atenção, observar os intervalos!","")))</f>
        <v/>
      </c>
    </row>
    <row r="66" customFormat="false" ht="15" hidden="false" customHeight="false" outlineLevel="0" collapsed="false">
      <c r="B66" s="447" t="s">
        <v>304</v>
      </c>
      <c r="C66" s="447"/>
      <c r="D66" s="447"/>
      <c r="E66" s="447"/>
      <c r="F66" s="441"/>
    </row>
    <row r="67" customFormat="false" ht="14.25" hidden="false" customHeight="false" outlineLevel="0" collapsed="false">
      <c r="B67" s="450" t="s">
        <v>306</v>
      </c>
      <c r="C67" s="450"/>
      <c r="D67" s="450"/>
      <c r="E67" s="450"/>
      <c r="F67" s="450"/>
    </row>
    <row r="68" customFormat="false" ht="14.25" hidden="false" customHeight="false" outlineLevel="0" collapsed="false">
      <c r="B68" s="454" t="s">
        <v>308</v>
      </c>
      <c r="C68" s="454"/>
      <c r="D68" s="455" t="s">
        <v>309</v>
      </c>
      <c r="E68" s="455"/>
      <c r="F68" s="456" t="s">
        <v>310</v>
      </c>
    </row>
    <row r="69" customFormat="false" ht="15" hidden="false" customHeight="false" outlineLevel="0" collapsed="false">
      <c r="B69" s="530" t="str">
        <f aca="false">IF('BDI REF.'!B69="","",'BDI REF.'!B69)</f>
        <v>SOBRE MÃO-DE-OBRA</v>
      </c>
      <c r="C69" s="530"/>
      <c r="D69" s="460" t="n">
        <f aca="false">IF('BDI REF.'!D69&gt;0,'BDI REF.'!D69,)</f>
        <v>0</v>
      </c>
      <c r="E69" s="460"/>
      <c r="F69" s="461" t="n">
        <f aca="false">'BDI REF.'!F69</f>
        <v>0</v>
      </c>
    </row>
    <row r="70" customFormat="false" ht="15" hidden="false" customHeight="false" outlineLevel="0" collapsed="false">
      <c r="B70" s="463" t="s">
        <v>312</v>
      </c>
      <c r="C70" s="463"/>
      <c r="D70" s="463"/>
      <c r="E70" s="463"/>
      <c r="F70" s="464" t="n">
        <f aca="false">D69*F69</f>
        <v>0</v>
      </c>
    </row>
    <row r="71" customFormat="false" ht="15.75" hidden="false" customHeight="true" outlineLevel="0" collapsed="false">
      <c r="B71" s="475" t="s">
        <v>313</v>
      </c>
      <c r="C71" s="475"/>
      <c r="D71" s="475"/>
      <c r="E71" s="475"/>
      <c r="F71" s="466" t="n">
        <v>0.045</v>
      </c>
    </row>
    <row r="72" customFormat="false" ht="14.25" hidden="true" customHeight="false" outlineLevel="0" collapsed="false">
      <c r="B72" s="498" t="s">
        <v>305</v>
      </c>
      <c r="C72" s="499" t="s">
        <v>307</v>
      </c>
      <c r="D72" s="500" t="s">
        <v>48</v>
      </c>
      <c r="E72" s="501" t="str">
        <f aca="false">IF(C72&lt;&gt;0,"","( X )")</f>
        <v/>
      </c>
      <c r="F72" s="502" t="s">
        <v>311</v>
      </c>
    </row>
    <row r="73" customFormat="false" ht="15" hidden="false" customHeight="false" outlineLevel="0" collapsed="false">
      <c r="B73" s="473" t="s">
        <v>314</v>
      </c>
      <c r="C73" s="473"/>
      <c r="D73" s="473"/>
      <c r="E73" s="473"/>
      <c r="F73" s="474" t="n">
        <f aca="false">ROUND((((1+SUM(F$61:F$63))*(1+F$64)*(1+F$65))/(1-SUM(F$66,F$70)))-1,4)</f>
        <v>0</v>
      </c>
      <c r="G73" s="384" t="e">
        <f aca="false">AC26</f>
        <v>#N/A</v>
      </c>
    </row>
    <row r="74" customFormat="false" ht="15" hidden="false" customHeight="false" outlineLevel="0" collapsed="false">
      <c r="B74" s="475" t="s">
        <v>315</v>
      </c>
      <c r="C74" s="475"/>
      <c r="D74" s="475"/>
      <c r="E74" s="475"/>
      <c r="F74" s="476" t="n">
        <f aca="false">ROUND((((1+SUM(F$61:F$63))*(1+F$64)*(1+F$65))/(1-SUM(F$66,F$70,F$71)))-1,4)</f>
        <v>0.0471</v>
      </c>
    </row>
    <row r="76" customFormat="false" ht="28.5" hidden="false" customHeight="true" outlineLevel="0" collapsed="false">
      <c r="B76" s="478" t="s">
        <v>316</v>
      </c>
      <c r="C76" s="478"/>
      <c r="D76" s="478"/>
      <c r="E76" s="478"/>
      <c r="F76" s="478"/>
    </row>
    <row r="78" customFormat="false" ht="14.25" hidden="false" customHeight="false" outlineLevel="0" collapsed="false">
      <c r="B78" s="410" t="s">
        <v>318</v>
      </c>
      <c r="C78" s="410"/>
      <c r="D78" s="410"/>
      <c r="E78" s="410"/>
      <c r="F78" s="410"/>
    </row>
    <row r="79" customFormat="false" ht="14.25" hidden="false" customHeight="false" outlineLevel="0" collapsed="false">
      <c r="B79" s="467" t="s">
        <v>319</v>
      </c>
      <c r="C79" s="467"/>
      <c r="D79" s="467"/>
      <c r="E79" s="467"/>
      <c r="F79" s="467"/>
    </row>
    <row r="80" customFormat="false" ht="14.25" hidden="false" customHeight="false" outlineLevel="0" collapsed="false">
      <c r="F80" s="115"/>
    </row>
    <row r="81" customFormat="false" ht="14.25" hidden="false" customHeight="false" outlineLevel="0" collapsed="false">
      <c r="B81" s="483" t="s">
        <v>321</v>
      </c>
      <c r="C81" s="483"/>
      <c r="D81" s="483"/>
      <c r="E81" s="483"/>
      <c r="F81" s="483"/>
    </row>
    <row r="82" customFormat="false" ht="14.25" hidden="false" customHeight="false" outlineLevel="0" collapsed="false">
      <c r="B82" s="484" t="str">
        <f aca="false">CONCATENATE("Responsável Técnico da Empresa ",'ORÇ.GLOBAL EMPRESA'!C2)</f>
        <v>Responsável Técnico da Empresa </v>
      </c>
      <c r="C82" s="484"/>
      <c r="D82" s="484"/>
      <c r="E82" s="484"/>
      <c r="F82" s="484"/>
    </row>
    <row r="83" customFormat="false" ht="14.25" hidden="false" customHeight="false" outlineLevel="0" collapsed="false">
      <c r="B83" s="485" t="s">
        <v>177</v>
      </c>
      <c r="C83" s="485"/>
      <c r="D83" s="485"/>
      <c r="E83" s="485"/>
      <c r="F83" s="485"/>
    </row>
    <row r="84" customFormat="false" ht="14.25" hidden="false" customHeight="false" outlineLevel="0" collapsed="false">
      <c r="B84" s="486" t="s">
        <v>322</v>
      </c>
      <c r="C84" s="486"/>
      <c r="D84" s="486"/>
      <c r="E84" s="486"/>
      <c r="F84" s="486"/>
    </row>
    <row r="85" customFormat="false" ht="108.75" hidden="false" customHeight="true" outlineLevel="0" collapsed="false">
      <c r="B85" s="503" t="str">
        <f aca="false">CONCATENATE("Declaro, conforme legislação tributária municipal, que a alíquota do ISS é de ",D69*100,"%, que a sua base de cálculo é ",B69,", e para fins de orçamento considera-se a incidência de ",F69*100,"% sobre o valor total do orçamento.","
Declaro, ainda, que a alternativa mais adequada para a Administração Pública, no caso desta obra em referência, é a adoção do ORÇAMENTO ",B55,", considerando-se a Lei n°13.161/2015 que trata da desoneração sobre a folha de pagamento.")</f>
        <v>Declaro, conforme legislação tributária municipal, que a alíquota do ISS é de 0%, que a sua base de cálculo é SOBRE MÃO-DE-OBRA, e para fins de orçamento considera-se a incidência de 0% sobre o valor total do orçamento.
Declaro, ainda, que a alternativa mais adequada para a Administração Pública, no caso desta obra em referência, é a adoção do ORÇAMENTO *** ESCOLHER COM OU SEM DESONERAÇÃO ***, considerando-se a Lei n°13.161/2015 que trata da desoneração sobre a folha de pagamento.</v>
      </c>
      <c r="C85" s="503"/>
      <c r="D85" s="503"/>
      <c r="E85" s="503"/>
      <c r="F85" s="503"/>
    </row>
    <row r="86" customFormat="false" ht="14.25" hidden="false" customHeight="true" outlineLevel="0" collapsed="false">
      <c r="B86" s="488" t="s">
        <v>333</v>
      </c>
      <c r="C86" s="488"/>
      <c r="D86" s="488"/>
      <c r="E86" s="488"/>
      <c r="F86" s="488"/>
    </row>
    <row r="87" customFormat="false" ht="14.25" hidden="false" customHeight="false" outlineLevel="0" collapsed="false">
      <c r="B87" s="489" t="s">
        <v>324</v>
      </c>
      <c r="C87" s="528" t="str">
        <f aca="false">IF(C42&gt;0,C42,"")</f>
        <v/>
      </c>
      <c r="D87" s="528"/>
      <c r="E87" s="528"/>
      <c r="F87" s="528"/>
    </row>
    <row r="88" customFormat="false" ht="14.25" hidden="false" customHeight="false" outlineLevel="0" collapsed="false">
      <c r="B88" s="489" t="s">
        <v>325</v>
      </c>
      <c r="C88" s="528" t="str">
        <f aca="false">IF(C43&gt;0,C43,"")</f>
        <v/>
      </c>
      <c r="D88" s="528"/>
      <c r="E88" s="528"/>
      <c r="F88" s="528"/>
    </row>
    <row r="89" customFormat="false" ht="14.25" hidden="false" customHeight="false" outlineLevel="0" collapsed="false">
      <c r="B89" s="491" t="s">
        <v>326</v>
      </c>
      <c r="C89" s="529" t="str">
        <f aca="false">IF(C44&gt;0,C44,"")</f>
        <v/>
      </c>
      <c r="D89" s="529"/>
      <c r="E89" s="529"/>
      <c r="F89" s="529"/>
    </row>
  </sheetData>
  <sheetProtection sheet="true" password="fe9a" objects="true" scenarios="true"/>
  <mergeCells count="71">
    <mergeCell ref="B2:F2"/>
    <mergeCell ref="N2:O2"/>
    <mergeCell ref="B3:F3"/>
    <mergeCell ref="N3:O3"/>
    <mergeCell ref="B4:F4"/>
    <mergeCell ref="N4:O4"/>
    <mergeCell ref="B5:F5"/>
    <mergeCell ref="C6:F6"/>
    <mergeCell ref="B8:F8"/>
    <mergeCell ref="B10:F10"/>
    <mergeCell ref="X11:AA11"/>
    <mergeCell ref="X12:AA12"/>
    <mergeCell ref="X13:AA13"/>
    <mergeCell ref="C14:E14"/>
    <mergeCell ref="N14:P14"/>
    <mergeCell ref="N17:P17"/>
    <mergeCell ref="B21:E21"/>
    <mergeCell ref="B22:F22"/>
    <mergeCell ref="B23:C23"/>
    <mergeCell ref="D23:E23"/>
    <mergeCell ref="B24:C24"/>
    <mergeCell ref="D24:E24"/>
    <mergeCell ref="B25:E25"/>
    <mergeCell ref="X25:AA25"/>
    <mergeCell ref="B26:E26"/>
    <mergeCell ref="X26:AA26"/>
    <mergeCell ref="X27:AA27"/>
    <mergeCell ref="B28:E28"/>
    <mergeCell ref="B29:E29"/>
    <mergeCell ref="B31:F31"/>
    <mergeCell ref="M31:N31"/>
    <mergeCell ref="M33:N33"/>
    <mergeCell ref="M34:N36"/>
    <mergeCell ref="B36:F36"/>
    <mergeCell ref="B37:F37"/>
    <mergeCell ref="M37:N37"/>
    <mergeCell ref="B38:F38"/>
    <mergeCell ref="B39:F39"/>
    <mergeCell ref="B40:F40"/>
    <mergeCell ref="B41:F41"/>
    <mergeCell ref="C42:F42"/>
    <mergeCell ref="C43:F43"/>
    <mergeCell ref="C44:F44"/>
    <mergeCell ref="B47:F47"/>
    <mergeCell ref="B48:F48"/>
    <mergeCell ref="B49:F49"/>
    <mergeCell ref="B50:F50"/>
    <mergeCell ref="C51:F51"/>
    <mergeCell ref="B53:F53"/>
    <mergeCell ref="B55:F55"/>
    <mergeCell ref="C59:E59"/>
    <mergeCell ref="B66:E66"/>
    <mergeCell ref="B67:F67"/>
    <mergeCell ref="B68:C68"/>
    <mergeCell ref="D68:E68"/>
    <mergeCell ref="B69:C69"/>
    <mergeCell ref="D69:E69"/>
    <mergeCell ref="B70:E70"/>
    <mergeCell ref="B71:E71"/>
    <mergeCell ref="B73:E73"/>
    <mergeCell ref="B74:E74"/>
    <mergeCell ref="B76:F76"/>
    <mergeCell ref="B81:F81"/>
    <mergeCell ref="B82:F82"/>
    <mergeCell ref="B83:F83"/>
    <mergeCell ref="B84:F84"/>
    <mergeCell ref="B85:F85"/>
    <mergeCell ref="B86:F86"/>
    <mergeCell ref="C87:F87"/>
    <mergeCell ref="C88:F88"/>
    <mergeCell ref="C89:F89"/>
  </mergeCells>
  <conditionalFormatting sqref="F26 F71">
    <cfRule type="expression" priority="2" aboveAverage="0" equalAverage="0" bottom="0" percent="0" rank="0" text="" dxfId="118">
      <formula>$N$20&lt;&gt;0</formula>
    </cfRule>
  </conditionalFormatting>
  <conditionalFormatting sqref="B26:E26 B29:F29 B71:E71 B74:F74">
    <cfRule type="expression" priority="3" aboveAverage="0" equalAverage="0" bottom="0" percent="0" rank="0" text="" dxfId="119">
      <formula>$N$20&lt;&gt;0</formula>
    </cfRule>
  </conditionalFormatting>
  <conditionalFormatting sqref="F21 F66">
    <cfRule type="cellIs" priority="4" operator="greaterThan" aboveAverage="0" equalAverage="0" bottom="0" percent="0" rank="0" text="" dxfId="120">
      <formula>0</formula>
    </cfRule>
  </conditionalFormatting>
  <conditionalFormatting sqref="O16">
    <cfRule type="expression" priority="5" aboveAverage="0" equalAverage="0" bottom="0" percent="0" rank="0" text="" dxfId="121">
      <formula>#ref!&lt;&gt;0</formula>
    </cfRule>
  </conditionalFormatting>
  <conditionalFormatting sqref="O15">
    <cfRule type="expression" priority="6" aboveAverage="0" equalAverage="0" bottom="0" percent="0" rank="0" text="" dxfId="122">
      <formula>#ref!&lt;&gt;0</formula>
    </cfRule>
  </conditionalFormatting>
  <conditionalFormatting sqref="O20">
    <cfRule type="expression" priority="7" aboveAverage="0" equalAverage="0" bottom="0" percent="0" rank="0" text="" dxfId="123">
      <formula>$N$20&lt;&gt;0</formula>
    </cfRule>
  </conditionalFormatting>
  <conditionalFormatting sqref="B33:F33 B78:F78">
    <cfRule type="expression" priority="8" aboveAverage="0" equalAverage="0" bottom="0" percent="0" rank="0" text="" dxfId="124">
      <formula>$N$20&lt;&gt;0</formula>
    </cfRule>
  </conditionalFormatting>
  <conditionalFormatting sqref="B34:F34 B79:F79">
    <cfRule type="expression" priority="9" aboveAverage="0" equalAverage="0" bottom="0" percent="0" rank="0" text="" dxfId="125">
      <formula>$N$20&lt;&gt;0</formula>
    </cfRule>
  </conditionalFormatting>
  <conditionalFormatting sqref="O19 B28:F28 B73:F73">
    <cfRule type="expression" priority="10" aboveAverage="0" equalAverage="0" bottom="0" percent="0" rank="0" text="" dxfId="126">
      <formula>$N$20&lt;&gt;0</formula>
    </cfRule>
  </conditionalFormatting>
  <conditionalFormatting sqref="M22 D27 D72">
    <cfRule type="expression" priority="11" aboveAverage="0" equalAverage="0" bottom="0" percent="0" rank="0" text="" dxfId="127">
      <formula>$C$26&lt;&gt;0</formula>
    </cfRule>
  </conditionalFormatting>
  <conditionalFormatting sqref="M23 F27 F72">
    <cfRule type="expression" priority="12" aboveAverage="0" equalAverage="0" bottom="0" percent="0" rank="0" text="" dxfId="128">
      <formula>$C$26&lt;&gt;0</formula>
    </cfRule>
  </conditionalFormatting>
  <conditionalFormatting sqref="L14:M19">
    <cfRule type="expression" priority="13" aboveAverage="0" equalAverage="0" bottom="0" percent="0" rank="0" text="" dxfId="129">
      <formula>#ref!=0</formula>
    </cfRule>
    <cfRule type="expression" priority="14" aboveAverage="0" equalAverage="0" bottom="0" percent="0" rank="0" text="" dxfId="130">
      <formula>#ref!&gt;6</formula>
    </cfRule>
    <cfRule type="expression" priority="15" aboveAverage="0" equalAverage="0" bottom="0" percent="0" rank="0" text="" dxfId="131">
      <formula>$M14&lt;&gt;#ref!</formula>
    </cfRule>
  </conditionalFormatting>
  <conditionalFormatting sqref="F16:F20 F61:F65">
    <cfRule type="cellIs" priority="16" operator="between" aboveAverage="0" equalAverage="0" bottom="0" percent="0" rank="0" text="" dxfId="132">
      <formula>$C16</formula>
      <formula>$E16</formula>
    </cfRule>
  </conditionalFormatting>
  <dataValidations count="7">
    <dataValidation allowBlank="false" error="ALÍQUOTA DE ISS FORA DA FAIXA DE 2 A 5%" errorStyle="warning" errorTitle="ALÍQUOTA DE ISS" operator="between" showDropDown="false" showErrorMessage="true" showInputMessage="true" sqref="D69:E69 IW69:IX69 SS69:ST69 ACO69:ACP69 AMK69:AML69 AWG69:AWH69 BGC69:BGD69 BPY69:BPZ69 BZU69:BZV69 CJQ69:CJR69 CTM69:CTN69 DDI69:DDJ69 DNE69:DNF69 DXA69:DXB69 EGW69:EGX69 EQS69:EQT69 FAO69:FAP69 FKK69:FKL69 FUG69:FUH69 GEC69:GED69 GNY69:GNZ69 GXU69:GXV69 HHQ69:HHR69 HRM69:HRN69 IBI69:IBJ69 ILE69:ILF69 IVA69:IVB69 JEW69:JEX69 JOS69:JOT69 JYO69:JYP69 KIK69:KIL69 KSG69:KSH69 LCC69:LCD69 LLY69:LLZ69 LVU69:LVV69 MFQ69:MFR69 MPM69:MPN69 MZI69:MZJ69 NJE69:NJF69 NTA69:NTB69 OCW69:OCX69 OMS69:OMT69 OWO69:OWP69 PGK69:PGL69 PQG69:PQH69 QAC69:QAD69 QJY69:QJZ69 QTU69:QTV69 RDQ69:RDR69 RNM69:RNN69 RXI69:RXJ69 SHE69:SHF69 SRA69:SRB69 TAW69:TAX69 TKS69:TKT69 TUO69:TUP69 UEK69:UEL69 UOG69:UOH69 UYC69:UYD69 VHY69:VHZ69 VRU69:VRV69 WBQ69:WBR69 WLM69:WLN69 WVI69:WVJ69" type="decimal">
      <formula1>0.01999999</formula1>
      <formula2>0.05000001</formula2>
    </dataValidation>
    <dataValidation allowBlank="false" error="ALÍQUOTA DE ISS FORA DA FAIXA DE 2 A 5%" errorStyle="warning" errorTitle="ALÍQUOTA DE ISS" operator="between" showDropDown="false" showErrorMessage="true" showInputMessage="true" sqref="D24 IW24 SS24 ACO24 AMK24 AWG24 BGC24 BPY24 BZU24 CJQ24 CTM24 DDI24 DNE24 DXA24 EGW24 EQS24 FAO24 FKK24 FUG24 GEC24 GNY24 GXU24 HHQ24 HRM24 IBI24 ILE24 IVA24 JEW24 JOS24 JYO24 KIK24 KSG24 LCC24 LLY24 LVU24 MFQ24 MPM24 MZI24 NJE24 NTA24 OCW24 OMS24 OWO24 PGK24 PQG24 QAC24 QJY24 QTU24 RDQ24 RNM24 RXI24 SHE24 SRA24 TAW24 TKS24 TUO24 UEK24 UOG24 UYC24 VHY24 VRU24 WBQ24 WLM24 WVI24" type="decimal">
      <formula1>0.02</formula1>
      <formula2>0.05</formula2>
    </dataValidation>
    <dataValidation allowBlank="false" errorStyle="stop" operator="between" showDropDown="false" showErrorMessage="false" showInputMessage="false" sqref="B24 IU24 SQ24 ACM24 AMI24 AWE24 BGA24 BPW24 BZS24 CJO24 CTK24 DDG24 DNC24 DWY24 EGU24 EQQ24 FAM24 FKI24 FUE24 GEA24 GNW24 GXS24 HHO24 HRK24 IBG24 ILC24 IUY24 JEU24 JOQ24 JYM24 KII24 KSE24 LCA24 LLW24 LVS24 MFO24 MPK24 MZG24 NJC24 NSY24 OCU24 OMQ24 OWM24 PGI24 PQE24 QAA24 QJW24 QTS24 RDO24 RNK24 RXG24 SHC24 SQY24 TAU24 TKQ24 TUM24 UEI24 UOE24 UYA24 VHW24 VRS24 WBO24 WLK24 WVG24 B69 IU69 SQ69 ACM69 AMI69 AWE69 BGA69 BPW69 BZS69 CJO69 CTK69 DDG69 DNC69 DWY69 EGU69 EQQ69 FAM69 FKI69 FUE69 GEA69 GNW69 GXS69 HHO69 HRK69 IBG69 ILC69 IUY69 JEU69 JOQ69 JYM69 KII69 KSE69 LCA69 LLW69 LVS69 MFO69 MPK69 MZG69 NJC69 NSY69 OCU69 OMQ69 OWM69 PGI69 PQE69 QAA69 QJW69 QTS69 RDO69 RNK69 RXG69 SHC69 SQY69 TAU69 TKQ69 TUM69 UEI69 UOE69 UYA69 VHW69 VRS69 WBO69 WLK69 WVG69" type="list">
      <formula1>$O$15:$O$16</formula1>
      <formula2>0</formula2>
    </dataValidation>
    <dataValidation allowBlank="false" errorStyle="stop" operator="between" promptTitle="Escolha o tipo de obra" showDropDown="false" showErrorMessage="false" showInputMessage="false" sqref="C6:F6 IV6:IY6 SR6:SU6 ACN6:ACQ6 AMJ6:AMM6 AWF6:AWI6 BGB6:BGE6 BPX6:BQA6 BZT6:BZW6 CJP6:CJS6 CTL6:CTO6 DDH6:DDK6 DND6:DNG6 DWZ6:DXC6 EGV6:EGY6 EQR6:EQU6 FAN6:FAQ6 FKJ6:FKM6 FUF6:FUI6 GEB6:GEE6 GNX6:GOA6 GXT6:GXW6 HHP6:HHS6 HRL6:HRO6 IBH6:IBK6 ILD6:ILG6 IUZ6:IVC6 JEV6:JEY6 JOR6:JOU6 JYN6:JYQ6 KIJ6:KIM6 KSF6:KSI6 LCB6:LCE6 LLX6:LMA6 LVT6:LVW6 MFP6:MFS6 MPL6:MPO6 MZH6:MZK6 NJD6:NJG6 NSZ6:NTC6 OCV6:OCY6 OMR6:OMU6 OWN6:OWQ6 PGJ6:PGM6 PQF6:PQI6 QAB6:QAE6 QJX6:QKA6 QTT6:QTW6 RDP6:RDS6 RNL6:RNO6 RXH6:RXK6 SHD6:SHG6 SQZ6:SRC6 TAV6:TAY6 TKR6:TKU6 TUN6:TUQ6 UEJ6:UEM6 UOF6:UOI6 UYB6:UYE6 VHX6:VIA6 VRT6:VRW6 WBP6:WBS6 WLL6:WLO6 WVH6:WVK6 C51:F51 IV51:IY51 SR51:SU51 ACN51:ACQ51 AMJ51:AMM51 AWF51:AWI51 BGB51:BGE51 BPX51:BQA51 BZT51:BZW51 CJP51:CJS51 CTL51:CTO51 DDH51:DDK51 DND51:DNG51 DWZ51:DXC51 EGV51:EGY51 EQR51:EQU51 FAN51:FAQ51 FKJ51:FKM51 FUF51:FUI51 GEB51:GEE51 GNX51:GOA51 GXT51:GXW51 HHP51:HHS51 HRL51:HRO51 IBH51:IBK51 ILD51:ILG51 IUZ51:IVC51 JEV51:JEY51 JOR51:JOU51 JYN51:JYQ51 KIJ51:KIM51 KSF51:KSI51 LCB51:LCE51 LLX51:LMA51 LVT51:LVW51 MFP51:MFS51 MPL51:MPO51 MZH51:MZK51 NJD51:NJG51 NSZ51:NTC51 OCV51:OCY51 OMR51:OMU51 OWN51:OWQ51 PGJ51:PGM51 PQF51:PQI51 QAB51:QAE51 QJX51:QKA51 QTT51:QTW51 RDP51:RDS51 RNL51:RNO51 RXH51:RXK51 SHD51:SHG51 SQZ51:SRC51 TAV51:TAY51 TKR51:TKU51 TUN51:TUQ51 UEJ51:UEM51 UOF51:UOI51 UYB51:UYE51 VHX51:VIA51 VRT51:VRW51 WBP51:WBS51 WLL51:WLO51 WVH51:WVK51" type="list">
      <formula1>$L$14:$L$19</formula1>
      <formula2>0</formula2>
    </dataValidation>
    <dataValidation allowBlank="false" errorStyle="stop" operator="between" showDropDown="false" showErrorMessage="true" showInputMessage="false" sqref="C27 IV27 SR27 ACN27 AMJ27 AWF27 BGB27 BPX27 BZT27 CJP27 CTL27 DDH27 DND27 DWZ27 EGV27 EQR27 FAN27 FKJ27 FUF27 GEB27 GNX27 GXT27 HHP27 HRL27 IBH27 ILD27 IUZ27 JEV27 JOR27 JYN27 KIJ27 KSF27 LCB27 LLX27 LVT27 MFP27 MPL27 MZH27 NJD27 NSZ27 OCV27 OMR27 OWN27 PGJ27 PQF27 QAB27 QJX27 QTT27 RDP27 RNL27 RXH27 SHD27 SQZ27 TAV27 TKR27 TUN27 UEJ27 UOF27 UYB27 VHX27 VRT27 WBP27 WLL27 WVH27 C72 IV72 SR72 ACN72 AMJ72 AWF72 BGB72 BPX72 BZT72 CJP72 CTL72 DDH72 DND72 DWZ72 EGV72 EQR72 FAN72 FKJ72 FUF72 GEB72 GNX72 GXT72 HHP72 HRL72 IBH72 ILD72 IUZ72 JEV72 JOR72 JYN72 KIJ72 KSF72 LCB72 LLX72 LVT72 MFP72 MPL72 MZH72 NJD72 NSZ72 OCV72 OMR72 OWN72 PGJ72 PQF72 QAB72 QJX72 QTT72 RDP72 RNL72 RXH72 SHD72 SQZ72 TAV72 TKR72 TUN72 UEJ72 UOF72 UYB72 VHX72 VRT72 WBP72 WLL72 WVH72" type="list">
      <formula1>$L$22:$L$23</formula1>
      <formula2>0</formula2>
    </dataValidation>
    <dataValidation allowBlank="true" error="- COM DESONERAÇÃO&#10;&#10;- SEM DESONERAÇÃO" errorStyle="stop" errorTitle="Escolha uma opção da lista:" operator="between" showDropDown="false" showErrorMessage="true" showInputMessage="false" sqref="IU55 SQ55 ACM55 AMI55 AWE55 BGA55 BPW55 BZS55 CJO55 CTK55 DDG55 DNC55 DWY55 EGU55 EQQ55 FAM55 FKI55 FUE55 GEA55 GNW55 GXS55 HHO55 HRK55 IBG55 ILC55 IUY55 JEU55 JOQ55 JYM55 KII55 KSE55 LCA55 LLW55 LVS55 MFO55 MPK55 MZG55 NJC55 NSY55 OCU55 OMQ55 OWM55 PGI55 PQE55 QAA55 QJW55 QTS55 RDO55 RNK55 RXG55 SHC55 SQY55 TAU55 TKQ55 TUM55 UEI55 UOE55 UYA55 VHW55 VRS55 WBO55 WLK55 WVG55" type="list">
      <formula1>$O$19:$O$20</formula1>
      <formula2>0</formula2>
    </dataValidation>
    <dataValidation allowBlank="true" error="- COM DESONERAÇÃO&#10;&#10;- SEM DESONERAÇÃO" errorStyle="stop" errorTitle="Escolha uma opção da lista:" operator="between" showDropDown="false" showErrorMessage="true" showInputMessage="false" sqref="B10:F10 IU10:IY10 SQ10:SU10 ACM10:ACQ10 AMI10:AMM10 AWE10:AWI10 BGA10:BGE10 BPW10:BQA10 BZS10:BZW10 CJO10:CJS10 CTK10:CTO10 DDG10:DDK10 DNC10:DNG10 DWY10:DXC10 EGU10:EGY10 EQQ10:EQU10 FAM10:FAQ10 FKI10:FKM10 FUE10:FUI10 GEA10:GEE10 GNW10:GOA10 GXS10:GXW10 HHO10:HHS10 HRK10:HRO10 IBG10:IBK10 ILC10:ILG10 IUY10:IVC10 JEU10:JEY10 JOQ10:JOU10 JYM10:JYQ10 KII10:KIM10 KSE10:KSI10 LCA10:LCE10 LLW10:LMA10 LVS10:LVW10 MFO10:MFS10 MPK10:MPO10 MZG10:MZK10 NJC10:NJG10 NSY10:NTC10 OCU10:OCY10 OMQ10:OMU10 OWM10:OWQ10 PGI10:PGM10 PQE10:PQI10 QAA10:QAE10 QJW10:QKA10 QTS10:QTW10 RDO10:RDS10 RNK10:RNO10 RXG10:RXK10 SHC10:SHG10 SQY10:SRC10 TAU10:TAY10 TKQ10:TKU10 TUM10:TUQ10 UEI10:UEM10 UOE10:UOI10 UYA10:UYE10 VHW10:VIA10 VRS10:VRW10 WBO10:WBS10 WLK10:WLO10 WVG10:WVK10" type="list">
      <formula1>$O$18:$O$20</formula1>
      <formula2>0</formula2>
    </dataValidation>
  </dataValidations>
  <printOptions headings="false" gridLines="false" gridLinesSet="true" horizontalCentered="true" verticalCentered="false"/>
  <pageMargins left="0.511805555555556" right="0.511805555555556" top="0.580555555555556" bottom="0.560416666666667" header="0.315277777777778" footer="0.315277777777778"/>
  <pageSetup paperSize="9" scale="100" fitToWidth="1" fitToHeight="1" pageOrder="downThenOver" orientation="portrait" blackAndWhite="false" draft="false" cellComments="none" horizontalDpi="300" verticalDpi="300" copies="1"/>
  <headerFooter differentFirst="false" differentOddEven="false">
    <oddHeader>&amp;CBDI - Bonificação e Despesas Indiretas</oddHeader>
    <oddFooter>&amp;L&amp;8V.131022</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Z10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C2" activeCellId="0" sqref="C2"/>
    </sheetView>
  </sheetViews>
  <sheetFormatPr defaultColWidth="9.109375" defaultRowHeight="14.25" zeroHeight="false" outlineLevelRow="0" outlineLevelCol="0"/>
  <cols>
    <col collapsed="false" customWidth="true" hidden="false" outlineLevel="0" max="1" min="1" style="83" width="3"/>
    <col collapsed="false" customWidth="true" hidden="false" outlineLevel="0" max="2" min="2" style="84" width="11.56"/>
    <col collapsed="false" customWidth="true" hidden="false" outlineLevel="0" max="3" min="3" style="84" width="56.44"/>
    <col collapsed="false" customWidth="true" hidden="false" outlineLevel="0" max="4" min="4" style="84" width="5"/>
    <col collapsed="false" customWidth="true" hidden="false" outlineLevel="0" max="5" min="5" style="84" width="8"/>
    <col collapsed="false" customWidth="true" hidden="false" outlineLevel="0" max="6" min="6" style="85" width="10"/>
    <col collapsed="false" customWidth="true" hidden="true" outlineLevel="0" max="7" min="7" style="85" width="9.67"/>
    <col collapsed="false" customWidth="true" hidden="false" outlineLevel="0" max="8" min="8" style="85" width="11.11"/>
    <col collapsed="false" customWidth="true" hidden="true" outlineLevel="0" max="10" min="9" style="85" width="5.33"/>
    <col collapsed="false" customWidth="true" hidden="false" outlineLevel="0" max="11" min="11" style="84" width="17.11"/>
    <col collapsed="false" customWidth="true" hidden="false" outlineLevel="0" max="12" min="12" style="86" width="5.66"/>
    <col collapsed="false" customWidth="true" hidden="false" outlineLevel="0" max="13" min="13" style="87" width="4.67"/>
    <col collapsed="false" customWidth="true" hidden="false" outlineLevel="0" max="15" min="14" style="87" width="11"/>
    <col collapsed="false" customWidth="false" hidden="false" outlineLevel="0" max="17" min="16" style="86" width="9.11"/>
    <col collapsed="false" customWidth="true" hidden="true" outlineLevel="0" max="18" min="18" style="88" width="20.11"/>
    <col collapsed="false" customWidth="true" hidden="true" outlineLevel="0" max="19" min="19" style="88" width="14.33"/>
    <col collapsed="false" customWidth="true" hidden="true" outlineLevel="0" max="20" min="20" style="88" width="35.11"/>
    <col collapsed="false" customWidth="true" hidden="true" outlineLevel="0" max="21" min="21" style="88" width="32.67"/>
    <col collapsed="false" customWidth="true" hidden="true" outlineLevel="0" max="23" min="22" style="86" width="12.11"/>
    <col collapsed="false" customWidth="false" hidden="true" outlineLevel="0" max="26" min="24" style="86" width="9.11"/>
    <col collapsed="false" customWidth="false" hidden="false" outlineLevel="0" max="16384" min="27" style="86" width="9.11"/>
  </cols>
  <sheetData>
    <row r="1" s="91" customFormat="true" ht="27" hidden="false" customHeight="true" outlineLevel="0" collapsed="false">
      <c r="A1" s="89"/>
      <c r="B1" s="90"/>
      <c r="E1" s="92" t="s">
        <v>94</v>
      </c>
      <c r="F1" s="93"/>
      <c r="G1" s="93"/>
      <c r="K1" s="90"/>
      <c r="M1" s="102"/>
      <c r="N1" s="102"/>
      <c r="O1" s="102"/>
    </row>
    <row r="2" s="102" customFormat="true" ht="15" hidden="false" customHeight="true" outlineLevel="0" collapsed="false">
      <c r="A2" s="95"/>
      <c r="B2" s="107" t="s">
        <v>334</v>
      </c>
      <c r="C2" s="531"/>
      <c r="D2" s="107" t="s">
        <v>335</v>
      </c>
      <c r="E2" s="531"/>
      <c r="F2" s="119"/>
      <c r="G2" s="507"/>
      <c r="H2" s="532" t="s">
        <v>336</v>
      </c>
      <c r="I2" s="533"/>
      <c r="J2" s="533"/>
      <c r="K2" s="534" t="n">
        <f aca="false">IF('BDI EMPRESA'!B10="COM DESONERAÇÃO",'BDI EMPRESA'!F29,'BDI EMPRESA'!F28)</f>
        <v>0.0183</v>
      </c>
    </row>
    <row r="3" s="102" customFormat="true" ht="6" hidden="false" customHeight="true" outlineLevel="0" collapsed="false">
      <c r="A3" s="95"/>
      <c r="B3" s="103"/>
      <c r="C3" s="103"/>
      <c r="D3" s="103"/>
      <c r="E3" s="103"/>
      <c r="F3" s="104"/>
      <c r="G3" s="104"/>
      <c r="H3" s="105"/>
      <c r="I3" s="105"/>
      <c r="J3" s="105"/>
      <c r="K3" s="103"/>
    </row>
    <row r="4" s="102" customFormat="true" ht="11.25" hidden="false" customHeight="true" outlineLevel="0" collapsed="false">
      <c r="A4" s="95"/>
      <c r="B4" s="107" t="s">
        <v>95</v>
      </c>
      <c r="C4" s="507" t="str">
        <f aca="false">'ORÇ.GLOBAL REF.'!C4</f>
        <v>MUNICÍPIO DE CASTRO</v>
      </c>
      <c r="D4" s="107" t="s">
        <v>96</v>
      </c>
      <c r="E4" s="109"/>
      <c r="F4" s="110"/>
      <c r="G4" s="110"/>
      <c r="H4" s="505" t="n">
        <f aca="false">'ORÇ.GLOBAL REF.'!G4</f>
        <v>45414</v>
      </c>
      <c r="I4" s="112"/>
      <c r="J4" s="113"/>
      <c r="K4" s="114" t="s">
        <v>97</v>
      </c>
    </row>
    <row r="5" s="102" customFormat="true" ht="6" hidden="false" customHeight="true" outlineLevel="0" collapsed="false">
      <c r="A5" s="95"/>
      <c r="B5" s="103"/>
      <c r="C5" s="103"/>
      <c r="D5" s="103"/>
      <c r="F5" s="104"/>
      <c r="G5" s="104"/>
      <c r="H5" s="103"/>
      <c r="I5" s="103"/>
      <c r="J5" s="117"/>
      <c r="K5" s="118"/>
    </row>
    <row r="6" s="102" customFormat="true" ht="11.25" hidden="false" customHeight="true" outlineLevel="0" collapsed="false">
      <c r="A6" s="95"/>
      <c r="B6" s="107" t="s">
        <v>98</v>
      </c>
      <c r="C6" s="507" t="str">
        <f aca="false">'ORÇ.GLOBAL REF.'!C6</f>
        <v/>
      </c>
      <c r="D6" s="107" t="s">
        <v>99</v>
      </c>
      <c r="E6" s="109"/>
      <c r="F6" s="535" t="str">
        <f aca="false">'ORÇ.GLOBAL REF.'!G6</f>
        <v/>
      </c>
      <c r="G6" s="535"/>
      <c r="H6" s="119"/>
      <c r="I6" s="120"/>
      <c r="J6" s="121"/>
      <c r="K6" s="122" t="str">
        <f aca="false">CONCATENATE('BDI EMPRESA'!M33,"% (hora)")</f>
        <v>117,57% (hora)</v>
      </c>
    </row>
    <row r="7" s="102" customFormat="true" ht="6" hidden="false" customHeight="true" outlineLevel="0" collapsed="false">
      <c r="A7" s="95"/>
      <c r="B7" s="103"/>
      <c r="C7" s="103"/>
      <c r="D7" s="103"/>
      <c r="E7" s="103"/>
      <c r="F7" s="104"/>
      <c r="G7" s="104"/>
      <c r="H7" s="105"/>
      <c r="I7" s="105"/>
      <c r="J7" s="124"/>
      <c r="K7" s="125"/>
    </row>
    <row r="8" s="102" customFormat="true" ht="11.25" hidden="false" customHeight="true" outlineLevel="0" collapsed="false">
      <c r="A8" s="95"/>
      <c r="B8" s="107" t="s">
        <v>100</v>
      </c>
      <c r="C8" s="127" t="str">
        <f aca="false">'ORÇ.GLOBAL REF.'!C8</f>
        <v>SUBSTITUIÇÃO TELHAS UBS SOCAVÃO</v>
      </c>
      <c r="D8" s="127"/>
      <c r="E8" s="127"/>
      <c r="F8" s="127"/>
      <c r="G8" s="127"/>
      <c r="H8" s="508"/>
      <c r="I8" s="128"/>
      <c r="J8" s="129"/>
      <c r="K8" s="130" t="str">
        <f aca="false">CONCATENATE('BDI EMPRESA'!M37,"% (mês)")</f>
        <v>74,17% (mês)</v>
      </c>
    </row>
    <row r="9" s="102" customFormat="true" ht="6" hidden="false" customHeight="true" outlineLevel="0" collapsed="false">
      <c r="A9" s="95"/>
      <c r="B9" s="103"/>
      <c r="C9" s="103"/>
      <c r="D9" s="103"/>
      <c r="E9" s="103"/>
      <c r="F9" s="104"/>
      <c r="G9" s="104"/>
      <c r="H9" s="105"/>
      <c r="I9" s="105"/>
      <c r="J9" s="105"/>
      <c r="K9" s="103"/>
    </row>
    <row r="10" s="102" customFormat="true" ht="14.25" hidden="false" customHeight="false" outlineLevel="0" collapsed="false">
      <c r="A10" s="95"/>
      <c r="B10" s="131" t="s">
        <v>101</v>
      </c>
      <c r="C10" s="132" t="s">
        <v>102</v>
      </c>
      <c r="D10" s="133" t="s">
        <v>103</v>
      </c>
      <c r="E10" s="134" t="s">
        <v>104</v>
      </c>
      <c r="F10" s="135" t="n">
        <f aca="false">H1014</f>
        <v>0</v>
      </c>
      <c r="G10" s="135"/>
      <c r="H10" s="135"/>
      <c r="I10" s="136" t="s">
        <v>337</v>
      </c>
      <c r="J10" s="136" t="s">
        <v>338</v>
      </c>
      <c r="K10" s="137" t="s">
        <v>107</v>
      </c>
      <c r="R10" s="88"/>
      <c r="S10" s="88"/>
      <c r="T10" s="88"/>
      <c r="U10" s="88"/>
    </row>
    <row r="11" s="102" customFormat="true" ht="15.75" hidden="false" customHeight="true" outlineLevel="0" collapsed="false">
      <c r="A11" s="95"/>
      <c r="B11" s="145"/>
      <c r="C11" s="146"/>
      <c r="D11" s="147"/>
      <c r="E11" s="147"/>
      <c r="F11" s="148" t="s">
        <v>110</v>
      </c>
      <c r="G11" s="148" t="s">
        <v>110</v>
      </c>
      <c r="H11" s="149" t="s">
        <v>92</v>
      </c>
      <c r="I11" s="136"/>
      <c r="J11" s="136"/>
      <c r="K11" s="150" t="s">
        <v>111</v>
      </c>
      <c r="R11" s="157" t="s">
        <v>117</v>
      </c>
      <c r="S11" s="157" t="s">
        <v>118</v>
      </c>
      <c r="T11" s="157" t="s">
        <v>119</v>
      </c>
      <c r="U11" s="157" t="s">
        <v>120</v>
      </c>
      <c r="V11" s="158" t="s">
        <v>81</v>
      </c>
      <c r="W11" s="158" t="s">
        <v>121</v>
      </c>
      <c r="X11" s="158" t="s">
        <v>122</v>
      </c>
      <c r="Y11" s="158" t="s">
        <v>123</v>
      </c>
      <c r="Z11" s="158"/>
    </row>
    <row r="12" s="174" customFormat="true" ht="14.25" hidden="false" customHeight="true" outlineLevel="0" collapsed="false">
      <c r="A12" s="159" t="n">
        <v>1</v>
      </c>
      <c r="B12" s="160" t="n">
        <f aca="false">'ORÇ.GLOBAL REF.'!B12</f>
        <v>1</v>
      </c>
      <c r="C12" s="536" t="str">
        <f aca="false">'ORÇ.GLOBAL REF.'!C12</f>
        <v>REMOÇÃO TELHAS</v>
      </c>
      <c r="D12" s="162" t="n">
        <f aca="false">'ORÇ.GLOBAL REF.'!D12</f>
        <v>0</v>
      </c>
      <c r="E12" s="162" t="n">
        <f aca="false">'ORÇ.GLOBAL REF.'!E12</f>
        <v>0</v>
      </c>
      <c r="F12" s="537"/>
      <c r="G12" s="163" t="n">
        <f aca="false">ROUND(F12,2)</f>
        <v>0</v>
      </c>
      <c r="H12" s="163" t="n">
        <f aca="false">IF('ORÇ.GLOBAL P CAIXA'!K12="EXEC.",0,IF(E12&lt;&gt;0,ROUND(E12*G12,2),IF(Z12=0,(SUMIF('ORÇ.GLOBAL REF.'!$S$12:$S$1011,B12,$Z$12:$Z$1011)),Z12)))</f>
        <v>0</v>
      </c>
      <c r="I12" s="538" t="str">
        <f aca="false">'ORÇ.GLOBAL REF.'!H12</f>
        <v/>
      </c>
      <c r="J12" s="163" t="str">
        <f aca="false">'ORÇ.GLOBAL REF.'!I12</f>
        <v/>
      </c>
      <c r="K12" s="539" t="str">
        <f aca="false">'ORÇ.GLOBAL REF.'!J12</f>
        <v/>
      </c>
      <c r="L12" s="168" t="str">
        <f aca="false">IF(B12&gt;0,"ok","ocultar")</f>
        <v>ok</v>
      </c>
      <c r="M12" s="102"/>
      <c r="N12" s="102"/>
      <c r="O12" s="102"/>
      <c r="R12" s="157" t="n">
        <f aca="false">IF(B12=0,R11,IF(ISNONTEXT(B12)=TRUE(),INT(B12),INT(LEFT(B12,FIND(".",B12)-1))))</f>
        <v>1</v>
      </c>
      <c r="S12" s="157" t="n">
        <f aca="false">IF(S13=1,1,IF(B12&lt;&gt;0,1,IF(C12&lt;&gt;0,1,IF(D12&lt;&gt;0,1,IF(E12&lt;&gt;0,1,"")))))</f>
        <v>1</v>
      </c>
      <c r="T12" s="157" t="n">
        <f aca="false">IF(R12=0," ",IF(R12&lt;&gt;R11,R12," "))</f>
        <v>1</v>
      </c>
      <c r="U12" s="157" t="n">
        <f aca="false">COUNT(T12:T1011)</f>
        <v>3</v>
      </c>
      <c r="V12" s="75" t="n">
        <f aca="false">IF(R12&lt;&gt;T12,(IF(J12="",H12*(INFORMAÇÕES!$Q$79/INFORMAÇÕES!$Q$82),IF(J12="R",H12,0))),0)</f>
        <v>0</v>
      </c>
      <c r="W12" s="75" t="n">
        <f aca="false">IF(R12&lt;&gt;T12,(IF(J12="",H12*(INFORMAÇÕES!$Q$80/INFORMAÇÕES!$Q$82),IF(J12="C",H12,0))),0)</f>
        <v>0</v>
      </c>
      <c r="X12" s="75" t="n">
        <f aca="false">IF(R12&lt;&gt;T12,(IF(J12="",H12*INFORMAÇÕES!$U$115,IF(J12="CF",H12,0))),0)</f>
        <v>0</v>
      </c>
      <c r="Y12" s="75" t="n">
        <f aca="false">IF(R12&lt;&gt;T12,(IF(J12="",H12*INFORMAÇÕES!$U$116,IF(J12="O",H12,0))),0)</f>
        <v>0</v>
      </c>
      <c r="Z12" s="75" t="n">
        <f aca="false">IF(E12&lt;&gt;0,H12,0)</f>
        <v>0</v>
      </c>
    </row>
    <row r="13" s="174" customFormat="true" ht="14.25" hidden="false" customHeight="true" outlineLevel="0" collapsed="false">
      <c r="A13" s="159" t="n">
        <v>2</v>
      </c>
      <c r="B13" s="160" t="str">
        <f aca="false">'ORÇ.GLOBAL REF.'!B13</f>
        <v>1.1</v>
      </c>
      <c r="C13" s="536" t="str">
        <f aca="false">'ORÇ.GLOBAL REF.'!C13</f>
        <v>REMOÇÃO DE TELHAS DE FIBROCIMENTO METÁLICA E CERÂMICA, DE FORMA MANUAL, SEM REAPROVEITAMENTO. AF_09/2023</v>
      </c>
      <c r="D13" s="162" t="str">
        <f aca="false">'ORÇ.GLOBAL REF.'!D13</f>
        <v>M2</v>
      </c>
      <c r="E13" s="162" t="n">
        <f aca="false">'ORÇ.GLOBAL REF.'!E13</f>
        <v>629.94</v>
      </c>
      <c r="F13" s="537"/>
      <c r="G13" s="163" t="n">
        <f aca="false">ROUND(F13,2)</f>
        <v>0</v>
      </c>
      <c r="H13" s="163" t="n">
        <f aca="false">IF('ORÇ.GLOBAL P CAIXA'!K13="EXEC.",0,IF(E13&lt;&gt;0,ROUND(E13*G13,2),IF(Z13=0,(SUMIF('ORÇ.GLOBAL REF.'!$S$12:$S$1011,B13,$Z$12:$Z$1011)),Z13)))</f>
        <v>0</v>
      </c>
      <c r="I13" s="538" t="str">
        <f aca="false">'ORÇ.GLOBAL REF.'!H13</f>
        <v/>
      </c>
      <c r="J13" s="163" t="str">
        <f aca="false">'ORÇ.GLOBAL REF.'!I13</f>
        <v/>
      </c>
      <c r="K13" s="539" t="str">
        <f aca="false">'ORÇ.GLOBAL REF.'!J13</f>
        <v>97647</v>
      </c>
      <c r="L13" s="168" t="str">
        <f aca="false">IF(B13&gt;0,"ok","ocultar")</f>
        <v>ok</v>
      </c>
      <c r="M13" s="102"/>
      <c r="N13" s="102"/>
      <c r="O13" s="102"/>
      <c r="R13" s="157" t="n">
        <f aca="false">IF(B13=0,R12,IF(ISNONTEXT(B13)=TRUE(),INT(B13),INT(LEFT(B13,FIND(".",B13)-1))))</f>
        <v>1</v>
      </c>
      <c r="S13" s="157" t="n">
        <f aca="false">IF(S14=1,1,IF(B13&lt;&gt;0,1,IF(C13&lt;&gt;0,1,IF(D13&lt;&gt;0,1,IF(E13&lt;&gt;0,1,"")))))</f>
        <v>1</v>
      </c>
      <c r="T13" s="157" t="str">
        <f aca="false">IF(R13=0," ",IF(R13&lt;&gt;R12,R13," "))</f>
        <v> </v>
      </c>
      <c r="U13" s="180"/>
      <c r="V13" s="75" t="e">
        <f aca="false">IF(R13&lt;&gt;T13,(IF(J13="",H13*(INFORMAÇÕES!$Q$79/INFORMAÇÕES!$Q$82),IF(J13="R",H13,0))),0)</f>
        <v>#DIV/0!</v>
      </c>
      <c r="W13" s="75" t="e">
        <f aca="false">IF(R13&lt;&gt;T13,(IF(J13="",H13*(INFORMAÇÕES!$Q$80/INFORMAÇÕES!$Q$82),IF(J13="C",H13,0))),0)</f>
        <v>#DIV/0!</v>
      </c>
      <c r="X13" s="75" t="n">
        <f aca="false">IF(R13&lt;&gt;T13,(IF(J13="",H13*INFORMAÇÕES!$U$115,IF(J13="CF",H13,0))),0)</f>
        <v>0</v>
      </c>
      <c r="Y13" s="75" t="n">
        <f aca="false">IF(R13&lt;&gt;T13,(IF(J13="",H13*INFORMAÇÕES!$U$116,IF(J13="O",H13,0))),0)</f>
        <v>0</v>
      </c>
      <c r="Z13" s="75" t="n">
        <f aca="false">IF(E13&lt;&gt;0,H13,0)</f>
        <v>0</v>
      </c>
    </row>
    <row r="14" s="174" customFormat="true" ht="14.25" hidden="false" customHeight="true" outlineLevel="0" collapsed="false">
      <c r="A14" s="159" t="n">
        <v>3</v>
      </c>
      <c r="B14" s="160" t="n">
        <f aca="false">'ORÇ.GLOBAL REF.'!B14</f>
        <v>2</v>
      </c>
      <c r="C14" s="536" t="str">
        <f aca="false">'ORÇ.GLOBAL REF.'!C14</f>
        <v>COBERTURA</v>
      </c>
      <c r="D14" s="162" t="n">
        <f aca="false">'ORÇ.GLOBAL REF.'!D14</f>
        <v>0</v>
      </c>
      <c r="E14" s="162" t="n">
        <f aca="false">'ORÇ.GLOBAL REF.'!E14</f>
        <v>0</v>
      </c>
      <c r="F14" s="537"/>
      <c r="G14" s="163" t="n">
        <f aca="false">ROUND(F14,2)</f>
        <v>0</v>
      </c>
      <c r="H14" s="163" t="n">
        <f aca="false">IF('ORÇ.GLOBAL P CAIXA'!K14="EXEC.",0,IF(E14&lt;&gt;0,ROUND(E14*G14,2),IF(Z14=0,(SUMIF('ORÇ.GLOBAL REF.'!$S$12:$S$1011,B14,$Z$12:$Z$1011)),Z14)))</f>
        <v>0</v>
      </c>
      <c r="I14" s="538" t="str">
        <f aca="false">'ORÇ.GLOBAL REF.'!H14</f>
        <v/>
      </c>
      <c r="J14" s="163" t="str">
        <f aca="false">'ORÇ.GLOBAL REF.'!I14</f>
        <v/>
      </c>
      <c r="K14" s="539" t="str">
        <f aca="false">'ORÇ.GLOBAL REF.'!J14</f>
        <v/>
      </c>
      <c r="L14" s="168" t="str">
        <f aca="false">IF(B14&gt;0,"ok","ocultar")</f>
        <v>ok</v>
      </c>
      <c r="M14" s="102"/>
      <c r="N14" s="102"/>
      <c r="O14" s="102"/>
      <c r="R14" s="157" t="n">
        <f aca="false">IF(B14=0,R13,IF(ISNONTEXT(B14)=TRUE(),INT(B14),INT(LEFT(B14,FIND(".",B14)-1))))</f>
        <v>2</v>
      </c>
      <c r="S14" s="157" t="n">
        <f aca="false">IF(S15=1,1,IF(B14&lt;&gt;0,1,IF(C14&lt;&gt;0,1,IF(D14&lt;&gt;0,1,IF(E14&lt;&gt;0,1,"")))))</f>
        <v>1</v>
      </c>
      <c r="T14" s="157" t="n">
        <f aca="false">IF(R14=0," ",IF(R14&lt;&gt;R13,R14," "))</f>
        <v>2</v>
      </c>
      <c r="U14" s="180"/>
      <c r="V14" s="75" t="n">
        <f aca="false">IF(R14&lt;&gt;T14,(IF(J14="",H14*(INFORMAÇÕES!$Q$79/INFORMAÇÕES!$Q$82),IF(J14="R",H14,0))),0)</f>
        <v>0</v>
      </c>
      <c r="W14" s="75" t="n">
        <f aca="false">IF(R14&lt;&gt;T14,(IF(J14="",H14*(INFORMAÇÕES!$Q$80/INFORMAÇÕES!$Q$82),IF(J14="C",H14,0))),0)</f>
        <v>0</v>
      </c>
      <c r="X14" s="75" t="n">
        <f aca="false">IF(R14&lt;&gt;T14,(IF(J14="",H14*INFORMAÇÕES!$U$115,IF(J14="CF",H14,0))),0)</f>
        <v>0</v>
      </c>
      <c r="Y14" s="75" t="n">
        <f aca="false">IF(R14&lt;&gt;T14,(IF(J14="",H14*INFORMAÇÕES!$U$116,IF(J14="O",H14,0))),0)</f>
        <v>0</v>
      </c>
      <c r="Z14" s="75" t="n">
        <f aca="false">IF(E14&lt;&gt;0,H14,0)</f>
        <v>0</v>
      </c>
    </row>
    <row r="15" s="174" customFormat="true" ht="14.25" hidden="false" customHeight="true" outlineLevel="0" collapsed="false">
      <c r="A15" s="159" t="n">
        <v>4</v>
      </c>
      <c r="B15" s="160" t="str">
        <f aca="false">'ORÇ.GLOBAL REF.'!B15</f>
        <v>2.1</v>
      </c>
      <c r="C15" s="536" t="str">
        <f aca="false">'ORÇ.GLOBAL REF.'!C15</f>
        <v>TELHAMENTO COM TELHA ONDULADA DE FIBROCIMENTO E = 6 MM, COM RECOBRIMENTO LATERAL DE 1/4 DE ONDA PARA TELHADO COM INCLINAÇÃO MAIOR QUE 10°, COM ATÉ 2 ÁGUAS, INCLUSO IÇAMENTO. AF_07/2019</v>
      </c>
      <c r="D15" s="162" t="str">
        <f aca="false">'ORÇ.GLOBAL REF.'!D15</f>
        <v>M2</v>
      </c>
      <c r="E15" s="162" t="n">
        <f aca="false">'ORÇ.GLOBAL REF.'!E15</f>
        <v>629.94</v>
      </c>
      <c r="F15" s="537"/>
      <c r="G15" s="163" t="n">
        <f aca="false">ROUND(F15,2)</f>
        <v>0</v>
      </c>
      <c r="H15" s="163" t="n">
        <f aca="false">IF('ORÇ.GLOBAL P CAIXA'!K15="EXEC.",0,IF(E15&lt;&gt;0,ROUND(E15*G15,2),IF(Z15=0,(SUMIF('ORÇ.GLOBAL REF.'!$S$12:$S$1011,B15,$Z$12:$Z$1011)),Z15)))</f>
        <v>0</v>
      </c>
      <c r="I15" s="538" t="str">
        <f aca="false">'ORÇ.GLOBAL REF.'!H15</f>
        <v/>
      </c>
      <c r="J15" s="163" t="str">
        <f aca="false">'ORÇ.GLOBAL REF.'!I15</f>
        <v/>
      </c>
      <c r="K15" s="539" t="str">
        <f aca="false">'ORÇ.GLOBAL REF.'!J15</f>
        <v>94207</v>
      </c>
      <c r="L15" s="168" t="str">
        <f aca="false">IF(B15&gt;0,"ok","ocultar")</f>
        <v>ok</v>
      </c>
      <c r="M15" s="102"/>
      <c r="N15" s="102"/>
      <c r="O15" s="102"/>
      <c r="R15" s="157" t="n">
        <f aca="false">IF(B15=0,R14,IF(ISNONTEXT(B15)=TRUE(),INT(B15),INT(LEFT(B15,FIND(".",B15)-1))))</f>
        <v>2</v>
      </c>
      <c r="S15" s="157" t="n">
        <f aca="false">IF(S16=1,1,IF(B15&lt;&gt;0,1,IF(C15&lt;&gt;0,1,IF(D15&lt;&gt;0,1,IF(E15&lt;&gt;0,1,"")))))</f>
        <v>1</v>
      </c>
      <c r="T15" s="157" t="str">
        <f aca="false">IF(R15=0," ",IF(R15&lt;&gt;R14,R15," "))</f>
        <v> </v>
      </c>
      <c r="U15" s="180"/>
      <c r="V15" s="75" t="e">
        <f aca="false">IF(R15&lt;&gt;T15,(IF(J15="",H15*(INFORMAÇÕES!$Q$79/INFORMAÇÕES!$Q$82),IF(J15="R",H15,0))),0)</f>
        <v>#DIV/0!</v>
      </c>
      <c r="W15" s="75" t="e">
        <f aca="false">IF(R15&lt;&gt;T15,(IF(J15="",H15*(INFORMAÇÕES!$Q$80/INFORMAÇÕES!$Q$82),IF(J15="C",H15,0))),0)</f>
        <v>#DIV/0!</v>
      </c>
      <c r="X15" s="75" t="n">
        <f aca="false">IF(R15&lt;&gt;T15,(IF(J15="",H15*INFORMAÇÕES!$U$115,IF(J15="CF",H15,0))),0)</f>
        <v>0</v>
      </c>
      <c r="Y15" s="75" t="n">
        <f aca="false">IF(R15&lt;&gt;T15,(IF(J15="",H15*INFORMAÇÕES!$U$116,IF(J15="O",H15,0))),0)</f>
        <v>0</v>
      </c>
      <c r="Z15" s="75" t="n">
        <f aca="false">IF(E15&lt;&gt;0,H15,0)</f>
        <v>0</v>
      </c>
    </row>
    <row r="16" s="174" customFormat="true" ht="14.25" hidden="false" customHeight="true" outlineLevel="0" collapsed="false">
      <c r="A16" s="159" t="n">
        <v>5</v>
      </c>
      <c r="B16" s="160" t="str">
        <f aca="false">'ORÇ.GLOBAL REF.'!B16</f>
        <v>2.2</v>
      </c>
      <c r="C16" s="536" t="str">
        <f aca="false">'ORÇ.GLOBAL REF.'!C16</f>
        <v>CUMEEIRA PARA TELHA DE FIBROCIMENTO ONDULADA E = 6 MM, INCLUSO ACESSÓRIOS DE FIXAÇÃO E IÇAMENTO. AF_07/2019</v>
      </c>
      <c r="D16" s="162" t="str">
        <f aca="false">'ORÇ.GLOBAL REF.'!D16</f>
        <v>M</v>
      </c>
      <c r="E16" s="162" t="n">
        <f aca="false">'ORÇ.GLOBAL REF.'!E16</f>
        <v>34</v>
      </c>
      <c r="F16" s="537"/>
      <c r="G16" s="163" t="n">
        <f aca="false">ROUND(F16,2)</f>
        <v>0</v>
      </c>
      <c r="H16" s="163" t="n">
        <f aca="false">IF('ORÇ.GLOBAL P CAIXA'!K16="EXEC.",0,IF(E16&lt;&gt;0,ROUND(E16*G16,2),IF(Z16=0,(SUMIF('ORÇ.GLOBAL REF.'!$S$12:$S$1011,B16,$Z$12:$Z$1011)),Z16)))</f>
        <v>0</v>
      </c>
      <c r="I16" s="538" t="str">
        <f aca="false">'ORÇ.GLOBAL REF.'!H16</f>
        <v/>
      </c>
      <c r="J16" s="163" t="str">
        <f aca="false">'ORÇ.GLOBAL REF.'!I16</f>
        <v/>
      </c>
      <c r="K16" s="539" t="str">
        <f aca="false">'ORÇ.GLOBAL REF.'!J16</f>
        <v>94223</v>
      </c>
      <c r="L16" s="168" t="str">
        <f aca="false">IF(B16&gt;0,"ok","ocultar")</f>
        <v>ok</v>
      </c>
      <c r="M16" s="102"/>
      <c r="N16" s="102"/>
      <c r="O16" s="102"/>
      <c r="R16" s="157" t="n">
        <f aca="false">IF(B16=0,R15,IF(ISNONTEXT(B16)=TRUE(),INT(B16),INT(LEFT(B16,FIND(".",B16)-1))))</f>
        <v>2</v>
      </c>
      <c r="S16" s="157" t="n">
        <f aca="false">IF(S17=1,1,IF(B16&lt;&gt;0,1,IF(C16&lt;&gt;0,1,IF(D16&lt;&gt;0,1,IF(E16&lt;&gt;0,1,"")))))</f>
        <v>1</v>
      </c>
      <c r="T16" s="157" t="str">
        <f aca="false">IF(R16=0," ",IF(R16&lt;&gt;R15,R16," "))</f>
        <v> </v>
      </c>
      <c r="U16" s="180"/>
      <c r="V16" s="75" t="e">
        <f aca="false">IF(R16&lt;&gt;T16,(IF(J16="",H16*(INFORMAÇÕES!$Q$79/INFORMAÇÕES!$Q$82),IF(J16="R",H16,0))),0)</f>
        <v>#DIV/0!</v>
      </c>
      <c r="W16" s="75" t="e">
        <f aca="false">IF(R16&lt;&gt;T16,(IF(J16="",H16*(INFORMAÇÕES!$Q$80/INFORMAÇÕES!$Q$82),IF(J16="C",H16,0))),0)</f>
        <v>#DIV/0!</v>
      </c>
      <c r="X16" s="75" t="n">
        <f aca="false">IF(R16&lt;&gt;T16,(IF(J16="",H16*INFORMAÇÕES!$U$115,IF(J16="CF",H16,0))),0)</f>
        <v>0</v>
      </c>
      <c r="Y16" s="75" t="n">
        <f aca="false">IF(R16&lt;&gt;T16,(IF(J16="",H16*INFORMAÇÕES!$U$116,IF(J16="O",H16,0))),0)</f>
        <v>0</v>
      </c>
      <c r="Z16" s="75" t="n">
        <f aca="false">IF(E16&lt;&gt;0,H16,0)</f>
        <v>0</v>
      </c>
    </row>
    <row r="17" s="174" customFormat="true" ht="14.25" hidden="false" customHeight="true" outlineLevel="0" collapsed="false">
      <c r="A17" s="159" t="n">
        <v>6</v>
      </c>
      <c r="B17" s="160" t="n">
        <f aca="false">'ORÇ.GLOBAL REF.'!B17</f>
        <v>3</v>
      </c>
      <c r="C17" s="536" t="str">
        <f aca="false">'ORÇ.GLOBAL REF.'!C17</f>
        <v>BEIRAL PVC</v>
      </c>
      <c r="D17" s="162" t="n">
        <f aca="false">'ORÇ.GLOBAL REF.'!D17</f>
        <v>0</v>
      </c>
      <c r="E17" s="162" t="n">
        <f aca="false">'ORÇ.GLOBAL REF.'!E17</f>
        <v>0</v>
      </c>
      <c r="F17" s="537"/>
      <c r="G17" s="163" t="n">
        <f aca="false">ROUND(F17,2)</f>
        <v>0</v>
      </c>
      <c r="H17" s="163" t="n">
        <f aca="false">IF('ORÇ.GLOBAL P CAIXA'!K17="EXEC.",0,IF(E17&lt;&gt;0,ROUND(E17*G17,2),IF(Z17=0,(SUMIF('ORÇ.GLOBAL REF.'!$S$12:$S$1011,B17,$Z$12:$Z$1011)),Z17)))</f>
        <v>0</v>
      </c>
      <c r="I17" s="538" t="str">
        <f aca="false">'ORÇ.GLOBAL REF.'!H17</f>
        <v/>
      </c>
      <c r="J17" s="163" t="str">
        <f aca="false">'ORÇ.GLOBAL REF.'!I17</f>
        <v/>
      </c>
      <c r="K17" s="539" t="str">
        <f aca="false">'ORÇ.GLOBAL REF.'!J17</f>
        <v/>
      </c>
      <c r="L17" s="168" t="str">
        <f aca="false">IF(B17&gt;0,"ok","ocultar")</f>
        <v>ok</v>
      </c>
      <c r="M17" s="102"/>
      <c r="N17" s="102"/>
      <c r="O17" s="102"/>
      <c r="R17" s="157" t="n">
        <f aca="false">IF(B17=0,R16,IF(ISNONTEXT(B17)=TRUE(),INT(B17),INT(LEFT(B17,FIND(".",B17)-1))))</f>
        <v>3</v>
      </c>
      <c r="S17" s="157" t="n">
        <f aca="false">IF(S18=1,1,IF(B17&lt;&gt;0,1,IF(C17&lt;&gt;0,1,IF(D17&lt;&gt;0,1,IF(E17&lt;&gt;0,1,"")))))</f>
        <v>1</v>
      </c>
      <c r="T17" s="157" t="n">
        <f aca="false">IF(R17=0," ",IF(R17&lt;&gt;R16,R17," "))</f>
        <v>3</v>
      </c>
      <c r="U17" s="180"/>
      <c r="V17" s="75" t="n">
        <f aca="false">IF(R17&lt;&gt;T17,(IF(J17="",H17*(INFORMAÇÕES!$Q$79/INFORMAÇÕES!$Q$82),IF(J17="R",H17,0))),0)</f>
        <v>0</v>
      </c>
      <c r="W17" s="75" t="n">
        <f aca="false">IF(R17&lt;&gt;T17,(IF(J17="",H17*(INFORMAÇÕES!$Q$80/INFORMAÇÕES!$Q$82),IF(J17="C",H17,0))),0)</f>
        <v>0</v>
      </c>
      <c r="X17" s="75" t="n">
        <f aca="false">IF(R17&lt;&gt;T17,(IF(J17="",H17*INFORMAÇÕES!$U$115,IF(J17="CF",H17,0))),0)</f>
        <v>0</v>
      </c>
      <c r="Y17" s="75" t="n">
        <f aca="false">IF(R17&lt;&gt;T17,(IF(J17="",H17*INFORMAÇÕES!$U$116,IF(J17="O",H17,0))),0)</f>
        <v>0</v>
      </c>
      <c r="Z17" s="75" t="n">
        <f aca="false">IF(E17&lt;&gt;0,H17,0)</f>
        <v>0</v>
      </c>
    </row>
    <row r="18" s="174" customFormat="true" ht="14.25" hidden="false" customHeight="true" outlineLevel="0" collapsed="false">
      <c r="A18" s="159" t="n">
        <v>7</v>
      </c>
      <c r="B18" s="160" t="str">
        <f aca="false">'ORÇ.GLOBAL REF.'!B18</f>
        <v>3.1</v>
      </c>
      <c r="C18" s="536" t="str">
        <f aca="false">'ORÇ.GLOBAL REF.'!C18</f>
        <v>FORRO EM RÉGUAS DE PVC, LISO, PARA AMBIENTES RESIDENCIAIS, INCLUSIVE ESTRUTURA UNIDIRECIONAL DE FIXAÇÃO. AF_08/2023_PS</v>
      </c>
      <c r="D18" s="162" t="str">
        <f aca="false">'ORÇ.GLOBAL REF.'!D18</f>
        <v>M2</v>
      </c>
      <c r="E18" s="162" t="n">
        <f aca="false">'ORÇ.GLOBAL REF.'!E18</f>
        <v>5</v>
      </c>
      <c r="F18" s="537"/>
      <c r="G18" s="163" t="n">
        <f aca="false">ROUND(F18,2)</f>
        <v>0</v>
      </c>
      <c r="H18" s="163" t="n">
        <f aca="false">IF('ORÇ.GLOBAL P CAIXA'!K18="EXEC.",0,IF(E18&lt;&gt;0,ROUND(E18*G18,2),IF(Z18=0,(SUMIF('ORÇ.GLOBAL REF.'!$S$12:$S$1011,B18,$Z$12:$Z$1011)),Z18)))</f>
        <v>0</v>
      </c>
      <c r="I18" s="538" t="str">
        <f aca="false">'ORÇ.GLOBAL REF.'!H18</f>
        <v/>
      </c>
      <c r="J18" s="163" t="str">
        <f aca="false">'ORÇ.GLOBAL REF.'!I18</f>
        <v/>
      </c>
      <c r="K18" s="539" t="str">
        <f aca="false">'ORÇ.GLOBAL REF.'!J18</f>
        <v>96485</v>
      </c>
      <c r="L18" s="168" t="str">
        <f aca="false">IF(B18&gt;0,"ok","ocultar")</f>
        <v>ok</v>
      </c>
      <c r="M18" s="102"/>
      <c r="N18" s="102"/>
      <c r="O18" s="102"/>
      <c r="R18" s="157" t="n">
        <f aca="false">IF(B18=0,R17,IF(ISNONTEXT(B18)=TRUE(),INT(B18),INT(LEFT(B18,FIND(".",B18)-1))))</f>
        <v>3</v>
      </c>
      <c r="S18" s="157" t="n">
        <f aca="false">IF(S19=1,1,IF(B18&lt;&gt;0,1,IF(C18&lt;&gt;0,1,IF(D18&lt;&gt;0,1,IF(E18&lt;&gt;0,1,"")))))</f>
        <v>1</v>
      </c>
      <c r="T18" s="157" t="str">
        <f aca="false">IF(R18=0," ",IF(R18&lt;&gt;R17,R18," "))</f>
        <v> </v>
      </c>
      <c r="U18" s="180"/>
      <c r="V18" s="75" t="e">
        <f aca="false">IF(R18&lt;&gt;T18,(IF(J18="",H18*(INFORMAÇÕES!$Q$79/INFORMAÇÕES!$Q$82),IF(J18="R",H18,0))),0)</f>
        <v>#DIV/0!</v>
      </c>
      <c r="W18" s="75" t="e">
        <f aca="false">IF(R18&lt;&gt;T18,(IF(J18="",H18*(INFORMAÇÕES!$Q$80/INFORMAÇÕES!$Q$82),IF(J18="C",H18,0))),0)</f>
        <v>#DIV/0!</v>
      </c>
      <c r="X18" s="75" t="n">
        <f aca="false">IF(R18&lt;&gt;T18,(IF(J18="",H18*INFORMAÇÕES!$U$115,IF(J18="CF",H18,0))),0)</f>
        <v>0</v>
      </c>
      <c r="Y18" s="75" t="n">
        <f aca="false">IF(R18&lt;&gt;T18,(IF(J18="",H18*INFORMAÇÕES!$U$116,IF(J18="O",H18,0))),0)</f>
        <v>0</v>
      </c>
      <c r="Z18" s="75" t="n">
        <f aca="false">IF(E18&lt;&gt;0,H18,0)</f>
        <v>0</v>
      </c>
    </row>
    <row r="19" s="174" customFormat="true" ht="14.25" hidden="false" customHeight="true" outlineLevel="0" collapsed="false">
      <c r="A19" s="159" t="n">
        <v>8</v>
      </c>
      <c r="B19" s="160" t="n">
        <f aca="false">'ORÇ.GLOBAL REF.'!B19</f>
        <v>0</v>
      </c>
      <c r="C19" s="536" t="n">
        <f aca="false">'ORÇ.GLOBAL REF.'!C19</f>
        <v>0</v>
      </c>
      <c r="D19" s="162" t="n">
        <f aca="false">'ORÇ.GLOBAL REF.'!D19</f>
        <v>0</v>
      </c>
      <c r="E19" s="162" t="n">
        <f aca="false">'ORÇ.GLOBAL REF.'!E19</f>
        <v>0</v>
      </c>
      <c r="F19" s="537"/>
      <c r="G19" s="163" t="n">
        <f aca="false">ROUND(F19,2)</f>
        <v>0</v>
      </c>
      <c r="H19" s="163" t="n">
        <f aca="false">IF('ORÇ.GLOBAL P CAIXA'!K19="EXEC.",0,IF(E19&lt;&gt;0,ROUND(E19*G19,2),IF(Z19=0,(SUMIF('ORÇ.GLOBAL REF.'!$S$12:$S$1011,B19,$Z$12:$Z$1011)),Z19)))</f>
        <v>0</v>
      </c>
      <c r="I19" s="538" t="str">
        <f aca="false">'ORÇ.GLOBAL REF.'!H19</f>
        <v/>
      </c>
      <c r="J19" s="163" t="str">
        <f aca="false">'ORÇ.GLOBAL REF.'!I19</f>
        <v/>
      </c>
      <c r="K19" s="539" t="str">
        <f aca="false">'ORÇ.GLOBAL REF.'!J19</f>
        <v/>
      </c>
      <c r="L19" s="168" t="str">
        <f aca="false">IF(B19&gt;0,"ok","ocultar")</f>
        <v>ocultar</v>
      </c>
      <c r="M19" s="102"/>
      <c r="N19" s="102"/>
      <c r="O19" s="102"/>
      <c r="R19" s="157" t="n">
        <f aca="false">IF(B19=0,R18,IF(ISNONTEXT(B19)=TRUE(),INT(B19),INT(LEFT(B19,FIND(".",B19)-1))))</f>
        <v>3</v>
      </c>
      <c r="S19" s="157" t="str">
        <f aca="false">IF(S20=1,1,IF(B19&lt;&gt;0,1,IF(C19&lt;&gt;0,1,IF(D19&lt;&gt;0,1,IF(E19&lt;&gt;0,1,"")))))</f>
        <v/>
      </c>
      <c r="T19" s="157" t="str">
        <f aca="false">IF(R19=0," ",IF(R19&lt;&gt;R18,R19," "))</f>
        <v> </v>
      </c>
      <c r="U19" s="180"/>
      <c r="V19" s="75" t="e">
        <f aca="false">IF(R19&lt;&gt;T19,(IF(J19="",H19*(INFORMAÇÕES!$Q$79/INFORMAÇÕES!$Q$82),IF(J19="R",H19,0))),0)</f>
        <v>#DIV/0!</v>
      </c>
      <c r="W19" s="75" t="e">
        <f aca="false">IF(R19&lt;&gt;T19,(IF(J19="",H19*(INFORMAÇÕES!$Q$80/INFORMAÇÕES!$Q$82),IF(J19="C",H19,0))),0)</f>
        <v>#DIV/0!</v>
      </c>
      <c r="X19" s="75" t="n">
        <f aca="false">IF(R19&lt;&gt;T19,(IF(J19="",H19*INFORMAÇÕES!$U$115,IF(J19="CF",H19,0))),0)</f>
        <v>0</v>
      </c>
      <c r="Y19" s="75" t="n">
        <f aca="false">IF(R19&lt;&gt;T19,(IF(J19="",H19*INFORMAÇÕES!$U$116,IF(J19="O",H19,0))),0)</f>
        <v>0</v>
      </c>
      <c r="Z19" s="75" t="n">
        <f aca="false">IF(E19&lt;&gt;0,H19,0)</f>
        <v>0</v>
      </c>
    </row>
    <row r="20" s="174" customFormat="true" ht="14.25" hidden="false" customHeight="true" outlineLevel="0" collapsed="false">
      <c r="A20" s="159" t="n">
        <v>9</v>
      </c>
      <c r="B20" s="160" t="n">
        <f aca="false">'ORÇ.GLOBAL REF.'!B20</f>
        <v>0</v>
      </c>
      <c r="C20" s="536" t="n">
        <f aca="false">'ORÇ.GLOBAL REF.'!C20</f>
        <v>0</v>
      </c>
      <c r="D20" s="162" t="n">
        <f aca="false">'ORÇ.GLOBAL REF.'!D20</f>
        <v>0</v>
      </c>
      <c r="E20" s="162" t="n">
        <f aca="false">'ORÇ.GLOBAL REF.'!E20</f>
        <v>0</v>
      </c>
      <c r="F20" s="537"/>
      <c r="G20" s="163" t="n">
        <f aca="false">ROUND(F20,2)</f>
        <v>0</v>
      </c>
      <c r="H20" s="163" t="n">
        <f aca="false">IF('ORÇ.GLOBAL P CAIXA'!K20="EXEC.",0,IF(E20&lt;&gt;0,ROUND(E20*G20,2),IF(Z20=0,(SUMIF('ORÇ.GLOBAL REF.'!$S$12:$S$1011,B20,$Z$12:$Z$1011)),Z20)))</f>
        <v>0</v>
      </c>
      <c r="I20" s="538" t="str">
        <f aca="false">'ORÇ.GLOBAL REF.'!H20</f>
        <v/>
      </c>
      <c r="J20" s="163" t="str">
        <f aca="false">'ORÇ.GLOBAL REF.'!I20</f>
        <v/>
      </c>
      <c r="K20" s="539" t="str">
        <f aca="false">'ORÇ.GLOBAL REF.'!J20</f>
        <v/>
      </c>
      <c r="L20" s="168" t="str">
        <f aca="false">IF(B20&gt;0,"ok","ocultar")</f>
        <v>ocultar</v>
      </c>
      <c r="M20" s="102"/>
      <c r="N20" s="102"/>
      <c r="O20" s="102"/>
      <c r="R20" s="157" t="n">
        <f aca="false">IF(B20=0,R19,IF(ISNONTEXT(B20)=TRUE(),INT(B20),INT(LEFT(B20,FIND(".",B20)-1))))</f>
        <v>3</v>
      </c>
      <c r="S20" s="157" t="str">
        <f aca="false">IF(S21=1,1,IF(B20&lt;&gt;0,1,IF(C20&lt;&gt;0,1,IF(D20&lt;&gt;0,1,IF(E20&lt;&gt;0,1,"")))))</f>
        <v/>
      </c>
      <c r="T20" s="157" t="str">
        <f aca="false">IF(R20=0," ",IF(R20&lt;&gt;R19,R20," "))</f>
        <v> </v>
      </c>
      <c r="U20" s="180"/>
      <c r="V20" s="75" t="e">
        <f aca="false">IF(R20&lt;&gt;T20,(IF(J20="",H20*(INFORMAÇÕES!$Q$79/INFORMAÇÕES!$Q$82),IF(J20="R",H20,0))),0)</f>
        <v>#DIV/0!</v>
      </c>
      <c r="W20" s="75" t="e">
        <f aca="false">IF(R20&lt;&gt;T20,(IF(J20="",H20*(INFORMAÇÕES!$Q$80/INFORMAÇÕES!$Q$82),IF(J20="C",H20,0))),0)</f>
        <v>#DIV/0!</v>
      </c>
      <c r="X20" s="75" t="n">
        <f aca="false">IF(R20&lt;&gt;T20,(IF(J20="",H20*INFORMAÇÕES!$U$115,IF(J20="CF",H20,0))),0)</f>
        <v>0</v>
      </c>
      <c r="Y20" s="75" t="n">
        <f aca="false">IF(R20&lt;&gt;T20,(IF(J20="",H20*INFORMAÇÕES!$U$116,IF(J20="O",H20,0))),0)</f>
        <v>0</v>
      </c>
      <c r="Z20" s="75" t="n">
        <f aca="false">IF(E20&lt;&gt;0,H20,0)</f>
        <v>0</v>
      </c>
    </row>
    <row r="21" s="174" customFormat="true" ht="14.25" hidden="false" customHeight="true" outlineLevel="0" collapsed="false">
      <c r="A21" s="159" t="n">
        <v>10</v>
      </c>
      <c r="B21" s="160" t="n">
        <f aca="false">'ORÇ.GLOBAL REF.'!B21</f>
        <v>0</v>
      </c>
      <c r="C21" s="536" t="n">
        <f aca="false">'ORÇ.GLOBAL REF.'!C21</f>
        <v>0</v>
      </c>
      <c r="D21" s="162" t="n">
        <f aca="false">'ORÇ.GLOBAL REF.'!D21</f>
        <v>0</v>
      </c>
      <c r="E21" s="162" t="n">
        <f aca="false">'ORÇ.GLOBAL REF.'!E21</f>
        <v>0</v>
      </c>
      <c r="F21" s="537"/>
      <c r="G21" s="163" t="n">
        <f aca="false">ROUND(F21,2)</f>
        <v>0</v>
      </c>
      <c r="H21" s="163" t="n">
        <f aca="false">IF('ORÇ.GLOBAL P CAIXA'!K21="EXEC.",0,IF(E21&lt;&gt;0,ROUND(E21*G21,2),IF(Z21=0,(SUMIF('ORÇ.GLOBAL REF.'!$S$12:$S$1011,B21,$Z$12:$Z$1011)),Z21)))</f>
        <v>0</v>
      </c>
      <c r="I21" s="538" t="str">
        <f aca="false">'ORÇ.GLOBAL REF.'!H21</f>
        <v/>
      </c>
      <c r="J21" s="163" t="str">
        <f aca="false">'ORÇ.GLOBAL REF.'!I21</f>
        <v/>
      </c>
      <c r="K21" s="539" t="str">
        <f aca="false">'ORÇ.GLOBAL REF.'!J21</f>
        <v/>
      </c>
      <c r="L21" s="168" t="str">
        <f aca="false">IF(B21&gt;0,"ok","ocultar")</f>
        <v>ocultar</v>
      </c>
      <c r="M21" s="102"/>
      <c r="N21" s="102"/>
      <c r="O21" s="102"/>
      <c r="R21" s="157" t="n">
        <f aca="false">IF(B21=0,R20,IF(ISNONTEXT(B21)=TRUE(),INT(B21),INT(LEFT(B21,FIND(".",B21)-1))))</f>
        <v>3</v>
      </c>
      <c r="S21" s="157" t="str">
        <f aca="false">IF(S22=1,1,IF(B21&lt;&gt;0,1,IF(C21&lt;&gt;0,1,IF(D21&lt;&gt;0,1,IF(E21&lt;&gt;0,1,"")))))</f>
        <v/>
      </c>
      <c r="T21" s="157" t="str">
        <f aca="false">IF(R21=0," ",IF(R21&lt;&gt;R20,R21," "))</f>
        <v> </v>
      </c>
      <c r="U21" s="180"/>
      <c r="V21" s="75" t="e">
        <f aca="false">IF(R21&lt;&gt;T21,(IF(J21="",H21*(INFORMAÇÕES!$Q$79/INFORMAÇÕES!$Q$82),IF(J21="R",H21,0))),0)</f>
        <v>#DIV/0!</v>
      </c>
      <c r="W21" s="75" t="e">
        <f aca="false">IF(R21&lt;&gt;T21,(IF(J21="",H21*(INFORMAÇÕES!$Q$80/INFORMAÇÕES!$Q$82),IF(J21="C",H21,0))),0)</f>
        <v>#DIV/0!</v>
      </c>
      <c r="X21" s="75" t="n">
        <f aca="false">IF(R21&lt;&gt;T21,(IF(J21="",H21*INFORMAÇÕES!$U$115,IF(J21="CF",H21,0))),0)</f>
        <v>0</v>
      </c>
      <c r="Y21" s="75" t="n">
        <f aca="false">IF(R21&lt;&gt;T21,(IF(J21="",H21*INFORMAÇÕES!$U$116,IF(J21="O",H21,0))),0)</f>
        <v>0</v>
      </c>
      <c r="Z21" s="75" t="n">
        <f aca="false">IF(E21&lt;&gt;0,H21,0)</f>
        <v>0</v>
      </c>
    </row>
    <row r="22" s="174" customFormat="true" ht="14.25" hidden="false" customHeight="true" outlineLevel="0" collapsed="false">
      <c r="A22" s="159" t="n">
        <v>11</v>
      </c>
      <c r="B22" s="160" t="n">
        <f aca="false">'ORÇ.GLOBAL REF.'!B22</f>
        <v>0</v>
      </c>
      <c r="C22" s="536" t="n">
        <f aca="false">'ORÇ.GLOBAL REF.'!C22</f>
        <v>0</v>
      </c>
      <c r="D22" s="162" t="n">
        <f aca="false">'ORÇ.GLOBAL REF.'!D22</f>
        <v>0</v>
      </c>
      <c r="E22" s="162" t="n">
        <f aca="false">'ORÇ.GLOBAL REF.'!E22</f>
        <v>0</v>
      </c>
      <c r="F22" s="537"/>
      <c r="G22" s="163" t="n">
        <f aca="false">ROUND(F22,2)</f>
        <v>0</v>
      </c>
      <c r="H22" s="163" t="n">
        <f aca="false">IF('ORÇ.GLOBAL P CAIXA'!K22="EXEC.",0,IF(E22&lt;&gt;0,ROUND(E22*G22,2),IF(Z22=0,(SUMIF('ORÇ.GLOBAL REF.'!$S$12:$S$1011,B22,$Z$12:$Z$1011)),Z22)))</f>
        <v>0</v>
      </c>
      <c r="I22" s="538" t="str">
        <f aca="false">'ORÇ.GLOBAL REF.'!H22</f>
        <v/>
      </c>
      <c r="J22" s="163" t="str">
        <f aca="false">'ORÇ.GLOBAL REF.'!I22</f>
        <v/>
      </c>
      <c r="K22" s="539" t="str">
        <f aca="false">'ORÇ.GLOBAL REF.'!J22</f>
        <v/>
      </c>
      <c r="L22" s="168" t="str">
        <f aca="false">IF(B22&gt;0,"ok","ocultar")</f>
        <v>ocultar</v>
      </c>
      <c r="M22" s="102"/>
      <c r="N22" s="102"/>
      <c r="O22" s="102"/>
      <c r="R22" s="157" t="n">
        <f aca="false">IF(B22=0,R21,IF(ISNONTEXT(B22)=TRUE(),INT(B22),INT(LEFT(B22,FIND(".",B22)-1))))</f>
        <v>3</v>
      </c>
      <c r="S22" s="157" t="str">
        <f aca="false">IF(S23=1,1,IF(B22&lt;&gt;0,1,IF(C22&lt;&gt;0,1,IF(D22&lt;&gt;0,1,IF(E22&lt;&gt;0,1,"")))))</f>
        <v/>
      </c>
      <c r="T22" s="157" t="str">
        <f aca="false">IF(R22=0," ",IF(R22&lt;&gt;R21,R22," "))</f>
        <v> </v>
      </c>
      <c r="U22" s="180"/>
      <c r="V22" s="75" t="e">
        <f aca="false">IF(R22&lt;&gt;T22,(IF(J22="",H22*(INFORMAÇÕES!$Q$79/INFORMAÇÕES!$Q$82),IF(J22="R",H22,0))),0)</f>
        <v>#DIV/0!</v>
      </c>
      <c r="W22" s="75" t="e">
        <f aca="false">IF(R22&lt;&gt;T22,(IF(J22="",H22*(INFORMAÇÕES!$Q$80/INFORMAÇÕES!$Q$82),IF(J22="C",H22,0))),0)</f>
        <v>#DIV/0!</v>
      </c>
      <c r="X22" s="75" t="n">
        <f aca="false">IF(R22&lt;&gt;T22,(IF(J22="",H22*INFORMAÇÕES!$U$115,IF(J22="CF",H22,0))),0)</f>
        <v>0</v>
      </c>
      <c r="Y22" s="75" t="n">
        <f aca="false">IF(R22&lt;&gt;T22,(IF(J22="",H22*INFORMAÇÕES!$U$116,IF(J22="O",H22,0))),0)</f>
        <v>0</v>
      </c>
      <c r="Z22" s="75" t="n">
        <f aca="false">IF(E22&lt;&gt;0,H22,0)</f>
        <v>0</v>
      </c>
    </row>
    <row r="23" s="174" customFormat="true" ht="14.25" hidden="false" customHeight="true" outlineLevel="0" collapsed="false">
      <c r="A23" s="159" t="n">
        <v>12</v>
      </c>
      <c r="B23" s="160" t="n">
        <f aca="false">'ORÇ.GLOBAL REF.'!B23</f>
        <v>0</v>
      </c>
      <c r="C23" s="536" t="n">
        <f aca="false">'ORÇ.GLOBAL REF.'!C23</f>
        <v>0</v>
      </c>
      <c r="D23" s="162" t="n">
        <f aca="false">'ORÇ.GLOBAL REF.'!D23</f>
        <v>0</v>
      </c>
      <c r="E23" s="162" t="n">
        <f aca="false">'ORÇ.GLOBAL REF.'!E23</f>
        <v>0</v>
      </c>
      <c r="F23" s="537"/>
      <c r="G23" s="163" t="n">
        <f aca="false">ROUND(F23,2)</f>
        <v>0</v>
      </c>
      <c r="H23" s="163" t="n">
        <f aca="false">IF('ORÇ.GLOBAL P CAIXA'!K23="EXEC.",0,IF(E23&lt;&gt;0,ROUND(E23*G23,2),IF(Z23=0,(SUMIF('ORÇ.GLOBAL REF.'!$S$12:$S$1011,B23,$Z$12:$Z$1011)),Z23)))</f>
        <v>0</v>
      </c>
      <c r="I23" s="538" t="str">
        <f aca="false">'ORÇ.GLOBAL REF.'!H23</f>
        <v/>
      </c>
      <c r="J23" s="163" t="str">
        <f aca="false">'ORÇ.GLOBAL REF.'!I23</f>
        <v/>
      </c>
      <c r="K23" s="539" t="str">
        <f aca="false">'ORÇ.GLOBAL REF.'!J23</f>
        <v/>
      </c>
      <c r="L23" s="168" t="str">
        <f aca="false">IF(B23&gt;0,"ok","ocultar")</f>
        <v>ocultar</v>
      </c>
      <c r="M23" s="102"/>
      <c r="N23" s="102"/>
      <c r="O23" s="102"/>
      <c r="R23" s="157" t="n">
        <f aca="false">IF(B23=0,R22,IF(ISNONTEXT(B23)=TRUE(),INT(B23),INT(LEFT(B23,FIND(".",B23)-1))))</f>
        <v>3</v>
      </c>
      <c r="S23" s="157" t="str">
        <f aca="false">IF(S24=1,1,IF(B23&lt;&gt;0,1,IF(C23&lt;&gt;0,1,IF(D23&lt;&gt;0,1,IF(E23&lt;&gt;0,1,"")))))</f>
        <v/>
      </c>
      <c r="T23" s="157" t="str">
        <f aca="false">IF(R23=0," ",IF(R23&lt;&gt;R22,R23," "))</f>
        <v> </v>
      </c>
      <c r="U23" s="180"/>
      <c r="V23" s="75" t="e">
        <f aca="false">IF(R23&lt;&gt;T23,(IF(J23="",H23*(INFORMAÇÕES!$Q$79/INFORMAÇÕES!$Q$82),IF(J23="R",H23,0))),0)</f>
        <v>#DIV/0!</v>
      </c>
      <c r="W23" s="75" t="e">
        <f aca="false">IF(R23&lt;&gt;T23,(IF(J23="",H23*(INFORMAÇÕES!$Q$80/INFORMAÇÕES!$Q$82),IF(J23="C",H23,0))),0)</f>
        <v>#DIV/0!</v>
      </c>
      <c r="X23" s="75" t="n">
        <f aca="false">IF(R23&lt;&gt;T23,(IF(J23="",H23*INFORMAÇÕES!$U$115,IF(J23="CF",H23,0))),0)</f>
        <v>0</v>
      </c>
      <c r="Y23" s="75" t="n">
        <f aca="false">IF(R23&lt;&gt;T23,(IF(J23="",H23*INFORMAÇÕES!$U$116,IF(J23="O",H23,0))),0)</f>
        <v>0</v>
      </c>
      <c r="Z23" s="75" t="n">
        <f aca="false">IF(E23&lt;&gt;0,H23,0)</f>
        <v>0</v>
      </c>
    </row>
    <row r="24" s="174" customFormat="true" ht="14.25" hidden="false" customHeight="true" outlineLevel="0" collapsed="false">
      <c r="A24" s="159" t="n">
        <v>13</v>
      </c>
      <c r="B24" s="160" t="n">
        <f aca="false">'ORÇ.GLOBAL REF.'!B24</f>
        <v>0</v>
      </c>
      <c r="C24" s="536" t="n">
        <f aca="false">'ORÇ.GLOBAL REF.'!C24</f>
        <v>0</v>
      </c>
      <c r="D24" s="162" t="n">
        <f aca="false">'ORÇ.GLOBAL REF.'!D24</f>
        <v>0</v>
      </c>
      <c r="E24" s="162" t="n">
        <f aca="false">'ORÇ.GLOBAL REF.'!E24</f>
        <v>0</v>
      </c>
      <c r="F24" s="537"/>
      <c r="G24" s="163" t="n">
        <f aca="false">ROUND(F24,2)</f>
        <v>0</v>
      </c>
      <c r="H24" s="163" t="n">
        <f aca="false">IF('ORÇ.GLOBAL P CAIXA'!K24="EXEC.",0,IF(E24&lt;&gt;0,ROUND(E24*G24,2),IF(Z24=0,(SUMIF('ORÇ.GLOBAL REF.'!$S$12:$S$1011,B24,$Z$12:$Z$1011)),Z24)))</f>
        <v>0</v>
      </c>
      <c r="I24" s="538" t="str">
        <f aca="false">'ORÇ.GLOBAL REF.'!H24</f>
        <v/>
      </c>
      <c r="J24" s="163" t="str">
        <f aca="false">'ORÇ.GLOBAL REF.'!I24</f>
        <v/>
      </c>
      <c r="K24" s="539" t="str">
        <f aca="false">'ORÇ.GLOBAL REF.'!J24</f>
        <v/>
      </c>
      <c r="L24" s="168" t="str">
        <f aca="false">IF(B24&gt;0,"ok","ocultar")</f>
        <v>ocultar</v>
      </c>
      <c r="M24" s="102"/>
      <c r="N24" s="102"/>
      <c r="O24" s="102"/>
      <c r="R24" s="157" t="n">
        <f aca="false">IF(B24=0,R23,IF(ISNONTEXT(B24)=TRUE(),INT(B24),INT(LEFT(B24,FIND(".",B24)-1))))</f>
        <v>3</v>
      </c>
      <c r="S24" s="157" t="str">
        <f aca="false">IF(S25=1,1,IF(B24&lt;&gt;0,1,IF(C24&lt;&gt;0,1,IF(D24&lt;&gt;0,1,IF(E24&lt;&gt;0,1,"")))))</f>
        <v/>
      </c>
      <c r="T24" s="157" t="str">
        <f aca="false">IF(R24=0," ",IF(R24&lt;&gt;R23,R24," "))</f>
        <v> </v>
      </c>
      <c r="U24" s="180"/>
      <c r="V24" s="75" t="e">
        <f aca="false">IF(R24&lt;&gt;T24,(IF(J24="",H24*(INFORMAÇÕES!$Q$79/INFORMAÇÕES!$Q$82),IF(J24="R",H24,0))),0)</f>
        <v>#DIV/0!</v>
      </c>
      <c r="W24" s="75" t="e">
        <f aca="false">IF(R24&lt;&gt;T24,(IF(J24="",H24*(INFORMAÇÕES!$Q$80/INFORMAÇÕES!$Q$82),IF(J24="C",H24,0))),0)</f>
        <v>#DIV/0!</v>
      </c>
      <c r="X24" s="75" t="n">
        <f aca="false">IF(R24&lt;&gt;T24,(IF(J24="",H24*INFORMAÇÕES!$U$115,IF(J24="CF",H24,0))),0)</f>
        <v>0</v>
      </c>
      <c r="Y24" s="75" t="n">
        <f aca="false">IF(R24&lt;&gt;T24,(IF(J24="",H24*INFORMAÇÕES!$U$116,IF(J24="O",H24,0))),0)</f>
        <v>0</v>
      </c>
      <c r="Z24" s="75" t="n">
        <f aca="false">IF(E24&lt;&gt;0,H24,0)</f>
        <v>0</v>
      </c>
    </row>
    <row r="25" s="174" customFormat="true" ht="14.25" hidden="false" customHeight="true" outlineLevel="0" collapsed="false">
      <c r="A25" s="159" t="n">
        <v>14</v>
      </c>
      <c r="B25" s="160" t="n">
        <f aca="false">'ORÇ.GLOBAL REF.'!B25</f>
        <v>0</v>
      </c>
      <c r="C25" s="536" t="n">
        <f aca="false">'ORÇ.GLOBAL REF.'!C25</f>
        <v>0</v>
      </c>
      <c r="D25" s="162" t="n">
        <f aca="false">'ORÇ.GLOBAL REF.'!D25</f>
        <v>0</v>
      </c>
      <c r="E25" s="162" t="n">
        <f aca="false">'ORÇ.GLOBAL REF.'!E25</f>
        <v>0</v>
      </c>
      <c r="F25" s="537"/>
      <c r="G25" s="163" t="n">
        <f aca="false">ROUND(F25,2)</f>
        <v>0</v>
      </c>
      <c r="H25" s="163" t="n">
        <f aca="false">IF('ORÇ.GLOBAL P CAIXA'!K25="EXEC.",0,IF(E25&lt;&gt;0,ROUND(E25*G25,2),IF(Z25=0,(SUMIF('ORÇ.GLOBAL REF.'!$S$12:$S$1011,B25,$Z$12:$Z$1011)),Z25)))</f>
        <v>0</v>
      </c>
      <c r="I25" s="538" t="str">
        <f aca="false">'ORÇ.GLOBAL REF.'!H25</f>
        <v/>
      </c>
      <c r="J25" s="163" t="str">
        <f aca="false">'ORÇ.GLOBAL REF.'!I25</f>
        <v/>
      </c>
      <c r="K25" s="539" t="str">
        <f aca="false">'ORÇ.GLOBAL REF.'!J25</f>
        <v/>
      </c>
      <c r="L25" s="168" t="str">
        <f aca="false">IF(B25&gt;0,"ok","ocultar")</f>
        <v>ocultar</v>
      </c>
      <c r="M25" s="102"/>
      <c r="N25" s="102"/>
      <c r="O25" s="102"/>
      <c r="R25" s="157" t="n">
        <f aca="false">IF(B25=0,R24,IF(ISNONTEXT(B25)=TRUE(),INT(B25),INT(LEFT(B25,FIND(".",B25)-1))))</f>
        <v>3</v>
      </c>
      <c r="S25" s="157" t="str">
        <f aca="false">IF(S26=1,1,IF(B25&lt;&gt;0,1,IF(C25&lt;&gt;0,1,IF(D25&lt;&gt;0,1,IF(E25&lt;&gt;0,1,"")))))</f>
        <v/>
      </c>
      <c r="T25" s="157" t="str">
        <f aca="false">IF(R25=0," ",IF(R25&lt;&gt;R24,R25," "))</f>
        <v> </v>
      </c>
      <c r="U25" s="180"/>
      <c r="V25" s="75" t="e">
        <f aca="false">IF(R25&lt;&gt;T25,(IF(J25="",H25*(INFORMAÇÕES!$Q$79/INFORMAÇÕES!$Q$82),IF(J25="R",H25,0))),0)</f>
        <v>#DIV/0!</v>
      </c>
      <c r="W25" s="75" t="e">
        <f aca="false">IF(R25&lt;&gt;T25,(IF(J25="",H25*(INFORMAÇÕES!$Q$80/INFORMAÇÕES!$Q$82),IF(J25="C",H25,0))),0)</f>
        <v>#DIV/0!</v>
      </c>
      <c r="X25" s="75" t="n">
        <f aca="false">IF(R25&lt;&gt;T25,(IF(J25="",H25*INFORMAÇÕES!$U$115,IF(J25="CF",H25,0))),0)</f>
        <v>0</v>
      </c>
      <c r="Y25" s="75" t="n">
        <f aca="false">IF(R25&lt;&gt;T25,(IF(J25="",H25*INFORMAÇÕES!$U$116,IF(J25="O",H25,0))),0)</f>
        <v>0</v>
      </c>
      <c r="Z25" s="75" t="n">
        <f aca="false">IF(E25&lt;&gt;0,H25,0)</f>
        <v>0</v>
      </c>
    </row>
    <row r="26" s="174" customFormat="true" ht="14.25" hidden="false" customHeight="true" outlineLevel="0" collapsed="false">
      <c r="A26" s="159" t="n">
        <v>15</v>
      </c>
      <c r="B26" s="160" t="n">
        <f aca="false">'ORÇ.GLOBAL REF.'!B26</f>
        <v>0</v>
      </c>
      <c r="C26" s="536" t="n">
        <f aca="false">'ORÇ.GLOBAL REF.'!C26</f>
        <v>0</v>
      </c>
      <c r="D26" s="162" t="n">
        <f aca="false">'ORÇ.GLOBAL REF.'!D26</f>
        <v>0</v>
      </c>
      <c r="E26" s="162" t="n">
        <f aca="false">'ORÇ.GLOBAL REF.'!E26</f>
        <v>0</v>
      </c>
      <c r="F26" s="537"/>
      <c r="G26" s="163" t="n">
        <f aca="false">ROUND(F26,2)</f>
        <v>0</v>
      </c>
      <c r="H26" s="163" t="n">
        <f aca="false">IF('ORÇ.GLOBAL P CAIXA'!K26="EXEC.",0,IF(E26&lt;&gt;0,ROUND(E26*G26,2),IF(Z26=0,(SUMIF('ORÇ.GLOBAL REF.'!$S$12:$S$1011,B26,$Z$12:$Z$1011)),Z26)))</f>
        <v>0</v>
      </c>
      <c r="I26" s="538" t="str">
        <f aca="false">'ORÇ.GLOBAL REF.'!H26</f>
        <v/>
      </c>
      <c r="J26" s="163" t="str">
        <f aca="false">'ORÇ.GLOBAL REF.'!I26</f>
        <v/>
      </c>
      <c r="K26" s="539" t="str">
        <f aca="false">'ORÇ.GLOBAL REF.'!J26</f>
        <v/>
      </c>
      <c r="L26" s="168" t="str">
        <f aca="false">IF(B26&gt;0,"ok","ocultar")</f>
        <v>ocultar</v>
      </c>
      <c r="M26" s="102"/>
      <c r="N26" s="102"/>
      <c r="O26" s="102"/>
      <c r="R26" s="157" t="n">
        <f aca="false">IF(B26=0,R25,IF(ISNONTEXT(B26)=TRUE(),INT(B26),INT(LEFT(B26,FIND(".",B26)-1))))</f>
        <v>3</v>
      </c>
      <c r="S26" s="157" t="str">
        <f aca="false">IF(S27=1,1,IF(B26&lt;&gt;0,1,IF(C26&lt;&gt;0,1,IF(D26&lt;&gt;0,1,IF(E26&lt;&gt;0,1,"")))))</f>
        <v/>
      </c>
      <c r="T26" s="157" t="str">
        <f aca="false">IF(R26=0," ",IF(R26&lt;&gt;R25,R26," "))</f>
        <v> </v>
      </c>
      <c r="U26" s="180"/>
      <c r="V26" s="75" t="e">
        <f aca="false">IF(R26&lt;&gt;T26,(IF(J26="",H26*(INFORMAÇÕES!$Q$79/INFORMAÇÕES!$Q$82),IF(J26="R",H26,0))),0)</f>
        <v>#DIV/0!</v>
      </c>
      <c r="W26" s="75" t="e">
        <f aca="false">IF(R26&lt;&gt;T26,(IF(J26="",H26*(INFORMAÇÕES!$Q$80/INFORMAÇÕES!$Q$82),IF(J26="C",H26,0))),0)</f>
        <v>#DIV/0!</v>
      </c>
      <c r="X26" s="75" t="n">
        <f aca="false">IF(R26&lt;&gt;T26,(IF(J26="",H26*INFORMAÇÕES!$U$115,IF(J26="CF",H26,0))),0)</f>
        <v>0</v>
      </c>
      <c r="Y26" s="75" t="n">
        <f aca="false">IF(R26&lt;&gt;T26,(IF(J26="",H26*INFORMAÇÕES!$U$116,IF(J26="O",H26,0))),0)</f>
        <v>0</v>
      </c>
      <c r="Z26" s="75" t="n">
        <f aca="false">IF(E26&lt;&gt;0,H26,0)</f>
        <v>0</v>
      </c>
    </row>
    <row r="27" s="174" customFormat="true" ht="14.25" hidden="false" customHeight="true" outlineLevel="0" collapsed="false">
      <c r="A27" s="159" t="n">
        <v>16</v>
      </c>
      <c r="B27" s="160" t="n">
        <f aca="false">'ORÇ.GLOBAL REF.'!B27</f>
        <v>0</v>
      </c>
      <c r="C27" s="536" t="n">
        <f aca="false">'ORÇ.GLOBAL REF.'!C27</f>
        <v>0</v>
      </c>
      <c r="D27" s="162" t="n">
        <f aca="false">'ORÇ.GLOBAL REF.'!D27</f>
        <v>0</v>
      </c>
      <c r="E27" s="162" t="n">
        <f aca="false">'ORÇ.GLOBAL REF.'!E27</f>
        <v>0</v>
      </c>
      <c r="F27" s="537"/>
      <c r="G27" s="163" t="n">
        <f aca="false">ROUND(F27,2)</f>
        <v>0</v>
      </c>
      <c r="H27" s="163" t="n">
        <f aca="false">IF('ORÇ.GLOBAL P CAIXA'!K27="EXEC.",0,IF(E27&lt;&gt;0,ROUND(E27*G27,2),IF(Z27=0,(SUMIF('ORÇ.GLOBAL REF.'!$S$12:$S$1011,B27,$Z$12:$Z$1011)),Z27)))</f>
        <v>0</v>
      </c>
      <c r="I27" s="538" t="str">
        <f aca="false">'ORÇ.GLOBAL REF.'!H27</f>
        <v/>
      </c>
      <c r="J27" s="163" t="str">
        <f aca="false">'ORÇ.GLOBAL REF.'!I27</f>
        <v/>
      </c>
      <c r="K27" s="539" t="str">
        <f aca="false">'ORÇ.GLOBAL REF.'!J27</f>
        <v/>
      </c>
      <c r="L27" s="168" t="str">
        <f aca="false">IF(B27&gt;0,"ok","ocultar")</f>
        <v>ocultar</v>
      </c>
      <c r="M27" s="102"/>
      <c r="N27" s="102"/>
      <c r="O27" s="102"/>
      <c r="R27" s="157" t="n">
        <f aca="false">IF(B27=0,R26,IF(ISNONTEXT(B27)=TRUE(),INT(B27),INT(LEFT(B27,FIND(".",B27)-1))))</f>
        <v>3</v>
      </c>
      <c r="S27" s="157" t="str">
        <f aca="false">IF(S28=1,1,IF(B27&lt;&gt;0,1,IF(C27&lt;&gt;0,1,IF(D27&lt;&gt;0,1,IF(E27&lt;&gt;0,1,"")))))</f>
        <v/>
      </c>
      <c r="T27" s="157" t="str">
        <f aca="false">IF(R27=0," ",IF(R27&lt;&gt;R26,R27," "))</f>
        <v> </v>
      </c>
      <c r="U27" s="180"/>
      <c r="V27" s="75" t="e">
        <f aca="false">IF(R27&lt;&gt;T27,(IF(J27="",H27*(INFORMAÇÕES!$Q$79/INFORMAÇÕES!$Q$82),IF(J27="R",H27,0))),0)</f>
        <v>#DIV/0!</v>
      </c>
      <c r="W27" s="75" t="e">
        <f aca="false">IF(R27&lt;&gt;T27,(IF(J27="",H27*(INFORMAÇÕES!$Q$80/INFORMAÇÕES!$Q$82),IF(J27="C",H27,0))),0)</f>
        <v>#DIV/0!</v>
      </c>
      <c r="X27" s="75" t="n">
        <f aca="false">IF(R27&lt;&gt;T27,(IF(J27="",H27*INFORMAÇÕES!$U$115,IF(J27="CF",H27,0))),0)</f>
        <v>0</v>
      </c>
      <c r="Y27" s="75" t="n">
        <f aca="false">IF(R27&lt;&gt;T27,(IF(J27="",H27*INFORMAÇÕES!$U$116,IF(J27="O",H27,0))),0)</f>
        <v>0</v>
      </c>
      <c r="Z27" s="75" t="n">
        <f aca="false">IF(E27&lt;&gt;0,H27,0)</f>
        <v>0</v>
      </c>
    </row>
    <row r="28" s="174" customFormat="true" ht="14.25" hidden="false" customHeight="true" outlineLevel="0" collapsed="false">
      <c r="A28" s="159" t="n">
        <v>17</v>
      </c>
      <c r="B28" s="160" t="n">
        <f aca="false">'ORÇ.GLOBAL REF.'!B28</f>
        <v>0</v>
      </c>
      <c r="C28" s="536" t="n">
        <f aca="false">'ORÇ.GLOBAL REF.'!C28</f>
        <v>0</v>
      </c>
      <c r="D28" s="162" t="n">
        <f aca="false">'ORÇ.GLOBAL REF.'!D28</f>
        <v>0</v>
      </c>
      <c r="E28" s="162" t="n">
        <f aca="false">'ORÇ.GLOBAL REF.'!E28</f>
        <v>0</v>
      </c>
      <c r="F28" s="537"/>
      <c r="G28" s="163" t="n">
        <f aca="false">ROUND(F28,2)</f>
        <v>0</v>
      </c>
      <c r="H28" s="163" t="n">
        <f aca="false">IF('ORÇ.GLOBAL P CAIXA'!K28="EXEC.",0,IF(E28&lt;&gt;0,ROUND(E28*G28,2),IF(Z28=0,(SUMIF('ORÇ.GLOBAL REF.'!$S$12:$S$1011,B28,$Z$12:$Z$1011)),Z28)))</f>
        <v>0</v>
      </c>
      <c r="I28" s="538" t="str">
        <f aca="false">'ORÇ.GLOBAL REF.'!H28</f>
        <v/>
      </c>
      <c r="J28" s="163" t="str">
        <f aca="false">'ORÇ.GLOBAL REF.'!I28</f>
        <v/>
      </c>
      <c r="K28" s="539" t="str">
        <f aca="false">'ORÇ.GLOBAL REF.'!J28</f>
        <v/>
      </c>
      <c r="L28" s="168" t="str">
        <f aca="false">IF(B28&gt;0,"ok","ocultar")</f>
        <v>ocultar</v>
      </c>
      <c r="M28" s="102"/>
      <c r="N28" s="102"/>
      <c r="O28" s="102"/>
      <c r="R28" s="157" t="n">
        <f aca="false">IF(B28=0,R27,IF(ISNONTEXT(B28)=TRUE(),INT(B28),INT(LEFT(B28,FIND(".",B28)-1))))</f>
        <v>3</v>
      </c>
      <c r="S28" s="157" t="str">
        <f aca="false">IF(S29=1,1,IF(B28&lt;&gt;0,1,IF(C28&lt;&gt;0,1,IF(D28&lt;&gt;0,1,IF(E28&lt;&gt;0,1,"")))))</f>
        <v/>
      </c>
      <c r="T28" s="157" t="str">
        <f aca="false">IF(R28=0," ",IF(R28&lt;&gt;R27,R28," "))</f>
        <v> </v>
      </c>
      <c r="U28" s="180"/>
      <c r="V28" s="75" t="e">
        <f aca="false">IF(R28&lt;&gt;T28,(IF(J28="",H28*(INFORMAÇÕES!$Q$79/INFORMAÇÕES!$Q$82),IF(J28="R",H28,0))),0)</f>
        <v>#DIV/0!</v>
      </c>
      <c r="W28" s="75" t="e">
        <f aca="false">IF(R28&lt;&gt;T28,(IF(J28="",H28*(INFORMAÇÕES!$Q$80/INFORMAÇÕES!$Q$82),IF(J28="C",H28,0))),0)</f>
        <v>#DIV/0!</v>
      </c>
      <c r="X28" s="75" t="n">
        <f aca="false">IF(R28&lt;&gt;T28,(IF(J28="",H28*INFORMAÇÕES!$U$115,IF(J28="CF",H28,0))),0)</f>
        <v>0</v>
      </c>
      <c r="Y28" s="75" t="n">
        <f aca="false">IF(R28&lt;&gt;T28,(IF(J28="",H28*INFORMAÇÕES!$U$116,IF(J28="O",H28,0))),0)</f>
        <v>0</v>
      </c>
      <c r="Z28" s="75" t="n">
        <f aca="false">IF(E28&lt;&gt;0,H28,0)</f>
        <v>0</v>
      </c>
    </row>
    <row r="29" s="174" customFormat="true" ht="14.25" hidden="false" customHeight="true" outlineLevel="0" collapsed="false">
      <c r="A29" s="159" t="n">
        <v>18</v>
      </c>
      <c r="B29" s="160" t="n">
        <f aca="false">'ORÇ.GLOBAL REF.'!B29</f>
        <v>0</v>
      </c>
      <c r="C29" s="536" t="n">
        <f aca="false">'ORÇ.GLOBAL REF.'!C29</f>
        <v>0</v>
      </c>
      <c r="D29" s="162" t="n">
        <f aca="false">'ORÇ.GLOBAL REF.'!D29</f>
        <v>0</v>
      </c>
      <c r="E29" s="162" t="n">
        <f aca="false">'ORÇ.GLOBAL REF.'!E29</f>
        <v>0</v>
      </c>
      <c r="F29" s="537"/>
      <c r="G29" s="163" t="n">
        <f aca="false">ROUND(F29,2)</f>
        <v>0</v>
      </c>
      <c r="H29" s="163" t="n">
        <f aca="false">IF('ORÇ.GLOBAL P CAIXA'!K29="EXEC.",0,IF(E29&lt;&gt;0,ROUND(E29*G29,2),IF(Z29=0,(SUMIF('ORÇ.GLOBAL REF.'!$S$12:$S$1011,B29,$Z$12:$Z$1011)),Z29)))</f>
        <v>0</v>
      </c>
      <c r="I29" s="538" t="str">
        <f aca="false">'ORÇ.GLOBAL REF.'!H29</f>
        <v/>
      </c>
      <c r="J29" s="163" t="str">
        <f aca="false">'ORÇ.GLOBAL REF.'!I29</f>
        <v/>
      </c>
      <c r="K29" s="539" t="str">
        <f aca="false">'ORÇ.GLOBAL REF.'!J29</f>
        <v/>
      </c>
      <c r="L29" s="168" t="str">
        <f aca="false">IF(B29&gt;0,"ok","ocultar")</f>
        <v>ocultar</v>
      </c>
      <c r="M29" s="102"/>
      <c r="N29" s="102"/>
      <c r="O29" s="102"/>
      <c r="R29" s="157" t="n">
        <f aca="false">IF(B29=0,R28,IF(ISNONTEXT(B29)=TRUE(),INT(B29),INT(LEFT(B29,FIND(".",B29)-1))))</f>
        <v>3</v>
      </c>
      <c r="S29" s="157" t="str">
        <f aca="false">IF(S30=1,1,IF(B29&lt;&gt;0,1,IF(C29&lt;&gt;0,1,IF(D29&lt;&gt;0,1,IF(E29&lt;&gt;0,1,"")))))</f>
        <v/>
      </c>
      <c r="T29" s="157" t="str">
        <f aca="false">IF(R29=0," ",IF(R29&lt;&gt;R28,R29," "))</f>
        <v> </v>
      </c>
      <c r="U29" s="180"/>
      <c r="V29" s="75" t="e">
        <f aca="false">IF(R29&lt;&gt;T29,(IF(J29="",H29*(INFORMAÇÕES!$Q$79/INFORMAÇÕES!$Q$82),IF(J29="R",H29,0))),0)</f>
        <v>#DIV/0!</v>
      </c>
      <c r="W29" s="75" t="e">
        <f aca="false">IF(R29&lt;&gt;T29,(IF(J29="",H29*(INFORMAÇÕES!$Q$80/INFORMAÇÕES!$Q$82),IF(J29="C",H29,0))),0)</f>
        <v>#DIV/0!</v>
      </c>
      <c r="X29" s="75" t="n">
        <f aca="false">IF(R29&lt;&gt;T29,(IF(J29="",H29*INFORMAÇÕES!$U$115,IF(J29="CF",H29,0))),0)</f>
        <v>0</v>
      </c>
      <c r="Y29" s="75" t="n">
        <f aca="false">IF(R29&lt;&gt;T29,(IF(J29="",H29*INFORMAÇÕES!$U$116,IF(J29="O",H29,0))),0)</f>
        <v>0</v>
      </c>
      <c r="Z29" s="75" t="n">
        <f aca="false">IF(E29&lt;&gt;0,H29,0)</f>
        <v>0</v>
      </c>
    </row>
    <row r="30" s="174" customFormat="true" ht="14.25" hidden="false" customHeight="true" outlineLevel="0" collapsed="false">
      <c r="A30" s="159" t="n">
        <v>19</v>
      </c>
      <c r="B30" s="160" t="n">
        <f aca="false">'ORÇ.GLOBAL REF.'!B30</f>
        <v>0</v>
      </c>
      <c r="C30" s="536" t="n">
        <f aca="false">'ORÇ.GLOBAL REF.'!C30</f>
        <v>0</v>
      </c>
      <c r="D30" s="162" t="n">
        <f aca="false">'ORÇ.GLOBAL REF.'!D30</f>
        <v>0</v>
      </c>
      <c r="E30" s="162" t="n">
        <f aca="false">'ORÇ.GLOBAL REF.'!E30</f>
        <v>0</v>
      </c>
      <c r="F30" s="537"/>
      <c r="G30" s="163" t="n">
        <f aca="false">ROUND(F30,2)</f>
        <v>0</v>
      </c>
      <c r="H30" s="163" t="n">
        <f aca="false">IF('ORÇ.GLOBAL P CAIXA'!K30="EXEC.",0,IF(E30&lt;&gt;0,ROUND(E30*G30,2),IF(Z30=0,(SUMIF('ORÇ.GLOBAL REF.'!$S$12:$S$1011,B30,$Z$12:$Z$1011)),Z30)))</f>
        <v>0</v>
      </c>
      <c r="I30" s="538" t="str">
        <f aca="false">'ORÇ.GLOBAL REF.'!H30</f>
        <v/>
      </c>
      <c r="J30" s="163" t="str">
        <f aca="false">'ORÇ.GLOBAL REF.'!I30</f>
        <v/>
      </c>
      <c r="K30" s="539" t="str">
        <f aca="false">'ORÇ.GLOBAL REF.'!J30</f>
        <v/>
      </c>
      <c r="L30" s="168" t="str">
        <f aca="false">IF(B30&gt;0,"ok","ocultar")</f>
        <v>ocultar</v>
      </c>
      <c r="M30" s="102"/>
      <c r="N30" s="102"/>
      <c r="O30" s="102"/>
      <c r="R30" s="157" t="n">
        <f aca="false">IF(B30=0,R29,IF(ISNONTEXT(B30)=TRUE(),INT(B30),INT(LEFT(B30,FIND(".",B30)-1))))</f>
        <v>3</v>
      </c>
      <c r="S30" s="157" t="str">
        <f aca="false">IF(S31=1,1,IF(B30&lt;&gt;0,1,IF(C30&lt;&gt;0,1,IF(D30&lt;&gt;0,1,IF(E30&lt;&gt;0,1,"")))))</f>
        <v/>
      </c>
      <c r="T30" s="157" t="str">
        <f aca="false">IF(R30=0," ",IF(R30&lt;&gt;R29,R30," "))</f>
        <v> </v>
      </c>
      <c r="U30" s="180"/>
      <c r="V30" s="75" t="e">
        <f aca="false">IF(R30&lt;&gt;T30,(IF(J30="",H30*(INFORMAÇÕES!$Q$79/INFORMAÇÕES!$Q$82),IF(J30="R",H30,0))),0)</f>
        <v>#DIV/0!</v>
      </c>
      <c r="W30" s="75" t="e">
        <f aca="false">IF(R30&lt;&gt;T30,(IF(J30="",H30*(INFORMAÇÕES!$Q$80/INFORMAÇÕES!$Q$82),IF(J30="C",H30,0))),0)</f>
        <v>#DIV/0!</v>
      </c>
      <c r="X30" s="75" t="n">
        <f aca="false">IF(R30&lt;&gt;T30,(IF(J30="",H30*INFORMAÇÕES!$U$115,IF(J30="CF",H30,0))),0)</f>
        <v>0</v>
      </c>
      <c r="Y30" s="75" t="n">
        <f aca="false">IF(R30&lt;&gt;T30,(IF(J30="",H30*INFORMAÇÕES!$U$116,IF(J30="O",H30,0))),0)</f>
        <v>0</v>
      </c>
      <c r="Z30" s="75" t="n">
        <f aca="false">IF(E30&lt;&gt;0,H30,0)</f>
        <v>0</v>
      </c>
    </row>
    <row r="31" s="174" customFormat="true" ht="14.25" hidden="false" customHeight="true" outlineLevel="0" collapsed="false">
      <c r="A31" s="159" t="n">
        <v>20</v>
      </c>
      <c r="B31" s="160" t="n">
        <f aca="false">'ORÇ.GLOBAL REF.'!B31</f>
        <v>0</v>
      </c>
      <c r="C31" s="536" t="n">
        <f aca="false">'ORÇ.GLOBAL REF.'!C31</f>
        <v>0</v>
      </c>
      <c r="D31" s="162" t="n">
        <f aca="false">'ORÇ.GLOBAL REF.'!D31</f>
        <v>0</v>
      </c>
      <c r="E31" s="162" t="n">
        <f aca="false">'ORÇ.GLOBAL REF.'!E31</f>
        <v>0</v>
      </c>
      <c r="F31" s="537"/>
      <c r="G31" s="163" t="n">
        <f aca="false">ROUND(F31,2)</f>
        <v>0</v>
      </c>
      <c r="H31" s="163" t="n">
        <f aca="false">IF('ORÇ.GLOBAL P CAIXA'!K31="EXEC.",0,IF(E31&lt;&gt;0,ROUND(E31*G31,2),IF(Z31=0,(SUMIF('ORÇ.GLOBAL REF.'!$S$12:$S$1011,B31,$Z$12:$Z$1011)),Z31)))</f>
        <v>0</v>
      </c>
      <c r="I31" s="538" t="str">
        <f aca="false">'ORÇ.GLOBAL REF.'!H31</f>
        <v/>
      </c>
      <c r="J31" s="163" t="str">
        <f aca="false">'ORÇ.GLOBAL REF.'!I31</f>
        <v/>
      </c>
      <c r="K31" s="539" t="str">
        <f aca="false">'ORÇ.GLOBAL REF.'!J31</f>
        <v/>
      </c>
      <c r="L31" s="168" t="str">
        <f aca="false">IF(B31&gt;0,"ok","ocultar")</f>
        <v>ocultar</v>
      </c>
      <c r="M31" s="102"/>
      <c r="N31" s="102"/>
      <c r="O31" s="102"/>
      <c r="R31" s="157" t="n">
        <f aca="false">IF(B31=0,R30,IF(ISNONTEXT(B31)=TRUE(),INT(B31),INT(LEFT(B31,FIND(".",B31)-1))))</f>
        <v>3</v>
      </c>
      <c r="S31" s="157" t="str">
        <f aca="false">IF(S32=1,1,IF(B31&lt;&gt;0,1,IF(C31&lt;&gt;0,1,IF(D31&lt;&gt;0,1,IF(E31&lt;&gt;0,1,"")))))</f>
        <v/>
      </c>
      <c r="T31" s="157" t="str">
        <f aca="false">IF(R31=0," ",IF(R31&lt;&gt;R30,R31," "))</f>
        <v> </v>
      </c>
      <c r="U31" s="180"/>
      <c r="V31" s="75" t="e">
        <f aca="false">IF(R31&lt;&gt;T31,(IF(J31="",H31*(INFORMAÇÕES!$Q$79/INFORMAÇÕES!$Q$82),IF(J31="R",H31,0))),0)</f>
        <v>#DIV/0!</v>
      </c>
      <c r="W31" s="75" t="e">
        <f aca="false">IF(R31&lt;&gt;T31,(IF(J31="",H31*(INFORMAÇÕES!$Q$80/INFORMAÇÕES!$Q$82),IF(J31="C",H31,0))),0)</f>
        <v>#DIV/0!</v>
      </c>
      <c r="X31" s="75" t="n">
        <f aca="false">IF(R31&lt;&gt;T31,(IF(J31="",H31*INFORMAÇÕES!$U$115,IF(J31="CF",H31,0))),0)</f>
        <v>0</v>
      </c>
      <c r="Y31" s="75" t="n">
        <f aca="false">IF(R31&lt;&gt;T31,(IF(J31="",H31*INFORMAÇÕES!$U$116,IF(J31="O",H31,0))),0)</f>
        <v>0</v>
      </c>
      <c r="Z31" s="75" t="n">
        <f aca="false">IF(E31&lt;&gt;0,H31,0)</f>
        <v>0</v>
      </c>
    </row>
    <row r="32" s="174" customFormat="true" ht="14.25" hidden="false" customHeight="true" outlineLevel="0" collapsed="false">
      <c r="A32" s="159" t="n">
        <v>21</v>
      </c>
      <c r="B32" s="160" t="n">
        <f aca="false">'ORÇ.GLOBAL REF.'!B32</f>
        <v>0</v>
      </c>
      <c r="C32" s="536" t="n">
        <f aca="false">'ORÇ.GLOBAL REF.'!C32</f>
        <v>0</v>
      </c>
      <c r="D32" s="162" t="n">
        <f aca="false">'ORÇ.GLOBAL REF.'!D32</f>
        <v>0</v>
      </c>
      <c r="E32" s="162" t="n">
        <f aca="false">'ORÇ.GLOBAL REF.'!E32</f>
        <v>0</v>
      </c>
      <c r="F32" s="537"/>
      <c r="G32" s="163" t="n">
        <f aca="false">ROUND(F32,2)</f>
        <v>0</v>
      </c>
      <c r="H32" s="163" t="n">
        <f aca="false">IF('ORÇ.GLOBAL P CAIXA'!K32="EXEC.",0,IF(E32&lt;&gt;0,ROUND(E32*G32,2),IF(Z32=0,(SUMIF('ORÇ.GLOBAL REF.'!$S$12:$S$1011,B32,$Z$12:$Z$1011)),Z32)))</f>
        <v>0</v>
      </c>
      <c r="I32" s="538" t="str">
        <f aca="false">'ORÇ.GLOBAL REF.'!H32</f>
        <v/>
      </c>
      <c r="J32" s="163" t="str">
        <f aca="false">'ORÇ.GLOBAL REF.'!I32</f>
        <v/>
      </c>
      <c r="K32" s="539" t="str">
        <f aca="false">'ORÇ.GLOBAL REF.'!J32</f>
        <v/>
      </c>
      <c r="L32" s="168" t="str">
        <f aca="false">IF(B32&gt;0,"ok","ocultar")</f>
        <v>ocultar</v>
      </c>
      <c r="M32" s="102"/>
      <c r="N32" s="102"/>
      <c r="O32" s="102"/>
      <c r="R32" s="157" t="n">
        <f aca="false">IF(B32=0,R31,IF(ISNONTEXT(B32)=TRUE(),INT(B32),INT(LEFT(B32,FIND(".",B32)-1))))</f>
        <v>3</v>
      </c>
      <c r="S32" s="157" t="str">
        <f aca="false">IF(S33=1,1,IF(B32&lt;&gt;0,1,IF(C32&lt;&gt;0,1,IF(D32&lt;&gt;0,1,IF(E32&lt;&gt;0,1,"")))))</f>
        <v/>
      </c>
      <c r="T32" s="157" t="str">
        <f aca="false">IF(R32=0," ",IF(R32&lt;&gt;R31,R32," "))</f>
        <v> </v>
      </c>
      <c r="U32" s="180"/>
      <c r="V32" s="75" t="e">
        <f aca="false">IF(R32&lt;&gt;T32,(IF(J32="",H32*(INFORMAÇÕES!$Q$79/INFORMAÇÕES!$Q$82),IF(J32="R",H32,0))),0)</f>
        <v>#DIV/0!</v>
      </c>
      <c r="W32" s="75" t="e">
        <f aca="false">IF(R32&lt;&gt;T32,(IF(J32="",H32*(INFORMAÇÕES!$Q$80/INFORMAÇÕES!$Q$82),IF(J32="C",H32,0))),0)</f>
        <v>#DIV/0!</v>
      </c>
      <c r="X32" s="75" t="n">
        <f aca="false">IF(R32&lt;&gt;T32,(IF(J32="",H32*INFORMAÇÕES!$U$115,IF(J32="CF",H32,0))),0)</f>
        <v>0</v>
      </c>
      <c r="Y32" s="75" t="n">
        <f aca="false">IF(R32&lt;&gt;T32,(IF(J32="",H32*INFORMAÇÕES!$U$116,IF(J32="O",H32,0))),0)</f>
        <v>0</v>
      </c>
      <c r="Z32" s="75" t="n">
        <f aca="false">IF(E32&lt;&gt;0,H32,0)</f>
        <v>0</v>
      </c>
    </row>
    <row r="33" s="174" customFormat="true" ht="14.25" hidden="false" customHeight="true" outlineLevel="0" collapsed="false">
      <c r="A33" s="159" t="n">
        <v>22</v>
      </c>
      <c r="B33" s="160" t="n">
        <f aca="false">'ORÇ.GLOBAL REF.'!B33</f>
        <v>0</v>
      </c>
      <c r="C33" s="536" t="n">
        <f aca="false">'ORÇ.GLOBAL REF.'!C33</f>
        <v>0</v>
      </c>
      <c r="D33" s="162" t="n">
        <f aca="false">'ORÇ.GLOBAL REF.'!D33</f>
        <v>0</v>
      </c>
      <c r="E33" s="162" t="n">
        <f aca="false">'ORÇ.GLOBAL REF.'!E33</f>
        <v>0</v>
      </c>
      <c r="F33" s="537"/>
      <c r="G33" s="163" t="n">
        <f aca="false">ROUND(F33,2)</f>
        <v>0</v>
      </c>
      <c r="H33" s="163" t="n">
        <f aca="false">IF('ORÇ.GLOBAL P CAIXA'!K33="EXEC.",0,IF(E33&lt;&gt;0,ROUND(E33*G33,2),IF(Z33=0,(SUMIF('ORÇ.GLOBAL REF.'!$S$12:$S$1011,B33,$Z$12:$Z$1011)),Z33)))</f>
        <v>0</v>
      </c>
      <c r="I33" s="538" t="str">
        <f aca="false">'ORÇ.GLOBAL REF.'!H33</f>
        <v/>
      </c>
      <c r="J33" s="163" t="str">
        <f aca="false">'ORÇ.GLOBAL REF.'!I33</f>
        <v/>
      </c>
      <c r="K33" s="539" t="str">
        <f aca="false">'ORÇ.GLOBAL REF.'!J33</f>
        <v/>
      </c>
      <c r="L33" s="168" t="str">
        <f aca="false">IF(B33&gt;0,"ok","ocultar")</f>
        <v>ocultar</v>
      </c>
      <c r="M33" s="102"/>
      <c r="N33" s="102"/>
      <c r="O33" s="102"/>
      <c r="R33" s="157" t="n">
        <f aca="false">IF(B33=0,R32,IF(ISNONTEXT(B33)=TRUE(),INT(B33),INT(LEFT(B33,FIND(".",B33)-1))))</f>
        <v>3</v>
      </c>
      <c r="S33" s="157" t="str">
        <f aca="false">IF(S34=1,1,IF(B33&lt;&gt;0,1,IF(C33&lt;&gt;0,1,IF(D33&lt;&gt;0,1,IF(E33&lt;&gt;0,1,"")))))</f>
        <v/>
      </c>
      <c r="T33" s="157" t="str">
        <f aca="false">IF(R33=0," ",IF(R33&lt;&gt;R32,R33," "))</f>
        <v> </v>
      </c>
      <c r="U33" s="180"/>
      <c r="V33" s="75" t="e">
        <f aca="false">IF(R33&lt;&gt;T33,(IF(J33="",H33*(INFORMAÇÕES!$Q$79/INFORMAÇÕES!$Q$82),IF(J33="R",H33,0))),0)</f>
        <v>#DIV/0!</v>
      </c>
      <c r="W33" s="75" t="e">
        <f aca="false">IF(R33&lt;&gt;T33,(IF(J33="",H33*(INFORMAÇÕES!$Q$80/INFORMAÇÕES!$Q$82),IF(J33="C",H33,0))),0)</f>
        <v>#DIV/0!</v>
      </c>
      <c r="X33" s="75" t="n">
        <f aca="false">IF(R33&lt;&gt;T33,(IF(J33="",H33*INFORMAÇÕES!$U$115,IF(J33="CF",H33,0))),0)</f>
        <v>0</v>
      </c>
      <c r="Y33" s="75" t="n">
        <f aca="false">IF(R33&lt;&gt;T33,(IF(J33="",H33*INFORMAÇÕES!$U$116,IF(J33="O",H33,0))),0)</f>
        <v>0</v>
      </c>
      <c r="Z33" s="75" t="n">
        <f aca="false">IF(E33&lt;&gt;0,H33,0)</f>
        <v>0</v>
      </c>
    </row>
    <row r="34" s="174" customFormat="true" ht="14.25" hidden="false" customHeight="true" outlineLevel="0" collapsed="false">
      <c r="A34" s="159" t="n">
        <v>23</v>
      </c>
      <c r="B34" s="160" t="n">
        <f aca="false">'ORÇ.GLOBAL REF.'!B34</f>
        <v>0</v>
      </c>
      <c r="C34" s="536" t="n">
        <f aca="false">'ORÇ.GLOBAL REF.'!C34</f>
        <v>0</v>
      </c>
      <c r="D34" s="162" t="n">
        <f aca="false">'ORÇ.GLOBAL REF.'!D34</f>
        <v>0</v>
      </c>
      <c r="E34" s="162" t="n">
        <f aca="false">'ORÇ.GLOBAL REF.'!E34</f>
        <v>0</v>
      </c>
      <c r="F34" s="537"/>
      <c r="G34" s="163" t="n">
        <f aca="false">ROUND(F34,2)</f>
        <v>0</v>
      </c>
      <c r="H34" s="163" t="n">
        <f aca="false">IF('ORÇ.GLOBAL P CAIXA'!K34="EXEC.",0,IF(E34&lt;&gt;0,ROUND(E34*G34,2),IF(Z34=0,(SUMIF('ORÇ.GLOBAL REF.'!$S$12:$S$1011,B34,$Z$12:$Z$1011)),Z34)))</f>
        <v>0</v>
      </c>
      <c r="I34" s="538" t="str">
        <f aca="false">'ORÇ.GLOBAL REF.'!H34</f>
        <v/>
      </c>
      <c r="J34" s="163" t="str">
        <f aca="false">'ORÇ.GLOBAL REF.'!I34</f>
        <v/>
      </c>
      <c r="K34" s="539" t="str">
        <f aca="false">'ORÇ.GLOBAL REF.'!J34</f>
        <v/>
      </c>
      <c r="L34" s="168" t="str">
        <f aca="false">IF(B34&gt;0,"ok","ocultar")</f>
        <v>ocultar</v>
      </c>
      <c r="M34" s="102"/>
      <c r="N34" s="102"/>
      <c r="O34" s="102"/>
      <c r="R34" s="157" t="n">
        <f aca="false">IF(B34=0,R33,IF(ISNONTEXT(B34)=TRUE(),INT(B34),INT(LEFT(B34,FIND(".",B34)-1))))</f>
        <v>3</v>
      </c>
      <c r="S34" s="157" t="str">
        <f aca="false">IF(S35=1,1,IF(B34&lt;&gt;0,1,IF(C34&lt;&gt;0,1,IF(D34&lt;&gt;0,1,IF(E34&lt;&gt;0,1,"")))))</f>
        <v/>
      </c>
      <c r="T34" s="157" t="str">
        <f aca="false">IF(R34=0," ",IF(R34&lt;&gt;R33,R34," "))</f>
        <v> </v>
      </c>
      <c r="U34" s="180"/>
      <c r="V34" s="75" t="e">
        <f aca="false">IF(R34&lt;&gt;T34,(IF(J34="",H34*(INFORMAÇÕES!$Q$79/INFORMAÇÕES!$Q$82),IF(J34="R",H34,0))),0)</f>
        <v>#DIV/0!</v>
      </c>
      <c r="W34" s="75" t="e">
        <f aca="false">IF(R34&lt;&gt;T34,(IF(J34="",H34*(INFORMAÇÕES!$Q$80/INFORMAÇÕES!$Q$82),IF(J34="C",H34,0))),0)</f>
        <v>#DIV/0!</v>
      </c>
      <c r="X34" s="75" t="n">
        <f aca="false">IF(R34&lt;&gt;T34,(IF(J34="",H34*INFORMAÇÕES!$U$115,IF(J34="CF",H34,0))),0)</f>
        <v>0</v>
      </c>
      <c r="Y34" s="75" t="n">
        <f aca="false">IF(R34&lt;&gt;T34,(IF(J34="",H34*INFORMAÇÕES!$U$116,IF(J34="O",H34,0))),0)</f>
        <v>0</v>
      </c>
      <c r="Z34" s="75" t="n">
        <f aca="false">IF(E34&lt;&gt;0,H34,0)</f>
        <v>0</v>
      </c>
    </row>
    <row r="35" s="174" customFormat="true" ht="14.25" hidden="false" customHeight="true" outlineLevel="0" collapsed="false">
      <c r="A35" s="159" t="n">
        <v>24</v>
      </c>
      <c r="B35" s="160" t="n">
        <f aca="false">'ORÇ.GLOBAL REF.'!B35</f>
        <v>0</v>
      </c>
      <c r="C35" s="536" t="n">
        <f aca="false">'ORÇ.GLOBAL REF.'!C35</f>
        <v>0</v>
      </c>
      <c r="D35" s="162" t="n">
        <f aca="false">'ORÇ.GLOBAL REF.'!D35</f>
        <v>0</v>
      </c>
      <c r="E35" s="162" t="n">
        <f aca="false">'ORÇ.GLOBAL REF.'!E35</f>
        <v>0</v>
      </c>
      <c r="F35" s="537"/>
      <c r="G35" s="163" t="n">
        <f aca="false">ROUND(F35,2)</f>
        <v>0</v>
      </c>
      <c r="H35" s="163" t="n">
        <f aca="false">IF('ORÇ.GLOBAL P CAIXA'!K35="EXEC.",0,IF(E35&lt;&gt;0,ROUND(E35*G35,2),IF(Z35=0,(SUMIF('ORÇ.GLOBAL REF.'!$S$12:$S$1011,B35,$Z$12:$Z$1011)),Z35)))</f>
        <v>0</v>
      </c>
      <c r="I35" s="538" t="str">
        <f aca="false">'ORÇ.GLOBAL REF.'!H35</f>
        <v/>
      </c>
      <c r="J35" s="163" t="str">
        <f aca="false">'ORÇ.GLOBAL REF.'!I35</f>
        <v/>
      </c>
      <c r="K35" s="539" t="str">
        <f aca="false">'ORÇ.GLOBAL REF.'!J35</f>
        <v/>
      </c>
      <c r="L35" s="168" t="str">
        <f aca="false">IF(B35&gt;0,"ok","ocultar")</f>
        <v>ocultar</v>
      </c>
      <c r="M35" s="102"/>
      <c r="N35" s="102"/>
      <c r="O35" s="102"/>
      <c r="R35" s="157" t="n">
        <f aca="false">IF(B35=0,R34,IF(ISNONTEXT(B35)=TRUE(),INT(B35),INT(LEFT(B35,FIND(".",B35)-1))))</f>
        <v>3</v>
      </c>
      <c r="S35" s="157" t="str">
        <f aca="false">IF(S36=1,1,IF(B35&lt;&gt;0,1,IF(C35&lt;&gt;0,1,IF(D35&lt;&gt;0,1,IF(E35&lt;&gt;0,1,"")))))</f>
        <v/>
      </c>
      <c r="T35" s="157" t="str">
        <f aca="false">IF(R35=0," ",IF(R35&lt;&gt;R34,R35," "))</f>
        <v> </v>
      </c>
      <c r="U35" s="180"/>
      <c r="V35" s="75" t="e">
        <f aca="false">IF(R35&lt;&gt;T35,(IF(J35="",H35*(INFORMAÇÕES!$Q$79/INFORMAÇÕES!$Q$82),IF(J35="R",H35,0))),0)</f>
        <v>#DIV/0!</v>
      </c>
      <c r="W35" s="75" t="e">
        <f aca="false">IF(R35&lt;&gt;T35,(IF(J35="",H35*(INFORMAÇÕES!$Q$80/INFORMAÇÕES!$Q$82),IF(J35="C",H35,0))),0)</f>
        <v>#DIV/0!</v>
      </c>
      <c r="X35" s="75" t="n">
        <f aca="false">IF(R35&lt;&gt;T35,(IF(J35="",H35*INFORMAÇÕES!$U$115,IF(J35="CF",H35,0))),0)</f>
        <v>0</v>
      </c>
      <c r="Y35" s="75" t="n">
        <f aca="false">IF(R35&lt;&gt;T35,(IF(J35="",H35*INFORMAÇÕES!$U$116,IF(J35="O",H35,0))),0)</f>
        <v>0</v>
      </c>
      <c r="Z35" s="75" t="n">
        <f aca="false">IF(E35&lt;&gt;0,H35,0)</f>
        <v>0</v>
      </c>
    </row>
    <row r="36" s="174" customFormat="true" ht="14.25" hidden="false" customHeight="true" outlineLevel="0" collapsed="false">
      <c r="A36" s="159" t="n">
        <v>25</v>
      </c>
      <c r="B36" s="160" t="n">
        <f aca="false">'ORÇ.GLOBAL REF.'!B36</f>
        <v>0</v>
      </c>
      <c r="C36" s="536" t="n">
        <f aca="false">'ORÇ.GLOBAL REF.'!C36</f>
        <v>0</v>
      </c>
      <c r="D36" s="162" t="n">
        <f aca="false">'ORÇ.GLOBAL REF.'!D36</f>
        <v>0</v>
      </c>
      <c r="E36" s="162" t="n">
        <f aca="false">'ORÇ.GLOBAL REF.'!E36</f>
        <v>0</v>
      </c>
      <c r="F36" s="537"/>
      <c r="G36" s="163" t="n">
        <f aca="false">ROUND(F36,2)</f>
        <v>0</v>
      </c>
      <c r="H36" s="163" t="n">
        <f aca="false">IF('ORÇ.GLOBAL P CAIXA'!K36="EXEC.",0,IF(E36&lt;&gt;0,ROUND(E36*G36,2),IF(Z36=0,(SUMIF('ORÇ.GLOBAL REF.'!$S$12:$S$1011,B36,$Z$12:$Z$1011)),Z36)))</f>
        <v>0</v>
      </c>
      <c r="I36" s="538" t="str">
        <f aca="false">'ORÇ.GLOBAL REF.'!H36</f>
        <v/>
      </c>
      <c r="J36" s="163" t="str">
        <f aca="false">'ORÇ.GLOBAL REF.'!I36</f>
        <v/>
      </c>
      <c r="K36" s="539" t="str">
        <f aca="false">'ORÇ.GLOBAL REF.'!J36</f>
        <v/>
      </c>
      <c r="L36" s="168" t="str">
        <f aca="false">IF(B36&gt;0,"ok","ocultar")</f>
        <v>ocultar</v>
      </c>
      <c r="M36" s="102"/>
      <c r="N36" s="102"/>
      <c r="O36" s="102"/>
      <c r="R36" s="157" t="n">
        <f aca="false">IF(B36=0,R35,IF(ISNONTEXT(B36)=TRUE(),INT(B36),INT(LEFT(B36,FIND(".",B36)-1))))</f>
        <v>3</v>
      </c>
      <c r="S36" s="157" t="str">
        <f aca="false">IF(S37=1,1,IF(B36&lt;&gt;0,1,IF(C36&lt;&gt;0,1,IF(D36&lt;&gt;0,1,IF(E36&lt;&gt;0,1,"")))))</f>
        <v/>
      </c>
      <c r="T36" s="157" t="str">
        <f aca="false">IF(R36=0," ",IF(R36&lt;&gt;R35,R36," "))</f>
        <v> </v>
      </c>
      <c r="U36" s="180"/>
      <c r="V36" s="75" t="e">
        <f aca="false">IF(R36&lt;&gt;T36,(IF(J36="",H36*(INFORMAÇÕES!$Q$79/INFORMAÇÕES!$Q$82),IF(J36="R",H36,0))),0)</f>
        <v>#DIV/0!</v>
      </c>
      <c r="W36" s="75" t="e">
        <f aca="false">IF(R36&lt;&gt;T36,(IF(J36="",H36*(INFORMAÇÕES!$Q$80/INFORMAÇÕES!$Q$82),IF(J36="C",H36,0))),0)</f>
        <v>#DIV/0!</v>
      </c>
      <c r="X36" s="75" t="n">
        <f aca="false">IF(R36&lt;&gt;T36,(IF(J36="",H36*INFORMAÇÕES!$U$115,IF(J36="CF",H36,0))),0)</f>
        <v>0</v>
      </c>
      <c r="Y36" s="75" t="n">
        <f aca="false">IF(R36&lt;&gt;T36,(IF(J36="",H36*INFORMAÇÕES!$U$116,IF(J36="O",H36,0))),0)</f>
        <v>0</v>
      </c>
      <c r="Z36" s="75" t="n">
        <f aca="false">IF(E36&lt;&gt;0,H36,0)</f>
        <v>0</v>
      </c>
    </row>
    <row r="37" s="174" customFormat="true" ht="14.25" hidden="false" customHeight="true" outlineLevel="0" collapsed="false">
      <c r="A37" s="159" t="n">
        <v>26</v>
      </c>
      <c r="B37" s="160" t="n">
        <f aca="false">'ORÇ.GLOBAL REF.'!B37</f>
        <v>0</v>
      </c>
      <c r="C37" s="536" t="n">
        <f aca="false">'ORÇ.GLOBAL REF.'!C37</f>
        <v>0</v>
      </c>
      <c r="D37" s="162" t="n">
        <f aca="false">'ORÇ.GLOBAL REF.'!D37</f>
        <v>0</v>
      </c>
      <c r="E37" s="162" t="n">
        <f aca="false">'ORÇ.GLOBAL REF.'!E37</f>
        <v>0</v>
      </c>
      <c r="F37" s="537"/>
      <c r="G37" s="163" t="n">
        <f aca="false">ROUND(F37,2)</f>
        <v>0</v>
      </c>
      <c r="H37" s="163" t="n">
        <f aca="false">IF('ORÇ.GLOBAL P CAIXA'!K37="EXEC.",0,IF(E37&lt;&gt;0,ROUND(E37*G37,2),IF(Z37=0,(SUMIF('ORÇ.GLOBAL REF.'!$S$12:$S$1011,B37,$Z$12:$Z$1011)),Z37)))</f>
        <v>0</v>
      </c>
      <c r="I37" s="538" t="str">
        <f aca="false">'ORÇ.GLOBAL REF.'!H37</f>
        <v/>
      </c>
      <c r="J37" s="163" t="str">
        <f aca="false">'ORÇ.GLOBAL REF.'!I37</f>
        <v/>
      </c>
      <c r="K37" s="539" t="str">
        <f aca="false">'ORÇ.GLOBAL REF.'!J37</f>
        <v/>
      </c>
      <c r="L37" s="168" t="str">
        <f aca="false">IF(B37&gt;0,"ok","ocultar")</f>
        <v>ocultar</v>
      </c>
      <c r="M37" s="102"/>
      <c r="N37" s="102"/>
      <c r="O37" s="102"/>
      <c r="R37" s="157" t="n">
        <f aca="false">IF(B37=0,R36,IF(ISNONTEXT(B37)=TRUE(),INT(B37),INT(LEFT(B37,FIND(".",B37)-1))))</f>
        <v>3</v>
      </c>
      <c r="S37" s="157" t="str">
        <f aca="false">IF(S38=1,1,IF(B37&lt;&gt;0,1,IF(C37&lt;&gt;0,1,IF(D37&lt;&gt;0,1,IF(E37&lt;&gt;0,1,"")))))</f>
        <v/>
      </c>
      <c r="T37" s="157" t="str">
        <f aca="false">IF(R37=0," ",IF(R37&lt;&gt;R36,R37," "))</f>
        <v> </v>
      </c>
      <c r="U37" s="180"/>
      <c r="V37" s="75" t="e">
        <f aca="false">IF(R37&lt;&gt;T37,(IF(J37="",H37*(INFORMAÇÕES!$Q$79/INFORMAÇÕES!$Q$82),IF(J37="R",H37,0))),0)</f>
        <v>#DIV/0!</v>
      </c>
      <c r="W37" s="75" t="e">
        <f aca="false">IF(R37&lt;&gt;T37,(IF(J37="",H37*(INFORMAÇÕES!$Q$80/INFORMAÇÕES!$Q$82),IF(J37="C",H37,0))),0)</f>
        <v>#DIV/0!</v>
      </c>
      <c r="X37" s="75" t="n">
        <f aca="false">IF(R37&lt;&gt;T37,(IF(J37="",H37*INFORMAÇÕES!$U$115,IF(J37="CF",H37,0))),0)</f>
        <v>0</v>
      </c>
      <c r="Y37" s="75" t="n">
        <f aca="false">IF(R37&lt;&gt;T37,(IF(J37="",H37*INFORMAÇÕES!$U$116,IF(J37="O",H37,0))),0)</f>
        <v>0</v>
      </c>
      <c r="Z37" s="75" t="n">
        <f aca="false">IF(E37&lt;&gt;0,H37,0)</f>
        <v>0</v>
      </c>
    </row>
    <row r="38" s="174" customFormat="true" ht="14.25" hidden="false" customHeight="true" outlineLevel="0" collapsed="false">
      <c r="A38" s="159" t="n">
        <v>27</v>
      </c>
      <c r="B38" s="160" t="n">
        <f aca="false">'ORÇ.GLOBAL REF.'!B38</f>
        <v>0</v>
      </c>
      <c r="C38" s="536" t="n">
        <f aca="false">'ORÇ.GLOBAL REF.'!C38</f>
        <v>0</v>
      </c>
      <c r="D38" s="162" t="n">
        <f aca="false">'ORÇ.GLOBAL REF.'!D38</f>
        <v>0</v>
      </c>
      <c r="E38" s="162" t="n">
        <f aca="false">'ORÇ.GLOBAL REF.'!E38</f>
        <v>0</v>
      </c>
      <c r="F38" s="537"/>
      <c r="G38" s="163" t="n">
        <f aca="false">ROUND(F38,2)</f>
        <v>0</v>
      </c>
      <c r="H38" s="163" t="n">
        <f aca="false">IF('ORÇ.GLOBAL P CAIXA'!K38="EXEC.",0,IF(E38&lt;&gt;0,ROUND(E38*G38,2),IF(Z38=0,(SUMIF('ORÇ.GLOBAL REF.'!$S$12:$S$1011,B38,$Z$12:$Z$1011)),Z38)))</f>
        <v>0</v>
      </c>
      <c r="I38" s="538" t="str">
        <f aca="false">'ORÇ.GLOBAL REF.'!H38</f>
        <v/>
      </c>
      <c r="J38" s="163" t="str">
        <f aca="false">'ORÇ.GLOBAL REF.'!I38</f>
        <v/>
      </c>
      <c r="K38" s="539" t="str">
        <f aca="false">'ORÇ.GLOBAL REF.'!J38</f>
        <v/>
      </c>
      <c r="L38" s="168" t="str">
        <f aca="false">IF(B38&gt;0,"ok","ocultar")</f>
        <v>ocultar</v>
      </c>
      <c r="M38" s="102"/>
      <c r="N38" s="102"/>
      <c r="O38" s="102"/>
      <c r="R38" s="157" t="n">
        <f aca="false">IF(B38=0,R37,IF(ISNONTEXT(B38)=TRUE(),INT(B38),INT(LEFT(B38,FIND(".",B38)-1))))</f>
        <v>3</v>
      </c>
      <c r="S38" s="157" t="str">
        <f aca="false">IF(S39=1,1,IF(B38&lt;&gt;0,1,IF(C38&lt;&gt;0,1,IF(D38&lt;&gt;0,1,IF(E38&lt;&gt;0,1,"")))))</f>
        <v/>
      </c>
      <c r="T38" s="157" t="str">
        <f aca="false">IF(R38=0," ",IF(R38&lt;&gt;R37,R38," "))</f>
        <v> </v>
      </c>
      <c r="U38" s="180"/>
      <c r="V38" s="75" t="e">
        <f aca="false">IF(R38&lt;&gt;T38,(IF(J38="",H38*(INFORMAÇÕES!$Q$79/INFORMAÇÕES!$Q$82),IF(J38="R",H38,0))),0)</f>
        <v>#DIV/0!</v>
      </c>
      <c r="W38" s="75" t="e">
        <f aca="false">IF(R38&lt;&gt;T38,(IF(J38="",H38*(INFORMAÇÕES!$Q$80/INFORMAÇÕES!$Q$82),IF(J38="C",H38,0))),0)</f>
        <v>#DIV/0!</v>
      </c>
      <c r="X38" s="75" t="n">
        <f aca="false">IF(R38&lt;&gt;T38,(IF(J38="",H38*INFORMAÇÕES!$U$115,IF(J38="CF",H38,0))),0)</f>
        <v>0</v>
      </c>
      <c r="Y38" s="75" t="n">
        <f aca="false">IF(R38&lt;&gt;T38,(IF(J38="",H38*INFORMAÇÕES!$U$116,IF(J38="O",H38,0))),0)</f>
        <v>0</v>
      </c>
      <c r="Z38" s="75" t="n">
        <f aca="false">IF(E38&lt;&gt;0,H38,0)</f>
        <v>0</v>
      </c>
    </row>
    <row r="39" s="174" customFormat="true" ht="14.25" hidden="false" customHeight="true" outlineLevel="0" collapsed="false">
      <c r="A39" s="159" t="n">
        <v>28</v>
      </c>
      <c r="B39" s="160" t="n">
        <f aca="false">'ORÇ.GLOBAL REF.'!B39</f>
        <v>0</v>
      </c>
      <c r="C39" s="536" t="n">
        <f aca="false">'ORÇ.GLOBAL REF.'!C39</f>
        <v>0</v>
      </c>
      <c r="D39" s="162" t="n">
        <f aca="false">'ORÇ.GLOBAL REF.'!D39</f>
        <v>0</v>
      </c>
      <c r="E39" s="162" t="n">
        <f aca="false">'ORÇ.GLOBAL REF.'!E39</f>
        <v>0</v>
      </c>
      <c r="F39" s="537"/>
      <c r="G39" s="163" t="n">
        <f aca="false">ROUND(F39,2)</f>
        <v>0</v>
      </c>
      <c r="H39" s="163" t="n">
        <f aca="false">IF('ORÇ.GLOBAL P CAIXA'!K39="EXEC.",0,IF(E39&lt;&gt;0,ROUND(E39*G39,2),IF(Z39=0,(SUMIF('ORÇ.GLOBAL REF.'!$S$12:$S$1011,B39,$Z$12:$Z$1011)),Z39)))</f>
        <v>0</v>
      </c>
      <c r="I39" s="538" t="str">
        <f aca="false">'ORÇ.GLOBAL REF.'!H39</f>
        <v/>
      </c>
      <c r="J39" s="163" t="str">
        <f aca="false">'ORÇ.GLOBAL REF.'!I39</f>
        <v/>
      </c>
      <c r="K39" s="539" t="str">
        <f aca="false">'ORÇ.GLOBAL REF.'!J39</f>
        <v/>
      </c>
      <c r="L39" s="168" t="str">
        <f aca="false">IF(B39&gt;0,"ok","ocultar")</f>
        <v>ocultar</v>
      </c>
      <c r="M39" s="102"/>
      <c r="N39" s="102"/>
      <c r="O39" s="102"/>
      <c r="R39" s="157" t="n">
        <f aca="false">IF(B39=0,R38,IF(ISNONTEXT(B39)=TRUE(),INT(B39),INT(LEFT(B39,FIND(".",B39)-1))))</f>
        <v>3</v>
      </c>
      <c r="S39" s="157" t="str">
        <f aca="false">IF(S40=1,1,IF(B39&lt;&gt;0,1,IF(C39&lt;&gt;0,1,IF(D39&lt;&gt;0,1,IF(E39&lt;&gt;0,1,"")))))</f>
        <v/>
      </c>
      <c r="T39" s="157" t="str">
        <f aca="false">IF(R39=0," ",IF(R39&lt;&gt;R38,R39," "))</f>
        <v> </v>
      </c>
      <c r="U39" s="180"/>
      <c r="V39" s="75" t="e">
        <f aca="false">IF(R39&lt;&gt;T39,(IF(J39="",H39*(INFORMAÇÕES!$Q$79/INFORMAÇÕES!$Q$82),IF(J39="R",H39,0))),0)</f>
        <v>#DIV/0!</v>
      </c>
      <c r="W39" s="75" t="e">
        <f aca="false">IF(R39&lt;&gt;T39,(IF(J39="",H39*(INFORMAÇÕES!$Q$80/INFORMAÇÕES!$Q$82),IF(J39="C",H39,0))),0)</f>
        <v>#DIV/0!</v>
      </c>
      <c r="X39" s="75" t="n">
        <f aca="false">IF(R39&lt;&gt;T39,(IF(J39="",H39*INFORMAÇÕES!$U$115,IF(J39="CF",H39,0))),0)</f>
        <v>0</v>
      </c>
      <c r="Y39" s="75" t="n">
        <f aca="false">IF(R39&lt;&gt;T39,(IF(J39="",H39*INFORMAÇÕES!$U$116,IF(J39="O",H39,0))),0)</f>
        <v>0</v>
      </c>
      <c r="Z39" s="75" t="n">
        <f aca="false">IF(E39&lt;&gt;0,H39,0)</f>
        <v>0</v>
      </c>
    </row>
    <row r="40" s="174" customFormat="true" ht="14.25" hidden="false" customHeight="true" outlineLevel="0" collapsed="false">
      <c r="A40" s="159" t="n">
        <v>29</v>
      </c>
      <c r="B40" s="160" t="n">
        <f aca="false">'ORÇ.GLOBAL REF.'!B40</f>
        <v>0</v>
      </c>
      <c r="C40" s="536" t="n">
        <f aca="false">'ORÇ.GLOBAL REF.'!C40</f>
        <v>0</v>
      </c>
      <c r="D40" s="162" t="n">
        <f aca="false">'ORÇ.GLOBAL REF.'!D40</f>
        <v>0</v>
      </c>
      <c r="E40" s="162" t="n">
        <f aca="false">'ORÇ.GLOBAL REF.'!E40</f>
        <v>0</v>
      </c>
      <c r="F40" s="537"/>
      <c r="G40" s="163" t="n">
        <f aca="false">ROUND(F40,2)</f>
        <v>0</v>
      </c>
      <c r="H40" s="163" t="n">
        <f aca="false">IF('ORÇ.GLOBAL P CAIXA'!K40="EXEC.",0,IF(E40&lt;&gt;0,ROUND(E40*G40,2),IF(Z40=0,(SUMIF('ORÇ.GLOBAL REF.'!$S$12:$S$1011,B40,$Z$12:$Z$1011)),Z40)))</f>
        <v>0</v>
      </c>
      <c r="I40" s="538" t="str">
        <f aca="false">'ORÇ.GLOBAL REF.'!H40</f>
        <v/>
      </c>
      <c r="J40" s="163" t="str">
        <f aca="false">'ORÇ.GLOBAL REF.'!I40</f>
        <v/>
      </c>
      <c r="K40" s="539" t="str">
        <f aca="false">'ORÇ.GLOBAL REF.'!J40</f>
        <v/>
      </c>
      <c r="L40" s="168" t="str">
        <f aca="false">IF(B40&gt;0,"ok","ocultar")</f>
        <v>ocultar</v>
      </c>
      <c r="M40" s="102"/>
      <c r="N40" s="102"/>
      <c r="O40" s="102"/>
      <c r="R40" s="157" t="n">
        <f aca="false">IF(B40=0,R39,IF(ISNONTEXT(B40)=TRUE(),INT(B40),INT(LEFT(B40,FIND(".",B40)-1))))</f>
        <v>3</v>
      </c>
      <c r="S40" s="157" t="str">
        <f aca="false">IF(S41=1,1,IF(B40&lt;&gt;0,1,IF(C40&lt;&gt;0,1,IF(D40&lt;&gt;0,1,IF(E40&lt;&gt;0,1,"")))))</f>
        <v/>
      </c>
      <c r="T40" s="157" t="str">
        <f aca="false">IF(R40=0," ",IF(R40&lt;&gt;R39,R40," "))</f>
        <v> </v>
      </c>
      <c r="U40" s="180"/>
      <c r="V40" s="75" t="e">
        <f aca="false">IF(R40&lt;&gt;T40,(IF(J40="",H40*(INFORMAÇÕES!$Q$79/INFORMAÇÕES!$Q$82),IF(J40="R",H40,0))),0)</f>
        <v>#DIV/0!</v>
      </c>
      <c r="W40" s="75" t="e">
        <f aca="false">IF(R40&lt;&gt;T40,(IF(J40="",H40*(INFORMAÇÕES!$Q$80/INFORMAÇÕES!$Q$82),IF(J40="C",H40,0))),0)</f>
        <v>#DIV/0!</v>
      </c>
      <c r="X40" s="75" t="n">
        <f aca="false">IF(R40&lt;&gt;T40,(IF(J40="",H40*INFORMAÇÕES!$U$115,IF(J40="CF",H40,0))),0)</f>
        <v>0</v>
      </c>
      <c r="Y40" s="75" t="n">
        <f aca="false">IF(R40&lt;&gt;T40,(IF(J40="",H40*INFORMAÇÕES!$U$116,IF(J40="O",H40,0))),0)</f>
        <v>0</v>
      </c>
      <c r="Z40" s="75" t="n">
        <f aca="false">IF(E40&lt;&gt;0,H40,0)</f>
        <v>0</v>
      </c>
    </row>
    <row r="41" s="174" customFormat="true" ht="14.25" hidden="false" customHeight="true" outlineLevel="0" collapsed="false">
      <c r="A41" s="159" t="n">
        <v>30</v>
      </c>
      <c r="B41" s="160" t="n">
        <f aca="false">'ORÇ.GLOBAL REF.'!B41</f>
        <v>0</v>
      </c>
      <c r="C41" s="536" t="n">
        <f aca="false">'ORÇ.GLOBAL REF.'!C41</f>
        <v>0</v>
      </c>
      <c r="D41" s="162" t="n">
        <f aca="false">'ORÇ.GLOBAL REF.'!D41</f>
        <v>0</v>
      </c>
      <c r="E41" s="162" t="n">
        <f aca="false">'ORÇ.GLOBAL REF.'!E41</f>
        <v>0</v>
      </c>
      <c r="F41" s="537"/>
      <c r="G41" s="163" t="n">
        <f aca="false">ROUND(F41,2)</f>
        <v>0</v>
      </c>
      <c r="H41" s="163" t="n">
        <f aca="false">IF('ORÇ.GLOBAL P CAIXA'!K41="EXEC.",0,IF(E41&lt;&gt;0,ROUND(E41*G41,2),IF(Z41=0,(SUMIF('ORÇ.GLOBAL REF.'!$S$12:$S$1011,B41,$Z$12:$Z$1011)),Z41)))</f>
        <v>0</v>
      </c>
      <c r="I41" s="538" t="str">
        <f aca="false">'ORÇ.GLOBAL REF.'!H41</f>
        <v/>
      </c>
      <c r="J41" s="163" t="str">
        <f aca="false">'ORÇ.GLOBAL REF.'!I41</f>
        <v/>
      </c>
      <c r="K41" s="539" t="str">
        <f aca="false">'ORÇ.GLOBAL REF.'!J41</f>
        <v/>
      </c>
      <c r="L41" s="168" t="str">
        <f aca="false">IF(B41&gt;0,"ok","ocultar")</f>
        <v>ocultar</v>
      </c>
      <c r="M41" s="102"/>
      <c r="N41" s="102"/>
      <c r="O41" s="102"/>
      <c r="R41" s="157" t="n">
        <f aca="false">IF(B41=0,R40,IF(ISNONTEXT(B41)=TRUE(),INT(B41),INT(LEFT(B41,FIND(".",B41)-1))))</f>
        <v>3</v>
      </c>
      <c r="S41" s="157" t="str">
        <f aca="false">IF(S42=1,1,IF(B41&lt;&gt;0,1,IF(C41&lt;&gt;0,1,IF(D41&lt;&gt;0,1,IF(E41&lt;&gt;0,1,"")))))</f>
        <v/>
      </c>
      <c r="T41" s="157" t="str">
        <f aca="false">IF(R41=0," ",IF(R41&lt;&gt;R40,R41," "))</f>
        <v> </v>
      </c>
      <c r="U41" s="180"/>
      <c r="V41" s="75" t="e">
        <f aca="false">IF(R41&lt;&gt;T41,(IF(J41="",H41*(INFORMAÇÕES!$Q$79/INFORMAÇÕES!$Q$82),IF(J41="R",H41,0))),0)</f>
        <v>#DIV/0!</v>
      </c>
      <c r="W41" s="75" t="e">
        <f aca="false">IF(R41&lt;&gt;T41,(IF(J41="",H41*(INFORMAÇÕES!$Q$80/INFORMAÇÕES!$Q$82),IF(J41="C",H41,0))),0)</f>
        <v>#DIV/0!</v>
      </c>
      <c r="X41" s="75" t="n">
        <f aca="false">IF(R41&lt;&gt;T41,(IF(J41="",H41*INFORMAÇÕES!$U$115,IF(J41="CF",H41,0))),0)</f>
        <v>0</v>
      </c>
      <c r="Y41" s="75" t="n">
        <f aca="false">IF(R41&lt;&gt;T41,(IF(J41="",H41*INFORMAÇÕES!$U$116,IF(J41="O",H41,0))),0)</f>
        <v>0</v>
      </c>
      <c r="Z41" s="75" t="n">
        <f aca="false">IF(E41&lt;&gt;0,H41,0)</f>
        <v>0</v>
      </c>
    </row>
    <row r="42" s="174" customFormat="true" ht="14.25" hidden="false" customHeight="true" outlineLevel="0" collapsed="false">
      <c r="A42" s="159" t="n">
        <v>31</v>
      </c>
      <c r="B42" s="160" t="n">
        <f aca="false">'ORÇ.GLOBAL REF.'!B42</f>
        <v>0</v>
      </c>
      <c r="C42" s="536" t="n">
        <f aca="false">'ORÇ.GLOBAL REF.'!C42</f>
        <v>0</v>
      </c>
      <c r="D42" s="162" t="n">
        <f aca="false">'ORÇ.GLOBAL REF.'!D42</f>
        <v>0</v>
      </c>
      <c r="E42" s="162" t="n">
        <f aca="false">'ORÇ.GLOBAL REF.'!E42</f>
        <v>0</v>
      </c>
      <c r="F42" s="537"/>
      <c r="G42" s="163" t="n">
        <f aca="false">ROUND(F42,2)</f>
        <v>0</v>
      </c>
      <c r="H42" s="163" t="n">
        <f aca="false">IF('ORÇ.GLOBAL P CAIXA'!K42="EXEC.",0,IF(E42&lt;&gt;0,ROUND(E42*G42,2),IF(Z42=0,(SUMIF('ORÇ.GLOBAL REF.'!$S$12:$S$1011,B42,$Z$12:$Z$1011)),Z42)))</f>
        <v>0</v>
      </c>
      <c r="I42" s="538" t="str">
        <f aca="false">'ORÇ.GLOBAL REF.'!H42</f>
        <v/>
      </c>
      <c r="J42" s="163" t="str">
        <f aca="false">'ORÇ.GLOBAL REF.'!I42</f>
        <v/>
      </c>
      <c r="K42" s="539" t="str">
        <f aca="false">'ORÇ.GLOBAL REF.'!J42</f>
        <v/>
      </c>
      <c r="L42" s="168" t="str">
        <f aca="false">IF(B42&gt;0,"ok","ocultar")</f>
        <v>ocultar</v>
      </c>
      <c r="M42" s="102"/>
      <c r="N42" s="102"/>
      <c r="O42" s="102"/>
      <c r="R42" s="157" t="n">
        <f aca="false">IF(B42=0,R41,IF(ISNONTEXT(B42)=TRUE(),INT(B42),INT(LEFT(B42,FIND(".",B42)-1))))</f>
        <v>3</v>
      </c>
      <c r="S42" s="157" t="str">
        <f aca="false">IF(S43=1,1,IF(B42&lt;&gt;0,1,IF(C42&lt;&gt;0,1,IF(D42&lt;&gt;0,1,IF(E42&lt;&gt;0,1,"")))))</f>
        <v/>
      </c>
      <c r="T42" s="157" t="str">
        <f aca="false">IF(R42=0," ",IF(R42&lt;&gt;R41,R42," "))</f>
        <v> </v>
      </c>
      <c r="U42" s="180"/>
      <c r="V42" s="75" t="e">
        <f aca="false">IF(R42&lt;&gt;T42,(IF(J42="",H42*(INFORMAÇÕES!$Q$79/INFORMAÇÕES!$Q$82),IF(J42="R",H42,0))),0)</f>
        <v>#DIV/0!</v>
      </c>
      <c r="W42" s="75" t="e">
        <f aca="false">IF(R42&lt;&gt;T42,(IF(J42="",H42*(INFORMAÇÕES!$Q$80/INFORMAÇÕES!$Q$82),IF(J42="C",H42,0))),0)</f>
        <v>#DIV/0!</v>
      </c>
      <c r="X42" s="75" t="n">
        <f aca="false">IF(R42&lt;&gt;T42,(IF(J42="",H42*INFORMAÇÕES!$U$115,IF(J42="CF",H42,0))),0)</f>
        <v>0</v>
      </c>
      <c r="Y42" s="75" t="n">
        <f aca="false">IF(R42&lt;&gt;T42,(IF(J42="",H42*INFORMAÇÕES!$U$116,IF(J42="O",H42,0))),0)</f>
        <v>0</v>
      </c>
      <c r="Z42" s="75" t="n">
        <f aca="false">IF(E42&lt;&gt;0,H42,0)</f>
        <v>0</v>
      </c>
    </row>
    <row r="43" s="174" customFormat="true" ht="14.25" hidden="false" customHeight="true" outlineLevel="0" collapsed="false">
      <c r="A43" s="159" t="n">
        <v>32</v>
      </c>
      <c r="B43" s="160" t="n">
        <f aca="false">'ORÇ.GLOBAL REF.'!B43</f>
        <v>0</v>
      </c>
      <c r="C43" s="536" t="n">
        <f aca="false">'ORÇ.GLOBAL REF.'!C43</f>
        <v>0</v>
      </c>
      <c r="D43" s="162" t="n">
        <f aca="false">'ORÇ.GLOBAL REF.'!D43</f>
        <v>0</v>
      </c>
      <c r="E43" s="162" t="n">
        <f aca="false">'ORÇ.GLOBAL REF.'!E43</f>
        <v>0</v>
      </c>
      <c r="F43" s="537"/>
      <c r="G43" s="163" t="n">
        <f aca="false">ROUND(F43,2)</f>
        <v>0</v>
      </c>
      <c r="H43" s="163" t="n">
        <f aca="false">IF('ORÇ.GLOBAL P CAIXA'!K43="EXEC.",0,IF(E43&lt;&gt;0,ROUND(E43*G43,2),IF(Z43=0,(SUMIF('ORÇ.GLOBAL REF.'!$S$12:$S$1011,B43,$Z$12:$Z$1011)),Z43)))</f>
        <v>0</v>
      </c>
      <c r="I43" s="538" t="str">
        <f aca="false">'ORÇ.GLOBAL REF.'!H43</f>
        <v/>
      </c>
      <c r="J43" s="163" t="str">
        <f aca="false">'ORÇ.GLOBAL REF.'!I43</f>
        <v/>
      </c>
      <c r="K43" s="539" t="str">
        <f aca="false">'ORÇ.GLOBAL REF.'!J43</f>
        <v/>
      </c>
      <c r="L43" s="168" t="str">
        <f aca="false">IF(B43&gt;0,"ok","ocultar")</f>
        <v>ocultar</v>
      </c>
      <c r="M43" s="102"/>
      <c r="N43" s="102"/>
      <c r="O43" s="102"/>
      <c r="R43" s="157" t="n">
        <f aca="false">IF(B43=0,R42,IF(ISNONTEXT(B43)=TRUE(),INT(B43),INT(LEFT(B43,FIND(".",B43)-1))))</f>
        <v>3</v>
      </c>
      <c r="S43" s="157" t="str">
        <f aca="false">IF(S44=1,1,IF(B43&lt;&gt;0,1,IF(C43&lt;&gt;0,1,IF(D43&lt;&gt;0,1,IF(E43&lt;&gt;0,1,"")))))</f>
        <v/>
      </c>
      <c r="T43" s="157" t="str">
        <f aca="false">IF(R43=0," ",IF(R43&lt;&gt;R42,R43," "))</f>
        <v> </v>
      </c>
      <c r="U43" s="180"/>
      <c r="V43" s="75" t="e">
        <f aca="false">IF(R43&lt;&gt;T43,(IF(J43="",H43*(INFORMAÇÕES!$Q$79/INFORMAÇÕES!$Q$82),IF(J43="R",H43,0))),0)</f>
        <v>#DIV/0!</v>
      </c>
      <c r="W43" s="75" t="e">
        <f aca="false">IF(R43&lt;&gt;T43,(IF(J43="",H43*(INFORMAÇÕES!$Q$80/INFORMAÇÕES!$Q$82),IF(J43="C",H43,0))),0)</f>
        <v>#DIV/0!</v>
      </c>
      <c r="X43" s="75" t="n">
        <f aca="false">IF(R43&lt;&gt;T43,(IF(J43="",H43*INFORMAÇÕES!$U$115,IF(J43="CF",H43,0))),0)</f>
        <v>0</v>
      </c>
      <c r="Y43" s="75" t="n">
        <f aca="false">IF(R43&lt;&gt;T43,(IF(J43="",H43*INFORMAÇÕES!$U$116,IF(J43="O",H43,0))),0)</f>
        <v>0</v>
      </c>
      <c r="Z43" s="75" t="n">
        <f aca="false">IF(E43&lt;&gt;0,H43,0)</f>
        <v>0</v>
      </c>
    </row>
    <row r="44" s="174" customFormat="true" ht="14.25" hidden="false" customHeight="true" outlineLevel="0" collapsed="false">
      <c r="A44" s="159" t="n">
        <v>33</v>
      </c>
      <c r="B44" s="160" t="n">
        <f aca="false">'ORÇ.GLOBAL REF.'!B44</f>
        <v>0</v>
      </c>
      <c r="C44" s="536" t="n">
        <f aca="false">'ORÇ.GLOBAL REF.'!C44</f>
        <v>0</v>
      </c>
      <c r="D44" s="162" t="n">
        <f aca="false">'ORÇ.GLOBAL REF.'!D44</f>
        <v>0</v>
      </c>
      <c r="E44" s="162" t="n">
        <f aca="false">'ORÇ.GLOBAL REF.'!E44</f>
        <v>0</v>
      </c>
      <c r="F44" s="537"/>
      <c r="G44" s="163" t="n">
        <f aca="false">ROUND(F44,2)</f>
        <v>0</v>
      </c>
      <c r="H44" s="163" t="n">
        <f aca="false">IF('ORÇ.GLOBAL P CAIXA'!K44="EXEC.",0,IF(E44&lt;&gt;0,ROUND(E44*G44,2),IF(Z44=0,(SUMIF('ORÇ.GLOBAL REF.'!$S$12:$S$1011,B44,$Z$12:$Z$1011)),Z44)))</f>
        <v>0</v>
      </c>
      <c r="I44" s="538" t="str">
        <f aca="false">'ORÇ.GLOBAL REF.'!H44</f>
        <v/>
      </c>
      <c r="J44" s="163" t="str">
        <f aca="false">'ORÇ.GLOBAL REF.'!I44</f>
        <v/>
      </c>
      <c r="K44" s="539" t="str">
        <f aca="false">'ORÇ.GLOBAL REF.'!J44</f>
        <v/>
      </c>
      <c r="L44" s="168" t="str">
        <f aca="false">IF(B44&gt;0,"ok","ocultar")</f>
        <v>ocultar</v>
      </c>
      <c r="M44" s="102"/>
      <c r="N44" s="102"/>
      <c r="O44" s="102"/>
      <c r="R44" s="157" t="n">
        <f aca="false">IF(B44=0,R43,IF(ISNONTEXT(B44)=TRUE(),INT(B44),INT(LEFT(B44,FIND(".",B44)-1))))</f>
        <v>3</v>
      </c>
      <c r="S44" s="157" t="str">
        <f aca="false">IF(S45=1,1,IF(B44&lt;&gt;0,1,IF(C44&lt;&gt;0,1,IF(D44&lt;&gt;0,1,IF(E44&lt;&gt;0,1,"")))))</f>
        <v/>
      </c>
      <c r="T44" s="157" t="str">
        <f aca="false">IF(R44=0," ",IF(R44&lt;&gt;R43,R44," "))</f>
        <v> </v>
      </c>
      <c r="U44" s="180"/>
      <c r="V44" s="75" t="e">
        <f aca="false">IF(R44&lt;&gt;T44,(IF(J44="",H44*(INFORMAÇÕES!$Q$79/INFORMAÇÕES!$Q$82),IF(J44="R",H44,0))),0)</f>
        <v>#DIV/0!</v>
      </c>
      <c r="W44" s="75" t="e">
        <f aca="false">IF(R44&lt;&gt;T44,(IF(J44="",H44*(INFORMAÇÕES!$Q$80/INFORMAÇÕES!$Q$82),IF(J44="C",H44,0))),0)</f>
        <v>#DIV/0!</v>
      </c>
      <c r="X44" s="75" t="n">
        <f aca="false">IF(R44&lt;&gt;T44,(IF(J44="",H44*INFORMAÇÕES!$U$115,IF(J44="CF",H44,0))),0)</f>
        <v>0</v>
      </c>
      <c r="Y44" s="75" t="n">
        <f aca="false">IF(R44&lt;&gt;T44,(IF(J44="",H44*INFORMAÇÕES!$U$116,IF(J44="O",H44,0))),0)</f>
        <v>0</v>
      </c>
      <c r="Z44" s="75" t="n">
        <f aca="false">IF(E44&lt;&gt;0,H44,0)</f>
        <v>0</v>
      </c>
    </row>
    <row r="45" s="174" customFormat="true" ht="14.25" hidden="false" customHeight="true" outlineLevel="0" collapsed="false">
      <c r="A45" s="159" t="n">
        <v>34</v>
      </c>
      <c r="B45" s="160" t="n">
        <f aca="false">'ORÇ.GLOBAL REF.'!B45</f>
        <v>0</v>
      </c>
      <c r="C45" s="536" t="n">
        <f aca="false">'ORÇ.GLOBAL REF.'!C45</f>
        <v>0</v>
      </c>
      <c r="D45" s="162" t="n">
        <f aca="false">'ORÇ.GLOBAL REF.'!D45</f>
        <v>0</v>
      </c>
      <c r="E45" s="162" t="n">
        <f aca="false">'ORÇ.GLOBAL REF.'!E45</f>
        <v>0</v>
      </c>
      <c r="F45" s="537"/>
      <c r="G45" s="163" t="n">
        <f aca="false">ROUND(F45,2)</f>
        <v>0</v>
      </c>
      <c r="H45" s="163" t="n">
        <f aca="false">IF('ORÇ.GLOBAL P CAIXA'!K45="EXEC.",0,IF(E45&lt;&gt;0,ROUND(E45*G45,2),IF(Z45=0,(SUMIF('ORÇ.GLOBAL REF.'!$S$12:$S$1011,B45,$Z$12:$Z$1011)),Z45)))</f>
        <v>0</v>
      </c>
      <c r="I45" s="538" t="str">
        <f aca="false">'ORÇ.GLOBAL REF.'!H45</f>
        <v/>
      </c>
      <c r="J45" s="163" t="str">
        <f aca="false">'ORÇ.GLOBAL REF.'!I45</f>
        <v/>
      </c>
      <c r="K45" s="539" t="str">
        <f aca="false">'ORÇ.GLOBAL REF.'!J45</f>
        <v/>
      </c>
      <c r="L45" s="168" t="str">
        <f aca="false">IF(B45&gt;0,"ok","ocultar")</f>
        <v>ocultar</v>
      </c>
      <c r="M45" s="102"/>
      <c r="N45" s="102"/>
      <c r="O45" s="102"/>
      <c r="R45" s="157" t="n">
        <f aca="false">IF(B45=0,R44,IF(ISNONTEXT(B45)=TRUE(),INT(B45),INT(LEFT(B45,FIND(".",B45)-1))))</f>
        <v>3</v>
      </c>
      <c r="S45" s="157" t="str">
        <f aca="false">IF(S46=1,1,IF(B45&lt;&gt;0,1,IF(C45&lt;&gt;0,1,IF(D45&lt;&gt;0,1,IF(E45&lt;&gt;0,1,"")))))</f>
        <v/>
      </c>
      <c r="T45" s="157" t="str">
        <f aca="false">IF(R45=0," ",IF(R45&lt;&gt;R44,R45," "))</f>
        <v> </v>
      </c>
      <c r="U45" s="180"/>
      <c r="V45" s="75" t="e">
        <f aca="false">IF(R45&lt;&gt;T45,(IF(J45="",H45*(INFORMAÇÕES!$Q$79/INFORMAÇÕES!$Q$82),IF(J45="R",H45,0))),0)</f>
        <v>#DIV/0!</v>
      </c>
      <c r="W45" s="75" t="e">
        <f aca="false">IF(R45&lt;&gt;T45,(IF(J45="",H45*(INFORMAÇÕES!$Q$80/INFORMAÇÕES!$Q$82),IF(J45="C",H45,0))),0)</f>
        <v>#DIV/0!</v>
      </c>
      <c r="X45" s="75" t="n">
        <f aca="false">IF(R45&lt;&gt;T45,(IF(J45="",H45*INFORMAÇÕES!$U$115,IF(J45="CF",H45,0))),0)</f>
        <v>0</v>
      </c>
      <c r="Y45" s="75" t="n">
        <f aca="false">IF(R45&lt;&gt;T45,(IF(J45="",H45*INFORMAÇÕES!$U$116,IF(J45="O",H45,0))),0)</f>
        <v>0</v>
      </c>
      <c r="Z45" s="75" t="n">
        <f aca="false">IF(E45&lt;&gt;0,H45,0)</f>
        <v>0</v>
      </c>
    </row>
    <row r="46" s="174" customFormat="true" ht="14.25" hidden="false" customHeight="true" outlineLevel="0" collapsed="false">
      <c r="A46" s="159" t="n">
        <v>35</v>
      </c>
      <c r="B46" s="160" t="n">
        <f aca="false">'ORÇ.GLOBAL REF.'!B46</f>
        <v>0</v>
      </c>
      <c r="C46" s="536" t="n">
        <f aca="false">'ORÇ.GLOBAL REF.'!C46</f>
        <v>0</v>
      </c>
      <c r="D46" s="162" t="n">
        <f aca="false">'ORÇ.GLOBAL REF.'!D46</f>
        <v>0</v>
      </c>
      <c r="E46" s="162" t="n">
        <f aca="false">'ORÇ.GLOBAL REF.'!E46</f>
        <v>0</v>
      </c>
      <c r="F46" s="537"/>
      <c r="G46" s="163" t="n">
        <f aca="false">ROUND(F46,2)</f>
        <v>0</v>
      </c>
      <c r="H46" s="163" t="n">
        <f aca="false">IF('ORÇ.GLOBAL P CAIXA'!K46="EXEC.",0,IF(E46&lt;&gt;0,ROUND(E46*G46,2),IF(Z46=0,(SUMIF('ORÇ.GLOBAL REF.'!$S$12:$S$1011,B46,$Z$12:$Z$1011)),Z46)))</f>
        <v>0</v>
      </c>
      <c r="I46" s="538" t="str">
        <f aca="false">'ORÇ.GLOBAL REF.'!H46</f>
        <v/>
      </c>
      <c r="J46" s="163" t="str">
        <f aca="false">'ORÇ.GLOBAL REF.'!I46</f>
        <v/>
      </c>
      <c r="K46" s="539" t="str">
        <f aca="false">'ORÇ.GLOBAL REF.'!J46</f>
        <v/>
      </c>
      <c r="L46" s="168" t="str">
        <f aca="false">IF(B46&gt;0,"ok","ocultar")</f>
        <v>ocultar</v>
      </c>
      <c r="M46" s="102"/>
      <c r="N46" s="102"/>
      <c r="O46" s="102"/>
      <c r="R46" s="157" t="n">
        <f aca="false">IF(B46=0,R45,IF(ISNONTEXT(B46)=TRUE(),INT(B46),INT(LEFT(B46,FIND(".",B46)-1))))</f>
        <v>3</v>
      </c>
      <c r="S46" s="157" t="str">
        <f aca="false">IF(S47=1,1,IF(B46&lt;&gt;0,1,IF(C46&lt;&gt;0,1,IF(D46&lt;&gt;0,1,IF(E46&lt;&gt;0,1,"")))))</f>
        <v/>
      </c>
      <c r="T46" s="157" t="str">
        <f aca="false">IF(R46=0," ",IF(R46&lt;&gt;R45,R46," "))</f>
        <v> </v>
      </c>
      <c r="U46" s="180"/>
      <c r="V46" s="75" t="e">
        <f aca="false">IF(R46&lt;&gt;T46,(IF(J46="",H46*(INFORMAÇÕES!$Q$79/INFORMAÇÕES!$Q$82),IF(J46="R",H46,0))),0)</f>
        <v>#DIV/0!</v>
      </c>
      <c r="W46" s="75" t="e">
        <f aca="false">IF(R46&lt;&gt;T46,(IF(J46="",H46*(INFORMAÇÕES!$Q$80/INFORMAÇÕES!$Q$82),IF(J46="C",H46,0))),0)</f>
        <v>#DIV/0!</v>
      </c>
      <c r="X46" s="75" t="n">
        <f aca="false">IF(R46&lt;&gt;T46,(IF(J46="",H46*INFORMAÇÕES!$U$115,IF(J46="CF",H46,0))),0)</f>
        <v>0</v>
      </c>
      <c r="Y46" s="75" t="n">
        <f aca="false">IF(R46&lt;&gt;T46,(IF(J46="",H46*INFORMAÇÕES!$U$116,IF(J46="O",H46,0))),0)</f>
        <v>0</v>
      </c>
      <c r="Z46" s="75" t="n">
        <f aca="false">IF(E46&lt;&gt;0,H46,0)</f>
        <v>0</v>
      </c>
    </row>
    <row r="47" s="174" customFormat="true" ht="14.25" hidden="false" customHeight="true" outlineLevel="0" collapsed="false">
      <c r="A47" s="159" t="n">
        <v>36</v>
      </c>
      <c r="B47" s="160" t="n">
        <f aca="false">'ORÇ.GLOBAL REF.'!B47</f>
        <v>0</v>
      </c>
      <c r="C47" s="536" t="n">
        <f aca="false">'ORÇ.GLOBAL REF.'!C47</f>
        <v>0</v>
      </c>
      <c r="D47" s="162" t="n">
        <f aca="false">'ORÇ.GLOBAL REF.'!D47</f>
        <v>0</v>
      </c>
      <c r="E47" s="162" t="n">
        <f aca="false">'ORÇ.GLOBAL REF.'!E47</f>
        <v>0</v>
      </c>
      <c r="F47" s="537"/>
      <c r="G47" s="163" t="n">
        <f aca="false">ROUND(F47,2)</f>
        <v>0</v>
      </c>
      <c r="H47" s="163" t="n">
        <f aca="false">IF('ORÇ.GLOBAL P CAIXA'!K47="EXEC.",0,IF(E47&lt;&gt;0,ROUND(E47*G47,2),IF(Z47=0,(SUMIF('ORÇ.GLOBAL REF.'!$S$12:$S$1011,B47,$Z$12:$Z$1011)),Z47)))</f>
        <v>0</v>
      </c>
      <c r="I47" s="538" t="str">
        <f aca="false">'ORÇ.GLOBAL REF.'!H47</f>
        <v/>
      </c>
      <c r="J47" s="163" t="str">
        <f aca="false">'ORÇ.GLOBAL REF.'!I47</f>
        <v/>
      </c>
      <c r="K47" s="539" t="str">
        <f aca="false">'ORÇ.GLOBAL REF.'!J47</f>
        <v/>
      </c>
      <c r="L47" s="168" t="str">
        <f aca="false">IF(B47&gt;0,"ok","ocultar")</f>
        <v>ocultar</v>
      </c>
      <c r="M47" s="102"/>
      <c r="N47" s="102"/>
      <c r="O47" s="102"/>
      <c r="R47" s="157" t="n">
        <f aca="false">IF(B47=0,R46,IF(ISNONTEXT(B47)=TRUE(),INT(B47),INT(LEFT(B47,FIND(".",B47)-1))))</f>
        <v>3</v>
      </c>
      <c r="S47" s="157" t="str">
        <f aca="false">IF(S48=1,1,IF(B47&lt;&gt;0,1,IF(C47&lt;&gt;0,1,IF(D47&lt;&gt;0,1,IF(E47&lt;&gt;0,1,"")))))</f>
        <v/>
      </c>
      <c r="T47" s="157" t="str">
        <f aca="false">IF(R47=0," ",IF(R47&lt;&gt;R46,R47," "))</f>
        <v> </v>
      </c>
      <c r="U47" s="180"/>
      <c r="V47" s="75" t="e">
        <f aca="false">IF(R47&lt;&gt;T47,(IF(J47="",H47*(INFORMAÇÕES!$Q$79/INFORMAÇÕES!$Q$82),IF(J47="R",H47,0))),0)</f>
        <v>#DIV/0!</v>
      </c>
      <c r="W47" s="75" t="e">
        <f aca="false">IF(R47&lt;&gt;T47,(IF(J47="",H47*(INFORMAÇÕES!$Q$80/INFORMAÇÕES!$Q$82),IF(J47="C",H47,0))),0)</f>
        <v>#DIV/0!</v>
      </c>
      <c r="X47" s="75" t="n">
        <f aca="false">IF(R47&lt;&gt;T47,(IF(J47="",H47*INFORMAÇÕES!$U$115,IF(J47="CF",H47,0))),0)</f>
        <v>0</v>
      </c>
      <c r="Y47" s="75" t="n">
        <f aca="false">IF(R47&lt;&gt;T47,(IF(J47="",H47*INFORMAÇÕES!$U$116,IF(J47="O",H47,0))),0)</f>
        <v>0</v>
      </c>
      <c r="Z47" s="75" t="n">
        <f aca="false">IF(E47&lt;&gt;0,H47,0)</f>
        <v>0</v>
      </c>
    </row>
    <row r="48" s="174" customFormat="true" ht="14.25" hidden="false" customHeight="true" outlineLevel="0" collapsed="false">
      <c r="A48" s="159" t="n">
        <v>37</v>
      </c>
      <c r="B48" s="160" t="n">
        <f aca="false">'ORÇ.GLOBAL REF.'!B48</f>
        <v>0</v>
      </c>
      <c r="C48" s="536" t="n">
        <f aca="false">'ORÇ.GLOBAL REF.'!C48</f>
        <v>0</v>
      </c>
      <c r="D48" s="162" t="n">
        <f aca="false">'ORÇ.GLOBAL REF.'!D48</f>
        <v>0</v>
      </c>
      <c r="E48" s="162" t="n">
        <f aca="false">'ORÇ.GLOBAL REF.'!E48</f>
        <v>0</v>
      </c>
      <c r="F48" s="537"/>
      <c r="G48" s="163" t="n">
        <f aca="false">ROUND(F48,2)</f>
        <v>0</v>
      </c>
      <c r="H48" s="163" t="n">
        <f aca="false">IF('ORÇ.GLOBAL P CAIXA'!K48="EXEC.",0,IF(E48&lt;&gt;0,ROUND(E48*G48,2),IF(Z48=0,(SUMIF('ORÇ.GLOBAL REF.'!$S$12:$S$1011,B48,$Z$12:$Z$1011)),Z48)))</f>
        <v>0</v>
      </c>
      <c r="I48" s="538" t="str">
        <f aca="false">'ORÇ.GLOBAL REF.'!H48</f>
        <v/>
      </c>
      <c r="J48" s="163" t="str">
        <f aca="false">'ORÇ.GLOBAL REF.'!I48</f>
        <v/>
      </c>
      <c r="K48" s="539" t="str">
        <f aca="false">'ORÇ.GLOBAL REF.'!J48</f>
        <v/>
      </c>
      <c r="L48" s="168" t="str">
        <f aca="false">IF(B48&gt;0,"ok","ocultar")</f>
        <v>ocultar</v>
      </c>
      <c r="M48" s="102"/>
      <c r="N48" s="102"/>
      <c r="O48" s="102"/>
      <c r="R48" s="157" t="n">
        <f aca="false">IF(B48=0,R47,IF(ISNONTEXT(B48)=TRUE(),INT(B48),INT(LEFT(B48,FIND(".",B48)-1))))</f>
        <v>3</v>
      </c>
      <c r="S48" s="157" t="str">
        <f aca="false">IF(S49=1,1,IF(B48&lt;&gt;0,1,IF(C48&lt;&gt;0,1,IF(D48&lt;&gt;0,1,IF(E48&lt;&gt;0,1,"")))))</f>
        <v/>
      </c>
      <c r="T48" s="157" t="str">
        <f aca="false">IF(R48=0," ",IF(R48&lt;&gt;R47,R48," "))</f>
        <v> </v>
      </c>
      <c r="U48" s="180"/>
      <c r="V48" s="75" t="e">
        <f aca="false">IF(R48&lt;&gt;T48,(IF(J48="",H48*(INFORMAÇÕES!$Q$79/INFORMAÇÕES!$Q$82),IF(J48="R",H48,0))),0)</f>
        <v>#DIV/0!</v>
      </c>
      <c r="W48" s="75" t="e">
        <f aca="false">IF(R48&lt;&gt;T48,(IF(J48="",H48*(INFORMAÇÕES!$Q$80/INFORMAÇÕES!$Q$82),IF(J48="C",H48,0))),0)</f>
        <v>#DIV/0!</v>
      </c>
      <c r="X48" s="75" t="n">
        <f aca="false">IF(R48&lt;&gt;T48,(IF(J48="",H48*INFORMAÇÕES!$U$115,IF(J48="CF",H48,0))),0)</f>
        <v>0</v>
      </c>
      <c r="Y48" s="75" t="n">
        <f aca="false">IF(R48&lt;&gt;T48,(IF(J48="",H48*INFORMAÇÕES!$U$116,IF(J48="O",H48,0))),0)</f>
        <v>0</v>
      </c>
      <c r="Z48" s="75" t="n">
        <f aca="false">IF(E48&lt;&gt;0,H48,0)</f>
        <v>0</v>
      </c>
    </row>
    <row r="49" s="174" customFormat="true" ht="14.25" hidden="false" customHeight="true" outlineLevel="0" collapsed="false">
      <c r="A49" s="159" t="n">
        <v>38</v>
      </c>
      <c r="B49" s="160" t="n">
        <f aca="false">'ORÇ.GLOBAL REF.'!B49</f>
        <v>0</v>
      </c>
      <c r="C49" s="536" t="n">
        <f aca="false">'ORÇ.GLOBAL REF.'!C49</f>
        <v>0</v>
      </c>
      <c r="D49" s="162" t="n">
        <f aca="false">'ORÇ.GLOBAL REF.'!D49</f>
        <v>0</v>
      </c>
      <c r="E49" s="162" t="n">
        <f aca="false">'ORÇ.GLOBAL REF.'!E49</f>
        <v>0</v>
      </c>
      <c r="F49" s="537"/>
      <c r="G49" s="163" t="n">
        <f aca="false">ROUND(F49,2)</f>
        <v>0</v>
      </c>
      <c r="H49" s="163" t="n">
        <f aca="false">IF('ORÇ.GLOBAL P CAIXA'!K49="EXEC.",0,IF(E49&lt;&gt;0,ROUND(E49*G49,2),IF(Z49=0,(SUMIF('ORÇ.GLOBAL REF.'!$S$12:$S$1011,B49,$Z$12:$Z$1011)),Z49)))</f>
        <v>0</v>
      </c>
      <c r="I49" s="538" t="str">
        <f aca="false">'ORÇ.GLOBAL REF.'!H49</f>
        <v/>
      </c>
      <c r="J49" s="163" t="str">
        <f aca="false">'ORÇ.GLOBAL REF.'!I49</f>
        <v/>
      </c>
      <c r="K49" s="539" t="str">
        <f aca="false">'ORÇ.GLOBAL REF.'!J49</f>
        <v/>
      </c>
      <c r="L49" s="168" t="str">
        <f aca="false">IF(B49&gt;0,"ok","ocultar")</f>
        <v>ocultar</v>
      </c>
      <c r="M49" s="102"/>
      <c r="N49" s="102"/>
      <c r="O49" s="102"/>
      <c r="R49" s="157" t="n">
        <f aca="false">IF(B49=0,R48,IF(ISNONTEXT(B49)=TRUE(),INT(B49),INT(LEFT(B49,FIND(".",B49)-1))))</f>
        <v>3</v>
      </c>
      <c r="S49" s="157" t="str">
        <f aca="false">IF(S50=1,1,IF(B49&lt;&gt;0,1,IF(C49&lt;&gt;0,1,IF(D49&lt;&gt;0,1,IF(E49&lt;&gt;0,1,"")))))</f>
        <v/>
      </c>
      <c r="T49" s="157" t="str">
        <f aca="false">IF(R49=0," ",IF(R49&lt;&gt;R48,R49," "))</f>
        <v> </v>
      </c>
      <c r="U49" s="180"/>
      <c r="V49" s="75" t="e">
        <f aca="false">IF(R49&lt;&gt;T49,(IF(J49="",H49*(INFORMAÇÕES!$Q$79/INFORMAÇÕES!$Q$82),IF(J49="R",H49,0))),0)</f>
        <v>#DIV/0!</v>
      </c>
      <c r="W49" s="75" t="e">
        <f aca="false">IF(R49&lt;&gt;T49,(IF(J49="",H49*(INFORMAÇÕES!$Q$80/INFORMAÇÕES!$Q$82),IF(J49="C",H49,0))),0)</f>
        <v>#DIV/0!</v>
      </c>
      <c r="X49" s="75" t="n">
        <f aca="false">IF(R49&lt;&gt;T49,(IF(J49="",H49*INFORMAÇÕES!$U$115,IF(J49="CF",H49,0))),0)</f>
        <v>0</v>
      </c>
      <c r="Y49" s="75" t="n">
        <f aca="false">IF(R49&lt;&gt;T49,(IF(J49="",H49*INFORMAÇÕES!$U$116,IF(J49="O",H49,0))),0)</f>
        <v>0</v>
      </c>
      <c r="Z49" s="75" t="n">
        <f aca="false">IF(E49&lt;&gt;0,H49,0)</f>
        <v>0</v>
      </c>
    </row>
    <row r="50" s="174" customFormat="true" ht="14.25" hidden="false" customHeight="true" outlineLevel="0" collapsed="false">
      <c r="A50" s="159" t="n">
        <v>39</v>
      </c>
      <c r="B50" s="160" t="n">
        <f aca="false">'ORÇ.GLOBAL REF.'!B50</f>
        <v>0</v>
      </c>
      <c r="C50" s="536" t="n">
        <f aca="false">'ORÇ.GLOBAL REF.'!C50</f>
        <v>0</v>
      </c>
      <c r="D50" s="162" t="n">
        <f aca="false">'ORÇ.GLOBAL REF.'!D50</f>
        <v>0</v>
      </c>
      <c r="E50" s="162" t="n">
        <f aca="false">'ORÇ.GLOBAL REF.'!E50</f>
        <v>0</v>
      </c>
      <c r="F50" s="537"/>
      <c r="G50" s="163" t="n">
        <f aca="false">ROUND(F50,2)</f>
        <v>0</v>
      </c>
      <c r="H50" s="163" t="n">
        <f aca="false">IF('ORÇ.GLOBAL P CAIXA'!K50="EXEC.",0,IF(E50&lt;&gt;0,ROUND(E50*G50,2),IF(Z50=0,(SUMIF('ORÇ.GLOBAL REF.'!$S$12:$S$1011,B50,$Z$12:$Z$1011)),Z50)))</f>
        <v>0</v>
      </c>
      <c r="I50" s="538" t="str">
        <f aca="false">'ORÇ.GLOBAL REF.'!H50</f>
        <v/>
      </c>
      <c r="J50" s="163" t="str">
        <f aca="false">'ORÇ.GLOBAL REF.'!I50</f>
        <v/>
      </c>
      <c r="K50" s="539" t="str">
        <f aca="false">'ORÇ.GLOBAL REF.'!J50</f>
        <v/>
      </c>
      <c r="L50" s="168" t="str">
        <f aca="false">IF(B50&gt;0,"ok","ocultar")</f>
        <v>ocultar</v>
      </c>
      <c r="M50" s="102"/>
      <c r="N50" s="102"/>
      <c r="O50" s="102"/>
      <c r="R50" s="157" t="n">
        <f aca="false">IF(B50=0,R49,IF(ISNONTEXT(B50)=TRUE(),INT(B50),INT(LEFT(B50,FIND(".",B50)-1))))</f>
        <v>3</v>
      </c>
      <c r="S50" s="157" t="str">
        <f aca="false">IF(S51=1,1,IF(B50&lt;&gt;0,1,IF(C50&lt;&gt;0,1,IF(D50&lt;&gt;0,1,IF(E50&lt;&gt;0,1,"")))))</f>
        <v/>
      </c>
      <c r="T50" s="157" t="str">
        <f aca="false">IF(R50=0," ",IF(R50&lt;&gt;R49,R50," "))</f>
        <v> </v>
      </c>
      <c r="U50" s="180"/>
      <c r="V50" s="75" t="e">
        <f aca="false">IF(R50&lt;&gt;T50,(IF(J50="",H50*(INFORMAÇÕES!$Q$79/INFORMAÇÕES!$Q$82),IF(J50="R",H50,0))),0)</f>
        <v>#DIV/0!</v>
      </c>
      <c r="W50" s="75" t="e">
        <f aca="false">IF(R50&lt;&gt;T50,(IF(J50="",H50*(INFORMAÇÕES!$Q$80/INFORMAÇÕES!$Q$82),IF(J50="C",H50,0))),0)</f>
        <v>#DIV/0!</v>
      </c>
      <c r="X50" s="75" t="n">
        <f aca="false">IF(R50&lt;&gt;T50,(IF(J50="",H50*INFORMAÇÕES!$U$115,IF(J50="CF",H50,0))),0)</f>
        <v>0</v>
      </c>
      <c r="Y50" s="75" t="n">
        <f aca="false">IF(R50&lt;&gt;T50,(IF(J50="",H50*INFORMAÇÕES!$U$116,IF(J50="O",H50,0))),0)</f>
        <v>0</v>
      </c>
      <c r="Z50" s="75" t="n">
        <f aca="false">IF(E50&lt;&gt;0,H50,0)</f>
        <v>0</v>
      </c>
    </row>
    <row r="51" s="174" customFormat="true" ht="14.25" hidden="false" customHeight="true" outlineLevel="0" collapsed="false">
      <c r="A51" s="159" t="n">
        <v>40</v>
      </c>
      <c r="B51" s="160" t="n">
        <f aca="false">'ORÇ.GLOBAL REF.'!B51</f>
        <v>0</v>
      </c>
      <c r="C51" s="536" t="n">
        <f aca="false">'ORÇ.GLOBAL REF.'!C51</f>
        <v>0</v>
      </c>
      <c r="D51" s="162" t="n">
        <f aca="false">'ORÇ.GLOBAL REF.'!D51</f>
        <v>0</v>
      </c>
      <c r="E51" s="162" t="n">
        <f aca="false">'ORÇ.GLOBAL REF.'!E51</f>
        <v>0</v>
      </c>
      <c r="F51" s="537"/>
      <c r="G51" s="163" t="n">
        <f aca="false">ROUND(F51,2)</f>
        <v>0</v>
      </c>
      <c r="H51" s="163" t="n">
        <f aca="false">IF('ORÇ.GLOBAL P CAIXA'!K51="EXEC.",0,IF(E51&lt;&gt;0,ROUND(E51*G51,2),IF(Z51=0,(SUMIF('ORÇ.GLOBAL REF.'!$S$12:$S$1011,B51,$Z$12:$Z$1011)),Z51)))</f>
        <v>0</v>
      </c>
      <c r="I51" s="538" t="str">
        <f aca="false">'ORÇ.GLOBAL REF.'!H51</f>
        <v/>
      </c>
      <c r="J51" s="163" t="str">
        <f aca="false">'ORÇ.GLOBAL REF.'!I51</f>
        <v/>
      </c>
      <c r="K51" s="539" t="str">
        <f aca="false">'ORÇ.GLOBAL REF.'!J51</f>
        <v/>
      </c>
      <c r="L51" s="168" t="str">
        <f aca="false">IF(B51&gt;0,"ok","ocultar")</f>
        <v>ocultar</v>
      </c>
      <c r="M51" s="102"/>
      <c r="N51" s="102"/>
      <c r="O51" s="102"/>
      <c r="R51" s="157" t="n">
        <f aca="false">IF(B51=0,R50,IF(ISNONTEXT(B51)=TRUE(),INT(B51),INT(LEFT(B51,FIND(".",B51)-1))))</f>
        <v>3</v>
      </c>
      <c r="S51" s="157" t="str">
        <f aca="false">IF(S52=1,1,IF(B51&lt;&gt;0,1,IF(C51&lt;&gt;0,1,IF(D51&lt;&gt;0,1,IF(E51&lt;&gt;0,1,"")))))</f>
        <v/>
      </c>
      <c r="T51" s="157" t="str">
        <f aca="false">IF(R51=0," ",IF(R51&lt;&gt;R50,R51," "))</f>
        <v> </v>
      </c>
      <c r="U51" s="180"/>
      <c r="V51" s="75" t="e">
        <f aca="false">IF(R51&lt;&gt;T51,(IF(J51="",H51*(INFORMAÇÕES!$Q$79/INFORMAÇÕES!$Q$82),IF(J51="R",H51,0))),0)</f>
        <v>#DIV/0!</v>
      </c>
      <c r="W51" s="75" t="e">
        <f aca="false">IF(R51&lt;&gt;T51,(IF(J51="",H51*(INFORMAÇÕES!$Q$80/INFORMAÇÕES!$Q$82),IF(J51="C",H51,0))),0)</f>
        <v>#DIV/0!</v>
      </c>
      <c r="X51" s="75" t="n">
        <f aca="false">IF(R51&lt;&gt;T51,(IF(J51="",H51*INFORMAÇÕES!$U$115,IF(J51="CF",H51,0))),0)</f>
        <v>0</v>
      </c>
      <c r="Y51" s="75" t="n">
        <f aca="false">IF(R51&lt;&gt;T51,(IF(J51="",H51*INFORMAÇÕES!$U$116,IF(J51="O",H51,0))),0)</f>
        <v>0</v>
      </c>
      <c r="Z51" s="75" t="n">
        <f aca="false">IF(E51&lt;&gt;0,H51,0)</f>
        <v>0</v>
      </c>
    </row>
    <row r="52" s="174" customFormat="true" ht="14.25" hidden="false" customHeight="true" outlineLevel="0" collapsed="false">
      <c r="A52" s="159" t="n">
        <v>41</v>
      </c>
      <c r="B52" s="160" t="n">
        <f aca="false">'ORÇ.GLOBAL REF.'!B52</f>
        <v>0</v>
      </c>
      <c r="C52" s="536" t="n">
        <f aca="false">'ORÇ.GLOBAL REF.'!C52</f>
        <v>0</v>
      </c>
      <c r="D52" s="162" t="n">
        <f aca="false">'ORÇ.GLOBAL REF.'!D52</f>
        <v>0</v>
      </c>
      <c r="E52" s="162" t="n">
        <f aca="false">'ORÇ.GLOBAL REF.'!E52</f>
        <v>0</v>
      </c>
      <c r="F52" s="537"/>
      <c r="G52" s="163" t="n">
        <f aca="false">ROUND(F52,2)</f>
        <v>0</v>
      </c>
      <c r="H52" s="163" t="n">
        <f aca="false">IF('ORÇ.GLOBAL P CAIXA'!K52="EXEC.",0,IF(E52&lt;&gt;0,ROUND(E52*G52,2),IF(Z52=0,(SUMIF('ORÇ.GLOBAL REF.'!$S$12:$S$1011,B52,$Z$12:$Z$1011)),Z52)))</f>
        <v>0</v>
      </c>
      <c r="I52" s="538" t="str">
        <f aca="false">'ORÇ.GLOBAL REF.'!H52</f>
        <v/>
      </c>
      <c r="J52" s="163" t="str">
        <f aca="false">'ORÇ.GLOBAL REF.'!I52</f>
        <v/>
      </c>
      <c r="K52" s="539" t="str">
        <f aca="false">'ORÇ.GLOBAL REF.'!J52</f>
        <v/>
      </c>
      <c r="L52" s="168" t="str">
        <f aca="false">IF(B52&gt;0,"ok","ocultar")</f>
        <v>ocultar</v>
      </c>
      <c r="M52" s="102"/>
      <c r="N52" s="102"/>
      <c r="O52" s="102"/>
      <c r="R52" s="157" t="n">
        <f aca="false">IF(B52=0,R51,IF(ISNONTEXT(B52)=TRUE(),INT(B52),INT(LEFT(B52,FIND(".",B52)-1))))</f>
        <v>3</v>
      </c>
      <c r="S52" s="157" t="str">
        <f aca="false">IF(S53=1,1,IF(B52&lt;&gt;0,1,IF(C52&lt;&gt;0,1,IF(D52&lt;&gt;0,1,IF(E52&lt;&gt;0,1,"")))))</f>
        <v/>
      </c>
      <c r="T52" s="157" t="str">
        <f aca="false">IF(R52=0," ",IF(R52&lt;&gt;R51,R52," "))</f>
        <v> </v>
      </c>
      <c r="U52" s="180"/>
      <c r="V52" s="75" t="e">
        <f aca="false">IF(R52&lt;&gt;T52,(IF(J52="",H52*(INFORMAÇÕES!$Q$79/INFORMAÇÕES!$Q$82),IF(J52="R",H52,0))),0)</f>
        <v>#DIV/0!</v>
      </c>
      <c r="W52" s="75" t="e">
        <f aca="false">IF(R52&lt;&gt;T52,(IF(J52="",H52*(INFORMAÇÕES!$Q$80/INFORMAÇÕES!$Q$82),IF(J52="C",H52,0))),0)</f>
        <v>#DIV/0!</v>
      </c>
      <c r="X52" s="75" t="n">
        <f aca="false">IF(R52&lt;&gt;T52,(IF(J52="",H52*INFORMAÇÕES!$U$115,IF(J52="CF",H52,0))),0)</f>
        <v>0</v>
      </c>
      <c r="Y52" s="75" t="n">
        <f aca="false">IF(R52&lt;&gt;T52,(IF(J52="",H52*INFORMAÇÕES!$U$116,IF(J52="O",H52,0))),0)</f>
        <v>0</v>
      </c>
      <c r="Z52" s="75" t="n">
        <f aca="false">IF(E52&lt;&gt;0,H52,0)</f>
        <v>0</v>
      </c>
    </row>
    <row r="53" s="174" customFormat="true" ht="14.25" hidden="false" customHeight="true" outlineLevel="0" collapsed="false">
      <c r="A53" s="159" t="n">
        <v>42</v>
      </c>
      <c r="B53" s="160" t="n">
        <f aca="false">'ORÇ.GLOBAL REF.'!B53</f>
        <v>0</v>
      </c>
      <c r="C53" s="536" t="n">
        <f aca="false">'ORÇ.GLOBAL REF.'!C53</f>
        <v>0</v>
      </c>
      <c r="D53" s="162" t="n">
        <f aca="false">'ORÇ.GLOBAL REF.'!D53</f>
        <v>0</v>
      </c>
      <c r="E53" s="162" t="n">
        <f aca="false">'ORÇ.GLOBAL REF.'!E53</f>
        <v>0</v>
      </c>
      <c r="F53" s="537"/>
      <c r="G53" s="163" t="n">
        <f aca="false">ROUND(F53,2)</f>
        <v>0</v>
      </c>
      <c r="H53" s="163" t="n">
        <f aca="false">IF('ORÇ.GLOBAL P CAIXA'!K53="EXEC.",0,IF(E53&lt;&gt;0,ROUND(E53*G53,2),IF(Z53=0,(SUMIF('ORÇ.GLOBAL REF.'!$S$12:$S$1011,B53,$Z$12:$Z$1011)),Z53)))</f>
        <v>0</v>
      </c>
      <c r="I53" s="538" t="str">
        <f aca="false">'ORÇ.GLOBAL REF.'!H53</f>
        <v/>
      </c>
      <c r="J53" s="163" t="str">
        <f aca="false">'ORÇ.GLOBAL REF.'!I53</f>
        <v/>
      </c>
      <c r="K53" s="539" t="str">
        <f aca="false">'ORÇ.GLOBAL REF.'!J53</f>
        <v/>
      </c>
      <c r="L53" s="168" t="str">
        <f aca="false">IF(B53&gt;0,"ok","ocultar")</f>
        <v>ocultar</v>
      </c>
      <c r="M53" s="102"/>
      <c r="N53" s="102"/>
      <c r="O53" s="102"/>
      <c r="R53" s="157" t="n">
        <f aca="false">IF(B53=0,R52,IF(ISNONTEXT(B53)=TRUE(),INT(B53),INT(LEFT(B53,FIND(".",B53)-1))))</f>
        <v>3</v>
      </c>
      <c r="S53" s="157" t="str">
        <f aca="false">IF(S54=1,1,IF(B53&lt;&gt;0,1,IF(C53&lt;&gt;0,1,IF(D53&lt;&gt;0,1,IF(E53&lt;&gt;0,1,"")))))</f>
        <v/>
      </c>
      <c r="T53" s="157" t="str">
        <f aca="false">IF(R53=0," ",IF(R53&lt;&gt;R52,R53," "))</f>
        <v> </v>
      </c>
      <c r="U53" s="180"/>
      <c r="V53" s="75" t="e">
        <f aca="false">IF(R53&lt;&gt;T53,(IF(J53="",H53*(INFORMAÇÕES!$Q$79/INFORMAÇÕES!$Q$82),IF(J53="R",H53,0))),0)</f>
        <v>#DIV/0!</v>
      </c>
      <c r="W53" s="75" t="e">
        <f aca="false">IF(R53&lt;&gt;T53,(IF(J53="",H53*(INFORMAÇÕES!$Q$80/INFORMAÇÕES!$Q$82),IF(J53="C",H53,0))),0)</f>
        <v>#DIV/0!</v>
      </c>
      <c r="X53" s="75" t="n">
        <f aca="false">IF(R53&lt;&gt;T53,(IF(J53="",H53*INFORMAÇÕES!$U$115,IF(J53="CF",H53,0))),0)</f>
        <v>0</v>
      </c>
      <c r="Y53" s="75" t="n">
        <f aca="false">IF(R53&lt;&gt;T53,(IF(J53="",H53*INFORMAÇÕES!$U$116,IF(J53="O",H53,0))),0)</f>
        <v>0</v>
      </c>
      <c r="Z53" s="75" t="n">
        <f aca="false">IF(E53&lt;&gt;0,H53,0)</f>
        <v>0</v>
      </c>
    </row>
    <row r="54" s="174" customFormat="true" ht="14.25" hidden="false" customHeight="true" outlineLevel="0" collapsed="false">
      <c r="A54" s="159" t="n">
        <v>43</v>
      </c>
      <c r="B54" s="160" t="n">
        <f aca="false">'ORÇ.GLOBAL REF.'!B54</f>
        <v>0</v>
      </c>
      <c r="C54" s="536" t="n">
        <f aca="false">'ORÇ.GLOBAL REF.'!C54</f>
        <v>0</v>
      </c>
      <c r="D54" s="162" t="n">
        <f aca="false">'ORÇ.GLOBAL REF.'!D54</f>
        <v>0</v>
      </c>
      <c r="E54" s="162" t="n">
        <f aca="false">'ORÇ.GLOBAL REF.'!E54</f>
        <v>0</v>
      </c>
      <c r="F54" s="537"/>
      <c r="G54" s="163" t="n">
        <f aca="false">ROUND(F54,2)</f>
        <v>0</v>
      </c>
      <c r="H54" s="163" t="n">
        <f aca="false">IF('ORÇ.GLOBAL P CAIXA'!K54="EXEC.",0,IF(E54&lt;&gt;0,ROUND(E54*G54,2),IF(Z54=0,(SUMIF('ORÇ.GLOBAL REF.'!$S$12:$S$1011,B54,$Z$12:$Z$1011)),Z54)))</f>
        <v>0</v>
      </c>
      <c r="I54" s="538" t="str">
        <f aca="false">'ORÇ.GLOBAL REF.'!H54</f>
        <v/>
      </c>
      <c r="J54" s="163" t="str">
        <f aca="false">'ORÇ.GLOBAL REF.'!I54</f>
        <v/>
      </c>
      <c r="K54" s="539" t="str">
        <f aca="false">'ORÇ.GLOBAL REF.'!J54</f>
        <v/>
      </c>
      <c r="L54" s="168" t="str">
        <f aca="false">IF(B54&gt;0,"ok","ocultar")</f>
        <v>ocultar</v>
      </c>
      <c r="M54" s="102"/>
      <c r="N54" s="102"/>
      <c r="O54" s="102"/>
      <c r="R54" s="157" t="n">
        <f aca="false">IF(B54=0,R53,IF(ISNONTEXT(B54)=TRUE(),INT(B54),INT(LEFT(B54,FIND(".",B54)-1))))</f>
        <v>3</v>
      </c>
      <c r="S54" s="157" t="str">
        <f aca="false">IF(S55=1,1,IF(B54&lt;&gt;0,1,IF(C54&lt;&gt;0,1,IF(D54&lt;&gt;0,1,IF(E54&lt;&gt;0,1,"")))))</f>
        <v/>
      </c>
      <c r="T54" s="157" t="str">
        <f aca="false">IF(R54=0," ",IF(R54&lt;&gt;R53,R54," "))</f>
        <v> </v>
      </c>
      <c r="U54" s="180"/>
      <c r="V54" s="75" t="e">
        <f aca="false">IF(R54&lt;&gt;T54,(IF(J54="",H54*(INFORMAÇÕES!$Q$79/INFORMAÇÕES!$Q$82),IF(J54="R",H54,0))),0)</f>
        <v>#DIV/0!</v>
      </c>
      <c r="W54" s="75" t="e">
        <f aca="false">IF(R54&lt;&gt;T54,(IF(J54="",H54*(INFORMAÇÕES!$Q$80/INFORMAÇÕES!$Q$82),IF(J54="C",H54,0))),0)</f>
        <v>#DIV/0!</v>
      </c>
      <c r="X54" s="75" t="n">
        <f aca="false">IF(R54&lt;&gt;T54,(IF(J54="",H54*INFORMAÇÕES!$U$115,IF(J54="CF",H54,0))),0)</f>
        <v>0</v>
      </c>
      <c r="Y54" s="75" t="n">
        <f aca="false">IF(R54&lt;&gt;T54,(IF(J54="",H54*INFORMAÇÕES!$U$116,IF(J54="O",H54,0))),0)</f>
        <v>0</v>
      </c>
      <c r="Z54" s="75" t="n">
        <f aca="false">IF(E54&lt;&gt;0,H54,0)</f>
        <v>0</v>
      </c>
    </row>
    <row r="55" s="174" customFormat="true" ht="14.25" hidden="false" customHeight="true" outlineLevel="0" collapsed="false">
      <c r="A55" s="159" t="n">
        <v>44</v>
      </c>
      <c r="B55" s="160" t="n">
        <f aca="false">'ORÇ.GLOBAL REF.'!B55</f>
        <v>0</v>
      </c>
      <c r="C55" s="536" t="n">
        <f aca="false">'ORÇ.GLOBAL REF.'!C55</f>
        <v>0</v>
      </c>
      <c r="D55" s="162" t="n">
        <f aca="false">'ORÇ.GLOBAL REF.'!D55</f>
        <v>0</v>
      </c>
      <c r="E55" s="162" t="n">
        <f aca="false">'ORÇ.GLOBAL REF.'!E55</f>
        <v>0</v>
      </c>
      <c r="F55" s="537"/>
      <c r="G55" s="163" t="n">
        <f aca="false">ROUND(F55,2)</f>
        <v>0</v>
      </c>
      <c r="H55" s="163" t="n">
        <f aca="false">IF('ORÇ.GLOBAL P CAIXA'!K55="EXEC.",0,IF(E55&lt;&gt;0,ROUND(E55*G55,2),IF(Z55=0,(SUMIF('ORÇ.GLOBAL REF.'!$S$12:$S$1011,B55,$Z$12:$Z$1011)),Z55)))</f>
        <v>0</v>
      </c>
      <c r="I55" s="538" t="str">
        <f aca="false">'ORÇ.GLOBAL REF.'!H55</f>
        <v/>
      </c>
      <c r="J55" s="163" t="str">
        <f aca="false">'ORÇ.GLOBAL REF.'!I55</f>
        <v/>
      </c>
      <c r="K55" s="539" t="str">
        <f aca="false">'ORÇ.GLOBAL REF.'!J55</f>
        <v/>
      </c>
      <c r="L55" s="168" t="str">
        <f aca="false">IF(B55&gt;0,"ok","ocultar")</f>
        <v>ocultar</v>
      </c>
      <c r="M55" s="102"/>
      <c r="N55" s="102"/>
      <c r="O55" s="102"/>
      <c r="R55" s="157" t="n">
        <f aca="false">IF(B55=0,R54,IF(ISNONTEXT(B55)=TRUE(),INT(B55),INT(LEFT(B55,FIND(".",B55)-1))))</f>
        <v>3</v>
      </c>
      <c r="S55" s="157" t="str">
        <f aca="false">IF(S56=1,1,IF(B55&lt;&gt;0,1,IF(C55&lt;&gt;0,1,IF(D55&lt;&gt;0,1,IF(E55&lt;&gt;0,1,"")))))</f>
        <v/>
      </c>
      <c r="T55" s="157" t="str">
        <f aca="false">IF(R55=0," ",IF(R55&lt;&gt;R54,R55," "))</f>
        <v> </v>
      </c>
      <c r="U55" s="180"/>
      <c r="V55" s="75" t="e">
        <f aca="false">IF(R55&lt;&gt;T55,(IF(J55="",H55*(INFORMAÇÕES!$Q$79/INFORMAÇÕES!$Q$82),IF(J55="R",H55,0))),0)</f>
        <v>#DIV/0!</v>
      </c>
      <c r="W55" s="75" t="e">
        <f aca="false">IF(R55&lt;&gt;T55,(IF(J55="",H55*(INFORMAÇÕES!$Q$80/INFORMAÇÕES!$Q$82),IF(J55="C",H55,0))),0)</f>
        <v>#DIV/0!</v>
      </c>
      <c r="X55" s="75" t="n">
        <f aca="false">IF(R55&lt;&gt;T55,(IF(J55="",H55*INFORMAÇÕES!$U$115,IF(J55="CF",H55,0))),0)</f>
        <v>0</v>
      </c>
      <c r="Y55" s="75" t="n">
        <f aca="false">IF(R55&lt;&gt;T55,(IF(J55="",H55*INFORMAÇÕES!$U$116,IF(J55="O",H55,0))),0)</f>
        <v>0</v>
      </c>
      <c r="Z55" s="75" t="n">
        <f aca="false">IF(E55&lt;&gt;0,H55,0)</f>
        <v>0</v>
      </c>
    </row>
    <row r="56" s="174" customFormat="true" ht="14.25" hidden="false" customHeight="true" outlineLevel="0" collapsed="false">
      <c r="A56" s="159" t="n">
        <v>45</v>
      </c>
      <c r="B56" s="160" t="n">
        <f aca="false">'ORÇ.GLOBAL REF.'!B56</f>
        <v>0</v>
      </c>
      <c r="C56" s="536" t="n">
        <f aca="false">'ORÇ.GLOBAL REF.'!C56</f>
        <v>0</v>
      </c>
      <c r="D56" s="162" t="n">
        <f aca="false">'ORÇ.GLOBAL REF.'!D56</f>
        <v>0</v>
      </c>
      <c r="E56" s="162" t="n">
        <f aca="false">'ORÇ.GLOBAL REF.'!E56</f>
        <v>0</v>
      </c>
      <c r="F56" s="537"/>
      <c r="G56" s="163" t="n">
        <f aca="false">ROUND(F56,2)</f>
        <v>0</v>
      </c>
      <c r="H56" s="163" t="n">
        <f aca="false">IF('ORÇ.GLOBAL P CAIXA'!K56="EXEC.",0,IF(E56&lt;&gt;0,ROUND(E56*G56,2),IF(Z56=0,(SUMIF('ORÇ.GLOBAL REF.'!$S$12:$S$1011,B56,$Z$12:$Z$1011)),Z56)))</f>
        <v>0</v>
      </c>
      <c r="I56" s="538" t="str">
        <f aca="false">'ORÇ.GLOBAL REF.'!H56</f>
        <v/>
      </c>
      <c r="J56" s="163" t="str">
        <f aca="false">'ORÇ.GLOBAL REF.'!I56</f>
        <v/>
      </c>
      <c r="K56" s="539" t="str">
        <f aca="false">'ORÇ.GLOBAL REF.'!J56</f>
        <v/>
      </c>
      <c r="L56" s="168" t="str">
        <f aca="false">IF(B56&gt;0,"ok","ocultar")</f>
        <v>ocultar</v>
      </c>
      <c r="M56" s="102"/>
      <c r="N56" s="102"/>
      <c r="O56" s="102"/>
      <c r="R56" s="157" t="n">
        <f aca="false">IF(B56=0,R55,IF(ISNONTEXT(B56)=TRUE(),INT(B56),INT(LEFT(B56,FIND(".",B56)-1))))</f>
        <v>3</v>
      </c>
      <c r="S56" s="157" t="str">
        <f aca="false">IF(S57=1,1,IF(B56&lt;&gt;0,1,IF(C56&lt;&gt;0,1,IF(D56&lt;&gt;0,1,IF(E56&lt;&gt;0,1,"")))))</f>
        <v/>
      </c>
      <c r="T56" s="157" t="str">
        <f aca="false">IF(R56=0," ",IF(R56&lt;&gt;R55,R56," "))</f>
        <v> </v>
      </c>
      <c r="U56" s="180"/>
      <c r="V56" s="75" t="e">
        <f aca="false">IF(R56&lt;&gt;T56,(IF(J56="",H56*(INFORMAÇÕES!$Q$79/INFORMAÇÕES!$Q$82),IF(J56="R",H56,0))),0)</f>
        <v>#DIV/0!</v>
      </c>
      <c r="W56" s="75" t="e">
        <f aca="false">IF(R56&lt;&gt;T56,(IF(J56="",H56*(INFORMAÇÕES!$Q$80/INFORMAÇÕES!$Q$82),IF(J56="C",H56,0))),0)</f>
        <v>#DIV/0!</v>
      </c>
      <c r="X56" s="75" t="n">
        <f aca="false">IF(R56&lt;&gt;T56,(IF(J56="",H56*INFORMAÇÕES!$U$115,IF(J56="CF",H56,0))),0)</f>
        <v>0</v>
      </c>
      <c r="Y56" s="75" t="n">
        <f aca="false">IF(R56&lt;&gt;T56,(IF(J56="",H56*INFORMAÇÕES!$U$116,IF(J56="O",H56,0))),0)</f>
        <v>0</v>
      </c>
      <c r="Z56" s="75" t="n">
        <f aca="false">IF(E56&lt;&gt;0,H56,0)</f>
        <v>0</v>
      </c>
    </row>
    <row r="57" s="174" customFormat="true" ht="14.25" hidden="false" customHeight="true" outlineLevel="0" collapsed="false">
      <c r="A57" s="159" t="n">
        <v>46</v>
      </c>
      <c r="B57" s="160" t="n">
        <f aca="false">'ORÇ.GLOBAL REF.'!B57</f>
        <v>0</v>
      </c>
      <c r="C57" s="536" t="n">
        <f aca="false">'ORÇ.GLOBAL REF.'!C57</f>
        <v>0</v>
      </c>
      <c r="D57" s="162" t="n">
        <f aca="false">'ORÇ.GLOBAL REF.'!D57</f>
        <v>0</v>
      </c>
      <c r="E57" s="162" t="n">
        <f aca="false">'ORÇ.GLOBAL REF.'!E57</f>
        <v>0</v>
      </c>
      <c r="F57" s="537"/>
      <c r="G57" s="163" t="n">
        <f aca="false">ROUND(F57,2)</f>
        <v>0</v>
      </c>
      <c r="H57" s="163" t="n">
        <f aca="false">IF('ORÇ.GLOBAL P CAIXA'!K57="EXEC.",0,IF(E57&lt;&gt;0,ROUND(E57*G57,2),IF(Z57=0,(SUMIF('ORÇ.GLOBAL REF.'!$S$12:$S$1011,B57,$Z$12:$Z$1011)),Z57)))</f>
        <v>0</v>
      </c>
      <c r="I57" s="538" t="str">
        <f aca="false">'ORÇ.GLOBAL REF.'!H57</f>
        <v/>
      </c>
      <c r="J57" s="163" t="str">
        <f aca="false">'ORÇ.GLOBAL REF.'!I57</f>
        <v/>
      </c>
      <c r="K57" s="539" t="str">
        <f aca="false">'ORÇ.GLOBAL REF.'!J57</f>
        <v/>
      </c>
      <c r="L57" s="168" t="str">
        <f aca="false">IF(B57&gt;0,"ok","ocultar")</f>
        <v>ocultar</v>
      </c>
      <c r="M57" s="102"/>
      <c r="N57" s="102"/>
      <c r="O57" s="102"/>
      <c r="R57" s="157" t="n">
        <f aca="false">IF(B57=0,R56,IF(ISNONTEXT(B57)=TRUE(),INT(B57),INT(LEFT(B57,FIND(".",B57)-1))))</f>
        <v>3</v>
      </c>
      <c r="S57" s="157" t="str">
        <f aca="false">IF(S58=1,1,IF(B57&lt;&gt;0,1,IF(C57&lt;&gt;0,1,IF(D57&lt;&gt;0,1,IF(E57&lt;&gt;0,1,"")))))</f>
        <v/>
      </c>
      <c r="T57" s="157" t="str">
        <f aca="false">IF(R57=0," ",IF(R57&lt;&gt;R56,R57," "))</f>
        <v> </v>
      </c>
      <c r="U57" s="180"/>
      <c r="V57" s="75" t="e">
        <f aca="false">IF(R57&lt;&gt;T57,(IF(J57="",H57*(INFORMAÇÕES!$Q$79/INFORMAÇÕES!$Q$82),IF(J57="R",H57,0))),0)</f>
        <v>#DIV/0!</v>
      </c>
      <c r="W57" s="75" t="e">
        <f aca="false">IF(R57&lt;&gt;T57,(IF(J57="",H57*(INFORMAÇÕES!$Q$80/INFORMAÇÕES!$Q$82),IF(J57="C",H57,0))),0)</f>
        <v>#DIV/0!</v>
      </c>
      <c r="X57" s="75" t="n">
        <f aca="false">IF(R57&lt;&gt;T57,(IF(J57="",H57*INFORMAÇÕES!$U$115,IF(J57="CF",H57,0))),0)</f>
        <v>0</v>
      </c>
      <c r="Y57" s="75" t="n">
        <f aca="false">IF(R57&lt;&gt;T57,(IF(J57="",H57*INFORMAÇÕES!$U$116,IF(J57="O",H57,0))),0)</f>
        <v>0</v>
      </c>
      <c r="Z57" s="75" t="n">
        <f aca="false">IF(E57&lt;&gt;0,H57,0)</f>
        <v>0</v>
      </c>
    </row>
    <row r="58" s="174" customFormat="true" ht="14.25" hidden="false" customHeight="true" outlineLevel="0" collapsed="false">
      <c r="A58" s="159" t="n">
        <v>47</v>
      </c>
      <c r="B58" s="160" t="n">
        <f aca="false">'ORÇ.GLOBAL REF.'!B58</f>
        <v>0</v>
      </c>
      <c r="C58" s="536" t="n">
        <f aca="false">'ORÇ.GLOBAL REF.'!C58</f>
        <v>0</v>
      </c>
      <c r="D58" s="162" t="n">
        <f aca="false">'ORÇ.GLOBAL REF.'!D58</f>
        <v>0</v>
      </c>
      <c r="E58" s="162" t="n">
        <f aca="false">'ORÇ.GLOBAL REF.'!E58</f>
        <v>0</v>
      </c>
      <c r="F58" s="537"/>
      <c r="G58" s="163" t="n">
        <f aca="false">ROUND(F58,2)</f>
        <v>0</v>
      </c>
      <c r="H58" s="163" t="n">
        <f aca="false">IF('ORÇ.GLOBAL P CAIXA'!K58="EXEC.",0,IF(E58&lt;&gt;0,ROUND(E58*G58,2),IF(Z58=0,(SUMIF('ORÇ.GLOBAL REF.'!$S$12:$S$1011,B58,$Z$12:$Z$1011)),Z58)))</f>
        <v>0</v>
      </c>
      <c r="I58" s="538" t="str">
        <f aca="false">'ORÇ.GLOBAL REF.'!H58</f>
        <v/>
      </c>
      <c r="J58" s="163" t="str">
        <f aca="false">'ORÇ.GLOBAL REF.'!I58</f>
        <v/>
      </c>
      <c r="K58" s="539" t="str">
        <f aca="false">'ORÇ.GLOBAL REF.'!J58</f>
        <v/>
      </c>
      <c r="L58" s="168" t="str">
        <f aca="false">IF(B58&gt;0,"ok","ocultar")</f>
        <v>ocultar</v>
      </c>
      <c r="M58" s="102"/>
      <c r="N58" s="102"/>
      <c r="O58" s="102"/>
      <c r="R58" s="157" t="n">
        <f aca="false">IF(B58=0,R57,IF(ISNONTEXT(B58)=TRUE(),INT(B58),INT(LEFT(B58,FIND(".",B58)-1))))</f>
        <v>3</v>
      </c>
      <c r="S58" s="157" t="str">
        <f aca="false">IF(S59=1,1,IF(B58&lt;&gt;0,1,IF(C58&lt;&gt;0,1,IF(D58&lt;&gt;0,1,IF(E58&lt;&gt;0,1,"")))))</f>
        <v/>
      </c>
      <c r="T58" s="157" t="str">
        <f aca="false">IF(R58=0," ",IF(R58&lt;&gt;R57,R58," "))</f>
        <v> </v>
      </c>
      <c r="U58" s="180"/>
      <c r="V58" s="75" t="e">
        <f aca="false">IF(R58&lt;&gt;T58,(IF(J58="",H58*(INFORMAÇÕES!$Q$79/INFORMAÇÕES!$Q$82),IF(J58="R",H58,0))),0)</f>
        <v>#DIV/0!</v>
      </c>
      <c r="W58" s="75" t="e">
        <f aca="false">IF(R58&lt;&gt;T58,(IF(J58="",H58*(INFORMAÇÕES!$Q$80/INFORMAÇÕES!$Q$82),IF(J58="C",H58,0))),0)</f>
        <v>#DIV/0!</v>
      </c>
      <c r="X58" s="75" t="n">
        <f aca="false">IF(R58&lt;&gt;T58,(IF(J58="",H58*INFORMAÇÕES!$U$115,IF(J58="CF",H58,0))),0)</f>
        <v>0</v>
      </c>
      <c r="Y58" s="75" t="n">
        <f aca="false">IF(R58&lt;&gt;T58,(IF(J58="",H58*INFORMAÇÕES!$U$116,IF(J58="O",H58,0))),0)</f>
        <v>0</v>
      </c>
      <c r="Z58" s="75" t="n">
        <f aca="false">IF(E58&lt;&gt;0,H58,0)</f>
        <v>0</v>
      </c>
    </row>
    <row r="59" s="174" customFormat="true" ht="14.25" hidden="false" customHeight="true" outlineLevel="0" collapsed="false">
      <c r="A59" s="159" t="n">
        <v>48</v>
      </c>
      <c r="B59" s="160" t="n">
        <f aca="false">'ORÇ.GLOBAL REF.'!B59</f>
        <v>0</v>
      </c>
      <c r="C59" s="536" t="n">
        <f aca="false">'ORÇ.GLOBAL REF.'!C59</f>
        <v>0</v>
      </c>
      <c r="D59" s="162" t="n">
        <f aca="false">'ORÇ.GLOBAL REF.'!D59</f>
        <v>0</v>
      </c>
      <c r="E59" s="162" t="n">
        <f aca="false">'ORÇ.GLOBAL REF.'!E59</f>
        <v>0</v>
      </c>
      <c r="F59" s="537"/>
      <c r="G59" s="163" t="n">
        <f aca="false">ROUND(F59,2)</f>
        <v>0</v>
      </c>
      <c r="H59" s="163" t="n">
        <f aca="false">IF('ORÇ.GLOBAL P CAIXA'!K59="EXEC.",0,IF(E59&lt;&gt;0,ROUND(E59*G59,2),IF(Z59=0,(SUMIF('ORÇ.GLOBAL REF.'!$S$12:$S$1011,B59,$Z$12:$Z$1011)),Z59)))</f>
        <v>0</v>
      </c>
      <c r="I59" s="538" t="str">
        <f aca="false">'ORÇ.GLOBAL REF.'!H59</f>
        <v/>
      </c>
      <c r="J59" s="163" t="str">
        <f aca="false">'ORÇ.GLOBAL REF.'!I59</f>
        <v/>
      </c>
      <c r="K59" s="539" t="str">
        <f aca="false">'ORÇ.GLOBAL REF.'!J59</f>
        <v/>
      </c>
      <c r="L59" s="168" t="str">
        <f aca="false">IF(B59&gt;0,"ok","ocultar")</f>
        <v>ocultar</v>
      </c>
      <c r="M59" s="102"/>
      <c r="N59" s="102"/>
      <c r="O59" s="102"/>
      <c r="R59" s="157" t="n">
        <f aca="false">IF(B59=0,R58,IF(ISNONTEXT(B59)=TRUE(),INT(B59),INT(LEFT(B59,FIND(".",B59)-1))))</f>
        <v>3</v>
      </c>
      <c r="S59" s="157" t="str">
        <f aca="false">IF(S60=1,1,IF(B59&lt;&gt;0,1,IF(C59&lt;&gt;0,1,IF(D59&lt;&gt;0,1,IF(E59&lt;&gt;0,1,"")))))</f>
        <v/>
      </c>
      <c r="T59" s="157" t="str">
        <f aca="false">IF(R59=0," ",IF(R59&lt;&gt;R58,R59," "))</f>
        <v> </v>
      </c>
      <c r="U59" s="180"/>
      <c r="V59" s="75" t="e">
        <f aca="false">IF(R59&lt;&gt;T59,(IF(J59="",H59*(INFORMAÇÕES!$Q$79/INFORMAÇÕES!$Q$82),IF(J59="R",H59,0))),0)</f>
        <v>#DIV/0!</v>
      </c>
      <c r="W59" s="75" t="e">
        <f aca="false">IF(R59&lt;&gt;T59,(IF(J59="",H59*(INFORMAÇÕES!$Q$80/INFORMAÇÕES!$Q$82),IF(J59="C",H59,0))),0)</f>
        <v>#DIV/0!</v>
      </c>
      <c r="X59" s="75" t="n">
        <f aca="false">IF(R59&lt;&gt;T59,(IF(J59="",H59*INFORMAÇÕES!$U$115,IF(J59="CF",H59,0))),0)</f>
        <v>0</v>
      </c>
      <c r="Y59" s="75" t="n">
        <f aca="false">IF(R59&lt;&gt;T59,(IF(J59="",H59*INFORMAÇÕES!$U$116,IF(J59="O",H59,0))),0)</f>
        <v>0</v>
      </c>
      <c r="Z59" s="75" t="n">
        <f aca="false">IF(E59&lt;&gt;0,H59,0)</f>
        <v>0</v>
      </c>
    </row>
    <row r="60" s="174" customFormat="true" ht="14.25" hidden="false" customHeight="true" outlineLevel="0" collapsed="false">
      <c r="A60" s="159" t="n">
        <v>49</v>
      </c>
      <c r="B60" s="160" t="n">
        <f aca="false">'ORÇ.GLOBAL REF.'!B60</f>
        <v>0</v>
      </c>
      <c r="C60" s="536" t="n">
        <f aca="false">'ORÇ.GLOBAL REF.'!C60</f>
        <v>0</v>
      </c>
      <c r="D60" s="162" t="n">
        <f aca="false">'ORÇ.GLOBAL REF.'!D60</f>
        <v>0</v>
      </c>
      <c r="E60" s="162" t="n">
        <f aca="false">'ORÇ.GLOBAL REF.'!E60</f>
        <v>0</v>
      </c>
      <c r="F60" s="537"/>
      <c r="G60" s="163" t="n">
        <f aca="false">ROUND(F60,2)</f>
        <v>0</v>
      </c>
      <c r="H60" s="163" t="n">
        <f aca="false">IF('ORÇ.GLOBAL P CAIXA'!K60="EXEC.",0,IF(E60&lt;&gt;0,ROUND(E60*G60,2),IF(Z60=0,(SUMIF('ORÇ.GLOBAL REF.'!$S$12:$S$1011,B60,$Z$12:$Z$1011)),Z60)))</f>
        <v>0</v>
      </c>
      <c r="I60" s="538" t="str">
        <f aca="false">'ORÇ.GLOBAL REF.'!H60</f>
        <v/>
      </c>
      <c r="J60" s="163" t="str">
        <f aca="false">'ORÇ.GLOBAL REF.'!I60</f>
        <v/>
      </c>
      <c r="K60" s="539" t="str">
        <f aca="false">'ORÇ.GLOBAL REF.'!J60</f>
        <v/>
      </c>
      <c r="L60" s="168" t="str">
        <f aca="false">IF(B60&gt;0,"ok","ocultar")</f>
        <v>ocultar</v>
      </c>
      <c r="M60" s="102"/>
      <c r="N60" s="102"/>
      <c r="O60" s="102"/>
      <c r="R60" s="157" t="n">
        <f aca="false">IF(B60=0,R59,IF(ISNONTEXT(B60)=TRUE(),INT(B60),INT(LEFT(B60,FIND(".",B60)-1))))</f>
        <v>3</v>
      </c>
      <c r="S60" s="157" t="str">
        <f aca="false">IF(S61=1,1,IF(B60&lt;&gt;0,1,IF(C60&lt;&gt;0,1,IF(D60&lt;&gt;0,1,IF(E60&lt;&gt;0,1,"")))))</f>
        <v/>
      </c>
      <c r="T60" s="157" t="str">
        <f aca="false">IF(R60=0," ",IF(R60&lt;&gt;R59,R60," "))</f>
        <v> </v>
      </c>
      <c r="U60" s="180"/>
      <c r="V60" s="75" t="e">
        <f aca="false">IF(R60&lt;&gt;T60,(IF(J60="",H60*(INFORMAÇÕES!$Q$79/INFORMAÇÕES!$Q$82),IF(J60="R",H60,0))),0)</f>
        <v>#DIV/0!</v>
      </c>
      <c r="W60" s="75" t="e">
        <f aca="false">IF(R60&lt;&gt;T60,(IF(J60="",H60*(INFORMAÇÕES!$Q$80/INFORMAÇÕES!$Q$82),IF(J60="C",H60,0))),0)</f>
        <v>#DIV/0!</v>
      </c>
      <c r="X60" s="75" t="n">
        <f aca="false">IF(R60&lt;&gt;T60,(IF(J60="",H60*INFORMAÇÕES!$U$115,IF(J60="CF",H60,0))),0)</f>
        <v>0</v>
      </c>
      <c r="Y60" s="75" t="n">
        <f aca="false">IF(R60&lt;&gt;T60,(IF(J60="",H60*INFORMAÇÕES!$U$116,IF(J60="O",H60,0))),0)</f>
        <v>0</v>
      </c>
      <c r="Z60" s="75" t="n">
        <f aca="false">IF(E60&lt;&gt;0,H60,0)</f>
        <v>0</v>
      </c>
    </row>
    <row r="61" s="174" customFormat="true" ht="14.25" hidden="false" customHeight="true" outlineLevel="0" collapsed="false">
      <c r="A61" s="159" t="n">
        <v>50</v>
      </c>
      <c r="B61" s="160" t="n">
        <f aca="false">'ORÇ.GLOBAL REF.'!B61</f>
        <v>0</v>
      </c>
      <c r="C61" s="536" t="n">
        <f aca="false">'ORÇ.GLOBAL REF.'!C61</f>
        <v>0</v>
      </c>
      <c r="D61" s="162" t="n">
        <f aca="false">'ORÇ.GLOBAL REF.'!D61</f>
        <v>0</v>
      </c>
      <c r="E61" s="162" t="n">
        <f aca="false">'ORÇ.GLOBAL REF.'!E61</f>
        <v>0</v>
      </c>
      <c r="F61" s="537"/>
      <c r="G61" s="163" t="n">
        <f aca="false">ROUND(F61,2)</f>
        <v>0</v>
      </c>
      <c r="H61" s="163" t="n">
        <f aca="false">IF('ORÇ.GLOBAL P CAIXA'!K61="EXEC.",0,IF(E61&lt;&gt;0,ROUND(E61*G61,2),IF(Z61=0,(SUMIF('ORÇ.GLOBAL REF.'!$S$12:$S$1011,B61,$Z$12:$Z$1011)),Z61)))</f>
        <v>0</v>
      </c>
      <c r="I61" s="538" t="str">
        <f aca="false">'ORÇ.GLOBAL REF.'!H61</f>
        <v/>
      </c>
      <c r="J61" s="163" t="str">
        <f aca="false">'ORÇ.GLOBAL REF.'!I61</f>
        <v/>
      </c>
      <c r="K61" s="539" t="str">
        <f aca="false">'ORÇ.GLOBAL REF.'!J61</f>
        <v/>
      </c>
      <c r="L61" s="168" t="str">
        <f aca="false">IF(B61&gt;0,"ok","ocultar")</f>
        <v>ocultar</v>
      </c>
      <c r="M61" s="102"/>
      <c r="N61" s="102"/>
      <c r="O61" s="102"/>
      <c r="R61" s="157" t="n">
        <f aca="false">IF(B61=0,R60,IF(ISNONTEXT(B61)=TRUE(),INT(B61),INT(LEFT(B61,FIND(".",B61)-1))))</f>
        <v>3</v>
      </c>
      <c r="S61" s="157" t="str">
        <f aca="false">IF(S62=1,1,IF(B61&lt;&gt;0,1,IF(C61&lt;&gt;0,1,IF(D61&lt;&gt;0,1,IF(E61&lt;&gt;0,1,"")))))</f>
        <v/>
      </c>
      <c r="T61" s="157" t="str">
        <f aca="false">IF(R61=0," ",IF(R61&lt;&gt;R60,R61," "))</f>
        <v> </v>
      </c>
      <c r="U61" s="180"/>
      <c r="V61" s="75" t="e">
        <f aca="false">IF(R61&lt;&gt;T61,(IF(J61="",H61*(INFORMAÇÕES!$Q$79/INFORMAÇÕES!$Q$82),IF(J61="R",H61,0))),0)</f>
        <v>#DIV/0!</v>
      </c>
      <c r="W61" s="75" t="e">
        <f aca="false">IF(R61&lt;&gt;T61,(IF(J61="",H61*(INFORMAÇÕES!$Q$80/INFORMAÇÕES!$Q$82),IF(J61="C",H61,0))),0)</f>
        <v>#DIV/0!</v>
      </c>
      <c r="X61" s="75" t="n">
        <f aca="false">IF(R61&lt;&gt;T61,(IF(J61="",H61*INFORMAÇÕES!$U$115,IF(J61="CF",H61,0))),0)</f>
        <v>0</v>
      </c>
      <c r="Y61" s="75" t="n">
        <f aca="false">IF(R61&lt;&gt;T61,(IF(J61="",H61*INFORMAÇÕES!$U$116,IF(J61="O",H61,0))),0)</f>
        <v>0</v>
      </c>
      <c r="Z61" s="75" t="n">
        <f aca="false">IF(E61&lt;&gt;0,H61,0)</f>
        <v>0</v>
      </c>
    </row>
    <row r="62" s="174" customFormat="true" ht="14.25" hidden="false" customHeight="true" outlineLevel="0" collapsed="false">
      <c r="A62" s="159" t="n">
        <v>51</v>
      </c>
      <c r="B62" s="160" t="n">
        <f aca="false">'ORÇ.GLOBAL REF.'!B62</f>
        <v>0</v>
      </c>
      <c r="C62" s="536" t="n">
        <f aca="false">'ORÇ.GLOBAL REF.'!C62</f>
        <v>0</v>
      </c>
      <c r="D62" s="162" t="n">
        <f aca="false">'ORÇ.GLOBAL REF.'!D62</f>
        <v>0</v>
      </c>
      <c r="E62" s="162" t="n">
        <f aca="false">'ORÇ.GLOBAL REF.'!E62</f>
        <v>0</v>
      </c>
      <c r="F62" s="537"/>
      <c r="G62" s="163" t="n">
        <f aca="false">ROUND(F62,2)</f>
        <v>0</v>
      </c>
      <c r="H62" s="163" t="n">
        <f aca="false">IF('ORÇ.GLOBAL P CAIXA'!K62="EXEC.",0,IF(E62&lt;&gt;0,ROUND(E62*G62,2),IF(Z62=0,(SUMIF('ORÇ.GLOBAL REF.'!$S$12:$S$1011,B62,$Z$12:$Z$1011)),Z62)))</f>
        <v>0</v>
      </c>
      <c r="I62" s="538" t="str">
        <f aca="false">'ORÇ.GLOBAL REF.'!H62</f>
        <v/>
      </c>
      <c r="J62" s="163" t="str">
        <f aca="false">'ORÇ.GLOBAL REF.'!I62</f>
        <v/>
      </c>
      <c r="K62" s="539" t="str">
        <f aca="false">'ORÇ.GLOBAL REF.'!J62</f>
        <v/>
      </c>
      <c r="L62" s="168" t="str">
        <f aca="false">IF(B62&gt;0,"ok","ocultar")</f>
        <v>ocultar</v>
      </c>
      <c r="M62" s="102"/>
      <c r="N62" s="102"/>
      <c r="O62" s="102"/>
      <c r="R62" s="157" t="n">
        <f aca="false">IF(B62=0,R61,IF(ISNONTEXT(B62)=TRUE(),INT(B62),INT(LEFT(B62,FIND(".",B62)-1))))</f>
        <v>3</v>
      </c>
      <c r="S62" s="157" t="str">
        <f aca="false">IF(S63=1,1,IF(B62&lt;&gt;0,1,IF(C62&lt;&gt;0,1,IF(D62&lt;&gt;0,1,IF(E62&lt;&gt;0,1,"")))))</f>
        <v/>
      </c>
      <c r="T62" s="157" t="str">
        <f aca="false">IF(R62=0," ",IF(R62&lt;&gt;R61,R62," "))</f>
        <v> </v>
      </c>
      <c r="U62" s="180"/>
      <c r="V62" s="75" t="e">
        <f aca="false">IF(R62&lt;&gt;T62,(IF(J62="",H62*(INFORMAÇÕES!$Q$79/INFORMAÇÕES!$Q$82),IF(J62="R",H62,0))),0)</f>
        <v>#DIV/0!</v>
      </c>
      <c r="W62" s="75" t="e">
        <f aca="false">IF(R62&lt;&gt;T62,(IF(J62="",H62*(INFORMAÇÕES!$Q$80/INFORMAÇÕES!$Q$82),IF(J62="C",H62,0))),0)</f>
        <v>#DIV/0!</v>
      </c>
      <c r="X62" s="75" t="n">
        <f aca="false">IF(R62&lt;&gt;T62,(IF(J62="",H62*INFORMAÇÕES!$U$115,IF(J62="CF",H62,0))),0)</f>
        <v>0</v>
      </c>
      <c r="Y62" s="75" t="n">
        <f aca="false">IF(R62&lt;&gt;T62,(IF(J62="",H62*INFORMAÇÕES!$U$116,IF(J62="O",H62,0))),0)</f>
        <v>0</v>
      </c>
      <c r="Z62" s="75" t="n">
        <f aca="false">IF(E62&lt;&gt;0,H62,0)</f>
        <v>0</v>
      </c>
    </row>
    <row r="63" s="174" customFormat="true" ht="14.25" hidden="false" customHeight="true" outlineLevel="0" collapsed="false">
      <c r="A63" s="159" t="n">
        <v>52</v>
      </c>
      <c r="B63" s="160" t="n">
        <f aca="false">'ORÇ.GLOBAL REF.'!B63</f>
        <v>0</v>
      </c>
      <c r="C63" s="536" t="n">
        <f aca="false">'ORÇ.GLOBAL REF.'!C63</f>
        <v>0</v>
      </c>
      <c r="D63" s="162" t="n">
        <f aca="false">'ORÇ.GLOBAL REF.'!D63</f>
        <v>0</v>
      </c>
      <c r="E63" s="162" t="n">
        <f aca="false">'ORÇ.GLOBAL REF.'!E63</f>
        <v>0</v>
      </c>
      <c r="F63" s="537"/>
      <c r="G63" s="163" t="n">
        <f aca="false">ROUND(F63,2)</f>
        <v>0</v>
      </c>
      <c r="H63" s="163" t="n">
        <f aca="false">IF('ORÇ.GLOBAL P CAIXA'!K63="EXEC.",0,IF(E63&lt;&gt;0,ROUND(E63*G63,2),IF(Z63=0,(SUMIF('ORÇ.GLOBAL REF.'!$S$12:$S$1011,B63,$Z$12:$Z$1011)),Z63)))</f>
        <v>0</v>
      </c>
      <c r="I63" s="538" t="str">
        <f aca="false">'ORÇ.GLOBAL REF.'!H63</f>
        <v/>
      </c>
      <c r="J63" s="163" t="str">
        <f aca="false">'ORÇ.GLOBAL REF.'!I63</f>
        <v/>
      </c>
      <c r="K63" s="539" t="str">
        <f aca="false">'ORÇ.GLOBAL REF.'!J63</f>
        <v/>
      </c>
      <c r="L63" s="168" t="str">
        <f aca="false">IF(B63&gt;0,"ok","ocultar")</f>
        <v>ocultar</v>
      </c>
      <c r="M63" s="102"/>
      <c r="N63" s="102"/>
      <c r="O63" s="102"/>
      <c r="R63" s="157" t="n">
        <f aca="false">IF(B63=0,R62,IF(ISNONTEXT(B63)=TRUE(),INT(B63),INT(LEFT(B63,FIND(".",B63)-1))))</f>
        <v>3</v>
      </c>
      <c r="S63" s="157" t="str">
        <f aca="false">IF(S64=1,1,IF(B63&lt;&gt;0,1,IF(C63&lt;&gt;0,1,IF(D63&lt;&gt;0,1,IF(E63&lt;&gt;0,1,"")))))</f>
        <v/>
      </c>
      <c r="T63" s="157" t="str">
        <f aca="false">IF(R63=0," ",IF(R63&lt;&gt;R62,R63," "))</f>
        <v> </v>
      </c>
      <c r="U63" s="180"/>
      <c r="V63" s="75" t="e">
        <f aca="false">IF(R63&lt;&gt;T63,(IF(J63="",H63*(INFORMAÇÕES!$Q$79/INFORMAÇÕES!$Q$82),IF(J63="R",H63,0))),0)</f>
        <v>#DIV/0!</v>
      </c>
      <c r="W63" s="75" t="e">
        <f aca="false">IF(R63&lt;&gt;T63,(IF(J63="",H63*(INFORMAÇÕES!$Q$80/INFORMAÇÕES!$Q$82),IF(J63="C",H63,0))),0)</f>
        <v>#DIV/0!</v>
      </c>
      <c r="X63" s="75" t="n">
        <f aca="false">IF(R63&lt;&gt;T63,(IF(J63="",H63*INFORMAÇÕES!$U$115,IF(J63="CF",H63,0))),0)</f>
        <v>0</v>
      </c>
      <c r="Y63" s="75" t="n">
        <f aca="false">IF(R63&lt;&gt;T63,(IF(J63="",H63*INFORMAÇÕES!$U$116,IF(J63="O",H63,0))),0)</f>
        <v>0</v>
      </c>
      <c r="Z63" s="75" t="n">
        <f aca="false">IF(E63&lt;&gt;0,H63,0)</f>
        <v>0</v>
      </c>
    </row>
    <row r="64" s="174" customFormat="true" ht="14.25" hidden="false" customHeight="true" outlineLevel="0" collapsed="false">
      <c r="A64" s="159" t="n">
        <v>53</v>
      </c>
      <c r="B64" s="160" t="n">
        <f aca="false">'ORÇ.GLOBAL REF.'!B64</f>
        <v>0</v>
      </c>
      <c r="C64" s="536" t="n">
        <f aca="false">'ORÇ.GLOBAL REF.'!C64</f>
        <v>0</v>
      </c>
      <c r="D64" s="162" t="n">
        <f aca="false">'ORÇ.GLOBAL REF.'!D64</f>
        <v>0</v>
      </c>
      <c r="E64" s="162" t="n">
        <f aca="false">'ORÇ.GLOBAL REF.'!E64</f>
        <v>0</v>
      </c>
      <c r="F64" s="537"/>
      <c r="G64" s="163" t="n">
        <f aca="false">ROUND(F64,2)</f>
        <v>0</v>
      </c>
      <c r="H64" s="163" t="n">
        <f aca="false">IF('ORÇ.GLOBAL P CAIXA'!K64="EXEC.",0,IF(E64&lt;&gt;0,ROUND(E64*G64,2),IF(Z64=0,(SUMIF('ORÇ.GLOBAL REF.'!$S$12:$S$1011,B64,$Z$12:$Z$1011)),Z64)))</f>
        <v>0</v>
      </c>
      <c r="I64" s="538" t="str">
        <f aca="false">'ORÇ.GLOBAL REF.'!H64</f>
        <v/>
      </c>
      <c r="J64" s="163" t="str">
        <f aca="false">'ORÇ.GLOBAL REF.'!I64</f>
        <v/>
      </c>
      <c r="K64" s="539" t="str">
        <f aca="false">'ORÇ.GLOBAL REF.'!J64</f>
        <v/>
      </c>
      <c r="L64" s="168" t="str">
        <f aca="false">IF(B64&gt;0,"ok","ocultar")</f>
        <v>ocultar</v>
      </c>
      <c r="M64" s="102"/>
      <c r="N64" s="102"/>
      <c r="O64" s="102"/>
      <c r="R64" s="157" t="n">
        <f aca="false">IF(B64=0,R63,IF(ISNONTEXT(B64)=TRUE(),INT(B64),INT(LEFT(B64,FIND(".",B64)-1))))</f>
        <v>3</v>
      </c>
      <c r="S64" s="157" t="str">
        <f aca="false">IF(S65=1,1,IF(B64&lt;&gt;0,1,IF(C64&lt;&gt;0,1,IF(D64&lt;&gt;0,1,IF(E64&lt;&gt;0,1,"")))))</f>
        <v/>
      </c>
      <c r="T64" s="157" t="str">
        <f aca="false">IF(R64=0," ",IF(R64&lt;&gt;R63,R64," "))</f>
        <v> </v>
      </c>
      <c r="U64" s="180"/>
      <c r="V64" s="75" t="e">
        <f aca="false">IF(R64&lt;&gt;T64,(IF(J64="",H64*(INFORMAÇÕES!$Q$79/INFORMAÇÕES!$Q$82),IF(J64="R",H64,0))),0)</f>
        <v>#DIV/0!</v>
      </c>
      <c r="W64" s="75" t="e">
        <f aca="false">IF(R64&lt;&gt;T64,(IF(J64="",H64*(INFORMAÇÕES!$Q$80/INFORMAÇÕES!$Q$82),IF(J64="C",H64,0))),0)</f>
        <v>#DIV/0!</v>
      </c>
      <c r="X64" s="75" t="n">
        <f aca="false">IF(R64&lt;&gt;T64,(IF(J64="",H64*INFORMAÇÕES!$U$115,IF(J64="CF",H64,0))),0)</f>
        <v>0</v>
      </c>
      <c r="Y64" s="75" t="n">
        <f aca="false">IF(R64&lt;&gt;T64,(IF(J64="",H64*INFORMAÇÕES!$U$116,IF(J64="O",H64,0))),0)</f>
        <v>0</v>
      </c>
      <c r="Z64" s="75" t="n">
        <f aca="false">IF(E64&lt;&gt;0,H64,0)</f>
        <v>0</v>
      </c>
    </row>
    <row r="65" s="174" customFormat="true" ht="14.25" hidden="false" customHeight="true" outlineLevel="0" collapsed="false">
      <c r="A65" s="159" t="n">
        <v>54</v>
      </c>
      <c r="B65" s="160" t="n">
        <f aca="false">'ORÇ.GLOBAL REF.'!B65</f>
        <v>0</v>
      </c>
      <c r="C65" s="536" t="n">
        <f aca="false">'ORÇ.GLOBAL REF.'!C65</f>
        <v>0</v>
      </c>
      <c r="D65" s="162" t="n">
        <f aca="false">'ORÇ.GLOBAL REF.'!D65</f>
        <v>0</v>
      </c>
      <c r="E65" s="162" t="n">
        <f aca="false">'ORÇ.GLOBAL REF.'!E65</f>
        <v>0</v>
      </c>
      <c r="F65" s="537"/>
      <c r="G65" s="163" t="n">
        <f aca="false">ROUND(F65,2)</f>
        <v>0</v>
      </c>
      <c r="H65" s="163" t="n">
        <f aca="false">IF('ORÇ.GLOBAL P CAIXA'!K65="EXEC.",0,IF(E65&lt;&gt;0,ROUND(E65*G65,2),IF(Z65=0,(SUMIF('ORÇ.GLOBAL REF.'!$S$12:$S$1011,B65,$Z$12:$Z$1011)),Z65)))</f>
        <v>0</v>
      </c>
      <c r="I65" s="538" t="str">
        <f aca="false">'ORÇ.GLOBAL REF.'!H65</f>
        <v/>
      </c>
      <c r="J65" s="163" t="str">
        <f aca="false">'ORÇ.GLOBAL REF.'!I65</f>
        <v/>
      </c>
      <c r="K65" s="539" t="str">
        <f aca="false">'ORÇ.GLOBAL REF.'!J65</f>
        <v/>
      </c>
      <c r="L65" s="168" t="str">
        <f aca="false">IF(B65&gt;0,"ok","ocultar")</f>
        <v>ocultar</v>
      </c>
      <c r="M65" s="102"/>
      <c r="N65" s="102"/>
      <c r="O65" s="102"/>
      <c r="R65" s="157" t="n">
        <f aca="false">IF(B65=0,R64,IF(ISNONTEXT(B65)=TRUE(),INT(B65),INT(LEFT(B65,FIND(".",B65)-1))))</f>
        <v>3</v>
      </c>
      <c r="S65" s="157" t="str">
        <f aca="false">IF(S66=1,1,IF(B65&lt;&gt;0,1,IF(C65&lt;&gt;0,1,IF(D65&lt;&gt;0,1,IF(E65&lt;&gt;0,1,"")))))</f>
        <v/>
      </c>
      <c r="T65" s="157" t="str">
        <f aca="false">IF(R65=0," ",IF(R65&lt;&gt;R64,R65," "))</f>
        <v> </v>
      </c>
      <c r="U65" s="180"/>
      <c r="V65" s="75" t="e">
        <f aca="false">IF(R65&lt;&gt;T65,(IF(J65="",H65*(INFORMAÇÕES!$Q$79/INFORMAÇÕES!$Q$82),IF(J65="R",H65,0))),0)</f>
        <v>#DIV/0!</v>
      </c>
      <c r="W65" s="75" t="e">
        <f aca="false">IF(R65&lt;&gt;T65,(IF(J65="",H65*(INFORMAÇÕES!$Q$80/INFORMAÇÕES!$Q$82),IF(J65="C",H65,0))),0)</f>
        <v>#DIV/0!</v>
      </c>
      <c r="X65" s="75" t="n">
        <f aca="false">IF(R65&lt;&gt;T65,(IF(J65="",H65*INFORMAÇÕES!$U$115,IF(J65="CF",H65,0))),0)</f>
        <v>0</v>
      </c>
      <c r="Y65" s="75" t="n">
        <f aca="false">IF(R65&lt;&gt;T65,(IF(J65="",H65*INFORMAÇÕES!$U$116,IF(J65="O",H65,0))),0)</f>
        <v>0</v>
      </c>
      <c r="Z65" s="75" t="n">
        <f aca="false">IF(E65&lt;&gt;0,H65,0)</f>
        <v>0</v>
      </c>
    </row>
    <row r="66" s="174" customFormat="true" ht="14.25" hidden="false" customHeight="true" outlineLevel="0" collapsed="false">
      <c r="A66" s="159" t="n">
        <v>55</v>
      </c>
      <c r="B66" s="160" t="n">
        <f aca="false">'ORÇ.GLOBAL REF.'!B66</f>
        <v>0</v>
      </c>
      <c r="C66" s="536" t="n">
        <f aca="false">'ORÇ.GLOBAL REF.'!C66</f>
        <v>0</v>
      </c>
      <c r="D66" s="162" t="n">
        <f aca="false">'ORÇ.GLOBAL REF.'!D66</f>
        <v>0</v>
      </c>
      <c r="E66" s="162" t="n">
        <f aca="false">'ORÇ.GLOBAL REF.'!E66</f>
        <v>0</v>
      </c>
      <c r="F66" s="537"/>
      <c r="G66" s="163" t="n">
        <f aca="false">ROUND(F66,2)</f>
        <v>0</v>
      </c>
      <c r="H66" s="163" t="n">
        <f aca="false">IF('ORÇ.GLOBAL P CAIXA'!K66="EXEC.",0,IF(E66&lt;&gt;0,ROUND(E66*G66,2),IF(Z66=0,(SUMIF('ORÇ.GLOBAL REF.'!$S$12:$S$1011,B66,$Z$12:$Z$1011)),Z66)))</f>
        <v>0</v>
      </c>
      <c r="I66" s="538" t="str">
        <f aca="false">'ORÇ.GLOBAL REF.'!H66</f>
        <v/>
      </c>
      <c r="J66" s="163" t="str">
        <f aca="false">'ORÇ.GLOBAL REF.'!I66</f>
        <v/>
      </c>
      <c r="K66" s="539" t="str">
        <f aca="false">'ORÇ.GLOBAL REF.'!J66</f>
        <v/>
      </c>
      <c r="L66" s="168" t="str">
        <f aca="false">IF(B66&gt;0,"ok","ocultar")</f>
        <v>ocultar</v>
      </c>
      <c r="M66" s="102"/>
      <c r="N66" s="102"/>
      <c r="O66" s="102"/>
      <c r="R66" s="157" t="n">
        <f aca="false">IF(B66=0,R65,IF(ISNONTEXT(B66)=TRUE(),INT(B66),INT(LEFT(B66,FIND(".",B66)-1))))</f>
        <v>3</v>
      </c>
      <c r="S66" s="157" t="str">
        <f aca="false">IF(S67=1,1,IF(B66&lt;&gt;0,1,IF(C66&lt;&gt;0,1,IF(D66&lt;&gt;0,1,IF(E66&lt;&gt;0,1,"")))))</f>
        <v/>
      </c>
      <c r="T66" s="157" t="str">
        <f aca="false">IF(R66=0," ",IF(R66&lt;&gt;R65,R66," "))</f>
        <v> </v>
      </c>
      <c r="U66" s="180"/>
      <c r="V66" s="75" t="e">
        <f aca="false">IF(R66&lt;&gt;T66,(IF(J66="",H66*(INFORMAÇÕES!$Q$79/INFORMAÇÕES!$Q$82),IF(J66="R",H66,0))),0)</f>
        <v>#DIV/0!</v>
      </c>
      <c r="W66" s="75" t="e">
        <f aca="false">IF(R66&lt;&gt;T66,(IF(J66="",H66*(INFORMAÇÕES!$Q$80/INFORMAÇÕES!$Q$82),IF(J66="C",H66,0))),0)</f>
        <v>#DIV/0!</v>
      </c>
      <c r="X66" s="75" t="n">
        <f aca="false">IF(R66&lt;&gt;T66,(IF(J66="",H66*INFORMAÇÕES!$U$115,IF(J66="CF",H66,0))),0)</f>
        <v>0</v>
      </c>
      <c r="Y66" s="75" t="n">
        <f aca="false">IF(R66&lt;&gt;T66,(IF(J66="",H66*INFORMAÇÕES!$U$116,IF(J66="O",H66,0))),0)</f>
        <v>0</v>
      </c>
      <c r="Z66" s="75" t="n">
        <f aca="false">IF(E66&lt;&gt;0,H66,0)</f>
        <v>0</v>
      </c>
    </row>
    <row r="67" s="174" customFormat="true" ht="14.25" hidden="false" customHeight="true" outlineLevel="0" collapsed="false">
      <c r="A67" s="159" t="n">
        <v>56</v>
      </c>
      <c r="B67" s="160" t="n">
        <f aca="false">'ORÇ.GLOBAL REF.'!B67</f>
        <v>0</v>
      </c>
      <c r="C67" s="536" t="n">
        <f aca="false">'ORÇ.GLOBAL REF.'!C67</f>
        <v>0</v>
      </c>
      <c r="D67" s="162" t="n">
        <f aca="false">'ORÇ.GLOBAL REF.'!D67</f>
        <v>0</v>
      </c>
      <c r="E67" s="162" t="n">
        <f aca="false">'ORÇ.GLOBAL REF.'!E67</f>
        <v>0</v>
      </c>
      <c r="F67" s="537"/>
      <c r="G67" s="163" t="n">
        <f aca="false">ROUND(F67,2)</f>
        <v>0</v>
      </c>
      <c r="H67" s="163" t="n">
        <f aca="false">IF('ORÇ.GLOBAL P CAIXA'!K67="EXEC.",0,IF(E67&lt;&gt;0,ROUND(E67*G67,2),IF(Z67=0,(SUMIF('ORÇ.GLOBAL REF.'!$S$12:$S$1011,B67,$Z$12:$Z$1011)),Z67)))</f>
        <v>0</v>
      </c>
      <c r="I67" s="538" t="str">
        <f aca="false">'ORÇ.GLOBAL REF.'!H67</f>
        <v/>
      </c>
      <c r="J67" s="163" t="str">
        <f aca="false">'ORÇ.GLOBAL REF.'!I67</f>
        <v/>
      </c>
      <c r="K67" s="539" t="str">
        <f aca="false">'ORÇ.GLOBAL REF.'!J67</f>
        <v/>
      </c>
      <c r="L67" s="168" t="str">
        <f aca="false">IF(B67&gt;0,"ok","ocultar")</f>
        <v>ocultar</v>
      </c>
      <c r="M67" s="102"/>
      <c r="N67" s="102"/>
      <c r="O67" s="102"/>
      <c r="R67" s="157" t="n">
        <f aca="false">IF(B67=0,R66,IF(ISNONTEXT(B67)=TRUE(),INT(B67),INT(LEFT(B67,FIND(".",B67)-1))))</f>
        <v>3</v>
      </c>
      <c r="S67" s="157" t="str">
        <f aca="false">IF(S68=1,1,IF(B67&lt;&gt;0,1,IF(C67&lt;&gt;0,1,IF(D67&lt;&gt;0,1,IF(E67&lt;&gt;0,1,"")))))</f>
        <v/>
      </c>
      <c r="T67" s="157" t="str">
        <f aca="false">IF(R67=0," ",IF(R67&lt;&gt;R66,R67," "))</f>
        <v> </v>
      </c>
      <c r="U67" s="180"/>
      <c r="V67" s="75" t="e">
        <f aca="false">IF(R67&lt;&gt;T67,(IF(J67="",H67*(INFORMAÇÕES!$Q$79/INFORMAÇÕES!$Q$82),IF(J67="R",H67,0))),0)</f>
        <v>#DIV/0!</v>
      </c>
      <c r="W67" s="75" t="e">
        <f aca="false">IF(R67&lt;&gt;T67,(IF(J67="",H67*(INFORMAÇÕES!$Q$80/INFORMAÇÕES!$Q$82),IF(J67="C",H67,0))),0)</f>
        <v>#DIV/0!</v>
      </c>
      <c r="X67" s="75" t="n">
        <f aca="false">IF(R67&lt;&gt;T67,(IF(J67="",H67*INFORMAÇÕES!$U$115,IF(J67="CF",H67,0))),0)</f>
        <v>0</v>
      </c>
      <c r="Y67" s="75" t="n">
        <f aca="false">IF(R67&lt;&gt;T67,(IF(J67="",H67*INFORMAÇÕES!$U$116,IF(J67="O",H67,0))),0)</f>
        <v>0</v>
      </c>
      <c r="Z67" s="75" t="n">
        <f aca="false">IF(E67&lt;&gt;0,H67,0)</f>
        <v>0</v>
      </c>
    </row>
    <row r="68" s="174" customFormat="true" ht="14.25" hidden="false" customHeight="true" outlineLevel="0" collapsed="false">
      <c r="A68" s="159" t="n">
        <v>57</v>
      </c>
      <c r="B68" s="160" t="n">
        <f aca="false">'ORÇ.GLOBAL REF.'!B68</f>
        <v>0</v>
      </c>
      <c r="C68" s="536" t="n">
        <f aca="false">'ORÇ.GLOBAL REF.'!C68</f>
        <v>0</v>
      </c>
      <c r="D68" s="162" t="n">
        <f aca="false">'ORÇ.GLOBAL REF.'!D68</f>
        <v>0</v>
      </c>
      <c r="E68" s="162" t="n">
        <f aca="false">'ORÇ.GLOBAL REF.'!E68</f>
        <v>0</v>
      </c>
      <c r="F68" s="537"/>
      <c r="G68" s="163" t="n">
        <f aca="false">ROUND(F68,2)</f>
        <v>0</v>
      </c>
      <c r="H68" s="163" t="n">
        <f aca="false">IF('ORÇ.GLOBAL P CAIXA'!K68="EXEC.",0,IF(E68&lt;&gt;0,ROUND(E68*G68,2),IF(Z68=0,(SUMIF('ORÇ.GLOBAL REF.'!$S$12:$S$1011,B68,$Z$12:$Z$1011)),Z68)))</f>
        <v>0</v>
      </c>
      <c r="I68" s="538" t="str">
        <f aca="false">'ORÇ.GLOBAL REF.'!H68</f>
        <v/>
      </c>
      <c r="J68" s="163" t="str">
        <f aca="false">'ORÇ.GLOBAL REF.'!I68</f>
        <v/>
      </c>
      <c r="K68" s="539" t="str">
        <f aca="false">'ORÇ.GLOBAL REF.'!J68</f>
        <v/>
      </c>
      <c r="L68" s="168" t="str">
        <f aca="false">IF(B68&gt;0,"ok","ocultar")</f>
        <v>ocultar</v>
      </c>
      <c r="M68" s="102"/>
      <c r="N68" s="102"/>
      <c r="O68" s="102"/>
      <c r="R68" s="157" t="n">
        <f aca="false">IF(B68=0,R67,IF(ISNONTEXT(B68)=TRUE(),INT(B68),INT(LEFT(B68,FIND(".",B68)-1))))</f>
        <v>3</v>
      </c>
      <c r="S68" s="157" t="str">
        <f aca="false">IF(S69=1,1,IF(B68&lt;&gt;0,1,IF(C68&lt;&gt;0,1,IF(D68&lt;&gt;0,1,IF(E68&lt;&gt;0,1,"")))))</f>
        <v/>
      </c>
      <c r="T68" s="157" t="str">
        <f aca="false">IF(R68=0," ",IF(R68&lt;&gt;R67,R68," "))</f>
        <v> </v>
      </c>
      <c r="U68" s="180"/>
      <c r="V68" s="75" t="e">
        <f aca="false">IF(R68&lt;&gt;T68,(IF(J68="",H68*(INFORMAÇÕES!$Q$79/INFORMAÇÕES!$Q$82),IF(J68="R",H68,0))),0)</f>
        <v>#DIV/0!</v>
      </c>
      <c r="W68" s="75" t="e">
        <f aca="false">IF(R68&lt;&gt;T68,(IF(J68="",H68*(INFORMAÇÕES!$Q$80/INFORMAÇÕES!$Q$82),IF(J68="C",H68,0))),0)</f>
        <v>#DIV/0!</v>
      </c>
      <c r="X68" s="75" t="n">
        <f aca="false">IF(R68&lt;&gt;T68,(IF(J68="",H68*INFORMAÇÕES!$U$115,IF(J68="CF",H68,0))),0)</f>
        <v>0</v>
      </c>
      <c r="Y68" s="75" t="n">
        <f aca="false">IF(R68&lt;&gt;T68,(IF(J68="",H68*INFORMAÇÕES!$U$116,IF(J68="O",H68,0))),0)</f>
        <v>0</v>
      </c>
      <c r="Z68" s="75" t="n">
        <f aca="false">IF(E68&lt;&gt;0,H68,0)</f>
        <v>0</v>
      </c>
    </row>
    <row r="69" s="174" customFormat="true" ht="14.25" hidden="false" customHeight="true" outlineLevel="0" collapsed="false">
      <c r="A69" s="159" t="n">
        <v>58</v>
      </c>
      <c r="B69" s="160" t="n">
        <f aca="false">'ORÇ.GLOBAL REF.'!B69</f>
        <v>0</v>
      </c>
      <c r="C69" s="536" t="n">
        <f aca="false">'ORÇ.GLOBAL REF.'!C69</f>
        <v>0</v>
      </c>
      <c r="D69" s="162" t="n">
        <f aca="false">'ORÇ.GLOBAL REF.'!D69</f>
        <v>0</v>
      </c>
      <c r="E69" s="162" t="n">
        <f aca="false">'ORÇ.GLOBAL REF.'!E69</f>
        <v>0</v>
      </c>
      <c r="F69" s="537"/>
      <c r="G69" s="163" t="n">
        <f aca="false">ROUND(F69,2)</f>
        <v>0</v>
      </c>
      <c r="H69" s="163" t="n">
        <f aca="false">IF('ORÇ.GLOBAL P CAIXA'!K69="EXEC.",0,IF(E69&lt;&gt;0,ROUND(E69*G69,2),IF(Z69=0,(SUMIF('ORÇ.GLOBAL REF.'!$S$12:$S$1011,B69,$Z$12:$Z$1011)),Z69)))</f>
        <v>0</v>
      </c>
      <c r="I69" s="538" t="str">
        <f aca="false">'ORÇ.GLOBAL REF.'!H69</f>
        <v/>
      </c>
      <c r="J69" s="163" t="str">
        <f aca="false">'ORÇ.GLOBAL REF.'!I69</f>
        <v/>
      </c>
      <c r="K69" s="539" t="str">
        <f aca="false">'ORÇ.GLOBAL REF.'!J69</f>
        <v/>
      </c>
      <c r="L69" s="168" t="str">
        <f aca="false">IF(B69&gt;0,"ok","ocultar")</f>
        <v>ocultar</v>
      </c>
      <c r="M69" s="102"/>
      <c r="N69" s="102"/>
      <c r="O69" s="102"/>
      <c r="R69" s="157" t="n">
        <f aca="false">IF(B69=0,R68,IF(ISNONTEXT(B69)=TRUE(),INT(B69),INT(LEFT(B69,FIND(".",B69)-1))))</f>
        <v>3</v>
      </c>
      <c r="S69" s="157" t="str">
        <f aca="false">IF(S70=1,1,IF(B69&lt;&gt;0,1,IF(C69&lt;&gt;0,1,IF(D69&lt;&gt;0,1,IF(E69&lt;&gt;0,1,"")))))</f>
        <v/>
      </c>
      <c r="T69" s="157" t="str">
        <f aca="false">IF(R69=0," ",IF(R69&lt;&gt;R68,R69," "))</f>
        <v> </v>
      </c>
      <c r="U69" s="180"/>
      <c r="V69" s="75" t="e">
        <f aca="false">IF(R69&lt;&gt;T69,(IF(J69="",H69*(INFORMAÇÕES!$Q$79/INFORMAÇÕES!$Q$82),IF(J69="R",H69,0))),0)</f>
        <v>#DIV/0!</v>
      </c>
      <c r="W69" s="75" t="e">
        <f aca="false">IF(R69&lt;&gt;T69,(IF(J69="",H69*(INFORMAÇÕES!$Q$80/INFORMAÇÕES!$Q$82),IF(J69="C",H69,0))),0)</f>
        <v>#DIV/0!</v>
      </c>
      <c r="X69" s="75" t="n">
        <f aca="false">IF(R69&lt;&gt;T69,(IF(J69="",H69*INFORMAÇÕES!$U$115,IF(J69="CF",H69,0))),0)</f>
        <v>0</v>
      </c>
      <c r="Y69" s="75" t="n">
        <f aca="false">IF(R69&lt;&gt;T69,(IF(J69="",H69*INFORMAÇÕES!$U$116,IF(J69="O",H69,0))),0)</f>
        <v>0</v>
      </c>
      <c r="Z69" s="75" t="n">
        <f aca="false">IF(E69&lt;&gt;0,H69,0)</f>
        <v>0</v>
      </c>
    </row>
    <row r="70" s="174" customFormat="true" ht="14.25" hidden="false" customHeight="true" outlineLevel="0" collapsed="false">
      <c r="A70" s="159" t="n">
        <v>59</v>
      </c>
      <c r="B70" s="160" t="n">
        <f aca="false">'ORÇ.GLOBAL REF.'!B70</f>
        <v>0</v>
      </c>
      <c r="C70" s="536" t="n">
        <f aca="false">'ORÇ.GLOBAL REF.'!C70</f>
        <v>0</v>
      </c>
      <c r="D70" s="162" t="n">
        <f aca="false">'ORÇ.GLOBAL REF.'!D70</f>
        <v>0</v>
      </c>
      <c r="E70" s="162" t="n">
        <f aca="false">'ORÇ.GLOBAL REF.'!E70</f>
        <v>0</v>
      </c>
      <c r="F70" s="537"/>
      <c r="G70" s="163" t="n">
        <f aca="false">ROUND(F70,2)</f>
        <v>0</v>
      </c>
      <c r="H70" s="163" t="n">
        <f aca="false">IF('ORÇ.GLOBAL P CAIXA'!K70="EXEC.",0,IF(E70&lt;&gt;0,ROUND(E70*G70,2),IF(Z70=0,(SUMIF('ORÇ.GLOBAL REF.'!$S$12:$S$1011,B70,$Z$12:$Z$1011)),Z70)))</f>
        <v>0</v>
      </c>
      <c r="I70" s="538" t="str">
        <f aca="false">'ORÇ.GLOBAL REF.'!H70</f>
        <v/>
      </c>
      <c r="J70" s="163" t="str">
        <f aca="false">'ORÇ.GLOBAL REF.'!I70</f>
        <v/>
      </c>
      <c r="K70" s="539" t="str">
        <f aca="false">'ORÇ.GLOBAL REF.'!J70</f>
        <v/>
      </c>
      <c r="L70" s="168" t="str">
        <f aca="false">IF(B70&gt;0,"ok","ocultar")</f>
        <v>ocultar</v>
      </c>
      <c r="M70" s="102"/>
      <c r="N70" s="102"/>
      <c r="O70" s="102"/>
      <c r="R70" s="157" t="n">
        <f aca="false">IF(B70=0,R69,IF(ISNONTEXT(B70)=TRUE(),INT(B70),INT(LEFT(B70,FIND(".",B70)-1))))</f>
        <v>3</v>
      </c>
      <c r="S70" s="157" t="str">
        <f aca="false">IF(S71=1,1,IF(B70&lt;&gt;0,1,IF(C70&lt;&gt;0,1,IF(D70&lt;&gt;0,1,IF(E70&lt;&gt;0,1,"")))))</f>
        <v/>
      </c>
      <c r="T70" s="157" t="str">
        <f aca="false">IF(R70=0," ",IF(R70&lt;&gt;R69,R70," "))</f>
        <v> </v>
      </c>
      <c r="U70" s="180"/>
      <c r="V70" s="75" t="e">
        <f aca="false">IF(R70&lt;&gt;T70,(IF(J70="",H70*(INFORMAÇÕES!$Q$79/INFORMAÇÕES!$Q$82),IF(J70="R",H70,0))),0)</f>
        <v>#DIV/0!</v>
      </c>
      <c r="W70" s="75" t="e">
        <f aca="false">IF(R70&lt;&gt;T70,(IF(J70="",H70*(INFORMAÇÕES!$Q$80/INFORMAÇÕES!$Q$82),IF(J70="C",H70,0))),0)</f>
        <v>#DIV/0!</v>
      </c>
      <c r="X70" s="75" t="n">
        <f aca="false">IF(R70&lt;&gt;T70,(IF(J70="",H70*INFORMAÇÕES!$U$115,IF(J70="CF",H70,0))),0)</f>
        <v>0</v>
      </c>
      <c r="Y70" s="75" t="n">
        <f aca="false">IF(R70&lt;&gt;T70,(IF(J70="",H70*INFORMAÇÕES!$U$116,IF(J70="O",H70,0))),0)</f>
        <v>0</v>
      </c>
      <c r="Z70" s="75" t="n">
        <f aca="false">IF(E70&lt;&gt;0,H70,0)</f>
        <v>0</v>
      </c>
    </row>
    <row r="71" s="174" customFormat="true" ht="14.25" hidden="false" customHeight="true" outlineLevel="0" collapsed="false">
      <c r="A71" s="159" t="n">
        <v>60</v>
      </c>
      <c r="B71" s="160" t="n">
        <f aca="false">'ORÇ.GLOBAL REF.'!B71</f>
        <v>0</v>
      </c>
      <c r="C71" s="536" t="n">
        <f aca="false">'ORÇ.GLOBAL REF.'!C71</f>
        <v>0</v>
      </c>
      <c r="D71" s="162" t="n">
        <f aca="false">'ORÇ.GLOBAL REF.'!D71</f>
        <v>0</v>
      </c>
      <c r="E71" s="162" t="n">
        <f aca="false">'ORÇ.GLOBAL REF.'!E71</f>
        <v>0</v>
      </c>
      <c r="F71" s="537"/>
      <c r="G71" s="163" t="n">
        <f aca="false">ROUND(F71,2)</f>
        <v>0</v>
      </c>
      <c r="H71" s="163" t="n">
        <f aca="false">IF('ORÇ.GLOBAL P CAIXA'!K71="EXEC.",0,IF(E71&lt;&gt;0,ROUND(E71*G71,2),IF(Z71=0,(SUMIF('ORÇ.GLOBAL REF.'!$S$12:$S$1011,B71,$Z$12:$Z$1011)),Z71)))</f>
        <v>0</v>
      </c>
      <c r="I71" s="538" t="str">
        <f aca="false">'ORÇ.GLOBAL REF.'!H71</f>
        <v/>
      </c>
      <c r="J71" s="163" t="str">
        <f aca="false">'ORÇ.GLOBAL REF.'!I71</f>
        <v/>
      </c>
      <c r="K71" s="539" t="str">
        <f aca="false">'ORÇ.GLOBAL REF.'!J71</f>
        <v/>
      </c>
      <c r="L71" s="168" t="str">
        <f aca="false">IF(B71&gt;0,"ok","ocultar")</f>
        <v>ocultar</v>
      </c>
      <c r="M71" s="102"/>
      <c r="N71" s="102"/>
      <c r="O71" s="102"/>
      <c r="R71" s="157" t="n">
        <f aca="false">IF(B71=0,R70,IF(ISNONTEXT(B71)=TRUE(),INT(B71),INT(LEFT(B71,FIND(".",B71)-1))))</f>
        <v>3</v>
      </c>
      <c r="S71" s="157" t="str">
        <f aca="false">IF(S72=1,1,IF(B71&lt;&gt;0,1,IF(C71&lt;&gt;0,1,IF(D71&lt;&gt;0,1,IF(E71&lt;&gt;0,1,"")))))</f>
        <v/>
      </c>
      <c r="T71" s="157" t="str">
        <f aca="false">IF(R71=0," ",IF(R71&lt;&gt;R70,R71," "))</f>
        <v> </v>
      </c>
      <c r="U71" s="180"/>
      <c r="V71" s="75" t="e">
        <f aca="false">IF(R71&lt;&gt;T71,(IF(J71="",H71*(INFORMAÇÕES!$Q$79/INFORMAÇÕES!$Q$82),IF(J71="R",H71,0))),0)</f>
        <v>#DIV/0!</v>
      </c>
      <c r="W71" s="75" t="e">
        <f aca="false">IF(R71&lt;&gt;T71,(IF(J71="",H71*(INFORMAÇÕES!$Q$80/INFORMAÇÕES!$Q$82),IF(J71="C",H71,0))),0)</f>
        <v>#DIV/0!</v>
      </c>
      <c r="X71" s="75" t="n">
        <f aca="false">IF(R71&lt;&gt;T71,(IF(J71="",H71*INFORMAÇÕES!$U$115,IF(J71="CF",H71,0))),0)</f>
        <v>0</v>
      </c>
      <c r="Y71" s="75" t="n">
        <f aca="false">IF(R71&lt;&gt;T71,(IF(J71="",H71*INFORMAÇÕES!$U$116,IF(J71="O",H71,0))),0)</f>
        <v>0</v>
      </c>
      <c r="Z71" s="75" t="n">
        <f aca="false">IF(E71&lt;&gt;0,H71,0)</f>
        <v>0</v>
      </c>
    </row>
    <row r="72" s="174" customFormat="true" ht="14.25" hidden="false" customHeight="true" outlineLevel="0" collapsed="false">
      <c r="A72" s="159" t="n">
        <v>61</v>
      </c>
      <c r="B72" s="160" t="n">
        <f aca="false">'ORÇ.GLOBAL REF.'!B72</f>
        <v>0</v>
      </c>
      <c r="C72" s="536" t="n">
        <f aca="false">'ORÇ.GLOBAL REF.'!C72</f>
        <v>0</v>
      </c>
      <c r="D72" s="162" t="n">
        <f aca="false">'ORÇ.GLOBAL REF.'!D72</f>
        <v>0</v>
      </c>
      <c r="E72" s="162" t="n">
        <f aca="false">'ORÇ.GLOBAL REF.'!E72</f>
        <v>0</v>
      </c>
      <c r="F72" s="537"/>
      <c r="G72" s="163" t="n">
        <f aca="false">ROUND(F72,2)</f>
        <v>0</v>
      </c>
      <c r="H72" s="163" t="n">
        <f aca="false">IF('ORÇ.GLOBAL P CAIXA'!K72="EXEC.",0,IF(E72&lt;&gt;0,ROUND(E72*G72,2),IF(Z72=0,(SUMIF('ORÇ.GLOBAL REF.'!$S$12:$S$1011,B72,$Z$12:$Z$1011)),Z72)))</f>
        <v>0</v>
      </c>
      <c r="I72" s="538" t="str">
        <f aca="false">'ORÇ.GLOBAL REF.'!H72</f>
        <v/>
      </c>
      <c r="J72" s="163" t="str">
        <f aca="false">'ORÇ.GLOBAL REF.'!I72</f>
        <v/>
      </c>
      <c r="K72" s="539" t="str">
        <f aca="false">'ORÇ.GLOBAL REF.'!J72</f>
        <v/>
      </c>
      <c r="L72" s="168" t="str">
        <f aca="false">IF(B72&gt;0,"ok","ocultar")</f>
        <v>ocultar</v>
      </c>
      <c r="M72" s="102"/>
      <c r="N72" s="102"/>
      <c r="O72" s="102"/>
      <c r="R72" s="157" t="n">
        <f aca="false">IF(B72=0,R71,IF(ISNONTEXT(B72)=TRUE(),INT(B72),INT(LEFT(B72,FIND(".",B72)-1))))</f>
        <v>3</v>
      </c>
      <c r="S72" s="157" t="str">
        <f aca="false">IF(S73=1,1,IF(B72&lt;&gt;0,1,IF(C72&lt;&gt;0,1,IF(D72&lt;&gt;0,1,IF(E72&lt;&gt;0,1,"")))))</f>
        <v/>
      </c>
      <c r="T72" s="157" t="str">
        <f aca="false">IF(R72=0," ",IF(R72&lt;&gt;R71,R72," "))</f>
        <v> </v>
      </c>
      <c r="U72" s="180"/>
      <c r="V72" s="75" t="e">
        <f aca="false">IF(R72&lt;&gt;T72,(IF(J72="",H72*(INFORMAÇÕES!$Q$79/INFORMAÇÕES!$Q$82),IF(J72="R",H72,0))),0)</f>
        <v>#DIV/0!</v>
      </c>
      <c r="W72" s="75" t="e">
        <f aca="false">IF(R72&lt;&gt;T72,(IF(J72="",H72*(INFORMAÇÕES!$Q$80/INFORMAÇÕES!$Q$82),IF(J72="C",H72,0))),0)</f>
        <v>#DIV/0!</v>
      </c>
      <c r="X72" s="75" t="n">
        <f aca="false">IF(R72&lt;&gt;T72,(IF(J72="",H72*INFORMAÇÕES!$U$115,IF(J72="CF",H72,0))),0)</f>
        <v>0</v>
      </c>
      <c r="Y72" s="75" t="n">
        <f aca="false">IF(R72&lt;&gt;T72,(IF(J72="",H72*INFORMAÇÕES!$U$116,IF(J72="O",H72,0))),0)</f>
        <v>0</v>
      </c>
      <c r="Z72" s="75" t="n">
        <f aca="false">IF(E72&lt;&gt;0,H72,0)</f>
        <v>0</v>
      </c>
    </row>
    <row r="73" s="174" customFormat="true" ht="14.25" hidden="false" customHeight="true" outlineLevel="0" collapsed="false">
      <c r="A73" s="159" t="n">
        <v>62</v>
      </c>
      <c r="B73" s="160" t="n">
        <f aca="false">'ORÇ.GLOBAL REF.'!B73</f>
        <v>0</v>
      </c>
      <c r="C73" s="536" t="n">
        <f aca="false">'ORÇ.GLOBAL REF.'!C73</f>
        <v>0</v>
      </c>
      <c r="D73" s="162" t="n">
        <f aca="false">'ORÇ.GLOBAL REF.'!D73</f>
        <v>0</v>
      </c>
      <c r="E73" s="162" t="n">
        <f aca="false">'ORÇ.GLOBAL REF.'!E73</f>
        <v>0</v>
      </c>
      <c r="F73" s="537"/>
      <c r="G73" s="163" t="n">
        <f aca="false">ROUND(F73,2)</f>
        <v>0</v>
      </c>
      <c r="H73" s="163" t="n">
        <f aca="false">IF('ORÇ.GLOBAL P CAIXA'!K73="EXEC.",0,IF(E73&lt;&gt;0,ROUND(E73*G73,2),IF(Z73=0,(SUMIF('ORÇ.GLOBAL REF.'!$S$12:$S$1011,B73,$Z$12:$Z$1011)),Z73)))</f>
        <v>0</v>
      </c>
      <c r="I73" s="538" t="str">
        <f aca="false">'ORÇ.GLOBAL REF.'!H73</f>
        <v/>
      </c>
      <c r="J73" s="163" t="str">
        <f aca="false">'ORÇ.GLOBAL REF.'!I73</f>
        <v/>
      </c>
      <c r="K73" s="539" t="str">
        <f aca="false">'ORÇ.GLOBAL REF.'!J73</f>
        <v/>
      </c>
      <c r="L73" s="168" t="str">
        <f aca="false">IF(B73&gt;0,"ok","ocultar")</f>
        <v>ocultar</v>
      </c>
      <c r="M73" s="102"/>
      <c r="N73" s="102"/>
      <c r="O73" s="102"/>
      <c r="R73" s="157" t="n">
        <f aca="false">IF(B73=0,R72,IF(ISNONTEXT(B73)=TRUE(),INT(B73),INT(LEFT(B73,FIND(".",B73)-1))))</f>
        <v>3</v>
      </c>
      <c r="S73" s="157" t="str">
        <f aca="false">IF(S74=1,1,IF(B73&lt;&gt;0,1,IF(C73&lt;&gt;0,1,IF(D73&lt;&gt;0,1,IF(E73&lt;&gt;0,1,"")))))</f>
        <v/>
      </c>
      <c r="T73" s="157" t="str">
        <f aca="false">IF(R73=0," ",IF(R73&lt;&gt;R72,R73," "))</f>
        <v> </v>
      </c>
      <c r="U73" s="180"/>
      <c r="V73" s="75" t="e">
        <f aca="false">IF(R73&lt;&gt;T73,(IF(J73="",H73*(INFORMAÇÕES!$Q$79/INFORMAÇÕES!$Q$82),IF(J73="R",H73,0))),0)</f>
        <v>#DIV/0!</v>
      </c>
      <c r="W73" s="75" t="e">
        <f aca="false">IF(R73&lt;&gt;T73,(IF(J73="",H73*(INFORMAÇÕES!$Q$80/INFORMAÇÕES!$Q$82),IF(J73="C",H73,0))),0)</f>
        <v>#DIV/0!</v>
      </c>
      <c r="X73" s="75" t="n">
        <f aca="false">IF(R73&lt;&gt;T73,(IF(J73="",H73*INFORMAÇÕES!$U$115,IF(J73="CF",H73,0))),0)</f>
        <v>0</v>
      </c>
      <c r="Y73" s="75" t="n">
        <f aca="false">IF(R73&lt;&gt;T73,(IF(J73="",H73*INFORMAÇÕES!$U$116,IF(J73="O",H73,0))),0)</f>
        <v>0</v>
      </c>
      <c r="Z73" s="75" t="n">
        <f aca="false">IF(E73&lt;&gt;0,H73,0)</f>
        <v>0</v>
      </c>
    </row>
    <row r="74" s="174" customFormat="true" ht="14.25" hidden="false" customHeight="true" outlineLevel="0" collapsed="false">
      <c r="A74" s="159" t="n">
        <v>63</v>
      </c>
      <c r="B74" s="160" t="n">
        <f aca="false">'ORÇ.GLOBAL REF.'!B74</f>
        <v>0</v>
      </c>
      <c r="C74" s="536" t="n">
        <f aca="false">'ORÇ.GLOBAL REF.'!C74</f>
        <v>0</v>
      </c>
      <c r="D74" s="162" t="n">
        <f aca="false">'ORÇ.GLOBAL REF.'!D74</f>
        <v>0</v>
      </c>
      <c r="E74" s="162" t="n">
        <f aca="false">'ORÇ.GLOBAL REF.'!E74</f>
        <v>0</v>
      </c>
      <c r="F74" s="537"/>
      <c r="G74" s="163" t="n">
        <f aca="false">ROUND(F74,2)</f>
        <v>0</v>
      </c>
      <c r="H74" s="163" t="n">
        <f aca="false">IF('ORÇ.GLOBAL P CAIXA'!K74="EXEC.",0,IF(E74&lt;&gt;0,ROUND(E74*G74,2),IF(Z74=0,(SUMIF('ORÇ.GLOBAL REF.'!$S$12:$S$1011,B74,$Z$12:$Z$1011)),Z74)))</f>
        <v>0</v>
      </c>
      <c r="I74" s="538" t="str">
        <f aca="false">'ORÇ.GLOBAL REF.'!H74</f>
        <v/>
      </c>
      <c r="J74" s="163" t="str">
        <f aca="false">'ORÇ.GLOBAL REF.'!I74</f>
        <v/>
      </c>
      <c r="K74" s="539" t="str">
        <f aca="false">'ORÇ.GLOBAL REF.'!J74</f>
        <v/>
      </c>
      <c r="L74" s="168" t="str">
        <f aca="false">IF(B74&gt;0,"ok","ocultar")</f>
        <v>ocultar</v>
      </c>
      <c r="M74" s="102"/>
      <c r="N74" s="102"/>
      <c r="O74" s="102"/>
      <c r="R74" s="157" t="n">
        <f aca="false">IF(B74=0,R73,IF(ISNONTEXT(B74)=TRUE(),INT(B74),INT(LEFT(B74,FIND(".",B74)-1))))</f>
        <v>3</v>
      </c>
      <c r="S74" s="157" t="str">
        <f aca="false">IF(S75=1,1,IF(B74&lt;&gt;0,1,IF(C74&lt;&gt;0,1,IF(D74&lt;&gt;0,1,IF(E74&lt;&gt;0,1,"")))))</f>
        <v/>
      </c>
      <c r="T74" s="157" t="str">
        <f aca="false">IF(R74=0," ",IF(R74&lt;&gt;R73,R74," "))</f>
        <v> </v>
      </c>
      <c r="U74" s="180"/>
      <c r="V74" s="75" t="e">
        <f aca="false">IF(R74&lt;&gt;T74,(IF(J74="",H74*(INFORMAÇÕES!$Q$79/INFORMAÇÕES!$Q$82),IF(J74="R",H74,0))),0)</f>
        <v>#DIV/0!</v>
      </c>
      <c r="W74" s="75" t="e">
        <f aca="false">IF(R74&lt;&gt;T74,(IF(J74="",H74*(INFORMAÇÕES!$Q$80/INFORMAÇÕES!$Q$82),IF(J74="C",H74,0))),0)</f>
        <v>#DIV/0!</v>
      </c>
      <c r="X74" s="75" t="n">
        <f aca="false">IF(R74&lt;&gt;T74,(IF(J74="",H74*INFORMAÇÕES!$U$115,IF(J74="CF",H74,0))),0)</f>
        <v>0</v>
      </c>
      <c r="Y74" s="75" t="n">
        <f aca="false">IF(R74&lt;&gt;T74,(IF(J74="",H74*INFORMAÇÕES!$U$116,IF(J74="O",H74,0))),0)</f>
        <v>0</v>
      </c>
      <c r="Z74" s="75" t="n">
        <f aca="false">IF(E74&lt;&gt;0,H74,0)</f>
        <v>0</v>
      </c>
    </row>
    <row r="75" s="174" customFormat="true" ht="14.25" hidden="false" customHeight="true" outlineLevel="0" collapsed="false">
      <c r="A75" s="159" t="n">
        <v>64</v>
      </c>
      <c r="B75" s="160" t="n">
        <f aca="false">'ORÇ.GLOBAL REF.'!B75</f>
        <v>0</v>
      </c>
      <c r="C75" s="536" t="n">
        <f aca="false">'ORÇ.GLOBAL REF.'!C75</f>
        <v>0</v>
      </c>
      <c r="D75" s="162" t="n">
        <f aca="false">'ORÇ.GLOBAL REF.'!D75</f>
        <v>0</v>
      </c>
      <c r="E75" s="162" t="n">
        <f aca="false">'ORÇ.GLOBAL REF.'!E75</f>
        <v>0</v>
      </c>
      <c r="F75" s="537"/>
      <c r="G75" s="163" t="n">
        <f aca="false">ROUND(F75,2)</f>
        <v>0</v>
      </c>
      <c r="H75" s="163" t="n">
        <f aca="false">IF('ORÇ.GLOBAL P CAIXA'!K75="EXEC.",0,IF(E75&lt;&gt;0,ROUND(E75*G75,2),IF(Z75=0,(SUMIF('ORÇ.GLOBAL REF.'!$S$12:$S$1011,B75,$Z$12:$Z$1011)),Z75)))</f>
        <v>0</v>
      </c>
      <c r="I75" s="538" t="str">
        <f aca="false">'ORÇ.GLOBAL REF.'!H75</f>
        <v/>
      </c>
      <c r="J75" s="163" t="str">
        <f aca="false">'ORÇ.GLOBAL REF.'!I75</f>
        <v/>
      </c>
      <c r="K75" s="539" t="str">
        <f aca="false">'ORÇ.GLOBAL REF.'!J75</f>
        <v/>
      </c>
      <c r="L75" s="168" t="str">
        <f aca="false">IF(B75&gt;0,"ok","ocultar")</f>
        <v>ocultar</v>
      </c>
      <c r="M75" s="102"/>
      <c r="N75" s="102"/>
      <c r="O75" s="102"/>
      <c r="R75" s="157" t="n">
        <f aca="false">IF(B75=0,R74,IF(ISNONTEXT(B75)=TRUE(),INT(B75),INT(LEFT(B75,FIND(".",B75)-1))))</f>
        <v>3</v>
      </c>
      <c r="S75" s="157" t="str">
        <f aca="false">IF(S76=1,1,IF(B75&lt;&gt;0,1,IF(C75&lt;&gt;0,1,IF(D75&lt;&gt;0,1,IF(E75&lt;&gt;0,1,"")))))</f>
        <v/>
      </c>
      <c r="T75" s="157" t="str">
        <f aca="false">IF(R75=0," ",IF(R75&lt;&gt;R74,R75," "))</f>
        <v> </v>
      </c>
      <c r="U75" s="180"/>
      <c r="V75" s="75" t="e">
        <f aca="false">IF(R75&lt;&gt;T75,(IF(J75="",H75*(INFORMAÇÕES!$Q$79/INFORMAÇÕES!$Q$82),IF(J75="R",H75,0))),0)</f>
        <v>#DIV/0!</v>
      </c>
      <c r="W75" s="75" t="e">
        <f aca="false">IF(R75&lt;&gt;T75,(IF(J75="",H75*(INFORMAÇÕES!$Q$80/INFORMAÇÕES!$Q$82),IF(J75="C",H75,0))),0)</f>
        <v>#DIV/0!</v>
      </c>
      <c r="X75" s="75" t="n">
        <f aca="false">IF(R75&lt;&gt;T75,(IF(J75="",H75*INFORMAÇÕES!$U$115,IF(J75="CF",H75,0))),0)</f>
        <v>0</v>
      </c>
      <c r="Y75" s="75" t="n">
        <f aca="false">IF(R75&lt;&gt;T75,(IF(J75="",H75*INFORMAÇÕES!$U$116,IF(J75="O",H75,0))),0)</f>
        <v>0</v>
      </c>
      <c r="Z75" s="75" t="n">
        <f aca="false">IF(E75&lt;&gt;0,H75,0)</f>
        <v>0</v>
      </c>
    </row>
    <row r="76" s="174" customFormat="true" ht="14.25" hidden="false" customHeight="true" outlineLevel="0" collapsed="false">
      <c r="A76" s="159" t="n">
        <v>65</v>
      </c>
      <c r="B76" s="160" t="n">
        <f aca="false">'ORÇ.GLOBAL REF.'!B76</f>
        <v>0</v>
      </c>
      <c r="C76" s="536" t="n">
        <f aca="false">'ORÇ.GLOBAL REF.'!C76</f>
        <v>0</v>
      </c>
      <c r="D76" s="162" t="n">
        <f aca="false">'ORÇ.GLOBAL REF.'!D76</f>
        <v>0</v>
      </c>
      <c r="E76" s="162" t="n">
        <f aca="false">'ORÇ.GLOBAL REF.'!E76</f>
        <v>0</v>
      </c>
      <c r="F76" s="537"/>
      <c r="G76" s="163" t="n">
        <f aca="false">ROUND(F76,2)</f>
        <v>0</v>
      </c>
      <c r="H76" s="163" t="n">
        <f aca="false">IF('ORÇ.GLOBAL P CAIXA'!K76="EXEC.",0,IF(E76&lt;&gt;0,ROUND(E76*G76,2),IF(Z76=0,(SUMIF('ORÇ.GLOBAL REF.'!$S$12:$S$1011,B76,$Z$12:$Z$1011)),Z76)))</f>
        <v>0</v>
      </c>
      <c r="I76" s="538" t="str">
        <f aca="false">'ORÇ.GLOBAL REF.'!H76</f>
        <v/>
      </c>
      <c r="J76" s="163" t="str">
        <f aca="false">'ORÇ.GLOBAL REF.'!I76</f>
        <v/>
      </c>
      <c r="K76" s="539" t="str">
        <f aca="false">'ORÇ.GLOBAL REF.'!J76</f>
        <v/>
      </c>
      <c r="L76" s="168" t="str">
        <f aca="false">IF(B76&gt;0,"ok","ocultar")</f>
        <v>ocultar</v>
      </c>
      <c r="M76" s="102"/>
      <c r="N76" s="102"/>
      <c r="O76" s="102"/>
      <c r="R76" s="157" t="n">
        <f aca="false">IF(B76=0,R75,IF(ISNONTEXT(B76)=TRUE(),INT(B76),INT(LEFT(B76,FIND(".",B76)-1))))</f>
        <v>3</v>
      </c>
      <c r="S76" s="157" t="str">
        <f aca="false">IF(S77=1,1,IF(B76&lt;&gt;0,1,IF(C76&lt;&gt;0,1,IF(D76&lt;&gt;0,1,IF(E76&lt;&gt;0,1,"")))))</f>
        <v/>
      </c>
      <c r="T76" s="157" t="str">
        <f aca="false">IF(R76=0," ",IF(R76&lt;&gt;R75,R76," "))</f>
        <v> </v>
      </c>
      <c r="U76" s="180"/>
      <c r="V76" s="75" t="e">
        <f aca="false">IF(R76&lt;&gt;T76,(IF(J76="",H76*(INFORMAÇÕES!$Q$79/INFORMAÇÕES!$Q$82),IF(J76="R",H76,0))),0)</f>
        <v>#DIV/0!</v>
      </c>
      <c r="W76" s="75" t="e">
        <f aca="false">IF(R76&lt;&gt;T76,(IF(J76="",H76*(INFORMAÇÕES!$Q$80/INFORMAÇÕES!$Q$82),IF(J76="C",H76,0))),0)</f>
        <v>#DIV/0!</v>
      </c>
      <c r="X76" s="75" t="n">
        <f aca="false">IF(R76&lt;&gt;T76,(IF(J76="",H76*INFORMAÇÕES!$U$115,IF(J76="CF",H76,0))),0)</f>
        <v>0</v>
      </c>
      <c r="Y76" s="75" t="n">
        <f aca="false">IF(R76&lt;&gt;T76,(IF(J76="",H76*INFORMAÇÕES!$U$116,IF(J76="O",H76,0))),0)</f>
        <v>0</v>
      </c>
      <c r="Z76" s="75" t="n">
        <f aca="false">IF(E76&lt;&gt;0,H76,0)</f>
        <v>0</v>
      </c>
    </row>
    <row r="77" s="174" customFormat="true" ht="14.25" hidden="false" customHeight="true" outlineLevel="0" collapsed="false">
      <c r="A77" s="159" t="n">
        <v>66</v>
      </c>
      <c r="B77" s="160" t="n">
        <f aca="false">'ORÇ.GLOBAL REF.'!B77</f>
        <v>0</v>
      </c>
      <c r="C77" s="536" t="n">
        <f aca="false">'ORÇ.GLOBAL REF.'!C77</f>
        <v>0</v>
      </c>
      <c r="D77" s="162" t="n">
        <f aca="false">'ORÇ.GLOBAL REF.'!D77</f>
        <v>0</v>
      </c>
      <c r="E77" s="162" t="n">
        <f aca="false">'ORÇ.GLOBAL REF.'!E77</f>
        <v>0</v>
      </c>
      <c r="F77" s="537"/>
      <c r="G77" s="163" t="n">
        <f aca="false">ROUND(F77,2)</f>
        <v>0</v>
      </c>
      <c r="H77" s="163" t="n">
        <f aca="false">IF('ORÇ.GLOBAL P CAIXA'!K77="EXEC.",0,IF(E77&lt;&gt;0,ROUND(E77*G77,2),IF(Z77=0,(SUMIF('ORÇ.GLOBAL REF.'!$S$12:$S$1011,B77,$Z$12:$Z$1011)),Z77)))</f>
        <v>0</v>
      </c>
      <c r="I77" s="538" t="str">
        <f aca="false">'ORÇ.GLOBAL REF.'!H77</f>
        <v/>
      </c>
      <c r="J77" s="163" t="str">
        <f aca="false">'ORÇ.GLOBAL REF.'!I77</f>
        <v/>
      </c>
      <c r="K77" s="539" t="str">
        <f aca="false">'ORÇ.GLOBAL REF.'!J77</f>
        <v/>
      </c>
      <c r="L77" s="168" t="str">
        <f aca="false">IF(B77&gt;0,"ok","ocultar")</f>
        <v>ocultar</v>
      </c>
      <c r="M77" s="102"/>
      <c r="N77" s="102"/>
      <c r="O77" s="102"/>
      <c r="R77" s="157" t="n">
        <f aca="false">IF(B77=0,R76,IF(ISNONTEXT(B77)=TRUE(),INT(B77),INT(LEFT(B77,FIND(".",B77)-1))))</f>
        <v>3</v>
      </c>
      <c r="S77" s="157" t="str">
        <f aca="false">IF(S78=1,1,IF(B77&lt;&gt;0,1,IF(C77&lt;&gt;0,1,IF(D77&lt;&gt;0,1,IF(E77&lt;&gt;0,1,"")))))</f>
        <v/>
      </c>
      <c r="T77" s="157" t="str">
        <f aca="false">IF(R77=0," ",IF(R77&lt;&gt;R76,R77," "))</f>
        <v> </v>
      </c>
      <c r="U77" s="180"/>
      <c r="V77" s="75" t="e">
        <f aca="false">IF(R77&lt;&gt;T77,(IF(J77="",H77*(INFORMAÇÕES!$Q$79/INFORMAÇÕES!$Q$82),IF(J77="R",H77,0))),0)</f>
        <v>#DIV/0!</v>
      </c>
      <c r="W77" s="75" t="e">
        <f aca="false">IF(R77&lt;&gt;T77,(IF(J77="",H77*(INFORMAÇÕES!$Q$80/INFORMAÇÕES!$Q$82),IF(J77="C",H77,0))),0)</f>
        <v>#DIV/0!</v>
      </c>
      <c r="X77" s="75" t="n">
        <f aca="false">IF(R77&lt;&gt;T77,(IF(J77="",H77*INFORMAÇÕES!$U$115,IF(J77="CF",H77,0))),0)</f>
        <v>0</v>
      </c>
      <c r="Y77" s="75" t="n">
        <f aca="false">IF(R77&lt;&gt;T77,(IF(J77="",H77*INFORMAÇÕES!$U$116,IF(J77="O",H77,0))),0)</f>
        <v>0</v>
      </c>
      <c r="Z77" s="75" t="n">
        <f aca="false">IF(E77&lt;&gt;0,H77,0)</f>
        <v>0</v>
      </c>
    </row>
    <row r="78" s="174" customFormat="true" ht="14.25" hidden="false" customHeight="true" outlineLevel="0" collapsed="false">
      <c r="A78" s="159" t="n">
        <v>67</v>
      </c>
      <c r="B78" s="160" t="n">
        <f aca="false">'ORÇ.GLOBAL REF.'!B78</f>
        <v>0</v>
      </c>
      <c r="C78" s="536" t="n">
        <f aca="false">'ORÇ.GLOBAL REF.'!C78</f>
        <v>0</v>
      </c>
      <c r="D78" s="162" t="n">
        <f aca="false">'ORÇ.GLOBAL REF.'!D78</f>
        <v>0</v>
      </c>
      <c r="E78" s="162" t="n">
        <f aca="false">'ORÇ.GLOBAL REF.'!E78</f>
        <v>0</v>
      </c>
      <c r="F78" s="537"/>
      <c r="G78" s="163" t="n">
        <f aca="false">ROUND(F78,2)</f>
        <v>0</v>
      </c>
      <c r="H78" s="163" t="n">
        <f aca="false">IF('ORÇ.GLOBAL P CAIXA'!K78="EXEC.",0,IF(E78&lt;&gt;0,ROUND(E78*G78,2),IF(Z78=0,(SUMIF('ORÇ.GLOBAL REF.'!$S$12:$S$1011,B78,$Z$12:$Z$1011)),Z78)))</f>
        <v>0</v>
      </c>
      <c r="I78" s="538" t="str">
        <f aca="false">'ORÇ.GLOBAL REF.'!H78</f>
        <v/>
      </c>
      <c r="J78" s="163" t="str">
        <f aca="false">'ORÇ.GLOBAL REF.'!I78</f>
        <v/>
      </c>
      <c r="K78" s="539" t="str">
        <f aca="false">'ORÇ.GLOBAL REF.'!J78</f>
        <v/>
      </c>
      <c r="L78" s="168" t="str">
        <f aca="false">IF(B78&gt;0,"ok","ocultar")</f>
        <v>ocultar</v>
      </c>
      <c r="M78" s="102"/>
      <c r="N78" s="102"/>
      <c r="O78" s="102"/>
      <c r="R78" s="157" t="n">
        <f aca="false">IF(B78=0,R77,IF(ISNONTEXT(B78)=TRUE(),INT(B78),INT(LEFT(B78,FIND(".",B78)-1))))</f>
        <v>3</v>
      </c>
      <c r="S78" s="157" t="str">
        <f aca="false">IF(S79=1,1,IF(B78&lt;&gt;0,1,IF(C78&lt;&gt;0,1,IF(D78&lt;&gt;0,1,IF(E78&lt;&gt;0,1,"")))))</f>
        <v/>
      </c>
      <c r="T78" s="157" t="str">
        <f aca="false">IF(R78=0," ",IF(R78&lt;&gt;R77,R78," "))</f>
        <v> </v>
      </c>
      <c r="U78" s="180"/>
      <c r="V78" s="75" t="e">
        <f aca="false">IF(R78&lt;&gt;T78,(IF(J78="",H78*(INFORMAÇÕES!$Q$79/INFORMAÇÕES!$Q$82),IF(J78="R",H78,0))),0)</f>
        <v>#DIV/0!</v>
      </c>
      <c r="W78" s="75" t="e">
        <f aca="false">IF(R78&lt;&gt;T78,(IF(J78="",H78*(INFORMAÇÕES!$Q$80/INFORMAÇÕES!$Q$82),IF(J78="C",H78,0))),0)</f>
        <v>#DIV/0!</v>
      </c>
      <c r="X78" s="75" t="n">
        <f aca="false">IF(R78&lt;&gt;T78,(IF(J78="",H78*INFORMAÇÕES!$U$115,IF(J78="CF",H78,0))),0)</f>
        <v>0</v>
      </c>
      <c r="Y78" s="75" t="n">
        <f aca="false">IF(R78&lt;&gt;T78,(IF(J78="",H78*INFORMAÇÕES!$U$116,IF(J78="O",H78,0))),0)</f>
        <v>0</v>
      </c>
      <c r="Z78" s="75" t="n">
        <f aca="false">IF(E78&lt;&gt;0,H78,0)</f>
        <v>0</v>
      </c>
    </row>
    <row r="79" s="174" customFormat="true" ht="14.25" hidden="false" customHeight="true" outlineLevel="0" collapsed="false">
      <c r="A79" s="159" t="n">
        <v>68</v>
      </c>
      <c r="B79" s="160" t="n">
        <f aca="false">'ORÇ.GLOBAL REF.'!B79</f>
        <v>0</v>
      </c>
      <c r="C79" s="536" t="n">
        <f aca="false">'ORÇ.GLOBAL REF.'!C79</f>
        <v>0</v>
      </c>
      <c r="D79" s="162" t="n">
        <f aca="false">'ORÇ.GLOBAL REF.'!D79</f>
        <v>0</v>
      </c>
      <c r="E79" s="162" t="n">
        <f aca="false">'ORÇ.GLOBAL REF.'!E79</f>
        <v>0</v>
      </c>
      <c r="F79" s="537"/>
      <c r="G79" s="163" t="n">
        <f aca="false">ROUND(F79,2)</f>
        <v>0</v>
      </c>
      <c r="H79" s="163" t="n">
        <f aca="false">IF('ORÇ.GLOBAL P CAIXA'!K79="EXEC.",0,IF(E79&lt;&gt;0,ROUND(E79*G79,2),IF(Z79=0,(SUMIF('ORÇ.GLOBAL REF.'!$S$12:$S$1011,B79,$Z$12:$Z$1011)),Z79)))</f>
        <v>0</v>
      </c>
      <c r="I79" s="538" t="str">
        <f aca="false">'ORÇ.GLOBAL REF.'!H79</f>
        <v/>
      </c>
      <c r="J79" s="163" t="str">
        <f aca="false">'ORÇ.GLOBAL REF.'!I79</f>
        <v/>
      </c>
      <c r="K79" s="539" t="str">
        <f aca="false">'ORÇ.GLOBAL REF.'!J79</f>
        <v/>
      </c>
      <c r="L79" s="168" t="str">
        <f aca="false">IF(B79&gt;0,"ok","ocultar")</f>
        <v>ocultar</v>
      </c>
      <c r="M79" s="102"/>
      <c r="N79" s="102"/>
      <c r="O79" s="102"/>
      <c r="R79" s="157" t="n">
        <f aca="false">IF(B79=0,R78,IF(ISNONTEXT(B79)=TRUE(),INT(B79),INT(LEFT(B79,FIND(".",B79)-1))))</f>
        <v>3</v>
      </c>
      <c r="S79" s="157" t="str">
        <f aca="false">IF(S80=1,1,IF(B79&lt;&gt;0,1,IF(C79&lt;&gt;0,1,IF(D79&lt;&gt;0,1,IF(E79&lt;&gt;0,1,"")))))</f>
        <v/>
      </c>
      <c r="T79" s="157" t="str">
        <f aca="false">IF(R79=0," ",IF(R79&lt;&gt;R78,R79," "))</f>
        <v> </v>
      </c>
      <c r="U79" s="180"/>
      <c r="V79" s="75" t="e">
        <f aca="false">IF(R79&lt;&gt;T79,(IF(J79="",H79*(INFORMAÇÕES!$Q$79/INFORMAÇÕES!$Q$82),IF(J79="R",H79,0))),0)</f>
        <v>#DIV/0!</v>
      </c>
      <c r="W79" s="75" t="e">
        <f aca="false">IF(R79&lt;&gt;T79,(IF(J79="",H79*(INFORMAÇÕES!$Q$80/INFORMAÇÕES!$Q$82),IF(J79="C",H79,0))),0)</f>
        <v>#DIV/0!</v>
      </c>
      <c r="X79" s="75" t="n">
        <f aca="false">IF(R79&lt;&gt;T79,(IF(J79="",H79*INFORMAÇÕES!$U$115,IF(J79="CF",H79,0))),0)</f>
        <v>0</v>
      </c>
      <c r="Y79" s="75" t="n">
        <f aca="false">IF(R79&lt;&gt;T79,(IF(J79="",H79*INFORMAÇÕES!$U$116,IF(J79="O",H79,0))),0)</f>
        <v>0</v>
      </c>
      <c r="Z79" s="75" t="n">
        <f aca="false">IF(E79&lt;&gt;0,H79,0)</f>
        <v>0</v>
      </c>
    </row>
    <row r="80" s="174" customFormat="true" ht="14.25" hidden="false" customHeight="true" outlineLevel="0" collapsed="false">
      <c r="A80" s="159" t="n">
        <v>69</v>
      </c>
      <c r="B80" s="160" t="n">
        <f aca="false">'ORÇ.GLOBAL REF.'!B80</f>
        <v>0</v>
      </c>
      <c r="C80" s="536" t="n">
        <f aca="false">'ORÇ.GLOBAL REF.'!C80</f>
        <v>0</v>
      </c>
      <c r="D80" s="162" t="n">
        <f aca="false">'ORÇ.GLOBAL REF.'!D80</f>
        <v>0</v>
      </c>
      <c r="E80" s="162" t="n">
        <f aca="false">'ORÇ.GLOBAL REF.'!E80</f>
        <v>0</v>
      </c>
      <c r="F80" s="537"/>
      <c r="G80" s="163" t="n">
        <f aca="false">ROUND(F80,2)</f>
        <v>0</v>
      </c>
      <c r="H80" s="163" t="n">
        <f aca="false">IF('ORÇ.GLOBAL P CAIXA'!K80="EXEC.",0,IF(E80&lt;&gt;0,ROUND(E80*G80,2),IF(Z80=0,(SUMIF('ORÇ.GLOBAL REF.'!$S$12:$S$1011,B80,$Z$12:$Z$1011)),Z80)))</f>
        <v>0</v>
      </c>
      <c r="I80" s="538" t="str">
        <f aca="false">'ORÇ.GLOBAL REF.'!H80</f>
        <v/>
      </c>
      <c r="J80" s="163" t="str">
        <f aca="false">'ORÇ.GLOBAL REF.'!I80</f>
        <v/>
      </c>
      <c r="K80" s="539" t="str">
        <f aca="false">'ORÇ.GLOBAL REF.'!J80</f>
        <v/>
      </c>
      <c r="L80" s="168" t="str">
        <f aca="false">IF(B80&gt;0,"ok","ocultar")</f>
        <v>ocultar</v>
      </c>
      <c r="M80" s="102"/>
      <c r="N80" s="102"/>
      <c r="O80" s="102"/>
      <c r="R80" s="157" t="n">
        <f aca="false">IF(B80=0,R79,IF(ISNONTEXT(B80)=TRUE(),INT(B80),INT(LEFT(B80,FIND(".",B80)-1))))</f>
        <v>3</v>
      </c>
      <c r="S80" s="157" t="str">
        <f aca="false">IF(S81=1,1,IF(B80&lt;&gt;0,1,IF(C80&lt;&gt;0,1,IF(D80&lt;&gt;0,1,IF(E80&lt;&gt;0,1,"")))))</f>
        <v/>
      </c>
      <c r="T80" s="157" t="str">
        <f aca="false">IF(R80=0," ",IF(R80&lt;&gt;R79,R80," "))</f>
        <v> </v>
      </c>
      <c r="U80" s="180"/>
      <c r="V80" s="75" t="e">
        <f aca="false">IF(R80&lt;&gt;T80,(IF(J80="",H80*(INFORMAÇÕES!$Q$79/INFORMAÇÕES!$Q$82),IF(J80="R",H80,0))),0)</f>
        <v>#DIV/0!</v>
      </c>
      <c r="W80" s="75" t="e">
        <f aca="false">IF(R80&lt;&gt;T80,(IF(J80="",H80*(INFORMAÇÕES!$Q$80/INFORMAÇÕES!$Q$82),IF(J80="C",H80,0))),0)</f>
        <v>#DIV/0!</v>
      </c>
      <c r="X80" s="75" t="n">
        <f aca="false">IF(R80&lt;&gt;T80,(IF(J80="",H80*INFORMAÇÕES!$U$115,IF(J80="CF",H80,0))),0)</f>
        <v>0</v>
      </c>
      <c r="Y80" s="75" t="n">
        <f aca="false">IF(R80&lt;&gt;T80,(IF(J80="",H80*INFORMAÇÕES!$U$116,IF(J80="O",H80,0))),0)</f>
        <v>0</v>
      </c>
      <c r="Z80" s="75" t="n">
        <f aca="false">IF(E80&lt;&gt;0,H80,0)</f>
        <v>0</v>
      </c>
    </row>
    <row r="81" s="174" customFormat="true" ht="14.25" hidden="false" customHeight="true" outlineLevel="0" collapsed="false">
      <c r="A81" s="159" t="n">
        <v>70</v>
      </c>
      <c r="B81" s="160" t="n">
        <f aca="false">'ORÇ.GLOBAL REF.'!B81</f>
        <v>0</v>
      </c>
      <c r="C81" s="536" t="n">
        <f aca="false">'ORÇ.GLOBAL REF.'!C81</f>
        <v>0</v>
      </c>
      <c r="D81" s="162" t="n">
        <f aca="false">'ORÇ.GLOBAL REF.'!D81</f>
        <v>0</v>
      </c>
      <c r="E81" s="162" t="n">
        <f aca="false">'ORÇ.GLOBAL REF.'!E81</f>
        <v>0</v>
      </c>
      <c r="F81" s="537"/>
      <c r="G81" s="163" t="n">
        <f aca="false">ROUND(F81,2)</f>
        <v>0</v>
      </c>
      <c r="H81" s="163" t="n">
        <f aca="false">IF('ORÇ.GLOBAL P CAIXA'!K81="EXEC.",0,IF(E81&lt;&gt;0,ROUND(E81*G81,2),IF(Z81=0,(SUMIF('ORÇ.GLOBAL REF.'!$S$12:$S$1011,B81,$Z$12:$Z$1011)),Z81)))</f>
        <v>0</v>
      </c>
      <c r="I81" s="538" t="str">
        <f aca="false">'ORÇ.GLOBAL REF.'!H81</f>
        <v/>
      </c>
      <c r="J81" s="163" t="str">
        <f aca="false">'ORÇ.GLOBAL REF.'!I81</f>
        <v/>
      </c>
      <c r="K81" s="539" t="str">
        <f aca="false">'ORÇ.GLOBAL REF.'!J81</f>
        <v/>
      </c>
      <c r="L81" s="168" t="str">
        <f aca="false">IF(B81&gt;0,"ok","ocultar")</f>
        <v>ocultar</v>
      </c>
      <c r="M81" s="102"/>
      <c r="N81" s="102"/>
      <c r="O81" s="102"/>
      <c r="R81" s="157" t="n">
        <f aca="false">IF(B81=0,R80,IF(ISNONTEXT(B81)=TRUE(),INT(B81),INT(LEFT(B81,FIND(".",B81)-1))))</f>
        <v>3</v>
      </c>
      <c r="S81" s="157" t="str">
        <f aca="false">IF(S82=1,1,IF(B81&lt;&gt;0,1,IF(C81&lt;&gt;0,1,IF(D81&lt;&gt;0,1,IF(E81&lt;&gt;0,1,"")))))</f>
        <v/>
      </c>
      <c r="T81" s="157" t="str">
        <f aca="false">IF(R81=0," ",IF(R81&lt;&gt;R80,R81," "))</f>
        <v> </v>
      </c>
      <c r="U81" s="180"/>
      <c r="V81" s="75" t="e">
        <f aca="false">IF(R81&lt;&gt;T81,(IF(J81="",H81*(INFORMAÇÕES!$Q$79/INFORMAÇÕES!$Q$82),IF(J81="R",H81,0))),0)</f>
        <v>#DIV/0!</v>
      </c>
      <c r="W81" s="75" t="e">
        <f aca="false">IF(R81&lt;&gt;T81,(IF(J81="",H81*(INFORMAÇÕES!$Q$80/INFORMAÇÕES!$Q$82),IF(J81="C",H81,0))),0)</f>
        <v>#DIV/0!</v>
      </c>
      <c r="X81" s="75" t="n">
        <f aca="false">IF(R81&lt;&gt;T81,(IF(J81="",H81*INFORMAÇÕES!$U$115,IF(J81="CF",H81,0))),0)</f>
        <v>0</v>
      </c>
      <c r="Y81" s="75" t="n">
        <f aca="false">IF(R81&lt;&gt;T81,(IF(J81="",H81*INFORMAÇÕES!$U$116,IF(J81="O",H81,0))),0)</f>
        <v>0</v>
      </c>
      <c r="Z81" s="75" t="n">
        <f aca="false">IF(E81&lt;&gt;0,H81,0)</f>
        <v>0</v>
      </c>
    </row>
    <row r="82" s="174" customFormat="true" ht="14.25" hidden="false" customHeight="true" outlineLevel="0" collapsed="false">
      <c r="A82" s="159" t="n">
        <v>71</v>
      </c>
      <c r="B82" s="160" t="n">
        <f aca="false">'ORÇ.GLOBAL REF.'!B82</f>
        <v>0</v>
      </c>
      <c r="C82" s="536" t="n">
        <f aca="false">'ORÇ.GLOBAL REF.'!C82</f>
        <v>0</v>
      </c>
      <c r="D82" s="162" t="n">
        <f aca="false">'ORÇ.GLOBAL REF.'!D82</f>
        <v>0</v>
      </c>
      <c r="E82" s="162" t="n">
        <f aca="false">'ORÇ.GLOBAL REF.'!E82</f>
        <v>0</v>
      </c>
      <c r="F82" s="537"/>
      <c r="G82" s="163" t="n">
        <f aca="false">ROUND(F82,2)</f>
        <v>0</v>
      </c>
      <c r="H82" s="163" t="n">
        <f aca="false">IF('ORÇ.GLOBAL P CAIXA'!K82="EXEC.",0,IF(E82&lt;&gt;0,ROUND(E82*G82,2),IF(Z82=0,(SUMIF('ORÇ.GLOBAL REF.'!$S$12:$S$1011,B82,$Z$12:$Z$1011)),Z82)))</f>
        <v>0</v>
      </c>
      <c r="I82" s="538" t="str">
        <f aca="false">'ORÇ.GLOBAL REF.'!H82</f>
        <v/>
      </c>
      <c r="J82" s="163" t="str">
        <f aca="false">'ORÇ.GLOBAL REF.'!I82</f>
        <v/>
      </c>
      <c r="K82" s="539" t="str">
        <f aca="false">'ORÇ.GLOBAL REF.'!J82</f>
        <v/>
      </c>
      <c r="L82" s="168" t="str">
        <f aca="false">IF(B82&gt;0,"ok","ocultar")</f>
        <v>ocultar</v>
      </c>
      <c r="M82" s="102"/>
      <c r="N82" s="102"/>
      <c r="O82" s="102"/>
      <c r="R82" s="157" t="n">
        <f aca="false">IF(B82=0,R81,IF(ISNONTEXT(B82)=TRUE(),INT(B82),INT(LEFT(B82,FIND(".",B82)-1))))</f>
        <v>3</v>
      </c>
      <c r="S82" s="157" t="str">
        <f aca="false">IF(S83=1,1,IF(B82&lt;&gt;0,1,IF(C82&lt;&gt;0,1,IF(D82&lt;&gt;0,1,IF(E82&lt;&gt;0,1,"")))))</f>
        <v/>
      </c>
      <c r="T82" s="157" t="str">
        <f aca="false">IF(R82=0," ",IF(R82&lt;&gt;R81,R82," "))</f>
        <v> </v>
      </c>
      <c r="U82" s="180"/>
      <c r="V82" s="75" t="e">
        <f aca="false">IF(R82&lt;&gt;T82,(IF(J82="",H82*(INFORMAÇÕES!$Q$79/INFORMAÇÕES!$Q$82),IF(J82="R",H82,0))),0)</f>
        <v>#DIV/0!</v>
      </c>
      <c r="W82" s="75" t="e">
        <f aca="false">IF(R82&lt;&gt;T82,(IF(J82="",H82*(INFORMAÇÕES!$Q$80/INFORMAÇÕES!$Q$82),IF(J82="C",H82,0))),0)</f>
        <v>#DIV/0!</v>
      </c>
      <c r="X82" s="75" t="n">
        <f aca="false">IF(R82&lt;&gt;T82,(IF(J82="",H82*INFORMAÇÕES!$U$115,IF(J82="CF",H82,0))),0)</f>
        <v>0</v>
      </c>
      <c r="Y82" s="75" t="n">
        <f aca="false">IF(R82&lt;&gt;T82,(IF(J82="",H82*INFORMAÇÕES!$U$116,IF(J82="O",H82,0))),0)</f>
        <v>0</v>
      </c>
      <c r="Z82" s="75" t="n">
        <f aca="false">IF(E82&lt;&gt;0,H82,0)</f>
        <v>0</v>
      </c>
    </row>
    <row r="83" s="174" customFormat="true" ht="14.25" hidden="false" customHeight="true" outlineLevel="0" collapsed="false">
      <c r="A83" s="159" t="n">
        <v>72</v>
      </c>
      <c r="B83" s="160" t="n">
        <f aca="false">'ORÇ.GLOBAL REF.'!B83</f>
        <v>0</v>
      </c>
      <c r="C83" s="536" t="n">
        <f aca="false">'ORÇ.GLOBAL REF.'!C83</f>
        <v>0</v>
      </c>
      <c r="D83" s="162" t="n">
        <f aca="false">'ORÇ.GLOBAL REF.'!D83</f>
        <v>0</v>
      </c>
      <c r="E83" s="162" t="n">
        <f aca="false">'ORÇ.GLOBAL REF.'!E83</f>
        <v>0</v>
      </c>
      <c r="F83" s="537"/>
      <c r="G83" s="163" t="n">
        <f aca="false">ROUND(F83,2)</f>
        <v>0</v>
      </c>
      <c r="H83" s="163" t="n">
        <f aca="false">IF('ORÇ.GLOBAL P CAIXA'!K83="EXEC.",0,IF(E83&lt;&gt;0,ROUND(E83*G83,2),IF(Z83=0,(SUMIF('ORÇ.GLOBAL REF.'!$S$12:$S$1011,B83,$Z$12:$Z$1011)),Z83)))</f>
        <v>0</v>
      </c>
      <c r="I83" s="538" t="str">
        <f aca="false">'ORÇ.GLOBAL REF.'!H83</f>
        <v/>
      </c>
      <c r="J83" s="163" t="str">
        <f aca="false">'ORÇ.GLOBAL REF.'!I83</f>
        <v/>
      </c>
      <c r="K83" s="539" t="str">
        <f aca="false">'ORÇ.GLOBAL REF.'!J83</f>
        <v/>
      </c>
      <c r="L83" s="168" t="str">
        <f aca="false">IF(B83&gt;0,"ok","ocultar")</f>
        <v>ocultar</v>
      </c>
      <c r="M83" s="102"/>
      <c r="N83" s="102"/>
      <c r="O83" s="102"/>
      <c r="R83" s="157" t="n">
        <f aca="false">IF(B83=0,R82,IF(ISNONTEXT(B83)=TRUE(),INT(B83),INT(LEFT(B83,FIND(".",B83)-1))))</f>
        <v>3</v>
      </c>
      <c r="S83" s="157" t="str">
        <f aca="false">IF(S84=1,1,IF(B83&lt;&gt;0,1,IF(C83&lt;&gt;0,1,IF(D83&lt;&gt;0,1,IF(E83&lt;&gt;0,1,"")))))</f>
        <v/>
      </c>
      <c r="T83" s="157" t="str">
        <f aca="false">IF(R83=0," ",IF(R83&lt;&gt;R82,R83," "))</f>
        <v> </v>
      </c>
      <c r="U83" s="180"/>
      <c r="V83" s="75" t="e">
        <f aca="false">IF(R83&lt;&gt;T83,(IF(J83="",H83*(INFORMAÇÕES!$Q$79/INFORMAÇÕES!$Q$82),IF(J83="R",H83,0))),0)</f>
        <v>#DIV/0!</v>
      </c>
      <c r="W83" s="75" t="e">
        <f aca="false">IF(R83&lt;&gt;T83,(IF(J83="",H83*(INFORMAÇÕES!$Q$80/INFORMAÇÕES!$Q$82),IF(J83="C",H83,0))),0)</f>
        <v>#DIV/0!</v>
      </c>
      <c r="X83" s="75" t="n">
        <f aca="false">IF(R83&lt;&gt;T83,(IF(J83="",H83*INFORMAÇÕES!$U$115,IF(J83="CF",H83,0))),0)</f>
        <v>0</v>
      </c>
      <c r="Y83" s="75" t="n">
        <f aca="false">IF(R83&lt;&gt;T83,(IF(J83="",H83*INFORMAÇÕES!$U$116,IF(J83="O",H83,0))),0)</f>
        <v>0</v>
      </c>
      <c r="Z83" s="75" t="n">
        <f aca="false">IF(E83&lt;&gt;0,H83,0)</f>
        <v>0</v>
      </c>
    </row>
    <row r="84" s="174" customFormat="true" ht="14.25" hidden="false" customHeight="true" outlineLevel="0" collapsed="false">
      <c r="A84" s="159" t="n">
        <v>73</v>
      </c>
      <c r="B84" s="160" t="n">
        <f aca="false">'ORÇ.GLOBAL REF.'!B84</f>
        <v>0</v>
      </c>
      <c r="C84" s="536" t="n">
        <f aca="false">'ORÇ.GLOBAL REF.'!C84</f>
        <v>0</v>
      </c>
      <c r="D84" s="162" t="n">
        <f aca="false">'ORÇ.GLOBAL REF.'!D84</f>
        <v>0</v>
      </c>
      <c r="E84" s="162" t="n">
        <f aca="false">'ORÇ.GLOBAL REF.'!E84</f>
        <v>0</v>
      </c>
      <c r="F84" s="537"/>
      <c r="G84" s="163" t="n">
        <f aca="false">ROUND(F84,2)</f>
        <v>0</v>
      </c>
      <c r="H84" s="163" t="n">
        <f aca="false">IF('ORÇ.GLOBAL P CAIXA'!K84="EXEC.",0,IF(E84&lt;&gt;0,ROUND(E84*G84,2),IF(Z84=0,(SUMIF('ORÇ.GLOBAL REF.'!$S$12:$S$1011,B84,$Z$12:$Z$1011)),Z84)))</f>
        <v>0</v>
      </c>
      <c r="I84" s="538" t="str">
        <f aca="false">'ORÇ.GLOBAL REF.'!H84</f>
        <v/>
      </c>
      <c r="J84" s="163" t="str">
        <f aca="false">'ORÇ.GLOBAL REF.'!I84</f>
        <v/>
      </c>
      <c r="K84" s="539" t="str">
        <f aca="false">'ORÇ.GLOBAL REF.'!J84</f>
        <v/>
      </c>
      <c r="L84" s="168" t="str">
        <f aca="false">IF(B84&gt;0,"ok","ocultar")</f>
        <v>ocultar</v>
      </c>
      <c r="M84" s="102"/>
      <c r="N84" s="102"/>
      <c r="O84" s="102"/>
      <c r="R84" s="157" t="n">
        <f aca="false">IF(B84=0,R83,IF(ISNONTEXT(B84)=TRUE(),INT(B84),INT(LEFT(B84,FIND(".",B84)-1))))</f>
        <v>3</v>
      </c>
      <c r="S84" s="157" t="str">
        <f aca="false">IF(S85=1,1,IF(B84&lt;&gt;0,1,IF(C84&lt;&gt;0,1,IF(D84&lt;&gt;0,1,IF(E84&lt;&gt;0,1,"")))))</f>
        <v/>
      </c>
      <c r="T84" s="157" t="str">
        <f aca="false">IF(R84=0," ",IF(R84&lt;&gt;R83,R84," "))</f>
        <v> </v>
      </c>
      <c r="U84" s="180"/>
      <c r="V84" s="75" t="e">
        <f aca="false">IF(R84&lt;&gt;T84,(IF(J84="",H84*(INFORMAÇÕES!$Q$79/INFORMAÇÕES!$Q$82),IF(J84="R",H84,0))),0)</f>
        <v>#DIV/0!</v>
      </c>
      <c r="W84" s="75" t="e">
        <f aca="false">IF(R84&lt;&gt;T84,(IF(J84="",H84*(INFORMAÇÕES!$Q$80/INFORMAÇÕES!$Q$82),IF(J84="C",H84,0))),0)</f>
        <v>#DIV/0!</v>
      </c>
      <c r="X84" s="75" t="n">
        <f aca="false">IF(R84&lt;&gt;T84,(IF(J84="",H84*INFORMAÇÕES!$U$115,IF(J84="CF",H84,0))),0)</f>
        <v>0</v>
      </c>
      <c r="Y84" s="75" t="n">
        <f aca="false">IF(R84&lt;&gt;T84,(IF(J84="",H84*INFORMAÇÕES!$U$116,IF(J84="O",H84,0))),0)</f>
        <v>0</v>
      </c>
      <c r="Z84" s="75" t="n">
        <f aca="false">IF(E84&lt;&gt;0,H84,0)</f>
        <v>0</v>
      </c>
    </row>
    <row r="85" s="174" customFormat="true" ht="14.25" hidden="false" customHeight="true" outlineLevel="0" collapsed="false">
      <c r="A85" s="159" t="n">
        <v>74</v>
      </c>
      <c r="B85" s="160" t="n">
        <f aca="false">'ORÇ.GLOBAL REF.'!B85</f>
        <v>0</v>
      </c>
      <c r="C85" s="536" t="n">
        <f aca="false">'ORÇ.GLOBAL REF.'!C85</f>
        <v>0</v>
      </c>
      <c r="D85" s="162" t="n">
        <f aca="false">'ORÇ.GLOBAL REF.'!D85</f>
        <v>0</v>
      </c>
      <c r="E85" s="162" t="n">
        <f aca="false">'ORÇ.GLOBAL REF.'!E85</f>
        <v>0</v>
      </c>
      <c r="F85" s="537"/>
      <c r="G85" s="163" t="n">
        <f aca="false">ROUND(F85,2)</f>
        <v>0</v>
      </c>
      <c r="H85" s="163" t="n">
        <f aca="false">IF('ORÇ.GLOBAL P CAIXA'!K85="EXEC.",0,IF(E85&lt;&gt;0,ROUND(E85*G85,2),IF(Z85=0,(SUMIF('ORÇ.GLOBAL REF.'!$S$12:$S$1011,B85,$Z$12:$Z$1011)),Z85)))</f>
        <v>0</v>
      </c>
      <c r="I85" s="538" t="str">
        <f aca="false">'ORÇ.GLOBAL REF.'!H85</f>
        <v/>
      </c>
      <c r="J85" s="163" t="str">
        <f aca="false">'ORÇ.GLOBAL REF.'!I85</f>
        <v/>
      </c>
      <c r="K85" s="539" t="str">
        <f aca="false">'ORÇ.GLOBAL REF.'!J85</f>
        <v/>
      </c>
      <c r="L85" s="168" t="str">
        <f aca="false">IF(B85&gt;0,"ok","ocultar")</f>
        <v>ocultar</v>
      </c>
      <c r="M85" s="102"/>
      <c r="N85" s="102"/>
      <c r="O85" s="102"/>
      <c r="R85" s="157" t="n">
        <f aca="false">IF(B85=0,R84,IF(ISNONTEXT(B85)=TRUE(),INT(B85),INT(LEFT(B85,FIND(".",B85)-1))))</f>
        <v>3</v>
      </c>
      <c r="S85" s="157" t="str">
        <f aca="false">IF(S86=1,1,IF(B85&lt;&gt;0,1,IF(C85&lt;&gt;0,1,IF(D85&lt;&gt;0,1,IF(E85&lt;&gt;0,1,"")))))</f>
        <v/>
      </c>
      <c r="T85" s="157" t="str">
        <f aca="false">IF(R85=0," ",IF(R85&lt;&gt;R84,R85," "))</f>
        <v> </v>
      </c>
      <c r="U85" s="180"/>
      <c r="V85" s="75" t="e">
        <f aca="false">IF(R85&lt;&gt;T85,(IF(J85="",H85*(INFORMAÇÕES!$Q$79/INFORMAÇÕES!$Q$82),IF(J85="R",H85,0))),0)</f>
        <v>#DIV/0!</v>
      </c>
      <c r="W85" s="75" t="e">
        <f aca="false">IF(R85&lt;&gt;T85,(IF(J85="",H85*(INFORMAÇÕES!$Q$80/INFORMAÇÕES!$Q$82),IF(J85="C",H85,0))),0)</f>
        <v>#DIV/0!</v>
      </c>
      <c r="X85" s="75" t="n">
        <f aca="false">IF(R85&lt;&gt;T85,(IF(J85="",H85*INFORMAÇÕES!$U$115,IF(J85="CF",H85,0))),0)</f>
        <v>0</v>
      </c>
      <c r="Y85" s="75" t="n">
        <f aca="false">IF(R85&lt;&gt;T85,(IF(J85="",H85*INFORMAÇÕES!$U$116,IF(J85="O",H85,0))),0)</f>
        <v>0</v>
      </c>
      <c r="Z85" s="75" t="n">
        <f aca="false">IF(E85&lt;&gt;0,H85,0)</f>
        <v>0</v>
      </c>
    </row>
    <row r="86" s="174" customFormat="true" ht="14.25" hidden="false" customHeight="true" outlineLevel="0" collapsed="false">
      <c r="A86" s="159" t="n">
        <v>75</v>
      </c>
      <c r="B86" s="160" t="n">
        <f aca="false">'ORÇ.GLOBAL REF.'!B86</f>
        <v>0</v>
      </c>
      <c r="C86" s="536" t="n">
        <f aca="false">'ORÇ.GLOBAL REF.'!C86</f>
        <v>0</v>
      </c>
      <c r="D86" s="162" t="n">
        <f aca="false">'ORÇ.GLOBAL REF.'!D86</f>
        <v>0</v>
      </c>
      <c r="E86" s="162" t="n">
        <f aca="false">'ORÇ.GLOBAL REF.'!E86</f>
        <v>0</v>
      </c>
      <c r="F86" s="537"/>
      <c r="G86" s="163" t="n">
        <f aca="false">ROUND(F86,2)</f>
        <v>0</v>
      </c>
      <c r="H86" s="163" t="n">
        <f aca="false">IF('ORÇ.GLOBAL P CAIXA'!K86="EXEC.",0,IF(E86&lt;&gt;0,ROUND(E86*G86,2),IF(Z86=0,(SUMIF('ORÇ.GLOBAL REF.'!$S$12:$S$1011,B86,$Z$12:$Z$1011)),Z86)))</f>
        <v>0</v>
      </c>
      <c r="I86" s="538" t="str">
        <f aca="false">'ORÇ.GLOBAL REF.'!H86</f>
        <v/>
      </c>
      <c r="J86" s="163" t="str">
        <f aca="false">'ORÇ.GLOBAL REF.'!I86</f>
        <v/>
      </c>
      <c r="K86" s="539" t="str">
        <f aca="false">'ORÇ.GLOBAL REF.'!J86</f>
        <v/>
      </c>
      <c r="L86" s="168" t="str">
        <f aca="false">IF(B86&gt;0,"ok","ocultar")</f>
        <v>ocultar</v>
      </c>
      <c r="M86" s="102"/>
      <c r="N86" s="102"/>
      <c r="O86" s="102"/>
      <c r="R86" s="157" t="n">
        <f aca="false">IF(B86=0,R85,IF(ISNONTEXT(B86)=TRUE(),INT(B86),INT(LEFT(B86,FIND(".",B86)-1))))</f>
        <v>3</v>
      </c>
      <c r="S86" s="157" t="str">
        <f aca="false">IF(S87=1,1,IF(B86&lt;&gt;0,1,IF(C86&lt;&gt;0,1,IF(D86&lt;&gt;0,1,IF(E86&lt;&gt;0,1,"")))))</f>
        <v/>
      </c>
      <c r="T86" s="157" t="str">
        <f aca="false">IF(R86=0," ",IF(R86&lt;&gt;R85,R86," "))</f>
        <v> </v>
      </c>
      <c r="U86" s="180"/>
      <c r="V86" s="75" t="e">
        <f aca="false">IF(R86&lt;&gt;T86,(IF(J86="",H86*(INFORMAÇÕES!$Q$79/INFORMAÇÕES!$Q$82),IF(J86="R",H86,0))),0)</f>
        <v>#DIV/0!</v>
      </c>
      <c r="W86" s="75" t="e">
        <f aca="false">IF(R86&lt;&gt;T86,(IF(J86="",H86*(INFORMAÇÕES!$Q$80/INFORMAÇÕES!$Q$82),IF(J86="C",H86,0))),0)</f>
        <v>#DIV/0!</v>
      </c>
      <c r="X86" s="75" t="n">
        <f aca="false">IF(R86&lt;&gt;T86,(IF(J86="",H86*INFORMAÇÕES!$U$115,IF(J86="CF",H86,0))),0)</f>
        <v>0</v>
      </c>
      <c r="Y86" s="75" t="n">
        <f aca="false">IF(R86&lt;&gt;T86,(IF(J86="",H86*INFORMAÇÕES!$U$116,IF(J86="O",H86,0))),0)</f>
        <v>0</v>
      </c>
      <c r="Z86" s="75" t="n">
        <f aca="false">IF(E86&lt;&gt;0,H86,0)</f>
        <v>0</v>
      </c>
    </row>
    <row r="87" s="174" customFormat="true" ht="14.25" hidden="false" customHeight="true" outlineLevel="0" collapsed="false">
      <c r="A87" s="159" t="n">
        <v>76</v>
      </c>
      <c r="B87" s="160" t="n">
        <f aca="false">'ORÇ.GLOBAL REF.'!B87</f>
        <v>0</v>
      </c>
      <c r="C87" s="536" t="n">
        <f aca="false">'ORÇ.GLOBAL REF.'!C87</f>
        <v>0</v>
      </c>
      <c r="D87" s="162" t="n">
        <f aca="false">'ORÇ.GLOBAL REF.'!D87</f>
        <v>0</v>
      </c>
      <c r="E87" s="162" t="n">
        <f aca="false">'ORÇ.GLOBAL REF.'!E87</f>
        <v>0</v>
      </c>
      <c r="F87" s="537"/>
      <c r="G87" s="163" t="n">
        <f aca="false">ROUND(F87,2)</f>
        <v>0</v>
      </c>
      <c r="H87" s="163" t="n">
        <f aca="false">IF('ORÇ.GLOBAL P CAIXA'!K87="EXEC.",0,IF(E87&lt;&gt;0,ROUND(E87*G87,2),IF(Z87=0,(SUMIF('ORÇ.GLOBAL REF.'!$S$12:$S$1011,B87,$Z$12:$Z$1011)),Z87)))</f>
        <v>0</v>
      </c>
      <c r="I87" s="538" t="str">
        <f aca="false">'ORÇ.GLOBAL REF.'!H87</f>
        <v/>
      </c>
      <c r="J87" s="163" t="str">
        <f aca="false">'ORÇ.GLOBAL REF.'!I87</f>
        <v/>
      </c>
      <c r="K87" s="539" t="str">
        <f aca="false">'ORÇ.GLOBAL REF.'!J87</f>
        <v/>
      </c>
      <c r="L87" s="168" t="str">
        <f aca="false">IF(B87&gt;0,"ok","ocultar")</f>
        <v>ocultar</v>
      </c>
      <c r="M87" s="102"/>
      <c r="N87" s="102"/>
      <c r="O87" s="102"/>
      <c r="R87" s="157" t="n">
        <f aca="false">IF(B87=0,R86,IF(ISNONTEXT(B87)=TRUE(),INT(B87),INT(LEFT(B87,FIND(".",B87)-1))))</f>
        <v>3</v>
      </c>
      <c r="S87" s="157" t="str">
        <f aca="false">IF(S88=1,1,IF(B87&lt;&gt;0,1,IF(C87&lt;&gt;0,1,IF(D87&lt;&gt;0,1,IF(E87&lt;&gt;0,1,"")))))</f>
        <v/>
      </c>
      <c r="T87" s="157" t="str">
        <f aca="false">IF(R87=0," ",IF(R87&lt;&gt;R86,R87," "))</f>
        <v> </v>
      </c>
      <c r="U87" s="180"/>
      <c r="V87" s="75" t="e">
        <f aca="false">IF(R87&lt;&gt;T87,(IF(J87="",H87*(INFORMAÇÕES!$Q$79/INFORMAÇÕES!$Q$82),IF(J87="R",H87,0))),0)</f>
        <v>#DIV/0!</v>
      </c>
      <c r="W87" s="75" t="e">
        <f aca="false">IF(R87&lt;&gt;T87,(IF(J87="",H87*(INFORMAÇÕES!$Q$80/INFORMAÇÕES!$Q$82),IF(J87="C",H87,0))),0)</f>
        <v>#DIV/0!</v>
      </c>
      <c r="X87" s="75" t="n">
        <f aca="false">IF(R87&lt;&gt;T87,(IF(J87="",H87*INFORMAÇÕES!$U$115,IF(J87="CF",H87,0))),0)</f>
        <v>0</v>
      </c>
      <c r="Y87" s="75" t="n">
        <f aca="false">IF(R87&lt;&gt;T87,(IF(J87="",H87*INFORMAÇÕES!$U$116,IF(J87="O",H87,0))),0)</f>
        <v>0</v>
      </c>
      <c r="Z87" s="75" t="n">
        <f aca="false">IF(E87&lt;&gt;0,H87,0)</f>
        <v>0</v>
      </c>
    </row>
    <row r="88" s="174" customFormat="true" ht="14.25" hidden="false" customHeight="true" outlineLevel="0" collapsed="false">
      <c r="A88" s="159" t="n">
        <v>77</v>
      </c>
      <c r="B88" s="160" t="n">
        <f aca="false">'ORÇ.GLOBAL REF.'!B88</f>
        <v>0</v>
      </c>
      <c r="C88" s="536" t="n">
        <f aca="false">'ORÇ.GLOBAL REF.'!C88</f>
        <v>0</v>
      </c>
      <c r="D88" s="162" t="n">
        <f aca="false">'ORÇ.GLOBAL REF.'!D88</f>
        <v>0</v>
      </c>
      <c r="E88" s="162" t="n">
        <f aca="false">'ORÇ.GLOBAL REF.'!E88</f>
        <v>0</v>
      </c>
      <c r="F88" s="537"/>
      <c r="G88" s="163" t="n">
        <f aca="false">ROUND(F88,2)</f>
        <v>0</v>
      </c>
      <c r="H88" s="163" t="n">
        <f aca="false">IF('ORÇ.GLOBAL P CAIXA'!K88="EXEC.",0,IF(E88&lt;&gt;0,ROUND(E88*G88,2),IF(Z88=0,(SUMIF('ORÇ.GLOBAL REF.'!$S$12:$S$1011,B88,$Z$12:$Z$1011)),Z88)))</f>
        <v>0</v>
      </c>
      <c r="I88" s="538" t="str">
        <f aca="false">'ORÇ.GLOBAL REF.'!H88</f>
        <v/>
      </c>
      <c r="J88" s="163" t="str">
        <f aca="false">'ORÇ.GLOBAL REF.'!I88</f>
        <v/>
      </c>
      <c r="K88" s="539" t="str">
        <f aca="false">'ORÇ.GLOBAL REF.'!J88</f>
        <v/>
      </c>
      <c r="L88" s="168" t="str">
        <f aca="false">IF(B88&gt;0,"ok","ocultar")</f>
        <v>ocultar</v>
      </c>
      <c r="M88" s="102"/>
      <c r="N88" s="102"/>
      <c r="O88" s="102"/>
      <c r="R88" s="157" t="n">
        <f aca="false">IF(B88=0,R87,IF(ISNONTEXT(B88)=TRUE(),INT(B88),INT(LEFT(B88,FIND(".",B88)-1))))</f>
        <v>3</v>
      </c>
      <c r="S88" s="157" t="str">
        <f aca="false">IF(S89=1,1,IF(B88&lt;&gt;0,1,IF(C88&lt;&gt;0,1,IF(D88&lt;&gt;0,1,IF(E88&lt;&gt;0,1,"")))))</f>
        <v/>
      </c>
      <c r="T88" s="157" t="str">
        <f aca="false">IF(R88=0," ",IF(R88&lt;&gt;R87,R88," "))</f>
        <v> </v>
      </c>
      <c r="U88" s="180"/>
      <c r="V88" s="75" t="e">
        <f aca="false">IF(R88&lt;&gt;T88,(IF(J88="",H88*(INFORMAÇÕES!$Q$79/INFORMAÇÕES!$Q$82),IF(J88="R",H88,0))),0)</f>
        <v>#DIV/0!</v>
      </c>
      <c r="W88" s="75" t="e">
        <f aca="false">IF(R88&lt;&gt;T88,(IF(J88="",H88*(INFORMAÇÕES!$Q$80/INFORMAÇÕES!$Q$82),IF(J88="C",H88,0))),0)</f>
        <v>#DIV/0!</v>
      </c>
      <c r="X88" s="75" t="n">
        <f aca="false">IF(R88&lt;&gt;T88,(IF(J88="",H88*INFORMAÇÕES!$U$115,IF(J88="CF",H88,0))),0)</f>
        <v>0</v>
      </c>
      <c r="Y88" s="75" t="n">
        <f aca="false">IF(R88&lt;&gt;T88,(IF(J88="",H88*INFORMAÇÕES!$U$116,IF(J88="O",H88,0))),0)</f>
        <v>0</v>
      </c>
      <c r="Z88" s="75" t="n">
        <f aca="false">IF(E88&lt;&gt;0,H88,0)</f>
        <v>0</v>
      </c>
    </row>
    <row r="89" s="174" customFormat="true" ht="14.25" hidden="false" customHeight="true" outlineLevel="0" collapsed="false">
      <c r="A89" s="159" t="n">
        <v>78</v>
      </c>
      <c r="B89" s="160" t="n">
        <f aca="false">'ORÇ.GLOBAL REF.'!B89</f>
        <v>0</v>
      </c>
      <c r="C89" s="536" t="n">
        <f aca="false">'ORÇ.GLOBAL REF.'!C89</f>
        <v>0</v>
      </c>
      <c r="D89" s="162" t="n">
        <f aca="false">'ORÇ.GLOBAL REF.'!D89</f>
        <v>0</v>
      </c>
      <c r="E89" s="162" t="n">
        <f aca="false">'ORÇ.GLOBAL REF.'!E89</f>
        <v>0</v>
      </c>
      <c r="F89" s="537"/>
      <c r="G89" s="163" t="n">
        <f aca="false">ROUND(F89,2)</f>
        <v>0</v>
      </c>
      <c r="H89" s="163" t="n">
        <f aca="false">IF('ORÇ.GLOBAL P CAIXA'!K89="EXEC.",0,IF(E89&lt;&gt;0,ROUND(E89*G89,2),IF(Z89=0,(SUMIF('ORÇ.GLOBAL REF.'!$S$12:$S$1011,B89,$Z$12:$Z$1011)),Z89)))</f>
        <v>0</v>
      </c>
      <c r="I89" s="538" t="str">
        <f aca="false">'ORÇ.GLOBAL REF.'!H89</f>
        <v/>
      </c>
      <c r="J89" s="163" t="str">
        <f aca="false">'ORÇ.GLOBAL REF.'!I89</f>
        <v/>
      </c>
      <c r="K89" s="539" t="str">
        <f aca="false">'ORÇ.GLOBAL REF.'!J89</f>
        <v/>
      </c>
      <c r="L89" s="168" t="str">
        <f aca="false">IF(B89&gt;0,"ok","ocultar")</f>
        <v>ocultar</v>
      </c>
      <c r="M89" s="102"/>
      <c r="N89" s="102"/>
      <c r="O89" s="102"/>
      <c r="R89" s="157" t="n">
        <f aca="false">IF(B89=0,R88,IF(ISNONTEXT(B89)=TRUE(),INT(B89),INT(LEFT(B89,FIND(".",B89)-1))))</f>
        <v>3</v>
      </c>
      <c r="S89" s="157" t="str">
        <f aca="false">IF(S90=1,1,IF(B89&lt;&gt;0,1,IF(C89&lt;&gt;0,1,IF(D89&lt;&gt;0,1,IF(E89&lt;&gt;0,1,"")))))</f>
        <v/>
      </c>
      <c r="T89" s="157" t="str">
        <f aca="false">IF(R89=0," ",IF(R89&lt;&gt;R88,R89," "))</f>
        <v> </v>
      </c>
      <c r="U89" s="180"/>
      <c r="V89" s="75" t="e">
        <f aca="false">IF(R89&lt;&gt;T89,(IF(J89="",H89*(INFORMAÇÕES!$Q$79/INFORMAÇÕES!$Q$82),IF(J89="R",H89,0))),0)</f>
        <v>#DIV/0!</v>
      </c>
      <c r="W89" s="75" t="e">
        <f aca="false">IF(R89&lt;&gt;T89,(IF(J89="",H89*(INFORMAÇÕES!$Q$80/INFORMAÇÕES!$Q$82),IF(J89="C",H89,0))),0)</f>
        <v>#DIV/0!</v>
      </c>
      <c r="X89" s="75" t="n">
        <f aca="false">IF(R89&lt;&gt;T89,(IF(J89="",H89*INFORMAÇÕES!$U$115,IF(J89="CF",H89,0))),0)</f>
        <v>0</v>
      </c>
      <c r="Y89" s="75" t="n">
        <f aca="false">IF(R89&lt;&gt;T89,(IF(J89="",H89*INFORMAÇÕES!$U$116,IF(J89="O",H89,0))),0)</f>
        <v>0</v>
      </c>
      <c r="Z89" s="75" t="n">
        <f aca="false">IF(E89&lt;&gt;0,H89,0)</f>
        <v>0</v>
      </c>
    </row>
    <row r="90" s="174" customFormat="true" ht="14.25" hidden="false" customHeight="true" outlineLevel="0" collapsed="false">
      <c r="A90" s="159" t="n">
        <v>79</v>
      </c>
      <c r="B90" s="160" t="n">
        <f aca="false">'ORÇ.GLOBAL REF.'!B90</f>
        <v>0</v>
      </c>
      <c r="C90" s="536" t="n">
        <f aca="false">'ORÇ.GLOBAL REF.'!C90</f>
        <v>0</v>
      </c>
      <c r="D90" s="162" t="n">
        <f aca="false">'ORÇ.GLOBAL REF.'!D90</f>
        <v>0</v>
      </c>
      <c r="E90" s="162" t="n">
        <f aca="false">'ORÇ.GLOBAL REF.'!E90</f>
        <v>0</v>
      </c>
      <c r="F90" s="537"/>
      <c r="G90" s="163" t="n">
        <f aca="false">ROUND(F90,2)</f>
        <v>0</v>
      </c>
      <c r="H90" s="163" t="n">
        <f aca="false">IF('ORÇ.GLOBAL P CAIXA'!K90="EXEC.",0,IF(E90&lt;&gt;0,ROUND(E90*G90,2),IF(Z90=0,(SUMIF('ORÇ.GLOBAL REF.'!$S$12:$S$1011,B90,$Z$12:$Z$1011)),Z90)))</f>
        <v>0</v>
      </c>
      <c r="I90" s="538" t="str">
        <f aca="false">'ORÇ.GLOBAL REF.'!H90</f>
        <v/>
      </c>
      <c r="J90" s="163" t="str">
        <f aca="false">'ORÇ.GLOBAL REF.'!I90</f>
        <v/>
      </c>
      <c r="K90" s="539" t="str">
        <f aca="false">'ORÇ.GLOBAL REF.'!J90</f>
        <v/>
      </c>
      <c r="L90" s="168" t="str">
        <f aca="false">IF(B90&gt;0,"ok","ocultar")</f>
        <v>ocultar</v>
      </c>
      <c r="M90" s="102"/>
      <c r="N90" s="102"/>
      <c r="O90" s="102"/>
      <c r="R90" s="157" t="n">
        <f aca="false">IF(B90=0,R89,IF(ISNONTEXT(B90)=TRUE(),INT(B90),INT(LEFT(B90,FIND(".",B90)-1))))</f>
        <v>3</v>
      </c>
      <c r="S90" s="157" t="str">
        <f aca="false">IF(S91=1,1,IF(B90&lt;&gt;0,1,IF(C90&lt;&gt;0,1,IF(D90&lt;&gt;0,1,IF(E90&lt;&gt;0,1,"")))))</f>
        <v/>
      </c>
      <c r="T90" s="157" t="str">
        <f aca="false">IF(R90=0," ",IF(R90&lt;&gt;R89,R90," "))</f>
        <v> </v>
      </c>
      <c r="U90" s="180"/>
      <c r="V90" s="75" t="e">
        <f aca="false">IF(R90&lt;&gt;T90,(IF(J90="",H90*(INFORMAÇÕES!$Q$79/INFORMAÇÕES!$Q$82),IF(J90="R",H90,0))),0)</f>
        <v>#DIV/0!</v>
      </c>
      <c r="W90" s="75" t="e">
        <f aca="false">IF(R90&lt;&gt;T90,(IF(J90="",H90*(INFORMAÇÕES!$Q$80/INFORMAÇÕES!$Q$82),IF(J90="C",H90,0))),0)</f>
        <v>#DIV/0!</v>
      </c>
      <c r="X90" s="75" t="n">
        <f aca="false">IF(R90&lt;&gt;T90,(IF(J90="",H90*INFORMAÇÕES!$U$115,IF(J90="CF",H90,0))),0)</f>
        <v>0</v>
      </c>
      <c r="Y90" s="75" t="n">
        <f aca="false">IF(R90&lt;&gt;T90,(IF(J90="",H90*INFORMAÇÕES!$U$116,IF(J90="O",H90,0))),0)</f>
        <v>0</v>
      </c>
      <c r="Z90" s="75" t="n">
        <f aca="false">IF(E90&lt;&gt;0,H90,0)</f>
        <v>0</v>
      </c>
    </row>
    <row r="91" s="174" customFormat="true" ht="14.25" hidden="false" customHeight="true" outlineLevel="0" collapsed="false">
      <c r="A91" s="159" t="n">
        <v>80</v>
      </c>
      <c r="B91" s="160" t="n">
        <f aca="false">'ORÇ.GLOBAL REF.'!B91</f>
        <v>0</v>
      </c>
      <c r="C91" s="536" t="n">
        <f aca="false">'ORÇ.GLOBAL REF.'!C91</f>
        <v>0</v>
      </c>
      <c r="D91" s="162" t="n">
        <f aca="false">'ORÇ.GLOBAL REF.'!D91</f>
        <v>0</v>
      </c>
      <c r="E91" s="162" t="n">
        <f aca="false">'ORÇ.GLOBAL REF.'!E91</f>
        <v>0</v>
      </c>
      <c r="F91" s="537"/>
      <c r="G91" s="163" t="n">
        <f aca="false">ROUND(F91,2)</f>
        <v>0</v>
      </c>
      <c r="H91" s="163" t="n">
        <f aca="false">IF('ORÇ.GLOBAL P CAIXA'!K91="EXEC.",0,IF(E91&lt;&gt;0,ROUND(E91*G91,2),IF(Z91=0,(SUMIF('ORÇ.GLOBAL REF.'!$S$12:$S$1011,B91,$Z$12:$Z$1011)),Z91)))</f>
        <v>0</v>
      </c>
      <c r="I91" s="538" t="str">
        <f aca="false">'ORÇ.GLOBAL REF.'!H91</f>
        <v/>
      </c>
      <c r="J91" s="163" t="str">
        <f aca="false">'ORÇ.GLOBAL REF.'!I91</f>
        <v/>
      </c>
      <c r="K91" s="539" t="str">
        <f aca="false">'ORÇ.GLOBAL REF.'!J91</f>
        <v/>
      </c>
      <c r="L91" s="168" t="str">
        <f aca="false">IF(B91&gt;0,"ok","ocultar")</f>
        <v>ocultar</v>
      </c>
      <c r="M91" s="102"/>
      <c r="N91" s="102"/>
      <c r="O91" s="102"/>
      <c r="R91" s="157" t="n">
        <f aca="false">IF(B91=0,R90,IF(ISNONTEXT(B91)=TRUE(),INT(B91),INT(LEFT(B91,FIND(".",B91)-1))))</f>
        <v>3</v>
      </c>
      <c r="S91" s="157" t="str">
        <f aca="false">IF(S92=1,1,IF(B91&lt;&gt;0,1,IF(C91&lt;&gt;0,1,IF(D91&lt;&gt;0,1,IF(E91&lt;&gt;0,1,"")))))</f>
        <v/>
      </c>
      <c r="T91" s="157" t="str">
        <f aca="false">IF(R91=0," ",IF(R91&lt;&gt;R90,R91," "))</f>
        <v> </v>
      </c>
      <c r="U91" s="180"/>
      <c r="V91" s="75" t="e">
        <f aca="false">IF(R91&lt;&gt;T91,(IF(J91="",H91*(INFORMAÇÕES!$Q$79/INFORMAÇÕES!$Q$82),IF(J91="R",H91,0))),0)</f>
        <v>#DIV/0!</v>
      </c>
      <c r="W91" s="75" t="e">
        <f aca="false">IF(R91&lt;&gt;T91,(IF(J91="",H91*(INFORMAÇÕES!$Q$80/INFORMAÇÕES!$Q$82),IF(J91="C",H91,0))),0)</f>
        <v>#DIV/0!</v>
      </c>
      <c r="X91" s="75" t="n">
        <f aca="false">IF(R91&lt;&gt;T91,(IF(J91="",H91*INFORMAÇÕES!$U$115,IF(J91="CF",H91,0))),0)</f>
        <v>0</v>
      </c>
      <c r="Y91" s="75" t="n">
        <f aca="false">IF(R91&lt;&gt;T91,(IF(J91="",H91*INFORMAÇÕES!$U$116,IF(J91="O",H91,0))),0)</f>
        <v>0</v>
      </c>
      <c r="Z91" s="75" t="n">
        <f aca="false">IF(E91&lt;&gt;0,H91,0)</f>
        <v>0</v>
      </c>
    </row>
    <row r="92" s="174" customFormat="true" ht="14.25" hidden="false" customHeight="true" outlineLevel="0" collapsed="false">
      <c r="A92" s="159" t="n">
        <v>81</v>
      </c>
      <c r="B92" s="160" t="n">
        <f aca="false">'ORÇ.GLOBAL REF.'!B92</f>
        <v>0</v>
      </c>
      <c r="C92" s="536" t="n">
        <f aca="false">'ORÇ.GLOBAL REF.'!C92</f>
        <v>0</v>
      </c>
      <c r="D92" s="162" t="n">
        <f aca="false">'ORÇ.GLOBAL REF.'!D92</f>
        <v>0</v>
      </c>
      <c r="E92" s="162" t="n">
        <f aca="false">'ORÇ.GLOBAL REF.'!E92</f>
        <v>0</v>
      </c>
      <c r="F92" s="537"/>
      <c r="G92" s="163" t="n">
        <f aca="false">ROUND(F92,2)</f>
        <v>0</v>
      </c>
      <c r="H92" s="163" t="n">
        <f aca="false">IF('ORÇ.GLOBAL P CAIXA'!K92="EXEC.",0,IF(E92&lt;&gt;0,ROUND(E92*G92,2),IF(Z92=0,(SUMIF('ORÇ.GLOBAL REF.'!$S$12:$S$1011,B92,$Z$12:$Z$1011)),Z92)))</f>
        <v>0</v>
      </c>
      <c r="I92" s="538" t="str">
        <f aca="false">'ORÇ.GLOBAL REF.'!H92</f>
        <v/>
      </c>
      <c r="J92" s="163" t="str">
        <f aca="false">'ORÇ.GLOBAL REF.'!I92</f>
        <v/>
      </c>
      <c r="K92" s="539" t="str">
        <f aca="false">'ORÇ.GLOBAL REF.'!J92</f>
        <v/>
      </c>
      <c r="L92" s="168" t="str">
        <f aca="false">IF(B92&gt;0,"ok","ocultar")</f>
        <v>ocultar</v>
      </c>
      <c r="M92" s="102"/>
      <c r="N92" s="102"/>
      <c r="O92" s="102"/>
      <c r="R92" s="157" t="n">
        <f aca="false">IF(B92=0,R91,IF(ISNONTEXT(B92)=TRUE(),INT(B92),INT(LEFT(B92,FIND(".",B92)-1))))</f>
        <v>3</v>
      </c>
      <c r="S92" s="157" t="str">
        <f aca="false">IF(S93=1,1,IF(B92&lt;&gt;0,1,IF(C92&lt;&gt;0,1,IF(D92&lt;&gt;0,1,IF(E92&lt;&gt;0,1,"")))))</f>
        <v/>
      </c>
      <c r="T92" s="157" t="str">
        <f aca="false">IF(R92=0," ",IF(R92&lt;&gt;R91,R92," "))</f>
        <v> </v>
      </c>
      <c r="U92" s="180"/>
      <c r="V92" s="75" t="e">
        <f aca="false">IF(R92&lt;&gt;T92,(IF(J92="",H92*(INFORMAÇÕES!$Q$79/INFORMAÇÕES!$Q$82),IF(J92="R",H92,0))),0)</f>
        <v>#DIV/0!</v>
      </c>
      <c r="W92" s="75" t="e">
        <f aca="false">IF(R92&lt;&gt;T92,(IF(J92="",H92*(INFORMAÇÕES!$Q$80/INFORMAÇÕES!$Q$82),IF(J92="C",H92,0))),0)</f>
        <v>#DIV/0!</v>
      </c>
      <c r="X92" s="75" t="n">
        <f aca="false">IF(R92&lt;&gt;T92,(IF(J92="",H92*INFORMAÇÕES!$U$115,IF(J92="CF",H92,0))),0)</f>
        <v>0</v>
      </c>
      <c r="Y92" s="75" t="n">
        <f aca="false">IF(R92&lt;&gt;T92,(IF(J92="",H92*INFORMAÇÕES!$U$116,IF(J92="O",H92,0))),0)</f>
        <v>0</v>
      </c>
      <c r="Z92" s="75" t="n">
        <f aca="false">IF(E92&lt;&gt;0,H92,0)</f>
        <v>0</v>
      </c>
    </row>
    <row r="93" s="174" customFormat="true" ht="14.25" hidden="false" customHeight="true" outlineLevel="0" collapsed="false">
      <c r="A93" s="159" t="n">
        <v>82</v>
      </c>
      <c r="B93" s="160" t="n">
        <f aca="false">'ORÇ.GLOBAL REF.'!B93</f>
        <v>0</v>
      </c>
      <c r="C93" s="536" t="n">
        <f aca="false">'ORÇ.GLOBAL REF.'!C93</f>
        <v>0</v>
      </c>
      <c r="D93" s="162" t="n">
        <f aca="false">'ORÇ.GLOBAL REF.'!D93</f>
        <v>0</v>
      </c>
      <c r="E93" s="162" t="n">
        <f aca="false">'ORÇ.GLOBAL REF.'!E93</f>
        <v>0</v>
      </c>
      <c r="F93" s="537"/>
      <c r="G93" s="163" t="n">
        <f aca="false">ROUND(F93,2)</f>
        <v>0</v>
      </c>
      <c r="H93" s="163" t="n">
        <f aca="false">IF('ORÇ.GLOBAL P CAIXA'!K93="EXEC.",0,IF(E93&lt;&gt;0,ROUND(E93*G93,2),IF(Z93=0,(SUMIF('ORÇ.GLOBAL REF.'!$S$12:$S$1011,B93,$Z$12:$Z$1011)),Z93)))</f>
        <v>0</v>
      </c>
      <c r="I93" s="538" t="str">
        <f aca="false">'ORÇ.GLOBAL REF.'!H93</f>
        <v/>
      </c>
      <c r="J93" s="163" t="str">
        <f aca="false">'ORÇ.GLOBAL REF.'!I93</f>
        <v/>
      </c>
      <c r="K93" s="539" t="str">
        <f aca="false">'ORÇ.GLOBAL REF.'!J93</f>
        <v/>
      </c>
      <c r="L93" s="168" t="str">
        <f aca="false">IF(B93&gt;0,"ok","ocultar")</f>
        <v>ocultar</v>
      </c>
      <c r="M93" s="102"/>
      <c r="N93" s="102"/>
      <c r="O93" s="102"/>
      <c r="R93" s="157" t="n">
        <f aca="false">IF(B93=0,R92,IF(ISNONTEXT(B93)=TRUE(),INT(B93),INT(LEFT(B93,FIND(".",B93)-1))))</f>
        <v>3</v>
      </c>
      <c r="S93" s="157" t="str">
        <f aca="false">IF(S94=1,1,IF(B93&lt;&gt;0,1,IF(C93&lt;&gt;0,1,IF(D93&lt;&gt;0,1,IF(E93&lt;&gt;0,1,"")))))</f>
        <v/>
      </c>
      <c r="T93" s="157" t="str">
        <f aca="false">IF(R93=0," ",IF(R93&lt;&gt;R92,R93," "))</f>
        <v> </v>
      </c>
      <c r="U93" s="180"/>
      <c r="V93" s="75" t="e">
        <f aca="false">IF(R93&lt;&gt;T93,(IF(J93="",H93*(INFORMAÇÕES!$Q$79/INFORMAÇÕES!$Q$82),IF(J93="R",H93,0))),0)</f>
        <v>#DIV/0!</v>
      </c>
      <c r="W93" s="75" t="e">
        <f aca="false">IF(R93&lt;&gt;T93,(IF(J93="",H93*(INFORMAÇÕES!$Q$80/INFORMAÇÕES!$Q$82),IF(J93="C",H93,0))),0)</f>
        <v>#DIV/0!</v>
      </c>
      <c r="X93" s="75" t="n">
        <f aca="false">IF(R93&lt;&gt;T93,(IF(J93="",H93*INFORMAÇÕES!$U$115,IF(J93="CF",H93,0))),0)</f>
        <v>0</v>
      </c>
      <c r="Y93" s="75" t="n">
        <f aca="false">IF(R93&lt;&gt;T93,(IF(J93="",H93*INFORMAÇÕES!$U$116,IF(J93="O",H93,0))),0)</f>
        <v>0</v>
      </c>
      <c r="Z93" s="75" t="n">
        <f aca="false">IF(E93&lt;&gt;0,H93,0)</f>
        <v>0</v>
      </c>
    </row>
    <row r="94" s="174" customFormat="true" ht="14.25" hidden="false" customHeight="true" outlineLevel="0" collapsed="false">
      <c r="A94" s="159" t="n">
        <v>83</v>
      </c>
      <c r="B94" s="160" t="n">
        <f aca="false">'ORÇ.GLOBAL REF.'!B94</f>
        <v>0</v>
      </c>
      <c r="C94" s="536" t="n">
        <f aca="false">'ORÇ.GLOBAL REF.'!C94</f>
        <v>0</v>
      </c>
      <c r="D94" s="162" t="n">
        <f aca="false">'ORÇ.GLOBAL REF.'!D94</f>
        <v>0</v>
      </c>
      <c r="E94" s="162" t="n">
        <f aca="false">'ORÇ.GLOBAL REF.'!E94</f>
        <v>0</v>
      </c>
      <c r="F94" s="537"/>
      <c r="G94" s="163" t="n">
        <f aca="false">ROUND(F94,2)</f>
        <v>0</v>
      </c>
      <c r="H94" s="163" t="n">
        <f aca="false">IF('ORÇ.GLOBAL P CAIXA'!K94="EXEC.",0,IF(E94&lt;&gt;0,ROUND(E94*G94,2),IF(Z94=0,(SUMIF('ORÇ.GLOBAL REF.'!$S$12:$S$1011,B94,$Z$12:$Z$1011)),Z94)))</f>
        <v>0</v>
      </c>
      <c r="I94" s="538" t="str">
        <f aca="false">'ORÇ.GLOBAL REF.'!H94</f>
        <v/>
      </c>
      <c r="J94" s="163" t="str">
        <f aca="false">'ORÇ.GLOBAL REF.'!I94</f>
        <v/>
      </c>
      <c r="K94" s="539" t="str">
        <f aca="false">'ORÇ.GLOBAL REF.'!J94</f>
        <v/>
      </c>
      <c r="L94" s="168" t="str">
        <f aca="false">IF(B94&gt;0,"ok","ocultar")</f>
        <v>ocultar</v>
      </c>
      <c r="M94" s="102"/>
      <c r="N94" s="102"/>
      <c r="O94" s="102"/>
      <c r="R94" s="157" t="n">
        <f aca="false">IF(B94=0,R93,IF(ISNONTEXT(B94)=TRUE(),INT(B94),INT(LEFT(B94,FIND(".",B94)-1))))</f>
        <v>3</v>
      </c>
      <c r="S94" s="157" t="str">
        <f aca="false">IF(S95=1,1,IF(B94&lt;&gt;0,1,IF(C94&lt;&gt;0,1,IF(D94&lt;&gt;0,1,IF(E94&lt;&gt;0,1,"")))))</f>
        <v/>
      </c>
      <c r="T94" s="157" t="str">
        <f aca="false">IF(R94=0," ",IF(R94&lt;&gt;R93,R94," "))</f>
        <v> </v>
      </c>
      <c r="U94" s="180"/>
      <c r="V94" s="75" t="e">
        <f aca="false">IF(R94&lt;&gt;T94,(IF(J94="",H94*(INFORMAÇÕES!$Q$79/INFORMAÇÕES!$Q$82),IF(J94="R",H94,0))),0)</f>
        <v>#DIV/0!</v>
      </c>
      <c r="W94" s="75" t="e">
        <f aca="false">IF(R94&lt;&gt;T94,(IF(J94="",H94*(INFORMAÇÕES!$Q$80/INFORMAÇÕES!$Q$82),IF(J94="C",H94,0))),0)</f>
        <v>#DIV/0!</v>
      </c>
      <c r="X94" s="75" t="n">
        <f aca="false">IF(R94&lt;&gt;T94,(IF(J94="",H94*INFORMAÇÕES!$U$115,IF(J94="CF",H94,0))),0)</f>
        <v>0</v>
      </c>
      <c r="Y94" s="75" t="n">
        <f aca="false">IF(R94&lt;&gt;T94,(IF(J94="",H94*INFORMAÇÕES!$U$116,IF(J94="O",H94,0))),0)</f>
        <v>0</v>
      </c>
      <c r="Z94" s="75" t="n">
        <f aca="false">IF(E94&lt;&gt;0,H94,0)</f>
        <v>0</v>
      </c>
    </row>
    <row r="95" s="174" customFormat="true" ht="14.25" hidden="false" customHeight="true" outlineLevel="0" collapsed="false">
      <c r="A95" s="159" t="n">
        <v>84</v>
      </c>
      <c r="B95" s="160" t="n">
        <f aca="false">'ORÇ.GLOBAL REF.'!B95</f>
        <v>0</v>
      </c>
      <c r="C95" s="536" t="n">
        <f aca="false">'ORÇ.GLOBAL REF.'!C95</f>
        <v>0</v>
      </c>
      <c r="D95" s="162" t="n">
        <f aca="false">'ORÇ.GLOBAL REF.'!D95</f>
        <v>0</v>
      </c>
      <c r="E95" s="162" t="n">
        <f aca="false">'ORÇ.GLOBAL REF.'!E95</f>
        <v>0</v>
      </c>
      <c r="F95" s="537"/>
      <c r="G95" s="163" t="n">
        <f aca="false">ROUND(F95,2)</f>
        <v>0</v>
      </c>
      <c r="H95" s="163" t="n">
        <f aca="false">IF('ORÇ.GLOBAL P CAIXA'!K95="EXEC.",0,IF(E95&lt;&gt;0,ROUND(E95*G95,2),IF(Z95=0,(SUMIF('ORÇ.GLOBAL REF.'!$S$12:$S$1011,B95,$Z$12:$Z$1011)),Z95)))</f>
        <v>0</v>
      </c>
      <c r="I95" s="538" t="str">
        <f aca="false">'ORÇ.GLOBAL REF.'!H95</f>
        <v/>
      </c>
      <c r="J95" s="163" t="str">
        <f aca="false">'ORÇ.GLOBAL REF.'!I95</f>
        <v/>
      </c>
      <c r="K95" s="539" t="str">
        <f aca="false">'ORÇ.GLOBAL REF.'!J95</f>
        <v/>
      </c>
      <c r="L95" s="168" t="str">
        <f aca="false">IF(B95&gt;0,"ok","ocultar")</f>
        <v>ocultar</v>
      </c>
      <c r="M95" s="102"/>
      <c r="N95" s="102"/>
      <c r="O95" s="102"/>
      <c r="R95" s="157" t="n">
        <f aca="false">IF(B95=0,R94,IF(ISNONTEXT(B95)=TRUE(),INT(B95),INT(LEFT(B95,FIND(".",B95)-1))))</f>
        <v>3</v>
      </c>
      <c r="S95" s="157" t="str">
        <f aca="false">IF(S96=1,1,IF(B95&lt;&gt;0,1,IF(C95&lt;&gt;0,1,IF(D95&lt;&gt;0,1,IF(E95&lt;&gt;0,1,"")))))</f>
        <v/>
      </c>
      <c r="T95" s="157" t="str">
        <f aca="false">IF(R95=0," ",IF(R95&lt;&gt;R94,R95," "))</f>
        <v> </v>
      </c>
      <c r="U95" s="180"/>
      <c r="V95" s="75" t="e">
        <f aca="false">IF(R95&lt;&gt;T95,(IF(J95="",H95*(INFORMAÇÕES!$Q$79/INFORMAÇÕES!$Q$82),IF(J95="R",H95,0))),0)</f>
        <v>#DIV/0!</v>
      </c>
      <c r="W95" s="75" t="e">
        <f aca="false">IF(R95&lt;&gt;T95,(IF(J95="",H95*(INFORMAÇÕES!$Q$80/INFORMAÇÕES!$Q$82),IF(J95="C",H95,0))),0)</f>
        <v>#DIV/0!</v>
      </c>
      <c r="X95" s="75" t="n">
        <f aca="false">IF(R95&lt;&gt;T95,(IF(J95="",H95*INFORMAÇÕES!$U$115,IF(J95="CF",H95,0))),0)</f>
        <v>0</v>
      </c>
      <c r="Y95" s="75" t="n">
        <f aca="false">IF(R95&lt;&gt;T95,(IF(J95="",H95*INFORMAÇÕES!$U$116,IF(J95="O",H95,0))),0)</f>
        <v>0</v>
      </c>
      <c r="Z95" s="75" t="n">
        <f aca="false">IF(E95&lt;&gt;0,H95,0)</f>
        <v>0</v>
      </c>
    </row>
    <row r="96" s="174" customFormat="true" ht="14.25" hidden="false" customHeight="true" outlineLevel="0" collapsed="false">
      <c r="A96" s="159" t="n">
        <v>85</v>
      </c>
      <c r="B96" s="160" t="n">
        <f aca="false">'ORÇ.GLOBAL REF.'!B96</f>
        <v>0</v>
      </c>
      <c r="C96" s="536" t="n">
        <f aca="false">'ORÇ.GLOBAL REF.'!C96</f>
        <v>0</v>
      </c>
      <c r="D96" s="162" t="n">
        <f aca="false">'ORÇ.GLOBAL REF.'!D96</f>
        <v>0</v>
      </c>
      <c r="E96" s="162" t="n">
        <f aca="false">'ORÇ.GLOBAL REF.'!E96</f>
        <v>0</v>
      </c>
      <c r="F96" s="537"/>
      <c r="G96" s="163" t="n">
        <f aca="false">ROUND(F96,2)</f>
        <v>0</v>
      </c>
      <c r="H96" s="163" t="n">
        <f aca="false">IF('ORÇ.GLOBAL P CAIXA'!K96="EXEC.",0,IF(E96&lt;&gt;0,ROUND(E96*G96,2),IF(Z96=0,(SUMIF('ORÇ.GLOBAL REF.'!$S$12:$S$1011,B96,$Z$12:$Z$1011)),Z96)))</f>
        <v>0</v>
      </c>
      <c r="I96" s="538" t="str">
        <f aca="false">'ORÇ.GLOBAL REF.'!H96</f>
        <v/>
      </c>
      <c r="J96" s="163" t="str">
        <f aca="false">'ORÇ.GLOBAL REF.'!I96</f>
        <v/>
      </c>
      <c r="K96" s="539" t="str">
        <f aca="false">'ORÇ.GLOBAL REF.'!J96</f>
        <v/>
      </c>
      <c r="L96" s="168" t="str">
        <f aca="false">IF(B96&gt;0,"ok","ocultar")</f>
        <v>ocultar</v>
      </c>
      <c r="M96" s="102"/>
      <c r="N96" s="102"/>
      <c r="O96" s="102"/>
      <c r="R96" s="157" t="n">
        <f aca="false">IF(B96=0,R95,IF(ISNONTEXT(B96)=TRUE(),INT(B96),INT(LEFT(B96,FIND(".",B96)-1))))</f>
        <v>3</v>
      </c>
      <c r="S96" s="157" t="str">
        <f aca="false">IF(S97=1,1,IF(B96&lt;&gt;0,1,IF(C96&lt;&gt;0,1,IF(D96&lt;&gt;0,1,IF(E96&lt;&gt;0,1,"")))))</f>
        <v/>
      </c>
      <c r="T96" s="157" t="str">
        <f aca="false">IF(R96=0," ",IF(R96&lt;&gt;R95,R96," "))</f>
        <v> </v>
      </c>
      <c r="U96" s="180"/>
      <c r="V96" s="75" t="e">
        <f aca="false">IF(R96&lt;&gt;T96,(IF(J96="",H96*(INFORMAÇÕES!$Q$79/INFORMAÇÕES!$Q$82),IF(J96="R",H96,0))),0)</f>
        <v>#DIV/0!</v>
      </c>
      <c r="W96" s="75" t="e">
        <f aca="false">IF(R96&lt;&gt;T96,(IF(J96="",H96*(INFORMAÇÕES!$Q$80/INFORMAÇÕES!$Q$82),IF(J96="C",H96,0))),0)</f>
        <v>#DIV/0!</v>
      </c>
      <c r="X96" s="75" t="n">
        <f aca="false">IF(R96&lt;&gt;T96,(IF(J96="",H96*INFORMAÇÕES!$U$115,IF(J96="CF",H96,0))),0)</f>
        <v>0</v>
      </c>
      <c r="Y96" s="75" t="n">
        <f aca="false">IF(R96&lt;&gt;T96,(IF(J96="",H96*INFORMAÇÕES!$U$116,IF(J96="O",H96,0))),0)</f>
        <v>0</v>
      </c>
      <c r="Z96" s="75" t="n">
        <f aca="false">IF(E96&lt;&gt;0,H96,0)</f>
        <v>0</v>
      </c>
    </row>
    <row r="97" s="174" customFormat="true" ht="14.25" hidden="false" customHeight="true" outlineLevel="0" collapsed="false">
      <c r="A97" s="159" t="n">
        <v>86</v>
      </c>
      <c r="B97" s="160" t="n">
        <f aca="false">'ORÇ.GLOBAL REF.'!B97</f>
        <v>0</v>
      </c>
      <c r="C97" s="536" t="n">
        <f aca="false">'ORÇ.GLOBAL REF.'!C97</f>
        <v>0</v>
      </c>
      <c r="D97" s="162" t="n">
        <f aca="false">'ORÇ.GLOBAL REF.'!D97</f>
        <v>0</v>
      </c>
      <c r="E97" s="162" t="n">
        <f aca="false">'ORÇ.GLOBAL REF.'!E97</f>
        <v>0</v>
      </c>
      <c r="F97" s="537"/>
      <c r="G97" s="163" t="n">
        <f aca="false">ROUND(F97,2)</f>
        <v>0</v>
      </c>
      <c r="H97" s="163" t="n">
        <f aca="false">IF('ORÇ.GLOBAL P CAIXA'!K97="EXEC.",0,IF(E97&lt;&gt;0,ROUND(E97*G97,2),IF(Z97=0,(SUMIF('ORÇ.GLOBAL REF.'!$S$12:$S$1011,B97,$Z$12:$Z$1011)),Z97)))</f>
        <v>0</v>
      </c>
      <c r="I97" s="538" t="str">
        <f aca="false">'ORÇ.GLOBAL REF.'!H97</f>
        <v/>
      </c>
      <c r="J97" s="163" t="str">
        <f aca="false">'ORÇ.GLOBAL REF.'!I97</f>
        <v/>
      </c>
      <c r="K97" s="539" t="str">
        <f aca="false">'ORÇ.GLOBAL REF.'!J97</f>
        <v/>
      </c>
      <c r="L97" s="168" t="str">
        <f aca="false">IF(B97&gt;0,"ok","ocultar")</f>
        <v>ocultar</v>
      </c>
      <c r="M97" s="102"/>
      <c r="N97" s="102"/>
      <c r="O97" s="102"/>
      <c r="R97" s="157" t="n">
        <f aca="false">IF(B97=0,R96,IF(ISNONTEXT(B97)=TRUE(),INT(B97),INT(LEFT(B97,FIND(".",B97)-1))))</f>
        <v>3</v>
      </c>
      <c r="S97" s="157" t="str">
        <f aca="false">IF(S98=1,1,IF(B97&lt;&gt;0,1,IF(C97&lt;&gt;0,1,IF(D97&lt;&gt;0,1,IF(E97&lt;&gt;0,1,"")))))</f>
        <v/>
      </c>
      <c r="T97" s="157" t="str">
        <f aca="false">IF(R97=0," ",IF(R97&lt;&gt;R96,R97," "))</f>
        <v> </v>
      </c>
      <c r="U97" s="180"/>
      <c r="V97" s="75" t="e">
        <f aca="false">IF(R97&lt;&gt;T97,(IF(J97="",H97*(INFORMAÇÕES!$Q$79/INFORMAÇÕES!$Q$82),IF(J97="R",H97,0))),0)</f>
        <v>#DIV/0!</v>
      </c>
      <c r="W97" s="75" t="e">
        <f aca="false">IF(R97&lt;&gt;T97,(IF(J97="",H97*(INFORMAÇÕES!$Q$80/INFORMAÇÕES!$Q$82),IF(J97="C",H97,0))),0)</f>
        <v>#DIV/0!</v>
      </c>
      <c r="X97" s="75" t="n">
        <f aca="false">IF(R97&lt;&gt;T97,(IF(J97="",H97*INFORMAÇÕES!$U$115,IF(J97="CF",H97,0))),0)</f>
        <v>0</v>
      </c>
      <c r="Y97" s="75" t="n">
        <f aca="false">IF(R97&lt;&gt;T97,(IF(J97="",H97*INFORMAÇÕES!$U$116,IF(J97="O",H97,0))),0)</f>
        <v>0</v>
      </c>
      <c r="Z97" s="75" t="n">
        <f aca="false">IF(E97&lt;&gt;0,H97,0)</f>
        <v>0</v>
      </c>
    </row>
    <row r="98" s="174" customFormat="true" ht="14.25" hidden="false" customHeight="true" outlineLevel="0" collapsed="false">
      <c r="A98" s="159" t="n">
        <v>87</v>
      </c>
      <c r="B98" s="160" t="n">
        <f aca="false">'ORÇ.GLOBAL REF.'!B98</f>
        <v>0</v>
      </c>
      <c r="C98" s="536" t="n">
        <f aca="false">'ORÇ.GLOBAL REF.'!C98</f>
        <v>0</v>
      </c>
      <c r="D98" s="162" t="n">
        <f aca="false">'ORÇ.GLOBAL REF.'!D98</f>
        <v>0</v>
      </c>
      <c r="E98" s="162" t="n">
        <f aca="false">'ORÇ.GLOBAL REF.'!E98</f>
        <v>0</v>
      </c>
      <c r="F98" s="537"/>
      <c r="G98" s="163" t="n">
        <f aca="false">ROUND(F98,2)</f>
        <v>0</v>
      </c>
      <c r="H98" s="163" t="n">
        <f aca="false">IF('ORÇ.GLOBAL P CAIXA'!K98="EXEC.",0,IF(E98&lt;&gt;0,ROUND(E98*G98,2),IF(Z98=0,(SUMIF('ORÇ.GLOBAL REF.'!$S$12:$S$1011,B98,$Z$12:$Z$1011)),Z98)))</f>
        <v>0</v>
      </c>
      <c r="I98" s="538" t="str">
        <f aca="false">'ORÇ.GLOBAL REF.'!H98</f>
        <v/>
      </c>
      <c r="J98" s="163" t="str">
        <f aca="false">'ORÇ.GLOBAL REF.'!I98</f>
        <v/>
      </c>
      <c r="K98" s="539" t="str">
        <f aca="false">'ORÇ.GLOBAL REF.'!J98</f>
        <v/>
      </c>
      <c r="L98" s="168" t="str">
        <f aca="false">IF(B98&gt;0,"ok","ocultar")</f>
        <v>ocultar</v>
      </c>
      <c r="M98" s="102"/>
      <c r="N98" s="102"/>
      <c r="O98" s="102"/>
      <c r="R98" s="157" t="n">
        <f aca="false">IF(B98=0,R97,IF(ISNONTEXT(B98)=TRUE(),INT(B98),INT(LEFT(B98,FIND(".",B98)-1))))</f>
        <v>3</v>
      </c>
      <c r="S98" s="157" t="str">
        <f aca="false">IF(S99=1,1,IF(B98&lt;&gt;0,1,IF(C98&lt;&gt;0,1,IF(D98&lt;&gt;0,1,IF(E98&lt;&gt;0,1,"")))))</f>
        <v/>
      </c>
      <c r="T98" s="157" t="str">
        <f aca="false">IF(R98=0," ",IF(R98&lt;&gt;R97,R98," "))</f>
        <v> </v>
      </c>
      <c r="U98" s="180"/>
      <c r="V98" s="75" t="e">
        <f aca="false">IF(R98&lt;&gt;T98,(IF(J98="",H98*(INFORMAÇÕES!$Q$79/INFORMAÇÕES!$Q$82),IF(J98="R",H98,0))),0)</f>
        <v>#DIV/0!</v>
      </c>
      <c r="W98" s="75" t="e">
        <f aca="false">IF(R98&lt;&gt;T98,(IF(J98="",H98*(INFORMAÇÕES!$Q$80/INFORMAÇÕES!$Q$82),IF(J98="C",H98,0))),0)</f>
        <v>#DIV/0!</v>
      </c>
      <c r="X98" s="75" t="n">
        <f aca="false">IF(R98&lt;&gt;T98,(IF(J98="",H98*INFORMAÇÕES!$U$115,IF(J98="CF",H98,0))),0)</f>
        <v>0</v>
      </c>
      <c r="Y98" s="75" t="n">
        <f aca="false">IF(R98&lt;&gt;T98,(IF(J98="",H98*INFORMAÇÕES!$U$116,IF(J98="O",H98,0))),0)</f>
        <v>0</v>
      </c>
      <c r="Z98" s="75" t="n">
        <f aca="false">IF(E98&lt;&gt;0,H98,0)</f>
        <v>0</v>
      </c>
    </row>
    <row r="99" s="174" customFormat="true" ht="14.25" hidden="false" customHeight="true" outlineLevel="0" collapsed="false">
      <c r="A99" s="159" t="n">
        <v>88</v>
      </c>
      <c r="B99" s="160" t="n">
        <f aca="false">'ORÇ.GLOBAL REF.'!B99</f>
        <v>0</v>
      </c>
      <c r="C99" s="536" t="n">
        <f aca="false">'ORÇ.GLOBAL REF.'!C99</f>
        <v>0</v>
      </c>
      <c r="D99" s="162" t="n">
        <f aca="false">'ORÇ.GLOBAL REF.'!D99</f>
        <v>0</v>
      </c>
      <c r="E99" s="162" t="n">
        <f aca="false">'ORÇ.GLOBAL REF.'!E99</f>
        <v>0</v>
      </c>
      <c r="F99" s="537"/>
      <c r="G99" s="163" t="n">
        <f aca="false">ROUND(F99,2)</f>
        <v>0</v>
      </c>
      <c r="H99" s="163" t="n">
        <f aca="false">IF('ORÇ.GLOBAL P CAIXA'!K99="EXEC.",0,IF(E99&lt;&gt;0,ROUND(E99*G99,2),IF(Z99=0,(SUMIF('ORÇ.GLOBAL REF.'!$S$12:$S$1011,B99,$Z$12:$Z$1011)),Z99)))</f>
        <v>0</v>
      </c>
      <c r="I99" s="538" t="str">
        <f aca="false">'ORÇ.GLOBAL REF.'!H99</f>
        <v/>
      </c>
      <c r="J99" s="163" t="str">
        <f aca="false">'ORÇ.GLOBAL REF.'!I99</f>
        <v/>
      </c>
      <c r="K99" s="539" t="str">
        <f aca="false">'ORÇ.GLOBAL REF.'!J99</f>
        <v/>
      </c>
      <c r="L99" s="168" t="str">
        <f aca="false">IF(B99&gt;0,"ok","ocultar")</f>
        <v>ocultar</v>
      </c>
      <c r="M99" s="102"/>
      <c r="N99" s="102"/>
      <c r="O99" s="102"/>
      <c r="R99" s="157" t="n">
        <f aca="false">IF(B99=0,R98,IF(ISNONTEXT(B99)=TRUE(),INT(B99),INT(LEFT(B99,FIND(".",B99)-1))))</f>
        <v>3</v>
      </c>
      <c r="S99" s="157" t="str">
        <f aca="false">IF(S100=1,1,IF(B99&lt;&gt;0,1,IF(C99&lt;&gt;0,1,IF(D99&lt;&gt;0,1,IF(E99&lt;&gt;0,1,"")))))</f>
        <v/>
      </c>
      <c r="T99" s="157" t="str">
        <f aca="false">IF(R99=0," ",IF(R99&lt;&gt;R98,R99," "))</f>
        <v> </v>
      </c>
      <c r="U99" s="180"/>
      <c r="V99" s="75" t="e">
        <f aca="false">IF(R99&lt;&gt;T99,(IF(J99="",H99*(INFORMAÇÕES!$Q$79/INFORMAÇÕES!$Q$82),IF(J99="R",H99,0))),0)</f>
        <v>#DIV/0!</v>
      </c>
      <c r="W99" s="75" t="e">
        <f aca="false">IF(R99&lt;&gt;T99,(IF(J99="",H99*(INFORMAÇÕES!$Q$80/INFORMAÇÕES!$Q$82),IF(J99="C",H99,0))),0)</f>
        <v>#DIV/0!</v>
      </c>
      <c r="X99" s="75" t="n">
        <f aca="false">IF(R99&lt;&gt;T99,(IF(J99="",H99*INFORMAÇÕES!$U$115,IF(J99="CF",H99,0))),0)</f>
        <v>0</v>
      </c>
      <c r="Y99" s="75" t="n">
        <f aca="false">IF(R99&lt;&gt;T99,(IF(J99="",H99*INFORMAÇÕES!$U$116,IF(J99="O",H99,0))),0)</f>
        <v>0</v>
      </c>
      <c r="Z99" s="75" t="n">
        <f aca="false">IF(E99&lt;&gt;0,H99,0)</f>
        <v>0</v>
      </c>
    </row>
    <row r="100" s="174" customFormat="true" ht="14.25" hidden="false" customHeight="true" outlineLevel="0" collapsed="false">
      <c r="A100" s="159" t="n">
        <v>89</v>
      </c>
      <c r="B100" s="160" t="n">
        <f aca="false">'ORÇ.GLOBAL REF.'!B100</f>
        <v>0</v>
      </c>
      <c r="C100" s="536" t="n">
        <f aca="false">'ORÇ.GLOBAL REF.'!C100</f>
        <v>0</v>
      </c>
      <c r="D100" s="162" t="n">
        <f aca="false">'ORÇ.GLOBAL REF.'!D100</f>
        <v>0</v>
      </c>
      <c r="E100" s="162" t="n">
        <f aca="false">'ORÇ.GLOBAL REF.'!E100</f>
        <v>0</v>
      </c>
      <c r="F100" s="537"/>
      <c r="G100" s="163" t="n">
        <f aca="false">ROUND(F100,2)</f>
        <v>0</v>
      </c>
      <c r="H100" s="163" t="n">
        <f aca="false">IF('ORÇ.GLOBAL P CAIXA'!K100="EXEC.",0,IF(E100&lt;&gt;0,ROUND(E100*G100,2),IF(Z100=0,(SUMIF('ORÇ.GLOBAL REF.'!$S$12:$S$1011,B100,$Z$12:$Z$1011)),Z100)))</f>
        <v>0</v>
      </c>
      <c r="I100" s="538" t="str">
        <f aca="false">'ORÇ.GLOBAL REF.'!H100</f>
        <v/>
      </c>
      <c r="J100" s="163" t="str">
        <f aca="false">'ORÇ.GLOBAL REF.'!I100</f>
        <v/>
      </c>
      <c r="K100" s="539" t="str">
        <f aca="false">'ORÇ.GLOBAL REF.'!J100</f>
        <v/>
      </c>
      <c r="L100" s="168" t="str">
        <f aca="false">IF(B100&gt;0,"ok","ocultar")</f>
        <v>ocultar</v>
      </c>
      <c r="M100" s="102"/>
      <c r="N100" s="102"/>
      <c r="O100" s="102"/>
      <c r="R100" s="157" t="n">
        <f aca="false">IF(B100=0,R99,IF(ISNONTEXT(B100)=TRUE(),INT(B100),INT(LEFT(B100,FIND(".",B100)-1))))</f>
        <v>3</v>
      </c>
      <c r="S100" s="157" t="str">
        <f aca="false">IF(S101=1,1,IF(B100&lt;&gt;0,1,IF(C100&lt;&gt;0,1,IF(D100&lt;&gt;0,1,IF(E100&lt;&gt;0,1,"")))))</f>
        <v/>
      </c>
      <c r="T100" s="157" t="str">
        <f aca="false">IF(R100=0," ",IF(R100&lt;&gt;R99,R100," "))</f>
        <v> </v>
      </c>
      <c r="U100" s="180"/>
      <c r="V100" s="75" t="e">
        <f aca="false">IF(R100&lt;&gt;T100,(IF(J100="",H100*(INFORMAÇÕES!$Q$79/INFORMAÇÕES!$Q$82),IF(J100="R",H100,0))),0)</f>
        <v>#DIV/0!</v>
      </c>
      <c r="W100" s="75" t="e">
        <f aca="false">IF(R100&lt;&gt;T100,(IF(J100="",H100*(INFORMAÇÕES!$Q$80/INFORMAÇÕES!$Q$82),IF(J100="C",H100,0))),0)</f>
        <v>#DIV/0!</v>
      </c>
      <c r="X100" s="75" t="n">
        <f aca="false">IF(R100&lt;&gt;T100,(IF(J100="",H100*INFORMAÇÕES!$U$115,IF(J100="CF",H100,0))),0)</f>
        <v>0</v>
      </c>
      <c r="Y100" s="75" t="n">
        <f aca="false">IF(R100&lt;&gt;T100,(IF(J100="",H100*INFORMAÇÕES!$U$116,IF(J100="O",H100,0))),0)</f>
        <v>0</v>
      </c>
      <c r="Z100" s="75" t="n">
        <f aca="false">IF(E100&lt;&gt;0,H100,0)</f>
        <v>0</v>
      </c>
    </row>
    <row r="101" s="174" customFormat="true" ht="14.25" hidden="false" customHeight="true" outlineLevel="0" collapsed="false">
      <c r="A101" s="159" t="n">
        <v>90</v>
      </c>
      <c r="B101" s="160" t="n">
        <f aca="false">'ORÇ.GLOBAL REF.'!B101</f>
        <v>0</v>
      </c>
      <c r="C101" s="536" t="n">
        <f aca="false">'ORÇ.GLOBAL REF.'!C101</f>
        <v>0</v>
      </c>
      <c r="D101" s="162" t="n">
        <f aca="false">'ORÇ.GLOBAL REF.'!D101</f>
        <v>0</v>
      </c>
      <c r="E101" s="162" t="n">
        <f aca="false">'ORÇ.GLOBAL REF.'!E101</f>
        <v>0</v>
      </c>
      <c r="F101" s="537"/>
      <c r="G101" s="163" t="n">
        <f aca="false">ROUND(F101,2)</f>
        <v>0</v>
      </c>
      <c r="H101" s="163" t="n">
        <f aca="false">IF('ORÇ.GLOBAL P CAIXA'!K101="EXEC.",0,IF(E101&lt;&gt;0,ROUND(E101*G101,2),IF(Z101=0,(SUMIF('ORÇ.GLOBAL REF.'!$S$12:$S$1011,B101,$Z$12:$Z$1011)),Z101)))</f>
        <v>0</v>
      </c>
      <c r="I101" s="538" t="str">
        <f aca="false">'ORÇ.GLOBAL REF.'!H101</f>
        <v/>
      </c>
      <c r="J101" s="163" t="str">
        <f aca="false">'ORÇ.GLOBAL REF.'!I101</f>
        <v/>
      </c>
      <c r="K101" s="539" t="str">
        <f aca="false">'ORÇ.GLOBAL REF.'!J101</f>
        <v/>
      </c>
      <c r="L101" s="168" t="str">
        <f aca="false">IF(B101&gt;0,"ok","ocultar")</f>
        <v>ocultar</v>
      </c>
      <c r="M101" s="102"/>
      <c r="N101" s="102"/>
      <c r="O101" s="102"/>
      <c r="R101" s="157" t="n">
        <f aca="false">IF(B101=0,R100,IF(ISNONTEXT(B101)=TRUE(),INT(B101),INT(LEFT(B101,FIND(".",B101)-1))))</f>
        <v>3</v>
      </c>
      <c r="S101" s="157" t="str">
        <f aca="false">IF(S102=1,1,IF(B101&lt;&gt;0,1,IF(C101&lt;&gt;0,1,IF(D101&lt;&gt;0,1,IF(E101&lt;&gt;0,1,"")))))</f>
        <v/>
      </c>
      <c r="T101" s="157" t="str">
        <f aca="false">IF(R101=0," ",IF(R101&lt;&gt;R100,R101," "))</f>
        <v> </v>
      </c>
      <c r="U101" s="180"/>
      <c r="V101" s="75" t="e">
        <f aca="false">IF(R101&lt;&gt;T101,(IF(J101="",H101*(INFORMAÇÕES!$Q$79/INFORMAÇÕES!$Q$82),IF(J101="R",H101,0))),0)</f>
        <v>#DIV/0!</v>
      </c>
      <c r="W101" s="75" t="e">
        <f aca="false">IF(R101&lt;&gt;T101,(IF(J101="",H101*(INFORMAÇÕES!$Q$80/INFORMAÇÕES!$Q$82),IF(J101="C",H101,0))),0)</f>
        <v>#DIV/0!</v>
      </c>
      <c r="X101" s="75" t="n">
        <f aca="false">IF(R101&lt;&gt;T101,(IF(J101="",H101*INFORMAÇÕES!$U$115,IF(J101="CF",H101,0))),0)</f>
        <v>0</v>
      </c>
      <c r="Y101" s="75" t="n">
        <f aca="false">IF(R101&lt;&gt;T101,(IF(J101="",H101*INFORMAÇÕES!$U$116,IF(J101="O",H101,0))),0)</f>
        <v>0</v>
      </c>
      <c r="Z101" s="75" t="n">
        <f aca="false">IF(E101&lt;&gt;0,H101,0)</f>
        <v>0</v>
      </c>
    </row>
    <row r="102" s="174" customFormat="true" ht="14.25" hidden="false" customHeight="true" outlineLevel="0" collapsed="false">
      <c r="A102" s="159" t="n">
        <v>91</v>
      </c>
      <c r="B102" s="160" t="n">
        <f aca="false">'ORÇ.GLOBAL REF.'!B102</f>
        <v>0</v>
      </c>
      <c r="C102" s="536" t="n">
        <f aca="false">'ORÇ.GLOBAL REF.'!C102</f>
        <v>0</v>
      </c>
      <c r="D102" s="162" t="n">
        <f aca="false">'ORÇ.GLOBAL REF.'!D102</f>
        <v>0</v>
      </c>
      <c r="E102" s="162" t="n">
        <f aca="false">'ORÇ.GLOBAL REF.'!E102</f>
        <v>0</v>
      </c>
      <c r="F102" s="537"/>
      <c r="G102" s="163" t="n">
        <f aca="false">ROUND(F102,2)</f>
        <v>0</v>
      </c>
      <c r="H102" s="163" t="n">
        <f aca="false">IF('ORÇ.GLOBAL P CAIXA'!K102="EXEC.",0,IF(E102&lt;&gt;0,ROUND(E102*G102,2),IF(Z102=0,(SUMIF('ORÇ.GLOBAL REF.'!$S$12:$S$1011,B102,$Z$12:$Z$1011)),Z102)))</f>
        <v>0</v>
      </c>
      <c r="I102" s="538" t="str">
        <f aca="false">'ORÇ.GLOBAL REF.'!H102</f>
        <v/>
      </c>
      <c r="J102" s="163" t="str">
        <f aca="false">'ORÇ.GLOBAL REF.'!I102</f>
        <v/>
      </c>
      <c r="K102" s="539" t="str">
        <f aca="false">'ORÇ.GLOBAL REF.'!J102</f>
        <v/>
      </c>
      <c r="L102" s="168" t="str">
        <f aca="false">IF(B102&gt;0,"ok","ocultar")</f>
        <v>ocultar</v>
      </c>
      <c r="M102" s="102"/>
      <c r="N102" s="102"/>
      <c r="O102" s="102"/>
      <c r="R102" s="157" t="n">
        <f aca="false">IF(B102=0,R101,IF(ISNONTEXT(B102)=TRUE(),INT(B102),INT(LEFT(B102,FIND(".",B102)-1))))</f>
        <v>3</v>
      </c>
      <c r="S102" s="157" t="str">
        <f aca="false">IF(S103=1,1,IF(B102&lt;&gt;0,1,IF(C102&lt;&gt;0,1,IF(D102&lt;&gt;0,1,IF(E102&lt;&gt;0,1,"")))))</f>
        <v/>
      </c>
      <c r="T102" s="157" t="str">
        <f aca="false">IF(R102=0," ",IF(R102&lt;&gt;R101,R102," "))</f>
        <v> </v>
      </c>
      <c r="U102" s="180"/>
      <c r="V102" s="75" t="e">
        <f aca="false">IF(R102&lt;&gt;T102,(IF(J102="",H102*(INFORMAÇÕES!$Q$79/INFORMAÇÕES!$Q$82),IF(J102="R",H102,0))),0)</f>
        <v>#DIV/0!</v>
      </c>
      <c r="W102" s="75" t="e">
        <f aca="false">IF(R102&lt;&gt;T102,(IF(J102="",H102*(INFORMAÇÕES!$Q$80/INFORMAÇÕES!$Q$82),IF(J102="C",H102,0))),0)</f>
        <v>#DIV/0!</v>
      </c>
      <c r="X102" s="75" t="n">
        <f aca="false">IF(R102&lt;&gt;T102,(IF(J102="",H102*INFORMAÇÕES!$U$115,IF(J102="CF",H102,0))),0)</f>
        <v>0</v>
      </c>
      <c r="Y102" s="75" t="n">
        <f aca="false">IF(R102&lt;&gt;T102,(IF(J102="",H102*INFORMAÇÕES!$U$116,IF(J102="O",H102,0))),0)</f>
        <v>0</v>
      </c>
      <c r="Z102" s="75" t="n">
        <f aca="false">IF(E102&lt;&gt;0,H102,0)</f>
        <v>0</v>
      </c>
    </row>
    <row r="103" s="174" customFormat="true" ht="14.25" hidden="false" customHeight="true" outlineLevel="0" collapsed="false">
      <c r="A103" s="159" t="n">
        <v>92</v>
      </c>
      <c r="B103" s="160" t="n">
        <f aca="false">'ORÇ.GLOBAL REF.'!B103</f>
        <v>0</v>
      </c>
      <c r="C103" s="536" t="n">
        <f aca="false">'ORÇ.GLOBAL REF.'!C103</f>
        <v>0</v>
      </c>
      <c r="D103" s="162" t="n">
        <f aca="false">'ORÇ.GLOBAL REF.'!D103</f>
        <v>0</v>
      </c>
      <c r="E103" s="162" t="n">
        <f aca="false">'ORÇ.GLOBAL REF.'!E103</f>
        <v>0</v>
      </c>
      <c r="F103" s="537"/>
      <c r="G103" s="163" t="n">
        <f aca="false">ROUND(F103,2)</f>
        <v>0</v>
      </c>
      <c r="H103" s="163" t="n">
        <f aca="false">IF('ORÇ.GLOBAL P CAIXA'!K103="EXEC.",0,IF(E103&lt;&gt;0,ROUND(E103*G103,2),IF(Z103=0,(SUMIF('ORÇ.GLOBAL REF.'!$S$12:$S$1011,B103,$Z$12:$Z$1011)),Z103)))</f>
        <v>0</v>
      </c>
      <c r="I103" s="538" t="str">
        <f aca="false">'ORÇ.GLOBAL REF.'!H103</f>
        <v/>
      </c>
      <c r="J103" s="163" t="str">
        <f aca="false">'ORÇ.GLOBAL REF.'!I103</f>
        <v/>
      </c>
      <c r="K103" s="539" t="str">
        <f aca="false">'ORÇ.GLOBAL REF.'!J103</f>
        <v/>
      </c>
      <c r="L103" s="168" t="str">
        <f aca="false">IF(B103&gt;0,"ok","ocultar")</f>
        <v>ocultar</v>
      </c>
      <c r="M103" s="102"/>
      <c r="N103" s="102"/>
      <c r="O103" s="102"/>
      <c r="R103" s="157" t="n">
        <f aca="false">IF(B103=0,R102,IF(ISNONTEXT(B103)=TRUE(),INT(B103),INT(LEFT(B103,FIND(".",B103)-1))))</f>
        <v>3</v>
      </c>
      <c r="S103" s="157" t="str">
        <f aca="false">IF(S104=1,1,IF(B103&lt;&gt;0,1,IF(C103&lt;&gt;0,1,IF(D103&lt;&gt;0,1,IF(E103&lt;&gt;0,1,"")))))</f>
        <v/>
      </c>
      <c r="T103" s="157" t="str">
        <f aca="false">IF(R103=0," ",IF(R103&lt;&gt;R102,R103," "))</f>
        <v> </v>
      </c>
      <c r="U103" s="180"/>
      <c r="V103" s="75" t="e">
        <f aca="false">IF(R103&lt;&gt;T103,(IF(J103="",H103*(INFORMAÇÕES!$Q$79/INFORMAÇÕES!$Q$82),IF(J103="R",H103,0))),0)</f>
        <v>#DIV/0!</v>
      </c>
      <c r="W103" s="75" t="e">
        <f aca="false">IF(R103&lt;&gt;T103,(IF(J103="",H103*(INFORMAÇÕES!$Q$80/INFORMAÇÕES!$Q$82),IF(J103="C",H103,0))),0)</f>
        <v>#DIV/0!</v>
      </c>
      <c r="X103" s="75" t="n">
        <f aca="false">IF(R103&lt;&gt;T103,(IF(J103="",H103*INFORMAÇÕES!$U$115,IF(J103="CF",H103,0))),0)</f>
        <v>0</v>
      </c>
      <c r="Y103" s="75" t="n">
        <f aca="false">IF(R103&lt;&gt;T103,(IF(J103="",H103*INFORMAÇÕES!$U$116,IF(J103="O",H103,0))),0)</f>
        <v>0</v>
      </c>
      <c r="Z103" s="75" t="n">
        <f aca="false">IF(E103&lt;&gt;0,H103,0)</f>
        <v>0</v>
      </c>
    </row>
    <row r="104" s="174" customFormat="true" ht="14.25" hidden="false" customHeight="true" outlineLevel="0" collapsed="false">
      <c r="A104" s="159" t="n">
        <v>93</v>
      </c>
      <c r="B104" s="160" t="n">
        <f aca="false">'ORÇ.GLOBAL REF.'!B104</f>
        <v>0</v>
      </c>
      <c r="C104" s="536" t="n">
        <f aca="false">'ORÇ.GLOBAL REF.'!C104</f>
        <v>0</v>
      </c>
      <c r="D104" s="162" t="n">
        <f aca="false">'ORÇ.GLOBAL REF.'!D104</f>
        <v>0</v>
      </c>
      <c r="E104" s="162" t="n">
        <f aca="false">'ORÇ.GLOBAL REF.'!E104</f>
        <v>0</v>
      </c>
      <c r="F104" s="537"/>
      <c r="G104" s="163" t="n">
        <f aca="false">ROUND(F104,2)</f>
        <v>0</v>
      </c>
      <c r="H104" s="163" t="n">
        <f aca="false">IF('ORÇ.GLOBAL P CAIXA'!K104="EXEC.",0,IF(E104&lt;&gt;0,ROUND(E104*G104,2),IF(Z104=0,(SUMIF('ORÇ.GLOBAL REF.'!$S$12:$S$1011,B104,$Z$12:$Z$1011)),Z104)))</f>
        <v>0</v>
      </c>
      <c r="I104" s="538" t="str">
        <f aca="false">'ORÇ.GLOBAL REF.'!H104</f>
        <v/>
      </c>
      <c r="J104" s="163" t="str">
        <f aca="false">'ORÇ.GLOBAL REF.'!I104</f>
        <v/>
      </c>
      <c r="K104" s="539" t="str">
        <f aca="false">'ORÇ.GLOBAL REF.'!J104</f>
        <v/>
      </c>
      <c r="L104" s="168" t="str">
        <f aca="false">IF(B104&gt;0,"ok","ocultar")</f>
        <v>ocultar</v>
      </c>
      <c r="M104" s="102"/>
      <c r="N104" s="102"/>
      <c r="O104" s="102"/>
      <c r="R104" s="157" t="n">
        <f aca="false">IF(B104=0,R103,IF(ISNONTEXT(B104)=TRUE(),INT(B104),INT(LEFT(B104,FIND(".",B104)-1))))</f>
        <v>3</v>
      </c>
      <c r="S104" s="157" t="str">
        <f aca="false">IF(S105=1,1,IF(B104&lt;&gt;0,1,IF(C104&lt;&gt;0,1,IF(D104&lt;&gt;0,1,IF(E104&lt;&gt;0,1,"")))))</f>
        <v/>
      </c>
      <c r="T104" s="157" t="str">
        <f aca="false">IF(R104=0," ",IF(R104&lt;&gt;R103,R104," "))</f>
        <v> </v>
      </c>
      <c r="U104" s="180"/>
      <c r="V104" s="75" t="e">
        <f aca="false">IF(R104&lt;&gt;T104,(IF(J104="",H104*(INFORMAÇÕES!$Q$79/INFORMAÇÕES!$Q$82),IF(J104="R",H104,0))),0)</f>
        <v>#DIV/0!</v>
      </c>
      <c r="W104" s="75" t="e">
        <f aca="false">IF(R104&lt;&gt;T104,(IF(J104="",H104*(INFORMAÇÕES!$Q$80/INFORMAÇÕES!$Q$82),IF(J104="C",H104,0))),0)</f>
        <v>#DIV/0!</v>
      </c>
      <c r="X104" s="75" t="n">
        <f aca="false">IF(R104&lt;&gt;T104,(IF(J104="",H104*INFORMAÇÕES!$U$115,IF(J104="CF",H104,0))),0)</f>
        <v>0</v>
      </c>
      <c r="Y104" s="75" t="n">
        <f aca="false">IF(R104&lt;&gt;T104,(IF(J104="",H104*INFORMAÇÕES!$U$116,IF(J104="O",H104,0))),0)</f>
        <v>0</v>
      </c>
      <c r="Z104" s="75" t="n">
        <f aca="false">IF(E104&lt;&gt;0,H104,0)</f>
        <v>0</v>
      </c>
    </row>
    <row r="105" s="174" customFormat="true" ht="14.25" hidden="false" customHeight="true" outlineLevel="0" collapsed="false">
      <c r="A105" s="159" t="n">
        <v>94</v>
      </c>
      <c r="B105" s="160" t="n">
        <f aca="false">'ORÇ.GLOBAL REF.'!B105</f>
        <v>0</v>
      </c>
      <c r="C105" s="536" t="n">
        <f aca="false">'ORÇ.GLOBAL REF.'!C105</f>
        <v>0</v>
      </c>
      <c r="D105" s="162" t="n">
        <f aca="false">'ORÇ.GLOBAL REF.'!D105</f>
        <v>0</v>
      </c>
      <c r="E105" s="162" t="n">
        <f aca="false">'ORÇ.GLOBAL REF.'!E105</f>
        <v>0</v>
      </c>
      <c r="F105" s="537"/>
      <c r="G105" s="163" t="n">
        <f aca="false">ROUND(F105,2)</f>
        <v>0</v>
      </c>
      <c r="H105" s="163" t="n">
        <f aca="false">IF('ORÇ.GLOBAL P CAIXA'!K105="EXEC.",0,IF(E105&lt;&gt;0,ROUND(E105*G105,2),IF(Z105=0,(SUMIF('ORÇ.GLOBAL REF.'!$S$12:$S$1011,B105,$Z$12:$Z$1011)),Z105)))</f>
        <v>0</v>
      </c>
      <c r="I105" s="538" t="str">
        <f aca="false">'ORÇ.GLOBAL REF.'!H105</f>
        <v/>
      </c>
      <c r="J105" s="163" t="str">
        <f aca="false">'ORÇ.GLOBAL REF.'!I105</f>
        <v/>
      </c>
      <c r="K105" s="539" t="str">
        <f aca="false">'ORÇ.GLOBAL REF.'!J105</f>
        <v/>
      </c>
      <c r="L105" s="168" t="str">
        <f aca="false">IF(B105&gt;0,"ok","ocultar")</f>
        <v>ocultar</v>
      </c>
      <c r="M105" s="102"/>
      <c r="N105" s="102"/>
      <c r="O105" s="102"/>
      <c r="R105" s="157" t="n">
        <f aca="false">IF(B105=0,R104,IF(ISNONTEXT(B105)=TRUE(),INT(B105),INT(LEFT(B105,FIND(".",B105)-1))))</f>
        <v>3</v>
      </c>
      <c r="S105" s="157" t="str">
        <f aca="false">IF(S106=1,1,IF(B105&lt;&gt;0,1,IF(C105&lt;&gt;0,1,IF(D105&lt;&gt;0,1,IF(E105&lt;&gt;0,1,"")))))</f>
        <v/>
      </c>
      <c r="T105" s="157" t="str">
        <f aca="false">IF(R105=0," ",IF(R105&lt;&gt;R104,R105," "))</f>
        <v> </v>
      </c>
      <c r="U105" s="180"/>
      <c r="V105" s="75" t="e">
        <f aca="false">IF(R105&lt;&gt;T105,(IF(J105="",H105*(INFORMAÇÕES!$Q$79/INFORMAÇÕES!$Q$82),IF(J105="R",H105,0))),0)</f>
        <v>#DIV/0!</v>
      </c>
      <c r="W105" s="75" t="e">
        <f aca="false">IF(R105&lt;&gt;T105,(IF(J105="",H105*(INFORMAÇÕES!$Q$80/INFORMAÇÕES!$Q$82),IF(J105="C",H105,0))),0)</f>
        <v>#DIV/0!</v>
      </c>
      <c r="X105" s="75" t="n">
        <f aca="false">IF(R105&lt;&gt;T105,(IF(J105="",H105*INFORMAÇÕES!$U$115,IF(J105="CF",H105,0))),0)</f>
        <v>0</v>
      </c>
      <c r="Y105" s="75" t="n">
        <f aca="false">IF(R105&lt;&gt;T105,(IF(J105="",H105*INFORMAÇÕES!$U$116,IF(J105="O",H105,0))),0)</f>
        <v>0</v>
      </c>
      <c r="Z105" s="75" t="n">
        <f aca="false">IF(E105&lt;&gt;0,H105,0)</f>
        <v>0</v>
      </c>
    </row>
    <row r="106" s="174" customFormat="true" ht="14.25" hidden="false" customHeight="true" outlineLevel="0" collapsed="false">
      <c r="A106" s="159" t="n">
        <v>95</v>
      </c>
      <c r="B106" s="160" t="n">
        <f aca="false">'ORÇ.GLOBAL REF.'!B106</f>
        <v>0</v>
      </c>
      <c r="C106" s="536" t="n">
        <f aca="false">'ORÇ.GLOBAL REF.'!C106</f>
        <v>0</v>
      </c>
      <c r="D106" s="162" t="n">
        <f aca="false">'ORÇ.GLOBAL REF.'!D106</f>
        <v>0</v>
      </c>
      <c r="E106" s="162" t="n">
        <f aca="false">'ORÇ.GLOBAL REF.'!E106</f>
        <v>0</v>
      </c>
      <c r="F106" s="537"/>
      <c r="G106" s="163" t="n">
        <f aca="false">ROUND(F106,2)</f>
        <v>0</v>
      </c>
      <c r="H106" s="163" t="n">
        <f aca="false">IF('ORÇ.GLOBAL P CAIXA'!K106="EXEC.",0,IF(E106&lt;&gt;0,ROUND(E106*G106,2),IF(Z106=0,(SUMIF('ORÇ.GLOBAL REF.'!$S$12:$S$1011,B106,$Z$12:$Z$1011)),Z106)))</f>
        <v>0</v>
      </c>
      <c r="I106" s="538" t="str">
        <f aca="false">'ORÇ.GLOBAL REF.'!H106</f>
        <v/>
      </c>
      <c r="J106" s="163" t="str">
        <f aca="false">'ORÇ.GLOBAL REF.'!I106</f>
        <v/>
      </c>
      <c r="K106" s="539" t="str">
        <f aca="false">'ORÇ.GLOBAL REF.'!J106</f>
        <v/>
      </c>
      <c r="L106" s="168" t="str">
        <f aca="false">IF(B106&gt;0,"ok","ocultar")</f>
        <v>ocultar</v>
      </c>
      <c r="M106" s="102"/>
      <c r="N106" s="102"/>
      <c r="O106" s="102"/>
      <c r="R106" s="157" t="n">
        <f aca="false">IF(B106=0,R105,IF(ISNONTEXT(B106)=TRUE(),INT(B106),INT(LEFT(B106,FIND(".",B106)-1))))</f>
        <v>3</v>
      </c>
      <c r="S106" s="157" t="str">
        <f aca="false">IF(S107=1,1,IF(B106&lt;&gt;0,1,IF(C106&lt;&gt;0,1,IF(D106&lt;&gt;0,1,IF(E106&lt;&gt;0,1,"")))))</f>
        <v/>
      </c>
      <c r="T106" s="157" t="str">
        <f aca="false">IF(R106=0," ",IF(R106&lt;&gt;R105,R106," "))</f>
        <v> </v>
      </c>
      <c r="U106" s="180"/>
      <c r="V106" s="75" t="e">
        <f aca="false">IF(R106&lt;&gt;T106,(IF(J106="",H106*(INFORMAÇÕES!$Q$79/INFORMAÇÕES!$Q$82),IF(J106="R",H106,0))),0)</f>
        <v>#DIV/0!</v>
      </c>
      <c r="W106" s="75" t="e">
        <f aca="false">IF(R106&lt;&gt;T106,(IF(J106="",H106*(INFORMAÇÕES!$Q$80/INFORMAÇÕES!$Q$82),IF(J106="C",H106,0))),0)</f>
        <v>#DIV/0!</v>
      </c>
      <c r="X106" s="75" t="n">
        <f aca="false">IF(R106&lt;&gt;T106,(IF(J106="",H106*INFORMAÇÕES!$U$115,IF(J106="CF",H106,0))),0)</f>
        <v>0</v>
      </c>
      <c r="Y106" s="75" t="n">
        <f aca="false">IF(R106&lt;&gt;T106,(IF(J106="",H106*INFORMAÇÕES!$U$116,IF(J106="O",H106,0))),0)</f>
        <v>0</v>
      </c>
      <c r="Z106" s="75" t="n">
        <f aca="false">IF(E106&lt;&gt;0,H106,0)</f>
        <v>0</v>
      </c>
    </row>
    <row r="107" s="174" customFormat="true" ht="14.25" hidden="false" customHeight="true" outlineLevel="0" collapsed="false">
      <c r="A107" s="159" t="n">
        <v>96</v>
      </c>
      <c r="B107" s="160" t="n">
        <f aca="false">'ORÇ.GLOBAL REF.'!B107</f>
        <v>0</v>
      </c>
      <c r="C107" s="536" t="n">
        <f aca="false">'ORÇ.GLOBAL REF.'!C107</f>
        <v>0</v>
      </c>
      <c r="D107" s="162" t="n">
        <f aca="false">'ORÇ.GLOBAL REF.'!D107</f>
        <v>0</v>
      </c>
      <c r="E107" s="162" t="n">
        <f aca="false">'ORÇ.GLOBAL REF.'!E107</f>
        <v>0</v>
      </c>
      <c r="F107" s="537"/>
      <c r="G107" s="163" t="n">
        <f aca="false">ROUND(F107,2)</f>
        <v>0</v>
      </c>
      <c r="H107" s="163" t="n">
        <f aca="false">IF('ORÇ.GLOBAL P CAIXA'!K107="EXEC.",0,IF(E107&lt;&gt;0,ROUND(E107*G107,2),IF(Z107=0,(SUMIF('ORÇ.GLOBAL REF.'!$S$12:$S$1011,B107,$Z$12:$Z$1011)),Z107)))</f>
        <v>0</v>
      </c>
      <c r="I107" s="538" t="str">
        <f aca="false">'ORÇ.GLOBAL REF.'!H107</f>
        <v/>
      </c>
      <c r="J107" s="163" t="str">
        <f aca="false">'ORÇ.GLOBAL REF.'!I107</f>
        <v/>
      </c>
      <c r="K107" s="539" t="str">
        <f aca="false">'ORÇ.GLOBAL REF.'!J107</f>
        <v/>
      </c>
      <c r="L107" s="168" t="str">
        <f aca="false">IF(B107&gt;0,"ok","ocultar")</f>
        <v>ocultar</v>
      </c>
      <c r="M107" s="102"/>
      <c r="N107" s="102"/>
      <c r="O107" s="102"/>
      <c r="R107" s="157" t="n">
        <f aca="false">IF(B107=0,R106,IF(ISNONTEXT(B107)=TRUE(),INT(B107),INT(LEFT(B107,FIND(".",B107)-1))))</f>
        <v>3</v>
      </c>
      <c r="S107" s="157" t="str">
        <f aca="false">IF(S108=1,1,IF(B107&lt;&gt;0,1,IF(C107&lt;&gt;0,1,IF(D107&lt;&gt;0,1,IF(E107&lt;&gt;0,1,"")))))</f>
        <v/>
      </c>
      <c r="T107" s="157" t="str">
        <f aca="false">IF(R107=0," ",IF(R107&lt;&gt;R106,R107," "))</f>
        <v> </v>
      </c>
      <c r="U107" s="180"/>
      <c r="V107" s="75" t="e">
        <f aca="false">IF(R107&lt;&gt;T107,(IF(J107="",H107*(INFORMAÇÕES!$Q$79/INFORMAÇÕES!$Q$82),IF(J107="R",H107,0))),0)</f>
        <v>#DIV/0!</v>
      </c>
      <c r="W107" s="75" t="e">
        <f aca="false">IF(R107&lt;&gt;T107,(IF(J107="",H107*(INFORMAÇÕES!$Q$80/INFORMAÇÕES!$Q$82),IF(J107="C",H107,0))),0)</f>
        <v>#DIV/0!</v>
      </c>
      <c r="X107" s="75" t="n">
        <f aca="false">IF(R107&lt;&gt;T107,(IF(J107="",H107*INFORMAÇÕES!$U$115,IF(J107="CF",H107,0))),0)</f>
        <v>0</v>
      </c>
      <c r="Y107" s="75" t="n">
        <f aca="false">IF(R107&lt;&gt;T107,(IF(J107="",H107*INFORMAÇÕES!$U$116,IF(J107="O",H107,0))),0)</f>
        <v>0</v>
      </c>
      <c r="Z107" s="75" t="n">
        <f aca="false">IF(E107&lt;&gt;0,H107,0)</f>
        <v>0</v>
      </c>
    </row>
    <row r="108" s="174" customFormat="true" ht="14.25" hidden="false" customHeight="true" outlineLevel="0" collapsed="false">
      <c r="A108" s="159" t="n">
        <v>97</v>
      </c>
      <c r="B108" s="160" t="n">
        <f aca="false">'ORÇ.GLOBAL REF.'!B108</f>
        <v>0</v>
      </c>
      <c r="C108" s="536" t="n">
        <f aca="false">'ORÇ.GLOBAL REF.'!C108</f>
        <v>0</v>
      </c>
      <c r="D108" s="162" t="n">
        <f aca="false">'ORÇ.GLOBAL REF.'!D108</f>
        <v>0</v>
      </c>
      <c r="E108" s="162" t="n">
        <f aca="false">'ORÇ.GLOBAL REF.'!E108</f>
        <v>0</v>
      </c>
      <c r="F108" s="537"/>
      <c r="G108" s="163" t="n">
        <f aca="false">ROUND(F108,2)</f>
        <v>0</v>
      </c>
      <c r="H108" s="163" t="n">
        <f aca="false">IF('ORÇ.GLOBAL P CAIXA'!K108="EXEC.",0,IF(E108&lt;&gt;0,ROUND(E108*G108,2),IF(Z108=0,(SUMIF('ORÇ.GLOBAL REF.'!$S$12:$S$1011,B108,$Z$12:$Z$1011)),Z108)))</f>
        <v>0</v>
      </c>
      <c r="I108" s="538" t="str">
        <f aca="false">'ORÇ.GLOBAL REF.'!H108</f>
        <v/>
      </c>
      <c r="J108" s="163" t="str">
        <f aca="false">'ORÇ.GLOBAL REF.'!I108</f>
        <v/>
      </c>
      <c r="K108" s="539" t="str">
        <f aca="false">'ORÇ.GLOBAL REF.'!J108</f>
        <v/>
      </c>
      <c r="L108" s="168" t="str">
        <f aca="false">IF(B108&gt;0,"ok","ocultar")</f>
        <v>ocultar</v>
      </c>
      <c r="M108" s="102"/>
      <c r="N108" s="102"/>
      <c r="O108" s="102"/>
      <c r="R108" s="157" t="n">
        <f aca="false">IF(B108=0,R107,IF(ISNONTEXT(B108)=TRUE(),INT(B108),INT(LEFT(B108,FIND(".",B108)-1))))</f>
        <v>3</v>
      </c>
      <c r="S108" s="157" t="str">
        <f aca="false">IF(S109=1,1,IF(B108&lt;&gt;0,1,IF(C108&lt;&gt;0,1,IF(D108&lt;&gt;0,1,IF(E108&lt;&gt;0,1,"")))))</f>
        <v/>
      </c>
      <c r="T108" s="157" t="str">
        <f aca="false">IF(R108=0," ",IF(R108&lt;&gt;R107,R108," "))</f>
        <v> </v>
      </c>
      <c r="U108" s="180"/>
      <c r="V108" s="75" t="e">
        <f aca="false">IF(R108&lt;&gt;T108,(IF(J108="",H108*(INFORMAÇÕES!$Q$79/INFORMAÇÕES!$Q$82),IF(J108="R",H108,0))),0)</f>
        <v>#DIV/0!</v>
      </c>
      <c r="W108" s="75" t="e">
        <f aca="false">IF(R108&lt;&gt;T108,(IF(J108="",H108*(INFORMAÇÕES!$Q$80/INFORMAÇÕES!$Q$82),IF(J108="C",H108,0))),0)</f>
        <v>#DIV/0!</v>
      </c>
      <c r="X108" s="75" t="n">
        <f aca="false">IF(R108&lt;&gt;T108,(IF(J108="",H108*INFORMAÇÕES!$U$115,IF(J108="CF",H108,0))),0)</f>
        <v>0</v>
      </c>
      <c r="Y108" s="75" t="n">
        <f aca="false">IF(R108&lt;&gt;T108,(IF(J108="",H108*INFORMAÇÕES!$U$116,IF(J108="O",H108,0))),0)</f>
        <v>0</v>
      </c>
      <c r="Z108" s="75" t="n">
        <f aca="false">IF(E108&lt;&gt;0,H108,0)</f>
        <v>0</v>
      </c>
    </row>
    <row r="109" s="174" customFormat="true" ht="14.25" hidden="false" customHeight="true" outlineLevel="0" collapsed="false">
      <c r="A109" s="159" t="n">
        <v>98</v>
      </c>
      <c r="B109" s="160" t="n">
        <f aca="false">'ORÇ.GLOBAL REF.'!B109</f>
        <v>0</v>
      </c>
      <c r="C109" s="536" t="n">
        <f aca="false">'ORÇ.GLOBAL REF.'!C109</f>
        <v>0</v>
      </c>
      <c r="D109" s="162" t="n">
        <f aca="false">'ORÇ.GLOBAL REF.'!D109</f>
        <v>0</v>
      </c>
      <c r="E109" s="162" t="n">
        <f aca="false">'ORÇ.GLOBAL REF.'!E109</f>
        <v>0</v>
      </c>
      <c r="F109" s="537"/>
      <c r="G109" s="163" t="n">
        <f aca="false">ROUND(F109,2)</f>
        <v>0</v>
      </c>
      <c r="H109" s="163" t="n">
        <f aca="false">IF('ORÇ.GLOBAL P CAIXA'!K109="EXEC.",0,IF(E109&lt;&gt;0,ROUND(E109*G109,2),IF(Z109=0,(SUMIF('ORÇ.GLOBAL REF.'!$S$12:$S$1011,B109,$Z$12:$Z$1011)),Z109)))</f>
        <v>0</v>
      </c>
      <c r="I109" s="538" t="str">
        <f aca="false">'ORÇ.GLOBAL REF.'!H109</f>
        <v/>
      </c>
      <c r="J109" s="163" t="str">
        <f aca="false">'ORÇ.GLOBAL REF.'!I109</f>
        <v/>
      </c>
      <c r="K109" s="539" t="str">
        <f aca="false">'ORÇ.GLOBAL REF.'!J109</f>
        <v/>
      </c>
      <c r="L109" s="168" t="str">
        <f aca="false">IF(B109&gt;0,"ok","ocultar")</f>
        <v>ocultar</v>
      </c>
      <c r="M109" s="102"/>
      <c r="N109" s="102"/>
      <c r="O109" s="102"/>
      <c r="R109" s="157" t="n">
        <f aca="false">IF(B109=0,R108,IF(ISNONTEXT(B109)=TRUE(),INT(B109),INT(LEFT(B109,FIND(".",B109)-1))))</f>
        <v>3</v>
      </c>
      <c r="S109" s="157" t="str">
        <f aca="false">IF(S110=1,1,IF(B109&lt;&gt;0,1,IF(C109&lt;&gt;0,1,IF(D109&lt;&gt;0,1,IF(E109&lt;&gt;0,1,"")))))</f>
        <v/>
      </c>
      <c r="T109" s="157" t="str">
        <f aca="false">IF(R109=0," ",IF(R109&lt;&gt;R108,R109," "))</f>
        <v> </v>
      </c>
      <c r="U109" s="180"/>
      <c r="V109" s="75" t="e">
        <f aca="false">IF(R109&lt;&gt;T109,(IF(J109="",H109*(INFORMAÇÕES!$Q$79/INFORMAÇÕES!$Q$82),IF(J109="R",H109,0))),0)</f>
        <v>#DIV/0!</v>
      </c>
      <c r="W109" s="75" t="e">
        <f aca="false">IF(R109&lt;&gt;T109,(IF(J109="",H109*(INFORMAÇÕES!$Q$80/INFORMAÇÕES!$Q$82),IF(J109="C",H109,0))),0)</f>
        <v>#DIV/0!</v>
      </c>
      <c r="X109" s="75" t="n">
        <f aca="false">IF(R109&lt;&gt;T109,(IF(J109="",H109*INFORMAÇÕES!$U$115,IF(J109="CF",H109,0))),0)</f>
        <v>0</v>
      </c>
      <c r="Y109" s="75" t="n">
        <f aca="false">IF(R109&lt;&gt;T109,(IF(J109="",H109*INFORMAÇÕES!$U$116,IF(J109="O",H109,0))),0)</f>
        <v>0</v>
      </c>
      <c r="Z109" s="75" t="n">
        <f aca="false">IF(E109&lt;&gt;0,H109,0)</f>
        <v>0</v>
      </c>
    </row>
    <row r="110" s="174" customFormat="true" ht="14.25" hidden="false" customHeight="true" outlineLevel="0" collapsed="false">
      <c r="A110" s="159" t="n">
        <v>99</v>
      </c>
      <c r="B110" s="160" t="n">
        <f aca="false">'ORÇ.GLOBAL REF.'!B110</f>
        <v>0</v>
      </c>
      <c r="C110" s="536" t="n">
        <f aca="false">'ORÇ.GLOBAL REF.'!C110</f>
        <v>0</v>
      </c>
      <c r="D110" s="162" t="n">
        <f aca="false">'ORÇ.GLOBAL REF.'!D110</f>
        <v>0</v>
      </c>
      <c r="E110" s="162" t="n">
        <f aca="false">'ORÇ.GLOBAL REF.'!E110</f>
        <v>0</v>
      </c>
      <c r="F110" s="537"/>
      <c r="G110" s="163" t="n">
        <f aca="false">ROUND(F110,2)</f>
        <v>0</v>
      </c>
      <c r="H110" s="163" t="n">
        <f aca="false">IF('ORÇ.GLOBAL P CAIXA'!K110="EXEC.",0,IF(E110&lt;&gt;0,ROUND(E110*G110,2),IF(Z110=0,(SUMIF('ORÇ.GLOBAL REF.'!$S$12:$S$1011,B110,$Z$12:$Z$1011)),Z110)))</f>
        <v>0</v>
      </c>
      <c r="I110" s="538" t="str">
        <f aca="false">'ORÇ.GLOBAL REF.'!H110</f>
        <v/>
      </c>
      <c r="J110" s="163" t="str">
        <f aca="false">'ORÇ.GLOBAL REF.'!I110</f>
        <v/>
      </c>
      <c r="K110" s="539" t="str">
        <f aca="false">'ORÇ.GLOBAL REF.'!J110</f>
        <v/>
      </c>
      <c r="L110" s="168" t="str">
        <f aca="false">IF(B110&gt;0,"ok","ocultar")</f>
        <v>ocultar</v>
      </c>
      <c r="M110" s="102"/>
      <c r="N110" s="102"/>
      <c r="O110" s="102"/>
      <c r="R110" s="157" t="n">
        <f aca="false">IF(B110=0,R109,IF(ISNONTEXT(B110)=TRUE(),INT(B110),INT(LEFT(B110,FIND(".",B110)-1))))</f>
        <v>3</v>
      </c>
      <c r="S110" s="157" t="str">
        <f aca="false">IF(S111=1,1,IF(B110&lt;&gt;0,1,IF(C110&lt;&gt;0,1,IF(D110&lt;&gt;0,1,IF(E110&lt;&gt;0,1,"")))))</f>
        <v/>
      </c>
      <c r="T110" s="157" t="str">
        <f aca="false">IF(R110=0," ",IF(R110&lt;&gt;R109,R110," "))</f>
        <v> </v>
      </c>
      <c r="U110" s="180"/>
      <c r="V110" s="75" t="e">
        <f aca="false">IF(R110&lt;&gt;T110,(IF(J110="",H110*(INFORMAÇÕES!$Q$79/INFORMAÇÕES!$Q$82),IF(J110="R",H110,0))),0)</f>
        <v>#DIV/0!</v>
      </c>
      <c r="W110" s="75" t="e">
        <f aca="false">IF(R110&lt;&gt;T110,(IF(J110="",H110*(INFORMAÇÕES!$Q$80/INFORMAÇÕES!$Q$82),IF(J110="C",H110,0))),0)</f>
        <v>#DIV/0!</v>
      </c>
      <c r="X110" s="75" t="n">
        <f aca="false">IF(R110&lt;&gt;T110,(IF(J110="",H110*INFORMAÇÕES!$U$115,IF(J110="CF",H110,0))),0)</f>
        <v>0</v>
      </c>
      <c r="Y110" s="75" t="n">
        <f aca="false">IF(R110&lt;&gt;T110,(IF(J110="",H110*INFORMAÇÕES!$U$116,IF(J110="O",H110,0))),0)</f>
        <v>0</v>
      </c>
      <c r="Z110" s="75" t="n">
        <f aca="false">IF(E110&lt;&gt;0,H110,0)</f>
        <v>0</v>
      </c>
    </row>
    <row r="111" s="174" customFormat="true" ht="14.25" hidden="false" customHeight="true" outlineLevel="0" collapsed="false">
      <c r="A111" s="159" t="n">
        <v>100</v>
      </c>
      <c r="B111" s="160" t="n">
        <f aca="false">'ORÇ.GLOBAL REF.'!B111</f>
        <v>0</v>
      </c>
      <c r="C111" s="536" t="n">
        <f aca="false">'ORÇ.GLOBAL REF.'!C111</f>
        <v>0</v>
      </c>
      <c r="D111" s="162" t="n">
        <f aca="false">'ORÇ.GLOBAL REF.'!D111</f>
        <v>0</v>
      </c>
      <c r="E111" s="162" t="n">
        <f aca="false">'ORÇ.GLOBAL REF.'!E111</f>
        <v>0</v>
      </c>
      <c r="F111" s="537"/>
      <c r="G111" s="163" t="n">
        <f aca="false">ROUND(F111,2)</f>
        <v>0</v>
      </c>
      <c r="H111" s="163" t="n">
        <f aca="false">IF('ORÇ.GLOBAL P CAIXA'!K111="EXEC.",0,IF(E111&lt;&gt;0,ROUND(E111*G111,2),IF(Z111=0,(SUMIF('ORÇ.GLOBAL REF.'!$S$12:$S$1011,B111,$Z$12:$Z$1011)),Z111)))</f>
        <v>0</v>
      </c>
      <c r="I111" s="538" t="str">
        <f aca="false">'ORÇ.GLOBAL REF.'!H111</f>
        <v/>
      </c>
      <c r="J111" s="163" t="str">
        <f aca="false">'ORÇ.GLOBAL REF.'!I111</f>
        <v/>
      </c>
      <c r="K111" s="539" t="str">
        <f aca="false">'ORÇ.GLOBAL REF.'!J111</f>
        <v/>
      </c>
      <c r="L111" s="168" t="str">
        <f aca="false">IF(B111&gt;0,"ok","ocultar")</f>
        <v>ocultar</v>
      </c>
      <c r="M111" s="102"/>
      <c r="N111" s="102"/>
      <c r="O111" s="102"/>
      <c r="R111" s="157" t="n">
        <f aca="false">IF(B111=0,R110,IF(ISNONTEXT(B111)=TRUE(),INT(B111),INT(LEFT(B111,FIND(".",B111)-1))))</f>
        <v>3</v>
      </c>
      <c r="S111" s="157" t="str">
        <f aca="false">IF(S112=1,1,IF(B111&lt;&gt;0,1,IF(C111&lt;&gt;0,1,IF(D111&lt;&gt;0,1,IF(E111&lt;&gt;0,1,"")))))</f>
        <v/>
      </c>
      <c r="T111" s="157" t="str">
        <f aca="false">IF(R111=0," ",IF(R111&lt;&gt;R110,R111," "))</f>
        <v> </v>
      </c>
      <c r="U111" s="180"/>
      <c r="V111" s="75" t="e">
        <f aca="false">IF(R111&lt;&gt;T111,(IF(J111="",H111*(INFORMAÇÕES!$Q$79/INFORMAÇÕES!$Q$82),IF(J111="R",H111,0))),0)</f>
        <v>#DIV/0!</v>
      </c>
      <c r="W111" s="75" t="e">
        <f aca="false">IF(R111&lt;&gt;T111,(IF(J111="",H111*(INFORMAÇÕES!$Q$80/INFORMAÇÕES!$Q$82),IF(J111="C",H111,0))),0)</f>
        <v>#DIV/0!</v>
      </c>
      <c r="X111" s="75" t="n">
        <f aca="false">IF(R111&lt;&gt;T111,(IF(J111="",H111*INFORMAÇÕES!$U$115,IF(J111="CF",H111,0))),0)</f>
        <v>0</v>
      </c>
      <c r="Y111" s="75" t="n">
        <f aca="false">IF(R111&lt;&gt;T111,(IF(J111="",H111*INFORMAÇÕES!$U$116,IF(J111="O",H111,0))),0)</f>
        <v>0</v>
      </c>
      <c r="Z111" s="75" t="n">
        <f aca="false">IF(E111&lt;&gt;0,H111,0)</f>
        <v>0</v>
      </c>
    </row>
    <row r="112" s="174" customFormat="true" ht="14.25" hidden="false" customHeight="true" outlineLevel="0" collapsed="false">
      <c r="A112" s="159" t="n">
        <v>101</v>
      </c>
      <c r="B112" s="160" t="n">
        <f aca="false">'ORÇ.GLOBAL REF.'!B112</f>
        <v>0</v>
      </c>
      <c r="C112" s="536" t="n">
        <f aca="false">'ORÇ.GLOBAL REF.'!C112</f>
        <v>0</v>
      </c>
      <c r="D112" s="162" t="n">
        <f aca="false">'ORÇ.GLOBAL REF.'!D112</f>
        <v>0</v>
      </c>
      <c r="E112" s="162" t="n">
        <f aca="false">'ORÇ.GLOBAL REF.'!E112</f>
        <v>0</v>
      </c>
      <c r="F112" s="537"/>
      <c r="G112" s="163" t="n">
        <f aca="false">ROUND(F112,2)</f>
        <v>0</v>
      </c>
      <c r="H112" s="163" t="n">
        <f aca="false">IF('ORÇ.GLOBAL P CAIXA'!K112="EXEC.",0,IF(E112&lt;&gt;0,ROUND(E112*G112,2),IF(Z112=0,(SUMIF('ORÇ.GLOBAL REF.'!$S$12:$S$1011,B112,$Z$12:$Z$1011)),Z112)))</f>
        <v>0</v>
      </c>
      <c r="I112" s="538" t="str">
        <f aca="false">'ORÇ.GLOBAL REF.'!H112</f>
        <v/>
      </c>
      <c r="J112" s="163" t="str">
        <f aca="false">'ORÇ.GLOBAL REF.'!I112</f>
        <v/>
      </c>
      <c r="K112" s="539" t="str">
        <f aca="false">'ORÇ.GLOBAL REF.'!J112</f>
        <v/>
      </c>
      <c r="L112" s="168" t="str">
        <f aca="false">IF(B112&gt;0,"ok","ocultar")</f>
        <v>ocultar</v>
      </c>
      <c r="M112" s="102"/>
      <c r="N112" s="102"/>
      <c r="O112" s="102"/>
      <c r="R112" s="157" t="n">
        <f aca="false">IF(B112=0,R111,IF(ISNONTEXT(B112)=TRUE(),INT(B112),INT(LEFT(B112,FIND(".",B112)-1))))</f>
        <v>3</v>
      </c>
      <c r="S112" s="157" t="str">
        <f aca="false">IF(S113=1,1,IF(B112&lt;&gt;0,1,IF(C112&lt;&gt;0,1,IF(D112&lt;&gt;0,1,IF(E112&lt;&gt;0,1,"")))))</f>
        <v/>
      </c>
      <c r="T112" s="157" t="str">
        <f aca="false">IF(R112=0," ",IF(R112&lt;&gt;R111,R112," "))</f>
        <v> </v>
      </c>
      <c r="U112" s="180"/>
      <c r="V112" s="75" t="e">
        <f aca="false">IF(R112&lt;&gt;T112,(IF(J112="",H112*(INFORMAÇÕES!$Q$79/INFORMAÇÕES!$Q$82),IF(J112="R",H112,0))),0)</f>
        <v>#DIV/0!</v>
      </c>
      <c r="W112" s="75" t="e">
        <f aca="false">IF(R112&lt;&gt;T112,(IF(J112="",H112*(INFORMAÇÕES!$Q$80/INFORMAÇÕES!$Q$82),IF(J112="C",H112,0))),0)</f>
        <v>#DIV/0!</v>
      </c>
      <c r="X112" s="75" t="n">
        <f aca="false">IF(R112&lt;&gt;T112,(IF(J112="",H112*INFORMAÇÕES!$U$115,IF(J112="CF",H112,0))),0)</f>
        <v>0</v>
      </c>
      <c r="Y112" s="75" t="n">
        <f aca="false">IF(R112&lt;&gt;T112,(IF(J112="",H112*INFORMAÇÕES!$U$116,IF(J112="O",H112,0))),0)</f>
        <v>0</v>
      </c>
      <c r="Z112" s="75" t="n">
        <f aca="false">IF(E112&lt;&gt;0,H112,0)</f>
        <v>0</v>
      </c>
    </row>
    <row r="113" s="174" customFormat="true" ht="14.25" hidden="false" customHeight="true" outlineLevel="0" collapsed="false">
      <c r="A113" s="159" t="n">
        <v>102</v>
      </c>
      <c r="B113" s="160" t="n">
        <f aca="false">'ORÇ.GLOBAL REF.'!B113</f>
        <v>0</v>
      </c>
      <c r="C113" s="536" t="n">
        <f aca="false">'ORÇ.GLOBAL REF.'!C113</f>
        <v>0</v>
      </c>
      <c r="D113" s="162" t="n">
        <f aca="false">'ORÇ.GLOBAL REF.'!D113</f>
        <v>0</v>
      </c>
      <c r="E113" s="162" t="n">
        <f aca="false">'ORÇ.GLOBAL REF.'!E113</f>
        <v>0</v>
      </c>
      <c r="F113" s="537"/>
      <c r="G113" s="163" t="n">
        <f aca="false">ROUND(F113,2)</f>
        <v>0</v>
      </c>
      <c r="H113" s="163" t="n">
        <f aca="false">IF('ORÇ.GLOBAL P CAIXA'!K113="EXEC.",0,IF(E113&lt;&gt;0,ROUND(E113*G113,2),IF(Z113=0,(SUMIF('ORÇ.GLOBAL REF.'!$S$12:$S$1011,B113,$Z$12:$Z$1011)),Z113)))</f>
        <v>0</v>
      </c>
      <c r="I113" s="538" t="str">
        <f aca="false">'ORÇ.GLOBAL REF.'!H113</f>
        <v/>
      </c>
      <c r="J113" s="163" t="str">
        <f aca="false">'ORÇ.GLOBAL REF.'!I113</f>
        <v/>
      </c>
      <c r="K113" s="539" t="str">
        <f aca="false">'ORÇ.GLOBAL REF.'!J113</f>
        <v/>
      </c>
      <c r="L113" s="168" t="str">
        <f aca="false">IF(B113&gt;0,"ok","ocultar")</f>
        <v>ocultar</v>
      </c>
      <c r="M113" s="102"/>
      <c r="N113" s="102"/>
      <c r="O113" s="102"/>
      <c r="R113" s="157" t="n">
        <f aca="false">IF(B113=0,R112,IF(ISNONTEXT(B113)=TRUE(),INT(B113),INT(LEFT(B113,FIND(".",B113)-1))))</f>
        <v>3</v>
      </c>
      <c r="S113" s="157" t="str">
        <f aca="false">IF(S114=1,1,IF(B113&lt;&gt;0,1,IF(C113&lt;&gt;0,1,IF(D113&lt;&gt;0,1,IF(E113&lt;&gt;0,1,"")))))</f>
        <v/>
      </c>
      <c r="T113" s="157" t="str">
        <f aca="false">IF(R113=0," ",IF(R113&lt;&gt;R112,R113," "))</f>
        <v> </v>
      </c>
      <c r="U113" s="180"/>
      <c r="V113" s="75" t="e">
        <f aca="false">IF(R113&lt;&gt;T113,(IF(J113="",H113*(INFORMAÇÕES!$Q$79/INFORMAÇÕES!$Q$82),IF(J113="R",H113,0))),0)</f>
        <v>#DIV/0!</v>
      </c>
      <c r="W113" s="75" t="e">
        <f aca="false">IF(R113&lt;&gt;T113,(IF(J113="",H113*(INFORMAÇÕES!$Q$80/INFORMAÇÕES!$Q$82),IF(J113="C",H113,0))),0)</f>
        <v>#DIV/0!</v>
      </c>
      <c r="X113" s="75" t="n">
        <f aca="false">IF(R113&lt;&gt;T113,(IF(J113="",H113*INFORMAÇÕES!$U$115,IF(J113="CF",H113,0))),0)</f>
        <v>0</v>
      </c>
      <c r="Y113" s="75" t="n">
        <f aca="false">IF(R113&lt;&gt;T113,(IF(J113="",H113*INFORMAÇÕES!$U$116,IF(J113="O",H113,0))),0)</f>
        <v>0</v>
      </c>
      <c r="Z113" s="75" t="n">
        <f aca="false">IF(E113&lt;&gt;0,H113,0)</f>
        <v>0</v>
      </c>
    </row>
    <row r="114" s="174" customFormat="true" ht="14.25" hidden="false" customHeight="true" outlineLevel="0" collapsed="false">
      <c r="A114" s="159" t="n">
        <v>103</v>
      </c>
      <c r="B114" s="160" t="n">
        <f aca="false">'ORÇ.GLOBAL REF.'!B114</f>
        <v>0</v>
      </c>
      <c r="C114" s="536" t="n">
        <f aca="false">'ORÇ.GLOBAL REF.'!C114</f>
        <v>0</v>
      </c>
      <c r="D114" s="162" t="n">
        <f aca="false">'ORÇ.GLOBAL REF.'!D114</f>
        <v>0</v>
      </c>
      <c r="E114" s="162" t="n">
        <f aca="false">'ORÇ.GLOBAL REF.'!E114</f>
        <v>0</v>
      </c>
      <c r="F114" s="537"/>
      <c r="G114" s="163" t="n">
        <f aca="false">ROUND(F114,2)</f>
        <v>0</v>
      </c>
      <c r="H114" s="163" t="n">
        <f aca="false">IF('ORÇ.GLOBAL P CAIXA'!K114="EXEC.",0,IF(E114&lt;&gt;0,ROUND(E114*G114,2),IF(Z114=0,(SUMIF('ORÇ.GLOBAL REF.'!$S$12:$S$1011,B114,$Z$12:$Z$1011)),Z114)))</f>
        <v>0</v>
      </c>
      <c r="I114" s="538" t="str">
        <f aca="false">'ORÇ.GLOBAL REF.'!H114</f>
        <v/>
      </c>
      <c r="J114" s="163" t="str">
        <f aca="false">'ORÇ.GLOBAL REF.'!I114</f>
        <v/>
      </c>
      <c r="K114" s="539" t="str">
        <f aca="false">'ORÇ.GLOBAL REF.'!J114</f>
        <v/>
      </c>
      <c r="L114" s="168" t="str">
        <f aca="false">IF(B114&gt;0,"ok","ocultar")</f>
        <v>ocultar</v>
      </c>
      <c r="M114" s="102"/>
      <c r="N114" s="102"/>
      <c r="O114" s="102"/>
      <c r="R114" s="157" t="n">
        <f aca="false">IF(B114=0,R113,IF(ISNONTEXT(B114)=TRUE(),INT(B114),INT(LEFT(B114,FIND(".",B114)-1))))</f>
        <v>3</v>
      </c>
      <c r="S114" s="157" t="str">
        <f aca="false">IF(S115=1,1,IF(B114&lt;&gt;0,1,IF(C114&lt;&gt;0,1,IF(D114&lt;&gt;0,1,IF(E114&lt;&gt;0,1,"")))))</f>
        <v/>
      </c>
      <c r="T114" s="157" t="str">
        <f aca="false">IF(R114=0," ",IF(R114&lt;&gt;R113,R114," "))</f>
        <v> </v>
      </c>
      <c r="U114" s="180"/>
      <c r="V114" s="75" t="e">
        <f aca="false">IF(R114&lt;&gt;T114,(IF(J114="",H114*(INFORMAÇÕES!$Q$79/INFORMAÇÕES!$Q$82),IF(J114="R",H114,0))),0)</f>
        <v>#DIV/0!</v>
      </c>
      <c r="W114" s="75" t="e">
        <f aca="false">IF(R114&lt;&gt;T114,(IF(J114="",H114*(INFORMAÇÕES!$Q$80/INFORMAÇÕES!$Q$82),IF(J114="C",H114,0))),0)</f>
        <v>#DIV/0!</v>
      </c>
      <c r="X114" s="75" t="n">
        <f aca="false">IF(R114&lt;&gt;T114,(IF(J114="",H114*INFORMAÇÕES!$U$115,IF(J114="CF",H114,0))),0)</f>
        <v>0</v>
      </c>
      <c r="Y114" s="75" t="n">
        <f aca="false">IF(R114&lt;&gt;T114,(IF(J114="",H114*INFORMAÇÕES!$U$116,IF(J114="O",H114,0))),0)</f>
        <v>0</v>
      </c>
      <c r="Z114" s="75" t="n">
        <f aca="false">IF(E114&lt;&gt;0,H114,0)</f>
        <v>0</v>
      </c>
    </row>
    <row r="115" s="174" customFormat="true" ht="14.25" hidden="false" customHeight="true" outlineLevel="0" collapsed="false">
      <c r="A115" s="159" t="n">
        <v>104</v>
      </c>
      <c r="B115" s="160" t="n">
        <f aca="false">'ORÇ.GLOBAL REF.'!B115</f>
        <v>0</v>
      </c>
      <c r="C115" s="536" t="n">
        <f aca="false">'ORÇ.GLOBAL REF.'!C115</f>
        <v>0</v>
      </c>
      <c r="D115" s="162" t="n">
        <f aca="false">'ORÇ.GLOBAL REF.'!D115</f>
        <v>0</v>
      </c>
      <c r="E115" s="162" t="n">
        <f aca="false">'ORÇ.GLOBAL REF.'!E115</f>
        <v>0</v>
      </c>
      <c r="F115" s="537"/>
      <c r="G115" s="163" t="n">
        <f aca="false">ROUND(F115,2)</f>
        <v>0</v>
      </c>
      <c r="H115" s="163" t="n">
        <f aca="false">IF('ORÇ.GLOBAL P CAIXA'!K115="EXEC.",0,IF(E115&lt;&gt;0,ROUND(E115*G115,2),IF(Z115=0,(SUMIF('ORÇ.GLOBAL REF.'!$S$12:$S$1011,B115,$Z$12:$Z$1011)),Z115)))</f>
        <v>0</v>
      </c>
      <c r="I115" s="538" t="str">
        <f aca="false">'ORÇ.GLOBAL REF.'!H115</f>
        <v/>
      </c>
      <c r="J115" s="163" t="str">
        <f aca="false">'ORÇ.GLOBAL REF.'!I115</f>
        <v/>
      </c>
      <c r="K115" s="539" t="str">
        <f aca="false">'ORÇ.GLOBAL REF.'!J115</f>
        <v/>
      </c>
      <c r="L115" s="168" t="str">
        <f aca="false">IF(B115&gt;0,"ok","ocultar")</f>
        <v>ocultar</v>
      </c>
      <c r="M115" s="102"/>
      <c r="N115" s="102"/>
      <c r="O115" s="102"/>
      <c r="R115" s="157" t="n">
        <f aca="false">IF(B115=0,R114,IF(ISNONTEXT(B115)=TRUE(),INT(B115),INT(LEFT(B115,FIND(".",B115)-1))))</f>
        <v>3</v>
      </c>
      <c r="S115" s="157" t="str">
        <f aca="false">IF(S116=1,1,IF(B115&lt;&gt;0,1,IF(C115&lt;&gt;0,1,IF(D115&lt;&gt;0,1,IF(E115&lt;&gt;0,1,"")))))</f>
        <v/>
      </c>
      <c r="T115" s="157" t="str">
        <f aca="false">IF(R115=0," ",IF(R115&lt;&gt;R114,R115," "))</f>
        <v> </v>
      </c>
      <c r="U115" s="180"/>
      <c r="V115" s="75" t="e">
        <f aca="false">IF(R115&lt;&gt;T115,(IF(J115="",H115*(INFORMAÇÕES!$Q$79/INFORMAÇÕES!$Q$82),IF(J115="R",H115,0))),0)</f>
        <v>#DIV/0!</v>
      </c>
      <c r="W115" s="75" t="e">
        <f aca="false">IF(R115&lt;&gt;T115,(IF(J115="",H115*(INFORMAÇÕES!$Q$80/INFORMAÇÕES!$Q$82),IF(J115="C",H115,0))),0)</f>
        <v>#DIV/0!</v>
      </c>
      <c r="X115" s="75" t="n">
        <f aca="false">IF(R115&lt;&gt;T115,(IF(J115="",H115*INFORMAÇÕES!$U$115,IF(J115="CF",H115,0))),0)</f>
        <v>0</v>
      </c>
      <c r="Y115" s="75" t="n">
        <f aca="false">IF(R115&lt;&gt;T115,(IF(J115="",H115*INFORMAÇÕES!$U$116,IF(J115="O",H115,0))),0)</f>
        <v>0</v>
      </c>
      <c r="Z115" s="75" t="n">
        <f aca="false">IF(E115&lt;&gt;0,H115,0)</f>
        <v>0</v>
      </c>
    </row>
    <row r="116" s="174" customFormat="true" ht="14.25" hidden="false" customHeight="true" outlineLevel="0" collapsed="false">
      <c r="A116" s="159" t="n">
        <v>105</v>
      </c>
      <c r="B116" s="160" t="n">
        <f aca="false">'ORÇ.GLOBAL REF.'!B116</f>
        <v>0</v>
      </c>
      <c r="C116" s="536" t="n">
        <f aca="false">'ORÇ.GLOBAL REF.'!C116</f>
        <v>0</v>
      </c>
      <c r="D116" s="162" t="n">
        <f aca="false">'ORÇ.GLOBAL REF.'!D116</f>
        <v>0</v>
      </c>
      <c r="E116" s="162" t="n">
        <f aca="false">'ORÇ.GLOBAL REF.'!E116</f>
        <v>0</v>
      </c>
      <c r="F116" s="537"/>
      <c r="G116" s="163" t="n">
        <f aca="false">ROUND(F116,2)</f>
        <v>0</v>
      </c>
      <c r="H116" s="163" t="n">
        <f aca="false">IF('ORÇ.GLOBAL P CAIXA'!K116="EXEC.",0,IF(E116&lt;&gt;0,ROUND(E116*G116,2),IF(Z116=0,(SUMIF('ORÇ.GLOBAL REF.'!$S$12:$S$1011,B116,$Z$12:$Z$1011)),Z116)))</f>
        <v>0</v>
      </c>
      <c r="I116" s="538" t="str">
        <f aca="false">'ORÇ.GLOBAL REF.'!H116</f>
        <v/>
      </c>
      <c r="J116" s="163" t="str">
        <f aca="false">'ORÇ.GLOBAL REF.'!I116</f>
        <v/>
      </c>
      <c r="K116" s="539" t="str">
        <f aca="false">'ORÇ.GLOBAL REF.'!J116</f>
        <v/>
      </c>
      <c r="L116" s="168" t="str">
        <f aca="false">IF(B116&gt;0,"ok","ocultar")</f>
        <v>ocultar</v>
      </c>
      <c r="M116" s="102"/>
      <c r="N116" s="102"/>
      <c r="O116" s="102"/>
      <c r="R116" s="157" t="n">
        <f aca="false">IF(B116=0,R115,IF(ISNONTEXT(B116)=TRUE(),INT(B116),INT(LEFT(B116,FIND(".",B116)-1))))</f>
        <v>3</v>
      </c>
      <c r="S116" s="157" t="str">
        <f aca="false">IF(S117=1,1,IF(B116&lt;&gt;0,1,IF(C116&lt;&gt;0,1,IF(D116&lt;&gt;0,1,IF(E116&lt;&gt;0,1,"")))))</f>
        <v/>
      </c>
      <c r="T116" s="157" t="str">
        <f aca="false">IF(R116=0," ",IF(R116&lt;&gt;R115,R116," "))</f>
        <v> </v>
      </c>
      <c r="U116" s="180"/>
      <c r="V116" s="75" t="e">
        <f aca="false">IF(R116&lt;&gt;T116,(IF(J116="",H116*(INFORMAÇÕES!$Q$79/INFORMAÇÕES!$Q$82),IF(J116="R",H116,0))),0)</f>
        <v>#DIV/0!</v>
      </c>
      <c r="W116" s="75" t="e">
        <f aca="false">IF(R116&lt;&gt;T116,(IF(J116="",H116*(INFORMAÇÕES!$Q$80/INFORMAÇÕES!$Q$82),IF(J116="C",H116,0))),0)</f>
        <v>#DIV/0!</v>
      </c>
      <c r="X116" s="75" t="n">
        <f aca="false">IF(R116&lt;&gt;T116,(IF(J116="",H116*INFORMAÇÕES!$U$115,IF(J116="CF",H116,0))),0)</f>
        <v>0</v>
      </c>
      <c r="Y116" s="75" t="n">
        <f aca="false">IF(R116&lt;&gt;T116,(IF(J116="",H116*INFORMAÇÕES!$U$116,IF(J116="O",H116,0))),0)</f>
        <v>0</v>
      </c>
      <c r="Z116" s="75" t="n">
        <f aca="false">IF(E116&lt;&gt;0,H116,0)</f>
        <v>0</v>
      </c>
    </row>
    <row r="117" s="174" customFormat="true" ht="14.25" hidden="false" customHeight="true" outlineLevel="0" collapsed="false">
      <c r="A117" s="159" t="n">
        <v>106</v>
      </c>
      <c r="B117" s="160" t="n">
        <f aca="false">'ORÇ.GLOBAL REF.'!B117</f>
        <v>0</v>
      </c>
      <c r="C117" s="536" t="n">
        <f aca="false">'ORÇ.GLOBAL REF.'!C117</f>
        <v>0</v>
      </c>
      <c r="D117" s="162" t="n">
        <f aca="false">'ORÇ.GLOBAL REF.'!D117</f>
        <v>0</v>
      </c>
      <c r="E117" s="162" t="n">
        <f aca="false">'ORÇ.GLOBAL REF.'!E117</f>
        <v>0</v>
      </c>
      <c r="F117" s="537"/>
      <c r="G117" s="163" t="n">
        <f aca="false">ROUND(F117,2)</f>
        <v>0</v>
      </c>
      <c r="H117" s="163" t="n">
        <f aca="false">IF('ORÇ.GLOBAL P CAIXA'!K117="EXEC.",0,IF(E117&lt;&gt;0,ROUND(E117*G117,2),IF(Z117=0,(SUMIF('ORÇ.GLOBAL REF.'!$S$12:$S$1011,B117,$Z$12:$Z$1011)),Z117)))</f>
        <v>0</v>
      </c>
      <c r="I117" s="538" t="str">
        <f aca="false">'ORÇ.GLOBAL REF.'!H117</f>
        <v/>
      </c>
      <c r="J117" s="163" t="str">
        <f aca="false">'ORÇ.GLOBAL REF.'!I117</f>
        <v/>
      </c>
      <c r="K117" s="539" t="str">
        <f aca="false">'ORÇ.GLOBAL REF.'!J117</f>
        <v/>
      </c>
      <c r="L117" s="168" t="str">
        <f aca="false">IF(B117&gt;0,"ok","ocultar")</f>
        <v>ocultar</v>
      </c>
      <c r="M117" s="102"/>
      <c r="N117" s="102"/>
      <c r="O117" s="102"/>
      <c r="R117" s="157" t="n">
        <f aca="false">IF(B117=0,R116,IF(ISNONTEXT(B117)=TRUE(),INT(B117),INT(LEFT(B117,FIND(".",B117)-1))))</f>
        <v>3</v>
      </c>
      <c r="S117" s="157" t="str">
        <f aca="false">IF(S118=1,1,IF(B117&lt;&gt;0,1,IF(C117&lt;&gt;0,1,IF(D117&lt;&gt;0,1,IF(E117&lt;&gt;0,1,"")))))</f>
        <v/>
      </c>
      <c r="T117" s="157" t="str">
        <f aca="false">IF(R117=0," ",IF(R117&lt;&gt;R116,R117," "))</f>
        <v> </v>
      </c>
      <c r="U117" s="180"/>
      <c r="V117" s="75" t="e">
        <f aca="false">IF(R117&lt;&gt;T117,(IF(J117="",H117*(INFORMAÇÕES!$Q$79/INFORMAÇÕES!$Q$82),IF(J117="R",H117,0))),0)</f>
        <v>#DIV/0!</v>
      </c>
      <c r="W117" s="75" t="e">
        <f aca="false">IF(R117&lt;&gt;T117,(IF(J117="",H117*(INFORMAÇÕES!$Q$80/INFORMAÇÕES!$Q$82),IF(J117="C",H117,0))),0)</f>
        <v>#DIV/0!</v>
      </c>
      <c r="X117" s="75" t="n">
        <f aca="false">IF(R117&lt;&gt;T117,(IF(J117="",H117*INFORMAÇÕES!$U$115,IF(J117="CF",H117,0))),0)</f>
        <v>0</v>
      </c>
      <c r="Y117" s="75" t="n">
        <f aca="false">IF(R117&lt;&gt;T117,(IF(J117="",H117*INFORMAÇÕES!$U$116,IF(J117="O",H117,0))),0)</f>
        <v>0</v>
      </c>
      <c r="Z117" s="75" t="n">
        <f aca="false">IF(E117&lt;&gt;0,H117,0)</f>
        <v>0</v>
      </c>
    </row>
    <row r="118" s="174" customFormat="true" ht="14.25" hidden="false" customHeight="true" outlineLevel="0" collapsed="false">
      <c r="A118" s="159" t="n">
        <v>107</v>
      </c>
      <c r="B118" s="160" t="n">
        <f aca="false">'ORÇ.GLOBAL REF.'!B118</f>
        <v>0</v>
      </c>
      <c r="C118" s="536" t="n">
        <f aca="false">'ORÇ.GLOBAL REF.'!C118</f>
        <v>0</v>
      </c>
      <c r="D118" s="162" t="n">
        <f aca="false">'ORÇ.GLOBAL REF.'!D118</f>
        <v>0</v>
      </c>
      <c r="E118" s="162" t="n">
        <f aca="false">'ORÇ.GLOBAL REF.'!E118</f>
        <v>0</v>
      </c>
      <c r="F118" s="537"/>
      <c r="G118" s="163" t="n">
        <f aca="false">ROUND(F118,2)</f>
        <v>0</v>
      </c>
      <c r="H118" s="163" t="n">
        <f aca="false">IF('ORÇ.GLOBAL P CAIXA'!K118="EXEC.",0,IF(E118&lt;&gt;0,ROUND(E118*G118,2),IF(Z118=0,(SUMIF('ORÇ.GLOBAL REF.'!$S$12:$S$1011,B118,$Z$12:$Z$1011)),Z118)))</f>
        <v>0</v>
      </c>
      <c r="I118" s="538" t="str">
        <f aca="false">'ORÇ.GLOBAL REF.'!H118</f>
        <v/>
      </c>
      <c r="J118" s="163" t="str">
        <f aca="false">'ORÇ.GLOBAL REF.'!I118</f>
        <v/>
      </c>
      <c r="K118" s="539" t="str">
        <f aca="false">'ORÇ.GLOBAL REF.'!J118</f>
        <v/>
      </c>
      <c r="L118" s="168" t="str">
        <f aca="false">IF(B118&gt;0,"ok","ocultar")</f>
        <v>ocultar</v>
      </c>
      <c r="M118" s="102"/>
      <c r="N118" s="102"/>
      <c r="O118" s="102"/>
      <c r="R118" s="157" t="n">
        <f aca="false">IF(B118=0,R117,IF(ISNONTEXT(B118)=TRUE(),INT(B118),INT(LEFT(B118,FIND(".",B118)-1))))</f>
        <v>3</v>
      </c>
      <c r="S118" s="157" t="str">
        <f aca="false">IF(S119=1,1,IF(B118&lt;&gt;0,1,IF(C118&lt;&gt;0,1,IF(D118&lt;&gt;0,1,IF(E118&lt;&gt;0,1,"")))))</f>
        <v/>
      </c>
      <c r="T118" s="157" t="str">
        <f aca="false">IF(R118=0," ",IF(R118&lt;&gt;R117,R118," "))</f>
        <v> </v>
      </c>
      <c r="U118" s="180"/>
      <c r="V118" s="75" t="e">
        <f aca="false">IF(R118&lt;&gt;T118,(IF(J118="",H118*(INFORMAÇÕES!$Q$79/INFORMAÇÕES!$Q$82),IF(J118="R",H118,0))),0)</f>
        <v>#DIV/0!</v>
      </c>
      <c r="W118" s="75" t="e">
        <f aca="false">IF(R118&lt;&gt;T118,(IF(J118="",H118*(INFORMAÇÕES!$Q$80/INFORMAÇÕES!$Q$82),IF(J118="C",H118,0))),0)</f>
        <v>#DIV/0!</v>
      </c>
      <c r="X118" s="75" t="n">
        <f aca="false">IF(R118&lt;&gt;T118,(IF(J118="",H118*INFORMAÇÕES!$U$115,IF(J118="CF",H118,0))),0)</f>
        <v>0</v>
      </c>
      <c r="Y118" s="75" t="n">
        <f aca="false">IF(R118&lt;&gt;T118,(IF(J118="",H118*INFORMAÇÕES!$U$116,IF(J118="O",H118,0))),0)</f>
        <v>0</v>
      </c>
      <c r="Z118" s="75" t="n">
        <f aca="false">IF(E118&lt;&gt;0,H118,0)</f>
        <v>0</v>
      </c>
    </row>
    <row r="119" s="174" customFormat="true" ht="14.25" hidden="false" customHeight="true" outlineLevel="0" collapsed="false">
      <c r="A119" s="159" t="n">
        <v>108</v>
      </c>
      <c r="B119" s="160" t="n">
        <f aca="false">'ORÇ.GLOBAL REF.'!B119</f>
        <v>0</v>
      </c>
      <c r="C119" s="536" t="n">
        <f aca="false">'ORÇ.GLOBAL REF.'!C119</f>
        <v>0</v>
      </c>
      <c r="D119" s="162" t="n">
        <f aca="false">'ORÇ.GLOBAL REF.'!D119</f>
        <v>0</v>
      </c>
      <c r="E119" s="162" t="n">
        <f aca="false">'ORÇ.GLOBAL REF.'!E119</f>
        <v>0</v>
      </c>
      <c r="F119" s="537"/>
      <c r="G119" s="163" t="n">
        <f aca="false">ROUND(F119,2)</f>
        <v>0</v>
      </c>
      <c r="H119" s="163" t="n">
        <f aca="false">IF('ORÇ.GLOBAL P CAIXA'!K119="EXEC.",0,IF(E119&lt;&gt;0,ROUND(E119*G119,2),IF(Z119=0,(SUMIF('ORÇ.GLOBAL REF.'!$S$12:$S$1011,B119,$Z$12:$Z$1011)),Z119)))</f>
        <v>0</v>
      </c>
      <c r="I119" s="538" t="str">
        <f aca="false">'ORÇ.GLOBAL REF.'!H119</f>
        <v/>
      </c>
      <c r="J119" s="163" t="str">
        <f aca="false">'ORÇ.GLOBAL REF.'!I119</f>
        <v/>
      </c>
      <c r="K119" s="539" t="str">
        <f aca="false">'ORÇ.GLOBAL REF.'!J119</f>
        <v/>
      </c>
      <c r="L119" s="168" t="str">
        <f aca="false">IF(B119&gt;0,"ok","ocultar")</f>
        <v>ocultar</v>
      </c>
      <c r="M119" s="102"/>
      <c r="N119" s="102"/>
      <c r="O119" s="102"/>
      <c r="R119" s="157" t="n">
        <f aca="false">IF(B119=0,R118,IF(ISNONTEXT(B119)=TRUE(),INT(B119),INT(LEFT(B119,FIND(".",B119)-1))))</f>
        <v>3</v>
      </c>
      <c r="S119" s="157" t="str">
        <f aca="false">IF(S120=1,1,IF(B119&lt;&gt;0,1,IF(C119&lt;&gt;0,1,IF(D119&lt;&gt;0,1,IF(E119&lt;&gt;0,1,"")))))</f>
        <v/>
      </c>
      <c r="T119" s="157" t="str">
        <f aca="false">IF(R119=0," ",IF(R119&lt;&gt;R118,R119," "))</f>
        <v> </v>
      </c>
      <c r="U119" s="180"/>
      <c r="V119" s="75" t="e">
        <f aca="false">IF(R119&lt;&gt;T119,(IF(J119="",H119*(INFORMAÇÕES!$Q$79/INFORMAÇÕES!$Q$82),IF(J119="R",H119,0))),0)</f>
        <v>#DIV/0!</v>
      </c>
      <c r="W119" s="75" t="e">
        <f aca="false">IF(R119&lt;&gt;T119,(IF(J119="",H119*(INFORMAÇÕES!$Q$80/INFORMAÇÕES!$Q$82),IF(J119="C",H119,0))),0)</f>
        <v>#DIV/0!</v>
      </c>
      <c r="X119" s="75" t="n">
        <f aca="false">IF(R119&lt;&gt;T119,(IF(J119="",H119*INFORMAÇÕES!$U$115,IF(J119="CF",H119,0))),0)</f>
        <v>0</v>
      </c>
      <c r="Y119" s="75" t="n">
        <f aca="false">IF(R119&lt;&gt;T119,(IF(J119="",H119*INFORMAÇÕES!$U$116,IF(J119="O",H119,0))),0)</f>
        <v>0</v>
      </c>
      <c r="Z119" s="75" t="n">
        <f aca="false">IF(E119&lt;&gt;0,H119,0)</f>
        <v>0</v>
      </c>
    </row>
    <row r="120" s="174" customFormat="true" ht="14.25" hidden="false" customHeight="true" outlineLevel="0" collapsed="false">
      <c r="A120" s="159" t="n">
        <v>109</v>
      </c>
      <c r="B120" s="160" t="n">
        <f aca="false">'ORÇ.GLOBAL REF.'!B120</f>
        <v>0</v>
      </c>
      <c r="C120" s="536" t="n">
        <f aca="false">'ORÇ.GLOBAL REF.'!C120</f>
        <v>0</v>
      </c>
      <c r="D120" s="162" t="n">
        <f aca="false">'ORÇ.GLOBAL REF.'!D120</f>
        <v>0</v>
      </c>
      <c r="E120" s="162" t="n">
        <f aca="false">'ORÇ.GLOBAL REF.'!E120</f>
        <v>0</v>
      </c>
      <c r="F120" s="537"/>
      <c r="G120" s="163" t="n">
        <f aca="false">ROUND(F120,2)</f>
        <v>0</v>
      </c>
      <c r="H120" s="163" t="n">
        <f aca="false">IF('ORÇ.GLOBAL P CAIXA'!K120="EXEC.",0,IF(E120&lt;&gt;0,ROUND(E120*G120,2),IF(Z120=0,(SUMIF('ORÇ.GLOBAL REF.'!$S$12:$S$1011,B120,$Z$12:$Z$1011)),Z120)))</f>
        <v>0</v>
      </c>
      <c r="I120" s="538" t="str">
        <f aca="false">'ORÇ.GLOBAL REF.'!H120</f>
        <v/>
      </c>
      <c r="J120" s="163" t="str">
        <f aca="false">'ORÇ.GLOBAL REF.'!I120</f>
        <v/>
      </c>
      <c r="K120" s="539" t="str">
        <f aca="false">'ORÇ.GLOBAL REF.'!J120</f>
        <v/>
      </c>
      <c r="L120" s="168" t="str">
        <f aca="false">IF(B120&gt;0,"ok","ocultar")</f>
        <v>ocultar</v>
      </c>
      <c r="M120" s="102"/>
      <c r="N120" s="102"/>
      <c r="O120" s="102"/>
      <c r="R120" s="157" t="n">
        <f aca="false">IF(B120=0,R119,IF(ISNONTEXT(B120)=TRUE(),INT(B120),INT(LEFT(B120,FIND(".",B120)-1))))</f>
        <v>3</v>
      </c>
      <c r="S120" s="157" t="str">
        <f aca="false">IF(S121=1,1,IF(B120&lt;&gt;0,1,IF(C120&lt;&gt;0,1,IF(D120&lt;&gt;0,1,IF(E120&lt;&gt;0,1,"")))))</f>
        <v/>
      </c>
      <c r="T120" s="157" t="str">
        <f aca="false">IF(R120=0," ",IF(R120&lt;&gt;R119,R120," "))</f>
        <v> </v>
      </c>
      <c r="U120" s="180"/>
      <c r="V120" s="75" t="e">
        <f aca="false">IF(R120&lt;&gt;T120,(IF(J120="",H120*(INFORMAÇÕES!$Q$79/INFORMAÇÕES!$Q$82),IF(J120="R",H120,0))),0)</f>
        <v>#DIV/0!</v>
      </c>
      <c r="W120" s="75" t="e">
        <f aca="false">IF(R120&lt;&gt;T120,(IF(J120="",H120*(INFORMAÇÕES!$Q$80/INFORMAÇÕES!$Q$82),IF(J120="C",H120,0))),0)</f>
        <v>#DIV/0!</v>
      </c>
      <c r="X120" s="75" t="n">
        <f aca="false">IF(R120&lt;&gt;T120,(IF(J120="",H120*INFORMAÇÕES!$U$115,IF(J120="CF",H120,0))),0)</f>
        <v>0</v>
      </c>
      <c r="Y120" s="75" t="n">
        <f aca="false">IF(R120&lt;&gt;T120,(IF(J120="",H120*INFORMAÇÕES!$U$116,IF(J120="O",H120,0))),0)</f>
        <v>0</v>
      </c>
      <c r="Z120" s="75" t="n">
        <f aca="false">IF(E120&lt;&gt;0,H120,0)</f>
        <v>0</v>
      </c>
    </row>
    <row r="121" s="174" customFormat="true" ht="14.25" hidden="false" customHeight="true" outlineLevel="0" collapsed="false">
      <c r="A121" s="159" t="n">
        <v>110</v>
      </c>
      <c r="B121" s="160" t="n">
        <f aca="false">'ORÇ.GLOBAL REF.'!B121</f>
        <v>0</v>
      </c>
      <c r="C121" s="536" t="n">
        <f aca="false">'ORÇ.GLOBAL REF.'!C121</f>
        <v>0</v>
      </c>
      <c r="D121" s="162" t="n">
        <f aca="false">'ORÇ.GLOBAL REF.'!D121</f>
        <v>0</v>
      </c>
      <c r="E121" s="162" t="n">
        <f aca="false">'ORÇ.GLOBAL REF.'!E121</f>
        <v>0</v>
      </c>
      <c r="F121" s="537"/>
      <c r="G121" s="163" t="n">
        <f aca="false">ROUND(F121,2)</f>
        <v>0</v>
      </c>
      <c r="H121" s="163" t="n">
        <f aca="false">IF('ORÇ.GLOBAL P CAIXA'!K121="EXEC.",0,IF(E121&lt;&gt;0,ROUND(E121*G121,2),IF(Z121=0,(SUMIF('ORÇ.GLOBAL REF.'!$S$12:$S$1011,B121,$Z$12:$Z$1011)),Z121)))</f>
        <v>0</v>
      </c>
      <c r="I121" s="538" t="str">
        <f aca="false">'ORÇ.GLOBAL REF.'!H121</f>
        <v/>
      </c>
      <c r="J121" s="163" t="str">
        <f aca="false">'ORÇ.GLOBAL REF.'!I121</f>
        <v/>
      </c>
      <c r="K121" s="539" t="str">
        <f aca="false">'ORÇ.GLOBAL REF.'!J121</f>
        <v/>
      </c>
      <c r="L121" s="168" t="str">
        <f aca="false">IF(B121&gt;0,"ok","ocultar")</f>
        <v>ocultar</v>
      </c>
      <c r="M121" s="102"/>
      <c r="N121" s="102"/>
      <c r="O121" s="102"/>
      <c r="R121" s="157" t="n">
        <f aca="false">IF(B121=0,R120,IF(ISNONTEXT(B121)=TRUE(),INT(B121),INT(LEFT(B121,FIND(".",B121)-1))))</f>
        <v>3</v>
      </c>
      <c r="S121" s="157" t="str">
        <f aca="false">IF(S122=1,1,IF(B121&lt;&gt;0,1,IF(C121&lt;&gt;0,1,IF(D121&lt;&gt;0,1,IF(E121&lt;&gt;0,1,"")))))</f>
        <v/>
      </c>
      <c r="T121" s="157" t="str">
        <f aca="false">IF(R121=0," ",IF(R121&lt;&gt;R120,R121," "))</f>
        <v> </v>
      </c>
      <c r="U121" s="180"/>
      <c r="V121" s="75" t="e">
        <f aca="false">IF(R121&lt;&gt;T121,(IF(J121="",H121*(INFORMAÇÕES!$Q$79/INFORMAÇÕES!$Q$82),IF(J121="R",H121,0))),0)</f>
        <v>#DIV/0!</v>
      </c>
      <c r="W121" s="75" t="e">
        <f aca="false">IF(R121&lt;&gt;T121,(IF(J121="",H121*(INFORMAÇÕES!$Q$80/INFORMAÇÕES!$Q$82),IF(J121="C",H121,0))),0)</f>
        <v>#DIV/0!</v>
      </c>
      <c r="X121" s="75" t="n">
        <f aca="false">IF(R121&lt;&gt;T121,(IF(J121="",H121*INFORMAÇÕES!$U$115,IF(J121="CF",H121,0))),0)</f>
        <v>0</v>
      </c>
      <c r="Y121" s="75" t="n">
        <f aca="false">IF(R121&lt;&gt;T121,(IF(J121="",H121*INFORMAÇÕES!$U$116,IF(J121="O",H121,0))),0)</f>
        <v>0</v>
      </c>
      <c r="Z121" s="75" t="n">
        <f aca="false">IF(E121&lt;&gt;0,H121,0)</f>
        <v>0</v>
      </c>
    </row>
    <row r="122" s="174" customFormat="true" ht="14.25" hidden="false" customHeight="true" outlineLevel="0" collapsed="false">
      <c r="A122" s="159" t="n">
        <v>111</v>
      </c>
      <c r="B122" s="160" t="n">
        <f aca="false">'ORÇ.GLOBAL REF.'!B122</f>
        <v>0</v>
      </c>
      <c r="C122" s="536" t="n">
        <f aca="false">'ORÇ.GLOBAL REF.'!C122</f>
        <v>0</v>
      </c>
      <c r="D122" s="162" t="n">
        <f aca="false">'ORÇ.GLOBAL REF.'!D122</f>
        <v>0</v>
      </c>
      <c r="E122" s="162" t="n">
        <f aca="false">'ORÇ.GLOBAL REF.'!E122</f>
        <v>0</v>
      </c>
      <c r="F122" s="537"/>
      <c r="G122" s="163" t="n">
        <f aca="false">ROUND(F122,2)</f>
        <v>0</v>
      </c>
      <c r="H122" s="163" t="n">
        <f aca="false">IF('ORÇ.GLOBAL P CAIXA'!K122="EXEC.",0,IF(E122&lt;&gt;0,ROUND(E122*G122,2),IF(Z122=0,(SUMIF('ORÇ.GLOBAL REF.'!$S$12:$S$1011,B122,$Z$12:$Z$1011)),Z122)))</f>
        <v>0</v>
      </c>
      <c r="I122" s="538" t="str">
        <f aca="false">'ORÇ.GLOBAL REF.'!H122</f>
        <v/>
      </c>
      <c r="J122" s="163" t="str">
        <f aca="false">'ORÇ.GLOBAL REF.'!I122</f>
        <v/>
      </c>
      <c r="K122" s="539" t="str">
        <f aca="false">'ORÇ.GLOBAL REF.'!J122</f>
        <v/>
      </c>
      <c r="L122" s="168" t="str">
        <f aca="false">IF(B122&gt;0,"ok","ocultar")</f>
        <v>ocultar</v>
      </c>
      <c r="M122" s="102"/>
      <c r="N122" s="102"/>
      <c r="O122" s="102"/>
      <c r="R122" s="157" t="n">
        <f aca="false">IF(B122=0,R121,IF(ISNONTEXT(B122)=TRUE(),INT(B122),INT(LEFT(B122,FIND(".",B122)-1))))</f>
        <v>3</v>
      </c>
      <c r="S122" s="157" t="str">
        <f aca="false">IF(S123=1,1,IF(B122&lt;&gt;0,1,IF(C122&lt;&gt;0,1,IF(D122&lt;&gt;0,1,IF(E122&lt;&gt;0,1,"")))))</f>
        <v/>
      </c>
      <c r="T122" s="157" t="str">
        <f aca="false">IF(R122=0," ",IF(R122&lt;&gt;R121,R122," "))</f>
        <v> </v>
      </c>
      <c r="U122" s="180"/>
      <c r="V122" s="75" t="e">
        <f aca="false">IF(R122&lt;&gt;T122,(IF(J122="",H122*(INFORMAÇÕES!$Q$79/INFORMAÇÕES!$Q$82),IF(J122="R",H122,0))),0)</f>
        <v>#DIV/0!</v>
      </c>
      <c r="W122" s="75" t="e">
        <f aca="false">IF(R122&lt;&gt;T122,(IF(J122="",H122*(INFORMAÇÕES!$Q$80/INFORMAÇÕES!$Q$82),IF(J122="C",H122,0))),0)</f>
        <v>#DIV/0!</v>
      </c>
      <c r="X122" s="75" t="n">
        <f aca="false">IF(R122&lt;&gt;T122,(IF(J122="",H122*INFORMAÇÕES!$U$115,IF(J122="CF",H122,0))),0)</f>
        <v>0</v>
      </c>
      <c r="Y122" s="75" t="n">
        <f aca="false">IF(R122&lt;&gt;T122,(IF(J122="",H122*INFORMAÇÕES!$U$116,IF(J122="O",H122,0))),0)</f>
        <v>0</v>
      </c>
      <c r="Z122" s="75" t="n">
        <f aca="false">IF(E122&lt;&gt;0,H122,0)</f>
        <v>0</v>
      </c>
    </row>
    <row r="123" s="174" customFormat="true" ht="14.25" hidden="false" customHeight="true" outlineLevel="0" collapsed="false">
      <c r="A123" s="159" t="n">
        <v>112</v>
      </c>
      <c r="B123" s="160" t="n">
        <f aca="false">'ORÇ.GLOBAL REF.'!B123</f>
        <v>0</v>
      </c>
      <c r="C123" s="536" t="n">
        <f aca="false">'ORÇ.GLOBAL REF.'!C123</f>
        <v>0</v>
      </c>
      <c r="D123" s="162" t="n">
        <f aca="false">'ORÇ.GLOBAL REF.'!D123</f>
        <v>0</v>
      </c>
      <c r="E123" s="162" t="n">
        <f aca="false">'ORÇ.GLOBAL REF.'!E123</f>
        <v>0</v>
      </c>
      <c r="F123" s="537"/>
      <c r="G123" s="163" t="n">
        <f aca="false">ROUND(F123,2)</f>
        <v>0</v>
      </c>
      <c r="H123" s="163" t="n">
        <f aca="false">IF('ORÇ.GLOBAL P CAIXA'!K123="EXEC.",0,IF(E123&lt;&gt;0,ROUND(E123*G123,2),IF(Z123=0,(SUMIF('ORÇ.GLOBAL REF.'!$S$12:$S$1011,B123,$Z$12:$Z$1011)),Z123)))</f>
        <v>0</v>
      </c>
      <c r="I123" s="538" t="str">
        <f aca="false">'ORÇ.GLOBAL REF.'!H123</f>
        <v/>
      </c>
      <c r="J123" s="163" t="str">
        <f aca="false">'ORÇ.GLOBAL REF.'!I123</f>
        <v/>
      </c>
      <c r="K123" s="539" t="str">
        <f aca="false">'ORÇ.GLOBAL REF.'!J123</f>
        <v/>
      </c>
      <c r="L123" s="168" t="str">
        <f aca="false">IF(B123&gt;0,"ok","ocultar")</f>
        <v>ocultar</v>
      </c>
      <c r="M123" s="102"/>
      <c r="N123" s="102"/>
      <c r="O123" s="102"/>
      <c r="R123" s="157" t="n">
        <f aca="false">IF(B123=0,R122,IF(ISNONTEXT(B123)=TRUE(),INT(B123),INT(LEFT(B123,FIND(".",B123)-1))))</f>
        <v>3</v>
      </c>
      <c r="S123" s="157" t="str">
        <f aca="false">IF(S124=1,1,IF(B123&lt;&gt;0,1,IF(C123&lt;&gt;0,1,IF(D123&lt;&gt;0,1,IF(E123&lt;&gt;0,1,"")))))</f>
        <v/>
      </c>
      <c r="T123" s="157" t="str">
        <f aca="false">IF(R123=0," ",IF(R123&lt;&gt;R122,R123," "))</f>
        <v> </v>
      </c>
      <c r="U123" s="180"/>
      <c r="V123" s="75" t="e">
        <f aca="false">IF(R123&lt;&gt;T123,(IF(J123="",H123*(INFORMAÇÕES!$Q$79/INFORMAÇÕES!$Q$82),IF(J123="R",H123,0))),0)</f>
        <v>#DIV/0!</v>
      </c>
      <c r="W123" s="75" t="e">
        <f aca="false">IF(R123&lt;&gt;T123,(IF(J123="",H123*(INFORMAÇÕES!$Q$80/INFORMAÇÕES!$Q$82),IF(J123="C",H123,0))),0)</f>
        <v>#DIV/0!</v>
      </c>
      <c r="X123" s="75" t="n">
        <f aca="false">IF(R123&lt;&gt;T123,(IF(J123="",H123*INFORMAÇÕES!$U$115,IF(J123="CF",H123,0))),0)</f>
        <v>0</v>
      </c>
      <c r="Y123" s="75" t="n">
        <f aca="false">IF(R123&lt;&gt;T123,(IF(J123="",H123*INFORMAÇÕES!$U$116,IF(J123="O",H123,0))),0)</f>
        <v>0</v>
      </c>
      <c r="Z123" s="75" t="n">
        <f aca="false">IF(E123&lt;&gt;0,H123,0)</f>
        <v>0</v>
      </c>
    </row>
    <row r="124" s="174" customFormat="true" ht="14.25" hidden="false" customHeight="true" outlineLevel="0" collapsed="false">
      <c r="A124" s="159" t="n">
        <v>113</v>
      </c>
      <c r="B124" s="160" t="n">
        <f aca="false">'ORÇ.GLOBAL REF.'!B124</f>
        <v>0</v>
      </c>
      <c r="C124" s="536" t="n">
        <f aca="false">'ORÇ.GLOBAL REF.'!C124</f>
        <v>0</v>
      </c>
      <c r="D124" s="162" t="n">
        <f aca="false">'ORÇ.GLOBAL REF.'!D124</f>
        <v>0</v>
      </c>
      <c r="E124" s="162" t="n">
        <f aca="false">'ORÇ.GLOBAL REF.'!E124</f>
        <v>0</v>
      </c>
      <c r="F124" s="537"/>
      <c r="G124" s="163" t="n">
        <f aca="false">ROUND(F124,2)</f>
        <v>0</v>
      </c>
      <c r="H124" s="163" t="n">
        <f aca="false">IF('ORÇ.GLOBAL P CAIXA'!K124="EXEC.",0,IF(E124&lt;&gt;0,ROUND(E124*G124,2),IF(Z124=0,(SUMIF('ORÇ.GLOBAL REF.'!$S$12:$S$1011,B124,$Z$12:$Z$1011)),Z124)))</f>
        <v>0</v>
      </c>
      <c r="I124" s="538" t="str">
        <f aca="false">'ORÇ.GLOBAL REF.'!H124</f>
        <v/>
      </c>
      <c r="J124" s="163" t="str">
        <f aca="false">'ORÇ.GLOBAL REF.'!I124</f>
        <v/>
      </c>
      <c r="K124" s="539" t="str">
        <f aca="false">'ORÇ.GLOBAL REF.'!J124</f>
        <v/>
      </c>
      <c r="L124" s="168" t="str">
        <f aca="false">IF(B124&gt;0,"ok","ocultar")</f>
        <v>ocultar</v>
      </c>
      <c r="M124" s="102"/>
      <c r="N124" s="102"/>
      <c r="O124" s="102"/>
      <c r="R124" s="157" t="n">
        <f aca="false">IF(B124=0,R123,IF(ISNONTEXT(B124)=TRUE(),INT(B124),INT(LEFT(B124,FIND(".",B124)-1))))</f>
        <v>3</v>
      </c>
      <c r="S124" s="157" t="str">
        <f aca="false">IF(S125=1,1,IF(B124&lt;&gt;0,1,IF(C124&lt;&gt;0,1,IF(D124&lt;&gt;0,1,IF(E124&lt;&gt;0,1,"")))))</f>
        <v/>
      </c>
      <c r="T124" s="157" t="str">
        <f aca="false">IF(R124=0," ",IF(R124&lt;&gt;R123,R124," "))</f>
        <v> </v>
      </c>
      <c r="U124" s="180"/>
      <c r="V124" s="75" t="e">
        <f aca="false">IF(R124&lt;&gt;T124,(IF(J124="",H124*(INFORMAÇÕES!$Q$79/INFORMAÇÕES!$Q$82),IF(J124="R",H124,0))),0)</f>
        <v>#DIV/0!</v>
      </c>
      <c r="W124" s="75" t="e">
        <f aca="false">IF(R124&lt;&gt;T124,(IF(J124="",H124*(INFORMAÇÕES!$Q$80/INFORMAÇÕES!$Q$82),IF(J124="C",H124,0))),0)</f>
        <v>#DIV/0!</v>
      </c>
      <c r="X124" s="75" t="n">
        <f aca="false">IF(R124&lt;&gt;T124,(IF(J124="",H124*INFORMAÇÕES!$U$115,IF(J124="CF",H124,0))),0)</f>
        <v>0</v>
      </c>
      <c r="Y124" s="75" t="n">
        <f aca="false">IF(R124&lt;&gt;T124,(IF(J124="",H124*INFORMAÇÕES!$U$116,IF(J124="O",H124,0))),0)</f>
        <v>0</v>
      </c>
      <c r="Z124" s="75" t="n">
        <f aca="false">IF(E124&lt;&gt;0,H124,0)</f>
        <v>0</v>
      </c>
    </row>
    <row r="125" s="174" customFormat="true" ht="14.25" hidden="false" customHeight="true" outlineLevel="0" collapsed="false">
      <c r="A125" s="159" t="n">
        <v>114</v>
      </c>
      <c r="B125" s="160" t="n">
        <f aca="false">'ORÇ.GLOBAL REF.'!B125</f>
        <v>0</v>
      </c>
      <c r="C125" s="536" t="n">
        <f aca="false">'ORÇ.GLOBAL REF.'!C125</f>
        <v>0</v>
      </c>
      <c r="D125" s="162" t="n">
        <f aca="false">'ORÇ.GLOBAL REF.'!D125</f>
        <v>0</v>
      </c>
      <c r="E125" s="162" t="n">
        <f aca="false">'ORÇ.GLOBAL REF.'!E125</f>
        <v>0</v>
      </c>
      <c r="F125" s="537"/>
      <c r="G125" s="163" t="n">
        <f aca="false">ROUND(F125,2)</f>
        <v>0</v>
      </c>
      <c r="H125" s="163" t="n">
        <f aca="false">IF('ORÇ.GLOBAL P CAIXA'!K125="EXEC.",0,IF(E125&lt;&gt;0,ROUND(E125*G125,2),IF(Z125=0,(SUMIF('ORÇ.GLOBAL REF.'!$S$12:$S$1011,B125,$Z$12:$Z$1011)),Z125)))</f>
        <v>0</v>
      </c>
      <c r="I125" s="538" t="str">
        <f aca="false">'ORÇ.GLOBAL REF.'!H125</f>
        <v/>
      </c>
      <c r="J125" s="163" t="str">
        <f aca="false">'ORÇ.GLOBAL REF.'!I125</f>
        <v/>
      </c>
      <c r="K125" s="539" t="str">
        <f aca="false">'ORÇ.GLOBAL REF.'!J125</f>
        <v/>
      </c>
      <c r="L125" s="168" t="str">
        <f aca="false">IF(B125&gt;0,"ok","ocultar")</f>
        <v>ocultar</v>
      </c>
      <c r="M125" s="102"/>
      <c r="N125" s="102"/>
      <c r="O125" s="102"/>
      <c r="R125" s="157" t="n">
        <f aca="false">IF(B125=0,R124,IF(ISNONTEXT(B125)=TRUE(),INT(B125),INT(LEFT(B125,FIND(".",B125)-1))))</f>
        <v>3</v>
      </c>
      <c r="S125" s="157" t="str">
        <f aca="false">IF(S126=1,1,IF(B125&lt;&gt;0,1,IF(C125&lt;&gt;0,1,IF(D125&lt;&gt;0,1,IF(E125&lt;&gt;0,1,"")))))</f>
        <v/>
      </c>
      <c r="T125" s="157" t="str">
        <f aca="false">IF(R125=0," ",IF(R125&lt;&gt;R124,R125," "))</f>
        <v> </v>
      </c>
      <c r="U125" s="180"/>
      <c r="V125" s="75" t="e">
        <f aca="false">IF(R125&lt;&gt;T125,(IF(J125="",H125*(INFORMAÇÕES!$Q$79/INFORMAÇÕES!$Q$82),IF(J125="R",H125,0))),0)</f>
        <v>#DIV/0!</v>
      </c>
      <c r="W125" s="75" t="e">
        <f aca="false">IF(R125&lt;&gt;T125,(IF(J125="",H125*(INFORMAÇÕES!$Q$80/INFORMAÇÕES!$Q$82),IF(J125="C",H125,0))),0)</f>
        <v>#DIV/0!</v>
      </c>
      <c r="X125" s="75" t="n">
        <f aca="false">IF(R125&lt;&gt;T125,(IF(J125="",H125*INFORMAÇÕES!$U$115,IF(J125="CF",H125,0))),0)</f>
        <v>0</v>
      </c>
      <c r="Y125" s="75" t="n">
        <f aca="false">IF(R125&lt;&gt;T125,(IF(J125="",H125*INFORMAÇÕES!$U$116,IF(J125="O",H125,0))),0)</f>
        <v>0</v>
      </c>
      <c r="Z125" s="75" t="n">
        <f aca="false">IF(E125&lt;&gt;0,H125,0)</f>
        <v>0</v>
      </c>
    </row>
    <row r="126" s="174" customFormat="true" ht="14.25" hidden="false" customHeight="true" outlineLevel="0" collapsed="false">
      <c r="A126" s="159" t="n">
        <v>115</v>
      </c>
      <c r="B126" s="160" t="n">
        <f aca="false">'ORÇ.GLOBAL REF.'!B126</f>
        <v>0</v>
      </c>
      <c r="C126" s="536" t="n">
        <f aca="false">'ORÇ.GLOBAL REF.'!C126</f>
        <v>0</v>
      </c>
      <c r="D126" s="162" t="n">
        <f aca="false">'ORÇ.GLOBAL REF.'!D126</f>
        <v>0</v>
      </c>
      <c r="E126" s="162" t="n">
        <f aca="false">'ORÇ.GLOBAL REF.'!E126</f>
        <v>0</v>
      </c>
      <c r="F126" s="537"/>
      <c r="G126" s="163" t="n">
        <f aca="false">ROUND(F126,2)</f>
        <v>0</v>
      </c>
      <c r="H126" s="163" t="n">
        <f aca="false">IF('ORÇ.GLOBAL P CAIXA'!K126="EXEC.",0,IF(E126&lt;&gt;0,ROUND(E126*G126,2),IF(Z126=0,(SUMIF('ORÇ.GLOBAL REF.'!$S$12:$S$1011,B126,$Z$12:$Z$1011)),Z126)))</f>
        <v>0</v>
      </c>
      <c r="I126" s="538" t="str">
        <f aca="false">'ORÇ.GLOBAL REF.'!H126</f>
        <v/>
      </c>
      <c r="J126" s="163" t="str">
        <f aca="false">'ORÇ.GLOBAL REF.'!I126</f>
        <v/>
      </c>
      <c r="K126" s="539" t="str">
        <f aca="false">'ORÇ.GLOBAL REF.'!J126</f>
        <v/>
      </c>
      <c r="L126" s="168" t="str">
        <f aca="false">IF(B126&gt;0,"ok","ocultar")</f>
        <v>ocultar</v>
      </c>
      <c r="M126" s="102"/>
      <c r="N126" s="102"/>
      <c r="O126" s="102"/>
      <c r="R126" s="157" t="n">
        <f aca="false">IF(B126=0,R125,IF(ISNONTEXT(B126)=TRUE(),INT(B126),INT(LEFT(B126,FIND(".",B126)-1))))</f>
        <v>3</v>
      </c>
      <c r="S126" s="157" t="str">
        <f aca="false">IF(S127=1,1,IF(B126&lt;&gt;0,1,IF(C126&lt;&gt;0,1,IF(D126&lt;&gt;0,1,IF(E126&lt;&gt;0,1,"")))))</f>
        <v/>
      </c>
      <c r="T126" s="157" t="str">
        <f aca="false">IF(R126=0," ",IF(R126&lt;&gt;R125,R126," "))</f>
        <v> </v>
      </c>
      <c r="U126" s="180"/>
      <c r="V126" s="75" t="e">
        <f aca="false">IF(R126&lt;&gt;T126,(IF(J126="",H126*(INFORMAÇÕES!$Q$79/INFORMAÇÕES!$Q$82),IF(J126="R",H126,0))),0)</f>
        <v>#DIV/0!</v>
      </c>
      <c r="W126" s="75" t="e">
        <f aca="false">IF(R126&lt;&gt;T126,(IF(J126="",H126*(INFORMAÇÕES!$Q$80/INFORMAÇÕES!$Q$82),IF(J126="C",H126,0))),0)</f>
        <v>#DIV/0!</v>
      </c>
      <c r="X126" s="75" t="n">
        <f aca="false">IF(R126&lt;&gt;T126,(IF(J126="",H126*INFORMAÇÕES!$U$115,IF(J126="CF",H126,0))),0)</f>
        <v>0</v>
      </c>
      <c r="Y126" s="75" t="n">
        <f aca="false">IF(R126&lt;&gt;T126,(IF(J126="",H126*INFORMAÇÕES!$U$116,IF(J126="O",H126,0))),0)</f>
        <v>0</v>
      </c>
      <c r="Z126" s="75" t="n">
        <f aca="false">IF(E126&lt;&gt;0,H126,0)</f>
        <v>0</v>
      </c>
    </row>
    <row r="127" s="174" customFormat="true" ht="14.25" hidden="false" customHeight="true" outlineLevel="0" collapsed="false">
      <c r="A127" s="159" t="n">
        <v>116</v>
      </c>
      <c r="B127" s="160" t="n">
        <f aca="false">'ORÇ.GLOBAL REF.'!B127</f>
        <v>0</v>
      </c>
      <c r="C127" s="536" t="n">
        <f aca="false">'ORÇ.GLOBAL REF.'!C127</f>
        <v>0</v>
      </c>
      <c r="D127" s="162" t="n">
        <f aca="false">'ORÇ.GLOBAL REF.'!D127</f>
        <v>0</v>
      </c>
      <c r="E127" s="162" t="n">
        <f aca="false">'ORÇ.GLOBAL REF.'!E127</f>
        <v>0</v>
      </c>
      <c r="F127" s="537"/>
      <c r="G127" s="163" t="n">
        <f aca="false">ROUND(F127,2)</f>
        <v>0</v>
      </c>
      <c r="H127" s="163" t="n">
        <f aca="false">IF('ORÇ.GLOBAL P CAIXA'!K127="EXEC.",0,IF(E127&lt;&gt;0,ROUND(E127*G127,2),IF(Z127=0,(SUMIF('ORÇ.GLOBAL REF.'!$S$12:$S$1011,B127,$Z$12:$Z$1011)),Z127)))</f>
        <v>0</v>
      </c>
      <c r="I127" s="538" t="str">
        <f aca="false">'ORÇ.GLOBAL REF.'!H127</f>
        <v/>
      </c>
      <c r="J127" s="163" t="str">
        <f aca="false">'ORÇ.GLOBAL REF.'!I127</f>
        <v/>
      </c>
      <c r="K127" s="539" t="str">
        <f aca="false">'ORÇ.GLOBAL REF.'!J127</f>
        <v/>
      </c>
      <c r="L127" s="168" t="str">
        <f aca="false">IF(B127&gt;0,"ok","ocultar")</f>
        <v>ocultar</v>
      </c>
      <c r="M127" s="102"/>
      <c r="N127" s="102"/>
      <c r="O127" s="102"/>
      <c r="R127" s="157" t="n">
        <f aca="false">IF(B127=0,R126,IF(ISNONTEXT(B127)=TRUE(),INT(B127),INT(LEFT(B127,FIND(".",B127)-1))))</f>
        <v>3</v>
      </c>
      <c r="S127" s="157" t="str">
        <f aca="false">IF(S128=1,1,IF(B127&lt;&gt;0,1,IF(C127&lt;&gt;0,1,IF(D127&lt;&gt;0,1,IF(E127&lt;&gt;0,1,"")))))</f>
        <v/>
      </c>
      <c r="T127" s="157" t="str">
        <f aca="false">IF(R127=0," ",IF(R127&lt;&gt;R126,R127," "))</f>
        <v> </v>
      </c>
      <c r="U127" s="180"/>
      <c r="V127" s="75" t="e">
        <f aca="false">IF(R127&lt;&gt;T127,(IF(J127="",H127*(INFORMAÇÕES!$Q$79/INFORMAÇÕES!$Q$82),IF(J127="R",H127,0))),0)</f>
        <v>#DIV/0!</v>
      </c>
      <c r="W127" s="75" t="e">
        <f aca="false">IF(R127&lt;&gt;T127,(IF(J127="",H127*(INFORMAÇÕES!$Q$80/INFORMAÇÕES!$Q$82),IF(J127="C",H127,0))),0)</f>
        <v>#DIV/0!</v>
      </c>
      <c r="X127" s="75" t="n">
        <f aca="false">IF(R127&lt;&gt;T127,(IF(J127="",H127*INFORMAÇÕES!$U$115,IF(J127="CF",H127,0))),0)</f>
        <v>0</v>
      </c>
      <c r="Y127" s="75" t="n">
        <f aca="false">IF(R127&lt;&gt;T127,(IF(J127="",H127*INFORMAÇÕES!$U$116,IF(J127="O",H127,0))),0)</f>
        <v>0</v>
      </c>
      <c r="Z127" s="75" t="n">
        <f aca="false">IF(E127&lt;&gt;0,H127,0)</f>
        <v>0</v>
      </c>
    </row>
    <row r="128" s="174" customFormat="true" ht="14.25" hidden="false" customHeight="true" outlineLevel="0" collapsed="false">
      <c r="A128" s="159" t="n">
        <v>117</v>
      </c>
      <c r="B128" s="160" t="n">
        <f aca="false">'ORÇ.GLOBAL REF.'!B128</f>
        <v>0</v>
      </c>
      <c r="C128" s="536" t="n">
        <f aca="false">'ORÇ.GLOBAL REF.'!C128</f>
        <v>0</v>
      </c>
      <c r="D128" s="162" t="n">
        <f aca="false">'ORÇ.GLOBAL REF.'!D128</f>
        <v>0</v>
      </c>
      <c r="E128" s="162" t="n">
        <f aca="false">'ORÇ.GLOBAL REF.'!E128</f>
        <v>0</v>
      </c>
      <c r="F128" s="537"/>
      <c r="G128" s="163" t="n">
        <f aca="false">ROUND(F128,2)</f>
        <v>0</v>
      </c>
      <c r="H128" s="163" t="n">
        <f aca="false">IF('ORÇ.GLOBAL P CAIXA'!K128="EXEC.",0,IF(E128&lt;&gt;0,ROUND(E128*G128,2),IF(Z128=0,(SUMIF('ORÇ.GLOBAL REF.'!$S$12:$S$1011,B128,$Z$12:$Z$1011)),Z128)))</f>
        <v>0</v>
      </c>
      <c r="I128" s="538" t="str">
        <f aca="false">'ORÇ.GLOBAL REF.'!H128</f>
        <v/>
      </c>
      <c r="J128" s="163" t="str">
        <f aca="false">'ORÇ.GLOBAL REF.'!I128</f>
        <v/>
      </c>
      <c r="K128" s="539" t="str">
        <f aca="false">'ORÇ.GLOBAL REF.'!J128</f>
        <v/>
      </c>
      <c r="L128" s="168" t="str">
        <f aca="false">IF(B128&gt;0,"ok","ocultar")</f>
        <v>ocultar</v>
      </c>
      <c r="M128" s="102"/>
      <c r="N128" s="102"/>
      <c r="O128" s="102"/>
      <c r="R128" s="157" t="n">
        <f aca="false">IF(B128=0,R127,IF(ISNONTEXT(B128)=TRUE(),INT(B128),INT(LEFT(B128,FIND(".",B128)-1))))</f>
        <v>3</v>
      </c>
      <c r="S128" s="157" t="str">
        <f aca="false">IF(S129=1,1,IF(B128&lt;&gt;0,1,IF(C128&lt;&gt;0,1,IF(D128&lt;&gt;0,1,IF(E128&lt;&gt;0,1,"")))))</f>
        <v/>
      </c>
      <c r="T128" s="157" t="str">
        <f aca="false">IF(R128=0," ",IF(R128&lt;&gt;R127,R128," "))</f>
        <v> </v>
      </c>
      <c r="U128" s="180"/>
      <c r="V128" s="75" t="e">
        <f aca="false">IF(R128&lt;&gt;T128,(IF(J128="",H128*(INFORMAÇÕES!$Q$79/INFORMAÇÕES!$Q$82),IF(J128="R",H128,0))),0)</f>
        <v>#DIV/0!</v>
      </c>
      <c r="W128" s="75" t="e">
        <f aca="false">IF(R128&lt;&gt;T128,(IF(J128="",H128*(INFORMAÇÕES!$Q$80/INFORMAÇÕES!$Q$82),IF(J128="C",H128,0))),0)</f>
        <v>#DIV/0!</v>
      </c>
      <c r="X128" s="75" t="n">
        <f aca="false">IF(R128&lt;&gt;T128,(IF(J128="",H128*INFORMAÇÕES!$U$115,IF(J128="CF",H128,0))),0)</f>
        <v>0</v>
      </c>
      <c r="Y128" s="75" t="n">
        <f aca="false">IF(R128&lt;&gt;T128,(IF(J128="",H128*INFORMAÇÕES!$U$116,IF(J128="O",H128,0))),0)</f>
        <v>0</v>
      </c>
      <c r="Z128" s="75" t="n">
        <f aca="false">IF(E128&lt;&gt;0,H128,0)</f>
        <v>0</v>
      </c>
    </row>
    <row r="129" s="174" customFormat="true" ht="14.25" hidden="false" customHeight="true" outlineLevel="0" collapsed="false">
      <c r="A129" s="159" t="n">
        <v>118</v>
      </c>
      <c r="B129" s="160" t="n">
        <f aca="false">'ORÇ.GLOBAL REF.'!B129</f>
        <v>0</v>
      </c>
      <c r="C129" s="536" t="n">
        <f aca="false">'ORÇ.GLOBAL REF.'!C129</f>
        <v>0</v>
      </c>
      <c r="D129" s="162" t="n">
        <f aca="false">'ORÇ.GLOBAL REF.'!D129</f>
        <v>0</v>
      </c>
      <c r="E129" s="162" t="n">
        <f aca="false">'ORÇ.GLOBAL REF.'!E129</f>
        <v>0</v>
      </c>
      <c r="F129" s="537"/>
      <c r="G129" s="163" t="n">
        <f aca="false">ROUND(F129,2)</f>
        <v>0</v>
      </c>
      <c r="H129" s="163" t="n">
        <f aca="false">IF('ORÇ.GLOBAL P CAIXA'!K129="EXEC.",0,IF(E129&lt;&gt;0,ROUND(E129*G129,2),IF(Z129=0,(SUMIF('ORÇ.GLOBAL REF.'!$S$12:$S$1011,B129,$Z$12:$Z$1011)),Z129)))</f>
        <v>0</v>
      </c>
      <c r="I129" s="538" t="str">
        <f aca="false">'ORÇ.GLOBAL REF.'!H129</f>
        <v/>
      </c>
      <c r="J129" s="163" t="str">
        <f aca="false">'ORÇ.GLOBAL REF.'!I129</f>
        <v/>
      </c>
      <c r="K129" s="539" t="str">
        <f aca="false">'ORÇ.GLOBAL REF.'!J129</f>
        <v/>
      </c>
      <c r="L129" s="168" t="str">
        <f aca="false">IF(B129&gt;0,"ok","ocultar")</f>
        <v>ocultar</v>
      </c>
      <c r="M129" s="102"/>
      <c r="N129" s="102"/>
      <c r="O129" s="102"/>
      <c r="R129" s="157" t="n">
        <f aca="false">IF(B129=0,R128,IF(ISNONTEXT(B129)=TRUE(),INT(B129),INT(LEFT(B129,FIND(".",B129)-1))))</f>
        <v>3</v>
      </c>
      <c r="S129" s="157" t="str">
        <f aca="false">IF(S130=1,1,IF(B129&lt;&gt;0,1,IF(C129&lt;&gt;0,1,IF(D129&lt;&gt;0,1,IF(E129&lt;&gt;0,1,"")))))</f>
        <v/>
      </c>
      <c r="T129" s="157" t="str">
        <f aca="false">IF(R129=0," ",IF(R129&lt;&gt;R128,R129," "))</f>
        <v> </v>
      </c>
      <c r="U129" s="180"/>
      <c r="V129" s="75" t="e">
        <f aca="false">IF(R129&lt;&gt;T129,(IF(J129="",H129*(INFORMAÇÕES!$Q$79/INFORMAÇÕES!$Q$82),IF(J129="R",H129,0))),0)</f>
        <v>#DIV/0!</v>
      </c>
      <c r="W129" s="75" t="e">
        <f aca="false">IF(R129&lt;&gt;T129,(IF(J129="",H129*(INFORMAÇÕES!$Q$80/INFORMAÇÕES!$Q$82),IF(J129="C",H129,0))),0)</f>
        <v>#DIV/0!</v>
      </c>
      <c r="X129" s="75" t="n">
        <f aca="false">IF(R129&lt;&gt;T129,(IF(J129="",H129*INFORMAÇÕES!$U$115,IF(J129="CF",H129,0))),0)</f>
        <v>0</v>
      </c>
      <c r="Y129" s="75" t="n">
        <f aca="false">IF(R129&lt;&gt;T129,(IF(J129="",H129*INFORMAÇÕES!$U$116,IF(J129="O",H129,0))),0)</f>
        <v>0</v>
      </c>
      <c r="Z129" s="75" t="n">
        <f aca="false">IF(E129&lt;&gt;0,H129,0)</f>
        <v>0</v>
      </c>
    </row>
    <row r="130" s="174" customFormat="true" ht="14.25" hidden="false" customHeight="true" outlineLevel="0" collapsed="false">
      <c r="A130" s="159" t="n">
        <v>119</v>
      </c>
      <c r="B130" s="160" t="n">
        <f aca="false">'ORÇ.GLOBAL REF.'!B130</f>
        <v>0</v>
      </c>
      <c r="C130" s="536" t="n">
        <f aca="false">'ORÇ.GLOBAL REF.'!C130</f>
        <v>0</v>
      </c>
      <c r="D130" s="162" t="n">
        <f aca="false">'ORÇ.GLOBAL REF.'!D130</f>
        <v>0</v>
      </c>
      <c r="E130" s="162" t="n">
        <f aca="false">'ORÇ.GLOBAL REF.'!E130</f>
        <v>0</v>
      </c>
      <c r="F130" s="537"/>
      <c r="G130" s="163" t="n">
        <f aca="false">ROUND(F130,2)</f>
        <v>0</v>
      </c>
      <c r="H130" s="163" t="n">
        <f aca="false">IF('ORÇ.GLOBAL P CAIXA'!K130="EXEC.",0,IF(E130&lt;&gt;0,ROUND(E130*G130,2),IF(Z130=0,(SUMIF('ORÇ.GLOBAL REF.'!$S$12:$S$1011,B130,$Z$12:$Z$1011)),Z130)))</f>
        <v>0</v>
      </c>
      <c r="I130" s="538" t="str">
        <f aca="false">'ORÇ.GLOBAL REF.'!H130</f>
        <v/>
      </c>
      <c r="J130" s="163" t="str">
        <f aca="false">'ORÇ.GLOBAL REF.'!I130</f>
        <v/>
      </c>
      <c r="K130" s="539" t="str">
        <f aca="false">'ORÇ.GLOBAL REF.'!J130</f>
        <v/>
      </c>
      <c r="L130" s="168" t="str">
        <f aca="false">IF(B130&gt;0,"ok","ocultar")</f>
        <v>ocultar</v>
      </c>
      <c r="M130" s="102"/>
      <c r="N130" s="102"/>
      <c r="O130" s="102"/>
      <c r="R130" s="157" t="n">
        <f aca="false">IF(B130=0,R129,IF(ISNONTEXT(B130)=TRUE(),INT(B130),INT(LEFT(B130,FIND(".",B130)-1))))</f>
        <v>3</v>
      </c>
      <c r="S130" s="157" t="str">
        <f aca="false">IF(S131=1,1,IF(B130&lt;&gt;0,1,IF(C130&lt;&gt;0,1,IF(D130&lt;&gt;0,1,IF(E130&lt;&gt;0,1,"")))))</f>
        <v/>
      </c>
      <c r="T130" s="157" t="str">
        <f aca="false">IF(R130=0," ",IF(R130&lt;&gt;R129,R130," "))</f>
        <v> </v>
      </c>
      <c r="U130" s="180"/>
      <c r="V130" s="75" t="e">
        <f aca="false">IF(R130&lt;&gt;T130,(IF(J130="",H130*(INFORMAÇÕES!$Q$79/INFORMAÇÕES!$Q$82),IF(J130="R",H130,0))),0)</f>
        <v>#DIV/0!</v>
      </c>
      <c r="W130" s="75" t="e">
        <f aca="false">IF(R130&lt;&gt;T130,(IF(J130="",H130*(INFORMAÇÕES!$Q$80/INFORMAÇÕES!$Q$82),IF(J130="C",H130,0))),0)</f>
        <v>#DIV/0!</v>
      </c>
      <c r="X130" s="75" t="n">
        <f aca="false">IF(R130&lt;&gt;T130,(IF(J130="",H130*INFORMAÇÕES!$U$115,IF(J130="CF",H130,0))),0)</f>
        <v>0</v>
      </c>
      <c r="Y130" s="75" t="n">
        <f aca="false">IF(R130&lt;&gt;T130,(IF(J130="",H130*INFORMAÇÕES!$U$116,IF(J130="O",H130,0))),0)</f>
        <v>0</v>
      </c>
      <c r="Z130" s="75" t="n">
        <f aca="false">IF(E130&lt;&gt;0,H130,0)</f>
        <v>0</v>
      </c>
    </row>
    <row r="131" s="174" customFormat="true" ht="14.25" hidden="false" customHeight="true" outlineLevel="0" collapsed="false">
      <c r="A131" s="159" t="n">
        <v>120</v>
      </c>
      <c r="B131" s="160" t="n">
        <f aca="false">'ORÇ.GLOBAL REF.'!B131</f>
        <v>0</v>
      </c>
      <c r="C131" s="536" t="n">
        <f aca="false">'ORÇ.GLOBAL REF.'!C131</f>
        <v>0</v>
      </c>
      <c r="D131" s="162" t="n">
        <f aca="false">'ORÇ.GLOBAL REF.'!D131</f>
        <v>0</v>
      </c>
      <c r="E131" s="162" t="n">
        <f aca="false">'ORÇ.GLOBAL REF.'!E131</f>
        <v>0</v>
      </c>
      <c r="F131" s="537"/>
      <c r="G131" s="163" t="n">
        <f aca="false">ROUND(F131,2)</f>
        <v>0</v>
      </c>
      <c r="H131" s="163" t="n">
        <f aca="false">IF('ORÇ.GLOBAL P CAIXA'!K131="EXEC.",0,IF(E131&lt;&gt;0,ROUND(E131*G131,2),IF(Z131=0,(SUMIF('ORÇ.GLOBAL REF.'!$S$12:$S$1011,B131,$Z$12:$Z$1011)),Z131)))</f>
        <v>0</v>
      </c>
      <c r="I131" s="538" t="str">
        <f aca="false">'ORÇ.GLOBAL REF.'!H131</f>
        <v/>
      </c>
      <c r="J131" s="163" t="str">
        <f aca="false">'ORÇ.GLOBAL REF.'!I131</f>
        <v/>
      </c>
      <c r="K131" s="539" t="str">
        <f aca="false">'ORÇ.GLOBAL REF.'!J131</f>
        <v/>
      </c>
      <c r="L131" s="168" t="str">
        <f aca="false">IF(B131&gt;0,"ok","ocultar")</f>
        <v>ocultar</v>
      </c>
      <c r="M131" s="102"/>
      <c r="N131" s="102"/>
      <c r="O131" s="102"/>
      <c r="R131" s="157" t="n">
        <f aca="false">IF(B131=0,R130,IF(ISNONTEXT(B131)=TRUE(),INT(B131),INT(LEFT(B131,FIND(".",B131)-1))))</f>
        <v>3</v>
      </c>
      <c r="S131" s="157" t="str">
        <f aca="false">IF(S132=1,1,IF(B131&lt;&gt;0,1,IF(C131&lt;&gt;0,1,IF(D131&lt;&gt;0,1,IF(E131&lt;&gt;0,1,"")))))</f>
        <v/>
      </c>
      <c r="T131" s="157" t="str">
        <f aca="false">IF(R131=0," ",IF(R131&lt;&gt;R130,R131," "))</f>
        <v> </v>
      </c>
      <c r="U131" s="180"/>
      <c r="V131" s="75" t="e">
        <f aca="false">IF(R131&lt;&gt;T131,(IF(J131="",H131*(INFORMAÇÕES!$Q$79/INFORMAÇÕES!$Q$82),IF(J131="R",H131,0))),0)</f>
        <v>#DIV/0!</v>
      </c>
      <c r="W131" s="75" t="e">
        <f aca="false">IF(R131&lt;&gt;T131,(IF(J131="",H131*(INFORMAÇÕES!$Q$80/INFORMAÇÕES!$Q$82),IF(J131="C",H131,0))),0)</f>
        <v>#DIV/0!</v>
      </c>
      <c r="X131" s="75" t="n">
        <f aca="false">IF(R131&lt;&gt;T131,(IF(J131="",H131*INFORMAÇÕES!$U$115,IF(J131="CF",H131,0))),0)</f>
        <v>0</v>
      </c>
      <c r="Y131" s="75" t="n">
        <f aca="false">IF(R131&lt;&gt;T131,(IF(J131="",H131*INFORMAÇÕES!$U$116,IF(J131="O",H131,0))),0)</f>
        <v>0</v>
      </c>
      <c r="Z131" s="75" t="n">
        <f aca="false">IF(E131&lt;&gt;0,H131,0)</f>
        <v>0</v>
      </c>
    </row>
    <row r="132" s="174" customFormat="true" ht="14.25" hidden="false" customHeight="true" outlineLevel="0" collapsed="false">
      <c r="A132" s="159" t="n">
        <v>121</v>
      </c>
      <c r="B132" s="160" t="n">
        <f aca="false">'ORÇ.GLOBAL REF.'!B132</f>
        <v>0</v>
      </c>
      <c r="C132" s="536" t="n">
        <f aca="false">'ORÇ.GLOBAL REF.'!C132</f>
        <v>0</v>
      </c>
      <c r="D132" s="162" t="n">
        <f aca="false">'ORÇ.GLOBAL REF.'!D132</f>
        <v>0</v>
      </c>
      <c r="E132" s="162" t="n">
        <f aca="false">'ORÇ.GLOBAL REF.'!E132</f>
        <v>0</v>
      </c>
      <c r="F132" s="537"/>
      <c r="G132" s="163" t="n">
        <f aca="false">ROUND(F132,2)</f>
        <v>0</v>
      </c>
      <c r="H132" s="163" t="n">
        <f aca="false">IF('ORÇ.GLOBAL P CAIXA'!K132="EXEC.",0,IF(E132&lt;&gt;0,ROUND(E132*G132,2),IF(Z132=0,(SUMIF('ORÇ.GLOBAL REF.'!$S$12:$S$1011,B132,$Z$12:$Z$1011)),Z132)))</f>
        <v>0</v>
      </c>
      <c r="I132" s="538" t="str">
        <f aca="false">'ORÇ.GLOBAL REF.'!H132</f>
        <v/>
      </c>
      <c r="J132" s="163" t="str">
        <f aca="false">'ORÇ.GLOBAL REF.'!I132</f>
        <v/>
      </c>
      <c r="K132" s="539" t="str">
        <f aca="false">'ORÇ.GLOBAL REF.'!J132</f>
        <v/>
      </c>
      <c r="L132" s="168" t="str">
        <f aca="false">IF(B132&gt;0,"ok","ocultar")</f>
        <v>ocultar</v>
      </c>
      <c r="M132" s="102"/>
      <c r="N132" s="102"/>
      <c r="O132" s="102"/>
      <c r="R132" s="157" t="n">
        <f aca="false">IF(B132=0,R131,IF(ISNONTEXT(B132)=TRUE(),INT(B132),INT(LEFT(B132,FIND(".",B132)-1))))</f>
        <v>3</v>
      </c>
      <c r="S132" s="157" t="str">
        <f aca="false">IF(S133=1,1,IF(B132&lt;&gt;0,1,IF(C132&lt;&gt;0,1,IF(D132&lt;&gt;0,1,IF(E132&lt;&gt;0,1,"")))))</f>
        <v/>
      </c>
      <c r="T132" s="157" t="str">
        <f aca="false">IF(R132=0," ",IF(R132&lt;&gt;R131,R132," "))</f>
        <v> </v>
      </c>
      <c r="U132" s="180"/>
      <c r="V132" s="75" t="e">
        <f aca="false">IF(R132&lt;&gt;T132,(IF(J132="",H132*(INFORMAÇÕES!$Q$79/INFORMAÇÕES!$Q$82),IF(J132="R",H132,0))),0)</f>
        <v>#DIV/0!</v>
      </c>
      <c r="W132" s="75" t="e">
        <f aca="false">IF(R132&lt;&gt;T132,(IF(J132="",H132*(INFORMAÇÕES!$Q$80/INFORMAÇÕES!$Q$82),IF(J132="C",H132,0))),0)</f>
        <v>#DIV/0!</v>
      </c>
      <c r="X132" s="75" t="n">
        <f aca="false">IF(R132&lt;&gt;T132,(IF(J132="",H132*INFORMAÇÕES!$U$115,IF(J132="CF",H132,0))),0)</f>
        <v>0</v>
      </c>
      <c r="Y132" s="75" t="n">
        <f aca="false">IF(R132&lt;&gt;T132,(IF(J132="",H132*INFORMAÇÕES!$U$116,IF(J132="O",H132,0))),0)</f>
        <v>0</v>
      </c>
      <c r="Z132" s="75" t="n">
        <f aca="false">IF(E132&lt;&gt;0,H132,0)</f>
        <v>0</v>
      </c>
    </row>
    <row r="133" s="174" customFormat="true" ht="14.25" hidden="false" customHeight="true" outlineLevel="0" collapsed="false">
      <c r="A133" s="159" t="n">
        <v>122</v>
      </c>
      <c r="B133" s="160" t="n">
        <f aca="false">'ORÇ.GLOBAL REF.'!B133</f>
        <v>0</v>
      </c>
      <c r="C133" s="536" t="n">
        <f aca="false">'ORÇ.GLOBAL REF.'!C133</f>
        <v>0</v>
      </c>
      <c r="D133" s="162" t="n">
        <f aca="false">'ORÇ.GLOBAL REF.'!D133</f>
        <v>0</v>
      </c>
      <c r="E133" s="162" t="n">
        <f aca="false">'ORÇ.GLOBAL REF.'!E133</f>
        <v>0</v>
      </c>
      <c r="F133" s="537"/>
      <c r="G133" s="163" t="n">
        <f aca="false">ROUND(F133,2)</f>
        <v>0</v>
      </c>
      <c r="H133" s="163" t="n">
        <f aca="false">IF('ORÇ.GLOBAL P CAIXA'!K133="EXEC.",0,IF(E133&lt;&gt;0,ROUND(E133*G133,2),IF(Z133=0,(SUMIF('ORÇ.GLOBAL REF.'!$S$12:$S$1011,B133,$Z$12:$Z$1011)),Z133)))</f>
        <v>0</v>
      </c>
      <c r="I133" s="538" t="str">
        <f aca="false">'ORÇ.GLOBAL REF.'!H133</f>
        <v/>
      </c>
      <c r="J133" s="163" t="str">
        <f aca="false">'ORÇ.GLOBAL REF.'!I133</f>
        <v/>
      </c>
      <c r="K133" s="539" t="str">
        <f aca="false">'ORÇ.GLOBAL REF.'!J133</f>
        <v/>
      </c>
      <c r="L133" s="168" t="str">
        <f aca="false">IF(B133&gt;0,"ok","ocultar")</f>
        <v>ocultar</v>
      </c>
      <c r="M133" s="102"/>
      <c r="N133" s="102"/>
      <c r="O133" s="102"/>
      <c r="R133" s="157" t="n">
        <f aca="false">IF(B133=0,R132,IF(ISNONTEXT(B133)=TRUE(),INT(B133),INT(LEFT(B133,FIND(".",B133)-1))))</f>
        <v>3</v>
      </c>
      <c r="S133" s="157" t="str">
        <f aca="false">IF(S134=1,1,IF(B133&lt;&gt;0,1,IF(C133&lt;&gt;0,1,IF(D133&lt;&gt;0,1,IF(E133&lt;&gt;0,1,"")))))</f>
        <v/>
      </c>
      <c r="T133" s="157" t="str">
        <f aca="false">IF(R133=0," ",IF(R133&lt;&gt;R132,R133," "))</f>
        <v> </v>
      </c>
      <c r="U133" s="180"/>
      <c r="V133" s="75" t="e">
        <f aca="false">IF(R133&lt;&gt;T133,(IF(J133="",H133*(INFORMAÇÕES!$Q$79/INFORMAÇÕES!$Q$82),IF(J133="R",H133,0))),0)</f>
        <v>#DIV/0!</v>
      </c>
      <c r="W133" s="75" t="e">
        <f aca="false">IF(R133&lt;&gt;T133,(IF(J133="",H133*(INFORMAÇÕES!$Q$80/INFORMAÇÕES!$Q$82),IF(J133="C",H133,0))),0)</f>
        <v>#DIV/0!</v>
      </c>
      <c r="X133" s="75" t="n">
        <f aca="false">IF(R133&lt;&gt;T133,(IF(J133="",H133*INFORMAÇÕES!$U$115,IF(J133="CF",H133,0))),0)</f>
        <v>0</v>
      </c>
      <c r="Y133" s="75" t="n">
        <f aca="false">IF(R133&lt;&gt;T133,(IF(J133="",H133*INFORMAÇÕES!$U$116,IF(J133="O",H133,0))),0)</f>
        <v>0</v>
      </c>
      <c r="Z133" s="75" t="n">
        <f aca="false">IF(E133&lt;&gt;0,H133,0)</f>
        <v>0</v>
      </c>
    </row>
    <row r="134" s="174" customFormat="true" ht="14.25" hidden="false" customHeight="true" outlineLevel="0" collapsed="false">
      <c r="A134" s="159" t="n">
        <v>123</v>
      </c>
      <c r="B134" s="160" t="n">
        <f aca="false">'ORÇ.GLOBAL REF.'!B134</f>
        <v>0</v>
      </c>
      <c r="C134" s="536" t="n">
        <f aca="false">'ORÇ.GLOBAL REF.'!C134</f>
        <v>0</v>
      </c>
      <c r="D134" s="162" t="n">
        <f aca="false">'ORÇ.GLOBAL REF.'!D134</f>
        <v>0</v>
      </c>
      <c r="E134" s="162" t="n">
        <f aca="false">'ORÇ.GLOBAL REF.'!E134</f>
        <v>0</v>
      </c>
      <c r="F134" s="537"/>
      <c r="G134" s="163" t="n">
        <f aca="false">ROUND(F134,2)</f>
        <v>0</v>
      </c>
      <c r="H134" s="163" t="n">
        <f aca="false">IF('ORÇ.GLOBAL P CAIXA'!K134="EXEC.",0,IF(E134&lt;&gt;0,ROUND(E134*G134,2),IF(Z134=0,(SUMIF('ORÇ.GLOBAL REF.'!$S$12:$S$1011,B134,$Z$12:$Z$1011)),Z134)))</f>
        <v>0</v>
      </c>
      <c r="I134" s="538" t="str">
        <f aca="false">'ORÇ.GLOBAL REF.'!H134</f>
        <v/>
      </c>
      <c r="J134" s="163" t="str">
        <f aca="false">'ORÇ.GLOBAL REF.'!I134</f>
        <v/>
      </c>
      <c r="K134" s="539" t="str">
        <f aca="false">'ORÇ.GLOBAL REF.'!J134</f>
        <v/>
      </c>
      <c r="L134" s="168" t="str">
        <f aca="false">IF(B134&gt;0,"ok","ocultar")</f>
        <v>ocultar</v>
      </c>
      <c r="M134" s="102"/>
      <c r="N134" s="102"/>
      <c r="O134" s="102"/>
      <c r="R134" s="157" t="n">
        <f aca="false">IF(B134=0,R133,IF(ISNONTEXT(B134)=TRUE(),INT(B134),INT(LEFT(B134,FIND(".",B134)-1))))</f>
        <v>3</v>
      </c>
      <c r="S134" s="157" t="str">
        <f aca="false">IF(S135=1,1,IF(B134&lt;&gt;0,1,IF(C134&lt;&gt;0,1,IF(D134&lt;&gt;0,1,IF(E134&lt;&gt;0,1,"")))))</f>
        <v/>
      </c>
      <c r="T134" s="157" t="str">
        <f aca="false">IF(R134=0," ",IF(R134&lt;&gt;R133,R134," "))</f>
        <v> </v>
      </c>
      <c r="U134" s="180"/>
      <c r="V134" s="75" t="e">
        <f aca="false">IF(R134&lt;&gt;T134,(IF(J134="",H134*(INFORMAÇÕES!$Q$79/INFORMAÇÕES!$Q$82),IF(J134="R",H134,0))),0)</f>
        <v>#DIV/0!</v>
      </c>
      <c r="W134" s="75" t="e">
        <f aca="false">IF(R134&lt;&gt;T134,(IF(J134="",H134*(INFORMAÇÕES!$Q$80/INFORMAÇÕES!$Q$82),IF(J134="C",H134,0))),0)</f>
        <v>#DIV/0!</v>
      </c>
      <c r="X134" s="75" t="n">
        <f aca="false">IF(R134&lt;&gt;T134,(IF(J134="",H134*INFORMAÇÕES!$U$115,IF(J134="CF",H134,0))),0)</f>
        <v>0</v>
      </c>
      <c r="Y134" s="75" t="n">
        <f aca="false">IF(R134&lt;&gt;T134,(IF(J134="",H134*INFORMAÇÕES!$U$116,IF(J134="O",H134,0))),0)</f>
        <v>0</v>
      </c>
      <c r="Z134" s="75" t="n">
        <f aca="false">IF(E134&lt;&gt;0,H134,0)</f>
        <v>0</v>
      </c>
    </row>
    <row r="135" s="174" customFormat="true" ht="14.25" hidden="false" customHeight="true" outlineLevel="0" collapsed="false">
      <c r="A135" s="159" t="n">
        <v>124</v>
      </c>
      <c r="B135" s="160" t="n">
        <f aca="false">'ORÇ.GLOBAL REF.'!B135</f>
        <v>0</v>
      </c>
      <c r="C135" s="536" t="n">
        <f aca="false">'ORÇ.GLOBAL REF.'!C135</f>
        <v>0</v>
      </c>
      <c r="D135" s="162" t="n">
        <f aca="false">'ORÇ.GLOBAL REF.'!D135</f>
        <v>0</v>
      </c>
      <c r="E135" s="162" t="n">
        <f aca="false">'ORÇ.GLOBAL REF.'!E135</f>
        <v>0</v>
      </c>
      <c r="F135" s="537"/>
      <c r="G135" s="163" t="n">
        <f aca="false">ROUND(F135,2)</f>
        <v>0</v>
      </c>
      <c r="H135" s="163" t="n">
        <f aca="false">IF('ORÇ.GLOBAL P CAIXA'!K135="EXEC.",0,IF(E135&lt;&gt;0,ROUND(E135*G135,2),IF(Z135=0,(SUMIF('ORÇ.GLOBAL REF.'!$S$12:$S$1011,B135,$Z$12:$Z$1011)),Z135)))</f>
        <v>0</v>
      </c>
      <c r="I135" s="538" t="str">
        <f aca="false">'ORÇ.GLOBAL REF.'!H135</f>
        <v/>
      </c>
      <c r="J135" s="163" t="str">
        <f aca="false">'ORÇ.GLOBAL REF.'!I135</f>
        <v/>
      </c>
      <c r="K135" s="539" t="str">
        <f aca="false">'ORÇ.GLOBAL REF.'!J135</f>
        <v/>
      </c>
      <c r="L135" s="168" t="str">
        <f aca="false">IF(B135&gt;0,"ok","ocultar")</f>
        <v>ocultar</v>
      </c>
      <c r="M135" s="102"/>
      <c r="N135" s="102"/>
      <c r="O135" s="102"/>
      <c r="R135" s="157" t="n">
        <f aca="false">IF(B135=0,R134,IF(ISNONTEXT(B135)=TRUE(),INT(B135),INT(LEFT(B135,FIND(".",B135)-1))))</f>
        <v>3</v>
      </c>
      <c r="S135" s="157" t="str">
        <f aca="false">IF(S136=1,1,IF(B135&lt;&gt;0,1,IF(C135&lt;&gt;0,1,IF(D135&lt;&gt;0,1,IF(E135&lt;&gt;0,1,"")))))</f>
        <v/>
      </c>
      <c r="T135" s="157" t="str">
        <f aca="false">IF(R135=0," ",IF(R135&lt;&gt;R134,R135," "))</f>
        <v> </v>
      </c>
      <c r="U135" s="180"/>
      <c r="V135" s="75" t="e">
        <f aca="false">IF(R135&lt;&gt;T135,(IF(J135="",H135*(INFORMAÇÕES!$Q$79/INFORMAÇÕES!$Q$82),IF(J135="R",H135,0))),0)</f>
        <v>#DIV/0!</v>
      </c>
      <c r="W135" s="75" t="e">
        <f aca="false">IF(R135&lt;&gt;T135,(IF(J135="",H135*(INFORMAÇÕES!$Q$80/INFORMAÇÕES!$Q$82),IF(J135="C",H135,0))),0)</f>
        <v>#DIV/0!</v>
      </c>
      <c r="X135" s="75" t="n">
        <f aca="false">IF(R135&lt;&gt;T135,(IF(J135="",H135*INFORMAÇÕES!$U$115,IF(J135="CF",H135,0))),0)</f>
        <v>0</v>
      </c>
      <c r="Y135" s="75" t="n">
        <f aca="false">IF(R135&lt;&gt;T135,(IF(J135="",H135*INFORMAÇÕES!$U$116,IF(J135="O",H135,0))),0)</f>
        <v>0</v>
      </c>
      <c r="Z135" s="75" t="n">
        <f aca="false">IF(E135&lt;&gt;0,H135,0)</f>
        <v>0</v>
      </c>
    </row>
    <row r="136" s="174" customFormat="true" ht="14.25" hidden="false" customHeight="true" outlineLevel="0" collapsed="false">
      <c r="A136" s="159" t="n">
        <v>125</v>
      </c>
      <c r="B136" s="160" t="n">
        <f aca="false">'ORÇ.GLOBAL REF.'!B136</f>
        <v>0</v>
      </c>
      <c r="C136" s="536" t="n">
        <f aca="false">'ORÇ.GLOBAL REF.'!C136</f>
        <v>0</v>
      </c>
      <c r="D136" s="162" t="n">
        <f aca="false">'ORÇ.GLOBAL REF.'!D136</f>
        <v>0</v>
      </c>
      <c r="E136" s="162" t="n">
        <f aca="false">'ORÇ.GLOBAL REF.'!E136</f>
        <v>0</v>
      </c>
      <c r="F136" s="537"/>
      <c r="G136" s="163" t="n">
        <f aca="false">ROUND(F136,2)</f>
        <v>0</v>
      </c>
      <c r="H136" s="163" t="n">
        <f aca="false">IF('ORÇ.GLOBAL P CAIXA'!K136="EXEC.",0,IF(E136&lt;&gt;0,ROUND(E136*G136,2),IF(Z136=0,(SUMIF('ORÇ.GLOBAL REF.'!$S$12:$S$1011,B136,$Z$12:$Z$1011)),Z136)))</f>
        <v>0</v>
      </c>
      <c r="I136" s="538" t="str">
        <f aca="false">'ORÇ.GLOBAL REF.'!H136</f>
        <v/>
      </c>
      <c r="J136" s="163" t="str">
        <f aca="false">'ORÇ.GLOBAL REF.'!I136</f>
        <v/>
      </c>
      <c r="K136" s="539" t="str">
        <f aca="false">'ORÇ.GLOBAL REF.'!J136</f>
        <v/>
      </c>
      <c r="L136" s="168" t="str">
        <f aca="false">IF(B136&gt;0,"ok","ocultar")</f>
        <v>ocultar</v>
      </c>
      <c r="M136" s="102"/>
      <c r="N136" s="102"/>
      <c r="O136" s="102"/>
      <c r="R136" s="157" t="n">
        <f aca="false">IF(B136=0,R135,IF(ISNONTEXT(B136)=TRUE(),INT(B136),INT(LEFT(B136,FIND(".",B136)-1))))</f>
        <v>3</v>
      </c>
      <c r="S136" s="157" t="str">
        <f aca="false">IF(S137=1,1,IF(B136&lt;&gt;0,1,IF(C136&lt;&gt;0,1,IF(D136&lt;&gt;0,1,IF(E136&lt;&gt;0,1,"")))))</f>
        <v/>
      </c>
      <c r="T136" s="157" t="str">
        <f aca="false">IF(R136=0," ",IF(R136&lt;&gt;R135,R136," "))</f>
        <v> </v>
      </c>
      <c r="U136" s="180"/>
      <c r="V136" s="75" t="e">
        <f aca="false">IF(R136&lt;&gt;T136,(IF(J136="",H136*(INFORMAÇÕES!$Q$79/INFORMAÇÕES!$Q$82),IF(J136="R",H136,0))),0)</f>
        <v>#DIV/0!</v>
      </c>
      <c r="W136" s="75" t="e">
        <f aca="false">IF(R136&lt;&gt;T136,(IF(J136="",H136*(INFORMAÇÕES!$Q$80/INFORMAÇÕES!$Q$82),IF(J136="C",H136,0))),0)</f>
        <v>#DIV/0!</v>
      </c>
      <c r="X136" s="75" t="n">
        <f aca="false">IF(R136&lt;&gt;T136,(IF(J136="",H136*INFORMAÇÕES!$U$115,IF(J136="CF",H136,0))),0)</f>
        <v>0</v>
      </c>
      <c r="Y136" s="75" t="n">
        <f aca="false">IF(R136&lt;&gt;T136,(IF(J136="",H136*INFORMAÇÕES!$U$116,IF(J136="O",H136,0))),0)</f>
        <v>0</v>
      </c>
      <c r="Z136" s="75" t="n">
        <f aca="false">IF(E136&lt;&gt;0,H136,0)</f>
        <v>0</v>
      </c>
    </row>
    <row r="137" s="174" customFormat="true" ht="14.25" hidden="false" customHeight="true" outlineLevel="0" collapsed="false">
      <c r="A137" s="159" t="n">
        <v>126</v>
      </c>
      <c r="B137" s="160" t="n">
        <f aca="false">'ORÇ.GLOBAL REF.'!B137</f>
        <v>0</v>
      </c>
      <c r="C137" s="536" t="n">
        <f aca="false">'ORÇ.GLOBAL REF.'!C137</f>
        <v>0</v>
      </c>
      <c r="D137" s="162" t="n">
        <f aca="false">'ORÇ.GLOBAL REF.'!D137</f>
        <v>0</v>
      </c>
      <c r="E137" s="162" t="n">
        <f aca="false">'ORÇ.GLOBAL REF.'!E137</f>
        <v>0</v>
      </c>
      <c r="F137" s="537"/>
      <c r="G137" s="163" t="n">
        <f aca="false">ROUND(F137,2)</f>
        <v>0</v>
      </c>
      <c r="H137" s="163" t="n">
        <f aca="false">IF('ORÇ.GLOBAL P CAIXA'!K137="EXEC.",0,IF(E137&lt;&gt;0,ROUND(E137*G137,2),IF(Z137=0,(SUMIF('ORÇ.GLOBAL REF.'!$S$12:$S$1011,B137,$Z$12:$Z$1011)),Z137)))</f>
        <v>0</v>
      </c>
      <c r="I137" s="538" t="str">
        <f aca="false">'ORÇ.GLOBAL REF.'!H137</f>
        <v/>
      </c>
      <c r="J137" s="163" t="str">
        <f aca="false">'ORÇ.GLOBAL REF.'!I137</f>
        <v/>
      </c>
      <c r="K137" s="539" t="str">
        <f aca="false">'ORÇ.GLOBAL REF.'!J137</f>
        <v/>
      </c>
      <c r="L137" s="168" t="str">
        <f aca="false">IF(B137&gt;0,"ok","ocultar")</f>
        <v>ocultar</v>
      </c>
      <c r="M137" s="102"/>
      <c r="N137" s="102"/>
      <c r="O137" s="102"/>
      <c r="R137" s="157" t="n">
        <f aca="false">IF(B137=0,R136,IF(ISNONTEXT(B137)=TRUE(),INT(B137),INT(LEFT(B137,FIND(".",B137)-1))))</f>
        <v>3</v>
      </c>
      <c r="S137" s="157" t="str">
        <f aca="false">IF(S138=1,1,IF(B137&lt;&gt;0,1,IF(C137&lt;&gt;0,1,IF(D137&lt;&gt;0,1,IF(E137&lt;&gt;0,1,"")))))</f>
        <v/>
      </c>
      <c r="T137" s="157" t="str">
        <f aca="false">IF(R137=0," ",IF(R137&lt;&gt;R136,R137," "))</f>
        <v> </v>
      </c>
      <c r="U137" s="180"/>
      <c r="V137" s="75" t="e">
        <f aca="false">IF(R137&lt;&gt;T137,(IF(J137="",H137*(INFORMAÇÕES!$Q$79/INFORMAÇÕES!$Q$82),IF(J137="R",H137,0))),0)</f>
        <v>#DIV/0!</v>
      </c>
      <c r="W137" s="75" t="e">
        <f aca="false">IF(R137&lt;&gt;T137,(IF(J137="",H137*(INFORMAÇÕES!$Q$80/INFORMAÇÕES!$Q$82),IF(J137="C",H137,0))),0)</f>
        <v>#DIV/0!</v>
      </c>
      <c r="X137" s="75" t="n">
        <f aca="false">IF(R137&lt;&gt;T137,(IF(J137="",H137*INFORMAÇÕES!$U$115,IF(J137="CF",H137,0))),0)</f>
        <v>0</v>
      </c>
      <c r="Y137" s="75" t="n">
        <f aca="false">IF(R137&lt;&gt;T137,(IF(J137="",H137*INFORMAÇÕES!$U$116,IF(J137="O",H137,0))),0)</f>
        <v>0</v>
      </c>
      <c r="Z137" s="75" t="n">
        <f aca="false">IF(E137&lt;&gt;0,H137,0)</f>
        <v>0</v>
      </c>
    </row>
    <row r="138" s="174" customFormat="true" ht="14.25" hidden="false" customHeight="true" outlineLevel="0" collapsed="false">
      <c r="A138" s="159" t="n">
        <v>127</v>
      </c>
      <c r="B138" s="160" t="n">
        <f aca="false">'ORÇ.GLOBAL REF.'!B138</f>
        <v>0</v>
      </c>
      <c r="C138" s="536" t="n">
        <f aca="false">'ORÇ.GLOBAL REF.'!C138</f>
        <v>0</v>
      </c>
      <c r="D138" s="162" t="n">
        <f aca="false">'ORÇ.GLOBAL REF.'!D138</f>
        <v>0</v>
      </c>
      <c r="E138" s="162" t="n">
        <f aca="false">'ORÇ.GLOBAL REF.'!E138</f>
        <v>0</v>
      </c>
      <c r="F138" s="537"/>
      <c r="G138" s="163" t="n">
        <f aca="false">ROUND(F138,2)</f>
        <v>0</v>
      </c>
      <c r="H138" s="163" t="n">
        <f aca="false">IF('ORÇ.GLOBAL P CAIXA'!K138="EXEC.",0,IF(E138&lt;&gt;0,ROUND(E138*G138,2),IF(Z138=0,(SUMIF('ORÇ.GLOBAL REF.'!$S$12:$S$1011,B138,$Z$12:$Z$1011)),Z138)))</f>
        <v>0</v>
      </c>
      <c r="I138" s="538" t="str">
        <f aca="false">'ORÇ.GLOBAL REF.'!H138</f>
        <v/>
      </c>
      <c r="J138" s="163" t="str">
        <f aca="false">'ORÇ.GLOBAL REF.'!I138</f>
        <v/>
      </c>
      <c r="K138" s="539" t="str">
        <f aca="false">'ORÇ.GLOBAL REF.'!J138</f>
        <v/>
      </c>
      <c r="L138" s="168" t="str">
        <f aca="false">IF(B138&gt;0,"ok","ocultar")</f>
        <v>ocultar</v>
      </c>
      <c r="M138" s="102"/>
      <c r="N138" s="102"/>
      <c r="O138" s="102"/>
      <c r="R138" s="157" t="n">
        <f aca="false">IF(B138=0,R137,IF(ISNONTEXT(B138)=TRUE(),INT(B138),INT(LEFT(B138,FIND(".",B138)-1))))</f>
        <v>3</v>
      </c>
      <c r="S138" s="157" t="str">
        <f aca="false">IF(S139=1,1,IF(B138&lt;&gt;0,1,IF(C138&lt;&gt;0,1,IF(D138&lt;&gt;0,1,IF(E138&lt;&gt;0,1,"")))))</f>
        <v/>
      </c>
      <c r="T138" s="157" t="str">
        <f aca="false">IF(R138=0," ",IF(R138&lt;&gt;R137,R138," "))</f>
        <v> </v>
      </c>
      <c r="U138" s="180"/>
      <c r="V138" s="75" t="e">
        <f aca="false">IF(R138&lt;&gt;T138,(IF(J138="",H138*(INFORMAÇÕES!$Q$79/INFORMAÇÕES!$Q$82),IF(J138="R",H138,0))),0)</f>
        <v>#DIV/0!</v>
      </c>
      <c r="W138" s="75" t="e">
        <f aca="false">IF(R138&lt;&gt;T138,(IF(J138="",H138*(INFORMAÇÕES!$Q$80/INFORMAÇÕES!$Q$82),IF(J138="C",H138,0))),0)</f>
        <v>#DIV/0!</v>
      </c>
      <c r="X138" s="75" t="n">
        <f aca="false">IF(R138&lt;&gt;T138,(IF(J138="",H138*INFORMAÇÕES!$U$115,IF(J138="CF",H138,0))),0)</f>
        <v>0</v>
      </c>
      <c r="Y138" s="75" t="n">
        <f aca="false">IF(R138&lt;&gt;T138,(IF(J138="",H138*INFORMAÇÕES!$U$116,IF(J138="O",H138,0))),0)</f>
        <v>0</v>
      </c>
      <c r="Z138" s="75" t="n">
        <f aca="false">IF(E138&lt;&gt;0,H138,0)</f>
        <v>0</v>
      </c>
    </row>
    <row r="139" s="174" customFormat="true" ht="14.25" hidden="false" customHeight="true" outlineLevel="0" collapsed="false">
      <c r="A139" s="159" t="n">
        <v>128</v>
      </c>
      <c r="B139" s="160" t="n">
        <f aca="false">'ORÇ.GLOBAL REF.'!B139</f>
        <v>0</v>
      </c>
      <c r="C139" s="536" t="n">
        <f aca="false">'ORÇ.GLOBAL REF.'!C139</f>
        <v>0</v>
      </c>
      <c r="D139" s="162" t="n">
        <f aca="false">'ORÇ.GLOBAL REF.'!D139</f>
        <v>0</v>
      </c>
      <c r="E139" s="162" t="n">
        <f aca="false">'ORÇ.GLOBAL REF.'!E139</f>
        <v>0</v>
      </c>
      <c r="F139" s="537"/>
      <c r="G139" s="163" t="n">
        <f aca="false">ROUND(F139,2)</f>
        <v>0</v>
      </c>
      <c r="H139" s="163" t="n">
        <f aca="false">IF('ORÇ.GLOBAL P CAIXA'!K139="EXEC.",0,IF(E139&lt;&gt;0,ROUND(E139*G139,2),IF(Z139=0,(SUMIF('ORÇ.GLOBAL REF.'!$S$12:$S$1011,B139,$Z$12:$Z$1011)),Z139)))</f>
        <v>0</v>
      </c>
      <c r="I139" s="538" t="str">
        <f aca="false">'ORÇ.GLOBAL REF.'!H139</f>
        <v/>
      </c>
      <c r="J139" s="163" t="str">
        <f aca="false">'ORÇ.GLOBAL REF.'!I139</f>
        <v/>
      </c>
      <c r="K139" s="539" t="str">
        <f aca="false">'ORÇ.GLOBAL REF.'!J139</f>
        <v/>
      </c>
      <c r="L139" s="168" t="str">
        <f aca="false">IF(B139&gt;0,"ok","ocultar")</f>
        <v>ocultar</v>
      </c>
      <c r="M139" s="102"/>
      <c r="N139" s="102"/>
      <c r="O139" s="102"/>
      <c r="R139" s="157" t="n">
        <f aca="false">IF(B139=0,R138,IF(ISNONTEXT(B139)=TRUE(),INT(B139),INT(LEFT(B139,FIND(".",B139)-1))))</f>
        <v>3</v>
      </c>
      <c r="S139" s="157" t="str">
        <f aca="false">IF(S140=1,1,IF(B139&lt;&gt;0,1,IF(C139&lt;&gt;0,1,IF(D139&lt;&gt;0,1,IF(E139&lt;&gt;0,1,"")))))</f>
        <v/>
      </c>
      <c r="T139" s="157" t="str">
        <f aca="false">IF(R139=0," ",IF(R139&lt;&gt;R138,R139," "))</f>
        <v> </v>
      </c>
      <c r="U139" s="180"/>
      <c r="V139" s="75" t="e">
        <f aca="false">IF(R139&lt;&gt;T139,(IF(J139="",H139*(INFORMAÇÕES!$Q$79/INFORMAÇÕES!$Q$82),IF(J139="R",H139,0))),0)</f>
        <v>#DIV/0!</v>
      </c>
      <c r="W139" s="75" t="e">
        <f aca="false">IF(R139&lt;&gt;T139,(IF(J139="",H139*(INFORMAÇÕES!$Q$80/INFORMAÇÕES!$Q$82),IF(J139="C",H139,0))),0)</f>
        <v>#DIV/0!</v>
      </c>
      <c r="X139" s="75" t="n">
        <f aca="false">IF(R139&lt;&gt;T139,(IF(J139="",H139*INFORMAÇÕES!$U$115,IF(J139="CF",H139,0))),0)</f>
        <v>0</v>
      </c>
      <c r="Y139" s="75" t="n">
        <f aca="false">IF(R139&lt;&gt;T139,(IF(J139="",H139*INFORMAÇÕES!$U$116,IF(J139="O",H139,0))),0)</f>
        <v>0</v>
      </c>
      <c r="Z139" s="75" t="n">
        <f aca="false">IF(E139&lt;&gt;0,H139,0)</f>
        <v>0</v>
      </c>
    </row>
    <row r="140" s="174" customFormat="true" ht="14.25" hidden="false" customHeight="true" outlineLevel="0" collapsed="false">
      <c r="A140" s="159" t="n">
        <v>129</v>
      </c>
      <c r="B140" s="160" t="n">
        <f aca="false">'ORÇ.GLOBAL REF.'!B140</f>
        <v>0</v>
      </c>
      <c r="C140" s="536" t="n">
        <f aca="false">'ORÇ.GLOBAL REF.'!C140</f>
        <v>0</v>
      </c>
      <c r="D140" s="162" t="n">
        <f aca="false">'ORÇ.GLOBAL REF.'!D140</f>
        <v>0</v>
      </c>
      <c r="E140" s="162" t="n">
        <f aca="false">'ORÇ.GLOBAL REF.'!E140</f>
        <v>0</v>
      </c>
      <c r="F140" s="537"/>
      <c r="G140" s="163" t="n">
        <f aca="false">ROUND(F140,2)</f>
        <v>0</v>
      </c>
      <c r="H140" s="163" t="n">
        <f aca="false">IF('ORÇ.GLOBAL P CAIXA'!K140="EXEC.",0,IF(E140&lt;&gt;0,ROUND(E140*G140,2),IF(Z140=0,(SUMIF('ORÇ.GLOBAL REF.'!$S$12:$S$1011,B140,$Z$12:$Z$1011)),Z140)))</f>
        <v>0</v>
      </c>
      <c r="I140" s="538" t="str">
        <f aca="false">'ORÇ.GLOBAL REF.'!H140</f>
        <v/>
      </c>
      <c r="J140" s="163" t="str">
        <f aca="false">'ORÇ.GLOBAL REF.'!I140</f>
        <v/>
      </c>
      <c r="K140" s="539" t="str">
        <f aca="false">'ORÇ.GLOBAL REF.'!J140</f>
        <v/>
      </c>
      <c r="L140" s="168" t="str">
        <f aca="false">IF(B140&gt;0,"ok","ocultar")</f>
        <v>ocultar</v>
      </c>
      <c r="M140" s="102"/>
      <c r="N140" s="102"/>
      <c r="O140" s="102"/>
      <c r="R140" s="157" t="n">
        <f aca="false">IF(B140=0,R139,IF(ISNONTEXT(B140)=TRUE(),INT(B140),INT(LEFT(B140,FIND(".",B140)-1))))</f>
        <v>3</v>
      </c>
      <c r="S140" s="157" t="str">
        <f aca="false">IF(S141=1,1,IF(B140&lt;&gt;0,1,IF(C140&lt;&gt;0,1,IF(D140&lt;&gt;0,1,IF(E140&lt;&gt;0,1,"")))))</f>
        <v/>
      </c>
      <c r="T140" s="157" t="str">
        <f aca="false">IF(R140=0," ",IF(R140&lt;&gt;R139,R140," "))</f>
        <v> </v>
      </c>
      <c r="U140" s="180"/>
      <c r="V140" s="75" t="e">
        <f aca="false">IF(R140&lt;&gt;T140,(IF(J140="",H140*(INFORMAÇÕES!$Q$79/INFORMAÇÕES!$Q$82),IF(J140="R",H140,0))),0)</f>
        <v>#DIV/0!</v>
      </c>
      <c r="W140" s="75" t="e">
        <f aca="false">IF(R140&lt;&gt;T140,(IF(J140="",H140*(INFORMAÇÕES!$Q$80/INFORMAÇÕES!$Q$82),IF(J140="C",H140,0))),0)</f>
        <v>#DIV/0!</v>
      </c>
      <c r="X140" s="75" t="n">
        <f aca="false">IF(R140&lt;&gt;T140,(IF(J140="",H140*INFORMAÇÕES!$U$115,IF(J140="CF",H140,0))),0)</f>
        <v>0</v>
      </c>
      <c r="Y140" s="75" t="n">
        <f aca="false">IF(R140&lt;&gt;T140,(IF(J140="",H140*INFORMAÇÕES!$U$116,IF(J140="O",H140,0))),0)</f>
        <v>0</v>
      </c>
      <c r="Z140" s="75" t="n">
        <f aca="false">IF(E140&lt;&gt;0,H140,0)</f>
        <v>0</v>
      </c>
    </row>
    <row r="141" s="174" customFormat="true" ht="14.25" hidden="false" customHeight="true" outlineLevel="0" collapsed="false">
      <c r="A141" s="159" t="n">
        <v>130</v>
      </c>
      <c r="B141" s="160" t="n">
        <f aca="false">'ORÇ.GLOBAL REF.'!B141</f>
        <v>0</v>
      </c>
      <c r="C141" s="536" t="n">
        <f aca="false">'ORÇ.GLOBAL REF.'!C141</f>
        <v>0</v>
      </c>
      <c r="D141" s="162" t="n">
        <f aca="false">'ORÇ.GLOBAL REF.'!D141</f>
        <v>0</v>
      </c>
      <c r="E141" s="162" t="n">
        <f aca="false">'ORÇ.GLOBAL REF.'!E141</f>
        <v>0</v>
      </c>
      <c r="F141" s="537"/>
      <c r="G141" s="163" t="n">
        <f aca="false">ROUND(F141,2)</f>
        <v>0</v>
      </c>
      <c r="H141" s="163" t="n">
        <f aca="false">IF('ORÇ.GLOBAL P CAIXA'!K141="EXEC.",0,IF(E141&lt;&gt;0,ROUND(E141*G141,2),IF(Z141=0,(SUMIF('ORÇ.GLOBAL REF.'!$S$12:$S$1011,B141,$Z$12:$Z$1011)),Z141)))</f>
        <v>0</v>
      </c>
      <c r="I141" s="538" t="str">
        <f aca="false">'ORÇ.GLOBAL REF.'!H141</f>
        <v/>
      </c>
      <c r="J141" s="163" t="str">
        <f aca="false">'ORÇ.GLOBAL REF.'!I141</f>
        <v/>
      </c>
      <c r="K141" s="539" t="str">
        <f aca="false">'ORÇ.GLOBAL REF.'!J141</f>
        <v/>
      </c>
      <c r="L141" s="168" t="str">
        <f aca="false">IF(B141&gt;0,"ok","ocultar")</f>
        <v>ocultar</v>
      </c>
      <c r="M141" s="102"/>
      <c r="N141" s="102"/>
      <c r="O141" s="102"/>
      <c r="R141" s="157" t="n">
        <f aca="false">IF(B141=0,R140,IF(ISNONTEXT(B141)=TRUE(),INT(B141),INT(LEFT(B141,FIND(".",B141)-1))))</f>
        <v>3</v>
      </c>
      <c r="S141" s="157" t="str">
        <f aca="false">IF(S142=1,1,IF(B141&lt;&gt;0,1,IF(C141&lt;&gt;0,1,IF(D141&lt;&gt;0,1,IF(E141&lt;&gt;0,1,"")))))</f>
        <v/>
      </c>
      <c r="T141" s="157" t="str">
        <f aca="false">IF(R141=0," ",IF(R141&lt;&gt;R140,R141," "))</f>
        <v> </v>
      </c>
      <c r="U141" s="180"/>
      <c r="V141" s="75" t="e">
        <f aca="false">IF(R141&lt;&gt;T141,(IF(J141="",H141*(INFORMAÇÕES!$Q$79/INFORMAÇÕES!$Q$82),IF(J141="R",H141,0))),0)</f>
        <v>#DIV/0!</v>
      </c>
      <c r="W141" s="75" t="e">
        <f aca="false">IF(R141&lt;&gt;T141,(IF(J141="",H141*(INFORMAÇÕES!$Q$80/INFORMAÇÕES!$Q$82),IF(J141="C",H141,0))),0)</f>
        <v>#DIV/0!</v>
      </c>
      <c r="X141" s="75" t="n">
        <f aca="false">IF(R141&lt;&gt;T141,(IF(J141="",H141*INFORMAÇÕES!$U$115,IF(J141="CF",H141,0))),0)</f>
        <v>0</v>
      </c>
      <c r="Y141" s="75" t="n">
        <f aca="false">IF(R141&lt;&gt;T141,(IF(J141="",H141*INFORMAÇÕES!$U$116,IF(J141="O",H141,0))),0)</f>
        <v>0</v>
      </c>
      <c r="Z141" s="75" t="n">
        <f aca="false">IF(E141&lt;&gt;0,H141,0)</f>
        <v>0</v>
      </c>
    </row>
    <row r="142" s="174" customFormat="true" ht="14.25" hidden="false" customHeight="true" outlineLevel="0" collapsed="false">
      <c r="A142" s="159" t="n">
        <v>131</v>
      </c>
      <c r="B142" s="160" t="n">
        <f aca="false">'ORÇ.GLOBAL REF.'!B142</f>
        <v>0</v>
      </c>
      <c r="C142" s="536" t="n">
        <f aca="false">'ORÇ.GLOBAL REF.'!C142</f>
        <v>0</v>
      </c>
      <c r="D142" s="162" t="n">
        <f aca="false">'ORÇ.GLOBAL REF.'!D142</f>
        <v>0</v>
      </c>
      <c r="E142" s="162" t="n">
        <f aca="false">'ORÇ.GLOBAL REF.'!E142</f>
        <v>0</v>
      </c>
      <c r="F142" s="537"/>
      <c r="G142" s="163" t="n">
        <f aca="false">ROUND(F142,2)</f>
        <v>0</v>
      </c>
      <c r="H142" s="163" t="n">
        <f aca="false">IF('ORÇ.GLOBAL P CAIXA'!K142="EXEC.",0,IF(E142&lt;&gt;0,ROUND(E142*G142,2),IF(Z142=0,(SUMIF('ORÇ.GLOBAL REF.'!$S$12:$S$1011,B142,$Z$12:$Z$1011)),Z142)))</f>
        <v>0</v>
      </c>
      <c r="I142" s="538" t="str">
        <f aca="false">'ORÇ.GLOBAL REF.'!H142</f>
        <v/>
      </c>
      <c r="J142" s="163" t="str">
        <f aca="false">'ORÇ.GLOBAL REF.'!I142</f>
        <v/>
      </c>
      <c r="K142" s="539" t="str">
        <f aca="false">'ORÇ.GLOBAL REF.'!J142</f>
        <v/>
      </c>
      <c r="L142" s="168" t="str">
        <f aca="false">IF(B142&gt;0,"ok","ocultar")</f>
        <v>ocultar</v>
      </c>
      <c r="M142" s="102"/>
      <c r="N142" s="102"/>
      <c r="O142" s="102"/>
      <c r="R142" s="157" t="n">
        <f aca="false">IF(B142=0,R141,IF(ISNONTEXT(B142)=TRUE(),INT(B142),INT(LEFT(B142,FIND(".",B142)-1))))</f>
        <v>3</v>
      </c>
      <c r="S142" s="157" t="str">
        <f aca="false">IF(S143=1,1,IF(B142&lt;&gt;0,1,IF(C142&lt;&gt;0,1,IF(D142&lt;&gt;0,1,IF(E142&lt;&gt;0,1,"")))))</f>
        <v/>
      </c>
      <c r="T142" s="157" t="str">
        <f aca="false">IF(R142=0," ",IF(R142&lt;&gt;R141,R142," "))</f>
        <v> </v>
      </c>
      <c r="U142" s="180"/>
      <c r="V142" s="75" t="e">
        <f aca="false">IF(R142&lt;&gt;T142,(IF(J142="",H142*(INFORMAÇÕES!$Q$79/INFORMAÇÕES!$Q$82),IF(J142="R",H142,0))),0)</f>
        <v>#DIV/0!</v>
      </c>
      <c r="W142" s="75" t="e">
        <f aca="false">IF(R142&lt;&gt;T142,(IF(J142="",H142*(INFORMAÇÕES!$Q$80/INFORMAÇÕES!$Q$82),IF(J142="C",H142,0))),0)</f>
        <v>#DIV/0!</v>
      </c>
      <c r="X142" s="75" t="n">
        <f aca="false">IF(R142&lt;&gt;T142,(IF(J142="",H142*INFORMAÇÕES!$U$115,IF(J142="CF",H142,0))),0)</f>
        <v>0</v>
      </c>
      <c r="Y142" s="75" t="n">
        <f aca="false">IF(R142&lt;&gt;T142,(IF(J142="",H142*INFORMAÇÕES!$U$116,IF(J142="O",H142,0))),0)</f>
        <v>0</v>
      </c>
      <c r="Z142" s="75" t="n">
        <f aca="false">IF(E142&lt;&gt;0,H142,0)</f>
        <v>0</v>
      </c>
    </row>
    <row r="143" s="174" customFormat="true" ht="14.25" hidden="false" customHeight="true" outlineLevel="0" collapsed="false">
      <c r="A143" s="159" t="n">
        <v>132</v>
      </c>
      <c r="B143" s="160" t="n">
        <f aca="false">'ORÇ.GLOBAL REF.'!B143</f>
        <v>0</v>
      </c>
      <c r="C143" s="536" t="n">
        <f aca="false">'ORÇ.GLOBAL REF.'!C143</f>
        <v>0</v>
      </c>
      <c r="D143" s="162" t="n">
        <f aca="false">'ORÇ.GLOBAL REF.'!D143</f>
        <v>0</v>
      </c>
      <c r="E143" s="162" t="n">
        <f aca="false">'ORÇ.GLOBAL REF.'!E143</f>
        <v>0</v>
      </c>
      <c r="F143" s="537"/>
      <c r="G143" s="163" t="n">
        <f aca="false">ROUND(F143,2)</f>
        <v>0</v>
      </c>
      <c r="H143" s="163" t="n">
        <f aca="false">IF('ORÇ.GLOBAL P CAIXA'!K143="EXEC.",0,IF(E143&lt;&gt;0,ROUND(E143*G143,2),IF(Z143=0,(SUMIF('ORÇ.GLOBAL REF.'!$S$12:$S$1011,B143,$Z$12:$Z$1011)),Z143)))</f>
        <v>0</v>
      </c>
      <c r="I143" s="538" t="str">
        <f aca="false">'ORÇ.GLOBAL REF.'!H143</f>
        <v/>
      </c>
      <c r="J143" s="163" t="str">
        <f aca="false">'ORÇ.GLOBAL REF.'!I143</f>
        <v/>
      </c>
      <c r="K143" s="539" t="str">
        <f aca="false">'ORÇ.GLOBAL REF.'!J143</f>
        <v/>
      </c>
      <c r="L143" s="168" t="str">
        <f aca="false">IF(B143&gt;0,"ok","ocultar")</f>
        <v>ocultar</v>
      </c>
      <c r="M143" s="102"/>
      <c r="N143" s="102"/>
      <c r="O143" s="102"/>
      <c r="R143" s="157" t="n">
        <f aca="false">IF(B143=0,R142,IF(ISNONTEXT(B143)=TRUE(),INT(B143),INT(LEFT(B143,FIND(".",B143)-1))))</f>
        <v>3</v>
      </c>
      <c r="S143" s="157" t="str">
        <f aca="false">IF(S144=1,1,IF(B143&lt;&gt;0,1,IF(C143&lt;&gt;0,1,IF(D143&lt;&gt;0,1,IF(E143&lt;&gt;0,1,"")))))</f>
        <v/>
      </c>
      <c r="T143" s="157" t="str">
        <f aca="false">IF(R143=0," ",IF(R143&lt;&gt;R142,R143," "))</f>
        <v> </v>
      </c>
      <c r="U143" s="180"/>
      <c r="V143" s="75" t="e">
        <f aca="false">IF(R143&lt;&gt;T143,(IF(J143="",H143*(INFORMAÇÕES!$Q$79/INFORMAÇÕES!$Q$82),IF(J143="R",H143,0))),0)</f>
        <v>#DIV/0!</v>
      </c>
      <c r="W143" s="75" t="e">
        <f aca="false">IF(R143&lt;&gt;T143,(IF(J143="",H143*(INFORMAÇÕES!$Q$80/INFORMAÇÕES!$Q$82),IF(J143="C",H143,0))),0)</f>
        <v>#DIV/0!</v>
      </c>
      <c r="X143" s="75" t="n">
        <f aca="false">IF(R143&lt;&gt;T143,(IF(J143="",H143*INFORMAÇÕES!$U$115,IF(J143="CF",H143,0))),0)</f>
        <v>0</v>
      </c>
      <c r="Y143" s="75" t="n">
        <f aca="false">IF(R143&lt;&gt;T143,(IF(J143="",H143*INFORMAÇÕES!$U$116,IF(J143="O",H143,0))),0)</f>
        <v>0</v>
      </c>
      <c r="Z143" s="75" t="n">
        <f aca="false">IF(E143&lt;&gt;0,H143,0)</f>
        <v>0</v>
      </c>
    </row>
    <row r="144" s="174" customFormat="true" ht="14.25" hidden="false" customHeight="true" outlineLevel="0" collapsed="false">
      <c r="A144" s="159" t="n">
        <v>133</v>
      </c>
      <c r="B144" s="160" t="n">
        <f aca="false">'ORÇ.GLOBAL REF.'!B144</f>
        <v>0</v>
      </c>
      <c r="C144" s="536" t="n">
        <f aca="false">'ORÇ.GLOBAL REF.'!C144</f>
        <v>0</v>
      </c>
      <c r="D144" s="162" t="n">
        <f aca="false">'ORÇ.GLOBAL REF.'!D144</f>
        <v>0</v>
      </c>
      <c r="E144" s="162" t="n">
        <f aca="false">'ORÇ.GLOBAL REF.'!E144</f>
        <v>0</v>
      </c>
      <c r="F144" s="537"/>
      <c r="G144" s="163" t="n">
        <f aca="false">ROUND(F144,2)</f>
        <v>0</v>
      </c>
      <c r="H144" s="163" t="n">
        <f aca="false">IF('ORÇ.GLOBAL P CAIXA'!K144="EXEC.",0,IF(E144&lt;&gt;0,ROUND(E144*G144,2),IF(Z144=0,(SUMIF('ORÇ.GLOBAL REF.'!$S$12:$S$1011,B144,$Z$12:$Z$1011)),Z144)))</f>
        <v>0</v>
      </c>
      <c r="I144" s="538" t="str">
        <f aca="false">'ORÇ.GLOBAL REF.'!H144</f>
        <v/>
      </c>
      <c r="J144" s="163" t="str">
        <f aca="false">'ORÇ.GLOBAL REF.'!I144</f>
        <v/>
      </c>
      <c r="K144" s="539" t="str">
        <f aca="false">'ORÇ.GLOBAL REF.'!J144</f>
        <v/>
      </c>
      <c r="L144" s="168" t="str">
        <f aca="false">IF(B144&gt;0,"ok","ocultar")</f>
        <v>ocultar</v>
      </c>
      <c r="M144" s="102"/>
      <c r="N144" s="102"/>
      <c r="O144" s="102"/>
      <c r="R144" s="157" t="n">
        <f aca="false">IF(B144=0,R143,IF(ISNONTEXT(B144)=TRUE(),INT(B144),INT(LEFT(B144,FIND(".",B144)-1))))</f>
        <v>3</v>
      </c>
      <c r="S144" s="157" t="str">
        <f aca="false">IF(S145=1,1,IF(B144&lt;&gt;0,1,IF(C144&lt;&gt;0,1,IF(D144&lt;&gt;0,1,IF(E144&lt;&gt;0,1,"")))))</f>
        <v/>
      </c>
      <c r="T144" s="157" t="str">
        <f aca="false">IF(R144=0," ",IF(R144&lt;&gt;R143,R144," "))</f>
        <v> </v>
      </c>
      <c r="U144" s="180"/>
      <c r="V144" s="75" t="e">
        <f aca="false">IF(R144&lt;&gt;T144,(IF(J144="",H144*(INFORMAÇÕES!$Q$79/INFORMAÇÕES!$Q$82),IF(J144="R",H144,0))),0)</f>
        <v>#DIV/0!</v>
      </c>
      <c r="W144" s="75" t="e">
        <f aca="false">IF(R144&lt;&gt;T144,(IF(J144="",H144*(INFORMAÇÕES!$Q$80/INFORMAÇÕES!$Q$82),IF(J144="C",H144,0))),0)</f>
        <v>#DIV/0!</v>
      </c>
      <c r="X144" s="75" t="n">
        <f aca="false">IF(R144&lt;&gt;T144,(IF(J144="",H144*INFORMAÇÕES!$U$115,IF(J144="CF",H144,0))),0)</f>
        <v>0</v>
      </c>
      <c r="Y144" s="75" t="n">
        <f aca="false">IF(R144&lt;&gt;T144,(IF(J144="",H144*INFORMAÇÕES!$U$116,IF(J144="O",H144,0))),0)</f>
        <v>0</v>
      </c>
      <c r="Z144" s="75" t="n">
        <f aca="false">IF(E144&lt;&gt;0,H144,0)</f>
        <v>0</v>
      </c>
    </row>
    <row r="145" s="174" customFormat="true" ht="14.25" hidden="false" customHeight="true" outlineLevel="0" collapsed="false">
      <c r="A145" s="159" t="n">
        <v>134</v>
      </c>
      <c r="B145" s="160" t="n">
        <f aca="false">'ORÇ.GLOBAL REF.'!B145</f>
        <v>0</v>
      </c>
      <c r="C145" s="536" t="n">
        <f aca="false">'ORÇ.GLOBAL REF.'!C145</f>
        <v>0</v>
      </c>
      <c r="D145" s="162" t="n">
        <f aca="false">'ORÇ.GLOBAL REF.'!D145</f>
        <v>0</v>
      </c>
      <c r="E145" s="162" t="n">
        <f aca="false">'ORÇ.GLOBAL REF.'!E145</f>
        <v>0</v>
      </c>
      <c r="F145" s="537"/>
      <c r="G145" s="163" t="n">
        <f aca="false">ROUND(F145,2)</f>
        <v>0</v>
      </c>
      <c r="H145" s="163" t="n">
        <f aca="false">IF('ORÇ.GLOBAL P CAIXA'!K145="EXEC.",0,IF(E145&lt;&gt;0,ROUND(E145*G145,2),IF(Z145=0,(SUMIF('ORÇ.GLOBAL REF.'!$S$12:$S$1011,B145,$Z$12:$Z$1011)),Z145)))</f>
        <v>0</v>
      </c>
      <c r="I145" s="538" t="str">
        <f aca="false">'ORÇ.GLOBAL REF.'!H145</f>
        <v/>
      </c>
      <c r="J145" s="163" t="str">
        <f aca="false">'ORÇ.GLOBAL REF.'!I145</f>
        <v/>
      </c>
      <c r="K145" s="539" t="str">
        <f aca="false">'ORÇ.GLOBAL REF.'!J145</f>
        <v/>
      </c>
      <c r="L145" s="168" t="str">
        <f aca="false">IF(B145&gt;0,"ok","ocultar")</f>
        <v>ocultar</v>
      </c>
      <c r="M145" s="102"/>
      <c r="N145" s="102"/>
      <c r="O145" s="102"/>
      <c r="R145" s="157" t="n">
        <f aca="false">IF(B145=0,R144,IF(ISNONTEXT(B145)=TRUE(),INT(B145),INT(LEFT(B145,FIND(".",B145)-1))))</f>
        <v>3</v>
      </c>
      <c r="S145" s="157" t="str">
        <f aca="false">IF(S146=1,1,IF(B145&lt;&gt;0,1,IF(C145&lt;&gt;0,1,IF(D145&lt;&gt;0,1,IF(E145&lt;&gt;0,1,"")))))</f>
        <v/>
      </c>
      <c r="T145" s="157" t="str">
        <f aca="false">IF(R145=0," ",IF(R145&lt;&gt;R144,R145," "))</f>
        <v> </v>
      </c>
      <c r="U145" s="180"/>
      <c r="V145" s="75" t="e">
        <f aca="false">IF(R145&lt;&gt;T145,(IF(J145="",H145*(INFORMAÇÕES!$Q$79/INFORMAÇÕES!$Q$82),IF(J145="R",H145,0))),0)</f>
        <v>#DIV/0!</v>
      </c>
      <c r="W145" s="75" t="e">
        <f aca="false">IF(R145&lt;&gt;T145,(IF(J145="",H145*(INFORMAÇÕES!$Q$80/INFORMAÇÕES!$Q$82),IF(J145="C",H145,0))),0)</f>
        <v>#DIV/0!</v>
      </c>
      <c r="X145" s="75" t="n">
        <f aca="false">IF(R145&lt;&gt;T145,(IF(J145="",H145*INFORMAÇÕES!$U$115,IF(J145="CF",H145,0))),0)</f>
        <v>0</v>
      </c>
      <c r="Y145" s="75" t="n">
        <f aca="false">IF(R145&lt;&gt;T145,(IF(J145="",H145*INFORMAÇÕES!$U$116,IF(J145="O",H145,0))),0)</f>
        <v>0</v>
      </c>
      <c r="Z145" s="75" t="n">
        <f aca="false">IF(E145&lt;&gt;0,H145,0)</f>
        <v>0</v>
      </c>
    </row>
    <row r="146" s="174" customFormat="true" ht="14.25" hidden="false" customHeight="true" outlineLevel="0" collapsed="false">
      <c r="A146" s="159" t="n">
        <v>135</v>
      </c>
      <c r="B146" s="160" t="n">
        <f aca="false">'ORÇ.GLOBAL REF.'!B146</f>
        <v>0</v>
      </c>
      <c r="C146" s="536" t="n">
        <f aca="false">'ORÇ.GLOBAL REF.'!C146</f>
        <v>0</v>
      </c>
      <c r="D146" s="162" t="n">
        <f aca="false">'ORÇ.GLOBAL REF.'!D146</f>
        <v>0</v>
      </c>
      <c r="E146" s="162" t="n">
        <f aca="false">'ORÇ.GLOBAL REF.'!E146</f>
        <v>0</v>
      </c>
      <c r="F146" s="537"/>
      <c r="G146" s="163" t="n">
        <f aca="false">ROUND(F146,2)</f>
        <v>0</v>
      </c>
      <c r="H146" s="163" t="n">
        <f aca="false">IF('ORÇ.GLOBAL P CAIXA'!K146="EXEC.",0,IF(E146&lt;&gt;0,ROUND(E146*G146,2),IF(Z146=0,(SUMIF('ORÇ.GLOBAL REF.'!$S$12:$S$1011,B146,$Z$12:$Z$1011)),Z146)))</f>
        <v>0</v>
      </c>
      <c r="I146" s="538" t="str">
        <f aca="false">'ORÇ.GLOBAL REF.'!H146</f>
        <v/>
      </c>
      <c r="J146" s="163" t="str">
        <f aca="false">'ORÇ.GLOBAL REF.'!I146</f>
        <v/>
      </c>
      <c r="K146" s="539" t="str">
        <f aca="false">'ORÇ.GLOBAL REF.'!J146</f>
        <v/>
      </c>
      <c r="L146" s="168" t="str">
        <f aca="false">IF(B146&gt;0,"ok","ocultar")</f>
        <v>ocultar</v>
      </c>
      <c r="M146" s="102"/>
      <c r="N146" s="102"/>
      <c r="O146" s="102"/>
      <c r="R146" s="157" t="n">
        <f aca="false">IF(B146=0,R145,IF(ISNONTEXT(B146)=TRUE(),INT(B146),INT(LEFT(B146,FIND(".",B146)-1))))</f>
        <v>3</v>
      </c>
      <c r="S146" s="157" t="str">
        <f aca="false">IF(S147=1,1,IF(B146&lt;&gt;0,1,IF(C146&lt;&gt;0,1,IF(D146&lt;&gt;0,1,IF(E146&lt;&gt;0,1,"")))))</f>
        <v/>
      </c>
      <c r="T146" s="157" t="str">
        <f aca="false">IF(R146=0," ",IF(R146&lt;&gt;R145,R146," "))</f>
        <v> </v>
      </c>
      <c r="U146" s="180"/>
      <c r="V146" s="75" t="e">
        <f aca="false">IF(R146&lt;&gt;T146,(IF(J146="",H146*(INFORMAÇÕES!$Q$79/INFORMAÇÕES!$Q$82),IF(J146="R",H146,0))),0)</f>
        <v>#DIV/0!</v>
      </c>
      <c r="W146" s="75" t="e">
        <f aca="false">IF(R146&lt;&gt;T146,(IF(J146="",H146*(INFORMAÇÕES!$Q$80/INFORMAÇÕES!$Q$82),IF(J146="C",H146,0))),0)</f>
        <v>#DIV/0!</v>
      </c>
      <c r="X146" s="75" t="n">
        <f aca="false">IF(R146&lt;&gt;T146,(IF(J146="",H146*INFORMAÇÕES!$U$115,IF(J146="CF",H146,0))),0)</f>
        <v>0</v>
      </c>
      <c r="Y146" s="75" t="n">
        <f aca="false">IF(R146&lt;&gt;T146,(IF(J146="",H146*INFORMAÇÕES!$U$116,IF(J146="O",H146,0))),0)</f>
        <v>0</v>
      </c>
      <c r="Z146" s="75" t="n">
        <f aca="false">IF(E146&lt;&gt;0,H146,0)</f>
        <v>0</v>
      </c>
    </row>
    <row r="147" s="174" customFormat="true" ht="14.25" hidden="false" customHeight="true" outlineLevel="0" collapsed="false">
      <c r="A147" s="159" t="n">
        <v>136</v>
      </c>
      <c r="B147" s="160" t="n">
        <f aca="false">'ORÇ.GLOBAL REF.'!B147</f>
        <v>0</v>
      </c>
      <c r="C147" s="536" t="n">
        <f aca="false">'ORÇ.GLOBAL REF.'!C147</f>
        <v>0</v>
      </c>
      <c r="D147" s="162" t="n">
        <f aca="false">'ORÇ.GLOBAL REF.'!D147</f>
        <v>0</v>
      </c>
      <c r="E147" s="162" t="n">
        <f aca="false">'ORÇ.GLOBAL REF.'!E147</f>
        <v>0</v>
      </c>
      <c r="F147" s="537"/>
      <c r="G147" s="163" t="n">
        <f aca="false">ROUND(F147,2)</f>
        <v>0</v>
      </c>
      <c r="H147" s="163" t="n">
        <f aca="false">IF('ORÇ.GLOBAL P CAIXA'!K147="EXEC.",0,IF(E147&lt;&gt;0,ROUND(E147*G147,2),IF(Z147=0,(SUMIF('ORÇ.GLOBAL REF.'!$S$12:$S$1011,B147,$Z$12:$Z$1011)),Z147)))</f>
        <v>0</v>
      </c>
      <c r="I147" s="538" t="str">
        <f aca="false">'ORÇ.GLOBAL REF.'!H147</f>
        <v/>
      </c>
      <c r="J147" s="163" t="str">
        <f aca="false">'ORÇ.GLOBAL REF.'!I147</f>
        <v/>
      </c>
      <c r="K147" s="539" t="str">
        <f aca="false">'ORÇ.GLOBAL REF.'!J147</f>
        <v/>
      </c>
      <c r="L147" s="168" t="str">
        <f aca="false">IF(B147&gt;0,"ok","ocultar")</f>
        <v>ocultar</v>
      </c>
      <c r="M147" s="102"/>
      <c r="N147" s="102"/>
      <c r="O147" s="102"/>
      <c r="R147" s="157" t="n">
        <f aca="false">IF(B147=0,R146,IF(ISNONTEXT(B147)=TRUE(),INT(B147),INT(LEFT(B147,FIND(".",B147)-1))))</f>
        <v>3</v>
      </c>
      <c r="S147" s="157" t="str">
        <f aca="false">IF(S148=1,1,IF(B147&lt;&gt;0,1,IF(C147&lt;&gt;0,1,IF(D147&lt;&gt;0,1,IF(E147&lt;&gt;0,1,"")))))</f>
        <v/>
      </c>
      <c r="T147" s="157" t="str">
        <f aca="false">IF(R147=0," ",IF(R147&lt;&gt;R146,R147," "))</f>
        <v> </v>
      </c>
      <c r="U147" s="180"/>
      <c r="V147" s="75" t="e">
        <f aca="false">IF(R147&lt;&gt;T147,(IF(J147="",H147*(INFORMAÇÕES!$Q$79/INFORMAÇÕES!$Q$82),IF(J147="R",H147,0))),0)</f>
        <v>#DIV/0!</v>
      </c>
      <c r="W147" s="75" t="e">
        <f aca="false">IF(R147&lt;&gt;T147,(IF(J147="",H147*(INFORMAÇÕES!$Q$80/INFORMAÇÕES!$Q$82),IF(J147="C",H147,0))),0)</f>
        <v>#DIV/0!</v>
      </c>
      <c r="X147" s="75" t="n">
        <f aca="false">IF(R147&lt;&gt;T147,(IF(J147="",H147*INFORMAÇÕES!$U$115,IF(J147="CF",H147,0))),0)</f>
        <v>0</v>
      </c>
      <c r="Y147" s="75" t="n">
        <f aca="false">IF(R147&lt;&gt;T147,(IF(J147="",H147*INFORMAÇÕES!$U$116,IF(J147="O",H147,0))),0)</f>
        <v>0</v>
      </c>
      <c r="Z147" s="75" t="n">
        <f aca="false">IF(E147&lt;&gt;0,H147,0)</f>
        <v>0</v>
      </c>
    </row>
    <row r="148" s="174" customFormat="true" ht="14.25" hidden="false" customHeight="true" outlineLevel="0" collapsed="false">
      <c r="A148" s="159" t="n">
        <v>137</v>
      </c>
      <c r="B148" s="160" t="n">
        <f aca="false">'ORÇ.GLOBAL REF.'!B148</f>
        <v>0</v>
      </c>
      <c r="C148" s="536" t="n">
        <f aca="false">'ORÇ.GLOBAL REF.'!C148</f>
        <v>0</v>
      </c>
      <c r="D148" s="162" t="n">
        <f aca="false">'ORÇ.GLOBAL REF.'!D148</f>
        <v>0</v>
      </c>
      <c r="E148" s="162" t="n">
        <f aca="false">'ORÇ.GLOBAL REF.'!E148</f>
        <v>0</v>
      </c>
      <c r="F148" s="537"/>
      <c r="G148" s="163" t="n">
        <f aca="false">ROUND(F148,2)</f>
        <v>0</v>
      </c>
      <c r="H148" s="163" t="n">
        <f aca="false">IF('ORÇ.GLOBAL P CAIXA'!K148="EXEC.",0,IF(E148&lt;&gt;0,ROUND(E148*G148,2),IF(Z148=0,(SUMIF('ORÇ.GLOBAL REF.'!$S$12:$S$1011,B148,$Z$12:$Z$1011)),Z148)))</f>
        <v>0</v>
      </c>
      <c r="I148" s="538" t="str">
        <f aca="false">'ORÇ.GLOBAL REF.'!H148</f>
        <v/>
      </c>
      <c r="J148" s="163" t="str">
        <f aca="false">'ORÇ.GLOBAL REF.'!I148</f>
        <v/>
      </c>
      <c r="K148" s="539" t="str">
        <f aca="false">'ORÇ.GLOBAL REF.'!J148</f>
        <v/>
      </c>
      <c r="L148" s="168" t="str">
        <f aca="false">IF(B148&gt;0,"ok","ocultar")</f>
        <v>ocultar</v>
      </c>
      <c r="M148" s="102"/>
      <c r="N148" s="102"/>
      <c r="O148" s="102"/>
      <c r="R148" s="157" t="n">
        <f aca="false">IF(B148=0,R147,IF(ISNONTEXT(B148)=TRUE(),INT(B148),INT(LEFT(B148,FIND(".",B148)-1))))</f>
        <v>3</v>
      </c>
      <c r="S148" s="157" t="str">
        <f aca="false">IF(S149=1,1,IF(B148&lt;&gt;0,1,IF(C148&lt;&gt;0,1,IF(D148&lt;&gt;0,1,IF(E148&lt;&gt;0,1,"")))))</f>
        <v/>
      </c>
      <c r="T148" s="157" t="str">
        <f aca="false">IF(R148=0," ",IF(R148&lt;&gt;R147,R148," "))</f>
        <v> </v>
      </c>
      <c r="U148" s="180"/>
      <c r="V148" s="75" t="e">
        <f aca="false">IF(R148&lt;&gt;T148,(IF(J148="",H148*(INFORMAÇÕES!$Q$79/INFORMAÇÕES!$Q$82),IF(J148="R",H148,0))),0)</f>
        <v>#DIV/0!</v>
      </c>
      <c r="W148" s="75" t="e">
        <f aca="false">IF(R148&lt;&gt;T148,(IF(J148="",H148*(INFORMAÇÕES!$Q$80/INFORMAÇÕES!$Q$82),IF(J148="C",H148,0))),0)</f>
        <v>#DIV/0!</v>
      </c>
      <c r="X148" s="75" t="n">
        <f aca="false">IF(R148&lt;&gt;T148,(IF(J148="",H148*INFORMAÇÕES!$U$115,IF(J148="CF",H148,0))),0)</f>
        <v>0</v>
      </c>
      <c r="Y148" s="75" t="n">
        <f aca="false">IF(R148&lt;&gt;T148,(IF(J148="",H148*INFORMAÇÕES!$U$116,IF(J148="O",H148,0))),0)</f>
        <v>0</v>
      </c>
      <c r="Z148" s="75" t="n">
        <f aca="false">IF(E148&lt;&gt;0,H148,0)</f>
        <v>0</v>
      </c>
    </row>
    <row r="149" s="174" customFormat="true" ht="14.25" hidden="false" customHeight="true" outlineLevel="0" collapsed="false">
      <c r="A149" s="159" t="n">
        <v>138</v>
      </c>
      <c r="B149" s="160" t="n">
        <f aca="false">'ORÇ.GLOBAL REF.'!B149</f>
        <v>0</v>
      </c>
      <c r="C149" s="536" t="n">
        <f aca="false">'ORÇ.GLOBAL REF.'!C149</f>
        <v>0</v>
      </c>
      <c r="D149" s="162" t="n">
        <f aca="false">'ORÇ.GLOBAL REF.'!D149</f>
        <v>0</v>
      </c>
      <c r="E149" s="162" t="n">
        <f aca="false">'ORÇ.GLOBAL REF.'!E149</f>
        <v>0</v>
      </c>
      <c r="F149" s="537"/>
      <c r="G149" s="163" t="n">
        <f aca="false">ROUND(F149,2)</f>
        <v>0</v>
      </c>
      <c r="H149" s="163" t="n">
        <f aca="false">IF('ORÇ.GLOBAL P CAIXA'!K149="EXEC.",0,IF(E149&lt;&gt;0,ROUND(E149*G149,2),IF(Z149=0,(SUMIF('ORÇ.GLOBAL REF.'!$S$12:$S$1011,B149,$Z$12:$Z$1011)),Z149)))</f>
        <v>0</v>
      </c>
      <c r="I149" s="538" t="str">
        <f aca="false">'ORÇ.GLOBAL REF.'!H149</f>
        <v/>
      </c>
      <c r="J149" s="163" t="str">
        <f aca="false">'ORÇ.GLOBAL REF.'!I149</f>
        <v/>
      </c>
      <c r="K149" s="539" t="str">
        <f aca="false">'ORÇ.GLOBAL REF.'!J149</f>
        <v/>
      </c>
      <c r="L149" s="168" t="str">
        <f aca="false">IF(B149&gt;0,"ok","ocultar")</f>
        <v>ocultar</v>
      </c>
      <c r="M149" s="102"/>
      <c r="N149" s="102"/>
      <c r="O149" s="102"/>
      <c r="R149" s="157" t="n">
        <f aca="false">IF(B149=0,R148,IF(ISNONTEXT(B149)=TRUE(),INT(B149),INT(LEFT(B149,FIND(".",B149)-1))))</f>
        <v>3</v>
      </c>
      <c r="S149" s="157" t="str">
        <f aca="false">IF(S150=1,1,IF(B149&lt;&gt;0,1,IF(C149&lt;&gt;0,1,IF(D149&lt;&gt;0,1,IF(E149&lt;&gt;0,1,"")))))</f>
        <v/>
      </c>
      <c r="T149" s="157" t="str">
        <f aca="false">IF(R149=0," ",IF(R149&lt;&gt;R148,R149," "))</f>
        <v> </v>
      </c>
      <c r="U149" s="180"/>
      <c r="V149" s="75" t="e">
        <f aca="false">IF(R149&lt;&gt;T149,(IF(J149="",H149*(INFORMAÇÕES!$Q$79/INFORMAÇÕES!$Q$82),IF(J149="R",H149,0))),0)</f>
        <v>#DIV/0!</v>
      </c>
      <c r="W149" s="75" t="e">
        <f aca="false">IF(R149&lt;&gt;T149,(IF(J149="",H149*(INFORMAÇÕES!$Q$80/INFORMAÇÕES!$Q$82),IF(J149="C",H149,0))),0)</f>
        <v>#DIV/0!</v>
      </c>
      <c r="X149" s="75" t="n">
        <f aca="false">IF(R149&lt;&gt;T149,(IF(J149="",H149*INFORMAÇÕES!$U$115,IF(J149="CF",H149,0))),0)</f>
        <v>0</v>
      </c>
      <c r="Y149" s="75" t="n">
        <f aca="false">IF(R149&lt;&gt;T149,(IF(J149="",H149*INFORMAÇÕES!$U$116,IF(J149="O",H149,0))),0)</f>
        <v>0</v>
      </c>
      <c r="Z149" s="75" t="n">
        <f aca="false">IF(E149&lt;&gt;0,H149,0)</f>
        <v>0</v>
      </c>
    </row>
    <row r="150" s="174" customFormat="true" ht="14.25" hidden="false" customHeight="true" outlineLevel="0" collapsed="false">
      <c r="A150" s="159" t="n">
        <v>139</v>
      </c>
      <c r="B150" s="160" t="n">
        <f aca="false">'ORÇ.GLOBAL REF.'!B150</f>
        <v>0</v>
      </c>
      <c r="C150" s="536" t="n">
        <f aca="false">'ORÇ.GLOBAL REF.'!C150</f>
        <v>0</v>
      </c>
      <c r="D150" s="162" t="n">
        <f aca="false">'ORÇ.GLOBAL REF.'!D150</f>
        <v>0</v>
      </c>
      <c r="E150" s="162" t="n">
        <f aca="false">'ORÇ.GLOBAL REF.'!E150</f>
        <v>0</v>
      </c>
      <c r="F150" s="537"/>
      <c r="G150" s="163" t="n">
        <f aca="false">ROUND(F150,2)</f>
        <v>0</v>
      </c>
      <c r="H150" s="163" t="n">
        <f aca="false">IF('ORÇ.GLOBAL P CAIXA'!K150="EXEC.",0,IF(E150&lt;&gt;0,ROUND(E150*G150,2),IF(Z150=0,(SUMIF('ORÇ.GLOBAL REF.'!$S$12:$S$1011,B150,$Z$12:$Z$1011)),Z150)))</f>
        <v>0</v>
      </c>
      <c r="I150" s="538" t="str">
        <f aca="false">'ORÇ.GLOBAL REF.'!H150</f>
        <v/>
      </c>
      <c r="J150" s="163" t="str">
        <f aca="false">'ORÇ.GLOBAL REF.'!I150</f>
        <v/>
      </c>
      <c r="K150" s="539" t="str">
        <f aca="false">'ORÇ.GLOBAL REF.'!J150</f>
        <v/>
      </c>
      <c r="L150" s="168" t="str">
        <f aca="false">IF(B150&gt;0,"ok","ocultar")</f>
        <v>ocultar</v>
      </c>
      <c r="M150" s="102"/>
      <c r="N150" s="102"/>
      <c r="O150" s="102"/>
      <c r="R150" s="157" t="n">
        <f aca="false">IF(B150=0,R149,IF(ISNONTEXT(B150)=TRUE(),INT(B150),INT(LEFT(B150,FIND(".",B150)-1))))</f>
        <v>3</v>
      </c>
      <c r="S150" s="157" t="str">
        <f aca="false">IF(S151=1,1,IF(B150&lt;&gt;0,1,IF(C150&lt;&gt;0,1,IF(D150&lt;&gt;0,1,IF(E150&lt;&gt;0,1,"")))))</f>
        <v/>
      </c>
      <c r="T150" s="157" t="str">
        <f aca="false">IF(R150=0," ",IF(R150&lt;&gt;R149,R150," "))</f>
        <v> </v>
      </c>
      <c r="U150" s="180"/>
      <c r="V150" s="75" t="e">
        <f aca="false">IF(R150&lt;&gt;T150,(IF(J150="",H150*(INFORMAÇÕES!$Q$79/INFORMAÇÕES!$Q$82),IF(J150="R",H150,0))),0)</f>
        <v>#DIV/0!</v>
      </c>
      <c r="W150" s="75" t="e">
        <f aca="false">IF(R150&lt;&gt;T150,(IF(J150="",H150*(INFORMAÇÕES!$Q$80/INFORMAÇÕES!$Q$82),IF(J150="C",H150,0))),0)</f>
        <v>#DIV/0!</v>
      </c>
      <c r="X150" s="75" t="n">
        <f aca="false">IF(R150&lt;&gt;T150,(IF(J150="",H150*INFORMAÇÕES!$U$115,IF(J150="CF",H150,0))),0)</f>
        <v>0</v>
      </c>
      <c r="Y150" s="75" t="n">
        <f aca="false">IF(R150&lt;&gt;T150,(IF(J150="",H150*INFORMAÇÕES!$U$116,IF(J150="O",H150,0))),0)</f>
        <v>0</v>
      </c>
      <c r="Z150" s="75" t="n">
        <f aca="false">IF(E150&lt;&gt;0,H150,0)</f>
        <v>0</v>
      </c>
    </row>
    <row r="151" s="174" customFormat="true" ht="14.25" hidden="false" customHeight="true" outlineLevel="0" collapsed="false">
      <c r="A151" s="159" t="n">
        <v>140</v>
      </c>
      <c r="B151" s="160" t="n">
        <f aca="false">'ORÇ.GLOBAL REF.'!B151</f>
        <v>0</v>
      </c>
      <c r="C151" s="536" t="n">
        <f aca="false">'ORÇ.GLOBAL REF.'!C151</f>
        <v>0</v>
      </c>
      <c r="D151" s="162" t="n">
        <f aca="false">'ORÇ.GLOBAL REF.'!D151</f>
        <v>0</v>
      </c>
      <c r="E151" s="162" t="n">
        <f aca="false">'ORÇ.GLOBAL REF.'!E151</f>
        <v>0</v>
      </c>
      <c r="F151" s="537"/>
      <c r="G151" s="163" t="n">
        <f aca="false">ROUND(F151,2)</f>
        <v>0</v>
      </c>
      <c r="H151" s="163" t="n">
        <f aca="false">IF('ORÇ.GLOBAL P CAIXA'!K151="EXEC.",0,IF(E151&lt;&gt;0,ROUND(E151*G151,2),IF(Z151=0,(SUMIF('ORÇ.GLOBAL REF.'!$S$12:$S$1011,B151,$Z$12:$Z$1011)),Z151)))</f>
        <v>0</v>
      </c>
      <c r="I151" s="538" t="str">
        <f aca="false">'ORÇ.GLOBAL REF.'!H151</f>
        <v/>
      </c>
      <c r="J151" s="163" t="str">
        <f aca="false">'ORÇ.GLOBAL REF.'!I151</f>
        <v/>
      </c>
      <c r="K151" s="539" t="str">
        <f aca="false">'ORÇ.GLOBAL REF.'!J151</f>
        <v/>
      </c>
      <c r="L151" s="168" t="str">
        <f aca="false">IF(B151&gt;0,"ok","ocultar")</f>
        <v>ocultar</v>
      </c>
      <c r="M151" s="102"/>
      <c r="N151" s="102"/>
      <c r="O151" s="102"/>
      <c r="R151" s="157" t="n">
        <f aca="false">IF(B151=0,R150,IF(ISNONTEXT(B151)=TRUE(),INT(B151),INT(LEFT(B151,FIND(".",B151)-1))))</f>
        <v>3</v>
      </c>
      <c r="S151" s="157" t="str">
        <f aca="false">IF(S152=1,1,IF(B151&lt;&gt;0,1,IF(C151&lt;&gt;0,1,IF(D151&lt;&gt;0,1,IF(E151&lt;&gt;0,1,"")))))</f>
        <v/>
      </c>
      <c r="T151" s="157" t="str">
        <f aca="false">IF(R151=0," ",IF(R151&lt;&gt;R150,R151," "))</f>
        <v> </v>
      </c>
      <c r="U151" s="180"/>
      <c r="V151" s="75" t="e">
        <f aca="false">IF(R151&lt;&gt;T151,(IF(J151="",H151*(INFORMAÇÕES!$Q$79/INFORMAÇÕES!$Q$82),IF(J151="R",H151,0))),0)</f>
        <v>#DIV/0!</v>
      </c>
      <c r="W151" s="75" t="e">
        <f aca="false">IF(R151&lt;&gt;T151,(IF(J151="",H151*(INFORMAÇÕES!$Q$80/INFORMAÇÕES!$Q$82),IF(J151="C",H151,0))),0)</f>
        <v>#DIV/0!</v>
      </c>
      <c r="X151" s="75" t="n">
        <f aca="false">IF(R151&lt;&gt;T151,(IF(J151="",H151*INFORMAÇÕES!$U$115,IF(J151="CF",H151,0))),0)</f>
        <v>0</v>
      </c>
      <c r="Y151" s="75" t="n">
        <f aca="false">IF(R151&lt;&gt;T151,(IF(J151="",H151*INFORMAÇÕES!$U$116,IF(J151="O",H151,0))),0)</f>
        <v>0</v>
      </c>
      <c r="Z151" s="75" t="n">
        <f aca="false">IF(E151&lt;&gt;0,H151,0)</f>
        <v>0</v>
      </c>
    </row>
    <row r="152" s="174" customFormat="true" ht="14.25" hidden="false" customHeight="true" outlineLevel="0" collapsed="false">
      <c r="A152" s="159" t="n">
        <v>141</v>
      </c>
      <c r="B152" s="160" t="n">
        <f aca="false">'ORÇ.GLOBAL REF.'!B152</f>
        <v>0</v>
      </c>
      <c r="C152" s="536" t="n">
        <f aca="false">'ORÇ.GLOBAL REF.'!C152</f>
        <v>0</v>
      </c>
      <c r="D152" s="162" t="n">
        <f aca="false">'ORÇ.GLOBAL REF.'!D152</f>
        <v>0</v>
      </c>
      <c r="E152" s="162" t="n">
        <f aca="false">'ORÇ.GLOBAL REF.'!E152</f>
        <v>0</v>
      </c>
      <c r="F152" s="537"/>
      <c r="G152" s="163" t="n">
        <f aca="false">ROUND(F152,2)</f>
        <v>0</v>
      </c>
      <c r="H152" s="163" t="n">
        <f aca="false">IF('ORÇ.GLOBAL P CAIXA'!K152="EXEC.",0,IF(E152&lt;&gt;0,ROUND(E152*G152,2),IF(Z152=0,(SUMIF('ORÇ.GLOBAL REF.'!$S$12:$S$1011,B152,$Z$12:$Z$1011)),Z152)))</f>
        <v>0</v>
      </c>
      <c r="I152" s="538" t="str">
        <f aca="false">'ORÇ.GLOBAL REF.'!H152</f>
        <v/>
      </c>
      <c r="J152" s="163" t="str">
        <f aca="false">'ORÇ.GLOBAL REF.'!I152</f>
        <v/>
      </c>
      <c r="K152" s="539" t="str">
        <f aca="false">'ORÇ.GLOBAL REF.'!J152</f>
        <v/>
      </c>
      <c r="L152" s="168" t="str">
        <f aca="false">IF(B152&gt;0,"ok","ocultar")</f>
        <v>ocultar</v>
      </c>
      <c r="M152" s="102"/>
      <c r="N152" s="102"/>
      <c r="O152" s="102"/>
      <c r="R152" s="157" t="n">
        <f aca="false">IF(B152=0,R151,IF(ISNONTEXT(B152)=TRUE(),INT(B152),INT(LEFT(B152,FIND(".",B152)-1))))</f>
        <v>3</v>
      </c>
      <c r="S152" s="157" t="str">
        <f aca="false">IF(S153=1,1,IF(B152&lt;&gt;0,1,IF(C152&lt;&gt;0,1,IF(D152&lt;&gt;0,1,IF(E152&lt;&gt;0,1,"")))))</f>
        <v/>
      </c>
      <c r="T152" s="157" t="str">
        <f aca="false">IF(R152=0," ",IF(R152&lt;&gt;R151,R152," "))</f>
        <v> </v>
      </c>
      <c r="U152" s="180"/>
      <c r="V152" s="75" t="e">
        <f aca="false">IF(R152&lt;&gt;T152,(IF(J152="",H152*(INFORMAÇÕES!$Q$79/INFORMAÇÕES!$Q$82),IF(J152="R",H152,0))),0)</f>
        <v>#DIV/0!</v>
      </c>
      <c r="W152" s="75" t="e">
        <f aca="false">IF(R152&lt;&gt;T152,(IF(J152="",H152*(INFORMAÇÕES!$Q$80/INFORMAÇÕES!$Q$82),IF(J152="C",H152,0))),0)</f>
        <v>#DIV/0!</v>
      </c>
      <c r="X152" s="75" t="n">
        <f aca="false">IF(R152&lt;&gt;T152,(IF(J152="",H152*INFORMAÇÕES!$U$115,IF(J152="CF",H152,0))),0)</f>
        <v>0</v>
      </c>
      <c r="Y152" s="75" t="n">
        <f aca="false">IF(R152&lt;&gt;T152,(IF(J152="",H152*INFORMAÇÕES!$U$116,IF(J152="O",H152,0))),0)</f>
        <v>0</v>
      </c>
      <c r="Z152" s="75" t="n">
        <f aca="false">IF(E152&lt;&gt;0,H152,0)</f>
        <v>0</v>
      </c>
    </row>
    <row r="153" s="174" customFormat="true" ht="14.25" hidden="false" customHeight="true" outlineLevel="0" collapsed="false">
      <c r="A153" s="159" t="n">
        <v>142</v>
      </c>
      <c r="B153" s="160" t="n">
        <f aca="false">'ORÇ.GLOBAL REF.'!B153</f>
        <v>0</v>
      </c>
      <c r="C153" s="536" t="n">
        <f aca="false">'ORÇ.GLOBAL REF.'!C153</f>
        <v>0</v>
      </c>
      <c r="D153" s="162" t="n">
        <f aca="false">'ORÇ.GLOBAL REF.'!D153</f>
        <v>0</v>
      </c>
      <c r="E153" s="162" t="n">
        <f aca="false">'ORÇ.GLOBAL REF.'!E153</f>
        <v>0</v>
      </c>
      <c r="F153" s="537"/>
      <c r="G153" s="163" t="n">
        <f aca="false">ROUND(F153,2)</f>
        <v>0</v>
      </c>
      <c r="H153" s="163" t="n">
        <f aca="false">IF('ORÇ.GLOBAL P CAIXA'!K153="EXEC.",0,IF(E153&lt;&gt;0,ROUND(E153*G153,2),IF(Z153=0,(SUMIF('ORÇ.GLOBAL REF.'!$S$12:$S$1011,B153,$Z$12:$Z$1011)),Z153)))</f>
        <v>0</v>
      </c>
      <c r="I153" s="538" t="str">
        <f aca="false">'ORÇ.GLOBAL REF.'!H153</f>
        <v/>
      </c>
      <c r="J153" s="163" t="str">
        <f aca="false">'ORÇ.GLOBAL REF.'!I153</f>
        <v/>
      </c>
      <c r="K153" s="539" t="str">
        <f aca="false">'ORÇ.GLOBAL REF.'!J153</f>
        <v/>
      </c>
      <c r="L153" s="168" t="str">
        <f aca="false">IF(B153&gt;0,"ok","ocultar")</f>
        <v>ocultar</v>
      </c>
      <c r="M153" s="102"/>
      <c r="N153" s="102"/>
      <c r="O153" s="102"/>
      <c r="R153" s="157" t="n">
        <f aca="false">IF(B153=0,R152,IF(ISNONTEXT(B153)=TRUE(),INT(B153),INT(LEFT(B153,FIND(".",B153)-1))))</f>
        <v>3</v>
      </c>
      <c r="S153" s="157" t="str">
        <f aca="false">IF(S154=1,1,IF(B153&lt;&gt;0,1,IF(C153&lt;&gt;0,1,IF(D153&lt;&gt;0,1,IF(E153&lt;&gt;0,1,"")))))</f>
        <v/>
      </c>
      <c r="T153" s="157" t="str">
        <f aca="false">IF(R153=0," ",IF(R153&lt;&gt;R152,R153," "))</f>
        <v> </v>
      </c>
      <c r="U153" s="180"/>
      <c r="V153" s="75" t="e">
        <f aca="false">IF(R153&lt;&gt;T153,(IF(J153="",H153*(INFORMAÇÕES!$Q$79/INFORMAÇÕES!$Q$82),IF(J153="R",H153,0))),0)</f>
        <v>#DIV/0!</v>
      </c>
      <c r="W153" s="75" t="e">
        <f aca="false">IF(R153&lt;&gt;T153,(IF(J153="",H153*(INFORMAÇÕES!$Q$80/INFORMAÇÕES!$Q$82),IF(J153="C",H153,0))),0)</f>
        <v>#DIV/0!</v>
      </c>
      <c r="X153" s="75" t="n">
        <f aca="false">IF(R153&lt;&gt;T153,(IF(J153="",H153*INFORMAÇÕES!$U$115,IF(J153="CF",H153,0))),0)</f>
        <v>0</v>
      </c>
      <c r="Y153" s="75" t="n">
        <f aca="false">IF(R153&lt;&gt;T153,(IF(J153="",H153*INFORMAÇÕES!$U$116,IF(J153="O",H153,0))),0)</f>
        <v>0</v>
      </c>
      <c r="Z153" s="75" t="n">
        <f aca="false">IF(E153&lt;&gt;0,H153,0)</f>
        <v>0</v>
      </c>
    </row>
    <row r="154" s="174" customFormat="true" ht="14.25" hidden="false" customHeight="true" outlineLevel="0" collapsed="false">
      <c r="A154" s="159" t="n">
        <v>143</v>
      </c>
      <c r="B154" s="160" t="n">
        <f aca="false">'ORÇ.GLOBAL REF.'!B154</f>
        <v>0</v>
      </c>
      <c r="C154" s="536" t="n">
        <f aca="false">'ORÇ.GLOBAL REF.'!C154</f>
        <v>0</v>
      </c>
      <c r="D154" s="162" t="n">
        <f aca="false">'ORÇ.GLOBAL REF.'!D154</f>
        <v>0</v>
      </c>
      <c r="E154" s="162" t="n">
        <f aca="false">'ORÇ.GLOBAL REF.'!E154</f>
        <v>0</v>
      </c>
      <c r="F154" s="537"/>
      <c r="G154" s="163" t="n">
        <f aca="false">ROUND(F154,2)</f>
        <v>0</v>
      </c>
      <c r="H154" s="163" t="n">
        <f aca="false">IF('ORÇ.GLOBAL P CAIXA'!K154="EXEC.",0,IF(E154&lt;&gt;0,ROUND(E154*G154,2),IF(Z154=0,(SUMIF('ORÇ.GLOBAL REF.'!$S$12:$S$1011,B154,$Z$12:$Z$1011)),Z154)))</f>
        <v>0</v>
      </c>
      <c r="I154" s="538" t="str">
        <f aca="false">'ORÇ.GLOBAL REF.'!H154</f>
        <v/>
      </c>
      <c r="J154" s="163" t="str">
        <f aca="false">'ORÇ.GLOBAL REF.'!I154</f>
        <v/>
      </c>
      <c r="K154" s="539" t="str">
        <f aca="false">'ORÇ.GLOBAL REF.'!J154</f>
        <v/>
      </c>
      <c r="L154" s="168" t="str">
        <f aca="false">IF(B154&gt;0,"ok","ocultar")</f>
        <v>ocultar</v>
      </c>
      <c r="M154" s="102"/>
      <c r="N154" s="102"/>
      <c r="O154" s="102"/>
      <c r="R154" s="157" t="n">
        <f aca="false">IF(B154=0,R153,IF(ISNONTEXT(B154)=TRUE(),INT(B154),INT(LEFT(B154,FIND(".",B154)-1))))</f>
        <v>3</v>
      </c>
      <c r="S154" s="157" t="str">
        <f aca="false">IF(S155=1,1,IF(B154&lt;&gt;0,1,IF(C154&lt;&gt;0,1,IF(D154&lt;&gt;0,1,IF(E154&lt;&gt;0,1,"")))))</f>
        <v/>
      </c>
      <c r="T154" s="157" t="str">
        <f aca="false">IF(R154=0," ",IF(R154&lt;&gt;R153,R154," "))</f>
        <v> </v>
      </c>
      <c r="U154" s="180"/>
      <c r="V154" s="75" t="e">
        <f aca="false">IF(R154&lt;&gt;T154,(IF(J154="",H154*(INFORMAÇÕES!$Q$79/INFORMAÇÕES!$Q$82),IF(J154="R",H154,0))),0)</f>
        <v>#DIV/0!</v>
      </c>
      <c r="W154" s="75" t="e">
        <f aca="false">IF(R154&lt;&gt;T154,(IF(J154="",H154*(INFORMAÇÕES!$Q$80/INFORMAÇÕES!$Q$82),IF(J154="C",H154,0))),0)</f>
        <v>#DIV/0!</v>
      </c>
      <c r="X154" s="75" t="n">
        <f aca="false">IF(R154&lt;&gt;T154,(IF(J154="",H154*INFORMAÇÕES!$U$115,IF(J154="CF",H154,0))),0)</f>
        <v>0</v>
      </c>
      <c r="Y154" s="75" t="n">
        <f aca="false">IF(R154&lt;&gt;T154,(IF(J154="",H154*INFORMAÇÕES!$U$116,IF(J154="O",H154,0))),0)</f>
        <v>0</v>
      </c>
      <c r="Z154" s="75" t="n">
        <f aca="false">IF(E154&lt;&gt;0,H154,0)</f>
        <v>0</v>
      </c>
    </row>
    <row r="155" s="174" customFormat="true" ht="14.25" hidden="false" customHeight="true" outlineLevel="0" collapsed="false">
      <c r="A155" s="159" t="n">
        <v>144</v>
      </c>
      <c r="B155" s="160" t="n">
        <f aca="false">'ORÇ.GLOBAL REF.'!B155</f>
        <v>0</v>
      </c>
      <c r="C155" s="536" t="n">
        <f aca="false">'ORÇ.GLOBAL REF.'!C155</f>
        <v>0</v>
      </c>
      <c r="D155" s="162" t="n">
        <f aca="false">'ORÇ.GLOBAL REF.'!D155</f>
        <v>0</v>
      </c>
      <c r="E155" s="162" t="n">
        <f aca="false">'ORÇ.GLOBAL REF.'!E155</f>
        <v>0</v>
      </c>
      <c r="F155" s="537"/>
      <c r="G155" s="163" t="n">
        <f aca="false">ROUND(F155,2)</f>
        <v>0</v>
      </c>
      <c r="H155" s="163" t="n">
        <f aca="false">IF('ORÇ.GLOBAL P CAIXA'!K155="EXEC.",0,IF(E155&lt;&gt;0,ROUND(E155*G155,2),IF(Z155=0,(SUMIF('ORÇ.GLOBAL REF.'!$S$12:$S$1011,B155,$Z$12:$Z$1011)),Z155)))</f>
        <v>0</v>
      </c>
      <c r="I155" s="538" t="str">
        <f aca="false">'ORÇ.GLOBAL REF.'!H155</f>
        <v/>
      </c>
      <c r="J155" s="163" t="str">
        <f aca="false">'ORÇ.GLOBAL REF.'!I155</f>
        <v/>
      </c>
      <c r="K155" s="539" t="str">
        <f aca="false">'ORÇ.GLOBAL REF.'!J155</f>
        <v/>
      </c>
      <c r="L155" s="168" t="str">
        <f aca="false">IF(B155&gt;0,"ok","ocultar")</f>
        <v>ocultar</v>
      </c>
      <c r="M155" s="102"/>
      <c r="N155" s="102"/>
      <c r="O155" s="102"/>
      <c r="R155" s="157" t="n">
        <f aca="false">IF(B155=0,R154,IF(ISNONTEXT(B155)=TRUE(),INT(B155),INT(LEFT(B155,FIND(".",B155)-1))))</f>
        <v>3</v>
      </c>
      <c r="S155" s="157" t="str">
        <f aca="false">IF(S156=1,1,IF(B155&lt;&gt;0,1,IF(C155&lt;&gt;0,1,IF(D155&lt;&gt;0,1,IF(E155&lt;&gt;0,1,"")))))</f>
        <v/>
      </c>
      <c r="T155" s="157" t="str">
        <f aca="false">IF(R155=0," ",IF(R155&lt;&gt;R154,R155," "))</f>
        <v> </v>
      </c>
      <c r="U155" s="180"/>
      <c r="V155" s="75" t="e">
        <f aca="false">IF(R155&lt;&gt;T155,(IF(J155="",H155*(INFORMAÇÕES!$Q$79/INFORMAÇÕES!$Q$82),IF(J155="R",H155,0))),0)</f>
        <v>#DIV/0!</v>
      </c>
      <c r="W155" s="75" t="e">
        <f aca="false">IF(R155&lt;&gt;T155,(IF(J155="",H155*(INFORMAÇÕES!$Q$80/INFORMAÇÕES!$Q$82),IF(J155="C",H155,0))),0)</f>
        <v>#DIV/0!</v>
      </c>
      <c r="X155" s="75" t="n">
        <f aca="false">IF(R155&lt;&gt;T155,(IF(J155="",H155*INFORMAÇÕES!$U$115,IF(J155="CF",H155,0))),0)</f>
        <v>0</v>
      </c>
      <c r="Y155" s="75" t="n">
        <f aca="false">IF(R155&lt;&gt;T155,(IF(J155="",H155*INFORMAÇÕES!$U$116,IF(J155="O",H155,0))),0)</f>
        <v>0</v>
      </c>
      <c r="Z155" s="75" t="n">
        <f aca="false">IF(E155&lt;&gt;0,H155,0)</f>
        <v>0</v>
      </c>
    </row>
    <row r="156" s="174" customFormat="true" ht="14.25" hidden="false" customHeight="true" outlineLevel="0" collapsed="false">
      <c r="A156" s="159" t="n">
        <v>145</v>
      </c>
      <c r="B156" s="160" t="n">
        <f aca="false">'ORÇ.GLOBAL REF.'!B156</f>
        <v>0</v>
      </c>
      <c r="C156" s="536" t="n">
        <f aca="false">'ORÇ.GLOBAL REF.'!C156</f>
        <v>0</v>
      </c>
      <c r="D156" s="162" t="n">
        <f aca="false">'ORÇ.GLOBAL REF.'!D156</f>
        <v>0</v>
      </c>
      <c r="E156" s="162" t="n">
        <f aca="false">'ORÇ.GLOBAL REF.'!E156</f>
        <v>0</v>
      </c>
      <c r="F156" s="537"/>
      <c r="G156" s="163" t="n">
        <f aca="false">ROUND(F156,2)</f>
        <v>0</v>
      </c>
      <c r="H156" s="163" t="n">
        <f aca="false">IF('ORÇ.GLOBAL P CAIXA'!K156="EXEC.",0,IF(E156&lt;&gt;0,ROUND(E156*G156,2),IF(Z156=0,(SUMIF('ORÇ.GLOBAL REF.'!$S$12:$S$1011,B156,$Z$12:$Z$1011)),Z156)))</f>
        <v>0</v>
      </c>
      <c r="I156" s="538" t="str">
        <f aca="false">'ORÇ.GLOBAL REF.'!H156</f>
        <v/>
      </c>
      <c r="J156" s="163" t="str">
        <f aca="false">'ORÇ.GLOBAL REF.'!I156</f>
        <v/>
      </c>
      <c r="K156" s="539" t="str">
        <f aca="false">'ORÇ.GLOBAL REF.'!J156</f>
        <v/>
      </c>
      <c r="L156" s="168" t="str">
        <f aca="false">IF(B156&gt;0,"ok","ocultar")</f>
        <v>ocultar</v>
      </c>
      <c r="M156" s="102"/>
      <c r="N156" s="102"/>
      <c r="O156" s="102"/>
      <c r="R156" s="157" t="n">
        <f aca="false">IF(B156=0,R155,IF(ISNONTEXT(B156)=TRUE(),INT(B156),INT(LEFT(B156,FIND(".",B156)-1))))</f>
        <v>3</v>
      </c>
      <c r="S156" s="157" t="str">
        <f aca="false">IF(S157=1,1,IF(B156&lt;&gt;0,1,IF(C156&lt;&gt;0,1,IF(D156&lt;&gt;0,1,IF(E156&lt;&gt;0,1,"")))))</f>
        <v/>
      </c>
      <c r="T156" s="157" t="str">
        <f aca="false">IF(R156=0," ",IF(R156&lt;&gt;R155,R156," "))</f>
        <v> </v>
      </c>
      <c r="U156" s="180"/>
      <c r="V156" s="75" t="e">
        <f aca="false">IF(R156&lt;&gt;T156,(IF(J156="",H156*(INFORMAÇÕES!$Q$79/INFORMAÇÕES!$Q$82),IF(J156="R",H156,0))),0)</f>
        <v>#DIV/0!</v>
      </c>
      <c r="W156" s="75" t="e">
        <f aca="false">IF(R156&lt;&gt;T156,(IF(J156="",H156*(INFORMAÇÕES!$Q$80/INFORMAÇÕES!$Q$82),IF(J156="C",H156,0))),0)</f>
        <v>#DIV/0!</v>
      </c>
      <c r="X156" s="75" t="n">
        <f aca="false">IF(R156&lt;&gt;T156,(IF(J156="",H156*INFORMAÇÕES!$U$115,IF(J156="CF",H156,0))),0)</f>
        <v>0</v>
      </c>
      <c r="Y156" s="75" t="n">
        <f aca="false">IF(R156&lt;&gt;T156,(IF(J156="",H156*INFORMAÇÕES!$U$116,IF(J156="O",H156,0))),0)</f>
        <v>0</v>
      </c>
      <c r="Z156" s="75" t="n">
        <f aca="false">IF(E156&lt;&gt;0,H156,0)</f>
        <v>0</v>
      </c>
    </row>
    <row r="157" s="174" customFormat="true" ht="14.25" hidden="false" customHeight="true" outlineLevel="0" collapsed="false">
      <c r="A157" s="159" t="n">
        <v>146</v>
      </c>
      <c r="B157" s="160" t="n">
        <f aca="false">'ORÇ.GLOBAL REF.'!B157</f>
        <v>0</v>
      </c>
      <c r="C157" s="536" t="n">
        <f aca="false">'ORÇ.GLOBAL REF.'!C157</f>
        <v>0</v>
      </c>
      <c r="D157" s="162" t="n">
        <f aca="false">'ORÇ.GLOBAL REF.'!D157</f>
        <v>0</v>
      </c>
      <c r="E157" s="162" t="n">
        <f aca="false">'ORÇ.GLOBAL REF.'!E157</f>
        <v>0</v>
      </c>
      <c r="F157" s="537"/>
      <c r="G157" s="163" t="n">
        <f aca="false">ROUND(F157,2)</f>
        <v>0</v>
      </c>
      <c r="H157" s="163" t="n">
        <f aca="false">IF('ORÇ.GLOBAL P CAIXA'!K157="EXEC.",0,IF(E157&lt;&gt;0,ROUND(E157*G157,2),IF(Z157=0,(SUMIF('ORÇ.GLOBAL REF.'!$S$12:$S$1011,B157,$Z$12:$Z$1011)),Z157)))</f>
        <v>0</v>
      </c>
      <c r="I157" s="538" t="str">
        <f aca="false">'ORÇ.GLOBAL REF.'!H157</f>
        <v/>
      </c>
      <c r="J157" s="163" t="str">
        <f aca="false">'ORÇ.GLOBAL REF.'!I157</f>
        <v/>
      </c>
      <c r="K157" s="539" t="str">
        <f aca="false">'ORÇ.GLOBAL REF.'!J157</f>
        <v/>
      </c>
      <c r="L157" s="168" t="str">
        <f aca="false">IF(B157&gt;0,"ok","ocultar")</f>
        <v>ocultar</v>
      </c>
      <c r="M157" s="102"/>
      <c r="N157" s="102"/>
      <c r="O157" s="102"/>
      <c r="R157" s="157" t="n">
        <f aca="false">IF(B157=0,R156,IF(ISNONTEXT(B157)=TRUE(),INT(B157),INT(LEFT(B157,FIND(".",B157)-1))))</f>
        <v>3</v>
      </c>
      <c r="S157" s="157" t="str">
        <f aca="false">IF(S158=1,1,IF(B157&lt;&gt;0,1,IF(C157&lt;&gt;0,1,IF(D157&lt;&gt;0,1,IF(E157&lt;&gt;0,1,"")))))</f>
        <v/>
      </c>
      <c r="T157" s="157" t="str">
        <f aca="false">IF(R157=0," ",IF(R157&lt;&gt;R156,R157," "))</f>
        <v> </v>
      </c>
      <c r="U157" s="180"/>
      <c r="V157" s="75" t="e">
        <f aca="false">IF(R157&lt;&gt;T157,(IF(J157="",H157*(INFORMAÇÕES!$Q$79/INFORMAÇÕES!$Q$82),IF(J157="R",H157,0))),0)</f>
        <v>#DIV/0!</v>
      </c>
      <c r="W157" s="75" t="e">
        <f aca="false">IF(R157&lt;&gt;T157,(IF(J157="",H157*(INFORMAÇÕES!$Q$80/INFORMAÇÕES!$Q$82),IF(J157="C",H157,0))),0)</f>
        <v>#DIV/0!</v>
      </c>
      <c r="X157" s="75" t="n">
        <f aca="false">IF(R157&lt;&gt;T157,(IF(J157="",H157*INFORMAÇÕES!$U$115,IF(J157="CF",H157,0))),0)</f>
        <v>0</v>
      </c>
      <c r="Y157" s="75" t="n">
        <f aca="false">IF(R157&lt;&gt;T157,(IF(J157="",H157*INFORMAÇÕES!$U$116,IF(J157="O",H157,0))),0)</f>
        <v>0</v>
      </c>
      <c r="Z157" s="75" t="n">
        <f aca="false">IF(E157&lt;&gt;0,H157,0)</f>
        <v>0</v>
      </c>
    </row>
    <row r="158" s="174" customFormat="true" ht="14.25" hidden="false" customHeight="true" outlineLevel="0" collapsed="false">
      <c r="A158" s="159" t="n">
        <v>147</v>
      </c>
      <c r="B158" s="160" t="n">
        <f aca="false">'ORÇ.GLOBAL REF.'!B158</f>
        <v>0</v>
      </c>
      <c r="C158" s="536" t="n">
        <f aca="false">'ORÇ.GLOBAL REF.'!C158</f>
        <v>0</v>
      </c>
      <c r="D158" s="162" t="n">
        <f aca="false">'ORÇ.GLOBAL REF.'!D158</f>
        <v>0</v>
      </c>
      <c r="E158" s="162" t="n">
        <f aca="false">'ORÇ.GLOBAL REF.'!E158</f>
        <v>0</v>
      </c>
      <c r="F158" s="537"/>
      <c r="G158" s="163" t="n">
        <f aca="false">ROUND(F158,2)</f>
        <v>0</v>
      </c>
      <c r="H158" s="163" t="n">
        <f aca="false">IF('ORÇ.GLOBAL P CAIXA'!K158="EXEC.",0,IF(E158&lt;&gt;0,ROUND(E158*G158,2),IF(Z158=0,(SUMIF('ORÇ.GLOBAL REF.'!$S$12:$S$1011,B158,$Z$12:$Z$1011)),Z158)))</f>
        <v>0</v>
      </c>
      <c r="I158" s="538" t="str">
        <f aca="false">'ORÇ.GLOBAL REF.'!H158</f>
        <v/>
      </c>
      <c r="J158" s="163" t="str">
        <f aca="false">'ORÇ.GLOBAL REF.'!I158</f>
        <v/>
      </c>
      <c r="K158" s="539" t="str">
        <f aca="false">'ORÇ.GLOBAL REF.'!J158</f>
        <v/>
      </c>
      <c r="L158" s="168" t="str">
        <f aca="false">IF(B158&gt;0,"ok","ocultar")</f>
        <v>ocultar</v>
      </c>
      <c r="M158" s="102"/>
      <c r="N158" s="102"/>
      <c r="O158" s="102"/>
      <c r="R158" s="157" t="n">
        <f aca="false">IF(B158=0,R157,IF(ISNONTEXT(B158)=TRUE(),INT(B158),INT(LEFT(B158,FIND(".",B158)-1))))</f>
        <v>3</v>
      </c>
      <c r="S158" s="157" t="str">
        <f aca="false">IF(S159=1,1,IF(B158&lt;&gt;0,1,IF(C158&lt;&gt;0,1,IF(D158&lt;&gt;0,1,IF(E158&lt;&gt;0,1,"")))))</f>
        <v/>
      </c>
      <c r="T158" s="157" t="str">
        <f aca="false">IF(R158=0," ",IF(R158&lt;&gt;R157,R158," "))</f>
        <v> </v>
      </c>
      <c r="U158" s="180"/>
      <c r="V158" s="75" t="e">
        <f aca="false">IF(R158&lt;&gt;T158,(IF(J158="",H158*(INFORMAÇÕES!$Q$79/INFORMAÇÕES!$Q$82),IF(J158="R",H158,0))),0)</f>
        <v>#DIV/0!</v>
      </c>
      <c r="W158" s="75" t="e">
        <f aca="false">IF(R158&lt;&gt;T158,(IF(J158="",H158*(INFORMAÇÕES!$Q$80/INFORMAÇÕES!$Q$82),IF(J158="C",H158,0))),0)</f>
        <v>#DIV/0!</v>
      </c>
      <c r="X158" s="75" t="n">
        <f aca="false">IF(R158&lt;&gt;T158,(IF(J158="",H158*INFORMAÇÕES!$U$115,IF(J158="CF",H158,0))),0)</f>
        <v>0</v>
      </c>
      <c r="Y158" s="75" t="n">
        <f aca="false">IF(R158&lt;&gt;T158,(IF(J158="",H158*INFORMAÇÕES!$U$116,IF(J158="O",H158,0))),0)</f>
        <v>0</v>
      </c>
      <c r="Z158" s="75" t="n">
        <f aca="false">IF(E158&lt;&gt;0,H158,0)</f>
        <v>0</v>
      </c>
    </row>
    <row r="159" s="174" customFormat="true" ht="14.25" hidden="false" customHeight="true" outlineLevel="0" collapsed="false">
      <c r="A159" s="159" t="n">
        <v>148</v>
      </c>
      <c r="B159" s="160" t="n">
        <f aca="false">'ORÇ.GLOBAL REF.'!B159</f>
        <v>0</v>
      </c>
      <c r="C159" s="536" t="n">
        <f aca="false">'ORÇ.GLOBAL REF.'!C159</f>
        <v>0</v>
      </c>
      <c r="D159" s="162" t="n">
        <f aca="false">'ORÇ.GLOBAL REF.'!D159</f>
        <v>0</v>
      </c>
      <c r="E159" s="162" t="n">
        <f aca="false">'ORÇ.GLOBAL REF.'!E159</f>
        <v>0</v>
      </c>
      <c r="F159" s="537"/>
      <c r="G159" s="163" t="n">
        <f aca="false">ROUND(F159,2)</f>
        <v>0</v>
      </c>
      <c r="H159" s="163" t="n">
        <f aca="false">IF('ORÇ.GLOBAL P CAIXA'!K159="EXEC.",0,IF(E159&lt;&gt;0,ROUND(E159*G159,2),IF(Z159=0,(SUMIF('ORÇ.GLOBAL REF.'!$S$12:$S$1011,B159,$Z$12:$Z$1011)),Z159)))</f>
        <v>0</v>
      </c>
      <c r="I159" s="538" t="str">
        <f aca="false">'ORÇ.GLOBAL REF.'!H159</f>
        <v/>
      </c>
      <c r="J159" s="163" t="str">
        <f aca="false">'ORÇ.GLOBAL REF.'!I159</f>
        <v/>
      </c>
      <c r="K159" s="539" t="str">
        <f aca="false">'ORÇ.GLOBAL REF.'!J159</f>
        <v/>
      </c>
      <c r="L159" s="168" t="str">
        <f aca="false">IF(B159&gt;0,"ok","ocultar")</f>
        <v>ocultar</v>
      </c>
      <c r="M159" s="102"/>
      <c r="N159" s="102"/>
      <c r="O159" s="102"/>
      <c r="R159" s="157" t="n">
        <f aca="false">IF(B159=0,R158,IF(ISNONTEXT(B159)=TRUE(),INT(B159),INT(LEFT(B159,FIND(".",B159)-1))))</f>
        <v>3</v>
      </c>
      <c r="S159" s="157" t="str">
        <f aca="false">IF(S160=1,1,IF(B159&lt;&gt;0,1,IF(C159&lt;&gt;0,1,IF(D159&lt;&gt;0,1,IF(E159&lt;&gt;0,1,"")))))</f>
        <v/>
      </c>
      <c r="T159" s="157" t="str">
        <f aca="false">IF(R159=0," ",IF(R159&lt;&gt;R158,R159," "))</f>
        <v> </v>
      </c>
      <c r="U159" s="180"/>
      <c r="V159" s="75" t="e">
        <f aca="false">IF(R159&lt;&gt;T159,(IF(J159="",H159*(INFORMAÇÕES!$Q$79/INFORMAÇÕES!$Q$82),IF(J159="R",H159,0))),0)</f>
        <v>#DIV/0!</v>
      </c>
      <c r="W159" s="75" t="e">
        <f aca="false">IF(R159&lt;&gt;T159,(IF(J159="",H159*(INFORMAÇÕES!$Q$80/INFORMAÇÕES!$Q$82),IF(J159="C",H159,0))),0)</f>
        <v>#DIV/0!</v>
      </c>
      <c r="X159" s="75" t="n">
        <f aca="false">IF(R159&lt;&gt;T159,(IF(J159="",H159*INFORMAÇÕES!$U$115,IF(J159="CF",H159,0))),0)</f>
        <v>0</v>
      </c>
      <c r="Y159" s="75" t="n">
        <f aca="false">IF(R159&lt;&gt;T159,(IF(J159="",H159*INFORMAÇÕES!$U$116,IF(J159="O",H159,0))),0)</f>
        <v>0</v>
      </c>
      <c r="Z159" s="75" t="n">
        <f aca="false">IF(E159&lt;&gt;0,H159,0)</f>
        <v>0</v>
      </c>
    </row>
    <row r="160" s="174" customFormat="true" ht="14.25" hidden="false" customHeight="true" outlineLevel="0" collapsed="false">
      <c r="A160" s="159" t="n">
        <v>149</v>
      </c>
      <c r="B160" s="160" t="n">
        <f aca="false">'ORÇ.GLOBAL REF.'!B160</f>
        <v>0</v>
      </c>
      <c r="C160" s="536" t="n">
        <f aca="false">'ORÇ.GLOBAL REF.'!C160</f>
        <v>0</v>
      </c>
      <c r="D160" s="162" t="n">
        <f aca="false">'ORÇ.GLOBAL REF.'!D160</f>
        <v>0</v>
      </c>
      <c r="E160" s="162" t="n">
        <f aca="false">'ORÇ.GLOBAL REF.'!E160</f>
        <v>0</v>
      </c>
      <c r="F160" s="537"/>
      <c r="G160" s="163" t="n">
        <f aca="false">ROUND(F160,2)</f>
        <v>0</v>
      </c>
      <c r="H160" s="163" t="n">
        <f aca="false">IF('ORÇ.GLOBAL P CAIXA'!K160="EXEC.",0,IF(E160&lt;&gt;0,ROUND(E160*G160,2),IF(Z160=0,(SUMIF('ORÇ.GLOBAL REF.'!$S$12:$S$1011,B160,$Z$12:$Z$1011)),Z160)))</f>
        <v>0</v>
      </c>
      <c r="I160" s="538" t="str">
        <f aca="false">'ORÇ.GLOBAL REF.'!H160</f>
        <v/>
      </c>
      <c r="J160" s="163" t="str">
        <f aca="false">'ORÇ.GLOBAL REF.'!I160</f>
        <v/>
      </c>
      <c r="K160" s="539" t="str">
        <f aca="false">'ORÇ.GLOBAL REF.'!J160</f>
        <v/>
      </c>
      <c r="L160" s="168" t="str">
        <f aca="false">IF(B160&gt;0,"ok","ocultar")</f>
        <v>ocultar</v>
      </c>
      <c r="M160" s="102"/>
      <c r="N160" s="102"/>
      <c r="O160" s="102"/>
      <c r="R160" s="157" t="n">
        <f aca="false">IF(B160=0,R159,IF(ISNONTEXT(B160)=TRUE(),INT(B160),INT(LEFT(B160,FIND(".",B160)-1))))</f>
        <v>3</v>
      </c>
      <c r="S160" s="157" t="str">
        <f aca="false">IF(S161=1,1,IF(B160&lt;&gt;0,1,IF(C160&lt;&gt;0,1,IF(D160&lt;&gt;0,1,IF(E160&lt;&gt;0,1,"")))))</f>
        <v/>
      </c>
      <c r="T160" s="157" t="str">
        <f aca="false">IF(R160=0," ",IF(R160&lt;&gt;R159,R160," "))</f>
        <v> </v>
      </c>
      <c r="U160" s="180"/>
      <c r="V160" s="75" t="e">
        <f aca="false">IF(R160&lt;&gt;T160,(IF(J160="",H160*(INFORMAÇÕES!$Q$79/INFORMAÇÕES!$Q$82),IF(J160="R",H160,0))),0)</f>
        <v>#DIV/0!</v>
      </c>
      <c r="W160" s="75" t="e">
        <f aca="false">IF(R160&lt;&gt;T160,(IF(J160="",H160*(INFORMAÇÕES!$Q$80/INFORMAÇÕES!$Q$82),IF(J160="C",H160,0))),0)</f>
        <v>#DIV/0!</v>
      </c>
      <c r="X160" s="75" t="n">
        <f aca="false">IF(R160&lt;&gt;T160,(IF(J160="",H160*INFORMAÇÕES!$U$115,IF(J160="CF",H160,0))),0)</f>
        <v>0</v>
      </c>
      <c r="Y160" s="75" t="n">
        <f aca="false">IF(R160&lt;&gt;T160,(IF(J160="",H160*INFORMAÇÕES!$U$116,IF(J160="O",H160,0))),0)</f>
        <v>0</v>
      </c>
      <c r="Z160" s="75" t="n">
        <f aca="false">IF(E160&lt;&gt;0,H160,0)</f>
        <v>0</v>
      </c>
    </row>
    <row r="161" s="174" customFormat="true" ht="14.25" hidden="false" customHeight="true" outlineLevel="0" collapsed="false">
      <c r="A161" s="159" t="n">
        <v>150</v>
      </c>
      <c r="B161" s="160" t="n">
        <f aca="false">'ORÇ.GLOBAL REF.'!B161</f>
        <v>0</v>
      </c>
      <c r="C161" s="536" t="n">
        <f aca="false">'ORÇ.GLOBAL REF.'!C161</f>
        <v>0</v>
      </c>
      <c r="D161" s="162" t="n">
        <f aca="false">'ORÇ.GLOBAL REF.'!D161</f>
        <v>0</v>
      </c>
      <c r="E161" s="162" t="n">
        <f aca="false">'ORÇ.GLOBAL REF.'!E161</f>
        <v>0</v>
      </c>
      <c r="F161" s="537"/>
      <c r="G161" s="163" t="n">
        <f aca="false">ROUND(F161,2)</f>
        <v>0</v>
      </c>
      <c r="H161" s="163" t="n">
        <f aca="false">IF('ORÇ.GLOBAL P CAIXA'!K161="EXEC.",0,IF(E161&lt;&gt;0,ROUND(E161*G161,2),IF(Z161=0,(SUMIF('ORÇ.GLOBAL REF.'!$S$12:$S$1011,B161,$Z$12:$Z$1011)),Z161)))</f>
        <v>0</v>
      </c>
      <c r="I161" s="538" t="str">
        <f aca="false">'ORÇ.GLOBAL REF.'!H161</f>
        <v/>
      </c>
      <c r="J161" s="163" t="str">
        <f aca="false">'ORÇ.GLOBAL REF.'!I161</f>
        <v/>
      </c>
      <c r="K161" s="539" t="str">
        <f aca="false">'ORÇ.GLOBAL REF.'!J161</f>
        <v/>
      </c>
      <c r="L161" s="168" t="str">
        <f aca="false">IF(B161&gt;0,"ok","ocultar")</f>
        <v>ocultar</v>
      </c>
      <c r="M161" s="102"/>
      <c r="N161" s="102"/>
      <c r="O161" s="102"/>
      <c r="R161" s="157" t="n">
        <f aca="false">IF(B161=0,R160,IF(ISNONTEXT(B161)=TRUE(),INT(B161),INT(LEFT(B161,FIND(".",B161)-1))))</f>
        <v>3</v>
      </c>
      <c r="S161" s="157" t="str">
        <f aca="false">IF(S162=1,1,IF(B161&lt;&gt;0,1,IF(C161&lt;&gt;0,1,IF(D161&lt;&gt;0,1,IF(E161&lt;&gt;0,1,"")))))</f>
        <v/>
      </c>
      <c r="T161" s="157" t="str">
        <f aca="false">IF(R161=0," ",IF(R161&lt;&gt;R160,R161," "))</f>
        <v> </v>
      </c>
      <c r="U161" s="180"/>
      <c r="V161" s="75" t="e">
        <f aca="false">IF(R161&lt;&gt;T161,(IF(J161="",H161*(INFORMAÇÕES!$Q$79/INFORMAÇÕES!$Q$82),IF(J161="R",H161,0))),0)</f>
        <v>#DIV/0!</v>
      </c>
      <c r="W161" s="75" t="e">
        <f aca="false">IF(R161&lt;&gt;T161,(IF(J161="",H161*(INFORMAÇÕES!$Q$80/INFORMAÇÕES!$Q$82),IF(J161="C",H161,0))),0)</f>
        <v>#DIV/0!</v>
      </c>
      <c r="X161" s="75" t="n">
        <f aca="false">IF(R161&lt;&gt;T161,(IF(J161="",H161*INFORMAÇÕES!$U$115,IF(J161="CF",H161,0))),0)</f>
        <v>0</v>
      </c>
      <c r="Y161" s="75" t="n">
        <f aca="false">IF(R161&lt;&gt;T161,(IF(J161="",H161*INFORMAÇÕES!$U$116,IF(J161="O",H161,0))),0)</f>
        <v>0</v>
      </c>
      <c r="Z161" s="75" t="n">
        <f aca="false">IF(E161&lt;&gt;0,H161,0)</f>
        <v>0</v>
      </c>
    </row>
    <row r="162" s="174" customFormat="true" ht="14.25" hidden="false" customHeight="true" outlineLevel="0" collapsed="false">
      <c r="A162" s="159" t="n">
        <v>151</v>
      </c>
      <c r="B162" s="160" t="n">
        <f aca="false">'ORÇ.GLOBAL REF.'!B162</f>
        <v>0</v>
      </c>
      <c r="C162" s="536" t="n">
        <f aca="false">'ORÇ.GLOBAL REF.'!C162</f>
        <v>0</v>
      </c>
      <c r="D162" s="162" t="n">
        <f aca="false">'ORÇ.GLOBAL REF.'!D162</f>
        <v>0</v>
      </c>
      <c r="E162" s="162" t="n">
        <f aca="false">'ORÇ.GLOBAL REF.'!E162</f>
        <v>0</v>
      </c>
      <c r="F162" s="537"/>
      <c r="G162" s="163" t="n">
        <f aca="false">ROUND(F162,2)</f>
        <v>0</v>
      </c>
      <c r="H162" s="163" t="n">
        <f aca="false">IF('ORÇ.GLOBAL P CAIXA'!K162="EXEC.",0,IF(E162&lt;&gt;0,ROUND(E162*G162,2),IF(Z162=0,(SUMIF('ORÇ.GLOBAL REF.'!$S$12:$S$1011,B162,$Z$12:$Z$1011)),Z162)))</f>
        <v>0</v>
      </c>
      <c r="I162" s="538" t="str">
        <f aca="false">'ORÇ.GLOBAL REF.'!H162</f>
        <v/>
      </c>
      <c r="J162" s="163" t="str">
        <f aca="false">'ORÇ.GLOBAL REF.'!I162</f>
        <v/>
      </c>
      <c r="K162" s="539" t="str">
        <f aca="false">'ORÇ.GLOBAL REF.'!J162</f>
        <v/>
      </c>
      <c r="L162" s="168" t="str">
        <f aca="false">IF(B162&gt;0,"ok","ocultar")</f>
        <v>ocultar</v>
      </c>
      <c r="M162" s="102"/>
      <c r="N162" s="102"/>
      <c r="O162" s="102"/>
      <c r="R162" s="157" t="n">
        <f aca="false">IF(B162=0,R161,IF(ISNONTEXT(B162)=TRUE(),INT(B162),INT(LEFT(B162,FIND(".",B162)-1))))</f>
        <v>3</v>
      </c>
      <c r="S162" s="157" t="str">
        <f aca="false">IF(S163=1,1,IF(B162&lt;&gt;0,1,IF(C162&lt;&gt;0,1,IF(D162&lt;&gt;0,1,IF(E162&lt;&gt;0,1,"")))))</f>
        <v/>
      </c>
      <c r="T162" s="157" t="str">
        <f aca="false">IF(R162=0," ",IF(R162&lt;&gt;R161,R162," "))</f>
        <v> </v>
      </c>
      <c r="U162" s="180"/>
      <c r="V162" s="75" t="e">
        <f aca="false">IF(R162&lt;&gt;T162,(IF(J162="",H162*(INFORMAÇÕES!$Q$79/INFORMAÇÕES!$Q$82),IF(J162="R",H162,0))),0)</f>
        <v>#DIV/0!</v>
      </c>
      <c r="W162" s="75" t="e">
        <f aca="false">IF(R162&lt;&gt;T162,(IF(J162="",H162*(INFORMAÇÕES!$Q$80/INFORMAÇÕES!$Q$82),IF(J162="C",H162,0))),0)</f>
        <v>#DIV/0!</v>
      </c>
      <c r="X162" s="75" t="n">
        <f aca="false">IF(R162&lt;&gt;T162,(IF(J162="",H162*INFORMAÇÕES!$U$115,IF(J162="CF",H162,0))),0)</f>
        <v>0</v>
      </c>
      <c r="Y162" s="75" t="n">
        <f aca="false">IF(R162&lt;&gt;T162,(IF(J162="",H162*INFORMAÇÕES!$U$116,IF(J162="O",H162,0))),0)</f>
        <v>0</v>
      </c>
      <c r="Z162" s="75" t="n">
        <f aca="false">IF(E162&lt;&gt;0,H162,0)</f>
        <v>0</v>
      </c>
    </row>
    <row r="163" s="174" customFormat="true" ht="14.25" hidden="false" customHeight="true" outlineLevel="0" collapsed="false">
      <c r="A163" s="159" t="n">
        <v>152</v>
      </c>
      <c r="B163" s="160" t="n">
        <f aca="false">'ORÇ.GLOBAL REF.'!B163</f>
        <v>0</v>
      </c>
      <c r="C163" s="536" t="n">
        <f aca="false">'ORÇ.GLOBAL REF.'!C163</f>
        <v>0</v>
      </c>
      <c r="D163" s="162" t="n">
        <f aca="false">'ORÇ.GLOBAL REF.'!D163</f>
        <v>0</v>
      </c>
      <c r="E163" s="162" t="n">
        <f aca="false">'ORÇ.GLOBAL REF.'!E163</f>
        <v>0</v>
      </c>
      <c r="F163" s="537"/>
      <c r="G163" s="163" t="n">
        <f aca="false">ROUND(F163,2)</f>
        <v>0</v>
      </c>
      <c r="H163" s="163" t="n">
        <f aca="false">IF('ORÇ.GLOBAL P CAIXA'!K163="EXEC.",0,IF(E163&lt;&gt;0,ROUND(E163*G163,2),IF(Z163=0,(SUMIF('ORÇ.GLOBAL REF.'!$S$12:$S$1011,B163,$Z$12:$Z$1011)),Z163)))</f>
        <v>0</v>
      </c>
      <c r="I163" s="538" t="str">
        <f aca="false">'ORÇ.GLOBAL REF.'!H163</f>
        <v/>
      </c>
      <c r="J163" s="163" t="str">
        <f aca="false">'ORÇ.GLOBAL REF.'!I163</f>
        <v/>
      </c>
      <c r="K163" s="539" t="str">
        <f aca="false">'ORÇ.GLOBAL REF.'!J163</f>
        <v/>
      </c>
      <c r="L163" s="168" t="str">
        <f aca="false">IF(B163&gt;0,"ok","ocultar")</f>
        <v>ocultar</v>
      </c>
      <c r="M163" s="102"/>
      <c r="N163" s="102"/>
      <c r="O163" s="102"/>
      <c r="R163" s="157" t="n">
        <f aca="false">IF(B163=0,R162,IF(ISNONTEXT(B163)=TRUE(),INT(B163),INT(LEFT(B163,FIND(".",B163)-1))))</f>
        <v>3</v>
      </c>
      <c r="S163" s="157" t="str">
        <f aca="false">IF(S164=1,1,IF(B163&lt;&gt;0,1,IF(C163&lt;&gt;0,1,IF(D163&lt;&gt;0,1,IF(E163&lt;&gt;0,1,"")))))</f>
        <v/>
      </c>
      <c r="T163" s="157" t="str">
        <f aca="false">IF(R163=0," ",IF(R163&lt;&gt;R162,R163," "))</f>
        <v> </v>
      </c>
      <c r="U163" s="180"/>
      <c r="V163" s="75" t="e">
        <f aca="false">IF(R163&lt;&gt;T163,(IF(J163="",H163*(INFORMAÇÕES!$Q$79/INFORMAÇÕES!$Q$82),IF(J163="R",H163,0))),0)</f>
        <v>#DIV/0!</v>
      </c>
      <c r="W163" s="75" t="e">
        <f aca="false">IF(R163&lt;&gt;T163,(IF(J163="",H163*(INFORMAÇÕES!$Q$80/INFORMAÇÕES!$Q$82),IF(J163="C",H163,0))),0)</f>
        <v>#DIV/0!</v>
      </c>
      <c r="X163" s="75" t="n">
        <f aca="false">IF(R163&lt;&gt;T163,(IF(J163="",H163*INFORMAÇÕES!$U$115,IF(J163="CF",H163,0))),0)</f>
        <v>0</v>
      </c>
      <c r="Y163" s="75" t="n">
        <f aca="false">IF(R163&lt;&gt;T163,(IF(J163="",H163*INFORMAÇÕES!$U$116,IF(J163="O",H163,0))),0)</f>
        <v>0</v>
      </c>
      <c r="Z163" s="75" t="n">
        <f aca="false">IF(E163&lt;&gt;0,H163,0)</f>
        <v>0</v>
      </c>
    </row>
    <row r="164" s="174" customFormat="true" ht="14.25" hidden="false" customHeight="true" outlineLevel="0" collapsed="false">
      <c r="A164" s="159" t="n">
        <v>153</v>
      </c>
      <c r="B164" s="160" t="n">
        <f aca="false">'ORÇ.GLOBAL REF.'!B164</f>
        <v>0</v>
      </c>
      <c r="C164" s="536" t="n">
        <f aca="false">'ORÇ.GLOBAL REF.'!C164</f>
        <v>0</v>
      </c>
      <c r="D164" s="162" t="n">
        <f aca="false">'ORÇ.GLOBAL REF.'!D164</f>
        <v>0</v>
      </c>
      <c r="E164" s="162" t="n">
        <f aca="false">'ORÇ.GLOBAL REF.'!E164</f>
        <v>0</v>
      </c>
      <c r="F164" s="537"/>
      <c r="G164" s="163" t="n">
        <f aca="false">ROUND(F164,2)</f>
        <v>0</v>
      </c>
      <c r="H164" s="163" t="n">
        <f aca="false">IF('ORÇ.GLOBAL P CAIXA'!K164="EXEC.",0,IF(E164&lt;&gt;0,ROUND(E164*G164,2),IF(Z164=0,(SUMIF('ORÇ.GLOBAL REF.'!$S$12:$S$1011,B164,$Z$12:$Z$1011)),Z164)))</f>
        <v>0</v>
      </c>
      <c r="I164" s="538" t="str">
        <f aca="false">'ORÇ.GLOBAL REF.'!H164</f>
        <v/>
      </c>
      <c r="J164" s="163" t="str">
        <f aca="false">'ORÇ.GLOBAL REF.'!I164</f>
        <v/>
      </c>
      <c r="K164" s="539" t="str">
        <f aca="false">'ORÇ.GLOBAL REF.'!J164</f>
        <v/>
      </c>
      <c r="L164" s="168" t="str">
        <f aca="false">IF(B164&gt;0,"ok","ocultar")</f>
        <v>ocultar</v>
      </c>
      <c r="M164" s="102"/>
      <c r="N164" s="102"/>
      <c r="O164" s="102"/>
      <c r="R164" s="157" t="n">
        <f aca="false">IF(B164=0,R163,IF(ISNONTEXT(B164)=TRUE(),INT(B164),INT(LEFT(B164,FIND(".",B164)-1))))</f>
        <v>3</v>
      </c>
      <c r="S164" s="157" t="str">
        <f aca="false">IF(S165=1,1,IF(B164&lt;&gt;0,1,IF(C164&lt;&gt;0,1,IF(D164&lt;&gt;0,1,IF(E164&lt;&gt;0,1,"")))))</f>
        <v/>
      </c>
      <c r="T164" s="157" t="str">
        <f aca="false">IF(R164=0," ",IF(R164&lt;&gt;R163,R164," "))</f>
        <v> </v>
      </c>
      <c r="U164" s="180"/>
      <c r="V164" s="75" t="e">
        <f aca="false">IF(R164&lt;&gt;T164,(IF(J164="",H164*(INFORMAÇÕES!$Q$79/INFORMAÇÕES!$Q$82),IF(J164="R",H164,0))),0)</f>
        <v>#DIV/0!</v>
      </c>
      <c r="W164" s="75" t="e">
        <f aca="false">IF(R164&lt;&gt;T164,(IF(J164="",H164*(INFORMAÇÕES!$Q$80/INFORMAÇÕES!$Q$82),IF(J164="C",H164,0))),0)</f>
        <v>#DIV/0!</v>
      </c>
      <c r="X164" s="75" t="n">
        <f aca="false">IF(R164&lt;&gt;T164,(IF(J164="",H164*INFORMAÇÕES!$U$115,IF(J164="CF",H164,0))),0)</f>
        <v>0</v>
      </c>
      <c r="Y164" s="75" t="n">
        <f aca="false">IF(R164&lt;&gt;T164,(IF(J164="",H164*INFORMAÇÕES!$U$116,IF(J164="O",H164,0))),0)</f>
        <v>0</v>
      </c>
      <c r="Z164" s="75" t="n">
        <f aca="false">IF(E164&lt;&gt;0,H164,0)</f>
        <v>0</v>
      </c>
    </row>
    <row r="165" s="174" customFormat="true" ht="14.25" hidden="false" customHeight="true" outlineLevel="0" collapsed="false">
      <c r="A165" s="159" t="n">
        <v>154</v>
      </c>
      <c r="B165" s="160" t="n">
        <f aca="false">'ORÇ.GLOBAL REF.'!B165</f>
        <v>0</v>
      </c>
      <c r="C165" s="536" t="n">
        <f aca="false">'ORÇ.GLOBAL REF.'!C165</f>
        <v>0</v>
      </c>
      <c r="D165" s="162" t="n">
        <f aca="false">'ORÇ.GLOBAL REF.'!D165</f>
        <v>0</v>
      </c>
      <c r="E165" s="162" t="n">
        <f aca="false">'ORÇ.GLOBAL REF.'!E165</f>
        <v>0</v>
      </c>
      <c r="F165" s="537"/>
      <c r="G165" s="163" t="n">
        <f aca="false">ROUND(F165,2)</f>
        <v>0</v>
      </c>
      <c r="H165" s="163" t="n">
        <f aca="false">IF('ORÇ.GLOBAL P CAIXA'!K165="EXEC.",0,IF(E165&lt;&gt;0,ROUND(E165*G165,2),IF(Z165=0,(SUMIF('ORÇ.GLOBAL REF.'!$S$12:$S$1011,B165,$Z$12:$Z$1011)),Z165)))</f>
        <v>0</v>
      </c>
      <c r="I165" s="538" t="str">
        <f aca="false">'ORÇ.GLOBAL REF.'!H165</f>
        <v/>
      </c>
      <c r="J165" s="163" t="str">
        <f aca="false">'ORÇ.GLOBAL REF.'!I165</f>
        <v/>
      </c>
      <c r="K165" s="539" t="str">
        <f aca="false">'ORÇ.GLOBAL REF.'!J165</f>
        <v/>
      </c>
      <c r="L165" s="168" t="str">
        <f aca="false">IF(B165&gt;0,"ok","ocultar")</f>
        <v>ocultar</v>
      </c>
      <c r="M165" s="102"/>
      <c r="N165" s="102"/>
      <c r="O165" s="102"/>
      <c r="R165" s="157" t="n">
        <f aca="false">IF(B165=0,R164,IF(ISNONTEXT(B165)=TRUE(),INT(B165),INT(LEFT(B165,FIND(".",B165)-1))))</f>
        <v>3</v>
      </c>
      <c r="S165" s="157" t="str">
        <f aca="false">IF(S166=1,1,IF(B165&lt;&gt;0,1,IF(C165&lt;&gt;0,1,IF(D165&lt;&gt;0,1,IF(E165&lt;&gt;0,1,"")))))</f>
        <v/>
      </c>
      <c r="T165" s="157" t="str">
        <f aca="false">IF(R165=0," ",IF(R165&lt;&gt;R164,R165," "))</f>
        <v> </v>
      </c>
      <c r="U165" s="180"/>
      <c r="V165" s="75" t="e">
        <f aca="false">IF(R165&lt;&gt;T165,(IF(J165="",H165*(INFORMAÇÕES!$Q$79/INFORMAÇÕES!$Q$82),IF(J165="R",H165,0))),0)</f>
        <v>#DIV/0!</v>
      </c>
      <c r="W165" s="75" t="e">
        <f aca="false">IF(R165&lt;&gt;T165,(IF(J165="",H165*(INFORMAÇÕES!$Q$80/INFORMAÇÕES!$Q$82),IF(J165="C",H165,0))),0)</f>
        <v>#DIV/0!</v>
      </c>
      <c r="X165" s="75" t="n">
        <f aca="false">IF(R165&lt;&gt;T165,(IF(J165="",H165*INFORMAÇÕES!$U$115,IF(J165="CF",H165,0))),0)</f>
        <v>0</v>
      </c>
      <c r="Y165" s="75" t="n">
        <f aca="false">IF(R165&lt;&gt;T165,(IF(J165="",H165*INFORMAÇÕES!$U$116,IF(J165="O",H165,0))),0)</f>
        <v>0</v>
      </c>
      <c r="Z165" s="75" t="n">
        <f aca="false">IF(E165&lt;&gt;0,H165,0)</f>
        <v>0</v>
      </c>
    </row>
    <row r="166" s="174" customFormat="true" ht="14.25" hidden="false" customHeight="true" outlineLevel="0" collapsed="false">
      <c r="A166" s="159" t="n">
        <v>155</v>
      </c>
      <c r="B166" s="160" t="n">
        <f aca="false">'ORÇ.GLOBAL REF.'!B166</f>
        <v>0</v>
      </c>
      <c r="C166" s="536" t="n">
        <f aca="false">'ORÇ.GLOBAL REF.'!C166</f>
        <v>0</v>
      </c>
      <c r="D166" s="162" t="n">
        <f aca="false">'ORÇ.GLOBAL REF.'!D166</f>
        <v>0</v>
      </c>
      <c r="E166" s="162" t="n">
        <f aca="false">'ORÇ.GLOBAL REF.'!E166</f>
        <v>0</v>
      </c>
      <c r="F166" s="537"/>
      <c r="G166" s="163" t="n">
        <f aca="false">ROUND(F166,2)</f>
        <v>0</v>
      </c>
      <c r="H166" s="163" t="n">
        <f aca="false">IF('ORÇ.GLOBAL P CAIXA'!K166="EXEC.",0,IF(E166&lt;&gt;0,ROUND(E166*G166,2),IF(Z166=0,(SUMIF('ORÇ.GLOBAL REF.'!$S$12:$S$1011,B166,$Z$12:$Z$1011)),Z166)))</f>
        <v>0</v>
      </c>
      <c r="I166" s="538" t="str">
        <f aca="false">'ORÇ.GLOBAL REF.'!H166</f>
        <v/>
      </c>
      <c r="J166" s="163" t="str">
        <f aca="false">'ORÇ.GLOBAL REF.'!I166</f>
        <v/>
      </c>
      <c r="K166" s="539" t="str">
        <f aca="false">'ORÇ.GLOBAL REF.'!J166</f>
        <v/>
      </c>
      <c r="L166" s="168" t="str">
        <f aca="false">IF(B166&gt;0,"ok","ocultar")</f>
        <v>ocultar</v>
      </c>
      <c r="M166" s="102"/>
      <c r="N166" s="102"/>
      <c r="O166" s="102"/>
      <c r="R166" s="157" t="n">
        <f aca="false">IF(B166=0,R165,IF(ISNONTEXT(B166)=TRUE(),INT(B166),INT(LEFT(B166,FIND(".",B166)-1))))</f>
        <v>3</v>
      </c>
      <c r="S166" s="157" t="str">
        <f aca="false">IF(S167=1,1,IF(B166&lt;&gt;0,1,IF(C166&lt;&gt;0,1,IF(D166&lt;&gt;0,1,IF(E166&lt;&gt;0,1,"")))))</f>
        <v/>
      </c>
      <c r="T166" s="157" t="str">
        <f aca="false">IF(R166=0," ",IF(R166&lt;&gt;R165,R166," "))</f>
        <v> </v>
      </c>
      <c r="U166" s="180"/>
      <c r="V166" s="75" t="e">
        <f aca="false">IF(R166&lt;&gt;T166,(IF(J166="",H166*(INFORMAÇÕES!$Q$79/INFORMAÇÕES!$Q$82),IF(J166="R",H166,0))),0)</f>
        <v>#DIV/0!</v>
      </c>
      <c r="W166" s="75" t="e">
        <f aca="false">IF(R166&lt;&gt;T166,(IF(J166="",H166*(INFORMAÇÕES!$Q$80/INFORMAÇÕES!$Q$82),IF(J166="C",H166,0))),0)</f>
        <v>#DIV/0!</v>
      </c>
      <c r="X166" s="75" t="n">
        <f aca="false">IF(R166&lt;&gt;T166,(IF(J166="",H166*INFORMAÇÕES!$U$115,IF(J166="CF",H166,0))),0)</f>
        <v>0</v>
      </c>
      <c r="Y166" s="75" t="n">
        <f aca="false">IF(R166&lt;&gt;T166,(IF(J166="",H166*INFORMAÇÕES!$U$116,IF(J166="O",H166,0))),0)</f>
        <v>0</v>
      </c>
      <c r="Z166" s="75" t="n">
        <f aca="false">IF(E166&lt;&gt;0,H166,0)</f>
        <v>0</v>
      </c>
    </row>
    <row r="167" s="174" customFormat="true" ht="14.25" hidden="false" customHeight="true" outlineLevel="0" collapsed="false">
      <c r="A167" s="159" t="n">
        <v>156</v>
      </c>
      <c r="B167" s="160" t="n">
        <f aca="false">'ORÇ.GLOBAL REF.'!B167</f>
        <v>0</v>
      </c>
      <c r="C167" s="536" t="n">
        <f aca="false">'ORÇ.GLOBAL REF.'!C167</f>
        <v>0</v>
      </c>
      <c r="D167" s="162" t="n">
        <f aca="false">'ORÇ.GLOBAL REF.'!D167</f>
        <v>0</v>
      </c>
      <c r="E167" s="162" t="n">
        <f aca="false">'ORÇ.GLOBAL REF.'!E167</f>
        <v>0</v>
      </c>
      <c r="F167" s="537"/>
      <c r="G167" s="163" t="n">
        <f aca="false">ROUND(F167,2)</f>
        <v>0</v>
      </c>
      <c r="H167" s="163" t="n">
        <f aca="false">IF('ORÇ.GLOBAL P CAIXA'!K167="EXEC.",0,IF(E167&lt;&gt;0,ROUND(E167*G167,2),IF(Z167=0,(SUMIF('ORÇ.GLOBAL REF.'!$S$12:$S$1011,B167,$Z$12:$Z$1011)),Z167)))</f>
        <v>0</v>
      </c>
      <c r="I167" s="538" t="str">
        <f aca="false">'ORÇ.GLOBAL REF.'!H167</f>
        <v/>
      </c>
      <c r="J167" s="163" t="str">
        <f aca="false">'ORÇ.GLOBAL REF.'!I167</f>
        <v/>
      </c>
      <c r="K167" s="539" t="str">
        <f aca="false">'ORÇ.GLOBAL REF.'!J167</f>
        <v/>
      </c>
      <c r="L167" s="168" t="str">
        <f aca="false">IF(B167&gt;0,"ok","ocultar")</f>
        <v>ocultar</v>
      </c>
      <c r="M167" s="102"/>
      <c r="N167" s="102"/>
      <c r="O167" s="102"/>
      <c r="R167" s="157" t="n">
        <f aca="false">IF(B167=0,R166,IF(ISNONTEXT(B167)=TRUE(),INT(B167),INT(LEFT(B167,FIND(".",B167)-1))))</f>
        <v>3</v>
      </c>
      <c r="S167" s="157" t="str">
        <f aca="false">IF(S168=1,1,IF(B167&lt;&gt;0,1,IF(C167&lt;&gt;0,1,IF(D167&lt;&gt;0,1,IF(E167&lt;&gt;0,1,"")))))</f>
        <v/>
      </c>
      <c r="T167" s="157" t="str">
        <f aca="false">IF(R167=0," ",IF(R167&lt;&gt;R166,R167," "))</f>
        <v> </v>
      </c>
      <c r="U167" s="180"/>
      <c r="V167" s="75" t="e">
        <f aca="false">IF(R167&lt;&gt;T167,(IF(J167="",H167*(INFORMAÇÕES!$Q$79/INFORMAÇÕES!$Q$82),IF(J167="R",H167,0))),0)</f>
        <v>#DIV/0!</v>
      </c>
      <c r="W167" s="75" t="e">
        <f aca="false">IF(R167&lt;&gt;T167,(IF(J167="",H167*(INFORMAÇÕES!$Q$80/INFORMAÇÕES!$Q$82),IF(J167="C",H167,0))),0)</f>
        <v>#DIV/0!</v>
      </c>
      <c r="X167" s="75" t="n">
        <f aca="false">IF(R167&lt;&gt;T167,(IF(J167="",H167*INFORMAÇÕES!$U$115,IF(J167="CF",H167,0))),0)</f>
        <v>0</v>
      </c>
      <c r="Y167" s="75" t="n">
        <f aca="false">IF(R167&lt;&gt;T167,(IF(J167="",H167*INFORMAÇÕES!$U$116,IF(J167="O",H167,0))),0)</f>
        <v>0</v>
      </c>
      <c r="Z167" s="75" t="n">
        <f aca="false">IF(E167&lt;&gt;0,H167,0)</f>
        <v>0</v>
      </c>
    </row>
    <row r="168" s="174" customFormat="true" ht="14.25" hidden="false" customHeight="true" outlineLevel="0" collapsed="false">
      <c r="A168" s="159" t="n">
        <v>157</v>
      </c>
      <c r="B168" s="160" t="n">
        <f aca="false">'ORÇ.GLOBAL REF.'!B168</f>
        <v>0</v>
      </c>
      <c r="C168" s="536" t="n">
        <f aca="false">'ORÇ.GLOBAL REF.'!C168</f>
        <v>0</v>
      </c>
      <c r="D168" s="162" t="n">
        <f aca="false">'ORÇ.GLOBAL REF.'!D168</f>
        <v>0</v>
      </c>
      <c r="E168" s="162" t="n">
        <f aca="false">'ORÇ.GLOBAL REF.'!E168</f>
        <v>0</v>
      </c>
      <c r="F168" s="537"/>
      <c r="G168" s="163" t="n">
        <f aca="false">ROUND(F168,2)</f>
        <v>0</v>
      </c>
      <c r="H168" s="163" t="n">
        <f aca="false">IF('ORÇ.GLOBAL P CAIXA'!K168="EXEC.",0,IF(E168&lt;&gt;0,ROUND(E168*G168,2),IF(Z168=0,(SUMIF('ORÇ.GLOBAL REF.'!$S$12:$S$1011,B168,$Z$12:$Z$1011)),Z168)))</f>
        <v>0</v>
      </c>
      <c r="I168" s="538" t="str">
        <f aca="false">'ORÇ.GLOBAL REF.'!H168</f>
        <v/>
      </c>
      <c r="J168" s="163" t="str">
        <f aca="false">'ORÇ.GLOBAL REF.'!I168</f>
        <v/>
      </c>
      <c r="K168" s="539" t="str">
        <f aca="false">'ORÇ.GLOBAL REF.'!J168</f>
        <v/>
      </c>
      <c r="L168" s="168" t="str">
        <f aca="false">IF(B168&gt;0,"ok","ocultar")</f>
        <v>ocultar</v>
      </c>
      <c r="M168" s="102"/>
      <c r="N168" s="102"/>
      <c r="O168" s="102"/>
      <c r="R168" s="157" t="n">
        <f aca="false">IF(B168=0,R167,IF(ISNONTEXT(B168)=TRUE(),INT(B168),INT(LEFT(B168,FIND(".",B168)-1))))</f>
        <v>3</v>
      </c>
      <c r="S168" s="157" t="str">
        <f aca="false">IF(S169=1,1,IF(B168&lt;&gt;0,1,IF(C168&lt;&gt;0,1,IF(D168&lt;&gt;0,1,IF(E168&lt;&gt;0,1,"")))))</f>
        <v/>
      </c>
      <c r="T168" s="157" t="str">
        <f aca="false">IF(R168=0," ",IF(R168&lt;&gt;R167,R168," "))</f>
        <v> </v>
      </c>
      <c r="U168" s="180"/>
      <c r="V168" s="75" t="e">
        <f aca="false">IF(R168&lt;&gt;T168,(IF(J168="",H168*(INFORMAÇÕES!$Q$79/INFORMAÇÕES!$Q$82),IF(J168="R",H168,0))),0)</f>
        <v>#DIV/0!</v>
      </c>
      <c r="W168" s="75" t="e">
        <f aca="false">IF(R168&lt;&gt;T168,(IF(J168="",H168*(INFORMAÇÕES!$Q$80/INFORMAÇÕES!$Q$82),IF(J168="C",H168,0))),0)</f>
        <v>#DIV/0!</v>
      </c>
      <c r="X168" s="75" t="n">
        <f aca="false">IF(R168&lt;&gt;T168,(IF(J168="",H168*INFORMAÇÕES!$U$115,IF(J168="CF",H168,0))),0)</f>
        <v>0</v>
      </c>
      <c r="Y168" s="75" t="n">
        <f aca="false">IF(R168&lt;&gt;T168,(IF(J168="",H168*INFORMAÇÕES!$U$116,IF(J168="O",H168,0))),0)</f>
        <v>0</v>
      </c>
      <c r="Z168" s="75" t="n">
        <f aca="false">IF(E168&lt;&gt;0,H168,0)</f>
        <v>0</v>
      </c>
    </row>
    <row r="169" s="174" customFormat="true" ht="14.25" hidden="false" customHeight="true" outlineLevel="0" collapsed="false">
      <c r="A169" s="159" t="n">
        <v>158</v>
      </c>
      <c r="B169" s="160" t="n">
        <f aca="false">'ORÇ.GLOBAL REF.'!B169</f>
        <v>0</v>
      </c>
      <c r="C169" s="536" t="n">
        <f aca="false">'ORÇ.GLOBAL REF.'!C169</f>
        <v>0</v>
      </c>
      <c r="D169" s="162" t="n">
        <f aca="false">'ORÇ.GLOBAL REF.'!D169</f>
        <v>0</v>
      </c>
      <c r="E169" s="162" t="n">
        <f aca="false">'ORÇ.GLOBAL REF.'!E169</f>
        <v>0</v>
      </c>
      <c r="F169" s="537"/>
      <c r="G169" s="163" t="n">
        <f aca="false">ROUND(F169,2)</f>
        <v>0</v>
      </c>
      <c r="H169" s="163" t="n">
        <f aca="false">IF('ORÇ.GLOBAL P CAIXA'!K169="EXEC.",0,IF(E169&lt;&gt;0,ROUND(E169*G169,2),IF(Z169=0,(SUMIF('ORÇ.GLOBAL REF.'!$S$12:$S$1011,B169,$Z$12:$Z$1011)),Z169)))</f>
        <v>0</v>
      </c>
      <c r="I169" s="538" t="str">
        <f aca="false">'ORÇ.GLOBAL REF.'!H169</f>
        <v/>
      </c>
      <c r="J169" s="163" t="str">
        <f aca="false">'ORÇ.GLOBAL REF.'!I169</f>
        <v/>
      </c>
      <c r="K169" s="539" t="str">
        <f aca="false">'ORÇ.GLOBAL REF.'!J169</f>
        <v/>
      </c>
      <c r="L169" s="168" t="str">
        <f aca="false">IF(B169&gt;0,"ok","ocultar")</f>
        <v>ocultar</v>
      </c>
      <c r="M169" s="102"/>
      <c r="N169" s="102"/>
      <c r="O169" s="102"/>
      <c r="R169" s="157" t="n">
        <f aca="false">IF(B169=0,R168,IF(ISNONTEXT(B169)=TRUE(),INT(B169),INT(LEFT(B169,FIND(".",B169)-1))))</f>
        <v>3</v>
      </c>
      <c r="S169" s="157" t="str">
        <f aca="false">IF(S170=1,1,IF(B169&lt;&gt;0,1,IF(C169&lt;&gt;0,1,IF(D169&lt;&gt;0,1,IF(E169&lt;&gt;0,1,"")))))</f>
        <v/>
      </c>
      <c r="T169" s="157" t="str">
        <f aca="false">IF(R169=0," ",IF(R169&lt;&gt;R168,R169," "))</f>
        <v> </v>
      </c>
      <c r="U169" s="180"/>
      <c r="V169" s="75" t="e">
        <f aca="false">IF(R169&lt;&gt;T169,(IF(J169="",H169*(INFORMAÇÕES!$Q$79/INFORMAÇÕES!$Q$82),IF(J169="R",H169,0))),0)</f>
        <v>#DIV/0!</v>
      </c>
      <c r="W169" s="75" t="e">
        <f aca="false">IF(R169&lt;&gt;T169,(IF(J169="",H169*(INFORMAÇÕES!$Q$80/INFORMAÇÕES!$Q$82),IF(J169="C",H169,0))),0)</f>
        <v>#DIV/0!</v>
      </c>
      <c r="X169" s="75" t="n">
        <f aca="false">IF(R169&lt;&gt;T169,(IF(J169="",H169*INFORMAÇÕES!$U$115,IF(J169="CF",H169,0))),0)</f>
        <v>0</v>
      </c>
      <c r="Y169" s="75" t="n">
        <f aca="false">IF(R169&lt;&gt;T169,(IF(J169="",H169*INFORMAÇÕES!$U$116,IF(J169="O",H169,0))),0)</f>
        <v>0</v>
      </c>
      <c r="Z169" s="75" t="n">
        <f aca="false">IF(E169&lt;&gt;0,H169,0)</f>
        <v>0</v>
      </c>
    </row>
    <row r="170" s="174" customFormat="true" ht="14.25" hidden="false" customHeight="true" outlineLevel="0" collapsed="false">
      <c r="A170" s="159" t="n">
        <v>159</v>
      </c>
      <c r="B170" s="160" t="n">
        <f aca="false">'ORÇ.GLOBAL REF.'!B170</f>
        <v>0</v>
      </c>
      <c r="C170" s="536" t="n">
        <f aca="false">'ORÇ.GLOBAL REF.'!C170</f>
        <v>0</v>
      </c>
      <c r="D170" s="162" t="n">
        <f aca="false">'ORÇ.GLOBAL REF.'!D170</f>
        <v>0</v>
      </c>
      <c r="E170" s="162" t="n">
        <f aca="false">'ORÇ.GLOBAL REF.'!E170</f>
        <v>0</v>
      </c>
      <c r="F170" s="537"/>
      <c r="G170" s="163" t="n">
        <f aca="false">ROUND(F170,2)</f>
        <v>0</v>
      </c>
      <c r="H170" s="163" t="n">
        <f aca="false">IF('ORÇ.GLOBAL P CAIXA'!K170="EXEC.",0,IF(E170&lt;&gt;0,ROUND(E170*G170,2),IF(Z170=0,(SUMIF('ORÇ.GLOBAL REF.'!$S$12:$S$1011,B170,$Z$12:$Z$1011)),Z170)))</f>
        <v>0</v>
      </c>
      <c r="I170" s="538" t="str">
        <f aca="false">'ORÇ.GLOBAL REF.'!H170</f>
        <v/>
      </c>
      <c r="J170" s="163" t="str">
        <f aca="false">'ORÇ.GLOBAL REF.'!I170</f>
        <v/>
      </c>
      <c r="K170" s="539" t="str">
        <f aca="false">'ORÇ.GLOBAL REF.'!J170</f>
        <v/>
      </c>
      <c r="L170" s="168" t="str">
        <f aca="false">IF(B170&gt;0,"ok","ocultar")</f>
        <v>ocultar</v>
      </c>
      <c r="M170" s="102"/>
      <c r="N170" s="102"/>
      <c r="O170" s="102"/>
      <c r="P170" s="188"/>
      <c r="Q170" s="188"/>
      <c r="R170" s="157" t="n">
        <f aca="false">IF(B170=0,R169,IF(ISNONTEXT(B170)=TRUE(),INT(B170),INT(LEFT(B170,FIND(".",B170)-1))))</f>
        <v>3</v>
      </c>
      <c r="S170" s="157" t="str">
        <f aca="false">IF(S171=1,1,IF(B170&lt;&gt;0,1,IF(C170&lt;&gt;0,1,IF(D170&lt;&gt;0,1,IF(E170&lt;&gt;0,1,"")))))</f>
        <v/>
      </c>
      <c r="T170" s="157" t="str">
        <f aca="false">IF(R170=0," ",IF(R170&lt;&gt;R169,R170," "))</f>
        <v> </v>
      </c>
      <c r="U170" s="180"/>
      <c r="V170" s="75" t="e">
        <f aca="false">IF(R170&lt;&gt;T170,(IF(J170="",H170*(INFORMAÇÕES!$Q$79/INFORMAÇÕES!$Q$82),IF(J170="R",H170,0))),0)</f>
        <v>#DIV/0!</v>
      </c>
      <c r="W170" s="75" t="e">
        <f aca="false">IF(R170&lt;&gt;T170,(IF(J170="",H170*(INFORMAÇÕES!$Q$80/INFORMAÇÕES!$Q$82),IF(J170="C",H170,0))),0)</f>
        <v>#DIV/0!</v>
      </c>
      <c r="X170" s="75" t="n">
        <f aca="false">IF(R170&lt;&gt;T170,(IF(J170="",H170*INFORMAÇÕES!$U$115,IF(J170="CF",H170,0))),0)</f>
        <v>0</v>
      </c>
      <c r="Y170" s="75" t="n">
        <f aca="false">IF(R170&lt;&gt;T170,(IF(J170="",H170*INFORMAÇÕES!$U$116,IF(J170="O",H170,0))),0)</f>
        <v>0</v>
      </c>
      <c r="Z170" s="75" t="n">
        <f aca="false">IF(E170&lt;&gt;0,H170,0)</f>
        <v>0</v>
      </c>
    </row>
    <row r="171" s="174" customFormat="true" ht="14.25" hidden="false" customHeight="true" outlineLevel="0" collapsed="false">
      <c r="A171" s="159" t="n">
        <v>160</v>
      </c>
      <c r="B171" s="160" t="n">
        <f aca="false">'ORÇ.GLOBAL REF.'!B171</f>
        <v>0</v>
      </c>
      <c r="C171" s="536" t="n">
        <f aca="false">'ORÇ.GLOBAL REF.'!C171</f>
        <v>0</v>
      </c>
      <c r="D171" s="162" t="n">
        <f aca="false">'ORÇ.GLOBAL REF.'!D171</f>
        <v>0</v>
      </c>
      <c r="E171" s="162" t="n">
        <f aca="false">'ORÇ.GLOBAL REF.'!E171</f>
        <v>0</v>
      </c>
      <c r="F171" s="537"/>
      <c r="G171" s="163" t="n">
        <f aca="false">ROUND(F171,2)</f>
        <v>0</v>
      </c>
      <c r="H171" s="163" t="n">
        <f aca="false">IF('ORÇ.GLOBAL P CAIXA'!K171="EXEC.",0,IF(E171&lt;&gt;0,ROUND(E171*G171,2),IF(Z171=0,(SUMIF('ORÇ.GLOBAL REF.'!$S$12:$S$1011,B171,$Z$12:$Z$1011)),Z171)))</f>
        <v>0</v>
      </c>
      <c r="I171" s="538" t="str">
        <f aca="false">'ORÇ.GLOBAL REF.'!H171</f>
        <v/>
      </c>
      <c r="J171" s="163" t="str">
        <f aca="false">'ORÇ.GLOBAL REF.'!I171</f>
        <v/>
      </c>
      <c r="K171" s="539" t="str">
        <f aca="false">'ORÇ.GLOBAL REF.'!J171</f>
        <v/>
      </c>
      <c r="L171" s="168" t="str">
        <f aca="false">IF(B171&gt;0,"ok","ocultar")</f>
        <v>ocultar</v>
      </c>
      <c r="M171" s="102"/>
      <c r="N171" s="102"/>
      <c r="O171" s="102"/>
      <c r="R171" s="157" t="n">
        <f aca="false">IF(B171=0,R170,IF(ISNONTEXT(B171)=TRUE(),INT(B171),INT(LEFT(B171,FIND(".",B171)-1))))</f>
        <v>3</v>
      </c>
      <c r="S171" s="157" t="str">
        <f aca="false">IF(S172=1,1,IF(B171&lt;&gt;0,1,IF(C171&lt;&gt;0,1,IF(D171&lt;&gt;0,1,IF(E171&lt;&gt;0,1,"")))))</f>
        <v/>
      </c>
      <c r="T171" s="157" t="str">
        <f aca="false">IF(R171=0," ",IF(R171&lt;&gt;R170,R171," "))</f>
        <v> </v>
      </c>
      <c r="U171" s="180"/>
      <c r="V171" s="75" t="e">
        <f aca="false">IF(R171&lt;&gt;T171,(IF(J171="",H171*(INFORMAÇÕES!$Q$79/INFORMAÇÕES!$Q$82),IF(J171="R",H171,0))),0)</f>
        <v>#DIV/0!</v>
      </c>
      <c r="W171" s="75" t="e">
        <f aca="false">IF(R171&lt;&gt;T171,(IF(J171="",H171*(INFORMAÇÕES!$Q$80/INFORMAÇÕES!$Q$82),IF(J171="C",H171,0))),0)</f>
        <v>#DIV/0!</v>
      </c>
      <c r="X171" s="75" t="n">
        <f aca="false">IF(R171&lt;&gt;T171,(IF(J171="",H171*INFORMAÇÕES!$U$115,IF(J171="CF",H171,0))),0)</f>
        <v>0</v>
      </c>
      <c r="Y171" s="75" t="n">
        <f aca="false">IF(R171&lt;&gt;T171,(IF(J171="",H171*INFORMAÇÕES!$U$116,IF(J171="O",H171,0))),0)</f>
        <v>0</v>
      </c>
      <c r="Z171" s="75" t="n">
        <f aca="false">IF(E171&lt;&gt;0,H171,0)</f>
        <v>0</v>
      </c>
    </row>
    <row r="172" s="174" customFormat="true" ht="14.25" hidden="false" customHeight="true" outlineLevel="0" collapsed="false">
      <c r="A172" s="159" t="n">
        <v>161</v>
      </c>
      <c r="B172" s="160" t="n">
        <f aca="false">'ORÇ.GLOBAL REF.'!B172</f>
        <v>0</v>
      </c>
      <c r="C172" s="536" t="n">
        <f aca="false">'ORÇ.GLOBAL REF.'!C172</f>
        <v>0</v>
      </c>
      <c r="D172" s="162" t="n">
        <f aca="false">'ORÇ.GLOBAL REF.'!D172</f>
        <v>0</v>
      </c>
      <c r="E172" s="162" t="n">
        <f aca="false">'ORÇ.GLOBAL REF.'!E172</f>
        <v>0</v>
      </c>
      <c r="F172" s="537"/>
      <c r="G172" s="163" t="n">
        <f aca="false">ROUND(F172,2)</f>
        <v>0</v>
      </c>
      <c r="H172" s="163" t="n">
        <f aca="false">IF('ORÇ.GLOBAL P CAIXA'!K172="EXEC.",0,IF(E172&lt;&gt;0,ROUND(E172*G172,2),IF(Z172=0,(SUMIF('ORÇ.GLOBAL REF.'!$S$12:$S$1011,B172,$Z$12:$Z$1011)),Z172)))</f>
        <v>0</v>
      </c>
      <c r="I172" s="538" t="str">
        <f aca="false">'ORÇ.GLOBAL REF.'!H172</f>
        <v/>
      </c>
      <c r="J172" s="163" t="str">
        <f aca="false">'ORÇ.GLOBAL REF.'!I172</f>
        <v/>
      </c>
      <c r="K172" s="539" t="str">
        <f aca="false">'ORÇ.GLOBAL REF.'!J172</f>
        <v/>
      </c>
      <c r="L172" s="168" t="str">
        <f aca="false">IF(B172&gt;0,"ok","ocultar")</f>
        <v>ocultar</v>
      </c>
      <c r="M172" s="102"/>
      <c r="N172" s="102"/>
      <c r="O172" s="102"/>
      <c r="R172" s="157" t="n">
        <f aca="false">IF(B172=0,R171,IF(ISNONTEXT(B172)=TRUE(),INT(B172),INT(LEFT(B172,FIND(".",B172)-1))))</f>
        <v>3</v>
      </c>
      <c r="S172" s="157" t="str">
        <f aca="false">IF(S173=1,1,IF(B172&lt;&gt;0,1,IF(C172&lt;&gt;0,1,IF(D172&lt;&gt;0,1,IF(E172&lt;&gt;0,1,"")))))</f>
        <v/>
      </c>
      <c r="T172" s="157" t="str">
        <f aca="false">IF(R172=0," ",IF(R172&lt;&gt;R171,R172," "))</f>
        <v> </v>
      </c>
      <c r="U172" s="180"/>
      <c r="V172" s="75" t="e">
        <f aca="false">IF(R172&lt;&gt;T172,(IF(J172="",H172*(INFORMAÇÕES!$Q$79/INFORMAÇÕES!$Q$82),IF(J172="R",H172,0))),0)</f>
        <v>#DIV/0!</v>
      </c>
      <c r="W172" s="75" t="e">
        <f aca="false">IF(R172&lt;&gt;T172,(IF(J172="",H172*(INFORMAÇÕES!$Q$80/INFORMAÇÕES!$Q$82),IF(J172="C",H172,0))),0)</f>
        <v>#DIV/0!</v>
      </c>
      <c r="X172" s="75" t="n">
        <f aca="false">IF(R172&lt;&gt;T172,(IF(J172="",H172*INFORMAÇÕES!$U$115,IF(J172="CF",H172,0))),0)</f>
        <v>0</v>
      </c>
      <c r="Y172" s="75" t="n">
        <f aca="false">IF(R172&lt;&gt;T172,(IF(J172="",H172*INFORMAÇÕES!$U$116,IF(J172="O",H172,0))),0)</f>
        <v>0</v>
      </c>
      <c r="Z172" s="75" t="n">
        <f aca="false">IF(E172&lt;&gt;0,H172,0)</f>
        <v>0</v>
      </c>
    </row>
    <row r="173" s="174" customFormat="true" ht="14.25" hidden="false" customHeight="true" outlineLevel="0" collapsed="false">
      <c r="A173" s="159" t="n">
        <v>162</v>
      </c>
      <c r="B173" s="160" t="n">
        <f aca="false">'ORÇ.GLOBAL REF.'!B173</f>
        <v>0</v>
      </c>
      <c r="C173" s="536" t="n">
        <f aca="false">'ORÇ.GLOBAL REF.'!C173</f>
        <v>0</v>
      </c>
      <c r="D173" s="162" t="n">
        <f aca="false">'ORÇ.GLOBAL REF.'!D173</f>
        <v>0</v>
      </c>
      <c r="E173" s="162" t="n">
        <f aca="false">'ORÇ.GLOBAL REF.'!E173</f>
        <v>0</v>
      </c>
      <c r="F173" s="537"/>
      <c r="G173" s="163" t="n">
        <f aca="false">ROUND(F173,2)</f>
        <v>0</v>
      </c>
      <c r="H173" s="163" t="n">
        <f aca="false">IF('ORÇ.GLOBAL P CAIXA'!K173="EXEC.",0,IF(E173&lt;&gt;0,ROUND(E173*G173,2),IF(Z173=0,(SUMIF('ORÇ.GLOBAL REF.'!$S$12:$S$1011,B173,$Z$12:$Z$1011)),Z173)))</f>
        <v>0</v>
      </c>
      <c r="I173" s="538" t="str">
        <f aca="false">'ORÇ.GLOBAL REF.'!H173</f>
        <v/>
      </c>
      <c r="J173" s="163" t="str">
        <f aca="false">'ORÇ.GLOBAL REF.'!I173</f>
        <v/>
      </c>
      <c r="K173" s="539" t="str">
        <f aca="false">'ORÇ.GLOBAL REF.'!J173</f>
        <v/>
      </c>
      <c r="L173" s="168" t="str">
        <f aca="false">IF(B173&gt;0,"ok","ocultar")</f>
        <v>ocultar</v>
      </c>
      <c r="M173" s="102"/>
      <c r="N173" s="102"/>
      <c r="O173" s="102"/>
      <c r="R173" s="157" t="n">
        <f aca="false">IF(B173=0,R172,IF(ISNONTEXT(B173)=TRUE(),INT(B173),INT(LEFT(B173,FIND(".",B173)-1))))</f>
        <v>3</v>
      </c>
      <c r="S173" s="157" t="str">
        <f aca="false">IF(S174=1,1,IF(B173&lt;&gt;0,1,IF(C173&lt;&gt;0,1,IF(D173&lt;&gt;0,1,IF(E173&lt;&gt;0,1,"")))))</f>
        <v/>
      </c>
      <c r="T173" s="157" t="str">
        <f aca="false">IF(R173=0," ",IF(R173&lt;&gt;R172,R173," "))</f>
        <v> </v>
      </c>
      <c r="U173" s="180"/>
      <c r="V173" s="75" t="e">
        <f aca="false">IF(R173&lt;&gt;T173,(IF(J173="",H173*(INFORMAÇÕES!$Q$79/INFORMAÇÕES!$Q$82),IF(J173="R",H173,0))),0)</f>
        <v>#DIV/0!</v>
      </c>
      <c r="W173" s="75" t="e">
        <f aca="false">IF(R173&lt;&gt;T173,(IF(J173="",H173*(INFORMAÇÕES!$Q$80/INFORMAÇÕES!$Q$82),IF(J173="C",H173,0))),0)</f>
        <v>#DIV/0!</v>
      </c>
      <c r="X173" s="75" t="n">
        <f aca="false">IF(R173&lt;&gt;T173,(IF(J173="",H173*INFORMAÇÕES!$U$115,IF(J173="CF",H173,0))),0)</f>
        <v>0</v>
      </c>
      <c r="Y173" s="75" t="n">
        <f aca="false">IF(R173&lt;&gt;T173,(IF(J173="",H173*INFORMAÇÕES!$U$116,IF(J173="O",H173,0))),0)</f>
        <v>0</v>
      </c>
      <c r="Z173" s="75" t="n">
        <f aca="false">IF(E173&lt;&gt;0,H173,0)</f>
        <v>0</v>
      </c>
    </row>
    <row r="174" s="174" customFormat="true" ht="14.25" hidden="false" customHeight="true" outlineLevel="0" collapsed="false">
      <c r="A174" s="159" t="n">
        <v>163</v>
      </c>
      <c r="B174" s="160" t="n">
        <f aca="false">'ORÇ.GLOBAL REF.'!B174</f>
        <v>0</v>
      </c>
      <c r="C174" s="536" t="n">
        <f aca="false">'ORÇ.GLOBAL REF.'!C174</f>
        <v>0</v>
      </c>
      <c r="D174" s="162" t="n">
        <f aca="false">'ORÇ.GLOBAL REF.'!D174</f>
        <v>0</v>
      </c>
      <c r="E174" s="162" t="n">
        <f aca="false">'ORÇ.GLOBAL REF.'!E174</f>
        <v>0</v>
      </c>
      <c r="F174" s="537"/>
      <c r="G174" s="163" t="n">
        <f aca="false">ROUND(F174,2)</f>
        <v>0</v>
      </c>
      <c r="H174" s="163" t="n">
        <f aca="false">IF('ORÇ.GLOBAL P CAIXA'!K174="EXEC.",0,IF(E174&lt;&gt;0,ROUND(E174*G174,2),IF(Z174=0,(SUMIF('ORÇ.GLOBAL REF.'!$S$12:$S$1011,B174,$Z$12:$Z$1011)),Z174)))</f>
        <v>0</v>
      </c>
      <c r="I174" s="538" t="str">
        <f aca="false">'ORÇ.GLOBAL REF.'!H174</f>
        <v/>
      </c>
      <c r="J174" s="163" t="str">
        <f aca="false">'ORÇ.GLOBAL REF.'!I174</f>
        <v/>
      </c>
      <c r="K174" s="539" t="str">
        <f aca="false">'ORÇ.GLOBAL REF.'!J174</f>
        <v/>
      </c>
      <c r="L174" s="168" t="str">
        <f aca="false">IF(B174&gt;0,"ok","ocultar")</f>
        <v>ocultar</v>
      </c>
      <c r="M174" s="102"/>
      <c r="N174" s="102"/>
      <c r="O174" s="102"/>
      <c r="R174" s="157" t="n">
        <f aca="false">IF(B174=0,R173,IF(ISNONTEXT(B174)=TRUE(),INT(B174),INT(LEFT(B174,FIND(".",B174)-1))))</f>
        <v>3</v>
      </c>
      <c r="S174" s="157" t="str">
        <f aca="false">IF(S175=1,1,IF(B174&lt;&gt;0,1,IF(C174&lt;&gt;0,1,IF(D174&lt;&gt;0,1,IF(E174&lt;&gt;0,1,"")))))</f>
        <v/>
      </c>
      <c r="T174" s="157" t="str">
        <f aca="false">IF(R174=0," ",IF(R174&lt;&gt;R173,R174," "))</f>
        <v> </v>
      </c>
      <c r="U174" s="180"/>
      <c r="V174" s="75" t="e">
        <f aca="false">IF(R174&lt;&gt;T174,(IF(J174="",H174*(INFORMAÇÕES!$Q$79/INFORMAÇÕES!$Q$82),IF(J174="R",H174,0))),0)</f>
        <v>#DIV/0!</v>
      </c>
      <c r="W174" s="75" t="e">
        <f aca="false">IF(R174&lt;&gt;T174,(IF(J174="",H174*(INFORMAÇÕES!$Q$80/INFORMAÇÕES!$Q$82),IF(J174="C",H174,0))),0)</f>
        <v>#DIV/0!</v>
      </c>
      <c r="X174" s="75" t="n">
        <f aca="false">IF(R174&lt;&gt;T174,(IF(J174="",H174*INFORMAÇÕES!$U$115,IF(J174="CF",H174,0))),0)</f>
        <v>0</v>
      </c>
      <c r="Y174" s="75" t="n">
        <f aca="false">IF(R174&lt;&gt;T174,(IF(J174="",H174*INFORMAÇÕES!$U$116,IF(J174="O",H174,0))),0)</f>
        <v>0</v>
      </c>
      <c r="Z174" s="75" t="n">
        <f aca="false">IF(E174&lt;&gt;0,H174,0)</f>
        <v>0</v>
      </c>
    </row>
    <row r="175" s="174" customFormat="true" ht="14.25" hidden="false" customHeight="true" outlineLevel="0" collapsed="false">
      <c r="A175" s="159" t="n">
        <v>164</v>
      </c>
      <c r="B175" s="160" t="n">
        <f aca="false">'ORÇ.GLOBAL REF.'!B175</f>
        <v>0</v>
      </c>
      <c r="C175" s="536" t="n">
        <f aca="false">'ORÇ.GLOBAL REF.'!C175</f>
        <v>0</v>
      </c>
      <c r="D175" s="162" t="n">
        <f aca="false">'ORÇ.GLOBAL REF.'!D175</f>
        <v>0</v>
      </c>
      <c r="E175" s="162" t="n">
        <f aca="false">'ORÇ.GLOBAL REF.'!E175</f>
        <v>0</v>
      </c>
      <c r="F175" s="537"/>
      <c r="G175" s="163" t="n">
        <f aca="false">ROUND(F175,2)</f>
        <v>0</v>
      </c>
      <c r="H175" s="163" t="n">
        <f aca="false">IF('ORÇ.GLOBAL P CAIXA'!K175="EXEC.",0,IF(E175&lt;&gt;0,ROUND(E175*G175,2),IF(Z175=0,(SUMIF('ORÇ.GLOBAL REF.'!$S$12:$S$1011,B175,$Z$12:$Z$1011)),Z175)))</f>
        <v>0</v>
      </c>
      <c r="I175" s="538" t="str">
        <f aca="false">'ORÇ.GLOBAL REF.'!H175</f>
        <v/>
      </c>
      <c r="J175" s="163" t="str">
        <f aca="false">'ORÇ.GLOBAL REF.'!I175</f>
        <v/>
      </c>
      <c r="K175" s="539" t="str">
        <f aca="false">'ORÇ.GLOBAL REF.'!J175</f>
        <v/>
      </c>
      <c r="L175" s="168" t="str">
        <f aca="false">IF(B175&gt;0,"ok","ocultar")</f>
        <v>ocultar</v>
      </c>
      <c r="M175" s="102"/>
      <c r="N175" s="102"/>
      <c r="O175" s="102"/>
      <c r="R175" s="157" t="n">
        <f aca="false">IF(B175=0,R174,IF(ISNONTEXT(B175)=TRUE(),INT(B175),INT(LEFT(B175,FIND(".",B175)-1))))</f>
        <v>3</v>
      </c>
      <c r="S175" s="157" t="str">
        <f aca="false">IF(S176=1,1,IF(B175&lt;&gt;0,1,IF(C175&lt;&gt;0,1,IF(D175&lt;&gt;0,1,IF(E175&lt;&gt;0,1,"")))))</f>
        <v/>
      </c>
      <c r="T175" s="157" t="str">
        <f aca="false">IF(R175=0," ",IF(R175&lt;&gt;R174,R175," "))</f>
        <v> </v>
      </c>
      <c r="U175" s="180"/>
      <c r="V175" s="75" t="e">
        <f aca="false">IF(R175&lt;&gt;T175,(IF(J175="",H175*(INFORMAÇÕES!$Q$79/INFORMAÇÕES!$Q$82),IF(J175="R",H175,0))),0)</f>
        <v>#DIV/0!</v>
      </c>
      <c r="W175" s="75" t="e">
        <f aca="false">IF(R175&lt;&gt;T175,(IF(J175="",H175*(INFORMAÇÕES!$Q$80/INFORMAÇÕES!$Q$82),IF(J175="C",H175,0))),0)</f>
        <v>#DIV/0!</v>
      </c>
      <c r="X175" s="75" t="n">
        <f aca="false">IF(R175&lt;&gt;T175,(IF(J175="",H175*INFORMAÇÕES!$U$115,IF(J175="CF",H175,0))),0)</f>
        <v>0</v>
      </c>
      <c r="Y175" s="75" t="n">
        <f aca="false">IF(R175&lt;&gt;T175,(IF(J175="",H175*INFORMAÇÕES!$U$116,IF(J175="O",H175,0))),0)</f>
        <v>0</v>
      </c>
      <c r="Z175" s="75" t="n">
        <f aca="false">IF(E175&lt;&gt;0,H175,0)</f>
        <v>0</v>
      </c>
    </row>
    <row r="176" s="174" customFormat="true" ht="14.25" hidden="false" customHeight="true" outlineLevel="0" collapsed="false">
      <c r="A176" s="159" t="n">
        <v>165</v>
      </c>
      <c r="B176" s="160" t="n">
        <f aca="false">'ORÇ.GLOBAL REF.'!B176</f>
        <v>0</v>
      </c>
      <c r="C176" s="536" t="n">
        <f aca="false">'ORÇ.GLOBAL REF.'!C176</f>
        <v>0</v>
      </c>
      <c r="D176" s="162" t="n">
        <f aca="false">'ORÇ.GLOBAL REF.'!D176</f>
        <v>0</v>
      </c>
      <c r="E176" s="162" t="n">
        <f aca="false">'ORÇ.GLOBAL REF.'!E176</f>
        <v>0</v>
      </c>
      <c r="F176" s="537"/>
      <c r="G176" s="163" t="n">
        <f aca="false">ROUND(F176,2)</f>
        <v>0</v>
      </c>
      <c r="H176" s="163" t="n">
        <f aca="false">IF('ORÇ.GLOBAL P CAIXA'!K176="EXEC.",0,IF(E176&lt;&gt;0,ROUND(E176*G176,2),IF(Z176=0,(SUMIF('ORÇ.GLOBAL REF.'!$S$12:$S$1011,B176,$Z$12:$Z$1011)),Z176)))</f>
        <v>0</v>
      </c>
      <c r="I176" s="538" t="str">
        <f aca="false">'ORÇ.GLOBAL REF.'!H176</f>
        <v/>
      </c>
      <c r="J176" s="163" t="str">
        <f aca="false">'ORÇ.GLOBAL REF.'!I176</f>
        <v/>
      </c>
      <c r="K176" s="539" t="str">
        <f aca="false">'ORÇ.GLOBAL REF.'!J176</f>
        <v/>
      </c>
      <c r="L176" s="168" t="str">
        <f aca="false">IF(B176&gt;0,"ok","ocultar")</f>
        <v>ocultar</v>
      </c>
      <c r="M176" s="102"/>
      <c r="N176" s="102"/>
      <c r="O176" s="102"/>
      <c r="R176" s="157" t="n">
        <f aca="false">IF(B176=0,R175,IF(ISNONTEXT(B176)=TRUE(),INT(B176),INT(LEFT(B176,FIND(".",B176)-1))))</f>
        <v>3</v>
      </c>
      <c r="S176" s="157" t="str">
        <f aca="false">IF(S177=1,1,IF(B176&lt;&gt;0,1,IF(C176&lt;&gt;0,1,IF(D176&lt;&gt;0,1,IF(E176&lt;&gt;0,1,"")))))</f>
        <v/>
      </c>
      <c r="T176" s="157" t="str">
        <f aca="false">IF(R176=0," ",IF(R176&lt;&gt;R175,R176," "))</f>
        <v> </v>
      </c>
      <c r="U176" s="180"/>
      <c r="V176" s="75" t="e">
        <f aca="false">IF(R176&lt;&gt;T176,(IF(J176="",H176*(INFORMAÇÕES!$Q$79/INFORMAÇÕES!$Q$82),IF(J176="R",H176,0))),0)</f>
        <v>#DIV/0!</v>
      </c>
      <c r="W176" s="75" t="e">
        <f aca="false">IF(R176&lt;&gt;T176,(IF(J176="",H176*(INFORMAÇÕES!$Q$80/INFORMAÇÕES!$Q$82),IF(J176="C",H176,0))),0)</f>
        <v>#DIV/0!</v>
      </c>
      <c r="X176" s="75" t="n">
        <f aca="false">IF(R176&lt;&gt;T176,(IF(J176="",H176*INFORMAÇÕES!$U$115,IF(J176="CF",H176,0))),0)</f>
        <v>0</v>
      </c>
      <c r="Y176" s="75" t="n">
        <f aca="false">IF(R176&lt;&gt;T176,(IF(J176="",H176*INFORMAÇÕES!$U$116,IF(J176="O",H176,0))),0)</f>
        <v>0</v>
      </c>
      <c r="Z176" s="75" t="n">
        <f aca="false">IF(E176&lt;&gt;0,H176,0)</f>
        <v>0</v>
      </c>
    </row>
    <row r="177" s="174" customFormat="true" ht="14.25" hidden="false" customHeight="true" outlineLevel="0" collapsed="false">
      <c r="A177" s="159" t="n">
        <v>166</v>
      </c>
      <c r="B177" s="160" t="n">
        <f aca="false">'ORÇ.GLOBAL REF.'!B177</f>
        <v>0</v>
      </c>
      <c r="C177" s="536" t="n">
        <f aca="false">'ORÇ.GLOBAL REF.'!C177</f>
        <v>0</v>
      </c>
      <c r="D177" s="162" t="n">
        <f aca="false">'ORÇ.GLOBAL REF.'!D177</f>
        <v>0</v>
      </c>
      <c r="E177" s="162" t="n">
        <f aca="false">'ORÇ.GLOBAL REF.'!E177</f>
        <v>0</v>
      </c>
      <c r="F177" s="537"/>
      <c r="G177" s="163" t="n">
        <f aca="false">ROUND(F177,2)</f>
        <v>0</v>
      </c>
      <c r="H177" s="163" t="n">
        <f aca="false">IF('ORÇ.GLOBAL P CAIXA'!K177="EXEC.",0,IF(E177&lt;&gt;0,ROUND(E177*G177,2),IF(Z177=0,(SUMIF('ORÇ.GLOBAL REF.'!$S$12:$S$1011,B177,$Z$12:$Z$1011)),Z177)))</f>
        <v>0</v>
      </c>
      <c r="I177" s="538" t="str">
        <f aca="false">'ORÇ.GLOBAL REF.'!H177</f>
        <v/>
      </c>
      <c r="J177" s="163" t="str">
        <f aca="false">'ORÇ.GLOBAL REF.'!I177</f>
        <v/>
      </c>
      <c r="K177" s="539" t="str">
        <f aca="false">'ORÇ.GLOBAL REF.'!J177</f>
        <v/>
      </c>
      <c r="L177" s="168" t="str">
        <f aca="false">IF(B177&gt;0,"ok","ocultar")</f>
        <v>ocultar</v>
      </c>
      <c r="M177" s="102"/>
      <c r="N177" s="102"/>
      <c r="O177" s="102"/>
      <c r="R177" s="157" t="n">
        <f aca="false">IF(B177=0,R176,IF(ISNONTEXT(B177)=TRUE(),INT(B177),INT(LEFT(B177,FIND(".",B177)-1))))</f>
        <v>3</v>
      </c>
      <c r="S177" s="157" t="str">
        <f aca="false">IF(S178=1,1,IF(B177&lt;&gt;0,1,IF(C177&lt;&gt;0,1,IF(D177&lt;&gt;0,1,IF(E177&lt;&gt;0,1,"")))))</f>
        <v/>
      </c>
      <c r="T177" s="157" t="str">
        <f aca="false">IF(R177=0," ",IF(R177&lt;&gt;R176,R177," "))</f>
        <v> </v>
      </c>
      <c r="U177" s="180"/>
      <c r="V177" s="75" t="e">
        <f aca="false">IF(R177&lt;&gt;T177,(IF(J177="",H177*(INFORMAÇÕES!$Q$79/INFORMAÇÕES!$Q$82),IF(J177="R",H177,0))),0)</f>
        <v>#DIV/0!</v>
      </c>
      <c r="W177" s="75" t="e">
        <f aca="false">IF(R177&lt;&gt;T177,(IF(J177="",H177*(INFORMAÇÕES!$Q$80/INFORMAÇÕES!$Q$82),IF(J177="C",H177,0))),0)</f>
        <v>#DIV/0!</v>
      </c>
      <c r="X177" s="75" t="n">
        <f aca="false">IF(R177&lt;&gt;T177,(IF(J177="",H177*INFORMAÇÕES!$U$115,IF(J177="CF",H177,0))),0)</f>
        <v>0</v>
      </c>
      <c r="Y177" s="75" t="n">
        <f aca="false">IF(R177&lt;&gt;T177,(IF(J177="",H177*INFORMAÇÕES!$U$116,IF(J177="O",H177,0))),0)</f>
        <v>0</v>
      </c>
      <c r="Z177" s="75" t="n">
        <f aca="false">IF(E177&lt;&gt;0,H177,0)</f>
        <v>0</v>
      </c>
    </row>
    <row r="178" s="174" customFormat="true" ht="14.25" hidden="false" customHeight="true" outlineLevel="0" collapsed="false">
      <c r="A178" s="159" t="n">
        <v>167</v>
      </c>
      <c r="B178" s="160" t="n">
        <f aca="false">'ORÇ.GLOBAL REF.'!B178</f>
        <v>0</v>
      </c>
      <c r="C178" s="536" t="n">
        <f aca="false">'ORÇ.GLOBAL REF.'!C178</f>
        <v>0</v>
      </c>
      <c r="D178" s="162" t="n">
        <f aca="false">'ORÇ.GLOBAL REF.'!D178</f>
        <v>0</v>
      </c>
      <c r="E178" s="162" t="n">
        <f aca="false">'ORÇ.GLOBAL REF.'!E178</f>
        <v>0</v>
      </c>
      <c r="F178" s="537"/>
      <c r="G178" s="163" t="n">
        <f aca="false">ROUND(F178,2)</f>
        <v>0</v>
      </c>
      <c r="H178" s="163" t="n">
        <f aca="false">IF('ORÇ.GLOBAL P CAIXA'!K178="EXEC.",0,IF(E178&lt;&gt;0,ROUND(E178*G178,2),IF(Z178=0,(SUMIF('ORÇ.GLOBAL REF.'!$S$12:$S$1011,B178,$Z$12:$Z$1011)),Z178)))</f>
        <v>0</v>
      </c>
      <c r="I178" s="538" t="str">
        <f aca="false">'ORÇ.GLOBAL REF.'!H178</f>
        <v/>
      </c>
      <c r="J178" s="163" t="str">
        <f aca="false">'ORÇ.GLOBAL REF.'!I178</f>
        <v/>
      </c>
      <c r="K178" s="539" t="str">
        <f aca="false">'ORÇ.GLOBAL REF.'!J178</f>
        <v/>
      </c>
      <c r="L178" s="168" t="str">
        <f aca="false">IF(B178&gt;0,"ok","ocultar")</f>
        <v>ocultar</v>
      </c>
      <c r="M178" s="102"/>
      <c r="N178" s="102"/>
      <c r="O178" s="102"/>
      <c r="R178" s="157" t="n">
        <f aca="false">IF(B178=0,R177,IF(ISNONTEXT(B178)=TRUE(),INT(B178),INT(LEFT(B178,FIND(".",B178)-1))))</f>
        <v>3</v>
      </c>
      <c r="S178" s="157" t="str">
        <f aca="false">IF(S179=1,1,IF(B178&lt;&gt;0,1,IF(C178&lt;&gt;0,1,IF(D178&lt;&gt;0,1,IF(E178&lt;&gt;0,1,"")))))</f>
        <v/>
      </c>
      <c r="T178" s="157" t="str">
        <f aca="false">IF(R178=0," ",IF(R178&lt;&gt;R177,R178," "))</f>
        <v> </v>
      </c>
      <c r="U178" s="180"/>
      <c r="V178" s="75" t="e">
        <f aca="false">IF(R178&lt;&gt;T178,(IF(J178="",H178*(INFORMAÇÕES!$Q$79/INFORMAÇÕES!$Q$82),IF(J178="R",H178,0))),0)</f>
        <v>#DIV/0!</v>
      </c>
      <c r="W178" s="75" t="e">
        <f aca="false">IF(R178&lt;&gt;T178,(IF(J178="",H178*(INFORMAÇÕES!$Q$80/INFORMAÇÕES!$Q$82),IF(J178="C",H178,0))),0)</f>
        <v>#DIV/0!</v>
      </c>
      <c r="X178" s="75" t="n">
        <f aca="false">IF(R178&lt;&gt;T178,(IF(J178="",H178*INFORMAÇÕES!$U$115,IF(J178="CF",H178,0))),0)</f>
        <v>0</v>
      </c>
      <c r="Y178" s="75" t="n">
        <f aca="false">IF(R178&lt;&gt;T178,(IF(J178="",H178*INFORMAÇÕES!$U$116,IF(J178="O",H178,0))),0)</f>
        <v>0</v>
      </c>
      <c r="Z178" s="75" t="n">
        <f aca="false">IF(E178&lt;&gt;0,H178,0)</f>
        <v>0</v>
      </c>
    </row>
    <row r="179" s="174" customFormat="true" ht="14.25" hidden="false" customHeight="true" outlineLevel="0" collapsed="false">
      <c r="A179" s="159" t="n">
        <v>168</v>
      </c>
      <c r="B179" s="160" t="n">
        <f aca="false">'ORÇ.GLOBAL REF.'!B179</f>
        <v>0</v>
      </c>
      <c r="C179" s="536" t="n">
        <f aca="false">'ORÇ.GLOBAL REF.'!C179</f>
        <v>0</v>
      </c>
      <c r="D179" s="162" t="n">
        <f aca="false">'ORÇ.GLOBAL REF.'!D179</f>
        <v>0</v>
      </c>
      <c r="E179" s="162" t="n">
        <f aca="false">'ORÇ.GLOBAL REF.'!E179</f>
        <v>0</v>
      </c>
      <c r="F179" s="537"/>
      <c r="G179" s="163" t="n">
        <f aca="false">ROUND(F179,2)</f>
        <v>0</v>
      </c>
      <c r="H179" s="163" t="n">
        <f aca="false">IF('ORÇ.GLOBAL P CAIXA'!K179="EXEC.",0,IF(E179&lt;&gt;0,ROUND(E179*G179,2),IF(Z179=0,(SUMIF('ORÇ.GLOBAL REF.'!$S$12:$S$1011,B179,$Z$12:$Z$1011)),Z179)))</f>
        <v>0</v>
      </c>
      <c r="I179" s="538" t="str">
        <f aca="false">'ORÇ.GLOBAL REF.'!H179</f>
        <v/>
      </c>
      <c r="J179" s="163" t="str">
        <f aca="false">'ORÇ.GLOBAL REF.'!I179</f>
        <v/>
      </c>
      <c r="K179" s="539" t="str">
        <f aca="false">'ORÇ.GLOBAL REF.'!J179</f>
        <v/>
      </c>
      <c r="L179" s="168" t="str">
        <f aca="false">IF(B179&gt;0,"ok","ocultar")</f>
        <v>ocultar</v>
      </c>
      <c r="M179" s="102"/>
      <c r="N179" s="102"/>
      <c r="O179" s="102"/>
      <c r="R179" s="157" t="n">
        <f aca="false">IF(B179=0,R178,IF(ISNONTEXT(B179)=TRUE(),INT(B179),INT(LEFT(B179,FIND(".",B179)-1))))</f>
        <v>3</v>
      </c>
      <c r="S179" s="157" t="str">
        <f aca="false">IF(S180=1,1,IF(B179&lt;&gt;0,1,IF(C179&lt;&gt;0,1,IF(D179&lt;&gt;0,1,IF(E179&lt;&gt;0,1,"")))))</f>
        <v/>
      </c>
      <c r="T179" s="157" t="str">
        <f aca="false">IF(R179=0," ",IF(R179&lt;&gt;R178,R179," "))</f>
        <v> </v>
      </c>
      <c r="U179" s="180"/>
      <c r="V179" s="75" t="e">
        <f aca="false">IF(R179&lt;&gt;T179,(IF(J179="",H179*(INFORMAÇÕES!$Q$79/INFORMAÇÕES!$Q$82),IF(J179="R",H179,0))),0)</f>
        <v>#DIV/0!</v>
      </c>
      <c r="W179" s="75" t="e">
        <f aca="false">IF(R179&lt;&gt;T179,(IF(J179="",H179*(INFORMAÇÕES!$Q$80/INFORMAÇÕES!$Q$82),IF(J179="C",H179,0))),0)</f>
        <v>#DIV/0!</v>
      </c>
      <c r="X179" s="75" t="n">
        <f aca="false">IF(R179&lt;&gt;T179,(IF(J179="",H179*INFORMAÇÕES!$U$115,IF(J179="CF",H179,0))),0)</f>
        <v>0</v>
      </c>
      <c r="Y179" s="75" t="n">
        <f aca="false">IF(R179&lt;&gt;T179,(IF(J179="",H179*INFORMAÇÕES!$U$116,IF(J179="O",H179,0))),0)</f>
        <v>0</v>
      </c>
      <c r="Z179" s="75" t="n">
        <f aca="false">IF(E179&lt;&gt;0,H179,0)</f>
        <v>0</v>
      </c>
    </row>
    <row r="180" s="174" customFormat="true" ht="14.25" hidden="false" customHeight="true" outlineLevel="0" collapsed="false">
      <c r="A180" s="159" t="n">
        <v>169</v>
      </c>
      <c r="B180" s="160" t="n">
        <f aca="false">'ORÇ.GLOBAL REF.'!B180</f>
        <v>0</v>
      </c>
      <c r="C180" s="536" t="n">
        <f aca="false">'ORÇ.GLOBAL REF.'!C180</f>
        <v>0</v>
      </c>
      <c r="D180" s="162" t="n">
        <f aca="false">'ORÇ.GLOBAL REF.'!D180</f>
        <v>0</v>
      </c>
      <c r="E180" s="162" t="n">
        <f aca="false">'ORÇ.GLOBAL REF.'!E180</f>
        <v>0</v>
      </c>
      <c r="F180" s="537"/>
      <c r="G180" s="163" t="n">
        <f aca="false">ROUND(F180,2)</f>
        <v>0</v>
      </c>
      <c r="H180" s="163" t="n">
        <f aca="false">IF('ORÇ.GLOBAL P CAIXA'!K180="EXEC.",0,IF(E180&lt;&gt;0,ROUND(E180*G180,2),IF(Z180=0,(SUMIF('ORÇ.GLOBAL REF.'!$S$12:$S$1011,B180,$Z$12:$Z$1011)),Z180)))</f>
        <v>0</v>
      </c>
      <c r="I180" s="538" t="str">
        <f aca="false">'ORÇ.GLOBAL REF.'!H180</f>
        <v/>
      </c>
      <c r="J180" s="163" t="str">
        <f aca="false">'ORÇ.GLOBAL REF.'!I180</f>
        <v/>
      </c>
      <c r="K180" s="539" t="str">
        <f aca="false">'ORÇ.GLOBAL REF.'!J180</f>
        <v/>
      </c>
      <c r="L180" s="168" t="str">
        <f aca="false">IF(B180&gt;0,"ok","ocultar")</f>
        <v>ocultar</v>
      </c>
      <c r="M180" s="102"/>
      <c r="N180" s="102"/>
      <c r="O180" s="102"/>
      <c r="R180" s="157" t="n">
        <f aca="false">IF(B180=0,R179,IF(ISNONTEXT(B180)=TRUE(),INT(B180),INT(LEFT(B180,FIND(".",B180)-1))))</f>
        <v>3</v>
      </c>
      <c r="S180" s="157" t="str">
        <f aca="false">IF(S181=1,1,IF(B180&lt;&gt;0,1,IF(C180&lt;&gt;0,1,IF(D180&lt;&gt;0,1,IF(E180&lt;&gt;0,1,"")))))</f>
        <v/>
      </c>
      <c r="T180" s="157" t="str">
        <f aca="false">IF(R180=0," ",IF(R180&lt;&gt;R179,R180," "))</f>
        <v> </v>
      </c>
      <c r="U180" s="180"/>
      <c r="V180" s="75" t="e">
        <f aca="false">IF(R180&lt;&gt;T180,(IF(J180="",H180*(INFORMAÇÕES!$Q$79/INFORMAÇÕES!$Q$82),IF(J180="R",H180,0))),0)</f>
        <v>#DIV/0!</v>
      </c>
      <c r="W180" s="75" t="e">
        <f aca="false">IF(R180&lt;&gt;T180,(IF(J180="",H180*(INFORMAÇÕES!$Q$80/INFORMAÇÕES!$Q$82),IF(J180="C",H180,0))),0)</f>
        <v>#DIV/0!</v>
      </c>
      <c r="X180" s="75" t="n">
        <f aca="false">IF(R180&lt;&gt;T180,(IF(J180="",H180*INFORMAÇÕES!$U$115,IF(J180="CF",H180,0))),0)</f>
        <v>0</v>
      </c>
      <c r="Y180" s="75" t="n">
        <f aca="false">IF(R180&lt;&gt;T180,(IF(J180="",H180*INFORMAÇÕES!$U$116,IF(J180="O",H180,0))),0)</f>
        <v>0</v>
      </c>
      <c r="Z180" s="75" t="n">
        <f aca="false">IF(E180&lt;&gt;0,H180,0)</f>
        <v>0</v>
      </c>
    </row>
    <row r="181" s="174" customFormat="true" ht="14.25" hidden="false" customHeight="true" outlineLevel="0" collapsed="false">
      <c r="A181" s="159" t="n">
        <v>170</v>
      </c>
      <c r="B181" s="160" t="n">
        <f aca="false">'ORÇ.GLOBAL REF.'!B181</f>
        <v>0</v>
      </c>
      <c r="C181" s="536" t="n">
        <f aca="false">'ORÇ.GLOBAL REF.'!C181</f>
        <v>0</v>
      </c>
      <c r="D181" s="162" t="n">
        <f aca="false">'ORÇ.GLOBAL REF.'!D181</f>
        <v>0</v>
      </c>
      <c r="E181" s="162" t="n">
        <f aca="false">'ORÇ.GLOBAL REF.'!E181</f>
        <v>0</v>
      </c>
      <c r="F181" s="537"/>
      <c r="G181" s="163" t="n">
        <f aca="false">ROUND(F181,2)</f>
        <v>0</v>
      </c>
      <c r="H181" s="163" t="n">
        <f aca="false">IF('ORÇ.GLOBAL P CAIXA'!K181="EXEC.",0,IF(E181&lt;&gt;0,ROUND(E181*G181,2),IF(Z181=0,(SUMIF('ORÇ.GLOBAL REF.'!$S$12:$S$1011,B181,$Z$12:$Z$1011)),Z181)))</f>
        <v>0</v>
      </c>
      <c r="I181" s="538" t="str">
        <f aca="false">'ORÇ.GLOBAL REF.'!H181</f>
        <v/>
      </c>
      <c r="J181" s="163" t="str">
        <f aca="false">'ORÇ.GLOBAL REF.'!I181</f>
        <v/>
      </c>
      <c r="K181" s="539" t="str">
        <f aca="false">'ORÇ.GLOBAL REF.'!J181</f>
        <v/>
      </c>
      <c r="L181" s="168" t="str">
        <f aca="false">IF(B181&gt;0,"ok","ocultar")</f>
        <v>ocultar</v>
      </c>
      <c r="M181" s="102"/>
      <c r="N181" s="102"/>
      <c r="O181" s="102"/>
      <c r="R181" s="157" t="n">
        <f aca="false">IF(B181=0,R180,IF(ISNONTEXT(B181)=TRUE(),INT(B181),INT(LEFT(B181,FIND(".",B181)-1))))</f>
        <v>3</v>
      </c>
      <c r="S181" s="157" t="str">
        <f aca="false">IF(S182=1,1,IF(B181&lt;&gt;0,1,IF(C181&lt;&gt;0,1,IF(D181&lt;&gt;0,1,IF(E181&lt;&gt;0,1,"")))))</f>
        <v/>
      </c>
      <c r="T181" s="157" t="str">
        <f aca="false">IF(R181=0," ",IF(R181&lt;&gt;R180,R181," "))</f>
        <v> </v>
      </c>
      <c r="U181" s="180"/>
      <c r="V181" s="75" t="e">
        <f aca="false">IF(R181&lt;&gt;T181,(IF(J181="",H181*(INFORMAÇÕES!$Q$79/INFORMAÇÕES!$Q$82),IF(J181="R",H181,0))),0)</f>
        <v>#DIV/0!</v>
      </c>
      <c r="W181" s="75" t="e">
        <f aca="false">IF(R181&lt;&gt;T181,(IF(J181="",H181*(INFORMAÇÕES!$Q$80/INFORMAÇÕES!$Q$82),IF(J181="C",H181,0))),0)</f>
        <v>#DIV/0!</v>
      </c>
      <c r="X181" s="75" t="n">
        <f aca="false">IF(R181&lt;&gt;T181,(IF(J181="",H181*INFORMAÇÕES!$U$115,IF(J181="CF",H181,0))),0)</f>
        <v>0</v>
      </c>
      <c r="Y181" s="75" t="n">
        <f aca="false">IF(R181&lt;&gt;T181,(IF(J181="",H181*INFORMAÇÕES!$U$116,IF(J181="O",H181,0))),0)</f>
        <v>0</v>
      </c>
      <c r="Z181" s="75" t="n">
        <f aca="false">IF(E181&lt;&gt;0,H181,0)</f>
        <v>0</v>
      </c>
    </row>
    <row r="182" s="174" customFormat="true" ht="14.25" hidden="false" customHeight="true" outlineLevel="0" collapsed="false">
      <c r="A182" s="159" t="n">
        <v>171</v>
      </c>
      <c r="B182" s="160" t="n">
        <f aca="false">'ORÇ.GLOBAL REF.'!B182</f>
        <v>0</v>
      </c>
      <c r="C182" s="536" t="n">
        <f aca="false">'ORÇ.GLOBAL REF.'!C182</f>
        <v>0</v>
      </c>
      <c r="D182" s="162" t="n">
        <f aca="false">'ORÇ.GLOBAL REF.'!D182</f>
        <v>0</v>
      </c>
      <c r="E182" s="162" t="n">
        <f aca="false">'ORÇ.GLOBAL REF.'!E182</f>
        <v>0</v>
      </c>
      <c r="F182" s="537"/>
      <c r="G182" s="163" t="n">
        <f aca="false">ROUND(F182,2)</f>
        <v>0</v>
      </c>
      <c r="H182" s="163" t="n">
        <f aca="false">IF('ORÇ.GLOBAL P CAIXA'!K182="EXEC.",0,IF(E182&lt;&gt;0,ROUND(E182*G182,2),IF(Z182=0,(SUMIF('ORÇ.GLOBAL REF.'!$S$12:$S$1011,B182,$Z$12:$Z$1011)),Z182)))</f>
        <v>0</v>
      </c>
      <c r="I182" s="538" t="str">
        <f aca="false">'ORÇ.GLOBAL REF.'!H182</f>
        <v/>
      </c>
      <c r="J182" s="163" t="str">
        <f aca="false">'ORÇ.GLOBAL REF.'!I182</f>
        <v/>
      </c>
      <c r="K182" s="539" t="str">
        <f aca="false">'ORÇ.GLOBAL REF.'!J182</f>
        <v/>
      </c>
      <c r="L182" s="168" t="str">
        <f aca="false">IF(B182&gt;0,"ok","ocultar")</f>
        <v>ocultar</v>
      </c>
      <c r="M182" s="102"/>
      <c r="N182" s="102"/>
      <c r="O182" s="102"/>
      <c r="R182" s="157" t="n">
        <f aca="false">IF(B182=0,R181,IF(ISNONTEXT(B182)=TRUE(),INT(B182),INT(LEFT(B182,FIND(".",B182)-1))))</f>
        <v>3</v>
      </c>
      <c r="S182" s="157" t="str">
        <f aca="false">IF(S183=1,1,IF(B182&lt;&gt;0,1,IF(C182&lt;&gt;0,1,IF(D182&lt;&gt;0,1,IF(E182&lt;&gt;0,1,"")))))</f>
        <v/>
      </c>
      <c r="T182" s="157" t="str">
        <f aca="false">IF(R182=0," ",IF(R182&lt;&gt;R181,R182," "))</f>
        <v> </v>
      </c>
      <c r="U182" s="180"/>
      <c r="V182" s="75" t="e">
        <f aca="false">IF(R182&lt;&gt;T182,(IF(J182="",H182*(INFORMAÇÕES!$Q$79/INFORMAÇÕES!$Q$82),IF(J182="R",H182,0))),0)</f>
        <v>#DIV/0!</v>
      </c>
      <c r="W182" s="75" t="e">
        <f aca="false">IF(R182&lt;&gt;T182,(IF(J182="",H182*(INFORMAÇÕES!$Q$80/INFORMAÇÕES!$Q$82),IF(J182="C",H182,0))),0)</f>
        <v>#DIV/0!</v>
      </c>
      <c r="X182" s="75" t="n">
        <f aca="false">IF(R182&lt;&gt;T182,(IF(J182="",H182*INFORMAÇÕES!$U$115,IF(J182="CF",H182,0))),0)</f>
        <v>0</v>
      </c>
      <c r="Y182" s="75" t="n">
        <f aca="false">IF(R182&lt;&gt;T182,(IF(J182="",H182*INFORMAÇÕES!$U$116,IF(J182="O",H182,0))),0)</f>
        <v>0</v>
      </c>
      <c r="Z182" s="75" t="n">
        <f aca="false">IF(E182&lt;&gt;0,H182,0)</f>
        <v>0</v>
      </c>
    </row>
    <row r="183" s="174" customFormat="true" ht="14.25" hidden="false" customHeight="true" outlineLevel="0" collapsed="false">
      <c r="A183" s="159" t="n">
        <v>172</v>
      </c>
      <c r="B183" s="160" t="n">
        <f aca="false">'ORÇ.GLOBAL REF.'!B183</f>
        <v>0</v>
      </c>
      <c r="C183" s="536" t="n">
        <f aca="false">'ORÇ.GLOBAL REF.'!C183</f>
        <v>0</v>
      </c>
      <c r="D183" s="162" t="n">
        <f aca="false">'ORÇ.GLOBAL REF.'!D183</f>
        <v>0</v>
      </c>
      <c r="E183" s="162" t="n">
        <f aca="false">'ORÇ.GLOBAL REF.'!E183</f>
        <v>0</v>
      </c>
      <c r="F183" s="537"/>
      <c r="G183" s="163" t="n">
        <f aca="false">ROUND(F183,2)</f>
        <v>0</v>
      </c>
      <c r="H183" s="163" t="n">
        <f aca="false">IF('ORÇ.GLOBAL P CAIXA'!K183="EXEC.",0,IF(E183&lt;&gt;0,ROUND(E183*G183,2),IF(Z183=0,(SUMIF('ORÇ.GLOBAL REF.'!$S$12:$S$1011,B183,$Z$12:$Z$1011)),Z183)))</f>
        <v>0</v>
      </c>
      <c r="I183" s="538" t="str">
        <f aca="false">'ORÇ.GLOBAL REF.'!H183</f>
        <v/>
      </c>
      <c r="J183" s="163" t="str">
        <f aca="false">'ORÇ.GLOBAL REF.'!I183</f>
        <v/>
      </c>
      <c r="K183" s="539" t="str">
        <f aca="false">'ORÇ.GLOBAL REF.'!J183</f>
        <v/>
      </c>
      <c r="L183" s="168" t="str">
        <f aca="false">IF(B183&gt;0,"ok","ocultar")</f>
        <v>ocultar</v>
      </c>
      <c r="M183" s="102"/>
      <c r="N183" s="102"/>
      <c r="O183" s="102"/>
      <c r="R183" s="157" t="n">
        <f aca="false">IF(B183=0,R182,IF(ISNONTEXT(B183)=TRUE(),INT(B183),INT(LEFT(B183,FIND(".",B183)-1))))</f>
        <v>3</v>
      </c>
      <c r="S183" s="157" t="str">
        <f aca="false">IF(S184=1,1,IF(B183&lt;&gt;0,1,IF(C183&lt;&gt;0,1,IF(D183&lt;&gt;0,1,IF(E183&lt;&gt;0,1,"")))))</f>
        <v/>
      </c>
      <c r="T183" s="157" t="str">
        <f aca="false">IF(R183=0," ",IF(R183&lt;&gt;R182,R183," "))</f>
        <v> </v>
      </c>
      <c r="U183" s="180"/>
      <c r="V183" s="75" t="e">
        <f aca="false">IF(R183&lt;&gt;T183,(IF(J183="",H183*(INFORMAÇÕES!$Q$79/INFORMAÇÕES!$Q$82),IF(J183="R",H183,0))),0)</f>
        <v>#DIV/0!</v>
      </c>
      <c r="W183" s="75" t="e">
        <f aca="false">IF(R183&lt;&gt;T183,(IF(J183="",H183*(INFORMAÇÕES!$Q$80/INFORMAÇÕES!$Q$82),IF(J183="C",H183,0))),0)</f>
        <v>#DIV/0!</v>
      </c>
      <c r="X183" s="75" t="n">
        <f aca="false">IF(R183&lt;&gt;T183,(IF(J183="",H183*INFORMAÇÕES!$U$115,IF(J183="CF",H183,0))),0)</f>
        <v>0</v>
      </c>
      <c r="Y183" s="75" t="n">
        <f aca="false">IF(R183&lt;&gt;T183,(IF(J183="",H183*INFORMAÇÕES!$U$116,IF(J183="O",H183,0))),0)</f>
        <v>0</v>
      </c>
      <c r="Z183" s="75" t="n">
        <f aca="false">IF(E183&lt;&gt;0,H183,0)</f>
        <v>0</v>
      </c>
    </row>
    <row r="184" s="174" customFormat="true" ht="14.25" hidden="false" customHeight="true" outlineLevel="0" collapsed="false">
      <c r="A184" s="159" t="n">
        <v>173</v>
      </c>
      <c r="B184" s="160" t="n">
        <f aca="false">'ORÇ.GLOBAL REF.'!B184</f>
        <v>0</v>
      </c>
      <c r="C184" s="536" t="n">
        <f aca="false">'ORÇ.GLOBAL REF.'!C184</f>
        <v>0</v>
      </c>
      <c r="D184" s="162" t="n">
        <f aca="false">'ORÇ.GLOBAL REF.'!D184</f>
        <v>0</v>
      </c>
      <c r="E184" s="162" t="n">
        <f aca="false">'ORÇ.GLOBAL REF.'!E184</f>
        <v>0</v>
      </c>
      <c r="F184" s="537"/>
      <c r="G184" s="163" t="n">
        <f aca="false">ROUND(F184,2)</f>
        <v>0</v>
      </c>
      <c r="H184" s="163" t="n">
        <f aca="false">IF('ORÇ.GLOBAL P CAIXA'!K184="EXEC.",0,IF(E184&lt;&gt;0,ROUND(E184*G184,2),IF(Z184=0,(SUMIF('ORÇ.GLOBAL REF.'!$S$12:$S$1011,B184,$Z$12:$Z$1011)),Z184)))</f>
        <v>0</v>
      </c>
      <c r="I184" s="538" t="str">
        <f aca="false">'ORÇ.GLOBAL REF.'!H184</f>
        <v/>
      </c>
      <c r="J184" s="163" t="str">
        <f aca="false">'ORÇ.GLOBAL REF.'!I184</f>
        <v/>
      </c>
      <c r="K184" s="539" t="str">
        <f aca="false">'ORÇ.GLOBAL REF.'!J184</f>
        <v/>
      </c>
      <c r="L184" s="168" t="str">
        <f aca="false">IF(B184&gt;0,"ok","ocultar")</f>
        <v>ocultar</v>
      </c>
      <c r="M184" s="102"/>
      <c r="N184" s="102"/>
      <c r="O184" s="102"/>
      <c r="R184" s="157" t="n">
        <f aca="false">IF(B184=0,R183,IF(ISNONTEXT(B184)=TRUE(),INT(B184),INT(LEFT(B184,FIND(".",B184)-1))))</f>
        <v>3</v>
      </c>
      <c r="S184" s="157" t="str">
        <f aca="false">IF(S185=1,1,IF(B184&lt;&gt;0,1,IF(C184&lt;&gt;0,1,IF(D184&lt;&gt;0,1,IF(E184&lt;&gt;0,1,"")))))</f>
        <v/>
      </c>
      <c r="T184" s="157" t="str">
        <f aca="false">IF(R184=0," ",IF(R184&lt;&gt;R183,R184," "))</f>
        <v> </v>
      </c>
      <c r="U184" s="180"/>
      <c r="V184" s="75" t="e">
        <f aca="false">IF(R184&lt;&gt;T184,(IF(J184="",H184*(INFORMAÇÕES!$Q$79/INFORMAÇÕES!$Q$82),IF(J184="R",H184,0))),0)</f>
        <v>#DIV/0!</v>
      </c>
      <c r="W184" s="75" t="e">
        <f aca="false">IF(R184&lt;&gt;T184,(IF(J184="",H184*(INFORMAÇÕES!$Q$80/INFORMAÇÕES!$Q$82),IF(J184="C",H184,0))),0)</f>
        <v>#DIV/0!</v>
      </c>
      <c r="X184" s="75" t="n">
        <f aca="false">IF(R184&lt;&gt;T184,(IF(J184="",H184*INFORMAÇÕES!$U$115,IF(J184="CF",H184,0))),0)</f>
        <v>0</v>
      </c>
      <c r="Y184" s="75" t="n">
        <f aca="false">IF(R184&lt;&gt;T184,(IF(J184="",H184*INFORMAÇÕES!$U$116,IF(J184="O",H184,0))),0)</f>
        <v>0</v>
      </c>
      <c r="Z184" s="75" t="n">
        <f aca="false">IF(E184&lt;&gt;0,H184,0)</f>
        <v>0</v>
      </c>
    </row>
    <row r="185" s="174" customFormat="true" ht="14.25" hidden="false" customHeight="true" outlineLevel="0" collapsed="false">
      <c r="A185" s="159" t="n">
        <v>174</v>
      </c>
      <c r="B185" s="160" t="n">
        <f aca="false">'ORÇ.GLOBAL REF.'!B185</f>
        <v>0</v>
      </c>
      <c r="C185" s="536" t="n">
        <f aca="false">'ORÇ.GLOBAL REF.'!C185</f>
        <v>0</v>
      </c>
      <c r="D185" s="162" t="n">
        <f aca="false">'ORÇ.GLOBAL REF.'!D185</f>
        <v>0</v>
      </c>
      <c r="E185" s="162" t="n">
        <f aca="false">'ORÇ.GLOBAL REF.'!E185</f>
        <v>0</v>
      </c>
      <c r="F185" s="537"/>
      <c r="G185" s="163" t="n">
        <f aca="false">ROUND(F185,2)</f>
        <v>0</v>
      </c>
      <c r="H185" s="163" t="n">
        <f aca="false">IF('ORÇ.GLOBAL P CAIXA'!K185="EXEC.",0,IF(E185&lt;&gt;0,ROUND(E185*G185,2),IF(Z185=0,(SUMIF('ORÇ.GLOBAL REF.'!$S$12:$S$1011,B185,$Z$12:$Z$1011)),Z185)))</f>
        <v>0</v>
      </c>
      <c r="I185" s="538" t="str">
        <f aca="false">'ORÇ.GLOBAL REF.'!H185</f>
        <v/>
      </c>
      <c r="J185" s="163" t="str">
        <f aca="false">'ORÇ.GLOBAL REF.'!I185</f>
        <v/>
      </c>
      <c r="K185" s="539" t="str">
        <f aca="false">'ORÇ.GLOBAL REF.'!J185</f>
        <v/>
      </c>
      <c r="L185" s="168" t="str">
        <f aca="false">IF(B185&gt;0,"ok","ocultar")</f>
        <v>ocultar</v>
      </c>
      <c r="M185" s="102"/>
      <c r="N185" s="102"/>
      <c r="O185" s="102"/>
      <c r="R185" s="157" t="n">
        <f aca="false">IF(B185=0,R184,IF(ISNONTEXT(B185)=TRUE(),INT(B185),INT(LEFT(B185,FIND(".",B185)-1))))</f>
        <v>3</v>
      </c>
      <c r="S185" s="157" t="str">
        <f aca="false">IF(S186=1,1,IF(B185&lt;&gt;0,1,IF(C185&lt;&gt;0,1,IF(D185&lt;&gt;0,1,IF(E185&lt;&gt;0,1,"")))))</f>
        <v/>
      </c>
      <c r="T185" s="157" t="str">
        <f aca="false">IF(R185=0," ",IF(R185&lt;&gt;R184,R185," "))</f>
        <v> </v>
      </c>
      <c r="U185" s="180"/>
      <c r="V185" s="75" t="e">
        <f aca="false">IF(R185&lt;&gt;T185,(IF(J185="",H185*(INFORMAÇÕES!$Q$79/INFORMAÇÕES!$Q$82),IF(J185="R",H185,0))),0)</f>
        <v>#DIV/0!</v>
      </c>
      <c r="W185" s="75" t="e">
        <f aca="false">IF(R185&lt;&gt;T185,(IF(J185="",H185*(INFORMAÇÕES!$Q$80/INFORMAÇÕES!$Q$82),IF(J185="C",H185,0))),0)</f>
        <v>#DIV/0!</v>
      </c>
      <c r="X185" s="75" t="n">
        <f aca="false">IF(R185&lt;&gt;T185,(IF(J185="",H185*INFORMAÇÕES!$U$115,IF(J185="CF",H185,0))),0)</f>
        <v>0</v>
      </c>
      <c r="Y185" s="75" t="n">
        <f aca="false">IF(R185&lt;&gt;T185,(IF(J185="",H185*INFORMAÇÕES!$U$116,IF(J185="O",H185,0))),0)</f>
        <v>0</v>
      </c>
      <c r="Z185" s="75" t="n">
        <f aca="false">IF(E185&lt;&gt;0,H185,0)</f>
        <v>0</v>
      </c>
    </row>
    <row r="186" s="174" customFormat="true" ht="14.25" hidden="false" customHeight="true" outlineLevel="0" collapsed="false">
      <c r="A186" s="159" t="n">
        <v>175</v>
      </c>
      <c r="B186" s="160" t="n">
        <f aca="false">'ORÇ.GLOBAL REF.'!B186</f>
        <v>0</v>
      </c>
      <c r="C186" s="536" t="n">
        <f aca="false">'ORÇ.GLOBAL REF.'!C186</f>
        <v>0</v>
      </c>
      <c r="D186" s="162" t="n">
        <f aca="false">'ORÇ.GLOBAL REF.'!D186</f>
        <v>0</v>
      </c>
      <c r="E186" s="162" t="n">
        <f aca="false">'ORÇ.GLOBAL REF.'!E186</f>
        <v>0</v>
      </c>
      <c r="F186" s="537"/>
      <c r="G186" s="163" t="n">
        <f aca="false">ROUND(F186,2)</f>
        <v>0</v>
      </c>
      <c r="H186" s="163" t="n">
        <f aca="false">IF('ORÇ.GLOBAL P CAIXA'!K186="EXEC.",0,IF(E186&lt;&gt;0,ROUND(E186*G186,2),IF(Z186=0,(SUMIF('ORÇ.GLOBAL REF.'!$S$12:$S$1011,B186,$Z$12:$Z$1011)),Z186)))</f>
        <v>0</v>
      </c>
      <c r="I186" s="538" t="str">
        <f aca="false">'ORÇ.GLOBAL REF.'!H186</f>
        <v/>
      </c>
      <c r="J186" s="163" t="str">
        <f aca="false">'ORÇ.GLOBAL REF.'!I186</f>
        <v/>
      </c>
      <c r="K186" s="539" t="str">
        <f aca="false">'ORÇ.GLOBAL REF.'!J186</f>
        <v/>
      </c>
      <c r="L186" s="168" t="str">
        <f aca="false">IF(B186&gt;0,"ok","ocultar")</f>
        <v>ocultar</v>
      </c>
      <c r="M186" s="102"/>
      <c r="N186" s="102"/>
      <c r="O186" s="102"/>
      <c r="R186" s="157" t="n">
        <f aca="false">IF(B186=0,R185,IF(ISNONTEXT(B186)=TRUE(),INT(B186),INT(LEFT(B186,FIND(".",B186)-1))))</f>
        <v>3</v>
      </c>
      <c r="S186" s="157" t="str">
        <f aca="false">IF(S187=1,1,IF(B186&lt;&gt;0,1,IF(C186&lt;&gt;0,1,IF(D186&lt;&gt;0,1,IF(E186&lt;&gt;0,1,"")))))</f>
        <v/>
      </c>
      <c r="T186" s="157" t="str">
        <f aca="false">IF(R186=0," ",IF(R186&lt;&gt;R185,R186," "))</f>
        <v> </v>
      </c>
      <c r="U186" s="180"/>
      <c r="V186" s="75" t="e">
        <f aca="false">IF(R186&lt;&gt;T186,(IF(J186="",H186*(INFORMAÇÕES!$Q$79/INFORMAÇÕES!$Q$82),IF(J186="R",H186,0))),0)</f>
        <v>#DIV/0!</v>
      </c>
      <c r="W186" s="75" t="e">
        <f aca="false">IF(R186&lt;&gt;T186,(IF(J186="",H186*(INFORMAÇÕES!$Q$80/INFORMAÇÕES!$Q$82),IF(J186="C",H186,0))),0)</f>
        <v>#DIV/0!</v>
      </c>
      <c r="X186" s="75" t="n">
        <f aca="false">IF(R186&lt;&gt;T186,(IF(J186="",H186*INFORMAÇÕES!$U$115,IF(J186="CF",H186,0))),0)</f>
        <v>0</v>
      </c>
      <c r="Y186" s="75" t="n">
        <f aca="false">IF(R186&lt;&gt;T186,(IF(J186="",H186*INFORMAÇÕES!$U$116,IF(J186="O",H186,0))),0)</f>
        <v>0</v>
      </c>
      <c r="Z186" s="75" t="n">
        <f aca="false">IF(E186&lt;&gt;0,H186,0)</f>
        <v>0</v>
      </c>
    </row>
    <row r="187" s="174" customFormat="true" ht="14.25" hidden="false" customHeight="true" outlineLevel="0" collapsed="false">
      <c r="A187" s="159" t="n">
        <v>176</v>
      </c>
      <c r="B187" s="160" t="n">
        <f aca="false">'ORÇ.GLOBAL REF.'!B187</f>
        <v>0</v>
      </c>
      <c r="C187" s="536" t="n">
        <f aca="false">'ORÇ.GLOBAL REF.'!C187</f>
        <v>0</v>
      </c>
      <c r="D187" s="162" t="n">
        <f aca="false">'ORÇ.GLOBAL REF.'!D187</f>
        <v>0</v>
      </c>
      <c r="E187" s="162" t="n">
        <f aca="false">'ORÇ.GLOBAL REF.'!E187</f>
        <v>0</v>
      </c>
      <c r="F187" s="537"/>
      <c r="G187" s="163" t="n">
        <f aca="false">ROUND(F187,2)</f>
        <v>0</v>
      </c>
      <c r="H187" s="163" t="n">
        <f aca="false">IF('ORÇ.GLOBAL P CAIXA'!K187="EXEC.",0,IF(E187&lt;&gt;0,ROUND(E187*G187,2),IF(Z187=0,(SUMIF('ORÇ.GLOBAL REF.'!$S$12:$S$1011,B187,$Z$12:$Z$1011)),Z187)))</f>
        <v>0</v>
      </c>
      <c r="I187" s="538" t="str">
        <f aca="false">'ORÇ.GLOBAL REF.'!H187</f>
        <v/>
      </c>
      <c r="J187" s="163" t="str">
        <f aca="false">'ORÇ.GLOBAL REF.'!I187</f>
        <v/>
      </c>
      <c r="K187" s="539" t="str">
        <f aca="false">'ORÇ.GLOBAL REF.'!J187</f>
        <v/>
      </c>
      <c r="L187" s="168" t="str">
        <f aca="false">IF(B187&gt;0,"ok","ocultar")</f>
        <v>ocultar</v>
      </c>
      <c r="M187" s="102"/>
      <c r="N187" s="102"/>
      <c r="O187" s="102"/>
      <c r="R187" s="157" t="n">
        <f aca="false">IF(B187=0,R186,IF(ISNONTEXT(B187)=TRUE(),INT(B187),INT(LEFT(B187,FIND(".",B187)-1))))</f>
        <v>3</v>
      </c>
      <c r="S187" s="157" t="str">
        <f aca="false">IF(S188=1,1,IF(B187&lt;&gt;0,1,IF(C187&lt;&gt;0,1,IF(D187&lt;&gt;0,1,IF(E187&lt;&gt;0,1,"")))))</f>
        <v/>
      </c>
      <c r="T187" s="157" t="str">
        <f aca="false">IF(R187=0," ",IF(R187&lt;&gt;R186,R187," "))</f>
        <v> </v>
      </c>
      <c r="U187" s="180"/>
      <c r="V187" s="75" t="e">
        <f aca="false">IF(R187&lt;&gt;T187,(IF(J187="",H187*(INFORMAÇÕES!$Q$79/INFORMAÇÕES!$Q$82),IF(J187="R",H187,0))),0)</f>
        <v>#DIV/0!</v>
      </c>
      <c r="W187" s="75" t="e">
        <f aca="false">IF(R187&lt;&gt;T187,(IF(J187="",H187*(INFORMAÇÕES!$Q$80/INFORMAÇÕES!$Q$82),IF(J187="C",H187,0))),0)</f>
        <v>#DIV/0!</v>
      </c>
      <c r="X187" s="75" t="n">
        <f aca="false">IF(R187&lt;&gt;T187,(IF(J187="",H187*INFORMAÇÕES!$U$115,IF(J187="CF",H187,0))),0)</f>
        <v>0</v>
      </c>
      <c r="Y187" s="75" t="n">
        <f aca="false">IF(R187&lt;&gt;T187,(IF(J187="",H187*INFORMAÇÕES!$U$116,IF(J187="O",H187,0))),0)</f>
        <v>0</v>
      </c>
      <c r="Z187" s="75" t="n">
        <f aca="false">IF(E187&lt;&gt;0,H187,0)</f>
        <v>0</v>
      </c>
    </row>
    <row r="188" s="174" customFormat="true" ht="14.25" hidden="false" customHeight="true" outlineLevel="0" collapsed="false">
      <c r="A188" s="159" t="n">
        <v>177</v>
      </c>
      <c r="B188" s="160" t="n">
        <f aca="false">'ORÇ.GLOBAL REF.'!B188</f>
        <v>0</v>
      </c>
      <c r="C188" s="536" t="n">
        <f aca="false">'ORÇ.GLOBAL REF.'!C188</f>
        <v>0</v>
      </c>
      <c r="D188" s="162" t="n">
        <f aca="false">'ORÇ.GLOBAL REF.'!D188</f>
        <v>0</v>
      </c>
      <c r="E188" s="162" t="n">
        <f aca="false">'ORÇ.GLOBAL REF.'!E188</f>
        <v>0</v>
      </c>
      <c r="F188" s="537"/>
      <c r="G188" s="163" t="n">
        <f aca="false">ROUND(F188,2)</f>
        <v>0</v>
      </c>
      <c r="H188" s="163" t="n">
        <f aca="false">IF('ORÇ.GLOBAL P CAIXA'!K188="EXEC.",0,IF(E188&lt;&gt;0,ROUND(E188*G188,2),IF(Z188=0,(SUMIF('ORÇ.GLOBAL REF.'!$S$12:$S$1011,B188,$Z$12:$Z$1011)),Z188)))</f>
        <v>0</v>
      </c>
      <c r="I188" s="538" t="str">
        <f aca="false">'ORÇ.GLOBAL REF.'!H188</f>
        <v/>
      </c>
      <c r="J188" s="163" t="str">
        <f aca="false">'ORÇ.GLOBAL REF.'!I188</f>
        <v/>
      </c>
      <c r="K188" s="539" t="str">
        <f aca="false">'ORÇ.GLOBAL REF.'!J188</f>
        <v/>
      </c>
      <c r="L188" s="168" t="str">
        <f aca="false">IF(B188&gt;0,"ok","ocultar")</f>
        <v>ocultar</v>
      </c>
      <c r="M188" s="102"/>
      <c r="N188" s="102"/>
      <c r="O188" s="102"/>
      <c r="R188" s="157" t="n">
        <f aca="false">IF(B188=0,R187,IF(ISNONTEXT(B188)=TRUE(),INT(B188),INT(LEFT(B188,FIND(".",B188)-1))))</f>
        <v>3</v>
      </c>
      <c r="S188" s="157" t="str">
        <f aca="false">IF(S189=1,1,IF(B188&lt;&gt;0,1,IF(C188&lt;&gt;0,1,IF(D188&lt;&gt;0,1,IF(E188&lt;&gt;0,1,"")))))</f>
        <v/>
      </c>
      <c r="T188" s="157" t="str">
        <f aca="false">IF(R188=0," ",IF(R188&lt;&gt;R187,R188," "))</f>
        <v> </v>
      </c>
      <c r="U188" s="180"/>
      <c r="V188" s="75" t="e">
        <f aca="false">IF(R188&lt;&gt;T188,(IF(J188="",H188*(INFORMAÇÕES!$Q$79/INFORMAÇÕES!$Q$82),IF(J188="R",H188,0))),0)</f>
        <v>#DIV/0!</v>
      </c>
      <c r="W188" s="75" t="e">
        <f aca="false">IF(R188&lt;&gt;T188,(IF(J188="",H188*(INFORMAÇÕES!$Q$80/INFORMAÇÕES!$Q$82),IF(J188="C",H188,0))),0)</f>
        <v>#DIV/0!</v>
      </c>
      <c r="X188" s="75" t="n">
        <f aca="false">IF(R188&lt;&gt;T188,(IF(J188="",H188*INFORMAÇÕES!$U$115,IF(J188="CF",H188,0))),0)</f>
        <v>0</v>
      </c>
      <c r="Y188" s="75" t="n">
        <f aca="false">IF(R188&lt;&gt;T188,(IF(J188="",H188*INFORMAÇÕES!$U$116,IF(J188="O",H188,0))),0)</f>
        <v>0</v>
      </c>
      <c r="Z188" s="75" t="n">
        <f aca="false">IF(E188&lt;&gt;0,H188,0)</f>
        <v>0</v>
      </c>
    </row>
    <row r="189" s="174" customFormat="true" ht="14.25" hidden="false" customHeight="true" outlineLevel="0" collapsed="false">
      <c r="A189" s="159" t="n">
        <v>178</v>
      </c>
      <c r="B189" s="160" t="n">
        <f aca="false">'ORÇ.GLOBAL REF.'!B189</f>
        <v>0</v>
      </c>
      <c r="C189" s="536" t="n">
        <f aca="false">'ORÇ.GLOBAL REF.'!C189</f>
        <v>0</v>
      </c>
      <c r="D189" s="162" t="n">
        <f aca="false">'ORÇ.GLOBAL REF.'!D189</f>
        <v>0</v>
      </c>
      <c r="E189" s="162" t="n">
        <f aca="false">'ORÇ.GLOBAL REF.'!E189</f>
        <v>0</v>
      </c>
      <c r="F189" s="537"/>
      <c r="G189" s="163" t="n">
        <f aca="false">ROUND(F189,2)</f>
        <v>0</v>
      </c>
      <c r="H189" s="163" t="n">
        <f aca="false">IF('ORÇ.GLOBAL P CAIXA'!K189="EXEC.",0,IF(E189&lt;&gt;0,ROUND(E189*G189,2),IF(Z189=0,(SUMIF('ORÇ.GLOBAL REF.'!$S$12:$S$1011,B189,$Z$12:$Z$1011)),Z189)))</f>
        <v>0</v>
      </c>
      <c r="I189" s="538" t="str">
        <f aca="false">'ORÇ.GLOBAL REF.'!H189</f>
        <v/>
      </c>
      <c r="J189" s="163" t="str">
        <f aca="false">'ORÇ.GLOBAL REF.'!I189</f>
        <v/>
      </c>
      <c r="K189" s="539" t="str">
        <f aca="false">'ORÇ.GLOBAL REF.'!J189</f>
        <v/>
      </c>
      <c r="L189" s="168" t="str">
        <f aca="false">IF(B189&gt;0,"ok","ocultar")</f>
        <v>ocultar</v>
      </c>
      <c r="M189" s="102"/>
      <c r="N189" s="102"/>
      <c r="O189" s="102"/>
      <c r="R189" s="157" t="n">
        <f aca="false">IF(B189=0,R188,IF(ISNONTEXT(B189)=TRUE(),INT(B189),INT(LEFT(B189,FIND(".",B189)-1))))</f>
        <v>3</v>
      </c>
      <c r="S189" s="157" t="str">
        <f aca="false">IF(S190=1,1,IF(B189&lt;&gt;0,1,IF(C189&lt;&gt;0,1,IF(D189&lt;&gt;0,1,IF(E189&lt;&gt;0,1,"")))))</f>
        <v/>
      </c>
      <c r="T189" s="157" t="str">
        <f aca="false">IF(R189=0," ",IF(R189&lt;&gt;R188,R189," "))</f>
        <v> </v>
      </c>
      <c r="U189" s="180"/>
      <c r="V189" s="75" t="e">
        <f aca="false">IF(R189&lt;&gt;T189,(IF(J189="",H189*(INFORMAÇÕES!$Q$79/INFORMAÇÕES!$Q$82),IF(J189="R",H189,0))),0)</f>
        <v>#DIV/0!</v>
      </c>
      <c r="W189" s="75" t="e">
        <f aca="false">IF(R189&lt;&gt;T189,(IF(J189="",H189*(INFORMAÇÕES!$Q$80/INFORMAÇÕES!$Q$82),IF(J189="C",H189,0))),0)</f>
        <v>#DIV/0!</v>
      </c>
      <c r="X189" s="75" t="n">
        <f aca="false">IF(R189&lt;&gt;T189,(IF(J189="",H189*INFORMAÇÕES!$U$115,IF(J189="CF",H189,0))),0)</f>
        <v>0</v>
      </c>
      <c r="Y189" s="75" t="n">
        <f aca="false">IF(R189&lt;&gt;T189,(IF(J189="",H189*INFORMAÇÕES!$U$116,IF(J189="O",H189,0))),0)</f>
        <v>0</v>
      </c>
      <c r="Z189" s="75" t="n">
        <f aca="false">IF(E189&lt;&gt;0,H189,0)</f>
        <v>0</v>
      </c>
    </row>
    <row r="190" s="174" customFormat="true" ht="14.25" hidden="false" customHeight="true" outlineLevel="0" collapsed="false">
      <c r="A190" s="159" t="n">
        <v>179</v>
      </c>
      <c r="B190" s="160" t="n">
        <f aca="false">'ORÇ.GLOBAL REF.'!B190</f>
        <v>0</v>
      </c>
      <c r="C190" s="536" t="n">
        <f aca="false">'ORÇ.GLOBAL REF.'!C190</f>
        <v>0</v>
      </c>
      <c r="D190" s="162" t="n">
        <f aca="false">'ORÇ.GLOBAL REF.'!D190</f>
        <v>0</v>
      </c>
      <c r="E190" s="162" t="n">
        <f aca="false">'ORÇ.GLOBAL REF.'!E190</f>
        <v>0</v>
      </c>
      <c r="F190" s="537"/>
      <c r="G190" s="163" t="n">
        <f aca="false">ROUND(F190,2)</f>
        <v>0</v>
      </c>
      <c r="H190" s="163" t="n">
        <f aca="false">IF('ORÇ.GLOBAL P CAIXA'!K190="EXEC.",0,IF(E190&lt;&gt;0,ROUND(E190*G190,2),IF(Z190=0,(SUMIF('ORÇ.GLOBAL REF.'!$S$12:$S$1011,B190,$Z$12:$Z$1011)),Z190)))</f>
        <v>0</v>
      </c>
      <c r="I190" s="538" t="str">
        <f aca="false">'ORÇ.GLOBAL REF.'!H190</f>
        <v/>
      </c>
      <c r="J190" s="163" t="str">
        <f aca="false">'ORÇ.GLOBAL REF.'!I190</f>
        <v/>
      </c>
      <c r="K190" s="539" t="str">
        <f aca="false">'ORÇ.GLOBAL REF.'!J190</f>
        <v/>
      </c>
      <c r="L190" s="168" t="str">
        <f aca="false">IF(B190&gt;0,"ok","ocultar")</f>
        <v>ocultar</v>
      </c>
      <c r="M190" s="102"/>
      <c r="N190" s="102"/>
      <c r="O190" s="102"/>
      <c r="R190" s="157" t="n">
        <f aca="false">IF(B190=0,R189,IF(ISNONTEXT(B190)=TRUE(),INT(B190),INT(LEFT(B190,FIND(".",B190)-1))))</f>
        <v>3</v>
      </c>
      <c r="S190" s="157" t="str">
        <f aca="false">IF(S191=1,1,IF(B190&lt;&gt;0,1,IF(C190&lt;&gt;0,1,IF(D190&lt;&gt;0,1,IF(E190&lt;&gt;0,1,"")))))</f>
        <v/>
      </c>
      <c r="T190" s="157" t="str">
        <f aca="false">IF(R190=0," ",IF(R190&lt;&gt;R189,R190," "))</f>
        <v> </v>
      </c>
      <c r="U190" s="180"/>
      <c r="V190" s="75" t="e">
        <f aca="false">IF(R190&lt;&gt;T190,(IF(J190="",H190*(INFORMAÇÕES!$Q$79/INFORMAÇÕES!$Q$82),IF(J190="R",H190,0))),0)</f>
        <v>#DIV/0!</v>
      </c>
      <c r="W190" s="75" t="e">
        <f aca="false">IF(R190&lt;&gt;T190,(IF(J190="",H190*(INFORMAÇÕES!$Q$80/INFORMAÇÕES!$Q$82),IF(J190="C",H190,0))),0)</f>
        <v>#DIV/0!</v>
      </c>
      <c r="X190" s="75" t="n">
        <f aca="false">IF(R190&lt;&gt;T190,(IF(J190="",H190*INFORMAÇÕES!$U$115,IF(J190="CF",H190,0))),0)</f>
        <v>0</v>
      </c>
      <c r="Y190" s="75" t="n">
        <f aca="false">IF(R190&lt;&gt;T190,(IF(J190="",H190*INFORMAÇÕES!$U$116,IF(J190="O",H190,0))),0)</f>
        <v>0</v>
      </c>
      <c r="Z190" s="75" t="n">
        <f aca="false">IF(E190&lt;&gt;0,H190,0)</f>
        <v>0</v>
      </c>
    </row>
    <row r="191" s="174" customFormat="true" ht="14.25" hidden="false" customHeight="true" outlineLevel="0" collapsed="false">
      <c r="A191" s="159" t="n">
        <v>180</v>
      </c>
      <c r="B191" s="160" t="n">
        <f aca="false">'ORÇ.GLOBAL REF.'!B191</f>
        <v>0</v>
      </c>
      <c r="C191" s="536" t="n">
        <f aca="false">'ORÇ.GLOBAL REF.'!C191</f>
        <v>0</v>
      </c>
      <c r="D191" s="162" t="n">
        <f aca="false">'ORÇ.GLOBAL REF.'!D191</f>
        <v>0</v>
      </c>
      <c r="E191" s="162" t="n">
        <f aca="false">'ORÇ.GLOBAL REF.'!E191</f>
        <v>0</v>
      </c>
      <c r="F191" s="537"/>
      <c r="G191" s="163" t="n">
        <f aca="false">ROUND(F191,2)</f>
        <v>0</v>
      </c>
      <c r="H191" s="163" t="n">
        <f aca="false">IF('ORÇ.GLOBAL P CAIXA'!K191="EXEC.",0,IF(E191&lt;&gt;0,ROUND(E191*G191,2),IF(Z191=0,(SUMIF('ORÇ.GLOBAL REF.'!$S$12:$S$1011,B191,$Z$12:$Z$1011)),Z191)))</f>
        <v>0</v>
      </c>
      <c r="I191" s="538" t="str">
        <f aca="false">'ORÇ.GLOBAL REF.'!H191</f>
        <v/>
      </c>
      <c r="J191" s="163" t="str">
        <f aca="false">'ORÇ.GLOBAL REF.'!I191</f>
        <v/>
      </c>
      <c r="K191" s="539" t="str">
        <f aca="false">'ORÇ.GLOBAL REF.'!J191</f>
        <v/>
      </c>
      <c r="L191" s="168" t="str">
        <f aca="false">IF(B191&gt;0,"ok","ocultar")</f>
        <v>ocultar</v>
      </c>
      <c r="M191" s="102"/>
      <c r="N191" s="102"/>
      <c r="O191" s="102"/>
      <c r="R191" s="157" t="n">
        <f aca="false">IF(B191=0,R190,IF(ISNONTEXT(B191)=TRUE(),INT(B191),INT(LEFT(B191,FIND(".",B191)-1))))</f>
        <v>3</v>
      </c>
      <c r="S191" s="157" t="str">
        <f aca="false">IF(S192=1,1,IF(B191&lt;&gt;0,1,IF(C191&lt;&gt;0,1,IF(D191&lt;&gt;0,1,IF(E191&lt;&gt;0,1,"")))))</f>
        <v/>
      </c>
      <c r="T191" s="157" t="str">
        <f aca="false">IF(R191=0," ",IF(R191&lt;&gt;R190,R191," "))</f>
        <v> </v>
      </c>
      <c r="U191" s="180"/>
      <c r="V191" s="75" t="e">
        <f aca="false">IF(R191&lt;&gt;T191,(IF(J191="",H191*(INFORMAÇÕES!$Q$79/INFORMAÇÕES!$Q$82),IF(J191="R",H191,0))),0)</f>
        <v>#DIV/0!</v>
      </c>
      <c r="W191" s="75" t="e">
        <f aca="false">IF(R191&lt;&gt;T191,(IF(J191="",H191*(INFORMAÇÕES!$Q$80/INFORMAÇÕES!$Q$82),IF(J191="C",H191,0))),0)</f>
        <v>#DIV/0!</v>
      </c>
      <c r="X191" s="75" t="n">
        <f aca="false">IF(R191&lt;&gt;T191,(IF(J191="",H191*INFORMAÇÕES!$U$115,IF(J191="CF",H191,0))),0)</f>
        <v>0</v>
      </c>
      <c r="Y191" s="75" t="n">
        <f aca="false">IF(R191&lt;&gt;T191,(IF(J191="",H191*INFORMAÇÕES!$U$116,IF(J191="O",H191,0))),0)</f>
        <v>0</v>
      </c>
      <c r="Z191" s="75" t="n">
        <f aca="false">IF(E191&lt;&gt;0,H191,0)</f>
        <v>0</v>
      </c>
    </row>
    <row r="192" s="174" customFormat="true" ht="14.25" hidden="false" customHeight="true" outlineLevel="0" collapsed="false">
      <c r="A192" s="159" t="n">
        <v>181</v>
      </c>
      <c r="B192" s="160" t="n">
        <f aca="false">'ORÇ.GLOBAL REF.'!B192</f>
        <v>0</v>
      </c>
      <c r="C192" s="536" t="n">
        <f aca="false">'ORÇ.GLOBAL REF.'!C192</f>
        <v>0</v>
      </c>
      <c r="D192" s="162" t="n">
        <f aca="false">'ORÇ.GLOBAL REF.'!D192</f>
        <v>0</v>
      </c>
      <c r="E192" s="162" t="n">
        <f aca="false">'ORÇ.GLOBAL REF.'!E192</f>
        <v>0</v>
      </c>
      <c r="F192" s="537"/>
      <c r="G192" s="163" t="n">
        <f aca="false">ROUND(F192,2)</f>
        <v>0</v>
      </c>
      <c r="H192" s="163" t="n">
        <f aca="false">IF('ORÇ.GLOBAL P CAIXA'!K192="EXEC.",0,IF(E192&lt;&gt;0,ROUND(E192*G192,2),IF(Z192=0,(SUMIF('ORÇ.GLOBAL REF.'!$S$12:$S$1011,B192,$Z$12:$Z$1011)),Z192)))</f>
        <v>0</v>
      </c>
      <c r="I192" s="538" t="str">
        <f aca="false">'ORÇ.GLOBAL REF.'!H192</f>
        <v/>
      </c>
      <c r="J192" s="163" t="str">
        <f aca="false">'ORÇ.GLOBAL REF.'!I192</f>
        <v/>
      </c>
      <c r="K192" s="539" t="str">
        <f aca="false">'ORÇ.GLOBAL REF.'!J192</f>
        <v/>
      </c>
      <c r="L192" s="168" t="str">
        <f aca="false">IF(B192&gt;0,"ok","ocultar")</f>
        <v>ocultar</v>
      </c>
      <c r="M192" s="102"/>
      <c r="N192" s="102"/>
      <c r="O192" s="102"/>
      <c r="R192" s="157" t="n">
        <f aca="false">IF(B192=0,R191,IF(ISNONTEXT(B192)=TRUE(),INT(B192),INT(LEFT(B192,FIND(".",B192)-1))))</f>
        <v>3</v>
      </c>
      <c r="S192" s="157" t="str">
        <f aca="false">IF(S193=1,1,IF(B192&lt;&gt;0,1,IF(C192&lt;&gt;0,1,IF(D192&lt;&gt;0,1,IF(E192&lt;&gt;0,1,"")))))</f>
        <v/>
      </c>
      <c r="T192" s="157" t="str">
        <f aca="false">IF(R192=0," ",IF(R192&lt;&gt;R191,R192," "))</f>
        <v> </v>
      </c>
      <c r="U192" s="180"/>
      <c r="V192" s="75" t="e">
        <f aca="false">IF(R192&lt;&gt;T192,(IF(J192="",H192*(INFORMAÇÕES!$Q$79/INFORMAÇÕES!$Q$82),IF(J192="R",H192,0))),0)</f>
        <v>#DIV/0!</v>
      </c>
      <c r="W192" s="75" t="e">
        <f aca="false">IF(R192&lt;&gt;T192,(IF(J192="",H192*(INFORMAÇÕES!$Q$80/INFORMAÇÕES!$Q$82),IF(J192="C",H192,0))),0)</f>
        <v>#DIV/0!</v>
      </c>
      <c r="X192" s="75" t="n">
        <f aca="false">IF(R192&lt;&gt;T192,(IF(J192="",H192*INFORMAÇÕES!$U$115,IF(J192="CF",H192,0))),0)</f>
        <v>0</v>
      </c>
      <c r="Y192" s="75" t="n">
        <f aca="false">IF(R192&lt;&gt;T192,(IF(J192="",H192*INFORMAÇÕES!$U$116,IF(J192="O",H192,0))),0)</f>
        <v>0</v>
      </c>
      <c r="Z192" s="75" t="n">
        <f aca="false">IF(E192&lt;&gt;0,H192,0)</f>
        <v>0</v>
      </c>
    </row>
    <row r="193" s="174" customFormat="true" ht="14.25" hidden="false" customHeight="true" outlineLevel="0" collapsed="false">
      <c r="A193" s="159" t="n">
        <v>182</v>
      </c>
      <c r="B193" s="160" t="n">
        <f aca="false">'ORÇ.GLOBAL REF.'!B193</f>
        <v>0</v>
      </c>
      <c r="C193" s="536" t="n">
        <f aca="false">'ORÇ.GLOBAL REF.'!C193</f>
        <v>0</v>
      </c>
      <c r="D193" s="162" t="n">
        <f aca="false">'ORÇ.GLOBAL REF.'!D193</f>
        <v>0</v>
      </c>
      <c r="E193" s="162" t="n">
        <f aca="false">'ORÇ.GLOBAL REF.'!E193</f>
        <v>0</v>
      </c>
      <c r="F193" s="537"/>
      <c r="G193" s="163" t="n">
        <f aca="false">ROUND(F193,2)</f>
        <v>0</v>
      </c>
      <c r="H193" s="163" t="n">
        <f aca="false">IF('ORÇ.GLOBAL P CAIXA'!K193="EXEC.",0,IF(E193&lt;&gt;0,ROUND(E193*G193,2),IF(Z193=0,(SUMIF('ORÇ.GLOBAL REF.'!$S$12:$S$1011,B193,$Z$12:$Z$1011)),Z193)))</f>
        <v>0</v>
      </c>
      <c r="I193" s="538" t="str">
        <f aca="false">'ORÇ.GLOBAL REF.'!H193</f>
        <v/>
      </c>
      <c r="J193" s="163" t="str">
        <f aca="false">'ORÇ.GLOBAL REF.'!I193</f>
        <v/>
      </c>
      <c r="K193" s="539" t="str">
        <f aca="false">'ORÇ.GLOBAL REF.'!J193</f>
        <v/>
      </c>
      <c r="L193" s="168" t="str">
        <f aca="false">IF(B193&gt;0,"ok","ocultar")</f>
        <v>ocultar</v>
      </c>
      <c r="M193" s="102"/>
      <c r="N193" s="102"/>
      <c r="O193" s="102"/>
      <c r="R193" s="157" t="n">
        <f aca="false">IF(B193=0,R192,IF(ISNONTEXT(B193)=TRUE(),INT(B193),INT(LEFT(B193,FIND(".",B193)-1))))</f>
        <v>3</v>
      </c>
      <c r="S193" s="157" t="str">
        <f aca="false">IF(S194=1,1,IF(B193&lt;&gt;0,1,IF(C193&lt;&gt;0,1,IF(D193&lt;&gt;0,1,IF(E193&lt;&gt;0,1,"")))))</f>
        <v/>
      </c>
      <c r="T193" s="157" t="str">
        <f aca="false">IF(R193=0," ",IF(R193&lt;&gt;R192,R193," "))</f>
        <v> </v>
      </c>
      <c r="U193" s="180"/>
      <c r="V193" s="75" t="e">
        <f aca="false">IF(R193&lt;&gt;T193,(IF(J193="",H193*(INFORMAÇÕES!$Q$79/INFORMAÇÕES!$Q$82),IF(J193="R",H193,0))),0)</f>
        <v>#DIV/0!</v>
      </c>
      <c r="W193" s="75" t="e">
        <f aca="false">IF(R193&lt;&gt;T193,(IF(J193="",H193*(INFORMAÇÕES!$Q$80/INFORMAÇÕES!$Q$82),IF(J193="C",H193,0))),0)</f>
        <v>#DIV/0!</v>
      </c>
      <c r="X193" s="75" t="n">
        <f aca="false">IF(R193&lt;&gt;T193,(IF(J193="",H193*INFORMAÇÕES!$U$115,IF(J193="CF",H193,0))),0)</f>
        <v>0</v>
      </c>
      <c r="Y193" s="75" t="n">
        <f aca="false">IF(R193&lt;&gt;T193,(IF(J193="",H193*INFORMAÇÕES!$U$116,IF(J193="O",H193,0))),0)</f>
        <v>0</v>
      </c>
      <c r="Z193" s="75" t="n">
        <f aca="false">IF(E193&lt;&gt;0,H193,0)</f>
        <v>0</v>
      </c>
    </row>
    <row r="194" s="174" customFormat="true" ht="14.25" hidden="false" customHeight="true" outlineLevel="0" collapsed="false">
      <c r="A194" s="159" t="n">
        <v>183</v>
      </c>
      <c r="B194" s="160" t="n">
        <f aca="false">'ORÇ.GLOBAL REF.'!B194</f>
        <v>0</v>
      </c>
      <c r="C194" s="536" t="n">
        <f aca="false">'ORÇ.GLOBAL REF.'!C194</f>
        <v>0</v>
      </c>
      <c r="D194" s="162" t="n">
        <f aca="false">'ORÇ.GLOBAL REF.'!D194</f>
        <v>0</v>
      </c>
      <c r="E194" s="162" t="n">
        <f aca="false">'ORÇ.GLOBAL REF.'!E194</f>
        <v>0</v>
      </c>
      <c r="F194" s="537"/>
      <c r="G194" s="163" t="n">
        <f aca="false">ROUND(F194,2)</f>
        <v>0</v>
      </c>
      <c r="H194" s="163" t="n">
        <f aca="false">IF('ORÇ.GLOBAL P CAIXA'!K194="EXEC.",0,IF(E194&lt;&gt;0,ROUND(E194*G194,2),IF(Z194=0,(SUMIF('ORÇ.GLOBAL REF.'!$S$12:$S$1011,B194,$Z$12:$Z$1011)),Z194)))</f>
        <v>0</v>
      </c>
      <c r="I194" s="538" t="str">
        <f aca="false">'ORÇ.GLOBAL REF.'!H194</f>
        <v/>
      </c>
      <c r="J194" s="163" t="str">
        <f aca="false">'ORÇ.GLOBAL REF.'!I194</f>
        <v/>
      </c>
      <c r="K194" s="539" t="str">
        <f aca="false">'ORÇ.GLOBAL REF.'!J194</f>
        <v/>
      </c>
      <c r="L194" s="168" t="str">
        <f aca="false">IF(B194&gt;0,"ok","ocultar")</f>
        <v>ocultar</v>
      </c>
      <c r="M194" s="102"/>
      <c r="N194" s="102"/>
      <c r="O194" s="102"/>
      <c r="R194" s="157" t="n">
        <f aca="false">IF(B194=0,R193,IF(ISNONTEXT(B194)=TRUE(),INT(B194),INT(LEFT(B194,FIND(".",B194)-1))))</f>
        <v>3</v>
      </c>
      <c r="S194" s="157" t="str">
        <f aca="false">IF(S195=1,1,IF(B194&lt;&gt;0,1,IF(C194&lt;&gt;0,1,IF(D194&lt;&gt;0,1,IF(E194&lt;&gt;0,1,"")))))</f>
        <v/>
      </c>
      <c r="T194" s="157" t="str">
        <f aca="false">IF(R194=0," ",IF(R194&lt;&gt;R193,R194," "))</f>
        <v> </v>
      </c>
      <c r="U194" s="180"/>
      <c r="V194" s="75" t="e">
        <f aca="false">IF(R194&lt;&gt;T194,(IF(J194="",H194*(INFORMAÇÕES!$Q$79/INFORMAÇÕES!$Q$82),IF(J194="R",H194,0))),0)</f>
        <v>#DIV/0!</v>
      </c>
      <c r="W194" s="75" t="e">
        <f aca="false">IF(R194&lt;&gt;T194,(IF(J194="",H194*(INFORMAÇÕES!$Q$80/INFORMAÇÕES!$Q$82),IF(J194="C",H194,0))),0)</f>
        <v>#DIV/0!</v>
      </c>
      <c r="X194" s="75" t="n">
        <f aca="false">IF(R194&lt;&gt;T194,(IF(J194="",H194*INFORMAÇÕES!$U$115,IF(J194="CF",H194,0))),0)</f>
        <v>0</v>
      </c>
      <c r="Y194" s="75" t="n">
        <f aca="false">IF(R194&lt;&gt;T194,(IF(J194="",H194*INFORMAÇÕES!$U$116,IF(J194="O",H194,0))),0)</f>
        <v>0</v>
      </c>
      <c r="Z194" s="75" t="n">
        <f aca="false">IF(E194&lt;&gt;0,H194,0)</f>
        <v>0</v>
      </c>
    </row>
    <row r="195" s="174" customFormat="true" ht="14.25" hidden="false" customHeight="true" outlineLevel="0" collapsed="false">
      <c r="A195" s="159" t="n">
        <v>184</v>
      </c>
      <c r="B195" s="160" t="n">
        <f aca="false">'ORÇ.GLOBAL REF.'!B195</f>
        <v>0</v>
      </c>
      <c r="C195" s="536" t="n">
        <f aca="false">'ORÇ.GLOBAL REF.'!C195</f>
        <v>0</v>
      </c>
      <c r="D195" s="162" t="n">
        <f aca="false">'ORÇ.GLOBAL REF.'!D195</f>
        <v>0</v>
      </c>
      <c r="E195" s="162" t="n">
        <f aca="false">'ORÇ.GLOBAL REF.'!E195</f>
        <v>0</v>
      </c>
      <c r="F195" s="537"/>
      <c r="G195" s="163" t="n">
        <f aca="false">ROUND(F195,2)</f>
        <v>0</v>
      </c>
      <c r="H195" s="163" t="n">
        <f aca="false">IF('ORÇ.GLOBAL P CAIXA'!K195="EXEC.",0,IF(E195&lt;&gt;0,ROUND(E195*G195,2),IF(Z195=0,(SUMIF('ORÇ.GLOBAL REF.'!$S$12:$S$1011,B195,$Z$12:$Z$1011)),Z195)))</f>
        <v>0</v>
      </c>
      <c r="I195" s="538" t="str">
        <f aca="false">'ORÇ.GLOBAL REF.'!H195</f>
        <v/>
      </c>
      <c r="J195" s="163" t="str">
        <f aca="false">'ORÇ.GLOBAL REF.'!I195</f>
        <v/>
      </c>
      <c r="K195" s="539" t="str">
        <f aca="false">'ORÇ.GLOBAL REF.'!J195</f>
        <v/>
      </c>
      <c r="L195" s="168" t="str">
        <f aca="false">IF(B195&gt;0,"ok","ocultar")</f>
        <v>ocultar</v>
      </c>
      <c r="M195" s="102"/>
      <c r="N195" s="102"/>
      <c r="O195" s="102"/>
      <c r="R195" s="157" t="n">
        <f aca="false">IF(B195=0,R194,IF(ISNONTEXT(B195)=TRUE(),INT(B195),INT(LEFT(B195,FIND(".",B195)-1))))</f>
        <v>3</v>
      </c>
      <c r="S195" s="157" t="str">
        <f aca="false">IF(S196=1,1,IF(B195&lt;&gt;0,1,IF(C195&lt;&gt;0,1,IF(D195&lt;&gt;0,1,IF(E195&lt;&gt;0,1,"")))))</f>
        <v/>
      </c>
      <c r="T195" s="157" t="str">
        <f aca="false">IF(R195=0," ",IF(R195&lt;&gt;R194,R195," "))</f>
        <v> </v>
      </c>
      <c r="U195" s="180"/>
      <c r="V195" s="75" t="e">
        <f aca="false">IF(R195&lt;&gt;T195,(IF(J195="",H195*(INFORMAÇÕES!$Q$79/INFORMAÇÕES!$Q$82),IF(J195="R",H195,0))),0)</f>
        <v>#DIV/0!</v>
      </c>
      <c r="W195" s="75" t="e">
        <f aca="false">IF(R195&lt;&gt;T195,(IF(J195="",H195*(INFORMAÇÕES!$Q$80/INFORMAÇÕES!$Q$82),IF(J195="C",H195,0))),0)</f>
        <v>#DIV/0!</v>
      </c>
      <c r="X195" s="75" t="n">
        <f aca="false">IF(R195&lt;&gt;T195,(IF(J195="",H195*INFORMAÇÕES!$U$115,IF(J195="CF",H195,0))),0)</f>
        <v>0</v>
      </c>
      <c r="Y195" s="75" t="n">
        <f aca="false">IF(R195&lt;&gt;T195,(IF(J195="",H195*INFORMAÇÕES!$U$116,IF(J195="O",H195,0))),0)</f>
        <v>0</v>
      </c>
      <c r="Z195" s="75" t="n">
        <f aca="false">IF(E195&lt;&gt;0,H195,0)</f>
        <v>0</v>
      </c>
    </row>
    <row r="196" s="174" customFormat="true" ht="14.25" hidden="false" customHeight="true" outlineLevel="0" collapsed="false">
      <c r="A196" s="159" t="n">
        <v>185</v>
      </c>
      <c r="B196" s="160" t="n">
        <f aca="false">'ORÇ.GLOBAL REF.'!B196</f>
        <v>0</v>
      </c>
      <c r="C196" s="536" t="n">
        <f aca="false">'ORÇ.GLOBAL REF.'!C196</f>
        <v>0</v>
      </c>
      <c r="D196" s="162" t="n">
        <f aca="false">'ORÇ.GLOBAL REF.'!D196</f>
        <v>0</v>
      </c>
      <c r="E196" s="162" t="n">
        <f aca="false">'ORÇ.GLOBAL REF.'!E196</f>
        <v>0</v>
      </c>
      <c r="F196" s="537"/>
      <c r="G196" s="163" t="n">
        <f aca="false">ROUND(F196,2)</f>
        <v>0</v>
      </c>
      <c r="H196" s="163" t="n">
        <f aca="false">IF('ORÇ.GLOBAL P CAIXA'!K196="EXEC.",0,IF(E196&lt;&gt;0,ROUND(E196*G196,2),IF(Z196=0,(SUMIF('ORÇ.GLOBAL REF.'!$S$12:$S$1011,B196,$Z$12:$Z$1011)),Z196)))</f>
        <v>0</v>
      </c>
      <c r="I196" s="538" t="str">
        <f aca="false">'ORÇ.GLOBAL REF.'!H196</f>
        <v/>
      </c>
      <c r="J196" s="163" t="str">
        <f aca="false">'ORÇ.GLOBAL REF.'!I196</f>
        <v/>
      </c>
      <c r="K196" s="539" t="str">
        <f aca="false">'ORÇ.GLOBAL REF.'!J196</f>
        <v/>
      </c>
      <c r="L196" s="168" t="str">
        <f aca="false">IF(B196&gt;0,"ok","ocultar")</f>
        <v>ocultar</v>
      </c>
      <c r="M196" s="102"/>
      <c r="N196" s="102"/>
      <c r="O196" s="102"/>
      <c r="R196" s="157" t="n">
        <f aca="false">IF(B196=0,R195,IF(ISNONTEXT(B196)=TRUE(),INT(B196),INT(LEFT(B196,FIND(".",B196)-1))))</f>
        <v>3</v>
      </c>
      <c r="S196" s="157" t="str">
        <f aca="false">IF(S197=1,1,IF(B196&lt;&gt;0,1,IF(C196&lt;&gt;0,1,IF(D196&lt;&gt;0,1,IF(E196&lt;&gt;0,1,"")))))</f>
        <v/>
      </c>
      <c r="T196" s="157" t="str">
        <f aca="false">IF(R196=0," ",IF(R196&lt;&gt;R195,R196," "))</f>
        <v> </v>
      </c>
      <c r="U196" s="180"/>
      <c r="V196" s="75" t="e">
        <f aca="false">IF(R196&lt;&gt;T196,(IF(J196="",H196*(INFORMAÇÕES!$Q$79/INFORMAÇÕES!$Q$82),IF(J196="R",H196,0))),0)</f>
        <v>#DIV/0!</v>
      </c>
      <c r="W196" s="75" t="e">
        <f aca="false">IF(R196&lt;&gt;T196,(IF(J196="",H196*(INFORMAÇÕES!$Q$80/INFORMAÇÕES!$Q$82),IF(J196="C",H196,0))),0)</f>
        <v>#DIV/0!</v>
      </c>
      <c r="X196" s="75" t="n">
        <f aca="false">IF(R196&lt;&gt;T196,(IF(J196="",H196*INFORMAÇÕES!$U$115,IF(J196="CF",H196,0))),0)</f>
        <v>0</v>
      </c>
      <c r="Y196" s="75" t="n">
        <f aca="false">IF(R196&lt;&gt;T196,(IF(J196="",H196*INFORMAÇÕES!$U$116,IF(J196="O",H196,0))),0)</f>
        <v>0</v>
      </c>
      <c r="Z196" s="75" t="n">
        <f aca="false">IF(E196&lt;&gt;0,H196,0)</f>
        <v>0</v>
      </c>
    </row>
    <row r="197" s="174" customFormat="true" ht="14.25" hidden="false" customHeight="true" outlineLevel="0" collapsed="false">
      <c r="A197" s="159" t="n">
        <v>186</v>
      </c>
      <c r="B197" s="160" t="n">
        <f aca="false">'ORÇ.GLOBAL REF.'!B197</f>
        <v>0</v>
      </c>
      <c r="C197" s="536" t="n">
        <f aca="false">'ORÇ.GLOBAL REF.'!C197</f>
        <v>0</v>
      </c>
      <c r="D197" s="162" t="n">
        <f aca="false">'ORÇ.GLOBAL REF.'!D197</f>
        <v>0</v>
      </c>
      <c r="E197" s="162" t="n">
        <f aca="false">'ORÇ.GLOBAL REF.'!E197</f>
        <v>0</v>
      </c>
      <c r="F197" s="537"/>
      <c r="G197" s="163" t="n">
        <f aca="false">ROUND(F197,2)</f>
        <v>0</v>
      </c>
      <c r="H197" s="163" t="n">
        <f aca="false">IF('ORÇ.GLOBAL P CAIXA'!K197="EXEC.",0,IF(E197&lt;&gt;0,ROUND(E197*G197,2),IF(Z197=0,(SUMIF('ORÇ.GLOBAL REF.'!$S$12:$S$1011,B197,$Z$12:$Z$1011)),Z197)))</f>
        <v>0</v>
      </c>
      <c r="I197" s="538" t="str">
        <f aca="false">'ORÇ.GLOBAL REF.'!H197</f>
        <v/>
      </c>
      <c r="J197" s="163" t="str">
        <f aca="false">'ORÇ.GLOBAL REF.'!I197</f>
        <v/>
      </c>
      <c r="K197" s="539" t="str">
        <f aca="false">'ORÇ.GLOBAL REF.'!J197</f>
        <v/>
      </c>
      <c r="L197" s="168" t="str">
        <f aca="false">IF(B197&gt;0,"ok","ocultar")</f>
        <v>ocultar</v>
      </c>
      <c r="M197" s="102"/>
      <c r="N197" s="102"/>
      <c r="O197" s="102"/>
      <c r="R197" s="157" t="n">
        <f aca="false">IF(B197=0,R196,IF(ISNONTEXT(B197)=TRUE(),INT(B197),INT(LEFT(B197,FIND(".",B197)-1))))</f>
        <v>3</v>
      </c>
      <c r="S197" s="157" t="str">
        <f aca="false">IF(S198=1,1,IF(B197&lt;&gt;0,1,IF(C197&lt;&gt;0,1,IF(D197&lt;&gt;0,1,IF(E197&lt;&gt;0,1,"")))))</f>
        <v/>
      </c>
      <c r="T197" s="157" t="str">
        <f aca="false">IF(R197=0," ",IF(R197&lt;&gt;R196,R197," "))</f>
        <v> </v>
      </c>
      <c r="U197" s="180"/>
      <c r="V197" s="75" t="e">
        <f aca="false">IF(R197&lt;&gt;T197,(IF(J197="",H197*(INFORMAÇÕES!$Q$79/INFORMAÇÕES!$Q$82),IF(J197="R",H197,0))),0)</f>
        <v>#DIV/0!</v>
      </c>
      <c r="W197" s="75" t="e">
        <f aca="false">IF(R197&lt;&gt;T197,(IF(J197="",H197*(INFORMAÇÕES!$Q$80/INFORMAÇÕES!$Q$82),IF(J197="C",H197,0))),0)</f>
        <v>#DIV/0!</v>
      </c>
      <c r="X197" s="75" t="n">
        <f aca="false">IF(R197&lt;&gt;T197,(IF(J197="",H197*INFORMAÇÕES!$U$115,IF(J197="CF",H197,0))),0)</f>
        <v>0</v>
      </c>
      <c r="Y197" s="75" t="n">
        <f aca="false">IF(R197&lt;&gt;T197,(IF(J197="",H197*INFORMAÇÕES!$U$116,IF(J197="O",H197,0))),0)</f>
        <v>0</v>
      </c>
      <c r="Z197" s="75" t="n">
        <f aca="false">IF(E197&lt;&gt;0,H197,0)</f>
        <v>0</v>
      </c>
    </row>
    <row r="198" s="174" customFormat="true" ht="14.25" hidden="false" customHeight="true" outlineLevel="0" collapsed="false">
      <c r="A198" s="159" t="n">
        <v>187</v>
      </c>
      <c r="B198" s="160" t="n">
        <f aca="false">'ORÇ.GLOBAL REF.'!B198</f>
        <v>0</v>
      </c>
      <c r="C198" s="536" t="n">
        <f aca="false">'ORÇ.GLOBAL REF.'!C198</f>
        <v>0</v>
      </c>
      <c r="D198" s="162" t="n">
        <f aca="false">'ORÇ.GLOBAL REF.'!D198</f>
        <v>0</v>
      </c>
      <c r="E198" s="162" t="n">
        <f aca="false">'ORÇ.GLOBAL REF.'!E198</f>
        <v>0</v>
      </c>
      <c r="F198" s="537"/>
      <c r="G198" s="163" t="n">
        <f aca="false">ROUND(F198,2)</f>
        <v>0</v>
      </c>
      <c r="H198" s="163" t="n">
        <f aca="false">IF('ORÇ.GLOBAL P CAIXA'!K198="EXEC.",0,IF(E198&lt;&gt;0,ROUND(E198*G198,2),IF(Z198=0,(SUMIF('ORÇ.GLOBAL REF.'!$S$12:$S$1011,B198,$Z$12:$Z$1011)),Z198)))</f>
        <v>0</v>
      </c>
      <c r="I198" s="538" t="str">
        <f aca="false">'ORÇ.GLOBAL REF.'!H198</f>
        <v/>
      </c>
      <c r="J198" s="163" t="str">
        <f aca="false">'ORÇ.GLOBAL REF.'!I198</f>
        <v/>
      </c>
      <c r="K198" s="539" t="str">
        <f aca="false">'ORÇ.GLOBAL REF.'!J198</f>
        <v/>
      </c>
      <c r="L198" s="168" t="str">
        <f aca="false">IF(B198&gt;0,"ok","ocultar")</f>
        <v>ocultar</v>
      </c>
      <c r="M198" s="102"/>
      <c r="N198" s="102"/>
      <c r="O198" s="102"/>
      <c r="R198" s="157" t="n">
        <f aca="false">IF(B198=0,R197,IF(ISNONTEXT(B198)=TRUE(),INT(B198),INT(LEFT(B198,FIND(".",B198)-1))))</f>
        <v>3</v>
      </c>
      <c r="S198" s="157" t="str">
        <f aca="false">IF(S199=1,1,IF(B198&lt;&gt;0,1,IF(C198&lt;&gt;0,1,IF(D198&lt;&gt;0,1,IF(E198&lt;&gt;0,1,"")))))</f>
        <v/>
      </c>
      <c r="T198" s="157" t="str">
        <f aca="false">IF(R198=0," ",IF(R198&lt;&gt;R197,R198," "))</f>
        <v> </v>
      </c>
      <c r="U198" s="180"/>
      <c r="V198" s="75" t="e">
        <f aca="false">IF(R198&lt;&gt;T198,(IF(J198="",H198*(INFORMAÇÕES!$Q$79/INFORMAÇÕES!$Q$82),IF(J198="R",H198,0))),0)</f>
        <v>#DIV/0!</v>
      </c>
      <c r="W198" s="75" t="e">
        <f aca="false">IF(R198&lt;&gt;T198,(IF(J198="",H198*(INFORMAÇÕES!$Q$80/INFORMAÇÕES!$Q$82),IF(J198="C",H198,0))),0)</f>
        <v>#DIV/0!</v>
      </c>
      <c r="X198" s="75" t="n">
        <f aca="false">IF(R198&lt;&gt;T198,(IF(J198="",H198*INFORMAÇÕES!$U$115,IF(J198="CF",H198,0))),0)</f>
        <v>0</v>
      </c>
      <c r="Y198" s="75" t="n">
        <f aca="false">IF(R198&lt;&gt;T198,(IF(J198="",H198*INFORMAÇÕES!$U$116,IF(J198="O",H198,0))),0)</f>
        <v>0</v>
      </c>
      <c r="Z198" s="75" t="n">
        <f aca="false">IF(E198&lt;&gt;0,H198,0)</f>
        <v>0</v>
      </c>
    </row>
    <row r="199" s="174" customFormat="true" ht="14.25" hidden="false" customHeight="true" outlineLevel="0" collapsed="false">
      <c r="A199" s="159" t="n">
        <v>188</v>
      </c>
      <c r="B199" s="160" t="n">
        <f aca="false">'ORÇ.GLOBAL REF.'!B199</f>
        <v>0</v>
      </c>
      <c r="C199" s="536" t="n">
        <f aca="false">'ORÇ.GLOBAL REF.'!C199</f>
        <v>0</v>
      </c>
      <c r="D199" s="162" t="n">
        <f aca="false">'ORÇ.GLOBAL REF.'!D199</f>
        <v>0</v>
      </c>
      <c r="E199" s="162" t="n">
        <f aca="false">'ORÇ.GLOBAL REF.'!E199</f>
        <v>0</v>
      </c>
      <c r="F199" s="537"/>
      <c r="G199" s="163" t="n">
        <f aca="false">ROUND(F199,2)</f>
        <v>0</v>
      </c>
      <c r="H199" s="163" t="n">
        <f aca="false">IF('ORÇ.GLOBAL P CAIXA'!K199="EXEC.",0,IF(E199&lt;&gt;0,ROUND(E199*G199,2),IF(Z199=0,(SUMIF('ORÇ.GLOBAL REF.'!$S$12:$S$1011,B199,$Z$12:$Z$1011)),Z199)))</f>
        <v>0</v>
      </c>
      <c r="I199" s="538" t="str">
        <f aca="false">'ORÇ.GLOBAL REF.'!H199</f>
        <v/>
      </c>
      <c r="J199" s="163" t="str">
        <f aca="false">'ORÇ.GLOBAL REF.'!I199</f>
        <v/>
      </c>
      <c r="K199" s="539" t="str">
        <f aca="false">'ORÇ.GLOBAL REF.'!J199</f>
        <v/>
      </c>
      <c r="L199" s="168" t="str">
        <f aca="false">IF(B199&gt;0,"ok","ocultar")</f>
        <v>ocultar</v>
      </c>
      <c r="M199" s="102"/>
      <c r="N199" s="102"/>
      <c r="O199" s="102"/>
      <c r="R199" s="157" t="n">
        <f aca="false">IF(B199=0,R198,IF(ISNONTEXT(B199)=TRUE(),INT(B199),INT(LEFT(B199,FIND(".",B199)-1))))</f>
        <v>3</v>
      </c>
      <c r="S199" s="157" t="str">
        <f aca="false">IF(S200=1,1,IF(B199&lt;&gt;0,1,IF(C199&lt;&gt;0,1,IF(D199&lt;&gt;0,1,IF(E199&lt;&gt;0,1,"")))))</f>
        <v/>
      </c>
      <c r="T199" s="157" t="str">
        <f aca="false">IF(R199=0," ",IF(R199&lt;&gt;R198,R199," "))</f>
        <v> </v>
      </c>
      <c r="U199" s="180"/>
      <c r="V199" s="75" t="e">
        <f aca="false">IF(R199&lt;&gt;T199,(IF(J199="",H199*(INFORMAÇÕES!$Q$79/INFORMAÇÕES!$Q$82),IF(J199="R",H199,0))),0)</f>
        <v>#DIV/0!</v>
      </c>
      <c r="W199" s="75" t="e">
        <f aca="false">IF(R199&lt;&gt;T199,(IF(J199="",H199*(INFORMAÇÕES!$Q$80/INFORMAÇÕES!$Q$82),IF(J199="C",H199,0))),0)</f>
        <v>#DIV/0!</v>
      </c>
      <c r="X199" s="75" t="n">
        <f aca="false">IF(R199&lt;&gt;T199,(IF(J199="",H199*INFORMAÇÕES!$U$115,IF(J199="CF",H199,0))),0)</f>
        <v>0</v>
      </c>
      <c r="Y199" s="75" t="n">
        <f aca="false">IF(R199&lt;&gt;T199,(IF(J199="",H199*INFORMAÇÕES!$U$116,IF(J199="O",H199,0))),0)</f>
        <v>0</v>
      </c>
      <c r="Z199" s="75" t="n">
        <f aca="false">IF(E199&lt;&gt;0,H199,0)</f>
        <v>0</v>
      </c>
    </row>
    <row r="200" s="174" customFormat="true" ht="14.25" hidden="false" customHeight="true" outlineLevel="0" collapsed="false">
      <c r="A200" s="159" t="n">
        <v>189</v>
      </c>
      <c r="B200" s="160" t="n">
        <f aca="false">'ORÇ.GLOBAL REF.'!B200</f>
        <v>0</v>
      </c>
      <c r="C200" s="536" t="n">
        <f aca="false">'ORÇ.GLOBAL REF.'!C200</f>
        <v>0</v>
      </c>
      <c r="D200" s="162" t="n">
        <f aca="false">'ORÇ.GLOBAL REF.'!D200</f>
        <v>0</v>
      </c>
      <c r="E200" s="162" t="n">
        <f aca="false">'ORÇ.GLOBAL REF.'!E200</f>
        <v>0</v>
      </c>
      <c r="F200" s="537"/>
      <c r="G200" s="163" t="n">
        <f aca="false">ROUND(F200,2)</f>
        <v>0</v>
      </c>
      <c r="H200" s="163" t="n">
        <f aca="false">IF('ORÇ.GLOBAL P CAIXA'!K200="EXEC.",0,IF(E200&lt;&gt;0,ROUND(E200*G200,2),IF(Z200=0,(SUMIF('ORÇ.GLOBAL REF.'!$S$12:$S$1011,B200,$Z$12:$Z$1011)),Z200)))</f>
        <v>0</v>
      </c>
      <c r="I200" s="538" t="str">
        <f aca="false">'ORÇ.GLOBAL REF.'!H200</f>
        <v/>
      </c>
      <c r="J200" s="163" t="str">
        <f aca="false">'ORÇ.GLOBAL REF.'!I200</f>
        <v/>
      </c>
      <c r="K200" s="539" t="str">
        <f aca="false">'ORÇ.GLOBAL REF.'!J200</f>
        <v/>
      </c>
      <c r="L200" s="168" t="str">
        <f aca="false">IF(B200&gt;0,"ok","ocultar")</f>
        <v>ocultar</v>
      </c>
      <c r="M200" s="102"/>
      <c r="N200" s="102"/>
      <c r="O200" s="102"/>
      <c r="R200" s="157" t="n">
        <f aca="false">IF(B200=0,R199,IF(ISNONTEXT(B200)=TRUE(),INT(B200),INT(LEFT(B200,FIND(".",B200)-1))))</f>
        <v>3</v>
      </c>
      <c r="S200" s="157" t="str">
        <f aca="false">IF(S201=1,1,IF(B200&lt;&gt;0,1,IF(C200&lt;&gt;0,1,IF(D200&lt;&gt;0,1,IF(E200&lt;&gt;0,1,"")))))</f>
        <v/>
      </c>
      <c r="T200" s="157" t="str">
        <f aca="false">IF(R200=0," ",IF(R200&lt;&gt;R199,R200," "))</f>
        <v> </v>
      </c>
      <c r="U200" s="180"/>
      <c r="V200" s="75" t="e">
        <f aca="false">IF(R200&lt;&gt;T200,(IF(J200="",H200*(INFORMAÇÕES!$Q$79/INFORMAÇÕES!$Q$82),IF(J200="R",H200,0))),0)</f>
        <v>#DIV/0!</v>
      </c>
      <c r="W200" s="75" t="e">
        <f aca="false">IF(R200&lt;&gt;T200,(IF(J200="",H200*(INFORMAÇÕES!$Q$80/INFORMAÇÕES!$Q$82),IF(J200="C",H200,0))),0)</f>
        <v>#DIV/0!</v>
      </c>
      <c r="X200" s="75" t="n">
        <f aca="false">IF(R200&lt;&gt;T200,(IF(J200="",H200*INFORMAÇÕES!$U$115,IF(J200="CF",H200,0))),0)</f>
        <v>0</v>
      </c>
      <c r="Y200" s="75" t="n">
        <f aca="false">IF(R200&lt;&gt;T200,(IF(J200="",H200*INFORMAÇÕES!$U$116,IF(J200="O",H200,0))),0)</f>
        <v>0</v>
      </c>
      <c r="Z200" s="75" t="n">
        <f aca="false">IF(E200&lt;&gt;0,H200,0)</f>
        <v>0</v>
      </c>
    </row>
    <row r="201" s="174" customFormat="true" ht="14.25" hidden="false" customHeight="true" outlineLevel="0" collapsed="false">
      <c r="A201" s="159" t="n">
        <v>190</v>
      </c>
      <c r="B201" s="160" t="n">
        <f aca="false">'ORÇ.GLOBAL REF.'!B201</f>
        <v>0</v>
      </c>
      <c r="C201" s="536" t="n">
        <f aca="false">'ORÇ.GLOBAL REF.'!C201</f>
        <v>0</v>
      </c>
      <c r="D201" s="162" t="n">
        <f aca="false">'ORÇ.GLOBAL REF.'!D201</f>
        <v>0</v>
      </c>
      <c r="E201" s="162" t="n">
        <f aca="false">'ORÇ.GLOBAL REF.'!E201</f>
        <v>0</v>
      </c>
      <c r="F201" s="537"/>
      <c r="G201" s="163" t="n">
        <f aca="false">ROUND(F201,2)</f>
        <v>0</v>
      </c>
      <c r="H201" s="163" t="n">
        <f aca="false">IF('ORÇ.GLOBAL P CAIXA'!K201="EXEC.",0,IF(E201&lt;&gt;0,ROUND(E201*G201,2),IF(Z201=0,(SUMIF('ORÇ.GLOBAL REF.'!$S$12:$S$1011,B201,$Z$12:$Z$1011)),Z201)))</f>
        <v>0</v>
      </c>
      <c r="I201" s="538" t="str">
        <f aca="false">'ORÇ.GLOBAL REF.'!H201</f>
        <v/>
      </c>
      <c r="J201" s="163" t="str">
        <f aca="false">'ORÇ.GLOBAL REF.'!I201</f>
        <v/>
      </c>
      <c r="K201" s="539" t="str">
        <f aca="false">'ORÇ.GLOBAL REF.'!J201</f>
        <v/>
      </c>
      <c r="L201" s="168" t="str">
        <f aca="false">IF(B201&gt;0,"ok","ocultar")</f>
        <v>ocultar</v>
      </c>
      <c r="M201" s="102"/>
      <c r="N201" s="102"/>
      <c r="O201" s="102"/>
      <c r="R201" s="157" t="n">
        <f aca="false">IF(B201=0,R200,IF(ISNONTEXT(B201)=TRUE(),INT(B201),INT(LEFT(B201,FIND(".",B201)-1))))</f>
        <v>3</v>
      </c>
      <c r="S201" s="157" t="str">
        <f aca="false">IF(S202=1,1,IF(B201&lt;&gt;0,1,IF(C201&lt;&gt;0,1,IF(D201&lt;&gt;0,1,IF(E201&lt;&gt;0,1,"")))))</f>
        <v/>
      </c>
      <c r="T201" s="157" t="str">
        <f aca="false">IF(R201=0," ",IF(R201&lt;&gt;R200,R201," "))</f>
        <v> </v>
      </c>
      <c r="U201" s="180"/>
      <c r="V201" s="75" t="e">
        <f aca="false">IF(R201&lt;&gt;T201,(IF(J201="",H201*(INFORMAÇÕES!$Q$79/INFORMAÇÕES!$Q$82),IF(J201="R",H201,0))),0)</f>
        <v>#DIV/0!</v>
      </c>
      <c r="W201" s="75" t="e">
        <f aca="false">IF(R201&lt;&gt;T201,(IF(J201="",H201*(INFORMAÇÕES!$Q$80/INFORMAÇÕES!$Q$82),IF(J201="C",H201,0))),0)</f>
        <v>#DIV/0!</v>
      </c>
      <c r="X201" s="75" t="n">
        <f aca="false">IF(R201&lt;&gt;T201,(IF(J201="",H201*INFORMAÇÕES!$U$115,IF(J201="CF",H201,0))),0)</f>
        <v>0</v>
      </c>
      <c r="Y201" s="75" t="n">
        <f aca="false">IF(R201&lt;&gt;T201,(IF(J201="",H201*INFORMAÇÕES!$U$116,IF(J201="O",H201,0))),0)</f>
        <v>0</v>
      </c>
      <c r="Z201" s="75" t="n">
        <f aca="false">IF(E201&lt;&gt;0,H201,0)</f>
        <v>0</v>
      </c>
    </row>
    <row r="202" s="174" customFormat="true" ht="14.25" hidden="false" customHeight="true" outlineLevel="0" collapsed="false">
      <c r="A202" s="159" t="n">
        <v>191</v>
      </c>
      <c r="B202" s="160" t="n">
        <f aca="false">'ORÇ.GLOBAL REF.'!B202</f>
        <v>0</v>
      </c>
      <c r="C202" s="536" t="n">
        <f aca="false">'ORÇ.GLOBAL REF.'!C202</f>
        <v>0</v>
      </c>
      <c r="D202" s="162" t="n">
        <f aca="false">'ORÇ.GLOBAL REF.'!D202</f>
        <v>0</v>
      </c>
      <c r="E202" s="162" t="n">
        <f aca="false">'ORÇ.GLOBAL REF.'!E202</f>
        <v>0</v>
      </c>
      <c r="F202" s="537"/>
      <c r="G202" s="163" t="n">
        <f aca="false">ROUND(F202,2)</f>
        <v>0</v>
      </c>
      <c r="H202" s="163" t="n">
        <f aca="false">IF('ORÇ.GLOBAL P CAIXA'!K202="EXEC.",0,IF(E202&lt;&gt;0,ROUND(E202*G202,2),IF(Z202=0,(SUMIF('ORÇ.GLOBAL REF.'!$S$12:$S$1011,B202,$Z$12:$Z$1011)),Z202)))</f>
        <v>0</v>
      </c>
      <c r="I202" s="538" t="str">
        <f aca="false">'ORÇ.GLOBAL REF.'!H202</f>
        <v/>
      </c>
      <c r="J202" s="163" t="str">
        <f aca="false">'ORÇ.GLOBAL REF.'!I202</f>
        <v/>
      </c>
      <c r="K202" s="539" t="str">
        <f aca="false">'ORÇ.GLOBAL REF.'!J202</f>
        <v/>
      </c>
      <c r="L202" s="168" t="str">
        <f aca="false">IF(B202&gt;0,"ok","ocultar")</f>
        <v>ocultar</v>
      </c>
      <c r="M202" s="102"/>
      <c r="N202" s="102"/>
      <c r="O202" s="102"/>
      <c r="R202" s="157" t="n">
        <f aca="false">IF(B202=0,R201,IF(ISNONTEXT(B202)=TRUE(),INT(B202),INT(LEFT(B202,FIND(".",B202)-1))))</f>
        <v>3</v>
      </c>
      <c r="S202" s="157" t="str">
        <f aca="false">IF(S203=1,1,IF(B202&lt;&gt;0,1,IF(C202&lt;&gt;0,1,IF(D202&lt;&gt;0,1,IF(E202&lt;&gt;0,1,"")))))</f>
        <v/>
      </c>
      <c r="T202" s="157" t="str">
        <f aca="false">IF(R202=0," ",IF(R202&lt;&gt;R201,R202," "))</f>
        <v> </v>
      </c>
      <c r="U202" s="180"/>
      <c r="V202" s="75" t="e">
        <f aca="false">IF(R202&lt;&gt;T202,(IF(J202="",H202*(INFORMAÇÕES!$Q$79/INFORMAÇÕES!$Q$82),IF(J202="R",H202,0))),0)</f>
        <v>#DIV/0!</v>
      </c>
      <c r="W202" s="75" t="e">
        <f aca="false">IF(R202&lt;&gt;T202,(IF(J202="",H202*(INFORMAÇÕES!$Q$80/INFORMAÇÕES!$Q$82),IF(J202="C",H202,0))),0)</f>
        <v>#DIV/0!</v>
      </c>
      <c r="X202" s="75" t="n">
        <f aca="false">IF(R202&lt;&gt;T202,(IF(J202="",H202*INFORMAÇÕES!$U$115,IF(J202="CF",H202,0))),0)</f>
        <v>0</v>
      </c>
      <c r="Y202" s="75" t="n">
        <f aca="false">IF(R202&lt;&gt;T202,(IF(J202="",H202*INFORMAÇÕES!$U$116,IF(J202="O",H202,0))),0)</f>
        <v>0</v>
      </c>
      <c r="Z202" s="75" t="n">
        <f aca="false">IF(E202&lt;&gt;0,H202,0)</f>
        <v>0</v>
      </c>
    </row>
    <row r="203" s="174" customFormat="true" ht="14.25" hidden="false" customHeight="true" outlineLevel="0" collapsed="false">
      <c r="A203" s="159" t="n">
        <v>192</v>
      </c>
      <c r="B203" s="160" t="n">
        <f aca="false">'ORÇ.GLOBAL REF.'!B203</f>
        <v>0</v>
      </c>
      <c r="C203" s="536" t="n">
        <f aca="false">'ORÇ.GLOBAL REF.'!C203</f>
        <v>0</v>
      </c>
      <c r="D203" s="162" t="n">
        <f aca="false">'ORÇ.GLOBAL REF.'!D203</f>
        <v>0</v>
      </c>
      <c r="E203" s="162" t="n">
        <f aca="false">'ORÇ.GLOBAL REF.'!E203</f>
        <v>0</v>
      </c>
      <c r="F203" s="537"/>
      <c r="G203" s="163" t="n">
        <f aca="false">ROUND(F203,2)</f>
        <v>0</v>
      </c>
      <c r="H203" s="163" t="n">
        <f aca="false">IF('ORÇ.GLOBAL P CAIXA'!K203="EXEC.",0,IF(E203&lt;&gt;0,ROUND(E203*G203,2),IF(Z203=0,(SUMIF('ORÇ.GLOBAL REF.'!$S$12:$S$1011,B203,$Z$12:$Z$1011)),Z203)))</f>
        <v>0</v>
      </c>
      <c r="I203" s="538" t="str">
        <f aca="false">'ORÇ.GLOBAL REF.'!H203</f>
        <v/>
      </c>
      <c r="J203" s="163" t="str">
        <f aca="false">'ORÇ.GLOBAL REF.'!I203</f>
        <v/>
      </c>
      <c r="K203" s="539" t="str">
        <f aca="false">'ORÇ.GLOBAL REF.'!J203</f>
        <v/>
      </c>
      <c r="L203" s="168" t="str">
        <f aca="false">IF(B203&gt;0,"ok","ocultar")</f>
        <v>ocultar</v>
      </c>
      <c r="M203" s="102"/>
      <c r="N203" s="102"/>
      <c r="O203" s="102"/>
      <c r="R203" s="157" t="n">
        <f aca="false">IF(B203=0,R202,IF(ISNONTEXT(B203)=TRUE(),INT(B203),INT(LEFT(B203,FIND(".",B203)-1))))</f>
        <v>3</v>
      </c>
      <c r="S203" s="157" t="str">
        <f aca="false">IF(S204=1,1,IF(B203&lt;&gt;0,1,IF(C203&lt;&gt;0,1,IF(D203&lt;&gt;0,1,IF(E203&lt;&gt;0,1,"")))))</f>
        <v/>
      </c>
      <c r="T203" s="157" t="str">
        <f aca="false">IF(R203=0," ",IF(R203&lt;&gt;R202,R203," "))</f>
        <v> </v>
      </c>
      <c r="U203" s="180"/>
      <c r="V203" s="75" t="e">
        <f aca="false">IF(R203&lt;&gt;T203,(IF(J203="",H203*(INFORMAÇÕES!$Q$79/INFORMAÇÕES!$Q$82),IF(J203="R",H203,0))),0)</f>
        <v>#DIV/0!</v>
      </c>
      <c r="W203" s="75" t="e">
        <f aca="false">IF(R203&lt;&gt;T203,(IF(J203="",H203*(INFORMAÇÕES!$Q$80/INFORMAÇÕES!$Q$82),IF(J203="C",H203,0))),0)</f>
        <v>#DIV/0!</v>
      </c>
      <c r="X203" s="75" t="n">
        <f aca="false">IF(R203&lt;&gt;T203,(IF(J203="",H203*INFORMAÇÕES!$U$115,IF(J203="CF",H203,0))),0)</f>
        <v>0</v>
      </c>
      <c r="Y203" s="75" t="n">
        <f aca="false">IF(R203&lt;&gt;T203,(IF(J203="",H203*INFORMAÇÕES!$U$116,IF(J203="O",H203,0))),0)</f>
        <v>0</v>
      </c>
      <c r="Z203" s="75" t="n">
        <f aca="false">IF(E203&lt;&gt;0,H203,0)</f>
        <v>0</v>
      </c>
    </row>
    <row r="204" s="174" customFormat="true" ht="14.25" hidden="false" customHeight="true" outlineLevel="0" collapsed="false">
      <c r="A204" s="159" t="n">
        <v>193</v>
      </c>
      <c r="B204" s="160" t="n">
        <f aca="false">'ORÇ.GLOBAL REF.'!B204</f>
        <v>0</v>
      </c>
      <c r="C204" s="536" t="n">
        <f aca="false">'ORÇ.GLOBAL REF.'!C204</f>
        <v>0</v>
      </c>
      <c r="D204" s="162" t="n">
        <f aca="false">'ORÇ.GLOBAL REF.'!D204</f>
        <v>0</v>
      </c>
      <c r="E204" s="162" t="n">
        <f aca="false">'ORÇ.GLOBAL REF.'!E204</f>
        <v>0</v>
      </c>
      <c r="F204" s="537"/>
      <c r="G204" s="163" t="n">
        <f aca="false">ROUND(F204,2)</f>
        <v>0</v>
      </c>
      <c r="H204" s="163" t="n">
        <f aca="false">IF('ORÇ.GLOBAL P CAIXA'!K204="EXEC.",0,IF(E204&lt;&gt;0,ROUND(E204*G204,2),IF(Z204=0,(SUMIF('ORÇ.GLOBAL REF.'!$S$12:$S$1011,B204,$Z$12:$Z$1011)),Z204)))</f>
        <v>0</v>
      </c>
      <c r="I204" s="538" t="str">
        <f aca="false">'ORÇ.GLOBAL REF.'!H204</f>
        <v/>
      </c>
      <c r="J204" s="163" t="str">
        <f aca="false">'ORÇ.GLOBAL REF.'!I204</f>
        <v/>
      </c>
      <c r="K204" s="539" t="str">
        <f aca="false">'ORÇ.GLOBAL REF.'!J204</f>
        <v/>
      </c>
      <c r="L204" s="168" t="str">
        <f aca="false">IF(B204&gt;0,"ok","ocultar")</f>
        <v>ocultar</v>
      </c>
      <c r="M204" s="102"/>
      <c r="N204" s="102"/>
      <c r="O204" s="102"/>
      <c r="R204" s="157" t="n">
        <f aca="false">IF(B204=0,R203,IF(ISNONTEXT(B204)=TRUE(),INT(B204),INT(LEFT(B204,FIND(".",B204)-1))))</f>
        <v>3</v>
      </c>
      <c r="S204" s="157" t="str">
        <f aca="false">IF(S205=1,1,IF(B204&lt;&gt;0,1,IF(C204&lt;&gt;0,1,IF(D204&lt;&gt;0,1,IF(E204&lt;&gt;0,1,"")))))</f>
        <v/>
      </c>
      <c r="T204" s="157" t="str">
        <f aca="false">IF(R204=0," ",IF(R204&lt;&gt;R203,R204," "))</f>
        <v> </v>
      </c>
      <c r="U204" s="180"/>
      <c r="V204" s="75" t="e">
        <f aca="false">IF(R204&lt;&gt;T204,(IF(J204="",H204*(INFORMAÇÕES!$Q$79/INFORMAÇÕES!$Q$82),IF(J204="R",H204,0))),0)</f>
        <v>#DIV/0!</v>
      </c>
      <c r="W204" s="75" t="e">
        <f aca="false">IF(R204&lt;&gt;T204,(IF(J204="",H204*(INFORMAÇÕES!$Q$80/INFORMAÇÕES!$Q$82),IF(J204="C",H204,0))),0)</f>
        <v>#DIV/0!</v>
      </c>
      <c r="X204" s="75" t="n">
        <f aca="false">IF(R204&lt;&gt;T204,(IF(J204="",H204*INFORMAÇÕES!$U$115,IF(J204="CF",H204,0))),0)</f>
        <v>0</v>
      </c>
      <c r="Y204" s="75" t="n">
        <f aca="false">IF(R204&lt;&gt;T204,(IF(J204="",H204*INFORMAÇÕES!$U$116,IF(J204="O",H204,0))),0)</f>
        <v>0</v>
      </c>
      <c r="Z204" s="75" t="n">
        <f aca="false">IF(E204&lt;&gt;0,H204,0)</f>
        <v>0</v>
      </c>
    </row>
    <row r="205" s="174" customFormat="true" ht="14.25" hidden="false" customHeight="true" outlineLevel="0" collapsed="false">
      <c r="A205" s="159" t="n">
        <v>194</v>
      </c>
      <c r="B205" s="160" t="n">
        <f aca="false">'ORÇ.GLOBAL REF.'!B205</f>
        <v>0</v>
      </c>
      <c r="C205" s="536" t="n">
        <f aca="false">'ORÇ.GLOBAL REF.'!C205</f>
        <v>0</v>
      </c>
      <c r="D205" s="162" t="n">
        <f aca="false">'ORÇ.GLOBAL REF.'!D205</f>
        <v>0</v>
      </c>
      <c r="E205" s="162" t="n">
        <f aca="false">'ORÇ.GLOBAL REF.'!E205</f>
        <v>0</v>
      </c>
      <c r="F205" s="537"/>
      <c r="G205" s="163" t="n">
        <f aca="false">ROUND(F205,2)</f>
        <v>0</v>
      </c>
      <c r="H205" s="163" t="n">
        <f aca="false">IF('ORÇ.GLOBAL P CAIXA'!K205="EXEC.",0,IF(E205&lt;&gt;0,ROUND(E205*G205,2),IF(Z205=0,(SUMIF('ORÇ.GLOBAL REF.'!$S$12:$S$1011,B205,$Z$12:$Z$1011)),Z205)))</f>
        <v>0</v>
      </c>
      <c r="I205" s="538" t="str">
        <f aca="false">'ORÇ.GLOBAL REF.'!H205</f>
        <v/>
      </c>
      <c r="J205" s="163" t="str">
        <f aca="false">'ORÇ.GLOBAL REF.'!I205</f>
        <v/>
      </c>
      <c r="K205" s="539" t="str">
        <f aca="false">'ORÇ.GLOBAL REF.'!J205</f>
        <v/>
      </c>
      <c r="L205" s="168" t="str">
        <f aca="false">IF(B205&gt;0,"ok","ocultar")</f>
        <v>ocultar</v>
      </c>
      <c r="M205" s="102"/>
      <c r="N205" s="102"/>
      <c r="O205" s="102"/>
      <c r="R205" s="157" t="n">
        <f aca="false">IF(B205=0,R204,IF(ISNONTEXT(B205)=TRUE(),INT(B205),INT(LEFT(B205,FIND(".",B205)-1))))</f>
        <v>3</v>
      </c>
      <c r="S205" s="157" t="str">
        <f aca="false">IF(S206=1,1,IF(B205&lt;&gt;0,1,IF(C205&lt;&gt;0,1,IF(D205&lt;&gt;0,1,IF(E205&lt;&gt;0,1,"")))))</f>
        <v/>
      </c>
      <c r="T205" s="157" t="str">
        <f aca="false">IF(R205=0," ",IF(R205&lt;&gt;R204,R205," "))</f>
        <v> </v>
      </c>
      <c r="U205" s="180"/>
      <c r="V205" s="75" t="e">
        <f aca="false">IF(R205&lt;&gt;T205,(IF(J205="",H205*(INFORMAÇÕES!$Q$79/INFORMAÇÕES!$Q$82),IF(J205="R",H205,0))),0)</f>
        <v>#DIV/0!</v>
      </c>
      <c r="W205" s="75" t="e">
        <f aca="false">IF(R205&lt;&gt;T205,(IF(J205="",H205*(INFORMAÇÕES!$Q$80/INFORMAÇÕES!$Q$82),IF(J205="C",H205,0))),0)</f>
        <v>#DIV/0!</v>
      </c>
      <c r="X205" s="75" t="n">
        <f aca="false">IF(R205&lt;&gt;T205,(IF(J205="",H205*INFORMAÇÕES!$U$115,IF(J205="CF",H205,0))),0)</f>
        <v>0</v>
      </c>
      <c r="Y205" s="75" t="n">
        <f aca="false">IF(R205&lt;&gt;T205,(IF(J205="",H205*INFORMAÇÕES!$U$116,IF(J205="O",H205,0))),0)</f>
        <v>0</v>
      </c>
      <c r="Z205" s="75" t="n">
        <f aca="false">IF(E205&lt;&gt;0,H205,0)</f>
        <v>0</v>
      </c>
    </row>
    <row r="206" s="174" customFormat="true" ht="14.25" hidden="false" customHeight="true" outlineLevel="0" collapsed="false">
      <c r="A206" s="159" t="n">
        <v>195</v>
      </c>
      <c r="B206" s="160" t="n">
        <f aca="false">'ORÇ.GLOBAL REF.'!B206</f>
        <v>0</v>
      </c>
      <c r="C206" s="536" t="n">
        <f aca="false">'ORÇ.GLOBAL REF.'!C206</f>
        <v>0</v>
      </c>
      <c r="D206" s="162" t="n">
        <f aca="false">'ORÇ.GLOBAL REF.'!D206</f>
        <v>0</v>
      </c>
      <c r="E206" s="162" t="n">
        <f aca="false">'ORÇ.GLOBAL REF.'!E206</f>
        <v>0</v>
      </c>
      <c r="F206" s="537"/>
      <c r="G206" s="163" t="n">
        <f aca="false">ROUND(F206,2)</f>
        <v>0</v>
      </c>
      <c r="H206" s="163" t="n">
        <f aca="false">IF('ORÇ.GLOBAL P CAIXA'!K206="EXEC.",0,IF(E206&lt;&gt;0,ROUND(E206*G206,2),IF(Z206=0,(SUMIF('ORÇ.GLOBAL REF.'!$S$12:$S$1011,B206,$Z$12:$Z$1011)),Z206)))</f>
        <v>0</v>
      </c>
      <c r="I206" s="538" t="str">
        <f aca="false">'ORÇ.GLOBAL REF.'!H206</f>
        <v/>
      </c>
      <c r="J206" s="163" t="str">
        <f aca="false">'ORÇ.GLOBAL REF.'!I206</f>
        <v/>
      </c>
      <c r="K206" s="539" t="str">
        <f aca="false">'ORÇ.GLOBAL REF.'!J206</f>
        <v/>
      </c>
      <c r="L206" s="168" t="str">
        <f aca="false">IF(B206&gt;0,"ok","ocultar")</f>
        <v>ocultar</v>
      </c>
      <c r="M206" s="102"/>
      <c r="N206" s="102"/>
      <c r="O206" s="102"/>
      <c r="R206" s="157" t="n">
        <f aca="false">IF(B206=0,R205,IF(ISNONTEXT(B206)=TRUE(),INT(B206),INT(LEFT(B206,FIND(".",B206)-1))))</f>
        <v>3</v>
      </c>
      <c r="S206" s="157" t="str">
        <f aca="false">IF(S207=1,1,IF(B206&lt;&gt;0,1,IF(C206&lt;&gt;0,1,IF(D206&lt;&gt;0,1,IF(E206&lt;&gt;0,1,"")))))</f>
        <v/>
      </c>
      <c r="T206" s="157" t="str">
        <f aca="false">IF(R206=0," ",IF(R206&lt;&gt;R205,R206," "))</f>
        <v> </v>
      </c>
      <c r="U206" s="180"/>
      <c r="V206" s="75" t="e">
        <f aca="false">IF(R206&lt;&gt;T206,(IF(J206="",H206*(INFORMAÇÕES!$Q$79/INFORMAÇÕES!$Q$82),IF(J206="R",H206,0))),0)</f>
        <v>#DIV/0!</v>
      </c>
      <c r="W206" s="75" t="e">
        <f aca="false">IF(R206&lt;&gt;T206,(IF(J206="",H206*(INFORMAÇÕES!$Q$80/INFORMAÇÕES!$Q$82),IF(J206="C",H206,0))),0)</f>
        <v>#DIV/0!</v>
      </c>
      <c r="X206" s="75" t="n">
        <f aca="false">IF(R206&lt;&gt;T206,(IF(J206="",H206*INFORMAÇÕES!$U$115,IF(J206="CF",H206,0))),0)</f>
        <v>0</v>
      </c>
      <c r="Y206" s="75" t="n">
        <f aca="false">IF(R206&lt;&gt;T206,(IF(J206="",H206*INFORMAÇÕES!$U$116,IF(J206="O",H206,0))),0)</f>
        <v>0</v>
      </c>
      <c r="Z206" s="75" t="n">
        <f aca="false">IF(E206&lt;&gt;0,H206,0)</f>
        <v>0</v>
      </c>
    </row>
    <row r="207" s="174" customFormat="true" ht="14.25" hidden="false" customHeight="true" outlineLevel="0" collapsed="false">
      <c r="A207" s="159" t="n">
        <v>196</v>
      </c>
      <c r="B207" s="160" t="n">
        <f aca="false">'ORÇ.GLOBAL REF.'!B207</f>
        <v>0</v>
      </c>
      <c r="C207" s="536" t="n">
        <f aca="false">'ORÇ.GLOBAL REF.'!C207</f>
        <v>0</v>
      </c>
      <c r="D207" s="162" t="n">
        <f aca="false">'ORÇ.GLOBAL REF.'!D207</f>
        <v>0</v>
      </c>
      <c r="E207" s="162" t="n">
        <f aca="false">'ORÇ.GLOBAL REF.'!E207</f>
        <v>0</v>
      </c>
      <c r="F207" s="537"/>
      <c r="G207" s="163" t="n">
        <f aca="false">ROUND(F207,2)</f>
        <v>0</v>
      </c>
      <c r="H207" s="163" t="n">
        <f aca="false">IF('ORÇ.GLOBAL P CAIXA'!K207="EXEC.",0,IF(E207&lt;&gt;0,ROUND(E207*G207,2),IF(Z207=0,(SUMIF('ORÇ.GLOBAL REF.'!$S$12:$S$1011,B207,$Z$12:$Z$1011)),Z207)))</f>
        <v>0</v>
      </c>
      <c r="I207" s="538" t="str">
        <f aca="false">'ORÇ.GLOBAL REF.'!H207</f>
        <v/>
      </c>
      <c r="J207" s="163" t="str">
        <f aca="false">'ORÇ.GLOBAL REF.'!I207</f>
        <v/>
      </c>
      <c r="K207" s="539" t="str">
        <f aca="false">'ORÇ.GLOBAL REF.'!J207</f>
        <v/>
      </c>
      <c r="L207" s="168" t="str">
        <f aca="false">IF(B207&gt;0,"ok","ocultar")</f>
        <v>ocultar</v>
      </c>
      <c r="M207" s="102"/>
      <c r="N207" s="102"/>
      <c r="O207" s="102"/>
      <c r="R207" s="157" t="n">
        <f aca="false">IF(B207=0,R206,IF(ISNONTEXT(B207)=TRUE(),INT(B207),INT(LEFT(B207,FIND(".",B207)-1))))</f>
        <v>3</v>
      </c>
      <c r="S207" s="157" t="str">
        <f aca="false">IF(S208=1,1,IF(B207&lt;&gt;0,1,IF(C207&lt;&gt;0,1,IF(D207&lt;&gt;0,1,IF(E207&lt;&gt;0,1,"")))))</f>
        <v/>
      </c>
      <c r="T207" s="157" t="str">
        <f aca="false">IF(R207=0," ",IF(R207&lt;&gt;R206,R207," "))</f>
        <v> </v>
      </c>
      <c r="U207" s="180"/>
      <c r="V207" s="75" t="e">
        <f aca="false">IF(R207&lt;&gt;T207,(IF(J207="",H207*(INFORMAÇÕES!$Q$79/INFORMAÇÕES!$Q$82),IF(J207="R",H207,0))),0)</f>
        <v>#DIV/0!</v>
      </c>
      <c r="W207" s="75" t="e">
        <f aca="false">IF(R207&lt;&gt;T207,(IF(J207="",H207*(INFORMAÇÕES!$Q$80/INFORMAÇÕES!$Q$82),IF(J207="C",H207,0))),0)</f>
        <v>#DIV/0!</v>
      </c>
      <c r="X207" s="75" t="n">
        <f aca="false">IF(R207&lt;&gt;T207,(IF(J207="",H207*INFORMAÇÕES!$U$115,IF(J207="CF",H207,0))),0)</f>
        <v>0</v>
      </c>
      <c r="Y207" s="75" t="n">
        <f aca="false">IF(R207&lt;&gt;T207,(IF(J207="",H207*INFORMAÇÕES!$U$116,IF(J207="O",H207,0))),0)</f>
        <v>0</v>
      </c>
      <c r="Z207" s="75" t="n">
        <f aca="false">IF(E207&lt;&gt;0,H207,0)</f>
        <v>0</v>
      </c>
    </row>
    <row r="208" s="174" customFormat="true" ht="14.25" hidden="false" customHeight="true" outlineLevel="0" collapsed="false">
      <c r="A208" s="159" t="n">
        <v>197</v>
      </c>
      <c r="B208" s="160" t="n">
        <f aca="false">'ORÇ.GLOBAL REF.'!B208</f>
        <v>0</v>
      </c>
      <c r="C208" s="536" t="n">
        <f aca="false">'ORÇ.GLOBAL REF.'!C208</f>
        <v>0</v>
      </c>
      <c r="D208" s="162" t="n">
        <f aca="false">'ORÇ.GLOBAL REF.'!D208</f>
        <v>0</v>
      </c>
      <c r="E208" s="162" t="n">
        <f aca="false">'ORÇ.GLOBAL REF.'!E208</f>
        <v>0</v>
      </c>
      <c r="F208" s="537"/>
      <c r="G208" s="163" t="n">
        <f aca="false">ROUND(F208,2)</f>
        <v>0</v>
      </c>
      <c r="H208" s="163" t="n">
        <f aca="false">IF('ORÇ.GLOBAL P CAIXA'!K208="EXEC.",0,IF(E208&lt;&gt;0,ROUND(E208*G208,2),IF(Z208=0,(SUMIF('ORÇ.GLOBAL REF.'!$S$12:$S$1011,B208,$Z$12:$Z$1011)),Z208)))</f>
        <v>0</v>
      </c>
      <c r="I208" s="538" t="str">
        <f aca="false">'ORÇ.GLOBAL REF.'!H208</f>
        <v/>
      </c>
      <c r="J208" s="163" t="str">
        <f aca="false">'ORÇ.GLOBAL REF.'!I208</f>
        <v/>
      </c>
      <c r="K208" s="539" t="str">
        <f aca="false">'ORÇ.GLOBAL REF.'!J208</f>
        <v/>
      </c>
      <c r="L208" s="168" t="str">
        <f aca="false">IF(B208&gt;0,"ok","ocultar")</f>
        <v>ocultar</v>
      </c>
      <c r="M208" s="102"/>
      <c r="N208" s="102"/>
      <c r="O208" s="102"/>
      <c r="R208" s="157" t="n">
        <f aca="false">IF(B208=0,R207,IF(ISNONTEXT(B208)=TRUE(),INT(B208),INT(LEFT(B208,FIND(".",B208)-1))))</f>
        <v>3</v>
      </c>
      <c r="S208" s="157" t="str">
        <f aca="false">IF(S209=1,1,IF(B208&lt;&gt;0,1,IF(C208&lt;&gt;0,1,IF(D208&lt;&gt;0,1,IF(E208&lt;&gt;0,1,"")))))</f>
        <v/>
      </c>
      <c r="T208" s="157" t="str">
        <f aca="false">IF(R208=0," ",IF(R208&lt;&gt;R207,R208," "))</f>
        <v> </v>
      </c>
      <c r="U208" s="180"/>
      <c r="V208" s="75" t="e">
        <f aca="false">IF(R208&lt;&gt;T208,(IF(J208="",H208*(INFORMAÇÕES!$Q$79/INFORMAÇÕES!$Q$82),IF(J208="R",H208,0))),0)</f>
        <v>#DIV/0!</v>
      </c>
      <c r="W208" s="75" t="e">
        <f aca="false">IF(R208&lt;&gt;T208,(IF(J208="",H208*(INFORMAÇÕES!$Q$80/INFORMAÇÕES!$Q$82),IF(J208="C",H208,0))),0)</f>
        <v>#DIV/0!</v>
      </c>
      <c r="X208" s="75" t="n">
        <f aca="false">IF(R208&lt;&gt;T208,(IF(J208="",H208*INFORMAÇÕES!$U$115,IF(J208="CF",H208,0))),0)</f>
        <v>0</v>
      </c>
      <c r="Y208" s="75" t="n">
        <f aca="false">IF(R208&lt;&gt;T208,(IF(J208="",H208*INFORMAÇÕES!$U$116,IF(J208="O",H208,0))),0)</f>
        <v>0</v>
      </c>
      <c r="Z208" s="75" t="n">
        <f aca="false">IF(E208&lt;&gt;0,H208,0)</f>
        <v>0</v>
      </c>
    </row>
    <row r="209" s="174" customFormat="true" ht="14.25" hidden="false" customHeight="true" outlineLevel="0" collapsed="false">
      <c r="A209" s="159" t="n">
        <v>198</v>
      </c>
      <c r="B209" s="160" t="n">
        <f aca="false">'ORÇ.GLOBAL REF.'!B209</f>
        <v>0</v>
      </c>
      <c r="C209" s="536" t="n">
        <f aca="false">'ORÇ.GLOBAL REF.'!C209</f>
        <v>0</v>
      </c>
      <c r="D209" s="162" t="n">
        <f aca="false">'ORÇ.GLOBAL REF.'!D209</f>
        <v>0</v>
      </c>
      <c r="E209" s="162" t="n">
        <f aca="false">'ORÇ.GLOBAL REF.'!E209</f>
        <v>0</v>
      </c>
      <c r="F209" s="537"/>
      <c r="G209" s="163" t="n">
        <f aca="false">ROUND(F209,2)</f>
        <v>0</v>
      </c>
      <c r="H209" s="163" t="n">
        <f aca="false">IF('ORÇ.GLOBAL P CAIXA'!K209="EXEC.",0,IF(E209&lt;&gt;0,ROUND(E209*G209,2),IF(Z209=0,(SUMIF('ORÇ.GLOBAL REF.'!$S$12:$S$1011,B209,$Z$12:$Z$1011)),Z209)))</f>
        <v>0</v>
      </c>
      <c r="I209" s="538" t="str">
        <f aca="false">'ORÇ.GLOBAL REF.'!H209</f>
        <v/>
      </c>
      <c r="J209" s="163" t="str">
        <f aca="false">'ORÇ.GLOBAL REF.'!I209</f>
        <v/>
      </c>
      <c r="K209" s="539" t="str">
        <f aca="false">'ORÇ.GLOBAL REF.'!J209</f>
        <v/>
      </c>
      <c r="L209" s="168" t="str">
        <f aca="false">IF(B209&gt;0,"ok","ocultar")</f>
        <v>ocultar</v>
      </c>
      <c r="M209" s="102"/>
      <c r="N209" s="102"/>
      <c r="O209" s="102"/>
      <c r="R209" s="157" t="n">
        <f aca="false">IF(B209=0,R208,IF(ISNONTEXT(B209)=TRUE(),INT(B209),INT(LEFT(B209,FIND(".",B209)-1))))</f>
        <v>3</v>
      </c>
      <c r="S209" s="157" t="str">
        <f aca="false">IF(S210=1,1,IF(B209&lt;&gt;0,1,IF(C209&lt;&gt;0,1,IF(D209&lt;&gt;0,1,IF(E209&lt;&gt;0,1,"")))))</f>
        <v/>
      </c>
      <c r="T209" s="157" t="str">
        <f aca="false">IF(R209=0," ",IF(R209&lt;&gt;R208,R209," "))</f>
        <v> </v>
      </c>
      <c r="U209" s="180"/>
      <c r="V209" s="75" t="e">
        <f aca="false">IF(R209&lt;&gt;T209,(IF(J209="",H209*(INFORMAÇÕES!$Q$79/INFORMAÇÕES!$Q$82),IF(J209="R",H209,0))),0)</f>
        <v>#DIV/0!</v>
      </c>
      <c r="W209" s="75" t="e">
        <f aca="false">IF(R209&lt;&gt;T209,(IF(J209="",H209*(INFORMAÇÕES!$Q$80/INFORMAÇÕES!$Q$82),IF(J209="C",H209,0))),0)</f>
        <v>#DIV/0!</v>
      </c>
      <c r="X209" s="75" t="n">
        <f aca="false">IF(R209&lt;&gt;T209,(IF(J209="",H209*INFORMAÇÕES!$U$115,IF(J209="CF",H209,0))),0)</f>
        <v>0</v>
      </c>
      <c r="Y209" s="75" t="n">
        <f aca="false">IF(R209&lt;&gt;T209,(IF(J209="",H209*INFORMAÇÕES!$U$116,IF(J209="O",H209,0))),0)</f>
        <v>0</v>
      </c>
      <c r="Z209" s="75" t="n">
        <f aca="false">IF(E209&lt;&gt;0,H209,0)</f>
        <v>0</v>
      </c>
    </row>
    <row r="210" s="174" customFormat="true" ht="14.25" hidden="false" customHeight="true" outlineLevel="0" collapsed="false">
      <c r="A210" s="159" t="n">
        <v>199</v>
      </c>
      <c r="B210" s="160" t="n">
        <f aca="false">'ORÇ.GLOBAL REF.'!B210</f>
        <v>0</v>
      </c>
      <c r="C210" s="536" t="n">
        <f aca="false">'ORÇ.GLOBAL REF.'!C210</f>
        <v>0</v>
      </c>
      <c r="D210" s="162" t="n">
        <f aca="false">'ORÇ.GLOBAL REF.'!D210</f>
        <v>0</v>
      </c>
      <c r="E210" s="162" t="n">
        <f aca="false">'ORÇ.GLOBAL REF.'!E210</f>
        <v>0</v>
      </c>
      <c r="F210" s="537"/>
      <c r="G210" s="163" t="n">
        <f aca="false">ROUND(F210,2)</f>
        <v>0</v>
      </c>
      <c r="H210" s="163" t="n">
        <f aca="false">IF('ORÇ.GLOBAL P CAIXA'!K210="EXEC.",0,IF(E210&lt;&gt;0,ROUND(E210*G210,2),IF(Z210=0,(SUMIF('ORÇ.GLOBAL REF.'!$S$12:$S$1011,B210,$Z$12:$Z$1011)),Z210)))</f>
        <v>0</v>
      </c>
      <c r="I210" s="538" t="str">
        <f aca="false">'ORÇ.GLOBAL REF.'!H210</f>
        <v/>
      </c>
      <c r="J210" s="163" t="str">
        <f aca="false">'ORÇ.GLOBAL REF.'!I210</f>
        <v/>
      </c>
      <c r="K210" s="539" t="str">
        <f aca="false">'ORÇ.GLOBAL REF.'!J210</f>
        <v/>
      </c>
      <c r="L210" s="168" t="str">
        <f aca="false">IF(B210&gt;0,"ok","ocultar")</f>
        <v>ocultar</v>
      </c>
      <c r="M210" s="102"/>
      <c r="N210" s="102"/>
      <c r="O210" s="102"/>
      <c r="R210" s="157" t="n">
        <f aca="false">IF(B210=0,R209,IF(ISNONTEXT(B210)=TRUE(),INT(B210),INT(LEFT(B210,FIND(".",B210)-1))))</f>
        <v>3</v>
      </c>
      <c r="S210" s="157" t="str">
        <f aca="false">IF(S211=1,1,IF(B210&lt;&gt;0,1,IF(C210&lt;&gt;0,1,IF(D210&lt;&gt;0,1,IF(E210&lt;&gt;0,1,"")))))</f>
        <v/>
      </c>
      <c r="T210" s="157" t="str">
        <f aca="false">IF(R210=0," ",IF(R210&lt;&gt;R209,R210," "))</f>
        <v> </v>
      </c>
      <c r="U210" s="180"/>
      <c r="V210" s="75" t="e">
        <f aca="false">IF(R210&lt;&gt;T210,(IF(J210="",H210*(INFORMAÇÕES!$Q$79/INFORMAÇÕES!$Q$82),IF(J210="R",H210,0))),0)</f>
        <v>#DIV/0!</v>
      </c>
      <c r="W210" s="75" t="e">
        <f aca="false">IF(R210&lt;&gt;T210,(IF(J210="",H210*(INFORMAÇÕES!$Q$80/INFORMAÇÕES!$Q$82),IF(J210="C",H210,0))),0)</f>
        <v>#DIV/0!</v>
      </c>
      <c r="X210" s="75" t="n">
        <f aca="false">IF(R210&lt;&gt;T210,(IF(J210="",H210*INFORMAÇÕES!$U$115,IF(J210="CF",H210,0))),0)</f>
        <v>0</v>
      </c>
      <c r="Y210" s="75" t="n">
        <f aca="false">IF(R210&lt;&gt;T210,(IF(J210="",H210*INFORMAÇÕES!$U$116,IF(J210="O",H210,0))),0)</f>
        <v>0</v>
      </c>
      <c r="Z210" s="75" t="n">
        <f aca="false">IF(E210&lt;&gt;0,H210,0)</f>
        <v>0</v>
      </c>
    </row>
    <row r="211" s="174" customFormat="true" ht="14.25" hidden="false" customHeight="true" outlineLevel="0" collapsed="false">
      <c r="A211" s="159" t="n">
        <v>200</v>
      </c>
      <c r="B211" s="160" t="n">
        <f aca="false">'ORÇ.GLOBAL REF.'!B211</f>
        <v>0</v>
      </c>
      <c r="C211" s="536" t="n">
        <f aca="false">'ORÇ.GLOBAL REF.'!C211</f>
        <v>0</v>
      </c>
      <c r="D211" s="162" t="n">
        <f aca="false">'ORÇ.GLOBAL REF.'!D211</f>
        <v>0</v>
      </c>
      <c r="E211" s="162" t="n">
        <f aca="false">'ORÇ.GLOBAL REF.'!E211</f>
        <v>0</v>
      </c>
      <c r="F211" s="537"/>
      <c r="G211" s="163" t="n">
        <f aca="false">ROUND(F211,2)</f>
        <v>0</v>
      </c>
      <c r="H211" s="163" t="n">
        <f aca="false">IF('ORÇ.GLOBAL P CAIXA'!K211="EXEC.",0,IF(E211&lt;&gt;0,ROUND(E211*G211,2),IF(Z211=0,(SUMIF('ORÇ.GLOBAL REF.'!$S$12:$S$1011,B211,$Z$12:$Z$1011)),Z211)))</f>
        <v>0</v>
      </c>
      <c r="I211" s="538" t="str">
        <f aca="false">'ORÇ.GLOBAL REF.'!H211</f>
        <v/>
      </c>
      <c r="J211" s="163" t="str">
        <f aca="false">'ORÇ.GLOBAL REF.'!I211</f>
        <v/>
      </c>
      <c r="K211" s="539" t="str">
        <f aca="false">'ORÇ.GLOBAL REF.'!J211</f>
        <v/>
      </c>
      <c r="L211" s="168" t="str">
        <f aca="false">IF(B211&gt;0,"ok","ocultar")</f>
        <v>ocultar</v>
      </c>
      <c r="M211" s="102"/>
      <c r="N211" s="102"/>
      <c r="O211" s="102"/>
      <c r="R211" s="157" t="n">
        <f aca="false">IF(B211=0,R210,IF(ISNONTEXT(B211)=TRUE(),INT(B211),INT(LEFT(B211,FIND(".",B211)-1))))</f>
        <v>3</v>
      </c>
      <c r="S211" s="157" t="str">
        <f aca="false">IF(S212=1,1,IF(B211&lt;&gt;0,1,IF(C211&lt;&gt;0,1,IF(D211&lt;&gt;0,1,IF(E211&lt;&gt;0,1,"")))))</f>
        <v/>
      </c>
      <c r="T211" s="157" t="str">
        <f aca="false">IF(R211=0," ",IF(R211&lt;&gt;R210,R211," "))</f>
        <v> </v>
      </c>
      <c r="U211" s="180"/>
      <c r="V211" s="75" t="e">
        <f aca="false">IF(R211&lt;&gt;T211,(IF(J211="",H211*(INFORMAÇÕES!$Q$79/INFORMAÇÕES!$Q$82),IF(J211="R",H211,0))),0)</f>
        <v>#DIV/0!</v>
      </c>
      <c r="W211" s="75" t="e">
        <f aca="false">IF(R211&lt;&gt;T211,(IF(J211="",H211*(INFORMAÇÕES!$Q$80/INFORMAÇÕES!$Q$82),IF(J211="C",H211,0))),0)</f>
        <v>#DIV/0!</v>
      </c>
      <c r="X211" s="75" t="n">
        <f aca="false">IF(R211&lt;&gt;T211,(IF(J211="",H211*INFORMAÇÕES!$U$115,IF(J211="CF",H211,0))),0)</f>
        <v>0</v>
      </c>
      <c r="Y211" s="75" t="n">
        <f aca="false">IF(R211&lt;&gt;T211,(IF(J211="",H211*INFORMAÇÕES!$U$116,IF(J211="O",H211,0))),0)</f>
        <v>0</v>
      </c>
      <c r="Z211" s="75" t="n">
        <f aca="false">IF(E211&lt;&gt;0,H211,0)</f>
        <v>0</v>
      </c>
    </row>
    <row r="212" s="174" customFormat="true" ht="14.25" hidden="false" customHeight="true" outlineLevel="0" collapsed="false">
      <c r="A212" s="159" t="n">
        <v>201</v>
      </c>
      <c r="B212" s="160" t="n">
        <f aca="false">'ORÇ.GLOBAL REF.'!B212</f>
        <v>0</v>
      </c>
      <c r="C212" s="536" t="n">
        <f aca="false">'ORÇ.GLOBAL REF.'!C212</f>
        <v>0</v>
      </c>
      <c r="D212" s="162" t="n">
        <f aca="false">'ORÇ.GLOBAL REF.'!D212</f>
        <v>0</v>
      </c>
      <c r="E212" s="162" t="n">
        <f aca="false">'ORÇ.GLOBAL REF.'!E212</f>
        <v>0</v>
      </c>
      <c r="F212" s="537"/>
      <c r="G212" s="163" t="n">
        <f aca="false">ROUND(F212,2)</f>
        <v>0</v>
      </c>
      <c r="H212" s="163" t="n">
        <f aca="false">IF('ORÇ.GLOBAL P CAIXA'!K212="EXEC.",0,IF(E212&lt;&gt;0,ROUND(E212*G212,2),IF(Z212=0,(SUMIF('ORÇ.GLOBAL REF.'!$S$12:$S$1011,B212,$Z$12:$Z$1011)),Z212)))</f>
        <v>0</v>
      </c>
      <c r="I212" s="538" t="str">
        <f aca="false">'ORÇ.GLOBAL REF.'!H212</f>
        <v/>
      </c>
      <c r="J212" s="163" t="str">
        <f aca="false">'ORÇ.GLOBAL REF.'!I212</f>
        <v/>
      </c>
      <c r="K212" s="539" t="str">
        <f aca="false">'ORÇ.GLOBAL REF.'!J212</f>
        <v/>
      </c>
      <c r="L212" s="168" t="str">
        <f aca="false">IF(B212&gt;0,"ok","ocultar")</f>
        <v>ocultar</v>
      </c>
      <c r="M212" s="102"/>
      <c r="N212" s="102"/>
      <c r="O212" s="102"/>
      <c r="R212" s="157" t="n">
        <f aca="false">IF(B212=0,R211,IF(ISNONTEXT(B212)=TRUE(),INT(B212),INT(LEFT(B212,FIND(".",B212)-1))))</f>
        <v>3</v>
      </c>
      <c r="S212" s="157" t="str">
        <f aca="false">IF(S213=1,1,IF(B212&lt;&gt;0,1,IF(C212&lt;&gt;0,1,IF(D212&lt;&gt;0,1,IF(E212&lt;&gt;0,1,"")))))</f>
        <v/>
      </c>
      <c r="T212" s="157" t="str">
        <f aca="false">IF(R212=0," ",IF(R212&lt;&gt;R211,R212," "))</f>
        <v> </v>
      </c>
      <c r="U212" s="180"/>
      <c r="V212" s="75" t="e">
        <f aca="false">IF(R212&lt;&gt;T212,(IF(J212="",H212*(INFORMAÇÕES!$Q$79/INFORMAÇÕES!$Q$82),IF(J212="R",H212,0))),0)</f>
        <v>#DIV/0!</v>
      </c>
      <c r="W212" s="75" t="e">
        <f aca="false">IF(R212&lt;&gt;T212,(IF(J212="",H212*(INFORMAÇÕES!$Q$80/INFORMAÇÕES!$Q$82),IF(J212="C",H212,0))),0)</f>
        <v>#DIV/0!</v>
      </c>
      <c r="X212" s="75" t="n">
        <f aca="false">IF(R212&lt;&gt;T212,(IF(J212="",H212*INFORMAÇÕES!$U$115,IF(J212="CF",H212,0))),0)</f>
        <v>0</v>
      </c>
      <c r="Y212" s="75" t="n">
        <f aca="false">IF(R212&lt;&gt;T212,(IF(J212="",H212*INFORMAÇÕES!$U$116,IF(J212="O",H212,0))),0)</f>
        <v>0</v>
      </c>
      <c r="Z212" s="75" t="n">
        <f aca="false">IF(E212&lt;&gt;0,H212,0)</f>
        <v>0</v>
      </c>
    </row>
    <row r="213" s="174" customFormat="true" ht="14.25" hidden="false" customHeight="true" outlineLevel="0" collapsed="false">
      <c r="A213" s="159" t="n">
        <v>202</v>
      </c>
      <c r="B213" s="160" t="n">
        <f aca="false">'ORÇ.GLOBAL REF.'!B213</f>
        <v>0</v>
      </c>
      <c r="C213" s="536" t="n">
        <f aca="false">'ORÇ.GLOBAL REF.'!C213</f>
        <v>0</v>
      </c>
      <c r="D213" s="162" t="n">
        <f aca="false">'ORÇ.GLOBAL REF.'!D213</f>
        <v>0</v>
      </c>
      <c r="E213" s="162" t="n">
        <f aca="false">'ORÇ.GLOBAL REF.'!E213</f>
        <v>0</v>
      </c>
      <c r="F213" s="537"/>
      <c r="G213" s="163" t="n">
        <f aca="false">ROUND(F213,2)</f>
        <v>0</v>
      </c>
      <c r="H213" s="163" t="n">
        <f aca="false">IF('ORÇ.GLOBAL P CAIXA'!K213="EXEC.",0,IF(E213&lt;&gt;0,ROUND(E213*G213,2),IF(Z213=0,(SUMIF('ORÇ.GLOBAL REF.'!$S$12:$S$1011,B213,$Z$12:$Z$1011)),Z213)))</f>
        <v>0</v>
      </c>
      <c r="I213" s="538" t="str">
        <f aca="false">'ORÇ.GLOBAL REF.'!H213</f>
        <v/>
      </c>
      <c r="J213" s="163" t="str">
        <f aca="false">'ORÇ.GLOBAL REF.'!I213</f>
        <v/>
      </c>
      <c r="K213" s="539" t="str">
        <f aca="false">'ORÇ.GLOBAL REF.'!J213</f>
        <v/>
      </c>
      <c r="L213" s="168" t="str">
        <f aca="false">IF(B213&gt;0,"ok","ocultar")</f>
        <v>ocultar</v>
      </c>
      <c r="M213" s="102"/>
      <c r="N213" s="102"/>
      <c r="O213" s="102"/>
      <c r="R213" s="157" t="n">
        <f aca="false">IF(B213=0,R212,IF(ISNONTEXT(B213)=TRUE(),INT(B213),INT(LEFT(B213,FIND(".",B213)-1))))</f>
        <v>3</v>
      </c>
      <c r="S213" s="157" t="str">
        <f aca="false">IF(S214=1,1,IF(B213&lt;&gt;0,1,IF(C213&lt;&gt;0,1,IF(D213&lt;&gt;0,1,IF(E213&lt;&gt;0,1,"")))))</f>
        <v/>
      </c>
      <c r="T213" s="157" t="str">
        <f aca="false">IF(R213=0," ",IF(R213&lt;&gt;R212,R213," "))</f>
        <v> </v>
      </c>
      <c r="U213" s="180"/>
      <c r="V213" s="75" t="e">
        <f aca="false">IF(R213&lt;&gt;T213,(IF(J213="",H213*(INFORMAÇÕES!$Q$79/INFORMAÇÕES!$Q$82),IF(J213="R",H213,0))),0)</f>
        <v>#DIV/0!</v>
      </c>
      <c r="W213" s="75" t="e">
        <f aca="false">IF(R213&lt;&gt;T213,(IF(J213="",H213*(INFORMAÇÕES!$Q$80/INFORMAÇÕES!$Q$82),IF(J213="C",H213,0))),0)</f>
        <v>#DIV/0!</v>
      </c>
      <c r="X213" s="75" t="n">
        <f aca="false">IF(R213&lt;&gt;T213,(IF(J213="",H213*INFORMAÇÕES!$U$115,IF(J213="CF",H213,0))),0)</f>
        <v>0</v>
      </c>
      <c r="Y213" s="75" t="n">
        <f aca="false">IF(R213&lt;&gt;T213,(IF(J213="",H213*INFORMAÇÕES!$U$116,IF(J213="O",H213,0))),0)</f>
        <v>0</v>
      </c>
      <c r="Z213" s="75" t="n">
        <f aca="false">IF(E213&lt;&gt;0,H213,0)</f>
        <v>0</v>
      </c>
    </row>
    <row r="214" s="174" customFormat="true" ht="14.25" hidden="false" customHeight="true" outlineLevel="0" collapsed="false">
      <c r="A214" s="159" t="n">
        <v>203</v>
      </c>
      <c r="B214" s="160" t="n">
        <f aca="false">'ORÇ.GLOBAL REF.'!B214</f>
        <v>0</v>
      </c>
      <c r="C214" s="536" t="n">
        <f aca="false">'ORÇ.GLOBAL REF.'!C214</f>
        <v>0</v>
      </c>
      <c r="D214" s="162" t="n">
        <f aca="false">'ORÇ.GLOBAL REF.'!D214</f>
        <v>0</v>
      </c>
      <c r="E214" s="162" t="n">
        <f aca="false">'ORÇ.GLOBAL REF.'!E214</f>
        <v>0</v>
      </c>
      <c r="F214" s="537"/>
      <c r="G214" s="163" t="n">
        <f aca="false">ROUND(F214,2)</f>
        <v>0</v>
      </c>
      <c r="H214" s="163" t="n">
        <f aca="false">IF('ORÇ.GLOBAL P CAIXA'!K214="EXEC.",0,IF(E214&lt;&gt;0,ROUND(E214*G214,2),IF(Z214=0,(SUMIF('ORÇ.GLOBAL REF.'!$S$12:$S$1011,B214,$Z$12:$Z$1011)),Z214)))</f>
        <v>0</v>
      </c>
      <c r="I214" s="538" t="str">
        <f aca="false">'ORÇ.GLOBAL REF.'!H214</f>
        <v/>
      </c>
      <c r="J214" s="163" t="str">
        <f aca="false">'ORÇ.GLOBAL REF.'!I214</f>
        <v/>
      </c>
      <c r="K214" s="539" t="str">
        <f aca="false">'ORÇ.GLOBAL REF.'!J214</f>
        <v/>
      </c>
      <c r="L214" s="168" t="str">
        <f aca="false">IF(B214&gt;0,"ok","ocultar")</f>
        <v>ocultar</v>
      </c>
      <c r="M214" s="102"/>
      <c r="N214" s="102"/>
      <c r="O214" s="102"/>
      <c r="R214" s="157" t="n">
        <f aca="false">IF(B214=0,R213,IF(ISNONTEXT(B214)=TRUE(),INT(B214),INT(LEFT(B214,FIND(".",B214)-1))))</f>
        <v>3</v>
      </c>
      <c r="S214" s="157" t="str">
        <f aca="false">IF(S215=1,1,IF(B214&lt;&gt;0,1,IF(C214&lt;&gt;0,1,IF(D214&lt;&gt;0,1,IF(E214&lt;&gt;0,1,"")))))</f>
        <v/>
      </c>
      <c r="T214" s="157" t="str">
        <f aca="false">IF(R214=0," ",IF(R214&lt;&gt;R213,R214," "))</f>
        <v> </v>
      </c>
      <c r="U214" s="180"/>
      <c r="V214" s="75" t="e">
        <f aca="false">IF(R214&lt;&gt;T214,(IF(J214="",H214*(INFORMAÇÕES!$Q$79/INFORMAÇÕES!$Q$82),IF(J214="R",H214,0))),0)</f>
        <v>#DIV/0!</v>
      </c>
      <c r="W214" s="75" t="e">
        <f aca="false">IF(R214&lt;&gt;T214,(IF(J214="",H214*(INFORMAÇÕES!$Q$80/INFORMAÇÕES!$Q$82),IF(J214="C",H214,0))),0)</f>
        <v>#DIV/0!</v>
      </c>
      <c r="X214" s="75" t="n">
        <f aca="false">IF(R214&lt;&gt;T214,(IF(J214="",H214*INFORMAÇÕES!$U$115,IF(J214="CF",H214,0))),0)</f>
        <v>0</v>
      </c>
      <c r="Y214" s="75" t="n">
        <f aca="false">IF(R214&lt;&gt;T214,(IF(J214="",H214*INFORMAÇÕES!$U$116,IF(J214="O",H214,0))),0)</f>
        <v>0</v>
      </c>
      <c r="Z214" s="75" t="n">
        <f aca="false">IF(E214&lt;&gt;0,H214,0)</f>
        <v>0</v>
      </c>
    </row>
    <row r="215" s="174" customFormat="true" ht="14.25" hidden="false" customHeight="true" outlineLevel="0" collapsed="false">
      <c r="A215" s="159" t="n">
        <v>204</v>
      </c>
      <c r="B215" s="160" t="n">
        <f aca="false">'ORÇ.GLOBAL REF.'!B215</f>
        <v>0</v>
      </c>
      <c r="C215" s="536" t="n">
        <f aca="false">'ORÇ.GLOBAL REF.'!C215</f>
        <v>0</v>
      </c>
      <c r="D215" s="162" t="n">
        <f aca="false">'ORÇ.GLOBAL REF.'!D215</f>
        <v>0</v>
      </c>
      <c r="E215" s="162" t="n">
        <f aca="false">'ORÇ.GLOBAL REF.'!E215</f>
        <v>0</v>
      </c>
      <c r="F215" s="537"/>
      <c r="G215" s="163" t="n">
        <f aca="false">ROUND(F215,2)</f>
        <v>0</v>
      </c>
      <c r="H215" s="163" t="n">
        <f aca="false">IF('ORÇ.GLOBAL P CAIXA'!K215="EXEC.",0,IF(E215&lt;&gt;0,ROUND(E215*G215,2),IF(Z215=0,(SUMIF('ORÇ.GLOBAL REF.'!$S$12:$S$1011,B215,$Z$12:$Z$1011)),Z215)))</f>
        <v>0</v>
      </c>
      <c r="I215" s="538" t="str">
        <f aca="false">'ORÇ.GLOBAL REF.'!H215</f>
        <v/>
      </c>
      <c r="J215" s="163" t="str">
        <f aca="false">'ORÇ.GLOBAL REF.'!I215</f>
        <v/>
      </c>
      <c r="K215" s="539" t="str">
        <f aca="false">'ORÇ.GLOBAL REF.'!J215</f>
        <v/>
      </c>
      <c r="L215" s="168" t="str">
        <f aca="false">IF(B215&gt;0,"ok","ocultar")</f>
        <v>ocultar</v>
      </c>
      <c r="M215" s="102"/>
      <c r="N215" s="102"/>
      <c r="O215" s="102"/>
      <c r="R215" s="157" t="n">
        <f aca="false">IF(B215=0,R214,IF(ISNONTEXT(B215)=TRUE(),INT(B215),INT(LEFT(B215,FIND(".",B215)-1))))</f>
        <v>3</v>
      </c>
      <c r="S215" s="157" t="str">
        <f aca="false">IF(S216=1,1,IF(B215&lt;&gt;0,1,IF(C215&lt;&gt;0,1,IF(D215&lt;&gt;0,1,IF(E215&lt;&gt;0,1,"")))))</f>
        <v/>
      </c>
      <c r="T215" s="157" t="str">
        <f aca="false">IF(R215=0," ",IF(R215&lt;&gt;R214,R215," "))</f>
        <v> </v>
      </c>
      <c r="U215" s="180"/>
      <c r="V215" s="75" t="e">
        <f aca="false">IF(R215&lt;&gt;T215,(IF(J215="",H215*(INFORMAÇÕES!$Q$79/INFORMAÇÕES!$Q$82),IF(J215="R",H215,0))),0)</f>
        <v>#DIV/0!</v>
      </c>
      <c r="W215" s="75" t="e">
        <f aca="false">IF(R215&lt;&gt;T215,(IF(J215="",H215*(INFORMAÇÕES!$Q$80/INFORMAÇÕES!$Q$82),IF(J215="C",H215,0))),0)</f>
        <v>#DIV/0!</v>
      </c>
      <c r="X215" s="75" t="n">
        <f aca="false">IF(R215&lt;&gt;T215,(IF(J215="",H215*INFORMAÇÕES!$U$115,IF(J215="CF",H215,0))),0)</f>
        <v>0</v>
      </c>
      <c r="Y215" s="75" t="n">
        <f aca="false">IF(R215&lt;&gt;T215,(IF(J215="",H215*INFORMAÇÕES!$U$116,IF(J215="O",H215,0))),0)</f>
        <v>0</v>
      </c>
      <c r="Z215" s="75" t="n">
        <f aca="false">IF(E215&lt;&gt;0,H215,0)</f>
        <v>0</v>
      </c>
    </row>
    <row r="216" s="174" customFormat="true" ht="14.25" hidden="false" customHeight="true" outlineLevel="0" collapsed="false">
      <c r="A216" s="159" t="n">
        <v>205</v>
      </c>
      <c r="B216" s="160" t="n">
        <f aca="false">'ORÇ.GLOBAL REF.'!B216</f>
        <v>0</v>
      </c>
      <c r="C216" s="536" t="n">
        <f aca="false">'ORÇ.GLOBAL REF.'!C216</f>
        <v>0</v>
      </c>
      <c r="D216" s="162" t="n">
        <f aca="false">'ORÇ.GLOBAL REF.'!D216</f>
        <v>0</v>
      </c>
      <c r="E216" s="162" t="n">
        <f aca="false">'ORÇ.GLOBAL REF.'!E216</f>
        <v>0</v>
      </c>
      <c r="F216" s="537"/>
      <c r="G216" s="163" t="n">
        <f aca="false">ROUND(F216,2)</f>
        <v>0</v>
      </c>
      <c r="H216" s="163" t="n">
        <f aca="false">IF('ORÇ.GLOBAL P CAIXA'!K216="EXEC.",0,IF(E216&lt;&gt;0,ROUND(E216*G216,2),IF(Z216=0,(SUMIF('ORÇ.GLOBAL REF.'!$S$12:$S$1011,B216,$Z$12:$Z$1011)),Z216)))</f>
        <v>0</v>
      </c>
      <c r="I216" s="538" t="str">
        <f aca="false">'ORÇ.GLOBAL REF.'!H216</f>
        <v/>
      </c>
      <c r="J216" s="163" t="str">
        <f aca="false">'ORÇ.GLOBAL REF.'!I216</f>
        <v/>
      </c>
      <c r="K216" s="539" t="str">
        <f aca="false">'ORÇ.GLOBAL REF.'!J216</f>
        <v/>
      </c>
      <c r="L216" s="168" t="str">
        <f aca="false">IF(B216&gt;0,"ok","ocultar")</f>
        <v>ocultar</v>
      </c>
      <c r="M216" s="102"/>
      <c r="N216" s="102"/>
      <c r="O216" s="102"/>
      <c r="R216" s="157" t="n">
        <f aca="false">IF(B216=0,R215,IF(ISNONTEXT(B216)=TRUE(),INT(B216),INT(LEFT(B216,FIND(".",B216)-1))))</f>
        <v>3</v>
      </c>
      <c r="S216" s="157" t="str">
        <f aca="false">IF(S217=1,1,IF(B216&lt;&gt;0,1,IF(C216&lt;&gt;0,1,IF(D216&lt;&gt;0,1,IF(E216&lt;&gt;0,1,"")))))</f>
        <v/>
      </c>
      <c r="T216" s="157" t="str">
        <f aca="false">IF(R216=0," ",IF(R216&lt;&gt;R215,R216," "))</f>
        <v> </v>
      </c>
      <c r="U216" s="180"/>
      <c r="V216" s="75" t="e">
        <f aca="false">IF(R216&lt;&gt;T216,(IF(J216="",H216*(INFORMAÇÕES!$Q$79/INFORMAÇÕES!$Q$82),IF(J216="R",H216,0))),0)</f>
        <v>#DIV/0!</v>
      </c>
      <c r="W216" s="75" t="e">
        <f aca="false">IF(R216&lt;&gt;T216,(IF(J216="",H216*(INFORMAÇÕES!$Q$80/INFORMAÇÕES!$Q$82),IF(J216="C",H216,0))),0)</f>
        <v>#DIV/0!</v>
      </c>
      <c r="X216" s="75" t="n">
        <f aca="false">IF(R216&lt;&gt;T216,(IF(J216="",H216*INFORMAÇÕES!$U$115,IF(J216="CF",H216,0))),0)</f>
        <v>0</v>
      </c>
      <c r="Y216" s="75" t="n">
        <f aca="false">IF(R216&lt;&gt;T216,(IF(J216="",H216*INFORMAÇÕES!$U$116,IF(J216="O",H216,0))),0)</f>
        <v>0</v>
      </c>
      <c r="Z216" s="75" t="n">
        <f aca="false">IF(E216&lt;&gt;0,H216,0)</f>
        <v>0</v>
      </c>
    </row>
    <row r="217" s="174" customFormat="true" ht="14.25" hidden="false" customHeight="true" outlineLevel="0" collapsed="false">
      <c r="A217" s="159" t="n">
        <v>206</v>
      </c>
      <c r="B217" s="160" t="n">
        <f aca="false">'ORÇ.GLOBAL REF.'!B217</f>
        <v>0</v>
      </c>
      <c r="C217" s="536" t="n">
        <f aca="false">'ORÇ.GLOBAL REF.'!C217</f>
        <v>0</v>
      </c>
      <c r="D217" s="162" t="n">
        <f aca="false">'ORÇ.GLOBAL REF.'!D217</f>
        <v>0</v>
      </c>
      <c r="E217" s="162" t="n">
        <f aca="false">'ORÇ.GLOBAL REF.'!E217</f>
        <v>0</v>
      </c>
      <c r="F217" s="537"/>
      <c r="G217" s="163" t="n">
        <f aca="false">ROUND(F217,2)</f>
        <v>0</v>
      </c>
      <c r="H217" s="163" t="n">
        <f aca="false">IF('ORÇ.GLOBAL P CAIXA'!K217="EXEC.",0,IF(E217&lt;&gt;0,ROUND(E217*G217,2),IF(Z217=0,(SUMIF('ORÇ.GLOBAL REF.'!$S$12:$S$1011,B217,$Z$12:$Z$1011)),Z217)))</f>
        <v>0</v>
      </c>
      <c r="I217" s="538" t="str">
        <f aca="false">'ORÇ.GLOBAL REF.'!H217</f>
        <v/>
      </c>
      <c r="J217" s="163" t="str">
        <f aca="false">'ORÇ.GLOBAL REF.'!I217</f>
        <v/>
      </c>
      <c r="K217" s="539" t="str">
        <f aca="false">'ORÇ.GLOBAL REF.'!J217</f>
        <v/>
      </c>
      <c r="L217" s="168" t="str">
        <f aca="false">IF(B217&gt;0,"ok","ocultar")</f>
        <v>ocultar</v>
      </c>
      <c r="M217" s="102"/>
      <c r="N217" s="102"/>
      <c r="O217" s="102"/>
      <c r="R217" s="157" t="n">
        <f aca="false">IF(B217=0,R216,IF(ISNONTEXT(B217)=TRUE(),INT(B217),INT(LEFT(B217,FIND(".",B217)-1))))</f>
        <v>3</v>
      </c>
      <c r="S217" s="157" t="str">
        <f aca="false">IF(S218=1,1,IF(B217&lt;&gt;0,1,IF(C217&lt;&gt;0,1,IF(D217&lt;&gt;0,1,IF(E217&lt;&gt;0,1,"")))))</f>
        <v/>
      </c>
      <c r="T217" s="157" t="str">
        <f aca="false">IF(R217=0," ",IF(R217&lt;&gt;R216,R217," "))</f>
        <v> </v>
      </c>
      <c r="U217" s="180"/>
      <c r="V217" s="75" t="e">
        <f aca="false">IF(R217&lt;&gt;T217,(IF(J217="",H217*(INFORMAÇÕES!$Q$79/INFORMAÇÕES!$Q$82),IF(J217="R",H217,0))),0)</f>
        <v>#DIV/0!</v>
      </c>
      <c r="W217" s="75" t="e">
        <f aca="false">IF(R217&lt;&gt;T217,(IF(J217="",H217*(INFORMAÇÕES!$Q$80/INFORMAÇÕES!$Q$82),IF(J217="C",H217,0))),0)</f>
        <v>#DIV/0!</v>
      </c>
      <c r="X217" s="75" t="n">
        <f aca="false">IF(R217&lt;&gt;T217,(IF(J217="",H217*INFORMAÇÕES!$U$115,IF(J217="CF",H217,0))),0)</f>
        <v>0</v>
      </c>
      <c r="Y217" s="75" t="n">
        <f aca="false">IF(R217&lt;&gt;T217,(IF(J217="",H217*INFORMAÇÕES!$U$116,IF(J217="O",H217,0))),0)</f>
        <v>0</v>
      </c>
      <c r="Z217" s="75" t="n">
        <f aca="false">IF(E217&lt;&gt;0,H217,0)</f>
        <v>0</v>
      </c>
    </row>
    <row r="218" s="174" customFormat="true" ht="14.25" hidden="false" customHeight="true" outlineLevel="0" collapsed="false">
      <c r="A218" s="159" t="n">
        <v>207</v>
      </c>
      <c r="B218" s="160" t="n">
        <f aca="false">'ORÇ.GLOBAL REF.'!B218</f>
        <v>0</v>
      </c>
      <c r="C218" s="536" t="n">
        <f aca="false">'ORÇ.GLOBAL REF.'!C218</f>
        <v>0</v>
      </c>
      <c r="D218" s="162" t="n">
        <f aca="false">'ORÇ.GLOBAL REF.'!D218</f>
        <v>0</v>
      </c>
      <c r="E218" s="162" t="n">
        <f aca="false">'ORÇ.GLOBAL REF.'!E218</f>
        <v>0</v>
      </c>
      <c r="F218" s="537"/>
      <c r="G218" s="163" t="n">
        <f aca="false">ROUND(F218,2)</f>
        <v>0</v>
      </c>
      <c r="H218" s="163" t="n">
        <f aca="false">IF('ORÇ.GLOBAL P CAIXA'!K218="EXEC.",0,IF(E218&lt;&gt;0,ROUND(E218*G218,2),IF(Z218=0,(SUMIF('ORÇ.GLOBAL REF.'!$S$12:$S$1011,B218,$Z$12:$Z$1011)),Z218)))</f>
        <v>0</v>
      </c>
      <c r="I218" s="538" t="str">
        <f aca="false">'ORÇ.GLOBAL REF.'!H218</f>
        <v/>
      </c>
      <c r="J218" s="163" t="str">
        <f aca="false">'ORÇ.GLOBAL REF.'!I218</f>
        <v/>
      </c>
      <c r="K218" s="539" t="str">
        <f aca="false">'ORÇ.GLOBAL REF.'!J218</f>
        <v/>
      </c>
      <c r="L218" s="168" t="str">
        <f aca="false">IF(B218&gt;0,"ok","ocultar")</f>
        <v>ocultar</v>
      </c>
      <c r="M218" s="102"/>
      <c r="N218" s="102"/>
      <c r="O218" s="102"/>
      <c r="R218" s="157" t="n">
        <f aca="false">IF(B218=0,R217,IF(ISNONTEXT(B218)=TRUE(),INT(B218),INT(LEFT(B218,FIND(".",B218)-1))))</f>
        <v>3</v>
      </c>
      <c r="S218" s="157" t="str">
        <f aca="false">IF(S219=1,1,IF(B218&lt;&gt;0,1,IF(C218&lt;&gt;0,1,IF(D218&lt;&gt;0,1,IF(E218&lt;&gt;0,1,"")))))</f>
        <v/>
      </c>
      <c r="T218" s="157" t="str">
        <f aca="false">IF(R218=0," ",IF(R218&lt;&gt;R217,R218," "))</f>
        <v> </v>
      </c>
      <c r="U218" s="180"/>
      <c r="V218" s="75" t="e">
        <f aca="false">IF(R218&lt;&gt;T218,(IF(J218="",H218*(INFORMAÇÕES!$Q$79/INFORMAÇÕES!$Q$82),IF(J218="R",H218,0))),0)</f>
        <v>#DIV/0!</v>
      </c>
      <c r="W218" s="75" t="e">
        <f aca="false">IF(R218&lt;&gt;T218,(IF(J218="",H218*(INFORMAÇÕES!$Q$80/INFORMAÇÕES!$Q$82),IF(J218="C",H218,0))),0)</f>
        <v>#DIV/0!</v>
      </c>
      <c r="X218" s="75" t="n">
        <f aca="false">IF(R218&lt;&gt;T218,(IF(J218="",H218*INFORMAÇÕES!$U$115,IF(J218="CF",H218,0))),0)</f>
        <v>0</v>
      </c>
      <c r="Y218" s="75" t="n">
        <f aca="false">IF(R218&lt;&gt;T218,(IF(J218="",H218*INFORMAÇÕES!$U$116,IF(J218="O",H218,0))),0)</f>
        <v>0</v>
      </c>
      <c r="Z218" s="75" t="n">
        <f aca="false">IF(E218&lt;&gt;0,H218,0)</f>
        <v>0</v>
      </c>
    </row>
    <row r="219" s="174" customFormat="true" ht="14.25" hidden="false" customHeight="true" outlineLevel="0" collapsed="false">
      <c r="A219" s="159" t="n">
        <v>208</v>
      </c>
      <c r="B219" s="160" t="n">
        <f aca="false">'ORÇ.GLOBAL REF.'!B219</f>
        <v>0</v>
      </c>
      <c r="C219" s="536" t="n">
        <f aca="false">'ORÇ.GLOBAL REF.'!C219</f>
        <v>0</v>
      </c>
      <c r="D219" s="162" t="n">
        <f aca="false">'ORÇ.GLOBAL REF.'!D219</f>
        <v>0</v>
      </c>
      <c r="E219" s="162" t="n">
        <f aca="false">'ORÇ.GLOBAL REF.'!E219</f>
        <v>0</v>
      </c>
      <c r="F219" s="537"/>
      <c r="G219" s="163" t="n">
        <f aca="false">ROUND(F219,2)</f>
        <v>0</v>
      </c>
      <c r="H219" s="163" t="n">
        <f aca="false">IF('ORÇ.GLOBAL P CAIXA'!K219="EXEC.",0,IF(E219&lt;&gt;0,ROUND(E219*G219,2),IF(Z219=0,(SUMIF('ORÇ.GLOBAL REF.'!$S$12:$S$1011,B219,$Z$12:$Z$1011)),Z219)))</f>
        <v>0</v>
      </c>
      <c r="I219" s="538" t="str">
        <f aca="false">'ORÇ.GLOBAL REF.'!H219</f>
        <v/>
      </c>
      <c r="J219" s="163" t="str">
        <f aca="false">'ORÇ.GLOBAL REF.'!I219</f>
        <v/>
      </c>
      <c r="K219" s="539" t="str">
        <f aca="false">'ORÇ.GLOBAL REF.'!J219</f>
        <v/>
      </c>
      <c r="L219" s="168" t="str">
        <f aca="false">IF(B219&gt;0,"ok","ocultar")</f>
        <v>ocultar</v>
      </c>
      <c r="M219" s="102"/>
      <c r="N219" s="102"/>
      <c r="O219" s="102"/>
      <c r="R219" s="157" t="n">
        <f aca="false">IF(B219=0,R218,IF(ISNONTEXT(B219)=TRUE(),INT(B219),INT(LEFT(B219,FIND(".",B219)-1))))</f>
        <v>3</v>
      </c>
      <c r="S219" s="157" t="str">
        <f aca="false">IF(S220=1,1,IF(B219&lt;&gt;0,1,IF(C219&lt;&gt;0,1,IF(D219&lt;&gt;0,1,IF(E219&lt;&gt;0,1,"")))))</f>
        <v/>
      </c>
      <c r="T219" s="157" t="str">
        <f aca="false">IF(R219=0," ",IF(R219&lt;&gt;R218,R219," "))</f>
        <v> </v>
      </c>
      <c r="U219" s="180"/>
      <c r="V219" s="75" t="e">
        <f aca="false">IF(R219&lt;&gt;T219,(IF(J219="",H219*(INFORMAÇÕES!$Q$79/INFORMAÇÕES!$Q$82),IF(J219="R",H219,0))),0)</f>
        <v>#DIV/0!</v>
      </c>
      <c r="W219" s="75" t="e">
        <f aca="false">IF(R219&lt;&gt;T219,(IF(J219="",H219*(INFORMAÇÕES!$Q$80/INFORMAÇÕES!$Q$82),IF(J219="C",H219,0))),0)</f>
        <v>#DIV/0!</v>
      </c>
      <c r="X219" s="75" t="n">
        <f aca="false">IF(R219&lt;&gt;T219,(IF(J219="",H219*INFORMAÇÕES!$U$115,IF(J219="CF",H219,0))),0)</f>
        <v>0</v>
      </c>
      <c r="Y219" s="75" t="n">
        <f aca="false">IF(R219&lt;&gt;T219,(IF(J219="",H219*INFORMAÇÕES!$U$116,IF(J219="O",H219,0))),0)</f>
        <v>0</v>
      </c>
      <c r="Z219" s="75" t="n">
        <f aca="false">IF(E219&lt;&gt;0,H219,0)</f>
        <v>0</v>
      </c>
    </row>
    <row r="220" s="174" customFormat="true" ht="14.25" hidden="false" customHeight="true" outlineLevel="0" collapsed="false">
      <c r="A220" s="159" t="n">
        <v>209</v>
      </c>
      <c r="B220" s="160" t="n">
        <f aca="false">'ORÇ.GLOBAL REF.'!B220</f>
        <v>0</v>
      </c>
      <c r="C220" s="536" t="n">
        <f aca="false">'ORÇ.GLOBAL REF.'!C220</f>
        <v>0</v>
      </c>
      <c r="D220" s="162" t="n">
        <f aca="false">'ORÇ.GLOBAL REF.'!D220</f>
        <v>0</v>
      </c>
      <c r="E220" s="162" t="n">
        <f aca="false">'ORÇ.GLOBAL REF.'!E220</f>
        <v>0</v>
      </c>
      <c r="F220" s="537"/>
      <c r="G220" s="163" t="n">
        <f aca="false">ROUND(F220,2)</f>
        <v>0</v>
      </c>
      <c r="H220" s="163" t="n">
        <f aca="false">IF('ORÇ.GLOBAL P CAIXA'!K220="EXEC.",0,IF(E220&lt;&gt;0,ROUND(E220*G220,2),IF(Z220=0,(SUMIF('ORÇ.GLOBAL REF.'!$S$12:$S$1011,B220,$Z$12:$Z$1011)),Z220)))</f>
        <v>0</v>
      </c>
      <c r="I220" s="538" t="str">
        <f aca="false">'ORÇ.GLOBAL REF.'!H220</f>
        <v/>
      </c>
      <c r="J220" s="163" t="str">
        <f aca="false">'ORÇ.GLOBAL REF.'!I220</f>
        <v/>
      </c>
      <c r="K220" s="539" t="str">
        <f aca="false">'ORÇ.GLOBAL REF.'!J220</f>
        <v/>
      </c>
      <c r="L220" s="168" t="str">
        <f aca="false">IF(B220&gt;0,"ok","ocultar")</f>
        <v>ocultar</v>
      </c>
      <c r="M220" s="102"/>
      <c r="N220" s="102"/>
      <c r="O220" s="102"/>
      <c r="R220" s="157" t="n">
        <f aca="false">IF(B220=0,R219,IF(ISNONTEXT(B220)=TRUE(),INT(B220),INT(LEFT(B220,FIND(".",B220)-1))))</f>
        <v>3</v>
      </c>
      <c r="S220" s="157" t="str">
        <f aca="false">IF(S221=1,1,IF(B220&lt;&gt;0,1,IF(C220&lt;&gt;0,1,IF(D220&lt;&gt;0,1,IF(E220&lt;&gt;0,1,"")))))</f>
        <v/>
      </c>
      <c r="T220" s="157" t="str">
        <f aca="false">IF(R220=0," ",IF(R220&lt;&gt;R219,R220," "))</f>
        <v> </v>
      </c>
      <c r="U220" s="180"/>
      <c r="V220" s="75" t="e">
        <f aca="false">IF(R220&lt;&gt;T220,(IF(J220="",H220*(INFORMAÇÕES!$Q$79/INFORMAÇÕES!$Q$82),IF(J220="R",H220,0))),0)</f>
        <v>#DIV/0!</v>
      </c>
      <c r="W220" s="75" t="e">
        <f aca="false">IF(R220&lt;&gt;T220,(IF(J220="",H220*(INFORMAÇÕES!$Q$80/INFORMAÇÕES!$Q$82),IF(J220="C",H220,0))),0)</f>
        <v>#DIV/0!</v>
      </c>
      <c r="X220" s="75" t="n">
        <f aca="false">IF(R220&lt;&gt;T220,(IF(J220="",H220*INFORMAÇÕES!$U$115,IF(J220="CF",H220,0))),0)</f>
        <v>0</v>
      </c>
      <c r="Y220" s="75" t="n">
        <f aca="false">IF(R220&lt;&gt;T220,(IF(J220="",H220*INFORMAÇÕES!$U$116,IF(J220="O",H220,0))),0)</f>
        <v>0</v>
      </c>
      <c r="Z220" s="75" t="n">
        <f aca="false">IF(E220&lt;&gt;0,H220,0)</f>
        <v>0</v>
      </c>
    </row>
    <row r="221" s="174" customFormat="true" ht="14.25" hidden="false" customHeight="true" outlineLevel="0" collapsed="false">
      <c r="A221" s="159" t="n">
        <v>210</v>
      </c>
      <c r="B221" s="160" t="n">
        <f aca="false">'ORÇ.GLOBAL REF.'!B221</f>
        <v>0</v>
      </c>
      <c r="C221" s="536" t="n">
        <f aca="false">'ORÇ.GLOBAL REF.'!C221</f>
        <v>0</v>
      </c>
      <c r="D221" s="162" t="n">
        <f aca="false">'ORÇ.GLOBAL REF.'!D221</f>
        <v>0</v>
      </c>
      <c r="E221" s="162" t="n">
        <f aca="false">'ORÇ.GLOBAL REF.'!E221</f>
        <v>0</v>
      </c>
      <c r="F221" s="537"/>
      <c r="G221" s="163" t="n">
        <f aca="false">ROUND(F221,2)</f>
        <v>0</v>
      </c>
      <c r="H221" s="163" t="n">
        <f aca="false">IF('ORÇ.GLOBAL P CAIXA'!K221="EXEC.",0,IF(E221&lt;&gt;0,ROUND(E221*G221,2),IF(Z221=0,(SUMIF('ORÇ.GLOBAL REF.'!$S$12:$S$1011,B221,$Z$12:$Z$1011)),Z221)))</f>
        <v>0</v>
      </c>
      <c r="I221" s="538" t="str">
        <f aca="false">'ORÇ.GLOBAL REF.'!H221</f>
        <v/>
      </c>
      <c r="J221" s="163" t="str">
        <f aca="false">'ORÇ.GLOBAL REF.'!I221</f>
        <v/>
      </c>
      <c r="K221" s="539" t="str">
        <f aca="false">'ORÇ.GLOBAL REF.'!J221</f>
        <v/>
      </c>
      <c r="L221" s="168" t="str">
        <f aca="false">IF(B221&gt;0,"ok","ocultar")</f>
        <v>ocultar</v>
      </c>
      <c r="M221" s="102"/>
      <c r="N221" s="102"/>
      <c r="O221" s="102"/>
      <c r="R221" s="157" t="n">
        <f aca="false">IF(B221=0,R220,IF(ISNONTEXT(B221)=TRUE(),INT(B221),INT(LEFT(B221,FIND(".",B221)-1))))</f>
        <v>3</v>
      </c>
      <c r="S221" s="157" t="str">
        <f aca="false">IF(S222=1,1,IF(B221&lt;&gt;0,1,IF(C221&lt;&gt;0,1,IF(D221&lt;&gt;0,1,IF(E221&lt;&gt;0,1,"")))))</f>
        <v/>
      </c>
      <c r="T221" s="157" t="str">
        <f aca="false">IF(R221=0," ",IF(R221&lt;&gt;R220,R221," "))</f>
        <v> </v>
      </c>
      <c r="U221" s="180"/>
      <c r="V221" s="75" t="e">
        <f aca="false">IF(R221&lt;&gt;T221,(IF(J221="",H221*(INFORMAÇÕES!$Q$79/INFORMAÇÕES!$Q$82),IF(J221="R",H221,0))),0)</f>
        <v>#DIV/0!</v>
      </c>
      <c r="W221" s="75" t="e">
        <f aca="false">IF(R221&lt;&gt;T221,(IF(J221="",H221*(INFORMAÇÕES!$Q$80/INFORMAÇÕES!$Q$82),IF(J221="C",H221,0))),0)</f>
        <v>#DIV/0!</v>
      </c>
      <c r="X221" s="75" t="n">
        <f aca="false">IF(R221&lt;&gt;T221,(IF(J221="",H221*INFORMAÇÕES!$U$115,IF(J221="CF",H221,0))),0)</f>
        <v>0</v>
      </c>
      <c r="Y221" s="75" t="n">
        <f aca="false">IF(R221&lt;&gt;T221,(IF(J221="",H221*INFORMAÇÕES!$U$116,IF(J221="O",H221,0))),0)</f>
        <v>0</v>
      </c>
      <c r="Z221" s="75" t="n">
        <f aca="false">IF(E221&lt;&gt;0,H221,0)</f>
        <v>0</v>
      </c>
    </row>
    <row r="222" s="174" customFormat="true" ht="14.25" hidden="false" customHeight="true" outlineLevel="0" collapsed="false">
      <c r="A222" s="159" t="n">
        <v>211</v>
      </c>
      <c r="B222" s="160" t="n">
        <f aca="false">'ORÇ.GLOBAL REF.'!B222</f>
        <v>0</v>
      </c>
      <c r="C222" s="536" t="n">
        <f aca="false">'ORÇ.GLOBAL REF.'!C222</f>
        <v>0</v>
      </c>
      <c r="D222" s="162" t="n">
        <f aca="false">'ORÇ.GLOBAL REF.'!D222</f>
        <v>0</v>
      </c>
      <c r="E222" s="162" t="n">
        <f aca="false">'ORÇ.GLOBAL REF.'!E222</f>
        <v>0</v>
      </c>
      <c r="F222" s="537"/>
      <c r="G222" s="163" t="n">
        <f aca="false">ROUND(F222,2)</f>
        <v>0</v>
      </c>
      <c r="H222" s="163" t="n">
        <f aca="false">IF('ORÇ.GLOBAL P CAIXA'!K222="EXEC.",0,IF(E222&lt;&gt;0,ROUND(E222*G222,2),IF(Z222=0,(SUMIF('ORÇ.GLOBAL REF.'!$S$12:$S$1011,B222,$Z$12:$Z$1011)),Z222)))</f>
        <v>0</v>
      </c>
      <c r="I222" s="538" t="str">
        <f aca="false">'ORÇ.GLOBAL REF.'!H222</f>
        <v/>
      </c>
      <c r="J222" s="163" t="str">
        <f aca="false">'ORÇ.GLOBAL REF.'!I222</f>
        <v/>
      </c>
      <c r="K222" s="539" t="str">
        <f aca="false">'ORÇ.GLOBAL REF.'!J222</f>
        <v/>
      </c>
      <c r="L222" s="168" t="str">
        <f aca="false">IF(B222&gt;0,"ok","ocultar")</f>
        <v>ocultar</v>
      </c>
      <c r="M222" s="102"/>
      <c r="N222" s="102"/>
      <c r="O222" s="102"/>
      <c r="R222" s="157" t="n">
        <f aca="false">IF(B222=0,R221,IF(ISNONTEXT(B222)=TRUE(),INT(B222),INT(LEFT(B222,FIND(".",B222)-1))))</f>
        <v>3</v>
      </c>
      <c r="S222" s="157" t="str">
        <f aca="false">IF(S223=1,1,IF(B222&lt;&gt;0,1,IF(C222&lt;&gt;0,1,IF(D222&lt;&gt;0,1,IF(E222&lt;&gt;0,1,"")))))</f>
        <v/>
      </c>
      <c r="T222" s="157" t="str">
        <f aca="false">IF(R222=0," ",IF(R222&lt;&gt;R221,R222," "))</f>
        <v> </v>
      </c>
      <c r="U222" s="180"/>
      <c r="V222" s="75" t="e">
        <f aca="false">IF(R222&lt;&gt;T222,(IF(J222="",H222*(INFORMAÇÕES!$Q$79/INFORMAÇÕES!$Q$82),IF(J222="R",H222,0))),0)</f>
        <v>#DIV/0!</v>
      </c>
      <c r="W222" s="75" t="e">
        <f aca="false">IF(R222&lt;&gt;T222,(IF(J222="",H222*(INFORMAÇÕES!$Q$80/INFORMAÇÕES!$Q$82),IF(J222="C",H222,0))),0)</f>
        <v>#DIV/0!</v>
      </c>
      <c r="X222" s="75" t="n">
        <f aca="false">IF(R222&lt;&gt;T222,(IF(J222="",H222*INFORMAÇÕES!$U$115,IF(J222="CF",H222,0))),0)</f>
        <v>0</v>
      </c>
      <c r="Y222" s="75" t="n">
        <f aca="false">IF(R222&lt;&gt;T222,(IF(J222="",H222*INFORMAÇÕES!$U$116,IF(J222="O",H222,0))),0)</f>
        <v>0</v>
      </c>
      <c r="Z222" s="75" t="n">
        <f aca="false">IF(E222&lt;&gt;0,H222,0)</f>
        <v>0</v>
      </c>
    </row>
    <row r="223" s="174" customFormat="true" ht="14.25" hidden="false" customHeight="true" outlineLevel="0" collapsed="false">
      <c r="A223" s="159" t="n">
        <v>212</v>
      </c>
      <c r="B223" s="160" t="n">
        <f aca="false">'ORÇ.GLOBAL REF.'!B223</f>
        <v>0</v>
      </c>
      <c r="C223" s="536" t="n">
        <f aca="false">'ORÇ.GLOBAL REF.'!C223</f>
        <v>0</v>
      </c>
      <c r="D223" s="162" t="n">
        <f aca="false">'ORÇ.GLOBAL REF.'!D223</f>
        <v>0</v>
      </c>
      <c r="E223" s="162" t="n">
        <f aca="false">'ORÇ.GLOBAL REF.'!E223</f>
        <v>0</v>
      </c>
      <c r="F223" s="537"/>
      <c r="G223" s="163" t="n">
        <f aca="false">ROUND(F223,2)</f>
        <v>0</v>
      </c>
      <c r="H223" s="163" t="n">
        <f aca="false">IF('ORÇ.GLOBAL P CAIXA'!K223="EXEC.",0,IF(E223&lt;&gt;0,ROUND(E223*G223,2),IF(Z223=0,(SUMIF('ORÇ.GLOBAL REF.'!$S$12:$S$1011,B223,$Z$12:$Z$1011)),Z223)))</f>
        <v>0</v>
      </c>
      <c r="I223" s="538" t="str">
        <f aca="false">'ORÇ.GLOBAL REF.'!H223</f>
        <v/>
      </c>
      <c r="J223" s="163" t="str">
        <f aca="false">'ORÇ.GLOBAL REF.'!I223</f>
        <v/>
      </c>
      <c r="K223" s="539" t="str">
        <f aca="false">'ORÇ.GLOBAL REF.'!J223</f>
        <v/>
      </c>
      <c r="L223" s="168" t="str">
        <f aca="false">IF(B223&gt;0,"ok","ocultar")</f>
        <v>ocultar</v>
      </c>
      <c r="M223" s="102"/>
      <c r="N223" s="102"/>
      <c r="O223" s="102"/>
      <c r="R223" s="157" t="n">
        <f aca="false">IF(B223=0,R222,IF(ISNONTEXT(B223)=TRUE(),INT(B223),INT(LEFT(B223,FIND(".",B223)-1))))</f>
        <v>3</v>
      </c>
      <c r="S223" s="157" t="str">
        <f aca="false">IF(S224=1,1,IF(B223&lt;&gt;0,1,IF(C223&lt;&gt;0,1,IF(D223&lt;&gt;0,1,IF(E223&lt;&gt;0,1,"")))))</f>
        <v/>
      </c>
      <c r="T223" s="157" t="str">
        <f aca="false">IF(R223=0," ",IF(R223&lt;&gt;R222,R223," "))</f>
        <v> </v>
      </c>
      <c r="U223" s="180"/>
      <c r="V223" s="75" t="e">
        <f aca="false">IF(R223&lt;&gt;T223,(IF(J223="",H223*(INFORMAÇÕES!$Q$79/INFORMAÇÕES!$Q$82),IF(J223="R",H223,0))),0)</f>
        <v>#DIV/0!</v>
      </c>
      <c r="W223" s="75" t="e">
        <f aca="false">IF(R223&lt;&gt;T223,(IF(J223="",H223*(INFORMAÇÕES!$Q$80/INFORMAÇÕES!$Q$82),IF(J223="C",H223,0))),0)</f>
        <v>#DIV/0!</v>
      </c>
      <c r="X223" s="75" t="n">
        <f aca="false">IF(R223&lt;&gt;T223,(IF(J223="",H223*INFORMAÇÕES!$U$115,IF(J223="CF",H223,0))),0)</f>
        <v>0</v>
      </c>
      <c r="Y223" s="75" t="n">
        <f aca="false">IF(R223&lt;&gt;T223,(IF(J223="",H223*INFORMAÇÕES!$U$116,IF(J223="O",H223,0))),0)</f>
        <v>0</v>
      </c>
      <c r="Z223" s="75" t="n">
        <f aca="false">IF(E223&lt;&gt;0,H223,0)</f>
        <v>0</v>
      </c>
    </row>
    <row r="224" s="174" customFormat="true" ht="14.25" hidden="false" customHeight="true" outlineLevel="0" collapsed="false">
      <c r="A224" s="159" t="n">
        <v>213</v>
      </c>
      <c r="B224" s="160" t="n">
        <f aca="false">'ORÇ.GLOBAL REF.'!B224</f>
        <v>0</v>
      </c>
      <c r="C224" s="536" t="n">
        <f aca="false">'ORÇ.GLOBAL REF.'!C224</f>
        <v>0</v>
      </c>
      <c r="D224" s="162" t="n">
        <f aca="false">'ORÇ.GLOBAL REF.'!D224</f>
        <v>0</v>
      </c>
      <c r="E224" s="162" t="n">
        <f aca="false">'ORÇ.GLOBAL REF.'!E224</f>
        <v>0</v>
      </c>
      <c r="F224" s="537"/>
      <c r="G224" s="163" t="n">
        <f aca="false">ROUND(F224,2)</f>
        <v>0</v>
      </c>
      <c r="H224" s="163" t="n">
        <f aca="false">IF('ORÇ.GLOBAL P CAIXA'!K224="EXEC.",0,IF(E224&lt;&gt;0,ROUND(E224*G224,2),IF(Z224=0,(SUMIF('ORÇ.GLOBAL REF.'!$S$12:$S$1011,B224,$Z$12:$Z$1011)),Z224)))</f>
        <v>0</v>
      </c>
      <c r="I224" s="538" t="str">
        <f aca="false">'ORÇ.GLOBAL REF.'!H224</f>
        <v/>
      </c>
      <c r="J224" s="163" t="str">
        <f aca="false">'ORÇ.GLOBAL REF.'!I224</f>
        <v/>
      </c>
      <c r="K224" s="539" t="str">
        <f aca="false">'ORÇ.GLOBAL REF.'!J224</f>
        <v/>
      </c>
      <c r="L224" s="168" t="str">
        <f aca="false">IF(B224&gt;0,"ok","ocultar")</f>
        <v>ocultar</v>
      </c>
      <c r="M224" s="102"/>
      <c r="N224" s="102"/>
      <c r="O224" s="102"/>
      <c r="R224" s="157" t="n">
        <f aca="false">IF(B224=0,R223,IF(ISNONTEXT(B224)=TRUE(),INT(B224),INT(LEFT(B224,FIND(".",B224)-1))))</f>
        <v>3</v>
      </c>
      <c r="S224" s="157" t="str">
        <f aca="false">IF(S225=1,1,IF(B224&lt;&gt;0,1,IF(C224&lt;&gt;0,1,IF(D224&lt;&gt;0,1,IF(E224&lt;&gt;0,1,"")))))</f>
        <v/>
      </c>
      <c r="T224" s="157" t="str">
        <f aca="false">IF(R224=0," ",IF(R224&lt;&gt;R223,R224," "))</f>
        <v> </v>
      </c>
      <c r="U224" s="180"/>
      <c r="V224" s="75" t="e">
        <f aca="false">IF(R224&lt;&gt;T224,(IF(J224="",H224*(INFORMAÇÕES!$Q$79/INFORMAÇÕES!$Q$82),IF(J224="R",H224,0))),0)</f>
        <v>#DIV/0!</v>
      </c>
      <c r="W224" s="75" t="e">
        <f aca="false">IF(R224&lt;&gt;T224,(IF(J224="",H224*(INFORMAÇÕES!$Q$80/INFORMAÇÕES!$Q$82),IF(J224="C",H224,0))),0)</f>
        <v>#DIV/0!</v>
      </c>
      <c r="X224" s="75" t="n">
        <f aca="false">IF(R224&lt;&gt;T224,(IF(J224="",H224*INFORMAÇÕES!$U$115,IF(J224="CF",H224,0))),0)</f>
        <v>0</v>
      </c>
      <c r="Y224" s="75" t="n">
        <f aca="false">IF(R224&lt;&gt;T224,(IF(J224="",H224*INFORMAÇÕES!$U$116,IF(J224="O",H224,0))),0)</f>
        <v>0</v>
      </c>
      <c r="Z224" s="75" t="n">
        <f aca="false">IF(E224&lt;&gt;0,H224,0)</f>
        <v>0</v>
      </c>
    </row>
    <row r="225" s="174" customFormat="true" ht="14.25" hidden="false" customHeight="true" outlineLevel="0" collapsed="false">
      <c r="A225" s="159" t="n">
        <v>214</v>
      </c>
      <c r="B225" s="160" t="n">
        <f aca="false">'ORÇ.GLOBAL REF.'!B225</f>
        <v>0</v>
      </c>
      <c r="C225" s="536" t="n">
        <f aca="false">'ORÇ.GLOBAL REF.'!C225</f>
        <v>0</v>
      </c>
      <c r="D225" s="162" t="n">
        <f aca="false">'ORÇ.GLOBAL REF.'!D225</f>
        <v>0</v>
      </c>
      <c r="E225" s="162" t="n">
        <f aca="false">'ORÇ.GLOBAL REF.'!E225</f>
        <v>0</v>
      </c>
      <c r="F225" s="537"/>
      <c r="G225" s="163" t="n">
        <f aca="false">ROUND(F225,2)</f>
        <v>0</v>
      </c>
      <c r="H225" s="163" t="n">
        <f aca="false">IF('ORÇ.GLOBAL P CAIXA'!K225="EXEC.",0,IF(E225&lt;&gt;0,ROUND(E225*G225,2),IF(Z225=0,(SUMIF('ORÇ.GLOBAL REF.'!$S$12:$S$1011,B225,$Z$12:$Z$1011)),Z225)))</f>
        <v>0</v>
      </c>
      <c r="I225" s="538" t="str">
        <f aca="false">'ORÇ.GLOBAL REF.'!H225</f>
        <v/>
      </c>
      <c r="J225" s="163" t="str">
        <f aca="false">'ORÇ.GLOBAL REF.'!I225</f>
        <v/>
      </c>
      <c r="K225" s="539" t="str">
        <f aca="false">'ORÇ.GLOBAL REF.'!J225</f>
        <v/>
      </c>
      <c r="L225" s="168" t="str">
        <f aca="false">IF(B225&gt;0,"ok","ocultar")</f>
        <v>ocultar</v>
      </c>
      <c r="M225" s="102"/>
      <c r="N225" s="102"/>
      <c r="O225" s="102"/>
      <c r="R225" s="157" t="n">
        <f aca="false">IF(B225=0,R224,IF(ISNONTEXT(B225)=TRUE(),INT(B225),INT(LEFT(B225,FIND(".",B225)-1))))</f>
        <v>3</v>
      </c>
      <c r="S225" s="157" t="str">
        <f aca="false">IF(S226=1,1,IF(B225&lt;&gt;0,1,IF(C225&lt;&gt;0,1,IF(D225&lt;&gt;0,1,IF(E225&lt;&gt;0,1,"")))))</f>
        <v/>
      </c>
      <c r="T225" s="157" t="str">
        <f aca="false">IF(R225=0," ",IF(R225&lt;&gt;R224,R225," "))</f>
        <v> </v>
      </c>
      <c r="U225" s="180"/>
      <c r="V225" s="75" t="e">
        <f aca="false">IF(R225&lt;&gt;T225,(IF(J225="",H225*(INFORMAÇÕES!$Q$79/INFORMAÇÕES!$Q$82),IF(J225="R",H225,0))),0)</f>
        <v>#DIV/0!</v>
      </c>
      <c r="W225" s="75" t="e">
        <f aca="false">IF(R225&lt;&gt;T225,(IF(J225="",H225*(INFORMAÇÕES!$Q$80/INFORMAÇÕES!$Q$82),IF(J225="C",H225,0))),0)</f>
        <v>#DIV/0!</v>
      </c>
      <c r="X225" s="75" t="n">
        <f aca="false">IF(R225&lt;&gt;T225,(IF(J225="",H225*INFORMAÇÕES!$U$115,IF(J225="CF",H225,0))),0)</f>
        <v>0</v>
      </c>
      <c r="Y225" s="75" t="n">
        <f aca="false">IF(R225&lt;&gt;T225,(IF(J225="",H225*INFORMAÇÕES!$U$116,IF(J225="O",H225,0))),0)</f>
        <v>0</v>
      </c>
      <c r="Z225" s="75" t="n">
        <f aca="false">IF(E225&lt;&gt;0,H225,0)</f>
        <v>0</v>
      </c>
    </row>
    <row r="226" s="174" customFormat="true" ht="14.25" hidden="false" customHeight="true" outlineLevel="0" collapsed="false">
      <c r="A226" s="159" t="n">
        <v>215</v>
      </c>
      <c r="B226" s="160" t="n">
        <f aca="false">'ORÇ.GLOBAL REF.'!B226</f>
        <v>0</v>
      </c>
      <c r="C226" s="536" t="n">
        <f aca="false">'ORÇ.GLOBAL REF.'!C226</f>
        <v>0</v>
      </c>
      <c r="D226" s="162" t="n">
        <f aca="false">'ORÇ.GLOBAL REF.'!D226</f>
        <v>0</v>
      </c>
      <c r="E226" s="162" t="n">
        <f aca="false">'ORÇ.GLOBAL REF.'!E226</f>
        <v>0</v>
      </c>
      <c r="F226" s="537"/>
      <c r="G226" s="163" t="n">
        <f aca="false">ROUND(F226,2)</f>
        <v>0</v>
      </c>
      <c r="H226" s="163" t="n">
        <f aca="false">IF('ORÇ.GLOBAL P CAIXA'!K226="EXEC.",0,IF(E226&lt;&gt;0,ROUND(E226*G226,2),IF(Z226=0,(SUMIF('ORÇ.GLOBAL REF.'!$S$12:$S$1011,B226,$Z$12:$Z$1011)),Z226)))</f>
        <v>0</v>
      </c>
      <c r="I226" s="538" t="str">
        <f aca="false">'ORÇ.GLOBAL REF.'!H226</f>
        <v/>
      </c>
      <c r="J226" s="163" t="str">
        <f aca="false">'ORÇ.GLOBAL REF.'!I226</f>
        <v/>
      </c>
      <c r="K226" s="539" t="str">
        <f aca="false">'ORÇ.GLOBAL REF.'!J226</f>
        <v/>
      </c>
      <c r="L226" s="168" t="str">
        <f aca="false">IF(B226&gt;0,"ok","ocultar")</f>
        <v>ocultar</v>
      </c>
      <c r="M226" s="102"/>
      <c r="N226" s="102"/>
      <c r="O226" s="102"/>
      <c r="R226" s="157" t="n">
        <f aca="false">IF(B226=0,R225,IF(ISNONTEXT(B226)=TRUE(),INT(B226),INT(LEFT(B226,FIND(".",B226)-1))))</f>
        <v>3</v>
      </c>
      <c r="S226" s="157" t="str">
        <f aca="false">IF(S227=1,1,IF(B226&lt;&gt;0,1,IF(C226&lt;&gt;0,1,IF(D226&lt;&gt;0,1,IF(E226&lt;&gt;0,1,"")))))</f>
        <v/>
      </c>
      <c r="T226" s="157" t="str">
        <f aca="false">IF(R226=0," ",IF(R226&lt;&gt;R225,R226," "))</f>
        <v> </v>
      </c>
      <c r="U226" s="180"/>
      <c r="V226" s="75" t="e">
        <f aca="false">IF(R226&lt;&gt;T226,(IF(J226="",H226*(INFORMAÇÕES!$Q$79/INFORMAÇÕES!$Q$82),IF(J226="R",H226,0))),0)</f>
        <v>#DIV/0!</v>
      </c>
      <c r="W226" s="75" t="e">
        <f aca="false">IF(R226&lt;&gt;T226,(IF(J226="",H226*(INFORMAÇÕES!$Q$80/INFORMAÇÕES!$Q$82),IF(J226="C",H226,0))),0)</f>
        <v>#DIV/0!</v>
      </c>
      <c r="X226" s="75" t="n">
        <f aca="false">IF(R226&lt;&gt;T226,(IF(J226="",H226*INFORMAÇÕES!$U$115,IF(J226="CF",H226,0))),0)</f>
        <v>0</v>
      </c>
      <c r="Y226" s="75" t="n">
        <f aca="false">IF(R226&lt;&gt;T226,(IF(J226="",H226*INFORMAÇÕES!$U$116,IF(J226="O",H226,0))),0)</f>
        <v>0</v>
      </c>
      <c r="Z226" s="75" t="n">
        <f aca="false">IF(E226&lt;&gt;0,H226,0)</f>
        <v>0</v>
      </c>
    </row>
    <row r="227" s="174" customFormat="true" ht="14.25" hidden="false" customHeight="true" outlineLevel="0" collapsed="false">
      <c r="A227" s="159" t="n">
        <v>216</v>
      </c>
      <c r="B227" s="160" t="n">
        <f aca="false">'ORÇ.GLOBAL REF.'!B227</f>
        <v>0</v>
      </c>
      <c r="C227" s="536" t="n">
        <f aca="false">'ORÇ.GLOBAL REF.'!C227</f>
        <v>0</v>
      </c>
      <c r="D227" s="162" t="n">
        <f aca="false">'ORÇ.GLOBAL REF.'!D227</f>
        <v>0</v>
      </c>
      <c r="E227" s="162" t="n">
        <f aca="false">'ORÇ.GLOBAL REF.'!E227</f>
        <v>0</v>
      </c>
      <c r="F227" s="537"/>
      <c r="G227" s="163" t="n">
        <f aca="false">ROUND(F227,2)</f>
        <v>0</v>
      </c>
      <c r="H227" s="163" t="n">
        <f aca="false">IF('ORÇ.GLOBAL P CAIXA'!K227="EXEC.",0,IF(E227&lt;&gt;0,ROUND(E227*G227,2),IF(Z227=0,(SUMIF('ORÇ.GLOBAL REF.'!$S$12:$S$1011,B227,$Z$12:$Z$1011)),Z227)))</f>
        <v>0</v>
      </c>
      <c r="I227" s="538" t="str">
        <f aca="false">'ORÇ.GLOBAL REF.'!H227</f>
        <v/>
      </c>
      <c r="J227" s="163" t="str">
        <f aca="false">'ORÇ.GLOBAL REF.'!I227</f>
        <v/>
      </c>
      <c r="K227" s="539" t="str">
        <f aca="false">'ORÇ.GLOBAL REF.'!J227</f>
        <v/>
      </c>
      <c r="L227" s="168" t="str">
        <f aca="false">IF(B227&gt;0,"ok","ocultar")</f>
        <v>ocultar</v>
      </c>
      <c r="M227" s="102"/>
      <c r="N227" s="102"/>
      <c r="O227" s="102"/>
      <c r="R227" s="157" t="n">
        <f aca="false">IF(B227=0,R226,IF(ISNONTEXT(B227)=TRUE(),INT(B227),INT(LEFT(B227,FIND(".",B227)-1))))</f>
        <v>3</v>
      </c>
      <c r="S227" s="157" t="str">
        <f aca="false">IF(S228=1,1,IF(B227&lt;&gt;0,1,IF(C227&lt;&gt;0,1,IF(D227&lt;&gt;0,1,IF(E227&lt;&gt;0,1,"")))))</f>
        <v/>
      </c>
      <c r="T227" s="157" t="str">
        <f aca="false">IF(R227=0," ",IF(R227&lt;&gt;R226,R227," "))</f>
        <v> </v>
      </c>
      <c r="U227" s="180"/>
      <c r="V227" s="75" t="e">
        <f aca="false">IF(R227&lt;&gt;T227,(IF(J227="",H227*(INFORMAÇÕES!$Q$79/INFORMAÇÕES!$Q$82),IF(J227="R",H227,0))),0)</f>
        <v>#DIV/0!</v>
      </c>
      <c r="W227" s="75" t="e">
        <f aca="false">IF(R227&lt;&gt;T227,(IF(J227="",H227*(INFORMAÇÕES!$Q$80/INFORMAÇÕES!$Q$82),IF(J227="C",H227,0))),0)</f>
        <v>#DIV/0!</v>
      </c>
      <c r="X227" s="75" t="n">
        <f aca="false">IF(R227&lt;&gt;T227,(IF(J227="",H227*INFORMAÇÕES!$U$115,IF(J227="CF",H227,0))),0)</f>
        <v>0</v>
      </c>
      <c r="Y227" s="75" t="n">
        <f aca="false">IF(R227&lt;&gt;T227,(IF(J227="",H227*INFORMAÇÕES!$U$116,IF(J227="O",H227,0))),0)</f>
        <v>0</v>
      </c>
      <c r="Z227" s="75" t="n">
        <f aca="false">IF(E227&lt;&gt;0,H227,0)</f>
        <v>0</v>
      </c>
    </row>
    <row r="228" s="174" customFormat="true" ht="14.25" hidden="false" customHeight="true" outlineLevel="0" collapsed="false">
      <c r="A228" s="159" t="n">
        <v>217</v>
      </c>
      <c r="B228" s="160" t="n">
        <f aca="false">'ORÇ.GLOBAL REF.'!B228</f>
        <v>0</v>
      </c>
      <c r="C228" s="536" t="n">
        <f aca="false">'ORÇ.GLOBAL REF.'!C228</f>
        <v>0</v>
      </c>
      <c r="D228" s="162" t="n">
        <f aca="false">'ORÇ.GLOBAL REF.'!D228</f>
        <v>0</v>
      </c>
      <c r="E228" s="162" t="n">
        <f aca="false">'ORÇ.GLOBAL REF.'!E228</f>
        <v>0</v>
      </c>
      <c r="F228" s="537"/>
      <c r="G228" s="163" t="n">
        <f aca="false">ROUND(F228,2)</f>
        <v>0</v>
      </c>
      <c r="H228" s="163" t="n">
        <f aca="false">IF('ORÇ.GLOBAL P CAIXA'!K228="EXEC.",0,IF(E228&lt;&gt;0,ROUND(E228*G228,2),IF(Z228=0,(SUMIF('ORÇ.GLOBAL REF.'!$S$12:$S$1011,B228,$Z$12:$Z$1011)),Z228)))</f>
        <v>0</v>
      </c>
      <c r="I228" s="538" t="str">
        <f aca="false">'ORÇ.GLOBAL REF.'!H228</f>
        <v/>
      </c>
      <c r="J228" s="163" t="str">
        <f aca="false">'ORÇ.GLOBAL REF.'!I228</f>
        <v/>
      </c>
      <c r="K228" s="539" t="str">
        <f aca="false">'ORÇ.GLOBAL REF.'!J228</f>
        <v/>
      </c>
      <c r="L228" s="168" t="str">
        <f aca="false">IF(B228&gt;0,"ok","ocultar")</f>
        <v>ocultar</v>
      </c>
      <c r="M228" s="102"/>
      <c r="N228" s="102"/>
      <c r="O228" s="102"/>
      <c r="R228" s="157" t="n">
        <f aca="false">IF(B228=0,R227,IF(ISNONTEXT(B228)=TRUE(),INT(B228),INT(LEFT(B228,FIND(".",B228)-1))))</f>
        <v>3</v>
      </c>
      <c r="S228" s="157" t="str">
        <f aca="false">IF(S229=1,1,IF(B228&lt;&gt;0,1,IF(C228&lt;&gt;0,1,IF(D228&lt;&gt;0,1,IF(E228&lt;&gt;0,1,"")))))</f>
        <v/>
      </c>
      <c r="T228" s="157" t="str">
        <f aca="false">IF(R228=0," ",IF(R228&lt;&gt;R227,R228," "))</f>
        <v> </v>
      </c>
      <c r="U228" s="180"/>
      <c r="V228" s="75" t="e">
        <f aca="false">IF(R228&lt;&gt;T228,(IF(J228="",H228*(INFORMAÇÕES!$Q$79/INFORMAÇÕES!$Q$82),IF(J228="R",H228,0))),0)</f>
        <v>#DIV/0!</v>
      </c>
      <c r="W228" s="75" t="e">
        <f aca="false">IF(R228&lt;&gt;T228,(IF(J228="",H228*(INFORMAÇÕES!$Q$80/INFORMAÇÕES!$Q$82),IF(J228="C",H228,0))),0)</f>
        <v>#DIV/0!</v>
      </c>
      <c r="X228" s="75" t="n">
        <f aca="false">IF(R228&lt;&gt;T228,(IF(J228="",H228*INFORMAÇÕES!$U$115,IF(J228="CF",H228,0))),0)</f>
        <v>0</v>
      </c>
      <c r="Y228" s="75" t="n">
        <f aca="false">IF(R228&lt;&gt;T228,(IF(J228="",H228*INFORMAÇÕES!$U$116,IF(J228="O",H228,0))),0)</f>
        <v>0</v>
      </c>
      <c r="Z228" s="75" t="n">
        <f aca="false">IF(E228&lt;&gt;0,H228,0)</f>
        <v>0</v>
      </c>
    </row>
    <row r="229" s="174" customFormat="true" ht="14.25" hidden="false" customHeight="true" outlineLevel="0" collapsed="false">
      <c r="A229" s="159" t="n">
        <v>218</v>
      </c>
      <c r="B229" s="160" t="n">
        <f aca="false">'ORÇ.GLOBAL REF.'!B229</f>
        <v>0</v>
      </c>
      <c r="C229" s="536" t="n">
        <f aca="false">'ORÇ.GLOBAL REF.'!C229</f>
        <v>0</v>
      </c>
      <c r="D229" s="162" t="n">
        <f aca="false">'ORÇ.GLOBAL REF.'!D229</f>
        <v>0</v>
      </c>
      <c r="E229" s="162" t="n">
        <f aca="false">'ORÇ.GLOBAL REF.'!E229</f>
        <v>0</v>
      </c>
      <c r="F229" s="537"/>
      <c r="G229" s="163" t="n">
        <f aca="false">ROUND(F229,2)</f>
        <v>0</v>
      </c>
      <c r="H229" s="163" t="n">
        <f aca="false">IF('ORÇ.GLOBAL P CAIXA'!K229="EXEC.",0,IF(E229&lt;&gt;0,ROUND(E229*G229,2),IF(Z229=0,(SUMIF('ORÇ.GLOBAL REF.'!$S$12:$S$1011,B229,$Z$12:$Z$1011)),Z229)))</f>
        <v>0</v>
      </c>
      <c r="I229" s="538" t="str">
        <f aca="false">'ORÇ.GLOBAL REF.'!H229</f>
        <v/>
      </c>
      <c r="J229" s="163" t="str">
        <f aca="false">'ORÇ.GLOBAL REF.'!I229</f>
        <v/>
      </c>
      <c r="K229" s="539" t="str">
        <f aca="false">'ORÇ.GLOBAL REF.'!J229</f>
        <v/>
      </c>
      <c r="L229" s="168" t="str">
        <f aca="false">IF(B229&gt;0,"ok","ocultar")</f>
        <v>ocultar</v>
      </c>
      <c r="M229" s="102"/>
      <c r="N229" s="102"/>
      <c r="O229" s="102"/>
      <c r="R229" s="157" t="n">
        <f aca="false">IF(B229=0,R228,IF(ISNONTEXT(B229)=TRUE(),INT(B229),INT(LEFT(B229,FIND(".",B229)-1))))</f>
        <v>3</v>
      </c>
      <c r="S229" s="157" t="str">
        <f aca="false">IF(S230=1,1,IF(B229&lt;&gt;0,1,IF(C229&lt;&gt;0,1,IF(D229&lt;&gt;0,1,IF(E229&lt;&gt;0,1,"")))))</f>
        <v/>
      </c>
      <c r="T229" s="157" t="str">
        <f aca="false">IF(R229=0," ",IF(R229&lt;&gt;R228,R229," "))</f>
        <v> </v>
      </c>
      <c r="U229" s="180"/>
      <c r="V229" s="75" t="e">
        <f aca="false">IF(R229&lt;&gt;T229,(IF(J229="",H229*(INFORMAÇÕES!$Q$79/INFORMAÇÕES!$Q$82),IF(J229="R",H229,0))),0)</f>
        <v>#DIV/0!</v>
      </c>
      <c r="W229" s="75" t="e">
        <f aca="false">IF(R229&lt;&gt;T229,(IF(J229="",H229*(INFORMAÇÕES!$Q$80/INFORMAÇÕES!$Q$82),IF(J229="C",H229,0))),0)</f>
        <v>#DIV/0!</v>
      </c>
      <c r="X229" s="75" t="n">
        <f aca="false">IF(R229&lt;&gt;T229,(IF(J229="",H229*INFORMAÇÕES!$U$115,IF(J229="CF",H229,0))),0)</f>
        <v>0</v>
      </c>
      <c r="Y229" s="75" t="n">
        <f aca="false">IF(R229&lt;&gt;T229,(IF(J229="",H229*INFORMAÇÕES!$U$116,IF(J229="O",H229,0))),0)</f>
        <v>0</v>
      </c>
      <c r="Z229" s="75" t="n">
        <f aca="false">IF(E229&lt;&gt;0,H229,0)</f>
        <v>0</v>
      </c>
    </row>
    <row r="230" s="174" customFormat="true" ht="14.25" hidden="false" customHeight="true" outlineLevel="0" collapsed="false">
      <c r="A230" s="159" t="n">
        <v>219</v>
      </c>
      <c r="B230" s="160" t="n">
        <f aca="false">'ORÇ.GLOBAL REF.'!B230</f>
        <v>0</v>
      </c>
      <c r="C230" s="536" t="n">
        <f aca="false">'ORÇ.GLOBAL REF.'!C230</f>
        <v>0</v>
      </c>
      <c r="D230" s="162" t="n">
        <f aca="false">'ORÇ.GLOBAL REF.'!D230</f>
        <v>0</v>
      </c>
      <c r="E230" s="162" t="n">
        <f aca="false">'ORÇ.GLOBAL REF.'!E230</f>
        <v>0</v>
      </c>
      <c r="F230" s="537"/>
      <c r="G230" s="163" t="n">
        <f aca="false">ROUND(F230,2)</f>
        <v>0</v>
      </c>
      <c r="H230" s="163" t="n">
        <f aca="false">IF('ORÇ.GLOBAL P CAIXA'!K230="EXEC.",0,IF(E230&lt;&gt;0,ROUND(E230*G230,2),IF(Z230=0,(SUMIF('ORÇ.GLOBAL REF.'!$S$12:$S$1011,B230,$Z$12:$Z$1011)),Z230)))</f>
        <v>0</v>
      </c>
      <c r="I230" s="538" t="str">
        <f aca="false">'ORÇ.GLOBAL REF.'!H230</f>
        <v/>
      </c>
      <c r="J230" s="163" t="str">
        <f aca="false">'ORÇ.GLOBAL REF.'!I230</f>
        <v/>
      </c>
      <c r="K230" s="539" t="str">
        <f aca="false">'ORÇ.GLOBAL REF.'!J230</f>
        <v/>
      </c>
      <c r="L230" s="168" t="str">
        <f aca="false">IF(B230&gt;0,"ok","ocultar")</f>
        <v>ocultar</v>
      </c>
      <c r="M230" s="102"/>
      <c r="N230" s="102"/>
      <c r="O230" s="102"/>
      <c r="R230" s="157" t="n">
        <f aca="false">IF(B230=0,R229,IF(ISNONTEXT(B230)=TRUE(),INT(B230),INT(LEFT(B230,FIND(".",B230)-1))))</f>
        <v>3</v>
      </c>
      <c r="S230" s="157" t="str">
        <f aca="false">IF(S231=1,1,IF(B230&lt;&gt;0,1,IF(C230&lt;&gt;0,1,IF(D230&lt;&gt;0,1,IF(E230&lt;&gt;0,1,"")))))</f>
        <v/>
      </c>
      <c r="T230" s="157" t="str">
        <f aca="false">IF(R230=0," ",IF(R230&lt;&gt;R229,R230," "))</f>
        <v> </v>
      </c>
      <c r="U230" s="180"/>
      <c r="V230" s="75" t="e">
        <f aca="false">IF(R230&lt;&gt;T230,(IF(J230="",H230*(INFORMAÇÕES!$Q$79/INFORMAÇÕES!$Q$82),IF(J230="R",H230,0))),0)</f>
        <v>#DIV/0!</v>
      </c>
      <c r="W230" s="75" t="e">
        <f aca="false">IF(R230&lt;&gt;T230,(IF(J230="",H230*(INFORMAÇÕES!$Q$80/INFORMAÇÕES!$Q$82),IF(J230="C",H230,0))),0)</f>
        <v>#DIV/0!</v>
      </c>
      <c r="X230" s="75" t="n">
        <f aca="false">IF(R230&lt;&gt;T230,(IF(J230="",H230*INFORMAÇÕES!$U$115,IF(J230="CF",H230,0))),0)</f>
        <v>0</v>
      </c>
      <c r="Y230" s="75" t="n">
        <f aca="false">IF(R230&lt;&gt;T230,(IF(J230="",H230*INFORMAÇÕES!$U$116,IF(J230="O",H230,0))),0)</f>
        <v>0</v>
      </c>
      <c r="Z230" s="75" t="n">
        <f aca="false">IF(E230&lt;&gt;0,H230,0)</f>
        <v>0</v>
      </c>
    </row>
    <row r="231" s="174" customFormat="true" ht="14.25" hidden="false" customHeight="true" outlineLevel="0" collapsed="false">
      <c r="A231" s="159" t="n">
        <v>220</v>
      </c>
      <c r="B231" s="160" t="n">
        <f aca="false">'ORÇ.GLOBAL REF.'!B231</f>
        <v>0</v>
      </c>
      <c r="C231" s="536" t="n">
        <f aca="false">'ORÇ.GLOBAL REF.'!C231</f>
        <v>0</v>
      </c>
      <c r="D231" s="162" t="n">
        <f aca="false">'ORÇ.GLOBAL REF.'!D231</f>
        <v>0</v>
      </c>
      <c r="E231" s="162" t="n">
        <f aca="false">'ORÇ.GLOBAL REF.'!E231</f>
        <v>0</v>
      </c>
      <c r="F231" s="537"/>
      <c r="G231" s="163" t="n">
        <f aca="false">ROUND(F231,2)</f>
        <v>0</v>
      </c>
      <c r="H231" s="163" t="n">
        <f aca="false">IF('ORÇ.GLOBAL P CAIXA'!K231="EXEC.",0,IF(E231&lt;&gt;0,ROUND(E231*G231,2),IF(Z231=0,(SUMIF('ORÇ.GLOBAL REF.'!$S$12:$S$1011,B231,$Z$12:$Z$1011)),Z231)))</f>
        <v>0</v>
      </c>
      <c r="I231" s="538" t="str">
        <f aca="false">'ORÇ.GLOBAL REF.'!H231</f>
        <v/>
      </c>
      <c r="J231" s="163" t="str">
        <f aca="false">'ORÇ.GLOBAL REF.'!I231</f>
        <v/>
      </c>
      <c r="K231" s="539" t="str">
        <f aca="false">'ORÇ.GLOBAL REF.'!J231</f>
        <v/>
      </c>
      <c r="L231" s="168" t="str">
        <f aca="false">IF(B231&gt;0,"ok","ocultar")</f>
        <v>ocultar</v>
      </c>
      <c r="M231" s="102"/>
      <c r="N231" s="102"/>
      <c r="O231" s="102"/>
      <c r="R231" s="157" t="n">
        <f aca="false">IF(B231=0,R230,IF(ISNONTEXT(B231)=TRUE(),INT(B231),INT(LEFT(B231,FIND(".",B231)-1))))</f>
        <v>3</v>
      </c>
      <c r="S231" s="157" t="str">
        <f aca="false">IF(S232=1,1,IF(B231&lt;&gt;0,1,IF(C231&lt;&gt;0,1,IF(D231&lt;&gt;0,1,IF(E231&lt;&gt;0,1,"")))))</f>
        <v/>
      </c>
      <c r="T231" s="157" t="str">
        <f aca="false">IF(R231=0," ",IF(R231&lt;&gt;R230,R231," "))</f>
        <v> </v>
      </c>
      <c r="U231" s="180"/>
      <c r="V231" s="75" t="e">
        <f aca="false">IF(R231&lt;&gt;T231,(IF(J231="",H231*(INFORMAÇÕES!$Q$79/INFORMAÇÕES!$Q$82),IF(J231="R",H231,0))),0)</f>
        <v>#DIV/0!</v>
      </c>
      <c r="W231" s="75" t="e">
        <f aca="false">IF(R231&lt;&gt;T231,(IF(J231="",H231*(INFORMAÇÕES!$Q$80/INFORMAÇÕES!$Q$82),IF(J231="C",H231,0))),0)</f>
        <v>#DIV/0!</v>
      </c>
      <c r="X231" s="75" t="n">
        <f aca="false">IF(R231&lt;&gt;T231,(IF(J231="",H231*INFORMAÇÕES!$U$115,IF(J231="CF",H231,0))),0)</f>
        <v>0</v>
      </c>
      <c r="Y231" s="75" t="n">
        <f aca="false">IF(R231&lt;&gt;T231,(IF(J231="",H231*INFORMAÇÕES!$U$116,IF(J231="O",H231,0))),0)</f>
        <v>0</v>
      </c>
      <c r="Z231" s="75" t="n">
        <f aca="false">IF(E231&lt;&gt;0,H231,0)</f>
        <v>0</v>
      </c>
    </row>
    <row r="232" s="174" customFormat="true" ht="14.25" hidden="false" customHeight="true" outlineLevel="0" collapsed="false">
      <c r="A232" s="159" t="n">
        <v>221</v>
      </c>
      <c r="B232" s="160" t="n">
        <f aca="false">'ORÇ.GLOBAL REF.'!B232</f>
        <v>0</v>
      </c>
      <c r="C232" s="536" t="n">
        <f aca="false">'ORÇ.GLOBAL REF.'!C232</f>
        <v>0</v>
      </c>
      <c r="D232" s="162" t="n">
        <f aca="false">'ORÇ.GLOBAL REF.'!D232</f>
        <v>0</v>
      </c>
      <c r="E232" s="162" t="n">
        <f aca="false">'ORÇ.GLOBAL REF.'!E232</f>
        <v>0</v>
      </c>
      <c r="F232" s="537"/>
      <c r="G232" s="163" t="n">
        <f aca="false">ROUND(F232,2)</f>
        <v>0</v>
      </c>
      <c r="H232" s="163" t="n">
        <f aca="false">IF('ORÇ.GLOBAL P CAIXA'!K232="EXEC.",0,IF(E232&lt;&gt;0,ROUND(E232*G232,2),IF(Z232=0,(SUMIF('ORÇ.GLOBAL REF.'!$S$12:$S$1011,B232,$Z$12:$Z$1011)),Z232)))</f>
        <v>0</v>
      </c>
      <c r="I232" s="538" t="str">
        <f aca="false">'ORÇ.GLOBAL REF.'!H232</f>
        <v/>
      </c>
      <c r="J232" s="163" t="str">
        <f aca="false">'ORÇ.GLOBAL REF.'!I232</f>
        <v/>
      </c>
      <c r="K232" s="539" t="str">
        <f aca="false">'ORÇ.GLOBAL REF.'!J232</f>
        <v/>
      </c>
      <c r="L232" s="168" t="str">
        <f aca="false">IF(B232&gt;0,"ok","ocultar")</f>
        <v>ocultar</v>
      </c>
      <c r="M232" s="102"/>
      <c r="N232" s="102"/>
      <c r="O232" s="102"/>
      <c r="R232" s="157" t="n">
        <f aca="false">IF(B232=0,R231,IF(ISNONTEXT(B232)=TRUE(),INT(B232),INT(LEFT(B232,FIND(".",B232)-1))))</f>
        <v>3</v>
      </c>
      <c r="S232" s="157" t="str">
        <f aca="false">IF(S233=1,1,IF(B232&lt;&gt;0,1,IF(C232&lt;&gt;0,1,IF(D232&lt;&gt;0,1,IF(E232&lt;&gt;0,1,"")))))</f>
        <v/>
      </c>
      <c r="T232" s="157" t="str">
        <f aca="false">IF(R232=0," ",IF(R232&lt;&gt;R231,R232," "))</f>
        <v> </v>
      </c>
      <c r="U232" s="180"/>
      <c r="V232" s="75" t="e">
        <f aca="false">IF(R232&lt;&gt;T232,(IF(J232="",H232*(INFORMAÇÕES!$Q$79/INFORMAÇÕES!$Q$82),IF(J232="R",H232,0))),0)</f>
        <v>#DIV/0!</v>
      </c>
      <c r="W232" s="75" t="e">
        <f aca="false">IF(R232&lt;&gt;T232,(IF(J232="",H232*(INFORMAÇÕES!$Q$80/INFORMAÇÕES!$Q$82),IF(J232="C",H232,0))),0)</f>
        <v>#DIV/0!</v>
      </c>
      <c r="X232" s="75" t="n">
        <f aca="false">IF(R232&lt;&gt;T232,(IF(J232="",H232*INFORMAÇÕES!$U$115,IF(J232="CF",H232,0))),0)</f>
        <v>0</v>
      </c>
      <c r="Y232" s="75" t="n">
        <f aca="false">IF(R232&lt;&gt;T232,(IF(J232="",H232*INFORMAÇÕES!$U$116,IF(J232="O",H232,0))),0)</f>
        <v>0</v>
      </c>
      <c r="Z232" s="75" t="n">
        <f aca="false">IF(E232&lt;&gt;0,H232,0)</f>
        <v>0</v>
      </c>
    </row>
    <row r="233" s="174" customFormat="true" ht="14.25" hidden="false" customHeight="true" outlineLevel="0" collapsed="false">
      <c r="A233" s="159" t="n">
        <v>222</v>
      </c>
      <c r="B233" s="160" t="n">
        <f aca="false">'ORÇ.GLOBAL REF.'!B233</f>
        <v>0</v>
      </c>
      <c r="C233" s="536" t="n">
        <f aca="false">'ORÇ.GLOBAL REF.'!C233</f>
        <v>0</v>
      </c>
      <c r="D233" s="162" t="n">
        <f aca="false">'ORÇ.GLOBAL REF.'!D233</f>
        <v>0</v>
      </c>
      <c r="E233" s="162" t="n">
        <f aca="false">'ORÇ.GLOBAL REF.'!E233</f>
        <v>0</v>
      </c>
      <c r="F233" s="537"/>
      <c r="G233" s="163" t="n">
        <f aca="false">ROUND(F233,2)</f>
        <v>0</v>
      </c>
      <c r="H233" s="163" t="n">
        <f aca="false">IF('ORÇ.GLOBAL P CAIXA'!K233="EXEC.",0,IF(E233&lt;&gt;0,ROUND(E233*G233,2),IF(Z233=0,(SUMIF('ORÇ.GLOBAL REF.'!$S$12:$S$1011,B233,$Z$12:$Z$1011)),Z233)))</f>
        <v>0</v>
      </c>
      <c r="I233" s="538" t="str">
        <f aca="false">'ORÇ.GLOBAL REF.'!H233</f>
        <v/>
      </c>
      <c r="J233" s="163" t="str">
        <f aca="false">'ORÇ.GLOBAL REF.'!I233</f>
        <v/>
      </c>
      <c r="K233" s="539" t="str">
        <f aca="false">'ORÇ.GLOBAL REF.'!J233</f>
        <v/>
      </c>
      <c r="L233" s="168" t="str">
        <f aca="false">IF(B233&gt;0,"ok","ocultar")</f>
        <v>ocultar</v>
      </c>
      <c r="M233" s="102"/>
      <c r="N233" s="102"/>
      <c r="O233" s="102"/>
      <c r="R233" s="157" t="n">
        <f aca="false">IF(B233=0,R232,IF(ISNONTEXT(B233)=TRUE(),INT(B233),INT(LEFT(B233,FIND(".",B233)-1))))</f>
        <v>3</v>
      </c>
      <c r="S233" s="157" t="str">
        <f aca="false">IF(S234=1,1,IF(B233&lt;&gt;0,1,IF(C233&lt;&gt;0,1,IF(D233&lt;&gt;0,1,IF(E233&lt;&gt;0,1,"")))))</f>
        <v/>
      </c>
      <c r="T233" s="157" t="str">
        <f aca="false">IF(R233=0," ",IF(R233&lt;&gt;R232,R233," "))</f>
        <v> </v>
      </c>
      <c r="U233" s="180"/>
      <c r="V233" s="75" t="e">
        <f aca="false">IF(R233&lt;&gt;T233,(IF(J233="",H233*(INFORMAÇÕES!$Q$79/INFORMAÇÕES!$Q$82),IF(J233="R",H233,0))),0)</f>
        <v>#DIV/0!</v>
      </c>
      <c r="W233" s="75" t="e">
        <f aca="false">IF(R233&lt;&gt;T233,(IF(J233="",H233*(INFORMAÇÕES!$Q$80/INFORMAÇÕES!$Q$82),IF(J233="C",H233,0))),0)</f>
        <v>#DIV/0!</v>
      </c>
      <c r="X233" s="75" t="n">
        <f aca="false">IF(R233&lt;&gt;T233,(IF(J233="",H233*INFORMAÇÕES!$U$115,IF(J233="CF",H233,0))),0)</f>
        <v>0</v>
      </c>
      <c r="Y233" s="75" t="n">
        <f aca="false">IF(R233&lt;&gt;T233,(IF(J233="",H233*INFORMAÇÕES!$U$116,IF(J233="O",H233,0))),0)</f>
        <v>0</v>
      </c>
      <c r="Z233" s="75" t="n">
        <f aca="false">IF(E233&lt;&gt;0,H233,0)</f>
        <v>0</v>
      </c>
    </row>
    <row r="234" s="174" customFormat="true" ht="14.25" hidden="false" customHeight="true" outlineLevel="0" collapsed="false">
      <c r="A234" s="159" t="n">
        <v>223</v>
      </c>
      <c r="B234" s="160" t="n">
        <f aca="false">'ORÇ.GLOBAL REF.'!B234</f>
        <v>0</v>
      </c>
      <c r="C234" s="536" t="n">
        <f aca="false">'ORÇ.GLOBAL REF.'!C234</f>
        <v>0</v>
      </c>
      <c r="D234" s="162" t="n">
        <f aca="false">'ORÇ.GLOBAL REF.'!D234</f>
        <v>0</v>
      </c>
      <c r="E234" s="162" t="n">
        <f aca="false">'ORÇ.GLOBAL REF.'!E234</f>
        <v>0</v>
      </c>
      <c r="F234" s="537"/>
      <c r="G234" s="163" t="n">
        <f aca="false">ROUND(F234,2)</f>
        <v>0</v>
      </c>
      <c r="H234" s="163" t="n">
        <f aca="false">IF('ORÇ.GLOBAL P CAIXA'!K234="EXEC.",0,IF(E234&lt;&gt;0,ROUND(E234*G234,2),IF(Z234=0,(SUMIF('ORÇ.GLOBAL REF.'!$S$12:$S$1011,B234,$Z$12:$Z$1011)),Z234)))</f>
        <v>0</v>
      </c>
      <c r="I234" s="538" t="str">
        <f aca="false">'ORÇ.GLOBAL REF.'!H234</f>
        <v/>
      </c>
      <c r="J234" s="163" t="str">
        <f aca="false">'ORÇ.GLOBAL REF.'!I234</f>
        <v/>
      </c>
      <c r="K234" s="539" t="str">
        <f aca="false">'ORÇ.GLOBAL REF.'!J234</f>
        <v/>
      </c>
      <c r="L234" s="168" t="str">
        <f aca="false">IF(B234&gt;0,"ok","ocultar")</f>
        <v>ocultar</v>
      </c>
      <c r="M234" s="102"/>
      <c r="N234" s="102"/>
      <c r="O234" s="102"/>
      <c r="R234" s="157" t="n">
        <f aca="false">IF(B234=0,R233,IF(ISNONTEXT(B234)=TRUE(),INT(B234),INT(LEFT(B234,FIND(".",B234)-1))))</f>
        <v>3</v>
      </c>
      <c r="S234" s="157" t="str">
        <f aca="false">IF(S235=1,1,IF(B234&lt;&gt;0,1,IF(C234&lt;&gt;0,1,IF(D234&lt;&gt;0,1,IF(E234&lt;&gt;0,1,"")))))</f>
        <v/>
      </c>
      <c r="T234" s="157" t="str">
        <f aca="false">IF(R234=0," ",IF(R234&lt;&gt;R233,R234," "))</f>
        <v> </v>
      </c>
      <c r="U234" s="180"/>
      <c r="V234" s="75" t="e">
        <f aca="false">IF(R234&lt;&gt;T234,(IF(J234="",H234*(INFORMAÇÕES!$Q$79/INFORMAÇÕES!$Q$82),IF(J234="R",H234,0))),0)</f>
        <v>#DIV/0!</v>
      </c>
      <c r="W234" s="75" t="e">
        <f aca="false">IF(R234&lt;&gt;T234,(IF(J234="",H234*(INFORMAÇÕES!$Q$80/INFORMAÇÕES!$Q$82),IF(J234="C",H234,0))),0)</f>
        <v>#DIV/0!</v>
      </c>
      <c r="X234" s="75" t="n">
        <f aca="false">IF(R234&lt;&gt;T234,(IF(J234="",H234*INFORMAÇÕES!$U$115,IF(J234="CF",H234,0))),0)</f>
        <v>0</v>
      </c>
      <c r="Y234" s="75" t="n">
        <f aca="false">IF(R234&lt;&gt;T234,(IF(J234="",H234*INFORMAÇÕES!$U$116,IF(J234="O",H234,0))),0)</f>
        <v>0</v>
      </c>
      <c r="Z234" s="75" t="n">
        <f aca="false">IF(E234&lt;&gt;0,H234,0)</f>
        <v>0</v>
      </c>
    </row>
    <row r="235" s="174" customFormat="true" ht="14.25" hidden="false" customHeight="true" outlineLevel="0" collapsed="false">
      <c r="A235" s="159" t="n">
        <v>224</v>
      </c>
      <c r="B235" s="160" t="n">
        <f aca="false">'ORÇ.GLOBAL REF.'!B235</f>
        <v>0</v>
      </c>
      <c r="C235" s="536" t="n">
        <f aca="false">'ORÇ.GLOBAL REF.'!C235</f>
        <v>0</v>
      </c>
      <c r="D235" s="162" t="n">
        <f aca="false">'ORÇ.GLOBAL REF.'!D235</f>
        <v>0</v>
      </c>
      <c r="E235" s="162" t="n">
        <f aca="false">'ORÇ.GLOBAL REF.'!E235</f>
        <v>0</v>
      </c>
      <c r="F235" s="537"/>
      <c r="G235" s="163" t="n">
        <f aca="false">ROUND(F235,2)</f>
        <v>0</v>
      </c>
      <c r="H235" s="163" t="n">
        <f aca="false">IF('ORÇ.GLOBAL P CAIXA'!K235="EXEC.",0,IF(E235&lt;&gt;0,ROUND(E235*G235,2),IF(Z235=0,(SUMIF('ORÇ.GLOBAL REF.'!$S$12:$S$1011,B235,$Z$12:$Z$1011)),Z235)))</f>
        <v>0</v>
      </c>
      <c r="I235" s="538" t="str">
        <f aca="false">'ORÇ.GLOBAL REF.'!H235</f>
        <v/>
      </c>
      <c r="J235" s="163" t="str">
        <f aca="false">'ORÇ.GLOBAL REF.'!I235</f>
        <v/>
      </c>
      <c r="K235" s="539" t="str">
        <f aca="false">'ORÇ.GLOBAL REF.'!J235</f>
        <v/>
      </c>
      <c r="L235" s="168" t="str">
        <f aca="false">IF(B235&gt;0,"ok","ocultar")</f>
        <v>ocultar</v>
      </c>
      <c r="M235" s="102"/>
      <c r="N235" s="102"/>
      <c r="O235" s="102"/>
      <c r="R235" s="157" t="n">
        <f aca="false">IF(B235=0,R234,IF(ISNONTEXT(B235)=TRUE(),INT(B235),INT(LEFT(B235,FIND(".",B235)-1))))</f>
        <v>3</v>
      </c>
      <c r="S235" s="157" t="str">
        <f aca="false">IF(S236=1,1,IF(B235&lt;&gt;0,1,IF(C235&lt;&gt;0,1,IF(D235&lt;&gt;0,1,IF(E235&lt;&gt;0,1,"")))))</f>
        <v/>
      </c>
      <c r="T235" s="157" t="str">
        <f aca="false">IF(R235=0," ",IF(R235&lt;&gt;R234,R235," "))</f>
        <v> </v>
      </c>
      <c r="U235" s="180"/>
      <c r="V235" s="75" t="e">
        <f aca="false">IF(R235&lt;&gt;T235,(IF(J235="",H235*(INFORMAÇÕES!$Q$79/INFORMAÇÕES!$Q$82),IF(J235="R",H235,0))),0)</f>
        <v>#DIV/0!</v>
      </c>
      <c r="W235" s="75" t="e">
        <f aca="false">IF(R235&lt;&gt;T235,(IF(J235="",H235*(INFORMAÇÕES!$Q$80/INFORMAÇÕES!$Q$82),IF(J235="C",H235,0))),0)</f>
        <v>#DIV/0!</v>
      </c>
      <c r="X235" s="75" t="n">
        <f aca="false">IF(R235&lt;&gt;T235,(IF(J235="",H235*INFORMAÇÕES!$U$115,IF(J235="CF",H235,0))),0)</f>
        <v>0</v>
      </c>
      <c r="Y235" s="75" t="n">
        <f aca="false">IF(R235&lt;&gt;T235,(IF(J235="",H235*INFORMAÇÕES!$U$116,IF(J235="O",H235,0))),0)</f>
        <v>0</v>
      </c>
      <c r="Z235" s="75" t="n">
        <f aca="false">IF(E235&lt;&gt;0,H235,0)</f>
        <v>0</v>
      </c>
    </row>
    <row r="236" s="174" customFormat="true" ht="14.25" hidden="false" customHeight="true" outlineLevel="0" collapsed="false">
      <c r="A236" s="159" t="n">
        <v>225</v>
      </c>
      <c r="B236" s="160" t="n">
        <f aca="false">'ORÇ.GLOBAL REF.'!B236</f>
        <v>0</v>
      </c>
      <c r="C236" s="536" t="n">
        <f aca="false">'ORÇ.GLOBAL REF.'!C236</f>
        <v>0</v>
      </c>
      <c r="D236" s="162" t="n">
        <f aca="false">'ORÇ.GLOBAL REF.'!D236</f>
        <v>0</v>
      </c>
      <c r="E236" s="162" t="n">
        <f aca="false">'ORÇ.GLOBAL REF.'!E236</f>
        <v>0</v>
      </c>
      <c r="F236" s="537"/>
      <c r="G236" s="163" t="n">
        <f aca="false">ROUND(F236,2)</f>
        <v>0</v>
      </c>
      <c r="H236" s="163" t="n">
        <f aca="false">IF('ORÇ.GLOBAL P CAIXA'!K236="EXEC.",0,IF(E236&lt;&gt;0,ROUND(E236*G236,2),IF(Z236=0,(SUMIF('ORÇ.GLOBAL REF.'!$S$12:$S$1011,B236,$Z$12:$Z$1011)),Z236)))</f>
        <v>0</v>
      </c>
      <c r="I236" s="538" t="str">
        <f aca="false">'ORÇ.GLOBAL REF.'!H236</f>
        <v/>
      </c>
      <c r="J236" s="163" t="str">
        <f aca="false">'ORÇ.GLOBAL REF.'!I236</f>
        <v/>
      </c>
      <c r="K236" s="539" t="str">
        <f aca="false">'ORÇ.GLOBAL REF.'!J236</f>
        <v/>
      </c>
      <c r="L236" s="168" t="str">
        <f aca="false">IF(B236&gt;0,"ok","ocultar")</f>
        <v>ocultar</v>
      </c>
      <c r="M236" s="102"/>
      <c r="N236" s="102"/>
      <c r="O236" s="102"/>
      <c r="R236" s="157" t="n">
        <f aca="false">IF(B236=0,R235,IF(ISNONTEXT(B236)=TRUE(),INT(B236),INT(LEFT(B236,FIND(".",B236)-1))))</f>
        <v>3</v>
      </c>
      <c r="S236" s="157" t="str">
        <f aca="false">IF(S237=1,1,IF(B236&lt;&gt;0,1,IF(C236&lt;&gt;0,1,IF(D236&lt;&gt;0,1,IF(E236&lt;&gt;0,1,"")))))</f>
        <v/>
      </c>
      <c r="T236" s="157" t="str">
        <f aca="false">IF(R236=0," ",IF(R236&lt;&gt;R235,R236," "))</f>
        <v> </v>
      </c>
      <c r="U236" s="180"/>
      <c r="V236" s="75" t="e">
        <f aca="false">IF(R236&lt;&gt;T236,(IF(J236="",H236*(INFORMAÇÕES!$Q$79/INFORMAÇÕES!$Q$82),IF(J236="R",H236,0))),0)</f>
        <v>#DIV/0!</v>
      </c>
      <c r="W236" s="75" t="e">
        <f aca="false">IF(R236&lt;&gt;T236,(IF(J236="",H236*(INFORMAÇÕES!$Q$80/INFORMAÇÕES!$Q$82),IF(J236="C",H236,0))),0)</f>
        <v>#DIV/0!</v>
      </c>
      <c r="X236" s="75" t="n">
        <f aca="false">IF(R236&lt;&gt;T236,(IF(J236="",H236*INFORMAÇÕES!$U$115,IF(J236="CF",H236,0))),0)</f>
        <v>0</v>
      </c>
      <c r="Y236" s="75" t="n">
        <f aca="false">IF(R236&lt;&gt;T236,(IF(J236="",H236*INFORMAÇÕES!$U$116,IF(J236="O",H236,0))),0)</f>
        <v>0</v>
      </c>
      <c r="Z236" s="75" t="n">
        <f aca="false">IF(E236&lt;&gt;0,H236,0)</f>
        <v>0</v>
      </c>
    </row>
    <row r="237" s="174" customFormat="true" ht="14.25" hidden="false" customHeight="true" outlineLevel="0" collapsed="false">
      <c r="A237" s="159" t="n">
        <v>226</v>
      </c>
      <c r="B237" s="160" t="n">
        <f aca="false">'ORÇ.GLOBAL REF.'!B237</f>
        <v>0</v>
      </c>
      <c r="C237" s="536" t="n">
        <f aca="false">'ORÇ.GLOBAL REF.'!C237</f>
        <v>0</v>
      </c>
      <c r="D237" s="162" t="n">
        <f aca="false">'ORÇ.GLOBAL REF.'!D237</f>
        <v>0</v>
      </c>
      <c r="E237" s="162" t="n">
        <f aca="false">'ORÇ.GLOBAL REF.'!E237</f>
        <v>0</v>
      </c>
      <c r="F237" s="537"/>
      <c r="G237" s="163" t="n">
        <f aca="false">ROUND(F237,2)</f>
        <v>0</v>
      </c>
      <c r="H237" s="163" t="n">
        <f aca="false">IF('ORÇ.GLOBAL P CAIXA'!K237="EXEC.",0,IF(E237&lt;&gt;0,ROUND(E237*G237,2),IF(Z237=0,(SUMIF('ORÇ.GLOBAL REF.'!$S$12:$S$1011,B237,$Z$12:$Z$1011)),Z237)))</f>
        <v>0</v>
      </c>
      <c r="I237" s="538" t="str">
        <f aca="false">'ORÇ.GLOBAL REF.'!H237</f>
        <v/>
      </c>
      <c r="J237" s="163" t="str">
        <f aca="false">'ORÇ.GLOBAL REF.'!I237</f>
        <v/>
      </c>
      <c r="K237" s="539" t="str">
        <f aca="false">'ORÇ.GLOBAL REF.'!J237</f>
        <v/>
      </c>
      <c r="L237" s="168" t="str">
        <f aca="false">IF(B237&gt;0,"ok","ocultar")</f>
        <v>ocultar</v>
      </c>
      <c r="M237" s="102"/>
      <c r="N237" s="102"/>
      <c r="O237" s="102"/>
      <c r="R237" s="157" t="n">
        <f aca="false">IF(B237=0,R236,IF(ISNONTEXT(B237)=TRUE(),INT(B237),INT(LEFT(B237,FIND(".",B237)-1))))</f>
        <v>3</v>
      </c>
      <c r="S237" s="157" t="str">
        <f aca="false">IF(S238=1,1,IF(B237&lt;&gt;0,1,IF(C237&lt;&gt;0,1,IF(D237&lt;&gt;0,1,IF(E237&lt;&gt;0,1,"")))))</f>
        <v/>
      </c>
      <c r="T237" s="157" t="str">
        <f aca="false">IF(R237=0," ",IF(R237&lt;&gt;R236,R237," "))</f>
        <v> </v>
      </c>
      <c r="U237" s="180"/>
      <c r="V237" s="75" t="e">
        <f aca="false">IF(R237&lt;&gt;T237,(IF(J237="",H237*(INFORMAÇÕES!$Q$79/INFORMAÇÕES!$Q$82),IF(J237="R",H237,0))),0)</f>
        <v>#DIV/0!</v>
      </c>
      <c r="W237" s="75" t="e">
        <f aca="false">IF(R237&lt;&gt;T237,(IF(J237="",H237*(INFORMAÇÕES!$Q$80/INFORMAÇÕES!$Q$82),IF(J237="C",H237,0))),0)</f>
        <v>#DIV/0!</v>
      </c>
      <c r="X237" s="75" t="n">
        <f aca="false">IF(R237&lt;&gt;T237,(IF(J237="",H237*INFORMAÇÕES!$U$115,IF(J237="CF",H237,0))),0)</f>
        <v>0</v>
      </c>
      <c r="Y237" s="75" t="n">
        <f aca="false">IF(R237&lt;&gt;T237,(IF(J237="",H237*INFORMAÇÕES!$U$116,IF(J237="O",H237,0))),0)</f>
        <v>0</v>
      </c>
      <c r="Z237" s="75" t="n">
        <f aca="false">IF(E237&lt;&gt;0,H237,0)</f>
        <v>0</v>
      </c>
    </row>
    <row r="238" s="174" customFormat="true" ht="14.25" hidden="false" customHeight="true" outlineLevel="0" collapsed="false">
      <c r="A238" s="159" t="n">
        <v>227</v>
      </c>
      <c r="B238" s="160" t="n">
        <f aca="false">'ORÇ.GLOBAL REF.'!B238</f>
        <v>0</v>
      </c>
      <c r="C238" s="536" t="n">
        <f aca="false">'ORÇ.GLOBAL REF.'!C238</f>
        <v>0</v>
      </c>
      <c r="D238" s="162" t="n">
        <f aca="false">'ORÇ.GLOBAL REF.'!D238</f>
        <v>0</v>
      </c>
      <c r="E238" s="162" t="n">
        <f aca="false">'ORÇ.GLOBAL REF.'!E238</f>
        <v>0</v>
      </c>
      <c r="F238" s="537"/>
      <c r="G238" s="163" t="n">
        <f aca="false">ROUND(F238,2)</f>
        <v>0</v>
      </c>
      <c r="H238" s="163" t="n">
        <f aca="false">IF('ORÇ.GLOBAL P CAIXA'!K238="EXEC.",0,IF(E238&lt;&gt;0,ROUND(E238*G238,2),IF(Z238=0,(SUMIF('ORÇ.GLOBAL REF.'!$S$12:$S$1011,B238,$Z$12:$Z$1011)),Z238)))</f>
        <v>0</v>
      </c>
      <c r="I238" s="538" t="str">
        <f aca="false">'ORÇ.GLOBAL REF.'!H238</f>
        <v/>
      </c>
      <c r="J238" s="163" t="str">
        <f aca="false">'ORÇ.GLOBAL REF.'!I238</f>
        <v/>
      </c>
      <c r="K238" s="539" t="str">
        <f aca="false">'ORÇ.GLOBAL REF.'!J238</f>
        <v/>
      </c>
      <c r="L238" s="168" t="str">
        <f aca="false">IF(B238&gt;0,"ok","ocultar")</f>
        <v>ocultar</v>
      </c>
      <c r="M238" s="102"/>
      <c r="N238" s="102"/>
      <c r="O238" s="102"/>
      <c r="R238" s="157" t="n">
        <f aca="false">IF(B238=0,R237,IF(ISNONTEXT(B238)=TRUE(),INT(B238),INT(LEFT(B238,FIND(".",B238)-1))))</f>
        <v>3</v>
      </c>
      <c r="S238" s="157" t="str">
        <f aca="false">IF(S239=1,1,IF(B238&lt;&gt;0,1,IF(C238&lt;&gt;0,1,IF(D238&lt;&gt;0,1,IF(E238&lt;&gt;0,1,"")))))</f>
        <v/>
      </c>
      <c r="T238" s="157" t="str">
        <f aca="false">IF(R238=0," ",IF(R238&lt;&gt;R237,R238," "))</f>
        <v> </v>
      </c>
      <c r="U238" s="180"/>
      <c r="V238" s="75" t="e">
        <f aca="false">IF(R238&lt;&gt;T238,(IF(J238="",H238*(INFORMAÇÕES!$Q$79/INFORMAÇÕES!$Q$82),IF(J238="R",H238,0))),0)</f>
        <v>#DIV/0!</v>
      </c>
      <c r="W238" s="75" t="e">
        <f aca="false">IF(R238&lt;&gt;T238,(IF(J238="",H238*(INFORMAÇÕES!$Q$80/INFORMAÇÕES!$Q$82),IF(J238="C",H238,0))),0)</f>
        <v>#DIV/0!</v>
      </c>
      <c r="X238" s="75" t="n">
        <f aca="false">IF(R238&lt;&gt;T238,(IF(J238="",H238*INFORMAÇÕES!$U$115,IF(J238="CF",H238,0))),0)</f>
        <v>0</v>
      </c>
      <c r="Y238" s="75" t="n">
        <f aca="false">IF(R238&lt;&gt;T238,(IF(J238="",H238*INFORMAÇÕES!$U$116,IF(J238="O",H238,0))),0)</f>
        <v>0</v>
      </c>
      <c r="Z238" s="75" t="n">
        <f aca="false">IF(E238&lt;&gt;0,H238,0)</f>
        <v>0</v>
      </c>
    </row>
    <row r="239" s="174" customFormat="true" ht="14.25" hidden="false" customHeight="true" outlineLevel="0" collapsed="false">
      <c r="A239" s="159" t="n">
        <v>228</v>
      </c>
      <c r="B239" s="160" t="n">
        <f aca="false">'ORÇ.GLOBAL REF.'!B239</f>
        <v>0</v>
      </c>
      <c r="C239" s="536" t="n">
        <f aca="false">'ORÇ.GLOBAL REF.'!C239</f>
        <v>0</v>
      </c>
      <c r="D239" s="162" t="n">
        <f aca="false">'ORÇ.GLOBAL REF.'!D239</f>
        <v>0</v>
      </c>
      <c r="E239" s="162" t="n">
        <f aca="false">'ORÇ.GLOBAL REF.'!E239</f>
        <v>0</v>
      </c>
      <c r="F239" s="537"/>
      <c r="G239" s="163" t="n">
        <f aca="false">ROUND(F239,2)</f>
        <v>0</v>
      </c>
      <c r="H239" s="163" t="n">
        <f aca="false">IF('ORÇ.GLOBAL P CAIXA'!K239="EXEC.",0,IF(E239&lt;&gt;0,ROUND(E239*G239,2),IF(Z239=0,(SUMIF('ORÇ.GLOBAL REF.'!$S$12:$S$1011,B239,$Z$12:$Z$1011)),Z239)))</f>
        <v>0</v>
      </c>
      <c r="I239" s="538" t="str">
        <f aca="false">'ORÇ.GLOBAL REF.'!H239</f>
        <v/>
      </c>
      <c r="J239" s="163" t="str">
        <f aca="false">'ORÇ.GLOBAL REF.'!I239</f>
        <v/>
      </c>
      <c r="K239" s="539" t="str">
        <f aca="false">'ORÇ.GLOBAL REF.'!J239</f>
        <v/>
      </c>
      <c r="L239" s="168" t="str">
        <f aca="false">IF(B239&gt;0,"ok","ocultar")</f>
        <v>ocultar</v>
      </c>
      <c r="M239" s="102"/>
      <c r="N239" s="102"/>
      <c r="O239" s="102"/>
      <c r="R239" s="157" t="n">
        <f aca="false">IF(B239=0,R238,IF(ISNONTEXT(B239)=TRUE(),INT(B239),INT(LEFT(B239,FIND(".",B239)-1))))</f>
        <v>3</v>
      </c>
      <c r="S239" s="157" t="str">
        <f aca="false">IF(S240=1,1,IF(B239&lt;&gt;0,1,IF(C239&lt;&gt;0,1,IF(D239&lt;&gt;0,1,IF(E239&lt;&gt;0,1,"")))))</f>
        <v/>
      </c>
      <c r="T239" s="157" t="str">
        <f aca="false">IF(R239=0," ",IF(R239&lt;&gt;R238,R239," "))</f>
        <v> </v>
      </c>
      <c r="U239" s="180"/>
      <c r="V239" s="75" t="e">
        <f aca="false">IF(R239&lt;&gt;T239,(IF(J239="",H239*(INFORMAÇÕES!$Q$79/INFORMAÇÕES!$Q$82),IF(J239="R",H239,0))),0)</f>
        <v>#DIV/0!</v>
      </c>
      <c r="W239" s="75" t="e">
        <f aca="false">IF(R239&lt;&gt;T239,(IF(J239="",H239*(INFORMAÇÕES!$Q$80/INFORMAÇÕES!$Q$82),IF(J239="C",H239,0))),0)</f>
        <v>#DIV/0!</v>
      </c>
      <c r="X239" s="75" t="n">
        <f aca="false">IF(R239&lt;&gt;T239,(IF(J239="",H239*INFORMAÇÕES!$U$115,IF(J239="CF",H239,0))),0)</f>
        <v>0</v>
      </c>
      <c r="Y239" s="75" t="n">
        <f aca="false">IF(R239&lt;&gt;T239,(IF(J239="",H239*INFORMAÇÕES!$U$116,IF(J239="O",H239,0))),0)</f>
        <v>0</v>
      </c>
      <c r="Z239" s="75" t="n">
        <f aca="false">IF(E239&lt;&gt;0,H239,0)</f>
        <v>0</v>
      </c>
    </row>
    <row r="240" s="174" customFormat="true" ht="14.25" hidden="false" customHeight="true" outlineLevel="0" collapsed="false">
      <c r="A240" s="159" t="n">
        <v>229</v>
      </c>
      <c r="B240" s="160" t="n">
        <f aca="false">'ORÇ.GLOBAL REF.'!B240</f>
        <v>0</v>
      </c>
      <c r="C240" s="536" t="n">
        <f aca="false">'ORÇ.GLOBAL REF.'!C240</f>
        <v>0</v>
      </c>
      <c r="D240" s="162" t="n">
        <f aca="false">'ORÇ.GLOBAL REF.'!D240</f>
        <v>0</v>
      </c>
      <c r="E240" s="162" t="n">
        <f aca="false">'ORÇ.GLOBAL REF.'!E240</f>
        <v>0</v>
      </c>
      <c r="F240" s="537"/>
      <c r="G240" s="163" t="n">
        <f aca="false">ROUND(F240,2)</f>
        <v>0</v>
      </c>
      <c r="H240" s="163" t="n">
        <f aca="false">IF('ORÇ.GLOBAL P CAIXA'!K240="EXEC.",0,IF(E240&lt;&gt;0,ROUND(E240*G240,2),IF(Z240=0,(SUMIF('ORÇ.GLOBAL REF.'!$S$12:$S$1011,B240,$Z$12:$Z$1011)),Z240)))</f>
        <v>0</v>
      </c>
      <c r="I240" s="538" t="str">
        <f aca="false">'ORÇ.GLOBAL REF.'!H240</f>
        <v/>
      </c>
      <c r="J240" s="163" t="str">
        <f aca="false">'ORÇ.GLOBAL REF.'!I240</f>
        <v/>
      </c>
      <c r="K240" s="539" t="str">
        <f aca="false">'ORÇ.GLOBAL REF.'!J240</f>
        <v/>
      </c>
      <c r="L240" s="168" t="str">
        <f aca="false">IF(B240&gt;0,"ok","ocultar")</f>
        <v>ocultar</v>
      </c>
      <c r="M240" s="102"/>
      <c r="N240" s="102"/>
      <c r="O240" s="102"/>
      <c r="R240" s="157" t="n">
        <f aca="false">IF(B240=0,R239,IF(ISNONTEXT(B240)=TRUE(),INT(B240),INT(LEFT(B240,FIND(".",B240)-1))))</f>
        <v>3</v>
      </c>
      <c r="S240" s="157" t="str">
        <f aca="false">IF(S241=1,1,IF(B240&lt;&gt;0,1,IF(C240&lt;&gt;0,1,IF(D240&lt;&gt;0,1,IF(E240&lt;&gt;0,1,"")))))</f>
        <v/>
      </c>
      <c r="T240" s="157" t="str">
        <f aca="false">IF(R240=0," ",IF(R240&lt;&gt;R239,R240," "))</f>
        <v> </v>
      </c>
      <c r="U240" s="180"/>
      <c r="V240" s="75" t="e">
        <f aca="false">IF(R240&lt;&gt;T240,(IF(J240="",H240*(INFORMAÇÕES!$Q$79/INFORMAÇÕES!$Q$82),IF(J240="R",H240,0))),0)</f>
        <v>#DIV/0!</v>
      </c>
      <c r="W240" s="75" t="e">
        <f aca="false">IF(R240&lt;&gt;T240,(IF(J240="",H240*(INFORMAÇÕES!$Q$80/INFORMAÇÕES!$Q$82),IF(J240="C",H240,0))),0)</f>
        <v>#DIV/0!</v>
      </c>
      <c r="X240" s="75" t="n">
        <f aca="false">IF(R240&lt;&gt;T240,(IF(J240="",H240*INFORMAÇÕES!$U$115,IF(J240="CF",H240,0))),0)</f>
        <v>0</v>
      </c>
      <c r="Y240" s="75" t="n">
        <f aca="false">IF(R240&lt;&gt;T240,(IF(J240="",H240*INFORMAÇÕES!$U$116,IF(J240="O",H240,0))),0)</f>
        <v>0</v>
      </c>
      <c r="Z240" s="75" t="n">
        <f aca="false">IF(E240&lt;&gt;0,H240,0)</f>
        <v>0</v>
      </c>
    </row>
    <row r="241" s="174" customFormat="true" ht="14.25" hidden="false" customHeight="true" outlineLevel="0" collapsed="false">
      <c r="A241" s="159" t="n">
        <v>230</v>
      </c>
      <c r="B241" s="160" t="n">
        <f aca="false">'ORÇ.GLOBAL REF.'!B241</f>
        <v>0</v>
      </c>
      <c r="C241" s="536" t="n">
        <f aca="false">'ORÇ.GLOBAL REF.'!C241</f>
        <v>0</v>
      </c>
      <c r="D241" s="162" t="n">
        <f aca="false">'ORÇ.GLOBAL REF.'!D241</f>
        <v>0</v>
      </c>
      <c r="E241" s="162" t="n">
        <f aca="false">'ORÇ.GLOBAL REF.'!E241</f>
        <v>0</v>
      </c>
      <c r="F241" s="537"/>
      <c r="G241" s="163" t="n">
        <f aca="false">ROUND(F241,2)</f>
        <v>0</v>
      </c>
      <c r="H241" s="163" t="n">
        <f aca="false">IF('ORÇ.GLOBAL P CAIXA'!K241="EXEC.",0,IF(E241&lt;&gt;0,ROUND(E241*G241,2),IF(Z241=0,(SUMIF('ORÇ.GLOBAL REF.'!$S$12:$S$1011,B241,$Z$12:$Z$1011)),Z241)))</f>
        <v>0</v>
      </c>
      <c r="I241" s="538" t="str">
        <f aca="false">'ORÇ.GLOBAL REF.'!H241</f>
        <v/>
      </c>
      <c r="J241" s="163" t="str">
        <f aca="false">'ORÇ.GLOBAL REF.'!I241</f>
        <v/>
      </c>
      <c r="K241" s="539" t="str">
        <f aca="false">'ORÇ.GLOBAL REF.'!J241</f>
        <v/>
      </c>
      <c r="L241" s="168" t="str">
        <f aca="false">IF(B241&gt;0,"ok","ocultar")</f>
        <v>ocultar</v>
      </c>
      <c r="M241" s="102"/>
      <c r="N241" s="102"/>
      <c r="O241" s="102"/>
      <c r="R241" s="157" t="n">
        <f aca="false">IF(B241=0,R240,IF(ISNONTEXT(B241)=TRUE(),INT(B241),INT(LEFT(B241,FIND(".",B241)-1))))</f>
        <v>3</v>
      </c>
      <c r="S241" s="157" t="str">
        <f aca="false">IF(S242=1,1,IF(B241&lt;&gt;0,1,IF(C241&lt;&gt;0,1,IF(D241&lt;&gt;0,1,IF(E241&lt;&gt;0,1,"")))))</f>
        <v/>
      </c>
      <c r="T241" s="157" t="str">
        <f aca="false">IF(R241=0," ",IF(R241&lt;&gt;R240,R241," "))</f>
        <v> </v>
      </c>
      <c r="U241" s="180"/>
      <c r="V241" s="75" t="e">
        <f aca="false">IF(R241&lt;&gt;T241,(IF(J241="",H241*(INFORMAÇÕES!$Q$79/INFORMAÇÕES!$Q$82),IF(J241="R",H241,0))),0)</f>
        <v>#DIV/0!</v>
      </c>
      <c r="W241" s="75" t="e">
        <f aca="false">IF(R241&lt;&gt;T241,(IF(J241="",H241*(INFORMAÇÕES!$Q$80/INFORMAÇÕES!$Q$82),IF(J241="C",H241,0))),0)</f>
        <v>#DIV/0!</v>
      </c>
      <c r="X241" s="75" t="n">
        <f aca="false">IF(R241&lt;&gt;T241,(IF(J241="",H241*INFORMAÇÕES!$U$115,IF(J241="CF",H241,0))),0)</f>
        <v>0</v>
      </c>
      <c r="Y241" s="75" t="n">
        <f aca="false">IF(R241&lt;&gt;T241,(IF(J241="",H241*INFORMAÇÕES!$U$116,IF(J241="O",H241,0))),0)</f>
        <v>0</v>
      </c>
      <c r="Z241" s="75" t="n">
        <f aca="false">IF(E241&lt;&gt;0,H241,0)</f>
        <v>0</v>
      </c>
    </row>
    <row r="242" s="174" customFormat="true" ht="14.25" hidden="false" customHeight="true" outlineLevel="0" collapsed="false">
      <c r="A242" s="159" t="n">
        <v>231</v>
      </c>
      <c r="B242" s="160" t="n">
        <f aca="false">'ORÇ.GLOBAL REF.'!B242</f>
        <v>0</v>
      </c>
      <c r="C242" s="536" t="n">
        <f aca="false">'ORÇ.GLOBAL REF.'!C242</f>
        <v>0</v>
      </c>
      <c r="D242" s="162" t="n">
        <f aca="false">'ORÇ.GLOBAL REF.'!D242</f>
        <v>0</v>
      </c>
      <c r="E242" s="162" t="n">
        <f aca="false">'ORÇ.GLOBAL REF.'!E242</f>
        <v>0</v>
      </c>
      <c r="F242" s="537"/>
      <c r="G242" s="163" t="n">
        <f aca="false">ROUND(F242,2)</f>
        <v>0</v>
      </c>
      <c r="H242" s="163" t="n">
        <f aca="false">IF('ORÇ.GLOBAL P CAIXA'!K242="EXEC.",0,IF(E242&lt;&gt;0,ROUND(E242*G242,2),IF(Z242=0,(SUMIF('ORÇ.GLOBAL REF.'!$S$12:$S$1011,B242,$Z$12:$Z$1011)),Z242)))</f>
        <v>0</v>
      </c>
      <c r="I242" s="538" t="str">
        <f aca="false">'ORÇ.GLOBAL REF.'!H242</f>
        <v/>
      </c>
      <c r="J242" s="163" t="str">
        <f aca="false">'ORÇ.GLOBAL REF.'!I242</f>
        <v/>
      </c>
      <c r="K242" s="539" t="str">
        <f aca="false">'ORÇ.GLOBAL REF.'!J242</f>
        <v/>
      </c>
      <c r="L242" s="168" t="str">
        <f aca="false">IF(B242&gt;0,"ok","ocultar")</f>
        <v>ocultar</v>
      </c>
      <c r="M242" s="102"/>
      <c r="N242" s="102"/>
      <c r="O242" s="102"/>
      <c r="R242" s="157" t="n">
        <f aca="false">IF(B242=0,R241,IF(ISNONTEXT(B242)=TRUE(),INT(B242),INT(LEFT(B242,FIND(".",B242)-1))))</f>
        <v>3</v>
      </c>
      <c r="S242" s="157" t="str">
        <f aca="false">IF(S243=1,1,IF(B242&lt;&gt;0,1,IF(C242&lt;&gt;0,1,IF(D242&lt;&gt;0,1,IF(E242&lt;&gt;0,1,"")))))</f>
        <v/>
      </c>
      <c r="T242" s="157" t="str">
        <f aca="false">IF(R242=0," ",IF(R242&lt;&gt;R241,R242," "))</f>
        <v> </v>
      </c>
      <c r="U242" s="180"/>
      <c r="V242" s="75" t="e">
        <f aca="false">IF(R242&lt;&gt;T242,(IF(J242="",H242*(INFORMAÇÕES!$Q$79/INFORMAÇÕES!$Q$82),IF(J242="R",H242,0))),0)</f>
        <v>#DIV/0!</v>
      </c>
      <c r="W242" s="75" t="e">
        <f aca="false">IF(R242&lt;&gt;T242,(IF(J242="",H242*(INFORMAÇÕES!$Q$80/INFORMAÇÕES!$Q$82),IF(J242="C",H242,0))),0)</f>
        <v>#DIV/0!</v>
      </c>
      <c r="X242" s="75" t="n">
        <f aca="false">IF(R242&lt;&gt;T242,(IF(J242="",H242*INFORMAÇÕES!$U$115,IF(J242="CF",H242,0))),0)</f>
        <v>0</v>
      </c>
      <c r="Y242" s="75" t="n">
        <f aca="false">IF(R242&lt;&gt;T242,(IF(J242="",H242*INFORMAÇÕES!$U$116,IF(J242="O",H242,0))),0)</f>
        <v>0</v>
      </c>
      <c r="Z242" s="75" t="n">
        <f aca="false">IF(E242&lt;&gt;0,H242,0)</f>
        <v>0</v>
      </c>
    </row>
    <row r="243" s="174" customFormat="true" ht="14.25" hidden="false" customHeight="true" outlineLevel="0" collapsed="false">
      <c r="A243" s="159" t="n">
        <v>232</v>
      </c>
      <c r="B243" s="160" t="n">
        <f aca="false">'ORÇ.GLOBAL REF.'!B243</f>
        <v>0</v>
      </c>
      <c r="C243" s="536" t="n">
        <f aca="false">'ORÇ.GLOBAL REF.'!C243</f>
        <v>0</v>
      </c>
      <c r="D243" s="162" t="n">
        <f aca="false">'ORÇ.GLOBAL REF.'!D243</f>
        <v>0</v>
      </c>
      <c r="E243" s="162" t="n">
        <f aca="false">'ORÇ.GLOBAL REF.'!E243</f>
        <v>0</v>
      </c>
      <c r="F243" s="537"/>
      <c r="G243" s="163" t="n">
        <f aca="false">ROUND(F243,2)</f>
        <v>0</v>
      </c>
      <c r="H243" s="163" t="n">
        <f aca="false">IF('ORÇ.GLOBAL P CAIXA'!K243="EXEC.",0,IF(E243&lt;&gt;0,ROUND(E243*G243,2),IF(Z243=0,(SUMIF('ORÇ.GLOBAL REF.'!$S$12:$S$1011,B243,$Z$12:$Z$1011)),Z243)))</f>
        <v>0</v>
      </c>
      <c r="I243" s="538" t="str">
        <f aca="false">'ORÇ.GLOBAL REF.'!H243</f>
        <v/>
      </c>
      <c r="J243" s="163" t="str">
        <f aca="false">'ORÇ.GLOBAL REF.'!I243</f>
        <v/>
      </c>
      <c r="K243" s="539" t="str">
        <f aca="false">'ORÇ.GLOBAL REF.'!J243</f>
        <v/>
      </c>
      <c r="L243" s="168" t="str">
        <f aca="false">IF(B243&gt;0,"ok","ocultar")</f>
        <v>ocultar</v>
      </c>
      <c r="M243" s="102"/>
      <c r="N243" s="102"/>
      <c r="O243" s="102"/>
      <c r="R243" s="157" t="n">
        <f aca="false">IF(B243=0,R242,IF(ISNONTEXT(B243)=TRUE(),INT(B243),INT(LEFT(B243,FIND(".",B243)-1))))</f>
        <v>3</v>
      </c>
      <c r="S243" s="157" t="str">
        <f aca="false">IF(S244=1,1,IF(B243&lt;&gt;0,1,IF(C243&lt;&gt;0,1,IF(D243&lt;&gt;0,1,IF(E243&lt;&gt;0,1,"")))))</f>
        <v/>
      </c>
      <c r="T243" s="157" t="str">
        <f aca="false">IF(R243=0," ",IF(R243&lt;&gt;R242,R243," "))</f>
        <v> </v>
      </c>
      <c r="U243" s="180"/>
      <c r="V243" s="75" t="e">
        <f aca="false">IF(R243&lt;&gt;T243,(IF(J243="",H243*(INFORMAÇÕES!$Q$79/INFORMAÇÕES!$Q$82),IF(J243="R",H243,0))),0)</f>
        <v>#DIV/0!</v>
      </c>
      <c r="W243" s="75" t="e">
        <f aca="false">IF(R243&lt;&gt;T243,(IF(J243="",H243*(INFORMAÇÕES!$Q$80/INFORMAÇÕES!$Q$82),IF(J243="C",H243,0))),0)</f>
        <v>#DIV/0!</v>
      </c>
      <c r="X243" s="75" t="n">
        <f aca="false">IF(R243&lt;&gt;T243,(IF(J243="",H243*INFORMAÇÕES!$U$115,IF(J243="CF",H243,0))),0)</f>
        <v>0</v>
      </c>
      <c r="Y243" s="75" t="n">
        <f aca="false">IF(R243&lt;&gt;T243,(IF(J243="",H243*INFORMAÇÕES!$U$116,IF(J243="O",H243,0))),0)</f>
        <v>0</v>
      </c>
      <c r="Z243" s="75" t="n">
        <f aca="false">IF(E243&lt;&gt;0,H243,0)</f>
        <v>0</v>
      </c>
    </row>
    <row r="244" s="174" customFormat="true" ht="14.25" hidden="false" customHeight="true" outlineLevel="0" collapsed="false">
      <c r="A244" s="159" t="n">
        <v>233</v>
      </c>
      <c r="B244" s="160" t="n">
        <f aca="false">'ORÇ.GLOBAL REF.'!B244</f>
        <v>0</v>
      </c>
      <c r="C244" s="536" t="n">
        <f aca="false">'ORÇ.GLOBAL REF.'!C244</f>
        <v>0</v>
      </c>
      <c r="D244" s="162" t="n">
        <f aca="false">'ORÇ.GLOBAL REF.'!D244</f>
        <v>0</v>
      </c>
      <c r="E244" s="162" t="n">
        <f aca="false">'ORÇ.GLOBAL REF.'!E244</f>
        <v>0</v>
      </c>
      <c r="F244" s="537"/>
      <c r="G244" s="163" t="n">
        <f aca="false">ROUND(F244,2)</f>
        <v>0</v>
      </c>
      <c r="H244" s="163" t="n">
        <f aca="false">IF('ORÇ.GLOBAL P CAIXA'!K244="EXEC.",0,IF(E244&lt;&gt;0,ROUND(E244*G244,2),IF(Z244=0,(SUMIF('ORÇ.GLOBAL REF.'!$S$12:$S$1011,B244,$Z$12:$Z$1011)),Z244)))</f>
        <v>0</v>
      </c>
      <c r="I244" s="538" t="str">
        <f aca="false">'ORÇ.GLOBAL REF.'!H244</f>
        <v/>
      </c>
      <c r="J244" s="163" t="str">
        <f aca="false">'ORÇ.GLOBAL REF.'!I244</f>
        <v/>
      </c>
      <c r="K244" s="539" t="str">
        <f aca="false">'ORÇ.GLOBAL REF.'!J244</f>
        <v/>
      </c>
      <c r="L244" s="168" t="str">
        <f aca="false">IF(B244&gt;0,"ok","ocultar")</f>
        <v>ocultar</v>
      </c>
      <c r="M244" s="102"/>
      <c r="N244" s="102"/>
      <c r="O244" s="102"/>
      <c r="R244" s="157" t="n">
        <f aca="false">IF(B244=0,R243,IF(ISNONTEXT(B244)=TRUE(),INT(B244),INT(LEFT(B244,FIND(".",B244)-1))))</f>
        <v>3</v>
      </c>
      <c r="S244" s="157" t="str">
        <f aca="false">IF(S245=1,1,IF(B244&lt;&gt;0,1,IF(C244&lt;&gt;0,1,IF(D244&lt;&gt;0,1,IF(E244&lt;&gt;0,1,"")))))</f>
        <v/>
      </c>
      <c r="T244" s="157" t="str">
        <f aca="false">IF(R244=0," ",IF(R244&lt;&gt;R243,R244," "))</f>
        <v> </v>
      </c>
      <c r="U244" s="180"/>
      <c r="V244" s="75" t="e">
        <f aca="false">IF(R244&lt;&gt;T244,(IF(J244="",H244*(INFORMAÇÕES!$Q$79/INFORMAÇÕES!$Q$82),IF(J244="R",H244,0))),0)</f>
        <v>#DIV/0!</v>
      </c>
      <c r="W244" s="75" t="e">
        <f aca="false">IF(R244&lt;&gt;T244,(IF(J244="",H244*(INFORMAÇÕES!$Q$80/INFORMAÇÕES!$Q$82),IF(J244="C",H244,0))),0)</f>
        <v>#DIV/0!</v>
      </c>
      <c r="X244" s="75" t="n">
        <f aca="false">IF(R244&lt;&gt;T244,(IF(J244="",H244*INFORMAÇÕES!$U$115,IF(J244="CF",H244,0))),0)</f>
        <v>0</v>
      </c>
      <c r="Y244" s="75" t="n">
        <f aca="false">IF(R244&lt;&gt;T244,(IF(J244="",H244*INFORMAÇÕES!$U$116,IF(J244="O",H244,0))),0)</f>
        <v>0</v>
      </c>
      <c r="Z244" s="75" t="n">
        <f aca="false">IF(E244&lt;&gt;0,H244,0)</f>
        <v>0</v>
      </c>
    </row>
    <row r="245" s="174" customFormat="true" ht="14.25" hidden="false" customHeight="true" outlineLevel="0" collapsed="false">
      <c r="A245" s="159" t="n">
        <v>234</v>
      </c>
      <c r="B245" s="160" t="n">
        <f aca="false">'ORÇ.GLOBAL REF.'!B245</f>
        <v>0</v>
      </c>
      <c r="C245" s="536" t="n">
        <f aca="false">'ORÇ.GLOBAL REF.'!C245</f>
        <v>0</v>
      </c>
      <c r="D245" s="162" t="n">
        <f aca="false">'ORÇ.GLOBAL REF.'!D245</f>
        <v>0</v>
      </c>
      <c r="E245" s="162" t="n">
        <f aca="false">'ORÇ.GLOBAL REF.'!E245</f>
        <v>0</v>
      </c>
      <c r="F245" s="537"/>
      <c r="G245" s="163" t="n">
        <f aca="false">ROUND(F245,2)</f>
        <v>0</v>
      </c>
      <c r="H245" s="163" t="n">
        <f aca="false">IF('ORÇ.GLOBAL P CAIXA'!K245="EXEC.",0,IF(E245&lt;&gt;0,ROUND(E245*G245,2),IF(Z245=0,(SUMIF('ORÇ.GLOBAL REF.'!$S$12:$S$1011,B245,$Z$12:$Z$1011)),Z245)))</f>
        <v>0</v>
      </c>
      <c r="I245" s="538" t="str">
        <f aca="false">'ORÇ.GLOBAL REF.'!H245</f>
        <v/>
      </c>
      <c r="J245" s="163" t="str">
        <f aca="false">'ORÇ.GLOBAL REF.'!I245</f>
        <v/>
      </c>
      <c r="K245" s="539" t="str">
        <f aca="false">'ORÇ.GLOBAL REF.'!J245</f>
        <v/>
      </c>
      <c r="L245" s="168" t="str">
        <f aca="false">IF(B245&gt;0,"ok","ocultar")</f>
        <v>ocultar</v>
      </c>
      <c r="M245" s="102"/>
      <c r="N245" s="102"/>
      <c r="O245" s="102"/>
      <c r="R245" s="157" t="n">
        <f aca="false">IF(B245=0,R244,IF(ISNONTEXT(B245)=TRUE(),INT(B245),INT(LEFT(B245,FIND(".",B245)-1))))</f>
        <v>3</v>
      </c>
      <c r="S245" s="157" t="str">
        <f aca="false">IF(S246=1,1,IF(B245&lt;&gt;0,1,IF(C245&lt;&gt;0,1,IF(D245&lt;&gt;0,1,IF(E245&lt;&gt;0,1,"")))))</f>
        <v/>
      </c>
      <c r="T245" s="157" t="str">
        <f aca="false">IF(R245=0," ",IF(R245&lt;&gt;R244,R245," "))</f>
        <v> </v>
      </c>
      <c r="U245" s="180"/>
      <c r="V245" s="75" t="e">
        <f aca="false">IF(R245&lt;&gt;T245,(IF(J245="",H245*(INFORMAÇÕES!$Q$79/INFORMAÇÕES!$Q$82),IF(J245="R",H245,0))),0)</f>
        <v>#DIV/0!</v>
      </c>
      <c r="W245" s="75" t="e">
        <f aca="false">IF(R245&lt;&gt;T245,(IF(J245="",H245*(INFORMAÇÕES!$Q$80/INFORMAÇÕES!$Q$82),IF(J245="C",H245,0))),0)</f>
        <v>#DIV/0!</v>
      </c>
      <c r="X245" s="75" t="n">
        <f aca="false">IF(R245&lt;&gt;T245,(IF(J245="",H245*INFORMAÇÕES!$U$115,IF(J245="CF",H245,0))),0)</f>
        <v>0</v>
      </c>
      <c r="Y245" s="75" t="n">
        <f aca="false">IF(R245&lt;&gt;T245,(IF(J245="",H245*INFORMAÇÕES!$U$116,IF(J245="O",H245,0))),0)</f>
        <v>0</v>
      </c>
      <c r="Z245" s="75" t="n">
        <f aca="false">IF(E245&lt;&gt;0,H245,0)</f>
        <v>0</v>
      </c>
    </row>
    <row r="246" s="174" customFormat="true" ht="14.25" hidden="false" customHeight="true" outlineLevel="0" collapsed="false">
      <c r="A246" s="159" t="n">
        <v>235</v>
      </c>
      <c r="B246" s="160" t="n">
        <f aca="false">'ORÇ.GLOBAL REF.'!B246</f>
        <v>0</v>
      </c>
      <c r="C246" s="536" t="n">
        <f aca="false">'ORÇ.GLOBAL REF.'!C246</f>
        <v>0</v>
      </c>
      <c r="D246" s="162" t="n">
        <f aca="false">'ORÇ.GLOBAL REF.'!D246</f>
        <v>0</v>
      </c>
      <c r="E246" s="162" t="n">
        <f aca="false">'ORÇ.GLOBAL REF.'!E246</f>
        <v>0</v>
      </c>
      <c r="F246" s="537"/>
      <c r="G246" s="163" t="n">
        <f aca="false">ROUND(F246,2)</f>
        <v>0</v>
      </c>
      <c r="H246" s="163" t="n">
        <f aca="false">IF('ORÇ.GLOBAL P CAIXA'!K246="EXEC.",0,IF(E246&lt;&gt;0,ROUND(E246*G246,2),IF(Z246=0,(SUMIF('ORÇ.GLOBAL REF.'!$S$12:$S$1011,B246,$Z$12:$Z$1011)),Z246)))</f>
        <v>0</v>
      </c>
      <c r="I246" s="538" t="str">
        <f aca="false">'ORÇ.GLOBAL REF.'!H246</f>
        <v/>
      </c>
      <c r="J246" s="163" t="str">
        <f aca="false">'ORÇ.GLOBAL REF.'!I246</f>
        <v/>
      </c>
      <c r="K246" s="539" t="str">
        <f aca="false">'ORÇ.GLOBAL REF.'!J246</f>
        <v/>
      </c>
      <c r="L246" s="168" t="str">
        <f aca="false">IF(B246&gt;0,"ok","ocultar")</f>
        <v>ocultar</v>
      </c>
      <c r="M246" s="102"/>
      <c r="N246" s="102"/>
      <c r="O246" s="102"/>
      <c r="R246" s="157" t="n">
        <f aca="false">IF(B246=0,R245,IF(ISNONTEXT(B246)=TRUE(),INT(B246),INT(LEFT(B246,FIND(".",B246)-1))))</f>
        <v>3</v>
      </c>
      <c r="S246" s="157" t="str">
        <f aca="false">IF(S247=1,1,IF(B246&lt;&gt;0,1,IF(C246&lt;&gt;0,1,IF(D246&lt;&gt;0,1,IF(E246&lt;&gt;0,1,"")))))</f>
        <v/>
      </c>
      <c r="T246" s="157" t="str">
        <f aca="false">IF(R246=0," ",IF(R246&lt;&gt;R245,R246," "))</f>
        <v> </v>
      </c>
      <c r="U246" s="180"/>
      <c r="V246" s="75" t="e">
        <f aca="false">IF(R246&lt;&gt;T246,(IF(J246="",H246*(INFORMAÇÕES!$Q$79/INFORMAÇÕES!$Q$82),IF(J246="R",H246,0))),0)</f>
        <v>#DIV/0!</v>
      </c>
      <c r="W246" s="75" t="e">
        <f aca="false">IF(R246&lt;&gt;T246,(IF(J246="",H246*(INFORMAÇÕES!$Q$80/INFORMAÇÕES!$Q$82),IF(J246="C",H246,0))),0)</f>
        <v>#DIV/0!</v>
      </c>
      <c r="X246" s="75" t="n">
        <f aca="false">IF(R246&lt;&gt;T246,(IF(J246="",H246*INFORMAÇÕES!$U$115,IF(J246="CF",H246,0))),0)</f>
        <v>0</v>
      </c>
      <c r="Y246" s="75" t="n">
        <f aca="false">IF(R246&lt;&gt;T246,(IF(J246="",H246*INFORMAÇÕES!$U$116,IF(J246="O",H246,0))),0)</f>
        <v>0</v>
      </c>
      <c r="Z246" s="75" t="n">
        <f aca="false">IF(E246&lt;&gt;0,H246,0)</f>
        <v>0</v>
      </c>
    </row>
    <row r="247" s="174" customFormat="true" ht="14.25" hidden="false" customHeight="true" outlineLevel="0" collapsed="false">
      <c r="A247" s="159" t="n">
        <v>236</v>
      </c>
      <c r="B247" s="160" t="n">
        <f aca="false">'ORÇ.GLOBAL REF.'!B247</f>
        <v>0</v>
      </c>
      <c r="C247" s="536" t="n">
        <f aca="false">'ORÇ.GLOBAL REF.'!C247</f>
        <v>0</v>
      </c>
      <c r="D247" s="162" t="n">
        <f aca="false">'ORÇ.GLOBAL REF.'!D247</f>
        <v>0</v>
      </c>
      <c r="E247" s="162" t="n">
        <f aca="false">'ORÇ.GLOBAL REF.'!E247</f>
        <v>0</v>
      </c>
      <c r="F247" s="537"/>
      <c r="G247" s="163" t="n">
        <f aca="false">ROUND(F247,2)</f>
        <v>0</v>
      </c>
      <c r="H247" s="163" t="n">
        <f aca="false">IF('ORÇ.GLOBAL P CAIXA'!K247="EXEC.",0,IF(E247&lt;&gt;0,ROUND(E247*G247,2),IF(Z247=0,(SUMIF('ORÇ.GLOBAL REF.'!$S$12:$S$1011,B247,$Z$12:$Z$1011)),Z247)))</f>
        <v>0</v>
      </c>
      <c r="I247" s="538" t="str">
        <f aca="false">'ORÇ.GLOBAL REF.'!H247</f>
        <v/>
      </c>
      <c r="J247" s="163" t="str">
        <f aca="false">'ORÇ.GLOBAL REF.'!I247</f>
        <v/>
      </c>
      <c r="K247" s="539" t="str">
        <f aca="false">'ORÇ.GLOBAL REF.'!J247</f>
        <v/>
      </c>
      <c r="L247" s="168" t="str">
        <f aca="false">IF(B247&gt;0,"ok","ocultar")</f>
        <v>ocultar</v>
      </c>
      <c r="M247" s="102"/>
      <c r="N247" s="102"/>
      <c r="O247" s="102"/>
      <c r="R247" s="157" t="n">
        <f aca="false">IF(B247=0,R246,IF(ISNONTEXT(B247)=TRUE(),INT(B247),INT(LEFT(B247,FIND(".",B247)-1))))</f>
        <v>3</v>
      </c>
      <c r="S247" s="157" t="str">
        <f aca="false">IF(S248=1,1,IF(B247&lt;&gt;0,1,IF(C247&lt;&gt;0,1,IF(D247&lt;&gt;0,1,IF(E247&lt;&gt;0,1,"")))))</f>
        <v/>
      </c>
      <c r="T247" s="157" t="str">
        <f aca="false">IF(R247=0," ",IF(R247&lt;&gt;R246,R247," "))</f>
        <v> </v>
      </c>
      <c r="U247" s="180"/>
      <c r="V247" s="75" t="e">
        <f aca="false">IF(R247&lt;&gt;T247,(IF(J247="",H247*(INFORMAÇÕES!$Q$79/INFORMAÇÕES!$Q$82),IF(J247="R",H247,0))),0)</f>
        <v>#DIV/0!</v>
      </c>
      <c r="W247" s="75" t="e">
        <f aca="false">IF(R247&lt;&gt;T247,(IF(J247="",H247*(INFORMAÇÕES!$Q$80/INFORMAÇÕES!$Q$82),IF(J247="C",H247,0))),0)</f>
        <v>#DIV/0!</v>
      </c>
      <c r="X247" s="75" t="n">
        <f aca="false">IF(R247&lt;&gt;T247,(IF(J247="",H247*INFORMAÇÕES!$U$115,IF(J247="CF",H247,0))),0)</f>
        <v>0</v>
      </c>
      <c r="Y247" s="75" t="n">
        <f aca="false">IF(R247&lt;&gt;T247,(IF(J247="",H247*INFORMAÇÕES!$U$116,IF(J247="O",H247,0))),0)</f>
        <v>0</v>
      </c>
      <c r="Z247" s="75" t="n">
        <f aca="false">IF(E247&lt;&gt;0,H247,0)</f>
        <v>0</v>
      </c>
    </row>
    <row r="248" s="174" customFormat="true" ht="14.25" hidden="false" customHeight="true" outlineLevel="0" collapsed="false">
      <c r="A248" s="159" t="n">
        <v>237</v>
      </c>
      <c r="B248" s="160" t="n">
        <f aca="false">'ORÇ.GLOBAL REF.'!B248</f>
        <v>0</v>
      </c>
      <c r="C248" s="536" t="n">
        <f aca="false">'ORÇ.GLOBAL REF.'!C248</f>
        <v>0</v>
      </c>
      <c r="D248" s="162" t="n">
        <f aca="false">'ORÇ.GLOBAL REF.'!D248</f>
        <v>0</v>
      </c>
      <c r="E248" s="162" t="n">
        <f aca="false">'ORÇ.GLOBAL REF.'!E248</f>
        <v>0</v>
      </c>
      <c r="F248" s="537"/>
      <c r="G248" s="163" t="n">
        <f aca="false">ROUND(F248,2)</f>
        <v>0</v>
      </c>
      <c r="H248" s="163" t="n">
        <f aca="false">IF('ORÇ.GLOBAL P CAIXA'!K248="EXEC.",0,IF(E248&lt;&gt;0,ROUND(E248*G248,2),IF(Z248=0,(SUMIF('ORÇ.GLOBAL REF.'!$S$12:$S$1011,B248,$Z$12:$Z$1011)),Z248)))</f>
        <v>0</v>
      </c>
      <c r="I248" s="538" t="str">
        <f aca="false">'ORÇ.GLOBAL REF.'!H248</f>
        <v/>
      </c>
      <c r="J248" s="163" t="str">
        <f aca="false">'ORÇ.GLOBAL REF.'!I248</f>
        <v/>
      </c>
      <c r="K248" s="539" t="str">
        <f aca="false">'ORÇ.GLOBAL REF.'!J248</f>
        <v/>
      </c>
      <c r="L248" s="168" t="str">
        <f aca="false">IF(B248&gt;0,"ok","ocultar")</f>
        <v>ocultar</v>
      </c>
      <c r="M248" s="102"/>
      <c r="N248" s="102"/>
      <c r="O248" s="102"/>
      <c r="R248" s="157" t="n">
        <f aca="false">IF(B248=0,R247,IF(ISNONTEXT(B248)=TRUE(),INT(B248),INT(LEFT(B248,FIND(".",B248)-1))))</f>
        <v>3</v>
      </c>
      <c r="S248" s="157" t="str">
        <f aca="false">IF(S249=1,1,IF(B248&lt;&gt;0,1,IF(C248&lt;&gt;0,1,IF(D248&lt;&gt;0,1,IF(E248&lt;&gt;0,1,"")))))</f>
        <v/>
      </c>
      <c r="T248" s="157" t="str">
        <f aca="false">IF(R248=0," ",IF(R248&lt;&gt;R247,R248," "))</f>
        <v> </v>
      </c>
      <c r="U248" s="180"/>
      <c r="V248" s="75" t="e">
        <f aca="false">IF(R248&lt;&gt;T248,(IF(J248="",H248*(INFORMAÇÕES!$Q$79/INFORMAÇÕES!$Q$82),IF(J248="R",H248,0))),0)</f>
        <v>#DIV/0!</v>
      </c>
      <c r="W248" s="75" t="e">
        <f aca="false">IF(R248&lt;&gt;T248,(IF(J248="",H248*(INFORMAÇÕES!$Q$80/INFORMAÇÕES!$Q$82),IF(J248="C",H248,0))),0)</f>
        <v>#DIV/0!</v>
      </c>
      <c r="X248" s="75" t="n">
        <f aca="false">IF(R248&lt;&gt;T248,(IF(J248="",H248*INFORMAÇÕES!$U$115,IF(J248="CF",H248,0))),0)</f>
        <v>0</v>
      </c>
      <c r="Y248" s="75" t="n">
        <f aca="false">IF(R248&lt;&gt;T248,(IF(J248="",H248*INFORMAÇÕES!$U$116,IF(J248="O",H248,0))),0)</f>
        <v>0</v>
      </c>
      <c r="Z248" s="75" t="n">
        <f aca="false">IF(E248&lt;&gt;0,H248,0)</f>
        <v>0</v>
      </c>
    </row>
    <row r="249" s="174" customFormat="true" ht="14.25" hidden="false" customHeight="true" outlineLevel="0" collapsed="false">
      <c r="A249" s="159" t="n">
        <v>238</v>
      </c>
      <c r="B249" s="160" t="n">
        <f aca="false">'ORÇ.GLOBAL REF.'!B249</f>
        <v>0</v>
      </c>
      <c r="C249" s="536" t="n">
        <f aca="false">'ORÇ.GLOBAL REF.'!C249</f>
        <v>0</v>
      </c>
      <c r="D249" s="162" t="n">
        <f aca="false">'ORÇ.GLOBAL REF.'!D249</f>
        <v>0</v>
      </c>
      <c r="E249" s="162" t="n">
        <f aca="false">'ORÇ.GLOBAL REF.'!E249</f>
        <v>0</v>
      </c>
      <c r="F249" s="537"/>
      <c r="G249" s="163" t="n">
        <f aca="false">ROUND(F249,2)</f>
        <v>0</v>
      </c>
      <c r="H249" s="163" t="n">
        <f aca="false">IF('ORÇ.GLOBAL P CAIXA'!K249="EXEC.",0,IF(E249&lt;&gt;0,ROUND(E249*G249,2),IF(Z249=0,(SUMIF('ORÇ.GLOBAL REF.'!$S$12:$S$1011,B249,$Z$12:$Z$1011)),Z249)))</f>
        <v>0</v>
      </c>
      <c r="I249" s="538" t="str">
        <f aca="false">'ORÇ.GLOBAL REF.'!H249</f>
        <v/>
      </c>
      <c r="J249" s="163" t="str">
        <f aca="false">'ORÇ.GLOBAL REF.'!I249</f>
        <v/>
      </c>
      <c r="K249" s="539" t="str">
        <f aca="false">'ORÇ.GLOBAL REF.'!J249</f>
        <v/>
      </c>
      <c r="L249" s="168" t="str">
        <f aca="false">IF(B249&gt;0,"ok","ocultar")</f>
        <v>ocultar</v>
      </c>
      <c r="M249" s="102"/>
      <c r="N249" s="102"/>
      <c r="O249" s="102"/>
      <c r="R249" s="157" t="n">
        <f aca="false">IF(B249=0,R248,IF(ISNONTEXT(B249)=TRUE(),INT(B249),INT(LEFT(B249,FIND(".",B249)-1))))</f>
        <v>3</v>
      </c>
      <c r="S249" s="157" t="str">
        <f aca="false">IF(S250=1,1,IF(B249&lt;&gt;0,1,IF(C249&lt;&gt;0,1,IF(D249&lt;&gt;0,1,IF(E249&lt;&gt;0,1,"")))))</f>
        <v/>
      </c>
      <c r="T249" s="157" t="str">
        <f aca="false">IF(R249=0," ",IF(R249&lt;&gt;R248,R249," "))</f>
        <v> </v>
      </c>
      <c r="U249" s="180"/>
      <c r="V249" s="75" t="e">
        <f aca="false">IF(R249&lt;&gt;T249,(IF(J249="",H249*(INFORMAÇÕES!$Q$79/INFORMAÇÕES!$Q$82),IF(J249="R",H249,0))),0)</f>
        <v>#DIV/0!</v>
      </c>
      <c r="W249" s="75" t="e">
        <f aca="false">IF(R249&lt;&gt;T249,(IF(J249="",H249*(INFORMAÇÕES!$Q$80/INFORMAÇÕES!$Q$82),IF(J249="C",H249,0))),0)</f>
        <v>#DIV/0!</v>
      </c>
      <c r="X249" s="75" t="n">
        <f aca="false">IF(R249&lt;&gt;T249,(IF(J249="",H249*INFORMAÇÕES!$U$115,IF(J249="CF",H249,0))),0)</f>
        <v>0</v>
      </c>
      <c r="Y249" s="75" t="n">
        <f aca="false">IF(R249&lt;&gt;T249,(IF(J249="",H249*INFORMAÇÕES!$U$116,IF(J249="O",H249,0))),0)</f>
        <v>0</v>
      </c>
      <c r="Z249" s="75" t="n">
        <f aca="false">IF(E249&lt;&gt;0,H249,0)</f>
        <v>0</v>
      </c>
    </row>
    <row r="250" s="174" customFormat="true" ht="14.25" hidden="false" customHeight="true" outlineLevel="0" collapsed="false">
      <c r="A250" s="159" t="n">
        <v>239</v>
      </c>
      <c r="B250" s="160" t="n">
        <f aca="false">'ORÇ.GLOBAL REF.'!B250</f>
        <v>0</v>
      </c>
      <c r="C250" s="536" t="n">
        <f aca="false">'ORÇ.GLOBAL REF.'!C250</f>
        <v>0</v>
      </c>
      <c r="D250" s="162" t="n">
        <f aca="false">'ORÇ.GLOBAL REF.'!D250</f>
        <v>0</v>
      </c>
      <c r="E250" s="162" t="n">
        <f aca="false">'ORÇ.GLOBAL REF.'!E250</f>
        <v>0</v>
      </c>
      <c r="F250" s="537"/>
      <c r="G250" s="163" t="n">
        <f aca="false">ROUND(F250,2)</f>
        <v>0</v>
      </c>
      <c r="H250" s="163" t="n">
        <f aca="false">IF('ORÇ.GLOBAL P CAIXA'!K250="EXEC.",0,IF(E250&lt;&gt;0,ROUND(E250*G250,2),IF(Z250=0,(SUMIF('ORÇ.GLOBAL REF.'!$S$12:$S$1011,B250,$Z$12:$Z$1011)),Z250)))</f>
        <v>0</v>
      </c>
      <c r="I250" s="538" t="str">
        <f aca="false">'ORÇ.GLOBAL REF.'!H250</f>
        <v/>
      </c>
      <c r="J250" s="163" t="str">
        <f aca="false">'ORÇ.GLOBAL REF.'!I250</f>
        <v/>
      </c>
      <c r="K250" s="539" t="str">
        <f aca="false">'ORÇ.GLOBAL REF.'!J250</f>
        <v/>
      </c>
      <c r="L250" s="168" t="str">
        <f aca="false">IF(B250&gt;0,"ok","ocultar")</f>
        <v>ocultar</v>
      </c>
      <c r="M250" s="102"/>
      <c r="N250" s="102"/>
      <c r="O250" s="102"/>
      <c r="R250" s="157" t="n">
        <f aca="false">IF(B250=0,R249,IF(ISNONTEXT(B250)=TRUE(),INT(B250),INT(LEFT(B250,FIND(".",B250)-1))))</f>
        <v>3</v>
      </c>
      <c r="S250" s="157" t="str">
        <f aca="false">IF(S251=1,1,IF(B250&lt;&gt;0,1,IF(C250&lt;&gt;0,1,IF(D250&lt;&gt;0,1,IF(E250&lt;&gt;0,1,"")))))</f>
        <v/>
      </c>
      <c r="T250" s="157" t="str">
        <f aca="false">IF(R250=0," ",IF(R250&lt;&gt;R249,R250," "))</f>
        <v> </v>
      </c>
      <c r="U250" s="180"/>
      <c r="V250" s="75" t="e">
        <f aca="false">IF(R250&lt;&gt;T250,(IF(J250="",H250*(INFORMAÇÕES!$Q$79/INFORMAÇÕES!$Q$82),IF(J250="R",H250,0))),0)</f>
        <v>#DIV/0!</v>
      </c>
      <c r="W250" s="75" t="e">
        <f aca="false">IF(R250&lt;&gt;T250,(IF(J250="",H250*(INFORMAÇÕES!$Q$80/INFORMAÇÕES!$Q$82),IF(J250="C",H250,0))),0)</f>
        <v>#DIV/0!</v>
      </c>
      <c r="X250" s="75" t="n">
        <f aca="false">IF(R250&lt;&gt;T250,(IF(J250="",H250*INFORMAÇÕES!$U$115,IF(J250="CF",H250,0))),0)</f>
        <v>0</v>
      </c>
      <c r="Y250" s="75" t="n">
        <f aca="false">IF(R250&lt;&gt;T250,(IF(J250="",H250*INFORMAÇÕES!$U$116,IF(J250="O",H250,0))),0)</f>
        <v>0</v>
      </c>
      <c r="Z250" s="75" t="n">
        <f aca="false">IF(E250&lt;&gt;0,H250,0)</f>
        <v>0</v>
      </c>
    </row>
    <row r="251" s="174" customFormat="true" ht="14.25" hidden="false" customHeight="true" outlineLevel="0" collapsed="false">
      <c r="A251" s="159" t="n">
        <v>240</v>
      </c>
      <c r="B251" s="160" t="n">
        <f aca="false">'ORÇ.GLOBAL REF.'!B251</f>
        <v>0</v>
      </c>
      <c r="C251" s="536" t="n">
        <f aca="false">'ORÇ.GLOBAL REF.'!C251</f>
        <v>0</v>
      </c>
      <c r="D251" s="162" t="n">
        <f aca="false">'ORÇ.GLOBAL REF.'!D251</f>
        <v>0</v>
      </c>
      <c r="E251" s="162" t="n">
        <f aca="false">'ORÇ.GLOBAL REF.'!E251</f>
        <v>0</v>
      </c>
      <c r="F251" s="537"/>
      <c r="G251" s="163" t="n">
        <f aca="false">ROUND(F251,2)</f>
        <v>0</v>
      </c>
      <c r="H251" s="163" t="n">
        <f aca="false">IF('ORÇ.GLOBAL P CAIXA'!K251="EXEC.",0,IF(E251&lt;&gt;0,ROUND(E251*G251,2),IF(Z251=0,(SUMIF('ORÇ.GLOBAL REF.'!$S$12:$S$1011,B251,$Z$12:$Z$1011)),Z251)))</f>
        <v>0</v>
      </c>
      <c r="I251" s="538" t="str">
        <f aca="false">'ORÇ.GLOBAL REF.'!H251</f>
        <v/>
      </c>
      <c r="J251" s="163" t="str">
        <f aca="false">'ORÇ.GLOBAL REF.'!I251</f>
        <v/>
      </c>
      <c r="K251" s="539" t="str">
        <f aca="false">'ORÇ.GLOBAL REF.'!J251</f>
        <v/>
      </c>
      <c r="L251" s="168" t="str">
        <f aca="false">IF(B251&gt;0,"ok","ocultar")</f>
        <v>ocultar</v>
      </c>
      <c r="M251" s="102"/>
      <c r="N251" s="102"/>
      <c r="O251" s="102"/>
      <c r="R251" s="157" t="n">
        <f aca="false">IF(B251=0,R250,IF(ISNONTEXT(B251)=TRUE(),INT(B251),INT(LEFT(B251,FIND(".",B251)-1))))</f>
        <v>3</v>
      </c>
      <c r="S251" s="157" t="str">
        <f aca="false">IF(S252=1,1,IF(B251&lt;&gt;0,1,IF(C251&lt;&gt;0,1,IF(D251&lt;&gt;0,1,IF(E251&lt;&gt;0,1,"")))))</f>
        <v/>
      </c>
      <c r="T251" s="157" t="str">
        <f aca="false">IF(R251=0," ",IF(R251&lt;&gt;R250,R251," "))</f>
        <v> </v>
      </c>
      <c r="U251" s="180"/>
      <c r="V251" s="75" t="e">
        <f aca="false">IF(R251&lt;&gt;T251,(IF(J251="",H251*(INFORMAÇÕES!$Q$79/INFORMAÇÕES!$Q$82),IF(J251="R",H251,0))),0)</f>
        <v>#DIV/0!</v>
      </c>
      <c r="W251" s="75" t="e">
        <f aca="false">IF(R251&lt;&gt;T251,(IF(J251="",H251*(INFORMAÇÕES!$Q$80/INFORMAÇÕES!$Q$82),IF(J251="C",H251,0))),0)</f>
        <v>#DIV/0!</v>
      </c>
      <c r="X251" s="75" t="n">
        <f aca="false">IF(R251&lt;&gt;T251,(IF(J251="",H251*INFORMAÇÕES!$U$115,IF(J251="CF",H251,0))),0)</f>
        <v>0</v>
      </c>
      <c r="Y251" s="75" t="n">
        <f aca="false">IF(R251&lt;&gt;T251,(IF(J251="",H251*INFORMAÇÕES!$U$116,IF(J251="O",H251,0))),0)</f>
        <v>0</v>
      </c>
      <c r="Z251" s="75" t="n">
        <f aca="false">IF(E251&lt;&gt;0,H251,0)</f>
        <v>0</v>
      </c>
    </row>
    <row r="252" s="174" customFormat="true" ht="14.25" hidden="false" customHeight="true" outlineLevel="0" collapsed="false">
      <c r="A252" s="159" t="n">
        <v>241</v>
      </c>
      <c r="B252" s="160" t="n">
        <f aca="false">'ORÇ.GLOBAL REF.'!B252</f>
        <v>0</v>
      </c>
      <c r="C252" s="536" t="n">
        <f aca="false">'ORÇ.GLOBAL REF.'!C252</f>
        <v>0</v>
      </c>
      <c r="D252" s="162" t="n">
        <f aca="false">'ORÇ.GLOBAL REF.'!D252</f>
        <v>0</v>
      </c>
      <c r="E252" s="162" t="n">
        <f aca="false">'ORÇ.GLOBAL REF.'!E252</f>
        <v>0</v>
      </c>
      <c r="F252" s="537"/>
      <c r="G252" s="163" t="n">
        <f aca="false">ROUND(F252,2)</f>
        <v>0</v>
      </c>
      <c r="H252" s="163" t="n">
        <f aca="false">IF('ORÇ.GLOBAL P CAIXA'!K252="EXEC.",0,IF(E252&lt;&gt;0,ROUND(E252*G252,2),IF(Z252=0,(SUMIF('ORÇ.GLOBAL REF.'!$S$12:$S$1011,B252,$Z$12:$Z$1011)),Z252)))</f>
        <v>0</v>
      </c>
      <c r="I252" s="538" t="str">
        <f aca="false">'ORÇ.GLOBAL REF.'!H252</f>
        <v/>
      </c>
      <c r="J252" s="163" t="str">
        <f aca="false">'ORÇ.GLOBAL REF.'!I252</f>
        <v/>
      </c>
      <c r="K252" s="539" t="str">
        <f aca="false">'ORÇ.GLOBAL REF.'!J252</f>
        <v/>
      </c>
      <c r="L252" s="168" t="str">
        <f aca="false">IF(B252&gt;0,"ok","ocultar")</f>
        <v>ocultar</v>
      </c>
      <c r="M252" s="102"/>
      <c r="N252" s="102"/>
      <c r="O252" s="102"/>
      <c r="R252" s="157" t="n">
        <f aca="false">IF(B252=0,R251,IF(ISNONTEXT(B252)=TRUE(),INT(B252),INT(LEFT(B252,FIND(".",B252)-1))))</f>
        <v>3</v>
      </c>
      <c r="S252" s="157" t="str">
        <f aca="false">IF(S253=1,1,IF(B252&lt;&gt;0,1,IF(C252&lt;&gt;0,1,IF(D252&lt;&gt;0,1,IF(E252&lt;&gt;0,1,"")))))</f>
        <v/>
      </c>
      <c r="T252" s="157" t="str">
        <f aca="false">IF(R252=0," ",IF(R252&lt;&gt;R251,R252," "))</f>
        <v> </v>
      </c>
      <c r="U252" s="180"/>
      <c r="V252" s="75" t="e">
        <f aca="false">IF(R252&lt;&gt;T252,(IF(J252="",H252*(INFORMAÇÕES!$Q$79/INFORMAÇÕES!$Q$82),IF(J252="R",H252,0))),0)</f>
        <v>#DIV/0!</v>
      </c>
      <c r="W252" s="75" t="e">
        <f aca="false">IF(R252&lt;&gt;T252,(IF(J252="",H252*(INFORMAÇÕES!$Q$80/INFORMAÇÕES!$Q$82),IF(J252="C",H252,0))),0)</f>
        <v>#DIV/0!</v>
      </c>
      <c r="X252" s="75" t="n">
        <f aca="false">IF(R252&lt;&gt;T252,(IF(J252="",H252*INFORMAÇÕES!$U$115,IF(J252="CF",H252,0))),0)</f>
        <v>0</v>
      </c>
      <c r="Y252" s="75" t="n">
        <f aca="false">IF(R252&lt;&gt;T252,(IF(J252="",H252*INFORMAÇÕES!$U$116,IF(J252="O",H252,0))),0)</f>
        <v>0</v>
      </c>
      <c r="Z252" s="75" t="n">
        <f aca="false">IF(E252&lt;&gt;0,H252,0)</f>
        <v>0</v>
      </c>
    </row>
    <row r="253" s="174" customFormat="true" ht="14.25" hidden="false" customHeight="true" outlineLevel="0" collapsed="false">
      <c r="A253" s="159" t="n">
        <v>242</v>
      </c>
      <c r="B253" s="160" t="n">
        <f aca="false">'ORÇ.GLOBAL REF.'!B253</f>
        <v>0</v>
      </c>
      <c r="C253" s="536" t="n">
        <f aca="false">'ORÇ.GLOBAL REF.'!C253</f>
        <v>0</v>
      </c>
      <c r="D253" s="162" t="n">
        <f aca="false">'ORÇ.GLOBAL REF.'!D253</f>
        <v>0</v>
      </c>
      <c r="E253" s="162" t="n">
        <f aca="false">'ORÇ.GLOBAL REF.'!E253</f>
        <v>0</v>
      </c>
      <c r="F253" s="537"/>
      <c r="G253" s="163" t="n">
        <f aca="false">ROUND(F253,2)</f>
        <v>0</v>
      </c>
      <c r="H253" s="163" t="n">
        <f aca="false">IF('ORÇ.GLOBAL P CAIXA'!K253="EXEC.",0,IF(E253&lt;&gt;0,ROUND(E253*G253,2),IF(Z253=0,(SUMIF('ORÇ.GLOBAL REF.'!$S$12:$S$1011,B253,$Z$12:$Z$1011)),Z253)))</f>
        <v>0</v>
      </c>
      <c r="I253" s="538" t="str">
        <f aca="false">'ORÇ.GLOBAL REF.'!H253</f>
        <v/>
      </c>
      <c r="J253" s="163" t="str">
        <f aca="false">'ORÇ.GLOBAL REF.'!I253</f>
        <v/>
      </c>
      <c r="K253" s="539" t="str">
        <f aca="false">'ORÇ.GLOBAL REF.'!J253</f>
        <v/>
      </c>
      <c r="L253" s="168" t="str">
        <f aca="false">IF(B253&gt;0,"ok","ocultar")</f>
        <v>ocultar</v>
      </c>
      <c r="M253" s="102"/>
      <c r="N253" s="102"/>
      <c r="O253" s="102"/>
      <c r="R253" s="157" t="n">
        <f aca="false">IF(B253=0,R252,IF(ISNONTEXT(B253)=TRUE(),INT(B253),INT(LEFT(B253,FIND(".",B253)-1))))</f>
        <v>3</v>
      </c>
      <c r="S253" s="157" t="str">
        <f aca="false">IF(S254=1,1,IF(B253&lt;&gt;0,1,IF(C253&lt;&gt;0,1,IF(D253&lt;&gt;0,1,IF(E253&lt;&gt;0,1,"")))))</f>
        <v/>
      </c>
      <c r="T253" s="157" t="str">
        <f aca="false">IF(R253=0," ",IF(R253&lt;&gt;R252,R253," "))</f>
        <v> </v>
      </c>
      <c r="U253" s="180"/>
      <c r="V253" s="75" t="e">
        <f aca="false">IF(R253&lt;&gt;T253,(IF(J253="",H253*(INFORMAÇÕES!$Q$79/INFORMAÇÕES!$Q$82),IF(J253="R",H253,0))),0)</f>
        <v>#DIV/0!</v>
      </c>
      <c r="W253" s="75" t="e">
        <f aca="false">IF(R253&lt;&gt;T253,(IF(J253="",H253*(INFORMAÇÕES!$Q$80/INFORMAÇÕES!$Q$82),IF(J253="C",H253,0))),0)</f>
        <v>#DIV/0!</v>
      </c>
      <c r="X253" s="75" t="n">
        <f aca="false">IF(R253&lt;&gt;T253,(IF(J253="",H253*INFORMAÇÕES!$U$115,IF(J253="CF",H253,0))),0)</f>
        <v>0</v>
      </c>
      <c r="Y253" s="75" t="n">
        <f aca="false">IF(R253&lt;&gt;T253,(IF(J253="",H253*INFORMAÇÕES!$U$116,IF(J253="O",H253,0))),0)</f>
        <v>0</v>
      </c>
      <c r="Z253" s="75" t="n">
        <f aca="false">IF(E253&lt;&gt;0,H253,0)</f>
        <v>0</v>
      </c>
    </row>
    <row r="254" s="174" customFormat="true" ht="14.25" hidden="false" customHeight="true" outlineLevel="0" collapsed="false">
      <c r="A254" s="159" t="n">
        <v>243</v>
      </c>
      <c r="B254" s="160" t="n">
        <f aca="false">'ORÇ.GLOBAL REF.'!B254</f>
        <v>0</v>
      </c>
      <c r="C254" s="536" t="n">
        <f aca="false">'ORÇ.GLOBAL REF.'!C254</f>
        <v>0</v>
      </c>
      <c r="D254" s="162" t="n">
        <f aca="false">'ORÇ.GLOBAL REF.'!D254</f>
        <v>0</v>
      </c>
      <c r="E254" s="162" t="n">
        <f aca="false">'ORÇ.GLOBAL REF.'!E254</f>
        <v>0</v>
      </c>
      <c r="F254" s="537"/>
      <c r="G254" s="163" t="n">
        <f aca="false">ROUND(F254,2)</f>
        <v>0</v>
      </c>
      <c r="H254" s="163" t="n">
        <f aca="false">IF('ORÇ.GLOBAL P CAIXA'!K254="EXEC.",0,IF(E254&lt;&gt;0,ROUND(E254*G254,2),IF(Z254=0,(SUMIF('ORÇ.GLOBAL REF.'!$S$12:$S$1011,B254,$Z$12:$Z$1011)),Z254)))</f>
        <v>0</v>
      </c>
      <c r="I254" s="538" t="str">
        <f aca="false">'ORÇ.GLOBAL REF.'!H254</f>
        <v/>
      </c>
      <c r="J254" s="163" t="str">
        <f aca="false">'ORÇ.GLOBAL REF.'!I254</f>
        <v/>
      </c>
      <c r="K254" s="539" t="str">
        <f aca="false">'ORÇ.GLOBAL REF.'!J254</f>
        <v/>
      </c>
      <c r="L254" s="168" t="str">
        <f aca="false">IF(B254&gt;0,"ok","ocultar")</f>
        <v>ocultar</v>
      </c>
      <c r="M254" s="102"/>
      <c r="N254" s="102"/>
      <c r="O254" s="102"/>
      <c r="R254" s="157" t="n">
        <f aca="false">IF(B254=0,R253,IF(ISNONTEXT(B254)=TRUE(),INT(B254),INT(LEFT(B254,FIND(".",B254)-1))))</f>
        <v>3</v>
      </c>
      <c r="S254" s="157" t="str">
        <f aca="false">IF(S255=1,1,IF(B254&lt;&gt;0,1,IF(C254&lt;&gt;0,1,IF(D254&lt;&gt;0,1,IF(E254&lt;&gt;0,1,"")))))</f>
        <v/>
      </c>
      <c r="T254" s="157" t="str">
        <f aca="false">IF(R254=0," ",IF(R254&lt;&gt;R253,R254," "))</f>
        <v> </v>
      </c>
      <c r="U254" s="180"/>
      <c r="V254" s="75" t="e">
        <f aca="false">IF(R254&lt;&gt;T254,(IF(J254="",H254*(INFORMAÇÕES!$Q$79/INFORMAÇÕES!$Q$82),IF(J254="R",H254,0))),0)</f>
        <v>#DIV/0!</v>
      </c>
      <c r="W254" s="75" t="e">
        <f aca="false">IF(R254&lt;&gt;T254,(IF(J254="",H254*(INFORMAÇÕES!$Q$80/INFORMAÇÕES!$Q$82),IF(J254="C",H254,0))),0)</f>
        <v>#DIV/0!</v>
      </c>
      <c r="X254" s="75" t="n">
        <f aca="false">IF(R254&lt;&gt;T254,(IF(J254="",H254*INFORMAÇÕES!$U$115,IF(J254="CF",H254,0))),0)</f>
        <v>0</v>
      </c>
      <c r="Y254" s="75" t="n">
        <f aca="false">IF(R254&lt;&gt;T254,(IF(J254="",H254*INFORMAÇÕES!$U$116,IF(J254="O",H254,0))),0)</f>
        <v>0</v>
      </c>
      <c r="Z254" s="75" t="n">
        <f aca="false">IF(E254&lt;&gt;0,H254,0)</f>
        <v>0</v>
      </c>
    </row>
    <row r="255" s="174" customFormat="true" ht="14.25" hidden="false" customHeight="true" outlineLevel="0" collapsed="false">
      <c r="A255" s="159" t="n">
        <v>244</v>
      </c>
      <c r="B255" s="160" t="n">
        <f aca="false">'ORÇ.GLOBAL REF.'!B255</f>
        <v>0</v>
      </c>
      <c r="C255" s="536" t="n">
        <f aca="false">'ORÇ.GLOBAL REF.'!C255</f>
        <v>0</v>
      </c>
      <c r="D255" s="162" t="n">
        <f aca="false">'ORÇ.GLOBAL REF.'!D255</f>
        <v>0</v>
      </c>
      <c r="E255" s="162" t="n">
        <f aca="false">'ORÇ.GLOBAL REF.'!E255</f>
        <v>0</v>
      </c>
      <c r="F255" s="537"/>
      <c r="G255" s="163" t="n">
        <f aca="false">ROUND(F255,2)</f>
        <v>0</v>
      </c>
      <c r="H255" s="163" t="n">
        <f aca="false">IF('ORÇ.GLOBAL P CAIXA'!K255="EXEC.",0,IF(E255&lt;&gt;0,ROUND(E255*G255,2),IF(Z255=0,(SUMIF('ORÇ.GLOBAL REF.'!$S$12:$S$1011,B255,$Z$12:$Z$1011)),Z255)))</f>
        <v>0</v>
      </c>
      <c r="I255" s="538" t="str">
        <f aca="false">'ORÇ.GLOBAL REF.'!H255</f>
        <v/>
      </c>
      <c r="J255" s="163" t="str">
        <f aca="false">'ORÇ.GLOBAL REF.'!I255</f>
        <v/>
      </c>
      <c r="K255" s="539" t="str">
        <f aca="false">'ORÇ.GLOBAL REF.'!J255</f>
        <v/>
      </c>
      <c r="L255" s="168" t="str">
        <f aca="false">IF(B255&gt;0,"ok","ocultar")</f>
        <v>ocultar</v>
      </c>
      <c r="M255" s="102"/>
      <c r="N255" s="102"/>
      <c r="O255" s="102"/>
      <c r="R255" s="157" t="n">
        <f aca="false">IF(B255=0,R254,IF(ISNONTEXT(B255)=TRUE(),INT(B255),INT(LEFT(B255,FIND(".",B255)-1))))</f>
        <v>3</v>
      </c>
      <c r="S255" s="157" t="str">
        <f aca="false">IF(S256=1,1,IF(B255&lt;&gt;0,1,IF(C255&lt;&gt;0,1,IF(D255&lt;&gt;0,1,IF(E255&lt;&gt;0,1,"")))))</f>
        <v/>
      </c>
      <c r="T255" s="157" t="str">
        <f aca="false">IF(R255=0," ",IF(R255&lt;&gt;R254,R255," "))</f>
        <v> </v>
      </c>
      <c r="U255" s="180"/>
      <c r="V255" s="75" t="e">
        <f aca="false">IF(R255&lt;&gt;T255,(IF(J255="",H255*(INFORMAÇÕES!$Q$79/INFORMAÇÕES!$Q$82),IF(J255="R",H255,0))),0)</f>
        <v>#DIV/0!</v>
      </c>
      <c r="W255" s="75" t="e">
        <f aca="false">IF(R255&lt;&gt;T255,(IF(J255="",H255*(INFORMAÇÕES!$Q$80/INFORMAÇÕES!$Q$82),IF(J255="C",H255,0))),0)</f>
        <v>#DIV/0!</v>
      </c>
      <c r="X255" s="75" t="n">
        <f aca="false">IF(R255&lt;&gt;T255,(IF(J255="",H255*INFORMAÇÕES!$U$115,IF(J255="CF",H255,0))),0)</f>
        <v>0</v>
      </c>
      <c r="Y255" s="75" t="n">
        <f aca="false">IF(R255&lt;&gt;T255,(IF(J255="",H255*INFORMAÇÕES!$U$116,IF(J255="O",H255,0))),0)</f>
        <v>0</v>
      </c>
      <c r="Z255" s="75" t="n">
        <f aca="false">IF(E255&lt;&gt;0,H255,0)</f>
        <v>0</v>
      </c>
    </row>
    <row r="256" s="174" customFormat="true" ht="14.25" hidden="false" customHeight="true" outlineLevel="0" collapsed="false">
      <c r="A256" s="159" t="n">
        <v>245</v>
      </c>
      <c r="B256" s="160" t="n">
        <f aca="false">'ORÇ.GLOBAL REF.'!B256</f>
        <v>0</v>
      </c>
      <c r="C256" s="536" t="n">
        <f aca="false">'ORÇ.GLOBAL REF.'!C256</f>
        <v>0</v>
      </c>
      <c r="D256" s="162" t="n">
        <f aca="false">'ORÇ.GLOBAL REF.'!D256</f>
        <v>0</v>
      </c>
      <c r="E256" s="162" t="n">
        <f aca="false">'ORÇ.GLOBAL REF.'!E256</f>
        <v>0</v>
      </c>
      <c r="F256" s="537"/>
      <c r="G256" s="163" t="n">
        <f aca="false">ROUND(F256,2)</f>
        <v>0</v>
      </c>
      <c r="H256" s="163" t="n">
        <f aca="false">IF('ORÇ.GLOBAL P CAIXA'!K256="EXEC.",0,IF(E256&lt;&gt;0,ROUND(E256*G256,2),IF(Z256=0,(SUMIF('ORÇ.GLOBAL REF.'!$S$12:$S$1011,B256,$Z$12:$Z$1011)),Z256)))</f>
        <v>0</v>
      </c>
      <c r="I256" s="538" t="str">
        <f aca="false">'ORÇ.GLOBAL REF.'!H256</f>
        <v/>
      </c>
      <c r="J256" s="163" t="str">
        <f aca="false">'ORÇ.GLOBAL REF.'!I256</f>
        <v/>
      </c>
      <c r="K256" s="539" t="str">
        <f aca="false">'ORÇ.GLOBAL REF.'!J256</f>
        <v/>
      </c>
      <c r="L256" s="168" t="str">
        <f aca="false">IF(B256&gt;0,"ok","ocultar")</f>
        <v>ocultar</v>
      </c>
      <c r="M256" s="102"/>
      <c r="N256" s="102"/>
      <c r="O256" s="102"/>
      <c r="R256" s="157" t="n">
        <f aca="false">IF(B256=0,R255,IF(ISNONTEXT(B256)=TRUE(),INT(B256),INT(LEFT(B256,FIND(".",B256)-1))))</f>
        <v>3</v>
      </c>
      <c r="S256" s="157" t="str">
        <f aca="false">IF(S257=1,1,IF(B256&lt;&gt;0,1,IF(C256&lt;&gt;0,1,IF(D256&lt;&gt;0,1,IF(E256&lt;&gt;0,1,"")))))</f>
        <v/>
      </c>
      <c r="T256" s="157" t="str">
        <f aca="false">IF(R256=0," ",IF(R256&lt;&gt;R255,R256," "))</f>
        <v> </v>
      </c>
      <c r="U256" s="180"/>
      <c r="V256" s="75" t="e">
        <f aca="false">IF(R256&lt;&gt;T256,(IF(J256="",H256*(INFORMAÇÕES!$Q$79/INFORMAÇÕES!$Q$82),IF(J256="R",H256,0))),0)</f>
        <v>#DIV/0!</v>
      </c>
      <c r="W256" s="75" t="e">
        <f aca="false">IF(R256&lt;&gt;T256,(IF(J256="",H256*(INFORMAÇÕES!$Q$80/INFORMAÇÕES!$Q$82),IF(J256="C",H256,0))),0)</f>
        <v>#DIV/0!</v>
      </c>
      <c r="X256" s="75" t="n">
        <f aca="false">IF(R256&lt;&gt;T256,(IF(J256="",H256*INFORMAÇÕES!$U$115,IF(J256="CF",H256,0))),0)</f>
        <v>0</v>
      </c>
      <c r="Y256" s="75" t="n">
        <f aca="false">IF(R256&lt;&gt;T256,(IF(J256="",H256*INFORMAÇÕES!$U$116,IF(J256="O",H256,0))),0)</f>
        <v>0</v>
      </c>
      <c r="Z256" s="75" t="n">
        <f aca="false">IF(E256&lt;&gt;0,H256,0)</f>
        <v>0</v>
      </c>
    </row>
    <row r="257" s="174" customFormat="true" ht="14.25" hidden="false" customHeight="true" outlineLevel="0" collapsed="false">
      <c r="A257" s="159" t="n">
        <v>246</v>
      </c>
      <c r="B257" s="160" t="n">
        <f aca="false">'ORÇ.GLOBAL REF.'!B257</f>
        <v>0</v>
      </c>
      <c r="C257" s="536" t="n">
        <f aca="false">'ORÇ.GLOBAL REF.'!C257</f>
        <v>0</v>
      </c>
      <c r="D257" s="162" t="n">
        <f aca="false">'ORÇ.GLOBAL REF.'!D257</f>
        <v>0</v>
      </c>
      <c r="E257" s="162" t="n">
        <f aca="false">'ORÇ.GLOBAL REF.'!E257</f>
        <v>0</v>
      </c>
      <c r="F257" s="537"/>
      <c r="G257" s="163" t="n">
        <f aca="false">ROUND(F257,2)</f>
        <v>0</v>
      </c>
      <c r="H257" s="163" t="n">
        <f aca="false">IF('ORÇ.GLOBAL P CAIXA'!K257="EXEC.",0,IF(E257&lt;&gt;0,ROUND(E257*G257,2),IF(Z257=0,(SUMIF('ORÇ.GLOBAL REF.'!$S$12:$S$1011,B257,$Z$12:$Z$1011)),Z257)))</f>
        <v>0</v>
      </c>
      <c r="I257" s="538" t="str">
        <f aca="false">'ORÇ.GLOBAL REF.'!H257</f>
        <v/>
      </c>
      <c r="J257" s="163" t="str">
        <f aca="false">'ORÇ.GLOBAL REF.'!I257</f>
        <v/>
      </c>
      <c r="K257" s="539" t="str">
        <f aca="false">'ORÇ.GLOBAL REF.'!J257</f>
        <v/>
      </c>
      <c r="L257" s="168" t="str">
        <f aca="false">IF(B257&gt;0,"ok","ocultar")</f>
        <v>ocultar</v>
      </c>
      <c r="M257" s="102"/>
      <c r="N257" s="102"/>
      <c r="O257" s="102"/>
      <c r="R257" s="157" t="n">
        <f aca="false">IF(B257=0,R256,IF(ISNONTEXT(B257)=TRUE(),INT(B257),INT(LEFT(B257,FIND(".",B257)-1))))</f>
        <v>3</v>
      </c>
      <c r="S257" s="157" t="str">
        <f aca="false">IF(S258=1,1,IF(B257&lt;&gt;0,1,IF(C257&lt;&gt;0,1,IF(D257&lt;&gt;0,1,IF(E257&lt;&gt;0,1,"")))))</f>
        <v/>
      </c>
      <c r="T257" s="157" t="str">
        <f aca="false">IF(R257=0," ",IF(R257&lt;&gt;R256,R257," "))</f>
        <v> </v>
      </c>
      <c r="U257" s="180"/>
      <c r="V257" s="75" t="e">
        <f aca="false">IF(R257&lt;&gt;T257,(IF(J257="",H257*(INFORMAÇÕES!$Q$79/INFORMAÇÕES!$Q$82),IF(J257="R",H257,0))),0)</f>
        <v>#DIV/0!</v>
      </c>
      <c r="W257" s="75" t="e">
        <f aca="false">IF(R257&lt;&gt;T257,(IF(J257="",H257*(INFORMAÇÕES!$Q$80/INFORMAÇÕES!$Q$82),IF(J257="C",H257,0))),0)</f>
        <v>#DIV/0!</v>
      </c>
      <c r="X257" s="75" t="n">
        <f aca="false">IF(R257&lt;&gt;T257,(IF(J257="",H257*INFORMAÇÕES!$U$115,IF(J257="CF",H257,0))),0)</f>
        <v>0</v>
      </c>
      <c r="Y257" s="75" t="n">
        <f aca="false">IF(R257&lt;&gt;T257,(IF(J257="",H257*INFORMAÇÕES!$U$116,IF(J257="O",H257,0))),0)</f>
        <v>0</v>
      </c>
      <c r="Z257" s="75" t="n">
        <f aca="false">IF(E257&lt;&gt;0,H257,0)</f>
        <v>0</v>
      </c>
    </row>
    <row r="258" s="174" customFormat="true" ht="14.25" hidden="false" customHeight="true" outlineLevel="0" collapsed="false">
      <c r="A258" s="159" t="n">
        <v>247</v>
      </c>
      <c r="B258" s="160" t="n">
        <f aca="false">'ORÇ.GLOBAL REF.'!B258</f>
        <v>0</v>
      </c>
      <c r="C258" s="536" t="n">
        <f aca="false">'ORÇ.GLOBAL REF.'!C258</f>
        <v>0</v>
      </c>
      <c r="D258" s="162" t="n">
        <f aca="false">'ORÇ.GLOBAL REF.'!D258</f>
        <v>0</v>
      </c>
      <c r="E258" s="162" t="n">
        <f aca="false">'ORÇ.GLOBAL REF.'!E258</f>
        <v>0</v>
      </c>
      <c r="F258" s="537"/>
      <c r="G258" s="163" t="n">
        <f aca="false">ROUND(F258,2)</f>
        <v>0</v>
      </c>
      <c r="H258" s="163" t="n">
        <f aca="false">IF('ORÇ.GLOBAL P CAIXA'!K258="EXEC.",0,IF(E258&lt;&gt;0,ROUND(E258*G258,2),IF(Z258=0,(SUMIF('ORÇ.GLOBAL REF.'!$S$12:$S$1011,B258,$Z$12:$Z$1011)),Z258)))</f>
        <v>0</v>
      </c>
      <c r="I258" s="538" t="str">
        <f aca="false">'ORÇ.GLOBAL REF.'!H258</f>
        <v/>
      </c>
      <c r="J258" s="163" t="str">
        <f aca="false">'ORÇ.GLOBAL REF.'!I258</f>
        <v/>
      </c>
      <c r="K258" s="539" t="str">
        <f aca="false">'ORÇ.GLOBAL REF.'!J258</f>
        <v/>
      </c>
      <c r="L258" s="168" t="str">
        <f aca="false">IF(B258&gt;0,"ok","ocultar")</f>
        <v>ocultar</v>
      </c>
      <c r="M258" s="102"/>
      <c r="N258" s="102"/>
      <c r="O258" s="102"/>
      <c r="R258" s="157" t="n">
        <f aca="false">IF(B258=0,R257,IF(ISNONTEXT(B258)=TRUE(),INT(B258),INT(LEFT(B258,FIND(".",B258)-1))))</f>
        <v>3</v>
      </c>
      <c r="S258" s="157" t="str">
        <f aca="false">IF(S259=1,1,IF(B258&lt;&gt;0,1,IF(C258&lt;&gt;0,1,IF(D258&lt;&gt;0,1,IF(E258&lt;&gt;0,1,"")))))</f>
        <v/>
      </c>
      <c r="T258" s="157" t="str">
        <f aca="false">IF(R258=0," ",IF(R258&lt;&gt;R257,R258," "))</f>
        <v> </v>
      </c>
      <c r="U258" s="180"/>
      <c r="V258" s="75" t="e">
        <f aca="false">IF(R258&lt;&gt;T258,(IF(J258="",H258*(INFORMAÇÕES!$Q$79/INFORMAÇÕES!$Q$82),IF(J258="R",H258,0))),0)</f>
        <v>#DIV/0!</v>
      </c>
      <c r="W258" s="75" t="e">
        <f aca="false">IF(R258&lt;&gt;T258,(IF(J258="",H258*(INFORMAÇÕES!$Q$80/INFORMAÇÕES!$Q$82),IF(J258="C",H258,0))),0)</f>
        <v>#DIV/0!</v>
      </c>
      <c r="X258" s="75" t="n">
        <f aca="false">IF(R258&lt;&gt;T258,(IF(J258="",H258*INFORMAÇÕES!$U$115,IF(J258="CF",H258,0))),0)</f>
        <v>0</v>
      </c>
      <c r="Y258" s="75" t="n">
        <f aca="false">IF(R258&lt;&gt;T258,(IF(J258="",H258*INFORMAÇÕES!$U$116,IF(J258="O",H258,0))),0)</f>
        <v>0</v>
      </c>
      <c r="Z258" s="75" t="n">
        <f aca="false">IF(E258&lt;&gt;0,H258,0)</f>
        <v>0</v>
      </c>
    </row>
    <row r="259" s="174" customFormat="true" ht="14.25" hidden="false" customHeight="true" outlineLevel="0" collapsed="false">
      <c r="A259" s="159" t="n">
        <v>248</v>
      </c>
      <c r="B259" s="160" t="n">
        <f aca="false">'ORÇ.GLOBAL REF.'!B259</f>
        <v>0</v>
      </c>
      <c r="C259" s="536" t="n">
        <f aca="false">'ORÇ.GLOBAL REF.'!C259</f>
        <v>0</v>
      </c>
      <c r="D259" s="162" t="n">
        <f aca="false">'ORÇ.GLOBAL REF.'!D259</f>
        <v>0</v>
      </c>
      <c r="E259" s="162" t="n">
        <f aca="false">'ORÇ.GLOBAL REF.'!E259</f>
        <v>0</v>
      </c>
      <c r="F259" s="537"/>
      <c r="G259" s="163" t="n">
        <f aca="false">ROUND(F259,2)</f>
        <v>0</v>
      </c>
      <c r="H259" s="163" t="n">
        <f aca="false">IF('ORÇ.GLOBAL P CAIXA'!K259="EXEC.",0,IF(E259&lt;&gt;0,ROUND(E259*G259,2),IF(Z259=0,(SUMIF('ORÇ.GLOBAL REF.'!$S$12:$S$1011,B259,$Z$12:$Z$1011)),Z259)))</f>
        <v>0</v>
      </c>
      <c r="I259" s="538" t="str">
        <f aca="false">'ORÇ.GLOBAL REF.'!H259</f>
        <v/>
      </c>
      <c r="J259" s="163" t="str">
        <f aca="false">'ORÇ.GLOBAL REF.'!I259</f>
        <v/>
      </c>
      <c r="K259" s="539" t="str">
        <f aca="false">'ORÇ.GLOBAL REF.'!J259</f>
        <v/>
      </c>
      <c r="L259" s="168" t="str">
        <f aca="false">IF(B259&gt;0,"ok","ocultar")</f>
        <v>ocultar</v>
      </c>
      <c r="M259" s="102"/>
      <c r="N259" s="102"/>
      <c r="O259" s="102"/>
      <c r="R259" s="157" t="n">
        <f aca="false">IF(B259=0,R258,IF(ISNONTEXT(B259)=TRUE(),INT(B259),INT(LEFT(B259,FIND(".",B259)-1))))</f>
        <v>3</v>
      </c>
      <c r="S259" s="157" t="str">
        <f aca="false">IF(S260=1,1,IF(B259&lt;&gt;0,1,IF(C259&lt;&gt;0,1,IF(D259&lt;&gt;0,1,IF(E259&lt;&gt;0,1,"")))))</f>
        <v/>
      </c>
      <c r="T259" s="157" t="str">
        <f aca="false">IF(R259=0," ",IF(R259&lt;&gt;R258,R259," "))</f>
        <v> </v>
      </c>
      <c r="U259" s="180"/>
      <c r="V259" s="75" t="e">
        <f aca="false">IF(R259&lt;&gt;T259,(IF(J259="",H259*(INFORMAÇÕES!$Q$79/INFORMAÇÕES!$Q$82),IF(J259="R",H259,0))),0)</f>
        <v>#DIV/0!</v>
      </c>
      <c r="W259" s="75" t="e">
        <f aca="false">IF(R259&lt;&gt;T259,(IF(J259="",H259*(INFORMAÇÕES!$Q$80/INFORMAÇÕES!$Q$82),IF(J259="C",H259,0))),0)</f>
        <v>#DIV/0!</v>
      </c>
      <c r="X259" s="75" t="n">
        <f aca="false">IF(R259&lt;&gt;T259,(IF(J259="",H259*INFORMAÇÕES!$U$115,IF(J259="CF",H259,0))),0)</f>
        <v>0</v>
      </c>
      <c r="Y259" s="75" t="n">
        <f aca="false">IF(R259&lt;&gt;T259,(IF(J259="",H259*INFORMAÇÕES!$U$116,IF(J259="O",H259,0))),0)</f>
        <v>0</v>
      </c>
      <c r="Z259" s="75" t="n">
        <f aca="false">IF(E259&lt;&gt;0,H259,0)</f>
        <v>0</v>
      </c>
    </row>
    <row r="260" s="174" customFormat="true" ht="14.25" hidden="false" customHeight="true" outlineLevel="0" collapsed="false">
      <c r="A260" s="159" t="n">
        <v>249</v>
      </c>
      <c r="B260" s="160" t="n">
        <f aca="false">'ORÇ.GLOBAL REF.'!B260</f>
        <v>0</v>
      </c>
      <c r="C260" s="536" t="n">
        <f aca="false">'ORÇ.GLOBAL REF.'!C260</f>
        <v>0</v>
      </c>
      <c r="D260" s="162" t="n">
        <f aca="false">'ORÇ.GLOBAL REF.'!D260</f>
        <v>0</v>
      </c>
      <c r="E260" s="162" t="n">
        <f aca="false">'ORÇ.GLOBAL REF.'!E260</f>
        <v>0</v>
      </c>
      <c r="F260" s="537"/>
      <c r="G260" s="163" t="n">
        <f aca="false">ROUND(F260,2)</f>
        <v>0</v>
      </c>
      <c r="H260" s="163" t="n">
        <f aca="false">IF('ORÇ.GLOBAL P CAIXA'!K260="EXEC.",0,IF(E260&lt;&gt;0,ROUND(E260*G260,2),IF(Z260=0,(SUMIF('ORÇ.GLOBAL REF.'!$S$12:$S$1011,B260,$Z$12:$Z$1011)),Z260)))</f>
        <v>0</v>
      </c>
      <c r="I260" s="538" t="str">
        <f aca="false">'ORÇ.GLOBAL REF.'!H260</f>
        <v/>
      </c>
      <c r="J260" s="163" t="str">
        <f aca="false">'ORÇ.GLOBAL REF.'!I260</f>
        <v/>
      </c>
      <c r="K260" s="539" t="str">
        <f aca="false">'ORÇ.GLOBAL REF.'!J260</f>
        <v/>
      </c>
      <c r="L260" s="168" t="str">
        <f aca="false">IF(B260&gt;0,"ok","ocultar")</f>
        <v>ocultar</v>
      </c>
      <c r="M260" s="102"/>
      <c r="N260" s="102"/>
      <c r="O260" s="102"/>
      <c r="R260" s="157" t="n">
        <f aca="false">IF(B260=0,R259,IF(ISNONTEXT(B260)=TRUE(),INT(B260),INT(LEFT(B260,FIND(".",B260)-1))))</f>
        <v>3</v>
      </c>
      <c r="S260" s="157" t="str">
        <f aca="false">IF(S261=1,1,IF(B260&lt;&gt;0,1,IF(C260&lt;&gt;0,1,IF(D260&lt;&gt;0,1,IF(E260&lt;&gt;0,1,"")))))</f>
        <v/>
      </c>
      <c r="T260" s="157" t="str">
        <f aca="false">IF(R260=0," ",IF(R260&lt;&gt;R259,R260," "))</f>
        <v> </v>
      </c>
      <c r="U260" s="180"/>
      <c r="V260" s="75" t="e">
        <f aca="false">IF(R260&lt;&gt;T260,(IF(J260="",H260*(INFORMAÇÕES!$Q$79/INFORMAÇÕES!$Q$82),IF(J260="R",H260,0))),0)</f>
        <v>#DIV/0!</v>
      </c>
      <c r="W260" s="75" t="e">
        <f aca="false">IF(R260&lt;&gt;T260,(IF(J260="",H260*(INFORMAÇÕES!$Q$80/INFORMAÇÕES!$Q$82),IF(J260="C",H260,0))),0)</f>
        <v>#DIV/0!</v>
      </c>
      <c r="X260" s="75" t="n">
        <f aca="false">IF(R260&lt;&gt;T260,(IF(J260="",H260*INFORMAÇÕES!$U$115,IF(J260="CF",H260,0))),0)</f>
        <v>0</v>
      </c>
      <c r="Y260" s="75" t="n">
        <f aca="false">IF(R260&lt;&gt;T260,(IF(J260="",H260*INFORMAÇÕES!$U$116,IF(J260="O",H260,0))),0)</f>
        <v>0</v>
      </c>
      <c r="Z260" s="75" t="n">
        <f aca="false">IF(E260&lt;&gt;0,H260,0)</f>
        <v>0</v>
      </c>
    </row>
    <row r="261" s="174" customFormat="true" ht="14.25" hidden="false" customHeight="true" outlineLevel="0" collapsed="false">
      <c r="A261" s="159" t="n">
        <v>250</v>
      </c>
      <c r="B261" s="160" t="n">
        <f aca="false">'ORÇ.GLOBAL REF.'!B261</f>
        <v>0</v>
      </c>
      <c r="C261" s="536" t="n">
        <f aca="false">'ORÇ.GLOBAL REF.'!C261</f>
        <v>0</v>
      </c>
      <c r="D261" s="162" t="n">
        <f aca="false">'ORÇ.GLOBAL REF.'!D261</f>
        <v>0</v>
      </c>
      <c r="E261" s="162" t="n">
        <f aca="false">'ORÇ.GLOBAL REF.'!E261</f>
        <v>0</v>
      </c>
      <c r="F261" s="537"/>
      <c r="G261" s="163" t="n">
        <f aca="false">ROUND(F261,2)</f>
        <v>0</v>
      </c>
      <c r="H261" s="163" t="n">
        <f aca="false">IF('ORÇ.GLOBAL P CAIXA'!K261="EXEC.",0,IF(E261&lt;&gt;0,ROUND(E261*G261,2),IF(Z261=0,(SUMIF('ORÇ.GLOBAL REF.'!$S$12:$S$1011,B261,$Z$12:$Z$1011)),Z261)))</f>
        <v>0</v>
      </c>
      <c r="I261" s="538" t="str">
        <f aca="false">'ORÇ.GLOBAL REF.'!H261</f>
        <v/>
      </c>
      <c r="J261" s="163" t="str">
        <f aca="false">'ORÇ.GLOBAL REF.'!I261</f>
        <v/>
      </c>
      <c r="K261" s="539" t="str">
        <f aca="false">'ORÇ.GLOBAL REF.'!J261</f>
        <v/>
      </c>
      <c r="L261" s="168" t="str">
        <f aca="false">IF(B261&gt;0,"ok","ocultar")</f>
        <v>ocultar</v>
      </c>
      <c r="M261" s="102"/>
      <c r="N261" s="102"/>
      <c r="O261" s="102"/>
      <c r="R261" s="157" t="n">
        <f aca="false">IF(B261=0,R260,IF(ISNONTEXT(B261)=TRUE(),INT(B261),INT(LEFT(B261,FIND(".",B261)-1))))</f>
        <v>3</v>
      </c>
      <c r="S261" s="157" t="str">
        <f aca="false">IF(S262=1,1,IF(B261&lt;&gt;0,1,IF(C261&lt;&gt;0,1,IF(D261&lt;&gt;0,1,IF(E261&lt;&gt;0,1,"")))))</f>
        <v/>
      </c>
      <c r="T261" s="157" t="str">
        <f aca="false">IF(R261=0," ",IF(R261&lt;&gt;R260,R261," "))</f>
        <v> </v>
      </c>
      <c r="U261" s="180"/>
      <c r="V261" s="75" t="e">
        <f aca="false">IF(R261&lt;&gt;T261,(IF(J261="",H261*(INFORMAÇÕES!$Q$79/INFORMAÇÕES!$Q$82),IF(J261="R",H261,0))),0)</f>
        <v>#DIV/0!</v>
      </c>
      <c r="W261" s="75" t="e">
        <f aca="false">IF(R261&lt;&gt;T261,(IF(J261="",H261*(INFORMAÇÕES!$Q$80/INFORMAÇÕES!$Q$82),IF(J261="C",H261,0))),0)</f>
        <v>#DIV/0!</v>
      </c>
      <c r="X261" s="75" t="n">
        <f aca="false">IF(R261&lt;&gt;T261,(IF(J261="",H261*INFORMAÇÕES!$U$115,IF(J261="CF",H261,0))),0)</f>
        <v>0</v>
      </c>
      <c r="Y261" s="75" t="n">
        <f aca="false">IF(R261&lt;&gt;T261,(IF(J261="",H261*INFORMAÇÕES!$U$116,IF(J261="O",H261,0))),0)</f>
        <v>0</v>
      </c>
      <c r="Z261" s="75" t="n">
        <f aca="false">IF(E261&lt;&gt;0,H261,0)</f>
        <v>0</v>
      </c>
    </row>
    <row r="262" s="174" customFormat="true" ht="14.25" hidden="false" customHeight="true" outlineLevel="0" collapsed="false">
      <c r="A262" s="159" t="n">
        <v>251</v>
      </c>
      <c r="B262" s="160" t="n">
        <f aca="false">'ORÇ.GLOBAL REF.'!B262</f>
        <v>0</v>
      </c>
      <c r="C262" s="536" t="n">
        <f aca="false">'ORÇ.GLOBAL REF.'!C262</f>
        <v>0</v>
      </c>
      <c r="D262" s="162" t="n">
        <f aca="false">'ORÇ.GLOBAL REF.'!D262</f>
        <v>0</v>
      </c>
      <c r="E262" s="162" t="n">
        <f aca="false">'ORÇ.GLOBAL REF.'!E262</f>
        <v>0</v>
      </c>
      <c r="F262" s="537"/>
      <c r="G262" s="163" t="n">
        <f aca="false">ROUND(F262,2)</f>
        <v>0</v>
      </c>
      <c r="H262" s="163" t="n">
        <f aca="false">IF('ORÇ.GLOBAL P CAIXA'!K262="EXEC.",0,IF(E262&lt;&gt;0,ROUND(E262*G262,2),IF(Z262=0,(SUMIF('ORÇ.GLOBAL REF.'!$S$12:$S$1011,B262,$Z$12:$Z$1011)),Z262)))</f>
        <v>0</v>
      </c>
      <c r="I262" s="538" t="str">
        <f aca="false">'ORÇ.GLOBAL REF.'!H262</f>
        <v/>
      </c>
      <c r="J262" s="163" t="str">
        <f aca="false">'ORÇ.GLOBAL REF.'!I262</f>
        <v/>
      </c>
      <c r="K262" s="539" t="str">
        <f aca="false">'ORÇ.GLOBAL REF.'!J262</f>
        <v/>
      </c>
      <c r="L262" s="168" t="str">
        <f aca="false">IF(B262&gt;0,"ok","ocultar")</f>
        <v>ocultar</v>
      </c>
      <c r="M262" s="102"/>
      <c r="N262" s="102"/>
      <c r="O262" s="102"/>
      <c r="R262" s="157" t="n">
        <f aca="false">IF(B262=0,R261,IF(ISNONTEXT(B262)=TRUE(),INT(B262),INT(LEFT(B262,FIND(".",B262)-1))))</f>
        <v>3</v>
      </c>
      <c r="S262" s="157" t="str">
        <f aca="false">IF(S263=1,1,IF(B262&lt;&gt;0,1,IF(C262&lt;&gt;0,1,IF(D262&lt;&gt;0,1,IF(E262&lt;&gt;0,1,"")))))</f>
        <v/>
      </c>
      <c r="T262" s="157" t="str">
        <f aca="false">IF(R262=0," ",IF(R262&lt;&gt;R261,R262," "))</f>
        <v> </v>
      </c>
      <c r="U262" s="180"/>
      <c r="V262" s="75" t="e">
        <f aca="false">IF(R262&lt;&gt;T262,(IF(J262="",H262*(INFORMAÇÕES!$Q$79/INFORMAÇÕES!$Q$82),IF(J262="R",H262,0))),0)</f>
        <v>#DIV/0!</v>
      </c>
      <c r="W262" s="75" t="e">
        <f aca="false">IF(R262&lt;&gt;T262,(IF(J262="",H262*(INFORMAÇÕES!$Q$80/INFORMAÇÕES!$Q$82),IF(J262="C",H262,0))),0)</f>
        <v>#DIV/0!</v>
      </c>
      <c r="X262" s="75" t="n">
        <f aca="false">IF(R262&lt;&gt;T262,(IF(J262="",H262*INFORMAÇÕES!$U$115,IF(J262="CF",H262,0))),0)</f>
        <v>0</v>
      </c>
      <c r="Y262" s="75" t="n">
        <f aca="false">IF(R262&lt;&gt;T262,(IF(J262="",H262*INFORMAÇÕES!$U$116,IF(J262="O",H262,0))),0)</f>
        <v>0</v>
      </c>
      <c r="Z262" s="75" t="n">
        <f aca="false">IF(E262&lt;&gt;0,H262,0)</f>
        <v>0</v>
      </c>
    </row>
    <row r="263" s="174" customFormat="true" ht="14.25" hidden="false" customHeight="true" outlineLevel="0" collapsed="false">
      <c r="A263" s="159" t="n">
        <v>252</v>
      </c>
      <c r="B263" s="160" t="n">
        <f aca="false">'ORÇ.GLOBAL REF.'!B263</f>
        <v>0</v>
      </c>
      <c r="C263" s="536" t="n">
        <f aca="false">'ORÇ.GLOBAL REF.'!C263</f>
        <v>0</v>
      </c>
      <c r="D263" s="162" t="n">
        <f aca="false">'ORÇ.GLOBAL REF.'!D263</f>
        <v>0</v>
      </c>
      <c r="E263" s="162" t="n">
        <f aca="false">'ORÇ.GLOBAL REF.'!E263</f>
        <v>0</v>
      </c>
      <c r="F263" s="537"/>
      <c r="G263" s="163" t="n">
        <f aca="false">ROUND(F263,2)</f>
        <v>0</v>
      </c>
      <c r="H263" s="163" t="n">
        <f aca="false">IF('ORÇ.GLOBAL P CAIXA'!K263="EXEC.",0,IF(E263&lt;&gt;0,ROUND(E263*G263,2),IF(Z263=0,(SUMIF('ORÇ.GLOBAL REF.'!$S$12:$S$1011,B263,$Z$12:$Z$1011)),Z263)))</f>
        <v>0</v>
      </c>
      <c r="I263" s="538" t="str">
        <f aca="false">'ORÇ.GLOBAL REF.'!H263</f>
        <v/>
      </c>
      <c r="J263" s="163" t="str">
        <f aca="false">'ORÇ.GLOBAL REF.'!I263</f>
        <v/>
      </c>
      <c r="K263" s="539" t="str">
        <f aca="false">'ORÇ.GLOBAL REF.'!J263</f>
        <v/>
      </c>
      <c r="L263" s="168" t="str">
        <f aca="false">IF(B263&gt;0,"ok","ocultar")</f>
        <v>ocultar</v>
      </c>
      <c r="M263" s="102"/>
      <c r="N263" s="102"/>
      <c r="O263" s="102"/>
      <c r="R263" s="157" t="n">
        <f aca="false">IF(B263=0,R262,IF(ISNONTEXT(B263)=TRUE(),INT(B263),INT(LEFT(B263,FIND(".",B263)-1))))</f>
        <v>3</v>
      </c>
      <c r="S263" s="157" t="str">
        <f aca="false">IF(S264=1,1,IF(B263&lt;&gt;0,1,IF(C263&lt;&gt;0,1,IF(D263&lt;&gt;0,1,IF(E263&lt;&gt;0,1,"")))))</f>
        <v/>
      </c>
      <c r="T263" s="157" t="str">
        <f aca="false">IF(R263=0," ",IF(R263&lt;&gt;R262,R263," "))</f>
        <v> </v>
      </c>
      <c r="U263" s="180"/>
      <c r="V263" s="75" t="e">
        <f aca="false">IF(R263&lt;&gt;T263,(IF(J263="",H263*(INFORMAÇÕES!$Q$79/INFORMAÇÕES!$Q$82),IF(J263="R",H263,0))),0)</f>
        <v>#DIV/0!</v>
      </c>
      <c r="W263" s="75" t="e">
        <f aca="false">IF(R263&lt;&gt;T263,(IF(J263="",H263*(INFORMAÇÕES!$Q$80/INFORMAÇÕES!$Q$82),IF(J263="C",H263,0))),0)</f>
        <v>#DIV/0!</v>
      </c>
      <c r="X263" s="75" t="n">
        <f aca="false">IF(R263&lt;&gt;T263,(IF(J263="",H263*INFORMAÇÕES!$U$115,IF(J263="CF",H263,0))),0)</f>
        <v>0</v>
      </c>
      <c r="Y263" s="75" t="n">
        <f aca="false">IF(R263&lt;&gt;T263,(IF(J263="",H263*INFORMAÇÕES!$U$116,IF(J263="O",H263,0))),0)</f>
        <v>0</v>
      </c>
      <c r="Z263" s="75" t="n">
        <f aca="false">IF(E263&lt;&gt;0,H263,0)</f>
        <v>0</v>
      </c>
    </row>
    <row r="264" s="174" customFormat="true" ht="14.25" hidden="false" customHeight="true" outlineLevel="0" collapsed="false">
      <c r="A264" s="159" t="n">
        <v>253</v>
      </c>
      <c r="B264" s="160" t="n">
        <f aca="false">'ORÇ.GLOBAL REF.'!B264</f>
        <v>0</v>
      </c>
      <c r="C264" s="536" t="n">
        <f aca="false">'ORÇ.GLOBAL REF.'!C264</f>
        <v>0</v>
      </c>
      <c r="D264" s="162" t="n">
        <f aca="false">'ORÇ.GLOBAL REF.'!D264</f>
        <v>0</v>
      </c>
      <c r="E264" s="162" t="n">
        <f aca="false">'ORÇ.GLOBAL REF.'!E264</f>
        <v>0</v>
      </c>
      <c r="F264" s="537"/>
      <c r="G264" s="163" t="n">
        <f aca="false">ROUND(F264,2)</f>
        <v>0</v>
      </c>
      <c r="H264" s="163" t="n">
        <f aca="false">IF('ORÇ.GLOBAL P CAIXA'!K264="EXEC.",0,IF(E264&lt;&gt;0,ROUND(E264*G264,2),IF(Z264=0,(SUMIF('ORÇ.GLOBAL REF.'!$S$12:$S$1011,B264,$Z$12:$Z$1011)),Z264)))</f>
        <v>0</v>
      </c>
      <c r="I264" s="538" t="str">
        <f aca="false">'ORÇ.GLOBAL REF.'!H264</f>
        <v/>
      </c>
      <c r="J264" s="163" t="str">
        <f aca="false">'ORÇ.GLOBAL REF.'!I264</f>
        <v/>
      </c>
      <c r="K264" s="539" t="str">
        <f aca="false">'ORÇ.GLOBAL REF.'!J264</f>
        <v/>
      </c>
      <c r="L264" s="168" t="str">
        <f aca="false">IF(B264&gt;0,"ok","ocultar")</f>
        <v>ocultar</v>
      </c>
      <c r="M264" s="102"/>
      <c r="N264" s="102"/>
      <c r="O264" s="102"/>
      <c r="R264" s="157" t="n">
        <f aca="false">IF(B264=0,R263,IF(ISNONTEXT(B264)=TRUE(),INT(B264),INT(LEFT(B264,FIND(".",B264)-1))))</f>
        <v>3</v>
      </c>
      <c r="S264" s="157" t="str">
        <f aca="false">IF(S265=1,1,IF(B264&lt;&gt;0,1,IF(C264&lt;&gt;0,1,IF(D264&lt;&gt;0,1,IF(E264&lt;&gt;0,1,"")))))</f>
        <v/>
      </c>
      <c r="T264" s="157" t="str">
        <f aca="false">IF(R264=0," ",IF(R264&lt;&gt;R263,R264," "))</f>
        <v> </v>
      </c>
      <c r="U264" s="180"/>
      <c r="V264" s="75" t="e">
        <f aca="false">IF(R264&lt;&gt;T264,(IF(J264="",H264*(INFORMAÇÕES!$Q$79/INFORMAÇÕES!$Q$82),IF(J264="R",H264,0))),0)</f>
        <v>#DIV/0!</v>
      </c>
      <c r="W264" s="75" t="e">
        <f aca="false">IF(R264&lt;&gt;T264,(IF(J264="",H264*(INFORMAÇÕES!$Q$80/INFORMAÇÕES!$Q$82),IF(J264="C",H264,0))),0)</f>
        <v>#DIV/0!</v>
      </c>
      <c r="X264" s="75" t="n">
        <f aca="false">IF(R264&lt;&gt;T264,(IF(J264="",H264*INFORMAÇÕES!$U$115,IF(J264="CF",H264,0))),0)</f>
        <v>0</v>
      </c>
      <c r="Y264" s="75" t="n">
        <f aca="false">IF(R264&lt;&gt;T264,(IF(J264="",H264*INFORMAÇÕES!$U$116,IF(J264="O",H264,0))),0)</f>
        <v>0</v>
      </c>
      <c r="Z264" s="75" t="n">
        <f aca="false">IF(E264&lt;&gt;0,H264,0)</f>
        <v>0</v>
      </c>
    </row>
    <row r="265" s="174" customFormat="true" ht="14.25" hidden="false" customHeight="true" outlineLevel="0" collapsed="false">
      <c r="A265" s="159" t="n">
        <v>254</v>
      </c>
      <c r="B265" s="160" t="n">
        <f aca="false">'ORÇ.GLOBAL REF.'!B265</f>
        <v>0</v>
      </c>
      <c r="C265" s="536" t="n">
        <f aca="false">'ORÇ.GLOBAL REF.'!C265</f>
        <v>0</v>
      </c>
      <c r="D265" s="162" t="n">
        <f aca="false">'ORÇ.GLOBAL REF.'!D265</f>
        <v>0</v>
      </c>
      <c r="E265" s="162" t="n">
        <f aca="false">'ORÇ.GLOBAL REF.'!E265</f>
        <v>0</v>
      </c>
      <c r="F265" s="537"/>
      <c r="G265" s="163" t="n">
        <f aca="false">ROUND(F265,2)</f>
        <v>0</v>
      </c>
      <c r="H265" s="163" t="n">
        <f aca="false">IF('ORÇ.GLOBAL P CAIXA'!K265="EXEC.",0,IF(E265&lt;&gt;0,ROUND(E265*G265,2),IF(Z265=0,(SUMIF('ORÇ.GLOBAL REF.'!$S$12:$S$1011,B265,$Z$12:$Z$1011)),Z265)))</f>
        <v>0</v>
      </c>
      <c r="I265" s="538" t="str">
        <f aca="false">'ORÇ.GLOBAL REF.'!H265</f>
        <v/>
      </c>
      <c r="J265" s="163" t="str">
        <f aca="false">'ORÇ.GLOBAL REF.'!I265</f>
        <v/>
      </c>
      <c r="K265" s="539" t="str">
        <f aca="false">'ORÇ.GLOBAL REF.'!J265</f>
        <v/>
      </c>
      <c r="L265" s="168" t="str">
        <f aca="false">IF(B265&gt;0,"ok","ocultar")</f>
        <v>ocultar</v>
      </c>
      <c r="M265" s="102"/>
      <c r="N265" s="102"/>
      <c r="O265" s="102"/>
      <c r="R265" s="157" t="n">
        <f aca="false">IF(B265=0,R264,IF(ISNONTEXT(B265)=TRUE(),INT(B265),INT(LEFT(B265,FIND(".",B265)-1))))</f>
        <v>3</v>
      </c>
      <c r="S265" s="157" t="str">
        <f aca="false">IF(S266=1,1,IF(B265&lt;&gt;0,1,IF(C265&lt;&gt;0,1,IF(D265&lt;&gt;0,1,IF(E265&lt;&gt;0,1,"")))))</f>
        <v/>
      </c>
      <c r="T265" s="157" t="str">
        <f aca="false">IF(R265=0," ",IF(R265&lt;&gt;R264,R265," "))</f>
        <v> </v>
      </c>
      <c r="U265" s="180"/>
      <c r="V265" s="75" t="e">
        <f aca="false">IF(R265&lt;&gt;T265,(IF(J265="",H265*(INFORMAÇÕES!$Q$79/INFORMAÇÕES!$Q$82),IF(J265="R",H265,0))),0)</f>
        <v>#DIV/0!</v>
      </c>
      <c r="W265" s="75" t="e">
        <f aca="false">IF(R265&lt;&gt;T265,(IF(J265="",H265*(INFORMAÇÕES!$Q$80/INFORMAÇÕES!$Q$82),IF(J265="C",H265,0))),0)</f>
        <v>#DIV/0!</v>
      </c>
      <c r="X265" s="75" t="n">
        <f aca="false">IF(R265&lt;&gt;T265,(IF(J265="",H265*INFORMAÇÕES!$U$115,IF(J265="CF",H265,0))),0)</f>
        <v>0</v>
      </c>
      <c r="Y265" s="75" t="n">
        <f aca="false">IF(R265&lt;&gt;T265,(IF(J265="",H265*INFORMAÇÕES!$U$116,IF(J265="O",H265,0))),0)</f>
        <v>0</v>
      </c>
      <c r="Z265" s="75" t="n">
        <f aca="false">IF(E265&lt;&gt;0,H265,0)</f>
        <v>0</v>
      </c>
    </row>
    <row r="266" s="174" customFormat="true" ht="14.25" hidden="false" customHeight="true" outlineLevel="0" collapsed="false">
      <c r="A266" s="159" t="n">
        <v>255</v>
      </c>
      <c r="B266" s="160" t="n">
        <f aca="false">'ORÇ.GLOBAL REF.'!B266</f>
        <v>0</v>
      </c>
      <c r="C266" s="536" t="n">
        <f aca="false">'ORÇ.GLOBAL REF.'!C266</f>
        <v>0</v>
      </c>
      <c r="D266" s="162" t="n">
        <f aca="false">'ORÇ.GLOBAL REF.'!D266</f>
        <v>0</v>
      </c>
      <c r="E266" s="162" t="n">
        <f aca="false">'ORÇ.GLOBAL REF.'!E266</f>
        <v>0</v>
      </c>
      <c r="F266" s="537"/>
      <c r="G266" s="163" t="n">
        <f aca="false">ROUND(F266,2)</f>
        <v>0</v>
      </c>
      <c r="H266" s="163" t="n">
        <f aca="false">IF('ORÇ.GLOBAL P CAIXA'!K266="EXEC.",0,IF(E266&lt;&gt;0,ROUND(E266*G266,2),IF(Z266=0,(SUMIF('ORÇ.GLOBAL REF.'!$S$12:$S$1011,B266,$Z$12:$Z$1011)),Z266)))</f>
        <v>0</v>
      </c>
      <c r="I266" s="538" t="str">
        <f aca="false">'ORÇ.GLOBAL REF.'!H266</f>
        <v/>
      </c>
      <c r="J266" s="163" t="str">
        <f aca="false">'ORÇ.GLOBAL REF.'!I266</f>
        <v/>
      </c>
      <c r="K266" s="539" t="str">
        <f aca="false">'ORÇ.GLOBAL REF.'!J266</f>
        <v/>
      </c>
      <c r="L266" s="168" t="str">
        <f aca="false">IF(B266&gt;0,"ok","ocultar")</f>
        <v>ocultar</v>
      </c>
      <c r="M266" s="102"/>
      <c r="N266" s="102"/>
      <c r="O266" s="102"/>
      <c r="R266" s="157" t="n">
        <f aca="false">IF(B266=0,R265,IF(ISNONTEXT(B266)=TRUE(),INT(B266),INT(LEFT(B266,FIND(".",B266)-1))))</f>
        <v>3</v>
      </c>
      <c r="S266" s="157" t="str">
        <f aca="false">IF(S267=1,1,IF(B266&lt;&gt;0,1,IF(C266&lt;&gt;0,1,IF(D266&lt;&gt;0,1,IF(E266&lt;&gt;0,1,"")))))</f>
        <v/>
      </c>
      <c r="T266" s="157" t="str">
        <f aca="false">IF(R266=0," ",IF(R266&lt;&gt;R265,R266," "))</f>
        <v> </v>
      </c>
      <c r="U266" s="180"/>
      <c r="V266" s="75" t="e">
        <f aca="false">IF(R266&lt;&gt;T266,(IF(J266="",H266*(INFORMAÇÕES!$Q$79/INFORMAÇÕES!$Q$82),IF(J266="R",H266,0))),0)</f>
        <v>#DIV/0!</v>
      </c>
      <c r="W266" s="75" t="e">
        <f aca="false">IF(R266&lt;&gt;T266,(IF(J266="",H266*(INFORMAÇÕES!$Q$80/INFORMAÇÕES!$Q$82),IF(J266="C",H266,0))),0)</f>
        <v>#DIV/0!</v>
      </c>
      <c r="X266" s="75" t="n">
        <f aca="false">IF(R266&lt;&gt;T266,(IF(J266="",H266*INFORMAÇÕES!$U$115,IF(J266="CF",H266,0))),0)</f>
        <v>0</v>
      </c>
      <c r="Y266" s="75" t="n">
        <f aca="false">IF(R266&lt;&gt;T266,(IF(J266="",H266*INFORMAÇÕES!$U$116,IF(J266="O",H266,0))),0)</f>
        <v>0</v>
      </c>
      <c r="Z266" s="75" t="n">
        <f aca="false">IF(E266&lt;&gt;0,H266,0)</f>
        <v>0</v>
      </c>
    </row>
    <row r="267" s="174" customFormat="true" ht="14.25" hidden="false" customHeight="true" outlineLevel="0" collapsed="false">
      <c r="A267" s="159" t="n">
        <v>256</v>
      </c>
      <c r="B267" s="160" t="n">
        <f aca="false">'ORÇ.GLOBAL REF.'!B267</f>
        <v>0</v>
      </c>
      <c r="C267" s="536" t="n">
        <f aca="false">'ORÇ.GLOBAL REF.'!C267</f>
        <v>0</v>
      </c>
      <c r="D267" s="162" t="n">
        <f aca="false">'ORÇ.GLOBAL REF.'!D267</f>
        <v>0</v>
      </c>
      <c r="E267" s="162" t="n">
        <f aca="false">'ORÇ.GLOBAL REF.'!E267</f>
        <v>0</v>
      </c>
      <c r="F267" s="537"/>
      <c r="G267" s="163" t="n">
        <f aca="false">ROUND(F267,2)</f>
        <v>0</v>
      </c>
      <c r="H267" s="163" t="n">
        <f aca="false">IF('ORÇ.GLOBAL P CAIXA'!K267="EXEC.",0,IF(E267&lt;&gt;0,ROUND(E267*G267,2),IF(Z267=0,(SUMIF('ORÇ.GLOBAL REF.'!$S$12:$S$1011,B267,$Z$12:$Z$1011)),Z267)))</f>
        <v>0</v>
      </c>
      <c r="I267" s="538" t="str">
        <f aca="false">'ORÇ.GLOBAL REF.'!H267</f>
        <v/>
      </c>
      <c r="J267" s="163" t="str">
        <f aca="false">'ORÇ.GLOBAL REF.'!I267</f>
        <v/>
      </c>
      <c r="K267" s="539" t="str">
        <f aca="false">'ORÇ.GLOBAL REF.'!J267</f>
        <v/>
      </c>
      <c r="L267" s="168" t="str">
        <f aca="false">IF(B267&gt;0,"ok","ocultar")</f>
        <v>ocultar</v>
      </c>
      <c r="M267" s="102"/>
      <c r="N267" s="102"/>
      <c r="O267" s="102"/>
      <c r="R267" s="157" t="n">
        <f aca="false">IF(B267=0,R266,IF(ISNONTEXT(B267)=TRUE(),INT(B267),INT(LEFT(B267,FIND(".",B267)-1))))</f>
        <v>3</v>
      </c>
      <c r="S267" s="157" t="str">
        <f aca="false">IF(S268=1,1,IF(B267&lt;&gt;0,1,IF(C267&lt;&gt;0,1,IF(D267&lt;&gt;0,1,IF(E267&lt;&gt;0,1,"")))))</f>
        <v/>
      </c>
      <c r="T267" s="157" t="str">
        <f aca="false">IF(R267=0," ",IF(R267&lt;&gt;R266,R267," "))</f>
        <v> </v>
      </c>
      <c r="U267" s="180"/>
      <c r="V267" s="75" t="e">
        <f aca="false">IF(R267&lt;&gt;T267,(IF(J267="",H267*(INFORMAÇÕES!$Q$79/INFORMAÇÕES!$Q$82),IF(J267="R",H267,0))),0)</f>
        <v>#DIV/0!</v>
      </c>
      <c r="W267" s="75" t="e">
        <f aca="false">IF(R267&lt;&gt;T267,(IF(J267="",H267*(INFORMAÇÕES!$Q$80/INFORMAÇÕES!$Q$82),IF(J267="C",H267,0))),0)</f>
        <v>#DIV/0!</v>
      </c>
      <c r="X267" s="75" t="n">
        <f aca="false">IF(R267&lt;&gt;T267,(IF(J267="",H267*INFORMAÇÕES!$U$115,IF(J267="CF",H267,0))),0)</f>
        <v>0</v>
      </c>
      <c r="Y267" s="75" t="n">
        <f aca="false">IF(R267&lt;&gt;T267,(IF(J267="",H267*INFORMAÇÕES!$U$116,IF(J267="O",H267,0))),0)</f>
        <v>0</v>
      </c>
      <c r="Z267" s="75" t="n">
        <f aca="false">IF(E267&lt;&gt;0,H267,0)</f>
        <v>0</v>
      </c>
    </row>
    <row r="268" s="174" customFormat="true" ht="14.25" hidden="false" customHeight="true" outlineLevel="0" collapsed="false">
      <c r="A268" s="159" t="n">
        <v>257</v>
      </c>
      <c r="B268" s="160" t="n">
        <f aca="false">'ORÇ.GLOBAL REF.'!B268</f>
        <v>0</v>
      </c>
      <c r="C268" s="536" t="n">
        <f aca="false">'ORÇ.GLOBAL REF.'!C268</f>
        <v>0</v>
      </c>
      <c r="D268" s="162" t="n">
        <f aca="false">'ORÇ.GLOBAL REF.'!D268</f>
        <v>0</v>
      </c>
      <c r="E268" s="162" t="n">
        <f aca="false">'ORÇ.GLOBAL REF.'!E268</f>
        <v>0</v>
      </c>
      <c r="F268" s="537"/>
      <c r="G268" s="163" t="n">
        <f aca="false">ROUND(F268,2)</f>
        <v>0</v>
      </c>
      <c r="H268" s="163" t="n">
        <f aca="false">IF('ORÇ.GLOBAL P CAIXA'!K268="EXEC.",0,IF(E268&lt;&gt;0,ROUND(E268*G268,2),IF(Z268=0,(SUMIF('ORÇ.GLOBAL REF.'!$S$12:$S$1011,B268,$Z$12:$Z$1011)),Z268)))</f>
        <v>0</v>
      </c>
      <c r="I268" s="538" t="str">
        <f aca="false">'ORÇ.GLOBAL REF.'!H268</f>
        <v/>
      </c>
      <c r="J268" s="163" t="str">
        <f aca="false">'ORÇ.GLOBAL REF.'!I268</f>
        <v/>
      </c>
      <c r="K268" s="539" t="str">
        <f aca="false">'ORÇ.GLOBAL REF.'!J268</f>
        <v/>
      </c>
      <c r="L268" s="168" t="str">
        <f aca="false">IF(B268&gt;0,"ok","ocultar")</f>
        <v>ocultar</v>
      </c>
      <c r="M268" s="102"/>
      <c r="N268" s="102"/>
      <c r="O268" s="102"/>
      <c r="R268" s="157" t="n">
        <f aca="false">IF(B268=0,R267,IF(ISNONTEXT(B268)=TRUE(),INT(B268),INT(LEFT(B268,FIND(".",B268)-1))))</f>
        <v>3</v>
      </c>
      <c r="S268" s="157" t="str">
        <f aca="false">IF(S269=1,1,IF(B268&lt;&gt;0,1,IF(C268&lt;&gt;0,1,IF(D268&lt;&gt;0,1,IF(E268&lt;&gt;0,1,"")))))</f>
        <v/>
      </c>
      <c r="T268" s="157" t="str">
        <f aca="false">IF(R268=0," ",IF(R268&lt;&gt;R267,R268," "))</f>
        <v> </v>
      </c>
      <c r="U268" s="180"/>
      <c r="V268" s="75" t="e">
        <f aca="false">IF(R268&lt;&gt;T268,(IF(J268="",H268*(INFORMAÇÕES!$Q$79/INFORMAÇÕES!$Q$82),IF(J268="R",H268,0))),0)</f>
        <v>#DIV/0!</v>
      </c>
      <c r="W268" s="75" t="e">
        <f aca="false">IF(R268&lt;&gt;T268,(IF(J268="",H268*(INFORMAÇÕES!$Q$80/INFORMAÇÕES!$Q$82),IF(J268="C",H268,0))),0)</f>
        <v>#DIV/0!</v>
      </c>
      <c r="X268" s="75" t="n">
        <f aca="false">IF(R268&lt;&gt;T268,(IF(J268="",H268*INFORMAÇÕES!$U$115,IF(J268="CF",H268,0))),0)</f>
        <v>0</v>
      </c>
      <c r="Y268" s="75" t="n">
        <f aca="false">IF(R268&lt;&gt;T268,(IF(J268="",H268*INFORMAÇÕES!$U$116,IF(J268="O",H268,0))),0)</f>
        <v>0</v>
      </c>
      <c r="Z268" s="75" t="n">
        <f aca="false">IF(E268&lt;&gt;0,H268,0)</f>
        <v>0</v>
      </c>
    </row>
    <row r="269" s="174" customFormat="true" ht="14.25" hidden="false" customHeight="true" outlineLevel="0" collapsed="false">
      <c r="A269" s="159" t="n">
        <v>258</v>
      </c>
      <c r="B269" s="160" t="n">
        <f aca="false">'ORÇ.GLOBAL REF.'!B269</f>
        <v>0</v>
      </c>
      <c r="C269" s="536" t="n">
        <f aca="false">'ORÇ.GLOBAL REF.'!C269</f>
        <v>0</v>
      </c>
      <c r="D269" s="162" t="n">
        <f aca="false">'ORÇ.GLOBAL REF.'!D269</f>
        <v>0</v>
      </c>
      <c r="E269" s="162" t="n">
        <f aca="false">'ORÇ.GLOBAL REF.'!E269</f>
        <v>0</v>
      </c>
      <c r="F269" s="537"/>
      <c r="G269" s="163" t="n">
        <f aca="false">ROUND(F269,2)</f>
        <v>0</v>
      </c>
      <c r="H269" s="163" t="n">
        <f aca="false">IF('ORÇ.GLOBAL P CAIXA'!K269="EXEC.",0,IF(E269&lt;&gt;0,ROUND(E269*G269,2),IF(Z269=0,(SUMIF('ORÇ.GLOBAL REF.'!$S$12:$S$1011,B269,$Z$12:$Z$1011)),Z269)))</f>
        <v>0</v>
      </c>
      <c r="I269" s="538" t="str">
        <f aca="false">'ORÇ.GLOBAL REF.'!H269</f>
        <v/>
      </c>
      <c r="J269" s="163" t="str">
        <f aca="false">'ORÇ.GLOBAL REF.'!I269</f>
        <v/>
      </c>
      <c r="K269" s="539" t="str">
        <f aca="false">'ORÇ.GLOBAL REF.'!J269</f>
        <v/>
      </c>
      <c r="L269" s="168" t="str">
        <f aca="false">IF(B269&gt;0,"ok","ocultar")</f>
        <v>ocultar</v>
      </c>
      <c r="M269" s="102"/>
      <c r="N269" s="102"/>
      <c r="O269" s="102"/>
      <c r="R269" s="157" t="n">
        <f aca="false">IF(B269=0,R268,IF(ISNONTEXT(B269)=TRUE(),INT(B269),INT(LEFT(B269,FIND(".",B269)-1))))</f>
        <v>3</v>
      </c>
      <c r="S269" s="157" t="str">
        <f aca="false">IF(S270=1,1,IF(B269&lt;&gt;0,1,IF(C269&lt;&gt;0,1,IF(D269&lt;&gt;0,1,IF(E269&lt;&gt;0,1,"")))))</f>
        <v/>
      </c>
      <c r="T269" s="157" t="str">
        <f aca="false">IF(R269=0," ",IF(R269&lt;&gt;R268,R269," "))</f>
        <v> </v>
      </c>
      <c r="U269" s="180"/>
      <c r="V269" s="75" t="e">
        <f aca="false">IF(R269&lt;&gt;T269,(IF(J269="",H269*(INFORMAÇÕES!$Q$79/INFORMAÇÕES!$Q$82),IF(J269="R",H269,0))),0)</f>
        <v>#DIV/0!</v>
      </c>
      <c r="W269" s="75" t="e">
        <f aca="false">IF(R269&lt;&gt;T269,(IF(J269="",H269*(INFORMAÇÕES!$Q$80/INFORMAÇÕES!$Q$82),IF(J269="C",H269,0))),0)</f>
        <v>#DIV/0!</v>
      </c>
      <c r="X269" s="75" t="n">
        <f aca="false">IF(R269&lt;&gt;T269,(IF(J269="",H269*INFORMAÇÕES!$U$115,IF(J269="CF",H269,0))),0)</f>
        <v>0</v>
      </c>
      <c r="Y269" s="75" t="n">
        <f aca="false">IF(R269&lt;&gt;T269,(IF(J269="",H269*INFORMAÇÕES!$U$116,IF(J269="O",H269,0))),0)</f>
        <v>0</v>
      </c>
      <c r="Z269" s="75" t="n">
        <f aca="false">IF(E269&lt;&gt;0,H269,0)</f>
        <v>0</v>
      </c>
    </row>
    <row r="270" s="174" customFormat="true" ht="14.25" hidden="false" customHeight="true" outlineLevel="0" collapsed="false">
      <c r="A270" s="159" t="n">
        <v>259</v>
      </c>
      <c r="B270" s="160" t="n">
        <f aca="false">'ORÇ.GLOBAL REF.'!B270</f>
        <v>0</v>
      </c>
      <c r="C270" s="536" t="n">
        <f aca="false">'ORÇ.GLOBAL REF.'!C270</f>
        <v>0</v>
      </c>
      <c r="D270" s="162" t="n">
        <f aca="false">'ORÇ.GLOBAL REF.'!D270</f>
        <v>0</v>
      </c>
      <c r="E270" s="162" t="n">
        <f aca="false">'ORÇ.GLOBAL REF.'!E270</f>
        <v>0</v>
      </c>
      <c r="F270" s="537"/>
      <c r="G270" s="163" t="n">
        <f aca="false">ROUND(F270,2)</f>
        <v>0</v>
      </c>
      <c r="H270" s="163" t="n">
        <f aca="false">IF('ORÇ.GLOBAL P CAIXA'!K270="EXEC.",0,IF(E270&lt;&gt;0,ROUND(E270*G270,2),IF(Z270=0,(SUMIF('ORÇ.GLOBAL REF.'!$S$12:$S$1011,B270,$Z$12:$Z$1011)),Z270)))</f>
        <v>0</v>
      </c>
      <c r="I270" s="538" t="str">
        <f aca="false">'ORÇ.GLOBAL REF.'!H270</f>
        <v/>
      </c>
      <c r="J270" s="163" t="str">
        <f aca="false">'ORÇ.GLOBAL REF.'!I270</f>
        <v/>
      </c>
      <c r="K270" s="539" t="str">
        <f aca="false">'ORÇ.GLOBAL REF.'!J270</f>
        <v/>
      </c>
      <c r="L270" s="168" t="str">
        <f aca="false">IF(B270&gt;0,"ok","ocultar")</f>
        <v>ocultar</v>
      </c>
      <c r="M270" s="102"/>
      <c r="N270" s="102"/>
      <c r="O270" s="102"/>
      <c r="R270" s="157" t="n">
        <f aca="false">IF(B270=0,R269,IF(ISNONTEXT(B270)=TRUE(),INT(B270),INT(LEFT(B270,FIND(".",B270)-1))))</f>
        <v>3</v>
      </c>
      <c r="S270" s="157" t="str">
        <f aca="false">IF(S271=1,1,IF(B270&lt;&gt;0,1,IF(C270&lt;&gt;0,1,IF(D270&lt;&gt;0,1,IF(E270&lt;&gt;0,1,"")))))</f>
        <v/>
      </c>
      <c r="T270" s="157" t="str">
        <f aca="false">IF(R270=0," ",IF(R270&lt;&gt;R269,R270," "))</f>
        <v> </v>
      </c>
      <c r="U270" s="180"/>
      <c r="V270" s="75" t="e">
        <f aca="false">IF(R270&lt;&gt;T270,(IF(J270="",H270*(INFORMAÇÕES!$Q$79/INFORMAÇÕES!$Q$82),IF(J270="R",H270,0))),0)</f>
        <v>#DIV/0!</v>
      </c>
      <c r="W270" s="75" t="e">
        <f aca="false">IF(R270&lt;&gt;T270,(IF(J270="",H270*(INFORMAÇÕES!$Q$80/INFORMAÇÕES!$Q$82),IF(J270="C",H270,0))),0)</f>
        <v>#DIV/0!</v>
      </c>
      <c r="X270" s="75" t="n">
        <f aca="false">IF(R270&lt;&gt;T270,(IF(J270="",H270*INFORMAÇÕES!$U$115,IF(J270="CF",H270,0))),0)</f>
        <v>0</v>
      </c>
      <c r="Y270" s="75" t="n">
        <f aca="false">IF(R270&lt;&gt;T270,(IF(J270="",H270*INFORMAÇÕES!$U$116,IF(J270="O",H270,0))),0)</f>
        <v>0</v>
      </c>
      <c r="Z270" s="75" t="n">
        <f aca="false">IF(E270&lt;&gt;0,H270,0)</f>
        <v>0</v>
      </c>
    </row>
    <row r="271" s="174" customFormat="true" ht="14.25" hidden="false" customHeight="true" outlineLevel="0" collapsed="false">
      <c r="A271" s="159" t="n">
        <v>260</v>
      </c>
      <c r="B271" s="160" t="n">
        <f aca="false">'ORÇ.GLOBAL REF.'!B271</f>
        <v>0</v>
      </c>
      <c r="C271" s="536" t="n">
        <f aca="false">'ORÇ.GLOBAL REF.'!C271</f>
        <v>0</v>
      </c>
      <c r="D271" s="162" t="n">
        <f aca="false">'ORÇ.GLOBAL REF.'!D271</f>
        <v>0</v>
      </c>
      <c r="E271" s="162" t="n">
        <f aca="false">'ORÇ.GLOBAL REF.'!E271</f>
        <v>0</v>
      </c>
      <c r="F271" s="537"/>
      <c r="G271" s="163" t="n">
        <f aca="false">ROUND(F271,2)</f>
        <v>0</v>
      </c>
      <c r="H271" s="163" t="n">
        <f aca="false">IF('ORÇ.GLOBAL P CAIXA'!K271="EXEC.",0,IF(E271&lt;&gt;0,ROUND(E271*G271,2),IF(Z271=0,(SUMIF('ORÇ.GLOBAL REF.'!$S$12:$S$1011,B271,$Z$12:$Z$1011)),Z271)))</f>
        <v>0</v>
      </c>
      <c r="I271" s="538" t="str">
        <f aca="false">'ORÇ.GLOBAL REF.'!H271</f>
        <v/>
      </c>
      <c r="J271" s="163" t="str">
        <f aca="false">'ORÇ.GLOBAL REF.'!I271</f>
        <v/>
      </c>
      <c r="K271" s="539" t="str">
        <f aca="false">'ORÇ.GLOBAL REF.'!J271</f>
        <v/>
      </c>
      <c r="L271" s="168" t="str">
        <f aca="false">IF(B271&gt;0,"ok","ocultar")</f>
        <v>ocultar</v>
      </c>
      <c r="M271" s="102"/>
      <c r="N271" s="102"/>
      <c r="O271" s="102"/>
      <c r="R271" s="157" t="n">
        <f aca="false">IF(B271=0,R270,IF(ISNONTEXT(B271)=TRUE(),INT(B271),INT(LEFT(B271,FIND(".",B271)-1))))</f>
        <v>3</v>
      </c>
      <c r="S271" s="157" t="str">
        <f aca="false">IF(S272=1,1,IF(B271&lt;&gt;0,1,IF(C271&lt;&gt;0,1,IF(D271&lt;&gt;0,1,IF(E271&lt;&gt;0,1,"")))))</f>
        <v/>
      </c>
      <c r="T271" s="157" t="str">
        <f aca="false">IF(R271=0," ",IF(R271&lt;&gt;R270,R271," "))</f>
        <v> </v>
      </c>
      <c r="U271" s="180"/>
      <c r="V271" s="75" t="e">
        <f aca="false">IF(R271&lt;&gt;T271,(IF(J271="",H271*(INFORMAÇÕES!$Q$79/INFORMAÇÕES!$Q$82),IF(J271="R",H271,0))),0)</f>
        <v>#DIV/0!</v>
      </c>
      <c r="W271" s="75" t="e">
        <f aca="false">IF(R271&lt;&gt;T271,(IF(J271="",H271*(INFORMAÇÕES!$Q$80/INFORMAÇÕES!$Q$82),IF(J271="C",H271,0))),0)</f>
        <v>#DIV/0!</v>
      </c>
      <c r="X271" s="75" t="n">
        <f aca="false">IF(R271&lt;&gt;T271,(IF(J271="",H271*INFORMAÇÕES!$U$115,IF(J271="CF",H271,0))),0)</f>
        <v>0</v>
      </c>
      <c r="Y271" s="75" t="n">
        <f aca="false">IF(R271&lt;&gt;T271,(IF(J271="",H271*INFORMAÇÕES!$U$116,IF(J271="O",H271,0))),0)</f>
        <v>0</v>
      </c>
      <c r="Z271" s="75" t="n">
        <f aca="false">IF(E271&lt;&gt;0,H271,0)</f>
        <v>0</v>
      </c>
    </row>
    <row r="272" s="174" customFormat="true" ht="14.25" hidden="false" customHeight="true" outlineLevel="0" collapsed="false">
      <c r="A272" s="159" t="n">
        <v>261</v>
      </c>
      <c r="B272" s="160" t="n">
        <f aca="false">'ORÇ.GLOBAL REF.'!B272</f>
        <v>0</v>
      </c>
      <c r="C272" s="536" t="n">
        <f aca="false">'ORÇ.GLOBAL REF.'!C272</f>
        <v>0</v>
      </c>
      <c r="D272" s="162" t="n">
        <f aca="false">'ORÇ.GLOBAL REF.'!D272</f>
        <v>0</v>
      </c>
      <c r="E272" s="162" t="n">
        <f aca="false">'ORÇ.GLOBAL REF.'!E272</f>
        <v>0</v>
      </c>
      <c r="F272" s="537"/>
      <c r="G272" s="163" t="n">
        <f aca="false">ROUND(F272,2)</f>
        <v>0</v>
      </c>
      <c r="H272" s="163" t="n">
        <f aca="false">IF('ORÇ.GLOBAL P CAIXA'!K272="EXEC.",0,IF(E272&lt;&gt;0,ROUND(E272*G272,2),IF(Z272=0,(SUMIF('ORÇ.GLOBAL REF.'!$S$12:$S$1011,B272,$Z$12:$Z$1011)),Z272)))</f>
        <v>0</v>
      </c>
      <c r="I272" s="538" t="str">
        <f aca="false">'ORÇ.GLOBAL REF.'!H272</f>
        <v/>
      </c>
      <c r="J272" s="163" t="str">
        <f aca="false">'ORÇ.GLOBAL REF.'!I272</f>
        <v/>
      </c>
      <c r="K272" s="539" t="str">
        <f aca="false">'ORÇ.GLOBAL REF.'!J272</f>
        <v/>
      </c>
      <c r="L272" s="168" t="str">
        <f aca="false">IF(B272&gt;0,"ok","ocultar")</f>
        <v>ocultar</v>
      </c>
      <c r="M272" s="102"/>
      <c r="N272" s="102"/>
      <c r="O272" s="102"/>
      <c r="R272" s="157" t="n">
        <f aca="false">IF(B272=0,R271,IF(ISNONTEXT(B272)=TRUE(),INT(B272),INT(LEFT(B272,FIND(".",B272)-1))))</f>
        <v>3</v>
      </c>
      <c r="S272" s="157" t="str">
        <f aca="false">IF(S273=1,1,IF(B272&lt;&gt;0,1,IF(C272&lt;&gt;0,1,IF(D272&lt;&gt;0,1,IF(E272&lt;&gt;0,1,"")))))</f>
        <v/>
      </c>
      <c r="T272" s="157" t="str">
        <f aca="false">IF(R272=0," ",IF(R272&lt;&gt;R271,R272," "))</f>
        <v> </v>
      </c>
      <c r="U272" s="180"/>
      <c r="V272" s="75" t="e">
        <f aca="false">IF(R272&lt;&gt;T272,(IF(J272="",H272*(INFORMAÇÕES!$Q$79/INFORMAÇÕES!$Q$82),IF(J272="R",H272,0))),0)</f>
        <v>#DIV/0!</v>
      </c>
      <c r="W272" s="75" t="e">
        <f aca="false">IF(R272&lt;&gt;T272,(IF(J272="",H272*(INFORMAÇÕES!$Q$80/INFORMAÇÕES!$Q$82),IF(J272="C",H272,0))),0)</f>
        <v>#DIV/0!</v>
      </c>
      <c r="X272" s="75" t="n">
        <f aca="false">IF(R272&lt;&gt;T272,(IF(J272="",H272*INFORMAÇÕES!$U$115,IF(J272="CF",H272,0))),0)</f>
        <v>0</v>
      </c>
      <c r="Y272" s="75" t="n">
        <f aca="false">IF(R272&lt;&gt;T272,(IF(J272="",H272*INFORMAÇÕES!$U$116,IF(J272="O",H272,0))),0)</f>
        <v>0</v>
      </c>
      <c r="Z272" s="75" t="n">
        <f aca="false">IF(E272&lt;&gt;0,H272,0)</f>
        <v>0</v>
      </c>
    </row>
    <row r="273" s="174" customFormat="true" ht="14.25" hidden="false" customHeight="true" outlineLevel="0" collapsed="false">
      <c r="A273" s="159" t="n">
        <v>262</v>
      </c>
      <c r="B273" s="160" t="n">
        <f aca="false">'ORÇ.GLOBAL REF.'!B273</f>
        <v>0</v>
      </c>
      <c r="C273" s="536" t="n">
        <f aca="false">'ORÇ.GLOBAL REF.'!C273</f>
        <v>0</v>
      </c>
      <c r="D273" s="162" t="n">
        <f aca="false">'ORÇ.GLOBAL REF.'!D273</f>
        <v>0</v>
      </c>
      <c r="E273" s="162" t="n">
        <f aca="false">'ORÇ.GLOBAL REF.'!E273</f>
        <v>0</v>
      </c>
      <c r="F273" s="537"/>
      <c r="G273" s="163" t="n">
        <f aca="false">ROUND(F273,2)</f>
        <v>0</v>
      </c>
      <c r="H273" s="163" t="n">
        <f aca="false">IF('ORÇ.GLOBAL P CAIXA'!K273="EXEC.",0,IF(E273&lt;&gt;0,ROUND(E273*G273,2),IF(Z273=0,(SUMIF('ORÇ.GLOBAL REF.'!$S$12:$S$1011,B273,$Z$12:$Z$1011)),Z273)))</f>
        <v>0</v>
      </c>
      <c r="I273" s="538" t="str">
        <f aca="false">'ORÇ.GLOBAL REF.'!H273</f>
        <v/>
      </c>
      <c r="J273" s="163" t="str">
        <f aca="false">'ORÇ.GLOBAL REF.'!I273</f>
        <v/>
      </c>
      <c r="K273" s="539" t="str">
        <f aca="false">'ORÇ.GLOBAL REF.'!J273</f>
        <v/>
      </c>
      <c r="L273" s="168" t="str">
        <f aca="false">IF(B273&gt;0,"ok","ocultar")</f>
        <v>ocultar</v>
      </c>
      <c r="M273" s="102"/>
      <c r="N273" s="102"/>
      <c r="O273" s="102"/>
      <c r="R273" s="157" t="n">
        <f aca="false">IF(B273=0,R272,IF(ISNONTEXT(B273)=TRUE(),INT(B273),INT(LEFT(B273,FIND(".",B273)-1))))</f>
        <v>3</v>
      </c>
      <c r="S273" s="157" t="str">
        <f aca="false">IF(S274=1,1,IF(B273&lt;&gt;0,1,IF(C273&lt;&gt;0,1,IF(D273&lt;&gt;0,1,IF(E273&lt;&gt;0,1,"")))))</f>
        <v/>
      </c>
      <c r="T273" s="157" t="str">
        <f aca="false">IF(R273=0," ",IF(R273&lt;&gt;R272,R273," "))</f>
        <v> </v>
      </c>
      <c r="U273" s="180"/>
      <c r="V273" s="75" t="e">
        <f aca="false">IF(R273&lt;&gt;T273,(IF(J273="",H273*(INFORMAÇÕES!$Q$79/INFORMAÇÕES!$Q$82),IF(J273="R",H273,0))),0)</f>
        <v>#DIV/0!</v>
      </c>
      <c r="W273" s="75" t="e">
        <f aca="false">IF(R273&lt;&gt;T273,(IF(J273="",H273*(INFORMAÇÕES!$Q$80/INFORMAÇÕES!$Q$82),IF(J273="C",H273,0))),0)</f>
        <v>#DIV/0!</v>
      </c>
      <c r="X273" s="75" t="n">
        <f aca="false">IF(R273&lt;&gt;T273,(IF(J273="",H273*INFORMAÇÕES!$U$115,IF(J273="CF",H273,0))),0)</f>
        <v>0</v>
      </c>
      <c r="Y273" s="75" t="n">
        <f aca="false">IF(R273&lt;&gt;T273,(IF(J273="",H273*INFORMAÇÕES!$U$116,IF(J273="O",H273,0))),0)</f>
        <v>0</v>
      </c>
      <c r="Z273" s="75" t="n">
        <f aca="false">IF(E273&lt;&gt;0,H273,0)</f>
        <v>0</v>
      </c>
    </row>
    <row r="274" s="174" customFormat="true" ht="14.25" hidden="false" customHeight="true" outlineLevel="0" collapsed="false">
      <c r="A274" s="159" t="n">
        <v>263</v>
      </c>
      <c r="B274" s="160" t="n">
        <f aca="false">'ORÇ.GLOBAL REF.'!B274</f>
        <v>0</v>
      </c>
      <c r="C274" s="536" t="n">
        <f aca="false">'ORÇ.GLOBAL REF.'!C274</f>
        <v>0</v>
      </c>
      <c r="D274" s="162" t="n">
        <f aca="false">'ORÇ.GLOBAL REF.'!D274</f>
        <v>0</v>
      </c>
      <c r="E274" s="162" t="n">
        <f aca="false">'ORÇ.GLOBAL REF.'!E274</f>
        <v>0</v>
      </c>
      <c r="F274" s="537"/>
      <c r="G274" s="163" t="n">
        <f aca="false">ROUND(F274,2)</f>
        <v>0</v>
      </c>
      <c r="H274" s="163" t="n">
        <f aca="false">IF('ORÇ.GLOBAL P CAIXA'!K274="EXEC.",0,IF(E274&lt;&gt;0,ROUND(E274*G274,2),IF(Z274=0,(SUMIF('ORÇ.GLOBAL REF.'!$S$12:$S$1011,B274,$Z$12:$Z$1011)),Z274)))</f>
        <v>0</v>
      </c>
      <c r="I274" s="538" t="str">
        <f aca="false">'ORÇ.GLOBAL REF.'!H274</f>
        <v/>
      </c>
      <c r="J274" s="163" t="str">
        <f aca="false">'ORÇ.GLOBAL REF.'!I274</f>
        <v/>
      </c>
      <c r="K274" s="539" t="str">
        <f aca="false">'ORÇ.GLOBAL REF.'!J274</f>
        <v/>
      </c>
      <c r="L274" s="168" t="str">
        <f aca="false">IF(B274&gt;0,"ok","ocultar")</f>
        <v>ocultar</v>
      </c>
      <c r="M274" s="102"/>
      <c r="N274" s="102"/>
      <c r="O274" s="102"/>
      <c r="R274" s="157" t="n">
        <f aca="false">IF(B274=0,R273,IF(ISNONTEXT(B274)=TRUE(),INT(B274),INT(LEFT(B274,FIND(".",B274)-1))))</f>
        <v>3</v>
      </c>
      <c r="S274" s="157" t="str">
        <f aca="false">IF(S275=1,1,IF(B274&lt;&gt;0,1,IF(C274&lt;&gt;0,1,IF(D274&lt;&gt;0,1,IF(E274&lt;&gt;0,1,"")))))</f>
        <v/>
      </c>
      <c r="T274" s="157" t="str">
        <f aca="false">IF(R274=0," ",IF(R274&lt;&gt;R273,R274," "))</f>
        <v> </v>
      </c>
      <c r="U274" s="180"/>
      <c r="V274" s="75" t="e">
        <f aca="false">IF(R274&lt;&gt;T274,(IF(J274="",H274*(INFORMAÇÕES!$Q$79/INFORMAÇÕES!$Q$82),IF(J274="R",H274,0))),0)</f>
        <v>#DIV/0!</v>
      </c>
      <c r="W274" s="75" t="e">
        <f aca="false">IF(R274&lt;&gt;T274,(IF(J274="",H274*(INFORMAÇÕES!$Q$80/INFORMAÇÕES!$Q$82),IF(J274="C",H274,0))),0)</f>
        <v>#DIV/0!</v>
      </c>
      <c r="X274" s="75" t="n">
        <f aca="false">IF(R274&lt;&gt;T274,(IF(J274="",H274*INFORMAÇÕES!$U$115,IF(J274="CF",H274,0))),0)</f>
        <v>0</v>
      </c>
      <c r="Y274" s="75" t="n">
        <f aca="false">IF(R274&lt;&gt;T274,(IF(J274="",H274*INFORMAÇÕES!$U$116,IF(J274="O",H274,0))),0)</f>
        <v>0</v>
      </c>
      <c r="Z274" s="75" t="n">
        <f aca="false">IF(E274&lt;&gt;0,H274,0)</f>
        <v>0</v>
      </c>
    </row>
    <row r="275" s="174" customFormat="true" ht="14.25" hidden="false" customHeight="true" outlineLevel="0" collapsed="false">
      <c r="A275" s="159" t="n">
        <v>264</v>
      </c>
      <c r="B275" s="160" t="n">
        <f aca="false">'ORÇ.GLOBAL REF.'!B275</f>
        <v>0</v>
      </c>
      <c r="C275" s="536" t="n">
        <f aca="false">'ORÇ.GLOBAL REF.'!C275</f>
        <v>0</v>
      </c>
      <c r="D275" s="162" t="n">
        <f aca="false">'ORÇ.GLOBAL REF.'!D275</f>
        <v>0</v>
      </c>
      <c r="E275" s="162" t="n">
        <f aca="false">'ORÇ.GLOBAL REF.'!E275</f>
        <v>0</v>
      </c>
      <c r="F275" s="537"/>
      <c r="G275" s="163" t="n">
        <f aca="false">ROUND(F275,2)</f>
        <v>0</v>
      </c>
      <c r="H275" s="163" t="n">
        <f aca="false">IF('ORÇ.GLOBAL P CAIXA'!K275="EXEC.",0,IF(E275&lt;&gt;0,ROUND(E275*G275,2),IF(Z275=0,(SUMIF('ORÇ.GLOBAL REF.'!$S$12:$S$1011,B275,$Z$12:$Z$1011)),Z275)))</f>
        <v>0</v>
      </c>
      <c r="I275" s="538" t="str">
        <f aca="false">'ORÇ.GLOBAL REF.'!H275</f>
        <v/>
      </c>
      <c r="J275" s="163" t="str">
        <f aca="false">'ORÇ.GLOBAL REF.'!I275</f>
        <v/>
      </c>
      <c r="K275" s="539" t="str">
        <f aca="false">'ORÇ.GLOBAL REF.'!J275</f>
        <v/>
      </c>
      <c r="L275" s="168" t="str">
        <f aca="false">IF(B275&gt;0,"ok","ocultar")</f>
        <v>ocultar</v>
      </c>
      <c r="M275" s="102"/>
      <c r="N275" s="102"/>
      <c r="O275" s="102"/>
      <c r="R275" s="157" t="n">
        <f aca="false">IF(B275=0,R274,IF(ISNONTEXT(B275)=TRUE(),INT(B275),INT(LEFT(B275,FIND(".",B275)-1))))</f>
        <v>3</v>
      </c>
      <c r="S275" s="157" t="str">
        <f aca="false">IF(S276=1,1,IF(B275&lt;&gt;0,1,IF(C275&lt;&gt;0,1,IF(D275&lt;&gt;0,1,IF(E275&lt;&gt;0,1,"")))))</f>
        <v/>
      </c>
      <c r="T275" s="157" t="str">
        <f aca="false">IF(R275=0," ",IF(R275&lt;&gt;R274,R275," "))</f>
        <v> </v>
      </c>
      <c r="U275" s="180"/>
      <c r="V275" s="75" t="e">
        <f aca="false">IF(R275&lt;&gt;T275,(IF(J275="",H275*(INFORMAÇÕES!$Q$79/INFORMAÇÕES!$Q$82),IF(J275="R",H275,0))),0)</f>
        <v>#DIV/0!</v>
      </c>
      <c r="W275" s="75" t="e">
        <f aca="false">IF(R275&lt;&gt;T275,(IF(J275="",H275*(INFORMAÇÕES!$Q$80/INFORMAÇÕES!$Q$82),IF(J275="C",H275,0))),0)</f>
        <v>#DIV/0!</v>
      </c>
      <c r="X275" s="75" t="n">
        <f aca="false">IF(R275&lt;&gt;T275,(IF(J275="",H275*INFORMAÇÕES!$U$115,IF(J275="CF",H275,0))),0)</f>
        <v>0</v>
      </c>
      <c r="Y275" s="75" t="n">
        <f aca="false">IF(R275&lt;&gt;T275,(IF(J275="",H275*INFORMAÇÕES!$U$116,IF(J275="O",H275,0))),0)</f>
        <v>0</v>
      </c>
      <c r="Z275" s="75" t="n">
        <f aca="false">IF(E275&lt;&gt;0,H275,0)</f>
        <v>0</v>
      </c>
    </row>
    <row r="276" s="174" customFormat="true" ht="14.25" hidden="false" customHeight="true" outlineLevel="0" collapsed="false">
      <c r="A276" s="159" t="n">
        <v>265</v>
      </c>
      <c r="B276" s="160" t="n">
        <f aca="false">'ORÇ.GLOBAL REF.'!B276</f>
        <v>0</v>
      </c>
      <c r="C276" s="536" t="n">
        <f aca="false">'ORÇ.GLOBAL REF.'!C276</f>
        <v>0</v>
      </c>
      <c r="D276" s="162" t="n">
        <f aca="false">'ORÇ.GLOBAL REF.'!D276</f>
        <v>0</v>
      </c>
      <c r="E276" s="162" t="n">
        <f aca="false">'ORÇ.GLOBAL REF.'!E276</f>
        <v>0</v>
      </c>
      <c r="F276" s="537"/>
      <c r="G276" s="163" t="n">
        <f aca="false">ROUND(F276,2)</f>
        <v>0</v>
      </c>
      <c r="H276" s="163" t="n">
        <f aca="false">IF('ORÇ.GLOBAL P CAIXA'!K276="EXEC.",0,IF(E276&lt;&gt;0,ROUND(E276*G276,2),IF(Z276=0,(SUMIF('ORÇ.GLOBAL REF.'!$S$12:$S$1011,B276,$Z$12:$Z$1011)),Z276)))</f>
        <v>0</v>
      </c>
      <c r="I276" s="538" t="str">
        <f aca="false">'ORÇ.GLOBAL REF.'!H276</f>
        <v/>
      </c>
      <c r="J276" s="163" t="str">
        <f aca="false">'ORÇ.GLOBAL REF.'!I276</f>
        <v/>
      </c>
      <c r="K276" s="539" t="str">
        <f aca="false">'ORÇ.GLOBAL REF.'!J276</f>
        <v/>
      </c>
      <c r="L276" s="168" t="str">
        <f aca="false">IF(B276&gt;0,"ok","ocultar")</f>
        <v>ocultar</v>
      </c>
      <c r="M276" s="102"/>
      <c r="N276" s="102"/>
      <c r="O276" s="102"/>
      <c r="R276" s="157" t="n">
        <f aca="false">IF(B276=0,R275,IF(ISNONTEXT(B276)=TRUE(),INT(B276),INT(LEFT(B276,FIND(".",B276)-1))))</f>
        <v>3</v>
      </c>
      <c r="S276" s="157" t="str">
        <f aca="false">IF(S277=1,1,IF(B276&lt;&gt;0,1,IF(C276&lt;&gt;0,1,IF(D276&lt;&gt;0,1,IF(E276&lt;&gt;0,1,"")))))</f>
        <v/>
      </c>
      <c r="T276" s="157" t="str">
        <f aca="false">IF(R276=0," ",IF(R276&lt;&gt;R275,R276," "))</f>
        <v> </v>
      </c>
      <c r="U276" s="180"/>
      <c r="V276" s="75" t="e">
        <f aca="false">IF(R276&lt;&gt;T276,(IF(J276="",H276*(INFORMAÇÕES!$Q$79/INFORMAÇÕES!$Q$82),IF(J276="R",H276,0))),0)</f>
        <v>#DIV/0!</v>
      </c>
      <c r="W276" s="75" t="e">
        <f aca="false">IF(R276&lt;&gt;T276,(IF(J276="",H276*(INFORMAÇÕES!$Q$80/INFORMAÇÕES!$Q$82),IF(J276="C",H276,0))),0)</f>
        <v>#DIV/0!</v>
      </c>
      <c r="X276" s="75" t="n">
        <f aca="false">IF(R276&lt;&gt;T276,(IF(J276="",H276*INFORMAÇÕES!$U$115,IF(J276="CF",H276,0))),0)</f>
        <v>0</v>
      </c>
      <c r="Y276" s="75" t="n">
        <f aca="false">IF(R276&lt;&gt;T276,(IF(J276="",H276*INFORMAÇÕES!$U$116,IF(J276="O",H276,0))),0)</f>
        <v>0</v>
      </c>
      <c r="Z276" s="75" t="n">
        <f aca="false">IF(E276&lt;&gt;0,H276,0)</f>
        <v>0</v>
      </c>
    </row>
    <row r="277" s="174" customFormat="true" ht="14.25" hidden="false" customHeight="true" outlineLevel="0" collapsed="false">
      <c r="A277" s="159" t="n">
        <v>266</v>
      </c>
      <c r="B277" s="160" t="n">
        <f aca="false">'ORÇ.GLOBAL REF.'!B277</f>
        <v>0</v>
      </c>
      <c r="C277" s="536" t="n">
        <f aca="false">'ORÇ.GLOBAL REF.'!C277</f>
        <v>0</v>
      </c>
      <c r="D277" s="162" t="n">
        <f aca="false">'ORÇ.GLOBAL REF.'!D277</f>
        <v>0</v>
      </c>
      <c r="E277" s="162" t="n">
        <f aca="false">'ORÇ.GLOBAL REF.'!E277</f>
        <v>0</v>
      </c>
      <c r="F277" s="537"/>
      <c r="G277" s="163" t="n">
        <f aca="false">ROUND(F277,2)</f>
        <v>0</v>
      </c>
      <c r="H277" s="163" t="n">
        <f aca="false">IF('ORÇ.GLOBAL P CAIXA'!K277="EXEC.",0,IF(E277&lt;&gt;0,ROUND(E277*G277,2),IF(Z277=0,(SUMIF('ORÇ.GLOBAL REF.'!$S$12:$S$1011,B277,$Z$12:$Z$1011)),Z277)))</f>
        <v>0</v>
      </c>
      <c r="I277" s="538" t="str">
        <f aca="false">'ORÇ.GLOBAL REF.'!H277</f>
        <v/>
      </c>
      <c r="J277" s="163" t="str">
        <f aca="false">'ORÇ.GLOBAL REF.'!I277</f>
        <v/>
      </c>
      <c r="K277" s="539" t="str">
        <f aca="false">'ORÇ.GLOBAL REF.'!J277</f>
        <v/>
      </c>
      <c r="L277" s="168" t="str">
        <f aca="false">IF(B277&gt;0,"ok","ocultar")</f>
        <v>ocultar</v>
      </c>
      <c r="M277" s="102"/>
      <c r="N277" s="102"/>
      <c r="O277" s="102"/>
      <c r="R277" s="157" t="n">
        <f aca="false">IF(B277=0,R276,IF(ISNONTEXT(B277)=TRUE(),INT(B277),INT(LEFT(B277,FIND(".",B277)-1))))</f>
        <v>3</v>
      </c>
      <c r="S277" s="157" t="str">
        <f aca="false">IF(S278=1,1,IF(B277&lt;&gt;0,1,IF(C277&lt;&gt;0,1,IF(D277&lt;&gt;0,1,IF(E277&lt;&gt;0,1,"")))))</f>
        <v/>
      </c>
      <c r="T277" s="157" t="str">
        <f aca="false">IF(R277=0," ",IF(R277&lt;&gt;R276,R277," "))</f>
        <v> </v>
      </c>
      <c r="U277" s="180"/>
      <c r="V277" s="75" t="e">
        <f aca="false">IF(R277&lt;&gt;T277,(IF(J277="",H277*(INFORMAÇÕES!$Q$79/INFORMAÇÕES!$Q$82),IF(J277="R",H277,0))),0)</f>
        <v>#DIV/0!</v>
      </c>
      <c r="W277" s="75" t="e">
        <f aca="false">IF(R277&lt;&gt;T277,(IF(J277="",H277*(INFORMAÇÕES!$Q$80/INFORMAÇÕES!$Q$82),IF(J277="C",H277,0))),0)</f>
        <v>#DIV/0!</v>
      </c>
      <c r="X277" s="75" t="n">
        <f aca="false">IF(R277&lt;&gt;T277,(IF(J277="",H277*INFORMAÇÕES!$U$115,IF(J277="CF",H277,0))),0)</f>
        <v>0</v>
      </c>
      <c r="Y277" s="75" t="n">
        <f aca="false">IF(R277&lt;&gt;T277,(IF(J277="",H277*INFORMAÇÕES!$U$116,IF(J277="O",H277,0))),0)</f>
        <v>0</v>
      </c>
      <c r="Z277" s="75" t="n">
        <f aca="false">IF(E277&lt;&gt;0,H277,0)</f>
        <v>0</v>
      </c>
    </row>
    <row r="278" s="174" customFormat="true" ht="14.25" hidden="false" customHeight="true" outlineLevel="0" collapsed="false">
      <c r="A278" s="159" t="n">
        <v>267</v>
      </c>
      <c r="B278" s="160" t="n">
        <f aca="false">'ORÇ.GLOBAL REF.'!B278</f>
        <v>0</v>
      </c>
      <c r="C278" s="536" t="n">
        <f aca="false">'ORÇ.GLOBAL REF.'!C278</f>
        <v>0</v>
      </c>
      <c r="D278" s="162" t="n">
        <f aca="false">'ORÇ.GLOBAL REF.'!D278</f>
        <v>0</v>
      </c>
      <c r="E278" s="162" t="n">
        <f aca="false">'ORÇ.GLOBAL REF.'!E278</f>
        <v>0</v>
      </c>
      <c r="F278" s="537"/>
      <c r="G278" s="163" t="n">
        <f aca="false">ROUND(F278,2)</f>
        <v>0</v>
      </c>
      <c r="H278" s="163" t="n">
        <f aca="false">IF('ORÇ.GLOBAL P CAIXA'!K278="EXEC.",0,IF(E278&lt;&gt;0,ROUND(E278*G278,2),IF(Z278=0,(SUMIF('ORÇ.GLOBAL REF.'!$S$12:$S$1011,B278,$Z$12:$Z$1011)),Z278)))</f>
        <v>0</v>
      </c>
      <c r="I278" s="538" t="str">
        <f aca="false">'ORÇ.GLOBAL REF.'!H278</f>
        <v/>
      </c>
      <c r="J278" s="163" t="str">
        <f aca="false">'ORÇ.GLOBAL REF.'!I278</f>
        <v/>
      </c>
      <c r="K278" s="539" t="str">
        <f aca="false">'ORÇ.GLOBAL REF.'!J278</f>
        <v/>
      </c>
      <c r="L278" s="168" t="str">
        <f aca="false">IF(B278&gt;0,"ok","ocultar")</f>
        <v>ocultar</v>
      </c>
      <c r="M278" s="102"/>
      <c r="N278" s="102"/>
      <c r="O278" s="102"/>
      <c r="R278" s="157" t="n">
        <f aca="false">IF(B278=0,R277,IF(ISNONTEXT(B278)=TRUE(),INT(B278),INT(LEFT(B278,FIND(".",B278)-1))))</f>
        <v>3</v>
      </c>
      <c r="S278" s="157" t="str">
        <f aca="false">IF(S279=1,1,IF(B278&lt;&gt;0,1,IF(C278&lt;&gt;0,1,IF(D278&lt;&gt;0,1,IF(E278&lt;&gt;0,1,"")))))</f>
        <v/>
      </c>
      <c r="T278" s="157" t="str">
        <f aca="false">IF(R278=0," ",IF(R278&lt;&gt;R277,R278," "))</f>
        <v> </v>
      </c>
      <c r="U278" s="180"/>
      <c r="V278" s="75" t="e">
        <f aca="false">IF(R278&lt;&gt;T278,(IF(J278="",H278*(INFORMAÇÕES!$Q$79/INFORMAÇÕES!$Q$82),IF(J278="R",H278,0))),0)</f>
        <v>#DIV/0!</v>
      </c>
      <c r="W278" s="75" t="e">
        <f aca="false">IF(R278&lt;&gt;T278,(IF(J278="",H278*(INFORMAÇÕES!$Q$80/INFORMAÇÕES!$Q$82),IF(J278="C",H278,0))),0)</f>
        <v>#DIV/0!</v>
      </c>
      <c r="X278" s="75" t="n">
        <f aca="false">IF(R278&lt;&gt;T278,(IF(J278="",H278*INFORMAÇÕES!$U$115,IF(J278="CF",H278,0))),0)</f>
        <v>0</v>
      </c>
      <c r="Y278" s="75" t="n">
        <f aca="false">IF(R278&lt;&gt;T278,(IF(J278="",H278*INFORMAÇÕES!$U$116,IF(J278="O",H278,0))),0)</f>
        <v>0</v>
      </c>
      <c r="Z278" s="75" t="n">
        <f aca="false">IF(E278&lt;&gt;0,H278,0)</f>
        <v>0</v>
      </c>
    </row>
    <row r="279" s="174" customFormat="true" ht="14.25" hidden="false" customHeight="true" outlineLevel="0" collapsed="false">
      <c r="A279" s="159" t="n">
        <v>268</v>
      </c>
      <c r="B279" s="160" t="n">
        <f aca="false">'ORÇ.GLOBAL REF.'!B279</f>
        <v>0</v>
      </c>
      <c r="C279" s="536" t="n">
        <f aca="false">'ORÇ.GLOBAL REF.'!C279</f>
        <v>0</v>
      </c>
      <c r="D279" s="162" t="n">
        <f aca="false">'ORÇ.GLOBAL REF.'!D279</f>
        <v>0</v>
      </c>
      <c r="E279" s="162" t="n">
        <f aca="false">'ORÇ.GLOBAL REF.'!E279</f>
        <v>0</v>
      </c>
      <c r="F279" s="537"/>
      <c r="G279" s="163" t="n">
        <f aca="false">ROUND(F279,2)</f>
        <v>0</v>
      </c>
      <c r="H279" s="163" t="n">
        <f aca="false">IF('ORÇ.GLOBAL P CAIXA'!K279="EXEC.",0,IF(E279&lt;&gt;0,ROUND(E279*G279,2),IF(Z279=0,(SUMIF('ORÇ.GLOBAL REF.'!$S$12:$S$1011,B279,$Z$12:$Z$1011)),Z279)))</f>
        <v>0</v>
      </c>
      <c r="I279" s="538" t="str">
        <f aca="false">'ORÇ.GLOBAL REF.'!H279</f>
        <v/>
      </c>
      <c r="J279" s="163" t="str">
        <f aca="false">'ORÇ.GLOBAL REF.'!I279</f>
        <v/>
      </c>
      <c r="K279" s="539" t="str">
        <f aca="false">'ORÇ.GLOBAL REF.'!J279</f>
        <v/>
      </c>
      <c r="L279" s="168" t="str">
        <f aca="false">IF(B279&gt;0,"ok","ocultar")</f>
        <v>ocultar</v>
      </c>
      <c r="M279" s="102"/>
      <c r="N279" s="102"/>
      <c r="O279" s="102"/>
      <c r="R279" s="157" t="n">
        <f aca="false">IF(B279=0,R278,IF(ISNONTEXT(B279)=TRUE(),INT(B279),INT(LEFT(B279,FIND(".",B279)-1))))</f>
        <v>3</v>
      </c>
      <c r="S279" s="157" t="str">
        <f aca="false">IF(S280=1,1,IF(B279&lt;&gt;0,1,IF(C279&lt;&gt;0,1,IF(D279&lt;&gt;0,1,IF(E279&lt;&gt;0,1,"")))))</f>
        <v/>
      </c>
      <c r="T279" s="157" t="str">
        <f aca="false">IF(R279=0," ",IF(R279&lt;&gt;R278,R279," "))</f>
        <v> </v>
      </c>
      <c r="U279" s="180"/>
      <c r="V279" s="75" t="e">
        <f aca="false">IF(R279&lt;&gt;T279,(IF(J279="",H279*(INFORMAÇÕES!$Q$79/INFORMAÇÕES!$Q$82),IF(J279="R",H279,0))),0)</f>
        <v>#DIV/0!</v>
      </c>
      <c r="W279" s="75" t="e">
        <f aca="false">IF(R279&lt;&gt;T279,(IF(J279="",H279*(INFORMAÇÕES!$Q$80/INFORMAÇÕES!$Q$82),IF(J279="C",H279,0))),0)</f>
        <v>#DIV/0!</v>
      </c>
      <c r="X279" s="75" t="n">
        <f aca="false">IF(R279&lt;&gt;T279,(IF(J279="",H279*INFORMAÇÕES!$U$115,IF(J279="CF",H279,0))),0)</f>
        <v>0</v>
      </c>
      <c r="Y279" s="75" t="n">
        <f aca="false">IF(R279&lt;&gt;T279,(IF(J279="",H279*INFORMAÇÕES!$U$116,IF(J279="O",H279,0))),0)</f>
        <v>0</v>
      </c>
      <c r="Z279" s="75" t="n">
        <f aca="false">IF(E279&lt;&gt;0,H279,0)</f>
        <v>0</v>
      </c>
    </row>
    <row r="280" s="174" customFormat="true" ht="14.25" hidden="false" customHeight="true" outlineLevel="0" collapsed="false">
      <c r="A280" s="159" t="n">
        <v>269</v>
      </c>
      <c r="B280" s="160" t="n">
        <f aca="false">'ORÇ.GLOBAL REF.'!B280</f>
        <v>0</v>
      </c>
      <c r="C280" s="536" t="n">
        <f aca="false">'ORÇ.GLOBAL REF.'!C280</f>
        <v>0</v>
      </c>
      <c r="D280" s="162" t="n">
        <f aca="false">'ORÇ.GLOBAL REF.'!D280</f>
        <v>0</v>
      </c>
      <c r="E280" s="162" t="n">
        <f aca="false">'ORÇ.GLOBAL REF.'!E280</f>
        <v>0</v>
      </c>
      <c r="F280" s="537"/>
      <c r="G280" s="163" t="n">
        <f aca="false">ROUND(F280,2)</f>
        <v>0</v>
      </c>
      <c r="H280" s="163" t="n">
        <f aca="false">IF('ORÇ.GLOBAL P CAIXA'!K280="EXEC.",0,IF(E280&lt;&gt;0,ROUND(E280*G280,2),IF(Z280=0,(SUMIF('ORÇ.GLOBAL REF.'!$S$12:$S$1011,B280,$Z$12:$Z$1011)),Z280)))</f>
        <v>0</v>
      </c>
      <c r="I280" s="538" t="str">
        <f aca="false">'ORÇ.GLOBAL REF.'!H280</f>
        <v/>
      </c>
      <c r="J280" s="163" t="str">
        <f aca="false">'ORÇ.GLOBAL REF.'!I280</f>
        <v/>
      </c>
      <c r="K280" s="539" t="str">
        <f aca="false">'ORÇ.GLOBAL REF.'!J280</f>
        <v/>
      </c>
      <c r="L280" s="168" t="str">
        <f aca="false">IF(B280&gt;0,"ok","ocultar")</f>
        <v>ocultar</v>
      </c>
      <c r="M280" s="102"/>
      <c r="N280" s="102"/>
      <c r="O280" s="102"/>
      <c r="R280" s="157" t="n">
        <f aca="false">IF(B280=0,R279,IF(ISNONTEXT(B280)=TRUE(),INT(B280),INT(LEFT(B280,FIND(".",B280)-1))))</f>
        <v>3</v>
      </c>
      <c r="S280" s="157" t="str">
        <f aca="false">IF(S281=1,1,IF(B280&lt;&gt;0,1,IF(C280&lt;&gt;0,1,IF(D280&lt;&gt;0,1,IF(E280&lt;&gt;0,1,"")))))</f>
        <v/>
      </c>
      <c r="T280" s="157" t="str">
        <f aca="false">IF(R280=0," ",IF(R280&lt;&gt;R279,R280," "))</f>
        <v> </v>
      </c>
      <c r="U280" s="180"/>
      <c r="V280" s="75" t="e">
        <f aca="false">IF(R280&lt;&gt;T280,(IF(J280="",H280*(INFORMAÇÕES!$Q$79/INFORMAÇÕES!$Q$82),IF(J280="R",H280,0))),0)</f>
        <v>#DIV/0!</v>
      </c>
      <c r="W280" s="75" t="e">
        <f aca="false">IF(R280&lt;&gt;T280,(IF(J280="",H280*(INFORMAÇÕES!$Q$80/INFORMAÇÕES!$Q$82),IF(J280="C",H280,0))),0)</f>
        <v>#DIV/0!</v>
      </c>
      <c r="X280" s="75" t="n">
        <f aca="false">IF(R280&lt;&gt;T280,(IF(J280="",H280*INFORMAÇÕES!$U$115,IF(J280="CF",H280,0))),0)</f>
        <v>0</v>
      </c>
      <c r="Y280" s="75" t="n">
        <f aca="false">IF(R280&lt;&gt;T280,(IF(J280="",H280*INFORMAÇÕES!$U$116,IF(J280="O",H280,0))),0)</f>
        <v>0</v>
      </c>
      <c r="Z280" s="75" t="n">
        <f aca="false">IF(E280&lt;&gt;0,H280,0)</f>
        <v>0</v>
      </c>
    </row>
    <row r="281" s="174" customFormat="true" ht="14.25" hidden="false" customHeight="true" outlineLevel="0" collapsed="false">
      <c r="A281" s="159" t="n">
        <v>270</v>
      </c>
      <c r="B281" s="160" t="n">
        <f aca="false">'ORÇ.GLOBAL REF.'!B281</f>
        <v>0</v>
      </c>
      <c r="C281" s="536" t="n">
        <f aca="false">'ORÇ.GLOBAL REF.'!C281</f>
        <v>0</v>
      </c>
      <c r="D281" s="162" t="n">
        <f aca="false">'ORÇ.GLOBAL REF.'!D281</f>
        <v>0</v>
      </c>
      <c r="E281" s="162" t="n">
        <f aca="false">'ORÇ.GLOBAL REF.'!E281</f>
        <v>0</v>
      </c>
      <c r="F281" s="537"/>
      <c r="G281" s="163" t="n">
        <f aca="false">ROUND(F281,2)</f>
        <v>0</v>
      </c>
      <c r="H281" s="163" t="n">
        <f aca="false">IF('ORÇ.GLOBAL P CAIXA'!K281="EXEC.",0,IF(E281&lt;&gt;0,ROUND(E281*G281,2),IF(Z281=0,(SUMIF('ORÇ.GLOBAL REF.'!$S$12:$S$1011,B281,$Z$12:$Z$1011)),Z281)))</f>
        <v>0</v>
      </c>
      <c r="I281" s="538" t="str">
        <f aca="false">'ORÇ.GLOBAL REF.'!H281</f>
        <v/>
      </c>
      <c r="J281" s="163" t="str">
        <f aca="false">'ORÇ.GLOBAL REF.'!I281</f>
        <v/>
      </c>
      <c r="K281" s="539" t="str">
        <f aca="false">'ORÇ.GLOBAL REF.'!J281</f>
        <v/>
      </c>
      <c r="L281" s="168" t="str">
        <f aca="false">IF(B281&gt;0,"ok","ocultar")</f>
        <v>ocultar</v>
      </c>
      <c r="M281" s="102"/>
      <c r="N281" s="102"/>
      <c r="O281" s="102"/>
      <c r="R281" s="157" t="n">
        <f aca="false">IF(B281=0,R280,IF(ISNONTEXT(B281)=TRUE(),INT(B281),INT(LEFT(B281,FIND(".",B281)-1))))</f>
        <v>3</v>
      </c>
      <c r="S281" s="157" t="str">
        <f aca="false">IF(S282=1,1,IF(B281&lt;&gt;0,1,IF(C281&lt;&gt;0,1,IF(D281&lt;&gt;0,1,IF(E281&lt;&gt;0,1,"")))))</f>
        <v/>
      </c>
      <c r="T281" s="157" t="str">
        <f aca="false">IF(R281=0," ",IF(R281&lt;&gt;R280,R281," "))</f>
        <v> </v>
      </c>
      <c r="U281" s="180"/>
      <c r="V281" s="75" t="e">
        <f aca="false">IF(R281&lt;&gt;T281,(IF(J281="",H281*(INFORMAÇÕES!$Q$79/INFORMAÇÕES!$Q$82),IF(J281="R",H281,0))),0)</f>
        <v>#DIV/0!</v>
      </c>
      <c r="W281" s="75" t="e">
        <f aca="false">IF(R281&lt;&gt;T281,(IF(J281="",H281*(INFORMAÇÕES!$Q$80/INFORMAÇÕES!$Q$82),IF(J281="C",H281,0))),0)</f>
        <v>#DIV/0!</v>
      </c>
      <c r="X281" s="75" t="n">
        <f aca="false">IF(R281&lt;&gt;T281,(IF(J281="",H281*INFORMAÇÕES!$U$115,IF(J281="CF",H281,0))),0)</f>
        <v>0</v>
      </c>
      <c r="Y281" s="75" t="n">
        <f aca="false">IF(R281&lt;&gt;T281,(IF(J281="",H281*INFORMAÇÕES!$U$116,IF(J281="O",H281,0))),0)</f>
        <v>0</v>
      </c>
      <c r="Z281" s="75" t="n">
        <f aca="false">IF(E281&lt;&gt;0,H281,0)</f>
        <v>0</v>
      </c>
    </row>
    <row r="282" s="174" customFormat="true" ht="14.25" hidden="false" customHeight="true" outlineLevel="0" collapsed="false">
      <c r="A282" s="159" t="n">
        <v>271</v>
      </c>
      <c r="B282" s="160" t="n">
        <f aca="false">'ORÇ.GLOBAL REF.'!B282</f>
        <v>0</v>
      </c>
      <c r="C282" s="536" t="n">
        <f aca="false">'ORÇ.GLOBAL REF.'!C282</f>
        <v>0</v>
      </c>
      <c r="D282" s="162" t="n">
        <f aca="false">'ORÇ.GLOBAL REF.'!D282</f>
        <v>0</v>
      </c>
      <c r="E282" s="162" t="n">
        <f aca="false">'ORÇ.GLOBAL REF.'!E282</f>
        <v>0</v>
      </c>
      <c r="F282" s="537"/>
      <c r="G282" s="163" t="n">
        <f aca="false">ROUND(F282,2)</f>
        <v>0</v>
      </c>
      <c r="H282" s="163" t="n">
        <f aca="false">IF('ORÇ.GLOBAL P CAIXA'!K282="EXEC.",0,IF(E282&lt;&gt;0,ROUND(E282*G282,2),IF(Z282=0,(SUMIF('ORÇ.GLOBAL REF.'!$S$12:$S$1011,B282,$Z$12:$Z$1011)),Z282)))</f>
        <v>0</v>
      </c>
      <c r="I282" s="538" t="str">
        <f aca="false">'ORÇ.GLOBAL REF.'!H282</f>
        <v/>
      </c>
      <c r="J282" s="163" t="str">
        <f aca="false">'ORÇ.GLOBAL REF.'!I282</f>
        <v/>
      </c>
      <c r="K282" s="539" t="str">
        <f aca="false">'ORÇ.GLOBAL REF.'!J282</f>
        <v/>
      </c>
      <c r="L282" s="168" t="str">
        <f aca="false">IF(B282&gt;0,"ok","ocultar")</f>
        <v>ocultar</v>
      </c>
      <c r="M282" s="102"/>
      <c r="N282" s="102"/>
      <c r="O282" s="102"/>
      <c r="R282" s="157" t="n">
        <f aca="false">IF(B282=0,R281,IF(ISNONTEXT(B282)=TRUE(),INT(B282),INT(LEFT(B282,FIND(".",B282)-1))))</f>
        <v>3</v>
      </c>
      <c r="S282" s="157" t="str">
        <f aca="false">IF(S283=1,1,IF(B282&lt;&gt;0,1,IF(C282&lt;&gt;0,1,IF(D282&lt;&gt;0,1,IF(E282&lt;&gt;0,1,"")))))</f>
        <v/>
      </c>
      <c r="T282" s="157" t="str">
        <f aca="false">IF(R282=0," ",IF(R282&lt;&gt;R281,R282," "))</f>
        <v> </v>
      </c>
      <c r="U282" s="180"/>
      <c r="V282" s="75" t="e">
        <f aca="false">IF(R282&lt;&gt;T282,(IF(J282="",H282*(INFORMAÇÕES!$Q$79/INFORMAÇÕES!$Q$82),IF(J282="R",H282,0))),0)</f>
        <v>#DIV/0!</v>
      </c>
      <c r="W282" s="75" t="e">
        <f aca="false">IF(R282&lt;&gt;T282,(IF(J282="",H282*(INFORMAÇÕES!$Q$80/INFORMAÇÕES!$Q$82),IF(J282="C",H282,0))),0)</f>
        <v>#DIV/0!</v>
      </c>
      <c r="X282" s="75" t="n">
        <f aca="false">IF(R282&lt;&gt;T282,(IF(J282="",H282*INFORMAÇÕES!$U$115,IF(J282="CF",H282,0))),0)</f>
        <v>0</v>
      </c>
      <c r="Y282" s="75" t="n">
        <f aca="false">IF(R282&lt;&gt;T282,(IF(J282="",H282*INFORMAÇÕES!$U$116,IF(J282="O",H282,0))),0)</f>
        <v>0</v>
      </c>
      <c r="Z282" s="75" t="n">
        <f aca="false">IF(E282&lt;&gt;0,H282,0)</f>
        <v>0</v>
      </c>
    </row>
    <row r="283" s="174" customFormat="true" ht="14.25" hidden="false" customHeight="true" outlineLevel="0" collapsed="false">
      <c r="A283" s="159" t="n">
        <v>272</v>
      </c>
      <c r="B283" s="160" t="n">
        <f aca="false">'ORÇ.GLOBAL REF.'!B283</f>
        <v>0</v>
      </c>
      <c r="C283" s="536" t="n">
        <f aca="false">'ORÇ.GLOBAL REF.'!C283</f>
        <v>0</v>
      </c>
      <c r="D283" s="162" t="n">
        <f aca="false">'ORÇ.GLOBAL REF.'!D283</f>
        <v>0</v>
      </c>
      <c r="E283" s="162" t="n">
        <f aca="false">'ORÇ.GLOBAL REF.'!E283</f>
        <v>0</v>
      </c>
      <c r="F283" s="537"/>
      <c r="G283" s="163" t="n">
        <f aca="false">ROUND(F283,2)</f>
        <v>0</v>
      </c>
      <c r="H283" s="163" t="n">
        <f aca="false">IF('ORÇ.GLOBAL P CAIXA'!K283="EXEC.",0,IF(E283&lt;&gt;0,ROUND(E283*G283,2),IF(Z283=0,(SUMIF('ORÇ.GLOBAL REF.'!$S$12:$S$1011,B283,$Z$12:$Z$1011)),Z283)))</f>
        <v>0</v>
      </c>
      <c r="I283" s="538" t="str">
        <f aca="false">'ORÇ.GLOBAL REF.'!H283</f>
        <v/>
      </c>
      <c r="J283" s="163" t="str">
        <f aca="false">'ORÇ.GLOBAL REF.'!I283</f>
        <v/>
      </c>
      <c r="K283" s="539" t="str">
        <f aca="false">'ORÇ.GLOBAL REF.'!J283</f>
        <v/>
      </c>
      <c r="L283" s="168" t="str">
        <f aca="false">IF(B283&gt;0,"ok","ocultar")</f>
        <v>ocultar</v>
      </c>
      <c r="M283" s="102"/>
      <c r="N283" s="102"/>
      <c r="O283" s="102"/>
      <c r="R283" s="157" t="n">
        <f aca="false">IF(B283=0,R282,IF(ISNONTEXT(B283)=TRUE(),INT(B283),INT(LEFT(B283,FIND(".",B283)-1))))</f>
        <v>3</v>
      </c>
      <c r="S283" s="157" t="str">
        <f aca="false">IF(S284=1,1,IF(B283&lt;&gt;0,1,IF(C283&lt;&gt;0,1,IF(D283&lt;&gt;0,1,IF(E283&lt;&gt;0,1,"")))))</f>
        <v/>
      </c>
      <c r="T283" s="157" t="str">
        <f aca="false">IF(R283=0," ",IF(R283&lt;&gt;R282,R283," "))</f>
        <v> </v>
      </c>
      <c r="U283" s="180"/>
      <c r="V283" s="75" t="e">
        <f aca="false">IF(R283&lt;&gt;T283,(IF(J283="",H283*(INFORMAÇÕES!$Q$79/INFORMAÇÕES!$Q$82),IF(J283="R",H283,0))),0)</f>
        <v>#DIV/0!</v>
      </c>
      <c r="W283" s="75" t="e">
        <f aca="false">IF(R283&lt;&gt;T283,(IF(J283="",H283*(INFORMAÇÕES!$Q$80/INFORMAÇÕES!$Q$82),IF(J283="C",H283,0))),0)</f>
        <v>#DIV/0!</v>
      </c>
      <c r="X283" s="75" t="n">
        <f aca="false">IF(R283&lt;&gt;T283,(IF(J283="",H283*INFORMAÇÕES!$U$115,IF(J283="CF",H283,0))),0)</f>
        <v>0</v>
      </c>
      <c r="Y283" s="75" t="n">
        <f aca="false">IF(R283&lt;&gt;T283,(IF(J283="",H283*INFORMAÇÕES!$U$116,IF(J283="O",H283,0))),0)</f>
        <v>0</v>
      </c>
      <c r="Z283" s="75" t="n">
        <f aca="false">IF(E283&lt;&gt;0,H283,0)</f>
        <v>0</v>
      </c>
    </row>
    <row r="284" s="174" customFormat="true" ht="14.25" hidden="false" customHeight="true" outlineLevel="0" collapsed="false">
      <c r="A284" s="159" t="n">
        <v>273</v>
      </c>
      <c r="B284" s="160" t="n">
        <f aca="false">'ORÇ.GLOBAL REF.'!B284</f>
        <v>0</v>
      </c>
      <c r="C284" s="536" t="n">
        <f aca="false">'ORÇ.GLOBAL REF.'!C284</f>
        <v>0</v>
      </c>
      <c r="D284" s="162" t="n">
        <f aca="false">'ORÇ.GLOBAL REF.'!D284</f>
        <v>0</v>
      </c>
      <c r="E284" s="162" t="n">
        <f aca="false">'ORÇ.GLOBAL REF.'!E284</f>
        <v>0</v>
      </c>
      <c r="F284" s="537"/>
      <c r="G284" s="163" t="n">
        <f aca="false">ROUND(F284,2)</f>
        <v>0</v>
      </c>
      <c r="H284" s="163" t="n">
        <f aca="false">IF('ORÇ.GLOBAL P CAIXA'!K284="EXEC.",0,IF(E284&lt;&gt;0,ROUND(E284*G284,2),IF(Z284=0,(SUMIF('ORÇ.GLOBAL REF.'!$S$12:$S$1011,B284,$Z$12:$Z$1011)),Z284)))</f>
        <v>0</v>
      </c>
      <c r="I284" s="538" t="str">
        <f aca="false">'ORÇ.GLOBAL REF.'!H284</f>
        <v/>
      </c>
      <c r="J284" s="163" t="str">
        <f aca="false">'ORÇ.GLOBAL REF.'!I284</f>
        <v/>
      </c>
      <c r="K284" s="539" t="str">
        <f aca="false">'ORÇ.GLOBAL REF.'!J284</f>
        <v/>
      </c>
      <c r="L284" s="168" t="str">
        <f aca="false">IF(B284&gt;0,"ok","ocultar")</f>
        <v>ocultar</v>
      </c>
      <c r="M284" s="102"/>
      <c r="N284" s="102"/>
      <c r="O284" s="102"/>
      <c r="R284" s="157" t="n">
        <f aca="false">IF(B284=0,R283,IF(ISNONTEXT(B284)=TRUE(),INT(B284),INT(LEFT(B284,FIND(".",B284)-1))))</f>
        <v>3</v>
      </c>
      <c r="S284" s="157" t="str">
        <f aca="false">IF(S285=1,1,IF(B284&lt;&gt;0,1,IF(C284&lt;&gt;0,1,IF(D284&lt;&gt;0,1,IF(E284&lt;&gt;0,1,"")))))</f>
        <v/>
      </c>
      <c r="T284" s="157" t="str">
        <f aca="false">IF(R284=0," ",IF(R284&lt;&gt;R283,R284," "))</f>
        <v> </v>
      </c>
      <c r="U284" s="180"/>
      <c r="V284" s="75" t="e">
        <f aca="false">IF(R284&lt;&gt;T284,(IF(J284="",H284*(INFORMAÇÕES!$Q$79/INFORMAÇÕES!$Q$82),IF(J284="R",H284,0))),0)</f>
        <v>#DIV/0!</v>
      </c>
      <c r="W284" s="75" t="e">
        <f aca="false">IF(R284&lt;&gt;T284,(IF(J284="",H284*(INFORMAÇÕES!$Q$80/INFORMAÇÕES!$Q$82),IF(J284="C",H284,0))),0)</f>
        <v>#DIV/0!</v>
      </c>
      <c r="X284" s="75" t="n">
        <f aca="false">IF(R284&lt;&gt;T284,(IF(J284="",H284*INFORMAÇÕES!$U$115,IF(J284="CF",H284,0))),0)</f>
        <v>0</v>
      </c>
      <c r="Y284" s="75" t="n">
        <f aca="false">IF(R284&lt;&gt;T284,(IF(J284="",H284*INFORMAÇÕES!$U$116,IF(J284="O",H284,0))),0)</f>
        <v>0</v>
      </c>
      <c r="Z284" s="75" t="n">
        <f aca="false">IF(E284&lt;&gt;0,H284,0)</f>
        <v>0</v>
      </c>
    </row>
    <row r="285" s="174" customFormat="true" ht="14.25" hidden="false" customHeight="true" outlineLevel="0" collapsed="false">
      <c r="A285" s="159" t="n">
        <v>274</v>
      </c>
      <c r="B285" s="160" t="n">
        <f aca="false">'ORÇ.GLOBAL REF.'!B285</f>
        <v>0</v>
      </c>
      <c r="C285" s="536" t="n">
        <f aca="false">'ORÇ.GLOBAL REF.'!C285</f>
        <v>0</v>
      </c>
      <c r="D285" s="162" t="n">
        <f aca="false">'ORÇ.GLOBAL REF.'!D285</f>
        <v>0</v>
      </c>
      <c r="E285" s="162" t="n">
        <f aca="false">'ORÇ.GLOBAL REF.'!E285</f>
        <v>0</v>
      </c>
      <c r="F285" s="537"/>
      <c r="G285" s="163" t="n">
        <f aca="false">ROUND(F285,2)</f>
        <v>0</v>
      </c>
      <c r="H285" s="163" t="n">
        <f aca="false">IF('ORÇ.GLOBAL P CAIXA'!K285="EXEC.",0,IF(E285&lt;&gt;0,ROUND(E285*G285,2),IF(Z285=0,(SUMIF('ORÇ.GLOBAL REF.'!$S$12:$S$1011,B285,$Z$12:$Z$1011)),Z285)))</f>
        <v>0</v>
      </c>
      <c r="I285" s="538" t="str">
        <f aca="false">'ORÇ.GLOBAL REF.'!H285</f>
        <v/>
      </c>
      <c r="J285" s="163" t="str">
        <f aca="false">'ORÇ.GLOBAL REF.'!I285</f>
        <v/>
      </c>
      <c r="K285" s="539" t="str">
        <f aca="false">'ORÇ.GLOBAL REF.'!J285</f>
        <v/>
      </c>
      <c r="L285" s="168" t="str">
        <f aca="false">IF(B285&gt;0,"ok","ocultar")</f>
        <v>ocultar</v>
      </c>
      <c r="M285" s="102"/>
      <c r="N285" s="102"/>
      <c r="O285" s="102"/>
      <c r="R285" s="157" t="n">
        <f aca="false">IF(B285=0,R284,IF(ISNONTEXT(B285)=TRUE(),INT(B285),INT(LEFT(B285,FIND(".",B285)-1))))</f>
        <v>3</v>
      </c>
      <c r="S285" s="157" t="str">
        <f aca="false">IF(S286=1,1,IF(B285&lt;&gt;0,1,IF(C285&lt;&gt;0,1,IF(D285&lt;&gt;0,1,IF(E285&lt;&gt;0,1,"")))))</f>
        <v/>
      </c>
      <c r="T285" s="157" t="str">
        <f aca="false">IF(R285=0," ",IF(R285&lt;&gt;R284,R285," "))</f>
        <v> </v>
      </c>
      <c r="U285" s="180"/>
      <c r="V285" s="75" t="e">
        <f aca="false">IF(R285&lt;&gt;T285,(IF(J285="",H285*(INFORMAÇÕES!$Q$79/INFORMAÇÕES!$Q$82),IF(J285="R",H285,0))),0)</f>
        <v>#DIV/0!</v>
      </c>
      <c r="W285" s="75" t="e">
        <f aca="false">IF(R285&lt;&gt;T285,(IF(J285="",H285*(INFORMAÇÕES!$Q$80/INFORMAÇÕES!$Q$82),IF(J285="C",H285,0))),0)</f>
        <v>#DIV/0!</v>
      </c>
      <c r="X285" s="75" t="n">
        <f aca="false">IF(R285&lt;&gt;T285,(IF(J285="",H285*INFORMAÇÕES!$U$115,IF(J285="CF",H285,0))),0)</f>
        <v>0</v>
      </c>
      <c r="Y285" s="75" t="n">
        <f aca="false">IF(R285&lt;&gt;T285,(IF(J285="",H285*INFORMAÇÕES!$U$116,IF(J285="O",H285,0))),0)</f>
        <v>0</v>
      </c>
      <c r="Z285" s="75" t="n">
        <f aca="false">IF(E285&lt;&gt;0,H285,0)</f>
        <v>0</v>
      </c>
    </row>
    <row r="286" s="174" customFormat="true" ht="14.25" hidden="false" customHeight="true" outlineLevel="0" collapsed="false">
      <c r="A286" s="159" t="n">
        <v>275</v>
      </c>
      <c r="B286" s="160" t="n">
        <f aca="false">'ORÇ.GLOBAL REF.'!B286</f>
        <v>0</v>
      </c>
      <c r="C286" s="536" t="n">
        <f aca="false">'ORÇ.GLOBAL REF.'!C286</f>
        <v>0</v>
      </c>
      <c r="D286" s="162" t="n">
        <f aca="false">'ORÇ.GLOBAL REF.'!D286</f>
        <v>0</v>
      </c>
      <c r="E286" s="162" t="n">
        <f aca="false">'ORÇ.GLOBAL REF.'!E286</f>
        <v>0</v>
      </c>
      <c r="F286" s="537"/>
      <c r="G286" s="163" t="n">
        <f aca="false">ROUND(F286,2)</f>
        <v>0</v>
      </c>
      <c r="H286" s="163" t="n">
        <f aca="false">IF('ORÇ.GLOBAL P CAIXA'!K286="EXEC.",0,IF(E286&lt;&gt;0,ROUND(E286*G286,2),IF(Z286=0,(SUMIF('ORÇ.GLOBAL REF.'!$S$12:$S$1011,B286,$Z$12:$Z$1011)),Z286)))</f>
        <v>0</v>
      </c>
      <c r="I286" s="538" t="str">
        <f aca="false">'ORÇ.GLOBAL REF.'!H286</f>
        <v/>
      </c>
      <c r="J286" s="163" t="str">
        <f aca="false">'ORÇ.GLOBAL REF.'!I286</f>
        <v/>
      </c>
      <c r="K286" s="539" t="str">
        <f aca="false">'ORÇ.GLOBAL REF.'!J286</f>
        <v/>
      </c>
      <c r="L286" s="168" t="str">
        <f aca="false">IF(B286&gt;0,"ok","ocultar")</f>
        <v>ocultar</v>
      </c>
      <c r="M286" s="102"/>
      <c r="N286" s="102"/>
      <c r="O286" s="102"/>
      <c r="R286" s="157" t="n">
        <f aca="false">IF(B286=0,R285,IF(ISNONTEXT(B286)=TRUE(),INT(B286),INT(LEFT(B286,FIND(".",B286)-1))))</f>
        <v>3</v>
      </c>
      <c r="S286" s="157" t="str">
        <f aca="false">IF(S287=1,1,IF(B286&lt;&gt;0,1,IF(C286&lt;&gt;0,1,IF(D286&lt;&gt;0,1,IF(E286&lt;&gt;0,1,"")))))</f>
        <v/>
      </c>
      <c r="T286" s="157" t="str">
        <f aca="false">IF(R286=0," ",IF(R286&lt;&gt;R285,R286," "))</f>
        <v> </v>
      </c>
      <c r="U286" s="180"/>
      <c r="V286" s="75" t="e">
        <f aca="false">IF(R286&lt;&gt;T286,(IF(J286="",H286*(INFORMAÇÕES!$Q$79/INFORMAÇÕES!$Q$82),IF(J286="R",H286,0))),0)</f>
        <v>#DIV/0!</v>
      </c>
      <c r="W286" s="75" t="e">
        <f aca="false">IF(R286&lt;&gt;T286,(IF(J286="",H286*(INFORMAÇÕES!$Q$80/INFORMAÇÕES!$Q$82),IF(J286="C",H286,0))),0)</f>
        <v>#DIV/0!</v>
      </c>
      <c r="X286" s="75" t="n">
        <f aca="false">IF(R286&lt;&gt;T286,(IF(J286="",H286*INFORMAÇÕES!$U$115,IF(J286="CF",H286,0))),0)</f>
        <v>0</v>
      </c>
      <c r="Y286" s="75" t="n">
        <f aca="false">IF(R286&lt;&gt;T286,(IF(J286="",H286*INFORMAÇÕES!$U$116,IF(J286="O",H286,0))),0)</f>
        <v>0</v>
      </c>
      <c r="Z286" s="75" t="n">
        <f aca="false">IF(E286&lt;&gt;0,H286,0)</f>
        <v>0</v>
      </c>
    </row>
    <row r="287" s="174" customFormat="true" ht="14.25" hidden="false" customHeight="true" outlineLevel="0" collapsed="false">
      <c r="A287" s="159" t="n">
        <v>276</v>
      </c>
      <c r="B287" s="160" t="n">
        <f aca="false">'ORÇ.GLOBAL REF.'!B287</f>
        <v>0</v>
      </c>
      <c r="C287" s="536" t="n">
        <f aca="false">'ORÇ.GLOBAL REF.'!C287</f>
        <v>0</v>
      </c>
      <c r="D287" s="162" t="n">
        <f aca="false">'ORÇ.GLOBAL REF.'!D287</f>
        <v>0</v>
      </c>
      <c r="E287" s="162" t="n">
        <f aca="false">'ORÇ.GLOBAL REF.'!E287</f>
        <v>0</v>
      </c>
      <c r="F287" s="537"/>
      <c r="G287" s="163" t="n">
        <f aca="false">ROUND(F287,2)</f>
        <v>0</v>
      </c>
      <c r="H287" s="163" t="n">
        <f aca="false">IF('ORÇ.GLOBAL P CAIXA'!K287="EXEC.",0,IF(E287&lt;&gt;0,ROUND(E287*G287,2),IF(Z287=0,(SUMIF('ORÇ.GLOBAL REF.'!$S$12:$S$1011,B287,$Z$12:$Z$1011)),Z287)))</f>
        <v>0</v>
      </c>
      <c r="I287" s="538" t="str">
        <f aca="false">'ORÇ.GLOBAL REF.'!H287</f>
        <v/>
      </c>
      <c r="J287" s="163" t="str">
        <f aca="false">'ORÇ.GLOBAL REF.'!I287</f>
        <v/>
      </c>
      <c r="K287" s="539" t="str">
        <f aca="false">'ORÇ.GLOBAL REF.'!J287</f>
        <v/>
      </c>
      <c r="L287" s="168" t="str">
        <f aca="false">IF(B287&gt;0,"ok","ocultar")</f>
        <v>ocultar</v>
      </c>
      <c r="M287" s="102"/>
      <c r="N287" s="102"/>
      <c r="O287" s="102"/>
      <c r="R287" s="157" t="n">
        <f aca="false">IF(B287=0,R286,IF(ISNONTEXT(B287)=TRUE(),INT(B287),INT(LEFT(B287,FIND(".",B287)-1))))</f>
        <v>3</v>
      </c>
      <c r="S287" s="157" t="str">
        <f aca="false">IF(S288=1,1,IF(B287&lt;&gt;0,1,IF(C287&lt;&gt;0,1,IF(D287&lt;&gt;0,1,IF(E287&lt;&gt;0,1,"")))))</f>
        <v/>
      </c>
      <c r="T287" s="157" t="str">
        <f aca="false">IF(R287=0," ",IF(R287&lt;&gt;R286,R287," "))</f>
        <v> </v>
      </c>
      <c r="U287" s="180"/>
      <c r="V287" s="75" t="e">
        <f aca="false">IF(R287&lt;&gt;T287,(IF(J287="",H287*(INFORMAÇÕES!$Q$79/INFORMAÇÕES!$Q$82),IF(J287="R",H287,0))),0)</f>
        <v>#DIV/0!</v>
      </c>
      <c r="W287" s="75" t="e">
        <f aca="false">IF(R287&lt;&gt;T287,(IF(J287="",H287*(INFORMAÇÕES!$Q$80/INFORMAÇÕES!$Q$82),IF(J287="C",H287,0))),0)</f>
        <v>#DIV/0!</v>
      </c>
      <c r="X287" s="75" t="n">
        <f aca="false">IF(R287&lt;&gt;T287,(IF(J287="",H287*INFORMAÇÕES!$U$115,IF(J287="CF",H287,0))),0)</f>
        <v>0</v>
      </c>
      <c r="Y287" s="75" t="n">
        <f aca="false">IF(R287&lt;&gt;T287,(IF(J287="",H287*INFORMAÇÕES!$U$116,IF(J287="O",H287,0))),0)</f>
        <v>0</v>
      </c>
      <c r="Z287" s="75" t="n">
        <f aca="false">IF(E287&lt;&gt;0,H287,0)</f>
        <v>0</v>
      </c>
    </row>
    <row r="288" s="174" customFormat="true" ht="14.25" hidden="false" customHeight="true" outlineLevel="0" collapsed="false">
      <c r="A288" s="159" t="n">
        <v>277</v>
      </c>
      <c r="B288" s="160" t="n">
        <f aca="false">'ORÇ.GLOBAL REF.'!B288</f>
        <v>0</v>
      </c>
      <c r="C288" s="536" t="n">
        <f aca="false">'ORÇ.GLOBAL REF.'!C288</f>
        <v>0</v>
      </c>
      <c r="D288" s="162" t="n">
        <f aca="false">'ORÇ.GLOBAL REF.'!D288</f>
        <v>0</v>
      </c>
      <c r="E288" s="162" t="n">
        <f aca="false">'ORÇ.GLOBAL REF.'!E288</f>
        <v>0</v>
      </c>
      <c r="F288" s="537"/>
      <c r="G288" s="163" t="n">
        <f aca="false">ROUND(F288,2)</f>
        <v>0</v>
      </c>
      <c r="H288" s="163" t="n">
        <f aca="false">IF('ORÇ.GLOBAL P CAIXA'!K288="EXEC.",0,IF(E288&lt;&gt;0,ROUND(E288*G288,2),IF(Z288=0,(SUMIF('ORÇ.GLOBAL REF.'!$S$12:$S$1011,B288,$Z$12:$Z$1011)),Z288)))</f>
        <v>0</v>
      </c>
      <c r="I288" s="538" t="str">
        <f aca="false">'ORÇ.GLOBAL REF.'!H288</f>
        <v/>
      </c>
      <c r="J288" s="163" t="str">
        <f aca="false">'ORÇ.GLOBAL REF.'!I288</f>
        <v/>
      </c>
      <c r="K288" s="539" t="str">
        <f aca="false">'ORÇ.GLOBAL REF.'!J288</f>
        <v/>
      </c>
      <c r="L288" s="168" t="str">
        <f aca="false">IF(B288&gt;0,"ok","ocultar")</f>
        <v>ocultar</v>
      </c>
      <c r="M288" s="102"/>
      <c r="N288" s="102"/>
      <c r="O288" s="102"/>
      <c r="R288" s="157" t="n">
        <f aca="false">IF(B288=0,R287,IF(ISNONTEXT(B288)=TRUE(),INT(B288),INT(LEFT(B288,FIND(".",B288)-1))))</f>
        <v>3</v>
      </c>
      <c r="S288" s="157" t="str">
        <f aca="false">IF(S289=1,1,IF(B288&lt;&gt;0,1,IF(C288&lt;&gt;0,1,IF(D288&lt;&gt;0,1,IF(E288&lt;&gt;0,1,"")))))</f>
        <v/>
      </c>
      <c r="T288" s="157" t="str">
        <f aca="false">IF(R288=0," ",IF(R288&lt;&gt;R287,R288," "))</f>
        <v> </v>
      </c>
      <c r="U288" s="180"/>
      <c r="V288" s="75" t="e">
        <f aca="false">IF(R288&lt;&gt;T288,(IF(J288="",H288*(INFORMAÇÕES!$Q$79/INFORMAÇÕES!$Q$82),IF(J288="R",H288,0))),0)</f>
        <v>#DIV/0!</v>
      </c>
      <c r="W288" s="75" t="e">
        <f aca="false">IF(R288&lt;&gt;T288,(IF(J288="",H288*(INFORMAÇÕES!$Q$80/INFORMAÇÕES!$Q$82),IF(J288="C",H288,0))),0)</f>
        <v>#DIV/0!</v>
      </c>
      <c r="X288" s="75" t="n">
        <f aca="false">IF(R288&lt;&gt;T288,(IF(J288="",H288*INFORMAÇÕES!$U$115,IF(J288="CF",H288,0))),0)</f>
        <v>0</v>
      </c>
      <c r="Y288" s="75" t="n">
        <f aca="false">IF(R288&lt;&gt;T288,(IF(J288="",H288*INFORMAÇÕES!$U$116,IF(J288="O",H288,0))),0)</f>
        <v>0</v>
      </c>
      <c r="Z288" s="75" t="n">
        <f aca="false">IF(E288&lt;&gt;0,H288,0)</f>
        <v>0</v>
      </c>
    </row>
    <row r="289" s="174" customFormat="true" ht="14.25" hidden="false" customHeight="true" outlineLevel="0" collapsed="false">
      <c r="A289" s="159" t="n">
        <v>278</v>
      </c>
      <c r="B289" s="160" t="n">
        <f aca="false">'ORÇ.GLOBAL REF.'!B289</f>
        <v>0</v>
      </c>
      <c r="C289" s="536" t="n">
        <f aca="false">'ORÇ.GLOBAL REF.'!C289</f>
        <v>0</v>
      </c>
      <c r="D289" s="162" t="n">
        <f aca="false">'ORÇ.GLOBAL REF.'!D289</f>
        <v>0</v>
      </c>
      <c r="E289" s="162" t="n">
        <f aca="false">'ORÇ.GLOBAL REF.'!E289</f>
        <v>0</v>
      </c>
      <c r="F289" s="537"/>
      <c r="G289" s="163" t="n">
        <f aca="false">ROUND(F289,2)</f>
        <v>0</v>
      </c>
      <c r="H289" s="163" t="n">
        <f aca="false">IF('ORÇ.GLOBAL P CAIXA'!K289="EXEC.",0,IF(E289&lt;&gt;0,ROUND(E289*G289,2),IF(Z289=0,(SUMIF('ORÇ.GLOBAL REF.'!$S$12:$S$1011,B289,$Z$12:$Z$1011)),Z289)))</f>
        <v>0</v>
      </c>
      <c r="I289" s="538" t="str">
        <f aca="false">'ORÇ.GLOBAL REF.'!H289</f>
        <v/>
      </c>
      <c r="J289" s="163" t="str">
        <f aca="false">'ORÇ.GLOBAL REF.'!I289</f>
        <v/>
      </c>
      <c r="K289" s="539" t="str">
        <f aca="false">'ORÇ.GLOBAL REF.'!J289</f>
        <v/>
      </c>
      <c r="L289" s="168" t="str">
        <f aca="false">IF(B289&gt;0,"ok","ocultar")</f>
        <v>ocultar</v>
      </c>
      <c r="M289" s="102"/>
      <c r="N289" s="102"/>
      <c r="O289" s="102"/>
      <c r="R289" s="157" t="n">
        <f aca="false">IF(B289=0,R288,IF(ISNONTEXT(B289)=TRUE(),INT(B289),INT(LEFT(B289,FIND(".",B289)-1))))</f>
        <v>3</v>
      </c>
      <c r="S289" s="157" t="str">
        <f aca="false">IF(S290=1,1,IF(B289&lt;&gt;0,1,IF(C289&lt;&gt;0,1,IF(D289&lt;&gt;0,1,IF(E289&lt;&gt;0,1,"")))))</f>
        <v/>
      </c>
      <c r="T289" s="157" t="str">
        <f aca="false">IF(R289=0," ",IF(R289&lt;&gt;R288,R289," "))</f>
        <v> </v>
      </c>
      <c r="U289" s="180"/>
      <c r="V289" s="75" t="e">
        <f aca="false">IF(R289&lt;&gt;T289,(IF(J289="",H289*(INFORMAÇÕES!$Q$79/INFORMAÇÕES!$Q$82),IF(J289="R",H289,0))),0)</f>
        <v>#DIV/0!</v>
      </c>
      <c r="W289" s="75" t="e">
        <f aca="false">IF(R289&lt;&gt;T289,(IF(J289="",H289*(INFORMAÇÕES!$Q$80/INFORMAÇÕES!$Q$82),IF(J289="C",H289,0))),0)</f>
        <v>#DIV/0!</v>
      </c>
      <c r="X289" s="75" t="n">
        <f aca="false">IF(R289&lt;&gt;T289,(IF(J289="",H289*INFORMAÇÕES!$U$115,IF(J289="CF",H289,0))),0)</f>
        <v>0</v>
      </c>
      <c r="Y289" s="75" t="n">
        <f aca="false">IF(R289&lt;&gt;T289,(IF(J289="",H289*INFORMAÇÕES!$U$116,IF(J289="O",H289,0))),0)</f>
        <v>0</v>
      </c>
      <c r="Z289" s="75" t="n">
        <f aca="false">IF(E289&lt;&gt;0,H289,0)</f>
        <v>0</v>
      </c>
    </row>
    <row r="290" s="174" customFormat="true" ht="14.25" hidden="false" customHeight="true" outlineLevel="0" collapsed="false">
      <c r="A290" s="159" t="n">
        <v>279</v>
      </c>
      <c r="B290" s="160" t="n">
        <f aca="false">'ORÇ.GLOBAL REF.'!B290</f>
        <v>0</v>
      </c>
      <c r="C290" s="536" t="n">
        <f aca="false">'ORÇ.GLOBAL REF.'!C290</f>
        <v>0</v>
      </c>
      <c r="D290" s="162" t="n">
        <f aca="false">'ORÇ.GLOBAL REF.'!D290</f>
        <v>0</v>
      </c>
      <c r="E290" s="162" t="n">
        <f aca="false">'ORÇ.GLOBAL REF.'!E290</f>
        <v>0</v>
      </c>
      <c r="F290" s="537"/>
      <c r="G290" s="163" t="n">
        <f aca="false">ROUND(F290,2)</f>
        <v>0</v>
      </c>
      <c r="H290" s="163" t="n">
        <f aca="false">IF('ORÇ.GLOBAL P CAIXA'!K290="EXEC.",0,IF(E290&lt;&gt;0,ROUND(E290*G290,2),IF(Z290=0,(SUMIF('ORÇ.GLOBAL REF.'!$S$12:$S$1011,B290,$Z$12:$Z$1011)),Z290)))</f>
        <v>0</v>
      </c>
      <c r="I290" s="538" t="str">
        <f aca="false">'ORÇ.GLOBAL REF.'!H290</f>
        <v/>
      </c>
      <c r="J290" s="163" t="str">
        <f aca="false">'ORÇ.GLOBAL REF.'!I290</f>
        <v/>
      </c>
      <c r="K290" s="539" t="str">
        <f aca="false">'ORÇ.GLOBAL REF.'!J290</f>
        <v/>
      </c>
      <c r="L290" s="168" t="str">
        <f aca="false">IF(B290&gt;0,"ok","ocultar")</f>
        <v>ocultar</v>
      </c>
      <c r="M290" s="102"/>
      <c r="N290" s="102"/>
      <c r="O290" s="102"/>
      <c r="R290" s="157" t="n">
        <f aca="false">IF(B290=0,R289,IF(ISNONTEXT(B290)=TRUE(),INT(B290),INT(LEFT(B290,FIND(".",B290)-1))))</f>
        <v>3</v>
      </c>
      <c r="S290" s="157" t="str">
        <f aca="false">IF(S291=1,1,IF(B290&lt;&gt;0,1,IF(C290&lt;&gt;0,1,IF(D290&lt;&gt;0,1,IF(E290&lt;&gt;0,1,"")))))</f>
        <v/>
      </c>
      <c r="T290" s="157" t="str">
        <f aca="false">IF(R290=0," ",IF(R290&lt;&gt;R289,R290," "))</f>
        <v> </v>
      </c>
      <c r="U290" s="180"/>
      <c r="V290" s="75" t="e">
        <f aca="false">IF(R290&lt;&gt;T290,(IF(J290="",H290*(INFORMAÇÕES!$Q$79/INFORMAÇÕES!$Q$82),IF(J290="R",H290,0))),0)</f>
        <v>#DIV/0!</v>
      </c>
      <c r="W290" s="75" t="e">
        <f aca="false">IF(R290&lt;&gt;T290,(IF(J290="",H290*(INFORMAÇÕES!$Q$80/INFORMAÇÕES!$Q$82),IF(J290="C",H290,0))),0)</f>
        <v>#DIV/0!</v>
      </c>
      <c r="X290" s="75" t="n">
        <f aca="false">IF(R290&lt;&gt;T290,(IF(J290="",H290*INFORMAÇÕES!$U$115,IF(J290="CF",H290,0))),0)</f>
        <v>0</v>
      </c>
      <c r="Y290" s="75" t="n">
        <f aca="false">IF(R290&lt;&gt;T290,(IF(J290="",H290*INFORMAÇÕES!$U$116,IF(J290="O",H290,0))),0)</f>
        <v>0</v>
      </c>
      <c r="Z290" s="75" t="n">
        <f aca="false">IF(E290&lt;&gt;0,H290,0)</f>
        <v>0</v>
      </c>
    </row>
    <row r="291" s="174" customFormat="true" ht="14.25" hidden="false" customHeight="true" outlineLevel="0" collapsed="false">
      <c r="A291" s="159" t="n">
        <v>280</v>
      </c>
      <c r="B291" s="160" t="n">
        <f aca="false">'ORÇ.GLOBAL REF.'!B291</f>
        <v>0</v>
      </c>
      <c r="C291" s="536" t="n">
        <f aca="false">'ORÇ.GLOBAL REF.'!C291</f>
        <v>0</v>
      </c>
      <c r="D291" s="162" t="n">
        <f aca="false">'ORÇ.GLOBAL REF.'!D291</f>
        <v>0</v>
      </c>
      <c r="E291" s="162" t="n">
        <f aca="false">'ORÇ.GLOBAL REF.'!E291</f>
        <v>0</v>
      </c>
      <c r="F291" s="537"/>
      <c r="G291" s="163" t="n">
        <f aca="false">ROUND(F291,2)</f>
        <v>0</v>
      </c>
      <c r="H291" s="163" t="n">
        <f aca="false">IF('ORÇ.GLOBAL P CAIXA'!K291="EXEC.",0,IF(E291&lt;&gt;0,ROUND(E291*G291,2),IF(Z291=0,(SUMIF('ORÇ.GLOBAL REF.'!$S$12:$S$1011,B291,$Z$12:$Z$1011)),Z291)))</f>
        <v>0</v>
      </c>
      <c r="I291" s="538" t="str">
        <f aca="false">'ORÇ.GLOBAL REF.'!H291</f>
        <v/>
      </c>
      <c r="J291" s="163" t="str">
        <f aca="false">'ORÇ.GLOBAL REF.'!I291</f>
        <v/>
      </c>
      <c r="K291" s="539" t="str">
        <f aca="false">'ORÇ.GLOBAL REF.'!J291</f>
        <v/>
      </c>
      <c r="L291" s="168" t="str">
        <f aca="false">IF(B291&gt;0,"ok","ocultar")</f>
        <v>ocultar</v>
      </c>
      <c r="M291" s="102"/>
      <c r="N291" s="102"/>
      <c r="O291" s="102"/>
      <c r="R291" s="157" t="n">
        <f aca="false">IF(B291=0,R290,IF(ISNONTEXT(B291)=TRUE(),INT(B291),INT(LEFT(B291,FIND(".",B291)-1))))</f>
        <v>3</v>
      </c>
      <c r="S291" s="157" t="str">
        <f aca="false">IF(S292=1,1,IF(B291&lt;&gt;0,1,IF(C291&lt;&gt;0,1,IF(D291&lt;&gt;0,1,IF(E291&lt;&gt;0,1,"")))))</f>
        <v/>
      </c>
      <c r="T291" s="157" t="str">
        <f aca="false">IF(R291=0," ",IF(R291&lt;&gt;R290,R291," "))</f>
        <v> </v>
      </c>
      <c r="U291" s="180"/>
      <c r="V291" s="75" t="e">
        <f aca="false">IF(R291&lt;&gt;T291,(IF(J291="",H291*(INFORMAÇÕES!$Q$79/INFORMAÇÕES!$Q$82),IF(J291="R",H291,0))),0)</f>
        <v>#DIV/0!</v>
      </c>
      <c r="W291" s="75" t="e">
        <f aca="false">IF(R291&lt;&gt;T291,(IF(J291="",H291*(INFORMAÇÕES!$Q$80/INFORMAÇÕES!$Q$82),IF(J291="C",H291,0))),0)</f>
        <v>#DIV/0!</v>
      </c>
      <c r="X291" s="75" t="n">
        <f aca="false">IF(R291&lt;&gt;T291,(IF(J291="",H291*INFORMAÇÕES!$U$115,IF(J291="CF",H291,0))),0)</f>
        <v>0</v>
      </c>
      <c r="Y291" s="75" t="n">
        <f aca="false">IF(R291&lt;&gt;T291,(IF(J291="",H291*INFORMAÇÕES!$U$116,IF(J291="O",H291,0))),0)</f>
        <v>0</v>
      </c>
      <c r="Z291" s="75" t="n">
        <f aca="false">IF(E291&lt;&gt;0,H291,0)</f>
        <v>0</v>
      </c>
    </row>
    <row r="292" s="174" customFormat="true" ht="14.25" hidden="false" customHeight="true" outlineLevel="0" collapsed="false">
      <c r="A292" s="159" t="n">
        <v>281</v>
      </c>
      <c r="B292" s="160" t="n">
        <f aca="false">'ORÇ.GLOBAL REF.'!B292</f>
        <v>0</v>
      </c>
      <c r="C292" s="536" t="n">
        <f aca="false">'ORÇ.GLOBAL REF.'!C292</f>
        <v>0</v>
      </c>
      <c r="D292" s="162" t="n">
        <f aca="false">'ORÇ.GLOBAL REF.'!D292</f>
        <v>0</v>
      </c>
      <c r="E292" s="162" t="n">
        <f aca="false">'ORÇ.GLOBAL REF.'!E292</f>
        <v>0</v>
      </c>
      <c r="F292" s="537"/>
      <c r="G292" s="163" t="n">
        <f aca="false">ROUND(F292,2)</f>
        <v>0</v>
      </c>
      <c r="H292" s="163" t="n">
        <f aca="false">IF('ORÇ.GLOBAL P CAIXA'!K292="EXEC.",0,IF(E292&lt;&gt;0,ROUND(E292*G292,2),IF(Z292=0,(SUMIF('ORÇ.GLOBAL REF.'!$S$12:$S$1011,B292,$Z$12:$Z$1011)),Z292)))</f>
        <v>0</v>
      </c>
      <c r="I292" s="538" t="str">
        <f aca="false">'ORÇ.GLOBAL REF.'!H292</f>
        <v/>
      </c>
      <c r="J292" s="163" t="str">
        <f aca="false">'ORÇ.GLOBAL REF.'!I292</f>
        <v/>
      </c>
      <c r="K292" s="539" t="str">
        <f aca="false">'ORÇ.GLOBAL REF.'!J292</f>
        <v/>
      </c>
      <c r="L292" s="168" t="str">
        <f aca="false">IF(B292&gt;0,"ok","ocultar")</f>
        <v>ocultar</v>
      </c>
      <c r="M292" s="102"/>
      <c r="N292" s="102"/>
      <c r="O292" s="102"/>
      <c r="R292" s="157" t="n">
        <f aca="false">IF(B292=0,R291,IF(ISNONTEXT(B292)=TRUE(),INT(B292),INT(LEFT(B292,FIND(".",B292)-1))))</f>
        <v>3</v>
      </c>
      <c r="S292" s="157" t="str">
        <f aca="false">IF(S293=1,1,IF(B292&lt;&gt;0,1,IF(C292&lt;&gt;0,1,IF(D292&lt;&gt;0,1,IF(E292&lt;&gt;0,1,"")))))</f>
        <v/>
      </c>
      <c r="T292" s="157" t="str">
        <f aca="false">IF(R292=0," ",IF(R292&lt;&gt;R291,R292," "))</f>
        <v> </v>
      </c>
      <c r="U292" s="180"/>
      <c r="V292" s="75" t="e">
        <f aca="false">IF(R292&lt;&gt;T292,(IF(J292="",H292*(INFORMAÇÕES!$Q$79/INFORMAÇÕES!$Q$82),IF(J292="R",H292,0))),0)</f>
        <v>#DIV/0!</v>
      </c>
      <c r="W292" s="75" t="e">
        <f aca="false">IF(R292&lt;&gt;T292,(IF(J292="",H292*(INFORMAÇÕES!$Q$80/INFORMAÇÕES!$Q$82),IF(J292="C",H292,0))),0)</f>
        <v>#DIV/0!</v>
      </c>
      <c r="X292" s="75" t="n">
        <f aca="false">IF(R292&lt;&gt;T292,(IF(J292="",H292*INFORMAÇÕES!$U$115,IF(J292="CF",H292,0))),0)</f>
        <v>0</v>
      </c>
      <c r="Y292" s="75" t="n">
        <f aca="false">IF(R292&lt;&gt;T292,(IF(J292="",H292*INFORMAÇÕES!$U$116,IF(J292="O",H292,0))),0)</f>
        <v>0</v>
      </c>
      <c r="Z292" s="75" t="n">
        <f aca="false">IF(E292&lt;&gt;0,H292,0)</f>
        <v>0</v>
      </c>
    </row>
    <row r="293" s="174" customFormat="true" ht="14.25" hidden="false" customHeight="true" outlineLevel="0" collapsed="false">
      <c r="A293" s="159" t="n">
        <v>282</v>
      </c>
      <c r="B293" s="160" t="n">
        <f aca="false">'ORÇ.GLOBAL REF.'!B293</f>
        <v>0</v>
      </c>
      <c r="C293" s="536" t="n">
        <f aca="false">'ORÇ.GLOBAL REF.'!C293</f>
        <v>0</v>
      </c>
      <c r="D293" s="162" t="n">
        <f aca="false">'ORÇ.GLOBAL REF.'!D293</f>
        <v>0</v>
      </c>
      <c r="E293" s="162" t="n">
        <f aca="false">'ORÇ.GLOBAL REF.'!E293</f>
        <v>0</v>
      </c>
      <c r="F293" s="537"/>
      <c r="G293" s="163" t="n">
        <f aca="false">ROUND(F293,2)</f>
        <v>0</v>
      </c>
      <c r="H293" s="163" t="n">
        <f aca="false">IF('ORÇ.GLOBAL P CAIXA'!K293="EXEC.",0,IF(E293&lt;&gt;0,ROUND(E293*G293,2),IF(Z293=0,(SUMIF('ORÇ.GLOBAL REF.'!$S$12:$S$1011,B293,$Z$12:$Z$1011)),Z293)))</f>
        <v>0</v>
      </c>
      <c r="I293" s="538" t="str">
        <f aca="false">'ORÇ.GLOBAL REF.'!H293</f>
        <v/>
      </c>
      <c r="J293" s="163" t="str">
        <f aca="false">'ORÇ.GLOBAL REF.'!I293</f>
        <v/>
      </c>
      <c r="K293" s="539" t="str">
        <f aca="false">'ORÇ.GLOBAL REF.'!J293</f>
        <v/>
      </c>
      <c r="L293" s="168" t="str">
        <f aca="false">IF(B293&gt;0,"ok","ocultar")</f>
        <v>ocultar</v>
      </c>
      <c r="M293" s="102"/>
      <c r="N293" s="102"/>
      <c r="O293" s="102"/>
      <c r="R293" s="157" t="n">
        <f aca="false">IF(B293=0,R292,IF(ISNONTEXT(B293)=TRUE(),INT(B293),INT(LEFT(B293,FIND(".",B293)-1))))</f>
        <v>3</v>
      </c>
      <c r="S293" s="157" t="str">
        <f aca="false">IF(S294=1,1,IF(B293&lt;&gt;0,1,IF(C293&lt;&gt;0,1,IF(D293&lt;&gt;0,1,IF(E293&lt;&gt;0,1,"")))))</f>
        <v/>
      </c>
      <c r="T293" s="157" t="str">
        <f aca="false">IF(R293=0," ",IF(R293&lt;&gt;R292,R293," "))</f>
        <v> </v>
      </c>
      <c r="U293" s="180"/>
      <c r="V293" s="75" t="e">
        <f aca="false">IF(R293&lt;&gt;T293,(IF(J293="",H293*(INFORMAÇÕES!$Q$79/INFORMAÇÕES!$Q$82),IF(J293="R",H293,0))),0)</f>
        <v>#DIV/0!</v>
      </c>
      <c r="W293" s="75" t="e">
        <f aca="false">IF(R293&lt;&gt;T293,(IF(J293="",H293*(INFORMAÇÕES!$Q$80/INFORMAÇÕES!$Q$82),IF(J293="C",H293,0))),0)</f>
        <v>#DIV/0!</v>
      </c>
      <c r="X293" s="75" t="n">
        <f aca="false">IF(R293&lt;&gt;T293,(IF(J293="",H293*INFORMAÇÕES!$U$115,IF(J293="CF",H293,0))),0)</f>
        <v>0</v>
      </c>
      <c r="Y293" s="75" t="n">
        <f aca="false">IF(R293&lt;&gt;T293,(IF(J293="",H293*INFORMAÇÕES!$U$116,IF(J293="O",H293,0))),0)</f>
        <v>0</v>
      </c>
      <c r="Z293" s="75" t="n">
        <f aca="false">IF(E293&lt;&gt;0,H293,0)</f>
        <v>0</v>
      </c>
    </row>
    <row r="294" s="174" customFormat="true" ht="14.25" hidden="false" customHeight="true" outlineLevel="0" collapsed="false">
      <c r="A294" s="159" t="n">
        <v>283</v>
      </c>
      <c r="B294" s="160" t="n">
        <f aca="false">'ORÇ.GLOBAL REF.'!B294</f>
        <v>0</v>
      </c>
      <c r="C294" s="536" t="n">
        <f aca="false">'ORÇ.GLOBAL REF.'!C294</f>
        <v>0</v>
      </c>
      <c r="D294" s="162" t="n">
        <f aca="false">'ORÇ.GLOBAL REF.'!D294</f>
        <v>0</v>
      </c>
      <c r="E294" s="162" t="n">
        <f aca="false">'ORÇ.GLOBAL REF.'!E294</f>
        <v>0</v>
      </c>
      <c r="F294" s="537"/>
      <c r="G294" s="163" t="n">
        <f aca="false">ROUND(F294,2)</f>
        <v>0</v>
      </c>
      <c r="H294" s="163" t="n">
        <f aca="false">IF('ORÇ.GLOBAL P CAIXA'!K294="EXEC.",0,IF(E294&lt;&gt;0,ROUND(E294*G294,2),IF(Z294=0,(SUMIF('ORÇ.GLOBAL REF.'!$S$12:$S$1011,B294,$Z$12:$Z$1011)),Z294)))</f>
        <v>0</v>
      </c>
      <c r="I294" s="538" t="str">
        <f aca="false">'ORÇ.GLOBAL REF.'!H294</f>
        <v/>
      </c>
      <c r="J294" s="163" t="str">
        <f aca="false">'ORÇ.GLOBAL REF.'!I294</f>
        <v/>
      </c>
      <c r="K294" s="539" t="str">
        <f aca="false">'ORÇ.GLOBAL REF.'!J294</f>
        <v/>
      </c>
      <c r="L294" s="168" t="str">
        <f aca="false">IF(B294&gt;0,"ok","ocultar")</f>
        <v>ocultar</v>
      </c>
      <c r="M294" s="102"/>
      <c r="N294" s="102"/>
      <c r="O294" s="102"/>
      <c r="R294" s="157" t="n">
        <f aca="false">IF(B294=0,R293,IF(ISNONTEXT(B294)=TRUE(),INT(B294),INT(LEFT(B294,FIND(".",B294)-1))))</f>
        <v>3</v>
      </c>
      <c r="S294" s="157" t="str">
        <f aca="false">IF(S295=1,1,IF(B294&lt;&gt;0,1,IF(C294&lt;&gt;0,1,IF(D294&lt;&gt;0,1,IF(E294&lt;&gt;0,1,"")))))</f>
        <v/>
      </c>
      <c r="T294" s="157" t="str">
        <f aca="false">IF(R294=0," ",IF(R294&lt;&gt;R293,R294," "))</f>
        <v> </v>
      </c>
      <c r="U294" s="180"/>
      <c r="V294" s="75" t="e">
        <f aca="false">IF(R294&lt;&gt;T294,(IF(J294="",H294*(INFORMAÇÕES!$Q$79/INFORMAÇÕES!$Q$82),IF(J294="R",H294,0))),0)</f>
        <v>#DIV/0!</v>
      </c>
      <c r="W294" s="75" t="e">
        <f aca="false">IF(R294&lt;&gt;T294,(IF(J294="",H294*(INFORMAÇÕES!$Q$80/INFORMAÇÕES!$Q$82),IF(J294="C",H294,0))),0)</f>
        <v>#DIV/0!</v>
      </c>
      <c r="X294" s="75" t="n">
        <f aca="false">IF(R294&lt;&gt;T294,(IF(J294="",H294*INFORMAÇÕES!$U$115,IF(J294="CF",H294,0))),0)</f>
        <v>0</v>
      </c>
      <c r="Y294" s="75" t="n">
        <f aca="false">IF(R294&lt;&gt;T294,(IF(J294="",H294*INFORMAÇÕES!$U$116,IF(J294="O",H294,0))),0)</f>
        <v>0</v>
      </c>
      <c r="Z294" s="75" t="n">
        <f aca="false">IF(E294&lt;&gt;0,H294,0)</f>
        <v>0</v>
      </c>
    </row>
    <row r="295" s="174" customFormat="true" ht="14.25" hidden="false" customHeight="true" outlineLevel="0" collapsed="false">
      <c r="A295" s="159" t="n">
        <v>284</v>
      </c>
      <c r="B295" s="160" t="n">
        <f aca="false">'ORÇ.GLOBAL REF.'!B295</f>
        <v>0</v>
      </c>
      <c r="C295" s="536" t="n">
        <f aca="false">'ORÇ.GLOBAL REF.'!C295</f>
        <v>0</v>
      </c>
      <c r="D295" s="162" t="n">
        <f aca="false">'ORÇ.GLOBAL REF.'!D295</f>
        <v>0</v>
      </c>
      <c r="E295" s="162" t="n">
        <f aca="false">'ORÇ.GLOBAL REF.'!E295</f>
        <v>0</v>
      </c>
      <c r="F295" s="537"/>
      <c r="G295" s="163" t="n">
        <f aca="false">ROUND(F295,2)</f>
        <v>0</v>
      </c>
      <c r="H295" s="163" t="n">
        <f aca="false">IF('ORÇ.GLOBAL P CAIXA'!K295="EXEC.",0,IF(E295&lt;&gt;0,ROUND(E295*G295,2),IF(Z295=0,(SUMIF('ORÇ.GLOBAL REF.'!$S$12:$S$1011,B295,$Z$12:$Z$1011)),Z295)))</f>
        <v>0</v>
      </c>
      <c r="I295" s="538" t="str">
        <f aca="false">'ORÇ.GLOBAL REF.'!H295</f>
        <v/>
      </c>
      <c r="J295" s="163" t="str">
        <f aca="false">'ORÇ.GLOBAL REF.'!I295</f>
        <v/>
      </c>
      <c r="K295" s="539" t="str">
        <f aca="false">'ORÇ.GLOBAL REF.'!J295</f>
        <v/>
      </c>
      <c r="L295" s="168" t="str">
        <f aca="false">IF(B295&gt;0,"ok","ocultar")</f>
        <v>ocultar</v>
      </c>
      <c r="M295" s="102"/>
      <c r="N295" s="102"/>
      <c r="O295" s="102"/>
      <c r="R295" s="157" t="n">
        <f aca="false">IF(B295=0,R294,IF(ISNONTEXT(B295)=TRUE(),INT(B295),INT(LEFT(B295,FIND(".",B295)-1))))</f>
        <v>3</v>
      </c>
      <c r="S295" s="157" t="str">
        <f aca="false">IF(S296=1,1,IF(B295&lt;&gt;0,1,IF(C295&lt;&gt;0,1,IF(D295&lt;&gt;0,1,IF(E295&lt;&gt;0,1,"")))))</f>
        <v/>
      </c>
      <c r="T295" s="157" t="str">
        <f aca="false">IF(R295=0," ",IF(R295&lt;&gt;R294,R295," "))</f>
        <v> </v>
      </c>
      <c r="U295" s="180"/>
      <c r="V295" s="75" t="e">
        <f aca="false">IF(R295&lt;&gt;T295,(IF(J295="",H295*(INFORMAÇÕES!$Q$79/INFORMAÇÕES!$Q$82),IF(J295="R",H295,0))),0)</f>
        <v>#DIV/0!</v>
      </c>
      <c r="W295" s="75" t="e">
        <f aca="false">IF(R295&lt;&gt;T295,(IF(J295="",H295*(INFORMAÇÕES!$Q$80/INFORMAÇÕES!$Q$82),IF(J295="C",H295,0))),0)</f>
        <v>#DIV/0!</v>
      </c>
      <c r="X295" s="75" t="n">
        <f aca="false">IF(R295&lt;&gt;T295,(IF(J295="",H295*INFORMAÇÕES!$U$115,IF(J295="CF",H295,0))),0)</f>
        <v>0</v>
      </c>
      <c r="Y295" s="75" t="n">
        <f aca="false">IF(R295&lt;&gt;T295,(IF(J295="",H295*INFORMAÇÕES!$U$116,IF(J295="O",H295,0))),0)</f>
        <v>0</v>
      </c>
      <c r="Z295" s="75" t="n">
        <f aca="false">IF(E295&lt;&gt;0,H295,0)</f>
        <v>0</v>
      </c>
    </row>
    <row r="296" s="174" customFormat="true" ht="14.25" hidden="false" customHeight="true" outlineLevel="0" collapsed="false">
      <c r="A296" s="159" t="n">
        <v>285</v>
      </c>
      <c r="B296" s="160" t="n">
        <f aca="false">'ORÇ.GLOBAL REF.'!B296</f>
        <v>0</v>
      </c>
      <c r="C296" s="536" t="n">
        <f aca="false">'ORÇ.GLOBAL REF.'!C296</f>
        <v>0</v>
      </c>
      <c r="D296" s="162" t="n">
        <f aca="false">'ORÇ.GLOBAL REF.'!D296</f>
        <v>0</v>
      </c>
      <c r="E296" s="162" t="n">
        <f aca="false">'ORÇ.GLOBAL REF.'!E296</f>
        <v>0</v>
      </c>
      <c r="F296" s="537"/>
      <c r="G296" s="163" t="n">
        <f aca="false">ROUND(F296,2)</f>
        <v>0</v>
      </c>
      <c r="H296" s="163" t="n">
        <f aca="false">IF('ORÇ.GLOBAL P CAIXA'!K296="EXEC.",0,IF(E296&lt;&gt;0,ROUND(E296*G296,2),IF(Z296=0,(SUMIF('ORÇ.GLOBAL REF.'!$S$12:$S$1011,B296,$Z$12:$Z$1011)),Z296)))</f>
        <v>0</v>
      </c>
      <c r="I296" s="538" t="str">
        <f aca="false">'ORÇ.GLOBAL REF.'!H296</f>
        <v/>
      </c>
      <c r="J296" s="163" t="str">
        <f aca="false">'ORÇ.GLOBAL REF.'!I296</f>
        <v/>
      </c>
      <c r="K296" s="539" t="str">
        <f aca="false">'ORÇ.GLOBAL REF.'!J296</f>
        <v/>
      </c>
      <c r="L296" s="168" t="str">
        <f aca="false">IF(B296&gt;0,"ok","ocultar")</f>
        <v>ocultar</v>
      </c>
      <c r="M296" s="102"/>
      <c r="N296" s="102"/>
      <c r="O296" s="102"/>
      <c r="R296" s="157" t="n">
        <f aca="false">IF(B296=0,R295,IF(ISNONTEXT(B296)=TRUE(),INT(B296),INT(LEFT(B296,FIND(".",B296)-1))))</f>
        <v>3</v>
      </c>
      <c r="S296" s="157" t="str">
        <f aca="false">IF(S297=1,1,IF(B296&lt;&gt;0,1,IF(C296&lt;&gt;0,1,IF(D296&lt;&gt;0,1,IF(E296&lt;&gt;0,1,"")))))</f>
        <v/>
      </c>
      <c r="T296" s="157" t="str">
        <f aca="false">IF(R296=0," ",IF(R296&lt;&gt;R295,R296," "))</f>
        <v> </v>
      </c>
      <c r="U296" s="180"/>
      <c r="V296" s="75" t="e">
        <f aca="false">IF(R296&lt;&gt;T296,(IF(J296="",H296*(INFORMAÇÕES!$Q$79/INFORMAÇÕES!$Q$82),IF(J296="R",H296,0))),0)</f>
        <v>#DIV/0!</v>
      </c>
      <c r="W296" s="75" t="e">
        <f aca="false">IF(R296&lt;&gt;T296,(IF(J296="",H296*(INFORMAÇÕES!$Q$80/INFORMAÇÕES!$Q$82),IF(J296="C",H296,0))),0)</f>
        <v>#DIV/0!</v>
      </c>
      <c r="X296" s="75" t="n">
        <f aca="false">IF(R296&lt;&gt;T296,(IF(J296="",H296*INFORMAÇÕES!$U$115,IF(J296="CF",H296,0))),0)</f>
        <v>0</v>
      </c>
      <c r="Y296" s="75" t="n">
        <f aca="false">IF(R296&lt;&gt;T296,(IF(J296="",H296*INFORMAÇÕES!$U$116,IF(J296="O",H296,0))),0)</f>
        <v>0</v>
      </c>
      <c r="Z296" s="75" t="n">
        <f aca="false">IF(E296&lt;&gt;0,H296,0)</f>
        <v>0</v>
      </c>
    </row>
    <row r="297" s="174" customFormat="true" ht="14.25" hidden="false" customHeight="true" outlineLevel="0" collapsed="false">
      <c r="A297" s="159" t="n">
        <v>286</v>
      </c>
      <c r="B297" s="160" t="n">
        <f aca="false">'ORÇ.GLOBAL REF.'!B297</f>
        <v>0</v>
      </c>
      <c r="C297" s="536" t="n">
        <f aca="false">'ORÇ.GLOBAL REF.'!C297</f>
        <v>0</v>
      </c>
      <c r="D297" s="162" t="n">
        <f aca="false">'ORÇ.GLOBAL REF.'!D297</f>
        <v>0</v>
      </c>
      <c r="E297" s="162" t="n">
        <f aca="false">'ORÇ.GLOBAL REF.'!E297</f>
        <v>0</v>
      </c>
      <c r="F297" s="537"/>
      <c r="G297" s="163" t="n">
        <f aca="false">ROUND(F297,2)</f>
        <v>0</v>
      </c>
      <c r="H297" s="163" t="n">
        <f aca="false">IF('ORÇ.GLOBAL P CAIXA'!K297="EXEC.",0,IF(E297&lt;&gt;0,ROUND(E297*G297,2),IF(Z297=0,(SUMIF('ORÇ.GLOBAL REF.'!$S$12:$S$1011,B297,$Z$12:$Z$1011)),Z297)))</f>
        <v>0</v>
      </c>
      <c r="I297" s="538" t="str">
        <f aca="false">'ORÇ.GLOBAL REF.'!H297</f>
        <v/>
      </c>
      <c r="J297" s="163" t="str">
        <f aca="false">'ORÇ.GLOBAL REF.'!I297</f>
        <v/>
      </c>
      <c r="K297" s="539" t="str">
        <f aca="false">'ORÇ.GLOBAL REF.'!J297</f>
        <v/>
      </c>
      <c r="L297" s="168" t="str">
        <f aca="false">IF(B297&gt;0,"ok","ocultar")</f>
        <v>ocultar</v>
      </c>
      <c r="M297" s="102"/>
      <c r="N297" s="102"/>
      <c r="O297" s="102"/>
      <c r="R297" s="157" t="n">
        <f aca="false">IF(B297=0,R296,IF(ISNONTEXT(B297)=TRUE(),INT(B297),INT(LEFT(B297,FIND(".",B297)-1))))</f>
        <v>3</v>
      </c>
      <c r="S297" s="157" t="str">
        <f aca="false">IF(S298=1,1,IF(B297&lt;&gt;0,1,IF(C297&lt;&gt;0,1,IF(D297&lt;&gt;0,1,IF(E297&lt;&gt;0,1,"")))))</f>
        <v/>
      </c>
      <c r="T297" s="157" t="str">
        <f aca="false">IF(R297=0," ",IF(R297&lt;&gt;R296,R297," "))</f>
        <v> </v>
      </c>
      <c r="U297" s="180"/>
      <c r="V297" s="75" t="e">
        <f aca="false">IF(R297&lt;&gt;T297,(IF(J297="",H297*(INFORMAÇÕES!$Q$79/INFORMAÇÕES!$Q$82),IF(J297="R",H297,0))),0)</f>
        <v>#DIV/0!</v>
      </c>
      <c r="W297" s="75" t="e">
        <f aca="false">IF(R297&lt;&gt;T297,(IF(J297="",H297*(INFORMAÇÕES!$Q$80/INFORMAÇÕES!$Q$82),IF(J297="C",H297,0))),0)</f>
        <v>#DIV/0!</v>
      </c>
      <c r="X297" s="75" t="n">
        <f aca="false">IF(R297&lt;&gt;T297,(IF(J297="",H297*INFORMAÇÕES!$U$115,IF(J297="CF",H297,0))),0)</f>
        <v>0</v>
      </c>
      <c r="Y297" s="75" t="n">
        <f aca="false">IF(R297&lt;&gt;T297,(IF(J297="",H297*INFORMAÇÕES!$U$116,IF(J297="O",H297,0))),0)</f>
        <v>0</v>
      </c>
      <c r="Z297" s="75" t="n">
        <f aca="false">IF(E297&lt;&gt;0,H297,0)</f>
        <v>0</v>
      </c>
    </row>
    <row r="298" s="174" customFormat="true" ht="14.25" hidden="false" customHeight="true" outlineLevel="0" collapsed="false">
      <c r="A298" s="159" t="n">
        <v>287</v>
      </c>
      <c r="B298" s="160" t="n">
        <f aca="false">'ORÇ.GLOBAL REF.'!B298</f>
        <v>0</v>
      </c>
      <c r="C298" s="536" t="n">
        <f aca="false">'ORÇ.GLOBAL REF.'!C298</f>
        <v>0</v>
      </c>
      <c r="D298" s="162" t="n">
        <f aca="false">'ORÇ.GLOBAL REF.'!D298</f>
        <v>0</v>
      </c>
      <c r="E298" s="162" t="n">
        <f aca="false">'ORÇ.GLOBAL REF.'!E298</f>
        <v>0</v>
      </c>
      <c r="F298" s="537"/>
      <c r="G298" s="163" t="n">
        <f aca="false">ROUND(F298,2)</f>
        <v>0</v>
      </c>
      <c r="H298" s="163" t="n">
        <f aca="false">IF('ORÇ.GLOBAL P CAIXA'!K298="EXEC.",0,IF(E298&lt;&gt;0,ROUND(E298*G298,2),IF(Z298=0,(SUMIF('ORÇ.GLOBAL REF.'!$S$12:$S$1011,B298,$Z$12:$Z$1011)),Z298)))</f>
        <v>0</v>
      </c>
      <c r="I298" s="538" t="str">
        <f aca="false">'ORÇ.GLOBAL REF.'!H298</f>
        <v/>
      </c>
      <c r="J298" s="163" t="str">
        <f aca="false">'ORÇ.GLOBAL REF.'!I298</f>
        <v/>
      </c>
      <c r="K298" s="539" t="str">
        <f aca="false">'ORÇ.GLOBAL REF.'!J298</f>
        <v/>
      </c>
      <c r="L298" s="168" t="str">
        <f aca="false">IF(B298&gt;0,"ok","ocultar")</f>
        <v>ocultar</v>
      </c>
      <c r="M298" s="102"/>
      <c r="N298" s="102"/>
      <c r="O298" s="102"/>
      <c r="R298" s="157" t="n">
        <f aca="false">IF(B298=0,R297,IF(ISNONTEXT(B298)=TRUE(),INT(B298),INT(LEFT(B298,FIND(".",B298)-1))))</f>
        <v>3</v>
      </c>
      <c r="S298" s="157" t="str">
        <f aca="false">IF(S299=1,1,IF(B298&lt;&gt;0,1,IF(C298&lt;&gt;0,1,IF(D298&lt;&gt;0,1,IF(E298&lt;&gt;0,1,"")))))</f>
        <v/>
      </c>
      <c r="T298" s="157" t="str">
        <f aca="false">IF(R298=0," ",IF(R298&lt;&gt;R297,R298," "))</f>
        <v> </v>
      </c>
      <c r="U298" s="180"/>
      <c r="V298" s="75" t="e">
        <f aca="false">IF(R298&lt;&gt;T298,(IF(J298="",H298*(INFORMAÇÕES!$Q$79/INFORMAÇÕES!$Q$82),IF(J298="R",H298,0))),0)</f>
        <v>#DIV/0!</v>
      </c>
      <c r="W298" s="75" t="e">
        <f aca="false">IF(R298&lt;&gt;T298,(IF(J298="",H298*(INFORMAÇÕES!$Q$80/INFORMAÇÕES!$Q$82),IF(J298="C",H298,0))),0)</f>
        <v>#DIV/0!</v>
      </c>
      <c r="X298" s="75" t="n">
        <f aca="false">IF(R298&lt;&gt;T298,(IF(J298="",H298*INFORMAÇÕES!$U$115,IF(J298="CF",H298,0))),0)</f>
        <v>0</v>
      </c>
      <c r="Y298" s="75" t="n">
        <f aca="false">IF(R298&lt;&gt;T298,(IF(J298="",H298*INFORMAÇÕES!$U$116,IF(J298="O",H298,0))),0)</f>
        <v>0</v>
      </c>
      <c r="Z298" s="75" t="n">
        <f aca="false">IF(E298&lt;&gt;0,H298,0)</f>
        <v>0</v>
      </c>
    </row>
    <row r="299" s="174" customFormat="true" ht="14.25" hidden="false" customHeight="true" outlineLevel="0" collapsed="false">
      <c r="A299" s="159" t="n">
        <v>288</v>
      </c>
      <c r="B299" s="160" t="n">
        <f aca="false">'ORÇ.GLOBAL REF.'!B299</f>
        <v>0</v>
      </c>
      <c r="C299" s="536" t="n">
        <f aca="false">'ORÇ.GLOBAL REF.'!C299</f>
        <v>0</v>
      </c>
      <c r="D299" s="162" t="n">
        <f aca="false">'ORÇ.GLOBAL REF.'!D299</f>
        <v>0</v>
      </c>
      <c r="E299" s="162" t="n">
        <f aca="false">'ORÇ.GLOBAL REF.'!E299</f>
        <v>0</v>
      </c>
      <c r="F299" s="537"/>
      <c r="G299" s="163" t="n">
        <f aca="false">ROUND(F299,2)</f>
        <v>0</v>
      </c>
      <c r="H299" s="163" t="n">
        <f aca="false">IF('ORÇ.GLOBAL P CAIXA'!K299="EXEC.",0,IF(E299&lt;&gt;0,ROUND(E299*G299,2),IF(Z299=0,(SUMIF('ORÇ.GLOBAL REF.'!$S$12:$S$1011,B299,$Z$12:$Z$1011)),Z299)))</f>
        <v>0</v>
      </c>
      <c r="I299" s="538" t="str">
        <f aca="false">'ORÇ.GLOBAL REF.'!H299</f>
        <v/>
      </c>
      <c r="J299" s="163" t="str">
        <f aca="false">'ORÇ.GLOBAL REF.'!I299</f>
        <v/>
      </c>
      <c r="K299" s="539" t="str">
        <f aca="false">'ORÇ.GLOBAL REF.'!J299</f>
        <v/>
      </c>
      <c r="L299" s="168" t="str">
        <f aca="false">IF(B299&gt;0,"ok","ocultar")</f>
        <v>ocultar</v>
      </c>
      <c r="M299" s="102"/>
      <c r="N299" s="102"/>
      <c r="O299" s="102"/>
      <c r="R299" s="157" t="n">
        <f aca="false">IF(B299=0,R298,IF(ISNONTEXT(B299)=TRUE(),INT(B299),INT(LEFT(B299,FIND(".",B299)-1))))</f>
        <v>3</v>
      </c>
      <c r="S299" s="157" t="str">
        <f aca="false">IF(S300=1,1,IF(B299&lt;&gt;0,1,IF(C299&lt;&gt;0,1,IF(D299&lt;&gt;0,1,IF(E299&lt;&gt;0,1,"")))))</f>
        <v/>
      </c>
      <c r="T299" s="157" t="str">
        <f aca="false">IF(R299=0," ",IF(R299&lt;&gt;R298,R299," "))</f>
        <v> </v>
      </c>
      <c r="U299" s="180"/>
      <c r="V299" s="75" t="e">
        <f aca="false">IF(R299&lt;&gt;T299,(IF(J299="",H299*(INFORMAÇÕES!$Q$79/INFORMAÇÕES!$Q$82),IF(J299="R",H299,0))),0)</f>
        <v>#DIV/0!</v>
      </c>
      <c r="W299" s="75" t="e">
        <f aca="false">IF(R299&lt;&gt;T299,(IF(J299="",H299*(INFORMAÇÕES!$Q$80/INFORMAÇÕES!$Q$82),IF(J299="C",H299,0))),0)</f>
        <v>#DIV/0!</v>
      </c>
      <c r="X299" s="75" t="n">
        <f aca="false">IF(R299&lt;&gt;T299,(IF(J299="",H299*INFORMAÇÕES!$U$115,IF(J299="CF",H299,0))),0)</f>
        <v>0</v>
      </c>
      <c r="Y299" s="75" t="n">
        <f aca="false">IF(R299&lt;&gt;T299,(IF(J299="",H299*INFORMAÇÕES!$U$116,IF(J299="O",H299,0))),0)</f>
        <v>0</v>
      </c>
      <c r="Z299" s="75" t="n">
        <f aca="false">IF(E299&lt;&gt;0,H299,0)</f>
        <v>0</v>
      </c>
    </row>
    <row r="300" s="174" customFormat="true" ht="14.25" hidden="false" customHeight="true" outlineLevel="0" collapsed="false">
      <c r="A300" s="159" t="n">
        <v>289</v>
      </c>
      <c r="B300" s="160" t="n">
        <f aca="false">'ORÇ.GLOBAL REF.'!B300</f>
        <v>0</v>
      </c>
      <c r="C300" s="536" t="n">
        <f aca="false">'ORÇ.GLOBAL REF.'!C300</f>
        <v>0</v>
      </c>
      <c r="D300" s="162" t="n">
        <f aca="false">'ORÇ.GLOBAL REF.'!D300</f>
        <v>0</v>
      </c>
      <c r="E300" s="162" t="n">
        <f aca="false">'ORÇ.GLOBAL REF.'!E300</f>
        <v>0</v>
      </c>
      <c r="F300" s="537"/>
      <c r="G300" s="163" t="n">
        <f aca="false">ROUND(F300,2)</f>
        <v>0</v>
      </c>
      <c r="H300" s="163" t="n">
        <f aca="false">IF('ORÇ.GLOBAL P CAIXA'!K300="EXEC.",0,IF(E300&lt;&gt;0,ROUND(E300*G300,2),IF(Z300=0,(SUMIF('ORÇ.GLOBAL REF.'!$S$12:$S$1011,B300,$Z$12:$Z$1011)),Z300)))</f>
        <v>0</v>
      </c>
      <c r="I300" s="538" t="str">
        <f aca="false">'ORÇ.GLOBAL REF.'!H300</f>
        <v/>
      </c>
      <c r="J300" s="163" t="str">
        <f aca="false">'ORÇ.GLOBAL REF.'!I300</f>
        <v/>
      </c>
      <c r="K300" s="539" t="str">
        <f aca="false">'ORÇ.GLOBAL REF.'!J300</f>
        <v/>
      </c>
      <c r="L300" s="168" t="str">
        <f aca="false">IF(B300&gt;0,"ok","ocultar")</f>
        <v>ocultar</v>
      </c>
      <c r="M300" s="102"/>
      <c r="N300" s="102"/>
      <c r="O300" s="102"/>
      <c r="R300" s="157" t="n">
        <f aca="false">IF(B300=0,R299,IF(ISNONTEXT(B300)=TRUE(),INT(B300),INT(LEFT(B300,FIND(".",B300)-1))))</f>
        <v>3</v>
      </c>
      <c r="S300" s="157" t="str">
        <f aca="false">IF(S301=1,1,IF(B300&lt;&gt;0,1,IF(C300&lt;&gt;0,1,IF(D300&lt;&gt;0,1,IF(E300&lt;&gt;0,1,"")))))</f>
        <v/>
      </c>
      <c r="T300" s="157" t="str">
        <f aca="false">IF(R300=0," ",IF(R300&lt;&gt;R299,R300," "))</f>
        <v> </v>
      </c>
      <c r="U300" s="180"/>
      <c r="V300" s="75" t="e">
        <f aca="false">IF(R300&lt;&gt;T300,(IF(J300="",H300*(INFORMAÇÕES!$Q$79/INFORMAÇÕES!$Q$82),IF(J300="R",H300,0))),0)</f>
        <v>#DIV/0!</v>
      </c>
      <c r="W300" s="75" t="e">
        <f aca="false">IF(R300&lt;&gt;T300,(IF(J300="",H300*(INFORMAÇÕES!$Q$80/INFORMAÇÕES!$Q$82),IF(J300="C",H300,0))),0)</f>
        <v>#DIV/0!</v>
      </c>
      <c r="X300" s="75" t="n">
        <f aca="false">IF(R300&lt;&gt;T300,(IF(J300="",H300*INFORMAÇÕES!$U$115,IF(J300="CF",H300,0))),0)</f>
        <v>0</v>
      </c>
      <c r="Y300" s="75" t="n">
        <f aca="false">IF(R300&lt;&gt;T300,(IF(J300="",H300*INFORMAÇÕES!$U$116,IF(J300="O",H300,0))),0)</f>
        <v>0</v>
      </c>
      <c r="Z300" s="75" t="n">
        <f aca="false">IF(E300&lt;&gt;0,H300,0)</f>
        <v>0</v>
      </c>
    </row>
    <row r="301" s="174" customFormat="true" ht="14.25" hidden="false" customHeight="true" outlineLevel="0" collapsed="false">
      <c r="A301" s="159" t="n">
        <v>290</v>
      </c>
      <c r="B301" s="160" t="n">
        <f aca="false">'ORÇ.GLOBAL REF.'!B301</f>
        <v>0</v>
      </c>
      <c r="C301" s="536" t="n">
        <f aca="false">'ORÇ.GLOBAL REF.'!C301</f>
        <v>0</v>
      </c>
      <c r="D301" s="162" t="n">
        <f aca="false">'ORÇ.GLOBAL REF.'!D301</f>
        <v>0</v>
      </c>
      <c r="E301" s="162" t="n">
        <f aca="false">'ORÇ.GLOBAL REF.'!E301</f>
        <v>0</v>
      </c>
      <c r="F301" s="537"/>
      <c r="G301" s="163" t="n">
        <f aca="false">ROUND(F301,2)</f>
        <v>0</v>
      </c>
      <c r="H301" s="163" t="n">
        <f aca="false">IF('ORÇ.GLOBAL P CAIXA'!K301="EXEC.",0,IF(E301&lt;&gt;0,ROUND(E301*G301,2),IF(Z301=0,(SUMIF('ORÇ.GLOBAL REF.'!$S$12:$S$1011,B301,$Z$12:$Z$1011)),Z301)))</f>
        <v>0</v>
      </c>
      <c r="I301" s="538" t="str">
        <f aca="false">'ORÇ.GLOBAL REF.'!H301</f>
        <v/>
      </c>
      <c r="J301" s="163" t="str">
        <f aca="false">'ORÇ.GLOBAL REF.'!I301</f>
        <v/>
      </c>
      <c r="K301" s="539" t="str">
        <f aca="false">'ORÇ.GLOBAL REF.'!J301</f>
        <v/>
      </c>
      <c r="L301" s="168" t="str">
        <f aca="false">IF(B301&gt;0,"ok","ocultar")</f>
        <v>ocultar</v>
      </c>
      <c r="M301" s="102"/>
      <c r="N301" s="102"/>
      <c r="O301" s="102"/>
      <c r="R301" s="157" t="n">
        <f aca="false">IF(B301=0,R300,IF(ISNONTEXT(B301)=TRUE(),INT(B301),INT(LEFT(B301,FIND(".",B301)-1))))</f>
        <v>3</v>
      </c>
      <c r="S301" s="157" t="str">
        <f aca="false">IF(S302=1,1,IF(B301&lt;&gt;0,1,IF(C301&lt;&gt;0,1,IF(D301&lt;&gt;0,1,IF(E301&lt;&gt;0,1,"")))))</f>
        <v/>
      </c>
      <c r="T301" s="157" t="str">
        <f aca="false">IF(R301=0," ",IF(R301&lt;&gt;R300,R301," "))</f>
        <v> </v>
      </c>
      <c r="U301" s="180"/>
      <c r="V301" s="75" t="e">
        <f aca="false">IF(R301&lt;&gt;T301,(IF(J301="",H301*(INFORMAÇÕES!$Q$79/INFORMAÇÕES!$Q$82),IF(J301="R",H301,0))),0)</f>
        <v>#DIV/0!</v>
      </c>
      <c r="W301" s="75" t="e">
        <f aca="false">IF(R301&lt;&gt;T301,(IF(J301="",H301*(INFORMAÇÕES!$Q$80/INFORMAÇÕES!$Q$82),IF(J301="C",H301,0))),0)</f>
        <v>#DIV/0!</v>
      </c>
      <c r="X301" s="75" t="n">
        <f aca="false">IF(R301&lt;&gt;T301,(IF(J301="",H301*INFORMAÇÕES!$U$115,IF(J301="CF",H301,0))),0)</f>
        <v>0</v>
      </c>
      <c r="Y301" s="75" t="n">
        <f aca="false">IF(R301&lt;&gt;T301,(IF(J301="",H301*INFORMAÇÕES!$U$116,IF(J301="O",H301,0))),0)</f>
        <v>0</v>
      </c>
      <c r="Z301" s="75" t="n">
        <f aca="false">IF(E301&lt;&gt;0,H301,0)</f>
        <v>0</v>
      </c>
    </row>
    <row r="302" s="174" customFormat="true" ht="14.25" hidden="false" customHeight="true" outlineLevel="0" collapsed="false">
      <c r="A302" s="159" t="n">
        <v>291</v>
      </c>
      <c r="B302" s="160" t="n">
        <f aca="false">'ORÇ.GLOBAL REF.'!B302</f>
        <v>0</v>
      </c>
      <c r="C302" s="536" t="n">
        <f aca="false">'ORÇ.GLOBAL REF.'!C302</f>
        <v>0</v>
      </c>
      <c r="D302" s="162" t="n">
        <f aca="false">'ORÇ.GLOBAL REF.'!D302</f>
        <v>0</v>
      </c>
      <c r="E302" s="162" t="n">
        <f aca="false">'ORÇ.GLOBAL REF.'!E302</f>
        <v>0</v>
      </c>
      <c r="F302" s="537"/>
      <c r="G302" s="163" t="n">
        <f aca="false">ROUND(F302,2)</f>
        <v>0</v>
      </c>
      <c r="H302" s="163" t="n">
        <f aca="false">IF('ORÇ.GLOBAL P CAIXA'!K302="EXEC.",0,IF(E302&lt;&gt;0,ROUND(E302*G302,2),IF(Z302=0,(SUMIF('ORÇ.GLOBAL REF.'!$S$12:$S$1011,B302,$Z$12:$Z$1011)),Z302)))</f>
        <v>0</v>
      </c>
      <c r="I302" s="538" t="str">
        <f aca="false">'ORÇ.GLOBAL REF.'!H302</f>
        <v/>
      </c>
      <c r="J302" s="163" t="str">
        <f aca="false">'ORÇ.GLOBAL REF.'!I302</f>
        <v/>
      </c>
      <c r="K302" s="539" t="str">
        <f aca="false">'ORÇ.GLOBAL REF.'!J302</f>
        <v/>
      </c>
      <c r="L302" s="168" t="str">
        <f aca="false">IF(B302&gt;0,"ok","ocultar")</f>
        <v>ocultar</v>
      </c>
      <c r="M302" s="102"/>
      <c r="N302" s="102"/>
      <c r="O302" s="102"/>
      <c r="R302" s="157" t="n">
        <f aca="false">IF(B302=0,R301,IF(ISNONTEXT(B302)=TRUE(),INT(B302),INT(LEFT(B302,FIND(".",B302)-1))))</f>
        <v>3</v>
      </c>
      <c r="S302" s="157" t="str">
        <f aca="false">IF(S303=1,1,IF(B302&lt;&gt;0,1,IF(C302&lt;&gt;0,1,IF(D302&lt;&gt;0,1,IF(E302&lt;&gt;0,1,"")))))</f>
        <v/>
      </c>
      <c r="T302" s="157" t="str">
        <f aca="false">IF(R302=0," ",IF(R302&lt;&gt;R301,R302," "))</f>
        <v> </v>
      </c>
      <c r="U302" s="180"/>
      <c r="V302" s="75" t="e">
        <f aca="false">IF(R302&lt;&gt;T302,(IF(J302="",H302*(INFORMAÇÕES!$Q$79/INFORMAÇÕES!$Q$82),IF(J302="R",H302,0))),0)</f>
        <v>#DIV/0!</v>
      </c>
      <c r="W302" s="75" t="e">
        <f aca="false">IF(R302&lt;&gt;T302,(IF(J302="",H302*(INFORMAÇÕES!$Q$80/INFORMAÇÕES!$Q$82),IF(J302="C",H302,0))),0)</f>
        <v>#DIV/0!</v>
      </c>
      <c r="X302" s="75" t="n">
        <f aca="false">IF(R302&lt;&gt;T302,(IF(J302="",H302*INFORMAÇÕES!$U$115,IF(J302="CF",H302,0))),0)</f>
        <v>0</v>
      </c>
      <c r="Y302" s="75" t="n">
        <f aca="false">IF(R302&lt;&gt;T302,(IF(J302="",H302*INFORMAÇÕES!$U$116,IF(J302="O",H302,0))),0)</f>
        <v>0</v>
      </c>
      <c r="Z302" s="75" t="n">
        <f aca="false">IF(E302&lt;&gt;0,H302,0)</f>
        <v>0</v>
      </c>
    </row>
    <row r="303" s="174" customFormat="true" ht="14.25" hidden="false" customHeight="true" outlineLevel="0" collapsed="false">
      <c r="A303" s="159" t="n">
        <v>292</v>
      </c>
      <c r="B303" s="160" t="n">
        <f aca="false">'ORÇ.GLOBAL REF.'!B303</f>
        <v>0</v>
      </c>
      <c r="C303" s="536" t="n">
        <f aca="false">'ORÇ.GLOBAL REF.'!C303</f>
        <v>0</v>
      </c>
      <c r="D303" s="162" t="n">
        <f aca="false">'ORÇ.GLOBAL REF.'!D303</f>
        <v>0</v>
      </c>
      <c r="E303" s="162" t="n">
        <f aca="false">'ORÇ.GLOBAL REF.'!E303</f>
        <v>0</v>
      </c>
      <c r="F303" s="537"/>
      <c r="G303" s="163" t="n">
        <f aca="false">ROUND(F303,2)</f>
        <v>0</v>
      </c>
      <c r="H303" s="163" t="n">
        <f aca="false">IF('ORÇ.GLOBAL P CAIXA'!K303="EXEC.",0,IF(E303&lt;&gt;0,ROUND(E303*G303,2),IF(Z303=0,(SUMIF('ORÇ.GLOBAL REF.'!$S$12:$S$1011,B303,$Z$12:$Z$1011)),Z303)))</f>
        <v>0</v>
      </c>
      <c r="I303" s="538" t="str">
        <f aca="false">'ORÇ.GLOBAL REF.'!H303</f>
        <v/>
      </c>
      <c r="J303" s="163" t="str">
        <f aca="false">'ORÇ.GLOBAL REF.'!I303</f>
        <v/>
      </c>
      <c r="K303" s="539" t="str">
        <f aca="false">'ORÇ.GLOBAL REF.'!J303</f>
        <v/>
      </c>
      <c r="L303" s="168" t="str">
        <f aca="false">IF(B303&gt;0,"ok","ocultar")</f>
        <v>ocultar</v>
      </c>
      <c r="M303" s="102"/>
      <c r="N303" s="102"/>
      <c r="O303" s="102"/>
      <c r="R303" s="157" t="n">
        <f aca="false">IF(B303=0,R302,IF(ISNONTEXT(B303)=TRUE(),INT(B303),INT(LEFT(B303,FIND(".",B303)-1))))</f>
        <v>3</v>
      </c>
      <c r="S303" s="157" t="str">
        <f aca="false">IF(S304=1,1,IF(B303&lt;&gt;0,1,IF(C303&lt;&gt;0,1,IF(D303&lt;&gt;0,1,IF(E303&lt;&gt;0,1,"")))))</f>
        <v/>
      </c>
      <c r="T303" s="157" t="str">
        <f aca="false">IF(R303=0," ",IF(R303&lt;&gt;R302,R303," "))</f>
        <v> </v>
      </c>
      <c r="U303" s="180"/>
      <c r="V303" s="75" t="e">
        <f aca="false">IF(R303&lt;&gt;T303,(IF(J303="",H303*(INFORMAÇÕES!$Q$79/INFORMAÇÕES!$Q$82),IF(J303="R",H303,0))),0)</f>
        <v>#DIV/0!</v>
      </c>
      <c r="W303" s="75" t="e">
        <f aca="false">IF(R303&lt;&gt;T303,(IF(J303="",H303*(INFORMAÇÕES!$Q$80/INFORMAÇÕES!$Q$82),IF(J303="C",H303,0))),0)</f>
        <v>#DIV/0!</v>
      </c>
      <c r="X303" s="75" t="n">
        <f aca="false">IF(R303&lt;&gt;T303,(IF(J303="",H303*INFORMAÇÕES!$U$115,IF(J303="CF",H303,0))),0)</f>
        <v>0</v>
      </c>
      <c r="Y303" s="75" t="n">
        <f aca="false">IF(R303&lt;&gt;T303,(IF(J303="",H303*INFORMAÇÕES!$U$116,IF(J303="O",H303,0))),0)</f>
        <v>0</v>
      </c>
      <c r="Z303" s="75" t="n">
        <f aca="false">IF(E303&lt;&gt;0,H303,0)</f>
        <v>0</v>
      </c>
    </row>
    <row r="304" s="174" customFormat="true" ht="14.25" hidden="false" customHeight="true" outlineLevel="0" collapsed="false">
      <c r="A304" s="159" t="n">
        <v>293</v>
      </c>
      <c r="B304" s="160" t="n">
        <f aca="false">'ORÇ.GLOBAL REF.'!B304</f>
        <v>0</v>
      </c>
      <c r="C304" s="536" t="n">
        <f aca="false">'ORÇ.GLOBAL REF.'!C304</f>
        <v>0</v>
      </c>
      <c r="D304" s="162" t="n">
        <f aca="false">'ORÇ.GLOBAL REF.'!D304</f>
        <v>0</v>
      </c>
      <c r="E304" s="162" t="n">
        <f aca="false">'ORÇ.GLOBAL REF.'!E304</f>
        <v>0</v>
      </c>
      <c r="F304" s="537"/>
      <c r="G304" s="163" t="n">
        <f aca="false">ROUND(F304,2)</f>
        <v>0</v>
      </c>
      <c r="H304" s="163" t="n">
        <f aca="false">IF('ORÇ.GLOBAL P CAIXA'!K304="EXEC.",0,IF(E304&lt;&gt;0,ROUND(E304*G304,2),IF(Z304=0,(SUMIF('ORÇ.GLOBAL REF.'!$S$12:$S$1011,B304,$Z$12:$Z$1011)),Z304)))</f>
        <v>0</v>
      </c>
      <c r="I304" s="538" t="str">
        <f aca="false">'ORÇ.GLOBAL REF.'!H304</f>
        <v/>
      </c>
      <c r="J304" s="163" t="str">
        <f aca="false">'ORÇ.GLOBAL REF.'!I304</f>
        <v/>
      </c>
      <c r="K304" s="539" t="str">
        <f aca="false">'ORÇ.GLOBAL REF.'!J304</f>
        <v/>
      </c>
      <c r="L304" s="168" t="str">
        <f aca="false">IF(B304&gt;0,"ok","ocultar")</f>
        <v>ocultar</v>
      </c>
      <c r="M304" s="102"/>
      <c r="N304" s="102"/>
      <c r="O304" s="102"/>
      <c r="R304" s="157" t="n">
        <f aca="false">IF(B304=0,R303,IF(ISNONTEXT(B304)=TRUE(),INT(B304),INT(LEFT(B304,FIND(".",B304)-1))))</f>
        <v>3</v>
      </c>
      <c r="S304" s="157" t="str">
        <f aca="false">IF(S305=1,1,IF(B304&lt;&gt;0,1,IF(C304&lt;&gt;0,1,IF(D304&lt;&gt;0,1,IF(E304&lt;&gt;0,1,"")))))</f>
        <v/>
      </c>
      <c r="T304" s="157" t="str">
        <f aca="false">IF(R304=0," ",IF(R304&lt;&gt;R303,R304," "))</f>
        <v> </v>
      </c>
      <c r="U304" s="180"/>
      <c r="V304" s="75" t="e">
        <f aca="false">IF(R304&lt;&gt;T304,(IF(J304="",H304*(INFORMAÇÕES!$Q$79/INFORMAÇÕES!$Q$82),IF(J304="R",H304,0))),0)</f>
        <v>#DIV/0!</v>
      </c>
      <c r="W304" s="75" t="e">
        <f aca="false">IF(R304&lt;&gt;T304,(IF(J304="",H304*(INFORMAÇÕES!$Q$80/INFORMAÇÕES!$Q$82),IF(J304="C",H304,0))),0)</f>
        <v>#DIV/0!</v>
      </c>
      <c r="X304" s="75" t="n">
        <f aca="false">IF(R304&lt;&gt;T304,(IF(J304="",H304*INFORMAÇÕES!$U$115,IF(J304="CF",H304,0))),0)</f>
        <v>0</v>
      </c>
      <c r="Y304" s="75" t="n">
        <f aca="false">IF(R304&lt;&gt;T304,(IF(J304="",H304*INFORMAÇÕES!$U$116,IF(J304="O",H304,0))),0)</f>
        <v>0</v>
      </c>
      <c r="Z304" s="75" t="n">
        <f aca="false">IF(E304&lt;&gt;0,H304,0)</f>
        <v>0</v>
      </c>
    </row>
    <row r="305" s="174" customFormat="true" ht="14.25" hidden="false" customHeight="true" outlineLevel="0" collapsed="false">
      <c r="A305" s="159" t="n">
        <v>294</v>
      </c>
      <c r="B305" s="160" t="n">
        <f aca="false">'ORÇ.GLOBAL REF.'!B305</f>
        <v>0</v>
      </c>
      <c r="C305" s="536" t="n">
        <f aca="false">'ORÇ.GLOBAL REF.'!C305</f>
        <v>0</v>
      </c>
      <c r="D305" s="162" t="n">
        <f aca="false">'ORÇ.GLOBAL REF.'!D305</f>
        <v>0</v>
      </c>
      <c r="E305" s="162" t="n">
        <f aca="false">'ORÇ.GLOBAL REF.'!E305</f>
        <v>0</v>
      </c>
      <c r="F305" s="537"/>
      <c r="G305" s="163" t="n">
        <f aca="false">ROUND(F305,2)</f>
        <v>0</v>
      </c>
      <c r="H305" s="163" t="n">
        <f aca="false">IF('ORÇ.GLOBAL P CAIXA'!K305="EXEC.",0,IF(E305&lt;&gt;0,ROUND(E305*G305,2),IF(Z305=0,(SUMIF('ORÇ.GLOBAL REF.'!$S$12:$S$1011,B305,$Z$12:$Z$1011)),Z305)))</f>
        <v>0</v>
      </c>
      <c r="I305" s="538" t="str">
        <f aca="false">'ORÇ.GLOBAL REF.'!H305</f>
        <v/>
      </c>
      <c r="J305" s="163" t="str">
        <f aca="false">'ORÇ.GLOBAL REF.'!I305</f>
        <v/>
      </c>
      <c r="K305" s="539" t="str">
        <f aca="false">'ORÇ.GLOBAL REF.'!J305</f>
        <v/>
      </c>
      <c r="L305" s="168" t="str">
        <f aca="false">IF(B305&gt;0,"ok","ocultar")</f>
        <v>ocultar</v>
      </c>
      <c r="M305" s="102"/>
      <c r="N305" s="102"/>
      <c r="O305" s="102"/>
      <c r="R305" s="157" t="n">
        <f aca="false">IF(B305=0,R304,IF(ISNONTEXT(B305)=TRUE(),INT(B305),INT(LEFT(B305,FIND(".",B305)-1))))</f>
        <v>3</v>
      </c>
      <c r="S305" s="157" t="str">
        <f aca="false">IF(S306=1,1,IF(B305&lt;&gt;0,1,IF(C305&lt;&gt;0,1,IF(D305&lt;&gt;0,1,IF(E305&lt;&gt;0,1,"")))))</f>
        <v/>
      </c>
      <c r="T305" s="157" t="str">
        <f aca="false">IF(R305=0," ",IF(R305&lt;&gt;R304,R305," "))</f>
        <v> </v>
      </c>
      <c r="U305" s="180"/>
      <c r="V305" s="75" t="e">
        <f aca="false">IF(R305&lt;&gt;T305,(IF(J305="",H305*(INFORMAÇÕES!$Q$79/INFORMAÇÕES!$Q$82),IF(J305="R",H305,0))),0)</f>
        <v>#DIV/0!</v>
      </c>
      <c r="W305" s="75" t="e">
        <f aca="false">IF(R305&lt;&gt;T305,(IF(J305="",H305*(INFORMAÇÕES!$Q$80/INFORMAÇÕES!$Q$82),IF(J305="C",H305,0))),0)</f>
        <v>#DIV/0!</v>
      </c>
      <c r="X305" s="75" t="n">
        <f aca="false">IF(R305&lt;&gt;T305,(IF(J305="",H305*INFORMAÇÕES!$U$115,IF(J305="CF",H305,0))),0)</f>
        <v>0</v>
      </c>
      <c r="Y305" s="75" t="n">
        <f aca="false">IF(R305&lt;&gt;T305,(IF(J305="",H305*INFORMAÇÕES!$U$116,IF(J305="O",H305,0))),0)</f>
        <v>0</v>
      </c>
      <c r="Z305" s="75" t="n">
        <f aca="false">IF(E305&lt;&gt;0,H305,0)</f>
        <v>0</v>
      </c>
    </row>
    <row r="306" s="174" customFormat="true" ht="14.25" hidden="false" customHeight="true" outlineLevel="0" collapsed="false">
      <c r="A306" s="159" t="n">
        <v>295</v>
      </c>
      <c r="B306" s="160" t="n">
        <f aca="false">'ORÇ.GLOBAL REF.'!B306</f>
        <v>0</v>
      </c>
      <c r="C306" s="536" t="n">
        <f aca="false">'ORÇ.GLOBAL REF.'!C306</f>
        <v>0</v>
      </c>
      <c r="D306" s="162" t="n">
        <f aca="false">'ORÇ.GLOBAL REF.'!D306</f>
        <v>0</v>
      </c>
      <c r="E306" s="162" t="n">
        <f aca="false">'ORÇ.GLOBAL REF.'!E306</f>
        <v>0</v>
      </c>
      <c r="F306" s="537"/>
      <c r="G306" s="163" t="n">
        <f aca="false">ROUND(F306,2)</f>
        <v>0</v>
      </c>
      <c r="H306" s="163" t="n">
        <f aca="false">IF('ORÇ.GLOBAL P CAIXA'!K306="EXEC.",0,IF(E306&lt;&gt;0,ROUND(E306*G306,2),IF(Z306=0,(SUMIF('ORÇ.GLOBAL REF.'!$S$12:$S$1011,B306,$Z$12:$Z$1011)),Z306)))</f>
        <v>0</v>
      </c>
      <c r="I306" s="538" t="str">
        <f aca="false">'ORÇ.GLOBAL REF.'!H306</f>
        <v/>
      </c>
      <c r="J306" s="163" t="str">
        <f aca="false">'ORÇ.GLOBAL REF.'!I306</f>
        <v/>
      </c>
      <c r="K306" s="539" t="str">
        <f aca="false">'ORÇ.GLOBAL REF.'!J306</f>
        <v/>
      </c>
      <c r="L306" s="168" t="str">
        <f aca="false">IF(B306&gt;0,"ok","ocultar")</f>
        <v>ocultar</v>
      </c>
      <c r="M306" s="102"/>
      <c r="N306" s="102"/>
      <c r="O306" s="102"/>
      <c r="R306" s="157" t="n">
        <f aca="false">IF(B306=0,R305,IF(ISNONTEXT(B306)=TRUE(),INT(B306),INT(LEFT(B306,FIND(".",B306)-1))))</f>
        <v>3</v>
      </c>
      <c r="S306" s="157" t="str">
        <f aca="false">IF(S307=1,1,IF(B306&lt;&gt;0,1,IF(C306&lt;&gt;0,1,IF(D306&lt;&gt;0,1,IF(E306&lt;&gt;0,1,"")))))</f>
        <v/>
      </c>
      <c r="T306" s="157" t="str">
        <f aca="false">IF(R306=0," ",IF(R306&lt;&gt;R305,R306," "))</f>
        <v> </v>
      </c>
      <c r="U306" s="180"/>
      <c r="V306" s="75" t="e">
        <f aca="false">IF(R306&lt;&gt;T306,(IF(J306="",H306*(INFORMAÇÕES!$Q$79/INFORMAÇÕES!$Q$82),IF(J306="R",H306,0))),0)</f>
        <v>#DIV/0!</v>
      </c>
      <c r="W306" s="75" t="e">
        <f aca="false">IF(R306&lt;&gt;T306,(IF(J306="",H306*(INFORMAÇÕES!$Q$80/INFORMAÇÕES!$Q$82),IF(J306="C",H306,0))),0)</f>
        <v>#DIV/0!</v>
      </c>
      <c r="X306" s="75" t="n">
        <f aca="false">IF(R306&lt;&gt;T306,(IF(J306="",H306*INFORMAÇÕES!$U$115,IF(J306="CF",H306,0))),0)</f>
        <v>0</v>
      </c>
      <c r="Y306" s="75" t="n">
        <f aca="false">IF(R306&lt;&gt;T306,(IF(J306="",H306*INFORMAÇÕES!$U$116,IF(J306="O",H306,0))),0)</f>
        <v>0</v>
      </c>
      <c r="Z306" s="75" t="n">
        <f aca="false">IF(E306&lt;&gt;0,H306,0)</f>
        <v>0</v>
      </c>
    </row>
    <row r="307" s="174" customFormat="true" ht="14.25" hidden="false" customHeight="true" outlineLevel="0" collapsed="false">
      <c r="A307" s="159" t="n">
        <v>296</v>
      </c>
      <c r="B307" s="160" t="n">
        <f aca="false">'ORÇ.GLOBAL REF.'!B307</f>
        <v>0</v>
      </c>
      <c r="C307" s="536" t="n">
        <f aca="false">'ORÇ.GLOBAL REF.'!C307</f>
        <v>0</v>
      </c>
      <c r="D307" s="162" t="n">
        <f aca="false">'ORÇ.GLOBAL REF.'!D307</f>
        <v>0</v>
      </c>
      <c r="E307" s="162" t="n">
        <f aca="false">'ORÇ.GLOBAL REF.'!E307</f>
        <v>0</v>
      </c>
      <c r="F307" s="537"/>
      <c r="G307" s="163" t="n">
        <f aca="false">ROUND(F307,2)</f>
        <v>0</v>
      </c>
      <c r="H307" s="163" t="n">
        <f aca="false">IF('ORÇ.GLOBAL P CAIXA'!K307="EXEC.",0,IF(E307&lt;&gt;0,ROUND(E307*G307,2),IF(Z307=0,(SUMIF('ORÇ.GLOBAL REF.'!$S$12:$S$1011,B307,$Z$12:$Z$1011)),Z307)))</f>
        <v>0</v>
      </c>
      <c r="I307" s="538" t="str">
        <f aca="false">'ORÇ.GLOBAL REF.'!H307</f>
        <v/>
      </c>
      <c r="J307" s="163" t="str">
        <f aca="false">'ORÇ.GLOBAL REF.'!I307</f>
        <v/>
      </c>
      <c r="K307" s="539" t="str">
        <f aca="false">'ORÇ.GLOBAL REF.'!J307</f>
        <v/>
      </c>
      <c r="L307" s="168" t="str">
        <f aca="false">IF(B307&gt;0,"ok","ocultar")</f>
        <v>ocultar</v>
      </c>
      <c r="M307" s="102"/>
      <c r="N307" s="102"/>
      <c r="O307" s="102"/>
      <c r="R307" s="157" t="n">
        <f aca="false">IF(B307=0,R306,IF(ISNONTEXT(B307)=TRUE(),INT(B307),INT(LEFT(B307,FIND(".",B307)-1))))</f>
        <v>3</v>
      </c>
      <c r="S307" s="157" t="str">
        <f aca="false">IF(S308=1,1,IF(B307&lt;&gt;0,1,IF(C307&lt;&gt;0,1,IF(D307&lt;&gt;0,1,IF(E307&lt;&gt;0,1,"")))))</f>
        <v/>
      </c>
      <c r="T307" s="157" t="str">
        <f aca="false">IF(R307=0," ",IF(R307&lt;&gt;R306,R307," "))</f>
        <v> </v>
      </c>
      <c r="U307" s="180"/>
      <c r="V307" s="75" t="e">
        <f aca="false">IF(R307&lt;&gt;T307,(IF(J307="",H307*(INFORMAÇÕES!$Q$79/INFORMAÇÕES!$Q$82),IF(J307="R",H307,0))),0)</f>
        <v>#DIV/0!</v>
      </c>
      <c r="W307" s="75" t="e">
        <f aca="false">IF(R307&lt;&gt;T307,(IF(J307="",H307*(INFORMAÇÕES!$Q$80/INFORMAÇÕES!$Q$82),IF(J307="C",H307,0))),0)</f>
        <v>#DIV/0!</v>
      </c>
      <c r="X307" s="75" t="n">
        <f aca="false">IF(R307&lt;&gt;T307,(IF(J307="",H307*INFORMAÇÕES!$U$115,IF(J307="CF",H307,0))),0)</f>
        <v>0</v>
      </c>
      <c r="Y307" s="75" t="n">
        <f aca="false">IF(R307&lt;&gt;T307,(IF(J307="",H307*INFORMAÇÕES!$U$116,IF(J307="O",H307,0))),0)</f>
        <v>0</v>
      </c>
      <c r="Z307" s="75" t="n">
        <f aca="false">IF(E307&lt;&gt;0,H307,0)</f>
        <v>0</v>
      </c>
    </row>
    <row r="308" s="174" customFormat="true" ht="14.25" hidden="false" customHeight="true" outlineLevel="0" collapsed="false">
      <c r="A308" s="159" t="n">
        <v>297</v>
      </c>
      <c r="B308" s="160" t="n">
        <f aca="false">'ORÇ.GLOBAL REF.'!B308</f>
        <v>0</v>
      </c>
      <c r="C308" s="536" t="n">
        <f aca="false">'ORÇ.GLOBAL REF.'!C308</f>
        <v>0</v>
      </c>
      <c r="D308" s="162" t="n">
        <f aca="false">'ORÇ.GLOBAL REF.'!D308</f>
        <v>0</v>
      </c>
      <c r="E308" s="162" t="n">
        <f aca="false">'ORÇ.GLOBAL REF.'!E308</f>
        <v>0</v>
      </c>
      <c r="F308" s="537"/>
      <c r="G308" s="163" t="n">
        <f aca="false">ROUND(F308,2)</f>
        <v>0</v>
      </c>
      <c r="H308" s="163" t="n">
        <f aca="false">IF('ORÇ.GLOBAL P CAIXA'!K308="EXEC.",0,IF(E308&lt;&gt;0,ROUND(E308*G308,2),IF(Z308=0,(SUMIF('ORÇ.GLOBAL REF.'!$S$12:$S$1011,B308,$Z$12:$Z$1011)),Z308)))</f>
        <v>0</v>
      </c>
      <c r="I308" s="538" t="str">
        <f aca="false">'ORÇ.GLOBAL REF.'!H308</f>
        <v/>
      </c>
      <c r="J308" s="163" t="str">
        <f aca="false">'ORÇ.GLOBAL REF.'!I308</f>
        <v/>
      </c>
      <c r="K308" s="539" t="str">
        <f aca="false">'ORÇ.GLOBAL REF.'!J308</f>
        <v/>
      </c>
      <c r="L308" s="168" t="str">
        <f aca="false">IF(B308&gt;0,"ok","ocultar")</f>
        <v>ocultar</v>
      </c>
      <c r="M308" s="102"/>
      <c r="N308" s="102"/>
      <c r="O308" s="102"/>
      <c r="R308" s="157" t="n">
        <f aca="false">IF(B308=0,R307,IF(ISNONTEXT(B308)=TRUE(),INT(B308),INT(LEFT(B308,FIND(".",B308)-1))))</f>
        <v>3</v>
      </c>
      <c r="S308" s="157" t="str">
        <f aca="false">IF(S309=1,1,IF(B308&lt;&gt;0,1,IF(C308&lt;&gt;0,1,IF(D308&lt;&gt;0,1,IF(E308&lt;&gt;0,1,"")))))</f>
        <v/>
      </c>
      <c r="T308" s="157" t="str">
        <f aca="false">IF(R308=0," ",IF(R308&lt;&gt;R307,R308," "))</f>
        <v> </v>
      </c>
      <c r="U308" s="180"/>
      <c r="V308" s="75" t="e">
        <f aca="false">IF(R308&lt;&gt;T308,(IF(J308="",H308*(INFORMAÇÕES!$Q$79/INFORMAÇÕES!$Q$82),IF(J308="R",H308,0))),0)</f>
        <v>#DIV/0!</v>
      </c>
      <c r="W308" s="75" t="e">
        <f aca="false">IF(R308&lt;&gt;T308,(IF(J308="",H308*(INFORMAÇÕES!$Q$80/INFORMAÇÕES!$Q$82),IF(J308="C",H308,0))),0)</f>
        <v>#DIV/0!</v>
      </c>
      <c r="X308" s="75" t="n">
        <f aca="false">IF(R308&lt;&gt;T308,(IF(J308="",H308*INFORMAÇÕES!$U$115,IF(J308="CF",H308,0))),0)</f>
        <v>0</v>
      </c>
      <c r="Y308" s="75" t="n">
        <f aca="false">IF(R308&lt;&gt;T308,(IF(J308="",H308*INFORMAÇÕES!$U$116,IF(J308="O",H308,0))),0)</f>
        <v>0</v>
      </c>
      <c r="Z308" s="75" t="n">
        <f aca="false">IF(E308&lt;&gt;0,H308,0)</f>
        <v>0</v>
      </c>
    </row>
    <row r="309" s="174" customFormat="true" ht="14.25" hidden="false" customHeight="true" outlineLevel="0" collapsed="false">
      <c r="A309" s="159" t="n">
        <v>298</v>
      </c>
      <c r="B309" s="160" t="n">
        <f aca="false">'ORÇ.GLOBAL REF.'!B309</f>
        <v>0</v>
      </c>
      <c r="C309" s="536" t="n">
        <f aca="false">'ORÇ.GLOBAL REF.'!C309</f>
        <v>0</v>
      </c>
      <c r="D309" s="162" t="n">
        <f aca="false">'ORÇ.GLOBAL REF.'!D309</f>
        <v>0</v>
      </c>
      <c r="E309" s="162" t="n">
        <f aca="false">'ORÇ.GLOBAL REF.'!E309</f>
        <v>0</v>
      </c>
      <c r="F309" s="537"/>
      <c r="G309" s="163" t="n">
        <f aca="false">ROUND(F309,2)</f>
        <v>0</v>
      </c>
      <c r="H309" s="163" t="n">
        <f aca="false">IF('ORÇ.GLOBAL P CAIXA'!K309="EXEC.",0,IF(E309&lt;&gt;0,ROUND(E309*G309,2),IF(Z309=0,(SUMIF('ORÇ.GLOBAL REF.'!$S$12:$S$1011,B309,$Z$12:$Z$1011)),Z309)))</f>
        <v>0</v>
      </c>
      <c r="I309" s="538" t="str">
        <f aca="false">'ORÇ.GLOBAL REF.'!H309</f>
        <v/>
      </c>
      <c r="J309" s="163" t="str">
        <f aca="false">'ORÇ.GLOBAL REF.'!I309</f>
        <v/>
      </c>
      <c r="K309" s="539" t="str">
        <f aca="false">'ORÇ.GLOBAL REF.'!J309</f>
        <v/>
      </c>
      <c r="L309" s="168" t="str">
        <f aca="false">IF(B309&gt;0,"ok","ocultar")</f>
        <v>ocultar</v>
      </c>
      <c r="M309" s="102"/>
      <c r="N309" s="102"/>
      <c r="O309" s="102"/>
      <c r="R309" s="157" t="n">
        <f aca="false">IF(B309=0,R308,IF(ISNONTEXT(B309)=TRUE(),INT(B309),INT(LEFT(B309,FIND(".",B309)-1))))</f>
        <v>3</v>
      </c>
      <c r="S309" s="157" t="str">
        <f aca="false">IF(S310=1,1,IF(B309&lt;&gt;0,1,IF(C309&lt;&gt;0,1,IF(D309&lt;&gt;0,1,IF(E309&lt;&gt;0,1,"")))))</f>
        <v/>
      </c>
      <c r="T309" s="157" t="str">
        <f aca="false">IF(R309=0," ",IF(R309&lt;&gt;R308,R309," "))</f>
        <v> </v>
      </c>
      <c r="U309" s="180"/>
      <c r="V309" s="75" t="e">
        <f aca="false">IF(R309&lt;&gt;T309,(IF(J309="",H309*(INFORMAÇÕES!$Q$79/INFORMAÇÕES!$Q$82),IF(J309="R",H309,0))),0)</f>
        <v>#DIV/0!</v>
      </c>
      <c r="W309" s="75" t="e">
        <f aca="false">IF(R309&lt;&gt;T309,(IF(J309="",H309*(INFORMAÇÕES!$Q$80/INFORMAÇÕES!$Q$82),IF(J309="C",H309,0))),0)</f>
        <v>#DIV/0!</v>
      </c>
      <c r="X309" s="75" t="n">
        <f aca="false">IF(R309&lt;&gt;T309,(IF(J309="",H309*INFORMAÇÕES!$U$115,IF(J309="CF",H309,0))),0)</f>
        <v>0</v>
      </c>
      <c r="Y309" s="75" t="n">
        <f aca="false">IF(R309&lt;&gt;T309,(IF(J309="",H309*INFORMAÇÕES!$U$116,IF(J309="O",H309,0))),0)</f>
        <v>0</v>
      </c>
      <c r="Z309" s="75" t="n">
        <f aca="false">IF(E309&lt;&gt;0,H309,0)</f>
        <v>0</v>
      </c>
    </row>
    <row r="310" s="174" customFormat="true" ht="14.25" hidden="false" customHeight="true" outlineLevel="0" collapsed="false">
      <c r="A310" s="159" t="n">
        <v>299</v>
      </c>
      <c r="B310" s="160" t="n">
        <f aca="false">'ORÇ.GLOBAL REF.'!B310</f>
        <v>0</v>
      </c>
      <c r="C310" s="536" t="n">
        <f aca="false">'ORÇ.GLOBAL REF.'!C310</f>
        <v>0</v>
      </c>
      <c r="D310" s="162" t="n">
        <f aca="false">'ORÇ.GLOBAL REF.'!D310</f>
        <v>0</v>
      </c>
      <c r="E310" s="162" t="n">
        <f aca="false">'ORÇ.GLOBAL REF.'!E310</f>
        <v>0</v>
      </c>
      <c r="F310" s="537"/>
      <c r="G310" s="163" t="n">
        <f aca="false">ROUND(F310,2)</f>
        <v>0</v>
      </c>
      <c r="H310" s="163" t="n">
        <f aca="false">IF('ORÇ.GLOBAL P CAIXA'!K310="EXEC.",0,IF(E310&lt;&gt;0,ROUND(E310*G310,2),IF(Z310=0,(SUMIF('ORÇ.GLOBAL REF.'!$S$12:$S$1011,B310,$Z$12:$Z$1011)),Z310)))</f>
        <v>0</v>
      </c>
      <c r="I310" s="538" t="str">
        <f aca="false">'ORÇ.GLOBAL REF.'!H310</f>
        <v/>
      </c>
      <c r="J310" s="163" t="str">
        <f aca="false">'ORÇ.GLOBAL REF.'!I310</f>
        <v/>
      </c>
      <c r="K310" s="539" t="str">
        <f aca="false">'ORÇ.GLOBAL REF.'!J310</f>
        <v/>
      </c>
      <c r="L310" s="168" t="str">
        <f aca="false">IF(B310&gt;0,"ok","ocultar")</f>
        <v>ocultar</v>
      </c>
      <c r="M310" s="102"/>
      <c r="N310" s="102"/>
      <c r="O310" s="102"/>
      <c r="R310" s="157" t="n">
        <f aca="false">IF(B310=0,R309,IF(ISNONTEXT(B310)=TRUE(),INT(B310),INT(LEFT(B310,FIND(".",B310)-1))))</f>
        <v>3</v>
      </c>
      <c r="S310" s="157" t="str">
        <f aca="false">IF(S311=1,1,IF(B310&lt;&gt;0,1,IF(C310&lt;&gt;0,1,IF(D310&lt;&gt;0,1,IF(E310&lt;&gt;0,1,"")))))</f>
        <v/>
      </c>
      <c r="T310" s="157" t="str">
        <f aca="false">IF(R310=0," ",IF(R310&lt;&gt;R309,R310," "))</f>
        <v> </v>
      </c>
      <c r="U310" s="180"/>
      <c r="V310" s="75" t="e">
        <f aca="false">IF(R310&lt;&gt;T310,(IF(J310="",H310*(INFORMAÇÕES!$Q$79/INFORMAÇÕES!$Q$82),IF(J310="R",H310,0))),0)</f>
        <v>#DIV/0!</v>
      </c>
      <c r="W310" s="75" t="e">
        <f aca="false">IF(R310&lt;&gt;T310,(IF(J310="",H310*(INFORMAÇÕES!$Q$80/INFORMAÇÕES!$Q$82),IF(J310="C",H310,0))),0)</f>
        <v>#DIV/0!</v>
      </c>
      <c r="X310" s="75" t="n">
        <f aca="false">IF(R310&lt;&gt;T310,(IF(J310="",H310*INFORMAÇÕES!$U$115,IF(J310="CF",H310,0))),0)</f>
        <v>0</v>
      </c>
      <c r="Y310" s="75" t="n">
        <f aca="false">IF(R310&lt;&gt;T310,(IF(J310="",H310*INFORMAÇÕES!$U$116,IF(J310="O",H310,0))),0)</f>
        <v>0</v>
      </c>
      <c r="Z310" s="75" t="n">
        <f aca="false">IF(E310&lt;&gt;0,H310,0)</f>
        <v>0</v>
      </c>
    </row>
    <row r="311" s="174" customFormat="true" ht="14.25" hidden="false" customHeight="true" outlineLevel="0" collapsed="false">
      <c r="A311" s="159" t="n">
        <v>300</v>
      </c>
      <c r="B311" s="160" t="n">
        <f aca="false">'ORÇ.GLOBAL REF.'!B311</f>
        <v>0</v>
      </c>
      <c r="C311" s="536" t="n">
        <f aca="false">'ORÇ.GLOBAL REF.'!C311</f>
        <v>0</v>
      </c>
      <c r="D311" s="162" t="n">
        <f aca="false">'ORÇ.GLOBAL REF.'!D311</f>
        <v>0</v>
      </c>
      <c r="E311" s="162" t="n">
        <f aca="false">'ORÇ.GLOBAL REF.'!E311</f>
        <v>0</v>
      </c>
      <c r="F311" s="537"/>
      <c r="G311" s="163" t="n">
        <f aca="false">ROUND(F311,2)</f>
        <v>0</v>
      </c>
      <c r="H311" s="163" t="n">
        <f aca="false">IF('ORÇ.GLOBAL P CAIXA'!K311="EXEC.",0,IF(E311&lt;&gt;0,ROUND(E311*G311,2),IF(Z311=0,(SUMIF('ORÇ.GLOBAL REF.'!$S$12:$S$1011,B311,$Z$12:$Z$1011)),Z311)))</f>
        <v>0</v>
      </c>
      <c r="I311" s="538" t="str">
        <f aca="false">'ORÇ.GLOBAL REF.'!H311</f>
        <v/>
      </c>
      <c r="J311" s="163" t="str">
        <f aca="false">'ORÇ.GLOBAL REF.'!I311</f>
        <v/>
      </c>
      <c r="K311" s="539" t="str">
        <f aca="false">'ORÇ.GLOBAL REF.'!J311</f>
        <v/>
      </c>
      <c r="L311" s="168" t="str">
        <f aca="false">IF(B311&gt;0,"ok","ocultar")</f>
        <v>ocultar</v>
      </c>
      <c r="M311" s="102"/>
      <c r="N311" s="102"/>
      <c r="O311" s="102"/>
      <c r="R311" s="157" t="n">
        <f aca="false">IF(B311=0,R310,IF(ISNONTEXT(B311)=TRUE(),INT(B311),INT(LEFT(B311,FIND(".",B311)-1))))</f>
        <v>3</v>
      </c>
      <c r="S311" s="157" t="str">
        <f aca="false">IF(S312=1,1,IF(B311&lt;&gt;0,1,IF(C311&lt;&gt;0,1,IF(D311&lt;&gt;0,1,IF(E311&lt;&gt;0,1,"")))))</f>
        <v/>
      </c>
      <c r="T311" s="157" t="str">
        <f aca="false">IF(R311=0," ",IF(R311&lt;&gt;R310,R311," "))</f>
        <v> </v>
      </c>
      <c r="U311" s="180"/>
      <c r="V311" s="75" t="e">
        <f aca="false">IF(R311&lt;&gt;T311,(IF(J311="",H311*(INFORMAÇÕES!$Q$79/INFORMAÇÕES!$Q$82),IF(J311="R",H311,0))),0)</f>
        <v>#DIV/0!</v>
      </c>
      <c r="W311" s="75" t="e">
        <f aca="false">IF(R311&lt;&gt;T311,(IF(J311="",H311*(INFORMAÇÕES!$Q$80/INFORMAÇÕES!$Q$82),IF(J311="C",H311,0))),0)</f>
        <v>#DIV/0!</v>
      </c>
      <c r="X311" s="75" t="n">
        <f aca="false">IF(R311&lt;&gt;T311,(IF(J311="",H311*INFORMAÇÕES!$U$115,IF(J311="CF",H311,0))),0)</f>
        <v>0</v>
      </c>
      <c r="Y311" s="75" t="n">
        <f aca="false">IF(R311&lt;&gt;T311,(IF(J311="",H311*INFORMAÇÕES!$U$116,IF(J311="O",H311,0))),0)</f>
        <v>0</v>
      </c>
      <c r="Z311" s="75" t="n">
        <f aca="false">IF(E311&lt;&gt;0,H311,0)</f>
        <v>0</v>
      </c>
    </row>
    <row r="312" s="174" customFormat="true" ht="14.25" hidden="false" customHeight="true" outlineLevel="0" collapsed="false">
      <c r="A312" s="159" t="n">
        <v>301</v>
      </c>
      <c r="B312" s="160" t="n">
        <f aca="false">'ORÇ.GLOBAL REF.'!B312</f>
        <v>0</v>
      </c>
      <c r="C312" s="536" t="n">
        <f aca="false">'ORÇ.GLOBAL REF.'!C312</f>
        <v>0</v>
      </c>
      <c r="D312" s="162" t="n">
        <f aca="false">'ORÇ.GLOBAL REF.'!D312</f>
        <v>0</v>
      </c>
      <c r="E312" s="162" t="n">
        <f aca="false">'ORÇ.GLOBAL REF.'!E312</f>
        <v>0</v>
      </c>
      <c r="F312" s="537"/>
      <c r="G312" s="163" t="n">
        <f aca="false">ROUND(F312,2)</f>
        <v>0</v>
      </c>
      <c r="H312" s="163" t="n">
        <f aca="false">IF('ORÇ.GLOBAL P CAIXA'!K312="EXEC.",0,IF(E312&lt;&gt;0,ROUND(E312*G312,2),IF(Z312=0,(SUMIF('ORÇ.GLOBAL REF.'!$S$12:$S$1011,B312,$Z$12:$Z$1011)),Z312)))</f>
        <v>0</v>
      </c>
      <c r="I312" s="538" t="str">
        <f aca="false">'ORÇ.GLOBAL REF.'!H312</f>
        <v/>
      </c>
      <c r="J312" s="163" t="str">
        <f aca="false">'ORÇ.GLOBAL REF.'!I312</f>
        <v/>
      </c>
      <c r="K312" s="539" t="str">
        <f aca="false">'ORÇ.GLOBAL REF.'!J312</f>
        <v/>
      </c>
      <c r="L312" s="168" t="str">
        <f aca="false">IF(B312&gt;0,"ok","ocultar")</f>
        <v>ocultar</v>
      </c>
      <c r="M312" s="102"/>
      <c r="N312" s="102"/>
      <c r="O312" s="102"/>
      <c r="R312" s="157" t="n">
        <f aca="false">IF(B312=0,R311,IF(ISNONTEXT(B312)=TRUE(),INT(B312),INT(LEFT(B312,FIND(".",B312)-1))))</f>
        <v>3</v>
      </c>
      <c r="S312" s="157" t="str">
        <f aca="false">IF(S313=1,1,IF(B312&lt;&gt;0,1,IF(C312&lt;&gt;0,1,IF(D312&lt;&gt;0,1,IF(E312&lt;&gt;0,1,"")))))</f>
        <v/>
      </c>
      <c r="T312" s="157" t="str">
        <f aca="false">IF(R312=0," ",IF(R312&lt;&gt;R311,R312," "))</f>
        <v> </v>
      </c>
      <c r="U312" s="180"/>
      <c r="V312" s="75" t="e">
        <f aca="false">IF(R312&lt;&gt;T312,(IF(J312="",H312*(INFORMAÇÕES!$Q$79/INFORMAÇÕES!$Q$82),IF(J312="R",H312,0))),0)</f>
        <v>#DIV/0!</v>
      </c>
      <c r="W312" s="75" t="e">
        <f aca="false">IF(R312&lt;&gt;T312,(IF(J312="",H312*(INFORMAÇÕES!$Q$80/INFORMAÇÕES!$Q$82),IF(J312="C",H312,0))),0)</f>
        <v>#DIV/0!</v>
      </c>
      <c r="X312" s="75" t="n">
        <f aca="false">IF(R312&lt;&gt;T312,(IF(J312="",H312*INFORMAÇÕES!$U$115,IF(J312="CF",H312,0))),0)</f>
        <v>0</v>
      </c>
      <c r="Y312" s="75" t="n">
        <f aca="false">IF(R312&lt;&gt;T312,(IF(J312="",H312*INFORMAÇÕES!$U$116,IF(J312="O",H312,0))),0)</f>
        <v>0</v>
      </c>
      <c r="Z312" s="75" t="n">
        <f aca="false">IF(E312&lt;&gt;0,H312,0)</f>
        <v>0</v>
      </c>
    </row>
    <row r="313" s="174" customFormat="true" ht="14.25" hidden="false" customHeight="true" outlineLevel="0" collapsed="false">
      <c r="A313" s="159" t="n">
        <v>302</v>
      </c>
      <c r="B313" s="160" t="n">
        <f aca="false">'ORÇ.GLOBAL REF.'!B313</f>
        <v>0</v>
      </c>
      <c r="C313" s="536" t="n">
        <f aca="false">'ORÇ.GLOBAL REF.'!C313</f>
        <v>0</v>
      </c>
      <c r="D313" s="162" t="n">
        <f aca="false">'ORÇ.GLOBAL REF.'!D313</f>
        <v>0</v>
      </c>
      <c r="E313" s="162" t="n">
        <f aca="false">'ORÇ.GLOBAL REF.'!E313</f>
        <v>0</v>
      </c>
      <c r="F313" s="537"/>
      <c r="G313" s="163" t="n">
        <f aca="false">ROUND(F313,2)</f>
        <v>0</v>
      </c>
      <c r="H313" s="163" t="n">
        <f aca="false">IF('ORÇ.GLOBAL P CAIXA'!K313="EXEC.",0,IF(E313&lt;&gt;0,ROUND(E313*G313,2),IF(Z313=0,(SUMIF('ORÇ.GLOBAL REF.'!$S$12:$S$1011,B313,$Z$12:$Z$1011)),Z313)))</f>
        <v>0</v>
      </c>
      <c r="I313" s="538" t="str">
        <f aca="false">'ORÇ.GLOBAL REF.'!H313</f>
        <v/>
      </c>
      <c r="J313" s="163" t="str">
        <f aca="false">'ORÇ.GLOBAL REF.'!I313</f>
        <v/>
      </c>
      <c r="K313" s="539" t="str">
        <f aca="false">'ORÇ.GLOBAL REF.'!J313</f>
        <v/>
      </c>
      <c r="L313" s="168" t="str">
        <f aca="false">IF(B313&gt;0,"ok","ocultar")</f>
        <v>ocultar</v>
      </c>
      <c r="M313" s="102"/>
      <c r="N313" s="102"/>
      <c r="O313" s="102"/>
      <c r="R313" s="157" t="n">
        <f aca="false">IF(B313=0,R312,IF(ISNONTEXT(B313)=TRUE(),INT(B313),INT(LEFT(B313,FIND(".",B313)-1))))</f>
        <v>3</v>
      </c>
      <c r="S313" s="157" t="str">
        <f aca="false">IF(S314=1,1,IF(B313&lt;&gt;0,1,IF(C313&lt;&gt;0,1,IF(D313&lt;&gt;0,1,IF(E313&lt;&gt;0,1,"")))))</f>
        <v/>
      </c>
      <c r="T313" s="157" t="str">
        <f aca="false">IF(R313=0," ",IF(R313&lt;&gt;R312,R313," "))</f>
        <v> </v>
      </c>
      <c r="U313" s="180"/>
      <c r="V313" s="75" t="e">
        <f aca="false">IF(R313&lt;&gt;T313,(IF(J313="",H313*(INFORMAÇÕES!$Q$79/INFORMAÇÕES!$Q$82),IF(J313="R",H313,0))),0)</f>
        <v>#DIV/0!</v>
      </c>
      <c r="W313" s="75" t="e">
        <f aca="false">IF(R313&lt;&gt;T313,(IF(J313="",H313*(INFORMAÇÕES!$Q$80/INFORMAÇÕES!$Q$82),IF(J313="C",H313,0))),0)</f>
        <v>#DIV/0!</v>
      </c>
      <c r="X313" s="75" t="n">
        <f aca="false">IF(R313&lt;&gt;T313,(IF(J313="",H313*INFORMAÇÕES!$U$115,IF(J313="CF",H313,0))),0)</f>
        <v>0</v>
      </c>
      <c r="Y313" s="75" t="n">
        <f aca="false">IF(R313&lt;&gt;T313,(IF(J313="",H313*INFORMAÇÕES!$U$116,IF(J313="O",H313,0))),0)</f>
        <v>0</v>
      </c>
      <c r="Z313" s="75" t="n">
        <f aca="false">IF(E313&lt;&gt;0,H313,0)</f>
        <v>0</v>
      </c>
    </row>
    <row r="314" s="174" customFormat="true" ht="14.25" hidden="false" customHeight="true" outlineLevel="0" collapsed="false">
      <c r="A314" s="159" t="n">
        <v>303</v>
      </c>
      <c r="B314" s="160" t="n">
        <f aca="false">'ORÇ.GLOBAL REF.'!B314</f>
        <v>0</v>
      </c>
      <c r="C314" s="536" t="n">
        <f aca="false">'ORÇ.GLOBAL REF.'!C314</f>
        <v>0</v>
      </c>
      <c r="D314" s="162" t="n">
        <f aca="false">'ORÇ.GLOBAL REF.'!D314</f>
        <v>0</v>
      </c>
      <c r="E314" s="162" t="n">
        <f aca="false">'ORÇ.GLOBAL REF.'!E314</f>
        <v>0</v>
      </c>
      <c r="F314" s="537"/>
      <c r="G314" s="163" t="n">
        <f aca="false">ROUND(F314,2)</f>
        <v>0</v>
      </c>
      <c r="H314" s="163" t="n">
        <f aca="false">IF('ORÇ.GLOBAL P CAIXA'!K314="EXEC.",0,IF(E314&lt;&gt;0,ROUND(E314*G314,2),IF(Z314=0,(SUMIF('ORÇ.GLOBAL REF.'!$S$12:$S$1011,B314,$Z$12:$Z$1011)),Z314)))</f>
        <v>0</v>
      </c>
      <c r="I314" s="538" t="str">
        <f aca="false">'ORÇ.GLOBAL REF.'!H314</f>
        <v/>
      </c>
      <c r="J314" s="163" t="str">
        <f aca="false">'ORÇ.GLOBAL REF.'!I314</f>
        <v/>
      </c>
      <c r="K314" s="539" t="str">
        <f aca="false">'ORÇ.GLOBAL REF.'!J314</f>
        <v/>
      </c>
      <c r="L314" s="168" t="str">
        <f aca="false">IF(B314&gt;0,"ok","ocultar")</f>
        <v>ocultar</v>
      </c>
      <c r="M314" s="102"/>
      <c r="N314" s="102"/>
      <c r="O314" s="102"/>
      <c r="R314" s="157" t="n">
        <f aca="false">IF(B314=0,R313,IF(ISNONTEXT(B314)=TRUE(),INT(B314),INT(LEFT(B314,FIND(".",B314)-1))))</f>
        <v>3</v>
      </c>
      <c r="S314" s="157" t="str">
        <f aca="false">IF(S315=1,1,IF(B314&lt;&gt;0,1,IF(C314&lt;&gt;0,1,IF(D314&lt;&gt;0,1,IF(E314&lt;&gt;0,1,"")))))</f>
        <v/>
      </c>
      <c r="T314" s="157" t="str">
        <f aca="false">IF(R314=0," ",IF(R314&lt;&gt;R313,R314," "))</f>
        <v> </v>
      </c>
      <c r="U314" s="180"/>
      <c r="V314" s="75" t="e">
        <f aca="false">IF(R314&lt;&gt;T314,(IF(J314="",H314*(INFORMAÇÕES!$Q$79/INFORMAÇÕES!$Q$82),IF(J314="R",H314,0))),0)</f>
        <v>#DIV/0!</v>
      </c>
      <c r="W314" s="75" t="e">
        <f aca="false">IF(R314&lt;&gt;T314,(IF(J314="",H314*(INFORMAÇÕES!$Q$80/INFORMAÇÕES!$Q$82),IF(J314="C",H314,0))),0)</f>
        <v>#DIV/0!</v>
      </c>
      <c r="X314" s="75" t="n">
        <f aca="false">IF(R314&lt;&gt;T314,(IF(J314="",H314*INFORMAÇÕES!$U$115,IF(J314="CF",H314,0))),0)</f>
        <v>0</v>
      </c>
      <c r="Y314" s="75" t="n">
        <f aca="false">IF(R314&lt;&gt;T314,(IF(J314="",H314*INFORMAÇÕES!$U$116,IF(J314="O",H314,0))),0)</f>
        <v>0</v>
      </c>
      <c r="Z314" s="75" t="n">
        <f aca="false">IF(E314&lt;&gt;0,H314,0)</f>
        <v>0</v>
      </c>
    </row>
    <row r="315" s="174" customFormat="true" ht="14.25" hidden="false" customHeight="true" outlineLevel="0" collapsed="false">
      <c r="A315" s="159" t="n">
        <v>304</v>
      </c>
      <c r="B315" s="160" t="n">
        <f aca="false">'ORÇ.GLOBAL REF.'!B315</f>
        <v>0</v>
      </c>
      <c r="C315" s="536" t="n">
        <f aca="false">'ORÇ.GLOBAL REF.'!C315</f>
        <v>0</v>
      </c>
      <c r="D315" s="162" t="n">
        <f aca="false">'ORÇ.GLOBAL REF.'!D315</f>
        <v>0</v>
      </c>
      <c r="E315" s="162" t="n">
        <f aca="false">'ORÇ.GLOBAL REF.'!E315</f>
        <v>0</v>
      </c>
      <c r="F315" s="537"/>
      <c r="G315" s="163" t="n">
        <f aca="false">ROUND(F315,2)</f>
        <v>0</v>
      </c>
      <c r="H315" s="163" t="n">
        <f aca="false">IF('ORÇ.GLOBAL P CAIXA'!K315="EXEC.",0,IF(E315&lt;&gt;0,ROUND(E315*G315,2),IF(Z315=0,(SUMIF('ORÇ.GLOBAL REF.'!$S$12:$S$1011,B315,$Z$12:$Z$1011)),Z315)))</f>
        <v>0</v>
      </c>
      <c r="I315" s="538" t="str">
        <f aca="false">'ORÇ.GLOBAL REF.'!H315</f>
        <v/>
      </c>
      <c r="J315" s="163" t="str">
        <f aca="false">'ORÇ.GLOBAL REF.'!I315</f>
        <v/>
      </c>
      <c r="K315" s="539" t="str">
        <f aca="false">'ORÇ.GLOBAL REF.'!J315</f>
        <v/>
      </c>
      <c r="L315" s="168" t="str">
        <f aca="false">IF(B315&gt;0,"ok","ocultar")</f>
        <v>ocultar</v>
      </c>
      <c r="M315" s="102"/>
      <c r="N315" s="102"/>
      <c r="O315" s="102"/>
      <c r="R315" s="157" t="n">
        <f aca="false">IF(B315=0,R314,IF(ISNONTEXT(B315)=TRUE(),INT(B315),INT(LEFT(B315,FIND(".",B315)-1))))</f>
        <v>3</v>
      </c>
      <c r="S315" s="157" t="str">
        <f aca="false">IF(S316=1,1,IF(B315&lt;&gt;0,1,IF(C315&lt;&gt;0,1,IF(D315&lt;&gt;0,1,IF(E315&lt;&gt;0,1,"")))))</f>
        <v/>
      </c>
      <c r="T315" s="157" t="str">
        <f aca="false">IF(R315=0," ",IF(R315&lt;&gt;R314,R315," "))</f>
        <v> </v>
      </c>
      <c r="U315" s="180"/>
      <c r="V315" s="75" t="e">
        <f aca="false">IF(R315&lt;&gt;T315,(IF(J315="",H315*(INFORMAÇÕES!$Q$79/INFORMAÇÕES!$Q$82),IF(J315="R",H315,0))),0)</f>
        <v>#DIV/0!</v>
      </c>
      <c r="W315" s="75" t="e">
        <f aca="false">IF(R315&lt;&gt;T315,(IF(J315="",H315*(INFORMAÇÕES!$Q$80/INFORMAÇÕES!$Q$82),IF(J315="C",H315,0))),0)</f>
        <v>#DIV/0!</v>
      </c>
      <c r="X315" s="75" t="n">
        <f aca="false">IF(R315&lt;&gt;T315,(IF(J315="",H315*INFORMAÇÕES!$U$115,IF(J315="CF",H315,0))),0)</f>
        <v>0</v>
      </c>
      <c r="Y315" s="75" t="n">
        <f aca="false">IF(R315&lt;&gt;T315,(IF(J315="",H315*INFORMAÇÕES!$U$116,IF(J315="O",H315,0))),0)</f>
        <v>0</v>
      </c>
      <c r="Z315" s="75" t="n">
        <f aca="false">IF(E315&lt;&gt;0,H315,0)</f>
        <v>0</v>
      </c>
    </row>
    <row r="316" s="174" customFormat="true" ht="14.25" hidden="false" customHeight="true" outlineLevel="0" collapsed="false">
      <c r="A316" s="159" t="n">
        <v>305</v>
      </c>
      <c r="B316" s="160" t="n">
        <f aca="false">'ORÇ.GLOBAL REF.'!B316</f>
        <v>0</v>
      </c>
      <c r="C316" s="536" t="n">
        <f aca="false">'ORÇ.GLOBAL REF.'!C316</f>
        <v>0</v>
      </c>
      <c r="D316" s="162" t="n">
        <f aca="false">'ORÇ.GLOBAL REF.'!D316</f>
        <v>0</v>
      </c>
      <c r="E316" s="162" t="n">
        <f aca="false">'ORÇ.GLOBAL REF.'!E316</f>
        <v>0</v>
      </c>
      <c r="F316" s="537"/>
      <c r="G316" s="163" t="n">
        <f aca="false">ROUND(F316,2)</f>
        <v>0</v>
      </c>
      <c r="H316" s="163" t="n">
        <f aca="false">IF('ORÇ.GLOBAL P CAIXA'!K316="EXEC.",0,IF(E316&lt;&gt;0,ROUND(E316*G316,2),IF(Z316=0,(SUMIF('ORÇ.GLOBAL REF.'!$S$12:$S$1011,B316,$Z$12:$Z$1011)),Z316)))</f>
        <v>0</v>
      </c>
      <c r="I316" s="538" t="str">
        <f aca="false">'ORÇ.GLOBAL REF.'!H316</f>
        <v/>
      </c>
      <c r="J316" s="163" t="str">
        <f aca="false">'ORÇ.GLOBAL REF.'!I316</f>
        <v/>
      </c>
      <c r="K316" s="539" t="str">
        <f aca="false">'ORÇ.GLOBAL REF.'!J316</f>
        <v/>
      </c>
      <c r="L316" s="168" t="str">
        <f aca="false">IF(B316&gt;0,"ok","ocultar")</f>
        <v>ocultar</v>
      </c>
      <c r="M316" s="102"/>
      <c r="N316" s="102"/>
      <c r="O316" s="102"/>
      <c r="R316" s="157" t="n">
        <f aca="false">IF(B316=0,R315,IF(ISNONTEXT(B316)=TRUE(),INT(B316),INT(LEFT(B316,FIND(".",B316)-1))))</f>
        <v>3</v>
      </c>
      <c r="S316" s="157" t="str">
        <f aca="false">IF(S317=1,1,IF(B316&lt;&gt;0,1,IF(C316&lt;&gt;0,1,IF(D316&lt;&gt;0,1,IF(E316&lt;&gt;0,1,"")))))</f>
        <v/>
      </c>
      <c r="T316" s="157" t="str">
        <f aca="false">IF(R316=0," ",IF(R316&lt;&gt;R315,R316," "))</f>
        <v> </v>
      </c>
      <c r="U316" s="180"/>
      <c r="V316" s="75" t="e">
        <f aca="false">IF(R316&lt;&gt;T316,(IF(J316="",H316*(INFORMAÇÕES!$Q$79/INFORMAÇÕES!$Q$82),IF(J316="R",H316,0))),0)</f>
        <v>#DIV/0!</v>
      </c>
      <c r="W316" s="75" t="e">
        <f aca="false">IF(R316&lt;&gt;T316,(IF(J316="",H316*(INFORMAÇÕES!$Q$80/INFORMAÇÕES!$Q$82),IF(J316="C",H316,0))),0)</f>
        <v>#DIV/0!</v>
      </c>
      <c r="X316" s="75" t="n">
        <f aca="false">IF(R316&lt;&gt;T316,(IF(J316="",H316*INFORMAÇÕES!$U$115,IF(J316="CF",H316,0))),0)</f>
        <v>0</v>
      </c>
      <c r="Y316" s="75" t="n">
        <f aca="false">IF(R316&lt;&gt;T316,(IF(J316="",H316*INFORMAÇÕES!$U$116,IF(J316="O",H316,0))),0)</f>
        <v>0</v>
      </c>
      <c r="Z316" s="75" t="n">
        <f aca="false">IF(E316&lt;&gt;0,H316,0)</f>
        <v>0</v>
      </c>
    </row>
    <row r="317" s="174" customFormat="true" ht="14.25" hidden="false" customHeight="true" outlineLevel="0" collapsed="false">
      <c r="A317" s="159" t="n">
        <v>306</v>
      </c>
      <c r="B317" s="160" t="n">
        <f aca="false">'ORÇ.GLOBAL REF.'!B317</f>
        <v>0</v>
      </c>
      <c r="C317" s="536" t="n">
        <f aca="false">'ORÇ.GLOBAL REF.'!C317</f>
        <v>0</v>
      </c>
      <c r="D317" s="162" t="n">
        <f aca="false">'ORÇ.GLOBAL REF.'!D317</f>
        <v>0</v>
      </c>
      <c r="E317" s="162" t="n">
        <f aca="false">'ORÇ.GLOBAL REF.'!E317</f>
        <v>0</v>
      </c>
      <c r="F317" s="537"/>
      <c r="G317" s="163" t="n">
        <f aca="false">ROUND(F317,2)</f>
        <v>0</v>
      </c>
      <c r="H317" s="163" t="n">
        <f aca="false">IF('ORÇ.GLOBAL P CAIXA'!K317="EXEC.",0,IF(E317&lt;&gt;0,ROUND(E317*G317,2),IF(Z317=0,(SUMIF('ORÇ.GLOBAL REF.'!$S$12:$S$1011,B317,$Z$12:$Z$1011)),Z317)))</f>
        <v>0</v>
      </c>
      <c r="I317" s="538" t="str">
        <f aca="false">'ORÇ.GLOBAL REF.'!H317</f>
        <v/>
      </c>
      <c r="J317" s="163" t="str">
        <f aca="false">'ORÇ.GLOBAL REF.'!I317</f>
        <v/>
      </c>
      <c r="K317" s="539" t="str">
        <f aca="false">'ORÇ.GLOBAL REF.'!J317</f>
        <v/>
      </c>
      <c r="L317" s="168" t="str">
        <f aca="false">IF(B317&gt;0,"ok","ocultar")</f>
        <v>ocultar</v>
      </c>
      <c r="M317" s="102"/>
      <c r="N317" s="102"/>
      <c r="O317" s="102"/>
      <c r="R317" s="157" t="n">
        <f aca="false">IF(B317=0,R316,IF(ISNONTEXT(B317)=TRUE(),INT(B317),INT(LEFT(B317,FIND(".",B317)-1))))</f>
        <v>3</v>
      </c>
      <c r="S317" s="157" t="str">
        <f aca="false">IF(S318=1,1,IF(B317&lt;&gt;0,1,IF(C317&lt;&gt;0,1,IF(D317&lt;&gt;0,1,IF(E317&lt;&gt;0,1,"")))))</f>
        <v/>
      </c>
      <c r="T317" s="157" t="str">
        <f aca="false">IF(R317=0," ",IF(R317&lt;&gt;R316,R317," "))</f>
        <v> </v>
      </c>
      <c r="U317" s="180"/>
      <c r="V317" s="75" t="e">
        <f aca="false">IF(R317&lt;&gt;T317,(IF(J317="",H317*(INFORMAÇÕES!$Q$79/INFORMAÇÕES!$Q$82),IF(J317="R",H317,0))),0)</f>
        <v>#DIV/0!</v>
      </c>
      <c r="W317" s="75" t="e">
        <f aca="false">IF(R317&lt;&gt;T317,(IF(J317="",H317*(INFORMAÇÕES!$Q$80/INFORMAÇÕES!$Q$82),IF(J317="C",H317,0))),0)</f>
        <v>#DIV/0!</v>
      </c>
      <c r="X317" s="75" t="n">
        <f aca="false">IF(R317&lt;&gt;T317,(IF(J317="",H317*INFORMAÇÕES!$U$115,IF(J317="CF",H317,0))),0)</f>
        <v>0</v>
      </c>
      <c r="Y317" s="75" t="n">
        <f aca="false">IF(R317&lt;&gt;T317,(IF(J317="",H317*INFORMAÇÕES!$U$116,IF(J317="O",H317,0))),0)</f>
        <v>0</v>
      </c>
      <c r="Z317" s="75" t="n">
        <f aca="false">IF(E317&lt;&gt;0,H317,0)</f>
        <v>0</v>
      </c>
    </row>
    <row r="318" s="174" customFormat="true" ht="14.25" hidden="false" customHeight="true" outlineLevel="0" collapsed="false">
      <c r="A318" s="159" t="n">
        <v>307</v>
      </c>
      <c r="B318" s="160" t="n">
        <f aca="false">'ORÇ.GLOBAL REF.'!B318</f>
        <v>0</v>
      </c>
      <c r="C318" s="536" t="n">
        <f aca="false">'ORÇ.GLOBAL REF.'!C318</f>
        <v>0</v>
      </c>
      <c r="D318" s="162" t="n">
        <f aca="false">'ORÇ.GLOBAL REF.'!D318</f>
        <v>0</v>
      </c>
      <c r="E318" s="162" t="n">
        <f aca="false">'ORÇ.GLOBAL REF.'!E318</f>
        <v>0</v>
      </c>
      <c r="F318" s="537"/>
      <c r="G318" s="163" t="n">
        <f aca="false">ROUND(F318,2)</f>
        <v>0</v>
      </c>
      <c r="H318" s="163" t="n">
        <f aca="false">IF('ORÇ.GLOBAL P CAIXA'!K318="EXEC.",0,IF(E318&lt;&gt;0,ROUND(E318*G318,2),IF(Z318=0,(SUMIF('ORÇ.GLOBAL REF.'!$S$12:$S$1011,B318,$Z$12:$Z$1011)),Z318)))</f>
        <v>0</v>
      </c>
      <c r="I318" s="538" t="str">
        <f aca="false">'ORÇ.GLOBAL REF.'!H318</f>
        <v/>
      </c>
      <c r="J318" s="163" t="str">
        <f aca="false">'ORÇ.GLOBAL REF.'!I318</f>
        <v/>
      </c>
      <c r="K318" s="539" t="str">
        <f aca="false">'ORÇ.GLOBAL REF.'!J318</f>
        <v/>
      </c>
      <c r="L318" s="168" t="str">
        <f aca="false">IF(B318&gt;0,"ok","ocultar")</f>
        <v>ocultar</v>
      </c>
      <c r="M318" s="102"/>
      <c r="N318" s="102"/>
      <c r="O318" s="102"/>
      <c r="R318" s="157" t="n">
        <f aca="false">IF(B318=0,R317,IF(ISNONTEXT(B318)=TRUE(),INT(B318),INT(LEFT(B318,FIND(".",B318)-1))))</f>
        <v>3</v>
      </c>
      <c r="S318" s="157" t="str">
        <f aca="false">IF(S319=1,1,IF(B318&lt;&gt;0,1,IF(C318&lt;&gt;0,1,IF(D318&lt;&gt;0,1,IF(E318&lt;&gt;0,1,"")))))</f>
        <v/>
      </c>
      <c r="T318" s="157" t="str">
        <f aca="false">IF(R318=0," ",IF(R318&lt;&gt;R317,R318," "))</f>
        <v> </v>
      </c>
      <c r="U318" s="189"/>
      <c r="V318" s="75" t="e">
        <f aca="false">IF(R318&lt;&gt;T318,(IF(J318="",H318*(INFORMAÇÕES!$Q$79/INFORMAÇÕES!$Q$82),IF(J318="R",H318,0))),0)</f>
        <v>#DIV/0!</v>
      </c>
      <c r="W318" s="75" t="e">
        <f aca="false">IF(R318&lt;&gt;T318,(IF(J318="",H318*(INFORMAÇÕES!$Q$80/INFORMAÇÕES!$Q$82),IF(J318="C",H318,0))),0)</f>
        <v>#DIV/0!</v>
      </c>
      <c r="X318" s="75" t="n">
        <f aca="false">IF(R318&lt;&gt;T318,(IF(J318="",H318*INFORMAÇÕES!$U$115,IF(J318="CF",H318,0))),0)</f>
        <v>0</v>
      </c>
      <c r="Y318" s="75" t="n">
        <f aca="false">IF(R318&lt;&gt;T318,(IF(J318="",H318*INFORMAÇÕES!$U$116,IF(J318="O",H318,0))),0)</f>
        <v>0</v>
      </c>
      <c r="Z318" s="75" t="n">
        <f aca="false">IF(E318&lt;&gt;0,H318,0)</f>
        <v>0</v>
      </c>
    </row>
    <row r="319" s="174" customFormat="true" ht="14.25" hidden="false" customHeight="true" outlineLevel="0" collapsed="false">
      <c r="A319" s="159" t="n">
        <v>308</v>
      </c>
      <c r="B319" s="160" t="n">
        <f aca="false">'ORÇ.GLOBAL REF.'!B319</f>
        <v>0</v>
      </c>
      <c r="C319" s="536" t="n">
        <f aca="false">'ORÇ.GLOBAL REF.'!C319</f>
        <v>0</v>
      </c>
      <c r="D319" s="162" t="n">
        <f aca="false">'ORÇ.GLOBAL REF.'!D319</f>
        <v>0</v>
      </c>
      <c r="E319" s="162" t="n">
        <f aca="false">'ORÇ.GLOBAL REF.'!E319</f>
        <v>0</v>
      </c>
      <c r="F319" s="537"/>
      <c r="G319" s="163" t="n">
        <f aca="false">ROUND(F319,2)</f>
        <v>0</v>
      </c>
      <c r="H319" s="163" t="n">
        <f aca="false">IF('ORÇ.GLOBAL P CAIXA'!K319="EXEC.",0,IF(E319&lt;&gt;0,ROUND(E319*G319,2),IF(Z319=0,(SUMIF('ORÇ.GLOBAL REF.'!$S$12:$S$1011,B319,$Z$12:$Z$1011)),Z319)))</f>
        <v>0</v>
      </c>
      <c r="I319" s="538" t="str">
        <f aca="false">'ORÇ.GLOBAL REF.'!H319</f>
        <v/>
      </c>
      <c r="J319" s="163" t="str">
        <f aca="false">'ORÇ.GLOBAL REF.'!I319</f>
        <v/>
      </c>
      <c r="K319" s="539" t="str">
        <f aca="false">'ORÇ.GLOBAL REF.'!J319</f>
        <v/>
      </c>
      <c r="L319" s="168" t="str">
        <f aca="false">IF(B319&gt;0,"ok","ocultar")</f>
        <v>ocultar</v>
      </c>
      <c r="M319" s="102"/>
      <c r="N319" s="102"/>
      <c r="O319" s="102"/>
      <c r="R319" s="157" t="n">
        <f aca="false">IF(B319=0,R318,IF(ISNONTEXT(B319)=TRUE(),INT(B319),INT(LEFT(B319,FIND(".",B319)-1))))</f>
        <v>3</v>
      </c>
      <c r="S319" s="157" t="str">
        <f aca="false">IF(S320=1,1,IF(B319&lt;&gt;0,1,IF(C319&lt;&gt;0,1,IF(D319&lt;&gt;0,1,IF(E319&lt;&gt;0,1,"")))))</f>
        <v/>
      </c>
      <c r="T319" s="157" t="str">
        <f aca="false">IF(R319=0," ",IF(R319&lt;&gt;R318,R319," "))</f>
        <v> </v>
      </c>
      <c r="U319" s="189"/>
      <c r="V319" s="75" t="e">
        <f aca="false">IF(R319&lt;&gt;T319,(IF(J319="",H319*(INFORMAÇÕES!$Q$79/INFORMAÇÕES!$Q$82),IF(J319="R",H319,0))),0)</f>
        <v>#DIV/0!</v>
      </c>
      <c r="W319" s="75" t="e">
        <f aca="false">IF(R319&lt;&gt;T319,(IF(J319="",H319*(INFORMAÇÕES!$Q$80/INFORMAÇÕES!$Q$82),IF(J319="C",H319,0))),0)</f>
        <v>#DIV/0!</v>
      </c>
      <c r="X319" s="75" t="n">
        <f aca="false">IF(R319&lt;&gt;T319,(IF(J319="",H319*INFORMAÇÕES!$U$115,IF(J319="CF",H319,0))),0)</f>
        <v>0</v>
      </c>
      <c r="Y319" s="75" t="n">
        <f aca="false">IF(R319&lt;&gt;T319,(IF(J319="",H319*INFORMAÇÕES!$U$116,IF(J319="O",H319,0))),0)</f>
        <v>0</v>
      </c>
      <c r="Z319" s="75" t="n">
        <f aca="false">IF(E319&lt;&gt;0,H319,0)</f>
        <v>0</v>
      </c>
    </row>
    <row r="320" s="174" customFormat="true" ht="14.25" hidden="false" customHeight="true" outlineLevel="0" collapsed="false">
      <c r="A320" s="159" t="n">
        <v>309</v>
      </c>
      <c r="B320" s="160" t="n">
        <f aca="false">'ORÇ.GLOBAL REF.'!B320</f>
        <v>0</v>
      </c>
      <c r="C320" s="536" t="n">
        <f aca="false">'ORÇ.GLOBAL REF.'!C320</f>
        <v>0</v>
      </c>
      <c r="D320" s="162" t="n">
        <f aca="false">'ORÇ.GLOBAL REF.'!D320</f>
        <v>0</v>
      </c>
      <c r="E320" s="162" t="n">
        <f aca="false">'ORÇ.GLOBAL REF.'!E320</f>
        <v>0</v>
      </c>
      <c r="F320" s="537"/>
      <c r="G320" s="163" t="n">
        <f aca="false">ROUND(F320,2)</f>
        <v>0</v>
      </c>
      <c r="H320" s="163" t="n">
        <f aca="false">IF('ORÇ.GLOBAL P CAIXA'!K320="EXEC.",0,IF(E320&lt;&gt;0,ROUND(E320*G320,2),IF(Z320=0,(SUMIF('ORÇ.GLOBAL REF.'!$S$12:$S$1011,B320,$Z$12:$Z$1011)),Z320)))</f>
        <v>0</v>
      </c>
      <c r="I320" s="538" t="str">
        <f aca="false">'ORÇ.GLOBAL REF.'!H320</f>
        <v/>
      </c>
      <c r="J320" s="163" t="str">
        <f aca="false">'ORÇ.GLOBAL REF.'!I320</f>
        <v/>
      </c>
      <c r="K320" s="539" t="str">
        <f aca="false">'ORÇ.GLOBAL REF.'!J320</f>
        <v/>
      </c>
      <c r="L320" s="168" t="str">
        <f aca="false">IF(B320&gt;0,"ok","ocultar")</f>
        <v>ocultar</v>
      </c>
      <c r="M320" s="102"/>
      <c r="N320" s="102"/>
      <c r="O320" s="102"/>
      <c r="R320" s="157" t="n">
        <f aca="false">IF(B320=0,R319,IF(ISNONTEXT(B320)=TRUE(),INT(B320),INT(LEFT(B320,FIND(".",B320)-1))))</f>
        <v>3</v>
      </c>
      <c r="S320" s="157" t="str">
        <f aca="false">IF(S321=1,1,IF(B320&lt;&gt;0,1,IF(C320&lt;&gt;0,1,IF(D320&lt;&gt;0,1,IF(E320&lt;&gt;0,1,"")))))</f>
        <v/>
      </c>
      <c r="T320" s="157" t="str">
        <f aca="false">IF(R320=0," ",IF(R320&lt;&gt;R319,R320," "))</f>
        <v> </v>
      </c>
      <c r="U320" s="189"/>
      <c r="V320" s="75" t="e">
        <f aca="false">IF(R320&lt;&gt;T320,(IF(J320="",H320*(INFORMAÇÕES!$Q$79/INFORMAÇÕES!$Q$82),IF(J320="R",H320,0))),0)</f>
        <v>#DIV/0!</v>
      </c>
      <c r="W320" s="75" t="e">
        <f aca="false">IF(R320&lt;&gt;T320,(IF(J320="",H320*(INFORMAÇÕES!$Q$80/INFORMAÇÕES!$Q$82),IF(J320="C",H320,0))),0)</f>
        <v>#DIV/0!</v>
      </c>
      <c r="X320" s="75" t="n">
        <f aca="false">IF(R320&lt;&gt;T320,(IF(J320="",H320*INFORMAÇÕES!$U$115,IF(J320="CF",H320,0))),0)</f>
        <v>0</v>
      </c>
      <c r="Y320" s="75" t="n">
        <f aca="false">IF(R320&lt;&gt;T320,(IF(J320="",H320*INFORMAÇÕES!$U$116,IF(J320="O",H320,0))),0)</f>
        <v>0</v>
      </c>
      <c r="Z320" s="75" t="n">
        <f aca="false">IF(E320&lt;&gt;0,H320,0)</f>
        <v>0</v>
      </c>
    </row>
    <row r="321" s="174" customFormat="true" ht="14.25" hidden="false" customHeight="true" outlineLevel="0" collapsed="false">
      <c r="A321" s="159" t="n">
        <v>310</v>
      </c>
      <c r="B321" s="160" t="n">
        <f aca="false">'ORÇ.GLOBAL REF.'!B321</f>
        <v>0</v>
      </c>
      <c r="C321" s="536" t="n">
        <f aca="false">'ORÇ.GLOBAL REF.'!C321</f>
        <v>0</v>
      </c>
      <c r="D321" s="162" t="n">
        <f aca="false">'ORÇ.GLOBAL REF.'!D321</f>
        <v>0</v>
      </c>
      <c r="E321" s="162" t="n">
        <f aca="false">'ORÇ.GLOBAL REF.'!E321</f>
        <v>0</v>
      </c>
      <c r="F321" s="537"/>
      <c r="G321" s="163" t="n">
        <f aca="false">ROUND(F321,2)</f>
        <v>0</v>
      </c>
      <c r="H321" s="163" t="n">
        <f aca="false">IF('ORÇ.GLOBAL P CAIXA'!K321="EXEC.",0,IF(E321&lt;&gt;0,ROUND(E321*G321,2),IF(Z321=0,(SUMIF('ORÇ.GLOBAL REF.'!$S$12:$S$1011,B321,$Z$12:$Z$1011)),Z321)))</f>
        <v>0</v>
      </c>
      <c r="I321" s="538" t="str">
        <f aca="false">'ORÇ.GLOBAL REF.'!H321</f>
        <v/>
      </c>
      <c r="J321" s="163" t="str">
        <f aca="false">'ORÇ.GLOBAL REF.'!I321</f>
        <v/>
      </c>
      <c r="K321" s="539" t="str">
        <f aca="false">'ORÇ.GLOBAL REF.'!J321</f>
        <v/>
      </c>
      <c r="L321" s="168" t="str">
        <f aca="false">IF(B321&gt;0,"ok","ocultar")</f>
        <v>ocultar</v>
      </c>
      <c r="M321" s="102"/>
      <c r="N321" s="102"/>
      <c r="O321" s="102"/>
      <c r="R321" s="157" t="n">
        <f aca="false">IF(B321=0,R320,IF(ISNONTEXT(B321)=TRUE(),INT(B321),INT(LEFT(B321,FIND(".",B321)-1))))</f>
        <v>3</v>
      </c>
      <c r="S321" s="157" t="str">
        <f aca="false">IF(S322=1,1,IF(B321&lt;&gt;0,1,IF(C321&lt;&gt;0,1,IF(D321&lt;&gt;0,1,IF(E321&lt;&gt;0,1,"")))))</f>
        <v/>
      </c>
      <c r="T321" s="157" t="str">
        <f aca="false">IF(R321=0," ",IF(R321&lt;&gt;R320,R321," "))</f>
        <v> </v>
      </c>
      <c r="U321" s="180"/>
      <c r="V321" s="75" t="e">
        <f aca="false">IF(R321&lt;&gt;T321,(IF(J321="",H321*(INFORMAÇÕES!$Q$79/INFORMAÇÕES!$Q$82),IF(J321="R",H321,0))),0)</f>
        <v>#DIV/0!</v>
      </c>
      <c r="W321" s="75" t="e">
        <f aca="false">IF(R321&lt;&gt;T321,(IF(J321="",H321*(INFORMAÇÕES!$Q$80/INFORMAÇÕES!$Q$82),IF(J321="C",H321,0))),0)</f>
        <v>#DIV/0!</v>
      </c>
      <c r="X321" s="75" t="n">
        <f aca="false">IF(R321&lt;&gt;T321,(IF(J321="",H321*INFORMAÇÕES!$U$115,IF(J321="CF",H321,0))),0)</f>
        <v>0</v>
      </c>
      <c r="Y321" s="75" t="n">
        <f aca="false">IF(R321&lt;&gt;T321,(IF(J321="",H321*INFORMAÇÕES!$U$116,IF(J321="O",H321,0))),0)</f>
        <v>0</v>
      </c>
      <c r="Z321" s="75" t="n">
        <f aca="false">IF(E321&lt;&gt;0,H321,0)</f>
        <v>0</v>
      </c>
    </row>
    <row r="322" s="174" customFormat="true" ht="14.25" hidden="false" customHeight="true" outlineLevel="0" collapsed="false">
      <c r="A322" s="159" t="n">
        <v>311</v>
      </c>
      <c r="B322" s="160" t="n">
        <f aca="false">'ORÇ.GLOBAL REF.'!B322</f>
        <v>0</v>
      </c>
      <c r="C322" s="536" t="n">
        <f aca="false">'ORÇ.GLOBAL REF.'!C322</f>
        <v>0</v>
      </c>
      <c r="D322" s="162" t="n">
        <f aca="false">'ORÇ.GLOBAL REF.'!D322</f>
        <v>0</v>
      </c>
      <c r="E322" s="162" t="n">
        <f aca="false">'ORÇ.GLOBAL REF.'!E322</f>
        <v>0</v>
      </c>
      <c r="F322" s="537"/>
      <c r="G322" s="163" t="n">
        <f aca="false">ROUND(F322,2)</f>
        <v>0</v>
      </c>
      <c r="H322" s="163" t="n">
        <f aca="false">IF('ORÇ.GLOBAL P CAIXA'!K322="EXEC.",0,IF(E322&lt;&gt;0,ROUND(E322*G322,2),IF(Z322=0,(SUMIF('ORÇ.GLOBAL REF.'!$S$12:$S$1011,B322,$Z$12:$Z$1011)),Z322)))</f>
        <v>0</v>
      </c>
      <c r="I322" s="538" t="str">
        <f aca="false">'ORÇ.GLOBAL REF.'!H322</f>
        <v/>
      </c>
      <c r="J322" s="163" t="str">
        <f aca="false">'ORÇ.GLOBAL REF.'!I322</f>
        <v/>
      </c>
      <c r="K322" s="539" t="str">
        <f aca="false">'ORÇ.GLOBAL REF.'!J322</f>
        <v/>
      </c>
      <c r="L322" s="168" t="str">
        <f aca="false">IF(B322&gt;0,"ok","ocultar")</f>
        <v>ocultar</v>
      </c>
      <c r="M322" s="102"/>
      <c r="N322" s="102"/>
      <c r="O322" s="102"/>
      <c r="R322" s="157" t="n">
        <f aca="false">IF(B322=0,R321,IF(ISNONTEXT(B322)=TRUE(),INT(B322),INT(LEFT(B322,FIND(".",B322)-1))))</f>
        <v>3</v>
      </c>
      <c r="S322" s="157" t="str">
        <f aca="false">IF(S323=1,1,IF(B322&lt;&gt;0,1,IF(C322&lt;&gt;0,1,IF(D322&lt;&gt;0,1,IF(E322&lt;&gt;0,1,"")))))</f>
        <v/>
      </c>
      <c r="T322" s="157" t="str">
        <f aca="false">IF(R322=0," ",IF(R322&lt;&gt;R321,R322," "))</f>
        <v> </v>
      </c>
      <c r="U322" s="88"/>
      <c r="V322" s="75" t="e">
        <f aca="false">IF(R322&lt;&gt;T322,(IF(J322="",H322*(INFORMAÇÕES!$Q$79/INFORMAÇÕES!$Q$82),IF(J322="R",H322,0))),0)</f>
        <v>#DIV/0!</v>
      </c>
      <c r="W322" s="75" t="e">
        <f aca="false">IF(R322&lt;&gt;T322,(IF(J322="",H322*(INFORMAÇÕES!$Q$80/INFORMAÇÕES!$Q$82),IF(J322="C",H322,0))),0)</f>
        <v>#DIV/0!</v>
      </c>
      <c r="X322" s="75" t="n">
        <f aca="false">IF(R322&lt;&gt;T322,(IF(J322="",H322*INFORMAÇÕES!$U$115,IF(J322="CF",H322,0))),0)</f>
        <v>0</v>
      </c>
      <c r="Y322" s="75" t="n">
        <f aca="false">IF(R322&lt;&gt;T322,(IF(J322="",H322*INFORMAÇÕES!$U$116,IF(J322="O",H322,0))),0)</f>
        <v>0</v>
      </c>
      <c r="Z322" s="75" t="n">
        <f aca="false">IF(E322&lt;&gt;0,H322,0)</f>
        <v>0</v>
      </c>
    </row>
    <row r="323" s="174" customFormat="true" ht="14.25" hidden="false" customHeight="true" outlineLevel="0" collapsed="false">
      <c r="A323" s="159" t="n">
        <v>312</v>
      </c>
      <c r="B323" s="160" t="n">
        <f aca="false">'ORÇ.GLOBAL REF.'!B323</f>
        <v>0</v>
      </c>
      <c r="C323" s="536" t="n">
        <f aca="false">'ORÇ.GLOBAL REF.'!C323</f>
        <v>0</v>
      </c>
      <c r="D323" s="162" t="n">
        <f aca="false">'ORÇ.GLOBAL REF.'!D323</f>
        <v>0</v>
      </c>
      <c r="E323" s="162" t="n">
        <f aca="false">'ORÇ.GLOBAL REF.'!E323</f>
        <v>0</v>
      </c>
      <c r="F323" s="537"/>
      <c r="G323" s="163" t="n">
        <f aca="false">ROUND(F323,2)</f>
        <v>0</v>
      </c>
      <c r="H323" s="163" t="n">
        <f aca="false">IF('ORÇ.GLOBAL P CAIXA'!K323="EXEC.",0,IF(E323&lt;&gt;0,ROUND(E323*G323,2),IF(Z323=0,(SUMIF('ORÇ.GLOBAL REF.'!$S$12:$S$1011,B323,$Z$12:$Z$1011)),Z323)))</f>
        <v>0</v>
      </c>
      <c r="I323" s="538" t="str">
        <f aca="false">'ORÇ.GLOBAL REF.'!H323</f>
        <v/>
      </c>
      <c r="J323" s="163" t="str">
        <f aca="false">'ORÇ.GLOBAL REF.'!I323</f>
        <v/>
      </c>
      <c r="K323" s="539" t="str">
        <f aca="false">'ORÇ.GLOBAL REF.'!J323</f>
        <v/>
      </c>
      <c r="L323" s="168" t="str">
        <f aca="false">IF(B323&gt;0,"ok","ocultar")</f>
        <v>ocultar</v>
      </c>
      <c r="M323" s="102"/>
      <c r="N323" s="102"/>
      <c r="O323" s="102"/>
      <c r="R323" s="157" t="n">
        <f aca="false">IF(B323=0,R322,IF(ISNONTEXT(B323)=TRUE(),INT(B323),INT(LEFT(B323,FIND(".",B323)-1))))</f>
        <v>3</v>
      </c>
      <c r="S323" s="157" t="str">
        <f aca="false">IF(S324=1,1,IF(B323&lt;&gt;0,1,IF(C323&lt;&gt;0,1,IF(D323&lt;&gt;0,1,IF(E323&lt;&gt;0,1,"")))))</f>
        <v/>
      </c>
      <c r="T323" s="157" t="str">
        <f aca="false">IF(R323=0," ",IF(R323&lt;&gt;R322,R323," "))</f>
        <v> </v>
      </c>
      <c r="U323" s="88"/>
      <c r="V323" s="75" t="e">
        <f aca="false">IF(R323&lt;&gt;T323,(IF(J323="",H323*(INFORMAÇÕES!$Q$79/INFORMAÇÕES!$Q$82),IF(J323="R",H323,0))),0)</f>
        <v>#DIV/0!</v>
      </c>
      <c r="W323" s="75" t="e">
        <f aca="false">IF(R323&lt;&gt;T323,(IF(J323="",H323*(INFORMAÇÕES!$Q$80/INFORMAÇÕES!$Q$82),IF(J323="C",H323,0))),0)</f>
        <v>#DIV/0!</v>
      </c>
      <c r="X323" s="75" t="n">
        <f aca="false">IF(R323&lt;&gt;T323,(IF(J323="",H323*INFORMAÇÕES!$U$115,IF(J323="CF",H323,0))),0)</f>
        <v>0</v>
      </c>
      <c r="Y323" s="75" t="n">
        <f aca="false">IF(R323&lt;&gt;T323,(IF(J323="",H323*INFORMAÇÕES!$U$116,IF(J323="O",H323,0))),0)</f>
        <v>0</v>
      </c>
      <c r="Z323" s="75" t="n">
        <f aca="false">IF(E323&lt;&gt;0,H323,0)</f>
        <v>0</v>
      </c>
    </row>
    <row r="324" s="174" customFormat="true" ht="14.25" hidden="false" customHeight="true" outlineLevel="0" collapsed="false">
      <c r="A324" s="159" t="n">
        <v>313</v>
      </c>
      <c r="B324" s="160" t="n">
        <f aca="false">'ORÇ.GLOBAL REF.'!B324</f>
        <v>0</v>
      </c>
      <c r="C324" s="536" t="n">
        <f aca="false">'ORÇ.GLOBAL REF.'!C324</f>
        <v>0</v>
      </c>
      <c r="D324" s="162" t="n">
        <f aca="false">'ORÇ.GLOBAL REF.'!D324</f>
        <v>0</v>
      </c>
      <c r="E324" s="162" t="n">
        <f aca="false">'ORÇ.GLOBAL REF.'!E324</f>
        <v>0</v>
      </c>
      <c r="F324" s="537"/>
      <c r="G324" s="163" t="n">
        <f aca="false">ROUND(F324,2)</f>
        <v>0</v>
      </c>
      <c r="H324" s="163" t="n">
        <f aca="false">IF('ORÇ.GLOBAL P CAIXA'!K324="EXEC.",0,IF(E324&lt;&gt;0,ROUND(E324*G324,2),IF(Z324=0,(SUMIF('ORÇ.GLOBAL REF.'!$S$12:$S$1011,B324,$Z$12:$Z$1011)),Z324)))</f>
        <v>0</v>
      </c>
      <c r="I324" s="538" t="str">
        <f aca="false">'ORÇ.GLOBAL REF.'!H324</f>
        <v/>
      </c>
      <c r="J324" s="163" t="str">
        <f aca="false">'ORÇ.GLOBAL REF.'!I324</f>
        <v/>
      </c>
      <c r="K324" s="539" t="str">
        <f aca="false">'ORÇ.GLOBAL REF.'!J324</f>
        <v/>
      </c>
      <c r="L324" s="168" t="str">
        <f aca="false">IF(B324&gt;0,"ok","ocultar")</f>
        <v>ocultar</v>
      </c>
      <c r="M324" s="102"/>
      <c r="N324" s="102"/>
      <c r="O324" s="102"/>
      <c r="R324" s="157" t="n">
        <f aca="false">IF(B324=0,R323,IF(ISNONTEXT(B324)=TRUE(),INT(B324),INT(LEFT(B324,FIND(".",B324)-1))))</f>
        <v>3</v>
      </c>
      <c r="S324" s="157" t="str">
        <f aca="false">IF(S325=1,1,IF(B324&lt;&gt;0,1,IF(C324&lt;&gt;0,1,IF(D324&lt;&gt;0,1,IF(E324&lt;&gt;0,1,"")))))</f>
        <v/>
      </c>
      <c r="T324" s="157" t="str">
        <f aca="false">IF(R324=0," ",IF(R324&lt;&gt;R323,R324," "))</f>
        <v> </v>
      </c>
      <c r="U324" s="88"/>
      <c r="V324" s="75" t="e">
        <f aca="false">IF(R324&lt;&gt;T324,(IF(J324="",H324*(INFORMAÇÕES!$Q$79/INFORMAÇÕES!$Q$82),IF(J324="R",H324,0))),0)</f>
        <v>#DIV/0!</v>
      </c>
      <c r="W324" s="75" t="e">
        <f aca="false">IF(R324&lt;&gt;T324,(IF(J324="",H324*(INFORMAÇÕES!$Q$80/INFORMAÇÕES!$Q$82),IF(J324="C",H324,0))),0)</f>
        <v>#DIV/0!</v>
      </c>
      <c r="X324" s="75" t="n">
        <f aca="false">IF(R324&lt;&gt;T324,(IF(J324="",H324*INFORMAÇÕES!$U$115,IF(J324="CF",H324,0))),0)</f>
        <v>0</v>
      </c>
      <c r="Y324" s="75" t="n">
        <f aca="false">IF(R324&lt;&gt;T324,(IF(J324="",H324*INFORMAÇÕES!$U$116,IF(J324="O",H324,0))),0)</f>
        <v>0</v>
      </c>
      <c r="Z324" s="75" t="n">
        <f aca="false">IF(E324&lt;&gt;0,H324,0)</f>
        <v>0</v>
      </c>
    </row>
    <row r="325" s="174" customFormat="true" ht="14.25" hidden="false" customHeight="true" outlineLevel="0" collapsed="false">
      <c r="A325" s="159" t="n">
        <v>314</v>
      </c>
      <c r="B325" s="160" t="n">
        <f aca="false">'ORÇ.GLOBAL REF.'!B325</f>
        <v>0</v>
      </c>
      <c r="C325" s="536" t="n">
        <f aca="false">'ORÇ.GLOBAL REF.'!C325</f>
        <v>0</v>
      </c>
      <c r="D325" s="162" t="n">
        <f aca="false">'ORÇ.GLOBAL REF.'!D325</f>
        <v>0</v>
      </c>
      <c r="E325" s="162" t="n">
        <f aca="false">'ORÇ.GLOBAL REF.'!E325</f>
        <v>0</v>
      </c>
      <c r="F325" s="537"/>
      <c r="G325" s="163" t="n">
        <f aca="false">ROUND(F325,2)</f>
        <v>0</v>
      </c>
      <c r="H325" s="163" t="n">
        <f aca="false">IF('ORÇ.GLOBAL P CAIXA'!K325="EXEC.",0,IF(E325&lt;&gt;0,ROUND(E325*G325,2),IF(Z325=0,(SUMIF('ORÇ.GLOBAL REF.'!$S$12:$S$1011,B325,$Z$12:$Z$1011)),Z325)))</f>
        <v>0</v>
      </c>
      <c r="I325" s="538" t="str">
        <f aca="false">'ORÇ.GLOBAL REF.'!H325</f>
        <v/>
      </c>
      <c r="J325" s="163" t="str">
        <f aca="false">'ORÇ.GLOBAL REF.'!I325</f>
        <v/>
      </c>
      <c r="K325" s="539" t="str">
        <f aca="false">'ORÇ.GLOBAL REF.'!J325</f>
        <v/>
      </c>
      <c r="L325" s="168" t="str">
        <f aca="false">IF(B325&gt;0,"ok","ocultar")</f>
        <v>ocultar</v>
      </c>
      <c r="M325" s="102"/>
      <c r="N325" s="102"/>
      <c r="O325" s="102"/>
      <c r="R325" s="157" t="n">
        <f aca="false">IF(B325=0,R324,IF(ISNONTEXT(B325)=TRUE(),INT(B325),INT(LEFT(B325,FIND(".",B325)-1))))</f>
        <v>3</v>
      </c>
      <c r="S325" s="157" t="str">
        <f aca="false">IF(S326=1,1,IF(B325&lt;&gt;0,1,IF(C325&lt;&gt;0,1,IF(D325&lt;&gt;0,1,IF(E325&lt;&gt;0,1,"")))))</f>
        <v/>
      </c>
      <c r="T325" s="157" t="str">
        <f aca="false">IF(R325=0," ",IF(R325&lt;&gt;R324,R325," "))</f>
        <v> </v>
      </c>
      <c r="U325" s="88"/>
      <c r="V325" s="75" t="e">
        <f aca="false">IF(R325&lt;&gt;T325,(IF(J325="",H325*(INFORMAÇÕES!$Q$79/INFORMAÇÕES!$Q$82),IF(J325="R",H325,0))),0)</f>
        <v>#DIV/0!</v>
      </c>
      <c r="W325" s="75" t="e">
        <f aca="false">IF(R325&lt;&gt;T325,(IF(J325="",H325*(INFORMAÇÕES!$Q$80/INFORMAÇÕES!$Q$82),IF(J325="C",H325,0))),0)</f>
        <v>#DIV/0!</v>
      </c>
      <c r="X325" s="75" t="n">
        <f aca="false">IF(R325&lt;&gt;T325,(IF(J325="",H325*INFORMAÇÕES!$U$115,IF(J325="CF",H325,0))),0)</f>
        <v>0</v>
      </c>
      <c r="Y325" s="75" t="n">
        <f aca="false">IF(R325&lt;&gt;T325,(IF(J325="",H325*INFORMAÇÕES!$U$116,IF(J325="O",H325,0))),0)</f>
        <v>0</v>
      </c>
      <c r="Z325" s="75" t="n">
        <f aca="false">IF(E325&lt;&gt;0,H325,0)</f>
        <v>0</v>
      </c>
    </row>
    <row r="326" s="174" customFormat="true" ht="14.25" hidden="false" customHeight="true" outlineLevel="0" collapsed="false">
      <c r="A326" s="159" t="n">
        <v>315</v>
      </c>
      <c r="B326" s="160" t="n">
        <f aca="false">'ORÇ.GLOBAL REF.'!B326</f>
        <v>0</v>
      </c>
      <c r="C326" s="536" t="n">
        <f aca="false">'ORÇ.GLOBAL REF.'!C326</f>
        <v>0</v>
      </c>
      <c r="D326" s="162" t="n">
        <f aca="false">'ORÇ.GLOBAL REF.'!D326</f>
        <v>0</v>
      </c>
      <c r="E326" s="162" t="n">
        <f aca="false">'ORÇ.GLOBAL REF.'!E326</f>
        <v>0</v>
      </c>
      <c r="F326" s="537"/>
      <c r="G326" s="163" t="n">
        <f aca="false">ROUND(F326,2)</f>
        <v>0</v>
      </c>
      <c r="H326" s="163" t="n">
        <f aca="false">IF('ORÇ.GLOBAL P CAIXA'!K326="EXEC.",0,IF(E326&lt;&gt;0,ROUND(E326*G326,2),IF(Z326=0,(SUMIF('ORÇ.GLOBAL REF.'!$S$12:$S$1011,B326,$Z$12:$Z$1011)),Z326)))</f>
        <v>0</v>
      </c>
      <c r="I326" s="538" t="str">
        <f aca="false">'ORÇ.GLOBAL REF.'!H326</f>
        <v/>
      </c>
      <c r="J326" s="163" t="str">
        <f aca="false">'ORÇ.GLOBAL REF.'!I326</f>
        <v/>
      </c>
      <c r="K326" s="539" t="str">
        <f aca="false">'ORÇ.GLOBAL REF.'!J326</f>
        <v/>
      </c>
      <c r="L326" s="168" t="str">
        <f aca="false">IF(B326&gt;0,"ok","ocultar")</f>
        <v>ocultar</v>
      </c>
      <c r="M326" s="102"/>
      <c r="N326" s="102"/>
      <c r="O326" s="102"/>
      <c r="R326" s="157" t="n">
        <f aca="false">IF(B326=0,R325,IF(ISNONTEXT(B326)=TRUE(),INT(B326),INT(LEFT(B326,FIND(".",B326)-1))))</f>
        <v>3</v>
      </c>
      <c r="S326" s="157" t="str">
        <f aca="false">IF(S327=1,1,IF(B326&lt;&gt;0,1,IF(C326&lt;&gt;0,1,IF(D326&lt;&gt;0,1,IF(E326&lt;&gt;0,1,"")))))</f>
        <v/>
      </c>
      <c r="T326" s="157" t="str">
        <f aca="false">IF(R326=0," ",IF(R326&lt;&gt;R325,R326," "))</f>
        <v> </v>
      </c>
      <c r="U326" s="88"/>
      <c r="V326" s="75" t="e">
        <f aca="false">IF(R326&lt;&gt;T326,(IF(J326="",H326*(INFORMAÇÕES!$Q$79/INFORMAÇÕES!$Q$82),IF(J326="R",H326,0))),0)</f>
        <v>#DIV/0!</v>
      </c>
      <c r="W326" s="75" t="e">
        <f aca="false">IF(R326&lt;&gt;T326,(IF(J326="",H326*(INFORMAÇÕES!$Q$80/INFORMAÇÕES!$Q$82),IF(J326="C",H326,0))),0)</f>
        <v>#DIV/0!</v>
      </c>
      <c r="X326" s="75" t="n">
        <f aca="false">IF(R326&lt;&gt;T326,(IF(J326="",H326*INFORMAÇÕES!$U$115,IF(J326="CF",H326,0))),0)</f>
        <v>0</v>
      </c>
      <c r="Y326" s="75" t="n">
        <f aca="false">IF(R326&lt;&gt;T326,(IF(J326="",H326*INFORMAÇÕES!$U$116,IF(J326="O",H326,0))),0)</f>
        <v>0</v>
      </c>
      <c r="Z326" s="75" t="n">
        <f aca="false">IF(E326&lt;&gt;0,H326,0)</f>
        <v>0</v>
      </c>
    </row>
    <row r="327" s="174" customFormat="true" ht="14.25" hidden="false" customHeight="true" outlineLevel="0" collapsed="false">
      <c r="A327" s="159" t="n">
        <v>316</v>
      </c>
      <c r="B327" s="160" t="n">
        <f aca="false">'ORÇ.GLOBAL REF.'!B327</f>
        <v>0</v>
      </c>
      <c r="C327" s="536" t="n">
        <f aca="false">'ORÇ.GLOBAL REF.'!C327</f>
        <v>0</v>
      </c>
      <c r="D327" s="162" t="n">
        <f aca="false">'ORÇ.GLOBAL REF.'!D327</f>
        <v>0</v>
      </c>
      <c r="E327" s="162" t="n">
        <f aca="false">'ORÇ.GLOBAL REF.'!E327</f>
        <v>0</v>
      </c>
      <c r="F327" s="537"/>
      <c r="G327" s="163" t="n">
        <f aca="false">ROUND(F327,2)</f>
        <v>0</v>
      </c>
      <c r="H327" s="163" t="n">
        <f aca="false">IF('ORÇ.GLOBAL P CAIXA'!K327="EXEC.",0,IF(E327&lt;&gt;0,ROUND(E327*G327,2),IF(Z327=0,(SUMIF('ORÇ.GLOBAL REF.'!$S$12:$S$1011,B327,$Z$12:$Z$1011)),Z327)))</f>
        <v>0</v>
      </c>
      <c r="I327" s="538" t="str">
        <f aca="false">'ORÇ.GLOBAL REF.'!H327</f>
        <v/>
      </c>
      <c r="J327" s="163" t="str">
        <f aca="false">'ORÇ.GLOBAL REF.'!I327</f>
        <v/>
      </c>
      <c r="K327" s="539" t="str">
        <f aca="false">'ORÇ.GLOBAL REF.'!J327</f>
        <v/>
      </c>
      <c r="L327" s="168" t="str">
        <f aca="false">IF(B327&gt;0,"ok","ocultar")</f>
        <v>ocultar</v>
      </c>
      <c r="M327" s="102"/>
      <c r="N327" s="102"/>
      <c r="O327" s="102"/>
      <c r="R327" s="157" t="n">
        <f aca="false">IF(B327=0,R326,IF(ISNONTEXT(B327)=TRUE(),INT(B327),INT(LEFT(B327,FIND(".",B327)-1))))</f>
        <v>3</v>
      </c>
      <c r="S327" s="157" t="str">
        <f aca="false">IF(S328=1,1,IF(B327&lt;&gt;0,1,IF(C327&lt;&gt;0,1,IF(D327&lt;&gt;0,1,IF(E327&lt;&gt;0,1,"")))))</f>
        <v/>
      </c>
      <c r="T327" s="157" t="str">
        <f aca="false">IF(R327=0," ",IF(R327&lt;&gt;R326,R327," "))</f>
        <v> </v>
      </c>
      <c r="U327" s="88"/>
      <c r="V327" s="75" t="e">
        <f aca="false">IF(R327&lt;&gt;T327,(IF(J327="",H327*(INFORMAÇÕES!$Q$79/INFORMAÇÕES!$Q$82),IF(J327="R",H327,0))),0)</f>
        <v>#DIV/0!</v>
      </c>
      <c r="W327" s="75" t="e">
        <f aca="false">IF(R327&lt;&gt;T327,(IF(J327="",H327*(INFORMAÇÕES!$Q$80/INFORMAÇÕES!$Q$82),IF(J327="C",H327,0))),0)</f>
        <v>#DIV/0!</v>
      </c>
      <c r="X327" s="75" t="n">
        <f aca="false">IF(R327&lt;&gt;T327,(IF(J327="",H327*INFORMAÇÕES!$U$115,IF(J327="CF",H327,0))),0)</f>
        <v>0</v>
      </c>
      <c r="Y327" s="75" t="n">
        <f aca="false">IF(R327&lt;&gt;T327,(IF(J327="",H327*INFORMAÇÕES!$U$116,IF(J327="O",H327,0))),0)</f>
        <v>0</v>
      </c>
      <c r="Z327" s="75" t="n">
        <f aca="false">IF(E327&lt;&gt;0,H327,0)</f>
        <v>0</v>
      </c>
    </row>
    <row r="328" s="174" customFormat="true" ht="14.25" hidden="false" customHeight="true" outlineLevel="0" collapsed="false">
      <c r="A328" s="159" t="n">
        <v>317</v>
      </c>
      <c r="B328" s="160" t="n">
        <f aca="false">'ORÇ.GLOBAL REF.'!B328</f>
        <v>0</v>
      </c>
      <c r="C328" s="536" t="n">
        <f aca="false">'ORÇ.GLOBAL REF.'!C328</f>
        <v>0</v>
      </c>
      <c r="D328" s="162" t="n">
        <f aca="false">'ORÇ.GLOBAL REF.'!D328</f>
        <v>0</v>
      </c>
      <c r="E328" s="162" t="n">
        <f aca="false">'ORÇ.GLOBAL REF.'!E328</f>
        <v>0</v>
      </c>
      <c r="F328" s="537"/>
      <c r="G328" s="163" t="n">
        <f aca="false">ROUND(F328,2)</f>
        <v>0</v>
      </c>
      <c r="H328" s="163" t="n">
        <f aca="false">IF('ORÇ.GLOBAL P CAIXA'!K328="EXEC.",0,IF(E328&lt;&gt;0,ROUND(E328*G328,2),IF(Z328=0,(SUMIF('ORÇ.GLOBAL REF.'!$S$12:$S$1011,B328,$Z$12:$Z$1011)),Z328)))</f>
        <v>0</v>
      </c>
      <c r="I328" s="538" t="str">
        <f aca="false">'ORÇ.GLOBAL REF.'!H328</f>
        <v/>
      </c>
      <c r="J328" s="163" t="str">
        <f aca="false">'ORÇ.GLOBAL REF.'!I328</f>
        <v/>
      </c>
      <c r="K328" s="539" t="str">
        <f aca="false">'ORÇ.GLOBAL REF.'!J328</f>
        <v/>
      </c>
      <c r="L328" s="168" t="str">
        <f aca="false">IF(B328&gt;0,"ok","ocultar")</f>
        <v>ocultar</v>
      </c>
      <c r="M328" s="102"/>
      <c r="N328" s="102"/>
      <c r="O328" s="102"/>
      <c r="R328" s="157" t="n">
        <f aca="false">IF(B328=0,R327,IF(ISNONTEXT(B328)=TRUE(),INT(B328),INT(LEFT(B328,FIND(".",B328)-1))))</f>
        <v>3</v>
      </c>
      <c r="S328" s="157" t="str">
        <f aca="false">IF(S329=1,1,IF(B328&lt;&gt;0,1,IF(C328&lt;&gt;0,1,IF(D328&lt;&gt;0,1,IF(E328&lt;&gt;0,1,"")))))</f>
        <v/>
      </c>
      <c r="T328" s="157" t="str">
        <f aca="false">IF(R328=0," ",IF(R328&lt;&gt;R327,R328," "))</f>
        <v> </v>
      </c>
      <c r="U328" s="88"/>
      <c r="V328" s="75" t="e">
        <f aca="false">IF(R328&lt;&gt;T328,(IF(J328="",H328*(INFORMAÇÕES!$Q$79/INFORMAÇÕES!$Q$82),IF(J328="R",H328,0))),0)</f>
        <v>#DIV/0!</v>
      </c>
      <c r="W328" s="75" t="e">
        <f aca="false">IF(R328&lt;&gt;T328,(IF(J328="",H328*(INFORMAÇÕES!$Q$80/INFORMAÇÕES!$Q$82),IF(J328="C",H328,0))),0)</f>
        <v>#DIV/0!</v>
      </c>
      <c r="X328" s="75" t="n">
        <f aca="false">IF(R328&lt;&gt;T328,(IF(J328="",H328*INFORMAÇÕES!$U$115,IF(J328="CF",H328,0))),0)</f>
        <v>0</v>
      </c>
      <c r="Y328" s="75" t="n">
        <f aca="false">IF(R328&lt;&gt;T328,(IF(J328="",H328*INFORMAÇÕES!$U$116,IF(J328="O",H328,0))),0)</f>
        <v>0</v>
      </c>
      <c r="Z328" s="75" t="n">
        <f aca="false">IF(E328&lt;&gt;0,H328,0)</f>
        <v>0</v>
      </c>
    </row>
    <row r="329" s="174" customFormat="true" ht="14.25" hidden="false" customHeight="true" outlineLevel="0" collapsed="false">
      <c r="A329" s="159" t="n">
        <v>318</v>
      </c>
      <c r="B329" s="160" t="n">
        <f aca="false">'ORÇ.GLOBAL REF.'!B329</f>
        <v>0</v>
      </c>
      <c r="C329" s="536" t="n">
        <f aca="false">'ORÇ.GLOBAL REF.'!C329</f>
        <v>0</v>
      </c>
      <c r="D329" s="162" t="n">
        <f aca="false">'ORÇ.GLOBAL REF.'!D329</f>
        <v>0</v>
      </c>
      <c r="E329" s="162" t="n">
        <f aca="false">'ORÇ.GLOBAL REF.'!E329</f>
        <v>0</v>
      </c>
      <c r="F329" s="537"/>
      <c r="G329" s="163" t="n">
        <f aca="false">ROUND(F329,2)</f>
        <v>0</v>
      </c>
      <c r="H329" s="163" t="n">
        <f aca="false">IF('ORÇ.GLOBAL P CAIXA'!K329="EXEC.",0,IF(E329&lt;&gt;0,ROUND(E329*G329,2),IF(Z329=0,(SUMIF('ORÇ.GLOBAL REF.'!$S$12:$S$1011,B329,$Z$12:$Z$1011)),Z329)))</f>
        <v>0</v>
      </c>
      <c r="I329" s="538" t="str">
        <f aca="false">'ORÇ.GLOBAL REF.'!H329</f>
        <v/>
      </c>
      <c r="J329" s="163" t="str">
        <f aca="false">'ORÇ.GLOBAL REF.'!I329</f>
        <v/>
      </c>
      <c r="K329" s="539" t="str">
        <f aca="false">'ORÇ.GLOBAL REF.'!J329</f>
        <v/>
      </c>
      <c r="L329" s="168" t="str">
        <f aca="false">IF(B329&gt;0,"ok","ocultar")</f>
        <v>ocultar</v>
      </c>
      <c r="M329" s="102"/>
      <c r="N329" s="102"/>
      <c r="O329" s="102"/>
      <c r="R329" s="157" t="n">
        <f aca="false">IF(B329=0,R328,IF(ISNONTEXT(B329)=TRUE(),INT(B329),INT(LEFT(B329,FIND(".",B329)-1))))</f>
        <v>3</v>
      </c>
      <c r="S329" s="157" t="str">
        <f aca="false">IF(S330=1,1,IF(B329&lt;&gt;0,1,IF(C329&lt;&gt;0,1,IF(D329&lt;&gt;0,1,IF(E329&lt;&gt;0,1,"")))))</f>
        <v/>
      </c>
      <c r="T329" s="157" t="str">
        <f aca="false">IF(R329=0," ",IF(R329&lt;&gt;R328,R329," "))</f>
        <v> </v>
      </c>
      <c r="U329" s="88"/>
      <c r="V329" s="75" t="e">
        <f aca="false">IF(R329&lt;&gt;T329,(IF(J329="",H329*(INFORMAÇÕES!$Q$79/INFORMAÇÕES!$Q$82),IF(J329="R",H329,0))),0)</f>
        <v>#DIV/0!</v>
      </c>
      <c r="W329" s="75" t="e">
        <f aca="false">IF(R329&lt;&gt;T329,(IF(J329="",H329*(INFORMAÇÕES!$Q$80/INFORMAÇÕES!$Q$82),IF(J329="C",H329,0))),0)</f>
        <v>#DIV/0!</v>
      </c>
      <c r="X329" s="75" t="n">
        <f aca="false">IF(R329&lt;&gt;T329,(IF(J329="",H329*INFORMAÇÕES!$U$115,IF(J329="CF",H329,0))),0)</f>
        <v>0</v>
      </c>
      <c r="Y329" s="75" t="n">
        <f aca="false">IF(R329&lt;&gt;T329,(IF(J329="",H329*INFORMAÇÕES!$U$116,IF(J329="O",H329,0))),0)</f>
        <v>0</v>
      </c>
      <c r="Z329" s="75" t="n">
        <f aca="false">IF(E329&lt;&gt;0,H329,0)</f>
        <v>0</v>
      </c>
    </row>
    <row r="330" s="174" customFormat="true" ht="14.25" hidden="false" customHeight="true" outlineLevel="0" collapsed="false">
      <c r="A330" s="159" t="n">
        <v>319</v>
      </c>
      <c r="B330" s="160" t="n">
        <f aca="false">'ORÇ.GLOBAL REF.'!B330</f>
        <v>0</v>
      </c>
      <c r="C330" s="536" t="n">
        <f aca="false">'ORÇ.GLOBAL REF.'!C330</f>
        <v>0</v>
      </c>
      <c r="D330" s="162" t="n">
        <f aca="false">'ORÇ.GLOBAL REF.'!D330</f>
        <v>0</v>
      </c>
      <c r="E330" s="162" t="n">
        <f aca="false">'ORÇ.GLOBAL REF.'!E330</f>
        <v>0</v>
      </c>
      <c r="F330" s="537"/>
      <c r="G330" s="163" t="n">
        <f aca="false">ROUND(F330,2)</f>
        <v>0</v>
      </c>
      <c r="H330" s="163" t="n">
        <f aca="false">IF('ORÇ.GLOBAL P CAIXA'!K330="EXEC.",0,IF(E330&lt;&gt;0,ROUND(E330*G330,2),IF(Z330=0,(SUMIF('ORÇ.GLOBAL REF.'!$S$12:$S$1011,B330,$Z$12:$Z$1011)),Z330)))</f>
        <v>0</v>
      </c>
      <c r="I330" s="538" t="str">
        <f aca="false">'ORÇ.GLOBAL REF.'!H330</f>
        <v/>
      </c>
      <c r="J330" s="163" t="str">
        <f aca="false">'ORÇ.GLOBAL REF.'!I330</f>
        <v/>
      </c>
      <c r="K330" s="539" t="str">
        <f aca="false">'ORÇ.GLOBAL REF.'!J330</f>
        <v/>
      </c>
      <c r="L330" s="168" t="str">
        <f aca="false">IF(B330&gt;0,"ok","ocultar")</f>
        <v>ocultar</v>
      </c>
      <c r="M330" s="102"/>
      <c r="N330" s="102"/>
      <c r="O330" s="102"/>
      <c r="R330" s="157" t="n">
        <f aca="false">IF(B330=0,R329,IF(ISNONTEXT(B330)=TRUE(),INT(B330),INT(LEFT(B330,FIND(".",B330)-1))))</f>
        <v>3</v>
      </c>
      <c r="S330" s="157" t="str">
        <f aca="false">IF(S331=1,1,IF(B330&lt;&gt;0,1,IF(C330&lt;&gt;0,1,IF(D330&lt;&gt;0,1,IF(E330&lt;&gt;0,1,"")))))</f>
        <v/>
      </c>
      <c r="T330" s="157" t="str">
        <f aca="false">IF(R330=0," ",IF(R330&lt;&gt;R329,R330," "))</f>
        <v> </v>
      </c>
      <c r="U330" s="88"/>
      <c r="V330" s="75" t="e">
        <f aca="false">IF(R330&lt;&gt;T330,(IF(J330="",H330*(INFORMAÇÕES!$Q$79/INFORMAÇÕES!$Q$82),IF(J330="R",H330,0))),0)</f>
        <v>#DIV/0!</v>
      </c>
      <c r="W330" s="75" t="e">
        <f aca="false">IF(R330&lt;&gt;T330,(IF(J330="",H330*(INFORMAÇÕES!$Q$80/INFORMAÇÕES!$Q$82),IF(J330="C",H330,0))),0)</f>
        <v>#DIV/0!</v>
      </c>
      <c r="X330" s="75" t="n">
        <f aca="false">IF(R330&lt;&gt;T330,(IF(J330="",H330*INFORMAÇÕES!$U$115,IF(J330="CF",H330,0))),0)</f>
        <v>0</v>
      </c>
      <c r="Y330" s="75" t="n">
        <f aca="false">IF(R330&lt;&gt;T330,(IF(J330="",H330*INFORMAÇÕES!$U$116,IF(J330="O",H330,0))),0)</f>
        <v>0</v>
      </c>
      <c r="Z330" s="75" t="n">
        <f aca="false">IF(E330&lt;&gt;0,H330,0)</f>
        <v>0</v>
      </c>
    </row>
    <row r="331" s="174" customFormat="true" ht="14.25" hidden="false" customHeight="true" outlineLevel="0" collapsed="false">
      <c r="A331" s="159" t="n">
        <v>320</v>
      </c>
      <c r="B331" s="160" t="n">
        <f aca="false">'ORÇ.GLOBAL REF.'!B331</f>
        <v>0</v>
      </c>
      <c r="C331" s="536" t="n">
        <f aca="false">'ORÇ.GLOBAL REF.'!C331</f>
        <v>0</v>
      </c>
      <c r="D331" s="162" t="n">
        <f aca="false">'ORÇ.GLOBAL REF.'!D331</f>
        <v>0</v>
      </c>
      <c r="E331" s="162" t="n">
        <f aca="false">'ORÇ.GLOBAL REF.'!E331</f>
        <v>0</v>
      </c>
      <c r="F331" s="537"/>
      <c r="G331" s="163" t="n">
        <f aca="false">ROUND(F331,2)</f>
        <v>0</v>
      </c>
      <c r="H331" s="163" t="n">
        <f aca="false">IF('ORÇ.GLOBAL P CAIXA'!K331="EXEC.",0,IF(E331&lt;&gt;0,ROUND(E331*G331,2),IF(Z331=0,(SUMIF('ORÇ.GLOBAL REF.'!$S$12:$S$1011,B331,$Z$12:$Z$1011)),Z331)))</f>
        <v>0</v>
      </c>
      <c r="I331" s="538" t="str">
        <f aca="false">'ORÇ.GLOBAL REF.'!H331</f>
        <v/>
      </c>
      <c r="J331" s="163" t="str">
        <f aca="false">'ORÇ.GLOBAL REF.'!I331</f>
        <v/>
      </c>
      <c r="K331" s="539" t="str">
        <f aca="false">'ORÇ.GLOBAL REF.'!J331</f>
        <v/>
      </c>
      <c r="L331" s="168" t="str">
        <f aca="false">IF(B331&gt;0,"ok","ocultar")</f>
        <v>ocultar</v>
      </c>
      <c r="M331" s="102"/>
      <c r="N331" s="102"/>
      <c r="O331" s="102"/>
      <c r="R331" s="157" t="n">
        <f aca="false">IF(B331=0,R330,IF(ISNONTEXT(B331)=TRUE(),INT(B331),INT(LEFT(B331,FIND(".",B331)-1))))</f>
        <v>3</v>
      </c>
      <c r="S331" s="157" t="str">
        <f aca="false">IF(S332=1,1,IF(B331&lt;&gt;0,1,IF(C331&lt;&gt;0,1,IF(D331&lt;&gt;0,1,IF(E331&lt;&gt;0,1,"")))))</f>
        <v/>
      </c>
      <c r="T331" s="157" t="str">
        <f aca="false">IF(R331=0," ",IF(R331&lt;&gt;R330,R331," "))</f>
        <v> </v>
      </c>
      <c r="U331" s="88"/>
      <c r="V331" s="75" t="e">
        <f aca="false">IF(R331&lt;&gt;T331,(IF(J331="",H331*(INFORMAÇÕES!$Q$79/INFORMAÇÕES!$Q$82),IF(J331="R",H331,0))),0)</f>
        <v>#DIV/0!</v>
      </c>
      <c r="W331" s="75" t="e">
        <f aca="false">IF(R331&lt;&gt;T331,(IF(J331="",H331*(INFORMAÇÕES!$Q$80/INFORMAÇÕES!$Q$82),IF(J331="C",H331,0))),0)</f>
        <v>#DIV/0!</v>
      </c>
      <c r="X331" s="75" t="n">
        <f aca="false">IF(R331&lt;&gt;T331,(IF(J331="",H331*INFORMAÇÕES!$U$115,IF(J331="CF",H331,0))),0)</f>
        <v>0</v>
      </c>
      <c r="Y331" s="75" t="n">
        <f aca="false">IF(R331&lt;&gt;T331,(IF(J331="",H331*INFORMAÇÕES!$U$116,IF(J331="O",H331,0))),0)</f>
        <v>0</v>
      </c>
      <c r="Z331" s="75" t="n">
        <f aca="false">IF(E331&lt;&gt;0,H331,0)</f>
        <v>0</v>
      </c>
    </row>
    <row r="332" s="174" customFormat="true" ht="14.25" hidden="false" customHeight="true" outlineLevel="0" collapsed="false">
      <c r="A332" s="159" t="n">
        <v>321</v>
      </c>
      <c r="B332" s="160" t="n">
        <f aca="false">'ORÇ.GLOBAL REF.'!B332</f>
        <v>0</v>
      </c>
      <c r="C332" s="536" t="n">
        <f aca="false">'ORÇ.GLOBAL REF.'!C332</f>
        <v>0</v>
      </c>
      <c r="D332" s="162" t="n">
        <f aca="false">'ORÇ.GLOBAL REF.'!D332</f>
        <v>0</v>
      </c>
      <c r="E332" s="162" t="n">
        <f aca="false">'ORÇ.GLOBAL REF.'!E332</f>
        <v>0</v>
      </c>
      <c r="F332" s="537"/>
      <c r="G332" s="163" t="n">
        <f aca="false">ROUND(F332,2)</f>
        <v>0</v>
      </c>
      <c r="H332" s="163" t="n">
        <f aca="false">IF('ORÇ.GLOBAL P CAIXA'!K332="EXEC.",0,IF(E332&lt;&gt;0,ROUND(E332*G332,2),IF(Z332=0,(SUMIF('ORÇ.GLOBAL REF.'!$S$12:$S$1011,B332,$Z$12:$Z$1011)),Z332)))</f>
        <v>0</v>
      </c>
      <c r="I332" s="538" t="str">
        <f aca="false">'ORÇ.GLOBAL REF.'!H332</f>
        <v/>
      </c>
      <c r="J332" s="163" t="str">
        <f aca="false">'ORÇ.GLOBAL REF.'!I332</f>
        <v/>
      </c>
      <c r="K332" s="539" t="str">
        <f aca="false">'ORÇ.GLOBAL REF.'!J332</f>
        <v/>
      </c>
      <c r="L332" s="168" t="str">
        <f aca="false">IF(B332&gt;0,"ok","ocultar")</f>
        <v>ocultar</v>
      </c>
      <c r="M332" s="102"/>
      <c r="N332" s="102"/>
      <c r="O332" s="102"/>
      <c r="R332" s="157" t="n">
        <f aca="false">IF(B332=0,R331,IF(ISNONTEXT(B332)=TRUE(),INT(B332),INT(LEFT(B332,FIND(".",B332)-1))))</f>
        <v>3</v>
      </c>
      <c r="S332" s="157" t="str">
        <f aca="false">IF(S333=1,1,IF(B332&lt;&gt;0,1,IF(C332&lt;&gt;0,1,IF(D332&lt;&gt;0,1,IF(E332&lt;&gt;0,1,"")))))</f>
        <v/>
      </c>
      <c r="T332" s="157" t="str">
        <f aca="false">IF(R332=0," ",IF(R332&lt;&gt;R331,R332," "))</f>
        <v> </v>
      </c>
      <c r="U332" s="88"/>
      <c r="V332" s="75" t="e">
        <f aca="false">IF(R332&lt;&gt;T332,(IF(J332="",H332*(INFORMAÇÕES!$Q$79/INFORMAÇÕES!$Q$82),IF(J332="R",H332,0))),0)</f>
        <v>#DIV/0!</v>
      </c>
      <c r="W332" s="75" t="e">
        <f aca="false">IF(R332&lt;&gt;T332,(IF(J332="",H332*(INFORMAÇÕES!$Q$80/INFORMAÇÕES!$Q$82),IF(J332="C",H332,0))),0)</f>
        <v>#DIV/0!</v>
      </c>
      <c r="X332" s="75" t="n">
        <f aca="false">IF(R332&lt;&gt;T332,(IF(J332="",H332*INFORMAÇÕES!$U$115,IF(J332="CF",H332,0))),0)</f>
        <v>0</v>
      </c>
      <c r="Y332" s="75" t="n">
        <f aca="false">IF(R332&lt;&gt;T332,(IF(J332="",H332*INFORMAÇÕES!$U$116,IF(J332="O",H332,0))),0)</f>
        <v>0</v>
      </c>
      <c r="Z332" s="75" t="n">
        <f aca="false">IF(E332&lt;&gt;0,H332,0)</f>
        <v>0</v>
      </c>
    </row>
    <row r="333" s="174" customFormat="true" ht="14.25" hidden="false" customHeight="true" outlineLevel="0" collapsed="false">
      <c r="A333" s="159" t="n">
        <v>322</v>
      </c>
      <c r="B333" s="160" t="n">
        <f aca="false">'ORÇ.GLOBAL REF.'!B333</f>
        <v>0</v>
      </c>
      <c r="C333" s="536" t="n">
        <f aca="false">'ORÇ.GLOBAL REF.'!C333</f>
        <v>0</v>
      </c>
      <c r="D333" s="162" t="n">
        <f aca="false">'ORÇ.GLOBAL REF.'!D333</f>
        <v>0</v>
      </c>
      <c r="E333" s="162" t="n">
        <f aca="false">'ORÇ.GLOBAL REF.'!E333</f>
        <v>0</v>
      </c>
      <c r="F333" s="537"/>
      <c r="G333" s="163" t="n">
        <f aca="false">ROUND(F333,2)</f>
        <v>0</v>
      </c>
      <c r="H333" s="163" t="n">
        <f aca="false">IF('ORÇ.GLOBAL P CAIXA'!K333="EXEC.",0,IF(E333&lt;&gt;0,ROUND(E333*G333,2),IF(Z333=0,(SUMIF('ORÇ.GLOBAL REF.'!$S$12:$S$1011,B333,$Z$12:$Z$1011)),Z333)))</f>
        <v>0</v>
      </c>
      <c r="I333" s="538" t="str">
        <f aca="false">'ORÇ.GLOBAL REF.'!H333</f>
        <v/>
      </c>
      <c r="J333" s="163" t="str">
        <f aca="false">'ORÇ.GLOBAL REF.'!I333</f>
        <v/>
      </c>
      <c r="K333" s="539" t="str">
        <f aca="false">'ORÇ.GLOBAL REF.'!J333</f>
        <v/>
      </c>
      <c r="L333" s="168" t="str">
        <f aca="false">IF(B333&gt;0,"ok","ocultar")</f>
        <v>ocultar</v>
      </c>
      <c r="M333" s="102"/>
      <c r="N333" s="102"/>
      <c r="O333" s="102"/>
      <c r="R333" s="157" t="n">
        <f aca="false">IF(B333=0,R332,IF(ISNONTEXT(B333)=TRUE(),INT(B333),INT(LEFT(B333,FIND(".",B333)-1))))</f>
        <v>3</v>
      </c>
      <c r="S333" s="157" t="str">
        <f aca="false">IF(S334=1,1,IF(B333&lt;&gt;0,1,IF(C333&lt;&gt;0,1,IF(D333&lt;&gt;0,1,IF(E333&lt;&gt;0,1,"")))))</f>
        <v/>
      </c>
      <c r="T333" s="157" t="str">
        <f aca="false">IF(R333=0," ",IF(R333&lt;&gt;R332,R333," "))</f>
        <v> </v>
      </c>
      <c r="U333" s="88"/>
      <c r="V333" s="75" t="e">
        <f aca="false">IF(R333&lt;&gt;T333,(IF(J333="",H333*(INFORMAÇÕES!$Q$79/INFORMAÇÕES!$Q$82),IF(J333="R",H333,0))),0)</f>
        <v>#DIV/0!</v>
      </c>
      <c r="W333" s="75" t="e">
        <f aca="false">IF(R333&lt;&gt;T333,(IF(J333="",H333*(INFORMAÇÕES!$Q$80/INFORMAÇÕES!$Q$82),IF(J333="C",H333,0))),0)</f>
        <v>#DIV/0!</v>
      </c>
      <c r="X333" s="75" t="n">
        <f aca="false">IF(R333&lt;&gt;T333,(IF(J333="",H333*INFORMAÇÕES!$U$115,IF(J333="CF",H333,0))),0)</f>
        <v>0</v>
      </c>
      <c r="Y333" s="75" t="n">
        <f aca="false">IF(R333&lt;&gt;T333,(IF(J333="",H333*INFORMAÇÕES!$U$116,IF(J333="O",H333,0))),0)</f>
        <v>0</v>
      </c>
      <c r="Z333" s="75" t="n">
        <f aca="false">IF(E333&lt;&gt;0,H333,0)</f>
        <v>0</v>
      </c>
    </row>
    <row r="334" s="174" customFormat="true" ht="14.25" hidden="false" customHeight="true" outlineLevel="0" collapsed="false">
      <c r="A334" s="159" t="n">
        <v>323</v>
      </c>
      <c r="B334" s="160" t="n">
        <f aca="false">'ORÇ.GLOBAL REF.'!B334</f>
        <v>0</v>
      </c>
      <c r="C334" s="536" t="n">
        <f aca="false">'ORÇ.GLOBAL REF.'!C334</f>
        <v>0</v>
      </c>
      <c r="D334" s="162" t="n">
        <f aca="false">'ORÇ.GLOBAL REF.'!D334</f>
        <v>0</v>
      </c>
      <c r="E334" s="162" t="n">
        <f aca="false">'ORÇ.GLOBAL REF.'!E334</f>
        <v>0</v>
      </c>
      <c r="F334" s="537"/>
      <c r="G334" s="163" t="n">
        <f aca="false">ROUND(F334,2)</f>
        <v>0</v>
      </c>
      <c r="H334" s="163" t="n">
        <f aca="false">IF('ORÇ.GLOBAL P CAIXA'!K334="EXEC.",0,IF(E334&lt;&gt;0,ROUND(E334*G334,2),IF(Z334=0,(SUMIF('ORÇ.GLOBAL REF.'!$S$12:$S$1011,B334,$Z$12:$Z$1011)),Z334)))</f>
        <v>0</v>
      </c>
      <c r="I334" s="538" t="str">
        <f aca="false">'ORÇ.GLOBAL REF.'!H334</f>
        <v/>
      </c>
      <c r="J334" s="163" t="str">
        <f aca="false">'ORÇ.GLOBAL REF.'!I334</f>
        <v/>
      </c>
      <c r="K334" s="539" t="str">
        <f aca="false">'ORÇ.GLOBAL REF.'!J334</f>
        <v/>
      </c>
      <c r="L334" s="168" t="str">
        <f aca="false">IF(B334&gt;0,"ok","ocultar")</f>
        <v>ocultar</v>
      </c>
      <c r="M334" s="102"/>
      <c r="N334" s="102"/>
      <c r="O334" s="102"/>
      <c r="R334" s="157" t="n">
        <f aca="false">IF(B334=0,R333,IF(ISNONTEXT(B334)=TRUE(),INT(B334),INT(LEFT(B334,FIND(".",B334)-1))))</f>
        <v>3</v>
      </c>
      <c r="S334" s="157" t="str">
        <f aca="false">IF(S335=1,1,IF(B334&lt;&gt;0,1,IF(C334&lt;&gt;0,1,IF(D334&lt;&gt;0,1,IF(E334&lt;&gt;0,1,"")))))</f>
        <v/>
      </c>
      <c r="T334" s="157" t="str">
        <f aca="false">IF(R334=0," ",IF(R334&lt;&gt;R333,R334," "))</f>
        <v> </v>
      </c>
      <c r="U334" s="88"/>
      <c r="V334" s="75" t="e">
        <f aca="false">IF(R334&lt;&gt;T334,(IF(J334="",H334*(INFORMAÇÕES!$Q$79/INFORMAÇÕES!$Q$82),IF(J334="R",H334,0))),0)</f>
        <v>#DIV/0!</v>
      </c>
      <c r="W334" s="75" t="e">
        <f aca="false">IF(R334&lt;&gt;T334,(IF(J334="",H334*(INFORMAÇÕES!$Q$80/INFORMAÇÕES!$Q$82),IF(J334="C",H334,0))),0)</f>
        <v>#DIV/0!</v>
      </c>
      <c r="X334" s="75" t="n">
        <f aca="false">IF(R334&lt;&gt;T334,(IF(J334="",H334*INFORMAÇÕES!$U$115,IF(J334="CF",H334,0))),0)</f>
        <v>0</v>
      </c>
      <c r="Y334" s="75" t="n">
        <f aca="false">IF(R334&lt;&gt;T334,(IF(J334="",H334*INFORMAÇÕES!$U$116,IF(J334="O",H334,0))),0)</f>
        <v>0</v>
      </c>
      <c r="Z334" s="75" t="n">
        <f aca="false">IF(E334&lt;&gt;0,H334,0)</f>
        <v>0</v>
      </c>
    </row>
    <row r="335" s="174" customFormat="true" ht="14.25" hidden="false" customHeight="true" outlineLevel="0" collapsed="false">
      <c r="A335" s="159" t="n">
        <v>324</v>
      </c>
      <c r="B335" s="160" t="n">
        <f aca="false">'ORÇ.GLOBAL REF.'!B335</f>
        <v>0</v>
      </c>
      <c r="C335" s="536" t="n">
        <f aca="false">'ORÇ.GLOBAL REF.'!C335</f>
        <v>0</v>
      </c>
      <c r="D335" s="162" t="n">
        <f aca="false">'ORÇ.GLOBAL REF.'!D335</f>
        <v>0</v>
      </c>
      <c r="E335" s="162" t="n">
        <f aca="false">'ORÇ.GLOBAL REF.'!E335</f>
        <v>0</v>
      </c>
      <c r="F335" s="537"/>
      <c r="G335" s="163" t="n">
        <f aca="false">ROUND(F335,2)</f>
        <v>0</v>
      </c>
      <c r="H335" s="163" t="n">
        <f aca="false">IF('ORÇ.GLOBAL P CAIXA'!K335="EXEC.",0,IF(E335&lt;&gt;0,ROUND(E335*G335,2),IF(Z335=0,(SUMIF('ORÇ.GLOBAL REF.'!$S$12:$S$1011,B335,$Z$12:$Z$1011)),Z335)))</f>
        <v>0</v>
      </c>
      <c r="I335" s="538" t="str">
        <f aca="false">'ORÇ.GLOBAL REF.'!H335</f>
        <v/>
      </c>
      <c r="J335" s="163" t="str">
        <f aca="false">'ORÇ.GLOBAL REF.'!I335</f>
        <v/>
      </c>
      <c r="K335" s="539" t="str">
        <f aca="false">'ORÇ.GLOBAL REF.'!J335</f>
        <v/>
      </c>
      <c r="L335" s="168" t="str">
        <f aca="false">IF(B335&gt;0,"ok","ocultar")</f>
        <v>ocultar</v>
      </c>
      <c r="M335" s="102"/>
      <c r="N335" s="102"/>
      <c r="O335" s="102"/>
      <c r="R335" s="157" t="n">
        <f aca="false">IF(B335=0,R334,IF(ISNONTEXT(B335)=TRUE(),INT(B335),INT(LEFT(B335,FIND(".",B335)-1))))</f>
        <v>3</v>
      </c>
      <c r="S335" s="157" t="str">
        <f aca="false">IF(S336=1,1,IF(B335&lt;&gt;0,1,IF(C335&lt;&gt;0,1,IF(D335&lt;&gt;0,1,IF(E335&lt;&gt;0,1,"")))))</f>
        <v/>
      </c>
      <c r="T335" s="157" t="str">
        <f aca="false">IF(R335=0," ",IF(R335&lt;&gt;R334,R335," "))</f>
        <v> </v>
      </c>
      <c r="U335" s="88"/>
      <c r="V335" s="75" t="e">
        <f aca="false">IF(R335&lt;&gt;T335,(IF(J335="",H335*(INFORMAÇÕES!$Q$79/INFORMAÇÕES!$Q$82),IF(J335="R",H335,0))),0)</f>
        <v>#DIV/0!</v>
      </c>
      <c r="W335" s="75" t="e">
        <f aca="false">IF(R335&lt;&gt;T335,(IF(J335="",H335*(INFORMAÇÕES!$Q$80/INFORMAÇÕES!$Q$82),IF(J335="C",H335,0))),0)</f>
        <v>#DIV/0!</v>
      </c>
      <c r="X335" s="75" t="n">
        <f aca="false">IF(R335&lt;&gt;T335,(IF(J335="",H335*INFORMAÇÕES!$U$115,IF(J335="CF",H335,0))),0)</f>
        <v>0</v>
      </c>
      <c r="Y335" s="75" t="n">
        <f aca="false">IF(R335&lt;&gt;T335,(IF(J335="",H335*INFORMAÇÕES!$U$116,IF(J335="O",H335,0))),0)</f>
        <v>0</v>
      </c>
      <c r="Z335" s="75" t="n">
        <f aca="false">IF(E335&lt;&gt;0,H335,0)</f>
        <v>0</v>
      </c>
    </row>
    <row r="336" s="174" customFormat="true" ht="14.25" hidden="false" customHeight="true" outlineLevel="0" collapsed="false">
      <c r="A336" s="159" t="n">
        <v>325</v>
      </c>
      <c r="B336" s="160" t="n">
        <f aca="false">'ORÇ.GLOBAL REF.'!B336</f>
        <v>0</v>
      </c>
      <c r="C336" s="536" t="n">
        <f aca="false">'ORÇ.GLOBAL REF.'!C336</f>
        <v>0</v>
      </c>
      <c r="D336" s="162" t="n">
        <f aca="false">'ORÇ.GLOBAL REF.'!D336</f>
        <v>0</v>
      </c>
      <c r="E336" s="162" t="n">
        <f aca="false">'ORÇ.GLOBAL REF.'!E336</f>
        <v>0</v>
      </c>
      <c r="F336" s="537"/>
      <c r="G336" s="163" t="n">
        <f aca="false">ROUND(F336,2)</f>
        <v>0</v>
      </c>
      <c r="H336" s="163" t="n">
        <f aca="false">IF('ORÇ.GLOBAL P CAIXA'!K336="EXEC.",0,IF(E336&lt;&gt;0,ROUND(E336*G336,2),IF(Z336=0,(SUMIF('ORÇ.GLOBAL REF.'!$S$12:$S$1011,B336,$Z$12:$Z$1011)),Z336)))</f>
        <v>0</v>
      </c>
      <c r="I336" s="538" t="str">
        <f aca="false">'ORÇ.GLOBAL REF.'!H336</f>
        <v/>
      </c>
      <c r="J336" s="163" t="str">
        <f aca="false">'ORÇ.GLOBAL REF.'!I336</f>
        <v/>
      </c>
      <c r="K336" s="539" t="str">
        <f aca="false">'ORÇ.GLOBAL REF.'!J336</f>
        <v/>
      </c>
      <c r="L336" s="168" t="str">
        <f aca="false">IF(B336&gt;0,"ok","ocultar")</f>
        <v>ocultar</v>
      </c>
      <c r="M336" s="102"/>
      <c r="N336" s="102"/>
      <c r="O336" s="102"/>
      <c r="R336" s="157" t="n">
        <f aca="false">IF(B336=0,R335,IF(ISNONTEXT(B336)=TRUE(),INT(B336),INT(LEFT(B336,FIND(".",B336)-1))))</f>
        <v>3</v>
      </c>
      <c r="S336" s="157" t="str">
        <f aca="false">IF(S337=1,1,IF(B336&lt;&gt;0,1,IF(C336&lt;&gt;0,1,IF(D336&lt;&gt;0,1,IF(E336&lt;&gt;0,1,"")))))</f>
        <v/>
      </c>
      <c r="T336" s="157" t="str">
        <f aca="false">IF(R336=0," ",IF(R336&lt;&gt;R335,R336," "))</f>
        <v> </v>
      </c>
      <c r="U336" s="88"/>
      <c r="V336" s="75" t="e">
        <f aca="false">IF(R336&lt;&gt;T336,(IF(J336="",H336*(INFORMAÇÕES!$Q$79/INFORMAÇÕES!$Q$82),IF(J336="R",H336,0))),0)</f>
        <v>#DIV/0!</v>
      </c>
      <c r="W336" s="75" t="e">
        <f aca="false">IF(R336&lt;&gt;T336,(IF(J336="",H336*(INFORMAÇÕES!$Q$80/INFORMAÇÕES!$Q$82),IF(J336="C",H336,0))),0)</f>
        <v>#DIV/0!</v>
      </c>
      <c r="X336" s="75" t="n">
        <f aca="false">IF(R336&lt;&gt;T336,(IF(J336="",H336*INFORMAÇÕES!$U$115,IF(J336="CF",H336,0))),0)</f>
        <v>0</v>
      </c>
      <c r="Y336" s="75" t="n">
        <f aca="false">IF(R336&lt;&gt;T336,(IF(J336="",H336*INFORMAÇÕES!$U$116,IF(J336="O",H336,0))),0)</f>
        <v>0</v>
      </c>
      <c r="Z336" s="75" t="n">
        <f aca="false">IF(E336&lt;&gt;0,H336,0)</f>
        <v>0</v>
      </c>
    </row>
    <row r="337" s="174" customFormat="true" ht="14.25" hidden="false" customHeight="true" outlineLevel="0" collapsed="false">
      <c r="A337" s="159" t="n">
        <v>326</v>
      </c>
      <c r="B337" s="160" t="n">
        <f aca="false">'ORÇ.GLOBAL REF.'!B337</f>
        <v>0</v>
      </c>
      <c r="C337" s="536" t="n">
        <f aca="false">'ORÇ.GLOBAL REF.'!C337</f>
        <v>0</v>
      </c>
      <c r="D337" s="162" t="n">
        <f aca="false">'ORÇ.GLOBAL REF.'!D337</f>
        <v>0</v>
      </c>
      <c r="E337" s="162" t="n">
        <f aca="false">'ORÇ.GLOBAL REF.'!E337</f>
        <v>0</v>
      </c>
      <c r="F337" s="537"/>
      <c r="G337" s="163" t="n">
        <f aca="false">ROUND(F337,2)</f>
        <v>0</v>
      </c>
      <c r="H337" s="163" t="n">
        <f aca="false">IF('ORÇ.GLOBAL P CAIXA'!K337="EXEC.",0,IF(E337&lt;&gt;0,ROUND(E337*G337,2),IF(Z337=0,(SUMIF('ORÇ.GLOBAL REF.'!$S$12:$S$1011,B337,$Z$12:$Z$1011)),Z337)))</f>
        <v>0</v>
      </c>
      <c r="I337" s="538" t="str">
        <f aca="false">'ORÇ.GLOBAL REF.'!H337</f>
        <v/>
      </c>
      <c r="J337" s="163" t="str">
        <f aca="false">'ORÇ.GLOBAL REF.'!I337</f>
        <v/>
      </c>
      <c r="K337" s="539" t="str">
        <f aca="false">'ORÇ.GLOBAL REF.'!J337</f>
        <v/>
      </c>
      <c r="L337" s="168" t="str">
        <f aca="false">IF(B337&gt;0,"ok","ocultar")</f>
        <v>ocultar</v>
      </c>
      <c r="M337" s="102"/>
      <c r="N337" s="102"/>
      <c r="O337" s="102"/>
      <c r="R337" s="157" t="n">
        <f aca="false">IF(B337=0,R336,IF(ISNONTEXT(B337)=TRUE(),INT(B337),INT(LEFT(B337,FIND(".",B337)-1))))</f>
        <v>3</v>
      </c>
      <c r="S337" s="157" t="str">
        <f aca="false">IF(S338=1,1,IF(B337&lt;&gt;0,1,IF(C337&lt;&gt;0,1,IF(D337&lt;&gt;0,1,IF(E337&lt;&gt;0,1,"")))))</f>
        <v/>
      </c>
      <c r="T337" s="157" t="str">
        <f aca="false">IF(R337=0," ",IF(R337&lt;&gt;R336,R337," "))</f>
        <v> </v>
      </c>
      <c r="U337" s="88"/>
      <c r="V337" s="75" t="e">
        <f aca="false">IF(R337&lt;&gt;T337,(IF(J337="",H337*(INFORMAÇÕES!$Q$79/INFORMAÇÕES!$Q$82),IF(J337="R",H337,0))),0)</f>
        <v>#DIV/0!</v>
      </c>
      <c r="W337" s="75" t="e">
        <f aca="false">IF(R337&lt;&gt;T337,(IF(J337="",H337*(INFORMAÇÕES!$Q$80/INFORMAÇÕES!$Q$82),IF(J337="C",H337,0))),0)</f>
        <v>#DIV/0!</v>
      </c>
      <c r="X337" s="75" t="n">
        <f aca="false">IF(R337&lt;&gt;T337,(IF(J337="",H337*INFORMAÇÕES!$U$115,IF(J337="CF",H337,0))),0)</f>
        <v>0</v>
      </c>
      <c r="Y337" s="75" t="n">
        <f aca="false">IF(R337&lt;&gt;T337,(IF(J337="",H337*INFORMAÇÕES!$U$116,IF(J337="O",H337,0))),0)</f>
        <v>0</v>
      </c>
      <c r="Z337" s="75" t="n">
        <f aca="false">IF(E337&lt;&gt;0,H337,0)</f>
        <v>0</v>
      </c>
    </row>
    <row r="338" s="174" customFormat="true" ht="14.25" hidden="false" customHeight="true" outlineLevel="0" collapsed="false">
      <c r="A338" s="159" t="n">
        <v>327</v>
      </c>
      <c r="B338" s="160" t="n">
        <f aca="false">'ORÇ.GLOBAL REF.'!B338</f>
        <v>0</v>
      </c>
      <c r="C338" s="536" t="n">
        <f aca="false">'ORÇ.GLOBAL REF.'!C338</f>
        <v>0</v>
      </c>
      <c r="D338" s="162" t="n">
        <f aca="false">'ORÇ.GLOBAL REF.'!D338</f>
        <v>0</v>
      </c>
      <c r="E338" s="162" t="n">
        <f aca="false">'ORÇ.GLOBAL REF.'!E338</f>
        <v>0</v>
      </c>
      <c r="F338" s="537"/>
      <c r="G338" s="163" t="n">
        <f aca="false">ROUND(F338,2)</f>
        <v>0</v>
      </c>
      <c r="H338" s="163" t="n">
        <f aca="false">IF('ORÇ.GLOBAL P CAIXA'!K338="EXEC.",0,IF(E338&lt;&gt;0,ROUND(E338*G338,2),IF(Z338=0,(SUMIF('ORÇ.GLOBAL REF.'!$S$12:$S$1011,B338,$Z$12:$Z$1011)),Z338)))</f>
        <v>0</v>
      </c>
      <c r="I338" s="538" t="str">
        <f aca="false">'ORÇ.GLOBAL REF.'!H338</f>
        <v/>
      </c>
      <c r="J338" s="163" t="str">
        <f aca="false">'ORÇ.GLOBAL REF.'!I338</f>
        <v/>
      </c>
      <c r="K338" s="539" t="str">
        <f aca="false">'ORÇ.GLOBAL REF.'!J338</f>
        <v/>
      </c>
      <c r="L338" s="168" t="str">
        <f aca="false">IF(B338&gt;0,"ok","ocultar")</f>
        <v>ocultar</v>
      </c>
      <c r="M338" s="102"/>
      <c r="N338" s="102"/>
      <c r="O338" s="102"/>
      <c r="R338" s="157" t="n">
        <f aca="false">IF(B338=0,R337,IF(ISNONTEXT(B338)=TRUE(),INT(B338),INT(LEFT(B338,FIND(".",B338)-1))))</f>
        <v>3</v>
      </c>
      <c r="S338" s="157" t="str">
        <f aca="false">IF(S339=1,1,IF(B338&lt;&gt;0,1,IF(C338&lt;&gt;0,1,IF(D338&lt;&gt;0,1,IF(E338&lt;&gt;0,1,"")))))</f>
        <v/>
      </c>
      <c r="T338" s="157" t="str">
        <f aca="false">IF(R338=0," ",IF(R338&lt;&gt;R337,R338," "))</f>
        <v> </v>
      </c>
      <c r="U338" s="88"/>
      <c r="V338" s="75" t="e">
        <f aca="false">IF(R338&lt;&gt;T338,(IF(J338="",H338*(INFORMAÇÕES!$Q$79/INFORMAÇÕES!$Q$82),IF(J338="R",H338,0))),0)</f>
        <v>#DIV/0!</v>
      </c>
      <c r="W338" s="75" t="e">
        <f aca="false">IF(R338&lt;&gt;T338,(IF(J338="",H338*(INFORMAÇÕES!$Q$80/INFORMAÇÕES!$Q$82),IF(J338="C",H338,0))),0)</f>
        <v>#DIV/0!</v>
      </c>
      <c r="X338" s="75" t="n">
        <f aca="false">IF(R338&lt;&gt;T338,(IF(J338="",H338*INFORMAÇÕES!$U$115,IF(J338="CF",H338,0))),0)</f>
        <v>0</v>
      </c>
      <c r="Y338" s="75" t="n">
        <f aca="false">IF(R338&lt;&gt;T338,(IF(J338="",H338*INFORMAÇÕES!$U$116,IF(J338="O",H338,0))),0)</f>
        <v>0</v>
      </c>
      <c r="Z338" s="75" t="n">
        <f aca="false">IF(E338&lt;&gt;0,H338,0)</f>
        <v>0</v>
      </c>
    </row>
    <row r="339" s="174" customFormat="true" ht="14.25" hidden="false" customHeight="true" outlineLevel="0" collapsed="false">
      <c r="A339" s="159" t="n">
        <v>328</v>
      </c>
      <c r="B339" s="160" t="n">
        <f aca="false">'ORÇ.GLOBAL REF.'!B339</f>
        <v>0</v>
      </c>
      <c r="C339" s="536" t="n">
        <f aca="false">'ORÇ.GLOBAL REF.'!C339</f>
        <v>0</v>
      </c>
      <c r="D339" s="162" t="n">
        <f aca="false">'ORÇ.GLOBAL REF.'!D339</f>
        <v>0</v>
      </c>
      <c r="E339" s="162" t="n">
        <f aca="false">'ORÇ.GLOBAL REF.'!E339</f>
        <v>0</v>
      </c>
      <c r="F339" s="537"/>
      <c r="G339" s="163" t="n">
        <f aca="false">ROUND(F339,2)</f>
        <v>0</v>
      </c>
      <c r="H339" s="163" t="n">
        <f aca="false">IF('ORÇ.GLOBAL P CAIXA'!K339="EXEC.",0,IF(E339&lt;&gt;0,ROUND(E339*G339,2),IF(Z339=0,(SUMIF('ORÇ.GLOBAL REF.'!$S$12:$S$1011,B339,$Z$12:$Z$1011)),Z339)))</f>
        <v>0</v>
      </c>
      <c r="I339" s="538" t="str">
        <f aca="false">'ORÇ.GLOBAL REF.'!H339</f>
        <v/>
      </c>
      <c r="J339" s="163" t="str">
        <f aca="false">'ORÇ.GLOBAL REF.'!I339</f>
        <v/>
      </c>
      <c r="K339" s="539" t="str">
        <f aca="false">'ORÇ.GLOBAL REF.'!J339</f>
        <v/>
      </c>
      <c r="L339" s="168" t="str">
        <f aca="false">IF(B339&gt;0,"ok","ocultar")</f>
        <v>ocultar</v>
      </c>
      <c r="M339" s="102"/>
      <c r="N339" s="102"/>
      <c r="O339" s="102"/>
      <c r="R339" s="157" t="n">
        <f aca="false">IF(B339=0,R338,IF(ISNONTEXT(B339)=TRUE(),INT(B339),INT(LEFT(B339,FIND(".",B339)-1))))</f>
        <v>3</v>
      </c>
      <c r="S339" s="157" t="str">
        <f aca="false">IF(S340=1,1,IF(B339&lt;&gt;0,1,IF(C339&lt;&gt;0,1,IF(D339&lt;&gt;0,1,IF(E339&lt;&gt;0,1,"")))))</f>
        <v/>
      </c>
      <c r="T339" s="157" t="str">
        <f aca="false">IF(R339=0," ",IF(R339&lt;&gt;R338,R339," "))</f>
        <v> </v>
      </c>
      <c r="U339" s="88"/>
      <c r="V339" s="75" t="e">
        <f aca="false">IF(R339&lt;&gt;T339,(IF(J339="",H339*(INFORMAÇÕES!$Q$79/INFORMAÇÕES!$Q$82),IF(J339="R",H339,0))),0)</f>
        <v>#DIV/0!</v>
      </c>
      <c r="W339" s="75" t="e">
        <f aca="false">IF(R339&lt;&gt;T339,(IF(J339="",H339*(INFORMAÇÕES!$Q$80/INFORMAÇÕES!$Q$82),IF(J339="C",H339,0))),0)</f>
        <v>#DIV/0!</v>
      </c>
      <c r="X339" s="75" t="n">
        <f aca="false">IF(R339&lt;&gt;T339,(IF(J339="",H339*INFORMAÇÕES!$U$115,IF(J339="CF",H339,0))),0)</f>
        <v>0</v>
      </c>
      <c r="Y339" s="75" t="n">
        <f aca="false">IF(R339&lt;&gt;T339,(IF(J339="",H339*INFORMAÇÕES!$U$116,IF(J339="O",H339,0))),0)</f>
        <v>0</v>
      </c>
      <c r="Z339" s="75" t="n">
        <f aca="false">IF(E339&lt;&gt;0,H339,0)</f>
        <v>0</v>
      </c>
    </row>
    <row r="340" s="174" customFormat="true" ht="14.25" hidden="false" customHeight="true" outlineLevel="0" collapsed="false">
      <c r="A340" s="159" t="n">
        <v>329</v>
      </c>
      <c r="B340" s="160" t="n">
        <f aca="false">'ORÇ.GLOBAL REF.'!B340</f>
        <v>0</v>
      </c>
      <c r="C340" s="536" t="n">
        <f aca="false">'ORÇ.GLOBAL REF.'!C340</f>
        <v>0</v>
      </c>
      <c r="D340" s="162" t="n">
        <f aca="false">'ORÇ.GLOBAL REF.'!D340</f>
        <v>0</v>
      </c>
      <c r="E340" s="162" t="n">
        <f aca="false">'ORÇ.GLOBAL REF.'!E340</f>
        <v>0</v>
      </c>
      <c r="F340" s="537"/>
      <c r="G340" s="163" t="n">
        <f aca="false">ROUND(F340,2)</f>
        <v>0</v>
      </c>
      <c r="H340" s="163" t="n">
        <f aca="false">IF('ORÇ.GLOBAL P CAIXA'!K340="EXEC.",0,IF(E340&lt;&gt;0,ROUND(E340*G340,2),IF(Z340=0,(SUMIF('ORÇ.GLOBAL REF.'!$S$12:$S$1011,B340,$Z$12:$Z$1011)),Z340)))</f>
        <v>0</v>
      </c>
      <c r="I340" s="538" t="str">
        <f aca="false">'ORÇ.GLOBAL REF.'!H340</f>
        <v/>
      </c>
      <c r="J340" s="163" t="str">
        <f aca="false">'ORÇ.GLOBAL REF.'!I340</f>
        <v/>
      </c>
      <c r="K340" s="539" t="str">
        <f aca="false">'ORÇ.GLOBAL REF.'!J340</f>
        <v/>
      </c>
      <c r="L340" s="168" t="str">
        <f aca="false">IF(B340&gt;0,"ok","ocultar")</f>
        <v>ocultar</v>
      </c>
      <c r="M340" s="102"/>
      <c r="N340" s="102"/>
      <c r="O340" s="102"/>
      <c r="R340" s="157" t="n">
        <f aca="false">IF(B340=0,R339,IF(ISNONTEXT(B340)=TRUE(),INT(B340),INT(LEFT(B340,FIND(".",B340)-1))))</f>
        <v>3</v>
      </c>
      <c r="S340" s="157" t="str">
        <f aca="false">IF(S341=1,1,IF(B340&lt;&gt;0,1,IF(C340&lt;&gt;0,1,IF(D340&lt;&gt;0,1,IF(E340&lt;&gt;0,1,"")))))</f>
        <v/>
      </c>
      <c r="T340" s="157" t="str">
        <f aca="false">IF(R340=0," ",IF(R340&lt;&gt;R339,R340," "))</f>
        <v> </v>
      </c>
      <c r="U340" s="88"/>
      <c r="V340" s="75" t="e">
        <f aca="false">IF(R340&lt;&gt;T340,(IF(J340="",H340*(INFORMAÇÕES!$Q$79/INFORMAÇÕES!$Q$82),IF(J340="R",H340,0))),0)</f>
        <v>#DIV/0!</v>
      </c>
      <c r="W340" s="75" t="e">
        <f aca="false">IF(R340&lt;&gt;T340,(IF(J340="",H340*(INFORMAÇÕES!$Q$80/INFORMAÇÕES!$Q$82),IF(J340="C",H340,0))),0)</f>
        <v>#DIV/0!</v>
      </c>
      <c r="X340" s="75" t="n">
        <f aca="false">IF(R340&lt;&gt;T340,(IF(J340="",H340*INFORMAÇÕES!$U$115,IF(J340="CF",H340,0))),0)</f>
        <v>0</v>
      </c>
      <c r="Y340" s="75" t="n">
        <f aca="false">IF(R340&lt;&gt;T340,(IF(J340="",H340*INFORMAÇÕES!$U$116,IF(J340="O",H340,0))),0)</f>
        <v>0</v>
      </c>
      <c r="Z340" s="75" t="n">
        <f aca="false">IF(E340&lt;&gt;0,H340,0)</f>
        <v>0</v>
      </c>
    </row>
    <row r="341" s="174" customFormat="true" ht="14.25" hidden="false" customHeight="true" outlineLevel="0" collapsed="false">
      <c r="A341" s="159" t="n">
        <v>330</v>
      </c>
      <c r="B341" s="160" t="n">
        <f aca="false">'ORÇ.GLOBAL REF.'!B341</f>
        <v>0</v>
      </c>
      <c r="C341" s="536" t="n">
        <f aca="false">'ORÇ.GLOBAL REF.'!C341</f>
        <v>0</v>
      </c>
      <c r="D341" s="162" t="n">
        <f aca="false">'ORÇ.GLOBAL REF.'!D341</f>
        <v>0</v>
      </c>
      <c r="E341" s="162" t="n">
        <f aca="false">'ORÇ.GLOBAL REF.'!E341</f>
        <v>0</v>
      </c>
      <c r="F341" s="537"/>
      <c r="G341" s="163" t="n">
        <f aca="false">ROUND(F341,2)</f>
        <v>0</v>
      </c>
      <c r="H341" s="163" t="n">
        <f aca="false">IF('ORÇ.GLOBAL P CAIXA'!K341="EXEC.",0,IF(E341&lt;&gt;0,ROUND(E341*G341,2),IF(Z341=0,(SUMIF('ORÇ.GLOBAL REF.'!$S$12:$S$1011,B341,$Z$12:$Z$1011)),Z341)))</f>
        <v>0</v>
      </c>
      <c r="I341" s="538" t="str">
        <f aca="false">'ORÇ.GLOBAL REF.'!H341</f>
        <v/>
      </c>
      <c r="J341" s="163" t="str">
        <f aca="false">'ORÇ.GLOBAL REF.'!I341</f>
        <v/>
      </c>
      <c r="K341" s="539" t="str">
        <f aca="false">'ORÇ.GLOBAL REF.'!J341</f>
        <v/>
      </c>
      <c r="L341" s="168" t="str">
        <f aca="false">IF(B341&gt;0,"ok","ocultar")</f>
        <v>ocultar</v>
      </c>
      <c r="M341" s="102"/>
      <c r="N341" s="102"/>
      <c r="O341" s="102"/>
      <c r="R341" s="157" t="n">
        <f aca="false">IF(B341=0,R340,IF(ISNONTEXT(B341)=TRUE(),INT(B341),INT(LEFT(B341,FIND(".",B341)-1))))</f>
        <v>3</v>
      </c>
      <c r="S341" s="157" t="str">
        <f aca="false">IF(S342=1,1,IF(B341&lt;&gt;0,1,IF(C341&lt;&gt;0,1,IF(D341&lt;&gt;0,1,IF(E341&lt;&gt;0,1,"")))))</f>
        <v/>
      </c>
      <c r="T341" s="157" t="str">
        <f aca="false">IF(R341=0," ",IF(R341&lt;&gt;R340,R341," "))</f>
        <v> </v>
      </c>
      <c r="U341" s="88"/>
      <c r="V341" s="75" t="e">
        <f aca="false">IF(R341&lt;&gt;T341,(IF(J341="",H341*(INFORMAÇÕES!$Q$79/INFORMAÇÕES!$Q$82),IF(J341="R",H341,0))),0)</f>
        <v>#DIV/0!</v>
      </c>
      <c r="W341" s="75" t="e">
        <f aca="false">IF(R341&lt;&gt;T341,(IF(J341="",H341*(INFORMAÇÕES!$Q$80/INFORMAÇÕES!$Q$82),IF(J341="C",H341,0))),0)</f>
        <v>#DIV/0!</v>
      </c>
      <c r="X341" s="75" t="n">
        <f aca="false">IF(R341&lt;&gt;T341,(IF(J341="",H341*INFORMAÇÕES!$U$115,IF(J341="CF",H341,0))),0)</f>
        <v>0</v>
      </c>
      <c r="Y341" s="75" t="n">
        <f aca="false">IF(R341&lt;&gt;T341,(IF(J341="",H341*INFORMAÇÕES!$U$116,IF(J341="O",H341,0))),0)</f>
        <v>0</v>
      </c>
      <c r="Z341" s="75" t="n">
        <f aca="false">IF(E341&lt;&gt;0,H341,0)</f>
        <v>0</v>
      </c>
    </row>
    <row r="342" s="174" customFormat="true" ht="14.25" hidden="false" customHeight="true" outlineLevel="0" collapsed="false">
      <c r="A342" s="159" t="n">
        <v>331</v>
      </c>
      <c r="B342" s="160" t="n">
        <f aca="false">'ORÇ.GLOBAL REF.'!B342</f>
        <v>0</v>
      </c>
      <c r="C342" s="536" t="n">
        <f aca="false">'ORÇ.GLOBAL REF.'!C342</f>
        <v>0</v>
      </c>
      <c r="D342" s="162" t="n">
        <f aca="false">'ORÇ.GLOBAL REF.'!D342</f>
        <v>0</v>
      </c>
      <c r="E342" s="162" t="n">
        <f aca="false">'ORÇ.GLOBAL REF.'!E342</f>
        <v>0</v>
      </c>
      <c r="F342" s="537"/>
      <c r="G342" s="163" t="n">
        <f aca="false">ROUND(F342,2)</f>
        <v>0</v>
      </c>
      <c r="H342" s="163" t="n">
        <f aca="false">IF('ORÇ.GLOBAL P CAIXA'!K342="EXEC.",0,IF(E342&lt;&gt;0,ROUND(E342*G342,2),IF(Z342=0,(SUMIF('ORÇ.GLOBAL REF.'!$S$12:$S$1011,B342,$Z$12:$Z$1011)),Z342)))</f>
        <v>0</v>
      </c>
      <c r="I342" s="538" t="str">
        <f aca="false">'ORÇ.GLOBAL REF.'!H342</f>
        <v/>
      </c>
      <c r="J342" s="163" t="str">
        <f aca="false">'ORÇ.GLOBAL REF.'!I342</f>
        <v/>
      </c>
      <c r="K342" s="539" t="str">
        <f aca="false">'ORÇ.GLOBAL REF.'!J342</f>
        <v/>
      </c>
      <c r="L342" s="168" t="str">
        <f aca="false">IF(B342&gt;0,"ok","ocultar")</f>
        <v>ocultar</v>
      </c>
      <c r="M342" s="102"/>
      <c r="N342" s="102"/>
      <c r="O342" s="102"/>
      <c r="R342" s="157" t="n">
        <f aca="false">IF(B342=0,R341,IF(ISNONTEXT(B342)=TRUE(),INT(B342),INT(LEFT(B342,FIND(".",B342)-1))))</f>
        <v>3</v>
      </c>
      <c r="S342" s="157" t="str">
        <f aca="false">IF(S343=1,1,IF(B342&lt;&gt;0,1,IF(C342&lt;&gt;0,1,IF(D342&lt;&gt;0,1,IF(E342&lt;&gt;0,1,"")))))</f>
        <v/>
      </c>
      <c r="T342" s="157" t="str">
        <f aca="false">IF(R342=0," ",IF(R342&lt;&gt;R341,R342," "))</f>
        <v> </v>
      </c>
      <c r="U342" s="88"/>
      <c r="V342" s="75" t="e">
        <f aca="false">IF(R342&lt;&gt;T342,(IF(J342="",H342*(INFORMAÇÕES!$Q$79/INFORMAÇÕES!$Q$82),IF(J342="R",H342,0))),0)</f>
        <v>#DIV/0!</v>
      </c>
      <c r="W342" s="75" t="e">
        <f aca="false">IF(R342&lt;&gt;T342,(IF(J342="",H342*(INFORMAÇÕES!$Q$80/INFORMAÇÕES!$Q$82),IF(J342="C",H342,0))),0)</f>
        <v>#DIV/0!</v>
      </c>
      <c r="X342" s="75" t="n">
        <f aca="false">IF(R342&lt;&gt;T342,(IF(J342="",H342*INFORMAÇÕES!$U$115,IF(J342="CF",H342,0))),0)</f>
        <v>0</v>
      </c>
      <c r="Y342" s="75" t="n">
        <f aca="false">IF(R342&lt;&gt;T342,(IF(J342="",H342*INFORMAÇÕES!$U$116,IF(J342="O",H342,0))),0)</f>
        <v>0</v>
      </c>
      <c r="Z342" s="75" t="n">
        <f aca="false">IF(E342&lt;&gt;0,H342,0)</f>
        <v>0</v>
      </c>
    </row>
    <row r="343" s="174" customFormat="true" ht="14.25" hidden="false" customHeight="true" outlineLevel="0" collapsed="false">
      <c r="A343" s="159" t="n">
        <v>332</v>
      </c>
      <c r="B343" s="160" t="n">
        <f aca="false">'ORÇ.GLOBAL REF.'!B343</f>
        <v>0</v>
      </c>
      <c r="C343" s="536" t="n">
        <f aca="false">'ORÇ.GLOBAL REF.'!C343</f>
        <v>0</v>
      </c>
      <c r="D343" s="162" t="n">
        <f aca="false">'ORÇ.GLOBAL REF.'!D343</f>
        <v>0</v>
      </c>
      <c r="E343" s="162" t="n">
        <f aca="false">'ORÇ.GLOBAL REF.'!E343</f>
        <v>0</v>
      </c>
      <c r="F343" s="537"/>
      <c r="G343" s="163" t="n">
        <f aca="false">ROUND(F343,2)</f>
        <v>0</v>
      </c>
      <c r="H343" s="163" t="n">
        <f aca="false">IF('ORÇ.GLOBAL P CAIXA'!K343="EXEC.",0,IF(E343&lt;&gt;0,ROUND(E343*G343,2),IF(Z343=0,(SUMIF('ORÇ.GLOBAL REF.'!$S$12:$S$1011,B343,$Z$12:$Z$1011)),Z343)))</f>
        <v>0</v>
      </c>
      <c r="I343" s="538" t="str">
        <f aca="false">'ORÇ.GLOBAL REF.'!H343</f>
        <v/>
      </c>
      <c r="J343" s="163" t="str">
        <f aca="false">'ORÇ.GLOBAL REF.'!I343</f>
        <v/>
      </c>
      <c r="K343" s="539" t="str">
        <f aca="false">'ORÇ.GLOBAL REF.'!J343</f>
        <v/>
      </c>
      <c r="L343" s="168" t="str">
        <f aca="false">IF(B343&gt;0,"ok","ocultar")</f>
        <v>ocultar</v>
      </c>
      <c r="M343" s="102"/>
      <c r="N343" s="102"/>
      <c r="O343" s="102"/>
      <c r="R343" s="157" t="n">
        <f aca="false">IF(B343=0,R342,IF(ISNONTEXT(B343)=TRUE(),INT(B343),INT(LEFT(B343,FIND(".",B343)-1))))</f>
        <v>3</v>
      </c>
      <c r="S343" s="157" t="str">
        <f aca="false">IF(S344=1,1,IF(B343&lt;&gt;0,1,IF(C343&lt;&gt;0,1,IF(D343&lt;&gt;0,1,IF(E343&lt;&gt;0,1,"")))))</f>
        <v/>
      </c>
      <c r="T343" s="157" t="str">
        <f aca="false">IF(R343=0," ",IF(R343&lt;&gt;R342,R343," "))</f>
        <v> </v>
      </c>
      <c r="U343" s="88"/>
      <c r="V343" s="75" t="e">
        <f aca="false">IF(R343&lt;&gt;T343,(IF(J343="",H343*(INFORMAÇÕES!$Q$79/INFORMAÇÕES!$Q$82),IF(J343="R",H343,0))),0)</f>
        <v>#DIV/0!</v>
      </c>
      <c r="W343" s="75" t="e">
        <f aca="false">IF(R343&lt;&gt;T343,(IF(J343="",H343*(INFORMAÇÕES!$Q$80/INFORMAÇÕES!$Q$82),IF(J343="C",H343,0))),0)</f>
        <v>#DIV/0!</v>
      </c>
      <c r="X343" s="75" t="n">
        <f aca="false">IF(R343&lt;&gt;T343,(IF(J343="",H343*INFORMAÇÕES!$U$115,IF(J343="CF",H343,0))),0)</f>
        <v>0</v>
      </c>
      <c r="Y343" s="75" t="n">
        <f aca="false">IF(R343&lt;&gt;T343,(IF(J343="",H343*INFORMAÇÕES!$U$116,IF(J343="O",H343,0))),0)</f>
        <v>0</v>
      </c>
      <c r="Z343" s="75" t="n">
        <f aca="false">IF(E343&lt;&gt;0,H343,0)</f>
        <v>0</v>
      </c>
    </row>
    <row r="344" s="174" customFormat="true" ht="14.25" hidden="false" customHeight="true" outlineLevel="0" collapsed="false">
      <c r="A344" s="159" t="n">
        <v>333</v>
      </c>
      <c r="B344" s="160" t="n">
        <f aca="false">'ORÇ.GLOBAL REF.'!B344</f>
        <v>0</v>
      </c>
      <c r="C344" s="536" t="n">
        <f aca="false">'ORÇ.GLOBAL REF.'!C344</f>
        <v>0</v>
      </c>
      <c r="D344" s="162" t="n">
        <f aca="false">'ORÇ.GLOBAL REF.'!D344</f>
        <v>0</v>
      </c>
      <c r="E344" s="162" t="n">
        <f aca="false">'ORÇ.GLOBAL REF.'!E344</f>
        <v>0</v>
      </c>
      <c r="F344" s="537"/>
      <c r="G344" s="163" t="n">
        <f aca="false">ROUND(F344,2)</f>
        <v>0</v>
      </c>
      <c r="H344" s="163" t="n">
        <f aca="false">IF('ORÇ.GLOBAL P CAIXA'!K344="EXEC.",0,IF(E344&lt;&gt;0,ROUND(E344*G344,2),IF(Z344=0,(SUMIF('ORÇ.GLOBAL REF.'!$S$12:$S$1011,B344,$Z$12:$Z$1011)),Z344)))</f>
        <v>0</v>
      </c>
      <c r="I344" s="538" t="str">
        <f aca="false">'ORÇ.GLOBAL REF.'!H344</f>
        <v/>
      </c>
      <c r="J344" s="163" t="str">
        <f aca="false">'ORÇ.GLOBAL REF.'!I344</f>
        <v/>
      </c>
      <c r="K344" s="539" t="str">
        <f aca="false">'ORÇ.GLOBAL REF.'!J344</f>
        <v/>
      </c>
      <c r="L344" s="168" t="str">
        <f aca="false">IF(B344&gt;0,"ok","ocultar")</f>
        <v>ocultar</v>
      </c>
      <c r="M344" s="102"/>
      <c r="N344" s="102"/>
      <c r="O344" s="102"/>
      <c r="R344" s="157" t="n">
        <f aca="false">IF(B344=0,R343,IF(ISNONTEXT(B344)=TRUE(),INT(B344),INT(LEFT(B344,FIND(".",B344)-1))))</f>
        <v>3</v>
      </c>
      <c r="S344" s="157" t="str">
        <f aca="false">IF(S345=1,1,IF(B344&lt;&gt;0,1,IF(C344&lt;&gt;0,1,IF(D344&lt;&gt;0,1,IF(E344&lt;&gt;0,1,"")))))</f>
        <v/>
      </c>
      <c r="T344" s="157" t="str">
        <f aca="false">IF(R344=0," ",IF(R344&lt;&gt;R343,R344," "))</f>
        <v> </v>
      </c>
      <c r="U344" s="88"/>
      <c r="V344" s="75" t="e">
        <f aca="false">IF(R344&lt;&gt;T344,(IF(J344="",H344*(INFORMAÇÕES!$Q$79/INFORMAÇÕES!$Q$82),IF(J344="R",H344,0))),0)</f>
        <v>#DIV/0!</v>
      </c>
      <c r="W344" s="75" t="e">
        <f aca="false">IF(R344&lt;&gt;T344,(IF(J344="",H344*(INFORMAÇÕES!$Q$80/INFORMAÇÕES!$Q$82),IF(J344="C",H344,0))),0)</f>
        <v>#DIV/0!</v>
      </c>
      <c r="X344" s="75" t="n">
        <f aca="false">IF(R344&lt;&gt;T344,(IF(J344="",H344*INFORMAÇÕES!$U$115,IF(J344="CF",H344,0))),0)</f>
        <v>0</v>
      </c>
      <c r="Y344" s="75" t="n">
        <f aca="false">IF(R344&lt;&gt;T344,(IF(J344="",H344*INFORMAÇÕES!$U$116,IF(J344="O",H344,0))),0)</f>
        <v>0</v>
      </c>
      <c r="Z344" s="75" t="n">
        <f aca="false">IF(E344&lt;&gt;0,H344,0)</f>
        <v>0</v>
      </c>
    </row>
    <row r="345" s="174" customFormat="true" ht="14.25" hidden="false" customHeight="true" outlineLevel="0" collapsed="false">
      <c r="A345" s="159" t="n">
        <v>334</v>
      </c>
      <c r="B345" s="160" t="n">
        <f aca="false">'ORÇ.GLOBAL REF.'!B345</f>
        <v>0</v>
      </c>
      <c r="C345" s="536" t="n">
        <f aca="false">'ORÇ.GLOBAL REF.'!C345</f>
        <v>0</v>
      </c>
      <c r="D345" s="162" t="n">
        <f aca="false">'ORÇ.GLOBAL REF.'!D345</f>
        <v>0</v>
      </c>
      <c r="E345" s="162" t="n">
        <f aca="false">'ORÇ.GLOBAL REF.'!E345</f>
        <v>0</v>
      </c>
      <c r="F345" s="537"/>
      <c r="G345" s="163" t="n">
        <f aca="false">ROUND(F345,2)</f>
        <v>0</v>
      </c>
      <c r="H345" s="163" t="n">
        <f aca="false">IF('ORÇ.GLOBAL P CAIXA'!K345="EXEC.",0,IF(E345&lt;&gt;0,ROUND(E345*G345,2),IF(Z345=0,(SUMIF('ORÇ.GLOBAL REF.'!$S$12:$S$1011,B345,$Z$12:$Z$1011)),Z345)))</f>
        <v>0</v>
      </c>
      <c r="I345" s="538" t="str">
        <f aca="false">'ORÇ.GLOBAL REF.'!H345</f>
        <v/>
      </c>
      <c r="J345" s="163" t="str">
        <f aca="false">'ORÇ.GLOBAL REF.'!I345</f>
        <v/>
      </c>
      <c r="K345" s="539" t="str">
        <f aca="false">'ORÇ.GLOBAL REF.'!J345</f>
        <v/>
      </c>
      <c r="L345" s="168" t="str">
        <f aca="false">IF(B345&gt;0,"ok","ocultar")</f>
        <v>ocultar</v>
      </c>
      <c r="M345" s="102"/>
      <c r="N345" s="102"/>
      <c r="O345" s="102"/>
      <c r="R345" s="157" t="n">
        <f aca="false">IF(B345=0,R344,IF(ISNONTEXT(B345)=TRUE(),INT(B345),INT(LEFT(B345,FIND(".",B345)-1))))</f>
        <v>3</v>
      </c>
      <c r="S345" s="157" t="str">
        <f aca="false">IF(S346=1,1,IF(B345&lt;&gt;0,1,IF(C345&lt;&gt;0,1,IF(D345&lt;&gt;0,1,IF(E345&lt;&gt;0,1,"")))))</f>
        <v/>
      </c>
      <c r="T345" s="157" t="str">
        <f aca="false">IF(R345=0," ",IF(R345&lt;&gt;R344,R345," "))</f>
        <v> </v>
      </c>
      <c r="U345" s="88"/>
      <c r="V345" s="75" t="e">
        <f aca="false">IF(R345&lt;&gt;T345,(IF(J345="",H345*(INFORMAÇÕES!$Q$79/INFORMAÇÕES!$Q$82),IF(J345="R",H345,0))),0)</f>
        <v>#DIV/0!</v>
      </c>
      <c r="W345" s="75" t="e">
        <f aca="false">IF(R345&lt;&gt;T345,(IF(J345="",H345*(INFORMAÇÕES!$Q$80/INFORMAÇÕES!$Q$82),IF(J345="C",H345,0))),0)</f>
        <v>#DIV/0!</v>
      </c>
      <c r="X345" s="75" t="n">
        <f aca="false">IF(R345&lt;&gt;T345,(IF(J345="",H345*INFORMAÇÕES!$U$115,IF(J345="CF",H345,0))),0)</f>
        <v>0</v>
      </c>
      <c r="Y345" s="75" t="n">
        <f aca="false">IF(R345&lt;&gt;T345,(IF(J345="",H345*INFORMAÇÕES!$U$116,IF(J345="O",H345,0))),0)</f>
        <v>0</v>
      </c>
      <c r="Z345" s="75" t="n">
        <f aca="false">IF(E345&lt;&gt;0,H345,0)</f>
        <v>0</v>
      </c>
    </row>
    <row r="346" s="174" customFormat="true" ht="14.25" hidden="false" customHeight="true" outlineLevel="0" collapsed="false">
      <c r="A346" s="159" t="n">
        <v>335</v>
      </c>
      <c r="B346" s="160" t="n">
        <f aca="false">'ORÇ.GLOBAL REF.'!B346</f>
        <v>0</v>
      </c>
      <c r="C346" s="536" t="n">
        <f aca="false">'ORÇ.GLOBAL REF.'!C346</f>
        <v>0</v>
      </c>
      <c r="D346" s="162" t="n">
        <f aca="false">'ORÇ.GLOBAL REF.'!D346</f>
        <v>0</v>
      </c>
      <c r="E346" s="162" t="n">
        <f aca="false">'ORÇ.GLOBAL REF.'!E346</f>
        <v>0</v>
      </c>
      <c r="F346" s="537"/>
      <c r="G346" s="163" t="n">
        <f aca="false">ROUND(F346,2)</f>
        <v>0</v>
      </c>
      <c r="H346" s="163" t="n">
        <f aca="false">IF('ORÇ.GLOBAL P CAIXA'!K346="EXEC.",0,IF(E346&lt;&gt;0,ROUND(E346*G346,2),IF(Z346=0,(SUMIF('ORÇ.GLOBAL REF.'!$S$12:$S$1011,B346,$Z$12:$Z$1011)),Z346)))</f>
        <v>0</v>
      </c>
      <c r="I346" s="538" t="str">
        <f aca="false">'ORÇ.GLOBAL REF.'!H346</f>
        <v/>
      </c>
      <c r="J346" s="163" t="str">
        <f aca="false">'ORÇ.GLOBAL REF.'!I346</f>
        <v/>
      </c>
      <c r="K346" s="539" t="str">
        <f aca="false">'ORÇ.GLOBAL REF.'!J346</f>
        <v/>
      </c>
      <c r="L346" s="168" t="str">
        <f aca="false">IF(B346&gt;0,"ok","ocultar")</f>
        <v>ocultar</v>
      </c>
      <c r="M346" s="102"/>
      <c r="N346" s="102"/>
      <c r="O346" s="102"/>
      <c r="R346" s="157" t="n">
        <f aca="false">IF(B346=0,R345,IF(ISNONTEXT(B346)=TRUE(),INT(B346),INT(LEFT(B346,FIND(".",B346)-1))))</f>
        <v>3</v>
      </c>
      <c r="S346" s="157" t="str">
        <f aca="false">IF(S347=1,1,IF(B346&lt;&gt;0,1,IF(C346&lt;&gt;0,1,IF(D346&lt;&gt;0,1,IF(E346&lt;&gt;0,1,"")))))</f>
        <v/>
      </c>
      <c r="T346" s="157" t="str">
        <f aca="false">IF(R346=0," ",IF(R346&lt;&gt;R345,R346," "))</f>
        <v> </v>
      </c>
      <c r="U346" s="88"/>
      <c r="V346" s="75" t="e">
        <f aca="false">IF(R346&lt;&gt;T346,(IF(J346="",H346*(INFORMAÇÕES!$Q$79/INFORMAÇÕES!$Q$82),IF(J346="R",H346,0))),0)</f>
        <v>#DIV/0!</v>
      </c>
      <c r="W346" s="75" t="e">
        <f aca="false">IF(R346&lt;&gt;T346,(IF(J346="",H346*(INFORMAÇÕES!$Q$80/INFORMAÇÕES!$Q$82),IF(J346="C",H346,0))),0)</f>
        <v>#DIV/0!</v>
      </c>
      <c r="X346" s="75" t="n">
        <f aca="false">IF(R346&lt;&gt;T346,(IF(J346="",H346*INFORMAÇÕES!$U$115,IF(J346="CF",H346,0))),0)</f>
        <v>0</v>
      </c>
      <c r="Y346" s="75" t="n">
        <f aca="false">IF(R346&lt;&gt;T346,(IF(J346="",H346*INFORMAÇÕES!$U$116,IF(J346="O",H346,0))),0)</f>
        <v>0</v>
      </c>
      <c r="Z346" s="75" t="n">
        <f aca="false">IF(E346&lt;&gt;0,H346,0)</f>
        <v>0</v>
      </c>
    </row>
    <row r="347" s="174" customFormat="true" ht="14.25" hidden="false" customHeight="true" outlineLevel="0" collapsed="false">
      <c r="A347" s="159" t="n">
        <v>336</v>
      </c>
      <c r="B347" s="160" t="n">
        <f aca="false">'ORÇ.GLOBAL REF.'!B347</f>
        <v>0</v>
      </c>
      <c r="C347" s="536" t="n">
        <f aca="false">'ORÇ.GLOBAL REF.'!C347</f>
        <v>0</v>
      </c>
      <c r="D347" s="162" t="n">
        <f aca="false">'ORÇ.GLOBAL REF.'!D347</f>
        <v>0</v>
      </c>
      <c r="E347" s="162" t="n">
        <f aca="false">'ORÇ.GLOBAL REF.'!E347</f>
        <v>0</v>
      </c>
      <c r="F347" s="537"/>
      <c r="G347" s="163" t="n">
        <f aca="false">ROUND(F347,2)</f>
        <v>0</v>
      </c>
      <c r="H347" s="163" t="n">
        <f aca="false">IF('ORÇ.GLOBAL P CAIXA'!K347="EXEC.",0,IF(E347&lt;&gt;0,ROUND(E347*G347,2),IF(Z347=0,(SUMIF('ORÇ.GLOBAL REF.'!$S$12:$S$1011,B347,$Z$12:$Z$1011)),Z347)))</f>
        <v>0</v>
      </c>
      <c r="I347" s="538" t="str">
        <f aca="false">'ORÇ.GLOBAL REF.'!H347</f>
        <v/>
      </c>
      <c r="J347" s="163" t="str">
        <f aca="false">'ORÇ.GLOBAL REF.'!I347</f>
        <v/>
      </c>
      <c r="K347" s="539" t="str">
        <f aca="false">'ORÇ.GLOBAL REF.'!J347</f>
        <v/>
      </c>
      <c r="L347" s="168" t="str">
        <f aca="false">IF(B347&gt;0,"ok","ocultar")</f>
        <v>ocultar</v>
      </c>
      <c r="M347" s="102"/>
      <c r="N347" s="102"/>
      <c r="O347" s="102"/>
      <c r="R347" s="157" t="n">
        <f aca="false">IF(B347=0,R346,IF(ISNONTEXT(B347)=TRUE(),INT(B347),INT(LEFT(B347,FIND(".",B347)-1))))</f>
        <v>3</v>
      </c>
      <c r="S347" s="157" t="str">
        <f aca="false">IF(S348=1,1,IF(B347&lt;&gt;0,1,IF(C347&lt;&gt;0,1,IF(D347&lt;&gt;0,1,IF(E347&lt;&gt;0,1,"")))))</f>
        <v/>
      </c>
      <c r="T347" s="157" t="str">
        <f aca="false">IF(R347=0," ",IF(R347&lt;&gt;R346,R347," "))</f>
        <v> </v>
      </c>
      <c r="U347" s="88"/>
      <c r="V347" s="75" t="e">
        <f aca="false">IF(R347&lt;&gt;T347,(IF(J347="",H347*(INFORMAÇÕES!$Q$79/INFORMAÇÕES!$Q$82),IF(J347="R",H347,0))),0)</f>
        <v>#DIV/0!</v>
      </c>
      <c r="W347" s="75" t="e">
        <f aca="false">IF(R347&lt;&gt;T347,(IF(J347="",H347*(INFORMAÇÕES!$Q$80/INFORMAÇÕES!$Q$82),IF(J347="C",H347,0))),0)</f>
        <v>#DIV/0!</v>
      </c>
      <c r="X347" s="75" t="n">
        <f aca="false">IF(R347&lt;&gt;T347,(IF(J347="",H347*INFORMAÇÕES!$U$115,IF(J347="CF",H347,0))),0)</f>
        <v>0</v>
      </c>
      <c r="Y347" s="75" t="n">
        <f aca="false">IF(R347&lt;&gt;T347,(IF(J347="",H347*INFORMAÇÕES!$U$116,IF(J347="O",H347,0))),0)</f>
        <v>0</v>
      </c>
      <c r="Z347" s="75" t="n">
        <f aca="false">IF(E347&lt;&gt;0,H347,0)</f>
        <v>0</v>
      </c>
    </row>
    <row r="348" s="174" customFormat="true" ht="14.25" hidden="false" customHeight="true" outlineLevel="0" collapsed="false">
      <c r="A348" s="159" t="n">
        <v>337</v>
      </c>
      <c r="B348" s="160" t="n">
        <f aca="false">'ORÇ.GLOBAL REF.'!B348</f>
        <v>0</v>
      </c>
      <c r="C348" s="536" t="n">
        <f aca="false">'ORÇ.GLOBAL REF.'!C348</f>
        <v>0</v>
      </c>
      <c r="D348" s="162" t="n">
        <f aca="false">'ORÇ.GLOBAL REF.'!D348</f>
        <v>0</v>
      </c>
      <c r="E348" s="162" t="n">
        <f aca="false">'ORÇ.GLOBAL REF.'!E348</f>
        <v>0</v>
      </c>
      <c r="F348" s="537"/>
      <c r="G348" s="163" t="n">
        <f aca="false">ROUND(F348,2)</f>
        <v>0</v>
      </c>
      <c r="H348" s="163" t="n">
        <f aca="false">IF('ORÇ.GLOBAL P CAIXA'!K348="EXEC.",0,IF(E348&lt;&gt;0,ROUND(E348*G348,2),IF(Z348=0,(SUMIF('ORÇ.GLOBAL REF.'!$S$12:$S$1011,B348,$Z$12:$Z$1011)),Z348)))</f>
        <v>0</v>
      </c>
      <c r="I348" s="538" t="str">
        <f aca="false">'ORÇ.GLOBAL REF.'!H348</f>
        <v/>
      </c>
      <c r="J348" s="163" t="str">
        <f aca="false">'ORÇ.GLOBAL REF.'!I348</f>
        <v/>
      </c>
      <c r="K348" s="539" t="str">
        <f aca="false">'ORÇ.GLOBAL REF.'!J348</f>
        <v/>
      </c>
      <c r="L348" s="168" t="str">
        <f aca="false">IF(B348&gt;0,"ok","ocultar")</f>
        <v>ocultar</v>
      </c>
      <c r="M348" s="102"/>
      <c r="N348" s="102"/>
      <c r="O348" s="102"/>
      <c r="R348" s="157" t="n">
        <f aca="false">IF(B348=0,R347,IF(ISNONTEXT(B348)=TRUE(),INT(B348),INT(LEFT(B348,FIND(".",B348)-1))))</f>
        <v>3</v>
      </c>
      <c r="S348" s="157" t="str">
        <f aca="false">IF(S349=1,1,IF(B348&lt;&gt;0,1,IF(C348&lt;&gt;0,1,IF(D348&lt;&gt;0,1,IF(E348&lt;&gt;0,1,"")))))</f>
        <v/>
      </c>
      <c r="T348" s="157" t="str">
        <f aca="false">IF(R348=0," ",IF(R348&lt;&gt;R347,R348," "))</f>
        <v> </v>
      </c>
      <c r="U348" s="88"/>
      <c r="V348" s="75" t="e">
        <f aca="false">IF(R348&lt;&gt;T348,(IF(J348="",H348*(INFORMAÇÕES!$Q$79/INFORMAÇÕES!$Q$82),IF(J348="R",H348,0))),0)</f>
        <v>#DIV/0!</v>
      </c>
      <c r="W348" s="75" t="e">
        <f aca="false">IF(R348&lt;&gt;T348,(IF(J348="",H348*(INFORMAÇÕES!$Q$80/INFORMAÇÕES!$Q$82),IF(J348="C",H348,0))),0)</f>
        <v>#DIV/0!</v>
      </c>
      <c r="X348" s="75" t="n">
        <f aca="false">IF(R348&lt;&gt;T348,(IF(J348="",H348*INFORMAÇÕES!$U$115,IF(J348="CF",H348,0))),0)</f>
        <v>0</v>
      </c>
      <c r="Y348" s="75" t="n">
        <f aca="false">IF(R348&lt;&gt;T348,(IF(J348="",H348*INFORMAÇÕES!$U$116,IF(J348="O",H348,0))),0)</f>
        <v>0</v>
      </c>
      <c r="Z348" s="75" t="n">
        <f aca="false">IF(E348&lt;&gt;0,H348,0)</f>
        <v>0</v>
      </c>
    </row>
    <row r="349" s="174" customFormat="true" ht="14.25" hidden="false" customHeight="true" outlineLevel="0" collapsed="false">
      <c r="A349" s="159" t="n">
        <v>338</v>
      </c>
      <c r="B349" s="160" t="n">
        <f aca="false">'ORÇ.GLOBAL REF.'!B349</f>
        <v>0</v>
      </c>
      <c r="C349" s="536" t="n">
        <f aca="false">'ORÇ.GLOBAL REF.'!C349</f>
        <v>0</v>
      </c>
      <c r="D349" s="162" t="n">
        <f aca="false">'ORÇ.GLOBAL REF.'!D349</f>
        <v>0</v>
      </c>
      <c r="E349" s="162" t="n">
        <f aca="false">'ORÇ.GLOBAL REF.'!E349</f>
        <v>0</v>
      </c>
      <c r="F349" s="537"/>
      <c r="G349" s="163" t="n">
        <f aca="false">ROUND(F349,2)</f>
        <v>0</v>
      </c>
      <c r="H349" s="163" t="n">
        <f aca="false">IF('ORÇ.GLOBAL P CAIXA'!K349="EXEC.",0,IF(E349&lt;&gt;0,ROUND(E349*G349,2),IF(Z349=0,(SUMIF('ORÇ.GLOBAL REF.'!$S$12:$S$1011,B349,$Z$12:$Z$1011)),Z349)))</f>
        <v>0</v>
      </c>
      <c r="I349" s="538" t="str">
        <f aca="false">'ORÇ.GLOBAL REF.'!H349</f>
        <v/>
      </c>
      <c r="J349" s="163" t="str">
        <f aca="false">'ORÇ.GLOBAL REF.'!I349</f>
        <v/>
      </c>
      <c r="K349" s="539" t="str">
        <f aca="false">'ORÇ.GLOBAL REF.'!J349</f>
        <v/>
      </c>
      <c r="L349" s="168" t="str">
        <f aca="false">IF(B349&gt;0,"ok","ocultar")</f>
        <v>ocultar</v>
      </c>
      <c r="M349" s="102"/>
      <c r="N349" s="102"/>
      <c r="O349" s="102"/>
      <c r="R349" s="157" t="n">
        <f aca="false">IF(B349=0,R348,IF(ISNONTEXT(B349)=TRUE(),INT(B349),INT(LEFT(B349,FIND(".",B349)-1))))</f>
        <v>3</v>
      </c>
      <c r="S349" s="157" t="str">
        <f aca="false">IF(S350=1,1,IF(B349&lt;&gt;0,1,IF(C349&lt;&gt;0,1,IF(D349&lt;&gt;0,1,IF(E349&lt;&gt;0,1,"")))))</f>
        <v/>
      </c>
      <c r="T349" s="157" t="str">
        <f aca="false">IF(R349=0," ",IF(R349&lt;&gt;R348,R349," "))</f>
        <v> </v>
      </c>
      <c r="U349" s="88"/>
      <c r="V349" s="75" t="e">
        <f aca="false">IF(R349&lt;&gt;T349,(IF(J349="",H349*(INFORMAÇÕES!$Q$79/INFORMAÇÕES!$Q$82),IF(J349="R",H349,0))),0)</f>
        <v>#DIV/0!</v>
      </c>
      <c r="W349" s="75" t="e">
        <f aca="false">IF(R349&lt;&gt;T349,(IF(J349="",H349*(INFORMAÇÕES!$Q$80/INFORMAÇÕES!$Q$82),IF(J349="C",H349,0))),0)</f>
        <v>#DIV/0!</v>
      </c>
      <c r="X349" s="75" t="n">
        <f aca="false">IF(R349&lt;&gt;T349,(IF(J349="",H349*INFORMAÇÕES!$U$115,IF(J349="CF",H349,0))),0)</f>
        <v>0</v>
      </c>
      <c r="Y349" s="75" t="n">
        <f aca="false">IF(R349&lt;&gt;T349,(IF(J349="",H349*INFORMAÇÕES!$U$116,IF(J349="O",H349,0))),0)</f>
        <v>0</v>
      </c>
      <c r="Z349" s="75" t="n">
        <f aca="false">IF(E349&lt;&gt;0,H349,0)</f>
        <v>0</v>
      </c>
    </row>
    <row r="350" s="174" customFormat="true" ht="14.25" hidden="false" customHeight="true" outlineLevel="0" collapsed="false">
      <c r="A350" s="159" t="n">
        <v>339</v>
      </c>
      <c r="B350" s="160" t="n">
        <f aca="false">'ORÇ.GLOBAL REF.'!B350</f>
        <v>0</v>
      </c>
      <c r="C350" s="536" t="n">
        <f aca="false">'ORÇ.GLOBAL REF.'!C350</f>
        <v>0</v>
      </c>
      <c r="D350" s="162" t="n">
        <f aca="false">'ORÇ.GLOBAL REF.'!D350</f>
        <v>0</v>
      </c>
      <c r="E350" s="162" t="n">
        <f aca="false">'ORÇ.GLOBAL REF.'!E350</f>
        <v>0</v>
      </c>
      <c r="F350" s="537"/>
      <c r="G350" s="163" t="n">
        <f aca="false">ROUND(F350,2)</f>
        <v>0</v>
      </c>
      <c r="H350" s="163" t="n">
        <f aca="false">IF('ORÇ.GLOBAL P CAIXA'!K350="EXEC.",0,IF(E350&lt;&gt;0,ROUND(E350*G350,2),IF(Z350=0,(SUMIF('ORÇ.GLOBAL REF.'!$S$12:$S$1011,B350,$Z$12:$Z$1011)),Z350)))</f>
        <v>0</v>
      </c>
      <c r="I350" s="538" t="str">
        <f aca="false">'ORÇ.GLOBAL REF.'!H350</f>
        <v/>
      </c>
      <c r="J350" s="163" t="str">
        <f aca="false">'ORÇ.GLOBAL REF.'!I350</f>
        <v/>
      </c>
      <c r="K350" s="539" t="str">
        <f aca="false">'ORÇ.GLOBAL REF.'!J350</f>
        <v/>
      </c>
      <c r="L350" s="168" t="str">
        <f aca="false">IF(B350&gt;0,"ok","ocultar")</f>
        <v>ocultar</v>
      </c>
      <c r="M350" s="102"/>
      <c r="N350" s="102"/>
      <c r="O350" s="102"/>
      <c r="R350" s="157" t="n">
        <f aca="false">IF(B350=0,R349,IF(ISNONTEXT(B350)=TRUE(),INT(B350),INT(LEFT(B350,FIND(".",B350)-1))))</f>
        <v>3</v>
      </c>
      <c r="S350" s="157" t="str">
        <f aca="false">IF(S351=1,1,IF(B350&lt;&gt;0,1,IF(C350&lt;&gt;0,1,IF(D350&lt;&gt;0,1,IF(E350&lt;&gt;0,1,"")))))</f>
        <v/>
      </c>
      <c r="T350" s="157" t="str">
        <f aca="false">IF(R350=0," ",IF(R350&lt;&gt;R349,R350," "))</f>
        <v> </v>
      </c>
      <c r="U350" s="88"/>
      <c r="V350" s="75" t="e">
        <f aca="false">IF(R350&lt;&gt;T350,(IF(J350="",H350*(INFORMAÇÕES!$Q$79/INFORMAÇÕES!$Q$82),IF(J350="R",H350,0))),0)</f>
        <v>#DIV/0!</v>
      </c>
      <c r="W350" s="75" t="e">
        <f aca="false">IF(R350&lt;&gt;T350,(IF(J350="",H350*(INFORMAÇÕES!$Q$80/INFORMAÇÕES!$Q$82),IF(J350="C",H350,0))),0)</f>
        <v>#DIV/0!</v>
      </c>
      <c r="X350" s="75" t="n">
        <f aca="false">IF(R350&lt;&gt;T350,(IF(J350="",H350*INFORMAÇÕES!$U$115,IF(J350="CF",H350,0))),0)</f>
        <v>0</v>
      </c>
      <c r="Y350" s="75" t="n">
        <f aca="false">IF(R350&lt;&gt;T350,(IF(J350="",H350*INFORMAÇÕES!$U$116,IF(J350="O",H350,0))),0)</f>
        <v>0</v>
      </c>
      <c r="Z350" s="75" t="n">
        <f aca="false">IF(E350&lt;&gt;0,H350,0)</f>
        <v>0</v>
      </c>
    </row>
    <row r="351" s="174" customFormat="true" ht="14.25" hidden="false" customHeight="true" outlineLevel="0" collapsed="false">
      <c r="A351" s="159" t="n">
        <v>340</v>
      </c>
      <c r="B351" s="160" t="n">
        <f aca="false">'ORÇ.GLOBAL REF.'!B351</f>
        <v>0</v>
      </c>
      <c r="C351" s="536" t="n">
        <f aca="false">'ORÇ.GLOBAL REF.'!C351</f>
        <v>0</v>
      </c>
      <c r="D351" s="162" t="n">
        <f aca="false">'ORÇ.GLOBAL REF.'!D351</f>
        <v>0</v>
      </c>
      <c r="E351" s="162" t="n">
        <f aca="false">'ORÇ.GLOBAL REF.'!E351</f>
        <v>0</v>
      </c>
      <c r="F351" s="537"/>
      <c r="G351" s="163" t="n">
        <f aca="false">ROUND(F351,2)</f>
        <v>0</v>
      </c>
      <c r="H351" s="163" t="n">
        <f aca="false">IF('ORÇ.GLOBAL P CAIXA'!K351="EXEC.",0,IF(E351&lt;&gt;0,ROUND(E351*G351,2),IF(Z351=0,(SUMIF('ORÇ.GLOBAL REF.'!$S$12:$S$1011,B351,$Z$12:$Z$1011)),Z351)))</f>
        <v>0</v>
      </c>
      <c r="I351" s="538" t="str">
        <f aca="false">'ORÇ.GLOBAL REF.'!H351</f>
        <v/>
      </c>
      <c r="J351" s="163" t="str">
        <f aca="false">'ORÇ.GLOBAL REF.'!I351</f>
        <v/>
      </c>
      <c r="K351" s="539" t="str">
        <f aca="false">'ORÇ.GLOBAL REF.'!J351</f>
        <v/>
      </c>
      <c r="L351" s="168" t="str">
        <f aca="false">IF(B351&gt;0,"ok","ocultar")</f>
        <v>ocultar</v>
      </c>
      <c r="M351" s="102"/>
      <c r="N351" s="102"/>
      <c r="O351" s="102"/>
      <c r="R351" s="157" t="n">
        <f aca="false">IF(B351=0,R350,IF(ISNONTEXT(B351)=TRUE(),INT(B351),INT(LEFT(B351,FIND(".",B351)-1))))</f>
        <v>3</v>
      </c>
      <c r="S351" s="157" t="str">
        <f aca="false">IF(S352=1,1,IF(B351&lt;&gt;0,1,IF(C351&lt;&gt;0,1,IF(D351&lt;&gt;0,1,IF(E351&lt;&gt;0,1,"")))))</f>
        <v/>
      </c>
      <c r="T351" s="157" t="str">
        <f aca="false">IF(R351=0," ",IF(R351&lt;&gt;R350,R351," "))</f>
        <v> </v>
      </c>
      <c r="U351" s="88"/>
      <c r="V351" s="75" t="e">
        <f aca="false">IF(R351&lt;&gt;T351,(IF(J351="",H351*(INFORMAÇÕES!$Q$79/INFORMAÇÕES!$Q$82),IF(J351="R",H351,0))),0)</f>
        <v>#DIV/0!</v>
      </c>
      <c r="W351" s="75" t="e">
        <f aca="false">IF(R351&lt;&gt;T351,(IF(J351="",H351*(INFORMAÇÕES!$Q$80/INFORMAÇÕES!$Q$82),IF(J351="C",H351,0))),0)</f>
        <v>#DIV/0!</v>
      </c>
      <c r="X351" s="75" t="n">
        <f aca="false">IF(R351&lt;&gt;T351,(IF(J351="",H351*INFORMAÇÕES!$U$115,IF(J351="CF",H351,0))),0)</f>
        <v>0</v>
      </c>
      <c r="Y351" s="75" t="n">
        <f aca="false">IF(R351&lt;&gt;T351,(IF(J351="",H351*INFORMAÇÕES!$U$116,IF(J351="O",H351,0))),0)</f>
        <v>0</v>
      </c>
      <c r="Z351" s="75" t="n">
        <f aca="false">IF(E351&lt;&gt;0,H351,0)</f>
        <v>0</v>
      </c>
    </row>
    <row r="352" s="174" customFormat="true" ht="14.25" hidden="false" customHeight="true" outlineLevel="0" collapsed="false">
      <c r="A352" s="159" t="n">
        <v>341</v>
      </c>
      <c r="B352" s="160" t="n">
        <f aca="false">'ORÇ.GLOBAL REF.'!B352</f>
        <v>0</v>
      </c>
      <c r="C352" s="536" t="n">
        <f aca="false">'ORÇ.GLOBAL REF.'!C352</f>
        <v>0</v>
      </c>
      <c r="D352" s="162" t="n">
        <f aca="false">'ORÇ.GLOBAL REF.'!D352</f>
        <v>0</v>
      </c>
      <c r="E352" s="162" t="n">
        <f aca="false">'ORÇ.GLOBAL REF.'!E352</f>
        <v>0</v>
      </c>
      <c r="F352" s="537"/>
      <c r="G352" s="163" t="n">
        <f aca="false">ROUND(F352,2)</f>
        <v>0</v>
      </c>
      <c r="H352" s="163" t="n">
        <f aca="false">IF('ORÇ.GLOBAL P CAIXA'!K352="EXEC.",0,IF(E352&lt;&gt;0,ROUND(E352*G352,2),IF(Z352=0,(SUMIF('ORÇ.GLOBAL REF.'!$S$12:$S$1011,B352,$Z$12:$Z$1011)),Z352)))</f>
        <v>0</v>
      </c>
      <c r="I352" s="538" t="str">
        <f aca="false">'ORÇ.GLOBAL REF.'!H352</f>
        <v/>
      </c>
      <c r="J352" s="163" t="str">
        <f aca="false">'ORÇ.GLOBAL REF.'!I352</f>
        <v/>
      </c>
      <c r="K352" s="539" t="str">
        <f aca="false">'ORÇ.GLOBAL REF.'!J352</f>
        <v/>
      </c>
      <c r="L352" s="168" t="str">
        <f aca="false">IF(B352&gt;0,"ok","ocultar")</f>
        <v>ocultar</v>
      </c>
      <c r="M352" s="102"/>
      <c r="N352" s="102"/>
      <c r="O352" s="102"/>
      <c r="R352" s="157" t="n">
        <f aca="false">IF(B352=0,R351,IF(ISNONTEXT(B352)=TRUE(),INT(B352),INT(LEFT(B352,FIND(".",B352)-1))))</f>
        <v>3</v>
      </c>
      <c r="S352" s="157" t="str">
        <f aca="false">IF(S353=1,1,IF(B352&lt;&gt;0,1,IF(C352&lt;&gt;0,1,IF(D352&lt;&gt;0,1,IF(E352&lt;&gt;0,1,"")))))</f>
        <v/>
      </c>
      <c r="T352" s="157" t="str">
        <f aca="false">IF(R352=0," ",IF(R352&lt;&gt;R351,R352," "))</f>
        <v> </v>
      </c>
      <c r="U352" s="88"/>
      <c r="V352" s="75" t="e">
        <f aca="false">IF(R352&lt;&gt;T352,(IF(J352="",H352*(INFORMAÇÕES!$Q$79/INFORMAÇÕES!$Q$82),IF(J352="R",H352,0))),0)</f>
        <v>#DIV/0!</v>
      </c>
      <c r="W352" s="75" t="e">
        <f aca="false">IF(R352&lt;&gt;T352,(IF(J352="",H352*(INFORMAÇÕES!$Q$80/INFORMAÇÕES!$Q$82),IF(J352="C",H352,0))),0)</f>
        <v>#DIV/0!</v>
      </c>
      <c r="X352" s="75" t="n">
        <f aca="false">IF(R352&lt;&gt;T352,(IF(J352="",H352*INFORMAÇÕES!$U$115,IF(J352="CF",H352,0))),0)</f>
        <v>0</v>
      </c>
      <c r="Y352" s="75" t="n">
        <f aca="false">IF(R352&lt;&gt;T352,(IF(J352="",H352*INFORMAÇÕES!$U$116,IF(J352="O",H352,0))),0)</f>
        <v>0</v>
      </c>
      <c r="Z352" s="75" t="n">
        <f aca="false">IF(E352&lt;&gt;0,H352,0)</f>
        <v>0</v>
      </c>
    </row>
    <row r="353" s="174" customFormat="true" ht="14.25" hidden="false" customHeight="true" outlineLevel="0" collapsed="false">
      <c r="A353" s="159" t="n">
        <v>342</v>
      </c>
      <c r="B353" s="160" t="n">
        <f aca="false">'ORÇ.GLOBAL REF.'!B353</f>
        <v>0</v>
      </c>
      <c r="C353" s="536" t="n">
        <f aca="false">'ORÇ.GLOBAL REF.'!C353</f>
        <v>0</v>
      </c>
      <c r="D353" s="162" t="n">
        <f aca="false">'ORÇ.GLOBAL REF.'!D353</f>
        <v>0</v>
      </c>
      <c r="E353" s="162" t="n">
        <f aca="false">'ORÇ.GLOBAL REF.'!E353</f>
        <v>0</v>
      </c>
      <c r="F353" s="537"/>
      <c r="G353" s="163" t="n">
        <f aca="false">ROUND(F353,2)</f>
        <v>0</v>
      </c>
      <c r="H353" s="163" t="n">
        <f aca="false">IF('ORÇ.GLOBAL P CAIXA'!K353="EXEC.",0,IF(E353&lt;&gt;0,ROUND(E353*G353,2),IF(Z353=0,(SUMIF('ORÇ.GLOBAL REF.'!$S$12:$S$1011,B353,$Z$12:$Z$1011)),Z353)))</f>
        <v>0</v>
      </c>
      <c r="I353" s="538" t="str">
        <f aca="false">'ORÇ.GLOBAL REF.'!H353</f>
        <v/>
      </c>
      <c r="J353" s="163" t="str">
        <f aca="false">'ORÇ.GLOBAL REF.'!I353</f>
        <v/>
      </c>
      <c r="K353" s="539" t="str">
        <f aca="false">'ORÇ.GLOBAL REF.'!J353</f>
        <v/>
      </c>
      <c r="L353" s="168" t="str">
        <f aca="false">IF(B353&gt;0,"ok","ocultar")</f>
        <v>ocultar</v>
      </c>
      <c r="M353" s="102"/>
      <c r="N353" s="102"/>
      <c r="O353" s="102"/>
      <c r="R353" s="157" t="n">
        <f aca="false">IF(B353=0,R352,IF(ISNONTEXT(B353)=TRUE(),INT(B353),INT(LEFT(B353,FIND(".",B353)-1))))</f>
        <v>3</v>
      </c>
      <c r="S353" s="157" t="str">
        <f aca="false">IF(S354=1,1,IF(B353&lt;&gt;0,1,IF(C353&lt;&gt;0,1,IF(D353&lt;&gt;0,1,IF(E353&lt;&gt;0,1,"")))))</f>
        <v/>
      </c>
      <c r="T353" s="157" t="str">
        <f aca="false">IF(R353=0," ",IF(R353&lt;&gt;R352,R353," "))</f>
        <v> </v>
      </c>
      <c r="U353" s="88"/>
      <c r="V353" s="75" t="e">
        <f aca="false">IF(R353&lt;&gt;T353,(IF(J353="",H353*(INFORMAÇÕES!$Q$79/INFORMAÇÕES!$Q$82),IF(J353="R",H353,0))),0)</f>
        <v>#DIV/0!</v>
      </c>
      <c r="W353" s="75" t="e">
        <f aca="false">IF(R353&lt;&gt;T353,(IF(J353="",H353*(INFORMAÇÕES!$Q$80/INFORMAÇÕES!$Q$82),IF(J353="C",H353,0))),0)</f>
        <v>#DIV/0!</v>
      </c>
      <c r="X353" s="75" t="n">
        <f aca="false">IF(R353&lt;&gt;T353,(IF(J353="",H353*INFORMAÇÕES!$U$115,IF(J353="CF",H353,0))),0)</f>
        <v>0</v>
      </c>
      <c r="Y353" s="75" t="n">
        <f aca="false">IF(R353&lt;&gt;T353,(IF(J353="",H353*INFORMAÇÕES!$U$116,IF(J353="O",H353,0))),0)</f>
        <v>0</v>
      </c>
      <c r="Z353" s="75" t="n">
        <f aca="false">IF(E353&lt;&gt;0,H353,0)</f>
        <v>0</v>
      </c>
    </row>
    <row r="354" s="174" customFormat="true" ht="14.25" hidden="false" customHeight="true" outlineLevel="0" collapsed="false">
      <c r="A354" s="159" t="n">
        <v>343</v>
      </c>
      <c r="B354" s="160" t="n">
        <f aca="false">'ORÇ.GLOBAL REF.'!B354</f>
        <v>0</v>
      </c>
      <c r="C354" s="536" t="n">
        <f aca="false">'ORÇ.GLOBAL REF.'!C354</f>
        <v>0</v>
      </c>
      <c r="D354" s="162" t="n">
        <f aca="false">'ORÇ.GLOBAL REF.'!D354</f>
        <v>0</v>
      </c>
      <c r="E354" s="162" t="n">
        <f aca="false">'ORÇ.GLOBAL REF.'!E354</f>
        <v>0</v>
      </c>
      <c r="F354" s="537"/>
      <c r="G354" s="163" t="n">
        <f aca="false">ROUND(F354,2)</f>
        <v>0</v>
      </c>
      <c r="H354" s="163" t="n">
        <f aca="false">IF('ORÇ.GLOBAL P CAIXA'!K354="EXEC.",0,IF(E354&lt;&gt;0,ROUND(E354*G354,2),IF(Z354=0,(SUMIF('ORÇ.GLOBAL REF.'!$S$12:$S$1011,B354,$Z$12:$Z$1011)),Z354)))</f>
        <v>0</v>
      </c>
      <c r="I354" s="538" t="str">
        <f aca="false">'ORÇ.GLOBAL REF.'!H354</f>
        <v/>
      </c>
      <c r="J354" s="163" t="str">
        <f aca="false">'ORÇ.GLOBAL REF.'!I354</f>
        <v/>
      </c>
      <c r="K354" s="539" t="str">
        <f aca="false">'ORÇ.GLOBAL REF.'!J354</f>
        <v/>
      </c>
      <c r="L354" s="168" t="str">
        <f aca="false">IF(B354&gt;0,"ok","ocultar")</f>
        <v>ocultar</v>
      </c>
      <c r="M354" s="102"/>
      <c r="N354" s="102"/>
      <c r="O354" s="102"/>
      <c r="R354" s="157" t="n">
        <f aca="false">IF(B354=0,R353,IF(ISNONTEXT(B354)=TRUE(),INT(B354),INT(LEFT(B354,FIND(".",B354)-1))))</f>
        <v>3</v>
      </c>
      <c r="S354" s="157" t="str">
        <f aca="false">IF(S355=1,1,IF(B354&lt;&gt;0,1,IF(C354&lt;&gt;0,1,IF(D354&lt;&gt;0,1,IF(E354&lt;&gt;0,1,"")))))</f>
        <v/>
      </c>
      <c r="T354" s="157" t="str">
        <f aca="false">IF(R354=0," ",IF(R354&lt;&gt;R353,R354," "))</f>
        <v> </v>
      </c>
      <c r="U354" s="88"/>
      <c r="V354" s="75" t="e">
        <f aca="false">IF(R354&lt;&gt;T354,(IF(J354="",H354*(INFORMAÇÕES!$Q$79/INFORMAÇÕES!$Q$82),IF(J354="R",H354,0))),0)</f>
        <v>#DIV/0!</v>
      </c>
      <c r="W354" s="75" t="e">
        <f aca="false">IF(R354&lt;&gt;T354,(IF(J354="",H354*(INFORMAÇÕES!$Q$80/INFORMAÇÕES!$Q$82),IF(J354="C",H354,0))),0)</f>
        <v>#DIV/0!</v>
      </c>
      <c r="X354" s="75" t="n">
        <f aca="false">IF(R354&lt;&gt;T354,(IF(J354="",H354*INFORMAÇÕES!$U$115,IF(J354="CF",H354,0))),0)</f>
        <v>0</v>
      </c>
      <c r="Y354" s="75" t="n">
        <f aca="false">IF(R354&lt;&gt;T354,(IF(J354="",H354*INFORMAÇÕES!$U$116,IF(J354="O",H354,0))),0)</f>
        <v>0</v>
      </c>
      <c r="Z354" s="75" t="n">
        <f aca="false">IF(E354&lt;&gt;0,H354,0)</f>
        <v>0</v>
      </c>
    </row>
    <row r="355" s="174" customFormat="true" ht="14.25" hidden="false" customHeight="true" outlineLevel="0" collapsed="false">
      <c r="A355" s="159" t="n">
        <v>344</v>
      </c>
      <c r="B355" s="160" t="n">
        <f aca="false">'ORÇ.GLOBAL REF.'!B355</f>
        <v>0</v>
      </c>
      <c r="C355" s="536" t="n">
        <f aca="false">'ORÇ.GLOBAL REF.'!C355</f>
        <v>0</v>
      </c>
      <c r="D355" s="162" t="n">
        <f aca="false">'ORÇ.GLOBAL REF.'!D355</f>
        <v>0</v>
      </c>
      <c r="E355" s="162" t="n">
        <f aca="false">'ORÇ.GLOBAL REF.'!E355</f>
        <v>0</v>
      </c>
      <c r="F355" s="537"/>
      <c r="G355" s="163" t="n">
        <f aca="false">ROUND(F355,2)</f>
        <v>0</v>
      </c>
      <c r="H355" s="163" t="n">
        <f aca="false">IF('ORÇ.GLOBAL P CAIXA'!K355="EXEC.",0,IF(E355&lt;&gt;0,ROUND(E355*G355,2),IF(Z355=0,(SUMIF('ORÇ.GLOBAL REF.'!$S$12:$S$1011,B355,$Z$12:$Z$1011)),Z355)))</f>
        <v>0</v>
      </c>
      <c r="I355" s="538" t="str">
        <f aca="false">'ORÇ.GLOBAL REF.'!H355</f>
        <v/>
      </c>
      <c r="J355" s="163" t="str">
        <f aca="false">'ORÇ.GLOBAL REF.'!I355</f>
        <v/>
      </c>
      <c r="K355" s="539" t="str">
        <f aca="false">'ORÇ.GLOBAL REF.'!J355</f>
        <v/>
      </c>
      <c r="L355" s="168" t="str">
        <f aca="false">IF(B355&gt;0,"ok","ocultar")</f>
        <v>ocultar</v>
      </c>
      <c r="M355" s="102"/>
      <c r="N355" s="102"/>
      <c r="O355" s="102"/>
      <c r="R355" s="157" t="n">
        <f aca="false">IF(B355=0,R354,IF(ISNONTEXT(B355)=TRUE(),INT(B355),INT(LEFT(B355,FIND(".",B355)-1))))</f>
        <v>3</v>
      </c>
      <c r="S355" s="157" t="str">
        <f aca="false">IF(S356=1,1,IF(B355&lt;&gt;0,1,IF(C355&lt;&gt;0,1,IF(D355&lt;&gt;0,1,IF(E355&lt;&gt;0,1,"")))))</f>
        <v/>
      </c>
      <c r="T355" s="157" t="str">
        <f aca="false">IF(R355=0," ",IF(R355&lt;&gt;R354,R355," "))</f>
        <v> </v>
      </c>
      <c r="U355" s="88"/>
      <c r="V355" s="75" t="e">
        <f aca="false">IF(R355&lt;&gt;T355,(IF(J355="",H355*(INFORMAÇÕES!$Q$79/INFORMAÇÕES!$Q$82),IF(J355="R",H355,0))),0)</f>
        <v>#DIV/0!</v>
      </c>
      <c r="W355" s="75" t="e">
        <f aca="false">IF(R355&lt;&gt;T355,(IF(J355="",H355*(INFORMAÇÕES!$Q$80/INFORMAÇÕES!$Q$82),IF(J355="C",H355,0))),0)</f>
        <v>#DIV/0!</v>
      </c>
      <c r="X355" s="75" t="n">
        <f aca="false">IF(R355&lt;&gt;T355,(IF(J355="",H355*INFORMAÇÕES!$U$115,IF(J355="CF",H355,0))),0)</f>
        <v>0</v>
      </c>
      <c r="Y355" s="75" t="n">
        <f aca="false">IF(R355&lt;&gt;T355,(IF(J355="",H355*INFORMAÇÕES!$U$116,IF(J355="O",H355,0))),0)</f>
        <v>0</v>
      </c>
      <c r="Z355" s="75" t="n">
        <f aca="false">IF(E355&lt;&gt;0,H355,0)</f>
        <v>0</v>
      </c>
    </row>
    <row r="356" s="174" customFormat="true" ht="14.25" hidden="false" customHeight="true" outlineLevel="0" collapsed="false">
      <c r="A356" s="159" t="n">
        <v>345</v>
      </c>
      <c r="B356" s="160" t="n">
        <f aca="false">'ORÇ.GLOBAL REF.'!B356</f>
        <v>0</v>
      </c>
      <c r="C356" s="536" t="n">
        <f aca="false">'ORÇ.GLOBAL REF.'!C356</f>
        <v>0</v>
      </c>
      <c r="D356" s="162" t="n">
        <f aca="false">'ORÇ.GLOBAL REF.'!D356</f>
        <v>0</v>
      </c>
      <c r="E356" s="162" t="n">
        <f aca="false">'ORÇ.GLOBAL REF.'!E356</f>
        <v>0</v>
      </c>
      <c r="F356" s="537"/>
      <c r="G356" s="163" t="n">
        <f aca="false">ROUND(F356,2)</f>
        <v>0</v>
      </c>
      <c r="H356" s="163" t="n">
        <f aca="false">IF('ORÇ.GLOBAL P CAIXA'!K356="EXEC.",0,IF(E356&lt;&gt;0,ROUND(E356*G356,2),IF(Z356=0,(SUMIF('ORÇ.GLOBAL REF.'!$S$12:$S$1011,B356,$Z$12:$Z$1011)),Z356)))</f>
        <v>0</v>
      </c>
      <c r="I356" s="538" t="str">
        <f aca="false">'ORÇ.GLOBAL REF.'!H356</f>
        <v/>
      </c>
      <c r="J356" s="163" t="str">
        <f aca="false">'ORÇ.GLOBAL REF.'!I356</f>
        <v/>
      </c>
      <c r="K356" s="539" t="str">
        <f aca="false">'ORÇ.GLOBAL REF.'!J356</f>
        <v/>
      </c>
      <c r="L356" s="168" t="str">
        <f aca="false">IF(B356&gt;0,"ok","ocultar")</f>
        <v>ocultar</v>
      </c>
      <c r="M356" s="102"/>
      <c r="N356" s="102"/>
      <c r="O356" s="102"/>
      <c r="R356" s="157" t="n">
        <f aca="false">IF(B356=0,R355,IF(ISNONTEXT(B356)=TRUE(),INT(B356),INT(LEFT(B356,FIND(".",B356)-1))))</f>
        <v>3</v>
      </c>
      <c r="S356" s="157" t="str">
        <f aca="false">IF(S357=1,1,IF(B356&lt;&gt;0,1,IF(C356&lt;&gt;0,1,IF(D356&lt;&gt;0,1,IF(E356&lt;&gt;0,1,"")))))</f>
        <v/>
      </c>
      <c r="T356" s="157" t="str">
        <f aca="false">IF(R356=0," ",IF(R356&lt;&gt;R355,R356," "))</f>
        <v> </v>
      </c>
      <c r="U356" s="88"/>
      <c r="V356" s="75" t="e">
        <f aca="false">IF(R356&lt;&gt;T356,(IF(J356="",H356*(INFORMAÇÕES!$Q$79/INFORMAÇÕES!$Q$82),IF(J356="R",H356,0))),0)</f>
        <v>#DIV/0!</v>
      </c>
      <c r="W356" s="75" t="e">
        <f aca="false">IF(R356&lt;&gt;T356,(IF(J356="",H356*(INFORMAÇÕES!$Q$80/INFORMAÇÕES!$Q$82),IF(J356="C",H356,0))),0)</f>
        <v>#DIV/0!</v>
      </c>
      <c r="X356" s="75" t="n">
        <f aca="false">IF(R356&lt;&gt;T356,(IF(J356="",H356*INFORMAÇÕES!$U$115,IF(J356="CF",H356,0))),0)</f>
        <v>0</v>
      </c>
      <c r="Y356" s="75" t="n">
        <f aca="false">IF(R356&lt;&gt;T356,(IF(J356="",H356*INFORMAÇÕES!$U$116,IF(J356="O",H356,0))),0)</f>
        <v>0</v>
      </c>
      <c r="Z356" s="75" t="n">
        <f aca="false">IF(E356&lt;&gt;0,H356,0)</f>
        <v>0</v>
      </c>
    </row>
    <row r="357" s="174" customFormat="true" ht="14.25" hidden="false" customHeight="true" outlineLevel="0" collapsed="false">
      <c r="A357" s="159" t="n">
        <v>346</v>
      </c>
      <c r="B357" s="160" t="n">
        <f aca="false">'ORÇ.GLOBAL REF.'!B357</f>
        <v>0</v>
      </c>
      <c r="C357" s="536" t="n">
        <f aca="false">'ORÇ.GLOBAL REF.'!C357</f>
        <v>0</v>
      </c>
      <c r="D357" s="162" t="n">
        <f aca="false">'ORÇ.GLOBAL REF.'!D357</f>
        <v>0</v>
      </c>
      <c r="E357" s="162" t="n">
        <f aca="false">'ORÇ.GLOBAL REF.'!E357</f>
        <v>0</v>
      </c>
      <c r="F357" s="537"/>
      <c r="G357" s="163" t="n">
        <f aca="false">ROUND(F357,2)</f>
        <v>0</v>
      </c>
      <c r="H357" s="163" t="n">
        <f aca="false">IF('ORÇ.GLOBAL P CAIXA'!K357="EXEC.",0,IF(E357&lt;&gt;0,ROUND(E357*G357,2),IF(Z357=0,(SUMIF('ORÇ.GLOBAL REF.'!$S$12:$S$1011,B357,$Z$12:$Z$1011)),Z357)))</f>
        <v>0</v>
      </c>
      <c r="I357" s="538" t="str">
        <f aca="false">'ORÇ.GLOBAL REF.'!H357</f>
        <v/>
      </c>
      <c r="J357" s="163" t="str">
        <f aca="false">'ORÇ.GLOBAL REF.'!I357</f>
        <v/>
      </c>
      <c r="K357" s="539" t="str">
        <f aca="false">'ORÇ.GLOBAL REF.'!J357</f>
        <v/>
      </c>
      <c r="L357" s="168" t="str">
        <f aca="false">IF(B357&gt;0,"ok","ocultar")</f>
        <v>ocultar</v>
      </c>
      <c r="M357" s="102"/>
      <c r="N357" s="102"/>
      <c r="O357" s="102"/>
      <c r="R357" s="157" t="n">
        <f aca="false">IF(B357=0,R356,IF(ISNONTEXT(B357)=TRUE(),INT(B357),INT(LEFT(B357,FIND(".",B357)-1))))</f>
        <v>3</v>
      </c>
      <c r="S357" s="157" t="str">
        <f aca="false">IF(S358=1,1,IF(B357&lt;&gt;0,1,IF(C357&lt;&gt;0,1,IF(D357&lt;&gt;0,1,IF(E357&lt;&gt;0,1,"")))))</f>
        <v/>
      </c>
      <c r="T357" s="157" t="str">
        <f aca="false">IF(R357=0," ",IF(R357&lt;&gt;R356,R357," "))</f>
        <v> </v>
      </c>
      <c r="U357" s="88"/>
      <c r="V357" s="75" t="e">
        <f aca="false">IF(R357&lt;&gt;T357,(IF(J357="",H357*(INFORMAÇÕES!$Q$79/INFORMAÇÕES!$Q$82),IF(J357="R",H357,0))),0)</f>
        <v>#DIV/0!</v>
      </c>
      <c r="W357" s="75" t="e">
        <f aca="false">IF(R357&lt;&gt;T357,(IF(J357="",H357*(INFORMAÇÕES!$Q$80/INFORMAÇÕES!$Q$82),IF(J357="C",H357,0))),0)</f>
        <v>#DIV/0!</v>
      </c>
      <c r="X357" s="75" t="n">
        <f aca="false">IF(R357&lt;&gt;T357,(IF(J357="",H357*INFORMAÇÕES!$U$115,IF(J357="CF",H357,0))),0)</f>
        <v>0</v>
      </c>
      <c r="Y357" s="75" t="n">
        <f aca="false">IF(R357&lt;&gt;T357,(IF(J357="",H357*INFORMAÇÕES!$U$116,IF(J357="O",H357,0))),0)</f>
        <v>0</v>
      </c>
      <c r="Z357" s="75" t="n">
        <f aca="false">IF(E357&lt;&gt;0,H357,0)</f>
        <v>0</v>
      </c>
    </row>
    <row r="358" s="174" customFormat="true" ht="14.25" hidden="false" customHeight="true" outlineLevel="0" collapsed="false">
      <c r="A358" s="159" t="n">
        <v>347</v>
      </c>
      <c r="B358" s="160" t="n">
        <f aca="false">'ORÇ.GLOBAL REF.'!B358</f>
        <v>0</v>
      </c>
      <c r="C358" s="536" t="n">
        <f aca="false">'ORÇ.GLOBAL REF.'!C358</f>
        <v>0</v>
      </c>
      <c r="D358" s="162" t="n">
        <f aca="false">'ORÇ.GLOBAL REF.'!D358</f>
        <v>0</v>
      </c>
      <c r="E358" s="162" t="n">
        <f aca="false">'ORÇ.GLOBAL REF.'!E358</f>
        <v>0</v>
      </c>
      <c r="F358" s="537"/>
      <c r="G358" s="163" t="n">
        <f aca="false">ROUND(F358,2)</f>
        <v>0</v>
      </c>
      <c r="H358" s="163" t="n">
        <f aca="false">IF('ORÇ.GLOBAL P CAIXA'!K358="EXEC.",0,IF(E358&lt;&gt;0,ROUND(E358*G358,2),IF(Z358=0,(SUMIF('ORÇ.GLOBAL REF.'!$S$12:$S$1011,B358,$Z$12:$Z$1011)),Z358)))</f>
        <v>0</v>
      </c>
      <c r="I358" s="538" t="str">
        <f aca="false">'ORÇ.GLOBAL REF.'!H358</f>
        <v/>
      </c>
      <c r="J358" s="163" t="str">
        <f aca="false">'ORÇ.GLOBAL REF.'!I358</f>
        <v/>
      </c>
      <c r="K358" s="539" t="str">
        <f aca="false">'ORÇ.GLOBAL REF.'!J358</f>
        <v/>
      </c>
      <c r="L358" s="168" t="str">
        <f aca="false">IF(B358&gt;0,"ok","ocultar")</f>
        <v>ocultar</v>
      </c>
      <c r="M358" s="102"/>
      <c r="N358" s="102"/>
      <c r="O358" s="102"/>
      <c r="R358" s="157" t="n">
        <f aca="false">IF(B358=0,R357,IF(ISNONTEXT(B358)=TRUE(),INT(B358),INT(LEFT(B358,FIND(".",B358)-1))))</f>
        <v>3</v>
      </c>
      <c r="S358" s="157" t="str">
        <f aca="false">IF(S359=1,1,IF(B358&lt;&gt;0,1,IF(C358&lt;&gt;0,1,IF(D358&lt;&gt;0,1,IF(E358&lt;&gt;0,1,"")))))</f>
        <v/>
      </c>
      <c r="T358" s="157" t="str">
        <f aca="false">IF(R358=0," ",IF(R358&lt;&gt;R357,R358," "))</f>
        <v> </v>
      </c>
      <c r="U358" s="88"/>
      <c r="V358" s="75" t="e">
        <f aca="false">IF(R358&lt;&gt;T358,(IF(J358="",H358*(INFORMAÇÕES!$Q$79/INFORMAÇÕES!$Q$82),IF(J358="R",H358,0))),0)</f>
        <v>#DIV/0!</v>
      </c>
      <c r="W358" s="75" t="e">
        <f aca="false">IF(R358&lt;&gt;T358,(IF(J358="",H358*(INFORMAÇÕES!$Q$80/INFORMAÇÕES!$Q$82),IF(J358="C",H358,0))),0)</f>
        <v>#DIV/0!</v>
      </c>
      <c r="X358" s="75" t="n">
        <f aca="false">IF(R358&lt;&gt;T358,(IF(J358="",H358*INFORMAÇÕES!$U$115,IF(J358="CF",H358,0))),0)</f>
        <v>0</v>
      </c>
      <c r="Y358" s="75" t="n">
        <f aca="false">IF(R358&lt;&gt;T358,(IF(J358="",H358*INFORMAÇÕES!$U$116,IF(J358="O",H358,0))),0)</f>
        <v>0</v>
      </c>
      <c r="Z358" s="75" t="n">
        <f aca="false">IF(E358&lt;&gt;0,H358,0)</f>
        <v>0</v>
      </c>
    </row>
    <row r="359" s="174" customFormat="true" ht="14.25" hidden="false" customHeight="true" outlineLevel="0" collapsed="false">
      <c r="A359" s="159" t="n">
        <v>348</v>
      </c>
      <c r="B359" s="160" t="n">
        <f aca="false">'ORÇ.GLOBAL REF.'!B359</f>
        <v>0</v>
      </c>
      <c r="C359" s="536" t="n">
        <f aca="false">'ORÇ.GLOBAL REF.'!C359</f>
        <v>0</v>
      </c>
      <c r="D359" s="162" t="n">
        <f aca="false">'ORÇ.GLOBAL REF.'!D359</f>
        <v>0</v>
      </c>
      <c r="E359" s="162" t="n">
        <f aca="false">'ORÇ.GLOBAL REF.'!E359</f>
        <v>0</v>
      </c>
      <c r="F359" s="537"/>
      <c r="G359" s="163" t="n">
        <f aca="false">ROUND(F359,2)</f>
        <v>0</v>
      </c>
      <c r="H359" s="163" t="n">
        <f aca="false">IF('ORÇ.GLOBAL P CAIXA'!K359="EXEC.",0,IF(E359&lt;&gt;0,ROUND(E359*G359,2),IF(Z359=0,(SUMIF('ORÇ.GLOBAL REF.'!$S$12:$S$1011,B359,$Z$12:$Z$1011)),Z359)))</f>
        <v>0</v>
      </c>
      <c r="I359" s="538" t="str">
        <f aca="false">'ORÇ.GLOBAL REF.'!H359</f>
        <v/>
      </c>
      <c r="J359" s="163" t="str">
        <f aca="false">'ORÇ.GLOBAL REF.'!I359</f>
        <v/>
      </c>
      <c r="K359" s="539" t="str">
        <f aca="false">'ORÇ.GLOBAL REF.'!J359</f>
        <v/>
      </c>
      <c r="L359" s="168" t="str">
        <f aca="false">IF(B359&gt;0,"ok","ocultar")</f>
        <v>ocultar</v>
      </c>
      <c r="M359" s="102"/>
      <c r="N359" s="102"/>
      <c r="O359" s="102"/>
      <c r="R359" s="157" t="n">
        <f aca="false">IF(B359=0,R358,IF(ISNONTEXT(B359)=TRUE(),INT(B359),INT(LEFT(B359,FIND(".",B359)-1))))</f>
        <v>3</v>
      </c>
      <c r="S359" s="157" t="str">
        <f aca="false">IF(S360=1,1,IF(B359&lt;&gt;0,1,IF(C359&lt;&gt;0,1,IF(D359&lt;&gt;0,1,IF(E359&lt;&gt;0,1,"")))))</f>
        <v/>
      </c>
      <c r="T359" s="157" t="str">
        <f aca="false">IF(R359=0," ",IF(R359&lt;&gt;R358,R359," "))</f>
        <v> </v>
      </c>
      <c r="U359" s="88"/>
      <c r="V359" s="75" t="e">
        <f aca="false">IF(R359&lt;&gt;T359,(IF(J359="",H359*(INFORMAÇÕES!$Q$79/INFORMAÇÕES!$Q$82),IF(J359="R",H359,0))),0)</f>
        <v>#DIV/0!</v>
      </c>
      <c r="W359" s="75" t="e">
        <f aca="false">IF(R359&lt;&gt;T359,(IF(J359="",H359*(INFORMAÇÕES!$Q$80/INFORMAÇÕES!$Q$82),IF(J359="C",H359,0))),0)</f>
        <v>#DIV/0!</v>
      </c>
      <c r="X359" s="75" t="n">
        <f aca="false">IF(R359&lt;&gt;T359,(IF(J359="",H359*INFORMAÇÕES!$U$115,IF(J359="CF",H359,0))),0)</f>
        <v>0</v>
      </c>
      <c r="Y359" s="75" t="n">
        <f aca="false">IF(R359&lt;&gt;T359,(IF(J359="",H359*INFORMAÇÕES!$U$116,IF(J359="O",H359,0))),0)</f>
        <v>0</v>
      </c>
      <c r="Z359" s="75" t="n">
        <f aca="false">IF(E359&lt;&gt;0,H359,0)</f>
        <v>0</v>
      </c>
    </row>
    <row r="360" s="174" customFormat="true" ht="14.25" hidden="false" customHeight="true" outlineLevel="0" collapsed="false">
      <c r="A360" s="159" t="n">
        <v>349</v>
      </c>
      <c r="B360" s="160" t="n">
        <f aca="false">'ORÇ.GLOBAL REF.'!B360</f>
        <v>0</v>
      </c>
      <c r="C360" s="536" t="n">
        <f aca="false">'ORÇ.GLOBAL REF.'!C360</f>
        <v>0</v>
      </c>
      <c r="D360" s="162" t="n">
        <f aca="false">'ORÇ.GLOBAL REF.'!D360</f>
        <v>0</v>
      </c>
      <c r="E360" s="162" t="n">
        <f aca="false">'ORÇ.GLOBAL REF.'!E360</f>
        <v>0</v>
      </c>
      <c r="F360" s="537"/>
      <c r="G360" s="163" t="n">
        <f aca="false">ROUND(F360,2)</f>
        <v>0</v>
      </c>
      <c r="H360" s="163" t="n">
        <f aca="false">IF('ORÇ.GLOBAL P CAIXA'!K360="EXEC.",0,IF(E360&lt;&gt;0,ROUND(E360*G360,2),IF(Z360=0,(SUMIF('ORÇ.GLOBAL REF.'!$S$12:$S$1011,B360,$Z$12:$Z$1011)),Z360)))</f>
        <v>0</v>
      </c>
      <c r="I360" s="538" t="str">
        <f aca="false">'ORÇ.GLOBAL REF.'!H360</f>
        <v/>
      </c>
      <c r="J360" s="163" t="str">
        <f aca="false">'ORÇ.GLOBAL REF.'!I360</f>
        <v/>
      </c>
      <c r="K360" s="539" t="str">
        <f aca="false">'ORÇ.GLOBAL REF.'!J360</f>
        <v/>
      </c>
      <c r="L360" s="168" t="str">
        <f aca="false">IF(B360&gt;0,"ok","ocultar")</f>
        <v>ocultar</v>
      </c>
      <c r="M360" s="102"/>
      <c r="N360" s="102"/>
      <c r="O360" s="102"/>
      <c r="R360" s="157" t="n">
        <f aca="false">IF(B360=0,R359,IF(ISNONTEXT(B360)=TRUE(),INT(B360),INT(LEFT(B360,FIND(".",B360)-1))))</f>
        <v>3</v>
      </c>
      <c r="S360" s="157" t="str">
        <f aca="false">IF(S361=1,1,IF(B360&lt;&gt;0,1,IF(C360&lt;&gt;0,1,IF(D360&lt;&gt;0,1,IF(E360&lt;&gt;0,1,"")))))</f>
        <v/>
      </c>
      <c r="T360" s="157" t="str">
        <f aca="false">IF(R360=0," ",IF(R360&lt;&gt;R359,R360," "))</f>
        <v> </v>
      </c>
      <c r="U360" s="88"/>
      <c r="V360" s="75" t="e">
        <f aca="false">IF(R360&lt;&gt;T360,(IF(J360="",H360*(INFORMAÇÕES!$Q$79/INFORMAÇÕES!$Q$82),IF(J360="R",H360,0))),0)</f>
        <v>#DIV/0!</v>
      </c>
      <c r="W360" s="75" t="e">
        <f aca="false">IF(R360&lt;&gt;T360,(IF(J360="",H360*(INFORMAÇÕES!$Q$80/INFORMAÇÕES!$Q$82),IF(J360="C",H360,0))),0)</f>
        <v>#DIV/0!</v>
      </c>
      <c r="X360" s="75" t="n">
        <f aca="false">IF(R360&lt;&gt;T360,(IF(J360="",H360*INFORMAÇÕES!$U$115,IF(J360="CF",H360,0))),0)</f>
        <v>0</v>
      </c>
      <c r="Y360" s="75" t="n">
        <f aca="false">IF(R360&lt;&gt;T360,(IF(J360="",H360*INFORMAÇÕES!$U$116,IF(J360="O",H360,0))),0)</f>
        <v>0</v>
      </c>
      <c r="Z360" s="75" t="n">
        <f aca="false">IF(E360&lt;&gt;0,H360,0)</f>
        <v>0</v>
      </c>
    </row>
    <row r="361" s="174" customFormat="true" ht="14.25" hidden="false" customHeight="true" outlineLevel="0" collapsed="false">
      <c r="A361" s="159" t="n">
        <v>350</v>
      </c>
      <c r="B361" s="160" t="n">
        <f aca="false">'ORÇ.GLOBAL REF.'!B361</f>
        <v>0</v>
      </c>
      <c r="C361" s="536" t="n">
        <f aca="false">'ORÇ.GLOBAL REF.'!C361</f>
        <v>0</v>
      </c>
      <c r="D361" s="162" t="n">
        <f aca="false">'ORÇ.GLOBAL REF.'!D361</f>
        <v>0</v>
      </c>
      <c r="E361" s="162" t="n">
        <f aca="false">'ORÇ.GLOBAL REF.'!E361</f>
        <v>0</v>
      </c>
      <c r="F361" s="537"/>
      <c r="G361" s="163" t="n">
        <f aca="false">ROUND(F361,2)</f>
        <v>0</v>
      </c>
      <c r="H361" s="163" t="n">
        <f aca="false">IF('ORÇ.GLOBAL P CAIXA'!K361="EXEC.",0,IF(E361&lt;&gt;0,ROUND(E361*G361,2),IF(Z361=0,(SUMIF('ORÇ.GLOBAL REF.'!$S$12:$S$1011,B361,$Z$12:$Z$1011)),Z361)))</f>
        <v>0</v>
      </c>
      <c r="I361" s="538" t="str">
        <f aca="false">'ORÇ.GLOBAL REF.'!H361</f>
        <v/>
      </c>
      <c r="J361" s="163" t="str">
        <f aca="false">'ORÇ.GLOBAL REF.'!I361</f>
        <v/>
      </c>
      <c r="K361" s="539" t="str">
        <f aca="false">'ORÇ.GLOBAL REF.'!J361</f>
        <v/>
      </c>
      <c r="L361" s="168" t="str">
        <f aca="false">IF(B361&gt;0,"ok","ocultar")</f>
        <v>ocultar</v>
      </c>
      <c r="M361" s="102"/>
      <c r="N361" s="102"/>
      <c r="O361" s="102"/>
      <c r="R361" s="157" t="n">
        <f aca="false">IF(B361=0,R360,IF(ISNONTEXT(B361)=TRUE(),INT(B361),INT(LEFT(B361,FIND(".",B361)-1))))</f>
        <v>3</v>
      </c>
      <c r="S361" s="157" t="str">
        <f aca="false">IF(S362=1,1,IF(B361&lt;&gt;0,1,IF(C361&lt;&gt;0,1,IF(D361&lt;&gt;0,1,IF(E361&lt;&gt;0,1,"")))))</f>
        <v/>
      </c>
      <c r="T361" s="157" t="str">
        <f aca="false">IF(R361=0," ",IF(R361&lt;&gt;R360,R361," "))</f>
        <v> </v>
      </c>
      <c r="U361" s="88"/>
      <c r="V361" s="75" t="e">
        <f aca="false">IF(R361&lt;&gt;T361,(IF(J361="",H361*(INFORMAÇÕES!$Q$79/INFORMAÇÕES!$Q$82),IF(J361="R",H361,0))),0)</f>
        <v>#DIV/0!</v>
      </c>
      <c r="W361" s="75" t="e">
        <f aca="false">IF(R361&lt;&gt;T361,(IF(J361="",H361*(INFORMAÇÕES!$Q$80/INFORMAÇÕES!$Q$82),IF(J361="C",H361,0))),0)</f>
        <v>#DIV/0!</v>
      </c>
      <c r="X361" s="75" t="n">
        <f aca="false">IF(R361&lt;&gt;T361,(IF(J361="",H361*INFORMAÇÕES!$U$115,IF(J361="CF",H361,0))),0)</f>
        <v>0</v>
      </c>
      <c r="Y361" s="75" t="n">
        <f aca="false">IF(R361&lt;&gt;T361,(IF(J361="",H361*INFORMAÇÕES!$U$116,IF(J361="O",H361,0))),0)</f>
        <v>0</v>
      </c>
      <c r="Z361" s="75" t="n">
        <f aca="false">IF(E361&lt;&gt;0,H361,0)</f>
        <v>0</v>
      </c>
    </row>
    <row r="362" s="174" customFormat="true" ht="14.25" hidden="false" customHeight="true" outlineLevel="0" collapsed="false">
      <c r="A362" s="159" t="n">
        <v>351</v>
      </c>
      <c r="B362" s="160" t="n">
        <f aca="false">'ORÇ.GLOBAL REF.'!B362</f>
        <v>0</v>
      </c>
      <c r="C362" s="536" t="n">
        <f aca="false">'ORÇ.GLOBAL REF.'!C362</f>
        <v>0</v>
      </c>
      <c r="D362" s="162" t="n">
        <f aca="false">'ORÇ.GLOBAL REF.'!D362</f>
        <v>0</v>
      </c>
      <c r="E362" s="162" t="n">
        <f aca="false">'ORÇ.GLOBAL REF.'!E362</f>
        <v>0</v>
      </c>
      <c r="F362" s="537"/>
      <c r="G362" s="163" t="n">
        <f aca="false">ROUND(F362,2)</f>
        <v>0</v>
      </c>
      <c r="H362" s="163" t="n">
        <f aca="false">IF('ORÇ.GLOBAL P CAIXA'!K362="EXEC.",0,IF(E362&lt;&gt;0,ROUND(E362*G362,2),IF(Z362=0,(SUMIF('ORÇ.GLOBAL REF.'!$S$12:$S$1011,B362,$Z$12:$Z$1011)),Z362)))</f>
        <v>0</v>
      </c>
      <c r="I362" s="538" t="str">
        <f aca="false">'ORÇ.GLOBAL REF.'!H362</f>
        <v/>
      </c>
      <c r="J362" s="163" t="str">
        <f aca="false">'ORÇ.GLOBAL REF.'!I362</f>
        <v/>
      </c>
      <c r="K362" s="539" t="str">
        <f aca="false">'ORÇ.GLOBAL REF.'!J362</f>
        <v/>
      </c>
      <c r="L362" s="168" t="str">
        <f aca="false">IF(B362&gt;0,"ok","ocultar")</f>
        <v>ocultar</v>
      </c>
      <c r="M362" s="102"/>
      <c r="N362" s="102"/>
      <c r="O362" s="102"/>
      <c r="R362" s="157" t="n">
        <f aca="false">IF(B362=0,R361,IF(ISNONTEXT(B362)=TRUE(),INT(B362),INT(LEFT(B362,FIND(".",B362)-1))))</f>
        <v>3</v>
      </c>
      <c r="S362" s="157" t="str">
        <f aca="false">IF(S363=1,1,IF(B362&lt;&gt;0,1,IF(C362&lt;&gt;0,1,IF(D362&lt;&gt;0,1,IF(E362&lt;&gt;0,1,"")))))</f>
        <v/>
      </c>
      <c r="T362" s="157" t="str">
        <f aca="false">IF(R362=0," ",IF(R362&lt;&gt;R361,R362," "))</f>
        <v> </v>
      </c>
      <c r="U362" s="88"/>
      <c r="V362" s="75" t="e">
        <f aca="false">IF(R362&lt;&gt;T362,(IF(J362="",H362*(INFORMAÇÕES!$Q$79/INFORMAÇÕES!$Q$82),IF(J362="R",H362,0))),0)</f>
        <v>#DIV/0!</v>
      </c>
      <c r="W362" s="75" t="e">
        <f aca="false">IF(R362&lt;&gt;T362,(IF(J362="",H362*(INFORMAÇÕES!$Q$80/INFORMAÇÕES!$Q$82),IF(J362="C",H362,0))),0)</f>
        <v>#DIV/0!</v>
      </c>
      <c r="X362" s="75" t="n">
        <f aca="false">IF(R362&lt;&gt;T362,(IF(J362="",H362*INFORMAÇÕES!$U$115,IF(J362="CF",H362,0))),0)</f>
        <v>0</v>
      </c>
      <c r="Y362" s="75" t="n">
        <f aca="false">IF(R362&lt;&gt;T362,(IF(J362="",H362*INFORMAÇÕES!$U$116,IF(J362="O",H362,0))),0)</f>
        <v>0</v>
      </c>
      <c r="Z362" s="75" t="n">
        <f aca="false">IF(E362&lt;&gt;0,H362,0)</f>
        <v>0</v>
      </c>
    </row>
    <row r="363" s="174" customFormat="true" ht="14.25" hidden="false" customHeight="true" outlineLevel="0" collapsed="false">
      <c r="A363" s="159" t="n">
        <v>352</v>
      </c>
      <c r="B363" s="160" t="n">
        <f aca="false">'ORÇ.GLOBAL REF.'!B363</f>
        <v>0</v>
      </c>
      <c r="C363" s="536" t="n">
        <f aca="false">'ORÇ.GLOBAL REF.'!C363</f>
        <v>0</v>
      </c>
      <c r="D363" s="162" t="n">
        <f aca="false">'ORÇ.GLOBAL REF.'!D363</f>
        <v>0</v>
      </c>
      <c r="E363" s="162" t="n">
        <f aca="false">'ORÇ.GLOBAL REF.'!E363</f>
        <v>0</v>
      </c>
      <c r="F363" s="537"/>
      <c r="G363" s="163" t="n">
        <f aca="false">ROUND(F363,2)</f>
        <v>0</v>
      </c>
      <c r="H363" s="163" t="n">
        <f aca="false">IF('ORÇ.GLOBAL P CAIXA'!K363="EXEC.",0,IF(E363&lt;&gt;0,ROUND(E363*G363,2),IF(Z363=0,(SUMIF('ORÇ.GLOBAL REF.'!$S$12:$S$1011,B363,$Z$12:$Z$1011)),Z363)))</f>
        <v>0</v>
      </c>
      <c r="I363" s="538" t="str">
        <f aca="false">'ORÇ.GLOBAL REF.'!H363</f>
        <v/>
      </c>
      <c r="J363" s="163" t="str">
        <f aca="false">'ORÇ.GLOBAL REF.'!I363</f>
        <v/>
      </c>
      <c r="K363" s="539" t="str">
        <f aca="false">'ORÇ.GLOBAL REF.'!J363</f>
        <v/>
      </c>
      <c r="L363" s="168" t="str">
        <f aca="false">IF(B363&gt;0,"ok","ocultar")</f>
        <v>ocultar</v>
      </c>
      <c r="M363" s="102"/>
      <c r="N363" s="102"/>
      <c r="O363" s="102"/>
      <c r="R363" s="157" t="n">
        <f aca="false">IF(B363=0,R362,IF(ISNONTEXT(B363)=TRUE(),INT(B363),INT(LEFT(B363,FIND(".",B363)-1))))</f>
        <v>3</v>
      </c>
      <c r="S363" s="157" t="str">
        <f aca="false">IF(S364=1,1,IF(B363&lt;&gt;0,1,IF(C363&lt;&gt;0,1,IF(D363&lt;&gt;0,1,IF(E363&lt;&gt;0,1,"")))))</f>
        <v/>
      </c>
      <c r="T363" s="157" t="str">
        <f aca="false">IF(R363=0," ",IF(R363&lt;&gt;R362,R363," "))</f>
        <v> </v>
      </c>
      <c r="U363" s="88"/>
      <c r="V363" s="75" t="e">
        <f aca="false">IF(R363&lt;&gt;T363,(IF(J363="",H363*(INFORMAÇÕES!$Q$79/INFORMAÇÕES!$Q$82),IF(J363="R",H363,0))),0)</f>
        <v>#DIV/0!</v>
      </c>
      <c r="W363" s="75" t="e">
        <f aca="false">IF(R363&lt;&gt;T363,(IF(J363="",H363*(INFORMAÇÕES!$Q$80/INFORMAÇÕES!$Q$82),IF(J363="C",H363,0))),0)</f>
        <v>#DIV/0!</v>
      </c>
      <c r="X363" s="75" t="n">
        <f aca="false">IF(R363&lt;&gt;T363,(IF(J363="",H363*INFORMAÇÕES!$U$115,IF(J363="CF",H363,0))),0)</f>
        <v>0</v>
      </c>
      <c r="Y363" s="75" t="n">
        <f aca="false">IF(R363&lt;&gt;T363,(IF(J363="",H363*INFORMAÇÕES!$U$116,IF(J363="O",H363,0))),0)</f>
        <v>0</v>
      </c>
      <c r="Z363" s="75" t="n">
        <f aca="false">IF(E363&lt;&gt;0,H363,0)</f>
        <v>0</v>
      </c>
    </row>
    <row r="364" s="174" customFormat="true" ht="14.25" hidden="false" customHeight="true" outlineLevel="0" collapsed="false">
      <c r="A364" s="159" t="n">
        <v>353</v>
      </c>
      <c r="B364" s="160" t="n">
        <f aca="false">'ORÇ.GLOBAL REF.'!B364</f>
        <v>0</v>
      </c>
      <c r="C364" s="536" t="n">
        <f aca="false">'ORÇ.GLOBAL REF.'!C364</f>
        <v>0</v>
      </c>
      <c r="D364" s="162" t="n">
        <f aca="false">'ORÇ.GLOBAL REF.'!D364</f>
        <v>0</v>
      </c>
      <c r="E364" s="162" t="n">
        <f aca="false">'ORÇ.GLOBAL REF.'!E364</f>
        <v>0</v>
      </c>
      <c r="F364" s="537"/>
      <c r="G364" s="163" t="n">
        <f aca="false">ROUND(F364,2)</f>
        <v>0</v>
      </c>
      <c r="H364" s="163" t="n">
        <f aca="false">IF('ORÇ.GLOBAL P CAIXA'!K364="EXEC.",0,IF(E364&lt;&gt;0,ROUND(E364*G364,2),IF(Z364=0,(SUMIF('ORÇ.GLOBAL REF.'!$S$12:$S$1011,B364,$Z$12:$Z$1011)),Z364)))</f>
        <v>0</v>
      </c>
      <c r="I364" s="538" t="str">
        <f aca="false">'ORÇ.GLOBAL REF.'!H364</f>
        <v/>
      </c>
      <c r="J364" s="163" t="str">
        <f aca="false">'ORÇ.GLOBAL REF.'!I364</f>
        <v/>
      </c>
      <c r="K364" s="539" t="str">
        <f aca="false">'ORÇ.GLOBAL REF.'!J364</f>
        <v/>
      </c>
      <c r="L364" s="168" t="str">
        <f aca="false">IF(B364&gt;0,"ok","ocultar")</f>
        <v>ocultar</v>
      </c>
      <c r="M364" s="102"/>
      <c r="N364" s="102"/>
      <c r="O364" s="102"/>
      <c r="R364" s="157" t="n">
        <f aca="false">IF(B364=0,R363,IF(ISNONTEXT(B364)=TRUE(),INT(B364),INT(LEFT(B364,FIND(".",B364)-1))))</f>
        <v>3</v>
      </c>
      <c r="S364" s="157" t="str">
        <f aca="false">IF(S365=1,1,IF(B364&lt;&gt;0,1,IF(C364&lt;&gt;0,1,IF(D364&lt;&gt;0,1,IF(E364&lt;&gt;0,1,"")))))</f>
        <v/>
      </c>
      <c r="T364" s="157" t="str">
        <f aca="false">IF(R364=0," ",IF(R364&lt;&gt;R363,R364," "))</f>
        <v> </v>
      </c>
      <c r="U364" s="88"/>
      <c r="V364" s="75" t="e">
        <f aca="false">IF(R364&lt;&gt;T364,(IF(J364="",H364*(INFORMAÇÕES!$Q$79/INFORMAÇÕES!$Q$82),IF(J364="R",H364,0))),0)</f>
        <v>#DIV/0!</v>
      </c>
      <c r="W364" s="75" t="e">
        <f aca="false">IF(R364&lt;&gt;T364,(IF(J364="",H364*(INFORMAÇÕES!$Q$80/INFORMAÇÕES!$Q$82),IF(J364="C",H364,0))),0)</f>
        <v>#DIV/0!</v>
      </c>
      <c r="X364" s="75" t="n">
        <f aca="false">IF(R364&lt;&gt;T364,(IF(J364="",H364*INFORMAÇÕES!$U$115,IF(J364="CF",H364,0))),0)</f>
        <v>0</v>
      </c>
      <c r="Y364" s="75" t="n">
        <f aca="false">IF(R364&lt;&gt;T364,(IF(J364="",H364*INFORMAÇÕES!$U$116,IF(J364="O",H364,0))),0)</f>
        <v>0</v>
      </c>
      <c r="Z364" s="75" t="n">
        <f aca="false">IF(E364&lt;&gt;0,H364,0)</f>
        <v>0</v>
      </c>
    </row>
    <row r="365" s="174" customFormat="true" ht="14.25" hidden="false" customHeight="true" outlineLevel="0" collapsed="false">
      <c r="A365" s="159" t="n">
        <v>354</v>
      </c>
      <c r="B365" s="160" t="n">
        <f aca="false">'ORÇ.GLOBAL REF.'!B365</f>
        <v>0</v>
      </c>
      <c r="C365" s="536" t="n">
        <f aca="false">'ORÇ.GLOBAL REF.'!C365</f>
        <v>0</v>
      </c>
      <c r="D365" s="162" t="n">
        <f aca="false">'ORÇ.GLOBAL REF.'!D365</f>
        <v>0</v>
      </c>
      <c r="E365" s="162" t="n">
        <f aca="false">'ORÇ.GLOBAL REF.'!E365</f>
        <v>0</v>
      </c>
      <c r="F365" s="537"/>
      <c r="G365" s="163" t="n">
        <f aca="false">ROUND(F365,2)</f>
        <v>0</v>
      </c>
      <c r="H365" s="163" t="n">
        <f aca="false">IF('ORÇ.GLOBAL P CAIXA'!K365="EXEC.",0,IF(E365&lt;&gt;0,ROUND(E365*G365,2),IF(Z365=0,(SUMIF('ORÇ.GLOBAL REF.'!$S$12:$S$1011,B365,$Z$12:$Z$1011)),Z365)))</f>
        <v>0</v>
      </c>
      <c r="I365" s="538" t="str">
        <f aca="false">'ORÇ.GLOBAL REF.'!H365</f>
        <v/>
      </c>
      <c r="J365" s="163" t="str">
        <f aca="false">'ORÇ.GLOBAL REF.'!I365</f>
        <v/>
      </c>
      <c r="K365" s="539" t="str">
        <f aca="false">'ORÇ.GLOBAL REF.'!J365</f>
        <v/>
      </c>
      <c r="L365" s="168" t="str">
        <f aca="false">IF(B365&gt;0,"ok","ocultar")</f>
        <v>ocultar</v>
      </c>
      <c r="M365" s="102"/>
      <c r="N365" s="102"/>
      <c r="O365" s="102"/>
      <c r="R365" s="157" t="n">
        <f aca="false">IF(B365=0,R364,IF(ISNONTEXT(B365)=TRUE(),INT(B365),INT(LEFT(B365,FIND(".",B365)-1))))</f>
        <v>3</v>
      </c>
      <c r="S365" s="157" t="str">
        <f aca="false">IF(S366=1,1,IF(B365&lt;&gt;0,1,IF(C365&lt;&gt;0,1,IF(D365&lt;&gt;0,1,IF(E365&lt;&gt;0,1,"")))))</f>
        <v/>
      </c>
      <c r="T365" s="157" t="str">
        <f aca="false">IF(R365=0," ",IF(R365&lt;&gt;R364,R365," "))</f>
        <v> </v>
      </c>
      <c r="U365" s="88"/>
      <c r="V365" s="75" t="e">
        <f aca="false">IF(R365&lt;&gt;T365,(IF(J365="",H365*(INFORMAÇÕES!$Q$79/INFORMAÇÕES!$Q$82),IF(J365="R",H365,0))),0)</f>
        <v>#DIV/0!</v>
      </c>
      <c r="W365" s="75" t="e">
        <f aca="false">IF(R365&lt;&gt;T365,(IF(J365="",H365*(INFORMAÇÕES!$Q$80/INFORMAÇÕES!$Q$82),IF(J365="C",H365,0))),0)</f>
        <v>#DIV/0!</v>
      </c>
      <c r="X365" s="75" t="n">
        <f aca="false">IF(R365&lt;&gt;T365,(IF(J365="",H365*INFORMAÇÕES!$U$115,IF(J365="CF",H365,0))),0)</f>
        <v>0</v>
      </c>
      <c r="Y365" s="75" t="n">
        <f aca="false">IF(R365&lt;&gt;T365,(IF(J365="",H365*INFORMAÇÕES!$U$116,IF(J365="O",H365,0))),0)</f>
        <v>0</v>
      </c>
      <c r="Z365" s="75" t="n">
        <f aca="false">IF(E365&lt;&gt;0,H365,0)</f>
        <v>0</v>
      </c>
    </row>
    <row r="366" s="174" customFormat="true" ht="14.25" hidden="false" customHeight="true" outlineLevel="0" collapsed="false">
      <c r="A366" s="159" t="n">
        <v>355</v>
      </c>
      <c r="B366" s="160" t="n">
        <f aca="false">'ORÇ.GLOBAL REF.'!B366</f>
        <v>0</v>
      </c>
      <c r="C366" s="536" t="n">
        <f aca="false">'ORÇ.GLOBAL REF.'!C366</f>
        <v>0</v>
      </c>
      <c r="D366" s="162" t="n">
        <f aca="false">'ORÇ.GLOBAL REF.'!D366</f>
        <v>0</v>
      </c>
      <c r="E366" s="162" t="n">
        <f aca="false">'ORÇ.GLOBAL REF.'!E366</f>
        <v>0</v>
      </c>
      <c r="F366" s="537"/>
      <c r="G366" s="163" t="n">
        <f aca="false">ROUND(F366,2)</f>
        <v>0</v>
      </c>
      <c r="H366" s="163" t="n">
        <f aca="false">IF('ORÇ.GLOBAL P CAIXA'!K366="EXEC.",0,IF(E366&lt;&gt;0,ROUND(E366*G366,2),IF(Z366=0,(SUMIF('ORÇ.GLOBAL REF.'!$S$12:$S$1011,B366,$Z$12:$Z$1011)),Z366)))</f>
        <v>0</v>
      </c>
      <c r="I366" s="538" t="str">
        <f aca="false">'ORÇ.GLOBAL REF.'!H366</f>
        <v/>
      </c>
      <c r="J366" s="163" t="str">
        <f aca="false">'ORÇ.GLOBAL REF.'!I366</f>
        <v/>
      </c>
      <c r="K366" s="539" t="str">
        <f aca="false">'ORÇ.GLOBAL REF.'!J366</f>
        <v/>
      </c>
      <c r="L366" s="168" t="str">
        <f aca="false">IF(B366&gt;0,"ok","ocultar")</f>
        <v>ocultar</v>
      </c>
      <c r="M366" s="102"/>
      <c r="N366" s="102"/>
      <c r="O366" s="102"/>
      <c r="R366" s="157" t="n">
        <f aca="false">IF(B366=0,R365,IF(ISNONTEXT(B366)=TRUE(),INT(B366),INT(LEFT(B366,FIND(".",B366)-1))))</f>
        <v>3</v>
      </c>
      <c r="S366" s="157" t="str">
        <f aca="false">IF(S367=1,1,IF(B366&lt;&gt;0,1,IF(C366&lt;&gt;0,1,IF(D366&lt;&gt;0,1,IF(E366&lt;&gt;0,1,"")))))</f>
        <v/>
      </c>
      <c r="T366" s="157" t="str">
        <f aca="false">IF(R366=0," ",IF(R366&lt;&gt;R365,R366," "))</f>
        <v> </v>
      </c>
      <c r="U366" s="88"/>
      <c r="V366" s="75" t="e">
        <f aca="false">IF(R366&lt;&gt;T366,(IF(J366="",H366*(INFORMAÇÕES!$Q$79/INFORMAÇÕES!$Q$82),IF(J366="R",H366,0))),0)</f>
        <v>#DIV/0!</v>
      </c>
      <c r="W366" s="75" t="e">
        <f aca="false">IF(R366&lt;&gt;T366,(IF(J366="",H366*(INFORMAÇÕES!$Q$80/INFORMAÇÕES!$Q$82),IF(J366="C",H366,0))),0)</f>
        <v>#DIV/0!</v>
      </c>
      <c r="X366" s="75" t="n">
        <f aca="false">IF(R366&lt;&gt;T366,(IF(J366="",H366*INFORMAÇÕES!$U$115,IF(J366="CF",H366,0))),0)</f>
        <v>0</v>
      </c>
      <c r="Y366" s="75" t="n">
        <f aca="false">IF(R366&lt;&gt;T366,(IF(J366="",H366*INFORMAÇÕES!$U$116,IF(J366="O",H366,0))),0)</f>
        <v>0</v>
      </c>
      <c r="Z366" s="75" t="n">
        <f aca="false">IF(E366&lt;&gt;0,H366,0)</f>
        <v>0</v>
      </c>
    </row>
    <row r="367" s="174" customFormat="true" ht="14.25" hidden="false" customHeight="true" outlineLevel="0" collapsed="false">
      <c r="A367" s="159" t="n">
        <v>356</v>
      </c>
      <c r="B367" s="160" t="n">
        <f aca="false">'ORÇ.GLOBAL REF.'!B367</f>
        <v>0</v>
      </c>
      <c r="C367" s="536" t="n">
        <f aca="false">'ORÇ.GLOBAL REF.'!C367</f>
        <v>0</v>
      </c>
      <c r="D367" s="162" t="n">
        <f aca="false">'ORÇ.GLOBAL REF.'!D367</f>
        <v>0</v>
      </c>
      <c r="E367" s="162" t="n">
        <f aca="false">'ORÇ.GLOBAL REF.'!E367</f>
        <v>0</v>
      </c>
      <c r="F367" s="537"/>
      <c r="G367" s="163" t="n">
        <f aca="false">ROUND(F367,2)</f>
        <v>0</v>
      </c>
      <c r="H367" s="163" t="n">
        <f aca="false">IF('ORÇ.GLOBAL P CAIXA'!K367="EXEC.",0,IF(E367&lt;&gt;0,ROUND(E367*G367,2),IF(Z367=0,(SUMIF('ORÇ.GLOBAL REF.'!$S$12:$S$1011,B367,$Z$12:$Z$1011)),Z367)))</f>
        <v>0</v>
      </c>
      <c r="I367" s="538" t="str">
        <f aca="false">'ORÇ.GLOBAL REF.'!H367</f>
        <v/>
      </c>
      <c r="J367" s="163" t="str">
        <f aca="false">'ORÇ.GLOBAL REF.'!I367</f>
        <v/>
      </c>
      <c r="K367" s="539" t="str">
        <f aca="false">'ORÇ.GLOBAL REF.'!J367</f>
        <v/>
      </c>
      <c r="L367" s="168" t="str">
        <f aca="false">IF(B367&gt;0,"ok","ocultar")</f>
        <v>ocultar</v>
      </c>
      <c r="M367" s="102"/>
      <c r="N367" s="102"/>
      <c r="O367" s="102"/>
      <c r="R367" s="157" t="n">
        <f aca="false">IF(B367=0,R366,IF(ISNONTEXT(B367)=TRUE(),INT(B367),INT(LEFT(B367,FIND(".",B367)-1))))</f>
        <v>3</v>
      </c>
      <c r="S367" s="157" t="str">
        <f aca="false">IF(S368=1,1,IF(B367&lt;&gt;0,1,IF(C367&lt;&gt;0,1,IF(D367&lt;&gt;0,1,IF(E367&lt;&gt;0,1,"")))))</f>
        <v/>
      </c>
      <c r="T367" s="157" t="str">
        <f aca="false">IF(R367=0," ",IF(R367&lt;&gt;R366,R367," "))</f>
        <v> </v>
      </c>
      <c r="U367" s="88"/>
      <c r="V367" s="75" t="e">
        <f aca="false">IF(R367&lt;&gt;T367,(IF(J367="",H367*(INFORMAÇÕES!$Q$79/INFORMAÇÕES!$Q$82),IF(J367="R",H367,0))),0)</f>
        <v>#DIV/0!</v>
      </c>
      <c r="W367" s="75" t="e">
        <f aca="false">IF(R367&lt;&gt;T367,(IF(J367="",H367*(INFORMAÇÕES!$Q$80/INFORMAÇÕES!$Q$82),IF(J367="C",H367,0))),0)</f>
        <v>#DIV/0!</v>
      </c>
      <c r="X367" s="75" t="n">
        <f aca="false">IF(R367&lt;&gt;T367,(IF(J367="",H367*INFORMAÇÕES!$U$115,IF(J367="CF",H367,0))),0)</f>
        <v>0</v>
      </c>
      <c r="Y367" s="75" t="n">
        <f aca="false">IF(R367&lt;&gt;T367,(IF(J367="",H367*INFORMAÇÕES!$U$116,IF(J367="O",H367,0))),0)</f>
        <v>0</v>
      </c>
      <c r="Z367" s="75" t="n">
        <f aca="false">IF(E367&lt;&gt;0,H367,0)</f>
        <v>0</v>
      </c>
    </row>
    <row r="368" s="174" customFormat="true" ht="14.25" hidden="false" customHeight="true" outlineLevel="0" collapsed="false">
      <c r="A368" s="159" t="n">
        <v>357</v>
      </c>
      <c r="B368" s="160" t="n">
        <f aca="false">'ORÇ.GLOBAL REF.'!B368</f>
        <v>0</v>
      </c>
      <c r="C368" s="536" t="n">
        <f aca="false">'ORÇ.GLOBAL REF.'!C368</f>
        <v>0</v>
      </c>
      <c r="D368" s="162" t="n">
        <f aca="false">'ORÇ.GLOBAL REF.'!D368</f>
        <v>0</v>
      </c>
      <c r="E368" s="162" t="n">
        <f aca="false">'ORÇ.GLOBAL REF.'!E368</f>
        <v>0</v>
      </c>
      <c r="F368" s="537"/>
      <c r="G368" s="163" t="n">
        <f aca="false">ROUND(F368,2)</f>
        <v>0</v>
      </c>
      <c r="H368" s="163" t="n">
        <f aca="false">IF('ORÇ.GLOBAL P CAIXA'!K368="EXEC.",0,IF(E368&lt;&gt;0,ROUND(E368*G368,2),IF(Z368=0,(SUMIF('ORÇ.GLOBAL REF.'!$S$12:$S$1011,B368,$Z$12:$Z$1011)),Z368)))</f>
        <v>0</v>
      </c>
      <c r="I368" s="538" t="str">
        <f aca="false">'ORÇ.GLOBAL REF.'!H368</f>
        <v/>
      </c>
      <c r="J368" s="163" t="str">
        <f aca="false">'ORÇ.GLOBAL REF.'!I368</f>
        <v/>
      </c>
      <c r="K368" s="539" t="str">
        <f aca="false">'ORÇ.GLOBAL REF.'!J368</f>
        <v/>
      </c>
      <c r="L368" s="168" t="str">
        <f aca="false">IF(B368&gt;0,"ok","ocultar")</f>
        <v>ocultar</v>
      </c>
      <c r="M368" s="102"/>
      <c r="N368" s="102"/>
      <c r="O368" s="102"/>
      <c r="R368" s="157" t="n">
        <f aca="false">IF(B368=0,R367,IF(ISNONTEXT(B368)=TRUE(),INT(B368),INT(LEFT(B368,FIND(".",B368)-1))))</f>
        <v>3</v>
      </c>
      <c r="S368" s="157" t="str">
        <f aca="false">IF(S369=1,1,IF(B368&lt;&gt;0,1,IF(C368&lt;&gt;0,1,IF(D368&lt;&gt;0,1,IF(E368&lt;&gt;0,1,"")))))</f>
        <v/>
      </c>
      <c r="T368" s="157" t="str">
        <f aca="false">IF(R368=0," ",IF(R368&lt;&gt;R367,R368," "))</f>
        <v> </v>
      </c>
      <c r="U368" s="88"/>
      <c r="V368" s="75" t="e">
        <f aca="false">IF(R368&lt;&gt;T368,(IF(J368="",H368*(INFORMAÇÕES!$Q$79/INFORMAÇÕES!$Q$82),IF(J368="R",H368,0))),0)</f>
        <v>#DIV/0!</v>
      </c>
      <c r="W368" s="75" t="e">
        <f aca="false">IF(R368&lt;&gt;T368,(IF(J368="",H368*(INFORMAÇÕES!$Q$80/INFORMAÇÕES!$Q$82),IF(J368="C",H368,0))),0)</f>
        <v>#DIV/0!</v>
      </c>
      <c r="X368" s="75" t="n">
        <f aca="false">IF(R368&lt;&gt;T368,(IF(J368="",H368*INFORMAÇÕES!$U$115,IF(J368="CF",H368,0))),0)</f>
        <v>0</v>
      </c>
      <c r="Y368" s="75" t="n">
        <f aca="false">IF(R368&lt;&gt;T368,(IF(J368="",H368*INFORMAÇÕES!$U$116,IF(J368="O",H368,0))),0)</f>
        <v>0</v>
      </c>
      <c r="Z368" s="75" t="n">
        <f aca="false">IF(E368&lt;&gt;0,H368,0)</f>
        <v>0</v>
      </c>
    </row>
    <row r="369" s="174" customFormat="true" ht="14.25" hidden="false" customHeight="true" outlineLevel="0" collapsed="false">
      <c r="A369" s="159" t="n">
        <v>358</v>
      </c>
      <c r="B369" s="160" t="n">
        <f aca="false">'ORÇ.GLOBAL REF.'!B369</f>
        <v>0</v>
      </c>
      <c r="C369" s="536" t="n">
        <f aca="false">'ORÇ.GLOBAL REF.'!C369</f>
        <v>0</v>
      </c>
      <c r="D369" s="162" t="n">
        <f aca="false">'ORÇ.GLOBAL REF.'!D369</f>
        <v>0</v>
      </c>
      <c r="E369" s="162" t="n">
        <f aca="false">'ORÇ.GLOBAL REF.'!E369</f>
        <v>0</v>
      </c>
      <c r="F369" s="537"/>
      <c r="G369" s="163" t="n">
        <f aca="false">ROUND(F369,2)</f>
        <v>0</v>
      </c>
      <c r="H369" s="163" t="n">
        <f aca="false">IF('ORÇ.GLOBAL P CAIXA'!K369="EXEC.",0,IF(E369&lt;&gt;0,ROUND(E369*G369,2),IF(Z369=0,(SUMIF('ORÇ.GLOBAL REF.'!$S$12:$S$1011,B369,$Z$12:$Z$1011)),Z369)))</f>
        <v>0</v>
      </c>
      <c r="I369" s="538" t="str">
        <f aca="false">'ORÇ.GLOBAL REF.'!H369</f>
        <v/>
      </c>
      <c r="J369" s="163" t="str">
        <f aca="false">'ORÇ.GLOBAL REF.'!I369</f>
        <v/>
      </c>
      <c r="K369" s="539" t="str">
        <f aca="false">'ORÇ.GLOBAL REF.'!J369</f>
        <v/>
      </c>
      <c r="L369" s="168" t="str">
        <f aca="false">IF(B369&gt;0,"ok","ocultar")</f>
        <v>ocultar</v>
      </c>
      <c r="M369" s="102"/>
      <c r="N369" s="102"/>
      <c r="O369" s="102"/>
      <c r="R369" s="157" t="n">
        <f aca="false">IF(B369=0,R368,IF(ISNONTEXT(B369)=TRUE(),INT(B369),INT(LEFT(B369,FIND(".",B369)-1))))</f>
        <v>3</v>
      </c>
      <c r="S369" s="157" t="str">
        <f aca="false">IF(S370=1,1,IF(B369&lt;&gt;0,1,IF(C369&lt;&gt;0,1,IF(D369&lt;&gt;0,1,IF(E369&lt;&gt;0,1,"")))))</f>
        <v/>
      </c>
      <c r="T369" s="157" t="str">
        <f aca="false">IF(R369=0," ",IF(R369&lt;&gt;R368,R369," "))</f>
        <v> </v>
      </c>
      <c r="U369" s="88"/>
      <c r="V369" s="75" t="e">
        <f aca="false">IF(R369&lt;&gt;T369,(IF(J369="",H369*(INFORMAÇÕES!$Q$79/INFORMAÇÕES!$Q$82),IF(J369="R",H369,0))),0)</f>
        <v>#DIV/0!</v>
      </c>
      <c r="W369" s="75" t="e">
        <f aca="false">IF(R369&lt;&gt;T369,(IF(J369="",H369*(INFORMAÇÕES!$Q$80/INFORMAÇÕES!$Q$82),IF(J369="C",H369,0))),0)</f>
        <v>#DIV/0!</v>
      </c>
      <c r="X369" s="75" t="n">
        <f aca="false">IF(R369&lt;&gt;T369,(IF(J369="",H369*INFORMAÇÕES!$U$115,IF(J369="CF",H369,0))),0)</f>
        <v>0</v>
      </c>
      <c r="Y369" s="75" t="n">
        <f aca="false">IF(R369&lt;&gt;T369,(IF(J369="",H369*INFORMAÇÕES!$U$116,IF(J369="O",H369,0))),0)</f>
        <v>0</v>
      </c>
      <c r="Z369" s="75" t="n">
        <f aca="false">IF(E369&lt;&gt;0,H369,0)</f>
        <v>0</v>
      </c>
    </row>
    <row r="370" s="174" customFormat="true" ht="14.25" hidden="false" customHeight="true" outlineLevel="0" collapsed="false">
      <c r="A370" s="159" t="n">
        <v>359</v>
      </c>
      <c r="B370" s="160" t="n">
        <f aca="false">'ORÇ.GLOBAL REF.'!B370</f>
        <v>0</v>
      </c>
      <c r="C370" s="536" t="n">
        <f aca="false">'ORÇ.GLOBAL REF.'!C370</f>
        <v>0</v>
      </c>
      <c r="D370" s="162" t="n">
        <f aca="false">'ORÇ.GLOBAL REF.'!D370</f>
        <v>0</v>
      </c>
      <c r="E370" s="162" t="n">
        <f aca="false">'ORÇ.GLOBAL REF.'!E370</f>
        <v>0</v>
      </c>
      <c r="F370" s="537"/>
      <c r="G370" s="163" t="n">
        <f aca="false">ROUND(F370,2)</f>
        <v>0</v>
      </c>
      <c r="H370" s="163" t="n">
        <f aca="false">IF('ORÇ.GLOBAL P CAIXA'!K370="EXEC.",0,IF(E370&lt;&gt;0,ROUND(E370*G370,2),IF(Z370=0,(SUMIF('ORÇ.GLOBAL REF.'!$S$12:$S$1011,B370,$Z$12:$Z$1011)),Z370)))</f>
        <v>0</v>
      </c>
      <c r="I370" s="538" t="str">
        <f aca="false">'ORÇ.GLOBAL REF.'!H370</f>
        <v/>
      </c>
      <c r="J370" s="163" t="str">
        <f aca="false">'ORÇ.GLOBAL REF.'!I370</f>
        <v/>
      </c>
      <c r="K370" s="539" t="str">
        <f aca="false">'ORÇ.GLOBAL REF.'!J370</f>
        <v/>
      </c>
      <c r="L370" s="168" t="str">
        <f aca="false">IF(B370&gt;0,"ok","ocultar")</f>
        <v>ocultar</v>
      </c>
      <c r="M370" s="102"/>
      <c r="N370" s="102"/>
      <c r="O370" s="102"/>
      <c r="R370" s="157" t="n">
        <f aca="false">IF(B370=0,R369,IF(ISNONTEXT(B370)=TRUE(),INT(B370),INT(LEFT(B370,FIND(".",B370)-1))))</f>
        <v>3</v>
      </c>
      <c r="S370" s="157" t="str">
        <f aca="false">IF(S371=1,1,IF(B370&lt;&gt;0,1,IF(C370&lt;&gt;0,1,IF(D370&lt;&gt;0,1,IF(E370&lt;&gt;0,1,"")))))</f>
        <v/>
      </c>
      <c r="T370" s="157" t="str">
        <f aca="false">IF(R370=0," ",IF(R370&lt;&gt;R369,R370," "))</f>
        <v> </v>
      </c>
      <c r="U370" s="88"/>
      <c r="V370" s="75" t="e">
        <f aca="false">IF(R370&lt;&gt;T370,(IF(J370="",H370*(INFORMAÇÕES!$Q$79/INFORMAÇÕES!$Q$82),IF(J370="R",H370,0))),0)</f>
        <v>#DIV/0!</v>
      </c>
      <c r="W370" s="75" t="e">
        <f aca="false">IF(R370&lt;&gt;T370,(IF(J370="",H370*(INFORMAÇÕES!$Q$80/INFORMAÇÕES!$Q$82),IF(J370="C",H370,0))),0)</f>
        <v>#DIV/0!</v>
      </c>
      <c r="X370" s="75" t="n">
        <f aca="false">IF(R370&lt;&gt;T370,(IF(J370="",H370*INFORMAÇÕES!$U$115,IF(J370="CF",H370,0))),0)</f>
        <v>0</v>
      </c>
      <c r="Y370" s="75" t="n">
        <f aca="false">IF(R370&lt;&gt;T370,(IF(J370="",H370*INFORMAÇÕES!$U$116,IF(J370="O",H370,0))),0)</f>
        <v>0</v>
      </c>
      <c r="Z370" s="75" t="n">
        <f aca="false">IF(E370&lt;&gt;0,H370,0)</f>
        <v>0</v>
      </c>
    </row>
    <row r="371" s="174" customFormat="true" ht="14.25" hidden="false" customHeight="true" outlineLevel="0" collapsed="false">
      <c r="A371" s="159" t="n">
        <v>360</v>
      </c>
      <c r="B371" s="160" t="n">
        <f aca="false">'ORÇ.GLOBAL REF.'!B371</f>
        <v>0</v>
      </c>
      <c r="C371" s="536" t="n">
        <f aca="false">'ORÇ.GLOBAL REF.'!C371</f>
        <v>0</v>
      </c>
      <c r="D371" s="162" t="n">
        <f aca="false">'ORÇ.GLOBAL REF.'!D371</f>
        <v>0</v>
      </c>
      <c r="E371" s="162" t="n">
        <f aca="false">'ORÇ.GLOBAL REF.'!E371</f>
        <v>0</v>
      </c>
      <c r="F371" s="537"/>
      <c r="G371" s="163" t="n">
        <f aca="false">ROUND(F371,2)</f>
        <v>0</v>
      </c>
      <c r="H371" s="163" t="n">
        <f aca="false">IF('ORÇ.GLOBAL P CAIXA'!K371="EXEC.",0,IF(E371&lt;&gt;0,ROUND(E371*G371,2),IF(Z371=0,(SUMIF('ORÇ.GLOBAL REF.'!$S$12:$S$1011,B371,$Z$12:$Z$1011)),Z371)))</f>
        <v>0</v>
      </c>
      <c r="I371" s="538" t="str">
        <f aca="false">'ORÇ.GLOBAL REF.'!H371</f>
        <v/>
      </c>
      <c r="J371" s="163" t="str">
        <f aca="false">'ORÇ.GLOBAL REF.'!I371</f>
        <v/>
      </c>
      <c r="K371" s="539" t="str">
        <f aca="false">'ORÇ.GLOBAL REF.'!J371</f>
        <v/>
      </c>
      <c r="L371" s="168" t="str">
        <f aca="false">IF(B371&gt;0,"ok","ocultar")</f>
        <v>ocultar</v>
      </c>
      <c r="M371" s="102"/>
      <c r="N371" s="102"/>
      <c r="O371" s="102"/>
      <c r="R371" s="157" t="n">
        <f aca="false">IF(B371=0,R370,IF(ISNONTEXT(B371)=TRUE(),INT(B371),INT(LEFT(B371,FIND(".",B371)-1))))</f>
        <v>3</v>
      </c>
      <c r="S371" s="157" t="str">
        <f aca="false">IF(S372=1,1,IF(B371&lt;&gt;0,1,IF(C371&lt;&gt;0,1,IF(D371&lt;&gt;0,1,IF(E371&lt;&gt;0,1,"")))))</f>
        <v/>
      </c>
      <c r="T371" s="157" t="str">
        <f aca="false">IF(R371=0," ",IF(R371&lt;&gt;R370,R371," "))</f>
        <v> </v>
      </c>
      <c r="U371" s="88"/>
      <c r="V371" s="75" t="e">
        <f aca="false">IF(R371&lt;&gt;T371,(IF(J371="",H371*(INFORMAÇÕES!$Q$79/INFORMAÇÕES!$Q$82),IF(J371="R",H371,0))),0)</f>
        <v>#DIV/0!</v>
      </c>
      <c r="W371" s="75" t="e">
        <f aca="false">IF(R371&lt;&gt;T371,(IF(J371="",H371*(INFORMAÇÕES!$Q$80/INFORMAÇÕES!$Q$82),IF(J371="C",H371,0))),0)</f>
        <v>#DIV/0!</v>
      </c>
      <c r="X371" s="75" t="n">
        <f aca="false">IF(R371&lt;&gt;T371,(IF(J371="",H371*INFORMAÇÕES!$U$115,IF(J371="CF",H371,0))),0)</f>
        <v>0</v>
      </c>
      <c r="Y371" s="75" t="n">
        <f aca="false">IF(R371&lt;&gt;T371,(IF(J371="",H371*INFORMAÇÕES!$U$116,IF(J371="O",H371,0))),0)</f>
        <v>0</v>
      </c>
      <c r="Z371" s="75" t="n">
        <f aca="false">IF(E371&lt;&gt;0,H371,0)</f>
        <v>0</v>
      </c>
    </row>
    <row r="372" s="174" customFormat="true" ht="14.25" hidden="false" customHeight="true" outlineLevel="0" collapsed="false">
      <c r="A372" s="159" t="n">
        <v>361</v>
      </c>
      <c r="B372" s="160" t="n">
        <f aca="false">'ORÇ.GLOBAL REF.'!B372</f>
        <v>0</v>
      </c>
      <c r="C372" s="536" t="n">
        <f aca="false">'ORÇ.GLOBAL REF.'!C372</f>
        <v>0</v>
      </c>
      <c r="D372" s="162" t="n">
        <f aca="false">'ORÇ.GLOBAL REF.'!D372</f>
        <v>0</v>
      </c>
      <c r="E372" s="162" t="n">
        <f aca="false">'ORÇ.GLOBAL REF.'!E372</f>
        <v>0</v>
      </c>
      <c r="F372" s="537"/>
      <c r="G372" s="163" t="n">
        <f aca="false">ROUND(F372,2)</f>
        <v>0</v>
      </c>
      <c r="H372" s="163" t="n">
        <f aca="false">IF('ORÇ.GLOBAL P CAIXA'!K372="EXEC.",0,IF(E372&lt;&gt;0,ROUND(E372*G372,2),IF(Z372=0,(SUMIF('ORÇ.GLOBAL REF.'!$S$12:$S$1011,B372,$Z$12:$Z$1011)),Z372)))</f>
        <v>0</v>
      </c>
      <c r="I372" s="538" t="str">
        <f aca="false">'ORÇ.GLOBAL REF.'!H372</f>
        <v/>
      </c>
      <c r="J372" s="163" t="str">
        <f aca="false">'ORÇ.GLOBAL REF.'!I372</f>
        <v/>
      </c>
      <c r="K372" s="539" t="str">
        <f aca="false">'ORÇ.GLOBAL REF.'!J372</f>
        <v/>
      </c>
      <c r="L372" s="168" t="str">
        <f aca="false">IF(B372&gt;0,"ok","ocultar")</f>
        <v>ocultar</v>
      </c>
      <c r="M372" s="102"/>
      <c r="N372" s="102"/>
      <c r="O372" s="102"/>
      <c r="R372" s="157" t="n">
        <f aca="false">IF(B372=0,R371,IF(ISNONTEXT(B372)=TRUE(),INT(B372),INT(LEFT(B372,FIND(".",B372)-1))))</f>
        <v>3</v>
      </c>
      <c r="S372" s="157" t="str">
        <f aca="false">IF(S373=1,1,IF(B372&lt;&gt;0,1,IF(C372&lt;&gt;0,1,IF(D372&lt;&gt;0,1,IF(E372&lt;&gt;0,1,"")))))</f>
        <v/>
      </c>
      <c r="T372" s="157" t="str">
        <f aca="false">IF(R372=0," ",IF(R372&lt;&gt;R371,R372," "))</f>
        <v> </v>
      </c>
      <c r="U372" s="88"/>
      <c r="V372" s="75" t="e">
        <f aca="false">IF(R372&lt;&gt;T372,(IF(J372="",H372*(INFORMAÇÕES!$Q$79/INFORMAÇÕES!$Q$82),IF(J372="R",H372,0))),0)</f>
        <v>#DIV/0!</v>
      </c>
      <c r="W372" s="75" t="e">
        <f aca="false">IF(R372&lt;&gt;T372,(IF(J372="",H372*(INFORMAÇÕES!$Q$80/INFORMAÇÕES!$Q$82),IF(J372="C",H372,0))),0)</f>
        <v>#DIV/0!</v>
      </c>
      <c r="X372" s="75" t="n">
        <f aca="false">IF(R372&lt;&gt;T372,(IF(J372="",H372*INFORMAÇÕES!$U$115,IF(J372="CF",H372,0))),0)</f>
        <v>0</v>
      </c>
      <c r="Y372" s="75" t="n">
        <f aca="false">IF(R372&lt;&gt;T372,(IF(J372="",H372*INFORMAÇÕES!$U$116,IF(J372="O",H372,0))),0)</f>
        <v>0</v>
      </c>
      <c r="Z372" s="75" t="n">
        <f aca="false">IF(E372&lt;&gt;0,H372,0)</f>
        <v>0</v>
      </c>
    </row>
    <row r="373" s="174" customFormat="true" ht="14.25" hidden="false" customHeight="true" outlineLevel="0" collapsed="false">
      <c r="A373" s="159" t="n">
        <v>362</v>
      </c>
      <c r="B373" s="160" t="n">
        <f aca="false">'ORÇ.GLOBAL REF.'!B373</f>
        <v>0</v>
      </c>
      <c r="C373" s="536" t="n">
        <f aca="false">'ORÇ.GLOBAL REF.'!C373</f>
        <v>0</v>
      </c>
      <c r="D373" s="162" t="n">
        <f aca="false">'ORÇ.GLOBAL REF.'!D373</f>
        <v>0</v>
      </c>
      <c r="E373" s="162" t="n">
        <f aca="false">'ORÇ.GLOBAL REF.'!E373</f>
        <v>0</v>
      </c>
      <c r="F373" s="537"/>
      <c r="G373" s="163" t="n">
        <f aca="false">ROUND(F373,2)</f>
        <v>0</v>
      </c>
      <c r="H373" s="163" t="n">
        <f aca="false">IF('ORÇ.GLOBAL P CAIXA'!K373="EXEC.",0,IF(E373&lt;&gt;0,ROUND(E373*G373,2),IF(Z373=0,(SUMIF('ORÇ.GLOBAL REF.'!$S$12:$S$1011,B373,$Z$12:$Z$1011)),Z373)))</f>
        <v>0</v>
      </c>
      <c r="I373" s="538" t="str">
        <f aca="false">'ORÇ.GLOBAL REF.'!H373</f>
        <v/>
      </c>
      <c r="J373" s="163" t="str">
        <f aca="false">'ORÇ.GLOBAL REF.'!I373</f>
        <v/>
      </c>
      <c r="K373" s="539" t="str">
        <f aca="false">'ORÇ.GLOBAL REF.'!J373</f>
        <v/>
      </c>
      <c r="L373" s="168" t="str">
        <f aca="false">IF(B373&gt;0,"ok","ocultar")</f>
        <v>ocultar</v>
      </c>
      <c r="M373" s="102"/>
      <c r="N373" s="102"/>
      <c r="O373" s="102"/>
      <c r="R373" s="157" t="n">
        <f aca="false">IF(B373=0,R372,IF(ISNONTEXT(B373)=TRUE(),INT(B373),INT(LEFT(B373,FIND(".",B373)-1))))</f>
        <v>3</v>
      </c>
      <c r="S373" s="157" t="str">
        <f aca="false">IF(S374=1,1,IF(B373&lt;&gt;0,1,IF(C373&lt;&gt;0,1,IF(D373&lt;&gt;0,1,IF(E373&lt;&gt;0,1,"")))))</f>
        <v/>
      </c>
      <c r="T373" s="157" t="str">
        <f aca="false">IF(R373=0," ",IF(R373&lt;&gt;R372,R373," "))</f>
        <v> </v>
      </c>
      <c r="U373" s="88"/>
      <c r="V373" s="75" t="e">
        <f aca="false">IF(R373&lt;&gt;T373,(IF(J373="",H373*(INFORMAÇÕES!$Q$79/INFORMAÇÕES!$Q$82),IF(J373="R",H373,0))),0)</f>
        <v>#DIV/0!</v>
      </c>
      <c r="W373" s="75" t="e">
        <f aca="false">IF(R373&lt;&gt;T373,(IF(J373="",H373*(INFORMAÇÕES!$Q$80/INFORMAÇÕES!$Q$82),IF(J373="C",H373,0))),0)</f>
        <v>#DIV/0!</v>
      </c>
      <c r="X373" s="75" t="n">
        <f aca="false">IF(R373&lt;&gt;T373,(IF(J373="",H373*INFORMAÇÕES!$U$115,IF(J373="CF",H373,0))),0)</f>
        <v>0</v>
      </c>
      <c r="Y373" s="75" t="n">
        <f aca="false">IF(R373&lt;&gt;T373,(IF(J373="",H373*INFORMAÇÕES!$U$116,IF(J373="O",H373,0))),0)</f>
        <v>0</v>
      </c>
      <c r="Z373" s="75" t="n">
        <f aca="false">IF(E373&lt;&gt;0,H373,0)</f>
        <v>0</v>
      </c>
    </row>
    <row r="374" s="174" customFormat="true" ht="14.25" hidden="false" customHeight="true" outlineLevel="0" collapsed="false">
      <c r="A374" s="159" t="n">
        <v>363</v>
      </c>
      <c r="B374" s="160" t="n">
        <f aca="false">'ORÇ.GLOBAL REF.'!B374</f>
        <v>0</v>
      </c>
      <c r="C374" s="536" t="n">
        <f aca="false">'ORÇ.GLOBAL REF.'!C374</f>
        <v>0</v>
      </c>
      <c r="D374" s="162" t="n">
        <f aca="false">'ORÇ.GLOBAL REF.'!D374</f>
        <v>0</v>
      </c>
      <c r="E374" s="162" t="n">
        <f aca="false">'ORÇ.GLOBAL REF.'!E374</f>
        <v>0</v>
      </c>
      <c r="F374" s="537"/>
      <c r="G374" s="163" t="n">
        <f aca="false">ROUND(F374,2)</f>
        <v>0</v>
      </c>
      <c r="H374" s="163" t="n">
        <f aca="false">IF('ORÇ.GLOBAL P CAIXA'!K374="EXEC.",0,IF(E374&lt;&gt;0,ROUND(E374*G374,2),IF(Z374=0,(SUMIF('ORÇ.GLOBAL REF.'!$S$12:$S$1011,B374,$Z$12:$Z$1011)),Z374)))</f>
        <v>0</v>
      </c>
      <c r="I374" s="538" t="str">
        <f aca="false">'ORÇ.GLOBAL REF.'!H374</f>
        <v/>
      </c>
      <c r="J374" s="163" t="str">
        <f aca="false">'ORÇ.GLOBAL REF.'!I374</f>
        <v/>
      </c>
      <c r="K374" s="539" t="str">
        <f aca="false">'ORÇ.GLOBAL REF.'!J374</f>
        <v/>
      </c>
      <c r="L374" s="168" t="str">
        <f aca="false">IF(B374&gt;0,"ok","ocultar")</f>
        <v>ocultar</v>
      </c>
      <c r="M374" s="102"/>
      <c r="N374" s="102"/>
      <c r="O374" s="102"/>
      <c r="R374" s="157" t="n">
        <f aca="false">IF(B374=0,R373,IF(ISNONTEXT(B374)=TRUE(),INT(B374),INT(LEFT(B374,FIND(".",B374)-1))))</f>
        <v>3</v>
      </c>
      <c r="S374" s="157" t="str">
        <f aca="false">IF(S375=1,1,IF(B374&lt;&gt;0,1,IF(C374&lt;&gt;0,1,IF(D374&lt;&gt;0,1,IF(E374&lt;&gt;0,1,"")))))</f>
        <v/>
      </c>
      <c r="T374" s="157" t="str">
        <f aca="false">IF(R374=0," ",IF(R374&lt;&gt;R373,R374," "))</f>
        <v> </v>
      </c>
      <c r="U374" s="88"/>
      <c r="V374" s="75" t="e">
        <f aca="false">IF(R374&lt;&gt;T374,(IF(J374="",H374*(INFORMAÇÕES!$Q$79/INFORMAÇÕES!$Q$82),IF(J374="R",H374,0))),0)</f>
        <v>#DIV/0!</v>
      </c>
      <c r="W374" s="75" t="e">
        <f aca="false">IF(R374&lt;&gt;T374,(IF(J374="",H374*(INFORMAÇÕES!$Q$80/INFORMAÇÕES!$Q$82),IF(J374="C",H374,0))),0)</f>
        <v>#DIV/0!</v>
      </c>
      <c r="X374" s="75" t="n">
        <f aca="false">IF(R374&lt;&gt;T374,(IF(J374="",H374*INFORMAÇÕES!$U$115,IF(J374="CF",H374,0))),0)</f>
        <v>0</v>
      </c>
      <c r="Y374" s="75" t="n">
        <f aca="false">IF(R374&lt;&gt;T374,(IF(J374="",H374*INFORMAÇÕES!$U$116,IF(J374="O",H374,0))),0)</f>
        <v>0</v>
      </c>
      <c r="Z374" s="75" t="n">
        <f aca="false">IF(E374&lt;&gt;0,H374,0)</f>
        <v>0</v>
      </c>
    </row>
    <row r="375" s="174" customFormat="true" ht="14.25" hidden="false" customHeight="true" outlineLevel="0" collapsed="false">
      <c r="A375" s="159" t="n">
        <v>364</v>
      </c>
      <c r="B375" s="160" t="n">
        <f aca="false">'ORÇ.GLOBAL REF.'!B375</f>
        <v>0</v>
      </c>
      <c r="C375" s="536" t="n">
        <f aca="false">'ORÇ.GLOBAL REF.'!C375</f>
        <v>0</v>
      </c>
      <c r="D375" s="162" t="n">
        <f aca="false">'ORÇ.GLOBAL REF.'!D375</f>
        <v>0</v>
      </c>
      <c r="E375" s="162" t="n">
        <f aca="false">'ORÇ.GLOBAL REF.'!E375</f>
        <v>0</v>
      </c>
      <c r="F375" s="537"/>
      <c r="G375" s="163" t="n">
        <f aca="false">ROUND(F375,2)</f>
        <v>0</v>
      </c>
      <c r="H375" s="163" t="n">
        <f aca="false">IF('ORÇ.GLOBAL P CAIXA'!K375="EXEC.",0,IF(E375&lt;&gt;0,ROUND(E375*G375,2),IF(Z375=0,(SUMIF('ORÇ.GLOBAL REF.'!$S$12:$S$1011,B375,$Z$12:$Z$1011)),Z375)))</f>
        <v>0</v>
      </c>
      <c r="I375" s="538" t="str">
        <f aca="false">'ORÇ.GLOBAL REF.'!H375</f>
        <v/>
      </c>
      <c r="J375" s="163" t="str">
        <f aca="false">'ORÇ.GLOBAL REF.'!I375</f>
        <v/>
      </c>
      <c r="K375" s="539" t="str">
        <f aca="false">'ORÇ.GLOBAL REF.'!J375</f>
        <v/>
      </c>
      <c r="L375" s="168" t="str">
        <f aca="false">IF(B375&gt;0,"ok","ocultar")</f>
        <v>ocultar</v>
      </c>
      <c r="M375" s="102"/>
      <c r="N375" s="102"/>
      <c r="O375" s="102"/>
      <c r="R375" s="157" t="n">
        <f aca="false">IF(B375=0,R374,IF(ISNONTEXT(B375)=TRUE(),INT(B375),INT(LEFT(B375,FIND(".",B375)-1))))</f>
        <v>3</v>
      </c>
      <c r="S375" s="157" t="str">
        <f aca="false">IF(S376=1,1,IF(B375&lt;&gt;0,1,IF(C375&lt;&gt;0,1,IF(D375&lt;&gt;0,1,IF(E375&lt;&gt;0,1,"")))))</f>
        <v/>
      </c>
      <c r="T375" s="157" t="str">
        <f aca="false">IF(R375=0," ",IF(R375&lt;&gt;R374,R375," "))</f>
        <v> </v>
      </c>
      <c r="U375" s="88"/>
      <c r="V375" s="75" t="e">
        <f aca="false">IF(R375&lt;&gt;T375,(IF(J375="",H375*(INFORMAÇÕES!$Q$79/INFORMAÇÕES!$Q$82),IF(J375="R",H375,0))),0)</f>
        <v>#DIV/0!</v>
      </c>
      <c r="W375" s="75" t="e">
        <f aca="false">IF(R375&lt;&gt;T375,(IF(J375="",H375*(INFORMAÇÕES!$Q$80/INFORMAÇÕES!$Q$82),IF(J375="C",H375,0))),0)</f>
        <v>#DIV/0!</v>
      </c>
      <c r="X375" s="75" t="n">
        <f aca="false">IF(R375&lt;&gt;T375,(IF(J375="",H375*INFORMAÇÕES!$U$115,IF(J375="CF",H375,0))),0)</f>
        <v>0</v>
      </c>
      <c r="Y375" s="75" t="n">
        <f aca="false">IF(R375&lt;&gt;T375,(IF(J375="",H375*INFORMAÇÕES!$U$116,IF(J375="O",H375,0))),0)</f>
        <v>0</v>
      </c>
      <c r="Z375" s="75" t="n">
        <f aca="false">IF(E375&lt;&gt;0,H375,0)</f>
        <v>0</v>
      </c>
    </row>
    <row r="376" s="174" customFormat="true" ht="14.25" hidden="false" customHeight="true" outlineLevel="0" collapsed="false">
      <c r="A376" s="159" t="n">
        <v>365</v>
      </c>
      <c r="B376" s="160" t="n">
        <f aca="false">'ORÇ.GLOBAL REF.'!B376</f>
        <v>0</v>
      </c>
      <c r="C376" s="536" t="n">
        <f aca="false">'ORÇ.GLOBAL REF.'!C376</f>
        <v>0</v>
      </c>
      <c r="D376" s="162" t="n">
        <f aca="false">'ORÇ.GLOBAL REF.'!D376</f>
        <v>0</v>
      </c>
      <c r="E376" s="162" t="n">
        <f aca="false">'ORÇ.GLOBAL REF.'!E376</f>
        <v>0</v>
      </c>
      <c r="F376" s="537"/>
      <c r="G376" s="163" t="n">
        <f aca="false">ROUND(F376,2)</f>
        <v>0</v>
      </c>
      <c r="H376" s="163" t="n">
        <f aca="false">IF('ORÇ.GLOBAL P CAIXA'!K376="EXEC.",0,IF(E376&lt;&gt;0,ROUND(E376*G376,2),IF(Z376=0,(SUMIF('ORÇ.GLOBAL REF.'!$S$12:$S$1011,B376,$Z$12:$Z$1011)),Z376)))</f>
        <v>0</v>
      </c>
      <c r="I376" s="538" t="str">
        <f aca="false">'ORÇ.GLOBAL REF.'!H376</f>
        <v/>
      </c>
      <c r="J376" s="163" t="str">
        <f aca="false">'ORÇ.GLOBAL REF.'!I376</f>
        <v/>
      </c>
      <c r="K376" s="539" t="str">
        <f aca="false">'ORÇ.GLOBAL REF.'!J376</f>
        <v/>
      </c>
      <c r="L376" s="168" t="str">
        <f aca="false">IF(B376&gt;0,"ok","ocultar")</f>
        <v>ocultar</v>
      </c>
      <c r="M376" s="102"/>
      <c r="N376" s="102"/>
      <c r="O376" s="102"/>
      <c r="R376" s="157" t="n">
        <f aca="false">IF(B376=0,R375,IF(ISNONTEXT(B376)=TRUE(),INT(B376),INT(LEFT(B376,FIND(".",B376)-1))))</f>
        <v>3</v>
      </c>
      <c r="S376" s="157" t="str">
        <f aca="false">IF(S377=1,1,IF(B376&lt;&gt;0,1,IF(C376&lt;&gt;0,1,IF(D376&lt;&gt;0,1,IF(E376&lt;&gt;0,1,"")))))</f>
        <v/>
      </c>
      <c r="T376" s="157" t="str">
        <f aca="false">IF(R376=0," ",IF(R376&lt;&gt;R375,R376," "))</f>
        <v> </v>
      </c>
      <c r="U376" s="88"/>
      <c r="V376" s="75" t="e">
        <f aca="false">IF(R376&lt;&gt;T376,(IF(J376="",H376*(INFORMAÇÕES!$Q$79/INFORMAÇÕES!$Q$82),IF(J376="R",H376,0))),0)</f>
        <v>#DIV/0!</v>
      </c>
      <c r="W376" s="75" t="e">
        <f aca="false">IF(R376&lt;&gt;T376,(IF(J376="",H376*(INFORMAÇÕES!$Q$80/INFORMAÇÕES!$Q$82),IF(J376="C",H376,0))),0)</f>
        <v>#DIV/0!</v>
      </c>
      <c r="X376" s="75" t="n">
        <f aca="false">IF(R376&lt;&gt;T376,(IF(J376="",H376*INFORMAÇÕES!$U$115,IF(J376="CF",H376,0))),0)</f>
        <v>0</v>
      </c>
      <c r="Y376" s="75" t="n">
        <f aca="false">IF(R376&lt;&gt;T376,(IF(J376="",H376*INFORMAÇÕES!$U$116,IF(J376="O",H376,0))),0)</f>
        <v>0</v>
      </c>
      <c r="Z376" s="75" t="n">
        <f aca="false">IF(E376&lt;&gt;0,H376,0)</f>
        <v>0</v>
      </c>
    </row>
    <row r="377" s="174" customFormat="true" ht="14.25" hidden="false" customHeight="true" outlineLevel="0" collapsed="false">
      <c r="A377" s="159" t="n">
        <v>366</v>
      </c>
      <c r="B377" s="160" t="n">
        <f aca="false">'ORÇ.GLOBAL REF.'!B377</f>
        <v>0</v>
      </c>
      <c r="C377" s="536" t="n">
        <f aca="false">'ORÇ.GLOBAL REF.'!C377</f>
        <v>0</v>
      </c>
      <c r="D377" s="162" t="n">
        <f aca="false">'ORÇ.GLOBAL REF.'!D377</f>
        <v>0</v>
      </c>
      <c r="E377" s="162" t="n">
        <f aca="false">'ORÇ.GLOBAL REF.'!E377</f>
        <v>0</v>
      </c>
      <c r="F377" s="537"/>
      <c r="G377" s="163" t="n">
        <f aca="false">ROUND(F377,2)</f>
        <v>0</v>
      </c>
      <c r="H377" s="163" t="n">
        <f aca="false">IF('ORÇ.GLOBAL P CAIXA'!K377="EXEC.",0,IF(E377&lt;&gt;0,ROUND(E377*G377,2),IF(Z377=0,(SUMIF('ORÇ.GLOBAL REF.'!$S$12:$S$1011,B377,$Z$12:$Z$1011)),Z377)))</f>
        <v>0</v>
      </c>
      <c r="I377" s="538" t="str">
        <f aca="false">'ORÇ.GLOBAL REF.'!H377</f>
        <v/>
      </c>
      <c r="J377" s="163" t="str">
        <f aca="false">'ORÇ.GLOBAL REF.'!I377</f>
        <v/>
      </c>
      <c r="K377" s="539" t="str">
        <f aca="false">'ORÇ.GLOBAL REF.'!J377</f>
        <v/>
      </c>
      <c r="L377" s="168" t="str">
        <f aca="false">IF(B377&gt;0,"ok","ocultar")</f>
        <v>ocultar</v>
      </c>
      <c r="M377" s="102"/>
      <c r="N377" s="102"/>
      <c r="O377" s="102"/>
      <c r="R377" s="157" t="n">
        <f aca="false">IF(B377=0,R376,IF(ISNONTEXT(B377)=TRUE(),INT(B377),INT(LEFT(B377,FIND(".",B377)-1))))</f>
        <v>3</v>
      </c>
      <c r="S377" s="157" t="str">
        <f aca="false">IF(S378=1,1,IF(B377&lt;&gt;0,1,IF(C377&lt;&gt;0,1,IF(D377&lt;&gt;0,1,IF(E377&lt;&gt;0,1,"")))))</f>
        <v/>
      </c>
      <c r="T377" s="157" t="str">
        <f aca="false">IF(R377=0," ",IF(R377&lt;&gt;R376,R377," "))</f>
        <v> </v>
      </c>
      <c r="U377" s="88"/>
      <c r="V377" s="75" t="e">
        <f aca="false">IF(R377&lt;&gt;T377,(IF(J377="",H377*(INFORMAÇÕES!$Q$79/INFORMAÇÕES!$Q$82),IF(J377="R",H377,0))),0)</f>
        <v>#DIV/0!</v>
      </c>
      <c r="W377" s="75" t="e">
        <f aca="false">IF(R377&lt;&gt;T377,(IF(J377="",H377*(INFORMAÇÕES!$Q$80/INFORMAÇÕES!$Q$82),IF(J377="C",H377,0))),0)</f>
        <v>#DIV/0!</v>
      </c>
      <c r="X377" s="75" t="n">
        <f aca="false">IF(R377&lt;&gt;T377,(IF(J377="",H377*INFORMAÇÕES!$U$115,IF(J377="CF",H377,0))),0)</f>
        <v>0</v>
      </c>
      <c r="Y377" s="75" t="n">
        <f aca="false">IF(R377&lt;&gt;T377,(IF(J377="",H377*INFORMAÇÕES!$U$116,IF(J377="O",H377,0))),0)</f>
        <v>0</v>
      </c>
      <c r="Z377" s="75" t="n">
        <f aca="false">IF(E377&lt;&gt;0,H377,0)</f>
        <v>0</v>
      </c>
    </row>
    <row r="378" s="174" customFormat="true" ht="14.25" hidden="false" customHeight="true" outlineLevel="0" collapsed="false">
      <c r="A378" s="159" t="n">
        <v>367</v>
      </c>
      <c r="B378" s="160" t="n">
        <f aca="false">'ORÇ.GLOBAL REF.'!B378</f>
        <v>0</v>
      </c>
      <c r="C378" s="536" t="n">
        <f aca="false">'ORÇ.GLOBAL REF.'!C378</f>
        <v>0</v>
      </c>
      <c r="D378" s="162" t="n">
        <f aca="false">'ORÇ.GLOBAL REF.'!D378</f>
        <v>0</v>
      </c>
      <c r="E378" s="162" t="n">
        <f aca="false">'ORÇ.GLOBAL REF.'!E378</f>
        <v>0</v>
      </c>
      <c r="F378" s="537"/>
      <c r="G378" s="163" t="n">
        <f aca="false">ROUND(F378,2)</f>
        <v>0</v>
      </c>
      <c r="H378" s="163" t="n">
        <f aca="false">IF('ORÇ.GLOBAL P CAIXA'!K378="EXEC.",0,IF(E378&lt;&gt;0,ROUND(E378*G378,2),IF(Z378=0,(SUMIF('ORÇ.GLOBAL REF.'!$S$12:$S$1011,B378,$Z$12:$Z$1011)),Z378)))</f>
        <v>0</v>
      </c>
      <c r="I378" s="538" t="str">
        <f aca="false">'ORÇ.GLOBAL REF.'!H378</f>
        <v/>
      </c>
      <c r="J378" s="163" t="str">
        <f aca="false">'ORÇ.GLOBAL REF.'!I378</f>
        <v/>
      </c>
      <c r="K378" s="539" t="str">
        <f aca="false">'ORÇ.GLOBAL REF.'!J378</f>
        <v/>
      </c>
      <c r="L378" s="168" t="str">
        <f aca="false">IF(B378&gt;0,"ok","ocultar")</f>
        <v>ocultar</v>
      </c>
      <c r="M378" s="102"/>
      <c r="N378" s="102"/>
      <c r="O378" s="102"/>
      <c r="R378" s="157" t="n">
        <f aca="false">IF(B378=0,R377,IF(ISNONTEXT(B378)=TRUE(),INT(B378),INT(LEFT(B378,FIND(".",B378)-1))))</f>
        <v>3</v>
      </c>
      <c r="S378" s="157" t="str">
        <f aca="false">IF(S379=1,1,IF(B378&lt;&gt;0,1,IF(C378&lt;&gt;0,1,IF(D378&lt;&gt;0,1,IF(E378&lt;&gt;0,1,"")))))</f>
        <v/>
      </c>
      <c r="T378" s="157" t="str">
        <f aca="false">IF(R378=0," ",IF(R378&lt;&gt;R377,R378," "))</f>
        <v> </v>
      </c>
      <c r="U378" s="88"/>
      <c r="V378" s="75" t="e">
        <f aca="false">IF(R378&lt;&gt;T378,(IF(J378="",H378*(INFORMAÇÕES!$Q$79/INFORMAÇÕES!$Q$82),IF(J378="R",H378,0))),0)</f>
        <v>#DIV/0!</v>
      </c>
      <c r="W378" s="75" t="e">
        <f aca="false">IF(R378&lt;&gt;T378,(IF(J378="",H378*(INFORMAÇÕES!$Q$80/INFORMAÇÕES!$Q$82),IF(J378="C",H378,0))),0)</f>
        <v>#DIV/0!</v>
      </c>
      <c r="X378" s="75" t="n">
        <f aca="false">IF(R378&lt;&gt;T378,(IF(J378="",H378*INFORMAÇÕES!$U$115,IF(J378="CF",H378,0))),0)</f>
        <v>0</v>
      </c>
      <c r="Y378" s="75" t="n">
        <f aca="false">IF(R378&lt;&gt;T378,(IF(J378="",H378*INFORMAÇÕES!$U$116,IF(J378="O",H378,0))),0)</f>
        <v>0</v>
      </c>
      <c r="Z378" s="75" t="n">
        <f aca="false">IF(E378&lt;&gt;0,H378,0)</f>
        <v>0</v>
      </c>
    </row>
    <row r="379" s="174" customFormat="true" ht="14.25" hidden="false" customHeight="true" outlineLevel="0" collapsed="false">
      <c r="A379" s="159" t="n">
        <v>368</v>
      </c>
      <c r="B379" s="160" t="n">
        <f aca="false">'ORÇ.GLOBAL REF.'!B379</f>
        <v>0</v>
      </c>
      <c r="C379" s="536" t="n">
        <f aca="false">'ORÇ.GLOBAL REF.'!C379</f>
        <v>0</v>
      </c>
      <c r="D379" s="162" t="n">
        <f aca="false">'ORÇ.GLOBAL REF.'!D379</f>
        <v>0</v>
      </c>
      <c r="E379" s="162" t="n">
        <f aca="false">'ORÇ.GLOBAL REF.'!E379</f>
        <v>0</v>
      </c>
      <c r="F379" s="537"/>
      <c r="G379" s="163" t="n">
        <f aca="false">ROUND(F379,2)</f>
        <v>0</v>
      </c>
      <c r="H379" s="163" t="n">
        <f aca="false">IF('ORÇ.GLOBAL P CAIXA'!K379="EXEC.",0,IF(E379&lt;&gt;0,ROUND(E379*G379,2),IF(Z379=0,(SUMIF('ORÇ.GLOBAL REF.'!$S$12:$S$1011,B379,$Z$12:$Z$1011)),Z379)))</f>
        <v>0</v>
      </c>
      <c r="I379" s="538" t="str">
        <f aca="false">'ORÇ.GLOBAL REF.'!H379</f>
        <v/>
      </c>
      <c r="J379" s="163" t="str">
        <f aca="false">'ORÇ.GLOBAL REF.'!I379</f>
        <v/>
      </c>
      <c r="K379" s="539" t="str">
        <f aca="false">'ORÇ.GLOBAL REF.'!J379</f>
        <v/>
      </c>
      <c r="L379" s="168" t="str">
        <f aca="false">IF(B379&gt;0,"ok","ocultar")</f>
        <v>ocultar</v>
      </c>
      <c r="M379" s="102"/>
      <c r="N379" s="102"/>
      <c r="O379" s="102"/>
      <c r="R379" s="157" t="n">
        <f aca="false">IF(B379=0,R378,IF(ISNONTEXT(B379)=TRUE(),INT(B379),INT(LEFT(B379,FIND(".",B379)-1))))</f>
        <v>3</v>
      </c>
      <c r="S379" s="157" t="str">
        <f aca="false">IF(S380=1,1,IF(B379&lt;&gt;0,1,IF(C379&lt;&gt;0,1,IF(D379&lt;&gt;0,1,IF(E379&lt;&gt;0,1,"")))))</f>
        <v/>
      </c>
      <c r="T379" s="157" t="str">
        <f aca="false">IF(R379=0," ",IF(R379&lt;&gt;R378,R379," "))</f>
        <v> </v>
      </c>
      <c r="U379" s="88"/>
      <c r="V379" s="75" t="e">
        <f aca="false">IF(R379&lt;&gt;T379,(IF(J379="",H379*(INFORMAÇÕES!$Q$79/INFORMAÇÕES!$Q$82),IF(J379="R",H379,0))),0)</f>
        <v>#DIV/0!</v>
      </c>
      <c r="W379" s="75" t="e">
        <f aca="false">IF(R379&lt;&gt;T379,(IF(J379="",H379*(INFORMAÇÕES!$Q$80/INFORMAÇÕES!$Q$82),IF(J379="C",H379,0))),0)</f>
        <v>#DIV/0!</v>
      </c>
      <c r="X379" s="75" t="n">
        <f aca="false">IF(R379&lt;&gt;T379,(IF(J379="",H379*INFORMAÇÕES!$U$115,IF(J379="CF",H379,0))),0)</f>
        <v>0</v>
      </c>
      <c r="Y379" s="75" t="n">
        <f aca="false">IF(R379&lt;&gt;T379,(IF(J379="",H379*INFORMAÇÕES!$U$116,IF(J379="O",H379,0))),0)</f>
        <v>0</v>
      </c>
      <c r="Z379" s="75" t="n">
        <f aca="false">IF(E379&lt;&gt;0,H379,0)</f>
        <v>0</v>
      </c>
    </row>
    <row r="380" s="174" customFormat="true" ht="14.25" hidden="false" customHeight="true" outlineLevel="0" collapsed="false">
      <c r="A380" s="159" t="n">
        <v>369</v>
      </c>
      <c r="B380" s="160" t="n">
        <f aca="false">'ORÇ.GLOBAL REF.'!B380</f>
        <v>0</v>
      </c>
      <c r="C380" s="536" t="n">
        <f aca="false">'ORÇ.GLOBAL REF.'!C380</f>
        <v>0</v>
      </c>
      <c r="D380" s="162" t="n">
        <f aca="false">'ORÇ.GLOBAL REF.'!D380</f>
        <v>0</v>
      </c>
      <c r="E380" s="162" t="n">
        <f aca="false">'ORÇ.GLOBAL REF.'!E380</f>
        <v>0</v>
      </c>
      <c r="F380" s="537"/>
      <c r="G380" s="163" t="n">
        <f aca="false">ROUND(F380,2)</f>
        <v>0</v>
      </c>
      <c r="H380" s="163" t="n">
        <f aca="false">IF('ORÇ.GLOBAL P CAIXA'!K380="EXEC.",0,IF(E380&lt;&gt;0,ROUND(E380*G380,2),IF(Z380=0,(SUMIF('ORÇ.GLOBAL REF.'!$S$12:$S$1011,B380,$Z$12:$Z$1011)),Z380)))</f>
        <v>0</v>
      </c>
      <c r="I380" s="538" t="str">
        <f aca="false">'ORÇ.GLOBAL REF.'!H380</f>
        <v/>
      </c>
      <c r="J380" s="163" t="str">
        <f aca="false">'ORÇ.GLOBAL REF.'!I380</f>
        <v/>
      </c>
      <c r="K380" s="539" t="str">
        <f aca="false">'ORÇ.GLOBAL REF.'!J380</f>
        <v/>
      </c>
      <c r="L380" s="168" t="str">
        <f aca="false">IF(B380&gt;0,"ok","ocultar")</f>
        <v>ocultar</v>
      </c>
      <c r="M380" s="102"/>
      <c r="N380" s="102"/>
      <c r="O380" s="102"/>
      <c r="R380" s="157" t="n">
        <f aca="false">IF(B380=0,R379,IF(ISNONTEXT(B380)=TRUE(),INT(B380),INT(LEFT(B380,FIND(".",B380)-1))))</f>
        <v>3</v>
      </c>
      <c r="S380" s="157" t="str">
        <f aca="false">IF(S381=1,1,IF(B380&lt;&gt;0,1,IF(C380&lt;&gt;0,1,IF(D380&lt;&gt;0,1,IF(E380&lt;&gt;0,1,"")))))</f>
        <v/>
      </c>
      <c r="T380" s="157" t="str">
        <f aca="false">IF(R380=0," ",IF(R380&lt;&gt;R379,R380," "))</f>
        <v> </v>
      </c>
      <c r="U380" s="88"/>
      <c r="V380" s="75" t="e">
        <f aca="false">IF(R380&lt;&gt;T380,(IF(J380="",H380*(INFORMAÇÕES!$Q$79/INFORMAÇÕES!$Q$82),IF(J380="R",H380,0))),0)</f>
        <v>#DIV/0!</v>
      </c>
      <c r="W380" s="75" t="e">
        <f aca="false">IF(R380&lt;&gt;T380,(IF(J380="",H380*(INFORMAÇÕES!$Q$80/INFORMAÇÕES!$Q$82),IF(J380="C",H380,0))),0)</f>
        <v>#DIV/0!</v>
      </c>
      <c r="X380" s="75" t="n">
        <f aca="false">IF(R380&lt;&gt;T380,(IF(J380="",H380*INFORMAÇÕES!$U$115,IF(J380="CF",H380,0))),0)</f>
        <v>0</v>
      </c>
      <c r="Y380" s="75" t="n">
        <f aca="false">IF(R380&lt;&gt;T380,(IF(J380="",H380*INFORMAÇÕES!$U$116,IF(J380="O",H380,0))),0)</f>
        <v>0</v>
      </c>
      <c r="Z380" s="75" t="n">
        <f aca="false">IF(E380&lt;&gt;0,H380,0)</f>
        <v>0</v>
      </c>
    </row>
    <row r="381" s="174" customFormat="true" ht="14.25" hidden="false" customHeight="true" outlineLevel="0" collapsed="false">
      <c r="A381" s="159" t="n">
        <v>370</v>
      </c>
      <c r="B381" s="160" t="n">
        <f aca="false">'ORÇ.GLOBAL REF.'!B381</f>
        <v>0</v>
      </c>
      <c r="C381" s="536" t="n">
        <f aca="false">'ORÇ.GLOBAL REF.'!C381</f>
        <v>0</v>
      </c>
      <c r="D381" s="162" t="n">
        <f aca="false">'ORÇ.GLOBAL REF.'!D381</f>
        <v>0</v>
      </c>
      <c r="E381" s="162" t="n">
        <f aca="false">'ORÇ.GLOBAL REF.'!E381</f>
        <v>0</v>
      </c>
      <c r="F381" s="537"/>
      <c r="G381" s="163" t="n">
        <f aca="false">ROUND(F381,2)</f>
        <v>0</v>
      </c>
      <c r="H381" s="163" t="n">
        <f aca="false">IF('ORÇ.GLOBAL P CAIXA'!K381="EXEC.",0,IF(E381&lt;&gt;0,ROUND(E381*G381,2),IF(Z381=0,(SUMIF('ORÇ.GLOBAL REF.'!$S$12:$S$1011,B381,$Z$12:$Z$1011)),Z381)))</f>
        <v>0</v>
      </c>
      <c r="I381" s="538" t="str">
        <f aca="false">'ORÇ.GLOBAL REF.'!H381</f>
        <v/>
      </c>
      <c r="J381" s="163" t="str">
        <f aca="false">'ORÇ.GLOBAL REF.'!I381</f>
        <v/>
      </c>
      <c r="K381" s="539" t="str">
        <f aca="false">'ORÇ.GLOBAL REF.'!J381</f>
        <v/>
      </c>
      <c r="L381" s="168" t="str">
        <f aca="false">IF(B381&gt;0,"ok","ocultar")</f>
        <v>ocultar</v>
      </c>
      <c r="M381" s="102"/>
      <c r="N381" s="102"/>
      <c r="O381" s="102"/>
      <c r="R381" s="157" t="n">
        <f aca="false">IF(B381=0,R380,IF(ISNONTEXT(B381)=TRUE(),INT(B381),INT(LEFT(B381,FIND(".",B381)-1))))</f>
        <v>3</v>
      </c>
      <c r="S381" s="157" t="str">
        <f aca="false">IF(S382=1,1,IF(B381&lt;&gt;0,1,IF(C381&lt;&gt;0,1,IF(D381&lt;&gt;0,1,IF(E381&lt;&gt;0,1,"")))))</f>
        <v/>
      </c>
      <c r="T381" s="157" t="str">
        <f aca="false">IF(R381=0," ",IF(R381&lt;&gt;R380,R381," "))</f>
        <v> </v>
      </c>
      <c r="U381" s="88"/>
      <c r="V381" s="75" t="e">
        <f aca="false">IF(R381&lt;&gt;T381,(IF(J381="",H381*(INFORMAÇÕES!$Q$79/INFORMAÇÕES!$Q$82),IF(J381="R",H381,0))),0)</f>
        <v>#DIV/0!</v>
      </c>
      <c r="W381" s="75" t="e">
        <f aca="false">IF(R381&lt;&gt;T381,(IF(J381="",H381*(INFORMAÇÕES!$Q$80/INFORMAÇÕES!$Q$82),IF(J381="C",H381,0))),0)</f>
        <v>#DIV/0!</v>
      </c>
      <c r="X381" s="75" t="n">
        <f aca="false">IF(R381&lt;&gt;T381,(IF(J381="",H381*INFORMAÇÕES!$U$115,IF(J381="CF",H381,0))),0)</f>
        <v>0</v>
      </c>
      <c r="Y381" s="75" t="n">
        <f aca="false">IF(R381&lt;&gt;T381,(IF(J381="",H381*INFORMAÇÕES!$U$116,IF(J381="O",H381,0))),0)</f>
        <v>0</v>
      </c>
      <c r="Z381" s="75" t="n">
        <f aca="false">IF(E381&lt;&gt;0,H381,0)</f>
        <v>0</v>
      </c>
    </row>
    <row r="382" s="174" customFormat="true" ht="14.25" hidden="false" customHeight="true" outlineLevel="0" collapsed="false">
      <c r="A382" s="159" t="n">
        <v>371</v>
      </c>
      <c r="B382" s="160" t="n">
        <f aca="false">'ORÇ.GLOBAL REF.'!B382</f>
        <v>0</v>
      </c>
      <c r="C382" s="536" t="n">
        <f aca="false">'ORÇ.GLOBAL REF.'!C382</f>
        <v>0</v>
      </c>
      <c r="D382" s="162" t="n">
        <f aca="false">'ORÇ.GLOBAL REF.'!D382</f>
        <v>0</v>
      </c>
      <c r="E382" s="162" t="n">
        <f aca="false">'ORÇ.GLOBAL REF.'!E382</f>
        <v>0</v>
      </c>
      <c r="F382" s="537"/>
      <c r="G382" s="163" t="n">
        <f aca="false">ROUND(F382,2)</f>
        <v>0</v>
      </c>
      <c r="H382" s="163" t="n">
        <f aca="false">IF('ORÇ.GLOBAL P CAIXA'!K382="EXEC.",0,IF(E382&lt;&gt;0,ROUND(E382*G382,2),IF(Z382=0,(SUMIF('ORÇ.GLOBAL REF.'!$S$12:$S$1011,B382,$Z$12:$Z$1011)),Z382)))</f>
        <v>0</v>
      </c>
      <c r="I382" s="538" t="str">
        <f aca="false">'ORÇ.GLOBAL REF.'!H382</f>
        <v/>
      </c>
      <c r="J382" s="163" t="str">
        <f aca="false">'ORÇ.GLOBAL REF.'!I382</f>
        <v/>
      </c>
      <c r="K382" s="539" t="str">
        <f aca="false">'ORÇ.GLOBAL REF.'!J382</f>
        <v/>
      </c>
      <c r="L382" s="168" t="str">
        <f aca="false">IF(B382&gt;0,"ok","ocultar")</f>
        <v>ocultar</v>
      </c>
      <c r="M382" s="102"/>
      <c r="N382" s="102"/>
      <c r="O382" s="102"/>
      <c r="R382" s="157" t="n">
        <f aca="false">IF(B382=0,R381,IF(ISNONTEXT(B382)=TRUE(),INT(B382),INT(LEFT(B382,FIND(".",B382)-1))))</f>
        <v>3</v>
      </c>
      <c r="S382" s="157" t="str">
        <f aca="false">IF(S383=1,1,IF(B382&lt;&gt;0,1,IF(C382&lt;&gt;0,1,IF(D382&lt;&gt;0,1,IF(E382&lt;&gt;0,1,"")))))</f>
        <v/>
      </c>
      <c r="T382" s="157" t="str">
        <f aca="false">IF(R382=0," ",IF(R382&lt;&gt;R381,R382," "))</f>
        <v> </v>
      </c>
      <c r="U382" s="88"/>
      <c r="V382" s="75" t="e">
        <f aca="false">IF(R382&lt;&gt;T382,(IF(J382="",H382*(INFORMAÇÕES!$Q$79/INFORMAÇÕES!$Q$82),IF(J382="R",H382,0))),0)</f>
        <v>#DIV/0!</v>
      </c>
      <c r="W382" s="75" t="e">
        <f aca="false">IF(R382&lt;&gt;T382,(IF(J382="",H382*(INFORMAÇÕES!$Q$80/INFORMAÇÕES!$Q$82),IF(J382="C",H382,0))),0)</f>
        <v>#DIV/0!</v>
      </c>
      <c r="X382" s="75" t="n">
        <f aca="false">IF(R382&lt;&gt;T382,(IF(J382="",H382*INFORMAÇÕES!$U$115,IF(J382="CF",H382,0))),0)</f>
        <v>0</v>
      </c>
      <c r="Y382" s="75" t="n">
        <f aca="false">IF(R382&lt;&gt;T382,(IF(J382="",H382*INFORMAÇÕES!$U$116,IF(J382="O",H382,0))),0)</f>
        <v>0</v>
      </c>
      <c r="Z382" s="75" t="n">
        <f aca="false">IF(E382&lt;&gt;0,H382,0)</f>
        <v>0</v>
      </c>
    </row>
    <row r="383" s="174" customFormat="true" ht="14.25" hidden="false" customHeight="true" outlineLevel="0" collapsed="false">
      <c r="A383" s="159" t="n">
        <v>372</v>
      </c>
      <c r="B383" s="160" t="n">
        <f aca="false">'ORÇ.GLOBAL REF.'!B383</f>
        <v>0</v>
      </c>
      <c r="C383" s="536" t="n">
        <f aca="false">'ORÇ.GLOBAL REF.'!C383</f>
        <v>0</v>
      </c>
      <c r="D383" s="162" t="n">
        <f aca="false">'ORÇ.GLOBAL REF.'!D383</f>
        <v>0</v>
      </c>
      <c r="E383" s="162" t="n">
        <f aca="false">'ORÇ.GLOBAL REF.'!E383</f>
        <v>0</v>
      </c>
      <c r="F383" s="537"/>
      <c r="G383" s="163" t="n">
        <f aca="false">ROUND(F383,2)</f>
        <v>0</v>
      </c>
      <c r="H383" s="163" t="n">
        <f aca="false">IF('ORÇ.GLOBAL P CAIXA'!K383="EXEC.",0,IF(E383&lt;&gt;0,ROUND(E383*G383,2),IF(Z383=0,(SUMIF('ORÇ.GLOBAL REF.'!$S$12:$S$1011,B383,$Z$12:$Z$1011)),Z383)))</f>
        <v>0</v>
      </c>
      <c r="I383" s="538" t="str">
        <f aca="false">'ORÇ.GLOBAL REF.'!H383</f>
        <v/>
      </c>
      <c r="J383" s="163" t="str">
        <f aca="false">'ORÇ.GLOBAL REF.'!I383</f>
        <v/>
      </c>
      <c r="K383" s="539" t="str">
        <f aca="false">'ORÇ.GLOBAL REF.'!J383</f>
        <v/>
      </c>
      <c r="L383" s="168" t="str">
        <f aca="false">IF(B383&gt;0,"ok","ocultar")</f>
        <v>ocultar</v>
      </c>
      <c r="M383" s="102"/>
      <c r="N383" s="102"/>
      <c r="O383" s="102"/>
      <c r="R383" s="157" t="n">
        <f aca="false">IF(B383=0,R382,IF(ISNONTEXT(B383)=TRUE(),INT(B383),INT(LEFT(B383,FIND(".",B383)-1))))</f>
        <v>3</v>
      </c>
      <c r="S383" s="157" t="str">
        <f aca="false">IF(S384=1,1,IF(B383&lt;&gt;0,1,IF(C383&lt;&gt;0,1,IF(D383&lt;&gt;0,1,IF(E383&lt;&gt;0,1,"")))))</f>
        <v/>
      </c>
      <c r="T383" s="157" t="str">
        <f aca="false">IF(R383=0," ",IF(R383&lt;&gt;R382,R383," "))</f>
        <v> </v>
      </c>
      <c r="U383" s="88"/>
      <c r="V383" s="75" t="e">
        <f aca="false">IF(R383&lt;&gt;T383,(IF(J383="",H383*(INFORMAÇÕES!$Q$79/INFORMAÇÕES!$Q$82),IF(J383="R",H383,0))),0)</f>
        <v>#DIV/0!</v>
      </c>
      <c r="W383" s="75" t="e">
        <f aca="false">IF(R383&lt;&gt;T383,(IF(J383="",H383*(INFORMAÇÕES!$Q$80/INFORMAÇÕES!$Q$82),IF(J383="C",H383,0))),0)</f>
        <v>#DIV/0!</v>
      </c>
      <c r="X383" s="75" t="n">
        <f aca="false">IF(R383&lt;&gt;T383,(IF(J383="",H383*INFORMAÇÕES!$U$115,IF(J383="CF",H383,0))),0)</f>
        <v>0</v>
      </c>
      <c r="Y383" s="75" t="n">
        <f aca="false">IF(R383&lt;&gt;T383,(IF(J383="",H383*INFORMAÇÕES!$U$116,IF(J383="O",H383,0))),0)</f>
        <v>0</v>
      </c>
      <c r="Z383" s="75" t="n">
        <f aca="false">IF(E383&lt;&gt;0,H383,0)</f>
        <v>0</v>
      </c>
    </row>
    <row r="384" s="174" customFormat="true" ht="14.25" hidden="false" customHeight="true" outlineLevel="0" collapsed="false">
      <c r="A384" s="159" t="n">
        <v>373</v>
      </c>
      <c r="B384" s="160" t="n">
        <f aca="false">'ORÇ.GLOBAL REF.'!B384</f>
        <v>0</v>
      </c>
      <c r="C384" s="536" t="n">
        <f aca="false">'ORÇ.GLOBAL REF.'!C384</f>
        <v>0</v>
      </c>
      <c r="D384" s="162" t="n">
        <f aca="false">'ORÇ.GLOBAL REF.'!D384</f>
        <v>0</v>
      </c>
      <c r="E384" s="162" t="n">
        <f aca="false">'ORÇ.GLOBAL REF.'!E384</f>
        <v>0</v>
      </c>
      <c r="F384" s="537"/>
      <c r="G384" s="163" t="n">
        <f aca="false">ROUND(F384,2)</f>
        <v>0</v>
      </c>
      <c r="H384" s="163" t="n">
        <f aca="false">IF('ORÇ.GLOBAL P CAIXA'!K384="EXEC.",0,IF(E384&lt;&gt;0,ROUND(E384*G384,2),IF(Z384=0,(SUMIF('ORÇ.GLOBAL REF.'!$S$12:$S$1011,B384,$Z$12:$Z$1011)),Z384)))</f>
        <v>0</v>
      </c>
      <c r="I384" s="538" t="str">
        <f aca="false">'ORÇ.GLOBAL REF.'!H384</f>
        <v/>
      </c>
      <c r="J384" s="163" t="str">
        <f aca="false">'ORÇ.GLOBAL REF.'!I384</f>
        <v/>
      </c>
      <c r="K384" s="539" t="str">
        <f aca="false">'ORÇ.GLOBAL REF.'!J384</f>
        <v/>
      </c>
      <c r="L384" s="168" t="str">
        <f aca="false">IF(B384&gt;0,"ok","ocultar")</f>
        <v>ocultar</v>
      </c>
      <c r="M384" s="102"/>
      <c r="N384" s="102"/>
      <c r="O384" s="102"/>
      <c r="R384" s="157" t="n">
        <f aca="false">IF(B384=0,R383,IF(ISNONTEXT(B384)=TRUE(),INT(B384),INT(LEFT(B384,FIND(".",B384)-1))))</f>
        <v>3</v>
      </c>
      <c r="S384" s="157" t="str">
        <f aca="false">IF(S385=1,1,IF(B384&lt;&gt;0,1,IF(C384&lt;&gt;0,1,IF(D384&lt;&gt;0,1,IF(E384&lt;&gt;0,1,"")))))</f>
        <v/>
      </c>
      <c r="T384" s="157" t="str">
        <f aca="false">IF(R384=0," ",IF(R384&lt;&gt;R383,R384," "))</f>
        <v> </v>
      </c>
      <c r="U384" s="88"/>
      <c r="V384" s="75" t="e">
        <f aca="false">IF(R384&lt;&gt;T384,(IF(J384="",H384*(INFORMAÇÕES!$Q$79/INFORMAÇÕES!$Q$82),IF(J384="R",H384,0))),0)</f>
        <v>#DIV/0!</v>
      </c>
      <c r="W384" s="75" t="e">
        <f aca="false">IF(R384&lt;&gt;T384,(IF(J384="",H384*(INFORMAÇÕES!$Q$80/INFORMAÇÕES!$Q$82),IF(J384="C",H384,0))),0)</f>
        <v>#DIV/0!</v>
      </c>
      <c r="X384" s="75" t="n">
        <f aca="false">IF(R384&lt;&gt;T384,(IF(J384="",H384*INFORMAÇÕES!$U$115,IF(J384="CF",H384,0))),0)</f>
        <v>0</v>
      </c>
      <c r="Y384" s="75" t="n">
        <f aca="false">IF(R384&lt;&gt;T384,(IF(J384="",H384*INFORMAÇÕES!$U$116,IF(J384="O",H384,0))),0)</f>
        <v>0</v>
      </c>
      <c r="Z384" s="75" t="n">
        <f aca="false">IF(E384&lt;&gt;0,H384,0)</f>
        <v>0</v>
      </c>
    </row>
    <row r="385" s="174" customFormat="true" ht="14.25" hidden="false" customHeight="true" outlineLevel="0" collapsed="false">
      <c r="A385" s="159" t="n">
        <v>374</v>
      </c>
      <c r="B385" s="160" t="n">
        <f aca="false">'ORÇ.GLOBAL REF.'!B385</f>
        <v>0</v>
      </c>
      <c r="C385" s="536" t="n">
        <f aca="false">'ORÇ.GLOBAL REF.'!C385</f>
        <v>0</v>
      </c>
      <c r="D385" s="162" t="n">
        <f aca="false">'ORÇ.GLOBAL REF.'!D385</f>
        <v>0</v>
      </c>
      <c r="E385" s="162" t="n">
        <f aca="false">'ORÇ.GLOBAL REF.'!E385</f>
        <v>0</v>
      </c>
      <c r="F385" s="537"/>
      <c r="G385" s="163" t="n">
        <f aca="false">ROUND(F385,2)</f>
        <v>0</v>
      </c>
      <c r="H385" s="163" t="n">
        <f aca="false">IF('ORÇ.GLOBAL P CAIXA'!K385="EXEC.",0,IF(E385&lt;&gt;0,ROUND(E385*G385,2),IF(Z385=0,(SUMIF('ORÇ.GLOBAL REF.'!$S$12:$S$1011,B385,$Z$12:$Z$1011)),Z385)))</f>
        <v>0</v>
      </c>
      <c r="I385" s="538" t="str">
        <f aca="false">'ORÇ.GLOBAL REF.'!H385</f>
        <v/>
      </c>
      <c r="J385" s="163" t="str">
        <f aca="false">'ORÇ.GLOBAL REF.'!I385</f>
        <v/>
      </c>
      <c r="K385" s="539" t="str">
        <f aca="false">'ORÇ.GLOBAL REF.'!J385</f>
        <v/>
      </c>
      <c r="L385" s="168" t="str">
        <f aca="false">IF(B385&gt;0,"ok","ocultar")</f>
        <v>ocultar</v>
      </c>
      <c r="M385" s="102"/>
      <c r="N385" s="102"/>
      <c r="O385" s="102"/>
      <c r="R385" s="157" t="n">
        <f aca="false">IF(B385=0,R384,IF(ISNONTEXT(B385)=TRUE(),INT(B385),INT(LEFT(B385,FIND(".",B385)-1))))</f>
        <v>3</v>
      </c>
      <c r="S385" s="157" t="str">
        <f aca="false">IF(S386=1,1,IF(B385&lt;&gt;0,1,IF(C385&lt;&gt;0,1,IF(D385&lt;&gt;0,1,IF(E385&lt;&gt;0,1,"")))))</f>
        <v/>
      </c>
      <c r="T385" s="157" t="str">
        <f aca="false">IF(R385=0," ",IF(R385&lt;&gt;R384,R385," "))</f>
        <v> </v>
      </c>
      <c r="U385" s="88"/>
      <c r="V385" s="75" t="e">
        <f aca="false">IF(R385&lt;&gt;T385,(IF(J385="",H385*(INFORMAÇÕES!$Q$79/INFORMAÇÕES!$Q$82),IF(J385="R",H385,0))),0)</f>
        <v>#DIV/0!</v>
      </c>
      <c r="W385" s="75" t="e">
        <f aca="false">IF(R385&lt;&gt;T385,(IF(J385="",H385*(INFORMAÇÕES!$Q$80/INFORMAÇÕES!$Q$82),IF(J385="C",H385,0))),0)</f>
        <v>#DIV/0!</v>
      </c>
      <c r="X385" s="75" t="n">
        <f aca="false">IF(R385&lt;&gt;T385,(IF(J385="",H385*INFORMAÇÕES!$U$115,IF(J385="CF",H385,0))),0)</f>
        <v>0</v>
      </c>
      <c r="Y385" s="75" t="n">
        <f aca="false">IF(R385&lt;&gt;T385,(IF(J385="",H385*INFORMAÇÕES!$U$116,IF(J385="O",H385,0))),0)</f>
        <v>0</v>
      </c>
      <c r="Z385" s="75" t="n">
        <f aca="false">IF(E385&lt;&gt;0,H385,0)</f>
        <v>0</v>
      </c>
    </row>
    <row r="386" s="174" customFormat="true" ht="14.25" hidden="false" customHeight="true" outlineLevel="0" collapsed="false">
      <c r="A386" s="159" t="n">
        <v>375</v>
      </c>
      <c r="B386" s="160" t="n">
        <f aca="false">'ORÇ.GLOBAL REF.'!B386</f>
        <v>0</v>
      </c>
      <c r="C386" s="536" t="n">
        <f aca="false">'ORÇ.GLOBAL REF.'!C386</f>
        <v>0</v>
      </c>
      <c r="D386" s="162" t="n">
        <f aca="false">'ORÇ.GLOBAL REF.'!D386</f>
        <v>0</v>
      </c>
      <c r="E386" s="162" t="n">
        <f aca="false">'ORÇ.GLOBAL REF.'!E386</f>
        <v>0</v>
      </c>
      <c r="F386" s="537"/>
      <c r="G386" s="163" t="n">
        <f aca="false">ROUND(F386,2)</f>
        <v>0</v>
      </c>
      <c r="H386" s="163" t="n">
        <f aca="false">IF('ORÇ.GLOBAL P CAIXA'!K386="EXEC.",0,IF(E386&lt;&gt;0,ROUND(E386*G386,2),IF(Z386=0,(SUMIF('ORÇ.GLOBAL REF.'!$S$12:$S$1011,B386,$Z$12:$Z$1011)),Z386)))</f>
        <v>0</v>
      </c>
      <c r="I386" s="538" t="str">
        <f aca="false">'ORÇ.GLOBAL REF.'!H386</f>
        <v/>
      </c>
      <c r="J386" s="163" t="str">
        <f aca="false">'ORÇ.GLOBAL REF.'!I386</f>
        <v/>
      </c>
      <c r="K386" s="539" t="str">
        <f aca="false">'ORÇ.GLOBAL REF.'!J386</f>
        <v/>
      </c>
      <c r="L386" s="168" t="str">
        <f aca="false">IF(B386&gt;0,"ok","ocultar")</f>
        <v>ocultar</v>
      </c>
      <c r="M386" s="102"/>
      <c r="N386" s="102"/>
      <c r="O386" s="102"/>
      <c r="R386" s="157" t="n">
        <f aca="false">IF(B386=0,R385,IF(ISNONTEXT(B386)=TRUE(),INT(B386),INT(LEFT(B386,FIND(".",B386)-1))))</f>
        <v>3</v>
      </c>
      <c r="S386" s="157" t="str">
        <f aca="false">IF(S387=1,1,IF(B386&lt;&gt;0,1,IF(C386&lt;&gt;0,1,IF(D386&lt;&gt;0,1,IF(E386&lt;&gt;0,1,"")))))</f>
        <v/>
      </c>
      <c r="T386" s="157" t="str">
        <f aca="false">IF(R386=0," ",IF(R386&lt;&gt;R385,R386," "))</f>
        <v> </v>
      </c>
      <c r="U386" s="88"/>
      <c r="V386" s="75" t="e">
        <f aca="false">IF(R386&lt;&gt;T386,(IF(J386="",H386*(INFORMAÇÕES!$Q$79/INFORMAÇÕES!$Q$82),IF(J386="R",H386,0))),0)</f>
        <v>#DIV/0!</v>
      </c>
      <c r="W386" s="75" t="e">
        <f aca="false">IF(R386&lt;&gt;T386,(IF(J386="",H386*(INFORMAÇÕES!$Q$80/INFORMAÇÕES!$Q$82),IF(J386="C",H386,0))),0)</f>
        <v>#DIV/0!</v>
      </c>
      <c r="X386" s="75" t="n">
        <f aca="false">IF(R386&lt;&gt;T386,(IF(J386="",H386*INFORMAÇÕES!$U$115,IF(J386="CF",H386,0))),0)</f>
        <v>0</v>
      </c>
      <c r="Y386" s="75" t="n">
        <f aca="false">IF(R386&lt;&gt;T386,(IF(J386="",H386*INFORMAÇÕES!$U$116,IF(J386="O",H386,0))),0)</f>
        <v>0</v>
      </c>
      <c r="Z386" s="75" t="n">
        <f aca="false">IF(E386&lt;&gt;0,H386,0)</f>
        <v>0</v>
      </c>
    </row>
    <row r="387" s="174" customFormat="true" ht="14.25" hidden="false" customHeight="true" outlineLevel="0" collapsed="false">
      <c r="A387" s="159" t="n">
        <v>376</v>
      </c>
      <c r="B387" s="160" t="n">
        <f aca="false">'ORÇ.GLOBAL REF.'!B387</f>
        <v>0</v>
      </c>
      <c r="C387" s="536" t="n">
        <f aca="false">'ORÇ.GLOBAL REF.'!C387</f>
        <v>0</v>
      </c>
      <c r="D387" s="162" t="n">
        <f aca="false">'ORÇ.GLOBAL REF.'!D387</f>
        <v>0</v>
      </c>
      <c r="E387" s="162" t="n">
        <f aca="false">'ORÇ.GLOBAL REF.'!E387</f>
        <v>0</v>
      </c>
      <c r="F387" s="537"/>
      <c r="G387" s="163" t="n">
        <f aca="false">ROUND(F387,2)</f>
        <v>0</v>
      </c>
      <c r="H387" s="163" t="n">
        <f aca="false">IF('ORÇ.GLOBAL P CAIXA'!K387="EXEC.",0,IF(E387&lt;&gt;0,ROUND(E387*G387,2),IF(Z387=0,(SUMIF('ORÇ.GLOBAL REF.'!$S$12:$S$1011,B387,$Z$12:$Z$1011)),Z387)))</f>
        <v>0</v>
      </c>
      <c r="I387" s="538" t="str">
        <f aca="false">'ORÇ.GLOBAL REF.'!H387</f>
        <v/>
      </c>
      <c r="J387" s="163" t="str">
        <f aca="false">'ORÇ.GLOBAL REF.'!I387</f>
        <v/>
      </c>
      <c r="K387" s="539" t="str">
        <f aca="false">'ORÇ.GLOBAL REF.'!J387</f>
        <v/>
      </c>
      <c r="L387" s="168" t="str">
        <f aca="false">IF(B387&gt;0,"ok","ocultar")</f>
        <v>ocultar</v>
      </c>
      <c r="M387" s="102"/>
      <c r="N387" s="102"/>
      <c r="O387" s="102"/>
      <c r="R387" s="157" t="n">
        <f aca="false">IF(B387=0,R386,IF(ISNONTEXT(B387)=TRUE(),INT(B387),INT(LEFT(B387,FIND(".",B387)-1))))</f>
        <v>3</v>
      </c>
      <c r="S387" s="157" t="str">
        <f aca="false">IF(S388=1,1,IF(B387&lt;&gt;0,1,IF(C387&lt;&gt;0,1,IF(D387&lt;&gt;0,1,IF(E387&lt;&gt;0,1,"")))))</f>
        <v/>
      </c>
      <c r="T387" s="157" t="str">
        <f aca="false">IF(R387=0," ",IF(R387&lt;&gt;R386,R387," "))</f>
        <v> </v>
      </c>
      <c r="U387" s="88"/>
      <c r="V387" s="75" t="e">
        <f aca="false">IF(R387&lt;&gt;T387,(IF(J387="",H387*(INFORMAÇÕES!$Q$79/INFORMAÇÕES!$Q$82),IF(J387="R",H387,0))),0)</f>
        <v>#DIV/0!</v>
      </c>
      <c r="W387" s="75" t="e">
        <f aca="false">IF(R387&lt;&gt;T387,(IF(J387="",H387*(INFORMAÇÕES!$Q$80/INFORMAÇÕES!$Q$82),IF(J387="C",H387,0))),0)</f>
        <v>#DIV/0!</v>
      </c>
      <c r="X387" s="75" t="n">
        <f aca="false">IF(R387&lt;&gt;T387,(IF(J387="",H387*INFORMAÇÕES!$U$115,IF(J387="CF",H387,0))),0)</f>
        <v>0</v>
      </c>
      <c r="Y387" s="75" t="n">
        <f aca="false">IF(R387&lt;&gt;T387,(IF(J387="",H387*INFORMAÇÕES!$U$116,IF(J387="O",H387,0))),0)</f>
        <v>0</v>
      </c>
      <c r="Z387" s="75" t="n">
        <f aca="false">IF(E387&lt;&gt;0,H387,0)</f>
        <v>0</v>
      </c>
    </row>
    <row r="388" s="174" customFormat="true" ht="14.25" hidden="false" customHeight="true" outlineLevel="0" collapsed="false">
      <c r="A388" s="159" t="n">
        <v>377</v>
      </c>
      <c r="B388" s="160" t="n">
        <f aca="false">'ORÇ.GLOBAL REF.'!B388</f>
        <v>0</v>
      </c>
      <c r="C388" s="536" t="n">
        <f aca="false">'ORÇ.GLOBAL REF.'!C388</f>
        <v>0</v>
      </c>
      <c r="D388" s="162" t="n">
        <f aca="false">'ORÇ.GLOBAL REF.'!D388</f>
        <v>0</v>
      </c>
      <c r="E388" s="162" t="n">
        <f aca="false">'ORÇ.GLOBAL REF.'!E388</f>
        <v>0</v>
      </c>
      <c r="F388" s="537"/>
      <c r="G388" s="163" t="n">
        <f aca="false">ROUND(F388,2)</f>
        <v>0</v>
      </c>
      <c r="H388" s="163" t="n">
        <f aca="false">IF('ORÇ.GLOBAL P CAIXA'!K388="EXEC.",0,IF(E388&lt;&gt;0,ROUND(E388*G388,2),IF(Z388=0,(SUMIF('ORÇ.GLOBAL REF.'!$S$12:$S$1011,B388,$Z$12:$Z$1011)),Z388)))</f>
        <v>0</v>
      </c>
      <c r="I388" s="538" t="str">
        <f aca="false">'ORÇ.GLOBAL REF.'!H388</f>
        <v/>
      </c>
      <c r="J388" s="163" t="str">
        <f aca="false">'ORÇ.GLOBAL REF.'!I388</f>
        <v/>
      </c>
      <c r="K388" s="539" t="str">
        <f aca="false">'ORÇ.GLOBAL REF.'!J388</f>
        <v/>
      </c>
      <c r="L388" s="168" t="str">
        <f aca="false">IF(B388&gt;0,"ok","ocultar")</f>
        <v>ocultar</v>
      </c>
      <c r="M388" s="102"/>
      <c r="N388" s="102"/>
      <c r="O388" s="102"/>
      <c r="R388" s="157" t="n">
        <f aca="false">IF(B388=0,R387,IF(ISNONTEXT(B388)=TRUE(),INT(B388),INT(LEFT(B388,FIND(".",B388)-1))))</f>
        <v>3</v>
      </c>
      <c r="S388" s="157" t="str">
        <f aca="false">IF(S389=1,1,IF(B388&lt;&gt;0,1,IF(C388&lt;&gt;0,1,IF(D388&lt;&gt;0,1,IF(E388&lt;&gt;0,1,"")))))</f>
        <v/>
      </c>
      <c r="T388" s="157" t="str">
        <f aca="false">IF(R388=0," ",IF(R388&lt;&gt;R387,R388," "))</f>
        <v> </v>
      </c>
      <c r="U388" s="88"/>
      <c r="V388" s="75" t="e">
        <f aca="false">IF(R388&lt;&gt;T388,(IF(J388="",H388*(INFORMAÇÕES!$Q$79/INFORMAÇÕES!$Q$82),IF(J388="R",H388,0))),0)</f>
        <v>#DIV/0!</v>
      </c>
      <c r="W388" s="75" t="e">
        <f aca="false">IF(R388&lt;&gt;T388,(IF(J388="",H388*(INFORMAÇÕES!$Q$80/INFORMAÇÕES!$Q$82),IF(J388="C",H388,0))),0)</f>
        <v>#DIV/0!</v>
      </c>
      <c r="X388" s="75" t="n">
        <f aca="false">IF(R388&lt;&gt;T388,(IF(J388="",H388*INFORMAÇÕES!$U$115,IF(J388="CF",H388,0))),0)</f>
        <v>0</v>
      </c>
      <c r="Y388" s="75" t="n">
        <f aca="false">IF(R388&lt;&gt;T388,(IF(J388="",H388*INFORMAÇÕES!$U$116,IF(J388="O",H388,0))),0)</f>
        <v>0</v>
      </c>
      <c r="Z388" s="75" t="n">
        <f aca="false">IF(E388&lt;&gt;0,H388,0)</f>
        <v>0</v>
      </c>
    </row>
    <row r="389" s="174" customFormat="true" ht="14.25" hidden="false" customHeight="true" outlineLevel="0" collapsed="false">
      <c r="A389" s="159" t="n">
        <v>378</v>
      </c>
      <c r="B389" s="160" t="n">
        <f aca="false">'ORÇ.GLOBAL REF.'!B389</f>
        <v>0</v>
      </c>
      <c r="C389" s="536" t="n">
        <f aca="false">'ORÇ.GLOBAL REF.'!C389</f>
        <v>0</v>
      </c>
      <c r="D389" s="162" t="n">
        <f aca="false">'ORÇ.GLOBAL REF.'!D389</f>
        <v>0</v>
      </c>
      <c r="E389" s="162" t="n">
        <f aca="false">'ORÇ.GLOBAL REF.'!E389</f>
        <v>0</v>
      </c>
      <c r="F389" s="537"/>
      <c r="G389" s="163" t="n">
        <f aca="false">ROUND(F389,2)</f>
        <v>0</v>
      </c>
      <c r="H389" s="163" t="n">
        <f aca="false">IF('ORÇ.GLOBAL P CAIXA'!K389="EXEC.",0,IF(E389&lt;&gt;0,ROUND(E389*G389,2),IF(Z389=0,(SUMIF('ORÇ.GLOBAL REF.'!$S$12:$S$1011,B389,$Z$12:$Z$1011)),Z389)))</f>
        <v>0</v>
      </c>
      <c r="I389" s="538" t="str">
        <f aca="false">'ORÇ.GLOBAL REF.'!H389</f>
        <v/>
      </c>
      <c r="J389" s="163" t="str">
        <f aca="false">'ORÇ.GLOBAL REF.'!I389</f>
        <v/>
      </c>
      <c r="K389" s="539" t="str">
        <f aca="false">'ORÇ.GLOBAL REF.'!J389</f>
        <v/>
      </c>
      <c r="L389" s="168" t="str">
        <f aca="false">IF(B389&gt;0,"ok","ocultar")</f>
        <v>ocultar</v>
      </c>
      <c r="M389" s="102"/>
      <c r="N389" s="102"/>
      <c r="O389" s="102"/>
      <c r="R389" s="157" t="n">
        <f aca="false">IF(B389=0,R388,IF(ISNONTEXT(B389)=TRUE(),INT(B389),INT(LEFT(B389,FIND(".",B389)-1))))</f>
        <v>3</v>
      </c>
      <c r="S389" s="157" t="str">
        <f aca="false">IF(S390=1,1,IF(B389&lt;&gt;0,1,IF(C389&lt;&gt;0,1,IF(D389&lt;&gt;0,1,IF(E389&lt;&gt;0,1,"")))))</f>
        <v/>
      </c>
      <c r="T389" s="157" t="str">
        <f aca="false">IF(R389=0," ",IF(R389&lt;&gt;R388,R389," "))</f>
        <v> </v>
      </c>
      <c r="U389" s="88"/>
      <c r="V389" s="75" t="e">
        <f aca="false">IF(R389&lt;&gt;T389,(IF(J389="",H389*(INFORMAÇÕES!$Q$79/INFORMAÇÕES!$Q$82),IF(J389="R",H389,0))),0)</f>
        <v>#DIV/0!</v>
      </c>
      <c r="W389" s="75" t="e">
        <f aca="false">IF(R389&lt;&gt;T389,(IF(J389="",H389*(INFORMAÇÕES!$Q$80/INFORMAÇÕES!$Q$82),IF(J389="C",H389,0))),0)</f>
        <v>#DIV/0!</v>
      </c>
      <c r="X389" s="75" t="n">
        <f aca="false">IF(R389&lt;&gt;T389,(IF(J389="",H389*INFORMAÇÕES!$U$115,IF(J389="CF",H389,0))),0)</f>
        <v>0</v>
      </c>
      <c r="Y389" s="75" t="n">
        <f aca="false">IF(R389&lt;&gt;T389,(IF(J389="",H389*INFORMAÇÕES!$U$116,IF(J389="O",H389,0))),0)</f>
        <v>0</v>
      </c>
      <c r="Z389" s="75" t="n">
        <f aca="false">IF(E389&lt;&gt;0,H389,0)</f>
        <v>0</v>
      </c>
    </row>
    <row r="390" s="174" customFormat="true" ht="14.25" hidden="false" customHeight="true" outlineLevel="0" collapsed="false">
      <c r="A390" s="159" t="n">
        <v>379</v>
      </c>
      <c r="B390" s="160" t="n">
        <f aca="false">'ORÇ.GLOBAL REF.'!B390</f>
        <v>0</v>
      </c>
      <c r="C390" s="536" t="n">
        <f aca="false">'ORÇ.GLOBAL REF.'!C390</f>
        <v>0</v>
      </c>
      <c r="D390" s="162" t="n">
        <f aca="false">'ORÇ.GLOBAL REF.'!D390</f>
        <v>0</v>
      </c>
      <c r="E390" s="162" t="n">
        <f aca="false">'ORÇ.GLOBAL REF.'!E390</f>
        <v>0</v>
      </c>
      <c r="F390" s="537"/>
      <c r="G390" s="163" t="n">
        <f aca="false">ROUND(F390,2)</f>
        <v>0</v>
      </c>
      <c r="H390" s="163" t="n">
        <f aca="false">IF('ORÇ.GLOBAL P CAIXA'!K390="EXEC.",0,IF(E390&lt;&gt;0,ROUND(E390*G390,2),IF(Z390=0,(SUMIF('ORÇ.GLOBAL REF.'!$S$12:$S$1011,B390,$Z$12:$Z$1011)),Z390)))</f>
        <v>0</v>
      </c>
      <c r="I390" s="538" t="str">
        <f aca="false">'ORÇ.GLOBAL REF.'!H390</f>
        <v/>
      </c>
      <c r="J390" s="163" t="str">
        <f aca="false">'ORÇ.GLOBAL REF.'!I390</f>
        <v/>
      </c>
      <c r="K390" s="539" t="str">
        <f aca="false">'ORÇ.GLOBAL REF.'!J390</f>
        <v/>
      </c>
      <c r="L390" s="168" t="str">
        <f aca="false">IF(B390&gt;0,"ok","ocultar")</f>
        <v>ocultar</v>
      </c>
      <c r="M390" s="102"/>
      <c r="N390" s="102"/>
      <c r="O390" s="102"/>
      <c r="R390" s="157" t="n">
        <f aca="false">IF(B390=0,R389,IF(ISNONTEXT(B390)=TRUE(),INT(B390),INT(LEFT(B390,FIND(".",B390)-1))))</f>
        <v>3</v>
      </c>
      <c r="S390" s="157" t="str">
        <f aca="false">IF(S391=1,1,IF(B390&lt;&gt;0,1,IF(C390&lt;&gt;0,1,IF(D390&lt;&gt;0,1,IF(E390&lt;&gt;0,1,"")))))</f>
        <v/>
      </c>
      <c r="T390" s="157" t="str">
        <f aca="false">IF(R390=0," ",IF(R390&lt;&gt;R389,R390," "))</f>
        <v> </v>
      </c>
      <c r="U390" s="88"/>
      <c r="V390" s="75" t="e">
        <f aca="false">IF(R390&lt;&gt;T390,(IF(J390="",H390*(INFORMAÇÕES!$Q$79/INFORMAÇÕES!$Q$82),IF(J390="R",H390,0))),0)</f>
        <v>#DIV/0!</v>
      </c>
      <c r="W390" s="75" t="e">
        <f aca="false">IF(R390&lt;&gt;T390,(IF(J390="",H390*(INFORMAÇÕES!$Q$80/INFORMAÇÕES!$Q$82),IF(J390="C",H390,0))),0)</f>
        <v>#DIV/0!</v>
      </c>
      <c r="X390" s="75" t="n">
        <f aca="false">IF(R390&lt;&gt;T390,(IF(J390="",H390*INFORMAÇÕES!$U$115,IF(J390="CF",H390,0))),0)</f>
        <v>0</v>
      </c>
      <c r="Y390" s="75" t="n">
        <f aca="false">IF(R390&lt;&gt;T390,(IF(J390="",H390*INFORMAÇÕES!$U$116,IF(J390="O",H390,0))),0)</f>
        <v>0</v>
      </c>
      <c r="Z390" s="75" t="n">
        <f aca="false">IF(E390&lt;&gt;0,H390,0)</f>
        <v>0</v>
      </c>
    </row>
    <row r="391" s="174" customFormat="true" ht="14.25" hidden="false" customHeight="true" outlineLevel="0" collapsed="false">
      <c r="A391" s="159" t="n">
        <v>380</v>
      </c>
      <c r="B391" s="160" t="n">
        <f aca="false">'ORÇ.GLOBAL REF.'!B391</f>
        <v>0</v>
      </c>
      <c r="C391" s="536" t="n">
        <f aca="false">'ORÇ.GLOBAL REF.'!C391</f>
        <v>0</v>
      </c>
      <c r="D391" s="162" t="n">
        <f aca="false">'ORÇ.GLOBAL REF.'!D391</f>
        <v>0</v>
      </c>
      <c r="E391" s="162" t="n">
        <f aca="false">'ORÇ.GLOBAL REF.'!E391</f>
        <v>0</v>
      </c>
      <c r="F391" s="537"/>
      <c r="G391" s="163" t="n">
        <f aca="false">ROUND(F391,2)</f>
        <v>0</v>
      </c>
      <c r="H391" s="163" t="n">
        <f aca="false">IF('ORÇ.GLOBAL P CAIXA'!K391="EXEC.",0,IF(E391&lt;&gt;0,ROUND(E391*G391,2),IF(Z391=0,(SUMIF('ORÇ.GLOBAL REF.'!$S$12:$S$1011,B391,$Z$12:$Z$1011)),Z391)))</f>
        <v>0</v>
      </c>
      <c r="I391" s="538" t="str">
        <f aca="false">'ORÇ.GLOBAL REF.'!H391</f>
        <v/>
      </c>
      <c r="J391" s="163" t="str">
        <f aca="false">'ORÇ.GLOBAL REF.'!I391</f>
        <v/>
      </c>
      <c r="K391" s="539" t="str">
        <f aca="false">'ORÇ.GLOBAL REF.'!J391</f>
        <v/>
      </c>
      <c r="L391" s="168" t="str">
        <f aca="false">IF(B391&gt;0,"ok","ocultar")</f>
        <v>ocultar</v>
      </c>
      <c r="M391" s="102"/>
      <c r="N391" s="102"/>
      <c r="O391" s="102"/>
      <c r="R391" s="157" t="n">
        <f aca="false">IF(B391=0,R390,IF(ISNONTEXT(B391)=TRUE(),INT(B391),INT(LEFT(B391,FIND(".",B391)-1))))</f>
        <v>3</v>
      </c>
      <c r="S391" s="157" t="str">
        <f aca="false">IF(S392=1,1,IF(B391&lt;&gt;0,1,IF(C391&lt;&gt;0,1,IF(D391&lt;&gt;0,1,IF(E391&lt;&gt;0,1,"")))))</f>
        <v/>
      </c>
      <c r="T391" s="157" t="str">
        <f aca="false">IF(R391=0," ",IF(R391&lt;&gt;R390,R391," "))</f>
        <v> </v>
      </c>
      <c r="U391" s="88"/>
      <c r="V391" s="75" t="e">
        <f aca="false">IF(R391&lt;&gt;T391,(IF(J391="",H391*(INFORMAÇÕES!$Q$79/INFORMAÇÕES!$Q$82),IF(J391="R",H391,0))),0)</f>
        <v>#DIV/0!</v>
      </c>
      <c r="W391" s="75" t="e">
        <f aca="false">IF(R391&lt;&gt;T391,(IF(J391="",H391*(INFORMAÇÕES!$Q$80/INFORMAÇÕES!$Q$82),IF(J391="C",H391,0))),0)</f>
        <v>#DIV/0!</v>
      </c>
      <c r="X391" s="75" t="n">
        <f aca="false">IF(R391&lt;&gt;T391,(IF(J391="",H391*INFORMAÇÕES!$U$115,IF(J391="CF",H391,0))),0)</f>
        <v>0</v>
      </c>
      <c r="Y391" s="75" t="n">
        <f aca="false">IF(R391&lt;&gt;T391,(IF(J391="",H391*INFORMAÇÕES!$U$116,IF(J391="O",H391,0))),0)</f>
        <v>0</v>
      </c>
      <c r="Z391" s="75" t="n">
        <f aca="false">IF(E391&lt;&gt;0,H391,0)</f>
        <v>0</v>
      </c>
    </row>
    <row r="392" s="174" customFormat="true" ht="14.25" hidden="false" customHeight="true" outlineLevel="0" collapsed="false">
      <c r="A392" s="159" t="n">
        <v>381</v>
      </c>
      <c r="B392" s="160" t="n">
        <f aca="false">'ORÇ.GLOBAL REF.'!B392</f>
        <v>0</v>
      </c>
      <c r="C392" s="536" t="n">
        <f aca="false">'ORÇ.GLOBAL REF.'!C392</f>
        <v>0</v>
      </c>
      <c r="D392" s="162" t="n">
        <f aca="false">'ORÇ.GLOBAL REF.'!D392</f>
        <v>0</v>
      </c>
      <c r="E392" s="162" t="n">
        <f aca="false">'ORÇ.GLOBAL REF.'!E392</f>
        <v>0</v>
      </c>
      <c r="F392" s="537"/>
      <c r="G392" s="163" t="n">
        <f aca="false">ROUND(F392,2)</f>
        <v>0</v>
      </c>
      <c r="H392" s="163" t="n">
        <f aca="false">IF('ORÇ.GLOBAL P CAIXA'!K392="EXEC.",0,IF(E392&lt;&gt;0,ROUND(E392*G392,2),IF(Z392=0,(SUMIF('ORÇ.GLOBAL REF.'!$S$12:$S$1011,B392,$Z$12:$Z$1011)),Z392)))</f>
        <v>0</v>
      </c>
      <c r="I392" s="538" t="str">
        <f aca="false">'ORÇ.GLOBAL REF.'!H392</f>
        <v/>
      </c>
      <c r="J392" s="163" t="str">
        <f aca="false">'ORÇ.GLOBAL REF.'!I392</f>
        <v/>
      </c>
      <c r="K392" s="539" t="str">
        <f aca="false">'ORÇ.GLOBAL REF.'!J392</f>
        <v/>
      </c>
      <c r="L392" s="168" t="str">
        <f aca="false">IF(B392&gt;0,"ok","ocultar")</f>
        <v>ocultar</v>
      </c>
      <c r="M392" s="102"/>
      <c r="N392" s="102"/>
      <c r="O392" s="102"/>
      <c r="R392" s="157" t="n">
        <f aca="false">IF(B392=0,R391,IF(ISNONTEXT(B392)=TRUE(),INT(B392),INT(LEFT(B392,FIND(".",B392)-1))))</f>
        <v>3</v>
      </c>
      <c r="S392" s="157" t="str">
        <f aca="false">IF(S393=1,1,IF(B392&lt;&gt;0,1,IF(C392&lt;&gt;0,1,IF(D392&lt;&gt;0,1,IF(E392&lt;&gt;0,1,"")))))</f>
        <v/>
      </c>
      <c r="T392" s="157" t="str">
        <f aca="false">IF(R392=0," ",IF(R392&lt;&gt;R391,R392," "))</f>
        <v> </v>
      </c>
      <c r="U392" s="88"/>
      <c r="V392" s="75" t="e">
        <f aca="false">IF(R392&lt;&gt;T392,(IF(J392="",H392*(INFORMAÇÕES!$Q$79/INFORMAÇÕES!$Q$82),IF(J392="R",H392,0))),0)</f>
        <v>#DIV/0!</v>
      </c>
      <c r="W392" s="75" t="e">
        <f aca="false">IF(R392&lt;&gt;T392,(IF(J392="",H392*(INFORMAÇÕES!$Q$80/INFORMAÇÕES!$Q$82),IF(J392="C",H392,0))),0)</f>
        <v>#DIV/0!</v>
      </c>
      <c r="X392" s="75" t="n">
        <f aca="false">IF(R392&lt;&gt;T392,(IF(J392="",H392*INFORMAÇÕES!$U$115,IF(J392="CF",H392,0))),0)</f>
        <v>0</v>
      </c>
      <c r="Y392" s="75" t="n">
        <f aca="false">IF(R392&lt;&gt;T392,(IF(J392="",H392*INFORMAÇÕES!$U$116,IF(J392="O",H392,0))),0)</f>
        <v>0</v>
      </c>
      <c r="Z392" s="75" t="n">
        <f aca="false">IF(E392&lt;&gt;0,H392,0)</f>
        <v>0</v>
      </c>
    </row>
    <row r="393" s="174" customFormat="true" ht="14.25" hidden="false" customHeight="true" outlineLevel="0" collapsed="false">
      <c r="A393" s="159" t="n">
        <v>382</v>
      </c>
      <c r="B393" s="160" t="n">
        <f aca="false">'ORÇ.GLOBAL REF.'!B393</f>
        <v>0</v>
      </c>
      <c r="C393" s="536" t="n">
        <f aca="false">'ORÇ.GLOBAL REF.'!C393</f>
        <v>0</v>
      </c>
      <c r="D393" s="162" t="n">
        <f aca="false">'ORÇ.GLOBAL REF.'!D393</f>
        <v>0</v>
      </c>
      <c r="E393" s="162" t="n">
        <f aca="false">'ORÇ.GLOBAL REF.'!E393</f>
        <v>0</v>
      </c>
      <c r="F393" s="537"/>
      <c r="G393" s="163" t="n">
        <f aca="false">ROUND(F393,2)</f>
        <v>0</v>
      </c>
      <c r="H393" s="163" t="n">
        <f aca="false">IF('ORÇ.GLOBAL P CAIXA'!K393="EXEC.",0,IF(E393&lt;&gt;0,ROUND(E393*G393,2),IF(Z393=0,(SUMIF('ORÇ.GLOBAL REF.'!$S$12:$S$1011,B393,$Z$12:$Z$1011)),Z393)))</f>
        <v>0</v>
      </c>
      <c r="I393" s="538" t="str">
        <f aca="false">'ORÇ.GLOBAL REF.'!H393</f>
        <v/>
      </c>
      <c r="J393" s="163" t="str">
        <f aca="false">'ORÇ.GLOBAL REF.'!I393</f>
        <v/>
      </c>
      <c r="K393" s="539" t="str">
        <f aca="false">'ORÇ.GLOBAL REF.'!J393</f>
        <v/>
      </c>
      <c r="L393" s="168" t="str">
        <f aca="false">IF(B393&gt;0,"ok","ocultar")</f>
        <v>ocultar</v>
      </c>
      <c r="M393" s="102"/>
      <c r="N393" s="102"/>
      <c r="O393" s="102"/>
      <c r="R393" s="157" t="n">
        <f aca="false">IF(B393=0,R392,IF(ISNONTEXT(B393)=TRUE(),INT(B393),INT(LEFT(B393,FIND(".",B393)-1))))</f>
        <v>3</v>
      </c>
      <c r="S393" s="157" t="str">
        <f aca="false">IF(S394=1,1,IF(B393&lt;&gt;0,1,IF(C393&lt;&gt;0,1,IF(D393&lt;&gt;0,1,IF(E393&lt;&gt;0,1,"")))))</f>
        <v/>
      </c>
      <c r="T393" s="157" t="str">
        <f aca="false">IF(R393=0," ",IF(R393&lt;&gt;R392,R393," "))</f>
        <v> </v>
      </c>
      <c r="U393" s="88"/>
      <c r="V393" s="75" t="e">
        <f aca="false">IF(R393&lt;&gt;T393,(IF(J393="",H393*(INFORMAÇÕES!$Q$79/INFORMAÇÕES!$Q$82),IF(J393="R",H393,0))),0)</f>
        <v>#DIV/0!</v>
      </c>
      <c r="W393" s="75" t="e">
        <f aca="false">IF(R393&lt;&gt;T393,(IF(J393="",H393*(INFORMAÇÕES!$Q$80/INFORMAÇÕES!$Q$82),IF(J393="C",H393,0))),0)</f>
        <v>#DIV/0!</v>
      </c>
      <c r="X393" s="75" t="n">
        <f aca="false">IF(R393&lt;&gt;T393,(IF(J393="",H393*INFORMAÇÕES!$U$115,IF(J393="CF",H393,0))),0)</f>
        <v>0</v>
      </c>
      <c r="Y393" s="75" t="n">
        <f aca="false">IF(R393&lt;&gt;T393,(IF(J393="",H393*INFORMAÇÕES!$U$116,IF(J393="O",H393,0))),0)</f>
        <v>0</v>
      </c>
      <c r="Z393" s="75" t="n">
        <f aca="false">IF(E393&lt;&gt;0,H393,0)</f>
        <v>0</v>
      </c>
    </row>
    <row r="394" s="174" customFormat="true" ht="14.25" hidden="false" customHeight="true" outlineLevel="0" collapsed="false">
      <c r="A394" s="159" t="n">
        <v>383</v>
      </c>
      <c r="B394" s="160" t="n">
        <f aca="false">'ORÇ.GLOBAL REF.'!B394</f>
        <v>0</v>
      </c>
      <c r="C394" s="536" t="n">
        <f aca="false">'ORÇ.GLOBAL REF.'!C394</f>
        <v>0</v>
      </c>
      <c r="D394" s="162" t="n">
        <f aca="false">'ORÇ.GLOBAL REF.'!D394</f>
        <v>0</v>
      </c>
      <c r="E394" s="162" t="n">
        <f aca="false">'ORÇ.GLOBAL REF.'!E394</f>
        <v>0</v>
      </c>
      <c r="F394" s="537"/>
      <c r="G394" s="163" t="n">
        <f aca="false">ROUND(F394,2)</f>
        <v>0</v>
      </c>
      <c r="H394" s="163" t="n">
        <f aca="false">IF('ORÇ.GLOBAL P CAIXA'!K394="EXEC.",0,IF(E394&lt;&gt;0,ROUND(E394*G394,2),IF(Z394=0,(SUMIF('ORÇ.GLOBAL REF.'!$S$12:$S$1011,B394,$Z$12:$Z$1011)),Z394)))</f>
        <v>0</v>
      </c>
      <c r="I394" s="538" t="str">
        <f aca="false">'ORÇ.GLOBAL REF.'!H394</f>
        <v/>
      </c>
      <c r="J394" s="163" t="str">
        <f aca="false">'ORÇ.GLOBAL REF.'!I394</f>
        <v/>
      </c>
      <c r="K394" s="539" t="str">
        <f aca="false">'ORÇ.GLOBAL REF.'!J394</f>
        <v/>
      </c>
      <c r="L394" s="168" t="str">
        <f aca="false">IF(B394&gt;0,"ok","ocultar")</f>
        <v>ocultar</v>
      </c>
      <c r="M394" s="102"/>
      <c r="N394" s="102"/>
      <c r="O394" s="102"/>
      <c r="R394" s="157" t="n">
        <f aca="false">IF(B394=0,R393,IF(ISNONTEXT(B394)=TRUE(),INT(B394),INT(LEFT(B394,FIND(".",B394)-1))))</f>
        <v>3</v>
      </c>
      <c r="S394" s="157" t="str">
        <f aca="false">IF(S395=1,1,IF(B394&lt;&gt;0,1,IF(C394&lt;&gt;0,1,IF(D394&lt;&gt;0,1,IF(E394&lt;&gt;0,1,"")))))</f>
        <v/>
      </c>
      <c r="T394" s="157" t="str">
        <f aca="false">IF(R394=0," ",IF(R394&lt;&gt;R393,R394," "))</f>
        <v> </v>
      </c>
      <c r="U394" s="88"/>
      <c r="V394" s="75" t="e">
        <f aca="false">IF(R394&lt;&gt;T394,(IF(J394="",H394*(INFORMAÇÕES!$Q$79/INFORMAÇÕES!$Q$82),IF(J394="R",H394,0))),0)</f>
        <v>#DIV/0!</v>
      </c>
      <c r="W394" s="75" t="e">
        <f aca="false">IF(R394&lt;&gt;T394,(IF(J394="",H394*(INFORMAÇÕES!$Q$80/INFORMAÇÕES!$Q$82),IF(J394="C",H394,0))),0)</f>
        <v>#DIV/0!</v>
      </c>
      <c r="X394" s="75" t="n">
        <f aca="false">IF(R394&lt;&gt;T394,(IF(J394="",H394*INFORMAÇÕES!$U$115,IF(J394="CF",H394,0))),0)</f>
        <v>0</v>
      </c>
      <c r="Y394" s="75" t="n">
        <f aca="false">IF(R394&lt;&gt;T394,(IF(J394="",H394*INFORMAÇÕES!$U$116,IF(J394="O",H394,0))),0)</f>
        <v>0</v>
      </c>
      <c r="Z394" s="75" t="n">
        <f aca="false">IF(E394&lt;&gt;0,H394,0)</f>
        <v>0</v>
      </c>
    </row>
    <row r="395" s="174" customFormat="true" ht="14.25" hidden="false" customHeight="true" outlineLevel="0" collapsed="false">
      <c r="A395" s="159" t="n">
        <v>384</v>
      </c>
      <c r="B395" s="160" t="n">
        <f aca="false">'ORÇ.GLOBAL REF.'!B395</f>
        <v>0</v>
      </c>
      <c r="C395" s="536" t="n">
        <f aca="false">'ORÇ.GLOBAL REF.'!C395</f>
        <v>0</v>
      </c>
      <c r="D395" s="162" t="n">
        <f aca="false">'ORÇ.GLOBAL REF.'!D395</f>
        <v>0</v>
      </c>
      <c r="E395" s="162" t="n">
        <f aca="false">'ORÇ.GLOBAL REF.'!E395</f>
        <v>0</v>
      </c>
      <c r="F395" s="537"/>
      <c r="G395" s="163" t="n">
        <f aca="false">ROUND(F395,2)</f>
        <v>0</v>
      </c>
      <c r="H395" s="163" t="n">
        <f aca="false">IF('ORÇ.GLOBAL P CAIXA'!K395="EXEC.",0,IF(E395&lt;&gt;0,ROUND(E395*G395,2),IF(Z395=0,(SUMIF('ORÇ.GLOBAL REF.'!$S$12:$S$1011,B395,$Z$12:$Z$1011)),Z395)))</f>
        <v>0</v>
      </c>
      <c r="I395" s="538" t="str">
        <f aca="false">'ORÇ.GLOBAL REF.'!H395</f>
        <v/>
      </c>
      <c r="J395" s="163" t="str">
        <f aca="false">'ORÇ.GLOBAL REF.'!I395</f>
        <v/>
      </c>
      <c r="K395" s="539" t="str">
        <f aca="false">'ORÇ.GLOBAL REF.'!J395</f>
        <v/>
      </c>
      <c r="L395" s="168" t="str">
        <f aca="false">IF(B395&gt;0,"ok","ocultar")</f>
        <v>ocultar</v>
      </c>
      <c r="M395" s="102"/>
      <c r="N395" s="102"/>
      <c r="O395" s="102"/>
      <c r="R395" s="157" t="n">
        <f aca="false">IF(B395=0,R394,IF(ISNONTEXT(B395)=TRUE(),INT(B395),INT(LEFT(B395,FIND(".",B395)-1))))</f>
        <v>3</v>
      </c>
      <c r="S395" s="157" t="str">
        <f aca="false">IF(S396=1,1,IF(B395&lt;&gt;0,1,IF(C395&lt;&gt;0,1,IF(D395&lt;&gt;0,1,IF(E395&lt;&gt;0,1,"")))))</f>
        <v/>
      </c>
      <c r="T395" s="157" t="str">
        <f aca="false">IF(R395=0," ",IF(R395&lt;&gt;R394,R395," "))</f>
        <v> </v>
      </c>
      <c r="U395" s="88"/>
      <c r="V395" s="75" t="e">
        <f aca="false">IF(R395&lt;&gt;T395,(IF(J395="",H395*(INFORMAÇÕES!$Q$79/INFORMAÇÕES!$Q$82),IF(J395="R",H395,0))),0)</f>
        <v>#DIV/0!</v>
      </c>
      <c r="W395" s="75" t="e">
        <f aca="false">IF(R395&lt;&gt;T395,(IF(J395="",H395*(INFORMAÇÕES!$Q$80/INFORMAÇÕES!$Q$82),IF(J395="C",H395,0))),0)</f>
        <v>#DIV/0!</v>
      </c>
      <c r="X395" s="75" t="n">
        <f aca="false">IF(R395&lt;&gt;T395,(IF(J395="",H395*INFORMAÇÕES!$U$115,IF(J395="CF",H395,0))),0)</f>
        <v>0</v>
      </c>
      <c r="Y395" s="75" t="n">
        <f aca="false">IF(R395&lt;&gt;T395,(IF(J395="",H395*INFORMAÇÕES!$U$116,IF(J395="O",H395,0))),0)</f>
        <v>0</v>
      </c>
      <c r="Z395" s="75" t="n">
        <f aca="false">IF(E395&lt;&gt;0,H395,0)</f>
        <v>0</v>
      </c>
    </row>
    <row r="396" s="174" customFormat="true" ht="14.25" hidden="false" customHeight="true" outlineLevel="0" collapsed="false">
      <c r="A396" s="159" t="n">
        <v>385</v>
      </c>
      <c r="B396" s="160" t="n">
        <f aca="false">'ORÇ.GLOBAL REF.'!B396</f>
        <v>0</v>
      </c>
      <c r="C396" s="536" t="n">
        <f aca="false">'ORÇ.GLOBAL REF.'!C396</f>
        <v>0</v>
      </c>
      <c r="D396" s="162" t="n">
        <f aca="false">'ORÇ.GLOBAL REF.'!D396</f>
        <v>0</v>
      </c>
      <c r="E396" s="162" t="n">
        <f aca="false">'ORÇ.GLOBAL REF.'!E396</f>
        <v>0</v>
      </c>
      <c r="F396" s="537"/>
      <c r="G396" s="163" t="n">
        <f aca="false">ROUND(F396,2)</f>
        <v>0</v>
      </c>
      <c r="H396" s="163" t="n">
        <f aca="false">IF('ORÇ.GLOBAL P CAIXA'!K396="EXEC.",0,IF(E396&lt;&gt;0,ROUND(E396*G396,2),IF(Z396=0,(SUMIF('ORÇ.GLOBAL REF.'!$S$12:$S$1011,B396,$Z$12:$Z$1011)),Z396)))</f>
        <v>0</v>
      </c>
      <c r="I396" s="538" t="str">
        <f aca="false">'ORÇ.GLOBAL REF.'!H396</f>
        <v/>
      </c>
      <c r="J396" s="163" t="str">
        <f aca="false">'ORÇ.GLOBAL REF.'!I396</f>
        <v/>
      </c>
      <c r="K396" s="539" t="str">
        <f aca="false">'ORÇ.GLOBAL REF.'!J396</f>
        <v/>
      </c>
      <c r="L396" s="168" t="str">
        <f aca="false">IF(B396&gt;0,"ok","ocultar")</f>
        <v>ocultar</v>
      </c>
      <c r="M396" s="102"/>
      <c r="N396" s="102"/>
      <c r="O396" s="102"/>
      <c r="R396" s="157" t="n">
        <f aca="false">IF(B396=0,R395,IF(ISNONTEXT(B396)=TRUE(),INT(B396),INT(LEFT(B396,FIND(".",B396)-1))))</f>
        <v>3</v>
      </c>
      <c r="S396" s="157" t="str">
        <f aca="false">IF(S397=1,1,IF(B396&lt;&gt;0,1,IF(C396&lt;&gt;0,1,IF(D396&lt;&gt;0,1,IF(E396&lt;&gt;0,1,"")))))</f>
        <v/>
      </c>
      <c r="T396" s="157" t="str">
        <f aca="false">IF(R396=0," ",IF(R396&lt;&gt;R395,R396," "))</f>
        <v> </v>
      </c>
      <c r="U396" s="88"/>
      <c r="V396" s="75" t="e">
        <f aca="false">IF(R396&lt;&gt;T396,(IF(J396="",H396*(INFORMAÇÕES!$Q$79/INFORMAÇÕES!$Q$82),IF(J396="R",H396,0))),0)</f>
        <v>#DIV/0!</v>
      </c>
      <c r="W396" s="75" t="e">
        <f aca="false">IF(R396&lt;&gt;T396,(IF(J396="",H396*(INFORMAÇÕES!$Q$80/INFORMAÇÕES!$Q$82),IF(J396="C",H396,0))),0)</f>
        <v>#DIV/0!</v>
      </c>
      <c r="X396" s="75" t="n">
        <f aca="false">IF(R396&lt;&gt;T396,(IF(J396="",H396*INFORMAÇÕES!$U$115,IF(J396="CF",H396,0))),0)</f>
        <v>0</v>
      </c>
      <c r="Y396" s="75" t="n">
        <f aca="false">IF(R396&lt;&gt;T396,(IF(J396="",H396*INFORMAÇÕES!$U$116,IF(J396="O",H396,0))),0)</f>
        <v>0</v>
      </c>
      <c r="Z396" s="75" t="n">
        <f aca="false">IF(E396&lt;&gt;0,H396,0)</f>
        <v>0</v>
      </c>
    </row>
    <row r="397" s="174" customFormat="true" ht="14.25" hidden="false" customHeight="true" outlineLevel="0" collapsed="false">
      <c r="A397" s="159" t="n">
        <v>386</v>
      </c>
      <c r="B397" s="160" t="n">
        <f aca="false">'ORÇ.GLOBAL REF.'!B397</f>
        <v>0</v>
      </c>
      <c r="C397" s="536" t="n">
        <f aca="false">'ORÇ.GLOBAL REF.'!C397</f>
        <v>0</v>
      </c>
      <c r="D397" s="162" t="n">
        <f aca="false">'ORÇ.GLOBAL REF.'!D397</f>
        <v>0</v>
      </c>
      <c r="E397" s="162" t="n">
        <f aca="false">'ORÇ.GLOBAL REF.'!E397</f>
        <v>0</v>
      </c>
      <c r="F397" s="537"/>
      <c r="G397" s="163" t="n">
        <f aca="false">ROUND(F397,2)</f>
        <v>0</v>
      </c>
      <c r="H397" s="163" t="n">
        <f aca="false">IF('ORÇ.GLOBAL P CAIXA'!K397="EXEC.",0,IF(E397&lt;&gt;0,ROUND(E397*G397,2),IF(Z397=0,(SUMIF('ORÇ.GLOBAL REF.'!$S$12:$S$1011,B397,$Z$12:$Z$1011)),Z397)))</f>
        <v>0</v>
      </c>
      <c r="I397" s="538" t="str">
        <f aca="false">'ORÇ.GLOBAL REF.'!H397</f>
        <v/>
      </c>
      <c r="J397" s="163" t="str">
        <f aca="false">'ORÇ.GLOBAL REF.'!I397</f>
        <v/>
      </c>
      <c r="K397" s="539" t="str">
        <f aca="false">'ORÇ.GLOBAL REF.'!J397</f>
        <v/>
      </c>
      <c r="L397" s="168" t="str">
        <f aca="false">IF(B397&gt;0,"ok","ocultar")</f>
        <v>ocultar</v>
      </c>
      <c r="M397" s="102"/>
      <c r="N397" s="102"/>
      <c r="O397" s="102"/>
      <c r="R397" s="157" t="n">
        <f aca="false">IF(B397=0,R396,IF(ISNONTEXT(B397)=TRUE(),INT(B397),INT(LEFT(B397,FIND(".",B397)-1))))</f>
        <v>3</v>
      </c>
      <c r="S397" s="157" t="str">
        <f aca="false">IF(S398=1,1,IF(B397&lt;&gt;0,1,IF(C397&lt;&gt;0,1,IF(D397&lt;&gt;0,1,IF(E397&lt;&gt;0,1,"")))))</f>
        <v/>
      </c>
      <c r="T397" s="157" t="str">
        <f aca="false">IF(R397=0," ",IF(R397&lt;&gt;R396,R397," "))</f>
        <v> </v>
      </c>
      <c r="U397" s="88"/>
      <c r="V397" s="75" t="e">
        <f aca="false">IF(R397&lt;&gt;T397,(IF(J397="",H397*(INFORMAÇÕES!$Q$79/INFORMAÇÕES!$Q$82),IF(J397="R",H397,0))),0)</f>
        <v>#DIV/0!</v>
      </c>
      <c r="W397" s="75" t="e">
        <f aca="false">IF(R397&lt;&gt;T397,(IF(J397="",H397*(INFORMAÇÕES!$Q$80/INFORMAÇÕES!$Q$82),IF(J397="C",H397,0))),0)</f>
        <v>#DIV/0!</v>
      </c>
      <c r="X397" s="75" t="n">
        <f aca="false">IF(R397&lt;&gt;T397,(IF(J397="",H397*INFORMAÇÕES!$U$115,IF(J397="CF",H397,0))),0)</f>
        <v>0</v>
      </c>
      <c r="Y397" s="75" t="n">
        <f aca="false">IF(R397&lt;&gt;T397,(IF(J397="",H397*INFORMAÇÕES!$U$116,IF(J397="O",H397,0))),0)</f>
        <v>0</v>
      </c>
      <c r="Z397" s="75" t="n">
        <f aca="false">IF(E397&lt;&gt;0,H397,0)</f>
        <v>0</v>
      </c>
    </row>
    <row r="398" s="174" customFormat="true" ht="14.25" hidden="false" customHeight="true" outlineLevel="0" collapsed="false">
      <c r="A398" s="159" t="n">
        <v>387</v>
      </c>
      <c r="B398" s="160" t="n">
        <f aca="false">'ORÇ.GLOBAL REF.'!B398</f>
        <v>0</v>
      </c>
      <c r="C398" s="536" t="n">
        <f aca="false">'ORÇ.GLOBAL REF.'!C398</f>
        <v>0</v>
      </c>
      <c r="D398" s="162" t="n">
        <f aca="false">'ORÇ.GLOBAL REF.'!D398</f>
        <v>0</v>
      </c>
      <c r="E398" s="162" t="n">
        <f aca="false">'ORÇ.GLOBAL REF.'!E398</f>
        <v>0</v>
      </c>
      <c r="F398" s="537"/>
      <c r="G398" s="163" t="n">
        <f aca="false">ROUND(F398,2)</f>
        <v>0</v>
      </c>
      <c r="H398" s="163" t="n">
        <f aca="false">IF('ORÇ.GLOBAL P CAIXA'!K398="EXEC.",0,IF(E398&lt;&gt;0,ROUND(E398*G398,2),IF(Z398=0,(SUMIF('ORÇ.GLOBAL REF.'!$S$12:$S$1011,B398,$Z$12:$Z$1011)),Z398)))</f>
        <v>0</v>
      </c>
      <c r="I398" s="538" t="str">
        <f aca="false">'ORÇ.GLOBAL REF.'!H398</f>
        <v/>
      </c>
      <c r="J398" s="163" t="str">
        <f aca="false">'ORÇ.GLOBAL REF.'!I398</f>
        <v/>
      </c>
      <c r="K398" s="539" t="str">
        <f aca="false">'ORÇ.GLOBAL REF.'!J398</f>
        <v/>
      </c>
      <c r="L398" s="168" t="str">
        <f aca="false">IF(B398&gt;0,"ok","ocultar")</f>
        <v>ocultar</v>
      </c>
      <c r="M398" s="102"/>
      <c r="N398" s="102"/>
      <c r="O398" s="102"/>
      <c r="R398" s="157" t="n">
        <f aca="false">IF(B398=0,R397,IF(ISNONTEXT(B398)=TRUE(),INT(B398),INT(LEFT(B398,FIND(".",B398)-1))))</f>
        <v>3</v>
      </c>
      <c r="S398" s="157" t="str">
        <f aca="false">IF(S399=1,1,IF(B398&lt;&gt;0,1,IF(C398&lt;&gt;0,1,IF(D398&lt;&gt;0,1,IF(E398&lt;&gt;0,1,"")))))</f>
        <v/>
      </c>
      <c r="T398" s="157" t="str">
        <f aca="false">IF(R398=0," ",IF(R398&lt;&gt;R397,R398," "))</f>
        <v> </v>
      </c>
      <c r="U398" s="88"/>
      <c r="V398" s="75" t="e">
        <f aca="false">IF(R398&lt;&gt;T398,(IF(J398="",H398*(INFORMAÇÕES!$Q$79/INFORMAÇÕES!$Q$82),IF(J398="R",H398,0))),0)</f>
        <v>#DIV/0!</v>
      </c>
      <c r="W398" s="75" t="e">
        <f aca="false">IF(R398&lt;&gt;T398,(IF(J398="",H398*(INFORMAÇÕES!$Q$80/INFORMAÇÕES!$Q$82),IF(J398="C",H398,0))),0)</f>
        <v>#DIV/0!</v>
      </c>
      <c r="X398" s="75" t="n">
        <f aca="false">IF(R398&lt;&gt;T398,(IF(J398="",H398*INFORMAÇÕES!$U$115,IF(J398="CF",H398,0))),0)</f>
        <v>0</v>
      </c>
      <c r="Y398" s="75" t="n">
        <f aca="false">IF(R398&lt;&gt;T398,(IF(J398="",H398*INFORMAÇÕES!$U$116,IF(J398="O",H398,0))),0)</f>
        <v>0</v>
      </c>
      <c r="Z398" s="75" t="n">
        <f aca="false">IF(E398&lt;&gt;0,H398,0)</f>
        <v>0</v>
      </c>
    </row>
    <row r="399" s="174" customFormat="true" ht="14.25" hidden="false" customHeight="true" outlineLevel="0" collapsed="false">
      <c r="A399" s="159" t="n">
        <v>388</v>
      </c>
      <c r="B399" s="160" t="n">
        <f aca="false">'ORÇ.GLOBAL REF.'!B399</f>
        <v>0</v>
      </c>
      <c r="C399" s="536" t="n">
        <f aca="false">'ORÇ.GLOBAL REF.'!C399</f>
        <v>0</v>
      </c>
      <c r="D399" s="162" t="n">
        <f aca="false">'ORÇ.GLOBAL REF.'!D399</f>
        <v>0</v>
      </c>
      <c r="E399" s="162" t="n">
        <f aca="false">'ORÇ.GLOBAL REF.'!E399</f>
        <v>0</v>
      </c>
      <c r="F399" s="537"/>
      <c r="G399" s="163" t="n">
        <f aca="false">ROUND(F399,2)</f>
        <v>0</v>
      </c>
      <c r="H399" s="163" t="n">
        <f aca="false">IF('ORÇ.GLOBAL P CAIXA'!K399="EXEC.",0,IF(E399&lt;&gt;0,ROUND(E399*G399,2),IF(Z399=0,(SUMIF('ORÇ.GLOBAL REF.'!$S$12:$S$1011,B399,$Z$12:$Z$1011)),Z399)))</f>
        <v>0</v>
      </c>
      <c r="I399" s="538" t="str">
        <f aca="false">'ORÇ.GLOBAL REF.'!H399</f>
        <v/>
      </c>
      <c r="J399" s="163" t="str">
        <f aca="false">'ORÇ.GLOBAL REF.'!I399</f>
        <v/>
      </c>
      <c r="K399" s="539" t="str">
        <f aca="false">'ORÇ.GLOBAL REF.'!J399</f>
        <v/>
      </c>
      <c r="L399" s="168" t="str">
        <f aca="false">IF(B399&gt;0,"ok","ocultar")</f>
        <v>ocultar</v>
      </c>
      <c r="M399" s="102"/>
      <c r="N399" s="102"/>
      <c r="O399" s="102"/>
      <c r="R399" s="157" t="n">
        <f aca="false">IF(B399=0,R398,IF(ISNONTEXT(B399)=TRUE(),INT(B399),INT(LEFT(B399,FIND(".",B399)-1))))</f>
        <v>3</v>
      </c>
      <c r="S399" s="157" t="str">
        <f aca="false">IF(S400=1,1,IF(B399&lt;&gt;0,1,IF(C399&lt;&gt;0,1,IF(D399&lt;&gt;0,1,IF(E399&lt;&gt;0,1,"")))))</f>
        <v/>
      </c>
      <c r="T399" s="157" t="str">
        <f aca="false">IF(R399=0," ",IF(R399&lt;&gt;R398,R399," "))</f>
        <v> </v>
      </c>
      <c r="U399" s="88"/>
      <c r="V399" s="75" t="e">
        <f aca="false">IF(R399&lt;&gt;T399,(IF(J399="",H399*(INFORMAÇÕES!$Q$79/INFORMAÇÕES!$Q$82),IF(J399="R",H399,0))),0)</f>
        <v>#DIV/0!</v>
      </c>
      <c r="W399" s="75" t="e">
        <f aca="false">IF(R399&lt;&gt;T399,(IF(J399="",H399*(INFORMAÇÕES!$Q$80/INFORMAÇÕES!$Q$82),IF(J399="C",H399,0))),0)</f>
        <v>#DIV/0!</v>
      </c>
      <c r="X399" s="75" t="n">
        <f aca="false">IF(R399&lt;&gt;T399,(IF(J399="",H399*INFORMAÇÕES!$U$115,IF(J399="CF",H399,0))),0)</f>
        <v>0</v>
      </c>
      <c r="Y399" s="75" t="n">
        <f aca="false">IF(R399&lt;&gt;T399,(IF(J399="",H399*INFORMAÇÕES!$U$116,IF(J399="O",H399,0))),0)</f>
        <v>0</v>
      </c>
      <c r="Z399" s="75" t="n">
        <f aca="false">IF(E399&lt;&gt;0,H399,0)</f>
        <v>0</v>
      </c>
    </row>
    <row r="400" s="174" customFormat="true" ht="14.25" hidden="false" customHeight="true" outlineLevel="0" collapsed="false">
      <c r="A400" s="159" t="n">
        <v>389</v>
      </c>
      <c r="B400" s="160" t="n">
        <f aca="false">'ORÇ.GLOBAL REF.'!B400</f>
        <v>0</v>
      </c>
      <c r="C400" s="536" t="n">
        <f aca="false">'ORÇ.GLOBAL REF.'!C400</f>
        <v>0</v>
      </c>
      <c r="D400" s="162" t="n">
        <f aca="false">'ORÇ.GLOBAL REF.'!D400</f>
        <v>0</v>
      </c>
      <c r="E400" s="162" t="n">
        <f aca="false">'ORÇ.GLOBAL REF.'!E400</f>
        <v>0</v>
      </c>
      <c r="F400" s="537"/>
      <c r="G400" s="163" t="n">
        <f aca="false">ROUND(F400,2)</f>
        <v>0</v>
      </c>
      <c r="H400" s="163" t="n">
        <f aca="false">IF('ORÇ.GLOBAL P CAIXA'!K400="EXEC.",0,IF(E400&lt;&gt;0,ROUND(E400*G400,2),IF(Z400=0,(SUMIF('ORÇ.GLOBAL REF.'!$S$12:$S$1011,B400,$Z$12:$Z$1011)),Z400)))</f>
        <v>0</v>
      </c>
      <c r="I400" s="538" t="str">
        <f aca="false">'ORÇ.GLOBAL REF.'!H400</f>
        <v/>
      </c>
      <c r="J400" s="163" t="str">
        <f aca="false">'ORÇ.GLOBAL REF.'!I400</f>
        <v/>
      </c>
      <c r="K400" s="539" t="str">
        <f aca="false">'ORÇ.GLOBAL REF.'!J400</f>
        <v/>
      </c>
      <c r="L400" s="168" t="str">
        <f aca="false">IF(B400&gt;0,"ok","ocultar")</f>
        <v>ocultar</v>
      </c>
      <c r="M400" s="102"/>
      <c r="N400" s="102"/>
      <c r="O400" s="102"/>
      <c r="R400" s="157" t="n">
        <f aca="false">IF(B400=0,R399,IF(ISNONTEXT(B400)=TRUE(),INT(B400),INT(LEFT(B400,FIND(".",B400)-1))))</f>
        <v>3</v>
      </c>
      <c r="S400" s="157" t="str">
        <f aca="false">IF(S401=1,1,IF(B400&lt;&gt;0,1,IF(C400&lt;&gt;0,1,IF(D400&lt;&gt;0,1,IF(E400&lt;&gt;0,1,"")))))</f>
        <v/>
      </c>
      <c r="T400" s="157" t="str">
        <f aca="false">IF(R400=0," ",IF(R400&lt;&gt;R399,R400," "))</f>
        <v> </v>
      </c>
      <c r="U400" s="88"/>
      <c r="V400" s="75" t="e">
        <f aca="false">IF(R400&lt;&gt;T400,(IF(J400="",H400*(INFORMAÇÕES!$Q$79/INFORMAÇÕES!$Q$82),IF(J400="R",H400,0))),0)</f>
        <v>#DIV/0!</v>
      </c>
      <c r="W400" s="75" t="e">
        <f aca="false">IF(R400&lt;&gt;T400,(IF(J400="",H400*(INFORMAÇÕES!$Q$80/INFORMAÇÕES!$Q$82),IF(J400="C",H400,0))),0)</f>
        <v>#DIV/0!</v>
      </c>
      <c r="X400" s="75" t="n">
        <f aca="false">IF(R400&lt;&gt;T400,(IF(J400="",H400*INFORMAÇÕES!$U$115,IF(J400="CF",H400,0))),0)</f>
        <v>0</v>
      </c>
      <c r="Y400" s="75" t="n">
        <f aca="false">IF(R400&lt;&gt;T400,(IF(J400="",H400*INFORMAÇÕES!$U$116,IF(J400="O",H400,0))),0)</f>
        <v>0</v>
      </c>
      <c r="Z400" s="75" t="n">
        <f aca="false">IF(E400&lt;&gt;0,H400,0)</f>
        <v>0</v>
      </c>
    </row>
    <row r="401" s="174" customFormat="true" ht="14.25" hidden="false" customHeight="true" outlineLevel="0" collapsed="false">
      <c r="A401" s="159" t="n">
        <v>390</v>
      </c>
      <c r="B401" s="160" t="n">
        <f aca="false">'ORÇ.GLOBAL REF.'!B401</f>
        <v>0</v>
      </c>
      <c r="C401" s="536" t="n">
        <f aca="false">'ORÇ.GLOBAL REF.'!C401</f>
        <v>0</v>
      </c>
      <c r="D401" s="162" t="n">
        <f aca="false">'ORÇ.GLOBAL REF.'!D401</f>
        <v>0</v>
      </c>
      <c r="E401" s="162" t="n">
        <f aca="false">'ORÇ.GLOBAL REF.'!E401</f>
        <v>0</v>
      </c>
      <c r="F401" s="537"/>
      <c r="G401" s="163" t="n">
        <f aca="false">ROUND(F401,2)</f>
        <v>0</v>
      </c>
      <c r="H401" s="163" t="n">
        <f aca="false">IF('ORÇ.GLOBAL P CAIXA'!K401="EXEC.",0,IF(E401&lt;&gt;0,ROUND(E401*G401,2),IF(Z401=0,(SUMIF('ORÇ.GLOBAL REF.'!$S$12:$S$1011,B401,$Z$12:$Z$1011)),Z401)))</f>
        <v>0</v>
      </c>
      <c r="I401" s="538" t="str">
        <f aca="false">'ORÇ.GLOBAL REF.'!H401</f>
        <v/>
      </c>
      <c r="J401" s="163" t="str">
        <f aca="false">'ORÇ.GLOBAL REF.'!I401</f>
        <v/>
      </c>
      <c r="K401" s="539" t="str">
        <f aca="false">'ORÇ.GLOBAL REF.'!J401</f>
        <v/>
      </c>
      <c r="L401" s="168" t="str">
        <f aca="false">IF(B401&gt;0,"ok","ocultar")</f>
        <v>ocultar</v>
      </c>
      <c r="M401" s="102"/>
      <c r="N401" s="102"/>
      <c r="O401" s="102"/>
      <c r="R401" s="157" t="n">
        <f aca="false">IF(B401=0,R400,IF(ISNONTEXT(B401)=TRUE(),INT(B401),INT(LEFT(B401,FIND(".",B401)-1))))</f>
        <v>3</v>
      </c>
      <c r="S401" s="157" t="str">
        <f aca="false">IF(S402=1,1,IF(B401&lt;&gt;0,1,IF(C401&lt;&gt;0,1,IF(D401&lt;&gt;0,1,IF(E401&lt;&gt;0,1,"")))))</f>
        <v/>
      </c>
      <c r="T401" s="157" t="str">
        <f aca="false">IF(R401=0," ",IF(R401&lt;&gt;R400,R401," "))</f>
        <v> </v>
      </c>
      <c r="U401" s="88"/>
      <c r="V401" s="75" t="e">
        <f aca="false">IF(R401&lt;&gt;T401,(IF(J401="",H401*(INFORMAÇÕES!$Q$79/INFORMAÇÕES!$Q$82),IF(J401="R",H401,0))),0)</f>
        <v>#DIV/0!</v>
      </c>
      <c r="W401" s="75" t="e">
        <f aca="false">IF(R401&lt;&gt;T401,(IF(J401="",H401*(INFORMAÇÕES!$Q$80/INFORMAÇÕES!$Q$82),IF(J401="C",H401,0))),0)</f>
        <v>#DIV/0!</v>
      </c>
      <c r="X401" s="75" t="n">
        <f aca="false">IF(R401&lt;&gt;T401,(IF(J401="",H401*INFORMAÇÕES!$U$115,IF(J401="CF",H401,0))),0)</f>
        <v>0</v>
      </c>
      <c r="Y401" s="75" t="n">
        <f aca="false">IF(R401&lt;&gt;T401,(IF(J401="",H401*INFORMAÇÕES!$U$116,IF(J401="O",H401,0))),0)</f>
        <v>0</v>
      </c>
      <c r="Z401" s="75" t="n">
        <f aca="false">IF(E401&lt;&gt;0,H401,0)</f>
        <v>0</v>
      </c>
    </row>
    <row r="402" s="174" customFormat="true" ht="14.25" hidden="false" customHeight="true" outlineLevel="0" collapsed="false">
      <c r="A402" s="159" t="n">
        <v>391</v>
      </c>
      <c r="B402" s="160" t="n">
        <f aca="false">'ORÇ.GLOBAL REF.'!B402</f>
        <v>0</v>
      </c>
      <c r="C402" s="536" t="n">
        <f aca="false">'ORÇ.GLOBAL REF.'!C402</f>
        <v>0</v>
      </c>
      <c r="D402" s="162" t="n">
        <f aca="false">'ORÇ.GLOBAL REF.'!D402</f>
        <v>0</v>
      </c>
      <c r="E402" s="162" t="n">
        <f aca="false">'ORÇ.GLOBAL REF.'!E402</f>
        <v>0</v>
      </c>
      <c r="F402" s="537"/>
      <c r="G402" s="163" t="n">
        <f aca="false">ROUND(F402,2)</f>
        <v>0</v>
      </c>
      <c r="H402" s="163" t="n">
        <f aca="false">IF('ORÇ.GLOBAL P CAIXA'!K402="EXEC.",0,IF(E402&lt;&gt;0,ROUND(E402*G402,2),IF(Z402=0,(SUMIF('ORÇ.GLOBAL REF.'!$S$12:$S$1011,B402,$Z$12:$Z$1011)),Z402)))</f>
        <v>0</v>
      </c>
      <c r="I402" s="538" t="str">
        <f aca="false">'ORÇ.GLOBAL REF.'!H402</f>
        <v/>
      </c>
      <c r="J402" s="163" t="str">
        <f aca="false">'ORÇ.GLOBAL REF.'!I402</f>
        <v/>
      </c>
      <c r="K402" s="539" t="str">
        <f aca="false">'ORÇ.GLOBAL REF.'!J402</f>
        <v/>
      </c>
      <c r="L402" s="168" t="str">
        <f aca="false">IF(B402&gt;0,"ok","ocultar")</f>
        <v>ocultar</v>
      </c>
      <c r="M402" s="102"/>
      <c r="N402" s="102"/>
      <c r="O402" s="102"/>
      <c r="R402" s="157" t="n">
        <f aca="false">IF(B402=0,R401,IF(ISNONTEXT(B402)=TRUE(),INT(B402),INT(LEFT(B402,FIND(".",B402)-1))))</f>
        <v>3</v>
      </c>
      <c r="S402" s="157" t="str">
        <f aca="false">IF(S403=1,1,IF(B402&lt;&gt;0,1,IF(C402&lt;&gt;0,1,IF(D402&lt;&gt;0,1,IF(E402&lt;&gt;0,1,"")))))</f>
        <v/>
      </c>
      <c r="T402" s="157" t="str">
        <f aca="false">IF(R402=0," ",IF(R402&lt;&gt;R401,R402," "))</f>
        <v> </v>
      </c>
      <c r="U402" s="88"/>
      <c r="V402" s="75" t="e">
        <f aca="false">IF(R402&lt;&gt;T402,(IF(J402="",H402*(INFORMAÇÕES!$Q$79/INFORMAÇÕES!$Q$82),IF(J402="R",H402,0))),0)</f>
        <v>#DIV/0!</v>
      </c>
      <c r="W402" s="75" t="e">
        <f aca="false">IF(R402&lt;&gt;T402,(IF(J402="",H402*(INFORMAÇÕES!$Q$80/INFORMAÇÕES!$Q$82),IF(J402="C",H402,0))),0)</f>
        <v>#DIV/0!</v>
      </c>
      <c r="X402" s="75" t="n">
        <f aca="false">IF(R402&lt;&gt;T402,(IF(J402="",H402*INFORMAÇÕES!$U$115,IF(J402="CF",H402,0))),0)</f>
        <v>0</v>
      </c>
      <c r="Y402" s="75" t="n">
        <f aca="false">IF(R402&lt;&gt;T402,(IF(J402="",H402*INFORMAÇÕES!$U$116,IF(J402="O",H402,0))),0)</f>
        <v>0</v>
      </c>
      <c r="Z402" s="75" t="n">
        <f aca="false">IF(E402&lt;&gt;0,H402,0)</f>
        <v>0</v>
      </c>
    </row>
    <row r="403" s="174" customFormat="true" ht="14.25" hidden="false" customHeight="true" outlineLevel="0" collapsed="false">
      <c r="A403" s="159" t="n">
        <v>392</v>
      </c>
      <c r="B403" s="160" t="n">
        <f aca="false">'ORÇ.GLOBAL REF.'!B403</f>
        <v>0</v>
      </c>
      <c r="C403" s="536" t="n">
        <f aca="false">'ORÇ.GLOBAL REF.'!C403</f>
        <v>0</v>
      </c>
      <c r="D403" s="162" t="n">
        <f aca="false">'ORÇ.GLOBAL REF.'!D403</f>
        <v>0</v>
      </c>
      <c r="E403" s="162" t="n">
        <f aca="false">'ORÇ.GLOBAL REF.'!E403</f>
        <v>0</v>
      </c>
      <c r="F403" s="537"/>
      <c r="G403" s="163" t="n">
        <f aca="false">ROUND(F403,2)</f>
        <v>0</v>
      </c>
      <c r="H403" s="163" t="n">
        <f aca="false">IF('ORÇ.GLOBAL P CAIXA'!K403="EXEC.",0,IF(E403&lt;&gt;0,ROUND(E403*G403,2),IF(Z403=0,(SUMIF('ORÇ.GLOBAL REF.'!$S$12:$S$1011,B403,$Z$12:$Z$1011)),Z403)))</f>
        <v>0</v>
      </c>
      <c r="I403" s="538" t="str">
        <f aca="false">'ORÇ.GLOBAL REF.'!H403</f>
        <v/>
      </c>
      <c r="J403" s="163" t="str">
        <f aca="false">'ORÇ.GLOBAL REF.'!I403</f>
        <v/>
      </c>
      <c r="K403" s="539" t="str">
        <f aca="false">'ORÇ.GLOBAL REF.'!J403</f>
        <v/>
      </c>
      <c r="L403" s="168" t="str">
        <f aca="false">IF(B403&gt;0,"ok","ocultar")</f>
        <v>ocultar</v>
      </c>
      <c r="M403" s="102"/>
      <c r="N403" s="102"/>
      <c r="O403" s="102"/>
      <c r="R403" s="157" t="n">
        <f aca="false">IF(B403=0,R402,IF(ISNONTEXT(B403)=TRUE(),INT(B403),INT(LEFT(B403,FIND(".",B403)-1))))</f>
        <v>3</v>
      </c>
      <c r="S403" s="157" t="str">
        <f aca="false">IF(S404=1,1,IF(B403&lt;&gt;0,1,IF(C403&lt;&gt;0,1,IF(D403&lt;&gt;0,1,IF(E403&lt;&gt;0,1,"")))))</f>
        <v/>
      </c>
      <c r="T403" s="157" t="str">
        <f aca="false">IF(R403=0," ",IF(R403&lt;&gt;R402,R403," "))</f>
        <v> </v>
      </c>
      <c r="U403" s="88"/>
      <c r="V403" s="75" t="e">
        <f aca="false">IF(R403&lt;&gt;T403,(IF(J403="",H403*(INFORMAÇÕES!$Q$79/INFORMAÇÕES!$Q$82),IF(J403="R",H403,0))),0)</f>
        <v>#DIV/0!</v>
      </c>
      <c r="W403" s="75" t="e">
        <f aca="false">IF(R403&lt;&gt;T403,(IF(J403="",H403*(INFORMAÇÕES!$Q$80/INFORMAÇÕES!$Q$82),IF(J403="C",H403,0))),0)</f>
        <v>#DIV/0!</v>
      </c>
      <c r="X403" s="75" t="n">
        <f aca="false">IF(R403&lt;&gt;T403,(IF(J403="",H403*INFORMAÇÕES!$U$115,IF(J403="CF",H403,0))),0)</f>
        <v>0</v>
      </c>
      <c r="Y403" s="75" t="n">
        <f aca="false">IF(R403&lt;&gt;T403,(IF(J403="",H403*INFORMAÇÕES!$U$116,IF(J403="O",H403,0))),0)</f>
        <v>0</v>
      </c>
      <c r="Z403" s="75" t="n">
        <f aca="false">IF(E403&lt;&gt;0,H403,0)</f>
        <v>0</v>
      </c>
    </row>
    <row r="404" s="174" customFormat="true" ht="14.25" hidden="false" customHeight="true" outlineLevel="0" collapsed="false">
      <c r="A404" s="159" t="n">
        <v>393</v>
      </c>
      <c r="B404" s="160" t="n">
        <f aca="false">'ORÇ.GLOBAL REF.'!B404</f>
        <v>0</v>
      </c>
      <c r="C404" s="536" t="n">
        <f aca="false">'ORÇ.GLOBAL REF.'!C404</f>
        <v>0</v>
      </c>
      <c r="D404" s="162" t="n">
        <f aca="false">'ORÇ.GLOBAL REF.'!D404</f>
        <v>0</v>
      </c>
      <c r="E404" s="162" t="n">
        <f aca="false">'ORÇ.GLOBAL REF.'!E404</f>
        <v>0</v>
      </c>
      <c r="F404" s="537"/>
      <c r="G404" s="163" t="n">
        <f aca="false">ROUND(F404,2)</f>
        <v>0</v>
      </c>
      <c r="H404" s="163" t="n">
        <f aca="false">IF('ORÇ.GLOBAL P CAIXA'!K404="EXEC.",0,IF(E404&lt;&gt;0,ROUND(E404*G404,2),IF(Z404=0,(SUMIF('ORÇ.GLOBAL REF.'!$S$12:$S$1011,B404,$Z$12:$Z$1011)),Z404)))</f>
        <v>0</v>
      </c>
      <c r="I404" s="538" t="str">
        <f aca="false">'ORÇ.GLOBAL REF.'!H404</f>
        <v/>
      </c>
      <c r="J404" s="163" t="str">
        <f aca="false">'ORÇ.GLOBAL REF.'!I404</f>
        <v/>
      </c>
      <c r="K404" s="539" t="str">
        <f aca="false">'ORÇ.GLOBAL REF.'!J404</f>
        <v/>
      </c>
      <c r="L404" s="168" t="str">
        <f aca="false">IF(B404&gt;0,"ok","ocultar")</f>
        <v>ocultar</v>
      </c>
      <c r="M404" s="102"/>
      <c r="N404" s="102"/>
      <c r="O404" s="102"/>
      <c r="R404" s="157" t="n">
        <f aca="false">IF(B404=0,R403,IF(ISNONTEXT(B404)=TRUE(),INT(B404),INT(LEFT(B404,FIND(".",B404)-1))))</f>
        <v>3</v>
      </c>
      <c r="S404" s="157" t="str">
        <f aca="false">IF(S405=1,1,IF(B404&lt;&gt;0,1,IF(C404&lt;&gt;0,1,IF(D404&lt;&gt;0,1,IF(E404&lt;&gt;0,1,"")))))</f>
        <v/>
      </c>
      <c r="T404" s="157" t="str">
        <f aca="false">IF(R404=0," ",IF(R404&lt;&gt;R403,R404," "))</f>
        <v> </v>
      </c>
      <c r="U404" s="88"/>
      <c r="V404" s="75" t="e">
        <f aca="false">IF(R404&lt;&gt;T404,(IF(J404="",H404*(INFORMAÇÕES!$Q$79/INFORMAÇÕES!$Q$82),IF(J404="R",H404,0))),0)</f>
        <v>#DIV/0!</v>
      </c>
      <c r="W404" s="75" t="e">
        <f aca="false">IF(R404&lt;&gt;T404,(IF(J404="",H404*(INFORMAÇÕES!$Q$80/INFORMAÇÕES!$Q$82),IF(J404="C",H404,0))),0)</f>
        <v>#DIV/0!</v>
      </c>
      <c r="X404" s="75" t="n">
        <f aca="false">IF(R404&lt;&gt;T404,(IF(J404="",H404*INFORMAÇÕES!$U$115,IF(J404="CF",H404,0))),0)</f>
        <v>0</v>
      </c>
      <c r="Y404" s="75" t="n">
        <f aca="false">IF(R404&lt;&gt;T404,(IF(J404="",H404*INFORMAÇÕES!$U$116,IF(J404="O",H404,0))),0)</f>
        <v>0</v>
      </c>
      <c r="Z404" s="75" t="n">
        <f aca="false">IF(E404&lt;&gt;0,H404,0)</f>
        <v>0</v>
      </c>
    </row>
    <row r="405" s="174" customFormat="true" ht="14.25" hidden="false" customHeight="true" outlineLevel="0" collapsed="false">
      <c r="A405" s="159" t="n">
        <v>394</v>
      </c>
      <c r="B405" s="160" t="n">
        <f aca="false">'ORÇ.GLOBAL REF.'!B405</f>
        <v>0</v>
      </c>
      <c r="C405" s="536" t="n">
        <f aca="false">'ORÇ.GLOBAL REF.'!C405</f>
        <v>0</v>
      </c>
      <c r="D405" s="162" t="n">
        <f aca="false">'ORÇ.GLOBAL REF.'!D405</f>
        <v>0</v>
      </c>
      <c r="E405" s="162" t="n">
        <f aca="false">'ORÇ.GLOBAL REF.'!E405</f>
        <v>0</v>
      </c>
      <c r="F405" s="537"/>
      <c r="G405" s="163" t="n">
        <f aca="false">ROUND(F405,2)</f>
        <v>0</v>
      </c>
      <c r="H405" s="163" t="n">
        <f aca="false">IF('ORÇ.GLOBAL P CAIXA'!K405="EXEC.",0,IF(E405&lt;&gt;0,ROUND(E405*G405,2),IF(Z405=0,(SUMIF('ORÇ.GLOBAL REF.'!$S$12:$S$1011,B405,$Z$12:$Z$1011)),Z405)))</f>
        <v>0</v>
      </c>
      <c r="I405" s="538" t="str">
        <f aca="false">'ORÇ.GLOBAL REF.'!H405</f>
        <v/>
      </c>
      <c r="J405" s="163" t="str">
        <f aca="false">'ORÇ.GLOBAL REF.'!I405</f>
        <v/>
      </c>
      <c r="K405" s="539" t="str">
        <f aca="false">'ORÇ.GLOBAL REF.'!J405</f>
        <v/>
      </c>
      <c r="L405" s="168" t="str">
        <f aca="false">IF(B405&gt;0,"ok","ocultar")</f>
        <v>ocultar</v>
      </c>
      <c r="M405" s="102"/>
      <c r="N405" s="102"/>
      <c r="O405" s="102"/>
      <c r="R405" s="157" t="n">
        <f aca="false">IF(B405=0,R404,IF(ISNONTEXT(B405)=TRUE(),INT(B405),INT(LEFT(B405,FIND(".",B405)-1))))</f>
        <v>3</v>
      </c>
      <c r="S405" s="157" t="str">
        <f aca="false">IF(S406=1,1,IF(B405&lt;&gt;0,1,IF(C405&lt;&gt;0,1,IF(D405&lt;&gt;0,1,IF(E405&lt;&gt;0,1,"")))))</f>
        <v/>
      </c>
      <c r="T405" s="157" t="str">
        <f aca="false">IF(R405=0," ",IF(R405&lt;&gt;R404,R405," "))</f>
        <v> </v>
      </c>
      <c r="U405" s="88"/>
      <c r="V405" s="75" t="e">
        <f aca="false">IF(R405&lt;&gt;T405,(IF(J405="",H405*(INFORMAÇÕES!$Q$79/INFORMAÇÕES!$Q$82),IF(J405="R",H405,0))),0)</f>
        <v>#DIV/0!</v>
      </c>
      <c r="W405" s="75" t="e">
        <f aca="false">IF(R405&lt;&gt;T405,(IF(J405="",H405*(INFORMAÇÕES!$Q$80/INFORMAÇÕES!$Q$82),IF(J405="C",H405,0))),0)</f>
        <v>#DIV/0!</v>
      </c>
      <c r="X405" s="75" t="n">
        <f aca="false">IF(R405&lt;&gt;T405,(IF(J405="",H405*INFORMAÇÕES!$U$115,IF(J405="CF",H405,0))),0)</f>
        <v>0</v>
      </c>
      <c r="Y405" s="75" t="n">
        <f aca="false">IF(R405&lt;&gt;T405,(IF(J405="",H405*INFORMAÇÕES!$U$116,IF(J405="O",H405,0))),0)</f>
        <v>0</v>
      </c>
      <c r="Z405" s="75" t="n">
        <f aca="false">IF(E405&lt;&gt;0,H405,0)</f>
        <v>0</v>
      </c>
    </row>
    <row r="406" s="174" customFormat="true" ht="14.25" hidden="false" customHeight="true" outlineLevel="0" collapsed="false">
      <c r="A406" s="159" t="n">
        <v>395</v>
      </c>
      <c r="B406" s="160" t="n">
        <f aca="false">'ORÇ.GLOBAL REF.'!B406</f>
        <v>0</v>
      </c>
      <c r="C406" s="536" t="n">
        <f aca="false">'ORÇ.GLOBAL REF.'!C406</f>
        <v>0</v>
      </c>
      <c r="D406" s="162" t="n">
        <f aca="false">'ORÇ.GLOBAL REF.'!D406</f>
        <v>0</v>
      </c>
      <c r="E406" s="162" t="n">
        <f aca="false">'ORÇ.GLOBAL REF.'!E406</f>
        <v>0</v>
      </c>
      <c r="F406" s="537"/>
      <c r="G406" s="163" t="n">
        <f aca="false">ROUND(F406,2)</f>
        <v>0</v>
      </c>
      <c r="H406" s="163" t="n">
        <f aca="false">IF('ORÇ.GLOBAL P CAIXA'!K406="EXEC.",0,IF(E406&lt;&gt;0,ROUND(E406*G406,2),IF(Z406=0,(SUMIF('ORÇ.GLOBAL REF.'!$S$12:$S$1011,B406,$Z$12:$Z$1011)),Z406)))</f>
        <v>0</v>
      </c>
      <c r="I406" s="538" t="str">
        <f aca="false">'ORÇ.GLOBAL REF.'!H406</f>
        <v/>
      </c>
      <c r="J406" s="163" t="str">
        <f aca="false">'ORÇ.GLOBAL REF.'!I406</f>
        <v/>
      </c>
      <c r="K406" s="539" t="str">
        <f aca="false">'ORÇ.GLOBAL REF.'!J406</f>
        <v/>
      </c>
      <c r="L406" s="168" t="str">
        <f aca="false">IF(B406&gt;0,"ok","ocultar")</f>
        <v>ocultar</v>
      </c>
      <c r="M406" s="102"/>
      <c r="N406" s="102"/>
      <c r="O406" s="102"/>
      <c r="R406" s="157" t="n">
        <f aca="false">IF(B406=0,R405,IF(ISNONTEXT(B406)=TRUE(),INT(B406),INT(LEFT(B406,FIND(".",B406)-1))))</f>
        <v>3</v>
      </c>
      <c r="S406" s="157" t="str">
        <f aca="false">IF(S407=1,1,IF(B406&lt;&gt;0,1,IF(C406&lt;&gt;0,1,IF(D406&lt;&gt;0,1,IF(E406&lt;&gt;0,1,"")))))</f>
        <v/>
      </c>
      <c r="T406" s="157" t="str">
        <f aca="false">IF(R406=0," ",IF(R406&lt;&gt;R405,R406," "))</f>
        <v> </v>
      </c>
      <c r="U406" s="88"/>
      <c r="V406" s="75" t="e">
        <f aca="false">IF(R406&lt;&gt;T406,(IF(J406="",H406*(INFORMAÇÕES!$Q$79/INFORMAÇÕES!$Q$82),IF(J406="R",H406,0))),0)</f>
        <v>#DIV/0!</v>
      </c>
      <c r="W406" s="75" t="e">
        <f aca="false">IF(R406&lt;&gt;T406,(IF(J406="",H406*(INFORMAÇÕES!$Q$80/INFORMAÇÕES!$Q$82),IF(J406="C",H406,0))),0)</f>
        <v>#DIV/0!</v>
      </c>
      <c r="X406" s="75" t="n">
        <f aca="false">IF(R406&lt;&gt;T406,(IF(J406="",H406*INFORMAÇÕES!$U$115,IF(J406="CF",H406,0))),0)</f>
        <v>0</v>
      </c>
      <c r="Y406" s="75" t="n">
        <f aca="false">IF(R406&lt;&gt;T406,(IF(J406="",H406*INFORMAÇÕES!$U$116,IF(J406="O",H406,0))),0)</f>
        <v>0</v>
      </c>
      <c r="Z406" s="75" t="n">
        <f aca="false">IF(E406&lt;&gt;0,H406,0)</f>
        <v>0</v>
      </c>
    </row>
    <row r="407" s="174" customFormat="true" ht="14.25" hidden="false" customHeight="true" outlineLevel="0" collapsed="false">
      <c r="A407" s="159" t="n">
        <v>396</v>
      </c>
      <c r="B407" s="160" t="n">
        <f aca="false">'ORÇ.GLOBAL REF.'!B407</f>
        <v>0</v>
      </c>
      <c r="C407" s="536" t="n">
        <f aca="false">'ORÇ.GLOBAL REF.'!C407</f>
        <v>0</v>
      </c>
      <c r="D407" s="162" t="n">
        <f aca="false">'ORÇ.GLOBAL REF.'!D407</f>
        <v>0</v>
      </c>
      <c r="E407" s="162" t="n">
        <f aca="false">'ORÇ.GLOBAL REF.'!E407</f>
        <v>0</v>
      </c>
      <c r="F407" s="537"/>
      <c r="G407" s="163" t="n">
        <f aca="false">ROUND(F407,2)</f>
        <v>0</v>
      </c>
      <c r="H407" s="163" t="n">
        <f aca="false">IF('ORÇ.GLOBAL P CAIXA'!K407="EXEC.",0,IF(E407&lt;&gt;0,ROUND(E407*G407,2),IF(Z407=0,(SUMIF('ORÇ.GLOBAL REF.'!$S$12:$S$1011,B407,$Z$12:$Z$1011)),Z407)))</f>
        <v>0</v>
      </c>
      <c r="I407" s="538" t="str">
        <f aca="false">'ORÇ.GLOBAL REF.'!H407</f>
        <v/>
      </c>
      <c r="J407" s="163" t="str">
        <f aca="false">'ORÇ.GLOBAL REF.'!I407</f>
        <v/>
      </c>
      <c r="K407" s="539" t="str">
        <f aca="false">'ORÇ.GLOBAL REF.'!J407</f>
        <v/>
      </c>
      <c r="L407" s="168" t="str">
        <f aca="false">IF(B407&gt;0,"ok","ocultar")</f>
        <v>ocultar</v>
      </c>
      <c r="M407" s="102"/>
      <c r="N407" s="102"/>
      <c r="O407" s="102"/>
      <c r="R407" s="157" t="n">
        <f aca="false">IF(B407=0,R406,IF(ISNONTEXT(B407)=TRUE(),INT(B407),INT(LEFT(B407,FIND(".",B407)-1))))</f>
        <v>3</v>
      </c>
      <c r="S407" s="157" t="str">
        <f aca="false">IF(S408=1,1,IF(B407&lt;&gt;0,1,IF(C407&lt;&gt;0,1,IF(D407&lt;&gt;0,1,IF(E407&lt;&gt;0,1,"")))))</f>
        <v/>
      </c>
      <c r="T407" s="157" t="str">
        <f aca="false">IF(R407=0," ",IF(R407&lt;&gt;R406,R407," "))</f>
        <v> </v>
      </c>
      <c r="U407" s="88"/>
      <c r="V407" s="75" t="e">
        <f aca="false">IF(R407&lt;&gt;T407,(IF(J407="",H407*(INFORMAÇÕES!$Q$79/INFORMAÇÕES!$Q$82),IF(J407="R",H407,0))),0)</f>
        <v>#DIV/0!</v>
      </c>
      <c r="W407" s="75" t="e">
        <f aca="false">IF(R407&lt;&gt;T407,(IF(J407="",H407*(INFORMAÇÕES!$Q$80/INFORMAÇÕES!$Q$82),IF(J407="C",H407,0))),0)</f>
        <v>#DIV/0!</v>
      </c>
      <c r="X407" s="75" t="n">
        <f aca="false">IF(R407&lt;&gt;T407,(IF(J407="",H407*INFORMAÇÕES!$U$115,IF(J407="CF",H407,0))),0)</f>
        <v>0</v>
      </c>
      <c r="Y407" s="75" t="n">
        <f aca="false">IF(R407&lt;&gt;T407,(IF(J407="",H407*INFORMAÇÕES!$U$116,IF(J407="O",H407,0))),0)</f>
        <v>0</v>
      </c>
      <c r="Z407" s="75" t="n">
        <f aca="false">IF(E407&lt;&gt;0,H407,0)</f>
        <v>0</v>
      </c>
    </row>
    <row r="408" s="174" customFormat="true" ht="14.25" hidden="false" customHeight="true" outlineLevel="0" collapsed="false">
      <c r="A408" s="159" t="n">
        <v>397</v>
      </c>
      <c r="B408" s="160" t="n">
        <f aca="false">'ORÇ.GLOBAL REF.'!B408</f>
        <v>0</v>
      </c>
      <c r="C408" s="536" t="n">
        <f aca="false">'ORÇ.GLOBAL REF.'!C408</f>
        <v>0</v>
      </c>
      <c r="D408" s="162" t="n">
        <f aca="false">'ORÇ.GLOBAL REF.'!D408</f>
        <v>0</v>
      </c>
      <c r="E408" s="162" t="n">
        <f aca="false">'ORÇ.GLOBAL REF.'!E408</f>
        <v>0</v>
      </c>
      <c r="F408" s="537"/>
      <c r="G408" s="163" t="n">
        <f aca="false">ROUND(F408,2)</f>
        <v>0</v>
      </c>
      <c r="H408" s="163" t="n">
        <f aca="false">IF('ORÇ.GLOBAL P CAIXA'!K408="EXEC.",0,IF(E408&lt;&gt;0,ROUND(E408*G408,2),IF(Z408=0,(SUMIF('ORÇ.GLOBAL REF.'!$S$12:$S$1011,B408,$Z$12:$Z$1011)),Z408)))</f>
        <v>0</v>
      </c>
      <c r="I408" s="538" t="str">
        <f aca="false">'ORÇ.GLOBAL REF.'!H408</f>
        <v/>
      </c>
      <c r="J408" s="163" t="str">
        <f aca="false">'ORÇ.GLOBAL REF.'!I408</f>
        <v/>
      </c>
      <c r="K408" s="539" t="str">
        <f aca="false">'ORÇ.GLOBAL REF.'!J408</f>
        <v/>
      </c>
      <c r="L408" s="168" t="str">
        <f aca="false">IF(B408&gt;0,"ok","ocultar")</f>
        <v>ocultar</v>
      </c>
      <c r="M408" s="102"/>
      <c r="N408" s="102"/>
      <c r="O408" s="102"/>
      <c r="R408" s="157" t="n">
        <f aca="false">IF(B408=0,R407,IF(ISNONTEXT(B408)=TRUE(),INT(B408),INT(LEFT(B408,FIND(".",B408)-1))))</f>
        <v>3</v>
      </c>
      <c r="S408" s="157" t="str">
        <f aca="false">IF(S409=1,1,IF(B408&lt;&gt;0,1,IF(C408&lt;&gt;0,1,IF(D408&lt;&gt;0,1,IF(E408&lt;&gt;0,1,"")))))</f>
        <v/>
      </c>
      <c r="T408" s="157" t="str">
        <f aca="false">IF(R408=0," ",IF(R408&lt;&gt;R407,R408," "))</f>
        <v> </v>
      </c>
      <c r="U408" s="88"/>
      <c r="V408" s="75" t="e">
        <f aca="false">IF(R408&lt;&gt;T408,(IF(J408="",H408*(INFORMAÇÕES!$Q$79/INFORMAÇÕES!$Q$82),IF(J408="R",H408,0))),0)</f>
        <v>#DIV/0!</v>
      </c>
      <c r="W408" s="75" t="e">
        <f aca="false">IF(R408&lt;&gt;T408,(IF(J408="",H408*(INFORMAÇÕES!$Q$80/INFORMAÇÕES!$Q$82),IF(J408="C",H408,0))),0)</f>
        <v>#DIV/0!</v>
      </c>
      <c r="X408" s="75" t="n">
        <f aca="false">IF(R408&lt;&gt;T408,(IF(J408="",H408*INFORMAÇÕES!$U$115,IF(J408="CF",H408,0))),0)</f>
        <v>0</v>
      </c>
      <c r="Y408" s="75" t="n">
        <f aca="false">IF(R408&lt;&gt;T408,(IF(J408="",H408*INFORMAÇÕES!$U$116,IF(J408="O",H408,0))),0)</f>
        <v>0</v>
      </c>
      <c r="Z408" s="75" t="n">
        <f aca="false">IF(E408&lt;&gt;0,H408,0)</f>
        <v>0</v>
      </c>
    </row>
    <row r="409" s="174" customFormat="true" ht="14.25" hidden="false" customHeight="true" outlineLevel="0" collapsed="false">
      <c r="A409" s="159" t="n">
        <v>398</v>
      </c>
      <c r="B409" s="160" t="n">
        <f aca="false">'ORÇ.GLOBAL REF.'!B409</f>
        <v>0</v>
      </c>
      <c r="C409" s="536" t="n">
        <f aca="false">'ORÇ.GLOBAL REF.'!C409</f>
        <v>0</v>
      </c>
      <c r="D409" s="162" t="n">
        <f aca="false">'ORÇ.GLOBAL REF.'!D409</f>
        <v>0</v>
      </c>
      <c r="E409" s="162" t="n">
        <f aca="false">'ORÇ.GLOBAL REF.'!E409</f>
        <v>0</v>
      </c>
      <c r="F409" s="537"/>
      <c r="G409" s="163" t="n">
        <f aca="false">ROUND(F409,2)</f>
        <v>0</v>
      </c>
      <c r="H409" s="163" t="n">
        <f aca="false">IF('ORÇ.GLOBAL P CAIXA'!K409="EXEC.",0,IF(E409&lt;&gt;0,ROUND(E409*G409,2),IF(Z409=0,(SUMIF('ORÇ.GLOBAL REF.'!$S$12:$S$1011,B409,$Z$12:$Z$1011)),Z409)))</f>
        <v>0</v>
      </c>
      <c r="I409" s="538" t="str">
        <f aca="false">'ORÇ.GLOBAL REF.'!H409</f>
        <v/>
      </c>
      <c r="J409" s="163" t="str">
        <f aca="false">'ORÇ.GLOBAL REF.'!I409</f>
        <v/>
      </c>
      <c r="K409" s="539" t="str">
        <f aca="false">'ORÇ.GLOBAL REF.'!J409</f>
        <v/>
      </c>
      <c r="L409" s="168" t="str">
        <f aca="false">IF(B409&gt;0,"ok","ocultar")</f>
        <v>ocultar</v>
      </c>
      <c r="M409" s="102"/>
      <c r="N409" s="102"/>
      <c r="O409" s="102"/>
      <c r="R409" s="157" t="n">
        <f aca="false">IF(B409=0,R408,IF(ISNONTEXT(B409)=TRUE(),INT(B409),INT(LEFT(B409,FIND(".",B409)-1))))</f>
        <v>3</v>
      </c>
      <c r="S409" s="157" t="str">
        <f aca="false">IF(S410=1,1,IF(B409&lt;&gt;0,1,IF(C409&lt;&gt;0,1,IF(D409&lt;&gt;0,1,IF(E409&lt;&gt;0,1,"")))))</f>
        <v/>
      </c>
      <c r="T409" s="157" t="str">
        <f aca="false">IF(R409=0," ",IF(R409&lt;&gt;R408,R409," "))</f>
        <v> </v>
      </c>
      <c r="U409" s="88"/>
      <c r="V409" s="75" t="e">
        <f aca="false">IF(R409&lt;&gt;T409,(IF(J409="",H409*(INFORMAÇÕES!$Q$79/INFORMAÇÕES!$Q$82),IF(J409="R",H409,0))),0)</f>
        <v>#DIV/0!</v>
      </c>
      <c r="W409" s="75" t="e">
        <f aca="false">IF(R409&lt;&gt;T409,(IF(J409="",H409*(INFORMAÇÕES!$Q$80/INFORMAÇÕES!$Q$82),IF(J409="C",H409,0))),0)</f>
        <v>#DIV/0!</v>
      </c>
      <c r="X409" s="75" t="n">
        <f aca="false">IF(R409&lt;&gt;T409,(IF(J409="",H409*INFORMAÇÕES!$U$115,IF(J409="CF",H409,0))),0)</f>
        <v>0</v>
      </c>
      <c r="Y409" s="75" t="n">
        <f aca="false">IF(R409&lt;&gt;T409,(IF(J409="",H409*INFORMAÇÕES!$U$116,IF(J409="O",H409,0))),0)</f>
        <v>0</v>
      </c>
      <c r="Z409" s="75" t="n">
        <f aca="false">IF(E409&lt;&gt;0,H409,0)</f>
        <v>0</v>
      </c>
    </row>
    <row r="410" s="174" customFormat="true" ht="14.25" hidden="false" customHeight="true" outlineLevel="0" collapsed="false">
      <c r="A410" s="159" t="n">
        <v>399</v>
      </c>
      <c r="B410" s="160" t="n">
        <f aca="false">'ORÇ.GLOBAL REF.'!B410</f>
        <v>0</v>
      </c>
      <c r="C410" s="536" t="n">
        <f aca="false">'ORÇ.GLOBAL REF.'!C410</f>
        <v>0</v>
      </c>
      <c r="D410" s="162" t="n">
        <f aca="false">'ORÇ.GLOBAL REF.'!D410</f>
        <v>0</v>
      </c>
      <c r="E410" s="162" t="n">
        <f aca="false">'ORÇ.GLOBAL REF.'!E410</f>
        <v>0</v>
      </c>
      <c r="F410" s="537"/>
      <c r="G410" s="163" t="n">
        <f aca="false">ROUND(F410,2)</f>
        <v>0</v>
      </c>
      <c r="H410" s="163" t="n">
        <f aca="false">IF('ORÇ.GLOBAL P CAIXA'!K410="EXEC.",0,IF(E410&lt;&gt;0,ROUND(E410*G410,2),IF(Z410=0,(SUMIF('ORÇ.GLOBAL REF.'!$S$12:$S$1011,B410,$Z$12:$Z$1011)),Z410)))</f>
        <v>0</v>
      </c>
      <c r="I410" s="538" t="str">
        <f aca="false">'ORÇ.GLOBAL REF.'!H410</f>
        <v/>
      </c>
      <c r="J410" s="163" t="str">
        <f aca="false">'ORÇ.GLOBAL REF.'!I410</f>
        <v/>
      </c>
      <c r="K410" s="539" t="str">
        <f aca="false">'ORÇ.GLOBAL REF.'!J410</f>
        <v/>
      </c>
      <c r="L410" s="168" t="str">
        <f aca="false">IF(B410&gt;0,"ok","ocultar")</f>
        <v>ocultar</v>
      </c>
      <c r="M410" s="102"/>
      <c r="N410" s="102"/>
      <c r="O410" s="102"/>
      <c r="R410" s="157" t="n">
        <f aca="false">IF(B410=0,R409,IF(ISNONTEXT(B410)=TRUE(),INT(B410),INT(LEFT(B410,FIND(".",B410)-1))))</f>
        <v>3</v>
      </c>
      <c r="S410" s="157" t="str">
        <f aca="false">IF(S411=1,1,IF(B410&lt;&gt;0,1,IF(C410&lt;&gt;0,1,IF(D410&lt;&gt;0,1,IF(E410&lt;&gt;0,1,"")))))</f>
        <v/>
      </c>
      <c r="T410" s="157" t="str">
        <f aca="false">IF(R410=0," ",IF(R410&lt;&gt;R409,R410," "))</f>
        <v> </v>
      </c>
      <c r="U410" s="88"/>
      <c r="V410" s="75" t="e">
        <f aca="false">IF(R410&lt;&gt;T410,(IF(J410="",H410*(INFORMAÇÕES!$Q$79/INFORMAÇÕES!$Q$82),IF(J410="R",H410,0))),0)</f>
        <v>#DIV/0!</v>
      </c>
      <c r="W410" s="75" t="e">
        <f aca="false">IF(R410&lt;&gt;T410,(IF(J410="",H410*(INFORMAÇÕES!$Q$80/INFORMAÇÕES!$Q$82),IF(J410="C",H410,0))),0)</f>
        <v>#DIV/0!</v>
      </c>
      <c r="X410" s="75" t="n">
        <f aca="false">IF(R410&lt;&gt;T410,(IF(J410="",H410*INFORMAÇÕES!$U$115,IF(J410="CF",H410,0))),0)</f>
        <v>0</v>
      </c>
      <c r="Y410" s="75" t="n">
        <f aca="false">IF(R410&lt;&gt;T410,(IF(J410="",H410*INFORMAÇÕES!$U$116,IF(J410="O",H410,0))),0)</f>
        <v>0</v>
      </c>
      <c r="Z410" s="75" t="n">
        <f aca="false">IF(E410&lt;&gt;0,H410,0)</f>
        <v>0</v>
      </c>
    </row>
    <row r="411" s="174" customFormat="true" ht="14.25" hidden="false" customHeight="true" outlineLevel="0" collapsed="false">
      <c r="A411" s="159" t="n">
        <v>400</v>
      </c>
      <c r="B411" s="160" t="n">
        <f aca="false">'ORÇ.GLOBAL REF.'!B411</f>
        <v>0</v>
      </c>
      <c r="C411" s="536" t="n">
        <f aca="false">'ORÇ.GLOBAL REF.'!C411</f>
        <v>0</v>
      </c>
      <c r="D411" s="162" t="n">
        <f aca="false">'ORÇ.GLOBAL REF.'!D411</f>
        <v>0</v>
      </c>
      <c r="E411" s="162" t="n">
        <f aca="false">'ORÇ.GLOBAL REF.'!E411</f>
        <v>0</v>
      </c>
      <c r="F411" s="537"/>
      <c r="G411" s="163" t="n">
        <f aca="false">ROUND(F411,2)</f>
        <v>0</v>
      </c>
      <c r="H411" s="163" t="n">
        <f aca="false">IF('ORÇ.GLOBAL P CAIXA'!K411="EXEC.",0,IF(E411&lt;&gt;0,ROUND(E411*G411,2),IF(Z411=0,(SUMIF('ORÇ.GLOBAL REF.'!$S$12:$S$1011,B411,$Z$12:$Z$1011)),Z411)))</f>
        <v>0</v>
      </c>
      <c r="I411" s="538" t="str">
        <f aca="false">'ORÇ.GLOBAL REF.'!H411</f>
        <v/>
      </c>
      <c r="J411" s="163" t="str">
        <f aca="false">'ORÇ.GLOBAL REF.'!I411</f>
        <v/>
      </c>
      <c r="K411" s="539" t="str">
        <f aca="false">'ORÇ.GLOBAL REF.'!J411</f>
        <v/>
      </c>
      <c r="L411" s="168" t="str">
        <f aca="false">IF(B411&gt;0,"ok","ocultar")</f>
        <v>ocultar</v>
      </c>
      <c r="M411" s="102"/>
      <c r="N411" s="102"/>
      <c r="O411" s="102"/>
      <c r="R411" s="157" t="n">
        <f aca="false">IF(B411=0,R410,IF(ISNONTEXT(B411)=TRUE(),INT(B411),INT(LEFT(B411,FIND(".",B411)-1))))</f>
        <v>3</v>
      </c>
      <c r="S411" s="157" t="str">
        <f aca="false">IF(S412=1,1,IF(B411&lt;&gt;0,1,IF(C411&lt;&gt;0,1,IF(D411&lt;&gt;0,1,IF(E411&lt;&gt;0,1,"")))))</f>
        <v/>
      </c>
      <c r="T411" s="157" t="str">
        <f aca="false">IF(R411=0," ",IF(R411&lt;&gt;R410,R411," "))</f>
        <v> </v>
      </c>
      <c r="U411" s="88"/>
      <c r="V411" s="75" t="e">
        <f aca="false">IF(R411&lt;&gt;T411,(IF(J411="",H411*(INFORMAÇÕES!$Q$79/INFORMAÇÕES!$Q$82),IF(J411="R",H411,0))),0)</f>
        <v>#DIV/0!</v>
      </c>
      <c r="W411" s="75" t="e">
        <f aca="false">IF(R411&lt;&gt;T411,(IF(J411="",H411*(INFORMAÇÕES!$Q$80/INFORMAÇÕES!$Q$82),IF(J411="C",H411,0))),0)</f>
        <v>#DIV/0!</v>
      </c>
      <c r="X411" s="75" t="n">
        <f aca="false">IF(R411&lt;&gt;T411,(IF(J411="",H411*INFORMAÇÕES!$U$115,IF(J411="CF",H411,0))),0)</f>
        <v>0</v>
      </c>
      <c r="Y411" s="75" t="n">
        <f aca="false">IF(R411&lt;&gt;T411,(IF(J411="",H411*INFORMAÇÕES!$U$116,IF(J411="O",H411,0))),0)</f>
        <v>0</v>
      </c>
      <c r="Z411" s="75" t="n">
        <f aca="false">IF(E411&lt;&gt;0,H411,0)</f>
        <v>0</v>
      </c>
    </row>
    <row r="412" s="174" customFormat="true" ht="14.25" hidden="false" customHeight="true" outlineLevel="0" collapsed="false">
      <c r="A412" s="159" t="n">
        <v>401</v>
      </c>
      <c r="B412" s="160" t="n">
        <f aca="false">'ORÇ.GLOBAL REF.'!B412</f>
        <v>0</v>
      </c>
      <c r="C412" s="536" t="n">
        <f aca="false">'ORÇ.GLOBAL REF.'!C412</f>
        <v>0</v>
      </c>
      <c r="D412" s="162" t="n">
        <f aca="false">'ORÇ.GLOBAL REF.'!D412</f>
        <v>0</v>
      </c>
      <c r="E412" s="162" t="n">
        <f aca="false">'ORÇ.GLOBAL REF.'!E412</f>
        <v>0</v>
      </c>
      <c r="F412" s="537"/>
      <c r="G412" s="163" t="n">
        <f aca="false">ROUND(F412,2)</f>
        <v>0</v>
      </c>
      <c r="H412" s="163" t="n">
        <f aca="false">IF('ORÇ.GLOBAL P CAIXA'!K412="EXEC.",0,IF(E412&lt;&gt;0,ROUND(E412*G412,2),IF(Z412=0,(SUMIF('ORÇ.GLOBAL REF.'!$S$12:$S$1011,B412,$Z$12:$Z$1011)),Z412)))</f>
        <v>0</v>
      </c>
      <c r="I412" s="538" t="str">
        <f aca="false">'ORÇ.GLOBAL REF.'!H412</f>
        <v/>
      </c>
      <c r="J412" s="163" t="str">
        <f aca="false">'ORÇ.GLOBAL REF.'!I412</f>
        <v/>
      </c>
      <c r="K412" s="539" t="str">
        <f aca="false">'ORÇ.GLOBAL REF.'!J412</f>
        <v/>
      </c>
      <c r="L412" s="168" t="str">
        <f aca="false">IF(B412&gt;0,"ok","ocultar")</f>
        <v>ocultar</v>
      </c>
      <c r="M412" s="102"/>
      <c r="N412" s="102"/>
      <c r="O412" s="102"/>
      <c r="R412" s="157" t="n">
        <f aca="false">IF(B412=0,R411,IF(ISNONTEXT(B412)=TRUE(),INT(B412),INT(LEFT(B412,FIND(".",B412)-1))))</f>
        <v>3</v>
      </c>
      <c r="S412" s="157" t="str">
        <f aca="false">IF(S413=1,1,IF(B412&lt;&gt;0,1,IF(C412&lt;&gt;0,1,IF(D412&lt;&gt;0,1,IF(E412&lt;&gt;0,1,"")))))</f>
        <v/>
      </c>
      <c r="T412" s="157" t="str">
        <f aca="false">IF(R412=0," ",IF(R412&lt;&gt;R411,R412," "))</f>
        <v> </v>
      </c>
      <c r="U412" s="88"/>
      <c r="V412" s="75" t="e">
        <f aca="false">IF(R412&lt;&gt;T412,(IF(J412="",H412*(INFORMAÇÕES!$Q$79/INFORMAÇÕES!$Q$82),IF(J412="R",H412,0))),0)</f>
        <v>#DIV/0!</v>
      </c>
      <c r="W412" s="75" t="e">
        <f aca="false">IF(R412&lt;&gt;T412,(IF(J412="",H412*(INFORMAÇÕES!$Q$80/INFORMAÇÕES!$Q$82),IF(J412="C",H412,0))),0)</f>
        <v>#DIV/0!</v>
      </c>
      <c r="X412" s="75" t="n">
        <f aca="false">IF(R412&lt;&gt;T412,(IF(J412="",H412*INFORMAÇÕES!$U$115,IF(J412="CF",H412,0))),0)</f>
        <v>0</v>
      </c>
      <c r="Y412" s="75" t="n">
        <f aca="false">IF(R412&lt;&gt;T412,(IF(J412="",H412*INFORMAÇÕES!$U$116,IF(J412="O",H412,0))),0)</f>
        <v>0</v>
      </c>
      <c r="Z412" s="75" t="n">
        <f aca="false">IF(E412&lt;&gt;0,H412,0)</f>
        <v>0</v>
      </c>
    </row>
    <row r="413" s="174" customFormat="true" ht="14.25" hidden="false" customHeight="true" outlineLevel="0" collapsed="false">
      <c r="A413" s="159" t="n">
        <v>402</v>
      </c>
      <c r="B413" s="160" t="n">
        <f aca="false">'ORÇ.GLOBAL REF.'!B413</f>
        <v>0</v>
      </c>
      <c r="C413" s="536" t="n">
        <f aca="false">'ORÇ.GLOBAL REF.'!C413</f>
        <v>0</v>
      </c>
      <c r="D413" s="162" t="n">
        <f aca="false">'ORÇ.GLOBAL REF.'!D413</f>
        <v>0</v>
      </c>
      <c r="E413" s="162" t="n">
        <f aca="false">'ORÇ.GLOBAL REF.'!E413</f>
        <v>0</v>
      </c>
      <c r="F413" s="537"/>
      <c r="G413" s="163" t="n">
        <f aca="false">ROUND(F413,2)</f>
        <v>0</v>
      </c>
      <c r="H413" s="163" t="n">
        <f aca="false">IF('ORÇ.GLOBAL P CAIXA'!K413="EXEC.",0,IF(E413&lt;&gt;0,ROUND(E413*G413,2),IF(Z413=0,(SUMIF('ORÇ.GLOBAL REF.'!$S$12:$S$1011,B413,$Z$12:$Z$1011)),Z413)))</f>
        <v>0</v>
      </c>
      <c r="I413" s="538" t="str">
        <f aca="false">'ORÇ.GLOBAL REF.'!H413</f>
        <v/>
      </c>
      <c r="J413" s="163" t="str">
        <f aca="false">'ORÇ.GLOBAL REF.'!I413</f>
        <v/>
      </c>
      <c r="K413" s="539" t="str">
        <f aca="false">'ORÇ.GLOBAL REF.'!J413</f>
        <v/>
      </c>
      <c r="L413" s="168" t="str">
        <f aca="false">IF(B413&gt;0,"ok","ocultar")</f>
        <v>ocultar</v>
      </c>
      <c r="M413" s="102"/>
      <c r="N413" s="102"/>
      <c r="O413" s="102"/>
      <c r="R413" s="157" t="n">
        <f aca="false">IF(B413=0,R412,IF(ISNONTEXT(B413)=TRUE(),INT(B413),INT(LEFT(B413,FIND(".",B413)-1))))</f>
        <v>3</v>
      </c>
      <c r="S413" s="157" t="str">
        <f aca="false">IF(S414=1,1,IF(B413&lt;&gt;0,1,IF(C413&lt;&gt;0,1,IF(D413&lt;&gt;0,1,IF(E413&lt;&gt;0,1,"")))))</f>
        <v/>
      </c>
      <c r="T413" s="157" t="str">
        <f aca="false">IF(R413=0," ",IF(R413&lt;&gt;R412,R413," "))</f>
        <v> </v>
      </c>
      <c r="U413" s="88"/>
      <c r="V413" s="75" t="e">
        <f aca="false">IF(R413&lt;&gt;T413,(IF(J413="",H413*(INFORMAÇÕES!$Q$79/INFORMAÇÕES!$Q$82),IF(J413="R",H413,0))),0)</f>
        <v>#DIV/0!</v>
      </c>
      <c r="W413" s="75" t="e">
        <f aca="false">IF(R413&lt;&gt;T413,(IF(J413="",H413*(INFORMAÇÕES!$Q$80/INFORMAÇÕES!$Q$82),IF(J413="C",H413,0))),0)</f>
        <v>#DIV/0!</v>
      </c>
      <c r="X413" s="75" t="n">
        <f aca="false">IF(R413&lt;&gt;T413,(IF(J413="",H413*INFORMAÇÕES!$U$115,IF(J413="CF",H413,0))),0)</f>
        <v>0</v>
      </c>
      <c r="Y413" s="75" t="n">
        <f aca="false">IF(R413&lt;&gt;T413,(IF(J413="",H413*INFORMAÇÕES!$U$116,IF(J413="O",H413,0))),0)</f>
        <v>0</v>
      </c>
      <c r="Z413" s="75" t="n">
        <f aca="false">IF(E413&lt;&gt;0,H413,0)</f>
        <v>0</v>
      </c>
    </row>
    <row r="414" s="174" customFormat="true" ht="14.25" hidden="false" customHeight="true" outlineLevel="0" collapsed="false">
      <c r="A414" s="159" t="n">
        <v>403</v>
      </c>
      <c r="B414" s="160" t="n">
        <f aca="false">'ORÇ.GLOBAL REF.'!B414</f>
        <v>0</v>
      </c>
      <c r="C414" s="536" t="n">
        <f aca="false">'ORÇ.GLOBAL REF.'!C414</f>
        <v>0</v>
      </c>
      <c r="D414" s="162" t="n">
        <f aca="false">'ORÇ.GLOBAL REF.'!D414</f>
        <v>0</v>
      </c>
      <c r="E414" s="162" t="n">
        <f aca="false">'ORÇ.GLOBAL REF.'!E414</f>
        <v>0</v>
      </c>
      <c r="F414" s="537"/>
      <c r="G414" s="163" t="n">
        <f aca="false">ROUND(F414,2)</f>
        <v>0</v>
      </c>
      <c r="H414" s="163" t="n">
        <f aca="false">IF('ORÇ.GLOBAL P CAIXA'!K414="EXEC.",0,IF(E414&lt;&gt;0,ROUND(E414*G414,2),IF(Z414=0,(SUMIF('ORÇ.GLOBAL REF.'!$S$12:$S$1011,B414,$Z$12:$Z$1011)),Z414)))</f>
        <v>0</v>
      </c>
      <c r="I414" s="538" t="str">
        <f aca="false">'ORÇ.GLOBAL REF.'!H414</f>
        <v/>
      </c>
      <c r="J414" s="163" t="str">
        <f aca="false">'ORÇ.GLOBAL REF.'!I414</f>
        <v/>
      </c>
      <c r="K414" s="539" t="str">
        <f aca="false">'ORÇ.GLOBAL REF.'!J414</f>
        <v/>
      </c>
      <c r="L414" s="168" t="str">
        <f aca="false">IF(B414&gt;0,"ok","ocultar")</f>
        <v>ocultar</v>
      </c>
      <c r="M414" s="102"/>
      <c r="N414" s="102"/>
      <c r="O414" s="102"/>
      <c r="R414" s="157" t="n">
        <f aca="false">IF(B414=0,R413,IF(ISNONTEXT(B414)=TRUE(),INT(B414),INT(LEFT(B414,FIND(".",B414)-1))))</f>
        <v>3</v>
      </c>
      <c r="S414" s="157" t="str">
        <f aca="false">IF(S415=1,1,IF(B414&lt;&gt;0,1,IF(C414&lt;&gt;0,1,IF(D414&lt;&gt;0,1,IF(E414&lt;&gt;0,1,"")))))</f>
        <v/>
      </c>
      <c r="T414" s="157" t="str">
        <f aca="false">IF(R414=0," ",IF(R414&lt;&gt;R413,R414," "))</f>
        <v> </v>
      </c>
      <c r="U414" s="88"/>
      <c r="V414" s="75" t="e">
        <f aca="false">IF(R414&lt;&gt;T414,(IF(J414="",H414*(INFORMAÇÕES!$Q$79/INFORMAÇÕES!$Q$82),IF(J414="R",H414,0))),0)</f>
        <v>#DIV/0!</v>
      </c>
      <c r="W414" s="75" t="e">
        <f aca="false">IF(R414&lt;&gt;T414,(IF(J414="",H414*(INFORMAÇÕES!$Q$80/INFORMAÇÕES!$Q$82),IF(J414="C",H414,0))),0)</f>
        <v>#DIV/0!</v>
      </c>
      <c r="X414" s="75" t="n">
        <f aca="false">IF(R414&lt;&gt;T414,(IF(J414="",H414*INFORMAÇÕES!$U$115,IF(J414="CF",H414,0))),0)</f>
        <v>0</v>
      </c>
      <c r="Y414" s="75" t="n">
        <f aca="false">IF(R414&lt;&gt;T414,(IF(J414="",H414*INFORMAÇÕES!$U$116,IF(J414="O",H414,0))),0)</f>
        <v>0</v>
      </c>
      <c r="Z414" s="75" t="n">
        <f aca="false">IF(E414&lt;&gt;0,H414,0)</f>
        <v>0</v>
      </c>
    </row>
    <row r="415" s="174" customFormat="true" ht="14.25" hidden="false" customHeight="true" outlineLevel="0" collapsed="false">
      <c r="A415" s="159" t="n">
        <v>404</v>
      </c>
      <c r="B415" s="160" t="n">
        <f aca="false">'ORÇ.GLOBAL REF.'!B415</f>
        <v>0</v>
      </c>
      <c r="C415" s="536" t="n">
        <f aca="false">'ORÇ.GLOBAL REF.'!C415</f>
        <v>0</v>
      </c>
      <c r="D415" s="162" t="n">
        <f aca="false">'ORÇ.GLOBAL REF.'!D415</f>
        <v>0</v>
      </c>
      <c r="E415" s="162" t="n">
        <f aca="false">'ORÇ.GLOBAL REF.'!E415</f>
        <v>0</v>
      </c>
      <c r="F415" s="537"/>
      <c r="G415" s="163" t="n">
        <f aca="false">ROUND(F415,2)</f>
        <v>0</v>
      </c>
      <c r="H415" s="163" t="n">
        <f aca="false">IF('ORÇ.GLOBAL P CAIXA'!K415="EXEC.",0,IF(E415&lt;&gt;0,ROUND(E415*G415,2),IF(Z415=0,(SUMIF('ORÇ.GLOBAL REF.'!$S$12:$S$1011,B415,$Z$12:$Z$1011)),Z415)))</f>
        <v>0</v>
      </c>
      <c r="I415" s="538" t="str">
        <f aca="false">'ORÇ.GLOBAL REF.'!H415</f>
        <v/>
      </c>
      <c r="J415" s="163" t="str">
        <f aca="false">'ORÇ.GLOBAL REF.'!I415</f>
        <v/>
      </c>
      <c r="K415" s="539" t="str">
        <f aca="false">'ORÇ.GLOBAL REF.'!J415</f>
        <v/>
      </c>
      <c r="L415" s="168" t="str">
        <f aca="false">IF(B415&gt;0,"ok","ocultar")</f>
        <v>ocultar</v>
      </c>
      <c r="M415" s="102"/>
      <c r="N415" s="102"/>
      <c r="O415" s="102"/>
      <c r="R415" s="157" t="n">
        <f aca="false">IF(B415=0,R414,IF(ISNONTEXT(B415)=TRUE(),INT(B415),INT(LEFT(B415,FIND(".",B415)-1))))</f>
        <v>3</v>
      </c>
      <c r="S415" s="157" t="str">
        <f aca="false">IF(S416=1,1,IF(B415&lt;&gt;0,1,IF(C415&lt;&gt;0,1,IF(D415&lt;&gt;0,1,IF(E415&lt;&gt;0,1,"")))))</f>
        <v/>
      </c>
      <c r="T415" s="157" t="str">
        <f aca="false">IF(R415=0," ",IF(R415&lt;&gt;R414,R415," "))</f>
        <v> </v>
      </c>
      <c r="U415" s="88"/>
      <c r="V415" s="75" t="e">
        <f aca="false">IF(R415&lt;&gt;T415,(IF(J415="",H415*(INFORMAÇÕES!$Q$79/INFORMAÇÕES!$Q$82),IF(J415="R",H415,0))),0)</f>
        <v>#DIV/0!</v>
      </c>
      <c r="W415" s="75" t="e">
        <f aca="false">IF(R415&lt;&gt;T415,(IF(J415="",H415*(INFORMAÇÕES!$Q$80/INFORMAÇÕES!$Q$82),IF(J415="C",H415,0))),0)</f>
        <v>#DIV/0!</v>
      </c>
      <c r="X415" s="75" t="n">
        <f aca="false">IF(R415&lt;&gt;T415,(IF(J415="",H415*INFORMAÇÕES!$U$115,IF(J415="CF",H415,0))),0)</f>
        <v>0</v>
      </c>
      <c r="Y415" s="75" t="n">
        <f aca="false">IF(R415&lt;&gt;T415,(IF(J415="",H415*INFORMAÇÕES!$U$116,IF(J415="O",H415,0))),0)</f>
        <v>0</v>
      </c>
      <c r="Z415" s="75" t="n">
        <f aca="false">IF(E415&lt;&gt;0,H415,0)</f>
        <v>0</v>
      </c>
    </row>
    <row r="416" s="174" customFormat="true" ht="14.25" hidden="false" customHeight="true" outlineLevel="0" collapsed="false">
      <c r="A416" s="159" t="n">
        <v>405</v>
      </c>
      <c r="B416" s="160" t="n">
        <f aca="false">'ORÇ.GLOBAL REF.'!B416</f>
        <v>0</v>
      </c>
      <c r="C416" s="536" t="n">
        <f aca="false">'ORÇ.GLOBAL REF.'!C416</f>
        <v>0</v>
      </c>
      <c r="D416" s="162" t="n">
        <f aca="false">'ORÇ.GLOBAL REF.'!D416</f>
        <v>0</v>
      </c>
      <c r="E416" s="162" t="n">
        <f aca="false">'ORÇ.GLOBAL REF.'!E416</f>
        <v>0</v>
      </c>
      <c r="F416" s="537"/>
      <c r="G416" s="163" t="n">
        <f aca="false">ROUND(F416,2)</f>
        <v>0</v>
      </c>
      <c r="H416" s="163" t="n">
        <f aca="false">IF('ORÇ.GLOBAL P CAIXA'!K416="EXEC.",0,IF(E416&lt;&gt;0,ROUND(E416*G416,2),IF(Z416=0,(SUMIF('ORÇ.GLOBAL REF.'!$S$12:$S$1011,B416,$Z$12:$Z$1011)),Z416)))</f>
        <v>0</v>
      </c>
      <c r="I416" s="538" t="str">
        <f aca="false">'ORÇ.GLOBAL REF.'!H416</f>
        <v/>
      </c>
      <c r="J416" s="163" t="str">
        <f aca="false">'ORÇ.GLOBAL REF.'!I416</f>
        <v/>
      </c>
      <c r="K416" s="539" t="str">
        <f aca="false">'ORÇ.GLOBAL REF.'!J416</f>
        <v/>
      </c>
      <c r="L416" s="168" t="str">
        <f aca="false">IF(B416&gt;0,"ok","ocultar")</f>
        <v>ocultar</v>
      </c>
      <c r="M416" s="102"/>
      <c r="N416" s="102"/>
      <c r="O416" s="102"/>
      <c r="R416" s="157" t="n">
        <f aca="false">IF(B416=0,R415,IF(ISNONTEXT(B416)=TRUE(),INT(B416),INT(LEFT(B416,FIND(".",B416)-1))))</f>
        <v>3</v>
      </c>
      <c r="S416" s="157" t="str">
        <f aca="false">IF(S417=1,1,IF(B416&lt;&gt;0,1,IF(C416&lt;&gt;0,1,IF(D416&lt;&gt;0,1,IF(E416&lt;&gt;0,1,"")))))</f>
        <v/>
      </c>
      <c r="T416" s="157" t="str">
        <f aca="false">IF(R416=0," ",IF(R416&lt;&gt;R415,R416," "))</f>
        <v> </v>
      </c>
      <c r="U416" s="88"/>
      <c r="V416" s="75" t="e">
        <f aca="false">IF(R416&lt;&gt;T416,(IF(J416="",H416*(INFORMAÇÕES!$Q$79/INFORMAÇÕES!$Q$82),IF(J416="R",H416,0))),0)</f>
        <v>#DIV/0!</v>
      </c>
      <c r="W416" s="75" t="e">
        <f aca="false">IF(R416&lt;&gt;T416,(IF(J416="",H416*(INFORMAÇÕES!$Q$80/INFORMAÇÕES!$Q$82),IF(J416="C",H416,0))),0)</f>
        <v>#DIV/0!</v>
      </c>
      <c r="X416" s="75" t="n">
        <f aca="false">IF(R416&lt;&gt;T416,(IF(J416="",H416*INFORMAÇÕES!$U$115,IF(J416="CF",H416,0))),0)</f>
        <v>0</v>
      </c>
      <c r="Y416" s="75" t="n">
        <f aca="false">IF(R416&lt;&gt;T416,(IF(J416="",H416*INFORMAÇÕES!$U$116,IF(J416="O",H416,0))),0)</f>
        <v>0</v>
      </c>
      <c r="Z416" s="75" t="n">
        <f aca="false">IF(E416&lt;&gt;0,H416,0)</f>
        <v>0</v>
      </c>
    </row>
    <row r="417" s="174" customFormat="true" ht="14.25" hidden="false" customHeight="true" outlineLevel="0" collapsed="false">
      <c r="A417" s="159" t="n">
        <v>406</v>
      </c>
      <c r="B417" s="160" t="n">
        <f aca="false">'ORÇ.GLOBAL REF.'!B417</f>
        <v>0</v>
      </c>
      <c r="C417" s="536" t="n">
        <f aca="false">'ORÇ.GLOBAL REF.'!C417</f>
        <v>0</v>
      </c>
      <c r="D417" s="162" t="n">
        <f aca="false">'ORÇ.GLOBAL REF.'!D417</f>
        <v>0</v>
      </c>
      <c r="E417" s="162" t="n">
        <f aca="false">'ORÇ.GLOBAL REF.'!E417</f>
        <v>0</v>
      </c>
      <c r="F417" s="537"/>
      <c r="G417" s="163" t="n">
        <f aca="false">ROUND(F417,2)</f>
        <v>0</v>
      </c>
      <c r="H417" s="163" t="n">
        <f aca="false">IF('ORÇ.GLOBAL P CAIXA'!K417="EXEC.",0,IF(E417&lt;&gt;0,ROUND(E417*G417,2),IF(Z417=0,(SUMIF('ORÇ.GLOBAL REF.'!$S$12:$S$1011,B417,$Z$12:$Z$1011)),Z417)))</f>
        <v>0</v>
      </c>
      <c r="I417" s="538" t="str">
        <f aca="false">'ORÇ.GLOBAL REF.'!H417</f>
        <v/>
      </c>
      <c r="J417" s="163" t="str">
        <f aca="false">'ORÇ.GLOBAL REF.'!I417</f>
        <v/>
      </c>
      <c r="K417" s="539" t="str">
        <f aca="false">'ORÇ.GLOBAL REF.'!J417</f>
        <v/>
      </c>
      <c r="L417" s="168" t="str">
        <f aca="false">IF(B417&gt;0,"ok","ocultar")</f>
        <v>ocultar</v>
      </c>
      <c r="M417" s="102"/>
      <c r="N417" s="102"/>
      <c r="O417" s="102"/>
      <c r="R417" s="157" t="n">
        <f aca="false">IF(B417=0,R416,IF(ISNONTEXT(B417)=TRUE(),INT(B417),INT(LEFT(B417,FIND(".",B417)-1))))</f>
        <v>3</v>
      </c>
      <c r="S417" s="157" t="str">
        <f aca="false">IF(S418=1,1,IF(B417&lt;&gt;0,1,IF(C417&lt;&gt;0,1,IF(D417&lt;&gt;0,1,IF(E417&lt;&gt;0,1,"")))))</f>
        <v/>
      </c>
      <c r="T417" s="157" t="str">
        <f aca="false">IF(R417=0," ",IF(R417&lt;&gt;R416,R417," "))</f>
        <v> </v>
      </c>
      <c r="U417" s="88"/>
      <c r="V417" s="75" t="e">
        <f aca="false">IF(R417&lt;&gt;T417,(IF(J417="",H417*(INFORMAÇÕES!$Q$79/INFORMAÇÕES!$Q$82),IF(J417="R",H417,0))),0)</f>
        <v>#DIV/0!</v>
      </c>
      <c r="W417" s="75" t="e">
        <f aca="false">IF(R417&lt;&gt;T417,(IF(J417="",H417*(INFORMAÇÕES!$Q$80/INFORMAÇÕES!$Q$82),IF(J417="C",H417,0))),0)</f>
        <v>#DIV/0!</v>
      </c>
      <c r="X417" s="75" t="n">
        <f aca="false">IF(R417&lt;&gt;T417,(IF(J417="",H417*INFORMAÇÕES!$U$115,IF(J417="CF",H417,0))),0)</f>
        <v>0</v>
      </c>
      <c r="Y417" s="75" t="n">
        <f aca="false">IF(R417&lt;&gt;T417,(IF(J417="",H417*INFORMAÇÕES!$U$116,IF(J417="O",H417,0))),0)</f>
        <v>0</v>
      </c>
      <c r="Z417" s="75" t="n">
        <f aca="false">IF(E417&lt;&gt;0,H417,0)</f>
        <v>0</v>
      </c>
    </row>
    <row r="418" s="174" customFormat="true" ht="14.25" hidden="false" customHeight="true" outlineLevel="0" collapsed="false">
      <c r="A418" s="159" t="n">
        <v>407</v>
      </c>
      <c r="B418" s="160" t="n">
        <f aca="false">'ORÇ.GLOBAL REF.'!B418</f>
        <v>0</v>
      </c>
      <c r="C418" s="536" t="n">
        <f aca="false">'ORÇ.GLOBAL REF.'!C418</f>
        <v>0</v>
      </c>
      <c r="D418" s="162" t="n">
        <f aca="false">'ORÇ.GLOBAL REF.'!D418</f>
        <v>0</v>
      </c>
      <c r="E418" s="162" t="n">
        <f aca="false">'ORÇ.GLOBAL REF.'!E418</f>
        <v>0</v>
      </c>
      <c r="F418" s="537"/>
      <c r="G418" s="163" t="n">
        <f aca="false">ROUND(F418,2)</f>
        <v>0</v>
      </c>
      <c r="H418" s="163" t="n">
        <f aca="false">IF('ORÇ.GLOBAL P CAIXA'!K418="EXEC.",0,IF(E418&lt;&gt;0,ROUND(E418*G418,2),IF(Z418=0,(SUMIF('ORÇ.GLOBAL REF.'!$S$12:$S$1011,B418,$Z$12:$Z$1011)),Z418)))</f>
        <v>0</v>
      </c>
      <c r="I418" s="538" t="str">
        <f aca="false">'ORÇ.GLOBAL REF.'!H418</f>
        <v/>
      </c>
      <c r="J418" s="163" t="str">
        <f aca="false">'ORÇ.GLOBAL REF.'!I418</f>
        <v/>
      </c>
      <c r="K418" s="539" t="str">
        <f aca="false">'ORÇ.GLOBAL REF.'!J418</f>
        <v/>
      </c>
      <c r="L418" s="168" t="str">
        <f aca="false">IF(B418&gt;0,"ok","ocultar")</f>
        <v>ocultar</v>
      </c>
      <c r="M418" s="102"/>
      <c r="N418" s="102"/>
      <c r="O418" s="102"/>
      <c r="R418" s="157" t="n">
        <f aca="false">IF(B418=0,R417,IF(ISNONTEXT(B418)=TRUE(),INT(B418),INT(LEFT(B418,FIND(".",B418)-1))))</f>
        <v>3</v>
      </c>
      <c r="S418" s="157" t="str">
        <f aca="false">IF(S419=1,1,IF(B418&lt;&gt;0,1,IF(C418&lt;&gt;0,1,IF(D418&lt;&gt;0,1,IF(E418&lt;&gt;0,1,"")))))</f>
        <v/>
      </c>
      <c r="T418" s="157" t="str">
        <f aca="false">IF(R418=0," ",IF(R418&lt;&gt;R417,R418," "))</f>
        <v> </v>
      </c>
      <c r="U418" s="88"/>
      <c r="V418" s="75" t="e">
        <f aca="false">IF(R418&lt;&gt;T418,(IF(J418="",H418*(INFORMAÇÕES!$Q$79/INFORMAÇÕES!$Q$82),IF(J418="R",H418,0))),0)</f>
        <v>#DIV/0!</v>
      </c>
      <c r="W418" s="75" t="e">
        <f aca="false">IF(R418&lt;&gt;T418,(IF(J418="",H418*(INFORMAÇÕES!$Q$80/INFORMAÇÕES!$Q$82),IF(J418="C",H418,0))),0)</f>
        <v>#DIV/0!</v>
      </c>
      <c r="X418" s="75" t="n">
        <f aca="false">IF(R418&lt;&gt;T418,(IF(J418="",H418*INFORMAÇÕES!$U$115,IF(J418="CF",H418,0))),0)</f>
        <v>0</v>
      </c>
      <c r="Y418" s="75" t="n">
        <f aca="false">IF(R418&lt;&gt;T418,(IF(J418="",H418*INFORMAÇÕES!$U$116,IF(J418="O",H418,0))),0)</f>
        <v>0</v>
      </c>
      <c r="Z418" s="75" t="n">
        <f aca="false">IF(E418&lt;&gt;0,H418,0)</f>
        <v>0</v>
      </c>
    </row>
    <row r="419" s="174" customFormat="true" ht="14.25" hidden="false" customHeight="true" outlineLevel="0" collapsed="false">
      <c r="A419" s="159" t="n">
        <v>408</v>
      </c>
      <c r="B419" s="160" t="n">
        <f aca="false">'ORÇ.GLOBAL REF.'!B419</f>
        <v>0</v>
      </c>
      <c r="C419" s="536" t="n">
        <f aca="false">'ORÇ.GLOBAL REF.'!C419</f>
        <v>0</v>
      </c>
      <c r="D419" s="162" t="n">
        <f aca="false">'ORÇ.GLOBAL REF.'!D419</f>
        <v>0</v>
      </c>
      <c r="E419" s="162" t="n">
        <f aca="false">'ORÇ.GLOBAL REF.'!E419</f>
        <v>0</v>
      </c>
      <c r="F419" s="537"/>
      <c r="G419" s="163" t="n">
        <f aca="false">ROUND(F419,2)</f>
        <v>0</v>
      </c>
      <c r="H419" s="163" t="n">
        <f aca="false">IF('ORÇ.GLOBAL P CAIXA'!K419="EXEC.",0,IF(E419&lt;&gt;0,ROUND(E419*G419,2),IF(Z419=0,(SUMIF('ORÇ.GLOBAL REF.'!$S$12:$S$1011,B419,$Z$12:$Z$1011)),Z419)))</f>
        <v>0</v>
      </c>
      <c r="I419" s="538" t="str">
        <f aca="false">'ORÇ.GLOBAL REF.'!H419</f>
        <v/>
      </c>
      <c r="J419" s="163" t="str">
        <f aca="false">'ORÇ.GLOBAL REF.'!I419</f>
        <v/>
      </c>
      <c r="K419" s="539" t="str">
        <f aca="false">'ORÇ.GLOBAL REF.'!J419</f>
        <v/>
      </c>
      <c r="L419" s="168" t="str">
        <f aca="false">IF(B419&gt;0,"ok","ocultar")</f>
        <v>ocultar</v>
      </c>
      <c r="M419" s="102"/>
      <c r="N419" s="102"/>
      <c r="O419" s="102"/>
      <c r="R419" s="157" t="n">
        <f aca="false">IF(B419=0,R418,IF(ISNONTEXT(B419)=TRUE(),INT(B419),INT(LEFT(B419,FIND(".",B419)-1))))</f>
        <v>3</v>
      </c>
      <c r="S419" s="157" t="str">
        <f aca="false">IF(S420=1,1,IF(B419&lt;&gt;0,1,IF(C419&lt;&gt;0,1,IF(D419&lt;&gt;0,1,IF(E419&lt;&gt;0,1,"")))))</f>
        <v/>
      </c>
      <c r="T419" s="157" t="str">
        <f aca="false">IF(R419=0," ",IF(R419&lt;&gt;R418,R419," "))</f>
        <v> </v>
      </c>
      <c r="U419" s="88"/>
      <c r="V419" s="75" t="e">
        <f aca="false">IF(R419&lt;&gt;T419,(IF(J419="",H419*(INFORMAÇÕES!$Q$79/INFORMAÇÕES!$Q$82),IF(J419="R",H419,0))),0)</f>
        <v>#DIV/0!</v>
      </c>
      <c r="W419" s="75" t="e">
        <f aca="false">IF(R419&lt;&gt;T419,(IF(J419="",H419*(INFORMAÇÕES!$Q$80/INFORMAÇÕES!$Q$82),IF(J419="C",H419,0))),0)</f>
        <v>#DIV/0!</v>
      </c>
      <c r="X419" s="75" t="n">
        <f aca="false">IF(R419&lt;&gt;T419,(IF(J419="",H419*INFORMAÇÕES!$U$115,IF(J419="CF",H419,0))),0)</f>
        <v>0</v>
      </c>
      <c r="Y419" s="75" t="n">
        <f aca="false">IF(R419&lt;&gt;T419,(IF(J419="",H419*INFORMAÇÕES!$U$116,IF(J419="O",H419,0))),0)</f>
        <v>0</v>
      </c>
      <c r="Z419" s="75" t="n">
        <f aca="false">IF(E419&lt;&gt;0,H419,0)</f>
        <v>0</v>
      </c>
    </row>
    <row r="420" s="174" customFormat="true" ht="14.25" hidden="false" customHeight="true" outlineLevel="0" collapsed="false">
      <c r="A420" s="159" t="n">
        <v>409</v>
      </c>
      <c r="B420" s="160" t="n">
        <f aca="false">'ORÇ.GLOBAL REF.'!B420</f>
        <v>0</v>
      </c>
      <c r="C420" s="536" t="n">
        <f aca="false">'ORÇ.GLOBAL REF.'!C420</f>
        <v>0</v>
      </c>
      <c r="D420" s="162" t="n">
        <f aca="false">'ORÇ.GLOBAL REF.'!D420</f>
        <v>0</v>
      </c>
      <c r="E420" s="162" t="n">
        <f aca="false">'ORÇ.GLOBAL REF.'!E420</f>
        <v>0</v>
      </c>
      <c r="F420" s="537"/>
      <c r="G420" s="163" t="n">
        <f aca="false">ROUND(F420,2)</f>
        <v>0</v>
      </c>
      <c r="H420" s="163" t="n">
        <f aca="false">IF('ORÇ.GLOBAL P CAIXA'!K420="EXEC.",0,IF(E420&lt;&gt;0,ROUND(E420*G420,2),IF(Z420=0,(SUMIF('ORÇ.GLOBAL REF.'!$S$12:$S$1011,B420,$Z$12:$Z$1011)),Z420)))</f>
        <v>0</v>
      </c>
      <c r="I420" s="538" t="str">
        <f aca="false">'ORÇ.GLOBAL REF.'!H420</f>
        <v/>
      </c>
      <c r="J420" s="163" t="str">
        <f aca="false">'ORÇ.GLOBAL REF.'!I420</f>
        <v/>
      </c>
      <c r="K420" s="539" t="str">
        <f aca="false">'ORÇ.GLOBAL REF.'!J420</f>
        <v/>
      </c>
      <c r="L420" s="168" t="str">
        <f aca="false">IF(B420&gt;0,"ok","ocultar")</f>
        <v>ocultar</v>
      </c>
      <c r="M420" s="102"/>
      <c r="N420" s="102"/>
      <c r="O420" s="102"/>
      <c r="R420" s="157" t="n">
        <f aca="false">IF(B420=0,R419,IF(ISNONTEXT(B420)=TRUE(),INT(B420),INT(LEFT(B420,FIND(".",B420)-1))))</f>
        <v>3</v>
      </c>
      <c r="S420" s="157" t="str">
        <f aca="false">IF(S421=1,1,IF(B420&lt;&gt;0,1,IF(C420&lt;&gt;0,1,IF(D420&lt;&gt;0,1,IF(E420&lt;&gt;0,1,"")))))</f>
        <v/>
      </c>
      <c r="T420" s="157" t="str">
        <f aca="false">IF(R420=0," ",IF(R420&lt;&gt;R419,R420," "))</f>
        <v> </v>
      </c>
      <c r="U420" s="88"/>
      <c r="V420" s="75" t="e">
        <f aca="false">IF(R420&lt;&gt;T420,(IF(J420="",H420*(INFORMAÇÕES!$Q$79/INFORMAÇÕES!$Q$82),IF(J420="R",H420,0))),0)</f>
        <v>#DIV/0!</v>
      </c>
      <c r="W420" s="75" t="e">
        <f aca="false">IF(R420&lt;&gt;T420,(IF(J420="",H420*(INFORMAÇÕES!$Q$80/INFORMAÇÕES!$Q$82),IF(J420="C",H420,0))),0)</f>
        <v>#DIV/0!</v>
      </c>
      <c r="X420" s="75" t="n">
        <f aca="false">IF(R420&lt;&gt;T420,(IF(J420="",H420*INFORMAÇÕES!$U$115,IF(J420="CF",H420,0))),0)</f>
        <v>0</v>
      </c>
      <c r="Y420" s="75" t="n">
        <f aca="false">IF(R420&lt;&gt;T420,(IF(J420="",H420*INFORMAÇÕES!$U$116,IF(J420="O",H420,0))),0)</f>
        <v>0</v>
      </c>
      <c r="Z420" s="75" t="n">
        <f aca="false">IF(E420&lt;&gt;0,H420,0)</f>
        <v>0</v>
      </c>
    </row>
    <row r="421" s="174" customFormat="true" ht="14.25" hidden="false" customHeight="true" outlineLevel="0" collapsed="false">
      <c r="A421" s="159" t="n">
        <v>410</v>
      </c>
      <c r="B421" s="160" t="n">
        <f aca="false">'ORÇ.GLOBAL REF.'!B421</f>
        <v>0</v>
      </c>
      <c r="C421" s="536" t="n">
        <f aca="false">'ORÇ.GLOBAL REF.'!C421</f>
        <v>0</v>
      </c>
      <c r="D421" s="162" t="n">
        <f aca="false">'ORÇ.GLOBAL REF.'!D421</f>
        <v>0</v>
      </c>
      <c r="E421" s="162" t="n">
        <f aca="false">'ORÇ.GLOBAL REF.'!E421</f>
        <v>0</v>
      </c>
      <c r="F421" s="537"/>
      <c r="G421" s="163" t="n">
        <f aca="false">ROUND(F421,2)</f>
        <v>0</v>
      </c>
      <c r="H421" s="163" t="n">
        <f aca="false">IF('ORÇ.GLOBAL P CAIXA'!K421="EXEC.",0,IF(E421&lt;&gt;0,ROUND(E421*G421,2),IF(Z421=0,(SUMIF('ORÇ.GLOBAL REF.'!$S$12:$S$1011,B421,$Z$12:$Z$1011)),Z421)))</f>
        <v>0</v>
      </c>
      <c r="I421" s="538" t="str">
        <f aca="false">'ORÇ.GLOBAL REF.'!H421</f>
        <v/>
      </c>
      <c r="J421" s="163" t="str">
        <f aca="false">'ORÇ.GLOBAL REF.'!I421</f>
        <v/>
      </c>
      <c r="K421" s="539" t="str">
        <f aca="false">'ORÇ.GLOBAL REF.'!J421</f>
        <v/>
      </c>
      <c r="L421" s="168" t="str">
        <f aca="false">IF(B421&gt;0,"ok","ocultar")</f>
        <v>ocultar</v>
      </c>
      <c r="M421" s="102"/>
      <c r="N421" s="102"/>
      <c r="O421" s="102"/>
      <c r="R421" s="157" t="n">
        <f aca="false">IF(B421=0,R420,IF(ISNONTEXT(B421)=TRUE(),INT(B421),INT(LEFT(B421,FIND(".",B421)-1))))</f>
        <v>3</v>
      </c>
      <c r="S421" s="157" t="str">
        <f aca="false">IF(S422=1,1,IF(B421&lt;&gt;0,1,IF(C421&lt;&gt;0,1,IF(D421&lt;&gt;0,1,IF(E421&lt;&gt;0,1,"")))))</f>
        <v/>
      </c>
      <c r="T421" s="157" t="str">
        <f aca="false">IF(R421=0," ",IF(R421&lt;&gt;R420,R421," "))</f>
        <v> </v>
      </c>
      <c r="U421" s="88"/>
      <c r="V421" s="75" t="e">
        <f aca="false">IF(R421&lt;&gt;T421,(IF(J421="",H421*(INFORMAÇÕES!$Q$79/INFORMAÇÕES!$Q$82),IF(J421="R",H421,0))),0)</f>
        <v>#DIV/0!</v>
      </c>
      <c r="W421" s="75" t="e">
        <f aca="false">IF(R421&lt;&gt;T421,(IF(J421="",H421*(INFORMAÇÕES!$Q$80/INFORMAÇÕES!$Q$82),IF(J421="C",H421,0))),0)</f>
        <v>#DIV/0!</v>
      </c>
      <c r="X421" s="75" t="n">
        <f aca="false">IF(R421&lt;&gt;T421,(IF(J421="",H421*INFORMAÇÕES!$U$115,IF(J421="CF",H421,0))),0)</f>
        <v>0</v>
      </c>
      <c r="Y421" s="75" t="n">
        <f aca="false">IF(R421&lt;&gt;T421,(IF(J421="",H421*INFORMAÇÕES!$U$116,IF(J421="O",H421,0))),0)</f>
        <v>0</v>
      </c>
      <c r="Z421" s="75" t="n">
        <f aca="false">IF(E421&lt;&gt;0,H421,0)</f>
        <v>0</v>
      </c>
    </row>
    <row r="422" s="174" customFormat="true" ht="14.25" hidden="false" customHeight="true" outlineLevel="0" collapsed="false">
      <c r="A422" s="159" t="n">
        <v>411</v>
      </c>
      <c r="B422" s="160" t="n">
        <f aca="false">'ORÇ.GLOBAL REF.'!B422</f>
        <v>0</v>
      </c>
      <c r="C422" s="536" t="n">
        <f aca="false">'ORÇ.GLOBAL REF.'!C422</f>
        <v>0</v>
      </c>
      <c r="D422" s="162" t="n">
        <f aca="false">'ORÇ.GLOBAL REF.'!D422</f>
        <v>0</v>
      </c>
      <c r="E422" s="162" t="n">
        <f aca="false">'ORÇ.GLOBAL REF.'!E422</f>
        <v>0</v>
      </c>
      <c r="F422" s="537"/>
      <c r="G422" s="163" t="n">
        <f aca="false">ROUND(F422,2)</f>
        <v>0</v>
      </c>
      <c r="H422" s="163" t="n">
        <f aca="false">IF('ORÇ.GLOBAL P CAIXA'!K422="EXEC.",0,IF(E422&lt;&gt;0,ROUND(E422*G422,2),IF(Z422=0,(SUMIF('ORÇ.GLOBAL REF.'!$S$12:$S$1011,B422,$Z$12:$Z$1011)),Z422)))</f>
        <v>0</v>
      </c>
      <c r="I422" s="538" t="str">
        <f aca="false">'ORÇ.GLOBAL REF.'!H422</f>
        <v/>
      </c>
      <c r="J422" s="163" t="str">
        <f aca="false">'ORÇ.GLOBAL REF.'!I422</f>
        <v/>
      </c>
      <c r="K422" s="539" t="str">
        <f aca="false">'ORÇ.GLOBAL REF.'!J422</f>
        <v/>
      </c>
      <c r="L422" s="168" t="str">
        <f aca="false">IF(B422&gt;0,"ok","ocultar")</f>
        <v>ocultar</v>
      </c>
      <c r="M422" s="102"/>
      <c r="N422" s="102"/>
      <c r="O422" s="102"/>
      <c r="R422" s="157" t="n">
        <f aca="false">IF(B422=0,R421,IF(ISNONTEXT(B422)=TRUE(),INT(B422),INT(LEFT(B422,FIND(".",B422)-1))))</f>
        <v>3</v>
      </c>
      <c r="S422" s="157" t="str">
        <f aca="false">IF(S423=1,1,IF(B422&lt;&gt;0,1,IF(C422&lt;&gt;0,1,IF(D422&lt;&gt;0,1,IF(E422&lt;&gt;0,1,"")))))</f>
        <v/>
      </c>
      <c r="T422" s="157" t="str">
        <f aca="false">IF(R422=0," ",IF(R422&lt;&gt;R421,R422," "))</f>
        <v> </v>
      </c>
      <c r="U422" s="88"/>
      <c r="V422" s="75" t="e">
        <f aca="false">IF(R422&lt;&gt;T422,(IF(J422="",H422*(INFORMAÇÕES!$Q$79/INFORMAÇÕES!$Q$82),IF(J422="R",H422,0))),0)</f>
        <v>#DIV/0!</v>
      </c>
      <c r="W422" s="75" t="e">
        <f aca="false">IF(R422&lt;&gt;T422,(IF(J422="",H422*(INFORMAÇÕES!$Q$80/INFORMAÇÕES!$Q$82),IF(J422="C",H422,0))),0)</f>
        <v>#DIV/0!</v>
      </c>
      <c r="X422" s="75" t="n">
        <f aca="false">IF(R422&lt;&gt;T422,(IF(J422="",H422*INFORMAÇÕES!$U$115,IF(J422="CF",H422,0))),0)</f>
        <v>0</v>
      </c>
      <c r="Y422" s="75" t="n">
        <f aca="false">IF(R422&lt;&gt;T422,(IF(J422="",H422*INFORMAÇÕES!$U$116,IF(J422="O",H422,0))),0)</f>
        <v>0</v>
      </c>
      <c r="Z422" s="75" t="n">
        <f aca="false">IF(E422&lt;&gt;0,H422,0)</f>
        <v>0</v>
      </c>
    </row>
    <row r="423" s="174" customFormat="true" ht="14.25" hidden="false" customHeight="true" outlineLevel="0" collapsed="false">
      <c r="A423" s="159" t="n">
        <v>412</v>
      </c>
      <c r="B423" s="160" t="n">
        <f aca="false">'ORÇ.GLOBAL REF.'!B423</f>
        <v>0</v>
      </c>
      <c r="C423" s="536" t="n">
        <f aca="false">'ORÇ.GLOBAL REF.'!C423</f>
        <v>0</v>
      </c>
      <c r="D423" s="162" t="n">
        <f aca="false">'ORÇ.GLOBAL REF.'!D423</f>
        <v>0</v>
      </c>
      <c r="E423" s="162" t="n">
        <f aca="false">'ORÇ.GLOBAL REF.'!E423</f>
        <v>0</v>
      </c>
      <c r="F423" s="537"/>
      <c r="G423" s="163" t="n">
        <f aca="false">ROUND(F423,2)</f>
        <v>0</v>
      </c>
      <c r="H423" s="163" t="n">
        <f aca="false">IF('ORÇ.GLOBAL P CAIXA'!K423="EXEC.",0,IF(E423&lt;&gt;0,ROUND(E423*G423,2),IF(Z423=0,(SUMIF('ORÇ.GLOBAL REF.'!$S$12:$S$1011,B423,$Z$12:$Z$1011)),Z423)))</f>
        <v>0</v>
      </c>
      <c r="I423" s="538" t="str">
        <f aca="false">'ORÇ.GLOBAL REF.'!H423</f>
        <v/>
      </c>
      <c r="J423" s="163" t="str">
        <f aca="false">'ORÇ.GLOBAL REF.'!I423</f>
        <v/>
      </c>
      <c r="K423" s="539" t="str">
        <f aca="false">'ORÇ.GLOBAL REF.'!J423</f>
        <v/>
      </c>
      <c r="L423" s="168" t="str">
        <f aca="false">IF(B423&gt;0,"ok","ocultar")</f>
        <v>ocultar</v>
      </c>
      <c r="M423" s="102"/>
      <c r="N423" s="102"/>
      <c r="O423" s="102"/>
      <c r="R423" s="157" t="n">
        <f aca="false">IF(B423=0,R422,IF(ISNONTEXT(B423)=TRUE(),INT(B423),INT(LEFT(B423,FIND(".",B423)-1))))</f>
        <v>3</v>
      </c>
      <c r="S423" s="157" t="str">
        <f aca="false">IF(S424=1,1,IF(B423&lt;&gt;0,1,IF(C423&lt;&gt;0,1,IF(D423&lt;&gt;0,1,IF(E423&lt;&gt;0,1,"")))))</f>
        <v/>
      </c>
      <c r="T423" s="157" t="str">
        <f aca="false">IF(R423=0," ",IF(R423&lt;&gt;R422,R423," "))</f>
        <v> </v>
      </c>
      <c r="U423" s="88"/>
      <c r="V423" s="75" t="e">
        <f aca="false">IF(R423&lt;&gt;T423,(IF(J423="",H423*(INFORMAÇÕES!$Q$79/INFORMAÇÕES!$Q$82),IF(J423="R",H423,0))),0)</f>
        <v>#DIV/0!</v>
      </c>
      <c r="W423" s="75" t="e">
        <f aca="false">IF(R423&lt;&gt;T423,(IF(J423="",H423*(INFORMAÇÕES!$Q$80/INFORMAÇÕES!$Q$82),IF(J423="C",H423,0))),0)</f>
        <v>#DIV/0!</v>
      </c>
      <c r="X423" s="75" t="n">
        <f aca="false">IF(R423&lt;&gt;T423,(IF(J423="",H423*INFORMAÇÕES!$U$115,IF(J423="CF",H423,0))),0)</f>
        <v>0</v>
      </c>
      <c r="Y423" s="75" t="n">
        <f aca="false">IF(R423&lt;&gt;T423,(IF(J423="",H423*INFORMAÇÕES!$U$116,IF(J423="O",H423,0))),0)</f>
        <v>0</v>
      </c>
      <c r="Z423" s="75" t="n">
        <f aca="false">IF(E423&lt;&gt;0,H423,0)</f>
        <v>0</v>
      </c>
    </row>
    <row r="424" s="174" customFormat="true" ht="14.25" hidden="false" customHeight="true" outlineLevel="0" collapsed="false">
      <c r="A424" s="159" t="n">
        <v>413</v>
      </c>
      <c r="B424" s="160" t="n">
        <f aca="false">'ORÇ.GLOBAL REF.'!B424</f>
        <v>0</v>
      </c>
      <c r="C424" s="536" t="n">
        <f aca="false">'ORÇ.GLOBAL REF.'!C424</f>
        <v>0</v>
      </c>
      <c r="D424" s="162" t="n">
        <f aca="false">'ORÇ.GLOBAL REF.'!D424</f>
        <v>0</v>
      </c>
      <c r="E424" s="162" t="n">
        <f aca="false">'ORÇ.GLOBAL REF.'!E424</f>
        <v>0</v>
      </c>
      <c r="F424" s="537"/>
      <c r="G424" s="163" t="n">
        <f aca="false">ROUND(F424,2)</f>
        <v>0</v>
      </c>
      <c r="H424" s="163" t="n">
        <f aca="false">IF('ORÇ.GLOBAL P CAIXA'!K424="EXEC.",0,IF(E424&lt;&gt;0,ROUND(E424*G424,2),IF(Z424=0,(SUMIF('ORÇ.GLOBAL REF.'!$S$12:$S$1011,B424,$Z$12:$Z$1011)),Z424)))</f>
        <v>0</v>
      </c>
      <c r="I424" s="538" t="str">
        <f aca="false">'ORÇ.GLOBAL REF.'!H424</f>
        <v/>
      </c>
      <c r="J424" s="163" t="str">
        <f aca="false">'ORÇ.GLOBAL REF.'!I424</f>
        <v/>
      </c>
      <c r="K424" s="539" t="str">
        <f aca="false">'ORÇ.GLOBAL REF.'!J424</f>
        <v/>
      </c>
      <c r="L424" s="168" t="str">
        <f aca="false">IF(B424&gt;0,"ok","ocultar")</f>
        <v>ocultar</v>
      </c>
      <c r="M424" s="102"/>
      <c r="N424" s="102"/>
      <c r="O424" s="102"/>
      <c r="R424" s="157" t="n">
        <f aca="false">IF(B424=0,R423,IF(ISNONTEXT(B424)=TRUE(),INT(B424),INT(LEFT(B424,FIND(".",B424)-1))))</f>
        <v>3</v>
      </c>
      <c r="S424" s="157" t="str">
        <f aca="false">IF(S425=1,1,IF(B424&lt;&gt;0,1,IF(C424&lt;&gt;0,1,IF(D424&lt;&gt;0,1,IF(E424&lt;&gt;0,1,"")))))</f>
        <v/>
      </c>
      <c r="T424" s="157" t="str">
        <f aca="false">IF(R424=0," ",IF(R424&lt;&gt;R423,R424," "))</f>
        <v> </v>
      </c>
      <c r="U424" s="88"/>
      <c r="V424" s="75" t="e">
        <f aca="false">IF(R424&lt;&gt;T424,(IF(J424="",H424*(INFORMAÇÕES!$Q$79/INFORMAÇÕES!$Q$82),IF(J424="R",H424,0))),0)</f>
        <v>#DIV/0!</v>
      </c>
      <c r="W424" s="75" t="e">
        <f aca="false">IF(R424&lt;&gt;T424,(IF(J424="",H424*(INFORMAÇÕES!$Q$80/INFORMAÇÕES!$Q$82),IF(J424="C",H424,0))),0)</f>
        <v>#DIV/0!</v>
      </c>
      <c r="X424" s="75" t="n">
        <f aca="false">IF(R424&lt;&gt;T424,(IF(J424="",H424*INFORMAÇÕES!$U$115,IF(J424="CF",H424,0))),0)</f>
        <v>0</v>
      </c>
      <c r="Y424" s="75" t="n">
        <f aca="false">IF(R424&lt;&gt;T424,(IF(J424="",H424*INFORMAÇÕES!$U$116,IF(J424="O",H424,0))),0)</f>
        <v>0</v>
      </c>
      <c r="Z424" s="75" t="n">
        <f aca="false">IF(E424&lt;&gt;0,H424,0)</f>
        <v>0</v>
      </c>
    </row>
    <row r="425" s="174" customFormat="true" ht="14.25" hidden="false" customHeight="true" outlineLevel="0" collapsed="false">
      <c r="A425" s="159" t="n">
        <v>414</v>
      </c>
      <c r="B425" s="160" t="n">
        <f aca="false">'ORÇ.GLOBAL REF.'!B425</f>
        <v>0</v>
      </c>
      <c r="C425" s="536" t="n">
        <f aca="false">'ORÇ.GLOBAL REF.'!C425</f>
        <v>0</v>
      </c>
      <c r="D425" s="162" t="n">
        <f aca="false">'ORÇ.GLOBAL REF.'!D425</f>
        <v>0</v>
      </c>
      <c r="E425" s="162" t="n">
        <f aca="false">'ORÇ.GLOBAL REF.'!E425</f>
        <v>0</v>
      </c>
      <c r="F425" s="537"/>
      <c r="G425" s="163" t="n">
        <f aca="false">ROUND(F425,2)</f>
        <v>0</v>
      </c>
      <c r="H425" s="163" t="n">
        <f aca="false">IF('ORÇ.GLOBAL P CAIXA'!K425="EXEC.",0,IF(E425&lt;&gt;0,ROUND(E425*G425,2),IF(Z425=0,(SUMIF('ORÇ.GLOBAL REF.'!$S$12:$S$1011,B425,$Z$12:$Z$1011)),Z425)))</f>
        <v>0</v>
      </c>
      <c r="I425" s="538" t="str">
        <f aca="false">'ORÇ.GLOBAL REF.'!H425</f>
        <v/>
      </c>
      <c r="J425" s="163" t="str">
        <f aca="false">'ORÇ.GLOBAL REF.'!I425</f>
        <v/>
      </c>
      <c r="K425" s="539" t="str">
        <f aca="false">'ORÇ.GLOBAL REF.'!J425</f>
        <v/>
      </c>
      <c r="L425" s="168" t="str">
        <f aca="false">IF(B425&gt;0,"ok","ocultar")</f>
        <v>ocultar</v>
      </c>
      <c r="M425" s="102"/>
      <c r="N425" s="102"/>
      <c r="O425" s="102"/>
      <c r="R425" s="157" t="n">
        <f aca="false">IF(B425=0,R424,IF(ISNONTEXT(B425)=TRUE(),INT(B425),INT(LEFT(B425,FIND(".",B425)-1))))</f>
        <v>3</v>
      </c>
      <c r="S425" s="157" t="str">
        <f aca="false">IF(S426=1,1,IF(B425&lt;&gt;0,1,IF(C425&lt;&gt;0,1,IF(D425&lt;&gt;0,1,IF(E425&lt;&gt;0,1,"")))))</f>
        <v/>
      </c>
      <c r="T425" s="157" t="str">
        <f aca="false">IF(R425=0," ",IF(R425&lt;&gt;R424,R425," "))</f>
        <v> </v>
      </c>
      <c r="U425" s="88"/>
      <c r="V425" s="75" t="e">
        <f aca="false">IF(R425&lt;&gt;T425,(IF(J425="",H425*(INFORMAÇÕES!$Q$79/INFORMAÇÕES!$Q$82),IF(J425="R",H425,0))),0)</f>
        <v>#DIV/0!</v>
      </c>
      <c r="W425" s="75" t="e">
        <f aca="false">IF(R425&lt;&gt;T425,(IF(J425="",H425*(INFORMAÇÕES!$Q$80/INFORMAÇÕES!$Q$82),IF(J425="C",H425,0))),0)</f>
        <v>#DIV/0!</v>
      </c>
      <c r="X425" s="75" t="n">
        <f aca="false">IF(R425&lt;&gt;T425,(IF(J425="",H425*INFORMAÇÕES!$U$115,IF(J425="CF",H425,0))),0)</f>
        <v>0</v>
      </c>
      <c r="Y425" s="75" t="n">
        <f aca="false">IF(R425&lt;&gt;T425,(IF(J425="",H425*INFORMAÇÕES!$U$116,IF(J425="O",H425,0))),0)</f>
        <v>0</v>
      </c>
      <c r="Z425" s="75" t="n">
        <f aca="false">IF(E425&lt;&gt;0,H425,0)</f>
        <v>0</v>
      </c>
    </row>
    <row r="426" s="174" customFormat="true" ht="14.25" hidden="false" customHeight="true" outlineLevel="0" collapsed="false">
      <c r="A426" s="159" t="n">
        <v>415</v>
      </c>
      <c r="B426" s="160" t="n">
        <f aca="false">'ORÇ.GLOBAL REF.'!B426</f>
        <v>0</v>
      </c>
      <c r="C426" s="536" t="n">
        <f aca="false">'ORÇ.GLOBAL REF.'!C426</f>
        <v>0</v>
      </c>
      <c r="D426" s="162" t="n">
        <f aca="false">'ORÇ.GLOBAL REF.'!D426</f>
        <v>0</v>
      </c>
      <c r="E426" s="162" t="n">
        <f aca="false">'ORÇ.GLOBAL REF.'!E426</f>
        <v>0</v>
      </c>
      <c r="F426" s="537"/>
      <c r="G426" s="163" t="n">
        <f aca="false">ROUND(F426,2)</f>
        <v>0</v>
      </c>
      <c r="H426" s="163" t="n">
        <f aca="false">IF('ORÇ.GLOBAL P CAIXA'!K426="EXEC.",0,IF(E426&lt;&gt;0,ROUND(E426*G426,2),IF(Z426=0,(SUMIF('ORÇ.GLOBAL REF.'!$S$12:$S$1011,B426,$Z$12:$Z$1011)),Z426)))</f>
        <v>0</v>
      </c>
      <c r="I426" s="538" t="str">
        <f aca="false">'ORÇ.GLOBAL REF.'!H426</f>
        <v/>
      </c>
      <c r="J426" s="163" t="str">
        <f aca="false">'ORÇ.GLOBAL REF.'!I426</f>
        <v/>
      </c>
      <c r="K426" s="539" t="str">
        <f aca="false">'ORÇ.GLOBAL REF.'!J426</f>
        <v/>
      </c>
      <c r="L426" s="168" t="str">
        <f aca="false">IF(B426&gt;0,"ok","ocultar")</f>
        <v>ocultar</v>
      </c>
      <c r="M426" s="102"/>
      <c r="N426" s="102"/>
      <c r="O426" s="102"/>
      <c r="R426" s="157" t="n">
        <f aca="false">IF(B426=0,R425,IF(ISNONTEXT(B426)=TRUE(),INT(B426),INT(LEFT(B426,FIND(".",B426)-1))))</f>
        <v>3</v>
      </c>
      <c r="S426" s="157" t="str">
        <f aca="false">IF(S427=1,1,IF(B426&lt;&gt;0,1,IF(C426&lt;&gt;0,1,IF(D426&lt;&gt;0,1,IF(E426&lt;&gt;0,1,"")))))</f>
        <v/>
      </c>
      <c r="T426" s="157" t="str">
        <f aca="false">IF(R426=0," ",IF(R426&lt;&gt;R425,R426," "))</f>
        <v> </v>
      </c>
      <c r="U426" s="88"/>
      <c r="V426" s="75" t="e">
        <f aca="false">IF(R426&lt;&gt;T426,(IF(J426="",H426*(INFORMAÇÕES!$Q$79/INFORMAÇÕES!$Q$82),IF(J426="R",H426,0))),0)</f>
        <v>#DIV/0!</v>
      </c>
      <c r="W426" s="75" t="e">
        <f aca="false">IF(R426&lt;&gt;T426,(IF(J426="",H426*(INFORMAÇÕES!$Q$80/INFORMAÇÕES!$Q$82),IF(J426="C",H426,0))),0)</f>
        <v>#DIV/0!</v>
      </c>
      <c r="X426" s="75" t="n">
        <f aca="false">IF(R426&lt;&gt;T426,(IF(J426="",H426*INFORMAÇÕES!$U$115,IF(J426="CF",H426,0))),0)</f>
        <v>0</v>
      </c>
      <c r="Y426" s="75" t="n">
        <f aca="false">IF(R426&lt;&gt;T426,(IF(J426="",H426*INFORMAÇÕES!$U$116,IF(J426="O",H426,0))),0)</f>
        <v>0</v>
      </c>
      <c r="Z426" s="75" t="n">
        <f aca="false">IF(E426&lt;&gt;0,H426,0)</f>
        <v>0</v>
      </c>
    </row>
    <row r="427" s="174" customFormat="true" ht="14.25" hidden="false" customHeight="true" outlineLevel="0" collapsed="false">
      <c r="A427" s="159" t="n">
        <v>416</v>
      </c>
      <c r="B427" s="160" t="n">
        <f aca="false">'ORÇ.GLOBAL REF.'!B427</f>
        <v>0</v>
      </c>
      <c r="C427" s="536" t="n">
        <f aca="false">'ORÇ.GLOBAL REF.'!C427</f>
        <v>0</v>
      </c>
      <c r="D427" s="162" t="n">
        <f aca="false">'ORÇ.GLOBAL REF.'!D427</f>
        <v>0</v>
      </c>
      <c r="E427" s="162" t="n">
        <f aca="false">'ORÇ.GLOBAL REF.'!E427</f>
        <v>0</v>
      </c>
      <c r="F427" s="537"/>
      <c r="G427" s="163" t="n">
        <f aca="false">ROUND(F427,2)</f>
        <v>0</v>
      </c>
      <c r="H427" s="163" t="n">
        <f aca="false">IF('ORÇ.GLOBAL P CAIXA'!K427="EXEC.",0,IF(E427&lt;&gt;0,ROUND(E427*G427,2),IF(Z427=0,(SUMIF('ORÇ.GLOBAL REF.'!$S$12:$S$1011,B427,$Z$12:$Z$1011)),Z427)))</f>
        <v>0</v>
      </c>
      <c r="I427" s="538" t="str">
        <f aca="false">'ORÇ.GLOBAL REF.'!H427</f>
        <v/>
      </c>
      <c r="J427" s="163" t="str">
        <f aca="false">'ORÇ.GLOBAL REF.'!I427</f>
        <v/>
      </c>
      <c r="K427" s="539" t="str">
        <f aca="false">'ORÇ.GLOBAL REF.'!J427</f>
        <v/>
      </c>
      <c r="L427" s="168" t="str">
        <f aca="false">IF(B427&gt;0,"ok","ocultar")</f>
        <v>ocultar</v>
      </c>
      <c r="M427" s="102"/>
      <c r="N427" s="102"/>
      <c r="O427" s="102"/>
      <c r="R427" s="157" t="n">
        <f aca="false">IF(B427=0,R426,IF(ISNONTEXT(B427)=TRUE(),INT(B427),INT(LEFT(B427,FIND(".",B427)-1))))</f>
        <v>3</v>
      </c>
      <c r="S427" s="157" t="str">
        <f aca="false">IF(S428=1,1,IF(B427&lt;&gt;0,1,IF(C427&lt;&gt;0,1,IF(D427&lt;&gt;0,1,IF(E427&lt;&gt;0,1,"")))))</f>
        <v/>
      </c>
      <c r="T427" s="157" t="str">
        <f aca="false">IF(R427=0," ",IF(R427&lt;&gt;R426,R427," "))</f>
        <v> </v>
      </c>
      <c r="U427" s="88"/>
      <c r="V427" s="75" t="e">
        <f aca="false">IF(R427&lt;&gt;T427,(IF(J427="",H427*(INFORMAÇÕES!$Q$79/INFORMAÇÕES!$Q$82),IF(J427="R",H427,0))),0)</f>
        <v>#DIV/0!</v>
      </c>
      <c r="W427" s="75" t="e">
        <f aca="false">IF(R427&lt;&gt;T427,(IF(J427="",H427*(INFORMAÇÕES!$Q$80/INFORMAÇÕES!$Q$82),IF(J427="C",H427,0))),0)</f>
        <v>#DIV/0!</v>
      </c>
      <c r="X427" s="75" t="n">
        <f aca="false">IF(R427&lt;&gt;T427,(IF(J427="",H427*INFORMAÇÕES!$U$115,IF(J427="CF",H427,0))),0)</f>
        <v>0</v>
      </c>
      <c r="Y427" s="75" t="n">
        <f aca="false">IF(R427&lt;&gt;T427,(IF(J427="",H427*INFORMAÇÕES!$U$116,IF(J427="O",H427,0))),0)</f>
        <v>0</v>
      </c>
      <c r="Z427" s="75" t="n">
        <f aca="false">IF(E427&lt;&gt;0,H427,0)</f>
        <v>0</v>
      </c>
    </row>
    <row r="428" s="174" customFormat="true" ht="14.25" hidden="false" customHeight="true" outlineLevel="0" collapsed="false">
      <c r="A428" s="159" t="n">
        <v>417</v>
      </c>
      <c r="B428" s="160" t="n">
        <f aca="false">'ORÇ.GLOBAL REF.'!B428</f>
        <v>0</v>
      </c>
      <c r="C428" s="536" t="n">
        <f aca="false">'ORÇ.GLOBAL REF.'!C428</f>
        <v>0</v>
      </c>
      <c r="D428" s="162" t="n">
        <f aca="false">'ORÇ.GLOBAL REF.'!D428</f>
        <v>0</v>
      </c>
      <c r="E428" s="162" t="n">
        <f aca="false">'ORÇ.GLOBAL REF.'!E428</f>
        <v>0</v>
      </c>
      <c r="F428" s="537"/>
      <c r="G428" s="163" t="n">
        <f aca="false">ROUND(F428,2)</f>
        <v>0</v>
      </c>
      <c r="H428" s="163" t="n">
        <f aca="false">IF('ORÇ.GLOBAL P CAIXA'!K428="EXEC.",0,IF(E428&lt;&gt;0,ROUND(E428*G428,2),IF(Z428=0,(SUMIF('ORÇ.GLOBAL REF.'!$S$12:$S$1011,B428,$Z$12:$Z$1011)),Z428)))</f>
        <v>0</v>
      </c>
      <c r="I428" s="538" t="str">
        <f aca="false">'ORÇ.GLOBAL REF.'!H428</f>
        <v/>
      </c>
      <c r="J428" s="163" t="str">
        <f aca="false">'ORÇ.GLOBAL REF.'!I428</f>
        <v/>
      </c>
      <c r="K428" s="539" t="str">
        <f aca="false">'ORÇ.GLOBAL REF.'!J428</f>
        <v/>
      </c>
      <c r="L428" s="168" t="str">
        <f aca="false">IF(B428&gt;0,"ok","ocultar")</f>
        <v>ocultar</v>
      </c>
      <c r="M428" s="102"/>
      <c r="N428" s="102"/>
      <c r="O428" s="102"/>
      <c r="R428" s="157" t="n">
        <f aca="false">IF(B428=0,R427,IF(ISNONTEXT(B428)=TRUE(),INT(B428),INT(LEFT(B428,FIND(".",B428)-1))))</f>
        <v>3</v>
      </c>
      <c r="S428" s="157" t="str">
        <f aca="false">IF(S429=1,1,IF(B428&lt;&gt;0,1,IF(C428&lt;&gt;0,1,IF(D428&lt;&gt;0,1,IF(E428&lt;&gt;0,1,"")))))</f>
        <v/>
      </c>
      <c r="T428" s="157" t="str">
        <f aca="false">IF(R428=0," ",IF(R428&lt;&gt;R427,R428," "))</f>
        <v> </v>
      </c>
      <c r="U428" s="88"/>
      <c r="V428" s="75" t="e">
        <f aca="false">IF(R428&lt;&gt;T428,(IF(J428="",H428*(INFORMAÇÕES!$Q$79/INFORMAÇÕES!$Q$82),IF(J428="R",H428,0))),0)</f>
        <v>#DIV/0!</v>
      </c>
      <c r="W428" s="75" t="e">
        <f aca="false">IF(R428&lt;&gt;T428,(IF(J428="",H428*(INFORMAÇÕES!$Q$80/INFORMAÇÕES!$Q$82),IF(J428="C",H428,0))),0)</f>
        <v>#DIV/0!</v>
      </c>
      <c r="X428" s="75" t="n">
        <f aca="false">IF(R428&lt;&gt;T428,(IF(J428="",H428*INFORMAÇÕES!$U$115,IF(J428="CF",H428,0))),0)</f>
        <v>0</v>
      </c>
      <c r="Y428" s="75" t="n">
        <f aca="false">IF(R428&lt;&gt;T428,(IF(J428="",H428*INFORMAÇÕES!$U$116,IF(J428="O",H428,0))),0)</f>
        <v>0</v>
      </c>
      <c r="Z428" s="75" t="n">
        <f aca="false">IF(E428&lt;&gt;0,H428,0)</f>
        <v>0</v>
      </c>
    </row>
    <row r="429" s="174" customFormat="true" ht="14.25" hidden="false" customHeight="true" outlineLevel="0" collapsed="false">
      <c r="A429" s="159" t="n">
        <v>418</v>
      </c>
      <c r="B429" s="160" t="n">
        <f aca="false">'ORÇ.GLOBAL REF.'!B429</f>
        <v>0</v>
      </c>
      <c r="C429" s="536" t="n">
        <f aca="false">'ORÇ.GLOBAL REF.'!C429</f>
        <v>0</v>
      </c>
      <c r="D429" s="162" t="n">
        <f aca="false">'ORÇ.GLOBAL REF.'!D429</f>
        <v>0</v>
      </c>
      <c r="E429" s="162" t="n">
        <f aca="false">'ORÇ.GLOBAL REF.'!E429</f>
        <v>0</v>
      </c>
      <c r="F429" s="537"/>
      <c r="G429" s="163" t="n">
        <f aca="false">ROUND(F429,2)</f>
        <v>0</v>
      </c>
      <c r="H429" s="163" t="n">
        <f aca="false">IF('ORÇ.GLOBAL P CAIXA'!K429="EXEC.",0,IF(E429&lt;&gt;0,ROUND(E429*G429,2),IF(Z429=0,(SUMIF('ORÇ.GLOBAL REF.'!$S$12:$S$1011,B429,$Z$12:$Z$1011)),Z429)))</f>
        <v>0</v>
      </c>
      <c r="I429" s="538" t="str">
        <f aca="false">'ORÇ.GLOBAL REF.'!H429</f>
        <v/>
      </c>
      <c r="J429" s="163" t="str">
        <f aca="false">'ORÇ.GLOBAL REF.'!I429</f>
        <v/>
      </c>
      <c r="K429" s="539" t="str">
        <f aca="false">'ORÇ.GLOBAL REF.'!J429</f>
        <v/>
      </c>
      <c r="L429" s="168" t="str">
        <f aca="false">IF(B429&gt;0,"ok","ocultar")</f>
        <v>ocultar</v>
      </c>
      <c r="M429" s="102"/>
      <c r="N429" s="102"/>
      <c r="O429" s="102"/>
      <c r="R429" s="157" t="n">
        <f aca="false">IF(B429=0,R428,IF(ISNONTEXT(B429)=TRUE(),INT(B429),INT(LEFT(B429,FIND(".",B429)-1))))</f>
        <v>3</v>
      </c>
      <c r="S429" s="157" t="str">
        <f aca="false">IF(S430=1,1,IF(B429&lt;&gt;0,1,IF(C429&lt;&gt;0,1,IF(D429&lt;&gt;0,1,IF(E429&lt;&gt;0,1,"")))))</f>
        <v/>
      </c>
      <c r="T429" s="157" t="str">
        <f aca="false">IF(R429=0," ",IF(R429&lt;&gt;R428,R429," "))</f>
        <v> </v>
      </c>
      <c r="U429" s="88"/>
      <c r="V429" s="75" t="e">
        <f aca="false">IF(R429&lt;&gt;T429,(IF(J429="",H429*(INFORMAÇÕES!$Q$79/INFORMAÇÕES!$Q$82),IF(J429="R",H429,0))),0)</f>
        <v>#DIV/0!</v>
      </c>
      <c r="W429" s="75" t="e">
        <f aca="false">IF(R429&lt;&gt;T429,(IF(J429="",H429*(INFORMAÇÕES!$Q$80/INFORMAÇÕES!$Q$82),IF(J429="C",H429,0))),0)</f>
        <v>#DIV/0!</v>
      </c>
      <c r="X429" s="75" t="n">
        <f aca="false">IF(R429&lt;&gt;T429,(IF(J429="",H429*INFORMAÇÕES!$U$115,IF(J429="CF",H429,0))),0)</f>
        <v>0</v>
      </c>
      <c r="Y429" s="75" t="n">
        <f aca="false">IF(R429&lt;&gt;T429,(IF(J429="",H429*INFORMAÇÕES!$U$116,IF(J429="O",H429,0))),0)</f>
        <v>0</v>
      </c>
      <c r="Z429" s="75" t="n">
        <f aca="false">IF(E429&lt;&gt;0,H429,0)</f>
        <v>0</v>
      </c>
    </row>
    <row r="430" s="174" customFormat="true" ht="14.25" hidden="false" customHeight="true" outlineLevel="0" collapsed="false">
      <c r="A430" s="159" t="n">
        <v>419</v>
      </c>
      <c r="B430" s="160" t="n">
        <f aca="false">'ORÇ.GLOBAL REF.'!B430</f>
        <v>0</v>
      </c>
      <c r="C430" s="536" t="n">
        <f aca="false">'ORÇ.GLOBAL REF.'!C430</f>
        <v>0</v>
      </c>
      <c r="D430" s="162" t="n">
        <f aca="false">'ORÇ.GLOBAL REF.'!D430</f>
        <v>0</v>
      </c>
      <c r="E430" s="162" t="n">
        <f aca="false">'ORÇ.GLOBAL REF.'!E430</f>
        <v>0</v>
      </c>
      <c r="F430" s="537"/>
      <c r="G430" s="163" t="n">
        <f aca="false">ROUND(F430,2)</f>
        <v>0</v>
      </c>
      <c r="H430" s="163" t="n">
        <f aca="false">IF('ORÇ.GLOBAL P CAIXA'!K430="EXEC.",0,IF(E430&lt;&gt;0,ROUND(E430*G430,2),IF(Z430=0,(SUMIF('ORÇ.GLOBAL REF.'!$S$12:$S$1011,B430,$Z$12:$Z$1011)),Z430)))</f>
        <v>0</v>
      </c>
      <c r="I430" s="538" t="str">
        <f aca="false">'ORÇ.GLOBAL REF.'!H430</f>
        <v/>
      </c>
      <c r="J430" s="163" t="str">
        <f aca="false">'ORÇ.GLOBAL REF.'!I430</f>
        <v/>
      </c>
      <c r="K430" s="539" t="str">
        <f aca="false">'ORÇ.GLOBAL REF.'!J430</f>
        <v/>
      </c>
      <c r="L430" s="168" t="str">
        <f aca="false">IF(B430&gt;0,"ok","ocultar")</f>
        <v>ocultar</v>
      </c>
      <c r="M430" s="102"/>
      <c r="N430" s="102"/>
      <c r="O430" s="102"/>
      <c r="R430" s="157" t="n">
        <f aca="false">IF(B430=0,R429,IF(ISNONTEXT(B430)=TRUE(),INT(B430),INT(LEFT(B430,FIND(".",B430)-1))))</f>
        <v>3</v>
      </c>
      <c r="S430" s="157" t="str">
        <f aca="false">IF(S431=1,1,IF(B430&lt;&gt;0,1,IF(C430&lt;&gt;0,1,IF(D430&lt;&gt;0,1,IF(E430&lt;&gt;0,1,"")))))</f>
        <v/>
      </c>
      <c r="T430" s="157" t="str">
        <f aca="false">IF(R430=0," ",IF(R430&lt;&gt;R429,R430," "))</f>
        <v> </v>
      </c>
      <c r="U430" s="88"/>
      <c r="V430" s="75" t="e">
        <f aca="false">IF(R430&lt;&gt;T430,(IF(J430="",H430*(INFORMAÇÕES!$Q$79/INFORMAÇÕES!$Q$82),IF(J430="R",H430,0))),0)</f>
        <v>#DIV/0!</v>
      </c>
      <c r="W430" s="75" t="e">
        <f aca="false">IF(R430&lt;&gt;T430,(IF(J430="",H430*(INFORMAÇÕES!$Q$80/INFORMAÇÕES!$Q$82),IF(J430="C",H430,0))),0)</f>
        <v>#DIV/0!</v>
      </c>
      <c r="X430" s="75" t="n">
        <f aca="false">IF(R430&lt;&gt;T430,(IF(J430="",H430*INFORMAÇÕES!$U$115,IF(J430="CF",H430,0))),0)</f>
        <v>0</v>
      </c>
      <c r="Y430" s="75" t="n">
        <f aca="false">IF(R430&lt;&gt;T430,(IF(J430="",H430*INFORMAÇÕES!$U$116,IF(J430="O",H430,0))),0)</f>
        <v>0</v>
      </c>
      <c r="Z430" s="75" t="n">
        <f aca="false">IF(E430&lt;&gt;0,H430,0)</f>
        <v>0</v>
      </c>
    </row>
    <row r="431" s="174" customFormat="true" ht="14.25" hidden="false" customHeight="true" outlineLevel="0" collapsed="false">
      <c r="A431" s="159" t="n">
        <v>420</v>
      </c>
      <c r="B431" s="160" t="n">
        <f aca="false">'ORÇ.GLOBAL REF.'!B431</f>
        <v>0</v>
      </c>
      <c r="C431" s="536" t="n">
        <f aca="false">'ORÇ.GLOBAL REF.'!C431</f>
        <v>0</v>
      </c>
      <c r="D431" s="162" t="n">
        <f aca="false">'ORÇ.GLOBAL REF.'!D431</f>
        <v>0</v>
      </c>
      <c r="E431" s="162" t="n">
        <f aca="false">'ORÇ.GLOBAL REF.'!E431</f>
        <v>0</v>
      </c>
      <c r="F431" s="537"/>
      <c r="G431" s="163" t="n">
        <f aca="false">ROUND(F431,2)</f>
        <v>0</v>
      </c>
      <c r="H431" s="163" t="n">
        <f aca="false">IF('ORÇ.GLOBAL P CAIXA'!K431="EXEC.",0,IF(E431&lt;&gt;0,ROUND(E431*G431,2),IF(Z431=0,(SUMIF('ORÇ.GLOBAL REF.'!$S$12:$S$1011,B431,$Z$12:$Z$1011)),Z431)))</f>
        <v>0</v>
      </c>
      <c r="I431" s="538" t="str">
        <f aca="false">'ORÇ.GLOBAL REF.'!H431</f>
        <v/>
      </c>
      <c r="J431" s="163" t="str">
        <f aca="false">'ORÇ.GLOBAL REF.'!I431</f>
        <v/>
      </c>
      <c r="K431" s="539" t="str">
        <f aca="false">'ORÇ.GLOBAL REF.'!J431</f>
        <v/>
      </c>
      <c r="L431" s="168" t="str">
        <f aca="false">IF(B431&gt;0,"ok","ocultar")</f>
        <v>ocultar</v>
      </c>
      <c r="M431" s="102"/>
      <c r="N431" s="102"/>
      <c r="O431" s="102"/>
      <c r="R431" s="157" t="n">
        <f aca="false">IF(B431=0,R430,IF(ISNONTEXT(B431)=TRUE(),INT(B431),INT(LEFT(B431,FIND(".",B431)-1))))</f>
        <v>3</v>
      </c>
      <c r="S431" s="157" t="str">
        <f aca="false">IF(S432=1,1,IF(B431&lt;&gt;0,1,IF(C431&lt;&gt;0,1,IF(D431&lt;&gt;0,1,IF(E431&lt;&gt;0,1,"")))))</f>
        <v/>
      </c>
      <c r="T431" s="157" t="str">
        <f aca="false">IF(R431=0," ",IF(R431&lt;&gt;R430,R431," "))</f>
        <v> </v>
      </c>
      <c r="U431" s="88"/>
      <c r="V431" s="75" t="e">
        <f aca="false">IF(R431&lt;&gt;T431,(IF(J431="",H431*(INFORMAÇÕES!$Q$79/INFORMAÇÕES!$Q$82),IF(J431="R",H431,0))),0)</f>
        <v>#DIV/0!</v>
      </c>
      <c r="W431" s="75" t="e">
        <f aca="false">IF(R431&lt;&gt;T431,(IF(J431="",H431*(INFORMAÇÕES!$Q$80/INFORMAÇÕES!$Q$82),IF(J431="C",H431,0))),0)</f>
        <v>#DIV/0!</v>
      </c>
      <c r="X431" s="75" t="n">
        <f aca="false">IF(R431&lt;&gt;T431,(IF(J431="",H431*INFORMAÇÕES!$U$115,IF(J431="CF",H431,0))),0)</f>
        <v>0</v>
      </c>
      <c r="Y431" s="75" t="n">
        <f aca="false">IF(R431&lt;&gt;T431,(IF(J431="",H431*INFORMAÇÕES!$U$116,IF(J431="O",H431,0))),0)</f>
        <v>0</v>
      </c>
      <c r="Z431" s="75" t="n">
        <f aca="false">IF(E431&lt;&gt;0,H431,0)</f>
        <v>0</v>
      </c>
    </row>
    <row r="432" s="174" customFormat="true" ht="14.25" hidden="false" customHeight="true" outlineLevel="0" collapsed="false">
      <c r="A432" s="159" t="n">
        <v>421</v>
      </c>
      <c r="B432" s="160" t="n">
        <f aca="false">'ORÇ.GLOBAL REF.'!B432</f>
        <v>0</v>
      </c>
      <c r="C432" s="536" t="n">
        <f aca="false">'ORÇ.GLOBAL REF.'!C432</f>
        <v>0</v>
      </c>
      <c r="D432" s="162" t="n">
        <f aca="false">'ORÇ.GLOBAL REF.'!D432</f>
        <v>0</v>
      </c>
      <c r="E432" s="162" t="n">
        <f aca="false">'ORÇ.GLOBAL REF.'!E432</f>
        <v>0</v>
      </c>
      <c r="F432" s="537"/>
      <c r="G432" s="163" t="n">
        <f aca="false">ROUND(F432,2)</f>
        <v>0</v>
      </c>
      <c r="H432" s="163" t="n">
        <f aca="false">IF('ORÇ.GLOBAL P CAIXA'!K432="EXEC.",0,IF(E432&lt;&gt;0,ROUND(E432*G432,2),IF(Z432=0,(SUMIF('ORÇ.GLOBAL REF.'!$S$12:$S$1011,B432,$Z$12:$Z$1011)),Z432)))</f>
        <v>0</v>
      </c>
      <c r="I432" s="538" t="str">
        <f aca="false">'ORÇ.GLOBAL REF.'!H432</f>
        <v/>
      </c>
      <c r="J432" s="163" t="str">
        <f aca="false">'ORÇ.GLOBAL REF.'!I432</f>
        <v/>
      </c>
      <c r="K432" s="539" t="str">
        <f aca="false">'ORÇ.GLOBAL REF.'!J432</f>
        <v/>
      </c>
      <c r="L432" s="168" t="str">
        <f aca="false">IF(B432&gt;0,"ok","ocultar")</f>
        <v>ocultar</v>
      </c>
      <c r="M432" s="102"/>
      <c r="N432" s="102"/>
      <c r="O432" s="102"/>
      <c r="R432" s="157" t="n">
        <f aca="false">IF(B432=0,R431,IF(ISNONTEXT(B432)=TRUE(),INT(B432),INT(LEFT(B432,FIND(".",B432)-1))))</f>
        <v>3</v>
      </c>
      <c r="S432" s="157" t="str">
        <f aca="false">IF(S433=1,1,IF(B432&lt;&gt;0,1,IF(C432&lt;&gt;0,1,IF(D432&lt;&gt;0,1,IF(E432&lt;&gt;0,1,"")))))</f>
        <v/>
      </c>
      <c r="T432" s="157" t="str">
        <f aca="false">IF(R432=0," ",IF(R432&lt;&gt;R431,R432," "))</f>
        <v> </v>
      </c>
      <c r="U432" s="88"/>
      <c r="V432" s="75" t="e">
        <f aca="false">IF(R432&lt;&gt;T432,(IF(J432="",H432*(INFORMAÇÕES!$Q$79/INFORMAÇÕES!$Q$82),IF(J432="R",H432,0))),0)</f>
        <v>#DIV/0!</v>
      </c>
      <c r="W432" s="75" t="e">
        <f aca="false">IF(R432&lt;&gt;T432,(IF(J432="",H432*(INFORMAÇÕES!$Q$80/INFORMAÇÕES!$Q$82),IF(J432="C",H432,0))),0)</f>
        <v>#DIV/0!</v>
      </c>
      <c r="X432" s="75" t="n">
        <f aca="false">IF(R432&lt;&gt;T432,(IF(J432="",H432*INFORMAÇÕES!$U$115,IF(J432="CF",H432,0))),0)</f>
        <v>0</v>
      </c>
      <c r="Y432" s="75" t="n">
        <f aca="false">IF(R432&lt;&gt;T432,(IF(J432="",H432*INFORMAÇÕES!$U$116,IF(J432="O",H432,0))),0)</f>
        <v>0</v>
      </c>
      <c r="Z432" s="75" t="n">
        <f aca="false">IF(E432&lt;&gt;0,H432,0)</f>
        <v>0</v>
      </c>
    </row>
    <row r="433" s="174" customFormat="true" ht="14.25" hidden="false" customHeight="true" outlineLevel="0" collapsed="false">
      <c r="A433" s="159" t="n">
        <v>422</v>
      </c>
      <c r="B433" s="160" t="n">
        <f aca="false">'ORÇ.GLOBAL REF.'!B433</f>
        <v>0</v>
      </c>
      <c r="C433" s="536" t="n">
        <f aca="false">'ORÇ.GLOBAL REF.'!C433</f>
        <v>0</v>
      </c>
      <c r="D433" s="162" t="n">
        <f aca="false">'ORÇ.GLOBAL REF.'!D433</f>
        <v>0</v>
      </c>
      <c r="E433" s="162" t="n">
        <f aca="false">'ORÇ.GLOBAL REF.'!E433</f>
        <v>0</v>
      </c>
      <c r="F433" s="537"/>
      <c r="G433" s="163" t="n">
        <f aca="false">ROUND(F433,2)</f>
        <v>0</v>
      </c>
      <c r="H433" s="163" t="n">
        <f aca="false">IF('ORÇ.GLOBAL P CAIXA'!K433="EXEC.",0,IF(E433&lt;&gt;0,ROUND(E433*G433,2),IF(Z433=0,(SUMIF('ORÇ.GLOBAL REF.'!$S$12:$S$1011,B433,$Z$12:$Z$1011)),Z433)))</f>
        <v>0</v>
      </c>
      <c r="I433" s="538" t="str">
        <f aca="false">'ORÇ.GLOBAL REF.'!H433</f>
        <v/>
      </c>
      <c r="J433" s="163" t="str">
        <f aca="false">'ORÇ.GLOBAL REF.'!I433</f>
        <v/>
      </c>
      <c r="K433" s="539" t="str">
        <f aca="false">'ORÇ.GLOBAL REF.'!J433</f>
        <v/>
      </c>
      <c r="L433" s="168" t="str">
        <f aca="false">IF(B433&gt;0,"ok","ocultar")</f>
        <v>ocultar</v>
      </c>
      <c r="M433" s="102"/>
      <c r="N433" s="102"/>
      <c r="O433" s="102"/>
      <c r="R433" s="157" t="n">
        <f aca="false">IF(B433=0,R432,IF(ISNONTEXT(B433)=TRUE(),INT(B433),INT(LEFT(B433,FIND(".",B433)-1))))</f>
        <v>3</v>
      </c>
      <c r="S433" s="157" t="str">
        <f aca="false">IF(S434=1,1,IF(B433&lt;&gt;0,1,IF(C433&lt;&gt;0,1,IF(D433&lt;&gt;0,1,IF(E433&lt;&gt;0,1,"")))))</f>
        <v/>
      </c>
      <c r="T433" s="157" t="str">
        <f aca="false">IF(R433=0," ",IF(R433&lt;&gt;R432,R433," "))</f>
        <v> </v>
      </c>
      <c r="U433" s="88"/>
      <c r="V433" s="75" t="e">
        <f aca="false">IF(R433&lt;&gt;T433,(IF(J433="",H433*(INFORMAÇÕES!$Q$79/INFORMAÇÕES!$Q$82),IF(J433="R",H433,0))),0)</f>
        <v>#DIV/0!</v>
      </c>
      <c r="W433" s="75" t="e">
        <f aca="false">IF(R433&lt;&gt;T433,(IF(J433="",H433*(INFORMAÇÕES!$Q$80/INFORMAÇÕES!$Q$82),IF(J433="C",H433,0))),0)</f>
        <v>#DIV/0!</v>
      </c>
      <c r="X433" s="75" t="n">
        <f aca="false">IF(R433&lt;&gt;T433,(IF(J433="",H433*INFORMAÇÕES!$U$115,IF(J433="CF",H433,0))),0)</f>
        <v>0</v>
      </c>
      <c r="Y433" s="75" t="n">
        <f aca="false">IF(R433&lt;&gt;T433,(IF(J433="",H433*INFORMAÇÕES!$U$116,IF(J433="O",H433,0))),0)</f>
        <v>0</v>
      </c>
      <c r="Z433" s="75" t="n">
        <f aca="false">IF(E433&lt;&gt;0,H433,0)</f>
        <v>0</v>
      </c>
    </row>
    <row r="434" s="174" customFormat="true" ht="14.25" hidden="false" customHeight="true" outlineLevel="0" collapsed="false">
      <c r="A434" s="159" t="n">
        <v>423</v>
      </c>
      <c r="B434" s="160" t="n">
        <f aca="false">'ORÇ.GLOBAL REF.'!B434</f>
        <v>0</v>
      </c>
      <c r="C434" s="536" t="n">
        <f aca="false">'ORÇ.GLOBAL REF.'!C434</f>
        <v>0</v>
      </c>
      <c r="D434" s="162" t="n">
        <f aca="false">'ORÇ.GLOBAL REF.'!D434</f>
        <v>0</v>
      </c>
      <c r="E434" s="162" t="n">
        <f aca="false">'ORÇ.GLOBAL REF.'!E434</f>
        <v>0</v>
      </c>
      <c r="F434" s="537"/>
      <c r="G434" s="163" t="n">
        <f aca="false">ROUND(F434,2)</f>
        <v>0</v>
      </c>
      <c r="H434" s="163" t="n">
        <f aca="false">IF('ORÇ.GLOBAL P CAIXA'!K434="EXEC.",0,IF(E434&lt;&gt;0,ROUND(E434*G434,2),IF(Z434=0,(SUMIF('ORÇ.GLOBAL REF.'!$S$12:$S$1011,B434,$Z$12:$Z$1011)),Z434)))</f>
        <v>0</v>
      </c>
      <c r="I434" s="538" t="str">
        <f aca="false">'ORÇ.GLOBAL REF.'!H434</f>
        <v/>
      </c>
      <c r="J434" s="163" t="str">
        <f aca="false">'ORÇ.GLOBAL REF.'!I434</f>
        <v/>
      </c>
      <c r="K434" s="539" t="str">
        <f aca="false">'ORÇ.GLOBAL REF.'!J434</f>
        <v/>
      </c>
      <c r="L434" s="168" t="str">
        <f aca="false">IF(B434&gt;0,"ok","ocultar")</f>
        <v>ocultar</v>
      </c>
      <c r="M434" s="102"/>
      <c r="N434" s="102"/>
      <c r="O434" s="102"/>
      <c r="R434" s="157" t="n">
        <f aca="false">IF(B434=0,R433,IF(ISNONTEXT(B434)=TRUE(),INT(B434),INT(LEFT(B434,FIND(".",B434)-1))))</f>
        <v>3</v>
      </c>
      <c r="S434" s="157" t="str">
        <f aca="false">IF(S435=1,1,IF(B434&lt;&gt;0,1,IF(C434&lt;&gt;0,1,IF(D434&lt;&gt;0,1,IF(E434&lt;&gt;0,1,"")))))</f>
        <v/>
      </c>
      <c r="T434" s="157" t="str">
        <f aca="false">IF(R434=0," ",IF(R434&lt;&gt;R433,R434," "))</f>
        <v> </v>
      </c>
      <c r="U434" s="88"/>
      <c r="V434" s="75" t="e">
        <f aca="false">IF(R434&lt;&gt;T434,(IF(J434="",H434*(INFORMAÇÕES!$Q$79/INFORMAÇÕES!$Q$82),IF(J434="R",H434,0))),0)</f>
        <v>#DIV/0!</v>
      </c>
      <c r="W434" s="75" t="e">
        <f aca="false">IF(R434&lt;&gt;T434,(IF(J434="",H434*(INFORMAÇÕES!$Q$80/INFORMAÇÕES!$Q$82),IF(J434="C",H434,0))),0)</f>
        <v>#DIV/0!</v>
      </c>
      <c r="X434" s="75" t="n">
        <f aca="false">IF(R434&lt;&gt;T434,(IF(J434="",H434*INFORMAÇÕES!$U$115,IF(J434="CF",H434,0))),0)</f>
        <v>0</v>
      </c>
      <c r="Y434" s="75" t="n">
        <f aca="false">IF(R434&lt;&gt;T434,(IF(J434="",H434*INFORMAÇÕES!$U$116,IF(J434="O",H434,0))),0)</f>
        <v>0</v>
      </c>
      <c r="Z434" s="75" t="n">
        <f aca="false">IF(E434&lt;&gt;0,H434,0)</f>
        <v>0</v>
      </c>
    </row>
    <row r="435" s="174" customFormat="true" ht="14.25" hidden="false" customHeight="true" outlineLevel="0" collapsed="false">
      <c r="A435" s="159" t="n">
        <v>424</v>
      </c>
      <c r="B435" s="160" t="n">
        <f aca="false">'ORÇ.GLOBAL REF.'!B435</f>
        <v>0</v>
      </c>
      <c r="C435" s="536" t="n">
        <f aca="false">'ORÇ.GLOBAL REF.'!C435</f>
        <v>0</v>
      </c>
      <c r="D435" s="162" t="n">
        <f aca="false">'ORÇ.GLOBAL REF.'!D435</f>
        <v>0</v>
      </c>
      <c r="E435" s="162" t="n">
        <f aca="false">'ORÇ.GLOBAL REF.'!E435</f>
        <v>0</v>
      </c>
      <c r="F435" s="537"/>
      <c r="G435" s="163" t="n">
        <f aca="false">ROUND(F435,2)</f>
        <v>0</v>
      </c>
      <c r="H435" s="163" t="n">
        <f aca="false">IF('ORÇ.GLOBAL P CAIXA'!K435="EXEC.",0,IF(E435&lt;&gt;0,ROUND(E435*G435,2),IF(Z435=0,(SUMIF('ORÇ.GLOBAL REF.'!$S$12:$S$1011,B435,$Z$12:$Z$1011)),Z435)))</f>
        <v>0</v>
      </c>
      <c r="I435" s="538" t="str">
        <f aca="false">'ORÇ.GLOBAL REF.'!H435</f>
        <v/>
      </c>
      <c r="J435" s="163" t="str">
        <f aca="false">'ORÇ.GLOBAL REF.'!I435</f>
        <v/>
      </c>
      <c r="K435" s="539" t="str">
        <f aca="false">'ORÇ.GLOBAL REF.'!J435</f>
        <v/>
      </c>
      <c r="L435" s="168" t="str">
        <f aca="false">IF(B435&gt;0,"ok","ocultar")</f>
        <v>ocultar</v>
      </c>
      <c r="M435" s="102"/>
      <c r="N435" s="102"/>
      <c r="O435" s="102"/>
      <c r="R435" s="157" t="n">
        <f aca="false">IF(B435=0,R434,IF(ISNONTEXT(B435)=TRUE(),INT(B435),INT(LEFT(B435,FIND(".",B435)-1))))</f>
        <v>3</v>
      </c>
      <c r="S435" s="157" t="str">
        <f aca="false">IF(S436=1,1,IF(B435&lt;&gt;0,1,IF(C435&lt;&gt;0,1,IF(D435&lt;&gt;0,1,IF(E435&lt;&gt;0,1,"")))))</f>
        <v/>
      </c>
      <c r="T435" s="157" t="str">
        <f aca="false">IF(R435=0," ",IF(R435&lt;&gt;R434,R435," "))</f>
        <v> </v>
      </c>
      <c r="U435" s="88"/>
      <c r="V435" s="75" t="e">
        <f aca="false">IF(R435&lt;&gt;T435,(IF(J435="",H435*(INFORMAÇÕES!$Q$79/INFORMAÇÕES!$Q$82),IF(J435="R",H435,0))),0)</f>
        <v>#DIV/0!</v>
      </c>
      <c r="W435" s="75" t="e">
        <f aca="false">IF(R435&lt;&gt;T435,(IF(J435="",H435*(INFORMAÇÕES!$Q$80/INFORMAÇÕES!$Q$82),IF(J435="C",H435,0))),0)</f>
        <v>#DIV/0!</v>
      </c>
      <c r="X435" s="75" t="n">
        <f aca="false">IF(R435&lt;&gt;T435,(IF(J435="",H435*INFORMAÇÕES!$U$115,IF(J435="CF",H435,0))),0)</f>
        <v>0</v>
      </c>
      <c r="Y435" s="75" t="n">
        <f aca="false">IF(R435&lt;&gt;T435,(IF(J435="",H435*INFORMAÇÕES!$U$116,IF(J435="O",H435,0))),0)</f>
        <v>0</v>
      </c>
      <c r="Z435" s="75" t="n">
        <f aca="false">IF(E435&lt;&gt;0,H435,0)</f>
        <v>0</v>
      </c>
    </row>
    <row r="436" s="174" customFormat="true" ht="14.25" hidden="false" customHeight="true" outlineLevel="0" collapsed="false">
      <c r="A436" s="159" t="n">
        <v>425</v>
      </c>
      <c r="B436" s="160" t="n">
        <f aca="false">'ORÇ.GLOBAL REF.'!B436</f>
        <v>0</v>
      </c>
      <c r="C436" s="536" t="n">
        <f aca="false">'ORÇ.GLOBAL REF.'!C436</f>
        <v>0</v>
      </c>
      <c r="D436" s="162" t="n">
        <f aca="false">'ORÇ.GLOBAL REF.'!D436</f>
        <v>0</v>
      </c>
      <c r="E436" s="162" t="n">
        <f aca="false">'ORÇ.GLOBAL REF.'!E436</f>
        <v>0</v>
      </c>
      <c r="F436" s="537"/>
      <c r="G436" s="163" t="n">
        <f aca="false">ROUND(F436,2)</f>
        <v>0</v>
      </c>
      <c r="H436" s="163" t="n">
        <f aca="false">IF('ORÇ.GLOBAL P CAIXA'!K436="EXEC.",0,IF(E436&lt;&gt;0,ROUND(E436*G436,2),IF(Z436=0,(SUMIF('ORÇ.GLOBAL REF.'!$S$12:$S$1011,B436,$Z$12:$Z$1011)),Z436)))</f>
        <v>0</v>
      </c>
      <c r="I436" s="538" t="str">
        <f aca="false">'ORÇ.GLOBAL REF.'!H436</f>
        <v/>
      </c>
      <c r="J436" s="163" t="str">
        <f aca="false">'ORÇ.GLOBAL REF.'!I436</f>
        <v/>
      </c>
      <c r="K436" s="539" t="str">
        <f aca="false">'ORÇ.GLOBAL REF.'!J436</f>
        <v/>
      </c>
      <c r="L436" s="168" t="str">
        <f aca="false">IF(B436&gt;0,"ok","ocultar")</f>
        <v>ocultar</v>
      </c>
      <c r="M436" s="102"/>
      <c r="N436" s="102"/>
      <c r="O436" s="102"/>
      <c r="R436" s="157" t="n">
        <f aca="false">IF(B436=0,R435,IF(ISNONTEXT(B436)=TRUE(),INT(B436),INT(LEFT(B436,FIND(".",B436)-1))))</f>
        <v>3</v>
      </c>
      <c r="S436" s="157" t="str">
        <f aca="false">IF(S437=1,1,IF(B436&lt;&gt;0,1,IF(C436&lt;&gt;0,1,IF(D436&lt;&gt;0,1,IF(E436&lt;&gt;0,1,"")))))</f>
        <v/>
      </c>
      <c r="T436" s="157" t="str">
        <f aca="false">IF(R436=0," ",IF(R436&lt;&gt;R435,R436," "))</f>
        <v> </v>
      </c>
      <c r="U436" s="88"/>
      <c r="V436" s="75" t="e">
        <f aca="false">IF(R436&lt;&gt;T436,(IF(J436="",H436*(INFORMAÇÕES!$Q$79/INFORMAÇÕES!$Q$82),IF(J436="R",H436,0))),0)</f>
        <v>#DIV/0!</v>
      </c>
      <c r="W436" s="75" t="e">
        <f aca="false">IF(R436&lt;&gt;T436,(IF(J436="",H436*(INFORMAÇÕES!$Q$80/INFORMAÇÕES!$Q$82),IF(J436="C",H436,0))),0)</f>
        <v>#DIV/0!</v>
      </c>
      <c r="X436" s="75" t="n">
        <f aca="false">IF(R436&lt;&gt;T436,(IF(J436="",H436*INFORMAÇÕES!$U$115,IF(J436="CF",H436,0))),0)</f>
        <v>0</v>
      </c>
      <c r="Y436" s="75" t="n">
        <f aca="false">IF(R436&lt;&gt;T436,(IF(J436="",H436*INFORMAÇÕES!$U$116,IF(J436="O",H436,0))),0)</f>
        <v>0</v>
      </c>
      <c r="Z436" s="75" t="n">
        <f aca="false">IF(E436&lt;&gt;0,H436,0)</f>
        <v>0</v>
      </c>
    </row>
    <row r="437" s="174" customFormat="true" ht="14.25" hidden="false" customHeight="true" outlineLevel="0" collapsed="false">
      <c r="A437" s="159" t="n">
        <v>426</v>
      </c>
      <c r="B437" s="160" t="n">
        <f aca="false">'ORÇ.GLOBAL REF.'!B437</f>
        <v>0</v>
      </c>
      <c r="C437" s="536" t="n">
        <f aca="false">'ORÇ.GLOBAL REF.'!C437</f>
        <v>0</v>
      </c>
      <c r="D437" s="162" t="n">
        <f aca="false">'ORÇ.GLOBAL REF.'!D437</f>
        <v>0</v>
      </c>
      <c r="E437" s="162" t="n">
        <f aca="false">'ORÇ.GLOBAL REF.'!E437</f>
        <v>0</v>
      </c>
      <c r="F437" s="537"/>
      <c r="G437" s="163" t="n">
        <f aca="false">ROUND(F437,2)</f>
        <v>0</v>
      </c>
      <c r="H437" s="163" t="n">
        <f aca="false">IF('ORÇ.GLOBAL P CAIXA'!K437="EXEC.",0,IF(E437&lt;&gt;0,ROUND(E437*G437,2),IF(Z437=0,(SUMIF('ORÇ.GLOBAL REF.'!$S$12:$S$1011,B437,$Z$12:$Z$1011)),Z437)))</f>
        <v>0</v>
      </c>
      <c r="I437" s="538" t="str">
        <f aca="false">'ORÇ.GLOBAL REF.'!H437</f>
        <v/>
      </c>
      <c r="J437" s="163" t="str">
        <f aca="false">'ORÇ.GLOBAL REF.'!I437</f>
        <v/>
      </c>
      <c r="K437" s="539" t="str">
        <f aca="false">'ORÇ.GLOBAL REF.'!J437</f>
        <v/>
      </c>
      <c r="L437" s="168" t="str">
        <f aca="false">IF(B437&gt;0,"ok","ocultar")</f>
        <v>ocultar</v>
      </c>
      <c r="M437" s="102"/>
      <c r="N437" s="102"/>
      <c r="O437" s="102"/>
      <c r="R437" s="157" t="n">
        <f aca="false">IF(B437=0,R436,IF(ISNONTEXT(B437)=TRUE(),INT(B437),INT(LEFT(B437,FIND(".",B437)-1))))</f>
        <v>3</v>
      </c>
      <c r="S437" s="157" t="str">
        <f aca="false">IF(S438=1,1,IF(B437&lt;&gt;0,1,IF(C437&lt;&gt;0,1,IF(D437&lt;&gt;0,1,IF(E437&lt;&gt;0,1,"")))))</f>
        <v/>
      </c>
      <c r="T437" s="157" t="str">
        <f aca="false">IF(R437=0," ",IF(R437&lt;&gt;R436,R437," "))</f>
        <v> </v>
      </c>
      <c r="U437" s="88"/>
      <c r="V437" s="75" t="e">
        <f aca="false">IF(R437&lt;&gt;T437,(IF(J437="",H437*(INFORMAÇÕES!$Q$79/INFORMAÇÕES!$Q$82),IF(J437="R",H437,0))),0)</f>
        <v>#DIV/0!</v>
      </c>
      <c r="W437" s="75" t="e">
        <f aca="false">IF(R437&lt;&gt;T437,(IF(J437="",H437*(INFORMAÇÕES!$Q$80/INFORMAÇÕES!$Q$82),IF(J437="C",H437,0))),0)</f>
        <v>#DIV/0!</v>
      </c>
      <c r="X437" s="75" t="n">
        <f aca="false">IF(R437&lt;&gt;T437,(IF(J437="",H437*INFORMAÇÕES!$U$115,IF(J437="CF",H437,0))),0)</f>
        <v>0</v>
      </c>
      <c r="Y437" s="75" t="n">
        <f aca="false">IF(R437&lt;&gt;T437,(IF(J437="",H437*INFORMAÇÕES!$U$116,IF(J437="O",H437,0))),0)</f>
        <v>0</v>
      </c>
      <c r="Z437" s="75" t="n">
        <f aca="false">IF(E437&lt;&gt;0,H437,0)</f>
        <v>0</v>
      </c>
    </row>
    <row r="438" s="174" customFormat="true" ht="14.25" hidden="false" customHeight="true" outlineLevel="0" collapsed="false">
      <c r="A438" s="159" t="n">
        <v>427</v>
      </c>
      <c r="B438" s="160" t="n">
        <f aca="false">'ORÇ.GLOBAL REF.'!B438</f>
        <v>0</v>
      </c>
      <c r="C438" s="536" t="n">
        <f aca="false">'ORÇ.GLOBAL REF.'!C438</f>
        <v>0</v>
      </c>
      <c r="D438" s="162" t="n">
        <f aca="false">'ORÇ.GLOBAL REF.'!D438</f>
        <v>0</v>
      </c>
      <c r="E438" s="162" t="n">
        <f aca="false">'ORÇ.GLOBAL REF.'!E438</f>
        <v>0</v>
      </c>
      <c r="F438" s="537"/>
      <c r="G438" s="163" t="n">
        <f aca="false">ROUND(F438,2)</f>
        <v>0</v>
      </c>
      <c r="H438" s="163" t="n">
        <f aca="false">IF('ORÇ.GLOBAL P CAIXA'!K438="EXEC.",0,IF(E438&lt;&gt;0,ROUND(E438*G438,2),IF(Z438=0,(SUMIF('ORÇ.GLOBAL REF.'!$S$12:$S$1011,B438,$Z$12:$Z$1011)),Z438)))</f>
        <v>0</v>
      </c>
      <c r="I438" s="538" t="str">
        <f aca="false">'ORÇ.GLOBAL REF.'!H438</f>
        <v/>
      </c>
      <c r="J438" s="163" t="str">
        <f aca="false">'ORÇ.GLOBAL REF.'!I438</f>
        <v/>
      </c>
      <c r="K438" s="539" t="str">
        <f aca="false">'ORÇ.GLOBAL REF.'!J438</f>
        <v/>
      </c>
      <c r="L438" s="168" t="str">
        <f aca="false">IF(B438&gt;0,"ok","ocultar")</f>
        <v>ocultar</v>
      </c>
      <c r="M438" s="102"/>
      <c r="N438" s="102"/>
      <c r="O438" s="102"/>
      <c r="R438" s="157" t="n">
        <f aca="false">IF(B438=0,R437,IF(ISNONTEXT(B438)=TRUE(),INT(B438),INT(LEFT(B438,FIND(".",B438)-1))))</f>
        <v>3</v>
      </c>
      <c r="S438" s="157" t="str">
        <f aca="false">IF(S439=1,1,IF(B438&lt;&gt;0,1,IF(C438&lt;&gt;0,1,IF(D438&lt;&gt;0,1,IF(E438&lt;&gt;0,1,"")))))</f>
        <v/>
      </c>
      <c r="T438" s="157" t="str">
        <f aca="false">IF(R438=0," ",IF(R438&lt;&gt;R437,R438," "))</f>
        <v> </v>
      </c>
      <c r="U438" s="88"/>
      <c r="V438" s="75" t="e">
        <f aca="false">IF(R438&lt;&gt;T438,(IF(J438="",H438*(INFORMAÇÕES!$Q$79/INFORMAÇÕES!$Q$82),IF(J438="R",H438,0))),0)</f>
        <v>#DIV/0!</v>
      </c>
      <c r="W438" s="75" t="e">
        <f aca="false">IF(R438&lt;&gt;T438,(IF(J438="",H438*(INFORMAÇÕES!$Q$80/INFORMAÇÕES!$Q$82),IF(J438="C",H438,0))),0)</f>
        <v>#DIV/0!</v>
      </c>
      <c r="X438" s="75" t="n">
        <f aca="false">IF(R438&lt;&gt;T438,(IF(J438="",H438*INFORMAÇÕES!$U$115,IF(J438="CF",H438,0))),0)</f>
        <v>0</v>
      </c>
      <c r="Y438" s="75" t="n">
        <f aca="false">IF(R438&lt;&gt;T438,(IF(J438="",H438*INFORMAÇÕES!$U$116,IF(J438="O",H438,0))),0)</f>
        <v>0</v>
      </c>
      <c r="Z438" s="75" t="n">
        <f aca="false">IF(E438&lt;&gt;0,H438,0)</f>
        <v>0</v>
      </c>
    </row>
    <row r="439" s="174" customFormat="true" ht="14.25" hidden="false" customHeight="true" outlineLevel="0" collapsed="false">
      <c r="A439" s="159" t="n">
        <v>428</v>
      </c>
      <c r="B439" s="160" t="n">
        <f aca="false">'ORÇ.GLOBAL REF.'!B439</f>
        <v>0</v>
      </c>
      <c r="C439" s="536" t="n">
        <f aca="false">'ORÇ.GLOBAL REF.'!C439</f>
        <v>0</v>
      </c>
      <c r="D439" s="162" t="n">
        <f aca="false">'ORÇ.GLOBAL REF.'!D439</f>
        <v>0</v>
      </c>
      <c r="E439" s="162" t="n">
        <f aca="false">'ORÇ.GLOBAL REF.'!E439</f>
        <v>0</v>
      </c>
      <c r="F439" s="537"/>
      <c r="G439" s="163" t="n">
        <f aca="false">ROUND(F439,2)</f>
        <v>0</v>
      </c>
      <c r="H439" s="163" t="n">
        <f aca="false">IF('ORÇ.GLOBAL P CAIXA'!K439="EXEC.",0,IF(E439&lt;&gt;0,ROUND(E439*G439,2),IF(Z439=0,(SUMIF('ORÇ.GLOBAL REF.'!$S$12:$S$1011,B439,$Z$12:$Z$1011)),Z439)))</f>
        <v>0</v>
      </c>
      <c r="I439" s="538" t="str">
        <f aca="false">'ORÇ.GLOBAL REF.'!H439</f>
        <v/>
      </c>
      <c r="J439" s="163" t="str">
        <f aca="false">'ORÇ.GLOBAL REF.'!I439</f>
        <v/>
      </c>
      <c r="K439" s="539" t="str">
        <f aca="false">'ORÇ.GLOBAL REF.'!J439</f>
        <v/>
      </c>
      <c r="L439" s="168" t="str">
        <f aca="false">IF(B439&gt;0,"ok","ocultar")</f>
        <v>ocultar</v>
      </c>
      <c r="M439" s="102"/>
      <c r="N439" s="102"/>
      <c r="O439" s="102"/>
      <c r="R439" s="157" t="n">
        <f aca="false">IF(B439=0,R438,IF(ISNONTEXT(B439)=TRUE(),INT(B439),INT(LEFT(B439,FIND(".",B439)-1))))</f>
        <v>3</v>
      </c>
      <c r="S439" s="157" t="str">
        <f aca="false">IF(S440=1,1,IF(B439&lt;&gt;0,1,IF(C439&lt;&gt;0,1,IF(D439&lt;&gt;0,1,IF(E439&lt;&gt;0,1,"")))))</f>
        <v/>
      </c>
      <c r="T439" s="157" t="str">
        <f aca="false">IF(R439=0," ",IF(R439&lt;&gt;R438,R439," "))</f>
        <v> </v>
      </c>
      <c r="U439" s="88"/>
      <c r="V439" s="75" t="e">
        <f aca="false">IF(R439&lt;&gt;T439,(IF(J439="",H439*(INFORMAÇÕES!$Q$79/INFORMAÇÕES!$Q$82),IF(J439="R",H439,0))),0)</f>
        <v>#DIV/0!</v>
      </c>
      <c r="W439" s="75" t="e">
        <f aca="false">IF(R439&lt;&gt;T439,(IF(J439="",H439*(INFORMAÇÕES!$Q$80/INFORMAÇÕES!$Q$82),IF(J439="C",H439,0))),0)</f>
        <v>#DIV/0!</v>
      </c>
      <c r="X439" s="75" t="n">
        <f aca="false">IF(R439&lt;&gt;T439,(IF(J439="",H439*INFORMAÇÕES!$U$115,IF(J439="CF",H439,0))),0)</f>
        <v>0</v>
      </c>
      <c r="Y439" s="75" t="n">
        <f aca="false">IF(R439&lt;&gt;T439,(IF(J439="",H439*INFORMAÇÕES!$U$116,IF(J439="O",H439,0))),0)</f>
        <v>0</v>
      </c>
      <c r="Z439" s="75" t="n">
        <f aca="false">IF(E439&lt;&gt;0,H439,0)</f>
        <v>0</v>
      </c>
    </row>
    <row r="440" s="174" customFormat="true" ht="14.25" hidden="false" customHeight="true" outlineLevel="0" collapsed="false">
      <c r="A440" s="159" t="n">
        <v>429</v>
      </c>
      <c r="B440" s="160" t="n">
        <f aca="false">'ORÇ.GLOBAL REF.'!B440</f>
        <v>0</v>
      </c>
      <c r="C440" s="536" t="n">
        <f aca="false">'ORÇ.GLOBAL REF.'!C440</f>
        <v>0</v>
      </c>
      <c r="D440" s="162" t="n">
        <f aca="false">'ORÇ.GLOBAL REF.'!D440</f>
        <v>0</v>
      </c>
      <c r="E440" s="162" t="n">
        <f aca="false">'ORÇ.GLOBAL REF.'!E440</f>
        <v>0</v>
      </c>
      <c r="F440" s="537"/>
      <c r="G440" s="163" t="n">
        <f aca="false">ROUND(F440,2)</f>
        <v>0</v>
      </c>
      <c r="H440" s="163" t="n">
        <f aca="false">IF('ORÇ.GLOBAL P CAIXA'!K440="EXEC.",0,IF(E440&lt;&gt;0,ROUND(E440*G440,2),IF(Z440=0,(SUMIF('ORÇ.GLOBAL REF.'!$S$12:$S$1011,B440,$Z$12:$Z$1011)),Z440)))</f>
        <v>0</v>
      </c>
      <c r="I440" s="538" t="str">
        <f aca="false">'ORÇ.GLOBAL REF.'!H440</f>
        <v/>
      </c>
      <c r="J440" s="163" t="str">
        <f aca="false">'ORÇ.GLOBAL REF.'!I440</f>
        <v/>
      </c>
      <c r="K440" s="539" t="str">
        <f aca="false">'ORÇ.GLOBAL REF.'!J440</f>
        <v/>
      </c>
      <c r="L440" s="168" t="str">
        <f aca="false">IF(B440&gt;0,"ok","ocultar")</f>
        <v>ocultar</v>
      </c>
      <c r="M440" s="102"/>
      <c r="N440" s="102"/>
      <c r="O440" s="102"/>
      <c r="R440" s="157" t="n">
        <f aca="false">IF(B440=0,R439,IF(ISNONTEXT(B440)=TRUE(),INT(B440),INT(LEFT(B440,FIND(".",B440)-1))))</f>
        <v>3</v>
      </c>
      <c r="S440" s="157" t="str">
        <f aca="false">IF(S441=1,1,IF(B440&lt;&gt;0,1,IF(C440&lt;&gt;0,1,IF(D440&lt;&gt;0,1,IF(E440&lt;&gt;0,1,"")))))</f>
        <v/>
      </c>
      <c r="T440" s="157" t="str">
        <f aca="false">IF(R440=0," ",IF(R440&lt;&gt;R439,R440," "))</f>
        <v> </v>
      </c>
      <c r="U440" s="88"/>
      <c r="V440" s="75" t="e">
        <f aca="false">IF(R440&lt;&gt;T440,(IF(J440="",H440*(INFORMAÇÕES!$Q$79/INFORMAÇÕES!$Q$82),IF(J440="R",H440,0))),0)</f>
        <v>#DIV/0!</v>
      </c>
      <c r="W440" s="75" t="e">
        <f aca="false">IF(R440&lt;&gt;T440,(IF(J440="",H440*(INFORMAÇÕES!$Q$80/INFORMAÇÕES!$Q$82),IF(J440="C",H440,0))),0)</f>
        <v>#DIV/0!</v>
      </c>
      <c r="X440" s="75" t="n">
        <f aca="false">IF(R440&lt;&gt;T440,(IF(J440="",H440*INFORMAÇÕES!$U$115,IF(J440="CF",H440,0))),0)</f>
        <v>0</v>
      </c>
      <c r="Y440" s="75" t="n">
        <f aca="false">IF(R440&lt;&gt;T440,(IF(J440="",H440*INFORMAÇÕES!$U$116,IF(J440="O",H440,0))),0)</f>
        <v>0</v>
      </c>
      <c r="Z440" s="75" t="n">
        <f aca="false">IF(E440&lt;&gt;0,H440,0)</f>
        <v>0</v>
      </c>
    </row>
    <row r="441" s="174" customFormat="true" ht="14.25" hidden="false" customHeight="true" outlineLevel="0" collapsed="false">
      <c r="A441" s="159" t="n">
        <v>430</v>
      </c>
      <c r="B441" s="160" t="n">
        <f aca="false">'ORÇ.GLOBAL REF.'!B441</f>
        <v>0</v>
      </c>
      <c r="C441" s="536" t="n">
        <f aca="false">'ORÇ.GLOBAL REF.'!C441</f>
        <v>0</v>
      </c>
      <c r="D441" s="162" t="n">
        <f aca="false">'ORÇ.GLOBAL REF.'!D441</f>
        <v>0</v>
      </c>
      <c r="E441" s="162" t="n">
        <f aca="false">'ORÇ.GLOBAL REF.'!E441</f>
        <v>0</v>
      </c>
      <c r="F441" s="537"/>
      <c r="G441" s="163" t="n">
        <f aca="false">ROUND(F441,2)</f>
        <v>0</v>
      </c>
      <c r="H441" s="163" t="n">
        <f aca="false">IF('ORÇ.GLOBAL P CAIXA'!K441="EXEC.",0,IF(E441&lt;&gt;0,ROUND(E441*G441,2),IF(Z441=0,(SUMIF('ORÇ.GLOBAL REF.'!$S$12:$S$1011,B441,$Z$12:$Z$1011)),Z441)))</f>
        <v>0</v>
      </c>
      <c r="I441" s="538" t="str">
        <f aca="false">'ORÇ.GLOBAL REF.'!H441</f>
        <v/>
      </c>
      <c r="J441" s="163" t="str">
        <f aca="false">'ORÇ.GLOBAL REF.'!I441</f>
        <v/>
      </c>
      <c r="K441" s="539" t="str">
        <f aca="false">'ORÇ.GLOBAL REF.'!J441</f>
        <v/>
      </c>
      <c r="L441" s="168" t="str">
        <f aca="false">IF(B441&gt;0,"ok","ocultar")</f>
        <v>ocultar</v>
      </c>
      <c r="M441" s="102"/>
      <c r="N441" s="102"/>
      <c r="O441" s="102"/>
      <c r="R441" s="157" t="n">
        <f aca="false">IF(B441=0,R440,IF(ISNONTEXT(B441)=TRUE(),INT(B441),INT(LEFT(B441,FIND(".",B441)-1))))</f>
        <v>3</v>
      </c>
      <c r="S441" s="157" t="str">
        <f aca="false">IF(S442=1,1,IF(B441&lt;&gt;0,1,IF(C441&lt;&gt;0,1,IF(D441&lt;&gt;0,1,IF(E441&lt;&gt;0,1,"")))))</f>
        <v/>
      </c>
      <c r="T441" s="157" t="str">
        <f aca="false">IF(R441=0," ",IF(R441&lt;&gt;R440,R441," "))</f>
        <v> </v>
      </c>
      <c r="U441" s="88"/>
      <c r="V441" s="75" t="e">
        <f aca="false">IF(R441&lt;&gt;T441,(IF(J441="",H441*(INFORMAÇÕES!$Q$79/INFORMAÇÕES!$Q$82),IF(J441="R",H441,0))),0)</f>
        <v>#DIV/0!</v>
      </c>
      <c r="W441" s="75" t="e">
        <f aca="false">IF(R441&lt;&gt;T441,(IF(J441="",H441*(INFORMAÇÕES!$Q$80/INFORMAÇÕES!$Q$82),IF(J441="C",H441,0))),0)</f>
        <v>#DIV/0!</v>
      </c>
      <c r="X441" s="75" t="n">
        <f aca="false">IF(R441&lt;&gt;T441,(IF(J441="",H441*INFORMAÇÕES!$U$115,IF(J441="CF",H441,0))),0)</f>
        <v>0</v>
      </c>
      <c r="Y441" s="75" t="n">
        <f aca="false">IF(R441&lt;&gt;T441,(IF(J441="",H441*INFORMAÇÕES!$U$116,IF(J441="O",H441,0))),0)</f>
        <v>0</v>
      </c>
      <c r="Z441" s="75" t="n">
        <f aca="false">IF(E441&lt;&gt;0,H441,0)</f>
        <v>0</v>
      </c>
    </row>
    <row r="442" s="174" customFormat="true" ht="14.25" hidden="false" customHeight="true" outlineLevel="0" collapsed="false">
      <c r="A442" s="159" t="n">
        <v>431</v>
      </c>
      <c r="B442" s="160" t="n">
        <f aca="false">'ORÇ.GLOBAL REF.'!B442</f>
        <v>0</v>
      </c>
      <c r="C442" s="536" t="n">
        <f aca="false">'ORÇ.GLOBAL REF.'!C442</f>
        <v>0</v>
      </c>
      <c r="D442" s="162" t="n">
        <f aca="false">'ORÇ.GLOBAL REF.'!D442</f>
        <v>0</v>
      </c>
      <c r="E442" s="162" t="n">
        <f aca="false">'ORÇ.GLOBAL REF.'!E442</f>
        <v>0</v>
      </c>
      <c r="F442" s="537"/>
      <c r="G442" s="163" t="n">
        <f aca="false">ROUND(F442,2)</f>
        <v>0</v>
      </c>
      <c r="H442" s="163" t="n">
        <f aca="false">IF('ORÇ.GLOBAL P CAIXA'!K442="EXEC.",0,IF(E442&lt;&gt;0,ROUND(E442*G442,2),IF(Z442=0,(SUMIF('ORÇ.GLOBAL REF.'!$S$12:$S$1011,B442,$Z$12:$Z$1011)),Z442)))</f>
        <v>0</v>
      </c>
      <c r="I442" s="538" t="str">
        <f aca="false">'ORÇ.GLOBAL REF.'!H442</f>
        <v/>
      </c>
      <c r="J442" s="163" t="str">
        <f aca="false">'ORÇ.GLOBAL REF.'!I442</f>
        <v/>
      </c>
      <c r="K442" s="539" t="str">
        <f aca="false">'ORÇ.GLOBAL REF.'!J442</f>
        <v/>
      </c>
      <c r="L442" s="168" t="str">
        <f aca="false">IF(B442&gt;0,"ok","ocultar")</f>
        <v>ocultar</v>
      </c>
      <c r="M442" s="102"/>
      <c r="N442" s="102"/>
      <c r="O442" s="102"/>
      <c r="R442" s="157" t="n">
        <f aca="false">IF(B442=0,R441,IF(ISNONTEXT(B442)=TRUE(),INT(B442),INT(LEFT(B442,FIND(".",B442)-1))))</f>
        <v>3</v>
      </c>
      <c r="S442" s="157" t="str">
        <f aca="false">IF(S443=1,1,IF(B442&lt;&gt;0,1,IF(C442&lt;&gt;0,1,IF(D442&lt;&gt;0,1,IF(E442&lt;&gt;0,1,"")))))</f>
        <v/>
      </c>
      <c r="T442" s="157" t="str">
        <f aca="false">IF(R442=0," ",IF(R442&lt;&gt;R441,R442," "))</f>
        <v> </v>
      </c>
      <c r="U442" s="88"/>
      <c r="V442" s="75" t="e">
        <f aca="false">IF(R442&lt;&gt;T442,(IF(J442="",H442*(INFORMAÇÕES!$Q$79/INFORMAÇÕES!$Q$82),IF(J442="R",H442,0))),0)</f>
        <v>#DIV/0!</v>
      </c>
      <c r="W442" s="75" t="e">
        <f aca="false">IF(R442&lt;&gt;T442,(IF(J442="",H442*(INFORMAÇÕES!$Q$80/INFORMAÇÕES!$Q$82),IF(J442="C",H442,0))),0)</f>
        <v>#DIV/0!</v>
      </c>
      <c r="X442" s="75" t="n">
        <f aca="false">IF(R442&lt;&gt;T442,(IF(J442="",H442*INFORMAÇÕES!$U$115,IF(J442="CF",H442,0))),0)</f>
        <v>0</v>
      </c>
      <c r="Y442" s="75" t="n">
        <f aca="false">IF(R442&lt;&gt;T442,(IF(J442="",H442*INFORMAÇÕES!$U$116,IF(J442="O",H442,0))),0)</f>
        <v>0</v>
      </c>
      <c r="Z442" s="75" t="n">
        <f aca="false">IF(E442&lt;&gt;0,H442,0)</f>
        <v>0</v>
      </c>
    </row>
    <row r="443" s="174" customFormat="true" ht="14.25" hidden="false" customHeight="true" outlineLevel="0" collapsed="false">
      <c r="A443" s="159" t="n">
        <v>432</v>
      </c>
      <c r="B443" s="160" t="n">
        <f aca="false">'ORÇ.GLOBAL REF.'!B443</f>
        <v>0</v>
      </c>
      <c r="C443" s="536" t="n">
        <f aca="false">'ORÇ.GLOBAL REF.'!C443</f>
        <v>0</v>
      </c>
      <c r="D443" s="162" t="n">
        <f aca="false">'ORÇ.GLOBAL REF.'!D443</f>
        <v>0</v>
      </c>
      <c r="E443" s="162" t="n">
        <f aca="false">'ORÇ.GLOBAL REF.'!E443</f>
        <v>0</v>
      </c>
      <c r="F443" s="537"/>
      <c r="G443" s="163" t="n">
        <f aca="false">ROUND(F443,2)</f>
        <v>0</v>
      </c>
      <c r="H443" s="163" t="n">
        <f aca="false">IF('ORÇ.GLOBAL P CAIXA'!K443="EXEC.",0,IF(E443&lt;&gt;0,ROUND(E443*G443,2),IF(Z443=0,(SUMIF('ORÇ.GLOBAL REF.'!$S$12:$S$1011,B443,$Z$12:$Z$1011)),Z443)))</f>
        <v>0</v>
      </c>
      <c r="I443" s="538" t="str">
        <f aca="false">'ORÇ.GLOBAL REF.'!H443</f>
        <v/>
      </c>
      <c r="J443" s="163" t="str">
        <f aca="false">'ORÇ.GLOBAL REF.'!I443</f>
        <v/>
      </c>
      <c r="K443" s="539" t="str">
        <f aca="false">'ORÇ.GLOBAL REF.'!J443</f>
        <v/>
      </c>
      <c r="L443" s="168" t="str">
        <f aca="false">IF(B443&gt;0,"ok","ocultar")</f>
        <v>ocultar</v>
      </c>
      <c r="M443" s="102"/>
      <c r="N443" s="102"/>
      <c r="O443" s="102"/>
      <c r="R443" s="157" t="n">
        <f aca="false">IF(B443=0,R442,IF(ISNONTEXT(B443)=TRUE(),INT(B443),INT(LEFT(B443,FIND(".",B443)-1))))</f>
        <v>3</v>
      </c>
      <c r="S443" s="157" t="str">
        <f aca="false">IF(S444=1,1,IF(B443&lt;&gt;0,1,IF(C443&lt;&gt;0,1,IF(D443&lt;&gt;0,1,IF(E443&lt;&gt;0,1,"")))))</f>
        <v/>
      </c>
      <c r="T443" s="157" t="str">
        <f aca="false">IF(R443=0," ",IF(R443&lt;&gt;R442,R443," "))</f>
        <v> </v>
      </c>
      <c r="U443" s="88"/>
      <c r="V443" s="75" t="e">
        <f aca="false">IF(R443&lt;&gt;T443,(IF(J443="",H443*(INFORMAÇÕES!$Q$79/INFORMAÇÕES!$Q$82),IF(J443="R",H443,0))),0)</f>
        <v>#DIV/0!</v>
      </c>
      <c r="W443" s="75" t="e">
        <f aca="false">IF(R443&lt;&gt;T443,(IF(J443="",H443*(INFORMAÇÕES!$Q$80/INFORMAÇÕES!$Q$82),IF(J443="C",H443,0))),0)</f>
        <v>#DIV/0!</v>
      </c>
      <c r="X443" s="75" t="n">
        <f aca="false">IF(R443&lt;&gt;T443,(IF(J443="",H443*INFORMAÇÕES!$U$115,IF(J443="CF",H443,0))),0)</f>
        <v>0</v>
      </c>
      <c r="Y443" s="75" t="n">
        <f aca="false">IF(R443&lt;&gt;T443,(IF(J443="",H443*INFORMAÇÕES!$U$116,IF(J443="O",H443,0))),0)</f>
        <v>0</v>
      </c>
      <c r="Z443" s="75" t="n">
        <f aca="false">IF(E443&lt;&gt;0,H443,0)</f>
        <v>0</v>
      </c>
    </row>
    <row r="444" s="174" customFormat="true" ht="14.25" hidden="false" customHeight="true" outlineLevel="0" collapsed="false">
      <c r="A444" s="159" t="n">
        <v>433</v>
      </c>
      <c r="B444" s="160" t="n">
        <f aca="false">'ORÇ.GLOBAL REF.'!B444</f>
        <v>0</v>
      </c>
      <c r="C444" s="536" t="n">
        <f aca="false">'ORÇ.GLOBAL REF.'!C444</f>
        <v>0</v>
      </c>
      <c r="D444" s="162" t="n">
        <f aca="false">'ORÇ.GLOBAL REF.'!D444</f>
        <v>0</v>
      </c>
      <c r="E444" s="162" t="n">
        <f aca="false">'ORÇ.GLOBAL REF.'!E444</f>
        <v>0</v>
      </c>
      <c r="F444" s="537"/>
      <c r="G444" s="163" t="n">
        <f aca="false">ROUND(F444,2)</f>
        <v>0</v>
      </c>
      <c r="H444" s="163" t="n">
        <f aca="false">IF('ORÇ.GLOBAL P CAIXA'!K444="EXEC.",0,IF(E444&lt;&gt;0,ROUND(E444*G444,2),IF(Z444=0,(SUMIF('ORÇ.GLOBAL REF.'!$S$12:$S$1011,B444,$Z$12:$Z$1011)),Z444)))</f>
        <v>0</v>
      </c>
      <c r="I444" s="538" t="str">
        <f aca="false">'ORÇ.GLOBAL REF.'!H444</f>
        <v/>
      </c>
      <c r="J444" s="163" t="str">
        <f aca="false">'ORÇ.GLOBAL REF.'!I444</f>
        <v/>
      </c>
      <c r="K444" s="539" t="str">
        <f aca="false">'ORÇ.GLOBAL REF.'!J444</f>
        <v/>
      </c>
      <c r="L444" s="168" t="str">
        <f aca="false">IF(B444&gt;0,"ok","ocultar")</f>
        <v>ocultar</v>
      </c>
      <c r="M444" s="102"/>
      <c r="N444" s="102"/>
      <c r="O444" s="102"/>
      <c r="R444" s="157" t="n">
        <f aca="false">IF(B444=0,R443,IF(ISNONTEXT(B444)=TRUE(),INT(B444),INT(LEFT(B444,FIND(".",B444)-1))))</f>
        <v>3</v>
      </c>
      <c r="S444" s="157" t="str">
        <f aca="false">IF(S445=1,1,IF(B444&lt;&gt;0,1,IF(C444&lt;&gt;0,1,IF(D444&lt;&gt;0,1,IF(E444&lt;&gt;0,1,"")))))</f>
        <v/>
      </c>
      <c r="T444" s="157" t="str">
        <f aca="false">IF(R444=0," ",IF(R444&lt;&gt;R443,R444," "))</f>
        <v> </v>
      </c>
      <c r="U444" s="88"/>
      <c r="V444" s="75" t="e">
        <f aca="false">IF(R444&lt;&gt;T444,(IF(J444="",H444*(INFORMAÇÕES!$Q$79/INFORMAÇÕES!$Q$82),IF(J444="R",H444,0))),0)</f>
        <v>#DIV/0!</v>
      </c>
      <c r="W444" s="75" t="e">
        <f aca="false">IF(R444&lt;&gt;T444,(IF(J444="",H444*(INFORMAÇÕES!$Q$80/INFORMAÇÕES!$Q$82),IF(J444="C",H444,0))),0)</f>
        <v>#DIV/0!</v>
      </c>
      <c r="X444" s="75" t="n">
        <f aca="false">IF(R444&lt;&gt;T444,(IF(J444="",H444*INFORMAÇÕES!$U$115,IF(J444="CF",H444,0))),0)</f>
        <v>0</v>
      </c>
      <c r="Y444" s="75" t="n">
        <f aca="false">IF(R444&lt;&gt;T444,(IF(J444="",H444*INFORMAÇÕES!$U$116,IF(J444="O",H444,0))),0)</f>
        <v>0</v>
      </c>
      <c r="Z444" s="75" t="n">
        <f aca="false">IF(E444&lt;&gt;0,H444,0)</f>
        <v>0</v>
      </c>
    </row>
    <row r="445" s="174" customFormat="true" ht="14.25" hidden="false" customHeight="true" outlineLevel="0" collapsed="false">
      <c r="A445" s="159" t="n">
        <v>434</v>
      </c>
      <c r="B445" s="160" t="n">
        <f aca="false">'ORÇ.GLOBAL REF.'!B445</f>
        <v>0</v>
      </c>
      <c r="C445" s="536" t="n">
        <f aca="false">'ORÇ.GLOBAL REF.'!C445</f>
        <v>0</v>
      </c>
      <c r="D445" s="162" t="n">
        <f aca="false">'ORÇ.GLOBAL REF.'!D445</f>
        <v>0</v>
      </c>
      <c r="E445" s="162" t="n">
        <f aca="false">'ORÇ.GLOBAL REF.'!E445</f>
        <v>0</v>
      </c>
      <c r="F445" s="537"/>
      <c r="G445" s="163" t="n">
        <f aca="false">ROUND(F445,2)</f>
        <v>0</v>
      </c>
      <c r="H445" s="163" t="n">
        <f aca="false">IF('ORÇ.GLOBAL P CAIXA'!K445="EXEC.",0,IF(E445&lt;&gt;0,ROUND(E445*G445,2),IF(Z445=0,(SUMIF('ORÇ.GLOBAL REF.'!$S$12:$S$1011,B445,$Z$12:$Z$1011)),Z445)))</f>
        <v>0</v>
      </c>
      <c r="I445" s="538" t="str">
        <f aca="false">'ORÇ.GLOBAL REF.'!H445</f>
        <v/>
      </c>
      <c r="J445" s="163" t="str">
        <f aca="false">'ORÇ.GLOBAL REF.'!I445</f>
        <v/>
      </c>
      <c r="K445" s="539" t="str">
        <f aca="false">'ORÇ.GLOBAL REF.'!J445</f>
        <v/>
      </c>
      <c r="L445" s="168" t="str">
        <f aca="false">IF(B445&gt;0,"ok","ocultar")</f>
        <v>ocultar</v>
      </c>
      <c r="M445" s="102"/>
      <c r="N445" s="102"/>
      <c r="O445" s="102"/>
      <c r="R445" s="157" t="n">
        <f aca="false">IF(B445=0,R444,IF(ISNONTEXT(B445)=TRUE(),INT(B445),INT(LEFT(B445,FIND(".",B445)-1))))</f>
        <v>3</v>
      </c>
      <c r="S445" s="157" t="str">
        <f aca="false">IF(S446=1,1,IF(B445&lt;&gt;0,1,IF(C445&lt;&gt;0,1,IF(D445&lt;&gt;0,1,IF(E445&lt;&gt;0,1,"")))))</f>
        <v/>
      </c>
      <c r="T445" s="157" t="str">
        <f aca="false">IF(R445=0," ",IF(R445&lt;&gt;R444,R445," "))</f>
        <v> </v>
      </c>
      <c r="U445" s="88"/>
      <c r="V445" s="75" t="e">
        <f aca="false">IF(R445&lt;&gt;T445,(IF(J445="",H445*(INFORMAÇÕES!$Q$79/INFORMAÇÕES!$Q$82),IF(J445="R",H445,0))),0)</f>
        <v>#DIV/0!</v>
      </c>
      <c r="W445" s="75" t="e">
        <f aca="false">IF(R445&lt;&gt;T445,(IF(J445="",H445*(INFORMAÇÕES!$Q$80/INFORMAÇÕES!$Q$82),IF(J445="C",H445,0))),0)</f>
        <v>#DIV/0!</v>
      </c>
      <c r="X445" s="75" t="n">
        <f aca="false">IF(R445&lt;&gt;T445,(IF(J445="",H445*INFORMAÇÕES!$U$115,IF(J445="CF",H445,0))),0)</f>
        <v>0</v>
      </c>
      <c r="Y445" s="75" t="n">
        <f aca="false">IF(R445&lt;&gt;T445,(IF(J445="",H445*INFORMAÇÕES!$U$116,IF(J445="O",H445,0))),0)</f>
        <v>0</v>
      </c>
      <c r="Z445" s="75" t="n">
        <f aca="false">IF(E445&lt;&gt;0,H445,0)</f>
        <v>0</v>
      </c>
    </row>
    <row r="446" s="174" customFormat="true" ht="14.25" hidden="false" customHeight="true" outlineLevel="0" collapsed="false">
      <c r="A446" s="159" t="n">
        <v>435</v>
      </c>
      <c r="B446" s="160" t="n">
        <f aca="false">'ORÇ.GLOBAL REF.'!B446</f>
        <v>0</v>
      </c>
      <c r="C446" s="536" t="n">
        <f aca="false">'ORÇ.GLOBAL REF.'!C446</f>
        <v>0</v>
      </c>
      <c r="D446" s="162" t="n">
        <f aca="false">'ORÇ.GLOBAL REF.'!D446</f>
        <v>0</v>
      </c>
      <c r="E446" s="162" t="n">
        <f aca="false">'ORÇ.GLOBAL REF.'!E446</f>
        <v>0</v>
      </c>
      <c r="F446" s="537"/>
      <c r="G446" s="163" t="n">
        <f aca="false">ROUND(F446,2)</f>
        <v>0</v>
      </c>
      <c r="H446" s="163" t="n">
        <f aca="false">IF('ORÇ.GLOBAL P CAIXA'!K446="EXEC.",0,IF(E446&lt;&gt;0,ROUND(E446*G446,2),IF(Z446=0,(SUMIF('ORÇ.GLOBAL REF.'!$S$12:$S$1011,B446,$Z$12:$Z$1011)),Z446)))</f>
        <v>0</v>
      </c>
      <c r="I446" s="538" t="str">
        <f aca="false">'ORÇ.GLOBAL REF.'!H446</f>
        <v/>
      </c>
      <c r="J446" s="163" t="str">
        <f aca="false">'ORÇ.GLOBAL REF.'!I446</f>
        <v/>
      </c>
      <c r="K446" s="539" t="str">
        <f aca="false">'ORÇ.GLOBAL REF.'!J446</f>
        <v/>
      </c>
      <c r="L446" s="168" t="str">
        <f aca="false">IF(B446&gt;0,"ok","ocultar")</f>
        <v>ocultar</v>
      </c>
      <c r="M446" s="102"/>
      <c r="N446" s="102"/>
      <c r="O446" s="102"/>
      <c r="R446" s="157" t="n">
        <f aca="false">IF(B446=0,R445,IF(ISNONTEXT(B446)=TRUE(),INT(B446),INT(LEFT(B446,FIND(".",B446)-1))))</f>
        <v>3</v>
      </c>
      <c r="S446" s="157" t="str">
        <f aca="false">IF(S447=1,1,IF(B446&lt;&gt;0,1,IF(C446&lt;&gt;0,1,IF(D446&lt;&gt;0,1,IF(E446&lt;&gt;0,1,"")))))</f>
        <v/>
      </c>
      <c r="T446" s="157" t="str">
        <f aca="false">IF(R446=0," ",IF(R446&lt;&gt;R445,R446," "))</f>
        <v> </v>
      </c>
      <c r="U446" s="88"/>
      <c r="V446" s="75" t="e">
        <f aca="false">IF(R446&lt;&gt;T446,(IF(J446="",H446*(INFORMAÇÕES!$Q$79/INFORMAÇÕES!$Q$82),IF(J446="R",H446,0))),0)</f>
        <v>#DIV/0!</v>
      </c>
      <c r="W446" s="75" t="e">
        <f aca="false">IF(R446&lt;&gt;T446,(IF(J446="",H446*(INFORMAÇÕES!$Q$80/INFORMAÇÕES!$Q$82),IF(J446="C",H446,0))),0)</f>
        <v>#DIV/0!</v>
      </c>
      <c r="X446" s="75" t="n">
        <f aca="false">IF(R446&lt;&gt;T446,(IF(J446="",H446*INFORMAÇÕES!$U$115,IF(J446="CF",H446,0))),0)</f>
        <v>0</v>
      </c>
      <c r="Y446" s="75" t="n">
        <f aca="false">IF(R446&lt;&gt;T446,(IF(J446="",H446*INFORMAÇÕES!$U$116,IF(J446="O",H446,0))),0)</f>
        <v>0</v>
      </c>
      <c r="Z446" s="75" t="n">
        <f aca="false">IF(E446&lt;&gt;0,H446,0)</f>
        <v>0</v>
      </c>
    </row>
    <row r="447" s="174" customFormat="true" ht="14.25" hidden="false" customHeight="true" outlineLevel="0" collapsed="false">
      <c r="A447" s="159" t="n">
        <v>436</v>
      </c>
      <c r="B447" s="160" t="n">
        <f aca="false">'ORÇ.GLOBAL REF.'!B447</f>
        <v>0</v>
      </c>
      <c r="C447" s="536" t="n">
        <f aca="false">'ORÇ.GLOBAL REF.'!C447</f>
        <v>0</v>
      </c>
      <c r="D447" s="162" t="n">
        <f aca="false">'ORÇ.GLOBAL REF.'!D447</f>
        <v>0</v>
      </c>
      <c r="E447" s="162" t="n">
        <f aca="false">'ORÇ.GLOBAL REF.'!E447</f>
        <v>0</v>
      </c>
      <c r="F447" s="537"/>
      <c r="G447" s="163" t="n">
        <f aca="false">ROUND(F447,2)</f>
        <v>0</v>
      </c>
      <c r="H447" s="163" t="n">
        <f aca="false">IF('ORÇ.GLOBAL P CAIXA'!K447="EXEC.",0,IF(E447&lt;&gt;0,ROUND(E447*G447,2),IF(Z447=0,(SUMIF('ORÇ.GLOBAL REF.'!$S$12:$S$1011,B447,$Z$12:$Z$1011)),Z447)))</f>
        <v>0</v>
      </c>
      <c r="I447" s="538" t="str">
        <f aca="false">'ORÇ.GLOBAL REF.'!H447</f>
        <v/>
      </c>
      <c r="J447" s="163" t="str">
        <f aca="false">'ORÇ.GLOBAL REF.'!I447</f>
        <v/>
      </c>
      <c r="K447" s="539" t="str">
        <f aca="false">'ORÇ.GLOBAL REF.'!J447</f>
        <v/>
      </c>
      <c r="L447" s="168" t="str">
        <f aca="false">IF(B447&gt;0,"ok","ocultar")</f>
        <v>ocultar</v>
      </c>
      <c r="M447" s="102"/>
      <c r="N447" s="102"/>
      <c r="O447" s="102"/>
      <c r="R447" s="157" t="n">
        <f aca="false">IF(B447=0,R446,IF(ISNONTEXT(B447)=TRUE(),INT(B447),INT(LEFT(B447,FIND(".",B447)-1))))</f>
        <v>3</v>
      </c>
      <c r="S447" s="157" t="str">
        <f aca="false">IF(S448=1,1,IF(B447&lt;&gt;0,1,IF(C447&lt;&gt;0,1,IF(D447&lt;&gt;0,1,IF(E447&lt;&gt;0,1,"")))))</f>
        <v/>
      </c>
      <c r="T447" s="157" t="str">
        <f aca="false">IF(R447=0," ",IF(R447&lt;&gt;R446,R447," "))</f>
        <v> </v>
      </c>
      <c r="U447" s="88"/>
      <c r="V447" s="75" t="e">
        <f aca="false">IF(R447&lt;&gt;T447,(IF(J447="",H447*(INFORMAÇÕES!$Q$79/INFORMAÇÕES!$Q$82),IF(J447="R",H447,0))),0)</f>
        <v>#DIV/0!</v>
      </c>
      <c r="W447" s="75" t="e">
        <f aca="false">IF(R447&lt;&gt;T447,(IF(J447="",H447*(INFORMAÇÕES!$Q$80/INFORMAÇÕES!$Q$82),IF(J447="C",H447,0))),0)</f>
        <v>#DIV/0!</v>
      </c>
      <c r="X447" s="75" t="n">
        <f aca="false">IF(R447&lt;&gt;T447,(IF(J447="",H447*INFORMAÇÕES!$U$115,IF(J447="CF",H447,0))),0)</f>
        <v>0</v>
      </c>
      <c r="Y447" s="75" t="n">
        <f aca="false">IF(R447&lt;&gt;T447,(IF(J447="",H447*INFORMAÇÕES!$U$116,IF(J447="O",H447,0))),0)</f>
        <v>0</v>
      </c>
      <c r="Z447" s="75" t="n">
        <f aca="false">IF(E447&lt;&gt;0,H447,0)</f>
        <v>0</v>
      </c>
    </row>
    <row r="448" s="174" customFormat="true" ht="14.25" hidden="false" customHeight="true" outlineLevel="0" collapsed="false">
      <c r="A448" s="159" t="n">
        <v>437</v>
      </c>
      <c r="B448" s="160" t="n">
        <f aca="false">'ORÇ.GLOBAL REF.'!B448</f>
        <v>0</v>
      </c>
      <c r="C448" s="536" t="n">
        <f aca="false">'ORÇ.GLOBAL REF.'!C448</f>
        <v>0</v>
      </c>
      <c r="D448" s="162" t="n">
        <f aca="false">'ORÇ.GLOBAL REF.'!D448</f>
        <v>0</v>
      </c>
      <c r="E448" s="162" t="n">
        <f aca="false">'ORÇ.GLOBAL REF.'!E448</f>
        <v>0</v>
      </c>
      <c r="F448" s="537"/>
      <c r="G448" s="163" t="n">
        <f aca="false">ROUND(F448,2)</f>
        <v>0</v>
      </c>
      <c r="H448" s="163" t="n">
        <f aca="false">IF('ORÇ.GLOBAL P CAIXA'!K448="EXEC.",0,IF(E448&lt;&gt;0,ROUND(E448*G448,2),IF(Z448=0,(SUMIF('ORÇ.GLOBAL REF.'!$S$12:$S$1011,B448,$Z$12:$Z$1011)),Z448)))</f>
        <v>0</v>
      </c>
      <c r="I448" s="538" t="str">
        <f aca="false">'ORÇ.GLOBAL REF.'!H448</f>
        <v/>
      </c>
      <c r="J448" s="163" t="str">
        <f aca="false">'ORÇ.GLOBAL REF.'!I448</f>
        <v/>
      </c>
      <c r="K448" s="539" t="str">
        <f aca="false">'ORÇ.GLOBAL REF.'!J448</f>
        <v/>
      </c>
      <c r="L448" s="168" t="str">
        <f aca="false">IF(B448&gt;0,"ok","ocultar")</f>
        <v>ocultar</v>
      </c>
      <c r="M448" s="102"/>
      <c r="N448" s="102"/>
      <c r="O448" s="102"/>
      <c r="R448" s="157" t="n">
        <f aca="false">IF(B448=0,R447,IF(ISNONTEXT(B448)=TRUE(),INT(B448),INT(LEFT(B448,FIND(".",B448)-1))))</f>
        <v>3</v>
      </c>
      <c r="S448" s="157" t="str">
        <f aca="false">IF(S449=1,1,IF(B448&lt;&gt;0,1,IF(C448&lt;&gt;0,1,IF(D448&lt;&gt;0,1,IF(E448&lt;&gt;0,1,"")))))</f>
        <v/>
      </c>
      <c r="T448" s="157" t="str">
        <f aca="false">IF(R448=0," ",IF(R448&lt;&gt;R447,R448," "))</f>
        <v> </v>
      </c>
      <c r="U448" s="88"/>
      <c r="V448" s="75" t="e">
        <f aca="false">IF(R448&lt;&gt;T448,(IF(J448="",H448*(INFORMAÇÕES!$Q$79/INFORMAÇÕES!$Q$82),IF(J448="R",H448,0))),0)</f>
        <v>#DIV/0!</v>
      </c>
      <c r="W448" s="75" t="e">
        <f aca="false">IF(R448&lt;&gt;T448,(IF(J448="",H448*(INFORMAÇÕES!$Q$80/INFORMAÇÕES!$Q$82),IF(J448="C",H448,0))),0)</f>
        <v>#DIV/0!</v>
      </c>
      <c r="X448" s="75" t="n">
        <f aca="false">IF(R448&lt;&gt;T448,(IF(J448="",H448*INFORMAÇÕES!$U$115,IF(J448="CF",H448,0))),0)</f>
        <v>0</v>
      </c>
      <c r="Y448" s="75" t="n">
        <f aca="false">IF(R448&lt;&gt;T448,(IF(J448="",H448*INFORMAÇÕES!$U$116,IF(J448="O",H448,0))),0)</f>
        <v>0</v>
      </c>
      <c r="Z448" s="75" t="n">
        <f aca="false">IF(E448&lt;&gt;0,H448,0)</f>
        <v>0</v>
      </c>
    </row>
    <row r="449" s="174" customFormat="true" ht="14.25" hidden="false" customHeight="true" outlineLevel="0" collapsed="false">
      <c r="A449" s="159" t="n">
        <v>438</v>
      </c>
      <c r="B449" s="160" t="n">
        <f aca="false">'ORÇ.GLOBAL REF.'!B449</f>
        <v>0</v>
      </c>
      <c r="C449" s="536" t="n">
        <f aca="false">'ORÇ.GLOBAL REF.'!C449</f>
        <v>0</v>
      </c>
      <c r="D449" s="162" t="n">
        <f aca="false">'ORÇ.GLOBAL REF.'!D449</f>
        <v>0</v>
      </c>
      <c r="E449" s="162" t="n">
        <f aca="false">'ORÇ.GLOBAL REF.'!E449</f>
        <v>0</v>
      </c>
      <c r="F449" s="537"/>
      <c r="G449" s="163" t="n">
        <f aca="false">ROUND(F449,2)</f>
        <v>0</v>
      </c>
      <c r="H449" s="163" t="n">
        <f aca="false">IF('ORÇ.GLOBAL P CAIXA'!K449="EXEC.",0,IF(E449&lt;&gt;0,ROUND(E449*G449,2),IF(Z449=0,(SUMIF('ORÇ.GLOBAL REF.'!$S$12:$S$1011,B449,$Z$12:$Z$1011)),Z449)))</f>
        <v>0</v>
      </c>
      <c r="I449" s="538" t="str">
        <f aca="false">'ORÇ.GLOBAL REF.'!H449</f>
        <v/>
      </c>
      <c r="J449" s="163" t="str">
        <f aca="false">'ORÇ.GLOBAL REF.'!I449</f>
        <v/>
      </c>
      <c r="K449" s="539" t="str">
        <f aca="false">'ORÇ.GLOBAL REF.'!J449</f>
        <v/>
      </c>
      <c r="L449" s="168" t="str">
        <f aca="false">IF(B449&gt;0,"ok","ocultar")</f>
        <v>ocultar</v>
      </c>
      <c r="M449" s="102"/>
      <c r="N449" s="102"/>
      <c r="O449" s="102"/>
      <c r="R449" s="157" t="n">
        <f aca="false">IF(B449=0,R448,IF(ISNONTEXT(B449)=TRUE(),INT(B449),INT(LEFT(B449,FIND(".",B449)-1))))</f>
        <v>3</v>
      </c>
      <c r="S449" s="157" t="str">
        <f aca="false">IF(S450=1,1,IF(B449&lt;&gt;0,1,IF(C449&lt;&gt;0,1,IF(D449&lt;&gt;0,1,IF(E449&lt;&gt;0,1,"")))))</f>
        <v/>
      </c>
      <c r="T449" s="157" t="str">
        <f aca="false">IF(R449=0," ",IF(R449&lt;&gt;R448,R449," "))</f>
        <v> </v>
      </c>
      <c r="U449" s="88"/>
      <c r="V449" s="75" t="e">
        <f aca="false">IF(R449&lt;&gt;T449,(IF(J449="",H449*(INFORMAÇÕES!$Q$79/INFORMAÇÕES!$Q$82),IF(J449="R",H449,0))),0)</f>
        <v>#DIV/0!</v>
      </c>
      <c r="W449" s="75" t="e">
        <f aca="false">IF(R449&lt;&gt;T449,(IF(J449="",H449*(INFORMAÇÕES!$Q$80/INFORMAÇÕES!$Q$82),IF(J449="C",H449,0))),0)</f>
        <v>#DIV/0!</v>
      </c>
      <c r="X449" s="75" t="n">
        <f aca="false">IF(R449&lt;&gt;T449,(IF(J449="",H449*INFORMAÇÕES!$U$115,IF(J449="CF",H449,0))),0)</f>
        <v>0</v>
      </c>
      <c r="Y449" s="75" t="n">
        <f aca="false">IF(R449&lt;&gt;T449,(IF(J449="",H449*INFORMAÇÕES!$U$116,IF(J449="O",H449,0))),0)</f>
        <v>0</v>
      </c>
      <c r="Z449" s="75" t="n">
        <f aca="false">IF(E449&lt;&gt;0,H449,0)</f>
        <v>0</v>
      </c>
    </row>
    <row r="450" s="174" customFormat="true" ht="14.25" hidden="false" customHeight="true" outlineLevel="0" collapsed="false">
      <c r="A450" s="159" t="n">
        <v>439</v>
      </c>
      <c r="B450" s="160" t="n">
        <f aca="false">'ORÇ.GLOBAL REF.'!B450</f>
        <v>0</v>
      </c>
      <c r="C450" s="536" t="n">
        <f aca="false">'ORÇ.GLOBAL REF.'!C450</f>
        <v>0</v>
      </c>
      <c r="D450" s="162" t="n">
        <f aca="false">'ORÇ.GLOBAL REF.'!D450</f>
        <v>0</v>
      </c>
      <c r="E450" s="162" t="n">
        <f aca="false">'ORÇ.GLOBAL REF.'!E450</f>
        <v>0</v>
      </c>
      <c r="F450" s="537"/>
      <c r="G450" s="163" t="n">
        <f aca="false">ROUND(F450,2)</f>
        <v>0</v>
      </c>
      <c r="H450" s="163" t="n">
        <f aca="false">IF('ORÇ.GLOBAL P CAIXA'!K450="EXEC.",0,IF(E450&lt;&gt;0,ROUND(E450*G450,2),IF(Z450=0,(SUMIF('ORÇ.GLOBAL REF.'!$S$12:$S$1011,B450,$Z$12:$Z$1011)),Z450)))</f>
        <v>0</v>
      </c>
      <c r="I450" s="538" t="str">
        <f aca="false">'ORÇ.GLOBAL REF.'!H450</f>
        <v/>
      </c>
      <c r="J450" s="163" t="str">
        <f aca="false">'ORÇ.GLOBAL REF.'!I450</f>
        <v/>
      </c>
      <c r="K450" s="539" t="str">
        <f aca="false">'ORÇ.GLOBAL REF.'!J450</f>
        <v/>
      </c>
      <c r="L450" s="168" t="str">
        <f aca="false">IF(B450&gt;0,"ok","ocultar")</f>
        <v>ocultar</v>
      </c>
      <c r="M450" s="102"/>
      <c r="N450" s="102"/>
      <c r="O450" s="102"/>
      <c r="R450" s="157" t="n">
        <f aca="false">IF(B450=0,R449,IF(ISNONTEXT(B450)=TRUE(),INT(B450),INT(LEFT(B450,FIND(".",B450)-1))))</f>
        <v>3</v>
      </c>
      <c r="S450" s="157" t="str">
        <f aca="false">IF(S451=1,1,IF(B450&lt;&gt;0,1,IF(C450&lt;&gt;0,1,IF(D450&lt;&gt;0,1,IF(E450&lt;&gt;0,1,"")))))</f>
        <v/>
      </c>
      <c r="T450" s="157" t="str">
        <f aca="false">IF(R450=0," ",IF(R450&lt;&gt;R449,R450," "))</f>
        <v> </v>
      </c>
      <c r="U450" s="88"/>
      <c r="V450" s="75" t="e">
        <f aca="false">IF(R450&lt;&gt;T450,(IF(J450="",H450*(INFORMAÇÕES!$Q$79/INFORMAÇÕES!$Q$82),IF(J450="R",H450,0))),0)</f>
        <v>#DIV/0!</v>
      </c>
      <c r="W450" s="75" t="e">
        <f aca="false">IF(R450&lt;&gt;T450,(IF(J450="",H450*(INFORMAÇÕES!$Q$80/INFORMAÇÕES!$Q$82),IF(J450="C",H450,0))),0)</f>
        <v>#DIV/0!</v>
      </c>
      <c r="X450" s="75" t="n">
        <f aca="false">IF(R450&lt;&gt;T450,(IF(J450="",H450*INFORMAÇÕES!$U$115,IF(J450="CF",H450,0))),0)</f>
        <v>0</v>
      </c>
      <c r="Y450" s="75" t="n">
        <f aca="false">IF(R450&lt;&gt;T450,(IF(J450="",H450*INFORMAÇÕES!$U$116,IF(J450="O",H450,0))),0)</f>
        <v>0</v>
      </c>
      <c r="Z450" s="75" t="n">
        <f aca="false">IF(E450&lt;&gt;0,H450,0)</f>
        <v>0</v>
      </c>
    </row>
    <row r="451" s="174" customFormat="true" ht="14.25" hidden="false" customHeight="true" outlineLevel="0" collapsed="false">
      <c r="A451" s="159" t="n">
        <v>440</v>
      </c>
      <c r="B451" s="160" t="n">
        <f aca="false">'ORÇ.GLOBAL REF.'!B451</f>
        <v>0</v>
      </c>
      <c r="C451" s="536" t="n">
        <f aca="false">'ORÇ.GLOBAL REF.'!C451</f>
        <v>0</v>
      </c>
      <c r="D451" s="162" t="n">
        <f aca="false">'ORÇ.GLOBAL REF.'!D451</f>
        <v>0</v>
      </c>
      <c r="E451" s="162" t="n">
        <f aca="false">'ORÇ.GLOBAL REF.'!E451</f>
        <v>0</v>
      </c>
      <c r="F451" s="537"/>
      <c r="G451" s="163" t="n">
        <f aca="false">ROUND(F451,2)</f>
        <v>0</v>
      </c>
      <c r="H451" s="163" t="n">
        <f aca="false">IF('ORÇ.GLOBAL P CAIXA'!K451="EXEC.",0,IF(E451&lt;&gt;0,ROUND(E451*G451,2),IF(Z451=0,(SUMIF('ORÇ.GLOBAL REF.'!$S$12:$S$1011,B451,$Z$12:$Z$1011)),Z451)))</f>
        <v>0</v>
      </c>
      <c r="I451" s="538" t="str">
        <f aca="false">'ORÇ.GLOBAL REF.'!H451</f>
        <v/>
      </c>
      <c r="J451" s="163" t="str">
        <f aca="false">'ORÇ.GLOBAL REF.'!I451</f>
        <v/>
      </c>
      <c r="K451" s="539" t="str">
        <f aca="false">'ORÇ.GLOBAL REF.'!J451</f>
        <v/>
      </c>
      <c r="L451" s="168" t="str">
        <f aca="false">IF(B451&gt;0,"ok","ocultar")</f>
        <v>ocultar</v>
      </c>
      <c r="M451" s="102"/>
      <c r="N451" s="102"/>
      <c r="O451" s="102"/>
      <c r="R451" s="157" t="n">
        <f aca="false">IF(B451=0,R450,IF(ISNONTEXT(B451)=TRUE(),INT(B451),INT(LEFT(B451,FIND(".",B451)-1))))</f>
        <v>3</v>
      </c>
      <c r="S451" s="157" t="str">
        <f aca="false">IF(S452=1,1,IF(B451&lt;&gt;0,1,IF(C451&lt;&gt;0,1,IF(D451&lt;&gt;0,1,IF(E451&lt;&gt;0,1,"")))))</f>
        <v/>
      </c>
      <c r="T451" s="157" t="str">
        <f aca="false">IF(R451=0," ",IF(R451&lt;&gt;R450,R451," "))</f>
        <v> </v>
      </c>
      <c r="U451" s="88"/>
      <c r="V451" s="75" t="e">
        <f aca="false">IF(R451&lt;&gt;T451,(IF(J451="",H451*(INFORMAÇÕES!$Q$79/INFORMAÇÕES!$Q$82),IF(J451="R",H451,0))),0)</f>
        <v>#DIV/0!</v>
      </c>
      <c r="W451" s="75" t="e">
        <f aca="false">IF(R451&lt;&gt;T451,(IF(J451="",H451*(INFORMAÇÕES!$Q$80/INFORMAÇÕES!$Q$82),IF(J451="C",H451,0))),0)</f>
        <v>#DIV/0!</v>
      </c>
      <c r="X451" s="75" t="n">
        <f aca="false">IF(R451&lt;&gt;T451,(IF(J451="",H451*INFORMAÇÕES!$U$115,IF(J451="CF",H451,0))),0)</f>
        <v>0</v>
      </c>
      <c r="Y451" s="75" t="n">
        <f aca="false">IF(R451&lt;&gt;T451,(IF(J451="",H451*INFORMAÇÕES!$U$116,IF(J451="O",H451,0))),0)</f>
        <v>0</v>
      </c>
      <c r="Z451" s="75" t="n">
        <f aca="false">IF(E451&lt;&gt;0,H451,0)</f>
        <v>0</v>
      </c>
    </row>
    <row r="452" s="174" customFormat="true" ht="14.25" hidden="false" customHeight="true" outlineLevel="0" collapsed="false">
      <c r="A452" s="159" t="n">
        <v>441</v>
      </c>
      <c r="B452" s="160" t="n">
        <f aca="false">'ORÇ.GLOBAL REF.'!B452</f>
        <v>0</v>
      </c>
      <c r="C452" s="536" t="n">
        <f aca="false">'ORÇ.GLOBAL REF.'!C452</f>
        <v>0</v>
      </c>
      <c r="D452" s="162" t="n">
        <f aca="false">'ORÇ.GLOBAL REF.'!D452</f>
        <v>0</v>
      </c>
      <c r="E452" s="162" t="n">
        <f aca="false">'ORÇ.GLOBAL REF.'!E452</f>
        <v>0</v>
      </c>
      <c r="F452" s="537"/>
      <c r="G452" s="163" t="n">
        <f aca="false">ROUND(F452,2)</f>
        <v>0</v>
      </c>
      <c r="H452" s="163" t="n">
        <f aca="false">IF('ORÇ.GLOBAL P CAIXA'!K452="EXEC.",0,IF(E452&lt;&gt;0,ROUND(E452*G452,2),IF(Z452=0,(SUMIF('ORÇ.GLOBAL REF.'!$S$12:$S$1011,B452,$Z$12:$Z$1011)),Z452)))</f>
        <v>0</v>
      </c>
      <c r="I452" s="538" t="str">
        <f aca="false">'ORÇ.GLOBAL REF.'!H452</f>
        <v/>
      </c>
      <c r="J452" s="163" t="str">
        <f aca="false">'ORÇ.GLOBAL REF.'!I452</f>
        <v/>
      </c>
      <c r="K452" s="539" t="str">
        <f aca="false">'ORÇ.GLOBAL REF.'!J452</f>
        <v/>
      </c>
      <c r="L452" s="168" t="str">
        <f aca="false">IF(B452&gt;0,"ok","ocultar")</f>
        <v>ocultar</v>
      </c>
      <c r="M452" s="102"/>
      <c r="N452" s="102"/>
      <c r="O452" s="102"/>
      <c r="R452" s="157" t="n">
        <f aca="false">IF(B452=0,R451,IF(ISNONTEXT(B452)=TRUE(),INT(B452),INT(LEFT(B452,FIND(".",B452)-1))))</f>
        <v>3</v>
      </c>
      <c r="S452" s="157" t="str">
        <f aca="false">IF(S453=1,1,IF(B452&lt;&gt;0,1,IF(C452&lt;&gt;0,1,IF(D452&lt;&gt;0,1,IF(E452&lt;&gt;0,1,"")))))</f>
        <v/>
      </c>
      <c r="T452" s="157" t="str">
        <f aca="false">IF(R452=0," ",IF(R452&lt;&gt;R451,R452," "))</f>
        <v> </v>
      </c>
      <c r="U452" s="88"/>
      <c r="V452" s="75" t="e">
        <f aca="false">IF(R452&lt;&gt;T452,(IF(J452="",H452*(INFORMAÇÕES!$Q$79/INFORMAÇÕES!$Q$82),IF(J452="R",H452,0))),0)</f>
        <v>#DIV/0!</v>
      </c>
      <c r="W452" s="75" t="e">
        <f aca="false">IF(R452&lt;&gt;T452,(IF(J452="",H452*(INFORMAÇÕES!$Q$80/INFORMAÇÕES!$Q$82),IF(J452="C",H452,0))),0)</f>
        <v>#DIV/0!</v>
      </c>
      <c r="X452" s="75" t="n">
        <f aca="false">IF(R452&lt;&gt;T452,(IF(J452="",H452*INFORMAÇÕES!$U$115,IF(J452="CF",H452,0))),0)</f>
        <v>0</v>
      </c>
      <c r="Y452" s="75" t="n">
        <f aca="false">IF(R452&lt;&gt;T452,(IF(J452="",H452*INFORMAÇÕES!$U$116,IF(J452="O",H452,0))),0)</f>
        <v>0</v>
      </c>
      <c r="Z452" s="75" t="n">
        <f aca="false">IF(E452&lt;&gt;0,H452,0)</f>
        <v>0</v>
      </c>
    </row>
    <row r="453" s="174" customFormat="true" ht="14.25" hidden="false" customHeight="true" outlineLevel="0" collapsed="false">
      <c r="A453" s="159" t="n">
        <v>442</v>
      </c>
      <c r="B453" s="160" t="n">
        <f aca="false">'ORÇ.GLOBAL REF.'!B453</f>
        <v>0</v>
      </c>
      <c r="C453" s="536" t="n">
        <f aca="false">'ORÇ.GLOBAL REF.'!C453</f>
        <v>0</v>
      </c>
      <c r="D453" s="162" t="n">
        <f aca="false">'ORÇ.GLOBAL REF.'!D453</f>
        <v>0</v>
      </c>
      <c r="E453" s="162" t="n">
        <f aca="false">'ORÇ.GLOBAL REF.'!E453</f>
        <v>0</v>
      </c>
      <c r="F453" s="537"/>
      <c r="G453" s="163" t="n">
        <f aca="false">ROUND(F453,2)</f>
        <v>0</v>
      </c>
      <c r="H453" s="163" t="n">
        <f aca="false">IF('ORÇ.GLOBAL P CAIXA'!K453="EXEC.",0,IF(E453&lt;&gt;0,ROUND(E453*G453,2),IF(Z453=0,(SUMIF('ORÇ.GLOBAL REF.'!$S$12:$S$1011,B453,$Z$12:$Z$1011)),Z453)))</f>
        <v>0</v>
      </c>
      <c r="I453" s="538" t="str">
        <f aca="false">'ORÇ.GLOBAL REF.'!H453</f>
        <v/>
      </c>
      <c r="J453" s="163" t="str">
        <f aca="false">'ORÇ.GLOBAL REF.'!I453</f>
        <v/>
      </c>
      <c r="K453" s="539" t="str">
        <f aca="false">'ORÇ.GLOBAL REF.'!J453</f>
        <v/>
      </c>
      <c r="L453" s="168" t="str">
        <f aca="false">IF(B453&gt;0,"ok","ocultar")</f>
        <v>ocultar</v>
      </c>
      <c r="M453" s="102"/>
      <c r="N453" s="102"/>
      <c r="O453" s="102"/>
      <c r="R453" s="157" t="n">
        <f aca="false">IF(B453=0,R452,IF(ISNONTEXT(B453)=TRUE(),INT(B453),INT(LEFT(B453,FIND(".",B453)-1))))</f>
        <v>3</v>
      </c>
      <c r="S453" s="157" t="str">
        <f aca="false">IF(S454=1,1,IF(B453&lt;&gt;0,1,IF(C453&lt;&gt;0,1,IF(D453&lt;&gt;0,1,IF(E453&lt;&gt;0,1,"")))))</f>
        <v/>
      </c>
      <c r="T453" s="157" t="str">
        <f aca="false">IF(R453=0," ",IF(R453&lt;&gt;R452,R453," "))</f>
        <v> </v>
      </c>
      <c r="U453" s="88"/>
      <c r="V453" s="75" t="e">
        <f aca="false">IF(R453&lt;&gt;T453,(IF(J453="",H453*(INFORMAÇÕES!$Q$79/INFORMAÇÕES!$Q$82),IF(J453="R",H453,0))),0)</f>
        <v>#DIV/0!</v>
      </c>
      <c r="W453" s="75" t="e">
        <f aca="false">IF(R453&lt;&gt;T453,(IF(J453="",H453*(INFORMAÇÕES!$Q$80/INFORMAÇÕES!$Q$82),IF(J453="C",H453,0))),0)</f>
        <v>#DIV/0!</v>
      </c>
      <c r="X453" s="75" t="n">
        <f aca="false">IF(R453&lt;&gt;T453,(IF(J453="",H453*INFORMAÇÕES!$U$115,IF(J453="CF",H453,0))),0)</f>
        <v>0</v>
      </c>
      <c r="Y453" s="75" t="n">
        <f aca="false">IF(R453&lt;&gt;T453,(IF(J453="",H453*INFORMAÇÕES!$U$116,IF(J453="O",H453,0))),0)</f>
        <v>0</v>
      </c>
      <c r="Z453" s="75" t="n">
        <f aca="false">IF(E453&lt;&gt;0,H453,0)</f>
        <v>0</v>
      </c>
    </row>
    <row r="454" s="174" customFormat="true" ht="14.25" hidden="false" customHeight="true" outlineLevel="0" collapsed="false">
      <c r="A454" s="159" t="n">
        <v>443</v>
      </c>
      <c r="B454" s="160" t="n">
        <f aca="false">'ORÇ.GLOBAL REF.'!B454</f>
        <v>0</v>
      </c>
      <c r="C454" s="536" t="n">
        <f aca="false">'ORÇ.GLOBAL REF.'!C454</f>
        <v>0</v>
      </c>
      <c r="D454" s="162" t="n">
        <f aca="false">'ORÇ.GLOBAL REF.'!D454</f>
        <v>0</v>
      </c>
      <c r="E454" s="162" t="n">
        <f aca="false">'ORÇ.GLOBAL REF.'!E454</f>
        <v>0</v>
      </c>
      <c r="F454" s="537"/>
      <c r="G454" s="163" t="n">
        <f aca="false">ROUND(F454,2)</f>
        <v>0</v>
      </c>
      <c r="H454" s="163" t="n">
        <f aca="false">IF('ORÇ.GLOBAL P CAIXA'!K454="EXEC.",0,IF(E454&lt;&gt;0,ROUND(E454*G454,2),IF(Z454=0,(SUMIF('ORÇ.GLOBAL REF.'!$S$12:$S$1011,B454,$Z$12:$Z$1011)),Z454)))</f>
        <v>0</v>
      </c>
      <c r="I454" s="538" t="str">
        <f aca="false">'ORÇ.GLOBAL REF.'!H454</f>
        <v/>
      </c>
      <c r="J454" s="163" t="str">
        <f aca="false">'ORÇ.GLOBAL REF.'!I454</f>
        <v/>
      </c>
      <c r="K454" s="539" t="str">
        <f aca="false">'ORÇ.GLOBAL REF.'!J454</f>
        <v/>
      </c>
      <c r="L454" s="168" t="str">
        <f aca="false">IF(B454&gt;0,"ok","ocultar")</f>
        <v>ocultar</v>
      </c>
      <c r="M454" s="102"/>
      <c r="N454" s="102"/>
      <c r="O454" s="102"/>
      <c r="R454" s="157" t="n">
        <f aca="false">IF(B454=0,R453,IF(ISNONTEXT(B454)=TRUE(),INT(B454),INT(LEFT(B454,FIND(".",B454)-1))))</f>
        <v>3</v>
      </c>
      <c r="S454" s="157" t="str">
        <f aca="false">IF(S455=1,1,IF(B454&lt;&gt;0,1,IF(C454&lt;&gt;0,1,IF(D454&lt;&gt;0,1,IF(E454&lt;&gt;0,1,"")))))</f>
        <v/>
      </c>
      <c r="T454" s="157" t="str">
        <f aca="false">IF(R454=0," ",IF(R454&lt;&gt;R453,R454," "))</f>
        <v> </v>
      </c>
      <c r="U454" s="88"/>
      <c r="V454" s="75" t="e">
        <f aca="false">IF(R454&lt;&gt;T454,(IF(J454="",H454*(INFORMAÇÕES!$Q$79/INFORMAÇÕES!$Q$82),IF(J454="R",H454,0))),0)</f>
        <v>#DIV/0!</v>
      </c>
      <c r="W454" s="75" t="e">
        <f aca="false">IF(R454&lt;&gt;T454,(IF(J454="",H454*(INFORMAÇÕES!$Q$80/INFORMAÇÕES!$Q$82),IF(J454="C",H454,0))),0)</f>
        <v>#DIV/0!</v>
      </c>
      <c r="X454" s="75" t="n">
        <f aca="false">IF(R454&lt;&gt;T454,(IF(J454="",H454*INFORMAÇÕES!$U$115,IF(J454="CF",H454,0))),0)</f>
        <v>0</v>
      </c>
      <c r="Y454" s="75" t="n">
        <f aca="false">IF(R454&lt;&gt;T454,(IF(J454="",H454*INFORMAÇÕES!$U$116,IF(J454="O",H454,0))),0)</f>
        <v>0</v>
      </c>
      <c r="Z454" s="75" t="n">
        <f aca="false">IF(E454&lt;&gt;0,H454,0)</f>
        <v>0</v>
      </c>
    </row>
    <row r="455" s="174" customFormat="true" ht="14.25" hidden="false" customHeight="true" outlineLevel="0" collapsed="false">
      <c r="A455" s="159" t="n">
        <v>444</v>
      </c>
      <c r="B455" s="160" t="n">
        <f aca="false">'ORÇ.GLOBAL REF.'!B455</f>
        <v>0</v>
      </c>
      <c r="C455" s="536" t="n">
        <f aca="false">'ORÇ.GLOBAL REF.'!C455</f>
        <v>0</v>
      </c>
      <c r="D455" s="162" t="n">
        <f aca="false">'ORÇ.GLOBAL REF.'!D455</f>
        <v>0</v>
      </c>
      <c r="E455" s="162" t="n">
        <f aca="false">'ORÇ.GLOBAL REF.'!E455</f>
        <v>0</v>
      </c>
      <c r="F455" s="537"/>
      <c r="G455" s="163" t="n">
        <f aca="false">ROUND(F455,2)</f>
        <v>0</v>
      </c>
      <c r="H455" s="163" t="n">
        <f aca="false">IF('ORÇ.GLOBAL P CAIXA'!K455="EXEC.",0,IF(E455&lt;&gt;0,ROUND(E455*G455,2),IF(Z455=0,(SUMIF('ORÇ.GLOBAL REF.'!$S$12:$S$1011,B455,$Z$12:$Z$1011)),Z455)))</f>
        <v>0</v>
      </c>
      <c r="I455" s="538" t="str">
        <f aca="false">'ORÇ.GLOBAL REF.'!H455</f>
        <v/>
      </c>
      <c r="J455" s="163" t="str">
        <f aca="false">'ORÇ.GLOBAL REF.'!I455</f>
        <v/>
      </c>
      <c r="K455" s="539" t="str">
        <f aca="false">'ORÇ.GLOBAL REF.'!J455</f>
        <v/>
      </c>
      <c r="L455" s="168" t="str">
        <f aca="false">IF(B455&gt;0,"ok","ocultar")</f>
        <v>ocultar</v>
      </c>
      <c r="M455" s="102"/>
      <c r="N455" s="102"/>
      <c r="O455" s="102"/>
      <c r="R455" s="157" t="n">
        <f aca="false">IF(B455=0,R454,IF(ISNONTEXT(B455)=TRUE(),INT(B455),INT(LEFT(B455,FIND(".",B455)-1))))</f>
        <v>3</v>
      </c>
      <c r="S455" s="157" t="str">
        <f aca="false">IF(S456=1,1,IF(B455&lt;&gt;0,1,IF(C455&lt;&gt;0,1,IF(D455&lt;&gt;0,1,IF(E455&lt;&gt;0,1,"")))))</f>
        <v/>
      </c>
      <c r="T455" s="157" t="str">
        <f aca="false">IF(R455=0," ",IF(R455&lt;&gt;R454,R455," "))</f>
        <v> </v>
      </c>
      <c r="U455" s="88"/>
      <c r="V455" s="75" t="e">
        <f aca="false">IF(R455&lt;&gt;T455,(IF(J455="",H455*(INFORMAÇÕES!$Q$79/INFORMAÇÕES!$Q$82),IF(J455="R",H455,0))),0)</f>
        <v>#DIV/0!</v>
      </c>
      <c r="W455" s="75" t="e">
        <f aca="false">IF(R455&lt;&gt;T455,(IF(J455="",H455*(INFORMAÇÕES!$Q$80/INFORMAÇÕES!$Q$82),IF(J455="C",H455,0))),0)</f>
        <v>#DIV/0!</v>
      </c>
      <c r="X455" s="75" t="n">
        <f aca="false">IF(R455&lt;&gt;T455,(IF(J455="",H455*INFORMAÇÕES!$U$115,IF(J455="CF",H455,0))),0)</f>
        <v>0</v>
      </c>
      <c r="Y455" s="75" t="n">
        <f aca="false">IF(R455&lt;&gt;T455,(IF(J455="",H455*INFORMAÇÕES!$U$116,IF(J455="O",H455,0))),0)</f>
        <v>0</v>
      </c>
      <c r="Z455" s="75" t="n">
        <f aca="false">IF(E455&lt;&gt;0,H455,0)</f>
        <v>0</v>
      </c>
    </row>
    <row r="456" s="174" customFormat="true" ht="14.25" hidden="false" customHeight="true" outlineLevel="0" collapsed="false">
      <c r="A456" s="159" t="n">
        <v>445</v>
      </c>
      <c r="B456" s="160" t="n">
        <f aca="false">'ORÇ.GLOBAL REF.'!B456</f>
        <v>0</v>
      </c>
      <c r="C456" s="536" t="n">
        <f aca="false">'ORÇ.GLOBAL REF.'!C456</f>
        <v>0</v>
      </c>
      <c r="D456" s="162" t="n">
        <f aca="false">'ORÇ.GLOBAL REF.'!D456</f>
        <v>0</v>
      </c>
      <c r="E456" s="162" t="n">
        <f aca="false">'ORÇ.GLOBAL REF.'!E456</f>
        <v>0</v>
      </c>
      <c r="F456" s="537"/>
      <c r="G456" s="163" t="n">
        <f aca="false">ROUND(F456,2)</f>
        <v>0</v>
      </c>
      <c r="H456" s="163" t="n">
        <f aca="false">IF('ORÇ.GLOBAL P CAIXA'!K456="EXEC.",0,IF(E456&lt;&gt;0,ROUND(E456*G456,2),IF(Z456=0,(SUMIF('ORÇ.GLOBAL REF.'!$S$12:$S$1011,B456,$Z$12:$Z$1011)),Z456)))</f>
        <v>0</v>
      </c>
      <c r="I456" s="538" t="str">
        <f aca="false">'ORÇ.GLOBAL REF.'!H456</f>
        <v/>
      </c>
      <c r="J456" s="163" t="str">
        <f aca="false">'ORÇ.GLOBAL REF.'!I456</f>
        <v/>
      </c>
      <c r="K456" s="539" t="str">
        <f aca="false">'ORÇ.GLOBAL REF.'!J456</f>
        <v/>
      </c>
      <c r="L456" s="168" t="str">
        <f aca="false">IF(B456&gt;0,"ok","ocultar")</f>
        <v>ocultar</v>
      </c>
      <c r="M456" s="102"/>
      <c r="N456" s="102"/>
      <c r="O456" s="102"/>
      <c r="R456" s="157" t="n">
        <f aca="false">IF(B456=0,R455,IF(ISNONTEXT(B456)=TRUE(),INT(B456),INT(LEFT(B456,FIND(".",B456)-1))))</f>
        <v>3</v>
      </c>
      <c r="S456" s="157" t="str">
        <f aca="false">IF(S457=1,1,IF(B456&lt;&gt;0,1,IF(C456&lt;&gt;0,1,IF(D456&lt;&gt;0,1,IF(E456&lt;&gt;0,1,"")))))</f>
        <v/>
      </c>
      <c r="T456" s="157" t="str">
        <f aca="false">IF(R456=0," ",IF(R456&lt;&gt;R455,R456," "))</f>
        <v> </v>
      </c>
      <c r="U456" s="88"/>
      <c r="V456" s="75" t="e">
        <f aca="false">IF(R456&lt;&gt;T456,(IF(J456="",H456*(INFORMAÇÕES!$Q$79/INFORMAÇÕES!$Q$82),IF(J456="R",H456,0))),0)</f>
        <v>#DIV/0!</v>
      </c>
      <c r="W456" s="75" t="e">
        <f aca="false">IF(R456&lt;&gt;T456,(IF(J456="",H456*(INFORMAÇÕES!$Q$80/INFORMAÇÕES!$Q$82),IF(J456="C",H456,0))),0)</f>
        <v>#DIV/0!</v>
      </c>
      <c r="X456" s="75" t="n">
        <f aca="false">IF(R456&lt;&gt;T456,(IF(J456="",H456*INFORMAÇÕES!$U$115,IF(J456="CF",H456,0))),0)</f>
        <v>0</v>
      </c>
      <c r="Y456" s="75" t="n">
        <f aca="false">IF(R456&lt;&gt;T456,(IF(J456="",H456*INFORMAÇÕES!$U$116,IF(J456="O",H456,0))),0)</f>
        <v>0</v>
      </c>
      <c r="Z456" s="75" t="n">
        <f aca="false">IF(E456&lt;&gt;0,H456,0)</f>
        <v>0</v>
      </c>
    </row>
    <row r="457" s="174" customFormat="true" ht="14.25" hidden="false" customHeight="true" outlineLevel="0" collapsed="false">
      <c r="A457" s="159" t="n">
        <v>446</v>
      </c>
      <c r="B457" s="160" t="n">
        <f aca="false">'ORÇ.GLOBAL REF.'!B457</f>
        <v>0</v>
      </c>
      <c r="C457" s="536" t="n">
        <f aca="false">'ORÇ.GLOBAL REF.'!C457</f>
        <v>0</v>
      </c>
      <c r="D457" s="162" t="n">
        <f aca="false">'ORÇ.GLOBAL REF.'!D457</f>
        <v>0</v>
      </c>
      <c r="E457" s="162" t="n">
        <f aca="false">'ORÇ.GLOBAL REF.'!E457</f>
        <v>0</v>
      </c>
      <c r="F457" s="537"/>
      <c r="G457" s="163" t="n">
        <f aca="false">ROUND(F457,2)</f>
        <v>0</v>
      </c>
      <c r="H457" s="163" t="n">
        <f aca="false">IF('ORÇ.GLOBAL P CAIXA'!K457="EXEC.",0,IF(E457&lt;&gt;0,ROUND(E457*G457,2),IF(Z457=0,(SUMIF('ORÇ.GLOBAL REF.'!$S$12:$S$1011,B457,$Z$12:$Z$1011)),Z457)))</f>
        <v>0</v>
      </c>
      <c r="I457" s="538" t="str">
        <f aca="false">'ORÇ.GLOBAL REF.'!H457</f>
        <v/>
      </c>
      <c r="J457" s="163" t="str">
        <f aca="false">'ORÇ.GLOBAL REF.'!I457</f>
        <v/>
      </c>
      <c r="K457" s="539" t="str">
        <f aca="false">'ORÇ.GLOBAL REF.'!J457</f>
        <v/>
      </c>
      <c r="L457" s="168" t="str">
        <f aca="false">IF(B457&gt;0,"ok","ocultar")</f>
        <v>ocultar</v>
      </c>
      <c r="M457" s="102"/>
      <c r="N457" s="102"/>
      <c r="O457" s="102"/>
      <c r="R457" s="157" t="n">
        <f aca="false">IF(B457=0,R456,IF(ISNONTEXT(B457)=TRUE(),INT(B457),INT(LEFT(B457,FIND(".",B457)-1))))</f>
        <v>3</v>
      </c>
      <c r="S457" s="157" t="str">
        <f aca="false">IF(S458=1,1,IF(B457&lt;&gt;0,1,IF(C457&lt;&gt;0,1,IF(D457&lt;&gt;0,1,IF(E457&lt;&gt;0,1,"")))))</f>
        <v/>
      </c>
      <c r="T457" s="157" t="str">
        <f aca="false">IF(R457=0," ",IF(R457&lt;&gt;R456,R457," "))</f>
        <v> </v>
      </c>
      <c r="U457" s="88"/>
      <c r="V457" s="75" t="e">
        <f aca="false">IF(R457&lt;&gt;T457,(IF(J457="",H457*(INFORMAÇÕES!$Q$79/INFORMAÇÕES!$Q$82),IF(J457="R",H457,0))),0)</f>
        <v>#DIV/0!</v>
      </c>
      <c r="W457" s="75" t="e">
        <f aca="false">IF(R457&lt;&gt;T457,(IF(J457="",H457*(INFORMAÇÕES!$Q$80/INFORMAÇÕES!$Q$82),IF(J457="C",H457,0))),0)</f>
        <v>#DIV/0!</v>
      </c>
      <c r="X457" s="75" t="n">
        <f aca="false">IF(R457&lt;&gt;T457,(IF(J457="",H457*INFORMAÇÕES!$U$115,IF(J457="CF",H457,0))),0)</f>
        <v>0</v>
      </c>
      <c r="Y457" s="75" t="n">
        <f aca="false">IF(R457&lt;&gt;T457,(IF(J457="",H457*INFORMAÇÕES!$U$116,IF(J457="O",H457,0))),0)</f>
        <v>0</v>
      </c>
      <c r="Z457" s="75" t="n">
        <f aca="false">IF(E457&lt;&gt;0,H457,0)</f>
        <v>0</v>
      </c>
    </row>
    <row r="458" s="174" customFormat="true" ht="14.25" hidden="false" customHeight="true" outlineLevel="0" collapsed="false">
      <c r="A458" s="159" t="n">
        <v>447</v>
      </c>
      <c r="B458" s="160" t="n">
        <f aca="false">'ORÇ.GLOBAL REF.'!B458</f>
        <v>0</v>
      </c>
      <c r="C458" s="536" t="n">
        <f aca="false">'ORÇ.GLOBAL REF.'!C458</f>
        <v>0</v>
      </c>
      <c r="D458" s="162" t="n">
        <f aca="false">'ORÇ.GLOBAL REF.'!D458</f>
        <v>0</v>
      </c>
      <c r="E458" s="162" t="n">
        <f aca="false">'ORÇ.GLOBAL REF.'!E458</f>
        <v>0</v>
      </c>
      <c r="F458" s="537"/>
      <c r="G458" s="163" t="n">
        <f aca="false">ROUND(F458,2)</f>
        <v>0</v>
      </c>
      <c r="H458" s="163" t="n">
        <f aca="false">IF('ORÇ.GLOBAL P CAIXA'!K458="EXEC.",0,IF(E458&lt;&gt;0,ROUND(E458*G458,2),IF(Z458=0,(SUMIF('ORÇ.GLOBAL REF.'!$S$12:$S$1011,B458,$Z$12:$Z$1011)),Z458)))</f>
        <v>0</v>
      </c>
      <c r="I458" s="538" t="str">
        <f aca="false">'ORÇ.GLOBAL REF.'!H458</f>
        <v/>
      </c>
      <c r="J458" s="163" t="str">
        <f aca="false">'ORÇ.GLOBAL REF.'!I458</f>
        <v/>
      </c>
      <c r="K458" s="539" t="str">
        <f aca="false">'ORÇ.GLOBAL REF.'!J458</f>
        <v/>
      </c>
      <c r="L458" s="168" t="str">
        <f aca="false">IF(B458&gt;0,"ok","ocultar")</f>
        <v>ocultar</v>
      </c>
      <c r="M458" s="102"/>
      <c r="N458" s="102"/>
      <c r="O458" s="102"/>
      <c r="R458" s="157" t="n">
        <f aca="false">IF(B458=0,R457,IF(ISNONTEXT(B458)=TRUE(),INT(B458),INT(LEFT(B458,FIND(".",B458)-1))))</f>
        <v>3</v>
      </c>
      <c r="S458" s="157" t="str">
        <f aca="false">IF(S459=1,1,IF(B458&lt;&gt;0,1,IF(C458&lt;&gt;0,1,IF(D458&lt;&gt;0,1,IF(E458&lt;&gt;0,1,"")))))</f>
        <v/>
      </c>
      <c r="T458" s="157" t="str">
        <f aca="false">IF(R458=0," ",IF(R458&lt;&gt;R457,R458," "))</f>
        <v> </v>
      </c>
      <c r="U458" s="88"/>
      <c r="V458" s="75" t="e">
        <f aca="false">IF(R458&lt;&gt;T458,(IF(J458="",H458*(INFORMAÇÕES!$Q$79/INFORMAÇÕES!$Q$82),IF(J458="R",H458,0))),0)</f>
        <v>#DIV/0!</v>
      </c>
      <c r="W458" s="75" t="e">
        <f aca="false">IF(R458&lt;&gt;T458,(IF(J458="",H458*(INFORMAÇÕES!$Q$80/INFORMAÇÕES!$Q$82),IF(J458="C",H458,0))),0)</f>
        <v>#DIV/0!</v>
      </c>
      <c r="X458" s="75" t="n">
        <f aca="false">IF(R458&lt;&gt;T458,(IF(J458="",H458*INFORMAÇÕES!$U$115,IF(J458="CF",H458,0))),0)</f>
        <v>0</v>
      </c>
      <c r="Y458" s="75" t="n">
        <f aca="false">IF(R458&lt;&gt;T458,(IF(J458="",H458*INFORMAÇÕES!$U$116,IF(J458="O",H458,0))),0)</f>
        <v>0</v>
      </c>
      <c r="Z458" s="75" t="n">
        <f aca="false">IF(E458&lt;&gt;0,H458,0)</f>
        <v>0</v>
      </c>
    </row>
    <row r="459" s="174" customFormat="true" ht="14.25" hidden="false" customHeight="true" outlineLevel="0" collapsed="false">
      <c r="A459" s="159" t="n">
        <v>448</v>
      </c>
      <c r="B459" s="160" t="n">
        <f aca="false">'ORÇ.GLOBAL REF.'!B459</f>
        <v>0</v>
      </c>
      <c r="C459" s="536" t="n">
        <f aca="false">'ORÇ.GLOBAL REF.'!C459</f>
        <v>0</v>
      </c>
      <c r="D459" s="162" t="n">
        <f aca="false">'ORÇ.GLOBAL REF.'!D459</f>
        <v>0</v>
      </c>
      <c r="E459" s="162" t="n">
        <f aca="false">'ORÇ.GLOBAL REF.'!E459</f>
        <v>0</v>
      </c>
      <c r="F459" s="537"/>
      <c r="G459" s="163" t="n">
        <f aca="false">ROUND(F459,2)</f>
        <v>0</v>
      </c>
      <c r="H459" s="163" t="n">
        <f aca="false">IF('ORÇ.GLOBAL P CAIXA'!K459="EXEC.",0,IF(E459&lt;&gt;0,ROUND(E459*G459,2),IF(Z459=0,(SUMIF('ORÇ.GLOBAL REF.'!$S$12:$S$1011,B459,$Z$12:$Z$1011)),Z459)))</f>
        <v>0</v>
      </c>
      <c r="I459" s="538" t="str">
        <f aca="false">'ORÇ.GLOBAL REF.'!H459</f>
        <v/>
      </c>
      <c r="J459" s="163" t="str">
        <f aca="false">'ORÇ.GLOBAL REF.'!I459</f>
        <v/>
      </c>
      <c r="K459" s="539" t="str">
        <f aca="false">'ORÇ.GLOBAL REF.'!J459</f>
        <v/>
      </c>
      <c r="L459" s="168" t="str">
        <f aca="false">IF(B459&gt;0,"ok","ocultar")</f>
        <v>ocultar</v>
      </c>
      <c r="M459" s="102"/>
      <c r="N459" s="102"/>
      <c r="O459" s="102"/>
      <c r="R459" s="157" t="n">
        <f aca="false">IF(B459=0,R458,IF(ISNONTEXT(B459)=TRUE(),INT(B459),INT(LEFT(B459,FIND(".",B459)-1))))</f>
        <v>3</v>
      </c>
      <c r="S459" s="157" t="str">
        <f aca="false">IF(S460=1,1,IF(B459&lt;&gt;0,1,IF(C459&lt;&gt;0,1,IF(D459&lt;&gt;0,1,IF(E459&lt;&gt;0,1,"")))))</f>
        <v/>
      </c>
      <c r="T459" s="157" t="str">
        <f aca="false">IF(R459=0," ",IF(R459&lt;&gt;R458,R459," "))</f>
        <v> </v>
      </c>
      <c r="U459" s="88"/>
      <c r="V459" s="75" t="e">
        <f aca="false">IF(R459&lt;&gt;T459,(IF(J459="",H459*(INFORMAÇÕES!$Q$79/INFORMAÇÕES!$Q$82),IF(J459="R",H459,0))),0)</f>
        <v>#DIV/0!</v>
      </c>
      <c r="W459" s="75" t="e">
        <f aca="false">IF(R459&lt;&gt;T459,(IF(J459="",H459*(INFORMAÇÕES!$Q$80/INFORMAÇÕES!$Q$82),IF(J459="C",H459,0))),0)</f>
        <v>#DIV/0!</v>
      </c>
      <c r="X459" s="75" t="n">
        <f aca="false">IF(R459&lt;&gt;T459,(IF(J459="",H459*INFORMAÇÕES!$U$115,IF(J459="CF",H459,0))),0)</f>
        <v>0</v>
      </c>
      <c r="Y459" s="75" t="n">
        <f aca="false">IF(R459&lt;&gt;T459,(IF(J459="",H459*INFORMAÇÕES!$U$116,IF(J459="O",H459,0))),0)</f>
        <v>0</v>
      </c>
      <c r="Z459" s="75" t="n">
        <f aca="false">IF(E459&lt;&gt;0,H459,0)</f>
        <v>0</v>
      </c>
    </row>
    <row r="460" s="174" customFormat="true" ht="14.25" hidden="false" customHeight="true" outlineLevel="0" collapsed="false">
      <c r="A460" s="159" t="n">
        <v>449</v>
      </c>
      <c r="B460" s="160" t="n">
        <f aca="false">'ORÇ.GLOBAL REF.'!B460</f>
        <v>0</v>
      </c>
      <c r="C460" s="536" t="n">
        <f aca="false">'ORÇ.GLOBAL REF.'!C460</f>
        <v>0</v>
      </c>
      <c r="D460" s="162" t="n">
        <f aca="false">'ORÇ.GLOBAL REF.'!D460</f>
        <v>0</v>
      </c>
      <c r="E460" s="162" t="n">
        <f aca="false">'ORÇ.GLOBAL REF.'!E460</f>
        <v>0</v>
      </c>
      <c r="F460" s="537"/>
      <c r="G460" s="163" t="n">
        <f aca="false">ROUND(F460,2)</f>
        <v>0</v>
      </c>
      <c r="H460" s="163" t="n">
        <f aca="false">IF('ORÇ.GLOBAL P CAIXA'!K460="EXEC.",0,IF(E460&lt;&gt;0,ROUND(E460*G460,2),IF(Z460=0,(SUMIF('ORÇ.GLOBAL REF.'!$S$12:$S$1011,B460,$Z$12:$Z$1011)),Z460)))</f>
        <v>0</v>
      </c>
      <c r="I460" s="538" t="str">
        <f aca="false">'ORÇ.GLOBAL REF.'!H460</f>
        <v/>
      </c>
      <c r="J460" s="163" t="str">
        <f aca="false">'ORÇ.GLOBAL REF.'!I460</f>
        <v/>
      </c>
      <c r="K460" s="539" t="str">
        <f aca="false">'ORÇ.GLOBAL REF.'!J460</f>
        <v/>
      </c>
      <c r="L460" s="168" t="str">
        <f aca="false">IF(B460&gt;0,"ok","ocultar")</f>
        <v>ocultar</v>
      </c>
      <c r="M460" s="102"/>
      <c r="N460" s="102"/>
      <c r="O460" s="102"/>
      <c r="R460" s="157" t="n">
        <f aca="false">IF(B460=0,R459,IF(ISNONTEXT(B460)=TRUE(),INT(B460),INT(LEFT(B460,FIND(".",B460)-1))))</f>
        <v>3</v>
      </c>
      <c r="S460" s="157" t="str">
        <f aca="false">IF(S461=1,1,IF(B460&lt;&gt;0,1,IF(C460&lt;&gt;0,1,IF(D460&lt;&gt;0,1,IF(E460&lt;&gt;0,1,"")))))</f>
        <v/>
      </c>
      <c r="T460" s="157" t="str">
        <f aca="false">IF(R460=0," ",IF(R460&lt;&gt;R459,R460," "))</f>
        <v> </v>
      </c>
      <c r="U460" s="88"/>
      <c r="V460" s="75" t="e">
        <f aca="false">IF(R460&lt;&gt;T460,(IF(J460="",H460*(INFORMAÇÕES!$Q$79/INFORMAÇÕES!$Q$82),IF(J460="R",H460,0))),0)</f>
        <v>#DIV/0!</v>
      </c>
      <c r="W460" s="75" t="e">
        <f aca="false">IF(R460&lt;&gt;T460,(IF(J460="",H460*(INFORMAÇÕES!$Q$80/INFORMAÇÕES!$Q$82),IF(J460="C",H460,0))),0)</f>
        <v>#DIV/0!</v>
      </c>
      <c r="X460" s="75" t="n">
        <f aca="false">IF(R460&lt;&gt;T460,(IF(J460="",H460*INFORMAÇÕES!$U$115,IF(J460="CF",H460,0))),0)</f>
        <v>0</v>
      </c>
      <c r="Y460" s="75" t="n">
        <f aca="false">IF(R460&lt;&gt;T460,(IF(J460="",H460*INFORMAÇÕES!$U$116,IF(J460="O",H460,0))),0)</f>
        <v>0</v>
      </c>
      <c r="Z460" s="75" t="n">
        <f aca="false">IF(E460&lt;&gt;0,H460,0)</f>
        <v>0</v>
      </c>
    </row>
    <row r="461" s="174" customFormat="true" ht="14.25" hidden="false" customHeight="true" outlineLevel="0" collapsed="false">
      <c r="A461" s="159" t="n">
        <v>450</v>
      </c>
      <c r="B461" s="160" t="n">
        <f aca="false">'ORÇ.GLOBAL REF.'!B461</f>
        <v>0</v>
      </c>
      <c r="C461" s="536" t="n">
        <f aca="false">'ORÇ.GLOBAL REF.'!C461</f>
        <v>0</v>
      </c>
      <c r="D461" s="162" t="n">
        <f aca="false">'ORÇ.GLOBAL REF.'!D461</f>
        <v>0</v>
      </c>
      <c r="E461" s="162" t="n">
        <f aca="false">'ORÇ.GLOBAL REF.'!E461</f>
        <v>0</v>
      </c>
      <c r="F461" s="537"/>
      <c r="G461" s="163" t="n">
        <f aca="false">ROUND(F461,2)</f>
        <v>0</v>
      </c>
      <c r="H461" s="163" t="n">
        <f aca="false">IF('ORÇ.GLOBAL P CAIXA'!K461="EXEC.",0,IF(E461&lt;&gt;0,ROUND(E461*G461,2),IF(Z461=0,(SUMIF('ORÇ.GLOBAL REF.'!$S$12:$S$1011,B461,$Z$12:$Z$1011)),Z461)))</f>
        <v>0</v>
      </c>
      <c r="I461" s="538" t="str">
        <f aca="false">'ORÇ.GLOBAL REF.'!H461</f>
        <v/>
      </c>
      <c r="J461" s="163" t="str">
        <f aca="false">'ORÇ.GLOBAL REF.'!I461</f>
        <v/>
      </c>
      <c r="K461" s="539" t="str">
        <f aca="false">'ORÇ.GLOBAL REF.'!J461</f>
        <v/>
      </c>
      <c r="L461" s="168" t="str">
        <f aca="false">IF(B461&gt;0,"ok","ocultar")</f>
        <v>ocultar</v>
      </c>
      <c r="M461" s="102"/>
      <c r="N461" s="102"/>
      <c r="O461" s="102"/>
      <c r="R461" s="157" t="n">
        <f aca="false">IF(B461=0,R460,IF(ISNONTEXT(B461)=TRUE(),INT(B461),INT(LEFT(B461,FIND(".",B461)-1))))</f>
        <v>3</v>
      </c>
      <c r="S461" s="157" t="str">
        <f aca="false">IF(S462=1,1,IF(B461&lt;&gt;0,1,IF(C461&lt;&gt;0,1,IF(D461&lt;&gt;0,1,IF(E461&lt;&gt;0,1,"")))))</f>
        <v/>
      </c>
      <c r="T461" s="157" t="str">
        <f aca="false">IF(R461=0," ",IF(R461&lt;&gt;R460,R461," "))</f>
        <v> </v>
      </c>
      <c r="U461" s="88"/>
      <c r="V461" s="75" t="e">
        <f aca="false">IF(R461&lt;&gt;T461,(IF(J461="",H461*(INFORMAÇÕES!$Q$79/INFORMAÇÕES!$Q$82),IF(J461="R",H461,0))),0)</f>
        <v>#DIV/0!</v>
      </c>
      <c r="W461" s="75" t="e">
        <f aca="false">IF(R461&lt;&gt;T461,(IF(J461="",H461*(INFORMAÇÕES!$Q$80/INFORMAÇÕES!$Q$82),IF(J461="C",H461,0))),0)</f>
        <v>#DIV/0!</v>
      </c>
      <c r="X461" s="75" t="n">
        <f aca="false">IF(R461&lt;&gt;T461,(IF(J461="",H461*INFORMAÇÕES!$U$115,IF(J461="CF",H461,0))),0)</f>
        <v>0</v>
      </c>
      <c r="Y461" s="75" t="n">
        <f aca="false">IF(R461&lt;&gt;T461,(IF(J461="",H461*INFORMAÇÕES!$U$116,IF(J461="O",H461,0))),0)</f>
        <v>0</v>
      </c>
      <c r="Z461" s="75" t="n">
        <f aca="false">IF(E461&lt;&gt;0,H461,0)</f>
        <v>0</v>
      </c>
    </row>
    <row r="462" s="174" customFormat="true" ht="14.25" hidden="false" customHeight="true" outlineLevel="0" collapsed="false">
      <c r="A462" s="159" t="n">
        <v>451</v>
      </c>
      <c r="B462" s="160" t="n">
        <f aca="false">'ORÇ.GLOBAL REF.'!B462</f>
        <v>0</v>
      </c>
      <c r="C462" s="536" t="n">
        <f aca="false">'ORÇ.GLOBAL REF.'!C462</f>
        <v>0</v>
      </c>
      <c r="D462" s="162" t="n">
        <f aca="false">'ORÇ.GLOBAL REF.'!D462</f>
        <v>0</v>
      </c>
      <c r="E462" s="162" t="n">
        <f aca="false">'ORÇ.GLOBAL REF.'!E462</f>
        <v>0</v>
      </c>
      <c r="F462" s="537"/>
      <c r="G462" s="163" t="n">
        <f aca="false">ROUND(F462,2)</f>
        <v>0</v>
      </c>
      <c r="H462" s="163" t="n">
        <f aca="false">IF('ORÇ.GLOBAL P CAIXA'!K462="EXEC.",0,IF(E462&lt;&gt;0,ROUND(E462*G462,2),IF(Z462=0,(SUMIF('ORÇ.GLOBAL REF.'!$S$12:$S$1011,B462,$Z$12:$Z$1011)),Z462)))</f>
        <v>0</v>
      </c>
      <c r="I462" s="538" t="str">
        <f aca="false">'ORÇ.GLOBAL REF.'!H462</f>
        <v/>
      </c>
      <c r="J462" s="163" t="str">
        <f aca="false">'ORÇ.GLOBAL REF.'!I462</f>
        <v/>
      </c>
      <c r="K462" s="539" t="str">
        <f aca="false">'ORÇ.GLOBAL REF.'!J462</f>
        <v/>
      </c>
      <c r="L462" s="168" t="str">
        <f aca="false">IF(B462&gt;0,"ok","ocultar")</f>
        <v>ocultar</v>
      </c>
      <c r="M462" s="102"/>
      <c r="N462" s="102"/>
      <c r="O462" s="102"/>
      <c r="R462" s="157" t="n">
        <f aca="false">IF(B462=0,R461,IF(ISNONTEXT(B462)=TRUE(),INT(B462),INT(LEFT(B462,FIND(".",B462)-1))))</f>
        <v>3</v>
      </c>
      <c r="S462" s="157" t="str">
        <f aca="false">IF(S463=1,1,IF(B462&lt;&gt;0,1,IF(C462&lt;&gt;0,1,IF(D462&lt;&gt;0,1,IF(E462&lt;&gt;0,1,"")))))</f>
        <v/>
      </c>
      <c r="T462" s="157" t="str">
        <f aca="false">IF(R462=0," ",IF(R462&lt;&gt;R461,R462," "))</f>
        <v> </v>
      </c>
      <c r="U462" s="88"/>
      <c r="V462" s="75" t="e">
        <f aca="false">IF(R462&lt;&gt;T462,(IF(J462="",H462*(INFORMAÇÕES!$Q$79/INFORMAÇÕES!$Q$82),IF(J462="R",H462,0))),0)</f>
        <v>#DIV/0!</v>
      </c>
      <c r="W462" s="75" t="e">
        <f aca="false">IF(R462&lt;&gt;T462,(IF(J462="",H462*(INFORMAÇÕES!$Q$80/INFORMAÇÕES!$Q$82),IF(J462="C",H462,0))),0)</f>
        <v>#DIV/0!</v>
      </c>
      <c r="X462" s="75" t="n">
        <f aca="false">IF(R462&lt;&gt;T462,(IF(J462="",H462*INFORMAÇÕES!$U$115,IF(J462="CF",H462,0))),0)</f>
        <v>0</v>
      </c>
      <c r="Y462" s="75" t="n">
        <f aca="false">IF(R462&lt;&gt;T462,(IF(J462="",H462*INFORMAÇÕES!$U$116,IF(J462="O",H462,0))),0)</f>
        <v>0</v>
      </c>
      <c r="Z462" s="75" t="n">
        <f aca="false">IF(E462&lt;&gt;0,H462,0)</f>
        <v>0</v>
      </c>
    </row>
    <row r="463" s="174" customFormat="true" ht="14.25" hidden="false" customHeight="true" outlineLevel="0" collapsed="false">
      <c r="A463" s="159" t="n">
        <v>452</v>
      </c>
      <c r="B463" s="160" t="n">
        <f aca="false">'ORÇ.GLOBAL REF.'!B463</f>
        <v>0</v>
      </c>
      <c r="C463" s="536" t="n">
        <f aca="false">'ORÇ.GLOBAL REF.'!C463</f>
        <v>0</v>
      </c>
      <c r="D463" s="162" t="n">
        <f aca="false">'ORÇ.GLOBAL REF.'!D463</f>
        <v>0</v>
      </c>
      <c r="E463" s="162" t="n">
        <f aca="false">'ORÇ.GLOBAL REF.'!E463</f>
        <v>0</v>
      </c>
      <c r="F463" s="537"/>
      <c r="G463" s="163" t="n">
        <f aca="false">ROUND(F463,2)</f>
        <v>0</v>
      </c>
      <c r="H463" s="163" t="n">
        <f aca="false">IF('ORÇ.GLOBAL P CAIXA'!K463="EXEC.",0,IF(E463&lt;&gt;0,ROUND(E463*G463,2),IF(Z463=0,(SUMIF('ORÇ.GLOBAL REF.'!$S$12:$S$1011,B463,$Z$12:$Z$1011)),Z463)))</f>
        <v>0</v>
      </c>
      <c r="I463" s="538" t="str">
        <f aca="false">'ORÇ.GLOBAL REF.'!H463</f>
        <v/>
      </c>
      <c r="J463" s="163" t="str">
        <f aca="false">'ORÇ.GLOBAL REF.'!I463</f>
        <v/>
      </c>
      <c r="K463" s="539" t="str">
        <f aca="false">'ORÇ.GLOBAL REF.'!J463</f>
        <v/>
      </c>
      <c r="L463" s="168" t="str">
        <f aca="false">IF(B463&gt;0,"ok","ocultar")</f>
        <v>ocultar</v>
      </c>
      <c r="M463" s="102"/>
      <c r="N463" s="102"/>
      <c r="O463" s="102"/>
      <c r="R463" s="157" t="n">
        <f aca="false">IF(B463=0,R462,IF(ISNONTEXT(B463)=TRUE(),INT(B463),INT(LEFT(B463,FIND(".",B463)-1))))</f>
        <v>3</v>
      </c>
      <c r="S463" s="157" t="str">
        <f aca="false">IF(S464=1,1,IF(B463&lt;&gt;0,1,IF(C463&lt;&gt;0,1,IF(D463&lt;&gt;0,1,IF(E463&lt;&gt;0,1,"")))))</f>
        <v/>
      </c>
      <c r="T463" s="157" t="str">
        <f aca="false">IF(R463=0," ",IF(R463&lt;&gt;R462,R463," "))</f>
        <v> </v>
      </c>
      <c r="U463" s="88"/>
      <c r="V463" s="75" t="e">
        <f aca="false">IF(R463&lt;&gt;T463,(IF(J463="",H463*(INFORMAÇÕES!$Q$79/INFORMAÇÕES!$Q$82),IF(J463="R",H463,0))),0)</f>
        <v>#DIV/0!</v>
      </c>
      <c r="W463" s="75" t="e">
        <f aca="false">IF(R463&lt;&gt;T463,(IF(J463="",H463*(INFORMAÇÕES!$Q$80/INFORMAÇÕES!$Q$82),IF(J463="C",H463,0))),0)</f>
        <v>#DIV/0!</v>
      </c>
      <c r="X463" s="75" t="n">
        <f aca="false">IF(R463&lt;&gt;T463,(IF(J463="",H463*INFORMAÇÕES!$U$115,IF(J463="CF",H463,0))),0)</f>
        <v>0</v>
      </c>
      <c r="Y463" s="75" t="n">
        <f aca="false">IF(R463&lt;&gt;T463,(IF(J463="",H463*INFORMAÇÕES!$U$116,IF(J463="O",H463,0))),0)</f>
        <v>0</v>
      </c>
      <c r="Z463" s="75" t="n">
        <f aca="false">IF(E463&lt;&gt;0,H463,0)</f>
        <v>0</v>
      </c>
    </row>
    <row r="464" s="174" customFormat="true" ht="14.25" hidden="false" customHeight="true" outlineLevel="0" collapsed="false">
      <c r="A464" s="159" t="n">
        <v>453</v>
      </c>
      <c r="B464" s="160" t="n">
        <f aca="false">'ORÇ.GLOBAL REF.'!B464</f>
        <v>0</v>
      </c>
      <c r="C464" s="536" t="n">
        <f aca="false">'ORÇ.GLOBAL REF.'!C464</f>
        <v>0</v>
      </c>
      <c r="D464" s="162" t="n">
        <f aca="false">'ORÇ.GLOBAL REF.'!D464</f>
        <v>0</v>
      </c>
      <c r="E464" s="162" t="n">
        <f aca="false">'ORÇ.GLOBAL REF.'!E464</f>
        <v>0</v>
      </c>
      <c r="F464" s="537"/>
      <c r="G464" s="163" t="n">
        <f aca="false">ROUND(F464,2)</f>
        <v>0</v>
      </c>
      <c r="H464" s="163" t="n">
        <f aca="false">IF('ORÇ.GLOBAL P CAIXA'!K464="EXEC.",0,IF(E464&lt;&gt;0,ROUND(E464*G464,2),IF(Z464=0,(SUMIF('ORÇ.GLOBAL REF.'!$S$12:$S$1011,B464,$Z$12:$Z$1011)),Z464)))</f>
        <v>0</v>
      </c>
      <c r="I464" s="538" t="str">
        <f aca="false">'ORÇ.GLOBAL REF.'!H464</f>
        <v/>
      </c>
      <c r="J464" s="163" t="str">
        <f aca="false">'ORÇ.GLOBAL REF.'!I464</f>
        <v/>
      </c>
      <c r="K464" s="539" t="str">
        <f aca="false">'ORÇ.GLOBAL REF.'!J464</f>
        <v/>
      </c>
      <c r="L464" s="168" t="str">
        <f aca="false">IF(B464&gt;0,"ok","ocultar")</f>
        <v>ocultar</v>
      </c>
      <c r="M464" s="102"/>
      <c r="N464" s="102"/>
      <c r="O464" s="102"/>
      <c r="R464" s="157" t="n">
        <f aca="false">IF(B464=0,R463,IF(ISNONTEXT(B464)=TRUE(),INT(B464),INT(LEFT(B464,FIND(".",B464)-1))))</f>
        <v>3</v>
      </c>
      <c r="S464" s="157" t="str">
        <f aca="false">IF(S465=1,1,IF(B464&lt;&gt;0,1,IF(C464&lt;&gt;0,1,IF(D464&lt;&gt;0,1,IF(E464&lt;&gt;0,1,"")))))</f>
        <v/>
      </c>
      <c r="T464" s="157" t="str">
        <f aca="false">IF(R464=0," ",IF(R464&lt;&gt;R463,R464," "))</f>
        <v> </v>
      </c>
      <c r="U464" s="88"/>
      <c r="V464" s="75" t="e">
        <f aca="false">IF(R464&lt;&gt;T464,(IF(J464="",H464*(INFORMAÇÕES!$Q$79/INFORMAÇÕES!$Q$82),IF(J464="R",H464,0))),0)</f>
        <v>#DIV/0!</v>
      </c>
      <c r="W464" s="75" t="e">
        <f aca="false">IF(R464&lt;&gt;T464,(IF(J464="",H464*(INFORMAÇÕES!$Q$80/INFORMAÇÕES!$Q$82),IF(J464="C",H464,0))),0)</f>
        <v>#DIV/0!</v>
      </c>
      <c r="X464" s="75" t="n">
        <f aca="false">IF(R464&lt;&gt;T464,(IF(J464="",H464*INFORMAÇÕES!$U$115,IF(J464="CF",H464,0))),0)</f>
        <v>0</v>
      </c>
      <c r="Y464" s="75" t="n">
        <f aca="false">IF(R464&lt;&gt;T464,(IF(J464="",H464*INFORMAÇÕES!$U$116,IF(J464="O",H464,0))),0)</f>
        <v>0</v>
      </c>
      <c r="Z464" s="75" t="n">
        <f aca="false">IF(E464&lt;&gt;0,H464,0)</f>
        <v>0</v>
      </c>
    </row>
    <row r="465" s="174" customFormat="true" ht="14.25" hidden="false" customHeight="true" outlineLevel="0" collapsed="false">
      <c r="A465" s="159" t="n">
        <v>454</v>
      </c>
      <c r="B465" s="160" t="n">
        <f aca="false">'ORÇ.GLOBAL REF.'!B465</f>
        <v>0</v>
      </c>
      <c r="C465" s="536" t="n">
        <f aca="false">'ORÇ.GLOBAL REF.'!C465</f>
        <v>0</v>
      </c>
      <c r="D465" s="162" t="n">
        <f aca="false">'ORÇ.GLOBAL REF.'!D465</f>
        <v>0</v>
      </c>
      <c r="E465" s="162" t="n">
        <f aca="false">'ORÇ.GLOBAL REF.'!E465</f>
        <v>0</v>
      </c>
      <c r="F465" s="537"/>
      <c r="G465" s="163" t="n">
        <f aca="false">ROUND(F465,2)</f>
        <v>0</v>
      </c>
      <c r="H465" s="163" t="n">
        <f aca="false">IF('ORÇ.GLOBAL P CAIXA'!K465="EXEC.",0,IF(E465&lt;&gt;0,ROUND(E465*G465,2),IF(Z465=0,(SUMIF('ORÇ.GLOBAL REF.'!$S$12:$S$1011,B465,$Z$12:$Z$1011)),Z465)))</f>
        <v>0</v>
      </c>
      <c r="I465" s="538" t="str">
        <f aca="false">'ORÇ.GLOBAL REF.'!H465</f>
        <v/>
      </c>
      <c r="J465" s="163" t="str">
        <f aca="false">'ORÇ.GLOBAL REF.'!I465</f>
        <v/>
      </c>
      <c r="K465" s="539" t="str">
        <f aca="false">'ORÇ.GLOBAL REF.'!J465</f>
        <v/>
      </c>
      <c r="L465" s="168" t="str">
        <f aca="false">IF(B465&gt;0,"ok","ocultar")</f>
        <v>ocultar</v>
      </c>
      <c r="M465" s="102"/>
      <c r="N465" s="102"/>
      <c r="O465" s="102"/>
      <c r="R465" s="157" t="n">
        <f aca="false">IF(B465=0,R464,IF(ISNONTEXT(B465)=TRUE(),INT(B465),INT(LEFT(B465,FIND(".",B465)-1))))</f>
        <v>3</v>
      </c>
      <c r="S465" s="157" t="str">
        <f aca="false">IF(S466=1,1,IF(B465&lt;&gt;0,1,IF(C465&lt;&gt;0,1,IF(D465&lt;&gt;0,1,IF(E465&lt;&gt;0,1,"")))))</f>
        <v/>
      </c>
      <c r="T465" s="157" t="str">
        <f aca="false">IF(R465=0," ",IF(R465&lt;&gt;R464,R465," "))</f>
        <v> </v>
      </c>
      <c r="U465" s="88"/>
      <c r="V465" s="75" t="e">
        <f aca="false">IF(R465&lt;&gt;T465,(IF(J465="",H465*(INFORMAÇÕES!$Q$79/INFORMAÇÕES!$Q$82),IF(J465="R",H465,0))),0)</f>
        <v>#DIV/0!</v>
      </c>
      <c r="W465" s="75" t="e">
        <f aca="false">IF(R465&lt;&gt;T465,(IF(J465="",H465*(INFORMAÇÕES!$Q$80/INFORMAÇÕES!$Q$82),IF(J465="C",H465,0))),0)</f>
        <v>#DIV/0!</v>
      </c>
      <c r="X465" s="75" t="n">
        <f aca="false">IF(R465&lt;&gt;T465,(IF(J465="",H465*INFORMAÇÕES!$U$115,IF(J465="CF",H465,0))),0)</f>
        <v>0</v>
      </c>
      <c r="Y465" s="75" t="n">
        <f aca="false">IF(R465&lt;&gt;T465,(IF(J465="",H465*INFORMAÇÕES!$U$116,IF(J465="O",H465,0))),0)</f>
        <v>0</v>
      </c>
      <c r="Z465" s="75" t="n">
        <f aca="false">IF(E465&lt;&gt;0,H465,0)</f>
        <v>0</v>
      </c>
    </row>
    <row r="466" s="174" customFormat="true" ht="14.25" hidden="false" customHeight="true" outlineLevel="0" collapsed="false">
      <c r="A466" s="159" t="n">
        <v>455</v>
      </c>
      <c r="B466" s="160" t="n">
        <f aca="false">'ORÇ.GLOBAL REF.'!B466</f>
        <v>0</v>
      </c>
      <c r="C466" s="536" t="n">
        <f aca="false">'ORÇ.GLOBAL REF.'!C466</f>
        <v>0</v>
      </c>
      <c r="D466" s="162" t="n">
        <f aca="false">'ORÇ.GLOBAL REF.'!D466</f>
        <v>0</v>
      </c>
      <c r="E466" s="162" t="n">
        <f aca="false">'ORÇ.GLOBAL REF.'!E466</f>
        <v>0</v>
      </c>
      <c r="F466" s="537"/>
      <c r="G466" s="163" t="n">
        <f aca="false">ROUND(F466,2)</f>
        <v>0</v>
      </c>
      <c r="H466" s="163" t="n">
        <f aca="false">IF('ORÇ.GLOBAL P CAIXA'!K466="EXEC.",0,IF(E466&lt;&gt;0,ROUND(E466*G466,2),IF(Z466=0,(SUMIF('ORÇ.GLOBAL REF.'!$S$12:$S$1011,B466,$Z$12:$Z$1011)),Z466)))</f>
        <v>0</v>
      </c>
      <c r="I466" s="538" t="str">
        <f aca="false">'ORÇ.GLOBAL REF.'!H466</f>
        <v/>
      </c>
      <c r="J466" s="163" t="str">
        <f aca="false">'ORÇ.GLOBAL REF.'!I466</f>
        <v/>
      </c>
      <c r="K466" s="539" t="str">
        <f aca="false">'ORÇ.GLOBAL REF.'!J466</f>
        <v/>
      </c>
      <c r="L466" s="168" t="str">
        <f aca="false">IF(B466&gt;0,"ok","ocultar")</f>
        <v>ocultar</v>
      </c>
      <c r="M466" s="102"/>
      <c r="N466" s="102"/>
      <c r="O466" s="102"/>
      <c r="R466" s="157" t="n">
        <f aca="false">IF(B466=0,R465,IF(ISNONTEXT(B466)=TRUE(),INT(B466),INT(LEFT(B466,FIND(".",B466)-1))))</f>
        <v>3</v>
      </c>
      <c r="S466" s="157" t="str">
        <f aca="false">IF(S467=1,1,IF(B466&lt;&gt;0,1,IF(C466&lt;&gt;0,1,IF(D466&lt;&gt;0,1,IF(E466&lt;&gt;0,1,"")))))</f>
        <v/>
      </c>
      <c r="T466" s="157" t="str">
        <f aca="false">IF(R466=0," ",IF(R466&lt;&gt;R465,R466," "))</f>
        <v> </v>
      </c>
      <c r="U466" s="88"/>
      <c r="V466" s="75" t="e">
        <f aca="false">IF(R466&lt;&gt;T466,(IF(J466="",H466*(INFORMAÇÕES!$Q$79/INFORMAÇÕES!$Q$82),IF(J466="R",H466,0))),0)</f>
        <v>#DIV/0!</v>
      </c>
      <c r="W466" s="75" t="e">
        <f aca="false">IF(R466&lt;&gt;T466,(IF(J466="",H466*(INFORMAÇÕES!$Q$80/INFORMAÇÕES!$Q$82),IF(J466="C",H466,0))),0)</f>
        <v>#DIV/0!</v>
      </c>
      <c r="X466" s="75" t="n">
        <f aca="false">IF(R466&lt;&gt;T466,(IF(J466="",H466*INFORMAÇÕES!$U$115,IF(J466="CF",H466,0))),0)</f>
        <v>0</v>
      </c>
      <c r="Y466" s="75" t="n">
        <f aca="false">IF(R466&lt;&gt;T466,(IF(J466="",H466*INFORMAÇÕES!$U$116,IF(J466="O",H466,0))),0)</f>
        <v>0</v>
      </c>
      <c r="Z466" s="75" t="n">
        <f aca="false">IF(E466&lt;&gt;0,H466,0)</f>
        <v>0</v>
      </c>
    </row>
    <row r="467" s="174" customFormat="true" ht="14.25" hidden="false" customHeight="true" outlineLevel="0" collapsed="false">
      <c r="A467" s="159" t="n">
        <v>456</v>
      </c>
      <c r="B467" s="160" t="n">
        <f aca="false">'ORÇ.GLOBAL REF.'!B467</f>
        <v>0</v>
      </c>
      <c r="C467" s="536" t="n">
        <f aca="false">'ORÇ.GLOBAL REF.'!C467</f>
        <v>0</v>
      </c>
      <c r="D467" s="162" t="n">
        <f aca="false">'ORÇ.GLOBAL REF.'!D467</f>
        <v>0</v>
      </c>
      <c r="E467" s="162" t="n">
        <f aca="false">'ORÇ.GLOBAL REF.'!E467</f>
        <v>0</v>
      </c>
      <c r="F467" s="537"/>
      <c r="G467" s="163" t="n">
        <f aca="false">ROUND(F467,2)</f>
        <v>0</v>
      </c>
      <c r="H467" s="163" t="n">
        <f aca="false">IF('ORÇ.GLOBAL P CAIXA'!K467="EXEC.",0,IF(E467&lt;&gt;0,ROUND(E467*G467,2),IF(Z467=0,(SUMIF('ORÇ.GLOBAL REF.'!$S$12:$S$1011,B467,$Z$12:$Z$1011)),Z467)))</f>
        <v>0</v>
      </c>
      <c r="I467" s="538" t="str">
        <f aca="false">'ORÇ.GLOBAL REF.'!H467</f>
        <v/>
      </c>
      <c r="J467" s="163" t="str">
        <f aca="false">'ORÇ.GLOBAL REF.'!I467</f>
        <v/>
      </c>
      <c r="K467" s="539" t="str">
        <f aca="false">'ORÇ.GLOBAL REF.'!J467</f>
        <v/>
      </c>
      <c r="L467" s="168" t="str">
        <f aca="false">IF(B467&gt;0,"ok","ocultar")</f>
        <v>ocultar</v>
      </c>
      <c r="M467" s="102"/>
      <c r="N467" s="102"/>
      <c r="O467" s="102"/>
      <c r="R467" s="157" t="n">
        <f aca="false">IF(B467=0,R466,IF(ISNONTEXT(B467)=TRUE(),INT(B467),INT(LEFT(B467,FIND(".",B467)-1))))</f>
        <v>3</v>
      </c>
      <c r="S467" s="157" t="str">
        <f aca="false">IF(S468=1,1,IF(B467&lt;&gt;0,1,IF(C467&lt;&gt;0,1,IF(D467&lt;&gt;0,1,IF(E467&lt;&gt;0,1,"")))))</f>
        <v/>
      </c>
      <c r="T467" s="157" t="str">
        <f aca="false">IF(R467=0," ",IF(R467&lt;&gt;R466,R467," "))</f>
        <v> </v>
      </c>
      <c r="U467" s="88"/>
      <c r="V467" s="75" t="e">
        <f aca="false">IF(R467&lt;&gt;T467,(IF(J467="",H467*(INFORMAÇÕES!$Q$79/INFORMAÇÕES!$Q$82),IF(J467="R",H467,0))),0)</f>
        <v>#DIV/0!</v>
      </c>
      <c r="W467" s="75" t="e">
        <f aca="false">IF(R467&lt;&gt;T467,(IF(J467="",H467*(INFORMAÇÕES!$Q$80/INFORMAÇÕES!$Q$82),IF(J467="C",H467,0))),0)</f>
        <v>#DIV/0!</v>
      </c>
      <c r="X467" s="75" t="n">
        <f aca="false">IF(R467&lt;&gt;T467,(IF(J467="",H467*INFORMAÇÕES!$U$115,IF(J467="CF",H467,0))),0)</f>
        <v>0</v>
      </c>
      <c r="Y467" s="75" t="n">
        <f aca="false">IF(R467&lt;&gt;T467,(IF(J467="",H467*INFORMAÇÕES!$U$116,IF(J467="O",H467,0))),0)</f>
        <v>0</v>
      </c>
      <c r="Z467" s="75" t="n">
        <f aca="false">IF(E467&lt;&gt;0,H467,0)</f>
        <v>0</v>
      </c>
    </row>
    <row r="468" s="174" customFormat="true" ht="14.25" hidden="false" customHeight="true" outlineLevel="0" collapsed="false">
      <c r="A468" s="159" t="n">
        <v>457</v>
      </c>
      <c r="B468" s="160" t="n">
        <f aca="false">'ORÇ.GLOBAL REF.'!B468</f>
        <v>0</v>
      </c>
      <c r="C468" s="536" t="n">
        <f aca="false">'ORÇ.GLOBAL REF.'!C468</f>
        <v>0</v>
      </c>
      <c r="D468" s="162" t="n">
        <f aca="false">'ORÇ.GLOBAL REF.'!D468</f>
        <v>0</v>
      </c>
      <c r="E468" s="162" t="n">
        <f aca="false">'ORÇ.GLOBAL REF.'!E468</f>
        <v>0</v>
      </c>
      <c r="F468" s="537"/>
      <c r="G468" s="163" t="n">
        <f aca="false">ROUND(F468,2)</f>
        <v>0</v>
      </c>
      <c r="H468" s="163" t="n">
        <f aca="false">IF('ORÇ.GLOBAL P CAIXA'!K468="EXEC.",0,IF(E468&lt;&gt;0,ROUND(E468*G468,2),IF(Z468=0,(SUMIF('ORÇ.GLOBAL REF.'!$S$12:$S$1011,B468,$Z$12:$Z$1011)),Z468)))</f>
        <v>0</v>
      </c>
      <c r="I468" s="538" t="str">
        <f aca="false">'ORÇ.GLOBAL REF.'!H468</f>
        <v/>
      </c>
      <c r="J468" s="163" t="str">
        <f aca="false">'ORÇ.GLOBAL REF.'!I468</f>
        <v/>
      </c>
      <c r="K468" s="539" t="str">
        <f aca="false">'ORÇ.GLOBAL REF.'!J468</f>
        <v/>
      </c>
      <c r="L468" s="168" t="str">
        <f aca="false">IF(B468&gt;0,"ok","ocultar")</f>
        <v>ocultar</v>
      </c>
      <c r="M468" s="102"/>
      <c r="N468" s="102"/>
      <c r="O468" s="102"/>
      <c r="R468" s="157" t="n">
        <f aca="false">IF(B468=0,R467,IF(ISNONTEXT(B468)=TRUE(),INT(B468),INT(LEFT(B468,FIND(".",B468)-1))))</f>
        <v>3</v>
      </c>
      <c r="S468" s="157" t="str">
        <f aca="false">IF(S469=1,1,IF(B468&lt;&gt;0,1,IF(C468&lt;&gt;0,1,IF(D468&lt;&gt;0,1,IF(E468&lt;&gt;0,1,"")))))</f>
        <v/>
      </c>
      <c r="T468" s="157" t="str">
        <f aca="false">IF(R468=0," ",IF(R468&lt;&gt;R467,R468," "))</f>
        <v> </v>
      </c>
      <c r="U468" s="88"/>
      <c r="V468" s="75" t="e">
        <f aca="false">IF(R468&lt;&gt;T468,(IF(J468="",H468*(INFORMAÇÕES!$Q$79/INFORMAÇÕES!$Q$82),IF(J468="R",H468,0))),0)</f>
        <v>#DIV/0!</v>
      </c>
      <c r="W468" s="75" t="e">
        <f aca="false">IF(R468&lt;&gt;T468,(IF(J468="",H468*(INFORMAÇÕES!$Q$80/INFORMAÇÕES!$Q$82),IF(J468="C",H468,0))),0)</f>
        <v>#DIV/0!</v>
      </c>
      <c r="X468" s="75" t="n">
        <f aca="false">IF(R468&lt;&gt;T468,(IF(J468="",H468*INFORMAÇÕES!$U$115,IF(J468="CF",H468,0))),0)</f>
        <v>0</v>
      </c>
      <c r="Y468" s="75" t="n">
        <f aca="false">IF(R468&lt;&gt;T468,(IF(J468="",H468*INFORMAÇÕES!$U$116,IF(J468="O",H468,0))),0)</f>
        <v>0</v>
      </c>
      <c r="Z468" s="75" t="n">
        <f aca="false">IF(E468&lt;&gt;0,H468,0)</f>
        <v>0</v>
      </c>
    </row>
    <row r="469" s="174" customFormat="true" ht="14.25" hidden="false" customHeight="true" outlineLevel="0" collapsed="false">
      <c r="A469" s="159" t="n">
        <v>458</v>
      </c>
      <c r="B469" s="160" t="n">
        <f aca="false">'ORÇ.GLOBAL REF.'!B469</f>
        <v>0</v>
      </c>
      <c r="C469" s="536" t="n">
        <f aca="false">'ORÇ.GLOBAL REF.'!C469</f>
        <v>0</v>
      </c>
      <c r="D469" s="162" t="n">
        <f aca="false">'ORÇ.GLOBAL REF.'!D469</f>
        <v>0</v>
      </c>
      <c r="E469" s="162" t="n">
        <f aca="false">'ORÇ.GLOBAL REF.'!E469</f>
        <v>0</v>
      </c>
      <c r="F469" s="537"/>
      <c r="G469" s="163" t="n">
        <f aca="false">ROUND(F469,2)</f>
        <v>0</v>
      </c>
      <c r="H469" s="163" t="n">
        <f aca="false">IF('ORÇ.GLOBAL P CAIXA'!K469="EXEC.",0,IF(E469&lt;&gt;0,ROUND(E469*G469,2),IF(Z469=0,(SUMIF('ORÇ.GLOBAL REF.'!$S$12:$S$1011,B469,$Z$12:$Z$1011)),Z469)))</f>
        <v>0</v>
      </c>
      <c r="I469" s="538" t="str">
        <f aca="false">'ORÇ.GLOBAL REF.'!H469</f>
        <v/>
      </c>
      <c r="J469" s="163" t="str">
        <f aca="false">'ORÇ.GLOBAL REF.'!I469</f>
        <v/>
      </c>
      <c r="K469" s="539" t="str">
        <f aca="false">'ORÇ.GLOBAL REF.'!J469</f>
        <v/>
      </c>
      <c r="L469" s="168" t="str">
        <f aca="false">IF(B469&gt;0,"ok","ocultar")</f>
        <v>ocultar</v>
      </c>
      <c r="M469" s="102"/>
      <c r="N469" s="102"/>
      <c r="O469" s="102"/>
      <c r="R469" s="157" t="n">
        <f aca="false">IF(B469=0,R468,IF(ISNONTEXT(B469)=TRUE(),INT(B469),INT(LEFT(B469,FIND(".",B469)-1))))</f>
        <v>3</v>
      </c>
      <c r="S469" s="157" t="str">
        <f aca="false">IF(S470=1,1,IF(B469&lt;&gt;0,1,IF(C469&lt;&gt;0,1,IF(D469&lt;&gt;0,1,IF(E469&lt;&gt;0,1,"")))))</f>
        <v/>
      </c>
      <c r="T469" s="157" t="str">
        <f aca="false">IF(R469=0," ",IF(R469&lt;&gt;R468,R469," "))</f>
        <v> </v>
      </c>
      <c r="U469" s="88"/>
      <c r="V469" s="75" t="e">
        <f aca="false">IF(R469&lt;&gt;T469,(IF(J469="",H469*(INFORMAÇÕES!$Q$79/INFORMAÇÕES!$Q$82),IF(J469="R",H469,0))),0)</f>
        <v>#DIV/0!</v>
      </c>
      <c r="W469" s="75" t="e">
        <f aca="false">IF(R469&lt;&gt;T469,(IF(J469="",H469*(INFORMAÇÕES!$Q$80/INFORMAÇÕES!$Q$82),IF(J469="C",H469,0))),0)</f>
        <v>#DIV/0!</v>
      </c>
      <c r="X469" s="75" t="n">
        <f aca="false">IF(R469&lt;&gt;T469,(IF(J469="",H469*INFORMAÇÕES!$U$115,IF(J469="CF",H469,0))),0)</f>
        <v>0</v>
      </c>
      <c r="Y469" s="75" t="n">
        <f aca="false">IF(R469&lt;&gt;T469,(IF(J469="",H469*INFORMAÇÕES!$U$116,IF(J469="O",H469,0))),0)</f>
        <v>0</v>
      </c>
      <c r="Z469" s="75" t="n">
        <f aca="false">IF(E469&lt;&gt;0,H469,0)</f>
        <v>0</v>
      </c>
    </row>
    <row r="470" s="174" customFormat="true" ht="14.25" hidden="false" customHeight="true" outlineLevel="0" collapsed="false">
      <c r="A470" s="159" t="n">
        <v>459</v>
      </c>
      <c r="B470" s="160" t="n">
        <f aca="false">'ORÇ.GLOBAL REF.'!B470</f>
        <v>0</v>
      </c>
      <c r="C470" s="536" t="n">
        <f aca="false">'ORÇ.GLOBAL REF.'!C470</f>
        <v>0</v>
      </c>
      <c r="D470" s="162" t="n">
        <f aca="false">'ORÇ.GLOBAL REF.'!D470</f>
        <v>0</v>
      </c>
      <c r="E470" s="162" t="n">
        <f aca="false">'ORÇ.GLOBAL REF.'!E470</f>
        <v>0</v>
      </c>
      <c r="F470" s="537"/>
      <c r="G470" s="163" t="n">
        <f aca="false">ROUND(F470,2)</f>
        <v>0</v>
      </c>
      <c r="H470" s="163" t="n">
        <f aca="false">IF('ORÇ.GLOBAL P CAIXA'!K470="EXEC.",0,IF(E470&lt;&gt;0,ROUND(E470*G470,2),IF(Z470=0,(SUMIF('ORÇ.GLOBAL REF.'!$S$12:$S$1011,B470,$Z$12:$Z$1011)),Z470)))</f>
        <v>0</v>
      </c>
      <c r="I470" s="538" t="str">
        <f aca="false">'ORÇ.GLOBAL REF.'!H470</f>
        <v/>
      </c>
      <c r="J470" s="163" t="str">
        <f aca="false">'ORÇ.GLOBAL REF.'!I470</f>
        <v/>
      </c>
      <c r="K470" s="539" t="str">
        <f aca="false">'ORÇ.GLOBAL REF.'!J470</f>
        <v/>
      </c>
      <c r="L470" s="168" t="str">
        <f aca="false">IF(B470&gt;0,"ok","ocultar")</f>
        <v>ocultar</v>
      </c>
      <c r="M470" s="102"/>
      <c r="N470" s="102"/>
      <c r="O470" s="102"/>
      <c r="R470" s="157" t="n">
        <f aca="false">IF(B470=0,R469,IF(ISNONTEXT(B470)=TRUE(),INT(B470),INT(LEFT(B470,FIND(".",B470)-1))))</f>
        <v>3</v>
      </c>
      <c r="S470" s="157" t="str">
        <f aca="false">IF(S471=1,1,IF(B470&lt;&gt;0,1,IF(C470&lt;&gt;0,1,IF(D470&lt;&gt;0,1,IF(E470&lt;&gt;0,1,"")))))</f>
        <v/>
      </c>
      <c r="T470" s="157" t="str">
        <f aca="false">IF(R470=0," ",IF(R470&lt;&gt;R469,R470," "))</f>
        <v> </v>
      </c>
      <c r="U470" s="88"/>
      <c r="V470" s="75" t="e">
        <f aca="false">IF(R470&lt;&gt;T470,(IF(J470="",H470*(INFORMAÇÕES!$Q$79/INFORMAÇÕES!$Q$82),IF(J470="R",H470,0))),0)</f>
        <v>#DIV/0!</v>
      </c>
      <c r="W470" s="75" t="e">
        <f aca="false">IF(R470&lt;&gt;T470,(IF(J470="",H470*(INFORMAÇÕES!$Q$80/INFORMAÇÕES!$Q$82),IF(J470="C",H470,0))),0)</f>
        <v>#DIV/0!</v>
      </c>
      <c r="X470" s="75" t="n">
        <f aca="false">IF(R470&lt;&gt;T470,(IF(J470="",H470*INFORMAÇÕES!$U$115,IF(J470="CF",H470,0))),0)</f>
        <v>0</v>
      </c>
      <c r="Y470" s="75" t="n">
        <f aca="false">IF(R470&lt;&gt;T470,(IF(J470="",H470*INFORMAÇÕES!$U$116,IF(J470="O",H470,0))),0)</f>
        <v>0</v>
      </c>
      <c r="Z470" s="75" t="n">
        <f aca="false">IF(E470&lt;&gt;0,H470,0)</f>
        <v>0</v>
      </c>
    </row>
    <row r="471" s="174" customFormat="true" ht="14.25" hidden="false" customHeight="true" outlineLevel="0" collapsed="false">
      <c r="A471" s="159" t="n">
        <v>460</v>
      </c>
      <c r="B471" s="160" t="n">
        <f aca="false">'ORÇ.GLOBAL REF.'!B471</f>
        <v>0</v>
      </c>
      <c r="C471" s="536" t="n">
        <f aca="false">'ORÇ.GLOBAL REF.'!C471</f>
        <v>0</v>
      </c>
      <c r="D471" s="162" t="n">
        <f aca="false">'ORÇ.GLOBAL REF.'!D471</f>
        <v>0</v>
      </c>
      <c r="E471" s="162" t="n">
        <f aca="false">'ORÇ.GLOBAL REF.'!E471</f>
        <v>0</v>
      </c>
      <c r="F471" s="537"/>
      <c r="G471" s="163" t="n">
        <f aca="false">ROUND(F471,2)</f>
        <v>0</v>
      </c>
      <c r="H471" s="163" t="n">
        <f aca="false">IF('ORÇ.GLOBAL P CAIXA'!K471="EXEC.",0,IF(E471&lt;&gt;0,ROUND(E471*G471,2),IF(Z471=0,(SUMIF('ORÇ.GLOBAL REF.'!$S$12:$S$1011,B471,$Z$12:$Z$1011)),Z471)))</f>
        <v>0</v>
      </c>
      <c r="I471" s="538" t="str">
        <f aca="false">'ORÇ.GLOBAL REF.'!H471</f>
        <v/>
      </c>
      <c r="J471" s="163" t="str">
        <f aca="false">'ORÇ.GLOBAL REF.'!I471</f>
        <v/>
      </c>
      <c r="K471" s="539" t="str">
        <f aca="false">'ORÇ.GLOBAL REF.'!J471</f>
        <v/>
      </c>
      <c r="L471" s="168" t="str">
        <f aca="false">IF(B471&gt;0,"ok","ocultar")</f>
        <v>ocultar</v>
      </c>
      <c r="M471" s="102"/>
      <c r="N471" s="102"/>
      <c r="O471" s="102"/>
      <c r="R471" s="157" t="n">
        <f aca="false">IF(B471=0,R470,IF(ISNONTEXT(B471)=TRUE(),INT(B471),INT(LEFT(B471,FIND(".",B471)-1))))</f>
        <v>3</v>
      </c>
      <c r="S471" s="157" t="str">
        <f aca="false">IF(S472=1,1,IF(B471&lt;&gt;0,1,IF(C471&lt;&gt;0,1,IF(D471&lt;&gt;0,1,IF(E471&lt;&gt;0,1,"")))))</f>
        <v/>
      </c>
      <c r="T471" s="157" t="str">
        <f aca="false">IF(R471=0," ",IF(R471&lt;&gt;R470,R471," "))</f>
        <v> </v>
      </c>
      <c r="U471" s="88"/>
      <c r="V471" s="75" t="e">
        <f aca="false">IF(R471&lt;&gt;T471,(IF(J471="",H471*(INFORMAÇÕES!$Q$79/INFORMAÇÕES!$Q$82),IF(J471="R",H471,0))),0)</f>
        <v>#DIV/0!</v>
      </c>
      <c r="W471" s="75" t="e">
        <f aca="false">IF(R471&lt;&gt;T471,(IF(J471="",H471*(INFORMAÇÕES!$Q$80/INFORMAÇÕES!$Q$82),IF(J471="C",H471,0))),0)</f>
        <v>#DIV/0!</v>
      </c>
      <c r="X471" s="75" t="n">
        <f aca="false">IF(R471&lt;&gt;T471,(IF(J471="",H471*INFORMAÇÕES!$U$115,IF(J471="CF",H471,0))),0)</f>
        <v>0</v>
      </c>
      <c r="Y471" s="75" t="n">
        <f aca="false">IF(R471&lt;&gt;T471,(IF(J471="",H471*INFORMAÇÕES!$U$116,IF(J471="O",H471,0))),0)</f>
        <v>0</v>
      </c>
      <c r="Z471" s="75" t="n">
        <f aca="false">IF(E471&lt;&gt;0,H471,0)</f>
        <v>0</v>
      </c>
    </row>
    <row r="472" s="174" customFormat="true" ht="14.25" hidden="false" customHeight="true" outlineLevel="0" collapsed="false">
      <c r="A472" s="159" t="n">
        <v>461</v>
      </c>
      <c r="B472" s="160" t="n">
        <f aca="false">'ORÇ.GLOBAL REF.'!B472</f>
        <v>0</v>
      </c>
      <c r="C472" s="536" t="n">
        <f aca="false">'ORÇ.GLOBAL REF.'!C472</f>
        <v>0</v>
      </c>
      <c r="D472" s="162" t="n">
        <f aca="false">'ORÇ.GLOBAL REF.'!D472</f>
        <v>0</v>
      </c>
      <c r="E472" s="162" t="n">
        <f aca="false">'ORÇ.GLOBAL REF.'!E472</f>
        <v>0</v>
      </c>
      <c r="F472" s="537"/>
      <c r="G472" s="163" t="n">
        <f aca="false">ROUND(F472,2)</f>
        <v>0</v>
      </c>
      <c r="H472" s="163" t="n">
        <f aca="false">IF('ORÇ.GLOBAL P CAIXA'!K472="EXEC.",0,IF(E472&lt;&gt;0,ROUND(E472*G472,2),IF(Z472=0,(SUMIF('ORÇ.GLOBAL REF.'!$S$12:$S$1011,B472,$Z$12:$Z$1011)),Z472)))</f>
        <v>0</v>
      </c>
      <c r="I472" s="538" t="str">
        <f aca="false">'ORÇ.GLOBAL REF.'!H472</f>
        <v/>
      </c>
      <c r="J472" s="163" t="str">
        <f aca="false">'ORÇ.GLOBAL REF.'!I472</f>
        <v/>
      </c>
      <c r="K472" s="539" t="str">
        <f aca="false">'ORÇ.GLOBAL REF.'!J472</f>
        <v/>
      </c>
      <c r="L472" s="168" t="str">
        <f aca="false">IF(B472&gt;0,"ok","ocultar")</f>
        <v>ocultar</v>
      </c>
      <c r="M472" s="102"/>
      <c r="N472" s="102"/>
      <c r="O472" s="102"/>
      <c r="R472" s="157" t="n">
        <f aca="false">IF(B472=0,R471,IF(ISNONTEXT(B472)=TRUE(),INT(B472),INT(LEFT(B472,FIND(".",B472)-1))))</f>
        <v>3</v>
      </c>
      <c r="S472" s="157" t="str">
        <f aca="false">IF(S473=1,1,IF(B472&lt;&gt;0,1,IF(C472&lt;&gt;0,1,IF(D472&lt;&gt;0,1,IF(E472&lt;&gt;0,1,"")))))</f>
        <v/>
      </c>
      <c r="T472" s="157" t="str">
        <f aca="false">IF(R472=0," ",IF(R472&lt;&gt;R471,R472," "))</f>
        <v> </v>
      </c>
      <c r="U472" s="88"/>
      <c r="V472" s="75" t="e">
        <f aca="false">IF(R472&lt;&gt;T472,(IF(J472="",H472*(INFORMAÇÕES!$Q$79/INFORMAÇÕES!$Q$82),IF(J472="R",H472,0))),0)</f>
        <v>#DIV/0!</v>
      </c>
      <c r="W472" s="75" t="e">
        <f aca="false">IF(R472&lt;&gt;T472,(IF(J472="",H472*(INFORMAÇÕES!$Q$80/INFORMAÇÕES!$Q$82),IF(J472="C",H472,0))),0)</f>
        <v>#DIV/0!</v>
      </c>
      <c r="X472" s="75" t="n">
        <f aca="false">IF(R472&lt;&gt;T472,(IF(J472="",H472*INFORMAÇÕES!$U$115,IF(J472="CF",H472,0))),0)</f>
        <v>0</v>
      </c>
      <c r="Y472" s="75" t="n">
        <f aca="false">IF(R472&lt;&gt;T472,(IF(J472="",H472*INFORMAÇÕES!$U$116,IF(J472="O",H472,0))),0)</f>
        <v>0</v>
      </c>
      <c r="Z472" s="75" t="n">
        <f aca="false">IF(E472&lt;&gt;0,H472,0)</f>
        <v>0</v>
      </c>
    </row>
    <row r="473" s="174" customFormat="true" ht="14.25" hidden="false" customHeight="true" outlineLevel="0" collapsed="false">
      <c r="A473" s="159" t="n">
        <v>462</v>
      </c>
      <c r="B473" s="160" t="n">
        <f aca="false">'ORÇ.GLOBAL REF.'!B473</f>
        <v>0</v>
      </c>
      <c r="C473" s="536" t="n">
        <f aca="false">'ORÇ.GLOBAL REF.'!C473</f>
        <v>0</v>
      </c>
      <c r="D473" s="162" t="n">
        <f aca="false">'ORÇ.GLOBAL REF.'!D473</f>
        <v>0</v>
      </c>
      <c r="E473" s="162" t="n">
        <f aca="false">'ORÇ.GLOBAL REF.'!E473</f>
        <v>0</v>
      </c>
      <c r="F473" s="537"/>
      <c r="G473" s="163" t="n">
        <f aca="false">ROUND(F473,2)</f>
        <v>0</v>
      </c>
      <c r="H473" s="163" t="n">
        <f aca="false">IF('ORÇ.GLOBAL P CAIXA'!K473="EXEC.",0,IF(E473&lt;&gt;0,ROUND(E473*G473,2),IF(Z473=0,(SUMIF('ORÇ.GLOBAL REF.'!$S$12:$S$1011,B473,$Z$12:$Z$1011)),Z473)))</f>
        <v>0</v>
      </c>
      <c r="I473" s="538" t="str">
        <f aca="false">'ORÇ.GLOBAL REF.'!H473</f>
        <v/>
      </c>
      <c r="J473" s="163" t="str">
        <f aca="false">'ORÇ.GLOBAL REF.'!I473</f>
        <v/>
      </c>
      <c r="K473" s="539" t="str">
        <f aca="false">'ORÇ.GLOBAL REF.'!J473</f>
        <v/>
      </c>
      <c r="L473" s="168" t="str">
        <f aca="false">IF(B473&gt;0,"ok","ocultar")</f>
        <v>ocultar</v>
      </c>
      <c r="M473" s="102"/>
      <c r="N473" s="102"/>
      <c r="O473" s="102"/>
      <c r="R473" s="157" t="n">
        <f aca="false">IF(B473=0,R472,IF(ISNONTEXT(B473)=TRUE(),INT(B473),INT(LEFT(B473,FIND(".",B473)-1))))</f>
        <v>3</v>
      </c>
      <c r="S473" s="157" t="str">
        <f aca="false">IF(S474=1,1,IF(B473&lt;&gt;0,1,IF(C473&lt;&gt;0,1,IF(D473&lt;&gt;0,1,IF(E473&lt;&gt;0,1,"")))))</f>
        <v/>
      </c>
      <c r="T473" s="157" t="str">
        <f aca="false">IF(R473=0," ",IF(R473&lt;&gt;R472,R473," "))</f>
        <v> </v>
      </c>
      <c r="U473" s="88"/>
      <c r="V473" s="75" t="e">
        <f aca="false">IF(R473&lt;&gt;T473,(IF(J473="",H473*(INFORMAÇÕES!$Q$79/INFORMAÇÕES!$Q$82),IF(J473="R",H473,0))),0)</f>
        <v>#DIV/0!</v>
      </c>
      <c r="W473" s="75" t="e">
        <f aca="false">IF(R473&lt;&gt;T473,(IF(J473="",H473*(INFORMAÇÕES!$Q$80/INFORMAÇÕES!$Q$82),IF(J473="C",H473,0))),0)</f>
        <v>#DIV/0!</v>
      </c>
      <c r="X473" s="75" t="n">
        <f aca="false">IF(R473&lt;&gt;T473,(IF(J473="",H473*INFORMAÇÕES!$U$115,IF(J473="CF",H473,0))),0)</f>
        <v>0</v>
      </c>
      <c r="Y473" s="75" t="n">
        <f aca="false">IF(R473&lt;&gt;T473,(IF(J473="",H473*INFORMAÇÕES!$U$116,IF(J473="O",H473,0))),0)</f>
        <v>0</v>
      </c>
      <c r="Z473" s="75" t="n">
        <f aca="false">IF(E473&lt;&gt;0,H473,0)</f>
        <v>0</v>
      </c>
    </row>
    <row r="474" s="174" customFormat="true" ht="14.25" hidden="false" customHeight="true" outlineLevel="0" collapsed="false">
      <c r="A474" s="159" t="n">
        <v>463</v>
      </c>
      <c r="B474" s="160" t="n">
        <f aca="false">'ORÇ.GLOBAL REF.'!B474</f>
        <v>0</v>
      </c>
      <c r="C474" s="536" t="n">
        <f aca="false">'ORÇ.GLOBAL REF.'!C474</f>
        <v>0</v>
      </c>
      <c r="D474" s="162" t="n">
        <f aca="false">'ORÇ.GLOBAL REF.'!D474</f>
        <v>0</v>
      </c>
      <c r="E474" s="162" t="n">
        <f aca="false">'ORÇ.GLOBAL REF.'!E474</f>
        <v>0</v>
      </c>
      <c r="F474" s="537"/>
      <c r="G474" s="163" t="n">
        <f aca="false">ROUND(F474,2)</f>
        <v>0</v>
      </c>
      <c r="H474" s="163" t="n">
        <f aca="false">IF('ORÇ.GLOBAL P CAIXA'!K474="EXEC.",0,IF(E474&lt;&gt;0,ROUND(E474*G474,2),IF(Z474=0,(SUMIF('ORÇ.GLOBAL REF.'!$S$12:$S$1011,B474,$Z$12:$Z$1011)),Z474)))</f>
        <v>0</v>
      </c>
      <c r="I474" s="538" t="str">
        <f aca="false">'ORÇ.GLOBAL REF.'!H474</f>
        <v/>
      </c>
      <c r="J474" s="163" t="str">
        <f aca="false">'ORÇ.GLOBAL REF.'!I474</f>
        <v/>
      </c>
      <c r="K474" s="539" t="str">
        <f aca="false">'ORÇ.GLOBAL REF.'!J474</f>
        <v/>
      </c>
      <c r="L474" s="168" t="str">
        <f aca="false">IF(B474&gt;0,"ok","ocultar")</f>
        <v>ocultar</v>
      </c>
      <c r="M474" s="102"/>
      <c r="N474" s="102"/>
      <c r="O474" s="102"/>
      <c r="R474" s="157" t="n">
        <f aca="false">IF(B474=0,R473,IF(ISNONTEXT(B474)=TRUE(),INT(B474),INT(LEFT(B474,FIND(".",B474)-1))))</f>
        <v>3</v>
      </c>
      <c r="S474" s="157" t="str">
        <f aca="false">IF(S475=1,1,IF(B474&lt;&gt;0,1,IF(C474&lt;&gt;0,1,IF(D474&lt;&gt;0,1,IF(E474&lt;&gt;0,1,"")))))</f>
        <v/>
      </c>
      <c r="T474" s="157" t="str">
        <f aca="false">IF(R474=0," ",IF(R474&lt;&gt;R473,R474," "))</f>
        <v> </v>
      </c>
      <c r="U474" s="88"/>
      <c r="V474" s="75" t="e">
        <f aca="false">IF(R474&lt;&gt;T474,(IF(J474="",H474*(INFORMAÇÕES!$Q$79/INFORMAÇÕES!$Q$82),IF(J474="R",H474,0))),0)</f>
        <v>#DIV/0!</v>
      </c>
      <c r="W474" s="75" t="e">
        <f aca="false">IF(R474&lt;&gt;T474,(IF(J474="",H474*(INFORMAÇÕES!$Q$80/INFORMAÇÕES!$Q$82),IF(J474="C",H474,0))),0)</f>
        <v>#DIV/0!</v>
      </c>
      <c r="X474" s="75" t="n">
        <f aca="false">IF(R474&lt;&gt;T474,(IF(J474="",H474*INFORMAÇÕES!$U$115,IF(J474="CF",H474,0))),0)</f>
        <v>0</v>
      </c>
      <c r="Y474" s="75" t="n">
        <f aca="false">IF(R474&lt;&gt;T474,(IF(J474="",H474*INFORMAÇÕES!$U$116,IF(J474="O",H474,0))),0)</f>
        <v>0</v>
      </c>
      <c r="Z474" s="75" t="n">
        <f aca="false">IF(E474&lt;&gt;0,H474,0)</f>
        <v>0</v>
      </c>
    </row>
    <row r="475" s="174" customFormat="true" ht="14.25" hidden="false" customHeight="true" outlineLevel="0" collapsed="false">
      <c r="A475" s="159" t="n">
        <v>464</v>
      </c>
      <c r="B475" s="160" t="n">
        <f aca="false">'ORÇ.GLOBAL REF.'!B475</f>
        <v>0</v>
      </c>
      <c r="C475" s="536" t="n">
        <f aca="false">'ORÇ.GLOBAL REF.'!C475</f>
        <v>0</v>
      </c>
      <c r="D475" s="162" t="n">
        <f aca="false">'ORÇ.GLOBAL REF.'!D475</f>
        <v>0</v>
      </c>
      <c r="E475" s="162" t="n">
        <f aca="false">'ORÇ.GLOBAL REF.'!E475</f>
        <v>0</v>
      </c>
      <c r="F475" s="537"/>
      <c r="G475" s="163" t="n">
        <f aca="false">ROUND(F475,2)</f>
        <v>0</v>
      </c>
      <c r="H475" s="163" t="n">
        <f aca="false">IF('ORÇ.GLOBAL P CAIXA'!K475="EXEC.",0,IF(E475&lt;&gt;0,ROUND(E475*G475,2),IF(Z475=0,(SUMIF('ORÇ.GLOBAL REF.'!$S$12:$S$1011,B475,$Z$12:$Z$1011)),Z475)))</f>
        <v>0</v>
      </c>
      <c r="I475" s="538" t="str">
        <f aca="false">'ORÇ.GLOBAL REF.'!H475</f>
        <v/>
      </c>
      <c r="J475" s="163" t="str">
        <f aca="false">'ORÇ.GLOBAL REF.'!I475</f>
        <v/>
      </c>
      <c r="K475" s="539" t="str">
        <f aca="false">'ORÇ.GLOBAL REF.'!J475</f>
        <v/>
      </c>
      <c r="L475" s="168" t="str">
        <f aca="false">IF(B475&gt;0,"ok","ocultar")</f>
        <v>ocultar</v>
      </c>
      <c r="M475" s="102"/>
      <c r="N475" s="102"/>
      <c r="O475" s="102"/>
      <c r="R475" s="157" t="n">
        <f aca="false">IF(B475=0,R474,IF(ISNONTEXT(B475)=TRUE(),INT(B475),INT(LEFT(B475,FIND(".",B475)-1))))</f>
        <v>3</v>
      </c>
      <c r="S475" s="157" t="str">
        <f aca="false">IF(S476=1,1,IF(B475&lt;&gt;0,1,IF(C475&lt;&gt;0,1,IF(D475&lt;&gt;0,1,IF(E475&lt;&gt;0,1,"")))))</f>
        <v/>
      </c>
      <c r="T475" s="157" t="str">
        <f aca="false">IF(R475=0," ",IF(R475&lt;&gt;R474,R475," "))</f>
        <v> </v>
      </c>
      <c r="U475" s="88"/>
      <c r="V475" s="75" t="e">
        <f aca="false">IF(R475&lt;&gt;T475,(IF(J475="",H475*(INFORMAÇÕES!$Q$79/INFORMAÇÕES!$Q$82),IF(J475="R",H475,0))),0)</f>
        <v>#DIV/0!</v>
      </c>
      <c r="W475" s="75" t="e">
        <f aca="false">IF(R475&lt;&gt;T475,(IF(J475="",H475*(INFORMAÇÕES!$Q$80/INFORMAÇÕES!$Q$82),IF(J475="C",H475,0))),0)</f>
        <v>#DIV/0!</v>
      </c>
      <c r="X475" s="75" t="n">
        <f aca="false">IF(R475&lt;&gt;T475,(IF(J475="",H475*INFORMAÇÕES!$U$115,IF(J475="CF",H475,0))),0)</f>
        <v>0</v>
      </c>
      <c r="Y475" s="75" t="n">
        <f aca="false">IF(R475&lt;&gt;T475,(IF(J475="",H475*INFORMAÇÕES!$U$116,IF(J475="O",H475,0))),0)</f>
        <v>0</v>
      </c>
      <c r="Z475" s="75" t="n">
        <f aca="false">IF(E475&lt;&gt;0,H475,0)</f>
        <v>0</v>
      </c>
    </row>
    <row r="476" s="174" customFormat="true" ht="14.25" hidden="false" customHeight="true" outlineLevel="0" collapsed="false">
      <c r="A476" s="159" t="n">
        <v>465</v>
      </c>
      <c r="B476" s="160" t="n">
        <f aca="false">'ORÇ.GLOBAL REF.'!B476</f>
        <v>0</v>
      </c>
      <c r="C476" s="536" t="n">
        <f aca="false">'ORÇ.GLOBAL REF.'!C476</f>
        <v>0</v>
      </c>
      <c r="D476" s="162" t="n">
        <f aca="false">'ORÇ.GLOBAL REF.'!D476</f>
        <v>0</v>
      </c>
      <c r="E476" s="162" t="n">
        <f aca="false">'ORÇ.GLOBAL REF.'!E476</f>
        <v>0</v>
      </c>
      <c r="F476" s="537"/>
      <c r="G476" s="163" t="n">
        <f aca="false">ROUND(F476,2)</f>
        <v>0</v>
      </c>
      <c r="H476" s="163" t="n">
        <f aca="false">IF('ORÇ.GLOBAL P CAIXA'!K476="EXEC.",0,IF(E476&lt;&gt;0,ROUND(E476*G476,2),IF(Z476=0,(SUMIF('ORÇ.GLOBAL REF.'!$S$12:$S$1011,B476,$Z$12:$Z$1011)),Z476)))</f>
        <v>0</v>
      </c>
      <c r="I476" s="538" t="str">
        <f aca="false">'ORÇ.GLOBAL REF.'!H476</f>
        <v/>
      </c>
      <c r="J476" s="163" t="str">
        <f aca="false">'ORÇ.GLOBAL REF.'!I476</f>
        <v/>
      </c>
      <c r="K476" s="539" t="str">
        <f aca="false">'ORÇ.GLOBAL REF.'!J476</f>
        <v/>
      </c>
      <c r="L476" s="168" t="str">
        <f aca="false">IF(B476&gt;0,"ok","ocultar")</f>
        <v>ocultar</v>
      </c>
      <c r="M476" s="102"/>
      <c r="N476" s="102"/>
      <c r="O476" s="102"/>
      <c r="R476" s="157" t="n">
        <f aca="false">IF(B476=0,R475,IF(ISNONTEXT(B476)=TRUE(),INT(B476),INT(LEFT(B476,FIND(".",B476)-1))))</f>
        <v>3</v>
      </c>
      <c r="S476" s="157" t="str">
        <f aca="false">IF(S477=1,1,IF(B476&lt;&gt;0,1,IF(C476&lt;&gt;0,1,IF(D476&lt;&gt;0,1,IF(E476&lt;&gt;0,1,"")))))</f>
        <v/>
      </c>
      <c r="T476" s="157" t="str">
        <f aca="false">IF(R476=0," ",IF(R476&lt;&gt;R475,R476," "))</f>
        <v> </v>
      </c>
      <c r="U476" s="88"/>
      <c r="V476" s="75" t="e">
        <f aca="false">IF(R476&lt;&gt;T476,(IF(J476="",H476*(INFORMAÇÕES!$Q$79/INFORMAÇÕES!$Q$82),IF(J476="R",H476,0))),0)</f>
        <v>#DIV/0!</v>
      </c>
      <c r="W476" s="75" t="e">
        <f aca="false">IF(R476&lt;&gt;T476,(IF(J476="",H476*(INFORMAÇÕES!$Q$80/INFORMAÇÕES!$Q$82),IF(J476="C",H476,0))),0)</f>
        <v>#DIV/0!</v>
      </c>
      <c r="X476" s="75" t="n">
        <f aca="false">IF(R476&lt;&gt;T476,(IF(J476="",H476*INFORMAÇÕES!$U$115,IF(J476="CF",H476,0))),0)</f>
        <v>0</v>
      </c>
      <c r="Y476" s="75" t="n">
        <f aca="false">IF(R476&lt;&gt;T476,(IF(J476="",H476*INFORMAÇÕES!$U$116,IF(J476="O",H476,0))),0)</f>
        <v>0</v>
      </c>
      <c r="Z476" s="75" t="n">
        <f aca="false">IF(E476&lt;&gt;0,H476,0)</f>
        <v>0</v>
      </c>
    </row>
    <row r="477" s="174" customFormat="true" ht="14.25" hidden="false" customHeight="true" outlineLevel="0" collapsed="false">
      <c r="A477" s="159" t="n">
        <v>466</v>
      </c>
      <c r="B477" s="160" t="n">
        <f aca="false">'ORÇ.GLOBAL REF.'!B477</f>
        <v>0</v>
      </c>
      <c r="C477" s="536" t="n">
        <f aca="false">'ORÇ.GLOBAL REF.'!C477</f>
        <v>0</v>
      </c>
      <c r="D477" s="162" t="n">
        <f aca="false">'ORÇ.GLOBAL REF.'!D477</f>
        <v>0</v>
      </c>
      <c r="E477" s="162" t="n">
        <f aca="false">'ORÇ.GLOBAL REF.'!E477</f>
        <v>0</v>
      </c>
      <c r="F477" s="537"/>
      <c r="G477" s="163" t="n">
        <f aca="false">ROUND(F477,2)</f>
        <v>0</v>
      </c>
      <c r="H477" s="163" t="n">
        <f aca="false">IF('ORÇ.GLOBAL P CAIXA'!K477="EXEC.",0,IF(E477&lt;&gt;0,ROUND(E477*G477,2),IF(Z477=0,(SUMIF('ORÇ.GLOBAL REF.'!$S$12:$S$1011,B477,$Z$12:$Z$1011)),Z477)))</f>
        <v>0</v>
      </c>
      <c r="I477" s="538" t="str">
        <f aca="false">'ORÇ.GLOBAL REF.'!H477</f>
        <v/>
      </c>
      <c r="J477" s="163" t="str">
        <f aca="false">'ORÇ.GLOBAL REF.'!I477</f>
        <v/>
      </c>
      <c r="K477" s="539" t="str">
        <f aca="false">'ORÇ.GLOBAL REF.'!J477</f>
        <v/>
      </c>
      <c r="L477" s="168" t="str">
        <f aca="false">IF(B477&gt;0,"ok","ocultar")</f>
        <v>ocultar</v>
      </c>
      <c r="M477" s="102"/>
      <c r="N477" s="102"/>
      <c r="O477" s="102"/>
      <c r="R477" s="157" t="n">
        <f aca="false">IF(B477=0,R476,IF(ISNONTEXT(B477)=TRUE(),INT(B477),INT(LEFT(B477,FIND(".",B477)-1))))</f>
        <v>3</v>
      </c>
      <c r="S477" s="157" t="str">
        <f aca="false">IF(S478=1,1,IF(B477&lt;&gt;0,1,IF(C477&lt;&gt;0,1,IF(D477&lt;&gt;0,1,IF(E477&lt;&gt;0,1,"")))))</f>
        <v/>
      </c>
      <c r="T477" s="157" t="str">
        <f aca="false">IF(R477=0," ",IF(R477&lt;&gt;R476,R477," "))</f>
        <v> </v>
      </c>
      <c r="U477" s="88"/>
      <c r="V477" s="75" t="e">
        <f aca="false">IF(R477&lt;&gt;T477,(IF(J477="",H477*(INFORMAÇÕES!$Q$79/INFORMAÇÕES!$Q$82),IF(J477="R",H477,0))),0)</f>
        <v>#DIV/0!</v>
      </c>
      <c r="W477" s="75" t="e">
        <f aca="false">IF(R477&lt;&gt;T477,(IF(J477="",H477*(INFORMAÇÕES!$Q$80/INFORMAÇÕES!$Q$82),IF(J477="C",H477,0))),0)</f>
        <v>#DIV/0!</v>
      </c>
      <c r="X477" s="75" t="n">
        <f aca="false">IF(R477&lt;&gt;T477,(IF(J477="",H477*INFORMAÇÕES!$U$115,IF(J477="CF",H477,0))),0)</f>
        <v>0</v>
      </c>
      <c r="Y477" s="75" t="n">
        <f aca="false">IF(R477&lt;&gt;T477,(IF(J477="",H477*INFORMAÇÕES!$U$116,IF(J477="O",H477,0))),0)</f>
        <v>0</v>
      </c>
      <c r="Z477" s="75" t="n">
        <f aca="false">IF(E477&lt;&gt;0,H477,0)</f>
        <v>0</v>
      </c>
    </row>
    <row r="478" s="174" customFormat="true" ht="14.25" hidden="false" customHeight="true" outlineLevel="0" collapsed="false">
      <c r="A478" s="159" t="n">
        <v>467</v>
      </c>
      <c r="B478" s="160" t="n">
        <f aca="false">'ORÇ.GLOBAL REF.'!B478</f>
        <v>0</v>
      </c>
      <c r="C478" s="536" t="n">
        <f aca="false">'ORÇ.GLOBAL REF.'!C478</f>
        <v>0</v>
      </c>
      <c r="D478" s="162" t="n">
        <f aca="false">'ORÇ.GLOBAL REF.'!D478</f>
        <v>0</v>
      </c>
      <c r="E478" s="162" t="n">
        <f aca="false">'ORÇ.GLOBAL REF.'!E478</f>
        <v>0</v>
      </c>
      <c r="F478" s="537"/>
      <c r="G478" s="163" t="n">
        <f aca="false">ROUND(F478,2)</f>
        <v>0</v>
      </c>
      <c r="H478" s="163" t="n">
        <f aca="false">IF('ORÇ.GLOBAL P CAIXA'!K478="EXEC.",0,IF(E478&lt;&gt;0,ROUND(E478*G478,2),IF(Z478=0,(SUMIF('ORÇ.GLOBAL REF.'!$S$12:$S$1011,B478,$Z$12:$Z$1011)),Z478)))</f>
        <v>0</v>
      </c>
      <c r="I478" s="538" t="str">
        <f aca="false">'ORÇ.GLOBAL REF.'!H478</f>
        <v/>
      </c>
      <c r="J478" s="163" t="str">
        <f aca="false">'ORÇ.GLOBAL REF.'!I478</f>
        <v/>
      </c>
      <c r="K478" s="539" t="str">
        <f aca="false">'ORÇ.GLOBAL REF.'!J478</f>
        <v/>
      </c>
      <c r="L478" s="168" t="str">
        <f aca="false">IF(B478&gt;0,"ok","ocultar")</f>
        <v>ocultar</v>
      </c>
      <c r="M478" s="102"/>
      <c r="N478" s="102"/>
      <c r="O478" s="102"/>
      <c r="R478" s="157" t="n">
        <f aca="false">IF(B478=0,R477,IF(ISNONTEXT(B478)=TRUE(),INT(B478),INT(LEFT(B478,FIND(".",B478)-1))))</f>
        <v>3</v>
      </c>
      <c r="S478" s="157" t="str">
        <f aca="false">IF(S479=1,1,IF(B478&lt;&gt;0,1,IF(C478&lt;&gt;0,1,IF(D478&lt;&gt;0,1,IF(E478&lt;&gt;0,1,"")))))</f>
        <v/>
      </c>
      <c r="T478" s="157" t="str">
        <f aca="false">IF(R478=0," ",IF(R478&lt;&gt;R477,R478," "))</f>
        <v> </v>
      </c>
      <c r="U478" s="88"/>
      <c r="V478" s="75" t="e">
        <f aca="false">IF(R478&lt;&gt;T478,(IF(J478="",H478*(INFORMAÇÕES!$Q$79/INFORMAÇÕES!$Q$82),IF(J478="R",H478,0))),0)</f>
        <v>#DIV/0!</v>
      </c>
      <c r="W478" s="75" t="e">
        <f aca="false">IF(R478&lt;&gt;T478,(IF(J478="",H478*(INFORMAÇÕES!$Q$80/INFORMAÇÕES!$Q$82),IF(J478="C",H478,0))),0)</f>
        <v>#DIV/0!</v>
      </c>
      <c r="X478" s="75" t="n">
        <f aca="false">IF(R478&lt;&gt;T478,(IF(J478="",H478*INFORMAÇÕES!$U$115,IF(J478="CF",H478,0))),0)</f>
        <v>0</v>
      </c>
      <c r="Y478" s="75" t="n">
        <f aca="false">IF(R478&lt;&gt;T478,(IF(J478="",H478*INFORMAÇÕES!$U$116,IF(J478="O",H478,0))),0)</f>
        <v>0</v>
      </c>
      <c r="Z478" s="75" t="n">
        <f aca="false">IF(E478&lt;&gt;0,H478,0)</f>
        <v>0</v>
      </c>
    </row>
    <row r="479" s="174" customFormat="true" ht="14.25" hidden="false" customHeight="true" outlineLevel="0" collapsed="false">
      <c r="A479" s="159" t="n">
        <v>468</v>
      </c>
      <c r="B479" s="160" t="n">
        <f aca="false">'ORÇ.GLOBAL REF.'!B479</f>
        <v>0</v>
      </c>
      <c r="C479" s="536" t="n">
        <f aca="false">'ORÇ.GLOBAL REF.'!C479</f>
        <v>0</v>
      </c>
      <c r="D479" s="162" t="n">
        <f aca="false">'ORÇ.GLOBAL REF.'!D479</f>
        <v>0</v>
      </c>
      <c r="E479" s="162" t="n">
        <f aca="false">'ORÇ.GLOBAL REF.'!E479</f>
        <v>0</v>
      </c>
      <c r="F479" s="537"/>
      <c r="G479" s="163" t="n">
        <f aca="false">ROUND(F479,2)</f>
        <v>0</v>
      </c>
      <c r="H479" s="163" t="n">
        <f aca="false">IF('ORÇ.GLOBAL P CAIXA'!K479="EXEC.",0,IF(E479&lt;&gt;0,ROUND(E479*G479,2),IF(Z479=0,(SUMIF('ORÇ.GLOBAL REF.'!$S$12:$S$1011,B479,$Z$12:$Z$1011)),Z479)))</f>
        <v>0</v>
      </c>
      <c r="I479" s="538" t="str">
        <f aca="false">'ORÇ.GLOBAL REF.'!H479</f>
        <v/>
      </c>
      <c r="J479" s="163" t="str">
        <f aca="false">'ORÇ.GLOBAL REF.'!I479</f>
        <v/>
      </c>
      <c r="K479" s="539" t="str">
        <f aca="false">'ORÇ.GLOBAL REF.'!J479</f>
        <v/>
      </c>
      <c r="L479" s="168" t="str">
        <f aca="false">IF(B479&gt;0,"ok","ocultar")</f>
        <v>ocultar</v>
      </c>
      <c r="M479" s="102"/>
      <c r="N479" s="102"/>
      <c r="O479" s="102"/>
      <c r="R479" s="157" t="n">
        <f aca="false">IF(B479=0,R478,IF(ISNONTEXT(B479)=TRUE(),INT(B479),INT(LEFT(B479,FIND(".",B479)-1))))</f>
        <v>3</v>
      </c>
      <c r="S479" s="157" t="str">
        <f aca="false">IF(S480=1,1,IF(B479&lt;&gt;0,1,IF(C479&lt;&gt;0,1,IF(D479&lt;&gt;0,1,IF(E479&lt;&gt;0,1,"")))))</f>
        <v/>
      </c>
      <c r="T479" s="157" t="str">
        <f aca="false">IF(R479=0," ",IF(R479&lt;&gt;R478,R479," "))</f>
        <v> </v>
      </c>
      <c r="U479" s="88"/>
      <c r="V479" s="75" t="e">
        <f aca="false">IF(R479&lt;&gt;T479,(IF(J479="",H479*(INFORMAÇÕES!$Q$79/INFORMAÇÕES!$Q$82),IF(J479="R",H479,0))),0)</f>
        <v>#DIV/0!</v>
      </c>
      <c r="W479" s="75" t="e">
        <f aca="false">IF(R479&lt;&gt;T479,(IF(J479="",H479*(INFORMAÇÕES!$Q$80/INFORMAÇÕES!$Q$82),IF(J479="C",H479,0))),0)</f>
        <v>#DIV/0!</v>
      </c>
      <c r="X479" s="75" t="n">
        <f aca="false">IF(R479&lt;&gt;T479,(IF(J479="",H479*INFORMAÇÕES!$U$115,IF(J479="CF",H479,0))),0)</f>
        <v>0</v>
      </c>
      <c r="Y479" s="75" t="n">
        <f aca="false">IF(R479&lt;&gt;T479,(IF(J479="",H479*INFORMAÇÕES!$U$116,IF(J479="O",H479,0))),0)</f>
        <v>0</v>
      </c>
      <c r="Z479" s="75" t="n">
        <f aca="false">IF(E479&lt;&gt;0,H479,0)</f>
        <v>0</v>
      </c>
    </row>
    <row r="480" s="174" customFormat="true" ht="14.25" hidden="false" customHeight="true" outlineLevel="0" collapsed="false">
      <c r="A480" s="159" t="n">
        <v>469</v>
      </c>
      <c r="B480" s="160" t="n">
        <f aca="false">'ORÇ.GLOBAL REF.'!B480</f>
        <v>0</v>
      </c>
      <c r="C480" s="536" t="n">
        <f aca="false">'ORÇ.GLOBAL REF.'!C480</f>
        <v>0</v>
      </c>
      <c r="D480" s="162" t="n">
        <f aca="false">'ORÇ.GLOBAL REF.'!D480</f>
        <v>0</v>
      </c>
      <c r="E480" s="162" t="n">
        <f aca="false">'ORÇ.GLOBAL REF.'!E480</f>
        <v>0</v>
      </c>
      <c r="F480" s="537"/>
      <c r="G480" s="163" t="n">
        <f aca="false">ROUND(F480,2)</f>
        <v>0</v>
      </c>
      <c r="H480" s="163" t="n">
        <f aca="false">IF('ORÇ.GLOBAL P CAIXA'!K480="EXEC.",0,IF(E480&lt;&gt;0,ROUND(E480*G480,2),IF(Z480=0,(SUMIF('ORÇ.GLOBAL REF.'!$S$12:$S$1011,B480,$Z$12:$Z$1011)),Z480)))</f>
        <v>0</v>
      </c>
      <c r="I480" s="538" t="str">
        <f aca="false">'ORÇ.GLOBAL REF.'!H480</f>
        <v/>
      </c>
      <c r="J480" s="163" t="str">
        <f aca="false">'ORÇ.GLOBAL REF.'!I480</f>
        <v/>
      </c>
      <c r="K480" s="539" t="str">
        <f aca="false">'ORÇ.GLOBAL REF.'!J480</f>
        <v/>
      </c>
      <c r="L480" s="168" t="str">
        <f aca="false">IF(B480&gt;0,"ok","ocultar")</f>
        <v>ocultar</v>
      </c>
      <c r="M480" s="102"/>
      <c r="N480" s="102"/>
      <c r="O480" s="102"/>
      <c r="R480" s="157" t="n">
        <f aca="false">IF(B480=0,R479,IF(ISNONTEXT(B480)=TRUE(),INT(B480),INT(LEFT(B480,FIND(".",B480)-1))))</f>
        <v>3</v>
      </c>
      <c r="S480" s="157" t="str">
        <f aca="false">IF(S481=1,1,IF(B480&lt;&gt;0,1,IF(C480&lt;&gt;0,1,IF(D480&lt;&gt;0,1,IF(E480&lt;&gt;0,1,"")))))</f>
        <v/>
      </c>
      <c r="T480" s="157" t="str">
        <f aca="false">IF(R480=0," ",IF(R480&lt;&gt;R479,R480," "))</f>
        <v> </v>
      </c>
      <c r="U480" s="88"/>
      <c r="V480" s="75" t="e">
        <f aca="false">IF(R480&lt;&gt;T480,(IF(J480="",H480*(INFORMAÇÕES!$Q$79/INFORMAÇÕES!$Q$82),IF(J480="R",H480,0))),0)</f>
        <v>#DIV/0!</v>
      </c>
      <c r="W480" s="75" t="e">
        <f aca="false">IF(R480&lt;&gt;T480,(IF(J480="",H480*(INFORMAÇÕES!$Q$80/INFORMAÇÕES!$Q$82),IF(J480="C",H480,0))),0)</f>
        <v>#DIV/0!</v>
      </c>
      <c r="X480" s="75" t="n">
        <f aca="false">IF(R480&lt;&gt;T480,(IF(J480="",H480*INFORMAÇÕES!$U$115,IF(J480="CF",H480,0))),0)</f>
        <v>0</v>
      </c>
      <c r="Y480" s="75" t="n">
        <f aca="false">IF(R480&lt;&gt;T480,(IF(J480="",H480*INFORMAÇÕES!$U$116,IF(J480="O",H480,0))),0)</f>
        <v>0</v>
      </c>
      <c r="Z480" s="75" t="n">
        <f aca="false">IF(E480&lt;&gt;0,H480,0)</f>
        <v>0</v>
      </c>
    </row>
    <row r="481" s="174" customFormat="true" ht="14.25" hidden="false" customHeight="true" outlineLevel="0" collapsed="false">
      <c r="A481" s="159" t="n">
        <v>470</v>
      </c>
      <c r="B481" s="160" t="n">
        <f aca="false">'ORÇ.GLOBAL REF.'!B481</f>
        <v>0</v>
      </c>
      <c r="C481" s="536" t="n">
        <f aca="false">'ORÇ.GLOBAL REF.'!C481</f>
        <v>0</v>
      </c>
      <c r="D481" s="162" t="n">
        <f aca="false">'ORÇ.GLOBAL REF.'!D481</f>
        <v>0</v>
      </c>
      <c r="E481" s="162" t="n">
        <f aca="false">'ORÇ.GLOBAL REF.'!E481</f>
        <v>0</v>
      </c>
      <c r="F481" s="537"/>
      <c r="G481" s="163" t="n">
        <f aca="false">ROUND(F481,2)</f>
        <v>0</v>
      </c>
      <c r="H481" s="163" t="n">
        <f aca="false">IF('ORÇ.GLOBAL P CAIXA'!K481="EXEC.",0,IF(E481&lt;&gt;0,ROUND(E481*G481,2),IF(Z481=0,(SUMIF('ORÇ.GLOBAL REF.'!$S$12:$S$1011,B481,$Z$12:$Z$1011)),Z481)))</f>
        <v>0</v>
      </c>
      <c r="I481" s="538" t="str">
        <f aca="false">'ORÇ.GLOBAL REF.'!H481</f>
        <v/>
      </c>
      <c r="J481" s="163" t="str">
        <f aca="false">'ORÇ.GLOBAL REF.'!I481</f>
        <v/>
      </c>
      <c r="K481" s="539" t="str">
        <f aca="false">'ORÇ.GLOBAL REF.'!J481</f>
        <v/>
      </c>
      <c r="L481" s="168" t="str">
        <f aca="false">IF(B481&gt;0,"ok","ocultar")</f>
        <v>ocultar</v>
      </c>
      <c r="M481" s="102"/>
      <c r="N481" s="102"/>
      <c r="O481" s="102"/>
      <c r="R481" s="157" t="n">
        <f aca="false">IF(B481=0,R480,IF(ISNONTEXT(B481)=TRUE(),INT(B481),INT(LEFT(B481,FIND(".",B481)-1))))</f>
        <v>3</v>
      </c>
      <c r="S481" s="157" t="str">
        <f aca="false">IF(S482=1,1,IF(B481&lt;&gt;0,1,IF(C481&lt;&gt;0,1,IF(D481&lt;&gt;0,1,IF(E481&lt;&gt;0,1,"")))))</f>
        <v/>
      </c>
      <c r="T481" s="157" t="str">
        <f aca="false">IF(R481=0," ",IF(R481&lt;&gt;R480,R481," "))</f>
        <v> </v>
      </c>
      <c r="U481" s="88"/>
      <c r="V481" s="75" t="e">
        <f aca="false">IF(R481&lt;&gt;T481,(IF(J481="",H481*(INFORMAÇÕES!$Q$79/INFORMAÇÕES!$Q$82),IF(J481="R",H481,0))),0)</f>
        <v>#DIV/0!</v>
      </c>
      <c r="W481" s="75" t="e">
        <f aca="false">IF(R481&lt;&gt;T481,(IF(J481="",H481*(INFORMAÇÕES!$Q$80/INFORMAÇÕES!$Q$82),IF(J481="C",H481,0))),0)</f>
        <v>#DIV/0!</v>
      </c>
      <c r="X481" s="75" t="n">
        <f aca="false">IF(R481&lt;&gt;T481,(IF(J481="",H481*INFORMAÇÕES!$U$115,IF(J481="CF",H481,0))),0)</f>
        <v>0</v>
      </c>
      <c r="Y481" s="75" t="n">
        <f aca="false">IF(R481&lt;&gt;T481,(IF(J481="",H481*INFORMAÇÕES!$U$116,IF(J481="O",H481,0))),0)</f>
        <v>0</v>
      </c>
      <c r="Z481" s="75" t="n">
        <f aca="false">IF(E481&lt;&gt;0,H481,0)</f>
        <v>0</v>
      </c>
    </row>
    <row r="482" s="174" customFormat="true" ht="14.25" hidden="false" customHeight="true" outlineLevel="0" collapsed="false">
      <c r="A482" s="159" t="n">
        <v>471</v>
      </c>
      <c r="B482" s="160" t="n">
        <f aca="false">'ORÇ.GLOBAL REF.'!B482</f>
        <v>0</v>
      </c>
      <c r="C482" s="536" t="n">
        <f aca="false">'ORÇ.GLOBAL REF.'!C482</f>
        <v>0</v>
      </c>
      <c r="D482" s="162" t="n">
        <f aca="false">'ORÇ.GLOBAL REF.'!D482</f>
        <v>0</v>
      </c>
      <c r="E482" s="162" t="n">
        <f aca="false">'ORÇ.GLOBAL REF.'!E482</f>
        <v>0</v>
      </c>
      <c r="F482" s="537"/>
      <c r="G482" s="163" t="n">
        <f aca="false">ROUND(F482,2)</f>
        <v>0</v>
      </c>
      <c r="H482" s="163" t="n">
        <f aca="false">IF('ORÇ.GLOBAL P CAIXA'!K482="EXEC.",0,IF(E482&lt;&gt;0,ROUND(E482*G482,2),IF(Z482=0,(SUMIF('ORÇ.GLOBAL REF.'!$S$12:$S$1011,B482,$Z$12:$Z$1011)),Z482)))</f>
        <v>0</v>
      </c>
      <c r="I482" s="538" t="str">
        <f aca="false">'ORÇ.GLOBAL REF.'!H482</f>
        <v/>
      </c>
      <c r="J482" s="163" t="str">
        <f aca="false">'ORÇ.GLOBAL REF.'!I482</f>
        <v/>
      </c>
      <c r="K482" s="539" t="str">
        <f aca="false">'ORÇ.GLOBAL REF.'!J482</f>
        <v/>
      </c>
      <c r="L482" s="168" t="str">
        <f aca="false">IF(B482&gt;0,"ok","ocultar")</f>
        <v>ocultar</v>
      </c>
      <c r="M482" s="102"/>
      <c r="N482" s="102"/>
      <c r="O482" s="102"/>
      <c r="R482" s="157" t="n">
        <f aca="false">IF(B482=0,R481,IF(ISNONTEXT(B482)=TRUE(),INT(B482),INT(LEFT(B482,FIND(".",B482)-1))))</f>
        <v>3</v>
      </c>
      <c r="S482" s="157" t="str">
        <f aca="false">IF(S483=1,1,IF(B482&lt;&gt;0,1,IF(C482&lt;&gt;0,1,IF(D482&lt;&gt;0,1,IF(E482&lt;&gt;0,1,"")))))</f>
        <v/>
      </c>
      <c r="T482" s="157" t="str">
        <f aca="false">IF(R482=0," ",IF(R482&lt;&gt;R481,R482," "))</f>
        <v> </v>
      </c>
      <c r="U482" s="88"/>
      <c r="V482" s="75" t="e">
        <f aca="false">IF(R482&lt;&gt;T482,(IF(J482="",H482*(INFORMAÇÕES!$Q$79/INFORMAÇÕES!$Q$82),IF(J482="R",H482,0))),0)</f>
        <v>#DIV/0!</v>
      </c>
      <c r="W482" s="75" t="e">
        <f aca="false">IF(R482&lt;&gt;T482,(IF(J482="",H482*(INFORMAÇÕES!$Q$80/INFORMAÇÕES!$Q$82),IF(J482="C",H482,0))),0)</f>
        <v>#DIV/0!</v>
      </c>
      <c r="X482" s="75" t="n">
        <f aca="false">IF(R482&lt;&gt;T482,(IF(J482="",H482*INFORMAÇÕES!$U$115,IF(J482="CF",H482,0))),0)</f>
        <v>0</v>
      </c>
      <c r="Y482" s="75" t="n">
        <f aca="false">IF(R482&lt;&gt;T482,(IF(J482="",H482*INFORMAÇÕES!$U$116,IF(J482="O",H482,0))),0)</f>
        <v>0</v>
      </c>
      <c r="Z482" s="75" t="n">
        <f aca="false">IF(E482&lt;&gt;0,H482,0)</f>
        <v>0</v>
      </c>
    </row>
    <row r="483" s="174" customFormat="true" ht="14.25" hidden="false" customHeight="true" outlineLevel="0" collapsed="false">
      <c r="A483" s="159" t="n">
        <v>472</v>
      </c>
      <c r="B483" s="160" t="n">
        <f aca="false">'ORÇ.GLOBAL REF.'!B483</f>
        <v>0</v>
      </c>
      <c r="C483" s="536" t="n">
        <f aca="false">'ORÇ.GLOBAL REF.'!C483</f>
        <v>0</v>
      </c>
      <c r="D483" s="162" t="n">
        <f aca="false">'ORÇ.GLOBAL REF.'!D483</f>
        <v>0</v>
      </c>
      <c r="E483" s="162" t="n">
        <f aca="false">'ORÇ.GLOBAL REF.'!E483</f>
        <v>0</v>
      </c>
      <c r="F483" s="537"/>
      <c r="G483" s="163" t="n">
        <f aca="false">ROUND(F483,2)</f>
        <v>0</v>
      </c>
      <c r="H483" s="163" t="n">
        <f aca="false">IF('ORÇ.GLOBAL P CAIXA'!K483="EXEC.",0,IF(E483&lt;&gt;0,ROUND(E483*G483,2),IF(Z483=0,(SUMIF('ORÇ.GLOBAL REF.'!$S$12:$S$1011,B483,$Z$12:$Z$1011)),Z483)))</f>
        <v>0</v>
      </c>
      <c r="I483" s="538" t="str">
        <f aca="false">'ORÇ.GLOBAL REF.'!H483</f>
        <v/>
      </c>
      <c r="J483" s="163" t="str">
        <f aca="false">'ORÇ.GLOBAL REF.'!I483</f>
        <v/>
      </c>
      <c r="K483" s="539" t="str">
        <f aca="false">'ORÇ.GLOBAL REF.'!J483</f>
        <v/>
      </c>
      <c r="L483" s="168" t="str">
        <f aca="false">IF(B483&gt;0,"ok","ocultar")</f>
        <v>ocultar</v>
      </c>
      <c r="M483" s="102"/>
      <c r="N483" s="102"/>
      <c r="O483" s="102"/>
      <c r="R483" s="157" t="n">
        <f aca="false">IF(B483=0,R482,IF(ISNONTEXT(B483)=TRUE(),INT(B483),INT(LEFT(B483,FIND(".",B483)-1))))</f>
        <v>3</v>
      </c>
      <c r="S483" s="157" t="str">
        <f aca="false">IF(S484=1,1,IF(B483&lt;&gt;0,1,IF(C483&lt;&gt;0,1,IF(D483&lt;&gt;0,1,IF(E483&lt;&gt;0,1,"")))))</f>
        <v/>
      </c>
      <c r="T483" s="157" t="str">
        <f aca="false">IF(R483=0," ",IF(R483&lt;&gt;R482,R483," "))</f>
        <v> </v>
      </c>
      <c r="U483" s="88"/>
      <c r="V483" s="75" t="e">
        <f aca="false">IF(R483&lt;&gt;T483,(IF(J483="",H483*(INFORMAÇÕES!$Q$79/INFORMAÇÕES!$Q$82),IF(J483="R",H483,0))),0)</f>
        <v>#DIV/0!</v>
      </c>
      <c r="W483" s="75" t="e">
        <f aca="false">IF(R483&lt;&gt;T483,(IF(J483="",H483*(INFORMAÇÕES!$Q$80/INFORMAÇÕES!$Q$82),IF(J483="C",H483,0))),0)</f>
        <v>#DIV/0!</v>
      </c>
      <c r="X483" s="75" t="n">
        <f aca="false">IF(R483&lt;&gt;T483,(IF(J483="",H483*INFORMAÇÕES!$U$115,IF(J483="CF",H483,0))),0)</f>
        <v>0</v>
      </c>
      <c r="Y483" s="75" t="n">
        <f aca="false">IF(R483&lt;&gt;T483,(IF(J483="",H483*INFORMAÇÕES!$U$116,IF(J483="O",H483,0))),0)</f>
        <v>0</v>
      </c>
      <c r="Z483" s="75" t="n">
        <f aca="false">IF(E483&lt;&gt;0,H483,0)</f>
        <v>0</v>
      </c>
    </row>
    <row r="484" s="174" customFormat="true" ht="14.25" hidden="false" customHeight="true" outlineLevel="0" collapsed="false">
      <c r="A484" s="159" t="n">
        <v>473</v>
      </c>
      <c r="B484" s="160" t="n">
        <f aca="false">'ORÇ.GLOBAL REF.'!B484</f>
        <v>0</v>
      </c>
      <c r="C484" s="536" t="n">
        <f aca="false">'ORÇ.GLOBAL REF.'!C484</f>
        <v>0</v>
      </c>
      <c r="D484" s="162" t="n">
        <f aca="false">'ORÇ.GLOBAL REF.'!D484</f>
        <v>0</v>
      </c>
      <c r="E484" s="162" t="n">
        <f aca="false">'ORÇ.GLOBAL REF.'!E484</f>
        <v>0</v>
      </c>
      <c r="F484" s="537"/>
      <c r="G484" s="163" t="n">
        <f aca="false">ROUND(F484,2)</f>
        <v>0</v>
      </c>
      <c r="H484" s="163" t="n">
        <f aca="false">IF('ORÇ.GLOBAL P CAIXA'!K484="EXEC.",0,IF(E484&lt;&gt;0,ROUND(E484*G484,2),IF(Z484=0,(SUMIF('ORÇ.GLOBAL REF.'!$S$12:$S$1011,B484,$Z$12:$Z$1011)),Z484)))</f>
        <v>0</v>
      </c>
      <c r="I484" s="538" t="str">
        <f aca="false">'ORÇ.GLOBAL REF.'!H484</f>
        <v/>
      </c>
      <c r="J484" s="163" t="str">
        <f aca="false">'ORÇ.GLOBAL REF.'!I484</f>
        <v/>
      </c>
      <c r="K484" s="539" t="str">
        <f aca="false">'ORÇ.GLOBAL REF.'!J484</f>
        <v/>
      </c>
      <c r="L484" s="168" t="str">
        <f aca="false">IF(B484&gt;0,"ok","ocultar")</f>
        <v>ocultar</v>
      </c>
      <c r="M484" s="102"/>
      <c r="N484" s="102"/>
      <c r="O484" s="102"/>
      <c r="R484" s="157" t="n">
        <f aca="false">IF(B484=0,R483,IF(ISNONTEXT(B484)=TRUE(),INT(B484),INT(LEFT(B484,FIND(".",B484)-1))))</f>
        <v>3</v>
      </c>
      <c r="S484" s="157" t="str">
        <f aca="false">IF(S485=1,1,IF(B484&lt;&gt;0,1,IF(C484&lt;&gt;0,1,IF(D484&lt;&gt;0,1,IF(E484&lt;&gt;0,1,"")))))</f>
        <v/>
      </c>
      <c r="T484" s="157" t="str">
        <f aca="false">IF(R484=0," ",IF(R484&lt;&gt;R483,R484," "))</f>
        <v> </v>
      </c>
      <c r="U484" s="88"/>
      <c r="V484" s="75" t="e">
        <f aca="false">IF(R484&lt;&gt;T484,(IF(J484="",H484*(INFORMAÇÕES!$Q$79/INFORMAÇÕES!$Q$82),IF(J484="R",H484,0))),0)</f>
        <v>#DIV/0!</v>
      </c>
      <c r="W484" s="75" t="e">
        <f aca="false">IF(R484&lt;&gt;T484,(IF(J484="",H484*(INFORMAÇÕES!$Q$80/INFORMAÇÕES!$Q$82),IF(J484="C",H484,0))),0)</f>
        <v>#DIV/0!</v>
      </c>
      <c r="X484" s="75" t="n">
        <f aca="false">IF(R484&lt;&gt;T484,(IF(J484="",H484*INFORMAÇÕES!$U$115,IF(J484="CF",H484,0))),0)</f>
        <v>0</v>
      </c>
      <c r="Y484" s="75" t="n">
        <f aca="false">IF(R484&lt;&gt;T484,(IF(J484="",H484*INFORMAÇÕES!$U$116,IF(J484="O",H484,0))),0)</f>
        <v>0</v>
      </c>
      <c r="Z484" s="75" t="n">
        <f aca="false">IF(E484&lt;&gt;0,H484,0)</f>
        <v>0</v>
      </c>
    </row>
    <row r="485" s="174" customFormat="true" ht="14.25" hidden="false" customHeight="true" outlineLevel="0" collapsed="false">
      <c r="A485" s="159" t="n">
        <v>474</v>
      </c>
      <c r="B485" s="160" t="n">
        <f aca="false">'ORÇ.GLOBAL REF.'!B485</f>
        <v>0</v>
      </c>
      <c r="C485" s="536" t="n">
        <f aca="false">'ORÇ.GLOBAL REF.'!C485</f>
        <v>0</v>
      </c>
      <c r="D485" s="162" t="n">
        <f aca="false">'ORÇ.GLOBAL REF.'!D485</f>
        <v>0</v>
      </c>
      <c r="E485" s="162" t="n">
        <f aca="false">'ORÇ.GLOBAL REF.'!E485</f>
        <v>0</v>
      </c>
      <c r="F485" s="537"/>
      <c r="G485" s="163" t="n">
        <f aca="false">ROUND(F485,2)</f>
        <v>0</v>
      </c>
      <c r="H485" s="163" t="n">
        <f aca="false">IF('ORÇ.GLOBAL P CAIXA'!K485="EXEC.",0,IF(E485&lt;&gt;0,ROUND(E485*G485,2),IF(Z485=0,(SUMIF('ORÇ.GLOBAL REF.'!$S$12:$S$1011,B485,$Z$12:$Z$1011)),Z485)))</f>
        <v>0</v>
      </c>
      <c r="I485" s="538" t="str">
        <f aca="false">'ORÇ.GLOBAL REF.'!H485</f>
        <v/>
      </c>
      <c r="J485" s="163" t="str">
        <f aca="false">'ORÇ.GLOBAL REF.'!I485</f>
        <v/>
      </c>
      <c r="K485" s="539" t="str">
        <f aca="false">'ORÇ.GLOBAL REF.'!J485</f>
        <v/>
      </c>
      <c r="L485" s="168" t="str">
        <f aca="false">IF(B485&gt;0,"ok","ocultar")</f>
        <v>ocultar</v>
      </c>
      <c r="M485" s="102"/>
      <c r="N485" s="102"/>
      <c r="O485" s="102"/>
      <c r="R485" s="157" t="n">
        <f aca="false">IF(B485=0,R484,IF(ISNONTEXT(B485)=TRUE(),INT(B485),INT(LEFT(B485,FIND(".",B485)-1))))</f>
        <v>3</v>
      </c>
      <c r="S485" s="157" t="str">
        <f aca="false">IF(S486=1,1,IF(B485&lt;&gt;0,1,IF(C485&lt;&gt;0,1,IF(D485&lt;&gt;0,1,IF(E485&lt;&gt;0,1,"")))))</f>
        <v/>
      </c>
      <c r="T485" s="157" t="str">
        <f aca="false">IF(R485=0," ",IF(R485&lt;&gt;R484,R485," "))</f>
        <v> </v>
      </c>
      <c r="U485" s="88"/>
      <c r="V485" s="75" t="e">
        <f aca="false">IF(R485&lt;&gt;T485,(IF(J485="",H485*(INFORMAÇÕES!$Q$79/INFORMAÇÕES!$Q$82),IF(J485="R",H485,0))),0)</f>
        <v>#DIV/0!</v>
      </c>
      <c r="W485" s="75" t="e">
        <f aca="false">IF(R485&lt;&gt;T485,(IF(J485="",H485*(INFORMAÇÕES!$Q$80/INFORMAÇÕES!$Q$82),IF(J485="C",H485,0))),0)</f>
        <v>#DIV/0!</v>
      </c>
      <c r="X485" s="75" t="n">
        <f aca="false">IF(R485&lt;&gt;T485,(IF(J485="",H485*INFORMAÇÕES!$U$115,IF(J485="CF",H485,0))),0)</f>
        <v>0</v>
      </c>
      <c r="Y485" s="75" t="n">
        <f aca="false">IF(R485&lt;&gt;T485,(IF(J485="",H485*INFORMAÇÕES!$U$116,IF(J485="O",H485,0))),0)</f>
        <v>0</v>
      </c>
      <c r="Z485" s="75" t="n">
        <f aca="false">IF(E485&lt;&gt;0,H485,0)</f>
        <v>0</v>
      </c>
    </row>
    <row r="486" s="174" customFormat="true" ht="14.25" hidden="false" customHeight="true" outlineLevel="0" collapsed="false">
      <c r="A486" s="159" t="n">
        <v>475</v>
      </c>
      <c r="B486" s="160" t="n">
        <f aca="false">'ORÇ.GLOBAL REF.'!B486</f>
        <v>0</v>
      </c>
      <c r="C486" s="536" t="n">
        <f aca="false">'ORÇ.GLOBAL REF.'!C486</f>
        <v>0</v>
      </c>
      <c r="D486" s="162" t="n">
        <f aca="false">'ORÇ.GLOBAL REF.'!D486</f>
        <v>0</v>
      </c>
      <c r="E486" s="162" t="n">
        <f aca="false">'ORÇ.GLOBAL REF.'!E486</f>
        <v>0</v>
      </c>
      <c r="F486" s="537"/>
      <c r="G486" s="163" t="n">
        <f aca="false">ROUND(F486,2)</f>
        <v>0</v>
      </c>
      <c r="H486" s="163" t="n">
        <f aca="false">IF('ORÇ.GLOBAL P CAIXA'!K486="EXEC.",0,IF(E486&lt;&gt;0,ROUND(E486*G486,2),IF(Z486=0,(SUMIF('ORÇ.GLOBAL REF.'!$S$12:$S$1011,B486,$Z$12:$Z$1011)),Z486)))</f>
        <v>0</v>
      </c>
      <c r="I486" s="538" t="str">
        <f aca="false">'ORÇ.GLOBAL REF.'!H486</f>
        <v/>
      </c>
      <c r="J486" s="163" t="str">
        <f aca="false">'ORÇ.GLOBAL REF.'!I486</f>
        <v/>
      </c>
      <c r="K486" s="539" t="str">
        <f aca="false">'ORÇ.GLOBAL REF.'!J486</f>
        <v/>
      </c>
      <c r="L486" s="168" t="str">
        <f aca="false">IF(B486&gt;0,"ok","ocultar")</f>
        <v>ocultar</v>
      </c>
      <c r="M486" s="102"/>
      <c r="N486" s="102"/>
      <c r="O486" s="102"/>
      <c r="R486" s="157" t="n">
        <f aca="false">IF(B486=0,R485,IF(ISNONTEXT(B486)=TRUE(),INT(B486),INT(LEFT(B486,FIND(".",B486)-1))))</f>
        <v>3</v>
      </c>
      <c r="S486" s="157" t="str">
        <f aca="false">IF(S487=1,1,IF(B486&lt;&gt;0,1,IF(C486&lt;&gt;0,1,IF(D486&lt;&gt;0,1,IF(E486&lt;&gt;0,1,"")))))</f>
        <v/>
      </c>
      <c r="T486" s="157" t="str">
        <f aca="false">IF(R486=0," ",IF(R486&lt;&gt;R485,R486," "))</f>
        <v> </v>
      </c>
      <c r="U486" s="88"/>
      <c r="V486" s="75" t="e">
        <f aca="false">IF(R486&lt;&gt;T486,(IF(J486="",H486*(INFORMAÇÕES!$Q$79/INFORMAÇÕES!$Q$82),IF(J486="R",H486,0))),0)</f>
        <v>#DIV/0!</v>
      </c>
      <c r="W486" s="75" t="e">
        <f aca="false">IF(R486&lt;&gt;T486,(IF(J486="",H486*(INFORMAÇÕES!$Q$80/INFORMAÇÕES!$Q$82),IF(J486="C",H486,0))),0)</f>
        <v>#DIV/0!</v>
      </c>
      <c r="X486" s="75" t="n">
        <f aca="false">IF(R486&lt;&gt;T486,(IF(J486="",H486*INFORMAÇÕES!$U$115,IF(J486="CF",H486,0))),0)</f>
        <v>0</v>
      </c>
      <c r="Y486" s="75" t="n">
        <f aca="false">IF(R486&lt;&gt;T486,(IF(J486="",H486*INFORMAÇÕES!$U$116,IF(J486="O",H486,0))),0)</f>
        <v>0</v>
      </c>
      <c r="Z486" s="75" t="n">
        <f aca="false">IF(E486&lt;&gt;0,H486,0)</f>
        <v>0</v>
      </c>
    </row>
    <row r="487" s="174" customFormat="true" ht="14.25" hidden="false" customHeight="true" outlineLevel="0" collapsed="false">
      <c r="A487" s="159" t="n">
        <v>476</v>
      </c>
      <c r="B487" s="160" t="n">
        <f aca="false">'ORÇ.GLOBAL REF.'!B487</f>
        <v>0</v>
      </c>
      <c r="C487" s="536" t="n">
        <f aca="false">'ORÇ.GLOBAL REF.'!C487</f>
        <v>0</v>
      </c>
      <c r="D487" s="162" t="n">
        <f aca="false">'ORÇ.GLOBAL REF.'!D487</f>
        <v>0</v>
      </c>
      <c r="E487" s="162" t="n">
        <f aca="false">'ORÇ.GLOBAL REF.'!E487</f>
        <v>0</v>
      </c>
      <c r="F487" s="537"/>
      <c r="G487" s="163" t="n">
        <f aca="false">ROUND(F487,2)</f>
        <v>0</v>
      </c>
      <c r="H487" s="163" t="n">
        <f aca="false">IF('ORÇ.GLOBAL P CAIXA'!K487="EXEC.",0,IF(E487&lt;&gt;0,ROUND(E487*G487,2),IF(Z487=0,(SUMIF('ORÇ.GLOBAL REF.'!$S$12:$S$1011,B487,$Z$12:$Z$1011)),Z487)))</f>
        <v>0</v>
      </c>
      <c r="I487" s="538" t="str">
        <f aca="false">'ORÇ.GLOBAL REF.'!H487</f>
        <v/>
      </c>
      <c r="J487" s="163" t="str">
        <f aca="false">'ORÇ.GLOBAL REF.'!I487</f>
        <v/>
      </c>
      <c r="K487" s="539" t="str">
        <f aca="false">'ORÇ.GLOBAL REF.'!J487</f>
        <v/>
      </c>
      <c r="L487" s="168" t="str">
        <f aca="false">IF(B487&gt;0,"ok","ocultar")</f>
        <v>ocultar</v>
      </c>
      <c r="M487" s="102"/>
      <c r="N487" s="102"/>
      <c r="O487" s="102"/>
      <c r="R487" s="157" t="n">
        <f aca="false">IF(B487=0,R486,IF(ISNONTEXT(B487)=TRUE(),INT(B487),INT(LEFT(B487,FIND(".",B487)-1))))</f>
        <v>3</v>
      </c>
      <c r="S487" s="157" t="str">
        <f aca="false">IF(S488=1,1,IF(B487&lt;&gt;0,1,IF(C487&lt;&gt;0,1,IF(D487&lt;&gt;0,1,IF(E487&lt;&gt;0,1,"")))))</f>
        <v/>
      </c>
      <c r="T487" s="157" t="str">
        <f aca="false">IF(R487=0," ",IF(R487&lt;&gt;R486,R487," "))</f>
        <v> </v>
      </c>
      <c r="U487" s="88"/>
      <c r="V487" s="75" t="e">
        <f aca="false">IF(R487&lt;&gt;T487,(IF(J487="",H487*(INFORMAÇÕES!$Q$79/INFORMAÇÕES!$Q$82),IF(J487="R",H487,0))),0)</f>
        <v>#DIV/0!</v>
      </c>
      <c r="W487" s="75" t="e">
        <f aca="false">IF(R487&lt;&gt;T487,(IF(J487="",H487*(INFORMAÇÕES!$Q$80/INFORMAÇÕES!$Q$82),IF(J487="C",H487,0))),0)</f>
        <v>#DIV/0!</v>
      </c>
      <c r="X487" s="75" t="n">
        <f aca="false">IF(R487&lt;&gt;T487,(IF(J487="",H487*INFORMAÇÕES!$U$115,IF(J487="CF",H487,0))),0)</f>
        <v>0</v>
      </c>
      <c r="Y487" s="75" t="n">
        <f aca="false">IF(R487&lt;&gt;T487,(IF(J487="",H487*INFORMAÇÕES!$U$116,IF(J487="O",H487,0))),0)</f>
        <v>0</v>
      </c>
      <c r="Z487" s="75" t="n">
        <f aca="false">IF(E487&lt;&gt;0,H487,0)</f>
        <v>0</v>
      </c>
    </row>
    <row r="488" s="174" customFormat="true" ht="14.25" hidden="false" customHeight="true" outlineLevel="0" collapsed="false">
      <c r="A488" s="159" t="n">
        <v>477</v>
      </c>
      <c r="B488" s="160" t="n">
        <f aca="false">'ORÇ.GLOBAL REF.'!B488</f>
        <v>0</v>
      </c>
      <c r="C488" s="536" t="n">
        <f aca="false">'ORÇ.GLOBAL REF.'!C488</f>
        <v>0</v>
      </c>
      <c r="D488" s="162" t="n">
        <f aca="false">'ORÇ.GLOBAL REF.'!D488</f>
        <v>0</v>
      </c>
      <c r="E488" s="162" t="n">
        <f aca="false">'ORÇ.GLOBAL REF.'!E488</f>
        <v>0</v>
      </c>
      <c r="F488" s="537"/>
      <c r="G488" s="163" t="n">
        <f aca="false">ROUND(F488,2)</f>
        <v>0</v>
      </c>
      <c r="H488" s="163" t="n">
        <f aca="false">IF('ORÇ.GLOBAL P CAIXA'!K488="EXEC.",0,IF(E488&lt;&gt;0,ROUND(E488*G488,2),IF(Z488=0,(SUMIF('ORÇ.GLOBAL REF.'!$S$12:$S$1011,B488,$Z$12:$Z$1011)),Z488)))</f>
        <v>0</v>
      </c>
      <c r="I488" s="538" t="str">
        <f aca="false">'ORÇ.GLOBAL REF.'!H488</f>
        <v/>
      </c>
      <c r="J488" s="163" t="str">
        <f aca="false">'ORÇ.GLOBAL REF.'!I488</f>
        <v/>
      </c>
      <c r="K488" s="539" t="str">
        <f aca="false">'ORÇ.GLOBAL REF.'!J488</f>
        <v/>
      </c>
      <c r="L488" s="168" t="str">
        <f aca="false">IF(B488&gt;0,"ok","ocultar")</f>
        <v>ocultar</v>
      </c>
      <c r="M488" s="102"/>
      <c r="N488" s="102"/>
      <c r="O488" s="102"/>
      <c r="R488" s="157" t="n">
        <f aca="false">IF(B488=0,R487,IF(ISNONTEXT(B488)=TRUE(),INT(B488),INT(LEFT(B488,FIND(".",B488)-1))))</f>
        <v>3</v>
      </c>
      <c r="S488" s="157" t="str">
        <f aca="false">IF(S489=1,1,IF(B488&lt;&gt;0,1,IF(C488&lt;&gt;0,1,IF(D488&lt;&gt;0,1,IF(E488&lt;&gt;0,1,"")))))</f>
        <v/>
      </c>
      <c r="T488" s="157" t="str">
        <f aca="false">IF(R488=0," ",IF(R488&lt;&gt;R487,R488," "))</f>
        <v> </v>
      </c>
      <c r="U488" s="88"/>
      <c r="V488" s="75" t="e">
        <f aca="false">IF(R488&lt;&gt;T488,(IF(J488="",H488*(INFORMAÇÕES!$Q$79/INFORMAÇÕES!$Q$82),IF(J488="R",H488,0))),0)</f>
        <v>#DIV/0!</v>
      </c>
      <c r="W488" s="75" t="e">
        <f aca="false">IF(R488&lt;&gt;T488,(IF(J488="",H488*(INFORMAÇÕES!$Q$80/INFORMAÇÕES!$Q$82),IF(J488="C",H488,0))),0)</f>
        <v>#DIV/0!</v>
      </c>
      <c r="X488" s="75" t="n">
        <f aca="false">IF(R488&lt;&gt;T488,(IF(J488="",H488*INFORMAÇÕES!$U$115,IF(J488="CF",H488,0))),0)</f>
        <v>0</v>
      </c>
      <c r="Y488" s="75" t="n">
        <f aca="false">IF(R488&lt;&gt;T488,(IF(J488="",H488*INFORMAÇÕES!$U$116,IF(J488="O",H488,0))),0)</f>
        <v>0</v>
      </c>
      <c r="Z488" s="75" t="n">
        <f aca="false">IF(E488&lt;&gt;0,H488,0)</f>
        <v>0</v>
      </c>
    </row>
    <row r="489" s="174" customFormat="true" ht="14.25" hidden="false" customHeight="true" outlineLevel="0" collapsed="false">
      <c r="A489" s="159" t="n">
        <v>478</v>
      </c>
      <c r="B489" s="160" t="n">
        <f aca="false">'ORÇ.GLOBAL REF.'!B489</f>
        <v>0</v>
      </c>
      <c r="C489" s="536" t="n">
        <f aca="false">'ORÇ.GLOBAL REF.'!C489</f>
        <v>0</v>
      </c>
      <c r="D489" s="162" t="n">
        <f aca="false">'ORÇ.GLOBAL REF.'!D489</f>
        <v>0</v>
      </c>
      <c r="E489" s="162" t="n">
        <f aca="false">'ORÇ.GLOBAL REF.'!E489</f>
        <v>0</v>
      </c>
      <c r="F489" s="537"/>
      <c r="G489" s="163" t="n">
        <f aca="false">ROUND(F489,2)</f>
        <v>0</v>
      </c>
      <c r="H489" s="163" t="n">
        <f aca="false">IF('ORÇ.GLOBAL P CAIXA'!K489="EXEC.",0,IF(E489&lt;&gt;0,ROUND(E489*G489,2),IF(Z489=0,(SUMIF('ORÇ.GLOBAL REF.'!$S$12:$S$1011,B489,$Z$12:$Z$1011)),Z489)))</f>
        <v>0</v>
      </c>
      <c r="I489" s="538" t="str">
        <f aca="false">'ORÇ.GLOBAL REF.'!H489</f>
        <v/>
      </c>
      <c r="J489" s="163" t="str">
        <f aca="false">'ORÇ.GLOBAL REF.'!I489</f>
        <v/>
      </c>
      <c r="K489" s="539" t="str">
        <f aca="false">'ORÇ.GLOBAL REF.'!J489</f>
        <v/>
      </c>
      <c r="L489" s="168" t="str">
        <f aca="false">IF(B489&gt;0,"ok","ocultar")</f>
        <v>ocultar</v>
      </c>
      <c r="M489" s="102"/>
      <c r="N489" s="102"/>
      <c r="O489" s="102"/>
      <c r="R489" s="157" t="n">
        <f aca="false">IF(B489=0,R488,IF(ISNONTEXT(B489)=TRUE(),INT(B489),INT(LEFT(B489,FIND(".",B489)-1))))</f>
        <v>3</v>
      </c>
      <c r="S489" s="157" t="str">
        <f aca="false">IF(S490=1,1,IF(B489&lt;&gt;0,1,IF(C489&lt;&gt;0,1,IF(D489&lt;&gt;0,1,IF(E489&lt;&gt;0,1,"")))))</f>
        <v/>
      </c>
      <c r="T489" s="157" t="str">
        <f aca="false">IF(R489=0," ",IF(R489&lt;&gt;R488,R489," "))</f>
        <v> </v>
      </c>
      <c r="U489" s="88"/>
      <c r="V489" s="75" t="e">
        <f aca="false">IF(R489&lt;&gt;T489,(IF(J489="",H489*(INFORMAÇÕES!$Q$79/INFORMAÇÕES!$Q$82),IF(J489="R",H489,0))),0)</f>
        <v>#DIV/0!</v>
      </c>
      <c r="W489" s="75" t="e">
        <f aca="false">IF(R489&lt;&gt;T489,(IF(J489="",H489*(INFORMAÇÕES!$Q$80/INFORMAÇÕES!$Q$82),IF(J489="C",H489,0))),0)</f>
        <v>#DIV/0!</v>
      </c>
      <c r="X489" s="75" t="n">
        <f aca="false">IF(R489&lt;&gt;T489,(IF(J489="",H489*INFORMAÇÕES!$U$115,IF(J489="CF",H489,0))),0)</f>
        <v>0</v>
      </c>
      <c r="Y489" s="75" t="n">
        <f aca="false">IF(R489&lt;&gt;T489,(IF(J489="",H489*INFORMAÇÕES!$U$116,IF(J489="O",H489,0))),0)</f>
        <v>0</v>
      </c>
      <c r="Z489" s="75" t="n">
        <f aca="false">IF(E489&lt;&gt;0,H489,0)</f>
        <v>0</v>
      </c>
    </row>
    <row r="490" s="174" customFormat="true" ht="14.25" hidden="false" customHeight="true" outlineLevel="0" collapsed="false">
      <c r="A490" s="159" t="n">
        <v>479</v>
      </c>
      <c r="B490" s="160" t="n">
        <f aca="false">'ORÇ.GLOBAL REF.'!B490</f>
        <v>0</v>
      </c>
      <c r="C490" s="536" t="n">
        <f aca="false">'ORÇ.GLOBAL REF.'!C490</f>
        <v>0</v>
      </c>
      <c r="D490" s="162" t="n">
        <f aca="false">'ORÇ.GLOBAL REF.'!D490</f>
        <v>0</v>
      </c>
      <c r="E490" s="162" t="n">
        <f aca="false">'ORÇ.GLOBAL REF.'!E490</f>
        <v>0</v>
      </c>
      <c r="F490" s="537"/>
      <c r="G490" s="163" t="n">
        <f aca="false">ROUND(F490,2)</f>
        <v>0</v>
      </c>
      <c r="H490" s="163" t="n">
        <f aca="false">IF('ORÇ.GLOBAL P CAIXA'!K490="EXEC.",0,IF(E490&lt;&gt;0,ROUND(E490*G490,2),IF(Z490=0,(SUMIF('ORÇ.GLOBAL REF.'!$S$12:$S$1011,B490,$Z$12:$Z$1011)),Z490)))</f>
        <v>0</v>
      </c>
      <c r="I490" s="538" t="str">
        <f aca="false">'ORÇ.GLOBAL REF.'!H490</f>
        <v/>
      </c>
      <c r="J490" s="163" t="str">
        <f aca="false">'ORÇ.GLOBAL REF.'!I490</f>
        <v/>
      </c>
      <c r="K490" s="539" t="str">
        <f aca="false">'ORÇ.GLOBAL REF.'!J490</f>
        <v/>
      </c>
      <c r="L490" s="168" t="str">
        <f aca="false">IF(B490&gt;0,"ok","ocultar")</f>
        <v>ocultar</v>
      </c>
      <c r="M490" s="102"/>
      <c r="N490" s="102"/>
      <c r="O490" s="102"/>
      <c r="R490" s="157" t="n">
        <f aca="false">IF(B490=0,R489,IF(ISNONTEXT(B490)=TRUE(),INT(B490),INT(LEFT(B490,FIND(".",B490)-1))))</f>
        <v>3</v>
      </c>
      <c r="S490" s="157" t="str">
        <f aca="false">IF(S491=1,1,IF(B490&lt;&gt;0,1,IF(C490&lt;&gt;0,1,IF(D490&lt;&gt;0,1,IF(E490&lt;&gt;0,1,"")))))</f>
        <v/>
      </c>
      <c r="T490" s="157" t="str">
        <f aca="false">IF(R490=0," ",IF(R490&lt;&gt;R489,R490," "))</f>
        <v> </v>
      </c>
      <c r="U490" s="88"/>
      <c r="V490" s="75" t="e">
        <f aca="false">IF(R490&lt;&gt;T490,(IF(J490="",H490*(INFORMAÇÕES!$Q$79/INFORMAÇÕES!$Q$82),IF(J490="R",H490,0))),0)</f>
        <v>#DIV/0!</v>
      </c>
      <c r="W490" s="75" t="e">
        <f aca="false">IF(R490&lt;&gt;T490,(IF(J490="",H490*(INFORMAÇÕES!$Q$80/INFORMAÇÕES!$Q$82),IF(J490="C",H490,0))),0)</f>
        <v>#DIV/0!</v>
      </c>
      <c r="X490" s="75" t="n">
        <f aca="false">IF(R490&lt;&gt;T490,(IF(J490="",H490*INFORMAÇÕES!$U$115,IF(J490="CF",H490,0))),0)</f>
        <v>0</v>
      </c>
      <c r="Y490" s="75" t="n">
        <f aca="false">IF(R490&lt;&gt;T490,(IF(J490="",H490*INFORMAÇÕES!$U$116,IF(J490="O",H490,0))),0)</f>
        <v>0</v>
      </c>
      <c r="Z490" s="75" t="n">
        <f aca="false">IF(E490&lt;&gt;0,H490,0)</f>
        <v>0</v>
      </c>
    </row>
    <row r="491" s="174" customFormat="true" ht="14.25" hidden="false" customHeight="true" outlineLevel="0" collapsed="false">
      <c r="A491" s="159" t="n">
        <v>480</v>
      </c>
      <c r="B491" s="160" t="n">
        <f aca="false">'ORÇ.GLOBAL REF.'!B491</f>
        <v>0</v>
      </c>
      <c r="C491" s="536" t="n">
        <f aca="false">'ORÇ.GLOBAL REF.'!C491</f>
        <v>0</v>
      </c>
      <c r="D491" s="162" t="n">
        <f aca="false">'ORÇ.GLOBAL REF.'!D491</f>
        <v>0</v>
      </c>
      <c r="E491" s="162" t="n">
        <f aca="false">'ORÇ.GLOBAL REF.'!E491</f>
        <v>0</v>
      </c>
      <c r="F491" s="537"/>
      <c r="G491" s="163" t="n">
        <f aca="false">ROUND(F491,2)</f>
        <v>0</v>
      </c>
      <c r="H491" s="163" t="n">
        <f aca="false">IF('ORÇ.GLOBAL P CAIXA'!K491="EXEC.",0,IF(E491&lt;&gt;0,ROUND(E491*G491,2),IF(Z491=0,(SUMIF('ORÇ.GLOBAL REF.'!$S$12:$S$1011,B491,$Z$12:$Z$1011)),Z491)))</f>
        <v>0</v>
      </c>
      <c r="I491" s="538" t="str">
        <f aca="false">'ORÇ.GLOBAL REF.'!H491</f>
        <v/>
      </c>
      <c r="J491" s="163" t="str">
        <f aca="false">'ORÇ.GLOBAL REF.'!I491</f>
        <v/>
      </c>
      <c r="K491" s="539" t="str">
        <f aca="false">'ORÇ.GLOBAL REF.'!J491</f>
        <v/>
      </c>
      <c r="L491" s="168" t="str">
        <f aca="false">IF(B491&gt;0,"ok","ocultar")</f>
        <v>ocultar</v>
      </c>
      <c r="M491" s="102"/>
      <c r="N491" s="102"/>
      <c r="O491" s="102"/>
      <c r="R491" s="157" t="n">
        <f aca="false">IF(B491=0,R490,IF(ISNONTEXT(B491)=TRUE(),INT(B491),INT(LEFT(B491,FIND(".",B491)-1))))</f>
        <v>3</v>
      </c>
      <c r="S491" s="157" t="str">
        <f aca="false">IF(S492=1,1,IF(B491&lt;&gt;0,1,IF(C491&lt;&gt;0,1,IF(D491&lt;&gt;0,1,IF(E491&lt;&gt;0,1,"")))))</f>
        <v/>
      </c>
      <c r="T491" s="157" t="str">
        <f aca="false">IF(R491=0," ",IF(R491&lt;&gt;R490,R491," "))</f>
        <v> </v>
      </c>
      <c r="U491" s="88"/>
      <c r="V491" s="75" t="e">
        <f aca="false">IF(R491&lt;&gt;T491,(IF(J491="",H491*(INFORMAÇÕES!$Q$79/INFORMAÇÕES!$Q$82),IF(J491="R",H491,0))),0)</f>
        <v>#DIV/0!</v>
      </c>
      <c r="W491" s="75" t="e">
        <f aca="false">IF(R491&lt;&gt;T491,(IF(J491="",H491*(INFORMAÇÕES!$Q$80/INFORMAÇÕES!$Q$82),IF(J491="C",H491,0))),0)</f>
        <v>#DIV/0!</v>
      </c>
      <c r="X491" s="75" t="n">
        <f aca="false">IF(R491&lt;&gt;T491,(IF(J491="",H491*INFORMAÇÕES!$U$115,IF(J491="CF",H491,0))),0)</f>
        <v>0</v>
      </c>
      <c r="Y491" s="75" t="n">
        <f aca="false">IF(R491&lt;&gt;T491,(IF(J491="",H491*INFORMAÇÕES!$U$116,IF(J491="O",H491,0))),0)</f>
        <v>0</v>
      </c>
      <c r="Z491" s="75" t="n">
        <f aca="false">IF(E491&lt;&gt;0,H491,0)</f>
        <v>0</v>
      </c>
    </row>
    <row r="492" s="174" customFormat="true" ht="14.25" hidden="false" customHeight="true" outlineLevel="0" collapsed="false">
      <c r="A492" s="159" t="n">
        <v>481</v>
      </c>
      <c r="B492" s="160" t="n">
        <f aca="false">'ORÇ.GLOBAL REF.'!B492</f>
        <v>0</v>
      </c>
      <c r="C492" s="536" t="n">
        <f aca="false">'ORÇ.GLOBAL REF.'!C492</f>
        <v>0</v>
      </c>
      <c r="D492" s="162" t="n">
        <f aca="false">'ORÇ.GLOBAL REF.'!D492</f>
        <v>0</v>
      </c>
      <c r="E492" s="162" t="n">
        <f aca="false">'ORÇ.GLOBAL REF.'!E492</f>
        <v>0</v>
      </c>
      <c r="F492" s="537"/>
      <c r="G492" s="163" t="n">
        <f aca="false">ROUND(F492,2)</f>
        <v>0</v>
      </c>
      <c r="H492" s="163" t="n">
        <f aca="false">IF('ORÇ.GLOBAL P CAIXA'!K492="EXEC.",0,IF(E492&lt;&gt;0,ROUND(E492*G492,2),IF(Z492=0,(SUMIF('ORÇ.GLOBAL REF.'!$S$12:$S$1011,B492,$Z$12:$Z$1011)),Z492)))</f>
        <v>0</v>
      </c>
      <c r="I492" s="538" t="str">
        <f aca="false">'ORÇ.GLOBAL REF.'!H492</f>
        <v/>
      </c>
      <c r="J492" s="163" t="str">
        <f aca="false">'ORÇ.GLOBAL REF.'!I492</f>
        <v/>
      </c>
      <c r="K492" s="539" t="str">
        <f aca="false">'ORÇ.GLOBAL REF.'!J492</f>
        <v/>
      </c>
      <c r="L492" s="168" t="str">
        <f aca="false">IF(B492&gt;0,"ok","ocultar")</f>
        <v>ocultar</v>
      </c>
      <c r="M492" s="102"/>
      <c r="N492" s="102"/>
      <c r="O492" s="102"/>
      <c r="R492" s="157" t="n">
        <f aca="false">IF(B492=0,R491,IF(ISNONTEXT(B492)=TRUE(),INT(B492),INT(LEFT(B492,FIND(".",B492)-1))))</f>
        <v>3</v>
      </c>
      <c r="S492" s="157" t="str">
        <f aca="false">IF(S493=1,1,IF(B492&lt;&gt;0,1,IF(C492&lt;&gt;0,1,IF(D492&lt;&gt;0,1,IF(E492&lt;&gt;0,1,"")))))</f>
        <v/>
      </c>
      <c r="T492" s="157" t="str">
        <f aca="false">IF(R492=0," ",IF(R492&lt;&gt;R491,R492," "))</f>
        <v> </v>
      </c>
      <c r="U492" s="88"/>
      <c r="V492" s="75" t="e">
        <f aca="false">IF(R492&lt;&gt;T492,(IF(J492="",H492*(INFORMAÇÕES!$Q$79/INFORMAÇÕES!$Q$82),IF(J492="R",H492,0))),0)</f>
        <v>#DIV/0!</v>
      </c>
      <c r="W492" s="75" t="e">
        <f aca="false">IF(R492&lt;&gt;T492,(IF(J492="",H492*(INFORMAÇÕES!$Q$80/INFORMAÇÕES!$Q$82),IF(J492="C",H492,0))),0)</f>
        <v>#DIV/0!</v>
      </c>
      <c r="X492" s="75" t="n">
        <f aca="false">IF(R492&lt;&gt;T492,(IF(J492="",H492*INFORMAÇÕES!$U$115,IF(J492="CF",H492,0))),0)</f>
        <v>0</v>
      </c>
      <c r="Y492" s="75" t="n">
        <f aca="false">IF(R492&lt;&gt;T492,(IF(J492="",H492*INFORMAÇÕES!$U$116,IF(J492="O",H492,0))),0)</f>
        <v>0</v>
      </c>
      <c r="Z492" s="75" t="n">
        <f aca="false">IF(E492&lt;&gt;0,H492,0)</f>
        <v>0</v>
      </c>
    </row>
    <row r="493" s="174" customFormat="true" ht="14.25" hidden="false" customHeight="true" outlineLevel="0" collapsed="false">
      <c r="A493" s="159" t="n">
        <v>482</v>
      </c>
      <c r="B493" s="160" t="n">
        <f aca="false">'ORÇ.GLOBAL REF.'!B493</f>
        <v>0</v>
      </c>
      <c r="C493" s="536" t="n">
        <f aca="false">'ORÇ.GLOBAL REF.'!C493</f>
        <v>0</v>
      </c>
      <c r="D493" s="162" t="n">
        <f aca="false">'ORÇ.GLOBAL REF.'!D493</f>
        <v>0</v>
      </c>
      <c r="E493" s="162" t="n">
        <f aca="false">'ORÇ.GLOBAL REF.'!E493</f>
        <v>0</v>
      </c>
      <c r="F493" s="537"/>
      <c r="G493" s="163" t="n">
        <f aca="false">ROUND(F493,2)</f>
        <v>0</v>
      </c>
      <c r="H493" s="163" t="n">
        <f aca="false">IF('ORÇ.GLOBAL P CAIXA'!K493="EXEC.",0,IF(E493&lt;&gt;0,ROUND(E493*G493,2),IF(Z493=0,(SUMIF('ORÇ.GLOBAL REF.'!$S$12:$S$1011,B493,$Z$12:$Z$1011)),Z493)))</f>
        <v>0</v>
      </c>
      <c r="I493" s="538" t="str">
        <f aca="false">'ORÇ.GLOBAL REF.'!H493</f>
        <v/>
      </c>
      <c r="J493" s="163" t="str">
        <f aca="false">'ORÇ.GLOBAL REF.'!I493</f>
        <v/>
      </c>
      <c r="K493" s="539" t="str">
        <f aca="false">'ORÇ.GLOBAL REF.'!J493</f>
        <v/>
      </c>
      <c r="L493" s="168" t="str">
        <f aca="false">IF(B493&gt;0,"ok","ocultar")</f>
        <v>ocultar</v>
      </c>
      <c r="M493" s="102"/>
      <c r="N493" s="102"/>
      <c r="O493" s="102"/>
      <c r="R493" s="157" t="n">
        <f aca="false">IF(B493=0,R492,IF(ISNONTEXT(B493)=TRUE(),INT(B493),INT(LEFT(B493,FIND(".",B493)-1))))</f>
        <v>3</v>
      </c>
      <c r="S493" s="157" t="str">
        <f aca="false">IF(S494=1,1,IF(B493&lt;&gt;0,1,IF(C493&lt;&gt;0,1,IF(D493&lt;&gt;0,1,IF(E493&lt;&gt;0,1,"")))))</f>
        <v/>
      </c>
      <c r="T493" s="157" t="str">
        <f aca="false">IF(R493=0," ",IF(R493&lt;&gt;R492,R493," "))</f>
        <v> </v>
      </c>
      <c r="U493" s="88"/>
      <c r="V493" s="75" t="e">
        <f aca="false">IF(R493&lt;&gt;T493,(IF(J493="",H493*(INFORMAÇÕES!$Q$79/INFORMAÇÕES!$Q$82),IF(J493="R",H493,0))),0)</f>
        <v>#DIV/0!</v>
      </c>
      <c r="W493" s="75" t="e">
        <f aca="false">IF(R493&lt;&gt;T493,(IF(J493="",H493*(INFORMAÇÕES!$Q$80/INFORMAÇÕES!$Q$82),IF(J493="C",H493,0))),0)</f>
        <v>#DIV/0!</v>
      </c>
      <c r="X493" s="75" t="n">
        <f aca="false">IF(R493&lt;&gt;T493,(IF(J493="",H493*INFORMAÇÕES!$U$115,IF(J493="CF",H493,0))),0)</f>
        <v>0</v>
      </c>
      <c r="Y493" s="75" t="n">
        <f aca="false">IF(R493&lt;&gt;T493,(IF(J493="",H493*INFORMAÇÕES!$U$116,IF(J493="O",H493,0))),0)</f>
        <v>0</v>
      </c>
      <c r="Z493" s="75" t="n">
        <f aca="false">IF(E493&lt;&gt;0,H493,0)</f>
        <v>0</v>
      </c>
    </row>
    <row r="494" s="174" customFormat="true" ht="14.25" hidden="false" customHeight="true" outlineLevel="0" collapsed="false">
      <c r="A494" s="159" t="n">
        <v>483</v>
      </c>
      <c r="B494" s="160" t="n">
        <f aca="false">'ORÇ.GLOBAL REF.'!B494</f>
        <v>0</v>
      </c>
      <c r="C494" s="536" t="n">
        <f aca="false">'ORÇ.GLOBAL REF.'!C494</f>
        <v>0</v>
      </c>
      <c r="D494" s="162" t="n">
        <f aca="false">'ORÇ.GLOBAL REF.'!D494</f>
        <v>0</v>
      </c>
      <c r="E494" s="162" t="n">
        <f aca="false">'ORÇ.GLOBAL REF.'!E494</f>
        <v>0</v>
      </c>
      <c r="F494" s="537"/>
      <c r="G494" s="163" t="n">
        <f aca="false">ROUND(F494,2)</f>
        <v>0</v>
      </c>
      <c r="H494" s="163" t="n">
        <f aca="false">IF('ORÇ.GLOBAL P CAIXA'!K494="EXEC.",0,IF(E494&lt;&gt;0,ROUND(E494*G494,2),IF(Z494=0,(SUMIF('ORÇ.GLOBAL REF.'!$S$12:$S$1011,B494,$Z$12:$Z$1011)),Z494)))</f>
        <v>0</v>
      </c>
      <c r="I494" s="538" t="str">
        <f aca="false">'ORÇ.GLOBAL REF.'!H494</f>
        <v/>
      </c>
      <c r="J494" s="163" t="str">
        <f aca="false">'ORÇ.GLOBAL REF.'!I494</f>
        <v/>
      </c>
      <c r="K494" s="539" t="str">
        <f aca="false">'ORÇ.GLOBAL REF.'!J494</f>
        <v/>
      </c>
      <c r="L494" s="168" t="str">
        <f aca="false">IF(B494&gt;0,"ok","ocultar")</f>
        <v>ocultar</v>
      </c>
      <c r="M494" s="102"/>
      <c r="N494" s="102"/>
      <c r="O494" s="102"/>
      <c r="R494" s="157" t="n">
        <f aca="false">IF(B494=0,R493,IF(ISNONTEXT(B494)=TRUE(),INT(B494),INT(LEFT(B494,FIND(".",B494)-1))))</f>
        <v>3</v>
      </c>
      <c r="S494" s="157" t="str">
        <f aca="false">IF(S495=1,1,IF(B494&lt;&gt;0,1,IF(C494&lt;&gt;0,1,IF(D494&lt;&gt;0,1,IF(E494&lt;&gt;0,1,"")))))</f>
        <v/>
      </c>
      <c r="T494" s="157" t="str">
        <f aca="false">IF(R494=0," ",IF(R494&lt;&gt;R493,R494," "))</f>
        <v> </v>
      </c>
      <c r="U494" s="88"/>
      <c r="V494" s="75" t="e">
        <f aca="false">IF(R494&lt;&gt;T494,(IF(J494="",H494*(INFORMAÇÕES!$Q$79/INFORMAÇÕES!$Q$82),IF(J494="R",H494,0))),0)</f>
        <v>#DIV/0!</v>
      </c>
      <c r="W494" s="75" t="e">
        <f aca="false">IF(R494&lt;&gt;T494,(IF(J494="",H494*(INFORMAÇÕES!$Q$80/INFORMAÇÕES!$Q$82),IF(J494="C",H494,0))),0)</f>
        <v>#DIV/0!</v>
      </c>
      <c r="X494" s="75" t="n">
        <f aca="false">IF(R494&lt;&gt;T494,(IF(J494="",H494*INFORMAÇÕES!$U$115,IF(J494="CF",H494,0))),0)</f>
        <v>0</v>
      </c>
      <c r="Y494" s="75" t="n">
        <f aca="false">IF(R494&lt;&gt;T494,(IF(J494="",H494*INFORMAÇÕES!$U$116,IF(J494="O",H494,0))),0)</f>
        <v>0</v>
      </c>
      <c r="Z494" s="75" t="n">
        <f aca="false">IF(E494&lt;&gt;0,H494,0)</f>
        <v>0</v>
      </c>
    </row>
    <row r="495" s="174" customFormat="true" ht="14.25" hidden="false" customHeight="true" outlineLevel="0" collapsed="false">
      <c r="A495" s="159" t="n">
        <v>484</v>
      </c>
      <c r="B495" s="160" t="n">
        <f aca="false">'ORÇ.GLOBAL REF.'!B495</f>
        <v>0</v>
      </c>
      <c r="C495" s="536" t="n">
        <f aca="false">'ORÇ.GLOBAL REF.'!C495</f>
        <v>0</v>
      </c>
      <c r="D495" s="162" t="n">
        <f aca="false">'ORÇ.GLOBAL REF.'!D495</f>
        <v>0</v>
      </c>
      <c r="E495" s="162" t="n">
        <f aca="false">'ORÇ.GLOBAL REF.'!E495</f>
        <v>0</v>
      </c>
      <c r="F495" s="537"/>
      <c r="G495" s="163" t="n">
        <f aca="false">ROUND(F495,2)</f>
        <v>0</v>
      </c>
      <c r="H495" s="163" t="n">
        <f aca="false">IF('ORÇ.GLOBAL P CAIXA'!K495="EXEC.",0,IF(E495&lt;&gt;0,ROUND(E495*G495,2),IF(Z495=0,(SUMIF('ORÇ.GLOBAL REF.'!$S$12:$S$1011,B495,$Z$12:$Z$1011)),Z495)))</f>
        <v>0</v>
      </c>
      <c r="I495" s="538" t="str">
        <f aca="false">'ORÇ.GLOBAL REF.'!H495</f>
        <v/>
      </c>
      <c r="J495" s="163" t="str">
        <f aca="false">'ORÇ.GLOBAL REF.'!I495</f>
        <v/>
      </c>
      <c r="K495" s="539" t="str">
        <f aca="false">'ORÇ.GLOBAL REF.'!J495</f>
        <v/>
      </c>
      <c r="L495" s="168" t="str">
        <f aca="false">IF(B495&gt;0,"ok","ocultar")</f>
        <v>ocultar</v>
      </c>
      <c r="M495" s="102"/>
      <c r="N495" s="102"/>
      <c r="O495" s="102"/>
      <c r="R495" s="157" t="n">
        <f aca="false">IF(B495=0,R494,IF(ISNONTEXT(B495)=TRUE(),INT(B495),INT(LEFT(B495,FIND(".",B495)-1))))</f>
        <v>3</v>
      </c>
      <c r="S495" s="157" t="str">
        <f aca="false">IF(S496=1,1,IF(B495&lt;&gt;0,1,IF(C495&lt;&gt;0,1,IF(D495&lt;&gt;0,1,IF(E495&lt;&gt;0,1,"")))))</f>
        <v/>
      </c>
      <c r="T495" s="157" t="str">
        <f aca="false">IF(R495=0," ",IF(R495&lt;&gt;R494,R495," "))</f>
        <v> </v>
      </c>
      <c r="U495" s="88"/>
      <c r="V495" s="75" t="e">
        <f aca="false">IF(R495&lt;&gt;T495,(IF(J495="",H495*(INFORMAÇÕES!$Q$79/INFORMAÇÕES!$Q$82),IF(J495="R",H495,0))),0)</f>
        <v>#DIV/0!</v>
      </c>
      <c r="W495" s="75" t="e">
        <f aca="false">IF(R495&lt;&gt;T495,(IF(J495="",H495*(INFORMAÇÕES!$Q$80/INFORMAÇÕES!$Q$82),IF(J495="C",H495,0))),0)</f>
        <v>#DIV/0!</v>
      </c>
      <c r="X495" s="75" t="n">
        <f aca="false">IF(R495&lt;&gt;T495,(IF(J495="",H495*INFORMAÇÕES!$U$115,IF(J495="CF",H495,0))),0)</f>
        <v>0</v>
      </c>
      <c r="Y495" s="75" t="n">
        <f aca="false">IF(R495&lt;&gt;T495,(IF(J495="",H495*INFORMAÇÕES!$U$116,IF(J495="O",H495,0))),0)</f>
        <v>0</v>
      </c>
      <c r="Z495" s="75" t="n">
        <f aca="false">IF(E495&lt;&gt;0,H495,0)</f>
        <v>0</v>
      </c>
    </row>
    <row r="496" s="174" customFormat="true" ht="14.25" hidden="false" customHeight="true" outlineLevel="0" collapsed="false">
      <c r="A496" s="159" t="n">
        <v>485</v>
      </c>
      <c r="B496" s="160" t="n">
        <f aca="false">'ORÇ.GLOBAL REF.'!B496</f>
        <v>0</v>
      </c>
      <c r="C496" s="536" t="n">
        <f aca="false">'ORÇ.GLOBAL REF.'!C496</f>
        <v>0</v>
      </c>
      <c r="D496" s="162" t="n">
        <f aca="false">'ORÇ.GLOBAL REF.'!D496</f>
        <v>0</v>
      </c>
      <c r="E496" s="162" t="n">
        <f aca="false">'ORÇ.GLOBAL REF.'!E496</f>
        <v>0</v>
      </c>
      <c r="F496" s="537"/>
      <c r="G496" s="163" t="n">
        <f aca="false">ROUND(F496,2)</f>
        <v>0</v>
      </c>
      <c r="H496" s="163" t="n">
        <f aca="false">IF('ORÇ.GLOBAL P CAIXA'!K496="EXEC.",0,IF(E496&lt;&gt;0,ROUND(E496*G496,2),IF(Z496=0,(SUMIF('ORÇ.GLOBAL REF.'!$S$12:$S$1011,B496,$Z$12:$Z$1011)),Z496)))</f>
        <v>0</v>
      </c>
      <c r="I496" s="538" t="str">
        <f aca="false">'ORÇ.GLOBAL REF.'!H496</f>
        <v/>
      </c>
      <c r="J496" s="163" t="str">
        <f aca="false">'ORÇ.GLOBAL REF.'!I496</f>
        <v/>
      </c>
      <c r="K496" s="539" t="str">
        <f aca="false">'ORÇ.GLOBAL REF.'!J496</f>
        <v/>
      </c>
      <c r="L496" s="168" t="str">
        <f aca="false">IF(B496&gt;0,"ok","ocultar")</f>
        <v>ocultar</v>
      </c>
      <c r="M496" s="102"/>
      <c r="N496" s="102"/>
      <c r="O496" s="102"/>
      <c r="R496" s="157" t="n">
        <f aca="false">IF(B496=0,R495,IF(ISNONTEXT(B496)=TRUE(),INT(B496),INT(LEFT(B496,FIND(".",B496)-1))))</f>
        <v>3</v>
      </c>
      <c r="S496" s="157" t="str">
        <f aca="false">IF(S497=1,1,IF(B496&lt;&gt;0,1,IF(C496&lt;&gt;0,1,IF(D496&lt;&gt;0,1,IF(E496&lt;&gt;0,1,"")))))</f>
        <v/>
      </c>
      <c r="T496" s="157" t="str">
        <f aca="false">IF(R496=0," ",IF(R496&lt;&gt;R495,R496," "))</f>
        <v> </v>
      </c>
      <c r="U496" s="88"/>
      <c r="V496" s="75" t="e">
        <f aca="false">IF(R496&lt;&gt;T496,(IF(J496="",H496*(INFORMAÇÕES!$Q$79/INFORMAÇÕES!$Q$82),IF(J496="R",H496,0))),0)</f>
        <v>#DIV/0!</v>
      </c>
      <c r="W496" s="75" t="e">
        <f aca="false">IF(R496&lt;&gt;T496,(IF(J496="",H496*(INFORMAÇÕES!$Q$80/INFORMAÇÕES!$Q$82),IF(J496="C",H496,0))),0)</f>
        <v>#DIV/0!</v>
      </c>
      <c r="X496" s="75" t="n">
        <f aca="false">IF(R496&lt;&gt;T496,(IF(J496="",H496*INFORMAÇÕES!$U$115,IF(J496="CF",H496,0))),0)</f>
        <v>0</v>
      </c>
      <c r="Y496" s="75" t="n">
        <f aca="false">IF(R496&lt;&gt;T496,(IF(J496="",H496*INFORMAÇÕES!$U$116,IF(J496="O",H496,0))),0)</f>
        <v>0</v>
      </c>
      <c r="Z496" s="75" t="n">
        <f aca="false">IF(E496&lt;&gt;0,H496,0)</f>
        <v>0</v>
      </c>
    </row>
    <row r="497" s="174" customFormat="true" ht="14.25" hidden="false" customHeight="true" outlineLevel="0" collapsed="false">
      <c r="A497" s="159" t="n">
        <v>486</v>
      </c>
      <c r="B497" s="160" t="n">
        <f aca="false">'ORÇ.GLOBAL REF.'!B497</f>
        <v>0</v>
      </c>
      <c r="C497" s="536" t="n">
        <f aca="false">'ORÇ.GLOBAL REF.'!C497</f>
        <v>0</v>
      </c>
      <c r="D497" s="162" t="n">
        <f aca="false">'ORÇ.GLOBAL REF.'!D497</f>
        <v>0</v>
      </c>
      <c r="E497" s="162" t="n">
        <f aca="false">'ORÇ.GLOBAL REF.'!E497</f>
        <v>0</v>
      </c>
      <c r="F497" s="537"/>
      <c r="G497" s="163" t="n">
        <f aca="false">ROUND(F497,2)</f>
        <v>0</v>
      </c>
      <c r="H497" s="163" t="n">
        <f aca="false">IF('ORÇ.GLOBAL P CAIXA'!K497="EXEC.",0,IF(E497&lt;&gt;0,ROUND(E497*G497,2),IF(Z497=0,(SUMIF('ORÇ.GLOBAL REF.'!$S$12:$S$1011,B497,$Z$12:$Z$1011)),Z497)))</f>
        <v>0</v>
      </c>
      <c r="I497" s="538" t="str">
        <f aca="false">'ORÇ.GLOBAL REF.'!H497</f>
        <v/>
      </c>
      <c r="J497" s="163" t="str">
        <f aca="false">'ORÇ.GLOBAL REF.'!I497</f>
        <v/>
      </c>
      <c r="K497" s="539" t="str">
        <f aca="false">'ORÇ.GLOBAL REF.'!J497</f>
        <v/>
      </c>
      <c r="L497" s="168" t="str">
        <f aca="false">IF(B497&gt;0,"ok","ocultar")</f>
        <v>ocultar</v>
      </c>
      <c r="M497" s="102"/>
      <c r="N497" s="102"/>
      <c r="O497" s="102"/>
      <c r="R497" s="157" t="n">
        <f aca="false">IF(B497=0,R496,IF(ISNONTEXT(B497)=TRUE(),INT(B497),INT(LEFT(B497,FIND(".",B497)-1))))</f>
        <v>3</v>
      </c>
      <c r="S497" s="157" t="str">
        <f aca="false">IF(S498=1,1,IF(B497&lt;&gt;0,1,IF(C497&lt;&gt;0,1,IF(D497&lt;&gt;0,1,IF(E497&lt;&gt;0,1,"")))))</f>
        <v/>
      </c>
      <c r="T497" s="157" t="str">
        <f aca="false">IF(R497=0," ",IF(R497&lt;&gt;R496,R497," "))</f>
        <v> </v>
      </c>
      <c r="U497" s="88"/>
      <c r="V497" s="75" t="e">
        <f aca="false">IF(R497&lt;&gt;T497,(IF(J497="",H497*(INFORMAÇÕES!$Q$79/INFORMAÇÕES!$Q$82),IF(J497="R",H497,0))),0)</f>
        <v>#DIV/0!</v>
      </c>
      <c r="W497" s="75" t="e">
        <f aca="false">IF(R497&lt;&gt;T497,(IF(J497="",H497*(INFORMAÇÕES!$Q$80/INFORMAÇÕES!$Q$82),IF(J497="C",H497,0))),0)</f>
        <v>#DIV/0!</v>
      </c>
      <c r="X497" s="75" t="n">
        <f aca="false">IF(R497&lt;&gt;T497,(IF(J497="",H497*INFORMAÇÕES!$U$115,IF(J497="CF",H497,0))),0)</f>
        <v>0</v>
      </c>
      <c r="Y497" s="75" t="n">
        <f aca="false">IF(R497&lt;&gt;T497,(IF(J497="",H497*INFORMAÇÕES!$U$116,IF(J497="O",H497,0))),0)</f>
        <v>0</v>
      </c>
      <c r="Z497" s="75" t="n">
        <f aca="false">IF(E497&lt;&gt;0,H497,0)</f>
        <v>0</v>
      </c>
    </row>
    <row r="498" s="174" customFormat="true" ht="14.25" hidden="false" customHeight="true" outlineLevel="0" collapsed="false">
      <c r="A498" s="159" t="n">
        <v>487</v>
      </c>
      <c r="B498" s="160" t="n">
        <f aca="false">'ORÇ.GLOBAL REF.'!B498</f>
        <v>0</v>
      </c>
      <c r="C498" s="536" t="n">
        <f aca="false">'ORÇ.GLOBAL REF.'!C498</f>
        <v>0</v>
      </c>
      <c r="D498" s="162" t="n">
        <f aca="false">'ORÇ.GLOBAL REF.'!D498</f>
        <v>0</v>
      </c>
      <c r="E498" s="162" t="n">
        <f aca="false">'ORÇ.GLOBAL REF.'!E498</f>
        <v>0</v>
      </c>
      <c r="F498" s="537"/>
      <c r="G498" s="163" t="n">
        <f aca="false">ROUND(F498,2)</f>
        <v>0</v>
      </c>
      <c r="H498" s="163" t="n">
        <f aca="false">IF('ORÇ.GLOBAL P CAIXA'!K498="EXEC.",0,IF(E498&lt;&gt;0,ROUND(E498*G498,2),IF(Z498=0,(SUMIF('ORÇ.GLOBAL REF.'!$S$12:$S$1011,B498,$Z$12:$Z$1011)),Z498)))</f>
        <v>0</v>
      </c>
      <c r="I498" s="538" t="str">
        <f aca="false">'ORÇ.GLOBAL REF.'!H498</f>
        <v/>
      </c>
      <c r="J498" s="163" t="str">
        <f aca="false">'ORÇ.GLOBAL REF.'!I498</f>
        <v/>
      </c>
      <c r="K498" s="539" t="str">
        <f aca="false">'ORÇ.GLOBAL REF.'!J498</f>
        <v/>
      </c>
      <c r="L498" s="168" t="str">
        <f aca="false">IF(B498&gt;0,"ok","ocultar")</f>
        <v>ocultar</v>
      </c>
      <c r="M498" s="102"/>
      <c r="N498" s="102"/>
      <c r="O498" s="102"/>
      <c r="R498" s="157" t="n">
        <f aca="false">IF(B498=0,R497,IF(ISNONTEXT(B498)=TRUE(),INT(B498),INT(LEFT(B498,FIND(".",B498)-1))))</f>
        <v>3</v>
      </c>
      <c r="S498" s="157" t="str">
        <f aca="false">IF(S499=1,1,IF(B498&lt;&gt;0,1,IF(C498&lt;&gt;0,1,IF(D498&lt;&gt;0,1,IF(E498&lt;&gt;0,1,"")))))</f>
        <v/>
      </c>
      <c r="T498" s="157" t="str">
        <f aca="false">IF(R498=0," ",IF(R498&lt;&gt;R497,R498," "))</f>
        <v> </v>
      </c>
      <c r="U498" s="88"/>
      <c r="V498" s="75" t="e">
        <f aca="false">IF(R498&lt;&gt;T498,(IF(J498="",H498*(INFORMAÇÕES!$Q$79/INFORMAÇÕES!$Q$82),IF(J498="R",H498,0))),0)</f>
        <v>#DIV/0!</v>
      </c>
      <c r="W498" s="75" t="e">
        <f aca="false">IF(R498&lt;&gt;T498,(IF(J498="",H498*(INFORMAÇÕES!$Q$80/INFORMAÇÕES!$Q$82),IF(J498="C",H498,0))),0)</f>
        <v>#DIV/0!</v>
      </c>
      <c r="X498" s="75" t="n">
        <f aca="false">IF(R498&lt;&gt;T498,(IF(J498="",H498*INFORMAÇÕES!$U$115,IF(J498="CF",H498,0))),0)</f>
        <v>0</v>
      </c>
      <c r="Y498" s="75" t="n">
        <f aca="false">IF(R498&lt;&gt;T498,(IF(J498="",H498*INFORMAÇÕES!$U$116,IF(J498="O",H498,0))),0)</f>
        <v>0</v>
      </c>
      <c r="Z498" s="75" t="n">
        <f aca="false">IF(E498&lt;&gt;0,H498,0)</f>
        <v>0</v>
      </c>
    </row>
    <row r="499" s="174" customFormat="true" ht="14.25" hidden="false" customHeight="true" outlineLevel="0" collapsed="false">
      <c r="A499" s="159" t="n">
        <v>488</v>
      </c>
      <c r="B499" s="160" t="n">
        <f aca="false">'ORÇ.GLOBAL REF.'!B499</f>
        <v>0</v>
      </c>
      <c r="C499" s="536" t="n">
        <f aca="false">'ORÇ.GLOBAL REF.'!C499</f>
        <v>0</v>
      </c>
      <c r="D499" s="162" t="n">
        <f aca="false">'ORÇ.GLOBAL REF.'!D499</f>
        <v>0</v>
      </c>
      <c r="E499" s="162" t="n">
        <f aca="false">'ORÇ.GLOBAL REF.'!E499</f>
        <v>0</v>
      </c>
      <c r="F499" s="537"/>
      <c r="G499" s="163" t="n">
        <f aca="false">ROUND(F499,2)</f>
        <v>0</v>
      </c>
      <c r="H499" s="163" t="n">
        <f aca="false">IF('ORÇ.GLOBAL P CAIXA'!K499="EXEC.",0,IF(E499&lt;&gt;0,ROUND(E499*G499,2),IF(Z499=0,(SUMIF('ORÇ.GLOBAL REF.'!$S$12:$S$1011,B499,$Z$12:$Z$1011)),Z499)))</f>
        <v>0</v>
      </c>
      <c r="I499" s="538" t="str">
        <f aca="false">'ORÇ.GLOBAL REF.'!H499</f>
        <v/>
      </c>
      <c r="J499" s="163" t="str">
        <f aca="false">'ORÇ.GLOBAL REF.'!I499</f>
        <v/>
      </c>
      <c r="K499" s="539" t="str">
        <f aca="false">'ORÇ.GLOBAL REF.'!J499</f>
        <v/>
      </c>
      <c r="L499" s="168" t="str">
        <f aca="false">IF(B499&gt;0,"ok","ocultar")</f>
        <v>ocultar</v>
      </c>
      <c r="M499" s="102"/>
      <c r="N499" s="102"/>
      <c r="O499" s="102"/>
      <c r="R499" s="157" t="n">
        <f aca="false">IF(B499=0,R498,IF(ISNONTEXT(B499)=TRUE(),INT(B499),INT(LEFT(B499,FIND(".",B499)-1))))</f>
        <v>3</v>
      </c>
      <c r="S499" s="157" t="str">
        <f aca="false">IF(S500=1,1,IF(B499&lt;&gt;0,1,IF(C499&lt;&gt;0,1,IF(D499&lt;&gt;0,1,IF(E499&lt;&gt;0,1,"")))))</f>
        <v/>
      </c>
      <c r="T499" s="157" t="str">
        <f aca="false">IF(R499=0," ",IF(R499&lt;&gt;R498,R499," "))</f>
        <v> </v>
      </c>
      <c r="U499" s="88"/>
      <c r="V499" s="75" t="e">
        <f aca="false">IF(R499&lt;&gt;T499,(IF(J499="",H499*(INFORMAÇÕES!$Q$79/INFORMAÇÕES!$Q$82),IF(J499="R",H499,0))),0)</f>
        <v>#DIV/0!</v>
      </c>
      <c r="W499" s="75" t="e">
        <f aca="false">IF(R499&lt;&gt;T499,(IF(J499="",H499*(INFORMAÇÕES!$Q$80/INFORMAÇÕES!$Q$82),IF(J499="C",H499,0))),0)</f>
        <v>#DIV/0!</v>
      </c>
      <c r="X499" s="75" t="n">
        <f aca="false">IF(R499&lt;&gt;T499,(IF(J499="",H499*INFORMAÇÕES!$U$115,IF(J499="CF",H499,0))),0)</f>
        <v>0</v>
      </c>
      <c r="Y499" s="75" t="n">
        <f aca="false">IF(R499&lt;&gt;T499,(IF(J499="",H499*INFORMAÇÕES!$U$116,IF(J499="O",H499,0))),0)</f>
        <v>0</v>
      </c>
      <c r="Z499" s="75" t="n">
        <f aca="false">IF(E499&lt;&gt;0,H499,0)</f>
        <v>0</v>
      </c>
    </row>
    <row r="500" s="174" customFormat="true" ht="14.25" hidden="false" customHeight="true" outlineLevel="0" collapsed="false">
      <c r="A500" s="159" t="n">
        <v>489</v>
      </c>
      <c r="B500" s="160" t="n">
        <f aca="false">'ORÇ.GLOBAL REF.'!B500</f>
        <v>0</v>
      </c>
      <c r="C500" s="536" t="n">
        <f aca="false">'ORÇ.GLOBAL REF.'!C500</f>
        <v>0</v>
      </c>
      <c r="D500" s="162" t="n">
        <f aca="false">'ORÇ.GLOBAL REF.'!D500</f>
        <v>0</v>
      </c>
      <c r="E500" s="162" t="n">
        <f aca="false">'ORÇ.GLOBAL REF.'!E500</f>
        <v>0</v>
      </c>
      <c r="F500" s="537"/>
      <c r="G500" s="163" t="n">
        <f aca="false">ROUND(F500,2)</f>
        <v>0</v>
      </c>
      <c r="H500" s="163" t="n">
        <f aca="false">IF('ORÇ.GLOBAL P CAIXA'!K500="EXEC.",0,IF(E500&lt;&gt;0,ROUND(E500*G500,2),IF(Z500=0,(SUMIF('ORÇ.GLOBAL REF.'!$S$12:$S$1011,B500,$Z$12:$Z$1011)),Z500)))</f>
        <v>0</v>
      </c>
      <c r="I500" s="538" t="str">
        <f aca="false">'ORÇ.GLOBAL REF.'!H500</f>
        <v/>
      </c>
      <c r="J500" s="163" t="str">
        <f aca="false">'ORÇ.GLOBAL REF.'!I500</f>
        <v/>
      </c>
      <c r="K500" s="539" t="str">
        <f aca="false">'ORÇ.GLOBAL REF.'!J500</f>
        <v/>
      </c>
      <c r="L500" s="168" t="str">
        <f aca="false">IF(B500&gt;0,"ok","ocultar")</f>
        <v>ocultar</v>
      </c>
      <c r="M500" s="102"/>
      <c r="N500" s="102"/>
      <c r="O500" s="102"/>
      <c r="R500" s="157" t="n">
        <f aca="false">IF(B500=0,R499,IF(ISNONTEXT(B500)=TRUE(),INT(B500),INT(LEFT(B500,FIND(".",B500)-1))))</f>
        <v>3</v>
      </c>
      <c r="S500" s="157" t="str">
        <f aca="false">IF(S501=1,1,IF(B500&lt;&gt;0,1,IF(C500&lt;&gt;0,1,IF(D500&lt;&gt;0,1,IF(E500&lt;&gt;0,1,"")))))</f>
        <v/>
      </c>
      <c r="T500" s="157" t="str">
        <f aca="false">IF(R500=0," ",IF(R500&lt;&gt;R499,R500," "))</f>
        <v> </v>
      </c>
      <c r="U500" s="88"/>
      <c r="V500" s="75" t="e">
        <f aca="false">IF(R500&lt;&gt;T500,(IF(J500="",H500*(INFORMAÇÕES!$Q$79/INFORMAÇÕES!$Q$82),IF(J500="R",H500,0))),0)</f>
        <v>#DIV/0!</v>
      </c>
      <c r="W500" s="75" t="e">
        <f aca="false">IF(R500&lt;&gt;T500,(IF(J500="",H500*(INFORMAÇÕES!$Q$80/INFORMAÇÕES!$Q$82),IF(J500="C",H500,0))),0)</f>
        <v>#DIV/0!</v>
      </c>
      <c r="X500" s="75" t="n">
        <f aca="false">IF(R500&lt;&gt;T500,(IF(J500="",H500*INFORMAÇÕES!$U$115,IF(J500="CF",H500,0))),0)</f>
        <v>0</v>
      </c>
      <c r="Y500" s="75" t="n">
        <f aca="false">IF(R500&lt;&gt;T500,(IF(J500="",H500*INFORMAÇÕES!$U$116,IF(J500="O",H500,0))),0)</f>
        <v>0</v>
      </c>
      <c r="Z500" s="75" t="n">
        <f aca="false">IF(E500&lt;&gt;0,H500,0)</f>
        <v>0</v>
      </c>
    </row>
    <row r="501" s="174" customFormat="true" ht="14.25" hidden="false" customHeight="true" outlineLevel="0" collapsed="false">
      <c r="A501" s="159" t="n">
        <v>490</v>
      </c>
      <c r="B501" s="160" t="n">
        <f aca="false">'ORÇ.GLOBAL REF.'!B501</f>
        <v>0</v>
      </c>
      <c r="C501" s="536" t="n">
        <f aca="false">'ORÇ.GLOBAL REF.'!C501</f>
        <v>0</v>
      </c>
      <c r="D501" s="162" t="n">
        <f aca="false">'ORÇ.GLOBAL REF.'!D501</f>
        <v>0</v>
      </c>
      <c r="E501" s="162" t="n">
        <f aca="false">'ORÇ.GLOBAL REF.'!E501</f>
        <v>0</v>
      </c>
      <c r="F501" s="537"/>
      <c r="G501" s="163" t="n">
        <f aca="false">ROUND(F501,2)</f>
        <v>0</v>
      </c>
      <c r="H501" s="163" t="n">
        <f aca="false">IF('ORÇ.GLOBAL P CAIXA'!K501="EXEC.",0,IF(E501&lt;&gt;0,ROUND(E501*G501,2),IF(Z501=0,(SUMIF('ORÇ.GLOBAL REF.'!$S$12:$S$1011,B501,$Z$12:$Z$1011)),Z501)))</f>
        <v>0</v>
      </c>
      <c r="I501" s="538" t="str">
        <f aca="false">'ORÇ.GLOBAL REF.'!H501</f>
        <v/>
      </c>
      <c r="J501" s="163" t="str">
        <f aca="false">'ORÇ.GLOBAL REF.'!I501</f>
        <v/>
      </c>
      <c r="K501" s="539" t="str">
        <f aca="false">'ORÇ.GLOBAL REF.'!J501</f>
        <v/>
      </c>
      <c r="L501" s="168" t="str">
        <f aca="false">IF(B501&gt;0,"ok","ocultar")</f>
        <v>ocultar</v>
      </c>
      <c r="M501" s="102"/>
      <c r="N501" s="102"/>
      <c r="O501" s="102"/>
      <c r="R501" s="157" t="n">
        <f aca="false">IF(B501=0,R500,IF(ISNONTEXT(B501)=TRUE(),INT(B501),INT(LEFT(B501,FIND(".",B501)-1))))</f>
        <v>3</v>
      </c>
      <c r="S501" s="157" t="str">
        <f aca="false">IF(S502=1,1,IF(B501&lt;&gt;0,1,IF(C501&lt;&gt;0,1,IF(D501&lt;&gt;0,1,IF(E501&lt;&gt;0,1,"")))))</f>
        <v/>
      </c>
      <c r="T501" s="157" t="str">
        <f aca="false">IF(R501=0," ",IF(R501&lt;&gt;R500,R501," "))</f>
        <v> </v>
      </c>
      <c r="U501" s="88"/>
      <c r="V501" s="75" t="e">
        <f aca="false">IF(R501&lt;&gt;T501,(IF(J501="",H501*(INFORMAÇÕES!$Q$79/INFORMAÇÕES!$Q$82),IF(J501="R",H501,0))),0)</f>
        <v>#DIV/0!</v>
      </c>
      <c r="W501" s="75" t="e">
        <f aca="false">IF(R501&lt;&gt;T501,(IF(J501="",H501*(INFORMAÇÕES!$Q$80/INFORMAÇÕES!$Q$82),IF(J501="C",H501,0))),0)</f>
        <v>#DIV/0!</v>
      </c>
      <c r="X501" s="75" t="n">
        <f aca="false">IF(R501&lt;&gt;T501,(IF(J501="",H501*INFORMAÇÕES!$U$115,IF(J501="CF",H501,0))),0)</f>
        <v>0</v>
      </c>
      <c r="Y501" s="75" t="n">
        <f aca="false">IF(R501&lt;&gt;T501,(IF(J501="",H501*INFORMAÇÕES!$U$116,IF(J501="O",H501,0))),0)</f>
        <v>0</v>
      </c>
      <c r="Z501" s="75" t="n">
        <f aca="false">IF(E501&lt;&gt;0,H501,0)</f>
        <v>0</v>
      </c>
    </row>
    <row r="502" s="174" customFormat="true" ht="14.25" hidden="false" customHeight="true" outlineLevel="0" collapsed="false">
      <c r="A502" s="159" t="n">
        <v>491</v>
      </c>
      <c r="B502" s="160" t="n">
        <f aca="false">'ORÇ.GLOBAL REF.'!B502</f>
        <v>0</v>
      </c>
      <c r="C502" s="536" t="n">
        <f aca="false">'ORÇ.GLOBAL REF.'!C502</f>
        <v>0</v>
      </c>
      <c r="D502" s="162" t="n">
        <f aca="false">'ORÇ.GLOBAL REF.'!D502</f>
        <v>0</v>
      </c>
      <c r="E502" s="162" t="n">
        <f aca="false">'ORÇ.GLOBAL REF.'!E502</f>
        <v>0</v>
      </c>
      <c r="F502" s="537"/>
      <c r="G502" s="163" t="n">
        <f aca="false">ROUND(F502,2)</f>
        <v>0</v>
      </c>
      <c r="H502" s="163" t="n">
        <f aca="false">IF('ORÇ.GLOBAL P CAIXA'!K502="EXEC.",0,IF(E502&lt;&gt;0,ROUND(E502*G502,2),IF(Z502=0,(SUMIF('ORÇ.GLOBAL REF.'!$S$12:$S$1011,B502,$Z$12:$Z$1011)),Z502)))</f>
        <v>0</v>
      </c>
      <c r="I502" s="538" t="str">
        <f aca="false">'ORÇ.GLOBAL REF.'!H502</f>
        <v/>
      </c>
      <c r="J502" s="163" t="str">
        <f aca="false">'ORÇ.GLOBAL REF.'!I502</f>
        <v/>
      </c>
      <c r="K502" s="539" t="str">
        <f aca="false">'ORÇ.GLOBAL REF.'!J502</f>
        <v/>
      </c>
      <c r="L502" s="168" t="str">
        <f aca="false">IF(B502&gt;0,"ok","ocultar")</f>
        <v>ocultar</v>
      </c>
      <c r="M502" s="102"/>
      <c r="N502" s="102"/>
      <c r="O502" s="102"/>
      <c r="R502" s="157" t="n">
        <f aca="false">IF(B502=0,R501,IF(ISNONTEXT(B502)=TRUE(),INT(B502),INT(LEFT(B502,FIND(".",B502)-1))))</f>
        <v>3</v>
      </c>
      <c r="S502" s="157" t="str">
        <f aca="false">IF(S503=1,1,IF(B502&lt;&gt;0,1,IF(C502&lt;&gt;0,1,IF(D502&lt;&gt;0,1,IF(E502&lt;&gt;0,1,"")))))</f>
        <v/>
      </c>
      <c r="T502" s="157" t="str">
        <f aca="false">IF(R502=0," ",IF(R502&lt;&gt;R501,R502," "))</f>
        <v> </v>
      </c>
      <c r="U502" s="88"/>
      <c r="V502" s="75" t="e">
        <f aca="false">IF(R502&lt;&gt;T502,(IF(J502="",H502*(INFORMAÇÕES!$Q$79/INFORMAÇÕES!$Q$82),IF(J502="R",H502,0))),0)</f>
        <v>#DIV/0!</v>
      </c>
      <c r="W502" s="75" t="e">
        <f aca="false">IF(R502&lt;&gt;T502,(IF(J502="",H502*(INFORMAÇÕES!$Q$80/INFORMAÇÕES!$Q$82),IF(J502="C",H502,0))),0)</f>
        <v>#DIV/0!</v>
      </c>
      <c r="X502" s="75" t="n">
        <f aca="false">IF(R502&lt;&gt;T502,(IF(J502="",H502*INFORMAÇÕES!$U$115,IF(J502="CF",H502,0))),0)</f>
        <v>0</v>
      </c>
      <c r="Y502" s="75" t="n">
        <f aca="false">IF(R502&lt;&gt;T502,(IF(J502="",H502*INFORMAÇÕES!$U$116,IF(J502="O",H502,0))),0)</f>
        <v>0</v>
      </c>
      <c r="Z502" s="75" t="n">
        <f aca="false">IF(E502&lt;&gt;0,H502,0)</f>
        <v>0</v>
      </c>
    </row>
    <row r="503" s="174" customFormat="true" ht="14.25" hidden="false" customHeight="true" outlineLevel="0" collapsed="false">
      <c r="A503" s="159" t="n">
        <v>492</v>
      </c>
      <c r="B503" s="160" t="n">
        <f aca="false">'ORÇ.GLOBAL REF.'!B503</f>
        <v>0</v>
      </c>
      <c r="C503" s="536" t="n">
        <f aca="false">'ORÇ.GLOBAL REF.'!C503</f>
        <v>0</v>
      </c>
      <c r="D503" s="162" t="n">
        <f aca="false">'ORÇ.GLOBAL REF.'!D503</f>
        <v>0</v>
      </c>
      <c r="E503" s="162" t="n">
        <f aca="false">'ORÇ.GLOBAL REF.'!E503</f>
        <v>0</v>
      </c>
      <c r="F503" s="537"/>
      <c r="G503" s="163" t="n">
        <f aca="false">ROUND(F503,2)</f>
        <v>0</v>
      </c>
      <c r="H503" s="163" t="n">
        <f aca="false">IF('ORÇ.GLOBAL P CAIXA'!K503="EXEC.",0,IF(E503&lt;&gt;0,ROUND(E503*G503,2),IF(Z503=0,(SUMIF('ORÇ.GLOBAL REF.'!$S$12:$S$1011,B503,$Z$12:$Z$1011)),Z503)))</f>
        <v>0</v>
      </c>
      <c r="I503" s="538" t="str">
        <f aca="false">'ORÇ.GLOBAL REF.'!H503</f>
        <v/>
      </c>
      <c r="J503" s="163" t="str">
        <f aca="false">'ORÇ.GLOBAL REF.'!I503</f>
        <v/>
      </c>
      <c r="K503" s="539" t="str">
        <f aca="false">'ORÇ.GLOBAL REF.'!J503</f>
        <v/>
      </c>
      <c r="L503" s="168" t="str">
        <f aca="false">IF(B503&gt;0,"ok","ocultar")</f>
        <v>ocultar</v>
      </c>
      <c r="M503" s="102"/>
      <c r="N503" s="102"/>
      <c r="O503" s="102"/>
      <c r="R503" s="157" t="n">
        <f aca="false">IF(B503=0,R502,IF(ISNONTEXT(B503)=TRUE(),INT(B503),INT(LEFT(B503,FIND(".",B503)-1))))</f>
        <v>3</v>
      </c>
      <c r="S503" s="157" t="str">
        <f aca="false">IF(S504=1,1,IF(B503&lt;&gt;0,1,IF(C503&lt;&gt;0,1,IF(D503&lt;&gt;0,1,IF(E503&lt;&gt;0,1,"")))))</f>
        <v/>
      </c>
      <c r="T503" s="157" t="str">
        <f aca="false">IF(R503=0," ",IF(R503&lt;&gt;R502,R503," "))</f>
        <v> </v>
      </c>
      <c r="U503" s="88"/>
      <c r="V503" s="75" t="e">
        <f aca="false">IF(R503&lt;&gt;T503,(IF(J503="",H503*(INFORMAÇÕES!$Q$79/INFORMAÇÕES!$Q$82),IF(J503="R",H503,0))),0)</f>
        <v>#DIV/0!</v>
      </c>
      <c r="W503" s="75" t="e">
        <f aca="false">IF(R503&lt;&gt;T503,(IF(J503="",H503*(INFORMAÇÕES!$Q$80/INFORMAÇÕES!$Q$82),IF(J503="C",H503,0))),0)</f>
        <v>#DIV/0!</v>
      </c>
      <c r="X503" s="75" t="n">
        <f aca="false">IF(R503&lt;&gt;T503,(IF(J503="",H503*INFORMAÇÕES!$U$115,IF(J503="CF",H503,0))),0)</f>
        <v>0</v>
      </c>
      <c r="Y503" s="75" t="n">
        <f aca="false">IF(R503&lt;&gt;T503,(IF(J503="",H503*INFORMAÇÕES!$U$116,IF(J503="O",H503,0))),0)</f>
        <v>0</v>
      </c>
      <c r="Z503" s="75" t="n">
        <f aca="false">IF(E503&lt;&gt;0,H503,0)</f>
        <v>0</v>
      </c>
    </row>
    <row r="504" s="174" customFormat="true" ht="14.25" hidden="false" customHeight="true" outlineLevel="0" collapsed="false">
      <c r="A504" s="159" t="n">
        <v>493</v>
      </c>
      <c r="B504" s="160" t="n">
        <f aca="false">'ORÇ.GLOBAL REF.'!B504</f>
        <v>0</v>
      </c>
      <c r="C504" s="536" t="n">
        <f aca="false">'ORÇ.GLOBAL REF.'!C504</f>
        <v>0</v>
      </c>
      <c r="D504" s="162" t="n">
        <f aca="false">'ORÇ.GLOBAL REF.'!D504</f>
        <v>0</v>
      </c>
      <c r="E504" s="162" t="n">
        <f aca="false">'ORÇ.GLOBAL REF.'!E504</f>
        <v>0</v>
      </c>
      <c r="F504" s="537"/>
      <c r="G504" s="163" t="n">
        <f aca="false">ROUND(F504,2)</f>
        <v>0</v>
      </c>
      <c r="H504" s="163" t="n">
        <f aca="false">IF('ORÇ.GLOBAL P CAIXA'!K504="EXEC.",0,IF(E504&lt;&gt;0,ROUND(E504*G504,2),IF(Z504=0,(SUMIF('ORÇ.GLOBAL REF.'!$S$12:$S$1011,B504,$Z$12:$Z$1011)),Z504)))</f>
        <v>0</v>
      </c>
      <c r="I504" s="538" t="str">
        <f aca="false">'ORÇ.GLOBAL REF.'!H504</f>
        <v/>
      </c>
      <c r="J504" s="163" t="str">
        <f aca="false">'ORÇ.GLOBAL REF.'!I504</f>
        <v/>
      </c>
      <c r="K504" s="539" t="str">
        <f aca="false">'ORÇ.GLOBAL REF.'!J504</f>
        <v/>
      </c>
      <c r="L504" s="168" t="str">
        <f aca="false">IF(B504&gt;0,"ok","ocultar")</f>
        <v>ocultar</v>
      </c>
      <c r="M504" s="102"/>
      <c r="N504" s="102"/>
      <c r="O504" s="102"/>
      <c r="R504" s="157" t="n">
        <f aca="false">IF(B504=0,R503,IF(ISNONTEXT(B504)=TRUE(),INT(B504),INT(LEFT(B504,FIND(".",B504)-1))))</f>
        <v>3</v>
      </c>
      <c r="S504" s="157" t="str">
        <f aca="false">IF(S505=1,1,IF(B504&lt;&gt;0,1,IF(C504&lt;&gt;0,1,IF(D504&lt;&gt;0,1,IF(E504&lt;&gt;0,1,"")))))</f>
        <v/>
      </c>
      <c r="T504" s="157" t="str">
        <f aca="false">IF(R504=0," ",IF(R504&lt;&gt;R503,R504," "))</f>
        <v> </v>
      </c>
      <c r="U504" s="88"/>
      <c r="V504" s="75" t="e">
        <f aca="false">IF(R504&lt;&gt;T504,(IF(J504="",H504*(INFORMAÇÕES!$Q$79/INFORMAÇÕES!$Q$82),IF(J504="R",H504,0))),0)</f>
        <v>#DIV/0!</v>
      </c>
      <c r="W504" s="75" t="e">
        <f aca="false">IF(R504&lt;&gt;T504,(IF(J504="",H504*(INFORMAÇÕES!$Q$80/INFORMAÇÕES!$Q$82),IF(J504="C",H504,0))),0)</f>
        <v>#DIV/0!</v>
      </c>
      <c r="X504" s="75" t="n">
        <f aca="false">IF(R504&lt;&gt;T504,(IF(J504="",H504*INFORMAÇÕES!$U$115,IF(J504="CF",H504,0))),0)</f>
        <v>0</v>
      </c>
      <c r="Y504" s="75" t="n">
        <f aca="false">IF(R504&lt;&gt;T504,(IF(J504="",H504*INFORMAÇÕES!$U$116,IF(J504="O",H504,0))),0)</f>
        <v>0</v>
      </c>
      <c r="Z504" s="75" t="n">
        <f aca="false">IF(E504&lt;&gt;0,H504,0)</f>
        <v>0</v>
      </c>
    </row>
    <row r="505" s="174" customFormat="true" ht="14.25" hidden="false" customHeight="true" outlineLevel="0" collapsed="false">
      <c r="A505" s="159" t="n">
        <v>494</v>
      </c>
      <c r="B505" s="160" t="n">
        <f aca="false">'ORÇ.GLOBAL REF.'!B505</f>
        <v>0</v>
      </c>
      <c r="C505" s="536" t="n">
        <f aca="false">'ORÇ.GLOBAL REF.'!C505</f>
        <v>0</v>
      </c>
      <c r="D505" s="162" t="n">
        <f aca="false">'ORÇ.GLOBAL REF.'!D505</f>
        <v>0</v>
      </c>
      <c r="E505" s="162" t="n">
        <f aca="false">'ORÇ.GLOBAL REF.'!E505</f>
        <v>0</v>
      </c>
      <c r="F505" s="537"/>
      <c r="G505" s="163" t="n">
        <f aca="false">ROUND(F505,2)</f>
        <v>0</v>
      </c>
      <c r="H505" s="163" t="n">
        <f aca="false">IF('ORÇ.GLOBAL P CAIXA'!K505="EXEC.",0,IF(E505&lt;&gt;0,ROUND(E505*G505,2),IF(Z505=0,(SUMIF('ORÇ.GLOBAL REF.'!$S$12:$S$1011,B505,$Z$12:$Z$1011)),Z505)))</f>
        <v>0</v>
      </c>
      <c r="I505" s="538" t="str">
        <f aca="false">'ORÇ.GLOBAL REF.'!H505</f>
        <v/>
      </c>
      <c r="J505" s="163" t="str">
        <f aca="false">'ORÇ.GLOBAL REF.'!I505</f>
        <v/>
      </c>
      <c r="K505" s="539" t="str">
        <f aca="false">'ORÇ.GLOBAL REF.'!J505</f>
        <v/>
      </c>
      <c r="L505" s="168" t="str">
        <f aca="false">IF(B505&gt;0,"ok","ocultar")</f>
        <v>ocultar</v>
      </c>
      <c r="M505" s="102"/>
      <c r="N505" s="102"/>
      <c r="O505" s="102"/>
      <c r="R505" s="157" t="n">
        <f aca="false">IF(B505=0,R504,IF(ISNONTEXT(B505)=TRUE(),INT(B505),INT(LEFT(B505,FIND(".",B505)-1))))</f>
        <v>3</v>
      </c>
      <c r="S505" s="157" t="str">
        <f aca="false">IF(S506=1,1,IF(B505&lt;&gt;0,1,IF(C505&lt;&gt;0,1,IF(D505&lt;&gt;0,1,IF(E505&lt;&gt;0,1,"")))))</f>
        <v/>
      </c>
      <c r="T505" s="157" t="str">
        <f aca="false">IF(R505=0," ",IF(R505&lt;&gt;R504,R505," "))</f>
        <v> </v>
      </c>
      <c r="U505" s="88"/>
      <c r="V505" s="75" t="e">
        <f aca="false">IF(R505&lt;&gt;T505,(IF(J505="",H505*(INFORMAÇÕES!$Q$79/INFORMAÇÕES!$Q$82),IF(J505="R",H505,0))),0)</f>
        <v>#DIV/0!</v>
      </c>
      <c r="W505" s="75" t="e">
        <f aca="false">IF(R505&lt;&gt;T505,(IF(J505="",H505*(INFORMAÇÕES!$Q$80/INFORMAÇÕES!$Q$82),IF(J505="C",H505,0))),0)</f>
        <v>#DIV/0!</v>
      </c>
      <c r="X505" s="75" t="n">
        <f aca="false">IF(R505&lt;&gt;T505,(IF(J505="",H505*INFORMAÇÕES!$U$115,IF(J505="CF",H505,0))),0)</f>
        <v>0</v>
      </c>
      <c r="Y505" s="75" t="n">
        <f aca="false">IF(R505&lt;&gt;T505,(IF(J505="",H505*INFORMAÇÕES!$U$116,IF(J505="O",H505,0))),0)</f>
        <v>0</v>
      </c>
      <c r="Z505" s="75" t="n">
        <f aca="false">IF(E505&lt;&gt;0,H505,0)</f>
        <v>0</v>
      </c>
    </row>
    <row r="506" s="174" customFormat="true" ht="14.25" hidden="false" customHeight="true" outlineLevel="0" collapsed="false">
      <c r="A506" s="159" t="n">
        <v>495</v>
      </c>
      <c r="B506" s="160" t="n">
        <f aca="false">'ORÇ.GLOBAL REF.'!B506</f>
        <v>0</v>
      </c>
      <c r="C506" s="536" t="n">
        <f aca="false">'ORÇ.GLOBAL REF.'!C506</f>
        <v>0</v>
      </c>
      <c r="D506" s="162" t="n">
        <f aca="false">'ORÇ.GLOBAL REF.'!D506</f>
        <v>0</v>
      </c>
      <c r="E506" s="162" t="n">
        <f aca="false">'ORÇ.GLOBAL REF.'!E506</f>
        <v>0</v>
      </c>
      <c r="F506" s="537"/>
      <c r="G506" s="163" t="n">
        <f aca="false">ROUND(F506,2)</f>
        <v>0</v>
      </c>
      <c r="H506" s="163" t="n">
        <f aca="false">IF('ORÇ.GLOBAL P CAIXA'!K506="EXEC.",0,IF(E506&lt;&gt;0,ROUND(E506*G506,2),IF(Z506=0,(SUMIF('ORÇ.GLOBAL REF.'!$S$12:$S$1011,B506,$Z$12:$Z$1011)),Z506)))</f>
        <v>0</v>
      </c>
      <c r="I506" s="538" t="str">
        <f aca="false">'ORÇ.GLOBAL REF.'!H506</f>
        <v/>
      </c>
      <c r="J506" s="163" t="str">
        <f aca="false">'ORÇ.GLOBAL REF.'!I506</f>
        <v/>
      </c>
      <c r="K506" s="539" t="str">
        <f aca="false">'ORÇ.GLOBAL REF.'!J506</f>
        <v/>
      </c>
      <c r="L506" s="168" t="str">
        <f aca="false">IF(B506&gt;0,"ok","ocultar")</f>
        <v>ocultar</v>
      </c>
      <c r="M506" s="102"/>
      <c r="N506" s="102"/>
      <c r="O506" s="102"/>
      <c r="R506" s="157" t="n">
        <f aca="false">IF(B506=0,R505,IF(ISNONTEXT(B506)=TRUE(),INT(B506),INT(LEFT(B506,FIND(".",B506)-1))))</f>
        <v>3</v>
      </c>
      <c r="S506" s="157" t="str">
        <f aca="false">IF(S507=1,1,IF(B506&lt;&gt;0,1,IF(C506&lt;&gt;0,1,IF(D506&lt;&gt;0,1,IF(E506&lt;&gt;0,1,"")))))</f>
        <v/>
      </c>
      <c r="T506" s="157" t="str">
        <f aca="false">IF(R506=0," ",IF(R506&lt;&gt;R505,R506," "))</f>
        <v> </v>
      </c>
      <c r="U506" s="88"/>
      <c r="V506" s="75" t="e">
        <f aca="false">IF(R506&lt;&gt;T506,(IF(J506="",H506*(INFORMAÇÕES!$Q$79/INFORMAÇÕES!$Q$82),IF(J506="R",H506,0))),0)</f>
        <v>#DIV/0!</v>
      </c>
      <c r="W506" s="75" t="e">
        <f aca="false">IF(R506&lt;&gt;T506,(IF(J506="",H506*(INFORMAÇÕES!$Q$80/INFORMAÇÕES!$Q$82),IF(J506="C",H506,0))),0)</f>
        <v>#DIV/0!</v>
      </c>
      <c r="X506" s="75" t="n">
        <f aca="false">IF(R506&lt;&gt;T506,(IF(J506="",H506*INFORMAÇÕES!$U$115,IF(J506="CF",H506,0))),0)</f>
        <v>0</v>
      </c>
      <c r="Y506" s="75" t="n">
        <f aca="false">IF(R506&lt;&gt;T506,(IF(J506="",H506*INFORMAÇÕES!$U$116,IF(J506="O",H506,0))),0)</f>
        <v>0</v>
      </c>
      <c r="Z506" s="75" t="n">
        <f aca="false">IF(E506&lt;&gt;0,H506,0)</f>
        <v>0</v>
      </c>
    </row>
    <row r="507" s="174" customFormat="true" ht="14.25" hidden="false" customHeight="true" outlineLevel="0" collapsed="false">
      <c r="A507" s="159" t="n">
        <v>496</v>
      </c>
      <c r="B507" s="160" t="n">
        <f aca="false">'ORÇ.GLOBAL REF.'!B507</f>
        <v>0</v>
      </c>
      <c r="C507" s="536" t="n">
        <f aca="false">'ORÇ.GLOBAL REF.'!C507</f>
        <v>0</v>
      </c>
      <c r="D507" s="162" t="n">
        <f aca="false">'ORÇ.GLOBAL REF.'!D507</f>
        <v>0</v>
      </c>
      <c r="E507" s="162" t="n">
        <f aca="false">'ORÇ.GLOBAL REF.'!E507</f>
        <v>0</v>
      </c>
      <c r="F507" s="537"/>
      <c r="G507" s="163" t="n">
        <f aca="false">ROUND(F507,2)</f>
        <v>0</v>
      </c>
      <c r="H507" s="163" t="n">
        <f aca="false">IF('ORÇ.GLOBAL P CAIXA'!K507="EXEC.",0,IF(E507&lt;&gt;0,ROUND(E507*G507,2),IF(Z507=0,(SUMIF('ORÇ.GLOBAL REF.'!$S$12:$S$1011,B507,$Z$12:$Z$1011)),Z507)))</f>
        <v>0</v>
      </c>
      <c r="I507" s="538" t="str">
        <f aca="false">'ORÇ.GLOBAL REF.'!H507</f>
        <v/>
      </c>
      <c r="J507" s="163" t="str">
        <f aca="false">'ORÇ.GLOBAL REF.'!I507</f>
        <v/>
      </c>
      <c r="K507" s="539" t="str">
        <f aca="false">'ORÇ.GLOBAL REF.'!J507</f>
        <v/>
      </c>
      <c r="L507" s="168" t="str">
        <f aca="false">IF(B507&gt;0,"ok","ocultar")</f>
        <v>ocultar</v>
      </c>
      <c r="M507" s="102"/>
      <c r="N507" s="102"/>
      <c r="O507" s="102"/>
      <c r="R507" s="157" t="n">
        <f aca="false">IF(B507=0,R506,IF(ISNONTEXT(B507)=TRUE(),INT(B507),INT(LEFT(B507,FIND(".",B507)-1))))</f>
        <v>3</v>
      </c>
      <c r="S507" s="157" t="str">
        <f aca="false">IF(S508=1,1,IF(B507&lt;&gt;0,1,IF(C507&lt;&gt;0,1,IF(D507&lt;&gt;0,1,IF(E507&lt;&gt;0,1,"")))))</f>
        <v/>
      </c>
      <c r="T507" s="157" t="str">
        <f aca="false">IF(R507=0," ",IF(R507&lt;&gt;R506,R507," "))</f>
        <v> </v>
      </c>
      <c r="U507" s="88"/>
      <c r="V507" s="75" t="e">
        <f aca="false">IF(R507&lt;&gt;T507,(IF(J507="",H507*(INFORMAÇÕES!$Q$79/INFORMAÇÕES!$Q$82),IF(J507="R",H507,0))),0)</f>
        <v>#DIV/0!</v>
      </c>
      <c r="W507" s="75" t="e">
        <f aca="false">IF(R507&lt;&gt;T507,(IF(J507="",H507*(INFORMAÇÕES!$Q$80/INFORMAÇÕES!$Q$82),IF(J507="C",H507,0))),0)</f>
        <v>#DIV/0!</v>
      </c>
      <c r="X507" s="75" t="n">
        <f aca="false">IF(R507&lt;&gt;T507,(IF(J507="",H507*INFORMAÇÕES!$U$115,IF(J507="CF",H507,0))),0)</f>
        <v>0</v>
      </c>
      <c r="Y507" s="75" t="n">
        <f aca="false">IF(R507&lt;&gt;T507,(IF(J507="",H507*INFORMAÇÕES!$U$116,IF(J507="O",H507,0))),0)</f>
        <v>0</v>
      </c>
      <c r="Z507" s="75" t="n">
        <f aca="false">IF(E507&lt;&gt;0,H507,0)</f>
        <v>0</v>
      </c>
    </row>
    <row r="508" s="174" customFormat="true" ht="14.25" hidden="false" customHeight="true" outlineLevel="0" collapsed="false">
      <c r="A508" s="159" t="n">
        <v>497</v>
      </c>
      <c r="B508" s="160" t="n">
        <f aca="false">'ORÇ.GLOBAL REF.'!B508</f>
        <v>0</v>
      </c>
      <c r="C508" s="536" t="n">
        <f aca="false">'ORÇ.GLOBAL REF.'!C508</f>
        <v>0</v>
      </c>
      <c r="D508" s="162" t="n">
        <f aca="false">'ORÇ.GLOBAL REF.'!D508</f>
        <v>0</v>
      </c>
      <c r="E508" s="162" t="n">
        <f aca="false">'ORÇ.GLOBAL REF.'!E508</f>
        <v>0</v>
      </c>
      <c r="F508" s="537"/>
      <c r="G508" s="163" t="n">
        <f aca="false">ROUND(F508,2)</f>
        <v>0</v>
      </c>
      <c r="H508" s="163" t="n">
        <f aca="false">IF('ORÇ.GLOBAL P CAIXA'!K508="EXEC.",0,IF(E508&lt;&gt;0,ROUND(E508*G508,2),IF(Z508=0,(SUMIF('ORÇ.GLOBAL REF.'!$S$12:$S$1011,B508,$Z$12:$Z$1011)),Z508)))</f>
        <v>0</v>
      </c>
      <c r="I508" s="538" t="str">
        <f aca="false">'ORÇ.GLOBAL REF.'!H508</f>
        <v/>
      </c>
      <c r="J508" s="163" t="str">
        <f aca="false">'ORÇ.GLOBAL REF.'!I508</f>
        <v/>
      </c>
      <c r="K508" s="539" t="str">
        <f aca="false">'ORÇ.GLOBAL REF.'!J508</f>
        <v/>
      </c>
      <c r="L508" s="168" t="str">
        <f aca="false">IF(B508&gt;0,"ok","ocultar")</f>
        <v>ocultar</v>
      </c>
      <c r="M508" s="102"/>
      <c r="N508" s="102"/>
      <c r="O508" s="102"/>
      <c r="R508" s="157" t="n">
        <f aca="false">IF(B508=0,R507,IF(ISNONTEXT(B508)=TRUE(),INT(B508),INT(LEFT(B508,FIND(".",B508)-1))))</f>
        <v>3</v>
      </c>
      <c r="S508" s="157" t="str">
        <f aca="false">IF(S509=1,1,IF(B508&lt;&gt;0,1,IF(C508&lt;&gt;0,1,IF(D508&lt;&gt;0,1,IF(E508&lt;&gt;0,1,"")))))</f>
        <v/>
      </c>
      <c r="T508" s="157" t="str">
        <f aca="false">IF(R508=0," ",IF(R508&lt;&gt;R507,R508," "))</f>
        <v> </v>
      </c>
      <c r="U508" s="88"/>
      <c r="V508" s="75" t="e">
        <f aca="false">IF(R508&lt;&gt;T508,(IF(J508="",H508*(INFORMAÇÕES!$Q$79/INFORMAÇÕES!$Q$82),IF(J508="R",H508,0))),0)</f>
        <v>#DIV/0!</v>
      </c>
      <c r="W508" s="75" t="e">
        <f aca="false">IF(R508&lt;&gt;T508,(IF(J508="",H508*(INFORMAÇÕES!$Q$80/INFORMAÇÕES!$Q$82),IF(J508="C",H508,0))),0)</f>
        <v>#DIV/0!</v>
      </c>
      <c r="X508" s="75" t="n">
        <f aca="false">IF(R508&lt;&gt;T508,(IF(J508="",H508*INFORMAÇÕES!$U$115,IF(J508="CF",H508,0))),0)</f>
        <v>0</v>
      </c>
      <c r="Y508" s="75" t="n">
        <f aca="false">IF(R508&lt;&gt;T508,(IF(J508="",H508*INFORMAÇÕES!$U$116,IF(J508="O",H508,0))),0)</f>
        <v>0</v>
      </c>
      <c r="Z508" s="75" t="n">
        <f aca="false">IF(E508&lt;&gt;0,H508,0)</f>
        <v>0</v>
      </c>
    </row>
    <row r="509" s="174" customFormat="true" ht="14.25" hidden="false" customHeight="true" outlineLevel="0" collapsed="false">
      <c r="A509" s="159" t="n">
        <v>498</v>
      </c>
      <c r="B509" s="160" t="n">
        <f aca="false">'ORÇ.GLOBAL REF.'!B509</f>
        <v>0</v>
      </c>
      <c r="C509" s="536" t="n">
        <f aca="false">'ORÇ.GLOBAL REF.'!C509</f>
        <v>0</v>
      </c>
      <c r="D509" s="162" t="n">
        <f aca="false">'ORÇ.GLOBAL REF.'!D509</f>
        <v>0</v>
      </c>
      <c r="E509" s="162" t="n">
        <f aca="false">'ORÇ.GLOBAL REF.'!E509</f>
        <v>0</v>
      </c>
      <c r="F509" s="537"/>
      <c r="G509" s="163" t="n">
        <f aca="false">ROUND(F509,2)</f>
        <v>0</v>
      </c>
      <c r="H509" s="163" t="n">
        <f aca="false">IF('ORÇ.GLOBAL P CAIXA'!K509="EXEC.",0,IF(E509&lt;&gt;0,ROUND(E509*G509,2),IF(Z509=0,(SUMIF('ORÇ.GLOBAL REF.'!$S$12:$S$1011,B509,$Z$12:$Z$1011)),Z509)))</f>
        <v>0</v>
      </c>
      <c r="I509" s="538" t="str">
        <f aca="false">'ORÇ.GLOBAL REF.'!H509</f>
        <v/>
      </c>
      <c r="J509" s="163" t="str">
        <f aca="false">'ORÇ.GLOBAL REF.'!I509</f>
        <v/>
      </c>
      <c r="K509" s="539" t="str">
        <f aca="false">'ORÇ.GLOBAL REF.'!J509</f>
        <v/>
      </c>
      <c r="L509" s="168" t="str">
        <f aca="false">IF(B509&gt;0,"ok","ocultar")</f>
        <v>ocultar</v>
      </c>
      <c r="M509" s="102"/>
      <c r="N509" s="102"/>
      <c r="O509" s="102"/>
      <c r="R509" s="157" t="n">
        <f aca="false">IF(B509=0,R508,IF(ISNONTEXT(B509)=TRUE(),INT(B509),INT(LEFT(B509,FIND(".",B509)-1))))</f>
        <v>3</v>
      </c>
      <c r="S509" s="157" t="str">
        <f aca="false">IF(S510=1,1,IF(B509&lt;&gt;0,1,IF(C509&lt;&gt;0,1,IF(D509&lt;&gt;0,1,IF(E509&lt;&gt;0,1,"")))))</f>
        <v/>
      </c>
      <c r="T509" s="157" t="str">
        <f aca="false">IF(R509=0," ",IF(R509&lt;&gt;R508,R509," "))</f>
        <v> </v>
      </c>
      <c r="U509" s="88"/>
      <c r="V509" s="75" t="e">
        <f aca="false">IF(R509&lt;&gt;T509,(IF(J509="",H509*(INFORMAÇÕES!$Q$79/INFORMAÇÕES!$Q$82),IF(J509="R",H509,0))),0)</f>
        <v>#DIV/0!</v>
      </c>
      <c r="W509" s="75" t="e">
        <f aca="false">IF(R509&lt;&gt;T509,(IF(J509="",H509*(INFORMAÇÕES!$Q$80/INFORMAÇÕES!$Q$82),IF(J509="C",H509,0))),0)</f>
        <v>#DIV/0!</v>
      </c>
      <c r="X509" s="75" t="n">
        <f aca="false">IF(R509&lt;&gt;T509,(IF(J509="",H509*INFORMAÇÕES!$U$115,IF(J509="CF",H509,0))),0)</f>
        <v>0</v>
      </c>
      <c r="Y509" s="75" t="n">
        <f aca="false">IF(R509&lt;&gt;T509,(IF(J509="",H509*INFORMAÇÕES!$U$116,IF(J509="O",H509,0))),0)</f>
        <v>0</v>
      </c>
      <c r="Z509" s="75" t="n">
        <f aca="false">IF(E509&lt;&gt;0,H509,0)</f>
        <v>0</v>
      </c>
    </row>
    <row r="510" s="174" customFormat="true" ht="14.25" hidden="false" customHeight="true" outlineLevel="0" collapsed="false">
      <c r="A510" s="159" t="n">
        <v>499</v>
      </c>
      <c r="B510" s="160" t="n">
        <f aca="false">'ORÇ.GLOBAL REF.'!B510</f>
        <v>0</v>
      </c>
      <c r="C510" s="536" t="n">
        <f aca="false">'ORÇ.GLOBAL REF.'!C510</f>
        <v>0</v>
      </c>
      <c r="D510" s="162" t="n">
        <f aca="false">'ORÇ.GLOBAL REF.'!D510</f>
        <v>0</v>
      </c>
      <c r="E510" s="162" t="n">
        <f aca="false">'ORÇ.GLOBAL REF.'!E510</f>
        <v>0</v>
      </c>
      <c r="F510" s="537"/>
      <c r="G510" s="163" t="n">
        <f aca="false">ROUND(F510,2)</f>
        <v>0</v>
      </c>
      <c r="H510" s="163" t="n">
        <f aca="false">IF('ORÇ.GLOBAL P CAIXA'!K510="EXEC.",0,IF(E510&lt;&gt;0,ROUND(E510*G510,2),IF(Z510=0,(SUMIF('ORÇ.GLOBAL REF.'!$S$12:$S$1011,B510,$Z$12:$Z$1011)),Z510)))</f>
        <v>0</v>
      </c>
      <c r="I510" s="538" t="str">
        <f aca="false">'ORÇ.GLOBAL REF.'!H510</f>
        <v/>
      </c>
      <c r="J510" s="163" t="str">
        <f aca="false">'ORÇ.GLOBAL REF.'!I510</f>
        <v/>
      </c>
      <c r="K510" s="539" t="str">
        <f aca="false">'ORÇ.GLOBAL REF.'!J510</f>
        <v/>
      </c>
      <c r="L510" s="168" t="str">
        <f aca="false">IF(B510&gt;0,"ok","ocultar")</f>
        <v>ocultar</v>
      </c>
      <c r="M510" s="102"/>
      <c r="N510" s="102"/>
      <c r="O510" s="102"/>
      <c r="R510" s="157" t="n">
        <f aca="false">IF(B510=0,R509,IF(ISNONTEXT(B510)=TRUE(),INT(B510),INT(LEFT(B510,FIND(".",B510)-1))))</f>
        <v>3</v>
      </c>
      <c r="S510" s="157" t="str">
        <f aca="false">IF(S511=1,1,IF(B510&lt;&gt;0,1,IF(C510&lt;&gt;0,1,IF(D510&lt;&gt;0,1,IF(E510&lt;&gt;0,1,"")))))</f>
        <v/>
      </c>
      <c r="T510" s="157" t="str">
        <f aca="false">IF(R510=0," ",IF(R510&lt;&gt;R509,R510," "))</f>
        <v> </v>
      </c>
      <c r="U510" s="88"/>
      <c r="V510" s="75" t="e">
        <f aca="false">IF(R510&lt;&gt;T510,(IF(J510="",H510*(INFORMAÇÕES!$Q$79/INFORMAÇÕES!$Q$82),IF(J510="R",H510,0))),0)</f>
        <v>#DIV/0!</v>
      </c>
      <c r="W510" s="75" t="e">
        <f aca="false">IF(R510&lt;&gt;T510,(IF(J510="",H510*(INFORMAÇÕES!$Q$80/INFORMAÇÕES!$Q$82),IF(J510="C",H510,0))),0)</f>
        <v>#DIV/0!</v>
      </c>
      <c r="X510" s="75" t="n">
        <f aca="false">IF(R510&lt;&gt;T510,(IF(J510="",H510*INFORMAÇÕES!$U$115,IF(J510="CF",H510,0))),0)</f>
        <v>0</v>
      </c>
      <c r="Y510" s="75" t="n">
        <f aca="false">IF(R510&lt;&gt;T510,(IF(J510="",H510*INFORMAÇÕES!$U$116,IF(J510="O",H510,0))),0)</f>
        <v>0</v>
      </c>
      <c r="Z510" s="75" t="n">
        <f aca="false">IF(E510&lt;&gt;0,H510,0)</f>
        <v>0</v>
      </c>
    </row>
    <row r="511" s="174" customFormat="true" ht="14.25" hidden="false" customHeight="true" outlineLevel="0" collapsed="false">
      <c r="A511" s="159" t="n">
        <v>500</v>
      </c>
      <c r="B511" s="160" t="n">
        <f aca="false">'ORÇ.GLOBAL REF.'!B511</f>
        <v>0</v>
      </c>
      <c r="C511" s="536" t="n">
        <f aca="false">'ORÇ.GLOBAL REF.'!C511</f>
        <v>0</v>
      </c>
      <c r="D511" s="162" t="n">
        <f aca="false">'ORÇ.GLOBAL REF.'!D511</f>
        <v>0</v>
      </c>
      <c r="E511" s="162" t="n">
        <f aca="false">'ORÇ.GLOBAL REF.'!E511</f>
        <v>0</v>
      </c>
      <c r="F511" s="537"/>
      <c r="G511" s="163" t="n">
        <f aca="false">ROUND(F511,2)</f>
        <v>0</v>
      </c>
      <c r="H511" s="163" t="n">
        <f aca="false">IF('ORÇ.GLOBAL P CAIXA'!K511="EXEC.",0,IF(E511&lt;&gt;0,ROUND(E511*G511,2),IF(Z511=0,(SUMIF('ORÇ.GLOBAL REF.'!$S$12:$S$1011,B511,$Z$12:$Z$1011)),Z511)))</f>
        <v>0</v>
      </c>
      <c r="I511" s="538" t="str">
        <f aca="false">'ORÇ.GLOBAL REF.'!H511</f>
        <v/>
      </c>
      <c r="J511" s="163" t="str">
        <f aca="false">'ORÇ.GLOBAL REF.'!I511</f>
        <v/>
      </c>
      <c r="K511" s="539" t="str">
        <f aca="false">'ORÇ.GLOBAL REF.'!J511</f>
        <v/>
      </c>
      <c r="L511" s="168" t="str">
        <f aca="false">IF(B511&gt;0,"ok","ocultar")</f>
        <v>ocultar</v>
      </c>
      <c r="M511" s="102"/>
      <c r="N511" s="102"/>
      <c r="O511" s="102"/>
      <c r="R511" s="157" t="n">
        <f aca="false">IF(B511=0,R510,IF(ISNONTEXT(B511)=TRUE(),INT(B511),INT(LEFT(B511,FIND(".",B511)-1))))</f>
        <v>3</v>
      </c>
      <c r="S511" s="157" t="str">
        <f aca="false">IF(S512=1,1,IF(B511&lt;&gt;0,1,IF(C511&lt;&gt;0,1,IF(D511&lt;&gt;0,1,IF(E511&lt;&gt;0,1,"")))))</f>
        <v/>
      </c>
      <c r="T511" s="157" t="str">
        <f aca="false">IF(R511=0," ",IF(R511&lt;&gt;R510,R511," "))</f>
        <v> </v>
      </c>
      <c r="U511" s="88"/>
      <c r="V511" s="75" t="e">
        <f aca="false">IF(R511&lt;&gt;T511,(IF(J511="",H511*(INFORMAÇÕES!$Q$79/INFORMAÇÕES!$Q$82),IF(J511="R",H511,0))),0)</f>
        <v>#DIV/0!</v>
      </c>
      <c r="W511" s="75" t="e">
        <f aca="false">IF(R511&lt;&gt;T511,(IF(J511="",H511*(INFORMAÇÕES!$Q$80/INFORMAÇÕES!$Q$82),IF(J511="C",H511,0))),0)</f>
        <v>#DIV/0!</v>
      </c>
      <c r="X511" s="75" t="n">
        <f aca="false">IF(R511&lt;&gt;T511,(IF(J511="",H511*INFORMAÇÕES!$U$115,IF(J511="CF",H511,0))),0)</f>
        <v>0</v>
      </c>
      <c r="Y511" s="75" t="n">
        <f aca="false">IF(R511&lt;&gt;T511,(IF(J511="",H511*INFORMAÇÕES!$U$116,IF(J511="O",H511,0))),0)</f>
        <v>0</v>
      </c>
      <c r="Z511" s="75" t="n">
        <f aca="false">IF(E511&lt;&gt;0,H511,0)</f>
        <v>0</v>
      </c>
    </row>
    <row r="512" s="174" customFormat="true" ht="14.25" hidden="false" customHeight="true" outlineLevel="0" collapsed="false">
      <c r="A512" s="159" t="n">
        <v>501</v>
      </c>
      <c r="B512" s="160" t="n">
        <f aca="false">'ORÇ.GLOBAL REF.'!B512</f>
        <v>0</v>
      </c>
      <c r="C512" s="536" t="n">
        <f aca="false">'ORÇ.GLOBAL REF.'!C512</f>
        <v>0</v>
      </c>
      <c r="D512" s="162" t="n">
        <f aca="false">'ORÇ.GLOBAL REF.'!D512</f>
        <v>0</v>
      </c>
      <c r="E512" s="162" t="n">
        <f aca="false">'ORÇ.GLOBAL REF.'!E512</f>
        <v>0</v>
      </c>
      <c r="F512" s="537"/>
      <c r="G512" s="163" t="n">
        <f aca="false">ROUND(F512,2)</f>
        <v>0</v>
      </c>
      <c r="H512" s="163" t="n">
        <f aca="false">IF('ORÇ.GLOBAL P CAIXA'!K512="EXEC.",0,IF(E512&lt;&gt;0,ROUND(E512*G512,2),IF(Z512=0,(SUMIF('ORÇ.GLOBAL REF.'!$S$12:$S$1011,B512,$Z$12:$Z$1011)),Z512)))</f>
        <v>0</v>
      </c>
      <c r="I512" s="538" t="str">
        <f aca="false">'ORÇ.GLOBAL REF.'!H512</f>
        <v/>
      </c>
      <c r="J512" s="163" t="str">
        <f aca="false">'ORÇ.GLOBAL REF.'!I512</f>
        <v/>
      </c>
      <c r="K512" s="539" t="str">
        <f aca="false">'ORÇ.GLOBAL REF.'!J512</f>
        <v/>
      </c>
      <c r="L512" s="168" t="str">
        <f aca="false">IF(B512&gt;0,"ok","ocultar")</f>
        <v>ocultar</v>
      </c>
      <c r="M512" s="102"/>
      <c r="N512" s="102"/>
      <c r="O512" s="102"/>
      <c r="R512" s="157" t="n">
        <f aca="false">IF(B512=0,R511,IF(ISNONTEXT(B512)=TRUE(),INT(B512),INT(LEFT(B512,FIND(".",B512)-1))))</f>
        <v>3</v>
      </c>
      <c r="S512" s="157" t="str">
        <f aca="false">IF(S513=1,1,IF(B512&lt;&gt;0,1,IF(C512&lt;&gt;0,1,IF(D512&lt;&gt;0,1,IF(E512&lt;&gt;0,1,"")))))</f>
        <v/>
      </c>
      <c r="T512" s="157" t="str">
        <f aca="false">IF(R512=0," ",IF(R512&lt;&gt;R511,R512," "))</f>
        <v> </v>
      </c>
      <c r="U512" s="88"/>
      <c r="V512" s="75" t="e">
        <f aca="false">IF(R512&lt;&gt;T512,(IF(J512="",H512*(INFORMAÇÕES!$Q$79/INFORMAÇÕES!$Q$82),IF(J512="R",H512,0))),0)</f>
        <v>#DIV/0!</v>
      </c>
      <c r="W512" s="75" t="e">
        <f aca="false">IF(R512&lt;&gt;T512,(IF(J512="",H512*(INFORMAÇÕES!$Q$80/INFORMAÇÕES!$Q$82),IF(J512="C",H512,0))),0)</f>
        <v>#DIV/0!</v>
      </c>
      <c r="X512" s="75" t="n">
        <f aca="false">IF(R512&lt;&gt;T512,(IF(J512="",H512*INFORMAÇÕES!$U$115,IF(J512="CF",H512,0))),0)</f>
        <v>0</v>
      </c>
      <c r="Y512" s="75" t="n">
        <f aca="false">IF(R512&lt;&gt;T512,(IF(J512="",H512*INFORMAÇÕES!$U$116,IF(J512="O",H512,0))),0)</f>
        <v>0</v>
      </c>
      <c r="Z512" s="75" t="n">
        <f aca="false">IF(E512&lt;&gt;0,H512,0)</f>
        <v>0</v>
      </c>
    </row>
    <row r="513" s="174" customFormat="true" ht="14.25" hidden="false" customHeight="true" outlineLevel="0" collapsed="false">
      <c r="A513" s="159" t="n">
        <v>502</v>
      </c>
      <c r="B513" s="160" t="n">
        <f aca="false">'ORÇ.GLOBAL REF.'!B513</f>
        <v>0</v>
      </c>
      <c r="C513" s="536" t="n">
        <f aca="false">'ORÇ.GLOBAL REF.'!C513</f>
        <v>0</v>
      </c>
      <c r="D513" s="162" t="n">
        <f aca="false">'ORÇ.GLOBAL REF.'!D513</f>
        <v>0</v>
      </c>
      <c r="E513" s="162" t="n">
        <f aca="false">'ORÇ.GLOBAL REF.'!E513</f>
        <v>0</v>
      </c>
      <c r="F513" s="537"/>
      <c r="G513" s="163" t="n">
        <f aca="false">ROUND(F513,2)</f>
        <v>0</v>
      </c>
      <c r="H513" s="163" t="n">
        <f aca="false">IF('ORÇ.GLOBAL P CAIXA'!K513="EXEC.",0,IF(E513&lt;&gt;0,ROUND(E513*G513,2),IF(Z513=0,(SUMIF('ORÇ.GLOBAL REF.'!$S$12:$S$1011,B513,$Z$12:$Z$1011)),Z513)))</f>
        <v>0</v>
      </c>
      <c r="I513" s="538" t="str">
        <f aca="false">'ORÇ.GLOBAL REF.'!H513</f>
        <v/>
      </c>
      <c r="J513" s="163" t="str">
        <f aca="false">'ORÇ.GLOBAL REF.'!I513</f>
        <v/>
      </c>
      <c r="K513" s="539" t="str">
        <f aca="false">'ORÇ.GLOBAL REF.'!J513</f>
        <v/>
      </c>
      <c r="L513" s="168" t="str">
        <f aca="false">IF(B513&gt;0,"ok","ocultar")</f>
        <v>ocultar</v>
      </c>
      <c r="M513" s="102"/>
      <c r="N513" s="102"/>
      <c r="O513" s="102"/>
      <c r="R513" s="157" t="n">
        <f aca="false">IF(B513=0,R512,IF(ISNONTEXT(B513)=TRUE(),INT(B513),INT(LEFT(B513,FIND(".",B513)-1))))</f>
        <v>3</v>
      </c>
      <c r="S513" s="157" t="str">
        <f aca="false">IF(S514=1,1,IF(B513&lt;&gt;0,1,IF(C513&lt;&gt;0,1,IF(D513&lt;&gt;0,1,IF(E513&lt;&gt;0,1,"")))))</f>
        <v/>
      </c>
      <c r="T513" s="157" t="str">
        <f aca="false">IF(R513=0," ",IF(R513&lt;&gt;R512,R513," "))</f>
        <v> </v>
      </c>
      <c r="U513" s="88"/>
      <c r="V513" s="75" t="e">
        <f aca="false">IF(R513&lt;&gt;T513,(IF(J513="",H513*(INFORMAÇÕES!$Q$79/INFORMAÇÕES!$Q$82),IF(J513="R",H513,0))),0)</f>
        <v>#DIV/0!</v>
      </c>
      <c r="W513" s="75" t="e">
        <f aca="false">IF(R513&lt;&gt;T513,(IF(J513="",H513*(INFORMAÇÕES!$Q$80/INFORMAÇÕES!$Q$82),IF(J513="C",H513,0))),0)</f>
        <v>#DIV/0!</v>
      </c>
      <c r="X513" s="75" t="n">
        <f aca="false">IF(R513&lt;&gt;T513,(IF(J513="",H513*INFORMAÇÕES!$U$115,IF(J513="CF",H513,0))),0)</f>
        <v>0</v>
      </c>
      <c r="Y513" s="75" t="n">
        <f aca="false">IF(R513&lt;&gt;T513,(IF(J513="",H513*INFORMAÇÕES!$U$116,IF(J513="O",H513,0))),0)</f>
        <v>0</v>
      </c>
      <c r="Z513" s="75" t="n">
        <f aca="false">IF(E513&lt;&gt;0,H513,0)</f>
        <v>0</v>
      </c>
    </row>
    <row r="514" s="174" customFormat="true" ht="14.25" hidden="false" customHeight="true" outlineLevel="0" collapsed="false">
      <c r="A514" s="159" t="n">
        <v>503</v>
      </c>
      <c r="B514" s="160" t="n">
        <f aca="false">'ORÇ.GLOBAL REF.'!B514</f>
        <v>0</v>
      </c>
      <c r="C514" s="536" t="n">
        <f aca="false">'ORÇ.GLOBAL REF.'!C514</f>
        <v>0</v>
      </c>
      <c r="D514" s="162" t="n">
        <f aca="false">'ORÇ.GLOBAL REF.'!D514</f>
        <v>0</v>
      </c>
      <c r="E514" s="162" t="n">
        <f aca="false">'ORÇ.GLOBAL REF.'!E514</f>
        <v>0</v>
      </c>
      <c r="F514" s="537"/>
      <c r="G514" s="163" t="n">
        <f aca="false">ROUND(F514,2)</f>
        <v>0</v>
      </c>
      <c r="H514" s="163" t="n">
        <f aca="false">IF('ORÇ.GLOBAL P CAIXA'!K514="EXEC.",0,IF(E514&lt;&gt;0,ROUND(E514*G514,2),IF(Z514=0,(SUMIF('ORÇ.GLOBAL REF.'!$S$12:$S$1011,B514,$Z$12:$Z$1011)),Z514)))</f>
        <v>0</v>
      </c>
      <c r="I514" s="538" t="str">
        <f aca="false">'ORÇ.GLOBAL REF.'!H514</f>
        <v/>
      </c>
      <c r="J514" s="163" t="str">
        <f aca="false">'ORÇ.GLOBAL REF.'!I514</f>
        <v/>
      </c>
      <c r="K514" s="539" t="str">
        <f aca="false">'ORÇ.GLOBAL REF.'!J514</f>
        <v/>
      </c>
      <c r="L514" s="168" t="str">
        <f aca="false">IF(B514&gt;0,"ok","ocultar")</f>
        <v>ocultar</v>
      </c>
      <c r="M514" s="102"/>
      <c r="N514" s="102"/>
      <c r="O514" s="102"/>
      <c r="R514" s="157" t="n">
        <f aca="false">IF(B514=0,R513,IF(ISNONTEXT(B514)=TRUE(),INT(B514),INT(LEFT(B514,FIND(".",B514)-1))))</f>
        <v>3</v>
      </c>
      <c r="S514" s="157" t="str">
        <f aca="false">IF(S515=1,1,IF(B514&lt;&gt;0,1,IF(C514&lt;&gt;0,1,IF(D514&lt;&gt;0,1,IF(E514&lt;&gt;0,1,"")))))</f>
        <v/>
      </c>
      <c r="T514" s="157" t="str">
        <f aca="false">IF(R514=0," ",IF(R514&lt;&gt;R513,R514," "))</f>
        <v> </v>
      </c>
      <c r="U514" s="88"/>
      <c r="V514" s="75" t="e">
        <f aca="false">IF(R514&lt;&gt;T514,(IF(J514="",H514*(INFORMAÇÕES!$Q$79/INFORMAÇÕES!$Q$82),IF(J514="R",H514,0))),0)</f>
        <v>#DIV/0!</v>
      </c>
      <c r="W514" s="75" t="e">
        <f aca="false">IF(R514&lt;&gt;T514,(IF(J514="",H514*(INFORMAÇÕES!$Q$80/INFORMAÇÕES!$Q$82),IF(J514="C",H514,0))),0)</f>
        <v>#DIV/0!</v>
      </c>
      <c r="X514" s="75" t="n">
        <f aca="false">IF(R514&lt;&gt;T514,(IF(J514="",H514*INFORMAÇÕES!$U$115,IF(J514="CF",H514,0))),0)</f>
        <v>0</v>
      </c>
      <c r="Y514" s="75" t="n">
        <f aca="false">IF(R514&lt;&gt;T514,(IF(J514="",H514*INFORMAÇÕES!$U$116,IF(J514="O",H514,0))),0)</f>
        <v>0</v>
      </c>
      <c r="Z514" s="75" t="n">
        <f aca="false">IF(E514&lt;&gt;0,H514,0)</f>
        <v>0</v>
      </c>
    </row>
    <row r="515" s="174" customFormat="true" ht="14.25" hidden="false" customHeight="true" outlineLevel="0" collapsed="false">
      <c r="A515" s="159" t="n">
        <v>504</v>
      </c>
      <c r="B515" s="160" t="n">
        <f aca="false">'ORÇ.GLOBAL REF.'!B515</f>
        <v>0</v>
      </c>
      <c r="C515" s="536" t="n">
        <f aca="false">'ORÇ.GLOBAL REF.'!C515</f>
        <v>0</v>
      </c>
      <c r="D515" s="162" t="n">
        <f aca="false">'ORÇ.GLOBAL REF.'!D515</f>
        <v>0</v>
      </c>
      <c r="E515" s="162" t="n">
        <f aca="false">'ORÇ.GLOBAL REF.'!E515</f>
        <v>0</v>
      </c>
      <c r="F515" s="537"/>
      <c r="G515" s="163" t="n">
        <f aca="false">ROUND(F515,2)</f>
        <v>0</v>
      </c>
      <c r="H515" s="163" t="n">
        <f aca="false">IF('ORÇ.GLOBAL P CAIXA'!K515="EXEC.",0,IF(E515&lt;&gt;0,ROUND(E515*G515,2),IF(Z515=0,(SUMIF('ORÇ.GLOBAL REF.'!$S$12:$S$1011,B515,$Z$12:$Z$1011)),Z515)))</f>
        <v>0</v>
      </c>
      <c r="I515" s="538" t="str">
        <f aca="false">'ORÇ.GLOBAL REF.'!H515</f>
        <v/>
      </c>
      <c r="J515" s="163" t="str">
        <f aca="false">'ORÇ.GLOBAL REF.'!I515</f>
        <v/>
      </c>
      <c r="K515" s="539" t="str">
        <f aca="false">'ORÇ.GLOBAL REF.'!J515</f>
        <v/>
      </c>
      <c r="L515" s="168" t="str">
        <f aca="false">IF(B515&gt;0,"ok","ocultar")</f>
        <v>ocultar</v>
      </c>
      <c r="M515" s="102"/>
      <c r="N515" s="102"/>
      <c r="O515" s="102"/>
      <c r="R515" s="157" t="n">
        <f aca="false">IF(B515=0,R514,IF(ISNONTEXT(B515)=TRUE(),INT(B515),INT(LEFT(B515,FIND(".",B515)-1))))</f>
        <v>3</v>
      </c>
      <c r="S515" s="157" t="str">
        <f aca="false">IF(S516=1,1,IF(B515&lt;&gt;0,1,IF(C515&lt;&gt;0,1,IF(D515&lt;&gt;0,1,IF(E515&lt;&gt;0,1,"")))))</f>
        <v/>
      </c>
      <c r="T515" s="157" t="str">
        <f aca="false">IF(R515=0," ",IF(R515&lt;&gt;R514,R515," "))</f>
        <v> </v>
      </c>
      <c r="U515" s="88"/>
      <c r="V515" s="75" t="e">
        <f aca="false">IF(R515&lt;&gt;T515,(IF(J515="",H515*(INFORMAÇÕES!$Q$79/INFORMAÇÕES!$Q$82),IF(J515="R",H515,0))),0)</f>
        <v>#DIV/0!</v>
      </c>
      <c r="W515" s="75" t="e">
        <f aca="false">IF(R515&lt;&gt;T515,(IF(J515="",H515*(INFORMAÇÕES!$Q$80/INFORMAÇÕES!$Q$82),IF(J515="C",H515,0))),0)</f>
        <v>#DIV/0!</v>
      </c>
      <c r="X515" s="75" t="n">
        <f aca="false">IF(R515&lt;&gt;T515,(IF(J515="",H515*INFORMAÇÕES!$U$115,IF(J515="CF",H515,0))),0)</f>
        <v>0</v>
      </c>
      <c r="Y515" s="75" t="n">
        <f aca="false">IF(R515&lt;&gt;T515,(IF(J515="",H515*INFORMAÇÕES!$U$116,IF(J515="O",H515,0))),0)</f>
        <v>0</v>
      </c>
      <c r="Z515" s="75" t="n">
        <f aca="false">IF(E515&lt;&gt;0,H515,0)</f>
        <v>0</v>
      </c>
    </row>
    <row r="516" s="174" customFormat="true" ht="14.25" hidden="false" customHeight="true" outlineLevel="0" collapsed="false">
      <c r="A516" s="159" t="n">
        <v>505</v>
      </c>
      <c r="B516" s="160" t="n">
        <f aca="false">'ORÇ.GLOBAL REF.'!B516</f>
        <v>0</v>
      </c>
      <c r="C516" s="536" t="n">
        <f aca="false">'ORÇ.GLOBAL REF.'!C516</f>
        <v>0</v>
      </c>
      <c r="D516" s="162" t="n">
        <f aca="false">'ORÇ.GLOBAL REF.'!D516</f>
        <v>0</v>
      </c>
      <c r="E516" s="162" t="n">
        <f aca="false">'ORÇ.GLOBAL REF.'!E516</f>
        <v>0</v>
      </c>
      <c r="F516" s="537"/>
      <c r="G516" s="163" t="n">
        <f aca="false">ROUND(F516,2)</f>
        <v>0</v>
      </c>
      <c r="H516" s="163" t="n">
        <f aca="false">IF('ORÇ.GLOBAL P CAIXA'!K516="EXEC.",0,IF(E516&lt;&gt;0,ROUND(E516*G516,2),IF(Z516=0,(SUMIF('ORÇ.GLOBAL REF.'!$S$12:$S$1011,B516,$Z$12:$Z$1011)),Z516)))</f>
        <v>0</v>
      </c>
      <c r="I516" s="538" t="str">
        <f aca="false">'ORÇ.GLOBAL REF.'!H516</f>
        <v/>
      </c>
      <c r="J516" s="163" t="str">
        <f aca="false">'ORÇ.GLOBAL REF.'!I516</f>
        <v/>
      </c>
      <c r="K516" s="539" t="str">
        <f aca="false">'ORÇ.GLOBAL REF.'!J516</f>
        <v/>
      </c>
      <c r="L516" s="168" t="str">
        <f aca="false">IF(B516&gt;0,"ok","ocultar")</f>
        <v>ocultar</v>
      </c>
      <c r="M516" s="102"/>
      <c r="N516" s="102"/>
      <c r="O516" s="102"/>
      <c r="R516" s="157" t="n">
        <f aca="false">IF(B516=0,R515,IF(ISNONTEXT(B516)=TRUE(),INT(B516),INT(LEFT(B516,FIND(".",B516)-1))))</f>
        <v>3</v>
      </c>
      <c r="S516" s="157" t="str">
        <f aca="false">IF(S517=1,1,IF(B516&lt;&gt;0,1,IF(C516&lt;&gt;0,1,IF(D516&lt;&gt;0,1,IF(E516&lt;&gt;0,1,"")))))</f>
        <v/>
      </c>
      <c r="T516" s="157" t="str">
        <f aca="false">IF(R516=0," ",IF(R516&lt;&gt;R515,R516," "))</f>
        <v> </v>
      </c>
      <c r="U516" s="88"/>
      <c r="V516" s="75" t="e">
        <f aca="false">IF(R516&lt;&gt;T516,(IF(J516="",H516*(INFORMAÇÕES!$Q$79/INFORMAÇÕES!$Q$82),IF(J516="R",H516,0))),0)</f>
        <v>#DIV/0!</v>
      </c>
      <c r="W516" s="75" t="e">
        <f aca="false">IF(R516&lt;&gt;T516,(IF(J516="",H516*(INFORMAÇÕES!$Q$80/INFORMAÇÕES!$Q$82),IF(J516="C",H516,0))),0)</f>
        <v>#DIV/0!</v>
      </c>
      <c r="X516" s="75" t="n">
        <f aca="false">IF(R516&lt;&gt;T516,(IF(J516="",H516*INFORMAÇÕES!$U$115,IF(J516="CF",H516,0))),0)</f>
        <v>0</v>
      </c>
      <c r="Y516" s="75" t="n">
        <f aca="false">IF(R516&lt;&gt;T516,(IF(J516="",H516*INFORMAÇÕES!$U$116,IF(J516="O",H516,0))),0)</f>
        <v>0</v>
      </c>
      <c r="Z516" s="75" t="n">
        <f aca="false">IF(E516&lt;&gt;0,H516,0)</f>
        <v>0</v>
      </c>
    </row>
    <row r="517" s="174" customFormat="true" ht="14.25" hidden="false" customHeight="true" outlineLevel="0" collapsed="false">
      <c r="A517" s="159" t="n">
        <v>506</v>
      </c>
      <c r="B517" s="160" t="n">
        <f aca="false">'ORÇ.GLOBAL REF.'!B517</f>
        <v>0</v>
      </c>
      <c r="C517" s="536" t="n">
        <f aca="false">'ORÇ.GLOBAL REF.'!C517</f>
        <v>0</v>
      </c>
      <c r="D517" s="162" t="n">
        <f aca="false">'ORÇ.GLOBAL REF.'!D517</f>
        <v>0</v>
      </c>
      <c r="E517" s="162" t="n">
        <f aca="false">'ORÇ.GLOBAL REF.'!E517</f>
        <v>0</v>
      </c>
      <c r="F517" s="537"/>
      <c r="G517" s="163" t="n">
        <f aca="false">ROUND(F517,2)</f>
        <v>0</v>
      </c>
      <c r="H517" s="163" t="n">
        <f aca="false">IF('ORÇ.GLOBAL P CAIXA'!K517="EXEC.",0,IF(E517&lt;&gt;0,ROUND(E517*G517,2),IF(Z517=0,(SUMIF('ORÇ.GLOBAL REF.'!$S$12:$S$1011,B517,$Z$12:$Z$1011)),Z517)))</f>
        <v>0</v>
      </c>
      <c r="I517" s="538" t="str">
        <f aca="false">'ORÇ.GLOBAL REF.'!H517</f>
        <v/>
      </c>
      <c r="J517" s="163" t="str">
        <f aca="false">'ORÇ.GLOBAL REF.'!I517</f>
        <v/>
      </c>
      <c r="K517" s="539" t="str">
        <f aca="false">'ORÇ.GLOBAL REF.'!J517</f>
        <v/>
      </c>
      <c r="L517" s="168" t="str">
        <f aca="false">IF(B517&gt;0,"ok","ocultar")</f>
        <v>ocultar</v>
      </c>
      <c r="M517" s="102"/>
      <c r="N517" s="102"/>
      <c r="O517" s="102"/>
      <c r="R517" s="157" t="n">
        <f aca="false">IF(B517=0,R516,IF(ISNONTEXT(B517)=TRUE(),INT(B517),INT(LEFT(B517,FIND(".",B517)-1))))</f>
        <v>3</v>
      </c>
      <c r="S517" s="157" t="str">
        <f aca="false">IF(S518=1,1,IF(B517&lt;&gt;0,1,IF(C517&lt;&gt;0,1,IF(D517&lt;&gt;0,1,IF(E517&lt;&gt;0,1,"")))))</f>
        <v/>
      </c>
      <c r="T517" s="157" t="str">
        <f aca="false">IF(R517=0," ",IF(R517&lt;&gt;R516,R517," "))</f>
        <v> </v>
      </c>
      <c r="U517" s="88"/>
      <c r="V517" s="75" t="e">
        <f aca="false">IF(R517&lt;&gt;T517,(IF(J517="",H517*(INFORMAÇÕES!$Q$79/INFORMAÇÕES!$Q$82),IF(J517="R",H517,0))),0)</f>
        <v>#DIV/0!</v>
      </c>
      <c r="W517" s="75" t="e">
        <f aca="false">IF(R517&lt;&gt;T517,(IF(J517="",H517*(INFORMAÇÕES!$Q$80/INFORMAÇÕES!$Q$82),IF(J517="C",H517,0))),0)</f>
        <v>#DIV/0!</v>
      </c>
      <c r="X517" s="75" t="n">
        <f aca="false">IF(R517&lt;&gt;T517,(IF(J517="",H517*INFORMAÇÕES!$U$115,IF(J517="CF",H517,0))),0)</f>
        <v>0</v>
      </c>
      <c r="Y517" s="75" t="n">
        <f aca="false">IF(R517&lt;&gt;T517,(IF(J517="",H517*INFORMAÇÕES!$U$116,IF(J517="O",H517,0))),0)</f>
        <v>0</v>
      </c>
      <c r="Z517" s="75" t="n">
        <f aca="false">IF(E517&lt;&gt;0,H517,0)</f>
        <v>0</v>
      </c>
    </row>
    <row r="518" s="174" customFormat="true" ht="14.25" hidden="false" customHeight="true" outlineLevel="0" collapsed="false">
      <c r="A518" s="159" t="n">
        <v>507</v>
      </c>
      <c r="B518" s="160" t="n">
        <f aca="false">'ORÇ.GLOBAL REF.'!B518</f>
        <v>0</v>
      </c>
      <c r="C518" s="536" t="n">
        <f aca="false">'ORÇ.GLOBAL REF.'!C518</f>
        <v>0</v>
      </c>
      <c r="D518" s="162" t="n">
        <f aca="false">'ORÇ.GLOBAL REF.'!D518</f>
        <v>0</v>
      </c>
      <c r="E518" s="162" t="n">
        <f aca="false">'ORÇ.GLOBAL REF.'!E518</f>
        <v>0</v>
      </c>
      <c r="F518" s="537"/>
      <c r="G518" s="163" t="n">
        <f aca="false">ROUND(F518,2)</f>
        <v>0</v>
      </c>
      <c r="H518" s="163" t="n">
        <f aca="false">IF('ORÇ.GLOBAL P CAIXA'!K518="EXEC.",0,IF(E518&lt;&gt;0,ROUND(E518*G518,2),IF(Z518=0,(SUMIF('ORÇ.GLOBAL REF.'!$S$12:$S$1011,B518,$Z$12:$Z$1011)),Z518)))</f>
        <v>0</v>
      </c>
      <c r="I518" s="538" t="str">
        <f aca="false">'ORÇ.GLOBAL REF.'!H518</f>
        <v/>
      </c>
      <c r="J518" s="163" t="str">
        <f aca="false">'ORÇ.GLOBAL REF.'!I518</f>
        <v/>
      </c>
      <c r="K518" s="539" t="str">
        <f aca="false">'ORÇ.GLOBAL REF.'!J518</f>
        <v/>
      </c>
      <c r="L518" s="168" t="str">
        <f aca="false">IF(B518&gt;0,"ok","ocultar")</f>
        <v>ocultar</v>
      </c>
      <c r="M518" s="102"/>
      <c r="N518" s="102"/>
      <c r="O518" s="102"/>
      <c r="R518" s="157" t="n">
        <f aca="false">IF(B518=0,R517,IF(ISNONTEXT(B518)=TRUE(),INT(B518),INT(LEFT(B518,FIND(".",B518)-1))))</f>
        <v>3</v>
      </c>
      <c r="S518" s="157" t="str">
        <f aca="false">IF(S519=1,1,IF(B518&lt;&gt;0,1,IF(C518&lt;&gt;0,1,IF(D518&lt;&gt;0,1,IF(E518&lt;&gt;0,1,"")))))</f>
        <v/>
      </c>
      <c r="T518" s="157" t="str">
        <f aca="false">IF(R518=0," ",IF(R518&lt;&gt;R517,R518," "))</f>
        <v> </v>
      </c>
      <c r="U518" s="88"/>
      <c r="V518" s="75" t="e">
        <f aca="false">IF(R518&lt;&gt;T518,(IF(J518="",H518*(INFORMAÇÕES!$Q$79/INFORMAÇÕES!$Q$82),IF(J518="R",H518,0))),0)</f>
        <v>#DIV/0!</v>
      </c>
      <c r="W518" s="75" t="e">
        <f aca="false">IF(R518&lt;&gt;T518,(IF(J518="",H518*(INFORMAÇÕES!$Q$80/INFORMAÇÕES!$Q$82),IF(J518="C",H518,0))),0)</f>
        <v>#DIV/0!</v>
      </c>
      <c r="X518" s="75" t="n">
        <f aca="false">IF(R518&lt;&gt;T518,(IF(J518="",H518*INFORMAÇÕES!$U$115,IF(J518="CF",H518,0))),0)</f>
        <v>0</v>
      </c>
      <c r="Y518" s="75" t="n">
        <f aca="false">IF(R518&lt;&gt;T518,(IF(J518="",H518*INFORMAÇÕES!$U$116,IF(J518="O",H518,0))),0)</f>
        <v>0</v>
      </c>
      <c r="Z518" s="75" t="n">
        <f aca="false">IF(E518&lt;&gt;0,H518,0)</f>
        <v>0</v>
      </c>
    </row>
    <row r="519" s="174" customFormat="true" ht="14.25" hidden="false" customHeight="true" outlineLevel="0" collapsed="false">
      <c r="A519" s="159" t="n">
        <v>508</v>
      </c>
      <c r="B519" s="160" t="n">
        <f aca="false">'ORÇ.GLOBAL REF.'!B519</f>
        <v>0</v>
      </c>
      <c r="C519" s="536" t="n">
        <f aca="false">'ORÇ.GLOBAL REF.'!C519</f>
        <v>0</v>
      </c>
      <c r="D519" s="162" t="n">
        <f aca="false">'ORÇ.GLOBAL REF.'!D519</f>
        <v>0</v>
      </c>
      <c r="E519" s="162" t="n">
        <f aca="false">'ORÇ.GLOBAL REF.'!E519</f>
        <v>0</v>
      </c>
      <c r="F519" s="537"/>
      <c r="G519" s="163" t="n">
        <f aca="false">ROUND(F519,2)</f>
        <v>0</v>
      </c>
      <c r="H519" s="163" t="n">
        <f aca="false">IF('ORÇ.GLOBAL P CAIXA'!K519="EXEC.",0,IF(E519&lt;&gt;0,ROUND(E519*G519,2),IF(Z519=0,(SUMIF('ORÇ.GLOBAL REF.'!$S$12:$S$1011,B519,$Z$12:$Z$1011)),Z519)))</f>
        <v>0</v>
      </c>
      <c r="I519" s="538" t="str">
        <f aca="false">'ORÇ.GLOBAL REF.'!H519</f>
        <v/>
      </c>
      <c r="J519" s="163" t="str">
        <f aca="false">'ORÇ.GLOBAL REF.'!I519</f>
        <v/>
      </c>
      <c r="K519" s="539" t="str">
        <f aca="false">'ORÇ.GLOBAL REF.'!J519</f>
        <v/>
      </c>
      <c r="L519" s="168" t="str">
        <f aca="false">IF(B519&gt;0,"ok","ocultar")</f>
        <v>ocultar</v>
      </c>
      <c r="M519" s="102"/>
      <c r="N519" s="102"/>
      <c r="O519" s="102"/>
      <c r="R519" s="157" t="n">
        <f aca="false">IF(B519=0,R518,IF(ISNONTEXT(B519)=TRUE(),INT(B519),INT(LEFT(B519,FIND(".",B519)-1))))</f>
        <v>3</v>
      </c>
      <c r="S519" s="157" t="str">
        <f aca="false">IF(S520=1,1,IF(B519&lt;&gt;0,1,IF(C519&lt;&gt;0,1,IF(D519&lt;&gt;0,1,IF(E519&lt;&gt;0,1,"")))))</f>
        <v/>
      </c>
      <c r="T519" s="157" t="str">
        <f aca="false">IF(R519=0," ",IF(R519&lt;&gt;R518,R519," "))</f>
        <v> </v>
      </c>
      <c r="U519" s="88"/>
      <c r="V519" s="75" t="e">
        <f aca="false">IF(R519&lt;&gt;T519,(IF(J519="",H519*(INFORMAÇÕES!$Q$79/INFORMAÇÕES!$Q$82),IF(J519="R",H519,0))),0)</f>
        <v>#DIV/0!</v>
      </c>
      <c r="W519" s="75" t="e">
        <f aca="false">IF(R519&lt;&gt;T519,(IF(J519="",H519*(INFORMAÇÕES!$Q$80/INFORMAÇÕES!$Q$82),IF(J519="C",H519,0))),0)</f>
        <v>#DIV/0!</v>
      </c>
      <c r="X519" s="75" t="n">
        <f aca="false">IF(R519&lt;&gt;T519,(IF(J519="",H519*INFORMAÇÕES!$U$115,IF(J519="CF",H519,0))),0)</f>
        <v>0</v>
      </c>
      <c r="Y519" s="75" t="n">
        <f aca="false">IF(R519&lt;&gt;T519,(IF(J519="",H519*INFORMAÇÕES!$U$116,IF(J519="O",H519,0))),0)</f>
        <v>0</v>
      </c>
      <c r="Z519" s="75" t="n">
        <f aca="false">IF(E519&lt;&gt;0,H519,0)</f>
        <v>0</v>
      </c>
    </row>
    <row r="520" s="174" customFormat="true" ht="14.25" hidden="false" customHeight="true" outlineLevel="0" collapsed="false">
      <c r="A520" s="159" t="n">
        <v>509</v>
      </c>
      <c r="B520" s="160" t="n">
        <f aca="false">'ORÇ.GLOBAL REF.'!B520</f>
        <v>0</v>
      </c>
      <c r="C520" s="536" t="n">
        <f aca="false">'ORÇ.GLOBAL REF.'!C520</f>
        <v>0</v>
      </c>
      <c r="D520" s="162" t="n">
        <f aca="false">'ORÇ.GLOBAL REF.'!D520</f>
        <v>0</v>
      </c>
      <c r="E520" s="162" t="n">
        <f aca="false">'ORÇ.GLOBAL REF.'!E520</f>
        <v>0</v>
      </c>
      <c r="F520" s="537"/>
      <c r="G520" s="163" t="n">
        <f aca="false">ROUND(F520,2)</f>
        <v>0</v>
      </c>
      <c r="H520" s="163" t="n">
        <f aca="false">IF('ORÇ.GLOBAL P CAIXA'!K520="EXEC.",0,IF(E520&lt;&gt;0,ROUND(E520*G520,2),IF(Z520=0,(SUMIF('ORÇ.GLOBAL REF.'!$S$12:$S$1011,B520,$Z$12:$Z$1011)),Z520)))</f>
        <v>0</v>
      </c>
      <c r="I520" s="538" t="str">
        <f aca="false">'ORÇ.GLOBAL REF.'!H520</f>
        <v/>
      </c>
      <c r="J520" s="163" t="str">
        <f aca="false">'ORÇ.GLOBAL REF.'!I520</f>
        <v/>
      </c>
      <c r="K520" s="539" t="str">
        <f aca="false">'ORÇ.GLOBAL REF.'!J520</f>
        <v/>
      </c>
      <c r="L520" s="168" t="str">
        <f aca="false">IF(B520&gt;0,"ok","ocultar")</f>
        <v>ocultar</v>
      </c>
      <c r="M520" s="102"/>
      <c r="N520" s="102"/>
      <c r="O520" s="102"/>
      <c r="R520" s="157" t="n">
        <f aca="false">IF(B520=0,R519,IF(ISNONTEXT(B520)=TRUE(),INT(B520),INT(LEFT(B520,FIND(".",B520)-1))))</f>
        <v>3</v>
      </c>
      <c r="S520" s="157" t="str">
        <f aca="false">IF(S521=1,1,IF(B520&lt;&gt;0,1,IF(C520&lt;&gt;0,1,IF(D520&lt;&gt;0,1,IF(E520&lt;&gt;0,1,"")))))</f>
        <v/>
      </c>
      <c r="T520" s="157" t="str">
        <f aca="false">IF(R520=0," ",IF(R520&lt;&gt;R519,R520," "))</f>
        <v> </v>
      </c>
      <c r="U520" s="88"/>
      <c r="V520" s="75" t="e">
        <f aca="false">IF(R520&lt;&gt;T520,(IF(J520="",H520*(INFORMAÇÕES!$Q$79/INFORMAÇÕES!$Q$82),IF(J520="R",H520,0))),0)</f>
        <v>#DIV/0!</v>
      </c>
      <c r="W520" s="75" t="e">
        <f aca="false">IF(R520&lt;&gt;T520,(IF(J520="",H520*(INFORMAÇÕES!$Q$80/INFORMAÇÕES!$Q$82),IF(J520="C",H520,0))),0)</f>
        <v>#DIV/0!</v>
      </c>
      <c r="X520" s="75" t="n">
        <f aca="false">IF(R520&lt;&gt;T520,(IF(J520="",H520*INFORMAÇÕES!$U$115,IF(J520="CF",H520,0))),0)</f>
        <v>0</v>
      </c>
      <c r="Y520" s="75" t="n">
        <f aca="false">IF(R520&lt;&gt;T520,(IF(J520="",H520*INFORMAÇÕES!$U$116,IF(J520="O",H520,0))),0)</f>
        <v>0</v>
      </c>
      <c r="Z520" s="75" t="n">
        <f aca="false">IF(E520&lt;&gt;0,H520,0)</f>
        <v>0</v>
      </c>
    </row>
    <row r="521" s="174" customFormat="true" ht="14.25" hidden="false" customHeight="true" outlineLevel="0" collapsed="false">
      <c r="A521" s="159" t="n">
        <v>510</v>
      </c>
      <c r="B521" s="160" t="n">
        <f aca="false">'ORÇ.GLOBAL REF.'!B521</f>
        <v>0</v>
      </c>
      <c r="C521" s="536" t="n">
        <f aca="false">'ORÇ.GLOBAL REF.'!C521</f>
        <v>0</v>
      </c>
      <c r="D521" s="162" t="n">
        <f aca="false">'ORÇ.GLOBAL REF.'!D521</f>
        <v>0</v>
      </c>
      <c r="E521" s="162" t="n">
        <f aca="false">'ORÇ.GLOBAL REF.'!E521</f>
        <v>0</v>
      </c>
      <c r="F521" s="537"/>
      <c r="G521" s="163" t="n">
        <f aca="false">ROUND(F521,2)</f>
        <v>0</v>
      </c>
      <c r="H521" s="163" t="n">
        <f aca="false">IF('ORÇ.GLOBAL P CAIXA'!K521="EXEC.",0,IF(E521&lt;&gt;0,ROUND(E521*G521,2),IF(Z521=0,(SUMIF('ORÇ.GLOBAL REF.'!$S$12:$S$1011,B521,$Z$12:$Z$1011)),Z521)))</f>
        <v>0</v>
      </c>
      <c r="I521" s="538" t="str">
        <f aca="false">'ORÇ.GLOBAL REF.'!H521</f>
        <v/>
      </c>
      <c r="J521" s="163" t="str">
        <f aca="false">'ORÇ.GLOBAL REF.'!I521</f>
        <v/>
      </c>
      <c r="K521" s="539" t="str">
        <f aca="false">'ORÇ.GLOBAL REF.'!J521</f>
        <v/>
      </c>
      <c r="L521" s="168" t="str">
        <f aca="false">IF(B521&gt;0,"ok","ocultar")</f>
        <v>ocultar</v>
      </c>
      <c r="M521" s="102"/>
      <c r="N521" s="102"/>
      <c r="O521" s="102"/>
      <c r="R521" s="157" t="n">
        <f aca="false">IF(B521=0,R520,IF(ISNONTEXT(B521)=TRUE(),INT(B521),INT(LEFT(B521,FIND(".",B521)-1))))</f>
        <v>3</v>
      </c>
      <c r="S521" s="157" t="str">
        <f aca="false">IF(S522=1,1,IF(B521&lt;&gt;0,1,IF(C521&lt;&gt;0,1,IF(D521&lt;&gt;0,1,IF(E521&lt;&gt;0,1,"")))))</f>
        <v/>
      </c>
      <c r="T521" s="157" t="str">
        <f aca="false">IF(R521=0," ",IF(R521&lt;&gt;R520,R521," "))</f>
        <v> </v>
      </c>
      <c r="U521" s="88"/>
      <c r="V521" s="75" t="e">
        <f aca="false">IF(R521&lt;&gt;T521,(IF(J521="",H521*(INFORMAÇÕES!$Q$79/INFORMAÇÕES!$Q$82),IF(J521="R",H521,0))),0)</f>
        <v>#DIV/0!</v>
      </c>
      <c r="W521" s="75" t="e">
        <f aca="false">IF(R521&lt;&gt;T521,(IF(J521="",H521*(INFORMAÇÕES!$Q$80/INFORMAÇÕES!$Q$82),IF(J521="C",H521,0))),0)</f>
        <v>#DIV/0!</v>
      </c>
      <c r="X521" s="75" t="n">
        <f aca="false">IF(R521&lt;&gt;T521,(IF(J521="",H521*INFORMAÇÕES!$U$115,IF(J521="CF",H521,0))),0)</f>
        <v>0</v>
      </c>
      <c r="Y521" s="75" t="n">
        <f aca="false">IF(R521&lt;&gt;T521,(IF(J521="",H521*INFORMAÇÕES!$U$116,IF(J521="O",H521,0))),0)</f>
        <v>0</v>
      </c>
      <c r="Z521" s="75" t="n">
        <f aca="false">IF(E521&lt;&gt;0,H521,0)</f>
        <v>0</v>
      </c>
    </row>
    <row r="522" s="174" customFormat="true" ht="14.25" hidden="false" customHeight="true" outlineLevel="0" collapsed="false">
      <c r="A522" s="159" t="n">
        <v>511</v>
      </c>
      <c r="B522" s="160" t="n">
        <f aca="false">'ORÇ.GLOBAL REF.'!B522</f>
        <v>0</v>
      </c>
      <c r="C522" s="536" t="n">
        <f aca="false">'ORÇ.GLOBAL REF.'!C522</f>
        <v>0</v>
      </c>
      <c r="D522" s="162" t="n">
        <f aca="false">'ORÇ.GLOBAL REF.'!D522</f>
        <v>0</v>
      </c>
      <c r="E522" s="162" t="n">
        <f aca="false">'ORÇ.GLOBAL REF.'!E522</f>
        <v>0</v>
      </c>
      <c r="F522" s="537"/>
      <c r="G522" s="163" t="n">
        <f aca="false">ROUND(F522,2)</f>
        <v>0</v>
      </c>
      <c r="H522" s="163" t="n">
        <f aca="false">IF('ORÇ.GLOBAL P CAIXA'!K522="EXEC.",0,IF(E522&lt;&gt;0,ROUND(E522*G522,2),IF(Z522=0,(SUMIF('ORÇ.GLOBAL REF.'!$S$12:$S$1011,B522,$Z$12:$Z$1011)),Z522)))</f>
        <v>0</v>
      </c>
      <c r="I522" s="538" t="str">
        <f aca="false">'ORÇ.GLOBAL REF.'!H522</f>
        <v/>
      </c>
      <c r="J522" s="163" t="str">
        <f aca="false">'ORÇ.GLOBAL REF.'!I522</f>
        <v/>
      </c>
      <c r="K522" s="539" t="str">
        <f aca="false">'ORÇ.GLOBAL REF.'!J522</f>
        <v/>
      </c>
      <c r="L522" s="168" t="str">
        <f aca="false">IF(B522&gt;0,"ok","ocultar")</f>
        <v>ocultar</v>
      </c>
      <c r="M522" s="102"/>
      <c r="N522" s="102"/>
      <c r="O522" s="102"/>
      <c r="R522" s="157" t="n">
        <f aca="false">IF(B522=0,R521,IF(ISNONTEXT(B522)=TRUE(),INT(B522),INT(LEFT(B522,FIND(".",B522)-1))))</f>
        <v>3</v>
      </c>
      <c r="S522" s="157" t="str">
        <f aca="false">IF(S523=1,1,IF(B522&lt;&gt;0,1,IF(C522&lt;&gt;0,1,IF(D522&lt;&gt;0,1,IF(E522&lt;&gt;0,1,"")))))</f>
        <v/>
      </c>
      <c r="T522" s="157" t="str">
        <f aca="false">IF(R522=0," ",IF(R522&lt;&gt;R521,R522," "))</f>
        <v> </v>
      </c>
      <c r="U522" s="88"/>
      <c r="V522" s="75" t="e">
        <f aca="false">IF(R522&lt;&gt;T522,(IF(J522="",H522*(INFORMAÇÕES!$Q$79/INFORMAÇÕES!$Q$82),IF(J522="R",H522,0))),0)</f>
        <v>#DIV/0!</v>
      </c>
      <c r="W522" s="75" t="e">
        <f aca="false">IF(R522&lt;&gt;T522,(IF(J522="",H522*(INFORMAÇÕES!$Q$80/INFORMAÇÕES!$Q$82),IF(J522="C",H522,0))),0)</f>
        <v>#DIV/0!</v>
      </c>
      <c r="X522" s="75" t="n">
        <f aca="false">IF(R522&lt;&gt;T522,(IF(J522="",H522*INFORMAÇÕES!$U$115,IF(J522="CF",H522,0))),0)</f>
        <v>0</v>
      </c>
      <c r="Y522" s="75" t="n">
        <f aca="false">IF(R522&lt;&gt;T522,(IF(J522="",H522*INFORMAÇÕES!$U$116,IF(J522="O",H522,0))),0)</f>
        <v>0</v>
      </c>
      <c r="Z522" s="75" t="n">
        <f aca="false">IF(E522&lt;&gt;0,H522,0)</f>
        <v>0</v>
      </c>
    </row>
    <row r="523" s="174" customFormat="true" ht="14.25" hidden="false" customHeight="true" outlineLevel="0" collapsed="false">
      <c r="A523" s="159" t="n">
        <v>512</v>
      </c>
      <c r="B523" s="160" t="n">
        <f aca="false">'ORÇ.GLOBAL REF.'!B523</f>
        <v>0</v>
      </c>
      <c r="C523" s="536" t="n">
        <f aca="false">'ORÇ.GLOBAL REF.'!C523</f>
        <v>0</v>
      </c>
      <c r="D523" s="162" t="n">
        <f aca="false">'ORÇ.GLOBAL REF.'!D523</f>
        <v>0</v>
      </c>
      <c r="E523" s="162" t="n">
        <f aca="false">'ORÇ.GLOBAL REF.'!E523</f>
        <v>0</v>
      </c>
      <c r="F523" s="537"/>
      <c r="G523" s="163" t="n">
        <f aca="false">ROUND(F523,2)</f>
        <v>0</v>
      </c>
      <c r="H523" s="163" t="n">
        <f aca="false">IF('ORÇ.GLOBAL P CAIXA'!K523="EXEC.",0,IF(E523&lt;&gt;0,ROUND(E523*G523,2),IF(Z523=0,(SUMIF('ORÇ.GLOBAL REF.'!$S$12:$S$1011,B523,$Z$12:$Z$1011)),Z523)))</f>
        <v>0</v>
      </c>
      <c r="I523" s="538" t="str">
        <f aca="false">'ORÇ.GLOBAL REF.'!H523</f>
        <v/>
      </c>
      <c r="J523" s="163" t="str">
        <f aca="false">'ORÇ.GLOBAL REF.'!I523</f>
        <v/>
      </c>
      <c r="K523" s="539" t="str">
        <f aca="false">'ORÇ.GLOBAL REF.'!J523</f>
        <v/>
      </c>
      <c r="L523" s="168" t="str">
        <f aca="false">IF(B523&gt;0,"ok","ocultar")</f>
        <v>ocultar</v>
      </c>
      <c r="M523" s="102"/>
      <c r="N523" s="102"/>
      <c r="O523" s="102"/>
      <c r="R523" s="157" t="n">
        <f aca="false">IF(B523=0,R522,IF(ISNONTEXT(B523)=TRUE(),INT(B523),INT(LEFT(B523,FIND(".",B523)-1))))</f>
        <v>3</v>
      </c>
      <c r="S523" s="157" t="str">
        <f aca="false">IF(S524=1,1,IF(B523&lt;&gt;0,1,IF(C523&lt;&gt;0,1,IF(D523&lt;&gt;0,1,IF(E523&lt;&gt;0,1,"")))))</f>
        <v/>
      </c>
      <c r="T523" s="157" t="str">
        <f aca="false">IF(R523=0," ",IF(R523&lt;&gt;R522,R523," "))</f>
        <v> </v>
      </c>
      <c r="U523" s="88"/>
      <c r="V523" s="75" t="e">
        <f aca="false">IF(R523&lt;&gt;T523,(IF(J523="",H523*(INFORMAÇÕES!$Q$79/INFORMAÇÕES!$Q$82),IF(J523="R",H523,0))),0)</f>
        <v>#DIV/0!</v>
      </c>
      <c r="W523" s="75" t="e">
        <f aca="false">IF(R523&lt;&gt;T523,(IF(J523="",H523*(INFORMAÇÕES!$Q$80/INFORMAÇÕES!$Q$82),IF(J523="C",H523,0))),0)</f>
        <v>#DIV/0!</v>
      </c>
      <c r="X523" s="75" t="n">
        <f aca="false">IF(R523&lt;&gt;T523,(IF(J523="",H523*INFORMAÇÕES!$U$115,IF(J523="CF",H523,0))),0)</f>
        <v>0</v>
      </c>
      <c r="Y523" s="75" t="n">
        <f aca="false">IF(R523&lt;&gt;T523,(IF(J523="",H523*INFORMAÇÕES!$U$116,IF(J523="O",H523,0))),0)</f>
        <v>0</v>
      </c>
      <c r="Z523" s="75" t="n">
        <f aca="false">IF(E523&lt;&gt;0,H523,0)</f>
        <v>0</v>
      </c>
    </row>
    <row r="524" s="174" customFormat="true" ht="14.25" hidden="false" customHeight="true" outlineLevel="0" collapsed="false">
      <c r="A524" s="159" t="n">
        <v>513</v>
      </c>
      <c r="B524" s="160" t="n">
        <f aca="false">'ORÇ.GLOBAL REF.'!B524</f>
        <v>0</v>
      </c>
      <c r="C524" s="536" t="n">
        <f aca="false">'ORÇ.GLOBAL REF.'!C524</f>
        <v>0</v>
      </c>
      <c r="D524" s="162" t="n">
        <f aca="false">'ORÇ.GLOBAL REF.'!D524</f>
        <v>0</v>
      </c>
      <c r="E524" s="162" t="n">
        <f aca="false">'ORÇ.GLOBAL REF.'!E524</f>
        <v>0</v>
      </c>
      <c r="F524" s="537"/>
      <c r="G524" s="163" t="n">
        <f aca="false">ROUND(F524,2)</f>
        <v>0</v>
      </c>
      <c r="H524" s="163" t="n">
        <f aca="false">IF('ORÇ.GLOBAL P CAIXA'!K524="EXEC.",0,IF(E524&lt;&gt;0,ROUND(E524*G524,2),IF(Z524=0,(SUMIF('ORÇ.GLOBAL REF.'!$S$12:$S$1011,B524,$Z$12:$Z$1011)),Z524)))</f>
        <v>0</v>
      </c>
      <c r="I524" s="538" t="str">
        <f aca="false">'ORÇ.GLOBAL REF.'!H524</f>
        <v/>
      </c>
      <c r="J524" s="163" t="str">
        <f aca="false">'ORÇ.GLOBAL REF.'!I524</f>
        <v/>
      </c>
      <c r="K524" s="539" t="str">
        <f aca="false">'ORÇ.GLOBAL REF.'!J524</f>
        <v/>
      </c>
      <c r="L524" s="168" t="str">
        <f aca="false">IF(B524&gt;0,"ok","ocultar")</f>
        <v>ocultar</v>
      </c>
      <c r="M524" s="102"/>
      <c r="N524" s="102"/>
      <c r="O524" s="102"/>
      <c r="R524" s="157" t="n">
        <f aca="false">IF(B524=0,R523,IF(ISNONTEXT(B524)=TRUE(),INT(B524),INT(LEFT(B524,FIND(".",B524)-1))))</f>
        <v>3</v>
      </c>
      <c r="S524" s="157" t="str">
        <f aca="false">IF(S525=1,1,IF(B524&lt;&gt;0,1,IF(C524&lt;&gt;0,1,IF(D524&lt;&gt;0,1,IF(E524&lt;&gt;0,1,"")))))</f>
        <v/>
      </c>
      <c r="T524" s="157" t="str">
        <f aca="false">IF(R524=0," ",IF(R524&lt;&gt;R523,R524," "))</f>
        <v> </v>
      </c>
      <c r="U524" s="88"/>
      <c r="V524" s="75" t="e">
        <f aca="false">IF(R524&lt;&gt;T524,(IF(J524="",H524*(INFORMAÇÕES!$Q$79/INFORMAÇÕES!$Q$82),IF(J524="R",H524,0))),0)</f>
        <v>#DIV/0!</v>
      </c>
      <c r="W524" s="75" t="e">
        <f aca="false">IF(R524&lt;&gt;T524,(IF(J524="",H524*(INFORMAÇÕES!$Q$80/INFORMAÇÕES!$Q$82),IF(J524="C",H524,0))),0)</f>
        <v>#DIV/0!</v>
      </c>
      <c r="X524" s="75" t="n">
        <f aca="false">IF(R524&lt;&gt;T524,(IF(J524="",H524*INFORMAÇÕES!$U$115,IF(J524="CF",H524,0))),0)</f>
        <v>0</v>
      </c>
      <c r="Y524" s="75" t="n">
        <f aca="false">IF(R524&lt;&gt;T524,(IF(J524="",H524*INFORMAÇÕES!$U$116,IF(J524="O",H524,0))),0)</f>
        <v>0</v>
      </c>
      <c r="Z524" s="75" t="n">
        <f aca="false">IF(E524&lt;&gt;0,H524,0)</f>
        <v>0</v>
      </c>
    </row>
    <row r="525" s="174" customFormat="true" ht="14.25" hidden="false" customHeight="true" outlineLevel="0" collapsed="false">
      <c r="A525" s="159" t="n">
        <v>514</v>
      </c>
      <c r="B525" s="160" t="n">
        <f aca="false">'ORÇ.GLOBAL REF.'!B525</f>
        <v>0</v>
      </c>
      <c r="C525" s="536" t="n">
        <f aca="false">'ORÇ.GLOBAL REF.'!C525</f>
        <v>0</v>
      </c>
      <c r="D525" s="162" t="n">
        <f aca="false">'ORÇ.GLOBAL REF.'!D525</f>
        <v>0</v>
      </c>
      <c r="E525" s="162" t="n">
        <f aca="false">'ORÇ.GLOBAL REF.'!E525</f>
        <v>0</v>
      </c>
      <c r="F525" s="537"/>
      <c r="G525" s="163" t="n">
        <f aca="false">ROUND(F525,2)</f>
        <v>0</v>
      </c>
      <c r="H525" s="163" t="n">
        <f aca="false">IF('ORÇ.GLOBAL P CAIXA'!K525="EXEC.",0,IF(E525&lt;&gt;0,ROUND(E525*G525,2),IF(Z525=0,(SUMIF('ORÇ.GLOBAL REF.'!$S$12:$S$1011,B525,$Z$12:$Z$1011)),Z525)))</f>
        <v>0</v>
      </c>
      <c r="I525" s="538" t="str">
        <f aca="false">'ORÇ.GLOBAL REF.'!H525</f>
        <v/>
      </c>
      <c r="J525" s="163" t="str">
        <f aca="false">'ORÇ.GLOBAL REF.'!I525</f>
        <v/>
      </c>
      <c r="K525" s="539" t="str">
        <f aca="false">'ORÇ.GLOBAL REF.'!J525</f>
        <v/>
      </c>
      <c r="L525" s="168" t="str">
        <f aca="false">IF(B525&gt;0,"ok","ocultar")</f>
        <v>ocultar</v>
      </c>
      <c r="M525" s="102"/>
      <c r="N525" s="102"/>
      <c r="O525" s="102"/>
      <c r="R525" s="157" t="n">
        <f aca="false">IF(B525=0,R524,IF(ISNONTEXT(B525)=TRUE(),INT(B525),INT(LEFT(B525,FIND(".",B525)-1))))</f>
        <v>3</v>
      </c>
      <c r="S525" s="157" t="str">
        <f aca="false">IF(S526=1,1,IF(B525&lt;&gt;0,1,IF(C525&lt;&gt;0,1,IF(D525&lt;&gt;0,1,IF(E525&lt;&gt;0,1,"")))))</f>
        <v/>
      </c>
      <c r="T525" s="157" t="str">
        <f aca="false">IF(R525=0," ",IF(R525&lt;&gt;R524,R525," "))</f>
        <v> </v>
      </c>
      <c r="U525" s="88"/>
      <c r="V525" s="75" t="e">
        <f aca="false">IF(R525&lt;&gt;T525,(IF(J525="",H525*(INFORMAÇÕES!$Q$79/INFORMAÇÕES!$Q$82),IF(J525="R",H525,0))),0)</f>
        <v>#DIV/0!</v>
      </c>
      <c r="W525" s="75" t="e">
        <f aca="false">IF(R525&lt;&gt;T525,(IF(J525="",H525*(INFORMAÇÕES!$Q$80/INFORMAÇÕES!$Q$82),IF(J525="C",H525,0))),0)</f>
        <v>#DIV/0!</v>
      </c>
      <c r="X525" s="75" t="n">
        <f aca="false">IF(R525&lt;&gt;T525,(IF(J525="",H525*INFORMAÇÕES!$U$115,IF(J525="CF",H525,0))),0)</f>
        <v>0</v>
      </c>
      <c r="Y525" s="75" t="n">
        <f aca="false">IF(R525&lt;&gt;T525,(IF(J525="",H525*INFORMAÇÕES!$U$116,IF(J525="O",H525,0))),0)</f>
        <v>0</v>
      </c>
      <c r="Z525" s="75" t="n">
        <f aca="false">IF(E525&lt;&gt;0,H525,0)</f>
        <v>0</v>
      </c>
    </row>
    <row r="526" s="174" customFormat="true" ht="14.25" hidden="false" customHeight="true" outlineLevel="0" collapsed="false">
      <c r="A526" s="159" t="n">
        <v>515</v>
      </c>
      <c r="B526" s="160" t="n">
        <f aca="false">'ORÇ.GLOBAL REF.'!B526</f>
        <v>0</v>
      </c>
      <c r="C526" s="536" t="n">
        <f aca="false">'ORÇ.GLOBAL REF.'!C526</f>
        <v>0</v>
      </c>
      <c r="D526" s="162" t="n">
        <f aca="false">'ORÇ.GLOBAL REF.'!D526</f>
        <v>0</v>
      </c>
      <c r="E526" s="162" t="n">
        <f aca="false">'ORÇ.GLOBAL REF.'!E526</f>
        <v>0</v>
      </c>
      <c r="F526" s="537"/>
      <c r="G526" s="163" t="n">
        <f aca="false">ROUND(F526,2)</f>
        <v>0</v>
      </c>
      <c r="H526" s="163" t="n">
        <f aca="false">IF('ORÇ.GLOBAL P CAIXA'!K526="EXEC.",0,IF(E526&lt;&gt;0,ROUND(E526*G526,2),IF(Z526=0,(SUMIF('ORÇ.GLOBAL REF.'!$S$12:$S$1011,B526,$Z$12:$Z$1011)),Z526)))</f>
        <v>0</v>
      </c>
      <c r="I526" s="538" t="str">
        <f aca="false">'ORÇ.GLOBAL REF.'!H526</f>
        <v/>
      </c>
      <c r="J526" s="163" t="str">
        <f aca="false">'ORÇ.GLOBAL REF.'!I526</f>
        <v/>
      </c>
      <c r="K526" s="539" t="str">
        <f aca="false">'ORÇ.GLOBAL REF.'!J526</f>
        <v/>
      </c>
      <c r="L526" s="168" t="str">
        <f aca="false">IF(B526&gt;0,"ok","ocultar")</f>
        <v>ocultar</v>
      </c>
      <c r="M526" s="102"/>
      <c r="N526" s="102"/>
      <c r="O526" s="102"/>
      <c r="R526" s="157" t="n">
        <f aca="false">IF(B526=0,R525,IF(ISNONTEXT(B526)=TRUE(),INT(B526),INT(LEFT(B526,FIND(".",B526)-1))))</f>
        <v>3</v>
      </c>
      <c r="S526" s="157" t="str">
        <f aca="false">IF(S527=1,1,IF(B526&lt;&gt;0,1,IF(C526&lt;&gt;0,1,IF(D526&lt;&gt;0,1,IF(E526&lt;&gt;0,1,"")))))</f>
        <v/>
      </c>
      <c r="T526" s="157" t="str">
        <f aca="false">IF(R526=0," ",IF(R526&lt;&gt;R525,R526," "))</f>
        <v> </v>
      </c>
      <c r="U526" s="88"/>
      <c r="V526" s="75" t="e">
        <f aca="false">IF(R526&lt;&gt;T526,(IF(J526="",H526*(INFORMAÇÕES!$Q$79/INFORMAÇÕES!$Q$82),IF(J526="R",H526,0))),0)</f>
        <v>#DIV/0!</v>
      </c>
      <c r="W526" s="75" t="e">
        <f aca="false">IF(R526&lt;&gt;T526,(IF(J526="",H526*(INFORMAÇÕES!$Q$80/INFORMAÇÕES!$Q$82),IF(J526="C",H526,0))),0)</f>
        <v>#DIV/0!</v>
      </c>
      <c r="X526" s="75" t="n">
        <f aca="false">IF(R526&lt;&gt;T526,(IF(J526="",H526*INFORMAÇÕES!$U$115,IF(J526="CF",H526,0))),0)</f>
        <v>0</v>
      </c>
      <c r="Y526" s="75" t="n">
        <f aca="false">IF(R526&lt;&gt;T526,(IF(J526="",H526*INFORMAÇÕES!$U$116,IF(J526="O",H526,0))),0)</f>
        <v>0</v>
      </c>
      <c r="Z526" s="75" t="n">
        <f aca="false">IF(E526&lt;&gt;0,H526,0)</f>
        <v>0</v>
      </c>
    </row>
    <row r="527" s="174" customFormat="true" ht="14.25" hidden="false" customHeight="true" outlineLevel="0" collapsed="false">
      <c r="A527" s="159" t="n">
        <v>516</v>
      </c>
      <c r="B527" s="160" t="n">
        <f aca="false">'ORÇ.GLOBAL REF.'!B527</f>
        <v>0</v>
      </c>
      <c r="C527" s="536" t="n">
        <f aca="false">'ORÇ.GLOBAL REF.'!C527</f>
        <v>0</v>
      </c>
      <c r="D527" s="162" t="n">
        <f aca="false">'ORÇ.GLOBAL REF.'!D527</f>
        <v>0</v>
      </c>
      <c r="E527" s="162" t="n">
        <f aca="false">'ORÇ.GLOBAL REF.'!E527</f>
        <v>0</v>
      </c>
      <c r="F527" s="537"/>
      <c r="G527" s="163" t="n">
        <f aca="false">ROUND(F527,2)</f>
        <v>0</v>
      </c>
      <c r="H527" s="163" t="n">
        <f aca="false">IF('ORÇ.GLOBAL P CAIXA'!K527="EXEC.",0,IF(E527&lt;&gt;0,ROUND(E527*G527,2),IF(Z527=0,(SUMIF('ORÇ.GLOBAL REF.'!$S$12:$S$1011,B527,$Z$12:$Z$1011)),Z527)))</f>
        <v>0</v>
      </c>
      <c r="I527" s="538" t="str">
        <f aca="false">'ORÇ.GLOBAL REF.'!H527</f>
        <v/>
      </c>
      <c r="J527" s="163" t="str">
        <f aca="false">'ORÇ.GLOBAL REF.'!I527</f>
        <v/>
      </c>
      <c r="K527" s="539" t="str">
        <f aca="false">'ORÇ.GLOBAL REF.'!J527</f>
        <v/>
      </c>
      <c r="L527" s="168" t="str">
        <f aca="false">IF(B527&gt;0,"ok","ocultar")</f>
        <v>ocultar</v>
      </c>
      <c r="M527" s="102"/>
      <c r="N527" s="102"/>
      <c r="O527" s="102"/>
      <c r="R527" s="157" t="n">
        <f aca="false">IF(B527=0,R526,IF(ISNONTEXT(B527)=TRUE(),INT(B527),INT(LEFT(B527,FIND(".",B527)-1))))</f>
        <v>3</v>
      </c>
      <c r="S527" s="157" t="str">
        <f aca="false">IF(S528=1,1,IF(B527&lt;&gt;0,1,IF(C527&lt;&gt;0,1,IF(D527&lt;&gt;0,1,IF(E527&lt;&gt;0,1,"")))))</f>
        <v/>
      </c>
      <c r="T527" s="157" t="str">
        <f aca="false">IF(R527=0," ",IF(R527&lt;&gt;R526,R527," "))</f>
        <v> </v>
      </c>
      <c r="U527" s="88"/>
      <c r="V527" s="75" t="e">
        <f aca="false">IF(R527&lt;&gt;T527,(IF(J527="",H527*(INFORMAÇÕES!$Q$79/INFORMAÇÕES!$Q$82),IF(J527="R",H527,0))),0)</f>
        <v>#DIV/0!</v>
      </c>
      <c r="W527" s="75" t="e">
        <f aca="false">IF(R527&lt;&gt;T527,(IF(J527="",H527*(INFORMAÇÕES!$Q$80/INFORMAÇÕES!$Q$82),IF(J527="C",H527,0))),0)</f>
        <v>#DIV/0!</v>
      </c>
      <c r="X527" s="75" t="n">
        <f aca="false">IF(R527&lt;&gt;T527,(IF(J527="",H527*INFORMAÇÕES!$U$115,IF(J527="CF",H527,0))),0)</f>
        <v>0</v>
      </c>
      <c r="Y527" s="75" t="n">
        <f aca="false">IF(R527&lt;&gt;T527,(IF(J527="",H527*INFORMAÇÕES!$U$116,IF(J527="O",H527,0))),0)</f>
        <v>0</v>
      </c>
      <c r="Z527" s="75" t="n">
        <f aca="false">IF(E527&lt;&gt;0,H527,0)</f>
        <v>0</v>
      </c>
    </row>
    <row r="528" s="174" customFormat="true" ht="14.25" hidden="false" customHeight="true" outlineLevel="0" collapsed="false">
      <c r="A528" s="159" t="n">
        <v>517</v>
      </c>
      <c r="B528" s="160" t="n">
        <f aca="false">'ORÇ.GLOBAL REF.'!B528</f>
        <v>0</v>
      </c>
      <c r="C528" s="536" t="n">
        <f aca="false">'ORÇ.GLOBAL REF.'!C528</f>
        <v>0</v>
      </c>
      <c r="D528" s="162" t="n">
        <f aca="false">'ORÇ.GLOBAL REF.'!D528</f>
        <v>0</v>
      </c>
      <c r="E528" s="162" t="n">
        <f aca="false">'ORÇ.GLOBAL REF.'!E528</f>
        <v>0</v>
      </c>
      <c r="F528" s="537"/>
      <c r="G528" s="163" t="n">
        <f aca="false">ROUND(F528,2)</f>
        <v>0</v>
      </c>
      <c r="H528" s="163" t="n">
        <f aca="false">IF('ORÇ.GLOBAL P CAIXA'!K528="EXEC.",0,IF(E528&lt;&gt;0,ROUND(E528*G528,2),IF(Z528=0,(SUMIF('ORÇ.GLOBAL REF.'!$S$12:$S$1011,B528,$Z$12:$Z$1011)),Z528)))</f>
        <v>0</v>
      </c>
      <c r="I528" s="538" t="str">
        <f aca="false">'ORÇ.GLOBAL REF.'!H528</f>
        <v/>
      </c>
      <c r="J528" s="163" t="str">
        <f aca="false">'ORÇ.GLOBAL REF.'!I528</f>
        <v/>
      </c>
      <c r="K528" s="539" t="str">
        <f aca="false">'ORÇ.GLOBAL REF.'!J528</f>
        <v/>
      </c>
      <c r="L528" s="168" t="str">
        <f aca="false">IF(B528&gt;0,"ok","ocultar")</f>
        <v>ocultar</v>
      </c>
      <c r="M528" s="102"/>
      <c r="N528" s="102"/>
      <c r="O528" s="102"/>
      <c r="R528" s="157" t="n">
        <f aca="false">IF(B528=0,R527,IF(ISNONTEXT(B528)=TRUE(),INT(B528),INT(LEFT(B528,FIND(".",B528)-1))))</f>
        <v>3</v>
      </c>
      <c r="S528" s="157" t="str">
        <f aca="false">IF(S529=1,1,IF(B528&lt;&gt;0,1,IF(C528&lt;&gt;0,1,IF(D528&lt;&gt;0,1,IF(E528&lt;&gt;0,1,"")))))</f>
        <v/>
      </c>
      <c r="T528" s="157" t="str">
        <f aca="false">IF(R528=0," ",IF(R528&lt;&gt;R527,R528," "))</f>
        <v> </v>
      </c>
      <c r="U528" s="88"/>
      <c r="V528" s="75" t="e">
        <f aca="false">IF(R528&lt;&gt;T528,(IF(J528="",H528*(INFORMAÇÕES!$Q$79/INFORMAÇÕES!$Q$82),IF(J528="R",H528,0))),0)</f>
        <v>#DIV/0!</v>
      </c>
      <c r="W528" s="75" t="e">
        <f aca="false">IF(R528&lt;&gt;T528,(IF(J528="",H528*(INFORMAÇÕES!$Q$80/INFORMAÇÕES!$Q$82),IF(J528="C",H528,0))),0)</f>
        <v>#DIV/0!</v>
      </c>
      <c r="X528" s="75" t="n">
        <f aca="false">IF(R528&lt;&gt;T528,(IF(J528="",H528*INFORMAÇÕES!$U$115,IF(J528="CF",H528,0))),0)</f>
        <v>0</v>
      </c>
      <c r="Y528" s="75" t="n">
        <f aca="false">IF(R528&lt;&gt;T528,(IF(J528="",H528*INFORMAÇÕES!$U$116,IF(J528="O",H528,0))),0)</f>
        <v>0</v>
      </c>
      <c r="Z528" s="75" t="n">
        <f aca="false">IF(E528&lt;&gt;0,H528,0)</f>
        <v>0</v>
      </c>
    </row>
    <row r="529" s="174" customFormat="true" ht="14.25" hidden="false" customHeight="true" outlineLevel="0" collapsed="false">
      <c r="A529" s="159" t="n">
        <v>518</v>
      </c>
      <c r="B529" s="160" t="n">
        <f aca="false">'ORÇ.GLOBAL REF.'!B529</f>
        <v>0</v>
      </c>
      <c r="C529" s="536" t="n">
        <f aca="false">'ORÇ.GLOBAL REF.'!C529</f>
        <v>0</v>
      </c>
      <c r="D529" s="162" t="n">
        <f aca="false">'ORÇ.GLOBAL REF.'!D529</f>
        <v>0</v>
      </c>
      <c r="E529" s="162" t="n">
        <f aca="false">'ORÇ.GLOBAL REF.'!E529</f>
        <v>0</v>
      </c>
      <c r="F529" s="537"/>
      <c r="G529" s="163" t="n">
        <f aca="false">ROUND(F529,2)</f>
        <v>0</v>
      </c>
      <c r="H529" s="163" t="n">
        <f aca="false">IF('ORÇ.GLOBAL P CAIXA'!K529="EXEC.",0,IF(E529&lt;&gt;0,ROUND(E529*G529,2),IF(Z529=0,(SUMIF('ORÇ.GLOBAL REF.'!$S$12:$S$1011,B529,$Z$12:$Z$1011)),Z529)))</f>
        <v>0</v>
      </c>
      <c r="I529" s="538" t="str">
        <f aca="false">'ORÇ.GLOBAL REF.'!H529</f>
        <v/>
      </c>
      <c r="J529" s="163" t="str">
        <f aca="false">'ORÇ.GLOBAL REF.'!I529</f>
        <v/>
      </c>
      <c r="K529" s="539" t="str">
        <f aca="false">'ORÇ.GLOBAL REF.'!J529</f>
        <v/>
      </c>
      <c r="L529" s="168" t="str">
        <f aca="false">IF(B529&gt;0,"ok","ocultar")</f>
        <v>ocultar</v>
      </c>
      <c r="M529" s="102"/>
      <c r="N529" s="102"/>
      <c r="O529" s="102"/>
      <c r="R529" s="157" t="n">
        <f aca="false">IF(B529=0,R528,IF(ISNONTEXT(B529)=TRUE(),INT(B529),INT(LEFT(B529,FIND(".",B529)-1))))</f>
        <v>3</v>
      </c>
      <c r="S529" s="157" t="str">
        <f aca="false">IF(S530=1,1,IF(B529&lt;&gt;0,1,IF(C529&lt;&gt;0,1,IF(D529&lt;&gt;0,1,IF(E529&lt;&gt;0,1,"")))))</f>
        <v/>
      </c>
      <c r="T529" s="157" t="str">
        <f aca="false">IF(R529=0," ",IF(R529&lt;&gt;R528,R529," "))</f>
        <v> </v>
      </c>
      <c r="U529" s="88"/>
      <c r="V529" s="75" t="e">
        <f aca="false">IF(R529&lt;&gt;T529,(IF(J529="",H529*(INFORMAÇÕES!$Q$79/INFORMAÇÕES!$Q$82),IF(J529="R",H529,0))),0)</f>
        <v>#DIV/0!</v>
      </c>
      <c r="W529" s="75" t="e">
        <f aca="false">IF(R529&lt;&gt;T529,(IF(J529="",H529*(INFORMAÇÕES!$Q$80/INFORMAÇÕES!$Q$82),IF(J529="C",H529,0))),0)</f>
        <v>#DIV/0!</v>
      </c>
      <c r="X529" s="75" t="n">
        <f aca="false">IF(R529&lt;&gt;T529,(IF(J529="",H529*INFORMAÇÕES!$U$115,IF(J529="CF",H529,0))),0)</f>
        <v>0</v>
      </c>
      <c r="Y529" s="75" t="n">
        <f aca="false">IF(R529&lt;&gt;T529,(IF(J529="",H529*INFORMAÇÕES!$U$116,IF(J529="O",H529,0))),0)</f>
        <v>0</v>
      </c>
      <c r="Z529" s="75" t="n">
        <f aca="false">IF(E529&lt;&gt;0,H529,0)</f>
        <v>0</v>
      </c>
    </row>
    <row r="530" s="174" customFormat="true" ht="14.25" hidden="false" customHeight="true" outlineLevel="0" collapsed="false">
      <c r="A530" s="159" t="n">
        <v>519</v>
      </c>
      <c r="B530" s="160" t="n">
        <f aca="false">'ORÇ.GLOBAL REF.'!B530</f>
        <v>0</v>
      </c>
      <c r="C530" s="536" t="n">
        <f aca="false">'ORÇ.GLOBAL REF.'!C530</f>
        <v>0</v>
      </c>
      <c r="D530" s="162" t="n">
        <f aca="false">'ORÇ.GLOBAL REF.'!D530</f>
        <v>0</v>
      </c>
      <c r="E530" s="162" t="n">
        <f aca="false">'ORÇ.GLOBAL REF.'!E530</f>
        <v>0</v>
      </c>
      <c r="F530" s="537"/>
      <c r="G530" s="163" t="n">
        <f aca="false">ROUND(F530,2)</f>
        <v>0</v>
      </c>
      <c r="H530" s="163" t="n">
        <f aca="false">IF('ORÇ.GLOBAL P CAIXA'!K530="EXEC.",0,IF(E530&lt;&gt;0,ROUND(E530*G530,2),IF(Z530=0,(SUMIF('ORÇ.GLOBAL REF.'!$S$12:$S$1011,B530,$Z$12:$Z$1011)),Z530)))</f>
        <v>0</v>
      </c>
      <c r="I530" s="538" t="str">
        <f aca="false">'ORÇ.GLOBAL REF.'!H530</f>
        <v/>
      </c>
      <c r="J530" s="163" t="str">
        <f aca="false">'ORÇ.GLOBAL REF.'!I530</f>
        <v/>
      </c>
      <c r="K530" s="539" t="str">
        <f aca="false">'ORÇ.GLOBAL REF.'!J530</f>
        <v/>
      </c>
      <c r="L530" s="168" t="str">
        <f aca="false">IF(B530&gt;0,"ok","ocultar")</f>
        <v>ocultar</v>
      </c>
      <c r="M530" s="102"/>
      <c r="N530" s="102"/>
      <c r="O530" s="102"/>
      <c r="R530" s="157" t="n">
        <f aca="false">IF(B530=0,R529,IF(ISNONTEXT(B530)=TRUE(),INT(B530),INT(LEFT(B530,FIND(".",B530)-1))))</f>
        <v>3</v>
      </c>
      <c r="S530" s="157" t="str">
        <f aca="false">IF(S531=1,1,IF(B530&lt;&gt;0,1,IF(C530&lt;&gt;0,1,IF(D530&lt;&gt;0,1,IF(E530&lt;&gt;0,1,"")))))</f>
        <v/>
      </c>
      <c r="T530" s="157" t="str">
        <f aca="false">IF(R530=0," ",IF(R530&lt;&gt;R529,R530," "))</f>
        <v> </v>
      </c>
      <c r="U530" s="88"/>
      <c r="V530" s="75" t="e">
        <f aca="false">IF(R530&lt;&gt;T530,(IF(J530="",H530*(INFORMAÇÕES!$Q$79/INFORMAÇÕES!$Q$82),IF(J530="R",H530,0))),0)</f>
        <v>#DIV/0!</v>
      </c>
      <c r="W530" s="75" t="e">
        <f aca="false">IF(R530&lt;&gt;T530,(IF(J530="",H530*(INFORMAÇÕES!$Q$80/INFORMAÇÕES!$Q$82),IF(J530="C",H530,0))),0)</f>
        <v>#DIV/0!</v>
      </c>
      <c r="X530" s="75" t="n">
        <f aca="false">IF(R530&lt;&gt;T530,(IF(J530="",H530*INFORMAÇÕES!$U$115,IF(J530="CF",H530,0))),0)</f>
        <v>0</v>
      </c>
      <c r="Y530" s="75" t="n">
        <f aca="false">IF(R530&lt;&gt;T530,(IF(J530="",H530*INFORMAÇÕES!$U$116,IF(J530="O",H530,0))),0)</f>
        <v>0</v>
      </c>
      <c r="Z530" s="75" t="n">
        <f aca="false">IF(E530&lt;&gt;0,H530,0)</f>
        <v>0</v>
      </c>
    </row>
    <row r="531" s="174" customFormat="true" ht="14.25" hidden="false" customHeight="true" outlineLevel="0" collapsed="false">
      <c r="A531" s="159" t="n">
        <v>520</v>
      </c>
      <c r="B531" s="160" t="n">
        <f aca="false">'ORÇ.GLOBAL REF.'!B531</f>
        <v>0</v>
      </c>
      <c r="C531" s="536" t="n">
        <f aca="false">'ORÇ.GLOBAL REF.'!C531</f>
        <v>0</v>
      </c>
      <c r="D531" s="162" t="n">
        <f aca="false">'ORÇ.GLOBAL REF.'!D531</f>
        <v>0</v>
      </c>
      <c r="E531" s="162" t="n">
        <f aca="false">'ORÇ.GLOBAL REF.'!E531</f>
        <v>0</v>
      </c>
      <c r="F531" s="537"/>
      <c r="G531" s="163" t="n">
        <f aca="false">ROUND(F531,2)</f>
        <v>0</v>
      </c>
      <c r="H531" s="163" t="n">
        <f aca="false">IF('ORÇ.GLOBAL P CAIXA'!K531="EXEC.",0,IF(E531&lt;&gt;0,ROUND(E531*G531,2),IF(Z531=0,(SUMIF('ORÇ.GLOBAL REF.'!$S$12:$S$1011,B531,$Z$12:$Z$1011)),Z531)))</f>
        <v>0</v>
      </c>
      <c r="I531" s="538" t="str">
        <f aca="false">'ORÇ.GLOBAL REF.'!H531</f>
        <v/>
      </c>
      <c r="J531" s="163" t="str">
        <f aca="false">'ORÇ.GLOBAL REF.'!I531</f>
        <v/>
      </c>
      <c r="K531" s="539" t="str">
        <f aca="false">'ORÇ.GLOBAL REF.'!J531</f>
        <v/>
      </c>
      <c r="L531" s="168" t="str">
        <f aca="false">IF(B531&gt;0,"ok","ocultar")</f>
        <v>ocultar</v>
      </c>
      <c r="M531" s="102"/>
      <c r="N531" s="102"/>
      <c r="O531" s="102"/>
      <c r="R531" s="157" t="n">
        <f aca="false">IF(B531=0,R530,IF(ISNONTEXT(B531)=TRUE(),INT(B531),INT(LEFT(B531,FIND(".",B531)-1))))</f>
        <v>3</v>
      </c>
      <c r="S531" s="157" t="str">
        <f aca="false">IF(S532=1,1,IF(B531&lt;&gt;0,1,IF(C531&lt;&gt;0,1,IF(D531&lt;&gt;0,1,IF(E531&lt;&gt;0,1,"")))))</f>
        <v/>
      </c>
      <c r="T531" s="157" t="str">
        <f aca="false">IF(R531=0," ",IF(R531&lt;&gt;R530,R531," "))</f>
        <v> </v>
      </c>
      <c r="U531" s="88"/>
      <c r="V531" s="75" t="e">
        <f aca="false">IF(R531&lt;&gt;T531,(IF(J531="",H531*(INFORMAÇÕES!$Q$79/INFORMAÇÕES!$Q$82),IF(J531="R",H531,0))),0)</f>
        <v>#DIV/0!</v>
      </c>
      <c r="W531" s="75" t="e">
        <f aca="false">IF(R531&lt;&gt;T531,(IF(J531="",H531*(INFORMAÇÕES!$Q$80/INFORMAÇÕES!$Q$82),IF(J531="C",H531,0))),0)</f>
        <v>#DIV/0!</v>
      </c>
      <c r="X531" s="75" t="n">
        <f aca="false">IF(R531&lt;&gt;T531,(IF(J531="",H531*INFORMAÇÕES!$U$115,IF(J531="CF",H531,0))),0)</f>
        <v>0</v>
      </c>
      <c r="Y531" s="75" t="n">
        <f aca="false">IF(R531&lt;&gt;T531,(IF(J531="",H531*INFORMAÇÕES!$U$116,IF(J531="O",H531,0))),0)</f>
        <v>0</v>
      </c>
      <c r="Z531" s="75" t="n">
        <f aca="false">IF(E531&lt;&gt;0,H531,0)</f>
        <v>0</v>
      </c>
    </row>
    <row r="532" s="174" customFormat="true" ht="14.25" hidden="false" customHeight="true" outlineLevel="0" collapsed="false">
      <c r="A532" s="159" t="n">
        <v>521</v>
      </c>
      <c r="B532" s="160" t="n">
        <f aca="false">'ORÇ.GLOBAL REF.'!B532</f>
        <v>0</v>
      </c>
      <c r="C532" s="536" t="n">
        <f aca="false">'ORÇ.GLOBAL REF.'!C532</f>
        <v>0</v>
      </c>
      <c r="D532" s="162" t="n">
        <f aca="false">'ORÇ.GLOBAL REF.'!D532</f>
        <v>0</v>
      </c>
      <c r="E532" s="162" t="n">
        <f aca="false">'ORÇ.GLOBAL REF.'!E532</f>
        <v>0</v>
      </c>
      <c r="F532" s="537"/>
      <c r="G532" s="163" t="n">
        <f aca="false">ROUND(F532,2)</f>
        <v>0</v>
      </c>
      <c r="H532" s="163" t="n">
        <f aca="false">IF('ORÇ.GLOBAL P CAIXA'!K532="EXEC.",0,IF(E532&lt;&gt;0,ROUND(E532*G532,2),IF(Z532=0,(SUMIF('ORÇ.GLOBAL REF.'!$S$12:$S$1011,B532,$Z$12:$Z$1011)),Z532)))</f>
        <v>0</v>
      </c>
      <c r="I532" s="538" t="str">
        <f aca="false">'ORÇ.GLOBAL REF.'!H532</f>
        <v/>
      </c>
      <c r="J532" s="163" t="str">
        <f aca="false">'ORÇ.GLOBAL REF.'!I532</f>
        <v/>
      </c>
      <c r="K532" s="539" t="str">
        <f aca="false">'ORÇ.GLOBAL REF.'!J532</f>
        <v/>
      </c>
      <c r="L532" s="168" t="str">
        <f aca="false">IF(B532&gt;0,"ok","ocultar")</f>
        <v>ocultar</v>
      </c>
      <c r="M532" s="102"/>
      <c r="N532" s="102"/>
      <c r="O532" s="102"/>
      <c r="R532" s="157" t="n">
        <f aca="false">IF(B532=0,R531,IF(ISNONTEXT(B532)=TRUE(),INT(B532),INT(LEFT(B532,FIND(".",B532)-1))))</f>
        <v>3</v>
      </c>
      <c r="S532" s="157" t="str">
        <f aca="false">IF(S533=1,1,IF(B532&lt;&gt;0,1,IF(C532&lt;&gt;0,1,IF(D532&lt;&gt;0,1,IF(E532&lt;&gt;0,1,"")))))</f>
        <v/>
      </c>
      <c r="T532" s="157" t="str">
        <f aca="false">IF(R532=0," ",IF(R532&lt;&gt;R531,R532," "))</f>
        <v> </v>
      </c>
      <c r="U532" s="88"/>
      <c r="V532" s="75" t="e">
        <f aca="false">IF(R532&lt;&gt;T532,(IF(J532="",H532*(INFORMAÇÕES!$Q$79/INFORMAÇÕES!$Q$82),IF(J532="R",H532,0))),0)</f>
        <v>#DIV/0!</v>
      </c>
      <c r="W532" s="75" t="e">
        <f aca="false">IF(R532&lt;&gt;T532,(IF(J532="",H532*(INFORMAÇÕES!$Q$80/INFORMAÇÕES!$Q$82),IF(J532="C",H532,0))),0)</f>
        <v>#DIV/0!</v>
      </c>
      <c r="X532" s="75" t="n">
        <f aca="false">IF(R532&lt;&gt;T532,(IF(J532="",H532*INFORMAÇÕES!$U$115,IF(J532="CF",H532,0))),0)</f>
        <v>0</v>
      </c>
      <c r="Y532" s="75" t="n">
        <f aca="false">IF(R532&lt;&gt;T532,(IF(J532="",H532*INFORMAÇÕES!$U$116,IF(J532="O",H532,0))),0)</f>
        <v>0</v>
      </c>
      <c r="Z532" s="75" t="n">
        <f aca="false">IF(E532&lt;&gt;0,H532,0)</f>
        <v>0</v>
      </c>
    </row>
    <row r="533" s="174" customFormat="true" ht="14.25" hidden="false" customHeight="true" outlineLevel="0" collapsed="false">
      <c r="A533" s="159" t="n">
        <v>522</v>
      </c>
      <c r="B533" s="160" t="n">
        <f aca="false">'ORÇ.GLOBAL REF.'!B533</f>
        <v>0</v>
      </c>
      <c r="C533" s="536" t="n">
        <f aca="false">'ORÇ.GLOBAL REF.'!C533</f>
        <v>0</v>
      </c>
      <c r="D533" s="162" t="n">
        <f aca="false">'ORÇ.GLOBAL REF.'!D533</f>
        <v>0</v>
      </c>
      <c r="E533" s="162" t="n">
        <f aca="false">'ORÇ.GLOBAL REF.'!E533</f>
        <v>0</v>
      </c>
      <c r="F533" s="537"/>
      <c r="G533" s="163" t="n">
        <f aca="false">ROUND(F533,2)</f>
        <v>0</v>
      </c>
      <c r="H533" s="163" t="n">
        <f aca="false">IF('ORÇ.GLOBAL P CAIXA'!K533="EXEC.",0,IF(E533&lt;&gt;0,ROUND(E533*G533,2),IF(Z533=0,(SUMIF('ORÇ.GLOBAL REF.'!$S$12:$S$1011,B533,$Z$12:$Z$1011)),Z533)))</f>
        <v>0</v>
      </c>
      <c r="I533" s="538" t="str">
        <f aca="false">'ORÇ.GLOBAL REF.'!H533</f>
        <v/>
      </c>
      <c r="J533" s="163" t="str">
        <f aca="false">'ORÇ.GLOBAL REF.'!I533</f>
        <v/>
      </c>
      <c r="K533" s="539" t="str">
        <f aca="false">'ORÇ.GLOBAL REF.'!J533</f>
        <v/>
      </c>
      <c r="L533" s="168" t="str">
        <f aca="false">IF(B533&gt;0,"ok","ocultar")</f>
        <v>ocultar</v>
      </c>
      <c r="M533" s="102"/>
      <c r="N533" s="102"/>
      <c r="O533" s="102"/>
      <c r="R533" s="157" t="n">
        <f aca="false">IF(B533=0,R532,IF(ISNONTEXT(B533)=TRUE(),INT(B533),INT(LEFT(B533,FIND(".",B533)-1))))</f>
        <v>3</v>
      </c>
      <c r="S533" s="157" t="str">
        <f aca="false">IF(S534=1,1,IF(B533&lt;&gt;0,1,IF(C533&lt;&gt;0,1,IF(D533&lt;&gt;0,1,IF(E533&lt;&gt;0,1,"")))))</f>
        <v/>
      </c>
      <c r="T533" s="157" t="str">
        <f aca="false">IF(R533=0," ",IF(R533&lt;&gt;R532,R533," "))</f>
        <v> </v>
      </c>
      <c r="U533" s="88"/>
      <c r="V533" s="75" t="e">
        <f aca="false">IF(R533&lt;&gt;T533,(IF(J533="",H533*(INFORMAÇÕES!$Q$79/INFORMAÇÕES!$Q$82),IF(J533="R",H533,0))),0)</f>
        <v>#DIV/0!</v>
      </c>
      <c r="W533" s="75" t="e">
        <f aca="false">IF(R533&lt;&gt;T533,(IF(J533="",H533*(INFORMAÇÕES!$Q$80/INFORMAÇÕES!$Q$82),IF(J533="C",H533,0))),0)</f>
        <v>#DIV/0!</v>
      </c>
      <c r="X533" s="75" t="n">
        <f aca="false">IF(R533&lt;&gt;T533,(IF(J533="",H533*INFORMAÇÕES!$U$115,IF(J533="CF",H533,0))),0)</f>
        <v>0</v>
      </c>
      <c r="Y533" s="75" t="n">
        <f aca="false">IF(R533&lt;&gt;T533,(IF(J533="",H533*INFORMAÇÕES!$U$116,IF(J533="O",H533,0))),0)</f>
        <v>0</v>
      </c>
      <c r="Z533" s="75" t="n">
        <f aca="false">IF(E533&lt;&gt;0,H533,0)</f>
        <v>0</v>
      </c>
    </row>
    <row r="534" s="174" customFormat="true" ht="14.25" hidden="false" customHeight="true" outlineLevel="0" collapsed="false">
      <c r="A534" s="159" t="n">
        <v>523</v>
      </c>
      <c r="B534" s="160" t="n">
        <f aca="false">'ORÇ.GLOBAL REF.'!B534</f>
        <v>0</v>
      </c>
      <c r="C534" s="536" t="n">
        <f aca="false">'ORÇ.GLOBAL REF.'!C534</f>
        <v>0</v>
      </c>
      <c r="D534" s="162" t="n">
        <f aca="false">'ORÇ.GLOBAL REF.'!D534</f>
        <v>0</v>
      </c>
      <c r="E534" s="162" t="n">
        <f aca="false">'ORÇ.GLOBAL REF.'!E534</f>
        <v>0</v>
      </c>
      <c r="F534" s="537"/>
      <c r="G534" s="163" t="n">
        <f aca="false">ROUND(F534,2)</f>
        <v>0</v>
      </c>
      <c r="H534" s="163" t="n">
        <f aca="false">IF('ORÇ.GLOBAL P CAIXA'!K534="EXEC.",0,IF(E534&lt;&gt;0,ROUND(E534*G534,2),IF(Z534=0,(SUMIF('ORÇ.GLOBAL REF.'!$S$12:$S$1011,B534,$Z$12:$Z$1011)),Z534)))</f>
        <v>0</v>
      </c>
      <c r="I534" s="538" t="str">
        <f aca="false">'ORÇ.GLOBAL REF.'!H534</f>
        <v/>
      </c>
      <c r="J534" s="163" t="str">
        <f aca="false">'ORÇ.GLOBAL REF.'!I534</f>
        <v/>
      </c>
      <c r="K534" s="539" t="str">
        <f aca="false">'ORÇ.GLOBAL REF.'!J534</f>
        <v/>
      </c>
      <c r="L534" s="168" t="str">
        <f aca="false">IF(B534&gt;0,"ok","ocultar")</f>
        <v>ocultar</v>
      </c>
      <c r="M534" s="102"/>
      <c r="N534" s="102"/>
      <c r="O534" s="102"/>
      <c r="R534" s="157" t="n">
        <f aca="false">IF(B534=0,R533,IF(ISNONTEXT(B534)=TRUE(),INT(B534),INT(LEFT(B534,FIND(".",B534)-1))))</f>
        <v>3</v>
      </c>
      <c r="S534" s="157" t="str">
        <f aca="false">IF(S535=1,1,IF(B534&lt;&gt;0,1,IF(C534&lt;&gt;0,1,IF(D534&lt;&gt;0,1,IF(E534&lt;&gt;0,1,"")))))</f>
        <v/>
      </c>
      <c r="T534" s="157" t="str">
        <f aca="false">IF(R534=0," ",IF(R534&lt;&gt;R533,R534," "))</f>
        <v> </v>
      </c>
      <c r="U534" s="88"/>
      <c r="V534" s="75" t="e">
        <f aca="false">IF(R534&lt;&gt;T534,(IF(J534="",H534*(INFORMAÇÕES!$Q$79/INFORMAÇÕES!$Q$82),IF(J534="R",H534,0))),0)</f>
        <v>#DIV/0!</v>
      </c>
      <c r="W534" s="75" t="e">
        <f aca="false">IF(R534&lt;&gt;T534,(IF(J534="",H534*(INFORMAÇÕES!$Q$80/INFORMAÇÕES!$Q$82),IF(J534="C",H534,0))),0)</f>
        <v>#DIV/0!</v>
      </c>
      <c r="X534" s="75" t="n">
        <f aca="false">IF(R534&lt;&gt;T534,(IF(J534="",H534*INFORMAÇÕES!$U$115,IF(J534="CF",H534,0))),0)</f>
        <v>0</v>
      </c>
      <c r="Y534" s="75" t="n">
        <f aca="false">IF(R534&lt;&gt;T534,(IF(J534="",H534*INFORMAÇÕES!$U$116,IF(J534="O",H534,0))),0)</f>
        <v>0</v>
      </c>
      <c r="Z534" s="75" t="n">
        <f aca="false">IF(E534&lt;&gt;0,H534,0)</f>
        <v>0</v>
      </c>
    </row>
    <row r="535" s="174" customFormat="true" ht="14.25" hidden="false" customHeight="true" outlineLevel="0" collapsed="false">
      <c r="A535" s="159" t="n">
        <v>524</v>
      </c>
      <c r="B535" s="160" t="n">
        <f aca="false">'ORÇ.GLOBAL REF.'!B535</f>
        <v>0</v>
      </c>
      <c r="C535" s="536" t="n">
        <f aca="false">'ORÇ.GLOBAL REF.'!C535</f>
        <v>0</v>
      </c>
      <c r="D535" s="162" t="n">
        <f aca="false">'ORÇ.GLOBAL REF.'!D535</f>
        <v>0</v>
      </c>
      <c r="E535" s="162" t="n">
        <f aca="false">'ORÇ.GLOBAL REF.'!E535</f>
        <v>0</v>
      </c>
      <c r="F535" s="537"/>
      <c r="G535" s="163" t="n">
        <f aca="false">ROUND(F535,2)</f>
        <v>0</v>
      </c>
      <c r="H535" s="163" t="n">
        <f aca="false">IF('ORÇ.GLOBAL P CAIXA'!K535="EXEC.",0,IF(E535&lt;&gt;0,ROUND(E535*G535,2),IF(Z535=0,(SUMIF('ORÇ.GLOBAL REF.'!$S$12:$S$1011,B535,$Z$12:$Z$1011)),Z535)))</f>
        <v>0</v>
      </c>
      <c r="I535" s="538" t="str">
        <f aca="false">'ORÇ.GLOBAL REF.'!H535</f>
        <v/>
      </c>
      <c r="J535" s="163" t="str">
        <f aca="false">'ORÇ.GLOBAL REF.'!I535</f>
        <v/>
      </c>
      <c r="K535" s="539" t="str">
        <f aca="false">'ORÇ.GLOBAL REF.'!J535</f>
        <v/>
      </c>
      <c r="L535" s="168" t="str">
        <f aca="false">IF(B535&gt;0,"ok","ocultar")</f>
        <v>ocultar</v>
      </c>
      <c r="M535" s="102"/>
      <c r="N535" s="102"/>
      <c r="O535" s="102"/>
      <c r="R535" s="157" t="n">
        <f aca="false">IF(B535=0,R534,IF(ISNONTEXT(B535)=TRUE(),INT(B535),INT(LEFT(B535,FIND(".",B535)-1))))</f>
        <v>3</v>
      </c>
      <c r="S535" s="157" t="str">
        <f aca="false">IF(S536=1,1,IF(B535&lt;&gt;0,1,IF(C535&lt;&gt;0,1,IF(D535&lt;&gt;0,1,IF(E535&lt;&gt;0,1,"")))))</f>
        <v/>
      </c>
      <c r="T535" s="157" t="str">
        <f aca="false">IF(R535=0," ",IF(R535&lt;&gt;R534,R535," "))</f>
        <v> </v>
      </c>
      <c r="U535" s="88"/>
      <c r="V535" s="75" t="e">
        <f aca="false">IF(R535&lt;&gt;T535,(IF(J535="",H535*(INFORMAÇÕES!$Q$79/INFORMAÇÕES!$Q$82),IF(J535="R",H535,0))),0)</f>
        <v>#DIV/0!</v>
      </c>
      <c r="W535" s="75" t="e">
        <f aca="false">IF(R535&lt;&gt;T535,(IF(J535="",H535*(INFORMAÇÕES!$Q$80/INFORMAÇÕES!$Q$82),IF(J535="C",H535,0))),0)</f>
        <v>#DIV/0!</v>
      </c>
      <c r="X535" s="75" t="n">
        <f aca="false">IF(R535&lt;&gt;T535,(IF(J535="",H535*INFORMAÇÕES!$U$115,IF(J535="CF",H535,0))),0)</f>
        <v>0</v>
      </c>
      <c r="Y535" s="75" t="n">
        <f aca="false">IF(R535&lt;&gt;T535,(IF(J535="",H535*INFORMAÇÕES!$U$116,IF(J535="O",H535,0))),0)</f>
        <v>0</v>
      </c>
      <c r="Z535" s="75" t="n">
        <f aca="false">IF(E535&lt;&gt;0,H535,0)</f>
        <v>0</v>
      </c>
    </row>
    <row r="536" s="174" customFormat="true" ht="14.25" hidden="false" customHeight="true" outlineLevel="0" collapsed="false">
      <c r="A536" s="159" t="n">
        <v>525</v>
      </c>
      <c r="B536" s="160" t="n">
        <f aca="false">'ORÇ.GLOBAL REF.'!B536</f>
        <v>0</v>
      </c>
      <c r="C536" s="536" t="n">
        <f aca="false">'ORÇ.GLOBAL REF.'!C536</f>
        <v>0</v>
      </c>
      <c r="D536" s="162" t="n">
        <f aca="false">'ORÇ.GLOBAL REF.'!D536</f>
        <v>0</v>
      </c>
      <c r="E536" s="162" t="n">
        <f aca="false">'ORÇ.GLOBAL REF.'!E536</f>
        <v>0</v>
      </c>
      <c r="F536" s="537"/>
      <c r="G536" s="163" t="n">
        <f aca="false">ROUND(F536,2)</f>
        <v>0</v>
      </c>
      <c r="H536" s="163" t="n">
        <f aca="false">IF('ORÇ.GLOBAL P CAIXA'!K536="EXEC.",0,IF(E536&lt;&gt;0,ROUND(E536*G536,2),IF(Z536=0,(SUMIF('ORÇ.GLOBAL REF.'!$S$12:$S$1011,B536,$Z$12:$Z$1011)),Z536)))</f>
        <v>0</v>
      </c>
      <c r="I536" s="538" t="str">
        <f aca="false">'ORÇ.GLOBAL REF.'!H536</f>
        <v/>
      </c>
      <c r="J536" s="163" t="str">
        <f aca="false">'ORÇ.GLOBAL REF.'!I536</f>
        <v/>
      </c>
      <c r="K536" s="539" t="str">
        <f aca="false">'ORÇ.GLOBAL REF.'!J536</f>
        <v/>
      </c>
      <c r="L536" s="168" t="str">
        <f aca="false">IF(B536&gt;0,"ok","ocultar")</f>
        <v>ocultar</v>
      </c>
      <c r="M536" s="102"/>
      <c r="N536" s="102"/>
      <c r="O536" s="102"/>
      <c r="R536" s="157" t="n">
        <f aca="false">IF(B536=0,R535,IF(ISNONTEXT(B536)=TRUE(),INT(B536),INT(LEFT(B536,FIND(".",B536)-1))))</f>
        <v>3</v>
      </c>
      <c r="S536" s="157" t="str">
        <f aca="false">IF(S537=1,1,IF(B536&lt;&gt;0,1,IF(C536&lt;&gt;0,1,IF(D536&lt;&gt;0,1,IF(E536&lt;&gt;0,1,"")))))</f>
        <v/>
      </c>
      <c r="T536" s="157" t="str">
        <f aca="false">IF(R536=0," ",IF(R536&lt;&gt;R535,R536," "))</f>
        <v> </v>
      </c>
      <c r="U536" s="88"/>
      <c r="V536" s="75" t="e">
        <f aca="false">IF(R536&lt;&gt;T536,(IF(J536="",H536*(INFORMAÇÕES!$Q$79/INFORMAÇÕES!$Q$82),IF(J536="R",H536,0))),0)</f>
        <v>#DIV/0!</v>
      </c>
      <c r="W536" s="75" t="e">
        <f aca="false">IF(R536&lt;&gt;T536,(IF(J536="",H536*(INFORMAÇÕES!$Q$80/INFORMAÇÕES!$Q$82),IF(J536="C",H536,0))),0)</f>
        <v>#DIV/0!</v>
      </c>
      <c r="X536" s="75" t="n">
        <f aca="false">IF(R536&lt;&gt;T536,(IF(J536="",H536*INFORMAÇÕES!$U$115,IF(J536="CF",H536,0))),0)</f>
        <v>0</v>
      </c>
      <c r="Y536" s="75" t="n">
        <f aca="false">IF(R536&lt;&gt;T536,(IF(J536="",H536*INFORMAÇÕES!$U$116,IF(J536="O",H536,0))),0)</f>
        <v>0</v>
      </c>
      <c r="Z536" s="75" t="n">
        <f aca="false">IF(E536&lt;&gt;0,H536,0)</f>
        <v>0</v>
      </c>
    </row>
    <row r="537" s="174" customFormat="true" ht="14.25" hidden="false" customHeight="true" outlineLevel="0" collapsed="false">
      <c r="A537" s="159" t="n">
        <v>526</v>
      </c>
      <c r="B537" s="160" t="n">
        <f aca="false">'ORÇ.GLOBAL REF.'!B537</f>
        <v>0</v>
      </c>
      <c r="C537" s="536" t="n">
        <f aca="false">'ORÇ.GLOBAL REF.'!C537</f>
        <v>0</v>
      </c>
      <c r="D537" s="162" t="n">
        <f aca="false">'ORÇ.GLOBAL REF.'!D537</f>
        <v>0</v>
      </c>
      <c r="E537" s="162" t="n">
        <f aca="false">'ORÇ.GLOBAL REF.'!E537</f>
        <v>0</v>
      </c>
      <c r="F537" s="537"/>
      <c r="G537" s="163" t="n">
        <f aca="false">ROUND(F537,2)</f>
        <v>0</v>
      </c>
      <c r="H537" s="163" t="n">
        <f aca="false">IF('ORÇ.GLOBAL P CAIXA'!K537="EXEC.",0,IF(E537&lt;&gt;0,ROUND(E537*G537,2),IF(Z537=0,(SUMIF('ORÇ.GLOBAL REF.'!$S$12:$S$1011,B537,$Z$12:$Z$1011)),Z537)))</f>
        <v>0</v>
      </c>
      <c r="I537" s="538" t="str">
        <f aca="false">'ORÇ.GLOBAL REF.'!H537</f>
        <v/>
      </c>
      <c r="J537" s="163" t="str">
        <f aca="false">'ORÇ.GLOBAL REF.'!I537</f>
        <v/>
      </c>
      <c r="K537" s="539" t="str">
        <f aca="false">'ORÇ.GLOBAL REF.'!J537</f>
        <v/>
      </c>
      <c r="L537" s="168" t="str">
        <f aca="false">IF(B537&gt;0,"ok","ocultar")</f>
        <v>ocultar</v>
      </c>
      <c r="M537" s="102"/>
      <c r="N537" s="102"/>
      <c r="O537" s="102"/>
      <c r="R537" s="157" t="n">
        <f aca="false">IF(B537=0,R536,IF(ISNONTEXT(B537)=TRUE(),INT(B537),INT(LEFT(B537,FIND(".",B537)-1))))</f>
        <v>3</v>
      </c>
      <c r="S537" s="157" t="str">
        <f aca="false">IF(S538=1,1,IF(B537&lt;&gt;0,1,IF(C537&lt;&gt;0,1,IF(D537&lt;&gt;0,1,IF(E537&lt;&gt;0,1,"")))))</f>
        <v/>
      </c>
      <c r="T537" s="157" t="str">
        <f aca="false">IF(R537=0," ",IF(R537&lt;&gt;R536,R537," "))</f>
        <v> </v>
      </c>
      <c r="U537" s="88"/>
      <c r="V537" s="75" t="e">
        <f aca="false">IF(R537&lt;&gt;T537,(IF(J537="",H537*(INFORMAÇÕES!$Q$79/INFORMAÇÕES!$Q$82),IF(J537="R",H537,0))),0)</f>
        <v>#DIV/0!</v>
      </c>
      <c r="W537" s="75" t="e">
        <f aca="false">IF(R537&lt;&gt;T537,(IF(J537="",H537*(INFORMAÇÕES!$Q$80/INFORMAÇÕES!$Q$82),IF(J537="C",H537,0))),0)</f>
        <v>#DIV/0!</v>
      </c>
      <c r="X537" s="75" t="n">
        <f aca="false">IF(R537&lt;&gt;T537,(IF(J537="",H537*INFORMAÇÕES!$U$115,IF(J537="CF",H537,0))),0)</f>
        <v>0</v>
      </c>
      <c r="Y537" s="75" t="n">
        <f aca="false">IF(R537&lt;&gt;T537,(IF(J537="",H537*INFORMAÇÕES!$U$116,IF(J537="O",H537,0))),0)</f>
        <v>0</v>
      </c>
      <c r="Z537" s="75" t="n">
        <f aca="false">IF(E537&lt;&gt;0,H537,0)</f>
        <v>0</v>
      </c>
    </row>
    <row r="538" s="174" customFormat="true" ht="14.25" hidden="false" customHeight="true" outlineLevel="0" collapsed="false">
      <c r="A538" s="159" t="n">
        <v>527</v>
      </c>
      <c r="B538" s="160" t="n">
        <f aca="false">'ORÇ.GLOBAL REF.'!B538</f>
        <v>0</v>
      </c>
      <c r="C538" s="536" t="n">
        <f aca="false">'ORÇ.GLOBAL REF.'!C538</f>
        <v>0</v>
      </c>
      <c r="D538" s="162" t="n">
        <f aca="false">'ORÇ.GLOBAL REF.'!D538</f>
        <v>0</v>
      </c>
      <c r="E538" s="162" t="n">
        <f aca="false">'ORÇ.GLOBAL REF.'!E538</f>
        <v>0</v>
      </c>
      <c r="F538" s="537"/>
      <c r="G538" s="163" t="n">
        <f aca="false">ROUND(F538,2)</f>
        <v>0</v>
      </c>
      <c r="H538" s="163" t="n">
        <f aca="false">IF('ORÇ.GLOBAL P CAIXA'!K538="EXEC.",0,IF(E538&lt;&gt;0,ROUND(E538*G538,2),IF(Z538=0,(SUMIF('ORÇ.GLOBAL REF.'!$S$12:$S$1011,B538,$Z$12:$Z$1011)),Z538)))</f>
        <v>0</v>
      </c>
      <c r="I538" s="538" t="str">
        <f aca="false">'ORÇ.GLOBAL REF.'!H538</f>
        <v/>
      </c>
      <c r="J538" s="163" t="str">
        <f aca="false">'ORÇ.GLOBAL REF.'!I538</f>
        <v/>
      </c>
      <c r="K538" s="539" t="str">
        <f aca="false">'ORÇ.GLOBAL REF.'!J538</f>
        <v/>
      </c>
      <c r="L538" s="168" t="str">
        <f aca="false">IF(B538&gt;0,"ok","ocultar")</f>
        <v>ocultar</v>
      </c>
      <c r="M538" s="102"/>
      <c r="N538" s="102"/>
      <c r="O538" s="102"/>
      <c r="R538" s="157" t="n">
        <f aca="false">IF(B538=0,R537,IF(ISNONTEXT(B538)=TRUE(),INT(B538),INT(LEFT(B538,FIND(".",B538)-1))))</f>
        <v>3</v>
      </c>
      <c r="S538" s="157" t="str">
        <f aca="false">IF(S539=1,1,IF(B538&lt;&gt;0,1,IF(C538&lt;&gt;0,1,IF(D538&lt;&gt;0,1,IF(E538&lt;&gt;0,1,"")))))</f>
        <v/>
      </c>
      <c r="T538" s="157" t="str">
        <f aca="false">IF(R538=0," ",IF(R538&lt;&gt;R537,R538," "))</f>
        <v> </v>
      </c>
      <c r="U538" s="88"/>
      <c r="V538" s="75" t="e">
        <f aca="false">IF(R538&lt;&gt;T538,(IF(J538="",H538*(INFORMAÇÕES!$Q$79/INFORMAÇÕES!$Q$82),IF(J538="R",H538,0))),0)</f>
        <v>#DIV/0!</v>
      </c>
      <c r="W538" s="75" t="e">
        <f aca="false">IF(R538&lt;&gt;T538,(IF(J538="",H538*(INFORMAÇÕES!$Q$80/INFORMAÇÕES!$Q$82),IF(J538="C",H538,0))),0)</f>
        <v>#DIV/0!</v>
      </c>
      <c r="X538" s="75" t="n">
        <f aca="false">IF(R538&lt;&gt;T538,(IF(J538="",H538*INFORMAÇÕES!$U$115,IF(J538="CF",H538,0))),0)</f>
        <v>0</v>
      </c>
      <c r="Y538" s="75" t="n">
        <f aca="false">IF(R538&lt;&gt;T538,(IF(J538="",H538*INFORMAÇÕES!$U$116,IF(J538="O",H538,0))),0)</f>
        <v>0</v>
      </c>
      <c r="Z538" s="75" t="n">
        <f aca="false">IF(E538&lt;&gt;0,H538,0)</f>
        <v>0</v>
      </c>
    </row>
    <row r="539" s="174" customFormat="true" ht="14.25" hidden="false" customHeight="true" outlineLevel="0" collapsed="false">
      <c r="A539" s="159" t="n">
        <v>528</v>
      </c>
      <c r="B539" s="160" t="n">
        <f aca="false">'ORÇ.GLOBAL REF.'!B539</f>
        <v>0</v>
      </c>
      <c r="C539" s="536" t="n">
        <f aca="false">'ORÇ.GLOBAL REF.'!C539</f>
        <v>0</v>
      </c>
      <c r="D539" s="162" t="n">
        <f aca="false">'ORÇ.GLOBAL REF.'!D539</f>
        <v>0</v>
      </c>
      <c r="E539" s="162" t="n">
        <f aca="false">'ORÇ.GLOBAL REF.'!E539</f>
        <v>0</v>
      </c>
      <c r="F539" s="537"/>
      <c r="G539" s="163" t="n">
        <f aca="false">ROUND(F539,2)</f>
        <v>0</v>
      </c>
      <c r="H539" s="163" t="n">
        <f aca="false">IF('ORÇ.GLOBAL P CAIXA'!K539="EXEC.",0,IF(E539&lt;&gt;0,ROUND(E539*G539,2),IF(Z539=0,(SUMIF('ORÇ.GLOBAL REF.'!$S$12:$S$1011,B539,$Z$12:$Z$1011)),Z539)))</f>
        <v>0</v>
      </c>
      <c r="I539" s="538" t="str">
        <f aca="false">'ORÇ.GLOBAL REF.'!H539</f>
        <v/>
      </c>
      <c r="J539" s="163" t="str">
        <f aca="false">'ORÇ.GLOBAL REF.'!I539</f>
        <v/>
      </c>
      <c r="K539" s="539" t="str">
        <f aca="false">'ORÇ.GLOBAL REF.'!J539</f>
        <v/>
      </c>
      <c r="L539" s="168" t="str">
        <f aca="false">IF(B539&gt;0,"ok","ocultar")</f>
        <v>ocultar</v>
      </c>
      <c r="M539" s="102"/>
      <c r="N539" s="102"/>
      <c r="O539" s="102"/>
      <c r="R539" s="157" t="n">
        <f aca="false">IF(B539=0,R538,IF(ISNONTEXT(B539)=TRUE(),INT(B539),INT(LEFT(B539,FIND(".",B539)-1))))</f>
        <v>3</v>
      </c>
      <c r="S539" s="157" t="str">
        <f aca="false">IF(S540=1,1,IF(B539&lt;&gt;0,1,IF(C539&lt;&gt;0,1,IF(D539&lt;&gt;0,1,IF(E539&lt;&gt;0,1,"")))))</f>
        <v/>
      </c>
      <c r="T539" s="157" t="str">
        <f aca="false">IF(R539=0," ",IF(R539&lt;&gt;R538,R539," "))</f>
        <v> </v>
      </c>
      <c r="U539" s="88"/>
      <c r="V539" s="75" t="e">
        <f aca="false">IF(R539&lt;&gt;T539,(IF(J539="",H539*(INFORMAÇÕES!$Q$79/INFORMAÇÕES!$Q$82),IF(J539="R",H539,0))),0)</f>
        <v>#DIV/0!</v>
      </c>
      <c r="W539" s="75" t="e">
        <f aca="false">IF(R539&lt;&gt;T539,(IF(J539="",H539*(INFORMAÇÕES!$Q$80/INFORMAÇÕES!$Q$82),IF(J539="C",H539,0))),0)</f>
        <v>#DIV/0!</v>
      </c>
      <c r="X539" s="75" t="n">
        <f aca="false">IF(R539&lt;&gt;T539,(IF(J539="",H539*INFORMAÇÕES!$U$115,IF(J539="CF",H539,0))),0)</f>
        <v>0</v>
      </c>
      <c r="Y539" s="75" t="n">
        <f aca="false">IF(R539&lt;&gt;T539,(IF(J539="",H539*INFORMAÇÕES!$U$116,IF(J539="O",H539,0))),0)</f>
        <v>0</v>
      </c>
      <c r="Z539" s="75" t="n">
        <f aca="false">IF(E539&lt;&gt;0,H539,0)</f>
        <v>0</v>
      </c>
    </row>
    <row r="540" s="174" customFormat="true" ht="14.25" hidden="false" customHeight="true" outlineLevel="0" collapsed="false">
      <c r="A540" s="159" t="n">
        <v>529</v>
      </c>
      <c r="B540" s="160" t="n">
        <f aca="false">'ORÇ.GLOBAL REF.'!B540</f>
        <v>0</v>
      </c>
      <c r="C540" s="536" t="n">
        <f aca="false">'ORÇ.GLOBAL REF.'!C540</f>
        <v>0</v>
      </c>
      <c r="D540" s="162" t="n">
        <f aca="false">'ORÇ.GLOBAL REF.'!D540</f>
        <v>0</v>
      </c>
      <c r="E540" s="162" t="n">
        <f aca="false">'ORÇ.GLOBAL REF.'!E540</f>
        <v>0</v>
      </c>
      <c r="F540" s="537"/>
      <c r="G540" s="163" t="n">
        <f aca="false">ROUND(F540,2)</f>
        <v>0</v>
      </c>
      <c r="H540" s="163" t="n">
        <f aca="false">IF('ORÇ.GLOBAL P CAIXA'!K540="EXEC.",0,IF(E540&lt;&gt;0,ROUND(E540*G540,2),IF(Z540=0,(SUMIF('ORÇ.GLOBAL REF.'!$S$12:$S$1011,B540,$Z$12:$Z$1011)),Z540)))</f>
        <v>0</v>
      </c>
      <c r="I540" s="538" t="str">
        <f aca="false">'ORÇ.GLOBAL REF.'!H540</f>
        <v/>
      </c>
      <c r="J540" s="163" t="str">
        <f aca="false">'ORÇ.GLOBAL REF.'!I540</f>
        <v/>
      </c>
      <c r="K540" s="539" t="str">
        <f aca="false">'ORÇ.GLOBAL REF.'!J540</f>
        <v/>
      </c>
      <c r="L540" s="168" t="str">
        <f aca="false">IF(B540&gt;0,"ok","ocultar")</f>
        <v>ocultar</v>
      </c>
      <c r="M540" s="102"/>
      <c r="N540" s="102"/>
      <c r="O540" s="102"/>
      <c r="R540" s="157" t="n">
        <f aca="false">IF(B540=0,R539,IF(ISNONTEXT(B540)=TRUE(),INT(B540),INT(LEFT(B540,FIND(".",B540)-1))))</f>
        <v>3</v>
      </c>
      <c r="S540" s="157" t="str">
        <f aca="false">IF(S541=1,1,IF(B540&lt;&gt;0,1,IF(C540&lt;&gt;0,1,IF(D540&lt;&gt;0,1,IF(E540&lt;&gt;0,1,"")))))</f>
        <v/>
      </c>
      <c r="T540" s="157" t="str">
        <f aca="false">IF(R540=0," ",IF(R540&lt;&gt;R539,R540," "))</f>
        <v> </v>
      </c>
      <c r="U540" s="88"/>
      <c r="V540" s="75" t="e">
        <f aca="false">IF(R540&lt;&gt;T540,(IF(J540="",H540*(INFORMAÇÕES!$Q$79/INFORMAÇÕES!$Q$82),IF(J540="R",H540,0))),0)</f>
        <v>#DIV/0!</v>
      </c>
      <c r="W540" s="75" t="e">
        <f aca="false">IF(R540&lt;&gt;T540,(IF(J540="",H540*(INFORMAÇÕES!$Q$80/INFORMAÇÕES!$Q$82),IF(J540="C",H540,0))),0)</f>
        <v>#DIV/0!</v>
      </c>
      <c r="X540" s="75" t="n">
        <f aca="false">IF(R540&lt;&gt;T540,(IF(J540="",H540*INFORMAÇÕES!$U$115,IF(J540="CF",H540,0))),0)</f>
        <v>0</v>
      </c>
      <c r="Y540" s="75" t="n">
        <f aca="false">IF(R540&lt;&gt;T540,(IF(J540="",H540*INFORMAÇÕES!$U$116,IF(J540="O",H540,0))),0)</f>
        <v>0</v>
      </c>
      <c r="Z540" s="75" t="n">
        <f aca="false">IF(E540&lt;&gt;0,H540,0)</f>
        <v>0</v>
      </c>
    </row>
    <row r="541" s="174" customFormat="true" ht="14.25" hidden="false" customHeight="true" outlineLevel="0" collapsed="false">
      <c r="A541" s="159" t="n">
        <v>530</v>
      </c>
      <c r="B541" s="160" t="n">
        <f aca="false">'ORÇ.GLOBAL REF.'!B541</f>
        <v>0</v>
      </c>
      <c r="C541" s="536" t="n">
        <f aca="false">'ORÇ.GLOBAL REF.'!C541</f>
        <v>0</v>
      </c>
      <c r="D541" s="162" t="n">
        <f aca="false">'ORÇ.GLOBAL REF.'!D541</f>
        <v>0</v>
      </c>
      <c r="E541" s="162" t="n">
        <f aca="false">'ORÇ.GLOBAL REF.'!E541</f>
        <v>0</v>
      </c>
      <c r="F541" s="537"/>
      <c r="G541" s="163" t="n">
        <f aca="false">ROUND(F541,2)</f>
        <v>0</v>
      </c>
      <c r="H541" s="163" t="n">
        <f aca="false">IF('ORÇ.GLOBAL P CAIXA'!K541="EXEC.",0,IF(E541&lt;&gt;0,ROUND(E541*G541,2),IF(Z541=0,(SUMIF('ORÇ.GLOBAL REF.'!$S$12:$S$1011,B541,$Z$12:$Z$1011)),Z541)))</f>
        <v>0</v>
      </c>
      <c r="I541" s="538" t="str">
        <f aca="false">'ORÇ.GLOBAL REF.'!H541</f>
        <v/>
      </c>
      <c r="J541" s="163" t="str">
        <f aca="false">'ORÇ.GLOBAL REF.'!I541</f>
        <v/>
      </c>
      <c r="K541" s="539" t="str">
        <f aca="false">'ORÇ.GLOBAL REF.'!J541</f>
        <v/>
      </c>
      <c r="L541" s="168" t="str">
        <f aca="false">IF(B541&gt;0,"ok","ocultar")</f>
        <v>ocultar</v>
      </c>
      <c r="M541" s="102"/>
      <c r="N541" s="102"/>
      <c r="O541" s="102"/>
      <c r="R541" s="157" t="n">
        <f aca="false">IF(B541=0,R540,IF(ISNONTEXT(B541)=TRUE(),INT(B541),INT(LEFT(B541,FIND(".",B541)-1))))</f>
        <v>3</v>
      </c>
      <c r="S541" s="157" t="str">
        <f aca="false">IF(S542=1,1,IF(B541&lt;&gt;0,1,IF(C541&lt;&gt;0,1,IF(D541&lt;&gt;0,1,IF(E541&lt;&gt;0,1,"")))))</f>
        <v/>
      </c>
      <c r="T541" s="157" t="str">
        <f aca="false">IF(R541=0," ",IF(R541&lt;&gt;R540,R541," "))</f>
        <v> </v>
      </c>
      <c r="U541" s="88"/>
      <c r="V541" s="75" t="e">
        <f aca="false">IF(R541&lt;&gt;T541,(IF(J541="",H541*(INFORMAÇÕES!$Q$79/INFORMAÇÕES!$Q$82),IF(J541="R",H541,0))),0)</f>
        <v>#DIV/0!</v>
      </c>
      <c r="W541" s="75" t="e">
        <f aca="false">IF(R541&lt;&gt;T541,(IF(J541="",H541*(INFORMAÇÕES!$Q$80/INFORMAÇÕES!$Q$82),IF(J541="C",H541,0))),0)</f>
        <v>#DIV/0!</v>
      </c>
      <c r="X541" s="75" t="n">
        <f aca="false">IF(R541&lt;&gt;T541,(IF(J541="",H541*INFORMAÇÕES!$U$115,IF(J541="CF",H541,0))),0)</f>
        <v>0</v>
      </c>
      <c r="Y541" s="75" t="n">
        <f aca="false">IF(R541&lt;&gt;T541,(IF(J541="",H541*INFORMAÇÕES!$U$116,IF(J541="O",H541,0))),0)</f>
        <v>0</v>
      </c>
      <c r="Z541" s="75" t="n">
        <f aca="false">IF(E541&lt;&gt;0,H541,0)</f>
        <v>0</v>
      </c>
    </row>
    <row r="542" s="174" customFormat="true" ht="14.25" hidden="false" customHeight="true" outlineLevel="0" collapsed="false">
      <c r="A542" s="159" t="n">
        <v>531</v>
      </c>
      <c r="B542" s="160" t="n">
        <f aca="false">'ORÇ.GLOBAL REF.'!B542</f>
        <v>0</v>
      </c>
      <c r="C542" s="536" t="n">
        <f aca="false">'ORÇ.GLOBAL REF.'!C542</f>
        <v>0</v>
      </c>
      <c r="D542" s="162" t="n">
        <f aca="false">'ORÇ.GLOBAL REF.'!D542</f>
        <v>0</v>
      </c>
      <c r="E542" s="162" t="n">
        <f aca="false">'ORÇ.GLOBAL REF.'!E542</f>
        <v>0</v>
      </c>
      <c r="F542" s="537"/>
      <c r="G542" s="163" t="n">
        <f aca="false">ROUND(F542,2)</f>
        <v>0</v>
      </c>
      <c r="H542" s="163" t="n">
        <f aca="false">IF('ORÇ.GLOBAL P CAIXA'!K542="EXEC.",0,IF(E542&lt;&gt;0,ROUND(E542*G542,2),IF(Z542=0,(SUMIF('ORÇ.GLOBAL REF.'!$S$12:$S$1011,B542,$Z$12:$Z$1011)),Z542)))</f>
        <v>0</v>
      </c>
      <c r="I542" s="538" t="str">
        <f aca="false">'ORÇ.GLOBAL REF.'!H542</f>
        <v/>
      </c>
      <c r="J542" s="163" t="str">
        <f aca="false">'ORÇ.GLOBAL REF.'!I542</f>
        <v/>
      </c>
      <c r="K542" s="539" t="str">
        <f aca="false">'ORÇ.GLOBAL REF.'!J542</f>
        <v/>
      </c>
      <c r="L542" s="168" t="str">
        <f aca="false">IF(B542&gt;0,"ok","ocultar")</f>
        <v>ocultar</v>
      </c>
      <c r="M542" s="102"/>
      <c r="N542" s="102"/>
      <c r="O542" s="102"/>
      <c r="R542" s="157" t="n">
        <f aca="false">IF(B542=0,R541,IF(ISNONTEXT(B542)=TRUE(),INT(B542),INT(LEFT(B542,FIND(".",B542)-1))))</f>
        <v>3</v>
      </c>
      <c r="S542" s="157" t="str">
        <f aca="false">IF(S543=1,1,IF(B542&lt;&gt;0,1,IF(C542&lt;&gt;0,1,IF(D542&lt;&gt;0,1,IF(E542&lt;&gt;0,1,"")))))</f>
        <v/>
      </c>
      <c r="T542" s="157" t="str">
        <f aca="false">IF(R542=0," ",IF(R542&lt;&gt;R541,R542," "))</f>
        <v> </v>
      </c>
      <c r="U542" s="88"/>
      <c r="V542" s="75" t="e">
        <f aca="false">IF(R542&lt;&gt;T542,(IF(J542="",H542*(INFORMAÇÕES!$Q$79/INFORMAÇÕES!$Q$82),IF(J542="R",H542,0))),0)</f>
        <v>#DIV/0!</v>
      </c>
      <c r="W542" s="75" t="e">
        <f aca="false">IF(R542&lt;&gt;T542,(IF(J542="",H542*(INFORMAÇÕES!$Q$80/INFORMAÇÕES!$Q$82),IF(J542="C",H542,0))),0)</f>
        <v>#DIV/0!</v>
      </c>
      <c r="X542" s="75" t="n">
        <f aca="false">IF(R542&lt;&gt;T542,(IF(J542="",H542*INFORMAÇÕES!$U$115,IF(J542="CF",H542,0))),0)</f>
        <v>0</v>
      </c>
      <c r="Y542" s="75" t="n">
        <f aca="false">IF(R542&lt;&gt;T542,(IF(J542="",H542*INFORMAÇÕES!$U$116,IF(J542="O",H542,0))),0)</f>
        <v>0</v>
      </c>
      <c r="Z542" s="75" t="n">
        <f aca="false">IF(E542&lt;&gt;0,H542,0)</f>
        <v>0</v>
      </c>
    </row>
    <row r="543" s="174" customFormat="true" ht="14.25" hidden="false" customHeight="true" outlineLevel="0" collapsed="false">
      <c r="A543" s="159" t="n">
        <v>532</v>
      </c>
      <c r="B543" s="160" t="n">
        <f aca="false">'ORÇ.GLOBAL REF.'!B543</f>
        <v>0</v>
      </c>
      <c r="C543" s="536" t="n">
        <f aca="false">'ORÇ.GLOBAL REF.'!C543</f>
        <v>0</v>
      </c>
      <c r="D543" s="162" t="n">
        <f aca="false">'ORÇ.GLOBAL REF.'!D543</f>
        <v>0</v>
      </c>
      <c r="E543" s="162" t="n">
        <f aca="false">'ORÇ.GLOBAL REF.'!E543</f>
        <v>0</v>
      </c>
      <c r="F543" s="537"/>
      <c r="G543" s="163" t="n">
        <f aca="false">ROUND(F543,2)</f>
        <v>0</v>
      </c>
      <c r="H543" s="163" t="n">
        <f aca="false">IF('ORÇ.GLOBAL P CAIXA'!K543="EXEC.",0,IF(E543&lt;&gt;0,ROUND(E543*G543,2),IF(Z543=0,(SUMIF('ORÇ.GLOBAL REF.'!$S$12:$S$1011,B543,$Z$12:$Z$1011)),Z543)))</f>
        <v>0</v>
      </c>
      <c r="I543" s="538" t="str">
        <f aca="false">'ORÇ.GLOBAL REF.'!H543</f>
        <v/>
      </c>
      <c r="J543" s="163" t="str">
        <f aca="false">'ORÇ.GLOBAL REF.'!I543</f>
        <v/>
      </c>
      <c r="K543" s="539" t="str">
        <f aca="false">'ORÇ.GLOBAL REF.'!J543</f>
        <v/>
      </c>
      <c r="L543" s="168" t="str">
        <f aca="false">IF(B543&gt;0,"ok","ocultar")</f>
        <v>ocultar</v>
      </c>
      <c r="M543" s="102"/>
      <c r="N543" s="102"/>
      <c r="O543" s="102"/>
      <c r="R543" s="157" t="n">
        <f aca="false">IF(B543=0,R542,IF(ISNONTEXT(B543)=TRUE(),INT(B543),INT(LEFT(B543,FIND(".",B543)-1))))</f>
        <v>3</v>
      </c>
      <c r="S543" s="157" t="str">
        <f aca="false">IF(S544=1,1,IF(B543&lt;&gt;0,1,IF(C543&lt;&gt;0,1,IF(D543&lt;&gt;0,1,IF(E543&lt;&gt;0,1,"")))))</f>
        <v/>
      </c>
      <c r="T543" s="157" t="str">
        <f aca="false">IF(R543=0," ",IF(R543&lt;&gt;R542,R543," "))</f>
        <v> </v>
      </c>
      <c r="U543" s="88"/>
      <c r="V543" s="75" t="e">
        <f aca="false">IF(R543&lt;&gt;T543,(IF(J543="",H543*(INFORMAÇÕES!$Q$79/INFORMAÇÕES!$Q$82),IF(J543="R",H543,0))),0)</f>
        <v>#DIV/0!</v>
      </c>
      <c r="W543" s="75" t="e">
        <f aca="false">IF(R543&lt;&gt;T543,(IF(J543="",H543*(INFORMAÇÕES!$Q$80/INFORMAÇÕES!$Q$82),IF(J543="C",H543,0))),0)</f>
        <v>#DIV/0!</v>
      </c>
      <c r="X543" s="75" t="n">
        <f aca="false">IF(R543&lt;&gt;T543,(IF(J543="",H543*INFORMAÇÕES!$U$115,IF(J543="CF",H543,0))),0)</f>
        <v>0</v>
      </c>
      <c r="Y543" s="75" t="n">
        <f aca="false">IF(R543&lt;&gt;T543,(IF(J543="",H543*INFORMAÇÕES!$U$116,IF(J543="O",H543,0))),0)</f>
        <v>0</v>
      </c>
      <c r="Z543" s="75" t="n">
        <f aca="false">IF(E543&lt;&gt;0,H543,0)</f>
        <v>0</v>
      </c>
    </row>
    <row r="544" s="174" customFormat="true" ht="14.25" hidden="false" customHeight="true" outlineLevel="0" collapsed="false">
      <c r="A544" s="159" t="n">
        <v>533</v>
      </c>
      <c r="B544" s="160" t="n">
        <f aca="false">'ORÇ.GLOBAL REF.'!B544</f>
        <v>0</v>
      </c>
      <c r="C544" s="536" t="n">
        <f aca="false">'ORÇ.GLOBAL REF.'!C544</f>
        <v>0</v>
      </c>
      <c r="D544" s="162" t="n">
        <f aca="false">'ORÇ.GLOBAL REF.'!D544</f>
        <v>0</v>
      </c>
      <c r="E544" s="162" t="n">
        <f aca="false">'ORÇ.GLOBAL REF.'!E544</f>
        <v>0</v>
      </c>
      <c r="F544" s="537"/>
      <c r="G544" s="163" t="n">
        <f aca="false">ROUND(F544,2)</f>
        <v>0</v>
      </c>
      <c r="H544" s="163" t="n">
        <f aca="false">IF('ORÇ.GLOBAL P CAIXA'!K544="EXEC.",0,IF(E544&lt;&gt;0,ROUND(E544*G544,2),IF(Z544=0,(SUMIF('ORÇ.GLOBAL REF.'!$S$12:$S$1011,B544,$Z$12:$Z$1011)),Z544)))</f>
        <v>0</v>
      </c>
      <c r="I544" s="538" t="str">
        <f aca="false">'ORÇ.GLOBAL REF.'!H544</f>
        <v/>
      </c>
      <c r="J544" s="163" t="str">
        <f aca="false">'ORÇ.GLOBAL REF.'!I544</f>
        <v/>
      </c>
      <c r="K544" s="539" t="str">
        <f aca="false">'ORÇ.GLOBAL REF.'!J544</f>
        <v/>
      </c>
      <c r="L544" s="168" t="str">
        <f aca="false">IF(B544&gt;0,"ok","ocultar")</f>
        <v>ocultar</v>
      </c>
      <c r="M544" s="102"/>
      <c r="N544" s="102"/>
      <c r="O544" s="102"/>
      <c r="R544" s="157" t="n">
        <f aca="false">IF(B544=0,R543,IF(ISNONTEXT(B544)=TRUE(),INT(B544),INT(LEFT(B544,FIND(".",B544)-1))))</f>
        <v>3</v>
      </c>
      <c r="S544" s="157" t="str">
        <f aca="false">IF(S545=1,1,IF(B544&lt;&gt;0,1,IF(C544&lt;&gt;0,1,IF(D544&lt;&gt;0,1,IF(E544&lt;&gt;0,1,"")))))</f>
        <v/>
      </c>
      <c r="T544" s="157" t="str">
        <f aca="false">IF(R544=0," ",IF(R544&lt;&gt;R543,R544," "))</f>
        <v> </v>
      </c>
      <c r="U544" s="88"/>
      <c r="V544" s="75" t="e">
        <f aca="false">IF(R544&lt;&gt;T544,(IF(J544="",H544*(INFORMAÇÕES!$Q$79/INFORMAÇÕES!$Q$82),IF(J544="R",H544,0))),0)</f>
        <v>#DIV/0!</v>
      </c>
      <c r="W544" s="75" t="e">
        <f aca="false">IF(R544&lt;&gt;T544,(IF(J544="",H544*(INFORMAÇÕES!$Q$80/INFORMAÇÕES!$Q$82),IF(J544="C",H544,0))),0)</f>
        <v>#DIV/0!</v>
      </c>
      <c r="X544" s="75" t="n">
        <f aca="false">IF(R544&lt;&gt;T544,(IF(J544="",H544*INFORMAÇÕES!$U$115,IF(J544="CF",H544,0))),0)</f>
        <v>0</v>
      </c>
      <c r="Y544" s="75" t="n">
        <f aca="false">IF(R544&lt;&gt;T544,(IF(J544="",H544*INFORMAÇÕES!$U$116,IF(J544="O",H544,0))),0)</f>
        <v>0</v>
      </c>
      <c r="Z544" s="75" t="n">
        <f aca="false">IF(E544&lt;&gt;0,H544,0)</f>
        <v>0</v>
      </c>
    </row>
    <row r="545" s="174" customFormat="true" ht="14.25" hidden="false" customHeight="true" outlineLevel="0" collapsed="false">
      <c r="A545" s="159" t="n">
        <v>534</v>
      </c>
      <c r="B545" s="160" t="n">
        <f aca="false">'ORÇ.GLOBAL REF.'!B545</f>
        <v>0</v>
      </c>
      <c r="C545" s="536" t="n">
        <f aca="false">'ORÇ.GLOBAL REF.'!C545</f>
        <v>0</v>
      </c>
      <c r="D545" s="162" t="n">
        <f aca="false">'ORÇ.GLOBAL REF.'!D545</f>
        <v>0</v>
      </c>
      <c r="E545" s="162" t="n">
        <f aca="false">'ORÇ.GLOBAL REF.'!E545</f>
        <v>0</v>
      </c>
      <c r="F545" s="537"/>
      <c r="G545" s="163" t="n">
        <f aca="false">ROUND(F545,2)</f>
        <v>0</v>
      </c>
      <c r="H545" s="163" t="n">
        <f aca="false">IF('ORÇ.GLOBAL P CAIXA'!K545="EXEC.",0,IF(E545&lt;&gt;0,ROUND(E545*G545,2),IF(Z545=0,(SUMIF('ORÇ.GLOBAL REF.'!$S$12:$S$1011,B545,$Z$12:$Z$1011)),Z545)))</f>
        <v>0</v>
      </c>
      <c r="I545" s="538" t="str">
        <f aca="false">'ORÇ.GLOBAL REF.'!H545</f>
        <v/>
      </c>
      <c r="J545" s="163" t="str">
        <f aca="false">'ORÇ.GLOBAL REF.'!I545</f>
        <v/>
      </c>
      <c r="K545" s="539" t="str">
        <f aca="false">'ORÇ.GLOBAL REF.'!J545</f>
        <v/>
      </c>
      <c r="L545" s="168" t="str">
        <f aca="false">IF(B545&gt;0,"ok","ocultar")</f>
        <v>ocultar</v>
      </c>
      <c r="M545" s="102"/>
      <c r="N545" s="102"/>
      <c r="O545" s="102"/>
      <c r="R545" s="157" t="n">
        <f aca="false">IF(B545=0,R544,IF(ISNONTEXT(B545)=TRUE(),INT(B545),INT(LEFT(B545,FIND(".",B545)-1))))</f>
        <v>3</v>
      </c>
      <c r="S545" s="157" t="str">
        <f aca="false">IF(S546=1,1,IF(B545&lt;&gt;0,1,IF(C545&lt;&gt;0,1,IF(D545&lt;&gt;0,1,IF(E545&lt;&gt;0,1,"")))))</f>
        <v/>
      </c>
      <c r="T545" s="157" t="str">
        <f aca="false">IF(R545=0," ",IF(R545&lt;&gt;R544,R545," "))</f>
        <v> </v>
      </c>
      <c r="U545" s="88"/>
      <c r="V545" s="75" t="e">
        <f aca="false">IF(R545&lt;&gt;T545,(IF(J545="",H545*(INFORMAÇÕES!$Q$79/INFORMAÇÕES!$Q$82),IF(J545="R",H545,0))),0)</f>
        <v>#DIV/0!</v>
      </c>
      <c r="W545" s="75" t="e">
        <f aca="false">IF(R545&lt;&gt;T545,(IF(J545="",H545*(INFORMAÇÕES!$Q$80/INFORMAÇÕES!$Q$82),IF(J545="C",H545,0))),0)</f>
        <v>#DIV/0!</v>
      </c>
      <c r="X545" s="75" t="n">
        <f aca="false">IF(R545&lt;&gt;T545,(IF(J545="",H545*INFORMAÇÕES!$U$115,IF(J545="CF",H545,0))),0)</f>
        <v>0</v>
      </c>
      <c r="Y545" s="75" t="n">
        <f aca="false">IF(R545&lt;&gt;T545,(IF(J545="",H545*INFORMAÇÕES!$U$116,IF(J545="O",H545,0))),0)</f>
        <v>0</v>
      </c>
      <c r="Z545" s="75" t="n">
        <f aca="false">IF(E545&lt;&gt;0,H545,0)</f>
        <v>0</v>
      </c>
    </row>
    <row r="546" s="174" customFormat="true" ht="14.25" hidden="false" customHeight="true" outlineLevel="0" collapsed="false">
      <c r="A546" s="159" t="n">
        <v>535</v>
      </c>
      <c r="B546" s="160" t="n">
        <f aca="false">'ORÇ.GLOBAL REF.'!B546</f>
        <v>0</v>
      </c>
      <c r="C546" s="536" t="n">
        <f aca="false">'ORÇ.GLOBAL REF.'!C546</f>
        <v>0</v>
      </c>
      <c r="D546" s="162" t="n">
        <f aca="false">'ORÇ.GLOBAL REF.'!D546</f>
        <v>0</v>
      </c>
      <c r="E546" s="162" t="n">
        <f aca="false">'ORÇ.GLOBAL REF.'!E546</f>
        <v>0</v>
      </c>
      <c r="F546" s="537"/>
      <c r="G546" s="163" t="n">
        <f aca="false">ROUND(F546,2)</f>
        <v>0</v>
      </c>
      <c r="H546" s="163" t="n">
        <f aca="false">IF('ORÇ.GLOBAL P CAIXA'!K546="EXEC.",0,IF(E546&lt;&gt;0,ROUND(E546*G546,2),IF(Z546=0,(SUMIF('ORÇ.GLOBAL REF.'!$S$12:$S$1011,B546,$Z$12:$Z$1011)),Z546)))</f>
        <v>0</v>
      </c>
      <c r="I546" s="538" t="str">
        <f aca="false">'ORÇ.GLOBAL REF.'!H546</f>
        <v/>
      </c>
      <c r="J546" s="163" t="str">
        <f aca="false">'ORÇ.GLOBAL REF.'!I546</f>
        <v/>
      </c>
      <c r="K546" s="539" t="str">
        <f aca="false">'ORÇ.GLOBAL REF.'!J546</f>
        <v/>
      </c>
      <c r="L546" s="168" t="str">
        <f aca="false">IF(B546&gt;0,"ok","ocultar")</f>
        <v>ocultar</v>
      </c>
      <c r="M546" s="102"/>
      <c r="N546" s="102"/>
      <c r="O546" s="102"/>
      <c r="R546" s="157" t="n">
        <f aca="false">IF(B546=0,R545,IF(ISNONTEXT(B546)=TRUE(),INT(B546),INT(LEFT(B546,FIND(".",B546)-1))))</f>
        <v>3</v>
      </c>
      <c r="S546" s="157" t="str">
        <f aca="false">IF(S547=1,1,IF(B546&lt;&gt;0,1,IF(C546&lt;&gt;0,1,IF(D546&lt;&gt;0,1,IF(E546&lt;&gt;0,1,"")))))</f>
        <v/>
      </c>
      <c r="T546" s="157" t="str">
        <f aca="false">IF(R546=0," ",IF(R546&lt;&gt;R545,R546," "))</f>
        <v> </v>
      </c>
      <c r="U546" s="88"/>
      <c r="V546" s="75" t="e">
        <f aca="false">IF(R546&lt;&gt;T546,(IF(J546="",H546*(INFORMAÇÕES!$Q$79/INFORMAÇÕES!$Q$82),IF(J546="R",H546,0))),0)</f>
        <v>#DIV/0!</v>
      </c>
      <c r="W546" s="75" t="e">
        <f aca="false">IF(R546&lt;&gt;T546,(IF(J546="",H546*(INFORMAÇÕES!$Q$80/INFORMAÇÕES!$Q$82),IF(J546="C",H546,0))),0)</f>
        <v>#DIV/0!</v>
      </c>
      <c r="X546" s="75" t="n">
        <f aca="false">IF(R546&lt;&gt;T546,(IF(J546="",H546*INFORMAÇÕES!$U$115,IF(J546="CF",H546,0))),0)</f>
        <v>0</v>
      </c>
      <c r="Y546" s="75" t="n">
        <f aca="false">IF(R546&lt;&gt;T546,(IF(J546="",H546*INFORMAÇÕES!$U$116,IF(J546="O",H546,0))),0)</f>
        <v>0</v>
      </c>
      <c r="Z546" s="75" t="n">
        <f aca="false">IF(E546&lt;&gt;0,H546,0)</f>
        <v>0</v>
      </c>
    </row>
    <row r="547" s="174" customFormat="true" ht="14.25" hidden="false" customHeight="true" outlineLevel="0" collapsed="false">
      <c r="A547" s="159" t="n">
        <v>536</v>
      </c>
      <c r="B547" s="160" t="n">
        <f aca="false">'ORÇ.GLOBAL REF.'!B547</f>
        <v>0</v>
      </c>
      <c r="C547" s="536" t="n">
        <f aca="false">'ORÇ.GLOBAL REF.'!C547</f>
        <v>0</v>
      </c>
      <c r="D547" s="162" t="n">
        <f aca="false">'ORÇ.GLOBAL REF.'!D547</f>
        <v>0</v>
      </c>
      <c r="E547" s="162" t="n">
        <f aca="false">'ORÇ.GLOBAL REF.'!E547</f>
        <v>0</v>
      </c>
      <c r="F547" s="537"/>
      <c r="G547" s="163" t="n">
        <f aca="false">ROUND(F547,2)</f>
        <v>0</v>
      </c>
      <c r="H547" s="163" t="n">
        <f aca="false">IF('ORÇ.GLOBAL P CAIXA'!K547="EXEC.",0,IF(E547&lt;&gt;0,ROUND(E547*G547,2),IF(Z547=0,(SUMIF('ORÇ.GLOBAL REF.'!$S$12:$S$1011,B547,$Z$12:$Z$1011)),Z547)))</f>
        <v>0</v>
      </c>
      <c r="I547" s="538" t="str">
        <f aca="false">'ORÇ.GLOBAL REF.'!H547</f>
        <v/>
      </c>
      <c r="J547" s="163" t="str">
        <f aca="false">'ORÇ.GLOBAL REF.'!I547</f>
        <v/>
      </c>
      <c r="K547" s="539" t="str">
        <f aca="false">'ORÇ.GLOBAL REF.'!J547</f>
        <v/>
      </c>
      <c r="L547" s="168" t="str">
        <f aca="false">IF(B547&gt;0,"ok","ocultar")</f>
        <v>ocultar</v>
      </c>
      <c r="M547" s="102"/>
      <c r="N547" s="102"/>
      <c r="O547" s="102"/>
      <c r="R547" s="157" t="n">
        <f aca="false">IF(B547=0,R546,IF(ISNONTEXT(B547)=TRUE(),INT(B547),INT(LEFT(B547,FIND(".",B547)-1))))</f>
        <v>3</v>
      </c>
      <c r="S547" s="157" t="str">
        <f aca="false">IF(S548=1,1,IF(B547&lt;&gt;0,1,IF(C547&lt;&gt;0,1,IF(D547&lt;&gt;0,1,IF(E547&lt;&gt;0,1,"")))))</f>
        <v/>
      </c>
      <c r="T547" s="157" t="str">
        <f aca="false">IF(R547=0," ",IF(R547&lt;&gt;R546,R547," "))</f>
        <v> </v>
      </c>
      <c r="U547" s="88"/>
      <c r="V547" s="75" t="e">
        <f aca="false">IF(R547&lt;&gt;T547,(IF(J547="",H547*(INFORMAÇÕES!$Q$79/INFORMAÇÕES!$Q$82),IF(J547="R",H547,0))),0)</f>
        <v>#DIV/0!</v>
      </c>
      <c r="W547" s="75" t="e">
        <f aca="false">IF(R547&lt;&gt;T547,(IF(J547="",H547*(INFORMAÇÕES!$Q$80/INFORMAÇÕES!$Q$82),IF(J547="C",H547,0))),0)</f>
        <v>#DIV/0!</v>
      </c>
      <c r="X547" s="75" t="n">
        <f aca="false">IF(R547&lt;&gt;T547,(IF(J547="",H547*INFORMAÇÕES!$U$115,IF(J547="CF",H547,0))),0)</f>
        <v>0</v>
      </c>
      <c r="Y547" s="75" t="n">
        <f aca="false">IF(R547&lt;&gt;T547,(IF(J547="",H547*INFORMAÇÕES!$U$116,IF(J547="O",H547,0))),0)</f>
        <v>0</v>
      </c>
      <c r="Z547" s="75" t="n">
        <f aca="false">IF(E547&lt;&gt;0,H547,0)</f>
        <v>0</v>
      </c>
    </row>
    <row r="548" s="174" customFormat="true" ht="14.25" hidden="false" customHeight="true" outlineLevel="0" collapsed="false">
      <c r="A548" s="159" t="n">
        <v>537</v>
      </c>
      <c r="B548" s="160" t="n">
        <f aca="false">'ORÇ.GLOBAL REF.'!B548</f>
        <v>0</v>
      </c>
      <c r="C548" s="536" t="n">
        <f aca="false">'ORÇ.GLOBAL REF.'!C548</f>
        <v>0</v>
      </c>
      <c r="D548" s="162" t="n">
        <f aca="false">'ORÇ.GLOBAL REF.'!D548</f>
        <v>0</v>
      </c>
      <c r="E548" s="162" t="n">
        <f aca="false">'ORÇ.GLOBAL REF.'!E548</f>
        <v>0</v>
      </c>
      <c r="F548" s="537"/>
      <c r="G548" s="163" t="n">
        <f aca="false">ROUND(F548,2)</f>
        <v>0</v>
      </c>
      <c r="H548" s="163" t="n">
        <f aca="false">IF('ORÇ.GLOBAL P CAIXA'!K548="EXEC.",0,IF(E548&lt;&gt;0,ROUND(E548*G548,2),IF(Z548=0,(SUMIF('ORÇ.GLOBAL REF.'!$S$12:$S$1011,B548,$Z$12:$Z$1011)),Z548)))</f>
        <v>0</v>
      </c>
      <c r="I548" s="538" t="str">
        <f aca="false">'ORÇ.GLOBAL REF.'!H548</f>
        <v/>
      </c>
      <c r="J548" s="163" t="str">
        <f aca="false">'ORÇ.GLOBAL REF.'!I548</f>
        <v/>
      </c>
      <c r="K548" s="539" t="str">
        <f aca="false">'ORÇ.GLOBAL REF.'!J548</f>
        <v/>
      </c>
      <c r="L548" s="168" t="str">
        <f aca="false">IF(B548&gt;0,"ok","ocultar")</f>
        <v>ocultar</v>
      </c>
      <c r="M548" s="102"/>
      <c r="N548" s="102"/>
      <c r="O548" s="102"/>
      <c r="R548" s="157" t="n">
        <f aca="false">IF(B548=0,R547,IF(ISNONTEXT(B548)=TRUE(),INT(B548),INT(LEFT(B548,FIND(".",B548)-1))))</f>
        <v>3</v>
      </c>
      <c r="S548" s="157" t="str">
        <f aca="false">IF(S549=1,1,IF(B548&lt;&gt;0,1,IF(C548&lt;&gt;0,1,IF(D548&lt;&gt;0,1,IF(E548&lt;&gt;0,1,"")))))</f>
        <v/>
      </c>
      <c r="T548" s="157" t="str">
        <f aca="false">IF(R548=0," ",IF(R548&lt;&gt;R547,R548," "))</f>
        <v> </v>
      </c>
      <c r="U548" s="88"/>
      <c r="V548" s="75" t="e">
        <f aca="false">IF(R548&lt;&gt;T548,(IF(J548="",H548*(INFORMAÇÕES!$Q$79/INFORMAÇÕES!$Q$82),IF(J548="R",H548,0))),0)</f>
        <v>#DIV/0!</v>
      </c>
      <c r="W548" s="75" t="e">
        <f aca="false">IF(R548&lt;&gt;T548,(IF(J548="",H548*(INFORMAÇÕES!$Q$80/INFORMAÇÕES!$Q$82),IF(J548="C",H548,0))),0)</f>
        <v>#DIV/0!</v>
      </c>
      <c r="X548" s="75" t="n">
        <f aca="false">IF(R548&lt;&gt;T548,(IF(J548="",H548*INFORMAÇÕES!$U$115,IF(J548="CF",H548,0))),0)</f>
        <v>0</v>
      </c>
      <c r="Y548" s="75" t="n">
        <f aca="false">IF(R548&lt;&gt;T548,(IF(J548="",H548*INFORMAÇÕES!$U$116,IF(J548="O",H548,0))),0)</f>
        <v>0</v>
      </c>
      <c r="Z548" s="75" t="n">
        <f aca="false">IF(E548&lt;&gt;0,H548,0)</f>
        <v>0</v>
      </c>
    </row>
    <row r="549" s="174" customFormat="true" ht="14.25" hidden="false" customHeight="true" outlineLevel="0" collapsed="false">
      <c r="A549" s="159" t="n">
        <v>538</v>
      </c>
      <c r="B549" s="160" t="n">
        <f aca="false">'ORÇ.GLOBAL REF.'!B549</f>
        <v>0</v>
      </c>
      <c r="C549" s="536" t="n">
        <f aca="false">'ORÇ.GLOBAL REF.'!C549</f>
        <v>0</v>
      </c>
      <c r="D549" s="162" t="n">
        <f aca="false">'ORÇ.GLOBAL REF.'!D549</f>
        <v>0</v>
      </c>
      <c r="E549" s="162" t="n">
        <f aca="false">'ORÇ.GLOBAL REF.'!E549</f>
        <v>0</v>
      </c>
      <c r="F549" s="537"/>
      <c r="G549" s="163" t="n">
        <f aca="false">ROUND(F549,2)</f>
        <v>0</v>
      </c>
      <c r="H549" s="163" t="n">
        <f aca="false">IF('ORÇ.GLOBAL P CAIXA'!K549="EXEC.",0,IF(E549&lt;&gt;0,ROUND(E549*G549,2),IF(Z549=0,(SUMIF('ORÇ.GLOBAL REF.'!$S$12:$S$1011,B549,$Z$12:$Z$1011)),Z549)))</f>
        <v>0</v>
      </c>
      <c r="I549" s="538" t="str">
        <f aca="false">'ORÇ.GLOBAL REF.'!H549</f>
        <v/>
      </c>
      <c r="J549" s="163" t="str">
        <f aca="false">'ORÇ.GLOBAL REF.'!I549</f>
        <v/>
      </c>
      <c r="K549" s="539" t="str">
        <f aca="false">'ORÇ.GLOBAL REF.'!J549</f>
        <v/>
      </c>
      <c r="L549" s="168" t="str">
        <f aca="false">IF(B549&gt;0,"ok","ocultar")</f>
        <v>ocultar</v>
      </c>
      <c r="M549" s="102"/>
      <c r="N549" s="102"/>
      <c r="O549" s="102"/>
      <c r="R549" s="157" t="n">
        <f aca="false">IF(B549=0,R548,IF(ISNONTEXT(B549)=TRUE(),INT(B549),INT(LEFT(B549,FIND(".",B549)-1))))</f>
        <v>3</v>
      </c>
      <c r="S549" s="157" t="str">
        <f aca="false">IF(S550=1,1,IF(B549&lt;&gt;0,1,IF(C549&lt;&gt;0,1,IF(D549&lt;&gt;0,1,IF(E549&lt;&gt;0,1,"")))))</f>
        <v/>
      </c>
      <c r="T549" s="157" t="str">
        <f aca="false">IF(R549=0," ",IF(R549&lt;&gt;R548,R549," "))</f>
        <v> </v>
      </c>
      <c r="U549" s="88"/>
      <c r="V549" s="75" t="e">
        <f aca="false">IF(R549&lt;&gt;T549,(IF(J549="",H549*(INFORMAÇÕES!$Q$79/INFORMAÇÕES!$Q$82),IF(J549="R",H549,0))),0)</f>
        <v>#DIV/0!</v>
      </c>
      <c r="W549" s="75" t="e">
        <f aca="false">IF(R549&lt;&gt;T549,(IF(J549="",H549*(INFORMAÇÕES!$Q$80/INFORMAÇÕES!$Q$82),IF(J549="C",H549,0))),0)</f>
        <v>#DIV/0!</v>
      </c>
      <c r="X549" s="75" t="n">
        <f aca="false">IF(R549&lt;&gt;T549,(IF(J549="",H549*INFORMAÇÕES!$U$115,IF(J549="CF",H549,0))),0)</f>
        <v>0</v>
      </c>
      <c r="Y549" s="75" t="n">
        <f aca="false">IF(R549&lt;&gt;T549,(IF(J549="",H549*INFORMAÇÕES!$U$116,IF(J549="O",H549,0))),0)</f>
        <v>0</v>
      </c>
      <c r="Z549" s="75" t="n">
        <f aca="false">IF(E549&lt;&gt;0,H549,0)</f>
        <v>0</v>
      </c>
    </row>
    <row r="550" s="174" customFormat="true" ht="14.25" hidden="false" customHeight="true" outlineLevel="0" collapsed="false">
      <c r="A550" s="159" t="n">
        <v>539</v>
      </c>
      <c r="B550" s="160" t="n">
        <f aca="false">'ORÇ.GLOBAL REF.'!B550</f>
        <v>0</v>
      </c>
      <c r="C550" s="536" t="n">
        <f aca="false">'ORÇ.GLOBAL REF.'!C550</f>
        <v>0</v>
      </c>
      <c r="D550" s="162" t="n">
        <f aca="false">'ORÇ.GLOBAL REF.'!D550</f>
        <v>0</v>
      </c>
      <c r="E550" s="162" t="n">
        <f aca="false">'ORÇ.GLOBAL REF.'!E550</f>
        <v>0</v>
      </c>
      <c r="F550" s="537"/>
      <c r="G550" s="163" t="n">
        <f aca="false">ROUND(F550,2)</f>
        <v>0</v>
      </c>
      <c r="H550" s="163" t="n">
        <f aca="false">IF('ORÇ.GLOBAL P CAIXA'!K550="EXEC.",0,IF(E550&lt;&gt;0,ROUND(E550*G550,2),IF(Z550=0,(SUMIF('ORÇ.GLOBAL REF.'!$S$12:$S$1011,B550,$Z$12:$Z$1011)),Z550)))</f>
        <v>0</v>
      </c>
      <c r="I550" s="538" t="str">
        <f aca="false">'ORÇ.GLOBAL REF.'!H550</f>
        <v/>
      </c>
      <c r="J550" s="163" t="str">
        <f aca="false">'ORÇ.GLOBAL REF.'!I550</f>
        <v/>
      </c>
      <c r="K550" s="539" t="str">
        <f aca="false">'ORÇ.GLOBAL REF.'!J550</f>
        <v/>
      </c>
      <c r="L550" s="168" t="str">
        <f aca="false">IF(B550&gt;0,"ok","ocultar")</f>
        <v>ocultar</v>
      </c>
      <c r="M550" s="102"/>
      <c r="N550" s="102"/>
      <c r="O550" s="102"/>
      <c r="R550" s="157" t="n">
        <f aca="false">IF(B550=0,R549,IF(ISNONTEXT(B550)=TRUE(),INT(B550),INT(LEFT(B550,FIND(".",B550)-1))))</f>
        <v>3</v>
      </c>
      <c r="S550" s="157" t="str">
        <f aca="false">IF(S551=1,1,IF(B550&lt;&gt;0,1,IF(C550&lt;&gt;0,1,IF(D550&lt;&gt;0,1,IF(E550&lt;&gt;0,1,"")))))</f>
        <v/>
      </c>
      <c r="T550" s="157" t="str">
        <f aca="false">IF(R550=0," ",IF(R550&lt;&gt;R549,R550," "))</f>
        <v> </v>
      </c>
      <c r="U550" s="88"/>
      <c r="V550" s="75" t="e">
        <f aca="false">IF(R550&lt;&gt;T550,(IF(J550="",H550*(INFORMAÇÕES!$Q$79/INFORMAÇÕES!$Q$82),IF(J550="R",H550,0))),0)</f>
        <v>#DIV/0!</v>
      </c>
      <c r="W550" s="75" t="e">
        <f aca="false">IF(R550&lt;&gt;T550,(IF(J550="",H550*(INFORMAÇÕES!$Q$80/INFORMAÇÕES!$Q$82),IF(J550="C",H550,0))),0)</f>
        <v>#DIV/0!</v>
      </c>
      <c r="X550" s="75" t="n">
        <f aca="false">IF(R550&lt;&gt;T550,(IF(J550="",H550*INFORMAÇÕES!$U$115,IF(J550="CF",H550,0))),0)</f>
        <v>0</v>
      </c>
      <c r="Y550" s="75" t="n">
        <f aca="false">IF(R550&lt;&gt;T550,(IF(J550="",H550*INFORMAÇÕES!$U$116,IF(J550="O",H550,0))),0)</f>
        <v>0</v>
      </c>
      <c r="Z550" s="75" t="n">
        <f aca="false">IF(E550&lt;&gt;0,H550,0)</f>
        <v>0</v>
      </c>
    </row>
    <row r="551" s="174" customFormat="true" ht="14.25" hidden="false" customHeight="true" outlineLevel="0" collapsed="false">
      <c r="A551" s="159" t="n">
        <v>540</v>
      </c>
      <c r="B551" s="160" t="n">
        <f aca="false">'ORÇ.GLOBAL REF.'!B551</f>
        <v>0</v>
      </c>
      <c r="C551" s="536" t="n">
        <f aca="false">'ORÇ.GLOBAL REF.'!C551</f>
        <v>0</v>
      </c>
      <c r="D551" s="162" t="n">
        <f aca="false">'ORÇ.GLOBAL REF.'!D551</f>
        <v>0</v>
      </c>
      <c r="E551" s="162" t="n">
        <f aca="false">'ORÇ.GLOBAL REF.'!E551</f>
        <v>0</v>
      </c>
      <c r="F551" s="537"/>
      <c r="G551" s="163" t="n">
        <f aca="false">ROUND(F551,2)</f>
        <v>0</v>
      </c>
      <c r="H551" s="163" t="n">
        <f aca="false">IF('ORÇ.GLOBAL P CAIXA'!K551="EXEC.",0,IF(E551&lt;&gt;0,ROUND(E551*G551,2),IF(Z551=0,(SUMIF('ORÇ.GLOBAL REF.'!$S$12:$S$1011,B551,$Z$12:$Z$1011)),Z551)))</f>
        <v>0</v>
      </c>
      <c r="I551" s="538" t="str">
        <f aca="false">'ORÇ.GLOBAL REF.'!H551</f>
        <v/>
      </c>
      <c r="J551" s="163" t="str">
        <f aca="false">'ORÇ.GLOBAL REF.'!I551</f>
        <v/>
      </c>
      <c r="K551" s="539" t="str">
        <f aca="false">'ORÇ.GLOBAL REF.'!J551</f>
        <v/>
      </c>
      <c r="L551" s="168" t="str">
        <f aca="false">IF(B551&gt;0,"ok","ocultar")</f>
        <v>ocultar</v>
      </c>
      <c r="M551" s="102"/>
      <c r="N551" s="102"/>
      <c r="O551" s="102"/>
      <c r="R551" s="157" t="n">
        <f aca="false">IF(B551=0,R550,IF(ISNONTEXT(B551)=TRUE(),INT(B551),INT(LEFT(B551,FIND(".",B551)-1))))</f>
        <v>3</v>
      </c>
      <c r="S551" s="157" t="str">
        <f aca="false">IF(S552=1,1,IF(B551&lt;&gt;0,1,IF(C551&lt;&gt;0,1,IF(D551&lt;&gt;0,1,IF(E551&lt;&gt;0,1,"")))))</f>
        <v/>
      </c>
      <c r="T551" s="157" t="str">
        <f aca="false">IF(R551=0," ",IF(R551&lt;&gt;R550,R551," "))</f>
        <v> </v>
      </c>
      <c r="U551" s="88"/>
      <c r="V551" s="75" t="e">
        <f aca="false">IF(R551&lt;&gt;T551,(IF(J551="",H551*(INFORMAÇÕES!$Q$79/INFORMAÇÕES!$Q$82),IF(J551="R",H551,0))),0)</f>
        <v>#DIV/0!</v>
      </c>
      <c r="W551" s="75" t="e">
        <f aca="false">IF(R551&lt;&gt;T551,(IF(J551="",H551*(INFORMAÇÕES!$Q$80/INFORMAÇÕES!$Q$82),IF(J551="C",H551,0))),0)</f>
        <v>#DIV/0!</v>
      </c>
      <c r="X551" s="75" t="n">
        <f aca="false">IF(R551&lt;&gt;T551,(IF(J551="",H551*INFORMAÇÕES!$U$115,IF(J551="CF",H551,0))),0)</f>
        <v>0</v>
      </c>
      <c r="Y551" s="75" t="n">
        <f aca="false">IF(R551&lt;&gt;T551,(IF(J551="",H551*INFORMAÇÕES!$U$116,IF(J551="O",H551,0))),0)</f>
        <v>0</v>
      </c>
      <c r="Z551" s="75" t="n">
        <f aca="false">IF(E551&lt;&gt;0,H551,0)</f>
        <v>0</v>
      </c>
    </row>
    <row r="552" s="174" customFormat="true" ht="14.25" hidden="false" customHeight="true" outlineLevel="0" collapsed="false">
      <c r="A552" s="159" t="n">
        <v>541</v>
      </c>
      <c r="B552" s="160" t="n">
        <f aca="false">'ORÇ.GLOBAL REF.'!B552</f>
        <v>0</v>
      </c>
      <c r="C552" s="536" t="n">
        <f aca="false">'ORÇ.GLOBAL REF.'!C552</f>
        <v>0</v>
      </c>
      <c r="D552" s="162" t="n">
        <f aca="false">'ORÇ.GLOBAL REF.'!D552</f>
        <v>0</v>
      </c>
      <c r="E552" s="162" t="n">
        <f aca="false">'ORÇ.GLOBAL REF.'!E552</f>
        <v>0</v>
      </c>
      <c r="F552" s="537"/>
      <c r="G552" s="163" t="n">
        <f aca="false">ROUND(F552,2)</f>
        <v>0</v>
      </c>
      <c r="H552" s="163" t="n">
        <f aca="false">IF('ORÇ.GLOBAL P CAIXA'!K552="EXEC.",0,IF(E552&lt;&gt;0,ROUND(E552*G552,2),IF(Z552=0,(SUMIF('ORÇ.GLOBAL REF.'!$S$12:$S$1011,B552,$Z$12:$Z$1011)),Z552)))</f>
        <v>0</v>
      </c>
      <c r="I552" s="538" t="str">
        <f aca="false">'ORÇ.GLOBAL REF.'!H552</f>
        <v/>
      </c>
      <c r="J552" s="163" t="str">
        <f aca="false">'ORÇ.GLOBAL REF.'!I552</f>
        <v/>
      </c>
      <c r="K552" s="539" t="str">
        <f aca="false">'ORÇ.GLOBAL REF.'!J552</f>
        <v/>
      </c>
      <c r="L552" s="168" t="str">
        <f aca="false">IF(B552&gt;0,"ok","ocultar")</f>
        <v>ocultar</v>
      </c>
      <c r="M552" s="102"/>
      <c r="N552" s="102"/>
      <c r="O552" s="102"/>
      <c r="R552" s="157" t="n">
        <f aca="false">IF(B552=0,R551,IF(ISNONTEXT(B552)=TRUE(),INT(B552),INT(LEFT(B552,FIND(".",B552)-1))))</f>
        <v>3</v>
      </c>
      <c r="S552" s="157" t="str">
        <f aca="false">IF(S553=1,1,IF(B552&lt;&gt;0,1,IF(C552&lt;&gt;0,1,IF(D552&lt;&gt;0,1,IF(E552&lt;&gt;0,1,"")))))</f>
        <v/>
      </c>
      <c r="T552" s="157" t="str">
        <f aca="false">IF(R552=0," ",IF(R552&lt;&gt;R551,R552," "))</f>
        <v> </v>
      </c>
      <c r="U552" s="88"/>
      <c r="V552" s="75" t="e">
        <f aca="false">IF(R552&lt;&gt;T552,(IF(J552="",H552*(INFORMAÇÕES!$Q$79/INFORMAÇÕES!$Q$82),IF(J552="R",H552,0))),0)</f>
        <v>#DIV/0!</v>
      </c>
      <c r="W552" s="75" t="e">
        <f aca="false">IF(R552&lt;&gt;T552,(IF(J552="",H552*(INFORMAÇÕES!$Q$80/INFORMAÇÕES!$Q$82),IF(J552="C",H552,0))),0)</f>
        <v>#DIV/0!</v>
      </c>
      <c r="X552" s="75" t="n">
        <f aca="false">IF(R552&lt;&gt;T552,(IF(J552="",H552*INFORMAÇÕES!$U$115,IF(J552="CF",H552,0))),0)</f>
        <v>0</v>
      </c>
      <c r="Y552" s="75" t="n">
        <f aca="false">IF(R552&lt;&gt;T552,(IF(J552="",H552*INFORMAÇÕES!$U$116,IF(J552="O",H552,0))),0)</f>
        <v>0</v>
      </c>
      <c r="Z552" s="75" t="n">
        <f aca="false">IF(E552&lt;&gt;0,H552,0)</f>
        <v>0</v>
      </c>
    </row>
    <row r="553" s="174" customFormat="true" ht="14.25" hidden="false" customHeight="true" outlineLevel="0" collapsed="false">
      <c r="A553" s="159" t="n">
        <v>542</v>
      </c>
      <c r="B553" s="160" t="n">
        <f aca="false">'ORÇ.GLOBAL REF.'!B553</f>
        <v>0</v>
      </c>
      <c r="C553" s="536" t="n">
        <f aca="false">'ORÇ.GLOBAL REF.'!C553</f>
        <v>0</v>
      </c>
      <c r="D553" s="162" t="n">
        <f aca="false">'ORÇ.GLOBAL REF.'!D553</f>
        <v>0</v>
      </c>
      <c r="E553" s="162" t="n">
        <f aca="false">'ORÇ.GLOBAL REF.'!E553</f>
        <v>0</v>
      </c>
      <c r="F553" s="537"/>
      <c r="G553" s="163" t="n">
        <f aca="false">ROUND(F553,2)</f>
        <v>0</v>
      </c>
      <c r="H553" s="163" t="n">
        <f aca="false">IF('ORÇ.GLOBAL P CAIXA'!K553="EXEC.",0,IF(E553&lt;&gt;0,ROUND(E553*G553,2),IF(Z553=0,(SUMIF('ORÇ.GLOBAL REF.'!$S$12:$S$1011,B553,$Z$12:$Z$1011)),Z553)))</f>
        <v>0</v>
      </c>
      <c r="I553" s="538" t="str">
        <f aca="false">'ORÇ.GLOBAL REF.'!H553</f>
        <v/>
      </c>
      <c r="J553" s="163" t="str">
        <f aca="false">'ORÇ.GLOBAL REF.'!I553</f>
        <v/>
      </c>
      <c r="K553" s="539" t="str">
        <f aca="false">'ORÇ.GLOBAL REF.'!J553</f>
        <v/>
      </c>
      <c r="L553" s="168" t="str">
        <f aca="false">IF(B553&gt;0,"ok","ocultar")</f>
        <v>ocultar</v>
      </c>
      <c r="M553" s="102"/>
      <c r="N553" s="102"/>
      <c r="O553" s="102"/>
      <c r="R553" s="157" t="n">
        <f aca="false">IF(B553=0,R552,IF(ISNONTEXT(B553)=TRUE(),INT(B553),INT(LEFT(B553,FIND(".",B553)-1))))</f>
        <v>3</v>
      </c>
      <c r="S553" s="157" t="str">
        <f aca="false">IF(S554=1,1,IF(B553&lt;&gt;0,1,IF(C553&lt;&gt;0,1,IF(D553&lt;&gt;0,1,IF(E553&lt;&gt;0,1,"")))))</f>
        <v/>
      </c>
      <c r="T553" s="157" t="str">
        <f aca="false">IF(R553=0," ",IF(R553&lt;&gt;R552,R553," "))</f>
        <v> </v>
      </c>
      <c r="U553" s="88"/>
      <c r="V553" s="75" t="e">
        <f aca="false">IF(R553&lt;&gt;T553,(IF(J553="",H553*(INFORMAÇÕES!$Q$79/INFORMAÇÕES!$Q$82),IF(J553="R",H553,0))),0)</f>
        <v>#DIV/0!</v>
      </c>
      <c r="W553" s="75" t="e">
        <f aca="false">IF(R553&lt;&gt;T553,(IF(J553="",H553*(INFORMAÇÕES!$Q$80/INFORMAÇÕES!$Q$82),IF(J553="C",H553,0))),0)</f>
        <v>#DIV/0!</v>
      </c>
      <c r="X553" s="75" t="n">
        <f aca="false">IF(R553&lt;&gt;T553,(IF(J553="",H553*INFORMAÇÕES!$U$115,IF(J553="CF",H553,0))),0)</f>
        <v>0</v>
      </c>
      <c r="Y553" s="75" t="n">
        <f aca="false">IF(R553&lt;&gt;T553,(IF(J553="",H553*INFORMAÇÕES!$U$116,IF(J553="O",H553,0))),0)</f>
        <v>0</v>
      </c>
      <c r="Z553" s="75" t="n">
        <f aca="false">IF(E553&lt;&gt;0,H553,0)</f>
        <v>0</v>
      </c>
    </row>
    <row r="554" s="174" customFormat="true" ht="14.25" hidden="false" customHeight="true" outlineLevel="0" collapsed="false">
      <c r="A554" s="159" t="n">
        <v>543</v>
      </c>
      <c r="B554" s="160" t="n">
        <f aca="false">'ORÇ.GLOBAL REF.'!B554</f>
        <v>0</v>
      </c>
      <c r="C554" s="536" t="n">
        <f aca="false">'ORÇ.GLOBAL REF.'!C554</f>
        <v>0</v>
      </c>
      <c r="D554" s="162" t="n">
        <f aca="false">'ORÇ.GLOBAL REF.'!D554</f>
        <v>0</v>
      </c>
      <c r="E554" s="162" t="n">
        <f aca="false">'ORÇ.GLOBAL REF.'!E554</f>
        <v>0</v>
      </c>
      <c r="F554" s="537"/>
      <c r="G554" s="163" t="n">
        <f aca="false">ROUND(F554,2)</f>
        <v>0</v>
      </c>
      <c r="H554" s="163" t="n">
        <f aca="false">IF('ORÇ.GLOBAL P CAIXA'!K554="EXEC.",0,IF(E554&lt;&gt;0,ROUND(E554*G554,2),IF(Z554=0,(SUMIF('ORÇ.GLOBAL REF.'!$S$12:$S$1011,B554,$Z$12:$Z$1011)),Z554)))</f>
        <v>0</v>
      </c>
      <c r="I554" s="538" t="str">
        <f aca="false">'ORÇ.GLOBAL REF.'!H554</f>
        <v/>
      </c>
      <c r="J554" s="163" t="str">
        <f aca="false">'ORÇ.GLOBAL REF.'!I554</f>
        <v/>
      </c>
      <c r="K554" s="539" t="str">
        <f aca="false">'ORÇ.GLOBAL REF.'!J554</f>
        <v/>
      </c>
      <c r="L554" s="168" t="str">
        <f aca="false">IF(B554&gt;0,"ok","ocultar")</f>
        <v>ocultar</v>
      </c>
      <c r="M554" s="102"/>
      <c r="N554" s="102"/>
      <c r="O554" s="102"/>
      <c r="R554" s="157" t="n">
        <f aca="false">IF(B554=0,R553,IF(ISNONTEXT(B554)=TRUE(),INT(B554),INT(LEFT(B554,FIND(".",B554)-1))))</f>
        <v>3</v>
      </c>
      <c r="S554" s="157" t="str">
        <f aca="false">IF(S555=1,1,IF(B554&lt;&gt;0,1,IF(C554&lt;&gt;0,1,IF(D554&lt;&gt;0,1,IF(E554&lt;&gt;0,1,"")))))</f>
        <v/>
      </c>
      <c r="T554" s="157" t="str">
        <f aca="false">IF(R554=0," ",IF(R554&lt;&gt;R553,R554," "))</f>
        <v> </v>
      </c>
      <c r="U554" s="88"/>
      <c r="V554" s="75" t="e">
        <f aca="false">IF(R554&lt;&gt;T554,(IF(J554="",H554*(INFORMAÇÕES!$Q$79/INFORMAÇÕES!$Q$82),IF(J554="R",H554,0))),0)</f>
        <v>#DIV/0!</v>
      </c>
      <c r="W554" s="75" t="e">
        <f aca="false">IF(R554&lt;&gt;T554,(IF(J554="",H554*(INFORMAÇÕES!$Q$80/INFORMAÇÕES!$Q$82),IF(J554="C",H554,0))),0)</f>
        <v>#DIV/0!</v>
      </c>
      <c r="X554" s="75" t="n">
        <f aca="false">IF(R554&lt;&gt;T554,(IF(J554="",H554*INFORMAÇÕES!$U$115,IF(J554="CF",H554,0))),0)</f>
        <v>0</v>
      </c>
      <c r="Y554" s="75" t="n">
        <f aca="false">IF(R554&lt;&gt;T554,(IF(J554="",H554*INFORMAÇÕES!$U$116,IF(J554="O",H554,0))),0)</f>
        <v>0</v>
      </c>
      <c r="Z554" s="75" t="n">
        <f aca="false">IF(E554&lt;&gt;0,H554,0)</f>
        <v>0</v>
      </c>
    </row>
    <row r="555" s="174" customFormat="true" ht="14.25" hidden="false" customHeight="true" outlineLevel="0" collapsed="false">
      <c r="A555" s="159" t="n">
        <v>544</v>
      </c>
      <c r="B555" s="160" t="n">
        <f aca="false">'ORÇ.GLOBAL REF.'!B555</f>
        <v>0</v>
      </c>
      <c r="C555" s="536" t="n">
        <f aca="false">'ORÇ.GLOBAL REF.'!C555</f>
        <v>0</v>
      </c>
      <c r="D555" s="162" t="n">
        <f aca="false">'ORÇ.GLOBAL REF.'!D555</f>
        <v>0</v>
      </c>
      <c r="E555" s="162" t="n">
        <f aca="false">'ORÇ.GLOBAL REF.'!E555</f>
        <v>0</v>
      </c>
      <c r="F555" s="537"/>
      <c r="G555" s="163" t="n">
        <f aca="false">ROUND(F555,2)</f>
        <v>0</v>
      </c>
      <c r="H555" s="163" t="n">
        <f aca="false">IF('ORÇ.GLOBAL P CAIXA'!K555="EXEC.",0,IF(E555&lt;&gt;0,ROUND(E555*G555,2),IF(Z555=0,(SUMIF('ORÇ.GLOBAL REF.'!$S$12:$S$1011,B555,$Z$12:$Z$1011)),Z555)))</f>
        <v>0</v>
      </c>
      <c r="I555" s="538" t="str">
        <f aca="false">'ORÇ.GLOBAL REF.'!H555</f>
        <v/>
      </c>
      <c r="J555" s="163" t="str">
        <f aca="false">'ORÇ.GLOBAL REF.'!I555</f>
        <v/>
      </c>
      <c r="K555" s="539" t="str">
        <f aca="false">'ORÇ.GLOBAL REF.'!J555</f>
        <v/>
      </c>
      <c r="L555" s="168" t="str">
        <f aca="false">IF(B555&gt;0,"ok","ocultar")</f>
        <v>ocultar</v>
      </c>
      <c r="M555" s="102"/>
      <c r="N555" s="102"/>
      <c r="O555" s="102"/>
      <c r="R555" s="157" t="n">
        <f aca="false">IF(B555=0,R554,IF(ISNONTEXT(B555)=TRUE(),INT(B555),INT(LEFT(B555,FIND(".",B555)-1))))</f>
        <v>3</v>
      </c>
      <c r="S555" s="157" t="str">
        <f aca="false">IF(S556=1,1,IF(B555&lt;&gt;0,1,IF(C555&lt;&gt;0,1,IF(D555&lt;&gt;0,1,IF(E555&lt;&gt;0,1,"")))))</f>
        <v/>
      </c>
      <c r="T555" s="157" t="str">
        <f aca="false">IF(R555=0," ",IF(R555&lt;&gt;R554,R555," "))</f>
        <v> </v>
      </c>
      <c r="U555" s="88"/>
      <c r="V555" s="75" t="e">
        <f aca="false">IF(R555&lt;&gt;T555,(IF(J555="",H555*(INFORMAÇÕES!$Q$79/INFORMAÇÕES!$Q$82),IF(J555="R",H555,0))),0)</f>
        <v>#DIV/0!</v>
      </c>
      <c r="W555" s="75" t="e">
        <f aca="false">IF(R555&lt;&gt;T555,(IF(J555="",H555*(INFORMAÇÕES!$Q$80/INFORMAÇÕES!$Q$82),IF(J555="C",H555,0))),0)</f>
        <v>#DIV/0!</v>
      </c>
      <c r="X555" s="75" t="n">
        <f aca="false">IF(R555&lt;&gt;T555,(IF(J555="",H555*INFORMAÇÕES!$U$115,IF(J555="CF",H555,0))),0)</f>
        <v>0</v>
      </c>
      <c r="Y555" s="75" t="n">
        <f aca="false">IF(R555&lt;&gt;T555,(IF(J555="",H555*INFORMAÇÕES!$U$116,IF(J555="O",H555,0))),0)</f>
        <v>0</v>
      </c>
      <c r="Z555" s="75" t="n">
        <f aca="false">IF(E555&lt;&gt;0,H555,0)</f>
        <v>0</v>
      </c>
    </row>
    <row r="556" s="174" customFormat="true" ht="14.25" hidden="false" customHeight="true" outlineLevel="0" collapsed="false">
      <c r="A556" s="159" t="n">
        <v>545</v>
      </c>
      <c r="B556" s="160" t="n">
        <f aca="false">'ORÇ.GLOBAL REF.'!B556</f>
        <v>0</v>
      </c>
      <c r="C556" s="536" t="n">
        <f aca="false">'ORÇ.GLOBAL REF.'!C556</f>
        <v>0</v>
      </c>
      <c r="D556" s="162" t="n">
        <f aca="false">'ORÇ.GLOBAL REF.'!D556</f>
        <v>0</v>
      </c>
      <c r="E556" s="162" t="n">
        <f aca="false">'ORÇ.GLOBAL REF.'!E556</f>
        <v>0</v>
      </c>
      <c r="F556" s="537"/>
      <c r="G556" s="163" t="n">
        <f aca="false">ROUND(F556,2)</f>
        <v>0</v>
      </c>
      <c r="H556" s="163" t="n">
        <f aca="false">IF('ORÇ.GLOBAL P CAIXA'!K556="EXEC.",0,IF(E556&lt;&gt;0,ROUND(E556*G556,2),IF(Z556=0,(SUMIF('ORÇ.GLOBAL REF.'!$S$12:$S$1011,B556,$Z$12:$Z$1011)),Z556)))</f>
        <v>0</v>
      </c>
      <c r="I556" s="538" t="str">
        <f aca="false">'ORÇ.GLOBAL REF.'!H556</f>
        <v/>
      </c>
      <c r="J556" s="163" t="str">
        <f aca="false">'ORÇ.GLOBAL REF.'!I556</f>
        <v/>
      </c>
      <c r="K556" s="539" t="str">
        <f aca="false">'ORÇ.GLOBAL REF.'!J556</f>
        <v/>
      </c>
      <c r="L556" s="168" t="str">
        <f aca="false">IF(B556&gt;0,"ok","ocultar")</f>
        <v>ocultar</v>
      </c>
      <c r="M556" s="102"/>
      <c r="N556" s="102"/>
      <c r="O556" s="102"/>
      <c r="R556" s="157" t="n">
        <f aca="false">IF(B556=0,R555,IF(ISNONTEXT(B556)=TRUE(),INT(B556),INT(LEFT(B556,FIND(".",B556)-1))))</f>
        <v>3</v>
      </c>
      <c r="S556" s="157" t="str">
        <f aca="false">IF(S557=1,1,IF(B556&lt;&gt;0,1,IF(C556&lt;&gt;0,1,IF(D556&lt;&gt;0,1,IF(E556&lt;&gt;0,1,"")))))</f>
        <v/>
      </c>
      <c r="T556" s="157" t="str">
        <f aca="false">IF(R556=0," ",IF(R556&lt;&gt;R555,R556," "))</f>
        <v> </v>
      </c>
      <c r="U556" s="88"/>
      <c r="V556" s="75" t="e">
        <f aca="false">IF(R556&lt;&gt;T556,(IF(J556="",H556*(INFORMAÇÕES!$Q$79/INFORMAÇÕES!$Q$82),IF(J556="R",H556,0))),0)</f>
        <v>#DIV/0!</v>
      </c>
      <c r="W556" s="75" t="e">
        <f aca="false">IF(R556&lt;&gt;T556,(IF(J556="",H556*(INFORMAÇÕES!$Q$80/INFORMAÇÕES!$Q$82),IF(J556="C",H556,0))),0)</f>
        <v>#DIV/0!</v>
      </c>
      <c r="X556" s="75" t="n">
        <f aca="false">IF(R556&lt;&gt;T556,(IF(J556="",H556*INFORMAÇÕES!$U$115,IF(J556="CF",H556,0))),0)</f>
        <v>0</v>
      </c>
      <c r="Y556" s="75" t="n">
        <f aca="false">IF(R556&lt;&gt;T556,(IF(J556="",H556*INFORMAÇÕES!$U$116,IF(J556="O",H556,0))),0)</f>
        <v>0</v>
      </c>
      <c r="Z556" s="75" t="n">
        <f aca="false">IF(E556&lt;&gt;0,H556,0)</f>
        <v>0</v>
      </c>
    </row>
    <row r="557" s="174" customFormat="true" ht="14.25" hidden="false" customHeight="true" outlineLevel="0" collapsed="false">
      <c r="A557" s="159" t="n">
        <v>546</v>
      </c>
      <c r="B557" s="160" t="n">
        <f aca="false">'ORÇ.GLOBAL REF.'!B557</f>
        <v>0</v>
      </c>
      <c r="C557" s="536" t="n">
        <f aca="false">'ORÇ.GLOBAL REF.'!C557</f>
        <v>0</v>
      </c>
      <c r="D557" s="162" t="n">
        <f aca="false">'ORÇ.GLOBAL REF.'!D557</f>
        <v>0</v>
      </c>
      <c r="E557" s="162" t="n">
        <f aca="false">'ORÇ.GLOBAL REF.'!E557</f>
        <v>0</v>
      </c>
      <c r="F557" s="537"/>
      <c r="G557" s="163" t="n">
        <f aca="false">ROUND(F557,2)</f>
        <v>0</v>
      </c>
      <c r="H557" s="163" t="n">
        <f aca="false">IF('ORÇ.GLOBAL P CAIXA'!K557="EXEC.",0,IF(E557&lt;&gt;0,ROUND(E557*G557,2),IF(Z557=0,(SUMIF('ORÇ.GLOBAL REF.'!$S$12:$S$1011,B557,$Z$12:$Z$1011)),Z557)))</f>
        <v>0</v>
      </c>
      <c r="I557" s="538" t="str">
        <f aca="false">'ORÇ.GLOBAL REF.'!H557</f>
        <v/>
      </c>
      <c r="J557" s="163" t="str">
        <f aca="false">'ORÇ.GLOBAL REF.'!I557</f>
        <v/>
      </c>
      <c r="K557" s="539" t="str">
        <f aca="false">'ORÇ.GLOBAL REF.'!J557</f>
        <v/>
      </c>
      <c r="L557" s="168" t="str">
        <f aca="false">IF(B557&gt;0,"ok","ocultar")</f>
        <v>ocultar</v>
      </c>
      <c r="M557" s="102"/>
      <c r="N557" s="102"/>
      <c r="O557" s="102"/>
      <c r="R557" s="157" t="n">
        <f aca="false">IF(B557=0,R556,IF(ISNONTEXT(B557)=TRUE(),INT(B557),INT(LEFT(B557,FIND(".",B557)-1))))</f>
        <v>3</v>
      </c>
      <c r="S557" s="157" t="str">
        <f aca="false">IF(S558=1,1,IF(B557&lt;&gt;0,1,IF(C557&lt;&gt;0,1,IF(D557&lt;&gt;0,1,IF(E557&lt;&gt;0,1,"")))))</f>
        <v/>
      </c>
      <c r="T557" s="157" t="str">
        <f aca="false">IF(R557=0," ",IF(R557&lt;&gt;R556,R557," "))</f>
        <v> </v>
      </c>
      <c r="U557" s="88"/>
      <c r="V557" s="75" t="e">
        <f aca="false">IF(R557&lt;&gt;T557,(IF(J557="",H557*(INFORMAÇÕES!$Q$79/INFORMAÇÕES!$Q$82),IF(J557="R",H557,0))),0)</f>
        <v>#DIV/0!</v>
      </c>
      <c r="W557" s="75" t="e">
        <f aca="false">IF(R557&lt;&gt;T557,(IF(J557="",H557*(INFORMAÇÕES!$Q$80/INFORMAÇÕES!$Q$82),IF(J557="C",H557,0))),0)</f>
        <v>#DIV/0!</v>
      </c>
      <c r="X557" s="75" t="n">
        <f aca="false">IF(R557&lt;&gt;T557,(IF(J557="",H557*INFORMAÇÕES!$U$115,IF(J557="CF",H557,0))),0)</f>
        <v>0</v>
      </c>
      <c r="Y557" s="75" t="n">
        <f aca="false">IF(R557&lt;&gt;T557,(IF(J557="",H557*INFORMAÇÕES!$U$116,IF(J557="O",H557,0))),0)</f>
        <v>0</v>
      </c>
      <c r="Z557" s="75" t="n">
        <f aca="false">IF(E557&lt;&gt;0,H557,0)</f>
        <v>0</v>
      </c>
    </row>
    <row r="558" s="174" customFormat="true" ht="14.25" hidden="false" customHeight="true" outlineLevel="0" collapsed="false">
      <c r="A558" s="159" t="n">
        <v>547</v>
      </c>
      <c r="B558" s="160" t="n">
        <f aca="false">'ORÇ.GLOBAL REF.'!B558</f>
        <v>0</v>
      </c>
      <c r="C558" s="536" t="n">
        <f aca="false">'ORÇ.GLOBAL REF.'!C558</f>
        <v>0</v>
      </c>
      <c r="D558" s="162" t="n">
        <f aca="false">'ORÇ.GLOBAL REF.'!D558</f>
        <v>0</v>
      </c>
      <c r="E558" s="162" t="n">
        <f aca="false">'ORÇ.GLOBAL REF.'!E558</f>
        <v>0</v>
      </c>
      <c r="F558" s="537"/>
      <c r="G558" s="163" t="n">
        <f aca="false">ROUND(F558,2)</f>
        <v>0</v>
      </c>
      <c r="H558" s="163" t="n">
        <f aca="false">IF('ORÇ.GLOBAL P CAIXA'!K558="EXEC.",0,IF(E558&lt;&gt;0,ROUND(E558*G558,2),IF(Z558=0,(SUMIF('ORÇ.GLOBAL REF.'!$S$12:$S$1011,B558,$Z$12:$Z$1011)),Z558)))</f>
        <v>0</v>
      </c>
      <c r="I558" s="538" t="str">
        <f aca="false">'ORÇ.GLOBAL REF.'!H558</f>
        <v/>
      </c>
      <c r="J558" s="163" t="str">
        <f aca="false">'ORÇ.GLOBAL REF.'!I558</f>
        <v/>
      </c>
      <c r="K558" s="539" t="str">
        <f aca="false">'ORÇ.GLOBAL REF.'!J558</f>
        <v/>
      </c>
      <c r="L558" s="168" t="str">
        <f aca="false">IF(B558&gt;0,"ok","ocultar")</f>
        <v>ocultar</v>
      </c>
      <c r="M558" s="102"/>
      <c r="N558" s="102"/>
      <c r="O558" s="102"/>
      <c r="R558" s="157" t="n">
        <f aca="false">IF(B558=0,R557,IF(ISNONTEXT(B558)=TRUE(),INT(B558),INT(LEFT(B558,FIND(".",B558)-1))))</f>
        <v>3</v>
      </c>
      <c r="S558" s="157" t="str">
        <f aca="false">IF(S559=1,1,IF(B558&lt;&gt;0,1,IF(C558&lt;&gt;0,1,IF(D558&lt;&gt;0,1,IF(E558&lt;&gt;0,1,"")))))</f>
        <v/>
      </c>
      <c r="T558" s="157" t="str">
        <f aca="false">IF(R558=0," ",IF(R558&lt;&gt;R557,R558," "))</f>
        <v> </v>
      </c>
      <c r="U558" s="88"/>
      <c r="V558" s="75" t="e">
        <f aca="false">IF(R558&lt;&gt;T558,(IF(J558="",H558*(INFORMAÇÕES!$Q$79/INFORMAÇÕES!$Q$82),IF(J558="R",H558,0))),0)</f>
        <v>#DIV/0!</v>
      </c>
      <c r="W558" s="75" t="e">
        <f aca="false">IF(R558&lt;&gt;T558,(IF(J558="",H558*(INFORMAÇÕES!$Q$80/INFORMAÇÕES!$Q$82),IF(J558="C",H558,0))),0)</f>
        <v>#DIV/0!</v>
      </c>
      <c r="X558" s="75" t="n">
        <f aca="false">IF(R558&lt;&gt;T558,(IF(J558="",H558*INFORMAÇÕES!$U$115,IF(J558="CF",H558,0))),0)</f>
        <v>0</v>
      </c>
      <c r="Y558" s="75" t="n">
        <f aca="false">IF(R558&lt;&gt;T558,(IF(J558="",H558*INFORMAÇÕES!$U$116,IF(J558="O",H558,0))),0)</f>
        <v>0</v>
      </c>
      <c r="Z558" s="75" t="n">
        <f aca="false">IF(E558&lt;&gt;0,H558,0)</f>
        <v>0</v>
      </c>
    </row>
    <row r="559" s="174" customFormat="true" ht="14.25" hidden="false" customHeight="true" outlineLevel="0" collapsed="false">
      <c r="A559" s="159" t="n">
        <v>548</v>
      </c>
      <c r="B559" s="160" t="n">
        <f aca="false">'ORÇ.GLOBAL REF.'!B559</f>
        <v>0</v>
      </c>
      <c r="C559" s="536" t="n">
        <f aca="false">'ORÇ.GLOBAL REF.'!C559</f>
        <v>0</v>
      </c>
      <c r="D559" s="162" t="n">
        <f aca="false">'ORÇ.GLOBAL REF.'!D559</f>
        <v>0</v>
      </c>
      <c r="E559" s="162" t="n">
        <f aca="false">'ORÇ.GLOBAL REF.'!E559</f>
        <v>0</v>
      </c>
      <c r="F559" s="537"/>
      <c r="G559" s="163" t="n">
        <f aca="false">ROUND(F559,2)</f>
        <v>0</v>
      </c>
      <c r="H559" s="163" t="n">
        <f aca="false">IF('ORÇ.GLOBAL P CAIXA'!K559="EXEC.",0,IF(E559&lt;&gt;0,ROUND(E559*G559,2),IF(Z559=0,(SUMIF('ORÇ.GLOBAL REF.'!$S$12:$S$1011,B559,$Z$12:$Z$1011)),Z559)))</f>
        <v>0</v>
      </c>
      <c r="I559" s="538" t="str">
        <f aca="false">'ORÇ.GLOBAL REF.'!H559</f>
        <v/>
      </c>
      <c r="J559" s="163" t="str">
        <f aca="false">'ORÇ.GLOBAL REF.'!I559</f>
        <v/>
      </c>
      <c r="K559" s="539" t="str">
        <f aca="false">'ORÇ.GLOBAL REF.'!J559</f>
        <v/>
      </c>
      <c r="L559" s="168" t="str">
        <f aca="false">IF(B559&gt;0,"ok","ocultar")</f>
        <v>ocultar</v>
      </c>
      <c r="M559" s="102"/>
      <c r="N559" s="102"/>
      <c r="O559" s="102"/>
      <c r="R559" s="157" t="n">
        <f aca="false">IF(B559=0,R558,IF(ISNONTEXT(B559)=TRUE(),INT(B559),INT(LEFT(B559,FIND(".",B559)-1))))</f>
        <v>3</v>
      </c>
      <c r="S559" s="157" t="str">
        <f aca="false">IF(S560=1,1,IF(B559&lt;&gt;0,1,IF(C559&lt;&gt;0,1,IF(D559&lt;&gt;0,1,IF(E559&lt;&gt;0,1,"")))))</f>
        <v/>
      </c>
      <c r="T559" s="157" t="str">
        <f aca="false">IF(R559=0," ",IF(R559&lt;&gt;R558,R559," "))</f>
        <v> </v>
      </c>
      <c r="U559" s="88"/>
      <c r="V559" s="75" t="e">
        <f aca="false">IF(R559&lt;&gt;T559,(IF(J559="",H559*(INFORMAÇÕES!$Q$79/INFORMAÇÕES!$Q$82),IF(J559="R",H559,0))),0)</f>
        <v>#DIV/0!</v>
      </c>
      <c r="W559" s="75" t="e">
        <f aca="false">IF(R559&lt;&gt;T559,(IF(J559="",H559*(INFORMAÇÕES!$Q$80/INFORMAÇÕES!$Q$82),IF(J559="C",H559,0))),0)</f>
        <v>#DIV/0!</v>
      </c>
      <c r="X559" s="75" t="n">
        <f aca="false">IF(R559&lt;&gt;T559,(IF(J559="",H559*INFORMAÇÕES!$U$115,IF(J559="CF",H559,0))),0)</f>
        <v>0</v>
      </c>
      <c r="Y559" s="75" t="n">
        <f aca="false">IF(R559&lt;&gt;T559,(IF(J559="",H559*INFORMAÇÕES!$U$116,IF(J559="O",H559,0))),0)</f>
        <v>0</v>
      </c>
      <c r="Z559" s="75" t="n">
        <f aca="false">IF(E559&lt;&gt;0,H559,0)</f>
        <v>0</v>
      </c>
    </row>
    <row r="560" s="174" customFormat="true" ht="14.25" hidden="false" customHeight="true" outlineLevel="0" collapsed="false">
      <c r="A560" s="159" t="n">
        <v>549</v>
      </c>
      <c r="B560" s="160" t="n">
        <f aca="false">'ORÇ.GLOBAL REF.'!B560</f>
        <v>0</v>
      </c>
      <c r="C560" s="536" t="n">
        <f aca="false">'ORÇ.GLOBAL REF.'!C560</f>
        <v>0</v>
      </c>
      <c r="D560" s="162" t="n">
        <f aca="false">'ORÇ.GLOBAL REF.'!D560</f>
        <v>0</v>
      </c>
      <c r="E560" s="162" t="n">
        <f aca="false">'ORÇ.GLOBAL REF.'!E560</f>
        <v>0</v>
      </c>
      <c r="F560" s="537"/>
      <c r="G560" s="163" t="n">
        <f aca="false">ROUND(F560,2)</f>
        <v>0</v>
      </c>
      <c r="H560" s="163" t="n">
        <f aca="false">IF('ORÇ.GLOBAL P CAIXA'!K560="EXEC.",0,IF(E560&lt;&gt;0,ROUND(E560*G560,2),IF(Z560=0,(SUMIF('ORÇ.GLOBAL REF.'!$S$12:$S$1011,B560,$Z$12:$Z$1011)),Z560)))</f>
        <v>0</v>
      </c>
      <c r="I560" s="538" t="str">
        <f aca="false">'ORÇ.GLOBAL REF.'!H560</f>
        <v/>
      </c>
      <c r="J560" s="163" t="str">
        <f aca="false">'ORÇ.GLOBAL REF.'!I560</f>
        <v/>
      </c>
      <c r="K560" s="539" t="str">
        <f aca="false">'ORÇ.GLOBAL REF.'!J560</f>
        <v/>
      </c>
      <c r="L560" s="168" t="str">
        <f aca="false">IF(B560&gt;0,"ok","ocultar")</f>
        <v>ocultar</v>
      </c>
      <c r="M560" s="102"/>
      <c r="N560" s="102"/>
      <c r="O560" s="102"/>
      <c r="R560" s="157" t="n">
        <f aca="false">IF(B560=0,R559,IF(ISNONTEXT(B560)=TRUE(),INT(B560),INT(LEFT(B560,FIND(".",B560)-1))))</f>
        <v>3</v>
      </c>
      <c r="S560" s="157" t="str">
        <f aca="false">IF(S561=1,1,IF(B560&lt;&gt;0,1,IF(C560&lt;&gt;0,1,IF(D560&lt;&gt;0,1,IF(E560&lt;&gt;0,1,"")))))</f>
        <v/>
      </c>
      <c r="T560" s="157" t="str">
        <f aca="false">IF(R560=0," ",IF(R560&lt;&gt;R559,R560," "))</f>
        <v> </v>
      </c>
      <c r="U560" s="88"/>
      <c r="V560" s="75" t="e">
        <f aca="false">IF(R560&lt;&gt;T560,(IF(J560="",H560*(INFORMAÇÕES!$Q$79/INFORMAÇÕES!$Q$82),IF(J560="R",H560,0))),0)</f>
        <v>#DIV/0!</v>
      </c>
      <c r="W560" s="75" t="e">
        <f aca="false">IF(R560&lt;&gt;T560,(IF(J560="",H560*(INFORMAÇÕES!$Q$80/INFORMAÇÕES!$Q$82),IF(J560="C",H560,0))),0)</f>
        <v>#DIV/0!</v>
      </c>
      <c r="X560" s="75" t="n">
        <f aca="false">IF(R560&lt;&gt;T560,(IF(J560="",H560*INFORMAÇÕES!$U$115,IF(J560="CF",H560,0))),0)</f>
        <v>0</v>
      </c>
      <c r="Y560" s="75" t="n">
        <f aca="false">IF(R560&lt;&gt;T560,(IF(J560="",H560*INFORMAÇÕES!$U$116,IF(J560="O",H560,0))),0)</f>
        <v>0</v>
      </c>
      <c r="Z560" s="75" t="n">
        <f aca="false">IF(E560&lt;&gt;0,H560,0)</f>
        <v>0</v>
      </c>
    </row>
    <row r="561" s="174" customFormat="true" ht="14.25" hidden="false" customHeight="true" outlineLevel="0" collapsed="false">
      <c r="A561" s="159" t="n">
        <v>550</v>
      </c>
      <c r="B561" s="160" t="n">
        <f aca="false">'ORÇ.GLOBAL REF.'!B561</f>
        <v>0</v>
      </c>
      <c r="C561" s="536" t="n">
        <f aca="false">'ORÇ.GLOBAL REF.'!C561</f>
        <v>0</v>
      </c>
      <c r="D561" s="162" t="n">
        <f aca="false">'ORÇ.GLOBAL REF.'!D561</f>
        <v>0</v>
      </c>
      <c r="E561" s="162" t="n">
        <f aca="false">'ORÇ.GLOBAL REF.'!E561</f>
        <v>0</v>
      </c>
      <c r="F561" s="537"/>
      <c r="G561" s="163" t="n">
        <f aca="false">ROUND(F561,2)</f>
        <v>0</v>
      </c>
      <c r="H561" s="163" t="n">
        <f aca="false">IF('ORÇ.GLOBAL P CAIXA'!K561="EXEC.",0,IF(E561&lt;&gt;0,ROUND(E561*G561,2),IF(Z561=0,(SUMIF('ORÇ.GLOBAL REF.'!$S$12:$S$1011,B561,$Z$12:$Z$1011)),Z561)))</f>
        <v>0</v>
      </c>
      <c r="I561" s="538" t="str">
        <f aca="false">'ORÇ.GLOBAL REF.'!H561</f>
        <v/>
      </c>
      <c r="J561" s="163" t="str">
        <f aca="false">'ORÇ.GLOBAL REF.'!I561</f>
        <v/>
      </c>
      <c r="K561" s="539" t="str">
        <f aca="false">'ORÇ.GLOBAL REF.'!J561</f>
        <v/>
      </c>
      <c r="L561" s="168" t="str">
        <f aca="false">IF(B561&gt;0,"ok","ocultar")</f>
        <v>ocultar</v>
      </c>
      <c r="M561" s="102"/>
      <c r="N561" s="102"/>
      <c r="O561" s="102"/>
      <c r="R561" s="157" t="n">
        <f aca="false">IF(B561=0,R560,IF(ISNONTEXT(B561)=TRUE(),INT(B561),INT(LEFT(B561,FIND(".",B561)-1))))</f>
        <v>3</v>
      </c>
      <c r="S561" s="157" t="str">
        <f aca="false">IF(S562=1,1,IF(B561&lt;&gt;0,1,IF(C561&lt;&gt;0,1,IF(D561&lt;&gt;0,1,IF(E561&lt;&gt;0,1,"")))))</f>
        <v/>
      </c>
      <c r="T561" s="157" t="str">
        <f aca="false">IF(R561=0," ",IF(R561&lt;&gt;R560,R561," "))</f>
        <v> </v>
      </c>
      <c r="U561" s="88"/>
      <c r="V561" s="75" t="e">
        <f aca="false">IF(R561&lt;&gt;T561,(IF(J561="",H561*(INFORMAÇÕES!$Q$79/INFORMAÇÕES!$Q$82),IF(J561="R",H561,0))),0)</f>
        <v>#DIV/0!</v>
      </c>
      <c r="W561" s="75" t="e">
        <f aca="false">IF(R561&lt;&gt;T561,(IF(J561="",H561*(INFORMAÇÕES!$Q$80/INFORMAÇÕES!$Q$82),IF(J561="C",H561,0))),0)</f>
        <v>#DIV/0!</v>
      </c>
      <c r="X561" s="75" t="n">
        <f aca="false">IF(R561&lt;&gt;T561,(IF(J561="",H561*INFORMAÇÕES!$U$115,IF(J561="CF",H561,0))),0)</f>
        <v>0</v>
      </c>
      <c r="Y561" s="75" t="n">
        <f aca="false">IF(R561&lt;&gt;T561,(IF(J561="",H561*INFORMAÇÕES!$U$116,IF(J561="O",H561,0))),0)</f>
        <v>0</v>
      </c>
      <c r="Z561" s="75" t="n">
        <f aca="false">IF(E561&lt;&gt;0,H561,0)</f>
        <v>0</v>
      </c>
    </row>
    <row r="562" s="174" customFormat="true" ht="14.25" hidden="false" customHeight="true" outlineLevel="0" collapsed="false">
      <c r="A562" s="159" t="n">
        <v>551</v>
      </c>
      <c r="B562" s="160" t="n">
        <f aca="false">'ORÇ.GLOBAL REF.'!B562</f>
        <v>0</v>
      </c>
      <c r="C562" s="536" t="n">
        <f aca="false">'ORÇ.GLOBAL REF.'!C562</f>
        <v>0</v>
      </c>
      <c r="D562" s="162" t="n">
        <f aca="false">'ORÇ.GLOBAL REF.'!D562</f>
        <v>0</v>
      </c>
      <c r="E562" s="162" t="n">
        <f aca="false">'ORÇ.GLOBAL REF.'!E562</f>
        <v>0</v>
      </c>
      <c r="F562" s="537"/>
      <c r="G562" s="163" t="n">
        <f aca="false">ROUND(F562,2)</f>
        <v>0</v>
      </c>
      <c r="H562" s="163" t="n">
        <f aca="false">IF('ORÇ.GLOBAL P CAIXA'!K562="EXEC.",0,IF(E562&lt;&gt;0,ROUND(E562*G562,2),IF(Z562=0,(SUMIF('ORÇ.GLOBAL REF.'!$S$12:$S$1011,B562,$Z$12:$Z$1011)),Z562)))</f>
        <v>0</v>
      </c>
      <c r="I562" s="538" t="str">
        <f aca="false">'ORÇ.GLOBAL REF.'!H562</f>
        <v/>
      </c>
      <c r="J562" s="163" t="str">
        <f aca="false">'ORÇ.GLOBAL REF.'!I562</f>
        <v/>
      </c>
      <c r="K562" s="539" t="str">
        <f aca="false">'ORÇ.GLOBAL REF.'!J562</f>
        <v/>
      </c>
      <c r="L562" s="168" t="str">
        <f aca="false">IF(B562&gt;0,"ok","ocultar")</f>
        <v>ocultar</v>
      </c>
      <c r="M562" s="102"/>
      <c r="N562" s="102"/>
      <c r="O562" s="102"/>
      <c r="R562" s="157" t="n">
        <f aca="false">IF(B562=0,R561,IF(ISNONTEXT(B562)=TRUE(),INT(B562),INT(LEFT(B562,FIND(".",B562)-1))))</f>
        <v>3</v>
      </c>
      <c r="S562" s="157" t="str">
        <f aca="false">IF(S563=1,1,IF(B562&lt;&gt;0,1,IF(C562&lt;&gt;0,1,IF(D562&lt;&gt;0,1,IF(E562&lt;&gt;0,1,"")))))</f>
        <v/>
      </c>
      <c r="T562" s="157" t="str">
        <f aca="false">IF(R562=0," ",IF(R562&lt;&gt;R561,R562," "))</f>
        <v> </v>
      </c>
      <c r="U562" s="88"/>
      <c r="V562" s="75" t="e">
        <f aca="false">IF(R562&lt;&gt;T562,(IF(J562="",H562*(INFORMAÇÕES!$Q$79/INFORMAÇÕES!$Q$82),IF(J562="R",H562,0))),0)</f>
        <v>#DIV/0!</v>
      </c>
      <c r="W562" s="75" t="e">
        <f aca="false">IF(R562&lt;&gt;T562,(IF(J562="",H562*(INFORMAÇÕES!$Q$80/INFORMAÇÕES!$Q$82),IF(J562="C",H562,0))),0)</f>
        <v>#DIV/0!</v>
      </c>
      <c r="X562" s="75" t="n">
        <f aca="false">IF(R562&lt;&gt;T562,(IF(J562="",H562*INFORMAÇÕES!$U$115,IF(J562="CF",H562,0))),0)</f>
        <v>0</v>
      </c>
      <c r="Y562" s="75" t="n">
        <f aca="false">IF(R562&lt;&gt;T562,(IF(J562="",H562*INFORMAÇÕES!$U$116,IF(J562="O",H562,0))),0)</f>
        <v>0</v>
      </c>
      <c r="Z562" s="75" t="n">
        <f aca="false">IF(E562&lt;&gt;0,H562,0)</f>
        <v>0</v>
      </c>
    </row>
    <row r="563" s="174" customFormat="true" ht="14.25" hidden="false" customHeight="true" outlineLevel="0" collapsed="false">
      <c r="A563" s="159" t="n">
        <v>552</v>
      </c>
      <c r="B563" s="160" t="n">
        <f aca="false">'ORÇ.GLOBAL REF.'!B563</f>
        <v>0</v>
      </c>
      <c r="C563" s="536" t="n">
        <f aca="false">'ORÇ.GLOBAL REF.'!C563</f>
        <v>0</v>
      </c>
      <c r="D563" s="162" t="n">
        <f aca="false">'ORÇ.GLOBAL REF.'!D563</f>
        <v>0</v>
      </c>
      <c r="E563" s="162" t="n">
        <f aca="false">'ORÇ.GLOBAL REF.'!E563</f>
        <v>0</v>
      </c>
      <c r="F563" s="537"/>
      <c r="G563" s="163" t="n">
        <f aca="false">ROUND(F563,2)</f>
        <v>0</v>
      </c>
      <c r="H563" s="163" t="n">
        <f aca="false">IF('ORÇ.GLOBAL P CAIXA'!K563="EXEC.",0,IF(E563&lt;&gt;0,ROUND(E563*G563,2),IF(Z563=0,(SUMIF('ORÇ.GLOBAL REF.'!$S$12:$S$1011,B563,$Z$12:$Z$1011)),Z563)))</f>
        <v>0</v>
      </c>
      <c r="I563" s="538" t="str">
        <f aca="false">'ORÇ.GLOBAL REF.'!H563</f>
        <v/>
      </c>
      <c r="J563" s="163" t="str">
        <f aca="false">'ORÇ.GLOBAL REF.'!I563</f>
        <v/>
      </c>
      <c r="K563" s="539" t="str">
        <f aca="false">'ORÇ.GLOBAL REF.'!J563</f>
        <v/>
      </c>
      <c r="L563" s="168" t="str">
        <f aca="false">IF(B563&gt;0,"ok","ocultar")</f>
        <v>ocultar</v>
      </c>
      <c r="M563" s="102"/>
      <c r="N563" s="102"/>
      <c r="O563" s="102"/>
      <c r="R563" s="157" t="n">
        <f aca="false">IF(B563=0,R562,IF(ISNONTEXT(B563)=TRUE(),INT(B563),INT(LEFT(B563,FIND(".",B563)-1))))</f>
        <v>3</v>
      </c>
      <c r="S563" s="157" t="str">
        <f aca="false">IF(S564=1,1,IF(B563&lt;&gt;0,1,IF(C563&lt;&gt;0,1,IF(D563&lt;&gt;0,1,IF(E563&lt;&gt;0,1,"")))))</f>
        <v/>
      </c>
      <c r="T563" s="157" t="str">
        <f aca="false">IF(R563=0," ",IF(R563&lt;&gt;R562,R563," "))</f>
        <v> </v>
      </c>
      <c r="U563" s="88"/>
      <c r="V563" s="75" t="e">
        <f aca="false">IF(R563&lt;&gt;T563,(IF(J563="",H563*(INFORMAÇÕES!$Q$79/INFORMAÇÕES!$Q$82),IF(J563="R",H563,0))),0)</f>
        <v>#DIV/0!</v>
      </c>
      <c r="W563" s="75" t="e">
        <f aca="false">IF(R563&lt;&gt;T563,(IF(J563="",H563*(INFORMAÇÕES!$Q$80/INFORMAÇÕES!$Q$82),IF(J563="C",H563,0))),0)</f>
        <v>#DIV/0!</v>
      </c>
      <c r="X563" s="75" t="n">
        <f aca="false">IF(R563&lt;&gt;T563,(IF(J563="",H563*INFORMAÇÕES!$U$115,IF(J563="CF",H563,0))),0)</f>
        <v>0</v>
      </c>
      <c r="Y563" s="75" t="n">
        <f aca="false">IF(R563&lt;&gt;T563,(IF(J563="",H563*INFORMAÇÕES!$U$116,IF(J563="O",H563,0))),0)</f>
        <v>0</v>
      </c>
      <c r="Z563" s="75" t="n">
        <f aca="false">IF(E563&lt;&gt;0,H563,0)</f>
        <v>0</v>
      </c>
    </row>
    <row r="564" s="174" customFormat="true" ht="14.25" hidden="false" customHeight="true" outlineLevel="0" collapsed="false">
      <c r="A564" s="159" t="n">
        <v>553</v>
      </c>
      <c r="B564" s="160" t="n">
        <f aca="false">'ORÇ.GLOBAL REF.'!B564</f>
        <v>0</v>
      </c>
      <c r="C564" s="536" t="n">
        <f aca="false">'ORÇ.GLOBAL REF.'!C564</f>
        <v>0</v>
      </c>
      <c r="D564" s="162" t="n">
        <f aca="false">'ORÇ.GLOBAL REF.'!D564</f>
        <v>0</v>
      </c>
      <c r="E564" s="162" t="n">
        <f aca="false">'ORÇ.GLOBAL REF.'!E564</f>
        <v>0</v>
      </c>
      <c r="F564" s="537"/>
      <c r="G564" s="163" t="n">
        <f aca="false">ROUND(F564,2)</f>
        <v>0</v>
      </c>
      <c r="H564" s="163" t="n">
        <f aca="false">IF('ORÇ.GLOBAL P CAIXA'!K564="EXEC.",0,IF(E564&lt;&gt;0,ROUND(E564*G564,2),IF(Z564=0,(SUMIF('ORÇ.GLOBAL REF.'!$S$12:$S$1011,B564,$Z$12:$Z$1011)),Z564)))</f>
        <v>0</v>
      </c>
      <c r="I564" s="538" t="str">
        <f aca="false">'ORÇ.GLOBAL REF.'!H564</f>
        <v/>
      </c>
      <c r="J564" s="163" t="str">
        <f aca="false">'ORÇ.GLOBAL REF.'!I564</f>
        <v/>
      </c>
      <c r="K564" s="539" t="str">
        <f aca="false">'ORÇ.GLOBAL REF.'!J564</f>
        <v/>
      </c>
      <c r="L564" s="168" t="str">
        <f aca="false">IF(B564&gt;0,"ok","ocultar")</f>
        <v>ocultar</v>
      </c>
      <c r="M564" s="102"/>
      <c r="N564" s="102"/>
      <c r="O564" s="102"/>
      <c r="R564" s="157" t="n">
        <f aca="false">IF(B564=0,R563,IF(ISNONTEXT(B564)=TRUE(),INT(B564),INT(LEFT(B564,FIND(".",B564)-1))))</f>
        <v>3</v>
      </c>
      <c r="S564" s="157" t="str">
        <f aca="false">IF(S565=1,1,IF(B564&lt;&gt;0,1,IF(C564&lt;&gt;0,1,IF(D564&lt;&gt;0,1,IF(E564&lt;&gt;0,1,"")))))</f>
        <v/>
      </c>
      <c r="T564" s="157" t="str">
        <f aca="false">IF(R564=0," ",IF(R564&lt;&gt;R563,R564," "))</f>
        <v> </v>
      </c>
      <c r="U564" s="88"/>
      <c r="V564" s="75" t="e">
        <f aca="false">IF(R564&lt;&gt;T564,(IF(J564="",H564*(INFORMAÇÕES!$Q$79/INFORMAÇÕES!$Q$82),IF(J564="R",H564,0))),0)</f>
        <v>#DIV/0!</v>
      </c>
      <c r="W564" s="75" t="e">
        <f aca="false">IF(R564&lt;&gt;T564,(IF(J564="",H564*(INFORMAÇÕES!$Q$80/INFORMAÇÕES!$Q$82),IF(J564="C",H564,0))),0)</f>
        <v>#DIV/0!</v>
      </c>
      <c r="X564" s="75" t="n">
        <f aca="false">IF(R564&lt;&gt;T564,(IF(J564="",H564*INFORMAÇÕES!$U$115,IF(J564="CF",H564,0))),0)</f>
        <v>0</v>
      </c>
      <c r="Y564" s="75" t="n">
        <f aca="false">IF(R564&lt;&gt;T564,(IF(J564="",H564*INFORMAÇÕES!$U$116,IF(J564="O",H564,0))),0)</f>
        <v>0</v>
      </c>
      <c r="Z564" s="75" t="n">
        <f aca="false">IF(E564&lt;&gt;0,H564,0)</f>
        <v>0</v>
      </c>
    </row>
    <row r="565" s="174" customFormat="true" ht="14.25" hidden="false" customHeight="true" outlineLevel="0" collapsed="false">
      <c r="A565" s="159" t="n">
        <v>554</v>
      </c>
      <c r="B565" s="160" t="n">
        <f aca="false">'ORÇ.GLOBAL REF.'!B565</f>
        <v>0</v>
      </c>
      <c r="C565" s="536" t="n">
        <f aca="false">'ORÇ.GLOBAL REF.'!C565</f>
        <v>0</v>
      </c>
      <c r="D565" s="162" t="n">
        <f aca="false">'ORÇ.GLOBAL REF.'!D565</f>
        <v>0</v>
      </c>
      <c r="E565" s="162" t="n">
        <f aca="false">'ORÇ.GLOBAL REF.'!E565</f>
        <v>0</v>
      </c>
      <c r="F565" s="537"/>
      <c r="G565" s="163" t="n">
        <f aca="false">ROUND(F565,2)</f>
        <v>0</v>
      </c>
      <c r="H565" s="163" t="n">
        <f aca="false">IF('ORÇ.GLOBAL P CAIXA'!K565="EXEC.",0,IF(E565&lt;&gt;0,ROUND(E565*G565,2),IF(Z565=0,(SUMIF('ORÇ.GLOBAL REF.'!$S$12:$S$1011,B565,$Z$12:$Z$1011)),Z565)))</f>
        <v>0</v>
      </c>
      <c r="I565" s="538" t="str">
        <f aca="false">'ORÇ.GLOBAL REF.'!H565</f>
        <v/>
      </c>
      <c r="J565" s="163" t="str">
        <f aca="false">'ORÇ.GLOBAL REF.'!I565</f>
        <v/>
      </c>
      <c r="K565" s="539" t="str">
        <f aca="false">'ORÇ.GLOBAL REF.'!J565</f>
        <v/>
      </c>
      <c r="L565" s="168" t="str">
        <f aca="false">IF(B565&gt;0,"ok","ocultar")</f>
        <v>ocultar</v>
      </c>
      <c r="M565" s="102"/>
      <c r="N565" s="102"/>
      <c r="O565" s="102"/>
      <c r="R565" s="157" t="n">
        <f aca="false">IF(B565=0,R564,IF(ISNONTEXT(B565)=TRUE(),INT(B565),INT(LEFT(B565,FIND(".",B565)-1))))</f>
        <v>3</v>
      </c>
      <c r="S565" s="157" t="str">
        <f aca="false">IF(S566=1,1,IF(B565&lt;&gt;0,1,IF(C565&lt;&gt;0,1,IF(D565&lt;&gt;0,1,IF(E565&lt;&gt;0,1,"")))))</f>
        <v/>
      </c>
      <c r="T565" s="157" t="str">
        <f aca="false">IF(R565=0," ",IF(R565&lt;&gt;R564,R565," "))</f>
        <v> </v>
      </c>
      <c r="U565" s="88"/>
      <c r="V565" s="75" t="e">
        <f aca="false">IF(R565&lt;&gt;T565,(IF(J565="",H565*(INFORMAÇÕES!$Q$79/INFORMAÇÕES!$Q$82),IF(J565="R",H565,0))),0)</f>
        <v>#DIV/0!</v>
      </c>
      <c r="W565" s="75" t="e">
        <f aca="false">IF(R565&lt;&gt;T565,(IF(J565="",H565*(INFORMAÇÕES!$Q$80/INFORMAÇÕES!$Q$82),IF(J565="C",H565,0))),0)</f>
        <v>#DIV/0!</v>
      </c>
      <c r="X565" s="75" t="n">
        <f aca="false">IF(R565&lt;&gt;T565,(IF(J565="",H565*INFORMAÇÕES!$U$115,IF(J565="CF",H565,0))),0)</f>
        <v>0</v>
      </c>
      <c r="Y565" s="75" t="n">
        <f aca="false">IF(R565&lt;&gt;T565,(IF(J565="",H565*INFORMAÇÕES!$U$116,IF(J565="O",H565,0))),0)</f>
        <v>0</v>
      </c>
      <c r="Z565" s="75" t="n">
        <f aca="false">IF(E565&lt;&gt;0,H565,0)</f>
        <v>0</v>
      </c>
    </row>
    <row r="566" s="174" customFormat="true" ht="14.25" hidden="false" customHeight="true" outlineLevel="0" collapsed="false">
      <c r="A566" s="159" t="n">
        <v>555</v>
      </c>
      <c r="B566" s="160" t="n">
        <f aca="false">'ORÇ.GLOBAL REF.'!B566</f>
        <v>0</v>
      </c>
      <c r="C566" s="536" t="n">
        <f aca="false">'ORÇ.GLOBAL REF.'!C566</f>
        <v>0</v>
      </c>
      <c r="D566" s="162" t="n">
        <f aca="false">'ORÇ.GLOBAL REF.'!D566</f>
        <v>0</v>
      </c>
      <c r="E566" s="162" t="n">
        <f aca="false">'ORÇ.GLOBAL REF.'!E566</f>
        <v>0</v>
      </c>
      <c r="F566" s="537"/>
      <c r="G566" s="163" t="n">
        <f aca="false">ROUND(F566,2)</f>
        <v>0</v>
      </c>
      <c r="H566" s="163" t="n">
        <f aca="false">IF('ORÇ.GLOBAL P CAIXA'!K566="EXEC.",0,IF(E566&lt;&gt;0,ROUND(E566*G566,2),IF(Z566=0,(SUMIF('ORÇ.GLOBAL REF.'!$S$12:$S$1011,B566,$Z$12:$Z$1011)),Z566)))</f>
        <v>0</v>
      </c>
      <c r="I566" s="538" t="str">
        <f aca="false">'ORÇ.GLOBAL REF.'!H566</f>
        <v/>
      </c>
      <c r="J566" s="163" t="str">
        <f aca="false">'ORÇ.GLOBAL REF.'!I566</f>
        <v/>
      </c>
      <c r="K566" s="539" t="str">
        <f aca="false">'ORÇ.GLOBAL REF.'!J566</f>
        <v/>
      </c>
      <c r="L566" s="168" t="str">
        <f aca="false">IF(B566&gt;0,"ok","ocultar")</f>
        <v>ocultar</v>
      </c>
      <c r="M566" s="102"/>
      <c r="N566" s="102"/>
      <c r="O566" s="102"/>
      <c r="R566" s="157" t="n">
        <f aca="false">IF(B566=0,R565,IF(ISNONTEXT(B566)=TRUE(),INT(B566),INT(LEFT(B566,FIND(".",B566)-1))))</f>
        <v>3</v>
      </c>
      <c r="S566" s="157" t="str">
        <f aca="false">IF(S567=1,1,IF(B566&lt;&gt;0,1,IF(C566&lt;&gt;0,1,IF(D566&lt;&gt;0,1,IF(E566&lt;&gt;0,1,"")))))</f>
        <v/>
      </c>
      <c r="T566" s="157" t="str">
        <f aca="false">IF(R566=0," ",IF(R566&lt;&gt;R565,R566," "))</f>
        <v> </v>
      </c>
      <c r="U566" s="88"/>
      <c r="V566" s="75" t="e">
        <f aca="false">IF(R566&lt;&gt;T566,(IF(J566="",H566*(INFORMAÇÕES!$Q$79/INFORMAÇÕES!$Q$82),IF(J566="R",H566,0))),0)</f>
        <v>#DIV/0!</v>
      </c>
      <c r="W566" s="75" t="e">
        <f aca="false">IF(R566&lt;&gt;T566,(IF(J566="",H566*(INFORMAÇÕES!$Q$80/INFORMAÇÕES!$Q$82),IF(J566="C",H566,0))),0)</f>
        <v>#DIV/0!</v>
      </c>
      <c r="X566" s="75" t="n">
        <f aca="false">IF(R566&lt;&gt;T566,(IF(J566="",H566*INFORMAÇÕES!$U$115,IF(J566="CF",H566,0))),0)</f>
        <v>0</v>
      </c>
      <c r="Y566" s="75" t="n">
        <f aca="false">IF(R566&lt;&gt;T566,(IF(J566="",H566*INFORMAÇÕES!$U$116,IF(J566="O",H566,0))),0)</f>
        <v>0</v>
      </c>
      <c r="Z566" s="75" t="n">
        <f aca="false">IF(E566&lt;&gt;0,H566,0)</f>
        <v>0</v>
      </c>
    </row>
    <row r="567" s="174" customFormat="true" ht="14.25" hidden="false" customHeight="true" outlineLevel="0" collapsed="false">
      <c r="A567" s="159" t="n">
        <v>556</v>
      </c>
      <c r="B567" s="160" t="n">
        <f aca="false">'ORÇ.GLOBAL REF.'!B567</f>
        <v>0</v>
      </c>
      <c r="C567" s="536" t="n">
        <f aca="false">'ORÇ.GLOBAL REF.'!C567</f>
        <v>0</v>
      </c>
      <c r="D567" s="162" t="n">
        <f aca="false">'ORÇ.GLOBAL REF.'!D567</f>
        <v>0</v>
      </c>
      <c r="E567" s="162" t="n">
        <f aca="false">'ORÇ.GLOBAL REF.'!E567</f>
        <v>0</v>
      </c>
      <c r="F567" s="537"/>
      <c r="G567" s="163" t="n">
        <f aca="false">ROUND(F567,2)</f>
        <v>0</v>
      </c>
      <c r="H567" s="163" t="n">
        <f aca="false">IF('ORÇ.GLOBAL P CAIXA'!K567="EXEC.",0,IF(E567&lt;&gt;0,ROUND(E567*G567,2),IF(Z567=0,(SUMIF('ORÇ.GLOBAL REF.'!$S$12:$S$1011,B567,$Z$12:$Z$1011)),Z567)))</f>
        <v>0</v>
      </c>
      <c r="I567" s="538" t="str">
        <f aca="false">'ORÇ.GLOBAL REF.'!H567</f>
        <v/>
      </c>
      <c r="J567" s="163" t="str">
        <f aca="false">'ORÇ.GLOBAL REF.'!I567</f>
        <v/>
      </c>
      <c r="K567" s="539" t="str">
        <f aca="false">'ORÇ.GLOBAL REF.'!J567</f>
        <v/>
      </c>
      <c r="L567" s="168" t="str">
        <f aca="false">IF(B567&gt;0,"ok","ocultar")</f>
        <v>ocultar</v>
      </c>
      <c r="M567" s="102"/>
      <c r="N567" s="102"/>
      <c r="O567" s="102"/>
      <c r="R567" s="157" t="n">
        <f aca="false">IF(B567=0,R566,IF(ISNONTEXT(B567)=TRUE(),INT(B567),INT(LEFT(B567,FIND(".",B567)-1))))</f>
        <v>3</v>
      </c>
      <c r="S567" s="157" t="str">
        <f aca="false">IF(S568=1,1,IF(B567&lt;&gt;0,1,IF(C567&lt;&gt;0,1,IF(D567&lt;&gt;0,1,IF(E567&lt;&gt;0,1,"")))))</f>
        <v/>
      </c>
      <c r="T567" s="157" t="str">
        <f aca="false">IF(R567=0," ",IF(R567&lt;&gt;R566,R567," "))</f>
        <v> </v>
      </c>
      <c r="U567" s="88"/>
      <c r="V567" s="75" t="e">
        <f aca="false">IF(R567&lt;&gt;T567,(IF(J567="",H567*(INFORMAÇÕES!$Q$79/INFORMAÇÕES!$Q$82),IF(J567="R",H567,0))),0)</f>
        <v>#DIV/0!</v>
      </c>
      <c r="W567" s="75" t="e">
        <f aca="false">IF(R567&lt;&gt;T567,(IF(J567="",H567*(INFORMAÇÕES!$Q$80/INFORMAÇÕES!$Q$82),IF(J567="C",H567,0))),0)</f>
        <v>#DIV/0!</v>
      </c>
      <c r="X567" s="75" t="n">
        <f aca="false">IF(R567&lt;&gt;T567,(IF(J567="",H567*INFORMAÇÕES!$U$115,IF(J567="CF",H567,0))),0)</f>
        <v>0</v>
      </c>
      <c r="Y567" s="75" t="n">
        <f aca="false">IF(R567&lt;&gt;T567,(IF(J567="",H567*INFORMAÇÕES!$U$116,IF(J567="O",H567,0))),0)</f>
        <v>0</v>
      </c>
      <c r="Z567" s="75" t="n">
        <f aca="false">IF(E567&lt;&gt;0,H567,0)</f>
        <v>0</v>
      </c>
    </row>
    <row r="568" s="174" customFormat="true" ht="14.25" hidden="false" customHeight="true" outlineLevel="0" collapsed="false">
      <c r="A568" s="159" t="n">
        <v>557</v>
      </c>
      <c r="B568" s="160" t="n">
        <f aca="false">'ORÇ.GLOBAL REF.'!B568</f>
        <v>0</v>
      </c>
      <c r="C568" s="536" t="n">
        <f aca="false">'ORÇ.GLOBAL REF.'!C568</f>
        <v>0</v>
      </c>
      <c r="D568" s="162" t="n">
        <f aca="false">'ORÇ.GLOBAL REF.'!D568</f>
        <v>0</v>
      </c>
      <c r="E568" s="162" t="n">
        <f aca="false">'ORÇ.GLOBAL REF.'!E568</f>
        <v>0</v>
      </c>
      <c r="F568" s="537"/>
      <c r="G568" s="163" t="n">
        <f aca="false">ROUND(F568,2)</f>
        <v>0</v>
      </c>
      <c r="H568" s="163" t="n">
        <f aca="false">IF('ORÇ.GLOBAL P CAIXA'!K568="EXEC.",0,IF(E568&lt;&gt;0,ROUND(E568*G568,2),IF(Z568=0,(SUMIF('ORÇ.GLOBAL REF.'!$S$12:$S$1011,B568,$Z$12:$Z$1011)),Z568)))</f>
        <v>0</v>
      </c>
      <c r="I568" s="538" t="str">
        <f aca="false">'ORÇ.GLOBAL REF.'!H568</f>
        <v/>
      </c>
      <c r="J568" s="163" t="str">
        <f aca="false">'ORÇ.GLOBAL REF.'!I568</f>
        <v/>
      </c>
      <c r="K568" s="539" t="str">
        <f aca="false">'ORÇ.GLOBAL REF.'!J568</f>
        <v/>
      </c>
      <c r="L568" s="168" t="str">
        <f aca="false">IF(B568&gt;0,"ok","ocultar")</f>
        <v>ocultar</v>
      </c>
      <c r="M568" s="102"/>
      <c r="N568" s="102"/>
      <c r="O568" s="102"/>
      <c r="R568" s="157" t="n">
        <f aca="false">IF(B568=0,R567,IF(ISNONTEXT(B568)=TRUE(),INT(B568),INT(LEFT(B568,FIND(".",B568)-1))))</f>
        <v>3</v>
      </c>
      <c r="S568" s="157" t="str">
        <f aca="false">IF(S569=1,1,IF(B568&lt;&gt;0,1,IF(C568&lt;&gt;0,1,IF(D568&lt;&gt;0,1,IF(E568&lt;&gt;0,1,"")))))</f>
        <v/>
      </c>
      <c r="T568" s="157" t="str">
        <f aca="false">IF(R568=0," ",IF(R568&lt;&gt;R567,R568," "))</f>
        <v> </v>
      </c>
      <c r="U568" s="88"/>
      <c r="V568" s="75" t="e">
        <f aca="false">IF(R568&lt;&gt;T568,(IF(J568="",H568*(INFORMAÇÕES!$Q$79/INFORMAÇÕES!$Q$82),IF(J568="R",H568,0))),0)</f>
        <v>#DIV/0!</v>
      </c>
      <c r="W568" s="75" t="e">
        <f aca="false">IF(R568&lt;&gt;T568,(IF(J568="",H568*(INFORMAÇÕES!$Q$80/INFORMAÇÕES!$Q$82),IF(J568="C",H568,0))),0)</f>
        <v>#DIV/0!</v>
      </c>
      <c r="X568" s="75" t="n">
        <f aca="false">IF(R568&lt;&gt;T568,(IF(J568="",H568*INFORMAÇÕES!$U$115,IF(J568="CF",H568,0))),0)</f>
        <v>0</v>
      </c>
      <c r="Y568" s="75" t="n">
        <f aca="false">IF(R568&lt;&gt;T568,(IF(J568="",H568*INFORMAÇÕES!$U$116,IF(J568="O",H568,0))),0)</f>
        <v>0</v>
      </c>
      <c r="Z568" s="75" t="n">
        <f aca="false">IF(E568&lt;&gt;0,H568,0)</f>
        <v>0</v>
      </c>
    </row>
    <row r="569" s="174" customFormat="true" ht="14.25" hidden="false" customHeight="true" outlineLevel="0" collapsed="false">
      <c r="A569" s="159" t="n">
        <v>558</v>
      </c>
      <c r="B569" s="160" t="n">
        <f aca="false">'ORÇ.GLOBAL REF.'!B569</f>
        <v>0</v>
      </c>
      <c r="C569" s="536" t="n">
        <f aca="false">'ORÇ.GLOBAL REF.'!C569</f>
        <v>0</v>
      </c>
      <c r="D569" s="162" t="n">
        <f aca="false">'ORÇ.GLOBAL REF.'!D569</f>
        <v>0</v>
      </c>
      <c r="E569" s="162" t="n">
        <f aca="false">'ORÇ.GLOBAL REF.'!E569</f>
        <v>0</v>
      </c>
      <c r="F569" s="537"/>
      <c r="G569" s="163" t="n">
        <f aca="false">ROUND(F569,2)</f>
        <v>0</v>
      </c>
      <c r="H569" s="163" t="n">
        <f aca="false">IF('ORÇ.GLOBAL P CAIXA'!K569="EXEC.",0,IF(E569&lt;&gt;0,ROUND(E569*G569,2),IF(Z569=0,(SUMIF('ORÇ.GLOBAL REF.'!$S$12:$S$1011,B569,$Z$12:$Z$1011)),Z569)))</f>
        <v>0</v>
      </c>
      <c r="I569" s="538" t="str">
        <f aca="false">'ORÇ.GLOBAL REF.'!H569</f>
        <v/>
      </c>
      <c r="J569" s="163" t="str">
        <f aca="false">'ORÇ.GLOBAL REF.'!I569</f>
        <v/>
      </c>
      <c r="K569" s="539" t="str">
        <f aca="false">'ORÇ.GLOBAL REF.'!J569</f>
        <v/>
      </c>
      <c r="L569" s="168" t="str">
        <f aca="false">IF(B569&gt;0,"ok","ocultar")</f>
        <v>ocultar</v>
      </c>
      <c r="M569" s="102"/>
      <c r="N569" s="102"/>
      <c r="O569" s="102"/>
      <c r="R569" s="157" t="n">
        <f aca="false">IF(B569=0,R568,IF(ISNONTEXT(B569)=TRUE(),INT(B569),INT(LEFT(B569,FIND(".",B569)-1))))</f>
        <v>3</v>
      </c>
      <c r="S569" s="157" t="str">
        <f aca="false">IF(S570=1,1,IF(B569&lt;&gt;0,1,IF(C569&lt;&gt;0,1,IF(D569&lt;&gt;0,1,IF(E569&lt;&gt;0,1,"")))))</f>
        <v/>
      </c>
      <c r="T569" s="157" t="str">
        <f aca="false">IF(R569=0," ",IF(R569&lt;&gt;R568,R569," "))</f>
        <v> </v>
      </c>
      <c r="U569" s="88"/>
      <c r="V569" s="75" t="e">
        <f aca="false">IF(R569&lt;&gt;T569,(IF(J569="",H569*(INFORMAÇÕES!$Q$79/INFORMAÇÕES!$Q$82),IF(J569="R",H569,0))),0)</f>
        <v>#DIV/0!</v>
      </c>
      <c r="W569" s="75" t="e">
        <f aca="false">IF(R569&lt;&gt;T569,(IF(J569="",H569*(INFORMAÇÕES!$Q$80/INFORMAÇÕES!$Q$82),IF(J569="C",H569,0))),0)</f>
        <v>#DIV/0!</v>
      </c>
      <c r="X569" s="75" t="n">
        <f aca="false">IF(R569&lt;&gt;T569,(IF(J569="",H569*INFORMAÇÕES!$U$115,IF(J569="CF",H569,0))),0)</f>
        <v>0</v>
      </c>
      <c r="Y569" s="75" t="n">
        <f aca="false">IF(R569&lt;&gt;T569,(IF(J569="",H569*INFORMAÇÕES!$U$116,IF(J569="O",H569,0))),0)</f>
        <v>0</v>
      </c>
      <c r="Z569" s="75" t="n">
        <f aca="false">IF(E569&lt;&gt;0,H569,0)</f>
        <v>0</v>
      </c>
    </row>
    <row r="570" s="174" customFormat="true" ht="14.25" hidden="false" customHeight="true" outlineLevel="0" collapsed="false">
      <c r="A570" s="159" t="n">
        <v>559</v>
      </c>
      <c r="B570" s="160" t="n">
        <f aca="false">'ORÇ.GLOBAL REF.'!B570</f>
        <v>0</v>
      </c>
      <c r="C570" s="536" t="n">
        <f aca="false">'ORÇ.GLOBAL REF.'!C570</f>
        <v>0</v>
      </c>
      <c r="D570" s="162" t="n">
        <f aca="false">'ORÇ.GLOBAL REF.'!D570</f>
        <v>0</v>
      </c>
      <c r="E570" s="162" t="n">
        <f aca="false">'ORÇ.GLOBAL REF.'!E570</f>
        <v>0</v>
      </c>
      <c r="F570" s="537"/>
      <c r="G570" s="163" t="n">
        <f aca="false">ROUND(F570,2)</f>
        <v>0</v>
      </c>
      <c r="H570" s="163" t="n">
        <f aca="false">IF('ORÇ.GLOBAL P CAIXA'!K570="EXEC.",0,IF(E570&lt;&gt;0,ROUND(E570*G570,2),IF(Z570=0,(SUMIF('ORÇ.GLOBAL REF.'!$S$12:$S$1011,B570,$Z$12:$Z$1011)),Z570)))</f>
        <v>0</v>
      </c>
      <c r="I570" s="538" t="str">
        <f aca="false">'ORÇ.GLOBAL REF.'!H570</f>
        <v/>
      </c>
      <c r="J570" s="163" t="str">
        <f aca="false">'ORÇ.GLOBAL REF.'!I570</f>
        <v/>
      </c>
      <c r="K570" s="539" t="str">
        <f aca="false">'ORÇ.GLOBAL REF.'!J570</f>
        <v/>
      </c>
      <c r="L570" s="168" t="str">
        <f aca="false">IF(B570&gt;0,"ok","ocultar")</f>
        <v>ocultar</v>
      </c>
      <c r="M570" s="102"/>
      <c r="N570" s="102"/>
      <c r="O570" s="102"/>
      <c r="R570" s="157" t="n">
        <f aca="false">IF(B570=0,R569,IF(ISNONTEXT(B570)=TRUE(),INT(B570),INT(LEFT(B570,FIND(".",B570)-1))))</f>
        <v>3</v>
      </c>
      <c r="S570" s="157" t="str">
        <f aca="false">IF(S571=1,1,IF(B570&lt;&gt;0,1,IF(C570&lt;&gt;0,1,IF(D570&lt;&gt;0,1,IF(E570&lt;&gt;0,1,"")))))</f>
        <v/>
      </c>
      <c r="T570" s="157" t="str">
        <f aca="false">IF(R570=0," ",IF(R570&lt;&gt;R569,R570," "))</f>
        <v> </v>
      </c>
      <c r="U570" s="88"/>
      <c r="V570" s="75" t="e">
        <f aca="false">IF(R570&lt;&gt;T570,(IF(J570="",H570*(INFORMAÇÕES!$Q$79/INFORMAÇÕES!$Q$82),IF(J570="R",H570,0))),0)</f>
        <v>#DIV/0!</v>
      </c>
      <c r="W570" s="75" t="e">
        <f aca="false">IF(R570&lt;&gt;T570,(IF(J570="",H570*(INFORMAÇÕES!$Q$80/INFORMAÇÕES!$Q$82),IF(J570="C",H570,0))),0)</f>
        <v>#DIV/0!</v>
      </c>
      <c r="X570" s="75" t="n">
        <f aca="false">IF(R570&lt;&gt;T570,(IF(J570="",H570*INFORMAÇÕES!$U$115,IF(J570="CF",H570,0))),0)</f>
        <v>0</v>
      </c>
      <c r="Y570" s="75" t="n">
        <f aca="false">IF(R570&lt;&gt;T570,(IF(J570="",H570*INFORMAÇÕES!$U$116,IF(J570="O",H570,0))),0)</f>
        <v>0</v>
      </c>
      <c r="Z570" s="75" t="n">
        <f aca="false">IF(E570&lt;&gt;0,H570,0)</f>
        <v>0</v>
      </c>
    </row>
    <row r="571" s="174" customFormat="true" ht="14.25" hidden="false" customHeight="true" outlineLevel="0" collapsed="false">
      <c r="A571" s="159" t="n">
        <v>560</v>
      </c>
      <c r="B571" s="160" t="n">
        <f aca="false">'ORÇ.GLOBAL REF.'!B571</f>
        <v>0</v>
      </c>
      <c r="C571" s="536" t="n">
        <f aca="false">'ORÇ.GLOBAL REF.'!C571</f>
        <v>0</v>
      </c>
      <c r="D571" s="162" t="n">
        <f aca="false">'ORÇ.GLOBAL REF.'!D571</f>
        <v>0</v>
      </c>
      <c r="E571" s="162" t="n">
        <f aca="false">'ORÇ.GLOBAL REF.'!E571</f>
        <v>0</v>
      </c>
      <c r="F571" s="537"/>
      <c r="G571" s="163" t="n">
        <f aca="false">ROUND(F571,2)</f>
        <v>0</v>
      </c>
      <c r="H571" s="163" t="n">
        <f aca="false">IF('ORÇ.GLOBAL P CAIXA'!K571="EXEC.",0,IF(E571&lt;&gt;0,ROUND(E571*G571,2),IF(Z571=0,(SUMIF('ORÇ.GLOBAL REF.'!$S$12:$S$1011,B571,$Z$12:$Z$1011)),Z571)))</f>
        <v>0</v>
      </c>
      <c r="I571" s="538" t="str">
        <f aca="false">'ORÇ.GLOBAL REF.'!H571</f>
        <v/>
      </c>
      <c r="J571" s="163" t="str">
        <f aca="false">'ORÇ.GLOBAL REF.'!I571</f>
        <v/>
      </c>
      <c r="K571" s="539" t="str">
        <f aca="false">'ORÇ.GLOBAL REF.'!J571</f>
        <v/>
      </c>
      <c r="L571" s="168" t="str">
        <f aca="false">IF(B571&gt;0,"ok","ocultar")</f>
        <v>ocultar</v>
      </c>
      <c r="M571" s="102"/>
      <c r="N571" s="102"/>
      <c r="O571" s="102"/>
      <c r="R571" s="157" t="n">
        <f aca="false">IF(B571=0,R570,IF(ISNONTEXT(B571)=TRUE(),INT(B571),INT(LEFT(B571,FIND(".",B571)-1))))</f>
        <v>3</v>
      </c>
      <c r="S571" s="157" t="str">
        <f aca="false">IF(S572=1,1,IF(B571&lt;&gt;0,1,IF(C571&lt;&gt;0,1,IF(D571&lt;&gt;0,1,IF(E571&lt;&gt;0,1,"")))))</f>
        <v/>
      </c>
      <c r="T571" s="157" t="str">
        <f aca="false">IF(R571=0," ",IF(R571&lt;&gt;R570,R571," "))</f>
        <v> </v>
      </c>
      <c r="U571" s="88"/>
      <c r="V571" s="75" t="e">
        <f aca="false">IF(R571&lt;&gt;T571,(IF(J571="",H571*(INFORMAÇÕES!$Q$79/INFORMAÇÕES!$Q$82),IF(J571="R",H571,0))),0)</f>
        <v>#DIV/0!</v>
      </c>
      <c r="W571" s="75" t="e">
        <f aca="false">IF(R571&lt;&gt;T571,(IF(J571="",H571*(INFORMAÇÕES!$Q$80/INFORMAÇÕES!$Q$82),IF(J571="C",H571,0))),0)</f>
        <v>#DIV/0!</v>
      </c>
      <c r="X571" s="75" t="n">
        <f aca="false">IF(R571&lt;&gt;T571,(IF(J571="",H571*INFORMAÇÕES!$U$115,IF(J571="CF",H571,0))),0)</f>
        <v>0</v>
      </c>
      <c r="Y571" s="75" t="n">
        <f aca="false">IF(R571&lt;&gt;T571,(IF(J571="",H571*INFORMAÇÕES!$U$116,IF(J571="O",H571,0))),0)</f>
        <v>0</v>
      </c>
      <c r="Z571" s="75" t="n">
        <f aca="false">IF(E571&lt;&gt;0,H571,0)</f>
        <v>0</v>
      </c>
    </row>
    <row r="572" s="174" customFormat="true" ht="14.25" hidden="false" customHeight="true" outlineLevel="0" collapsed="false">
      <c r="A572" s="159" t="n">
        <v>561</v>
      </c>
      <c r="B572" s="160" t="n">
        <f aca="false">'ORÇ.GLOBAL REF.'!B572</f>
        <v>0</v>
      </c>
      <c r="C572" s="536" t="n">
        <f aca="false">'ORÇ.GLOBAL REF.'!C572</f>
        <v>0</v>
      </c>
      <c r="D572" s="162" t="n">
        <f aca="false">'ORÇ.GLOBAL REF.'!D572</f>
        <v>0</v>
      </c>
      <c r="E572" s="162" t="n">
        <f aca="false">'ORÇ.GLOBAL REF.'!E572</f>
        <v>0</v>
      </c>
      <c r="F572" s="537"/>
      <c r="G572" s="163" t="n">
        <f aca="false">ROUND(F572,2)</f>
        <v>0</v>
      </c>
      <c r="H572" s="163" t="n">
        <f aca="false">IF('ORÇ.GLOBAL P CAIXA'!K572="EXEC.",0,IF(E572&lt;&gt;0,ROUND(E572*G572,2),IF(Z572=0,(SUMIF('ORÇ.GLOBAL REF.'!$S$12:$S$1011,B572,$Z$12:$Z$1011)),Z572)))</f>
        <v>0</v>
      </c>
      <c r="I572" s="538" t="str">
        <f aca="false">'ORÇ.GLOBAL REF.'!H572</f>
        <v/>
      </c>
      <c r="J572" s="163" t="str">
        <f aca="false">'ORÇ.GLOBAL REF.'!I572</f>
        <v/>
      </c>
      <c r="K572" s="539" t="str">
        <f aca="false">'ORÇ.GLOBAL REF.'!J572</f>
        <v/>
      </c>
      <c r="L572" s="168" t="str">
        <f aca="false">IF(B572&gt;0,"ok","ocultar")</f>
        <v>ocultar</v>
      </c>
      <c r="M572" s="102"/>
      <c r="N572" s="102"/>
      <c r="O572" s="102"/>
      <c r="R572" s="157" t="n">
        <f aca="false">IF(B572=0,R571,IF(ISNONTEXT(B572)=TRUE(),INT(B572),INT(LEFT(B572,FIND(".",B572)-1))))</f>
        <v>3</v>
      </c>
      <c r="S572" s="157" t="str">
        <f aca="false">IF(S573=1,1,IF(B572&lt;&gt;0,1,IF(C572&lt;&gt;0,1,IF(D572&lt;&gt;0,1,IF(E572&lt;&gt;0,1,"")))))</f>
        <v/>
      </c>
      <c r="T572" s="157" t="str">
        <f aca="false">IF(R572=0," ",IF(R572&lt;&gt;R571,R572," "))</f>
        <v> </v>
      </c>
      <c r="U572" s="88"/>
      <c r="V572" s="75" t="e">
        <f aca="false">IF(R572&lt;&gt;T572,(IF(J572="",H572*(INFORMAÇÕES!$Q$79/INFORMAÇÕES!$Q$82),IF(J572="R",H572,0))),0)</f>
        <v>#DIV/0!</v>
      </c>
      <c r="W572" s="75" t="e">
        <f aca="false">IF(R572&lt;&gt;T572,(IF(J572="",H572*(INFORMAÇÕES!$Q$80/INFORMAÇÕES!$Q$82),IF(J572="C",H572,0))),0)</f>
        <v>#DIV/0!</v>
      </c>
      <c r="X572" s="75" t="n">
        <f aca="false">IF(R572&lt;&gt;T572,(IF(J572="",H572*INFORMAÇÕES!$U$115,IF(J572="CF",H572,0))),0)</f>
        <v>0</v>
      </c>
      <c r="Y572" s="75" t="n">
        <f aca="false">IF(R572&lt;&gt;T572,(IF(J572="",H572*INFORMAÇÕES!$U$116,IF(J572="O",H572,0))),0)</f>
        <v>0</v>
      </c>
      <c r="Z572" s="75" t="n">
        <f aca="false">IF(E572&lt;&gt;0,H572,0)</f>
        <v>0</v>
      </c>
    </row>
    <row r="573" s="174" customFormat="true" ht="14.25" hidden="false" customHeight="true" outlineLevel="0" collapsed="false">
      <c r="A573" s="159" t="n">
        <v>562</v>
      </c>
      <c r="B573" s="160" t="n">
        <f aca="false">'ORÇ.GLOBAL REF.'!B573</f>
        <v>0</v>
      </c>
      <c r="C573" s="536" t="n">
        <f aca="false">'ORÇ.GLOBAL REF.'!C573</f>
        <v>0</v>
      </c>
      <c r="D573" s="162" t="n">
        <f aca="false">'ORÇ.GLOBAL REF.'!D573</f>
        <v>0</v>
      </c>
      <c r="E573" s="162" t="n">
        <f aca="false">'ORÇ.GLOBAL REF.'!E573</f>
        <v>0</v>
      </c>
      <c r="F573" s="537"/>
      <c r="G573" s="163" t="n">
        <f aca="false">ROUND(F573,2)</f>
        <v>0</v>
      </c>
      <c r="H573" s="163" t="n">
        <f aca="false">IF('ORÇ.GLOBAL P CAIXA'!K573="EXEC.",0,IF(E573&lt;&gt;0,ROUND(E573*G573,2),IF(Z573=0,(SUMIF('ORÇ.GLOBAL REF.'!$S$12:$S$1011,B573,$Z$12:$Z$1011)),Z573)))</f>
        <v>0</v>
      </c>
      <c r="I573" s="538" t="str">
        <f aca="false">'ORÇ.GLOBAL REF.'!H573</f>
        <v/>
      </c>
      <c r="J573" s="163" t="str">
        <f aca="false">'ORÇ.GLOBAL REF.'!I573</f>
        <v/>
      </c>
      <c r="K573" s="539" t="str">
        <f aca="false">'ORÇ.GLOBAL REF.'!J573</f>
        <v/>
      </c>
      <c r="L573" s="168" t="str">
        <f aca="false">IF(B573&gt;0,"ok","ocultar")</f>
        <v>ocultar</v>
      </c>
      <c r="M573" s="102"/>
      <c r="N573" s="102"/>
      <c r="O573" s="102"/>
      <c r="R573" s="157" t="n">
        <f aca="false">IF(B573=0,R572,IF(ISNONTEXT(B573)=TRUE(),INT(B573),INT(LEFT(B573,FIND(".",B573)-1))))</f>
        <v>3</v>
      </c>
      <c r="S573" s="157" t="str">
        <f aca="false">IF(S574=1,1,IF(B573&lt;&gt;0,1,IF(C573&lt;&gt;0,1,IF(D573&lt;&gt;0,1,IF(E573&lt;&gt;0,1,"")))))</f>
        <v/>
      </c>
      <c r="T573" s="157" t="str">
        <f aca="false">IF(R573=0," ",IF(R573&lt;&gt;R572,R573," "))</f>
        <v> </v>
      </c>
      <c r="U573" s="88"/>
      <c r="V573" s="75" t="e">
        <f aca="false">IF(R573&lt;&gt;T573,(IF(J573="",H573*(INFORMAÇÕES!$Q$79/INFORMAÇÕES!$Q$82),IF(J573="R",H573,0))),0)</f>
        <v>#DIV/0!</v>
      </c>
      <c r="W573" s="75" t="e">
        <f aca="false">IF(R573&lt;&gt;T573,(IF(J573="",H573*(INFORMAÇÕES!$Q$80/INFORMAÇÕES!$Q$82),IF(J573="C",H573,0))),0)</f>
        <v>#DIV/0!</v>
      </c>
      <c r="X573" s="75" t="n">
        <f aca="false">IF(R573&lt;&gt;T573,(IF(J573="",H573*INFORMAÇÕES!$U$115,IF(J573="CF",H573,0))),0)</f>
        <v>0</v>
      </c>
      <c r="Y573" s="75" t="n">
        <f aca="false">IF(R573&lt;&gt;T573,(IF(J573="",H573*INFORMAÇÕES!$U$116,IF(J573="O",H573,0))),0)</f>
        <v>0</v>
      </c>
      <c r="Z573" s="75" t="n">
        <f aca="false">IF(E573&lt;&gt;0,H573,0)</f>
        <v>0</v>
      </c>
    </row>
    <row r="574" s="174" customFormat="true" ht="14.25" hidden="false" customHeight="true" outlineLevel="0" collapsed="false">
      <c r="A574" s="159" t="n">
        <v>563</v>
      </c>
      <c r="B574" s="160" t="n">
        <f aca="false">'ORÇ.GLOBAL REF.'!B574</f>
        <v>0</v>
      </c>
      <c r="C574" s="536" t="n">
        <f aca="false">'ORÇ.GLOBAL REF.'!C574</f>
        <v>0</v>
      </c>
      <c r="D574" s="162" t="n">
        <f aca="false">'ORÇ.GLOBAL REF.'!D574</f>
        <v>0</v>
      </c>
      <c r="E574" s="162" t="n">
        <f aca="false">'ORÇ.GLOBAL REF.'!E574</f>
        <v>0</v>
      </c>
      <c r="F574" s="537"/>
      <c r="G574" s="163" t="n">
        <f aca="false">ROUND(F574,2)</f>
        <v>0</v>
      </c>
      <c r="H574" s="163" t="n">
        <f aca="false">IF('ORÇ.GLOBAL P CAIXA'!K574="EXEC.",0,IF(E574&lt;&gt;0,ROUND(E574*G574,2),IF(Z574=0,(SUMIF('ORÇ.GLOBAL REF.'!$S$12:$S$1011,B574,$Z$12:$Z$1011)),Z574)))</f>
        <v>0</v>
      </c>
      <c r="I574" s="538" t="str">
        <f aca="false">'ORÇ.GLOBAL REF.'!H574</f>
        <v/>
      </c>
      <c r="J574" s="163" t="str">
        <f aca="false">'ORÇ.GLOBAL REF.'!I574</f>
        <v/>
      </c>
      <c r="K574" s="539" t="str">
        <f aca="false">'ORÇ.GLOBAL REF.'!J574</f>
        <v/>
      </c>
      <c r="L574" s="168" t="str">
        <f aca="false">IF(B574&gt;0,"ok","ocultar")</f>
        <v>ocultar</v>
      </c>
      <c r="M574" s="102"/>
      <c r="N574" s="102"/>
      <c r="O574" s="102"/>
      <c r="R574" s="157" t="n">
        <f aca="false">IF(B574=0,R573,IF(ISNONTEXT(B574)=TRUE(),INT(B574),INT(LEFT(B574,FIND(".",B574)-1))))</f>
        <v>3</v>
      </c>
      <c r="S574" s="157" t="str">
        <f aca="false">IF(S575=1,1,IF(B574&lt;&gt;0,1,IF(C574&lt;&gt;0,1,IF(D574&lt;&gt;0,1,IF(E574&lt;&gt;0,1,"")))))</f>
        <v/>
      </c>
      <c r="T574" s="157" t="str">
        <f aca="false">IF(R574=0," ",IF(R574&lt;&gt;R573,R574," "))</f>
        <v> </v>
      </c>
      <c r="U574" s="88"/>
      <c r="V574" s="75" t="e">
        <f aca="false">IF(R574&lt;&gt;T574,(IF(J574="",H574*(INFORMAÇÕES!$Q$79/INFORMAÇÕES!$Q$82),IF(J574="R",H574,0))),0)</f>
        <v>#DIV/0!</v>
      </c>
      <c r="W574" s="75" t="e">
        <f aca="false">IF(R574&lt;&gt;T574,(IF(J574="",H574*(INFORMAÇÕES!$Q$80/INFORMAÇÕES!$Q$82),IF(J574="C",H574,0))),0)</f>
        <v>#DIV/0!</v>
      </c>
      <c r="X574" s="75" t="n">
        <f aca="false">IF(R574&lt;&gt;T574,(IF(J574="",H574*INFORMAÇÕES!$U$115,IF(J574="CF",H574,0))),0)</f>
        <v>0</v>
      </c>
      <c r="Y574" s="75" t="n">
        <f aca="false">IF(R574&lt;&gt;T574,(IF(J574="",H574*INFORMAÇÕES!$U$116,IF(J574="O",H574,0))),0)</f>
        <v>0</v>
      </c>
      <c r="Z574" s="75" t="n">
        <f aca="false">IF(E574&lt;&gt;0,H574,0)</f>
        <v>0</v>
      </c>
    </row>
    <row r="575" s="174" customFormat="true" ht="14.25" hidden="false" customHeight="true" outlineLevel="0" collapsed="false">
      <c r="A575" s="159" t="n">
        <v>564</v>
      </c>
      <c r="B575" s="160" t="n">
        <f aca="false">'ORÇ.GLOBAL REF.'!B575</f>
        <v>0</v>
      </c>
      <c r="C575" s="536" t="n">
        <f aca="false">'ORÇ.GLOBAL REF.'!C575</f>
        <v>0</v>
      </c>
      <c r="D575" s="162" t="n">
        <f aca="false">'ORÇ.GLOBAL REF.'!D575</f>
        <v>0</v>
      </c>
      <c r="E575" s="162" t="n">
        <f aca="false">'ORÇ.GLOBAL REF.'!E575</f>
        <v>0</v>
      </c>
      <c r="F575" s="537"/>
      <c r="G575" s="163" t="n">
        <f aca="false">ROUND(F575,2)</f>
        <v>0</v>
      </c>
      <c r="H575" s="163" t="n">
        <f aca="false">IF('ORÇ.GLOBAL P CAIXA'!K575="EXEC.",0,IF(E575&lt;&gt;0,ROUND(E575*G575,2),IF(Z575=0,(SUMIF('ORÇ.GLOBAL REF.'!$S$12:$S$1011,B575,$Z$12:$Z$1011)),Z575)))</f>
        <v>0</v>
      </c>
      <c r="I575" s="538" t="str">
        <f aca="false">'ORÇ.GLOBAL REF.'!H575</f>
        <v/>
      </c>
      <c r="J575" s="163" t="str">
        <f aca="false">'ORÇ.GLOBAL REF.'!I575</f>
        <v/>
      </c>
      <c r="K575" s="539" t="str">
        <f aca="false">'ORÇ.GLOBAL REF.'!J575</f>
        <v/>
      </c>
      <c r="L575" s="168" t="str">
        <f aca="false">IF(B575&gt;0,"ok","ocultar")</f>
        <v>ocultar</v>
      </c>
      <c r="M575" s="102"/>
      <c r="N575" s="102"/>
      <c r="O575" s="102"/>
      <c r="R575" s="157" t="n">
        <f aca="false">IF(B575=0,R574,IF(ISNONTEXT(B575)=TRUE(),INT(B575),INT(LEFT(B575,FIND(".",B575)-1))))</f>
        <v>3</v>
      </c>
      <c r="S575" s="157" t="str">
        <f aca="false">IF(S576=1,1,IF(B575&lt;&gt;0,1,IF(C575&lt;&gt;0,1,IF(D575&lt;&gt;0,1,IF(E575&lt;&gt;0,1,"")))))</f>
        <v/>
      </c>
      <c r="T575" s="157" t="str">
        <f aca="false">IF(R575=0," ",IF(R575&lt;&gt;R574,R575," "))</f>
        <v> </v>
      </c>
      <c r="U575" s="88"/>
      <c r="V575" s="75" t="e">
        <f aca="false">IF(R575&lt;&gt;T575,(IF(J575="",H575*(INFORMAÇÕES!$Q$79/INFORMAÇÕES!$Q$82),IF(J575="R",H575,0))),0)</f>
        <v>#DIV/0!</v>
      </c>
      <c r="W575" s="75" t="e">
        <f aca="false">IF(R575&lt;&gt;T575,(IF(J575="",H575*(INFORMAÇÕES!$Q$80/INFORMAÇÕES!$Q$82),IF(J575="C",H575,0))),0)</f>
        <v>#DIV/0!</v>
      </c>
      <c r="X575" s="75" t="n">
        <f aca="false">IF(R575&lt;&gt;T575,(IF(J575="",H575*INFORMAÇÕES!$U$115,IF(J575="CF",H575,0))),0)</f>
        <v>0</v>
      </c>
      <c r="Y575" s="75" t="n">
        <f aca="false">IF(R575&lt;&gt;T575,(IF(J575="",H575*INFORMAÇÕES!$U$116,IF(J575="O",H575,0))),0)</f>
        <v>0</v>
      </c>
      <c r="Z575" s="75" t="n">
        <f aca="false">IF(E575&lt;&gt;0,H575,0)</f>
        <v>0</v>
      </c>
    </row>
    <row r="576" s="174" customFormat="true" ht="14.25" hidden="false" customHeight="true" outlineLevel="0" collapsed="false">
      <c r="A576" s="159" t="n">
        <v>565</v>
      </c>
      <c r="B576" s="160" t="n">
        <f aca="false">'ORÇ.GLOBAL REF.'!B576</f>
        <v>0</v>
      </c>
      <c r="C576" s="536" t="n">
        <f aca="false">'ORÇ.GLOBAL REF.'!C576</f>
        <v>0</v>
      </c>
      <c r="D576" s="162" t="n">
        <f aca="false">'ORÇ.GLOBAL REF.'!D576</f>
        <v>0</v>
      </c>
      <c r="E576" s="162" t="n">
        <f aca="false">'ORÇ.GLOBAL REF.'!E576</f>
        <v>0</v>
      </c>
      <c r="F576" s="537"/>
      <c r="G576" s="163" t="n">
        <f aca="false">ROUND(F576,2)</f>
        <v>0</v>
      </c>
      <c r="H576" s="163" t="n">
        <f aca="false">IF('ORÇ.GLOBAL P CAIXA'!K576="EXEC.",0,IF(E576&lt;&gt;0,ROUND(E576*G576,2),IF(Z576=0,(SUMIF('ORÇ.GLOBAL REF.'!$S$12:$S$1011,B576,$Z$12:$Z$1011)),Z576)))</f>
        <v>0</v>
      </c>
      <c r="I576" s="538" t="str">
        <f aca="false">'ORÇ.GLOBAL REF.'!H576</f>
        <v/>
      </c>
      <c r="J576" s="163" t="str">
        <f aca="false">'ORÇ.GLOBAL REF.'!I576</f>
        <v/>
      </c>
      <c r="K576" s="539" t="str">
        <f aca="false">'ORÇ.GLOBAL REF.'!J576</f>
        <v/>
      </c>
      <c r="L576" s="168" t="str">
        <f aca="false">IF(B576&gt;0,"ok","ocultar")</f>
        <v>ocultar</v>
      </c>
      <c r="M576" s="102"/>
      <c r="N576" s="102"/>
      <c r="O576" s="102"/>
      <c r="R576" s="157" t="n">
        <f aca="false">IF(B576=0,R575,IF(ISNONTEXT(B576)=TRUE(),INT(B576),INT(LEFT(B576,FIND(".",B576)-1))))</f>
        <v>3</v>
      </c>
      <c r="S576" s="157" t="str">
        <f aca="false">IF(S577=1,1,IF(B576&lt;&gt;0,1,IF(C576&lt;&gt;0,1,IF(D576&lt;&gt;0,1,IF(E576&lt;&gt;0,1,"")))))</f>
        <v/>
      </c>
      <c r="T576" s="157" t="str">
        <f aca="false">IF(R576=0," ",IF(R576&lt;&gt;R575,R576," "))</f>
        <v> </v>
      </c>
      <c r="U576" s="88"/>
      <c r="V576" s="75" t="e">
        <f aca="false">IF(R576&lt;&gt;T576,(IF(J576="",H576*(INFORMAÇÕES!$Q$79/INFORMAÇÕES!$Q$82),IF(J576="R",H576,0))),0)</f>
        <v>#DIV/0!</v>
      </c>
      <c r="W576" s="75" t="e">
        <f aca="false">IF(R576&lt;&gt;T576,(IF(J576="",H576*(INFORMAÇÕES!$Q$80/INFORMAÇÕES!$Q$82),IF(J576="C",H576,0))),0)</f>
        <v>#DIV/0!</v>
      </c>
      <c r="X576" s="75" t="n">
        <f aca="false">IF(R576&lt;&gt;T576,(IF(J576="",H576*INFORMAÇÕES!$U$115,IF(J576="CF",H576,0))),0)</f>
        <v>0</v>
      </c>
      <c r="Y576" s="75" t="n">
        <f aca="false">IF(R576&lt;&gt;T576,(IF(J576="",H576*INFORMAÇÕES!$U$116,IF(J576="O",H576,0))),0)</f>
        <v>0</v>
      </c>
      <c r="Z576" s="75" t="n">
        <f aca="false">IF(E576&lt;&gt;0,H576,0)</f>
        <v>0</v>
      </c>
    </row>
    <row r="577" s="174" customFormat="true" ht="14.25" hidden="false" customHeight="true" outlineLevel="0" collapsed="false">
      <c r="A577" s="159" t="n">
        <v>566</v>
      </c>
      <c r="B577" s="160" t="n">
        <f aca="false">'ORÇ.GLOBAL REF.'!B577</f>
        <v>0</v>
      </c>
      <c r="C577" s="536" t="n">
        <f aca="false">'ORÇ.GLOBAL REF.'!C577</f>
        <v>0</v>
      </c>
      <c r="D577" s="162" t="n">
        <f aca="false">'ORÇ.GLOBAL REF.'!D577</f>
        <v>0</v>
      </c>
      <c r="E577" s="162" t="n">
        <f aca="false">'ORÇ.GLOBAL REF.'!E577</f>
        <v>0</v>
      </c>
      <c r="F577" s="537"/>
      <c r="G577" s="163" t="n">
        <f aca="false">ROUND(F577,2)</f>
        <v>0</v>
      </c>
      <c r="H577" s="163" t="n">
        <f aca="false">IF('ORÇ.GLOBAL P CAIXA'!K577="EXEC.",0,IF(E577&lt;&gt;0,ROUND(E577*G577,2),IF(Z577=0,(SUMIF('ORÇ.GLOBAL REF.'!$S$12:$S$1011,B577,$Z$12:$Z$1011)),Z577)))</f>
        <v>0</v>
      </c>
      <c r="I577" s="538" t="str">
        <f aca="false">'ORÇ.GLOBAL REF.'!H577</f>
        <v/>
      </c>
      <c r="J577" s="163" t="str">
        <f aca="false">'ORÇ.GLOBAL REF.'!I577</f>
        <v/>
      </c>
      <c r="K577" s="539" t="str">
        <f aca="false">'ORÇ.GLOBAL REF.'!J577</f>
        <v/>
      </c>
      <c r="L577" s="168" t="str">
        <f aca="false">IF(B577&gt;0,"ok","ocultar")</f>
        <v>ocultar</v>
      </c>
      <c r="M577" s="102"/>
      <c r="N577" s="102"/>
      <c r="O577" s="102"/>
      <c r="R577" s="157" t="n">
        <f aca="false">IF(B577=0,R576,IF(ISNONTEXT(B577)=TRUE(),INT(B577),INT(LEFT(B577,FIND(".",B577)-1))))</f>
        <v>3</v>
      </c>
      <c r="S577" s="157" t="str">
        <f aca="false">IF(S578=1,1,IF(B577&lt;&gt;0,1,IF(C577&lt;&gt;0,1,IF(D577&lt;&gt;0,1,IF(E577&lt;&gt;0,1,"")))))</f>
        <v/>
      </c>
      <c r="T577" s="157" t="str">
        <f aca="false">IF(R577=0," ",IF(R577&lt;&gt;R576,R577," "))</f>
        <v> </v>
      </c>
      <c r="U577" s="88"/>
      <c r="V577" s="75" t="e">
        <f aca="false">IF(R577&lt;&gt;T577,(IF(J577="",H577*(INFORMAÇÕES!$Q$79/INFORMAÇÕES!$Q$82),IF(J577="R",H577,0))),0)</f>
        <v>#DIV/0!</v>
      </c>
      <c r="W577" s="75" t="e">
        <f aca="false">IF(R577&lt;&gt;T577,(IF(J577="",H577*(INFORMAÇÕES!$Q$80/INFORMAÇÕES!$Q$82),IF(J577="C",H577,0))),0)</f>
        <v>#DIV/0!</v>
      </c>
      <c r="X577" s="75" t="n">
        <f aca="false">IF(R577&lt;&gt;T577,(IF(J577="",H577*INFORMAÇÕES!$U$115,IF(J577="CF",H577,0))),0)</f>
        <v>0</v>
      </c>
      <c r="Y577" s="75" t="n">
        <f aca="false">IF(R577&lt;&gt;T577,(IF(J577="",H577*INFORMAÇÕES!$U$116,IF(J577="O",H577,0))),0)</f>
        <v>0</v>
      </c>
      <c r="Z577" s="75" t="n">
        <f aca="false">IF(E577&lt;&gt;0,H577,0)</f>
        <v>0</v>
      </c>
    </row>
    <row r="578" s="174" customFormat="true" ht="14.25" hidden="false" customHeight="true" outlineLevel="0" collapsed="false">
      <c r="A578" s="159" t="n">
        <v>567</v>
      </c>
      <c r="B578" s="160" t="n">
        <f aca="false">'ORÇ.GLOBAL REF.'!B578</f>
        <v>0</v>
      </c>
      <c r="C578" s="536" t="n">
        <f aca="false">'ORÇ.GLOBAL REF.'!C578</f>
        <v>0</v>
      </c>
      <c r="D578" s="162" t="n">
        <f aca="false">'ORÇ.GLOBAL REF.'!D578</f>
        <v>0</v>
      </c>
      <c r="E578" s="162" t="n">
        <f aca="false">'ORÇ.GLOBAL REF.'!E578</f>
        <v>0</v>
      </c>
      <c r="F578" s="537"/>
      <c r="G578" s="163" t="n">
        <f aca="false">ROUND(F578,2)</f>
        <v>0</v>
      </c>
      <c r="H578" s="163" t="n">
        <f aca="false">IF('ORÇ.GLOBAL P CAIXA'!K578="EXEC.",0,IF(E578&lt;&gt;0,ROUND(E578*G578,2),IF(Z578=0,(SUMIF('ORÇ.GLOBAL REF.'!$S$12:$S$1011,B578,$Z$12:$Z$1011)),Z578)))</f>
        <v>0</v>
      </c>
      <c r="I578" s="538" t="str">
        <f aca="false">'ORÇ.GLOBAL REF.'!H578</f>
        <v/>
      </c>
      <c r="J578" s="163" t="str">
        <f aca="false">'ORÇ.GLOBAL REF.'!I578</f>
        <v/>
      </c>
      <c r="K578" s="539" t="str">
        <f aca="false">'ORÇ.GLOBAL REF.'!J578</f>
        <v/>
      </c>
      <c r="L578" s="168" t="str">
        <f aca="false">IF(B578&gt;0,"ok","ocultar")</f>
        <v>ocultar</v>
      </c>
      <c r="M578" s="102"/>
      <c r="N578" s="102"/>
      <c r="O578" s="102"/>
      <c r="R578" s="157" t="n">
        <f aca="false">IF(B578=0,R577,IF(ISNONTEXT(B578)=TRUE(),INT(B578),INT(LEFT(B578,FIND(".",B578)-1))))</f>
        <v>3</v>
      </c>
      <c r="S578" s="157" t="str">
        <f aca="false">IF(S579=1,1,IF(B578&lt;&gt;0,1,IF(C578&lt;&gt;0,1,IF(D578&lt;&gt;0,1,IF(E578&lt;&gt;0,1,"")))))</f>
        <v/>
      </c>
      <c r="T578" s="157" t="str">
        <f aca="false">IF(R578=0," ",IF(R578&lt;&gt;R577,R578," "))</f>
        <v> </v>
      </c>
      <c r="U578" s="88"/>
      <c r="V578" s="75" t="e">
        <f aca="false">IF(R578&lt;&gt;T578,(IF(J578="",H578*(INFORMAÇÕES!$Q$79/INFORMAÇÕES!$Q$82),IF(J578="R",H578,0))),0)</f>
        <v>#DIV/0!</v>
      </c>
      <c r="W578" s="75" t="e">
        <f aca="false">IF(R578&lt;&gt;T578,(IF(J578="",H578*(INFORMAÇÕES!$Q$80/INFORMAÇÕES!$Q$82),IF(J578="C",H578,0))),0)</f>
        <v>#DIV/0!</v>
      </c>
      <c r="X578" s="75" t="n">
        <f aca="false">IF(R578&lt;&gt;T578,(IF(J578="",H578*INFORMAÇÕES!$U$115,IF(J578="CF",H578,0))),0)</f>
        <v>0</v>
      </c>
      <c r="Y578" s="75" t="n">
        <f aca="false">IF(R578&lt;&gt;T578,(IF(J578="",H578*INFORMAÇÕES!$U$116,IF(J578="O",H578,0))),0)</f>
        <v>0</v>
      </c>
      <c r="Z578" s="75" t="n">
        <f aca="false">IF(E578&lt;&gt;0,H578,0)</f>
        <v>0</v>
      </c>
    </row>
    <row r="579" s="174" customFormat="true" ht="14.25" hidden="false" customHeight="true" outlineLevel="0" collapsed="false">
      <c r="A579" s="159" t="n">
        <v>568</v>
      </c>
      <c r="B579" s="160" t="n">
        <f aca="false">'ORÇ.GLOBAL REF.'!B579</f>
        <v>0</v>
      </c>
      <c r="C579" s="536" t="n">
        <f aca="false">'ORÇ.GLOBAL REF.'!C579</f>
        <v>0</v>
      </c>
      <c r="D579" s="162" t="n">
        <f aca="false">'ORÇ.GLOBAL REF.'!D579</f>
        <v>0</v>
      </c>
      <c r="E579" s="162" t="n">
        <f aca="false">'ORÇ.GLOBAL REF.'!E579</f>
        <v>0</v>
      </c>
      <c r="F579" s="537"/>
      <c r="G579" s="163" t="n">
        <f aca="false">ROUND(F579,2)</f>
        <v>0</v>
      </c>
      <c r="H579" s="163" t="n">
        <f aca="false">IF('ORÇ.GLOBAL P CAIXA'!K579="EXEC.",0,IF(E579&lt;&gt;0,ROUND(E579*G579,2),IF(Z579=0,(SUMIF('ORÇ.GLOBAL REF.'!$S$12:$S$1011,B579,$Z$12:$Z$1011)),Z579)))</f>
        <v>0</v>
      </c>
      <c r="I579" s="538" t="str">
        <f aca="false">'ORÇ.GLOBAL REF.'!H579</f>
        <v/>
      </c>
      <c r="J579" s="163" t="str">
        <f aca="false">'ORÇ.GLOBAL REF.'!I579</f>
        <v/>
      </c>
      <c r="K579" s="539" t="str">
        <f aca="false">'ORÇ.GLOBAL REF.'!J579</f>
        <v/>
      </c>
      <c r="L579" s="168" t="str">
        <f aca="false">IF(B579&gt;0,"ok","ocultar")</f>
        <v>ocultar</v>
      </c>
      <c r="M579" s="102"/>
      <c r="N579" s="102"/>
      <c r="O579" s="102"/>
      <c r="R579" s="157" t="n">
        <f aca="false">IF(B579=0,R578,IF(ISNONTEXT(B579)=TRUE(),INT(B579),INT(LEFT(B579,FIND(".",B579)-1))))</f>
        <v>3</v>
      </c>
      <c r="S579" s="157" t="str">
        <f aca="false">IF(S580=1,1,IF(B579&lt;&gt;0,1,IF(C579&lt;&gt;0,1,IF(D579&lt;&gt;0,1,IF(E579&lt;&gt;0,1,"")))))</f>
        <v/>
      </c>
      <c r="T579" s="157" t="str">
        <f aca="false">IF(R579=0," ",IF(R579&lt;&gt;R578,R579," "))</f>
        <v> </v>
      </c>
      <c r="U579" s="88"/>
      <c r="V579" s="75" t="e">
        <f aca="false">IF(R579&lt;&gt;T579,(IF(J579="",H579*(INFORMAÇÕES!$Q$79/INFORMAÇÕES!$Q$82),IF(J579="R",H579,0))),0)</f>
        <v>#DIV/0!</v>
      </c>
      <c r="W579" s="75" t="e">
        <f aca="false">IF(R579&lt;&gt;T579,(IF(J579="",H579*(INFORMAÇÕES!$Q$80/INFORMAÇÕES!$Q$82),IF(J579="C",H579,0))),0)</f>
        <v>#DIV/0!</v>
      </c>
      <c r="X579" s="75" t="n">
        <f aca="false">IF(R579&lt;&gt;T579,(IF(J579="",H579*INFORMAÇÕES!$U$115,IF(J579="CF",H579,0))),0)</f>
        <v>0</v>
      </c>
      <c r="Y579" s="75" t="n">
        <f aca="false">IF(R579&lt;&gt;T579,(IF(J579="",H579*INFORMAÇÕES!$U$116,IF(J579="O",H579,0))),0)</f>
        <v>0</v>
      </c>
      <c r="Z579" s="75" t="n">
        <f aca="false">IF(E579&lt;&gt;0,H579,0)</f>
        <v>0</v>
      </c>
    </row>
    <row r="580" s="174" customFormat="true" ht="14.25" hidden="false" customHeight="true" outlineLevel="0" collapsed="false">
      <c r="A580" s="159" t="n">
        <v>569</v>
      </c>
      <c r="B580" s="160" t="n">
        <f aca="false">'ORÇ.GLOBAL REF.'!B580</f>
        <v>0</v>
      </c>
      <c r="C580" s="536" t="n">
        <f aca="false">'ORÇ.GLOBAL REF.'!C580</f>
        <v>0</v>
      </c>
      <c r="D580" s="162" t="n">
        <f aca="false">'ORÇ.GLOBAL REF.'!D580</f>
        <v>0</v>
      </c>
      <c r="E580" s="162" t="n">
        <f aca="false">'ORÇ.GLOBAL REF.'!E580</f>
        <v>0</v>
      </c>
      <c r="F580" s="537"/>
      <c r="G580" s="163" t="n">
        <f aca="false">ROUND(F580,2)</f>
        <v>0</v>
      </c>
      <c r="H580" s="163" t="n">
        <f aca="false">IF('ORÇ.GLOBAL P CAIXA'!K580="EXEC.",0,IF(E580&lt;&gt;0,ROUND(E580*G580,2),IF(Z580=0,(SUMIF('ORÇ.GLOBAL REF.'!$S$12:$S$1011,B580,$Z$12:$Z$1011)),Z580)))</f>
        <v>0</v>
      </c>
      <c r="I580" s="538" t="str">
        <f aca="false">'ORÇ.GLOBAL REF.'!H580</f>
        <v/>
      </c>
      <c r="J580" s="163" t="str">
        <f aca="false">'ORÇ.GLOBAL REF.'!I580</f>
        <v/>
      </c>
      <c r="K580" s="539" t="str">
        <f aca="false">'ORÇ.GLOBAL REF.'!J580</f>
        <v/>
      </c>
      <c r="L580" s="168" t="str">
        <f aca="false">IF(B580&gt;0,"ok","ocultar")</f>
        <v>ocultar</v>
      </c>
      <c r="M580" s="102"/>
      <c r="N580" s="102"/>
      <c r="O580" s="102"/>
      <c r="R580" s="157" t="n">
        <f aca="false">IF(B580=0,R579,IF(ISNONTEXT(B580)=TRUE(),INT(B580),INT(LEFT(B580,FIND(".",B580)-1))))</f>
        <v>3</v>
      </c>
      <c r="S580" s="157" t="str">
        <f aca="false">IF(S581=1,1,IF(B580&lt;&gt;0,1,IF(C580&lt;&gt;0,1,IF(D580&lt;&gt;0,1,IF(E580&lt;&gt;0,1,"")))))</f>
        <v/>
      </c>
      <c r="T580" s="157" t="str">
        <f aca="false">IF(R580=0," ",IF(R580&lt;&gt;R579,R580," "))</f>
        <v> </v>
      </c>
      <c r="U580" s="88"/>
      <c r="V580" s="75" t="e">
        <f aca="false">IF(R580&lt;&gt;T580,(IF(J580="",H580*(INFORMAÇÕES!$Q$79/INFORMAÇÕES!$Q$82),IF(J580="R",H580,0))),0)</f>
        <v>#DIV/0!</v>
      </c>
      <c r="W580" s="75" t="e">
        <f aca="false">IF(R580&lt;&gt;T580,(IF(J580="",H580*(INFORMAÇÕES!$Q$80/INFORMAÇÕES!$Q$82),IF(J580="C",H580,0))),0)</f>
        <v>#DIV/0!</v>
      </c>
      <c r="X580" s="75" t="n">
        <f aca="false">IF(R580&lt;&gt;T580,(IF(J580="",H580*INFORMAÇÕES!$U$115,IF(J580="CF",H580,0))),0)</f>
        <v>0</v>
      </c>
      <c r="Y580" s="75" t="n">
        <f aca="false">IF(R580&lt;&gt;T580,(IF(J580="",H580*INFORMAÇÕES!$U$116,IF(J580="O",H580,0))),0)</f>
        <v>0</v>
      </c>
      <c r="Z580" s="75" t="n">
        <f aca="false">IF(E580&lt;&gt;0,H580,0)</f>
        <v>0</v>
      </c>
    </row>
    <row r="581" s="174" customFormat="true" ht="14.25" hidden="false" customHeight="true" outlineLevel="0" collapsed="false">
      <c r="A581" s="159" t="n">
        <v>570</v>
      </c>
      <c r="B581" s="160" t="n">
        <f aca="false">'ORÇ.GLOBAL REF.'!B581</f>
        <v>0</v>
      </c>
      <c r="C581" s="536" t="n">
        <f aca="false">'ORÇ.GLOBAL REF.'!C581</f>
        <v>0</v>
      </c>
      <c r="D581" s="162" t="n">
        <f aca="false">'ORÇ.GLOBAL REF.'!D581</f>
        <v>0</v>
      </c>
      <c r="E581" s="162" t="n">
        <f aca="false">'ORÇ.GLOBAL REF.'!E581</f>
        <v>0</v>
      </c>
      <c r="F581" s="537"/>
      <c r="G581" s="163" t="n">
        <f aca="false">ROUND(F581,2)</f>
        <v>0</v>
      </c>
      <c r="H581" s="163" t="n">
        <f aca="false">IF('ORÇ.GLOBAL P CAIXA'!K581="EXEC.",0,IF(E581&lt;&gt;0,ROUND(E581*G581,2),IF(Z581=0,(SUMIF('ORÇ.GLOBAL REF.'!$S$12:$S$1011,B581,$Z$12:$Z$1011)),Z581)))</f>
        <v>0</v>
      </c>
      <c r="I581" s="538" t="str">
        <f aca="false">'ORÇ.GLOBAL REF.'!H581</f>
        <v/>
      </c>
      <c r="J581" s="163" t="str">
        <f aca="false">'ORÇ.GLOBAL REF.'!I581</f>
        <v/>
      </c>
      <c r="K581" s="539" t="str">
        <f aca="false">'ORÇ.GLOBAL REF.'!J581</f>
        <v/>
      </c>
      <c r="L581" s="168" t="str">
        <f aca="false">IF(B581&gt;0,"ok","ocultar")</f>
        <v>ocultar</v>
      </c>
      <c r="M581" s="102"/>
      <c r="N581" s="102"/>
      <c r="O581" s="102"/>
      <c r="R581" s="157" t="n">
        <f aca="false">IF(B581=0,R580,IF(ISNONTEXT(B581)=TRUE(),INT(B581),INT(LEFT(B581,FIND(".",B581)-1))))</f>
        <v>3</v>
      </c>
      <c r="S581" s="157" t="str">
        <f aca="false">IF(S582=1,1,IF(B581&lt;&gt;0,1,IF(C581&lt;&gt;0,1,IF(D581&lt;&gt;0,1,IF(E581&lt;&gt;0,1,"")))))</f>
        <v/>
      </c>
      <c r="T581" s="157" t="str">
        <f aca="false">IF(R581=0," ",IF(R581&lt;&gt;R580,R581," "))</f>
        <v> </v>
      </c>
      <c r="U581" s="88"/>
      <c r="V581" s="75" t="e">
        <f aca="false">IF(R581&lt;&gt;T581,(IF(J581="",H581*(INFORMAÇÕES!$Q$79/INFORMAÇÕES!$Q$82),IF(J581="R",H581,0))),0)</f>
        <v>#DIV/0!</v>
      </c>
      <c r="W581" s="75" t="e">
        <f aca="false">IF(R581&lt;&gt;T581,(IF(J581="",H581*(INFORMAÇÕES!$Q$80/INFORMAÇÕES!$Q$82),IF(J581="C",H581,0))),0)</f>
        <v>#DIV/0!</v>
      </c>
      <c r="X581" s="75" t="n">
        <f aca="false">IF(R581&lt;&gt;T581,(IF(J581="",H581*INFORMAÇÕES!$U$115,IF(J581="CF",H581,0))),0)</f>
        <v>0</v>
      </c>
      <c r="Y581" s="75" t="n">
        <f aca="false">IF(R581&lt;&gt;T581,(IF(J581="",H581*INFORMAÇÕES!$U$116,IF(J581="O",H581,0))),0)</f>
        <v>0</v>
      </c>
      <c r="Z581" s="75" t="n">
        <f aca="false">IF(E581&lt;&gt;0,H581,0)</f>
        <v>0</v>
      </c>
    </row>
    <row r="582" s="174" customFormat="true" ht="14.25" hidden="false" customHeight="true" outlineLevel="0" collapsed="false">
      <c r="A582" s="159" t="n">
        <v>571</v>
      </c>
      <c r="B582" s="160" t="n">
        <f aca="false">'ORÇ.GLOBAL REF.'!B582</f>
        <v>0</v>
      </c>
      <c r="C582" s="536" t="n">
        <f aca="false">'ORÇ.GLOBAL REF.'!C582</f>
        <v>0</v>
      </c>
      <c r="D582" s="162" t="n">
        <f aca="false">'ORÇ.GLOBAL REF.'!D582</f>
        <v>0</v>
      </c>
      <c r="E582" s="162" t="n">
        <f aca="false">'ORÇ.GLOBAL REF.'!E582</f>
        <v>0</v>
      </c>
      <c r="F582" s="537"/>
      <c r="G582" s="163" t="n">
        <f aca="false">ROUND(F582,2)</f>
        <v>0</v>
      </c>
      <c r="H582" s="163" t="n">
        <f aca="false">IF('ORÇ.GLOBAL P CAIXA'!K582="EXEC.",0,IF(E582&lt;&gt;0,ROUND(E582*G582,2),IF(Z582=0,(SUMIF('ORÇ.GLOBAL REF.'!$S$12:$S$1011,B582,$Z$12:$Z$1011)),Z582)))</f>
        <v>0</v>
      </c>
      <c r="I582" s="538" t="str">
        <f aca="false">'ORÇ.GLOBAL REF.'!H582</f>
        <v/>
      </c>
      <c r="J582" s="163" t="str">
        <f aca="false">'ORÇ.GLOBAL REF.'!I582</f>
        <v/>
      </c>
      <c r="K582" s="539" t="str">
        <f aca="false">'ORÇ.GLOBAL REF.'!J582</f>
        <v/>
      </c>
      <c r="L582" s="168" t="str">
        <f aca="false">IF(B582&gt;0,"ok","ocultar")</f>
        <v>ocultar</v>
      </c>
      <c r="M582" s="102"/>
      <c r="N582" s="102"/>
      <c r="O582" s="102"/>
      <c r="R582" s="157" t="n">
        <f aca="false">IF(B582=0,R581,IF(ISNONTEXT(B582)=TRUE(),INT(B582),INT(LEFT(B582,FIND(".",B582)-1))))</f>
        <v>3</v>
      </c>
      <c r="S582" s="157" t="str">
        <f aca="false">IF(S583=1,1,IF(B582&lt;&gt;0,1,IF(C582&lt;&gt;0,1,IF(D582&lt;&gt;0,1,IF(E582&lt;&gt;0,1,"")))))</f>
        <v/>
      </c>
      <c r="T582" s="157" t="str">
        <f aca="false">IF(R582=0," ",IF(R582&lt;&gt;R581,R582," "))</f>
        <v> </v>
      </c>
      <c r="U582" s="88"/>
      <c r="V582" s="75" t="e">
        <f aca="false">IF(R582&lt;&gt;T582,(IF(J582="",H582*(INFORMAÇÕES!$Q$79/INFORMAÇÕES!$Q$82),IF(J582="R",H582,0))),0)</f>
        <v>#DIV/0!</v>
      </c>
      <c r="W582" s="75" t="e">
        <f aca="false">IF(R582&lt;&gt;T582,(IF(J582="",H582*(INFORMAÇÕES!$Q$80/INFORMAÇÕES!$Q$82),IF(J582="C",H582,0))),0)</f>
        <v>#DIV/0!</v>
      </c>
      <c r="X582" s="75" t="n">
        <f aca="false">IF(R582&lt;&gt;T582,(IF(J582="",H582*INFORMAÇÕES!$U$115,IF(J582="CF",H582,0))),0)</f>
        <v>0</v>
      </c>
      <c r="Y582" s="75" t="n">
        <f aca="false">IF(R582&lt;&gt;T582,(IF(J582="",H582*INFORMAÇÕES!$U$116,IF(J582="O",H582,0))),0)</f>
        <v>0</v>
      </c>
      <c r="Z582" s="75" t="n">
        <f aca="false">IF(E582&lt;&gt;0,H582,0)</f>
        <v>0</v>
      </c>
    </row>
    <row r="583" s="174" customFormat="true" ht="14.25" hidden="false" customHeight="true" outlineLevel="0" collapsed="false">
      <c r="A583" s="159" t="n">
        <v>572</v>
      </c>
      <c r="B583" s="160" t="n">
        <f aca="false">'ORÇ.GLOBAL REF.'!B583</f>
        <v>0</v>
      </c>
      <c r="C583" s="536" t="n">
        <f aca="false">'ORÇ.GLOBAL REF.'!C583</f>
        <v>0</v>
      </c>
      <c r="D583" s="162" t="n">
        <f aca="false">'ORÇ.GLOBAL REF.'!D583</f>
        <v>0</v>
      </c>
      <c r="E583" s="162" t="n">
        <f aca="false">'ORÇ.GLOBAL REF.'!E583</f>
        <v>0</v>
      </c>
      <c r="F583" s="537"/>
      <c r="G583" s="163" t="n">
        <f aca="false">ROUND(F583,2)</f>
        <v>0</v>
      </c>
      <c r="H583" s="163" t="n">
        <f aca="false">IF('ORÇ.GLOBAL P CAIXA'!K583="EXEC.",0,IF(E583&lt;&gt;0,ROUND(E583*G583,2),IF(Z583=0,(SUMIF('ORÇ.GLOBAL REF.'!$S$12:$S$1011,B583,$Z$12:$Z$1011)),Z583)))</f>
        <v>0</v>
      </c>
      <c r="I583" s="538" t="str">
        <f aca="false">'ORÇ.GLOBAL REF.'!H583</f>
        <v/>
      </c>
      <c r="J583" s="163" t="str">
        <f aca="false">'ORÇ.GLOBAL REF.'!I583</f>
        <v/>
      </c>
      <c r="K583" s="539" t="str">
        <f aca="false">'ORÇ.GLOBAL REF.'!J583</f>
        <v/>
      </c>
      <c r="L583" s="168" t="str">
        <f aca="false">IF(B583&gt;0,"ok","ocultar")</f>
        <v>ocultar</v>
      </c>
      <c r="M583" s="102"/>
      <c r="N583" s="102"/>
      <c r="O583" s="102"/>
      <c r="R583" s="157" t="n">
        <f aca="false">IF(B583=0,R582,IF(ISNONTEXT(B583)=TRUE(),INT(B583),INT(LEFT(B583,FIND(".",B583)-1))))</f>
        <v>3</v>
      </c>
      <c r="S583" s="157" t="str">
        <f aca="false">IF(S584=1,1,IF(B583&lt;&gt;0,1,IF(C583&lt;&gt;0,1,IF(D583&lt;&gt;0,1,IF(E583&lt;&gt;0,1,"")))))</f>
        <v/>
      </c>
      <c r="T583" s="157" t="str">
        <f aca="false">IF(R583=0," ",IF(R583&lt;&gt;R582,R583," "))</f>
        <v> </v>
      </c>
      <c r="U583" s="88"/>
      <c r="V583" s="75" t="e">
        <f aca="false">IF(R583&lt;&gt;T583,(IF(J583="",H583*(INFORMAÇÕES!$Q$79/INFORMAÇÕES!$Q$82),IF(J583="R",H583,0))),0)</f>
        <v>#DIV/0!</v>
      </c>
      <c r="W583" s="75" t="e">
        <f aca="false">IF(R583&lt;&gt;T583,(IF(J583="",H583*(INFORMAÇÕES!$Q$80/INFORMAÇÕES!$Q$82),IF(J583="C",H583,0))),0)</f>
        <v>#DIV/0!</v>
      </c>
      <c r="X583" s="75" t="n">
        <f aca="false">IF(R583&lt;&gt;T583,(IF(J583="",H583*INFORMAÇÕES!$U$115,IF(J583="CF",H583,0))),0)</f>
        <v>0</v>
      </c>
      <c r="Y583" s="75" t="n">
        <f aca="false">IF(R583&lt;&gt;T583,(IF(J583="",H583*INFORMAÇÕES!$U$116,IF(J583="O",H583,0))),0)</f>
        <v>0</v>
      </c>
      <c r="Z583" s="75" t="n">
        <f aca="false">IF(E583&lt;&gt;0,H583,0)</f>
        <v>0</v>
      </c>
    </row>
    <row r="584" s="174" customFormat="true" ht="14.25" hidden="false" customHeight="true" outlineLevel="0" collapsed="false">
      <c r="A584" s="159" t="n">
        <v>573</v>
      </c>
      <c r="B584" s="160" t="n">
        <f aca="false">'ORÇ.GLOBAL REF.'!B584</f>
        <v>0</v>
      </c>
      <c r="C584" s="536" t="n">
        <f aca="false">'ORÇ.GLOBAL REF.'!C584</f>
        <v>0</v>
      </c>
      <c r="D584" s="162" t="n">
        <f aca="false">'ORÇ.GLOBAL REF.'!D584</f>
        <v>0</v>
      </c>
      <c r="E584" s="162" t="n">
        <f aca="false">'ORÇ.GLOBAL REF.'!E584</f>
        <v>0</v>
      </c>
      <c r="F584" s="537"/>
      <c r="G584" s="163" t="n">
        <f aca="false">ROUND(F584,2)</f>
        <v>0</v>
      </c>
      <c r="H584" s="163" t="n">
        <f aca="false">IF('ORÇ.GLOBAL P CAIXA'!K584="EXEC.",0,IF(E584&lt;&gt;0,ROUND(E584*G584,2),IF(Z584=0,(SUMIF('ORÇ.GLOBAL REF.'!$S$12:$S$1011,B584,$Z$12:$Z$1011)),Z584)))</f>
        <v>0</v>
      </c>
      <c r="I584" s="538" t="str">
        <f aca="false">'ORÇ.GLOBAL REF.'!H584</f>
        <v/>
      </c>
      <c r="J584" s="163" t="str">
        <f aca="false">'ORÇ.GLOBAL REF.'!I584</f>
        <v/>
      </c>
      <c r="K584" s="539" t="str">
        <f aca="false">'ORÇ.GLOBAL REF.'!J584</f>
        <v/>
      </c>
      <c r="L584" s="168" t="str">
        <f aca="false">IF(B584&gt;0,"ok","ocultar")</f>
        <v>ocultar</v>
      </c>
      <c r="M584" s="102"/>
      <c r="N584" s="102"/>
      <c r="O584" s="102"/>
      <c r="R584" s="157" t="n">
        <f aca="false">IF(B584=0,R583,IF(ISNONTEXT(B584)=TRUE(),INT(B584),INT(LEFT(B584,FIND(".",B584)-1))))</f>
        <v>3</v>
      </c>
      <c r="S584" s="157" t="str">
        <f aca="false">IF(S585=1,1,IF(B584&lt;&gt;0,1,IF(C584&lt;&gt;0,1,IF(D584&lt;&gt;0,1,IF(E584&lt;&gt;0,1,"")))))</f>
        <v/>
      </c>
      <c r="T584" s="157" t="str">
        <f aca="false">IF(R584=0," ",IF(R584&lt;&gt;R583,R584," "))</f>
        <v> </v>
      </c>
      <c r="U584" s="88"/>
      <c r="V584" s="75" t="e">
        <f aca="false">IF(R584&lt;&gt;T584,(IF(J584="",H584*(INFORMAÇÕES!$Q$79/INFORMAÇÕES!$Q$82),IF(J584="R",H584,0))),0)</f>
        <v>#DIV/0!</v>
      </c>
      <c r="W584" s="75" t="e">
        <f aca="false">IF(R584&lt;&gt;T584,(IF(J584="",H584*(INFORMAÇÕES!$Q$80/INFORMAÇÕES!$Q$82),IF(J584="C",H584,0))),0)</f>
        <v>#DIV/0!</v>
      </c>
      <c r="X584" s="75" t="n">
        <f aca="false">IF(R584&lt;&gt;T584,(IF(J584="",H584*INFORMAÇÕES!$U$115,IF(J584="CF",H584,0))),0)</f>
        <v>0</v>
      </c>
      <c r="Y584" s="75" t="n">
        <f aca="false">IF(R584&lt;&gt;T584,(IF(J584="",H584*INFORMAÇÕES!$U$116,IF(J584="O",H584,0))),0)</f>
        <v>0</v>
      </c>
      <c r="Z584" s="75" t="n">
        <f aca="false">IF(E584&lt;&gt;0,H584,0)</f>
        <v>0</v>
      </c>
    </row>
    <row r="585" s="174" customFormat="true" ht="14.25" hidden="false" customHeight="true" outlineLevel="0" collapsed="false">
      <c r="A585" s="159" t="n">
        <v>574</v>
      </c>
      <c r="B585" s="160" t="n">
        <f aca="false">'ORÇ.GLOBAL REF.'!B585</f>
        <v>0</v>
      </c>
      <c r="C585" s="536" t="n">
        <f aca="false">'ORÇ.GLOBAL REF.'!C585</f>
        <v>0</v>
      </c>
      <c r="D585" s="162" t="n">
        <f aca="false">'ORÇ.GLOBAL REF.'!D585</f>
        <v>0</v>
      </c>
      <c r="E585" s="162" t="n">
        <f aca="false">'ORÇ.GLOBAL REF.'!E585</f>
        <v>0</v>
      </c>
      <c r="F585" s="537"/>
      <c r="G585" s="163" t="n">
        <f aca="false">ROUND(F585,2)</f>
        <v>0</v>
      </c>
      <c r="H585" s="163" t="n">
        <f aca="false">IF('ORÇ.GLOBAL P CAIXA'!K585="EXEC.",0,IF(E585&lt;&gt;0,ROUND(E585*G585,2),IF(Z585=0,(SUMIF('ORÇ.GLOBAL REF.'!$S$12:$S$1011,B585,$Z$12:$Z$1011)),Z585)))</f>
        <v>0</v>
      </c>
      <c r="I585" s="538" t="str">
        <f aca="false">'ORÇ.GLOBAL REF.'!H585</f>
        <v/>
      </c>
      <c r="J585" s="163" t="str">
        <f aca="false">'ORÇ.GLOBAL REF.'!I585</f>
        <v/>
      </c>
      <c r="K585" s="539" t="str">
        <f aca="false">'ORÇ.GLOBAL REF.'!J585</f>
        <v/>
      </c>
      <c r="L585" s="168" t="str">
        <f aca="false">IF(B585&gt;0,"ok","ocultar")</f>
        <v>ocultar</v>
      </c>
      <c r="M585" s="102"/>
      <c r="N585" s="102"/>
      <c r="O585" s="102"/>
      <c r="R585" s="157" t="n">
        <f aca="false">IF(B585=0,R584,IF(ISNONTEXT(B585)=TRUE(),INT(B585),INT(LEFT(B585,FIND(".",B585)-1))))</f>
        <v>3</v>
      </c>
      <c r="S585" s="157" t="str">
        <f aca="false">IF(S586=1,1,IF(B585&lt;&gt;0,1,IF(C585&lt;&gt;0,1,IF(D585&lt;&gt;0,1,IF(E585&lt;&gt;0,1,"")))))</f>
        <v/>
      </c>
      <c r="T585" s="157" t="str">
        <f aca="false">IF(R585=0," ",IF(R585&lt;&gt;R584,R585," "))</f>
        <v> </v>
      </c>
      <c r="U585" s="88"/>
      <c r="V585" s="75" t="e">
        <f aca="false">IF(R585&lt;&gt;T585,(IF(J585="",H585*(INFORMAÇÕES!$Q$79/INFORMAÇÕES!$Q$82),IF(J585="R",H585,0))),0)</f>
        <v>#DIV/0!</v>
      </c>
      <c r="W585" s="75" t="e">
        <f aca="false">IF(R585&lt;&gt;T585,(IF(J585="",H585*(INFORMAÇÕES!$Q$80/INFORMAÇÕES!$Q$82),IF(J585="C",H585,0))),0)</f>
        <v>#DIV/0!</v>
      </c>
      <c r="X585" s="75" t="n">
        <f aca="false">IF(R585&lt;&gt;T585,(IF(J585="",H585*INFORMAÇÕES!$U$115,IF(J585="CF",H585,0))),0)</f>
        <v>0</v>
      </c>
      <c r="Y585" s="75" t="n">
        <f aca="false">IF(R585&lt;&gt;T585,(IF(J585="",H585*INFORMAÇÕES!$U$116,IF(J585="O",H585,0))),0)</f>
        <v>0</v>
      </c>
      <c r="Z585" s="75" t="n">
        <f aca="false">IF(E585&lt;&gt;0,H585,0)</f>
        <v>0</v>
      </c>
    </row>
    <row r="586" s="174" customFormat="true" ht="14.25" hidden="false" customHeight="true" outlineLevel="0" collapsed="false">
      <c r="A586" s="159" t="n">
        <v>575</v>
      </c>
      <c r="B586" s="160" t="n">
        <f aca="false">'ORÇ.GLOBAL REF.'!B586</f>
        <v>0</v>
      </c>
      <c r="C586" s="536" t="n">
        <f aca="false">'ORÇ.GLOBAL REF.'!C586</f>
        <v>0</v>
      </c>
      <c r="D586" s="162" t="n">
        <f aca="false">'ORÇ.GLOBAL REF.'!D586</f>
        <v>0</v>
      </c>
      <c r="E586" s="162" t="n">
        <f aca="false">'ORÇ.GLOBAL REF.'!E586</f>
        <v>0</v>
      </c>
      <c r="F586" s="537"/>
      <c r="G586" s="163" t="n">
        <f aca="false">ROUND(F586,2)</f>
        <v>0</v>
      </c>
      <c r="H586" s="163" t="n">
        <f aca="false">IF('ORÇ.GLOBAL P CAIXA'!K586="EXEC.",0,IF(E586&lt;&gt;0,ROUND(E586*G586,2),IF(Z586=0,(SUMIF('ORÇ.GLOBAL REF.'!$S$12:$S$1011,B586,$Z$12:$Z$1011)),Z586)))</f>
        <v>0</v>
      </c>
      <c r="I586" s="538" t="str">
        <f aca="false">'ORÇ.GLOBAL REF.'!H586</f>
        <v/>
      </c>
      <c r="J586" s="163" t="str">
        <f aca="false">'ORÇ.GLOBAL REF.'!I586</f>
        <v/>
      </c>
      <c r="K586" s="539" t="str">
        <f aca="false">'ORÇ.GLOBAL REF.'!J586</f>
        <v/>
      </c>
      <c r="L586" s="168" t="str">
        <f aca="false">IF(B586&gt;0,"ok","ocultar")</f>
        <v>ocultar</v>
      </c>
      <c r="M586" s="102"/>
      <c r="N586" s="102"/>
      <c r="O586" s="102"/>
      <c r="R586" s="157" t="n">
        <f aca="false">IF(B586=0,R585,IF(ISNONTEXT(B586)=TRUE(),INT(B586),INT(LEFT(B586,FIND(".",B586)-1))))</f>
        <v>3</v>
      </c>
      <c r="S586" s="157" t="str">
        <f aca="false">IF(S587=1,1,IF(B586&lt;&gt;0,1,IF(C586&lt;&gt;0,1,IF(D586&lt;&gt;0,1,IF(E586&lt;&gt;0,1,"")))))</f>
        <v/>
      </c>
      <c r="T586" s="157" t="str">
        <f aca="false">IF(R586=0," ",IF(R586&lt;&gt;R585,R586," "))</f>
        <v> </v>
      </c>
      <c r="U586" s="88"/>
      <c r="V586" s="75" t="e">
        <f aca="false">IF(R586&lt;&gt;T586,(IF(J586="",H586*(INFORMAÇÕES!$Q$79/INFORMAÇÕES!$Q$82),IF(J586="R",H586,0))),0)</f>
        <v>#DIV/0!</v>
      </c>
      <c r="W586" s="75" t="e">
        <f aca="false">IF(R586&lt;&gt;T586,(IF(J586="",H586*(INFORMAÇÕES!$Q$80/INFORMAÇÕES!$Q$82),IF(J586="C",H586,0))),0)</f>
        <v>#DIV/0!</v>
      </c>
      <c r="X586" s="75" t="n">
        <f aca="false">IF(R586&lt;&gt;T586,(IF(J586="",H586*INFORMAÇÕES!$U$115,IF(J586="CF",H586,0))),0)</f>
        <v>0</v>
      </c>
      <c r="Y586" s="75" t="n">
        <f aca="false">IF(R586&lt;&gt;T586,(IF(J586="",H586*INFORMAÇÕES!$U$116,IF(J586="O",H586,0))),0)</f>
        <v>0</v>
      </c>
      <c r="Z586" s="75" t="n">
        <f aca="false">IF(E586&lt;&gt;0,H586,0)</f>
        <v>0</v>
      </c>
    </row>
    <row r="587" s="174" customFormat="true" ht="14.25" hidden="false" customHeight="true" outlineLevel="0" collapsed="false">
      <c r="A587" s="159" t="n">
        <v>576</v>
      </c>
      <c r="B587" s="160" t="n">
        <f aca="false">'ORÇ.GLOBAL REF.'!B587</f>
        <v>0</v>
      </c>
      <c r="C587" s="536" t="n">
        <f aca="false">'ORÇ.GLOBAL REF.'!C587</f>
        <v>0</v>
      </c>
      <c r="D587" s="162" t="n">
        <f aca="false">'ORÇ.GLOBAL REF.'!D587</f>
        <v>0</v>
      </c>
      <c r="E587" s="162" t="n">
        <f aca="false">'ORÇ.GLOBAL REF.'!E587</f>
        <v>0</v>
      </c>
      <c r="F587" s="537"/>
      <c r="G587" s="163" t="n">
        <f aca="false">ROUND(F587,2)</f>
        <v>0</v>
      </c>
      <c r="H587" s="163" t="n">
        <f aca="false">IF('ORÇ.GLOBAL P CAIXA'!K587="EXEC.",0,IF(E587&lt;&gt;0,ROUND(E587*G587,2),IF(Z587=0,(SUMIF('ORÇ.GLOBAL REF.'!$S$12:$S$1011,B587,$Z$12:$Z$1011)),Z587)))</f>
        <v>0</v>
      </c>
      <c r="I587" s="538" t="str">
        <f aca="false">'ORÇ.GLOBAL REF.'!H587</f>
        <v/>
      </c>
      <c r="J587" s="163" t="str">
        <f aca="false">'ORÇ.GLOBAL REF.'!I587</f>
        <v/>
      </c>
      <c r="K587" s="539" t="str">
        <f aca="false">'ORÇ.GLOBAL REF.'!J587</f>
        <v/>
      </c>
      <c r="L587" s="168" t="str">
        <f aca="false">IF(B587&gt;0,"ok","ocultar")</f>
        <v>ocultar</v>
      </c>
      <c r="M587" s="102"/>
      <c r="N587" s="102"/>
      <c r="O587" s="102"/>
      <c r="R587" s="157" t="n">
        <f aca="false">IF(B587=0,R586,IF(ISNONTEXT(B587)=TRUE(),INT(B587),INT(LEFT(B587,FIND(".",B587)-1))))</f>
        <v>3</v>
      </c>
      <c r="S587" s="157" t="str">
        <f aca="false">IF(S588=1,1,IF(B587&lt;&gt;0,1,IF(C587&lt;&gt;0,1,IF(D587&lt;&gt;0,1,IF(E587&lt;&gt;0,1,"")))))</f>
        <v/>
      </c>
      <c r="T587" s="157" t="str">
        <f aca="false">IF(R587=0," ",IF(R587&lt;&gt;R586,R587," "))</f>
        <v> </v>
      </c>
      <c r="U587" s="88"/>
      <c r="V587" s="75" t="e">
        <f aca="false">IF(R587&lt;&gt;T587,(IF(J587="",H587*(INFORMAÇÕES!$Q$79/INFORMAÇÕES!$Q$82),IF(J587="R",H587,0))),0)</f>
        <v>#DIV/0!</v>
      </c>
      <c r="W587" s="75" t="e">
        <f aca="false">IF(R587&lt;&gt;T587,(IF(J587="",H587*(INFORMAÇÕES!$Q$80/INFORMAÇÕES!$Q$82),IF(J587="C",H587,0))),0)</f>
        <v>#DIV/0!</v>
      </c>
      <c r="X587" s="75" t="n">
        <f aca="false">IF(R587&lt;&gt;T587,(IF(J587="",H587*INFORMAÇÕES!$U$115,IF(J587="CF",H587,0))),0)</f>
        <v>0</v>
      </c>
      <c r="Y587" s="75" t="n">
        <f aca="false">IF(R587&lt;&gt;T587,(IF(J587="",H587*INFORMAÇÕES!$U$116,IF(J587="O",H587,0))),0)</f>
        <v>0</v>
      </c>
      <c r="Z587" s="75" t="n">
        <f aca="false">IF(E587&lt;&gt;0,H587,0)</f>
        <v>0</v>
      </c>
    </row>
    <row r="588" s="174" customFormat="true" ht="14.25" hidden="false" customHeight="true" outlineLevel="0" collapsed="false">
      <c r="A588" s="159" t="n">
        <v>577</v>
      </c>
      <c r="B588" s="160" t="n">
        <f aca="false">'ORÇ.GLOBAL REF.'!B588</f>
        <v>0</v>
      </c>
      <c r="C588" s="536" t="n">
        <f aca="false">'ORÇ.GLOBAL REF.'!C588</f>
        <v>0</v>
      </c>
      <c r="D588" s="162" t="n">
        <f aca="false">'ORÇ.GLOBAL REF.'!D588</f>
        <v>0</v>
      </c>
      <c r="E588" s="162" t="n">
        <f aca="false">'ORÇ.GLOBAL REF.'!E588</f>
        <v>0</v>
      </c>
      <c r="F588" s="537"/>
      <c r="G588" s="163" t="n">
        <f aca="false">ROUND(F588,2)</f>
        <v>0</v>
      </c>
      <c r="H588" s="163" t="n">
        <f aca="false">IF('ORÇ.GLOBAL P CAIXA'!K588="EXEC.",0,IF(E588&lt;&gt;0,ROUND(E588*G588,2),IF(Z588=0,(SUMIF('ORÇ.GLOBAL REF.'!$S$12:$S$1011,B588,$Z$12:$Z$1011)),Z588)))</f>
        <v>0</v>
      </c>
      <c r="I588" s="538" t="str">
        <f aca="false">'ORÇ.GLOBAL REF.'!H588</f>
        <v/>
      </c>
      <c r="J588" s="163" t="str">
        <f aca="false">'ORÇ.GLOBAL REF.'!I588</f>
        <v/>
      </c>
      <c r="K588" s="539" t="str">
        <f aca="false">'ORÇ.GLOBAL REF.'!J588</f>
        <v/>
      </c>
      <c r="L588" s="168" t="str">
        <f aca="false">IF(B588&gt;0,"ok","ocultar")</f>
        <v>ocultar</v>
      </c>
      <c r="M588" s="102"/>
      <c r="N588" s="102"/>
      <c r="O588" s="102"/>
      <c r="R588" s="157" t="n">
        <f aca="false">IF(B588=0,R587,IF(ISNONTEXT(B588)=TRUE(),INT(B588),INT(LEFT(B588,FIND(".",B588)-1))))</f>
        <v>3</v>
      </c>
      <c r="S588" s="157" t="str">
        <f aca="false">IF(S589=1,1,IF(B588&lt;&gt;0,1,IF(C588&lt;&gt;0,1,IF(D588&lt;&gt;0,1,IF(E588&lt;&gt;0,1,"")))))</f>
        <v/>
      </c>
      <c r="T588" s="157" t="str">
        <f aca="false">IF(R588=0," ",IF(R588&lt;&gt;R587,R588," "))</f>
        <v> </v>
      </c>
      <c r="U588" s="88"/>
      <c r="V588" s="75" t="e">
        <f aca="false">IF(R588&lt;&gt;T588,(IF(J588="",H588*(INFORMAÇÕES!$Q$79/INFORMAÇÕES!$Q$82),IF(J588="R",H588,0))),0)</f>
        <v>#DIV/0!</v>
      </c>
      <c r="W588" s="75" t="e">
        <f aca="false">IF(R588&lt;&gt;T588,(IF(J588="",H588*(INFORMAÇÕES!$Q$80/INFORMAÇÕES!$Q$82),IF(J588="C",H588,0))),0)</f>
        <v>#DIV/0!</v>
      </c>
      <c r="X588" s="75" t="n">
        <f aca="false">IF(R588&lt;&gt;T588,(IF(J588="",H588*INFORMAÇÕES!$U$115,IF(J588="CF",H588,0))),0)</f>
        <v>0</v>
      </c>
      <c r="Y588" s="75" t="n">
        <f aca="false">IF(R588&lt;&gt;T588,(IF(J588="",H588*INFORMAÇÕES!$U$116,IF(J588="O",H588,0))),0)</f>
        <v>0</v>
      </c>
      <c r="Z588" s="75" t="n">
        <f aca="false">IF(E588&lt;&gt;0,H588,0)</f>
        <v>0</v>
      </c>
    </row>
    <row r="589" s="174" customFormat="true" ht="14.25" hidden="false" customHeight="true" outlineLevel="0" collapsed="false">
      <c r="A589" s="159" t="n">
        <v>578</v>
      </c>
      <c r="B589" s="160" t="n">
        <f aca="false">'ORÇ.GLOBAL REF.'!B589</f>
        <v>0</v>
      </c>
      <c r="C589" s="536" t="n">
        <f aca="false">'ORÇ.GLOBAL REF.'!C589</f>
        <v>0</v>
      </c>
      <c r="D589" s="162" t="n">
        <f aca="false">'ORÇ.GLOBAL REF.'!D589</f>
        <v>0</v>
      </c>
      <c r="E589" s="162" t="n">
        <f aca="false">'ORÇ.GLOBAL REF.'!E589</f>
        <v>0</v>
      </c>
      <c r="F589" s="537"/>
      <c r="G589" s="163" t="n">
        <f aca="false">ROUND(F589,2)</f>
        <v>0</v>
      </c>
      <c r="H589" s="163" t="n">
        <f aca="false">IF('ORÇ.GLOBAL P CAIXA'!K589="EXEC.",0,IF(E589&lt;&gt;0,ROUND(E589*G589,2),IF(Z589=0,(SUMIF('ORÇ.GLOBAL REF.'!$S$12:$S$1011,B589,$Z$12:$Z$1011)),Z589)))</f>
        <v>0</v>
      </c>
      <c r="I589" s="538" t="str">
        <f aca="false">'ORÇ.GLOBAL REF.'!H589</f>
        <v/>
      </c>
      <c r="J589" s="163" t="str">
        <f aca="false">'ORÇ.GLOBAL REF.'!I589</f>
        <v/>
      </c>
      <c r="K589" s="539" t="str">
        <f aca="false">'ORÇ.GLOBAL REF.'!J589</f>
        <v/>
      </c>
      <c r="L589" s="168" t="str">
        <f aca="false">IF(B589&gt;0,"ok","ocultar")</f>
        <v>ocultar</v>
      </c>
      <c r="M589" s="102"/>
      <c r="N589" s="102"/>
      <c r="O589" s="102"/>
      <c r="R589" s="157" t="n">
        <f aca="false">IF(B589=0,R588,IF(ISNONTEXT(B589)=TRUE(),INT(B589),INT(LEFT(B589,FIND(".",B589)-1))))</f>
        <v>3</v>
      </c>
      <c r="S589" s="157" t="str">
        <f aca="false">IF(S590=1,1,IF(B589&lt;&gt;0,1,IF(C589&lt;&gt;0,1,IF(D589&lt;&gt;0,1,IF(E589&lt;&gt;0,1,"")))))</f>
        <v/>
      </c>
      <c r="T589" s="157" t="str">
        <f aca="false">IF(R589=0," ",IF(R589&lt;&gt;R588,R589," "))</f>
        <v> </v>
      </c>
      <c r="U589" s="88"/>
      <c r="V589" s="75" t="e">
        <f aca="false">IF(R589&lt;&gt;T589,(IF(J589="",H589*(INFORMAÇÕES!$Q$79/INFORMAÇÕES!$Q$82),IF(J589="R",H589,0))),0)</f>
        <v>#DIV/0!</v>
      </c>
      <c r="W589" s="75" t="e">
        <f aca="false">IF(R589&lt;&gt;T589,(IF(J589="",H589*(INFORMAÇÕES!$Q$80/INFORMAÇÕES!$Q$82),IF(J589="C",H589,0))),0)</f>
        <v>#DIV/0!</v>
      </c>
      <c r="X589" s="75" t="n">
        <f aca="false">IF(R589&lt;&gt;T589,(IF(J589="",H589*INFORMAÇÕES!$U$115,IF(J589="CF",H589,0))),0)</f>
        <v>0</v>
      </c>
      <c r="Y589" s="75" t="n">
        <f aca="false">IF(R589&lt;&gt;T589,(IF(J589="",H589*INFORMAÇÕES!$U$116,IF(J589="O",H589,0))),0)</f>
        <v>0</v>
      </c>
      <c r="Z589" s="75" t="n">
        <f aca="false">IF(E589&lt;&gt;0,H589,0)</f>
        <v>0</v>
      </c>
    </row>
    <row r="590" s="174" customFormat="true" ht="14.25" hidden="false" customHeight="true" outlineLevel="0" collapsed="false">
      <c r="A590" s="159" t="n">
        <v>579</v>
      </c>
      <c r="B590" s="160" t="n">
        <f aca="false">'ORÇ.GLOBAL REF.'!B590</f>
        <v>0</v>
      </c>
      <c r="C590" s="536" t="n">
        <f aca="false">'ORÇ.GLOBAL REF.'!C590</f>
        <v>0</v>
      </c>
      <c r="D590" s="162" t="n">
        <f aca="false">'ORÇ.GLOBAL REF.'!D590</f>
        <v>0</v>
      </c>
      <c r="E590" s="162" t="n">
        <f aca="false">'ORÇ.GLOBAL REF.'!E590</f>
        <v>0</v>
      </c>
      <c r="F590" s="537"/>
      <c r="G590" s="163" t="n">
        <f aca="false">ROUND(F590,2)</f>
        <v>0</v>
      </c>
      <c r="H590" s="163" t="n">
        <f aca="false">IF('ORÇ.GLOBAL P CAIXA'!K590="EXEC.",0,IF(E590&lt;&gt;0,ROUND(E590*G590,2),IF(Z590=0,(SUMIF('ORÇ.GLOBAL REF.'!$S$12:$S$1011,B590,$Z$12:$Z$1011)),Z590)))</f>
        <v>0</v>
      </c>
      <c r="I590" s="538" t="str">
        <f aca="false">'ORÇ.GLOBAL REF.'!H590</f>
        <v/>
      </c>
      <c r="J590" s="163" t="str">
        <f aca="false">'ORÇ.GLOBAL REF.'!I590</f>
        <v/>
      </c>
      <c r="K590" s="539" t="str">
        <f aca="false">'ORÇ.GLOBAL REF.'!J590</f>
        <v/>
      </c>
      <c r="L590" s="168" t="str">
        <f aca="false">IF(B590&gt;0,"ok","ocultar")</f>
        <v>ocultar</v>
      </c>
      <c r="M590" s="102"/>
      <c r="N590" s="102"/>
      <c r="O590" s="102"/>
      <c r="R590" s="157" t="n">
        <f aca="false">IF(B590=0,R589,IF(ISNONTEXT(B590)=TRUE(),INT(B590),INT(LEFT(B590,FIND(".",B590)-1))))</f>
        <v>3</v>
      </c>
      <c r="S590" s="157" t="str">
        <f aca="false">IF(S591=1,1,IF(B590&lt;&gt;0,1,IF(C590&lt;&gt;0,1,IF(D590&lt;&gt;0,1,IF(E590&lt;&gt;0,1,"")))))</f>
        <v/>
      </c>
      <c r="T590" s="157" t="str">
        <f aca="false">IF(R590=0," ",IF(R590&lt;&gt;R589,R590," "))</f>
        <v> </v>
      </c>
      <c r="U590" s="88"/>
      <c r="V590" s="75" t="e">
        <f aca="false">IF(R590&lt;&gt;T590,(IF(J590="",H590*(INFORMAÇÕES!$Q$79/INFORMAÇÕES!$Q$82),IF(J590="R",H590,0))),0)</f>
        <v>#DIV/0!</v>
      </c>
      <c r="W590" s="75" t="e">
        <f aca="false">IF(R590&lt;&gt;T590,(IF(J590="",H590*(INFORMAÇÕES!$Q$80/INFORMAÇÕES!$Q$82),IF(J590="C",H590,0))),0)</f>
        <v>#DIV/0!</v>
      </c>
      <c r="X590" s="75" t="n">
        <f aca="false">IF(R590&lt;&gt;T590,(IF(J590="",H590*INFORMAÇÕES!$U$115,IF(J590="CF",H590,0))),0)</f>
        <v>0</v>
      </c>
      <c r="Y590" s="75" t="n">
        <f aca="false">IF(R590&lt;&gt;T590,(IF(J590="",H590*INFORMAÇÕES!$U$116,IF(J590="O",H590,0))),0)</f>
        <v>0</v>
      </c>
      <c r="Z590" s="75" t="n">
        <f aca="false">IF(E590&lt;&gt;0,H590,0)</f>
        <v>0</v>
      </c>
    </row>
    <row r="591" s="174" customFormat="true" ht="14.25" hidden="false" customHeight="true" outlineLevel="0" collapsed="false">
      <c r="A591" s="159" t="n">
        <v>580</v>
      </c>
      <c r="B591" s="160" t="n">
        <f aca="false">'ORÇ.GLOBAL REF.'!B591</f>
        <v>0</v>
      </c>
      <c r="C591" s="536" t="n">
        <f aca="false">'ORÇ.GLOBAL REF.'!C591</f>
        <v>0</v>
      </c>
      <c r="D591" s="162" t="n">
        <f aca="false">'ORÇ.GLOBAL REF.'!D591</f>
        <v>0</v>
      </c>
      <c r="E591" s="162" t="n">
        <f aca="false">'ORÇ.GLOBAL REF.'!E591</f>
        <v>0</v>
      </c>
      <c r="F591" s="537"/>
      <c r="G591" s="163" t="n">
        <f aca="false">ROUND(F591,2)</f>
        <v>0</v>
      </c>
      <c r="H591" s="163" t="n">
        <f aca="false">IF('ORÇ.GLOBAL P CAIXA'!K591="EXEC.",0,IF(E591&lt;&gt;0,ROUND(E591*G591,2),IF(Z591=0,(SUMIF('ORÇ.GLOBAL REF.'!$S$12:$S$1011,B591,$Z$12:$Z$1011)),Z591)))</f>
        <v>0</v>
      </c>
      <c r="I591" s="538" t="str">
        <f aca="false">'ORÇ.GLOBAL REF.'!H591</f>
        <v/>
      </c>
      <c r="J591" s="163" t="str">
        <f aca="false">'ORÇ.GLOBAL REF.'!I591</f>
        <v/>
      </c>
      <c r="K591" s="539" t="str">
        <f aca="false">'ORÇ.GLOBAL REF.'!J591</f>
        <v/>
      </c>
      <c r="L591" s="168" t="str">
        <f aca="false">IF(B591&gt;0,"ok","ocultar")</f>
        <v>ocultar</v>
      </c>
      <c r="M591" s="102"/>
      <c r="N591" s="102"/>
      <c r="O591" s="102"/>
      <c r="R591" s="157" t="n">
        <f aca="false">IF(B591=0,R590,IF(ISNONTEXT(B591)=TRUE(),INT(B591),INT(LEFT(B591,FIND(".",B591)-1))))</f>
        <v>3</v>
      </c>
      <c r="S591" s="157" t="str">
        <f aca="false">IF(S592=1,1,IF(B591&lt;&gt;0,1,IF(C591&lt;&gt;0,1,IF(D591&lt;&gt;0,1,IF(E591&lt;&gt;0,1,"")))))</f>
        <v/>
      </c>
      <c r="T591" s="157" t="str">
        <f aca="false">IF(R591=0," ",IF(R591&lt;&gt;R590,R591," "))</f>
        <v> </v>
      </c>
      <c r="U591" s="88"/>
      <c r="V591" s="75" t="e">
        <f aca="false">IF(R591&lt;&gt;T591,(IF(J591="",H591*(INFORMAÇÕES!$Q$79/INFORMAÇÕES!$Q$82),IF(J591="R",H591,0))),0)</f>
        <v>#DIV/0!</v>
      </c>
      <c r="W591" s="75" t="e">
        <f aca="false">IF(R591&lt;&gt;T591,(IF(J591="",H591*(INFORMAÇÕES!$Q$80/INFORMAÇÕES!$Q$82),IF(J591="C",H591,0))),0)</f>
        <v>#DIV/0!</v>
      </c>
      <c r="X591" s="75" t="n">
        <f aca="false">IF(R591&lt;&gt;T591,(IF(J591="",H591*INFORMAÇÕES!$U$115,IF(J591="CF",H591,0))),0)</f>
        <v>0</v>
      </c>
      <c r="Y591" s="75" t="n">
        <f aca="false">IF(R591&lt;&gt;T591,(IF(J591="",H591*INFORMAÇÕES!$U$116,IF(J591="O",H591,0))),0)</f>
        <v>0</v>
      </c>
      <c r="Z591" s="75" t="n">
        <f aca="false">IF(E591&lt;&gt;0,H591,0)</f>
        <v>0</v>
      </c>
    </row>
    <row r="592" s="174" customFormat="true" ht="14.25" hidden="false" customHeight="true" outlineLevel="0" collapsed="false">
      <c r="A592" s="159" t="n">
        <v>581</v>
      </c>
      <c r="B592" s="160" t="n">
        <f aca="false">'ORÇ.GLOBAL REF.'!B592</f>
        <v>0</v>
      </c>
      <c r="C592" s="536" t="n">
        <f aca="false">'ORÇ.GLOBAL REF.'!C592</f>
        <v>0</v>
      </c>
      <c r="D592" s="162" t="n">
        <f aca="false">'ORÇ.GLOBAL REF.'!D592</f>
        <v>0</v>
      </c>
      <c r="E592" s="162" t="n">
        <f aca="false">'ORÇ.GLOBAL REF.'!E592</f>
        <v>0</v>
      </c>
      <c r="F592" s="537"/>
      <c r="G592" s="163" t="n">
        <f aca="false">ROUND(F592,2)</f>
        <v>0</v>
      </c>
      <c r="H592" s="163" t="n">
        <f aca="false">IF('ORÇ.GLOBAL P CAIXA'!K592="EXEC.",0,IF(E592&lt;&gt;0,ROUND(E592*G592,2),IF(Z592=0,(SUMIF('ORÇ.GLOBAL REF.'!$S$12:$S$1011,B592,$Z$12:$Z$1011)),Z592)))</f>
        <v>0</v>
      </c>
      <c r="I592" s="538" t="str">
        <f aca="false">'ORÇ.GLOBAL REF.'!H592</f>
        <v/>
      </c>
      <c r="J592" s="163" t="str">
        <f aca="false">'ORÇ.GLOBAL REF.'!I592</f>
        <v/>
      </c>
      <c r="K592" s="539" t="str">
        <f aca="false">'ORÇ.GLOBAL REF.'!J592</f>
        <v/>
      </c>
      <c r="L592" s="168" t="str">
        <f aca="false">IF(B592&gt;0,"ok","ocultar")</f>
        <v>ocultar</v>
      </c>
      <c r="M592" s="102"/>
      <c r="N592" s="102"/>
      <c r="O592" s="102"/>
      <c r="R592" s="157" t="n">
        <f aca="false">IF(B592=0,R591,IF(ISNONTEXT(B592)=TRUE(),INT(B592),INT(LEFT(B592,FIND(".",B592)-1))))</f>
        <v>3</v>
      </c>
      <c r="S592" s="157" t="str">
        <f aca="false">IF(S593=1,1,IF(B592&lt;&gt;0,1,IF(C592&lt;&gt;0,1,IF(D592&lt;&gt;0,1,IF(E592&lt;&gt;0,1,"")))))</f>
        <v/>
      </c>
      <c r="T592" s="157" t="str">
        <f aca="false">IF(R592=0," ",IF(R592&lt;&gt;R591,R592," "))</f>
        <v> </v>
      </c>
      <c r="U592" s="88"/>
      <c r="V592" s="75" t="e">
        <f aca="false">IF(R592&lt;&gt;T592,(IF(J592="",H592*(INFORMAÇÕES!$Q$79/INFORMAÇÕES!$Q$82),IF(J592="R",H592,0))),0)</f>
        <v>#DIV/0!</v>
      </c>
      <c r="W592" s="75" t="e">
        <f aca="false">IF(R592&lt;&gt;T592,(IF(J592="",H592*(INFORMAÇÕES!$Q$80/INFORMAÇÕES!$Q$82),IF(J592="C",H592,0))),0)</f>
        <v>#DIV/0!</v>
      </c>
      <c r="X592" s="75" t="n">
        <f aca="false">IF(R592&lt;&gt;T592,(IF(J592="",H592*INFORMAÇÕES!$U$115,IF(J592="CF",H592,0))),0)</f>
        <v>0</v>
      </c>
      <c r="Y592" s="75" t="n">
        <f aca="false">IF(R592&lt;&gt;T592,(IF(J592="",H592*INFORMAÇÕES!$U$116,IF(J592="O",H592,0))),0)</f>
        <v>0</v>
      </c>
      <c r="Z592" s="75" t="n">
        <f aca="false">IF(E592&lt;&gt;0,H592,0)</f>
        <v>0</v>
      </c>
    </row>
    <row r="593" s="174" customFormat="true" ht="14.25" hidden="false" customHeight="true" outlineLevel="0" collapsed="false">
      <c r="A593" s="159" t="n">
        <v>582</v>
      </c>
      <c r="B593" s="160" t="n">
        <f aca="false">'ORÇ.GLOBAL REF.'!B593</f>
        <v>0</v>
      </c>
      <c r="C593" s="536" t="n">
        <f aca="false">'ORÇ.GLOBAL REF.'!C593</f>
        <v>0</v>
      </c>
      <c r="D593" s="162" t="n">
        <f aca="false">'ORÇ.GLOBAL REF.'!D593</f>
        <v>0</v>
      </c>
      <c r="E593" s="162" t="n">
        <f aca="false">'ORÇ.GLOBAL REF.'!E593</f>
        <v>0</v>
      </c>
      <c r="F593" s="537"/>
      <c r="G593" s="163" t="n">
        <f aca="false">ROUND(F593,2)</f>
        <v>0</v>
      </c>
      <c r="H593" s="163" t="n">
        <f aca="false">IF('ORÇ.GLOBAL P CAIXA'!K593="EXEC.",0,IF(E593&lt;&gt;0,ROUND(E593*G593,2),IF(Z593=0,(SUMIF('ORÇ.GLOBAL REF.'!$S$12:$S$1011,B593,$Z$12:$Z$1011)),Z593)))</f>
        <v>0</v>
      </c>
      <c r="I593" s="538" t="str">
        <f aca="false">'ORÇ.GLOBAL REF.'!H593</f>
        <v/>
      </c>
      <c r="J593" s="163" t="str">
        <f aca="false">'ORÇ.GLOBAL REF.'!I593</f>
        <v/>
      </c>
      <c r="K593" s="539" t="str">
        <f aca="false">'ORÇ.GLOBAL REF.'!J593</f>
        <v/>
      </c>
      <c r="L593" s="168" t="str">
        <f aca="false">IF(B593&gt;0,"ok","ocultar")</f>
        <v>ocultar</v>
      </c>
      <c r="M593" s="102"/>
      <c r="N593" s="102"/>
      <c r="O593" s="102"/>
      <c r="R593" s="157" t="n">
        <f aca="false">IF(B593=0,R592,IF(ISNONTEXT(B593)=TRUE(),INT(B593),INT(LEFT(B593,FIND(".",B593)-1))))</f>
        <v>3</v>
      </c>
      <c r="S593" s="157" t="str">
        <f aca="false">IF(S594=1,1,IF(B593&lt;&gt;0,1,IF(C593&lt;&gt;0,1,IF(D593&lt;&gt;0,1,IF(E593&lt;&gt;0,1,"")))))</f>
        <v/>
      </c>
      <c r="T593" s="157" t="str">
        <f aca="false">IF(R593=0," ",IF(R593&lt;&gt;R592,R593," "))</f>
        <v> </v>
      </c>
      <c r="U593" s="88"/>
      <c r="V593" s="75" t="e">
        <f aca="false">IF(R593&lt;&gt;T593,(IF(J593="",H593*(INFORMAÇÕES!$Q$79/INFORMAÇÕES!$Q$82),IF(J593="R",H593,0))),0)</f>
        <v>#DIV/0!</v>
      </c>
      <c r="W593" s="75" t="e">
        <f aca="false">IF(R593&lt;&gt;T593,(IF(J593="",H593*(INFORMAÇÕES!$Q$80/INFORMAÇÕES!$Q$82),IF(J593="C",H593,0))),0)</f>
        <v>#DIV/0!</v>
      </c>
      <c r="X593" s="75" t="n">
        <f aca="false">IF(R593&lt;&gt;T593,(IF(J593="",H593*INFORMAÇÕES!$U$115,IF(J593="CF",H593,0))),0)</f>
        <v>0</v>
      </c>
      <c r="Y593" s="75" t="n">
        <f aca="false">IF(R593&lt;&gt;T593,(IF(J593="",H593*INFORMAÇÕES!$U$116,IF(J593="O",H593,0))),0)</f>
        <v>0</v>
      </c>
      <c r="Z593" s="75" t="n">
        <f aca="false">IF(E593&lt;&gt;0,H593,0)</f>
        <v>0</v>
      </c>
    </row>
    <row r="594" s="174" customFormat="true" ht="14.25" hidden="false" customHeight="true" outlineLevel="0" collapsed="false">
      <c r="A594" s="159" t="n">
        <v>583</v>
      </c>
      <c r="B594" s="160" t="n">
        <f aca="false">'ORÇ.GLOBAL REF.'!B594</f>
        <v>0</v>
      </c>
      <c r="C594" s="536" t="n">
        <f aca="false">'ORÇ.GLOBAL REF.'!C594</f>
        <v>0</v>
      </c>
      <c r="D594" s="162" t="n">
        <f aca="false">'ORÇ.GLOBAL REF.'!D594</f>
        <v>0</v>
      </c>
      <c r="E594" s="162" t="n">
        <f aca="false">'ORÇ.GLOBAL REF.'!E594</f>
        <v>0</v>
      </c>
      <c r="F594" s="537"/>
      <c r="G594" s="163" t="n">
        <f aca="false">ROUND(F594,2)</f>
        <v>0</v>
      </c>
      <c r="H594" s="163" t="n">
        <f aca="false">IF('ORÇ.GLOBAL P CAIXA'!K594="EXEC.",0,IF(E594&lt;&gt;0,ROUND(E594*G594,2),IF(Z594=0,(SUMIF('ORÇ.GLOBAL REF.'!$S$12:$S$1011,B594,$Z$12:$Z$1011)),Z594)))</f>
        <v>0</v>
      </c>
      <c r="I594" s="538" t="str">
        <f aca="false">'ORÇ.GLOBAL REF.'!H594</f>
        <v/>
      </c>
      <c r="J594" s="163" t="str">
        <f aca="false">'ORÇ.GLOBAL REF.'!I594</f>
        <v/>
      </c>
      <c r="K594" s="539" t="str">
        <f aca="false">'ORÇ.GLOBAL REF.'!J594</f>
        <v/>
      </c>
      <c r="L594" s="168" t="str">
        <f aca="false">IF(B594&gt;0,"ok","ocultar")</f>
        <v>ocultar</v>
      </c>
      <c r="M594" s="102"/>
      <c r="N594" s="102"/>
      <c r="O594" s="102"/>
      <c r="R594" s="157" t="n">
        <f aca="false">IF(B594=0,R593,IF(ISNONTEXT(B594)=TRUE(),INT(B594),INT(LEFT(B594,FIND(".",B594)-1))))</f>
        <v>3</v>
      </c>
      <c r="S594" s="157" t="str">
        <f aca="false">IF(S595=1,1,IF(B594&lt;&gt;0,1,IF(C594&lt;&gt;0,1,IF(D594&lt;&gt;0,1,IF(E594&lt;&gt;0,1,"")))))</f>
        <v/>
      </c>
      <c r="T594" s="157" t="str">
        <f aca="false">IF(R594=0," ",IF(R594&lt;&gt;R593,R594," "))</f>
        <v> </v>
      </c>
      <c r="U594" s="88"/>
      <c r="V594" s="75" t="e">
        <f aca="false">IF(R594&lt;&gt;T594,(IF(J594="",H594*(INFORMAÇÕES!$Q$79/INFORMAÇÕES!$Q$82),IF(J594="R",H594,0))),0)</f>
        <v>#DIV/0!</v>
      </c>
      <c r="W594" s="75" t="e">
        <f aca="false">IF(R594&lt;&gt;T594,(IF(J594="",H594*(INFORMAÇÕES!$Q$80/INFORMAÇÕES!$Q$82),IF(J594="C",H594,0))),0)</f>
        <v>#DIV/0!</v>
      </c>
      <c r="X594" s="75" t="n">
        <f aca="false">IF(R594&lt;&gt;T594,(IF(J594="",H594*INFORMAÇÕES!$U$115,IF(J594="CF",H594,0))),0)</f>
        <v>0</v>
      </c>
      <c r="Y594" s="75" t="n">
        <f aca="false">IF(R594&lt;&gt;T594,(IF(J594="",H594*INFORMAÇÕES!$U$116,IF(J594="O",H594,0))),0)</f>
        <v>0</v>
      </c>
      <c r="Z594" s="75" t="n">
        <f aca="false">IF(E594&lt;&gt;0,H594,0)</f>
        <v>0</v>
      </c>
    </row>
    <row r="595" s="174" customFormat="true" ht="14.25" hidden="false" customHeight="true" outlineLevel="0" collapsed="false">
      <c r="A595" s="159" t="n">
        <v>584</v>
      </c>
      <c r="B595" s="160" t="n">
        <f aca="false">'ORÇ.GLOBAL REF.'!B595</f>
        <v>0</v>
      </c>
      <c r="C595" s="536" t="n">
        <f aca="false">'ORÇ.GLOBAL REF.'!C595</f>
        <v>0</v>
      </c>
      <c r="D595" s="162" t="n">
        <f aca="false">'ORÇ.GLOBAL REF.'!D595</f>
        <v>0</v>
      </c>
      <c r="E595" s="162" t="n">
        <f aca="false">'ORÇ.GLOBAL REF.'!E595</f>
        <v>0</v>
      </c>
      <c r="F595" s="537"/>
      <c r="G595" s="163" t="n">
        <f aca="false">ROUND(F595,2)</f>
        <v>0</v>
      </c>
      <c r="H595" s="163" t="n">
        <f aca="false">IF('ORÇ.GLOBAL P CAIXA'!K595="EXEC.",0,IF(E595&lt;&gt;0,ROUND(E595*G595,2),IF(Z595=0,(SUMIF('ORÇ.GLOBAL REF.'!$S$12:$S$1011,B595,$Z$12:$Z$1011)),Z595)))</f>
        <v>0</v>
      </c>
      <c r="I595" s="538" t="str">
        <f aca="false">'ORÇ.GLOBAL REF.'!H595</f>
        <v/>
      </c>
      <c r="J595" s="163" t="str">
        <f aca="false">'ORÇ.GLOBAL REF.'!I595</f>
        <v/>
      </c>
      <c r="K595" s="539" t="str">
        <f aca="false">'ORÇ.GLOBAL REF.'!J595</f>
        <v/>
      </c>
      <c r="L595" s="168" t="str">
        <f aca="false">IF(B595&gt;0,"ok","ocultar")</f>
        <v>ocultar</v>
      </c>
      <c r="M595" s="102"/>
      <c r="N595" s="102"/>
      <c r="O595" s="102"/>
      <c r="R595" s="157" t="n">
        <f aca="false">IF(B595=0,R594,IF(ISNONTEXT(B595)=TRUE(),INT(B595),INT(LEFT(B595,FIND(".",B595)-1))))</f>
        <v>3</v>
      </c>
      <c r="S595" s="157" t="str">
        <f aca="false">IF(S596=1,1,IF(B595&lt;&gt;0,1,IF(C595&lt;&gt;0,1,IF(D595&lt;&gt;0,1,IF(E595&lt;&gt;0,1,"")))))</f>
        <v/>
      </c>
      <c r="T595" s="157" t="str">
        <f aca="false">IF(R595=0," ",IF(R595&lt;&gt;R594,R595," "))</f>
        <v> </v>
      </c>
      <c r="U595" s="88"/>
      <c r="V595" s="75" t="e">
        <f aca="false">IF(R595&lt;&gt;T595,(IF(J595="",H595*(INFORMAÇÕES!$Q$79/INFORMAÇÕES!$Q$82),IF(J595="R",H595,0))),0)</f>
        <v>#DIV/0!</v>
      </c>
      <c r="W595" s="75" t="e">
        <f aca="false">IF(R595&lt;&gt;T595,(IF(J595="",H595*(INFORMAÇÕES!$Q$80/INFORMAÇÕES!$Q$82),IF(J595="C",H595,0))),0)</f>
        <v>#DIV/0!</v>
      </c>
      <c r="X595" s="75" t="n">
        <f aca="false">IF(R595&lt;&gt;T595,(IF(J595="",H595*INFORMAÇÕES!$U$115,IF(J595="CF",H595,0))),0)</f>
        <v>0</v>
      </c>
      <c r="Y595" s="75" t="n">
        <f aca="false">IF(R595&lt;&gt;T595,(IF(J595="",H595*INFORMAÇÕES!$U$116,IF(J595="O",H595,0))),0)</f>
        <v>0</v>
      </c>
      <c r="Z595" s="75" t="n">
        <f aca="false">IF(E595&lt;&gt;0,H595,0)</f>
        <v>0</v>
      </c>
    </row>
    <row r="596" s="174" customFormat="true" ht="14.25" hidden="false" customHeight="true" outlineLevel="0" collapsed="false">
      <c r="A596" s="159" t="n">
        <v>585</v>
      </c>
      <c r="B596" s="160" t="n">
        <f aca="false">'ORÇ.GLOBAL REF.'!B596</f>
        <v>0</v>
      </c>
      <c r="C596" s="536" t="n">
        <f aca="false">'ORÇ.GLOBAL REF.'!C596</f>
        <v>0</v>
      </c>
      <c r="D596" s="162" t="n">
        <f aca="false">'ORÇ.GLOBAL REF.'!D596</f>
        <v>0</v>
      </c>
      <c r="E596" s="162" t="n">
        <f aca="false">'ORÇ.GLOBAL REF.'!E596</f>
        <v>0</v>
      </c>
      <c r="F596" s="537"/>
      <c r="G596" s="163" t="n">
        <f aca="false">ROUND(F596,2)</f>
        <v>0</v>
      </c>
      <c r="H596" s="163" t="n">
        <f aca="false">IF('ORÇ.GLOBAL P CAIXA'!K596="EXEC.",0,IF(E596&lt;&gt;0,ROUND(E596*G596,2),IF(Z596=0,(SUMIF('ORÇ.GLOBAL REF.'!$S$12:$S$1011,B596,$Z$12:$Z$1011)),Z596)))</f>
        <v>0</v>
      </c>
      <c r="I596" s="538" t="str">
        <f aca="false">'ORÇ.GLOBAL REF.'!H596</f>
        <v/>
      </c>
      <c r="J596" s="163" t="str">
        <f aca="false">'ORÇ.GLOBAL REF.'!I596</f>
        <v/>
      </c>
      <c r="K596" s="539" t="str">
        <f aca="false">'ORÇ.GLOBAL REF.'!J596</f>
        <v/>
      </c>
      <c r="L596" s="168" t="str">
        <f aca="false">IF(B596&gt;0,"ok","ocultar")</f>
        <v>ocultar</v>
      </c>
      <c r="M596" s="102"/>
      <c r="N596" s="102"/>
      <c r="O596" s="102"/>
      <c r="R596" s="157" t="n">
        <f aca="false">IF(B596=0,R595,IF(ISNONTEXT(B596)=TRUE(),INT(B596),INT(LEFT(B596,FIND(".",B596)-1))))</f>
        <v>3</v>
      </c>
      <c r="S596" s="157" t="str">
        <f aca="false">IF(S597=1,1,IF(B596&lt;&gt;0,1,IF(C596&lt;&gt;0,1,IF(D596&lt;&gt;0,1,IF(E596&lt;&gt;0,1,"")))))</f>
        <v/>
      </c>
      <c r="T596" s="157" t="str">
        <f aca="false">IF(R596=0," ",IF(R596&lt;&gt;R595,R596," "))</f>
        <v> </v>
      </c>
      <c r="U596" s="88"/>
      <c r="V596" s="75" t="e">
        <f aca="false">IF(R596&lt;&gt;T596,(IF(J596="",H596*(INFORMAÇÕES!$Q$79/INFORMAÇÕES!$Q$82),IF(J596="R",H596,0))),0)</f>
        <v>#DIV/0!</v>
      </c>
      <c r="W596" s="75" t="e">
        <f aca="false">IF(R596&lt;&gt;T596,(IF(J596="",H596*(INFORMAÇÕES!$Q$80/INFORMAÇÕES!$Q$82),IF(J596="C",H596,0))),0)</f>
        <v>#DIV/0!</v>
      </c>
      <c r="X596" s="75" t="n">
        <f aca="false">IF(R596&lt;&gt;T596,(IF(J596="",H596*INFORMAÇÕES!$U$115,IF(J596="CF",H596,0))),0)</f>
        <v>0</v>
      </c>
      <c r="Y596" s="75" t="n">
        <f aca="false">IF(R596&lt;&gt;T596,(IF(J596="",H596*INFORMAÇÕES!$U$116,IF(J596="O",H596,0))),0)</f>
        <v>0</v>
      </c>
      <c r="Z596" s="75" t="n">
        <f aca="false">IF(E596&lt;&gt;0,H596,0)</f>
        <v>0</v>
      </c>
    </row>
    <row r="597" s="174" customFormat="true" ht="14.25" hidden="false" customHeight="true" outlineLevel="0" collapsed="false">
      <c r="A597" s="159" t="n">
        <v>586</v>
      </c>
      <c r="B597" s="160" t="n">
        <f aca="false">'ORÇ.GLOBAL REF.'!B597</f>
        <v>0</v>
      </c>
      <c r="C597" s="536" t="n">
        <f aca="false">'ORÇ.GLOBAL REF.'!C597</f>
        <v>0</v>
      </c>
      <c r="D597" s="162" t="n">
        <f aca="false">'ORÇ.GLOBAL REF.'!D597</f>
        <v>0</v>
      </c>
      <c r="E597" s="162" t="n">
        <f aca="false">'ORÇ.GLOBAL REF.'!E597</f>
        <v>0</v>
      </c>
      <c r="F597" s="537"/>
      <c r="G597" s="163" t="n">
        <f aca="false">ROUND(F597,2)</f>
        <v>0</v>
      </c>
      <c r="H597" s="163" t="n">
        <f aca="false">IF('ORÇ.GLOBAL P CAIXA'!K597="EXEC.",0,IF(E597&lt;&gt;0,ROUND(E597*G597,2),IF(Z597=0,(SUMIF('ORÇ.GLOBAL REF.'!$S$12:$S$1011,B597,$Z$12:$Z$1011)),Z597)))</f>
        <v>0</v>
      </c>
      <c r="I597" s="538" t="str">
        <f aca="false">'ORÇ.GLOBAL REF.'!H597</f>
        <v/>
      </c>
      <c r="J597" s="163" t="str">
        <f aca="false">'ORÇ.GLOBAL REF.'!I597</f>
        <v/>
      </c>
      <c r="K597" s="539" t="str">
        <f aca="false">'ORÇ.GLOBAL REF.'!J597</f>
        <v/>
      </c>
      <c r="L597" s="168" t="str">
        <f aca="false">IF(B597&gt;0,"ok","ocultar")</f>
        <v>ocultar</v>
      </c>
      <c r="M597" s="102"/>
      <c r="N597" s="102"/>
      <c r="O597" s="102"/>
      <c r="R597" s="157" t="n">
        <f aca="false">IF(B597=0,R596,IF(ISNONTEXT(B597)=TRUE(),INT(B597),INT(LEFT(B597,FIND(".",B597)-1))))</f>
        <v>3</v>
      </c>
      <c r="S597" s="157" t="str">
        <f aca="false">IF(S598=1,1,IF(B597&lt;&gt;0,1,IF(C597&lt;&gt;0,1,IF(D597&lt;&gt;0,1,IF(E597&lt;&gt;0,1,"")))))</f>
        <v/>
      </c>
      <c r="T597" s="157" t="str">
        <f aca="false">IF(R597=0," ",IF(R597&lt;&gt;R596,R597," "))</f>
        <v> </v>
      </c>
      <c r="U597" s="88"/>
      <c r="V597" s="75" t="e">
        <f aca="false">IF(R597&lt;&gt;T597,(IF(J597="",H597*(INFORMAÇÕES!$Q$79/INFORMAÇÕES!$Q$82),IF(J597="R",H597,0))),0)</f>
        <v>#DIV/0!</v>
      </c>
      <c r="W597" s="75" t="e">
        <f aca="false">IF(R597&lt;&gt;T597,(IF(J597="",H597*(INFORMAÇÕES!$Q$80/INFORMAÇÕES!$Q$82),IF(J597="C",H597,0))),0)</f>
        <v>#DIV/0!</v>
      </c>
      <c r="X597" s="75" t="n">
        <f aca="false">IF(R597&lt;&gt;T597,(IF(J597="",H597*INFORMAÇÕES!$U$115,IF(J597="CF",H597,0))),0)</f>
        <v>0</v>
      </c>
      <c r="Y597" s="75" t="n">
        <f aca="false">IF(R597&lt;&gt;T597,(IF(J597="",H597*INFORMAÇÕES!$U$116,IF(J597="O",H597,0))),0)</f>
        <v>0</v>
      </c>
      <c r="Z597" s="75" t="n">
        <f aca="false">IF(E597&lt;&gt;0,H597,0)</f>
        <v>0</v>
      </c>
    </row>
    <row r="598" s="174" customFormat="true" ht="14.25" hidden="false" customHeight="true" outlineLevel="0" collapsed="false">
      <c r="A598" s="159" t="n">
        <v>587</v>
      </c>
      <c r="B598" s="160" t="n">
        <f aca="false">'ORÇ.GLOBAL REF.'!B598</f>
        <v>0</v>
      </c>
      <c r="C598" s="536" t="n">
        <f aca="false">'ORÇ.GLOBAL REF.'!C598</f>
        <v>0</v>
      </c>
      <c r="D598" s="162" t="n">
        <f aca="false">'ORÇ.GLOBAL REF.'!D598</f>
        <v>0</v>
      </c>
      <c r="E598" s="162" t="n">
        <f aca="false">'ORÇ.GLOBAL REF.'!E598</f>
        <v>0</v>
      </c>
      <c r="F598" s="537"/>
      <c r="G598" s="163" t="n">
        <f aca="false">ROUND(F598,2)</f>
        <v>0</v>
      </c>
      <c r="H598" s="163" t="n">
        <f aca="false">IF('ORÇ.GLOBAL P CAIXA'!K598="EXEC.",0,IF(E598&lt;&gt;0,ROUND(E598*G598,2),IF(Z598=0,(SUMIF('ORÇ.GLOBAL REF.'!$S$12:$S$1011,B598,$Z$12:$Z$1011)),Z598)))</f>
        <v>0</v>
      </c>
      <c r="I598" s="538" t="str">
        <f aca="false">'ORÇ.GLOBAL REF.'!H598</f>
        <v/>
      </c>
      <c r="J598" s="163" t="str">
        <f aca="false">'ORÇ.GLOBAL REF.'!I598</f>
        <v/>
      </c>
      <c r="K598" s="539" t="str">
        <f aca="false">'ORÇ.GLOBAL REF.'!J598</f>
        <v/>
      </c>
      <c r="L598" s="168" t="str">
        <f aca="false">IF(B598&gt;0,"ok","ocultar")</f>
        <v>ocultar</v>
      </c>
      <c r="M598" s="102"/>
      <c r="N598" s="102"/>
      <c r="O598" s="102"/>
      <c r="R598" s="157" t="n">
        <f aca="false">IF(B598=0,R597,IF(ISNONTEXT(B598)=TRUE(),INT(B598),INT(LEFT(B598,FIND(".",B598)-1))))</f>
        <v>3</v>
      </c>
      <c r="S598" s="157" t="str">
        <f aca="false">IF(S599=1,1,IF(B598&lt;&gt;0,1,IF(C598&lt;&gt;0,1,IF(D598&lt;&gt;0,1,IF(E598&lt;&gt;0,1,"")))))</f>
        <v/>
      </c>
      <c r="T598" s="157" t="str">
        <f aca="false">IF(R598=0," ",IF(R598&lt;&gt;R597,R598," "))</f>
        <v> </v>
      </c>
      <c r="U598" s="88"/>
      <c r="V598" s="75" t="e">
        <f aca="false">IF(R598&lt;&gt;T598,(IF(J598="",H598*(INFORMAÇÕES!$Q$79/INFORMAÇÕES!$Q$82),IF(J598="R",H598,0))),0)</f>
        <v>#DIV/0!</v>
      </c>
      <c r="W598" s="75" t="e">
        <f aca="false">IF(R598&lt;&gt;T598,(IF(J598="",H598*(INFORMAÇÕES!$Q$80/INFORMAÇÕES!$Q$82),IF(J598="C",H598,0))),0)</f>
        <v>#DIV/0!</v>
      </c>
      <c r="X598" s="75" t="n">
        <f aca="false">IF(R598&lt;&gt;T598,(IF(J598="",H598*INFORMAÇÕES!$U$115,IF(J598="CF",H598,0))),0)</f>
        <v>0</v>
      </c>
      <c r="Y598" s="75" t="n">
        <f aca="false">IF(R598&lt;&gt;T598,(IF(J598="",H598*INFORMAÇÕES!$U$116,IF(J598="O",H598,0))),0)</f>
        <v>0</v>
      </c>
      <c r="Z598" s="75" t="n">
        <f aca="false">IF(E598&lt;&gt;0,H598,0)</f>
        <v>0</v>
      </c>
    </row>
    <row r="599" s="174" customFormat="true" ht="14.25" hidden="false" customHeight="true" outlineLevel="0" collapsed="false">
      <c r="A599" s="159" t="n">
        <v>588</v>
      </c>
      <c r="B599" s="160" t="n">
        <f aca="false">'ORÇ.GLOBAL REF.'!B599</f>
        <v>0</v>
      </c>
      <c r="C599" s="536" t="n">
        <f aca="false">'ORÇ.GLOBAL REF.'!C599</f>
        <v>0</v>
      </c>
      <c r="D599" s="162" t="n">
        <f aca="false">'ORÇ.GLOBAL REF.'!D599</f>
        <v>0</v>
      </c>
      <c r="E599" s="162" t="n">
        <f aca="false">'ORÇ.GLOBAL REF.'!E599</f>
        <v>0</v>
      </c>
      <c r="F599" s="537"/>
      <c r="G599" s="163" t="n">
        <f aca="false">ROUND(F599,2)</f>
        <v>0</v>
      </c>
      <c r="H599" s="163" t="n">
        <f aca="false">IF('ORÇ.GLOBAL P CAIXA'!K599="EXEC.",0,IF(E599&lt;&gt;0,ROUND(E599*G599,2),IF(Z599=0,(SUMIF('ORÇ.GLOBAL REF.'!$S$12:$S$1011,B599,$Z$12:$Z$1011)),Z599)))</f>
        <v>0</v>
      </c>
      <c r="I599" s="538" t="str">
        <f aca="false">'ORÇ.GLOBAL REF.'!H599</f>
        <v/>
      </c>
      <c r="J599" s="163" t="str">
        <f aca="false">'ORÇ.GLOBAL REF.'!I599</f>
        <v/>
      </c>
      <c r="K599" s="539" t="str">
        <f aca="false">'ORÇ.GLOBAL REF.'!J599</f>
        <v/>
      </c>
      <c r="L599" s="168" t="str">
        <f aca="false">IF(B599&gt;0,"ok","ocultar")</f>
        <v>ocultar</v>
      </c>
      <c r="M599" s="102"/>
      <c r="N599" s="102"/>
      <c r="O599" s="102"/>
      <c r="R599" s="157" t="n">
        <f aca="false">IF(B599=0,R598,IF(ISNONTEXT(B599)=TRUE(),INT(B599),INT(LEFT(B599,FIND(".",B599)-1))))</f>
        <v>3</v>
      </c>
      <c r="S599" s="157" t="str">
        <f aca="false">IF(S600=1,1,IF(B599&lt;&gt;0,1,IF(C599&lt;&gt;0,1,IF(D599&lt;&gt;0,1,IF(E599&lt;&gt;0,1,"")))))</f>
        <v/>
      </c>
      <c r="T599" s="157" t="str">
        <f aca="false">IF(R599=0," ",IF(R599&lt;&gt;R598,R599," "))</f>
        <v> </v>
      </c>
      <c r="U599" s="88"/>
      <c r="V599" s="75" t="e">
        <f aca="false">IF(R599&lt;&gt;T599,(IF(J599="",H599*(INFORMAÇÕES!$Q$79/INFORMAÇÕES!$Q$82),IF(J599="R",H599,0))),0)</f>
        <v>#DIV/0!</v>
      </c>
      <c r="W599" s="75" t="e">
        <f aca="false">IF(R599&lt;&gt;T599,(IF(J599="",H599*(INFORMAÇÕES!$Q$80/INFORMAÇÕES!$Q$82),IF(J599="C",H599,0))),0)</f>
        <v>#DIV/0!</v>
      </c>
      <c r="X599" s="75" t="n">
        <f aca="false">IF(R599&lt;&gt;T599,(IF(J599="",H599*INFORMAÇÕES!$U$115,IF(J599="CF",H599,0))),0)</f>
        <v>0</v>
      </c>
      <c r="Y599" s="75" t="n">
        <f aca="false">IF(R599&lt;&gt;T599,(IF(J599="",H599*INFORMAÇÕES!$U$116,IF(J599="O",H599,0))),0)</f>
        <v>0</v>
      </c>
      <c r="Z599" s="75" t="n">
        <f aca="false">IF(E599&lt;&gt;0,H599,0)</f>
        <v>0</v>
      </c>
    </row>
    <row r="600" s="174" customFormat="true" ht="14.25" hidden="false" customHeight="true" outlineLevel="0" collapsed="false">
      <c r="A600" s="159" t="n">
        <v>589</v>
      </c>
      <c r="B600" s="160" t="n">
        <f aca="false">'ORÇ.GLOBAL REF.'!B600</f>
        <v>0</v>
      </c>
      <c r="C600" s="536" t="n">
        <f aca="false">'ORÇ.GLOBAL REF.'!C600</f>
        <v>0</v>
      </c>
      <c r="D600" s="162" t="n">
        <f aca="false">'ORÇ.GLOBAL REF.'!D600</f>
        <v>0</v>
      </c>
      <c r="E600" s="162" t="n">
        <f aca="false">'ORÇ.GLOBAL REF.'!E600</f>
        <v>0</v>
      </c>
      <c r="F600" s="537"/>
      <c r="G600" s="163" t="n">
        <f aca="false">ROUND(F600,2)</f>
        <v>0</v>
      </c>
      <c r="H600" s="163" t="n">
        <f aca="false">IF('ORÇ.GLOBAL P CAIXA'!K600="EXEC.",0,IF(E600&lt;&gt;0,ROUND(E600*G600,2),IF(Z600=0,(SUMIF('ORÇ.GLOBAL REF.'!$S$12:$S$1011,B600,$Z$12:$Z$1011)),Z600)))</f>
        <v>0</v>
      </c>
      <c r="I600" s="538" t="str">
        <f aca="false">'ORÇ.GLOBAL REF.'!H600</f>
        <v/>
      </c>
      <c r="J600" s="163" t="str">
        <f aca="false">'ORÇ.GLOBAL REF.'!I600</f>
        <v/>
      </c>
      <c r="K600" s="539" t="str">
        <f aca="false">'ORÇ.GLOBAL REF.'!J600</f>
        <v/>
      </c>
      <c r="L600" s="168" t="str">
        <f aca="false">IF(B600&gt;0,"ok","ocultar")</f>
        <v>ocultar</v>
      </c>
      <c r="M600" s="102"/>
      <c r="N600" s="102"/>
      <c r="O600" s="102"/>
      <c r="R600" s="157" t="n">
        <f aca="false">IF(B600=0,R599,IF(ISNONTEXT(B600)=TRUE(),INT(B600),INT(LEFT(B600,FIND(".",B600)-1))))</f>
        <v>3</v>
      </c>
      <c r="S600" s="157" t="str">
        <f aca="false">IF(S601=1,1,IF(B600&lt;&gt;0,1,IF(C600&lt;&gt;0,1,IF(D600&lt;&gt;0,1,IF(E600&lt;&gt;0,1,"")))))</f>
        <v/>
      </c>
      <c r="T600" s="157" t="str">
        <f aca="false">IF(R600=0," ",IF(R600&lt;&gt;R599,R600," "))</f>
        <v> </v>
      </c>
      <c r="U600" s="88"/>
      <c r="V600" s="75" t="e">
        <f aca="false">IF(R600&lt;&gt;T600,(IF(J600="",H600*(INFORMAÇÕES!$Q$79/INFORMAÇÕES!$Q$82),IF(J600="R",H600,0))),0)</f>
        <v>#DIV/0!</v>
      </c>
      <c r="W600" s="75" t="e">
        <f aca="false">IF(R600&lt;&gt;T600,(IF(J600="",H600*(INFORMAÇÕES!$Q$80/INFORMAÇÕES!$Q$82),IF(J600="C",H600,0))),0)</f>
        <v>#DIV/0!</v>
      </c>
      <c r="X600" s="75" t="n">
        <f aca="false">IF(R600&lt;&gt;T600,(IF(J600="",H600*INFORMAÇÕES!$U$115,IF(J600="CF",H600,0))),0)</f>
        <v>0</v>
      </c>
      <c r="Y600" s="75" t="n">
        <f aca="false">IF(R600&lt;&gt;T600,(IF(J600="",H600*INFORMAÇÕES!$U$116,IF(J600="O",H600,0))),0)</f>
        <v>0</v>
      </c>
      <c r="Z600" s="75" t="n">
        <f aca="false">IF(E600&lt;&gt;0,H600,0)</f>
        <v>0</v>
      </c>
    </row>
    <row r="601" s="174" customFormat="true" ht="14.25" hidden="false" customHeight="true" outlineLevel="0" collapsed="false">
      <c r="A601" s="159" t="n">
        <v>590</v>
      </c>
      <c r="B601" s="160" t="n">
        <f aca="false">'ORÇ.GLOBAL REF.'!B601</f>
        <v>0</v>
      </c>
      <c r="C601" s="536" t="n">
        <f aca="false">'ORÇ.GLOBAL REF.'!C601</f>
        <v>0</v>
      </c>
      <c r="D601" s="162" t="n">
        <f aca="false">'ORÇ.GLOBAL REF.'!D601</f>
        <v>0</v>
      </c>
      <c r="E601" s="162" t="n">
        <f aca="false">'ORÇ.GLOBAL REF.'!E601</f>
        <v>0</v>
      </c>
      <c r="F601" s="537"/>
      <c r="G601" s="163" t="n">
        <f aca="false">ROUND(F601,2)</f>
        <v>0</v>
      </c>
      <c r="H601" s="163" t="n">
        <f aca="false">IF('ORÇ.GLOBAL P CAIXA'!K601="EXEC.",0,IF(E601&lt;&gt;0,ROUND(E601*G601,2),IF(Z601=0,(SUMIF('ORÇ.GLOBAL REF.'!$S$12:$S$1011,B601,$Z$12:$Z$1011)),Z601)))</f>
        <v>0</v>
      </c>
      <c r="I601" s="538" t="str">
        <f aca="false">'ORÇ.GLOBAL REF.'!H601</f>
        <v/>
      </c>
      <c r="J601" s="163" t="str">
        <f aca="false">'ORÇ.GLOBAL REF.'!I601</f>
        <v/>
      </c>
      <c r="K601" s="539" t="str">
        <f aca="false">'ORÇ.GLOBAL REF.'!J601</f>
        <v/>
      </c>
      <c r="L601" s="168" t="str">
        <f aca="false">IF(B601&gt;0,"ok","ocultar")</f>
        <v>ocultar</v>
      </c>
      <c r="M601" s="102"/>
      <c r="N601" s="102"/>
      <c r="O601" s="102"/>
      <c r="R601" s="157" t="n">
        <f aca="false">IF(B601=0,R600,IF(ISNONTEXT(B601)=TRUE(),INT(B601),INT(LEFT(B601,FIND(".",B601)-1))))</f>
        <v>3</v>
      </c>
      <c r="S601" s="157" t="str">
        <f aca="false">IF(S602=1,1,IF(B601&lt;&gt;0,1,IF(C601&lt;&gt;0,1,IF(D601&lt;&gt;0,1,IF(E601&lt;&gt;0,1,"")))))</f>
        <v/>
      </c>
      <c r="T601" s="157" t="str">
        <f aca="false">IF(R601=0," ",IF(R601&lt;&gt;R600,R601," "))</f>
        <v> </v>
      </c>
      <c r="U601" s="88"/>
      <c r="V601" s="75" t="e">
        <f aca="false">IF(R601&lt;&gt;T601,(IF(J601="",H601*(INFORMAÇÕES!$Q$79/INFORMAÇÕES!$Q$82),IF(J601="R",H601,0))),0)</f>
        <v>#DIV/0!</v>
      </c>
      <c r="W601" s="75" t="e">
        <f aca="false">IF(R601&lt;&gt;T601,(IF(J601="",H601*(INFORMAÇÕES!$Q$80/INFORMAÇÕES!$Q$82),IF(J601="C",H601,0))),0)</f>
        <v>#DIV/0!</v>
      </c>
      <c r="X601" s="75" t="n">
        <f aca="false">IF(R601&lt;&gt;T601,(IF(J601="",H601*INFORMAÇÕES!$U$115,IF(J601="CF",H601,0))),0)</f>
        <v>0</v>
      </c>
      <c r="Y601" s="75" t="n">
        <f aca="false">IF(R601&lt;&gt;T601,(IF(J601="",H601*INFORMAÇÕES!$U$116,IF(J601="O",H601,0))),0)</f>
        <v>0</v>
      </c>
      <c r="Z601" s="75" t="n">
        <f aca="false">IF(E601&lt;&gt;0,H601,0)</f>
        <v>0</v>
      </c>
    </row>
    <row r="602" s="174" customFormat="true" ht="14.25" hidden="false" customHeight="true" outlineLevel="0" collapsed="false">
      <c r="A602" s="159" t="n">
        <v>591</v>
      </c>
      <c r="B602" s="160" t="n">
        <f aca="false">'ORÇ.GLOBAL REF.'!B602</f>
        <v>0</v>
      </c>
      <c r="C602" s="536" t="n">
        <f aca="false">'ORÇ.GLOBAL REF.'!C602</f>
        <v>0</v>
      </c>
      <c r="D602" s="162" t="n">
        <f aca="false">'ORÇ.GLOBAL REF.'!D602</f>
        <v>0</v>
      </c>
      <c r="E602" s="162" t="n">
        <f aca="false">'ORÇ.GLOBAL REF.'!E602</f>
        <v>0</v>
      </c>
      <c r="F602" s="537"/>
      <c r="G602" s="163" t="n">
        <f aca="false">ROUND(F602,2)</f>
        <v>0</v>
      </c>
      <c r="H602" s="163" t="n">
        <f aca="false">IF('ORÇ.GLOBAL P CAIXA'!K602="EXEC.",0,IF(E602&lt;&gt;0,ROUND(E602*G602,2),IF(Z602=0,(SUMIF('ORÇ.GLOBAL REF.'!$S$12:$S$1011,B602,$Z$12:$Z$1011)),Z602)))</f>
        <v>0</v>
      </c>
      <c r="I602" s="538" t="str">
        <f aca="false">'ORÇ.GLOBAL REF.'!H602</f>
        <v/>
      </c>
      <c r="J602" s="163" t="str">
        <f aca="false">'ORÇ.GLOBAL REF.'!I602</f>
        <v/>
      </c>
      <c r="K602" s="539" t="str">
        <f aca="false">'ORÇ.GLOBAL REF.'!J602</f>
        <v/>
      </c>
      <c r="L602" s="168" t="str">
        <f aca="false">IF(B602&gt;0,"ok","ocultar")</f>
        <v>ocultar</v>
      </c>
      <c r="M602" s="102"/>
      <c r="N602" s="102"/>
      <c r="O602" s="102"/>
      <c r="R602" s="157" t="n">
        <f aca="false">IF(B602=0,R601,IF(ISNONTEXT(B602)=TRUE(),INT(B602),INT(LEFT(B602,FIND(".",B602)-1))))</f>
        <v>3</v>
      </c>
      <c r="S602" s="157" t="str">
        <f aca="false">IF(S603=1,1,IF(B602&lt;&gt;0,1,IF(C602&lt;&gt;0,1,IF(D602&lt;&gt;0,1,IF(E602&lt;&gt;0,1,"")))))</f>
        <v/>
      </c>
      <c r="T602" s="157" t="str">
        <f aca="false">IF(R602=0," ",IF(R602&lt;&gt;R601,R602," "))</f>
        <v> </v>
      </c>
      <c r="U602" s="88"/>
      <c r="V602" s="75" t="e">
        <f aca="false">IF(R602&lt;&gt;T602,(IF(J602="",H602*(INFORMAÇÕES!$Q$79/INFORMAÇÕES!$Q$82),IF(J602="R",H602,0))),0)</f>
        <v>#DIV/0!</v>
      </c>
      <c r="W602" s="75" t="e">
        <f aca="false">IF(R602&lt;&gt;T602,(IF(J602="",H602*(INFORMAÇÕES!$Q$80/INFORMAÇÕES!$Q$82),IF(J602="C",H602,0))),0)</f>
        <v>#DIV/0!</v>
      </c>
      <c r="X602" s="75" t="n">
        <f aca="false">IF(R602&lt;&gt;T602,(IF(J602="",H602*INFORMAÇÕES!$U$115,IF(J602="CF",H602,0))),0)</f>
        <v>0</v>
      </c>
      <c r="Y602" s="75" t="n">
        <f aca="false">IF(R602&lt;&gt;T602,(IF(J602="",H602*INFORMAÇÕES!$U$116,IF(J602="O",H602,0))),0)</f>
        <v>0</v>
      </c>
      <c r="Z602" s="75" t="n">
        <f aca="false">IF(E602&lt;&gt;0,H602,0)</f>
        <v>0</v>
      </c>
    </row>
    <row r="603" s="174" customFormat="true" ht="14.25" hidden="false" customHeight="true" outlineLevel="0" collapsed="false">
      <c r="A603" s="159" t="n">
        <v>592</v>
      </c>
      <c r="B603" s="160" t="n">
        <f aca="false">'ORÇ.GLOBAL REF.'!B603</f>
        <v>0</v>
      </c>
      <c r="C603" s="536" t="n">
        <f aca="false">'ORÇ.GLOBAL REF.'!C603</f>
        <v>0</v>
      </c>
      <c r="D603" s="162" t="n">
        <f aca="false">'ORÇ.GLOBAL REF.'!D603</f>
        <v>0</v>
      </c>
      <c r="E603" s="162" t="n">
        <f aca="false">'ORÇ.GLOBAL REF.'!E603</f>
        <v>0</v>
      </c>
      <c r="F603" s="537"/>
      <c r="G603" s="163" t="n">
        <f aca="false">ROUND(F603,2)</f>
        <v>0</v>
      </c>
      <c r="H603" s="163" t="n">
        <f aca="false">IF('ORÇ.GLOBAL P CAIXA'!K603="EXEC.",0,IF(E603&lt;&gt;0,ROUND(E603*G603,2),IF(Z603=0,(SUMIF('ORÇ.GLOBAL REF.'!$S$12:$S$1011,B603,$Z$12:$Z$1011)),Z603)))</f>
        <v>0</v>
      </c>
      <c r="I603" s="538" t="str">
        <f aca="false">'ORÇ.GLOBAL REF.'!H603</f>
        <v/>
      </c>
      <c r="J603" s="163" t="str">
        <f aca="false">'ORÇ.GLOBAL REF.'!I603</f>
        <v/>
      </c>
      <c r="K603" s="539" t="str">
        <f aca="false">'ORÇ.GLOBAL REF.'!J603</f>
        <v/>
      </c>
      <c r="L603" s="168" t="str">
        <f aca="false">IF(B603&gt;0,"ok","ocultar")</f>
        <v>ocultar</v>
      </c>
      <c r="M603" s="102"/>
      <c r="N603" s="102"/>
      <c r="O603" s="102"/>
      <c r="R603" s="157" t="n">
        <f aca="false">IF(B603=0,R602,IF(ISNONTEXT(B603)=TRUE(),INT(B603),INT(LEFT(B603,FIND(".",B603)-1))))</f>
        <v>3</v>
      </c>
      <c r="S603" s="157" t="str">
        <f aca="false">IF(S604=1,1,IF(B603&lt;&gt;0,1,IF(C603&lt;&gt;0,1,IF(D603&lt;&gt;0,1,IF(E603&lt;&gt;0,1,"")))))</f>
        <v/>
      </c>
      <c r="T603" s="157" t="str">
        <f aca="false">IF(R603=0," ",IF(R603&lt;&gt;R602,R603," "))</f>
        <v> </v>
      </c>
      <c r="U603" s="88"/>
      <c r="V603" s="75" t="e">
        <f aca="false">IF(R603&lt;&gt;T603,(IF(J603="",H603*(INFORMAÇÕES!$Q$79/INFORMAÇÕES!$Q$82),IF(J603="R",H603,0))),0)</f>
        <v>#DIV/0!</v>
      </c>
      <c r="W603" s="75" t="e">
        <f aca="false">IF(R603&lt;&gt;T603,(IF(J603="",H603*(INFORMAÇÕES!$Q$80/INFORMAÇÕES!$Q$82),IF(J603="C",H603,0))),0)</f>
        <v>#DIV/0!</v>
      </c>
      <c r="X603" s="75" t="n">
        <f aca="false">IF(R603&lt;&gt;T603,(IF(J603="",H603*INFORMAÇÕES!$U$115,IF(J603="CF",H603,0))),0)</f>
        <v>0</v>
      </c>
      <c r="Y603" s="75" t="n">
        <f aca="false">IF(R603&lt;&gt;T603,(IF(J603="",H603*INFORMAÇÕES!$U$116,IF(J603="O",H603,0))),0)</f>
        <v>0</v>
      </c>
      <c r="Z603" s="75" t="n">
        <f aca="false">IF(E603&lt;&gt;0,H603,0)</f>
        <v>0</v>
      </c>
    </row>
    <row r="604" s="174" customFormat="true" ht="14.25" hidden="false" customHeight="true" outlineLevel="0" collapsed="false">
      <c r="A604" s="159" t="n">
        <v>593</v>
      </c>
      <c r="B604" s="160" t="n">
        <f aca="false">'ORÇ.GLOBAL REF.'!B604</f>
        <v>0</v>
      </c>
      <c r="C604" s="536" t="n">
        <f aca="false">'ORÇ.GLOBAL REF.'!C604</f>
        <v>0</v>
      </c>
      <c r="D604" s="162" t="n">
        <f aca="false">'ORÇ.GLOBAL REF.'!D604</f>
        <v>0</v>
      </c>
      <c r="E604" s="162" t="n">
        <f aca="false">'ORÇ.GLOBAL REF.'!E604</f>
        <v>0</v>
      </c>
      <c r="F604" s="537"/>
      <c r="G604" s="163" t="n">
        <f aca="false">ROUND(F604,2)</f>
        <v>0</v>
      </c>
      <c r="H604" s="163" t="n">
        <f aca="false">IF('ORÇ.GLOBAL P CAIXA'!K604="EXEC.",0,IF(E604&lt;&gt;0,ROUND(E604*G604,2),IF(Z604=0,(SUMIF('ORÇ.GLOBAL REF.'!$S$12:$S$1011,B604,$Z$12:$Z$1011)),Z604)))</f>
        <v>0</v>
      </c>
      <c r="I604" s="538" t="str">
        <f aca="false">'ORÇ.GLOBAL REF.'!H604</f>
        <v/>
      </c>
      <c r="J604" s="163" t="str">
        <f aca="false">'ORÇ.GLOBAL REF.'!I604</f>
        <v/>
      </c>
      <c r="K604" s="539" t="str">
        <f aca="false">'ORÇ.GLOBAL REF.'!J604</f>
        <v/>
      </c>
      <c r="L604" s="168" t="str">
        <f aca="false">IF(B604&gt;0,"ok","ocultar")</f>
        <v>ocultar</v>
      </c>
      <c r="M604" s="102"/>
      <c r="N604" s="102"/>
      <c r="O604" s="102"/>
      <c r="R604" s="157" t="n">
        <f aca="false">IF(B604=0,R603,IF(ISNONTEXT(B604)=TRUE(),INT(B604),INT(LEFT(B604,FIND(".",B604)-1))))</f>
        <v>3</v>
      </c>
      <c r="S604" s="157" t="str">
        <f aca="false">IF(S605=1,1,IF(B604&lt;&gt;0,1,IF(C604&lt;&gt;0,1,IF(D604&lt;&gt;0,1,IF(E604&lt;&gt;0,1,"")))))</f>
        <v/>
      </c>
      <c r="T604" s="157" t="str">
        <f aca="false">IF(R604=0," ",IF(R604&lt;&gt;R603,R604," "))</f>
        <v> </v>
      </c>
      <c r="U604" s="88"/>
      <c r="V604" s="75" t="e">
        <f aca="false">IF(R604&lt;&gt;T604,(IF(J604="",H604*(INFORMAÇÕES!$Q$79/INFORMAÇÕES!$Q$82),IF(J604="R",H604,0))),0)</f>
        <v>#DIV/0!</v>
      </c>
      <c r="W604" s="75" t="e">
        <f aca="false">IF(R604&lt;&gt;T604,(IF(J604="",H604*(INFORMAÇÕES!$Q$80/INFORMAÇÕES!$Q$82),IF(J604="C",H604,0))),0)</f>
        <v>#DIV/0!</v>
      </c>
      <c r="X604" s="75" t="n">
        <f aca="false">IF(R604&lt;&gt;T604,(IF(J604="",H604*INFORMAÇÕES!$U$115,IF(J604="CF",H604,0))),0)</f>
        <v>0</v>
      </c>
      <c r="Y604" s="75" t="n">
        <f aca="false">IF(R604&lt;&gt;T604,(IF(J604="",H604*INFORMAÇÕES!$U$116,IF(J604="O",H604,0))),0)</f>
        <v>0</v>
      </c>
      <c r="Z604" s="75" t="n">
        <f aca="false">IF(E604&lt;&gt;0,H604,0)</f>
        <v>0</v>
      </c>
    </row>
    <row r="605" s="174" customFormat="true" ht="14.25" hidden="false" customHeight="true" outlineLevel="0" collapsed="false">
      <c r="A605" s="159" t="n">
        <v>594</v>
      </c>
      <c r="B605" s="160" t="n">
        <f aca="false">'ORÇ.GLOBAL REF.'!B605</f>
        <v>0</v>
      </c>
      <c r="C605" s="536" t="n">
        <f aca="false">'ORÇ.GLOBAL REF.'!C605</f>
        <v>0</v>
      </c>
      <c r="D605" s="162" t="n">
        <f aca="false">'ORÇ.GLOBAL REF.'!D605</f>
        <v>0</v>
      </c>
      <c r="E605" s="162" t="n">
        <f aca="false">'ORÇ.GLOBAL REF.'!E605</f>
        <v>0</v>
      </c>
      <c r="F605" s="537"/>
      <c r="G605" s="163" t="n">
        <f aca="false">ROUND(F605,2)</f>
        <v>0</v>
      </c>
      <c r="H605" s="163" t="n">
        <f aca="false">IF('ORÇ.GLOBAL P CAIXA'!K605="EXEC.",0,IF(E605&lt;&gt;0,ROUND(E605*G605,2),IF(Z605=0,(SUMIF('ORÇ.GLOBAL REF.'!$S$12:$S$1011,B605,$Z$12:$Z$1011)),Z605)))</f>
        <v>0</v>
      </c>
      <c r="I605" s="538" t="str">
        <f aca="false">'ORÇ.GLOBAL REF.'!H605</f>
        <v/>
      </c>
      <c r="J605" s="163" t="str">
        <f aca="false">'ORÇ.GLOBAL REF.'!I605</f>
        <v/>
      </c>
      <c r="K605" s="539" t="str">
        <f aca="false">'ORÇ.GLOBAL REF.'!J605</f>
        <v/>
      </c>
      <c r="L605" s="168" t="str">
        <f aca="false">IF(B605&gt;0,"ok","ocultar")</f>
        <v>ocultar</v>
      </c>
      <c r="M605" s="102"/>
      <c r="N605" s="102"/>
      <c r="O605" s="102"/>
      <c r="R605" s="157" t="n">
        <f aca="false">IF(B605=0,R604,IF(ISNONTEXT(B605)=TRUE(),INT(B605),INT(LEFT(B605,FIND(".",B605)-1))))</f>
        <v>3</v>
      </c>
      <c r="S605" s="157" t="str">
        <f aca="false">IF(S606=1,1,IF(B605&lt;&gt;0,1,IF(C605&lt;&gt;0,1,IF(D605&lt;&gt;0,1,IF(E605&lt;&gt;0,1,"")))))</f>
        <v/>
      </c>
      <c r="T605" s="157" t="str">
        <f aca="false">IF(R605=0," ",IF(R605&lt;&gt;R604,R605," "))</f>
        <v> </v>
      </c>
      <c r="U605" s="88"/>
      <c r="V605" s="75" t="e">
        <f aca="false">IF(R605&lt;&gt;T605,(IF(J605="",H605*(INFORMAÇÕES!$Q$79/INFORMAÇÕES!$Q$82),IF(J605="R",H605,0))),0)</f>
        <v>#DIV/0!</v>
      </c>
      <c r="W605" s="75" t="e">
        <f aca="false">IF(R605&lt;&gt;T605,(IF(J605="",H605*(INFORMAÇÕES!$Q$80/INFORMAÇÕES!$Q$82),IF(J605="C",H605,0))),0)</f>
        <v>#DIV/0!</v>
      </c>
      <c r="X605" s="75" t="n">
        <f aca="false">IF(R605&lt;&gt;T605,(IF(J605="",H605*INFORMAÇÕES!$U$115,IF(J605="CF",H605,0))),0)</f>
        <v>0</v>
      </c>
      <c r="Y605" s="75" t="n">
        <f aca="false">IF(R605&lt;&gt;T605,(IF(J605="",H605*INFORMAÇÕES!$U$116,IF(J605="O",H605,0))),0)</f>
        <v>0</v>
      </c>
      <c r="Z605" s="75" t="n">
        <f aca="false">IF(E605&lt;&gt;0,H605,0)</f>
        <v>0</v>
      </c>
    </row>
    <row r="606" s="174" customFormat="true" ht="14.25" hidden="false" customHeight="true" outlineLevel="0" collapsed="false">
      <c r="A606" s="159" t="n">
        <v>595</v>
      </c>
      <c r="B606" s="160" t="n">
        <f aca="false">'ORÇ.GLOBAL REF.'!B606</f>
        <v>0</v>
      </c>
      <c r="C606" s="536" t="n">
        <f aca="false">'ORÇ.GLOBAL REF.'!C606</f>
        <v>0</v>
      </c>
      <c r="D606" s="162" t="n">
        <f aca="false">'ORÇ.GLOBAL REF.'!D606</f>
        <v>0</v>
      </c>
      <c r="E606" s="162" t="n">
        <f aca="false">'ORÇ.GLOBAL REF.'!E606</f>
        <v>0</v>
      </c>
      <c r="F606" s="537"/>
      <c r="G606" s="163" t="n">
        <f aca="false">ROUND(F606,2)</f>
        <v>0</v>
      </c>
      <c r="H606" s="163" t="n">
        <f aca="false">IF('ORÇ.GLOBAL P CAIXA'!K606="EXEC.",0,IF(E606&lt;&gt;0,ROUND(E606*G606,2),IF(Z606=0,(SUMIF('ORÇ.GLOBAL REF.'!$S$12:$S$1011,B606,$Z$12:$Z$1011)),Z606)))</f>
        <v>0</v>
      </c>
      <c r="I606" s="538" t="str">
        <f aca="false">'ORÇ.GLOBAL REF.'!H606</f>
        <v/>
      </c>
      <c r="J606" s="163" t="str">
        <f aca="false">'ORÇ.GLOBAL REF.'!I606</f>
        <v/>
      </c>
      <c r="K606" s="539" t="str">
        <f aca="false">'ORÇ.GLOBAL REF.'!J606</f>
        <v/>
      </c>
      <c r="L606" s="168" t="str">
        <f aca="false">IF(B606&gt;0,"ok","ocultar")</f>
        <v>ocultar</v>
      </c>
      <c r="M606" s="102"/>
      <c r="N606" s="102"/>
      <c r="O606" s="102"/>
      <c r="R606" s="157" t="n">
        <f aca="false">IF(B606=0,R605,IF(ISNONTEXT(B606)=TRUE(),INT(B606),INT(LEFT(B606,FIND(".",B606)-1))))</f>
        <v>3</v>
      </c>
      <c r="S606" s="157" t="str">
        <f aca="false">IF(S607=1,1,IF(B606&lt;&gt;0,1,IF(C606&lt;&gt;0,1,IF(D606&lt;&gt;0,1,IF(E606&lt;&gt;0,1,"")))))</f>
        <v/>
      </c>
      <c r="T606" s="157" t="str">
        <f aca="false">IF(R606=0," ",IF(R606&lt;&gt;R605,R606," "))</f>
        <v> </v>
      </c>
      <c r="U606" s="88"/>
      <c r="V606" s="75" t="e">
        <f aca="false">IF(R606&lt;&gt;T606,(IF(J606="",H606*(INFORMAÇÕES!$Q$79/INFORMAÇÕES!$Q$82),IF(J606="R",H606,0))),0)</f>
        <v>#DIV/0!</v>
      </c>
      <c r="W606" s="75" t="e">
        <f aca="false">IF(R606&lt;&gt;T606,(IF(J606="",H606*(INFORMAÇÕES!$Q$80/INFORMAÇÕES!$Q$82),IF(J606="C",H606,0))),0)</f>
        <v>#DIV/0!</v>
      </c>
      <c r="X606" s="75" t="n">
        <f aca="false">IF(R606&lt;&gt;T606,(IF(J606="",H606*INFORMAÇÕES!$U$115,IF(J606="CF",H606,0))),0)</f>
        <v>0</v>
      </c>
      <c r="Y606" s="75" t="n">
        <f aca="false">IF(R606&lt;&gt;T606,(IF(J606="",H606*INFORMAÇÕES!$U$116,IF(J606="O",H606,0))),0)</f>
        <v>0</v>
      </c>
      <c r="Z606" s="75" t="n">
        <f aca="false">IF(E606&lt;&gt;0,H606,0)</f>
        <v>0</v>
      </c>
    </row>
    <row r="607" s="174" customFormat="true" ht="14.25" hidden="false" customHeight="true" outlineLevel="0" collapsed="false">
      <c r="A607" s="159" t="n">
        <v>596</v>
      </c>
      <c r="B607" s="160" t="n">
        <f aca="false">'ORÇ.GLOBAL REF.'!B607</f>
        <v>0</v>
      </c>
      <c r="C607" s="536" t="n">
        <f aca="false">'ORÇ.GLOBAL REF.'!C607</f>
        <v>0</v>
      </c>
      <c r="D607" s="162" t="n">
        <f aca="false">'ORÇ.GLOBAL REF.'!D607</f>
        <v>0</v>
      </c>
      <c r="E607" s="162" t="n">
        <f aca="false">'ORÇ.GLOBAL REF.'!E607</f>
        <v>0</v>
      </c>
      <c r="F607" s="537"/>
      <c r="G607" s="163" t="n">
        <f aca="false">ROUND(F607,2)</f>
        <v>0</v>
      </c>
      <c r="H607" s="163" t="n">
        <f aca="false">IF('ORÇ.GLOBAL P CAIXA'!K607="EXEC.",0,IF(E607&lt;&gt;0,ROUND(E607*G607,2),IF(Z607=0,(SUMIF('ORÇ.GLOBAL REF.'!$S$12:$S$1011,B607,$Z$12:$Z$1011)),Z607)))</f>
        <v>0</v>
      </c>
      <c r="I607" s="538" t="str">
        <f aca="false">'ORÇ.GLOBAL REF.'!H607</f>
        <v/>
      </c>
      <c r="J607" s="163" t="str">
        <f aca="false">'ORÇ.GLOBAL REF.'!I607</f>
        <v/>
      </c>
      <c r="K607" s="539" t="str">
        <f aca="false">'ORÇ.GLOBAL REF.'!J607</f>
        <v/>
      </c>
      <c r="L607" s="168" t="str">
        <f aca="false">IF(B607&gt;0,"ok","ocultar")</f>
        <v>ocultar</v>
      </c>
      <c r="M607" s="102"/>
      <c r="N607" s="102"/>
      <c r="O607" s="102"/>
      <c r="R607" s="157" t="n">
        <f aca="false">IF(B607=0,R606,IF(ISNONTEXT(B607)=TRUE(),INT(B607),INT(LEFT(B607,FIND(".",B607)-1))))</f>
        <v>3</v>
      </c>
      <c r="S607" s="157" t="str">
        <f aca="false">IF(S608=1,1,IF(B607&lt;&gt;0,1,IF(C607&lt;&gt;0,1,IF(D607&lt;&gt;0,1,IF(E607&lt;&gt;0,1,"")))))</f>
        <v/>
      </c>
      <c r="T607" s="157" t="str">
        <f aca="false">IF(R607=0," ",IF(R607&lt;&gt;R606,R607," "))</f>
        <v> </v>
      </c>
      <c r="U607" s="88"/>
      <c r="V607" s="75" t="e">
        <f aca="false">IF(R607&lt;&gt;T607,(IF(J607="",H607*(INFORMAÇÕES!$Q$79/INFORMAÇÕES!$Q$82),IF(J607="R",H607,0))),0)</f>
        <v>#DIV/0!</v>
      </c>
      <c r="W607" s="75" t="e">
        <f aca="false">IF(R607&lt;&gt;T607,(IF(J607="",H607*(INFORMAÇÕES!$Q$80/INFORMAÇÕES!$Q$82),IF(J607="C",H607,0))),0)</f>
        <v>#DIV/0!</v>
      </c>
      <c r="X607" s="75" t="n">
        <f aca="false">IF(R607&lt;&gt;T607,(IF(J607="",H607*INFORMAÇÕES!$U$115,IF(J607="CF",H607,0))),0)</f>
        <v>0</v>
      </c>
      <c r="Y607" s="75" t="n">
        <f aca="false">IF(R607&lt;&gt;T607,(IF(J607="",H607*INFORMAÇÕES!$U$116,IF(J607="O",H607,0))),0)</f>
        <v>0</v>
      </c>
      <c r="Z607" s="75" t="n">
        <f aca="false">IF(E607&lt;&gt;0,H607,0)</f>
        <v>0</v>
      </c>
    </row>
    <row r="608" s="174" customFormat="true" ht="14.25" hidden="false" customHeight="true" outlineLevel="0" collapsed="false">
      <c r="A608" s="159" t="n">
        <v>597</v>
      </c>
      <c r="B608" s="160" t="n">
        <f aca="false">'ORÇ.GLOBAL REF.'!B608</f>
        <v>0</v>
      </c>
      <c r="C608" s="536" t="n">
        <f aca="false">'ORÇ.GLOBAL REF.'!C608</f>
        <v>0</v>
      </c>
      <c r="D608" s="162" t="n">
        <f aca="false">'ORÇ.GLOBAL REF.'!D608</f>
        <v>0</v>
      </c>
      <c r="E608" s="162" t="n">
        <f aca="false">'ORÇ.GLOBAL REF.'!E608</f>
        <v>0</v>
      </c>
      <c r="F608" s="537"/>
      <c r="G608" s="163" t="n">
        <f aca="false">ROUND(F608,2)</f>
        <v>0</v>
      </c>
      <c r="H608" s="163" t="n">
        <f aca="false">IF('ORÇ.GLOBAL P CAIXA'!K608="EXEC.",0,IF(E608&lt;&gt;0,ROUND(E608*G608,2),IF(Z608=0,(SUMIF('ORÇ.GLOBAL REF.'!$S$12:$S$1011,B608,$Z$12:$Z$1011)),Z608)))</f>
        <v>0</v>
      </c>
      <c r="I608" s="538" t="str">
        <f aca="false">'ORÇ.GLOBAL REF.'!H608</f>
        <v/>
      </c>
      <c r="J608" s="163" t="str">
        <f aca="false">'ORÇ.GLOBAL REF.'!I608</f>
        <v/>
      </c>
      <c r="K608" s="539" t="str">
        <f aca="false">'ORÇ.GLOBAL REF.'!J608</f>
        <v/>
      </c>
      <c r="L608" s="168" t="str">
        <f aca="false">IF(B608&gt;0,"ok","ocultar")</f>
        <v>ocultar</v>
      </c>
      <c r="M608" s="102"/>
      <c r="N608" s="102"/>
      <c r="O608" s="102"/>
      <c r="R608" s="157" t="n">
        <f aca="false">IF(B608=0,R607,IF(ISNONTEXT(B608)=TRUE(),INT(B608),INT(LEFT(B608,FIND(".",B608)-1))))</f>
        <v>3</v>
      </c>
      <c r="S608" s="157" t="str">
        <f aca="false">IF(S609=1,1,IF(B608&lt;&gt;0,1,IF(C608&lt;&gt;0,1,IF(D608&lt;&gt;0,1,IF(E608&lt;&gt;0,1,"")))))</f>
        <v/>
      </c>
      <c r="T608" s="157" t="str">
        <f aca="false">IF(R608=0," ",IF(R608&lt;&gt;R607,R608," "))</f>
        <v> </v>
      </c>
      <c r="U608" s="88"/>
      <c r="V608" s="75" t="e">
        <f aca="false">IF(R608&lt;&gt;T608,(IF(J608="",H608*(INFORMAÇÕES!$Q$79/INFORMAÇÕES!$Q$82),IF(J608="R",H608,0))),0)</f>
        <v>#DIV/0!</v>
      </c>
      <c r="W608" s="75" t="e">
        <f aca="false">IF(R608&lt;&gt;T608,(IF(J608="",H608*(INFORMAÇÕES!$Q$80/INFORMAÇÕES!$Q$82),IF(J608="C",H608,0))),0)</f>
        <v>#DIV/0!</v>
      </c>
      <c r="X608" s="75" t="n">
        <f aca="false">IF(R608&lt;&gt;T608,(IF(J608="",H608*INFORMAÇÕES!$U$115,IF(J608="CF",H608,0))),0)</f>
        <v>0</v>
      </c>
      <c r="Y608" s="75" t="n">
        <f aca="false">IF(R608&lt;&gt;T608,(IF(J608="",H608*INFORMAÇÕES!$U$116,IF(J608="O",H608,0))),0)</f>
        <v>0</v>
      </c>
      <c r="Z608" s="75" t="n">
        <f aca="false">IF(E608&lt;&gt;0,H608,0)</f>
        <v>0</v>
      </c>
    </row>
    <row r="609" s="174" customFormat="true" ht="14.25" hidden="false" customHeight="true" outlineLevel="0" collapsed="false">
      <c r="A609" s="159" t="n">
        <v>598</v>
      </c>
      <c r="B609" s="160" t="n">
        <f aca="false">'ORÇ.GLOBAL REF.'!B609</f>
        <v>0</v>
      </c>
      <c r="C609" s="536" t="n">
        <f aca="false">'ORÇ.GLOBAL REF.'!C609</f>
        <v>0</v>
      </c>
      <c r="D609" s="162" t="n">
        <f aca="false">'ORÇ.GLOBAL REF.'!D609</f>
        <v>0</v>
      </c>
      <c r="E609" s="162" t="n">
        <f aca="false">'ORÇ.GLOBAL REF.'!E609</f>
        <v>0</v>
      </c>
      <c r="F609" s="537"/>
      <c r="G609" s="163" t="n">
        <f aca="false">ROUND(F609,2)</f>
        <v>0</v>
      </c>
      <c r="H609" s="163" t="n">
        <f aca="false">IF('ORÇ.GLOBAL P CAIXA'!K609="EXEC.",0,IF(E609&lt;&gt;0,ROUND(E609*G609,2),IF(Z609=0,(SUMIF('ORÇ.GLOBAL REF.'!$S$12:$S$1011,B609,$Z$12:$Z$1011)),Z609)))</f>
        <v>0</v>
      </c>
      <c r="I609" s="538" t="str">
        <f aca="false">'ORÇ.GLOBAL REF.'!H609</f>
        <v/>
      </c>
      <c r="J609" s="163" t="str">
        <f aca="false">'ORÇ.GLOBAL REF.'!I609</f>
        <v/>
      </c>
      <c r="K609" s="539" t="str">
        <f aca="false">'ORÇ.GLOBAL REF.'!J609</f>
        <v/>
      </c>
      <c r="L609" s="168" t="str">
        <f aca="false">IF(B609&gt;0,"ok","ocultar")</f>
        <v>ocultar</v>
      </c>
      <c r="M609" s="102"/>
      <c r="N609" s="102"/>
      <c r="O609" s="102"/>
      <c r="R609" s="157" t="n">
        <f aca="false">IF(B609=0,R608,IF(ISNONTEXT(B609)=TRUE(),INT(B609),INT(LEFT(B609,FIND(".",B609)-1))))</f>
        <v>3</v>
      </c>
      <c r="S609" s="157" t="str">
        <f aca="false">IF(S610=1,1,IF(B609&lt;&gt;0,1,IF(C609&lt;&gt;0,1,IF(D609&lt;&gt;0,1,IF(E609&lt;&gt;0,1,"")))))</f>
        <v/>
      </c>
      <c r="T609" s="157" t="str">
        <f aca="false">IF(R609=0," ",IF(R609&lt;&gt;R608,R609," "))</f>
        <v> </v>
      </c>
      <c r="U609" s="88"/>
      <c r="V609" s="75" t="e">
        <f aca="false">IF(R609&lt;&gt;T609,(IF(J609="",H609*(INFORMAÇÕES!$Q$79/INFORMAÇÕES!$Q$82),IF(J609="R",H609,0))),0)</f>
        <v>#DIV/0!</v>
      </c>
      <c r="W609" s="75" t="e">
        <f aca="false">IF(R609&lt;&gt;T609,(IF(J609="",H609*(INFORMAÇÕES!$Q$80/INFORMAÇÕES!$Q$82),IF(J609="C",H609,0))),0)</f>
        <v>#DIV/0!</v>
      </c>
      <c r="X609" s="75" t="n">
        <f aca="false">IF(R609&lt;&gt;T609,(IF(J609="",H609*INFORMAÇÕES!$U$115,IF(J609="CF",H609,0))),0)</f>
        <v>0</v>
      </c>
      <c r="Y609" s="75" t="n">
        <f aca="false">IF(R609&lt;&gt;T609,(IF(J609="",H609*INFORMAÇÕES!$U$116,IF(J609="O",H609,0))),0)</f>
        <v>0</v>
      </c>
      <c r="Z609" s="75" t="n">
        <f aca="false">IF(E609&lt;&gt;0,H609,0)</f>
        <v>0</v>
      </c>
    </row>
    <row r="610" s="174" customFormat="true" ht="14.25" hidden="false" customHeight="true" outlineLevel="0" collapsed="false">
      <c r="A610" s="159" t="n">
        <v>599</v>
      </c>
      <c r="B610" s="160" t="n">
        <f aca="false">'ORÇ.GLOBAL REF.'!B610</f>
        <v>0</v>
      </c>
      <c r="C610" s="536" t="n">
        <f aca="false">'ORÇ.GLOBAL REF.'!C610</f>
        <v>0</v>
      </c>
      <c r="D610" s="162" t="n">
        <f aca="false">'ORÇ.GLOBAL REF.'!D610</f>
        <v>0</v>
      </c>
      <c r="E610" s="162" t="n">
        <f aca="false">'ORÇ.GLOBAL REF.'!E610</f>
        <v>0</v>
      </c>
      <c r="F610" s="537"/>
      <c r="G610" s="163" t="n">
        <f aca="false">ROUND(F610,2)</f>
        <v>0</v>
      </c>
      <c r="H610" s="163" t="n">
        <f aca="false">IF('ORÇ.GLOBAL P CAIXA'!K610="EXEC.",0,IF(E610&lt;&gt;0,ROUND(E610*G610,2),IF(Z610=0,(SUMIF('ORÇ.GLOBAL REF.'!$S$12:$S$1011,B610,$Z$12:$Z$1011)),Z610)))</f>
        <v>0</v>
      </c>
      <c r="I610" s="538" t="str">
        <f aca="false">'ORÇ.GLOBAL REF.'!H610</f>
        <v/>
      </c>
      <c r="J610" s="163" t="str">
        <f aca="false">'ORÇ.GLOBAL REF.'!I610</f>
        <v/>
      </c>
      <c r="K610" s="539" t="str">
        <f aca="false">'ORÇ.GLOBAL REF.'!J610</f>
        <v/>
      </c>
      <c r="L610" s="168" t="str">
        <f aca="false">IF(B610&gt;0,"ok","ocultar")</f>
        <v>ocultar</v>
      </c>
      <c r="M610" s="102"/>
      <c r="N610" s="102"/>
      <c r="O610" s="102"/>
      <c r="R610" s="157" t="n">
        <f aca="false">IF(B610=0,R609,IF(ISNONTEXT(B610)=TRUE(),INT(B610),INT(LEFT(B610,FIND(".",B610)-1))))</f>
        <v>3</v>
      </c>
      <c r="S610" s="157" t="str">
        <f aca="false">IF(S611=1,1,IF(B610&lt;&gt;0,1,IF(C610&lt;&gt;0,1,IF(D610&lt;&gt;0,1,IF(E610&lt;&gt;0,1,"")))))</f>
        <v/>
      </c>
      <c r="T610" s="157" t="str">
        <f aca="false">IF(R610=0," ",IF(R610&lt;&gt;R609,R610," "))</f>
        <v> </v>
      </c>
      <c r="U610" s="88"/>
      <c r="V610" s="75" t="e">
        <f aca="false">IF(R610&lt;&gt;T610,(IF(J610="",H610*(INFORMAÇÕES!$Q$79/INFORMAÇÕES!$Q$82),IF(J610="R",H610,0))),0)</f>
        <v>#DIV/0!</v>
      </c>
      <c r="W610" s="75" t="e">
        <f aca="false">IF(R610&lt;&gt;T610,(IF(J610="",H610*(INFORMAÇÕES!$Q$80/INFORMAÇÕES!$Q$82),IF(J610="C",H610,0))),0)</f>
        <v>#DIV/0!</v>
      </c>
      <c r="X610" s="75" t="n">
        <f aca="false">IF(R610&lt;&gt;T610,(IF(J610="",H610*INFORMAÇÕES!$U$115,IF(J610="CF",H610,0))),0)</f>
        <v>0</v>
      </c>
      <c r="Y610" s="75" t="n">
        <f aca="false">IF(R610&lt;&gt;T610,(IF(J610="",H610*INFORMAÇÕES!$U$116,IF(J610="O",H610,0))),0)</f>
        <v>0</v>
      </c>
      <c r="Z610" s="75" t="n">
        <f aca="false">IF(E610&lt;&gt;0,H610,0)</f>
        <v>0</v>
      </c>
    </row>
    <row r="611" s="174" customFormat="true" ht="14.25" hidden="false" customHeight="true" outlineLevel="0" collapsed="false">
      <c r="A611" s="159" t="n">
        <v>600</v>
      </c>
      <c r="B611" s="160" t="n">
        <f aca="false">'ORÇ.GLOBAL REF.'!B611</f>
        <v>0</v>
      </c>
      <c r="C611" s="536" t="n">
        <f aca="false">'ORÇ.GLOBAL REF.'!C611</f>
        <v>0</v>
      </c>
      <c r="D611" s="162" t="n">
        <f aca="false">'ORÇ.GLOBAL REF.'!D611</f>
        <v>0</v>
      </c>
      <c r="E611" s="162" t="n">
        <f aca="false">'ORÇ.GLOBAL REF.'!E611</f>
        <v>0</v>
      </c>
      <c r="F611" s="537"/>
      <c r="G611" s="163" t="n">
        <f aca="false">ROUND(F611,2)</f>
        <v>0</v>
      </c>
      <c r="H611" s="163" t="n">
        <f aca="false">IF('ORÇ.GLOBAL P CAIXA'!K611="EXEC.",0,IF(E611&lt;&gt;0,ROUND(E611*G611,2),IF(Z611=0,(SUMIF('ORÇ.GLOBAL REF.'!$S$12:$S$1011,B611,$Z$12:$Z$1011)),Z611)))</f>
        <v>0</v>
      </c>
      <c r="I611" s="538" t="str">
        <f aca="false">'ORÇ.GLOBAL REF.'!H611</f>
        <v/>
      </c>
      <c r="J611" s="163" t="str">
        <f aca="false">'ORÇ.GLOBAL REF.'!I611</f>
        <v/>
      </c>
      <c r="K611" s="539" t="str">
        <f aca="false">'ORÇ.GLOBAL REF.'!J611</f>
        <v/>
      </c>
      <c r="L611" s="168" t="str">
        <f aca="false">IF(B611&gt;0,"ok","ocultar")</f>
        <v>ocultar</v>
      </c>
      <c r="M611" s="102"/>
      <c r="N611" s="102"/>
      <c r="O611" s="102"/>
      <c r="R611" s="157" t="n">
        <f aca="false">IF(B611=0,R610,IF(ISNONTEXT(B611)=TRUE(),INT(B611),INT(LEFT(B611,FIND(".",B611)-1))))</f>
        <v>3</v>
      </c>
      <c r="S611" s="157" t="str">
        <f aca="false">IF(S612=1,1,IF(B611&lt;&gt;0,1,IF(C611&lt;&gt;0,1,IF(D611&lt;&gt;0,1,IF(E611&lt;&gt;0,1,"")))))</f>
        <v/>
      </c>
      <c r="T611" s="157" t="str">
        <f aca="false">IF(R611=0," ",IF(R611&lt;&gt;R610,R611," "))</f>
        <v> </v>
      </c>
      <c r="U611" s="88"/>
      <c r="V611" s="75" t="e">
        <f aca="false">IF(R611&lt;&gt;T611,(IF(J611="",H611*(INFORMAÇÕES!$Q$79/INFORMAÇÕES!$Q$82),IF(J611="R",H611,0))),0)</f>
        <v>#DIV/0!</v>
      </c>
      <c r="W611" s="75" t="e">
        <f aca="false">IF(R611&lt;&gt;T611,(IF(J611="",H611*(INFORMAÇÕES!$Q$80/INFORMAÇÕES!$Q$82),IF(J611="C",H611,0))),0)</f>
        <v>#DIV/0!</v>
      </c>
      <c r="X611" s="75" t="n">
        <f aca="false">IF(R611&lt;&gt;T611,(IF(J611="",H611*INFORMAÇÕES!$U$115,IF(J611="CF",H611,0))),0)</f>
        <v>0</v>
      </c>
      <c r="Y611" s="75" t="n">
        <f aca="false">IF(R611&lt;&gt;T611,(IF(J611="",H611*INFORMAÇÕES!$U$116,IF(J611="O",H611,0))),0)</f>
        <v>0</v>
      </c>
      <c r="Z611" s="75" t="n">
        <f aca="false">IF(E611&lt;&gt;0,H611,0)</f>
        <v>0</v>
      </c>
    </row>
    <row r="612" s="174" customFormat="true" ht="14.25" hidden="false" customHeight="true" outlineLevel="0" collapsed="false">
      <c r="A612" s="159" t="n">
        <v>601</v>
      </c>
      <c r="B612" s="160" t="n">
        <f aca="false">'ORÇ.GLOBAL REF.'!B612</f>
        <v>0</v>
      </c>
      <c r="C612" s="536" t="n">
        <f aca="false">'ORÇ.GLOBAL REF.'!C612</f>
        <v>0</v>
      </c>
      <c r="D612" s="162" t="n">
        <f aca="false">'ORÇ.GLOBAL REF.'!D612</f>
        <v>0</v>
      </c>
      <c r="E612" s="162" t="n">
        <f aca="false">'ORÇ.GLOBAL REF.'!E612</f>
        <v>0</v>
      </c>
      <c r="F612" s="537"/>
      <c r="G612" s="163" t="n">
        <f aca="false">ROUND(F612,2)</f>
        <v>0</v>
      </c>
      <c r="H612" s="163" t="n">
        <f aca="false">IF('ORÇ.GLOBAL P CAIXA'!K612="EXEC.",0,IF(E612&lt;&gt;0,ROUND(E612*G612,2),IF(Z612=0,(SUMIF('ORÇ.GLOBAL REF.'!$S$12:$S$1011,B612,$Z$12:$Z$1011)),Z612)))</f>
        <v>0</v>
      </c>
      <c r="I612" s="538" t="str">
        <f aca="false">'ORÇ.GLOBAL REF.'!H612</f>
        <v/>
      </c>
      <c r="J612" s="163" t="str">
        <f aca="false">'ORÇ.GLOBAL REF.'!I612</f>
        <v/>
      </c>
      <c r="K612" s="539" t="str">
        <f aca="false">'ORÇ.GLOBAL REF.'!J612</f>
        <v/>
      </c>
      <c r="L612" s="168" t="str">
        <f aca="false">IF(B612&gt;0,"ok","ocultar")</f>
        <v>ocultar</v>
      </c>
      <c r="M612" s="102"/>
      <c r="N612" s="102"/>
      <c r="O612" s="102"/>
      <c r="R612" s="157" t="n">
        <f aca="false">IF(B612=0,R611,IF(ISNONTEXT(B612)=TRUE(),INT(B612),INT(LEFT(B612,FIND(".",B612)-1))))</f>
        <v>3</v>
      </c>
      <c r="S612" s="157" t="str">
        <f aca="false">IF(S613=1,1,IF(B612&lt;&gt;0,1,IF(C612&lt;&gt;0,1,IF(D612&lt;&gt;0,1,IF(E612&lt;&gt;0,1,"")))))</f>
        <v/>
      </c>
      <c r="T612" s="157" t="str">
        <f aca="false">IF(R612=0," ",IF(R612&lt;&gt;R611,R612," "))</f>
        <v> </v>
      </c>
      <c r="U612" s="88"/>
      <c r="V612" s="75" t="e">
        <f aca="false">IF(R612&lt;&gt;T612,(IF(J612="",H612*(INFORMAÇÕES!$Q$79/INFORMAÇÕES!$Q$82),IF(J612="R",H612,0))),0)</f>
        <v>#DIV/0!</v>
      </c>
      <c r="W612" s="75" t="e">
        <f aca="false">IF(R612&lt;&gt;T612,(IF(J612="",H612*(INFORMAÇÕES!$Q$80/INFORMAÇÕES!$Q$82),IF(J612="C",H612,0))),0)</f>
        <v>#DIV/0!</v>
      </c>
      <c r="X612" s="75" t="n">
        <f aca="false">IF(R612&lt;&gt;T612,(IF(J612="",H612*INFORMAÇÕES!$U$115,IF(J612="CF",H612,0))),0)</f>
        <v>0</v>
      </c>
      <c r="Y612" s="75" t="n">
        <f aca="false">IF(R612&lt;&gt;T612,(IF(J612="",H612*INFORMAÇÕES!$U$116,IF(J612="O",H612,0))),0)</f>
        <v>0</v>
      </c>
      <c r="Z612" s="75" t="n">
        <f aca="false">IF(E612&lt;&gt;0,H612,0)</f>
        <v>0</v>
      </c>
    </row>
    <row r="613" s="174" customFormat="true" ht="14.25" hidden="false" customHeight="true" outlineLevel="0" collapsed="false">
      <c r="A613" s="159" t="n">
        <v>602</v>
      </c>
      <c r="B613" s="160" t="n">
        <f aca="false">'ORÇ.GLOBAL REF.'!B613</f>
        <v>0</v>
      </c>
      <c r="C613" s="536" t="n">
        <f aca="false">'ORÇ.GLOBAL REF.'!C613</f>
        <v>0</v>
      </c>
      <c r="D613" s="162" t="n">
        <f aca="false">'ORÇ.GLOBAL REF.'!D613</f>
        <v>0</v>
      </c>
      <c r="E613" s="162" t="n">
        <f aca="false">'ORÇ.GLOBAL REF.'!E613</f>
        <v>0</v>
      </c>
      <c r="F613" s="537"/>
      <c r="G613" s="163" t="n">
        <f aca="false">ROUND(F613,2)</f>
        <v>0</v>
      </c>
      <c r="H613" s="163" t="n">
        <f aca="false">IF('ORÇ.GLOBAL P CAIXA'!K613="EXEC.",0,IF(E613&lt;&gt;0,ROUND(E613*G613,2),IF(Z613=0,(SUMIF('ORÇ.GLOBAL REF.'!$S$12:$S$1011,B613,$Z$12:$Z$1011)),Z613)))</f>
        <v>0</v>
      </c>
      <c r="I613" s="538" t="str">
        <f aca="false">'ORÇ.GLOBAL REF.'!H613</f>
        <v/>
      </c>
      <c r="J613" s="163" t="str">
        <f aca="false">'ORÇ.GLOBAL REF.'!I613</f>
        <v/>
      </c>
      <c r="K613" s="539" t="str">
        <f aca="false">'ORÇ.GLOBAL REF.'!J613</f>
        <v/>
      </c>
      <c r="L613" s="168" t="str">
        <f aca="false">IF(B613&gt;0,"ok","ocultar")</f>
        <v>ocultar</v>
      </c>
      <c r="M613" s="102"/>
      <c r="N613" s="102"/>
      <c r="O613" s="102"/>
      <c r="R613" s="157" t="n">
        <f aca="false">IF(B613=0,R612,IF(ISNONTEXT(B613)=TRUE(),INT(B613),INT(LEFT(B613,FIND(".",B613)-1))))</f>
        <v>3</v>
      </c>
      <c r="S613" s="157" t="str">
        <f aca="false">IF(S614=1,1,IF(B613&lt;&gt;0,1,IF(C613&lt;&gt;0,1,IF(D613&lt;&gt;0,1,IF(E613&lt;&gt;0,1,"")))))</f>
        <v/>
      </c>
      <c r="T613" s="157" t="str">
        <f aca="false">IF(R613=0," ",IF(R613&lt;&gt;R612,R613," "))</f>
        <v> </v>
      </c>
      <c r="U613" s="88"/>
      <c r="V613" s="75" t="e">
        <f aca="false">IF(R613&lt;&gt;T613,(IF(J613="",H613*(INFORMAÇÕES!$Q$79/INFORMAÇÕES!$Q$82),IF(J613="R",H613,0))),0)</f>
        <v>#DIV/0!</v>
      </c>
      <c r="W613" s="75" t="e">
        <f aca="false">IF(R613&lt;&gt;T613,(IF(J613="",H613*(INFORMAÇÕES!$Q$80/INFORMAÇÕES!$Q$82),IF(J613="C",H613,0))),0)</f>
        <v>#DIV/0!</v>
      </c>
      <c r="X613" s="75" t="n">
        <f aca="false">IF(R613&lt;&gt;T613,(IF(J613="",H613*INFORMAÇÕES!$U$115,IF(J613="CF",H613,0))),0)</f>
        <v>0</v>
      </c>
      <c r="Y613" s="75" t="n">
        <f aca="false">IF(R613&lt;&gt;T613,(IF(J613="",H613*INFORMAÇÕES!$U$116,IF(J613="O",H613,0))),0)</f>
        <v>0</v>
      </c>
      <c r="Z613" s="75" t="n">
        <f aca="false">IF(E613&lt;&gt;0,H613,0)</f>
        <v>0</v>
      </c>
    </row>
    <row r="614" s="174" customFormat="true" ht="14.25" hidden="false" customHeight="true" outlineLevel="0" collapsed="false">
      <c r="A614" s="159" t="n">
        <v>603</v>
      </c>
      <c r="B614" s="160" t="n">
        <f aca="false">'ORÇ.GLOBAL REF.'!B614</f>
        <v>0</v>
      </c>
      <c r="C614" s="536" t="n">
        <f aca="false">'ORÇ.GLOBAL REF.'!C614</f>
        <v>0</v>
      </c>
      <c r="D614" s="162" t="n">
        <f aca="false">'ORÇ.GLOBAL REF.'!D614</f>
        <v>0</v>
      </c>
      <c r="E614" s="162" t="n">
        <f aca="false">'ORÇ.GLOBAL REF.'!E614</f>
        <v>0</v>
      </c>
      <c r="F614" s="537"/>
      <c r="G614" s="163" t="n">
        <f aca="false">ROUND(F614,2)</f>
        <v>0</v>
      </c>
      <c r="H614" s="163" t="n">
        <f aca="false">IF('ORÇ.GLOBAL P CAIXA'!K614="EXEC.",0,IF(E614&lt;&gt;0,ROUND(E614*G614,2),IF(Z614=0,(SUMIF('ORÇ.GLOBAL REF.'!$S$12:$S$1011,B614,$Z$12:$Z$1011)),Z614)))</f>
        <v>0</v>
      </c>
      <c r="I614" s="538" t="str">
        <f aca="false">'ORÇ.GLOBAL REF.'!H614</f>
        <v/>
      </c>
      <c r="J614" s="163" t="str">
        <f aca="false">'ORÇ.GLOBAL REF.'!I614</f>
        <v/>
      </c>
      <c r="K614" s="539" t="str">
        <f aca="false">'ORÇ.GLOBAL REF.'!J614</f>
        <v/>
      </c>
      <c r="L614" s="168" t="str">
        <f aca="false">IF(B614&gt;0,"ok","ocultar")</f>
        <v>ocultar</v>
      </c>
      <c r="M614" s="102"/>
      <c r="N614" s="102"/>
      <c r="O614" s="102"/>
      <c r="R614" s="157" t="n">
        <f aca="false">IF(B614=0,R613,IF(ISNONTEXT(B614)=TRUE(),INT(B614),INT(LEFT(B614,FIND(".",B614)-1))))</f>
        <v>3</v>
      </c>
      <c r="S614" s="157" t="str">
        <f aca="false">IF(S615=1,1,IF(B614&lt;&gt;0,1,IF(C614&lt;&gt;0,1,IF(D614&lt;&gt;0,1,IF(E614&lt;&gt;0,1,"")))))</f>
        <v/>
      </c>
      <c r="T614" s="157" t="str">
        <f aca="false">IF(R614=0," ",IF(R614&lt;&gt;R613,R614," "))</f>
        <v> </v>
      </c>
      <c r="U614" s="88"/>
      <c r="V614" s="75" t="e">
        <f aca="false">IF(R614&lt;&gt;T614,(IF(J614="",H614*(INFORMAÇÕES!$Q$79/INFORMAÇÕES!$Q$82),IF(J614="R",H614,0))),0)</f>
        <v>#DIV/0!</v>
      </c>
      <c r="W614" s="75" t="e">
        <f aca="false">IF(R614&lt;&gt;T614,(IF(J614="",H614*(INFORMAÇÕES!$Q$80/INFORMAÇÕES!$Q$82),IF(J614="C",H614,0))),0)</f>
        <v>#DIV/0!</v>
      </c>
      <c r="X614" s="75" t="n">
        <f aca="false">IF(R614&lt;&gt;T614,(IF(J614="",H614*INFORMAÇÕES!$U$115,IF(J614="CF",H614,0))),0)</f>
        <v>0</v>
      </c>
      <c r="Y614" s="75" t="n">
        <f aca="false">IF(R614&lt;&gt;T614,(IF(J614="",H614*INFORMAÇÕES!$U$116,IF(J614="O",H614,0))),0)</f>
        <v>0</v>
      </c>
      <c r="Z614" s="75" t="n">
        <f aca="false">IF(E614&lt;&gt;0,H614,0)</f>
        <v>0</v>
      </c>
    </row>
    <row r="615" s="174" customFormat="true" ht="14.25" hidden="false" customHeight="true" outlineLevel="0" collapsed="false">
      <c r="A615" s="159" t="n">
        <v>604</v>
      </c>
      <c r="B615" s="160" t="n">
        <f aca="false">'ORÇ.GLOBAL REF.'!B615</f>
        <v>0</v>
      </c>
      <c r="C615" s="536" t="n">
        <f aca="false">'ORÇ.GLOBAL REF.'!C615</f>
        <v>0</v>
      </c>
      <c r="D615" s="162" t="n">
        <f aca="false">'ORÇ.GLOBAL REF.'!D615</f>
        <v>0</v>
      </c>
      <c r="E615" s="162" t="n">
        <f aca="false">'ORÇ.GLOBAL REF.'!E615</f>
        <v>0</v>
      </c>
      <c r="F615" s="537"/>
      <c r="G615" s="163" t="n">
        <f aca="false">ROUND(F615,2)</f>
        <v>0</v>
      </c>
      <c r="H615" s="163" t="n">
        <f aca="false">IF('ORÇ.GLOBAL P CAIXA'!K615="EXEC.",0,IF(E615&lt;&gt;0,ROUND(E615*G615,2),IF(Z615=0,(SUMIF('ORÇ.GLOBAL REF.'!$S$12:$S$1011,B615,$Z$12:$Z$1011)),Z615)))</f>
        <v>0</v>
      </c>
      <c r="I615" s="538" t="str">
        <f aca="false">'ORÇ.GLOBAL REF.'!H615</f>
        <v/>
      </c>
      <c r="J615" s="163" t="str">
        <f aca="false">'ORÇ.GLOBAL REF.'!I615</f>
        <v/>
      </c>
      <c r="K615" s="539" t="str">
        <f aca="false">'ORÇ.GLOBAL REF.'!J615</f>
        <v/>
      </c>
      <c r="L615" s="168" t="str">
        <f aca="false">IF(B615&gt;0,"ok","ocultar")</f>
        <v>ocultar</v>
      </c>
      <c r="M615" s="102"/>
      <c r="N615" s="102"/>
      <c r="O615" s="102"/>
      <c r="R615" s="157" t="n">
        <f aca="false">IF(B615=0,R614,IF(ISNONTEXT(B615)=TRUE(),INT(B615),INT(LEFT(B615,FIND(".",B615)-1))))</f>
        <v>3</v>
      </c>
      <c r="S615" s="157" t="str">
        <f aca="false">IF(S616=1,1,IF(B615&lt;&gt;0,1,IF(C615&lt;&gt;0,1,IF(D615&lt;&gt;0,1,IF(E615&lt;&gt;0,1,"")))))</f>
        <v/>
      </c>
      <c r="T615" s="157" t="str">
        <f aca="false">IF(R615=0," ",IF(R615&lt;&gt;R614,R615," "))</f>
        <v> </v>
      </c>
      <c r="U615" s="88"/>
      <c r="V615" s="75" t="e">
        <f aca="false">IF(R615&lt;&gt;T615,(IF(J615="",H615*(INFORMAÇÕES!$Q$79/INFORMAÇÕES!$Q$82),IF(J615="R",H615,0))),0)</f>
        <v>#DIV/0!</v>
      </c>
      <c r="W615" s="75" t="e">
        <f aca="false">IF(R615&lt;&gt;T615,(IF(J615="",H615*(INFORMAÇÕES!$Q$80/INFORMAÇÕES!$Q$82),IF(J615="C",H615,0))),0)</f>
        <v>#DIV/0!</v>
      </c>
      <c r="X615" s="75" t="n">
        <f aca="false">IF(R615&lt;&gt;T615,(IF(J615="",H615*INFORMAÇÕES!$U$115,IF(J615="CF",H615,0))),0)</f>
        <v>0</v>
      </c>
      <c r="Y615" s="75" t="n">
        <f aca="false">IF(R615&lt;&gt;T615,(IF(J615="",H615*INFORMAÇÕES!$U$116,IF(J615="O",H615,0))),0)</f>
        <v>0</v>
      </c>
      <c r="Z615" s="75" t="n">
        <f aca="false">IF(E615&lt;&gt;0,H615,0)</f>
        <v>0</v>
      </c>
    </row>
    <row r="616" s="174" customFormat="true" ht="14.25" hidden="false" customHeight="true" outlineLevel="0" collapsed="false">
      <c r="A616" s="159" t="n">
        <v>605</v>
      </c>
      <c r="B616" s="160" t="n">
        <f aca="false">'ORÇ.GLOBAL REF.'!B616</f>
        <v>0</v>
      </c>
      <c r="C616" s="536" t="n">
        <f aca="false">'ORÇ.GLOBAL REF.'!C616</f>
        <v>0</v>
      </c>
      <c r="D616" s="162" t="n">
        <f aca="false">'ORÇ.GLOBAL REF.'!D616</f>
        <v>0</v>
      </c>
      <c r="E616" s="162" t="n">
        <f aca="false">'ORÇ.GLOBAL REF.'!E616</f>
        <v>0</v>
      </c>
      <c r="F616" s="537"/>
      <c r="G616" s="163" t="n">
        <f aca="false">ROUND(F616,2)</f>
        <v>0</v>
      </c>
      <c r="H616" s="163" t="n">
        <f aca="false">IF('ORÇ.GLOBAL P CAIXA'!K616="EXEC.",0,IF(E616&lt;&gt;0,ROUND(E616*G616,2),IF(Z616=0,(SUMIF('ORÇ.GLOBAL REF.'!$S$12:$S$1011,B616,$Z$12:$Z$1011)),Z616)))</f>
        <v>0</v>
      </c>
      <c r="I616" s="538" t="str">
        <f aca="false">'ORÇ.GLOBAL REF.'!H616</f>
        <v/>
      </c>
      <c r="J616" s="163" t="str">
        <f aca="false">'ORÇ.GLOBAL REF.'!I616</f>
        <v/>
      </c>
      <c r="K616" s="539" t="str">
        <f aca="false">'ORÇ.GLOBAL REF.'!J616</f>
        <v/>
      </c>
      <c r="L616" s="168" t="str">
        <f aca="false">IF(B616&gt;0,"ok","ocultar")</f>
        <v>ocultar</v>
      </c>
      <c r="M616" s="102"/>
      <c r="N616" s="102"/>
      <c r="O616" s="102"/>
      <c r="R616" s="157" t="n">
        <f aca="false">IF(B616=0,R615,IF(ISNONTEXT(B616)=TRUE(),INT(B616),INT(LEFT(B616,FIND(".",B616)-1))))</f>
        <v>3</v>
      </c>
      <c r="S616" s="157" t="str">
        <f aca="false">IF(S617=1,1,IF(B616&lt;&gt;0,1,IF(C616&lt;&gt;0,1,IF(D616&lt;&gt;0,1,IF(E616&lt;&gt;0,1,"")))))</f>
        <v/>
      </c>
      <c r="T616" s="157" t="str">
        <f aca="false">IF(R616=0," ",IF(R616&lt;&gt;R615,R616," "))</f>
        <v> </v>
      </c>
      <c r="U616" s="88"/>
      <c r="V616" s="75" t="e">
        <f aca="false">IF(R616&lt;&gt;T616,(IF(J616="",H616*(INFORMAÇÕES!$Q$79/INFORMAÇÕES!$Q$82),IF(J616="R",H616,0))),0)</f>
        <v>#DIV/0!</v>
      </c>
      <c r="W616" s="75" t="e">
        <f aca="false">IF(R616&lt;&gt;T616,(IF(J616="",H616*(INFORMAÇÕES!$Q$80/INFORMAÇÕES!$Q$82),IF(J616="C",H616,0))),0)</f>
        <v>#DIV/0!</v>
      </c>
      <c r="X616" s="75" t="n">
        <f aca="false">IF(R616&lt;&gt;T616,(IF(J616="",H616*INFORMAÇÕES!$U$115,IF(J616="CF",H616,0))),0)</f>
        <v>0</v>
      </c>
      <c r="Y616" s="75" t="n">
        <f aca="false">IF(R616&lt;&gt;T616,(IF(J616="",H616*INFORMAÇÕES!$U$116,IF(J616="O",H616,0))),0)</f>
        <v>0</v>
      </c>
      <c r="Z616" s="75" t="n">
        <f aca="false">IF(E616&lt;&gt;0,H616,0)</f>
        <v>0</v>
      </c>
    </row>
    <row r="617" s="174" customFormat="true" ht="14.25" hidden="false" customHeight="true" outlineLevel="0" collapsed="false">
      <c r="A617" s="159" t="n">
        <v>606</v>
      </c>
      <c r="B617" s="160" t="n">
        <f aca="false">'ORÇ.GLOBAL REF.'!B617</f>
        <v>0</v>
      </c>
      <c r="C617" s="536" t="n">
        <f aca="false">'ORÇ.GLOBAL REF.'!C617</f>
        <v>0</v>
      </c>
      <c r="D617" s="162" t="n">
        <f aca="false">'ORÇ.GLOBAL REF.'!D617</f>
        <v>0</v>
      </c>
      <c r="E617" s="162" t="n">
        <f aca="false">'ORÇ.GLOBAL REF.'!E617</f>
        <v>0</v>
      </c>
      <c r="F617" s="537"/>
      <c r="G617" s="163" t="n">
        <f aca="false">ROUND(F617,2)</f>
        <v>0</v>
      </c>
      <c r="H617" s="163" t="n">
        <f aca="false">IF('ORÇ.GLOBAL P CAIXA'!K617="EXEC.",0,IF(E617&lt;&gt;0,ROUND(E617*G617,2),IF(Z617=0,(SUMIF('ORÇ.GLOBAL REF.'!$S$12:$S$1011,B617,$Z$12:$Z$1011)),Z617)))</f>
        <v>0</v>
      </c>
      <c r="I617" s="538" t="str">
        <f aca="false">'ORÇ.GLOBAL REF.'!H617</f>
        <v/>
      </c>
      <c r="J617" s="163" t="str">
        <f aca="false">'ORÇ.GLOBAL REF.'!I617</f>
        <v/>
      </c>
      <c r="K617" s="539" t="str">
        <f aca="false">'ORÇ.GLOBAL REF.'!J617</f>
        <v/>
      </c>
      <c r="L617" s="168" t="str">
        <f aca="false">IF(B617&gt;0,"ok","ocultar")</f>
        <v>ocultar</v>
      </c>
      <c r="M617" s="102"/>
      <c r="N617" s="102"/>
      <c r="O617" s="102"/>
      <c r="R617" s="157" t="n">
        <f aca="false">IF(B617=0,R616,IF(ISNONTEXT(B617)=TRUE(),INT(B617),INT(LEFT(B617,FIND(".",B617)-1))))</f>
        <v>3</v>
      </c>
      <c r="S617" s="157" t="str">
        <f aca="false">IF(S618=1,1,IF(B617&lt;&gt;0,1,IF(C617&lt;&gt;0,1,IF(D617&lt;&gt;0,1,IF(E617&lt;&gt;0,1,"")))))</f>
        <v/>
      </c>
      <c r="T617" s="157" t="str">
        <f aca="false">IF(R617=0," ",IF(R617&lt;&gt;R616,R617," "))</f>
        <v> </v>
      </c>
      <c r="U617" s="88"/>
      <c r="V617" s="75" t="e">
        <f aca="false">IF(R617&lt;&gt;T617,(IF(J617="",H617*(INFORMAÇÕES!$Q$79/INFORMAÇÕES!$Q$82),IF(J617="R",H617,0))),0)</f>
        <v>#DIV/0!</v>
      </c>
      <c r="W617" s="75" t="e">
        <f aca="false">IF(R617&lt;&gt;T617,(IF(J617="",H617*(INFORMAÇÕES!$Q$80/INFORMAÇÕES!$Q$82),IF(J617="C",H617,0))),0)</f>
        <v>#DIV/0!</v>
      </c>
      <c r="X617" s="75" t="n">
        <f aca="false">IF(R617&lt;&gt;T617,(IF(J617="",H617*INFORMAÇÕES!$U$115,IF(J617="CF",H617,0))),0)</f>
        <v>0</v>
      </c>
      <c r="Y617" s="75" t="n">
        <f aca="false">IF(R617&lt;&gt;T617,(IF(J617="",H617*INFORMAÇÕES!$U$116,IF(J617="O",H617,0))),0)</f>
        <v>0</v>
      </c>
      <c r="Z617" s="75" t="n">
        <f aca="false">IF(E617&lt;&gt;0,H617,0)</f>
        <v>0</v>
      </c>
    </row>
    <row r="618" s="174" customFormat="true" ht="14.25" hidden="false" customHeight="true" outlineLevel="0" collapsed="false">
      <c r="A618" s="159" t="n">
        <v>607</v>
      </c>
      <c r="B618" s="160" t="n">
        <f aca="false">'ORÇ.GLOBAL REF.'!B618</f>
        <v>0</v>
      </c>
      <c r="C618" s="536" t="n">
        <f aca="false">'ORÇ.GLOBAL REF.'!C618</f>
        <v>0</v>
      </c>
      <c r="D618" s="162" t="n">
        <f aca="false">'ORÇ.GLOBAL REF.'!D618</f>
        <v>0</v>
      </c>
      <c r="E618" s="162" t="n">
        <f aca="false">'ORÇ.GLOBAL REF.'!E618</f>
        <v>0</v>
      </c>
      <c r="F618" s="537"/>
      <c r="G618" s="163" t="n">
        <f aca="false">ROUND(F618,2)</f>
        <v>0</v>
      </c>
      <c r="H618" s="163" t="n">
        <f aca="false">IF('ORÇ.GLOBAL P CAIXA'!K618="EXEC.",0,IF(E618&lt;&gt;0,ROUND(E618*G618,2),IF(Z618=0,(SUMIF('ORÇ.GLOBAL REF.'!$S$12:$S$1011,B618,$Z$12:$Z$1011)),Z618)))</f>
        <v>0</v>
      </c>
      <c r="I618" s="538" t="str">
        <f aca="false">'ORÇ.GLOBAL REF.'!H618</f>
        <v/>
      </c>
      <c r="J618" s="163" t="str">
        <f aca="false">'ORÇ.GLOBAL REF.'!I618</f>
        <v/>
      </c>
      <c r="K618" s="539" t="str">
        <f aca="false">'ORÇ.GLOBAL REF.'!J618</f>
        <v/>
      </c>
      <c r="L618" s="168" t="str">
        <f aca="false">IF(B618&gt;0,"ok","ocultar")</f>
        <v>ocultar</v>
      </c>
      <c r="M618" s="102"/>
      <c r="N618" s="102"/>
      <c r="O618" s="102"/>
      <c r="R618" s="157" t="n">
        <f aca="false">IF(B618=0,R617,IF(ISNONTEXT(B618)=TRUE(),INT(B618),INT(LEFT(B618,FIND(".",B618)-1))))</f>
        <v>3</v>
      </c>
      <c r="S618" s="157" t="str">
        <f aca="false">IF(S619=1,1,IF(B618&lt;&gt;0,1,IF(C618&lt;&gt;0,1,IF(D618&lt;&gt;0,1,IF(E618&lt;&gt;0,1,"")))))</f>
        <v/>
      </c>
      <c r="T618" s="157" t="str">
        <f aca="false">IF(R618=0," ",IF(R618&lt;&gt;R617,R618," "))</f>
        <v> </v>
      </c>
      <c r="U618" s="88"/>
      <c r="V618" s="75" t="e">
        <f aca="false">IF(R618&lt;&gt;T618,(IF(J618="",H618*(INFORMAÇÕES!$Q$79/INFORMAÇÕES!$Q$82),IF(J618="R",H618,0))),0)</f>
        <v>#DIV/0!</v>
      </c>
      <c r="W618" s="75" t="e">
        <f aca="false">IF(R618&lt;&gt;T618,(IF(J618="",H618*(INFORMAÇÕES!$Q$80/INFORMAÇÕES!$Q$82),IF(J618="C",H618,0))),0)</f>
        <v>#DIV/0!</v>
      </c>
      <c r="X618" s="75" t="n">
        <f aca="false">IF(R618&lt;&gt;T618,(IF(J618="",H618*INFORMAÇÕES!$U$115,IF(J618="CF",H618,0))),0)</f>
        <v>0</v>
      </c>
      <c r="Y618" s="75" t="n">
        <f aca="false">IF(R618&lt;&gt;T618,(IF(J618="",H618*INFORMAÇÕES!$U$116,IF(J618="O",H618,0))),0)</f>
        <v>0</v>
      </c>
      <c r="Z618" s="75" t="n">
        <f aca="false">IF(E618&lt;&gt;0,H618,0)</f>
        <v>0</v>
      </c>
    </row>
    <row r="619" s="174" customFormat="true" ht="14.25" hidden="false" customHeight="true" outlineLevel="0" collapsed="false">
      <c r="A619" s="159" t="n">
        <v>608</v>
      </c>
      <c r="B619" s="160" t="n">
        <f aca="false">'ORÇ.GLOBAL REF.'!B619</f>
        <v>0</v>
      </c>
      <c r="C619" s="536" t="n">
        <f aca="false">'ORÇ.GLOBAL REF.'!C619</f>
        <v>0</v>
      </c>
      <c r="D619" s="162" t="n">
        <f aca="false">'ORÇ.GLOBAL REF.'!D619</f>
        <v>0</v>
      </c>
      <c r="E619" s="162" t="n">
        <f aca="false">'ORÇ.GLOBAL REF.'!E619</f>
        <v>0</v>
      </c>
      <c r="F619" s="537"/>
      <c r="G619" s="163" t="n">
        <f aca="false">ROUND(F619,2)</f>
        <v>0</v>
      </c>
      <c r="H619" s="163" t="n">
        <f aca="false">IF('ORÇ.GLOBAL P CAIXA'!K619="EXEC.",0,IF(E619&lt;&gt;0,ROUND(E619*G619,2),IF(Z619=0,(SUMIF('ORÇ.GLOBAL REF.'!$S$12:$S$1011,B619,$Z$12:$Z$1011)),Z619)))</f>
        <v>0</v>
      </c>
      <c r="I619" s="538" t="str">
        <f aca="false">'ORÇ.GLOBAL REF.'!H619</f>
        <v/>
      </c>
      <c r="J619" s="163" t="str">
        <f aca="false">'ORÇ.GLOBAL REF.'!I619</f>
        <v/>
      </c>
      <c r="K619" s="539" t="str">
        <f aca="false">'ORÇ.GLOBAL REF.'!J619</f>
        <v/>
      </c>
      <c r="L619" s="168" t="str">
        <f aca="false">IF(B619&gt;0,"ok","ocultar")</f>
        <v>ocultar</v>
      </c>
      <c r="M619" s="102"/>
      <c r="N619" s="102"/>
      <c r="O619" s="102"/>
      <c r="R619" s="157" t="n">
        <f aca="false">IF(B619=0,R618,IF(ISNONTEXT(B619)=TRUE(),INT(B619),INT(LEFT(B619,FIND(".",B619)-1))))</f>
        <v>3</v>
      </c>
      <c r="S619" s="157" t="str">
        <f aca="false">IF(S620=1,1,IF(B619&lt;&gt;0,1,IF(C619&lt;&gt;0,1,IF(D619&lt;&gt;0,1,IF(E619&lt;&gt;0,1,"")))))</f>
        <v/>
      </c>
      <c r="T619" s="157" t="str">
        <f aca="false">IF(R619=0," ",IF(R619&lt;&gt;R618,R619," "))</f>
        <v> </v>
      </c>
      <c r="U619" s="88"/>
      <c r="V619" s="75" t="e">
        <f aca="false">IF(R619&lt;&gt;T619,(IF(J619="",H619*(INFORMAÇÕES!$Q$79/INFORMAÇÕES!$Q$82),IF(J619="R",H619,0))),0)</f>
        <v>#DIV/0!</v>
      </c>
      <c r="W619" s="75" t="e">
        <f aca="false">IF(R619&lt;&gt;T619,(IF(J619="",H619*(INFORMAÇÕES!$Q$80/INFORMAÇÕES!$Q$82),IF(J619="C",H619,0))),0)</f>
        <v>#DIV/0!</v>
      </c>
      <c r="X619" s="75" t="n">
        <f aca="false">IF(R619&lt;&gt;T619,(IF(J619="",H619*INFORMAÇÕES!$U$115,IF(J619="CF",H619,0))),0)</f>
        <v>0</v>
      </c>
      <c r="Y619" s="75" t="n">
        <f aca="false">IF(R619&lt;&gt;T619,(IF(J619="",H619*INFORMAÇÕES!$U$116,IF(J619="O",H619,0))),0)</f>
        <v>0</v>
      </c>
      <c r="Z619" s="75" t="n">
        <f aca="false">IF(E619&lt;&gt;0,H619,0)</f>
        <v>0</v>
      </c>
    </row>
    <row r="620" s="174" customFormat="true" ht="14.25" hidden="false" customHeight="true" outlineLevel="0" collapsed="false">
      <c r="A620" s="159" t="n">
        <v>609</v>
      </c>
      <c r="B620" s="160" t="n">
        <f aca="false">'ORÇ.GLOBAL REF.'!B620</f>
        <v>0</v>
      </c>
      <c r="C620" s="536" t="n">
        <f aca="false">'ORÇ.GLOBAL REF.'!C620</f>
        <v>0</v>
      </c>
      <c r="D620" s="162" t="n">
        <f aca="false">'ORÇ.GLOBAL REF.'!D620</f>
        <v>0</v>
      </c>
      <c r="E620" s="162" t="n">
        <f aca="false">'ORÇ.GLOBAL REF.'!E620</f>
        <v>0</v>
      </c>
      <c r="F620" s="537"/>
      <c r="G620" s="163" t="n">
        <f aca="false">ROUND(F620,2)</f>
        <v>0</v>
      </c>
      <c r="H620" s="163" t="n">
        <f aca="false">IF('ORÇ.GLOBAL P CAIXA'!K620="EXEC.",0,IF(E620&lt;&gt;0,ROUND(E620*G620,2),IF(Z620=0,(SUMIF('ORÇ.GLOBAL REF.'!$S$12:$S$1011,B620,$Z$12:$Z$1011)),Z620)))</f>
        <v>0</v>
      </c>
      <c r="I620" s="538" t="str">
        <f aca="false">'ORÇ.GLOBAL REF.'!H620</f>
        <v/>
      </c>
      <c r="J620" s="163" t="str">
        <f aca="false">'ORÇ.GLOBAL REF.'!I620</f>
        <v/>
      </c>
      <c r="K620" s="539" t="str">
        <f aca="false">'ORÇ.GLOBAL REF.'!J620</f>
        <v/>
      </c>
      <c r="L620" s="168" t="str">
        <f aca="false">IF(B620&gt;0,"ok","ocultar")</f>
        <v>ocultar</v>
      </c>
      <c r="M620" s="102"/>
      <c r="N620" s="102"/>
      <c r="O620" s="102"/>
      <c r="R620" s="157" t="n">
        <f aca="false">IF(B620=0,R619,IF(ISNONTEXT(B620)=TRUE(),INT(B620),INT(LEFT(B620,FIND(".",B620)-1))))</f>
        <v>3</v>
      </c>
      <c r="S620" s="157" t="str">
        <f aca="false">IF(S621=1,1,IF(B620&lt;&gt;0,1,IF(C620&lt;&gt;0,1,IF(D620&lt;&gt;0,1,IF(E620&lt;&gt;0,1,"")))))</f>
        <v/>
      </c>
      <c r="T620" s="157" t="str">
        <f aca="false">IF(R620=0," ",IF(R620&lt;&gt;R619,R620," "))</f>
        <v> </v>
      </c>
      <c r="U620" s="88"/>
      <c r="V620" s="75" t="e">
        <f aca="false">IF(R620&lt;&gt;T620,(IF(J620="",H620*(INFORMAÇÕES!$Q$79/INFORMAÇÕES!$Q$82),IF(J620="R",H620,0))),0)</f>
        <v>#DIV/0!</v>
      </c>
      <c r="W620" s="75" t="e">
        <f aca="false">IF(R620&lt;&gt;T620,(IF(J620="",H620*(INFORMAÇÕES!$Q$80/INFORMAÇÕES!$Q$82),IF(J620="C",H620,0))),0)</f>
        <v>#DIV/0!</v>
      </c>
      <c r="X620" s="75" t="n">
        <f aca="false">IF(R620&lt;&gt;T620,(IF(J620="",H620*INFORMAÇÕES!$U$115,IF(J620="CF",H620,0))),0)</f>
        <v>0</v>
      </c>
      <c r="Y620" s="75" t="n">
        <f aca="false">IF(R620&lt;&gt;T620,(IF(J620="",H620*INFORMAÇÕES!$U$116,IF(J620="O",H620,0))),0)</f>
        <v>0</v>
      </c>
      <c r="Z620" s="75" t="n">
        <f aca="false">IF(E620&lt;&gt;0,H620,0)</f>
        <v>0</v>
      </c>
    </row>
    <row r="621" s="174" customFormat="true" ht="14.25" hidden="false" customHeight="true" outlineLevel="0" collapsed="false">
      <c r="A621" s="159" t="n">
        <v>610</v>
      </c>
      <c r="B621" s="160" t="n">
        <f aca="false">'ORÇ.GLOBAL REF.'!B621</f>
        <v>0</v>
      </c>
      <c r="C621" s="536" t="n">
        <f aca="false">'ORÇ.GLOBAL REF.'!C621</f>
        <v>0</v>
      </c>
      <c r="D621" s="162" t="n">
        <f aca="false">'ORÇ.GLOBAL REF.'!D621</f>
        <v>0</v>
      </c>
      <c r="E621" s="162" t="n">
        <f aca="false">'ORÇ.GLOBAL REF.'!E621</f>
        <v>0</v>
      </c>
      <c r="F621" s="537"/>
      <c r="G621" s="163" t="n">
        <f aca="false">ROUND(F621,2)</f>
        <v>0</v>
      </c>
      <c r="H621" s="163" t="n">
        <f aca="false">IF('ORÇ.GLOBAL P CAIXA'!K621="EXEC.",0,IF(E621&lt;&gt;0,ROUND(E621*G621,2),IF(Z621=0,(SUMIF('ORÇ.GLOBAL REF.'!$S$12:$S$1011,B621,$Z$12:$Z$1011)),Z621)))</f>
        <v>0</v>
      </c>
      <c r="I621" s="538" t="str">
        <f aca="false">'ORÇ.GLOBAL REF.'!H621</f>
        <v/>
      </c>
      <c r="J621" s="163" t="str">
        <f aca="false">'ORÇ.GLOBAL REF.'!I621</f>
        <v/>
      </c>
      <c r="K621" s="539" t="str">
        <f aca="false">'ORÇ.GLOBAL REF.'!J621</f>
        <v/>
      </c>
      <c r="L621" s="168" t="str">
        <f aca="false">IF(B621&gt;0,"ok","ocultar")</f>
        <v>ocultar</v>
      </c>
      <c r="M621" s="102"/>
      <c r="N621" s="102"/>
      <c r="O621" s="102"/>
      <c r="R621" s="157" t="n">
        <f aca="false">IF(B621=0,R620,IF(ISNONTEXT(B621)=TRUE(),INT(B621),INT(LEFT(B621,FIND(".",B621)-1))))</f>
        <v>3</v>
      </c>
      <c r="S621" s="157" t="str">
        <f aca="false">IF(S622=1,1,IF(B621&lt;&gt;0,1,IF(C621&lt;&gt;0,1,IF(D621&lt;&gt;0,1,IF(E621&lt;&gt;0,1,"")))))</f>
        <v/>
      </c>
      <c r="T621" s="157" t="str">
        <f aca="false">IF(R621=0," ",IF(R621&lt;&gt;R620,R621," "))</f>
        <v> </v>
      </c>
      <c r="U621" s="88"/>
      <c r="V621" s="75" t="e">
        <f aca="false">IF(R621&lt;&gt;T621,(IF(J621="",H621*(INFORMAÇÕES!$Q$79/INFORMAÇÕES!$Q$82),IF(J621="R",H621,0))),0)</f>
        <v>#DIV/0!</v>
      </c>
      <c r="W621" s="75" t="e">
        <f aca="false">IF(R621&lt;&gt;T621,(IF(J621="",H621*(INFORMAÇÕES!$Q$80/INFORMAÇÕES!$Q$82),IF(J621="C",H621,0))),0)</f>
        <v>#DIV/0!</v>
      </c>
      <c r="X621" s="75" t="n">
        <f aca="false">IF(R621&lt;&gt;T621,(IF(J621="",H621*INFORMAÇÕES!$U$115,IF(J621="CF",H621,0))),0)</f>
        <v>0</v>
      </c>
      <c r="Y621" s="75" t="n">
        <f aca="false">IF(R621&lt;&gt;T621,(IF(J621="",H621*INFORMAÇÕES!$U$116,IF(J621="O",H621,0))),0)</f>
        <v>0</v>
      </c>
      <c r="Z621" s="75" t="n">
        <f aca="false">IF(E621&lt;&gt;0,H621,0)</f>
        <v>0</v>
      </c>
    </row>
    <row r="622" s="174" customFormat="true" ht="14.25" hidden="false" customHeight="true" outlineLevel="0" collapsed="false">
      <c r="A622" s="159" t="n">
        <v>611</v>
      </c>
      <c r="B622" s="160" t="n">
        <f aca="false">'ORÇ.GLOBAL REF.'!B622</f>
        <v>0</v>
      </c>
      <c r="C622" s="536" t="n">
        <f aca="false">'ORÇ.GLOBAL REF.'!C622</f>
        <v>0</v>
      </c>
      <c r="D622" s="162" t="n">
        <f aca="false">'ORÇ.GLOBAL REF.'!D622</f>
        <v>0</v>
      </c>
      <c r="E622" s="162" t="n">
        <f aca="false">'ORÇ.GLOBAL REF.'!E622</f>
        <v>0</v>
      </c>
      <c r="F622" s="537"/>
      <c r="G622" s="163" t="n">
        <f aca="false">ROUND(F622,2)</f>
        <v>0</v>
      </c>
      <c r="H622" s="163" t="n">
        <f aca="false">IF('ORÇ.GLOBAL P CAIXA'!K622="EXEC.",0,IF(E622&lt;&gt;0,ROUND(E622*G622,2),IF(Z622=0,(SUMIF('ORÇ.GLOBAL REF.'!$S$12:$S$1011,B622,$Z$12:$Z$1011)),Z622)))</f>
        <v>0</v>
      </c>
      <c r="I622" s="538" t="str">
        <f aca="false">'ORÇ.GLOBAL REF.'!H622</f>
        <v/>
      </c>
      <c r="J622" s="163" t="str">
        <f aca="false">'ORÇ.GLOBAL REF.'!I622</f>
        <v/>
      </c>
      <c r="K622" s="539" t="str">
        <f aca="false">'ORÇ.GLOBAL REF.'!J622</f>
        <v/>
      </c>
      <c r="L622" s="168" t="str">
        <f aca="false">IF(B622&gt;0,"ok","ocultar")</f>
        <v>ocultar</v>
      </c>
      <c r="M622" s="102"/>
      <c r="N622" s="102"/>
      <c r="O622" s="102"/>
      <c r="R622" s="157" t="n">
        <f aca="false">IF(B622=0,R621,IF(ISNONTEXT(B622)=TRUE(),INT(B622),INT(LEFT(B622,FIND(".",B622)-1))))</f>
        <v>3</v>
      </c>
      <c r="S622" s="157" t="str">
        <f aca="false">IF(S623=1,1,IF(B622&lt;&gt;0,1,IF(C622&lt;&gt;0,1,IF(D622&lt;&gt;0,1,IF(E622&lt;&gt;0,1,"")))))</f>
        <v/>
      </c>
      <c r="T622" s="157" t="str">
        <f aca="false">IF(R622=0," ",IF(R622&lt;&gt;R621,R622," "))</f>
        <v> </v>
      </c>
      <c r="U622" s="88"/>
      <c r="V622" s="75" t="e">
        <f aca="false">IF(R622&lt;&gt;T622,(IF(J622="",H622*(INFORMAÇÕES!$Q$79/INFORMAÇÕES!$Q$82),IF(J622="R",H622,0))),0)</f>
        <v>#DIV/0!</v>
      </c>
      <c r="W622" s="75" t="e">
        <f aca="false">IF(R622&lt;&gt;T622,(IF(J622="",H622*(INFORMAÇÕES!$Q$80/INFORMAÇÕES!$Q$82),IF(J622="C",H622,0))),0)</f>
        <v>#DIV/0!</v>
      </c>
      <c r="X622" s="75" t="n">
        <f aca="false">IF(R622&lt;&gt;T622,(IF(J622="",H622*INFORMAÇÕES!$U$115,IF(J622="CF",H622,0))),0)</f>
        <v>0</v>
      </c>
      <c r="Y622" s="75" t="n">
        <f aca="false">IF(R622&lt;&gt;T622,(IF(J622="",H622*INFORMAÇÕES!$U$116,IF(J622="O",H622,0))),0)</f>
        <v>0</v>
      </c>
      <c r="Z622" s="75" t="n">
        <f aca="false">IF(E622&lt;&gt;0,H622,0)</f>
        <v>0</v>
      </c>
    </row>
    <row r="623" s="174" customFormat="true" ht="14.25" hidden="false" customHeight="true" outlineLevel="0" collapsed="false">
      <c r="A623" s="159" t="n">
        <v>612</v>
      </c>
      <c r="B623" s="160" t="n">
        <f aca="false">'ORÇ.GLOBAL REF.'!B623</f>
        <v>0</v>
      </c>
      <c r="C623" s="536" t="n">
        <f aca="false">'ORÇ.GLOBAL REF.'!C623</f>
        <v>0</v>
      </c>
      <c r="D623" s="162" t="n">
        <f aca="false">'ORÇ.GLOBAL REF.'!D623</f>
        <v>0</v>
      </c>
      <c r="E623" s="162" t="n">
        <f aca="false">'ORÇ.GLOBAL REF.'!E623</f>
        <v>0</v>
      </c>
      <c r="F623" s="537"/>
      <c r="G623" s="163" t="n">
        <f aca="false">ROUND(F623,2)</f>
        <v>0</v>
      </c>
      <c r="H623" s="163" t="n">
        <f aca="false">IF('ORÇ.GLOBAL P CAIXA'!K623="EXEC.",0,IF(E623&lt;&gt;0,ROUND(E623*G623,2),IF(Z623=0,(SUMIF('ORÇ.GLOBAL REF.'!$S$12:$S$1011,B623,$Z$12:$Z$1011)),Z623)))</f>
        <v>0</v>
      </c>
      <c r="I623" s="538" t="str">
        <f aca="false">'ORÇ.GLOBAL REF.'!H623</f>
        <v/>
      </c>
      <c r="J623" s="163" t="str">
        <f aca="false">'ORÇ.GLOBAL REF.'!I623</f>
        <v/>
      </c>
      <c r="K623" s="539" t="str">
        <f aca="false">'ORÇ.GLOBAL REF.'!J623</f>
        <v/>
      </c>
      <c r="L623" s="168" t="str">
        <f aca="false">IF(B623&gt;0,"ok","ocultar")</f>
        <v>ocultar</v>
      </c>
      <c r="M623" s="102"/>
      <c r="N623" s="102"/>
      <c r="O623" s="102"/>
      <c r="R623" s="157" t="n">
        <f aca="false">IF(B623=0,R622,IF(ISNONTEXT(B623)=TRUE(),INT(B623),INT(LEFT(B623,FIND(".",B623)-1))))</f>
        <v>3</v>
      </c>
      <c r="S623" s="157" t="str">
        <f aca="false">IF(S624=1,1,IF(B623&lt;&gt;0,1,IF(C623&lt;&gt;0,1,IF(D623&lt;&gt;0,1,IF(E623&lt;&gt;0,1,"")))))</f>
        <v/>
      </c>
      <c r="T623" s="157" t="str">
        <f aca="false">IF(R623=0," ",IF(R623&lt;&gt;R622,R623," "))</f>
        <v> </v>
      </c>
      <c r="U623" s="88"/>
      <c r="V623" s="75" t="e">
        <f aca="false">IF(R623&lt;&gt;T623,(IF(J623="",H623*(INFORMAÇÕES!$Q$79/INFORMAÇÕES!$Q$82),IF(J623="R",H623,0))),0)</f>
        <v>#DIV/0!</v>
      </c>
      <c r="W623" s="75" t="e">
        <f aca="false">IF(R623&lt;&gt;T623,(IF(J623="",H623*(INFORMAÇÕES!$Q$80/INFORMAÇÕES!$Q$82),IF(J623="C",H623,0))),0)</f>
        <v>#DIV/0!</v>
      </c>
      <c r="X623" s="75" t="n">
        <f aca="false">IF(R623&lt;&gt;T623,(IF(J623="",H623*INFORMAÇÕES!$U$115,IF(J623="CF",H623,0))),0)</f>
        <v>0</v>
      </c>
      <c r="Y623" s="75" t="n">
        <f aca="false">IF(R623&lt;&gt;T623,(IF(J623="",H623*INFORMAÇÕES!$U$116,IF(J623="O",H623,0))),0)</f>
        <v>0</v>
      </c>
      <c r="Z623" s="75" t="n">
        <f aca="false">IF(E623&lt;&gt;0,H623,0)</f>
        <v>0</v>
      </c>
    </row>
    <row r="624" s="174" customFormat="true" ht="14.25" hidden="false" customHeight="true" outlineLevel="0" collapsed="false">
      <c r="A624" s="159" t="n">
        <v>613</v>
      </c>
      <c r="B624" s="160" t="n">
        <f aca="false">'ORÇ.GLOBAL REF.'!B624</f>
        <v>0</v>
      </c>
      <c r="C624" s="536" t="n">
        <f aca="false">'ORÇ.GLOBAL REF.'!C624</f>
        <v>0</v>
      </c>
      <c r="D624" s="162" t="n">
        <f aca="false">'ORÇ.GLOBAL REF.'!D624</f>
        <v>0</v>
      </c>
      <c r="E624" s="162" t="n">
        <f aca="false">'ORÇ.GLOBAL REF.'!E624</f>
        <v>0</v>
      </c>
      <c r="F624" s="537"/>
      <c r="G624" s="163" t="n">
        <f aca="false">ROUND(F624,2)</f>
        <v>0</v>
      </c>
      <c r="H624" s="163" t="n">
        <f aca="false">IF('ORÇ.GLOBAL P CAIXA'!K624="EXEC.",0,IF(E624&lt;&gt;0,ROUND(E624*G624,2),IF(Z624=0,(SUMIF('ORÇ.GLOBAL REF.'!$S$12:$S$1011,B624,$Z$12:$Z$1011)),Z624)))</f>
        <v>0</v>
      </c>
      <c r="I624" s="538" t="str">
        <f aca="false">'ORÇ.GLOBAL REF.'!H624</f>
        <v/>
      </c>
      <c r="J624" s="163" t="str">
        <f aca="false">'ORÇ.GLOBAL REF.'!I624</f>
        <v/>
      </c>
      <c r="K624" s="539" t="str">
        <f aca="false">'ORÇ.GLOBAL REF.'!J624</f>
        <v/>
      </c>
      <c r="L624" s="168" t="str">
        <f aca="false">IF(B624&gt;0,"ok","ocultar")</f>
        <v>ocultar</v>
      </c>
      <c r="M624" s="102"/>
      <c r="N624" s="102"/>
      <c r="O624" s="102"/>
      <c r="R624" s="157" t="n">
        <f aca="false">IF(B624=0,R623,IF(ISNONTEXT(B624)=TRUE(),INT(B624),INT(LEFT(B624,FIND(".",B624)-1))))</f>
        <v>3</v>
      </c>
      <c r="S624" s="157" t="str">
        <f aca="false">IF(S625=1,1,IF(B624&lt;&gt;0,1,IF(C624&lt;&gt;0,1,IF(D624&lt;&gt;0,1,IF(E624&lt;&gt;0,1,"")))))</f>
        <v/>
      </c>
      <c r="T624" s="157" t="str">
        <f aca="false">IF(R624=0," ",IF(R624&lt;&gt;R623,R624," "))</f>
        <v> </v>
      </c>
      <c r="U624" s="88"/>
      <c r="V624" s="75" t="e">
        <f aca="false">IF(R624&lt;&gt;T624,(IF(J624="",H624*(INFORMAÇÕES!$Q$79/INFORMAÇÕES!$Q$82),IF(J624="R",H624,0))),0)</f>
        <v>#DIV/0!</v>
      </c>
      <c r="W624" s="75" t="e">
        <f aca="false">IF(R624&lt;&gt;T624,(IF(J624="",H624*(INFORMAÇÕES!$Q$80/INFORMAÇÕES!$Q$82),IF(J624="C",H624,0))),0)</f>
        <v>#DIV/0!</v>
      </c>
      <c r="X624" s="75" t="n">
        <f aca="false">IF(R624&lt;&gt;T624,(IF(J624="",H624*INFORMAÇÕES!$U$115,IF(J624="CF",H624,0))),0)</f>
        <v>0</v>
      </c>
      <c r="Y624" s="75" t="n">
        <f aca="false">IF(R624&lt;&gt;T624,(IF(J624="",H624*INFORMAÇÕES!$U$116,IF(J624="O",H624,0))),0)</f>
        <v>0</v>
      </c>
      <c r="Z624" s="75" t="n">
        <f aca="false">IF(E624&lt;&gt;0,H624,0)</f>
        <v>0</v>
      </c>
    </row>
    <row r="625" s="174" customFormat="true" ht="14.25" hidden="false" customHeight="true" outlineLevel="0" collapsed="false">
      <c r="A625" s="159" t="n">
        <v>614</v>
      </c>
      <c r="B625" s="160" t="n">
        <f aca="false">'ORÇ.GLOBAL REF.'!B625</f>
        <v>0</v>
      </c>
      <c r="C625" s="536" t="n">
        <f aca="false">'ORÇ.GLOBAL REF.'!C625</f>
        <v>0</v>
      </c>
      <c r="D625" s="162" t="n">
        <f aca="false">'ORÇ.GLOBAL REF.'!D625</f>
        <v>0</v>
      </c>
      <c r="E625" s="162" t="n">
        <f aca="false">'ORÇ.GLOBAL REF.'!E625</f>
        <v>0</v>
      </c>
      <c r="F625" s="537"/>
      <c r="G625" s="163" t="n">
        <f aca="false">ROUND(F625,2)</f>
        <v>0</v>
      </c>
      <c r="H625" s="163" t="n">
        <f aca="false">IF('ORÇ.GLOBAL P CAIXA'!K625="EXEC.",0,IF(E625&lt;&gt;0,ROUND(E625*G625,2),IF(Z625=0,(SUMIF('ORÇ.GLOBAL REF.'!$S$12:$S$1011,B625,$Z$12:$Z$1011)),Z625)))</f>
        <v>0</v>
      </c>
      <c r="I625" s="538" t="str">
        <f aca="false">'ORÇ.GLOBAL REF.'!H625</f>
        <v/>
      </c>
      <c r="J625" s="163" t="str">
        <f aca="false">'ORÇ.GLOBAL REF.'!I625</f>
        <v/>
      </c>
      <c r="K625" s="539" t="str">
        <f aca="false">'ORÇ.GLOBAL REF.'!J625</f>
        <v/>
      </c>
      <c r="L625" s="168" t="str">
        <f aca="false">IF(B625&gt;0,"ok","ocultar")</f>
        <v>ocultar</v>
      </c>
      <c r="M625" s="102"/>
      <c r="N625" s="102"/>
      <c r="O625" s="102"/>
      <c r="R625" s="157" t="n">
        <f aca="false">IF(B625=0,R624,IF(ISNONTEXT(B625)=TRUE(),INT(B625),INT(LEFT(B625,FIND(".",B625)-1))))</f>
        <v>3</v>
      </c>
      <c r="S625" s="157" t="str">
        <f aca="false">IF(S626=1,1,IF(B625&lt;&gt;0,1,IF(C625&lt;&gt;0,1,IF(D625&lt;&gt;0,1,IF(E625&lt;&gt;0,1,"")))))</f>
        <v/>
      </c>
      <c r="T625" s="157" t="str">
        <f aca="false">IF(R625=0," ",IF(R625&lt;&gt;R624,R625," "))</f>
        <v> </v>
      </c>
      <c r="U625" s="88"/>
      <c r="V625" s="75" t="e">
        <f aca="false">IF(R625&lt;&gt;T625,(IF(J625="",H625*(INFORMAÇÕES!$Q$79/INFORMAÇÕES!$Q$82),IF(J625="R",H625,0))),0)</f>
        <v>#DIV/0!</v>
      </c>
      <c r="W625" s="75" t="e">
        <f aca="false">IF(R625&lt;&gt;T625,(IF(J625="",H625*(INFORMAÇÕES!$Q$80/INFORMAÇÕES!$Q$82),IF(J625="C",H625,0))),0)</f>
        <v>#DIV/0!</v>
      </c>
      <c r="X625" s="75" t="n">
        <f aca="false">IF(R625&lt;&gt;T625,(IF(J625="",H625*INFORMAÇÕES!$U$115,IF(J625="CF",H625,0))),0)</f>
        <v>0</v>
      </c>
      <c r="Y625" s="75" t="n">
        <f aca="false">IF(R625&lt;&gt;T625,(IF(J625="",H625*INFORMAÇÕES!$U$116,IF(J625="O",H625,0))),0)</f>
        <v>0</v>
      </c>
      <c r="Z625" s="75" t="n">
        <f aca="false">IF(E625&lt;&gt;0,H625,0)</f>
        <v>0</v>
      </c>
    </row>
    <row r="626" s="174" customFormat="true" ht="14.25" hidden="false" customHeight="true" outlineLevel="0" collapsed="false">
      <c r="A626" s="159" t="n">
        <v>615</v>
      </c>
      <c r="B626" s="160" t="n">
        <f aca="false">'ORÇ.GLOBAL REF.'!B626</f>
        <v>0</v>
      </c>
      <c r="C626" s="536" t="n">
        <f aca="false">'ORÇ.GLOBAL REF.'!C626</f>
        <v>0</v>
      </c>
      <c r="D626" s="162" t="n">
        <f aca="false">'ORÇ.GLOBAL REF.'!D626</f>
        <v>0</v>
      </c>
      <c r="E626" s="162" t="n">
        <f aca="false">'ORÇ.GLOBAL REF.'!E626</f>
        <v>0</v>
      </c>
      <c r="F626" s="537"/>
      <c r="G626" s="163" t="n">
        <f aca="false">ROUND(F626,2)</f>
        <v>0</v>
      </c>
      <c r="H626" s="163" t="n">
        <f aca="false">IF('ORÇ.GLOBAL P CAIXA'!K626="EXEC.",0,IF(E626&lt;&gt;0,ROUND(E626*G626,2),IF(Z626=0,(SUMIF('ORÇ.GLOBAL REF.'!$S$12:$S$1011,B626,$Z$12:$Z$1011)),Z626)))</f>
        <v>0</v>
      </c>
      <c r="I626" s="538" t="str">
        <f aca="false">'ORÇ.GLOBAL REF.'!H626</f>
        <v/>
      </c>
      <c r="J626" s="163" t="str">
        <f aca="false">'ORÇ.GLOBAL REF.'!I626</f>
        <v/>
      </c>
      <c r="K626" s="539" t="str">
        <f aca="false">'ORÇ.GLOBAL REF.'!J626</f>
        <v/>
      </c>
      <c r="L626" s="168" t="str">
        <f aca="false">IF(B626&gt;0,"ok","ocultar")</f>
        <v>ocultar</v>
      </c>
      <c r="M626" s="102"/>
      <c r="N626" s="102"/>
      <c r="O626" s="102"/>
      <c r="R626" s="157" t="n">
        <f aca="false">IF(B626=0,R625,IF(ISNONTEXT(B626)=TRUE(),INT(B626),INT(LEFT(B626,FIND(".",B626)-1))))</f>
        <v>3</v>
      </c>
      <c r="S626" s="157" t="str">
        <f aca="false">IF(S627=1,1,IF(B626&lt;&gt;0,1,IF(C626&lt;&gt;0,1,IF(D626&lt;&gt;0,1,IF(E626&lt;&gt;0,1,"")))))</f>
        <v/>
      </c>
      <c r="T626" s="157" t="str">
        <f aca="false">IF(R626=0," ",IF(R626&lt;&gt;R625,R626," "))</f>
        <v> </v>
      </c>
      <c r="U626" s="88"/>
      <c r="V626" s="75" t="e">
        <f aca="false">IF(R626&lt;&gt;T626,(IF(J626="",H626*(INFORMAÇÕES!$Q$79/INFORMAÇÕES!$Q$82),IF(J626="R",H626,0))),0)</f>
        <v>#DIV/0!</v>
      </c>
      <c r="W626" s="75" t="e">
        <f aca="false">IF(R626&lt;&gt;T626,(IF(J626="",H626*(INFORMAÇÕES!$Q$80/INFORMAÇÕES!$Q$82),IF(J626="C",H626,0))),0)</f>
        <v>#DIV/0!</v>
      </c>
      <c r="X626" s="75" t="n">
        <f aca="false">IF(R626&lt;&gt;T626,(IF(J626="",H626*INFORMAÇÕES!$U$115,IF(J626="CF",H626,0))),0)</f>
        <v>0</v>
      </c>
      <c r="Y626" s="75" t="n">
        <f aca="false">IF(R626&lt;&gt;T626,(IF(J626="",H626*INFORMAÇÕES!$U$116,IF(J626="O",H626,0))),0)</f>
        <v>0</v>
      </c>
      <c r="Z626" s="75" t="n">
        <f aca="false">IF(E626&lt;&gt;0,H626,0)</f>
        <v>0</v>
      </c>
    </row>
    <row r="627" s="174" customFormat="true" ht="14.25" hidden="false" customHeight="true" outlineLevel="0" collapsed="false">
      <c r="A627" s="159" t="n">
        <v>616</v>
      </c>
      <c r="B627" s="160" t="n">
        <f aca="false">'ORÇ.GLOBAL REF.'!B627</f>
        <v>0</v>
      </c>
      <c r="C627" s="536" t="n">
        <f aca="false">'ORÇ.GLOBAL REF.'!C627</f>
        <v>0</v>
      </c>
      <c r="D627" s="162" t="n">
        <f aca="false">'ORÇ.GLOBAL REF.'!D627</f>
        <v>0</v>
      </c>
      <c r="E627" s="162" t="n">
        <f aca="false">'ORÇ.GLOBAL REF.'!E627</f>
        <v>0</v>
      </c>
      <c r="F627" s="537"/>
      <c r="G627" s="163" t="n">
        <f aca="false">ROUND(F627,2)</f>
        <v>0</v>
      </c>
      <c r="H627" s="163" t="n">
        <f aca="false">IF('ORÇ.GLOBAL P CAIXA'!K627="EXEC.",0,IF(E627&lt;&gt;0,ROUND(E627*G627,2),IF(Z627=0,(SUMIF('ORÇ.GLOBAL REF.'!$S$12:$S$1011,B627,$Z$12:$Z$1011)),Z627)))</f>
        <v>0</v>
      </c>
      <c r="I627" s="538" t="str">
        <f aca="false">'ORÇ.GLOBAL REF.'!H627</f>
        <v/>
      </c>
      <c r="J627" s="163" t="str">
        <f aca="false">'ORÇ.GLOBAL REF.'!I627</f>
        <v/>
      </c>
      <c r="K627" s="539" t="str">
        <f aca="false">'ORÇ.GLOBAL REF.'!J627</f>
        <v/>
      </c>
      <c r="L627" s="168" t="str">
        <f aca="false">IF(B627&gt;0,"ok","ocultar")</f>
        <v>ocultar</v>
      </c>
      <c r="M627" s="102"/>
      <c r="N627" s="102"/>
      <c r="O627" s="102"/>
      <c r="R627" s="157" t="n">
        <f aca="false">IF(B627=0,R626,IF(ISNONTEXT(B627)=TRUE(),INT(B627),INT(LEFT(B627,FIND(".",B627)-1))))</f>
        <v>3</v>
      </c>
      <c r="S627" s="157" t="str">
        <f aca="false">IF(S628=1,1,IF(B627&lt;&gt;0,1,IF(C627&lt;&gt;0,1,IF(D627&lt;&gt;0,1,IF(E627&lt;&gt;0,1,"")))))</f>
        <v/>
      </c>
      <c r="T627" s="157" t="str">
        <f aca="false">IF(R627=0," ",IF(R627&lt;&gt;R626,R627," "))</f>
        <v> </v>
      </c>
      <c r="U627" s="88"/>
      <c r="V627" s="75" t="e">
        <f aca="false">IF(R627&lt;&gt;T627,(IF(J627="",H627*(INFORMAÇÕES!$Q$79/INFORMAÇÕES!$Q$82),IF(J627="R",H627,0))),0)</f>
        <v>#DIV/0!</v>
      </c>
      <c r="W627" s="75" t="e">
        <f aca="false">IF(R627&lt;&gt;T627,(IF(J627="",H627*(INFORMAÇÕES!$Q$80/INFORMAÇÕES!$Q$82),IF(J627="C",H627,0))),0)</f>
        <v>#DIV/0!</v>
      </c>
      <c r="X627" s="75" t="n">
        <f aca="false">IF(R627&lt;&gt;T627,(IF(J627="",H627*INFORMAÇÕES!$U$115,IF(J627="CF",H627,0))),0)</f>
        <v>0</v>
      </c>
      <c r="Y627" s="75" t="n">
        <f aca="false">IF(R627&lt;&gt;T627,(IF(J627="",H627*INFORMAÇÕES!$U$116,IF(J627="O",H627,0))),0)</f>
        <v>0</v>
      </c>
      <c r="Z627" s="75" t="n">
        <f aca="false">IF(E627&lt;&gt;0,H627,0)</f>
        <v>0</v>
      </c>
    </row>
    <row r="628" s="174" customFormat="true" ht="14.25" hidden="false" customHeight="true" outlineLevel="0" collapsed="false">
      <c r="A628" s="159" t="n">
        <v>617</v>
      </c>
      <c r="B628" s="160" t="n">
        <f aca="false">'ORÇ.GLOBAL REF.'!B628</f>
        <v>0</v>
      </c>
      <c r="C628" s="536" t="n">
        <f aca="false">'ORÇ.GLOBAL REF.'!C628</f>
        <v>0</v>
      </c>
      <c r="D628" s="162" t="n">
        <f aca="false">'ORÇ.GLOBAL REF.'!D628</f>
        <v>0</v>
      </c>
      <c r="E628" s="162" t="n">
        <f aca="false">'ORÇ.GLOBAL REF.'!E628</f>
        <v>0</v>
      </c>
      <c r="F628" s="537"/>
      <c r="G628" s="163" t="n">
        <f aca="false">ROUND(F628,2)</f>
        <v>0</v>
      </c>
      <c r="H628" s="163" t="n">
        <f aca="false">IF('ORÇ.GLOBAL P CAIXA'!K628="EXEC.",0,IF(E628&lt;&gt;0,ROUND(E628*G628,2),IF(Z628=0,(SUMIF('ORÇ.GLOBAL REF.'!$S$12:$S$1011,B628,$Z$12:$Z$1011)),Z628)))</f>
        <v>0</v>
      </c>
      <c r="I628" s="538" t="str">
        <f aca="false">'ORÇ.GLOBAL REF.'!H628</f>
        <v/>
      </c>
      <c r="J628" s="163" t="str">
        <f aca="false">'ORÇ.GLOBAL REF.'!I628</f>
        <v/>
      </c>
      <c r="K628" s="539" t="str">
        <f aca="false">'ORÇ.GLOBAL REF.'!J628</f>
        <v/>
      </c>
      <c r="L628" s="168" t="str">
        <f aca="false">IF(B628&gt;0,"ok","ocultar")</f>
        <v>ocultar</v>
      </c>
      <c r="M628" s="102"/>
      <c r="N628" s="102"/>
      <c r="O628" s="102"/>
      <c r="R628" s="157" t="n">
        <f aca="false">IF(B628=0,R627,IF(ISNONTEXT(B628)=TRUE(),INT(B628),INT(LEFT(B628,FIND(".",B628)-1))))</f>
        <v>3</v>
      </c>
      <c r="S628" s="157" t="str">
        <f aca="false">IF(S629=1,1,IF(B628&lt;&gt;0,1,IF(C628&lt;&gt;0,1,IF(D628&lt;&gt;0,1,IF(E628&lt;&gt;0,1,"")))))</f>
        <v/>
      </c>
      <c r="T628" s="157" t="str">
        <f aca="false">IF(R628=0," ",IF(R628&lt;&gt;R627,R628," "))</f>
        <v> </v>
      </c>
      <c r="U628" s="88"/>
      <c r="V628" s="75" t="e">
        <f aca="false">IF(R628&lt;&gt;T628,(IF(J628="",H628*(INFORMAÇÕES!$Q$79/INFORMAÇÕES!$Q$82),IF(J628="R",H628,0))),0)</f>
        <v>#DIV/0!</v>
      </c>
      <c r="W628" s="75" t="e">
        <f aca="false">IF(R628&lt;&gt;T628,(IF(J628="",H628*(INFORMAÇÕES!$Q$80/INFORMAÇÕES!$Q$82),IF(J628="C",H628,0))),0)</f>
        <v>#DIV/0!</v>
      </c>
      <c r="X628" s="75" t="n">
        <f aca="false">IF(R628&lt;&gt;T628,(IF(J628="",H628*INFORMAÇÕES!$U$115,IF(J628="CF",H628,0))),0)</f>
        <v>0</v>
      </c>
      <c r="Y628" s="75" t="n">
        <f aca="false">IF(R628&lt;&gt;T628,(IF(J628="",H628*INFORMAÇÕES!$U$116,IF(J628="O",H628,0))),0)</f>
        <v>0</v>
      </c>
      <c r="Z628" s="75" t="n">
        <f aca="false">IF(E628&lt;&gt;0,H628,0)</f>
        <v>0</v>
      </c>
    </row>
    <row r="629" s="174" customFormat="true" ht="14.25" hidden="false" customHeight="true" outlineLevel="0" collapsed="false">
      <c r="A629" s="159" t="n">
        <v>618</v>
      </c>
      <c r="B629" s="160" t="n">
        <f aca="false">'ORÇ.GLOBAL REF.'!B629</f>
        <v>0</v>
      </c>
      <c r="C629" s="536" t="n">
        <f aca="false">'ORÇ.GLOBAL REF.'!C629</f>
        <v>0</v>
      </c>
      <c r="D629" s="162" t="n">
        <f aca="false">'ORÇ.GLOBAL REF.'!D629</f>
        <v>0</v>
      </c>
      <c r="E629" s="162" t="n">
        <f aca="false">'ORÇ.GLOBAL REF.'!E629</f>
        <v>0</v>
      </c>
      <c r="F629" s="537"/>
      <c r="G629" s="163" t="n">
        <f aca="false">ROUND(F629,2)</f>
        <v>0</v>
      </c>
      <c r="H629" s="163" t="n">
        <f aca="false">IF('ORÇ.GLOBAL P CAIXA'!K629="EXEC.",0,IF(E629&lt;&gt;0,ROUND(E629*G629,2),IF(Z629=0,(SUMIF('ORÇ.GLOBAL REF.'!$S$12:$S$1011,B629,$Z$12:$Z$1011)),Z629)))</f>
        <v>0</v>
      </c>
      <c r="I629" s="538" t="str">
        <f aca="false">'ORÇ.GLOBAL REF.'!H629</f>
        <v/>
      </c>
      <c r="J629" s="163" t="str">
        <f aca="false">'ORÇ.GLOBAL REF.'!I629</f>
        <v/>
      </c>
      <c r="K629" s="539" t="str">
        <f aca="false">'ORÇ.GLOBAL REF.'!J629</f>
        <v/>
      </c>
      <c r="L629" s="168" t="str">
        <f aca="false">IF(B629&gt;0,"ok","ocultar")</f>
        <v>ocultar</v>
      </c>
      <c r="M629" s="102"/>
      <c r="N629" s="102"/>
      <c r="O629" s="102"/>
      <c r="R629" s="157" t="n">
        <f aca="false">IF(B629=0,R628,IF(ISNONTEXT(B629)=TRUE(),INT(B629),INT(LEFT(B629,FIND(".",B629)-1))))</f>
        <v>3</v>
      </c>
      <c r="S629" s="157" t="str">
        <f aca="false">IF(S630=1,1,IF(B629&lt;&gt;0,1,IF(C629&lt;&gt;0,1,IF(D629&lt;&gt;0,1,IF(E629&lt;&gt;0,1,"")))))</f>
        <v/>
      </c>
      <c r="T629" s="157" t="str">
        <f aca="false">IF(R629=0," ",IF(R629&lt;&gt;R628,R629," "))</f>
        <v> </v>
      </c>
      <c r="U629" s="88"/>
      <c r="V629" s="75" t="e">
        <f aca="false">IF(R629&lt;&gt;T629,(IF(J629="",H629*(INFORMAÇÕES!$Q$79/INFORMAÇÕES!$Q$82),IF(J629="R",H629,0))),0)</f>
        <v>#DIV/0!</v>
      </c>
      <c r="W629" s="75" t="e">
        <f aca="false">IF(R629&lt;&gt;T629,(IF(J629="",H629*(INFORMAÇÕES!$Q$80/INFORMAÇÕES!$Q$82),IF(J629="C",H629,0))),0)</f>
        <v>#DIV/0!</v>
      </c>
      <c r="X629" s="75" t="n">
        <f aca="false">IF(R629&lt;&gt;T629,(IF(J629="",H629*INFORMAÇÕES!$U$115,IF(J629="CF",H629,0))),0)</f>
        <v>0</v>
      </c>
      <c r="Y629" s="75" t="n">
        <f aca="false">IF(R629&lt;&gt;T629,(IF(J629="",H629*INFORMAÇÕES!$U$116,IF(J629="O",H629,0))),0)</f>
        <v>0</v>
      </c>
      <c r="Z629" s="75" t="n">
        <f aca="false">IF(E629&lt;&gt;0,H629,0)</f>
        <v>0</v>
      </c>
    </row>
    <row r="630" s="174" customFormat="true" ht="14.25" hidden="false" customHeight="true" outlineLevel="0" collapsed="false">
      <c r="A630" s="159" t="n">
        <v>619</v>
      </c>
      <c r="B630" s="160" t="n">
        <f aca="false">'ORÇ.GLOBAL REF.'!B630</f>
        <v>0</v>
      </c>
      <c r="C630" s="536" t="n">
        <f aca="false">'ORÇ.GLOBAL REF.'!C630</f>
        <v>0</v>
      </c>
      <c r="D630" s="162" t="n">
        <f aca="false">'ORÇ.GLOBAL REF.'!D630</f>
        <v>0</v>
      </c>
      <c r="E630" s="162" t="n">
        <f aca="false">'ORÇ.GLOBAL REF.'!E630</f>
        <v>0</v>
      </c>
      <c r="F630" s="537"/>
      <c r="G630" s="163" t="n">
        <f aca="false">ROUND(F630,2)</f>
        <v>0</v>
      </c>
      <c r="H630" s="163" t="n">
        <f aca="false">IF('ORÇ.GLOBAL P CAIXA'!K630="EXEC.",0,IF(E630&lt;&gt;0,ROUND(E630*G630,2),IF(Z630=0,(SUMIF('ORÇ.GLOBAL REF.'!$S$12:$S$1011,B630,$Z$12:$Z$1011)),Z630)))</f>
        <v>0</v>
      </c>
      <c r="I630" s="538" t="str">
        <f aca="false">'ORÇ.GLOBAL REF.'!H630</f>
        <v/>
      </c>
      <c r="J630" s="163" t="str">
        <f aca="false">'ORÇ.GLOBAL REF.'!I630</f>
        <v/>
      </c>
      <c r="K630" s="539" t="str">
        <f aca="false">'ORÇ.GLOBAL REF.'!J630</f>
        <v/>
      </c>
      <c r="L630" s="168" t="str">
        <f aca="false">IF(B630&gt;0,"ok","ocultar")</f>
        <v>ocultar</v>
      </c>
      <c r="M630" s="102"/>
      <c r="N630" s="102"/>
      <c r="O630" s="102"/>
      <c r="R630" s="157" t="n">
        <f aca="false">IF(B630=0,R629,IF(ISNONTEXT(B630)=TRUE(),INT(B630),INT(LEFT(B630,FIND(".",B630)-1))))</f>
        <v>3</v>
      </c>
      <c r="S630" s="157" t="str">
        <f aca="false">IF(S631=1,1,IF(B630&lt;&gt;0,1,IF(C630&lt;&gt;0,1,IF(D630&lt;&gt;0,1,IF(E630&lt;&gt;0,1,"")))))</f>
        <v/>
      </c>
      <c r="T630" s="157" t="str">
        <f aca="false">IF(R630=0," ",IF(R630&lt;&gt;R629,R630," "))</f>
        <v> </v>
      </c>
      <c r="U630" s="88"/>
      <c r="V630" s="75" t="e">
        <f aca="false">IF(R630&lt;&gt;T630,(IF(J630="",H630*(INFORMAÇÕES!$Q$79/INFORMAÇÕES!$Q$82),IF(J630="R",H630,0))),0)</f>
        <v>#DIV/0!</v>
      </c>
      <c r="W630" s="75" t="e">
        <f aca="false">IF(R630&lt;&gt;T630,(IF(J630="",H630*(INFORMAÇÕES!$Q$80/INFORMAÇÕES!$Q$82),IF(J630="C",H630,0))),0)</f>
        <v>#DIV/0!</v>
      </c>
      <c r="X630" s="75" t="n">
        <f aca="false">IF(R630&lt;&gt;T630,(IF(J630="",H630*INFORMAÇÕES!$U$115,IF(J630="CF",H630,0))),0)</f>
        <v>0</v>
      </c>
      <c r="Y630" s="75" t="n">
        <f aca="false">IF(R630&lt;&gt;T630,(IF(J630="",H630*INFORMAÇÕES!$U$116,IF(J630="O",H630,0))),0)</f>
        <v>0</v>
      </c>
      <c r="Z630" s="75" t="n">
        <f aca="false">IF(E630&lt;&gt;0,H630,0)</f>
        <v>0</v>
      </c>
    </row>
    <row r="631" s="174" customFormat="true" ht="14.25" hidden="false" customHeight="true" outlineLevel="0" collapsed="false">
      <c r="A631" s="159" t="n">
        <v>620</v>
      </c>
      <c r="B631" s="160" t="n">
        <f aca="false">'ORÇ.GLOBAL REF.'!B631</f>
        <v>0</v>
      </c>
      <c r="C631" s="536" t="n">
        <f aca="false">'ORÇ.GLOBAL REF.'!C631</f>
        <v>0</v>
      </c>
      <c r="D631" s="162" t="n">
        <f aca="false">'ORÇ.GLOBAL REF.'!D631</f>
        <v>0</v>
      </c>
      <c r="E631" s="162" t="n">
        <f aca="false">'ORÇ.GLOBAL REF.'!E631</f>
        <v>0</v>
      </c>
      <c r="F631" s="537"/>
      <c r="G631" s="163" t="n">
        <f aca="false">ROUND(F631,2)</f>
        <v>0</v>
      </c>
      <c r="H631" s="163" t="n">
        <f aca="false">IF('ORÇ.GLOBAL P CAIXA'!K631="EXEC.",0,IF(E631&lt;&gt;0,ROUND(E631*G631,2),IF(Z631=0,(SUMIF('ORÇ.GLOBAL REF.'!$S$12:$S$1011,B631,$Z$12:$Z$1011)),Z631)))</f>
        <v>0</v>
      </c>
      <c r="I631" s="538" t="str">
        <f aca="false">'ORÇ.GLOBAL REF.'!H631</f>
        <v/>
      </c>
      <c r="J631" s="163" t="str">
        <f aca="false">'ORÇ.GLOBAL REF.'!I631</f>
        <v/>
      </c>
      <c r="K631" s="539" t="str">
        <f aca="false">'ORÇ.GLOBAL REF.'!J631</f>
        <v/>
      </c>
      <c r="L631" s="168" t="str">
        <f aca="false">IF(B631&gt;0,"ok","ocultar")</f>
        <v>ocultar</v>
      </c>
      <c r="M631" s="102"/>
      <c r="N631" s="102"/>
      <c r="O631" s="102"/>
      <c r="R631" s="157" t="n">
        <f aca="false">IF(B631=0,R630,IF(ISNONTEXT(B631)=TRUE(),INT(B631),INT(LEFT(B631,FIND(".",B631)-1))))</f>
        <v>3</v>
      </c>
      <c r="S631" s="157" t="str">
        <f aca="false">IF(S632=1,1,IF(B631&lt;&gt;0,1,IF(C631&lt;&gt;0,1,IF(D631&lt;&gt;0,1,IF(E631&lt;&gt;0,1,"")))))</f>
        <v/>
      </c>
      <c r="T631" s="157" t="str">
        <f aca="false">IF(R631=0," ",IF(R631&lt;&gt;R630,R631," "))</f>
        <v> </v>
      </c>
      <c r="U631" s="88"/>
      <c r="V631" s="75" t="e">
        <f aca="false">IF(R631&lt;&gt;T631,(IF(J631="",H631*(INFORMAÇÕES!$Q$79/INFORMAÇÕES!$Q$82),IF(J631="R",H631,0))),0)</f>
        <v>#DIV/0!</v>
      </c>
      <c r="W631" s="75" t="e">
        <f aca="false">IF(R631&lt;&gt;T631,(IF(J631="",H631*(INFORMAÇÕES!$Q$80/INFORMAÇÕES!$Q$82),IF(J631="C",H631,0))),0)</f>
        <v>#DIV/0!</v>
      </c>
      <c r="X631" s="75" t="n">
        <f aca="false">IF(R631&lt;&gt;T631,(IF(J631="",H631*INFORMAÇÕES!$U$115,IF(J631="CF",H631,0))),0)</f>
        <v>0</v>
      </c>
      <c r="Y631" s="75" t="n">
        <f aca="false">IF(R631&lt;&gt;T631,(IF(J631="",H631*INFORMAÇÕES!$U$116,IF(J631="O",H631,0))),0)</f>
        <v>0</v>
      </c>
      <c r="Z631" s="75" t="n">
        <f aca="false">IF(E631&lt;&gt;0,H631,0)</f>
        <v>0</v>
      </c>
    </row>
    <row r="632" s="174" customFormat="true" ht="14.25" hidden="false" customHeight="true" outlineLevel="0" collapsed="false">
      <c r="A632" s="159" t="n">
        <v>621</v>
      </c>
      <c r="B632" s="160" t="n">
        <f aca="false">'ORÇ.GLOBAL REF.'!B632</f>
        <v>0</v>
      </c>
      <c r="C632" s="536" t="n">
        <f aca="false">'ORÇ.GLOBAL REF.'!C632</f>
        <v>0</v>
      </c>
      <c r="D632" s="162" t="n">
        <f aca="false">'ORÇ.GLOBAL REF.'!D632</f>
        <v>0</v>
      </c>
      <c r="E632" s="162" t="n">
        <f aca="false">'ORÇ.GLOBAL REF.'!E632</f>
        <v>0</v>
      </c>
      <c r="F632" s="537"/>
      <c r="G632" s="163" t="n">
        <f aca="false">ROUND(F632,2)</f>
        <v>0</v>
      </c>
      <c r="H632" s="163" t="n">
        <f aca="false">IF('ORÇ.GLOBAL P CAIXA'!K632="EXEC.",0,IF(E632&lt;&gt;0,ROUND(E632*G632,2),IF(Z632=0,(SUMIF('ORÇ.GLOBAL REF.'!$S$12:$S$1011,B632,$Z$12:$Z$1011)),Z632)))</f>
        <v>0</v>
      </c>
      <c r="I632" s="538" t="str">
        <f aca="false">'ORÇ.GLOBAL REF.'!H632</f>
        <v/>
      </c>
      <c r="J632" s="163" t="str">
        <f aca="false">'ORÇ.GLOBAL REF.'!I632</f>
        <v/>
      </c>
      <c r="K632" s="539" t="str">
        <f aca="false">'ORÇ.GLOBAL REF.'!J632</f>
        <v/>
      </c>
      <c r="L632" s="168" t="str">
        <f aca="false">IF(B632&gt;0,"ok","ocultar")</f>
        <v>ocultar</v>
      </c>
      <c r="M632" s="102"/>
      <c r="N632" s="102"/>
      <c r="O632" s="102"/>
      <c r="R632" s="157" t="n">
        <f aca="false">IF(B632=0,R631,IF(ISNONTEXT(B632)=TRUE(),INT(B632),INT(LEFT(B632,FIND(".",B632)-1))))</f>
        <v>3</v>
      </c>
      <c r="S632" s="157" t="str">
        <f aca="false">IF(S633=1,1,IF(B632&lt;&gt;0,1,IF(C632&lt;&gt;0,1,IF(D632&lt;&gt;0,1,IF(E632&lt;&gt;0,1,"")))))</f>
        <v/>
      </c>
      <c r="T632" s="157" t="str">
        <f aca="false">IF(R632=0," ",IF(R632&lt;&gt;R631,R632," "))</f>
        <v> </v>
      </c>
      <c r="U632" s="88"/>
      <c r="V632" s="75" t="e">
        <f aca="false">IF(R632&lt;&gt;T632,(IF(J632="",H632*(INFORMAÇÕES!$Q$79/INFORMAÇÕES!$Q$82),IF(J632="R",H632,0))),0)</f>
        <v>#DIV/0!</v>
      </c>
      <c r="W632" s="75" t="e">
        <f aca="false">IF(R632&lt;&gt;T632,(IF(J632="",H632*(INFORMAÇÕES!$Q$80/INFORMAÇÕES!$Q$82),IF(J632="C",H632,0))),0)</f>
        <v>#DIV/0!</v>
      </c>
      <c r="X632" s="75" t="n">
        <f aca="false">IF(R632&lt;&gt;T632,(IF(J632="",H632*INFORMAÇÕES!$U$115,IF(J632="CF",H632,0))),0)</f>
        <v>0</v>
      </c>
      <c r="Y632" s="75" t="n">
        <f aca="false">IF(R632&lt;&gt;T632,(IF(J632="",H632*INFORMAÇÕES!$U$116,IF(J632="O",H632,0))),0)</f>
        <v>0</v>
      </c>
      <c r="Z632" s="75" t="n">
        <f aca="false">IF(E632&lt;&gt;0,H632,0)</f>
        <v>0</v>
      </c>
    </row>
    <row r="633" s="174" customFormat="true" ht="14.25" hidden="false" customHeight="true" outlineLevel="0" collapsed="false">
      <c r="A633" s="159" t="n">
        <v>622</v>
      </c>
      <c r="B633" s="160" t="n">
        <f aca="false">'ORÇ.GLOBAL REF.'!B633</f>
        <v>0</v>
      </c>
      <c r="C633" s="536" t="n">
        <f aca="false">'ORÇ.GLOBAL REF.'!C633</f>
        <v>0</v>
      </c>
      <c r="D633" s="162" t="n">
        <f aca="false">'ORÇ.GLOBAL REF.'!D633</f>
        <v>0</v>
      </c>
      <c r="E633" s="162" t="n">
        <f aca="false">'ORÇ.GLOBAL REF.'!E633</f>
        <v>0</v>
      </c>
      <c r="F633" s="537"/>
      <c r="G633" s="163" t="n">
        <f aca="false">ROUND(F633,2)</f>
        <v>0</v>
      </c>
      <c r="H633" s="163" t="n">
        <f aca="false">IF('ORÇ.GLOBAL P CAIXA'!K633="EXEC.",0,IF(E633&lt;&gt;0,ROUND(E633*G633,2),IF(Z633=0,(SUMIF('ORÇ.GLOBAL REF.'!$S$12:$S$1011,B633,$Z$12:$Z$1011)),Z633)))</f>
        <v>0</v>
      </c>
      <c r="I633" s="538" t="str">
        <f aca="false">'ORÇ.GLOBAL REF.'!H633</f>
        <v/>
      </c>
      <c r="J633" s="163" t="str">
        <f aca="false">'ORÇ.GLOBAL REF.'!I633</f>
        <v/>
      </c>
      <c r="K633" s="539" t="str">
        <f aca="false">'ORÇ.GLOBAL REF.'!J633</f>
        <v/>
      </c>
      <c r="L633" s="168" t="str">
        <f aca="false">IF(B633&gt;0,"ok","ocultar")</f>
        <v>ocultar</v>
      </c>
      <c r="M633" s="102"/>
      <c r="N633" s="102"/>
      <c r="O633" s="102"/>
      <c r="R633" s="157" t="n">
        <f aca="false">IF(B633=0,R632,IF(ISNONTEXT(B633)=TRUE(),INT(B633),INT(LEFT(B633,FIND(".",B633)-1))))</f>
        <v>3</v>
      </c>
      <c r="S633" s="157" t="str">
        <f aca="false">IF(S634=1,1,IF(B633&lt;&gt;0,1,IF(C633&lt;&gt;0,1,IF(D633&lt;&gt;0,1,IF(E633&lt;&gt;0,1,"")))))</f>
        <v/>
      </c>
      <c r="T633" s="157" t="str">
        <f aca="false">IF(R633=0," ",IF(R633&lt;&gt;R632,R633," "))</f>
        <v> </v>
      </c>
      <c r="U633" s="88"/>
      <c r="V633" s="75" t="e">
        <f aca="false">IF(R633&lt;&gt;T633,(IF(J633="",H633*(INFORMAÇÕES!$Q$79/INFORMAÇÕES!$Q$82),IF(J633="R",H633,0))),0)</f>
        <v>#DIV/0!</v>
      </c>
      <c r="W633" s="75" t="e">
        <f aca="false">IF(R633&lt;&gt;T633,(IF(J633="",H633*(INFORMAÇÕES!$Q$80/INFORMAÇÕES!$Q$82),IF(J633="C",H633,0))),0)</f>
        <v>#DIV/0!</v>
      </c>
      <c r="X633" s="75" t="n">
        <f aca="false">IF(R633&lt;&gt;T633,(IF(J633="",H633*INFORMAÇÕES!$U$115,IF(J633="CF",H633,0))),0)</f>
        <v>0</v>
      </c>
      <c r="Y633" s="75" t="n">
        <f aca="false">IF(R633&lt;&gt;T633,(IF(J633="",H633*INFORMAÇÕES!$U$116,IF(J633="O",H633,0))),0)</f>
        <v>0</v>
      </c>
      <c r="Z633" s="75" t="n">
        <f aca="false">IF(E633&lt;&gt;0,H633,0)</f>
        <v>0</v>
      </c>
    </row>
    <row r="634" s="174" customFormat="true" ht="14.25" hidden="false" customHeight="true" outlineLevel="0" collapsed="false">
      <c r="A634" s="159" t="n">
        <v>623</v>
      </c>
      <c r="B634" s="160" t="n">
        <f aca="false">'ORÇ.GLOBAL REF.'!B634</f>
        <v>0</v>
      </c>
      <c r="C634" s="536" t="n">
        <f aca="false">'ORÇ.GLOBAL REF.'!C634</f>
        <v>0</v>
      </c>
      <c r="D634" s="162" t="n">
        <f aca="false">'ORÇ.GLOBAL REF.'!D634</f>
        <v>0</v>
      </c>
      <c r="E634" s="162" t="n">
        <f aca="false">'ORÇ.GLOBAL REF.'!E634</f>
        <v>0</v>
      </c>
      <c r="F634" s="537"/>
      <c r="G634" s="163" t="n">
        <f aca="false">ROUND(F634,2)</f>
        <v>0</v>
      </c>
      <c r="H634" s="163" t="n">
        <f aca="false">IF('ORÇ.GLOBAL P CAIXA'!K634="EXEC.",0,IF(E634&lt;&gt;0,ROUND(E634*G634,2),IF(Z634=0,(SUMIF('ORÇ.GLOBAL REF.'!$S$12:$S$1011,B634,$Z$12:$Z$1011)),Z634)))</f>
        <v>0</v>
      </c>
      <c r="I634" s="538" t="str">
        <f aca="false">'ORÇ.GLOBAL REF.'!H634</f>
        <v/>
      </c>
      <c r="J634" s="163" t="str">
        <f aca="false">'ORÇ.GLOBAL REF.'!I634</f>
        <v/>
      </c>
      <c r="K634" s="539" t="str">
        <f aca="false">'ORÇ.GLOBAL REF.'!J634</f>
        <v/>
      </c>
      <c r="L634" s="168" t="str">
        <f aca="false">IF(B634&gt;0,"ok","ocultar")</f>
        <v>ocultar</v>
      </c>
      <c r="M634" s="102"/>
      <c r="N634" s="102"/>
      <c r="O634" s="102"/>
      <c r="R634" s="157" t="n">
        <f aca="false">IF(B634=0,R633,IF(ISNONTEXT(B634)=TRUE(),INT(B634),INT(LEFT(B634,FIND(".",B634)-1))))</f>
        <v>3</v>
      </c>
      <c r="S634" s="157" t="str">
        <f aca="false">IF(S635=1,1,IF(B634&lt;&gt;0,1,IF(C634&lt;&gt;0,1,IF(D634&lt;&gt;0,1,IF(E634&lt;&gt;0,1,"")))))</f>
        <v/>
      </c>
      <c r="T634" s="157" t="str">
        <f aca="false">IF(R634=0," ",IF(R634&lt;&gt;R633,R634," "))</f>
        <v> </v>
      </c>
      <c r="U634" s="88"/>
      <c r="V634" s="75" t="e">
        <f aca="false">IF(R634&lt;&gt;T634,(IF(J634="",H634*(INFORMAÇÕES!$Q$79/INFORMAÇÕES!$Q$82),IF(J634="R",H634,0))),0)</f>
        <v>#DIV/0!</v>
      </c>
      <c r="W634" s="75" t="e">
        <f aca="false">IF(R634&lt;&gt;T634,(IF(J634="",H634*(INFORMAÇÕES!$Q$80/INFORMAÇÕES!$Q$82),IF(J634="C",H634,0))),0)</f>
        <v>#DIV/0!</v>
      </c>
      <c r="X634" s="75" t="n">
        <f aca="false">IF(R634&lt;&gt;T634,(IF(J634="",H634*INFORMAÇÕES!$U$115,IF(J634="CF",H634,0))),0)</f>
        <v>0</v>
      </c>
      <c r="Y634" s="75" t="n">
        <f aca="false">IF(R634&lt;&gt;T634,(IF(J634="",H634*INFORMAÇÕES!$U$116,IF(J634="O",H634,0))),0)</f>
        <v>0</v>
      </c>
      <c r="Z634" s="75" t="n">
        <f aca="false">IF(E634&lt;&gt;0,H634,0)</f>
        <v>0</v>
      </c>
    </row>
    <row r="635" s="174" customFormat="true" ht="14.25" hidden="false" customHeight="true" outlineLevel="0" collapsed="false">
      <c r="A635" s="159" t="n">
        <v>624</v>
      </c>
      <c r="B635" s="160" t="n">
        <f aca="false">'ORÇ.GLOBAL REF.'!B635</f>
        <v>0</v>
      </c>
      <c r="C635" s="536" t="n">
        <f aca="false">'ORÇ.GLOBAL REF.'!C635</f>
        <v>0</v>
      </c>
      <c r="D635" s="162" t="n">
        <f aca="false">'ORÇ.GLOBAL REF.'!D635</f>
        <v>0</v>
      </c>
      <c r="E635" s="162" t="n">
        <f aca="false">'ORÇ.GLOBAL REF.'!E635</f>
        <v>0</v>
      </c>
      <c r="F635" s="537"/>
      <c r="G635" s="163" t="n">
        <f aca="false">ROUND(F635,2)</f>
        <v>0</v>
      </c>
      <c r="H635" s="163" t="n">
        <f aca="false">IF('ORÇ.GLOBAL P CAIXA'!K635="EXEC.",0,IF(E635&lt;&gt;0,ROUND(E635*G635,2),IF(Z635=0,(SUMIF('ORÇ.GLOBAL REF.'!$S$12:$S$1011,B635,$Z$12:$Z$1011)),Z635)))</f>
        <v>0</v>
      </c>
      <c r="I635" s="538" t="str">
        <f aca="false">'ORÇ.GLOBAL REF.'!H635</f>
        <v/>
      </c>
      <c r="J635" s="163" t="str">
        <f aca="false">'ORÇ.GLOBAL REF.'!I635</f>
        <v/>
      </c>
      <c r="K635" s="539" t="str">
        <f aca="false">'ORÇ.GLOBAL REF.'!J635</f>
        <v/>
      </c>
      <c r="L635" s="168" t="str">
        <f aca="false">IF(B635&gt;0,"ok","ocultar")</f>
        <v>ocultar</v>
      </c>
      <c r="M635" s="102"/>
      <c r="N635" s="102"/>
      <c r="O635" s="102"/>
      <c r="R635" s="157" t="n">
        <f aca="false">IF(B635=0,R634,IF(ISNONTEXT(B635)=TRUE(),INT(B635),INT(LEFT(B635,FIND(".",B635)-1))))</f>
        <v>3</v>
      </c>
      <c r="S635" s="157" t="str">
        <f aca="false">IF(S636=1,1,IF(B635&lt;&gt;0,1,IF(C635&lt;&gt;0,1,IF(D635&lt;&gt;0,1,IF(E635&lt;&gt;0,1,"")))))</f>
        <v/>
      </c>
      <c r="T635" s="157" t="str">
        <f aca="false">IF(R635=0," ",IF(R635&lt;&gt;R634,R635," "))</f>
        <v> </v>
      </c>
      <c r="U635" s="88"/>
      <c r="V635" s="75" t="e">
        <f aca="false">IF(R635&lt;&gt;T635,(IF(J635="",H635*(INFORMAÇÕES!$Q$79/INFORMAÇÕES!$Q$82),IF(J635="R",H635,0))),0)</f>
        <v>#DIV/0!</v>
      </c>
      <c r="W635" s="75" t="e">
        <f aca="false">IF(R635&lt;&gt;T635,(IF(J635="",H635*(INFORMAÇÕES!$Q$80/INFORMAÇÕES!$Q$82),IF(J635="C",H635,0))),0)</f>
        <v>#DIV/0!</v>
      </c>
      <c r="X635" s="75" t="n">
        <f aca="false">IF(R635&lt;&gt;T635,(IF(J635="",H635*INFORMAÇÕES!$U$115,IF(J635="CF",H635,0))),0)</f>
        <v>0</v>
      </c>
      <c r="Y635" s="75" t="n">
        <f aca="false">IF(R635&lt;&gt;T635,(IF(J635="",H635*INFORMAÇÕES!$U$116,IF(J635="O",H635,0))),0)</f>
        <v>0</v>
      </c>
      <c r="Z635" s="75" t="n">
        <f aca="false">IF(E635&lt;&gt;0,H635,0)</f>
        <v>0</v>
      </c>
    </row>
    <row r="636" s="174" customFormat="true" ht="14.25" hidden="false" customHeight="true" outlineLevel="0" collapsed="false">
      <c r="A636" s="159" t="n">
        <v>625</v>
      </c>
      <c r="B636" s="160" t="n">
        <f aca="false">'ORÇ.GLOBAL REF.'!B636</f>
        <v>0</v>
      </c>
      <c r="C636" s="536" t="n">
        <f aca="false">'ORÇ.GLOBAL REF.'!C636</f>
        <v>0</v>
      </c>
      <c r="D636" s="162" t="n">
        <f aca="false">'ORÇ.GLOBAL REF.'!D636</f>
        <v>0</v>
      </c>
      <c r="E636" s="162" t="n">
        <f aca="false">'ORÇ.GLOBAL REF.'!E636</f>
        <v>0</v>
      </c>
      <c r="F636" s="537"/>
      <c r="G636" s="163" t="n">
        <f aca="false">ROUND(F636,2)</f>
        <v>0</v>
      </c>
      <c r="H636" s="163" t="n">
        <f aca="false">IF('ORÇ.GLOBAL P CAIXA'!K636="EXEC.",0,IF(E636&lt;&gt;0,ROUND(E636*G636,2),IF(Z636=0,(SUMIF('ORÇ.GLOBAL REF.'!$S$12:$S$1011,B636,$Z$12:$Z$1011)),Z636)))</f>
        <v>0</v>
      </c>
      <c r="I636" s="538" t="str">
        <f aca="false">'ORÇ.GLOBAL REF.'!H636</f>
        <v/>
      </c>
      <c r="J636" s="163" t="str">
        <f aca="false">'ORÇ.GLOBAL REF.'!I636</f>
        <v/>
      </c>
      <c r="K636" s="539" t="str">
        <f aca="false">'ORÇ.GLOBAL REF.'!J636</f>
        <v/>
      </c>
      <c r="L636" s="168" t="str">
        <f aca="false">IF(B636&gt;0,"ok","ocultar")</f>
        <v>ocultar</v>
      </c>
      <c r="M636" s="102"/>
      <c r="N636" s="102"/>
      <c r="O636" s="102"/>
      <c r="R636" s="157" t="n">
        <f aca="false">IF(B636=0,R635,IF(ISNONTEXT(B636)=TRUE(),INT(B636),INT(LEFT(B636,FIND(".",B636)-1))))</f>
        <v>3</v>
      </c>
      <c r="S636" s="157" t="str">
        <f aca="false">IF(S637=1,1,IF(B636&lt;&gt;0,1,IF(C636&lt;&gt;0,1,IF(D636&lt;&gt;0,1,IF(E636&lt;&gt;0,1,"")))))</f>
        <v/>
      </c>
      <c r="T636" s="157" t="str">
        <f aca="false">IF(R636=0," ",IF(R636&lt;&gt;R635,R636," "))</f>
        <v> </v>
      </c>
      <c r="U636" s="88"/>
      <c r="V636" s="75" t="e">
        <f aca="false">IF(R636&lt;&gt;T636,(IF(J636="",H636*(INFORMAÇÕES!$Q$79/INFORMAÇÕES!$Q$82),IF(J636="R",H636,0))),0)</f>
        <v>#DIV/0!</v>
      </c>
      <c r="W636" s="75" t="e">
        <f aca="false">IF(R636&lt;&gt;T636,(IF(J636="",H636*(INFORMAÇÕES!$Q$80/INFORMAÇÕES!$Q$82),IF(J636="C",H636,0))),0)</f>
        <v>#DIV/0!</v>
      </c>
      <c r="X636" s="75" t="n">
        <f aca="false">IF(R636&lt;&gt;T636,(IF(J636="",H636*INFORMAÇÕES!$U$115,IF(J636="CF",H636,0))),0)</f>
        <v>0</v>
      </c>
      <c r="Y636" s="75" t="n">
        <f aca="false">IF(R636&lt;&gt;T636,(IF(J636="",H636*INFORMAÇÕES!$U$116,IF(J636="O",H636,0))),0)</f>
        <v>0</v>
      </c>
      <c r="Z636" s="75" t="n">
        <f aca="false">IF(E636&lt;&gt;0,H636,0)</f>
        <v>0</v>
      </c>
    </row>
    <row r="637" s="174" customFormat="true" ht="14.25" hidden="false" customHeight="true" outlineLevel="0" collapsed="false">
      <c r="A637" s="159" t="n">
        <v>626</v>
      </c>
      <c r="B637" s="160" t="n">
        <f aca="false">'ORÇ.GLOBAL REF.'!B637</f>
        <v>0</v>
      </c>
      <c r="C637" s="536" t="n">
        <f aca="false">'ORÇ.GLOBAL REF.'!C637</f>
        <v>0</v>
      </c>
      <c r="D637" s="162" t="n">
        <f aca="false">'ORÇ.GLOBAL REF.'!D637</f>
        <v>0</v>
      </c>
      <c r="E637" s="162" t="n">
        <f aca="false">'ORÇ.GLOBAL REF.'!E637</f>
        <v>0</v>
      </c>
      <c r="F637" s="537"/>
      <c r="G637" s="163" t="n">
        <f aca="false">ROUND(F637,2)</f>
        <v>0</v>
      </c>
      <c r="H637" s="163" t="n">
        <f aca="false">IF('ORÇ.GLOBAL P CAIXA'!K637="EXEC.",0,IF(E637&lt;&gt;0,ROUND(E637*G637,2),IF(Z637=0,(SUMIF('ORÇ.GLOBAL REF.'!$S$12:$S$1011,B637,$Z$12:$Z$1011)),Z637)))</f>
        <v>0</v>
      </c>
      <c r="I637" s="538" t="str">
        <f aca="false">'ORÇ.GLOBAL REF.'!H637</f>
        <v/>
      </c>
      <c r="J637" s="163" t="str">
        <f aca="false">'ORÇ.GLOBAL REF.'!I637</f>
        <v/>
      </c>
      <c r="K637" s="539" t="str">
        <f aca="false">'ORÇ.GLOBAL REF.'!J637</f>
        <v/>
      </c>
      <c r="L637" s="168" t="str">
        <f aca="false">IF(B637&gt;0,"ok","ocultar")</f>
        <v>ocultar</v>
      </c>
      <c r="M637" s="102"/>
      <c r="N637" s="102"/>
      <c r="O637" s="102"/>
      <c r="R637" s="157" t="n">
        <f aca="false">IF(B637=0,R636,IF(ISNONTEXT(B637)=TRUE(),INT(B637),INT(LEFT(B637,FIND(".",B637)-1))))</f>
        <v>3</v>
      </c>
      <c r="S637" s="157" t="str">
        <f aca="false">IF(S638=1,1,IF(B637&lt;&gt;0,1,IF(C637&lt;&gt;0,1,IF(D637&lt;&gt;0,1,IF(E637&lt;&gt;0,1,"")))))</f>
        <v/>
      </c>
      <c r="T637" s="157" t="str">
        <f aca="false">IF(R637=0," ",IF(R637&lt;&gt;R636,R637," "))</f>
        <v> </v>
      </c>
      <c r="U637" s="88"/>
      <c r="V637" s="75" t="e">
        <f aca="false">IF(R637&lt;&gt;T637,(IF(J637="",H637*(INFORMAÇÕES!$Q$79/INFORMAÇÕES!$Q$82),IF(J637="R",H637,0))),0)</f>
        <v>#DIV/0!</v>
      </c>
      <c r="W637" s="75" t="e">
        <f aca="false">IF(R637&lt;&gt;T637,(IF(J637="",H637*(INFORMAÇÕES!$Q$80/INFORMAÇÕES!$Q$82),IF(J637="C",H637,0))),0)</f>
        <v>#DIV/0!</v>
      </c>
      <c r="X637" s="75" t="n">
        <f aca="false">IF(R637&lt;&gt;T637,(IF(J637="",H637*INFORMAÇÕES!$U$115,IF(J637="CF",H637,0))),0)</f>
        <v>0</v>
      </c>
      <c r="Y637" s="75" t="n">
        <f aca="false">IF(R637&lt;&gt;T637,(IF(J637="",H637*INFORMAÇÕES!$U$116,IF(J637="O",H637,0))),0)</f>
        <v>0</v>
      </c>
      <c r="Z637" s="75" t="n">
        <f aca="false">IF(E637&lt;&gt;0,H637,0)</f>
        <v>0</v>
      </c>
    </row>
    <row r="638" s="174" customFormat="true" ht="14.25" hidden="false" customHeight="true" outlineLevel="0" collapsed="false">
      <c r="A638" s="159" t="n">
        <v>627</v>
      </c>
      <c r="B638" s="160" t="n">
        <f aca="false">'ORÇ.GLOBAL REF.'!B638</f>
        <v>0</v>
      </c>
      <c r="C638" s="536" t="n">
        <f aca="false">'ORÇ.GLOBAL REF.'!C638</f>
        <v>0</v>
      </c>
      <c r="D638" s="162" t="n">
        <f aca="false">'ORÇ.GLOBAL REF.'!D638</f>
        <v>0</v>
      </c>
      <c r="E638" s="162" t="n">
        <f aca="false">'ORÇ.GLOBAL REF.'!E638</f>
        <v>0</v>
      </c>
      <c r="F638" s="537"/>
      <c r="G638" s="163" t="n">
        <f aca="false">ROUND(F638,2)</f>
        <v>0</v>
      </c>
      <c r="H638" s="163" t="n">
        <f aca="false">IF('ORÇ.GLOBAL P CAIXA'!K638="EXEC.",0,IF(E638&lt;&gt;0,ROUND(E638*G638,2),IF(Z638=0,(SUMIF('ORÇ.GLOBAL REF.'!$S$12:$S$1011,B638,$Z$12:$Z$1011)),Z638)))</f>
        <v>0</v>
      </c>
      <c r="I638" s="538" t="str">
        <f aca="false">'ORÇ.GLOBAL REF.'!H638</f>
        <v/>
      </c>
      <c r="J638" s="163" t="str">
        <f aca="false">'ORÇ.GLOBAL REF.'!I638</f>
        <v/>
      </c>
      <c r="K638" s="539" t="str">
        <f aca="false">'ORÇ.GLOBAL REF.'!J638</f>
        <v/>
      </c>
      <c r="L638" s="168" t="str">
        <f aca="false">IF(B638&gt;0,"ok","ocultar")</f>
        <v>ocultar</v>
      </c>
      <c r="M638" s="102"/>
      <c r="N638" s="102"/>
      <c r="O638" s="102"/>
      <c r="R638" s="157" t="n">
        <f aca="false">IF(B638=0,R637,IF(ISNONTEXT(B638)=TRUE(),INT(B638),INT(LEFT(B638,FIND(".",B638)-1))))</f>
        <v>3</v>
      </c>
      <c r="S638" s="157" t="str">
        <f aca="false">IF(S639=1,1,IF(B638&lt;&gt;0,1,IF(C638&lt;&gt;0,1,IF(D638&lt;&gt;0,1,IF(E638&lt;&gt;0,1,"")))))</f>
        <v/>
      </c>
      <c r="T638" s="157" t="str">
        <f aca="false">IF(R638=0," ",IF(R638&lt;&gt;R637,R638," "))</f>
        <v> </v>
      </c>
      <c r="U638" s="88"/>
      <c r="V638" s="75" t="e">
        <f aca="false">IF(R638&lt;&gt;T638,(IF(J638="",H638*(INFORMAÇÕES!$Q$79/INFORMAÇÕES!$Q$82),IF(J638="R",H638,0))),0)</f>
        <v>#DIV/0!</v>
      </c>
      <c r="W638" s="75" t="e">
        <f aca="false">IF(R638&lt;&gt;T638,(IF(J638="",H638*(INFORMAÇÕES!$Q$80/INFORMAÇÕES!$Q$82),IF(J638="C",H638,0))),0)</f>
        <v>#DIV/0!</v>
      </c>
      <c r="X638" s="75" t="n">
        <f aca="false">IF(R638&lt;&gt;T638,(IF(J638="",H638*INFORMAÇÕES!$U$115,IF(J638="CF",H638,0))),0)</f>
        <v>0</v>
      </c>
      <c r="Y638" s="75" t="n">
        <f aca="false">IF(R638&lt;&gt;T638,(IF(J638="",H638*INFORMAÇÕES!$U$116,IF(J638="O",H638,0))),0)</f>
        <v>0</v>
      </c>
      <c r="Z638" s="75" t="n">
        <f aca="false">IF(E638&lt;&gt;0,H638,0)</f>
        <v>0</v>
      </c>
    </row>
    <row r="639" s="174" customFormat="true" ht="14.25" hidden="false" customHeight="true" outlineLevel="0" collapsed="false">
      <c r="A639" s="159" t="n">
        <v>628</v>
      </c>
      <c r="B639" s="160" t="n">
        <f aca="false">'ORÇ.GLOBAL REF.'!B639</f>
        <v>0</v>
      </c>
      <c r="C639" s="536" t="n">
        <f aca="false">'ORÇ.GLOBAL REF.'!C639</f>
        <v>0</v>
      </c>
      <c r="D639" s="162" t="n">
        <f aca="false">'ORÇ.GLOBAL REF.'!D639</f>
        <v>0</v>
      </c>
      <c r="E639" s="162" t="n">
        <f aca="false">'ORÇ.GLOBAL REF.'!E639</f>
        <v>0</v>
      </c>
      <c r="F639" s="537"/>
      <c r="G639" s="163" t="n">
        <f aca="false">ROUND(F639,2)</f>
        <v>0</v>
      </c>
      <c r="H639" s="163" t="n">
        <f aca="false">IF('ORÇ.GLOBAL P CAIXA'!K639="EXEC.",0,IF(E639&lt;&gt;0,ROUND(E639*G639,2),IF(Z639=0,(SUMIF('ORÇ.GLOBAL REF.'!$S$12:$S$1011,B639,$Z$12:$Z$1011)),Z639)))</f>
        <v>0</v>
      </c>
      <c r="I639" s="538" t="str">
        <f aca="false">'ORÇ.GLOBAL REF.'!H639</f>
        <v/>
      </c>
      <c r="J639" s="163" t="str">
        <f aca="false">'ORÇ.GLOBAL REF.'!I639</f>
        <v/>
      </c>
      <c r="K639" s="539" t="str">
        <f aca="false">'ORÇ.GLOBAL REF.'!J639</f>
        <v/>
      </c>
      <c r="L639" s="168" t="str">
        <f aca="false">IF(B639&gt;0,"ok","ocultar")</f>
        <v>ocultar</v>
      </c>
      <c r="M639" s="102"/>
      <c r="N639" s="102"/>
      <c r="O639" s="102"/>
      <c r="R639" s="157" t="n">
        <f aca="false">IF(B639=0,R638,IF(ISNONTEXT(B639)=TRUE(),INT(B639),INT(LEFT(B639,FIND(".",B639)-1))))</f>
        <v>3</v>
      </c>
      <c r="S639" s="157" t="str">
        <f aca="false">IF(S640=1,1,IF(B639&lt;&gt;0,1,IF(C639&lt;&gt;0,1,IF(D639&lt;&gt;0,1,IF(E639&lt;&gt;0,1,"")))))</f>
        <v/>
      </c>
      <c r="T639" s="157" t="str">
        <f aca="false">IF(R639=0," ",IF(R639&lt;&gt;R638,R639," "))</f>
        <v> </v>
      </c>
      <c r="U639" s="88"/>
      <c r="V639" s="75" t="e">
        <f aca="false">IF(R639&lt;&gt;T639,(IF(J639="",H639*(INFORMAÇÕES!$Q$79/INFORMAÇÕES!$Q$82),IF(J639="R",H639,0))),0)</f>
        <v>#DIV/0!</v>
      </c>
      <c r="W639" s="75" t="e">
        <f aca="false">IF(R639&lt;&gt;T639,(IF(J639="",H639*(INFORMAÇÕES!$Q$80/INFORMAÇÕES!$Q$82),IF(J639="C",H639,0))),0)</f>
        <v>#DIV/0!</v>
      </c>
      <c r="X639" s="75" t="n">
        <f aca="false">IF(R639&lt;&gt;T639,(IF(J639="",H639*INFORMAÇÕES!$U$115,IF(J639="CF",H639,0))),0)</f>
        <v>0</v>
      </c>
      <c r="Y639" s="75" t="n">
        <f aca="false">IF(R639&lt;&gt;T639,(IF(J639="",H639*INFORMAÇÕES!$U$116,IF(J639="O",H639,0))),0)</f>
        <v>0</v>
      </c>
      <c r="Z639" s="75" t="n">
        <f aca="false">IF(E639&lt;&gt;0,H639,0)</f>
        <v>0</v>
      </c>
    </row>
    <row r="640" s="174" customFormat="true" ht="14.25" hidden="false" customHeight="true" outlineLevel="0" collapsed="false">
      <c r="A640" s="159" t="n">
        <v>629</v>
      </c>
      <c r="B640" s="160" t="n">
        <f aca="false">'ORÇ.GLOBAL REF.'!B640</f>
        <v>0</v>
      </c>
      <c r="C640" s="536" t="n">
        <f aca="false">'ORÇ.GLOBAL REF.'!C640</f>
        <v>0</v>
      </c>
      <c r="D640" s="162" t="n">
        <f aca="false">'ORÇ.GLOBAL REF.'!D640</f>
        <v>0</v>
      </c>
      <c r="E640" s="162" t="n">
        <f aca="false">'ORÇ.GLOBAL REF.'!E640</f>
        <v>0</v>
      </c>
      <c r="F640" s="537"/>
      <c r="G640" s="163" t="n">
        <f aca="false">ROUND(F640,2)</f>
        <v>0</v>
      </c>
      <c r="H640" s="163" t="n">
        <f aca="false">IF('ORÇ.GLOBAL P CAIXA'!K640="EXEC.",0,IF(E640&lt;&gt;0,ROUND(E640*G640,2),IF(Z640=0,(SUMIF('ORÇ.GLOBAL REF.'!$S$12:$S$1011,B640,$Z$12:$Z$1011)),Z640)))</f>
        <v>0</v>
      </c>
      <c r="I640" s="538" t="str">
        <f aca="false">'ORÇ.GLOBAL REF.'!H640</f>
        <v/>
      </c>
      <c r="J640" s="163" t="str">
        <f aca="false">'ORÇ.GLOBAL REF.'!I640</f>
        <v/>
      </c>
      <c r="K640" s="539" t="str">
        <f aca="false">'ORÇ.GLOBAL REF.'!J640</f>
        <v/>
      </c>
      <c r="L640" s="168" t="str">
        <f aca="false">IF(B640&gt;0,"ok","ocultar")</f>
        <v>ocultar</v>
      </c>
      <c r="M640" s="102"/>
      <c r="N640" s="102"/>
      <c r="O640" s="102"/>
      <c r="R640" s="157" t="n">
        <f aca="false">IF(B640=0,R639,IF(ISNONTEXT(B640)=TRUE(),INT(B640),INT(LEFT(B640,FIND(".",B640)-1))))</f>
        <v>3</v>
      </c>
      <c r="S640" s="157" t="str">
        <f aca="false">IF(S641=1,1,IF(B640&lt;&gt;0,1,IF(C640&lt;&gt;0,1,IF(D640&lt;&gt;0,1,IF(E640&lt;&gt;0,1,"")))))</f>
        <v/>
      </c>
      <c r="T640" s="157" t="str">
        <f aca="false">IF(R640=0," ",IF(R640&lt;&gt;R639,R640," "))</f>
        <v> </v>
      </c>
      <c r="U640" s="88"/>
      <c r="V640" s="75" t="e">
        <f aca="false">IF(R640&lt;&gt;T640,(IF(J640="",H640*(INFORMAÇÕES!$Q$79/INFORMAÇÕES!$Q$82),IF(J640="R",H640,0))),0)</f>
        <v>#DIV/0!</v>
      </c>
      <c r="W640" s="75" t="e">
        <f aca="false">IF(R640&lt;&gt;T640,(IF(J640="",H640*(INFORMAÇÕES!$Q$80/INFORMAÇÕES!$Q$82),IF(J640="C",H640,0))),0)</f>
        <v>#DIV/0!</v>
      </c>
      <c r="X640" s="75" t="n">
        <f aca="false">IF(R640&lt;&gt;T640,(IF(J640="",H640*INFORMAÇÕES!$U$115,IF(J640="CF",H640,0))),0)</f>
        <v>0</v>
      </c>
      <c r="Y640" s="75" t="n">
        <f aca="false">IF(R640&lt;&gt;T640,(IF(J640="",H640*INFORMAÇÕES!$U$116,IF(J640="O",H640,0))),0)</f>
        <v>0</v>
      </c>
      <c r="Z640" s="75" t="n">
        <f aca="false">IF(E640&lt;&gt;0,H640,0)</f>
        <v>0</v>
      </c>
    </row>
    <row r="641" s="174" customFormat="true" ht="14.25" hidden="false" customHeight="true" outlineLevel="0" collapsed="false">
      <c r="A641" s="159" t="n">
        <v>630</v>
      </c>
      <c r="B641" s="160" t="n">
        <f aca="false">'ORÇ.GLOBAL REF.'!B641</f>
        <v>0</v>
      </c>
      <c r="C641" s="536" t="n">
        <f aca="false">'ORÇ.GLOBAL REF.'!C641</f>
        <v>0</v>
      </c>
      <c r="D641" s="162" t="n">
        <f aca="false">'ORÇ.GLOBAL REF.'!D641</f>
        <v>0</v>
      </c>
      <c r="E641" s="162" t="n">
        <f aca="false">'ORÇ.GLOBAL REF.'!E641</f>
        <v>0</v>
      </c>
      <c r="F641" s="537"/>
      <c r="G641" s="163" t="n">
        <f aca="false">ROUND(F641,2)</f>
        <v>0</v>
      </c>
      <c r="H641" s="163" t="n">
        <f aca="false">IF('ORÇ.GLOBAL P CAIXA'!K641="EXEC.",0,IF(E641&lt;&gt;0,ROUND(E641*G641,2),IF(Z641=0,(SUMIF('ORÇ.GLOBAL REF.'!$S$12:$S$1011,B641,$Z$12:$Z$1011)),Z641)))</f>
        <v>0</v>
      </c>
      <c r="I641" s="538" t="str">
        <f aca="false">'ORÇ.GLOBAL REF.'!H641</f>
        <v/>
      </c>
      <c r="J641" s="163" t="str">
        <f aca="false">'ORÇ.GLOBAL REF.'!I641</f>
        <v/>
      </c>
      <c r="K641" s="539" t="str">
        <f aca="false">'ORÇ.GLOBAL REF.'!J641</f>
        <v/>
      </c>
      <c r="L641" s="168" t="str">
        <f aca="false">IF(B641&gt;0,"ok","ocultar")</f>
        <v>ocultar</v>
      </c>
      <c r="M641" s="102"/>
      <c r="N641" s="102"/>
      <c r="O641" s="102"/>
      <c r="R641" s="157" t="n">
        <f aca="false">IF(B641=0,R640,IF(ISNONTEXT(B641)=TRUE(),INT(B641),INT(LEFT(B641,FIND(".",B641)-1))))</f>
        <v>3</v>
      </c>
      <c r="S641" s="157" t="str">
        <f aca="false">IF(S642=1,1,IF(B641&lt;&gt;0,1,IF(C641&lt;&gt;0,1,IF(D641&lt;&gt;0,1,IF(E641&lt;&gt;0,1,"")))))</f>
        <v/>
      </c>
      <c r="T641" s="157" t="str">
        <f aca="false">IF(R641=0," ",IF(R641&lt;&gt;R640,R641," "))</f>
        <v> </v>
      </c>
      <c r="U641" s="88"/>
      <c r="V641" s="75" t="e">
        <f aca="false">IF(R641&lt;&gt;T641,(IF(J641="",H641*(INFORMAÇÕES!$Q$79/INFORMAÇÕES!$Q$82),IF(J641="R",H641,0))),0)</f>
        <v>#DIV/0!</v>
      </c>
      <c r="W641" s="75" t="e">
        <f aca="false">IF(R641&lt;&gt;T641,(IF(J641="",H641*(INFORMAÇÕES!$Q$80/INFORMAÇÕES!$Q$82),IF(J641="C",H641,0))),0)</f>
        <v>#DIV/0!</v>
      </c>
      <c r="X641" s="75" t="n">
        <f aca="false">IF(R641&lt;&gt;T641,(IF(J641="",H641*INFORMAÇÕES!$U$115,IF(J641="CF",H641,0))),0)</f>
        <v>0</v>
      </c>
      <c r="Y641" s="75" t="n">
        <f aca="false">IF(R641&lt;&gt;T641,(IF(J641="",H641*INFORMAÇÕES!$U$116,IF(J641="O",H641,0))),0)</f>
        <v>0</v>
      </c>
      <c r="Z641" s="75" t="n">
        <f aca="false">IF(E641&lt;&gt;0,H641,0)</f>
        <v>0</v>
      </c>
    </row>
    <row r="642" s="174" customFormat="true" ht="14.25" hidden="false" customHeight="true" outlineLevel="0" collapsed="false">
      <c r="A642" s="159" t="n">
        <v>631</v>
      </c>
      <c r="B642" s="160" t="n">
        <f aca="false">'ORÇ.GLOBAL REF.'!B642</f>
        <v>0</v>
      </c>
      <c r="C642" s="536" t="n">
        <f aca="false">'ORÇ.GLOBAL REF.'!C642</f>
        <v>0</v>
      </c>
      <c r="D642" s="162" t="n">
        <f aca="false">'ORÇ.GLOBAL REF.'!D642</f>
        <v>0</v>
      </c>
      <c r="E642" s="162" t="n">
        <f aca="false">'ORÇ.GLOBAL REF.'!E642</f>
        <v>0</v>
      </c>
      <c r="F642" s="537"/>
      <c r="G642" s="163" t="n">
        <f aca="false">ROUND(F642,2)</f>
        <v>0</v>
      </c>
      <c r="H642" s="163" t="n">
        <f aca="false">IF('ORÇ.GLOBAL P CAIXA'!K642="EXEC.",0,IF(E642&lt;&gt;0,ROUND(E642*G642,2),IF(Z642=0,(SUMIF('ORÇ.GLOBAL REF.'!$S$12:$S$1011,B642,$Z$12:$Z$1011)),Z642)))</f>
        <v>0</v>
      </c>
      <c r="I642" s="538" t="str">
        <f aca="false">'ORÇ.GLOBAL REF.'!H642</f>
        <v/>
      </c>
      <c r="J642" s="163" t="str">
        <f aca="false">'ORÇ.GLOBAL REF.'!I642</f>
        <v/>
      </c>
      <c r="K642" s="539" t="str">
        <f aca="false">'ORÇ.GLOBAL REF.'!J642</f>
        <v/>
      </c>
      <c r="L642" s="168" t="str">
        <f aca="false">IF(B642&gt;0,"ok","ocultar")</f>
        <v>ocultar</v>
      </c>
      <c r="M642" s="102"/>
      <c r="N642" s="102"/>
      <c r="O642" s="102"/>
      <c r="R642" s="157" t="n">
        <f aca="false">IF(B642=0,R641,IF(ISNONTEXT(B642)=TRUE(),INT(B642),INT(LEFT(B642,FIND(".",B642)-1))))</f>
        <v>3</v>
      </c>
      <c r="S642" s="157" t="str">
        <f aca="false">IF(S643=1,1,IF(B642&lt;&gt;0,1,IF(C642&lt;&gt;0,1,IF(D642&lt;&gt;0,1,IF(E642&lt;&gt;0,1,"")))))</f>
        <v/>
      </c>
      <c r="T642" s="157" t="str">
        <f aca="false">IF(R642=0," ",IF(R642&lt;&gt;R641,R642," "))</f>
        <v> </v>
      </c>
      <c r="U642" s="88"/>
      <c r="V642" s="75" t="e">
        <f aca="false">IF(R642&lt;&gt;T642,(IF(J642="",H642*(INFORMAÇÕES!$Q$79/INFORMAÇÕES!$Q$82),IF(J642="R",H642,0))),0)</f>
        <v>#DIV/0!</v>
      </c>
      <c r="W642" s="75" t="e">
        <f aca="false">IF(R642&lt;&gt;T642,(IF(J642="",H642*(INFORMAÇÕES!$Q$80/INFORMAÇÕES!$Q$82),IF(J642="C",H642,0))),0)</f>
        <v>#DIV/0!</v>
      </c>
      <c r="X642" s="75" t="n">
        <f aca="false">IF(R642&lt;&gt;T642,(IF(J642="",H642*INFORMAÇÕES!$U$115,IF(J642="CF",H642,0))),0)</f>
        <v>0</v>
      </c>
      <c r="Y642" s="75" t="n">
        <f aca="false">IF(R642&lt;&gt;T642,(IF(J642="",H642*INFORMAÇÕES!$U$116,IF(J642="O",H642,0))),0)</f>
        <v>0</v>
      </c>
      <c r="Z642" s="75" t="n">
        <f aca="false">IF(E642&lt;&gt;0,H642,0)</f>
        <v>0</v>
      </c>
    </row>
    <row r="643" s="174" customFormat="true" ht="14.25" hidden="false" customHeight="true" outlineLevel="0" collapsed="false">
      <c r="A643" s="159" t="n">
        <v>632</v>
      </c>
      <c r="B643" s="160" t="n">
        <f aca="false">'ORÇ.GLOBAL REF.'!B643</f>
        <v>0</v>
      </c>
      <c r="C643" s="536" t="n">
        <f aca="false">'ORÇ.GLOBAL REF.'!C643</f>
        <v>0</v>
      </c>
      <c r="D643" s="162" t="n">
        <f aca="false">'ORÇ.GLOBAL REF.'!D643</f>
        <v>0</v>
      </c>
      <c r="E643" s="162" t="n">
        <f aca="false">'ORÇ.GLOBAL REF.'!E643</f>
        <v>0</v>
      </c>
      <c r="F643" s="537"/>
      <c r="G643" s="163" t="n">
        <f aca="false">ROUND(F643,2)</f>
        <v>0</v>
      </c>
      <c r="H643" s="163" t="n">
        <f aca="false">IF('ORÇ.GLOBAL P CAIXA'!K643="EXEC.",0,IF(E643&lt;&gt;0,ROUND(E643*G643,2),IF(Z643=0,(SUMIF('ORÇ.GLOBAL REF.'!$S$12:$S$1011,B643,$Z$12:$Z$1011)),Z643)))</f>
        <v>0</v>
      </c>
      <c r="I643" s="538" t="str">
        <f aca="false">'ORÇ.GLOBAL REF.'!H643</f>
        <v/>
      </c>
      <c r="J643" s="163" t="str">
        <f aca="false">'ORÇ.GLOBAL REF.'!I643</f>
        <v/>
      </c>
      <c r="K643" s="539" t="str">
        <f aca="false">'ORÇ.GLOBAL REF.'!J643</f>
        <v/>
      </c>
      <c r="L643" s="168" t="str">
        <f aca="false">IF(B643&gt;0,"ok","ocultar")</f>
        <v>ocultar</v>
      </c>
      <c r="M643" s="102"/>
      <c r="N643" s="102"/>
      <c r="O643" s="102"/>
      <c r="R643" s="157" t="n">
        <f aca="false">IF(B643=0,R642,IF(ISNONTEXT(B643)=TRUE(),INT(B643),INT(LEFT(B643,FIND(".",B643)-1))))</f>
        <v>3</v>
      </c>
      <c r="S643" s="157" t="str">
        <f aca="false">IF(S644=1,1,IF(B643&lt;&gt;0,1,IF(C643&lt;&gt;0,1,IF(D643&lt;&gt;0,1,IF(E643&lt;&gt;0,1,"")))))</f>
        <v/>
      </c>
      <c r="T643" s="157" t="str">
        <f aca="false">IF(R643=0," ",IF(R643&lt;&gt;R642,R643," "))</f>
        <v> </v>
      </c>
      <c r="U643" s="88"/>
      <c r="V643" s="75" t="e">
        <f aca="false">IF(R643&lt;&gt;T643,(IF(J643="",H643*(INFORMAÇÕES!$Q$79/INFORMAÇÕES!$Q$82),IF(J643="R",H643,0))),0)</f>
        <v>#DIV/0!</v>
      </c>
      <c r="W643" s="75" t="e">
        <f aca="false">IF(R643&lt;&gt;T643,(IF(J643="",H643*(INFORMAÇÕES!$Q$80/INFORMAÇÕES!$Q$82),IF(J643="C",H643,0))),0)</f>
        <v>#DIV/0!</v>
      </c>
      <c r="X643" s="75" t="n">
        <f aca="false">IF(R643&lt;&gt;T643,(IF(J643="",H643*INFORMAÇÕES!$U$115,IF(J643="CF",H643,0))),0)</f>
        <v>0</v>
      </c>
      <c r="Y643" s="75" t="n">
        <f aca="false">IF(R643&lt;&gt;T643,(IF(J643="",H643*INFORMAÇÕES!$U$116,IF(J643="O",H643,0))),0)</f>
        <v>0</v>
      </c>
      <c r="Z643" s="75" t="n">
        <f aca="false">IF(E643&lt;&gt;0,H643,0)</f>
        <v>0</v>
      </c>
    </row>
    <row r="644" s="174" customFormat="true" ht="14.25" hidden="false" customHeight="true" outlineLevel="0" collapsed="false">
      <c r="A644" s="159" t="n">
        <v>633</v>
      </c>
      <c r="B644" s="160" t="n">
        <f aca="false">'ORÇ.GLOBAL REF.'!B644</f>
        <v>0</v>
      </c>
      <c r="C644" s="536" t="n">
        <f aca="false">'ORÇ.GLOBAL REF.'!C644</f>
        <v>0</v>
      </c>
      <c r="D644" s="162" t="n">
        <f aca="false">'ORÇ.GLOBAL REF.'!D644</f>
        <v>0</v>
      </c>
      <c r="E644" s="162" t="n">
        <f aca="false">'ORÇ.GLOBAL REF.'!E644</f>
        <v>0</v>
      </c>
      <c r="F644" s="537"/>
      <c r="G644" s="163" t="n">
        <f aca="false">ROUND(F644,2)</f>
        <v>0</v>
      </c>
      <c r="H644" s="163" t="n">
        <f aca="false">IF('ORÇ.GLOBAL P CAIXA'!K644="EXEC.",0,IF(E644&lt;&gt;0,ROUND(E644*G644,2),IF(Z644=0,(SUMIF('ORÇ.GLOBAL REF.'!$S$12:$S$1011,B644,$Z$12:$Z$1011)),Z644)))</f>
        <v>0</v>
      </c>
      <c r="I644" s="538" t="str">
        <f aca="false">'ORÇ.GLOBAL REF.'!H644</f>
        <v/>
      </c>
      <c r="J644" s="163" t="str">
        <f aca="false">'ORÇ.GLOBAL REF.'!I644</f>
        <v/>
      </c>
      <c r="K644" s="539" t="str">
        <f aca="false">'ORÇ.GLOBAL REF.'!J644</f>
        <v/>
      </c>
      <c r="L644" s="168" t="str">
        <f aca="false">IF(B644&gt;0,"ok","ocultar")</f>
        <v>ocultar</v>
      </c>
      <c r="M644" s="102"/>
      <c r="N644" s="102"/>
      <c r="O644" s="102"/>
      <c r="R644" s="157" t="n">
        <f aca="false">IF(B644=0,R643,IF(ISNONTEXT(B644)=TRUE(),INT(B644),INT(LEFT(B644,FIND(".",B644)-1))))</f>
        <v>3</v>
      </c>
      <c r="S644" s="157" t="str">
        <f aca="false">IF(S645=1,1,IF(B644&lt;&gt;0,1,IF(C644&lt;&gt;0,1,IF(D644&lt;&gt;0,1,IF(E644&lt;&gt;0,1,"")))))</f>
        <v/>
      </c>
      <c r="T644" s="157" t="str">
        <f aca="false">IF(R644=0," ",IF(R644&lt;&gt;R643,R644," "))</f>
        <v> </v>
      </c>
      <c r="U644" s="88"/>
      <c r="V644" s="75" t="e">
        <f aca="false">IF(R644&lt;&gt;T644,(IF(J644="",H644*(INFORMAÇÕES!$Q$79/INFORMAÇÕES!$Q$82),IF(J644="R",H644,0))),0)</f>
        <v>#DIV/0!</v>
      </c>
      <c r="W644" s="75" t="e">
        <f aca="false">IF(R644&lt;&gt;T644,(IF(J644="",H644*(INFORMAÇÕES!$Q$80/INFORMAÇÕES!$Q$82),IF(J644="C",H644,0))),0)</f>
        <v>#DIV/0!</v>
      </c>
      <c r="X644" s="75" t="n">
        <f aca="false">IF(R644&lt;&gt;T644,(IF(J644="",H644*INFORMAÇÕES!$U$115,IF(J644="CF",H644,0))),0)</f>
        <v>0</v>
      </c>
      <c r="Y644" s="75" t="n">
        <f aca="false">IF(R644&lt;&gt;T644,(IF(J644="",H644*INFORMAÇÕES!$U$116,IF(J644="O",H644,0))),0)</f>
        <v>0</v>
      </c>
      <c r="Z644" s="75" t="n">
        <f aca="false">IF(E644&lt;&gt;0,H644,0)</f>
        <v>0</v>
      </c>
    </row>
    <row r="645" s="174" customFormat="true" ht="14.25" hidden="false" customHeight="true" outlineLevel="0" collapsed="false">
      <c r="A645" s="159" t="n">
        <v>634</v>
      </c>
      <c r="B645" s="160" t="n">
        <f aca="false">'ORÇ.GLOBAL REF.'!B645</f>
        <v>0</v>
      </c>
      <c r="C645" s="536" t="n">
        <f aca="false">'ORÇ.GLOBAL REF.'!C645</f>
        <v>0</v>
      </c>
      <c r="D645" s="162" t="n">
        <f aca="false">'ORÇ.GLOBAL REF.'!D645</f>
        <v>0</v>
      </c>
      <c r="E645" s="162" t="n">
        <f aca="false">'ORÇ.GLOBAL REF.'!E645</f>
        <v>0</v>
      </c>
      <c r="F645" s="537"/>
      <c r="G645" s="163" t="n">
        <f aca="false">ROUND(F645,2)</f>
        <v>0</v>
      </c>
      <c r="H645" s="163" t="n">
        <f aca="false">IF('ORÇ.GLOBAL P CAIXA'!K645="EXEC.",0,IF(E645&lt;&gt;0,ROUND(E645*G645,2),IF(Z645=0,(SUMIF('ORÇ.GLOBAL REF.'!$S$12:$S$1011,B645,$Z$12:$Z$1011)),Z645)))</f>
        <v>0</v>
      </c>
      <c r="I645" s="538" t="str">
        <f aca="false">'ORÇ.GLOBAL REF.'!H645</f>
        <v/>
      </c>
      <c r="J645" s="163" t="str">
        <f aca="false">'ORÇ.GLOBAL REF.'!I645</f>
        <v/>
      </c>
      <c r="K645" s="539" t="str">
        <f aca="false">'ORÇ.GLOBAL REF.'!J645</f>
        <v/>
      </c>
      <c r="L645" s="168" t="str">
        <f aca="false">IF(B645&gt;0,"ok","ocultar")</f>
        <v>ocultar</v>
      </c>
      <c r="M645" s="102"/>
      <c r="N645" s="102"/>
      <c r="O645" s="102"/>
      <c r="R645" s="157" t="n">
        <f aca="false">IF(B645=0,R644,IF(ISNONTEXT(B645)=TRUE(),INT(B645),INT(LEFT(B645,FIND(".",B645)-1))))</f>
        <v>3</v>
      </c>
      <c r="S645" s="157" t="str">
        <f aca="false">IF(S646=1,1,IF(B645&lt;&gt;0,1,IF(C645&lt;&gt;0,1,IF(D645&lt;&gt;0,1,IF(E645&lt;&gt;0,1,"")))))</f>
        <v/>
      </c>
      <c r="T645" s="157" t="str">
        <f aca="false">IF(R645=0," ",IF(R645&lt;&gt;R644,R645," "))</f>
        <v> </v>
      </c>
      <c r="U645" s="88"/>
      <c r="V645" s="75" t="e">
        <f aca="false">IF(R645&lt;&gt;T645,(IF(J645="",H645*(INFORMAÇÕES!$Q$79/INFORMAÇÕES!$Q$82),IF(J645="R",H645,0))),0)</f>
        <v>#DIV/0!</v>
      </c>
      <c r="W645" s="75" t="e">
        <f aca="false">IF(R645&lt;&gt;T645,(IF(J645="",H645*(INFORMAÇÕES!$Q$80/INFORMAÇÕES!$Q$82),IF(J645="C",H645,0))),0)</f>
        <v>#DIV/0!</v>
      </c>
      <c r="X645" s="75" t="n">
        <f aca="false">IF(R645&lt;&gt;T645,(IF(J645="",H645*INFORMAÇÕES!$U$115,IF(J645="CF",H645,0))),0)</f>
        <v>0</v>
      </c>
      <c r="Y645" s="75" t="n">
        <f aca="false">IF(R645&lt;&gt;T645,(IF(J645="",H645*INFORMAÇÕES!$U$116,IF(J645="O",H645,0))),0)</f>
        <v>0</v>
      </c>
      <c r="Z645" s="75" t="n">
        <f aca="false">IF(E645&lt;&gt;0,H645,0)</f>
        <v>0</v>
      </c>
    </row>
    <row r="646" s="174" customFormat="true" ht="14.25" hidden="false" customHeight="true" outlineLevel="0" collapsed="false">
      <c r="A646" s="159" t="n">
        <v>635</v>
      </c>
      <c r="B646" s="160" t="n">
        <f aca="false">'ORÇ.GLOBAL REF.'!B646</f>
        <v>0</v>
      </c>
      <c r="C646" s="536" t="n">
        <f aca="false">'ORÇ.GLOBAL REF.'!C646</f>
        <v>0</v>
      </c>
      <c r="D646" s="162" t="n">
        <f aca="false">'ORÇ.GLOBAL REF.'!D646</f>
        <v>0</v>
      </c>
      <c r="E646" s="162" t="n">
        <f aca="false">'ORÇ.GLOBAL REF.'!E646</f>
        <v>0</v>
      </c>
      <c r="F646" s="537"/>
      <c r="G646" s="163" t="n">
        <f aca="false">ROUND(F646,2)</f>
        <v>0</v>
      </c>
      <c r="H646" s="163" t="n">
        <f aca="false">IF('ORÇ.GLOBAL P CAIXA'!K646="EXEC.",0,IF(E646&lt;&gt;0,ROUND(E646*G646,2),IF(Z646=0,(SUMIF('ORÇ.GLOBAL REF.'!$S$12:$S$1011,B646,$Z$12:$Z$1011)),Z646)))</f>
        <v>0</v>
      </c>
      <c r="I646" s="538" t="str">
        <f aca="false">'ORÇ.GLOBAL REF.'!H646</f>
        <v/>
      </c>
      <c r="J646" s="163" t="str">
        <f aca="false">'ORÇ.GLOBAL REF.'!I646</f>
        <v/>
      </c>
      <c r="K646" s="539" t="str">
        <f aca="false">'ORÇ.GLOBAL REF.'!J646</f>
        <v/>
      </c>
      <c r="L646" s="168" t="str">
        <f aca="false">IF(B646&gt;0,"ok","ocultar")</f>
        <v>ocultar</v>
      </c>
      <c r="M646" s="102"/>
      <c r="N646" s="102"/>
      <c r="O646" s="102"/>
      <c r="R646" s="157" t="n">
        <f aca="false">IF(B646=0,R645,IF(ISNONTEXT(B646)=TRUE(),INT(B646),INT(LEFT(B646,FIND(".",B646)-1))))</f>
        <v>3</v>
      </c>
      <c r="S646" s="157" t="str">
        <f aca="false">IF(S647=1,1,IF(B646&lt;&gt;0,1,IF(C646&lt;&gt;0,1,IF(D646&lt;&gt;0,1,IF(E646&lt;&gt;0,1,"")))))</f>
        <v/>
      </c>
      <c r="T646" s="157" t="str">
        <f aca="false">IF(R646=0," ",IF(R646&lt;&gt;R645,R646," "))</f>
        <v> </v>
      </c>
      <c r="U646" s="88"/>
      <c r="V646" s="75" t="e">
        <f aca="false">IF(R646&lt;&gt;T646,(IF(J646="",H646*(INFORMAÇÕES!$Q$79/INFORMAÇÕES!$Q$82),IF(J646="R",H646,0))),0)</f>
        <v>#DIV/0!</v>
      </c>
      <c r="W646" s="75" t="e">
        <f aca="false">IF(R646&lt;&gt;T646,(IF(J646="",H646*(INFORMAÇÕES!$Q$80/INFORMAÇÕES!$Q$82),IF(J646="C",H646,0))),0)</f>
        <v>#DIV/0!</v>
      </c>
      <c r="X646" s="75" t="n">
        <f aca="false">IF(R646&lt;&gt;T646,(IF(J646="",H646*INFORMAÇÕES!$U$115,IF(J646="CF",H646,0))),0)</f>
        <v>0</v>
      </c>
      <c r="Y646" s="75" t="n">
        <f aca="false">IF(R646&lt;&gt;T646,(IF(J646="",H646*INFORMAÇÕES!$U$116,IF(J646="O",H646,0))),0)</f>
        <v>0</v>
      </c>
      <c r="Z646" s="75" t="n">
        <f aca="false">IF(E646&lt;&gt;0,H646,0)</f>
        <v>0</v>
      </c>
    </row>
    <row r="647" s="174" customFormat="true" ht="14.25" hidden="false" customHeight="true" outlineLevel="0" collapsed="false">
      <c r="A647" s="159" t="n">
        <v>636</v>
      </c>
      <c r="B647" s="160" t="n">
        <f aca="false">'ORÇ.GLOBAL REF.'!B647</f>
        <v>0</v>
      </c>
      <c r="C647" s="536" t="n">
        <f aca="false">'ORÇ.GLOBAL REF.'!C647</f>
        <v>0</v>
      </c>
      <c r="D647" s="162" t="n">
        <f aca="false">'ORÇ.GLOBAL REF.'!D647</f>
        <v>0</v>
      </c>
      <c r="E647" s="162" t="n">
        <f aca="false">'ORÇ.GLOBAL REF.'!E647</f>
        <v>0</v>
      </c>
      <c r="F647" s="537"/>
      <c r="G647" s="163" t="n">
        <f aca="false">ROUND(F647,2)</f>
        <v>0</v>
      </c>
      <c r="H647" s="163" t="n">
        <f aca="false">IF('ORÇ.GLOBAL P CAIXA'!K647="EXEC.",0,IF(E647&lt;&gt;0,ROUND(E647*G647,2),IF(Z647=0,(SUMIF('ORÇ.GLOBAL REF.'!$S$12:$S$1011,B647,$Z$12:$Z$1011)),Z647)))</f>
        <v>0</v>
      </c>
      <c r="I647" s="538" t="str">
        <f aca="false">'ORÇ.GLOBAL REF.'!H647</f>
        <v/>
      </c>
      <c r="J647" s="163" t="str">
        <f aca="false">'ORÇ.GLOBAL REF.'!I647</f>
        <v/>
      </c>
      <c r="K647" s="539" t="str">
        <f aca="false">'ORÇ.GLOBAL REF.'!J647</f>
        <v/>
      </c>
      <c r="L647" s="168" t="str">
        <f aca="false">IF(B647&gt;0,"ok","ocultar")</f>
        <v>ocultar</v>
      </c>
      <c r="M647" s="102"/>
      <c r="N647" s="102"/>
      <c r="O647" s="102"/>
      <c r="R647" s="157" t="n">
        <f aca="false">IF(B647=0,R646,IF(ISNONTEXT(B647)=TRUE(),INT(B647),INT(LEFT(B647,FIND(".",B647)-1))))</f>
        <v>3</v>
      </c>
      <c r="S647" s="157" t="str">
        <f aca="false">IF(S648=1,1,IF(B647&lt;&gt;0,1,IF(C647&lt;&gt;0,1,IF(D647&lt;&gt;0,1,IF(E647&lt;&gt;0,1,"")))))</f>
        <v/>
      </c>
      <c r="T647" s="157" t="str">
        <f aca="false">IF(R647=0," ",IF(R647&lt;&gt;R646,R647," "))</f>
        <v> </v>
      </c>
      <c r="U647" s="88"/>
      <c r="V647" s="75" t="e">
        <f aca="false">IF(R647&lt;&gt;T647,(IF(J647="",H647*(INFORMAÇÕES!$Q$79/INFORMAÇÕES!$Q$82),IF(J647="R",H647,0))),0)</f>
        <v>#DIV/0!</v>
      </c>
      <c r="W647" s="75" t="e">
        <f aca="false">IF(R647&lt;&gt;T647,(IF(J647="",H647*(INFORMAÇÕES!$Q$80/INFORMAÇÕES!$Q$82),IF(J647="C",H647,0))),0)</f>
        <v>#DIV/0!</v>
      </c>
      <c r="X647" s="75" t="n">
        <f aca="false">IF(R647&lt;&gt;T647,(IF(J647="",H647*INFORMAÇÕES!$U$115,IF(J647="CF",H647,0))),0)</f>
        <v>0</v>
      </c>
      <c r="Y647" s="75" t="n">
        <f aca="false">IF(R647&lt;&gt;T647,(IF(J647="",H647*INFORMAÇÕES!$U$116,IF(J647="O",H647,0))),0)</f>
        <v>0</v>
      </c>
      <c r="Z647" s="75" t="n">
        <f aca="false">IF(E647&lt;&gt;0,H647,0)</f>
        <v>0</v>
      </c>
    </row>
    <row r="648" s="174" customFormat="true" ht="14.25" hidden="false" customHeight="true" outlineLevel="0" collapsed="false">
      <c r="A648" s="159" t="n">
        <v>637</v>
      </c>
      <c r="B648" s="160" t="n">
        <f aca="false">'ORÇ.GLOBAL REF.'!B648</f>
        <v>0</v>
      </c>
      <c r="C648" s="536" t="n">
        <f aca="false">'ORÇ.GLOBAL REF.'!C648</f>
        <v>0</v>
      </c>
      <c r="D648" s="162" t="n">
        <f aca="false">'ORÇ.GLOBAL REF.'!D648</f>
        <v>0</v>
      </c>
      <c r="E648" s="162" t="n">
        <f aca="false">'ORÇ.GLOBAL REF.'!E648</f>
        <v>0</v>
      </c>
      <c r="F648" s="537"/>
      <c r="G648" s="163" t="n">
        <f aca="false">ROUND(F648,2)</f>
        <v>0</v>
      </c>
      <c r="H648" s="163" t="n">
        <f aca="false">IF('ORÇ.GLOBAL P CAIXA'!K648="EXEC.",0,IF(E648&lt;&gt;0,ROUND(E648*G648,2),IF(Z648=0,(SUMIF('ORÇ.GLOBAL REF.'!$S$12:$S$1011,B648,$Z$12:$Z$1011)),Z648)))</f>
        <v>0</v>
      </c>
      <c r="I648" s="538" t="str">
        <f aca="false">'ORÇ.GLOBAL REF.'!H648</f>
        <v/>
      </c>
      <c r="J648" s="163" t="str">
        <f aca="false">'ORÇ.GLOBAL REF.'!I648</f>
        <v/>
      </c>
      <c r="K648" s="539" t="str">
        <f aca="false">'ORÇ.GLOBAL REF.'!J648</f>
        <v/>
      </c>
      <c r="L648" s="168" t="str">
        <f aca="false">IF(B648&gt;0,"ok","ocultar")</f>
        <v>ocultar</v>
      </c>
      <c r="M648" s="102"/>
      <c r="N648" s="102"/>
      <c r="O648" s="102"/>
      <c r="R648" s="157" t="n">
        <f aca="false">IF(B648=0,R647,IF(ISNONTEXT(B648)=TRUE(),INT(B648),INT(LEFT(B648,FIND(".",B648)-1))))</f>
        <v>3</v>
      </c>
      <c r="S648" s="157" t="str">
        <f aca="false">IF(S649=1,1,IF(B648&lt;&gt;0,1,IF(C648&lt;&gt;0,1,IF(D648&lt;&gt;0,1,IF(E648&lt;&gt;0,1,"")))))</f>
        <v/>
      </c>
      <c r="T648" s="157" t="str">
        <f aca="false">IF(R648=0," ",IF(R648&lt;&gt;R647,R648," "))</f>
        <v> </v>
      </c>
      <c r="U648" s="88"/>
      <c r="V648" s="75" t="e">
        <f aca="false">IF(R648&lt;&gt;T648,(IF(J648="",H648*(INFORMAÇÕES!$Q$79/INFORMAÇÕES!$Q$82),IF(J648="R",H648,0))),0)</f>
        <v>#DIV/0!</v>
      </c>
      <c r="W648" s="75" t="e">
        <f aca="false">IF(R648&lt;&gt;T648,(IF(J648="",H648*(INFORMAÇÕES!$Q$80/INFORMAÇÕES!$Q$82),IF(J648="C",H648,0))),0)</f>
        <v>#DIV/0!</v>
      </c>
      <c r="X648" s="75" t="n">
        <f aca="false">IF(R648&lt;&gt;T648,(IF(J648="",H648*INFORMAÇÕES!$U$115,IF(J648="CF",H648,0))),0)</f>
        <v>0</v>
      </c>
      <c r="Y648" s="75" t="n">
        <f aca="false">IF(R648&lt;&gt;T648,(IF(J648="",H648*INFORMAÇÕES!$U$116,IF(J648="O",H648,0))),0)</f>
        <v>0</v>
      </c>
      <c r="Z648" s="75" t="n">
        <f aca="false">IF(E648&lt;&gt;0,H648,0)</f>
        <v>0</v>
      </c>
    </row>
    <row r="649" s="174" customFormat="true" ht="14.25" hidden="false" customHeight="true" outlineLevel="0" collapsed="false">
      <c r="A649" s="159" t="n">
        <v>638</v>
      </c>
      <c r="B649" s="160" t="n">
        <f aca="false">'ORÇ.GLOBAL REF.'!B649</f>
        <v>0</v>
      </c>
      <c r="C649" s="536" t="n">
        <f aca="false">'ORÇ.GLOBAL REF.'!C649</f>
        <v>0</v>
      </c>
      <c r="D649" s="162" t="n">
        <f aca="false">'ORÇ.GLOBAL REF.'!D649</f>
        <v>0</v>
      </c>
      <c r="E649" s="162" t="n">
        <f aca="false">'ORÇ.GLOBAL REF.'!E649</f>
        <v>0</v>
      </c>
      <c r="F649" s="537"/>
      <c r="G649" s="163" t="n">
        <f aca="false">ROUND(F649,2)</f>
        <v>0</v>
      </c>
      <c r="H649" s="163" t="n">
        <f aca="false">IF('ORÇ.GLOBAL P CAIXA'!K649="EXEC.",0,IF(E649&lt;&gt;0,ROUND(E649*G649,2),IF(Z649=0,(SUMIF('ORÇ.GLOBAL REF.'!$S$12:$S$1011,B649,$Z$12:$Z$1011)),Z649)))</f>
        <v>0</v>
      </c>
      <c r="I649" s="538" t="str">
        <f aca="false">'ORÇ.GLOBAL REF.'!H649</f>
        <v/>
      </c>
      <c r="J649" s="163" t="str">
        <f aca="false">'ORÇ.GLOBAL REF.'!I649</f>
        <v/>
      </c>
      <c r="K649" s="539" t="str">
        <f aca="false">'ORÇ.GLOBAL REF.'!J649</f>
        <v/>
      </c>
      <c r="L649" s="168" t="str">
        <f aca="false">IF(B649&gt;0,"ok","ocultar")</f>
        <v>ocultar</v>
      </c>
      <c r="M649" s="102"/>
      <c r="N649" s="102"/>
      <c r="O649" s="102"/>
      <c r="R649" s="157" t="n">
        <f aca="false">IF(B649=0,R648,IF(ISNONTEXT(B649)=TRUE(),INT(B649),INT(LEFT(B649,FIND(".",B649)-1))))</f>
        <v>3</v>
      </c>
      <c r="S649" s="157" t="str">
        <f aca="false">IF(S650=1,1,IF(B649&lt;&gt;0,1,IF(C649&lt;&gt;0,1,IF(D649&lt;&gt;0,1,IF(E649&lt;&gt;0,1,"")))))</f>
        <v/>
      </c>
      <c r="T649" s="157" t="str">
        <f aca="false">IF(R649=0," ",IF(R649&lt;&gt;R648,R649," "))</f>
        <v> </v>
      </c>
      <c r="U649" s="88"/>
      <c r="V649" s="75" t="e">
        <f aca="false">IF(R649&lt;&gt;T649,(IF(J649="",H649*(INFORMAÇÕES!$Q$79/INFORMAÇÕES!$Q$82),IF(J649="R",H649,0))),0)</f>
        <v>#DIV/0!</v>
      </c>
      <c r="W649" s="75" t="e">
        <f aca="false">IF(R649&lt;&gt;T649,(IF(J649="",H649*(INFORMAÇÕES!$Q$80/INFORMAÇÕES!$Q$82),IF(J649="C",H649,0))),0)</f>
        <v>#DIV/0!</v>
      </c>
      <c r="X649" s="75" t="n">
        <f aca="false">IF(R649&lt;&gt;T649,(IF(J649="",H649*INFORMAÇÕES!$U$115,IF(J649="CF",H649,0))),0)</f>
        <v>0</v>
      </c>
      <c r="Y649" s="75" t="n">
        <f aca="false">IF(R649&lt;&gt;T649,(IF(J649="",H649*INFORMAÇÕES!$U$116,IF(J649="O",H649,0))),0)</f>
        <v>0</v>
      </c>
      <c r="Z649" s="75" t="n">
        <f aca="false">IF(E649&lt;&gt;0,H649,0)</f>
        <v>0</v>
      </c>
    </row>
    <row r="650" s="174" customFormat="true" ht="14.25" hidden="false" customHeight="true" outlineLevel="0" collapsed="false">
      <c r="A650" s="159" t="n">
        <v>639</v>
      </c>
      <c r="B650" s="160" t="n">
        <f aca="false">'ORÇ.GLOBAL REF.'!B650</f>
        <v>0</v>
      </c>
      <c r="C650" s="536" t="n">
        <f aca="false">'ORÇ.GLOBAL REF.'!C650</f>
        <v>0</v>
      </c>
      <c r="D650" s="162" t="n">
        <f aca="false">'ORÇ.GLOBAL REF.'!D650</f>
        <v>0</v>
      </c>
      <c r="E650" s="162" t="n">
        <f aca="false">'ORÇ.GLOBAL REF.'!E650</f>
        <v>0</v>
      </c>
      <c r="F650" s="537"/>
      <c r="G650" s="163" t="n">
        <f aca="false">ROUND(F650,2)</f>
        <v>0</v>
      </c>
      <c r="H650" s="163" t="n">
        <f aca="false">IF('ORÇ.GLOBAL P CAIXA'!K650="EXEC.",0,IF(E650&lt;&gt;0,ROUND(E650*G650,2),IF(Z650=0,(SUMIF('ORÇ.GLOBAL REF.'!$S$12:$S$1011,B650,$Z$12:$Z$1011)),Z650)))</f>
        <v>0</v>
      </c>
      <c r="I650" s="538" t="str">
        <f aca="false">'ORÇ.GLOBAL REF.'!H650</f>
        <v/>
      </c>
      <c r="J650" s="163" t="str">
        <f aca="false">'ORÇ.GLOBAL REF.'!I650</f>
        <v/>
      </c>
      <c r="K650" s="539" t="str">
        <f aca="false">'ORÇ.GLOBAL REF.'!J650</f>
        <v/>
      </c>
      <c r="L650" s="168" t="str">
        <f aca="false">IF(B650&gt;0,"ok","ocultar")</f>
        <v>ocultar</v>
      </c>
      <c r="M650" s="102"/>
      <c r="N650" s="102"/>
      <c r="O650" s="102"/>
      <c r="R650" s="157" t="n">
        <f aca="false">IF(B650=0,R649,IF(ISNONTEXT(B650)=TRUE(),INT(B650),INT(LEFT(B650,FIND(".",B650)-1))))</f>
        <v>3</v>
      </c>
      <c r="S650" s="157" t="str">
        <f aca="false">IF(S651=1,1,IF(B650&lt;&gt;0,1,IF(C650&lt;&gt;0,1,IF(D650&lt;&gt;0,1,IF(E650&lt;&gt;0,1,"")))))</f>
        <v/>
      </c>
      <c r="T650" s="157" t="str">
        <f aca="false">IF(R650=0," ",IF(R650&lt;&gt;R649,R650," "))</f>
        <v> </v>
      </c>
      <c r="U650" s="88"/>
      <c r="V650" s="75" t="e">
        <f aca="false">IF(R650&lt;&gt;T650,(IF(J650="",H650*(INFORMAÇÕES!$Q$79/INFORMAÇÕES!$Q$82),IF(J650="R",H650,0))),0)</f>
        <v>#DIV/0!</v>
      </c>
      <c r="W650" s="75" t="e">
        <f aca="false">IF(R650&lt;&gt;T650,(IF(J650="",H650*(INFORMAÇÕES!$Q$80/INFORMAÇÕES!$Q$82),IF(J650="C",H650,0))),0)</f>
        <v>#DIV/0!</v>
      </c>
      <c r="X650" s="75" t="n">
        <f aca="false">IF(R650&lt;&gt;T650,(IF(J650="",H650*INFORMAÇÕES!$U$115,IF(J650="CF",H650,0))),0)</f>
        <v>0</v>
      </c>
      <c r="Y650" s="75" t="n">
        <f aca="false">IF(R650&lt;&gt;T650,(IF(J650="",H650*INFORMAÇÕES!$U$116,IF(J650="O",H650,0))),0)</f>
        <v>0</v>
      </c>
      <c r="Z650" s="75" t="n">
        <f aca="false">IF(E650&lt;&gt;0,H650,0)</f>
        <v>0</v>
      </c>
    </row>
    <row r="651" s="174" customFormat="true" ht="14.25" hidden="false" customHeight="true" outlineLevel="0" collapsed="false">
      <c r="A651" s="159" t="n">
        <v>640</v>
      </c>
      <c r="B651" s="160" t="n">
        <f aca="false">'ORÇ.GLOBAL REF.'!B651</f>
        <v>0</v>
      </c>
      <c r="C651" s="536" t="n">
        <f aca="false">'ORÇ.GLOBAL REF.'!C651</f>
        <v>0</v>
      </c>
      <c r="D651" s="162" t="n">
        <f aca="false">'ORÇ.GLOBAL REF.'!D651</f>
        <v>0</v>
      </c>
      <c r="E651" s="162" t="n">
        <f aca="false">'ORÇ.GLOBAL REF.'!E651</f>
        <v>0</v>
      </c>
      <c r="F651" s="537"/>
      <c r="G651" s="163" t="n">
        <f aca="false">ROUND(F651,2)</f>
        <v>0</v>
      </c>
      <c r="H651" s="163" t="n">
        <f aca="false">IF('ORÇ.GLOBAL P CAIXA'!K651="EXEC.",0,IF(E651&lt;&gt;0,ROUND(E651*G651,2),IF(Z651=0,(SUMIF('ORÇ.GLOBAL REF.'!$S$12:$S$1011,B651,$Z$12:$Z$1011)),Z651)))</f>
        <v>0</v>
      </c>
      <c r="I651" s="538" t="str">
        <f aca="false">'ORÇ.GLOBAL REF.'!H651</f>
        <v/>
      </c>
      <c r="J651" s="163" t="str">
        <f aca="false">'ORÇ.GLOBAL REF.'!I651</f>
        <v/>
      </c>
      <c r="K651" s="539" t="str">
        <f aca="false">'ORÇ.GLOBAL REF.'!J651</f>
        <v/>
      </c>
      <c r="L651" s="168" t="str">
        <f aca="false">IF(B651&gt;0,"ok","ocultar")</f>
        <v>ocultar</v>
      </c>
      <c r="M651" s="102"/>
      <c r="N651" s="102"/>
      <c r="O651" s="102"/>
      <c r="R651" s="157" t="n">
        <f aca="false">IF(B651=0,R650,IF(ISNONTEXT(B651)=TRUE(),INT(B651),INT(LEFT(B651,FIND(".",B651)-1))))</f>
        <v>3</v>
      </c>
      <c r="S651" s="157" t="str">
        <f aca="false">IF(S652=1,1,IF(B651&lt;&gt;0,1,IF(C651&lt;&gt;0,1,IF(D651&lt;&gt;0,1,IF(E651&lt;&gt;0,1,"")))))</f>
        <v/>
      </c>
      <c r="T651" s="157" t="str">
        <f aca="false">IF(R651=0," ",IF(R651&lt;&gt;R650,R651," "))</f>
        <v> </v>
      </c>
      <c r="U651" s="88"/>
      <c r="V651" s="75" t="e">
        <f aca="false">IF(R651&lt;&gt;T651,(IF(J651="",H651*(INFORMAÇÕES!$Q$79/INFORMAÇÕES!$Q$82),IF(J651="R",H651,0))),0)</f>
        <v>#DIV/0!</v>
      </c>
      <c r="W651" s="75" t="e">
        <f aca="false">IF(R651&lt;&gt;T651,(IF(J651="",H651*(INFORMAÇÕES!$Q$80/INFORMAÇÕES!$Q$82),IF(J651="C",H651,0))),0)</f>
        <v>#DIV/0!</v>
      </c>
      <c r="X651" s="75" t="n">
        <f aca="false">IF(R651&lt;&gt;T651,(IF(J651="",H651*INFORMAÇÕES!$U$115,IF(J651="CF",H651,0))),0)</f>
        <v>0</v>
      </c>
      <c r="Y651" s="75" t="n">
        <f aca="false">IF(R651&lt;&gt;T651,(IF(J651="",H651*INFORMAÇÕES!$U$116,IF(J651="O",H651,0))),0)</f>
        <v>0</v>
      </c>
      <c r="Z651" s="75" t="n">
        <f aca="false">IF(E651&lt;&gt;0,H651,0)</f>
        <v>0</v>
      </c>
    </row>
    <row r="652" s="174" customFormat="true" ht="14.25" hidden="false" customHeight="true" outlineLevel="0" collapsed="false">
      <c r="A652" s="159" t="n">
        <v>641</v>
      </c>
      <c r="B652" s="160" t="n">
        <f aca="false">'ORÇ.GLOBAL REF.'!B652</f>
        <v>0</v>
      </c>
      <c r="C652" s="536" t="n">
        <f aca="false">'ORÇ.GLOBAL REF.'!C652</f>
        <v>0</v>
      </c>
      <c r="D652" s="162" t="n">
        <f aca="false">'ORÇ.GLOBAL REF.'!D652</f>
        <v>0</v>
      </c>
      <c r="E652" s="162" t="n">
        <f aca="false">'ORÇ.GLOBAL REF.'!E652</f>
        <v>0</v>
      </c>
      <c r="F652" s="537"/>
      <c r="G652" s="163" t="n">
        <f aca="false">ROUND(F652,2)</f>
        <v>0</v>
      </c>
      <c r="H652" s="163" t="n">
        <f aca="false">IF('ORÇ.GLOBAL P CAIXA'!K652="EXEC.",0,IF(E652&lt;&gt;0,ROUND(E652*G652,2),IF(Z652=0,(SUMIF('ORÇ.GLOBAL REF.'!$S$12:$S$1011,B652,$Z$12:$Z$1011)),Z652)))</f>
        <v>0</v>
      </c>
      <c r="I652" s="538" t="str">
        <f aca="false">'ORÇ.GLOBAL REF.'!H652</f>
        <v/>
      </c>
      <c r="J652" s="163" t="str">
        <f aca="false">'ORÇ.GLOBAL REF.'!I652</f>
        <v/>
      </c>
      <c r="K652" s="539" t="str">
        <f aca="false">'ORÇ.GLOBAL REF.'!J652</f>
        <v/>
      </c>
      <c r="L652" s="168" t="str">
        <f aca="false">IF(B652&gt;0,"ok","ocultar")</f>
        <v>ocultar</v>
      </c>
      <c r="M652" s="102"/>
      <c r="N652" s="102"/>
      <c r="O652" s="102"/>
      <c r="R652" s="157" t="n">
        <f aca="false">IF(B652=0,R651,IF(ISNONTEXT(B652)=TRUE(),INT(B652),INT(LEFT(B652,FIND(".",B652)-1))))</f>
        <v>3</v>
      </c>
      <c r="S652" s="157" t="str">
        <f aca="false">IF(S653=1,1,IF(B652&lt;&gt;0,1,IF(C652&lt;&gt;0,1,IF(D652&lt;&gt;0,1,IF(E652&lt;&gt;0,1,"")))))</f>
        <v/>
      </c>
      <c r="T652" s="157" t="str">
        <f aca="false">IF(R652=0," ",IF(R652&lt;&gt;R651,R652," "))</f>
        <v> </v>
      </c>
      <c r="U652" s="88"/>
      <c r="V652" s="75" t="e">
        <f aca="false">IF(R652&lt;&gt;T652,(IF(J652="",H652*(INFORMAÇÕES!$Q$79/INFORMAÇÕES!$Q$82),IF(J652="R",H652,0))),0)</f>
        <v>#DIV/0!</v>
      </c>
      <c r="W652" s="75" t="e">
        <f aca="false">IF(R652&lt;&gt;T652,(IF(J652="",H652*(INFORMAÇÕES!$Q$80/INFORMAÇÕES!$Q$82),IF(J652="C",H652,0))),0)</f>
        <v>#DIV/0!</v>
      </c>
      <c r="X652" s="75" t="n">
        <f aca="false">IF(R652&lt;&gt;T652,(IF(J652="",H652*INFORMAÇÕES!$U$115,IF(J652="CF",H652,0))),0)</f>
        <v>0</v>
      </c>
      <c r="Y652" s="75" t="n">
        <f aca="false">IF(R652&lt;&gt;T652,(IF(J652="",H652*INFORMAÇÕES!$U$116,IF(J652="O",H652,0))),0)</f>
        <v>0</v>
      </c>
      <c r="Z652" s="75" t="n">
        <f aca="false">IF(E652&lt;&gt;0,H652,0)</f>
        <v>0</v>
      </c>
    </row>
    <row r="653" s="174" customFormat="true" ht="14.25" hidden="false" customHeight="true" outlineLevel="0" collapsed="false">
      <c r="A653" s="159" t="n">
        <v>642</v>
      </c>
      <c r="B653" s="160" t="n">
        <f aca="false">'ORÇ.GLOBAL REF.'!B653</f>
        <v>0</v>
      </c>
      <c r="C653" s="536" t="n">
        <f aca="false">'ORÇ.GLOBAL REF.'!C653</f>
        <v>0</v>
      </c>
      <c r="D653" s="162" t="n">
        <f aca="false">'ORÇ.GLOBAL REF.'!D653</f>
        <v>0</v>
      </c>
      <c r="E653" s="162" t="n">
        <f aca="false">'ORÇ.GLOBAL REF.'!E653</f>
        <v>0</v>
      </c>
      <c r="F653" s="537"/>
      <c r="G653" s="163" t="n">
        <f aca="false">ROUND(F653,2)</f>
        <v>0</v>
      </c>
      <c r="H653" s="163" t="n">
        <f aca="false">IF('ORÇ.GLOBAL P CAIXA'!K653="EXEC.",0,IF(E653&lt;&gt;0,ROUND(E653*G653,2),IF(Z653=0,(SUMIF('ORÇ.GLOBAL REF.'!$S$12:$S$1011,B653,$Z$12:$Z$1011)),Z653)))</f>
        <v>0</v>
      </c>
      <c r="I653" s="538" t="str">
        <f aca="false">'ORÇ.GLOBAL REF.'!H653</f>
        <v/>
      </c>
      <c r="J653" s="163" t="str">
        <f aca="false">'ORÇ.GLOBAL REF.'!I653</f>
        <v/>
      </c>
      <c r="K653" s="539" t="str">
        <f aca="false">'ORÇ.GLOBAL REF.'!J653</f>
        <v/>
      </c>
      <c r="L653" s="168" t="str">
        <f aca="false">IF(B653&gt;0,"ok","ocultar")</f>
        <v>ocultar</v>
      </c>
      <c r="M653" s="102"/>
      <c r="N653" s="102"/>
      <c r="O653" s="102"/>
      <c r="R653" s="157" t="n">
        <f aca="false">IF(B653=0,R652,IF(ISNONTEXT(B653)=TRUE(),INT(B653),INT(LEFT(B653,FIND(".",B653)-1))))</f>
        <v>3</v>
      </c>
      <c r="S653" s="157" t="str">
        <f aca="false">IF(S654=1,1,IF(B653&lt;&gt;0,1,IF(C653&lt;&gt;0,1,IF(D653&lt;&gt;0,1,IF(E653&lt;&gt;0,1,"")))))</f>
        <v/>
      </c>
      <c r="T653" s="157" t="str">
        <f aca="false">IF(R653=0," ",IF(R653&lt;&gt;R652,R653," "))</f>
        <v> </v>
      </c>
      <c r="U653" s="88"/>
      <c r="V653" s="75" t="e">
        <f aca="false">IF(R653&lt;&gt;T653,(IF(J653="",H653*(INFORMAÇÕES!$Q$79/INFORMAÇÕES!$Q$82),IF(J653="R",H653,0))),0)</f>
        <v>#DIV/0!</v>
      </c>
      <c r="W653" s="75" t="e">
        <f aca="false">IF(R653&lt;&gt;T653,(IF(J653="",H653*(INFORMAÇÕES!$Q$80/INFORMAÇÕES!$Q$82),IF(J653="C",H653,0))),0)</f>
        <v>#DIV/0!</v>
      </c>
      <c r="X653" s="75" t="n">
        <f aca="false">IF(R653&lt;&gt;T653,(IF(J653="",H653*INFORMAÇÕES!$U$115,IF(J653="CF",H653,0))),0)</f>
        <v>0</v>
      </c>
      <c r="Y653" s="75" t="n">
        <f aca="false">IF(R653&lt;&gt;T653,(IF(J653="",H653*INFORMAÇÕES!$U$116,IF(J653="O",H653,0))),0)</f>
        <v>0</v>
      </c>
      <c r="Z653" s="75" t="n">
        <f aca="false">IF(E653&lt;&gt;0,H653,0)</f>
        <v>0</v>
      </c>
    </row>
    <row r="654" s="174" customFormat="true" ht="14.25" hidden="false" customHeight="true" outlineLevel="0" collapsed="false">
      <c r="A654" s="159" t="n">
        <v>643</v>
      </c>
      <c r="B654" s="160" t="n">
        <f aca="false">'ORÇ.GLOBAL REF.'!B654</f>
        <v>0</v>
      </c>
      <c r="C654" s="536" t="n">
        <f aca="false">'ORÇ.GLOBAL REF.'!C654</f>
        <v>0</v>
      </c>
      <c r="D654" s="162" t="n">
        <f aca="false">'ORÇ.GLOBAL REF.'!D654</f>
        <v>0</v>
      </c>
      <c r="E654" s="162" t="n">
        <f aca="false">'ORÇ.GLOBAL REF.'!E654</f>
        <v>0</v>
      </c>
      <c r="F654" s="537"/>
      <c r="G654" s="163" t="n">
        <f aca="false">ROUND(F654,2)</f>
        <v>0</v>
      </c>
      <c r="H654" s="163" t="n">
        <f aca="false">IF('ORÇ.GLOBAL P CAIXA'!K654="EXEC.",0,IF(E654&lt;&gt;0,ROUND(E654*G654,2),IF(Z654=0,(SUMIF('ORÇ.GLOBAL REF.'!$S$12:$S$1011,B654,$Z$12:$Z$1011)),Z654)))</f>
        <v>0</v>
      </c>
      <c r="I654" s="538" t="str">
        <f aca="false">'ORÇ.GLOBAL REF.'!H654</f>
        <v/>
      </c>
      <c r="J654" s="163" t="str">
        <f aca="false">'ORÇ.GLOBAL REF.'!I654</f>
        <v/>
      </c>
      <c r="K654" s="539" t="str">
        <f aca="false">'ORÇ.GLOBAL REF.'!J654</f>
        <v/>
      </c>
      <c r="L654" s="168" t="str">
        <f aca="false">IF(B654&gt;0,"ok","ocultar")</f>
        <v>ocultar</v>
      </c>
      <c r="M654" s="102"/>
      <c r="N654" s="102"/>
      <c r="O654" s="102"/>
      <c r="R654" s="157" t="n">
        <f aca="false">IF(B654=0,R653,IF(ISNONTEXT(B654)=TRUE(),INT(B654),INT(LEFT(B654,FIND(".",B654)-1))))</f>
        <v>3</v>
      </c>
      <c r="S654" s="157" t="str">
        <f aca="false">IF(S655=1,1,IF(B654&lt;&gt;0,1,IF(C654&lt;&gt;0,1,IF(D654&lt;&gt;0,1,IF(E654&lt;&gt;0,1,"")))))</f>
        <v/>
      </c>
      <c r="T654" s="157" t="str">
        <f aca="false">IF(R654=0," ",IF(R654&lt;&gt;R653,R654," "))</f>
        <v> </v>
      </c>
      <c r="U654" s="88"/>
      <c r="V654" s="75" t="e">
        <f aca="false">IF(R654&lt;&gt;T654,(IF(J654="",H654*(INFORMAÇÕES!$Q$79/INFORMAÇÕES!$Q$82),IF(J654="R",H654,0))),0)</f>
        <v>#DIV/0!</v>
      </c>
      <c r="W654" s="75" t="e">
        <f aca="false">IF(R654&lt;&gt;T654,(IF(J654="",H654*(INFORMAÇÕES!$Q$80/INFORMAÇÕES!$Q$82),IF(J654="C",H654,0))),0)</f>
        <v>#DIV/0!</v>
      </c>
      <c r="X654" s="75" t="n">
        <f aca="false">IF(R654&lt;&gt;T654,(IF(J654="",H654*INFORMAÇÕES!$U$115,IF(J654="CF",H654,0))),0)</f>
        <v>0</v>
      </c>
      <c r="Y654" s="75" t="n">
        <f aca="false">IF(R654&lt;&gt;T654,(IF(J654="",H654*INFORMAÇÕES!$U$116,IF(J654="O",H654,0))),0)</f>
        <v>0</v>
      </c>
      <c r="Z654" s="75" t="n">
        <f aca="false">IF(E654&lt;&gt;0,H654,0)</f>
        <v>0</v>
      </c>
    </row>
    <row r="655" s="174" customFormat="true" ht="14.25" hidden="false" customHeight="true" outlineLevel="0" collapsed="false">
      <c r="A655" s="159" t="n">
        <v>644</v>
      </c>
      <c r="B655" s="160" t="n">
        <f aca="false">'ORÇ.GLOBAL REF.'!B655</f>
        <v>0</v>
      </c>
      <c r="C655" s="536" t="n">
        <f aca="false">'ORÇ.GLOBAL REF.'!C655</f>
        <v>0</v>
      </c>
      <c r="D655" s="162" t="n">
        <f aca="false">'ORÇ.GLOBAL REF.'!D655</f>
        <v>0</v>
      </c>
      <c r="E655" s="162" t="n">
        <f aca="false">'ORÇ.GLOBAL REF.'!E655</f>
        <v>0</v>
      </c>
      <c r="F655" s="537"/>
      <c r="G655" s="163" t="n">
        <f aca="false">ROUND(F655,2)</f>
        <v>0</v>
      </c>
      <c r="H655" s="163" t="n">
        <f aca="false">IF('ORÇ.GLOBAL P CAIXA'!K655="EXEC.",0,IF(E655&lt;&gt;0,ROUND(E655*G655,2),IF(Z655=0,(SUMIF('ORÇ.GLOBAL REF.'!$S$12:$S$1011,B655,$Z$12:$Z$1011)),Z655)))</f>
        <v>0</v>
      </c>
      <c r="I655" s="538" t="str">
        <f aca="false">'ORÇ.GLOBAL REF.'!H655</f>
        <v/>
      </c>
      <c r="J655" s="163" t="str">
        <f aca="false">'ORÇ.GLOBAL REF.'!I655</f>
        <v/>
      </c>
      <c r="K655" s="539" t="str">
        <f aca="false">'ORÇ.GLOBAL REF.'!J655</f>
        <v/>
      </c>
      <c r="L655" s="168" t="str">
        <f aca="false">IF(B655&gt;0,"ok","ocultar")</f>
        <v>ocultar</v>
      </c>
      <c r="M655" s="102"/>
      <c r="N655" s="102"/>
      <c r="O655" s="102"/>
      <c r="R655" s="157" t="n">
        <f aca="false">IF(B655=0,R654,IF(ISNONTEXT(B655)=TRUE(),INT(B655),INT(LEFT(B655,FIND(".",B655)-1))))</f>
        <v>3</v>
      </c>
      <c r="S655" s="157" t="str">
        <f aca="false">IF(S656=1,1,IF(B655&lt;&gt;0,1,IF(C655&lt;&gt;0,1,IF(D655&lt;&gt;0,1,IF(E655&lt;&gt;0,1,"")))))</f>
        <v/>
      </c>
      <c r="T655" s="157" t="str">
        <f aca="false">IF(R655=0," ",IF(R655&lt;&gt;R654,R655," "))</f>
        <v> </v>
      </c>
      <c r="U655" s="88"/>
      <c r="V655" s="75" t="e">
        <f aca="false">IF(R655&lt;&gt;T655,(IF(J655="",H655*(INFORMAÇÕES!$Q$79/INFORMAÇÕES!$Q$82),IF(J655="R",H655,0))),0)</f>
        <v>#DIV/0!</v>
      </c>
      <c r="W655" s="75" t="e">
        <f aca="false">IF(R655&lt;&gt;T655,(IF(J655="",H655*(INFORMAÇÕES!$Q$80/INFORMAÇÕES!$Q$82),IF(J655="C",H655,0))),0)</f>
        <v>#DIV/0!</v>
      </c>
      <c r="X655" s="75" t="n">
        <f aca="false">IF(R655&lt;&gt;T655,(IF(J655="",H655*INFORMAÇÕES!$U$115,IF(J655="CF",H655,0))),0)</f>
        <v>0</v>
      </c>
      <c r="Y655" s="75" t="n">
        <f aca="false">IF(R655&lt;&gt;T655,(IF(J655="",H655*INFORMAÇÕES!$U$116,IF(J655="O",H655,0))),0)</f>
        <v>0</v>
      </c>
      <c r="Z655" s="75" t="n">
        <f aca="false">IF(E655&lt;&gt;0,H655,0)</f>
        <v>0</v>
      </c>
    </row>
    <row r="656" s="174" customFormat="true" ht="14.25" hidden="false" customHeight="true" outlineLevel="0" collapsed="false">
      <c r="A656" s="159" t="n">
        <v>645</v>
      </c>
      <c r="B656" s="160" t="n">
        <f aca="false">'ORÇ.GLOBAL REF.'!B656</f>
        <v>0</v>
      </c>
      <c r="C656" s="536" t="n">
        <f aca="false">'ORÇ.GLOBAL REF.'!C656</f>
        <v>0</v>
      </c>
      <c r="D656" s="162" t="n">
        <f aca="false">'ORÇ.GLOBAL REF.'!D656</f>
        <v>0</v>
      </c>
      <c r="E656" s="162" t="n">
        <f aca="false">'ORÇ.GLOBAL REF.'!E656</f>
        <v>0</v>
      </c>
      <c r="F656" s="537"/>
      <c r="G656" s="163" t="n">
        <f aca="false">ROUND(F656,2)</f>
        <v>0</v>
      </c>
      <c r="H656" s="163" t="n">
        <f aca="false">IF('ORÇ.GLOBAL P CAIXA'!K656="EXEC.",0,IF(E656&lt;&gt;0,ROUND(E656*G656,2),IF(Z656=0,(SUMIF('ORÇ.GLOBAL REF.'!$S$12:$S$1011,B656,$Z$12:$Z$1011)),Z656)))</f>
        <v>0</v>
      </c>
      <c r="I656" s="538" t="str">
        <f aca="false">'ORÇ.GLOBAL REF.'!H656</f>
        <v/>
      </c>
      <c r="J656" s="163" t="str">
        <f aca="false">'ORÇ.GLOBAL REF.'!I656</f>
        <v/>
      </c>
      <c r="K656" s="539" t="str">
        <f aca="false">'ORÇ.GLOBAL REF.'!J656</f>
        <v/>
      </c>
      <c r="L656" s="168" t="str">
        <f aca="false">IF(B656&gt;0,"ok","ocultar")</f>
        <v>ocultar</v>
      </c>
      <c r="M656" s="102"/>
      <c r="N656" s="102"/>
      <c r="O656" s="102"/>
      <c r="R656" s="157" t="n">
        <f aca="false">IF(B656=0,R655,IF(ISNONTEXT(B656)=TRUE(),INT(B656),INT(LEFT(B656,FIND(".",B656)-1))))</f>
        <v>3</v>
      </c>
      <c r="S656" s="157" t="str">
        <f aca="false">IF(S657=1,1,IF(B656&lt;&gt;0,1,IF(C656&lt;&gt;0,1,IF(D656&lt;&gt;0,1,IF(E656&lt;&gt;0,1,"")))))</f>
        <v/>
      </c>
      <c r="T656" s="157" t="str">
        <f aca="false">IF(R656=0," ",IF(R656&lt;&gt;R655,R656," "))</f>
        <v> </v>
      </c>
      <c r="U656" s="88"/>
      <c r="V656" s="75" t="e">
        <f aca="false">IF(R656&lt;&gt;T656,(IF(J656="",H656*(INFORMAÇÕES!$Q$79/INFORMAÇÕES!$Q$82),IF(J656="R",H656,0))),0)</f>
        <v>#DIV/0!</v>
      </c>
      <c r="W656" s="75" t="e">
        <f aca="false">IF(R656&lt;&gt;T656,(IF(J656="",H656*(INFORMAÇÕES!$Q$80/INFORMAÇÕES!$Q$82),IF(J656="C",H656,0))),0)</f>
        <v>#DIV/0!</v>
      </c>
      <c r="X656" s="75" t="n">
        <f aca="false">IF(R656&lt;&gt;T656,(IF(J656="",H656*INFORMAÇÕES!$U$115,IF(J656="CF",H656,0))),0)</f>
        <v>0</v>
      </c>
      <c r="Y656" s="75" t="n">
        <f aca="false">IF(R656&lt;&gt;T656,(IF(J656="",H656*INFORMAÇÕES!$U$116,IF(J656="O",H656,0))),0)</f>
        <v>0</v>
      </c>
      <c r="Z656" s="75" t="n">
        <f aca="false">IF(E656&lt;&gt;0,H656,0)</f>
        <v>0</v>
      </c>
    </row>
    <row r="657" s="174" customFormat="true" ht="14.25" hidden="false" customHeight="true" outlineLevel="0" collapsed="false">
      <c r="A657" s="159" t="n">
        <v>646</v>
      </c>
      <c r="B657" s="160" t="n">
        <f aca="false">'ORÇ.GLOBAL REF.'!B657</f>
        <v>0</v>
      </c>
      <c r="C657" s="536" t="n">
        <f aca="false">'ORÇ.GLOBAL REF.'!C657</f>
        <v>0</v>
      </c>
      <c r="D657" s="162" t="n">
        <f aca="false">'ORÇ.GLOBAL REF.'!D657</f>
        <v>0</v>
      </c>
      <c r="E657" s="162" t="n">
        <f aca="false">'ORÇ.GLOBAL REF.'!E657</f>
        <v>0</v>
      </c>
      <c r="F657" s="537"/>
      <c r="G657" s="163" t="n">
        <f aca="false">ROUND(F657,2)</f>
        <v>0</v>
      </c>
      <c r="H657" s="163" t="n">
        <f aca="false">IF('ORÇ.GLOBAL P CAIXA'!K657="EXEC.",0,IF(E657&lt;&gt;0,ROUND(E657*G657,2),IF(Z657=0,(SUMIF('ORÇ.GLOBAL REF.'!$S$12:$S$1011,B657,$Z$12:$Z$1011)),Z657)))</f>
        <v>0</v>
      </c>
      <c r="I657" s="538" t="str">
        <f aca="false">'ORÇ.GLOBAL REF.'!H657</f>
        <v/>
      </c>
      <c r="J657" s="163" t="str">
        <f aca="false">'ORÇ.GLOBAL REF.'!I657</f>
        <v/>
      </c>
      <c r="K657" s="539" t="str">
        <f aca="false">'ORÇ.GLOBAL REF.'!J657</f>
        <v/>
      </c>
      <c r="L657" s="168" t="str">
        <f aca="false">IF(B657&gt;0,"ok","ocultar")</f>
        <v>ocultar</v>
      </c>
      <c r="M657" s="102"/>
      <c r="N657" s="102"/>
      <c r="O657" s="102"/>
      <c r="R657" s="157" t="n">
        <f aca="false">IF(B657=0,R656,IF(ISNONTEXT(B657)=TRUE(),INT(B657),INT(LEFT(B657,FIND(".",B657)-1))))</f>
        <v>3</v>
      </c>
      <c r="S657" s="157" t="str">
        <f aca="false">IF(S658=1,1,IF(B657&lt;&gt;0,1,IF(C657&lt;&gt;0,1,IF(D657&lt;&gt;0,1,IF(E657&lt;&gt;0,1,"")))))</f>
        <v/>
      </c>
      <c r="T657" s="157" t="str">
        <f aca="false">IF(R657=0," ",IF(R657&lt;&gt;R656,R657," "))</f>
        <v> </v>
      </c>
      <c r="U657" s="88"/>
      <c r="V657" s="75" t="e">
        <f aca="false">IF(R657&lt;&gt;T657,(IF(J657="",H657*(INFORMAÇÕES!$Q$79/INFORMAÇÕES!$Q$82),IF(J657="R",H657,0))),0)</f>
        <v>#DIV/0!</v>
      </c>
      <c r="W657" s="75" t="e">
        <f aca="false">IF(R657&lt;&gt;T657,(IF(J657="",H657*(INFORMAÇÕES!$Q$80/INFORMAÇÕES!$Q$82),IF(J657="C",H657,0))),0)</f>
        <v>#DIV/0!</v>
      </c>
      <c r="X657" s="75" t="n">
        <f aca="false">IF(R657&lt;&gt;T657,(IF(J657="",H657*INFORMAÇÕES!$U$115,IF(J657="CF",H657,0))),0)</f>
        <v>0</v>
      </c>
      <c r="Y657" s="75" t="n">
        <f aca="false">IF(R657&lt;&gt;T657,(IF(J657="",H657*INFORMAÇÕES!$U$116,IF(J657="O",H657,0))),0)</f>
        <v>0</v>
      </c>
      <c r="Z657" s="75" t="n">
        <f aca="false">IF(E657&lt;&gt;0,H657,0)</f>
        <v>0</v>
      </c>
    </row>
    <row r="658" s="174" customFormat="true" ht="14.25" hidden="false" customHeight="true" outlineLevel="0" collapsed="false">
      <c r="A658" s="159" t="n">
        <v>647</v>
      </c>
      <c r="B658" s="160" t="n">
        <f aca="false">'ORÇ.GLOBAL REF.'!B658</f>
        <v>0</v>
      </c>
      <c r="C658" s="536" t="n">
        <f aca="false">'ORÇ.GLOBAL REF.'!C658</f>
        <v>0</v>
      </c>
      <c r="D658" s="162" t="n">
        <f aca="false">'ORÇ.GLOBAL REF.'!D658</f>
        <v>0</v>
      </c>
      <c r="E658" s="162" t="n">
        <f aca="false">'ORÇ.GLOBAL REF.'!E658</f>
        <v>0</v>
      </c>
      <c r="F658" s="537"/>
      <c r="G658" s="163" t="n">
        <f aca="false">ROUND(F658,2)</f>
        <v>0</v>
      </c>
      <c r="H658" s="163" t="n">
        <f aca="false">IF('ORÇ.GLOBAL P CAIXA'!K658="EXEC.",0,IF(E658&lt;&gt;0,ROUND(E658*G658,2),IF(Z658=0,(SUMIF('ORÇ.GLOBAL REF.'!$S$12:$S$1011,B658,$Z$12:$Z$1011)),Z658)))</f>
        <v>0</v>
      </c>
      <c r="I658" s="538" t="str">
        <f aca="false">'ORÇ.GLOBAL REF.'!H658</f>
        <v/>
      </c>
      <c r="J658" s="163" t="str">
        <f aca="false">'ORÇ.GLOBAL REF.'!I658</f>
        <v/>
      </c>
      <c r="K658" s="539" t="str">
        <f aca="false">'ORÇ.GLOBAL REF.'!J658</f>
        <v/>
      </c>
      <c r="L658" s="168" t="str">
        <f aca="false">IF(B658&gt;0,"ok","ocultar")</f>
        <v>ocultar</v>
      </c>
      <c r="M658" s="102"/>
      <c r="N658" s="102"/>
      <c r="O658" s="102"/>
      <c r="R658" s="157" t="n">
        <f aca="false">IF(B658=0,R657,IF(ISNONTEXT(B658)=TRUE(),INT(B658),INT(LEFT(B658,FIND(".",B658)-1))))</f>
        <v>3</v>
      </c>
      <c r="S658" s="157" t="str">
        <f aca="false">IF(S659=1,1,IF(B658&lt;&gt;0,1,IF(C658&lt;&gt;0,1,IF(D658&lt;&gt;0,1,IF(E658&lt;&gt;0,1,"")))))</f>
        <v/>
      </c>
      <c r="T658" s="157" t="str">
        <f aca="false">IF(R658=0," ",IF(R658&lt;&gt;R657,R658," "))</f>
        <v> </v>
      </c>
      <c r="U658" s="88"/>
      <c r="V658" s="75" t="e">
        <f aca="false">IF(R658&lt;&gt;T658,(IF(J658="",H658*(INFORMAÇÕES!$Q$79/INFORMAÇÕES!$Q$82),IF(J658="R",H658,0))),0)</f>
        <v>#DIV/0!</v>
      </c>
      <c r="W658" s="75" t="e">
        <f aca="false">IF(R658&lt;&gt;T658,(IF(J658="",H658*(INFORMAÇÕES!$Q$80/INFORMAÇÕES!$Q$82),IF(J658="C",H658,0))),0)</f>
        <v>#DIV/0!</v>
      </c>
      <c r="X658" s="75" t="n">
        <f aca="false">IF(R658&lt;&gt;T658,(IF(J658="",H658*INFORMAÇÕES!$U$115,IF(J658="CF",H658,0))),0)</f>
        <v>0</v>
      </c>
      <c r="Y658" s="75" t="n">
        <f aca="false">IF(R658&lt;&gt;T658,(IF(J658="",H658*INFORMAÇÕES!$U$116,IF(J658="O",H658,0))),0)</f>
        <v>0</v>
      </c>
      <c r="Z658" s="75" t="n">
        <f aca="false">IF(E658&lt;&gt;0,H658,0)</f>
        <v>0</v>
      </c>
    </row>
    <row r="659" s="174" customFormat="true" ht="14.25" hidden="false" customHeight="true" outlineLevel="0" collapsed="false">
      <c r="A659" s="159" t="n">
        <v>648</v>
      </c>
      <c r="B659" s="160" t="n">
        <f aca="false">'ORÇ.GLOBAL REF.'!B659</f>
        <v>0</v>
      </c>
      <c r="C659" s="536" t="n">
        <f aca="false">'ORÇ.GLOBAL REF.'!C659</f>
        <v>0</v>
      </c>
      <c r="D659" s="162" t="n">
        <f aca="false">'ORÇ.GLOBAL REF.'!D659</f>
        <v>0</v>
      </c>
      <c r="E659" s="162" t="n">
        <f aca="false">'ORÇ.GLOBAL REF.'!E659</f>
        <v>0</v>
      </c>
      <c r="F659" s="537"/>
      <c r="G659" s="163" t="n">
        <f aca="false">ROUND(F659,2)</f>
        <v>0</v>
      </c>
      <c r="H659" s="163" t="n">
        <f aca="false">IF('ORÇ.GLOBAL P CAIXA'!K659="EXEC.",0,IF(E659&lt;&gt;0,ROUND(E659*G659,2),IF(Z659=0,(SUMIF('ORÇ.GLOBAL REF.'!$S$12:$S$1011,B659,$Z$12:$Z$1011)),Z659)))</f>
        <v>0</v>
      </c>
      <c r="I659" s="538" t="str">
        <f aca="false">'ORÇ.GLOBAL REF.'!H659</f>
        <v/>
      </c>
      <c r="J659" s="163" t="str">
        <f aca="false">'ORÇ.GLOBAL REF.'!I659</f>
        <v/>
      </c>
      <c r="K659" s="539" t="str">
        <f aca="false">'ORÇ.GLOBAL REF.'!J659</f>
        <v/>
      </c>
      <c r="L659" s="168" t="str">
        <f aca="false">IF(B659&gt;0,"ok","ocultar")</f>
        <v>ocultar</v>
      </c>
      <c r="M659" s="102"/>
      <c r="N659" s="102"/>
      <c r="O659" s="102"/>
      <c r="R659" s="157" t="n">
        <f aca="false">IF(B659=0,R658,IF(ISNONTEXT(B659)=TRUE(),INT(B659),INT(LEFT(B659,FIND(".",B659)-1))))</f>
        <v>3</v>
      </c>
      <c r="S659" s="157" t="str">
        <f aca="false">IF(S660=1,1,IF(B659&lt;&gt;0,1,IF(C659&lt;&gt;0,1,IF(D659&lt;&gt;0,1,IF(E659&lt;&gt;0,1,"")))))</f>
        <v/>
      </c>
      <c r="T659" s="157" t="str">
        <f aca="false">IF(R659=0," ",IF(R659&lt;&gt;R658,R659," "))</f>
        <v> </v>
      </c>
      <c r="U659" s="88"/>
      <c r="V659" s="75" t="e">
        <f aca="false">IF(R659&lt;&gt;T659,(IF(J659="",H659*(INFORMAÇÕES!$Q$79/INFORMAÇÕES!$Q$82),IF(J659="R",H659,0))),0)</f>
        <v>#DIV/0!</v>
      </c>
      <c r="W659" s="75" t="e">
        <f aca="false">IF(R659&lt;&gt;T659,(IF(J659="",H659*(INFORMAÇÕES!$Q$80/INFORMAÇÕES!$Q$82),IF(J659="C",H659,0))),0)</f>
        <v>#DIV/0!</v>
      </c>
      <c r="X659" s="75" t="n">
        <f aca="false">IF(R659&lt;&gt;T659,(IF(J659="",H659*INFORMAÇÕES!$U$115,IF(J659="CF",H659,0))),0)</f>
        <v>0</v>
      </c>
      <c r="Y659" s="75" t="n">
        <f aca="false">IF(R659&lt;&gt;T659,(IF(J659="",H659*INFORMAÇÕES!$U$116,IF(J659="O",H659,0))),0)</f>
        <v>0</v>
      </c>
      <c r="Z659" s="75" t="n">
        <f aca="false">IF(E659&lt;&gt;0,H659,0)</f>
        <v>0</v>
      </c>
    </row>
    <row r="660" s="174" customFormat="true" ht="14.25" hidden="false" customHeight="true" outlineLevel="0" collapsed="false">
      <c r="A660" s="159" t="n">
        <v>649</v>
      </c>
      <c r="B660" s="160" t="n">
        <f aca="false">'ORÇ.GLOBAL REF.'!B660</f>
        <v>0</v>
      </c>
      <c r="C660" s="536" t="n">
        <f aca="false">'ORÇ.GLOBAL REF.'!C660</f>
        <v>0</v>
      </c>
      <c r="D660" s="162" t="n">
        <f aca="false">'ORÇ.GLOBAL REF.'!D660</f>
        <v>0</v>
      </c>
      <c r="E660" s="162" t="n">
        <f aca="false">'ORÇ.GLOBAL REF.'!E660</f>
        <v>0</v>
      </c>
      <c r="F660" s="537"/>
      <c r="G660" s="163" t="n">
        <f aca="false">ROUND(F660,2)</f>
        <v>0</v>
      </c>
      <c r="H660" s="163" t="n">
        <f aca="false">IF('ORÇ.GLOBAL P CAIXA'!K660="EXEC.",0,IF(E660&lt;&gt;0,ROUND(E660*G660,2),IF(Z660=0,(SUMIF('ORÇ.GLOBAL REF.'!$S$12:$S$1011,B660,$Z$12:$Z$1011)),Z660)))</f>
        <v>0</v>
      </c>
      <c r="I660" s="538" t="str">
        <f aca="false">'ORÇ.GLOBAL REF.'!H660</f>
        <v/>
      </c>
      <c r="J660" s="163" t="str">
        <f aca="false">'ORÇ.GLOBAL REF.'!I660</f>
        <v/>
      </c>
      <c r="K660" s="539" t="str">
        <f aca="false">'ORÇ.GLOBAL REF.'!J660</f>
        <v/>
      </c>
      <c r="L660" s="168" t="str">
        <f aca="false">IF(B660&gt;0,"ok","ocultar")</f>
        <v>ocultar</v>
      </c>
      <c r="M660" s="102"/>
      <c r="N660" s="102"/>
      <c r="O660" s="102"/>
      <c r="R660" s="157" t="n">
        <f aca="false">IF(B660=0,R659,IF(ISNONTEXT(B660)=TRUE(),INT(B660),INT(LEFT(B660,FIND(".",B660)-1))))</f>
        <v>3</v>
      </c>
      <c r="S660" s="157" t="str">
        <f aca="false">IF(S661=1,1,IF(B660&lt;&gt;0,1,IF(C660&lt;&gt;0,1,IF(D660&lt;&gt;0,1,IF(E660&lt;&gt;0,1,"")))))</f>
        <v/>
      </c>
      <c r="T660" s="157" t="str">
        <f aca="false">IF(R660=0," ",IF(R660&lt;&gt;R659,R660," "))</f>
        <v> </v>
      </c>
      <c r="U660" s="88"/>
      <c r="V660" s="75" t="e">
        <f aca="false">IF(R660&lt;&gt;T660,(IF(J660="",H660*(INFORMAÇÕES!$Q$79/INFORMAÇÕES!$Q$82),IF(J660="R",H660,0))),0)</f>
        <v>#DIV/0!</v>
      </c>
      <c r="W660" s="75" t="e">
        <f aca="false">IF(R660&lt;&gt;T660,(IF(J660="",H660*(INFORMAÇÕES!$Q$80/INFORMAÇÕES!$Q$82),IF(J660="C",H660,0))),0)</f>
        <v>#DIV/0!</v>
      </c>
      <c r="X660" s="75" t="n">
        <f aca="false">IF(R660&lt;&gt;T660,(IF(J660="",H660*INFORMAÇÕES!$U$115,IF(J660="CF",H660,0))),0)</f>
        <v>0</v>
      </c>
      <c r="Y660" s="75" t="n">
        <f aca="false">IF(R660&lt;&gt;T660,(IF(J660="",H660*INFORMAÇÕES!$U$116,IF(J660="O",H660,0))),0)</f>
        <v>0</v>
      </c>
      <c r="Z660" s="75" t="n">
        <f aca="false">IF(E660&lt;&gt;0,H660,0)</f>
        <v>0</v>
      </c>
    </row>
    <row r="661" s="174" customFormat="true" ht="14.25" hidden="false" customHeight="true" outlineLevel="0" collapsed="false">
      <c r="A661" s="159" t="n">
        <v>650</v>
      </c>
      <c r="B661" s="160" t="n">
        <f aca="false">'ORÇ.GLOBAL REF.'!B661</f>
        <v>0</v>
      </c>
      <c r="C661" s="536" t="n">
        <f aca="false">'ORÇ.GLOBAL REF.'!C661</f>
        <v>0</v>
      </c>
      <c r="D661" s="162" t="n">
        <f aca="false">'ORÇ.GLOBAL REF.'!D661</f>
        <v>0</v>
      </c>
      <c r="E661" s="162" t="n">
        <f aca="false">'ORÇ.GLOBAL REF.'!E661</f>
        <v>0</v>
      </c>
      <c r="F661" s="537"/>
      <c r="G661" s="163" t="n">
        <f aca="false">ROUND(F661,2)</f>
        <v>0</v>
      </c>
      <c r="H661" s="163" t="n">
        <f aca="false">IF('ORÇ.GLOBAL P CAIXA'!K661="EXEC.",0,IF(E661&lt;&gt;0,ROUND(E661*G661,2),IF(Z661=0,(SUMIF('ORÇ.GLOBAL REF.'!$S$12:$S$1011,B661,$Z$12:$Z$1011)),Z661)))</f>
        <v>0</v>
      </c>
      <c r="I661" s="538" t="str">
        <f aca="false">'ORÇ.GLOBAL REF.'!H661</f>
        <v/>
      </c>
      <c r="J661" s="163" t="str">
        <f aca="false">'ORÇ.GLOBAL REF.'!I661</f>
        <v/>
      </c>
      <c r="K661" s="539" t="str">
        <f aca="false">'ORÇ.GLOBAL REF.'!J661</f>
        <v/>
      </c>
      <c r="L661" s="168" t="str">
        <f aca="false">IF(B661&gt;0,"ok","ocultar")</f>
        <v>ocultar</v>
      </c>
      <c r="M661" s="102"/>
      <c r="N661" s="102"/>
      <c r="O661" s="102"/>
      <c r="R661" s="157" t="n">
        <f aca="false">IF(B661=0,R660,IF(ISNONTEXT(B661)=TRUE(),INT(B661),INT(LEFT(B661,FIND(".",B661)-1))))</f>
        <v>3</v>
      </c>
      <c r="S661" s="157" t="str">
        <f aca="false">IF(S662=1,1,IF(B661&lt;&gt;0,1,IF(C661&lt;&gt;0,1,IF(D661&lt;&gt;0,1,IF(E661&lt;&gt;0,1,"")))))</f>
        <v/>
      </c>
      <c r="T661" s="157" t="str">
        <f aca="false">IF(R661=0," ",IF(R661&lt;&gt;R660,R661," "))</f>
        <v> </v>
      </c>
      <c r="U661" s="88"/>
      <c r="V661" s="75" t="e">
        <f aca="false">IF(R661&lt;&gt;T661,(IF(J661="",H661*(INFORMAÇÕES!$Q$79/INFORMAÇÕES!$Q$82),IF(J661="R",H661,0))),0)</f>
        <v>#DIV/0!</v>
      </c>
      <c r="W661" s="75" t="e">
        <f aca="false">IF(R661&lt;&gt;T661,(IF(J661="",H661*(INFORMAÇÕES!$Q$80/INFORMAÇÕES!$Q$82),IF(J661="C",H661,0))),0)</f>
        <v>#DIV/0!</v>
      </c>
      <c r="X661" s="75" t="n">
        <f aca="false">IF(R661&lt;&gt;T661,(IF(J661="",H661*INFORMAÇÕES!$U$115,IF(J661="CF",H661,0))),0)</f>
        <v>0</v>
      </c>
      <c r="Y661" s="75" t="n">
        <f aca="false">IF(R661&lt;&gt;T661,(IF(J661="",H661*INFORMAÇÕES!$U$116,IF(J661="O",H661,0))),0)</f>
        <v>0</v>
      </c>
      <c r="Z661" s="75" t="n">
        <f aca="false">IF(E661&lt;&gt;0,H661,0)</f>
        <v>0</v>
      </c>
    </row>
    <row r="662" s="174" customFormat="true" ht="14.25" hidden="false" customHeight="true" outlineLevel="0" collapsed="false">
      <c r="A662" s="159" t="n">
        <v>651</v>
      </c>
      <c r="B662" s="160" t="n">
        <f aca="false">'ORÇ.GLOBAL REF.'!B662</f>
        <v>0</v>
      </c>
      <c r="C662" s="536" t="n">
        <f aca="false">'ORÇ.GLOBAL REF.'!C662</f>
        <v>0</v>
      </c>
      <c r="D662" s="162" t="n">
        <f aca="false">'ORÇ.GLOBAL REF.'!D662</f>
        <v>0</v>
      </c>
      <c r="E662" s="162" t="n">
        <f aca="false">'ORÇ.GLOBAL REF.'!E662</f>
        <v>0</v>
      </c>
      <c r="F662" s="537"/>
      <c r="G662" s="163" t="n">
        <f aca="false">ROUND(F662,2)</f>
        <v>0</v>
      </c>
      <c r="H662" s="163" t="n">
        <f aca="false">IF('ORÇ.GLOBAL P CAIXA'!K662="EXEC.",0,IF(E662&lt;&gt;0,ROUND(E662*G662,2),IF(Z662=0,(SUMIF('ORÇ.GLOBAL REF.'!$S$12:$S$1011,B662,$Z$12:$Z$1011)),Z662)))</f>
        <v>0</v>
      </c>
      <c r="I662" s="538" t="str">
        <f aca="false">'ORÇ.GLOBAL REF.'!H662</f>
        <v/>
      </c>
      <c r="J662" s="163" t="str">
        <f aca="false">'ORÇ.GLOBAL REF.'!I662</f>
        <v/>
      </c>
      <c r="K662" s="539" t="str">
        <f aca="false">'ORÇ.GLOBAL REF.'!J662</f>
        <v/>
      </c>
      <c r="L662" s="168" t="str">
        <f aca="false">IF(B662&gt;0,"ok","ocultar")</f>
        <v>ocultar</v>
      </c>
      <c r="M662" s="102"/>
      <c r="N662" s="102"/>
      <c r="O662" s="102"/>
      <c r="R662" s="157" t="n">
        <f aca="false">IF(B662=0,R661,IF(ISNONTEXT(B662)=TRUE(),INT(B662),INT(LEFT(B662,FIND(".",B662)-1))))</f>
        <v>3</v>
      </c>
      <c r="S662" s="157" t="str">
        <f aca="false">IF(S663=1,1,IF(B662&lt;&gt;0,1,IF(C662&lt;&gt;0,1,IF(D662&lt;&gt;0,1,IF(E662&lt;&gt;0,1,"")))))</f>
        <v/>
      </c>
      <c r="T662" s="157" t="str">
        <f aca="false">IF(R662=0," ",IF(R662&lt;&gt;R661,R662," "))</f>
        <v> </v>
      </c>
      <c r="U662" s="88"/>
      <c r="V662" s="75" t="e">
        <f aca="false">IF(R662&lt;&gt;T662,(IF(J662="",H662*(INFORMAÇÕES!$Q$79/INFORMAÇÕES!$Q$82),IF(J662="R",H662,0))),0)</f>
        <v>#DIV/0!</v>
      </c>
      <c r="W662" s="75" t="e">
        <f aca="false">IF(R662&lt;&gt;T662,(IF(J662="",H662*(INFORMAÇÕES!$Q$80/INFORMAÇÕES!$Q$82),IF(J662="C",H662,0))),0)</f>
        <v>#DIV/0!</v>
      </c>
      <c r="X662" s="75" t="n">
        <f aca="false">IF(R662&lt;&gt;T662,(IF(J662="",H662*INFORMAÇÕES!$U$115,IF(J662="CF",H662,0))),0)</f>
        <v>0</v>
      </c>
      <c r="Y662" s="75" t="n">
        <f aca="false">IF(R662&lt;&gt;T662,(IF(J662="",H662*INFORMAÇÕES!$U$116,IF(J662="O",H662,0))),0)</f>
        <v>0</v>
      </c>
      <c r="Z662" s="75" t="n">
        <f aca="false">IF(E662&lt;&gt;0,H662,0)</f>
        <v>0</v>
      </c>
    </row>
    <row r="663" s="174" customFormat="true" ht="14.25" hidden="false" customHeight="true" outlineLevel="0" collapsed="false">
      <c r="A663" s="159" t="n">
        <v>652</v>
      </c>
      <c r="B663" s="160" t="n">
        <f aca="false">'ORÇ.GLOBAL REF.'!B663</f>
        <v>0</v>
      </c>
      <c r="C663" s="536" t="n">
        <f aca="false">'ORÇ.GLOBAL REF.'!C663</f>
        <v>0</v>
      </c>
      <c r="D663" s="162" t="n">
        <f aca="false">'ORÇ.GLOBAL REF.'!D663</f>
        <v>0</v>
      </c>
      <c r="E663" s="162" t="n">
        <f aca="false">'ORÇ.GLOBAL REF.'!E663</f>
        <v>0</v>
      </c>
      <c r="F663" s="537"/>
      <c r="G663" s="163" t="n">
        <f aca="false">ROUND(F663,2)</f>
        <v>0</v>
      </c>
      <c r="H663" s="163" t="n">
        <f aca="false">IF('ORÇ.GLOBAL P CAIXA'!K663="EXEC.",0,IF(E663&lt;&gt;0,ROUND(E663*G663,2),IF(Z663=0,(SUMIF('ORÇ.GLOBAL REF.'!$S$12:$S$1011,B663,$Z$12:$Z$1011)),Z663)))</f>
        <v>0</v>
      </c>
      <c r="I663" s="538" t="str">
        <f aca="false">'ORÇ.GLOBAL REF.'!H663</f>
        <v/>
      </c>
      <c r="J663" s="163" t="str">
        <f aca="false">'ORÇ.GLOBAL REF.'!I663</f>
        <v/>
      </c>
      <c r="K663" s="539" t="str">
        <f aca="false">'ORÇ.GLOBAL REF.'!J663</f>
        <v/>
      </c>
      <c r="L663" s="168" t="str">
        <f aca="false">IF(B663&gt;0,"ok","ocultar")</f>
        <v>ocultar</v>
      </c>
      <c r="M663" s="102"/>
      <c r="N663" s="102"/>
      <c r="O663" s="102"/>
      <c r="R663" s="157" t="n">
        <f aca="false">IF(B663=0,R662,IF(ISNONTEXT(B663)=TRUE(),INT(B663),INT(LEFT(B663,FIND(".",B663)-1))))</f>
        <v>3</v>
      </c>
      <c r="S663" s="157" t="str">
        <f aca="false">IF(S664=1,1,IF(B663&lt;&gt;0,1,IF(C663&lt;&gt;0,1,IF(D663&lt;&gt;0,1,IF(E663&lt;&gt;0,1,"")))))</f>
        <v/>
      </c>
      <c r="T663" s="157" t="str">
        <f aca="false">IF(R663=0," ",IF(R663&lt;&gt;R662,R663," "))</f>
        <v> </v>
      </c>
      <c r="U663" s="88"/>
      <c r="V663" s="75" t="e">
        <f aca="false">IF(R663&lt;&gt;T663,(IF(J663="",H663*(INFORMAÇÕES!$Q$79/INFORMAÇÕES!$Q$82),IF(J663="R",H663,0))),0)</f>
        <v>#DIV/0!</v>
      </c>
      <c r="W663" s="75" t="e">
        <f aca="false">IF(R663&lt;&gt;T663,(IF(J663="",H663*(INFORMAÇÕES!$Q$80/INFORMAÇÕES!$Q$82),IF(J663="C",H663,0))),0)</f>
        <v>#DIV/0!</v>
      </c>
      <c r="X663" s="75" t="n">
        <f aca="false">IF(R663&lt;&gt;T663,(IF(J663="",H663*INFORMAÇÕES!$U$115,IF(J663="CF",H663,0))),0)</f>
        <v>0</v>
      </c>
      <c r="Y663" s="75" t="n">
        <f aca="false">IF(R663&lt;&gt;T663,(IF(J663="",H663*INFORMAÇÕES!$U$116,IF(J663="O",H663,0))),0)</f>
        <v>0</v>
      </c>
      <c r="Z663" s="75" t="n">
        <f aca="false">IF(E663&lt;&gt;0,H663,0)</f>
        <v>0</v>
      </c>
    </row>
    <row r="664" s="174" customFormat="true" ht="14.25" hidden="false" customHeight="true" outlineLevel="0" collapsed="false">
      <c r="A664" s="159" t="n">
        <v>653</v>
      </c>
      <c r="B664" s="160" t="n">
        <f aca="false">'ORÇ.GLOBAL REF.'!B664</f>
        <v>0</v>
      </c>
      <c r="C664" s="536" t="n">
        <f aca="false">'ORÇ.GLOBAL REF.'!C664</f>
        <v>0</v>
      </c>
      <c r="D664" s="162" t="n">
        <f aca="false">'ORÇ.GLOBAL REF.'!D664</f>
        <v>0</v>
      </c>
      <c r="E664" s="162" t="n">
        <f aca="false">'ORÇ.GLOBAL REF.'!E664</f>
        <v>0</v>
      </c>
      <c r="F664" s="537"/>
      <c r="G664" s="163" t="n">
        <f aca="false">ROUND(F664,2)</f>
        <v>0</v>
      </c>
      <c r="H664" s="163" t="n">
        <f aca="false">IF('ORÇ.GLOBAL P CAIXA'!K664="EXEC.",0,IF(E664&lt;&gt;0,ROUND(E664*G664,2),IF(Z664=0,(SUMIF('ORÇ.GLOBAL REF.'!$S$12:$S$1011,B664,$Z$12:$Z$1011)),Z664)))</f>
        <v>0</v>
      </c>
      <c r="I664" s="538" t="str">
        <f aca="false">'ORÇ.GLOBAL REF.'!H664</f>
        <v/>
      </c>
      <c r="J664" s="163" t="str">
        <f aca="false">'ORÇ.GLOBAL REF.'!I664</f>
        <v/>
      </c>
      <c r="K664" s="539" t="str">
        <f aca="false">'ORÇ.GLOBAL REF.'!J664</f>
        <v/>
      </c>
      <c r="L664" s="168" t="str">
        <f aca="false">IF(B664&gt;0,"ok","ocultar")</f>
        <v>ocultar</v>
      </c>
      <c r="M664" s="102"/>
      <c r="N664" s="102"/>
      <c r="O664" s="102"/>
      <c r="R664" s="157" t="n">
        <f aca="false">IF(B664=0,R663,IF(ISNONTEXT(B664)=TRUE(),INT(B664),INT(LEFT(B664,FIND(".",B664)-1))))</f>
        <v>3</v>
      </c>
      <c r="S664" s="157" t="str">
        <f aca="false">IF(S665=1,1,IF(B664&lt;&gt;0,1,IF(C664&lt;&gt;0,1,IF(D664&lt;&gt;0,1,IF(E664&lt;&gt;0,1,"")))))</f>
        <v/>
      </c>
      <c r="T664" s="157" t="str">
        <f aca="false">IF(R664=0," ",IF(R664&lt;&gt;R663,R664," "))</f>
        <v> </v>
      </c>
      <c r="U664" s="88"/>
      <c r="V664" s="75" t="e">
        <f aca="false">IF(R664&lt;&gt;T664,(IF(J664="",H664*(INFORMAÇÕES!$Q$79/INFORMAÇÕES!$Q$82),IF(J664="R",H664,0))),0)</f>
        <v>#DIV/0!</v>
      </c>
      <c r="W664" s="75" t="e">
        <f aca="false">IF(R664&lt;&gt;T664,(IF(J664="",H664*(INFORMAÇÕES!$Q$80/INFORMAÇÕES!$Q$82),IF(J664="C",H664,0))),0)</f>
        <v>#DIV/0!</v>
      </c>
      <c r="X664" s="75" t="n">
        <f aca="false">IF(R664&lt;&gt;T664,(IF(J664="",H664*INFORMAÇÕES!$U$115,IF(J664="CF",H664,0))),0)</f>
        <v>0</v>
      </c>
      <c r="Y664" s="75" t="n">
        <f aca="false">IF(R664&lt;&gt;T664,(IF(J664="",H664*INFORMAÇÕES!$U$116,IF(J664="O",H664,0))),0)</f>
        <v>0</v>
      </c>
      <c r="Z664" s="75" t="n">
        <f aca="false">IF(E664&lt;&gt;0,H664,0)</f>
        <v>0</v>
      </c>
    </row>
    <row r="665" s="174" customFormat="true" ht="14.25" hidden="false" customHeight="true" outlineLevel="0" collapsed="false">
      <c r="A665" s="159" t="n">
        <v>654</v>
      </c>
      <c r="B665" s="160" t="n">
        <f aca="false">'ORÇ.GLOBAL REF.'!B665</f>
        <v>0</v>
      </c>
      <c r="C665" s="536" t="n">
        <f aca="false">'ORÇ.GLOBAL REF.'!C665</f>
        <v>0</v>
      </c>
      <c r="D665" s="162" t="n">
        <f aca="false">'ORÇ.GLOBAL REF.'!D665</f>
        <v>0</v>
      </c>
      <c r="E665" s="162" t="n">
        <f aca="false">'ORÇ.GLOBAL REF.'!E665</f>
        <v>0</v>
      </c>
      <c r="F665" s="537"/>
      <c r="G665" s="163" t="n">
        <f aca="false">ROUND(F665,2)</f>
        <v>0</v>
      </c>
      <c r="H665" s="163" t="n">
        <f aca="false">IF('ORÇ.GLOBAL P CAIXA'!K665="EXEC.",0,IF(E665&lt;&gt;0,ROUND(E665*G665,2),IF(Z665=0,(SUMIF('ORÇ.GLOBAL REF.'!$S$12:$S$1011,B665,$Z$12:$Z$1011)),Z665)))</f>
        <v>0</v>
      </c>
      <c r="I665" s="538" t="str">
        <f aca="false">'ORÇ.GLOBAL REF.'!H665</f>
        <v/>
      </c>
      <c r="J665" s="163" t="str">
        <f aca="false">'ORÇ.GLOBAL REF.'!I665</f>
        <v/>
      </c>
      <c r="K665" s="539" t="str">
        <f aca="false">'ORÇ.GLOBAL REF.'!J665</f>
        <v/>
      </c>
      <c r="L665" s="168" t="str">
        <f aca="false">IF(B665&gt;0,"ok","ocultar")</f>
        <v>ocultar</v>
      </c>
      <c r="M665" s="102"/>
      <c r="N665" s="102"/>
      <c r="O665" s="102"/>
      <c r="R665" s="157" t="n">
        <f aca="false">IF(B665=0,R664,IF(ISNONTEXT(B665)=TRUE(),INT(B665),INT(LEFT(B665,FIND(".",B665)-1))))</f>
        <v>3</v>
      </c>
      <c r="S665" s="157" t="str">
        <f aca="false">IF(S666=1,1,IF(B665&lt;&gt;0,1,IF(C665&lt;&gt;0,1,IF(D665&lt;&gt;0,1,IF(E665&lt;&gt;0,1,"")))))</f>
        <v/>
      </c>
      <c r="T665" s="157" t="str">
        <f aca="false">IF(R665=0," ",IF(R665&lt;&gt;R664,R665," "))</f>
        <v> </v>
      </c>
      <c r="U665" s="88"/>
      <c r="V665" s="75" t="e">
        <f aca="false">IF(R665&lt;&gt;T665,(IF(J665="",H665*(INFORMAÇÕES!$Q$79/INFORMAÇÕES!$Q$82),IF(J665="R",H665,0))),0)</f>
        <v>#DIV/0!</v>
      </c>
      <c r="W665" s="75" t="e">
        <f aca="false">IF(R665&lt;&gt;T665,(IF(J665="",H665*(INFORMAÇÕES!$Q$80/INFORMAÇÕES!$Q$82),IF(J665="C",H665,0))),0)</f>
        <v>#DIV/0!</v>
      </c>
      <c r="X665" s="75" t="n">
        <f aca="false">IF(R665&lt;&gt;T665,(IF(J665="",H665*INFORMAÇÕES!$U$115,IF(J665="CF",H665,0))),0)</f>
        <v>0</v>
      </c>
      <c r="Y665" s="75" t="n">
        <f aca="false">IF(R665&lt;&gt;T665,(IF(J665="",H665*INFORMAÇÕES!$U$116,IF(J665="O",H665,0))),0)</f>
        <v>0</v>
      </c>
      <c r="Z665" s="75" t="n">
        <f aca="false">IF(E665&lt;&gt;0,H665,0)</f>
        <v>0</v>
      </c>
    </row>
    <row r="666" s="174" customFormat="true" ht="14.25" hidden="false" customHeight="true" outlineLevel="0" collapsed="false">
      <c r="A666" s="159" t="n">
        <v>655</v>
      </c>
      <c r="B666" s="160" t="n">
        <f aca="false">'ORÇ.GLOBAL REF.'!B666</f>
        <v>0</v>
      </c>
      <c r="C666" s="536" t="n">
        <f aca="false">'ORÇ.GLOBAL REF.'!C666</f>
        <v>0</v>
      </c>
      <c r="D666" s="162" t="n">
        <f aca="false">'ORÇ.GLOBAL REF.'!D666</f>
        <v>0</v>
      </c>
      <c r="E666" s="162" t="n">
        <f aca="false">'ORÇ.GLOBAL REF.'!E666</f>
        <v>0</v>
      </c>
      <c r="F666" s="537"/>
      <c r="G666" s="163" t="n">
        <f aca="false">ROUND(F666,2)</f>
        <v>0</v>
      </c>
      <c r="H666" s="163" t="n">
        <f aca="false">IF('ORÇ.GLOBAL P CAIXA'!K666="EXEC.",0,IF(E666&lt;&gt;0,ROUND(E666*G666,2),IF(Z666=0,(SUMIF('ORÇ.GLOBAL REF.'!$S$12:$S$1011,B666,$Z$12:$Z$1011)),Z666)))</f>
        <v>0</v>
      </c>
      <c r="I666" s="538" t="str">
        <f aca="false">'ORÇ.GLOBAL REF.'!H666</f>
        <v/>
      </c>
      <c r="J666" s="163" t="str">
        <f aca="false">'ORÇ.GLOBAL REF.'!I666</f>
        <v/>
      </c>
      <c r="K666" s="539" t="str">
        <f aca="false">'ORÇ.GLOBAL REF.'!J666</f>
        <v/>
      </c>
      <c r="L666" s="168" t="str">
        <f aca="false">IF(B666&gt;0,"ok","ocultar")</f>
        <v>ocultar</v>
      </c>
      <c r="M666" s="102"/>
      <c r="N666" s="102"/>
      <c r="O666" s="102"/>
      <c r="R666" s="157" t="n">
        <f aca="false">IF(B666=0,R665,IF(ISNONTEXT(B666)=TRUE(),INT(B666),INT(LEFT(B666,FIND(".",B666)-1))))</f>
        <v>3</v>
      </c>
      <c r="S666" s="157" t="str">
        <f aca="false">IF(S667=1,1,IF(B666&lt;&gt;0,1,IF(C666&lt;&gt;0,1,IF(D666&lt;&gt;0,1,IF(E666&lt;&gt;0,1,"")))))</f>
        <v/>
      </c>
      <c r="T666" s="157" t="str">
        <f aca="false">IF(R666=0," ",IF(R666&lt;&gt;R665,R666," "))</f>
        <v> </v>
      </c>
      <c r="U666" s="88"/>
      <c r="V666" s="75" t="e">
        <f aca="false">IF(R666&lt;&gt;T666,(IF(J666="",H666*(INFORMAÇÕES!$Q$79/INFORMAÇÕES!$Q$82),IF(J666="R",H666,0))),0)</f>
        <v>#DIV/0!</v>
      </c>
      <c r="W666" s="75" t="e">
        <f aca="false">IF(R666&lt;&gt;T666,(IF(J666="",H666*(INFORMAÇÕES!$Q$80/INFORMAÇÕES!$Q$82),IF(J666="C",H666,0))),0)</f>
        <v>#DIV/0!</v>
      </c>
      <c r="X666" s="75" t="n">
        <f aca="false">IF(R666&lt;&gt;T666,(IF(J666="",H666*INFORMAÇÕES!$U$115,IF(J666="CF",H666,0))),0)</f>
        <v>0</v>
      </c>
      <c r="Y666" s="75" t="n">
        <f aca="false">IF(R666&lt;&gt;T666,(IF(J666="",H666*INFORMAÇÕES!$U$116,IF(J666="O",H666,0))),0)</f>
        <v>0</v>
      </c>
      <c r="Z666" s="75" t="n">
        <f aca="false">IF(E666&lt;&gt;0,H666,0)</f>
        <v>0</v>
      </c>
    </row>
    <row r="667" s="174" customFormat="true" ht="14.25" hidden="false" customHeight="true" outlineLevel="0" collapsed="false">
      <c r="A667" s="159" t="n">
        <v>656</v>
      </c>
      <c r="B667" s="160" t="n">
        <f aca="false">'ORÇ.GLOBAL REF.'!B667</f>
        <v>0</v>
      </c>
      <c r="C667" s="536" t="n">
        <f aca="false">'ORÇ.GLOBAL REF.'!C667</f>
        <v>0</v>
      </c>
      <c r="D667" s="162" t="n">
        <f aca="false">'ORÇ.GLOBAL REF.'!D667</f>
        <v>0</v>
      </c>
      <c r="E667" s="162" t="n">
        <f aca="false">'ORÇ.GLOBAL REF.'!E667</f>
        <v>0</v>
      </c>
      <c r="F667" s="537"/>
      <c r="G667" s="163" t="n">
        <f aca="false">ROUND(F667,2)</f>
        <v>0</v>
      </c>
      <c r="H667" s="163" t="n">
        <f aca="false">IF('ORÇ.GLOBAL P CAIXA'!K667="EXEC.",0,IF(E667&lt;&gt;0,ROUND(E667*G667,2),IF(Z667=0,(SUMIF('ORÇ.GLOBAL REF.'!$S$12:$S$1011,B667,$Z$12:$Z$1011)),Z667)))</f>
        <v>0</v>
      </c>
      <c r="I667" s="538" t="str">
        <f aca="false">'ORÇ.GLOBAL REF.'!H667</f>
        <v/>
      </c>
      <c r="J667" s="163" t="str">
        <f aca="false">'ORÇ.GLOBAL REF.'!I667</f>
        <v/>
      </c>
      <c r="K667" s="539" t="str">
        <f aca="false">'ORÇ.GLOBAL REF.'!J667</f>
        <v/>
      </c>
      <c r="L667" s="168" t="str">
        <f aca="false">IF(B667&gt;0,"ok","ocultar")</f>
        <v>ocultar</v>
      </c>
      <c r="M667" s="102"/>
      <c r="N667" s="102"/>
      <c r="O667" s="102"/>
      <c r="R667" s="157" t="n">
        <f aca="false">IF(B667=0,R666,IF(ISNONTEXT(B667)=TRUE(),INT(B667),INT(LEFT(B667,FIND(".",B667)-1))))</f>
        <v>3</v>
      </c>
      <c r="S667" s="157" t="str">
        <f aca="false">IF(S668=1,1,IF(B667&lt;&gt;0,1,IF(C667&lt;&gt;0,1,IF(D667&lt;&gt;0,1,IF(E667&lt;&gt;0,1,"")))))</f>
        <v/>
      </c>
      <c r="T667" s="157" t="str">
        <f aca="false">IF(R667=0," ",IF(R667&lt;&gt;R666,R667," "))</f>
        <v> </v>
      </c>
      <c r="U667" s="88"/>
      <c r="V667" s="75" t="e">
        <f aca="false">IF(R667&lt;&gt;T667,(IF(J667="",H667*(INFORMAÇÕES!$Q$79/INFORMAÇÕES!$Q$82),IF(J667="R",H667,0))),0)</f>
        <v>#DIV/0!</v>
      </c>
      <c r="W667" s="75" t="e">
        <f aca="false">IF(R667&lt;&gt;T667,(IF(J667="",H667*(INFORMAÇÕES!$Q$80/INFORMAÇÕES!$Q$82),IF(J667="C",H667,0))),0)</f>
        <v>#DIV/0!</v>
      </c>
      <c r="X667" s="75" t="n">
        <f aca="false">IF(R667&lt;&gt;T667,(IF(J667="",H667*INFORMAÇÕES!$U$115,IF(J667="CF",H667,0))),0)</f>
        <v>0</v>
      </c>
      <c r="Y667" s="75" t="n">
        <f aca="false">IF(R667&lt;&gt;T667,(IF(J667="",H667*INFORMAÇÕES!$U$116,IF(J667="O",H667,0))),0)</f>
        <v>0</v>
      </c>
      <c r="Z667" s="75" t="n">
        <f aca="false">IF(E667&lt;&gt;0,H667,0)</f>
        <v>0</v>
      </c>
    </row>
    <row r="668" s="174" customFormat="true" ht="14.25" hidden="false" customHeight="true" outlineLevel="0" collapsed="false">
      <c r="A668" s="159" t="n">
        <v>657</v>
      </c>
      <c r="B668" s="160" t="n">
        <f aca="false">'ORÇ.GLOBAL REF.'!B668</f>
        <v>0</v>
      </c>
      <c r="C668" s="536" t="n">
        <f aca="false">'ORÇ.GLOBAL REF.'!C668</f>
        <v>0</v>
      </c>
      <c r="D668" s="162" t="n">
        <f aca="false">'ORÇ.GLOBAL REF.'!D668</f>
        <v>0</v>
      </c>
      <c r="E668" s="162" t="n">
        <f aca="false">'ORÇ.GLOBAL REF.'!E668</f>
        <v>0</v>
      </c>
      <c r="F668" s="537"/>
      <c r="G668" s="163" t="n">
        <f aca="false">ROUND(F668,2)</f>
        <v>0</v>
      </c>
      <c r="H668" s="163" t="n">
        <f aca="false">IF('ORÇ.GLOBAL P CAIXA'!K668="EXEC.",0,IF(E668&lt;&gt;0,ROUND(E668*G668,2),IF(Z668=0,(SUMIF('ORÇ.GLOBAL REF.'!$S$12:$S$1011,B668,$Z$12:$Z$1011)),Z668)))</f>
        <v>0</v>
      </c>
      <c r="I668" s="538" t="str">
        <f aca="false">'ORÇ.GLOBAL REF.'!H668</f>
        <v/>
      </c>
      <c r="J668" s="163" t="str">
        <f aca="false">'ORÇ.GLOBAL REF.'!I668</f>
        <v/>
      </c>
      <c r="K668" s="539" t="str">
        <f aca="false">'ORÇ.GLOBAL REF.'!J668</f>
        <v/>
      </c>
      <c r="L668" s="168" t="str">
        <f aca="false">IF(B668&gt;0,"ok","ocultar")</f>
        <v>ocultar</v>
      </c>
      <c r="M668" s="102"/>
      <c r="N668" s="102"/>
      <c r="O668" s="102"/>
      <c r="R668" s="157" t="n">
        <f aca="false">IF(B668=0,R667,IF(ISNONTEXT(B668)=TRUE(),INT(B668),INT(LEFT(B668,FIND(".",B668)-1))))</f>
        <v>3</v>
      </c>
      <c r="S668" s="157" t="str">
        <f aca="false">IF(S669=1,1,IF(B668&lt;&gt;0,1,IF(C668&lt;&gt;0,1,IF(D668&lt;&gt;0,1,IF(E668&lt;&gt;0,1,"")))))</f>
        <v/>
      </c>
      <c r="T668" s="157" t="str">
        <f aca="false">IF(R668=0," ",IF(R668&lt;&gt;R667,R668," "))</f>
        <v> </v>
      </c>
      <c r="U668" s="88"/>
      <c r="V668" s="75" t="e">
        <f aca="false">IF(R668&lt;&gt;T668,(IF(J668="",H668*(INFORMAÇÕES!$Q$79/INFORMAÇÕES!$Q$82),IF(J668="R",H668,0))),0)</f>
        <v>#DIV/0!</v>
      </c>
      <c r="W668" s="75" t="e">
        <f aca="false">IF(R668&lt;&gt;T668,(IF(J668="",H668*(INFORMAÇÕES!$Q$80/INFORMAÇÕES!$Q$82),IF(J668="C",H668,0))),0)</f>
        <v>#DIV/0!</v>
      </c>
      <c r="X668" s="75" t="n">
        <f aca="false">IF(R668&lt;&gt;T668,(IF(J668="",H668*INFORMAÇÕES!$U$115,IF(J668="CF",H668,0))),0)</f>
        <v>0</v>
      </c>
      <c r="Y668" s="75" t="n">
        <f aca="false">IF(R668&lt;&gt;T668,(IF(J668="",H668*INFORMAÇÕES!$U$116,IF(J668="O",H668,0))),0)</f>
        <v>0</v>
      </c>
      <c r="Z668" s="75" t="n">
        <f aca="false">IF(E668&lt;&gt;0,H668,0)</f>
        <v>0</v>
      </c>
    </row>
    <row r="669" s="174" customFormat="true" ht="14.25" hidden="false" customHeight="true" outlineLevel="0" collapsed="false">
      <c r="A669" s="159" t="n">
        <v>658</v>
      </c>
      <c r="B669" s="160" t="n">
        <f aca="false">'ORÇ.GLOBAL REF.'!B669</f>
        <v>0</v>
      </c>
      <c r="C669" s="536" t="n">
        <f aca="false">'ORÇ.GLOBAL REF.'!C669</f>
        <v>0</v>
      </c>
      <c r="D669" s="162" t="n">
        <f aca="false">'ORÇ.GLOBAL REF.'!D669</f>
        <v>0</v>
      </c>
      <c r="E669" s="162" t="n">
        <f aca="false">'ORÇ.GLOBAL REF.'!E669</f>
        <v>0</v>
      </c>
      <c r="F669" s="537"/>
      <c r="G669" s="163" t="n">
        <f aca="false">ROUND(F669,2)</f>
        <v>0</v>
      </c>
      <c r="H669" s="163" t="n">
        <f aca="false">IF('ORÇ.GLOBAL P CAIXA'!K669="EXEC.",0,IF(E669&lt;&gt;0,ROUND(E669*G669,2),IF(Z669=0,(SUMIF('ORÇ.GLOBAL REF.'!$S$12:$S$1011,B669,$Z$12:$Z$1011)),Z669)))</f>
        <v>0</v>
      </c>
      <c r="I669" s="538" t="str">
        <f aca="false">'ORÇ.GLOBAL REF.'!H669</f>
        <v/>
      </c>
      <c r="J669" s="163" t="str">
        <f aca="false">'ORÇ.GLOBAL REF.'!I669</f>
        <v/>
      </c>
      <c r="K669" s="539" t="str">
        <f aca="false">'ORÇ.GLOBAL REF.'!J669</f>
        <v/>
      </c>
      <c r="L669" s="168" t="str">
        <f aca="false">IF(B669&gt;0,"ok","ocultar")</f>
        <v>ocultar</v>
      </c>
      <c r="M669" s="102"/>
      <c r="N669" s="102"/>
      <c r="O669" s="102"/>
      <c r="R669" s="157" t="n">
        <f aca="false">IF(B669=0,R668,IF(ISNONTEXT(B669)=TRUE(),INT(B669),INT(LEFT(B669,FIND(".",B669)-1))))</f>
        <v>3</v>
      </c>
      <c r="S669" s="157" t="str">
        <f aca="false">IF(S670=1,1,IF(B669&lt;&gt;0,1,IF(C669&lt;&gt;0,1,IF(D669&lt;&gt;0,1,IF(E669&lt;&gt;0,1,"")))))</f>
        <v/>
      </c>
      <c r="T669" s="157" t="str">
        <f aca="false">IF(R669=0," ",IF(R669&lt;&gt;R668,R669," "))</f>
        <v> </v>
      </c>
      <c r="U669" s="88"/>
      <c r="V669" s="75" t="e">
        <f aca="false">IF(R669&lt;&gt;T669,(IF(J669="",H669*(INFORMAÇÕES!$Q$79/INFORMAÇÕES!$Q$82),IF(J669="R",H669,0))),0)</f>
        <v>#DIV/0!</v>
      </c>
      <c r="W669" s="75" t="e">
        <f aca="false">IF(R669&lt;&gt;T669,(IF(J669="",H669*(INFORMAÇÕES!$Q$80/INFORMAÇÕES!$Q$82),IF(J669="C",H669,0))),0)</f>
        <v>#DIV/0!</v>
      </c>
      <c r="X669" s="75" t="n">
        <f aca="false">IF(R669&lt;&gt;T669,(IF(J669="",H669*INFORMAÇÕES!$U$115,IF(J669="CF",H669,0))),0)</f>
        <v>0</v>
      </c>
      <c r="Y669" s="75" t="n">
        <f aca="false">IF(R669&lt;&gt;T669,(IF(J669="",H669*INFORMAÇÕES!$U$116,IF(J669="O",H669,0))),0)</f>
        <v>0</v>
      </c>
      <c r="Z669" s="75" t="n">
        <f aca="false">IF(E669&lt;&gt;0,H669,0)</f>
        <v>0</v>
      </c>
    </row>
    <row r="670" s="174" customFormat="true" ht="14.25" hidden="false" customHeight="true" outlineLevel="0" collapsed="false">
      <c r="A670" s="159" t="n">
        <v>659</v>
      </c>
      <c r="B670" s="160" t="n">
        <f aca="false">'ORÇ.GLOBAL REF.'!B670</f>
        <v>0</v>
      </c>
      <c r="C670" s="536" t="n">
        <f aca="false">'ORÇ.GLOBAL REF.'!C670</f>
        <v>0</v>
      </c>
      <c r="D670" s="162" t="n">
        <f aca="false">'ORÇ.GLOBAL REF.'!D670</f>
        <v>0</v>
      </c>
      <c r="E670" s="162" t="n">
        <f aca="false">'ORÇ.GLOBAL REF.'!E670</f>
        <v>0</v>
      </c>
      <c r="F670" s="537"/>
      <c r="G670" s="163" t="n">
        <f aca="false">ROUND(F670,2)</f>
        <v>0</v>
      </c>
      <c r="H670" s="163" t="n">
        <f aca="false">IF('ORÇ.GLOBAL P CAIXA'!K670="EXEC.",0,IF(E670&lt;&gt;0,ROUND(E670*G670,2),IF(Z670=0,(SUMIF('ORÇ.GLOBAL REF.'!$S$12:$S$1011,B670,$Z$12:$Z$1011)),Z670)))</f>
        <v>0</v>
      </c>
      <c r="I670" s="538" t="str">
        <f aca="false">'ORÇ.GLOBAL REF.'!H670</f>
        <v/>
      </c>
      <c r="J670" s="163" t="str">
        <f aca="false">'ORÇ.GLOBAL REF.'!I670</f>
        <v/>
      </c>
      <c r="K670" s="539" t="str">
        <f aca="false">'ORÇ.GLOBAL REF.'!J670</f>
        <v/>
      </c>
      <c r="L670" s="168" t="str">
        <f aca="false">IF(B670&gt;0,"ok","ocultar")</f>
        <v>ocultar</v>
      </c>
      <c r="M670" s="102"/>
      <c r="N670" s="102"/>
      <c r="O670" s="102"/>
      <c r="R670" s="157" t="n">
        <f aca="false">IF(B670=0,R669,IF(ISNONTEXT(B670)=TRUE(),INT(B670),INT(LEFT(B670,FIND(".",B670)-1))))</f>
        <v>3</v>
      </c>
      <c r="S670" s="157" t="str">
        <f aca="false">IF(S671=1,1,IF(B670&lt;&gt;0,1,IF(C670&lt;&gt;0,1,IF(D670&lt;&gt;0,1,IF(E670&lt;&gt;0,1,"")))))</f>
        <v/>
      </c>
      <c r="T670" s="157" t="str">
        <f aca="false">IF(R670=0," ",IF(R670&lt;&gt;R669,R670," "))</f>
        <v> </v>
      </c>
      <c r="U670" s="88"/>
      <c r="V670" s="75" t="e">
        <f aca="false">IF(R670&lt;&gt;T670,(IF(J670="",H670*(INFORMAÇÕES!$Q$79/INFORMAÇÕES!$Q$82),IF(J670="R",H670,0))),0)</f>
        <v>#DIV/0!</v>
      </c>
      <c r="W670" s="75" t="e">
        <f aca="false">IF(R670&lt;&gt;T670,(IF(J670="",H670*(INFORMAÇÕES!$Q$80/INFORMAÇÕES!$Q$82),IF(J670="C",H670,0))),0)</f>
        <v>#DIV/0!</v>
      </c>
      <c r="X670" s="75" t="n">
        <f aca="false">IF(R670&lt;&gt;T670,(IF(J670="",H670*INFORMAÇÕES!$U$115,IF(J670="CF",H670,0))),0)</f>
        <v>0</v>
      </c>
      <c r="Y670" s="75" t="n">
        <f aca="false">IF(R670&lt;&gt;T670,(IF(J670="",H670*INFORMAÇÕES!$U$116,IF(J670="O",H670,0))),0)</f>
        <v>0</v>
      </c>
      <c r="Z670" s="75" t="n">
        <f aca="false">IF(E670&lt;&gt;0,H670,0)</f>
        <v>0</v>
      </c>
    </row>
    <row r="671" s="174" customFormat="true" ht="14.25" hidden="false" customHeight="true" outlineLevel="0" collapsed="false">
      <c r="A671" s="159" t="n">
        <v>660</v>
      </c>
      <c r="B671" s="160" t="n">
        <f aca="false">'ORÇ.GLOBAL REF.'!B671</f>
        <v>0</v>
      </c>
      <c r="C671" s="536" t="n">
        <f aca="false">'ORÇ.GLOBAL REF.'!C671</f>
        <v>0</v>
      </c>
      <c r="D671" s="162" t="n">
        <f aca="false">'ORÇ.GLOBAL REF.'!D671</f>
        <v>0</v>
      </c>
      <c r="E671" s="162" t="n">
        <f aca="false">'ORÇ.GLOBAL REF.'!E671</f>
        <v>0</v>
      </c>
      <c r="F671" s="537"/>
      <c r="G671" s="163" t="n">
        <f aca="false">ROUND(F671,2)</f>
        <v>0</v>
      </c>
      <c r="H671" s="163" t="n">
        <f aca="false">IF('ORÇ.GLOBAL P CAIXA'!K671="EXEC.",0,IF(E671&lt;&gt;0,ROUND(E671*G671,2),IF(Z671=0,(SUMIF('ORÇ.GLOBAL REF.'!$S$12:$S$1011,B671,$Z$12:$Z$1011)),Z671)))</f>
        <v>0</v>
      </c>
      <c r="I671" s="538" t="str">
        <f aca="false">'ORÇ.GLOBAL REF.'!H671</f>
        <v/>
      </c>
      <c r="J671" s="163" t="str">
        <f aca="false">'ORÇ.GLOBAL REF.'!I671</f>
        <v/>
      </c>
      <c r="K671" s="539" t="str">
        <f aca="false">'ORÇ.GLOBAL REF.'!J671</f>
        <v/>
      </c>
      <c r="L671" s="168" t="str">
        <f aca="false">IF(B671&gt;0,"ok","ocultar")</f>
        <v>ocultar</v>
      </c>
      <c r="M671" s="102"/>
      <c r="N671" s="102"/>
      <c r="O671" s="102"/>
      <c r="R671" s="157" t="n">
        <f aca="false">IF(B671=0,R670,IF(ISNONTEXT(B671)=TRUE(),INT(B671),INT(LEFT(B671,FIND(".",B671)-1))))</f>
        <v>3</v>
      </c>
      <c r="S671" s="157" t="str">
        <f aca="false">IF(S672=1,1,IF(B671&lt;&gt;0,1,IF(C671&lt;&gt;0,1,IF(D671&lt;&gt;0,1,IF(E671&lt;&gt;0,1,"")))))</f>
        <v/>
      </c>
      <c r="T671" s="157" t="str">
        <f aca="false">IF(R671=0," ",IF(R671&lt;&gt;R670,R671," "))</f>
        <v> </v>
      </c>
      <c r="U671" s="88"/>
      <c r="V671" s="75" t="e">
        <f aca="false">IF(R671&lt;&gt;T671,(IF(J671="",H671*(INFORMAÇÕES!$Q$79/INFORMAÇÕES!$Q$82),IF(J671="R",H671,0))),0)</f>
        <v>#DIV/0!</v>
      </c>
      <c r="W671" s="75" t="e">
        <f aca="false">IF(R671&lt;&gt;T671,(IF(J671="",H671*(INFORMAÇÕES!$Q$80/INFORMAÇÕES!$Q$82),IF(J671="C",H671,0))),0)</f>
        <v>#DIV/0!</v>
      </c>
      <c r="X671" s="75" t="n">
        <f aca="false">IF(R671&lt;&gt;T671,(IF(J671="",H671*INFORMAÇÕES!$U$115,IF(J671="CF",H671,0))),0)</f>
        <v>0</v>
      </c>
      <c r="Y671" s="75" t="n">
        <f aca="false">IF(R671&lt;&gt;T671,(IF(J671="",H671*INFORMAÇÕES!$U$116,IF(J671="O",H671,0))),0)</f>
        <v>0</v>
      </c>
      <c r="Z671" s="75" t="n">
        <f aca="false">IF(E671&lt;&gt;0,H671,0)</f>
        <v>0</v>
      </c>
    </row>
    <row r="672" s="174" customFormat="true" ht="14.25" hidden="false" customHeight="true" outlineLevel="0" collapsed="false">
      <c r="A672" s="159" t="n">
        <v>661</v>
      </c>
      <c r="B672" s="160" t="n">
        <f aca="false">'ORÇ.GLOBAL REF.'!B672</f>
        <v>0</v>
      </c>
      <c r="C672" s="536" t="n">
        <f aca="false">'ORÇ.GLOBAL REF.'!C672</f>
        <v>0</v>
      </c>
      <c r="D672" s="162" t="n">
        <f aca="false">'ORÇ.GLOBAL REF.'!D672</f>
        <v>0</v>
      </c>
      <c r="E672" s="162" t="n">
        <f aca="false">'ORÇ.GLOBAL REF.'!E672</f>
        <v>0</v>
      </c>
      <c r="F672" s="537"/>
      <c r="G672" s="163" t="n">
        <f aca="false">ROUND(F672,2)</f>
        <v>0</v>
      </c>
      <c r="H672" s="163" t="n">
        <f aca="false">IF('ORÇ.GLOBAL P CAIXA'!K672="EXEC.",0,IF(E672&lt;&gt;0,ROUND(E672*G672,2),IF(Z672=0,(SUMIF('ORÇ.GLOBAL REF.'!$S$12:$S$1011,B672,$Z$12:$Z$1011)),Z672)))</f>
        <v>0</v>
      </c>
      <c r="I672" s="538" t="str">
        <f aca="false">'ORÇ.GLOBAL REF.'!H672</f>
        <v/>
      </c>
      <c r="J672" s="163" t="str">
        <f aca="false">'ORÇ.GLOBAL REF.'!I672</f>
        <v/>
      </c>
      <c r="K672" s="539" t="str">
        <f aca="false">'ORÇ.GLOBAL REF.'!J672</f>
        <v/>
      </c>
      <c r="L672" s="168" t="str">
        <f aca="false">IF(B672&gt;0,"ok","ocultar")</f>
        <v>ocultar</v>
      </c>
      <c r="M672" s="102"/>
      <c r="N672" s="102"/>
      <c r="O672" s="102"/>
      <c r="R672" s="157" t="n">
        <f aca="false">IF(B672=0,R671,IF(ISNONTEXT(B672)=TRUE(),INT(B672),INT(LEFT(B672,FIND(".",B672)-1))))</f>
        <v>3</v>
      </c>
      <c r="S672" s="157" t="str">
        <f aca="false">IF(S673=1,1,IF(B672&lt;&gt;0,1,IF(C672&lt;&gt;0,1,IF(D672&lt;&gt;0,1,IF(E672&lt;&gt;0,1,"")))))</f>
        <v/>
      </c>
      <c r="T672" s="157" t="str">
        <f aca="false">IF(R672=0," ",IF(R672&lt;&gt;R671,R672," "))</f>
        <v> </v>
      </c>
      <c r="U672" s="88"/>
      <c r="V672" s="75" t="e">
        <f aca="false">IF(R672&lt;&gt;T672,(IF(J672="",H672*(INFORMAÇÕES!$Q$79/INFORMAÇÕES!$Q$82),IF(J672="R",H672,0))),0)</f>
        <v>#DIV/0!</v>
      </c>
      <c r="W672" s="75" t="e">
        <f aca="false">IF(R672&lt;&gt;T672,(IF(J672="",H672*(INFORMAÇÕES!$Q$80/INFORMAÇÕES!$Q$82),IF(J672="C",H672,0))),0)</f>
        <v>#DIV/0!</v>
      </c>
      <c r="X672" s="75" t="n">
        <f aca="false">IF(R672&lt;&gt;T672,(IF(J672="",H672*INFORMAÇÕES!$U$115,IF(J672="CF",H672,0))),0)</f>
        <v>0</v>
      </c>
      <c r="Y672" s="75" t="n">
        <f aca="false">IF(R672&lt;&gt;T672,(IF(J672="",H672*INFORMAÇÕES!$U$116,IF(J672="O",H672,0))),0)</f>
        <v>0</v>
      </c>
      <c r="Z672" s="75" t="n">
        <f aca="false">IF(E672&lt;&gt;0,H672,0)</f>
        <v>0</v>
      </c>
    </row>
    <row r="673" s="174" customFormat="true" ht="14.25" hidden="false" customHeight="true" outlineLevel="0" collapsed="false">
      <c r="A673" s="159" t="n">
        <v>662</v>
      </c>
      <c r="B673" s="160" t="n">
        <f aca="false">'ORÇ.GLOBAL REF.'!B673</f>
        <v>0</v>
      </c>
      <c r="C673" s="536" t="n">
        <f aca="false">'ORÇ.GLOBAL REF.'!C673</f>
        <v>0</v>
      </c>
      <c r="D673" s="162" t="n">
        <f aca="false">'ORÇ.GLOBAL REF.'!D673</f>
        <v>0</v>
      </c>
      <c r="E673" s="162" t="n">
        <f aca="false">'ORÇ.GLOBAL REF.'!E673</f>
        <v>0</v>
      </c>
      <c r="F673" s="537"/>
      <c r="G673" s="163" t="n">
        <f aca="false">ROUND(F673,2)</f>
        <v>0</v>
      </c>
      <c r="H673" s="163" t="n">
        <f aca="false">IF('ORÇ.GLOBAL P CAIXA'!K673="EXEC.",0,IF(E673&lt;&gt;0,ROUND(E673*G673,2),IF(Z673=0,(SUMIF('ORÇ.GLOBAL REF.'!$S$12:$S$1011,B673,$Z$12:$Z$1011)),Z673)))</f>
        <v>0</v>
      </c>
      <c r="I673" s="538" t="str">
        <f aca="false">'ORÇ.GLOBAL REF.'!H673</f>
        <v/>
      </c>
      <c r="J673" s="163" t="str">
        <f aca="false">'ORÇ.GLOBAL REF.'!I673</f>
        <v/>
      </c>
      <c r="K673" s="539" t="str">
        <f aca="false">'ORÇ.GLOBAL REF.'!J673</f>
        <v/>
      </c>
      <c r="L673" s="168" t="str">
        <f aca="false">IF(B673&gt;0,"ok","ocultar")</f>
        <v>ocultar</v>
      </c>
      <c r="M673" s="102"/>
      <c r="N673" s="102"/>
      <c r="O673" s="102"/>
      <c r="R673" s="157" t="n">
        <f aca="false">IF(B673=0,R672,IF(ISNONTEXT(B673)=TRUE(),INT(B673),INT(LEFT(B673,FIND(".",B673)-1))))</f>
        <v>3</v>
      </c>
      <c r="S673" s="157" t="str">
        <f aca="false">IF(S674=1,1,IF(B673&lt;&gt;0,1,IF(C673&lt;&gt;0,1,IF(D673&lt;&gt;0,1,IF(E673&lt;&gt;0,1,"")))))</f>
        <v/>
      </c>
      <c r="T673" s="157" t="str">
        <f aca="false">IF(R673=0," ",IF(R673&lt;&gt;R672,R673," "))</f>
        <v> </v>
      </c>
      <c r="U673" s="88"/>
      <c r="V673" s="75" t="e">
        <f aca="false">IF(R673&lt;&gt;T673,(IF(J673="",H673*(INFORMAÇÕES!$Q$79/INFORMAÇÕES!$Q$82),IF(J673="R",H673,0))),0)</f>
        <v>#DIV/0!</v>
      </c>
      <c r="W673" s="75" t="e">
        <f aca="false">IF(R673&lt;&gt;T673,(IF(J673="",H673*(INFORMAÇÕES!$Q$80/INFORMAÇÕES!$Q$82),IF(J673="C",H673,0))),0)</f>
        <v>#DIV/0!</v>
      </c>
      <c r="X673" s="75" t="n">
        <f aca="false">IF(R673&lt;&gt;T673,(IF(J673="",H673*INFORMAÇÕES!$U$115,IF(J673="CF",H673,0))),0)</f>
        <v>0</v>
      </c>
      <c r="Y673" s="75" t="n">
        <f aca="false">IF(R673&lt;&gt;T673,(IF(J673="",H673*INFORMAÇÕES!$U$116,IF(J673="O",H673,0))),0)</f>
        <v>0</v>
      </c>
      <c r="Z673" s="75" t="n">
        <f aca="false">IF(E673&lt;&gt;0,H673,0)</f>
        <v>0</v>
      </c>
    </row>
    <row r="674" s="174" customFormat="true" ht="14.25" hidden="false" customHeight="true" outlineLevel="0" collapsed="false">
      <c r="A674" s="159" t="n">
        <v>663</v>
      </c>
      <c r="B674" s="160" t="n">
        <f aca="false">'ORÇ.GLOBAL REF.'!B674</f>
        <v>0</v>
      </c>
      <c r="C674" s="536" t="n">
        <f aca="false">'ORÇ.GLOBAL REF.'!C674</f>
        <v>0</v>
      </c>
      <c r="D674" s="162" t="n">
        <f aca="false">'ORÇ.GLOBAL REF.'!D674</f>
        <v>0</v>
      </c>
      <c r="E674" s="162" t="n">
        <f aca="false">'ORÇ.GLOBAL REF.'!E674</f>
        <v>0</v>
      </c>
      <c r="F674" s="537"/>
      <c r="G674" s="163" t="n">
        <f aca="false">ROUND(F674,2)</f>
        <v>0</v>
      </c>
      <c r="H674" s="163" t="n">
        <f aca="false">IF('ORÇ.GLOBAL P CAIXA'!K674="EXEC.",0,IF(E674&lt;&gt;0,ROUND(E674*G674,2),IF(Z674=0,(SUMIF('ORÇ.GLOBAL REF.'!$S$12:$S$1011,B674,$Z$12:$Z$1011)),Z674)))</f>
        <v>0</v>
      </c>
      <c r="I674" s="538" t="str">
        <f aca="false">'ORÇ.GLOBAL REF.'!H674</f>
        <v/>
      </c>
      <c r="J674" s="163" t="str">
        <f aca="false">'ORÇ.GLOBAL REF.'!I674</f>
        <v/>
      </c>
      <c r="K674" s="539" t="str">
        <f aca="false">'ORÇ.GLOBAL REF.'!J674</f>
        <v/>
      </c>
      <c r="L674" s="168" t="str">
        <f aca="false">IF(B674&gt;0,"ok","ocultar")</f>
        <v>ocultar</v>
      </c>
      <c r="M674" s="102"/>
      <c r="N674" s="102"/>
      <c r="O674" s="102"/>
      <c r="R674" s="157" t="n">
        <f aca="false">IF(B674=0,R673,IF(ISNONTEXT(B674)=TRUE(),INT(B674),INT(LEFT(B674,FIND(".",B674)-1))))</f>
        <v>3</v>
      </c>
      <c r="S674" s="157" t="str">
        <f aca="false">IF(S675=1,1,IF(B674&lt;&gt;0,1,IF(C674&lt;&gt;0,1,IF(D674&lt;&gt;0,1,IF(E674&lt;&gt;0,1,"")))))</f>
        <v/>
      </c>
      <c r="T674" s="157" t="str">
        <f aca="false">IF(R674=0," ",IF(R674&lt;&gt;R673,R674," "))</f>
        <v> </v>
      </c>
      <c r="U674" s="88"/>
      <c r="V674" s="75" t="e">
        <f aca="false">IF(R674&lt;&gt;T674,(IF(J674="",H674*(INFORMAÇÕES!$Q$79/INFORMAÇÕES!$Q$82),IF(J674="R",H674,0))),0)</f>
        <v>#DIV/0!</v>
      </c>
      <c r="W674" s="75" t="e">
        <f aca="false">IF(R674&lt;&gt;T674,(IF(J674="",H674*(INFORMAÇÕES!$Q$80/INFORMAÇÕES!$Q$82),IF(J674="C",H674,0))),0)</f>
        <v>#DIV/0!</v>
      </c>
      <c r="X674" s="75" t="n">
        <f aca="false">IF(R674&lt;&gt;T674,(IF(J674="",H674*INFORMAÇÕES!$U$115,IF(J674="CF",H674,0))),0)</f>
        <v>0</v>
      </c>
      <c r="Y674" s="75" t="n">
        <f aca="false">IF(R674&lt;&gt;T674,(IF(J674="",H674*INFORMAÇÕES!$U$116,IF(J674="O",H674,0))),0)</f>
        <v>0</v>
      </c>
      <c r="Z674" s="75" t="n">
        <f aca="false">IF(E674&lt;&gt;0,H674,0)</f>
        <v>0</v>
      </c>
    </row>
    <row r="675" s="174" customFormat="true" ht="14.25" hidden="false" customHeight="true" outlineLevel="0" collapsed="false">
      <c r="A675" s="159" t="n">
        <v>664</v>
      </c>
      <c r="B675" s="160" t="n">
        <f aca="false">'ORÇ.GLOBAL REF.'!B675</f>
        <v>0</v>
      </c>
      <c r="C675" s="536" t="n">
        <f aca="false">'ORÇ.GLOBAL REF.'!C675</f>
        <v>0</v>
      </c>
      <c r="D675" s="162" t="n">
        <f aca="false">'ORÇ.GLOBAL REF.'!D675</f>
        <v>0</v>
      </c>
      <c r="E675" s="162" t="n">
        <f aca="false">'ORÇ.GLOBAL REF.'!E675</f>
        <v>0</v>
      </c>
      <c r="F675" s="537"/>
      <c r="G675" s="163" t="n">
        <f aca="false">ROUND(F675,2)</f>
        <v>0</v>
      </c>
      <c r="H675" s="163" t="n">
        <f aca="false">IF('ORÇ.GLOBAL P CAIXA'!K675="EXEC.",0,IF(E675&lt;&gt;0,ROUND(E675*G675,2),IF(Z675=0,(SUMIF('ORÇ.GLOBAL REF.'!$S$12:$S$1011,B675,$Z$12:$Z$1011)),Z675)))</f>
        <v>0</v>
      </c>
      <c r="I675" s="538" t="str">
        <f aca="false">'ORÇ.GLOBAL REF.'!H675</f>
        <v/>
      </c>
      <c r="J675" s="163" t="str">
        <f aca="false">'ORÇ.GLOBAL REF.'!I675</f>
        <v/>
      </c>
      <c r="K675" s="539" t="str">
        <f aca="false">'ORÇ.GLOBAL REF.'!J675</f>
        <v/>
      </c>
      <c r="L675" s="168" t="str">
        <f aca="false">IF(B675&gt;0,"ok","ocultar")</f>
        <v>ocultar</v>
      </c>
      <c r="M675" s="102"/>
      <c r="N675" s="102"/>
      <c r="O675" s="102"/>
      <c r="R675" s="157" t="n">
        <f aca="false">IF(B675=0,R674,IF(ISNONTEXT(B675)=TRUE(),INT(B675),INT(LEFT(B675,FIND(".",B675)-1))))</f>
        <v>3</v>
      </c>
      <c r="S675" s="157" t="str">
        <f aca="false">IF(S676=1,1,IF(B675&lt;&gt;0,1,IF(C675&lt;&gt;0,1,IF(D675&lt;&gt;0,1,IF(E675&lt;&gt;0,1,"")))))</f>
        <v/>
      </c>
      <c r="T675" s="157" t="str">
        <f aca="false">IF(R675=0," ",IF(R675&lt;&gt;R674,R675," "))</f>
        <v> </v>
      </c>
      <c r="U675" s="88"/>
      <c r="V675" s="75" t="e">
        <f aca="false">IF(R675&lt;&gt;T675,(IF(J675="",H675*(INFORMAÇÕES!$Q$79/INFORMAÇÕES!$Q$82),IF(J675="R",H675,0))),0)</f>
        <v>#DIV/0!</v>
      </c>
      <c r="W675" s="75" t="e">
        <f aca="false">IF(R675&lt;&gt;T675,(IF(J675="",H675*(INFORMAÇÕES!$Q$80/INFORMAÇÕES!$Q$82),IF(J675="C",H675,0))),0)</f>
        <v>#DIV/0!</v>
      </c>
      <c r="X675" s="75" t="n">
        <f aca="false">IF(R675&lt;&gt;T675,(IF(J675="",H675*INFORMAÇÕES!$U$115,IF(J675="CF",H675,0))),0)</f>
        <v>0</v>
      </c>
      <c r="Y675" s="75" t="n">
        <f aca="false">IF(R675&lt;&gt;T675,(IF(J675="",H675*INFORMAÇÕES!$U$116,IF(J675="O",H675,0))),0)</f>
        <v>0</v>
      </c>
      <c r="Z675" s="75" t="n">
        <f aca="false">IF(E675&lt;&gt;0,H675,0)</f>
        <v>0</v>
      </c>
    </row>
    <row r="676" s="174" customFormat="true" ht="14.25" hidden="false" customHeight="true" outlineLevel="0" collapsed="false">
      <c r="A676" s="159" t="n">
        <v>665</v>
      </c>
      <c r="B676" s="160" t="n">
        <f aca="false">'ORÇ.GLOBAL REF.'!B676</f>
        <v>0</v>
      </c>
      <c r="C676" s="536" t="n">
        <f aca="false">'ORÇ.GLOBAL REF.'!C676</f>
        <v>0</v>
      </c>
      <c r="D676" s="162" t="n">
        <f aca="false">'ORÇ.GLOBAL REF.'!D676</f>
        <v>0</v>
      </c>
      <c r="E676" s="162" t="n">
        <f aca="false">'ORÇ.GLOBAL REF.'!E676</f>
        <v>0</v>
      </c>
      <c r="F676" s="537"/>
      <c r="G676" s="163" t="n">
        <f aca="false">ROUND(F676,2)</f>
        <v>0</v>
      </c>
      <c r="H676" s="163" t="n">
        <f aca="false">IF('ORÇ.GLOBAL P CAIXA'!K676="EXEC.",0,IF(E676&lt;&gt;0,ROUND(E676*G676,2),IF(Z676=0,(SUMIF('ORÇ.GLOBAL REF.'!$S$12:$S$1011,B676,$Z$12:$Z$1011)),Z676)))</f>
        <v>0</v>
      </c>
      <c r="I676" s="538" t="str">
        <f aca="false">'ORÇ.GLOBAL REF.'!H676</f>
        <v/>
      </c>
      <c r="J676" s="163" t="str">
        <f aca="false">'ORÇ.GLOBAL REF.'!I676</f>
        <v/>
      </c>
      <c r="K676" s="539" t="str">
        <f aca="false">'ORÇ.GLOBAL REF.'!J676</f>
        <v/>
      </c>
      <c r="L676" s="168" t="str">
        <f aca="false">IF(B676&gt;0,"ok","ocultar")</f>
        <v>ocultar</v>
      </c>
      <c r="M676" s="102"/>
      <c r="N676" s="102"/>
      <c r="O676" s="102"/>
      <c r="R676" s="157" t="n">
        <f aca="false">IF(B676=0,R675,IF(ISNONTEXT(B676)=TRUE(),INT(B676),INT(LEFT(B676,FIND(".",B676)-1))))</f>
        <v>3</v>
      </c>
      <c r="S676" s="157" t="str">
        <f aca="false">IF(S677=1,1,IF(B676&lt;&gt;0,1,IF(C676&lt;&gt;0,1,IF(D676&lt;&gt;0,1,IF(E676&lt;&gt;0,1,"")))))</f>
        <v/>
      </c>
      <c r="T676" s="157" t="str">
        <f aca="false">IF(R676=0," ",IF(R676&lt;&gt;R675,R676," "))</f>
        <v> </v>
      </c>
      <c r="U676" s="88"/>
      <c r="V676" s="75" t="e">
        <f aca="false">IF(R676&lt;&gt;T676,(IF(J676="",H676*(INFORMAÇÕES!$Q$79/INFORMAÇÕES!$Q$82),IF(J676="R",H676,0))),0)</f>
        <v>#DIV/0!</v>
      </c>
      <c r="W676" s="75" t="e">
        <f aca="false">IF(R676&lt;&gt;T676,(IF(J676="",H676*(INFORMAÇÕES!$Q$80/INFORMAÇÕES!$Q$82),IF(J676="C",H676,0))),0)</f>
        <v>#DIV/0!</v>
      </c>
      <c r="X676" s="75" t="n">
        <f aca="false">IF(R676&lt;&gt;T676,(IF(J676="",H676*INFORMAÇÕES!$U$115,IF(J676="CF",H676,0))),0)</f>
        <v>0</v>
      </c>
      <c r="Y676" s="75" t="n">
        <f aca="false">IF(R676&lt;&gt;T676,(IF(J676="",H676*INFORMAÇÕES!$U$116,IF(J676="O",H676,0))),0)</f>
        <v>0</v>
      </c>
      <c r="Z676" s="75" t="n">
        <f aca="false">IF(E676&lt;&gt;0,H676,0)</f>
        <v>0</v>
      </c>
    </row>
    <row r="677" s="174" customFormat="true" ht="14.25" hidden="false" customHeight="true" outlineLevel="0" collapsed="false">
      <c r="A677" s="159" t="n">
        <v>666</v>
      </c>
      <c r="B677" s="160" t="n">
        <f aca="false">'ORÇ.GLOBAL REF.'!B677</f>
        <v>0</v>
      </c>
      <c r="C677" s="536" t="n">
        <f aca="false">'ORÇ.GLOBAL REF.'!C677</f>
        <v>0</v>
      </c>
      <c r="D677" s="162" t="n">
        <f aca="false">'ORÇ.GLOBAL REF.'!D677</f>
        <v>0</v>
      </c>
      <c r="E677" s="162" t="n">
        <f aca="false">'ORÇ.GLOBAL REF.'!E677</f>
        <v>0</v>
      </c>
      <c r="F677" s="537"/>
      <c r="G677" s="163" t="n">
        <f aca="false">ROUND(F677,2)</f>
        <v>0</v>
      </c>
      <c r="H677" s="163" t="n">
        <f aca="false">IF('ORÇ.GLOBAL P CAIXA'!K677="EXEC.",0,IF(E677&lt;&gt;0,ROUND(E677*G677,2),IF(Z677=0,(SUMIF('ORÇ.GLOBAL REF.'!$S$12:$S$1011,B677,$Z$12:$Z$1011)),Z677)))</f>
        <v>0</v>
      </c>
      <c r="I677" s="538" t="str">
        <f aca="false">'ORÇ.GLOBAL REF.'!H677</f>
        <v/>
      </c>
      <c r="J677" s="163" t="str">
        <f aca="false">'ORÇ.GLOBAL REF.'!I677</f>
        <v/>
      </c>
      <c r="K677" s="539" t="str">
        <f aca="false">'ORÇ.GLOBAL REF.'!J677</f>
        <v/>
      </c>
      <c r="L677" s="168" t="str">
        <f aca="false">IF(B677&gt;0,"ok","ocultar")</f>
        <v>ocultar</v>
      </c>
      <c r="M677" s="102"/>
      <c r="N677" s="102"/>
      <c r="O677" s="102"/>
      <c r="R677" s="157" t="n">
        <f aca="false">IF(B677=0,R676,IF(ISNONTEXT(B677)=TRUE(),INT(B677),INT(LEFT(B677,FIND(".",B677)-1))))</f>
        <v>3</v>
      </c>
      <c r="S677" s="157" t="str">
        <f aca="false">IF(S678=1,1,IF(B677&lt;&gt;0,1,IF(C677&lt;&gt;0,1,IF(D677&lt;&gt;0,1,IF(E677&lt;&gt;0,1,"")))))</f>
        <v/>
      </c>
      <c r="T677" s="157" t="str">
        <f aca="false">IF(R677=0," ",IF(R677&lt;&gt;R676,R677," "))</f>
        <v> </v>
      </c>
      <c r="U677" s="88"/>
      <c r="V677" s="75" t="e">
        <f aca="false">IF(R677&lt;&gt;T677,(IF(J677="",H677*(INFORMAÇÕES!$Q$79/INFORMAÇÕES!$Q$82),IF(J677="R",H677,0))),0)</f>
        <v>#DIV/0!</v>
      </c>
      <c r="W677" s="75" t="e">
        <f aca="false">IF(R677&lt;&gt;T677,(IF(J677="",H677*(INFORMAÇÕES!$Q$80/INFORMAÇÕES!$Q$82),IF(J677="C",H677,0))),0)</f>
        <v>#DIV/0!</v>
      </c>
      <c r="X677" s="75" t="n">
        <f aca="false">IF(R677&lt;&gt;T677,(IF(J677="",H677*INFORMAÇÕES!$U$115,IF(J677="CF",H677,0))),0)</f>
        <v>0</v>
      </c>
      <c r="Y677" s="75" t="n">
        <f aca="false">IF(R677&lt;&gt;T677,(IF(J677="",H677*INFORMAÇÕES!$U$116,IF(J677="O",H677,0))),0)</f>
        <v>0</v>
      </c>
      <c r="Z677" s="75" t="n">
        <f aca="false">IF(E677&lt;&gt;0,H677,0)</f>
        <v>0</v>
      </c>
    </row>
    <row r="678" s="174" customFormat="true" ht="14.25" hidden="false" customHeight="true" outlineLevel="0" collapsed="false">
      <c r="A678" s="159" t="n">
        <v>667</v>
      </c>
      <c r="B678" s="160" t="n">
        <f aca="false">'ORÇ.GLOBAL REF.'!B678</f>
        <v>0</v>
      </c>
      <c r="C678" s="536" t="n">
        <f aca="false">'ORÇ.GLOBAL REF.'!C678</f>
        <v>0</v>
      </c>
      <c r="D678" s="162" t="n">
        <f aca="false">'ORÇ.GLOBAL REF.'!D678</f>
        <v>0</v>
      </c>
      <c r="E678" s="162" t="n">
        <f aca="false">'ORÇ.GLOBAL REF.'!E678</f>
        <v>0</v>
      </c>
      <c r="F678" s="537"/>
      <c r="G678" s="163" t="n">
        <f aca="false">ROUND(F678,2)</f>
        <v>0</v>
      </c>
      <c r="H678" s="163" t="n">
        <f aca="false">IF('ORÇ.GLOBAL P CAIXA'!K678="EXEC.",0,IF(E678&lt;&gt;0,ROUND(E678*G678,2),IF(Z678=0,(SUMIF('ORÇ.GLOBAL REF.'!$S$12:$S$1011,B678,$Z$12:$Z$1011)),Z678)))</f>
        <v>0</v>
      </c>
      <c r="I678" s="538" t="str">
        <f aca="false">'ORÇ.GLOBAL REF.'!H678</f>
        <v/>
      </c>
      <c r="J678" s="163" t="str">
        <f aca="false">'ORÇ.GLOBAL REF.'!I678</f>
        <v/>
      </c>
      <c r="K678" s="539" t="str">
        <f aca="false">'ORÇ.GLOBAL REF.'!J678</f>
        <v/>
      </c>
      <c r="L678" s="168" t="str">
        <f aca="false">IF(B678&gt;0,"ok","ocultar")</f>
        <v>ocultar</v>
      </c>
      <c r="M678" s="102"/>
      <c r="N678" s="102"/>
      <c r="O678" s="102"/>
      <c r="R678" s="157" t="n">
        <f aca="false">IF(B678=0,R677,IF(ISNONTEXT(B678)=TRUE(),INT(B678),INT(LEFT(B678,FIND(".",B678)-1))))</f>
        <v>3</v>
      </c>
      <c r="S678" s="157" t="str">
        <f aca="false">IF(S679=1,1,IF(B678&lt;&gt;0,1,IF(C678&lt;&gt;0,1,IF(D678&lt;&gt;0,1,IF(E678&lt;&gt;0,1,"")))))</f>
        <v/>
      </c>
      <c r="T678" s="157" t="str">
        <f aca="false">IF(R678=0," ",IF(R678&lt;&gt;R677,R678," "))</f>
        <v> </v>
      </c>
      <c r="U678" s="88"/>
      <c r="V678" s="75" t="e">
        <f aca="false">IF(R678&lt;&gt;T678,(IF(J678="",H678*(INFORMAÇÕES!$Q$79/INFORMAÇÕES!$Q$82),IF(J678="R",H678,0))),0)</f>
        <v>#DIV/0!</v>
      </c>
      <c r="W678" s="75" t="e">
        <f aca="false">IF(R678&lt;&gt;T678,(IF(J678="",H678*(INFORMAÇÕES!$Q$80/INFORMAÇÕES!$Q$82),IF(J678="C",H678,0))),0)</f>
        <v>#DIV/0!</v>
      </c>
      <c r="X678" s="75" t="n">
        <f aca="false">IF(R678&lt;&gt;T678,(IF(J678="",H678*INFORMAÇÕES!$U$115,IF(J678="CF",H678,0))),0)</f>
        <v>0</v>
      </c>
      <c r="Y678" s="75" t="n">
        <f aca="false">IF(R678&lt;&gt;T678,(IF(J678="",H678*INFORMAÇÕES!$U$116,IF(J678="O",H678,0))),0)</f>
        <v>0</v>
      </c>
      <c r="Z678" s="75" t="n">
        <f aca="false">IF(E678&lt;&gt;0,H678,0)</f>
        <v>0</v>
      </c>
    </row>
    <row r="679" s="174" customFormat="true" ht="14.25" hidden="false" customHeight="true" outlineLevel="0" collapsed="false">
      <c r="A679" s="159" t="n">
        <v>668</v>
      </c>
      <c r="B679" s="160" t="n">
        <f aca="false">'ORÇ.GLOBAL REF.'!B679</f>
        <v>0</v>
      </c>
      <c r="C679" s="536" t="n">
        <f aca="false">'ORÇ.GLOBAL REF.'!C679</f>
        <v>0</v>
      </c>
      <c r="D679" s="162" t="n">
        <f aca="false">'ORÇ.GLOBAL REF.'!D679</f>
        <v>0</v>
      </c>
      <c r="E679" s="162" t="n">
        <f aca="false">'ORÇ.GLOBAL REF.'!E679</f>
        <v>0</v>
      </c>
      <c r="F679" s="537"/>
      <c r="G679" s="163" t="n">
        <f aca="false">ROUND(F679,2)</f>
        <v>0</v>
      </c>
      <c r="H679" s="163" t="n">
        <f aca="false">IF('ORÇ.GLOBAL P CAIXA'!K679="EXEC.",0,IF(E679&lt;&gt;0,ROUND(E679*G679,2),IF(Z679=0,(SUMIF('ORÇ.GLOBAL REF.'!$S$12:$S$1011,B679,$Z$12:$Z$1011)),Z679)))</f>
        <v>0</v>
      </c>
      <c r="I679" s="538" t="str">
        <f aca="false">'ORÇ.GLOBAL REF.'!H679</f>
        <v/>
      </c>
      <c r="J679" s="163" t="str">
        <f aca="false">'ORÇ.GLOBAL REF.'!I679</f>
        <v/>
      </c>
      <c r="K679" s="539" t="str">
        <f aca="false">'ORÇ.GLOBAL REF.'!J679</f>
        <v/>
      </c>
      <c r="L679" s="168" t="str">
        <f aca="false">IF(B679&gt;0,"ok","ocultar")</f>
        <v>ocultar</v>
      </c>
      <c r="M679" s="102"/>
      <c r="N679" s="102"/>
      <c r="O679" s="102"/>
      <c r="R679" s="157" t="n">
        <f aca="false">IF(B679=0,R678,IF(ISNONTEXT(B679)=TRUE(),INT(B679),INT(LEFT(B679,FIND(".",B679)-1))))</f>
        <v>3</v>
      </c>
      <c r="S679" s="157" t="str">
        <f aca="false">IF(S680=1,1,IF(B679&lt;&gt;0,1,IF(C679&lt;&gt;0,1,IF(D679&lt;&gt;0,1,IF(E679&lt;&gt;0,1,"")))))</f>
        <v/>
      </c>
      <c r="T679" s="157" t="str">
        <f aca="false">IF(R679=0," ",IF(R679&lt;&gt;R678,R679," "))</f>
        <v> </v>
      </c>
      <c r="U679" s="88"/>
      <c r="V679" s="75" t="e">
        <f aca="false">IF(R679&lt;&gt;T679,(IF(J679="",H679*(INFORMAÇÕES!$Q$79/INFORMAÇÕES!$Q$82),IF(J679="R",H679,0))),0)</f>
        <v>#DIV/0!</v>
      </c>
      <c r="W679" s="75" t="e">
        <f aca="false">IF(R679&lt;&gt;T679,(IF(J679="",H679*(INFORMAÇÕES!$Q$80/INFORMAÇÕES!$Q$82),IF(J679="C",H679,0))),0)</f>
        <v>#DIV/0!</v>
      </c>
      <c r="X679" s="75" t="n">
        <f aca="false">IF(R679&lt;&gt;T679,(IF(J679="",H679*INFORMAÇÕES!$U$115,IF(J679="CF",H679,0))),0)</f>
        <v>0</v>
      </c>
      <c r="Y679" s="75" t="n">
        <f aca="false">IF(R679&lt;&gt;T679,(IF(J679="",H679*INFORMAÇÕES!$U$116,IF(J679="O",H679,0))),0)</f>
        <v>0</v>
      </c>
      <c r="Z679" s="75" t="n">
        <f aca="false">IF(E679&lt;&gt;0,H679,0)</f>
        <v>0</v>
      </c>
    </row>
    <row r="680" s="174" customFormat="true" ht="14.25" hidden="false" customHeight="true" outlineLevel="0" collapsed="false">
      <c r="A680" s="159" t="n">
        <v>669</v>
      </c>
      <c r="B680" s="160" t="n">
        <f aca="false">'ORÇ.GLOBAL REF.'!B680</f>
        <v>0</v>
      </c>
      <c r="C680" s="536" t="n">
        <f aca="false">'ORÇ.GLOBAL REF.'!C680</f>
        <v>0</v>
      </c>
      <c r="D680" s="162" t="n">
        <f aca="false">'ORÇ.GLOBAL REF.'!D680</f>
        <v>0</v>
      </c>
      <c r="E680" s="162" t="n">
        <f aca="false">'ORÇ.GLOBAL REF.'!E680</f>
        <v>0</v>
      </c>
      <c r="F680" s="537"/>
      <c r="G680" s="163" t="n">
        <f aca="false">ROUND(F680,2)</f>
        <v>0</v>
      </c>
      <c r="H680" s="163" t="n">
        <f aca="false">IF('ORÇ.GLOBAL P CAIXA'!K680="EXEC.",0,IF(E680&lt;&gt;0,ROUND(E680*G680,2),IF(Z680=0,(SUMIF('ORÇ.GLOBAL REF.'!$S$12:$S$1011,B680,$Z$12:$Z$1011)),Z680)))</f>
        <v>0</v>
      </c>
      <c r="I680" s="538" t="str">
        <f aca="false">'ORÇ.GLOBAL REF.'!H680</f>
        <v/>
      </c>
      <c r="J680" s="163" t="str">
        <f aca="false">'ORÇ.GLOBAL REF.'!I680</f>
        <v/>
      </c>
      <c r="K680" s="539" t="str">
        <f aca="false">'ORÇ.GLOBAL REF.'!J680</f>
        <v/>
      </c>
      <c r="L680" s="168" t="str">
        <f aca="false">IF(B680&gt;0,"ok","ocultar")</f>
        <v>ocultar</v>
      </c>
      <c r="M680" s="102"/>
      <c r="N680" s="102"/>
      <c r="O680" s="102"/>
      <c r="R680" s="157" t="n">
        <f aca="false">IF(B680=0,R679,IF(ISNONTEXT(B680)=TRUE(),INT(B680),INT(LEFT(B680,FIND(".",B680)-1))))</f>
        <v>3</v>
      </c>
      <c r="S680" s="157" t="str">
        <f aca="false">IF(S681=1,1,IF(B680&lt;&gt;0,1,IF(C680&lt;&gt;0,1,IF(D680&lt;&gt;0,1,IF(E680&lt;&gt;0,1,"")))))</f>
        <v/>
      </c>
      <c r="T680" s="157" t="str">
        <f aca="false">IF(R680=0," ",IF(R680&lt;&gt;R679,R680," "))</f>
        <v> </v>
      </c>
      <c r="U680" s="88"/>
      <c r="V680" s="75" t="e">
        <f aca="false">IF(R680&lt;&gt;T680,(IF(J680="",H680*(INFORMAÇÕES!$Q$79/INFORMAÇÕES!$Q$82),IF(J680="R",H680,0))),0)</f>
        <v>#DIV/0!</v>
      </c>
      <c r="W680" s="75" t="e">
        <f aca="false">IF(R680&lt;&gt;T680,(IF(J680="",H680*(INFORMAÇÕES!$Q$80/INFORMAÇÕES!$Q$82),IF(J680="C",H680,0))),0)</f>
        <v>#DIV/0!</v>
      </c>
      <c r="X680" s="75" t="n">
        <f aca="false">IF(R680&lt;&gt;T680,(IF(J680="",H680*INFORMAÇÕES!$U$115,IF(J680="CF",H680,0))),0)</f>
        <v>0</v>
      </c>
      <c r="Y680" s="75" t="n">
        <f aca="false">IF(R680&lt;&gt;T680,(IF(J680="",H680*INFORMAÇÕES!$U$116,IF(J680="O",H680,0))),0)</f>
        <v>0</v>
      </c>
      <c r="Z680" s="75" t="n">
        <f aca="false">IF(E680&lt;&gt;0,H680,0)</f>
        <v>0</v>
      </c>
    </row>
    <row r="681" s="174" customFormat="true" ht="14.25" hidden="false" customHeight="true" outlineLevel="0" collapsed="false">
      <c r="A681" s="159" t="n">
        <v>670</v>
      </c>
      <c r="B681" s="160" t="n">
        <f aca="false">'ORÇ.GLOBAL REF.'!B681</f>
        <v>0</v>
      </c>
      <c r="C681" s="536" t="n">
        <f aca="false">'ORÇ.GLOBAL REF.'!C681</f>
        <v>0</v>
      </c>
      <c r="D681" s="162" t="n">
        <f aca="false">'ORÇ.GLOBAL REF.'!D681</f>
        <v>0</v>
      </c>
      <c r="E681" s="162" t="n">
        <f aca="false">'ORÇ.GLOBAL REF.'!E681</f>
        <v>0</v>
      </c>
      <c r="F681" s="537"/>
      <c r="G681" s="163" t="n">
        <f aca="false">ROUND(F681,2)</f>
        <v>0</v>
      </c>
      <c r="H681" s="163" t="n">
        <f aca="false">IF('ORÇ.GLOBAL P CAIXA'!K681="EXEC.",0,IF(E681&lt;&gt;0,ROUND(E681*G681,2),IF(Z681=0,(SUMIF('ORÇ.GLOBAL REF.'!$S$12:$S$1011,B681,$Z$12:$Z$1011)),Z681)))</f>
        <v>0</v>
      </c>
      <c r="I681" s="538" t="str">
        <f aca="false">'ORÇ.GLOBAL REF.'!H681</f>
        <v/>
      </c>
      <c r="J681" s="163" t="str">
        <f aca="false">'ORÇ.GLOBAL REF.'!I681</f>
        <v/>
      </c>
      <c r="K681" s="539" t="str">
        <f aca="false">'ORÇ.GLOBAL REF.'!J681</f>
        <v/>
      </c>
      <c r="L681" s="168" t="str">
        <f aca="false">IF(B681&gt;0,"ok","ocultar")</f>
        <v>ocultar</v>
      </c>
      <c r="M681" s="102"/>
      <c r="N681" s="102"/>
      <c r="O681" s="102"/>
      <c r="R681" s="157" t="n">
        <f aca="false">IF(B681=0,R680,IF(ISNONTEXT(B681)=TRUE(),INT(B681),INT(LEFT(B681,FIND(".",B681)-1))))</f>
        <v>3</v>
      </c>
      <c r="S681" s="157" t="str">
        <f aca="false">IF(S682=1,1,IF(B681&lt;&gt;0,1,IF(C681&lt;&gt;0,1,IF(D681&lt;&gt;0,1,IF(E681&lt;&gt;0,1,"")))))</f>
        <v/>
      </c>
      <c r="T681" s="157" t="str">
        <f aca="false">IF(R681=0," ",IF(R681&lt;&gt;R680,R681," "))</f>
        <v> </v>
      </c>
      <c r="U681" s="88"/>
      <c r="V681" s="75" t="e">
        <f aca="false">IF(R681&lt;&gt;T681,(IF(J681="",H681*(INFORMAÇÕES!$Q$79/INFORMAÇÕES!$Q$82),IF(J681="R",H681,0))),0)</f>
        <v>#DIV/0!</v>
      </c>
      <c r="W681" s="75" t="e">
        <f aca="false">IF(R681&lt;&gt;T681,(IF(J681="",H681*(INFORMAÇÕES!$Q$80/INFORMAÇÕES!$Q$82),IF(J681="C",H681,0))),0)</f>
        <v>#DIV/0!</v>
      </c>
      <c r="X681" s="75" t="n">
        <f aca="false">IF(R681&lt;&gt;T681,(IF(J681="",H681*INFORMAÇÕES!$U$115,IF(J681="CF",H681,0))),0)</f>
        <v>0</v>
      </c>
      <c r="Y681" s="75" t="n">
        <f aca="false">IF(R681&lt;&gt;T681,(IF(J681="",H681*INFORMAÇÕES!$U$116,IF(J681="O",H681,0))),0)</f>
        <v>0</v>
      </c>
      <c r="Z681" s="75" t="n">
        <f aca="false">IF(E681&lt;&gt;0,H681,0)</f>
        <v>0</v>
      </c>
    </row>
    <row r="682" s="174" customFormat="true" ht="14.25" hidden="false" customHeight="true" outlineLevel="0" collapsed="false">
      <c r="A682" s="159" t="n">
        <v>671</v>
      </c>
      <c r="B682" s="160" t="n">
        <f aca="false">'ORÇ.GLOBAL REF.'!B682</f>
        <v>0</v>
      </c>
      <c r="C682" s="536" t="n">
        <f aca="false">'ORÇ.GLOBAL REF.'!C682</f>
        <v>0</v>
      </c>
      <c r="D682" s="162" t="n">
        <f aca="false">'ORÇ.GLOBAL REF.'!D682</f>
        <v>0</v>
      </c>
      <c r="E682" s="162" t="n">
        <f aca="false">'ORÇ.GLOBAL REF.'!E682</f>
        <v>0</v>
      </c>
      <c r="F682" s="537"/>
      <c r="G682" s="163" t="n">
        <f aca="false">ROUND(F682,2)</f>
        <v>0</v>
      </c>
      <c r="H682" s="163" t="n">
        <f aca="false">IF('ORÇ.GLOBAL P CAIXA'!K682="EXEC.",0,IF(E682&lt;&gt;0,ROUND(E682*G682,2),IF(Z682=0,(SUMIF('ORÇ.GLOBAL REF.'!$S$12:$S$1011,B682,$Z$12:$Z$1011)),Z682)))</f>
        <v>0</v>
      </c>
      <c r="I682" s="538" t="str">
        <f aca="false">'ORÇ.GLOBAL REF.'!H682</f>
        <v/>
      </c>
      <c r="J682" s="163" t="str">
        <f aca="false">'ORÇ.GLOBAL REF.'!I682</f>
        <v/>
      </c>
      <c r="K682" s="539" t="str">
        <f aca="false">'ORÇ.GLOBAL REF.'!J682</f>
        <v/>
      </c>
      <c r="L682" s="168" t="str">
        <f aca="false">IF(B682&gt;0,"ok","ocultar")</f>
        <v>ocultar</v>
      </c>
      <c r="M682" s="102"/>
      <c r="N682" s="102"/>
      <c r="O682" s="102"/>
      <c r="R682" s="157" t="n">
        <f aca="false">IF(B682=0,R681,IF(ISNONTEXT(B682)=TRUE(),INT(B682),INT(LEFT(B682,FIND(".",B682)-1))))</f>
        <v>3</v>
      </c>
      <c r="S682" s="157" t="str">
        <f aca="false">IF(S683=1,1,IF(B682&lt;&gt;0,1,IF(C682&lt;&gt;0,1,IF(D682&lt;&gt;0,1,IF(E682&lt;&gt;0,1,"")))))</f>
        <v/>
      </c>
      <c r="T682" s="157" t="str">
        <f aca="false">IF(R682=0," ",IF(R682&lt;&gt;R681,R682," "))</f>
        <v> </v>
      </c>
      <c r="U682" s="88"/>
      <c r="V682" s="75" t="e">
        <f aca="false">IF(R682&lt;&gt;T682,(IF(J682="",H682*(INFORMAÇÕES!$Q$79/INFORMAÇÕES!$Q$82),IF(J682="R",H682,0))),0)</f>
        <v>#DIV/0!</v>
      </c>
      <c r="W682" s="75" t="e">
        <f aca="false">IF(R682&lt;&gt;T682,(IF(J682="",H682*(INFORMAÇÕES!$Q$80/INFORMAÇÕES!$Q$82),IF(J682="C",H682,0))),0)</f>
        <v>#DIV/0!</v>
      </c>
      <c r="X682" s="75" t="n">
        <f aca="false">IF(R682&lt;&gt;T682,(IF(J682="",H682*INFORMAÇÕES!$U$115,IF(J682="CF",H682,0))),0)</f>
        <v>0</v>
      </c>
      <c r="Y682" s="75" t="n">
        <f aca="false">IF(R682&lt;&gt;T682,(IF(J682="",H682*INFORMAÇÕES!$U$116,IF(J682="O",H682,0))),0)</f>
        <v>0</v>
      </c>
      <c r="Z682" s="75" t="n">
        <f aca="false">IF(E682&lt;&gt;0,H682,0)</f>
        <v>0</v>
      </c>
    </row>
    <row r="683" s="174" customFormat="true" ht="14.25" hidden="false" customHeight="true" outlineLevel="0" collapsed="false">
      <c r="A683" s="159" t="n">
        <v>672</v>
      </c>
      <c r="B683" s="160" t="n">
        <f aca="false">'ORÇ.GLOBAL REF.'!B683</f>
        <v>0</v>
      </c>
      <c r="C683" s="536" t="n">
        <f aca="false">'ORÇ.GLOBAL REF.'!C683</f>
        <v>0</v>
      </c>
      <c r="D683" s="162" t="n">
        <f aca="false">'ORÇ.GLOBAL REF.'!D683</f>
        <v>0</v>
      </c>
      <c r="E683" s="162" t="n">
        <f aca="false">'ORÇ.GLOBAL REF.'!E683</f>
        <v>0</v>
      </c>
      <c r="F683" s="537"/>
      <c r="G683" s="163" t="n">
        <f aca="false">ROUND(F683,2)</f>
        <v>0</v>
      </c>
      <c r="H683" s="163" t="n">
        <f aca="false">IF('ORÇ.GLOBAL P CAIXA'!K683="EXEC.",0,IF(E683&lt;&gt;0,ROUND(E683*G683,2),IF(Z683=0,(SUMIF('ORÇ.GLOBAL REF.'!$S$12:$S$1011,B683,$Z$12:$Z$1011)),Z683)))</f>
        <v>0</v>
      </c>
      <c r="I683" s="538" t="str">
        <f aca="false">'ORÇ.GLOBAL REF.'!H683</f>
        <v/>
      </c>
      <c r="J683" s="163" t="str">
        <f aca="false">'ORÇ.GLOBAL REF.'!I683</f>
        <v/>
      </c>
      <c r="K683" s="539" t="str">
        <f aca="false">'ORÇ.GLOBAL REF.'!J683</f>
        <v/>
      </c>
      <c r="L683" s="168" t="str">
        <f aca="false">IF(B683&gt;0,"ok","ocultar")</f>
        <v>ocultar</v>
      </c>
      <c r="M683" s="102"/>
      <c r="N683" s="102"/>
      <c r="O683" s="102"/>
      <c r="R683" s="157" t="n">
        <f aca="false">IF(B683=0,R682,IF(ISNONTEXT(B683)=TRUE(),INT(B683),INT(LEFT(B683,FIND(".",B683)-1))))</f>
        <v>3</v>
      </c>
      <c r="S683" s="157" t="str">
        <f aca="false">IF(S684=1,1,IF(B683&lt;&gt;0,1,IF(C683&lt;&gt;0,1,IF(D683&lt;&gt;0,1,IF(E683&lt;&gt;0,1,"")))))</f>
        <v/>
      </c>
      <c r="T683" s="157" t="str">
        <f aca="false">IF(R683=0," ",IF(R683&lt;&gt;R682,R683," "))</f>
        <v> </v>
      </c>
      <c r="U683" s="88"/>
      <c r="V683" s="75" t="e">
        <f aca="false">IF(R683&lt;&gt;T683,(IF(J683="",H683*(INFORMAÇÕES!$Q$79/INFORMAÇÕES!$Q$82),IF(J683="R",H683,0))),0)</f>
        <v>#DIV/0!</v>
      </c>
      <c r="W683" s="75" t="e">
        <f aca="false">IF(R683&lt;&gt;T683,(IF(J683="",H683*(INFORMAÇÕES!$Q$80/INFORMAÇÕES!$Q$82),IF(J683="C",H683,0))),0)</f>
        <v>#DIV/0!</v>
      </c>
      <c r="X683" s="75" t="n">
        <f aca="false">IF(R683&lt;&gt;T683,(IF(J683="",H683*INFORMAÇÕES!$U$115,IF(J683="CF",H683,0))),0)</f>
        <v>0</v>
      </c>
      <c r="Y683" s="75" t="n">
        <f aca="false">IF(R683&lt;&gt;T683,(IF(J683="",H683*INFORMAÇÕES!$U$116,IF(J683="O",H683,0))),0)</f>
        <v>0</v>
      </c>
      <c r="Z683" s="75" t="n">
        <f aca="false">IF(E683&lt;&gt;0,H683,0)</f>
        <v>0</v>
      </c>
    </row>
    <row r="684" s="174" customFormat="true" ht="14.25" hidden="false" customHeight="true" outlineLevel="0" collapsed="false">
      <c r="A684" s="159" t="n">
        <v>673</v>
      </c>
      <c r="B684" s="160" t="n">
        <f aca="false">'ORÇ.GLOBAL REF.'!B684</f>
        <v>0</v>
      </c>
      <c r="C684" s="536" t="n">
        <f aca="false">'ORÇ.GLOBAL REF.'!C684</f>
        <v>0</v>
      </c>
      <c r="D684" s="162" t="n">
        <f aca="false">'ORÇ.GLOBAL REF.'!D684</f>
        <v>0</v>
      </c>
      <c r="E684" s="162" t="n">
        <f aca="false">'ORÇ.GLOBAL REF.'!E684</f>
        <v>0</v>
      </c>
      <c r="F684" s="537"/>
      <c r="G684" s="163" t="n">
        <f aca="false">ROUND(F684,2)</f>
        <v>0</v>
      </c>
      <c r="H684" s="163" t="n">
        <f aca="false">IF('ORÇ.GLOBAL P CAIXA'!K684="EXEC.",0,IF(E684&lt;&gt;0,ROUND(E684*G684,2),IF(Z684=0,(SUMIF('ORÇ.GLOBAL REF.'!$S$12:$S$1011,B684,$Z$12:$Z$1011)),Z684)))</f>
        <v>0</v>
      </c>
      <c r="I684" s="538" t="str">
        <f aca="false">'ORÇ.GLOBAL REF.'!H684</f>
        <v/>
      </c>
      <c r="J684" s="163" t="str">
        <f aca="false">'ORÇ.GLOBAL REF.'!I684</f>
        <v/>
      </c>
      <c r="K684" s="539" t="str">
        <f aca="false">'ORÇ.GLOBAL REF.'!J684</f>
        <v/>
      </c>
      <c r="L684" s="168" t="str">
        <f aca="false">IF(B684&gt;0,"ok","ocultar")</f>
        <v>ocultar</v>
      </c>
      <c r="M684" s="102"/>
      <c r="N684" s="102"/>
      <c r="O684" s="102"/>
      <c r="R684" s="157" t="n">
        <f aca="false">IF(B684=0,R683,IF(ISNONTEXT(B684)=TRUE(),INT(B684),INT(LEFT(B684,FIND(".",B684)-1))))</f>
        <v>3</v>
      </c>
      <c r="S684" s="157" t="str">
        <f aca="false">IF(S685=1,1,IF(B684&lt;&gt;0,1,IF(C684&lt;&gt;0,1,IF(D684&lt;&gt;0,1,IF(E684&lt;&gt;0,1,"")))))</f>
        <v/>
      </c>
      <c r="T684" s="157" t="str">
        <f aca="false">IF(R684=0," ",IF(R684&lt;&gt;R683,R684," "))</f>
        <v> </v>
      </c>
      <c r="U684" s="88"/>
      <c r="V684" s="75" t="e">
        <f aca="false">IF(R684&lt;&gt;T684,(IF(J684="",H684*(INFORMAÇÕES!$Q$79/INFORMAÇÕES!$Q$82),IF(J684="R",H684,0))),0)</f>
        <v>#DIV/0!</v>
      </c>
      <c r="W684" s="75" t="e">
        <f aca="false">IF(R684&lt;&gt;T684,(IF(J684="",H684*(INFORMAÇÕES!$Q$80/INFORMAÇÕES!$Q$82),IF(J684="C",H684,0))),0)</f>
        <v>#DIV/0!</v>
      </c>
      <c r="X684" s="75" t="n">
        <f aca="false">IF(R684&lt;&gt;T684,(IF(J684="",H684*INFORMAÇÕES!$U$115,IF(J684="CF",H684,0))),0)</f>
        <v>0</v>
      </c>
      <c r="Y684" s="75" t="n">
        <f aca="false">IF(R684&lt;&gt;T684,(IF(J684="",H684*INFORMAÇÕES!$U$116,IF(J684="O",H684,0))),0)</f>
        <v>0</v>
      </c>
      <c r="Z684" s="75" t="n">
        <f aca="false">IF(E684&lt;&gt;0,H684,0)</f>
        <v>0</v>
      </c>
    </row>
    <row r="685" s="174" customFormat="true" ht="14.25" hidden="false" customHeight="true" outlineLevel="0" collapsed="false">
      <c r="A685" s="159" t="n">
        <v>674</v>
      </c>
      <c r="B685" s="160" t="n">
        <f aca="false">'ORÇ.GLOBAL REF.'!B685</f>
        <v>0</v>
      </c>
      <c r="C685" s="536" t="n">
        <f aca="false">'ORÇ.GLOBAL REF.'!C685</f>
        <v>0</v>
      </c>
      <c r="D685" s="162" t="n">
        <f aca="false">'ORÇ.GLOBAL REF.'!D685</f>
        <v>0</v>
      </c>
      <c r="E685" s="162" t="n">
        <f aca="false">'ORÇ.GLOBAL REF.'!E685</f>
        <v>0</v>
      </c>
      <c r="F685" s="537"/>
      <c r="G685" s="163" t="n">
        <f aca="false">ROUND(F685,2)</f>
        <v>0</v>
      </c>
      <c r="H685" s="163" t="n">
        <f aca="false">IF('ORÇ.GLOBAL P CAIXA'!K685="EXEC.",0,IF(E685&lt;&gt;0,ROUND(E685*G685,2),IF(Z685=0,(SUMIF('ORÇ.GLOBAL REF.'!$S$12:$S$1011,B685,$Z$12:$Z$1011)),Z685)))</f>
        <v>0</v>
      </c>
      <c r="I685" s="538" t="str">
        <f aca="false">'ORÇ.GLOBAL REF.'!H685</f>
        <v/>
      </c>
      <c r="J685" s="163" t="str">
        <f aca="false">'ORÇ.GLOBAL REF.'!I685</f>
        <v/>
      </c>
      <c r="K685" s="539" t="str">
        <f aca="false">'ORÇ.GLOBAL REF.'!J685</f>
        <v/>
      </c>
      <c r="L685" s="168" t="str">
        <f aca="false">IF(B685&gt;0,"ok","ocultar")</f>
        <v>ocultar</v>
      </c>
      <c r="M685" s="102"/>
      <c r="N685" s="102"/>
      <c r="O685" s="102"/>
      <c r="R685" s="157" t="n">
        <f aca="false">IF(B685=0,R684,IF(ISNONTEXT(B685)=TRUE(),INT(B685),INT(LEFT(B685,FIND(".",B685)-1))))</f>
        <v>3</v>
      </c>
      <c r="S685" s="157" t="str">
        <f aca="false">IF(S686=1,1,IF(B685&lt;&gt;0,1,IF(C685&lt;&gt;0,1,IF(D685&lt;&gt;0,1,IF(E685&lt;&gt;0,1,"")))))</f>
        <v/>
      </c>
      <c r="T685" s="157" t="str">
        <f aca="false">IF(R685=0," ",IF(R685&lt;&gt;R684,R685," "))</f>
        <v> </v>
      </c>
      <c r="U685" s="88"/>
      <c r="V685" s="75" t="e">
        <f aca="false">IF(R685&lt;&gt;T685,(IF(J685="",H685*(INFORMAÇÕES!$Q$79/INFORMAÇÕES!$Q$82),IF(J685="R",H685,0))),0)</f>
        <v>#DIV/0!</v>
      </c>
      <c r="W685" s="75" t="e">
        <f aca="false">IF(R685&lt;&gt;T685,(IF(J685="",H685*(INFORMAÇÕES!$Q$80/INFORMAÇÕES!$Q$82),IF(J685="C",H685,0))),0)</f>
        <v>#DIV/0!</v>
      </c>
      <c r="X685" s="75" t="n">
        <f aca="false">IF(R685&lt;&gt;T685,(IF(J685="",H685*INFORMAÇÕES!$U$115,IF(J685="CF",H685,0))),0)</f>
        <v>0</v>
      </c>
      <c r="Y685" s="75" t="n">
        <f aca="false">IF(R685&lt;&gt;T685,(IF(J685="",H685*INFORMAÇÕES!$U$116,IF(J685="O",H685,0))),0)</f>
        <v>0</v>
      </c>
      <c r="Z685" s="75" t="n">
        <f aca="false">IF(E685&lt;&gt;0,H685,0)</f>
        <v>0</v>
      </c>
    </row>
    <row r="686" s="174" customFormat="true" ht="14.25" hidden="false" customHeight="true" outlineLevel="0" collapsed="false">
      <c r="A686" s="159" t="n">
        <v>675</v>
      </c>
      <c r="B686" s="160" t="n">
        <f aca="false">'ORÇ.GLOBAL REF.'!B686</f>
        <v>0</v>
      </c>
      <c r="C686" s="536" t="n">
        <f aca="false">'ORÇ.GLOBAL REF.'!C686</f>
        <v>0</v>
      </c>
      <c r="D686" s="162" t="n">
        <f aca="false">'ORÇ.GLOBAL REF.'!D686</f>
        <v>0</v>
      </c>
      <c r="E686" s="162" t="n">
        <f aca="false">'ORÇ.GLOBAL REF.'!E686</f>
        <v>0</v>
      </c>
      <c r="F686" s="537"/>
      <c r="G686" s="163" t="n">
        <f aca="false">ROUND(F686,2)</f>
        <v>0</v>
      </c>
      <c r="H686" s="163" t="n">
        <f aca="false">IF('ORÇ.GLOBAL P CAIXA'!K686="EXEC.",0,IF(E686&lt;&gt;0,ROUND(E686*G686,2),IF(Z686=0,(SUMIF('ORÇ.GLOBAL REF.'!$S$12:$S$1011,B686,$Z$12:$Z$1011)),Z686)))</f>
        <v>0</v>
      </c>
      <c r="I686" s="538" t="str">
        <f aca="false">'ORÇ.GLOBAL REF.'!H686</f>
        <v/>
      </c>
      <c r="J686" s="163" t="str">
        <f aca="false">'ORÇ.GLOBAL REF.'!I686</f>
        <v/>
      </c>
      <c r="K686" s="539" t="str">
        <f aca="false">'ORÇ.GLOBAL REF.'!J686</f>
        <v/>
      </c>
      <c r="L686" s="168" t="str">
        <f aca="false">IF(B686&gt;0,"ok","ocultar")</f>
        <v>ocultar</v>
      </c>
      <c r="M686" s="102"/>
      <c r="N686" s="102"/>
      <c r="O686" s="102"/>
      <c r="R686" s="157" t="n">
        <f aca="false">IF(B686=0,R685,IF(ISNONTEXT(B686)=TRUE(),INT(B686),INT(LEFT(B686,FIND(".",B686)-1))))</f>
        <v>3</v>
      </c>
      <c r="S686" s="157" t="str">
        <f aca="false">IF(S687=1,1,IF(B686&lt;&gt;0,1,IF(C686&lt;&gt;0,1,IF(D686&lt;&gt;0,1,IF(E686&lt;&gt;0,1,"")))))</f>
        <v/>
      </c>
      <c r="T686" s="157" t="str">
        <f aca="false">IF(R686=0," ",IF(R686&lt;&gt;R685,R686," "))</f>
        <v> </v>
      </c>
      <c r="U686" s="88"/>
      <c r="V686" s="75" t="e">
        <f aca="false">IF(R686&lt;&gt;T686,(IF(J686="",H686*(INFORMAÇÕES!$Q$79/INFORMAÇÕES!$Q$82),IF(J686="R",H686,0))),0)</f>
        <v>#DIV/0!</v>
      </c>
      <c r="W686" s="75" t="e">
        <f aca="false">IF(R686&lt;&gt;T686,(IF(J686="",H686*(INFORMAÇÕES!$Q$80/INFORMAÇÕES!$Q$82),IF(J686="C",H686,0))),0)</f>
        <v>#DIV/0!</v>
      </c>
      <c r="X686" s="75" t="n">
        <f aca="false">IF(R686&lt;&gt;T686,(IF(J686="",H686*INFORMAÇÕES!$U$115,IF(J686="CF",H686,0))),0)</f>
        <v>0</v>
      </c>
      <c r="Y686" s="75" t="n">
        <f aca="false">IF(R686&lt;&gt;T686,(IF(J686="",H686*INFORMAÇÕES!$U$116,IF(J686="O",H686,0))),0)</f>
        <v>0</v>
      </c>
      <c r="Z686" s="75" t="n">
        <f aca="false">IF(E686&lt;&gt;0,H686,0)</f>
        <v>0</v>
      </c>
    </row>
    <row r="687" s="174" customFormat="true" ht="14.25" hidden="false" customHeight="true" outlineLevel="0" collapsed="false">
      <c r="A687" s="159" t="n">
        <v>676</v>
      </c>
      <c r="B687" s="160" t="n">
        <f aca="false">'ORÇ.GLOBAL REF.'!B687</f>
        <v>0</v>
      </c>
      <c r="C687" s="536" t="n">
        <f aca="false">'ORÇ.GLOBAL REF.'!C687</f>
        <v>0</v>
      </c>
      <c r="D687" s="162" t="n">
        <f aca="false">'ORÇ.GLOBAL REF.'!D687</f>
        <v>0</v>
      </c>
      <c r="E687" s="162" t="n">
        <f aca="false">'ORÇ.GLOBAL REF.'!E687</f>
        <v>0</v>
      </c>
      <c r="F687" s="537"/>
      <c r="G687" s="163" t="n">
        <f aca="false">ROUND(F687,2)</f>
        <v>0</v>
      </c>
      <c r="H687" s="163" t="n">
        <f aca="false">IF('ORÇ.GLOBAL P CAIXA'!K687="EXEC.",0,IF(E687&lt;&gt;0,ROUND(E687*G687,2),IF(Z687=0,(SUMIF('ORÇ.GLOBAL REF.'!$S$12:$S$1011,B687,$Z$12:$Z$1011)),Z687)))</f>
        <v>0</v>
      </c>
      <c r="I687" s="538" t="str">
        <f aca="false">'ORÇ.GLOBAL REF.'!H687</f>
        <v/>
      </c>
      <c r="J687" s="163" t="str">
        <f aca="false">'ORÇ.GLOBAL REF.'!I687</f>
        <v/>
      </c>
      <c r="K687" s="539" t="str">
        <f aca="false">'ORÇ.GLOBAL REF.'!J687</f>
        <v/>
      </c>
      <c r="L687" s="168" t="str">
        <f aca="false">IF(B687&gt;0,"ok","ocultar")</f>
        <v>ocultar</v>
      </c>
      <c r="M687" s="102"/>
      <c r="N687" s="102"/>
      <c r="O687" s="102"/>
      <c r="R687" s="157" t="n">
        <f aca="false">IF(B687=0,R686,IF(ISNONTEXT(B687)=TRUE(),INT(B687),INT(LEFT(B687,FIND(".",B687)-1))))</f>
        <v>3</v>
      </c>
      <c r="S687" s="157" t="str">
        <f aca="false">IF(S688=1,1,IF(B687&lt;&gt;0,1,IF(C687&lt;&gt;0,1,IF(D687&lt;&gt;0,1,IF(E687&lt;&gt;0,1,"")))))</f>
        <v/>
      </c>
      <c r="T687" s="157" t="str">
        <f aca="false">IF(R687=0," ",IF(R687&lt;&gt;R686,R687," "))</f>
        <v> </v>
      </c>
      <c r="U687" s="88"/>
      <c r="V687" s="75" t="e">
        <f aca="false">IF(R687&lt;&gt;T687,(IF(J687="",H687*(INFORMAÇÕES!$Q$79/INFORMAÇÕES!$Q$82),IF(J687="R",H687,0))),0)</f>
        <v>#DIV/0!</v>
      </c>
      <c r="W687" s="75" t="e">
        <f aca="false">IF(R687&lt;&gt;T687,(IF(J687="",H687*(INFORMAÇÕES!$Q$80/INFORMAÇÕES!$Q$82),IF(J687="C",H687,0))),0)</f>
        <v>#DIV/0!</v>
      </c>
      <c r="X687" s="75" t="n">
        <f aca="false">IF(R687&lt;&gt;T687,(IF(J687="",H687*INFORMAÇÕES!$U$115,IF(J687="CF",H687,0))),0)</f>
        <v>0</v>
      </c>
      <c r="Y687" s="75" t="n">
        <f aca="false">IF(R687&lt;&gt;T687,(IF(J687="",H687*INFORMAÇÕES!$U$116,IF(J687="O",H687,0))),0)</f>
        <v>0</v>
      </c>
      <c r="Z687" s="75" t="n">
        <f aca="false">IF(E687&lt;&gt;0,H687,0)</f>
        <v>0</v>
      </c>
    </row>
    <row r="688" s="174" customFormat="true" ht="14.25" hidden="false" customHeight="true" outlineLevel="0" collapsed="false">
      <c r="A688" s="159" t="n">
        <v>677</v>
      </c>
      <c r="B688" s="160" t="n">
        <f aca="false">'ORÇ.GLOBAL REF.'!B688</f>
        <v>0</v>
      </c>
      <c r="C688" s="536" t="n">
        <f aca="false">'ORÇ.GLOBAL REF.'!C688</f>
        <v>0</v>
      </c>
      <c r="D688" s="162" t="n">
        <f aca="false">'ORÇ.GLOBAL REF.'!D688</f>
        <v>0</v>
      </c>
      <c r="E688" s="162" t="n">
        <f aca="false">'ORÇ.GLOBAL REF.'!E688</f>
        <v>0</v>
      </c>
      <c r="F688" s="537"/>
      <c r="G688" s="163" t="n">
        <f aca="false">ROUND(F688,2)</f>
        <v>0</v>
      </c>
      <c r="H688" s="163" t="n">
        <f aca="false">IF('ORÇ.GLOBAL P CAIXA'!K688="EXEC.",0,IF(E688&lt;&gt;0,ROUND(E688*G688,2),IF(Z688=0,(SUMIF('ORÇ.GLOBAL REF.'!$S$12:$S$1011,B688,$Z$12:$Z$1011)),Z688)))</f>
        <v>0</v>
      </c>
      <c r="I688" s="538" t="str">
        <f aca="false">'ORÇ.GLOBAL REF.'!H688</f>
        <v/>
      </c>
      <c r="J688" s="163" t="str">
        <f aca="false">'ORÇ.GLOBAL REF.'!I688</f>
        <v/>
      </c>
      <c r="K688" s="539" t="str">
        <f aca="false">'ORÇ.GLOBAL REF.'!J688</f>
        <v/>
      </c>
      <c r="L688" s="168" t="str">
        <f aca="false">IF(B688&gt;0,"ok","ocultar")</f>
        <v>ocultar</v>
      </c>
      <c r="M688" s="102"/>
      <c r="N688" s="102"/>
      <c r="O688" s="102"/>
      <c r="R688" s="157" t="n">
        <f aca="false">IF(B688=0,R687,IF(ISNONTEXT(B688)=TRUE(),INT(B688),INT(LEFT(B688,FIND(".",B688)-1))))</f>
        <v>3</v>
      </c>
      <c r="S688" s="157" t="str">
        <f aca="false">IF(S689=1,1,IF(B688&lt;&gt;0,1,IF(C688&lt;&gt;0,1,IF(D688&lt;&gt;0,1,IF(E688&lt;&gt;0,1,"")))))</f>
        <v/>
      </c>
      <c r="T688" s="157" t="str">
        <f aca="false">IF(R688=0," ",IF(R688&lt;&gt;R687,R688," "))</f>
        <v> </v>
      </c>
      <c r="U688" s="88"/>
      <c r="V688" s="75" t="e">
        <f aca="false">IF(R688&lt;&gt;T688,(IF(J688="",H688*(INFORMAÇÕES!$Q$79/INFORMAÇÕES!$Q$82),IF(J688="R",H688,0))),0)</f>
        <v>#DIV/0!</v>
      </c>
      <c r="W688" s="75" t="e">
        <f aca="false">IF(R688&lt;&gt;T688,(IF(J688="",H688*(INFORMAÇÕES!$Q$80/INFORMAÇÕES!$Q$82),IF(J688="C",H688,0))),0)</f>
        <v>#DIV/0!</v>
      </c>
      <c r="X688" s="75" t="n">
        <f aca="false">IF(R688&lt;&gt;T688,(IF(J688="",H688*INFORMAÇÕES!$U$115,IF(J688="CF",H688,0))),0)</f>
        <v>0</v>
      </c>
      <c r="Y688" s="75" t="n">
        <f aca="false">IF(R688&lt;&gt;T688,(IF(J688="",H688*INFORMAÇÕES!$U$116,IF(J688="O",H688,0))),0)</f>
        <v>0</v>
      </c>
      <c r="Z688" s="75" t="n">
        <f aca="false">IF(E688&lt;&gt;0,H688,0)</f>
        <v>0</v>
      </c>
    </row>
    <row r="689" s="174" customFormat="true" ht="14.25" hidden="false" customHeight="true" outlineLevel="0" collapsed="false">
      <c r="A689" s="159" t="n">
        <v>678</v>
      </c>
      <c r="B689" s="160" t="n">
        <f aca="false">'ORÇ.GLOBAL REF.'!B689</f>
        <v>0</v>
      </c>
      <c r="C689" s="536" t="n">
        <f aca="false">'ORÇ.GLOBAL REF.'!C689</f>
        <v>0</v>
      </c>
      <c r="D689" s="162" t="n">
        <f aca="false">'ORÇ.GLOBAL REF.'!D689</f>
        <v>0</v>
      </c>
      <c r="E689" s="162" t="n">
        <f aca="false">'ORÇ.GLOBAL REF.'!E689</f>
        <v>0</v>
      </c>
      <c r="F689" s="537"/>
      <c r="G689" s="163" t="n">
        <f aca="false">ROUND(F689,2)</f>
        <v>0</v>
      </c>
      <c r="H689" s="163" t="n">
        <f aca="false">IF('ORÇ.GLOBAL P CAIXA'!K689="EXEC.",0,IF(E689&lt;&gt;0,ROUND(E689*G689,2),IF(Z689=0,(SUMIF('ORÇ.GLOBAL REF.'!$S$12:$S$1011,B689,$Z$12:$Z$1011)),Z689)))</f>
        <v>0</v>
      </c>
      <c r="I689" s="538" t="str">
        <f aca="false">'ORÇ.GLOBAL REF.'!H689</f>
        <v/>
      </c>
      <c r="J689" s="163" t="str">
        <f aca="false">'ORÇ.GLOBAL REF.'!I689</f>
        <v/>
      </c>
      <c r="K689" s="539" t="str">
        <f aca="false">'ORÇ.GLOBAL REF.'!J689</f>
        <v/>
      </c>
      <c r="L689" s="168" t="str">
        <f aca="false">IF(B689&gt;0,"ok","ocultar")</f>
        <v>ocultar</v>
      </c>
      <c r="M689" s="102"/>
      <c r="N689" s="102"/>
      <c r="O689" s="102"/>
      <c r="R689" s="157" t="n">
        <f aca="false">IF(B689=0,R688,IF(ISNONTEXT(B689)=TRUE(),INT(B689),INT(LEFT(B689,FIND(".",B689)-1))))</f>
        <v>3</v>
      </c>
      <c r="S689" s="157" t="str">
        <f aca="false">IF(S690=1,1,IF(B689&lt;&gt;0,1,IF(C689&lt;&gt;0,1,IF(D689&lt;&gt;0,1,IF(E689&lt;&gt;0,1,"")))))</f>
        <v/>
      </c>
      <c r="T689" s="157" t="str">
        <f aca="false">IF(R689=0," ",IF(R689&lt;&gt;R688,R689," "))</f>
        <v> </v>
      </c>
      <c r="U689" s="88"/>
      <c r="V689" s="75" t="e">
        <f aca="false">IF(R689&lt;&gt;T689,(IF(J689="",H689*(INFORMAÇÕES!$Q$79/INFORMAÇÕES!$Q$82),IF(J689="R",H689,0))),0)</f>
        <v>#DIV/0!</v>
      </c>
      <c r="W689" s="75" t="e">
        <f aca="false">IF(R689&lt;&gt;T689,(IF(J689="",H689*(INFORMAÇÕES!$Q$80/INFORMAÇÕES!$Q$82),IF(J689="C",H689,0))),0)</f>
        <v>#DIV/0!</v>
      </c>
      <c r="X689" s="75" t="n">
        <f aca="false">IF(R689&lt;&gt;T689,(IF(J689="",H689*INFORMAÇÕES!$U$115,IF(J689="CF",H689,0))),0)</f>
        <v>0</v>
      </c>
      <c r="Y689" s="75" t="n">
        <f aca="false">IF(R689&lt;&gt;T689,(IF(J689="",H689*INFORMAÇÕES!$U$116,IF(J689="O",H689,0))),0)</f>
        <v>0</v>
      </c>
      <c r="Z689" s="75" t="n">
        <f aca="false">IF(E689&lt;&gt;0,H689,0)</f>
        <v>0</v>
      </c>
    </row>
    <row r="690" s="174" customFormat="true" ht="14.25" hidden="false" customHeight="true" outlineLevel="0" collapsed="false">
      <c r="A690" s="159" t="n">
        <v>679</v>
      </c>
      <c r="B690" s="160" t="n">
        <f aca="false">'ORÇ.GLOBAL REF.'!B690</f>
        <v>0</v>
      </c>
      <c r="C690" s="536" t="n">
        <f aca="false">'ORÇ.GLOBAL REF.'!C690</f>
        <v>0</v>
      </c>
      <c r="D690" s="162" t="n">
        <f aca="false">'ORÇ.GLOBAL REF.'!D690</f>
        <v>0</v>
      </c>
      <c r="E690" s="162" t="n">
        <f aca="false">'ORÇ.GLOBAL REF.'!E690</f>
        <v>0</v>
      </c>
      <c r="F690" s="537"/>
      <c r="G690" s="163" t="n">
        <f aca="false">ROUND(F690,2)</f>
        <v>0</v>
      </c>
      <c r="H690" s="163" t="n">
        <f aca="false">IF('ORÇ.GLOBAL P CAIXA'!K690="EXEC.",0,IF(E690&lt;&gt;0,ROUND(E690*G690,2),IF(Z690=0,(SUMIF('ORÇ.GLOBAL REF.'!$S$12:$S$1011,B690,$Z$12:$Z$1011)),Z690)))</f>
        <v>0</v>
      </c>
      <c r="I690" s="538" t="str">
        <f aca="false">'ORÇ.GLOBAL REF.'!H690</f>
        <v/>
      </c>
      <c r="J690" s="163" t="str">
        <f aca="false">'ORÇ.GLOBAL REF.'!I690</f>
        <v/>
      </c>
      <c r="K690" s="539" t="str">
        <f aca="false">'ORÇ.GLOBAL REF.'!J690</f>
        <v/>
      </c>
      <c r="L690" s="168" t="str">
        <f aca="false">IF(B690&gt;0,"ok","ocultar")</f>
        <v>ocultar</v>
      </c>
      <c r="M690" s="102"/>
      <c r="N690" s="102"/>
      <c r="O690" s="102"/>
      <c r="R690" s="157" t="n">
        <f aca="false">IF(B690=0,R689,IF(ISNONTEXT(B690)=TRUE(),INT(B690),INT(LEFT(B690,FIND(".",B690)-1))))</f>
        <v>3</v>
      </c>
      <c r="S690" s="157" t="str">
        <f aca="false">IF(S691=1,1,IF(B690&lt;&gt;0,1,IF(C690&lt;&gt;0,1,IF(D690&lt;&gt;0,1,IF(E690&lt;&gt;0,1,"")))))</f>
        <v/>
      </c>
      <c r="T690" s="157" t="str">
        <f aca="false">IF(R690=0," ",IF(R690&lt;&gt;R689,R690," "))</f>
        <v> </v>
      </c>
      <c r="U690" s="88"/>
      <c r="V690" s="75" t="e">
        <f aca="false">IF(R690&lt;&gt;T690,(IF(J690="",H690*(INFORMAÇÕES!$Q$79/INFORMAÇÕES!$Q$82),IF(J690="R",H690,0))),0)</f>
        <v>#DIV/0!</v>
      </c>
      <c r="W690" s="75" t="e">
        <f aca="false">IF(R690&lt;&gt;T690,(IF(J690="",H690*(INFORMAÇÕES!$Q$80/INFORMAÇÕES!$Q$82),IF(J690="C",H690,0))),0)</f>
        <v>#DIV/0!</v>
      </c>
      <c r="X690" s="75" t="n">
        <f aca="false">IF(R690&lt;&gt;T690,(IF(J690="",H690*INFORMAÇÕES!$U$115,IF(J690="CF",H690,0))),0)</f>
        <v>0</v>
      </c>
      <c r="Y690" s="75" t="n">
        <f aca="false">IF(R690&lt;&gt;T690,(IF(J690="",H690*INFORMAÇÕES!$U$116,IF(J690="O",H690,0))),0)</f>
        <v>0</v>
      </c>
      <c r="Z690" s="75" t="n">
        <f aca="false">IF(E690&lt;&gt;0,H690,0)</f>
        <v>0</v>
      </c>
    </row>
    <row r="691" s="174" customFormat="true" ht="14.25" hidden="false" customHeight="true" outlineLevel="0" collapsed="false">
      <c r="A691" s="159" t="n">
        <v>680</v>
      </c>
      <c r="B691" s="160" t="n">
        <f aca="false">'ORÇ.GLOBAL REF.'!B691</f>
        <v>0</v>
      </c>
      <c r="C691" s="536" t="n">
        <f aca="false">'ORÇ.GLOBAL REF.'!C691</f>
        <v>0</v>
      </c>
      <c r="D691" s="162" t="n">
        <f aca="false">'ORÇ.GLOBAL REF.'!D691</f>
        <v>0</v>
      </c>
      <c r="E691" s="162" t="n">
        <f aca="false">'ORÇ.GLOBAL REF.'!E691</f>
        <v>0</v>
      </c>
      <c r="F691" s="537"/>
      <c r="G691" s="163" t="n">
        <f aca="false">ROUND(F691,2)</f>
        <v>0</v>
      </c>
      <c r="H691" s="163" t="n">
        <f aca="false">IF('ORÇ.GLOBAL P CAIXA'!K691="EXEC.",0,IF(E691&lt;&gt;0,ROUND(E691*G691,2),IF(Z691=0,(SUMIF('ORÇ.GLOBAL REF.'!$S$12:$S$1011,B691,$Z$12:$Z$1011)),Z691)))</f>
        <v>0</v>
      </c>
      <c r="I691" s="538" t="str">
        <f aca="false">'ORÇ.GLOBAL REF.'!H691</f>
        <v/>
      </c>
      <c r="J691" s="163" t="str">
        <f aca="false">'ORÇ.GLOBAL REF.'!I691</f>
        <v/>
      </c>
      <c r="K691" s="539" t="str">
        <f aca="false">'ORÇ.GLOBAL REF.'!J691</f>
        <v/>
      </c>
      <c r="L691" s="168" t="str">
        <f aca="false">IF(B691&gt;0,"ok","ocultar")</f>
        <v>ocultar</v>
      </c>
      <c r="M691" s="102"/>
      <c r="N691" s="102"/>
      <c r="O691" s="102"/>
      <c r="R691" s="157" t="n">
        <f aca="false">IF(B691=0,R690,IF(ISNONTEXT(B691)=TRUE(),INT(B691),INT(LEFT(B691,FIND(".",B691)-1))))</f>
        <v>3</v>
      </c>
      <c r="S691" s="157" t="str">
        <f aca="false">IF(S692=1,1,IF(B691&lt;&gt;0,1,IF(C691&lt;&gt;0,1,IF(D691&lt;&gt;0,1,IF(E691&lt;&gt;0,1,"")))))</f>
        <v/>
      </c>
      <c r="T691" s="157" t="str">
        <f aca="false">IF(R691=0," ",IF(R691&lt;&gt;R690,R691," "))</f>
        <v> </v>
      </c>
      <c r="U691" s="88"/>
      <c r="V691" s="75" t="e">
        <f aca="false">IF(R691&lt;&gt;T691,(IF(J691="",H691*(INFORMAÇÕES!$Q$79/INFORMAÇÕES!$Q$82),IF(J691="R",H691,0))),0)</f>
        <v>#DIV/0!</v>
      </c>
      <c r="W691" s="75" t="e">
        <f aca="false">IF(R691&lt;&gt;T691,(IF(J691="",H691*(INFORMAÇÕES!$Q$80/INFORMAÇÕES!$Q$82),IF(J691="C",H691,0))),0)</f>
        <v>#DIV/0!</v>
      </c>
      <c r="X691" s="75" t="n">
        <f aca="false">IF(R691&lt;&gt;T691,(IF(J691="",H691*INFORMAÇÕES!$U$115,IF(J691="CF",H691,0))),0)</f>
        <v>0</v>
      </c>
      <c r="Y691" s="75" t="n">
        <f aca="false">IF(R691&lt;&gt;T691,(IF(J691="",H691*INFORMAÇÕES!$U$116,IF(J691="O",H691,0))),0)</f>
        <v>0</v>
      </c>
      <c r="Z691" s="75" t="n">
        <f aca="false">IF(E691&lt;&gt;0,H691,0)</f>
        <v>0</v>
      </c>
    </row>
    <row r="692" s="174" customFormat="true" ht="14.25" hidden="false" customHeight="true" outlineLevel="0" collapsed="false">
      <c r="A692" s="159" t="n">
        <v>681</v>
      </c>
      <c r="B692" s="160" t="n">
        <f aca="false">'ORÇ.GLOBAL REF.'!B692</f>
        <v>0</v>
      </c>
      <c r="C692" s="536" t="n">
        <f aca="false">'ORÇ.GLOBAL REF.'!C692</f>
        <v>0</v>
      </c>
      <c r="D692" s="162" t="n">
        <f aca="false">'ORÇ.GLOBAL REF.'!D692</f>
        <v>0</v>
      </c>
      <c r="E692" s="162" t="n">
        <f aca="false">'ORÇ.GLOBAL REF.'!E692</f>
        <v>0</v>
      </c>
      <c r="F692" s="537"/>
      <c r="G692" s="163" t="n">
        <f aca="false">ROUND(F692,2)</f>
        <v>0</v>
      </c>
      <c r="H692" s="163" t="n">
        <f aca="false">IF('ORÇ.GLOBAL P CAIXA'!K692="EXEC.",0,IF(E692&lt;&gt;0,ROUND(E692*G692,2),IF(Z692=0,(SUMIF('ORÇ.GLOBAL REF.'!$S$12:$S$1011,B692,$Z$12:$Z$1011)),Z692)))</f>
        <v>0</v>
      </c>
      <c r="I692" s="538" t="str">
        <f aca="false">'ORÇ.GLOBAL REF.'!H692</f>
        <v/>
      </c>
      <c r="J692" s="163" t="str">
        <f aca="false">'ORÇ.GLOBAL REF.'!I692</f>
        <v/>
      </c>
      <c r="K692" s="539" t="str">
        <f aca="false">'ORÇ.GLOBAL REF.'!J692</f>
        <v/>
      </c>
      <c r="L692" s="168" t="str">
        <f aca="false">IF(B692&gt;0,"ok","ocultar")</f>
        <v>ocultar</v>
      </c>
      <c r="M692" s="102"/>
      <c r="N692" s="102"/>
      <c r="O692" s="102"/>
      <c r="R692" s="157" t="n">
        <f aca="false">IF(B692=0,R691,IF(ISNONTEXT(B692)=TRUE(),INT(B692),INT(LEFT(B692,FIND(".",B692)-1))))</f>
        <v>3</v>
      </c>
      <c r="S692" s="157" t="str">
        <f aca="false">IF(S693=1,1,IF(B692&lt;&gt;0,1,IF(C692&lt;&gt;0,1,IF(D692&lt;&gt;0,1,IF(E692&lt;&gt;0,1,"")))))</f>
        <v/>
      </c>
      <c r="T692" s="157" t="str">
        <f aca="false">IF(R692=0," ",IF(R692&lt;&gt;R691,R692," "))</f>
        <v> </v>
      </c>
      <c r="U692" s="88"/>
      <c r="V692" s="75" t="e">
        <f aca="false">IF(R692&lt;&gt;T692,(IF(J692="",H692*(INFORMAÇÕES!$Q$79/INFORMAÇÕES!$Q$82),IF(J692="R",H692,0))),0)</f>
        <v>#DIV/0!</v>
      </c>
      <c r="W692" s="75" t="e">
        <f aca="false">IF(R692&lt;&gt;T692,(IF(J692="",H692*(INFORMAÇÕES!$Q$80/INFORMAÇÕES!$Q$82),IF(J692="C",H692,0))),0)</f>
        <v>#DIV/0!</v>
      </c>
      <c r="X692" s="75" t="n">
        <f aca="false">IF(R692&lt;&gt;T692,(IF(J692="",H692*INFORMAÇÕES!$U$115,IF(J692="CF",H692,0))),0)</f>
        <v>0</v>
      </c>
      <c r="Y692" s="75" t="n">
        <f aca="false">IF(R692&lt;&gt;T692,(IF(J692="",H692*INFORMAÇÕES!$U$116,IF(J692="O",H692,0))),0)</f>
        <v>0</v>
      </c>
      <c r="Z692" s="75" t="n">
        <f aca="false">IF(E692&lt;&gt;0,H692,0)</f>
        <v>0</v>
      </c>
    </row>
    <row r="693" s="174" customFormat="true" ht="14.25" hidden="false" customHeight="true" outlineLevel="0" collapsed="false">
      <c r="A693" s="159" t="n">
        <v>682</v>
      </c>
      <c r="B693" s="160" t="n">
        <f aca="false">'ORÇ.GLOBAL REF.'!B693</f>
        <v>0</v>
      </c>
      <c r="C693" s="536" t="n">
        <f aca="false">'ORÇ.GLOBAL REF.'!C693</f>
        <v>0</v>
      </c>
      <c r="D693" s="162" t="n">
        <f aca="false">'ORÇ.GLOBAL REF.'!D693</f>
        <v>0</v>
      </c>
      <c r="E693" s="162" t="n">
        <f aca="false">'ORÇ.GLOBAL REF.'!E693</f>
        <v>0</v>
      </c>
      <c r="F693" s="537"/>
      <c r="G693" s="163" t="n">
        <f aca="false">ROUND(F693,2)</f>
        <v>0</v>
      </c>
      <c r="H693" s="163" t="n">
        <f aca="false">IF('ORÇ.GLOBAL P CAIXA'!K693="EXEC.",0,IF(E693&lt;&gt;0,ROUND(E693*G693,2),IF(Z693=0,(SUMIF('ORÇ.GLOBAL REF.'!$S$12:$S$1011,B693,$Z$12:$Z$1011)),Z693)))</f>
        <v>0</v>
      </c>
      <c r="I693" s="538" t="str">
        <f aca="false">'ORÇ.GLOBAL REF.'!H693</f>
        <v/>
      </c>
      <c r="J693" s="163" t="str">
        <f aca="false">'ORÇ.GLOBAL REF.'!I693</f>
        <v/>
      </c>
      <c r="K693" s="539" t="str">
        <f aca="false">'ORÇ.GLOBAL REF.'!J693</f>
        <v/>
      </c>
      <c r="L693" s="168" t="str">
        <f aca="false">IF(B693&gt;0,"ok","ocultar")</f>
        <v>ocultar</v>
      </c>
      <c r="M693" s="102"/>
      <c r="N693" s="102"/>
      <c r="O693" s="102"/>
      <c r="R693" s="157" t="n">
        <f aca="false">IF(B693=0,R692,IF(ISNONTEXT(B693)=TRUE(),INT(B693),INT(LEFT(B693,FIND(".",B693)-1))))</f>
        <v>3</v>
      </c>
      <c r="S693" s="157" t="str">
        <f aca="false">IF(S694=1,1,IF(B693&lt;&gt;0,1,IF(C693&lt;&gt;0,1,IF(D693&lt;&gt;0,1,IF(E693&lt;&gt;0,1,"")))))</f>
        <v/>
      </c>
      <c r="T693" s="157" t="str">
        <f aca="false">IF(R693=0," ",IF(R693&lt;&gt;R692,R693," "))</f>
        <v> </v>
      </c>
      <c r="U693" s="88"/>
      <c r="V693" s="75" t="e">
        <f aca="false">IF(R693&lt;&gt;T693,(IF(J693="",H693*(INFORMAÇÕES!$Q$79/INFORMAÇÕES!$Q$82),IF(J693="R",H693,0))),0)</f>
        <v>#DIV/0!</v>
      </c>
      <c r="W693" s="75" t="e">
        <f aca="false">IF(R693&lt;&gt;T693,(IF(J693="",H693*(INFORMAÇÕES!$Q$80/INFORMAÇÕES!$Q$82),IF(J693="C",H693,0))),0)</f>
        <v>#DIV/0!</v>
      </c>
      <c r="X693" s="75" t="n">
        <f aca="false">IF(R693&lt;&gt;T693,(IF(J693="",H693*INFORMAÇÕES!$U$115,IF(J693="CF",H693,0))),0)</f>
        <v>0</v>
      </c>
      <c r="Y693" s="75" t="n">
        <f aca="false">IF(R693&lt;&gt;T693,(IF(J693="",H693*INFORMAÇÕES!$U$116,IF(J693="O",H693,0))),0)</f>
        <v>0</v>
      </c>
      <c r="Z693" s="75" t="n">
        <f aca="false">IF(E693&lt;&gt;0,H693,0)</f>
        <v>0</v>
      </c>
    </row>
    <row r="694" s="174" customFormat="true" ht="14.25" hidden="false" customHeight="true" outlineLevel="0" collapsed="false">
      <c r="A694" s="159" t="n">
        <v>683</v>
      </c>
      <c r="B694" s="160" t="n">
        <f aca="false">'ORÇ.GLOBAL REF.'!B694</f>
        <v>0</v>
      </c>
      <c r="C694" s="536" t="n">
        <f aca="false">'ORÇ.GLOBAL REF.'!C694</f>
        <v>0</v>
      </c>
      <c r="D694" s="162" t="n">
        <f aca="false">'ORÇ.GLOBAL REF.'!D694</f>
        <v>0</v>
      </c>
      <c r="E694" s="162" t="n">
        <f aca="false">'ORÇ.GLOBAL REF.'!E694</f>
        <v>0</v>
      </c>
      <c r="F694" s="537"/>
      <c r="G694" s="163" t="n">
        <f aca="false">ROUND(F694,2)</f>
        <v>0</v>
      </c>
      <c r="H694" s="163" t="n">
        <f aca="false">IF('ORÇ.GLOBAL P CAIXA'!K694="EXEC.",0,IF(E694&lt;&gt;0,ROUND(E694*G694,2),IF(Z694=0,(SUMIF('ORÇ.GLOBAL REF.'!$S$12:$S$1011,B694,$Z$12:$Z$1011)),Z694)))</f>
        <v>0</v>
      </c>
      <c r="I694" s="538" t="str">
        <f aca="false">'ORÇ.GLOBAL REF.'!H694</f>
        <v/>
      </c>
      <c r="J694" s="163" t="str">
        <f aca="false">'ORÇ.GLOBAL REF.'!I694</f>
        <v/>
      </c>
      <c r="K694" s="539" t="str">
        <f aca="false">'ORÇ.GLOBAL REF.'!J694</f>
        <v/>
      </c>
      <c r="L694" s="168" t="str">
        <f aca="false">IF(B694&gt;0,"ok","ocultar")</f>
        <v>ocultar</v>
      </c>
      <c r="M694" s="102"/>
      <c r="N694" s="102"/>
      <c r="O694" s="102"/>
      <c r="R694" s="157" t="n">
        <f aca="false">IF(B694=0,R693,IF(ISNONTEXT(B694)=TRUE(),INT(B694),INT(LEFT(B694,FIND(".",B694)-1))))</f>
        <v>3</v>
      </c>
      <c r="S694" s="157" t="str">
        <f aca="false">IF(S695=1,1,IF(B694&lt;&gt;0,1,IF(C694&lt;&gt;0,1,IF(D694&lt;&gt;0,1,IF(E694&lt;&gt;0,1,"")))))</f>
        <v/>
      </c>
      <c r="T694" s="157" t="str">
        <f aca="false">IF(R694=0," ",IF(R694&lt;&gt;R693,R694," "))</f>
        <v> </v>
      </c>
      <c r="U694" s="88"/>
      <c r="V694" s="75" t="e">
        <f aca="false">IF(R694&lt;&gt;T694,(IF(J694="",H694*(INFORMAÇÕES!$Q$79/INFORMAÇÕES!$Q$82),IF(J694="R",H694,0))),0)</f>
        <v>#DIV/0!</v>
      </c>
      <c r="W694" s="75" t="e">
        <f aca="false">IF(R694&lt;&gt;T694,(IF(J694="",H694*(INFORMAÇÕES!$Q$80/INFORMAÇÕES!$Q$82),IF(J694="C",H694,0))),0)</f>
        <v>#DIV/0!</v>
      </c>
      <c r="X694" s="75" t="n">
        <f aca="false">IF(R694&lt;&gt;T694,(IF(J694="",H694*INFORMAÇÕES!$U$115,IF(J694="CF",H694,0))),0)</f>
        <v>0</v>
      </c>
      <c r="Y694" s="75" t="n">
        <f aca="false">IF(R694&lt;&gt;T694,(IF(J694="",H694*INFORMAÇÕES!$U$116,IF(J694="O",H694,0))),0)</f>
        <v>0</v>
      </c>
      <c r="Z694" s="75" t="n">
        <f aca="false">IF(E694&lt;&gt;0,H694,0)</f>
        <v>0</v>
      </c>
    </row>
    <row r="695" s="174" customFormat="true" ht="14.25" hidden="false" customHeight="true" outlineLevel="0" collapsed="false">
      <c r="A695" s="159" t="n">
        <v>684</v>
      </c>
      <c r="B695" s="160" t="n">
        <f aca="false">'ORÇ.GLOBAL REF.'!B695</f>
        <v>0</v>
      </c>
      <c r="C695" s="536" t="n">
        <f aca="false">'ORÇ.GLOBAL REF.'!C695</f>
        <v>0</v>
      </c>
      <c r="D695" s="162" t="n">
        <f aca="false">'ORÇ.GLOBAL REF.'!D695</f>
        <v>0</v>
      </c>
      <c r="E695" s="162" t="n">
        <f aca="false">'ORÇ.GLOBAL REF.'!E695</f>
        <v>0</v>
      </c>
      <c r="F695" s="537"/>
      <c r="G695" s="163" t="n">
        <f aca="false">ROUND(F695,2)</f>
        <v>0</v>
      </c>
      <c r="H695" s="163" t="n">
        <f aca="false">IF('ORÇ.GLOBAL P CAIXA'!K695="EXEC.",0,IF(E695&lt;&gt;0,ROUND(E695*G695,2),IF(Z695=0,(SUMIF('ORÇ.GLOBAL REF.'!$S$12:$S$1011,B695,$Z$12:$Z$1011)),Z695)))</f>
        <v>0</v>
      </c>
      <c r="I695" s="538" t="str">
        <f aca="false">'ORÇ.GLOBAL REF.'!H695</f>
        <v/>
      </c>
      <c r="J695" s="163" t="str">
        <f aca="false">'ORÇ.GLOBAL REF.'!I695</f>
        <v/>
      </c>
      <c r="K695" s="539" t="str">
        <f aca="false">'ORÇ.GLOBAL REF.'!J695</f>
        <v/>
      </c>
      <c r="L695" s="168" t="str">
        <f aca="false">IF(B695&gt;0,"ok","ocultar")</f>
        <v>ocultar</v>
      </c>
      <c r="M695" s="102"/>
      <c r="N695" s="102"/>
      <c r="O695" s="102"/>
      <c r="R695" s="157" t="n">
        <f aca="false">IF(B695=0,R694,IF(ISNONTEXT(B695)=TRUE(),INT(B695),INT(LEFT(B695,FIND(".",B695)-1))))</f>
        <v>3</v>
      </c>
      <c r="S695" s="157" t="str">
        <f aca="false">IF(S696=1,1,IF(B695&lt;&gt;0,1,IF(C695&lt;&gt;0,1,IF(D695&lt;&gt;0,1,IF(E695&lt;&gt;0,1,"")))))</f>
        <v/>
      </c>
      <c r="T695" s="157" t="str">
        <f aca="false">IF(R695=0," ",IF(R695&lt;&gt;R694,R695," "))</f>
        <v> </v>
      </c>
      <c r="U695" s="88"/>
      <c r="V695" s="75" t="e">
        <f aca="false">IF(R695&lt;&gt;T695,(IF(J695="",H695*(INFORMAÇÕES!$Q$79/INFORMAÇÕES!$Q$82),IF(J695="R",H695,0))),0)</f>
        <v>#DIV/0!</v>
      </c>
      <c r="W695" s="75" t="e">
        <f aca="false">IF(R695&lt;&gt;T695,(IF(J695="",H695*(INFORMAÇÕES!$Q$80/INFORMAÇÕES!$Q$82),IF(J695="C",H695,0))),0)</f>
        <v>#DIV/0!</v>
      </c>
      <c r="X695" s="75" t="n">
        <f aca="false">IF(R695&lt;&gt;T695,(IF(J695="",H695*INFORMAÇÕES!$U$115,IF(J695="CF",H695,0))),0)</f>
        <v>0</v>
      </c>
      <c r="Y695" s="75" t="n">
        <f aca="false">IF(R695&lt;&gt;T695,(IF(J695="",H695*INFORMAÇÕES!$U$116,IF(J695="O",H695,0))),0)</f>
        <v>0</v>
      </c>
      <c r="Z695" s="75" t="n">
        <f aca="false">IF(E695&lt;&gt;0,H695,0)</f>
        <v>0</v>
      </c>
    </row>
    <row r="696" s="174" customFormat="true" ht="14.25" hidden="false" customHeight="true" outlineLevel="0" collapsed="false">
      <c r="A696" s="159" t="n">
        <v>685</v>
      </c>
      <c r="B696" s="160" t="n">
        <f aca="false">'ORÇ.GLOBAL REF.'!B696</f>
        <v>0</v>
      </c>
      <c r="C696" s="536" t="n">
        <f aca="false">'ORÇ.GLOBAL REF.'!C696</f>
        <v>0</v>
      </c>
      <c r="D696" s="162" t="n">
        <f aca="false">'ORÇ.GLOBAL REF.'!D696</f>
        <v>0</v>
      </c>
      <c r="E696" s="162" t="n">
        <f aca="false">'ORÇ.GLOBAL REF.'!E696</f>
        <v>0</v>
      </c>
      <c r="F696" s="537"/>
      <c r="G696" s="163" t="n">
        <f aca="false">ROUND(F696,2)</f>
        <v>0</v>
      </c>
      <c r="H696" s="163" t="n">
        <f aca="false">IF('ORÇ.GLOBAL P CAIXA'!K696="EXEC.",0,IF(E696&lt;&gt;0,ROUND(E696*G696,2),IF(Z696=0,(SUMIF('ORÇ.GLOBAL REF.'!$S$12:$S$1011,B696,$Z$12:$Z$1011)),Z696)))</f>
        <v>0</v>
      </c>
      <c r="I696" s="538" t="str">
        <f aca="false">'ORÇ.GLOBAL REF.'!H696</f>
        <v/>
      </c>
      <c r="J696" s="163" t="str">
        <f aca="false">'ORÇ.GLOBAL REF.'!I696</f>
        <v/>
      </c>
      <c r="K696" s="539" t="str">
        <f aca="false">'ORÇ.GLOBAL REF.'!J696</f>
        <v/>
      </c>
      <c r="L696" s="168" t="str">
        <f aca="false">IF(B696&gt;0,"ok","ocultar")</f>
        <v>ocultar</v>
      </c>
      <c r="M696" s="102"/>
      <c r="N696" s="102"/>
      <c r="O696" s="102"/>
      <c r="R696" s="157" t="n">
        <f aca="false">IF(B696=0,R695,IF(ISNONTEXT(B696)=TRUE(),INT(B696),INT(LEFT(B696,FIND(".",B696)-1))))</f>
        <v>3</v>
      </c>
      <c r="S696" s="157" t="str">
        <f aca="false">IF(S697=1,1,IF(B696&lt;&gt;0,1,IF(C696&lt;&gt;0,1,IF(D696&lt;&gt;0,1,IF(E696&lt;&gt;0,1,"")))))</f>
        <v/>
      </c>
      <c r="T696" s="157" t="str">
        <f aca="false">IF(R696=0," ",IF(R696&lt;&gt;R695,R696," "))</f>
        <v> </v>
      </c>
      <c r="U696" s="88"/>
      <c r="V696" s="75" t="e">
        <f aca="false">IF(R696&lt;&gt;T696,(IF(J696="",H696*(INFORMAÇÕES!$Q$79/INFORMAÇÕES!$Q$82),IF(J696="R",H696,0))),0)</f>
        <v>#DIV/0!</v>
      </c>
      <c r="W696" s="75" t="e">
        <f aca="false">IF(R696&lt;&gt;T696,(IF(J696="",H696*(INFORMAÇÕES!$Q$80/INFORMAÇÕES!$Q$82),IF(J696="C",H696,0))),0)</f>
        <v>#DIV/0!</v>
      </c>
      <c r="X696" s="75" t="n">
        <f aca="false">IF(R696&lt;&gt;T696,(IF(J696="",H696*INFORMAÇÕES!$U$115,IF(J696="CF",H696,0))),0)</f>
        <v>0</v>
      </c>
      <c r="Y696" s="75" t="n">
        <f aca="false">IF(R696&lt;&gt;T696,(IF(J696="",H696*INFORMAÇÕES!$U$116,IF(J696="O",H696,0))),0)</f>
        <v>0</v>
      </c>
      <c r="Z696" s="75" t="n">
        <f aca="false">IF(E696&lt;&gt;0,H696,0)</f>
        <v>0</v>
      </c>
    </row>
    <row r="697" s="174" customFormat="true" ht="14.25" hidden="false" customHeight="true" outlineLevel="0" collapsed="false">
      <c r="A697" s="159" t="n">
        <v>686</v>
      </c>
      <c r="B697" s="160" t="n">
        <f aca="false">'ORÇ.GLOBAL REF.'!B697</f>
        <v>0</v>
      </c>
      <c r="C697" s="536" t="n">
        <f aca="false">'ORÇ.GLOBAL REF.'!C697</f>
        <v>0</v>
      </c>
      <c r="D697" s="162" t="n">
        <f aca="false">'ORÇ.GLOBAL REF.'!D697</f>
        <v>0</v>
      </c>
      <c r="E697" s="162" t="n">
        <f aca="false">'ORÇ.GLOBAL REF.'!E697</f>
        <v>0</v>
      </c>
      <c r="F697" s="537"/>
      <c r="G697" s="163" t="n">
        <f aca="false">ROUND(F697,2)</f>
        <v>0</v>
      </c>
      <c r="H697" s="163" t="n">
        <f aca="false">IF('ORÇ.GLOBAL P CAIXA'!K697="EXEC.",0,IF(E697&lt;&gt;0,ROUND(E697*G697,2),IF(Z697=0,(SUMIF('ORÇ.GLOBAL REF.'!$S$12:$S$1011,B697,$Z$12:$Z$1011)),Z697)))</f>
        <v>0</v>
      </c>
      <c r="I697" s="538" t="str">
        <f aca="false">'ORÇ.GLOBAL REF.'!H697</f>
        <v/>
      </c>
      <c r="J697" s="163" t="str">
        <f aca="false">'ORÇ.GLOBAL REF.'!I697</f>
        <v/>
      </c>
      <c r="K697" s="539" t="str">
        <f aca="false">'ORÇ.GLOBAL REF.'!J697</f>
        <v/>
      </c>
      <c r="L697" s="168" t="str">
        <f aca="false">IF(B697&gt;0,"ok","ocultar")</f>
        <v>ocultar</v>
      </c>
      <c r="M697" s="102"/>
      <c r="N697" s="102"/>
      <c r="O697" s="102"/>
      <c r="R697" s="157" t="n">
        <f aca="false">IF(B697=0,R696,IF(ISNONTEXT(B697)=TRUE(),INT(B697),INT(LEFT(B697,FIND(".",B697)-1))))</f>
        <v>3</v>
      </c>
      <c r="S697" s="157" t="str">
        <f aca="false">IF(S698=1,1,IF(B697&lt;&gt;0,1,IF(C697&lt;&gt;0,1,IF(D697&lt;&gt;0,1,IF(E697&lt;&gt;0,1,"")))))</f>
        <v/>
      </c>
      <c r="T697" s="157" t="str">
        <f aca="false">IF(R697=0," ",IF(R697&lt;&gt;R696,R697," "))</f>
        <v> </v>
      </c>
      <c r="U697" s="88"/>
      <c r="V697" s="75" t="e">
        <f aca="false">IF(R697&lt;&gt;T697,(IF(J697="",H697*(INFORMAÇÕES!$Q$79/INFORMAÇÕES!$Q$82),IF(J697="R",H697,0))),0)</f>
        <v>#DIV/0!</v>
      </c>
      <c r="W697" s="75" t="e">
        <f aca="false">IF(R697&lt;&gt;T697,(IF(J697="",H697*(INFORMAÇÕES!$Q$80/INFORMAÇÕES!$Q$82),IF(J697="C",H697,0))),0)</f>
        <v>#DIV/0!</v>
      </c>
      <c r="X697" s="75" t="n">
        <f aca="false">IF(R697&lt;&gt;T697,(IF(J697="",H697*INFORMAÇÕES!$U$115,IF(J697="CF",H697,0))),0)</f>
        <v>0</v>
      </c>
      <c r="Y697" s="75" t="n">
        <f aca="false">IF(R697&lt;&gt;T697,(IF(J697="",H697*INFORMAÇÕES!$U$116,IF(J697="O",H697,0))),0)</f>
        <v>0</v>
      </c>
      <c r="Z697" s="75" t="n">
        <f aca="false">IF(E697&lt;&gt;0,H697,0)</f>
        <v>0</v>
      </c>
    </row>
    <row r="698" s="174" customFormat="true" ht="14.25" hidden="false" customHeight="true" outlineLevel="0" collapsed="false">
      <c r="A698" s="159" t="n">
        <v>687</v>
      </c>
      <c r="B698" s="160" t="n">
        <f aca="false">'ORÇ.GLOBAL REF.'!B698</f>
        <v>0</v>
      </c>
      <c r="C698" s="536" t="n">
        <f aca="false">'ORÇ.GLOBAL REF.'!C698</f>
        <v>0</v>
      </c>
      <c r="D698" s="162" t="n">
        <f aca="false">'ORÇ.GLOBAL REF.'!D698</f>
        <v>0</v>
      </c>
      <c r="E698" s="162" t="n">
        <f aca="false">'ORÇ.GLOBAL REF.'!E698</f>
        <v>0</v>
      </c>
      <c r="F698" s="537"/>
      <c r="G698" s="163" t="n">
        <f aca="false">ROUND(F698,2)</f>
        <v>0</v>
      </c>
      <c r="H698" s="163" t="n">
        <f aca="false">IF('ORÇ.GLOBAL P CAIXA'!K698="EXEC.",0,IF(E698&lt;&gt;0,ROUND(E698*G698,2),IF(Z698=0,(SUMIF('ORÇ.GLOBAL REF.'!$S$12:$S$1011,B698,$Z$12:$Z$1011)),Z698)))</f>
        <v>0</v>
      </c>
      <c r="I698" s="538" t="str">
        <f aca="false">'ORÇ.GLOBAL REF.'!H698</f>
        <v/>
      </c>
      <c r="J698" s="163" t="str">
        <f aca="false">'ORÇ.GLOBAL REF.'!I698</f>
        <v/>
      </c>
      <c r="K698" s="539" t="str">
        <f aca="false">'ORÇ.GLOBAL REF.'!J698</f>
        <v/>
      </c>
      <c r="L698" s="168" t="str">
        <f aca="false">IF(B698&gt;0,"ok","ocultar")</f>
        <v>ocultar</v>
      </c>
      <c r="M698" s="102"/>
      <c r="N698" s="102"/>
      <c r="O698" s="102"/>
      <c r="R698" s="157" t="n">
        <f aca="false">IF(B698=0,R697,IF(ISNONTEXT(B698)=TRUE(),INT(B698),INT(LEFT(B698,FIND(".",B698)-1))))</f>
        <v>3</v>
      </c>
      <c r="S698" s="157" t="str">
        <f aca="false">IF(S699=1,1,IF(B698&lt;&gt;0,1,IF(C698&lt;&gt;0,1,IF(D698&lt;&gt;0,1,IF(E698&lt;&gt;0,1,"")))))</f>
        <v/>
      </c>
      <c r="T698" s="157" t="str">
        <f aca="false">IF(R698=0," ",IF(R698&lt;&gt;R697,R698," "))</f>
        <v> </v>
      </c>
      <c r="U698" s="88"/>
      <c r="V698" s="75" t="e">
        <f aca="false">IF(R698&lt;&gt;T698,(IF(J698="",H698*(INFORMAÇÕES!$Q$79/INFORMAÇÕES!$Q$82),IF(J698="R",H698,0))),0)</f>
        <v>#DIV/0!</v>
      </c>
      <c r="W698" s="75" t="e">
        <f aca="false">IF(R698&lt;&gt;T698,(IF(J698="",H698*(INFORMAÇÕES!$Q$80/INFORMAÇÕES!$Q$82),IF(J698="C",H698,0))),0)</f>
        <v>#DIV/0!</v>
      </c>
      <c r="X698" s="75" t="n">
        <f aca="false">IF(R698&lt;&gt;T698,(IF(J698="",H698*INFORMAÇÕES!$U$115,IF(J698="CF",H698,0))),0)</f>
        <v>0</v>
      </c>
      <c r="Y698" s="75" t="n">
        <f aca="false">IF(R698&lt;&gt;T698,(IF(J698="",H698*INFORMAÇÕES!$U$116,IF(J698="O",H698,0))),0)</f>
        <v>0</v>
      </c>
      <c r="Z698" s="75" t="n">
        <f aca="false">IF(E698&lt;&gt;0,H698,0)</f>
        <v>0</v>
      </c>
    </row>
    <row r="699" s="174" customFormat="true" ht="14.25" hidden="false" customHeight="true" outlineLevel="0" collapsed="false">
      <c r="A699" s="159" t="n">
        <v>688</v>
      </c>
      <c r="B699" s="160" t="n">
        <f aca="false">'ORÇ.GLOBAL REF.'!B699</f>
        <v>0</v>
      </c>
      <c r="C699" s="536" t="n">
        <f aca="false">'ORÇ.GLOBAL REF.'!C699</f>
        <v>0</v>
      </c>
      <c r="D699" s="162" t="n">
        <f aca="false">'ORÇ.GLOBAL REF.'!D699</f>
        <v>0</v>
      </c>
      <c r="E699" s="162" t="n">
        <f aca="false">'ORÇ.GLOBAL REF.'!E699</f>
        <v>0</v>
      </c>
      <c r="F699" s="537"/>
      <c r="G699" s="163" t="n">
        <f aca="false">ROUND(F699,2)</f>
        <v>0</v>
      </c>
      <c r="H699" s="163" t="n">
        <f aca="false">IF('ORÇ.GLOBAL P CAIXA'!K699="EXEC.",0,IF(E699&lt;&gt;0,ROUND(E699*G699,2),IF(Z699=0,(SUMIF('ORÇ.GLOBAL REF.'!$S$12:$S$1011,B699,$Z$12:$Z$1011)),Z699)))</f>
        <v>0</v>
      </c>
      <c r="I699" s="538" t="str">
        <f aca="false">'ORÇ.GLOBAL REF.'!H699</f>
        <v/>
      </c>
      <c r="J699" s="163" t="str">
        <f aca="false">'ORÇ.GLOBAL REF.'!I699</f>
        <v/>
      </c>
      <c r="K699" s="539" t="str">
        <f aca="false">'ORÇ.GLOBAL REF.'!J699</f>
        <v/>
      </c>
      <c r="L699" s="168" t="str">
        <f aca="false">IF(B699&gt;0,"ok","ocultar")</f>
        <v>ocultar</v>
      </c>
      <c r="M699" s="102"/>
      <c r="N699" s="102"/>
      <c r="O699" s="102"/>
      <c r="R699" s="157" t="n">
        <f aca="false">IF(B699=0,R698,IF(ISNONTEXT(B699)=TRUE(),INT(B699),INT(LEFT(B699,FIND(".",B699)-1))))</f>
        <v>3</v>
      </c>
      <c r="S699" s="157" t="str">
        <f aca="false">IF(S700=1,1,IF(B699&lt;&gt;0,1,IF(C699&lt;&gt;0,1,IF(D699&lt;&gt;0,1,IF(E699&lt;&gt;0,1,"")))))</f>
        <v/>
      </c>
      <c r="T699" s="157" t="str">
        <f aca="false">IF(R699=0," ",IF(R699&lt;&gt;R698,R699," "))</f>
        <v> </v>
      </c>
      <c r="U699" s="88"/>
      <c r="V699" s="75" t="e">
        <f aca="false">IF(R699&lt;&gt;T699,(IF(J699="",H699*(INFORMAÇÕES!$Q$79/INFORMAÇÕES!$Q$82),IF(J699="R",H699,0))),0)</f>
        <v>#DIV/0!</v>
      </c>
      <c r="W699" s="75" t="e">
        <f aca="false">IF(R699&lt;&gt;T699,(IF(J699="",H699*(INFORMAÇÕES!$Q$80/INFORMAÇÕES!$Q$82),IF(J699="C",H699,0))),0)</f>
        <v>#DIV/0!</v>
      </c>
      <c r="X699" s="75" t="n">
        <f aca="false">IF(R699&lt;&gt;T699,(IF(J699="",H699*INFORMAÇÕES!$U$115,IF(J699="CF",H699,0))),0)</f>
        <v>0</v>
      </c>
      <c r="Y699" s="75" t="n">
        <f aca="false">IF(R699&lt;&gt;T699,(IF(J699="",H699*INFORMAÇÕES!$U$116,IF(J699="O",H699,0))),0)</f>
        <v>0</v>
      </c>
      <c r="Z699" s="75" t="n">
        <f aca="false">IF(E699&lt;&gt;0,H699,0)</f>
        <v>0</v>
      </c>
    </row>
    <row r="700" s="174" customFormat="true" ht="14.25" hidden="false" customHeight="true" outlineLevel="0" collapsed="false">
      <c r="A700" s="159" t="n">
        <v>689</v>
      </c>
      <c r="B700" s="160" t="n">
        <f aca="false">'ORÇ.GLOBAL REF.'!B700</f>
        <v>0</v>
      </c>
      <c r="C700" s="536" t="n">
        <f aca="false">'ORÇ.GLOBAL REF.'!C700</f>
        <v>0</v>
      </c>
      <c r="D700" s="162" t="n">
        <f aca="false">'ORÇ.GLOBAL REF.'!D700</f>
        <v>0</v>
      </c>
      <c r="E700" s="162" t="n">
        <f aca="false">'ORÇ.GLOBAL REF.'!E700</f>
        <v>0</v>
      </c>
      <c r="F700" s="537"/>
      <c r="G700" s="163" t="n">
        <f aca="false">ROUND(F700,2)</f>
        <v>0</v>
      </c>
      <c r="H700" s="163" t="n">
        <f aca="false">IF('ORÇ.GLOBAL P CAIXA'!K700="EXEC.",0,IF(E700&lt;&gt;0,ROUND(E700*G700,2),IF(Z700=0,(SUMIF('ORÇ.GLOBAL REF.'!$S$12:$S$1011,B700,$Z$12:$Z$1011)),Z700)))</f>
        <v>0</v>
      </c>
      <c r="I700" s="538" t="str">
        <f aca="false">'ORÇ.GLOBAL REF.'!H700</f>
        <v/>
      </c>
      <c r="J700" s="163" t="str">
        <f aca="false">'ORÇ.GLOBAL REF.'!I700</f>
        <v/>
      </c>
      <c r="K700" s="539" t="str">
        <f aca="false">'ORÇ.GLOBAL REF.'!J700</f>
        <v/>
      </c>
      <c r="L700" s="168" t="str">
        <f aca="false">IF(B700&gt;0,"ok","ocultar")</f>
        <v>ocultar</v>
      </c>
      <c r="M700" s="102"/>
      <c r="N700" s="102"/>
      <c r="O700" s="102"/>
      <c r="R700" s="157" t="n">
        <f aca="false">IF(B700=0,R699,IF(ISNONTEXT(B700)=TRUE(),INT(B700),INT(LEFT(B700,FIND(".",B700)-1))))</f>
        <v>3</v>
      </c>
      <c r="S700" s="157" t="str">
        <f aca="false">IF(S701=1,1,IF(B700&lt;&gt;0,1,IF(C700&lt;&gt;0,1,IF(D700&lt;&gt;0,1,IF(E700&lt;&gt;0,1,"")))))</f>
        <v/>
      </c>
      <c r="T700" s="157" t="str">
        <f aca="false">IF(R700=0," ",IF(R700&lt;&gt;R699,R700," "))</f>
        <v> </v>
      </c>
      <c r="U700" s="88"/>
      <c r="V700" s="75" t="e">
        <f aca="false">IF(R700&lt;&gt;T700,(IF(J700="",H700*(INFORMAÇÕES!$Q$79/INFORMAÇÕES!$Q$82),IF(J700="R",H700,0))),0)</f>
        <v>#DIV/0!</v>
      </c>
      <c r="W700" s="75" t="e">
        <f aca="false">IF(R700&lt;&gt;T700,(IF(J700="",H700*(INFORMAÇÕES!$Q$80/INFORMAÇÕES!$Q$82),IF(J700="C",H700,0))),0)</f>
        <v>#DIV/0!</v>
      </c>
      <c r="X700" s="75" t="n">
        <f aca="false">IF(R700&lt;&gt;T700,(IF(J700="",H700*INFORMAÇÕES!$U$115,IF(J700="CF",H700,0))),0)</f>
        <v>0</v>
      </c>
      <c r="Y700" s="75" t="n">
        <f aca="false">IF(R700&lt;&gt;T700,(IF(J700="",H700*INFORMAÇÕES!$U$116,IF(J700="O",H700,0))),0)</f>
        <v>0</v>
      </c>
      <c r="Z700" s="75" t="n">
        <f aca="false">IF(E700&lt;&gt;0,H700,0)</f>
        <v>0</v>
      </c>
    </row>
    <row r="701" s="174" customFormat="true" ht="14.25" hidden="false" customHeight="true" outlineLevel="0" collapsed="false">
      <c r="A701" s="159" t="n">
        <v>690</v>
      </c>
      <c r="B701" s="160" t="n">
        <f aca="false">'ORÇ.GLOBAL REF.'!B701</f>
        <v>0</v>
      </c>
      <c r="C701" s="536" t="n">
        <f aca="false">'ORÇ.GLOBAL REF.'!C701</f>
        <v>0</v>
      </c>
      <c r="D701" s="162" t="n">
        <f aca="false">'ORÇ.GLOBAL REF.'!D701</f>
        <v>0</v>
      </c>
      <c r="E701" s="162" t="n">
        <f aca="false">'ORÇ.GLOBAL REF.'!E701</f>
        <v>0</v>
      </c>
      <c r="F701" s="537"/>
      <c r="G701" s="163" t="n">
        <f aca="false">ROUND(F701,2)</f>
        <v>0</v>
      </c>
      <c r="H701" s="163" t="n">
        <f aca="false">IF('ORÇ.GLOBAL P CAIXA'!K701="EXEC.",0,IF(E701&lt;&gt;0,ROUND(E701*G701,2),IF(Z701=0,(SUMIF('ORÇ.GLOBAL REF.'!$S$12:$S$1011,B701,$Z$12:$Z$1011)),Z701)))</f>
        <v>0</v>
      </c>
      <c r="I701" s="538" t="str">
        <f aca="false">'ORÇ.GLOBAL REF.'!H701</f>
        <v/>
      </c>
      <c r="J701" s="163" t="str">
        <f aca="false">'ORÇ.GLOBAL REF.'!I701</f>
        <v/>
      </c>
      <c r="K701" s="539" t="str">
        <f aca="false">'ORÇ.GLOBAL REF.'!J701</f>
        <v/>
      </c>
      <c r="L701" s="168" t="str">
        <f aca="false">IF(B701&gt;0,"ok","ocultar")</f>
        <v>ocultar</v>
      </c>
      <c r="M701" s="102"/>
      <c r="N701" s="102"/>
      <c r="O701" s="102"/>
      <c r="R701" s="157" t="n">
        <f aca="false">IF(B701=0,R700,IF(ISNONTEXT(B701)=TRUE(),INT(B701),INT(LEFT(B701,FIND(".",B701)-1))))</f>
        <v>3</v>
      </c>
      <c r="S701" s="157" t="str">
        <f aca="false">IF(S702=1,1,IF(B701&lt;&gt;0,1,IF(C701&lt;&gt;0,1,IF(D701&lt;&gt;0,1,IF(E701&lt;&gt;0,1,"")))))</f>
        <v/>
      </c>
      <c r="T701" s="157" t="str">
        <f aca="false">IF(R701=0," ",IF(R701&lt;&gt;R700,R701," "))</f>
        <v> </v>
      </c>
      <c r="U701" s="88"/>
      <c r="V701" s="75" t="e">
        <f aca="false">IF(R701&lt;&gt;T701,(IF(J701="",H701*(INFORMAÇÕES!$Q$79/INFORMAÇÕES!$Q$82),IF(J701="R",H701,0))),0)</f>
        <v>#DIV/0!</v>
      </c>
      <c r="W701" s="75" t="e">
        <f aca="false">IF(R701&lt;&gt;T701,(IF(J701="",H701*(INFORMAÇÕES!$Q$80/INFORMAÇÕES!$Q$82),IF(J701="C",H701,0))),0)</f>
        <v>#DIV/0!</v>
      </c>
      <c r="X701" s="75" t="n">
        <f aca="false">IF(R701&lt;&gt;T701,(IF(J701="",H701*INFORMAÇÕES!$U$115,IF(J701="CF",H701,0))),0)</f>
        <v>0</v>
      </c>
      <c r="Y701" s="75" t="n">
        <f aca="false">IF(R701&lt;&gt;T701,(IF(J701="",H701*INFORMAÇÕES!$U$116,IF(J701="O",H701,0))),0)</f>
        <v>0</v>
      </c>
      <c r="Z701" s="75" t="n">
        <f aca="false">IF(E701&lt;&gt;0,H701,0)</f>
        <v>0</v>
      </c>
    </row>
    <row r="702" s="174" customFormat="true" ht="14.25" hidden="false" customHeight="true" outlineLevel="0" collapsed="false">
      <c r="A702" s="159" t="n">
        <v>691</v>
      </c>
      <c r="B702" s="160" t="n">
        <f aca="false">'ORÇ.GLOBAL REF.'!B702</f>
        <v>0</v>
      </c>
      <c r="C702" s="536" t="n">
        <f aca="false">'ORÇ.GLOBAL REF.'!C702</f>
        <v>0</v>
      </c>
      <c r="D702" s="162" t="n">
        <f aca="false">'ORÇ.GLOBAL REF.'!D702</f>
        <v>0</v>
      </c>
      <c r="E702" s="162" t="n">
        <f aca="false">'ORÇ.GLOBAL REF.'!E702</f>
        <v>0</v>
      </c>
      <c r="F702" s="537"/>
      <c r="G702" s="163" t="n">
        <f aca="false">ROUND(F702,2)</f>
        <v>0</v>
      </c>
      <c r="H702" s="163" t="n">
        <f aca="false">IF('ORÇ.GLOBAL P CAIXA'!K702="EXEC.",0,IF(E702&lt;&gt;0,ROUND(E702*G702,2),IF(Z702=0,(SUMIF('ORÇ.GLOBAL REF.'!$S$12:$S$1011,B702,$Z$12:$Z$1011)),Z702)))</f>
        <v>0</v>
      </c>
      <c r="I702" s="538" t="str">
        <f aca="false">'ORÇ.GLOBAL REF.'!H702</f>
        <v/>
      </c>
      <c r="J702" s="163" t="str">
        <f aca="false">'ORÇ.GLOBAL REF.'!I702</f>
        <v/>
      </c>
      <c r="K702" s="539" t="str">
        <f aca="false">'ORÇ.GLOBAL REF.'!J702</f>
        <v/>
      </c>
      <c r="L702" s="168" t="str">
        <f aca="false">IF(B702&gt;0,"ok","ocultar")</f>
        <v>ocultar</v>
      </c>
      <c r="M702" s="102"/>
      <c r="N702" s="102"/>
      <c r="O702" s="102"/>
      <c r="R702" s="157" t="n">
        <f aca="false">IF(B702=0,R701,IF(ISNONTEXT(B702)=TRUE(),INT(B702),INT(LEFT(B702,FIND(".",B702)-1))))</f>
        <v>3</v>
      </c>
      <c r="S702" s="157" t="str">
        <f aca="false">IF(S703=1,1,IF(B702&lt;&gt;0,1,IF(C702&lt;&gt;0,1,IF(D702&lt;&gt;0,1,IF(E702&lt;&gt;0,1,"")))))</f>
        <v/>
      </c>
      <c r="T702" s="157" t="str">
        <f aca="false">IF(R702=0," ",IF(R702&lt;&gt;R701,R702," "))</f>
        <v> </v>
      </c>
      <c r="U702" s="88"/>
      <c r="V702" s="75" t="e">
        <f aca="false">IF(R702&lt;&gt;T702,(IF(J702="",H702*(INFORMAÇÕES!$Q$79/INFORMAÇÕES!$Q$82),IF(J702="R",H702,0))),0)</f>
        <v>#DIV/0!</v>
      </c>
      <c r="W702" s="75" t="e">
        <f aca="false">IF(R702&lt;&gt;T702,(IF(J702="",H702*(INFORMAÇÕES!$Q$80/INFORMAÇÕES!$Q$82),IF(J702="C",H702,0))),0)</f>
        <v>#DIV/0!</v>
      </c>
      <c r="X702" s="75" t="n">
        <f aca="false">IF(R702&lt;&gt;T702,(IF(J702="",H702*INFORMAÇÕES!$U$115,IF(J702="CF",H702,0))),0)</f>
        <v>0</v>
      </c>
      <c r="Y702" s="75" t="n">
        <f aca="false">IF(R702&lt;&gt;T702,(IF(J702="",H702*INFORMAÇÕES!$U$116,IF(J702="O",H702,0))),0)</f>
        <v>0</v>
      </c>
      <c r="Z702" s="75" t="n">
        <f aca="false">IF(E702&lt;&gt;0,H702,0)</f>
        <v>0</v>
      </c>
    </row>
    <row r="703" s="174" customFormat="true" ht="14.25" hidden="false" customHeight="true" outlineLevel="0" collapsed="false">
      <c r="A703" s="159" t="n">
        <v>692</v>
      </c>
      <c r="B703" s="160" t="n">
        <f aca="false">'ORÇ.GLOBAL REF.'!B703</f>
        <v>0</v>
      </c>
      <c r="C703" s="536" t="n">
        <f aca="false">'ORÇ.GLOBAL REF.'!C703</f>
        <v>0</v>
      </c>
      <c r="D703" s="162" t="n">
        <f aca="false">'ORÇ.GLOBAL REF.'!D703</f>
        <v>0</v>
      </c>
      <c r="E703" s="162" t="n">
        <f aca="false">'ORÇ.GLOBAL REF.'!E703</f>
        <v>0</v>
      </c>
      <c r="F703" s="537"/>
      <c r="G703" s="163" t="n">
        <f aca="false">ROUND(F703,2)</f>
        <v>0</v>
      </c>
      <c r="H703" s="163" t="n">
        <f aca="false">IF('ORÇ.GLOBAL P CAIXA'!K703="EXEC.",0,IF(E703&lt;&gt;0,ROUND(E703*G703,2),IF(Z703=0,(SUMIF('ORÇ.GLOBAL REF.'!$S$12:$S$1011,B703,$Z$12:$Z$1011)),Z703)))</f>
        <v>0</v>
      </c>
      <c r="I703" s="538" t="str">
        <f aca="false">'ORÇ.GLOBAL REF.'!H703</f>
        <v/>
      </c>
      <c r="J703" s="163" t="str">
        <f aca="false">'ORÇ.GLOBAL REF.'!I703</f>
        <v/>
      </c>
      <c r="K703" s="539" t="str">
        <f aca="false">'ORÇ.GLOBAL REF.'!J703</f>
        <v/>
      </c>
      <c r="L703" s="168" t="str">
        <f aca="false">IF(B703&gt;0,"ok","ocultar")</f>
        <v>ocultar</v>
      </c>
      <c r="M703" s="102"/>
      <c r="N703" s="102"/>
      <c r="O703" s="102"/>
      <c r="R703" s="157" t="n">
        <f aca="false">IF(B703=0,R702,IF(ISNONTEXT(B703)=TRUE(),INT(B703),INT(LEFT(B703,FIND(".",B703)-1))))</f>
        <v>3</v>
      </c>
      <c r="S703" s="157" t="str">
        <f aca="false">IF(S704=1,1,IF(B703&lt;&gt;0,1,IF(C703&lt;&gt;0,1,IF(D703&lt;&gt;0,1,IF(E703&lt;&gt;0,1,"")))))</f>
        <v/>
      </c>
      <c r="T703" s="157" t="str">
        <f aca="false">IF(R703=0," ",IF(R703&lt;&gt;R702,R703," "))</f>
        <v> </v>
      </c>
      <c r="U703" s="88"/>
      <c r="V703" s="75" t="e">
        <f aca="false">IF(R703&lt;&gt;T703,(IF(J703="",H703*(INFORMAÇÕES!$Q$79/INFORMAÇÕES!$Q$82),IF(J703="R",H703,0))),0)</f>
        <v>#DIV/0!</v>
      </c>
      <c r="W703" s="75" t="e">
        <f aca="false">IF(R703&lt;&gt;T703,(IF(J703="",H703*(INFORMAÇÕES!$Q$80/INFORMAÇÕES!$Q$82),IF(J703="C",H703,0))),0)</f>
        <v>#DIV/0!</v>
      </c>
      <c r="X703" s="75" t="n">
        <f aca="false">IF(R703&lt;&gt;T703,(IF(J703="",H703*INFORMAÇÕES!$U$115,IF(J703="CF",H703,0))),0)</f>
        <v>0</v>
      </c>
      <c r="Y703" s="75" t="n">
        <f aca="false">IF(R703&lt;&gt;T703,(IF(J703="",H703*INFORMAÇÕES!$U$116,IF(J703="O",H703,0))),0)</f>
        <v>0</v>
      </c>
      <c r="Z703" s="75" t="n">
        <f aca="false">IF(E703&lt;&gt;0,H703,0)</f>
        <v>0</v>
      </c>
    </row>
    <row r="704" s="174" customFormat="true" ht="14.25" hidden="false" customHeight="true" outlineLevel="0" collapsed="false">
      <c r="A704" s="159" t="n">
        <v>693</v>
      </c>
      <c r="B704" s="160" t="n">
        <f aca="false">'ORÇ.GLOBAL REF.'!B704</f>
        <v>0</v>
      </c>
      <c r="C704" s="536" t="n">
        <f aca="false">'ORÇ.GLOBAL REF.'!C704</f>
        <v>0</v>
      </c>
      <c r="D704" s="162" t="n">
        <f aca="false">'ORÇ.GLOBAL REF.'!D704</f>
        <v>0</v>
      </c>
      <c r="E704" s="162" t="n">
        <f aca="false">'ORÇ.GLOBAL REF.'!E704</f>
        <v>0</v>
      </c>
      <c r="F704" s="537"/>
      <c r="G704" s="163" t="n">
        <f aca="false">ROUND(F704,2)</f>
        <v>0</v>
      </c>
      <c r="H704" s="163" t="n">
        <f aca="false">IF('ORÇ.GLOBAL P CAIXA'!K704="EXEC.",0,IF(E704&lt;&gt;0,ROUND(E704*G704,2),IF(Z704=0,(SUMIF('ORÇ.GLOBAL REF.'!$S$12:$S$1011,B704,$Z$12:$Z$1011)),Z704)))</f>
        <v>0</v>
      </c>
      <c r="I704" s="538" t="str">
        <f aca="false">'ORÇ.GLOBAL REF.'!H704</f>
        <v/>
      </c>
      <c r="J704" s="163" t="str">
        <f aca="false">'ORÇ.GLOBAL REF.'!I704</f>
        <v/>
      </c>
      <c r="K704" s="539" t="str">
        <f aca="false">'ORÇ.GLOBAL REF.'!J704</f>
        <v/>
      </c>
      <c r="L704" s="168" t="str">
        <f aca="false">IF(B704&gt;0,"ok","ocultar")</f>
        <v>ocultar</v>
      </c>
      <c r="M704" s="102"/>
      <c r="N704" s="102"/>
      <c r="O704" s="102"/>
      <c r="R704" s="157" t="n">
        <f aca="false">IF(B704=0,R703,IF(ISNONTEXT(B704)=TRUE(),INT(B704),INT(LEFT(B704,FIND(".",B704)-1))))</f>
        <v>3</v>
      </c>
      <c r="S704" s="157" t="str">
        <f aca="false">IF(S705=1,1,IF(B704&lt;&gt;0,1,IF(C704&lt;&gt;0,1,IF(D704&lt;&gt;0,1,IF(E704&lt;&gt;0,1,"")))))</f>
        <v/>
      </c>
      <c r="T704" s="157" t="str">
        <f aca="false">IF(R704=0," ",IF(R704&lt;&gt;R703,R704," "))</f>
        <v> </v>
      </c>
      <c r="U704" s="88"/>
      <c r="V704" s="75" t="e">
        <f aca="false">IF(R704&lt;&gt;T704,(IF(J704="",H704*(INFORMAÇÕES!$Q$79/INFORMAÇÕES!$Q$82),IF(J704="R",H704,0))),0)</f>
        <v>#DIV/0!</v>
      </c>
      <c r="W704" s="75" t="e">
        <f aca="false">IF(R704&lt;&gt;T704,(IF(J704="",H704*(INFORMAÇÕES!$Q$80/INFORMAÇÕES!$Q$82),IF(J704="C",H704,0))),0)</f>
        <v>#DIV/0!</v>
      </c>
      <c r="X704" s="75" t="n">
        <f aca="false">IF(R704&lt;&gt;T704,(IF(J704="",H704*INFORMAÇÕES!$U$115,IF(J704="CF",H704,0))),0)</f>
        <v>0</v>
      </c>
      <c r="Y704" s="75" t="n">
        <f aca="false">IF(R704&lt;&gt;T704,(IF(J704="",H704*INFORMAÇÕES!$U$116,IF(J704="O",H704,0))),0)</f>
        <v>0</v>
      </c>
      <c r="Z704" s="75" t="n">
        <f aca="false">IF(E704&lt;&gt;0,H704,0)</f>
        <v>0</v>
      </c>
    </row>
    <row r="705" s="174" customFormat="true" ht="14.25" hidden="false" customHeight="true" outlineLevel="0" collapsed="false">
      <c r="A705" s="159" t="n">
        <v>694</v>
      </c>
      <c r="B705" s="160" t="n">
        <f aca="false">'ORÇ.GLOBAL REF.'!B705</f>
        <v>0</v>
      </c>
      <c r="C705" s="536" t="n">
        <f aca="false">'ORÇ.GLOBAL REF.'!C705</f>
        <v>0</v>
      </c>
      <c r="D705" s="162" t="n">
        <f aca="false">'ORÇ.GLOBAL REF.'!D705</f>
        <v>0</v>
      </c>
      <c r="E705" s="162" t="n">
        <f aca="false">'ORÇ.GLOBAL REF.'!E705</f>
        <v>0</v>
      </c>
      <c r="F705" s="537"/>
      <c r="G705" s="163" t="n">
        <f aca="false">ROUND(F705,2)</f>
        <v>0</v>
      </c>
      <c r="H705" s="163" t="n">
        <f aca="false">IF('ORÇ.GLOBAL P CAIXA'!K705="EXEC.",0,IF(E705&lt;&gt;0,ROUND(E705*G705,2),IF(Z705=0,(SUMIF('ORÇ.GLOBAL REF.'!$S$12:$S$1011,B705,$Z$12:$Z$1011)),Z705)))</f>
        <v>0</v>
      </c>
      <c r="I705" s="538" t="str">
        <f aca="false">'ORÇ.GLOBAL REF.'!H705</f>
        <v/>
      </c>
      <c r="J705" s="163" t="str">
        <f aca="false">'ORÇ.GLOBAL REF.'!I705</f>
        <v/>
      </c>
      <c r="K705" s="539" t="str">
        <f aca="false">'ORÇ.GLOBAL REF.'!J705</f>
        <v/>
      </c>
      <c r="L705" s="168" t="str">
        <f aca="false">IF(B705&gt;0,"ok","ocultar")</f>
        <v>ocultar</v>
      </c>
      <c r="M705" s="102"/>
      <c r="N705" s="102"/>
      <c r="O705" s="102"/>
      <c r="R705" s="157" t="n">
        <f aca="false">IF(B705=0,R704,IF(ISNONTEXT(B705)=TRUE(),INT(B705),INT(LEFT(B705,FIND(".",B705)-1))))</f>
        <v>3</v>
      </c>
      <c r="S705" s="157" t="str">
        <f aca="false">IF(S706=1,1,IF(B705&lt;&gt;0,1,IF(C705&lt;&gt;0,1,IF(D705&lt;&gt;0,1,IF(E705&lt;&gt;0,1,"")))))</f>
        <v/>
      </c>
      <c r="T705" s="157" t="str">
        <f aca="false">IF(R705=0," ",IF(R705&lt;&gt;R704,R705," "))</f>
        <v> </v>
      </c>
      <c r="U705" s="88"/>
      <c r="V705" s="75" t="e">
        <f aca="false">IF(R705&lt;&gt;T705,(IF(J705="",H705*(INFORMAÇÕES!$Q$79/INFORMAÇÕES!$Q$82),IF(J705="R",H705,0))),0)</f>
        <v>#DIV/0!</v>
      </c>
      <c r="W705" s="75" t="e">
        <f aca="false">IF(R705&lt;&gt;T705,(IF(J705="",H705*(INFORMAÇÕES!$Q$80/INFORMAÇÕES!$Q$82),IF(J705="C",H705,0))),0)</f>
        <v>#DIV/0!</v>
      </c>
      <c r="X705" s="75" t="n">
        <f aca="false">IF(R705&lt;&gt;T705,(IF(J705="",H705*INFORMAÇÕES!$U$115,IF(J705="CF",H705,0))),0)</f>
        <v>0</v>
      </c>
      <c r="Y705" s="75" t="n">
        <f aca="false">IF(R705&lt;&gt;T705,(IF(J705="",H705*INFORMAÇÕES!$U$116,IF(J705="O",H705,0))),0)</f>
        <v>0</v>
      </c>
      <c r="Z705" s="75" t="n">
        <f aca="false">IF(E705&lt;&gt;0,H705,0)</f>
        <v>0</v>
      </c>
    </row>
    <row r="706" s="174" customFormat="true" ht="14.25" hidden="false" customHeight="true" outlineLevel="0" collapsed="false">
      <c r="A706" s="159" t="n">
        <v>695</v>
      </c>
      <c r="B706" s="160" t="n">
        <f aca="false">'ORÇ.GLOBAL REF.'!B706</f>
        <v>0</v>
      </c>
      <c r="C706" s="536" t="n">
        <f aca="false">'ORÇ.GLOBAL REF.'!C706</f>
        <v>0</v>
      </c>
      <c r="D706" s="162" t="n">
        <f aca="false">'ORÇ.GLOBAL REF.'!D706</f>
        <v>0</v>
      </c>
      <c r="E706" s="162" t="n">
        <f aca="false">'ORÇ.GLOBAL REF.'!E706</f>
        <v>0</v>
      </c>
      <c r="F706" s="537"/>
      <c r="G706" s="163" t="n">
        <f aca="false">ROUND(F706,2)</f>
        <v>0</v>
      </c>
      <c r="H706" s="163" t="n">
        <f aca="false">IF('ORÇ.GLOBAL P CAIXA'!K706="EXEC.",0,IF(E706&lt;&gt;0,ROUND(E706*G706,2),IF(Z706=0,(SUMIF('ORÇ.GLOBAL REF.'!$S$12:$S$1011,B706,$Z$12:$Z$1011)),Z706)))</f>
        <v>0</v>
      </c>
      <c r="I706" s="538" t="str">
        <f aca="false">'ORÇ.GLOBAL REF.'!H706</f>
        <v/>
      </c>
      <c r="J706" s="163" t="str">
        <f aca="false">'ORÇ.GLOBAL REF.'!I706</f>
        <v/>
      </c>
      <c r="K706" s="539" t="str">
        <f aca="false">'ORÇ.GLOBAL REF.'!J706</f>
        <v/>
      </c>
      <c r="L706" s="168" t="str">
        <f aca="false">IF(B706&gt;0,"ok","ocultar")</f>
        <v>ocultar</v>
      </c>
      <c r="M706" s="102"/>
      <c r="N706" s="102"/>
      <c r="O706" s="102"/>
      <c r="R706" s="157" t="n">
        <f aca="false">IF(B706=0,R705,IF(ISNONTEXT(B706)=TRUE(),INT(B706),INT(LEFT(B706,FIND(".",B706)-1))))</f>
        <v>3</v>
      </c>
      <c r="S706" s="157" t="str">
        <f aca="false">IF(S707=1,1,IF(B706&lt;&gt;0,1,IF(C706&lt;&gt;0,1,IF(D706&lt;&gt;0,1,IF(E706&lt;&gt;0,1,"")))))</f>
        <v/>
      </c>
      <c r="T706" s="157" t="str">
        <f aca="false">IF(R706=0," ",IF(R706&lt;&gt;R705,R706," "))</f>
        <v> </v>
      </c>
      <c r="U706" s="88"/>
      <c r="V706" s="75" t="e">
        <f aca="false">IF(R706&lt;&gt;T706,(IF(J706="",H706*(INFORMAÇÕES!$Q$79/INFORMAÇÕES!$Q$82),IF(J706="R",H706,0))),0)</f>
        <v>#DIV/0!</v>
      </c>
      <c r="W706" s="75" t="e">
        <f aca="false">IF(R706&lt;&gt;T706,(IF(J706="",H706*(INFORMAÇÕES!$Q$80/INFORMAÇÕES!$Q$82),IF(J706="C",H706,0))),0)</f>
        <v>#DIV/0!</v>
      </c>
      <c r="X706" s="75" t="n">
        <f aca="false">IF(R706&lt;&gt;T706,(IF(J706="",H706*INFORMAÇÕES!$U$115,IF(J706="CF",H706,0))),0)</f>
        <v>0</v>
      </c>
      <c r="Y706" s="75" t="n">
        <f aca="false">IF(R706&lt;&gt;T706,(IF(J706="",H706*INFORMAÇÕES!$U$116,IF(J706="O",H706,0))),0)</f>
        <v>0</v>
      </c>
      <c r="Z706" s="75" t="n">
        <f aca="false">IF(E706&lt;&gt;0,H706,0)</f>
        <v>0</v>
      </c>
    </row>
    <row r="707" s="174" customFormat="true" ht="14.25" hidden="false" customHeight="true" outlineLevel="0" collapsed="false">
      <c r="A707" s="159" t="n">
        <v>696</v>
      </c>
      <c r="B707" s="160" t="n">
        <f aca="false">'ORÇ.GLOBAL REF.'!B707</f>
        <v>0</v>
      </c>
      <c r="C707" s="536" t="n">
        <f aca="false">'ORÇ.GLOBAL REF.'!C707</f>
        <v>0</v>
      </c>
      <c r="D707" s="162" t="n">
        <f aca="false">'ORÇ.GLOBAL REF.'!D707</f>
        <v>0</v>
      </c>
      <c r="E707" s="162" t="n">
        <f aca="false">'ORÇ.GLOBAL REF.'!E707</f>
        <v>0</v>
      </c>
      <c r="F707" s="537"/>
      <c r="G707" s="163" t="n">
        <f aca="false">ROUND(F707,2)</f>
        <v>0</v>
      </c>
      <c r="H707" s="163" t="n">
        <f aca="false">IF('ORÇ.GLOBAL P CAIXA'!K707="EXEC.",0,IF(E707&lt;&gt;0,ROUND(E707*G707,2),IF(Z707=0,(SUMIF('ORÇ.GLOBAL REF.'!$S$12:$S$1011,B707,$Z$12:$Z$1011)),Z707)))</f>
        <v>0</v>
      </c>
      <c r="I707" s="538" t="str">
        <f aca="false">'ORÇ.GLOBAL REF.'!H707</f>
        <v/>
      </c>
      <c r="J707" s="163" t="str">
        <f aca="false">'ORÇ.GLOBAL REF.'!I707</f>
        <v/>
      </c>
      <c r="K707" s="539" t="str">
        <f aca="false">'ORÇ.GLOBAL REF.'!J707</f>
        <v/>
      </c>
      <c r="L707" s="168" t="str">
        <f aca="false">IF(B707&gt;0,"ok","ocultar")</f>
        <v>ocultar</v>
      </c>
      <c r="M707" s="102"/>
      <c r="N707" s="102"/>
      <c r="O707" s="102"/>
      <c r="R707" s="157" t="n">
        <f aca="false">IF(B707=0,R706,IF(ISNONTEXT(B707)=TRUE(),INT(B707),INT(LEFT(B707,FIND(".",B707)-1))))</f>
        <v>3</v>
      </c>
      <c r="S707" s="157" t="str">
        <f aca="false">IF(S708=1,1,IF(B707&lt;&gt;0,1,IF(C707&lt;&gt;0,1,IF(D707&lt;&gt;0,1,IF(E707&lt;&gt;0,1,"")))))</f>
        <v/>
      </c>
      <c r="T707" s="157" t="str">
        <f aca="false">IF(R707=0," ",IF(R707&lt;&gt;R706,R707," "))</f>
        <v> </v>
      </c>
      <c r="U707" s="88"/>
      <c r="V707" s="75" t="e">
        <f aca="false">IF(R707&lt;&gt;T707,(IF(J707="",H707*(INFORMAÇÕES!$Q$79/INFORMAÇÕES!$Q$82),IF(J707="R",H707,0))),0)</f>
        <v>#DIV/0!</v>
      </c>
      <c r="W707" s="75" t="e">
        <f aca="false">IF(R707&lt;&gt;T707,(IF(J707="",H707*(INFORMAÇÕES!$Q$80/INFORMAÇÕES!$Q$82),IF(J707="C",H707,0))),0)</f>
        <v>#DIV/0!</v>
      </c>
      <c r="X707" s="75" t="n">
        <f aca="false">IF(R707&lt;&gt;T707,(IF(J707="",H707*INFORMAÇÕES!$U$115,IF(J707="CF",H707,0))),0)</f>
        <v>0</v>
      </c>
      <c r="Y707" s="75" t="n">
        <f aca="false">IF(R707&lt;&gt;T707,(IF(J707="",H707*INFORMAÇÕES!$U$116,IF(J707="O",H707,0))),0)</f>
        <v>0</v>
      </c>
      <c r="Z707" s="75" t="n">
        <f aca="false">IF(E707&lt;&gt;0,H707,0)</f>
        <v>0</v>
      </c>
    </row>
    <row r="708" s="174" customFormat="true" ht="14.25" hidden="false" customHeight="true" outlineLevel="0" collapsed="false">
      <c r="A708" s="159" t="n">
        <v>697</v>
      </c>
      <c r="B708" s="160" t="n">
        <f aca="false">'ORÇ.GLOBAL REF.'!B708</f>
        <v>0</v>
      </c>
      <c r="C708" s="536" t="n">
        <f aca="false">'ORÇ.GLOBAL REF.'!C708</f>
        <v>0</v>
      </c>
      <c r="D708" s="162" t="n">
        <f aca="false">'ORÇ.GLOBAL REF.'!D708</f>
        <v>0</v>
      </c>
      <c r="E708" s="162" t="n">
        <f aca="false">'ORÇ.GLOBAL REF.'!E708</f>
        <v>0</v>
      </c>
      <c r="F708" s="537"/>
      <c r="G708" s="163" t="n">
        <f aca="false">ROUND(F708,2)</f>
        <v>0</v>
      </c>
      <c r="H708" s="163" t="n">
        <f aca="false">IF('ORÇ.GLOBAL P CAIXA'!K708="EXEC.",0,IF(E708&lt;&gt;0,ROUND(E708*G708,2),IF(Z708=0,(SUMIF('ORÇ.GLOBAL REF.'!$S$12:$S$1011,B708,$Z$12:$Z$1011)),Z708)))</f>
        <v>0</v>
      </c>
      <c r="I708" s="538" t="str">
        <f aca="false">'ORÇ.GLOBAL REF.'!H708</f>
        <v/>
      </c>
      <c r="J708" s="163" t="str">
        <f aca="false">'ORÇ.GLOBAL REF.'!I708</f>
        <v/>
      </c>
      <c r="K708" s="539" t="str">
        <f aca="false">'ORÇ.GLOBAL REF.'!J708</f>
        <v/>
      </c>
      <c r="L708" s="168" t="str">
        <f aca="false">IF(B708&gt;0,"ok","ocultar")</f>
        <v>ocultar</v>
      </c>
      <c r="M708" s="102"/>
      <c r="N708" s="102"/>
      <c r="O708" s="102"/>
      <c r="R708" s="157" t="n">
        <f aca="false">IF(B708=0,R707,IF(ISNONTEXT(B708)=TRUE(),INT(B708),INT(LEFT(B708,FIND(".",B708)-1))))</f>
        <v>3</v>
      </c>
      <c r="S708" s="157" t="str">
        <f aca="false">IF(S709=1,1,IF(B708&lt;&gt;0,1,IF(C708&lt;&gt;0,1,IF(D708&lt;&gt;0,1,IF(E708&lt;&gt;0,1,"")))))</f>
        <v/>
      </c>
      <c r="T708" s="157" t="str">
        <f aca="false">IF(R708=0," ",IF(R708&lt;&gt;R707,R708," "))</f>
        <v> </v>
      </c>
      <c r="U708" s="88"/>
      <c r="V708" s="75" t="e">
        <f aca="false">IF(R708&lt;&gt;T708,(IF(J708="",H708*(INFORMAÇÕES!$Q$79/INFORMAÇÕES!$Q$82),IF(J708="R",H708,0))),0)</f>
        <v>#DIV/0!</v>
      </c>
      <c r="W708" s="75" t="e">
        <f aca="false">IF(R708&lt;&gt;T708,(IF(J708="",H708*(INFORMAÇÕES!$Q$80/INFORMAÇÕES!$Q$82),IF(J708="C",H708,0))),0)</f>
        <v>#DIV/0!</v>
      </c>
      <c r="X708" s="75" t="n">
        <f aca="false">IF(R708&lt;&gt;T708,(IF(J708="",H708*INFORMAÇÕES!$U$115,IF(J708="CF",H708,0))),0)</f>
        <v>0</v>
      </c>
      <c r="Y708" s="75" t="n">
        <f aca="false">IF(R708&lt;&gt;T708,(IF(J708="",H708*INFORMAÇÕES!$U$116,IF(J708="O",H708,0))),0)</f>
        <v>0</v>
      </c>
      <c r="Z708" s="75" t="n">
        <f aca="false">IF(E708&lt;&gt;0,H708,0)</f>
        <v>0</v>
      </c>
    </row>
    <row r="709" s="174" customFormat="true" ht="14.25" hidden="false" customHeight="true" outlineLevel="0" collapsed="false">
      <c r="A709" s="159" t="n">
        <v>698</v>
      </c>
      <c r="B709" s="160" t="n">
        <f aca="false">'ORÇ.GLOBAL REF.'!B709</f>
        <v>0</v>
      </c>
      <c r="C709" s="536" t="n">
        <f aca="false">'ORÇ.GLOBAL REF.'!C709</f>
        <v>0</v>
      </c>
      <c r="D709" s="162" t="n">
        <f aca="false">'ORÇ.GLOBAL REF.'!D709</f>
        <v>0</v>
      </c>
      <c r="E709" s="162" t="n">
        <f aca="false">'ORÇ.GLOBAL REF.'!E709</f>
        <v>0</v>
      </c>
      <c r="F709" s="537"/>
      <c r="G709" s="163" t="n">
        <f aca="false">ROUND(F709,2)</f>
        <v>0</v>
      </c>
      <c r="H709" s="163" t="n">
        <f aca="false">IF('ORÇ.GLOBAL P CAIXA'!K709="EXEC.",0,IF(E709&lt;&gt;0,ROUND(E709*G709,2),IF(Z709=0,(SUMIF('ORÇ.GLOBAL REF.'!$S$12:$S$1011,B709,$Z$12:$Z$1011)),Z709)))</f>
        <v>0</v>
      </c>
      <c r="I709" s="538" t="str">
        <f aca="false">'ORÇ.GLOBAL REF.'!H709</f>
        <v/>
      </c>
      <c r="J709" s="163" t="str">
        <f aca="false">'ORÇ.GLOBAL REF.'!I709</f>
        <v/>
      </c>
      <c r="K709" s="539" t="str">
        <f aca="false">'ORÇ.GLOBAL REF.'!J709</f>
        <v/>
      </c>
      <c r="L709" s="168" t="str">
        <f aca="false">IF(B709&gt;0,"ok","ocultar")</f>
        <v>ocultar</v>
      </c>
      <c r="M709" s="102"/>
      <c r="N709" s="102"/>
      <c r="O709" s="102"/>
      <c r="R709" s="157" t="n">
        <f aca="false">IF(B709=0,R708,IF(ISNONTEXT(B709)=TRUE(),INT(B709),INT(LEFT(B709,FIND(".",B709)-1))))</f>
        <v>3</v>
      </c>
      <c r="S709" s="157" t="str">
        <f aca="false">IF(S710=1,1,IF(B709&lt;&gt;0,1,IF(C709&lt;&gt;0,1,IF(D709&lt;&gt;0,1,IF(E709&lt;&gt;0,1,"")))))</f>
        <v/>
      </c>
      <c r="T709" s="157" t="str">
        <f aca="false">IF(R709=0," ",IF(R709&lt;&gt;R708,R709," "))</f>
        <v> </v>
      </c>
      <c r="U709" s="88"/>
      <c r="V709" s="75" t="e">
        <f aca="false">IF(R709&lt;&gt;T709,(IF(J709="",H709*(INFORMAÇÕES!$Q$79/INFORMAÇÕES!$Q$82),IF(J709="R",H709,0))),0)</f>
        <v>#DIV/0!</v>
      </c>
      <c r="W709" s="75" t="e">
        <f aca="false">IF(R709&lt;&gt;T709,(IF(J709="",H709*(INFORMAÇÕES!$Q$80/INFORMAÇÕES!$Q$82),IF(J709="C",H709,0))),0)</f>
        <v>#DIV/0!</v>
      </c>
      <c r="X709" s="75" t="n">
        <f aca="false">IF(R709&lt;&gt;T709,(IF(J709="",H709*INFORMAÇÕES!$U$115,IF(J709="CF",H709,0))),0)</f>
        <v>0</v>
      </c>
      <c r="Y709" s="75" t="n">
        <f aca="false">IF(R709&lt;&gt;T709,(IF(J709="",H709*INFORMAÇÕES!$U$116,IF(J709="O",H709,0))),0)</f>
        <v>0</v>
      </c>
      <c r="Z709" s="75" t="n">
        <f aca="false">IF(E709&lt;&gt;0,H709,0)</f>
        <v>0</v>
      </c>
    </row>
    <row r="710" s="174" customFormat="true" ht="14.25" hidden="false" customHeight="true" outlineLevel="0" collapsed="false">
      <c r="A710" s="159" t="n">
        <v>699</v>
      </c>
      <c r="B710" s="160" t="n">
        <f aca="false">'ORÇ.GLOBAL REF.'!B710</f>
        <v>0</v>
      </c>
      <c r="C710" s="536" t="n">
        <f aca="false">'ORÇ.GLOBAL REF.'!C710</f>
        <v>0</v>
      </c>
      <c r="D710" s="162" t="n">
        <f aca="false">'ORÇ.GLOBAL REF.'!D710</f>
        <v>0</v>
      </c>
      <c r="E710" s="162" t="n">
        <f aca="false">'ORÇ.GLOBAL REF.'!E710</f>
        <v>0</v>
      </c>
      <c r="F710" s="537"/>
      <c r="G710" s="163" t="n">
        <f aca="false">ROUND(F710,2)</f>
        <v>0</v>
      </c>
      <c r="H710" s="163" t="n">
        <f aca="false">IF('ORÇ.GLOBAL P CAIXA'!K710="EXEC.",0,IF(E710&lt;&gt;0,ROUND(E710*G710,2),IF(Z710=0,(SUMIF('ORÇ.GLOBAL REF.'!$S$12:$S$1011,B710,$Z$12:$Z$1011)),Z710)))</f>
        <v>0</v>
      </c>
      <c r="I710" s="538" t="str">
        <f aca="false">'ORÇ.GLOBAL REF.'!H710</f>
        <v/>
      </c>
      <c r="J710" s="163" t="str">
        <f aca="false">'ORÇ.GLOBAL REF.'!I710</f>
        <v/>
      </c>
      <c r="K710" s="539" t="str">
        <f aca="false">'ORÇ.GLOBAL REF.'!J710</f>
        <v/>
      </c>
      <c r="L710" s="168" t="str">
        <f aca="false">IF(B710&gt;0,"ok","ocultar")</f>
        <v>ocultar</v>
      </c>
      <c r="M710" s="102"/>
      <c r="N710" s="102"/>
      <c r="O710" s="102"/>
      <c r="R710" s="157" t="n">
        <f aca="false">IF(B710=0,R709,IF(ISNONTEXT(B710)=TRUE(),INT(B710),INT(LEFT(B710,FIND(".",B710)-1))))</f>
        <v>3</v>
      </c>
      <c r="S710" s="157" t="str">
        <f aca="false">IF(S711=1,1,IF(B710&lt;&gt;0,1,IF(C710&lt;&gt;0,1,IF(D710&lt;&gt;0,1,IF(E710&lt;&gt;0,1,"")))))</f>
        <v/>
      </c>
      <c r="T710" s="157" t="str">
        <f aca="false">IF(R710=0," ",IF(R710&lt;&gt;R709,R710," "))</f>
        <v> </v>
      </c>
      <c r="U710" s="88"/>
      <c r="V710" s="75" t="e">
        <f aca="false">IF(R710&lt;&gt;T710,(IF(J710="",H710*(INFORMAÇÕES!$Q$79/INFORMAÇÕES!$Q$82),IF(J710="R",H710,0))),0)</f>
        <v>#DIV/0!</v>
      </c>
      <c r="W710" s="75" t="e">
        <f aca="false">IF(R710&lt;&gt;T710,(IF(J710="",H710*(INFORMAÇÕES!$Q$80/INFORMAÇÕES!$Q$82),IF(J710="C",H710,0))),0)</f>
        <v>#DIV/0!</v>
      </c>
      <c r="X710" s="75" t="n">
        <f aca="false">IF(R710&lt;&gt;T710,(IF(J710="",H710*INFORMAÇÕES!$U$115,IF(J710="CF",H710,0))),0)</f>
        <v>0</v>
      </c>
      <c r="Y710" s="75" t="n">
        <f aca="false">IF(R710&lt;&gt;T710,(IF(J710="",H710*INFORMAÇÕES!$U$116,IF(J710="O",H710,0))),0)</f>
        <v>0</v>
      </c>
      <c r="Z710" s="75" t="n">
        <f aca="false">IF(E710&lt;&gt;0,H710,0)</f>
        <v>0</v>
      </c>
    </row>
    <row r="711" s="174" customFormat="true" ht="14.25" hidden="false" customHeight="true" outlineLevel="0" collapsed="false">
      <c r="A711" s="159" t="n">
        <v>700</v>
      </c>
      <c r="B711" s="160" t="n">
        <f aca="false">'ORÇ.GLOBAL REF.'!B711</f>
        <v>0</v>
      </c>
      <c r="C711" s="536" t="n">
        <f aca="false">'ORÇ.GLOBAL REF.'!C711</f>
        <v>0</v>
      </c>
      <c r="D711" s="162" t="n">
        <f aca="false">'ORÇ.GLOBAL REF.'!D711</f>
        <v>0</v>
      </c>
      <c r="E711" s="162" t="n">
        <f aca="false">'ORÇ.GLOBAL REF.'!E711</f>
        <v>0</v>
      </c>
      <c r="F711" s="537"/>
      <c r="G711" s="163" t="n">
        <f aca="false">ROUND(F711,2)</f>
        <v>0</v>
      </c>
      <c r="H711" s="163" t="n">
        <f aca="false">IF('ORÇ.GLOBAL P CAIXA'!K711="EXEC.",0,IF(E711&lt;&gt;0,ROUND(E711*G711,2),IF(Z711=0,(SUMIF('ORÇ.GLOBAL REF.'!$S$12:$S$1011,B711,$Z$12:$Z$1011)),Z711)))</f>
        <v>0</v>
      </c>
      <c r="I711" s="538" t="str">
        <f aca="false">'ORÇ.GLOBAL REF.'!H711</f>
        <v/>
      </c>
      <c r="J711" s="163" t="str">
        <f aca="false">'ORÇ.GLOBAL REF.'!I711</f>
        <v/>
      </c>
      <c r="K711" s="539" t="str">
        <f aca="false">'ORÇ.GLOBAL REF.'!J711</f>
        <v/>
      </c>
      <c r="L711" s="168" t="str">
        <f aca="false">IF(B711&gt;0,"ok","ocultar")</f>
        <v>ocultar</v>
      </c>
      <c r="M711" s="102"/>
      <c r="N711" s="102"/>
      <c r="O711" s="102"/>
      <c r="R711" s="157" t="n">
        <f aca="false">IF(B711=0,R710,IF(ISNONTEXT(B711)=TRUE(),INT(B711),INT(LEFT(B711,FIND(".",B711)-1))))</f>
        <v>3</v>
      </c>
      <c r="S711" s="157" t="str">
        <f aca="false">IF(S712=1,1,IF(B711&lt;&gt;0,1,IF(C711&lt;&gt;0,1,IF(D711&lt;&gt;0,1,IF(E711&lt;&gt;0,1,"")))))</f>
        <v/>
      </c>
      <c r="T711" s="157" t="str">
        <f aca="false">IF(R711=0," ",IF(R711&lt;&gt;R710,R711," "))</f>
        <v> </v>
      </c>
      <c r="U711" s="88"/>
      <c r="V711" s="75" t="e">
        <f aca="false">IF(R711&lt;&gt;T711,(IF(J711="",H711*(INFORMAÇÕES!$Q$79/INFORMAÇÕES!$Q$82),IF(J711="R",H711,0))),0)</f>
        <v>#DIV/0!</v>
      </c>
      <c r="W711" s="75" t="e">
        <f aca="false">IF(R711&lt;&gt;T711,(IF(J711="",H711*(INFORMAÇÕES!$Q$80/INFORMAÇÕES!$Q$82),IF(J711="C",H711,0))),0)</f>
        <v>#DIV/0!</v>
      </c>
      <c r="X711" s="75" t="n">
        <f aca="false">IF(R711&lt;&gt;T711,(IF(J711="",H711*INFORMAÇÕES!$U$115,IF(J711="CF",H711,0))),0)</f>
        <v>0</v>
      </c>
      <c r="Y711" s="75" t="n">
        <f aca="false">IF(R711&lt;&gt;T711,(IF(J711="",H711*INFORMAÇÕES!$U$116,IF(J711="O",H711,0))),0)</f>
        <v>0</v>
      </c>
      <c r="Z711" s="75" t="n">
        <f aca="false">IF(E711&lt;&gt;0,H711,0)</f>
        <v>0</v>
      </c>
    </row>
    <row r="712" s="174" customFormat="true" ht="14.25" hidden="false" customHeight="true" outlineLevel="0" collapsed="false">
      <c r="A712" s="159" t="n">
        <v>701</v>
      </c>
      <c r="B712" s="160" t="n">
        <f aca="false">'ORÇ.GLOBAL REF.'!B712</f>
        <v>0</v>
      </c>
      <c r="C712" s="536" t="n">
        <f aca="false">'ORÇ.GLOBAL REF.'!C712</f>
        <v>0</v>
      </c>
      <c r="D712" s="162" t="n">
        <f aca="false">'ORÇ.GLOBAL REF.'!D712</f>
        <v>0</v>
      </c>
      <c r="E712" s="162" t="n">
        <f aca="false">'ORÇ.GLOBAL REF.'!E712</f>
        <v>0</v>
      </c>
      <c r="F712" s="537"/>
      <c r="G712" s="163" t="n">
        <f aca="false">ROUND(F712,2)</f>
        <v>0</v>
      </c>
      <c r="H712" s="163" t="n">
        <f aca="false">IF('ORÇ.GLOBAL P CAIXA'!K712="EXEC.",0,IF(E712&lt;&gt;0,ROUND(E712*G712,2),IF(Z712=0,(SUMIF('ORÇ.GLOBAL REF.'!$S$12:$S$1011,B712,$Z$12:$Z$1011)),Z712)))</f>
        <v>0</v>
      </c>
      <c r="I712" s="538" t="str">
        <f aca="false">'ORÇ.GLOBAL REF.'!H712</f>
        <v/>
      </c>
      <c r="J712" s="163" t="str">
        <f aca="false">'ORÇ.GLOBAL REF.'!I712</f>
        <v/>
      </c>
      <c r="K712" s="539" t="str">
        <f aca="false">'ORÇ.GLOBAL REF.'!J712</f>
        <v/>
      </c>
      <c r="L712" s="168" t="str">
        <f aca="false">IF(B712&gt;0,"ok","ocultar")</f>
        <v>ocultar</v>
      </c>
      <c r="M712" s="102"/>
      <c r="N712" s="102"/>
      <c r="O712" s="102"/>
      <c r="R712" s="157" t="n">
        <f aca="false">IF(B712=0,R711,IF(ISNONTEXT(B712)=TRUE(),INT(B712),INT(LEFT(B712,FIND(".",B712)-1))))</f>
        <v>3</v>
      </c>
      <c r="S712" s="157" t="str">
        <f aca="false">IF(S713=1,1,IF(B712&lt;&gt;0,1,IF(C712&lt;&gt;0,1,IF(D712&lt;&gt;0,1,IF(E712&lt;&gt;0,1,"")))))</f>
        <v/>
      </c>
      <c r="T712" s="157" t="str">
        <f aca="false">IF(R712=0," ",IF(R712&lt;&gt;R711,R712," "))</f>
        <v> </v>
      </c>
      <c r="U712" s="88"/>
      <c r="V712" s="75" t="e">
        <f aca="false">IF(R712&lt;&gt;T712,(IF(J712="",H712*(INFORMAÇÕES!$Q$79/INFORMAÇÕES!$Q$82),IF(J712="R",H712,0))),0)</f>
        <v>#DIV/0!</v>
      </c>
      <c r="W712" s="75" t="e">
        <f aca="false">IF(R712&lt;&gt;T712,(IF(J712="",H712*(INFORMAÇÕES!$Q$80/INFORMAÇÕES!$Q$82),IF(J712="C",H712,0))),0)</f>
        <v>#DIV/0!</v>
      </c>
      <c r="X712" s="75" t="n">
        <f aca="false">IF(R712&lt;&gt;T712,(IF(J712="",H712*INFORMAÇÕES!$U$115,IF(J712="CF",H712,0))),0)</f>
        <v>0</v>
      </c>
      <c r="Y712" s="75" t="n">
        <f aca="false">IF(R712&lt;&gt;T712,(IF(J712="",H712*INFORMAÇÕES!$U$116,IF(J712="O",H712,0))),0)</f>
        <v>0</v>
      </c>
      <c r="Z712" s="75" t="n">
        <f aca="false">IF(E712&lt;&gt;0,H712,0)</f>
        <v>0</v>
      </c>
    </row>
    <row r="713" s="174" customFormat="true" ht="14.25" hidden="false" customHeight="true" outlineLevel="0" collapsed="false">
      <c r="A713" s="159" t="n">
        <v>702</v>
      </c>
      <c r="B713" s="160" t="n">
        <f aca="false">'ORÇ.GLOBAL REF.'!B713</f>
        <v>0</v>
      </c>
      <c r="C713" s="536" t="n">
        <f aca="false">'ORÇ.GLOBAL REF.'!C713</f>
        <v>0</v>
      </c>
      <c r="D713" s="162" t="n">
        <f aca="false">'ORÇ.GLOBAL REF.'!D713</f>
        <v>0</v>
      </c>
      <c r="E713" s="162" t="n">
        <f aca="false">'ORÇ.GLOBAL REF.'!E713</f>
        <v>0</v>
      </c>
      <c r="F713" s="537"/>
      <c r="G713" s="163" t="n">
        <f aca="false">ROUND(F713,2)</f>
        <v>0</v>
      </c>
      <c r="H713" s="163" t="n">
        <f aca="false">IF('ORÇ.GLOBAL P CAIXA'!K713="EXEC.",0,IF(E713&lt;&gt;0,ROUND(E713*G713,2),IF(Z713=0,(SUMIF('ORÇ.GLOBAL REF.'!$S$12:$S$1011,B713,$Z$12:$Z$1011)),Z713)))</f>
        <v>0</v>
      </c>
      <c r="I713" s="538" t="str">
        <f aca="false">'ORÇ.GLOBAL REF.'!H713</f>
        <v/>
      </c>
      <c r="J713" s="163" t="str">
        <f aca="false">'ORÇ.GLOBAL REF.'!I713</f>
        <v/>
      </c>
      <c r="K713" s="539" t="str">
        <f aca="false">'ORÇ.GLOBAL REF.'!J713</f>
        <v/>
      </c>
      <c r="L713" s="168" t="str">
        <f aca="false">IF(B713&gt;0,"ok","ocultar")</f>
        <v>ocultar</v>
      </c>
      <c r="M713" s="102"/>
      <c r="N713" s="102"/>
      <c r="O713" s="102"/>
      <c r="R713" s="157" t="n">
        <f aca="false">IF(B713=0,R712,IF(ISNONTEXT(B713)=TRUE(),INT(B713),INT(LEFT(B713,FIND(".",B713)-1))))</f>
        <v>3</v>
      </c>
      <c r="S713" s="157" t="str">
        <f aca="false">IF(S714=1,1,IF(B713&lt;&gt;0,1,IF(C713&lt;&gt;0,1,IF(D713&lt;&gt;0,1,IF(E713&lt;&gt;0,1,"")))))</f>
        <v/>
      </c>
      <c r="T713" s="157" t="str">
        <f aca="false">IF(R713=0," ",IF(R713&lt;&gt;R712,R713," "))</f>
        <v> </v>
      </c>
      <c r="U713" s="88"/>
      <c r="V713" s="75" t="e">
        <f aca="false">IF(R713&lt;&gt;T713,(IF(J713="",H713*(INFORMAÇÕES!$Q$79/INFORMAÇÕES!$Q$82),IF(J713="R",H713,0))),0)</f>
        <v>#DIV/0!</v>
      </c>
      <c r="W713" s="75" t="e">
        <f aca="false">IF(R713&lt;&gt;T713,(IF(J713="",H713*(INFORMAÇÕES!$Q$80/INFORMAÇÕES!$Q$82),IF(J713="C",H713,0))),0)</f>
        <v>#DIV/0!</v>
      </c>
      <c r="X713" s="75" t="n">
        <f aca="false">IF(R713&lt;&gt;T713,(IF(J713="",H713*INFORMAÇÕES!$U$115,IF(J713="CF",H713,0))),0)</f>
        <v>0</v>
      </c>
      <c r="Y713" s="75" t="n">
        <f aca="false">IF(R713&lt;&gt;T713,(IF(J713="",H713*INFORMAÇÕES!$U$116,IF(J713="O",H713,0))),0)</f>
        <v>0</v>
      </c>
      <c r="Z713" s="75" t="n">
        <f aca="false">IF(E713&lt;&gt;0,H713,0)</f>
        <v>0</v>
      </c>
    </row>
    <row r="714" s="174" customFormat="true" ht="14.25" hidden="false" customHeight="true" outlineLevel="0" collapsed="false">
      <c r="A714" s="159" t="n">
        <v>703</v>
      </c>
      <c r="B714" s="160" t="n">
        <f aca="false">'ORÇ.GLOBAL REF.'!B714</f>
        <v>0</v>
      </c>
      <c r="C714" s="536" t="n">
        <f aca="false">'ORÇ.GLOBAL REF.'!C714</f>
        <v>0</v>
      </c>
      <c r="D714" s="162" t="n">
        <f aca="false">'ORÇ.GLOBAL REF.'!D714</f>
        <v>0</v>
      </c>
      <c r="E714" s="162" t="n">
        <f aca="false">'ORÇ.GLOBAL REF.'!E714</f>
        <v>0</v>
      </c>
      <c r="F714" s="537"/>
      <c r="G714" s="163" t="n">
        <f aca="false">ROUND(F714,2)</f>
        <v>0</v>
      </c>
      <c r="H714" s="163" t="n">
        <f aca="false">IF('ORÇ.GLOBAL P CAIXA'!K714="EXEC.",0,IF(E714&lt;&gt;0,ROUND(E714*G714,2),IF(Z714=0,(SUMIF('ORÇ.GLOBAL REF.'!$S$12:$S$1011,B714,$Z$12:$Z$1011)),Z714)))</f>
        <v>0</v>
      </c>
      <c r="I714" s="538" t="str">
        <f aca="false">'ORÇ.GLOBAL REF.'!H714</f>
        <v/>
      </c>
      <c r="J714" s="163" t="str">
        <f aca="false">'ORÇ.GLOBAL REF.'!I714</f>
        <v/>
      </c>
      <c r="K714" s="539" t="str">
        <f aca="false">'ORÇ.GLOBAL REF.'!J714</f>
        <v/>
      </c>
      <c r="L714" s="168" t="str">
        <f aca="false">IF(B714&gt;0,"ok","ocultar")</f>
        <v>ocultar</v>
      </c>
      <c r="M714" s="102"/>
      <c r="N714" s="102"/>
      <c r="O714" s="102"/>
      <c r="R714" s="157" t="n">
        <f aca="false">IF(B714=0,R713,IF(ISNONTEXT(B714)=TRUE(),INT(B714),INT(LEFT(B714,FIND(".",B714)-1))))</f>
        <v>3</v>
      </c>
      <c r="S714" s="157" t="str">
        <f aca="false">IF(S715=1,1,IF(B714&lt;&gt;0,1,IF(C714&lt;&gt;0,1,IF(D714&lt;&gt;0,1,IF(E714&lt;&gt;0,1,"")))))</f>
        <v/>
      </c>
      <c r="T714" s="157" t="str">
        <f aca="false">IF(R714=0," ",IF(R714&lt;&gt;R713,R714," "))</f>
        <v> </v>
      </c>
      <c r="U714" s="88"/>
      <c r="V714" s="75" t="e">
        <f aca="false">IF(R714&lt;&gt;T714,(IF(J714="",H714*(INFORMAÇÕES!$Q$79/INFORMAÇÕES!$Q$82),IF(J714="R",H714,0))),0)</f>
        <v>#DIV/0!</v>
      </c>
      <c r="W714" s="75" t="e">
        <f aca="false">IF(R714&lt;&gt;T714,(IF(J714="",H714*(INFORMAÇÕES!$Q$80/INFORMAÇÕES!$Q$82),IF(J714="C",H714,0))),0)</f>
        <v>#DIV/0!</v>
      </c>
      <c r="X714" s="75" t="n">
        <f aca="false">IF(R714&lt;&gt;T714,(IF(J714="",H714*INFORMAÇÕES!$U$115,IF(J714="CF",H714,0))),0)</f>
        <v>0</v>
      </c>
      <c r="Y714" s="75" t="n">
        <f aca="false">IF(R714&lt;&gt;T714,(IF(J714="",H714*INFORMAÇÕES!$U$116,IF(J714="O",H714,0))),0)</f>
        <v>0</v>
      </c>
      <c r="Z714" s="75" t="n">
        <f aca="false">IF(E714&lt;&gt;0,H714,0)</f>
        <v>0</v>
      </c>
    </row>
    <row r="715" s="174" customFormat="true" ht="14.25" hidden="false" customHeight="true" outlineLevel="0" collapsed="false">
      <c r="A715" s="159" t="n">
        <v>704</v>
      </c>
      <c r="B715" s="160" t="n">
        <f aca="false">'ORÇ.GLOBAL REF.'!B715</f>
        <v>0</v>
      </c>
      <c r="C715" s="536" t="n">
        <f aca="false">'ORÇ.GLOBAL REF.'!C715</f>
        <v>0</v>
      </c>
      <c r="D715" s="162" t="n">
        <f aca="false">'ORÇ.GLOBAL REF.'!D715</f>
        <v>0</v>
      </c>
      <c r="E715" s="162" t="n">
        <f aca="false">'ORÇ.GLOBAL REF.'!E715</f>
        <v>0</v>
      </c>
      <c r="F715" s="537"/>
      <c r="G715" s="163" t="n">
        <f aca="false">ROUND(F715,2)</f>
        <v>0</v>
      </c>
      <c r="H715" s="163" t="n">
        <f aca="false">IF('ORÇ.GLOBAL P CAIXA'!K715="EXEC.",0,IF(E715&lt;&gt;0,ROUND(E715*G715,2),IF(Z715=0,(SUMIF('ORÇ.GLOBAL REF.'!$S$12:$S$1011,B715,$Z$12:$Z$1011)),Z715)))</f>
        <v>0</v>
      </c>
      <c r="I715" s="538" t="str">
        <f aca="false">'ORÇ.GLOBAL REF.'!H715</f>
        <v/>
      </c>
      <c r="J715" s="163" t="str">
        <f aca="false">'ORÇ.GLOBAL REF.'!I715</f>
        <v/>
      </c>
      <c r="K715" s="539" t="str">
        <f aca="false">'ORÇ.GLOBAL REF.'!J715</f>
        <v/>
      </c>
      <c r="L715" s="168" t="str">
        <f aca="false">IF(B715&gt;0,"ok","ocultar")</f>
        <v>ocultar</v>
      </c>
      <c r="M715" s="102"/>
      <c r="N715" s="102"/>
      <c r="O715" s="102"/>
      <c r="R715" s="157" t="n">
        <f aca="false">IF(B715=0,R714,IF(ISNONTEXT(B715)=TRUE(),INT(B715),INT(LEFT(B715,FIND(".",B715)-1))))</f>
        <v>3</v>
      </c>
      <c r="S715" s="157" t="str">
        <f aca="false">IF(S716=1,1,IF(B715&lt;&gt;0,1,IF(C715&lt;&gt;0,1,IF(D715&lt;&gt;0,1,IF(E715&lt;&gt;0,1,"")))))</f>
        <v/>
      </c>
      <c r="T715" s="157" t="str">
        <f aca="false">IF(R715=0," ",IF(R715&lt;&gt;R714,R715," "))</f>
        <v> </v>
      </c>
      <c r="U715" s="88"/>
      <c r="V715" s="75" t="e">
        <f aca="false">IF(R715&lt;&gt;T715,(IF(J715="",H715*(INFORMAÇÕES!$Q$79/INFORMAÇÕES!$Q$82),IF(J715="R",H715,0))),0)</f>
        <v>#DIV/0!</v>
      </c>
      <c r="W715" s="75" t="e">
        <f aca="false">IF(R715&lt;&gt;T715,(IF(J715="",H715*(INFORMAÇÕES!$Q$80/INFORMAÇÕES!$Q$82),IF(J715="C",H715,0))),0)</f>
        <v>#DIV/0!</v>
      </c>
      <c r="X715" s="75" t="n">
        <f aca="false">IF(R715&lt;&gt;T715,(IF(J715="",H715*INFORMAÇÕES!$U$115,IF(J715="CF",H715,0))),0)</f>
        <v>0</v>
      </c>
      <c r="Y715" s="75" t="n">
        <f aca="false">IF(R715&lt;&gt;T715,(IF(J715="",H715*INFORMAÇÕES!$U$116,IF(J715="O",H715,0))),0)</f>
        <v>0</v>
      </c>
      <c r="Z715" s="75" t="n">
        <f aca="false">IF(E715&lt;&gt;0,H715,0)</f>
        <v>0</v>
      </c>
    </row>
    <row r="716" s="174" customFormat="true" ht="14.25" hidden="false" customHeight="true" outlineLevel="0" collapsed="false">
      <c r="A716" s="159" t="n">
        <v>705</v>
      </c>
      <c r="B716" s="160" t="n">
        <f aca="false">'ORÇ.GLOBAL REF.'!B716</f>
        <v>0</v>
      </c>
      <c r="C716" s="536" t="n">
        <f aca="false">'ORÇ.GLOBAL REF.'!C716</f>
        <v>0</v>
      </c>
      <c r="D716" s="162" t="n">
        <f aca="false">'ORÇ.GLOBAL REF.'!D716</f>
        <v>0</v>
      </c>
      <c r="E716" s="162" t="n">
        <f aca="false">'ORÇ.GLOBAL REF.'!E716</f>
        <v>0</v>
      </c>
      <c r="F716" s="537"/>
      <c r="G716" s="163" t="n">
        <f aca="false">ROUND(F716,2)</f>
        <v>0</v>
      </c>
      <c r="H716" s="163" t="n">
        <f aca="false">IF('ORÇ.GLOBAL P CAIXA'!K716="EXEC.",0,IF(E716&lt;&gt;0,ROUND(E716*G716,2),IF(Z716=0,(SUMIF('ORÇ.GLOBAL REF.'!$S$12:$S$1011,B716,$Z$12:$Z$1011)),Z716)))</f>
        <v>0</v>
      </c>
      <c r="I716" s="538" t="str">
        <f aca="false">'ORÇ.GLOBAL REF.'!H716</f>
        <v/>
      </c>
      <c r="J716" s="163" t="str">
        <f aca="false">'ORÇ.GLOBAL REF.'!I716</f>
        <v/>
      </c>
      <c r="K716" s="539" t="str">
        <f aca="false">'ORÇ.GLOBAL REF.'!J716</f>
        <v/>
      </c>
      <c r="L716" s="168" t="str">
        <f aca="false">IF(B716&gt;0,"ok","ocultar")</f>
        <v>ocultar</v>
      </c>
      <c r="M716" s="102"/>
      <c r="N716" s="102"/>
      <c r="O716" s="102"/>
      <c r="R716" s="157" t="n">
        <f aca="false">IF(B716=0,R715,IF(ISNONTEXT(B716)=TRUE(),INT(B716),INT(LEFT(B716,FIND(".",B716)-1))))</f>
        <v>3</v>
      </c>
      <c r="S716" s="157" t="str">
        <f aca="false">IF(S717=1,1,IF(B716&lt;&gt;0,1,IF(C716&lt;&gt;0,1,IF(D716&lt;&gt;0,1,IF(E716&lt;&gt;0,1,"")))))</f>
        <v/>
      </c>
      <c r="T716" s="157" t="str">
        <f aca="false">IF(R716=0," ",IF(R716&lt;&gt;R715,R716," "))</f>
        <v> </v>
      </c>
      <c r="U716" s="88"/>
      <c r="V716" s="75" t="e">
        <f aca="false">IF(R716&lt;&gt;T716,(IF(J716="",H716*(INFORMAÇÕES!$Q$79/INFORMAÇÕES!$Q$82),IF(J716="R",H716,0))),0)</f>
        <v>#DIV/0!</v>
      </c>
      <c r="W716" s="75" t="e">
        <f aca="false">IF(R716&lt;&gt;T716,(IF(J716="",H716*(INFORMAÇÕES!$Q$80/INFORMAÇÕES!$Q$82),IF(J716="C",H716,0))),0)</f>
        <v>#DIV/0!</v>
      </c>
      <c r="X716" s="75" t="n">
        <f aca="false">IF(R716&lt;&gt;T716,(IF(J716="",H716*INFORMAÇÕES!$U$115,IF(J716="CF",H716,0))),0)</f>
        <v>0</v>
      </c>
      <c r="Y716" s="75" t="n">
        <f aca="false">IF(R716&lt;&gt;T716,(IF(J716="",H716*INFORMAÇÕES!$U$116,IF(J716="O",H716,0))),0)</f>
        <v>0</v>
      </c>
      <c r="Z716" s="75" t="n">
        <f aca="false">IF(E716&lt;&gt;0,H716,0)</f>
        <v>0</v>
      </c>
    </row>
    <row r="717" s="174" customFormat="true" ht="14.25" hidden="false" customHeight="true" outlineLevel="0" collapsed="false">
      <c r="A717" s="159" t="n">
        <v>706</v>
      </c>
      <c r="B717" s="160" t="n">
        <f aca="false">'ORÇ.GLOBAL REF.'!B717</f>
        <v>0</v>
      </c>
      <c r="C717" s="536" t="n">
        <f aca="false">'ORÇ.GLOBAL REF.'!C717</f>
        <v>0</v>
      </c>
      <c r="D717" s="162" t="n">
        <f aca="false">'ORÇ.GLOBAL REF.'!D717</f>
        <v>0</v>
      </c>
      <c r="E717" s="162" t="n">
        <f aca="false">'ORÇ.GLOBAL REF.'!E717</f>
        <v>0</v>
      </c>
      <c r="F717" s="537"/>
      <c r="G717" s="163" t="n">
        <f aca="false">ROUND(F717,2)</f>
        <v>0</v>
      </c>
      <c r="H717" s="163" t="n">
        <f aca="false">IF('ORÇ.GLOBAL P CAIXA'!K717="EXEC.",0,IF(E717&lt;&gt;0,ROUND(E717*G717,2),IF(Z717=0,(SUMIF('ORÇ.GLOBAL REF.'!$S$12:$S$1011,B717,$Z$12:$Z$1011)),Z717)))</f>
        <v>0</v>
      </c>
      <c r="I717" s="538" t="str">
        <f aca="false">'ORÇ.GLOBAL REF.'!H717</f>
        <v/>
      </c>
      <c r="J717" s="163" t="str">
        <f aca="false">'ORÇ.GLOBAL REF.'!I717</f>
        <v/>
      </c>
      <c r="K717" s="539" t="str">
        <f aca="false">'ORÇ.GLOBAL REF.'!J717</f>
        <v/>
      </c>
      <c r="L717" s="168" t="str">
        <f aca="false">IF(B717&gt;0,"ok","ocultar")</f>
        <v>ocultar</v>
      </c>
      <c r="M717" s="102"/>
      <c r="N717" s="102"/>
      <c r="O717" s="102"/>
      <c r="R717" s="157" t="n">
        <f aca="false">IF(B717=0,R716,IF(ISNONTEXT(B717)=TRUE(),INT(B717),INT(LEFT(B717,FIND(".",B717)-1))))</f>
        <v>3</v>
      </c>
      <c r="S717" s="157" t="str">
        <f aca="false">IF(S718=1,1,IF(B717&lt;&gt;0,1,IF(C717&lt;&gt;0,1,IF(D717&lt;&gt;0,1,IF(E717&lt;&gt;0,1,"")))))</f>
        <v/>
      </c>
      <c r="T717" s="157" t="str">
        <f aca="false">IF(R717=0," ",IF(R717&lt;&gt;R716,R717," "))</f>
        <v> </v>
      </c>
      <c r="U717" s="88"/>
      <c r="V717" s="75" t="e">
        <f aca="false">IF(R717&lt;&gt;T717,(IF(J717="",H717*(INFORMAÇÕES!$Q$79/INFORMAÇÕES!$Q$82),IF(J717="R",H717,0))),0)</f>
        <v>#DIV/0!</v>
      </c>
      <c r="W717" s="75" t="e">
        <f aca="false">IF(R717&lt;&gt;T717,(IF(J717="",H717*(INFORMAÇÕES!$Q$80/INFORMAÇÕES!$Q$82),IF(J717="C",H717,0))),0)</f>
        <v>#DIV/0!</v>
      </c>
      <c r="X717" s="75" t="n">
        <f aca="false">IF(R717&lt;&gt;T717,(IF(J717="",H717*INFORMAÇÕES!$U$115,IF(J717="CF",H717,0))),0)</f>
        <v>0</v>
      </c>
      <c r="Y717" s="75" t="n">
        <f aca="false">IF(R717&lt;&gt;T717,(IF(J717="",H717*INFORMAÇÕES!$U$116,IF(J717="O",H717,0))),0)</f>
        <v>0</v>
      </c>
      <c r="Z717" s="75" t="n">
        <f aca="false">IF(E717&lt;&gt;0,H717,0)</f>
        <v>0</v>
      </c>
    </row>
    <row r="718" s="174" customFormat="true" ht="14.25" hidden="false" customHeight="true" outlineLevel="0" collapsed="false">
      <c r="A718" s="159" t="n">
        <v>707</v>
      </c>
      <c r="B718" s="160" t="n">
        <f aca="false">'ORÇ.GLOBAL REF.'!B718</f>
        <v>0</v>
      </c>
      <c r="C718" s="536" t="n">
        <f aca="false">'ORÇ.GLOBAL REF.'!C718</f>
        <v>0</v>
      </c>
      <c r="D718" s="162" t="n">
        <f aca="false">'ORÇ.GLOBAL REF.'!D718</f>
        <v>0</v>
      </c>
      <c r="E718" s="162" t="n">
        <f aca="false">'ORÇ.GLOBAL REF.'!E718</f>
        <v>0</v>
      </c>
      <c r="F718" s="537"/>
      <c r="G718" s="163" t="n">
        <f aca="false">ROUND(F718,2)</f>
        <v>0</v>
      </c>
      <c r="H718" s="163" t="n">
        <f aca="false">IF('ORÇ.GLOBAL P CAIXA'!K718="EXEC.",0,IF(E718&lt;&gt;0,ROUND(E718*G718,2),IF(Z718=0,(SUMIF('ORÇ.GLOBAL REF.'!$S$12:$S$1011,B718,$Z$12:$Z$1011)),Z718)))</f>
        <v>0</v>
      </c>
      <c r="I718" s="538" t="str">
        <f aca="false">'ORÇ.GLOBAL REF.'!H718</f>
        <v/>
      </c>
      <c r="J718" s="163" t="str">
        <f aca="false">'ORÇ.GLOBAL REF.'!I718</f>
        <v/>
      </c>
      <c r="K718" s="539" t="str">
        <f aca="false">'ORÇ.GLOBAL REF.'!J718</f>
        <v/>
      </c>
      <c r="L718" s="168" t="str">
        <f aca="false">IF(B718&gt;0,"ok","ocultar")</f>
        <v>ocultar</v>
      </c>
      <c r="M718" s="102"/>
      <c r="N718" s="102"/>
      <c r="O718" s="102"/>
      <c r="R718" s="157" t="n">
        <f aca="false">IF(B718=0,R717,IF(ISNONTEXT(B718)=TRUE(),INT(B718),INT(LEFT(B718,FIND(".",B718)-1))))</f>
        <v>3</v>
      </c>
      <c r="S718" s="157" t="str">
        <f aca="false">IF(S719=1,1,IF(B718&lt;&gt;0,1,IF(C718&lt;&gt;0,1,IF(D718&lt;&gt;0,1,IF(E718&lt;&gt;0,1,"")))))</f>
        <v/>
      </c>
      <c r="T718" s="157" t="str">
        <f aca="false">IF(R718=0," ",IF(R718&lt;&gt;R717,R718," "))</f>
        <v> </v>
      </c>
      <c r="U718" s="88"/>
      <c r="V718" s="75" t="e">
        <f aca="false">IF(R718&lt;&gt;T718,(IF(J718="",H718*(INFORMAÇÕES!$Q$79/INFORMAÇÕES!$Q$82),IF(J718="R",H718,0))),0)</f>
        <v>#DIV/0!</v>
      </c>
      <c r="W718" s="75" t="e">
        <f aca="false">IF(R718&lt;&gt;T718,(IF(J718="",H718*(INFORMAÇÕES!$Q$80/INFORMAÇÕES!$Q$82),IF(J718="C",H718,0))),0)</f>
        <v>#DIV/0!</v>
      </c>
      <c r="X718" s="75" t="n">
        <f aca="false">IF(R718&lt;&gt;T718,(IF(J718="",H718*INFORMAÇÕES!$U$115,IF(J718="CF",H718,0))),0)</f>
        <v>0</v>
      </c>
      <c r="Y718" s="75" t="n">
        <f aca="false">IF(R718&lt;&gt;T718,(IF(J718="",H718*INFORMAÇÕES!$U$116,IF(J718="O",H718,0))),0)</f>
        <v>0</v>
      </c>
      <c r="Z718" s="75" t="n">
        <f aca="false">IF(E718&lt;&gt;0,H718,0)</f>
        <v>0</v>
      </c>
    </row>
    <row r="719" s="174" customFormat="true" ht="14.25" hidden="false" customHeight="true" outlineLevel="0" collapsed="false">
      <c r="A719" s="159" t="n">
        <v>708</v>
      </c>
      <c r="B719" s="160" t="n">
        <f aca="false">'ORÇ.GLOBAL REF.'!B719</f>
        <v>0</v>
      </c>
      <c r="C719" s="536" t="n">
        <f aca="false">'ORÇ.GLOBAL REF.'!C719</f>
        <v>0</v>
      </c>
      <c r="D719" s="162" t="n">
        <f aca="false">'ORÇ.GLOBAL REF.'!D719</f>
        <v>0</v>
      </c>
      <c r="E719" s="162" t="n">
        <f aca="false">'ORÇ.GLOBAL REF.'!E719</f>
        <v>0</v>
      </c>
      <c r="F719" s="537"/>
      <c r="G719" s="163" t="n">
        <f aca="false">ROUND(F719,2)</f>
        <v>0</v>
      </c>
      <c r="H719" s="163" t="n">
        <f aca="false">IF('ORÇ.GLOBAL P CAIXA'!K719="EXEC.",0,IF(E719&lt;&gt;0,ROUND(E719*G719,2),IF(Z719=0,(SUMIF('ORÇ.GLOBAL REF.'!$S$12:$S$1011,B719,$Z$12:$Z$1011)),Z719)))</f>
        <v>0</v>
      </c>
      <c r="I719" s="538" t="str">
        <f aca="false">'ORÇ.GLOBAL REF.'!H719</f>
        <v/>
      </c>
      <c r="J719" s="163" t="str">
        <f aca="false">'ORÇ.GLOBAL REF.'!I719</f>
        <v/>
      </c>
      <c r="K719" s="539" t="str">
        <f aca="false">'ORÇ.GLOBAL REF.'!J719</f>
        <v/>
      </c>
      <c r="L719" s="168" t="str">
        <f aca="false">IF(B719&gt;0,"ok","ocultar")</f>
        <v>ocultar</v>
      </c>
      <c r="M719" s="102"/>
      <c r="N719" s="102"/>
      <c r="O719" s="102"/>
      <c r="R719" s="157" t="n">
        <f aca="false">IF(B719=0,R718,IF(ISNONTEXT(B719)=TRUE(),INT(B719),INT(LEFT(B719,FIND(".",B719)-1))))</f>
        <v>3</v>
      </c>
      <c r="S719" s="157" t="str">
        <f aca="false">IF(S720=1,1,IF(B719&lt;&gt;0,1,IF(C719&lt;&gt;0,1,IF(D719&lt;&gt;0,1,IF(E719&lt;&gt;0,1,"")))))</f>
        <v/>
      </c>
      <c r="T719" s="157" t="str">
        <f aca="false">IF(R719=0," ",IF(R719&lt;&gt;R718,R719," "))</f>
        <v> </v>
      </c>
      <c r="U719" s="88"/>
      <c r="V719" s="75" t="e">
        <f aca="false">IF(R719&lt;&gt;T719,(IF(J719="",H719*(INFORMAÇÕES!$Q$79/INFORMAÇÕES!$Q$82),IF(J719="R",H719,0))),0)</f>
        <v>#DIV/0!</v>
      </c>
      <c r="W719" s="75" t="e">
        <f aca="false">IF(R719&lt;&gt;T719,(IF(J719="",H719*(INFORMAÇÕES!$Q$80/INFORMAÇÕES!$Q$82),IF(J719="C",H719,0))),0)</f>
        <v>#DIV/0!</v>
      </c>
      <c r="X719" s="75" t="n">
        <f aca="false">IF(R719&lt;&gt;T719,(IF(J719="",H719*INFORMAÇÕES!$U$115,IF(J719="CF",H719,0))),0)</f>
        <v>0</v>
      </c>
      <c r="Y719" s="75" t="n">
        <f aca="false">IF(R719&lt;&gt;T719,(IF(J719="",H719*INFORMAÇÕES!$U$116,IF(J719="O",H719,0))),0)</f>
        <v>0</v>
      </c>
      <c r="Z719" s="75" t="n">
        <f aca="false">IF(E719&lt;&gt;0,H719,0)</f>
        <v>0</v>
      </c>
    </row>
    <row r="720" s="174" customFormat="true" ht="14.25" hidden="false" customHeight="true" outlineLevel="0" collapsed="false">
      <c r="A720" s="159" t="n">
        <v>709</v>
      </c>
      <c r="B720" s="160" t="n">
        <f aca="false">'ORÇ.GLOBAL REF.'!B720</f>
        <v>0</v>
      </c>
      <c r="C720" s="536" t="n">
        <f aca="false">'ORÇ.GLOBAL REF.'!C720</f>
        <v>0</v>
      </c>
      <c r="D720" s="162" t="n">
        <f aca="false">'ORÇ.GLOBAL REF.'!D720</f>
        <v>0</v>
      </c>
      <c r="E720" s="162" t="n">
        <f aca="false">'ORÇ.GLOBAL REF.'!E720</f>
        <v>0</v>
      </c>
      <c r="F720" s="537"/>
      <c r="G720" s="163" t="n">
        <f aca="false">ROUND(F720,2)</f>
        <v>0</v>
      </c>
      <c r="H720" s="163" t="n">
        <f aca="false">IF('ORÇ.GLOBAL P CAIXA'!K720="EXEC.",0,IF(E720&lt;&gt;0,ROUND(E720*G720,2),IF(Z720=0,(SUMIF('ORÇ.GLOBAL REF.'!$S$12:$S$1011,B720,$Z$12:$Z$1011)),Z720)))</f>
        <v>0</v>
      </c>
      <c r="I720" s="538" t="str">
        <f aca="false">'ORÇ.GLOBAL REF.'!H720</f>
        <v/>
      </c>
      <c r="J720" s="163" t="str">
        <f aca="false">'ORÇ.GLOBAL REF.'!I720</f>
        <v/>
      </c>
      <c r="K720" s="539" t="str">
        <f aca="false">'ORÇ.GLOBAL REF.'!J720</f>
        <v/>
      </c>
      <c r="L720" s="168" t="str">
        <f aca="false">IF(B720&gt;0,"ok","ocultar")</f>
        <v>ocultar</v>
      </c>
      <c r="M720" s="102"/>
      <c r="N720" s="102"/>
      <c r="O720" s="102"/>
      <c r="R720" s="157" t="n">
        <f aca="false">IF(B720=0,R719,IF(ISNONTEXT(B720)=TRUE(),INT(B720),INT(LEFT(B720,FIND(".",B720)-1))))</f>
        <v>3</v>
      </c>
      <c r="S720" s="157" t="str">
        <f aca="false">IF(S721=1,1,IF(B720&lt;&gt;0,1,IF(C720&lt;&gt;0,1,IF(D720&lt;&gt;0,1,IF(E720&lt;&gt;0,1,"")))))</f>
        <v/>
      </c>
      <c r="T720" s="157" t="str">
        <f aca="false">IF(R720=0," ",IF(R720&lt;&gt;R719,R720," "))</f>
        <v> </v>
      </c>
      <c r="U720" s="88"/>
      <c r="V720" s="75" t="e">
        <f aca="false">IF(R720&lt;&gt;T720,(IF(J720="",H720*(INFORMAÇÕES!$Q$79/INFORMAÇÕES!$Q$82),IF(J720="R",H720,0))),0)</f>
        <v>#DIV/0!</v>
      </c>
      <c r="W720" s="75" t="e">
        <f aca="false">IF(R720&lt;&gt;T720,(IF(J720="",H720*(INFORMAÇÕES!$Q$80/INFORMAÇÕES!$Q$82),IF(J720="C",H720,0))),0)</f>
        <v>#DIV/0!</v>
      </c>
      <c r="X720" s="75" t="n">
        <f aca="false">IF(R720&lt;&gt;T720,(IF(J720="",H720*INFORMAÇÕES!$U$115,IF(J720="CF",H720,0))),0)</f>
        <v>0</v>
      </c>
      <c r="Y720" s="75" t="n">
        <f aca="false">IF(R720&lt;&gt;T720,(IF(J720="",H720*INFORMAÇÕES!$U$116,IF(J720="O",H720,0))),0)</f>
        <v>0</v>
      </c>
      <c r="Z720" s="75" t="n">
        <f aca="false">IF(E720&lt;&gt;0,H720,0)</f>
        <v>0</v>
      </c>
    </row>
    <row r="721" s="174" customFormat="true" ht="14.25" hidden="false" customHeight="true" outlineLevel="0" collapsed="false">
      <c r="A721" s="159" t="n">
        <v>710</v>
      </c>
      <c r="B721" s="160" t="n">
        <f aca="false">'ORÇ.GLOBAL REF.'!B721</f>
        <v>0</v>
      </c>
      <c r="C721" s="536" t="n">
        <f aca="false">'ORÇ.GLOBAL REF.'!C721</f>
        <v>0</v>
      </c>
      <c r="D721" s="162" t="n">
        <f aca="false">'ORÇ.GLOBAL REF.'!D721</f>
        <v>0</v>
      </c>
      <c r="E721" s="162" t="n">
        <f aca="false">'ORÇ.GLOBAL REF.'!E721</f>
        <v>0</v>
      </c>
      <c r="F721" s="537"/>
      <c r="G721" s="163" t="n">
        <f aca="false">ROUND(F721,2)</f>
        <v>0</v>
      </c>
      <c r="H721" s="163" t="n">
        <f aca="false">IF('ORÇ.GLOBAL P CAIXA'!K721="EXEC.",0,IF(E721&lt;&gt;0,ROUND(E721*G721,2),IF(Z721=0,(SUMIF('ORÇ.GLOBAL REF.'!$S$12:$S$1011,B721,$Z$12:$Z$1011)),Z721)))</f>
        <v>0</v>
      </c>
      <c r="I721" s="538" t="str">
        <f aca="false">'ORÇ.GLOBAL REF.'!H721</f>
        <v/>
      </c>
      <c r="J721" s="163" t="str">
        <f aca="false">'ORÇ.GLOBAL REF.'!I721</f>
        <v/>
      </c>
      <c r="K721" s="539" t="str">
        <f aca="false">'ORÇ.GLOBAL REF.'!J721</f>
        <v/>
      </c>
      <c r="L721" s="168" t="str">
        <f aca="false">IF(B721&gt;0,"ok","ocultar")</f>
        <v>ocultar</v>
      </c>
      <c r="M721" s="102"/>
      <c r="N721" s="102"/>
      <c r="O721" s="102"/>
      <c r="R721" s="157" t="n">
        <f aca="false">IF(B721=0,R720,IF(ISNONTEXT(B721)=TRUE(),INT(B721),INT(LEFT(B721,FIND(".",B721)-1))))</f>
        <v>3</v>
      </c>
      <c r="S721" s="157" t="str">
        <f aca="false">IF(S722=1,1,IF(B721&lt;&gt;0,1,IF(C721&lt;&gt;0,1,IF(D721&lt;&gt;0,1,IF(E721&lt;&gt;0,1,"")))))</f>
        <v/>
      </c>
      <c r="T721" s="157" t="str">
        <f aca="false">IF(R721=0," ",IF(R721&lt;&gt;R720,R721," "))</f>
        <v> </v>
      </c>
      <c r="U721" s="88"/>
      <c r="V721" s="75" t="e">
        <f aca="false">IF(R721&lt;&gt;T721,(IF(J721="",H721*(INFORMAÇÕES!$Q$79/INFORMAÇÕES!$Q$82),IF(J721="R",H721,0))),0)</f>
        <v>#DIV/0!</v>
      </c>
      <c r="W721" s="75" t="e">
        <f aca="false">IF(R721&lt;&gt;T721,(IF(J721="",H721*(INFORMAÇÕES!$Q$80/INFORMAÇÕES!$Q$82),IF(J721="C",H721,0))),0)</f>
        <v>#DIV/0!</v>
      </c>
      <c r="X721" s="75" t="n">
        <f aca="false">IF(R721&lt;&gt;T721,(IF(J721="",H721*INFORMAÇÕES!$U$115,IF(J721="CF",H721,0))),0)</f>
        <v>0</v>
      </c>
      <c r="Y721" s="75" t="n">
        <f aca="false">IF(R721&lt;&gt;T721,(IF(J721="",H721*INFORMAÇÕES!$U$116,IF(J721="O",H721,0))),0)</f>
        <v>0</v>
      </c>
      <c r="Z721" s="75" t="n">
        <f aca="false">IF(E721&lt;&gt;0,H721,0)</f>
        <v>0</v>
      </c>
    </row>
    <row r="722" s="174" customFormat="true" ht="14.25" hidden="false" customHeight="true" outlineLevel="0" collapsed="false">
      <c r="A722" s="159" t="n">
        <v>711</v>
      </c>
      <c r="B722" s="160" t="n">
        <f aca="false">'ORÇ.GLOBAL REF.'!B722</f>
        <v>0</v>
      </c>
      <c r="C722" s="536" t="n">
        <f aca="false">'ORÇ.GLOBAL REF.'!C722</f>
        <v>0</v>
      </c>
      <c r="D722" s="162" t="n">
        <f aca="false">'ORÇ.GLOBAL REF.'!D722</f>
        <v>0</v>
      </c>
      <c r="E722" s="162" t="n">
        <f aca="false">'ORÇ.GLOBAL REF.'!E722</f>
        <v>0</v>
      </c>
      <c r="F722" s="537"/>
      <c r="G722" s="163" t="n">
        <f aca="false">ROUND(F722,2)</f>
        <v>0</v>
      </c>
      <c r="H722" s="163" t="n">
        <f aca="false">IF('ORÇ.GLOBAL P CAIXA'!K722="EXEC.",0,IF(E722&lt;&gt;0,ROUND(E722*G722,2),IF(Z722=0,(SUMIF('ORÇ.GLOBAL REF.'!$S$12:$S$1011,B722,$Z$12:$Z$1011)),Z722)))</f>
        <v>0</v>
      </c>
      <c r="I722" s="538" t="str">
        <f aca="false">'ORÇ.GLOBAL REF.'!H722</f>
        <v/>
      </c>
      <c r="J722" s="163" t="str">
        <f aca="false">'ORÇ.GLOBAL REF.'!I722</f>
        <v/>
      </c>
      <c r="K722" s="539" t="str">
        <f aca="false">'ORÇ.GLOBAL REF.'!J722</f>
        <v/>
      </c>
      <c r="L722" s="168" t="str">
        <f aca="false">IF(B722&gt;0,"ok","ocultar")</f>
        <v>ocultar</v>
      </c>
      <c r="M722" s="102"/>
      <c r="N722" s="102"/>
      <c r="O722" s="102"/>
      <c r="R722" s="157" t="n">
        <f aca="false">IF(B722=0,R721,IF(ISNONTEXT(B722)=TRUE(),INT(B722),INT(LEFT(B722,FIND(".",B722)-1))))</f>
        <v>3</v>
      </c>
      <c r="S722" s="157" t="str">
        <f aca="false">IF(S723=1,1,IF(B722&lt;&gt;0,1,IF(C722&lt;&gt;0,1,IF(D722&lt;&gt;0,1,IF(E722&lt;&gt;0,1,"")))))</f>
        <v/>
      </c>
      <c r="T722" s="157" t="str">
        <f aca="false">IF(R722=0," ",IF(R722&lt;&gt;R721,R722," "))</f>
        <v> </v>
      </c>
      <c r="U722" s="88"/>
      <c r="V722" s="75" t="e">
        <f aca="false">IF(R722&lt;&gt;T722,(IF(J722="",H722*(INFORMAÇÕES!$Q$79/INFORMAÇÕES!$Q$82),IF(J722="R",H722,0))),0)</f>
        <v>#DIV/0!</v>
      </c>
      <c r="W722" s="75" t="e">
        <f aca="false">IF(R722&lt;&gt;T722,(IF(J722="",H722*(INFORMAÇÕES!$Q$80/INFORMAÇÕES!$Q$82),IF(J722="C",H722,0))),0)</f>
        <v>#DIV/0!</v>
      </c>
      <c r="X722" s="75" t="n">
        <f aca="false">IF(R722&lt;&gt;T722,(IF(J722="",H722*INFORMAÇÕES!$U$115,IF(J722="CF",H722,0))),0)</f>
        <v>0</v>
      </c>
      <c r="Y722" s="75" t="n">
        <f aca="false">IF(R722&lt;&gt;T722,(IF(J722="",H722*INFORMAÇÕES!$U$116,IF(J722="O",H722,0))),0)</f>
        <v>0</v>
      </c>
      <c r="Z722" s="75" t="n">
        <f aca="false">IF(E722&lt;&gt;0,H722,0)</f>
        <v>0</v>
      </c>
    </row>
    <row r="723" s="174" customFormat="true" ht="14.25" hidden="false" customHeight="true" outlineLevel="0" collapsed="false">
      <c r="A723" s="159" t="n">
        <v>712</v>
      </c>
      <c r="B723" s="160" t="n">
        <f aca="false">'ORÇ.GLOBAL REF.'!B723</f>
        <v>0</v>
      </c>
      <c r="C723" s="536" t="n">
        <f aca="false">'ORÇ.GLOBAL REF.'!C723</f>
        <v>0</v>
      </c>
      <c r="D723" s="162" t="n">
        <f aca="false">'ORÇ.GLOBAL REF.'!D723</f>
        <v>0</v>
      </c>
      <c r="E723" s="162" t="n">
        <f aca="false">'ORÇ.GLOBAL REF.'!E723</f>
        <v>0</v>
      </c>
      <c r="F723" s="537"/>
      <c r="G723" s="163" t="n">
        <f aca="false">ROUND(F723,2)</f>
        <v>0</v>
      </c>
      <c r="H723" s="163" t="n">
        <f aca="false">IF('ORÇ.GLOBAL P CAIXA'!K723="EXEC.",0,IF(E723&lt;&gt;0,ROUND(E723*G723,2),IF(Z723=0,(SUMIF('ORÇ.GLOBAL REF.'!$S$12:$S$1011,B723,$Z$12:$Z$1011)),Z723)))</f>
        <v>0</v>
      </c>
      <c r="I723" s="538" t="str">
        <f aca="false">'ORÇ.GLOBAL REF.'!H723</f>
        <v/>
      </c>
      <c r="J723" s="163" t="str">
        <f aca="false">'ORÇ.GLOBAL REF.'!I723</f>
        <v/>
      </c>
      <c r="K723" s="539" t="str">
        <f aca="false">'ORÇ.GLOBAL REF.'!J723</f>
        <v/>
      </c>
      <c r="L723" s="168" t="str">
        <f aca="false">IF(B723&gt;0,"ok","ocultar")</f>
        <v>ocultar</v>
      </c>
      <c r="M723" s="102"/>
      <c r="N723" s="102"/>
      <c r="O723" s="102"/>
      <c r="R723" s="157" t="n">
        <f aca="false">IF(B723=0,R722,IF(ISNONTEXT(B723)=TRUE(),INT(B723),INT(LEFT(B723,FIND(".",B723)-1))))</f>
        <v>3</v>
      </c>
      <c r="S723" s="157" t="str">
        <f aca="false">IF(S724=1,1,IF(B723&lt;&gt;0,1,IF(C723&lt;&gt;0,1,IF(D723&lt;&gt;0,1,IF(E723&lt;&gt;0,1,"")))))</f>
        <v/>
      </c>
      <c r="T723" s="157" t="str">
        <f aca="false">IF(R723=0," ",IF(R723&lt;&gt;R722,R723," "))</f>
        <v> </v>
      </c>
      <c r="U723" s="88"/>
      <c r="V723" s="75" t="e">
        <f aca="false">IF(R723&lt;&gt;T723,(IF(J723="",H723*(INFORMAÇÕES!$Q$79/INFORMAÇÕES!$Q$82),IF(J723="R",H723,0))),0)</f>
        <v>#DIV/0!</v>
      </c>
      <c r="W723" s="75" t="e">
        <f aca="false">IF(R723&lt;&gt;T723,(IF(J723="",H723*(INFORMAÇÕES!$Q$80/INFORMAÇÕES!$Q$82),IF(J723="C",H723,0))),0)</f>
        <v>#DIV/0!</v>
      </c>
      <c r="X723" s="75" t="n">
        <f aca="false">IF(R723&lt;&gt;T723,(IF(J723="",H723*INFORMAÇÕES!$U$115,IF(J723="CF",H723,0))),0)</f>
        <v>0</v>
      </c>
      <c r="Y723" s="75" t="n">
        <f aca="false">IF(R723&lt;&gt;T723,(IF(J723="",H723*INFORMAÇÕES!$U$116,IF(J723="O",H723,0))),0)</f>
        <v>0</v>
      </c>
      <c r="Z723" s="75" t="n">
        <f aca="false">IF(E723&lt;&gt;0,H723,0)</f>
        <v>0</v>
      </c>
    </row>
    <row r="724" s="174" customFormat="true" ht="14.25" hidden="false" customHeight="true" outlineLevel="0" collapsed="false">
      <c r="A724" s="159" t="n">
        <v>713</v>
      </c>
      <c r="B724" s="160" t="n">
        <f aca="false">'ORÇ.GLOBAL REF.'!B724</f>
        <v>0</v>
      </c>
      <c r="C724" s="536" t="n">
        <f aca="false">'ORÇ.GLOBAL REF.'!C724</f>
        <v>0</v>
      </c>
      <c r="D724" s="162" t="n">
        <f aca="false">'ORÇ.GLOBAL REF.'!D724</f>
        <v>0</v>
      </c>
      <c r="E724" s="162" t="n">
        <f aca="false">'ORÇ.GLOBAL REF.'!E724</f>
        <v>0</v>
      </c>
      <c r="F724" s="537"/>
      <c r="G724" s="163" t="n">
        <f aca="false">ROUND(F724,2)</f>
        <v>0</v>
      </c>
      <c r="H724" s="163" t="n">
        <f aca="false">IF('ORÇ.GLOBAL P CAIXA'!K724="EXEC.",0,IF(E724&lt;&gt;0,ROUND(E724*G724,2),IF(Z724=0,(SUMIF('ORÇ.GLOBAL REF.'!$S$12:$S$1011,B724,$Z$12:$Z$1011)),Z724)))</f>
        <v>0</v>
      </c>
      <c r="I724" s="538" t="str">
        <f aca="false">'ORÇ.GLOBAL REF.'!H724</f>
        <v/>
      </c>
      <c r="J724" s="163" t="str">
        <f aca="false">'ORÇ.GLOBAL REF.'!I724</f>
        <v/>
      </c>
      <c r="K724" s="539" t="str">
        <f aca="false">'ORÇ.GLOBAL REF.'!J724</f>
        <v/>
      </c>
      <c r="L724" s="168" t="str">
        <f aca="false">IF(B724&gt;0,"ok","ocultar")</f>
        <v>ocultar</v>
      </c>
      <c r="M724" s="102"/>
      <c r="N724" s="102"/>
      <c r="O724" s="102"/>
      <c r="R724" s="157" t="n">
        <f aca="false">IF(B724=0,R723,IF(ISNONTEXT(B724)=TRUE(),INT(B724),INT(LEFT(B724,FIND(".",B724)-1))))</f>
        <v>3</v>
      </c>
      <c r="S724" s="157" t="str">
        <f aca="false">IF(S725=1,1,IF(B724&lt;&gt;0,1,IF(C724&lt;&gt;0,1,IF(D724&lt;&gt;0,1,IF(E724&lt;&gt;0,1,"")))))</f>
        <v/>
      </c>
      <c r="T724" s="157" t="str">
        <f aca="false">IF(R724=0," ",IF(R724&lt;&gt;R723,R724," "))</f>
        <v> </v>
      </c>
      <c r="U724" s="88"/>
      <c r="V724" s="75" t="e">
        <f aca="false">IF(R724&lt;&gt;T724,(IF(J724="",H724*(INFORMAÇÕES!$Q$79/INFORMAÇÕES!$Q$82),IF(J724="R",H724,0))),0)</f>
        <v>#DIV/0!</v>
      </c>
      <c r="W724" s="75" t="e">
        <f aca="false">IF(R724&lt;&gt;T724,(IF(J724="",H724*(INFORMAÇÕES!$Q$80/INFORMAÇÕES!$Q$82),IF(J724="C",H724,0))),0)</f>
        <v>#DIV/0!</v>
      </c>
      <c r="X724" s="75" t="n">
        <f aca="false">IF(R724&lt;&gt;T724,(IF(J724="",H724*INFORMAÇÕES!$U$115,IF(J724="CF",H724,0))),0)</f>
        <v>0</v>
      </c>
      <c r="Y724" s="75" t="n">
        <f aca="false">IF(R724&lt;&gt;T724,(IF(J724="",H724*INFORMAÇÕES!$U$116,IF(J724="O",H724,0))),0)</f>
        <v>0</v>
      </c>
      <c r="Z724" s="75" t="n">
        <f aca="false">IF(E724&lt;&gt;0,H724,0)</f>
        <v>0</v>
      </c>
    </row>
    <row r="725" s="174" customFormat="true" ht="14.25" hidden="false" customHeight="true" outlineLevel="0" collapsed="false">
      <c r="A725" s="159" t="n">
        <v>714</v>
      </c>
      <c r="B725" s="160" t="n">
        <f aca="false">'ORÇ.GLOBAL REF.'!B725</f>
        <v>0</v>
      </c>
      <c r="C725" s="536" t="n">
        <f aca="false">'ORÇ.GLOBAL REF.'!C725</f>
        <v>0</v>
      </c>
      <c r="D725" s="162" t="n">
        <f aca="false">'ORÇ.GLOBAL REF.'!D725</f>
        <v>0</v>
      </c>
      <c r="E725" s="162" t="n">
        <f aca="false">'ORÇ.GLOBAL REF.'!E725</f>
        <v>0</v>
      </c>
      <c r="F725" s="537"/>
      <c r="G725" s="163" t="n">
        <f aca="false">ROUND(F725,2)</f>
        <v>0</v>
      </c>
      <c r="H725" s="163" t="n">
        <f aca="false">IF('ORÇ.GLOBAL P CAIXA'!K725="EXEC.",0,IF(E725&lt;&gt;0,ROUND(E725*G725,2),IF(Z725=0,(SUMIF('ORÇ.GLOBAL REF.'!$S$12:$S$1011,B725,$Z$12:$Z$1011)),Z725)))</f>
        <v>0</v>
      </c>
      <c r="I725" s="538" t="str">
        <f aca="false">'ORÇ.GLOBAL REF.'!H725</f>
        <v/>
      </c>
      <c r="J725" s="163" t="str">
        <f aca="false">'ORÇ.GLOBAL REF.'!I725</f>
        <v/>
      </c>
      <c r="K725" s="539" t="str">
        <f aca="false">'ORÇ.GLOBAL REF.'!J725</f>
        <v/>
      </c>
      <c r="L725" s="168" t="str">
        <f aca="false">IF(B725&gt;0,"ok","ocultar")</f>
        <v>ocultar</v>
      </c>
      <c r="M725" s="102"/>
      <c r="N725" s="102"/>
      <c r="O725" s="102"/>
      <c r="R725" s="157" t="n">
        <f aca="false">IF(B725=0,R724,IF(ISNONTEXT(B725)=TRUE(),INT(B725),INT(LEFT(B725,FIND(".",B725)-1))))</f>
        <v>3</v>
      </c>
      <c r="S725" s="157" t="str">
        <f aca="false">IF(S726=1,1,IF(B725&lt;&gt;0,1,IF(C725&lt;&gt;0,1,IF(D725&lt;&gt;0,1,IF(E725&lt;&gt;0,1,"")))))</f>
        <v/>
      </c>
      <c r="T725" s="157" t="str">
        <f aca="false">IF(R725=0," ",IF(R725&lt;&gt;R724,R725," "))</f>
        <v> </v>
      </c>
      <c r="U725" s="88"/>
      <c r="V725" s="75" t="e">
        <f aca="false">IF(R725&lt;&gt;T725,(IF(J725="",H725*(INFORMAÇÕES!$Q$79/INFORMAÇÕES!$Q$82),IF(J725="R",H725,0))),0)</f>
        <v>#DIV/0!</v>
      </c>
      <c r="W725" s="75" t="e">
        <f aca="false">IF(R725&lt;&gt;T725,(IF(J725="",H725*(INFORMAÇÕES!$Q$80/INFORMAÇÕES!$Q$82),IF(J725="C",H725,0))),0)</f>
        <v>#DIV/0!</v>
      </c>
      <c r="X725" s="75" t="n">
        <f aca="false">IF(R725&lt;&gt;T725,(IF(J725="",H725*INFORMAÇÕES!$U$115,IF(J725="CF",H725,0))),0)</f>
        <v>0</v>
      </c>
      <c r="Y725" s="75" t="n">
        <f aca="false">IF(R725&lt;&gt;T725,(IF(J725="",H725*INFORMAÇÕES!$U$116,IF(J725="O",H725,0))),0)</f>
        <v>0</v>
      </c>
      <c r="Z725" s="75" t="n">
        <f aca="false">IF(E725&lt;&gt;0,H725,0)</f>
        <v>0</v>
      </c>
    </row>
    <row r="726" s="174" customFormat="true" ht="14.25" hidden="false" customHeight="true" outlineLevel="0" collapsed="false">
      <c r="A726" s="159" t="n">
        <v>715</v>
      </c>
      <c r="B726" s="160" t="n">
        <f aca="false">'ORÇ.GLOBAL REF.'!B726</f>
        <v>0</v>
      </c>
      <c r="C726" s="536" t="n">
        <f aca="false">'ORÇ.GLOBAL REF.'!C726</f>
        <v>0</v>
      </c>
      <c r="D726" s="162" t="n">
        <f aca="false">'ORÇ.GLOBAL REF.'!D726</f>
        <v>0</v>
      </c>
      <c r="E726" s="162" t="n">
        <f aca="false">'ORÇ.GLOBAL REF.'!E726</f>
        <v>0</v>
      </c>
      <c r="F726" s="537"/>
      <c r="G726" s="163" t="n">
        <f aca="false">ROUND(F726,2)</f>
        <v>0</v>
      </c>
      <c r="H726" s="163" t="n">
        <f aca="false">IF('ORÇ.GLOBAL P CAIXA'!K726="EXEC.",0,IF(E726&lt;&gt;0,ROUND(E726*G726,2),IF(Z726=0,(SUMIF('ORÇ.GLOBAL REF.'!$S$12:$S$1011,B726,$Z$12:$Z$1011)),Z726)))</f>
        <v>0</v>
      </c>
      <c r="I726" s="538" t="str">
        <f aca="false">'ORÇ.GLOBAL REF.'!H726</f>
        <v/>
      </c>
      <c r="J726" s="163" t="str">
        <f aca="false">'ORÇ.GLOBAL REF.'!I726</f>
        <v/>
      </c>
      <c r="K726" s="539" t="str">
        <f aca="false">'ORÇ.GLOBAL REF.'!J726</f>
        <v/>
      </c>
      <c r="L726" s="168" t="str">
        <f aca="false">IF(B726&gt;0,"ok","ocultar")</f>
        <v>ocultar</v>
      </c>
      <c r="M726" s="102"/>
      <c r="N726" s="102"/>
      <c r="O726" s="102"/>
      <c r="R726" s="157" t="n">
        <f aca="false">IF(B726=0,R725,IF(ISNONTEXT(B726)=TRUE(),INT(B726),INT(LEFT(B726,FIND(".",B726)-1))))</f>
        <v>3</v>
      </c>
      <c r="S726" s="157" t="str">
        <f aca="false">IF(S727=1,1,IF(B726&lt;&gt;0,1,IF(C726&lt;&gt;0,1,IF(D726&lt;&gt;0,1,IF(E726&lt;&gt;0,1,"")))))</f>
        <v/>
      </c>
      <c r="T726" s="157" t="str">
        <f aca="false">IF(R726=0," ",IF(R726&lt;&gt;R725,R726," "))</f>
        <v> </v>
      </c>
      <c r="U726" s="88"/>
      <c r="V726" s="75" t="e">
        <f aca="false">IF(R726&lt;&gt;T726,(IF(J726="",H726*(INFORMAÇÕES!$Q$79/INFORMAÇÕES!$Q$82),IF(J726="R",H726,0))),0)</f>
        <v>#DIV/0!</v>
      </c>
      <c r="W726" s="75" t="e">
        <f aca="false">IF(R726&lt;&gt;T726,(IF(J726="",H726*(INFORMAÇÕES!$Q$80/INFORMAÇÕES!$Q$82),IF(J726="C",H726,0))),0)</f>
        <v>#DIV/0!</v>
      </c>
      <c r="X726" s="75" t="n">
        <f aca="false">IF(R726&lt;&gt;T726,(IF(J726="",H726*INFORMAÇÕES!$U$115,IF(J726="CF",H726,0))),0)</f>
        <v>0</v>
      </c>
      <c r="Y726" s="75" t="n">
        <f aca="false">IF(R726&lt;&gt;T726,(IF(J726="",H726*INFORMAÇÕES!$U$116,IF(J726="O",H726,0))),0)</f>
        <v>0</v>
      </c>
      <c r="Z726" s="75" t="n">
        <f aca="false">IF(E726&lt;&gt;0,H726,0)</f>
        <v>0</v>
      </c>
    </row>
    <row r="727" s="174" customFormat="true" ht="14.25" hidden="false" customHeight="true" outlineLevel="0" collapsed="false">
      <c r="A727" s="159" t="n">
        <v>716</v>
      </c>
      <c r="B727" s="160" t="n">
        <f aca="false">'ORÇ.GLOBAL REF.'!B727</f>
        <v>0</v>
      </c>
      <c r="C727" s="536" t="n">
        <f aca="false">'ORÇ.GLOBAL REF.'!C727</f>
        <v>0</v>
      </c>
      <c r="D727" s="162" t="n">
        <f aca="false">'ORÇ.GLOBAL REF.'!D727</f>
        <v>0</v>
      </c>
      <c r="E727" s="162" t="n">
        <f aca="false">'ORÇ.GLOBAL REF.'!E727</f>
        <v>0</v>
      </c>
      <c r="F727" s="537"/>
      <c r="G727" s="163" t="n">
        <f aca="false">ROUND(F727,2)</f>
        <v>0</v>
      </c>
      <c r="H727" s="163" t="n">
        <f aca="false">IF('ORÇ.GLOBAL P CAIXA'!K727="EXEC.",0,IF(E727&lt;&gt;0,ROUND(E727*G727,2),IF(Z727=0,(SUMIF('ORÇ.GLOBAL REF.'!$S$12:$S$1011,B727,$Z$12:$Z$1011)),Z727)))</f>
        <v>0</v>
      </c>
      <c r="I727" s="538" t="str">
        <f aca="false">'ORÇ.GLOBAL REF.'!H727</f>
        <v/>
      </c>
      <c r="J727" s="163" t="str">
        <f aca="false">'ORÇ.GLOBAL REF.'!I727</f>
        <v/>
      </c>
      <c r="K727" s="539" t="str">
        <f aca="false">'ORÇ.GLOBAL REF.'!J727</f>
        <v/>
      </c>
      <c r="L727" s="168" t="str">
        <f aca="false">IF(B727&gt;0,"ok","ocultar")</f>
        <v>ocultar</v>
      </c>
      <c r="M727" s="102"/>
      <c r="N727" s="102"/>
      <c r="O727" s="102"/>
      <c r="R727" s="157" t="n">
        <f aca="false">IF(B727=0,R726,IF(ISNONTEXT(B727)=TRUE(),INT(B727),INT(LEFT(B727,FIND(".",B727)-1))))</f>
        <v>3</v>
      </c>
      <c r="S727" s="157" t="str">
        <f aca="false">IF(S728=1,1,IF(B727&lt;&gt;0,1,IF(C727&lt;&gt;0,1,IF(D727&lt;&gt;0,1,IF(E727&lt;&gt;0,1,"")))))</f>
        <v/>
      </c>
      <c r="T727" s="157" t="str">
        <f aca="false">IF(R727=0," ",IF(R727&lt;&gt;R726,R727," "))</f>
        <v> </v>
      </c>
      <c r="U727" s="88"/>
      <c r="V727" s="75" t="e">
        <f aca="false">IF(R727&lt;&gt;T727,(IF(J727="",H727*(INFORMAÇÕES!$Q$79/INFORMAÇÕES!$Q$82),IF(J727="R",H727,0))),0)</f>
        <v>#DIV/0!</v>
      </c>
      <c r="W727" s="75" t="e">
        <f aca="false">IF(R727&lt;&gt;T727,(IF(J727="",H727*(INFORMAÇÕES!$Q$80/INFORMAÇÕES!$Q$82),IF(J727="C",H727,0))),0)</f>
        <v>#DIV/0!</v>
      </c>
      <c r="X727" s="75" t="n">
        <f aca="false">IF(R727&lt;&gt;T727,(IF(J727="",H727*INFORMAÇÕES!$U$115,IF(J727="CF",H727,0))),0)</f>
        <v>0</v>
      </c>
      <c r="Y727" s="75" t="n">
        <f aca="false">IF(R727&lt;&gt;T727,(IF(J727="",H727*INFORMAÇÕES!$U$116,IF(J727="O",H727,0))),0)</f>
        <v>0</v>
      </c>
      <c r="Z727" s="75" t="n">
        <f aca="false">IF(E727&lt;&gt;0,H727,0)</f>
        <v>0</v>
      </c>
    </row>
    <row r="728" s="174" customFormat="true" ht="14.25" hidden="false" customHeight="true" outlineLevel="0" collapsed="false">
      <c r="A728" s="159" t="n">
        <v>717</v>
      </c>
      <c r="B728" s="160" t="n">
        <f aca="false">'ORÇ.GLOBAL REF.'!B728</f>
        <v>0</v>
      </c>
      <c r="C728" s="536" t="n">
        <f aca="false">'ORÇ.GLOBAL REF.'!C728</f>
        <v>0</v>
      </c>
      <c r="D728" s="162" t="n">
        <f aca="false">'ORÇ.GLOBAL REF.'!D728</f>
        <v>0</v>
      </c>
      <c r="E728" s="162" t="n">
        <f aca="false">'ORÇ.GLOBAL REF.'!E728</f>
        <v>0</v>
      </c>
      <c r="F728" s="537"/>
      <c r="G728" s="163" t="n">
        <f aca="false">ROUND(F728,2)</f>
        <v>0</v>
      </c>
      <c r="H728" s="163" t="n">
        <f aca="false">IF('ORÇ.GLOBAL P CAIXA'!K728="EXEC.",0,IF(E728&lt;&gt;0,ROUND(E728*G728,2),IF(Z728=0,(SUMIF('ORÇ.GLOBAL REF.'!$S$12:$S$1011,B728,$Z$12:$Z$1011)),Z728)))</f>
        <v>0</v>
      </c>
      <c r="I728" s="538" t="str">
        <f aca="false">'ORÇ.GLOBAL REF.'!H728</f>
        <v/>
      </c>
      <c r="J728" s="163" t="str">
        <f aca="false">'ORÇ.GLOBAL REF.'!I728</f>
        <v/>
      </c>
      <c r="K728" s="539" t="str">
        <f aca="false">'ORÇ.GLOBAL REF.'!J728</f>
        <v/>
      </c>
      <c r="L728" s="168" t="str">
        <f aca="false">IF(B728&gt;0,"ok","ocultar")</f>
        <v>ocultar</v>
      </c>
      <c r="M728" s="102"/>
      <c r="N728" s="102"/>
      <c r="O728" s="102"/>
      <c r="R728" s="157" t="n">
        <f aca="false">IF(B728=0,R727,IF(ISNONTEXT(B728)=TRUE(),INT(B728),INT(LEFT(B728,FIND(".",B728)-1))))</f>
        <v>3</v>
      </c>
      <c r="S728" s="157" t="str">
        <f aca="false">IF(S729=1,1,IF(B728&lt;&gt;0,1,IF(C728&lt;&gt;0,1,IF(D728&lt;&gt;0,1,IF(E728&lt;&gt;0,1,"")))))</f>
        <v/>
      </c>
      <c r="T728" s="157" t="str">
        <f aca="false">IF(R728=0," ",IF(R728&lt;&gt;R727,R728," "))</f>
        <v> </v>
      </c>
      <c r="U728" s="88"/>
      <c r="V728" s="75" t="e">
        <f aca="false">IF(R728&lt;&gt;T728,(IF(J728="",H728*(INFORMAÇÕES!$Q$79/INFORMAÇÕES!$Q$82),IF(J728="R",H728,0))),0)</f>
        <v>#DIV/0!</v>
      </c>
      <c r="W728" s="75" t="e">
        <f aca="false">IF(R728&lt;&gt;T728,(IF(J728="",H728*(INFORMAÇÕES!$Q$80/INFORMAÇÕES!$Q$82),IF(J728="C",H728,0))),0)</f>
        <v>#DIV/0!</v>
      </c>
      <c r="X728" s="75" t="n">
        <f aca="false">IF(R728&lt;&gt;T728,(IF(J728="",H728*INFORMAÇÕES!$U$115,IF(J728="CF",H728,0))),0)</f>
        <v>0</v>
      </c>
      <c r="Y728" s="75" t="n">
        <f aca="false">IF(R728&lt;&gt;T728,(IF(J728="",H728*INFORMAÇÕES!$U$116,IF(J728="O",H728,0))),0)</f>
        <v>0</v>
      </c>
      <c r="Z728" s="75" t="n">
        <f aca="false">IF(E728&lt;&gt;0,H728,0)</f>
        <v>0</v>
      </c>
    </row>
    <row r="729" s="174" customFormat="true" ht="14.25" hidden="false" customHeight="true" outlineLevel="0" collapsed="false">
      <c r="A729" s="159" t="n">
        <v>718</v>
      </c>
      <c r="B729" s="160" t="n">
        <f aca="false">'ORÇ.GLOBAL REF.'!B729</f>
        <v>0</v>
      </c>
      <c r="C729" s="536" t="n">
        <f aca="false">'ORÇ.GLOBAL REF.'!C729</f>
        <v>0</v>
      </c>
      <c r="D729" s="162" t="n">
        <f aca="false">'ORÇ.GLOBAL REF.'!D729</f>
        <v>0</v>
      </c>
      <c r="E729" s="162" t="n">
        <f aca="false">'ORÇ.GLOBAL REF.'!E729</f>
        <v>0</v>
      </c>
      <c r="F729" s="537"/>
      <c r="G729" s="163" t="n">
        <f aca="false">ROUND(F729,2)</f>
        <v>0</v>
      </c>
      <c r="H729" s="163" t="n">
        <f aca="false">IF('ORÇ.GLOBAL P CAIXA'!K729="EXEC.",0,IF(E729&lt;&gt;0,ROUND(E729*G729,2),IF(Z729=0,(SUMIF('ORÇ.GLOBAL REF.'!$S$12:$S$1011,B729,$Z$12:$Z$1011)),Z729)))</f>
        <v>0</v>
      </c>
      <c r="I729" s="538" t="str">
        <f aca="false">'ORÇ.GLOBAL REF.'!H729</f>
        <v/>
      </c>
      <c r="J729" s="163" t="str">
        <f aca="false">'ORÇ.GLOBAL REF.'!I729</f>
        <v/>
      </c>
      <c r="K729" s="539" t="str">
        <f aca="false">'ORÇ.GLOBAL REF.'!J729</f>
        <v/>
      </c>
      <c r="L729" s="168" t="str">
        <f aca="false">IF(B729&gt;0,"ok","ocultar")</f>
        <v>ocultar</v>
      </c>
      <c r="M729" s="102"/>
      <c r="N729" s="102"/>
      <c r="O729" s="102"/>
      <c r="R729" s="157" t="n">
        <f aca="false">IF(B729=0,R728,IF(ISNONTEXT(B729)=TRUE(),INT(B729),INT(LEFT(B729,FIND(".",B729)-1))))</f>
        <v>3</v>
      </c>
      <c r="S729" s="157" t="str">
        <f aca="false">IF(S730=1,1,IF(B729&lt;&gt;0,1,IF(C729&lt;&gt;0,1,IF(D729&lt;&gt;0,1,IF(E729&lt;&gt;0,1,"")))))</f>
        <v/>
      </c>
      <c r="T729" s="157" t="str">
        <f aca="false">IF(R729=0," ",IF(R729&lt;&gt;R728,R729," "))</f>
        <v> </v>
      </c>
      <c r="U729" s="88"/>
      <c r="V729" s="75" t="e">
        <f aca="false">IF(R729&lt;&gt;T729,(IF(J729="",H729*(INFORMAÇÕES!$Q$79/INFORMAÇÕES!$Q$82),IF(J729="R",H729,0))),0)</f>
        <v>#DIV/0!</v>
      </c>
      <c r="W729" s="75" t="e">
        <f aca="false">IF(R729&lt;&gt;T729,(IF(J729="",H729*(INFORMAÇÕES!$Q$80/INFORMAÇÕES!$Q$82),IF(J729="C",H729,0))),0)</f>
        <v>#DIV/0!</v>
      </c>
      <c r="X729" s="75" t="n">
        <f aca="false">IF(R729&lt;&gt;T729,(IF(J729="",H729*INFORMAÇÕES!$U$115,IF(J729="CF",H729,0))),0)</f>
        <v>0</v>
      </c>
      <c r="Y729" s="75" t="n">
        <f aca="false">IF(R729&lt;&gt;T729,(IF(J729="",H729*INFORMAÇÕES!$U$116,IF(J729="O",H729,0))),0)</f>
        <v>0</v>
      </c>
      <c r="Z729" s="75" t="n">
        <f aca="false">IF(E729&lt;&gt;0,H729,0)</f>
        <v>0</v>
      </c>
    </row>
    <row r="730" s="174" customFormat="true" ht="14.25" hidden="false" customHeight="true" outlineLevel="0" collapsed="false">
      <c r="A730" s="159" t="n">
        <v>719</v>
      </c>
      <c r="B730" s="160" t="n">
        <f aca="false">'ORÇ.GLOBAL REF.'!B730</f>
        <v>0</v>
      </c>
      <c r="C730" s="536" t="n">
        <f aca="false">'ORÇ.GLOBAL REF.'!C730</f>
        <v>0</v>
      </c>
      <c r="D730" s="162" t="n">
        <f aca="false">'ORÇ.GLOBAL REF.'!D730</f>
        <v>0</v>
      </c>
      <c r="E730" s="162" t="n">
        <f aca="false">'ORÇ.GLOBAL REF.'!E730</f>
        <v>0</v>
      </c>
      <c r="F730" s="537"/>
      <c r="G730" s="163" t="n">
        <f aca="false">ROUND(F730,2)</f>
        <v>0</v>
      </c>
      <c r="H730" s="163" t="n">
        <f aca="false">IF('ORÇ.GLOBAL P CAIXA'!K730="EXEC.",0,IF(E730&lt;&gt;0,ROUND(E730*G730,2),IF(Z730=0,(SUMIF('ORÇ.GLOBAL REF.'!$S$12:$S$1011,B730,$Z$12:$Z$1011)),Z730)))</f>
        <v>0</v>
      </c>
      <c r="I730" s="538" t="str">
        <f aca="false">'ORÇ.GLOBAL REF.'!H730</f>
        <v/>
      </c>
      <c r="J730" s="163" t="str">
        <f aca="false">'ORÇ.GLOBAL REF.'!I730</f>
        <v/>
      </c>
      <c r="K730" s="539" t="str">
        <f aca="false">'ORÇ.GLOBAL REF.'!J730</f>
        <v/>
      </c>
      <c r="L730" s="168" t="str">
        <f aca="false">IF(B730&gt;0,"ok","ocultar")</f>
        <v>ocultar</v>
      </c>
      <c r="M730" s="102"/>
      <c r="N730" s="102"/>
      <c r="O730" s="102"/>
      <c r="R730" s="157" t="n">
        <f aca="false">IF(B730=0,R729,IF(ISNONTEXT(B730)=TRUE(),INT(B730),INT(LEFT(B730,FIND(".",B730)-1))))</f>
        <v>3</v>
      </c>
      <c r="S730" s="157" t="str">
        <f aca="false">IF(S731=1,1,IF(B730&lt;&gt;0,1,IF(C730&lt;&gt;0,1,IF(D730&lt;&gt;0,1,IF(E730&lt;&gt;0,1,"")))))</f>
        <v/>
      </c>
      <c r="T730" s="157" t="str">
        <f aca="false">IF(R730=0," ",IF(R730&lt;&gt;R729,R730," "))</f>
        <v> </v>
      </c>
      <c r="U730" s="88"/>
      <c r="V730" s="75" t="e">
        <f aca="false">IF(R730&lt;&gt;T730,(IF(J730="",H730*(INFORMAÇÕES!$Q$79/INFORMAÇÕES!$Q$82),IF(J730="R",H730,0))),0)</f>
        <v>#DIV/0!</v>
      </c>
      <c r="W730" s="75" t="e">
        <f aca="false">IF(R730&lt;&gt;T730,(IF(J730="",H730*(INFORMAÇÕES!$Q$80/INFORMAÇÕES!$Q$82),IF(J730="C",H730,0))),0)</f>
        <v>#DIV/0!</v>
      </c>
      <c r="X730" s="75" t="n">
        <f aca="false">IF(R730&lt;&gt;T730,(IF(J730="",H730*INFORMAÇÕES!$U$115,IF(J730="CF",H730,0))),0)</f>
        <v>0</v>
      </c>
      <c r="Y730" s="75" t="n">
        <f aca="false">IF(R730&lt;&gt;T730,(IF(J730="",H730*INFORMAÇÕES!$U$116,IF(J730="O",H730,0))),0)</f>
        <v>0</v>
      </c>
      <c r="Z730" s="75" t="n">
        <f aca="false">IF(E730&lt;&gt;0,H730,0)</f>
        <v>0</v>
      </c>
    </row>
    <row r="731" s="174" customFormat="true" ht="14.25" hidden="false" customHeight="true" outlineLevel="0" collapsed="false">
      <c r="A731" s="159" t="n">
        <v>720</v>
      </c>
      <c r="B731" s="160" t="n">
        <f aca="false">'ORÇ.GLOBAL REF.'!B731</f>
        <v>0</v>
      </c>
      <c r="C731" s="536" t="n">
        <f aca="false">'ORÇ.GLOBAL REF.'!C731</f>
        <v>0</v>
      </c>
      <c r="D731" s="162" t="n">
        <f aca="false">'ORÇ.GLOBAL REF.'!D731</f>
        <v>0</v>
      </c>
      <c r="E731" s="162" t="n">
        <f aca="false">'ORÇ.GLOBAL REF.'!E731</f>
        <v>0</v>
      </c>
      <c r="F731" s="537"/>
      <c r="G731" s="163" t="n">
        <f aca="false">ROUND(F731,2)</f>
        <v>0</v>
      </c>
      <c r="H731" s="163" t="n">
        <f aca="false">IF('ORÇ.GLOBAL P CAIXA'!K731="EXEC.",0,IF(E731&lt;&gt;0,ROUND(E731*G731,2),IF(Z731=0,(SUMIF('ORÇ.GLOBAL REF.'!$S$12:$S$1011,B731,$Z$12:$Z$1011)),Z731)))</f>
        <v>0</v>
      </c>
      <c r="I731" s="538" t="str">
        <f aca="false">'ORÇ.GLOBAL REF.'!H731</f>
        <v/>
      </c>
      <c r="J731" s="163" t="str">
        <f aca="false">'ORÇ.GLOBAL REF.'!I731</f>
        <v/>
      </c>
      <c r="K731" s="539" t="str">
        <f aca="false">'ORÇ.GLOBAL REF.'!J731</f>
        <v/>
      </c>
      <c r="L731" s="168" t="str">
        <f aca="false">IF(B731&gt;0,"ok","ocultar")</f>
        <v>ocultar</v>
      </c>
      <c r="M731" s="102"/>
      <c r="N731" s="102"/>
      <c r="O731" s="102"/>
      <c r="R731" s="157" t="n">
        <f aca="false">IF(B731=0,R730,IF(ISNONTEXT(B731)=TRUE(),INT(B731),INT(LEFT(B731,FIND(".",B731)-1))))</f>
        <v>3</v>
      </c>
      <c r="S731" s="157" t="str">
        <f aca="false">IF(S732=1,1,IF(B731&lt;&gt;0,1,IF(C731&lt;&gt;0,1,IF(D731&lt;&gt;0,1,IF(E731&lt;&gt;0,1,"")))))</f>
        <v/>
      </c>
      <c r="T731" s="157" t="str">
        <f aca="false">IF(R731=0," ",IF(R731&lt;&gt;R730,R731," "))</f>
        <v> </v>
      </c>
      <c r="U731" s="88"/>
      <c r="V731" s="75" t="e">
        <f aca="false">IF(R731&lt;&gt;T731,(IF(J731="",H731*(INFORMAÇÕES!$Q$79/INFORMAÇÕES!$Q$82),IF(J731="R",H731,0))),0)</f>
        <v>#DIV/0!</v>
      </c>
      <c r="W731" s="75" t="e">
        <f aca="false">IF(R731&lt;&gt;T731,(IF(J731="",H731*(INFORMAÇÕES!$Q$80/INFORMAÇÕES!$Q$82),IF(J731="C",H731,0))),0)</f>
        <v>#DIV/0!</v>
      </c>
      <c r="X731" s="75" t="n">
        <f aca="false">IF(R731&lt;&gt;T731,(IF(J731="",H731*INFORMAÇÕES!$U$115,IF(J731="CF",H731,0))),0)</f>
        <v>0</v>
      </c>
      <c r="Y731" s="75" t="n">
        <f aca="false">IF(R731&lt;&gt;T731,(IF(J731="",H731*INFORMAÇÕES!$U$116,IF(J731="O",H731,0))),0)</f>
        <v>0</v>
      </c>
      <c r="Z731" s="75" t="n">
        <f aca="false">IF(E731&lt;&gt;0,H731,0)</f>
        <v>0</v>
      </c>
    </row>
    <row r="732" s="174" customFormat="true" ht="14.25" hidden="false" customHeight="true" outlineLevel="0" collapsed="false">
      <c r="A732" s="159" t="n">
        <v>721</v>
      </c>
      <c r="B732" s="160" t="n">
        <f aca="false">'ORÇ.GLOBAL REF.'!B732</f>
        <v>0</v>
      </c>
      <c r="C732" s="536" t="n">
        <f aca="false">'ORÇ.GLOBAL REF.'!C732</f>
        <v>0</v>
      </c>
      <c r="D732" s="162" t="n">
        <f aca="false">'ORÇ.GLOBAL REF.'!D732</f>
        <v>0</v>
      </c>
      <c r="E732" s="162" t="n">
        <f aca="false">'ORÇ.GLOBAL REF.'!E732</f>
        <v>0</v>
      </c>
      <c r="F732" s="537"/>
      <c r="G732" s="163" t="n">
        <f aca="false">ROUND(F732,2)</f>
        <v>0</v>
      </c>
      <c r="H732" s="163" t="n">
        <f aca="false">IF('ORÇ.GLOBAL P CAIXA'!K732="EXEC.",0,IF(E732&lt;&gt;0,ROUND(E732*G732,2),IF(Z732=0,(SUMIF('ORÇ.GLOBAL REF.'!$S$12:$S$1011,B732,$Z$12:$Z$1011)),Z732)))</f>
        <v>0</v>
      </c>
      <c r="I732" s="538" t="str">
        <f aca="false">'ORÇ.GLOBAL REF.'!H732</f>
        <v/>
      </c>
      <c r="J732" s="163" t="str">
        <f aca="false">'ORÇ.GLOBAL REF.'!I732</f>
        <v/>
      </c>
      <c r="K732" s="539" t="str">
        <f aca="false">'ORÇ.GLOBAL REF.'!J732</f>
        <v/>
      </c>
      <c r="L732" s="168" t="str">
        <f aca="false">IF(B732&gt;0,"ok","ocultar")</f>
        <v>ocultar</v>
      </c>
      <c r="M732" s="102"/>
      <c r="N732" s="102"/>
      <c r="O732" s="102"/>
      <c r="R732" s="157" t="n">
        <f aca="false">IF(B732=0,R731,IF(ISNONTEXT(B732)=TRUE(),INT(B732),INT(LEFT(B732,FIND(".",B732)-1))))</f>
        <v>3</v>
      </c>
      <c r="S732" s="157" t="str">
        <f aca="false">IF(S733=1,1,IF(B732&lt;&gt;0,1,IF(C732&lt;&gt;0,1,IF(D732&lt;&gt;0,1,IF(E732&lt;&gt;0,1,"")))))</f>
        <v/>
      </c>
      <c r="T732" s="157" t="str">
        <f aca="false">IF(R732=0," ",IF(R732&lt;&gt;R731,R732," "))</f>
        <v> </v>
      </c>
      <c r="U732" s="88"/>
      <c r="V732" s="75" t="e">
        <f aca="false">IF(R732&lt;&gt;T732,(IF(J732="",H732*(INFORMAÇÕES!$Q$79/INFORMAÇÕES!$Q$82),IF(J732="R",H732,0))),0)</f>
        <v>#DIV/0!</v>
      </c>
      <c r="W732" s="75" t="e">
        <f aca="false">IF(R732&lt;&gt;T732,(IF(J732="",H732*(INFORMAÇÕES!$Q$80/INFORMAÇÕES!$Q$82),IF(J732="C",H732,0))),0)</f>
        <v>#DIV/0!</v>
      </c>
      <c r="X732" s="75" t="n">
        <f aca="false">IF(R732&lt;&gt;T732,(IF(J732="",H732*INFORMAÇÕES!$U$115,IF(J732="CF",H732,0))),0)</f>
        <v>0</v>
      </c>
      <c r="Y732" s="75" t="n">
        <f aca="false">IF(R732&lt;&gt;T732,(IF(J732="",H732*INFORMAÇÕES!$U$116,IF(J732="O",H732,0))),0)</f>
        <v>0</v>
      </c>
      <c r="Z732" s="75" t="n">
        <f aca="false">IF(E732&lt;&gt;0,H732,0)</f>
        <v>0</v>
      </c>
    </row>
    <row r="733" s="174" customFormat="true" ht="14.25" hidden="false" customHeight="true" outlineLevel="0" collapsed="false">
      <c r="A733" s="159" t="n">
        <v>722</v>
      </c>
      <c r="B733" s="160" t="n">
        <f aca="false">'ORÇ.GLOBAL REF.'!B733</f>
        <v>0</v>
      </c>
      <c r="C733" s="536" t="n">
        <f aca="false">'ORÇ.GLOBAL REF.'!C733</f>
        <v>0</v>
      </c>
      <c r="D733" s="162" t="n">
        <f aca="false">'ORÇ.GLOBAL REF.'!D733</f>
        <v>0</v>
      </c>
      <c r="E733" s="162" t="n">
        <f aca="false">'ORÇ.GLOBAL REF.'!E733</f>
        <v>0</v>
      </c>
      <c r="F733" s="537"/>
      <c r="G733" s="163" t="n">
        <f aca="false">ROUND(F733,2)</f>
        <v>0</v>
      </c>
      <c r="H733" s="163" t="n">
        <f aca="false">IF('ORÇ.GLOBAL P CAIXA'!K733="EXEC.",0,IF(E733&lt;&gt;0,ROUND(E733*G733,2),IF(Z733=0,(SUMIF('ORÇ.GLOBAL REF.'!$S$12:$S$1011,B733,$Z$12:$Z$1011)),Z733)))</f>
        <v>0</v>
      </c>
      <c r="I733" s="538" t="str">
        <f aca="false">'ORÇ.GLOBAL REF.'!H733</f>
        <v/>
      </c>
      <c r="J733" s="163" t="str">
        <f aca="false">'ORÇ.GLOBAL REF.'!I733</f>
        <v/>
      </c>
      <c r="K733" s="539" t="str">
        <f aca="false">'ORÇ.GLOBAL REF.'!J733</f>
        <v/>
      </c>
      <c r="L733" s="168" t="str">
        <f aca="false">IF(B733&gt;0,"ok","ocultar")</f>
        <v>ocultar</v>
      </c>
      <c r="M733" s="102"/>
      <c r="N733" s="102"/>
      <c r="O733" s="102"/>
      <c r="R733" s="157" t="n">
        <f aca="false">IF(B733=0,R732,IF(ISNONTEXT(B733)=TRUE(),INT(B733),INT(LEFT(B733,FIND(".",B733)-1))))</f>
        <v>3</v>
      </c>
      <c r="S733" s="157" t="str">
        <f aca="false">IF(S734=1,1,IF(B733&lt;&gt;0,1,IF(C733&lt;&gt;0,1,IF(D733&lt;&gt;0,1,IF(E733&lt;&gt;0,1,"")))))</f>
        <v/>
      </c>
      <c r="T733" s="157" t="str">
        <f aca="false">IF(R733=0," ",IF(R733&lt;&gt;R732,R733," "))</f>
        <v> </v>
      </c>
      <c r="U733" s="88"/>
      <c r="V733" s="75" t="e">
        <f aca="false">IF(R733&lt;&gt;T733,(IF(J733="",H733*(INFORMAÇÕES!$Q$79/INFORMAÇÕES!$Q$82),IF(J733="R",H733,0))),0)</f>
        <v>#DIV/0!</v>
      </c>
      <c r="W733" s="75" t="e">
        <f aca="false">IF(R733&lt;&gt;T733,(IF(J733="",H733*(INFORMAÇÕES!$Q$80/INFORMAÇÕES!$Q$82),IF(J733="C",H733,0))),0)</f>
        <v>#DIV/0!</v>
      </c>
      <c r="X733" s="75" t="n">
        <f aca="false">IF(R733&lt;&gt;T733,(IF(J733="",H733*INFORMAÇÕES!$U$115,IF(J733="CF",H733,0))),0)</f>
        <v>0</v>
      </c>
      <c r="Y733" s="75" t="n">
        <f aca="false">IF(R733&lt;&gt;T733,(IF(J733="",H733*INFORMAÇÕES!$U$116,IF(J733="O",H733,0))),0)</f>
        <v>0</v>
      </c>
      <c r="Z733" s="75" t="n">
        <f aca="false">IF(E733&lt;&gt;0,H733,0)</f>
        <v>0</v>
      </c>
    </row>
    <row r="734" s="174" customFormat="true" ht="14.25" hidden="false" customHeight="true" outlineLevel="0" collapsed="false">
      <c r="A734" s="159" t="n">
        <v>723</v>
      </c>
      <c r="B734" s="160" t="n">
        <f aca="false">'ORÇ.GLOBAL REF.'!B734</f>
        <v>0</v>
      </c>
      <c r="C734" s="536" t="n">
        <f aca="false">'ORÇ.GLOBAL REF.'!C734</f>
        <v>0</v>
      </c>
      <c r="D734" s="162" t="n">
        <f aca="false">'ORÇ.GLOBAL REF.'!D734</f>
        <v>0</v>
      </c>
      <c r="E734" s="162" t="n">
        <f aca="false">'ORÇ.GLOBAL REF.'!E734</f>
        <v>0</v>
      </c>
      <c r="F734" s="537"/>
      <c r="G734" s="163" t="n">
        <f aca="false">ROUND(F734,2)</f>
        <v>0</v>
      </c>
      <c r="H734" s="163" t="n">
        <f aca="false">IF('ORÇ.GLOBAL P CAIXA'!K734="EXEC.",0,IF(E734&lt;&gt;0,ROUND(E734*G734,2),IF(Z734=0,(SUMIF('ORÇ.GLOBAL REF.'!$S$12:$S$1011,B734,$Z$12:$Z$1011)),Z734)))</f>
        <v>0</v>
      </c>
      <c r="I734" s="538" t="str">
        <f aca="false">'ORÇ.GLOBAL REF.'!H734</f>
        <v/>
      </c>
      <c r="J734" s="163" t="str">
        <f aca="false">'ORÇ.GLOBAL REF.'!I734</f>
        <v/>
      </c>
      <c r="K734" s="539" t="str">
        <f aca="false">'ORÇ.GLOBAL REF.'!J734</f>
        <v/>
      </c>
      <c r="L734" s="168" t="str">
        <f aca="false">IF(B734&gt;0,"ok","ocultar")</f>
        <v>ocultar</v>
      </c>
      <c r="M734" s="102"/>
      <c r="N734" s="102"/>
      <c r="O734" s="102"/>
      <c r="R734" s="157" t="n">
        <f aca="false">IF(B734=0,R733,IF(ISNONTEXT(B734)=TRUE(),INT(B734),INT(LEFT(B734,FIND(".",B734)-1))))</f>
        <v>3</v>
      </c>
      <c r="S734" s="157" t="str">
        <f aca="false">IF(S735=1,1,IF(B734&lt;&gt;0,1,IF(C734&lt;&gt;0,1,IF(D734&lt;&gt;0,1,IF(E734&lt;&gt;0,1,"")))))</f>
        <v/>
      </c>
      <c r="T734" s="157" t="str">
        <f aca="false">IF(R734=0," ",IF(R734&lt;&gt;R733,R734," "))</f>
        <v> </v>
      </c>
      <c r="U734" s="88"/>
      <c r="V734" s="75" t="e">
        <f aca="false">IF(R734&lt;&gt;T734,(IF(J734="",H734*(INFORMAÇÕES!$Q$79/INFORMAÇÕES!$Q$82),IF(J734="R",H734,0))),0)</f>
        <v>#DIV/0!</v>
      </c>
      <c r="W734" s="75" t="e">
        <f aca="false">IF(R734&lt;&gt;T734,(IF(J734="",H734*(INFORMAÇÕES!$Q$80/INFORMAÇÕES!$Q$82),IF(J734="C",H734,0))),0)</f>
        <v>#DIV/0!</v>
      </c>
      <c r="X734" s="75" t="n">
        <f aca="false">IF(R734&lt;&gt;T734,(IF(J734="",H734*INFORMAÇÕES!$U$115,IF(J734="CF",H734,0))),0)</f>
        <v>0</v>
      </c>
      <c r="Y734" s="75" t="n">
        <f aca="false">IF(R734&lt;&gt;T734,(IF(J734="",H734*INFORMAÇÕES!$U$116,IF(J734="O",H734,0))),0)</f>
        <v>0</v>
      </c>
      <c r="Z734" s="75" t="n">
        <f aca="false">IF(E734&lt;&gt;0,H734,0)</f>
        <v>0</v>
      </c>
    </row>
    <row r="735" s="174" customFormat="true" ht="14.25" hidden="false" customHeight="true" outlineLevel="0" collapsed="false">
      <c r="A735" s="159" t="n">
        <v>724</v>
      </c>
      <c r="B735" s="160" t="n">
        <f aca="false">'ORÇ.GLOBAL REF.'!B735</f>
        <v>0</v>
      </c>
      <c r="C735" s="536" t="n">
        <f aca="false">'ORÇ.GLOBAL REF.'!C735</f>
        <v>0</v>
      </c>
      <c r="D735" s="162" t="n">
        <f aca="false">'ORÇ.GLOBAL REF.'!D735</f>
        <v>0</v>
      </c>
      <c r="E735" s="162" t="n">
        <f aca="false">'ORÇ.GLOBAL REF.'!E735</f>
        <v>0</v>
      </c>
      <c r="F735" s="537"/>
      <c r="G735" s="163" t="n">
        <f aca="false">ROUND(F735,2)</f>
        <v>0</v>
      </c>
      <c r="H735" s="163" t="n">
        <f aca="false">IF('ORÇ.GLOBAL P CAIXA'!K735="EXEC.",0,IF(E735&lt;&gt;0,ROUND(E735*G735,2),IF(Z735=0,(SUMIF('ORÇ.GLOBAL REF.'!$S$12:$S$1011,B735,$Z$12:$Z$1011)),Z735)))</f>
        <v>0</v>
      </c>
      <c r="I735" s="538" t="str">
        <f aca="false">'ORÇ.GLOBAL REF.'!H735</f>
        <v/>
      </c>
      <c r="J735" s="163" t="str">
        <f aca="false">'ORÇ.GLOBAL REF.'!I735</f>
        <v/>
      </c>
      <c r="K735" s="539" t="str">
        <f aca="false">'ORÇ.GLOBAL REF.'!J735</f>
        <v/>
      </c>
      <c r="L735" s="168" t="str">
        <f aca="false">IF(B735&gt;0,"ok","ocultar")</f>
        <v>ocultar</v>
      </c>
      <c r="M735" s="102"/>
      <c r="N735" s="102"/>
      <c r="O735" s="102"/>
      <c r="R735" s="157" t="n">
        <f aca="false">IF(B735=0,R734,IF(ISNONTEXT(B735)=TRUE(),INT(B735),INT(LEFT(B735,FIND(".",B735)-1))))</f>
        <v>3</v>
      </c>
      <c r="S735" s="157" t="str">
        <f aca="false">IF(S736=1,1,IF(B735&lt;&gt;0,1,IF(C735&lt;&gt;0,1,IF(D735&lt;&gt;0,1,IF(E735&lt;&gt;0,1,"")))))</f>
        <v/>
      </c>
      <c r="T735" s="157" t="str">
        <f aca="false">IF(R735=0," ",IF(R735&lt;&gt;R734,R735," "))</f>
        <v> </v>
      </c>
      <c r="U735" s="88"/>
      <c r="V735" s="75" t="e">
        <f aca="false">IF(R735&lt;&gt;T735,(IF(J735="",H735*(INFORMAÇÕES!$Q$79/INFORMAÇÕES!$Q$82),IF(J735="R",H735,0))),0)</f>
        <v>#DIV/0!</v>
      </c>
      <c r="W735" s="75" t="e">
        <f aca="false">IF(R735&lt;&gt;T735,(IF(J735="",H735*(INFORMAÇÕES!$Q$80/INFORMAÇÕES!$Q$82),IF(J735="C",H735,0))),0)</f>
        <v>#DIV/0!</v>
      </c>
      <c r="X735" s="75" t="n">
        <f aca="false">IF(R735&lt;&gt;T735,(IF(J735="",H735*INFORMAÇÕES!$U$115,IF(J735="CF",H735,0))),0)</f>
        <v>0</v>
      </c>
      <c r="Y735" s="75" t="n">
        <f aca="false">IF(R735&lt;&gt;T735,(IF(J735="",H735*INFORMAÇÕES!$U$116,IF(J735="O",H735,0))),0)</f>
        <v>0</v>
      </c>
      <c r="Z735" s="75" t="n">
        <f aca="false">IF(E735&lt;&gt;0,H735,0)</f>
        <v>0</v>
      </c>
    </row>
    <row r="736" s="174" customFormat="true" ht="14.25" hidden="false" customHeight="true" outlineLevel="0" collapsed="false">
      <c r="A736" s="159" t="n">
        <v>725</v>
      </c>
      <c r="B736" s="160" t="n">
        <f aca="false">'ORÇ.GLOBAL REF.'!B736</f>
        <v>0</v>
      </c>
      <c r="C736" s="536" t="n">
        <f aca="false">'ORÇ.GLOBAL REF.'!C736</f>
        <v>0</v>
      </c>
      <c r="D736" s="162" t="n">
        <f aca="false">'ORÇ.GLOBAL REF.'!D736</f>
        <v>0</v>
      </c>
      <c r="E736" s="162" t="n">
        <f aca="false">'ORÇ.GLOBAL REF.'!E736</f>
        <v>0</v>
      </c>
      <c r="F736" s="537"/>
      <c r="G736" s="163" t="n">
        <f aca="false">ROUND(F736,2)</f>
        <v>0</v>
      </c>
      <c r="H736" s="163" t="n">
        <f aca="false">IF('ORÇ.GLOBAL P CAIXA'!K736="EXEC.",0,IF(E736&lt;&gt;0,ROUND(E736*G736,2),IF(Z736=0,(SUMIF('ORÇ.GLOBAL REF.'!$S$12:$S$1011,B736,$Z$12:$Z$1011)),Z736)))</f>
        <v>0</v>
      </c>
      <c r="I736" s="538" t="str">
        <f aca="false">'ORÇ.GLOBAL REF.'!H736</f>
        <v/>
      </c>
      <c r="J736" s="163" t="str">
        <f aca="false">'ORÇ.GLOBAL REF.'!I736</f>
        <v/>
      </c>
      <c r="K736" s="539" t="str">
        <f aca="false">'ORÇ.GLOBAL REF.'!J736</f>
        <v/>
      </c>
      <c r="L736" s="168" t="str">
        <f aca="false">IF(B736&gt;0,"ok","ocultar")</f>
        <v>ocultar</v>
      </c>
      <c r="M736" s="102"/>
      <c r="N736" s="102"/>
      <c r="O736" s="102"/>
      <c r="R736" s="157" t="n">
        <f aca="false">IF(B736=0,R735,IF(ISNONTEXT(B736)=TRUE(),INT(B736),INT(LEFT(B736,FIND(".",B736)-1))))</f>
        <v>3</v>
      </c>
      <c r="S736" s="157" t="str">
        <f aca="false">IF(S737=1,1,IF(B736&lt;&gt;0,1,IF(C736&lt;&gt;0,1,IF(D736&lt;&gt;0,1,IF(E736&lt;&gt;0,1,"")))))</f>
        <v/>
      </c>
      <c r="T736" s="157" t="str">
        <f aca="false">IF(R736=0," ",IF(R736&lt;&gt;R735,R736," "))</f>
        <v> </v>
      </c>
      <c r="U736" s="88"/>
      <c r="V736" s="75" t="e">
        <f aca="false">IF(R736&lt;&gt;T736,(IF(J736="",H736*(INFORMAÇÕES!$Q$79/INFORMAÇÕES!$Q$82),IF(J736="R",H736,0))),0)</f>
        <v>#DIV/0!</v>
      </c>
      <c r="W736" s="75" t="e">
        <f aca="false">IF(R736&lt;&gt;T736,(IF(J736="",H736*(INFORMAÇÕES!$Q$80/INFORMAÇÕES!$Q$82),IF(J736="C",H736,0))),0)</f>
        <v>#DIV/0!</v>
      </c>
      <c r="X736" s="75" t="n">
        <f aca="false">IF(R736&lt;&gt;T736,(IF(J736="",H736*INFORMAÇÕES!$U$115,IF(J736="CF",H736,0))),0)</f>
        <v>0</v>
      </c>
      <c r="Y736" s="75" t="n">
        <f aca="false">IF(R736&lt;&gt;T736,(IF(J736="",H736*INFORMAÇÕES!$U$116,IF(J736="O",H736,0))),0)</f>
        <v>0</v>
      </c>
      <c r="Z736" s="75" t="n">
        <f aca="false">IF(E736&lt;&gt;0,H736,0)</f>
        <v>0</v>
      </c>
    </row>
    <row r="737" s="174" customFormat="true" ht="14.25" hidden="false" customHeight="true" outlineLevel="0" collapsed="false">
      <c r="A737" s="159" t="n">
        <v>726</v>
      </c>
      <c r="B737" s="160" t="n">
        <f aca="false">'ORÇ.GLOBAL REF.'!B737</f>
        <v>0</v>
      </c>
      <c r="C737" s="536" t="n">
        <f aca="false">'ORÇ.GLOBAL REF.'!C737</f>
        <v>0</v>
      </c>
      <c r="D737" s="162" t="n">
        <f aca="false">'ORÇ.GLOBAL REF.'!D737</f>
        <v>0</v>
      </c>
      <c r="E737" s="162" t="n">
        <f aca="false">'ORÇ.GLOBAL REF.'!E737</f>
        <v>0</v>
      </c>
      <c r="F737" s="537"/>
      <c r="G737" s="163" t="n">
        <f aca="false">ROUND(F737,2)</f>
        <v>0</v>
      </c>
      <c r="H737" s="163" t="n">
        <f aca="false">IF('ORÇ.GLOBAL P CAIXA'!K737="EXEC.",0,IF(E737&lt;&gt;0,ROUND(E737*G737,2),IF(Z737=0,(SUMIF('ORÇ.GLOBAL REF.'!$S$12:$S$1011,B737,$Z$12:$Z$1011)),Z737)))</f>
        <v>0</v>
      </c>
      <c r="I737" s="538" t="str">
        <f aca="false">'ORÇ.GLOBAL REF.'!H737</f>
        <v/>
      </c>
      <c r="J737" s="163" t="str">
        <f aca="false">'ORÇ.GLOBAL REF.'!I737</f>
        <v/>
      </c>
      <c r="K737" s="539" t="str">
        <f aca="false">'ORÇ.GLOBAL REF.'!J737</f>
        <v/>
      </c>
      <c r="L737" s="168" t="str">
        <f aca="false">IF(B737&gt;0,"ok","ocultar")</f>
        <v>ocultar</v>
      </c>
      <c r="M737" s="102"/>
      <c r="N737" s="102"/>
      <c r="O737" s="102"/>
      <c r="R737" s="157" t="n">
        <f aca="false">IF(B737=0,R736,IF(ISNONTEXT(B737)=TRUE(),INT(B737),INT(LEFT(B737,FIND(".",B737)-1))))</f>
        <v>3</v>
      </c>
      <c r="S737" s="157" t="str">
        <f aca="false">IF(S738=1,1,IF(B737&lt;&gt;0,1,IF(C737&lt;&gt;0,1,IF(D737&lt;&gt;0,1,IF(E737&lt;&gt;0,1,"")))))</f>
        <v/>
      </c>
      <c r="T737" s="157" t="str">
        <f aca="false">IF(R737=0," ",IF(R737&lt;&gt;R736,R737," "))</f>
        <v> </v>
      </c>
      <c r="U737" s="88"/>
      <c r="V737" s="75" t="e">
        <f aca="false">IF(R737&lt;&gt;T737,(IF(J737="",H737*(INFORMAÇÕES!$Q$79/INFORMAÇÕES!$Q$82),IF(J737="R",H737,0))),0)</f>
        <v>#DIV/0!</v>
      </c>
      <c r="W737" s="75" t="e">
        <f aca="false">IF(R737&lt;&gt;T737,(IF(J737="",H737*(INFORMAÇÕES!$Q$80/INFORMAÇÕES!$Q$82),IF(J737="C",H737,0))),0)</f>
        <v>#DIV/0!</v>
      </c>
      <c r="X737" s="75" t="n">
        <f aca="false">IF(R737&lt;&gt;T737,(IF(J737="",H737*INFORMAÇÕES!$U$115,IF(J737="CF",H737,0))),0)</f>
        <v>0</v>
      </c>
      <c r="Y737" s="75" t="n">
        <f aca="false">IF(R737&lt;&gt;T737,(IF(J737="",H737*INFORMAÇÕES!$U$116,IF(J737="O",H737,0))),0)</f>
        <v>0</v>
      </c>
      <c r="Z737" s="75" t="n">
        <f aca="false">IF(E737&lt;&gt;0,H737,0)</f>
        <v>0</v>
      </c>
    </row>
    <row r="738" s="174" customFormat="true" ht="14.25" hidden="false" customHeight="true" outlineLevel="0" collapsed="false">
      <c r="A738" s="159" t="n">
        <v>727</v>
      </c>
      <c r="B738" s="160" t="n">
        <f aca="false">'ORÇ.GLOBAL REF.'!B738</f>
        <v>0</v>
      </c>
      <c r="C738" s="536" t="n">
        <f aca="false">'ORÇ.GLOBAL REF.'!C738</f>
        <v>0</v>
      </c>
      <c r="D738" s="162" t="n">
        <f aca="false">'ORÇ.GLOBAL REF.'!D738</f>
        <v>0</v>
      </c>
      <c r="E738" s="162" t="n">
        <f aca="false">'ORÇ.GLOBAL REF.'!E738</f>
        <v>0</v>
      </c>
      <c r="F738" s="537"/>
      <c r="G738" s="163" t="n">
        <f aca="false">ROUND(F738,2)</f>
        <v>0</v>
      </c>
      <c r="H738" s="163" t="n">
        <f aca="false">IF('ORÇ.GLOBAL P CAIXA'!K738="EXEC.",0,IF(E738&lt;&gt;0,ROUND(E738*G738,2),IF(Z738=0,(SUMIF('ORÇ.GLOBAL REF.'!$S$12:$S$1011,B738,$Z$12:$Z$1011)),Z738)))</f>
        <v>0</v>
      </c>
      <c r="I738" s="538" t="str">
        <f aca="false">'ORÇ.GLOBAL REF.'!H738</f>
        <v/>
      </c>
      <c r="J738" s="163" t="str">
        <f aca="false">'ORÇ.GLOBAL REF.'!I738</f>
        <v/>
      </c>
      <c r="K738" s="539" t="str">
        <f aca="false">'ORÇ.GLOBAL REF.'!J738</f>
        <v/>
      </c>
      <c r="L738" s="168" t="str">
        <f aca="false">IF(B738&gt;0,"ok","ocultar")</f>
        <v>ocultar</v>
      </c>
      <c r="M738" s="102"/>
      <c r="N738" s="102"/>
      <c r="O738" s="102"/>
      <c r="R738" s="157" t="n">
        <f aca="false">IF(B738=0,R737,IF(ISNONTEXT(B738)=TRUE(),INT(B738),INT(LEFT(B738,FIND(".",B738)-1))))</f>
        <v>3</v>
      </c>
      <c r="S738" s="157" t="str">
        <f aca="false">IF(S739=1,1,IF(B738&lt;&gt;0,1,IF(C738&lt;&gt;0,1,IF(D738&lt;&gt;0,1,IF(E738&lt;&gt;0,1,"")))))</f>
        <v/>
      </c>
      <c r="T738" s="157" t="str">
        <f aca="false">IF(R738=0," ",IF(R738&lt;&gt;R737,R738," "))</f>
        <v> </v>
      </c>
      <c r="U738" s="88"/>
      <c r="V738" s="75" t="e">
        <f aca="false">IF(R738&lt;&gt;T738,(IF(J738="",H738*(INFORMAÇÕES!$Q$79/INFORMAÇÕES!$Q$82),IF(J738="R",H738,0))),0)</f>
        <v>#DIV/0!</v>
      </c>
      <c r="W738" s="75" t="e">
        <f aca="false">IF(R738&lt;&gt;T738,(IF(J738="",H738*(INFORMAÇÕES!$Q$80/INFORMAÇÕES!$Q$82),IF(J738="C",H738,0))),0)</f>
        <v>#DIV/0!</v>
      </c>
      <c r="X738" s="75" t="n">
        <f aca="false">IF(R738&lt;&gt;T738,(IF(J738="",H738*INFORMAÇÕES!$U$115,IF(J738="CF",H738,0))),0)</f>
        <v>0</v>
      </c>
      <c r="Y738" s="75" t="n">
        <f aca="false">IF(R738&lt;&gt;T738,(IF(J738="",H738*INFORMAÇÕES!$U$116,IF(J738="O",H738,0))),0)</f>
        <v>0</v>
      </c>
      <c r="Z738" s="75" t="n">
        <f aca="false">IF(E738&lt;&gt;0,H738,0)</f>
        <v>0</v>
      </c>
    </row>
    <row r="739" s="174" customFormat="true" ht="14.25" hidden="false" customHeight="true" outlineLevel="0" collapsed="false">
      <c r="A739" s="159" t="n">
        <v>728</v>
      </c>
      <c r="B739" s="160" t="n">
        <f aca="false">'ORÇ.GLOBAL REF.'!B739</f>
        <v>0</v>
      </c>
      <c r="C739" s="536" t="n">
        <f aca="false">'ORÇ.GLOBAL REF.'!C739</f>
        <v>0</v>
      </c>
      <c r="D739" s="162" t="n">
        <f aca="false">'ORÇ.GLOBAL REF.'!D739</f>
        <v>0</v>
      </c>
      <c r="E739" s="162" t="n">
        <f aca="false">'ORÇ.GLOBAL REF.'!E739</f>
        <v>0</v>
      </c>
      <c r="F739" s="537"/>
      <c r="G739" s="163" t="n">
        <f aca="false">ROUND(F739,2)</f>
        <v>0</v>
      </c>
      <c r="H739" s="163" t="n">
        <f aca="false">IF('ORÇ.GLOBAL P CAIXA'!K739="EXEC.",0,IF(E739&lt;&gt;0,ROUND(E739*G739,2),IF(Z739=0,(SUMIF('ORÇ.GLOBAL REF.'!$S$12:$S$1011,B739,$Z$12:$Z$1011)),Z739)))</f>
        <v>0</v>
      </c>
      <c r="I739" s="538" t="str">
        <f aca="false">'ORÇ.GLOBAL REF.'!H739</f>
        <v/>
      </c>
      <c r="J739" s="163" t="str">
        <f aca="false">'ORÇ.GLOBAL REF.'!I739</f>
        <v/>
      </c>
      <c r="K739" s="539" t="str">
        <f aca="false">'ORÇ.GLOBAL REF.'!J739</f>
        <v/>
      </c>
      <c r="L739" s="168" t="str">
        <f aca="false">IF(B739&gt;0,"ok","ocultar")</f>
        <v>ocultar</v>
      </c>
      <c r="M739" s="102"/>
      <c r="N739" s="102"/>
      <c r="O739" s="102"/>
      <c r="R739" s="157" t="n">
        <f aca="false">IF(B739=0,R738,IF(ISNONTEXT(B739)=TRUE(),INT(B739),INT(LEFT(B739,FIND(".",B739)-1))))</f>
        <v>3</v>
      </c>
      <c r="S739" s="157" t="str">
        <f aca="false">IF(S740=1,1,IF(B739&lt;&gt;0,1,IF(C739&lt;&gt;0,1,IF(D739&lt;&gt;0,1,IF(E739&lt;&gt;0,1,"")))))</f>
        <v/>
      </c>
      <c r="T739" s="157" t="str">
        <f aca="false">IF(R739=0," ",IF(R739&lt;&gt;R738,R739," "))</f>
        <v> </v>
      </c>
      <c r="U739" s="88"/>
      <c r="V739" s="75" t="e">
        <f aca="false">IF(R739&lt;&gt;T739,(IF(J739="",H739*(INFORMAÇÕES!$Q$79/INFORMAÇÕES!$Q$82),IF(J739="R",H739,0))),0)</f>
        <v>#DIV/0!</v>
      </c>
      <c r="W739" s="75" t="e">
        <f aca="false">IF(R739&lt;&gt;T739,(IF(J739="",H739*(INFORMAÇÕES!$Q$80/INFORMAÇÕES!$Q$82),IF(J739="C",H739,0))),0)</f>
        <v>#DIV/0!</v>
      </c>
      <c r="X739" s="75" t="n">
        <f aca="false">IF(R739&lt;&gt;T739,(IF(J739="",H739*INFORMAÇÕES!$U$115,IF(J739="CF",H739,0))),0)</f>
        <v>0</v>
      </c>
      <c r="Y739" s="75" t="n">
        <f aca="false">IF(R739&lt;&gt;T739,(IF(J739="",H739*INFORMAÇÕES!$U$116,IF(J739="O",H739,0))),0)</f>
        <v>0</v>
      </c>
      <c r="Z739" s="75" t="n">
        <f aca="false">IF(E739&lt;&gt;0,H739,0)</f>
        <v>0</v>
      </c>
    </row>
    <row r="740" s="174" customFormat="true" ht="14.25" hidden="false" customHeight="true" outlineLevel="0" collapsed="false">
      <c r="A740" s="159" t="n">
        <v>729</v>
      </c>
      <c r="B740" s="160" t="n">
        <f aca="false">'ORÇ.GLOBAL REF.'!B740</f>
        <v>0</v>
      </c>
      <c r="C740" s="536" t="n">
        <f aca="false">'ORÇ.GLOBAL REF.'!C740</f>
        <v>0</v>
      </c>
      <c r="D740" s="162" t="n">
        <f aca="false">'ORÇ.GLOBAL REF.'!D740</f>
        <v>0</v>
      </c>
      <c r="E740" s="162" t="n">
        <f aca="false">'ORÇ.GLOBAL REF.'!E740</f>
        <v>0</v>
      </c>
      <c r="F740" s="537"/>
      <c r="G740" s="163" t="n">
        <f aca="false">ROUND(F740,2)</f>
        <v>0</v>
      </c>
      <c r="H740" s="163" t="n">
        <f aca="false">IF('ORÇ.GLOBAL P CAIXA'!K740="EXEC.",0,IF(E740&lt;&gt;0,ROUND(E740*G740,2),IF(Z740=0,(SUMIF('ORÇ.GLOBAL REF.'!$S$12:$S$1011,B740,$Z$12:$Z$1011)),Z740)))</f>
        <v>0</v>
      </c>
      <c r="I740" s="538" t="str">
        <f aca="false">'ORÇ.GLOBAL REF.'!H740</f>
        <v/>
      </c>
      <c r="J740" s="163" t="str">
        <f aca="false">'ORÇ.GLOBAL REF.'!I740</f>
        <v/>
      </c>
      <c r="K740" s="539" t="str">
        <f aca="false">'ORÇ.GLOBAL REF.'!J740</f>
        <v/>
      </c>
      <c r="L740" s="168" t="str">
        <f aca="false">IF(B740&gt;0,"ok","ocultar")</f>
        <v>ocultar</v>
      </c>
      <c r="M740" s="102"/>
      <c r="N740" s="102"/>
      <c r="O740" s="102"/>
      <c r="R740" s="157" t="n">
        <f aca="false">IF(B740=0,R739,IF(ISNONTEXT(B740)=TRUE(),INT(B740),INT(LEFT(B740,FIND(".",B740)-1))))</f>
        <v>3</v>
      </c>
      <c r="S740" s="157" t="str">
        <f aca="false">IF(S741=1,1,IF(B740&lt;&gt;0,1,IF(C740&lt;&gt;0,1,IF(D740&lt;&gt;0,1,IF(E740&lt;&gt;0,1,"")))))</f>
        <v/>
      </c>
      <c r="T740" s="157" t="str">
        <f aca="false">IF(R740=0," ",IF(R740&lt;&gt;R739,R740," "))</f>
        <v> </v>
      </c>
      <c r="U740" s="88"/>
      <c r="V740" s="75" t="e">
        <f aca="false">IF(R740&lt;&gt;T740,(IF(J740="",H740*(INFORMAÇÕES!$Q$79/INFORMAÇÕES!$Q$82),IF(J740="R",H740,0))),0)</f>
        <v>#DIV/0!</v>
      </c>
      <c r="W740" s="75" t="e">
        <f aca="false">IF(R740&lt;&gt;T740,(IF(J740="",H740*(INFORMAÇÕES!$Q$80/INFORMAÇÕES!$Q$82),IF(J740="C",H740,0))),0)</f>
        <v>#DIV/0!</v>
      </c>
      <c r="X740" s="75" t="n">
        <f aca="false">IF(R740&lt;&gt;T740,(IF(J740="",H740*INFORMAÇÕES!$U$115,IF(J740="CF",H740,0))),0)</f>
        <v>0</v>
      </c>
      <c r="Y740" s="75" t="n">
        <f aca="false">IF(R740&lt;&gt;T740,(IF(J740="",H740*INFORMAÇÕES!$U$116,IF(J740="O",H740,0))),0)</f>
        <v>0</v>
      </c>
      <c r="Z740" s="75" t="n">
        <f aca="false">IF(E740&lt;&gt;0,H740,0)</f>
        <v>0</v>
      </c>
    </row>
    <row r="741" s="174" customFormat="true" ht="14.25" hidden="false" customHeight="true" outlineLevel="0" collapsed="false">
      <c r="A741" s="159" t="n">
        <v>730</v>
      </c>
      <c r="B741" s="160" t="n">
        <f aca="false">'ORÇ.GLOBAL REF.'!B741</f>
        <v>0</v>
      </c>
      <c r="C741" s="536" t="n">
        <f aca="false">'ORÇ.GLOBAL REF.'!C741</f>
        <v>0</v>
      </c>
      <c r="D741" s="162" t="n">
        <f aca="false">'ORÇ.GLOBAL REF.'!D741</f>
        <v>0</v>
      </c>
      <c r="E741" s="162" t="n">
        <f aca="false">'ORÇ.GLOBAL REF.'!E741</f>
        <v>0</v>
      </c>
      <c r="F741" s="537"/>
      <c r="G741" s="163" t="n">
        <f aca="false">ROUND(F741,2)</f>
        <v>0</v>
      </c>
      <c r="H741" s="163" t="n">
        <f aca="false">IF('ORÇ.GLOBAL P CAIXA'!K741="EXEC.",0,IF(E741&lt;&gt;0,ROUND(E741*G741,2),IF(Z741=0,(SUMIF('ORÇ.GLOBAL REF.'!$S$12:$S$1011,B741,$Z$12:$Z$1011)),Z741)))</f>
        <v>0</v>
      </c>
      <c r="I741" s="538" t="str">
        <f aca="false">'ORÇ.GLOBAL REF.'!H741</f>
        <v/>
      </c>
      <c r="J741" s="163" t="str">
        <f aca="false">'ORÇ.GLOBAL REF.'!I741</f>
        <v/>
      </c>
      <c r="K741" s="539" t="str">
        <f aca="false">'ORÇ.GLOBAL REF.'!J741</f>
        <v/>
      </c>
      <c r="L741" s="168" t="str">
        <f aca="false">IF(B741&gt;0,"ok","ocultar")</f>
        <v>ocultar</v>
      </c>
      <c r="M741" s="102"/>
      <c r="N741" s="102"/>
      <c r="O741" s="102"/>
      <c r="R741" s="157" t="n">
        <f aca="false">IF(B741=0,R740,IF(ISNONTEXT(B741)=TRUE(),INT(B741),INT(LEFT(B741,FIND(".",B741)-1))))</f>
        <v>3</v>
      </c>
      <c r="S741" s="157" t="str">
        <f aca="false">IF(S742=1,1,IF(B741&lt;&gt;0,1,IF(C741&lt;&gt;0,1,IF(D741&lt;&gt;0,1,IF(E741&lt;&gt;0,1,"")))))</f>
        <v/>
      </c>
      <c r="T741" s="157" t="str">
        <f aca="false">IF(R741=0," ",IF(R741&lt;&gt;R740,R741," "))</f>
        <v> </v>
      </c>
      <c r="U741" s="88"/>
      <c r="V741" s="75" t="e">
        <f aca="false">IF(R741&lt;&gt;T741,(IF(J741="",H741*(INFORMAÇÕES!$Q$79/INFORMAÇÕES!$Q$82),IF(J741="R",H741,0))),0)</f>
        <v>#DIV/0!</v>
      </c>
      <c r="W741" s="75" t="e">
        <f aca="false">IF(R741&lt;&gt;T741,(IF(J741="",H741*(INFORMAÇÕES!$Q$80/INFORMAÇÕES!$Q$82),IF(J741="C",H741,0))),0)</f>
        <v>#DIV/0!</v>
      </c>
      <c r="X741" s="75" t="n">
        <f aca="false">IF(R741&lt;&gt;T741,(IF(J741="",H741*INFORMAÇÕES!$U$115,IF(J741="CF",H741,0))),0)</f>
        <v>0</v>
      </c>
      <c r="Y741" s="75" t="n">
        <f aca="false">IF(R741&lt;&gt;T741,(IF(J741="",H741*INFORMAÇÕES!$U$116,IF(J741="O",H741,0))),0)</f>
        <v>0</v>
      </c>
      <c r="Z741" s="75" t="n">
        <f aca="false">IF(E741&lt;&gt;0,H741,0)</f>
        <v>0</v>
      </c>
    </row>
    <row r="742" s="174" customFormat="true" ht="14.25" hidden="false" customHeight="true" outlineLevel="0" collapsed="false">
      <c r="A742" s="159" t="n">
        <v>731</v>
      </c>
      <c r="B742" s="160" t="n">
        <f aca="false">'ORÇ.GLOBAL REF.'!B742</f>
        <v>0</v>
      </c>
      <c r="C742" s="536" t="n">
        <f aca="false">'ORÇ.GLOBAL REF.'!C742</f>
        <v>0</v>
      </c>
      <c r="D742" s="162" t="n">
        <f aca="false">'ORÇ.GLOBAL REF.'!D742</f>
        <v>0</v>
      </c>
      <c r="E742" s="162" t="n">
        <f aca="false">'ORÇ.GLOBAL REF.'!E742</f>
        <v>0</v>
      </c>
      <c r="F742" s="537"/>
      <c r="G742" s="163" t="n">
        <f aca="false">ROUND(F742,2)</f>
        <v>0</v>
      </c>
      <c r="H742" s="163" t="n">
        <f aca="false">IF('ORÇ.GLOBAL P CAIXA'!K742="EXEC.",0,IF(E742&lt;&gt;0,ROUND(E742*G742,2),IF(Z742=0,(SUMIF('ORÇ.GLOBAL REF.'!$S$12:$S$1011,B742,$Z$12:$Z$1011)),Z742)))</f>
        <v>0</v>
      </c>
      <c r="I742" s="538" t="str">
        <f aca="false">'ORÇ.GLOBAL REF.'!H742</f>
        <v/>
      </c>
      <c r="J742" s="163" t="str">
        <f aca="false">'ORÇ.GLOBAL REF.'!I742</f>
        <v/>
      </c>
      <c r="K742" s="539" t="str">
        <f aca="false">'ORÇ.GLOBAL REF.'!J742</f>
        <v/>
      </c>
      <c r="L742" s="168" t="str">
        <f aca="false">IF(B742&gt;0,"ok","ocultar")</f>
        <v>ocultar</v>
      </c>
      <c r="M742" s="102"/>
      <c r="N742" s="102"/>
      <c r="O742" s="102"/>
      <c r="R742" s="157" t="n">
        <f aca="false">IF(B742=0,R741,IF(ISNONTEXT(B742)=TRUE(),INT(B742),INT(LEFT(B742,FIND(".",B742)-1))))</f>
        <v>3</v>
      </c>
      <c r="S742" s="157" t="str">
        <f aca="false">IF(S743=1,1,IF(B742&lt;&gt;0,1,IF(C742&lt;&gt;0,1,IF(D742&lt;&gt;0,1,IF(E742&lt;&gt;0,1,"")))))</f>
        <v/>
      </c>
      <c r="T742" s="157" t="str">
        <f aca="false">IF(R742=0," ",IF(R742&lt;&gt;R741,R742," "))</f>
        <v> </v>
      </c>
      <c r="U742" s="88"/>
      <c r="V742" s="75" t="e">
        <f aca="false">IF(R742&lt;&gt;T742,(IF(J742="",H742*(INFORMAÇÕES!$Q$79/INFORMAÇÕES!$Q$82),IF(J742="R",H742,0))),0)</f>
        <v>#DIV/0!</v>
      </c>
      <c r="W742" s="75" t="e">
        <f aca="false">IF(R742&lt;&gt;T742,(IF(J742="",H742*(INFORMAÇÕES!$Q$80/INFORMAÇÕES!$Q$82),IF(J742="C",H742,0))),0)</f>
        <v>#DIV/0!</v>
      </c>
      <c r="X742" s="75" t="n">
        <f aca="false">IF(R742&lt;&gt;T742,(IF(J742="",H742*INFORMAÇÕES!$U$115,IF(J742="CF",H742,0))),0)</f>
        <v>0</v>
      </c>
      <c r="Y742" s="75" t="n">
        <f aca="false">IF(R742&lt;&gt;T742,(IF(J742="",H742*INFORMAÇÕES!$U$116,IF(J742="O",H742,0))),0)</f>
        <v>0</v>
      </c>
      <c r="Z742" s="75" t="n">
        <f aca="false">IF(E742&lt;&gt;0,H742,0)</f>
        <v>0</v>
      </c>
    </row>
    <row r="743" s="174" customFormat="true" ht="14.25" hidden="false" customHeight="true" outlineLevel="0" collapsed="false">
      <c r="A743" s="159" t="n">
        <v>732</v>
      </c>
      <c r="B743" s="160" t="n">
        <f aca="false">'ORÇ.GLOBAL REF.'!B743</f>
        <v>0</v>
      </c>
      <c r="C743" s="536" t="n">
        <f aca="false">'ORÇ.GLOBAL REF.'!C743</f>
        <v>0</v>
      </c>
      <c r="D743" s="162" t="n">
        <f aca="false">'ORÇ.GLOBAL REF.'!D743</f>
        <v>0</v>
      </c>
      <c r="E743" s="162" t="n">
        <f aca="false">'ORÇ.GLOBAL REF.'!E743</f>
        <v>0</v>
      </c>
      <c r="F743" s="537"/>
      <c r="G743" s="163" t="n">
        <f aca="false">ROUND(F743,2)</f>
        <v>0</v>
      </c>
      <c r="H743" s="163" t="n">
        <f aca="false">IF('ORÇ.GLOBAL P CAIXA'!K743="EXEC.",0,IF(E743&lt;&gt;0,ROUND(E743*G743,2),IF(Z743=0,(SUMIF('ORÇ.GLOBAL REF.'!$S$12:$S$1011,B743,$Z$12:$Z$1011)),Z743)))</f>
        <v>0</v>
      </c>
      <c r="I743" s="538" t="str">
        <f aca="false">'ORÇ.GLOBAL REF.'!H743</f>
        <v/>
      </c>
      <c r="J743" s="163" t="str">
        <f aca="false">'ORÇ.GLOBAL REF.'!I743</f>
        <v/>
      </c>
      <c r="K743" s="539" t="str">
        <f aca="false">'ORÇ.GLOBAL REF.'!J743</f>
        <v/>
      </c>
      <c r="L743" s="168" t="str">
        <f aca="false">IF(B743&gt;0,"ok","ocultar")</f>
        <v>ocultar</v>
      </c>
      <c r="M743" s="102"/>
      <c r="N743" s="102"/>
      <c r="O743" s="102"/>
      <c r="R743" s="157" t="n">
        <f aca="false">IF(B743=0,R742,IF(ISNONTEXT(B743)=TRUE(),INT(B743),INT(LEFT(B743,FIND(".",B743)-1))))</f>
        <v>3</v>
      </c>
      <c r="S743" s="157" t="str">
        <f aca="false">IF(S744=1,1,IF(B743&lt;&gt;0,1,IF(C743&lt;&gt;0,1,IF(D743&lt;&gt;0,1,IF(E743&lt;&gt;0,1,"")))))</f>
        <v/>
      </c>
      <c r="T743" s="157" t="str">
        <f aca="false">IF(R743=0," ",IF(R743&lt;&gt;R742,R743," "))</f>
        <v> </v>
      </c>
      <c r="U743" s="88"/>
      <c r="V743" s="75" t="e">
        <f aca="false">IF(R743&lt;&gt;T743,(IF(J743="",H743*(INFORMAÇÕES!$Q$79/INFORMAÇÕES!$Q$82),IF(J743="R",H743,0))),0)</f>
        <v>#DIV/0!</v>
      </c>
      <c r="W743" s="75" t="e">
        <f aca="false">IF(R743&lt;&gt;T743,(IF(J743="",H743*(INFORMAÇÕES!$Q$80/INFORMAÇÕES!$Q$82),IF(J743="C",H743,0))),0)</f>
        <v>#DIV/0!</v>
      </c>
      <c r="X743" s="75" t="n">
        <f aca="false">IF(R743&lt;&gt;T743,(IF(J743="",H743*INFORMAÇÕES!$U$115,IF(J743="CF",H743,0))),0)</f>
        <v>0</v>
      </c>
      <c r="Y743" s="75" t="n">
        <f aca="false">IF(R743&lt;&gt;T743,(IF(J743="",H743*INFORMAÇÕES!$U$116,IF(J743="O",H743,0))),0)</f>
        <v>0</v>
      </c>
      <c r="Z743" s="75" t="n">
        <f aca="false">IF(E743&lt;&gt;0,H743,0)</f>
        <v>0</v>
      </c>
    </row>
    <row r="744" s="174" customFormat="true" ht="14.25" hidden="false" customHeight="true" outlineLevel="0" collapsed="false">
      <c r="A744" s="159" t="n">
        <v>733</v>
      </c>
      <c r="B744" s="160" t="n">
        <f aca="false">'ORÇ.GLOBAL REF.'!B744</f>
        <v>0</v>
      </c>
      <c r="C744" s="536" t="n">
        <f aca="false">'ORÇ.GLOBAL REF.'!C744</f>
        <v>0</v>
      </c>
      <c r="D744" s="162" t="n">
        <f aca="false">'ORÇ.GLOBAL REF.'!D744</f>
        <v>0</v>
      </c>
      <c r="E744" s="162" t="n">
        <f aca="false">'ORÇ.GLOBAL REF.'!E744</f>
        <v>0</v>
      </c>
      <c r="F744" s="537"/>
      <c r="G744" s="163" t="n">
        <f aca="false">ROUND(F744,2)</f>
        <v>0</v>
      </c>
      <c r="H744" s="163" t="n">
        <f aca="false">IF('ORÇ.GLOBAL P CAIXA'!K744="EXEC.",0,IF(E744&lt;&gt;0,ROUND(E744*G744,2),IF(Z744=0,(SUMIF('ORÇ.GLOBAL REF.'!$S$12:$S$1011,B744,$Z$12:$Z$1011)),Z744)))</f>
        <v>0</v>
      </c>
      <c r="I744" s="538" t="str">
        <f aca="false">'ORÇ.GLOBAL REF.'!H744</f>
        <v/>
      </c>
      <c r="J744" s="163" t="str">
        <f aca="false">'ORÇ.GLOBAL REF.'!I744</f>
        <v/>
      </c>
      <c r="K744" s="539" t="str">
        <f aca="false">'ORÇ.GLOBAL REF.'!J744</f>
        <v/>
      </c>
      <c r="L744" s="168" t="str">
        <f aca="false">IF(B744&gt;0,"ok","ocultar")</f>
        <v>ocultar</v>
      </c>
      <c r="M744" s="102"/>
      <c r="N744" s="102"/>
      <c r="O744" s="102"/>
      <c r="R744" s="157" t="n">
        <f aca="false">IF(B744=0,R743,IF(ISNONTEXT(B744)=TRUE(),INT(B744),INT(LEFT(B744,FIND(".",B744)-1))))</f>
        <v>3</v>
      </c>
      <c r="S744" s="157" t="str">
        <f aca="false">IF(S745=1,1,IF(B744&lt;&gt;0,1,IF(C744&lt;&gt;0,1,IF(D744&lt;&gt;0,1,IF(E744&lt;&gt;0,1,"")))))</f>
        <v/>
      </c>
      <c r="T744" s="157" t="str">
        <f aca="false">IF(R744=0," ",IF(R744&lt;&gt;R743,R744," "))</f>
        <v> </v>
      </c>
      <c r="U744" s="88"/>
      <c r="V744" s="75" t="e">
        <f aca="false">IF(R744&lt;&gt;T744,(IF(J744="",H744*(INFORMAÇÕES!$Q$79/INFORMAÇÕES!$Q$82),IF(J744="R",H744,0))),0)</f>
        <v>#DIV/0!</v>
      </c>
      <c r="W744" s="75" t="e">
        <f aca="false">IF(R744&lt;&gt;T744,(IF(J744="",H744*(INFORMAÇÕES!$Q$80/INFORMAÇÕES!$Q$82),IF(J744="C",H744,0))),0)</f>
        <v>#DIV/0!</v>
      </c>
      <c r="X744" s="75" t="n">
        <f aca="false">IF(R744&lt;&gt;T744,(IF(J744="",H744*INFORMAÇÕES!$U$115,IF(J744="CF",H744,0))),0)</f>
        <v>0</v>
      </c>
      <c r="Y744" s="75" t="n">
        <f aca="false">IF(R744&lt;&gt;T744,(IF(J744="",H744*INFORMAÇÕES!$U$116,IF(J744="O",H744,0))),0)</f>
        <v>0</v>
      </c>
      <c r="Z744" s="75" t="n">
        <f aca="false">IF(E744&lt;&gt;0,H744,0)</f>
        <v>0</v>
      </c>
    </row>
    <row r="745" s="174" customFormat="true" ht="14.25" hidden="false" customHeight="true" outlineLevel="0" collapsed="false">
      <c r="A745" s="159" t="n">
        <v>734</v>
      </c>
      <c r="B745" s="160" t="n">
        <f aca="false">'ORÇ.GLOBAL REF.'!B745</f>
        <v>0</v>
      </c>
      <c r="C745" s="536" t="n">
        <f aca="false">'ORÇ.GLOBAL REF.'!C745</f>
        <v>0</v>
      </c>
      <c r="D745" s="162" t="n">
        <f aca="false">'ORÇ.GLOBAL REF.'!D745</f>
        <v>0</v>
      </c>
      <c r="E745" s="162" t="n">
        <f aca="false">'ORÇ.GLOBAL REF.'!E745</f>
        <v>0</v>
      </c>
      <c r="F745" s="537"/>
      <c r="G745" s="163" t="n">
        <f aca="false">ROUND(F745,2)</f>
        <v>0</v>
      </c>
      <c r="H745" s="163" t="n">
        <f aca="false">IF('ORÇ.GLOBAL P CAIXA'!K745="EXEC.",0,IF(E745&lt;&gt;0,ROUND(E745*G745,2),IF(Z745=0,(SUMIF('ORÇ.GLOBAL REF.'!$S$12:$S$1011,B745,$Z$12:$Z$1011)),Z745)))</f>
        <v>0</v>
      </c>
      <c r="I745" s="538" t="str">
        <f aca="false">'ORÇ.GLOBAL REF.'!H745</f>
        <v/>
      </c>
      <c r="J745" s="163" t="str">
        <f aca="false">'ORÇ.GLOBAL REF.'!I745</f>
        <v/>
      </c>
      <c r="K745" s="539" t="str">
        <f aca="false">'ORÇ.GLOBAL REF.'!J745</f>
        <v/>
      </c>
      <c r="L745" s="168" t="str">
        <f aca="false">IF(B745&gt;0,"ok","ocultar")</f>
        <v>ocultar</v>
      </c>
      <c r="M745" s="102"/>
      <c r="N745" s="102"/>
      <c r="O745" s="102"/>
      <c r="R745" s="157" t="n">
        <f aca="false">IF(B745=0,R744,IF(ISNONTEXT(B745)=TRUE(),INT(B745),INT(LEFT(B745,FIND(".",B745)-1))))</f>
        <v>3</v>
      </c>
      <c r="S745" s="157" t="str">
        <f aca="false">IF(S746=1,1,IF(B745&lt;&gt;0,1,IF(C745&lt;&gt;0,1,IF(D745&lt;&gt;0,1,IF(E745&lt;&gt;0,1,"")))))</f>
        <v/>
      </c>
      <c r="T745" s="157" t="str">
        <f aca="false">IF(R745=0," ",IF(R745&lt;&gt;R744,R745," "))</f>
        <v> </v>
      </c>
      <c r="U745" s="88"/>
      <c r="V745" s="75" t="e">
        <f aca="false">IF(R745&lt;&gt;T745,(IF(J745="",H745*(INFORMAÇÕES!$Q$79/INFORMAÇÕES!$Q$82),IF(J745="R",H745,0))),0)</f>
        <v>#DIV/0!</v>
      </c>
      <c r="W745" s="75" t="e">
        <f aca="false">IF(R745&lt;&gt;T745,(IF(J745="",H745*(INFORMAÇÕES!$Q$80/INFORMAÇÕES!$Q$82),IF(J745="C",H745,0))),0)</f>
        <v>#DIV/0!</v>
      </c>
      <c r="X745" s="75" t="n">
        <f aca="false">IF(R745&lt;&gt;T745,(IF(J745="",H745*INFORMAÇÕES!$U$115,IF(J745="CF",H745,0))),0)</f>
        <v>0</v>
      </c>
      <c r="Y745" s="75" t="n">
        <f aca="false">IF(R745&lt;&gt;T745,(IF(J745="",H745*INFORMAÇÕES!$U$116,IF(J745="O",H745,0))),0)</f>
        <v>0</v>
      </c>
      <c r="Z745" s="75" t="n">
        <f aca="false">IF(E745&lt;&gt;0,H745,0)</f>
        <v>0</v>
      </c>
    </row>
    <row r="746" s="174" customFormat="true" ht="14.25" hidden="false" customHeight="true" outlineLevel="0" collapsed="false">
      <c r="A746" s="159" t="n">
        <v>735</v>
      </c>
      <c r="B746" s="160" t="n">
        <f aca="false">'ORÇ.GLOBAL REF.'!B746</f>
        <v>0</v>
      </c>
      <c r="C746" s="536" t="n">
        <f aca="false">'ORÇ.GLOBAL REF.'!C746</f>
        <v>0</v>
      </c>
      <c r="D746" s="162" t="n">
        <f aca="false">'ORÇ.GLOBAL REF.'!D746</f>
        <v>0</v>
      </c>
      <c r="E746" s="162" t="n">
        <f aca="false">'ORÇ.GLOBAL REF.'!E746</f>
        <v>0</v>
      </c>
      <c r="F746" s="537"/>
      <c r="G746" s="163" t="n">
        <f aca="false">ROUND(F746,2)</f>
        <v>0</v>
      </c>
      <c r="H746" s="163" t="n">
        <f aca="false">IF('ORÇ.GLOBAL P CAIXA'!K746="EXEC.",0,IF(E746&lt;&gt;0,ROUND(E746*G746,2),IF(Z746=0,(SUMIF('ORÇ.GLOBAL REF.'!$S$12:$S$1011,B746,$Z$12:$Z$1011)),Z746)))</f>
        <v>0</v>
      </c>
      <c r="I746" s="538" t="str">
        <f aca="false">'ORÇ.GLOBAL REF.'!H746</f>
        <v/>
      </c>
      <c r="J746" s="163" t="str">
        <f aca="false">'ORÇ.GLOBAL REF.'!I746</f>
        <v/>
      </c>
      <c r="K746" s="539" t="str">
        <f aca="false">'ORÇ.GLOBAL REF.'!J746</f>
        <v/>
      </c>
      <c r="L746" s="168" t="str">
        <f aca="false">IF(B746&gt;0,"ok","ocultar")</f>
        <v>ocultar</v>
      </c>
      <c r="M746" s="102"/>
      <c r="N746" s="102"/>
      <c r="O746" s="102"/>
      <c r="R746" s="157" t="n">
        <f aca="false">IF(B746=0,R745,IF(ISNONTEXT(B746)=TRUE(),INT(B746),INT(LEFT(B746,FIND(".",B746)-1))))</f>
        <v>3</v>
      </c>
      <c r="S746" s="157" t="str">
        <f aca="false">IF(S747=1,1,IF(B746&lt;&gt;0,1,IF(C746&lt;&gt;0,1,IF(D746&lt;&gt;0,1,IF(E746&lt;&gt;0,1,"")))))</f>
        <v/>
      </c>
      <c r="T746" s="157" t="str">
        <f aca="false">IF(R746=0," ",IF(R746&lt;&gt;R745,R746," "))</f>
        <v> </v>
      </c>
      <c r="U746" s="88"/>
      <c r="V746" s="75" t="e">
        <f aca="false">IF(R746&lt;&gt;T746,(IF(J746="",H746*(INFORMAÇÕES!$Q$79/INFORMAÇÕES!$Q$82),IF(J746="R",H746,0))),0)</f>
        <v>#DIV/0!</v>
      </c>
      <c r="W746" s="75" t="e">
        <f aca="false">IF(R746&lt;&gt;T746,(IF(J746="",H746*(INFORMAÇÕES!$Q$80/INFORMAÇÕES!$Q$82),IF(J746="C",H746,0))),0)</f>
        <v>#DIV/0!</v>
      </c>
      <c r="X746" s="75" t="n">
        <f aca="false">IF(R746&lt;&gt;T746,(IF(J746="",H746*INFORMAÇÕES!$U$115,IF(J746="CF",H746,0))),0)</f>
        <v>0</v>
      </c>
      <c r="Y746" s="75" t="n">
        <f aca="false">IF(R746&lt;&gt;T746,(IF(J746="",H746*INFORMAÇÕES!$U$116,IF(J746="O",H746,0))),0)</f>
        <v>0</v>
      </c>
      <c r="Z746" s="75" t="n">
        <f aca="false">IF(E746&lt;&gt;0,H746,0)</f>
        <v>0</v>
      </c>
    </row>
    <row r="747" s="174" customFormat="true" ht="14.25" hidden="false" customHeight="true" outlineLevel="0" collapsed="false">
      <c r="A747" s="159" t="n">
        <v>736</v>
      </c>
      <c r="B747" s="160" t="n">
        <f aca="false">'ORÇ.GLOBAL REF.'!B747</f>
        <v>0</v>
      </c>
      <c r="C747" s="536" t="n">
        <f aca="false">'ORÇ.GLOBAL REF.'!C747</f>
        <v>0</v>
      </c>
      <c r="D747" s="162" t="n">
        <f aca="false">'ORÇ.GLOBAL REF.'!D747</f>
        <v>0</v>
      </c>
      <c r="E747" s="162" t="n">
        <f aca="false">'ORÇ.GLOBAL REF.'!E747</f>
        <v>0</v>
      </c>
      <c r="F747" s="537"/>
      <c r="G747" s="163" t="n">
        <f aca="false">ROUND(F747,2)</f>
        <v>0</v>
      </c>
      <c r="H747" s="163" t="n">
        <f aca="false">IF('ORÇ.GLOBAL P CAIXA'!K747="EXEC.",0,IF(E747&lt;&gt;0,ROUND(E747*G747,2),IF(Z747=0,(SUMIF('ORÇ.GLOBAL REF.'!$S$12:$S$1011,B747,$Z$12:$Z$1011)),Z747)))</f>
        <v>0</v>
      </c>
      <c r="I747" s="538" t="str">
        <f aca="false">'ORÇ.GLOBAL REF.'!H747</f>
        <v/>
      </c>
      <c r="J747" s="163" t="str">
        <f aca="false">'ORÇ.GLOBAL REF.'!I747</f>
        <v/>
      </c>
      <c r="K747" s="539" t="str">
        <f aca="false">'ORÇ.GLOBAL REF.'!J747</f>
        <v/>
      </c>
      <c r="L747" s="168" t="str">
        <f aca="false">IF(B747&gt;0,"ok","ocultar")</f>
        <v>ocultar</v>
      </c>
      <c r="M747" s="102"/>
      <c r="N747" s="102"/>
      <c r="O747" s="102"/>
      <c r="R747" s="157" t="n">
        <f aca="false">IF(B747=0,R746,IF(ISNONTEXT(B747)=TRUE(),INT(B747),INT(LEFT(B747,FIND(".",B747)-1))))</f>
        <v>3</v>
      </c>
      <c r="S747" s="157" t="str">
        <f aca="false">IF(S748=1,1,IF(B747&lt;&gt;0,1,IF(C747&lt;&gt;0,1,IF(D747&lt;&gt;0,1,IF(E747&lt;&gt;0,1,"")))))</f>
        <v/>
      </c>
      <c r="T747" s="157" t="str">
        <f aca="false">IF(R747=0," ",IF(R747&lt;&gt;R746,R747," "))</f>
        <v> </v>
      </c>
      <c r="U747" s="88"/>
      <c r="V747" s="75" t="e">
        <f aca="false">IF(R747&lt;&gt;T747,(IF(J747="",H747*(INFORMAÇÕES!$Q$79/INFORMAÇÕES!$Q$82),IF(J747="R",H747,0))),0)</f>
        <v>#DIV/0!</v>
      </c>
      <c r="W747" s="75" t="e">
        <f aca="false">IF(R747&lt;&gt;T747,(IF(J747="",H747*(INFORMAÇÕES!$Q$80/INFORMAÇÕES!$Q$82),IF(J747="C",H747,0))),0)</f>
        <v>#DIV/0!</v>
      </c>
      <c r="X747" s="75" t="n">
        <f aca="false">IF(R747&lt;&gt;T747,(IF(J747="",H747*INFORMAÇÕES!$U$115,IF(J747="CF",H747,0))),0)</f>
        <v>0</v>
      </c>
      <c r="Y747" s="75" t="n">
        <f aca="false">IF(R747&lt;&gt;T747,(IF(J747="",H747*INFORMAÇÕES!$U$116,IF(J747="O",H747,0))),0)</f>
        <v>0</v>
      </c>
      <c r="Z747" s="75" t="n">
        <f aca="false">IF(E747&lt;&gt;0,H747,0)</f>
        <v>0</v>
      </c>
    </row>
    <row r="748" s="174" customFormat="true" ht="14.25" hidden="false" customHeight="true" outlineLevel="0" collapsed="false">
      <c r="A748" s="159" t="n">
        <v>737</v>
      </c>
      <c r="B748" s="160" t="n">
        <f aca="false">'ORÇ.GLOBAL REF.'!B748</f>
        <v>0</v>
      </c>
      <c r="C748" s="536" t="n">
        <f aca="false">'ORÇ.GLOBAL REF.'!C748</f>
        <v>0</v>
      </c>
      <c r="D748" s="162" t="n">
        <f aca="false">'ORÇ.GLOBAL REF.'!D748</f>
        <v>0</v>
      </c>
      <c r="E748" s="162" t="n">
        <f aca="false">'ORÇ.GLOBAL REF.'!E748</f>
        <v>0</v>
      </c>
      <c r="F748" s="537"/>
      <c r="G748" s="163" t="n">
        <f aca="false">ROUND(F748,2)</f>
        <v>0</v>
      </c>
      <c r="H748" s="163" t="n">
        <f aca="false">IF('ORÇ.GLOBAL P CAIXA'!K748="EXEC.",0,IF(E748&lt;&gt;0,ROUND(E748*G748,2),IF(Z748=0,(SUMIF('ORÇ.GLOBAL REF.'!$S$12:$S$1011,B748,$Z$12:$Z$1011)),Z748)))</f>
        <v>0</v>
      </c>
      <c r="I748" s="538" t="str">
        <f aca="false">'ORÇ.GLOBAL REF.'!H748</f>
        <v/>
      </c>
      <c r="J748" s="163" t="str">
        <f aca="false">'ORÇ.GLOBAL REF.'!I748</f>
        <v/>
      </c>
      <c r="K748" s="539" t="str">
        <f aca="false">'ORÇ.GLOBAL REF.'!J748</f>
        <v/>
      </c>
      <c r="L748" s="168" t="str">
        <f aca="false">IF(B748&gt;0,"ok","ocultar")</f>
        <v>ocultar</v>
      </c>
      <c r="M748" s="102"/>
      <c r="N748" s="102"/>
      <c r="O748" s="102"/>
      <c r="R748" s="157" t="n">
        <f aca="false">IF(B748=0,R747,IF(ISNONTEXT(B748)=TRUE(),INT(B748),INT(LEFT(B748,FIND(".",B748)-1))))</f>
        <v>3</v>
      </c>
      <c r="S748" s="157" t="str">
        <f aca="false">IF(S749=1,1,IF(B748&lt;&gt;0,1,IF(C748&lt;&gt;0,1,IF(D748&lt;&gt;0,1,IF(E748&lt;&gt;0,1,"")))))</f>
        <v/>
      </c>
      <c r="T748" s="157" t="str">
        <f aca="false">IF(R748=0," ",IF(R748&lt;&gt;R747,R748," "))</f>
        <v> </v>
      </c>
      <c r="U748" s="88"/>
      <c r="V748" s="75" t="e">
        <f aca="false">IF(R748&lt;&gt;T748,(IF(J748="",H748*(INFORMAÇÕES!$Q$79/INFORMAÇÕES!$Q$82),IF(J748="R",H748,0))),0)</f>
        <v>#DIV/0!</v>
      </c>
      <c r="W748" s="75" t="e">
        <f aca="false">IF(R748&lt;&gt;T748,(IF(J748="",H748*(INFORMAÇÕES!$Q$80/INFORMAÇÕES!$Q$82),IF(J748="C",H748,0))),0)</f>
        <v>#DIV/0!</v>
      </c>
      <c r="X748" s="75" t="n">
        <f aca="false">IF(R748&lt;&gt;T748,(IF(J748="",H748*INFORMAÇÕES!$U$115,IF(J748="CF",H748,0))),0)</f>
        <v>0</v>
      </c>
      <c r="Y748" s="75" t="n">
        <f aca="false">IF(R748&lt;&gt;T748,(IF(J748="",H748*INFORMAÇÕES!$U$116,IF(J748="O",H748,0))),0)</f>
        <v>0</v>
      </c>
      <c r="Z748" s="75" t="n">
        <f aca="false">IF(E748&lt;&gt;0,H748,0)</f>
        <v>0</v>
      </c>
    </row>
    <row r="749" s="174" customFormat="true" ht="14.25" hidden="false" customHeight="true" outlineLevel="0" collapsed="false">
      <c r="A749" s="159" t="n">
        <v>738</v>
      </c>
      <c r="B749" s="160" t="n">
        <f aca="false">'ORÇ.GLOBAL REF.'!B749</f>
        <v>0</v>
      </c>
      <c r="C749" s="536" t="n">
        <f aca="false">'ORÇ.GLOBAL REF.'!C749</f>
        <v>0</v>
      </c>
      <c r="D749" s="162" t="n">
        <f aca="false">'ORÇ.GLOBAL REF.'!D749</f>
        <v>0</v>
      </c>
      <c r="E749" s="162" t="n">
        <f aca="false">'ORÇ.GLOBAL REF.'!E749</f>
        <v>0</v>
      </c>
      <c r="F749" s="537"/>
      <c r="G749" s="163" t="n">
        <f aca="false">ROUND(F749,2)</f>
        <v>0</v>
      </c>
      <c r="H749" s="163" t="n">
        <f aca="false">IF('ORÇ.GLOBAL P CAIXA'!K749="EXEC.",0,IF(E749&lt;&gt;0,ROUND(E749*G749,2),IF(Z749=0,(SUMIF('ORÇ.GLOBAL REF.'!$S$12:$S$1011,B749,$Z$12:$Z$1011)),Z749)))</f>
        <v>0</v>
      </c>
      <c r="I749" s="538" t="str">
        <f aca="false">'ORÇ.GLOBAL REF.'!H749</f>
        <v/>
      </c>
      <c r="J749" s="163" t="str">
        <f aca="false">'ORÇ.GLOBAL REF.'!I749</f>
        <v/>
      </c>
      <c r="K749" s="539" t="str">
        <f aca="false">'ORÇ.GLOBAL REF.'!J749</f>
        <v/>
      </c>
      <c r="L749" s="168" t="str">
        <f aca="false">IF(B749&gt;0,"ok","ocultar")</f>
        <v>ocultar</v>
      </c>
      <c r="M749" s="102"/>
      <c r="N749" s="102"/>
      <c r="O749" s="102"/>
      <c r="R749" s="157" t="n">
        <f aca="false">IF(B749=0,R748,IF(ISNONTEXT(B749)=TRUE(),INT(B749),INT(LEFT(B749,FIND(".",B749)-1))))</f>
        <v>3</v>
      </c>
      <c r="S749" s="157" t="str">
        <f aca="false">IF(S750=1,1,IF(B749&lt;&gt;0,1,IF(C749&lt;&gt;0,1,IF(D749&lt;&gt;0,1,IF(E749&lt;&gt;0,1,"")))))</f>
        <v/>
      </c>
      <c r="T749" s="157" t="str">
        <f aca="false">IF(R749=0," ",IF(R749&lt;&gt;R748,R749," "))</f>
        <v> </v>
      </c>
      <c r="U749" s="88"/>
      <c r="V749" s="75" t="e">
        <f aca="false">IF(R749&lt;&gt;T749,(IF(J749="",H749*(INFORMAÇÕES!$Q$79/INFORMAÇÕES!$Q$82),IF(J749="R",H749,0))),0)</f>
        <v>#DIV/0!</v>
      </c>
      <c r="W749" s="75" t="e">
        <f aca="false">IF(R749&lt;&gt;T749,(IF(J749="",H749*(INFORMAÇÕES!$Q$80/INFORMAÇÕES!$Q$82),IF(J749="C",H749,0))),0)</f>
        <v>#DIV/0!</v>
      </c>
      <c r="X749" s="75" t="n">
        <f aca="false">IF(R749&lt;&gt;T749,(IF(J749="",H749*INFORMAÇÕES!$U$115,IF(J749="CF",H749,0))),0)</f>
        <v>0</v>
      </c>
      <c r="Y749" s="75" t="n">
        <f aca="false">IF(R749&lt;&gt;T749,(IF(J749="",H749*INFORMAÇÕES!$U$116,IF(J749="O",H749,0))),0)</f>
        <v>0</v>
      </c>
      <c r="Z749" s="75" t="n">
        <f aca="false">IF(E749&lt;&gt;0,H749,0)</f>
        <v>0</v>
      </c>
    </row>
    <row r="750" s="174" customFormat="true" ht="14.25" hidden="false" customHeight="true" outlineLevel="0" collapsed="false">
      <c r="A750" s="159" t="n">
        <v>739</v>
      </c>
      <c r="B750" s="160" t="n">
        <f aca="false">'ORÇ.GLOBAL REF.'!B750</f>
        <v>0</v>
      </c>
      <c r="C750" s="536" t="n">
        <f aca="false">'ORÇ.GLOBAL REF.'!C750</f>
        <v>0</v>
      </c>
      <c r="D750" s="162" t="n">
        <f aca="false">'ORÇ.GLOBAL REF.'!D750</f>
        <v>0</v>
      </c>
      <c r="E750" s="162" t="n">
        <f aca="false">'ORÇ.GLOBAL REF.'!E750</f>
        <v>0</v>
      </c>
      <c r="F750" s="537"/>
      <c r="G750" s="163" t="n">
        <f aca="false">ROUND(F750,2)</f>
        <v>0</v>
      </c>
      <c r="H750" s="163" t="n">
        <f aca="false">IF('ORÇ.GLOBAL P CAIXA'!K750="EXEC.",0,IF(E750&lt;&gt;0,ROUND(E750*G750,2),IF(Z750=0,(SUMIF('ORÇ.GLOBAL REF.'!$S$12:$S$1011,B750,$Z$12:$Z$1011)),Z750)))</f>
        <v>0</v>
      </c>
      <c r="I750" s="538" t="str">
        <f aca="false">'ORÇ.GLOBAL REF.'!H750</f>
        <v/>
      </c>
      <c r="J750" s="163" t="str">
        <f aca="false">'ORÇ.GLOBAL REF.'!I750</f>
        <v/>
      </c>
      <c r="K750" s="539" t="str">
        <f aca="false">'ORÇ.GLOBAL REF.'!J750</f>
        <v/>
      </c>
      <c r="L750" s="168" t="str">
        <f aca="false">IF(B750&gt;0,"ok","ocultar")</f>
        <v>ocultar</v>
      </c>
      <c r="M750" s="102"/>
      <c r="N750" s="102"/>
      <c r="O750" s="102"/>
      <c r="R750" s="157" t="n">
        <f aca="false">IF(B750=0,R749,IF(ISNONTEXT(B750)=TRUE(),INT(B750),INT(LEFT(B750,FIND(".",B750)-1))))</f>
        <v>3</v>
      </c>
      <c r="S750" s="157" t="str">
        <f aca="false">IF(S751=1,1,IF(B750&lt;&gt;0,1,IF(C750&lt;&gt;0,1,IF(D750&lt;&gt;0,1,IF(E750&lt;&gt;0,1,"")))))</f>
        <v/>
      </c>
      <c r="T750" s="157" t="str">
        <f aca="false">IF(R750=0," ",IF(R750&lt;&gt;R749,R750," "))</f>
        <v> </v>
      </c>
      <c r="U750" s="88"/>
      <c r="V750" s="75" t="e">
        <f aca="false">IF(R750&lt;&gt;T750,(IF(J750="",H750*(INFORMAÇÕES!$Q$79/INFORMAÇÕES!$Q$82),IF(J750="R",H750,0))),0)</f>
        <v>#DIV/0!</v>
      </c>
      <c r="W750" s="75" t="e">
        <f aca="false">IF(R750&lt;&gt;T750,(IF(J750="",H750*(INFORMAÇÕES!$Q$80/INFORMAÇÕES!$Q$82),IF(J750="C",H750,0))),0)</f>
        <v>#DIV/0!</v>
      </c>
      <c r="X750" s="75" t="n">
        <f aca="false">IF(R750&lt;&gt;T750,(IF(J750="",H750*INFORMAÇÕES!$U$115,IF(J750="CF",H750,0))),0)</f>
        <v>0</v>
      </c>
      <c r="Y750" s="75" t="n">
        <f aca="false">IF(R750&lt;&gt;T750,(IF(J750="",H750*INFORMAÇÕES!$U$116,IF(J750="O",H750,0))),0)</f>
        <v>0</v>
      </c>
      <c r="Z750" s="75" t="n">
        <f aca="false">IF(E750&lt;&gt;0,H750,0)</f>
        <v>0</v>
      </c>
    </row>
    <row r="751" s="174" customFormat="true" ht="14.25" hidden="false" customHeight="true" outlineLevel="0" collapsed="false">
      <c r="A751" s="159" t="n">
        <v>740</v>
      </c>
      <c r="B751" s="160" t="n">
        <f aca="false">'ORÇ.GLOBAL REF.'!B751</f>
        <v>0</v>
      </c>
      <c r="C751" s="536" t="n">
        <f aca="false">'ORÇ.GLOBAL REF.'!C751</f>
        <v>0</v>
      </c>
      <c r="D751" s="162" t="n">
        <f aca="false">'ORÇ.GLOBAL REF.'!D751</f>
        <v>0</v>
      </c>
      <c r="E751" s="162" t="n">
        <f aca="false">'ORÇ.GLOBAL REF.'!E751</f>
        <v>0</v>
      </c>
      <c r="F751" s="537"/>
      <c r="G751" s="163" t="n">
        <f aca="false">ROUND(F751,2)</f>
        <v>0</v>
      </c>
      <c r="H751" s="163" t="n">
        <f aca="false">IF('ORÇ.GLOBAL P CAIXA'!K751="EXEC.",0,IF(E751&lt;&gt;0,ROUND(E751*G751,2),IF(Z751=0,(SUMIF('ORÇ.GLOBAL REF.'!$S$12:$S$1011,B751,$Z$12:$Z$1011)),Z751)))</f>
        <v>0</v>
      </c>
      <c r="I751" s="538" t="str">
        <f aca="false">'ORÇ.GLOBAL REF.'!H751</f>
        <v/>
      </c>
      <c r="J751" s="163" t="str">
        <f aca="false">'ORÇ.GLOBAL REF.'!I751</f>
        <v/>
      </c>
      <c r="K751" s="539" t="str">
        <f aca="false">'ORÇ.GLOBAL REF.'!J751</f>
        <v/>
      </c>
      <c r="L751" s="168" t="str">
        <f aca="false">IF(B751&gt;0,"ok","ocultar")</f>
        <v>ocultar</v>
      </c>
      <c r="M751" s="102"/>
      <c r="N751" s="102"/>
      <c r="O751" s="102"/>
      <c r="R751" s="157" t="n">
        <f aca="false">IF(B751=0,R750,IF(ISNONTEXT(B751)=TRUE(),INT(B751),INT(LEFT(B751,FIND(".",B751)-1))))</f>
        <v>3</v>
      </c>
      <c r="S751" s="157" t="str">
        <f aca="false">IF(S752=1,1,IF(B751&lt;&gt;0,1,IF(C751&lt;&gt;0,1,IF(D751&lt;&gt;0,1,IF(E751&lt;&gt;0,1,"")))))</f>
        <v/>
      </c>
      <c r="T751" s="157" t="str">
        <f aca="false">IF(R751=0," ",IF(R751&lt;&gt;R750,R751," "))</f>
        <v> </v>
      </c>
      <c r="U751" s="88"/>
      <c r="V751" s="75" t="e">
        <f aca="false">IF(R751&lt;&gt;T751,(IF(J751="",H751*(INFORMAÇÕES!$Q$79/INFORMAÇÕES!$Q$82),IF(J751="R",H751,0))),0)</f>
        <v>#DIV/0!</v>
      </c>
      <c r="W751" s="75" t="e">
        <f aca="false">IF(R751&lt;&gt;T751,(IF(J751="",H751*(INFORMAÇÕES!$Q$80/INFORMAÇÕES!$Q$82),IF(J751="C",H751,0))),0)</f>
        <v>#DIV/0!</v>
      </c>
      <c r="X751" s="75" t="n">
        <f aca="false">IF(R751&lt;&gt;T751,(IF(J751="",H751*INFORMAÇÕES!$U$115,IF(J751="CF",H751,0))),0)</f>
        <v>0</v>
      </c>
      <c r="Y751" s="75" t="n">
        <f aca="false">IF(R751&lt;&gt;T751,(IF(J751="",H751*INFORMAÇÕES!$U$116,IF(J751="O",H751,0))),0)</f>
        <v>0</v>
      </c>
      <c r="Z751" s="75" t="n">
        <f aca="false">IF(E751&lt;&gt;0,H751,0)</f>
        <v>0</v>
      </c>
    </row>
    <row r="752" s="174" customFormat="true" ht="14.25" hidden="false" customHeight="true" outlineLevel="0" collapsed="false">
      <c r="A752" s="159" t="n">
        <v>741</v>
      </c>
      <c r="B752" s="160" t="n">
        <f aca="false">'ORÇ.GLOBAL REF.'!B752</f>
        <v>0</v>
      </c>
      <c r="C752" s="536" t="n">
        <f aca="false">'ORÇ.GLOBAL REF.'!C752</f>
        <v>0</v>
      </c>
      <c r="D752" s="162" t="n">
        <f aca="false">'ORÇ.GLOBAL REF.'!D752</f>
        <v>0</v>
      </c>
      <c r="E752" s="162" t="n">
        <f aca="false">'ORÇ.GLOBAL REF.'!E752</f>
        <v>0</v>
      </c>
      <c r="F752" s="537"/>
      <c r="G752" s="163" t="n">
        <f aca="false">ROUND(F752,2)</f>
        <v>0</v>
      </c>
      <c r="H752" s="163" t="n">
        <f aca="false">IF('ORÇ.GLOBAL P CAIXA'!K752="EXEC.",0,IF(E752&lt;&gt;0,ROUND(E752*G752,2),IF(Z752=0,(SUMIF('ORÇ.GLOBAL REF.'!$S$12:$S$1011,B752,$Z$12:$Z$1011)),Z752)))</f>
        <v>0</v>
      </c>
      <c r="I752" s="538" t="str">
        <f aca="false">'ORÇ.GLOBAL REF.'!H752</f>
        <v/>
      </c>
      <c r="J752" s="163" t="str">
        <f aca="false">'ORÇ.GLOBAL REF.'!I752</f>
        <v/>
      </c>
      <c r="K752" s="539" t="str">
        <f aca="false">'ORÇ.GLOBAL REF.'!J752</f>
        <v/>
      </c>
      <c r="L752" s="168" t="str">
        <f aca="false">IF(B752&gt;0,"ok","ocultar")</f>
        <v>ocultar</v>
      </c>
      <c r="M752" s="102"/>
      <c r="N752" s="102"/>
      <c r="O752" s="102"/>
      <c r="R752" s="157" t="n">
        <f aca="false">IF(B752=0,R751,IF(ISNONTEXT(B752)=TRUE(),INT(B752),INT(LEFT(B752,FIND(".",B752)-1))))</f>
        <v>3</v>
      </c>
      <c r="S752" s="157" t="str">
        <f aca="false">IF(S753=1,1,IF(B752&lt;&gt;0,1,IF(C752&lt;&gt;0,1,IF(D752&lt;&gt;0,1,IF(E752&lt;&gt;0,1,"")))))</f>
        <v/>
      </c>
      <c r="T752" s="157" t="str">
        <f aca="false">IF(R752=0," ",IF(R752&lt;&gt;R751,R752," "))</f>
        <v> </v>
      </c>
      <c r="U752" s="88"/>
      <c r="V752" s="75" t="e">
        <f aca="false">IF(R752&lt;&gt;T752,(IF(J752="",H752*(INFORMAÇÕES!$Q$79/INFORMAÇÕES!$Q$82),IF(J752="R",H752,0))),0)</f>
        <v>#DIV/0!</v>
      </c>
      <c r="W752" s="75" t="e">
        <f aca="false">IF(R752&lt;&gt;T752,(IF(J752="",H752*(INFORMAÇÕES!$Q$80/INFORMAÇÕES!$Q$82),IF(J752="C",H752,0))),0)</f>
        <v>#DIV/0!</v>
      </c>
      <c r="X752" s="75" t="n">
        <f aca="false">IF(R752&lt;&gt;T752,(IF(J752="",H752*INFORMAÇÕES!$U$115,IF(J752="CF",H752,0))),0)</f>
        <v>0</v>
      </c>
      <c r="Y752" s="75" t="n">
        <f aca="false">IF(R752&lt;&gt;T752,(IF(J752="",H752*INFORMAÇÕES!$U$116,IF(J752="O",H752,0))),0)</f>
        <v>0</v>
      </c>
      <c r="Z752" s="75" t="n">
        <f aca="false">IF(E752&lt;&gt;0,H752,0)</f>
        <v>0</v>
      </c>
    </row>
    <row r="753" s="174" customFormat="true" ht="14.25" hidden="false" customHeight="true" outlineLevel="0" collapsed="false">
      <c r="A753" s="159" t="n">
        <v>742</v>
      </c>
      <c r="B753" s="160" t="n">
        <f aca="false">'ORÇ.GLOBAL REF.'!B753</f>
        <v>0</v>
      </c>
      <c r="C753" s="536" t="n">
        <f aca="false">'ORÇ.GLOBAL REF.'!C753</f>
        <v>0</v>
      </c>
      <c r="D753" s="162" t="n">
        <f aca="false">'ORÇ.GLOBAL REF.'!D753</f>
        <v>0</v>
      </c>
      <c r="E753" s="162" t="n">
        <f aca="false">'ORÇ.GLOBAL REF.'!E753</f>
        <v>0</v>
      </c>
      <c r="F753" s="537"/>
      <c r="G753" s="163" t="n">
        <f aca="false">ROUND(F753,2)</f>
        <v>0</v>
      </c>
      <c r="H753" s="163" t="n">
        <f aca="false">IF('ORÇ.GLOBAL P CAIXA'!K753="EXEC.",0,IF(E753&lt;&gt;0,ROUND(E753*G753,2),IF(Z753=0,(SUMIF('ORÇ.GLOBAL REF.'!$S$12:$S$1011,B753,$Z$12:$Z$1011)),Z753)))</f>
        <v>0</v>
      </c>
      <c r="I753" s="538" t="str">
        <f aca="false">'ORÇ.GLOBAL REF.'!H753</f>
        <v/>
      </c>
      <c r="J753" s="163" t="str">
        <f aca="false">'ORÇ.GLOBAL REF.'!I753</f>
        <v/>
      </c>
      <c r="K753" s="539" t="str">
        <f aca="false">'ORÇ.GLOBAL REF.'!J753</f>
        <v/>
      </c>
      <c r="L753" s="168" t="str">
        <f aca="false">IF(B753&gt;0,"ok","ocultar")</f>
        <v>ocultar</v>
      </c>
      <c r="M753" s="102"/>
      <c r="N753" s="102"/>
      <c r="O753" s="102"/>
      <c r="R753" s="157" t="n">
        <f aca="false">IF(B753=0,R752,IF(ISNONTEXT(B753)=TRUE(),INT(B753),INT(LEFT(B753,FIND(".",B753)-1))))</f>
        <v>3</v>
      </c>
      <c r="S753" s="157" t="str">
        <f aca="false">IF(S754=1,1,IF(B753&lt;&gt;0,1,IF(C753&lt;&gt;0,1,IF(D753&lt;&gt;0,1,IF(E753&lt;&gt;0,1,"")))))</f>
        <v/>
      </c>
      <c r="T753" s="157" t="str">
        <f aca="false">IF(R753=0," ",IF(R753&lt;&gt;R752,R753," "))</f>
        <v> </v>
      </c>
      <c r="U753" s="88"/>
      <c r="V753" s="75" t="e">
        <f aca="false">IF(R753&lt;&gt;T753,(IF(J753="",H753*(INFORMAÇÕES!$Q$79/INFORMAÇÕES!$Q$82),IF(J753="R",H753,0))),0)</f>
        <v>#DIV/0!</v>
      </c>
      <c r="W753" s="75" t="e">
        <f aca="false">IF(R753&lt;&gt;T753,(IF(J753="",H753*(INFORMAÇÕES!$Q$80/INFORMAÇÕES!$Q$82),IF(J753="C",H753,0))),0)</f>
        <v>#DIV/0!</v>
      </c>
      <c r="X753" s="75" t="n">
        <f aca="false">IF(R753&lt;&gt;T753,(IF(J753="",H753*INFORMAÇÕES!$U$115,IF(J753="CF",H753,0))),0)</f>
        <v>0</v>
      </c>
      <c r="Y753" s="75" t="n">
        <f aca="false">IF(R753&lt;&gt;T753,(IF(J753="",H753*INFORMAÇÕES!$U$116,IF(J753="O",H753,0))),0)</f>
        <v>0</v>
      </c>
      <c r="Z753" s="75" t="n">
        <f aca="false">IF(E753&lt;&gt;0,H753,0)</f>
        <v>0</v>
      </c>
    </row>
    <row r="754" s="174" customFormat="true" ht="14.25" hidden="false" customHeight="true" outlineLevel="0" collapsed="false">
      <c r="A754" s="159" t="n">
        <v>743</v>
      </c>
      <c r="B754" s="160" t="n">
        <f aca="false">'ORÇ.GLOBAL REF.'!B754</f>
        <v>0</v>
      </c>
      <c r="C754" s="536" t="n">
        <f aca="false">'ORÇ.GLOBAL REF.'!C754</f>
        <v>0</v>
      </c>
      <c r="D754" s="162" t="n">
        <f aca="false">'ORÇ.GLOBAL REF.'!D754</f>
        <v>0</v>
      </c>
      <c r="E754" s="162" t="n">
        <f aca="false">'ORÇ.GLOBAL REF.'!E754</f>
        <v>0</v>
      </c>
      <c r="F754" s="537"/>
      <c r="G754" s="163" t="n">
        <f aca="false">ROUND(F754,2)</f>
        <v>0</v>
      </c>
      <c r="H754" s="163" t="n">
        <f aca="false">IF('ORÇ.GLOBAL P CAIXA'!K754="EXEC.",0,IF(E754&lt;&gt;0,ROUND(E754*G754,2),IF(Z754=0,(SUMIF('ORÇ.GLOBAL REF.'!$S$12:$S$1011,B754,$Z$12:$Z$1011)),Z754)))</f>
        <v>0</v>
      </c>
      <c r="I754" s="538" t="str">
        <f aca="false">'ORÇ.GLOBAL REF.'!H754</f>
        <v/>
      </c>
      <c r="J754" s="163" t="str">
        <f aca="false">'ORÇ.GLOBAL REF.'!I754</f>
        <v/>
      </c>
      <c r="K754" s="539" t="str">
        <f aca="false">'ORÇ.GLOBAL REF.'!J754</f>
        <v/>
      </c>
      <c r="L754" s="168" t="str">
        <f aca="false">IF(B754&gt;0,"ok","ocultar")</f>
        <v>ocultar</v>
      </c>
      <c r="M754" s="102"/>
      <c r="N754" s="102"/>
      <c r="O754" s="102"/>
      <c r="R754" s="157" t="n">
        <f aca="false">IF(B754=0,R753,IF(ISNONTEXT(B754)=TRUE(),INT(B754),INT(LEFT(B754,FIND(".",B754)-1))))</f>
        <v>3</v>
      </c>
      <c r="S754" s="157" t="str">
        <f aca="false">IF(S755=1,1,IF(B754&lt;&gt;0,1,IF(C754&lt;&gt;0,1,IF(D754&lt;&gt;0,1,IF(E754&lt;&gt;0,1,"")))))</f>
        <v/>
      </c>
      <c r="T754" s="157" t="str">
        <f aca="false">IF(R754=0," ",IF(R754&lt;&gt;R753,R754," "))</f>
        <v> </v>
      </c>
      <c r="U754" s="88"/>
      <c r="V754" s="75" t="e">
        <f aca="false">IF(R754&lt;&gt;T754,(IF(J754="",H754*(INFORMAÇÕES!$Q$79/INFORMAÇÕES!$Q$82),IF(J754="R",H754,0))),0)</f>
        <v>#DIV/0!</v>
      </c>
      <c r="W754" s="75" t="e">
        <f aca="false">IF(R754&lt;&gt;T754,(IF(J754="",H754*(INFORMAÇÕES!$Q$80/INFORMAÇÕES!$Q$82),IF(J754="C",H754,0))),0)</f>
        <v>#DIV/0!</v>
      </c>
      <c r="X754" s="75" t="n">
        <f aca="false">IF(R754&lt;&gt;T754,(IF(J754="",H754*INFORMAÇÕES!$U$115,IF(J754="CF",H754,0))),0)</f>
        <v>0</v>
      </c>
      <c r="Y754" s="75" t="n">
        <f aca="false">IF(R754&lt;&gt;T754,(IF(J754="",H754*INFORMAÇÕES!$U$116,IF(J754="O",H754,0))),0)</f>
        <v>0</v>
      </c>
      <c r="Z754" s="75" t="n">
        <f aca="false">IF(E754&lt;&gt;0,H754,0)</f>
        <v>0</v>
      </c>
    </row>
    <row r="755" s="174" customFormat="true" ht="14.25" hidden="false" customHeight="true" outlineLevel="0" collapsed="false">
      <c r="A755" s="159" t="n">
        <v>744</v>
      </c>
      <c r="B755" s="160" t="n">
        <f aca="false">'ORÇ.GLOBAL REF.'!B755</f>
        <v>0</v>
      </c>
      <c r="C755" s="536" t="n">
        <f aca="false">'ORÇ.GLOBAL REF.'!C755</f>
        <v>0</v>
      </c>
      <c r="D755" s="162" t="n">
        <f aca="false">'ORÇ.GLOBAL REF.'!D755</f>
        <v>0</v>
      </c>
      <c r="E755" s="162" t="n">
        <f aca="false">'ORÇ.GLOBAL REF.'!E755</f>
        <v>0</v>
      </c>
      <c r="F755" s="537"/>
      <c r="G755" s="163" t="n">
        <f aca="false">ROUND(F755,2)</f>
        <v>0</v>
      </c>
      <c r="H755" s="163" t="n">
        <f aca="false">IF('ORÇ.GLOBAL P CAIXA'!K755="EXEC.",0,IF(E755&lt;&gt;0,ROUND(E755*G755,2),IF(Z755=0,(SUMIF('ORÇ.GLOBAL REF.'!$S$12:$S$1011,B755,$Z$12:$Z$1011)),Z755)))</f>
        <v>0</v>
      </c>
      <c r="I755" s="538" t="str">
        <f aca="false">'ORÇ.GLOBAL REF.'!H755</f>
        <v/>
      </c>
      <c r="J755" s="163" t="str">
        <f aca="false">'ORÇ.GLOBAL REF.'!I755</f>
        <v/>
      </c>
      <c r="K755" s="539" t="str">
        <f aca="false">'ORÇ.GLOBAL REF.'!J755</f>
        <v/>
      </c>
      <c r="L755" s="168" t="str">
        <f aca="false">IF(B755&gt;0,"ok","ocultar")</f>
        <v>ocultar</v>
      </c>
      <c r="M755" s="102"/>
      <c r="N755" s="102"/>
      <c r="O755" s="102"/>
      <c r="R755" s="157" t="n">
        <f aca="false">IF(B755=0,R754,IF(ISNONTEXT(B755)=TRUE(),INT(B755),INT(LEFT(B755,FIND(".",B755)-1))))</f>
        <v>3</v>
      </c>
      <c r="S755" s="157" t="str">
        <f aca="false">IF(S756=1,1,IF(B755&lt;&gt;0,1,IF(C755&lt;&gt;0,1,IF(D755&lt;&gt;0,1,IF(E755&lt;&gt;0,1,"")))))</f>
        <v/>
      </c>
      <c r="T755" s="157" t="str">
        <f aca="false">IF(R755=0," ",IF(R755&lt;&gt;R754,R755," "))</f>
        <v> </v>
      </c>
      <c r="U755" s="88"/>
      <c r="V755" s="75" t="e">
        <f aca="false">IF(R755&lt;&gt;T755,(IF(J755="",H755*(INFORMAÇÕES!$Q$79/INFORMAÇÕES!$Q$82),IF(J755="R",H755,0))),0)</f>
        <v>#DIV/0!</v>
      </c>
      <c r="W755" s="75" t="e">
        <f aca="false">IF(R755&lt;&gt;T755,(IF(J755="",H755*(INFORMAÇÕES!$Q$80/INFORMAÇÕES!$Q$82),IF(J755="C",H755,0))),0)</f>
        <v>#DIV/0!</v>
      </c>
      <c r="X755" s="75" t="n">
        <f aca="false">IF(R755&lt;&gt;T755,(IF(J755="",H755*INFORMAÇÕES!$U$115,IF(J755="CF",H755,0))),0)</f>
        <v>0</v>
      </c>
      <c r="Y755" s="75" t="n">
        <f aca="false">IF(R755&lt;&gt;T755,(IF(J755="",H755*INFORMAÇÕES!$U$116,IF(J755="O",H755,0))),0)</f>
        <v>0</v>
      </c>
      <c r="Z755" s="75" t="n">
        <f aca="false">IF(E755&lt;&gt;0,H755,0)</f>
        <v>0</v>
      </c>
    </row>
    <row r="756" s="174" customFormat="true" ht="14.25" hidden="false" customHeight="true" outlineLevel="0" collapsed="false">
      <c r="A756" s="159" t="n">
        <v>745</v>
      </c>
      <c r="B756" s="160" t="n">
        <f aca="false">'ORÇ.GLOBAL REF.'!B756</f>
        <v>0</v>
      </c>
      <c r="C756" s="536" t="n">
        <f aca="false">'ORÇ.GLOBAL REF.'!C756</f>
        <v>0</v>
      </c>
      <c r="D756" s="162" t="n">
        <f aca="false">'ORÇ.GLOBAL REF.'!D756</f>
        <v>0</v>
      </c>
      <c r="E756" s="162" t="n">
        <f aca="false">'ORÇ.GLOBAL REF.'!E756</f>
        <v>0</v>
      </c>
      <c r="F756" s="537"/>
      <c r="G756" s="163" t="n">
        <f aca="false">ROUND(F756,2)</f>
        <v>0</v>
      </c>
      <c r="H756" s="163" t="n">
        <f aca="false">IF('ORÇ.GLOBAL P CAIXA'!K756="EXEC.",0,IF(E756&lt;&gt;0,ROUND(E756*G756,2),IF(Z756=0,(SUMIF('ORÇ.GLOBAL REF.'!$S$12:$S$1011,B756,$Z$12:$Z$1011)),Z756)))</f>
        <v>0</v>
      </c>
      <c r="I756" s="538" t="str">
        <f aca="false">'ORÇ.GLOBAL REF.'!H756</f>
        <v/>
      </c>
      <c r="J756" s="163" t="str">
        <f aca="false">'ORÇ.GLOBAL REF.'!I756</f>
        <v/>
      </c>
      <c r="K756" s="539" t="str">
        <f aca="false">'ORÇ.GLOBAL REF.'!J756</f>
        <v/>
      </c>
      <c r="L756" s="168" t="str">
        <f aca="false">IF(B756&gt;0,"ok","ocultar")</f>
        <v>ocultar</v>
      </c>
      <c r="M756" s="102"/>
      <c r="N756" s="102"/>
      <c r="O756" s="102"/>
      <c r="R756" s="157" t="n">
        <f aca="false">IF(B756=0,R755,IF(ISNONTEXT(B756)=TRUE(),INT(B756),INT(LEFT(B756,FIND(".",B756)-1))))</f>
        <v>3</v>
      </c>
      <c r="S756" s="157" t="str">
        <f aca="false">IF(S757=1,1,IF(B756&lt;&gt;0,1,IF(C756&lt;&gt;0,1,IF(D756&lt;&gt;0,1,IF(E756&lt;&gt;0,1,"")))))</f>
        <v/>
      </c>
      <c r="T756" s="157" t="str">
        <f aca="false">IF(R756=0," ",IF(R756&lt;&gt;R755,R756," "))</f>
        <v> </v>
      </c>
      <c r="U756" s="88"/>
      <c r="V756" s="75" t="e">
        <f aca="false">IF(R756&lt;&gt;T756,(IF(J756="",H756*(INFORMAÇÕES!$Q$79/INFORMAÇÕES!$Q$82),IF(J756="R",H756,0))),0)</f>
        <v>#DIV/0!</v>
      </c>
      <c r="W756" s="75" t="e">
        <f aca="false">IF(R756&lt;&gt;T756,(IF(J756="",H756*(INFORMAÇÕES!$Q$80/INFORMAÇÕES!$Q$82),IF(J756="C",H756,0))),0)</f>
        <v>#DIV/0!</v>
      </c>
      <c r="X756" s="75" t="n">
        <f aca="false">IF(R756&lt;&gt;T756,(IF(J756="",H756*INFORMAÇÕES!$U$115,IF(J756="CF",H756,0))),0)</f>
        <v>0</v>
      </c>
      <c r="Y756" s="75" t="n">
        <f aca="false">IF(R756&lt;&gt;T756,(IF(J756="",H756*INFORMAÇÕES!$U$116,IF(J756="O",H756,0))),0)</f>
        <v>0</v>
      </c>
      <c r="Z756" s="75" t="n">
        <f aca="false">IF(E756&lt;&gt;0,H756,0)</f>
        <v>0</v>
      </c>
    </row>
    <row r="757" s="174" customFormat="true" ht="14.25" hidden="false" customHeight="true" outlineLevel="0" collapsed="false">
      <c r="A757" s="159" t="n">
        <v>746</v>
      </c>
      <c r="B757" s="160" t="n">
        <f aca="false">'ORÇ.GLOBAL REF.'!B757</f>
        <v>0</v>
      </c>
      <c r="C757" s="536" t="n">
        <f aca="false">'ORÇ.GLOBAL REF.'!C757</f>
        <v>0</v>
      </c>
      <c r="D757" s="162" t="n">
        <f aca="false">'ORÇ.GLOBAL REF.'!D757</f>
        <v>0</v>
      </c>
      <c r="E757" s="162" t="n">
        <f aca="false">'ORÇ.GLOBAL REF.'!E757</f>
        <v>0</v>
      </c>
      <c r="F757" s="537"/>
      <c r="G757" s="163" t="n">
        <f aca="false">ROUND(F757,2)</f>
        <v>0</v>
      </c>
      <c r="H757" s="163" t="n">
        <f aca="false">IF('ORÇ.GLOBAL P CAIXA'!K757="EXEC.",0,IF(E757&lt;&gt;0,ROUND(E757*G757,2),IF(Z757=0,(SUMIF('ORÇ.GLOBAL REF.'!$S$12:$S$1011,B757,$Z$12:$Z$1011)),Z757)))</f>
        <v>0</v>
      </c>
      <c r="I757" s="538" t="str">
        <f aca="false">'ORÇ.GLOBAL REF.'!H757</f>
        <v/>
      </c>
      <c r="J757" s="163" t="str">
        <f aca="false">'ORÇ.GLOBAL REF.'!I757</f>
        <v/>
      </c>
      <c r="K757" s="539" t="str">
        <f aca="false">'ORÇ.GLOBAL REF.'!J757</f>
        <v/>
      </c>
      <c r="L757" s="168" t="str">
        <f aca="false">IF(B757&gt;0,"ok","ocultar")</f>
        <v>ocultar</v>
      </c>
      <c r="M757" s="102"/>
      <c r="N757" s="102"/>
      <c r="O757" s="102"/>
      <c r="R757" s="157" t="n">
        <f aca="false">IF(B757=0,R756,IF(ISNONTEXT(B757)=TRUE(),INT(B757),INT(LEFT(B757,FIND(".",B757)-1))))</f>
        <v>3</v>
      </c>
      <c r="S757" s="157" t="str">
        <f aca="false">IF(S758=1,1,IF(B757&lt;&gt;0,1,IF(C757&lt;&gt;0,1,IF(D757&lt;&gt;0,1,IF(E757&lt;&gt;0,1,"")))))</f>
        <v/>
      </c>
      <c r="T757" s="157" t="str">
        <f aca="false">IF(R757=0," ",IF(R757&lt;&gt;R756,R757," "))</f>
        <v> </v>
      </c>
      <c r="U757" s="88"/>
      <c r="V757" s="75" t="e">
        <f aca="false">IF(R757&lt;&gt;T757,(IF(J757="",H757*(INFORMAÇÕES!$Q$79/INFORMAÇÕES!$Q$82),IF(J757="R",H757,0))),0)</f>
        <v>#DIV/0!</v>
      </c>
      <c r="W757" s="75" t="e">
        <f aca="false">IF(R757&lt;&gt;T757,(IF(J757="",H757*(INFORMAÇÕES!$Q$80/INFORMAÇÕES!$Q$82),IF(J757="C",H757,0))),0)</f>
        <v>#DIV/0!</v>
      </c>
      <c r="X757" s="75" t="n">
        <f aca="false">IF(R757&lt;&gt;T757,(IF(J757="",H757*INFORMAÇÕES!$U$115,IF(J757="CF",H757,0))),0)</f>
        <v>0</v>
      </c>
      <c r="Y757" s="75" t="n">
        <f aca="false">IF(R757&lt;&gt;T757,(IF(J757="",H757*INFORMAÇÕES!$U$116,IF(J757="O",H757,0))),0)</f>
        <v>0</v>
      </c>
      <c r="Z757" s="75" t="n">
        <f aca="false">IF(E757&lt;&gt;0,H757,0)</f>
        <v>0</v>
      </c>
    </row>
    <row r="758" s="174" customFormat="true" ht="14.25" hidden="false" customHeight="true" outlineLevel="0" collapsed="false">
      <c r="A758" s="159" t="n">
        <v>747</v>
      </c>
      <c r="B758" s="160" t="n">
        <f aca="false">'ORÇ.GLOBAL REF.'!B758</f>
        <v>0</v>
      </c>
      <c r="C758" s="536" t="n">
        <f aca="false">'ORÇ.GLOBAL REF.'!C758</f>
        <v>0</v>
      </c>
      <c r="D758" s="162" t="n">
        <f aca="false">'ORÇ.GLOBAL REF.'!D758</f>
        <v>0</v>
      </c>
      <c r="E758" s="162" t="n">
        <f aca="false">'ORÇ.GLOBAL REF.'!E758</f>
        <v>0</v>
      </c>
      <c r="F758" s="537"/>
      <c r="G758" s="163" t="n">
        <f aca="false">ROUND(F758,2)</f>
        <v>0</v>
      </c>
      <c r="H758" s="163" t="n">
        <f aca="false">IF('ORÇ.GLOBAL P CAIXA'!K758="EXEC.",0,IF(E758&lt;&gt;0,ROUND(E758*G758,2),IF(Z758=0,(SUMIF('ORÇ.GLOBAL REF.'!$S$12:$S$1011,B758,$Z$12:$Z$1011)),Z758)))</f>
        <v>0</v>
      </c>
      <c r="I758" s="538" t="str">
        <f aca="false">'ORÇ.GLOBAL REF.'!H758</f>
        <v/>
      </c>
      <c r="J758" s="163" t="str">
        <f aca="false">'ORÇ.GLOBAL REF.'!I758</f>
        <v/>
      </c>
      <c r="K758" s="539" t="str">
        <f aca="false">'ORÇ.GLOBAL REF.'!J758</f>
        <v/>
      </c>
      <c r="L758" s="168" t="str">
        <f aca="false">IF(B758&gt;0,"ok","ocultar")</f>
        <v>ocultar</v>
      </c>
      <c r="M758" s="102"/>
      <c r="N758" s="102"/>
      <c r="O758" s="102"/>
      <c r="R758" s="157" t="n">
        <f aca="false">IF(B758=0,R757,IF(ISNONTEXT(B758)=TRUE(),INT(B758),INT(LEFT(B758,FIND(".",B758)-1))))</f>
        <v>3</v>
      </c>
      <c r="S758" s="157" t="str">
        <f aca="false">IF(S759=1,1,IF(B758&lt;&gt;0,1,IF(C758&lt;&gt;0,1,IF(D758&lt;&gt;0,1,IF(E758&lt;&gt;0,1,"")))))</f>
        <v/>
      </c>
      <c r="T758" s="157" t="str">
        <f aca="false">IF(R758=0," ",IF(R758&lt;&gt;R757,R758," "))</f>
        <v> </v>
      </c>
      <c r="U758" s="88"/>
      <c r="V758" s="75" t="e">
        <f aca="false">IF(R758&lt;&gt;T758,(IF(J758="",H758*(INFORMAÇÕES!$Q$79/INFORMAÇÕES!$Q$82),IF(J758="R",H758,0))),0)</f>
        <v>#DIV/0!</v>
      </c>
      <c r="W758" s="75" t="e">
        <f aca="false">IF(R758&lt;&gt;T758,(IF(J758="",H758*(INFORMAÇÕES!$Q$80/INFORMAÇÕES!$Q$82),IF(J758="C",H758,0))),0)</f>
        <v>#DIV/0!</v>
      </c>
      <c r="X758" s="75" t="n">
        <f aca="false">IF(R758&lt;&gt;T758,(IF(J758="",H758*INFORMAÇÕES!$U$115,IF(J758="CF",H758,0))),0)</f>
        <v>0</v>
      </c>
      <c r="Y758" s="75" t="n">
        <f aca="false">IF(R758&lt;&gt;T758,(IF(J758="",H758*INFORMAÇÕES!$U$116,IF(J758="O",H758,0))),0)</f>
        <v>0</v>
      </c>
      <c r="Z758" s="75" t="n">
        <f aca="false">IF(E758&lt;&gt;0,H758,0)</f>
        <v>0</v>
      </c>
    </row>
    <row r="759" s="174" customFormat="true" ht="14.25" hidden="false" customHeight="true" outlineLevel="0" collapsed="false">
      <c r="A759" s="159" t="n">
        <v>748</v>
      </c>
      <c r="B759" s="160" t="n">
        <f aca="false">'ORÇ.GLOBAL REF.'!B759</f>
        <v>0</v>
      </c>
      <c r="C759" s="536" t="n">
        <f aca="false">'ORÇ.GLOBAL REF.'!C759</f>
        <v>0</v>
      </c>
      <c r="D759" s="162" t="n">
        <f aca="false">'ORÇ.GLOBAL REF.'!D759</f>
        <v>0</v>
      </c>
      <c r="E759" s="162" t="n">
        <f aca="false">'ORÇ.GLOBAL REF.'!E759</f>
        <v>0</v>
      </c>
      <c r="F759" s="537"/>
      <c r="G759" s="163" t="n">
        <f aca="false">ROUND(F759,2)</f>
        <v>0</v>
      </c>
      <c r="H759" s="163" t="n">
        <f aca="false">IF('ORÇ.GLOBAL P CAIXA'!K759="EXEC.",0,IF(E759&lt;&gt;0,ROUND(E759*G759,2),IF(Z759=0,(SUMIF('ORÇ.GLOBAL REF.'!$S$12:$S$1011,B759,$Z$12:$Z$1011)),Z759)))</f>
        <v>0</v>
      </c>
      <c r="I759" s="538" t="str">
        <f aca="false">'ORÇ.GLOBAL REF.'!H759</f>
        <v/>
      </c>
      <c r="J759" s="163" t="str">
        <f aca="false">'ORÇ.GLOBAL REF.'!I759</f>
        <v/>
      </c>
      <c r="K759" s="539" t="str">
        <f aca="false">'ORÇ.GLOBAL REF.'!J759</f>
        <v/>
      </c>
      <c r="L759" s="168" t="str">
        <f aca="false">IF(B759&gt;0,"ok","ocultar")</f>
        <v>ocultar</v>
      </c>
      <c r="M759" s="102"/>
      <c r="N759" s="102"/>
      <c r="O759" s="102"/>
      <c r="R759" s="157" t="n">
        <f aca="false">IF(B759=0,R758,IF(ISNONTEXT(B759)=TRUE(),INT(B759),INT(LEFT(B759,FIND(".",B759)-1))))</f>
        <v>3</v>
      </c>
      <c r="S759" s="157" t="str">
        <f aca="false">IF(S760=1,1,IF(B759&lt;&gt;0,1,IF(C759&lt;&gt;0,1,IF(D759&lt;&gt;0,1,IF(E759&lt;&gt;0,1,"")))))</f>
        <v/>
      </c>
      <c r="T759" s="157" t="str">
        <f aca="false">IF(R759=0," ",IF(R759&lt;&gt;R758,R759," "))</f>
        <v> </v>
      </c>
      <c r="U759" s="88"/>
      <c r="V759" s="75" t="e">
        <f aca="false">IF(R759&lt;&gt;T759,(IF(J759="",H759*(INFORMAÇÕES!$Q$79/INFORMAÇÕES!$Q$82),IF(J759="R",H759,0))),0)</f>
        <v>#DIV/0!</v>
      </c>
      <c r="W759" s="75" t="e">
        <f aca="false">IF(R759&lt;&gt;T759,(IF(J759="",H759*(INFORMAÇÕES!$Q$80/INFORMAÇÕES!$Q$82),IF(J759="C",H759,0))),0)</f>
        <v>#DIV/0!</v>
      </c>
      <c r="X759" s="75" t="n">
        <f aca="false">IF(R759&lt;&gt;T759,(IF(J759="",H759*INFORMAÇÕES!$U$115,IF(J759="CF",H759,0))),0)</f>
        <v>0</v>
      </c>
      <c r="Y759" s="75" t="n">
        <f aca="false">IF(R759&lt;&gt;T759,(IF(J759="",H759*INFORMAÇÕES!$U$116,IF(J759="O",H759,0))),0)</f>
        <v>0</v>
      </c>
      <c r="Z759" s="75" t="n">
        <f aca="false">IF(E759&lt;&gt;0,H759,0)</f>
        <v>0</v>
      </c>
    </row>
    <row r="760" s="174" customFormat="true" ht="14.25" hidden="false" customHeight="true" outlineLevel="0" collapsed="false">
      <c r="A760" s="159" t="n">
        <v>749</v>
      </c>
      <c r="B760" s="160" t="n">
        <f aca="false">'ORÇ.GLOBAL REF.'!B760</f>
        <v>0</v>
      </c>
      <c r="C760" s="536" t="n">
        <f aca="false">'ORÇ.GLOBAL REF.'!C760</f>
        <v>0</v>
      </c>
      <c r="D760" s="162" t="n">
        <f aca="false">'ORÇ.GLOBAL REF.'!D760</f>
        <v>0</v>
      </c>
      <c r="E760" s="162" t="n">
        <f aca="false">'ORÇ.GLOBAL REF.'!E760</f>
        <v>0</v>
      </c>
      <c r="F760" s="537"/>
      <c r="G760" s="163" t="n">
        <f aca="false">ROUND(F760,2)</f>
        <v>0</v>
      </c>
      <c r="H760" s="163" t="n">
        <f aca="false">IF('ORÇ.GLOBAL P CAIXA'!K760="EXEC.",0,IF(E760&lt;&gt;0,ROUND(E760*G760,2),IF(Z760=0,(SUMIF('ORÇ.GLOBAL REF.'!$S$12:$S$1011,B760,$Z$12:$Z$1011)),Z760)))</f>
        <v>0</v>
      </c>
      <c r="I760" s="538" t="str">
        <f aca="false">'ORÇ.GLOBAL REF.'!H760</f>
        <v/>
      </c>
      <c r="J760" s="163" t="str">
        <f aca="false">'ORÇ.GLOBAL REF.'!I760</f>
        <v/>
      </c>
      <c r="K760" s="539" t="str">
        <f aca="false">'ORÇ.GLOBAL REF.'!J760</f>
        <v/>
      </c>
      <c r="L760" s="168" t="str">
        <f aca="false">IF(B760&gt;0,"ok","ocultar")</f>
        <v>ocultar</v>
      </c>
      <c r="M760" s="102"/>
      <c r="N760" s="102"/>
      <c r="O760" s="102"/>
      <c r="R760" s="157" t="n">
        <f aca="false">IF(B760=0,R759,IF(ISNONTEXT(B760)=TRUE(),INT(B760),INT(LEFT(B760,FIND(".",B760)-1))))</f>
        <v>3</v>
      </c>
      <c r="S760" s="157" t="str">
        <f aca="false">IF(S761=1,1,IF(B760&lt;&gt;0,1,IF(C760&lt;&gt;0,1,IF(D760&lt;&gt;0,1,IF(E760&lt;&gt;0,1,"")))))</f>
        <v/>
      </c>
      <c r="T760" s="157" t="str">
        <f aca="false">IF(R760=0," ",IF(R760&lt;&gt;R759,R760," "))</f>
        <v> </v>
      </c>
      <c r="U760" s="88"/>
      <c r="V760" s="75" t="e">
        <f aca="false">IF(R760&lt;&gt;T760,(IF(J760="",H760*(INFORMAÇÕES!$Q$79/INFORMAÇÕES!$Q$82),IF(J760="R",H760,0))),0)</f>
        <v>#DIV/0!</v>
      </c>
      <c r="W760" s="75" t="e">
        <f aca="false">IF(R760&lt;&gt;T760,(IF(J760="",H760*(INFORMAÇÕES!$Q$80/INFORMAÇÕES!$Q$82),IF(J760="C",H760,0))),0)</f>
        <v>#DIV/0!</v>
      </c>
      <c r="X760" s="75" t="n">
        <f aca="false">IF(R760&lt;&gt;T760,(IF(J760="",H760*INFORMAÇÕES!$U$115,IF(J760="CF",H760,0))),0)</f>
        <v>0</v>
      </c>
      <c r="Y760" s="75" t="n">
        <f aca="false">IF(R760&lt;&gt;T760,(IF(J760="",H760*INFORMAÇÕES!$U$116,IF(J760="O",H760,0))),0)</f>
        <v>0</v>
      </c>
      <c r="Z760" s="75" t="n">
        <f aca="false">IF(E760&lt;&gt;0,H760,0)</f>
        <v>0</v>
      </c>
    </row>
    <row r="761" s="174" customFormat="true" ht="14.25" hidden="false" customHeight="true" outlineLevel="0" collapsed="false">
      <c r="A761" s="159" t="n">
        <v>750</v>
      </c>
      <c r="B761" s="160" t="n">
        <f aca="false">'ORÇ.GLOBAL REF.'!B761</f>
        <v>0</v>
      </c>
      <c r="C761" s="536" t="n">
        <f aca="false">'ORÇ.GLOBAL REF.'!C761</f>
        <v>0</v>
      </c>
      <c r="D761" s="162" t="n">
        <f aca="false">'ORÇ.GLOBAL REF.'!D761</f>
        <v>0</v>
      </c>
      <c r="E761" s="162" t="n">
        <f aca="false">'ORÇ.GLOBAL REF.'!E761</f>
        <v>0</v>
      </c>
      <c r="F761" s="537"/>
      <c r="G761" s="163" t="n">
        <f aca="false">ROUND(F761,2)</f>
        <v>0</v>
      </c>
      <c r="H761" s="163" t="n">
        <f aca="false">IF('ORÇ.GLOBAL P CAIXA'!K761="EXEC.",0,IF(E761&lt;&gt;0,ROUND(E761*G761,2),IF(Z761=0,(SUMIF('ORÇ.GLOBAL REF.'!$S$12:$S$1011,B761,$Z$12:$Z$1011)),Z761)))</f>
        <v>0</v>
      </c>
      <c r="I761" s="538" t="str">
        <f aca="false">'ORÇ.GLOBAL REF.'!H761</f>
        <v/>
      </c>
      <c r="J761" s="163" t="str">
        <f aca="false">'ORÇ.GLOBAL REF.'!I761</f>
        <v/>
      </c>
      <c r="K761" s="539" t="str">
        <f aca="false">'ORÇ.GLOBAL REF.'!J761</f>
        <v/>
      </c>
      <c r="L761" s="168" t="str">
        <f aca="false">IF(B761&gt;0,"ok","ocultar")</f>
        <v>ocultar</v>
      </c>
      <c r="M761" s="102"/>
      <c r="N761" s="102"/>
      <c r="O761" s="102"/>
      <c r="R761" s="157" t="n">
        <f aca="false">IF(B761=0,R760,IF(ISNONTEXT(B761)=TRUE(),INT(B761),INT(LEFT(B761,FIND(".",B761)-1))))</f>
        <v>3</v>
      </c>
      <c r="S761" s="157" t="str">
        <f aca="false">IF(S762=1,1,IF(B761&lt;&gt;0,1,IF(C761&lt;&gt;0,1,IF(D761&lt;&gt;0,1,IF(E761&lt;&gt;0,1,"")))))</f>
        <v/>
      </c>
      <c r="T761" s="157" t="str">
        <f aca="false">IF(R761=0," ",IF(R761&lt;&gt;R760,R761," "))</f>
        <v> </v>
      </c>
      <c r="U761" s="88"/>
      <c r="V761" s="75" t="e">
        <f aca="false">IF(R761&lt;&gt;T761,(IF(J761="",H761*(INFORMAÇÕES!$Q$79/INFORMAÇÕES!$Q$82),IF(J761="R",H761,0))),0)</f>
        <v>#DIV/0!</v>
      </c>
      <c r="W761" s="75" t="e">
        <f aca="false">IF(R761&lt;&gt;T761,(IF(J761="",H761*(INFORMAÇÕES!$Q$80/INFORMAÇÕES!$Q$82),IF(J761="C",H761,0))),0)</f>
        <v>#DIV/0!</v>
      </c>
      <c r="X761" s="75" t="n">
        <f aca="false">IF(R761&lt;&gt;T761,(IF(J761="",H761*INFORMAÇÕES!$U$115,IF(J761="CF",H761,0))),0)</f>
        <v>0</v>
      </c>
      <c r="Y761" s="75" t="n">
        <f aca="false">IF(R761&lt;&gt;T761,(IF(J761="",H761*INFORMAÇÕES!$U$116,IF(J761="O",H761,0))),0)</f>
        <v>0</v>
      </c>
      <c r="Z761" s="75" t="n">
        <f aca="false">IF(E761&lt;&gt;0,H761,0)</f>
        <v>0</v>
      </c>
    </row>
    <row r="762" s="174" customFormat="true" ht="14.25" hidden="false" customHeight="true" outlineLevel="0" collapsed="false">
      <c r="A762" s="159" t="n">
        <v>751</v>
      </c>
      <c r="B762" s="160" t="n">
        <f aca="false">'ORÇ.GLOBAL REF.'!B762</f>
        <v>0</v>
      </c>
      <c r="C762" s="536" t="n">
        <f aca="false">'ORÇ.GLOBAL REF.'!C762</f>
        <v>0</v>
      </c>
      <c r="D762" s="162" t="n">
        <f aca="false">'ORÇ.GLOBAL REF.'!D762</f>
        <v>0</v>
      </c>
      <c r="E762" s="162" t="n">
        <f aca="false">'ORÇ.GLOBAL REF.'!E762</f>
        <v>0</v>
      </c>
      <c r="F762" s="537"/>
      <c r="G762" s="163" t="n">
        <f aca="false">ROUND(F762,2)</f>
        <v>0</v>
      </c>
      <c r="H762" s="163" t="n">
        <f aca="false">IF('ORÇ.GLOBAL P CAIXA'!K762="EXEC.",0,IF(E762&lt;&gt;0,ROUND(E762*G762,2),IF(Z762=0,(SUMIF('ORÇ.GLOBAL REF.'!$S$12:$S$1011,B762,$Z$12:$Z$1011)),Z762)))</f>
        <v>0</v>
      </c>
      <c r="I762" s="538" t="str">
        <f aca="false">'ORÇ.GLOBAL REF.'!H762</f>
        <v/>
      </c>
      <c r="J762" s="163" t="str">
        <f aca="false">'ORÇ.GLOBAL REF.'!I762</f>
        <v/>
      </c>
      <c r="K762" s="539" t="str">
        <f aca="false">'ORÇ.GLOBAL REF.'!J762</f>
        <v/>
      </c>
      <c r="L762" s="168" t="str">
        <f aca="false">IF(B762&gt;0,"ok","ocultar")</f>
        <v>ocultar</v>
      </c>
      <c r="M762" s="102"/>
      <c r="N762" s="102"/>
      <c r="O762" s="102"/>
      <c r="R762" s="157" t="n">
        <f aca="false">IF(B762=0,R761,IF(ISNONTEXT(B762)=TRUE(),INT(B762),INT(LEFT(B762,FIND(".",B762)-1))))</f>
        <v>3</v>
      </c>
      <c r="S762" s="157" t="str">
        <f aca="false">IF(S763=1,1,IF(B762&lt;&gt;0,1,IF(C762&lt;&gt;0,1,IF(D762&lt;&gt;0,1,IF(E762&lt;&gt;0,1,"")))))</f>
        <v/>
      </c>
      <c r="T762" s="157" t="str">
        <f aca="false">IF(R762=0," ",IF(R762&lt;&gt;R761,R762," "))</f>
        <v> </v>
      </c>
      <c r="U762" s="88"/>
      <c r="V762" s="75" t="e">
        <f aca="false">IF(R762&lt;&gt;T762,(IF(J762="",H762*(INFORMAÇÕES!$Q$79/INFORMAÇÕES!$Q$82),IF(J762="R",H762,0))),0)</f>
        <v>#DIV/0!</v>
      </c>
      <c r="W762" s="75" t="e">
        <f aca="false">IF(R762&lt;&gt;T762,(IF(J762="",H762*(INFORMAÇÕES!$Q$80/INFORMAÇÕES!$Q$82),IF(J762="C",H762,0))),0)</f>
        <v>#DIV/0!</v>
      </c>
      <c r="X762" s="75" t="n">
        <f aca="false">IF(R762&lt;&gt;T762,(IF(J762="",H762*INFORMAÇÕES!$U$115,IF(J762="CF",H762,0))),0)</f>
        <v>0</v>
      </c>
      <c r="Y762" s="75" t="n">
        <f aca="false">IF(R762&lt;&gt;T762,(IF(J762="",H762*INFORMAÇÕES!$U$116,IF(J762="O",H762,0))),0)</f>
        <v>0</v>
      </c>
      <c r="Z762" s="75" t="n">
        <f aca="false">IF(E762&lt;&gt;0,H762,0)</f>
        <v>0</v>
      </c>
    </row>
    <row r="763" s="174" customFormat="true" ht="14.25" hidden="false" customHeight="true" outlineLevel="0" collapsed="false">
      <c r="A763" s="159" t="n">
        <v>752</v>
      </c>
      <c r="B763" s="160" t="n">
        <f aca="false">'ORÇ.GLOBAL REF.'!B763</f>
        <v>0</v>
      </c>
      <c r="C763" s="536" t="n">
        <f aca="false">'ORÇ.GLOBAL REF.'!C763</f>
        <v>0</v>
      </c>
      <c r="D763" s="162" t="n">
        <f aca="false">'ORÇ.GLOBAL REF.'!D763</f>
        <v>0</v>
      </c>
      <c r="E763" s="162" t="n">
        <f aca="false">'ORÇ.GLOBAL REF.'!E763</f>
        <v>0</v>
      </c>
      <c r="F763" s="537"/>
      <c r="G763" s="163" t="n">
        <f aca="false">ROUND(F763,2)</f>
        <v>0</v>
      </c>
      <c r="H763" s="163" t="n">
        <f aca="false">IF('ORÇ.GLOBAL P CAIXA'!K763="EXEC.",0,IF(E763&lt;&gt;0,ROUND(E763*G763,2),IF(Z763=0,(SUMIF('ORÇ.GLOBAL REF.'!$S$12:$S$1011,B763,$Z$12:$Z$1011)),Z763)))</f>
        <v>0</v>
      </c>
      <c r="I763" s="538" t="str">
        <f aca="false">'ORÇ.GLOBAL REF.'!H763</f>
        <v/>
      </c>
      <c r="J763" s="163" t="str">
        <f aca="false">'ORÇ.GLOBAL REF.'!I763</f>
        <v/>
      </c>
      <c r="K763" s="539" t="str">
        <f aca="false">'ORÇ.GLOBAL REF.'!J763</f>
        <v/>
      </c>
      <c r="L763" s="168" t="str">
        <f aca="false">IF(B763&gt;0,"ok","ocultar")</f>
        <v>ocultar</v>
      </c>
      <c r="M763" s="102"/>
      <c r="N763" s="102"/>
      <c r="O763" s="102"/>
      <c r="R763" s="157" t="n">
        <f aca="false">IF(B763=0,R762,IF(ISNONTEXT(B763)=TRUE(),INT(B763),INT(LEFT(B763,FIND(".",B763)-1))))</f>
        <v>3</v>
      </c>
      <c r="S763" s="157" t="str">
        <f aca="false">IF(S764=1,1,IF(B763&lt;&gt;0,1,IF(C763&lt;&gt;0,1,IF(D763&lt;&gt;0,1,IF(E763&lt;&gt;0,1,"")))))</f>
        <v/>
      </c>
      <c r="T763" s="157" t="str">
        <f aca="false">IF(R763=0," ",IF(R763&lt;&gt;R762,R763," "))</f>
        <v> </v>
      </c>
      <c r="U763" s="88"/>
      <c r="V763" s="75" t="e">
        <f aca="false">IF(R763&lt;&gt;T763,(IF(J763="",H763*(INFORMAÇÕES!$Q$79/INFORMAÇÕES!$Q$82),IF(J763="R",H763,0))),0)</f>
        <v>#DIV/0!</v>
      </c>
      <c r="W763" s="75" t="e">
        <f aca="false">IF(R763&lt;&gt;T763,(IF(J763="",H763*(INFORMAÇÕES!$Q$80/INFORMAÇÕES!$Q$82),IF(J763="C",H763,0))),0)</f>
        <v>#DIV/0!</v>
      </c>
      <c r="X763" s="75" t="n">
        <f aca="false">IF(R763&lt;&gt;T763,(IF(J763="",H763*INFORMAÇÕES!$U$115,IF(J763="CF",H763,0))),0)</f>
        <v>0</v>
      </c>
      <c r="Y763" s="75" t="n">
        <f aca="false">IF(R763&lt;&gt;T763,(IF(J763="",H763*INFORMAÇÕES!$U$116,IF(J763="O",H763,0))),0)</f>
        <v>0</v>
      </c>
      <c r="Z763" s="75" t="n">
        <f aca="false">IF(E763&lt;&gt;0,H763,0)</f>
        <v>0</v>
      </c>
    </row>
    <row r="764" s="174" customFormat="true" ht="14.25" hidden="false" customHeight="true" outlineLevel="0" collapsed="false">
      <c r="A764" s="159" t="n">
        <v>753</v>
      </c>
      <c r="B764" s="160" t="n">
        <f aca="false">'ORÇ.GLOBAL REF.'!B764</f>
        <v>0</v>
      </c>
      <c r="C764" s="536" t="n">
        <f aca="false">'ORÇ.GLOBAL REF.'!C764</f>
        <v>0</v>
      </c>
      <c r="D764" s="162" t="n">
        <f aca="false">'ORÇ.GLOBAL REF.'!D764</f>
        <v>0</v>
      </c>
      <c r="E764" s="162" t="n">
        <f aca="false">'ORÇ.GLOBAL REF.'!E764</f>
        <v>0</v>
      </c>
      <c r="F764" s="537"/>
      <c r="G764" s="163" t="n">
        <f aca="false">ROUND(F764,2)</f>
        <v>0</v>
      </c>
      <c r="H764" s="163" t="n">
        <f aca="false">IF('ORÇ.GLOBAL P CAIXA'!K764="EXEC.",0,IF(E764&lt;&gt;0,ROUND(E764*G764,2),IF(Z764=0,(SUMIF('ORÇ.GLOBAL REF.'!$S$12:$S$1011,B764,$Z$12:$Z$1011)),Z764)))</f>
        <v>0</v>
      </c>
      <c r="I764" s="538" t="str">
        <f aca="false">'ORÇ.GLOBAL REF.'!H764</f>
        <v/>
      </c>
      <c r="J764" s="163" t="str">
        <f aca="false">'ORÇ.GLOBAL REF.'!I764</f>
        <v/>
      </c>
      <c r="K764" s="539" t="str">
        <f aca="false">'ORÇ.GLOBAL REF.'!J764</f>
        <v/>
      </c>
      <c r="L764" s="168" t="str">
        <f aca="false">IF(B764&gt;0,"ok","ocultar")</f>
        <v>ocultar</v>
      </c>
      <c r="M764" s="102"/>
      <c r="N764" s="102"/>
      <c r="O764" s="102"/>
      <c r="R764" s="157" t="n">
        <f aca="false">IF(B764=0,R763,IF(ISNONTEXT(B764)=TRUE(),INT(B764),INT(LEFT(B764,FIND(".",B764)-1))))</f>
        <v>3</v>
      </c>
      <c r="S764" s="157" t="str">
        <f aca="false">IF(S765=1,1,IF(B764&lt;&gt;0,1,IF(C764&lt;&gt;0,1,IF(D764&lt;&gt;0,1,IF(E764&lt;&gt;0,1,"")))))</f>
        <v/>
      </c>
      <c r="T764" s="157" t="str">
        <f aca="false">IF(R764=0," ",IF(R764&lt;&gt;R763,R764," "))</f>
        <v> </v>
      </c>
      <c r="U764" s="88"/>
      <c r="V764" s="75" t="e">
        <f aca="false">IF(R764&lt;&gt;T764,(IF(J764="",H764*(INFORMAÇÕES!$Q$79/INFORMAÇÕES!$Q$82),IF(J764="R",H764,0))),0)</f>
        <v>#DIV/0!</v>
      </c>
      <c r="W764" s="75" t="e">
        <f aca="false">IF(R764&lt;&gt;T764,(IF(J764="",H764*(INFORMAÇÕES!$Q$80/INFORMAÇÕES!$Q$82),IF(J764="C",H764,0))),0)</f>
        <v>#DIV/0!</v>
      </c>
      <c r="X764" s="75" t="n">
        <f aca="false">IF(R764&lt;&gt;T764,(IF(J764="",H764*INFORMAÇÕES!$U$115,IF(J764="CF",H764,0))),0)</f>
        <v>0</v>
      </c>
      <c r="Y764" s="75" t="n">
        <f aca="false">IF(R764&lt;&gt;T764,(IF(J764="",H764*INFORMAÇÕES!$U$116,IF(J764="O",H764,0))),0)</f>
        <v>0</v>
      </c>
      <c r="Z764" s="75" t="n">
        <f aca="false">IF(E764&lt;&gt;0,H764,0)</f>
        <v>0</v>
      </c>
    </row>
    <row r="765" s="174" customFormat="true" ht="14.25" hidden="false" customHeight="true" outlineLevel="0" collapsed="false">
      <c r="A765" s="159" t="n">
        <v>754</v>
      </c>
      <c r="B765" s="160" t="n">
        <f aca="false">'ORÇ.GLOBAL REF.'!B765</f>
        <v>0</v>
      </c>
      <c r="C765" s="536" t="n">
        <f aca="false">'ORÇ.GLOBAL REF.'!C765</f>
        <v>0</v>
      </c>
      <c r="D765" s="162" t="n">
        <f aca="false">'ORÇ.GLOBAL REF.'!D765</f>
        <v>0</v>
      </c>
      <c r="E765" s="162" t="n">
        <f aca="false">'ORÇ.GLOBAL REF.'!E765</f>
        <v>0</v>
      </c>
      <c r="F765" s="537"/>
      <c r="G765" s="163" t="n">
        <f aca="false">ROUND(F765,2)</f>
        <v>0</v>
      </c>
      <c r="H765" s="163" t="n">
        <f aca="false">IF('ORÇ.GLOBAL P CAIXA'!K765="EXEC.",0,IF(E765&lt;&gt;0,ROUND(E765*G765,2),IF(Z765=0,(SUMIF('ORÇ.GLOBAL REF.'!$S$12:$S$1011,B765,$Z$12:$Z$1011)),Z765)))</f>
        <v>0</v>
      </c>
      <c r="I765" s="538" t="str">
        <f aca="false">'ORÇ.GLOBAL REF.'!H765</f>
        <v/>
      </c>
      <c r="J765" s="163" t="str">
        <f aca="false">'ORÇ.GLOBAL REF.'!I765</f>
        <v/>
      </c>
      <c r="K765" s="539" t="str">
        <f aca="false">'ORÇ.GLOBAL REF.'!J765</f>
        <v/>
      </c>
      <c r="L765" s="168" t="str">
        <f aca="false">IF(B765&gt;0,"ok","ocultar")</f>
        <v>ocultar</v>
      </c>
      <c r="M765" s="102"/>
      <c r="N765" s="102"/>
      <c r="O765" s="102"/>
      <c r="R765" s="157" t="n">
        <f aca="false">IF(B765=0,R764,IF(ISNONTEXT(B765)=TRUE(),INT(B765),INT(LEFT(B765,FIND(".",B765)-1))))</f>
        <v>3</v>
      </c>
      <c r="S765" s="157" t="str">
        <f aca="false">IF(S766=1,1,IF(B765&lt;&gt;0,1,IF(C765&lt;&gt;0,1,IF(D765&lt;&gt;0,1,IF(E765&lt;&gt;0,1,"")))))</f>
        <v/>
      </c>
      <c r="T765" s="157" t="str">
        <f aca="false">IF(R765=0," ",IF(R765&lt;&gt;R764,R765," "))</f>
        <v> </v>
      </c>
      <c r="U765" s="88"/>
      <c r="V765" s="75" t="e">
        <f aca="false">IF(R765&lt;&gt;T765,(IF(J765="",H765*(INFORMAÇÕES!$Q$79/INFORMAÇÕES!$Q$82),IF(J765="R",H765,0))),0)</f>
        <v>#DIV/0!</v>
      </c>
      <c r="W765" s="75" t="e">
        <f aca="false">IF(R765&lt;&gt;T765,(IF(J765="",H765*(INFORMAÇÕES!$Q$80/INFORMAÇÕES!$Q$82),IF(J765="C",H765,0))),0)</f>
        <v>#DIV/0!</v>
      </c>
      <c r="X765" s="75" t="n">
        <f aca="false">IF(R765&lt;&gt;T765,(IF(J765="",H765*INFORMAÇÕES!$U$115,IF(J765="CF",H765,0))),0)</f>
        <v>0</v>
      </c>
      <c r="Y765" s="75" t="n">
        <f aca="false">IF(R765&lt;&gt;T765,(IF(J765="",H765*INFORMAÇÕES!$U$116,IF(J765="O",H765,0))),0)</f>
        <v>0</v>
      </c>
      <c r="Z765" s="75" t="n">
        <f aca="false">IF(E765&lt;&gt;0,H765,0)</f>
        <v>0</v>
      </c>
    </row>
    <row r="766" s="174" customFormat="true" ht="14.25" hidden="false" customHeight="true" outlineLevel="0" collapsed="false">
      <c r="A766" s="159" t="n">
        <v>755</v>
      </c>
      <c r="B766" s="160" t="n">
        <f aca="false">'ORÇ.GLOBAL REF.'!B766</f>
        <v>0</v>
      </c>
      <c r="C766" s="536" t="n">
        <f aca="false">'ORÇ.GLOBAL REF.'!C766</f>
        <v>0</v>
      </c>
      <c r="D766" s="162" t="n">
        <f aca="false">'ORÇ.GLOBAL REF.'!D766</f>
        <v>0</v>
      </c>
      <c r="E766" s="162" t="n">
        <f aca="false">'ORÇ.GLOBAL REF.'!E766</f>
        <v>0</v>
      </c>
      <c r="F766" s="537"/>
      <c r="G766" s="163" t="n">
        <f aca="false">ROUND(F766,2)</f>
        <v>0</v>
      </c>
      <c r="H766" s="163" t="n">
        <f aca="false">IF('ORÇ.GLOBAL P CAIXA'!K766="EXEC.",0,IF(E766&lt;&gt;0,ROUND(E766*G766,2),IF(Z766=0,(SUMIF('ORÇ.GLOBAL REF.'!$S$12:$S$1011,B766,$Z$12:$Z$1011)),Z766)))</f>
        <v>0</v>
      </c>
      <c r="I766" s="538" t="str">
        <f aca="false">'ORÇ.GLOBAL REF.'!H766</f>
        <v/>
      </c>
      <c r="J766" s="163" t="str">
        <f aca="false">'ORÇ.GLOBAL REF.'!I766</f>
        <v/>
      </c>
      <c r="K766" s="539" t="str">
        <f aca="false">'ORÇ.GLOBAL REF.'!J766</f>
        <v/>
      </c>
      <c r="L766" s="168" t="str">
        <f aca="false">IF(B766&gt;0,"ok","ocultar")</f>
        <v>ocultar</v>
      </c>
      <c r="M766" s="102"/>
      <c r="N766" s="102"/>
      <c r="O766" s="102"/>
      <c r="R766" s="157" t="n">
        <f aca="false">IF(B766=0,R765,IF(ISNONTEXT(B766)=TRUE(),INT(B766),INT(LEFT(B766,FIND(".",B766)-1))))</f>
        <v>3</v>
      </c>
      <c r="S766" s="157" t="str">
        <f aca="false">IF(S767=1,1,IF(B766&lt;&gt;0,1,IF(C766&lt;&gt;0,1,IF(D766&lt;&gt;0,1,IF(E766&lt;&gt;0,1,"")))))</f>
        <v/>
      </c>
      <c r="T766" s="157" t="str">
        <f aca="false">IF(R766=0," ",IF(R766&lt;&gt;R765,R766," "))</f>
        <v> </v>
      </c>
      <c r="U766" s="88"/>
      <c r="V766" s="75" t="e">
        <f aca="false">IF(R766&lt;&gt;T766,(IF(J766="",H766*(INFORMAÇÕES!$Q$79/INFORMAÇÕES!$Q$82),IF(J766="R",H766,0))),0)</f>
        <v>#DIV/0!</v>
      </c>
      <c r="W766" s="75" t="e">
        <f aca="false">IF(R766&lt;&gt;T766,(IF(J766="",H766*(INFORMAÇÕES!$Q$80/INFORMAÇÕES!$Q$82),IF(J766="C",H766,0))),0)</f>
        <v>#DIV/0!</v>
      </c>
      <c r="X766" s="75" t="n">
        <f aca="false">IF(R766&lt;&gt;T766,(IF(J766="",H766*INFORMAÇÕES!$U$115,IF(J766="CF",H766,0))),0)</f>
        <v>0</v>
      </c>
      <c r="Y766" s="75" t="n">
        <f aca="false">IF(R766&lt;&gt;T766,(IF(J766="",H766*INFORMAÇÕES!$U$116,IF(J766="O",H766,0))),0)</f>
        <v>0</v>
      </c>
      <c r="Z766" s="75" t="n">
        <f aca="false">IF(E766&lt;&gt;0,H766,0)</f>
        <v>0</v>
      </c>
    </row>
    <row r="767" s="174" customFormat="true" ht="14.25" hidden="false" customHeight="true" outlineLevel="0" collapsed="false">
      <c r="A767" s="159" t="n">
        <v>756</v>
      </c>
      <c r="B767" s="160" t="n">
        <f aca="false">'ORÇ.GLOBAL REF.'!B767</f>
        <v>0</v>
      </c>
      <c r="C767" s="536" t="n">
        <f aca="false">'ORÇ.GLOBAL REF.'!C767</f>
        <v>0</v>
      </c>
      <c r="D767" s="162" t="n">
        <f aca="false">'ORÇ.GLOBAL REF.'!D767</f>
        <v>0</v>
      </c>
      <c r="E767" s="162" t="n">
        <f aca="false">'ORÇ.GLOBAL REF.'!E767</f>
        <v>0</v>
      </c>
      <c r="F767" s="537"/>
      <c r="G767" s="163" t="n">
        <f aca="false">ROUND(F767,2)</f>
        <v>0</v>
      </c>
      <c r="H767" s="163" t="n">
        <f aca="false">IF('ORÇ.GLOBAL P CAIXA'!K767="EXEC.",0,IF(E767&lt;&gt;0,ROUND(E767*G767,2),IF(Z767=0,(SUMIF('ORÇ.GLOBAL REF.'!$S$12:$S$1011,B767,$Z$12:$Z$1011)),Z767)))</f>
        <v>0</v>
      </c>
      <c r="I767" s="538" t="str">
        <f aca="false">'ORÇ.GLOBAL REF.'!H767</f>
        <v/>
      </c>
      <c r="J767" s="163" t="str">
        <f aca="false">'ORÇ.GLOBAL REF.'!I767</f>
        <v/>
      </c>
      <c r="K767" s="539" t="str">
        <f aca="false">'ORÇ.GLOBAL REF.'!J767</f>
        <v/>
      </c>
      <c r="L767" s="168" t="str">
        <f aca="false">IF(B767&gt;0,"ok","ocultar")</f>
        <v>ocultar</v>
      </c>
      <c r="M767" s="102"/>
      <c r="N767" s="102"/>
      <c r="O767" s="102"/>
      <c r="R767" s="157" t="n">
        <f aca="false">IF(B767=0,R766,IF(ISNONTEXT(B767)=TRUE(),INT(B767),INT(LEFT(B767,FIND(".",B767)-1))))</f>
        <v>3</v>
      </c>
      <c r="S767" s="157" t="str">
        <f aca="false">IF(S768=1,1,IF(B767&lt;&gt;0,1,IF(C767&lt;&gt;0,1,IF(D767&lt;&gt;0,1,IF(E767&lt;&gt;0,1,"")))))</f>
        <v/>
      </c>
      <c r="T767" s="157" t="str">
        <f aca="false">IF(R767=0," ",IF(R767&lt;&gt;R766,R767," "))</f>
        <v> </v>
      </c>
      <c r="U767" s="88"/>
      <c r="V767" s="75" t="e">
        <f aca="false">IF(R767&lt;&gt;T767,(IF(J767="",H767*(INFORMAÇÕES!$Q$79/INFORMAÇÕES!$Q$82),IF(J767="R",H767,0))),0)</f>
        <v>#DIV/0!</v>
      </c>
      <c r="W767" s="75" t="e">
        <f aca="false">IF(R767&lt;&gt;T767,(IF(J767="",H767*(INFORMAÇÕES!$Q$80/INFORMAÇÕES!$Q$82),IF(J767="C",H767,0))),0)</f>
        <v>#DIV/0!</v>
      </c>
      <c r="X767" s="75" t="n">
        <f aca="false">IF(R767&lt;&gt;T767,(IF(J767="",H767*INFORMAÇÕES!$U$115,IF(J767="CF",H767,0))),0)</f>
        <v>0</v>
      </c>
      <c r="Y767" s="75" t="n">
        <f aca="false">IF(R767&lt;&gt;T767,(IF(J767="",H767*INFORMAÇÕES!$U$116,IF(J767="O",H767,0))),0)</f>
        <v>0</v>
      </c>
      <c r="Z767" s="75" t="n">
        <f aca="false">IF(E767&lt;&gt;0,H767,0)</f>
        <v>0</v>
      </c>
    </row>
    <row r="768" s="174" customFormat="true" ht="14.25" hidden="false" customHeight="true" outlineLevel="0" collapsed="false">
      <c r="A768" s="159" t="n">
        <v>757</v>
      </c>
      <c r="B768" s="160" t="n">
        <f aca="false">'ORÇ.GLOBAL REF.'!B768</f>
        <v>0</v>
      </c>
      <c r="C768" s="536" t="n">
        <f aca="false">'ORÇ.GLOBAL REF.'!C768</f>
        <v>0</v>
      </c>
      <c r="D768" s="162" t="n">
        <f aca="false">'ORÇ.GLOBAL REF.'!D768</f>
        <v>0</v>
      </c>
      <c r="E768" s="162" t="n">
        <f aca="false">'ORÇ.GLOBAL REF.'!E768</f>
        <v>0</v>
      </c>
      <c r="F768" s="537"/>
      <c r="G768" s="163" t="n">
        <f aca="false">ROUND(F768,2)</f>
        <v>0</v>
      </c>
      <c r="H768" s="163" t="n">
        <f aca="false">IF('ORÇ.GLOBAL P CAIXA'!K768="EXEC.",0,IF(E768&lt;&gt;0,ROUND(E768*G768,2),IF(Z768=0,(SUMIF('ORÇ.GLOBAL REF.'!$S$12:$S$1011,B768,$Z$12:$Z$1011)),Z768)))</f>
        <v>0</v>
      </c>
      <c r="I768" s="538" t="str">
        <f aca="false">'ORÇ.GLOBAL REF.'!H768</f>
        <v/>
      </c>
      <c r="J768" s="163" t="str">
        <f aca="false">'ORÇ.GLOBAL REF.'!I768</f>
        <v/>
      </c>
      <c r="K768" s="539" t="str">
        <f aca="false">'ORÇ.GLOBAL REF.'!J768</f>
        <v/>
      </c>
      <c r="L768" s="168" t="str">
        <f aca="false">IF(B768&gt;0,"ok","ocultar")</f>
        <v>ocultar</v>
      </c>
      <c r="M768" s="102"/>
      <c r="N768" s="102"/>
      <c r="O768" s="102"/>
      <c r="R768" s="157" t="n">
        <f aca="false">IF(B768=0,R767,IF(ISNONTEXT(B768)=TRUE(),INT(B768),INT(LEFT(B768,FIND(".",B768)-1))))</f>
        <v>3</v>
      </c>
      <c r="S768" s="157" t="str">
        <f aca="false">IF(S769=1,1,IF(B768&lt;&gt;0,1,IF(C768&lt;&gt;0,1,IF(D768&lt;&gt;0,1,IF(E768&lt;&gt;0,1,"")))))</f>
        <v/>
      </c>
      <c r="T768" s="157" t="str">
        <f aca="false">IF(R768=0," ",IF(R768&lt;&gt;R767,R768," "))</f>
        <v> </v>
      </c>
      <c r="U768" s="88"/>
      <c r="V768" s="75" t="e">
        <f aca="false">IF(R768&lt;&gt;T768,(IF(J768="",H768*(INFORMAÇÕES!$Q$79/INFORMAÇÕES!$Q$82),IF(J768="R",H768,0))),0)</f>
        <v>#DIV/0!</v>
      </c>
      <c r="W768" s="75" t="e">
        <f aca="false">IF(R768&lt;&gt;T768,(IF(J768="",H768*(INFORMAÇÕES!$Q$80/INFORMAÇÕES!$Q$82),IF(J768="C",H768,0))),0)</f>
        <v>#DIV/0!</v>
      </c>
      <c r="X768" s="75" t="n">
        <f aca="false">IF(R768&lt;&gt;T768,(IF(J768="",H768*INFORMAÇÕES!$U$115,IF(J768="CF",H768,0))),0)</f>
        <v>0</v>
      </c>
      <c r="Y768" s="75" t="n">
        <f aca="false">IF(R768&lt;&gt;T768,(IF(J768="",H768*INFORMAÇÕES!$U$116,IF(J768="O",H768,0))),0)</f>
        <v>0</v>
      </c>
      <c r="Z768" s="75" t="n">
        <f aca="false">IF(E768&lt;&gt;0,H768,0)</f>
        <v>0</v>
      </c>
    </row>
    <row r="769" s="174" customFormat="true" ht="14.25" hidden="false" customHeight="true" outlineLevel="0" collapsed="false">
      <c r="A769" s="159" t="n">
        <v>758</v>
      </c>
      <c r="B769" s="160" t="n">
        <f aca="false">'ORÇ.GLOBAL REF.'!B769</f>
        <v>0</v>
      </c>
      <c r="C769" s="536" t="n">
        <f aca="false">'ORÇ.GLOBAL REF.'!C769</f>
        <v>0</v>
      </c>
      <c r="D769" s="162" t="n">
        <f aca="false">'ORÇ.GLOBAL REF.'!D769</f>
        <v>0</v>
      </c>
      <c r="E769" s="162" t="n">
        <f aca="false">'ORÇ.GLOBAL REF.'!E769</f>
        <v>0</v>
      </c>
      <c r="F769" s="537"/>
      <c r="G769" s="163" t="n">
        <f aca="false">ROUND(F769,2)</f>
        <v>0</v>
      </c>
      <c r="H769" s="163" t="n">
        <f aca="false">IF('ORÇ.GLOBAL P CAIXA'!K769="EXEC.",0,IF(E769&lt;&gt;0,ROUND(E769*G769,2),IF(Z769=0,(SUMIF('ORÇ.GLOBAL REF.'!$S$12:$S$1011,B769,$Z$12:$Z$1011)),Z769)))</f>
        <v>0</v>
      </c>
      <c r="I769" s="538" t="str">
        <f aca="false">'ORÇ.GLOBAL REF.'!H769</f>
        <v/>
      </c>
      <c r="J769" s="163" t="str">
        <f aca="false">'ORÇ.GLOBAL REF.'!I769</f>
        <v/>
      </c>
      <c r="K769" s="539" t="str">
        <f aca="false">'ORÇ.GLOBAL REF.'!J769</f>
        <v/>
      </c>
      <c r="L769" s="168" t="str">
        <f aca="false">IF(B769&gt;0,"ok","ocultar")</f>
        <v>ocultar</v>
      </c>
      <c r="M769" s="102"/>
      <c r="N769" s="102"/>
      <c r="O769" s="102"/>
      <c r="R769" s="157" t="n">
        <f aca="false">IF(B769=0,R768,IF(ISNONTEXT(B769)=TRUE(),INT(B769),INT(LEFT(B769,FIND(".",B769)-1))))</f>
        <v>3</v>
      </c>
      <c r="S769" s="157" t="str">
        <f aca="false">IF(S770=1,1,IF(B769&lt;&gt;0,1,IF(C769&lt;&gt;0,1,IF(D769&lt;&gt;0,1,IF(E769&lt;&gt;0,1,"")))))</f>
        <v/>
      </c>
      <c r="T769" s="157" t="str">
        <f aca="false">IF(R769=0," ",IF(R769&lt;&gt;R768,R769," "))</f>
        <v> </v>
      </c>
      <c r="U769" s="88"/>
      <c r="V769" s="75" t="e">
        <f aca="false">IF(R769&lt;&gt;T769,(IF(J769="",H769*(INFORMAÇÕES!$Q$79/INFORMAÇÕES!$Q$82),IF(J769="R",H769,0))),0)</f>
        <v>#DIV/0!</v>
      </c>
      <c r="W769" s="75" t="e">
        <f aca="false">IF(R769&lt;&gt;T769,(IF(J769="",H769*(INFORMAÇÕES!$Q$80/INFORMAÇÕES!$Q$82),IF(J769="C",H769,0))),0)</f>
        <v>#DIV/0!</v>
      </c>
      <c r="X769" s="75" t="n">
        <f aca="false">IF(R769&lt;&gt;T769,(IF(J769="",H769*INFORMAÇÕES!$U$115,IF(J769="CF",H769,0))),0)</f>
        <v>0</v>
      </c>
      <c r="Y769" s="75" t="n">
        <f aca="false">IF(R769&lt;&gt;T769,(IF(J769="",H769*INFORMAÇÕES!$U$116,IF(J769="O",H769,0))),0)</f>
        <v>0</v>
      </c>
      <c r="Z769" s="75" t="n">
        <f aca="false">IF(E769&lt;&gt;0,H769,0)</f>
        <v>0</v>
      </c>
    </row>
    <row r="770" s="174" customFormat="true" ht="14.25" hidden="false" customHeight="true" outlineLevel="0" collapsed="false">
      <c r="A770" s="159" t="n">
        <v>759</v>
      </c>
      <c r="B770" s="160" t="n">
        <f aca="false">'ORÇ.GLOBAL REF.'!B770</f>
        <v>0</v>
      </c>
      <c r="C770" s="536" t="n">
        <f aca="false">'ORÇ.GLOBAL REF.'!C770</f>
        <v>0</v>
      </c>
      <c r="D770" s="162" t="n">
        <f aca="false">'ORÇ.GLOBAL REF.'!D770</f>
        <v>0</v>
      </c>
      <c r="E770" s="162" t="n">
        <f aca="false">'ORÇ.GLOBAL REF.'!E770</f>
        <v>0</v>
      </c>
      <c r="F770" s="537"/>
      <c r="G770" s="163" t="n">
        <f aca="false">ROUND(F770,2)</f>
        <v>0</v>
      </c>
      <c r="H770" s="163" t="n">
        <f aca="false">IF('ORÇ.GLOBAL P CAIXA'!K770="EXEC.",0,IF(E770&lt;&gt;0,ROUND(E770*G770,2),IF(Z770=0,(SUMIF('ORÇ.GLOBAL REF.'!$S$12:$S$1011,B770,$Z$12:$Z$1011)),Z770)))</f>
        <v>0</v>
      </c>
      <c r="I770" s="538" t="str">
        <f aca="false">'ORÇ.GLOBAL REF.'!H770</f>
        <v/>
      </c>
      <c r="J770" s="163" t="str">
        <f aca="false">'ORÇ.GLOBAL REF.'!I770</f>
        <v/>
      </c>
      <c r="K770" s="539" t="str">
        <f aca="false">'ORÇ.GLOBAL REF.'!J770</f>
        <v/>
      </c>
      <c r="L770" s="168" t="str">
        <f aca="false">IF(B770&gt;0,"ok","ocultar")</f>
        <v>ocultar</v>
      </c>
      <c r="M770" s="102"/>
      <c r="N770" s="102"/>
      <c r="O770" s="102"/>
      <c r="R770" s="157" t="n">
        <f aca="false">IF(B770=0,R769,IF(ISNONTEXT(B770)=TRUE(),INT(B770),INT(LEFT(B770,FIND(".",B770)-1))))</f>
        <v>3</v>
      </c>
      <c r="S770" s="157" t="str">
        <f aca="false">IF(S771=1,1,IF(B770&lt;&gt;0,1,IF(C770&lt;&gt;0,1,IF(D770&lt;&gt;0,1,IF(E770&lt;&gt;0,1,"")))))</f>
        <v/>
      </c>
      <c r="T770" s="157" t="str">
        <f aca="false">IF(R770=0," ",IF(R770&lt;&gt;R769,R770," "))</f>
        <v> </v>
      </c>
      <c r="U770" s="88"/>
      <c r="V770" s="75" t="e">
        <f aca="false">IF(R770&lt;&gt;T770,(IF(J770="",H770*(INFORMAÇÕES!$Q$79/INFORMAÇÕES!$Q$82),IF(J770="R",H770,0))),0)</f>
        <v>#DIV/0!</v>
      </c>
      <c r="W770" s="75" t="e">
        <f aca="false">IF(R770&lt;&gt;T770,(IF(J770="",H770*(INFORMAÇÕES!$Q$80/INFORMAÇÕES!$Q$82),IF(J770="C",H770,0))),0)</f>
        <v>#DIV/0!</v>
      </c>
      <c r="X770" s="75" t="n">
        <f aca="false">IF(R770&lt;&gt;T770,(IF(J770="",H770*INFORMAÇÕES!$U$115,IF(J770="CF",H770,0))),0)</f>
        <v>0</v>
      </c>
      <c r="Y770" s="75" t="n">
        <f aca="false">IF(R770&lt;&gt;T770,(IF(J770="",H770*INFORMAÇÕES!$U$116,IF(J770="O",H770,0))),0)</f>
        <v>0</v>
      </c>
      <c r="Z770" s="75" t="n">
        <f aca="false">IF(E770&lt;&gt;0,H770,0)</f>
        <v>0</v>
      </c>
    </row>
    <row r="771" s="174" customFormat="true" ht="14.25" hidden="false" customHeight="true" outlineLevel="0" collapsed="false">
      <c r="A771" s="159" t="n">
        <v>760</v>
      </c>
      <c r="B771" s="160" t="n">
        <f aca="false">'ORÇ.GLOBAL REF.'!B771</f>
        <v>0</v>
      </c>
      <c r="C771" s="536" t="n">
        <f aca="false">'ORÇ.GLOBAL REF.'!C771</f>
        <v>0</v>
      </c>
      <c r="D771" s="162" t="n">
        <f aca="false">'ORÇ.GLOBAL REF.'!D771</f>
        <v>0</v>
      </c>
      <c r="E771" s="162" t="n">
        <f aca="false">'ORÇ.GLOBAL REF.'!E771</f>
        <v>0</v>
      </c>
      <c r="F771" s="537"/>
      <c r="G771" s="163" t="n">
        <f aca="false">ROUND(F771,2)</f>
        <v>0</v>
      </c>
      <c r="H771" s="163" t="n">
        <f aca="false">IF('ORÇ.GLOBAL P CAIXA'!K771="EXEC.",0,IF(E771&lt;&gt;0,ROUND(E771*G771,2),IF(Z771=0,(SUMIF('ORÇ.GLOBAL REF.'!$S$12:$S$1011,B771,$Z$12:$Z$1011)),Z771)))</f>
        <v>0</v>
      </c>
      <c r="I771" s="538" t="str">
        <f aca="false">'ORÇ.GLOBAL REF.'!H771</f>
        <v/>
      </c>
      <c r="J771" s="163" t="str">
        <f aca="false">'ORÇ.GLOBAL REF.'!I771</f>
        <v/>
      </c>
      <c r="K771" s="539" t="str">
        <f aca="false">'ORÇ.GLOBAL REF.'!J771</f>
        <v/>
      </c>
      <c r="L771" s="168" t="str">
        <f aca="false">IF(B771&gt;0,"ok","ocultar")</f>
        <v>ocultar</v>
      </c>
      <c r="M771" s="102"/>
      <c r="N771" s="102"/>
      <c r="O771" s="102"/>
      <c r="R771" s="157" t="n">
        <f aca="false">IF(B771=0,R770,IF(ISNONTEXT(B771)=TRUE(),INT(B771),INT(LEFT(B771,FIND(".",B771)-1))))</f>
        <v>3</v>
      </c>
      <c r="S771" s="157" t="str">
        <f aca="false">IF(S772=1,1,IF(B771&lt;&gt;0,1,IF(C771&lt;&gt;0,1,IF(D771&lt;&gt;0,1,IF(E771&lt;&gt;0,1,"")))))</f>
        <v/>
      </c>
      <c r="T771" s="157" t="str">
        <f aca="false">IF(R771=0," ",IF(R771&lt;&gt;R770,R771," "))</f>
        <v> </v>
      </c>
      <c r="U771" s="88"/>
      <c r="V771" s="75" t="e">
        <f aca="false">IF(R771&lt;&gt;T771,(IF(J771="",H771*(INFORMAÇÕES!$Q$79/INFORMAÇÕES!$Q$82),IF(J771="R",H771,0))),0)</f>
        <v>#DIV/0!</v>
      </c>
      <c r="W771" s="75" t="e">
        <f aca="false">IF(R771&lt;&gt;T771,(IF(J771="",H771*(INFORMAÇÕES!$Q$80/INFORMAÇÕES!$Q$82),IF(J771="C",H771,0))),0)</f>
        <v>#DIV/0!</v>
      </c>
      <c r="X771" s="75" t="n">
        <f aca="false">IF(R771&lt;&gt;T771,(IF(J771="",H771*INFORMAÇÕES!$U$115,IF(J771="CF",H771,0))),0)</f>
        <v>0</v>
      </c>
      <c r="Y771" s="75" t="n">
        <f aca="false">IF(R771&lt;&gt;T771,(IF(J771="",H771*INFORMAÇÕES!$U$116,IF(J771="O",H771,0))),0)</f>
        <v>0</v>
      </c>
      <c r="Z771" s="75" t="n">
        <f aca="false">IF(E771&lt;&gt;0,H771,0)</f>
        <v>0</v>
      </c>
    </row>
    <row r="772" s="174" customFormat="true" ht="14.25" hidden="false" customHeight="true" outlineLevel="0" collapsed="false">
      <c r="A772" s="159" t="n">
        <v>761</v>
      </c>
      <c r="B772" s="160" t="n">
        <f aca="false">'ORÇ.GLOBAL REF.'!B772</f>
        <v>0</v>
      </c>
      <c r="C772" s="536" t="n">
        <f aca="false">'ORÇ.GLOBAL REF.'!C772</f>
        <v>0</v>
      </c>
      <c r="D772" s="162" t="n">
        <f aca="false">'ORÇ.GLOBAL REF.'!D772</f>
        <v>0</v>
      </c>
      <c r="E772" s="162" t="n">
        <f aca="false">'ORÇ.GLOBAL REF.'!E772</f>
        <v>0</v>
      </c>
      <c r="F772" s="537"/>
      <c r="G772" s="163" t="n">
        <f aca="false">ROUND(F772,2)</f>
        <v>0</v>
      </c>
      <c r="H772" s="163" t="n">
        <f aca="false">IF('ORÇ.GLOBAL P CAIXA'!K772="EXEC.",0,IF(E772&lt;&gt;0,ROUND(E772*G772,2),IF(Z772=0,(SUMIF('ORÇ.GLOBAL REF.'!$S$12:$S$1011,B772,$Z$12:$Z$1011)),Z772)))</f>
        <v>0</v>
      </c>
      <c r="I772" s="538" t="str">
        <f aca="false">'ORÇ.GLOBAL REF.'!H772</f>
        <v/>
      </c>
      <c r="J772" s="163" t="str">
        <f aca="false">'ORÇ.GLOBAL REF.'!I772</f>
        <v/>
      </c>
      <c r="K772" s="539" t="str">
        <f aca="false">'ORÇ.GLOBAL REF.'!J772</f>
        <v/>
      </c>
      <c r="L772" s="168" t="str">
        <f aca="false">IF(B772&gt;0,"ok","ocultar")</f>
        <v>ocultar</v>
      </c>
      <c r="M772" s="102"/>
      <c r="N772" s="102"/>
      <c r="O772" s="102"/>
      <c r="R772" s="157" t="n">
        <f aca="false">IF(B772=0,R771,IF(ISNONTEXT(B772)=TRUE(),INT(B772),INT(LEFT(B772,FIND(".",B772)-1))))</f>
        <v>3</v>
      </c>
      <c r="S772" s="157" t="str">
        <f aca="false">IF(S773=1,1,IF(B772&lt;&gt;0,1,IF(C772&lt;&gt;0,1,IF(D772&lt;&gt;0,1,IF(E772&lt;&gt;0,1,"")))))</f>
        <v/>
      </c>
      <c r="T772" s="157" t="str">
        <f aca="false">IF(R772=0," ",IF(R772&lt;&gt;R771,R772," "))</f>
        <v> </v>
      </c>
      <c r="U772" s="88"/>
      <c r="V772" s="75" t="e">
        <f aca="false">IF(R772&lt;&gt;T772,(IF(J772="",H772*(INFORMAÇÕES!$Q$79/INFORMAÇÕES!$Q$82),IF(J772="R",H772,0))),0)</f>
        <v>#DIV/0!</v>
      </c>
      <c r="W772" s="75" t="e">
        <f aca="false">IF(R772&lt;&gt;T772,(IF(J772="",H772*(INFORMAÇÕES!$Q$80/INFORMAÇÕES!$Q$82),IF(J772="C",H772,0))),0)</f>
        <v>#DIV/0!</v>
      </c>
      <c r="X772" s="75" t="n">
        <f aca="false">IF(R772&lt;&gt;T772,(IF(J772="",H772*INFORMAÇÕES!$U$115,IF(J772="CF",H772,0))),0)</f>
        <v>0</v>
      </c>
      <c r="Y772" s="75" t="n">
        <f aca="false">IF(R772&lt;&gt;T772,(IF(J772="",H772*INFORMAÇÕES!$U$116,IF(J772="O",H772,0))),0)</f>
        <v>0</v>
      </c>
      <c r="Z772" s="75" t="n">
        <f aca="false">IF(E772&lt;&gt;0,H772,0)</f>
        <v>0</v>
      </c>
    </row>
    <row r="773" s="174" customFormat="true" ht="14.25" hidden="false" customHeight="true" outlineLevel="0" collapsed="false">
      <c r="A773" s="159" t="n">
        <v>762</v>
      </c>
      <c r="B773" s="160" t="n">
        <f aca="false">'ORÇ.GLOBAL REF.'!B773</f>
        <v>0</v>
      </c>
      <c r="C773" s="536" t="n">
        <f aca="false">'ORÇ.GLOBAL REF.'!C773</f>
        <v>0</v>
      </c>
      <c r="D773" s="162" t="n">
        <f aca="false">'ORÇ.GLOBAL REF.'!D773</f>
        <v>0</v>
      </c>
      <c r="E773" s="162" t="n">
        <f aca="false">'ORÇ.GLOBAL REF.'!E773</f>
        <v>0</v>
      </c>
      <c r="F773" s="537"/>
      <c r="G773" s="163" t="n">
        <f aca="false">ROUND(F773,2)</f>
        <v>0</v>
      </c>
      <c r="H773" s="163" t="n">
        <f aca="false">IF('ORÇ.GLOBAL P CAIXA'!K773="EXEC.",0,IF(E773&lt;&gt;0,ROUND(E773*G773,2),IF(Z773=0,(SUMIF('ORÇ.GLOBAL REF.'!$S$12:$S$1011,B773,$Z$12:$Z$1011)),Z773)))</f>
        <v>0</v>
      </c>
      <c r="I773" s="538" t="str">
        <f aca="false">'ORÇ.GLOBAL REF.'!H773</f>
        <v/>
      </c>
      <c r="J773" s="163" t="str">
        <f aca="false">'ORÇ.GLOBAL REF.'!I773</f>
        <v/>
      </c>
      <c r="K773" s="539" t="str">
        <f aca="false">'ORÇ.GLOBAL REF.'!J773</f>
        <v/>
      </c>
      <c r="L773" s="168" t="str">
        <f aca="false">IF(B773&gt;0,"ok","ocultar")</f>
        <v>ocultar</v>
      </c>
      <c r="M773" s="102"/>
      <c r="N773" s="102"/>
      <c r="O773" s="102"/>
      <c r="R773" s="157" t="n">
        <f aca="false">IF(B773=0,R772,IF(ISNONTEXT(B773)=TRUE(),INT(B773),INT(LEFT(B773,FIND(".",B773)-1))))</f>
        <v>3</v>
      </c>
      <c r="S773" s="157" t="str">
        <f aca="false">IF(S774=1,1,IF(B773&lt;&gt;0,1,IF(C773&lt;&gt;0,1,IF(D773&lt;&gt;0,1,IF(E773&lt;&gt;0,1,"")))))</f>
        <v/>
      </c>
      <c r="T773" s="157" t="str">
        <f aca="false">IF(R773=0," ",IF(R773&lt;&gt;R772,R773," "))</f>
        <v> </v>
      </c>
      <c r="U773" s="88"/>
      <c r="V773" s="75" t="e">
        <f aca="false">IF(R773&lt;&gt;T773,(IF(J773="",H773*(INFORMAÇÕES!$Q$79/INFORMAÇÕES!$Q$82),IF(J773="R",H773,0))),0)</f>
        <v>#DIV/0!</v>
      </c>
      <c r="W773" s="75" t="e">
        <f aca="false">IF(R773&lt;&gt;T773,(IF(J773="",H773*(INFORMAÇÕES!$Q$80/INFORMAÇÕES!$Q$82),IF(J773="C",H773,0))),0)</f>
        <v>#DIV/0!</v>
      </c>
      <c r="X773" s="75" t="n">
        <f aca="false">IF(R773&lt;&gt;T773,(IF(J773="",H773*INFORMAÇÕES!$U$115,IF(J773="CF",H773,0))),0)</f>
        <v>0</v>
      </c>
      <c r="Y773" s="75" t="n">
        <f aca="false">IF(R773&lt;&gt;T773,(IF(J773="",H773*INFORMAÇÕES!$U$116,IF(J773="O",H773,0))),0)</f>
        <v>0</v>
      </c>
      <c r="Z773" s="75" t="n">
        <f aca="false">IF(E773&lt;&gt;0,H773,0)</f>
        <v>0</v>
      </c>
    </row>
    <row r="774" s="174" customFormat="true" ht="14.25" hidden="false" customHeight="true" outlineLevel="0" collapsed="false">
      <c r="A774" s="159" t="n">
        <v>763</v>
      </c>
      <c r="B774" s="160" t="n">
        <f aca="false">'ORÇ.GLOBAL REF.'!B774</f>
        <v>0</v>
      </c>
      <c r="C774" s="536" t="n">
        <f aca="false">'ORÇ.GLOBAL REF.'!C774</f>
        <v>0</v>
      </c>
      <c r="D774" s="162" t="n">
        <f aca="false">'ORÇ.GLOBAL REF.'!D774</f>
        <v>0</v>
      </c>
      <c r="E774" s="162" t="n">
        <f aca="false">'ORÇ.GLOBAL REF.'!E774</f>
        <v>0</v>
      </c>
      <c r="F774" s="537"/>
      <c r="G774" s="163" t="n">
        <f aca="false">ROUND(F774,2)</f>
        <v>0</v>
      </c>
      <c r="H774" s="163" t="n">
        <f aca="false">IF('ORÇ.GLOBAL P CAIXA'!K774="EXEC.",0,IF(E774&lt;&gt;0,ROUND(E774*G774,2),IF(Z774=0,(SUMIF('ORÇ.GLOBAL REF.'!$S$12:$S$1011,B774,$Z$12:$Z$1011)),Z774)))</f>
        <v>0</v>
      </c>
      <c r="I774" s="538" t="str">
        <f aca="false">'ORÇ.GLOBAL REF.'!H774</f>
        <v/>
      </c>
      <c r="J774" s="163" t="str">
        <f aca="false">'ORÇ.GLOBAL REF.'!I774</f>
        <v/>
      </c>
      <c r="K774" s="539" t="str">
        <f aca="false">'ORÇ.GLOBAL REF.'!J774</f>
        <v/>
      </c>
      <c r="L774" s="168" t="str">
        <f aca="false">IF(B774&gt;0,"ok","ocultar")</f>
        <v>ocultar</v>
      </c>
      <c r="M774" s="102"/>
      <c r="N774" s="102"/>
      <c r="O774" s="102"/>
      <c r="R774" s="157" t="n">
        <f aca="false">IF(B774=0,R773,IF(ISNONTEXT(B774)=TRUE(),INT(B774),INT(LEFT(B774,FIND(".",B774)-1))))</f>
        <v>3</v>
      </c>
      <c r="S774" s="157" t="str">
        <f aca="false">IF(S775=1,1,IF(B774&lt;&gt;0,1,IF(C774&lt;&gt;0,1,IF(D774&lt;&gt;0,1,IF(E774&lt;&gt;0,1,"")))))</f>
        <v/>
      </c>
      <c r="T774" s="157" t="str">
        <f aca="false">IF(R774=0," ",IF(R774&lt;&gt;R773,R774," "))</f>
        <v> </v>
      </c>
      <c r="U774" s="88"/>
      <c r="V774" s="75" t="e">
        <f aca="false">IF(R774&lt;&gt;T774,(IF(J774="",H774*(INFORMAÇÕES!$Q$79/INFORMAÇÕES!$Q$82),IF(J774="R",H774,0))),0)</f>
        <v>#DIV/0!</v>
      </c>
      <c r="W774" s="75" t="e">
        <f aca="false">IF(R774&lt;&gt;T774,(IF(J774="",H774*(INFORMAÇÕES!$Q$80/INFORMAÇÕES!$Q$82),IF(J774="C",H774,0))),0)</f>
        <v>#DIV/0!</v>
      </c>
      <c r="X774" s="75" t="n">
        <f aca="false">IF(R774&lt;&gt;T774,(IF(J774="",H774*INFORMAÇÕES!$U$115,IF(J774="CF",H774,0))),0)</f>
        <v>0</v>
      </c>
      <c r="Y774" s="75" t="n">
        <f aca="false">IF(R774&lt;&gt;T774,(IF(J774="",H774*INFORMAÇÕES!$U$116,IF(J774="O",H774,0))),0)</f>
        <v>0</v>
      </c>
      <c r="Z774" s="75" t="n">
        <f aca="false">IF(E774&lt;&gt;0,H774,0)</f>
        <v>0</v>
      </c>
    </row>
    <row r="775" s="174" customFormat="true" ht="14.25" hidden="false" customHeight="true" outlineLevel="0" collapsed="false">
      <c r="A775" s="159" t="n">
        <v>764</v>
      </c>
      <c r="B775" s="160" t="n">
        <f aca="false">'ORÇ.GLOBAL REF.'!B775</f>
        <v>0</v>
      </c>
      <c r="C775" s="536" t="n">
        <f aca="false">'ORÇ.GLOBAL REF.'!C775</f>
        <v>0</v>
      </c>
      <c r="D775" s="162" t="n">
        <f aca="false">'ORÇ.GLOBAL REF.'!D775</f>
        <v>0</v>
      </c>
      <c r="E775" s="162" t="n">
        <f aca="false">'ORÇ.GLOBAL REF.'!E775</f>
        <v>0</v>
      </c>
      <c r="F775" s="537"/>
      <c r="G775" s="163" t="n">
        <f aca="false">ROUND(F775,2)</f>
        <v>0</v>
      </c>
      <c r="H775" s="163" t="n">
        <f aca="false">IF('ORÇ.GLOBAL P CAIXA'!K775="EXEC.",0,IF(E775&lt;&gt;0,ROUND(E775*G775,2),IF(Z775=0,(SUMIF('ORÇ.GLOBAL REF.'!$S$12:$S$1011,B775,$Z$12:$Z$1011)),Z775)))</f>
        <v>0</v>
      </c>
      <c r="I775" s="538" t="str">
        <f aca="false">'ORÇ.GLOBAL REF.'!H775</f>
        <v/>
      </c>
      <c r="J775" s="163" t="str">
        <f aca="false">'ORÇ.GLOBAL REF.'!I775</f>
        <v/>
      </c>
      <c r="K775" s="539" t="str">
        <f aca="false">'ORÇ.GLOBAL REF.'!J775</f>
        <v/>
      </c>
      <c r="L775" s="168" t="str">
        <f aca="false">IF(B775&gt;0,"ok","ocultar")</f>
        <v>ocultar</v>
      </c>
      <c r="M775" s="102"/>
      <c r="N775" s="102"/>
      <c r="O775" s="102"/>
      <c r="R775" s="157" t="n">
        <f aca="false">IF(B775=0,R774,IF(ISNONTEXT(B775)=TRUE(),INT(B775),INT(LEFT(B775,FIND(".",B775)-1))))</f>
        <v>3</v>
      </c>
      <c r="S775" s="157" t="str">
        <f aca="false">IF(S776=1,1,IF(B775&lt;&gt;0,1,IF(C775&lt;&gt;0,1,IF(D775&lt;&gt;0,1,IF(E775&lt;&gt;0,1,"")))))</f>
        <v/>
      </c>
      <c r="T775" s="157" t="str">
        <f aca="false">IF(R775=0," ",IF(R775&lt;&gt;R774,R775," "))</f>
        <v> </v>
      </c>
      <c r="U775" s="88"/>
      <c r="V775" s="75" t="e">
        <f aca="false">IF(R775&lt;&gt;T775,(IF(J775="",H775*(INFORMAÇÕES!$Q$79/INFORMAÇÕES!$Q$82),IF(J775="R",H775,0))),0)</f>
        <v>#DIV/0!</v>
      </c>
      <c r="W775" s="75" t="e">
        <f aca="false">IF(R775&lt;&gt;T775,(IF(J775="",H775*(INFORMAÇÕES!$Q$80/INFORMAÇÕES!$Q$82),IF(J775="C",H775,0))),0)</f>
        <v>#DIV/0!</v>
      </c>
      <c r="X775" s="75" t="n">
        <f aca="false">IF(R775&lt;&gt;T775,(IF(J775="",H775*INFORMAÇÕES!$U$115,IF(J775="CF",H775,0))),0)</f>
        <v>0</v>
      </c>
      <c r="Y775" s="75" t="n">
        <f aca="false">IF(R775&lt;&gt;T775,(IF(J775="",H775*INFORMAÇÕES!$U$116,IF(J775="O",H775,0))),0)</f>
        <v>0</v>
      </c>
      <c r="Z775" s="75" t="n">
        <f aca="false">IF(E775&lt;&gt;0,H775,0)</f>
        <v>0</v>
      </c>
    </row>
    <row r="776" s="174" customFormat="true" ht="14.25" hidden="false" customHeight="true" outlineLevel="0" collapsed="false">
      <c r="A776" s="159" t="n">
        <v>765</v>
      </c>
      <c r="B776" s="160" t="n">
        <f aca="false">'ORÇ.GLOBAL REF.'!B776</f>
        <v>0</v>
      </c>
      <c r="C776" s="536" t="n">
        <f aca="false">'ORÇ.GLOBAL REF.'!C776</f>
        <v>0</v>
      </c>
      <c r="D776" s="162" t="n">
        <f aca="false">'ORÇ.GLOBAL REF.'!D776</f>
        <v>0</v>
      </c>
      <c r="E776" s="162" t="n">
        <f aca="false">'ORÇ.GLOBAL REF.'!E776</f>
        <v>0</v>
      </c>
      <c r="F776" s="537"/>
      <c r="G776" s="163" t="n">
        <f aca="false">ROUND(F776,2)</f>
        <v>0</v>
      </c>
      <c r="H776" s="163" t="n">
        <f aca="false">IF('ORÇ.GLOBAL P CAIXA'!K776="EXEC.",0,IF(E776&lt;&gt;0,ROUND(E776*G776,2),IF(Z776=0,(SUMIF('ORÇ.GLOBAL REF.'!$S$12:$S$1011,B776,$Z$12:$Z$1011)),Z776)))</f>
        <v>0</v>
      </c>
      <c r="I776" s="538" t="str">
        <f aca="false">'ORÇ.GLOBAL REF.'!H776</f>
        <v/>
      </c>
      <c r="J776" s="163" t="str">
        <f aca="false">'ORÇ.GLOBAL REF.'!I776</f>
        <v/>
      </c>
      <c r="K776" s="539" t="str">
        <f aca="false">'ORÇ.GLOBAL REF.'!J776</f>
        <v/>
      </c>
      <c r="L776" s="168" t="str">
        <f aca="false">IF(B776&gt;0,"ok","ocultar")</f>
        <v>ocultar</v>
      </c>
      <c r="M776" s="102"/>
      <c r="N776" s="102"/>
      <c r="O776" s="102"/>
      <c r="R776" s="157" t="n">
        <f aca="false">IF(B776=0,R775,IF(ISNONTEXT(B776)=TRUE(),INT(B776),INT(LEFT(B776,FIND(".",B776)-1))))</f>
        <v>3</v>
      </c>
      <c r="S776" s="157" t="str">
        <f aca="false">IF(S777=1,1,IF(B776&lt;&gt;0,1,IF(C776&lt;&gt;0,1,IF(D776&lt;&gt;0,1,IF(E776&lt;&gt;0,1,"")))))</f>
        <v/>
      </c>
      <c r="T776" s="157" t="str">
        <f aca="false">IF(R776=0," ",IF(R776&lt;&gt;R775,R776," "))</f>
        <v> </v>
      </c>
      <c r="U776" s="88"/>
      <c r="V776" s="75" t="e">
        <f aca="false">IF(R776&lt;&gt;T776,(IF(J776="",H776*(INFORMAÇÕES!$Q$79/INFORMAÇÕES!$Q$82),IF(J776="R",H776,0))),0)</f>
        <v>#DIV/0!</v>
      </c>
      <c r="W776" s="75" t="e">
        <f aca="false">IF(R776&lt;&gt;T776,(IF(J776="",H776*(INFORMAÇÕES!$Q$80/INFORMAÇÕES!$Q$82),IF(J776="C",H776,0))),0)</f>
        <v>#DIV/0!</v>
      </c>
      <c r="X776" s="75" t="n">
        <f aca="false">IF(R776&lt;&gt;T776,(IF(J776="",H776*INFORMAÇÕES!$U$115,IF(J776="CF",H776,0))),0)</f>
        <v>0</v>
      </c>
      <c r="Y776" s="75" t="n">
        <f aca="false">IF(R776&lt;&gt;T776,(IF(J776="",H776*INFORMAÇÕES!$U$116,IF(J776="O",H776,0))),0)</f>
        <v>0</v>
      </c>
      <c r="Z776" s="75" t="n">
        <f aca="false">IF(E776&lt;&gt;0,H776,0)</f>
        <v>0</v>
      </c>
    </row>
    <row r="777" s="174" customFormat="true" ht="14.25" hidden="false" customHeight="true" outlineLevel="0" collapsed="false">
      <c r="A777" s="159" t="n">
        <v>766</v>
      </c>
      <c r="B777" s="160" t="n">
        <f aca="false">'ORÇ.GLOBAL REF.'!B777</f>
        <v>0</v>
      </c>
      <c r="C777" s="536" t="n">
        <f aca="false">'ORÇ.GLOBAL REF.'!C777</f>
        <v>0</v>
      </c>
      <c r="D777" s="162" t="n">
        <f aca="false">'ORÇ.GLOBAL REF.'!D777</f>
        <v>0</v>
      </c>
      <c r="E777" s="162" t="n">
        <f aca="false">'ORÇ.GLOBAL REF.'!E777</f>
        <v>0</v>
      </c>
      <c r="F777" s="537"/>
      <c r="G777" s="163" t="n">
        <f aca="false">ROUND(F777,2)</f>
        <v>0</v>
      </c>
      <c r="H777" s="163" t="n">
        <f aca="false">IF('ORÇ.GLOBAL P CAIXA'!K777="EXEC.",0,IF(E777&lt;&gt;0,ROUND(E777*G777,2),IF(Z777=0,(SUMIF('ORÇ.GLOBAL REF.'!$S$12:$S$1011,B777,$Z$12:$Z$1011)),Z777)))</f>
        <v>0</v>
      </c>
      <c r="I777" s="538" t="str">
        <f aca="false">'ORÇ.GLOBAL REF.'!H777</f>
        <v/>
      </c>
      <c r="J777" s="163" t="str">
        <f aca="false">'ORÇ.GLOBAL REF.'!I777</f>
        <v/>
      </c>
      <c r="K777" s="539" t="str">
        <f aca="false">'ORÇ.GLOBAL REF.'!J777</f>
        <v/>
      </c>
      <c r="L777" s="168" t="str">
        <f aca="false">IF(B777&gt;0,"ok","ocultar")</f>
        <v>ocultar</v>
      </c>
      <c r="M777" s="102"/>
      <c r="N777" s="102"/>
      <c r="O777" s="102"/>
      <c r="R777" s="157" t="n">
        <f aca="false">IF(B777=0,R776,IF(ISNONTEXT(B777)=TRUE(),INT(B777),INT(LEFT(B777,FIND(".",B777)-1))))</f>
        <v>3</v>
      </c>
      <c r="S777" s="157" t="str">
        <f aca="false">IF(S778=1,1,IF(B777&lt;&gt;0,1,IF(C777&lt;&gt;0,1,IF(D777&lt;&gt;0,1,IF(E777&lt;&gt;0,1,"")))))</f>
        <v/>
      </c>
      <c r="T777" s="157" t="str">
        <f aca="false">IF(R777=0," ",IF(R777&lt;&gt;R776,R777," "))</f>
        <v> </v>
      </c>
      <c r="U777" s="88"/>
      <c r="V777" s="75" t="e">
        <f aca="false">IF(R777&lt;&gt;T777,(IF(J777="",H777*(INFORMAÇÕES!$Q$79/INFORMAÇÕES!$Q$82),IF(J777="R",H777,0))),0)</f>
        <v>#DIV/0!</v>
      </c>
      <c r="W777" s="75" t="e">
        <f aca="false">IF(R777&lt;&gt;T777,(IF(J777="",H777*(INFORMAÇÕES!$Q$80/INFORMAÇÕES!$Q$82),IF(J777="C",H777,0))),0)</f>
        <v>#DIV/0!</v>
      </c>
      <c r="X777" s="75" t="n">
        <f aca="false">IF(R777&lt;&gt;T777,(IF(J777="",H777*INFORMAÇÕES!$U$115,IF(J777="CF",H777,0))),0)</f>
        <v>0</v>
      </c>
      <c r="Y777" s="75" t="n">
        <f aca="false">IF(R777&lt;&gt;T777,(IF(J777="",H777*INFORMAÇÕES!$U$116,IF(J777="O",H777,0))),0)</f>
        <v>0</v>
      </c>
      <c r="Z777" s="75" t="n">
        <f aca="false">IF(E777&lt;&gt;0,H777,0)</f>
        <v>0</v>
      </c>
    </row>
    <row r="778" s="174" customFormat="true" ht="14.25" hidden="false" customHeight="true" outlineLevel="0" collapsed="false">
      <c r="A778" s="159" t="n">
        <v>767</v>
      </c>
      <c r="B778" s="160" t="n">
        <f aca="false">'ORÇ.GLOBAL REF.'!B778</f>
        <v>0</v>
      </c>
      <c r="C778" s="536" t="n">
        <f aca="false">'ORÇ.GLOBAL REF.'!C778</f>
        <v>0</v>
      </c>
      <c r="D778" s="162" t="n">
        <f aca="false">'ORÇ.GLOBAL REF.'!D778</f>
        <v>0</v>
      </c>
      <c r="E778" s="162" t="n">
        <f aca="false">'ORÇ.GLOBAL REF.'!E778</f>
        <v>0</v>
      </c>
      <c r="F778" s="537"/>
      <c r="G778" s="163" t="n">
        <f aca="false">ROUND(F778,2)</f>
        <v>0</v>
      </c>
      <c r="H778" s="163" t="n">
        <f aca="false">IF('ORÇ.GLOBAL P CAIXA'!K778="EXEC.",0,IF(E778&lt;&gt;0,ROUND(E778*G778,2),IF(Z778=0,(SUMIF('ORÇ.GLOBAL REF.'!$S$12:$S$1011,B778,$Z$12:$Z$1011)),Z778)))</f>
        <v>0</v>
      </c>
      <c r="I778" s="538" t="str">
        <f aca="false">'ORÇ.GLOBAL REF.'!H778</f>
        <v/>
      </c>
      <c r="J778" s="163" t="str">
        <f aca="false">'ORÇ.GLOBAL REF.'!I778</f>
        <v/>
      </c>
      <c r="K778" s="539" t="str">
        <f aca="false">'ORÇ.GLOBAL REF.'!J778</f>
        <v/>
      </c>
      <c r="L778" s="168" t="str">
        <f aca="false">IF(B778&gt;0,"ok","ocultar")</f>
        <v>ocultar</v>
      </c>
      <c r="M778" s="102"/>
      <c r="N778" s="102"/>
      <c r="O778" s="102"/>
      <c r="R778" s="157" t="n">
        <f aca="false">IF(B778=0,R777,IF(ISNONTEXT(B778)=TRUE(),INT(B778),INT(LEFT(B778,FIND(".",B778)-1))))</f>
        <v>3</v>
      </c>
      <c r="S778" s="157" t="str">
        <f aca="false">IF(S779=1,1,IF(B778&lt;&gt;0,1,IF(C778&lt;&gt;0,1,IF(D778&lt;&gt;0,1,IF(E778&lt;&gt;0,1,"")))))</f>
        <v/>
      </c>
      <c r="T778" s="157" t="str">
        <f aca="false">IF(R778=0," ",IF(R778&lt;&gt;R777,R778," "))</f>
        <v> </v>
      </c>
      <c r="U778" s="88"/>
      <c r="V778" s="75" t="e">
        <f aca="false">IF(R778&lt;&gt;T778,(IF(J778="",H778*(INFORMAÇÕES!$Q$79/INFORMAÇÕES!$Q$82),IF(J778="R",H778,0))),0)</f>
        <v>#DIV/0!</v>
      </c>
      <c r="W778" s="75" t="e">
        <f aca="false">IF(R778&lt;&gt;T778,(IF(J778="",H778*(INFORMAÇÕES!$Q$80/INFORMAÇÕES!$Q$82),IF(J778="C",H778,0))),0)</f>
        <v>#DIV/0!</v>
      </c>
      <c r="X778" s="75" t="n">
        <f aca="false">IF(R778&lt;&gt;T778,(IF(J778="",H778*INFORMAÇÕES!$U$115,IF(J778="CF",H778,0))),0)</f>
        <v>0</v>
      </c>
      <c r="Y778" s="75" t="n">
        <f aca="false">IF(R778&lt;&gt;T778,(IF(J778="",H778*INFORMAÇÕES!$U$116,IF(J778="O",H778,0))),0)</f>
        <v>0</v>
      </c>
      <c r="Z778" s="75" t="n">
        <f aca="false">IF(E778&lt;&gt;0,H778,0)</f>
        <v>0</v>
      </c>
    </row>
    <row r="779" s="174" customFormat="true" ht="14.25" hidden="false" customHeight="true" outlineLevel="0" collapsed="false">
      <c r="A779" s="159" t="n">
        <v>768</v>
      </c>
      <c r="B779" s="160" t="n">
        <f aca="false">'ORÇ.GLOBAL REF.'!B779</f>
        <v>0</v>
      </c>
      <c r="C779" s="536" t="n">
        <f aca="false">'ORÇ.GLOBAL REF.'!C779</f>
        <v>0</v>
      </c>
      <c r="D779" s="162" t="n">
        <f aca="false">'ORÇ.GLOBAL REF.'!D779</f>
        <v>0</v>
      </c>
      <c r="E779" s="162" t="n">
        <f aca="false">'ORÇ.GLOBAL REF.'!E779</f>
        <v>0</v>
      </c>
      <c r="F779" s="537"/>
      <c r="G779" s="163" t="n">
        <f aca="false">ROUND(F779,2)</f>
        <v>0</v>
      </c>
      <c r="H779" s="163" t="n">
        <f aca="false">IF('ORÇ.GLOBAL P CAIXA'!K779="EXEC.",0,IF(E779&lt;&gt;0,ROUND(E779*G779,2),IF(Z779=0,(SUMIF('ORÇ.GLOBAL REF.'!$S$12:$S$1011,B779,$Z$12:$Z$1011)),Z779)))</f>
        <v>0</v>
      </c>
      <c r="I779" s="538" t="str">
        <f aca="false">'ORÇ.GLOBAL REF.'!H779</f>
        <v/>
      </c>
      <c r="J779" s="163" t="str">
        <f aca="false">'ORÇ.GLOBAL REF.'!I779</f>
        <v/>
      </c>
      <c r="K779" s="539" t="str">
        <f aca="false">'ORÇ.GLOBAL REF.'!J779</f>
        <v/>
      </c>
      <c r="L779" s="168" t="str">
        <f aca="false">IF(B779&gt;0,"ok","ocultar")</f>
        <v>ocultar</v>
      </c>
      <c r="M779" s="102"/>
      <c r="N779" s="102"/>
      <c r="O779" s="102"/>
      <c r="R779" s="157" t="n">
        <f aca="false">IF(B779=0,R778,IF(ISNONTEXT(B779)=TRUE(),INT(B779),INT(LEFT(B779,FIND(".",B779)-1))))</f>
        <v>3</v>
      </c>
      <c r="S779" s="157" t="str">
        <f aca="false">IF(S780=1,1,IF(B779&lt;&gt;0,1,IF(C779&lt;&gt;0,1,IF(D779&lt;&gt;0,1,IF(E779&lt;&gt;0,1,"")))))</f>
        <v/>
      </c>
      <c r="T779" s="157" t="str">
        <f aca="false">IF(R779=0," ",IF(R779&lt;&gt;R778,R779," "))</f>
        <v> </v>
      </c>
      <c r="U779" s="88"/>
      <c r="V779" s="75" t="e">
        <f aca="false">IF(R779&lt;&gt;T779,(IF(J779="",H779*(INFORMAÇÕES!$Q$79/INFORMAÇÕES!$Q$82),IF(J779="R",H779,0))),0)</f>
        <v>#DIV/0!</v>
      </c>
      <c r="W779" s="75" t="e">
        <f aca="false">IF(R779&lt;&gt;T779,(IF(J779="",H779*(INFORMAÇÕES!$Q$80/INFORMAÇÕES!$Q$82),IF(J779="C",H779,0))),0)</f>
        <v>#DIV/0!</v>
      </c>
      <c r="X779" s="75" t="n">
        <f aca="false">IF(R779&lt;&gt;T779,(IF(J779="",H779*INFORMAÇÕES!$U$115,IF(J779="CF",H779,0))),0)</f>
        <v>0</v>
      </c>
      <c r="Y779" s="75" t="n">
        <f aca="false">IF(R779&lt;&gt;T779,(IF(J779="",H779*INFORMAÇÕES!$U$116,IF(J779="O",H779,0))),0)</f>
        <v>0</v>
      </c>
      <c r="Z779" s="75" t="n">
        <f aca="false">IF(E779&lt;&gt;0,H779,0)</f>
        <v>0</v>
      </c>
    </row>
    <row r="780" s="174" customFormat="true" ht="14.25" hidden="false" customHeight="true" outlineLevel="0" collapsed="false">
      <c r="A780" s="159" t="n">
        <v>769</v>
      </c>
      <c r="B780" s="160" t="n">
        <f aca="false">'ORÇ.GLOBAL REF.'!B780</f>
        <v>0</v>
      </c>
      <c r="C780" s="536" t="n">
        <f aca="false">'ORÇ.GLOBAL REF.'!C780</f>
        <v>0</v>
      </c>
      <c r="D780" s="162" t="n">
        <f aca="false">'ORÇ.GLOBAL REF.'!D780</f>
        <v>0</v>
      </c>
      <c r="E780" s="162" t="n">
        <f aca="false">'ORÇ.GLOBAL REF.'!E780</f>
        <v>0</v>
      </c>
      <c r="F780" s="537"/>
      <c r="G780" s="163" t="n">
        <f aca="false">ROUND(F780,2)</f>
        <v>0</v>
      </c>
      <c r="H780" s="163" t="n">
        <f aca="false">IF('ORÇ.GLOBAL P CAIXA'!K780="EXEC.",0,IF(E780&lt;&gt;0,ROUND(E780*G780,2),IF(Z780=0,(SUMIF('ORÇ.GLOBAL REF.'!$S$12:$S$1011,B780,$Z$12:$Z$1011)),Z780)))</f>
        <v>0</v>
      </c>
      <c r="I780" s="538" t="str">
        <f aca="false">'ORÇ.GLOBAL REF.'!H780</f>
        <v/>
      </c>
      <c r="J780" s="163" t="str">
        <f aca="false">'ORÇ.GLOBAL REF.'!I780</f>
        <v/>
      </c>
      <c r="K780" s="539" t="str">
        <f aca="false">'ORÇ.GLOBAL REF.'!J780</f>
        <v/>
      </c>
      <c r="L780" s="168" t="str">
        <f aca="false">IF(B780&gt;0,"ok","ocultar")</f>
        <v>ocultar</v>
      </c>
      <c r="M780" s="102"/>
      <c r="N780" s="102"/>
      <c r="O780" s="102"/>
      <c r="R780" s="157" t="n">
        <f aca="false">IF(B780=0,R779,IF(ISNONTEXT(B780)=TRUE(),INT(B780),INT(LEFT(B780,FIND(".",B780)-1))))</f>
        <v>3</v>
      </c>
      <c r="S780" s="157" t="str">
        <f aca="false">IF(S781=1,1,IF(B780&lt;&gt;0,1,IF(C780&lt;&gt;0,1,IF(D780&lt;&gt;0,1,IF(E780&lt;&gt;0,1,"")))))</f>
        <v/>
      </c>
      <c r="T780" s="157" t="str">
        <f aca="false">IF(R780=0," ",IF(R780&lt;&gt;R779,R780," "))</f>
        <v> </v>
      </c>
      <c r="U780" s="88"/>
      <c r="V780" s="75" t="e">
        <f aca="false">IF(R780&lt;&gt;T780,(IF(J780="",H780*(INFORMAÇÕES!$Q$79/INFORMAÇÕES!$Q$82),IF(J780="R",H780,0))),0)</f>
        <v>#DIV/0!</v>
      </c>
      <c r="W780" s="75" t="e">
        <f aca="false">IF(R780&lt;&gt;T780,(IF(J780="",H780*(INFORMAÇÕES!$Q$80/INFORMAÇÕES!$Q$82),IF(J780="C",H780,0))),0)</f>
        <v>#DIV/0!</v>
      </c>
      <c r="X780" s="75" t="n">
        <f aca="false">IF(R780&lt;&gt;T780,(IF(J780="",H780*INFORMAÇÕES!$U$115,IF(J780="CF",H780,0))),0)</f>
        <v>0</v>
      </c>
      <c r="Y780" s="75" t="n">
        <f aca="false">IF(R780&lt;&gt;T780,(IF(J780="",H780*INFORMAÇÕES!$U$116,IF(J780="O",H780,0))),0)</f>
        <v>0</v>
      </c>
      <c r="Z780" s="75" t="n">
        <f aca="false">IF(E780&lt;&gt;0,H780,0)</f>
        <v>0</v>
      </c>
    </row>
    <row r="781" s="174" customFormat="true" ht="14.25" hidden="false" customHeight="true" outlineLevel="0" collapsed="false">
      <c r="A781" s="159" t="n">
        <v>770</v>
      </c>
      <c r="B781" s="160" t="n">
        <f aca="false">'ORÇ.GLOBAL REF.'!B781</f>
        <v>0</v>
      </c>
      <c r="C781" s="536" t="n">
        <f aca="false">'ORÇ.GLOBAL REF.'!C781</f>
        <v>0</v>
      </c>
      <c r="D781" s="162" t="n">
        <f aca="false">'ORÇ.GLOBAL REF.'!D781</f>
        <v>0</v>
      </c>
      <c r="E781" s="162" t="n">
        <f aca="false">'ORÇ.GLOBAL REF.'!E781</f>
        <v>0</v>
      </c>
      <c r="F781" s="537"/>
      <c r="G781" s="163" t="n">
        <f aca="false">ROUND(F781,2)</f>
        <v>0</v>
      </c>
      <c r="H781" s="163" t="n">
        <f aca="false">IF('ORÇ.GLOBAL P CAIXA'!K781="EXEC.",0,IF(E781&lt;&gt;0,ROUND(E781*G781,2),IF(Z781=0,(SUMIF('ORÇ.GLOBAL REF.'!$S$12:$S$1011,B781,$Z$12:$Z$1011)),Z781)))</f>
        <v>0</v>
      </c>
      <c r="I781" s="538" t="str">
        <f aca="false">'ORÇ.GLOBAL REF.'!H781</f>
        <v/>
      </c>
      <c r="J781" s="163" t="str">
        <f aca="false">'ORÇ.GLOBAL REF.'!I781</f>
        <v/>
      </c>
      <c r="K781" s="539" t="str">
        <f aca="false">'ORÇ.GLOBAL REF.'!J781</f>
        <v/>
      </c>
      <c r="L781" s="168" t="str">
        <f aca="false">IF(B781&gt;0,"ok","ocultar")</f>
        <v>ocultar</v>
      </c>
      <c r="M781" s="102"/>
      <c r="N781" s="102"/>
      <c r="O781" s="102"/>
      <c r="R781" s="157" t="n">
        <f aca="false">IF(B781=0,R780,IF(ISNONTEXT(B781)=TRUE(),INT(B781),INT(LEFT(B781,FIND(".",B781)-1))))</f>
        <v>3</v>
      </c>
      <c r="S781" s="157" t="str">
        <f aca="false">IF(S782=1,1,IF(B781&lt;&gt;0,1,IF(C781&lt;&gt;0,1,IF(D781&lt;&gt;0,1,IF(E781&lt;&gt;0,1,"")))))</f>
        <v/>
      </c>
      <c r="T781" s="157" t="str">
        <f aca="false">IF(R781=0," ",IF(R781&lt;&gt;R780,R781," "))</f>
        <v> </v>
      </c>
      <c r="U781" s="88"/>
      <c r="V781" s="75" t="e">
        <f aca="false">IF(R781&lt;&gt;T781,(IF(J781="",H781*(INFORMAÇÕES!$Q$79/INFORMAÇÕES!$Q$82),IF(J781="R",H781,0))),0)</f>
        <v>#DIV/0!</v>
      </c>
      <c r="W781" s="75" t="e">
        <f aca="false">IF(R781&lt;&gt;T781,(IF(J781="",H781*(INFORMAÇÕES!$Q$80/INFORMAÇÕES!$Q$82),IF(J781="C",H781,0))),0)</f>
        <v>#DIV/0!</v>
      </c>
      <c r="X781" s="75" t="n">
        <f aca="false">IF(R781&lt;&gt;T781,(IF(J781="",H781*INFORMAÇÕES!$U$115,IF(J781="CF",H781,0))),0)</f>
        <v>0</v>
      </c>
      <c r="Y781" s="75" t="n">
        <f aca="false">IF(R781&lt;&gt;T781,(IF(J781="",H781*INFORMAÇÕES!$U$116,IF(J781="O",H781,0))),0)</f>
        <v>0</v>
      </c>
      <c r="Z781" s="75" t="n">
        <f aca="false">IF(E781&lt;&gt;0,H781,0)</f>
        <v>0</v>
      </c>
    </row>
    <row r="782" s="174" customFormat="true" ht="14.25" hidden="false" customHeight="true" outlineLevel="0" collapsed="false">
      <c r="A782" s="159" t="n">
        <v>771</v>
      </c>
      <c r="B782" s="160" t="n">
        <f aca="false">'ORÇ.GLOBAL REF.'!B782</f>
        <v>0</v>
      </c>
      <c r="C782" s="536" t="n">
        <f aca="false">'ORÇ.GLOBAL REF.'!C782</f>
        <v>0</v>
      </c>
      <c r="D782" s="162" t="n">
        <f aca="false">'ORÇ.GLOBAL REF.'!D782</f>
        <v>0</v>
      </c>
      <c r="E782" s="162" t="n">
        <f aca="false">'ORÇ.GLOBAL REF.'!E782</f>
        <v>0</v>
      </c>
      <c r="F782" s="537"/>
      <c r="G782" s="163" t="n">
        <f aca="false">ROUND(F782,2)</f>
        <v>0</v>
      </c>
      <c r="H782" s="163" t="n">
        <f aca="false">IF('ORÇ.GLOBAL P CAIXA'!K782="EXEC.",0,IF(E782&lt;&gt;0,ROUND(E782*G782,2),IF(Z782=0,(SUMIF('ORÇ.GLOBAL REF.'!$S$12:$S$1011,B782,$Z$12:$Z$1011)),Z782)))</f>
        <v>0</v>
      </c>
      <c r="I782" s="538" t="str">
        <f aca="false">'ORÇ.GLOBAL REF.'!H782</f>
        <v/>
      </c>
      <c r="J782" s="163" t="str">
        <f aca="false">'ORÇ.GLOBAL REF.'!I782</f>
        <v/>
      </c>
      <c r="K782" s="539" t="str">
        <f aca="false">'ORÇ.GLOBAL REF.'!J782</f>
        <v/>
      </c>
      <c r="L782" s="168" t="str">
        <f aca="false">IF(B782&gt;0,"ok","ocultar")</f>
        <v>ocultar</v>
      </c>
      <c r="M782" s="102"/>
      <c r="N782" s="102"/>
      <c r="O782" s="102"/>
      <c r="R782" s="157" t="n">
        <f aca="false">IF(B782=0,R781,IF(ISNONTEXT(B782)=TRUE(),INT(B782),INT(LEFT(B782,FIND(".",B782)-1))))</f>
        <v>3</v>
      </c>
      <c r="S782" s="157" t="str">
        <f aca="false">IF(S783=1,1,IF(B782&lt;&gt;0,1,IF(C782&lt;&gt;0,1,IF(D782&lt;&gt;0,1,IF(E782&lt;&gt;0,1,"")))))</f>
        <v/>
      </c>
      <c r="T782" s="157" t="str">
        <f aca="false">IF(R782=0," ",IF(R782&lt;&gt;R781,R782," "))</f>
        <v> </v>
      </c>
      <c r="U782" s="88"/>
      <c r="V782" s="75" t="e">
        <f aca="false">IF(R782&lt;&gt;T782,(IF(J782="",H782*(INFORMAÇÕES!$Q$79/INFORMAÇÕES!$Q$82),IF(J782="R",H782,0))),0)</f>
        <v>#DIV/0!</v>
      </c>
      <c r="W782" s="75" t="e">
        <f aca="false">IF(R782&lt;&gt;T782,(IF(J782="",H782*(INFORMAÇÕES!$Q$80/INFORMAÇÕES!$Q$82),IF(J782="C",H782,0))),0)</f>
        <v>#DIV/0!</v>
      </c>
      <c r="X782" s="75" t="n">
        <f aca="false">IF(R782&lt;&gt;T782,(IF(J782="",H782*INFORMAÇÕES!$U$115,IF(J782="CF",H782,0))),0)</f>
        <v>0</v>
      </c>
      <c r="Y782" s="75" t="n">
        <f aca="false">IF(R782&lt;&gt;T782,(IF(J782="",H782*INFORMAÇÕES!$U$116,IF(J782="O",H782,0))),0)</f>
        <v>0</v>
      </c>
      <c r="Z782" s="75" t="n">
        <f aca="false">IF(E782&lt;&gt;0,H782,0)</f>
        <v>0</v>
      </c>
    </row>
    <row r="783" s="174" customFormat="true" ht="14.25" hidden="false" customHeight="true" outlineLevel="0" collapsed="false">
      <c r="A783" s="159" t="n">
        <v>772</v>
      </c>
      <c r="B783" s="160" t="n">
        <f aca="false">'ORÇ.GLOBAL REF.'!B783</f>
        <v>0</v>
      </c>
      <c r="C783" s="536" t="n">
        <f aca="false">'ORÇ.GLOBAL REF.'!C783</f>
        <v>0</v>
      </c>
      <c r="D783" s="162" t="n">
        <f aca="false">'ORÇ.GLOBAL REF.'!D783</f>
        <v>0</v>
      </c>
      <c r="E783" s="162" t="n">
        <f aca="false">'ORÇ.GLOBAL REF.'!E783</f>
        <v>0</v>
      </c>
      <c r="F783" s="537"/>
      <c r="G783" s="163" t="n">
        <f aca="false">ROUND(F783,2)</f>
        <v>0</v>
      </c>
      <c r="H783" s="163" t="n">
        <f aca="false">IF('ORÇ.GLOBAL P CAIXA'!K783="EXEC.",0,IF(E783&lt;&gt;0,ROUND(E783*G783,2),IF(Z783=0,(SUMIF('ORÇ.GLOBAL REF.'!$S$12:$S$1011,B783,$Z$12:$Z$1011)),Z783)))</f>
        <v>0</v>
      </c>
      <c r="I783" s="538" t="str">
        <f aca="false">'ORÇ.GLOBAL REF.'!H783</f>
        <v/>
      </c>
      <c r="J783" s="163" t="str">
        <f aca="false">'ORÇ.GLOBAL REF.'!I783</f>
        <v/>
      </c>
      <c r="K783" s="539" t="str">
        <f aca="false">'ORÇ.GLOBAL REF.'!J783</f>
        <v/>
      </c>
      <c r="L783" s="168" t="str">
        <f aca="false">IF(B783&gt;0,"ok","ocultar")</f>
        <v>ocultar</v>
      </c>
      <c r="M783" s="102"/>
      <c r="N783" s="102"/>
      <c r="O783" s="102"/>
      <c r="R783" s="157" t="n">
        <f aca="false">IF(B783=0,R782,IF(ISNONTEXT(B783)=TRUE(),INT(B783),INT(LEFT(B783,FIND(".",B783)-1))))</f>
        <v>3</v>
      </c>
      <c r="S783" s="157" t="str">
        <f aca="false">IF(S784=1,1,IF(B783&lt;&gt;0,1,IF(C783&lt;&gt;0,1,IF(D783&lt;&gt;0,1,IF(E783&lt;&gt;0,1,"")))))</f>
        <v/>
      </c>
      <c r="T783" s="157" t="str">
        <f aca="false">IF(R783=0," ",IF(R783&lt;&gt;R782,R783," "))</f>
        <v> </v>
      </c>
      <c r="U783" s="88"/>
      <c r="V783" s="75" t="e">
        <f aca="false">IF(R783&lt;&gt;T783,(IF(J783="",H783*(INFORMAÇÕES!$Q$79/INFORMAÇÕES!$Q$82),IF(J783="R",H783,0))),0)</f>
        <v>#DIV/0!</v>
      </c>
      <c r="W783" s="75" t="e">
        <f aca="false">IF(R783&lt;&gt;T783,(IF(J783="",H783*(INFORMAÇÕES!$Q$80/INFORMAÇÕES!$Q$82),IF(J783="C",H783,0))),0)</f>
        <v>#DIV/0!</v>
      </c>
      <c r="X783" s="75" t="n">
        <f aca="false">IF(R783&lt;&gt;T783,(IF(J783="",H783*INFORMAÇÕES!$U$115,IF(J783="CF",H783,0))),0)</f>
        <v>0</v>
      </c>
      <c r="Y783" s="75" t="n">
        <f aca="false">IF(R783&lt;&gt;T783,(IF(J783="",H783*INFORMAÇÕES!$U$116,IF(J783="O",H783,0))),0)</f>
        <v>0</v>
      </c>
      <c r="Z783" s="75" t="n">
        <f aca="false">IF(E783&lt;&gt;0,H783,0)</f>
        <v>0</v>
      </c>
    </row>
    <row r="784" s="174" customFormat="true" ht="14.25" hidden="false" customHeight="true" outlineLevel="0" collapsed="false">
      <c r="A784" s="159" t="n">
        <v>773</v>
      </c>
      <c r="B784" s="160" t="n">
        <f aca="false">'ORÇ.GLOBAL REF.'!B784</f>
        <v>0</v>
      </c>
      <c r="C784" s="536" t="n">
        <f aca="false">'ORÇ.GLOBAL REF.'!C784</f>
        <v>0</v>
      </c>
      <c r="D784" s="162" t="n">
        <f aca="false">'ORÇ.GLOBAL REF.'!D784</f>
        <v>0</v>
      </c>
      <c r="E784" s="162" t="n">
        <f aca="false">'ORÇ.GLOBAL REF.'!E784</f>
        <v>0</v>
      </c>
      <c r="F784" s="537"/>
      <c r="G784" s="163" t="n">
        <f aca="false">ROUND(F784,2)</f>
        <v>0</v>
      </c>
      <c r="H784" s="163" t="n">
        <f aca="false">IF('ORÇ.GLOBAL P CAIXA'!K784="EXEC.",0,IF(E784&lt;&gt;0,ROUND(E784*G784,2),IF(Z784=0,(SUMIF('ORÇ.GLOBAL REF.'!$S$12:$S$1011,B784,$Z$12:$Z$1011)),Z784)))</f>
        <v>0</v>
      </c>
      <c r="I784" s="538" t="str">
        <f aca="false">'ORÇ.GLOBAL REF.'!H784</f>
        <v/>
      </c>
      <c r="J784" s="163" t="str">
        <f aca="false">'ORÇ.GLOBAL REF.'!I784</f>
        <v/>
      </c>
      <c r="K784" s="539" t="str">
        <f aca="false">'ORÇ.GLOBAL REF.'!J784</f>
        <v/>
      </c>
      <c r="L784" s="168" t="str">
        <f aca="false">IF(B784&gt;0,"ok","ocultar")</f>
        <v>ocultar</v>
      </c>
      <c r="M784" s="102"/>
      <c r="N784" s="102"/>
      <c r="O784" s="102"/>
      <c r="R784" s="157" t="n">
        <f aca="false">IF(B784=0,R783,IF(ISNONTEXT(B784)=TRUE(),INT(B784),INT(LEFT(B784,FIND(".",B784)-1))))</f>
        <v>3</v>
      </c>
      <c r="S784" s="157" t="str">
        <f aca="false">IF(S785=1,1,IF(B784&lt;&gt;0,1,IF(C784&lt;&gt;0,1,IF(D784&lt;&gt;0,1,IF(E784&lt;&gt;0,1,"")))))</f>
        <v/>
      </c>
      <c r="T784" s="157" t="str">
        <f aca="false">IF(R784=0," ",IF(R784&lt;&gt;R783,R784," "))</f>
        <v> </v>
      </c>
      <c r="U784" s="88"/>
      <c r="V784" s="75" t="e">
        <f aca="false">IF(R784&lt;&gt;T784,(IF(J784="",H784*(INFORMAÇÕES!$Q$79/INFORMAÇÕES!$Q$82),IF(J784="R",H784,0))),0)</f>
        <v>#DIV/0!</v>
      </c>
      <c r="W784" s="75" t="e">
        <f aca="false">IF(R784&lt;&gt;T784,(IF(J784="",H784*(INFORMAÇÕES!$Q$80/INFORMAÇÕES!$Q$82),IF(J784="C",H784,0))),0)</f>
        <v>#DIV/0!</v>
      </c>
      <c r="X784" s="75" t="n">
        <f aca="false">IF(R784&lt;&gt;T784,(IF(J784="",H784*INFORMAÇÕES!$U$115,IF(J784="CF",H784,0))),0)</f>
        <v>0</v>
      </c>
      <c r="Y784" s="75" t="n">
        <f aca="false">IF(R784&lt;&gt;T784,(IF(J784="",H784*INFORMAÇÕES!$U$116,IF(J784="O",H784,0))),0)</f>
        <v>0</v>
      </c>
      <c r="Z784" s="75" t="n">
        <f aca="false">IF(E784&lt;&gt;0,H784,0)</f>
        <v>0</v>
      </c>
    </row>
    <row r="785" s="174" customFormat="true" ht="14.25" hidden="false" customHeight="true" outlineLevel="0" collapsed="false">
      <c r="A785" s="159" t="n">
        <v>774</v>
      </c>
      <c r="B785" s="160" t="n">
        <f aca="false">'ORÇ.GLOBAL REF.'!B785</f>
        <v>0</v>
      </c>
      <c r="C785" s="536" t="n">
        <f aca="false">'ORÇ.GLOBAL REF.'!C785</f>
        <v>0</v>
      </c>
      <c r="D785" s="162" t="n">
        <f aca="false">'ORÇ.GLOBAL REF.'!D785</f>
        <v>0</v>
      </c>
      <c r="E785" s="162" t="n">
        <f aca="false">'ORÇ.GLOBAL REF.'!E785</f>
        <v>0</v>
      </c>
      <c r="F785" s="537"/>
      <c r="G785" s="163" t="n">
        <f aca="false">ROUND(F785,2)</f>
        <v>0</v>
      </c>
      <c r="H785" s="163" t="n">
        <f aca="false">IF('ORÇ.GLOBAL P CAIXA'!K785="EXEC.",0,IF(E785&lt;&gt;0,ROUND(E785*G785,2),IF(Z785=0,(SUMIF('ORÇ.GLOBAL REF.'!$S$12:$S$1011,B785,$Z$12:$Z$1011)),Z785)))</f>
        <v>0</v>
      </c>
      <c r="I785" s="538" t="str">
        <f aca="false">'ORÇ.GLOBAL REF.'!H785</f>
        <v/>
      </c>
      <c r="J785" s="163" t="str">
        <f aca="false">'ORÇ.GLOBAL REF.'!I785</f>
        <v/>
      </c>
      <c r="K785" s="539" t="str">
        <f aca="false">'ORÇ.GLOBAL REF.'!J785</f>
        <v/>
      </c>
      <c r="L785" s="168" t="str">
        <f aca="false">IF(B785&gt;0,"ok","ocultar")</f>
        <v>ocultar</v>
      </c>
      <c r="M785" s="102"/>
      <c r="N785" s="102"/>
      <c r="O785" s="102"/>
      <c r="R785" s="157" t="n">
        <f aca="false">IF(B785=0,R784,IF(ISNONTEXT(B785)=TRUE(),INT(B785),INT(LEFT(B785,FIND(".",B785)-1))))</f>
        <v>3</v>
      </c>
      <c r="S785" s="157" t="str">
        <f aca="false">IF(S786=1,1,IF(B785&lt;&gt;0,1,IF(C785&lt;&gt;0,1,IF(D785&lt;&gt;0,1,IF(E785&lt;&gt;0,1,"")))))</f>
        <v/>
      </c>
      <c r="T785" s="157" t="str">
        <f aca="false">IF(R785=0," ",IF(R785&lt;&gt;R784,R785," "))</f>
        <v> </v>
      </c>
      <c r="U785" s="88"/>
      <c r="V785" s="75" t="e">
        <f aca="false">IF(R785&lt;&gt;T785,(IF(J785="",H785*(INFORMAÇÕES!$Q$79/INFORMAÇÕES!$Q$82),IF(J785="R",H785,0))),0)</f>
        <v>#DIV/0!</v>
      </c>
      <c r="W785" s="75" t="e">
        <f aca="false">IF(R785&lt;&gt;T785,(IF(J785="",H785*(INFORMAÇÕES!$Q$80/INFORMAÇÕES!$Q$82),IF(J785="C",H785,0))),0)</f>
        <v>#DIV/0!</v>
      </c>
      <c r="X785" s="75" t="n">
        <f aca="false">IF(R785&lt;&gt;T785,(IF(J785="",H785*INFORMAÇÕES!$U$115,IF(J785="CF",H785,0))),0)</f>
        <v>0</v>
      </c>
      <c r="Y785" s="75" t="n">
        <f aca="false">IF(R785&lt;&gt;T785,(IF(J785="",H785*INFORMAÇÕES!$U$116,IF(J785="O",H785,0))),0)</f>
        <v>0</v>
      </c>
      <c r="Z785" s="75" t="n">
        <f aca="false">IF(E785&lt;&gt;0,H785,0)</f>
        <v>0</v>
      </c>
    </row>
    <row r="786" s="174" customFormat="true" ht="14.25" hidden="false" customHeight="true" outlineLevel="0" collapsed="false">
      <c r="A786" s="159" t="n">
        <v>775</v>
      </c>
      <c r="B786" s="160" t="n">
        <f aca="false">'ORÇ.GLOBAL REF.'!B786</f>
        <v>0</v>
      </c>
      <c r="C786" s="536" t="n">
        <f aca="false">'ORÇ.GLOBAL REF.'!C786</f>
        <v>0</v>
      </c>
      <c r="D786" s="162" t="n">
        <f aca="false">'ORÇ.GLOBAL REF.'!D786</f>
        <v>0</v>
      </c>
      <c r="E786" s="162" t="n">
        <f aca="false">'ORÇ.GLOBAL REF.'!E786</f>
        <v>0</v>
      </c>
      <c r="F786" s="537"/>
      <c r="G786" s="163" t="n">
        <f aca="false">ROUND(F786,2)</f>
        <v>0</v>
      </c>
      <c r="H786" s="163" t="n">
        <f aca="false">IF('ORÇ.GLOBAL P CAIXA'!K786="EXEC.",0,IF(E786&lt;&gt;0,ROUND(E786*G786,2),IF(Z786=0,(SUMIF('ORÇ.GLOBAL REF.'!$S$12:$S$1011,B786,$Z$12:$Z$1011)),Z786)))</f>
        <v>0</v>
      </c>
      <c r="I786" s="538" t="str">
        <f aca="false">'ORÇ.GLOBAL REF.'!H786</f>
        <v/>
      </c>
      <c r="J786" s="163" t="str">
        <f aca="false">'ORÇ.GLOBAL REF.'!I786</f>
        <v/>
      </c>
      <c r="K786" s="539" t="str">
        <f aca="false">'ORÇ.GLOBAL REF.'!J786</f>
        <v/>
      </c>
      <c r="L786" s="168" t="str">
        <f aca="false">IF(B786&gt;0,"ok","ocultar")</f>
        <v>ocultar</v>
      </c>
      <c r="M786" s="102"/>
      <c r="N786" s="102"/>
      <c r="O786" s="102"/>
      <c r="R786" s="157" t="n">
        <f aca="false">IF(B786=0,R785,IF(ISNONTEXT(B786)=TRUE(),INT(B786),INT(LEFT(B786,FIND(".",B786)-1))))</f>
        <v>3</v>
      </c>
      <c r="S786" s="157" t="str">
        <f aca="false">IF(S787=1,1,IF(B786&lt;&gt;0,1,IF(C786&lt;&gt;0,1,IF(D786&lt;&gt;0,1,IF(E786&lt;&gt;0,1,"")))))</f>
        <v/>
      </c>
      <c r="T786" s="157" t="str">
        <f aca="false">IF(R786=0," ",IF(R786&lt;&gt;R785,R786," "))</f>
        <v> </v>
      </c>
      <c r="U786" s="88"/>
      <c r="V786" s="75" t="e">
        <f aca="false">IF(R786&lt;&gt;T786,(IF(J786="",H786*(INFORMAÇÕES!$Q$79/INFORMAÇÕES!$Q$82),IF(J786="R",H786,0))),0)</f>
        <v>#DIV/0!</v>
      </c>
      <c r="W786" s="75" t="e">
        <f aca="false">IF(R786&lt;&gt;T786,(IF(J786="",H786*(INFORMAÇÕES!$Q$80/INFORMAÇÕES!$Q$82),IF(J786="C",H786,0))),0)</f>
        <v>#DIV/0!</v>
      </c>
      <c r="X786" s="75" t="n">
        <f aca="false">IF(R786&lt;&gt;T786,(IF(J786="",H786*INFORMAÇÕES!$U$115,IF(J786="CF",H786,0))),0)</f>
        <v>0</v>
      </c>
      <c r="Y786" s="75" t="n">
        <f aca="false">IF(R786&lt;&gt;T786,(IF(J786="",H786*INFORMAÇÕES!$U$116,IF(J786="O",H786,0))),0)</f>
        <v>0</v>
      </c>
      <c r="Z786" s="75" t="n">
        <f aca="false">IF(E786&lt;&gt;0,H786,0)</f>
        <v>0</v>
      </c>
    </row>
    <row r="787" s="174" customFormat="true" ht="14.25" hidden="false" customHeight="true" outlineLevel="0" collapsed="false">
      <c r="A787" s="159" t="n">
        <v>776</v>
      </c>
      <c r="B787" s="160" t="n">
        <f aca="false">'ORÇ.GLOBAL REF.'!B787</f>
        <v>0</v>
      </c>
      <c r="C787" s="536" t="n">
        <f aca="false">'ORÇ.GLOBAL REF.'!C787</f>
        <v>0</v>
      </c>
      <c r="D787" s="162" t="n">
        <f aca="false">'ORÇ.GLOBAL REF.'!D787</f>
        <v>0</v>
      </c>
      <c r="E787" s="162" t="n">
        <f aca="false">'ORÇ.GLOBAL REF.'!E787</f>
        <v>0</v>
      </c>
      <c r="F787" s="537"/>
      <c r="G787" s="163" t="n">
        <f aca="false">ROUND(F787,2)</f>
        <v>0</v>
      </c>
      <c r="H787" s="163" t="n">
        <f aca="false">IF('ORÇ.GLOBAL P CAIXA'!K787="EXEC.",0,IF(E787&lt;&gt;0,ROUND(E787*G787,2),IF(Z787=0,(SUMIF('ORÇ.GLOBAL REF.'!$S$12:$S$1011,B787,$Z$12:$Z$1011)),Z787)))</f>
        <v>0</v>
      </c>
      <c r="I787" s="538" t="str">
        <f aca="false">'ORÇ.GLOBAL REF.'!H787</f>
        <v/>
      </c>
      <c r="J787" s="163" t="str">
        <f aca="false">'ORÇ.GLOBAL REF.'!I787</f>
        <v/>
      </c>
      <c r="K787" s="539" t="str">
        <f aca="false">'ORÇ.GLOBAL REF.'!J787</f>
        <v/>
      </c>
      <c r="L787" s="168" t="str">
        <f aca="false">IF(B787&gt;0,"ok","ocultar")</f>
        <v>ocultar</v>
      </c>
      <c r="M787" s="102"/>
      <c r="N787" s="102"/>
      <c r="O787" s="102"/>
      <c r="R787" s="157" t="n">
        <f aca="false">IF(B787=0,R786,IF(ISNONTEXT(B787)=TRUE(),INT(B787),INT(LEFT(B787,FIND(".",B787)-1))))</f>
        <v>3</v>
      </c>
      <c r="S787" s="157" t="str">
        <f aca="false">IF(S788=1,1,IF(B787&lt;&gt;0,1,IF(C787&lt;&gt;0,1,IF(D787&lt;&gt;0,1,IF(E787&lt;&gt;0,1,"")))))</f>
        <v/>
      </c>
      <c r="T787" s="157" t="str">
        <f aca="false">IF(R787=0," ",IF(R787&lt;&gt;R786,R787," "))</f>
        <v> </v>
      </c>
      <c r="U787" s="88"/>
      <c r="V787" s="75" t="e">
        <f aca="false">IF(R787&lt;&gt;T787,(IF(J787="",H787*(INFORMAÇÕES!$Q$79/INFORMAÇÕES!$Q$82),IF(J787="R",H787,0))),0)</f>
        <v>#DIV/0!</v>
      </c>
      <c r="W787" s="75" t="e">
        <f aca="false">IF(R787&lt;&gt;T787,(IF(J787="",H787*(INFORMAÇÕES!$Q$80/INFORMAÇÕES!$Q$82),IF(J787="C",H787,0))),0)</f>
        <v>#DIV/0!</v>
      </c>
      <c r="X787" s="75" t="n">
        <f aca="false">IF(R787&lt;&gt;T787,(IF(J787="",H787*INFORMAÇÕES!$U$115,IF(J787="CF",H787,0))),0)</f>
        <v>0</v>
      </c>
      <c r="Y787" s="75" t="n">
        <f aca="false">IF(R787&lt;&gt;T787,(IF(J787="",H787*INFORMAÇÕES!$U$116,IF(J787="O",H787,0))),0)</f>
        <v>0</v>
      </c>
      <c r="Z787" s="75" t="n">
        <f aca="false">IF(E787&lt;&gt;0,H787,0)</f>
        <v>0</v>
      </c>
    </row>
    <row r="788" s="174" customFormat="true" ht="14.25" hidden="false" customHeight="true" outlineLevel="0" collapsed="false">
      <c r="A788" s="159" t="n">
        <v>777</v>
      </c>
      <c r="B788" s="160" t="n">
        <f aca="false">'ORÇ.GLOBAL REF.'!B788</f>
        <v>0</v>
      </c>
      <c r="C788" s="536" t="n">
        <f aca="false">'ORÇ.GLOBAL REF.'!C788</f>
        <v>0</v>
      </c>
      <c r="D788" s="162" t="n">
        <f aca="false">'ORÇ.GLOBAL REF.'!D788</f>
        <v>0</v>
      </c>
      <c r="E788" s="162" t="n">
        <f aca="false">'ORÇ.GLOBAL REF.'!E788</f>
        <v>0</v>
      </c>
      <c r="F788" s="537"/>
      <c r="G788" s="163" t="n">
        <f aca="false">ROUND(F788,2)</f>
        <v>0</v>
      </c>
      <c r="H788" s="163" t="n">
        <f aca="false">IF('ORÇ.GLOBAL P CAIXA'!K788="EXEC.",0,IF(E788&lt;&gt;0,ROUND(E788*G788,2),IF(Z788=0,(SUMIF('ORÇ.GLOBAL REF.'!$S$12:$S$1011,B788,$Z$12:$Z$1011)),Z788)))</f>
        <v>0</v>
      </c>
      <c r="I788" s="538" t="str">
        <f aca="false">'ORÇ.GLOBAL REF.'!H788</f>
        <v/>
      </c>
      <c r="J788" s="163" t="str">
        <f aca="false">'ORÇ.GLOBAL REF.'!I788</f>
        <v/>
      </c>
      <c r="K788" s="539" t="str">
        <f aca="false">'ORÇ.GLOBAL REF.'!J788</f>
        <v/>
      </c>
      <c r="L788" s="168" t="str">
        <f aca="false">IF(B788&gt;0,"ok","ocultar")</f>
        <v>ocultar</v>
      </c>
      <c r="M788" s="102"/>
      <c r="N788" s="102"/>
      <c r="O788" s="102"/>
      <c r="R788" s="157" t="n">
        <f aca="false">IF(B788=0,R787,IF(ISNONTEXT(B788)=TRUE(),INT(B788),INT(LEFT(B788,FIND(".",B788)-1))))</f>
        <v>3</v>
      </c>
      <c r="S788" s="157" t="str">
        <f aca="false">IF(S789=1,1,IF(B788&lt;&gt;0,1,IF(C788&lt;&gt;0,1,IF(D788&lt;&gt;0,1,IF(E788&lt;&gt;0,1,"")))))</f>
        <v/>
      </c>
      <c r="T788" s="157" t="str">
        <f aca="false">IF(R788=0," ",IF(R788&lt;&gt;R787,R788," "))</f>
        <v> </v>
      </c>
      <c r="U788" s="88"/>
      <c r="V788" s="75" t="e">
        <f aca="false">IF(R788&lt;&gt;T788,(IF(J788="",H788*(INFORMAÇÕES!$Q$79/INFORMAÇÕES!$Q$82),IF(J788="R",H788,0))),0)</f>
        <v>#DIV/0!</v>
      </c>
      <c r="W788" s="75" t="e">
        <f aca="false">IF(R788&lt;&gt;T788,(IF(J788="",H788*(INFORMAÇÕES!$Q$80/INFORMAÇÕES!$Q$82),IF(J788="C",H788,0))),0)</f>
        <v>#DIV/0!</v>
      </c>
      <c r="X788" s="75" t="n">
        <f aca="false">IF(R788&lt;&gt;T788,(IF(J788="",H788*INFORMAÇÕES!$U$115,IF(J788="CF",H788,0))),0)</f>
        <v>0</v>
      </c>
      <c r="Y788" s="75" t="n">
        <f aca="false">IF(R788&lt;&gt;T788,(IF(J788="",H788*INFORMAÇÕES!$U$116,IF(J788="O",H788,0))),0)</f>
        <v>0</v>
      </c>
      <c r="Z788" s="75" t="n">
        <f aca="false">IF(E788&lt;&gt;0,H788,0)</f>
        <v>0</v>
      </c>
    </row>
    <row r="789" s="174" customFormat="true" ht="14.25" hidden="false" customHeight="true" outlineLevel="0" collapsed="false">
      <c r="A789" s="159" t="n">
        <v>778</v>
      </c>
      <c r="B789" s="160" t="n">
        <f aca="false">'ORÇ.GLOBAL REF.'!B789</f>
        <v>0</v>
      </c>
      <c r="C789" s="536" t="n">
        <f aca="false">'ORÇ.GLOBAL REF.'!C789</f>
        <v>0</v>
      </c>
      <c r="D789" s="162" t="n">
        <f aca="false">'ORÇ.GLOBAL REF.'!D789</f>
        <v>0</v>
      </c>
      <c r="E789" s="162" t="n">
        <f aca="false">'ORÇ.GLOBAL REF.'!E789</f>
        <v>0</v>
      </c>
      <c r="F789" s="537"/>
      <c r="G789" s="163" t="n">
        <f aca="false">ROUND(F789,2)</f>
        <v>0</v>
      </c>
      <c r="H789" s="163" t="n">
        <f aca="false">IF('ORÇ.GLOBAL P CAIXA'!K789="EXEC.",0,IF(E789&lt;&gt;0,ROUND(E789*G789,2),IF(Z789=0,(SUMIF('ORÇ.GLOBAL REF.'!$S$12:$S$1011,B789,$Z$12:$Z$1011)),Z789)))</f>
        <v>0</v>
      </c>
      <c r="I789" s="538" t="str">
        <f aca="false">'ORÇ.GLOBAL REF.'!H789</f>
        <v/>
      </c>
      <c r="J789" s="163" t="str">
        <f aca="false">'ORÇ.GLOBAL REF.'!I789</f>
        <v/>
      </c>
      <c r="K789" s="539" t="str">
        <f aca="false">'ORÇ.GLOBAL REF.'!J789</f>
        <v/>
      </c>
      <c r="L789" s="168" t="str">
        <f aca="false">IF(B789&gt;0,"ok","ocultar")</f>
        <v>ocultar</v>
      </c>
      <c r="M789" s="102"/>
      <c r="N789" s="102"/>
      <c r="O789" s="102"/>
      <c r="R789" s="157" t="n">
        <f aca="false">IF(B789=0,R788,IF(ISNONTEXT(B789)=TRUE(),INT(B789),INT(LEFT(B789,FIND(".",B789)-1))))</f>
        <v>3</v>
      </c>
      <c r="S789" s="157" t="str">
        <f aca="false">IF(S790=1,1,IF(B789&lt;&gt;0,1,IF(C789&lt;&gt;0,1,IF(D789&lt;&gt;0,1,IF(E789&lt;&gt;0,1,"")))))</f>
        <v/>
      </c>
      <c r="T789" s="157" t="str">
        <f aca="false">IF(R789=0," ",IF(R789&lt;&gt;R788,R789," "))</f>
        <v> </v>
      </c>
      <c r="U789" s="88"/>
      <c r="V789" s="75" t="e">
        <f aca="false">IF(R789&lt;&gt;T789,(IF(J789="",H789*(INFORMAÇÕES!$Q$79/INFORMAÇÕES!$Q$82),IF(J789="R",H789,0))),0)</f>
        <v>#DIV/0!</v>
      </c>
      <c r="W789" s="75" t="e">
        <f aca="false">IF(R789&lt;&gt;T789,(IF(J789="",H789*(INFORMAÇÕES!$Q$80/INFORMAÇÕES!$Q$82),IF(J789="C",H789,0))),0)</f>
        <v>#DIV/0!</v>
      </c>
      <c r="X789" s="75" t="n">
        <f aca="false">IF(R789&lt;&gt;T789,(IF(J789="",H789*INFORMAÇÕES!$U$115,IF(J789="CF",H789,0))),0)</f>
        <v>0</v>
      </c>
      <c r="Y789" s="75" t="n">
        <f aca="false">IF(R789&lt;&gt;T789,(IF(J789="",H789*INFORMAÇÕES!$U$116,IF(J789="O",H789,0))),0)</f>
        <v>0</v>
      </c>
      <c r="Z789" s="75" t="n">
        <f aca="false">IF(E789&lt;&gt;0,H789,0)</f>
        <v>0</v>
      </c>
    </row>
    <row r="790" s="174" customFormat="true" ht="14.25" hidden="false" customHeight="true" outlineLevel="0" collapsed="false">
      <c r="A790" s="159" t="n">
        <v>779</v>
      </c>
      <c r="B790" s="160" t="n">
        <f aca="false">'ORÇ.GLOBAL REF.'!B790</f>
        <v>0</v>
      </c>
      <c r="C790" s="536" t="n">
        <f aca="false">'ORÇ.GLOBAL REF.'!C790</f>
        <v>0</v>
      </c>
      <c r="D790" s="162" t="n">
        <f aca="false">'ORÇ.GLOBAL REF.'!D790</f>
        <v>0</v>
      </c>
      <c r="E790" s="162" t="n">
        <f aca="false">'ORÇ.GLOBAL REF.'!E790</f>
        <v>0</v>
      </c>
      <c r="F790" s="537"/>
      <c r="G790" s="163" t="n">
        <f aca="false">ROUND(F790,2)</f>
        <v>0</v>
      </c>
      <c r="H790" s="163" t="n">
        <f aca="false">IF('ORÇ.GLOBAL P CAIXA'!K790="EXEC.",0,IF(E790&lt;&gt;0,ROUND(E790*G790,2),IF(Z790=0,(SUMIF('ORÇ.GLOBAL REF.'!$S$12:$S$1011,B790,$Z$12:$Z$1011)),Z790)))</f>
        <v>0</v>
      </c>
      <c r="I790" s="538" t="str">
        <f aca="false">'ORÇ.GLOBAL REF.'!H790</f>
        <v/>
      </c>
      <c r="J790" s="163" t="str">
        <f aca="false">'ORÇ.GLOBAL REF.'!I790</f>
        <v/>
      </c>
      <c r="K790" s="539" t="str">
        <f aca="false">'ORÇ.GLOBAL REF.'!J790</f>
        <v/>
      </c>
      <c r="L790" s="168" t="str">
        <f aca="false">IF(B790&gt;0,"ok","ocultar")</f>
        <v>ocultar</v>
      </c>
      <c r="M790" s="102"/>
      <c r="N790" s="102"/>
      <c r="O790" s="102"/>
      <c r="R790" s="157" t="n">
        <f aca="false">IF(B790=0,R789,IF(ISNONTEXT(B790)=TRUE(),INT(B790),INT(LEFT(B790,FIND(".",B790)-1))))</f>
        <v>3</v>
      </c>
      <c r="S790" s="157" t="str">
        <f aca="false">IF(S791=1,1,IF(B790&lt;&gt;0,1,IF(C790&lt;&gt;0,1,IF(D790&lt;&gt;0,1,IF(E790&lt;&gt;0,1,"")))))</f>
        <v/>
      </c>
      <c r="T790" s="157" t="str">
        <f aca="false">IF(R790=0," ",IF(R790&lt;&gt;R789,R790," "))</f>
        <v> </v>
      </c>
      <c r="U790" s="88"/>
      <c r="V790" s="75" t="e">
        <f aca="false">IF(R790&lt;&gt;T790,(IF(J790="",H790*(INFORMAÇÕES!$Q$79/INFORMAÇÕES!$Q$82),IF(J790="R",H790,0))),0)</f>
        <v>#DIV/0!</v>
      </c>
      <c r="W790" s="75" t="e">
        <f aca="false">IF(R790&lt;&gt;T790,(IF(J790="",H790*(INFORMAÇÕES!$Q$80/INFORMAÇÕES!$Q$82),IF(J790="C",H790,0))),0)</f>
        <v>#DIV/0!</v>
      </c>
      <c r="X790" s="75" t="n">
        <f aca="false">IF(R790&lt;&gt;T790,(IF(J790="",H790*INFORMAÇÕES!$U$115,IF(J790="CF",H790,0))),0)</f>
        <v>0</v>
      </c>
      <c r="Y790" s="75" t="n">
        <f aca="false">IF(R790&lt;&gt;T790,(IF(J790="",H790*INFORMAÇÕES!$U$116,IF(J790="O",H790,0))),0)</f>
        <v>0</v>
      </c>
      <c r="Z790" s="75" t="n">
        <f aca="false">IF(E790&lt;&gt;0,H790,0)</f>
        <v>0</v>
      </c>
    </row>
    <row r="791" s="174" customFormat="true" ht="14.25" hidden="false" customHeight="true" outlineLevel="0" collapsed="false">
      <c r="A791" s="159" t="n">
        <v>780</v>
      </c>
      <c r="B791" s="160" t="n">
        <f aca="false">'ORÇ.GLOBAL REF.'!B791</f>
        <v>0</v>
      </c>
      <c r="C791" s="536" t="n">
        <f aca="false">'ORÇ.GLOBAL REF.'!C791</f>
        <v>0</v>
      </c>
      <c r="D791" s="162" t="n">
        <f aca="false">'ORÇ.GLOBAL REF.'!D791</f>
        <v>0</v>
      </c>
      <c r="E791" s="162" t="n">
        <f aca="false">'ORÇ.GLOBAL REF.'!E791</f>
        <v>0</v>
      </c>
      <c r="F791" s="537"/>
      <c r="G791" s="163" t="n">
        <f aca="false">ROUND(F791,2)</f>
        <v>0</v>
      </c>
      <c r="H791" s="163" t="n">
        <f aca="false">IF('ORÇ.GLOBAL P CAIXA'!K791="EXEC.",0,IF(E791&lt;&gt;0,ROUND(E791*G791,2),IF(Z791=0,(SUMIF('ORÇ.GLOBAL REF.'!$S$12:$S$1011,B791,$Z$12:$Z$1011)),Z791)))</f>
        <v>0</v>
      </c>
      <c r="I791" s="538" t="str">
        <f aca="false">'ORÇ.GLOBAL REF.'!H791</f>
        <v/>
      </c>
      <c r="J791" s="163" t="str">
        <f aca="false">'ORÇ.GLOBAL REF.'!I791</f>
        <v/>
      </c>
      <c r="K791" s="539" t="str">
        <f aca="false">'ORÇ.GLOBAL REF.'!J791</f>
        <v/>
      </c>
      <c r="L791" s="168" t="str">
        <f aca="false">IF(B791&gt;0,"ok","ocultar")</f>
        <v>ocultar</v>
      </c>
      <c r="M791" s="102"/>
      <c r="N791" s="102"/>
      <c r="O791" s="102"/>
      <c r="R791" s="157" t="n">
        <f aca="false">IF(B791=0,R790,IF(ISNONTEXT(B791)=TRUE(),INT(B791),INT(LEFT(B791,FIND(".",B791)-1))))</f>
        <v>3</v>
      </c>
      <c r="S791" s="157" t="str">
        <f aca="false">IF(S792=1,1,IF(B791&lt;&gt;0,1,IF(C791&lt;&gt;0,1,IF(D791&lt;&gt;0,1,IF(E791&lt;&gt;0,1,"")))))</f>
        <v/>
      </c>
      <c r="T791" s="157" t="str">
        <f aca="false">IF(R791=0," ",IF(R791&lt;&gt;R790,R791," "))</f>
        <v> </v>
      </c>
      <c r="U791" s="88"/>
      <c r="V791" s="75" t="e">
        <f aca="false">IF(R791&lt;&gt;T791,(IF(J791="",H791*(INFORMAÇÕES!$Q$79/INFORMAÇÕES!$Q$82),IF(J791="R",H791,0))),0)</f>
        <v>#DIV/0!</v>
      </c>
      <c r="W791" s="75" t="e">
        <f aca="false">IF(R791&lt;&gt;T791,(IF(J791="",H791*(INFORMAÇÕES!$Q$80/INFORMAÇÕES!$Q$82),IF(J791="C",H791,0))),0)</f>
        <v>#DIV/0!</v>
      </c>
      <c r="X791" s="75" t="n">
        <f aca="false">IF(R791&lt;&gt;T791,(IF(J791="",H791*INFORMAÇÕES!$U$115,IF(J791="CF",H791,0))),0)</f>
        <v>0</v>
      </c>
      <c r="Y791" s="75" t="n">
        <f aca="false">IF(R791&lt;&gt;T791,(IF(J791="",H791*INFORMAÇÕES!$U$116,IF(J791="O",H791,0))),0)</f>
        <v>0</v>
      </c>
      <c r="Z791" s="75" t="n">
        <f aca="false">IF(E791&lt;&gt;0,H791,0)</f>
        <v>0</v>
      </c>
    </row>
    <row r="792" s="174" customFormat="true" ht="14.25" hidden="false" customHeight="true" outlineLevel="0" collapsed="false">
      <c r="A792" s="159" t="n">
        <v>781</v>
      </c>
      <c r="B792" s="160" t="n">
        <f aca="false">'ORÇ.GLOBAL REF.'!B792</f>
        <v>0</v>
      </c>
      <c r="C792" s="536" t="n">
        <f aca="false">'ORÇ.GLOBAL REF.'!C792</f>
        <v>0</v>
      </c>
      <c r="D792" s="162" t="n">
        <f aca="false">'ORÇ.GLOBAL REF.'!D792</f>
        <v>0</v>
      </c>
      <c r="E792" s="162" t="n">
        <f aca="false">'ORÇ.GLOBAL REF.'!E792</f>
        <v>0</v>
      </c>
      <c r="F792" s="537"/>
      <c r="G792" s="163" t="n">
        <f aca="false">ROUND(F792,2)</f>
        <v>0</v>
      </c>
      <c r="H792" s="163" t="n">
        <f aca="false">IF('ORÇ.GLOBAL P CAIXA'!K792="EXEC.",0,IF(E792&lt;&gt;0,ROUND(E792*G792,2),IF(Z792=0,(SUMIF('ORÇ.GLOBAL REF.'!$S$12:$S$1011,B792,$Z$12:$Z$1011)),Z792)))</f>
        <v>0</v>
      </c>
      <c r="I792" s="538" t="str">
        <f aca="false">'ORÇ.GLOBAL REF.'!H792</f>
        <v/>
      </c>
      <c r="J792" s="163" t="str">
        <f aca="false">'ORÇ.GLOBAL REF.'!I792</f>
        <v/>
      </c>
      <c r="K792" s="539" t="str">
        <f aca="false">'ORÇ.GLOBAL REF.'!J792</f>
        <v/>
      </c>
      <c r="L792" s="168" t="str">
        <f aca="false">IF(B792&gt;0,"ok","ocultar")</f>
        <v>ocultar</v>
      </c>
      <c r="M792" s="102"/>
      <c r="N792" s="102"/>
      <c r="O792" s="102"/>
      <c r="R792" s="157" t="n">
        <f aca="false">IF(B792=0,R791,IF(ISNONTEXT(B792)=TRUE(),INT(B792),INT(LEFT(B792,FIND(".",B792)-1))))</f>
        <v>3</v>
      </c>
      <c r="S792" s="157" t="str">
        <f aca="false">IF(S793=1,1,IF(B792&lt;&gt;0,1,IF(C792&lt;&gt;0,1,IF(D792&lt;&gt;0,1,IF(E792&lt;&gt;0,1,"")))))</f>
        <v/>
      </c>
      <c r="T792" s="157" t="str">
        <f aca="false">IF(R792=0," ",IF(R792&lt;&gt;R791,R792," "))</f>
        <v> </v>
      </c>
      <c r="U792" s="88"/>
      <c r="V792" s="75" t="e">
        <f aca="false">IF(R792&lt;&gt;T792,(IF(J792="",H792*(INFORMAÇÕES!$Q$79/INFORMAÇÕES!$Q$82),IF(J792="R",H792,0))),0)</f>
        <v>#DIV/0!</v>
      </c>
      <c r="W792" s="75" t="e">
        <f aca="false">IF(R792&lt;&gt;T792,(IF(J792="",H792*(INFORMAÇÕES!$Q$80/INFORMAÇÕES!$Q$82),IF(J792="C",H792,0))),0)</f>
        <v>#DIV/0!</v>
      </c>
      <c r="X792" s="75" t="n">
        <f aca="false">IF(R792&lt;&gt;T792,(IF(J792="",H792*INFORMAÇÕES!$U$115,IF(J792="CF",H792,0))),0)</f>
        <v>0</v>
      </c>
      <c r="Y792" s="75" t="n">
        <f aca="false">IF(R792&lt;&gt;T792,(IF(J792="",H792*INFORMAÇÕES!$U$116,IF(J792="O",H792,0))),0)</f>
        <v>0</v>
      </c>
      <c r="Z792" s="75" t="n">
        <f aca="false">IF(E792&lt;&gt;0,H792,0)</f>
        <v>0</v>
      </c>
    </row>
    <row r="793" s="174" customFormat="true" ht="14.25" hidden="false" customHeight="true" outlineLevel="0" collapsed="false">
      <c r="A793" s="159" t="n">
        <v>782</v>
      </c>
      <c r="B793" s="160" t="n">
        <f aca="false">'ORÇ.GLOBAL REF.'!B793</f>
        <v>0</v>
      </c>
      <c r="C793" s="536" t="n">
        <f aca="false">'ORÇ.GLOBAL REF.'!C793</f>
        <v>0</v>
      </c>
      <c r="D793" s="162" t="n">
        <f aca="false">'ORÇ.GLOBAL REF.'!D793</f>
        <v>0</v>
      </c>
      <c r="E793" s="162" t="n">
        <f aca="false">'ORÇ.GLOBAL REF.'!E793</f>
        <v>0</v>
      </c>
      <c r="F793" s="537"/>
      <c r="G793" s="163" t="n">
        <f aca="false">ROUND(F793,2)</f>
        <v>0</v>
      </c>
      <c r="H793" s="163" t="n">
        <f aca="false">IF('ORÇ.GLOBAL P CAIXA'!K793="EXEC.",0,IF(E793&lt;&gt;0,ROUND(E793*G793,2),IF(Z793=0,(SUMIF('ORÇ.GLOBAL REF.'!$S$12:$S$1011,B793,$Z$12:$Z$1011)),Z793)))</f>
        <v>0</v>
      </c>
      <c r="I793" s="538" t="str">
        <f aca="false">'ORÇ.GLOBAL REF.'!H793</f>
        <v/>
      </c>
      <c r="J793" s="163" t="str">
        <f aca="false">'ORÇ.GLOBAL REF.'!I793</f>
        <v/>
      </c>
      <c r="K793" s="539" t="str">
        <f aca="false">'ORÇ.GLOBAL REF.'!J793</f>
        <v/>
      </c>
      <c r="L793" s="168" t="str">
        <f aca="false">IF(B793&gt;0,"ok","ocultar")</f>
        <v>ocultar</v>
      </c>
      <c r="M793" s="102"/>
      <c r="N793" s="102"/>
      <c r="O793" s="102"/>
      <c r="R793" s="157" t="n">
        <f aca="false">IF(B793=0,R792,IF(ISNONTEXT(B793)=TRUE(),INT(B793),INT(LEFT(B793,FIND(".",B793)-1))))</f>
        <v>3</v>
      </c>
      <c r="S793" s="157" t="str">
        <f aca="false">IF(S794=1,1,IF(B793&lt;&gt;0,1,IF(C793&lt;&gt;0,1,IF(D793&lt;&gt;0,1,IF(E793&lt;&gt;0,1,"")))))</f>
        <v/>
      </c>
      <c r="T793" s="157" t="str">
        <f aca="false">IF(R793=0," ",IF(R793&lt;&gt;R792,R793," "))</f>
        <v> </v>
      </c>
      <c r="U793" s="88"/>
      <c r="V793" s="75" t="e">
        <f aca="false">IF(R793&lt;&gt;T793,(IF(J793="",H793*(INFORMAÇÕES!$Q$79/INFORMAÇÕES!$Q$82),IF(J793="R",H793,0))),0)</f>
        <v>#DIV/0!</v>
      </c>
      <c r="W793" s="75" t="e">
        <f aca="false">IF(R793&lt;&gt;T793,(IF(J793="",H793*(INFORMAÇÕES!$Q$80/INFORMAÇÕES!$Q$82),IF(J793="C",H793,0))),0)</f>
        <v>#DIV/0!</v>
      </c>
      <c r="X793" s="75" t="n">
        <f aca="false">IF(R793&lt;&gt;T793,(IF(J793="",H793*INFORMAÇÕES!$U$115,IF(J793="CF",H793,0))),0)</f>
        <v>0</v>
      </c>
      <c r="Y793" s="75" t="n">
        <f aca="false">IF(R793&lt;&gt;T793,(IF(J793="",H793*INFORMAÇÕES!$U$116,IF(J793="O",H793,0))),0)</f>
        <v>0</v>
      </c>
      <c r="Z793" s="75" t="n">
        <f aca="false">IF(E793&lt;&gt;0,H793,0)</f>
        <v>0</v>
      </c>
    </row>
    <row r="794" s="174" customFormat="true" ht="14.25" hidden="false" customHeight="true" outlineLevel="0" collapsed="false">
      <c r="A794" s="159" t="n">
        <v>783</v>
      </c>
      <c r="B794" s="160" t="n">
        <f aca="false">'ORÇ.GLOBAL REF.'!B794</f>
        <v>0</v>
      </c>
      <c r="C794" s="536" t="n">
        <f aca="false">'ORÇ.GLOBAL REF.'!C794</f>
        <v>0</v>
      </c>
      <c r="D794" s="162" t="n">
        <f aca="false">'ORÇ.GLOBAL REF.'!D794</f>
        <v>0</v>
      </c>
      <c r="E794" s="162" t="n">
        <f aca="false">'ORÇ.GLOBAL REF.'!E794</f>
        <v>0</v>
      </c>
      <c r="F794" s="537"/>
      <c r="G794" s="163" t="n">
        <f aca="false">ROUND(F794,2)</f>
        <v>0</v>
      </c>
      <c r="H794" s="163" t="n">
        <f aca="false">IF('ORÇ.GLOBAL P CAIXA'!K794="EXEC.",0,IF(E794&lt;&gt;0,ROUND(E794*G794,2),IF(Z794=0,(SUMIF('ORÇ.GLOBAL REF.'!$S$12:$S$1011,B794,$Z$12:$Z$1011)),Z794)))</f>
        <v>0</v>
      </c>
      <c r="I794" s="538" t="str">
        <f aca="false">'ORÇ.GLOBAL REF.'!H794</f>
        <v/>
      </c>
      <c r="J794" s="163" t="str">
        <f aca="false">'ORÇ.GLOBAL REF.'!I794</f>
        <v/>
      </c>
      <c r="K794" s="539" t="str">
        <f aca="false">'ORÇ.GLOBAL REF.'!J794</f>
        <v/>
      </c>
      <c r="L794" s="168" t="str">
        <f aca="false">IF(B794&gt;0,"ok","ocultar")</f>
        <v>ocultar</v>
      </c>
      <c r="M794" s="102"/>
      <c r="N794" s="102"/>
      <c r="O794" s="102"/>
      <c r="R794" s="157" t="n">
        <f aca="false">IF(B794=0,R793,IF(ISNONTEXT(B794)=TRUE(),INT(B794),INT(LEFT(B794,FIND(".",B794)-1))))</f>
        <v>3</v>
      </c>
      <c r="S794" s="157" t="str">
        <f aca="false">IF(S795=1,1,IF(B794&lt;&gt;0,1,IF(C794&lt;&gt;0,1,IF(D794&lt;&gt;0,1,IF(E794&lt;&gt;0,1,"")))))</f>
        <v/>
      </c>
      <c r="T794" s="157" t="str">
        <f aca="false">IF(R794=0," ",IF(R794&lt;&gt;R793,R794," "))</f>
        <v> </v>
      </c>
      <c r="U794" s="88"/>
      <c r="V794" s="75" t="e">
        <f aca="false">IF(R794&lt;&gt;T794,(IF(J794="",H794*(INFORMAÇÕES!$Q$79/INFORMAÇÕES!$Q$82),IF(J794="R",H794,0))),0)</f>
        <v>#DIV/0!</v>
      </c>
      <c r="W794" s="75" t="e">
        <f aca="false">IF(R794&lt;&gt;T794,(IF(J794="",H794*(INFORMAÇÕES!$Q$80/INFORMAÇÕES!$Q$82),IF(J794="C",H794,0))),0)</f>
        <v>#DIV/0!</v>
      </c>
      <c r="X794" s="75" t="n">
        <f aca="false">IF(R794&lt;&gt;T794,(IF(J794="",H794*INFORMAÇÕES!$U$115,IF(J794="CF",H794,0))),0)</f>
        <v>0</v>
      </c>
      <c r="Y794" s="75" t="n">
        <f aca="false">IF(R794&lt;&gt;T794,(IF(J794="",H794*INFORMAÇÕES!$U$116,IF(J794="O",H794,0))),0)</f>
        <v>0</v>
      </c>
      <c r="Z794" s="75" t="n">
        <f aca="false">IF(E794&lt;&gt;0,H794,0)</f>
        <v>0</v>
      </c>
    </row>
    <row r="795" s="174" customFormat="true" ht="14.25" hidden="false" customHeight="true" outlineLevel="0" collapsed="false">
      <c r="A795" s="159" t="n">
        <v>784</v>
      </c>
      <c r="B795" s="160" t="n">
        <f aca="false">'ORÇ.GLOBAL REF.'!B795</f>
        <v>0</v>
      </c>
      <c r="C795" s="536" t="n">
        <f aca="false">'ORÇ.GLOBAL REF.'!C795</f>
        <v>0</v>
      </c>
      <c r="D795" s="162" t="n">
        <f aca="false">'ORÇ.GLOBAL REF.'!D795</f>
        <v>0</v>
      </c>
      <c r="E795" s="162" t="n">
        <f aca="false">'ORÇ.GLOBAL REF.'!E795</f>
        <v>0</v>
      </c>
      <c r="F795" s="537"/>
      <c r="G795" s="163" t="n">
        <f aca="false">ROUND(F795,2)</f>
        <v>0</v>
      </c>
      <c r="H795" s="163" t="n">
        <f aca="false">IF('ORÇ.GLOBAL P CAIXA'!K795="EXEC.",0,IF(E795&lt;&gt;0,ROUND(E795*G795,2),IF(Z795=0,(SUMIF('ORÇ.GLOBAL REF.'!$S$12:$S$1011,B795,$Z$12:$Z$1011)),Z795)))</f>
        <v>0</v>
      </c>
      <c r="I795" s="538" t="str">
        <f aca="false">'ORÇ.GLOBAL REF.'!H795</f>
        <v/>
      </c>
      <c r="J795" s="163" t="str">
        <f aca="false">'ORÇ.GLOBAL REF.'!I795</f>
        <v/>
      </c>
      <c r="K795" s="539" t="str">
        <f aca="false">'ORÇ.GLOBAL REF.'!J795</f>
        <v/>
      </c>
      <c r="L795" s="168" t="str">
        <f aca="false">IF(B795&gt;0,"ok","ocultar")</f>
        <v>ocultar</v>
      </c>
      <c r="M795" s="102"/>
      <c r="N795" s="102"/>
      <c r="O795" s="102"/>
      <c r="R795" s="157" t="n">
        <f aca="false">IF(B795=0,R794,IF(ISNONTEXT(B795)=TRUE(),INT(B795),INT(LEFT(B795,FIND(".",B795)-1))))</f>
        <v>3</v>
      </c>
      <c r="S795" s="157" t="str">
        <f aca="false">IF(S796=1,1,IF(B795&lt;&gt;0,1,IF(C795&lt;&gt;0,1,IF(D795&lt;&gt;0,1,IF(E795&lt;&gt;0,1,"")))))</f>
        <v/>
      </c>
      <c r="T795" s="157" t="str">
        <f aca="false">IF(R795=0," ",IF(R795&lt;&gt;R794,R795," "))</f>
        <v> </v>
      </c>
      <c r="U795" s="88"/>
      <c r="V795" s="75" t="e">
        <f aca="false">IF(R795&lt;&gt;T795,(IF(J795="",H795*(INFORMAÇÕES!$Q$79/INFORMAÇÕES!$Q$82),IF(J795="R",H795,0))),0)</f>
        <v>#DIV/0!</v>
      </c>
      <c r="W795" s="75" t="e">
        <f aca="false">IF(R795&lt;&gt;T795,(IF(J795="",H795*(INFORMAÇÕES!$Q$80/INFORMAÇÕES!$Q$82),IF(J795="C",H795,0))),0)</f>
        <v>#DIV/0!</v>
      </c>
      <c r="X795" s="75" t="n">
        <f aca="false">IF(R795&lt;&gt;T795,(IF(J795="",H795*INFORMAÇÕES!$U$115,IF(J795="CF",H795,0))),0)</f>
        <v>0</v>
      </c>
      <c r="Y795" s="75" t="n">
        <f aca="false">IF(R795&lt;&gt;T795,(IF(J795="",H795*INFORMAÇÕES!$U$116,IF(J795="O",H795,0))),0)</f>
        <v>0</v>
      </c>
      <c r="Z795" s="75" t="n">
        <f aca="false">IF(E795&lt;&gt;0,H795,0)</f>
        <v>0</v>
      </c>
    </row>
    <row r="796" s="174" customFormat="true" ht="14.25" hidden="false" customHeight="true" outlineLevel="0" collapsed="false">
      <c r="A796" s="159" t="n">
        <v>785</v>
      </c>
      <c r="B796" s="160" t="n">
        <f aca="false">'ORÇ.GLOBAL REF.'!B796</f>
        <v>0</v>
      </c>
      <c r="C796" s="536" t="n">
        <f aca="false">'ORÇ.GLOBAL REF.'!C796</f>
        <v>0</v>
      </c>
      <c r="D796" s="162" t="n">
        <f aca="false">'ORÇ.GLOBAL REF.'!D796</f>
        <v>0</v>
      </c>
      <c r="E796" s="162" t="n">
        <f aca="false">'ORÇ.GLOBAL REF.'!E796</f>
        <v>0</v>
      </c>
      <c r="F796" s="537"/>
      <c r="G796" s="163" t="n">
        <f aca="false">ROUND(F796,2)</f>
        <v>0</v>
      </c>
      <c r="H796" s="163" t="n">
        <f aca="false">IF('ORÇ.GLOBAL P CAIXA'!K796="EXEC.",0,IF(E796&lt;&gt;0,ROUND(E796*G796,2),IF(Z796=0,(SUMIF('ORÇ.GLOBAL REF.'!$S$12:$S$1011,B796,$Z$12:$Z$1011)),Z796)))</f>
        <v>0</v>
      </c>
      <c r="I796" s="538" t="str">
        <f aca="false">'ORÇ.GLOBAL REF.'!H796</f>
        <v/>
      </c>
      <c r="J796" s="163" t="str">
        <f aca="false">'ORÇ.GLOBAL REF.'!I796</f>
        <v/>
      </c>
      <c r="K796" s="539" t="str">
        <f aca="false">'ORÇ.GLOBAL REF.'!J796</f>
        <v/>
      </c>
      <c r="L796" s="168" t="str">
        <f aca="false">IF(B796&gt;0,"ok","ocultar")</f>
        <v>ocultar</v>
      </c>
      <c r="M796" s="102"/>
      <c r="N796" s="102"/>
      <c r="O796" s="102"/>
      <c r="R796" s="157" t="n">
        <f aca="false">IF(B796=0,R795,IF(ISNONTEXT(B796)=TRUE(),INT(B796),INT(LEFT(B796,FIND(".",B796)-1))))</f>
        <v>3</v>
      </c>
      <c r="S796" s="157" t="str">
        <f aca="false">IF(S797=1,1,IF(B796&lt;&gt;0,1,IF(C796&lt;&gt;0,1,IF(D796&lt;&gt;0,1,IF(E796&lt;&gt;0,1,"")))))</f>
        <v/>
      </c>
      <c r="T796" s="157" t="str">
        <f aca="false">IF(R796=0," ",IF(R796&lt;&gt;R795,R796," "))</f>
        <v> </v>
      </c>
      <c r="U796" s="88"/>
      <c r="V796" s="75" t="e">
        <f aca="false">IF(R796&lt;&gt;T796,(IF(J796="",H796*(INFORMAÇÕES!$Q$79/INFORMAÇÕES!$Q$82),IF(J796="R",H796,0))),0)</f>
        <v>#DIV/0!</v>
      </c>
      <c r="W796" s="75" t="e">
        <f aca="false">IF(R796&lt;&gt;T796,(IF(J796="",H796*(INFORMAÇÕES!$Q$80/INFORMAÇÕES!$Q$82),IF(J796="C",H796,0))),0)</f>
        <v>#DIV/0!</v>
      </c>
      <c r="X796" s="75" t="n">
        <f aca="false">IF(R796&lt;&gt;T796,(IF(J796="",H796*INFORMAÇÕES!$U$115,IF(J796="CF",H796,0))),0)</f>
        <v>0</v>
      </c>
      <c r="Y796" s="75" t="n">
        <f aca="false">IF(R796&lt;&gt;T796,(IF(J796="",H796*INFORMAÇÕES!$U$116,IF(J796="O",H796,0))),0)</f>
        <v>0</v>
      </c>
      <c r="Z796" s="75" t="n">
        <f aca="false">IF(E796&lt;&gt;0,H796,0)</f>
        <v>0</v>
      </c>
    </row>
    <row r="797" s="174" customFormat="true" ht="14.25" hidden="false" customHeight="true" outlineLevel="0" collapsed="false">
      <c r="A797" s="159" t="n">
        <v>786</v>
      </c>
      <c r="B797" s="160" t="n">
        <f aca="false">'ORÇ.GLOBAL REF.'!B797</f>
        <v>0</v>
      </c>
      <c r="C797" s="536" t="n">
        <f aca="false">'ORÇ.GLOBAL REF.'!C797</f>
        <v>0</v>
      </c>
      <c r="D797" s="162" t="n">
        <f aca="false">'ORÇ.GLOBAL REF.'!D797</f>
        <v>0</v>
      </c>
      <c r="E797" s="162" t="n">
        <f aca="false">'ORÇ.GLOBAL REF.'!E797</f>
        <v>0</v>
      </c>
      <c r="F797" s="537"/>
      <c r="G797" s="163" t="n">
        <f aca="false">ROUND(F797,2)</f>
        <v>0</v>
      </c>
      <c r="H797" s="163" t="n">
        <f aca="false">IF('ORÇ.GLOBAL P CAIXA'!K797="EXEC.",0,IF(E797&lt;&gt;0,ROUND(E797*G797,2),IF(Z797=0,(SUMIF('ORÇ.GLOBAL REF.'!$S$12:$S$1011,B797,$Z$12:$Z$1011)),Z797)))</f>
        <v>0</v>
      </c>
      <c r="I797" s="538" t="str">
        <f aca="false">'ORÇ.GLOBAL REF.'!H797</f>
        <v/>
      </c>
      <c r="J797" s="163" t="str">
        <f aca="false">'ORÇ.GLOBAL REF.'!I797</f>
        <v/>
      </c>
      <c r="K797" s="539" t="str">
        <f aca="false">'ORÇ.GLOBAL REF.'!J797</f>
        <v/>
      </c>
      <c r="L797" s="168" t="str">
        <f aca="false">IF(B797&gt;0,"ok","ocultar")</f>
        <v>ocultar</v>
      </c>
      <c r="M797" s="102"/>
      <c r="N797" s="102"/>
      <c r="O797" s="102"/>
      <c r="R797" s="157" t="n">
        <f aca="false">IF(B797=0,R796,IF(ISNONTEXT(B797)=TRUE(),INT(B797),INT(LEFT(B797,FIND(".",B797)-1))))</f>
        <v>3</v>
      </c>
      <c r="S797" s="157" t="str">
        <f aca="false">IF(S798=1,1,IF(B797&lt;&gt;0,1,IF(C797&lt;&gt;0,1,IF(D797&lt;&gt;0,1,IF(E797&lt;&gt;0,1,"")))))</f>
        <v/>
      </c>
      <c r="T797" s="157" t="str">
        <f aca="false">IF(R797=0," ",IF(R797&lt;&gt;R796,R797," "))</f>
        <v> </v>
      </c>
      <c r="U797" s="88"/>
      <c r="V797" s="75" t="e">
        <f aca="false">IF(R797&lt;&gt;T797,(IF(J797="",H797*(INFORMAÇÕES!$Q$79/INFORMAÇÕES!$Q$82),IF(J797="R",H797,0))),0)</f>
        <v>#DIV/0!</v>
      </c>
      <c r="W797" s="75" t="e">
        <f aca="false">IF(R797&lt;&gt;T797,(IF(J797="",H797*(INFORMAÇÕES!$Q$80/INFORMAÇÕES!$Q$82),IF(J797="C",H797,0))),0)</f>
        <v>#DIV/0!</v>
      </c>
      <c r="X797" s="75" t="n">
        <f aca="false">IF(R797&lt;&gt;T797,(IF(J797="",H797*INFORMAÇÕES!$U$115,IF(J797="CF",H797,0))),0)</f>
        <v>0</v>
      </c>
      <c r="Y797" s="75" t="n">
        <f aca="false">IF(R797&lt;&gt;T797,(IF(J797="",H797*INFORMAÇÕES!$U$116,IF(J797="O",H797,0))),0)</f>
        <v>0</v>
      </c>
      <c r="Z797" s="75" t="n">
        <f aca="false">IF(E797&lt;&gt;0,H797,0)</f>
        <v>0</v>
      </c>
    </row>
    <row r="798" s="174" customFormat="true" ht="14.25" hidden="false" customHeight="true" outlineLevel="0" collapsed="false">
      <c r="A798" s="159" t="n">
        <v>787</v>
      </c>
      <c r="B798" s="160" t="n">
        <f aca="false">'ORÇ.GLOBAL REF.'!B798</f>
        <v>0</v>
      </c>
      <c r="C798" s="536" t="n">
        <f aca="false">'ORÇ.GLOBAL REF.'!C798</f>
        <v>0</v>
      </c>
      <c r="D798" s="162" t="n">
        <f aca="false">'ORÇ.GLOBAL REF.'!D798</f>
        <v>0</v>
      </c>
      <c r="E798" s="162" t="n">
        <f aca="false">'ORÇ.GLOBAL REF.'!E798</f>
        <v>0</v>
      </c>
      <c r="F798" s="537"/>
      <c r="G798" s="163" t="n">
        <f aca="false">ROUND(F798,2)</f>
        <v>0</v>
      </c>
      <c r="H798" s="163" t="n">
        <f aca="false">IF('ORÇ.GLOBAL P CAIXA'!K798="EXEC.",0,IF(E798&lt;&gt;0,ROUND(E798*G798,2),IF(Z798=0,(SUMIF('ORÇ.GLOBAL REF.'!$S$12:$S$1011,B798,$Z$12:$Z$1011)),Z798)))</f>
        <v>0</v>
      </c>
      <c r="I798" s="538" t="str">
        <f aca="false">'ORÇ.GLOBAL REF.'!H798</f>
        <v/>
      </c>
      <c r="J798" s="163" t="str">
        <f aca="false">'ORÇ.GLOBAL REF.'!I798</f>
        <v/>
      </c>
      <c r="K798" s="539" t="str">
        <f aca="false">'ORÇ.GLOBAL REF.'!J798</f>
        <v/>
      </c>
      <c r="L798" s="168" t="str">
        <f aca="false">IF(B798&gt;0,"ok","ocultar")</f>
        <v>ocultar</v>
      </c>
      <c r="M798" s="102"/>
      <c r="N798" s="102"/>
      <c r="O798" s="102"/>
      <c r="R798" s="157" t="n">
        <f aca="false">IF(B798=0,R797,IF(ISNONTEXT(B798)=TRUE(),INT(B798),INT(LEFT(B798,FIND(".",B798)-1))))</f>
        <v>3</v>
      </c>
      <c r="S798" s="157" t="str">
        <f aca="false">IF(S799=1,1,IF(B798&lt;&gt;0,1,IF(C798&lt;&gt;0,1,IF(D798&lt;&gt;0,1,IF(E798&lt;&gt;0,1,"")))))</f>
        <v/>
      </c>
      <c r="T798" s="157" t="str">
        <f aca="false">IF(R798=0," ",IF(R798&lt;&gt;R797,R798," "))</f>
        <v> </v>
      </c>
      <c r="U798" s="88"/>
      <c r="V798" s="75" t="e">
        <f aca="false">IF(R798&lt;&gt;T798,(IF(J798="",H798*(INFORMAÇÕES!$Q$79/INFORMAÇÕES!$Q$82),IF(J798="R",H798,0))),0)</f>
        <v>#DIV/0!</v>
      </c>
      <c r="W798" s="75" t="e">
        <f aca="false">IF(R798&lt;&gt;T798,(IF(J798="",H798*(INFORMAÇÕES!$Q$80/INFORMAÇÕES!$Q$82),IF(J798="C",H798,0))),0)</f>
        <v>#DIV/0!</v>
      </c>
      <c r="X798" s="75" t="n">
        <f aca="false">IF(R798&lt;&gt;T798,(IF(J798="",H798*INFORMAÇÕES!$U$115,IF(J798="CF",H798,0))),0)</f>
        <v>0</v>
      </c>
      <c r="Y798" s="75" t="n">
        <f aca="false">IF(R798&lt;&gt;T798,(IF(J798="",H798*INFORMAÇÕES!$U$116,IF(J798="O",H798,0))),0)</f>
        <v>0</v>
      </c>
      <c r="Z798" s="75" t="n">
        <f aca="false">IF(E798&lt;&gt;0,H798,0)</f>
        <v>0</v>
      </c>
    </row>
    <row r="799" s="174" customFormat="true" ht="14.25" hidden="false" customHeight="true" outlineLevel="0" collapsed="false">
      <c r="A799" s="159" t="n">
        <v>788</v>
      </c>
      <c r="B799" s="160" t="n">
        <f aca="false">'ORÇ.GLOBAL REF.'!B799</f>
        <v>0</v>
      </c>
      <c r="C799" s="536" t="n">
        <f aca="false">'ORÇ.GLOBAL REF.'!C799</f>
        <v>0</v>
      </c>
      <c r="D799" s="162" t="n">
        <f aca="false">'ORÇ.GLOBAL REF.'!D799</f>
        <v>0</v>
      </c>
      <c r="E799" s="162" t="n">
        <f aca="false">'ORÇ.GLOBAL REF.'!E799</f>
        <v>0</v>
      </c>
      <c r="F799" s="537"/>
      <c r="G799" s="163" t="n">
        <f aca="false">ROUND(F799,2)</f>
        <v>0</v>
      </c>
      <c r="H799" s="163" t="n">
        <f aca="false">IF('ORÇ.GLOBAL P CAIXA'!K799="EXEC.",0,IF(E799&lt;&gt;0,ROUND(E799*G799,2),IF(Z799=0,(SUMIF('ORÇ.GLOBAL REF.'!$S$12:$S$1011,B799,$Z$12:$Z$1011)),Z799)))</f>
        <v>0</v>
      </c>
      <c r="I799" s="538" t="str">
        <f aca="false">'ORÇ.GLOBAL REF.'!H799</f>
        <v/>
      </c>
      <c r="J799" s="163" t="str">
        <f aca="false">'ORÇ.GLOBAL REF.'!I799</f>
        <v/>
      </c>
      <c r="K799" s="539" t="str">
        <f aca="false">'ORÇ.GLOBAL REF.'!J799</f>
        <v/>
      </c>
      <c r="L799" s="168" t="str">
        <f aca="false">IF(B799&gt;0,"ok","ocultar")</f>
        <v>ocultar</v>
      </c>
      <c r="M799" s="102"/>
      <c r="N799" s="102"/>
      <c r="O799" s="102"/>
      <c r="R799" s="157" t="n">
        <f aca="false">IF(B799=0,R798,IF(ISNONTEXT(B799)=TRUE(),INT(B799),INT(LEFT(B799,FIND(".",B799)-1))))</f>
        <v>3</v>
      </c>
      <c r="S799" s="157" t="str">
        <f aca="false">IF(S800=1,1,IF(B799&lt;&gt;0,1,IF(C799&lt;&gt;0,1,IF(D799&lt;&gt;0,1,IF(E799&lt;&gt;0,1,"")))))</f>
        <v/>
      </c>
      <c r="T799" s="157" t="str">
        <f aca="false">IF(R799=0," ",IF(R799&lt;&gt;R798,R799," "))</f>
        <v> </v>
      </c>
      <c r="U799" s="88"/>
      <c r="V799" s="75" t="e">
        <f aca="false">IF(R799&lt;&gt;T799,(IF(J799="",H799*(INFORMAÇÕES!$Q$79/INFORMAÇÕES!$Q$82),IF(J799="R",H799,0))),0)</f>
        <v>#DIV/0!</v>
      </c>
      <c r="W799" s="75" t="e">
        <f aca="false">IF(R799&lt;&gt;T799,(IF(J799="",H799*(INFORMAÇÕES!$Q$80/INFORMAÇÕES!$Q$82),IF(J799="C",H799,0))),0)</f>
        <v>#DIV/0!</v>
      </c>
      <c r="X799" s="75" t="n">
        <f aca="false">IF(R799&lt;&gt;T799,(IF(J799="",H799*INFORMAÇÕES!$U$115,IF(J799="CF",H799,0))),0)</f>
        <v>0</v>
      </c>
      <c r="Y799" s="75" t="n">
        <f aca="false">IF(R799&lt;&gt;T799,(IF(J799="",H799*INFORMAÇÕES!$U$116,IF(J799="O",H799,0))),0)</f>
        <v>0</v>
      </c>
      <c r="Z799" s="75" t="n">
        <f aca="false">IF(E799&lt;&gt;0,H799,0)</f>
        <v>0</v>
      </c>
    </row>
    <row r="800" s="174" customFormat="true" ht="14.25" hidden="false" customHeight="true" outlineLevel="0" collapsed="false">
      <c r="A800" s="159" t="n">
        <v>789</v>
      </c>
      <c r="B800" s="160" t="n">
        <f aca="false">'ORÇ.GLOBAL REF.'!B800</f>
        <v>0</v>
      </c>
      <c r="C800" s="536" t="n">
        <f aca="false">'ORÇ.GLOBAL REF.'!C800</f>
        <v>0</v>
      </c>
      <c r="D800" s="162" t="n">
        <f aca="false">'ORÇ.GLOBAL REF.'!D800</f>
        <v>0</v>
      </c>
      <c r="E800" s="162" t="n">
        <f aca="false">'ORÇ.GLOBAL REF.'!E800</f>
        <v>0</v>
      </c>
      <c r="F800" s="537"/>
      <c r="G800" s="163" t="n">
        <f aca="false">ROUND(F800,2)</f>
        <v>0</v>
      </c>
      <c r="H800" s="163" t="n">
        <f aca="false">IF('ORÇ.GLOBAL P CAIXA'!K800="EXEC.",0,IF(E800&lt;&gt;0,ROUND(E800*G800,2),IF(Z800=0,(SUMIF('ORÇ.GLOBAL REF.'!$S$12:$S$1011,B800,$Z$12:$Z$1011)),Z800)))</f>
        <v>0</v>
      </c>
      <c r="I800" s="538" t="str">
        <f aca="false">'ORÇ.GLOBAL REF.'!H800</f>
        <v/>
      </c>
      <c r="J800" s="163" t="str">
        <f aca="false">'ORÇ.GLOBAL REF.'!I800</f>
        <v/>
      </c>
      <c r="K800" s="539" t="str">
        <f aca="false">'ORÇ.GLOBAL REF.'!J800</f>
        <v/>
      </c>
      <c r="L800" s="168" t="str">
        <f aca="false">IF(B800&gt;0,"ok","ocultar")</f>
        <v>ocultar</v>
      </c>
      <c r="M800" s="102"/>
      <c r="N800" s="102"/>
      <c r="O800" s="102"/>
      <c r="R800" s="157" t="n">
        <f aca="false">IF(B800=0,R799,IF(ISNONTEXT(B800)=TRUE(),INT(B800),INT(LEFT(B800,FIND(".",B800)-1))))</f>
        <v>3</v>
      </c>
      <c r="S800" s="157" t="str">
        <f aca="false">IF(S801=1,1,IF(B800&lt;&gt;0,1,IF(C800&lt;&gt;0,1,IF(D800&lt;&gt;0,1,IF(E800&lt;&gt;0,1,"")))))</f>
        <v/>
      </c>
      <c r="T800" s="157" t="str">
        <f aca="false">IF(R800=0," ",IF(R800&lt;&gt;R799,R800," "))</f>
        <v> </v>
      </c>
      <c r="U800" s="88"/>
      <c r="V800" s="75" t="e">
        <f aca="false">IF(R800&lt;&gt;T800,(IF(J800="",H800*(INFORMAÇÕES!$Q$79/INFORMAÇÕES!$Q$82),IF(J800="R",H800,0))),0)</f>
        <v>#DIV/0!</v>
      </c>
      <c r="W800" s="75" t="e">
        <f aca="false">IF(R800&lt;&gt;T800,(IF(J800="",H800*(INFORMAÇÕES!$Q$80/INFORMAÇÕES!$Q$82),IF(J800="C",H800,0))),0)</f>
        <v>#DIV/0!</v>
      </c>
      <c r="X800" s="75" t="n">
        <f aca="false">IF(R800&lt;&gt;T800,(IF(J800="",H800*INFORMAÇÕES!$U$115,IF(J800="CF",H800,0))),0)</f>
        <v>0</v>
      </c>
      <c r="Y800" s="75" t="n">
        <f aca="false">IF(R800&lt;&gt;T800,(IF(J800="",H800*INFORMAÇÕES!$U$116,IF(J800="O",H800,0))),0)</f>
        <v>0</v>
      </c>
      <c r="Z800" s="75" t="n">
        <f aca="false">IF(E800&lt;&gt;0,H800,0)</f>
        <v>0</v>
      </c>
    </row>
    <row r="801" s="174" customFormat="true" ht="14.25" hidden="false" customHeight="true" outlineLevel="0" collapsed="false">
      <c r="A801" s="159" t="n">
        <v>790</v>
      </c>
      <c r="B801" s="160" t="n">
        <f aca="false">'ORÇ.GLOBAL REF.'!B801</f>
        <v>0</v>
      </c>
      <c r="C801" s="536" t="n">
        <f aca="false">'ORÇ.GLOBAL REF.'!C801</f>
        <v>0</v>
      </c>
      <c r="D801" s="162" t="n">
        <f aca="false">'ORÇ.GLOBAL REF.'!D801</f>
        <v>0</v>
      </c>
      <c r="E801" s="162" t="n">
        <f aca="false">'ORÇ.GLOBAL REF.'!E801</f>
        <v>0</v>
      </c>
      <c r="F801" s="537"/>
      <c r="G801" s="163" t="n">
        <f aca="false">ROUND(F801,2)</f>
        <v>0</v>
      </c>
      <c r="H801" s="163" t="n">
        <f aca="false">IF('ORÇ.GLOBAL P CAIXA'!K801="EXEC.",0,IF(E801&lt;&gt;0,ROUND(E801*G801,2),IF(Z801=0,(SUMIF('ORÇ.GLOBAL REF.'!$S$12:$S$1011,B801,$Z$12:$Z$1011)),Z801)))</f>
        <v>0</v>
      </c>
      <c r="I801" s="538" t="str">
        <f aca="false">'ORÇ.GLOBAL REF.'!H801</f>
        <v/>
      </c>
      <c r="J801" s="163" t="str">
        <f aca="false">'ORÇ.GLOBAL REF.'!I801</f>
        <v/>
      </c>
      <c r="K801" s="539" t="str">
        <f aca="false">'ORÇ.GLOBAL REF.'!J801</f>
        <v/>
      </c>
      <c r="L801" s="168" t="str">
        <f aca="false">IF(B801&gt;0,"ok","ocultar")</f>
        <v>ocultar</v>
      </c>
      <c r="M801" s="102"/>
      <c r="N801" s="102"/>
      <c r="O801" s="102"/>
      <c r="R801" s="157" t="n">
        <f aca="false">IF(B801=0,R800,IF(ISNONTEXT(B801)=TRUE(),INT(B801),INT(LEFT(B801,FIND(".",B801)-1))))</f>
        <v>3</v>
      </c>
      <c r="S801" s="157" t="str">
        <f aca="false">IF(S802=1,1,IF(B801&lt;&gt;0,1,IF(C801&lt;&gt;0,1,IF(D801&lt;&gt;0,1,IF(E801&lt;&gt;0,1,"")))))</f>
        <v/>
      </c>
      <c r="T801" s="157" t="str">
        <f aca="false">IF(R801=0," ",IF(R801&lt;&gt;R800,R801," "))</f>
        <v> </v>
      </c>
      <c r="U801" s="88"/>
      <c r="V801" s="75" t="e">
        <f aca="false">IF(R801&lt;&gt;T801,(IF(J801="",H801*(INFORMAÇÕES!$Q$79/INFORMAÇÕES!$Q$82),IF(J801="R",H801,0))),0)</f>
        <v>#DIV/0!</v>
      </c>
      <c r="W801" s="75" t="e">
        <f aca="false">IF(R801&lt;&gt;T801,(IF(J801="",H801*(INFORMAÇÕES!$Q$80/INFORMAÇÕES!$Q$82),IF(J801="C",H801,0))),0)</f>
        <v>#DIV/0!</v>
      </c>
      <c r="X801" s="75" t="n">
        <f aca="false">IF(R801&lt;&gt;T801,(IF(J801="",H801*INFORMAÇÕES!$U$115,IF(J801="CF",H801,0))),0)</f>
        <v>0</v>
      </c>
      <c r="Y801" s="75" t="n">
        <f aca="false">IF(R801&lt;&gt;T801,(IF(J801="",H801*INFORMAÇÕES!$U$116,IF(J801="O",H801,0))),0)</f>
        <v>0</v>
      </c>
      <c r="Z801" s="75" t="n">
        <f aca="false">IF(E801&lt;&gt;0,H801,0)</f>
        <v>0</v>
      </c>
    </row>
    <row r="802" s="174" customFormat="true" ht="14.25" hidden="false" customHeight="true" outlineLevel="0" collapsed="false">
      <c r="A802" s="159" t="n">
        <v>791</v>
      </c>
      <c r="B802" s="160" t="n">
        <f aca="false">'ORÇ.GLOBAL REF.'!B802</f>
        <v>0</v>
      </c>
      <c r="C802" s="536" t="n">
        <f aca="false">'ORÇ.GLOBAL REF.'!C802</f>
        <v>0</v>
      </c>
      <c r="D802" s="162" t="n">
        <f aca="false">'ORÇ.GLOBAL REF.'!D802</f>
        <v>0</v>
      </c>
      <c r="E802" s="162" t="n">
        <f aca="false">'ORÇ.GLOBAL REF.'!E802</f>
        <v>0</v>
      </c>
      <c r="F802" s="537"/>
      <c r="G802" s="163" t="n">
        <f aca="false">ROUND(F802,2)</f>
        <v>0</v>
      </c>
      <c r="H802" s="163" t="n">
        <f aca="false">IF('ORÇ.GLOBAL P CAIXA'!K802="EXEC.",0,IF(E802&lt;&gt;0,ROUND(E802*G802,2),IF(Z802=0,(SUMIF('ORÇ.GLOBAL REF.'!$S$12:$S$1011,B802,$Z$12:$Z$1011)),Z802)))</f>
        <v>0</v>
      </c>
      <c r="I802" s="538" t="str">
        <f aca="false">'ORÇ.GLOBAL REF.'!H802</f>
        <v/>
      </c>
      <c r="J802" s="163" t="str">
        <f aca="false">'ORÇ.GLOBAL REF.'!I802</f>
        <v/>
      </c>
      <c r="K802" s="539" t="str">
        <f aca="false">'ORÇ.GLOBAL REF.'!J802</f>
        <v/>
      </c>
      <c r="L802" s="168" t="str">
        <f aca="false">IF(B802&gt;0,"ok","ocultar")</f>
        <v>ocultar</v>
      </c>
      <c r="M802" s="102"/>
      <c r="N802" s="102"/>
      <c r="O802" s="102"/>
      <c r="R802" s="157" t="n">
        <f aca="false">IF(B802=0,R801,IF(ISNONTEXT(B802)=TRUE(),INT(B802),INT(LEFT(B802,FIND(".",B802)-1))))</f>
        <v>3</v>
      </c>
      <c r="S802" s="157" t="str">
        <f aca="false">IF(S803=1,1,IF(B802&lt;&gt;0,1,IF(C802&lt;&gt;0,1,IF(D802&lt;&gt;0,1,IF(E802&lt;&gt;0,1,"")))))</f>
        <v/>
      </c>
      <c r="T802" s="157" t="str">
        <f aca="false">IF(R802=0," ",IF(R802&lt;&gt;R801,R802," "))</f>
        <v> </v>
      </c>
      <c r="U802" s="88"/>
      <c r="V802" s="75" t="e">
        <f aca="false">IF(R802&lt;&gt;T802,(IF(J802="",H802*(INFORMAÇÕES!$Q$79/INFORMAÇÕES!$Q$82),IF(J802="R",H802,0))),0)</f>
        <v>#DIV/0!</v>
      </c>
      <c r="W802" s="75" t="e">
        <f aca="false">IF(R802&lt;&gt;T802,(IF(J802="",H802*(INFORMAÇÕES!$Q$80/INFORMAÇÕES!$Q$82),IF(J802="C",H802,0))),0)</f>
        <v>#DIV/0!</v>
      </c>
      <c r="X802" s="75" t="n">
        <f aca="false">IF(R802&lt;&gt;T802,(IF(J802="",H802*INFORMAÇÕES!$U$115,IF(J802="CF",H802,0))),0)</f>
        <v>0</v>
      </c>
      <c r="Y802" s="75" t="n">
        <f aca="false">IF(R802&lt;&gt;T802,(IF(J802="",H802*INFORMAÇÕES!$U$116,IF(J802="O",H802,0))),0)</f>
        <v>0</v>
      </c>
      <c r="Z802" s="75" t="n">
        <f aca="false">IF(E802&lt;&gt;0,H802,0)</f>
        <v>0</v>
      </c>
    </row>
    <row r="803" s="174" customFormat="true" ht="14.25" hidden="false" customHeight="true" outlineLevel="0" collapsed="false">
      <c r="A803" s="159" t="n">
        <v>792</v>
      </c>
      <c r="B803" s="160" t="n">
        <f aca="false">'ORÇ.GLOBAL REF.'!B803</f>
        <v>0</v>
      </c>
      <c r="C803" s="536" t="n">
        <f aca="false">'ORÇ.GLOBAL REF.'!C803</f>
        <v>0</v>
      </c>
      <c r="D803" s="162" t="n">
        <f aca="false">'ORÇ.GLOBAL REF.'!D803</f>
        <v>0</v>
      </c>
      <c r="E803" s="162" t="n">
        <f aca="false">'ORÇ.GLOBAL REF.'!E803</f>
        <v>0</v>
      </c>
      <c r="F803" s="537"/>
      <c r="G803" s="163" t="n">
        <f aca="false">ROUND(F803,2)</f>
        <v>0</v>
      </c>
      <c r="H803" s="163" t="n">
        <f aca="false">IF('ORÇ.GLOBAL P CAIXA'!K803="EXEC.",0,IF(E803&lt;&gt;0,ROUND(E803*G803,2),IF(Z803=0,(SUMIF('ORÇ.GLOBAL REF.'!$S$12:$S$1011,B803,$Z$12:$Z$1011)),Z803)))</f>
        <v>0</v>
      </c>
      <c r="I803" s="538" t="str">
        <f aca="false">'ORÇ.GLOBAL REF.'!H803</f>
        <v/>
      </c>
      <c r="J803" s="163" t="str">
        <f aca="false">'ORÇ.GLOBAL REF.'!I803</f>
        <v/>
      </c>
      <c r="K803" s="539" t="str">
        <f aca="false">'ORÇ.GLOBAL REF.'!J803</f>
        <v/>
      </c>
      <c r="L803" s="168" t="str">
        <f aca="false">IF(B803&gt;0,"ok","ocultar")</f>
        <v>ocultar</v>
      </c>
      <c r="M803" s="102"/>
      <c r="N803" s="102"/>
      <c r="O803" s="102"/>
      <c r="R803" s="157" t="n">
        <f aca="false">IF(B803=0,R802,IF(ISNONTEXT(B803)=TRUE(),INT(B803),INT(LEFT(B803,FIND(".",B803)-1))))</f>
        <v>3</v>
      </c>
      <c r="S803" s="157" t="str">
        <f aca="false">IF(S804=1,1,IF(B803&lt;&gt;0,1,IF(C803&lt;&gt;0,1,IF(D803&lt;&gt;0,1,IF(E803&lt;&gt;0,1,"")))))</f>
        <v/>
      </c>
      <c r="T803" s="157" t="str">
        <f aca="false">IF(R803=0," ",IF(R803&lt;&gt;R802,R803," "))</f>
        <v> </v>
      </c>
      <c r="U803" s="88"/>
      <c r="V803" s="75" t="e">
        <f aca="false">IF(R803&lt;&gt;T803,(IF(J803="",H803*(INFORMAÇÕES!$Q$79/INFORMAÇÕES!$Q$82),IF(J803="R",H803,0))),0)</f>
        <v>#DIV/0!</v>
      </c>
      <c r="W803" s="75" t="e">
        <f aca="false">IF(R803&lt;&gt;T803,(IF(J803="",H803*(INFORMAÇÕES!$Q$80/INFORMAÇÕES!$Q$82),IF(J803="C",H803,0))),0)</f>
        <v>#DIV/0!</v>
      </c>
      <c r="X803" s="75" t="n">
        <f aca="false">IF(R803&lt;&gt;T803,(IF(J803="",H803*INFORMAÇÕES!$U$115,IF(J803="CF",H803,0))),0)</f>
        <v>0</v>
      </c>
      <c r="Y803" s="75" t="n">
        <f aca="false">IF(R803&lt;&gt;T803,(IF(J803="",H803*INFORMAÇÕES!$U$116,IF(J803="O",H803,0))),0)</f>
        <v>0</v>
      </c>
      <c r="Z803" s="75" t="n">
        <f aca="false">IF(E803&lt;&gt;0,H803,0)</f>
        <v>0</v>
      </c>
    </row>
    <row r="804" s="174" customFormat="true" ht="14.25" hidden="false" customHeight="true" outlineLevel="0" collapsed="false">
      <c r="A804" s="159" t="n">
        <v>793</v>
      </c>
      <c r="B804" s="160" t="n">
        <f aca="false">'ORÇ.GLOBAL REF.'!B804</f>
        <v>0</v>
      </c>
      <c r="C804" s="536" t="n">
        <f aca="false">'ORÇ.GLOBAL REF.'!C804</f>
        <v>0</v>
      </c>
      <c r="D804" s="162" t="n">
        <f aca="false">'ORÇ.GLOBAL REF.'!D804</f>
        <v>0</v>
      </c>
      <c r="E804" s="162" t="n">
        <f aca="false">'ORÇ.GLOBAL REF.'!E804</f>
        <v>0</v>
      </c>
      <c r="F804" s="537"/>
      <c r="G804" s="163" t="n">
        <f aca="false">ROUND(F804,2)</f>
        <v>0</v>
      </c>
      <c r="H804" s="163" t="n">
        <f aca="false">IF('ORÇ.GLOBAL P CAIXA'!K804="EXEC.",0,IF(E804&lt;&gt;0,ROUND(E804*G804,2),IF(Z804=0,(SUMIF('ORÇ.GLOBAL REF.'!$S$12:$S$1011,B804,$Z$12:$Z$1011)),Z804)))</f>
        <v>0</v>
      </c>
      <c r="I804" s="538" t="str">
        <f aca="false">'ORÇ.GLOBAL REF.'!H804</f>
        <v/>
      </c>
      <c r="J804" s="163" t="str">
        <f aca="false">'ORÇ.GLOBAL REF.'!I804</f>
        <v/>
      </c>
      <c r="K804" s="539" t="str">
        <f aca="false">'ORÇ.GLOBAL REF.'!J804</f>
        <v/>
      </c>
      <c r="L804" s="168" t="str">
        <f aca="false">IF(B804&gt;0,"ok","ocultar")</f>
        <v>ocultar</v>
      </c>
      <c r="M804" s="102"/>
      <c r="N804" s="102"/>
      <c r="O804" s="102"/>
      <c r="R804" s="157" t="n">
        <f aca="false">IF(B804=0,R803,IF(ISNONTEXT(B804)=TRUE(),INT(B804),INT(LEFT(B804,FIND(".",B804)-1))))</f>
        <v>3</v>
      </c>
      <c r="S804" s="157" t="str">
        <f aca="false">IF(S805=1,1,IF(B804&lt;&gt;0,1,IF(C804&lt;&gt;0,1,IF(D804&lt;&gt;0,1,IF(E804&lt;&gt;0,1,"")))))</f>
        <v/>
      </c>
      <c r="T804" s="157" t="str">
        <f aca="false">IF(R804=0," ",IF(R804&lt;&gt;R803,R804," "))</f>
        <v> </v>
      </c>
      <c r="U804" s="88"/>
      <c r="V804" s="75" t="e">
        <f aca="false">IF(R804&lt;&gt;T804,(IF(J804="",H804*(INFORMAÇÕES!$Q$79/INFORMAÇÕES!$Q$82),IF(J804="R",H804,0))),0)</f>
        <v>#DIV/0!</v>
      </c>
      <c r="W804" s="75" t="e">
        <f aca="false">IF(R804&lt;&gt;T804,(IF(J804="",H804*(INFORMAÇÕES!$Q$80/INFORMAÇÕES!$Q$82),IF(J804="C",H804,0))),0)</f>
        <v>#DIV/0!</v>
      </c>
      <c r="X804" s="75" t="n">
        <f aca="false">IF(R804&lt;&gt;T804,(IF(J804="",H804*INFORMAÇÕES!$U$115,IF(J804="CF",H804,0))),0)</f>
        <v>0</v>
      </c>
      <c r="Y804" s="75" t="n">
        <f aca="false">IF(R804&lt;&gt;T804,(IF(J804="",H804*INFORMAÇÕES!$U$116,IF(J804="O",H804,0))),0)</f>
        <v>0</v>
      </c>
      <c r="Z804" s="75" t="n">
        <f aca="false">IF(E804&lt;&gt;0,H804,0)</f>
        <v>0</v>
      </c>
    </row>
    <row r="805" s="174" customFormat="true" ht="14.25" hidden="false" customHeight="true" outlineLevel="0" collapsed="false">
      <c r="A805" s="159" t="n">
        <v>794</v>
      </c>
      <c r="B805" s="160" t="n">
        <f aca="false">'ORÇ.GLOBAL REF.'!B805</f>
        <v>0</v>
      </c>
      <c r="C805" s="536" t="n">
        <f aca="false">'ORÇ.GLOBAL REF.'!C805</f>
        <v>0</v>
      </c>
      <c r="D805" s="162" t="n">
        <f aca="false">'ORÇ.GLOBAL REF.'!D805</f>
        <v>0</v>
      </c>
      <c r="E805" s="162" t="n">
        <f aca="false">'ORÇ.GLOBAL REF.'!E805</f>
        <v>0</v>
      </c>
      <c r="F805" s="537"/>
      <c r="G805" s="163" t="n">
        <f aca="false">ROUND(F805,2)</f>
        <v>0</v>
      </c>
      <c r="H805" s="163" t="n">
        <f aca="false">IF('ORÇ.GLOBAL P CAIXA'!K805="EXEC.",0,IF(E805&lt;&gt;0,ROUND(E805*G805,2),IF(Z805=0,(SUMIF('ORÇ.GLOBAL REF.'!$S$12:$S$1011,B805,$Z$12:$Z$1011)),Z805)))</f>
        <v>0</v>
      </c>
      <c r="I805" s="538" t="str">
        <f aca="false">'ORÇ.GLOBAL REF.'!H805</f>
        <v/>
      </c>
      <c r="J805" s="163" t="str">
        <f aca="false">'ORÇ.GLOBAL REF.'!I805</f>
        <v/>
      </c>
      <c r="K805" s="539" t="str">
        <f aca="false">'ORÇ.GLOBAL REF.'!J805</f>
        <v/>
      </c>
      <c r="L805" s="168" t="str">
        <f aca="false">IF(B805&gt;0,"ok","ocultar")</f>
        <v>ocultar</v>
      </c>
      <c r="M805" s="102"/>
      <c r="N805" s="102"/>
      <c r="O805" s="102"/>
      <c r="R805" s="157" t="n">
        <f aca="false">IF(B805=0,R804,IF(ISNONTEXT(B805)=TRUE(),INT(B805),INT(LEFT(B805,FIND(".",B805)-1))))</f>
        <v>3</v>
      </c>
      <c r="S805" s="157" t="str">
        <f aca="false">IF(S806=1,1,IF(B805&lt;&gt;0,1,IF(C805&lt;&gt;0,1,IF(D805&lt;&gt;0,1,IF(E805&lt;&gt;0,1,"")))))</f>
        <v/>
      </c>
      <c r="T805" s="157" t="str">
        <f aca="false">IF(R805=0," ",IF(R805&lt;&gt;R804,R805," "))</f>
        <v> </v>
      </c>
      <c r="U805" s="88"/>
      <c r="V805" s="75" t="e">
        <f aca="false">IF(R805&lt;&gt;T805,(IF(J805="",H805*(INFORMAÇÕES!$Q$79/INFORMAÇÕES!$Q$82),IF(J805="R",H805,0))),0)</f>
        <v>#DIV/0!</v>
      </c>
      <c r="W805" s="75" t="e">
        <f aca="false">IF(R805&lt;&gt;T805,(IF(J805="",H805*(INFORMAÇÕES!$Q$80/INFORMAÇÕES!$Q$82),IF(J805="C",H805,0))),0)</f>
        <v>#DIV/0!</v>
      </c>
      <c r="X805" s="75" t="n">
        <f aca="false">IF(R805&lt;&gt;T805,(IF(J805="",H805*INFORMAÇÕES!$U$115,IF(J805="CF",H805,0))),0)</f>
        <v>0</v>
      </c>
      <c r="Y805" s="75" t="n">
        <f aca="false">IF(R805&lt;&gt;T805,(IF(J805="",H805*INFORMAÇÕES!$U$116,IF(J805="O",H805,0))),0)</f>
        <v>0</v>
      </c>
      <c r="Z805" s="75" t="n">
        <f aca="false">IF(E805&lt;&gt;0,H805,0)</f>
        <v>0</v>
      </c>
    </row>
    <row r="806" s="174" customFormat="true" ht="14.25" hidden="false" customHeight="true" outlineLevel="0" collapsed="false">
      <c r="A806" s="159" t="n">
        <v>795</v>
      </c>
      <c r="B806" s="160" t="n">
        <f aca="false">'ORÇ.GLOBAL REF.'!B806</f>
        <v>0</v>
      </c>
      <c r="C806" s="536" t="n">
        <f aca="false">'ORÇ.GLOBAL REF.'!C806</f>
        <v>0</v>
      </c>
      <c r="D806" s="162" t="n">
        <f aca="false">'ORÇ.GLOBAL REF.'!D806</f>
        <v>0</v>
      </c>
      <c r="E806" s="162" t="n">
        <f aca="false">'ORÇ.GLOBAL REF.'!E806</f>
        <v>0</v>
      </c>
      <c r="F806" s="537"/>
      <c r="G806" s="163" t="n">
        <f aca="false">ROUND(F806,2)</f>
        <v>0</v>
      </c>
      <c r="H806" s="163" t="n">
        <f aca="false">IF('ORÇ.GLOBAL P CAIXA'!K806="EXEC.",0,IF(E806&lt;&gt;0,ROUND(E806*G806,2),IF(Z806=0,(SUMIF('ORÇ.GLOBAL REF.'!$S$12:$S$1011,B806,$Z$12:$Z$1011)),Z806)))</f>
        <v>0</v>
      </c>
      <c r="I806" s="538" t="str">
        <f aca="false">'ORÇ.GLOBAL REF.'!H806</f>
        <v/>
      </c>
      <c r="J806" s="163" t="str">
        <f aca="false">'ORÇ.GLOBAL REF.'!I806</f>
        <v/>
      </c>
      <c r="K806" s="539" t="str">
        <f aca="false">'ORÇ.GLOBAL REF.'!J806</f>
        <v/>
      </c>
      <c r="L806" s="168" t="str">
        <f aca="false">IF(B806&gt;0,"ok","ocultar")</f>
        <v>ocultar</v>
      </c>
      <c r="M806" s="102"/>
      <c r="N806" s="102"/>
      <c r="O806" s="102"/>
      <c r="R806" s="157" t="n">
        <f aca="false">IF(B806=0,R805,IF(ISNONTEXT(B806)=TRUE(),INT(B806),INT(LEFT(B806,FIND(".",B806)-1))))</f>
        <v>3</v>
      </c>
      <c r="S806" s="157" t="str">
        <f aca="false">IF(S807=1,1,IF(B806&lt;&gt;0,1,IF(C806&lt;&gt;0,1,IF(D806&lt;&gt;0,1,IF(E806&lt;&gt;0,1,"")))))</f>
        <v/>
      </c>
      <c r="T806" s="157" t="str">
        <f aca="false">IF(R806=0," ",IF(R806&lt;&gt;R805,R806," "))</f>
        <v> </v>
      </c>
      <c r="U806" s="88"/>
      <c r="V806" s="75" t="e">
        <f aca="false">IF(R806&lt;&gt;T806,(IF(J806="",H806*(INFORMAÇÕES!$Q$79/INFORMAÇÕES!$Q$82),IF(J806="R",H806,0))),0)</f>
        <v>#DIV/0!</v>
      </c>
      <c r="W806" s="75" t="e">
        <f aca="false">IF(R806&lt;&gt;T806,(IF(J806="",H806*(INFORMAÇÕES!$Q$80/INFORMAÇÕES!$Q$82),IF(J806="C",H806,0))),0)</f>
        <v>#DIV/0!</v>
      </c>
      <c r="X806" s="75" t="n">
        <f aca="false">IF(R806&lt;&gt;T806,(IF(J806="",H806*INFORMAÇÕES!$U$115,IF(J806="CF",H806,0))),0)</f>
        <v>0</v>
      </c>
      <c r="Y806" s="75" t="n">
        <f aca="false">IF(R806&lt;&gt;T806,(IF(J806="",H806*INFORMAÇÕES!$U$116,IF(J806="O",H806,0))),0)</f>
        <v>0</v>
      </c>
      <c r="Z806" s="75" t="n">
        <f aca="false">IF(E806&lt;&gt;0,H806,0)</f>
        <v>0</v>
      </c>
    </row>
    <row r="807" s="174" customFormat="true" ht="14.25" hidden="false" customHeight="true" outlineLevel="0" collapsed="false">
      <c r="A807" s="159" t="n">
        <v>796</v>
      </c>
      <c r="B807" s="160" t="n">
        <f aca="false">'ORÇ.GLOBAL REF.'!B807</f>
        <v>0</v>
      </c>
      <c r="C807" s="536" t="n">
        <f aca="false">'ORÇ.GLOBAL REF.'!C807</f>
        <v>0</v>
      </c>
      <c r="D807" s="162" t="n">
        <f aca="false">'ORÇ.GLOBAL REF.'!D807</f>
        <v>0</v>
      </c>
      <c r="E807" s="162" t="n">
        <f aca="false">'ORÇ.GLOBAL REF.'!E807</f>
        <v>0</v>
      </c>
      <c r="F807" s="537"/>
      <c r="G807" s="163" t="n">
        <f aca="false">ROUND(F807,2)</f>
        <v>0</v>
      </c>
      <c r="H807" s="163" t="n">
        <f aca="false">IF('ORÇ.GLOBAL P CAIXA'!K807="EXEC.",0,IF(E807&lt;&gt;0,ROUND(E807*G807,2),IF(Z807=0,(SUMIF('ORÇ.GLOBAL REF.'!$S$12:$S$1011,B807,$Z$12:$Z$1011)),Z807)))</f>
        <v>0</v>
      </c>
      <c r="I807" s="538" t="str">
        <f aca="false">'ORÇ.GLOBAL REF.'!H807</f>
        <v/>
      </c>
      <c r="J807" s="163" t="str">
        <f aca="false">'ORÇ.GLOBAL REF.'!I807</f>
        <v/>
      </c>
      <c r="K807" s="539" t="str">
        <f aca="false">'ORÇ.GLOBAL REF.'!J807</f>
        <v/>
      </c>
      <c r="L807" s="168" t="str">
        <f aca="false">IF(B807&gt;0,"ok","ocultar")</f>
        <v>ocultar</v>
      </c>
      <c r="M807" s="102"/>
      <c r="N807" s="102"/>
      <c r="O807" s="102"/>
      <c r="R807" s="157" t="n">
        <f aca="false">IF(B807=0,R806,IF(ISNONTEXT(B807)=TRUE(),INT(B807),INT(LEFT(B807,FIND(".",B807)-1))))</f>
        <v>3</v>
      </c>
      <c r="S807" s="157" t="str">
        <f aca="false">IF(S808=1,1,IF(B807&lt;&gt;0,1,IF(C807&lt;&gt;0,1,IF(D807&lt;&gt;0,1,IF(E807&lt;&gt;0,1,"")))))</f>
        <v/>
      </c>
      <c r="T807" s="157" t="str">
        <f aca="false">IF(R807=0," ",IF(R807&lt;&gt;R806,R807," "))</f>
        <v> </v>
      </c>
      <c r="U807" s="88"/>
      <c r="V807" s="75" t="e">
        <f aca="false">IF(R807&lt;&gt;T807,(IF(J807="",H807*(INFORMAÇÕES!$Q$79/INFORMAÇÕES!$Q$82),IF(J807="R",H807,0))),0)</f>
        <v>#DIV/0!</v>
      </c>
      <c r="W807" s="75" t="e">
        <f aca="false">IF(R807&lt;&gt;T807,(IF(J807="",H807*(INFORMAÇÕES!$Q$80/INFORMAÇÕES!$Q$82),IF(J807="C",H807,0))),0)</f>
        <v>#DIV/0!</v>
      </c>
      <c r="X807" s="75" t="n">
        <f aca="false">IF(R807&lt;&gt;T807,(IF(J807="",H807*INFORMAÇÕES!$U$115,IF(J807="CF",H807,0))),0)</f>
        <v>0</v>
      </c>
      <c r="Y807" s="75" t="n">
        <f aca="false">IF(R807&lt;&gt;T807,(IF(J807="",H807*INFORMAÇÕES!$U$116,IF(J807="O",H807,0))),0)</f>
        <v>0</v>
      </c>
      <c r="Z807" s="75" t="n">
        <f aca="false">IF(E807&lt;&gt;0,H807,0)</f>
        <v>0</v>
      </c>
    </row>
    <row r="808" s="174" customFormat="true" ht="14.25" hidden="false" customHeight="true" outlineLevel="0" collapsed="false">
      <c r="A808" s="159" t="n">
        <v>797</v>
      </c>
      <c r="B808" s="160" t="n">
        <f aca="false">'ORÇ.GLOBAL REF.'!B808</f>
        <v>0</v>
      </c>
      <c r="C808" s="536" t="n">
        <f aca="false">'ORÇ.GLOBAL REF.'!C808</f>
        <v>0</v>
      </c>
      <c r="D808" s="162" t="n">
        <f aca="false">'ORÇ.GLOBAL REF.'!D808</f>
        <v>0</v>
      </c>
      <c r="E808" s="162" t="n">
        <f aca="false">'ORÇ.GLOBAL REF.'!E808</f>
        <v>0</v>
      </c>
      <c r="F808" s="537"/>
      <c r="G808" s="163" t="n">
        <f aca="false">ROUND(F808,2)</f>
        <v>0</v>
      </c>
      <c r="H808" s="163" t="n">
        <f aca="false">IF('ORÇ.GLOBAL P CAIXA'!K808="EXEC.",0,IF(E808&lt;&gt;0,ROUND(E808*G808,2),IF(Z808=0,(SUMIF('ORÇ.GLOBAL REF.'!$S$12:$S$1011,B808,$Z$12:$Z$1011)),Z808)))</f>
        <v>0</v>
      </c>
      <c r="I808" s="538" t="str">
        <f aca="false">'ORÇ.GLOBAL REF.'!H808</f>
        <v/>
      </c>
      <c r="J808" s="163" t="str">
        <f aca="false">'ORÇ.GLOBAL REF.'!I808</f>
        <v/>
      </c>
      <c r="K808" s="539" t="str">
        <f aca="false">'ORÇ.GLOBAL REF.'!J808</f>
        <v/>
      </c>
      <c r="L808" s="168" t="str">
        <f aca="false">IF(B808&gt;0,"ok","ocultar")</f>
        <v>ocultar</v>
      </c>
      <c r="M808" s="102"/>
      <c r="N808" s="102"/>
      <c r="O808" s="102"/>
      <c r="R808" s="157" t="n">
        <f aca="false">IF(B808=0,R807,IF(ISNONTEXT(B808)=TRUE(),INT(B808),INT(LEFT(B808,FIND(".",B808)-1))))</f>
        <v>3</v>
      </c>
      <c r="S808" s="157" t="str">
        <f aca="false">IF(S809=1,1,IF(B808&lt;&gt;0,1,IF(C808&lt;&gt;0,1,IF(D808&lt;&gt;0,1,IF(E808&lt;&gt;0,1,"")))))</f>
        <v/>
      </c>
      <c r="T808" s="157" t="str">
        <f aca="false">IF(R808=0," ",IF(R808&lt;&gt;R807,R808," "))</f>
        <v> </v>
      </c>
      <c r="U808" s="88"/>
      <c r="V808" s="75" t="e">
        <f aca="false">IF(R808&lt;&gt;T808,(IF(J808="",H808*(INFORMAÇÕES!$Q$79/INFORMAÇÕES!$Q$82),IF(J808="R",H808,0))),0)</f>
        <v>#DIV/0!</v>
      </c>
      <c r="W808" s="75" t="e">
        <f aca="false">IF(R808&lt;&gt;T808,(IF(J808="",H808*(INFORMAÇÕES!$Q$80/INFORMAÇÕES!$Q$82),IF(J808="C",H808,0))),0)</f>
        <v>#DIV/0!</v>
      </c>
      <c r="X808" s="75" t="n">
        <f aca="false">IF(R808&lt;&gt;T808,(IF(J808="",H808*INFORMAÇÕES!$U$115,IF(J808="CF",H808,0))),0)</f>
        <v>0</v>
      </c>
      <c r="Y808" s="75" t="n">
        <f aca="false">IF(R808&lt;&gt;T808,(IF(J808="",H808*INFORMAÇÕES!$U$116,IF(J808="O",H808,0))),0)</f>
        <v>0</v>
      </c>
      <c r="Z808" s="75" t="n">
        <f aca="false">IF(E808&lt;&gt;0,H808,0)</f>
        <v>0</v>
      </c>
    </row>
    <row r="809" s="174" customFormat="true" ht="14.25" hidden="false" customHeight="true" outlineLevel="0" collapsed="false">
      <c r="A809" s="159" t="n">
        <v>798</v>
      </c>
      <c r="B809" s="160" t="n">
        <f aca="false">'ORÇ.GLOBAL REF.'!B809</f>
        <v>0</v>
      </c>
      <c r="C809" s="536" t="n">
        <f aca="false">'ORÇ.GLOBAL REF.'!C809</f>
        <v>0</v>
      </c>
      <c r="D809" s="162" t="n">
        <f aca="false">'ORÇ.GLOBAL REF.'!D809</f>
        <v>0</v>
      </c>
      <c r="E809" s="162" t="n">
        <f aca="false">'ORÇ.GLOBAL REF.'!E809</f>
        <v>0</v>
      </c>
      <c r="F809" s="537"/>
      <c r="G809" s="163" t="n">
        <f aca="false">ROUND(F809,2)</f>
        <v>0</v>
      </c>
      <c r="H809" s="163" t="n">
        <f aca="false">IF('ORÇ.GLOBAL P CAIXA'!K809="EXEC.",0,IF(E809&lt;&gt;0,ROUND(E809*G809,2),IF(Z809=0,(SUMIF('ORÇ.GLOBAL REF.'!$S$12:$S$1011,B809,$Z$12:$Z$1011)),Z809)))</f>
        <v>0</v>
      </c>
      <c r="I809" s="538" t="str">
        <f aca="false">'ORÇ.GLOBAL REF.'!H809</f>
        <v/>
      </c>
      <c r="J809" s="163" t="str">
        <f aca="false">'ORÇ.GLOBAL REF.'!I809</f>
        <v/>
      </c>
      <c r="K809" s="539" t="str">
        <f aca="false">'ORÇ.GLOBAL REF.'!J809</f>
        <v/>
      </c>
      <c r="L809" s="168" t="str">
        <f aca="false">IF(B809&gt;0,"ok","ocultar")</f>
        <v>ocultar</v>
      </c>
      <c r="M809" s="102"/>
      <c r="N809" s="102"/>
      <c r="O809" s="102"/>
      <c r="R809" s="157" t="n">
        <f aca="false">IF(B809=0,R808,IF(ISNONTEXT(B809)=TRUE(),INT(B809),INT(LEFT(B809,FIND(".",B809)-1))))</f>
        <v>3</v>
      </c>
      <c r="S809" s="157" t="str">
        <f aca="false">IF(S810=1,1,IF(B809&lt;&gt;0,1,IF(C809&lt;&gt;0,1,IF(D809&lt;&gt;0,1,IF(E809&lt;&gt;0,1,"")))))</f>
        <v/>
      </c>
      <c r="T809" s="157" t="str">
        <f aca="false">IF(R809=0," ",IF(R809&lt;&gt;R808,R809," "))</f>
        <v> </v>
      </c>
      <c r="U809" s="88"/>
      <c r="V809" s="75" t="e">
        <f aca="false">IF(R809&lt;&gt;T809,(IF(J809="",H809*(INFORMAÇÕES!$Q$79/INFORMAÇÕES!$Q$82),IF(J809="R",H809,0))),0)</f>
        <v>#DIV/0!</v>
      </c>
      <c r="W809" s="75" t="e">
        <f aca="false">IF(R809&lt;&gt;T809,(IF(J809="",H809*(INFORMAÇÕES!$Q$80/INFORMAÇÕES!$Q$82),IF(J809="C",H809,0))),0)</f>
        <v>#DIV/0!</v>
      </c>
      <c r="X809" s="75" t="n">
        <f aca="false">IF(R809&lt;&gt;T809,(IF(J809="",H809*INFORMAÇÕES!$U$115,IF(J809="CF",H809,0))),0)</f>
        <v>0</v>
      </c>
      <c r="Y809" s="75" t="n">
        <f aca="false">IF(R809&lt;&gt;T809,(IF(J809="",H809*INFORMAÇÕES!$U$116,IF(J809="O",H809,0))),0)</f>
        <v>0</v>
      </c>
      <c r="Z809" s="75" t="n">
        <f aca="false">IF(E809&lt;&gt;0,H809,0)</f>
        <v>0</v>
      </c>
    </row>
    <row r="810" s="174" customFormat="true" ht="14.25" hidden="false" customHeight="true" outlineLevel="0" collapsed="false">
      <c r="A810" s="159" t="n">
        <v>799</v>
      </c>
      <c r="B810" s="160" t="n">
        <f aca="false">'ORÇ.GLOBAL REF.'!B810</f>
        <v>0</v>
      </c>
      <c r="C810" s="536" t="n">
        <f aca="false">'ORÇ.GLOBAL REF.'!C810</f>
        <v>0</v>
      </c>
      <c r="D810" s="162" t="n">
        <f aca="false">'ORÇ.GLOBAL REF.'!D810</f>
        <v>0</v>
      </c>
      <c r="E810" s="162" t="n">
        <f aca="false">'ORÇ.GLOBAL REF.'!E810</f>
        <v>0</v>
      </c>
      <c r="F810" s="537"/>
      <c r="G810" s="163" t="n">
        <f aca="false">ROUND(F810,2)</f>
        <v>0</v>
      </c>
      <c r="H810" s="163" t="n">
        <f aca="false">IF('ORÇ.GLOBAL P CAIXA'!K810="EXEC.",0,IF(E810&lt;&gt;0,ROUND(E810*G810,2),IF(Z810=0,(SUMIF('ORÇ.GLOBAL REF.'!$S$12:$S$1011,B810,$Z$12:$Z$1011)),Z810)))</f>
        <v>0</v>
      </c>
      <c r="I810" s="538" t="str">
        <f aca="false">'ORÇ.GLOBAL REF.'!H810</f>
        <v/>
      </c>
      <c r="J810" s="163" t="str">
        <f aca="false">'ORÇ.GLOBAL REF.'!I810</f>
        <v/>
      </c>
      <c r="K810" s="539" t="str">
        <f aca="false">'ORÇ.GLOBAL REF.'!J810</f>
        <v/>
      </c>
      <c r="L810" s="168" t="str">
        <f aca="false">IF(B810&gt;0,"ok","ocultar")</f>
        <v>ocultar</v>
      </c>
      <c r="M810" s="102"/>
      <c r="N810" s="102"/>
      <c r="O810" s="102"/>
      <c r="R810" s="157" t="n">
        <f aca="false">IF(B810=0,R809,IF(ISNONTEXT(B810)=TRUE(),INT(B810),INT(LEFT(B810,FIND(".",B810)-1))))</f>
        <v>3</v>
      </c>
      <c r="S810" s="157" t="str">
        <f aca="false">IF(S811=1,1,IF(B810&lt;&gt;0,1,IF(C810&lt;&gt;0,1,IF(D810&lt;&gt;0,1,IF(E810&lt;&gt;0,1,"")))))</f>
        <v/>
      </c>
      <c r="T810" s="157" t="str">
        <f aca="false">IF(R810=0," ",IF(R810&lt;&gt;R809,R810," "))</f>
        <v> </v>
      </c>
      <c r="U810" s="88"/>
      <c r="V810" s="75" t="e">
        <f aca="false">IF(R810&lt;&gt;T810,(IF(J810="",H810*(INFORMAÇÕES!$Q$79/INFORMAÇÕES!$Q$82),IF(J810="R",H810,0))),0)</f>
        <v>#DIV/0!</v>
      </c>
      <c r="W810" s="75" t="e">
        <f aca="false">IF(R810&lt;&gt;T810,(IF(J810="",H810*(INFORMAÇÕES!$Q$80/INFORMAÇÕES!$Q$82),IF(J810="C",H810,0))),0)</f>
        <v>#DIV/0!</v>
      </c>
      <c r="X810" s="75" t="n">
        <f aca="false">IF(R810&lt;&gt;T810,(IF(J810="",H810*INFORMAÇÕES!$U$115,IF(J810="CF",H810,0))),0)</f>
        <v>0</v>
      </c>
      <c r="Y810" s="75" t="n">
        <f aca="false">IF(R810&lt;&gt;T810,(IF(J810="",H810*INFORMAÇÕES!$U$116,IF(J810="O",H810,0))),0)</f>
        <v>0</v>
      </c>
      <c r="Z810" s="75" t="n">
        <f aca="false">IF(E810&lt;&gt;0,H810,0)</f>
        <v>0</v>
      </c>
    </row>
    <row r="811" s="174" customFormat="true" ht="14.25" hidden="false" customHeight="true" outlineLevel="0" collapsed="false">
      <c r="A811" s="159" t="n">
        <v>800</v>
      </c>
      <c r="B811" s="160" t="n">
        <f aca="false">'ORÇ.GLOBAL REF.'!B811</f>
        <v>0</v>
      </c>
      <c r="C811" s="536" t="n">
        <f aca="false">'ORÇ.GLOBAL REF.'!C811</f>
        <v>0</v>
      </c>
      <c r="D811" s="162" t="n">
        <f aca="false">'ORÇ.GLOBAL REF.'!D811</f>
        <v>0</v>
      </c>
      <c r="E811" s="162" t="n">
        <f aca="false">'ORÇ.GLOBAL REF.'!E811</f>
        <v>0</v>
      </c>
      <c r="F811" s="537"/>
      <c r="G811" s="163" t="n">
        <f aca="false">ROUND(F811,2)</f>
        <v>0</v>
      </c>
      <c r="H811" s="163" t="n">
        <f aca="false">IF('ORÇ.GLOBAL P CAIXA'!K811="EXEC.",0,IF(E811&lt;&gt;0,ROUND(E811*G811,2),IF(Z811=0,(SUMIF('ORÇ.GLOBAL REF.'!$S$12:$S$1011,B811,$Z$12:$Z$1011)),Z811)))</f>
        <v>0</v>
      </c>
      <c r="I811" s="538" t="str">
        <f aca="false">'ORÇ.GLOBAL REF.'!H811</f>
        <v/>
      </c>
      <c r="J811" s="163" t="str">
        <f aca="false">'ORÇ.GLOBAL REF.'!I811</f>
        <v/>
      </c>
      <c r="K811" s="539" t="str">
        <f aca="false">'ORÇ.GLOBAL REF.'!J811</f>
        <v/>
      </c>
      <c r="L811" s="168" t="str">
        <f aca="false">IF(B811&gt;0,"ok","ocultar")</f>
        <v>ocultar</v>
      </c>
      <c r="M811" s="102"/>
      <c r="N811" s="102"/>
      <c r="O811" s="102"/>
      <c r="R811" s="157" t="n">
        <f aca="false">IF(B811=0,R810,IF(ISNONTEXT(B811)=TRUE(),INT(B811),INT(LEFT(B811,FIND(".",B811)-1))))</f>
        <v>3</v>
      </c>
      <c r="S811" s="157" t="str">
        <f aca="false">IF(S812=1,1,IF(B811&lt;&gt;0,1,IF(C811&lt;&gt;0,1,IF(D811&lt;&gt;0,1,IF(E811&lt;&gt;0,1,"")))))</f>
        <v/>
      </c>
      <c r="T811" s="157" t="str">
        <f aca="false">IF(R811=0," ",IF(R811&lt;&gt;R810,R811," "))</f>
        <v> </v>
      </c>
      <c r="U811" s="88"/>
      <c r="V811" s="75" t="e">
        <f aca="false">IF(R811&lt;&gt;T811,(IF(J811="",H811*(INFORMAÇÕES!$Q$79/INFORMAÇÕES!$Q$82),IF(J811="R",H811,0))),0)</f>
        <v>#DIV/0!</v>
      </c>
      <c r="W811" s="75" t="e">
        <f aca="false">IF(R811&lt;&gt;T811,(IF(J811="",H811*(INFORMAÇÕES!$Q$80/INFORMAÇÕES!$Q$82),IF(J811="C",H811,0))),0)</f>
        <v>#DIV/0!</v>
      </c>
      <c r="X811" s="75" t="n">
        <f aca="false">IF(R811&lt;&gt;T811,(IF(J811="",H811*INFORMAÇÕES!$U$115,IF(J811="CF",H811,0))),0)</f>
        <v>0</v>
      </c>
      <c r="Y811" s="75" t="n">
        <f aca="false">IF(R811&lt;&gt;T811,(IF(J811="",H811*INFORMAÇÕES!$U$116,IF(J811="O",H811,0))),0)</f>
        <v>0</v>
      </c>
      <c r="Z811" s="75" t="n">
        <f aca="false">IF(E811&lt;&gt;0,H811,0)</f>
        <v>0</v>
      </c>
    </row>
    <row r="812" s="174" customFormat="true" ht="14.25" hidden="false" customHeight="true" outlineLevel="0" collapsed="false">
      <c r="A812" s="159" t="n">
        <v>801</v>
      </c>
      <c r="B812" s="160" t="n">
        <f aca="false">'ORÇ.GLOBAL REF.'!B812</f>
        <v>0</v>
      </c>
      <c r="C812" s="536" t="n">
        <f aca="false">'ORÇ.GLOBAL REF.'!C812</f>
        <v>0</v>
      </c>
      <c r="D812" s="162" t="n">
        <f aca="false">'ORÇ.GLOBAL REF.'!D812</f>
        <v>0</v>
      </c>
      <c r="E812" s="162" t="n">
        <f aca="false">'ORÇ.GLOBAL REF.'!E812</f>
        <v>0</v>
      </c>
      <c r="F812" s="537"/>
      <c r="G812" s="163" t="n">
        <f aca="false">ROUND(F812,2)</f>
        <v>0</v>
      </c>
      <c r="H812" s="163" t="n">
        <f aca="false">IF('ORÇ.GLOBAL P CAIXA'!K812="EXEC.",0,IF(E812&lt;&gt;0,ROUND(E812*G812,2),IF(Z812=0,(SUMIF('ORÇ.GLOBAL REF.'!$S$12:$S$1011,B812,$Z$12:$Z$1011)),Z812)))</f>
        <v>0</v>
      </c>
      <c r="I812" s="538" t="str">
        <f aca="false">'ORÇ.GLOBAL REF.'!H812</f>
        <v/>
      </c>
      <c r="J812" s="163" t="str">
        <f aca="false">'ORÇ.GLOBAL REF.'!I812</f>
        <v/>
      </c>
      <c r="K812" s="539" t="str">
        <f aca="false">'ORÇ.GLOBAL REF.'!J812</f>
        <v/>
      </c>
      <c r="L812" s="168" t="str">
        <f aca="false">IF(B812&gt;0,"ok","ocultar")</f>
        <v>ocultar</v>
      </c>
      <c r="M812" s="102"/>
      <c r="N812" s="102"/>
      <c r="O812" s="102"/>
      <c r="R812" s="157" t="n">
        <f aca="false">IF(B812=0,R811,IF(ISNONTEXT(B812)=TRUE(),INT(B812),INT(LEFT(B812,FIND(".",B812)-1))))</f>
        <v>3</v>
      </c>
      <c r="S812" s="157" t="str">
        <f aca="false">IF(S813=1,1,IF(B812&lt;&gt;0,1,IF(C812&lt;&gt;0,1,IF(D812&lt;&gt;0,1,IF(E812&lt;&gt;0,1,"")))))</f>
        <v/>
      </c>
      <c r="T812" s="157" t="str">
        <f aca="false">IF(R812=0," ",IF(R812&lt;&gt;R811,R812," "))</f>
        <v> </v>
      </c>
      <c r="U812" s="88"/>
      <c r="V812" s="75" t="e">
        <f aca="false">IF(R812&lt;&gt;T812,(IF(J812="",H812*(INFORMAÇÕES!$Q$79/INFORMAÇÕES!$Q$82),IF(J812="R",H812,0))),0)</f>
        <v>#DIV/0!</v>
      </c>
      <c r="W812" s="75" t="e">
        <f aca="false">IF(R812&lt;&gt;T812,(IF(J812="",H812*(INFORMAÇÕES!$Q$80/INFORMAÇÕES!$Q$82),IF(J812="C",H812,0))),0)</f>
        <v>#DIV/0!</v>
      </c>
      <c r="X812" s="75" t="n">
        <f aca="false">IF(R812&lt;&gt;T812,(IF(J812="",H812*INFORMAÇÕES!$U$115,IF(J812="CF",H812,0))),0)</f>
        <v>0</v>
      </c>
      <c r="Y812" s="75" t="n">
        <f aca="false">IF(R812&lt;&gt;T812,(IF(J812="",H812*INFORMAÇÕES!$U$116,IF(J812="O",H812,0))),0)</f>
        <v>0</v>
      </c>
      <c r="Z812" s="75" t="n">
        <f aca="false">IF(E812&lt;&gt;0,H812,0)</f>
        <v>0</v>
      </c>
    </row>
    <row r="813" s="174" customFormat="true" ht="14.25" hidden="false" customHeight="true" outlineLevel="0" collapsed="false">
      <c r="A813" s="159" t="n">
        <v>802</v>
      </c>
      <c r="B813" s="160" t="n">
        <f aca="false">'ORÇ.GLOBAL REF.'!B813</f>
        <v>0</v>
      </c>
      <c r="C813" s="536" t="n">
        <f aca="false">'ORÇ.GLOBAL REF.'!C813</f>
        <v>0</v>
      </c>
      <c r="D813" s="162" t="n">
        <f aca="false">'ORÇ.GLOBAL REF.'!D813</f>
        <v>0</v>
      </c>
      <c r="E813" s="162" t="n">
        <f aca="false">'ORÇ.GLOBAL REF.'!E813</f>
        <v>0</v>
      </c>
      <c r="F813" s="537"/>
      <c r="G813" s="163" t="n">
        <f aca="false">ROUND(F813,2)</f>
        <v>0</v>
      </c>
      <c r="H813" s="163" t="n">
        <f aca="false">IF('ORÇ.GLOBAL P CAIXA'!K813="EXEC.",0,IF(E813&lt;&gt;0,ROUND(E813*G813,2),IF(Z813=0,(SUMIF('ORÇ.GLOBAL REF.'!$S$12:$S$1011,B813,$Z$12:$Z$1011)),Z813)))</f>
        <v>0</v>
      </c>
      <c r="I813" s="538" t="str">
        <f aca="false">'ORÇ.GLOBAL REF.'!H813</f>
        <v/>
      </c>
      <c r="J813" s="163" t="str">
        <f aca="false">'ORÇ.GLOBAL REF.'!I813</f>
        <v/>
      </c>
      <c r="K813" s="539" t="str">
        <f aca="false">'ORÇ.GLOBAL REF.'!J813</f>
        <v/>
      </c>
      <c r="L813" s="168" t="str">
        <f aca="false">IF(B813&gt;0,"ok","ocultar")</f>
        <v>ocultar</v>
      </c>
      <c r="M813" s="102"/>
      <c r="N813" s="102"/>
      <c r="O813" s="102"/>
      <c r="R813" s="157" t="n">
        <f aca="false">IF(B813=0,R812,IF(ISNONTEXT(B813)=TRUE(),INT(B813),INT(LEFT(B813,FIND(".",B813)-1))))</f>
        <v>3</v>
      </c>
      <c r="S813" s="157" t="str">
        <f aca="false">IF(S814=1,1,IF(B813&lt;&gt;0,1,IF(C813&lt;&gt;0,1,IF(D813&lt;&gt;0,1,IF(E813&lt;&gt;0,1,"")))))</f>
        <v/>
      </c>
      <c r="T813" s="157" t="str">
        <f aca="false">IF(R813=0," ",IF(R813&lt;&gt;R812,R813," "))</f>
        <v> </v>
      </c>
      <c r="U813" s="88"/>
      <c r="V813" s="75" t="e">
        <f aca="false">IF(R813&lt;&gt;T813,(IF(J813="",H813*(INFORMAÇÕES!$Q$79/INFORMAÇÕES!$Q$82),IF(J813="R",H813,0))),0)</f>
        <v>#DIV/0!</v>
      </c>
      <c r="W813" s="75" t="e">
        <f aca="false">IF(R813&lt;&gt;T813,(IF(J813="",H813*(INFORMAÇÕES!$Q$80/INFORMAÇÕES!$Q$82),IF(J813="C",H813,0))),0)</f>
        <v>#DIV/0!</v>
      </c>
      <c r="X813" s="75" t="n">
        <f aca="false">IF(R813&lt;&gt;T813,(IF(J813="",H813*INFORMAÇÕES!$U$115,IF(J813="CF",H813,0))),0)</f>
        <v>0</v>
      </c>
      <c r="Y813" s="75" t="n">
        <f aca="false">IF(R813&lt;&gt;T813,(IF(J813="",H813*INFORMAÇÕES!$U$116,IF(J813="O",H813,0))),0)</f>
        <v>0</v>
      </c>
      <c r="Z813" s="75" t="n">
        <f aca="false">IF(E813&lt;&gt;0,H813,0)</f>
        <v>0</v>
      </c>
    </row>
    <row r="814" s="174" customFormat="true" ht="14.25" hidden="false" customHeight="true" outlineLevel="0" collapsed="false">
      <c r="A814" s="159" t="n">
        <v>803</v>
      </c>
      <c r="B814" s="160" t="n">
        <f aca="false">'ORÇ.GLOBAL REF.'!B814</f>
        <v>0</v>
      </c>
      <c r="C814" s="536" t="n">
        <f aca="false">'ORÇ.GLOBAL REF.'!C814</f>
        <v>0</v>
      </c>
      <c r="D814" s="162" t="n">
        <f aca="false">'ORÇ.GLOBAL REF.'!D814</f>
        <v>0</v>
      </c>
      <c r="E814" s="162" t="n">
        <f aca="false">'ORÇ.GLOBAL REF.'!E814</f>
        <v>0</v>
      </c>
      <c r="F814" s="537"/>
      <c r="G814" s="163" t="n">
        <f aca="false">ROUND(F814,2)</f>
        <v>0</v>
      </c>
      <c r="H814" s="163" t="n">
        <f aca="false">IF('ORÇ.GLOBAL P CAIXA'!K814="EXEC.",0,IF(E814&lt;&gt;0,ROUND(E814*G814,2),IF(Z814=0,(SUMIF('ORÇ.GLOBAL REF.'!$S$12:$S$1011,B814,$Z$12:$Z$1011)),Z814)))</f>
        <v>0</v>
      </c>
      <c r="I814" s="538" t="str">
        <f aca="false">'ORÇ.GLOBAL REF.'!H814</f>
        <v/>
      </c>
      <c r="J814" s="163" t="str">
        <f aca="false">'ORÇ.GLOBAL REF.'!I814</f>
        <v/>
      </c>
      <c r="K814" s="539" t="str">
        <f aca="false">'ORÇ.GLOBAL REF.'!J814</f>
        <v/>
      </c>
      <c r="L814" s="168" t="str">
        <f aca="false">IF(B814&gt;0,"ok","ocultar")</f>
        <v>ocultar</v>
      </c>
      <c r="M814" s="102"/>
      <c r="N814" s="102"/>
      <c r="O814" s="102"/>
      <c r="R814" s="157" t="n">
        <f aca="false">IF(B814=0,R813,IF(ISNONTEXT(B814)=TRUE(),INT(B814),INT(LEFT(B814,FIND(".",B814)-1))))</f>
        <v>3</v>
      </c>
      <c r="S814" s="157" t="str">
        <f aca="false">IF(S815=1,1,IF(B814&lt;&gt;0,1,IF(C814&lt;&gt;0,1,IF(D814&lt;&gt;0,1,IF(E814&lt;&gt;0,1,"")))))</f>
        <v/>
      </c>
      <c r="T814" s="157" t="str">
        <f aca="false">IF(R814=0," ",IF(R814&lt;&gt;R813,R814," "))</f>
        <v> </v>
      </c>
      <c r="U814" s="88"/>
      <c r="V814" s="75" t="e">
        <f aca="false">IF(R814&lt;&gt;T814,(IF(J814="",H814*(INFORMAÇÕES!$Q$79/INFORMAÇÕES!$Q$82),IF(J814="R",H814,0))),0)</f>
        <v>#DIV/0!</v>
      </c>
      <c r="W814" s="75" t="e">
        <f aca="false">IF(R814&lt;&gt;T814,(IF(J814="",H814*(INFORMAÇÕES!$Q$80/INFORMAÇÕES!$Q$82),IF(J814="C",H814,0))),0)</f>
        <v>#DIV/0!</v>
      </c>
      <c r="X814" s="75" t="n">
        <f aca="false">IF(R814&lt;&gt;T814,(IF(J814="",H814*INFORMAÇÕES!$U$115,IF(J814="CF",H814,0))),0)</f>
        <v>0</v>
      </c>
      <c r="Y814" s="75" t="n">
        <f aca="false">IF(R814&lt;&gt;T814,(IF(J814="",H814*INFORMAÇÕES!$U$116,IF(J814="O",H814,0))),0)</f>
        <v>0</v>
      </c>
      <c r="Z814" s="75" t="n">
        <f aca="false">IF(E814&lt;&gt;0,H814,0)</f>
        <v>0</v>
      </c>
    </row>
    <row r="815" s="174" customFormat="true" ht="14.25" hidden="false" customHeight="true" outlineLevel="0" collapsed="false">
      <c r="A815" s="159" t="n">
        <v>804</v>
      </c>
      <c r="B815" s="160" t="n">
        <f aca="false">'ORÇ.GLOBAL REF.'!B815</f>
        <v>0</v>
      </c>
      <c r="C815" s="536" t="n">
        <f aca="false">'ORÇ.GLOBAL REF.'!C815</f>
        <v>0</v>
      </c>
      <c r="D815" s="162" t="n">
        <f aca="false">'ORÇ.GLOBAL REF.'!D815</f>
        <v>0</v>
      </c>
      <c r="E815" s="162" t="n">
        <f aca="false">'ORÇ.GLOBAL REF.'!E815</f>
        <v>0</v>
      </c>
      <c r="F815" s="537"/>
      <c r="G815" s="163" t="n">
        <f aca="false">ROUND(F815,2)</f>
        <v>0</v>
      </c>
      <c r="H815" s="163" t="n">
        <f aca="false">IF('ORÇ.GLOBAL P CAIXA'!K815="EXEC.",0,IF(E815&lt;&gt;0,ROUND(E815*G815,2),IF(Z815=0,(SUMIF('ORÇ.GLOBAL REF.'!$S$12:$S$1011,B815,$Z$12:$Z$1011)),Z815)))</f>
        <v>0</v>
      </c>
      <c r="I815" s="538" t="str">
        <f aca="false">'ORÇ.GLOBAL REF.'!H815</f>
        <v/>
      </c>
      <c r="J815" s="163" t="str">
        <f aca="false">'ORÇ.GLOBAL REF.'!I815</f>
        <v/>
      </c>
      <c r="K815" s="539" t="str">
        <f aca="false">'ORÇ.GLOBAL REF.'!J815</f>
        <v/>
      </c>
      <c r="L815" s="168" t="str">
        <f aca="false">IF(B815&gt;0,"ok","ocultar")</f>
        <v>ocultar</v>
      </c>
      <c r="M815" s="102"/>
      <c r="N815" s="102"/>
      <c r="O815" s="102"/>
      <c r="R815" s="157" t="n">
        <f aca="false">IF(B815=0,R814,IF(ISNONTEXT(B815)=TRUE(),INT(B815),INT(LEFT(B815,FIND(".",B815)-1))))</f>
        <v>3</v>
      </c>
      <c r="S815" s="157" t="str">
        <f aca="false">IF(S816=1,1,IF(B815&lt;&gt;0,1,IF(C815&lt;&gt;0,1,IF(D815&lt;&gt;0,1,IF(E815&lt;&gt;0,1,"")))))</f>
        <v/>
      </c>
      <c r="T815" s="157" t="str">
        <f aca="false">IF(R815=0," ",IF(R815&lt;&gt;R814,R815," "))</f>
        <v> </v>
      </c>
      <c r="U815" s="88"/>
      <c r="V815" s="75" t="e">
        <f aca="false">IF(R815&lt;&gt;T815,(IF(J815="",H815*(INFORMAÇÕES!$Q$79/INFORMAÇÕES!$Q$82),IF(J815="R",H815,0))),0)</f>
        <v>#DIV/0!</v>
      </c>
      <c r="W815" s="75" t="e">
        <f aca="false">IF(R815&lt;&gt;T815,(IF(J815="",H815*(INFORMAÇÕES!$Q$80/INFORMAÇÕES!$Q$82),IF(J815="C",H815,0))),0)</f>
        <v>#DIV/0!</v>
      </c>
      <c r="X815" s="75" t="n">
        <f aca="false">IF(R815&lt;&gt;T815,(IF(J815="",H815*INFORMAÇÕES!$U$115,IF(J815="CF",H815,0))),0)</f>
        <v>0</v>
      </c>
      <c r="Y815" s="75" t="n">
        <f aca="false">IF(R815&lt;&gt;T815,(IF(J815="",H815*INFORMAÇÕES!$U$116,IF(J815="O",H815,0))),0)</f>
        <v>0</v>
      </c>
      <c r="Z815" s="75" t="n">
        <f aca="false">IF(E815&lt;&gt;0,H815,0)</f>
        <v>0</v>
      </c>
    </row>
    <row r="816" s="174" customFormat="true" ht="14.25" hidden="false" customHeight="true" outlineLevel="0" collapsed="false">
      <c r="A816" s="159" t="n">
        <v>805</v>
      </c>
      <c r="B816" s="160" t="n">
        <f aca="false">'ORÇ.GLOBAL REF.'!B816</f>
        <v>0</v>
      </c>
      <c r="C816" s="536" t="n">
        <f aca="false">'ORÇ.GLOBAL REF.'!C816</f>
        <v>0</v>
      </c>
      <c r="D816" s="162" t="n">
        <f aca="false">'ORÇ.GLOBAL REF.'!D816</f>
        <v>0</v>
      </c>
      <c r="E816" s="162" t="n">
        <f aca="false">'ORÇ.GLOBAL REF.'!E816</f>
        <v>0</v>
      </c>
      <c r="F816" s="537"/>
      <c r="G816" s="163" t="n">
        <f aca="false">ROUND(F816,2)</f>
        <v>0</v>
      </c>
      <c r="H816" s="163" t="n">
        <f aca="false">IF('ORÇ.GLOBAL P CAIXA'!K816="EXEC.",0,IF(E816&lt;&gt;0,ROUND(E816*G816,2),IF(Z816=0,(SUMIF('ORÇ.GLOBAL REF.'!$S$12:$S$1011,B816,$Z$12:$Z$1011)),Z816)))</f>
        <v>0</v>
      </c>
      <c r="I816" s="538" t="str">
        <f aca="false">'ORÇ.GLOBAL REF.'!H816</f>
        <v/>
      </c>
      <c r="J816" s="163" t="str">
        <f aca="false">'ORÇ.GLOBAL REF.'!I816</f>
        <v/>
      </c>
      <c r="K816" s="539" t="str">
        <f aca="false">'ORÇ.GLOBAL REF.'!J816</f>
        <v/>
      </c>
      <c r="L816" s="168" t="str">
        <f aca="false">IF(B816&gt;0,"ok","ocultar")</f>
        <v>ocultar</v>
      </c>
      <c r="M816" s="102"/>
      <c r="N816" s="102"/>
      <c r="O816" s="102"/>
      <c r="R816" s="157" t="n">
        <f aca="false">IF(B816=0,R815,IF(ISNONTEXT(B816)=TRUE(),INT(B816),INT(LEFT(B816,FIND(".",B816)-1))))</f>
        <v>3</v>
      </c>
      <c r="S816" s="157" t="str">
        <f aca="false">IF(S817=1,1,IF(B816&lt;&gt;0,1,IF(C816&lt;&gt;0,1,IF(D816&lt;&gt;0,1,IF(E816&lt;&gt;0,1,"")))))</f>
        <v/>
      </c>
      <c r="T816" s="157" t="str">
        <f aca="false">IF(R816=0," ",IF(R816&lt;&gt;R815,R816," "))</f>
        <v> </v>
      </c>
      <c r="U816" s="88"/>
      <c r="V816" s="75" t="e">
        <f aca="false">IF(R816&lt;&gt;T816,(IF(J816="",H816*(INFORMAÇÕES!$Q$79/INFORMAÇÕES!$Q$82),IF(J816="R",H816,0))),0)</f>
        <v>#DIV/0!</v>
      </c>
      <c r="W816" s="75" t="e">
        <f aca="false">IF(R816&lt;&gt;T816,(IF(J816="",H816*(INFORMAÇÕES!$Q$80/INFORMAÇÕES!$Q$82),IF(J816="C",H816,0))),0)</f>
        <v>#DIV/0!</v>
      </c>
      <c r="X816" s="75" t="n">
        <f aca="false">IF(R816&lt;&gt;T816,(IF(J816="",H816*INFORMAÇÕES!$U$115,IF(J816="CF",H816,0))),0)</f>
        <v>0</v>
      </c>
      <c r="Y816" s="75" t="n">
        <f aca="false">IF(R816&lt;&gt;T816,(IF(J816="",H816*INFORMAÇÕES!$U$116,IF(J816="O",H816,0))),0)</f>
        <v>0</v>
      </c>
      <c r="Z816" s="75" t="n">
        <f aca="false">IF(E816&lt;&gt;0,H816,0)</f>
        <v>0</v>
      </c>
    </row>
    <row r="817" s="174" customFormat="true" ht="14.25" hidden="false" customHeight="true" outlineLevel="0" collapsed="false">
      <c r="A817" s="159" t="n">
        <v>806</v>
      </c>
      <c r="B817" s="160" t="n">
        <f aca="false">'ORÇ.GLOBAL REF.'!B817</f>
        <v>0</v>
      </c>
      <c r="C817" s="536" t="n">
        <f aca="false">'ORÇ.GLOBAL REF.'!C817</f>
        <v>0</v>
      </c>
      <c r="D817" s="162" t="n">
        <f aca="false">'ORÇ.GLOBAL REF.'!D817</f>
        <v>0</v>
      </c>
      <c r="E817" s="162" t="n">
        <f aca="false">'ORÇ.GLOBAL REF.'!E817</f>
        <v>0</v>
      </c>
      <c r="F817" s="537"/>
      <c r="G817" s="163" t="n">
        <f aca="false">ROUND(F817,2)</f>
        <v>0</v>
      </c>
      <c r="H817" s="163" t="n">
        <f aca="false">IF('ORÇ.GLOBAL P CAIXA'!K817="EXEC.",0,IF(E817&lt;&gt;0,ROUND(E817*G817,2),IF(Z817=0,(SUMIF('ORÇ.GLOBAL REF.'!$S$12:$S$1011,B817,$Z$12:$Z$1011)),Z817)))</f>
        <v>0</v>
      </c>
      <c r="I817" s="538" t="str">
        <f aca="false">'ORÇ.GLOBAL REF.'!H817</f>
        <v/>
      </c>
      <c r="J817" s="163" t="str">
        <f aca="false">'ORÇ.GLOBAL REF.'!I817</f>
        <v/>
      </c>
      <c r="K817" s="539" t="str">
        <f aca="false">'ORÇ.GLOBAL REF.'!J817</f>
        <v/>
      </c>
      <c r="L817" s="168" t="str">
        <f aca="false">IF(B817&gt;0,"ok","ocultar")</f>
        <v>ocultar</v>
      </c>
      <c r="M817" s="102"/>
      <c r="N817" s="102"/>
      <c r="O817" s="102"/>
      <c r="R817" s="157" t="n">
        <f aca="false">IF(B817=0,R816,IF(ISNONTEXT(B817)=TRUE(),INT(B817),INT(LEFT(B817,FIND(".",B817)-1))))</f>
        <v>3</v>
      </c>
      <c r="S817" s="157" t="str">
        <f aca="false">IF(S818=1,1,IF(B817&lt;&gt;0,1,IF(C817&lt;&gt;0,1,IF(D817&lt;&gt;0,1,IF(E817&lt;&gt;0,1,"")))))</f>
        <v/>
      </c>
      <c r="T817" s="157" t="str">
        <f aca="false">IF(R817=0," ",IF(R817&lt;&gt;R816,R817," "))</f>
        <v> </v>
      </c>
      <c r="U817" s="88"/>
      <c r="V817" s="75" t="e">
        <f aca="false">IF(R817&lt;&gt;T817,(IF(J817="",H817*(INFORMAÇÕES!$Q$79/INFORMAÇÕES!$Q$82),IF(J817="R",H817,0))),0)</f>
        <v>#DIV/0!</v>
      </c>
      <c r="W817" s="75" t="e">
        <f aca="false">IF(R817&lt;&gt;T817,(IF(J817="",H817*(INFORMAÇÕES!$Q$80/INFORMAÇÕES!$Q$82),IF(J817="C",H817,0))),0)</f>
        <v>#DIV/0!</v>
      </c>
      <c r="X817" s="75" t="n">
        <f aca="false">IF(R817&lt;&gt;T817,(IF(J817="",H817*INFORMAÇÕES!$U$115,IF(J817="CF",H817,0))),0)</f>
        <v>0</v>
      </c>
      <c r="Y817" s="75" t="n">
        <f aca="false">IF(R817&lt;&gt;T817,(IF(J817="",H817*INFORMAÇÕES!$U$116,IF(J817="O",H817,0))),0)</f>
        <v>0</v>
      </c>
      <c r="Z817" s="75" t="n">
        <f aca="false">IF(E817&lt;&gt;0,H817,0)</f>
        <v>0</v>
      </c>
    </row>
    <row r="818" s="174" customFormat="true" ht="14.25" hidden="false" customHeight="true" outlineLevel="0" collapsed="false">
      <c r="A818" s="159" t="n">
        <v>807</v>
      </c>
      <c r="B818" s="160" t="n">
        <f aca="false">'ORÇ.GLOBAL REF.'!B818</f>
        <v>0</v>
      </c>
      <c r="C818" s="536" t="n">
        <f aca="false">'ORÇ.GLOBAL REF.'!C818</f>
        <v>0</v>
      </c>
      <c r="D818" s="162" t="n">
        <f aca="false">'ORÇ.GLOBAL REF.'!D818</f>
        <v>0</v>
      </c>
      <c r="E818" s="162" t="n">
        <f aca="false">'ORÇ.GLOBAL REF.'!E818</f>
        <v>0</v>
      </c>
      <c r="F818" s="537"/>
      <c r="G818" s="163" t="n">
        <f aca="false">ROUND(F818,2)</f>
        <v>0</v>
      </c>
      <c r="H818" s="163" t="n">
        <f aca="false">IF('ORÇ.GLOBAL P CAIXA'!K818="EXEC.",0,IF(E818&lt;&gt;0,ROUND(E818*G818,2),IF(Z818=0,(SUMIF('ORÇ.GLOBAL REF.'!$S$12:$S$1011,B818,$Z$12:$Z$1011)),Z818)))</f>
        <v>0</v>
      </c>
      <c r="I818" s="538" t="str">
        <f aca="false">'ORÇ.GLOBAL REF.'!H818</f>
        <v/>
      </c>
      <c r="J818" s="163" t="str">
        <f aca="false">'ORÇ.GLOBAL REF.'!I818</f>
        <v/>
      </c>
      <c r="K818" s="539" t="str">
        <f aca="false">'ORÇ.GLOBAL REF.'!J818</f>
        <v/>
      </c>
      <c r="L818" s="168" t="str">
        <f aca="false">IF(B818&gt;0,"ok","ocultar")</f>
        <v>ocultar</v>
      </c>
      <c r="M818" s="102"/>
      <c r="N818" s="102"/>
      <c r="O818" s="102"/>
      <c r="R818" s="157" t="n">
        <f aca="false">IF(B818=0,R817,IF(ISNONTEXT(B818)=TRUE(),INT(B818),INT(LEFT(B818,FIND(".",B818)-1))))</f>
        <v>3</v>
      </c>
      <c r="S818" s="157" t="str">
        <f aca="false">IF(S819=1,1,IF(B818&lt;&gt;0,1,IF(C818&lt;&gt;0,1,IF(D818&lt;&gt;0,1,IF(E818&lt;&gt;0,1,"")))))</f>
        <v/>
      </c>
      <c r="T818" s="157" t="str">
        <f aca="false">IF(R818=0," ",IF(R818&lt;&gt;R817,R818," "))</f>
        <v> </v>
      </c>
      <c r="U818" s="88"/>
      <c r="V818" s="75" t="e">
        <f aca="false">IF(R818&lt;&gt;T818,(IF(J818="",H818*(INFORMAÇÕES!$Q$79/INFORMAÇÕES!$Q$82),IF(J818="R",H818,0))),0)</f>
        <v>#DIV/0!</v>
      </c>
      <c r="W818" s="75" t="e">
        <f aca="false">IF(R818&lt;&gt;T818,(IF(J818="",H818*(INFORMAÇÕES!$Q$80/INFORMAÇÕES!$Q$82),IF(J818="C",H818,0))),0)</f>
        <v>#DIV/0!</v>
      </c>
      <c r="X818" s="75" t="n">
        <f aca="false">IF(R818&lt;&gt;T818,(IF(J818="",H818*INFORMAÇÕES!$U$115,IF(J818="CF",H818,0))),0)</f>
        <v>0</v>
      </c>
      <c r="Y818" s="75" t="n">
        <f aca="false">IF(R818&lt;&gt;T818,(IF(J818="",H818*INFORMAÇÕES!$U$116,IF(J818="O",H818,0))),0)</f>
        <v>0</v>
      </c>
      <c r="Z818" s="75" t="n">
        <f aca="false">IF(E818&lt;&gt;0,H818,0)</f>
        <v>0</v>
      </c>
    </row>
    <row r="819" s="174" customFormat="true" ht="14.25" hidden="false" customHeight="true" outlineLevel="0" collapsed="false">
      <c r="A819" s="159" t="n">
        <v>808</v>
      </c>
      <c r="B819" s="160" t="n">
        <f aca="false">'ORÇ.GLOBAL REF.'!B819</f>
        <v>0</v>
      </c>
      <c r="C819" s="536" t="n">
        <f aca="false">'ORÇ.GLOBAL REF.'!C819</f>
        <v>0</v>
      </c>
      <c r="D819" s="162" t="n">
        <f aca="false">'ORÇ.GLOBAL REF.'!D819</f>
        <v>0</v>
      </c>
      <c r="E819" s="162" t="n">
        <f aca="false">'ORÇ.GLOBAL REF.'!E819</f>
        <v>0</v>
      </c>
      <c r="F819" s="537"/>
      <c r="G819" s="163" t="n">
        <f aca="false">ROUND(F819,2)</f>
        <v>0</v>
      </c>
      <c r="H819" s="163" t="n">
        <f aca="false">IF('ORÇ.GLOBAL P CAIXA'!K819="EXEC.",0,IF(E819&lt;&gt;0,ROUND(E819*G819,2),IF(Z819=0,(SUMIF('ORÇ.GLOBAL REF.'!$S$12:$S$1011,B819,$Z$12:$Z$1011)),Z819)))</f>
        <v>0</v>
      </c>
      <c r="I819" s="538" t="str">
        <f aca="false">'ORÇ.GLOBAL REF.'!H819</f>
        <v/>
      </c>
      <c r="J819" s="163" t="str">
        <f aca="false">'ORÇ.GLOBAL REF.'!I819</f>
        <v/>
      </c>
      <c r="K819" s="539" t="str">
        <f aca="false">'ORÇ.GLOBAL REF.'!J819</f>
        <v/>
      </c>
      <c r="L819" s="168" t="str">
        <f aca="false">IF(B819&gt;0,"ok","ocultar")</f>
        <v>ocultar</v>
      </c>
      <c r="M819" s="102"/>
      <c r="N819" s="102"/>
      <c r="O819" s="102"/>
      <c r="R819" s="157" t="n">
        <f aca="false">IF(B819=0,R818,IF(ISNONTEXT(B819)=TRUE(),INT(B819),INT(LEFT(B819,FIND(".",B819)-1))))</f>
        <v>3</v>
      </c>
      <c r="S819" s="157" t="str">
        <f aca="false">IF(S820=1,1,IF(B819&lt;&gt;0,1,IF(C819&lt;&gt;0,1,IF(D819&lt;&gt;0,1,IF(E819&lt;&gt;0,1,"")))))</f>
        <v/>
      </c>
      <c r="T819" s="157" t="str">
        <f aca="false">IF(R819=0," ",IF(R819&lt;&gt;R818,R819," "))</f>
        <v> </v>
      </c>
      <c r="U819" s="88"/>
      <c r="V819" s="75" t="e">
        <f aca="false">IF(R819&lt;&gt;T819,(IF(J819="",H819*(INFORMAÇÕES!$Q$79/INFORMAÇÕES!$Q$82),IF(J819="R",H819,0))),0)</f>
        <v>#DIV/0!</v>
      </c>
      <c r="W819" s="75" t="e">
        <f aca="false">IF(R819&lt;&gt;T819,(IF(J819="",H819*(INFORMAÇÕES!$Q$80/INFORMAÇÕES!$Q$82),IF(J819="C",H819,0))),0)</f>
        <v>#DIV/0!</v>
      </c>
      <c r="X819" s="75" t="n">
        <f aca="false">IF(R819&lt;&gt;T819,(IF(J819="",H819*INFORMAÇÕES!$U$115,IF(J819="CF",H819,0))),0)</f>
        <v>0</v>
      </c>
      <c r="Y819" s="75" t="n">
        <f aca="false">IF(R819&lt;&gt;T819,(IF(J819="",H819*INFORMAÇÕES!$U$116,IF(J819="O",H819,0))),0)</f>
        <v>0</v>
      </c>
      <c r="Z819" s="75" t="n">
        <f aca="false">IF(E819&lt;&gt;0,H819,0)</f>
        <v>0</v>
      </c>
    </row>
    <row r="820" s="174" customFormat="true" ht="14.25" hidden="false" customHeight="true" outlineLevel="0" collapsed="false">
      <c r="A820" s="159" t="n">
        <v>809</v>
      </c>
      <c r="B820" s="160" t="n">
        <f aca="false">'ORÇ.GLOBAL REF.'!B820</f>
        <v>0</v>
      </c>
      <c r="C820" s="536" t="n">
        <f aca="false">'ORÇ.GLOBAL REF.'!C820</f>
        <v>0</v>
      </c>
      <c r="D820" s="162" t="n">
        <f aca="false">'ORÇ.GLOBAL REF.'!D820</f>
        <v>0</v>
      </c>
      <c r="E820" s="162" t="n">
        <f aca="false">'ORÇ.GLOBAL REF.'!E820</f>
        <v>0</v>
      </c>
      <c r="F820" s="537"/>
      <c r="G820" s="163" t="n">
        <f aca="false">ROUND(F820,2)</f>
        <v>0</v>
      </c>
      <c r="H820" s="163" t="n">
        <f aca="false">IF('ORÇ.GLOBAL P CAIXA'!K820="EXEC.",0,IF(E820&lt;&gt;0,ROUND(E820*G820,2),IF(Z820=0,(SUMIF('ORÇ.GLOBAL REF.'!$S$12:$S$1011,B820,$Z$12:$Z$1011)),Z820)))</f>
        <v>0</v>
      </c>
      <c r="I820" s="538" t="str">
        <f aca="false">'ORÇ.GLOBAL REF.'!H820</f>
        <v/>
      </c>
      <c r="J820" s="163" t="str">
        <f aca="false">'ORÇ.GLOBAL REF.'!I820</f>
        <v/>
      </c>
      <c r="K820" s="539" t="str">
        <f aca="false">'ORÇ.GLOBAL REF.'!J820</f>
        <v/>
      </c>
      <c r="L820" s="168" t="str">
        <f aca="false">IF(B820&gt;0,"ok","ocultar")</f>
        <v>ocultar</v>
      </c>
      <c r="M820" s="102"/>
      <c r="N820" s="102"/>
      <c r="O820" s="102"/>
      <c r="R820" s="157" t="n">
        <f aca="false">IF(B820=0,R819,IF(ISNONTEXT(B820)=TRUE(),INT(B820),INT(LEFT(B820,FIND(".",B820)-1))))</f>
        <v>3</v>
      </c>
      <c r="S820" s="157" t="str">
        <f aca="false">IF(S821=1,1,IF(B820&lt;&gt;0,1,IF(C820&lt;&gt;0,1,IF(D820&lt;&gt;0,1,IF(E820&lt;&gt;0,1,"")))))</f>
        <v/>
      </c>
      <c r="T820" s="157" t="str">
        <f aca="false">IF(R820=0," ",IF(R820&lt;&gt;R819,R820," "))</f>
        <v> </v>
      </c>
      <c r="U820" s="88"/>
      <c r="V820" s="75" t="e">
        <f aca="false">IF(R820&lt;&gt;T820,(IF(J820="",H820*(INFORMAÇÕES!$Q$79/INFORMAÇÕES!$Q$82),IF(J820="R",H820,0))),0)</f>
        <v>#DIV/0!</v>
      </c>
      <c r="W820" s="75" t="e">
        <f aca="false">IF(R820&lt;&gt;T820,(IF(J820="",H820*(INFORMAÇÕES!$Q$80/INFORMAÇÕES!$Q$82),IF(J820="C",H820,0))),0)</f>
        <v>#DIV/0!</v>
      </c>
      <c r="X820" s="75" t="n">
        <f aca="false">IF(R820&lt;&gt;T820,(IF(J820="",H820*INFORMAÇÕES!$U$115,IF(J820="CF",H820,0))),0)</f>
        <v>0</v>
      </c>
      <c r="Y820" s="75" t="n">
        <f aca="false">IF(R820&lt;&gt;T820,(IF(J820="",H820*INFORMAÇÕES!$U$116,IF(J820="O",H820,0))),0)</f>
        <v>0</v>
      </c>
      <c r="Z820" s="75" t="n">
        <f aca="false">IF(E820&lt;&gt;0,H820,0)</f>
        <v>0</v>
      </c>
    </row>
    <row r="821" s="174" customFormat="true" ht="14.25" hidden="false" customHeight="true" outlineLevel="0" collapsed="false">
      <c r="A821" s="159" t="n">
        <v>810</v>
      </c>
      <c r="B821" s="160" t="n">
        <f aca="false">'ORÇ.GLOBAL REF.'!B821</f>
        <v>0</v>
      </c>
      <c r="C821" s="536" t="n">
        <f aca="false">'ORÇ.GLOBAL REF.'!C821</f>
        <v>0</v>
      </c>
      <c r="D821" s="162" t="n">
        <f aca="false">'ORÇ.GLOBAL REF.'!D821</f>
        <v>0</v>
      </c>
      <c r="E821" s="162" t="n">
        <f aca="false">'ORÇ.GLOBAL REF.'!E821</f>
        <v>0</v>
      </c>
      <c r="F821" s="537"/>
      <c r="G821" s="163" t="n">
        <f aca="false">ROUND(F821,2)</f>
        <v>0</v>
      </c>
      <c r="H821" s="163" t="n">
        <f aca="false">IF('ORÇ.GLOBAL P CAIXA'!K821="EXEC.",0,IF(E821&lt;&gt;0,ROUND(E821*G821,2),IF(Z821=0,(SUMIF('ORÇ.GLOBAL REF.'!$S$12:$S$1011,B821,$Z$12:$Z$1011)),Z821)))</f>
        <v>0</v>
      </c>
      <c r="I821" s="538" t="str">
        <f aca="false">'ORÇ.GLOBAL REF.'!H821</f>
        <v/>
      </c>
      <c r="J821" s="163" t="str">
        <f aca="false">'ORÇ.GLOBAL REF.'!I821</f>
        <v/>
      </c>
      <c r="K821" s="539" t="str">
        <f aca="false">'ORÇ.GLOBAL REF.'!J821</f>
        <v/>
      </c>
      <c r="L821" s="168" t="str">
        <f aca="false">IF(B821&gt;0,"ok","ocultar")</f>
        <v>ocultar</v>
      </c>
      <c r="M821" s="102"/>
      <c r="N821" s="102"/>
      <c r="O821" s="102"/>
      <c r="R821" s="157" t="n">
        <f aca="false">IF(B821=0,R820,IF(ISNONTEXT(B821)=TRUE(),INT(B821),INT(LEFT(B821,FIND(".",B821)-1))))</f>
        <v>3</v>
      </c>
      <c r="S821" s="157" t="str">
        <f aca="false">IF(S822=1,1,IF(B821&lt;&gt;0,1,IF(C821&lt;&gt;0,1,IF(D821&lt;&gt;0,1,IF(E821&lt;&gt;0,1,"")))))</f>
        <v/>
      </c>
      <c r="T821" s="157" t="str">
        <f aca="false">IF(R821=0," ",IF(R821&lt;&gt;R820,R821," "))</f>
        <v> </v>
      </c>
      <c r="U821" s="88"/>
      <c r="V821" s="75" t="e">
        <f aca="false">IF(R821&lt;&gt;T821,(IF(J821="",H821*(INFORMAÇÕES!$Q$79/INFORMAÇÕES!$Q$82),IF(J821="R",H821,0))),0)</f>
        <v>#DIV/0!</v>
      </c>
      <c r="W821" s="75" t="e">
        <f aca="false">IF(R821&lt;&gt;T821,(IF(J821="",H821*(INFORMAÇÕES!$Q$80/INFORMAÇÕES!$Q$82),IF(J821="C",H821,0))),0)</f>
        <v>#DIV/0!</v>
      </c>
      <c r="X821" s="75" t="n">
        <f aca="false">IF(R821&lt;&gt;T821,(IF(J821="",H821*INFORMAÇÕES!$U$115,IF(J821="CF",H821,0))),0)</f>
        <v>0</v>
      </c>
      <c r="Y821" s="75" t="n">
        <f aca="false">IF(R821&lt;&gt;T821,(IF(J821="",H821*INFORMAÇÕES!$U$116,IF(J821="O",H821,0))),0)</f>
        <v>0</v>
      </c>
      <c r="Z821" s="75" t="n">
        <f aca="false">IF(E821&lt;&gt;0,H821,0)</f>
        <v>0</v>
      </c>
    </row>
    <row r="822" s="174" customFormat="true" ht="14.25" hidden="false" customHeight="true" outlineLevel="0" collapsed="false">
      <c r="A822" s="159" t="n">
        <v>811</v>
      </c>
      <c r="B822" s="160" t="n">
        <f aca="false">'ORÇ.GLOBAL REF.'!B822</f>
        <v>0</v>
      </c>
      <c r="C822" s="536" t="n">
        <f aca="false">'ORÇ.GLOBAL REF.'!C822</f>
        <v>0</v>
      </c>
      <c r="D822" s="162" t="n">
        <f aca="false">'ORÇ.GLOBAL REF.'!D822</f>
        <v>0</v>
      </c>
      <c r="E822" s="162" t="n">
        <f aca="false">'ORÇ.GLOBAL REF.'!E822</f>
        <v>0</v>
      </c>
      <c r="F822" s="537"/>
      <c r="G822" s="163" t="n">
        <f aca="false">ROUND(F822,2)</f>
        <v>0</v>
      </c>
      <c r="H822" s="163" t="n">
        <f aca="false">IF('ORÇ.GLOBAL P CAIXA'!K822="EXEC.",0,IF(E822&lt;&gt;0,ROUND(E822*G822,2),IF(Z822=0,(SUMIF('ORÇ.GLOBAL REF.'!$S$12:$S$1011,B822,$Z$12:$Z$1011)),Z822)))</f>
        <v>0</v>
      </c>
      <c r="I822" s="538" t="str">
        <f aca="false">'ORÇ.GLOBAL REF.'!H822</f>
        <v/>
      </c>
      <c r="J822" s="163" t="str">
        <f aca="false">'ORÇ.GLOBAL REF.'!I822</f>
        <v/>
      </c>
      <c r="K822" s="539" t="str">
        <f aca="false">'ORÇ.GLOBAL REF.'!J822</f>
        <v/>
      </c>
      <c r="L822" s="168" t="str">
        <f aca="false">IF(B822&gt;0,"ok","ocultar")</f>
        <v>ocultar</v>
      </c>
      <c r="M822" s="102"/>
      <c r="N822" s="102"/>
      <c r="O822" s="102"/>
      <c r="R822" s="157" t="n">
        <f aca="false">IF(B822=0,R821,IF(ISNONTEXT(B822)=TRUE(),INT(B822),INT(LEFT(B822,FIND(".",B822)-1))))</f>
        <v>3</v>
      </c>
      <c r="S822" s="157" t="str">
        <f aca="false">IF(S823=1,1,IF(B822&lt;&gt;0,1,IF(C822&lt;&gt;0,1,IF(D822&lt;&gt;0,1,IF(E822&lt;&gt;0,1,"")))))</f>
        <v/>
      </c>
      <c r="T822" s="157" t="str">
        <f aca="false">IF(R822=0," ",IF(R822&lt;&gt;R821,R822," "))</f>
        <v> </v>
      </c>
      <c r="U822" s="88"/>
      <c r="V822" s="75" t="e">
        <f aca="false">IF(R822&lt;&gt;T822,(IF(J822="",H822*(INFORMAÇÕES!$Q$79/INFORMAÇÕES!$Q$82),IF(J822="R",H822,0))),0)</f>
        <v>#DIV/0!</v>
      </c>
      <c r="W822" s="75" t="e">
        <f aca="false">IF(R822&lt;&gt;T822,(IF(J822="",H822*(INFORMAÇÕES!$Q$80/INFORMAÇÕES!$Q$82),IF(J822="C",H822,0))),0)</f>
        <v>#DIV/0!</v>
      </c>
      <c r="X822" s="75" t="n">
        <f aca="false">IF(R822&lt;&gt;T822,(IF(J822="",H822*INFORMAÇÕES!$U$115,IF(J822="CF",H822,0))),0)</f>
        <v>0</v>
      </c>
      <c r="Y822" s="75" t="n">
        <f aca="false">IF(R822&lt;&gt;T822,(IF(J822="",H822*INFORMAÇÕES!$U$116,IF(J822="O",H822,0))),0)</f>
        <v>0</v>
      </c>
      <c r="Z822" s="75" t="n">
        <f aca="false">IF(E822&lt;&gt;0,H822,0)</f>
        <v>0</v>
      </c>
    </row>
    <row r="823" s="174" customFormat="true" ht="14.25" hidden="false" customHeight="true" outlineLevel="0" collapsed="false">
      <c r="A823" s="159" t="n">
        <v>812</v>
      </c>
      <c r="B823" s="160" t="n">
        <f aca="false">'ORÇ.GLOBAL REF.'!B823</f>
        <v>0</v>
      </c>
      <c r="C823" s="536" t="n">
        <f aca="false">'ORÇ.GLOBAL REF.'!C823</f>
        <v>0</v>
      </c>
      <c r="D823" s="162" t="n">
        <f aca="false">'ORÇ.GLOBAL REF.'!D823</f>
        <v>0</v>
      </c>
      <c r="E823" s="162" t="n">
        <f aca="false">'ORÇ.GLOBAL REF.'!E823</f>
        <v>0</v>
      </c>
      <c r="F823" s="537"/>
      <c r="G823" s="163" t="n">
        <f aca="false">ROUND(F823,2)</f>
        <v>0</v>
      </c>
      <c r="H823" s="163" t="n">
        <f aca="false">IF('ORÇ.GLOBAL P CAIXA'!K823="EXEC.",0,IF(E823&lt;&gt;0,ROUND(E823*G823,2),IF(Z823=0,(SUMIF('ORÇ.GLOBAL REF.'!$S$12:$S$1011,B823,$Z$12:$Z$1011)),Z823)))</f>
        <v>0</v>
      </c>
      <c r="I823" s="538" t="str">
        <f aca="false">'ORÇ.GLOBAL REF.'!H823</f>
        <v/>
      </c>
      <c r="J823" s="163" t="str">
        <f aca="false">'ORÇ.GLOBAL REF.'!I823</f>
        <v/>
      </c>
      <c r="K823" s="539" t="str">
        <f aca="false">'ORÇ.GLOBAL REF.'!J823</f>
        <v/>
      </c>
      <c r="L823" s="168" t="str">
        <f aca="false">IF(B823&gt;0,"ok","ocultar")</f>
        <v>ocultar</v>
      </c>
      <c r="M823" s="102"/>
      <c r="N823" s="102"/>
      <c r="O823" s="102"/>
      <c r="R823" s="157" t="n">
        <f aca="false">IF(B823=0,R822,IF(ISNONTEXT(B823)=TRUE(),INT(B823),INT(LEFT(B823,FIND(".",B823)-1))))</f>
        <v>3</v>
      </c>
      <c r="S823" s="157" t="str">
        <f aca="false">IF(S824=1,1,IF(B823&lt;&gt;0,1,IF(C823&lt;&gt;0,1,IF(D823&lt;&gt;0,1,IF(E823&lt;&gt;0,1,"")))))</f>
        <v/>
      </c>
      <c r="T823" s="157" t="str">
        <f aca="false">IF(R823=0," ",IF(R823&lt;&gt;R822,R823," "))</f>
        <v> </v>
      </c>
      <c r="U823" s="88"/>
      <c r="V823" s="75" t="e">
        <f aca="false">IF(R823&lt;&gt;T823,(IF(J823="",H823*(INFORMAÇÕES!$Q$79/INFORMAÇÕES!$Q$82),IF(J823="R",H823,0))),0)</f>
        <v>#DIV/0!</v>
      </c>
      <c r="W823" s="75" t="e">
        <f aca="false">IF(R823&lt;&gt;T823,(IF(J823="",H823*(INFORMAÇÕES!$Q$80/INFORMAÇÕES!$Q$82),IF(J823="C",H823,0))),0)</f>
        <v>#DIV/0!</v>
      </c>
      <c r="X823" s="75" t="n">
        <f aca="false">IF(R823&lt;&gt;T823,(IF(J823="",H823*INFORMAÇÕES!$U$115,IF(J823="CF",H823,0))),0)</f>
        <v>0</v>
      </c>
      <c r="Y823" s="75" t="n">
        <f aca="false">IF(R823&lt;&gt;T823,(IF(J823="",H823*INFORMAÇÕES!$U$116,IF(J823="O",H823,0))),0)</f>
        <v>0</v>
      </c>
      <c r="Z823" s="75" t="n">
        <f aca="false">IF(E823&lt;&gt;0,H823,0)</f>
        <v>0</v>
      </c>
    </row>
    <row r="824" s="174" customFormat="true" ht="14.25" hidden="false" customHeight="true" outlineLevel="0" collapsed="false">
      <c r="A824" s="159" t="n">
        <v>813</v>
      </c>
      <c r="B824" s="160" t="n">
        <f aca="false">'ORÇ.GLOBAL REF.'!B824</f>
        <v>0</v>
      </c>
      <c r="C824" s="536" t="n">
        <f aca="false">'ORÇ.GLOBAL REF.'!C824</f>
        <v>0</v>
      </c>
      <c r="D824" s="162" t="n">
        <f aca="false">'ORÇ.GLOBAL REF.'!D824</f>
        <v>0</v>
      </c>
      <c r="E824" s="162" t="n">
        <f aca="false">'ORÇ.GLOBAL REF.'!E824</f>
        <v>0</v>
      </c>
      <c r="F824" s="537"/>
      <c r="G824" s="163" t="n">
        <f aca="false">ROUND(F824,2)</f>
        <v>0</v>
      </c>
      <c r="H824" s="163" t="n">
        <f aca="false">IF('ORÇ.GLOBAL P CAIXA'!K824="EXEC.",0,IF(E824&lt;&gt;0,ROUND(E824*G824,2),IF(Z824=0,(SUMIF('ORÇ.GLOBAL REF.'!$S$12:$S$1011,B824,$Z$12:$Z$1011)),Z824)))</f>
        <v>0</v>
      </c>
      <c r="I824" s="538" t="str">
        <f aca="false">'ORÇ.GLOBAL REF.'!H824</f>
        <v/>
      </c>
      <c r="J824" s="163" t="str">
        <f aca="false">'ORÇ.GLOBAL REF.'!I824</f>
        <v/>
      </c>
      <c r="K824" s="539" t="str">
        <f aca="false">'ORÇ.GLOBAL REF.'!J824</f>
        <v/>
      </c>
      <c r="L824" s="168" t="str">
        <f aca="false">IF(B824&gt;0,"ok","ocultar")</f>
        <v>ocultar</v>
      </c>
      <c r="M824" s="102"/>
      <c r="N824" s="102"/>
      <c r="O824" s="102"/>
      <c r="R824" s="157" t="n">
        <f aca="false">IF(B824=0,R823,IF(ISNONTEXT(B824)=TRUE(),INT(B824),INT(LEFT(B824,FIND(".",B824)-1))))</f>
        <v>3</v>
      </c>
      <c r="S824" s="157" t="str">
        <f aca="false">IF(S825=1,1,IF(B824&lt;&gt;0,1,IF(C824&lt;&gt;0,1,IF(D824&lt;&gt;0,1,IF(E824&lt;&gt;0,1,"")))))</f>
        <v/>
      </c>
      <c r="T824" s="157" t="str">
        <f aca="false">IF(R824=0," ",IF(R824&lt;&gt;R823,R824," "))</f>
        <v> </v>
      </c>
      <c r="U824" s="88"/>
      <c r="V824" s="75" t="e">
        <f aca="false">IF(R824&lt;&gt;T824,(IF(J824="",H824*(INFORMAÇÕES!$Q$79/INFORMAÇÕES!$Q$82),IF(J824="R",H824,0))),0)</f>
        <v>#DIV/0!</v>
      </c>
      <c r="W824" s="75" t="e">
        <f aca="false">IF(R824&lt;&gt;T824,(IF(J824="",H824*(INFORMAÇÕES!$Q$80/INFORMAÇÕES!$Q$82),IF(J824="C",H824,0))),0)</f>
        <v>#DIV/0!</v>
      </c>
      <c r="X824" s="75" t="n">
        <f aca="false">IF(R824&lt;&gt;T824,(IF(J824="",H824*INFORMAÇÕES!$U$115,IF(J824="CF",H824,0))),0)</f>
        <v>0</v>
      </c>
      <c r="Y824" s="75" t="n">
        <f aca="false">IF(R824&lt;&gt;T824,(IF(J824="",H824*INFORMAÇÕES!$U$116,IF(J824="O",H824,0))),0)</f>
        <v>0</v>
      </c>
      <c r="Z824" s="75" t="n">
        <f aca="false">IF(E824&lt;&gt;0,H824,0)</f>
        <v>0</v>
      </c>
    </row>
    <row r="825" s="174" customFormat="true" ht="14.25" hidden="false" customHeight="true" outlineLevel="0" collapsed="false">
      <c r="A825" s="159" t="n">
        <v>814</v>
      </c>
      <c r="B825" s="160" t="n">
        <f aca="false">'ORÇ.GLOBAL REF.'!B825</f>
        <v>0</v>
      </c>
      <c r="C825" s="536" t="n">
        <f aca="false">'ORÇ.GLOBAL REF.'!C825</f>
        <v>0</v>
      </c>
      <c r="D825" s="162" t="n">
        <f aca="false">'ORÇ.GLOBAL REF.'!D825</f>
        <v>0</v>
      </c>
      <c r="E825" s="162" t="n">
        <f aca="false">'ORÇ.GLOBAL REF.'!E825</f>
        <v>0</v>
      </c>
      <c r="F825" s="537"/>
      <c r="G825" s="163" t="n">
        <f aca="false">ROUND(F825,2)</f>
        <v>0</v>
      </c>
      <c r="H825" s="163" t="n">
        <f aca="false">IF('ORÇ.GLOBAL P CAIXA'!K825="EXEC.",0,IF(E825&lt;&gt;0,ROUND(E825*G825,2),IF(Z825=0,(SUMIF('ORÇ.GLOBAL REF.'!$S$12:$S$1011,B825,$Z$12:$Z$1011)),Z825)))</f>
        <v>0</v>
      </c>
      <c r="I825" s="538" t="str">
        <f aca="false">'ORÇ.GLOBAL REF.'!H825</f>
        <v/>
      </c>
      <c r="J825" s="163" t="str">
        <f aca="false">'ORÇ.GLOBAL REF.'!I825</f>
        <v/>
      </c>
      <c r="K825" s="539" t="str">
        <f aca="false">'ORÇ.GLOBAL REF.'!J825</f>
        <v/>
      </c>
      <c r="L825" s="168" t="str">
        <f aca="false">IF(B825&gt;0,"ok","ocultar")</f>
        <v>ocultar</v>
      </c>
      <c r="M825" s="102"/>
      <c r="N825" s="102"/>
      <c r="O825" s="102"/>
      <c r="R825" s="157" t="n">
        <f aca="false">IF(B825=0,R824,IF(ISNONTEXT(B825)=TRUE(),INT(B825),INT(LEFT(B825,FIND(".",B825)-1))))</f>
        <v>3</v>
      </c>
      <c r="S825" s="157" t="str">
        <f aca="false">IF(S826=1,1,IF(B825&lt;&gt;0,1,IF(C825&lt;&gt;0,1,IF(D825&lt;&gt;0,1,IF(E825&lt;&gt;0,1,"")))))</f>
        <v/>
      </c>
      <c r="T825" s="157" t="str">
        <f aca="false">IF(R825=0," ",IF(R825&lt;&gt;R824,R825," "))</f>
        <v> </v>
      </c>
      <c r="U825" s="88"/>
      <c r="V825" s="75" t="e">
        <f aca="false">IF(R825&lt;&gt;T825,(IF(J825="",H825*(INFORMAÇÕES!$Q$79/INFORMAÇÕES!$Q$82),IF(J825="R",H825,0))),0)</f>
        <v>#DIV/0!</v>
      </c>
      <c r="W825" s="75" t="e">
        <f aca="false">IF(R825&lt;&gt;T825,(IF(J825="",H825*(INFORMAÇÕES!$Q$80/INFORMAÇÕES!$Q$82),IF(J825="C",H825,0))),0)</f>
        <v>#DIV/0!</v>
      </c>
      <c r="X825" s="75" t="n">
        <f aca="false">IF(R825&lt;&gt;T825,(IF(J825="",H825*INFORMAÇÕES!$U$115,IF(J825="CF",H825,0))),0)</f>
        <v>0</v>
      </c>
      <c r="Y825" s="75" t="n">
        <f aca="false">IF(R825&lt;&gt;T825,(IF(J825="",H825*INFORMAÇÕES!$U$116,IF(J825="O",H825,0))),0)</f>
        <v>0</v>
      </c>
      <c r="Z825" s="75" t="n">
        <f aca="false">IF(E825&lt;&gt;0,H825,0)</f>
        <v>0</v>
      </c>
    </row>
    <row r="826" s="174" customFormat="true" ht="14.25" hidden="false" customHeight="true" outlineLevel="0" collapsed="false">
      <c r="A826" s="159" t="n">
        <v>815</v>
      </c>
      <c r="B826" s="160" t="n">
        <f aca="false">'ORÇ.GLOBAL REF.'!B826</f>
        <v>0</v>
      </c>
      <c r="C826" s="536" t="n">
        <f aca="false">'ORÇ.GLOBAL REF.'!C826</f>
        <v>0</v>
      </c>
      <c r="D826" s="162" t="n">
        <f aca="false">'ORÇ.GLOBAL REF.'!D826</f>
        <v>0</v>
      </c>
      <c r="E826" s="162" t="n">
        <f aca="false">'ORÇ.GLOBAL REF.'!E826</f>
        <v>0</v>
      </c>
      <c r="F826" s="537"/>
      <c r="G826" s="163" t="n">
        <f aca="false">ROUND(F826,2)</f>
        <v>0</v>
      </c>
      <c r="H826" s="163" t="n">
        <f aca="false">IF('ORÇ.GLOBAL P CAIXA'!K826="EXEC.",0,IF(E826&lt;&gt;0,ROUND(E826*G826,2),IF(Z826=0,(SUMIF('ORÇ.GLOBAL REF.'!$S$12:$S$1011,B826,$Z$12:$Z$1011)),Z826)))</f>
        <v>0</v>
      </c>
      <c r="I826" s="538" t="str">
        <f aca="false">'ORÇ.GLOBAL REF.'!H826</f>
        <v/>
      </c>
      <c r="J826" s="163" t="str">
        <f aca="false">'ORÇ.GLOBAL REF.'!I826</f>
        <v/>
      </c>
      <c r="K826" s="539" t="str">
        <f aca="false">'ORÇ.GLOBAL REF.'!J826</f>
        <v/>
      </c>
      <c r="L826" s="168" t="str">
        <f aca="false">IF(B826&gt;0,"ok","ocultar")</f>
        <v>ocultar</v>
      </c>
      <c r="M826" s="102"/>
      <c r="N826" s="102"/>
      <c r="O826" s="102"/>
      <c r="R826" s="157" t="n">
        <f aca="false">IF(B826=0,R825,IF(ISNONTEXT(B826)=TRUE(),INT(B826),INT(LEFT(B826,FIND(".",B826)-1))))</f>
        <v>3</v>
      </c>
      <c r="S826" s="157" t="str">
        <f aca="false">IF(S827=1,1,IF(B826&lt;&gt;0,1,IF(C826&lt;&gt;0,1,IF(D826&lt;&gt;0,1,IF(E826&lt;&gt;0,1,"")))))</f>
        <v/>
      </c>
      <c r="T826" s="157" t="str">
        <f aca="false">IF(R826=0," ",IF(R826&lt;&gt;R825,R826," "))</f>
        <v> </v>
      </c>
      <c r="U826" s="88"/>
      <c r="V826" s="75" t="e">
        <f aca="false">IF(R826&lt;&gt;T826,(IF(J826="",H826*(INFORMAÇÕES!$Q$79/INFORMAÇÕES!$Q$82),IF(J826="R",H826,0))),0)</f>
        <v>#DIV/0!</v>
      </c>
      <c r="W826" s="75" t="e">
        <f aca="false">IF(R826&lt;&gt;T826,(IF(J826="",H826*(INFORMAÇÕES!$Q$80/INFORMAÇÕES!$Q$82),IF(J826="C",H826,0))),0)</f>
        <v>#DIV/0!</v>
      </c>
      <c r="X826" s="75" t="n">
        <f aca="false">IF(R826&lt;&gt;T826,(IF(J826="",H826*INFORMAÇÕES!$U$115,IF(J826="CF",H826,0))),0)</f>
        <v>0</v>
      </c>
      <c r="Y826" s="75" t="n">
        <f aca="false">IF(R826&lt;&gt;T826,(IF(J826="",H826*INFORMAÇÕES!$U$116,IF(J826="O",H826,0))),0)</f>
        <v>0</v>
      </c>
      <c r="Z826" s="75" t="n">
        <f aca="false">IF(E826&lt;&gt;0,H826,0)</f>
        <v>0</v>
      </c>
    </row>
    <row r="827" s="174" customFormat="true" ht="14.25" hidden="false" customHeight="true" outlineLevel="0" collapsed="false">
      <c r="A827" s="159" t="n">
        <v>816</v>
      </c>
      <c r="B827" s="160" t="n">
        <f aca="false">'ORÇ.GLOBAL REF.'!B827</f>
        <v>0</v>
      </c>
      <c r="C827" s="536" t="n">
        <f aca="false">'ORÇ.GLOBAL REF.'!C827</f>
        <v>0</v>
      </c>
      <c r="D827" s="162" t="n">
        <f aca="false">'ORÇ.GLOBAL REF.'!D827</f>
        <v>0</v>
      </c>
      <c r="E827" s="162" t="n">
        <f aca="false">'ORÇ.GLOBAL REF.'!E827</f>
        <v>0</v>
      </c>
      <c r="F827" s="537"/>
      <c r="G827" s="163" t="n">
        <f aca="false">ROUND(F827,2)</f>
        <v>0</v>
      </c>
      <c r="H827" s="163" t="n">
        <f aca="false">IF('ORÇ.GLOBAL P CAIXA'!K827="EXEC.",0,IF(E827&lt;&gt;0,ROUND(E827*G827,2),IF(Z827=0,(SUMIF('ORÇ.GLOBAL REF.'!$S$12:$S$1011,B827,$Z$12:$Z$1011)),Z827)))</f>
        <v>0</v>
      </c>
      <c r="I827" s="538" t="str">
        <f aca="false">'ORÇ.GLOBAL REF.'!H827</f>
        <v/>
      </c>
      <c r="J827" s="163" t="str">
        <f aca="false">'ORÇ.GLOBAL REF.'!I827</f>
        <v/>
      </c>
      <c r="K827" s="539" t="str">
        <f aca="false">'ORÇ.GLOBAL REF.'!J827</f>
        <v/>
      </c>
      <c r="L827" s="168" t="str">
        <f aca="false">IF(B827&gt;0,"ok","ocultar")</f>
        <v>ocultar</v>
      </c>
      <c r="M827" s="102"/>
      <c r="N827" s="102"/>
      <c r="O827" s="102"/>
      <c r="R827" s="157" t="n">
        <f aca="false">IF(B827=0,R826,IF(ISNONTEXT(B827)=TRUE(),INT(B827),INT(LEFT(B827,FIND(".",B827)-1))))</f>
        <v>3</v>
      </c>
      <c r="S827" s="157" t="str">
        <f aca="false">IF(S828=1,1,IF(B827&lt;&gt;0,1,IF(C827&lt;&gt;0,1,IF(D827&lt;&gt;0,1,IF(E827&lt;&gt;0,1,"")))))</f>
        <v/>
      </c>
      <c r="T827" s="157" t="str">
        <f aca="false">IF(R827=0," ",IF(R827&lt;&gt;R826,R827," "))</f>
        <v> </v>
      </c>
      <c r="U827" s="88"/>
      <c r="V827" s="75" t="e">
        <f aca="false">IF(R827&lt;&gt;T827,(IF(J827="",H827*(INFORMAÇÕES!$Q$79/INFORMAÇÕES!$Q$82),IF(J827="R",H827,0))),0)</f>
        <v>#DIV/0!</v>
      </c>
      <c r="W827" s="75" t="e">
        <f aca="false">IF(R827&lt;&gt;T827,(IF(J827="",H827*(INFORMAÇÕES!$Q$80/INFORMAÇÕES!$Q$82),IF(J827="C",H827,0))),0)</f>
        <v>#DIV/0!</v>
      </c>
      <c r="X827" s="75" t="n">
        <f aca="false">IF(R827&lt;&gt;T827,(IF(J827="",H827*INFORMAÇÕES!$U$115,IF(J827="CF",H827,0))),0)</f>
        <v>0</v>
      </c>
      <c r="Y827" s="75" t="n">
        <f aca="false">IF(R827&lt;&gt;T827,(IF(J827="",H827*INFORMAÇÕES!$U$116,IF(J827="O",H827,0))),0)</f>
        <v>0</v>
      </c>
      <c r="Z827" s="75" t="n">
        <f aca="false">IF(E827&lt;&gt;0,H827,0)</f>
        <v>0</v>
      </c>
    </row>
    <row r="828" s="174" customFormat="true" ht="14.25" hidden="false" customHeight="true" outlineLevel="0" collapsed="false">
      <c r="A828" s="159" t="n">
        <v>817</v>
      </c>
      <c r="B828" s="160" t="n">
        <f aca="false">'ORÇ.GLOBAL REF.'!B828</f>
        <v>0</v>
      </c>
      <c r="C828" s="536" t="n">
        <f aca="false">'ORÇ.GLOBAL REF.'!C828</f>
        <v>0</v>
      </c>
      <c r="D828" s="162" t="n">
        <f aca="false">'ORÇ.GLOBAL REF.'!D828</f>
        <v>0</v>
      </c>
      <c r="E828" s="162" t="n">
        <f aca="false">'ORÇ.GLOBAL REF.'!E828</f>
        <v>0</v>
      </c>
      <c r="F828" s="537"/>
      <c r="G828" s="163" t="n">
        <f aca="false">ROUND(F828,2)</f>
        <v>0</v>
      </c>
      <c r="H828" s="163" t="n">
        <f aca="false">IF('ORÇ.GLOBAL P CAIXA'!K828="EXEC.",0,IF(E828&lt;&gt;0,ROUND(E828*G828,2),IF(Z828=0,(SUMIF('ORÇ.GLOBAL REF.'!$S$12:$S$1011,B828,$Z$12:$Z$1011)),Z828)))</f>
        <v>0</v>
      </c>
      <c r="I828" s="538" t="str">
        <f aca="false">'ORÇ.GLOBAL REF.'!H828</f>
        <v/>
      </c>
      <c r="J828" s="163" t="str">
        <f aca="false">'ORÇ.GLOBAL REF.'!I828</f>
        <v/>
      </c>
      <c r="K828" s="539" t="str">
        <f aca="false">'ORÇ.GLOBAL REF.'!J828</f>
        <v/>
      </c>
      <c r="L828" s="168" t="str">
        <f aca="false">IF(B828&gt;0,"ok","ocultar")</f>
        <v>ocultar</v>
      </c>
      <c r="M828" s="102"/>
      <c r="N828" s="102"/>
      <c r="O828" s="102"/>
      <c r="R828" s="157" t="n">
        <f aca="false">IF(B828=0,R827,IF(ISNONTEXT(B828)=TRUE(),INT(B828),INT(LEFT(B828,FIND(".",B828)-1))))</f>
        <v>3</v>
      </c>
      <c r="S828" s="157" t="str">
        <f aca="false">IF(S829=1,1,IF(B828&lt;&gt;0,1,IF(C828&lt;&gt;0,1,IF(D828&lt;&gt;0,1,IF(E828&lt;&gt;0,1,"")))))</f>
        <v/>
      </c>
      <c r="T828" s="157" t="str">
        <f aca="false">IF(R828=0," ",IF(R828&lt;&gt;R827,R828," "))</f>
        <v> </v>
      </c>
      <c r="U828" s="88"/>
      <c r="V828" s="75" t="e">
        <f aca="false">IF(R828&lt;&gt;T828,(IF(J828="",H828*(INFORMAÇÕES!$Q$79/INFORMAÇÕES!$Q$82),IF(J828="R",H828,0))),0)</f>
        <v>#DIV/0!</v>
      </c>
      <c r="W828" s="75" t="e">
        <f aca="false">IF(R828&lt;&gt;T828,(IF(J828="",H828*(INFORMAÇÕES!$Q$80/INFORMAÇÕES!$Q$82),IF(J828="C",H828,0))),0)</f>
        <v>#DIV/0!</v>
      </c>
      <c r="X828" s="75" t="n">
        <f aca="false">IF(R828&lt;&gt;T828,(IF(J828="",H828*INFORMAÇÕES!$U$115,IF(J828="CF",H828,0))),0)</f>
        <v>0</v>
      </c>
      <c r="Y828" s="75" t="n">
        <f aca="false">IF(R828&lt;&gt;T828,(IF(J828="",H828*INFORMAÇÕES!$U$116,IF(J828="O",H828,0))),0)</f>
        <v>0</v>
      </c>
      <c r="Z828" s="75" t="n">
        <f aca="false">IF(E828&lt;&gt;0,H828,0)</f>
        <v>0</v>
      </c>
    </row>
    <row r="829" s="174" customFormat="true" ht="14.25" hidden="false" customHeight="true" outlineLevel="0" collapsed="false">
      <c r="A829" s="159" t="n">
        <v>818</v>
      </c>
      <c r="B829" s="160" t="n">
        <f aca="false">'ORÇ.GLOBAL REF.'!B829</f>
        <v>0</v>
      </c>
      <c r="C829" s="536" t="n">
        <f aca="false">'ORÇ.GLOBAL REF.'!C829</f>
        <v>0</v>
      </c>
      <c r="D829" s="162" t="n">
        <f aca="false">'ORÇ.GLOBAL REF.'!D829</f>
        <v>0</v>
      </c>
      <c r="E829" s="162" t="n">
        <f aca="false">'ORÇ.GLOBAL REF.'!E829</f>
        <v>0</v>
      </c>
      <c r="F829" s="537"/>
      <c r="G829" s="163" t="n">
        <f aca="false">ROUND(F829,2)</f>
        <v>0</v>
      </c>
      <c r="H829" s="163" t="n">
        <f aca="false">IF('ORÇ.GLOBAL P CAIXA'!K829="EXEC.",0,IF(E829&lt;&gt;0,ROUND(E829*G829,2),IF(Z829=0,(SUMIF('ORÇ.GLOBAL REF.'!$S$12:$S$1011,B829,$Z$12:$Z$1011)),Z829)))</f>
        <v>0</v>
      </c>
      <c r="I829" s="538" t="str">
        <f aca="false">'ORÇ.GLOBAL REF.'!H829</f>
        <v/>
      </c>
      <c r="J829" s="163" t="str">
        <f aca="false">'ORÇ.GLOBAL REF.'!I829</f>
        <v/>
      </c>
      <c r="K829" s="539" t="str">
        <f aca="false">'ORÇ.GLOBAL REF.'!J829</f>
        <v/>
      </c>
      <c r="L829" s="168" t="str">
        <f aca="false">IF(B829&gt;0,"ok","ocultar")</f>
        <v>ocultar</v>
      </c>
      <c r="M829" s="102"/>
      <c r="N829" s="102"/>
      <c r="O829" s="102"/>
      <c r="R829" s="157" t="n">
        <f aca="false">IF(B829=0,R828,IF(ISNONTEXT(B829)=TRUE(),INT(B829),INT(LEFT(B829,FIND(".",B829)-1))))</f>
        <v>3</v>
      </c>
      <c r="S829" s="157" t="str">
        <f aca="false">IF(S830=1,1,IF(B829&lt;&gt;0,1,IF(C829&lt;&gt;0,1,IF(D829&lt;&gt;0,1,IF(E829&lt;&gt;0,1,"")))))</f>
        <v/>
      </c>
      <c r="T829" s="157" t="str">
        <f aca="false">IF(R829=0," ",IF(R829&lt;&gt;R828,R829," "))</f>
        <v> </v>
      </c>
      <c r="U829" s="88"/>
      <c r="V829" s="75" t="e">
        <f aca="false">IF(R829&lt;&gt;T829,(IF(J829="",H829*(INFORMAÇÕES!$Q$79/INFORMAÇÕES!$Q$82),IF(J829="R",H829,0))),0)</f>
        <v>#DIV/0!</v>
      </c>
      <c r="W829" s="75" t="e">
        <f aca="false">IF(R829&lt;&gt;T829,(IF(J829="",H829*(INFORMAÇÕES!$Q$80/INFORMAÇÕES!$Q$82),IF(J829="C",H829,0))),0)</f>
        <v>#DIV/0!</v>
      </c>
      <c r="X829" s="75" t="n">
        <f aca="false">IF(R829&lt;&gt;T829,(IF(J829="",H829*INFORMAÇÕES!$U$115,IF(J829="CF",H829,0))),0)</f>
        <v>0</v>
      </c>
      <c r="Y829" s="75" t="n">
        <f aca="false">IF(R829&lt;&gt;T829,(IF(J829="",H829*INFORMAÇÕES!$U$116,IF(J829="O",H829,0))),0)</f>
        <v>0</v>
      </c>
      <c r="Z829" s="75" t="n">
        <f aca="false">IF(E829&lt;&gt;0,H829,0)</f>
        <v>0</v>
      </c>
    </row>
    <row r="830" s="174" customFormat="true" ht="14.25" hidden="false" customHeight="true" outlineLevel="0" collapsed="false">
      <c r="A830" s="159" t="n">
        <v>819</v>
      </c>
      <c r="B830" s="160" t="n">
        <f aca="false">'ORÇ.GLOBAL REF.'!B830</f>
        <v>0</v>
      </c>
      <c r="C830" s="536" t="n">
        <f aca="false">'ORÇ.GLOBAL REF.'!C830</f>
        <v>0</v>
      </c>
      <c r="D830" s="162" t="n">
        <f aca="false">'ORÇ.GLOBAL REF.'!D830</f>
        <v>0</v>
      </c>
      <c r="E830" s="162" t="n">
        <f aca="false">'ORÇ.GLOBAL REF.'!E830</f>
        <v>0</v>
      </c>
      <c r="F830" s="537"/>
      <c r="G830" s="163" t="n">
        <f aca="false">ROUND(F830,2)</f>
        <v>0</v>
      </c>
      <c r="H830" s="163" t="n">
        <f aca="false">IF('ORÇ.GLOBAL P CAIXA'!K830="EXEC.",0,IF(E830&lt;&gt;0,ROUND(E830*G830,2),IF(Z830=0,(SUMIF('ORÇ.GLOBAL REF.'!$S$12:$S$1011,B830,$Z$12:$Z$1011)),Z830)))</f>
        <v>0</v>
      </c>
      <c r="I830" s="538" t="str">
        <f aca="false">'ORÇ.GLOBAL REF.'!H830</f>
        <v/>
      </c>
      <c r="J830" s="163" t="str">
        <f aca="false">'ORÇ.GLOBAL REF.'!I830</f>
        <v/>
      </c>
      <c r="K830" s="539" t="str">
        <f aca="false">'ORÇ.GLOBAL REF.'!J830</f>
        <v/>
      </c>
      <c r="L830" s="168" t="str">
        <f aca="false">IF(B830&gt;0,"ok","ocultar")</f>
        <v>ocultar</v>
      </c>
      <c r="M830" s="102"/>
      <c r="N830" s="102"/>
      <c r="O830" s="102"/>
      <c r="R830" s="157" t="n">
        <f aca="false">IF(B830=0,R829,IF(ISNONTEXT(B830)=TRUE(),INT(B830),INT(LEFT(B830,FIND(".",B830)-1))))</f>
        <v>3</v>
      </c>
      <c r="S830" s="157" t="str">
        <f aca="false">IF(S831=1,1,IF(B830&lt;&gt;0,1,IF(C830&lt;&gt;0,1,IF(D830&lt;&gt;0,1,IF(E830&lt;&gt;0,1,"")))))</f>
        <v/>
      </c>
      <c r="T830" s="157" t="str">
        <f aca="false">IF(R830=0," ",IF(R830&lt;&gt;R829,R830," "))</f>
        <v> </v>
      </c>
      <c r="U830" s="88"/>
      <c r="V830" s="75" t="e">
        <f aca="false">IF(R830&lt;&gt;T830,(IF(J830="",H830*(INFORMAÇÕES!$Q$79/INFORMAÇÕES!$Q$82),IF(J830="R",H830,0))),0)</f>
        <v>#DIV/0!</v>
      </c>
      <c r="W830" s="75" t="e">
        <f aca="false">IF(R830&lt;&gt;T830,(IF(J830="",H830*(INFORMAÇÕES!$Q$80/INFORMAÇÕES!$Q$82),IF(J830="C",H830,0))),0)</f>
        <v>#DIV/0!</v>
      </c>
      <c r="X830" s="75" t="n">
        <f aca="false">IF(R830&lt;&gt;T830,(IF(J830="",H830*INFORMAÇÕES!$U$115,IF(J830="CF",H830,0))),0)</f>
        <v>0</v>
      </c>
      <c r="Y830" s="75" t="n">
        <f aca="false">IF(R830&lt;&gt;T830,(IF(J830="",H830*INFORMAÇÕES!$U$116,IF(J830="O",H830,0))),0)</f>
        <v>0</v>
      </c>
      <c r="Z830" s="75" t="n">
        <f aca="false">IF(E830&lt;&gt;0,H830,0)</f>
        <v>0</v>
      </c>
    </row>
    <row r="831" s="174" customFormat="true" ht="14.25" hidden="false" customHeight="true" outlineLevel="0" collapsed="false">
      <c r="A831" s="159" t="n">
        <v>820</v>
      </c>
      <c r="B831" s="160" t="n">
        <f aca="false">'ORÇ.GLOBAL REF.'!B831</f>
        <v>0</v>
      </c>
      <c r="C831" s="536" t="n">
        <f aca="false">'ORÇ.GLOBAL REF.'!C831</f>
        <v>0</v>
      </c>
      <c r="D831" s="162" t="n">
        <f aca="false">'ORÇ.GLOBAL REF.'!D831</f>
        <v>0</v>
      </c>
      <c r="E831" s="162" t="n">
        <f aca="false">'ORÇ.GLOBAL REF.'!E831</f>
        <v>0</v>
      </c>
      <c r="F831" s="537"/>
      <c r="G831" s="163" t="n">
        <f aca="false">ROUND(F831,2)</f>
        <v>0</v>
      </c>
      <c r="H831" s="163" t="n">
        <f aca="false">IF('ORÇ.GLOBAL P CAIXA'!K831="EXEC.",0,IF(E831&lt;&gt;0,ROUND(E831*G831,2),IF(Z831=0,(SUMIF('ORÇ.GLOBAL REF.'!$S$12:$S$1011,B831,$Z$12:$Z$1011)),Z831)))</f>
        <v>0</v>
      </c>
      <c r="I831" s="538" t="str">
        <f aca="false">'ORÇ.GLOBAL REF.'!H831</f>
        <v/>
      </c>
      <c r="J831" s="163" t="str">
        <f aca="false">'ORÇ.GLOBAL REF.'!I831</f>
        <v/>
      </c>
      <c r="K831" s="539" t="str">
        <f aca="false">'ORÇ.GLOBAL REF.'!J831</f>
        <v/>
      </c>
      <c r="L831" s="168" t="str">
        <f aca="false">IF(B831&gt;0,"ok","ocultar")</f>
        <v>ocultar</v>
      </c>
      <c r="M831" s="102"/>
      <c r="N831" s="102"/>
      <c r="O831" s="102"/>
      <c r="R831" s="157" t="n">
        <f aca="false">IF(B831=0,R830,IF(ISNONTEXT(B831)=TRUE(),INT(B831),INT(LEFT(B831,FIND(".",B831)-1))))</f>
        <v>3</v>
      </c>
      <c r="S831" s="157" t="str">
        <f aca="false">IF(S832=1,1,IF(B831&lt;&gt;0,1,IF(C831&lt;&gt;0,1,IF(D831&lt;&gt;0,1,IF(E831&lt;&gt;0,1,"")))))</f>
        <v/>
      </c>
      <c r="T831" s="157" t="str">
        <f aca="false">IF(R831=0," ",IF(R831&lt;&gt;R830,R831," "))</f>
        <v> </v>
      </c>
      <c r="U831" s="88"/>
      <c r="V831" s="75" t="e">
        <f aca="false">IF(R831&lt;&gt;T831,(IF(J831="",H831*(INFORMAÇÕES!$Q$79/INFORMAÇÕES!$Q$82),IF(J831="R",H831,0))),0)</f>
        <v>#DIV/0!</v>
      </c>
      <c r="W831" s="75" t="e">
        <f aca="false">IF(R831&lt;&gt;T831,(IF(J831="",H831*(INFORMAÇÕES!$Q$80/INFORMAÇÕES!$Q$82),IF(J831="C",H831,0))),0)</f>
        <v>#DIV/0!</v>
      </c>
      <c r="X831" s="75" t="n">
        <f aca="false">IF(R831&lt;&gt;T831,(IF(J831="",H831*INFORMAÇÕES!$U$115,IF(J831="CF",H831,0))),0)</f>
        <v>0</v>
      </c>
      <c r="Y831" s="75" t="n">
        <f aca="false">IF(R831&lt;&gt;T831,(IF(J831="",H831*INFORMAÇÕES!$U$116,IF(J831="O",H831,0))),0)</f>
        <v>0</v>
      </c>
      <c r="Z831" s="75" t="n">
        <f aca="false">IF(E831&lt;&gt;0,H831,0)</f>
        <v>0</v>
      </c>
    </row>
    <row r="832" s="174" customFormat="true" ht="14.25" hidden="false" customHeight="true" outlineLevel="0" collapsed="false">
      <c r="A832" s="159" t="n">
        <v>821</v>
      </c>
      <c r="B832" s="160" t="n">
        <f aca="false">'ORÇ.GLOBAL REF.'!B832</f>
        <v>0</v>
      </c>
      <c r="C832" s="536" t="n">
        <f aca="false">'ORÇ.GLOBAL REF.'!C832</f>
        <v>0</v>
      </c>
      <c r="D832" s="162" t="n">
        <f aca="false">'ORÇ.GLOBAL REF.'!D832</f>
        <v>0</v>
      </c>
      <c r="E832" s="162" t="n">
        <f aca="false">'ORÇ.GLOBAL REF.'!E832</f>
        <v>0</v>
      </c>
      <c r="F832" s="537"/>
      <c r="G832" s="163" t="n">
        <f aca="false">ROUND(F832,2)</f>
        <v>0</v>
      </c>
      <c r="H832" s="163" t="n">
        <f aca="false">IF('ORÇ.GLOBAL P CAIXA'!K832="EXEC.",0,IF(E832&lt;&gt;0,ROUND(E832*G832,2),IF(Z832=0,(SUMIF('ORÇ.GLOBAL REF.'!$S$12:$S$1011,B832,$Z$12:$Z$1011)),Z832)))</f>
        <v>0</v>
      </c>
      <c r="I832" s="538" t="str">
        <f aca="false">'ORÇ.GLOBAL REF.'!H832</f>
        <v/>
      </c>
      <c r="J832" s="163" t="str">
        <f aca="false">'ORÇ.GLOBAL REF.'!I832</f>
        <v/>
      </c>
      <c r="K832" s="539" t="str">
        <f aca="false">'ORÇ.GLOBAL REF.'!J832</f>
        <v/>
      </c>
      <c r="L832" s="168" t="str">
        <f aca="false">IF(B832&gt;0,"ok","ocultar")</f>
        <v>ocultar</v>
      </c>
      <c r="M832" s="102"/>
      <c r="N832" s="102"/>
      <c r="O832" s="102"/>
      <c r="R832" s="157" t="n">
        <f aca="false">IF(B832=0,R831,IF(ISNONTEXT(B832)=TRUE(),INT(B832),INT(LEFT(B832,FIND(".",B832)-1))))</f>
        <v>3</v>
      </c>
      <c r="S832" s="157" t="str">
        <f aca="false">IF(S833=1,1,IF(B832&lt;&gt;0,1,IF(C832&lt;&gt;0,1,IF(D832&lt;&gt;0,1,IF(E832&lt;&gt;0,1,"")))))</f>
        <v/>
      </c>
      <c r="T832" s="157" t="str">
        <f aca="false">IF(R832=0," ",IF(R832&lt;&gt;R831,R832," "))</f>
        <v> </v>
      </c>
      <c r="U832" s="88"/>
      <c r="V832" s="75" t="e">
        <f aca="false">IF(R832&lt;&gt;T832,(IF(J832="",H832*(INFORMAÇÕES!$Q$79/INFORMAÇÕES!$Q$82),IF(J832="R",H832,0))),0)</f>
        <v>#DIV/0!</v>
      </c>
      <c r="W832" s="75" t="e">
        <f aca="false">IF(R832&lt;&gt;T832,(IF(J832="",H832*(INFORMAÇÕES!$Q$80/INFORMAÇÕES!$Q$82),IF(J832="C",H832,0))),0)</f>
        <v>#DIV/0!</v>
      </c>
      <c r="X832" s="75" t="n">
        <f aca="false">IF(R832&lt;&gt;T832,(IF(J832="",H832*INFORMAÇÕES!$U$115,IF(J832="CF",H832,0))),0)</f>
        <v>0</v>
      </c>
      <c r="Y832" s="75" t="n">
        <f aca="false">IF(R832&lt;&gt;T832,(IF(J832="",H832*INFORMAÇÕES!$U$116,IF(J832="O",H832,0))),0)</f>
        <v>0</v>
      </c>
      <c r="Z832" s="75" t="n">
        <f aca="false">IF(E832&lt;&gt;0,H832,0)</f>
        <v>0</v>
      </c>
    </row>
    <row r="833" s="174" customFormat="true" ht="14.25" hidden="false" customHeight="true" outlineLevel="0" collapsed="false">
      <c r="A833" s="159" t="n">
        <v>822</v>
      </c>
      <c r="B833" s="160" t="n">
        <f aca="false">'ORÇ.GLOBAL REF.'!B833</f>
        <v>0</v>
      </c>
      <c r="C833" s="536" t="n">
        <f aca="false">'ORÇ.GLOBAL REF.'!C833</f>
        <v>0</v>
      </c>
      <c r="D833" s="162" t="n">
        <f aca="false">'ORÇ.GLOBAL REF.'!D833</f>
        <v>0</v>
      </c>
      <c r="E833" s="162" t="n">
        <f aca="false">'ORÇ.GLOBAL REF.'!E833</f>
        <v>0</v>
      </c>
      <c r="F833" s="537"/>
      <c r="G833" s="163" t="n">
        <f aca="false">ROUND(F833,2)</f>
        <v>0</v>
      </c>
      <c r="H833" s="163" t="n">
        <f aca="false">IF('ORÇ.GLOBAL P CAIXA'!K833="EXEC.",0,IF(E833&lt;&gt;0,ROUND(E833*G833,2),IF(Z833=0,(SUMIF('ORÇ.GLOBAL REF.'!$S$12:$S$1011,B833,$Z$12:$Z$1011)),Z833)))</f>
        <v>0</v>
      </c>
      <c r="I833" s="538" t="str">
        <f aca="false">'ORÇ.GLOBAL REF.'!H833</f>
        <v/>
      </c>
      <c r="J833" s="163" t="str">
        <f aca="false">'ORÇ.GLOBAL REF.'!I833</f>
        <v/>
      </c>
      <c r="K833" s="539" t="str">
        <f aca="false">'ORÇ.GLOBAL REF.'!J833</f>
        <v/>
      </c>
      <c r="L833" s="168" t="str">
        <f aca="false">IF(B833&gt;0,"ok","ocultar")</f>
        <v>ocultar</v>
      </c>
      <c r="M833" s="102"/>
      <c r="N833" s="102"/>
      <c r="O833" s="102"/>
      <c r="R833" s="157" t="n">
        <f aca="false">IF(B833=0,R832,IF(ISNONTEXT(B833)=TRUE(),INT(B833),INT(LEFT(B833,FIND(".",B833)-1))))</f>
        <v>3</v>
      </c>
      <c r="S833" s="157" t="str">
        <f aca="false">IF(S834=1,1,IF(B833&lt;&gt;0,1,IF(C833&lt;&gt;0,1,IF(D833&lt;&gt;0,1,IF(E833&lt;&gt;0,1,"")))))</f>
        <v/>
      </c>
      <c r="T833" s="157" t="str">
        <f aca="false">IF(R833=0," ",IF(R833&lt;&gt;R832,R833," "))</f>
        <v> </v>
      </c>
      <c r="U833" s="88"/>
      <c r="V833" s="75" t="e">
        <f aca="false">IF(R833&lt;&gt;T833,(IF(J833="",H833*(INFORMAÇÕES!$Q$79/INFORMAÇÕES!$Q$82),IF(J833="R",H833,0))),0)</f>
        <v>#DIV/0!</v>
      </c>
      <c r="W833" s="75" t="e">
        <f aca="false">IF(R833&lt;&gt;T833,(IF(J833="",H833*(INFORMAÇÕES!$Q$80/INFORMAÇÕES!$Q$82),IF(J833="C",H833,0))),0)</f>
        <v>#DIV/0!</v>
      </c>
      <c r="X833" s="75" t="n">
        <f aca="false">IF(R833&lt;&gt;T833,(IF(J833="",H833*INFORMAÇÕES!$U$115,IF(J833="CF",H833,0))),0)</f>
        <v>0</v>
      </c>
      <c r="Y833" s="75" t="n">
        <f aca="false">IF(R833&lt;&gt;T833,(IF(J833="",H833*INFORMAÇÕES!$U$116,IF(J833="O",H833,0))),0)</f>
        <v>0</v>
      </c>
      <c r="Z833" s="75" t="n">
        <f aca="false">IF(E833&lt;&gt;0,H833,0)</f>
        <v>0</v>
      </c>
    </row>
    <row r="834" s="174" customFormat="true" ht="14.25" hidden="false" customHeight="true" outlineLevel="0" collapsed="false">
      <c r="A834" s="159" t="n">
        <v>823</v>
      </c>
      <c r="B834" s="160" t="n">
        <f aca="false">'ORÇ.GLOBAL REF.'!B834</f>
        <v>0</v>
      </c>
      <c r="C834" s="536" t="n">
        <f aca="false">'ORÇ.GLOBAL REF.'!C834</f>
        <v>0</v>
      </c>
      <c r="D834" s="162" t="n">
        <f aca="false">'ORÇ.GLOBAL REF.'!D834</f>
        <v>0</v>
      </c>
      <c r="E834" s="162" t="n">
        <f aca="false">'ORÇ.GLOBAL REF.'!E834</f>
        <v>0</v>
      </c>
      <c r="F834" s="537"/>
      <c r="G834" s="163" t="n">
        <f aca="false">ROUND(F834,2)</f>
        <v>0</v>
      </c>
      <c r="H834" s="163" t="n">
        <f aca="false">IF('ORÇ.GLOBAL P CAIXA'!K834="EXEC.",0,IF(E834&lt;&gt;0,ROUND(E834*G834,2),IF(Z834=0,(SUMIF('ORÇ.GLOBAL REF.'!$S$12:$S$1011,B834,$Z$12:$Z$1011)),Z834)))</f>
        <v>0</v>
      </c>
      <c r="I834" s="538" t="str">
        <f aca="false">'ORÇ.GLOBAL REF.'!H834</f>
        <v/>
      </c>
      <c r="J834" s="163" t="str">
        <f aca="false">'ORÇ.GLOBAL REF.'!I834</f>
        <v/>
      </c>
      <c r="K834" s="539" t="str">
        <f aca="false">'ORÇ.GLOBAL REF.'!J834</f>
        <v/>
      </c>
      <c r="L834" s="168" t="str">
        <f aca="false">IF(B834&gt;0,"ok","ocultar")</f>
        <v>ocultar</v>
      </c>
      <c r="M834" s="102"/>
      <c r="N834" s="102"/>
      <c r="O834" s="102"/>
      <c r="R834" s="157" t="n">
        <f aca="false">IF(B834=0,R833,IF(ISNONTEXT(B834)=TRUE(),INT(B834),INT(LEFT(B834,FIND(".",B834)-1))))</f>
        <v>3</v>
      </c>
      <c r="S834" s="157" t="str">
        <f aca="false">IF(S835=1,1,IF(B834&lt;&gt;0,1,IF(C834&lt;&gt;0,1,IF(D834&lt;&gt;0,1,IF(E834&lt;&gt;0,1,"")))))</f>
        <v/>
      </c>
      <c r="T834" s="157" t="str">
        <f aca="false">IF(R834=0," ",IF(R834&lt;&gt;R833,R834," "))</f>
        <v> </v>
      </c>
      <c r="U834" s="88"/>
      <c r="V834" s="75" t="e">
        <f aca="false">IF(R834&lt;&gt;T834,(IF(J834="",H834*(INFORMAÇÕES!$Q$79/INFORMAÇÕES!$Q$82),IF(J834="R",H834,0))),0)</f>
        <v>#DIV/0!</v>
      </c>
      <c r="W834" s="75" t="e">
        <f aca="false">IF(R834&lt;&gt;T834,(IF(J834="",H834*(INFORMAÇÕES!$Q$80/INFORMAÇÕES!$Q$82),IF(J834="C",H834,0))),0)</f>
        <v>#DIV/0!</v>
      </c>
      <c r="X834" s="75" t="n">
        <f aca="false">IF(R834&lt;&gt;T834,(IF(J834="",H834*INFORMAÇÕES!$U$115,IF(J834="CF",H834,0))),0)</f>
        <v>0</v>
      </c>
      <c r="Y834" s="75" t="n">
        <f aca="false">IF(R834&lt;&gt;T834,(IF(J834="",H834*INFORMAÇÕES!$U$116,IF(J834="O",H834,0))),0)</f>
        <v>0</v>
      </c>
      <c r="Z834" s="75" t="n">
        <f aca="false">IF(E834&lt;&gt;0,H834,0)</f>
        <v>0</v>
      </c>
    </row>
    <row r="835" s="174" customFormat="true" ht="14.25" hidden="false" customHeight="true" outlineLevel="0" collapsed="false">
      <c r="A835" s="159" t="n">
        <v>824</v>
      </c>
      <c r="B835" s="160" t="n">
        <f aca="false">'ORÇ.GLOBAL REF.'!B835</f>
        <v>0</v>
      </c>
      <c r="C835" s="536" t="n">
        <f aca="false">'ORÇ.GLOBAL REF.'!C835</f>
        <v>0</v>
      </c>
      <c r="D835" s="162" t="n">
        <f aca="false">'ORÇ.GLOBAL REF.'!D835</f>
        <v>0</v>
      </c>
      <c r="E835" s="162" t="n">
        <f aca="false">'ORÇ.GLOBAL REF.'!E835</f>
        <v>0</v>
      </c>
      <c r="F835" s="537"/>
      <c r="G835" s="163" t="n">
        <f aca="false">ROUND(F835,2)</f>
        <v>0</v>
      </c>
      <c r="H835" s="163" t="n">
        <f aca="false">IF('ORÇ.GLOBAL P CAIXA'!K835="EXEC.",0,IF(E835&lt;&gt;0,ROUND(E835*G835,2),IF(Z835=0,(SUMIF('ORÇ.GLOBAL REF.'!$S$12:$S$1011,B835,$Z$12:$Z$1011)),Z835)))</f>
        <v>0</v>
      </c>
      <c r="I835" s="538" t="str">
        <f aca="false">'ORÇ.GLOBAL REF.'!H835</f>
        <v/>
      </c>
      <c r="J835" s="163" t="str">
        <f aca="false">'ORÇ.GLOBAL REF.'!I835</f>
        <v/>
      </c>
      <c r="K835" s="539" t="str">
        <f aca="false">'ORÇ.GLOBAL REF.'!J835</f>
        <v/>
      </c>
      <c r="L835" s="168" t="str">
        <f aca="false">IF(B835&gt;0,"ok","ocultar")</f>
        <v>ocultar</v>
      </c>
      <c r="M835" s="102"/>
      <c r="N835" s="102"/>
      <c r="O835" s="102"/>
      <c r="R835" s="157" t="n">
        <f aca="false">IF(B835=0,R834,IF(ISNONTEXT(B835)=TRUE(),INT(B835),INT(LEFT(B835,FIND(".",B835)-1))))</f>
        <v>3</v>
      </c>
      <c r="S835" s="157" t="str">
        <f aca="false">IF(S836=1,1,IF(B835&lt;&gt;0,1,IF(C835&lt;&gt;0,1,IF(D835&lt;&gt;0,1,IF(E835&lt;&gt;0,1,"")))))</f>
        <v/>
      </c>
      <c r="T835" s="157" t="str">
        <f aca="false">IF(R835=0," ",IF(R835&lt;&gt;R834,R835," "))</f>
        <v> </v>
      </c>
      <c r="U835" s="88"/>
      <c r="V835" s="75" t="e">
        <f aca="false">IF(R835&lt;&gt;T835,(IF(J835="",H835*(INFORMAÇÕES!$Q$79/INFORMAÇÕES!$Q$82),IF(J835="R",H835,0))),0)</f>
        <v>#DIV/0!</v>
      </c>
      <c r="W835" s="75" t="e">
        <f aca="false">IF(R835&lt;&gt;T835,(IF(J835="",H835*(INFORMAÇÕES!$Q$80/INFORMAÇÕES!$Q$82),IF(J835="C",H835,0))),0)</f>
        <v>#DIV/0!</v>
      </c>
      <c r="X835" s="75" t="n">
        <f aca="false">IF(R835&lt;&gt;T835,(IF(J835="",H835*INFORMAÇÕES!$U$115,IF(J835="CF",H835,0))),0)</f>
        <v>0</v>
      </c>
      <c r="Y835" s="75" t="n">
        <f aca="false">IF(R835&lt;&gt;T835,(IF(J835="",H835*INFORMAÇÕES!$U$116,IF(J835="O",H835,0))),0)</f>
        <v>0</v>
      </c>
      <c r="Z835" s="75" t="n">
        <f aca="false">IF(E835&lt;&gt;0,H835,0)</f>
        <v>0</v>
      </c>
    </row>
    <row r="836" s="174" customFormat="true" ht="14.25" hidden="false" customHeight="true" outlineLevel="0" collapsed="false">
      <c r="A836" s="159" t="n">
        <v>825</v>
      </c>
      <c r="B836" s="160" t="n">
        <f aca="false">'ORÇ.GLOBAL REF.'!B836</f>
        <v>0</v>
      </c>
      <c r="C836" s="536" t="n">
        <f aca="false">'ORÇ.GLOBAL REF.'!C836</f>
        <v>0</v>
      </c>
      <c r="D836" s="162" t="n">
        <f aca="false">'ORÇ.GLOBAL REF.'!D836</f>
        <v>0</v>
      </c>
      <c r="E836" s="162" t="n">
        <f aca="false">'ORÇ.GLOBAL REF.'!E836</f>
        <v>0</v>
      </c>
      <c r="F836" s="537"/>
      <c r="G836" s="163" t="n">
        <f aca="false">ROUND(F836,2)</f>
        <v>0</v>
      </c>
      <c r="H836" s="163" t="n">
        <f aca="false">IF('ORÇ.GLOBAL P CAIXA'!K836="EXEC.",0,IF(E836&lt;&gt;0,ROUND(E836*G836,2),IF(Z836=0,(SUMIF('ORÇ.GLOBAL REF.'!$S$12:$S$1011,B836,$Z$12:$Z$1011)),Z836)))</f>
        <v>0</v>
      </c>
      <c r="I836" s="538" t="str">
        <f aca="false">'ORÇ.GLOBAL REF.'!H836</f>
        <v/>
      </c>
      <c r="J836" s="163" t="str">
        <f aca="false">'ORÇ.GLOBAL REF.'!I836</f>
        <v/>
      </c>
      <c r="K836" s="539" t="str">
        <f aca="false">'ORÇ.GLOBAL REF.'!J836</f>
        <v/>
      </c>
      <c r="L836" s="168" t="str">
        <f aca="false">IF(B836&gt;0,"ok","ocultar")</f>
        <v>ocultar</v>
      </c>
      <c r="M836" s="102"/>
      <c r="N836" s="102"/>
      <c r="O836" s="102"/>
      <c r="R836" s="157" t="n">
        <f aca="false">IF(B836=0,R835,IF(ISNONTEXT(B836)=TRUE(),INT(B836),INT(LEFT(B836,FIND(".",B836)-1))))</f>
        <v>3</v>
      </c>
      <c r="S836" s="157" t="str">
        <f aca="false">IF(S837=1,1,IF(B836&lt;&gt;0,1,IF(C836&lt;&gt;0,1,IF(D836&lt;&gt;0,1,IF(E836&lt;&gt;0,1,"")))))</f>
        <v/>
      </c>
      <c r="T836" s="157" t="str">
        <f aca="false">IF(R836=0," ",IF(R836&lt;&gt;R835,R836," "))</f>
        <v> </v>
      </c>
      <c r="U836" s="88"/>
      <c r="V836" s="75" t="e">
        <f aca="false">IF(R836&lt;&gt;T836,(IF(J836="",H836*(INFORMAÇÕES!$Q$79/INFORMAÇÕES!$Q$82),IF(J836="R",H836,0))),0)</f>
        <v>#DIV/0!</v>
      </c>
      <c r="W836" s="75" t="e">
        <f aca="false">IF(R836&lt;&gt;T836,(IF(J836="",H836*(INFORMAÇÕES!$Q$80/INFORMAÇÕES!$Q$82),IF(J836="C",H836,0))),0)</f>
        <v>#DIV/0!</v>
      </c>
      <c r="X836" s="75" t="n">
        <f aca="false">IF(R836&lt;&gt;T836,(IF(J836="",H836*INFORMAÇÕES!$U$115,IF(J836="CF",H836,0))),0)</f>
        <v>0</v>
      </c>
      <c r="Y836" s="75" t="n">
        <f aca="false">IF(R836&lt;&gt;T836,(IF(J836="",H836*INFORMAÇÕES!$U$116,IF(J836="O",H836,0))),0)</f>
        <v>0</v>
      </c>
      <c r="Z836" s="75" t="n">
        <f aca="false">IF(E836&lt;&gt;0,H836,0)</f>
        <v>0</v>
      </c>
    </row>
    <row r="837" s="174" customFormat="true" ht="14.25" hidden="false" customHeight="true" outlineLevel="0" collapsed="false">
      <c r="A837" s="159" t="n">
        <v>826</v>
      </c>
      <c r="B837" s="160" t="n">
        <f aca="false">'ORÇ.GLOBAL REF.'!B837</f>
        <v>0</v>
      </c>
      <c r="C837" s="536" t="n">
        <f aca="false">'ORÇ.GLOBAL REF.'!C837</f>
        <v>0</v>
      </c>
      <c r="D837" s="162" t="n">
        <f aca="false">'ORÇ.GLOBAL REF.'!D837</f>
        <v>0</v>
      </c>
      <c r="E837" s="162" t="n">
        <f aca="false">'ORÇ.GLOBAL REF.'!E837</f>
        <v>0</v>
      </c>
      <c r="F837" s="537"/>
      <c r="G837" s="163" t="n">
        <f aca="false">ROUND(F837,2)</f>
        <v>0</v>
      </c>
      <c r="H837" s="163" t="n">
        <f aca="false">IF('ORÇ.GLOBAL P CAIXA'!K837="EXEC.",0,IF(E837&lt;&gt;0,ROUND(E837*G837,2),IF(Z837=0,(SUMIF('ORÇ.GLOBAL REF.'!$S$12:$S$1011,B837,$Z$12:$Z$1011)),Z837)))</f>
        <v>0</v>
      </c>
      <c r="I837" s="538" t="str">
        <f aca="false">'ORÇ.GLOBAL REF.'!H837</f>
        <v/>
      </c>
      <c r="J837" s="163" t="str">
        <f aca="false">'ORÇ.GLOBAL REF.'!I837</f>
        <v/>
      </c>
      <c r="K837" s="539" t="str">
        <f aca="false">'ORÇ.GLOBAL REF.'!J837</f>
        <v/>
      </c>
      <c r="L837" s="168" t="str">
        <f aca="false">IF(B837&gt;0,"ok","ocultar")</f>
        <v>ocultar</v>
      </c>
      <c r="M837" s="102"/>
      <c r="N837" s="102"/>
      <c r="O837" s="102"/>
      <c r="R837" s="157" t="n">
        <f aca="false">IF(B837=0,R836,IF(ISNONTEXT(B837)=TRUE(),INT(B837),INT(LEFT(B837,FIND(".",B837)-1))))</f>
        <v>3</v>
      </c>
      <c r="S837" s="157" t="str">
        <f aca="false">IF(S838=1,1,IF(B837&lt;&gt;0,1,IF(C837&lt;&gt;0,1,IF(D837&lt;&gt;0,1,IF(E837&lt;&gt;0,1,"")))))</f>
        <v/>
      </c>
      <c r="T837" s="157" t="str">
        <f aca="false">IF(R837=0," ",IF(R837&lt;&gt;R836,R837," "))</f>
        <v> </v>
      </c>
      <c r="U837" s="88"/>
      <c r="V837" s="75" t="e">
        <f aca="false">IF(R837&lt;&gt;T837,(IF(J837="",H837*(INFORMAÇÕES!$Q$79/INFORMAÇÕES!$Q$82),IF(J837="R",H837,0))),0)</f>
        <v>#DIV/0!</v>
      </c>
      <c r="W837" s="75" t="e">
        <f aca="false">IF(R837&lt;&gt;T837,(IF(J837="",H837*(INFORMAÇÕES!$Q$80/INFORMAÇÕES!$Q$82),IF(J837="C",H837,0))),0)</f>
        <v>#DIV/0!</v>
      </c>
      <c r="X837" s="75" t="n">
        <f aca="false">IF(R837&lt;&gt;T837,(IF(J837="",H837*INFORMAÇÕES!$U$115,IF(J837="CF",H837,0))),0)</f>
        <v>0</v>
      </c>
      <c r="Y837" s="75" t="n">
        <f aca="false">IF(R837&lt;&gt;T837,(IF(J837="",H837*INFORMAÇÕES!$U$116,IF(J837="O",H837,0))),0)</f>
        <v>0</v>
      </c>
      <c r="Z837" s="75" t="n">
        <f aca="false">IF(E837&lt;&gt;0,H837,0)</f>
        <v>0</v>
      </c>
    </row>
    <row r="838" s="174" customFormat="true" ht="14.25" hidden="false" customHeight="true" outlineLevel="0" collapsed="false">
      <c r="A838" s="159" t="n">
        <v>827</v>
      </c>
      <c r="B838" s="160" t="n">
        <f aca="false">'ORÇ.GLOBAL REF.'!B838</f>
        <v>0</v>
      </c>
      <c r="C838" s="536" t="n">
        <f aca="false">'ORÇ.GLOBAL REF.'!C838</f>
        <v>0</v>
      </c>
      <c r="D838" s="162" t="n">
        <f aca="false">'ORÇ.GLOBAL REF.'!D838</f>
        <v>0</v>
      </c>
      <c r="E838" s="162" t="n">
        <f aca="false">'ORÇ.GLOBAL REF.'!E838</f>
        <v>0</v>
      </c>
      <c r="F838" s="537"/>
      <c r="G838" s="163" t="n">
        <f aca="false">ROUND(F838,2)</f>
        <v>0</v>
      </c>
      <c r="H838" s="163" t="n">
        <f aca="false">IF('ORÇ.GLOBAL P CAIXA'!K838="EXEC.",0,IF(E838&lt;&gt;0,ROUND(E838*G838,2),IF(Z838=0,(SUMIF('ORÇ.GLOBAL REF.'!$S$12:$S$1011,B838,$Z$12:$Z$1011)),Z838)))</f>
        <v>0</v>
      </c>
      <c r="I838" s="538" t="str">
        <f aca="false">'ORÇ.GLOBAL REF.'!H838</f>
        <v/>
      </c>
      <c r="J838" s="163" t="str">
        <f aca="false">'ORÇ.GLOBAL REF.'!I838</f>
        <v/>
      </c>
      <c r="K838" s="539" t="str">
        <f aca="false">'ORÇ.GLOBAL REF.'!J838</f>
        <v/>
      </c>
      <c r="L838" s="168" t="str">
        <f aca="false">IF(B838&gt;0,"ok","ocultar")</f>
        <v>ocultar</v>
      </c>
      <c r="M838" s="102"/>
      <c r="N838" s="102"/>
      <c r="O838" s="102"/>
      <c r="R838" s="157" t="n">
        <f aca="false">IF(B838=0,R837,IF(ISNONTEXT(B838)=TRUE(),INT(B838),INT(LEFT(B838,FIND(".",B838)-1))))</f>
        <v>3</v>
      </c>
      <c r="S838" s="157" t="str">
        <f aca="false">IF(S839=1,1,IF(B838&lt;&gt;0,1,IF(C838&lt;&gt;0,1,IF(D838&lt;&gt;0,1,IF(E838&lt;&gt;0,1,"")))))</f>
        <v/>
      </c>
      <c r="T838" s="157" t="str">
        <f aca="false">IF(R838=0," ",IF(R838&lt;&gt;R837,R838," "))</f>
        <v> </v>
      </c>
      <c r="U838" s="88"/>
      <c r="V838" s="75" t="e">
        <f aca="false">IF(R838&lt;&gt;T838,(IF(J838="",H838*(INFORMAÇÕES!$Q$79/INFORMAÇÕES!$Q$82),IF(J838="R",H838,0))),0)</f>
        <v>#DIV/0!</v>
      </c>
      <c r="W838" s="75" t="e">
        <f aca="false">IF(R838&lt;&gt;T838,(IF(J838="",H838*(INFORMAÇÕES!$Q$80/INFORMAÇÕES!$Q$82),IF(J838="C",H838,0))),0)</f>
        <v>#DIV/0!</v>
      </c>
      <c r="X838" s="75" t="n">
        <f aca="false">IF(R838&lt;&gt;T838,(IF(J838="",H838*INFORMAÇÕES!$U$115,IF(J838="CF",H838,0))),0)</f>
        <v>0</v>
      </c>
      <c r="Y838" s="75" t="n">
        <f aca="false">IF(R838&lt;&gt;T838,(IF(J838="",H838*INFORMAÇÕES!$U$116,IF(J838="O",H838,0))),0)</f>
        <v>0</v>
      </c>
      <c r="Z838" s="75" t="n">
        <f aca="false">IF(E838&lt;&gt;0,H838,0)</f>
        <v>0</v>
      </c>
    </row>
    <row r="839" s="174" customFormat="true" ht="14.25" hidden="false" customHeight="true" outlineLevel="0" collapsed="false">
      <c r="A839" s="159" t="n">
        <v>828</v>
      </c>
      <c r="B839" s="160" t="n">
        <f aca="false">'ORÇ.GLOBAL REF.'!B839</f>
        <v>0</v>
      </c>
      <c r="C839" s="536" t="n">
        <f aca="false">'ORÇ.GLOBAL REF.'!C839</f>
        <v>0</v>
      </c>
      <c r="D839" s="162" t="n">
        <f aca="false">'ORÇ.GLOBAL REF.'!D839</f>
        <v>0</v>
      </c>
      <c r="E839" s="162" t="n">
        <f aca="false">'ORÇ.GLOBAL REF.'!E839</f>
        <v>0</v>
      </c>
      <c r="F839" s="537"/>
      <c r="G839" s="163" t="n">
        <f aca="false">ROUND(F839,2)</f>
        <v>0</v>
      </c>
      <c r="H839" s="163" t="n">
        <f aca="false">IF('ORÇ.GLOBAL P CAIXA'!K839="EXEC.",0,IF(E839&lt;&gt;0,ROUND(E839*G839,2),IF(Z839=0,(SUMIF('ORÇ.GLOBAL REF.'!$S$12:$S$1011,B839,$Z$12:$Z$1011)),Z839)))</f>
        <v>0</v>
      </c>
      <c r="I839" s="538" t="str">
        <f aca="false">'ORÇ.GLOBAL REF.'!H839</f>
        <v/>
      </c>
      <c r="J839" s="163" t="str">
        <f aca="false">'ORÇ.GLOBAL REF.'!I839</f>
        <v/>
      </c>
      <c r="K839" s="539" t="str">
        <f aca="false">'ORÇ.GLOBAL REF.'!J839</f>
        <v/>
      </c>
      <c r="L839" s="168" t="str">
        <f aca="false">IF(B839&gt;0,"ok","ocultar")</f>
        <v>ocultar</v>
      </c>
      <c r="M839" s="102"/>
      <c r="N839" s="102"/>
      <c r="O839" s="102"/>
      <c r="R839" s="157" t="n">
        <f aca="false">IF(B839=0,R838,IF(ISNONTEXT(B839)=TRUE(),INT(B839),INT(LEFT(B839,FIND(".",B839)-1))))</f>
        <v>3</v>
      </c>
      <c r="S839" s="157" t="str">
        <f aca="false">IF(S840=1,1,IF(B839&lt;&gt;0,1,IF(C839&lt;&gt;0,1,IF(D839&lt;&gt;0,1,IF(E839&lt;&gt;0,1,"")))))</f>
        <v/>
      </c>
      <c r="T839" s="157" t="str">
        <f aca="false">IF(R839=0," ",IF(R839&lt;&gt;R838,R839," "))</f>
        <v> </v>
      </c>
      <c r="U839" s="88"/>
      <c r="V839" s="75" t="e">
        <f aca="false">IF(R839&lt;&gt;T839,(IF(J839="",H839*(INFORMAÇÕES!$Q$79/INFORMAÇÕES!$Q$82),IF(J839="R",H839,0))),0)</f>
        <v>#DIV/0!</v>
      </c>
      <c r="W839" s="75" t="e">
        <f aca="false">IF(R839&lt;&gt;T839,(IF(J839="",H839*(INFORMAÇÕES!$Q$80/INFORMAÇÕES!$Q$82),IF(J839="C",H839,0))),0)</f>
        <v>#DIV/0!</v>
      </c>
      <c r="X839" s="75" t="n">
        <f aca="false">IF(R839&lt;&gt;T839,(IF(J839="",H839*INFORMAÇÕES!$U$115,IF(J839="CF",H839,0))),0)</f>
        <v>0</v>
      </c>
      <c r="Y839" s="75" t="n">
        <f aca="false">IF(R839&lt;&gt;T839,(IF(J839="",H839*INFORMAÇÕES!$U$116,IF(J839="O",H839,0))),0)</f>
        <v>0</v>
      </c>
      <c r="Z839" s="75" t="n">
        <f aca="false">IF(E839&lt;&gt;0,H839,0)</f>
        <v>0</v>
      </c>
    </row>
    <row r="840" s="174" customFormat="true" ht="14.25" hidden="false" customHeight="true" outlineLevel="0" collapsed="false">
      <c r="A840" s="159" t="n">
        <v>829</v>
      </c>
      <c r="B840" s="160" t="n">
        <f aca="false">'ORÇ.GLOBAL REF.'!B840</f>
        <v>0</v>
      </c>
      <c r="C840" s="536" t="n">
        <f aca="false">'ORÇ.GLOBAL REF.'!C840</f>
        <v>0</v>
      </c>
      <c r="D840" s="162" t="n">
        <f aca="false">'ORÇ.GLOBAL REF.'!D840</f>
        <v>0</v>
      </c>
      <c r="E840" s="162" t="n">
        <f aca="false">'ORÇ.GLOBAL REF.'!E840</f>
        <v>0</v>
      </c>
      <c r="F840" s="537"/>
      <c r="G840" s="163" t="n">
        <f aca="false">ROUND(F840,2)</f>
        <v>0</v>
      </c>
      <c r="H840" s="163" t="n">
        <f aca="false">IF('ORÇ.GLOBAL P CAIXA'!K840="EXEC.",0,IF(E840&lt;&gt;0,ROUND(E840*G840,2),IF(Z840=0,(SUMIF('ORÇ.GLOBAL REF.'!$S$12:$S$1011,B840,$Z$12:$Z$1011)),Z840)))</f>
        <v>0</v>
      </c>
      <c r="I840" s="538" t="str">
        <f aca="false">'ORÇ.GLOBAL REF.'!H840</f>
        <v/>
      </c>
      <c r="J840" s="163" t="str">
        <f aca="false">'ORÇ.GLOBAL REF.'!I840</f>
        <v/>
      </c>
      <c r="K840" s="539" t="str">
        <f aca="false">'ORÇ.GLOBAL REF.'!J840</f>
        <v/>
      </c>
      <c r="L840" s="168" t="str">
        <f aca="false">IF(B840&gt;0,"ok","ocultar")</f>
        <v>ocultar</v>
      </c>
      <c r="M840" s="102"/>
      <c r="N840" s="102"/>
      <c r="O840" s="102"/>
      <c r="R840" s="157" t="n">
        <f aca="false">IF(B840=0,R839,IF(ISNONTEXT(B840)=TRUE(),INT(B840),INT(LEFT(B840,FIND(".",B840)-1))))</f>
        <v>3</v>
      </c>
      <c r="S840" s="157" t="str">
        <f aca="false">IF(S841=1,1,IF(B840&lt;&gt;0,1,IF(C840&lt;&gt;0,1,IF(D840&lt;&gt;0,1,IF(E840&lt;&gt;0,1,"")))))</f>
        <v/>
      </c>
      <c r="T840" s="157" t="str">
        <f aca="false">IF(R840=0," ",IF(R840&lt;&gt;R839,R840," "))</f>
        <v> </v>
      </c>
      <c r="U840" s="88"/>
      <c r="V840" s="75" t="e">
        <f aca="false">IF(R840&lt;&gt;T840,(IF(J840="",H840*(INFORMAÇÕES!$Q$79/INFORMAÇÕES!$Q$82),IF(J840="R",H840,0))),0)</f>
        <v>#DIV/0!</v>
      </c>
      <c r="W840" s="75" t="e">
        <f aca="false">IF(R840&lt;&gt;T840,(IF(J840="",H840*(INFORMAÇÕES!$Q$80/INFORMAÇÕES!$Q$82),IF(J840="C",H840,0))),0)</f>
        <v>#DIV/0!</v>
      </c>
      <c r="X840" s="75" t="n">
        <f aca="false">IF(R840&lt;&gt;T840,(IF(J840="",H840*INFORMAÇÕES!$U$115,IF(J840="CF",H840,0))),0)</f>
        <v>0</v>
      </c>
      <c r="Y840" s="75" t="n">
        <f aca="false">IF(R840&lt;&gt;T840,(IF(J840="",H840*INFORMAÇÕES!$U$116,IF(J840="O",H840,0))),0)</f>
        <v>0</v>
      </c>
      <c r="Z840" s="75" t="n">
        <f aca="false">IF(E840&lt;&gt;0,H840,0)</f>
        <v>0</v>
      </c>
    </row>
    <row r="841" s="174" customFormat="true" ht="14.25" hidden="false" customHeight="true" outlineLevel="0" collapsed="false">
      <c r="A841" s="159" t="n">
        <v>830</v>
      </c>
      <c r="B841" s="160" t="n">
        <f aca="false">'ORÇ.GLOBAL REF.'!B841</f>
        <v>0</v>
      </c>
      <c r="C841" s="536" t="n">
        <f aca="false">'ORÇ.GLOBAL REF.'!C841</f>
        <v>0</v>
      </c>
      <c r="D841" s="162" t="n">
        <f aca="false">'ORÇ.GLOBAL REF.'!D841</f>
        <v>0</v>
      </c>
      <c r="E841" s="162" t="n">
        <f aca="false">'ORÇ.GLOBAL REF.'!E841</f>
        <v>0</v>
      </c>
      <c r="F841" s="537"/>
      <c r="G841" s="163" t="n">
        <f aca="false">ROUND(F841,2)</f>
        <v>0</v>
      </c>
      <c r="H841" s="163" t="n">
        <f aca="false">IF('ORÇ.GLOBAL P CAIXA'!K841="EXEC.",0,IF(E841&lt;&gt;0,ROUND(E841*G841,2),IF(Z841=0,(SUMIF('ORÇ.GLOBAL REF.'!$S$12:$S$1011,B841,$Z$12:$Z$1011)),Z841)))</f>
        <v>0</v>
      </c>
      <c r="I841" s="538" t="str">
        <f aca="false">'ORÇ.GLOBAL REF.'!H841</f>
        <v/>
      </c>
      <c r="J841" s="163" t="str">
        <f aca="false">'ORÇ.GLOBAL REF.'!I841</f>
        <v/>
      </c>
      <c r="K841" s="539" t="str">
        <f aca="false">'ORÇ.GLOBAL REF.'!J841</f>
        <v/>
      </c>
      <c r="L841" s="168" t="str">
        <f aca="false">IF(B841&gt;0,"ok","ocultar")</f>
        <v>ocultar</v>
      </c>
      <c r="M841" s="102"/>
      <c r="N841" s="102"/>
      <c r="O841" s="102"/>
      <c r="R841" s="157" t="n">
        <f aca="false">IF(B841=0,R840,IF(ISNONTEXT(B841)=TRUE(),INT(B841),INT(LEFT(B841,FIND(".",B841)-1))))</f>
        <v>3</v>
      </c>
      <c r="S841" s="157" t="str">
        <f aca="false">IF(S842=1,1,IF(B841&lt;&gt;0,1,IF(C841&lt;&gt;0,1,IF(D841&lt;&gt;0,1,IF(E841&lt;&gt;0,1,"")))))</f>
        <v/>
      </c>
      <c r="T841" s="157" t="str">
        <f aca="false">IF(R841=0," ",IF(R841&lt;&gt;R840,R841," "))</f>
        <v> </v>
      </c>
      <c r="U841" s="88"/>
      <c r="V841" s="75" t="e">
        <f aca="false">IF(R841&lt;&gt;T841,(IF(J841="",H841*(INFORMAÇÕES!$Q$79/INFORMAÇÕES!$Q$82),IF(J841="R",H841,0))),0)</f>
        <v>#DIV/0!</v>
      </c>
      <c r="W841" s="75" t="e">
        <f aca="false">IF(R841&lt;&gt;T841,(IF(J841="",H841*(INFORMAÇÕES!$Q$80/INFORMAÇÕES!$Q$82),IF(J841="C",H841,0))),0)</f>
        <v>#DIV/0!</v>
      </c>
      <c r="X841" s="75" t="n">
        <f aca="false">IF(R841&lt;&gt;T841,(IF(J841="",H841*INFORMAÇÕES!$U$115,IF(J841="CF",H841,0))),0)</f>
        <v>0</v>
      </c>
      <c r="Y841" s="75" t="n">
        <f aca="false">IF(R841&lt;&gt;T841,(IF(J841="",H841*INFORMAÇÕES!$U$116,IF(J841="O",H841,0))),0)</f>
        <v>0</v>
      </c>
      <c r="Z841" s="75" t="n">
        <f aca="false">IF(E841&lt;&gt;0,H841,0)</f>
        <v>0</v>
      </c>
    </row>
    <row r="842" s="174" customFormat="true" ht="14.25" hidden="false" customHeight="true" outlineLevel="0" collapsed="false">
      <c r="A842" s="159" t="n">
        <v>831</v>
      </c>
      <c r="B842" s="160" t="n">
        <f aca="false">'ORÇ.GLOBAL REF.'!B842</f>
        <v>0</v>
      </c>
      <c r="C842" s="536" t="n">
        <f aca="false">'ORÇ.GLOBAL REF.'!C842</f>
        <v>0</v>
      </c>
      <c r="D842" s="162" t="n">
        <f aca="false">'ORÇ.GLOBAL REF.'!D842</f>
        <v>0</v>
      </c>
      <c r="E842" s="162" t="n">
        <f aca="false">'ORÇ.GLOBAL REF.'!E842</f>
        <v>0</v>
      </c>
      <c r="F842" s="537"/>
      <c r="G842" s="163" t="n">
        <f aca="false">ROUND(F842,2)</f>
        <v>0</v>
      </c>
      <c r="H842" s="163" t="n">
        <f aca="false">IF('ORÇ.GLOBAL P CAIXA'!K842="EXEC.",0,IF(E842&lt;&gt;0,ROUND(E842*G842,2),IF(Z842=0,(SUMIF('ORÇ.GLOBAL REF.'!$S$12:$S$1011,B842,$Z$12:$Z$1011)),Z842)))</f>
        <v>0</v>
      </c>
      <c r="I842" s="538" t="str">
        <f aca="false">'ORÇ.GLOBAL REF.'!H842</f>
        <v/>
      </c>
      <c r="J842" s="163" t="str">
        <f aca="false">'ORÇ.GLOBAL REF.'!I842</f>
        <v/>
      </c>
      <c r="K842" s="539" t="str">
        <f aca="false">'ORÇ.GLOBAL REF.'!J842</f>
        <v/>
      </c>
      <c r="L842" s="168" t="str">
        <f aca="false">IF(B842&gt;0,"ok","ocultar")</f>
        <v>ocultar</v>
      </c>
      <c r="M842" s="102"/>
      <c r="N842" s="102"/>
      <c r="O842" s="102"/>
      <c r="R842" s="157" t="n">
        <f aca="false">IF(B842=0,R841,IF(ISNONTEXT(B842)=TRUE(),INT(B842),INT(LEFT(B842,FIND(".",B842)-1))))</f>
        <v>3</v>
      </c>
      <c r="S842" s="157" t="str">
        <f aca="false">IF(S843=1,1,IF(B842&lt;&gt;0,1,IF(C842&lt;&gt;0,1,IF(D842&lt;&gt;0,1,IF(E842&lt;&gt;0,1,"")))))</f>
        <v/>
      </c>
      <c r="T842" s="157" t="str">
        <f aca="false">IF(R842=0," ",IF(R842&lt;&gt;R841,R842," "))</f>
        <v> </v>
      </c>
      <c r="U842" s="88"/>
      <c r="V842" s="75" t="e">
        <f aca="false">IF(R842&lt;&gt;T842,(IF(J842="",H842*(INFORMAÇÕES!$Q$79/INFORMAÇÕES!$Q$82),IF(J842="R",H842,0))),0)</f>
        <v>#DIV/0!</v>
      </c>
      <c r="W842" s="75" t="e">
        <f aca="false">IF(R842&lt;&gt;T842,(IF(J842="",H842*(INFORMAÇÕES!$Q$80/INFORMAÇÕES!$Q$82),IF(J842="C",H842,0))),0)</f>
        <v>#DIV/0!</v>
      </c>
      <c r="X842" s="75" t="n">
        <f aca="false">IF(R842&lt;&gt;T842,(IF(J842="",H842*INFORMAÇÕES!$U$115,IF(J842="CF",H842,0))),0)</f>
        <v>0</v>
      </c>
      <c r="Y842" s="75" t="n">
        <f aca="false">IF(R842&lt;&gt;T842,(IF(J842="",H842*INFORMAÇÕES!$U$116,IF(J842="O",H842,0))),0)</f>
        <v>0</v>
      </c>
      <c r="Z842" s="75" t="n">
        <f aca="false">IF(E842&lt;&gt;0,H842,0)</f>
        <v>0</v>
      </c>
    </row>
    <row r="843" s="174" customFormat="true" ht="14.25" hidden="false" customHeight="true" outlineLevel="0" collapsed="false">
      <c r="A843" s="159" t="n">
        <v>832</v>
      </c>
      <c r="B843" s="160" t="n">
        <f aca="false">'ORÇ.GLOBAL REF.'!B843</f>
        <v>0</v>
      </c>
      <c r="C843" s="536" t="n">
        <f aca="false">'ORÇ.GLOBAL REF.'!C843</f>
        <v>0</v>
      </c>
      <c r="D843" s="162" t="n">
        <f aca="false">'ORÇ.GLOBAL REF.'!D843</f>
        <v>0</v>
      </c>
      <c r="E843" s="162" t="n">
        <f aca="false">'ORÇ.GLOBAL REF.'!E843</f>
        <v>0</v>
      </c>
      <c r="F843" s="537"/>
      <c r="G843" s="163" t="n">
        <f aca="false">ROUND(F843,2)</f>
        <v>0</v>
      </c>
      <c r="H843" s="163" t="n">
        <f aca="false">IF('ORÇ.GLOBAL P CAIXA'!K843="EXEC.",0,IF(E843&lt;&gt;0,ROUND(E843*G843,2),IF(Z843=0,(SUMIF('ORÇ.GLOBAL REF.'!$S$12:$S$1011,B843,$Z$12:$Z$1011)),Z843)))</f>
        <v>0</v>
      </c>
      <c r="I843" s="538" t="str">
        <f aca="false">'ORÇ.GLOBAL REF.'!H843</f>
        <v/>
      </c>
      <c r="J843" s="163" t="str">
        <f aca="false">'ORÇ.GLOBAL REF.'!I843</f>
        <v/>
      </c>
      <c r="K843" s="539" t="str">
        <f aca="false">'ORÇ.GLOBAL REF.'!J843</f>
        <v/>
      </c>
      <c r="L843" s="168" t="str">
        <f aca="false">IF(B843&gt;0,"ok","ocultar")</f>
        <v>ocultar</v>
      </c>
      <c r="M843" s="102"/>
      <c r="N843" s="102"/>
      <c r="O843" s="102"/>
      <c r="R843" s="157" t="n">
        <f aca="false">IF(B843=0,R842,IF(ISNONTEXT(B843)=TRUE(),INT(B843),INT(LEFT(B843,FIND(".",B843)-1))))</f>
        <v>3</v>
      </c>
      <c r="S843" s="157" t="str">
        <f aca="false">IF(S844=1,1,IF(B843&lt;&gt;0,1,IF(C843&lt;&gt;0,1,IF(D843&lt;&gt;0,1,IF(E843&lt;&gt;0,1,"")))))</f>
        <v/>
      </c>
      <c r="T843" s="157" t="str">
        <f aca="false">IF(R843=0," ",IF(R843&lt;&gt;R842,R843," "))</f>
        <v> </v>
      </c>
      <c r="U843" s="88"/>
      <c r="V843" s="75" t="e">
        <f aca="false">IF(R843&lt;&gt;T843,(IF(J843="",H843*(INFORMAÇÕES!$Q$79/INFORMAÇÕES!$Q$82),IF(J843="R",H843,0))),0)</f>
        <v>#DIV/0!</v>
      </c>
      <c r="W843" s="75" t="e">
        <f aca="false">IF(R843&lt;&gt;T843,(IF(J843="",H843*(INFORMAÇÕES!$Q$80/INFORMAÇÕES!$Q$82),IF(J843="C",H843,0))),0)</f>
        <v>#DIV/0!</v>
      </c>
      <c r="X843" s="75" t="n">
        <f aca="false">IF(R843&lt;&gt;T843,(IF(J843="",H843*INFORMAÇÕES!$U$115,IF(J843="CF",H843,0))),0)</f>
        <v>0</v>
      </c>
      <c r="Y843" s="75" t="n">
        <f aca="false">IF(R843&lt;&gt;T843,(IF(J843="",H843*INFORMAÇÕES!$U$116,IF(J843="O",H843,0))),0)</f>
        <v>0</v>
      </c>
      <c r="Z843" s="75" t="n">
        <f aca="false">IF(E843&lt;&gt;0,H843,0)</f>
        <v>0</v>
      </c>
    </row>
    <row r="844" s="174" customFormat="true" ht="14.25" hidden="false" customHeight="true" outlineLevel="0" collapsed="false">
      <c r="A844" s="159" t="n">
        <v>833</v>
      </c>
      <c r="B844" s="160" t="n">
        <f aca="false">'ORÇ.GLOBAL REF.'!B844</f>
        <v>0</v>
      </c>
      <c r="C844" s="536" t="n">
        <f aca="false">'ORÇ.GLOBAL REF.'!C844</f>
        <v>0</v>
      </c>
      <c r="D844" s="162" t="n">
        <f aca="false">'ORÇ.GLOBAL REF.'!D844</f>
        <v>0</v>
      </c>
      <c r="E844" s="162" t="n">
        <f aca="false">'ORÇ.GLOBAL REF.'!E844</f>
        <v>0</v>
      </c>
      <c r="F844" s="537"/>
      <c r="G844" s="163" t="n">
        <f aca="false">ROUND(F844,2)</f>
        <v>0</v>
      </c>
      <c r="H844" s="163" t="n">
        <f aca="false">IF('ORÇ.GLOBAL P CAIXA'!K844="EXEC.",0,IF(E844&lt;&gt;0,ROUND(E844*G844,2),IF(Z844=0,(SUMIF('ORÇ.GLOBAL REF.'!$S$12:$S$1011,B844,$Z$12:$Z$1011)),Z844)))</f>
        <v>0</v>
      </c>
      <c r="I844" s="538" t="str">
        <f aca="false">'ORÇ.GLOBAL REF.'!H844</f>
        <v/>
      </c>
      <c r="J844" s="163" t="str">
        <f aca="false">'ORÇ.GLOBAL REF.'!I844</f>
        <v/>
      </c>
      <c r="K844" s="539" t="str">
        <f aca="false">'ORÇ.GLOBAL REF.'!J844</f>
        <v/>
      </c>
      <c r="L844" s="168" t="str">
        <f aca="false">IF(B844&gt;0,"ok","ocultar")</f>
        <v>ocultar</v>
      </c>
      <c r="M844" s="102"/>
      <c r="N844" s="102"/>
      <c r="O844" s="102"/>
      <c r="R844" s="157" t="n">
        <f aca="false">IF(B844=0,R843,IF(ISNONTEXT(B844)=TRUE(),INT(B844),INT(LEFT(B844,FIND(".",B844)-1))))</f>
        <v>3</v>
      </c>
      <c r="S844" s="157" t="str">
        <f aca="false">IF(S845=1,1,IF(B844&lt;&gt;0,1,IF(C844&lt;&gt;0,1,IF(D844&lt;&gt;0,1,IF(E844&lt;&gt;0,1,"")))))</f>
        <v/>
      </c>
      <c r="T844" s="157" t="str">
        <f aca="false">IF(R844=0," ",IF(R844&lt;&gt;R843,R844," "))</f>
        <v> </v>
      </c>
      <c r="U844" s="88"/>
      <c r="V844" s="75" t="e">
        <f aca="false">IF(R844&lt;&gt;T844,(IF(J844="",H844*(INFORMAÇÕES!$Q$79/INFORMAÇÕES!$Q$82),IF(J844="R",H844,0))),0)</f>
        <v>#DIV/0!</v>
      </c>
      <c r="W844" s="75" t="e">
        <f aca="false">IF(R844&lt;&gt;T844,(IF(J844="",H844*(INFORMAÇÕES!$Q$80/INFORMAÇÕES!$Q$82),IF(J844="C",H844,0))),0)</f>
        <v>#DIV/0!</v>
      </c>
      <c r="X844" s="75" t="n">
        <f aca="false">IF(R844&lt;&gt;T844,(IF(J844="",H844*INFORMAÇÕES!$U$115,IF(J844="CF",H844,0))),0)</f>
        <v>0</v>
      </c>
      <c r="Y844" s="75" t="n">
        <f aca="false">IF(R844&lt;&gt;T844,(IF(J844="",H844*INFORMAÇÕES!$U$116,IF(J844="O",H844,0))),0)</f>
        <v>0</v>
      </c>
      <c r="Z844" s="75" t="n">
        <f aca="false">IF(E844&lt;&gt;0,H844,0)</f>
        <v>0</v>
      </c>
    </row>
    <row r="845" s="174" customFormat="true" ht="14.25" hidden="false" customHeight="true" outlineLevel="0" collapsed="false">
      <c r="A845" s="159" t="n">
        <v>834</v>
      </c>
      <c r="B845" s="160" t="n">
        <f aca="false">'ORÇ.GLOBAL REF.'!B845</f>
        <v>0</v>
      </c>
      <c r="C845" s="536" t="n">
        <f aca="false">'ORÇ.GLOBAL REF.'!C845</f>
        <v>0</v>
      </c>
      <c r="D845" s="162" t="n">
        <f aca="false">'ORÇ.GLOBAL REF.'!D845</f>
        <v>0</v>
      </c>
      <c r="E845" s="162" t="n">
        <f aca="false">'ORÇ.GLOBAL REF.'!E845</f>
        <v>0</v>
      </c>
      <c r="F845" s="537"/>
      <c r="G845" s="163" t="n">
        <f aca="false">ROUND(F845,2)</f>
        <v>0</v>
      </c>
      <c r="H845" s="163" t="n">
        <f aca="false">IF('ORÇ.GLOBAL P CAIXA'!K845="EXEC.",0,IF(E845&lt;&gt;0,ROUND(E845*G845,2),IF(Z845=0,(SUMIF('ORÇ.GLOBAL REF.'!$S$12:$S$1011,B845,$Z$12:$Z$1011)),Z845)))</f>
        <v>0</v>
      </c>
      <c r="I845" s="538" t="str">
        <f aca="false">'ORÇ.GLOBAL REF.'!H845</f>
        <v/>
      </c>
      <c r="J845" s="163" t="str">
        <f aca="false">'ORÇ.GLOBAL REF.'!I845</f>
        <v/>
      </c>
      <c r="K845" s="539" t="str">
        <f aca="false">'ORÇ.GLOBAL REF.'!J845</f>
        <v/>
      </c>
      <c r="L845" s="168" t="str">
        <f aca="false">IF(B845&gt;0,"ok","ocultar")</f>
        <v>ocultar</v>
      </c>
      <c r="M845" s="102"/>
      <c r="N845" s="102"/>
      <c r="O845" s="102"/>
      <c r="R845" s="157" t="n">
        <f aca="false">IF(B845=0,R844,IF(ISNONTEXT(B845)=TRUE(),INT(B845),INT(LEFT(B845,FIND(".",B845)-1))))</f>
        <v>3</v>
      </c>
      <c r="S845" s="157" t="str">
        <f aca="false">IF(S846=1,1,IF(B845&lt;&gt;0,1,IF(C845&lt;&gt;0,1,IF(D845&lt;&gt;0,1,IF(E845&lt;&gt;0,1,"")))))</f>
        <v/>
      </c>
      <c r="T845" s="157" t="str">
        <f aca="false">IF(R845=0," ",IF(R845&lt;&gt;R844,R845," "))</f>
        <v> </v>
      </c>
      <c r="U845" s="88"/>
      <c r="V845" s="75" t="e">
        <f aca="false">IF(R845&lt;&gt;T845,(IF(J845="",H845*(INFORMAÇÕES!$Q$79/INFORMAÇÕES!$Q$82),IF(J845="R",H845,0))),0)</f>
        <v>#DIV/0!</v>
      </c>
      <c r="W845" s="75" t="e">
        <f aca="false">IF(R845&lt;&gt;T845,(IF(J845="",H845*(INFORMAÇÕES!$Q$80/INFORMAÇÕES!$Q$82),IF(J845="C",H845,0))),0)</f>
        <v>#DIV/0!</v>
      </c>
      <c r="X845" s="75" t="n">
        <f aca="false">IF(R845&lt;&gt;T845,(IF(J845="",H845*INFORMAÇÕES!$U$115,IF(J845="CF",H845,0))),0)</f>
        <v>0</v>
      </c>
      <c r="Y845" s="75" t="n">
        <f aca="false">IF(R845&lt;&gt;T845,(IF(J845="",H845*INFORMAÇÕES!$U$116,IF(J845="O",H845,0))),0)</f>
        <v>0</v>
      </c>
      <c r="Z845" s="75" t="n">
        <f aca="false">IF(E845&lt;&gt;0,H845,0)</f>
        <v>0</v>
      </c>
    </row>
    <row r="846" s="174" customFormat="true" ht="14.25" hidden="false" customHeight="true" outlineLevel="0" collapsed="false">
      <c r="A846" s="159" t="n">
        <v>835</v>
      </c>
      <c r="B846" s="160" t="n">
        <f aca="false">'ORÇ.GLOBAL REF.'!B846</f>
        <v>0</v>
      </c>
      <c r="C846" s="536" t="n">
        <f aca="false">'ORÇ.GLOBAL REF.'!C846</f>
        <v>0</v>
      </c>
      <c r="D846" s="162" t="n">
        <f aca="false">'ORÇ.GLOBAL REF.'!D846</f>
        <v>0</v>
      </c>
      <c r="E846" s="162" t="n">
        <f aca="false">'ORÇ.GLOBAL REF.'!E846</f>
        <v>0</v>
      </c>
      <c r="F846" s="537"/>
      <c r="G846" s="163" t="n">
        <f aca="false">ROUND(F846,2)</f>
        <v>0</v>
      </c>
      <c r="H846" s="163" t="n">
        <f aca="false">IF('ORÇ.GLOBAL P CAIXA'!K846="EXEC.",0,IF(E846&lt;&gt;0,ROUND(E846*G846,2),IF(Z846=0,(SUMIF('ORÇ.GLOBAL REF.'!$S$12:$S$1011,B846,$Z$12:$Z$1011)),Z846)))</f>
        <v>0</v>
      </c>
      <c r="I846" s="538" t="str">
        <f aca="false">'ORÇ.GLOBAL REF.'!H846</f>
        <v/>
      </c>
      <c r="J846" s="163" t="str">
        <f aca="false">'ORÇ.GLOBAL REF.'!I846</f>
        <v/>
      </c>
      <c r="K846" s="539" t="str">
        <f aca="false">'ORÇ.GLOBAL REF.'!J846</f>
        <v/>
      </c>
      <c r="L846" s="168" t="str">
        <f aca="false">IF(B846&gt;0,"ok","ocultar")</f>
        <v>ocultar</v>
      </c>
      <c r="M846" s="102"/>
      <c r="N846" s="102"/>
      <c r="O846" s="102"/>
      <c r="R846" s="157" t="n">
        <f aca="false">IF(B846=0,R845,IF(ISNONTEXT(B846)=TRUE(),INT(B846),INT(LEFT(B846,FIND(".",B846)-1))))</f>
        <v>3</v>
      </c>
      <c r="S846" s="157" t="str">
        <f aca="false">IF(S847=1,1,IF(B846&lt;&gt;0,1,IF(C846&lt;&gt;0,1,IF(D846&lt;&gt;0,1,IF(E846&lt;&gt;0,1,"")))))</f>
        <v/>
      </c>
      <c r="T846" s="157" t="str">
        <f aca="false">IF(R846=0," ",IF(R846&lt;&gt;R845,R846," "))</f>
        <v> </v>
      </c>
      <c r="U846" s="88"/>
      <c r="V846" s="75" t="e">
        <f aca="false">IF(R846&lt;&gt;T846,(IF(J846="",H846*(INFORMAÇÕES!$Q$79/INFORMAÇÕES!$Q$82),IF(J846="R",H846,0))),0)</f>
        <v>#DIV/0!</v>
      </c>
      <c r="W846" s="75" t="e">
        <f aca="false">IF(R846&lt;&gt;T846,(IF(J846="",H846*(INFORMAÇÕES!$Q$80/INFORMAÇÕES!$Q$82),IF(J846="C",H846,0))),0)</f>
        <v>#DIV/0!</v>
      </c>
      <c r="X846" s="75" t="n">
        <f aca="false">IF(R846&lt;&gt;T846,(IF(J846="",H846*INFORMAÇÕES!$U$115,IF(J846="CF",H846,0))),0)</f>
        <v>0</v>
      </c>
      <c r="Y846" s="75" t="n">
        <f aca="false">IF(R846&lt;&gt;T846,(IF(J846="",H846*INFORMAÇÕES!$U$116,IF(J846="O",H846,0))),0)</f>
        <v>0</v>
      </c>
      <c r="Z846" s="75" t="n">
        <f aca="false">IF(E846&lt;&gt;0,H846,0)</f>
        <v>0</v>
      </c>
    </row>
    <row r="847" s="174" customFormat="true" ht="14.25" hidden="false" customHeight="true" outlineLevel="0" collapsed="false">
      <c r="A847" s="159" t="n">
        <v>836</v>
      </c>
      <c r="B847" s="160" t="n">
        <f aca="false">'ORÇ.GLOBAL REF.'!B847</f>
        <v>0</v>
      </c>
      <c r="C847" s="536" t="n">
        <f aca="false">'ORÇ.GLOBAL REF.'!C847</f>
        <v>0</v>
      </c>
      <c r="D847" s="162" t="n">
        <f aca="false">'ORÇ.GLOBAL REF.'!D847</f>
        <v>0</v>
      </c>
      <c r="E847" s="162" t="n">
        <f aca="false">'ORÇ.GLOBAL REF.'!E847</f>
        <v>0</v>
      </c>
      <c r="F847" s="537"/>
      <c r="G847" s="163" t="n">
        <f aca="false">ROUND(F847,2)</f>
        <v>0</v>
      </c>
      <c r="H847" s="163" t="n">
        <f aca="false">IF('ORÇ.GLOBAL P CAIXA'!K847="EXEC.",0,IF(E847&lt;&gt;0,ROUND(E847*G847,2),IF(Z847=0,(SUMIF('ORÇ.GLOBAL REF.'!$S$12:$S$1011,B847,$Z$12:$Z$1011)),Z847)))</f>
        <v>0</v>
      </c>
      <c r="I847" s="538" t="str">
        <f aca="false">'ORÇ.GLOBAL REF.'!H847</f>
        <v/>
      </c>
      <c r="J847" s="163" t="str">
        <f aca="false">'ORÇ.GLOBAL REF.'!I847</f>
        <v/>
      </c>
      <c r="K847" s="539" t="str">
        <f aca="false">'ORÇ.GLOBAL REF.'!J847</f>
        <v/>
      </c>
      <c r="L847" s="168" t="str">
        <f aca="false">IF(B847&gt;0,"ok","ocultar")</f>
        <v>ocultar</v>
      </c>
      <c r="M847" s="102"/>
      <c r="N847" s="102"/>
      <c r="O847" s="102"/>
      <c r="R847" s="157" t="n">
        <f aca="false">IF(B847=0,R846,IF(ISNONTEXT(B847)=TRUE(),INT(B847),INT(LEFT(B847,FIND(".",B847)-1))))</f>
        <v>3</v>
      </c>
      <c r="S847" s="157" t="str">
        <f aca="false">IF(S848=1,1,IF(B847&lt;&gt;0,1,IF(C847&lt;&gt;0,1,IF(D847&lt;&gt;0,1,IF(E847&lt;&gt;0,1,"")))))</f>
        <v/>
      </c>
      <c r="T847" s="157" t="str">
        <f aca="false">IF(R847=0," ",IF(R847&lt;&gt;R846,R847," "))</f>
        <v> </v>
      </c>
      <c r="U847" s="88"/>
      <c r="V847" s="75" t="e">
        <f aca="false">IF(R847&lt;&gt;T847,(IF(J847="",H847*(INFORMAÇÕES!$Q$79/INFORMAÇÕES!$Q$82),IF(J847="R",H847,0))),0)</f>
        <v>#DIV/0!</v>
      </c>
      <c r="W847" s="75" t="e">
        <f aca="false">IF(R847&lt;&gt;T847,(IF(J847="",H847*(INFORMAÇÕES!$Q$80/INFORMAÇÕES!$Q$82),IF(J847="C",H847,0))),0)</f>
        <v>#DIV/0!</v>
      </c>
      <c r="X847" s="75" t="n">
        <f aca="false">IF(R847&lt;&gt;T847,(IF(J847="",H847*INFORMAÇÕES!$U$115,IF(J847="CF",H847,0))),0)</f>
        <v>0</v>
      </c>
      <c r="Y847" s="75" t="n">
        <f aca="false">IF(R847&lt;&gt;T847,(IF(J847="",H847*INFORMAÇÕES!$U$116,IF(J847="O",H847,0))),0)</f>
        <v>0</v>
      </c>
      <c r="Z847" s="75" t="n">
        <f aca="false">IF(E847&lt;&gt;0,H847,0)</f>
        <v>0</v>
      </c>
    </row>
    <row r="848" s="174" customFormat="true" ht="14.25" hidden="false" customHeight="true" outlineLevel="0" collapsed="false">
      <c r="A848" s="159" t="n">
        <v>837</v>
      </c>
      <c r="B848" s="160" t="n">
        <f aca="false">'ORÇ.GLOBAL REF.'!B848</f>
        <v>0</v>
      </c>
      <c r="C848" s="536" t="n">
        <f aca="false">'ORÇ.GLOBAL REF.'!C848</f>
        <v>0</v>
      </c>
      <c r="D848" s="162" t="n">
        <f aca="false">'ORÇ.GLOBAL REF.'!D848</f>
        <v>0</v>
      </c>
      <c r="E848" s="162" t="n">
        <f aca="false">'ORÇ.GLOBAL REF.'!E848</f>
        <v>0</v>
      </c>
      <c r="F848" s="537"/>
      <c r="G848" s="163" t="n">
        <f aca="false">ROUND(F848,2)</f>
        <v>0</v>
      </c>
      <c r="H848" s="163" t="n">
        <f aca="false">IF('ORÇ.GLOBAL P CAIXA'!K848="EXEC.",0,IF(E848&lt;&gt;0,ROUND(E848*G848,2),IF(Z848=0,(SUMIF('ORÇ.GLOBAL REF.'!$S$12:$S$1011,B848,$Z$12:$Z$1011)),Z848)))</f>
        <v>0</v>
      </c>
      <c r="I848" s="538" t="str">
        <f aca="false">'ORÇ.GLOBAL REF.'!H848</f>
        <v/>
      </c>
      <c r="J848" s="163" t="str">
        <f aca="false">'ORÇ.GLOBAL REF.'!I848</f>
        <v/>
      </c>
      <c r="K848" s="539" t="str">
        <f aca="false">'ORÇ.GLOBAL REF.'!J848</f>
        <v/>
      </c>
      <c r="L848" s="168" t="str">
        <f aca="false">IF(B848&gt;0,"ok","ocultar")</f>
        <v>ocultar</v>
      </c>
      <c r="M848" s="102"/>
      <c r="N848" s="102"/>
      <c r="O848" s="102"/>
      <c r="R848" s="157" t="n">
        <f aca="false">IF(B848=0,R847,IF(ISNONTEXT(B848)=TRUE(),INT(B848),INT(LEFT(B848,FIND(".",B848)-1))))</f>
        <v>3</v>
      </c>
      <c r="S848" s="157" t="str">
        <f aca="false">IF(S849=1,1,IF(B848&lt;&gt;0,1,IF(C848&lt;&gt;0,1,IF(D848&lt;&gt;0,1,IF(E848&lt;&gt;0,1,"")))))</f>
        <v/>
      </c>
      <c r="T848" s="157" t="str">
        <f aca="false">IF(R848=0," ",IF(R848&lt;&gt;R847,R848," "))</f>
        <v> </v>
      </c>
      <c r="U848" s="88"/>
      <c r="V848" s="75" t="e">
        <f aca="false">IF(R848&lt;&gt;T848,(IF(J848="",H848*(INFORMAÇÕES!$Q$79/INFORMAÇÕES!$Q$82),IF(J848="R",H848,0))),0)</f>
        <v>#DIV/0!</v>
      </c>
      <c r="W848" s="75" t="e">
        <f aca="false">IF(R848&lt;&gt;T848,(IF(J848="",H848*(INFORMAÇÕES!$Q$80/INFORMAÇÕES!$Q$82),IF(J848="C",H848,0))),0)</f>
        <v>#DIV/0!</v>
      </c>
      <c r="X848" s="75" t="n">
        <f aca="false">IF(R848&lt;&gt;T848,(IF(J848="",H848*INFORMAÇÕES!$U$115,IF(J848="CF",H848,0))),0)</f>
        <v>0</v>
      </c>
      <c r="Y848" s="75" t="n">
        <f aca="false">IF(R848&lt;&gt;T848,(IF(J848="",H848*INFORMAÇÕES!$U$116,IF(J848="O",H848,0))),0)</f>
        <v>0</v>
      </c>
      <c r="Z848" s="75" t="n">
        <f aca="false">IF(E848&lt;&gt;0,H848,0)</f>
        <v>0</v>
      </c>
    </row>
    <row r="849" s="174" customFormat="true" ht="14.25" hidden="false" customHeight="true" outlineLevel="0" collapsed="false">
      <c r="A849" s="159" t="n">
        <v>838</v>
      </c>
      <c r="B849" s="160" t="n">
        <f aca="false">'ORÇ.GLOBAL REF.'!B849</f>
        <v>0</v>
      </c>
      <c r="C849" s="536" t="n">
        <f aca="false">'ORÇ.GLOBAL REF.'!C849</f>
        <v>0</v>
      </c>
      <c r="D849" s="162" t="n">
        <f aca="false">'ORÇ.GLOBAL REF.'!D849</f>
        <v>0</v>
      </c>
      <c r="E849" s="162" t="n">
        <f aca="false">'ORÇ.GLOBAL REF.'!E849</f>
        <v>0</v>
      </c>
      <c r="F849" s="537"/>
      <c r="G849" s="163" t="n">
        <f aca="false">ROUND(F849,2)</f>
        <v>0</v>
      </c>
      <c r="H849" s="163" t="n">
        <f aca="false">IF('ORÇ.GLOBAL P CAIXA'!K849="EXEC.",0,IF(E849&lt;&gt;0,ROUND(E849*G849,2),IF(Z849=0,(SUMIF('ORÇ.GLOBAL REF.'!$S$12:$S$1011,B849,$Z$12:$Z$1011)),Z849)))</f>
        <v>0</v>
      </c>
      <c r="I849" s="538" t="str">
        <f aca="false">'ORÇ.GLOBAL REF.'!H849</f>
        <v/>
      </c>
      <c r="J849" s="163" t="str">
        <f aca="false">'ORÇ.GLOBAL REF.'!I849</f>
        <v/>
      </c>
      <c r="K849" s="539" t="str">
        <f aca="false">'ORÇ.GLOBAL REF.'!J849</f>
        <v/>
      </c>
      <c r="L849" s="168" t="str">
        <f aca="false">IF(B849&gt;0,"ok","ocultar")</f>
        <v>ocultar</v>
      </c>
      <c r="M849" s="102"/>
      <c r="N849" s="102"/>
      <c r="O849" s="102"/>
      <c r="R849" s="157" t="n">
        <f aca="false">IF(B849=0,R848,IF(ISNONTEXT(B849)=TRUE(),INT(B849),INT(LEFT(B849,FIND(".",B849)-1))))</f>
        <v>3</v>
      </c>
      <c r="S849" s="157" t="str">
        <f aca="false">IF(S850=1,1,IF(B849&lt;&gt;0,1,IF(C849&lt;&gt;0,1,IF(D849&lt;&gt;0,1,IF(E849&lt;&gt;0,1,"")))))</f>
        <v/>
      </c>
      <c r="T849" s="157" t="str">
        <f aca="false">IF(R849=0," ",IF(R849&lt;&gt;R848,R849," "))</f>
        <v> </v>
      </c>
      <c r="U849" s="88"/>
      <c r="V849" s="75" t="e">
        <f aca="false">IF(R849&lt;&gt;T849,(IF(J849="",H849*(INFORMAÇÕES!$Q$79/INFORMAÇÕES!$Q$82),IF(J849="R",H849,0))),0)</f>
        <v>#DIV/0!</v>
      </c>
      <c r="W849" s="75" t="e">
        <f aca="false">IF(R849&lt;&gt;T849,(IF(J849="",H849*(INFORMAÇÕES!$Q$80/INFORMAÇÕES!$Q$82),IF(J849="C",H849,0))),0)</f>
        <v>#DIV/0!</v>
      </c>
      <c r="X849" s="75" t="n">
        <f aca="false">IF(R849&lt;&gt;T849,(IF(J849="",H849*INFORMAÇÕES!$U$115,IF(J849="CF",H849,0))),0)</f>
        <v>0</v>
      </c>
      <c r="Y849" s="75" t="n">
        <f aca="false">IF(R849&lt;&gt;T849,(IF(J849="",H849*INFORMAÇÕES!$U$116,IF(J849="O",H849,0))),0)</f>
        <v>0</v>
      </c>
      <c r="Z849" s="75" t="n">
        <f aca="false">IF(E849&lt;&gt;0,H849,0)</f>
        <v>0</v>
      </c>
    </row>
    <row r="850" s="174" customFormat="true" ht="14.25" hidden="false" customHeight="true" outlineLevel="0" collapsed="false">
      <c r="A850" s="159" t="n">
        <v>839</v>
      </c>
      <c r="B850" s="160" t="n">
        <f aca="false">'ORÇ.GLOBAL REF.'!B850</f>
        <v>0</v>
      </c>
      <c r="C850" s="536" t="n">
        <f aca="false">'ORÇ.GLOBAL REF.'!C850</f>
        <v>0</v>
      </c>
      <c r="D850" s="162" t="n">
        <f aca="false">'ORÇ.GLOBAL REF.'!D850</f>
        <v>0</v>
      </c>
      <c r="E850" s="162" t="n">
        <f aca="false">'ORÇ.GLOBAL REF.'!E850</f>
        <v>0</v>
      </c>
      <c r="F850" s="537"/>
      <c r="G850" s="163" t="n">
        <f aca="false">ROUND(F850,2)</f>
        <v>0</v>
      </c>
      <c r="H850" s="163" t="n">
        <f aca="false">IF('ORÇ.GLOBAL P CAIXA'!K850="EXEC.",0,IF(E850&lt;&gt;0,ROUND(E850*G850,2),IF(Z850=0,(SUMIF('ORÇ.GLOBAL REF.'!$S$12:$S$1011,B850,$Z$12:$Z$1011)),Z850)))</f>
        <v>0</v>
      </c>
      <c r="I850" s="538" t="str">
        <f aca="false">'ORÇ.GLOBAL REF.'!H850</f>
        <v/>
      </c>
      <c r="J850" s="163" t="str">
        <f aca="false">'ORÇ.GLOBAL REF.'!I850</f>
        <v/>
      </c>
      <c r="K850" s="539" t="str">
        <f aca="false">'ORÇ.GLOBAL REF.'!J850</f>
        <v/>
      </c>
      <c r="L850" s="168" t="str">
        <f aca="false">IF(B850&gt;0,"ok","ocultar")</f>
        <v>ocultar</v>
      </c>
      <c r="M850" s="102"/>
      <c r="N850" s="102"/>
      <c r="O850" s="102"/>
      <c r="R850" s="157" t="n">
        <f aca="false">IF(B850=0,R849,IF(ISNONTEXT(B850)=TRUE(),INT(B850),INT(LEFT(B850,FIND(".",B850)-1))))</f>
        <v>3</v>
      </c>
      <c r="S850" s="157" t="str">
        <f aca="false">IF(S851=1,1,IF(B850&lt;&gt;0,1,IF(C850&lt;&gt;0,1,IF(D850&lt;&gt;0,1,IF(E850&lt;&gt;0,1,"")))))</f>
        <v/>
      </c>
      <c r="T850" s="157" t="str">
        <f aca="false">IF(R850=0," ",IF(R850&lt;&gt;R849,R850," "))</f>
        <v> </v>
      </c>
      <c r="U850" s="88"/>
      <c r="V850" s="75" t="e">
        <f aca="false">IF(R850&lt;&gt;T850,(IF(J850="",H850*(INFORMAÇÕES!$Q$79/INFORMAÇÕES!$Q$82),IF(J850="R",H850,0))),0)</f>
        <v>#DIV/0!</v>
      </c>
      <c r="W850" s="75" t="e">
        <f aca="false">IF(R850&lt;&gt;T850,(IF(J850="",H850*(INFORMAÇÕES!$Q$80/INFORMAÇÕES!$Q$82),IF(J850="C",H850,0))),0)</f>
        <v>#DIV/0!</v>
      </c>
      <c r="X850" s="75" t="n">
        <f aca="false">IF(R850&lt;&gt;T850,(IF(J850="",H850*INFORMAÇÕES!$U$115,IF(J850="CF",H850,0))),0)</f>
        <v>0</v>
      </c>
      <c r="Y850" s="75" t="n">
        <f aca="false">IF(R850&lt;&gt;T850,(IF(J850="",H850*INFORMAÇÕES!$U$116,IF(J850="O",H850,0))),0)</f>
        <v>0</v>
      </c>
      <c r="Z850" s="75" t="n">
        <f aca="false">IF(E850&lt;&gt;0,H850,0)</f>
        <v>0</v>
      </c>
    </row>
    <row r="851" s="174" customFormat="true" ht="14.25" hidden="false" customHeight="true" outlineLevel="0" collapsed="false">
      <c r="A851" s="159" t="n">
        <v>840</v>
      </c>
      <c r="B851" s="160" t="n">
        <f aca="false">'ORÇ.GLOBAL REF.'!B851</f>
        <v>0</v>
      </c>
      <c r="C851" s="536" t="n">
        <f aca="false">'ORÇ.GLOBAL REF.'!C851</f>
        <v>0</v>
      </c>
      <c r="D851" s="162" t="n">
        <f aca="false">'ORÇ.GLOBAL REF.'!D851</f>
        <v>0</v>
      </c>
      <c r="E851" s="162" t="n">
        <f aca="false">'ORÇ.GLOBAL REF.'!E851</f>
        <v>0</v>
      </c>
      <c r="F851" s="537"/>
      <c r="G851" s="163" t="n">
        <f aca="false">ROUND(F851,2)</f>
        <v>0</v>
      </c>
      <c r="H851" s="163" t="n">
        <f aca="false">IF('ORÇ.GLOBAL P CAIXA'!K851="EXEC.",0,IF(E851&lt;&gt;0,ROUND(E851*G851,2),IF(Z851=0,(SUMIF('ORÇ.GLOBAL REF.'!$S$12:$S$1011,B851,$Z$12:$Z$1011)),Z851)))</f>
        <v>0</v>
      </c>
      <c r="I851" s="538" t="str">
        <f aca="false">'ORÇ.GLOBAL REF.'!H851</f>
        <v/>
      </c>
      <c r="J851" s="163" t="str">
        <f aca="false">'ORÇ.GLOBAL REF.'!I851</f>
        <v/>
      </c>
      <c r="K851" s="539" t="str">
        <f aca="false">'ORÇ.GLOBAL REF.'!J851</f>
        <v/>
      </c>
      <c r="L851" s="168" t="str">
        <f aca="false">IF(B851&gt;0,"ok","ocultar")</f>
        <v>ocultar</v>
      </c>
      <c r="M851" s="102"/>
      <c r="N851" s="102"/>
      <c r="O851" s="102"/>
      <c r="R851" s="157" t="n">
        <f aca="false">IF(B851=0,R850,IF(ISNONTEXT(B851)=TRUE(),INT(B851),INT(LEFT(B851,FIND(".",B851)-1))))</f>
        <v>3</v>
      </c>
      <c r="S851" s="157" t="str">
        <f aca="false">IF(S852=1,1,IF(B851&lt;&gt;0,1,IF(C851&lt;&gt;0,1,IF(D851&lt;&gt;0,1,IF(E851&lt;&gt;0,1,"")))))</f>
        <v/>
      </c>
      <c r="T851" s="157" t="str">
        <f aca="false">IF(R851=0," ",IF(R851&lt;&gt;R850,R851," "))</f>
        <v> </v>
      </c>
      <c r="U851" s="88"/>
      <c r="V851" s="75" t="e">
        <f aca="false">IF(R851&lt;&gt;T851,(IF(J851="",H851*(INFORMAÇÕES!$Q$79/INFORMAÇÕES!$Q$82),IF(J851="R",H851,0))),0)</f>
        <v>#DIV/0!</v>
      </c>
      <c r="W851" s="75" t="e">
        <f aca="false">IF(R851&lt;&gt;T851,(IF(J851="",H851*(INFORMAÇÕES!$Q$80/INFORMAÇÕES!$Q$82),IF(J851="C",H851,0))),0)</f>
        <v>#DIV/0!</v>
      </c>
      <c r="X851" s="75" t="n">
        <f aca="false">IF(R851&lt;&gt;T851,(IF(J851="",H851*INFORMAÇÕES!$U$115,IF(J851="CF",H851,0))),0)</f>
        <v>0</v>
      </c>
      <c r="Y851" s="75" t="n">
        <f aca="false">IF(R851&lt;&gt;T851,(IF(J851="",H851*INFORMAÇÕES!$U$116,IF(J851="O",H851,0))),0)</f>
        <v>0</v>
      </c>
      <c r="Z851" s="75" t="n">
        <f aca="false">IF(E851&lt;&gt;0,H851,0)</f>
        <v>0</v>
      </c>
    </row>
    <row r="852" s="174" customFormat="true" ht="14.25" hidden="false" customHeight="true" outlineLevel="0" collapsed="false">
      <c r="A852" s="159" t="n">
        <v>841</v>
      </c>
      <c r="B852" s="160" t="n">
        <f aca="false">'ORÇ.GLOBAL REF.'!B852</f>
        <v>0</v>
      </c>
      <c r="C852" s="536" t="n">
        <f aca="false">'ORÇ.GLOBAL REF.'!C852</f>
        <v>0</v>
      </c>
      <c r="D852" s="162" t="n">
        <f aca="false">'ORÇ.GLOBAL REF.'!D852</f>
        <v>0</v>
      </c>
      <c r="E852" s="162" t="n">
        <f aca="false">'ORÇ.GLOBAL REF.'!E852</f>
        <v>0</v>
      </c>
      <c r="F852" s="537"/>
      <c r="G852" s="163" t="n">
        <f aca="false">ROUND(F852,2)</f>
        <v>0</v>
      </c>
      <c r="H852" s="163" t="n">
        <f aca="false">IF('ORÇ.GLOBAL P CAIXA'!K852="EXEC.",0,IF(E852&lt;&gt;0,ROUND(E852*G852,2),IF(Z852=0,(SUMIF('ORÇ.GLOBAL REF.'!$S$12:$S$1011,B852,$Z$12:$Z$1011)),Z852)))</f>
        <v>0</v>
      </c>
      <c r="I852" s="538" t="str">
        <f aca="false">'ORÇ.GLOBAL REF.'!H852</f>
        <v/>
      </c>
      <c r="J852" s="163" t="str">
        <f aca="false">'ORÇ.GLOBAL REF.'!I852</f>
        <v/>
      </c>
      <c r="K852" s="539" t="str">
        <f aca="false">'ORÇ.GLOBAL REF.'!J852</f>
        <v/>
      </c>
      <c r="L852" s="168" t="str">
        <f aca="false">IF(B852&gt;0,"ok","ocultar")</f>
        <v>ocultar</v>
      </c>
      <c r="M852" s="102"/>
      <c r="N852" s="102"/>
      <c r="O852" s="102"/>
      <c r="R852" s="157" t="n">
        <f aca="false">IF(B852=0,R851,IF(ISNONTEXT(B852)=TRUE(),INT(B852),INT(LEFT(B852,FIND(".",B852)-1))))</f>
        <v>3</v>
      </c>
      <c r="S852" s="157" t="str">
        <f aca="false">IF(S853=1,1,IF(B852&lt;&gt;0,1,IF(C852&lt;&gt;0,1,IF(D852&lt;&gt;0,1,IF(E852&lt;&gt;0,1,"")))))</f>
        <v/>
      </c>
      <c r="T852" s="157" t="str">
        <f aca="false">IF(R852=0," ",IF(R852&lt;&gt;R851,R852," "))</f>
        <v> </v>
      </c>
      <c r="U852" s="88"/>
      <c r="V852" s="75" t="e">
        <f aca="false">IF(R852&lt;&gt;T852,(IF(J852="",H852*(INFORMAÇÕES!$Q$79/INFORMAÇÕES!$Q$82),IF(J852="R",H852,0))),0)</f>
        <v>#DIV/0!</v>
      </c>
      <c r="W852" s="75" t="e">
        <f aca="false">IF(R852&lt;&gt;T852,(IF(J852="",H852*(INFORMAÇÕES!$Q$80/INFORMAÇÕES!$Q$82),IF(J852="C",H852,0))),0)</f>
        <v>#DIV/0!</v>
      </c>
      <c r="X852" s="75" t="n">
        <f aca="false">IF(R852&lt;&gt;T852,(IF(J852="",H852*INFORMAÇÕES!$U$115,IF(J852="CF",H852,0))),0)</f>
        <v>0</v>
      </c>
      <c r="Y852" s="75" t="n">
        <f aca="false">IF(R852&lt;&gt;T852,(IF(J852="",H852*INFORMAÇÕES!$U$116,IF(J852="O",H852,0))),0)</f>
        <v>0</v>
      </c>
      <c r="Z852" s="75" t="n">
        <f aca="false">IF(E852&lt;&gt;0,H852,0)</f>
        <v>0</v>
      </c>
    </row>
    <row r="853" s="174" customFormat="true" ht="14.25" hidden="false" customHeight="true" outlineLevel="0" collapsed="false">
      <c r="A853" s="159" t="n">
        <v>842</v>
      </c>
      <c r="B853" s="160" t="n">
        <f aca="false">'ORÇ.GLOBAL REF.'!B853</f>
        <v>0</v>
      </c>
      <c r="C853" s="536" t="n">
        <f aca="false">'ORÇ.GLOBAL REF.'!C853</f>
        <v>0</v>
      </c>
      <c r="D853" s="162" t="n">
        <f aca="false">'ORÇ.GLOBAL REF.'!D853</f>
        <v>0</v>
      </c>
      <c r="E853" s="162" t="n">
        <f aca="false">'ORÇ.GLOBAL REF.'!E853</f>
        <v>0</v>
      </c>
      <c r="F853" s="537"/>
      <c r="G853" s="163" t="n">
        <f aca="false">ROUND(F853,2)</f>
        <v>0</v>
      </c>
      <c r="H853" s="163" t="n">
        <f aca="false">IF('ORÇ.GLOBAL P CAIXA'!K853="EXEC.",0,IF(E853&lt;&gt;0,ROUND(E853*G853,2),IF(Z853=0,(SUMIF('ORÇ.GLOBAL REF.'!$S$12:$S$1011,B853,$Z$12:$Z$1011)),Z853)))</f>
        <v>0</v>
      </c>
      <c r="I853" s="538" t="str">
        <f aca="false">'ORÇ.GLOBAL REF.'!H853</f>
        <v/>
      </c>
      <c r="J853" s="163" t="str">
        <f aca="false">'ORÇ.GLOBAL REF.'!I853</f>
        <v/>
      </c>
      <c r="K853" s="539" t="str">
        <f aca="false">'ORÇ.GLOBAL REF.'!J853</f>
        <v/>
      </c>
      <c r="L853" s="168" t="str">
        <f aca="false">IF(B853&gt;0,"ok","ocultar")</f>
        <v>ocultar</v>
      </c>
      <c r="M853" s="102"/>
      <c r="N853" s="102"/>
      <c r="O853" s="102"/>
      <c r="R853" s="157" t="n">
        <f aca="false">IF(B853=0,R852,IF(ISNONTEXT(B853)=TRUE(),INT(B853),INT(LEFT(B853,FIND(".",B853)-1))))</f>
        <v>3</v>
      </c>
      <c r="S853" s="157" t="str">
        <f aca="false">IF(S854=1,1,IF(B853&lt;&gt;0,1,IF(C853&lt;&gt;0,1,IF(D853&lt;&gt;0,1,IF(E853&lt;&gt;0,1,"")))))</f>
        <v/>
      </c>
      <c r="T853" s="157" t="str">
        <f aca="false">IF(R853=0," ",IF(R853&lt;&gt;R852,R853," "))</f>
        <v> </v>
      </c>
      <c r="U853" s="88"/>
      <c r="V853" s="75" t="e">
        <f aca="false">IF(R853&lt;&gt;T853,(IF(J853="",H853*(INFORMAÇÕES!$Q$79/INFORMAÇÕES!$Q$82),IF(J853="R",H853,0))),0)</f>
        <v>#DIV/0!</v>
      </c>
      <c r="W853" s="75" t="e">
        <f aca="false">IF(R853&lt;&gt;T853,(IF(J853="",H853*(INFORMAÇÕES!$Q$80/INFORMAÇÕES!$Q$82),IF(J853="C",H853,0))),0)</f>
        <v>#DIV/0!</v>
      </c>
      <c r="X853" s="75" t="n">
        <f aca="false">IF(R853&lt;&gt;T853,(IF(J853="",H853*INFORMAÇÕES!$U$115,IF(J853="CF",H853,0))),0)</f>
        <v>0</v>
      </c>
      <c r="Y853" s="75" t="n">
        <f aca="false">IF(R853&lt;&gt;T853,(IF(J853="",H853*INFORMAÇÕES!$U$116,IF(J853="O",H853,0))),0)</f>
        <v>0</v>
      </c>
      <c r="Z853" s="75" t="n">
        <f aca="false">IF(E853&lt;&gt;0,H853,0)</f>
        <v>0</v>
      </c>
    </row>
    <row r="854" s="174" customFormat="true" ht="14.25" hidden="false" customHeight="true" outlineLevel="0" collapsed="false">
      <c r="A854" s="159" t="n">
        <v>843</v>
      </c>
      <c r="B854" s="160" t="n">
        <f aca="false">'ORÇ.GLOBAL REF.'!B854</f>
        <v>0</v>
      </c>
      <c r="C854" s="536" t="n">
        <f aca="false">'ORÇ.GLOBAL REF.'!C854</f>
        <v>0</v>
      </c>
      <c r="D854" s="162" t="n">
        <f aca="false">'ORÇ.GLOBAL REF.'!D854</f>
        <v>0</v>
      </c>
      <c r="E854" s="162" t="n">
        <f aca="false">'ORÇ.GLOBAL REF.'!E854</f>
        <v>0</v>
      </c>
      <c r="F854" s="537"/>
      <c r="G854" s="163" t="n">
        <f aca="false">ROUND(F854,2)</f>
        <v>0</v>
      </c>
      <c r="H854" s="163" t="n">
        <f aca="false">IF('ORÇ.GLOBAL P CAIXA'!K854="EXEC.",0,IF(E854&lt;&gt;0,ROUND(E854*G854,2),IF(Z854=0,(SUMIF('ORÇ.GLOBAL REF.'!$S$12:$S$1011,B854,$Z$12:$Z$1011)),Z854)))</f>
        <v>0</v>
      </c>
      <c r="I854" s="538" t="str">
        <f aca="false">'ORÇ.GLOBAL REF.'!H854</f>
        <v/>
      </c>
      <c r="J854" s="163" t="str">
        <f aca="false">'ORÇ.GLOBAL REF.'!I854</f>
        <v/>
      </c>
      <c r="K854" s="539" t="str">
        <f aca="false">'ORÇ.GLOBAL REF.'!J854</f>
        <v/>
      </c>
      <c r="L854" s="168" t="str">
        <f aca="false">IF(B854&gt;0,"ok","ocultar")</f>
        <v>ocultar</v>
      </c>
      <c r="M854" s="102"/>
      <c r="N854" s="102"/>
      <c r="O854" s="102"/>
      <c r="R854" s="157" t="n">
        <f aca="false">IF(B854=0,R853,IF(ISNONTEXT(B854)=TRUE(),INT(B854),INT(LEFT(B854,FIND(".",B854)-1))))</f>
        <v>3</v>
      </c>
      <c r="S854" s="157" t="str">
        <f aca="false">IF(S855=1,1,IF(B854&lt;&gt;0,1,IF(C854&lt;&gt;0,1,IF(D854&lt;&gt;0,1,IF(E854&lt;&gt;0,1,"")))))</f>
        <v/>
      </c>
      <c r="T854" s="157" t="str">
        <f aca="false">IF(R854=0," ",IF(R854&lt;&gt;R853,R854," "))</f>
        <v> </v>
      </c>
      <c r="U854" s="88"/>
      <c r="V854" s="75" t="e">
        <f aca="false">IF(R854&lt;&gt;T854,(IF(J854="",H854*(INFORMAÇÕES!$Q$79/INFORMAÇÕES!$Q$82),IF(J854="R",H854,0))),0)</f>
        <v>#DIV/0!</v>
      </c>
      <c r="W854" s="75" t="e">
        <f aca="false">IF(R854&lt;&gt;T854,(IF(J854="",H854*(INFORMAÇÕES!$Q$80/INFORMAÇÕES!$Q$82),IF(J854="C",H854,0))),0)</f>
        <v>#DIV/0!</v>
      </c>
      <c r="X854" s="75" t="n">
        <f aca="false">IF(R854&lt;&gt;T854,(IF(J854="",H854*INFORMAÇÕES!$U$115,IF(J854="CF",H854,0))),0)</f>
        <v>0</v>
      </c>
      <c r="Y854" s="75" t="n">
        <f aca="false">IF(R854&lt;&gt;T854,(IF(J854="",H854*INFORMAÇÕES!$U$116,IF(J854="O",H854,0))),0)</f>
        <v>0</v>
      </c>
      <c r="Z854" s="75" t="n">
        <f aca="false">IF(E854&lt;&gt;0,H854,0)</f>
        <v>0</v>
      </c>
    </row>
    <row r="855" s="174" customFormat="true" ht="14.25" hidden="false" customHeight="true" outlineLevel="0" collapsed="false">
      <c r="A855" s="159" t="n">
        <v>844</v>
      </c>
      <c r="B855" s="160" t="n">
        <f aca="false">'ORÇ.GLOBAL REF.'!B855</f>
        <v>0</v>
      </c>
      <c r="C855" s="536" t="n">
        <f aca="false">'ORÇ.GLOBAL REF.'!C855</f>
        <v>0</v>
      </c>
      <c r="D855" s="162" t="n">
        <f aca="false">'ORÇ.GLOBAL REF.'!D855</f>
        <v>0</v>
      </c>
      <c r="E855" s="162" t="n">
        <f aca="false">'ORÇ.GLOBAL REF.'!E855</f>
        <v>0</v>
      </c>
      <c r="F855" s="537"/>
      <c r="G855" s="163" t="n">
        <f aca="false">ROUND(F855,2)</f>
        <v>0</v>
      </c>
      <c r="H855" s="163" t="n">
        <f aca="false">IF('ORÇ.GLOBAL P CAIXA'!K855="EXEC.",0,IF(E855&lt;&gt;0,ROUND(E855*G855,2),IF(Z855=0,(SUMIF('ORÇ.GLOBAL REF.'!$S$12:$S$1011,B855,$Z$12:$Z$1011)),Z855)))</f>
        <v>0</v>
      </c>
      <c r="I855" s="538" t="str">
        <f aca="false">'ORÇ.GLOBAL REF.'!H855</f>
        <v/>
      </c>
      <c r="J855" s="163" t="str">
        <f aca="false">'ORÇ.GLOBAL REF.'!I855</f>
        <v/>
      </c>
      <c r="K855" s="539" t="str">
        <f aca="false">'ORÇ.GLOBAL REF.'!J855</f>
        <v/>
      </c>
      <c r="L855" s="168" t="str">
        <f aca="false">IF(B855&gt;0,"ok","ocultar")</f>
        <v>ocultar</v>
      </c>
      <c r="M855" s="102"/>
      <c r="N855" s="102"/>
      <c r="O855" s="102"/>
      <c r="R855" s="157" t="n">
        <f aca="false">IF(B855=0,R854,IF(ISNONTEXT(B855)=TRUE(),INT(B855),INT(LEFT(B855,FIND(".",B855)-1))))</f>
        <v>3</v>
      </c>
      <c r="S855" s="157" t="str">
        <f aca="false">IF(S856=1,1,IF(B855&lt;&gt;0,1,IF(C855&lt;&gt;0,1,IF(D855&lt;&gt;0,1,IF(E855&lt;&gt;0,1,"")))))</f>
        <v/>
      </c>
      <c r="T855" s="157" t="str">
        <f aca="false">IF(R855=0," ",IF(R855&lt;&gt;R854,R855," "))</f>
        <v> </v>
      </c>
      <c r="U855" s="88"/>
      <c r="V855" s="75" t="e">
        <f aca="false">IF(R855&lt;&gt;T855,(IF(J855="",H855*(INFORMAÇÕES!$Q$79/INFORMAÇÕES!$Q$82),IF(J855="R",H855,0))),0)</f>
        <v>#DIV/0!</v>
      </c>
      <c r="W855" s="75" t="e">
        <f aca="false">IF(R855&lt;&gt;T855,(IF(J855="",H855*(INFORMAÇÕES!$Q$80/INFORMAÇÕES!$Q$82),IF(J855="C",H855,0))),0)</f>
        <v>#DIV/0!</v>
      </c>
      <c r="X855" s="75" t="n">
        <f aca="false">IF(R855&lt;&gt;T855,(IF(J855="",H855*INFORMAÇÕES!$U$115,IF(J855="CF",H855,0))),0)</f>
        <v>0</v>
      </c>
      <c r="Y855" s="75" t="n">
        <f aca="false">IF(R855&lt;&gt;T855,(IF(J855="",H855*INFORMAÇÕES!$U$116,IF(J855="O",H855,0))),0)</f>
        <v>0</v>
      </c>
      <c r="Z855" s="75" t="n">
        <f aca="false">IF(E855&lt;&gt;0,H855,0)</f>
        <v>0</v>
      </c>
    </row>
    <row r="856" s="174" customFormat="true" ht="14.25" hidden="false" customHeight="true" outlineLevel="0" collapsed="false">
      <c r="A856" s="159" t="n">
        <v>845</v>
      </c>
      <c r="B856" s="160" t="n">
        <f aca="false">'ORÇ.GLOBAL REF.'!B856</f>
        <v>0</v>
      </c>
      <c r="C856" s="536" t="n">
        <f aca="false">'ORÇ.GLOBAL REF.'!C856</f>
        <v>0</v>
      </c>
      <c r="D856" s="162" t="n">
        <f aca="false">'ORÇ.GLOBAL REF.'!D856</f>
        <v>0</v>
      </c>
      <c r="E856" s="162" t="n">
        <f aca="false">'ORÇ.GLOBAL REF.'!E856</f>
        <v>0</v>
      </c>
      <c r="F856" s="537"/>
      <c r="G856" s="163" t="n">
        <f aca="false">ROUND(F856,2)</f>
        <v>0</v>
      </c>
      <c r="H856" s="163" t="n">
        <f aca="false">IF('ORÇ.GLOBAL P CAIXA'!K856="EXEC.",0,IF(E856&lt;&gt;0,ROUND(E856*G856,2),IF(Z856=0,(SUMIF('ORÇ.GLOBAL REF.'!$S$12:$S$1011,B856,$Z$12:$Z$1011)),Z856)))</f>
        <v>0</v>
      </c>
      <c r="I856" s="538" t="str">
        <f aca="false">'ORÇ.GLOBAL REF.'!H856</f>
        <v/>
      </c>
      <c r="J856" s="163" t="str">
        <f aca="false">'ORÇ.GLOBAL REF.'!I856</f>
        <v/>
      </c>
      <c r="K856" s="539" t="str">
        <f aca="false">'ORÇ.GLOBAL REF.'!J856</f>
        <v/>
      </c>
      <c r="L856" s="168" t="str">
        <f aca="false">IF(B856&gt;0,"ok","ocultar")</f>
        <v>ocultar</v>
      </c>
      <c r="M856" s="102"/>
      <c r="N856" s="102"/>
      <c r="O856" s="102"/>
      <c r="R856" s="157" t="n">
        <f aca="false">IF(B856=0,R855,IF(ISNONTEXT(B856)=TRUE(),INT(B856),INT(LEFT(B856,FIND(".",B856)-1))))</f>
        <v>3</v>
      </c>
      <c r="S856" s="157" t="str">
        <f aca="false">IF(S857=1,1,IF(B856&lt;&gt;0,1,IF(C856&lt;&gt;0,1,IF(D856&lt;&gt;0,1,IF(E856&lt;&gt;0,1,"")))))</f>
        <v/>
      </c>
      <c r="T856" s="157" t="str">
        <f aca="false">IF(R856=0," ",IF(R856&lt;&gt;R855,R856," "))</f>
        <v> </v>
      </c>
      <c r="U856" s="88"/>
      <c r="V856" s="75" t="e">
        <f aca="false">IF(R856&lt;&gt;T856,(IF(J856="",H856*(INFORMAÇÕES!$Q$79/INFORMAÇÕES!$Q$82),IF(J856="R",H856,0))),0)</f>
        <v>#DIV/0!</v>
      </c>
      <c r="W856" s="75" t="e">
        <f aca="false">IF(R856&lt;&gt;T856,(IF(J856="",H856*(INFORMAÇÕES!$Q$80/INFORMAÇÕES!$Q$82),IF(J856="C",H856,0))),0)</f>
        <v>#DIV/0!</v>
      </c>
      <c r="X856" s="75" t="n">
        <f aca="false">IF(R856&lt;&gt;T856,(IF(J856="",H856*INFORMAÇÕES!$U$115,IF(J856="CF",H856,0))),0)</f>
        <v>0</v>
      </c>
      <c r="Y856" s="75" t="n">
        <f aca="false">IF(R856&lt;&gt;T856,(IF(J856="",H856*INFORMAÇÕES!$U$116,IF(J856="O",H856,0))),0)</f>
        <v>0</v>
      </c>
      <c r="Z856" s="75" t="n">
        <f aca="false">IF(E856&lt;&gt;0,H856,0)</f>
        <v>0</v>
      </c>
    </row>
    <row r="857" s="174" customFormat="true" ht="14.25" hidden="false" customHeight="true" outlineLevel="0" collapsed="false">
      <c r="A857" s="159" t="n">
        <v>846</v>
      </c>
      <c r="B857" s="160" t="n">
        <f aca="false">'ORÇ.GLOBAL REF.'!B857</f>
        <v>0</v>
      </c>
      <c r="C857" s="536" t="n">
        <f aca="false">'ORÇ.GLOBAL REF.'!C857</f>
        <v>0</v>
      </c>
      <c r="D857" s="162" t="n">
        <f aca="false">'ORÇ.GLOBAL REF.'!D857</f>
        <v>0</v>
      </c>
      <c r="E857" s="162" t="n">
        <f aca="false">'ORÇ.GLOBAL REF.'!E857</f>
        <v>0</v>
      </c>
      <c r="F857" s="537"/>
      <c r="G857" s="163" t="n">
        <f aca="false">ROUND(F857,2)</f>
        <v>0</v>
      </c>
      <c r="H857" s="163" t="n">
        <f aca="false">IF('ORÇ.GLOBAL P CAIXA'!K857="EXEC.",0,IF(E857&lt;&gt;0,ROUND(E857*G857,2),IF(Z857=0,(SUMIF('ORÇ.GLOBAL REF.'!$S$12:$S$1011,B857,$Z$12:$Z$1011)),Z857)))</f>
        <v>0</v>
      </c>
      <c r="I857" s="538" t="str">
        <f aca="false">'ORÇ.GLOBAL REF.'!H857</f>
        <v/>
      </c>
      <c r="J857" s="163" t="str">
        <f aca="false">'ORÇ.GLOBAL REF.'!I857</f>
        <v/>
      </c>
      <c r="K857" s="539" t="str">
        <f aca="false">'ORÇ.GLOBAL REF.'!J857</f>
        <v/>
      </c>
      <c r="L857" s="168" t="str">
        <f aca="false">IF(B857&gt;0,"ok","ocultar")</f>
        <v>ocultar</v>
      </c>
      <c r="M857" s="102"/>
      <c r="N857" s="102"/>
      <c r="O857" s="102"/>
      <c r="R857" s="157" t="n">
        <f aca="false">IF(B857=0,R856,IF(ISNONTEXT(B857)=TRUE(),INT(B857),INT(LEFT(B857,FIND(".",B857)-1))))</f>
        <v>3</v>
      </c>
      <c r="S857" s="157" t="str">
        <f aca="false">IF(S858=1,1,IF(B857&lt;&gt;0,1,IF(C857&lt;&gt;0,1,IF(D857&lt;&gt;0,1,IF(E857&lt;&gt;0,1,"")))))</f>
        <v/>
      </c>
      <c r="T857" s="157" t="str">
        <f aca="false">IF(R857=0," ",IF(R857&lt;&gt;R856,R857," "))</f>
        <v> </v>
      </c>
      <c r="U857" s="88"/>
      <c r="V857" s="75" t="e">
        <f aca="false">IF(R857&lt;&gt;T857,(IF(J857="",H857*(INFORMAÇÕES!$Q$79/INFORMAÇÕES!$Q$82),IF(J857="R",H857,0))),0)</f>
        <v>#DIV/0!</v>
      </c>
      <c r="W857" s="75" t="e">
        <f aca="false">IF(R857&lt;&gt;T857,(IF(J857="",H857*(INFORMAÇÕES!$Q$80/INFORMAÇÕES!$Q$82),IF(J857="C",H857,0))),0)</f>
        <v>#DIV/0!</v>
      </c>
      <c r="X857" s="75" t="n">
        <f aca="false">IF(R857&lt;&gt;T857,(IF(J857="",H857*INFORMAÇÕES!$U$115,IF(J857="CF",H857,0))),0)</f>
        <v>0</v>
      </c>
      <c r="Y857" s="75" t="n">
        <f aca="false">IF(R857&lt;&gt;T857,(IF(J857="",H857*INFORMAÇÕES!$U$116,IF(J857="O",H857,0))),0)</f>
        <v>0</v>
      </c>
      <c r="Z857" s="75" t="n">
        <f aca="false">IF(E857&lt;&gt;0,H857,0)</f>
        <v>0</v>
      </c>
    </row>
    <row r="858" s="174" customFormat="true" ht="14.25" hidden="false" customHeight="true" outlineLevel="0" collapsed="false">
      <c r="A858" s="159" t="n">
        <v>847</v>
      </c>
      <c r="B858" s="160" t="n">
        <f aca="false">'ORÇ.GLOBAL REF.'!B858</f>
        <v>0</v>
      </c>
      <c r="C858" s="536" t="n">
        <f aca="false">'ORÇ.GLOBAL REF.'!C858</f>
        <v>0</v>
      </c>
      <c r="D858" s="162" t="n">
        <f aca="false">'ORÇ.GLOBAL REF.'!D858</f>
        <v>0</v>
      </c>
      <c r="E858" s="162" t="n">
        <f aca="false">'ORÇ.GLOBAL REF.'!E858</f>
        <v>0</v>
      </c>
      <c r="F858" s="537"/>
      <c r="G858" s="163" t="n">
        <f aca="false">ROUND(F858,2)</f>
        <v>0</v>
      </c>
      <c r="H858" s="163" t="n">
        <f aca="false">IF('ORÇ.GLOBAL P CAIXA'!K858="EXEC.",0,IF(E858&lt;&gt;0,ROUND(E858*G858,2),IF(Z858=0,(SUMIF('ORÇ.GLOBAL REF.'!$S$12:$S$1011,B858,$Z$12:$Z$1011)),Z858)))</f>
        <v>0</v>
      </c>
      <c r="I858" s="538" t="str">
        <f aca="false">'ORÇ.GLOBAL REF.'!H858</f>
        <v/>
      </c>
      <c r="J858" s="163" t="str">
        <f aca="false">'ORÇ.GLOBAL REF.'!I858</f>
        <v/>
      </c>
      <c r="K858" s="539" t="str">
        <f aca="false">'ORÇ.GLOBAL REF.'!J858</f>
        <v/>
      </c>
      <c r="L858" s="168" t="str">
        <f aca="false">IF(B858&gt;0,"ok","ocultar")</f>
        <v>ocultar</v>
      </c>
      <c r="M858" s="102"/>
      <c r="N858" s="102"/>
      <c r="O858" s="102"/>
      <c r="R858" s="157" t="n">
        <f aca="false">IF(B858=0,R857,IF(ISNONTEXT(B858)=TRUE(),INT(B858),INT(LEFT(B858,FIND(".",B858)-1))))</f>
        <v>3</v>
      </c>
      <c r="S858" s="157" t="str">
        <f aca="false">IF(S859=1,1,IF(B858&lt;&gt;0,1,IF(C858&lt;&gt;0,1,IF(D858&lt;&gt;0,1,IF(E858&lt;&gt;0,1,"")))))</f>
        <v/>
      </c>
      <c r="T858" s="157" t="str">
        <f aca="false">IF(R858=0," ",IF(R858&lt;&gt;R857,R858," "))</f>
        <v> </v>
      </c>
      <c r="U858" s="88"/>
      <c r="V858" s="75" t="e">
        <f aca="false">IF(R858&lt;&gt;T858,(IF(J858="",H858*(INFORMAÇÕES!$Q$79/INFORMAÇÕES!$Q$82),IF(J858="R",H858,0))),0)</f>
        <v>#DIV/0!</v>
      </c>
      <c r="W858" s="75" t="e">
        <f aca="false">IF(R858&lt;&gt;T858,(IF(J858="",H858*(INFORMAÇÕES!$Q$80/INFORMAÇÕES!$Q$82),IF(J858="C",H858,0))),0)</f>
        <v>#DIV/0!</v>
      </c>
      <c r="X858" s="75" t="n">
        <f aca="false">IF(R858&lt;&gt;T858,(IF(J858="",H858*INFORMAÇÕES!$U$115,IF(J858="CF",H858,0))),0)</f>
        <v>0</v>
      </c>
      <c r="Y858" s="75" t="n">
        <f aca="false">IF(R858&lt;&gt;T858,(IF(J858="",H858*INFORMAÇÕES!$U$116,IF(J858="O",H858,0))),0)</f>
        <v>0</v>
      </c>
      <c r="Z858" s="75" t="n">
        <f aca="false">IF(E858&lt;&gt;0,H858,0)</f>
        <v>0</v>
      </c>
    </row>
    <row r="859" s="174" customFormat="true" ht="14.25" hidden="false" customHeight="true" outlineLevel="0" collapsed="false">
      <c r="A859" s="159" t="n">
        <v>848</v>
      </c>
      <c r="B859" s="160" t="n">
        <f aca="false">'ORÇ.GLOBAL REF.'!B859</f>
        <v>0</v>
      </c>
      <c r="C859" s="536" t="n">
        <f aca="false">'ORÇ.GLOBAL REF.'!C859</f>
        <v>0</v>
      </c>
      <c r="D859" s="162" t="n">
        <f aca="false">'ORÇ.GLOBAL REF.'!D859</f>
        <v>0</v>
      </c>
      <c r="E859" s="162" t="n">
        <f aca="false">'ORÇ.GLOBAL REF.'!E859</f>
        <v>0</v>
      </c>
      <c r="F859" s="537"/>
      <c r="G859" s="163" t="n">
        <f aca="false">ROUND(F859,2)</f>
        <v>0</v>
      </c>
      <c r="H859" s="163" t="n">
        <f aca="false">IF('ORÇ.GLOBAL P CAIXA'!K859="EXEC.",0,IF(E859&lt;&gt;0,ROUND(E859*G859,2),IF(Z859=0,(SUMIF('ORÇ.GLOBAL REF.'!$S$12:$S$1011,B859,$Z$12:$Z$1011)),Z859)))</f>
        <v>0</v>
      </c>
      <c r="I859" s="538" t="str">
        <f aca="false">'ORÇ.GLOBAL REF.'!H859</f>
        <v/>
      </c>
      <c r="J859" s="163" t="str">
        <f aca="false">'ORÇ.GLOBAL REF.'!I859</f>
        <v/>
      </c>
      <c r="K859" s="539" t="str">
        <f aca="false">'ORÇ.GLOBAL REF.'!J859</f>
        <v/>
      </c>
      <c r="L859" s="168" t="str">
        <f aca="false">IF(B859&gt;0,"ok","ocultar")</f>
        <v>ocultar</v>
      </c>
      <c r="M859" s="102"/>
      <c r="N859" s="102"/>
      <c r="O859" s="102"/>
      <c r="R859" s="157" t="n">
        <f aca="false">IF(B859=0,R858,IF(ISNONTEXT(B859)=TRUE(),INT(B859),INT(LEFT(B859,FIND(".",B859)-1))))</f>
        <v>3</v>
      </c>
      <c r="S859" s="157" t="str">
        <f aca="false">IF(S860=1,1,IF(B859&lt;&gt;0,1,IF(C859&lt;&gt;0,1,IF(D859&lt;&gt;0,1,IF(E859&lt;&gt;0,1,"")))))</f>
        <v/>
      </c>
      <c r="T859" s="157" t="str">
        <f aca="false">IF(R859=0," ",IF(R859&lt;&gt;R858,R859," "))</f>
        <v> </v>
      </c>
      <c r="U859" s="88"/>
      <c r="V859" s="75" t="e">
        <f aca="false">IF(R859&lt;&gt;T859,(IF(J859="",H859*(INFORMAÇÕES!$Q$79/INFORMAÇÕES!$Q$82),IF(J859="R",H859,0))),0)</f>
        <v>#DIV/0!</v>
      </c>
      <c r="W859" s="75" t="e">
        <f aca="false">IF(R859&lt;&gt;T859,(IF(J859="",H859*(INFORMAÇÕES!$Q$80/INFORMAÇÕES!$Q$82),IF(J859="C",H859,0))),0)</f>
        <v>#DIV/0!</v>
      </c>
      <c r="X859" s="75" t="n">
        <f aca="false">IF(R859&lt;&gt;T859,(IF(J859="",H859*INFORMAÇÕES!$U$115,IF(J859="CF",H859,0))),0)</f>
        <v>0</v>
      </c>
      <c r="Y859" s="75" t="n">
        <f aca="false">IF(R859&lt;&gt;T859,(IF(J859="",H859*INFORMAÇÕES!$U$116,IF(J859="O",H859,0))),0)</f>
        <v>0</v>
      </c>
      <c r="Z859" s="75" t="n">
        <f aca="false">IF(E859&lt;&gt;0,H859,0)</f>
        <v>0</v>
      </c>
    </row>
    <row r="860" s="174" customFormat="true" ht="14.25" hidden="false" customHeight="true" outlineLevel="0" collapsed="false">
      <c r="A860" s="159" t="n">
        <v>849</v>
      </c>
      <c r="B860" s="160" t="n">
        <f aca="false">'ORÇ.GLOBAL REF.'!B860</f>
        <v>0</v>
      </c>
      <c r="C860" s="536" t="n">
        <f aca="false">'ORÇ.GLOBAL REF.'!C860</f>
        <v>0</v>
      </c>
      <c r="D860" s="162" t="n">
        <f aca="false">'ORÇ.GLOBAL REF.'!D860</f>
        <v>0</v>
      </c>
      <c r="E860" s="162" t="n">
        <f aca="false">'ORÇ.GLOBAL REF.'!E860</f>
        <v>0</v>
      </c>
      <c r="F860" s="537"/>
      <c r="G860" s="163" t="n">
        <f aca="false">ROUND(F860,2)</f>
        <v>0</v>
      </c>
      <c r="H860" s="163" t="n">
        <f aca="false">IF('ORÇ.GLOBAL P CAIXA'!K860="EXEC.",0,IF(E860&lt;&gt;0,ROUND(E860*G860,2),IF(Z860=0,(SUMIF('ORÇ.GLOBAL REF.'!$S$12:$S$1011,B860,$Z$12:$Z$1011)),Z860)))</f>
        <v>0</v>
      </c>
      <c r="I860" s="538" t="str">
        <f aca="false">'ORÇ.GLOBAL REF.'!H860</f>
        <v/>
      </c>
      <c r="J860" s="163" t="str">
        <f aca="false">'ORÇ.GLOBAL REF.'!I860</f>
        <v/>
      </c>
      <c r="K860" s="539" t="str">
        <f aca="false">'ORÇ.GLOBAL REF.'!J860</f>
        <v/>
      </c>
      <c r="L860" s="168" t="str">
        <f aca="false">IF(B860&gt;0,"ok","ocultar")</f>
        <v>ocultar</v>
      </c>
      <c r="M860" s="102"/>
      <c r="N860" s="102"/>
      <c r="O860" s="102"/>
      <c r="R860" s="157" t="n">
        <f aca="false">IF(B860=0,R859,IF(ISNONTEXT(B860)=TRUE(),INT(B860),INT(LEFT(B860,FIND(".",B860)-1))))</f>
        <v>3</v>
      </c>
      <c r="S860" s="157" t="str">
        <f aca="false">IF(S861=1,1,IF(B860&lt;&gt;0,1,IF(C860&lt;&gt;0,1,IF(D860&lt;&gt;0,1,IF(E860&lt;&gt;0,1,"")))))</f>
        <v/>
      </c>
      <c r="T860" s="157" t="str">
        <f aca="false">IF(R860=0," ",IF(R860&lt;&gt;R859,R860," "))</f>
        <v> </v>
      </c>
      <c r="U860" s="88"/>
      <c r="V860" s="75" t="e">
        <f aca="false">IF(R860&lt;&gt;T860,(IF(J860="",H860*(INFORMAÇÕES!$Q$79/INFORMAÇÕES!$Q$82),IF(J860="R",H860,0))),0)</f>
        <v>#DIV/0!</v>
      </c>
      <c r="W860" s="75" t="e">
        <f aca="false">IF(R860&lt;&gt;T860,(IF(J860="",H860*(INFORMAÇÕES!$Q$80/INFORMAÇÕES!$Q$82),IF(J860="C",H860,0))),0)</f>
        <v>#DIV/0!</v>
      </c>
      <c r="X860" s="75" t="n">
        <f aca="false">IF(R860&lt;&gt;T860,(IF(J860="",H860*INFORMAÇÕES!$U$115,IF(J860="CF",H860,0))),0)</f>
        <v>0</v>
      </c>
      <c r="Y860" s="75" t="n">
        <f aca="false">IF(R860&lt;&gt;T860,(IF(J860="",H860*INFORMAÇÕES!$U$116,IF(J860="O",H860,0))),0)</f>
        <v>0</v>
      </c>
      <c r="Z860" s="75" t="n">
        <f aca="false">IF(E860&lt;&gt;0,H860,0)</f>
        <v>0</v>
      </c>
    </row>
    <row r="861" s="174" customFormat="true" ht="14.25" hidden="false" customHeight="true" outlineLevel="0" collapsed="false">
      <c r="A861" s="159" t="n">
        <v>850</v>
      </c>
      <c r="B861" s="160" t="n">
        <f aca="false">'ORÇ.GLOBAL REF.'!B861</f>
        <v>0</v>
      </c>
      <c r="C861" s="536" t="n">
        <f aca="false">'ORÇ.GLOBAL REF.'!C861</f>
        <v>0</v>
      </c>
      <c r="D861" s="162" t="n">
        <f aca="false">'ORÇ.GLOBAL REF.'!D861</f>
        <v>0</v>
      </c>
      <c r="E861" s="162" t="n">
        <f aca="false">'ORÇ.GLOBAL REF.'!E861</f>
        <v>0</v>
      </c>
      <c r="F861" s="537"/>
      <c r="G861" s="163" t="n">
        <f aca="false">ROUND(F861,2)</f>
        <v>0</v>
      </c>
      <c r="H861" s="163" t="n">
        <f aca="false">IF('ORÇ.GLOBAL P CAIXA'!K861="EXEC.",0,IF(E861&lt;&gt;0,ROUND(E861*G861,2),IF(Z861=0,(SUMIF('ORÇ.GLOBAL REF.'!$S$12:$S$1011,B861,$Z$12:$Z$1011)),Z861)))</f>
        <v>0</v>
      </c>
      <c r="I861" s="538" t="str">
        <f aca="false">'ORÇ.GLOBAL REF.'!H861</f>
        <v/>
      </c>
      <c r="J861" s="163" t="str">
        <f aca="false">'ORÇ.GLOBAL REF.'!I861</f>
        <v/>
      </c>
      <c r="K861" s="539" t="str">
        <f aca="false">'ORÇ.GLOBAL REF.'!J861</f>
        <v/>
      </c>
      <c r="L861" s="168" t="str">
        <f aca="false">IF(B861&gt;0,"ok","ocultar")</f>
        <v>ocultar</v>
      </c>
      <c r="M861" s="102"/>
      <c r="N861" s="102"/>
      <c r="O861" s="102"/>
      <c r="R861" s="157" t="n">
        <f aca="false">IF(B861=0,R860,IF(ISNONTEXT(B861)=TRUE(),INT(B861),INT(LEFT(B861,FIND(".",B861)-1))))</f>
        <v>3</v>
      </c>
      <c r="S861" s="157" t="str">
        <f aca="false">IF(S862=1,1,IF(B861&lt;&gt;0,1,IF(C861&lt;&gt;0,1,IF(D861&lt;&gt;0,1,IF(E861&lt;&gt;0,1,"")))))</f>
        <v/>
      </c>
      <c r="T861" s="157" t="str">
        <f aca="false">IF(R861=0," ",IF(R861&lt;&gt;R860,R861," "))</f>
        <v> </v>
      </c>
      <c r="U861" s="88"/>
      <c r="V861" s="75" t="e">
        <f aca="false">IF(R861&lt;&gt;T861,(IF(J861="",H861*(INFORMAÇÕES!$Q$79/INFORMAÇÕES!$Q$82),IF(J861="R",H861,0))),0)</f>
        <v>#DIV/0!</v>
      </c>
      <c r="W861" s="75" t="e">
        <f aca="false">IF(R861&lt;&gt;T861,(IF(J861="",H861*(INFORMAÇÕES!$Q$80/INFORMAÇÕES!$Q$82),IF(J861="C",H861,0))),0)</f>
        <v>#DIV/0!</v>
      </c>
      <c r="X861" s="75" t="n">
        <f aca="false">IF(R861&lt;&gt;T861,(IF(J861="",H861*INFORMAÇÕES!$U$115,IF(J861="CF",H861,0))),0)</f>
        <v>0</v>
      </c>
      <c r="Y861" s="75" t="n">
        <f aca="false">IF(R861&lt;&gt;T861,(IF(J861="",H861*INFORMAÇÕES!$U$116,IF(J861="O",H861,0))),0)</f>
        <v>0</v>
      </c>
      <c r="Z861" s="75" t="n">
        <f aca="false">IF(E861&lt;&gt;0,H861,0)</f>
        <v>0</v>
      </c>
    </row>
    <row r="862" s="174" customFormat="true" ht="14.25" hidden="false" customHeight="true" outlineLevel="0" collapsed="false">
      <c r="A862" s="159" t="n">
        <v>851</v>
      </c>
      <c r="B862" s="160" t="n">
        <f aca="false">'ORÇ.GLOBAL REF.'!B862</f>
        <v>0</v>
      </c>
      <c r="C862" s="536" t="n">
        <f aca="false">'ORÇ.GLOBAL REF.'!C862</f>
        <v>0</v>
      </c>
      <c r="D862" s="162" t="n">
        <f aca="false">'ORÇ.GLOBAL REF.'!D862</f>
        <v>0</v>
      </c>
      <c r="E862" s="162" t="n">
        <f aca="false">'ORÇ.GLOBAL REF.'!E862</f>
        <v>0</v>
      </c>
      <c r="F862" s="537"/>
      <c r="G862" s="163" t="n">
        <f aca="false">ROUND(F862,2)</f>
        <v>0</v>
      </c>
      <c r="H862" s="163" t="n">
        <f aca="false">IF('ORÇ.GLOBAL P CAIXA'!K862="EXEC.",0,IF(E862&lt;&gt;0,ROUND(E862*G862,2),IF(Z862=0,(SUMIF('ORÇ.GLOBAL REF.'!$S$12:$S$1011,B862,$Z$12:$Z$1011)),Z862)))</f>
        <v>0</v>
      </c>
      <c r="I862" s="538" t="str">
        <f aca="false">'ORÇ.GLOBAL REF.'!H862</f>
        <v/>
      </c>
      <c r="J862" s="163" t="str">
        <f aca="false">'ORÇ.GLOBAL REF.'!I862</f>
        <v/>
      </c>
      <c r="K862" s="539" t="str">
        <f aca="false">'ORÇ.GLOBAL REF.'!J862</f>
        <v/>
      </c>
      <c r="L862" s="168" t="str">
        <f aca="false">IF(B862&gt;0,"ok","ocultar")</f>
        <v>ocultar</v>
      </c>
      <c r="M862" s="102"/>
      <c r="N862" s="102"/>
      <c r="O862" s="102"/>
      <c r="R862" s="157" t="n">
        <f aca="false">IF(B862=0,R861,IF(ISNONTEXT(B862)=TRUE(),INT(B862),INT(LEFT(B862,FIND(".",B862)-1))))</f>
        <v>3</v>
      </c>
      <c r="S862" s="157" t="str">
        <f aca="false">IF(S863=1,1,IF(B862&lt;&gt;0,1,IF(C862&lt;&gt;0,1,IF(D862&lt;&gt;0,1,IF(E862&lt;&gt;0,1,"")))))</f>
        <v/>
      </c>
      <c r="T862" s="157" t="str">
        <f aca="false">IF(R862=0," ",IF(R862&lt;&gt;R861,R862," "))</f>
        <v> </v>
      </c>
      <c r="U862" s="88"/>
      <c r="V862" s="75" t="e">
        <f aca="false">IF(R862&lt;&gt;T862,(IF(J862="",H862*(INFORMAÇÕES!$Q$79/INFORMAÇÕES!$Q$82),IF(J862="R",H862,0))),0)</f>
        <v>#DIV/0!</v>
      </c>
      <c r="W862" s="75" t="e">
        <f aca="false">IF(R862&lt;&gt;T862,(IF(J862="",H862*(INFORMAÇÕES!$Q$80/INFORMAÇÕES!$Q$82),IF(J862="C",H862,0))),0)</f>
        <v>#DIV/0!</v>
      </c>
      <c r="X862" s="75" t="n">
        <f aca="false">IF(R862&lt;&gt;T862,(IF(J862="",H862*INFORMAÇÕES!$U$115,IF(J862="CF",H862,0))),0)</f>
        <v>0</v>
      </c>
      <c r="Y862" s="75" t="n">
        <f aca="false">IF(R862&lt;&gt;T862,(IF(J862="",H862*INFORMAÇÕES!$U$116,IF(J862="O",H862,0))),0)</f>
        <v>0</v>
      </c>
      <c r="Z862" s="75" t="n">
        <f aca="false">IF(E862&lt;&gt;0,H862,0)</f>
        <v>0</v>
      </c>
    </row>
    <row r="863" s="174" customFormat="true" ht="14.25" hidden="false" customHeight="true" outlineLevel="0" collapsed="false">
      <c r="A863" s="159" t="n">
        <v>852</v>
      </c>
      <c r="B863" s="160" t="n">
        <f aca="false">'ORÇ.GLOBAL REF.'!B863</f>
        <v>0</v>
      </c>
      <c r="C863" s="536" t="n">
        <f aca="false">'ORÇ.GLOBAL REF.'!C863</f>
        <v>0</v>
      </c>
      <c r="D863" s="162" t="n">
        <f aca="false">'ORÇ.GLOBAL REF.'!D863</f>
        <v>0</v>
      </c>
      <c r="E863" s="162" t="n">
        <f aca="false">'ORÇ.GLOBAL REF.'!E863</f>
        <v>0</v>
      </c>
      <c r="F863" s="537"/>
      <c r="G863" s="163" t="n">
        <f aca="false">ROUND(F863,2)</f>
        <v>0</v>
      </c>
      <c r="H863" s="163" t="n">
        <f aca="false">IF('ORÇ.GLOBAL P CAIXA'!K863="EXEC.",0,IF(E863&lt;&gt;0,ROUND(E863*G863,2),IF(Z863=0,(SUMIF('ORÇ.GLOBAL REF.'!$S$12:$S$1011,B863,$Z$12:$Z$1011)),Z863)))</f>
        <v>0</v>
      </c>
      <c r="I863" s="538" t="str">
        <f aca="false">'ORÇ.GLOBAL REF.'!H863</f>
        <v/>
      </c>
      <c r="J863" s="163" t="str">
        <f aca="false">'ORÇ.GLOBAL REF.'!I863</f>
        <v/>
      </c>
      <c r="K863" s="539" t="str">
        <f aca="false">'ORÇ.GLOBAL REF.'!J863</f>
        <v/>
      </c>
      <c r="L863" s="168" t="str">
        <f aca="false">IF(B863&gt;0,"ok","ocultar")</f>
        <v>ocultar</v>
      </c>
      <c r="M863" s="102"/>
      <c r="N863" s="102"/>
      <c r="O863" s="102"/>
      <c r="R863" s="157" t="n">
        <f aca="false">IF(B863=0,R862,IF(ISNONTEXT(B863)=TRUE(),INT(B863),INT(LEFT(B863,FIND(".",B863)-1))))</f>
        <v>3</v>
      </c>
      <c r="S863" s="157" t="str">
        <f aca="false">IF(S864=1,1,IF(B863&lt;&gt;0,1,IF(C863&lt;&gt;0,1,IF(D863&lt;&gt;0,1,IF(E863&lt;&gt;0,1,"")))))</f>
        <v/>
      </c>
      <c r="T863" s="157" t="str">
        <f aca="false">IF(R863=0," ",IF(R863&lt;&gt;R862,R863," "))</f>
        <v> </v>
      </c>
      <c r="U863" s="88"/>
      <c r="V863" s="75" t="e">
        <f aca="false">IF(R863&lt;&gt;T863,(IF(J863="",H863*(INFORMAÇÕES!$Q$79/INFORMAÇÕES!$Q$82),IF(J863="R",H863,0))),0)</f>
        <v>#DIV/0!</v>
      </c>
      <c r="W863" s="75" t="e">
        <f aca="false">IF(R863&lt;&gt;T863,(IF(J863="",H863*(INFORMAÇÕES!$Q$80/INFORMAÇÕES!$Q$82),IF(J863="C",H863,0))),0)</f>
        <v>#DIV/0!</v>
      </c>
      <c r="X863" s="75" t="n">
        <f aca="false">IF(R863&lt;&gt;T863,(IF(J863="",H863*INFORMAÇÕES!$U$115,IF(J863="CF",H863,0))),0)</f>
        <v>0</v>
      </c>
      <c r="Y863" s="75" t="n">
        <f aca="false">IF(R863&lt;&gt;T863,(IF(J863="",H863*INFORMAÇÕES!$U$116,IF(J863="O",H863,0))),0)</f>
        <v>0</v>
      </c>
      <c r="Z863" s="75" t="n">
        <f aca="false">IF(E863&lt;&gt;0,H863,0)</f>
        <v>0</v>
      </c>
    </row>
    <row r="864" s="174" customFormat="true" ht="14.25" hidden="false" customHeight="true" outlineLevel="0" collapsed="false">
      <c r="A864" s="159" t="n">
        <v>853</v>
      </c>
      <c r="B864" s="160" t="n">
        <f aca="false">'ORÇ.GLOBAL REF.'!B864</f>
        <v>0</v>
      </c>
      <c r="C864" s="536" t="n">
        <f aca="false">'ORÇ.GLOBAL REF.'!C864</f>
        <v>0</v>
      </c>
      <c r="D864" s="162" t="n">
        <f aca="false">'ORÇ.GLOBAL REF.'!D864</f>
        <v>0</v>
      </c>
      <c r="E864" s="162" t="n">
        <f aca="false">'ORÇ.GLOBAL REF.'!E864</f>
        <v>0</v>
      </c>
      <c r="F864" s="537"/>
      <c r="G864" s="163" t="n">
        <f aca="false">ROUND(F864,2)</f>
        <v>0</v>
      </c>
      <c r="H864" s="163" t="n">
        <f aca="false">IF('ORÇ.GLOBAL P CAIXA'!K864="EXEC.",0,IF(E864&lt;&gt;0,ROUND(E864*G864,2),IF(Z864=0,(SUMIF('ORÇ.GLOBAL REF.'!$S$12:$S$1011,B864,$Z$12:$Z$1011)),Z864)))</f>
        <v>0</v>
      </c>
      <c r="I864" s="538" t="str">
        <f aca="false">'ORÇ.GLOBAL REF.'!H864</f>
        <v/>
      </c>
      <c r="J864" s="163" t="str">
        <f aca="false">'ORÇ.GLOBAL REF.'!I864</f>
        <v/>
      </c>
      <c r="K864" s="539" t="str">
        <f aca="false">'ORÇ.GLOBAL REF.'!J864</f>
        <v/>
      </c>
      <c r="L864" s="168" t="str">
        <f aca="false">IF(B864&gt;0,"ok","ocultar")</f>
        <v>ocultar</v>
      </c>
      <c r="M864" s="102"/>
      <c r="N864" s="102"/>
      <c r="O864" s="102"/>
      <c r="R864" s="157" t="n">
        <f aca="false">IF(B864=0,R863,IF(ISNONTEXT(B864)=TRUE(),INT(B864),INT(LEFT(B864,FIND(".",B864)-1))))</f>
        <v>3</v>
      </c>
      <c r="S864" s="157" t="str">
        <f aca="false">IF(S865=1,1,IF(B864&lt;&gt;0,1,IF(C864&lt;&gt;0,1,IF(D864&lt;&gt;0,1,IF(E864&lt;&gt;0,1,"")))))</f>
        <v/>
      </c>
      <c r="T864" s="157" t="str">
        <f aca="false">IF(R864=0," ",IF(R864&lt;&gt;R863,R864," "))</f>
        <v> </v>
      </c>
      <c r="U864" s="88"/>
      <c r="V864" s="75" t="e">
        <f aca="false">IF(R864&lt;&gt;T864,(IF(J864="",H864*(INFORMAÇÕES!$Q$79/INFORMAÇÕES!$Q$82),IF(J864="R",H864,0))),0)</f>
        <v>#DIV/0!</v>
      </c>
      <c r="W864" s="75" t="e">
        <f aca="false">IF(R864&lt;&gt;T864,(IF(J864="",H864*(INFORMAÇÕES!$Q$80/INFORMAÇÕES!$Q$82),IF(J864="C",H864,0))),0)</f>
        <v>#DIV/0!</v>
      </c>
      <c r="X864" s="75" t="n">
        <f aca="false">IF(R864&lt;&gt;T864,(IF(J864="",H864*INFORMAÇÕES!$U$115,IF(J864="CF",H864,0))),0)</f>
        <v>0</v>
      </c>
      <c r="Y864" s="75" t="n">
        <f aca="false">IF(R864&lt;&gt;T864,(IF(J864="",H864*INFORMAÇÕES!$U$116,IF(J864="O",H864,0))),0)</f>
        <v>0</v>
      </c>
      <c r="Z864" s="75" t="n">
        <f aca="false">IF(E864&lt;&gt;0,H864,0)</f>
        <v>0</v>
      </c>
    </row>
    <row r="865" s="174" customFormat="true" ht="14.25" hidden="false" customHeight="true" outlineLevel="0" collapsed="false">
      <c r="A865" s="159" t="n">
        <v>854</v>
      </c>
      <c r="B865" s="160" t="n">
        <f aca="false">'ORÇ.GLOBAL REF.'!B865</f>
        <v>0</v>
      </c>
      <c r="C865" s="536" t="n">
        <f aca="false">'ORÇ.GLOBAL REF.'!C865</f>
        <v>0</v>
      </c>
      <c r="D865" s="162" t="n">
        <f aca="false">'ORÇ.GLOBAL REF.'!D865</f>
        <v>0</v>
      </c>
      <c r="E865" s="162" t="n">
        <f aca="false">'ORÇ.GLOBAL REF.'!E865</f>
        <v>0</v>
      </c>
      <c r="F865" s="537"/>
      <c r="G865" s="163" t="n">
        <f aca="false">ROUND(F865,2)</f>
        <v>0</v>
      </c>
      <c r="H865" s="163" t="n">
        <f aca="false">IF('ORÇ.GLOBAL P CAIXA'!K865="EXEC.",0,IF(E865&lt;&gt;0,ROUND(E865*G865,2),IF(Z865=0,(SUMIF('ORÇ.GLOBAL REF.'!$S$12:$S$1011,B865,$Z$12:$Z$1011)),Z865)))</f>
        <v>0</v>
      </c>
      <c r="I865" s="538" t="str">
        <f aca="false">'ORÇ.GLOBAL REF.'!H865</f>
        <v/>
      </c>
      <c r="J865" s="163" t="str">
        <f aca="false">'ORÇ.GLOBAL REF.'!I865</f>
        <v/>
      </c>
      <c r="K865" s="539" t="str">
        <f aca="false">'ORÇ.GLOBAL REF.'!J865</f>
        <v/>
      </c>
      <c r="L865" s="168" t="str">
        <f aca="false">IF(B865&gt;0,"ok","ocultar")</f>
        <v>ocultar</v>
      </c>
      <c r="M865" s="102"/>
      <c r="N865" s="102"/>
      <c r="O865" s="102"/>
      <c r="R865" s="157" t="n">
        <f aca="false">IF(B865=0,R864,IF(ISNONTEXT(B865)=TRUE(),INT(B865),INT(LEFT(B865,FIND(".",B865)-1))))</f>
        <v>3</v>
      </c>
      <c r="S865" s="157" t="str">
        <f aca="false">IF(S866=1,1,IF(B865&lt;&gt;0,1,IF(C865&lt;&gt;0,1,IF(D865&lt;&gt;0,1,IF(E865&lt;&gt;0,1,"")))))</f>
        <v/>
      </c>
      <c r="T865" s="157" t="str">
        <f aca="false">IF(R865=0," ",IF(R865&lt;&gt;R864,R865," "))</f>
        <v> </v>
      </c>
      <c r="U865" s="88"/>
      <c r="V865" s="75" t="e">
        <f aca="false">IF(R865&lt;&gt;T865,(IF(J865="",H865*(INFORMAÇÕES!$Q$79/INFORMAÇÕES!$Q$82),IF(J865="R",H865,0))),0)</f>
        <v>#DIV/0!</v>
      </c>
      <c r="W865" s="75" t="e">
        <f aca="false">IF(R865&lt;&gt;T865,(IF(J865="",H865*(INFORMAÇÕES!$Q$80/INFORMAÇÕES!$Q$82),IF(J865="C",H865,0))),0)</f>
        <v>#DIV/0!</v>
      </c>
      <c r="X865" s="75" t="n">
        <f aca="false">IF(R865&lt;&gt;T865,(IF(J865="",H865*INFORMAÇÕES!$U$115,IF(J865="CF",H865,0))),0)</f>
        <v>0</v>
      </c>
      <c r="Y865" s="75" t="n">
        <f aca="false">IF(R865&lt;&gt;T865,(IF(J865="",H865*INFORMAÇÕES!$U$116,IF(J865="O",H865,0))),0)</f>
        <v>0</v>
      </c>
      <c r="Z865" s="75" t="n">
        <f aca="false">IF(E865&lt;&gt;0,H865,0)</f>
        <v>0</v>
      </c>
    </row>
    <row r="866" s="174" customFormat="true" ht="14.25" hidden="false" customHeight="true" outlineLevel="0" collapsed="false">
      <c r="A866" s="159" t="n">
        <v>855</v>
      </c>
      <c r="B866" s="160" t="n">
        <f aca="false">'ORÇ.GLOBAL REF.'!B866</f>
        <v>0</v>
      </c>
      <c r="C866" s="536" t="n">
        <f aca="false">'ORÇ.GLOBAL REF.'!C866</f>
        <v>0</v>
      </c>
      <c r="D866" s="162" t="n">
        <f aca="false">'ORÇ.GLOBAL REF.'!D866</f>
        <v>0</v>
      </c>
      <c r="E866" s="162" t="n">
        <f aca="false">'ORÇ.GLOBAL REF.'!E866</f>
        <v>0</v>
      </c>
      <c r="F866" s="537"/>
      <c r="G866" s="163" t="n">
        <f aca="false">ROUND(F866,2)</f>
        <v>0</v>
      </c>
      <c r="H866" s="163" t="n">
        <f aca="false">IF('ORÇ.GLOBAL P CAIXA'!K866="EXEC.",0,IF(E866&lt;&gt;0,ROUND(E866*G866,2),IF(Z866=0,(SUMIF('ORÇ.GLOBAL REF.'!$S$12:$S$1011,B866,$Z$12:$Z$1011)),Z866)))</f>
        <v>0</v>
      </c>
      <c r="I866" s="538" t="str">
        <f aca="false">'ORÇ.GLOBAL REF.'!H866</f>
        <v/>
      </c>
      <c r="J866" s="163" t="str">
        <f aca="false">'ORÇ.GLOBAL REF.'!I866</f>
        <v/>
      </c>
      <c r="K866" s="539" t="str">
        <f aca="false">'ORÇ.GLOBAL REF.'!J866</f>
        <v/>
      </c>
      <c r="L866" s="168" t="str">
        <f aca="false">IF(B866&gt;0,"ok","ocultar")</f>
        <v>ocultar</v>
      </c>
      <c r="M866" s="102"/>
      <c r="N866" s="102"/>
      <c r="O866" s="102"/>
      <c r="R866" s="157" t="n">
        <f aca="false">IF(B866=0,R865,IF(ISNONTEXT(B866)=TRUE(),INT(B866),INT(LEFT(B866,FIND(".",B866)-1))))</f>
        <v>3</v>
      </c>
      <c r="S866" s="157" t="str">
        <f aca="false">IF(S867=1,1,IF(B866&lt;&gt;0,1,IF(C866&lt;&gt;0,1,IF(D866&lt;&gt;0,1,IF(E866&lt;&gt;0,1,"")))))</f>
        <v/>
      </c>
      <c r="T866" s="157" t="str">
        <f aca="false">IF(R866=0," ",IF(R866&lt;&gt;R865,R866," "))</f>
        <v> </v>
      </c>
      <c r="U866" s="88"/>
      <c r="V866" s="75" t="e">
        <f aca="false">IF(R866&lt;&gt;T866,(IF(J866="",H866*(INFORMAÇÕES!$Q$79/INFORMAÇÕES!$Q$82),IF(J866="R",H866,0))),0)</f>
        <v>#DIV/0!</v>
      </c>
      <c r="W866" s="75" t="e">
        <f aca="false">IF(R866&lt;&gt;T866,(IF(J866="",H866*(INFORMAÇÕES!$Q$80/INFORMAÇÕES!$Q$82),IF(J866="C",H866,0))),0)</f>
        <v>#DIV/0!</v>
      </c>
      <c r="X866" s="75" t="n">
        <f aca="false">IF(R866&lt;&gt;T866,(IF(J866="",H866*INFORMAÇÕES!$U$115,IF(J866="CF",H866,0))),0)</f>
        <v>0</v>
      </c>
      <c r="Y866" s="75" t="n">
        <f aca="false">IF(R866&lt;&gt;T866,(IF(J866="",H866*INFORMAÇÕES!$U$116,IF(J866="O",H866,0))),0)</f>
        <v>0</v>
      </c>
      <c r="Z866" s="75" t="n">
        <f aca="false">IF(E866&lt;&gt;0,H866,0)</f>
        <v>0</v>
      </c>
    </row>
    <row r="867" s="174" customFormat="true" ht="14.25" hidden="false" customHeight="true" outlineLevel="0" collapsed="false">
      <c r="A867" s="159" t="n">
        <v>856</v>
      </c>
      <c r="B867" s="160" t="n">
        <f aca="false">'ORÇ.GLOBAL REF.'!B867</f>
        <v>0</v>
      </c>
      <c r="C867" s="536" t="n">
        <f aca="false">'ORÇ.GLOBAL REF.'!C867</f>
        <v>0</v>
      </c>
      <c r="D867" s="162" t="n">
        <f aca="false">'ORÇ.GLOBAL REF.'!D867</f>
        <v>0</v>
      </c>
      <c r="E867" s="162" t="n">
        <f aca="false">'ORÇ.GLOBAL REF.'!E867</f>
        <v>0</v>
      </c>
      <c r="F867" s="537"/>
      <c r="G867" s="163" t="n">
        <f aca="false">ROUND(F867,2)</f>
        <v>0</v>
      </c>
      <c r="H867" s="163" t="n">
        <f aca="false">IF('ORÇ.GLOBAL P CAIXA'!K867="EXEC.",0,IF(E867&lt;&gt;0,ROUND(E867*G867,2),IF(Z867=0,(SUMIF('ORÇ.GLOBAL REF.'!$S$12:$S$1011,B867,$Z$12:$Z$1011)),Z867)))</f>
        <v>0</v>
      </c>
      <c r="I867" s="538" t="str">
        <f aca="false">'ORÇ.GLOBAL REF.'!H867</f>
        <v/>
      </c>
      <c r="J867" s="163" t="str">
        <f aca="false">'ORÇ.GLOBAL REF.'!I867</f>
        <v/>
      </c>
      <c r="K867" s="539" t="str">
        <f aca="false">'ORÇ.GLOBAL REF.'!J867</f>
        <v/>
      </c>
      <c r="L867" s="168" t="str">
        <f aca="false">IF(B867&gt;0,"ok","ocultar")</f>
        <v>ocultar</v>
      </c>
      <c r="M867" s="102"/>
      <c r="N867" s="102"/>
      <c r="O867" s="102"/>
      <c r="R867" s="157" t="n">
        <f aca="false">IF(B867=0,R866,IF(ISNONTEXT(B867)=TRUE(),INT(B867),INT(LEFT(B867,FIND(".",B867)-1))))</f>
        <v>3</v>
      </c>
      <c r="S867" s="157" t="str">
        <f aca="false">IF(S868=1,1,IF(B867&lt;&gt;0,1,IF(C867&lt;&gt;0,1,IF(D867&lt;&gt;0,1,IF(E867&lt;&gt;0,1,"")))))</f>
        <v/>
      </c>
      <c r="T867" s="157" t="str">
        <f aca="false">IF(R867=0," ",IF(R867&lt;&gt;R866,R867," "))</f>
        <v> </v>
      </c>
      <c r="U867" s="88"/>
      <c r="V867" s="75" t="e">
        <f aca="false">IF(R867&lt;&gt;T867,(IF(J867="",H867*(INFORMAÇÕES!$Q$79/INFORMAÇÕES!$Q$82),IF(J867="R",H867,0))),0)</f>
        <v>#DIV/0!</v>
      </c>
      <c r="W867" s="75" t="e">
        <f aca="false">IF(R867&lt;&gt;T867,(IF(J867="",H867*(INFORMAÇÕES!$Q$80/INFORMAÇÕES!$Q$82),IF(J867="C",H867,0))),0)</f>
        <v>#DIV/0!</v>
      </c>
      <c r="X867" s="75" t="n">
        <f aca="false">IF(R867&lt;&gt;T867,(IF(J867="",H867*INFORMAÇÕES!$U$115,IF(J867="CF",H867,0))),0)</f>
        <v>0</v>
      </c>
      <c r="Y867" s="75" t="n">
        <f aca="false">IF(R867&lt;&gt;T867,(IF(J867="",H867*INFORMAÇÕES!$U$116,IF(J867="O",H867,0))),0)</f>
        <v>0</v>
      </c>
      <c r="Z867" s="75" t="n">
        <f aca="false">IF(E867&lt;&gt;0,H867,0)</f>
        <v>0</v>
      </c>
    </row>
    <row r="868" s="174" customFormat="true" ht="14.25" hidden="false" customHeight="true" outlineLevel="0" collapsed="false">
      <c r="A868" s="159" t="n">
        <v>857</v>
      </c>
      <c r="B868" s="160" t="n">
        <f aca="false">'ORÇ.GLOBAL REF.'!B868</f>
        <v>0</v>
      </c>
      <c r="C868" s="536" t="n">
        <f aca="false">'ORÇ.GLOBAL REF.'!C868</f>
        <v>0</v>
      </c>
      <c r="D868" s="162" t="n">
        <f aca="false">'ORÇ.GLOBAL REF.'!D868</f>
        <v>0</v>
      </c>
      <c r="E868" s="162" t="n">
        <f aca="false">'ORÇ.GLOBAL REF.'!E868</f>
        <v>0</v>
      </c>
      <c r="F868" s="537"/>
      <c r="G868" s="163" t="n">
        <f aca="false">ROUND(F868,2)</f>
        <v>0</v>
      </c>
      <c r="H868" s="163" t="n">
        <f aca="false">IF('ORÇ.GLOBAL P CAIXA'!K868="EXEC.",0,IF(E868&lt;&gt;0,ROUND(E868*G868,2),IF(Z868=0,(SUMIF('ORÇ.GLOBAL REF.'!$S$12:$S$1011,B868,$Z$12:$Z$1011)),Z868)))</f>
        <v>0</v>
      </c>
      <c r="I868" s="538" t="str">
        <f aca="false">'ORÇ.GLOBAL REF.'!H868</f>
        <v/>
      </c>
      <c r="J868" s="163" t="str">
        <f aca="false">'ORÇ.GLOBAL REF.'!I868</f>
        <v/>
      </c>
      <c r="K868" s="539" t="str">
        <f aca="false">'ORÇ.GLOBAL REF.'!J868</f>
        <v/>
      </c>
      <c r="L868" s="168" t="str">
        <f aca="false">IF(B868&gt;0,"ok","ocultar")</f>
        <v>ocultar</v>
      </c>
      <c r="M868" s="102"/>
      <c r="N868" s="102"/>
      <c r="O868" s="102"/>
      <c r="R868" s="157" t="n">
        <f aca="false">IF(B868=0,R867,IF(ISNONTEXT(B868)=TRUE(),INT(B868),INT(LEFT(B868,FIND(".",B868)-1))))</f>
        <v>3</v>
      </c>
      <c r="S868" s="157" t="str">
        <f aca="false">IF(S869=1,1,IF(B868&lt;&gt;0,1,IF(C868&lt;&gt;0,1,IF(D868&lt;&gt;0,1,IF(E868&lt;&gt;0,1,"")))))</f>
        <v/>
      </c>
      <c r="T868" s="157" t="str">
        <f aca="false">IF(R868=0," ",IF(R868&lt;&gt;R867,R868," "))</f>
        <v> </v>
      </c>
      <c r="U868" s="88"/>
      <c r="V868" s="75" t="e">
        <f aca="false">IF(R868&lt;&gt;T868,(IF(J868="",H868*(INFORMAÇÕES!$Q$79/INFORMAÇÕES!$Q$82),IF(J868="R",H868,0))),0)</f>
        <v>#DIV/0!</v>
      </c>
      <c r="W868" s="75" t="e">
        <f aca="false">IF(R868&lt;&gt;T868,(IF(J868="",H868*(INFORMAÇÕES!$Q$80/INFORMAÇÕES!$Q$82),IF(J868="C",H868,0))),0)</f>
        <v>#DIV/0!</v>
      </c>
      <c r="X868" s="75" t="n">
        <f aca="false">IF(R868&lt;&gt;T868,(IF(J868="",H868*INFORMAÇÕES!$U$115,IF(J868="CF",H868,0))),0)</f>
        <v>0</v>
      </c>
      <c r="Y868" s="75" t="n">
        <f aca="false">IF(R868&lt;&gt;T868,(IF(J868="",H868*INFORMAÇÕES!$U$116,IF(J868="O",H868,0))),0)</f>
        <v>0</v>
      </c>
      <c r="Z868" s="75" t="n">
        <f aca="false">IF(E868&lt;&gt;0,H868,0)</f>
        <v>0</v>
      </c>
    </row>
    <row r="869" s="174" customFormat="true" ht="14.25" hidden="false" customHeight="true" outlineLevel="0" collapsed="false">
      <c r="A869" s="159" t="n">
        <v>858</v>
      </c>
      <c r="B869" s="160" t="n">
        <f aca="false">'ORÇ.GLOBAL REF.'!B869</f>
        <v>0</v>
      </c>
      <c r="C869" s="536" t="n">
        <f aca="false">'ORÇ.GLOBAL REF.'!C869</f>
        <v>0</v>
      </c>
      <c r="D869" s="162" t="n">
        <f aca="false">'ORÇ.GLOBAL REF.'!D869</f>
        <v>0</v>
      </c>
      <c r="E869" s="162" t="n">
        <f aca="false">'ORÇ.GLOBAL REF.'!E869</f>
        <v>0</v>
      </c>
      <c r="F869" s="537"/>
      <c r="G869" s="163" t="n">
        <f aca="false">ROUND(F869,2)</f>
        <v>0</v>
      </c>
      <c r="H869" s="163" t="n">
        <f aca="false">IF('ORÇ.GLOBAL P CAIXA'!K869="EXEC.",0,IF(E869&lt;&gt;0,ROUND(E869*G869,2),IF(Z869=0,(SUMIF('ORÇ.GLOBAL REF.'!$S$12:$S$1011,B869,$Z$12:$Z$1011)),Z869)))</f>
        <v>0</v>
      </c>
      <c r="I869" s="538" t="str">
        <f aca="false">'ORÇ.GLOBAL REF.'!H869</f>
        <v/>
      </c>
      <c r="J869" s="163" t="str">
        <f aca="false">'ORÇ.GLOBAL REF.'!I869</f>
        <v/>
      </c>
      <c r="K869" s="539" t="str">
        <f aca="false">'ORÇ.GLOBAL REF.'!J869</f>
        <v/>
      </c>
      <c r="L869" s="168" t="str">
        <f aca="false">IF(B869&gt;0,"ok","ocultar")</f>
        <v>ocultar</v>
      </c>
      <c r="M869" s="102"/>
      <c r="N869" s="102"/>
      <c r="O869" s="102"/>
      <c r="R869" s="157" t="n">
        <f aca="false">IF(B869=0,R868,IF(ISNONTEXT(B869)=TRUE(),INT(B869),INT(LEFT(B869,FIND(".",B869)-1))))</f>
        <v>3</v>
      </c>
      <c r="S869" s="157" t="str">
        <f aca="false">IF(S870=1,1,IF(B869&lt;&gt;0,1,IF(C869&lt;&gt;0,1,IF(D869&lt;&gt;0,1,IF(E869&lt;&gt;0,1,"")))))</f>
        <v/>
      </c>
      <c r="T869" s="157" t="str">
        <f aca="false">IF(R869=0," ",IF(R869&lt;&gt;R868,R869," "))</f>
        <v> </v>
      </c>
      <c r="U869" s="88"/>
      <c r="V869" s="75" t="e">
        <f aca="false">IF(R869&lt;&gt;T869,(IF(J869="",H869*(INFORMAÇÕES!$Q$79/INFORMAÇÕES!$Q$82),IF(J869="R",H869,0))),0)</f>
        <v>#DIV/0!</v>
      </c>
      <c r="W869" s="75" t="e">
        <f aca="false">IF(R869&lt;&gt;T869,(IF(J869="",H869*(INFORMAÇÕES!$Q$80/INFORMAÇÕES!$Q$82),IF(J869="C",H869,0))),0)</f>
        <v>#DIV/0!</v>
      </c>
      <c r="X869" s="75" t="n">
        <f aca="false">IF(R869&lt;&gt;T869,(IF(J869="",H869*INFORMAÇÕES!$U$115,IF(J869="CF",H869,0))),0)</f>
        <v>0</v>
      </c>
      <c r="Y869" s="75" t="n">
        <f aca="false">IF(R869&lt;&gt;T869,(IF(J869="",H869*INFORMAÇÕES!$U$116,IF(J869="O",H869,0))),0)</f>
        <v>0</v>
      </c>
      <c r="Z869" s="75" t="n">
        <f aca="false">IF(E869&lt;&gt;0,H869,0)</f>
        <v>0</v>
      </c>
    </row>
    <row r="870" s="174" customFormat="true" ht="14.25" hidden="false" customHeight="true" outlineLevel="0" collapsed="false">
      <c r="A870" s="159" t="n">
        <v>859</v>
      </c>
      <c r="B870" s="160" t="n">
        <f aca="false">'ORÇ.GLOBAL REF.'!B870</f>
        <v>0</v>
      </c>
      <c r="C870" s="536" t="n">
        <f aca="false">'ORÇ.GLOBAL REF.'!C870</f>
        <v>0</v>
      </c>
      <c r="D870" s="162" t="n">
        <f aca="false">'ORÇ.GLOBAL REF.'!D870</f>
        <v>0</v>
      </c>
      <c r="E870" s="162" t="n">
        <f aca="false">'ORÇ.GLOBAL REF.'!E870</f>
        <v>0</v>
      </c>
      <c r="F870" s="537"/>
      <c r="G870" s="163" t="n">
        <f aca="false">ROUND(F870,2)</f>
        <v>0</v>
      </c>
      <c r="H870" s="163" t="n">
        <f aca="false">IF('ORÇ.GLOBAL P CAIXA'!K870="EXEC.",0,IF(E870&lt;&gt;0,ROUND(E870*G870,2),IF(Z870=0,(SUMIF('ORÇ.GLOBAL REF.'!$S$12:$S$1011,B870,$Z$12:$Z$1011)),Z870)))</f>
        <v>0</v>
      </c>
      <c r="I870" s="538" t="str">
        <f aca="false">'ORÇ.GLOBAL REF.'!H870</f>
        <v/>
      </c>
      <c r="J870" s="163" t="str">
        <f aca="false">'ORÇ.GLOBAL REF.'!I870</f>
        <v/>
      </c>
      <c r="K870" s="539" t="str">
        <f aca="false">'ORÇ.GLOBAL REF.'!J870</f>
        <v/>
      </c>
      <c r="L870" s="168" t="str">
        <f aca="false">IF(B870&gt;0,"ok","ocultar")</f>
        <v>ocultar</v>
      </c>
      <c r="M870" s="102"/>
      <c r="N870" s="102"/>
      <c r="O870" s="102"/>
      <c r="R870" s="157" t="n">
        <f aca="false">IF(B870=0,R869,IF(ISNONTEXT(B870)=TRUE(),INT(B870),INT(LEFT(B870,FIND(".",B870)-1))))</f>
        <v>3</v>
      </c>
      <c r="S870" s="157" t="str">
        <f aca="false">IF(S871=1,1,IF(B870&lt;&gt;0,1,IF(C870&lt;&gt;0,1,IF(D870&lt;&gt;0,1,IF(E870&lt;&gt;0,1,"")))))</f>
        <v/>
      </c>
      <c r="T870" s="157" t="str">
        <f aca="false">IF(R870=0," ",IF(R870&lt;&gt;R869,R870," "))</f>
        <v> </v>
      </c>
      <c r="U870" s="88"/>
      <c r="V870" s="75" t="e">
        <f aca="false">IF(R870&lt;&gt;T870,(IF(J870="",H870*(INFORMAÇÕES!$Q$79/INFORMAÇÕES!$Q$82),IF(J870="R",H870,0))),0)</f>
        <v>#DIV/0!</v>
      </c>
      <c r="W870" s="75" t="e">
        <f aca="false">IF(R870&lt;&gt;T870,(IF(J870="",H870*(INFORMAÇÕES!$Q$80/INFORMAÇÕES!$Q$82),IF(J870="C",H870,0))),0)</f>
        <v>#DIV/0!</v>
      </c>
      <c r="X870" s="75" t="n">
        <f aca="false">IF(R870&lt;&gt;T870,(IF(J870="",H870*INFORMAÇÕES!$U$115,IF(J870="CF",H870,0))),0)</f>
        <v>0</v>
      </c>
      <c r="Y870" s="75" t="n">
        <f aca="false">IF(R870&lt;&gt;T870,(IF(J870="",H870*INFORMAÇÕES!$U$116,IF(J870="O",H870,0))),0)</f>
        <v>0</v>
      </c>
      <c r="Z870" s="75" t="n">
        <f aca="false">IF(E870&lt;&gt;0,H870,0)</f>
        <v>0</v>
      </c>
    </row>
    <row r="871" s="174" customFormat="true" ht="14.25" hidden="false" customHeight="true" outlineLevel="0" collapsed="false">
      <c r="A871" s="159" t="n">
        <v>860</v>
      </c>
      <c r="B871" s="160" t="n">
        <f aca="false">'ORÇ.GLOBAL REF.'!B871</f>
        <v>0</v>
      </c>
      <c r="C871" s="536" t="n">
        <f aca="false">'ORÇ.GLOBAL REF.'!C871</f>
        <v>0</v>
      </c>
      <c r="D871" s="162" t="n">
        <f aca="false">'ORÇ.GLOBAL REF.'!D871</f>
        <v>0</v>
      </c>
      <c r="E871" s="162" t="n">
        <f aca="false">'ORÇ.GLOBAL REF.'!E871</f>
        <v>0</v>
      </c>
      <c r="F871" s="537"/>
      <c r="G871" s="163" t="n">
        <f aca="false">ROUND(F871,2)</f>
        <v>0</v>
      </c>
      <c r="H871" s="163" t="n">
        <f aca="false">IF('ORÇ.GLOBAL P CAIXA'!K871="EXEC.",0,IF(E871&lt;&gt;0,ROUND(E871*G871,2),IF(Z871=0,(SUMIF('ORÇ.GLOBAL REF.'!$S$12:$S$1011,B871,$Z$12:$Z$1011)),Z871)))</f>
        <v>0</v>
      </c>
      <c r="I871" s="538" t="str">
        <f aca="false">'ORÇ.GLOBAL REF.'!H871</f>
        <v/>
      </c>
      <c r="J871" s="163" t="str">
        <f aca="false">'ORÇ.GLOBAL REF.'!I871</f>
        <v/>
      </c>
      <c r="K871" s="539" t="str">
        <f aca="false">'ORÇ.GLOBAL REF.'!J871</f>
        <v/>
      </c>
      <c r="L871" s="168" t="str">
        <f aca="false">IF(B871&gt;0,"ok","ocultar")</f>
        <v>ocultar</v>
      </c>
      <c r="M871" s="102"/>
      <c r="N871" s="102"/>
      <c r="O871" s="102"/>
      <c r="R871" s="157" t="n">
        <f aca="false">IF(B871=0,R870,IF(ISNONTEXT(B871)=TRUE(),INT(B871),INT(LEFT(B871,FIND(".",B871)-1))))</f>
        <v>3</v>
      </c>
      <c r="S871" s="157" t="str">
        <f aca="false">IF(S872=1,1,IF(B871&lt;&gt;0,1,IF(C871&lt;&gt;0,1,IF(D871&lt;&gt;0,1,IF(E871&lt;&gt;0,1,"")))))</f>
        <v/>
      </c>
      <c r="T871" s="157" t="str">
        <f aca="false">IF(R871=0," ",IF(R871&lt;&gt;R870,R871," "))</f>
        <v> </v>
      </c>
      <c r="U871" s="88"/>
      <c r="V871" s="75" t="e">
        <f aca="false">IF(R871&lt;&gt;T871,(IF(J871="",H871*(INFORMAÇÕES!$Q$79/INFORMAÇÕES!$Q$82),IF(J871="R",H871,0))),0)</f>
        <v>#DIV/0!</v>
      </c>
      <c r="W871" s="75" t="e">
        <f aca="false">IF(R871&lt;&gt;T871,(IF(J871="",H871*(INFORMAÇÕES!$Q$80/INFORMAÇÕES!$Q$82),IF(J871="C",H871,0))),0)</f>
        <v>#DIV/0!</v>
      </c>
      <c r="X871" s="75" t="n">
        <f aca="false">IF(R871&lt;&gt;T871,(IF(J871="",H871*INFORMAÇÕES!$U$115,IF(J871="CF",H871,0))),0)</f>
        <v>0</v>
      </c>
      <c r="Y871" s="75" t="n">
        <f aca="false">IF(R871&lt;&gt;T871,(IF(J871="",H871*INFORMAÇÕES!$U$116,IF(J871="O",H871,0))),0)</f>
        <v>0</v>
      </c>
      <c r="Z871" s="75" t="n">
        <f aca="false">IF(E871&lt;&gt;0,H871,0)</f>
        <v>0</v>
      </c>
    </row>
    <row r="872" s="174" customFormat="true" ht="14.25" hidden="false" customHeight="true" outlineLevel="0" collapsed="false">
      <c r="A872" s="159" t="n">
        <v>861</v>
      </c>
      <c r="B872" s="160" t="n">
        <f aca="false">'ORÇ.GLOBAL REF.'!B872</f>
        <v>0</v>
      </c>
      <c r="C872" s="536" t="n">
        <f aca="false">'ORÇ.GLOBAL REF.'!C872</f>
        <v>0</v>
      </c>
      <c r="D872" s="162" t="n">
        <f aca="false">'ORÇ.GLOBAL REF.'!D872</f>
        <v>0</v>
      </c>
      <c r="E872" s="162" t="n">
        <f aca="false">'ORÇ.GLOBAL REF.'!E872</f>
        <v>0</v>
      </c>
      <c r="F872" s="537"/>
      <c r="G872" s="163" t="n">
        <f aca="false">ROUND(F872,2)</f>
        <v>0</v>
      </c>
      <c r="H872" s="163" t="n">
        <f aca="false">IF('ORÇ.GLOBAL P CAIXA'!K872="EXEC.",0,IF(E872&lt;&gt;0,ROUND(E872*G872,2),IF(Z872=0,(SUMIF('ORÇ.GLOBAL REF.'!$S$12:$S$1011,B872,$Z$12:$Z$1011)),Z872)))</f>
        <v>0</v>
      </c>
      <c r="I872" s="538" t="str">
        <f aca="false">'ORÇ.GLOBAL REF.'!H872</f>
        <v/>
      </c>
      <c r="J872" s="163" t="str">
        <f aca="false">'ORÇ.GLOBAL REF.'!I872</f>
        <v/>
      </c>
      <c r="K872" s="539" t="str">
        <f aca="false">'ORÇ.GLOBAL REF.'!J872</f>
        <v/>
      </c>
      <c r="L872" s="168" t="str">
        <f aca="false">IF(B872&gt;0,"ok","ocultar")</f>
        <v>ocultar</v>
      </c>
      <c r="M872" s="102"/>
      <c r="N872" s="102"/>
      <c r="O872" s="102"/>
      <c r="R872" s="157" t="n">
        <f aca="false">IF(B872=0,R871,IF(ISNONTEXT(B872)=TRUE(),INT(B872),INT(LEFT(B872,FIND(".",B872)-1))))</f>
        <v>3</v>
      </c>
      <c r="S872" s="157" t="str">
        <f aca="false">IF(S873=1,1,IF(B872&lt;&gt;0,1,IF(C872&lt;&gt;0,1,IF(D872&lt;&gt;0,1,IF(E872&lt;&gt;0,1,"")))))</f>
        <v/>
      </c>
      <c r="T872" s="157" t="str">
        <f aca="false">IF(R872=0," ",IF(R872&lt;&gt;R871,R872," "))</f>
        <v> </v>
      </c>
      <c r="U872" s="88"/>
      <c r="V872" s="75" t="e">
        <f aca="false">IF(R872&lt;&gt;T872,(IF(J872="",H872*(INFORMAÇÕES!$Q$79/INFORMAÇÕES!$Q$82),IF(J872="R",H872,0))),0)</f>
        <v>#DIV/0!</v>
      </c>
      <c r="W872" s="75" t="e">
        <f aca="false">IF(R872&lt;&gt;T872,(IF(J872="",H872*(INFORMAÇÕES!$Q$80/INFORMAÇÕES!$Q$82),IF(J872="C",H872,0))),0)</f>
        <v>#DIV/0!</v>
      </c>
      <c r="X872" s="75" t="n">
        <f aca="false">IF(R872&lt;&gt;T872,(IF(J872="",H872*INFORMAÇÕES!$U$115,IF(J872="CF",H872,0))),0)</f>
        <v>0</v>
      </c>
      <c r="Y872" s="75" t="n">
        <f aca="false">IF(R872&lt;&gt;T872,(IF(J872="",H872*INFORMAÇÕES!$U$116,IF(J872="O",H872,0))),0)</f>
        <v>0</v>
      </c>
      <c r="Z872" s="75" t="n">
        <f aca="false">IF(E872&lt;&gt;0,H872,0)</f>
        <v>0</v>
      </c>
    </row>
    <row r="873" s="174" customFormat="true" ht="14.25" hidden="false" customHeight="true" outlineLevel="0" collapsed="false">
      <c r="A873" s="159" t="n">
        <v>862</v>
      </c>
      <c r="B873" s="160" t="n">
        <f aca="false">'ORÇ.GLOBAL REF.'!B873</f>
        <v>0</v>
      </c>
      <c r="C873" s="536" t="n">
        <f aca="false">'ORÇ.GLOBAL REF.'!C873</f>
        <v>0</v>
      </c>
      <c r="D873" s="162" t="n">
        <f aca="false">'ORÇ.GLOBAL REF.'!D873</f>
        <v>0</v>
      </c>
      <c r="E873" s="162" t="n">
        <f aca="false">'ORÇ.GLOBAL REF.'!E873</f>
        <v>0</v>
      </c>
      <c r="F873" s="537"/>
      <c r="G873" s="163" t="n">
        <f aca="false">ROUND(F873,2)</f>
        <v>0</v>
      </c>
      <c r="H873" s="163" t="n">
        <f aca="false">IF('ORÇ.GLOBAL P CAIXA'!K873="EXEC.",0,IF(E873&lt;&gt;0,ROUND(E873*G873,2),IF(Z873=0,(SUMIF('ORÇ.GLOBAL REF.'!$S$12:$S$1011,B873,$Z$12:$Z$1011)),Z873)))</f>
        <v>0</v>
      </c>
      <c r="I873" s="538" t="str">
        <f aca="false">'ORÇ.GLOBAL REF.'!H873</f>
        <v/>
      </c>
      <c r="J873" s="163" t="str">
        <f aca="false">'ORÇ.GLOBAL REF.'!I873</f>
        <v/>
      </c>
      <c r="K873" s="539" t="str">
        <f aca="false">'ORÇ.GLOBAL REF.'!J873</f>
        <v/>
      </c>
      <c r="L873" s="168" t="str">
        <f aca="false">IF(B873&gt;0,"ok","ocultar")</f>
        <v>ocultar</v>
      </c>
      <c r="M873" s="102"/>
      <c r="N873" s="102"/>
      <c r="O873" s="102"/>
      <c r="R873" s="157" t="n">
        <f aca="false">IF(B873=0,R872,IF(ISNONTEXT(B873)=TRUE(),INT(B873),INT(LEFT(B873,FIND(".",B873)-1))))</f>
        <v>3</v>
      </c>
      <c r="S873" s="157" t="str">
        <f aca="false">IF(S874=1,1,IF(B873&lt;&gt;0,1,IF(C873&lt;&gt;0,1,IF(D873&lt;&gt;0,1,IF(E873&lt;&gt;0,1,"")))))</f>
        <v/>
      </c>
      <c r="T873" s="157" t="str">
        <f aca="false">IF(R873=0," ",IF(R873&lt;&gt;R872,R873," "))</f>
        <v> </v>
      </c>
      <c r="U873" s="88"/>
      <c r="V873" s="75" t="e">
        <f aca="false">IF(R873&lt;&gt;T873,(IF(J873="",H873*(INFORMAÇÕES!$Q$79/INFORMAÇÕES!$Q$82),IF(J873="R",H873,0))),0)</f>
        <v>#DIV/0!</v>
      </c>
      <c r="W873" s="75" t="e">
        <f aca="false">IF(R873&lt;&gt;T873,(IF(J873="",H873*(INFORMAÇÕES!$Q$80/INFORMAÇÕES!$Q$82),IF(J873="C",H873,0))),0)</f>
        <v>#DIV/0!</v>
      </c>
      <c r="X873" s="75" t="n">
        <f aca="false">IF(R873&lt;&gt;T873,(IF(J873="",H873*INFORMAÇÕES!$U$115,IF(J873="CF",H873,0))),0)</f>
        <v>0</v>
      </c>
      <c r="Y873" s="75" t="n">
        <f aca="false">IF(R873&lt;&gt;T873,(IF(J873="",H873*INFORMAÇÕES!$U$116,IF(J873="O",H873,0))),0)</f>
        <v>0</v>
      </c>
      <c r="Z873" s="75" t="n">
        <f aca="false">IF(E873&lt;&gt;0,H873,0)</f>
        <v>0</v>
      </c>
    </row>
    <row r="874" s="174" customFormat="true" ht="14.25" hidden="false" customHeight="true" outlineLevel="0" collapsed="false">
      <c r="A874" s="159" t="n">
        <v>863</v>
      </c>
      <c r="B874" s="160" t="n">
        <f aca="false">'ORÇ.GLOBAL REF.'!B874</f>
        <v>0</v>
      </c>
      <c r="C874" s="536" t="n">
        <f aca="false">'ORÇ.GLOBAL REF.'!C874</f>
        <v>0</v>
      </c>
      <c r="D874" s="162" t="n">
        <f aca="false">'ORÇ.GLOBAL REF.'!D874</f>
        <v>0</v>
      </c>
      <c r="E874" s="162" t="n">
        <f aca="false">'ORÇ.GLOBAL REF.'!E874</f>
        <v>0</v>
      </c>
      <c r="F874" s="537"/>
      <c r="G874" s="163" t="n">
        <f aca="false">ROUND(F874,2)</f>
        <v>0</v>
      </c>
      <c r="H874" s="163" t="n">
        <f aca="false">IF('ORÇ.GLOBAL P CAIXA'!K874="EXEC.",0,IF(E874&lt;&gt;0,ROUND(E874*G874,2),IF(Z874=0,(SUMIF('ORÇ.GLOBAL REF.'!$S$12:$S$1011,B874,$Z$12:$Z$1011)),Z874)))</f>
        <v>0</v>
      </c>
      <c r="I874" s="538" t="str">
        <f aca="false">'ORÇ.GLOBAL REF.'!H874</f>
        <v/>
      </c>
      <c r="J874" s="163" t="str">
        <f aca="false">'ORÇ.GLOBAL REF.'!I874</f>
        <v/>
      </c>
      <c r="K874" s="539" t="str">
        <f aca="false">'ORÇ.GLOBAL REF.'!J874</f>
        <v/>
      </c>
      <c r="L874" s="168" t="str">
        <f aca="false">IF(B874&gt;0,"ok","ocultar")</f>
        <v>ocultar</v>
      </c>
      <c r="M874" s="102"/>
      <c r="N874" s="102"/>
      <c r="O874" s="102"/>
      <c r="R874" s="157" t="n">
        <f aca="false">IF(B874=0,R873,IF(ISNONTEXT(B874)=TRUE(),INT(B874),INT(LEFT(B874,FIND(".",B874)-1))))</f>
        <v>3</v>
      </c>
      <c r="S874" s="157" t="str">
        <f aca="false">IF(S875=1,1,IF(B874&lt;&gt;0,1,IF(C874&lt;&gt;0,1,IF(D874&lt;&gt;0,1,IF(E874&lt;&gt;0,1,"")))))</f>
        <v/>
      </c>
      <c r="T874" s="157" t="str">
        <f aca="false">IF(R874=0," ",IF(R874&lt;&gt;R873,R874," "))</f>
        <v> </v>
      </c>
      <c r="U874" s="88"/>
      <c r="V874" s="75" t="e">
        <f aca="false">IF(R874&lt;&gt;T874,(IF(J874="",H874*(INFORMAÇÕES!$Q$79/INFORMAÇÕES!$Q$82),IF(J874="R",H874,0))),0)</f>
        <v>#DIV/0!</v>
      </c>
      <c r="W874" s="75" t="e">
        <f aca="false">IF(R874&lt;&gt;T874,(IF(J874="",H874*(INFORMAÇÕES!$Q$80/INFORMAÇÕES!$Q$82),IF(J874="C",H874,0))),0)</f>
        <v>#DIV/0!</v>
      </c>
      <c r="X874" s="75" t="n">
        <f aca="false">IF(R874&lt;&gt;T874,(IF(J874="",H874*INFORMAÇÕES!$U$115,IF(J874="CF",H874,0))),0)</f>
        <v>0</v>
      </c>
      <c r="Y874" s="75" t="n">
        <f aca="false">IF(R874&lt;&gt;T874,(IF(J874="",H874*INFORMAÇÕES!$U$116,IF(J874="O",H874,0))),0)</f>
        <v>0</v>
      </c>
      <c r="Z874" s="75" t="n">
        <f aca="false">IF(E874&lt;&gt;0,H874,0)</f>
        <v>0</v>
      </c>
    </row>
    <row r="875" s="174" customFormat="true" ht="14.25" hidden="false" customHeight="true" outlineLevel="0" collapsed="false">
      <c r="A875" s="159" t="n">
        <v>864</v>
      </c>
      <c r="B875" s="160" t="n">
        <f aca="false">'ORÇ.GLOBAL REF.'!B875</f>
        <v>0</v>
      </c>
      <c r="C875" s="536" t="n">
        <f aca="false">'ORÇ.GLOBAL REF.'!C875</f>
        <v>0</v>
      </c>
      <c r="D875" s="162" t="n">
        <f aca="false">'ORÇ.GLOBAL REF.'!D875</f>
        <v>0</v>
      </c>
      <c r="E875" s="162" t="n">
        <f aca="false">'ORÇ.GLOBAL REF.'!E875</f>
        <v>0</v>
      </c>
      <c r="F875" s="537"/>
      <c r="G875" s="163" t="n">
        <f aca="false">ROUND(F875,2)</f>
        <v>0</v>
      </c>
      <c r="H875" s="163" t="n">
        <f aca="false">IF('ORÇ.GLOBAL P CAIXA'!K875="EXEC.",0,IF(E875&lt;&gt;0,ROUND(E875*G875,2),IF(Z875=0,(SUMIF('ORÇ.GLOBAL REF.'!$S$12:$S$1011,B875,$Z$12:$Z$1011)),Z875)))</f>
        <v>0</v>
      </c>
      <c r="I875" s="538" t="str">
        <f aca="false">'ORÇ.GLOBAL REF.'!H875</f>
        <v/>
      </c>
      <c r="J875" s="163" t="str">
        <f aca="false">'ORÇ.GLOBAL REF.'!I875</f>
        <v/>
      </c>
      <c r="K875" s="539" t="str">
        <f aca="false">'ORÇ.GLOBAL REF.'!J875</f>
        <v/>
      </c>
      <c r="L875" s="168" t="str">
        <f aca="false">IF(B875&gt;0,"ok","ocultar")</f>
        <v>ocultar</v>
      </c>
      <c r="M875" s="102"/>
      <c r="N875" s="102"/>
      <c r="O875" s="102"/>
      <c r="R875" s="157" t="n">
        <f aca="false">IF(B875=0,R874,IF(ISNONTEXT(B875)=TRUE(),INT(B875),INT(LEFT(B875,FIND(".",B875)-1))))</f>
        <v>3</v>
      </c>
      <c r="S875" s="157" t="str">
        <f aca="false">IF(S876=1,1,IF(B875&lt;&gt;0,1,IF(C875&lt;&gt;0,1,IF(D875&lt;&gt;0,1,IF(E875&lt;&gt;0,1,"")))))</f>
        <v/>
      </c>
      <c r="T875" s="157" t="str">
        <f aca="false">IF(R875=0," ",IF(R875&lt;&gt;R874,R875," "))</f>
        <v> </v>
      </c>
      <c r="U875" s="88"/>
      <c r="V875" s="75" t="e">
        <f aca="false">IF(R875&lt;&gt;T875,(IF(J875="",H875*(INFORMAÇÕES!$Q$79/INFORMAÇÕES!$Q$82),IF(J875="R",H875,0))),0)</f>
        <v>#DIV/0!</v>
      </c>
      <c r="W875" s="75" t="e">
        <f aca="false">IF(R875&lt;&gt;T875,(IF(J875="",H875*(INFORMAÇÕES!$Q$80/INFORMAÇÕES!$Q$82),IF(J875="C",H875,0))),0)</f>
        <v>#DIV/0!</v>
      </c>
      <c r="X875" s="75" t="n">
        <f aca="false">IF(R875&lt;&gt;T875,(IF(J875="",H875*INFORMAÇÕES!$U$115,IF(J875="CF",H875,0))),0)</f>
        <v>0</v>
      </c>
      <c r="Y875" s="75" t="n">
        <f aca="false">IF(R875&lt;&gt;T875,(IF(J875="",H875*INFORMAÇÕES!$U$116,IF(J875="O",H875,0))),0)</f>
        <v>0</v>
      </c>
      <c r="Z875" s="75" t="n">
        <f aca="false">IF(E875&lt;&gt;0,H875,0)</f>
        <v>0</v>
      </c>
    </row>
    <row r="876" s="174" customFormat="true" ht="14.25" hidden="false" customHeight="true" outlineLevel="0" collapsed="false">
      <c r="A876" s="159" t="n">
        <v>865</v>
      </c>
      <c r="B876" s="160" t="n">
        <f aca="false">'ORÇ.GLOBAL REF.'!B876</f>
        <v>0</v>
      </c>
      <c r="C876" s="536" t="n">
        <f aca="false">'ORÇ.GLOBAL REF.'!C876</f>
        <v>0</v>
      </c>
      <c r="D876" s="162" t="n">
        <f aca="false">'ORÇ.GLOBAL REF.'!D876</f>
        <v>0</v>
      </c>
      <c r="E876" s="162" t="n">
        <f aca="false">'ORÇ.GLOBAL REF.'!E876</f>
        <v>0</v>
      </c>
      <c r="F876" s="537"/>
      <c r="G876" s="163" t="n">
        <f aca="false">ROUND(F876,2)</f>
        <v>0</v>
      </c>
      <c r="H876" s="163" t="n">
        <f aca="false">IF('ORÇ.GLOBAL P CAIXA'!K876="EXEC.",0,IF(E876&lt;&gt;0,ROUND(E876*G876,2),IF(Z876=0,(SUMIF('ORÇ.GLOBAL REF.'!$S$12:$S$1011,B876,$Z$12:$Z$1011)),Z876)))</f>
        <v>0</v>
      </c>
      <c r="I876" s="538" t="str">
        <f aca="false">'ORÇ.GLOBAL REF.'!H876</f>
        <v/>
      </c>
      <c r="J876" s="163" t="str">
        <f aca="false">'ORÇ.GLOBAL REF.'!I876</f>
        <v/>
      </c>
      <c r="K876" s="539" t="str">
        <f aca="false">'ORÇ.GLOBAL REF.'!J876</f>
        <v/>
      </c>
      <c r="L876" s="168" t="str">
        <f aca="false">IF(B876&gt;0,"ok","ocultar")</f>
        <v>ocultar</v>
      </c>
      <c r="M876" s="102"/>
      <c r="N876" s="102"/>
      <c r="O876" s="102"/>
      <c r="R876" s="157" t="n">
        <f aca="false">IF(B876=0,R875,IF(ISNONTEXT(B876)=TRUE(),INT(B876),INT(LEFT(B876,FIND(".",B876)-1))))</f>
        <v>3</v>
      </c>
      <c r="S876" s="157" t="str">
        <f aca="false">IF(S877=1,1,IF(B876&lt;&gt;0,1,IF(C876&lt;&gt;0,1,IF(D876&lt;&gt;0,1,IF(E876&lt;&gt;0,1,"")))))</f>
        <v/>
      </c>
      <c r="T876" s="157" t="str">
        <f aca="false">IF(R876=0," ",IF(R876&lt;&gt;R875,R876," "))</f>
        <v> </v>
      </c>
      <c r="U876" s="88"/>
      <c r="V876" s="75" t="e">
        <f aca="false">IF(R876&lt;&gt;T876,(IF(J876="",H876*(INFORMAÇÕES!$Q$79/INFORMAÇÕES!$Q$82),IF(J876="R",H876,0))),0)</f>
        <v>#DIV/0!</v>
      </c>
      <c r="W876" s="75" t="e">
        <f aca="false">IF(R876&lt;&gt;T876,(IF(J876="",H876*(INFORMAÇÕES!$Q$80/INFORMAÇÕES!$Q$82),IF(J876="C",H876,0))),0)</f>
        <v>#DIV/0!</v>
      </c>
      <c r="X876" s="75" t="n">
        <f aca="false">IF(R876&lt;&gt;T876,(IF(J876="",H876*INFORMAÇÕES!$U$115,IF(J876="CF",H876,0))),0)</f>
        <v>0</v>
      </c>
      <c r="Y876" s="75" t="n">
        <f aca="false">IF(R876&lt;&gt;T876,(IF(J876="",H876*INFORMAÇÕES!$U$116,IF(J876="O",H876,0))),0)</f>
        <v>0</v>
      </c>
      <c r="Z876" s="75" t="n">
        <f aca="false">IF(E876&lt;&gt;0,H876,0)</f>
        <v>0</v>
      </c>
    </row>
    <row r="877" s="174" customFormat="true" ht="14.25" hidden="false" customHeight="true" outlineLevel="0" collapsed="false">
      <c r="A877" s="159" t="n">
        <v>866</v>
      </c>
      <c r="B877" s="160" t="n">
        <f aca="false">'ORÇ.GLOBAL REF.'!B877</f>
        <v>0</v>
      </c>
      <c r="C877" s="536" t="n">
        <f aca="false">'ORÇ.GLOBAL REF.'!C877</f>
        <v>0</v>
      </c>
      <c r="D877" s="162" t="n">
        <f aca="false">'ORÇ.GLOBAL REF.'!D877</f>
        <v>0</v>
      </c>
      <c r="E877" s="162" t="n">
        <f aca="false">'ORÇ.GLOBAL REF.'!E877</f>
        <v>0</v>
      </c>
      <c r="F877" s="537"/>
      <c r="G877" s="163" t="n">
        <f aca="false">ROUND(F877,2)</f>
        <v>0</v>
      </c>
      <c r="H877" s="163" t="n">
        <f aca="false">IF('ORÇ.GLOBAL P CAIXA'!K877="EXEC.",0,IF(E877&lt;&gt;0,ROUND(E877*G877,2),IF(Z877=0,(SUMIF('ORÇ.GLOBAL REF.'!$S$12:$S$1011,B877,$Z$12:$Z$1011)),Z877)))</f>
        <v>0</v>
      </c>
      <c r="I877" s="538" t="str">
        <f aca="false">'ORÇ.GLOBAL REF.'!H877</f>
        <v/>
      </c>
      <c r="J877" s="163" t="str">
        <f aca="false">'ORÇ.GLOBAL REF.'!I877</f>
        <v/>
      </c>
      <c r="K877" s="539" t="str">
        <f aca="false">'ORÇ.GLOBAL REF.'!J877</f>
        <v/>
      </c>
      <c r="L877" s="168" t="str">
        <f aca="false">IF(B877&gt;0,"ok","ocultar")</f>
        <v>ocultar</v>
      </c>
      <c r="M877" s="102"/>
      <c r="N877" s="102"/>
      <c r="O877" s="102"/>
      <c r="R877" s="157" t="n">
        <f aca="false">IF(B877=0,R876,IF(ISNONTEXT(B877)=TRUE(),INT(B877),INT(LEFT(B877,FIND(".",B877)-1))))</f>
        <v>3</v>
      </c>
      <c r="S877" s="157" t="str">
        <f aca="false">IF(S878=1,1,IF(B877&lt;&gt;0,1,IF(C877&lt;&gt;0,1,IF(D877&lt;&gt;0,1,IF(E877&lt;&gt;0,1,"")))))</f>
        <v/>
      </c>
      <c r="T877" s="157" t="str">
        <f aca="false">IF(R877=0," ",IF(R877&lt;&gt;R876,R877," "))</f>
        <v> </v>
      </c>
      <c r="U877" s="88"/>
      <c r="V877" s="75" t="e">
        <f aca="false">IF(R877&lt;&gt;T877,(IF(J877="",H877*(INFORMAÇÕES!$Q$79/INFORMAÇÕES!$Q$82),IF(J877="R",H877,0))),0)</f>
        <v>#DIV/0!</v>
      </c>
      <c r="W877" s="75" t="e">
        <f aca="false">IF(R877&lt;&gt;T877,(IF(J877="",H877*(INFORMAÇÕES!$Q$80/INFORMAÇÕES!$Q$82),IF(J877="C",H877,0))),0)</f>
        <v>#DIV/0!</v>
      </c>
      <c r="X877" s="75" t="n">
        <f aca="false">IF(R877&lt;&gt;T877,(IF(J877="",H877*INFORMAÇÕES!$U$115,IF(J877="CF",H877,0))),0)</f>
        <v>0</v>
      </c>
      <c r="Y877" s="75" t="n">
        <f aca="false">IF(R877&lt;&gt;T877,(IF(J877="",H877*INFORMAÇÕES!$U$116,IF(J877="O",H877,0))),0)</f>
        <v>0</v>
      </c>
      <c r="Z877" s="75" t="n">
        <f aca="false">IF(E877&lt;&gt;0,H877,0)</f>
        <v>0</v>
      </c>
    </row>
    <row r="878" s="174" customFormat="true" ht="14.25" hidden="false" customHeight="true" outlineLevel="0" collapsed="false">
      <c r="A878" s="159" t="n">
        <v>867</v>
      </c>
      <c r="B878" s="160" t="n">
        <f aca="false">'ORÇ.GLOBAL REF.'!B878</f>
        <v>0</v>
      </c>
      <c r="C878" s="536" t="n">
        <f aca="false">'ORÇ.GLOBAL REF.'!C878</f>
        <v>0</v>
      </c>
      <c r="D878" s="162" t="n">
        <f aca="false">'ORÇ.GLOBAL REF.'!D878</f>
        <v>0</v>
      </c>
      <c r="E878" s="162" t="n">
        <f aca="false">'ORÇ.GLOBAL REF.'!E878</f>
        <v>0</v>
      </c>
      <c r="F878" s="537"/>
      <c r="G878" s="163" t="n">
        <f aca="false">ROUND(F878,2)</f>
        <v>0</v>
      </c>
      <c r="H878" s="163" t="n">
        <f aca="false">IF('ORÇ.GLOBAL P CAIXA'!K878="EXEC.",0,IF(E878&lt;&gt;0,ROUND(E878*G878,2),IF(Z878=0,(SUMIF('ORÇ.GLOBAL REF.'!$S$12:$S$1011,B878,$Z$12:$Z$1011)),Z878)))</f>
        <v>0</v>
      </c>
      <c r="I878" s="538" t="str">
        <f aca="false">'ORÇ.GLOBAL REF.'!H878</f>
        <v/>
      </c>
      <c r="J878" s="163" t="str">
        <f aca="false">'ORÇ.GLOBAL REF.'!I878</f>
        <v/>
      </c>
      <c r="K878" s="539" t="str">
        <f aca="false">'ORÇ.GLOBAL REF.'!J878</f>
        <v/>
      </c>
      <c r="L878" s="168" t="str">
        <f aca="false">IF(B878&gt;0,"ok","ocultar")</f>
        <v>ocultar</v>
      </c>
      <c r="M878" s="102"/>
      <c r="N878" s="102"/>
      <c r="O878" s="102"/>
      <c r="R878" s="157" t="n">
        <f aca="false">IF(B878=0,R877,IF(ISNONTEXT(B878)=TRUE(),INT(B878),INT(LEFT(B878,FIND(".",B878)-1))))</f>
        <v>3</v>
      </c>
      <c r="S878" s="157" t="str">
        <f aca="false">IF(S879=1,1,IF(B878&lt;&gt;0,1,IF(C878&lt;&gt;0,1,IF(D878&lt;&gt;0,1,IF(E878&lt;&gt;0,1,"")))))</f>
        <v/>
      </c>
      <c r="T878" s="157" t="str">
        <f aca="false">IF(R878=0," ",IF(R878&lt;&gt;R877,R878," "))</f>
        <v> </v>
      </c>
      <c r="U878" s="88"/>
      <c r="V878" s="75" t="e">
        <f aca="false">IF(R878&lt;&gt;T878,(IF(J878="",H878*(INFORMAÇÕES!$Q$79/INFORMAÇÕES!$Q$82),IF(J878="R",H878,0))),0)</f>
        <v>#DIV/0!</v>
      </c>
      <c r="W878" s="75" t="e">
        <f aca="false">IF(R878&lt;&gt;T878,(IF(J878="",H878*(INFORMAÇÕES!$Q$80/INFORMAÇÕES!$Q$82),IF(J878="C",H878,0))),0)</f>
        <v>#DIV/0!</v>
      </c>
      <c r="X878" s="75" t="n">
        <f aca="false">IF(R878&lt;&gt;T878,(IF(J878="",H878*INFORMAÇÕES!$U$115,IF(J878="CF",H878,0))),0)</f>
        <v>0</v>
      </c>
      <c r="Y878" s="75" t="n">
        <f aca="false">IF(R878&lt;&gt;T878,(IF(J878="",H878*INFORMAÇÕES!$U$116,IF(J878="O",H878,0))),0)</f>
        <v>0</v>
      </c>
      <c r="Z878" s="75" t="n">
        <f aca="false">IF(E878&lt;&gt;0,H878,0)</f>
        <v>0</v>
      </c>
    </row>
    <row r="879" s="174" customFormat="true" ht="14.25" hidden="false" customHeight="true" outlineLevel="0" collapsed="false">
      <c r="A879" s="159" t="n">
        <v>868</v>
      </c>
      <c r="B879" s="160" t="n">
        <f aca="false">'ORÇ.GLOBAL REF.'!B879</f>
        <v>0</v>
      </c>
      <c r="C879" s="536" t="n">
        <f aca="false">'ORÇ.GLOBAL REF.'!C879</f>
        <v>0</v>
      </c>
      <c r="D879" s="162" t="n">
        <f aca="false">'ORÇ.GLOBAL REF.'!D879</f>
        <v>0</v>
      </c>
      <c r="E879" s="162" t="n">
        <f aca="false">'ORÇ.GLOBAL REF.'!E879</f>
        <v>0</v>
      </c>
      <c r="F879" s="537"/>
      <c r="G879" s="163" t="n">
        <f aca="false">ROUND(F879,2)</f>
        <v>0</v>
      </c>
      <c r="H879" s="163" t="n">
        <f aca="false">IF('ORÇ.GLOBAL P CAIXA'!K879="EXEC.",0,IF(E879&lt;&gt;0,ROUND(E879*G879,2),IF(Z879=0,(SUMIF('ORÇ.GLOBAL REF.'!$S$12:$S$1011,B879,$Z$12:$Z$1011)),Z879)))</f>
        <v>0</v>
      </c>
      <c r="I879" s="538" t="str">
        <f aca="false">'ORÇ.GLOBAL REF.'!H879</f>
        <v/>
      </c>
      <c r="J879" s="163" t="str">
        <f aca="false">'ORÇ.GLOBAL REF.'!I879</f>
        <v/>
      </c>
      <c r="K879" s="539" t="str">
        <f aca="false">'ORÇ.GLOBAL REF.'!J879</f>
        <v/>
      </c>
      <c r="L879" s="168" t="str">
        <f aca="false">IF(B879&gt;0,"ok","ocultar")</f>
        <v>ocultar</v>
      </c>
      <c r="M879" s="102"/>
      <c r="N879" s="102"/>
      <c r="O879" s="102"/>
      <c r="R879" s="157" t="n">
        <f aca="false">IF(B879=0,R878,IF(ISNONTEXT(B879)=TRUE(),INT(B879),INT(LEFT(B879,FIND(".",B879)-1))))</f>
        <v>3</v>
      </c>
      <c r="S879" s="157" t="str">
        <f aca="false">IF(S880=1,1,IF(B879&lt;&gt;0,1,IF(C879&lt;&gt;0,1,IF(D879&lt;&gt;0,1,IF(E879&lt;&gt;0,1,"")))))</f>
        <v/>
      </c>
      <c r="T879" s="157" t="str">
        <f aca="false">IF(R879=0," ",IF(R879&lt;&gt;R878,R879," "))</f>
        <v> </v>
      </c>
      <c r="U879" s="88"/>
      <c r="V879" s="75" t="e">
        <f aca="false">IF(R879&lt;&gt;T879,(IF(J879="",H879*(INFORMAÇÕES!$Q$79/INFORMAÇÕES!$Q$82),IF(J879="R",H879,0))),0)</f>
        <v>#DIV/0!</v>
      </c>
      <c r="W879" s="75" t="e">
        <f aca="false">IF(R879&lt;&gt;T879,(IF(J879="",H879*(INFORMAÇÕES!$Q$80/INFORMAÇÕES!$Q$82),IF(J879="C",H879,0))),0)</f>
        <v>#DIV/0!</v>
      </c>
      <c r="X879" s="75" t="n">
        <f aca="false">IF(R879&lt;&gt;T879,(IF(J879="",H879*INFORMAÇÕES!$U$115,IF(J879="CF",H879,0))),0)</f>
        <v>0</v>
      </c>
      <c r="Y879" s="75" t="n">
        <f aca="false">IF(R879&lt;&gt;T879,(IF(J879="",H879*INFORMAÇÕES!$U$116,IF(J879="O",H879,0))),0)</f>
        <v>0</v>
      </c>
      <c r="Z879" s="75" t="n">
        <f aca="false">IF(E879&lt;&gt;0,H879,0)</f>
        <v>0</v>
      </c>
    </row>
    <row r="880" s="174" customFormat="true" ht="14.25" hidden="false" customHeight="true" outlineLevel="0" collapsed="false">
      <c r="A880" s="159" t="n">
        <v>869</v>
      </c>
      <c r="B880" s="160" t="n">
        <f aca="false">'ORÇ.GLOBAL REF.'!B880</f>
        <v>0</v>
      </c>
      <c r="C880" s="536" t="n">
        <f aca="false">'ORÇ.GLOBAL REF.'!C880</f>
        <v>0</v>
      </c>
      <c r="D880" s="162" t="n">
        <f aca="false">'ORÇ.GLOBAL REF.'!D880</f>
        <v>0</v>
      </c>
      <c r="E880" s="162" t="n">
        <f aca="false">'ORÇ.GLOBAL REF.'!E880</f>
        <v>0</v>
      </c>
      <c r="F880" s="537"/>
      <c r="G880" s="163" t="n">
        <f aca="false">ROUND(F880,2)</f>
        <v>0</v>
      </c>
      <c r="H880" s="163" t="n">
        <f aca="false">IF('ORÇ.GLOBAL P CAIXA'!K880="EXEC.",0,IF(E880&lt;&gt;0,ROUND(E880*G880,2),IF(Z880=0,(SUMIF('ORÇ.GLOBAL REF.'!$S$12:$S$1011,B880,$Z$12:$Z$1011)),Z880)))</f>
        <v>0</v>
      </c>
      <c r="I880" s="538" t="str">
        <f aca="false">'ORÇ.GLOBAL REF.'!H880</f>
        <v/>
      </c>
      <c r="J880" s="163" t="str">
        <f aca="false">'ORÇ.GLOBAL REF.'!I880</f>
        <v/>
      </c>
      <c r="K880" s="539" t="str">
        <f aca="false">'ORÇ.GLOBAL REF.'!J880</f>
        <v/>
      </c>
      <c r="L880" s="168" t="str">
        <f aca="false">IF(B880&gt;0,"ok","ocultar")</f>
        <v>ocultar</v>
      </c>
      <c r="M880" s="102"/>
      <c r="N880" s="102"/>
      <c r="O880" s="102"/>
      <c r="R880" s="157" t="n">
        <f aca="false">IF(B880=0,R879,IF(ISNONTEXT(B880)=TRUE(),INT(B880),INT(LEFT(B880,FIND(".",B880)-1))))</f>
        <v>3</v>
      </c>
      <c r="S880" s="157" t="str">
        <f aca="false">IF(S881=1,1,IF(B880&lt;&gt;0,1,IF(C880&lt;&gt;0,1,IF(D880&lt;&gt;0,1,IF(E880&lt;&gt;0,1,"")))))</f>
        <v/>
      </c>
      <c r="T880" s="157" t="str">
        <f aca="false">IF(R880=0," ",IF(R880&lt;&gt;R879,R880," "))</f>
        <v> </v>
      </c>
      <c r="U880" s="88"/>
      <c r="V880" s="75" t="e">
        <f aca="false">IF(R880&lt;&gt;T880,(IF(J880="",H880*(INFORMAÇÕES!$Q$79/INFORMAÇÕES!$Q$82),IF(J880="R",H880,0))),0)</f>
        <v>#DIV/0!</v>
      </c>
      <c r="W880" s="75" t="e">
        <f aca="false">IF(R880&lt;&gt;T880,(IF(J880="",H880*(INFORMAÇÕES!$Q$80/INFORMAÇÕES!$Q$82),IF(J880="C",H880,0))),0)</f>
        <v>#DIV/0!</v>
      </c>
      <c r="X880" s="75" t="n">
        <f aca="false">IF(R880&lt;&gt;T880,(IF(J880="",H880*INFORMAÇÕES!$U$115,IF(J880="CF",H880,0))),0)</f>
        <v>0</v>
      </c>
      <c r="Y880" s="75" t="n">
        <f aca="false">IF(R880&lt;&gt;T880,(IF(J880="",H880*INFORMAÇÕES!$U$116,IF(J880="O",H880,0))),0)</f>
        <v>0</v>
      </c>
      <c r="Z880" s="75" t="n">
        <f aca="false">IF(E880&lt;&gt;0,H880,0)</f>
        <v>0</v>
      </c>
    </row>
    <row r="881" s="174" customFormat="true" ht="14.25" hidden="false" customHeight="true" outlineLevel="0" collapsed="false">
      <c r="A881" s="159" t="n">
        <v>870</v>
      </c>
      <c r="B881" s="160" t="n">
        <f aca="false">'ORÇ.GLOBAL REF.'!B881</f>
        <v>0</v>
      </c>
      <c r="C881" s="536" t="n">
        <f aca="false">'ORÇ.GLOBAL REF.'!C881</f>
        <v>0</v>
      </c>
      <c r="D881" s="162" t="n">
        <f aca="false">'ORÇ.GLOBAL REF.'!D881</f>
        <v>0</v>
      </c>
      <c r="E881" s="162" t="n">
        <f aca="false">'ORÇ.GLOBAL REF.'!E881</f>
        <v>0</v>
      </c>
      <c r="F881" s="537"/>
      <c r="G881" s="163" t="n">
        <f aca="false">ROUND(F881,2)</f>
        <v>0</v>
      </c>
      <c r="H881" s="163" t="n">
        <f aca="false">IF('ORÇ.GLOBAL P CAIXA'!K881="EXEC.",0,IF(E881&lt;&gt;0,ROUND(E881*G881,2),IF(Z881=0,(SUMIF('ORÇ.GLOBAL REF.'!$S$12:$S$1011,B881,$Z$12:$Z$1011)),Z881)))</f>
        <v>0</v>
      </c>
      <c r="I881" s="538" t="str">
        <f aca="false">'ORÇ.GLOBAL REF.'!H881</f>
        <v/>
      </c>
      <c r="J881" s="163" t="str">
        <f aca="false">'ORÇ.GLOBAL REF.'!I881</f>
        <v/>
      </c>
      <c r="K881" s="539" t="str">
        <f aca="false">'ORÇ.GLOBAL REF.'!J881</f>
        <v/>
      </c>
      <c r="L881" s="168" t="str">
        <f aca="false">IF(B881&gt;0,"ok","ocultar")</f>
        <v>ocultar</v>
      </c>
      <c r="M881" s="102"/>
      <c r="N881" s="102"/>
      <c r="O881" s="102"/>
      <c r="R881" s="157" t="n">
        <f aca="false">IF(B881=0,R880,IF(ISNONTEXT(B881)=TRUE(),INT(B881),INT(LEFT(B881,FIND(".",B881)-1))))</f>
        <v>3</v>
      </c>
      <c r="S881" s="157" t="str">
        <f aca="false">IF(S882=1,1,IF(B881&lt;&gt;0,1,IF(C881&lt;&gt;0,1,IF(D881&lt;&gt;0,1,IF(E881&lt;&gt;0,1,"")))))</f>
        <v/>
      </c>
      <c r="T881" s="157" t="str">
        <f aca="false">IF(R881=0," ",IF(R881&lt;&gt;R880,R881," "))</f>
        <v> </v>
      </c>
      <c r="U881" s="88"/>
      <c r="V881" s="75" t="e">
        <f aca="false">IF(R881&lt;&gt;T881,(IF(J881="",H881*(INFORMAÇÕES!$Q$79/INFORMAÇÕES!$Q$82),IF(J881="R",H881,0))),0)</f>
        <v>#DIV/0!</v>
      </c>
      <c r="W881" s="75" t="e">
        <f aca="false">IF(R881&lt;&gt;T881,(IF(J881="",H881*(INFORMAÇÕES!$Q$80/INFORMAÇÕES!$Q$82),IF(J881="C",H881,0))),0)</f>
        <v>#DIV/0!</v>
      </c>
      <c r="X881" s="75" t="n">
        <f aca="false">IF(R881&lt;&gt;T881,(IF(J881="",H881*INFORMAÇÕES!$U$115,IF(J881="CF",H881,0))),0)</f>
        <v>0</v>
      </c>
      <c r="Y881" s="75" t="n">
        <f aca="false">IF(R881&lt;&gt;T881,(IF(J881="",H881*INFORMAÇÕES!$U$116,IF(J881="O",H881,0))),0)</f>
        <v>0</v>
      </c>
      <c r="Z881" s="75" t="n">
        <f aca="false">IF(E881&lt;&gt;0,H881,0)</f>
        <v>0</v>
      </c>
    </row>
    <row r="882" s="174" customFormat="true" ht="14.25" hidden="false" customHeight="true" outlineLevel="0" collapsed="false">
      <c r="A882" s="159" t="n">
        <v>871</v>
      </c>
      <c r="B882" s="160" t="n">
        <f aca="false">'ORÇ.GLOBAL REF.'!B882</f>
        <v>0</v>
      </c>
      <c r="C882" s="536" t="n">
        <f aca="false">'ORÇ.GLOBAL REF.'!C882</f>
        <v>0</v>
      </c>
      <c r="D882" s="162" t="n">
        <f aca="false">'ORÇ.GLOBAL REF.'!D882</f>
        <v>0</v>
      </c>
      <c r="E882" s="162" t="n">
        <f aca="false">'ORÇ.GLOBAL REF.'!E882</f>
        <v>0</v>
      </c>
      <c r="F882" s="537"/>
      <c r="G882" s="163" t="n">
        <f aca="false">ROUND(F882,2)</f>
        <v>0</v>
      </c>
      <c r="H882" s="163" t="n">
        <f aca="false">IF('ORÇ.GLOBAL P CAIXA'!K882="EXEC.",0,IF(E882&lt;&gt;0,ROUND(E882*G882,2),IF(Z882=0,(SUMIF('ORÇ.GLOBAL REF.'!$S$12:$S$1011,B882,$Z$12:$Z$1011)),Z882)))</f>
        <v>0</v>
      </c>
      <c r="I882" s="538" t="str">
        <f aca="false">'ORÇ.GLOBAL REF.'!H882</f>
        <v/>
      </c>
      <c r="J882" s="163" t="str">
        <f aca="false">'ORÇ.GLOBAL REF.'!I882</f>
        <v/>
      </c>
      <c r="K882" s="539" t="str">
        <f aca="false">'ORÇ.GLOBAL REF.'!J882</f>
        <v/>
      </c>
      <c r="L882" s="168" t="str">
        <f aca="false">IF(B882&gt;0,"ok","ocultar")</f>
        <v>ocultar</v>
      </c>
      <c r="M882" s="102"/>
      <c r="N882" s="102"/>
      <c r="O882" s="102"/>
      <c r="R882" s="157" t="n">
        <f aca="false">IF(B882=0,R881,IF(ISNONTEXT(B882)=TRUE(),INT(B882),INT(LEFT(B882,FIND(".",B882)-1))))</f>
        <v>3</v>
      </c>
      <c r="S882" s="157" t="str">
        <f aca="false">IF(S883=1,1,IF(B882&lt;&gt;0,1,IF(C882&lt;&gt;0,1,IF(D882&lt;&gt;0,1,IF(E882&lt;&gt;0,1,"")))))</f>
        <v/>
      </c>
      <c r="T882" s="157" t="str">
        <f aca="false">IF(R882=0," ",IF(R882&lt;&gt;R881,R882," "))</f>
        <v> </v>
      </c>
      <c r="U882" s="88"/>
      <c r="V882" s="75" t="e">
        <f aca="false">IF(R882&lt;&gt;T882,(IF(J882="",H882*(INFORMAÇÕES!$Q$79/INFORMAÇÕES!$Q$82),IF(J882="R",H882,0))),0)</f>
        <v>#DIV/0!</v>
      </c>
      <c r="W882" s="75" t="e">
        <f aca="false">IF(R882&lt;&gt;T882,(IF(J882="",H882*(INFORMAÇÕES!$Q$80/INFORMAÇÕES!$Q$82),IF(J882="C",H882,0))),0)</f>
        <v>#DIV/0!</v>
      </c>
      <c r="X882" s="75" t="n">
        <f aca="false">IF(R882&lt;&gt;T882,(IF(J882="",H882*INFORMAÇÕES!$U$115,IF(J882="CF",H882,0))),0)</f>
        <v>0</v>
      </c>
      <c r="Y882" s="75" t="n">
        <f aca="false">IF(R882&lt;&gt;T882,(IF(J882="",H882*INFORMAÇÕES!$U$116,IF(J882="O",H882,0))),0)</f>
        <v>0</v>
      </c>
      <c r="Z882" s="75" t="n">
        <f aca="false">IF(E882&lt;&gt;0,H882,0)</f>
        <v>0</v>
      </c>
    </row>
    <row r="883" s="174" customFormat="true" ht="14.25" hidden="false" customHeight="true" outlineLevel="0" collapsed="false">
      <c r="A883" s="159" t="n">
        <v>872</v>
      </c>
      <c r="B883" s="160" t="n">
        <f aca="false">'ORÇ.GLOBAL REF.'!B883</f>
        <v>0</v>
      </c>
      <c r="C883" s="536" t="n">
        <f aca="false">'ORÇ.GLOBAL REF.'!C883</f>
        <v>0</v>
      </c>
      <c r="D883" s="162" t="n">
        <f aca="false">'ORÇ.GLOBAL REF.'!D883</f>
        <v>0</v>
      </c>
      <c r="E883" s="162" t="n">
        <f aca="false">'ORÇ.GLOBAL REF.'!E883</f>
        <v>0</v>
      </c>
      <c r="F883" s="537"/>
      <c r="G883" s="163" t="n">
        <f aca="false">ROUND(F883,2)</f>
        <v>0</v>
      </c>
      <c r="H883" s="163" t="n">
        <f aca="false">IF('ORÇ.GLOBAL P CAIXA'!K883="EXEC.",0,IF(E883&lt;&gt;0,ROUND(E883*G883,2),IF(Z883=0,(SUMIF('ORÇ.GLOBAL REF.'!$S$12:$S$1011,B883,$Z$12:$Z$1011)),Z883)))</f>
        <v>0</v>
      </c>
      <c r="I883" s="538" t="str">
        <f aca="false">'ORÇ.GLOBAL REF.'!H883</f>
        <v/>
      </c>
      <c r="J883" s="163" t="str">
        <f aca="false">'ORÇ.GLOBAL REF.'!I883</f>
        <v/>
      </c>
      <c r="K883" s="539" t="str">
        <f aca="false">'ORÇ.GLOBAL REF.'!J883</f>
        <v/>
      </c>
      <c r="L883" s="168" t="str">
        <f aca="false">IF(B883&gt;0,"ok","ocultar")</f>
        <v>ocultar</v>
      </c>
      <c r="M883" s="102"/>
      <c r="N883" s="102"/>
      <c r="O883" s="102"/>
      <c r="R883" s="157" t="n">
        <f aca="false">IF(B883=0,R882,IF(ISNONTEXT(B883)=TRUE(),INT(B883),INT(LEFT(B883,FIND(".",B883)-1))))</f>
        <v>3</v>
      </c>
      <c r="S883" s="157" t="str">
        <f aca="false">IF(S884=1,1,IF(B883&lt;&gt;0,1,IF(C883&lt;&gt;0,1,IF(D883&lt;&gt;0,1,IF(E883&lt;&gt;0,1,"")))))</f>
        <v/>
      </c>
      <c r="T883" s="157" t="str">
        <f aca="false">IF(R883=0," ",IF(R883&lt;&gt;R882,R883," "))</f>
        <v> </v>
      </c>
      <c r="U883" s="88"/>
      <c r="V883" s="75" t="e">
        <f aca="false">IF(R883&lt;&gt;T883,(IF(J883="",H883*(INFORMAÇÕES!$Q$79/INFORMAÇÕES!$Q$82),IF(J883="R",H883,0))),0)</f>
        <v>#DIV/0!</v>
      </c>
      <c r="W883" s="75" t="e">
        <f aca="false">IF(R883&lt;&gt;T883,(IF(J883="",H883*(INFORMAÇÕES!$Q$80/INFORMAÇÕES!$Q$82),IF(J883="C",H883,0))),0)</f>
        <v>#DIV/0!</v>
      </c>
      <c r="X883" s="75" t="n">
        <f aca="false">IF(R883&lt;&gt;T883,(IF(J883="",H883*INFORMAÇÕES!$U$115,IF(J883="CF",H883,0))),0)</f>
        <v>0</v>
      </c>
      <c r="Y883" s="75" t="n">
        <f aca="false">IF(R883&lt;&gt;T883,(IF(J883="",H883*INFORMAÇÕES!$U$116,IF(J883="O",H883,0))),0)</f>
        <v>0</v>
      </c>
      <c r="Z883" s="75" t="n">
        <f aca="false">IF(E883&lt;&gt;0,H883,0)</f>
        <v>0</v>
      </c>
    </row>
    <row r="884" s="174" customFormat="true" ht="14.25" hidden="false" customHeight="true" outlineLevel="0" collapsed="false">
      <c r="A884" s="159" t="n">
        <v>873</v>
      </c>
      <c r="B884" s="160" t="n">
        <f aca="false">'ORÇ.GLOBAL REF.'!B884</f>
        <v>0</v>
      </c>
      <c r="C884" s="536" t="n">
        <f aca="false">'ORÇ.GLOBAL REF.'!C884</f>
        <v>0</v>
      </c>
      <c r="D884" s="162" t="n">
        <f aca="false">'ORÇ.GLOBAL REF.'!D884</f>
        <v>0</v>
      </c>
      <c r="E884" s="162" t="n">
        <f aca="false">'ORÇ.GLOBAL REF.'!E884</f>
        <v>0</v>
      </c>
      <c r="F884" s="537"/>
      <c r="G884" s="163" t="n">
        <f aca="false">ROUND(F884,2)</f>
        <v>0</v>
      </c>
      <c r="H884" s="163" t="n">
        <f aca="false">IF('ORÇ.GLOBAL P CAIXA'!K884="EXEC.",0,IF(E884&lt;&gt;0,ROUND(E884*G884,2),IF(Z884=0,(SUMIF('ORÇ.GLOBAL REF.'!$S$12:$S$1011,B884,$Z$12:$Z$1011)),Z884)))</f>
        <v>0</v>
      </c>
      <c r="I884" s="538" t="str">
        <f aca="false">'ORÇ.GLOBAL REF.'!H884</f>
        <v/>
      </c>
      <c r="J884" s="163" t="str">
        <f aca="false">'ORÇ.GLOBAL REF.'!I884</f>
        <v/>
      </c>
      <c r="K884" s="539" t="str">
        <f aca="false">'ORÇ.GLOBAL REF.'!J884</f>
        <v/>
      </c>
      <c r="L884" s="168" t="str">
        <f aca="false">IF(B884&gt;0,"ok","ocultar")</f>
        <v>ocultar</v>
      </c>
      <c r="M884" s="102"/>
      <c r="N884" s="102"/>
      <c r="O884" s="102"/>
      <c r="R884" s="157" t="n">
        <f aca="false">IF(B884=0,R883,IF(ISNONTEXT(B884)=TRUE(),INT(B884),INT(LEFT(B884,FIND(".",B884)-1))))</f>
        <v>3</v>
      </c>
      <c r="S884" s="157" t="str">
        <f aca="false">IF(S885=1,1,IF(B884&lt;&gt;0,1,IF(C884&lt;&gt;0,1,IF(D884&lt;&gt;0,1,IF(E884&lt;&gt;0,1,"")))))</f>
        <v/>
      </c>
      <c r="T884" s="157" t="str">
        <f aca="false">IF(R884=0," ",IF(R884&lt;&gt;R883,R884," "))</f>
        <v> </v>
      </c>
      <c r="U884" s="88"/>
      <c r="V884" s="75" t="e">
        <f aca="false">IF(R884&lt;&gt;T884,(IF(J884="",H884*(INFORMAÇÕES!$Q$79/INFORMAÇÕES!$Q$82),IF(J884="R",H884,0))),0)</f>
        <v>#DIV/0!</v>
      </c>
      <c r="W884" s="75" t="e">
        <f aca="false">IF(R884&lt;&gt;T884,(IF(J884="",H884*(INFORMAÇÕES!$Q$80/INFORMAÇÕES!$Q$82),IF(J884="C",H884,0))),0)</f>
        <v>#DIV/0!</v>
      </c>
      <c r="X884" s="75" t="n">
        <f aca="false">IF(R884&lt;&gt;T884,(IF(J884="",H884*INFORMAÇÕES!$U$115,IF(J884="CF",H884,0))),0)</f>
        <v>0</v>
      </c>
      <c r="Y884" s="75" t="n">
        <f aca="false">IF(R884&lt;&gt;T884,(IF(J884="",H884*INFORMAÇÕES!$U$116,IF(J884="O",H884,0))),0)</f>
        <v>0</v>
      </c>
      <c r="Z884" s="75" t="n">
        <f aca="false">IF(E884&lt;&gt;0,H884,0)</f>
        <v>0</v>
      </c>
    </row>
    <row r="885" s="174" customFormat="true" ht="14.25" hidden="false" customHeight="true" outlineLevel="0" collapsed="false">
      <c r="A885" s="159" t="n">
        <v>874</v>
      </c>
      <c r="B885" s="160" t="n">
        <f aca="false">'ORÇ.GLOBAL REF.'!B885</f>
        <v>0</v>
      </c>
      <c r="C885" s="536" t="n">
        <f aca="false">'ORÇ.GLOBAL REF.'!C885</f>
        <v>0</v>
      </c>
      <c r="D885" s="162" t="n">
        <f aca="false">'ORÇ.GLOBAL REF.'!D885</f>
        <v>0</v>
      </c>
      <c r="E885" s="162" t="n">
        <f aca="false">'ORÇ.GLOBAL REF.'!E885</f>
        <v>0</v>
      </c>
      <c r="F885" s="537"/>
      <c r="G885" s="163" t="n">
        <f aca="false">ROUND(F885,2)</f>
        <v>0</v>
      </c>
      <c r="H885" s="163" t="n">
        <f aca="false">IF('ORÇ.GLOBAL P CAIXA'!K885="EXEC.",0,IF(E885&lt;&gt;0,ROUND(E885*G885,2),IF(Z885=0,(SUMIF('ORÇ.GLOBAL REF.'!$S$12:$S$1011,B885,$Z$12:$Z$1011)),Z885)))</f>
        <v>0</v>
      </c>
      <c r="I885" s="538" t="str">
        <f aca="false">'ORÇ.GLOBAL REF.'!H885</f>
        <v/>
      </c>
      <c r="J885" s="163" t="str">
        <f aca="false">'ORÇ.GLOBAL REF.'!I885</f>
        <v/>
      </c>
      <c r="K885" s="539" t="str">
        <f aca="false">'ORÇ.GLOBAL REF.'!J885</f>
        <v/>
      </c>
      <c r="L885" s="168" t="str">
        <f aca="false">IF(B885&gt;0,"ok","ocultar")</f>
        <v>ocultar</v>
      </c>
      <c r="M885" s="102"/>
      <c r="N885" s="102"/>
      <c r="O885" s="102"/>
      <c r="R885" s="157" t="n">
        <f aca="false">IF(B885=0,R884,IF(ISNONTEXT(B885)=TRUE(),INT(B885),INT(LEFT(B885,FIND(".",B885)-1))))</f>
        <v>3</v>
      </c>
      <c r="S885" s="157" t="str">
        <f aca="false">IF(S886=1,1,IF(B885&lt;&gt;0,1,IF(C885&lt;&gt;0,1,IF(D885&lt;&gt;0,1,IF(E885&lt;&gt;0,1,"")))))</f>
        <v/>
      </c>
      <c r="T885" s="157" t="str">
        <f aca="false">IF(R885=0," ",IF(R885&lt;&gt;R884,R885," "))</f>
        <v> </v>
      </c>
      <c r="U885" s="88"/>
      <c r="V885" s="75" t="e">
        <f aca="false">IF(R885&lt;&gt;T885,(IF(J885="",H885*(INFORMAÇÕES!$Q$79/INFORMAÇÕES!$Q$82),IF(J885="R",H885,0))),0)</f>
        <v>#DIV/0!</v>
      </c>
      <c r="W885" s="75" t="e">
        <f aca="false">IF(R885&lt;&gt;T885,(IF(J885="",H885*(INFORMAÇÕES!$Q$80/INFORMAÇÕES!$Q$82),IF(J885="C",H885,0))),0)</f>
        <v>#DIV/0!</v>
      </c>
      <c r="X885" s="75" t="n">
        <f aca="false">IF(R885&lt;&gt;T885,(IF(J885="",H885*INFORMAÇÕES!$U$115,IF(J885="CF",H885,0))),0)</f>
        <v>0</v>
      </c>
      <c r="Y885" s="75" t="n">
        <f aca="false">IF(R885&lt;&gt;T885,(IF(J885="",H885*INFORMAÇÕES!$U$116,IF(J885="O",H885,0))),0)</f>
        <v>0</v>
      </c>
      <c r="Z885" s="75" t="n">
        <f aca="false">IF(E885&lt;&gt;0,H885,0)</f>
        <v>0</v>
      </c>
    </row>
    <row r="886" s="174" customFormat="true" ht="14.25" hidden="false" customHeight="true" outlineLevel="0" collapsed="false">
      <c r="A886" s="159" t="n">
        <v>875</v>
      </c>
      <c r="B886" s="160" t="n">
        <f aca="false">'ORÇ.GLOBAL REF.'!B886</f>
        <v>0</v>
      </c>
      <c r="C886" s="536" t="n">
        <f aca="false">'ORÇ.GLOBAL REF.'!C886</f>
        <v>0</v>
      </c>
      <c r="D886" s="162" t="n">
        <f aca="false">'ORÇ.GLOBAL REF.'!D886</f>
        <v>0</v>
      </c>
      <c r="E886" s="162" t="n">
        <f aca="false">'ORÇ.GLOBAL REF.'!E886</f>
        <v>0</v>
      </c>
      <c r="F886" s="537"/>
      <c r="G886" s="163" t="n">
        <f aca="false">ROUND(F886,2)</f>
        <v>0</v>
      </c>
      <c r="H886" s="163" t="n">
        <f aca="false">IF('ORÇ.GLOBAL P CAIXA'!K886="EXEC.",0,IF(E886&lt;&gt;0,ROUND(E886*G886,2),IF(Z886=0,(SUMIF('ORÇ.GLOBAL REF.'!$S$12:$S$1011,B886,$Z$12:$Z$1011)),Z886)))</f>
        <v>0</v>
      </c>
      <c r="I886" s="538" t="str">
        <f aca="false">'ORÇ.GLOBAL REF.'!H886</f>
        <v/>
      </c>
      <c r="J886" s="163" t="str">
        <f aca="false">'ORÇ.GLOBAL REF.'!I886</f>
        <v/>
      </c>
      <c r="K886" s="539" t="str">
        <f aca="false">'ORÇ.GLOBAL REF.'!J886</f>
        <v/>
      </c>
      <c r="L886" s="168" t="str">
        <f aca="false">IF(B886&gt;0,"ok","ocultar")</f>
        <v>ocultar</v>
      </c>
      <c r="M886" s="102"/>
      <c r="N886" s="102"/>
      <c r="O886" s="102"/>
      <c r="R886" s="157" t="n">
        <f aca="false">IF(B886=0,R885,IF(ISNONTEXT(B886)=TRUE(),INT(B886),INT(LEFT(B886,FIND(".",B886)-1))))</f>
        <v>3</v>
      </c>
      <c r="S886" s="157" t="str">
        <f aca="false">IF(S887=1,1,IF(B886&lt;&gt;0,1,IF(C886&lt;&gt;0,1,IF(D886&lt;&gt;0,1,IF(E886&lt;&gt;0,1,"")))))</f>
        <v/>
      </c>
      <c r="T886" s="157" t="str">
        <f aca="false">IF(R886=0," ",IF(R886&lt;&gt;R885,R886," "))</f>
        <v> </v>
      </c>
      <c r="U886" s="88"/>
      <c r="V886" s="75" t="e">
        <f aca="false">IF(R886&lt;&gt;T886,(IF(J886="",H886*(INFORMAÇÕES!$Q$79/INFORMAÇÕES!$Q$82),IF(J886="R",H886,0))),0)</f>
        <v>#DIV/0!</v>
      </c>
      <c r="W886" s="75" t="e">
        <f aca="false">IF(R886&lt;&gt;T886,(IF(J886="",H886*(INFORMAÇÕES!$Q$80/INFORMAÇÕES!$Q$82),IF(J886="C",H886,0))),0)</f>
        <v>#DIV/0!</v>
      </c>
      <c r="X886" s="75" t="n">
        <f aca="false">IF(R886&lt;&gt;T886,(IF(J886="",H886*INFORMAÇÕES!$U$115,IF(J886="CF",H886,0))),0)</f>
        <v>0</v>
      </c>
      <c r="Y886" s="75" t="n">
        <f aca="false">IF(R886&lt;&gt;T886,(IF(J886="",H886*INFORMAÇÕES!$U$116,IF(J886="O",H886,0))),0)</f>
        <v>0</v>
      </c>
      <c r="Z886" s="75" t="n">
        <f aca="false">IF(E886&lt;&gt;0,H886,0)</f>
        <v>0</v>
      </c>
    </row>
    <row r="887" s="174" customFormat="true" ht="14.25" hidden="false" customHeight="true" outlineLevel="0" collapsed="false">
      <c r="A887" s="159" t="n">
        <v>876</v>
      </c>
      <c r="B887" s="160" t="n">
        <f aca="false">'ORÇ.GLOBAL REF.'!B887</f>
        <v>0</v>
      </c>
      <c r="C887" s="536" t="n">
        <f aca="false">'ORÇ.GLOBAL REF.'!C887</f>
        <v>0</v>
      </c>
      <c r="D887" s="162" t="n">
        <f aca="false">'ORÇ.GLOBAL REF.'!D887</f>
        <v>0</v>
      </c>
      <c r="E887" s="162" t="n">
        <f aca="false">'ORÇ.GLOBAL REF.'!E887</f>
        <v>0</v>
      </c>
      <c r="F887" s="537"/>
      <c r="G887" s="163" t="n">
        <f aca="false">ROUND(F887,2)</f>
        <v>0</v>
      </c>
      <c r="H887" s="163" t="n">
        <f aca="false">IF('ORÇ.GLOBAL P CAIXA'!K887="EXEC.",0,IF(E887&lt;&gt;0,ROUND(E887*G887,2),IF(Z887=0,(SUMIF('ORÇ.GLOBAL REF.'!$S$12:$S$1011,B887,$Z$12:$Z$1011)),Z887)))</f>
        <v>0</v>
      </c>
      <c r="I887" s="538" t="str">
        <f aca="false">'ORÇ.GLOBAL REF.'!H887</f>
        <v/>
      </c>
      <c r="J887" s="163" t="str">
        <f aca="false">'ORÇ.GLOBAL REF.'!I887</f>
        <v/>
      </c>
      <c r="K887" s="539" t="str">
        <f aca="false">'ORÇ.GLOBAL REF.'!J887</f>
        <v/>
      </c>
      <c r="L887" s="168" t="str">
        <f aca="false">IF(B887&gt;0,"ok","ocultar")</f>
        <v>ocultar</v>
      </c>
      <c r="M887" s="102"/>
      <c r="N887" s="102"/>
      <c r="O887" s="102"/>
      <c r="R887" s="157" t="n">
        <f aca="false">IF(B887=0,R886,IF(ISNONTEXT(B887)=TRUE(),INT(B887),INT(LEFT(B887,FIND(".",B887)-1))))</f>
        <v>3</v>
      </c>
      <c r="S887" s="157" t="str">
        <f aca="false">IF(S888=1,1,IF(B887&lt;&gt;0,1,IF(C887&lt;&gt;0,1,IF(D887&lt;&gt;0,1,IF(E887&lt;&gt;0,1,"")))))</f>
        <v/>
      </c>
      <c r="T887" s="157" t="str">
        <f aca="false">IF(R887=0," ",IF(R887&lt;&gt;R886,R887," "))</f>
        <v> </v>
      </c>
      <c r="U887" s="88"/>
      <c r="V887" s="75" t="e">
        <f aca="false">IF(R887&lt;&gt;T887,(IF(J887="",H887*(INFORMAÇÕES!$Q$79/INFORMAÇÕES!$Q$82),IF(J887="R",H887,0))),0)</f>
        <v>#DIV/0!</v>
      </c>
      <c r="W887" s="75" t="e">
        <f aca="false">IF(R887&lt;&gt;T887,(IF(J887="",H887*(INFORMAÇÕES!$Q$80/INFORMAÇÕES!$Q$82),IF(J887="C",H887,0))),0)</f>
        <v>#DIV/0!</v>
      </c>
      <c r="X887" s="75" t="n">
        <f aca="false">IF(R887&lt;&gt;T887,(IF(J887="",H887*INFORMAÇÕES!$U$115,IF(J887="CF",H887,0))),0)</f>
        <v>0</v>
      </c>
      <c r="Y887" s="75" t="n">
        <f aca="false">IF(R887&lt;&gt;T887,(IF(J887="",H887*INFORMAÇÕES!$U$116,IF(J887="O",H887,0))),0)</f>
        <v>0</v>
      </c>
      <c r="Z887" s="75" t="n">
        <f aca="false">IF(E887&lt;&gt;0,H887,0)</f>
        <v>0</v>
      </c>
    </row>
    <row r="888" s="174" customFormat="true" ht="14.25" hidden="false" customHeight="true" outlineLevel="0" collapsed="false">
      <c r="A888" s="159" t="n">
        <v>877</v>
      </c>
      <c r="B888" s="160" t="n">
        <f aca="false">'ORÇ.GLOBAL REF.'!B888</f>
        <v>0</v>
      </c>
      <c r="C888" s="536" t="n">
        <f aca="false">'ORÇ.GLOBAL REF.'!C888</f>
        <v>0</v>
      </c>
      <c r="D888" s="162" t="n">
        <f aca="false">'ORÇ.GLOBAL REF.'!D888</f>
        <v>0</v>
      </c>
      <c r="E888" s="162" t="n">
        <f aca="false">'ORÇ.GLOBAL REF.'!E888</f>
        <v>0</v>
      </c>
      <c r="F888" s="537"/>
      <c r="G888" s="163" t="n">
        <f aca="false">ROUND(F888,2)</f>
        <v>0</v>
      </c>
      <c r="H888" s="163" t="n">
        <f aca="false">IF('ORÇ.GLOBAL P CAIXA'!K888="EXEC.",0,IF(E888&lt;&gt;0,ROUND(E888*G888,2),IF(Z888=0,(SUMIF('ORÇ.GLOBAL REF.'!$S$12:$S$1011,B888,$Z$12:$Z$1011)),Z888)))</f>
        <v>0</v>
      </c>
      <c r="I888" s="538" t="str">
        <f aca="false">'ORÇ.GLOBAL REF.'!H888</f>
        <v/>
      </c>
      <c r="J888" s="163" t="str">
        <f aca="false">'ORÇ.GLOBAL REF.'!I888</f>
        <v/>
      </c>
      <c r="K888" s="539" t="str">
        <f aca="false">'ORÇ.GLOBAL REF.'!J888</f>
        <v/>
      </c>
      <c r="L888" s="168" t="str">
        <f aca="false">IF(B888&gt;0,"ok","ocultar")</f>
        <v>ocultar</v>
      </c>
      <c r="M888" s="102"/>
      <c r="N888" s="102"/>
      <c r="O888" s="102"/>
      <c r="R888" s="157" t="n">
        <f aca="false">IF(B888=0,R887,IF(ISNONTEXT(B888)=TRUE(),INT(B888),INT(LEFT(B888,FIND(".",B888)-1))))</f>
        <v>3</v>
      </c>
      <c r="S888" s="157" t="str">
        <f aca="false">IF(S889=1,1,IF(B888&lt;&gt;0,1,IF(C888&lt;&gt;0,1,IF(D888&lt;&gt;0,1,IF(E888&lt;&gt;0,1,"")))))</f>
        <v/>
      </c>
      <c r="T888" s="157" t="str">
        <f aca="false">IF(R888=0," ",IF(R888&lt;&gt;R887,R888," "))</f>
        <v> </v>
      </c>
      <c r="U888" s="88"/>
      <c r="V888" s="75" t="e">
        <f aca="false">IF(R888&lt;&gt;T888,(IF(J888="",H888*(INFORMAÇÕES!$Q$79/INFORMAÇÕES!$Q$82),IF(J888="R",H888,0))),0)</f>
        <v>#DIV/0!</v>
      </c>
      <c r="W888" s="75" t="e">
        <f aca="false">IF(R888&lt;&gt;T888,(IF(J888="",H888*(INFORMAÇÕES!$Q$80/INFORMAÇÕES!$Q$82),IF(J888="C",H888,0))),0)</f>
        <v>#DIV/0!</v>
      </c>
      <c r="X888" s="75" t="n">
        <f aca="false">IF(R888&lt;&gt;T888,(IF(J888="",H888*INFORMAÇÕES!$U$115,IF(J888="CF",H888,0))),0)</f>
        <v>0</v>
      </c>
      <c r="Y888" s="75" t="n">
        <f aca="false">IF(R888&lt;&gt;T888,(IF(J888="",H888*INFORMAÇÕES!$U$116,IF(J888="O",H888,0))),0)</f>
        <v>0</v>
      </c>
      <c r="Z888" s="75" t="n">
        <f aca="false">IF(E888&lt;&gt;0,H888,0)</f>
        <v>0</v>
      </c>
    </row>
    <row r="889" s="174" customFormat="true" ht="14.25" hidden="false" customHeight="true" outlineLevel="0" collapsed="false">
      <c r="A889" s="159" t="n">
        <v>878</v>
      </c>
      <c r="B889" s="160" t="n">
        <f aca="false">'ORÇ.GLOBAL REF.'!B889</f>
        <v>0</v>
      </c>
      <c r="C889" s="536" t="n">
        <f aca="false">'ORÇ.GLOBAL REF.'!C889</f>
        <v>0</v>
      </c>
      <c r="D889" s="162" t="n">
        <f aca="false">'ORÇ.GLOBAL REF.'!D889</f>
        <v>0</v>
      </c>
      <c r="E889" s="162" t="n">
        <f aca="false">'ORÇ.GLOBAL REF.'!E889</f>
        <v>0</v>
      </c>
      <c r="F889" s="537"/>
      <c r="G889" s="163" t="n">
        <f aca="false">ROUND(F889,2)</f>
        <v>0</v>
      </c>
      <c r="H889" s="163" t="n">
        <f aca="false">IF('ORÇ.GLOBAL P CAIXA'!K889="EXEC.",0,IF(E889&lt;&gt;0,ROUND(E889*G889,2),IF(Z889=0,(SUMIF('ORÇ.GLOBAL REF.'!$S$12:$S$1011,B889,$Z$12:$Z$1011)),Z889)))</f>
        <v>0</v>
      </c>
      <c r="I889" s="538" t="str">
        <f aca="false">'ORÇ.GLOBAL REF.'!H889</f>
        <v/>
      </c>
      <c r="J889" s="163" t="str">
        <f aca="false">'ORÇ.GLOBAL REF.'!I889</f>
        <v/>
      </c>
      <c r="K889" s="539" t="str">
        <f aca="false">'ORÇ.GLOBAL REF.'!J889</f>
        <v/>
      </c>
      <c r="L889" s="168" t="str">
        <f aca="false">IF(B889&gt;0,"ok","ocultar")</f>
        <v>ocultar</v>
      </c>
      <c r="M889" s="102"/>
      <c r="N889" s="102"/>
      <c r="O889" s="102"/>
      <c r="R889" s="157" t="n">
        <f aca="false">IF(B889=0,R888,IF(ISNONTEXT(B889)=TRUE(),INT(B889),INT(LEFT(B889,FIND(".",B889)-1))))</f>
        <v>3</v>
      </c>
      <c r="S889" s="157" t="str">
        <f aca="false">IF(S890=1,1,IF(B889&lt;&gt;0,1,IF(C889&lt;&gt;0,1,IF(D889&lt;&gt;0,1,IF(E889&lt;&gt;0,1,"")))))</f>
        <v/>
      </c>
      <c r="T889" s="157" t="str">
        <f aca="false">IF(R889=0," ",IF(R889&lt;&gt;R888,R889," "))</f>
        <v> </v>
      </c>
      <c r="U889" s="88"/>
      <c r="V889" s="75" t="e">
        <f aca="false">IF(R889&lt;&gt;T889,(IF(J889="",H889*(INFORMAÇÕES!$Q$79/INFORMAÇÕES!$Q$82),IF(J889="R",H889,0))),0)</f>
        <v>#DIV/0!</v>
      </c>
      <c r="W889" s="75" t="e">
        <f aca="false">IF(R889&lt;&gt;T889,(IF(J889="",H889*(INFORMAÇÕES!$Q$80/INFORMAÇÕES!$Q$82),IF(J889="C",H889,0))),0)</f>
        <v>#DIV/0!</v>
      </c>
      <c r="X889" s="75" t="n">
        <f aca="false">IF(R889&lt;&gt;T889,(IF(J889="",H889*INFORMAÇÕES!$U$115,IF(J889="CF",H889,0))),0)</f>
        <v>0</v>
      </c>
      <c r="Y889" s="75" t="n">
        <f aca="false">IF(R889&lt;&gt;T889,(IF(J889="",H889*INFORMAÇÕES!$U$116,IF(J889="O",H889,0))),0)</f>
        <v>0</v>
      </c>
      <c r="Z889" s="75" t="n">
        <f aca="false">IF(E889&lt;&gt;0,H889,0)</f>
        <v>0</v>
      </c>
    </row>
    <row r="890" s="174" customFormat="true" ht="14.25" hidden="false" customHeight="true" outlineLevel="0" collapsed="false">
      <c r="A890" s="159" t="n">
        <v>879</v>
      </c>
      <c r="B890" s="160" t="n">
        <f aca="false">'ORÇ.GLOBAL REF.'!B890</f>
        <v>0</v>
      </c>
      <c r="C890" s="536" t="n">
        <f aca="false">'ORÇ.GLOBAL REF.'!C890</f>
        <v>0</v>
      </c>
      <c r="D890" s="162" t="n">
        <f aca="false">'ORÇ.GLOBAL REF.'!D890</f>
        <v>0</v>
      </c>
      <c r="E890" s="162" t="n">
        <f aca="false">'ORÇ.GLOBAL REF.'!E890</f>
        <v>0</v>
      </c>
      <c r="F890" s="537"/>
      <c r="G890" s="163" t="n">
        <f aca="false">ROUND(F890,2)</f>
        <v>0</v>
      </c>
      <c r="H890" s="163" t="n">
        <f aca="false">IF('ORÇ.GLOBAL P CAIXA'!K890="EXEC.",0,IF(E890&lt;&gt;0,ROUND(E890*G890,2),IF(Z890=0,(SUMIF('ORÇ.GLOBAL REF.'!$S$12:$S$1011,B890,$Z$12:$Z$1011)),Z890)))</f>
        <v>0</v>
      </c>
      <c r="I890" s="538" t="str">
        <f aca="false">'ORÇ.GLOBAL REF.'!H890</f>
        <v/>
      </c>
      <c r="J890" s="163" t="str">
        <f aca="false">'ORÇ.GLOBAL REF.'!I890</f>
        <v/>
      </c>
      <c r="K890" s="539" t="str">
        <f aca="false">'ORÇ.GLOBAL REF.'!J890</f>
        <v/>
      </c>
      <c r="L890" s="168" t="str">
        <f aca="false">IF(B890&gt;0,"ok","ocultar")</f>
        <v>ocultar</v>
      </c>
      <c r="M890" s="102"/>
      <c r="N890" s="102"/>
      <c r="O890" s="102"/>
      <c r="R890" s="157" t="n">
        <f aca="false">IF(B890=0,R889,IF(ISNONTEXT(B890)=TRUE(),INT(B890),INT(LEFT(B890,FIND(".",B890)-1))))</f>
        <v>3</v>
      </c>
      <c r="S890" s="157" t="str">
        <f aca="false">IF(S891=1,1,IF(B890&lt;&gt;0,1,IF(C890&lt;&gt;0,1,IF(D890&lt;&gt;0,1,IF(E890&lt;&gt;0,1,"")))))</f>
        <v/>
      </c>
      <c r="T890" s="157" t="str">
        <f aca="false">IF(R890=0," ",IF(R890&lt;&gt;R889,R890," "))</f>
        <v> </v>
      </c>
      <c r="U890" s="88"/>
      <c r="V890" s="75" t="e">
        <f aca="false">IF(R890&lt;&gt;T890,(IF(J890="",H890*(INFORMAÇÕES!$Q$79/INFORMAÇÕES!$Q$82),IF(J890="R",H890,0))),0)</f>
        <v>#DIV/0!</v>
      </c>
      <c r="W890" s="75" t="e">
        <f aca="false">IF(R890&lt;&gt;T890,(IF(J890="",H890*(INFORMAÇÕES!$Q$80/INFORMAÇÕES!$Q$82),IF(J890="C",H890,0))),0)</f>
        <v>#DIV/0!</v>
      </c>
      <c r="X890" s="75" t="n">
        <f aca="false">IF(R890&lt;&gt;T890,(IF(J890="",H890*INFORMAÇÕES!$U$115,IF(J890="CF",H890,0))),0)</f>
        <v>0</v>
      </c>
      <c r="Y890" s="75" t="n">
        <f aca="false">IF(R890&lt;&gt;T890,(IF(J890="",H890*INFORMAÇÕES!$U$116,IF(J890="O",H890,0))),0)</f>
        <v>0</v>
      </c>
      <c r="Z890" s="75" t="n">
        <f aca="false">IF(E890&lt;&gt;0,H890,0)</f>
        <v>0</v>
      </c>
    </row>
    <row r="891" s="174" customFormat="true" ht="14.25" hidden="false" customHeight="true" outlineLevel="0" collapsed="false">
      <c r="A891" s="159" t="n">
        <v>880</v>
      </c>
      <c r="B891" s="160" t="n">
        <f aca="false">'ORÇ.GLOBAL REF.'!B891</f>
        <v>0</v>
      </c>
      <c r="C891" s="536" t="n">
        <f aca="false">'ORÇ.GLOBAL REF.'!C891</f>
        <v>0</v>
      </c>
      <c r="D891" s="162" t="n">
        <f aca="false">'ORÇ.GLOBAL REF.'!D891</f>
        <v>0</v>
      </c>
      <c r="E891" s="162" t="n">
        <f aca="false">'ORÇ.GLOBAL REF.'!E891</f>
        <v>0</v>
      </c>
      <c r="F891" s="537"/>
      <c r="G891" s="163" t="n">
        <f aca="false">ROUND(F891,2)</f>
        <v>0</v>
      </c>
      <c r="H891" s="163" t="n">
        <f aca="false">IF('ORÇ.GLOBAL P CAIXA'!K891="EXEC.",0,IF(E891&lt;&gt;0,ROUND(E891*G891,2),IF(Z891=0,(SUMIF('ORÇ.GLOBAL REF.'!$S$12:$S$1011,B891,$Z$12:$Z$1011)),Z891)))</f>
        <v>0</v>
      </c>
      <c r="I891" s="538" t="str">
        <f aca="false">'ORÇ.GLOBAL REF.'!H891</f>
        <v/>
      </c>
      <c r="J891" s="163" t="str">
        <f aca="false">'ORÇ.GLOBAL REF.'!I891</f>
        <v/>
      </c>
      <c r="K891" s="539" t="str">
        <f aca="false">'ORÇ.GLOBAL REF.'!J891</f>
        <v/>
      </c>
      <c r="L891" s="168" t="str">
        <f aca="false">IF(B891&gt;0,"ok","ocultar")</f>
        <v>ocultar</v>
      </c>
      <c r="M891" s="102"/>
      <c r="N891" s="102"/>
      <c r="O891" s="102"/>
      <c r="R891" s="157" t="n">
        <f aca="false">IF(B891=0,R890,IF(ISNONTEXT(B891)=TRUE(),INT(B891),INT(LEFT(B891,FIND(".",B891)-1))))</f>
        <v>3</v>
      </c>
      <c r="S891" s="157" t="str">
        <f aca="false">IF(S892=1,1,IF(B891&lt;&gt;0,1,IF(C891&lt;&gt;0,1,IF(D891&lt;&gt;0,1,IF(E891&lt;&gt;0,1,"")))))</f>
        <v/>
      </c>
      <c r="T891" s="157" t="str">
        <f aca="false">IF(R891=0," ",IF(R891&lt;&gt;R890,R891," "))</f>
        <v> </v>
      </c>
      <c r="U891" s="88"/>
      <c r="V891" s="75" t="e">
        <f aca="false">IF(R891&lt;&gt;T891,(IF(J891="",H891*(INFORMAÇÕES!$Q$79/INFORMAÇÕES!$Q$82),IF(J891="R",H891,0))),0)</f>
        <v>#DIV/0!</v>
      </c>
      <c r="W891" s="75" t="e">
        <f aca="false">IF(R891&lt;&gt;T891,(IF(J891="",H891*(INFORMAÇÕES!$Q$80/INFORMAÇÕES!$Q$82),IF(J891="C",H891,0))),0)</f>
        <v>#DIV/0!</v>
      </c>
      <c r="X891" s="75" t="n">
        <f aca="false">IF(R891&lt;&gt;T891,(IF(J891="",H891*INFORMAÇÕES!$U$115,IF(J891="CF",H891,0))),0)</f>
        <v>0</v>
      </c>
      <c r="Y891" s="75" t="n">
        <f aca="false">IF(R891&lt;&gt;T891,(IF(J891="",H891*INFORMAÇÕES!$U$116,IF(J891="O",H891,0))),0)</f>
        <v>0</v>
      </c>
      <c r="Z891" s="75" t="n">
        <f aca="false">IF(E891&lt;&gt;0,H891,0)</f>
        <v>0</v>
      </c>
    </row>
    <row r="892" s="174" customFormat="true" ht="14.25" hidden="false" customHeight="true" outlineLevel="0" collapsed="false">
      <c r="A892" s="159" t="n">
        <v>881</v>
      </c>
      <c r="B892" s="160" t="n">
        <f aca="false">'ORÇ.GLOBAL REF.'!B892</f>
        <v>0</v>
      </c>
      <c r="C892" s="536" t="n">
        <f aca="false">'ORÇ.GLOBAL REF.'!C892</f>
        <v>0</v>
      </c>
      <c r="D892" s="162" t="n">
        <f aca="false">'ORÇ.GLOBAL REF.'!D892</f>
        <v>0</v>
      </c>
      <c r="E892" s="162" t="n">
        <f aca="false">'ORÇ.GLOBAL REF.'!E892</f>
        <v>0</v>
      </c>
      <c r="F892" s="537"/>
      <c r="G892" s="163" t="n">
        <f aca="false">ROUND(F892,2)</f>
        <v>0</v>
      </c>
      <c r="H892" s="163" t="n">
        <f aca="false">IF('ORÇ.GLOBAL P CAIXA'!K892="EXEC.",0,IF(E892&lt;&gt;0,ROUND(E892*G892,2),IF(Z892=0,(SUMIF('ORÇ.GLOBAL REF.'!$S$12:$S$1011,B892,$Z$12:$Z$1011)),Z892)))</f>
        <v>0</v>
      </c>
      <c r="I892" s="538" t="str">
        <f aca="false">'ORÇ.GLOBAL REF.'!H892</f>
        <v/>
      </c>
      <c r="J892" s="163" t="str">
        <f aca="false">'ORÇ.GLOBAL REF.'!I892</f>
        <v/>
      </c>
      <c r="K892" s="539" t="str">
        <f aca="false">'ORÇ.GLOBAL REF.'!J892</f>
        <v/>
      </c>
      <c r="L892" s="168" t="str">
        <f aca="false">IF(B892&gt;0,"ok","ocultar")</f>
        <v>ocultar</v>
      </c>
      <c r="M892" s="102"/>
      <c r="N892" s="102"/>
      <c r="O892" s="102"/>
      <c r="R892" s="157" t="n">
        <f aca="false">IF(B892=0,R891,IF(ISNONTEXT(B892)=TRUE(),INT(B892),INT(LEFT(B892,FIND(".",B892)-1))))</f>
        <v>3</v>
      </c>
      <c r="S892" s="157" t="str">
        <f aca="false">IF(S893=1,1,IF(B892&lt;&gt;0,1,IF(C892&lt;&gt;0,1,IF(D892&lt;&gt;0,1,IF(E892&lt;&gt;0,1,"")))))</f>
        <v/>
      </c>
      <c r="T892" s="157" t="str">
        <f aca="false">IF(R892=0," ",IF(R892&lt;&gt;R891,R892," "))</f>
        <v> </v>
      </c>
      <c r="U892" s="88"/>
      <c r="V892" s="75" t="e">
        <f aca="false">IF(R892&lt;&gt;T892,(IF(J892="",H892*(INFORMAÇÕES!$Q$79/INFORMAÇÕES!$Q$82),IF(J892="R",H892,0))),0)</f>
        <v>#DIV/0!</v>
      </c>
      <c r="W892" s="75" t="e">
        <f aca="false">IF(R892&lt;&gt;T892,(IF(J892="",H892*(INFORMAÇÕES!$Q$80/INFORMAÇÕES!$Q$82),IF(J892="C",H892,0))),0)</f>
        <v>#DIV/0!</v>
      </c>
      <c r="X892" s="75" t="n">
        <f aca="false">IF(R892&lt;&gt;T892,(IF(J892="",H892*INFORMAÇÕES!$U$115,IF(J892="CF",H892,0))),0)</f>
        <v>0</v>
      </c>
      <c r="Y892" s="75" t="n">
        <f aca="false">IF(R892&lt;&gt;T892,(IF(J892="",H892*INFORMAÇÕES!$U$116,IF(J892="O",H892,0))),0)</f>
        <v>0</v>
      </c>
      <c r="Z892" s="75" t="n">
        <f aca="false">IF(E892&lt;&gt;0,H892,0)</f>
        <v>0</v>
      </c>
    </row>
    <row r="893" s="174" customFormat="true" ht="14.25" hidden="false" customHeight="true" outlineLevel="0" collapsed="false">
      <c r="A893" s="159" t="n">
        <v>882</v>
      </c>
      <c r="B893" s="160" t="n">
        <f aca="false">'ORÇ.GLOBAL REF.'!B893</f>
        <v>0</v>
      </c>
      <c r="C893" s="536" t="n">
        <f aca="false">'ORÇ.GLOBAL REF.'!C893</f>
        <v>0</v>
      </c>
      <c r="D893" s="162" t="n">
        <f aca="false">'ORÇ.GLOBAL REF.'!D893</f>
        <v>0</v>
      </c>
      <c r="E893" s="162" t="n">
        <f aca="false">'ORÇ.GLOBAL REF.'!E893</f>
        <v>0</v>
      </c>
      <c r="F893" s="537"/>
      <c r="G893" s="163" t="n">
        <f aca="false">ROUND(F893,2)</f>
        <v>0</v>
      </c>
      <c r="H893" s="163" t="n">
        <f aca="false">IF('ORÇ.GLOBAL P CAIXA'!K893="EXEC.",0,IF(E893&lt;&gt;0,ROUND(E893*G893,2),IF(Z893=0,(SUMIF('ORÇ.GLOBAL REF.'!$S$12:$S$1011,B893,$Z$12:$Z$1011)),Z893)))</f>
        <v>0</v>
      </c>
      <c r="I893" s="538" t="str">
        <f aca="false">'ORÇ.GLOBAL REF.'!H893</f>
        <v/>
      </c>
      <c r="J893" s="163" t="str">
        <f aca="false">'ORÇ.GLOBAL REF.'!I893</f>
        <v/>
      </c>
      <c r="K893" s="539" t="str">
        <f aca="false">'ORÇ.GLOBAL REF.'!J893</f>
        <v/>
      </c>
      <c r="L893" s="168" t="str">
        <f aca="false">IF(B893&gt;0,"ok","ocultar")</f>
        <v>ocultar</v>
      </c>
      <c r="M893" s="102"/>
      <c r="N893" s="102"/>
      <c r="O893" s="102"/>
      <c r="R893" s="157" t="n">
        <f aca="false">IF(B893=0,R892,IF(ISNONTEXT(B893)=TRUE(),INT(B893),INT(LEFT(B893,FIND(".",B893)-1))))</f>
        <v>3</v>
      </c>
      <c r="S893" s="157" t="str">
        <f aca="false">IF(S894=1,1,IF(B893&lt;&gt;0,1,IF(C893&lt;&gt;0,1,IF(D893&lt;&gt;0,1,IF(E893&lt;&gt;0,1,"")))))</f>
        <v/>
      </c>
      <c r="T893" s="157" t="str">
        <f aca="false">IF(R893=0," ",IF(R893&lt;&gt;R892,R893," "))</f>
        <v> </v>
      </c>
      <c r="U893" s="88"/>
      <c r="V893" s="75" t="e">
        <f aca="false">IF(R893&lt;&gt;T893,(IF(J893="",H893*(INFORMAÇÕES!$Q$79/INFORMAÇÕES!$Q$82),IF(J893="R",H893,0))),0)</f>
        <v>#DIV/0!</v>
      </c>
      <c r="W893" s="75" t="e">
        <f aca="false">IF(R893&lt;&gt;T893,(IF(J893="",H893*(INFORMAÇÕES!$Q$80/INFORMAÇÕES!$Q$82),IF(J893="C",H893,0))),0)</f>
        <v>#DIV/0!</v>
      </c>
      <c r="X893" s="75" t="n">
        <f aca="false">IF(R893&lt;&gt;T893,(IF(J893="",H893*INFORMAÇÕES!$U$115,IF(J893="CF",H893,0))),0)</f>
        <v>0</v>
      </c>
      <c r="Y893" s="75" t="n">
        <f aca="false">IF(R893&lt;&gt;T893,(IF(J893="",H893*INFORMAÇÕES!$U$116,IF(J893="O",H893,0))),0)</f>
        <v>0</v>
      </c>
      <c r="Z893" s="75" t="n">
        <f aca="false">IF(E893&lt;&gt;0,H893,0)</f>
        <v>0</v>
      </c>
    </row>
    <row r="894" s="174" customFormat="true" ht="14.25" hidden="false" customHeight="true" outlineLevel="0" collapsed="false">
      <c r="A894" s="159" t="n">
        <v>883</v>
      </c>
      <c r="B894" s="160" t="n">
        <f aca="false">'ORÇ.GLOBAL REF.'!B894</f>
        <v>0</v>
      </c>
      <c r="C894" s="536" t="n">
        <f aca="false">'ORÇ.GLOBAL REF.'!C894</f>
        <v>0</v>
      </c>
      <c r="D894" s="162" t="n">
        <f aca="false">'ORÇ.GLOBAL REF.'!D894</f>
        <v>0</v>
      </c>
      <c r="E894" s="162" t="n">
        <f aca="false">'ORÇ.GLOBAL REF.'!E894</f>
        <v>0</v>
      </c>
      <c r="F894" s="537"/>
      <c r="G894" s="163" t="n">
        <f aca="false">ROUND(F894,2)</f>
        <v>0</v>
      </c>
      <c r="H894" s="163" t="n">
        <f aca="false">IF('ORÇ.GLOBAL P CAIXA'!K894="EXEC.",0,IF(E894&lt;&gt;0,ROUND(E894*G894,2),IF(Z894=0,(SUMIF('ORÇ.GLOBAL REF.'!$S$12:$S$1011,B894,$Z$12:$Z$1011)),Z894)))</f>
        <v>0</v>
      </c>
      <c r="I894" s="538" t="str">
        <f aca="false">'ORÇ.GLOBAL REF.'!H894</f>
        <v/>
      </c>
      <c r="J894" s="163" t="str">
        <f aca="false">'ORÇ.GLOBAL REF.'!I894</f>
        <v/>
      </c>
      <c r="K894" s="539" t="str">
        <f aca="false">'ORÇ.GLOBAL REF.'!J894</f>
        <v/>
      </c>
      <c r="L894" s="168" t="str">
        <f aca="false">IF(B894&gt;0,"ok","ocultar")</f>
        <v>ocultar</v>
      </c>
      <c r="M894" s="102"/>
      <c r="N894" s="102"/>
      <c r="O894" s="102"/>
      <c r="R894" s="157" t="n">
        <f aca="false">IF(B894=0,R893,IF(ISNONTEXT(B894)=TRUE(),INT(B894),INT(LEFT(B894,FIND(".",B894)-1))))</f>
        <v>3</v>
      </c>
      <c r="S894" s="157" t="str">
        <f aca="false">IF(S895=1,1,IF(B894&lt;&gt;0,1,IF(C894&lt;&gt;0,1,IF(D894&lt;&gt;0,1,IF(E894&lt;&gt;0,1,"")))))</f>
        <v/>
      </c>
      <c r="T894" s="157" t="str">
        <f aca="false">IF(R894=0," ",IF(R894&lt;&gt;R893,R894," "))</f>
        <v> </v>
      </c>
      <c r="U894" s="88"/>
      <c r="V894" s="75" t="e">
        <f aca="false">IF(R894&lt;&gt;T894,(IF(J894="",H894*(INFORMAÇÕES!$Q$79/INFORMAÇÕES!$Q$82),IF(J894="R",H894,0))),0)</f>
        <v>#DIV/0!</v>
      </c>
      <c r="W894" s="75" t="e">
        <f aca="false">IF(R894&lt;&gt;T894,(IF(J894="",H894*(INFORMAÇÕES!$Q$80/INFORMAÇÕES!$Q$82),IF(J894="C",H894,0))),0)</f>
        <v>#DIV/0!</v>
      </c>
      <c r="X894" s="75" t="n">
        <f aca="false">IF(R894&lt;&gt;T894,(IF(J894="",H894*INFORMAÇÕES!$U$115,IF(J894="CF",H894,0))),0)</f>
        <v>0</v>
      </c>
      <c r="Y894" s="75" t="n">
        <f aca="false">IF(R894&lt;&gt;T894,(IF(J894="",H894*INFORMAÇÕES!$U$116,IF(J894="O",H894,0))),0)</f>
        <v>0</v>
      </c>
      <c r="Z894" s="75" t="n">
        <f aca="false">IF(E894&lt;&gt;0,H894,0)</f>
        <v>0</v>
      </c>
    </row>
    <row r="895" s="174" customFormat="true" ht="14.25" hidden="false" customHeight="true" outlineLevel="0" collapsed="false">
      <c r="A895" s="159" t="n">
        <v>884</v>
      </c>
      <c r="B895" s="160" t="n">
        <f aca="false">'ORÇ.GLOBAL REF.'!B895</f>
        <v>0</v>
      </c>
      <c r="C895" s="536" t="n">
        <f aca="false">'ORÇ.GLOBAL REF.'!C895</f>
        <v>0</v>
      </c>
      <c r="D895" s="162" t="n">
        <f aca="false">'ORÇ.GLOBAL REF.'!D895</f>
        <v>0</v>
      </c>
      <c r="E895" s="162" t="n">
        <f aca="false">'ORÇ.GLOBAL REF.'!E895</f>
        <v>0</v>
      </c>
      <c r="F895" s="537"/>
      <c r="G895" s="163" t="n">
        <f aca="false">ROUND(F895,2)</f>
        <v>0</v>
      </c>
      <c r="H895" s="163" t="n">
        <f aca="false">IF('ORÇ.GLOBAL P CAIXA'!K895="EXEC.",0,IF(E895&lt;&gt;0,ROUND(E895*G895,2),IF(Z895=0,(SUMIF('ORÇ.GLOBAL REF.'!$S$12:$S$1011,B895,$Z$12:$Z$1011)),Z895)))</f>
        <v>0</v>
      </c>
      <c r="I895" s="538" t="str">
        <f aca="false">'ORÇ.GLOBAL REF.'!H895</f>
        <v/>
      </c>
      <c r="J895" s="163" t="str">
        <f aca="false">'ORÇ.GLOBAL REF.'!I895</f>
        <v/>
      </c>
      <c r="K895" s="539" t="str">
        <f aca="false">'ORÇ.GLOBAL REF.'!J895</f>
        <v/>
      </c>
      <c r="L895" s="168" t="str">
        <f aca="false">IF(B895&gt;0,"ok","ocultar")</f>
        <v>ocultar</v>
      </c>
      <c r="M895" s="102"/>
      <c r="N895" s="102"/>
      <c r="O895" s="102"/>
      <c r="R895" s="157" t="n">
        <f aca="false">IF(B895=0,R894,IF(ISNONTEXT(B895)=TRUE(),INT(B895),INT(LEFT(B895,FIND(".",B895)-1))))</f>
        <v>3</v>
      </c>
      <c r="S895" s="157" t="str">
        <f aca="false">IF(S896=1,1,IF(B895&lt;&gt;0,1,IF(C895&lt;&gt;0,1,IF(D895&lt;&gt;0,1,IF(E895&lt;&gt;0,1,"")))))</f>
        <v/>
      </c>
      <c r="T895" s="157" t="str">
        <f aca="false">IF(R895=0," ",IF(R895&lt;&gt;R894,R895," "))</f>
        <v> </v>
      </c>
      <c r="U895" s="88"/>
      <c r="V895" s="75" t="e">
        <f aca="false">IF(R895&lt;&gt;T895,(IF(J895="",H895*(INFORMAÇÕES!$Q$79/INFORMAÇÕES!$Q$82),IF(J895="R",H895,0))),0)</f>
        <v>#DIV/0!</v>
      </c>
      <c r="W895" s="75" t="e">
        <f aca="false">IF(R895&lt;&gt;T895,(IF(J895="",H895*(INFORMAÇÕES!$Q$80/INFORMAÇÕES!$Q$82),IF(J895="C",H895,0))),0)</f>
        <v>#DIV/0!</v>
      </c>
      <c r="X895" s="75" t="n">
        <f aca="false">IF(R895&lt;&gt;T895,(IF(J895="",H895*INFORMAÇÕES!$U$115,IF(J895="CF",H895,0))),0)</f>
        <v>0</v>
      </c>
      <c r="Y895" s="75" t="n">
        <f aca="false">IF(R895&lt;&gt;T895,(IF(J895="",H895*INFORMAÇÕES!$U$116,IF(J895="O",H895,0))),0)</f>
        <v>0</v>
      </c>
      <c r="Z895" s="75" t="n">
        <f aca="false">IF(E895&lt;&gt;0,H895,0)</f>
        <v>0</v>
      </c>
    </row>
    <row r="896" s="174" customFormat="true" ht="14.25" hidden="false" customHeight="true" outlineLevel="0" collapsed="false">
      <c r="A896" s="159" t="n">
        <v>885</v>
      </c>
      <c r="B896" s="160" t="n">
        <f aca="false">'ORÇ.GLOBAL REF.'!B896</f>
        <v>0</v>
      </c>
      <c r="C896" s="536" t="n">
        <f aca="false">'ORÇ.GLOBAL REF.'!C896</f>
        <v>0</v>
      </c>
      <c r="D896" s="162" t="n">
        <f aca="false">'ORÇ.GLOBAL REF.'!D896</f>
        <v>0</v>
      </c>
      <c r="E896" s="162" t="n">
        <f aca="false">'ORÇ.GLOBAL REF.'!E896</f>
        <v>0</v>
      </c>
      <c r="F896" s="537"/>
      <c r="G896" s="163" t="n">
        <f aca="false">ROUND(F896,2)</f>
        <v>0</v>
      </c>
      <c r="H896" s="163" t="n">
        <f aca="false">IF('ORÇ.GLOBAL P CAIXA'!K896="EXEC.",0,IF(E896&lt;&gt;0,ROUND(E896*G896,2),IF(Z896=0,(SUMIF('ORÇ.GLOBAL REF.'!$S$12:$S$1011,B896,$Z$12:$Z$1011)),Z896)))</f>
        <v>0</v>
      </c>
      <c r="I896" s="538" t="str">
        <f aca="false">'ORÇ.GLOBAL REF.'!H896</f>
        <v/>
      </c>
      <c r="J896" s="163" t="str">
        <f aca="false">'ORÇ.GLOBAL REF.'!I896</f>
        <v/>
      </c>
      <c r="K896" s="539" t="str">
        <f aca="false">'ORÇ.GLOBAL REF.'!J896</f>
        <v/>
      </c>
      <c r="L896" s="168" t="str">
        <f aca="false">IF(B896&gt;0,"ok","ocultar")</f>
        <v>ocultar</v>
      </c>
      <c r="M896" s="102"/>
      <c r="N896" s="102"/>
      <c r="O896" s="102"/>
      <c r="R896" s="157" t="n">
        <f aca="false">IF(B896=0,R895,IF(ISNONTEXT(B896)=TRUE(),INT(B896),INT(LEFT(B896,FIND(".",B896)-1))))</f>
        <v>3</v>
      </c>
      <c r="S896" s="157" t="str">
        <f aca="false">IF(S897=1,1,IF(B896&lt;&gt;0,1,IF(C896&lt;&gt;0,1,IF(D896&lt;&gt;0,1,IF(E896&lt;&gt;0,1,"")))))</f>
        <v/>
      </c>
      <c r="T896" s="157" t="str">
        <f aca="false">IF(R896=0," ",IF(R896&lt;&gt;R895,R896," "))</f>
        <v> </v>
      </c>
      <c r="U896" s="88"/>
      <c r="V896" s="75" t="e">
        <f aca="false">IF(R896&lt;&gt;T896,(IF(J896="",H896*(INFORMAÇÕES!$Q$79/INFORMAÇÕES!$Q$82),IF(J896="R",H896,0))),0)</f>
        <v>#DIV/0!</v>
      </c>
      <c r="W896" s="75" t="e">
        <f aca="false">IF(R896&lt;&gt;T896,(IF(J896="",H896*(INFORMAÇÕES!$Q$80/INFORMAÇÕES!$Q$82),IF(J896="C",H896,0))),0)</f>
        <v>#DIV/0!</v>
      </c>
      <c r="X896" s="75" t="n">
        <f aca="false">IF(R896&lt;&gt;T896,(IF(J896="",H896*INFORMAÇÕES!$U$115,IF(J896="CF",H896,0))),0)</f>
        <v>0</v>
      </c>
      <c r="Y896" s="75" t="n">
        <f aca="false">IF(R896&lt;&gt;T896,(IF(J896="",H896*INFORMAÇÕES!$U$116,IF(J896="O",H896,0))),0)</f>
        <v>0</v>
      </c>
      <c r="Z896" s="75" t="n">
        <f aca="false">IF(E896&lt;&gt;0,H896,0)</f>
        <v>0</v>
      </c>
    </row>
    <row r="897" s="174" customFormat="true" ht="14.25" hidden="false" customHeight="true" outlineLevel="0" collapsed="false">
      <c r="A897" s="159" t="n">
        <v>886</v>
      </c>
      <c r="B897" s="160" t="n">
        <f aca="false">'ORÇ.GLOBAL REF.'!B897</f>
        <v>0</v>
      </c>
      <c r="C897" s="536" t="n">
        <f aca="false">'ORÇ.GLOBAL REF.'!C897</f>
        <v>0</v>
      </c>
      <c r="D897" s="162" t="n">
        <f aca="false">'ORÇ.GLOBAL REF.'!D897</f>
        <v>0</v>
      </c>
      <c r="E897" s="162" t="n">
        <f aca="false">'ORÇ.GLOBAL REF.'!E897</f>
        <v>0</v>
      </c>
      <c r="F897" s="537"/>
      <c r="G897" s="163" t="n">
        <f aca="false">ROUND(F897,2)</f>
        <v>0</v>
      </c>
      <c r="H897" s="163" t="n">
        <f aca="false">IF('ORÇ.GLOBAL P CAIXA'!K897="EXEC.",0,IF(E897&lt;&gt;0,ROUND(E897*G897,2),IF(Z897=0,(SUMIF('ORÇ.GLOBAL REF.'!$S$12:$S$1011,B897,$Z$12:$Z$1011)),Z897)))</f>
        <v>0</v>
      </c>
      <c r="I897" s="538" t="str">
        <f aca="false">'ORÇ.GLOBAL REF.'!H897</f>
        <v/>
      </c>
      <c r="J897" s="163" t="str">
        <f aca="false">'ORÇ.GLOBAL REF.'!I897</f>
        <v/>
      </c>
      <c r="K897" s="539" t="str">
        <f aca="false">'ORÇ.GLOBAL REF.'!J897</f>
        <v/>
      </c>
      <c r="L897" s="168" t="str">
        <f aca="false">IF(B897&gt;0,"ok","ocultar")</f>
        <v>ocultar</v>
      </c>
      <c r="M897" s="102"/>
      <c r="N897" s="102"/>
      <c r="O897" s="102"/>
      <c r="R897" s="157" t="n">
        <f aca="false">IF(B897=0,R896,IF(ISNONTEXT(B897)=TRUE(),INT(B897),INT(LEFT(B897,FIND(".",B897)-1))))</f>
        <v>3</v>
      </c>
      <c r="S897" s="157" t="str">
        <f aca="false">IF(S898=1,1,IF(B897&lt;&gt;0,1,IF(C897&lt;&gt;0,1,IF(D897&lt;&gt;0,1,IF(E897&lt;&gt;0,1,"")))))</f>
        <v/>
      </c>
      <c r="T897" s="157" t="str">
        <f aca="false">IF(R897=0," ",IF(R897&lt;&gt;R896,R897," "))</f>
        <v> </v>
      </c>
      <c r="U897" s="88"/>
      <c r="V897" s="75" t="e">
        <f aca="false">IF(R897&lt;&gt;T897,(IF(J897="",H897*(INFORMAÇÕES!$Q$79/INFORMAÇÕES!$Q$82),IF(J897="R",H897,0))),0)</f>
        <v>#DIV/0!</v>
      </c>
      <c r="W897" s="75" t="e">
        <f aca="false">IF(R897&lt;&gt;T897,(IF(J897="",H897*(INFORMAÇÕES!$Q$80/INFORMAÇÕES!$Q$82),IF(J897="C",H897,0))),0)</f>
        <v>#DIV/0!</v>
      </c>
      <c r="X897" s="75" t="n">
        <f aca="false">IF(R897&lt;&gt;T897,(IF(J897="",H897*INFORMAÇÕES!$U$115,IF(J897="CF",H897,0))),0)</f>
        <v>0</v>
      </c>
      <c r="Y897" s="75" t="n">
        <f aca="false">IF(R897&lt;&gt;T897,(IF(J897="",H897*INFORMAÇÕES!$U$116,IF(J897="O",H897,0))),0)</f>
        <v>0</v>
      </c>
      <c r="Z897" s="75" t="n">
        <f aca="false">IF(E897&lt;&gt;0,H897,0)</f>
        <v>0</v>
      </c>
    </row>
    <row r="898" s="174" customFormat="true" ht="14.25" hidden="false" customHeight="true" outlineLevel="0" collapsed="false">
      <c r="A898" s="159" t="n">
        <v>887</v>
      </c>
      <c r="B898" s="160" t="n">
        <f aca="false">'ORÇ.GLOBAL REF.'!B898</f>
        <v>0</v>
      </c>
      <c r="C898" s="536" t="n">
        <f aca="false">'ORÇ.GLOBAL REF.'!C898</f>
        <v>0</v>
      </c>
      <c r="D898" s="162" t="n">
        <f aca="false">'ORÇ.GLOBAL REF.'!D898</f>
        <v>0</v>
      </c>
      <c r="E898" s="162" t="n">
        <f aca="false">'ORÇ.GLOBAL REF.'!E898</f>
        <v>0</v>
      </c>
      <c r="F898" s="537"/>
      <c r="G898" s="163" t="n">
        <f aca="false">ROUND(F898,2)</f>
        <v>0</v>
      </c>
      <c r="H898" s="163" t="n">
        <f aca="false">IF('ORÇ.GLOBAL P CAIXA'!K898="EXEC.",0,IF(E898&lt;&gt;0,ROUND(E898*G898,2),IF(Z898=0,(SUMIF('ORÇ.GLOBAL REF.'!$S$12:$S$1011,B898,$Z$12:$Z$1011)),Z898)))</f>
        <v>0</v>
      </c>
      <c r="I898" s="538" t="str">
        <f aca="false">'ORÇ.GLOBAL REF.'!H898</f>
        <v/>
      </c>
      <c r="J898" s="163" t="str">
        <f aca="false">'ORÇ.GLOBAL REF.'!I898</f>
        <v/>
      </c>
      <c r="K898" s="539" t="str">
        <f aca="false">'ORÇ.GLOBAL REF.'!J898</f>
        <v/>
      </c>
      <c r="L898" s="168" t="str">
        <f aca="false">IF(B898&gt;0,"ok","ocultar")</f>
        <v>ocultar</v>
      </c>
      <c r="M898" s="102"/>
      <c r="N898" s="102"/>
      <c r="O898" s="102"/>
      <c r="R898" s="157" t="n">
        <f aca="false">IF(B898=0,R897,IF(ISNONTEXT(B898)=TRUE(),INT(B898),INT(LEFT(B898,FIND(".",B898)-1))))</f>
        <v>3</v>
      </c>
      <c r="S898" s="157" t="str">
        <f aca="false">IF(S899=1,1,IF(B898&lt;&gt;0,1,IF(C898&lt;&gt;0,1,IF(D898&lt;&gt;0,1,IF(E898&lt;&gt;0,1,"")))))</f>
        <v/>
      </c>
      <c r="T898" s="157" t="str">
        <f aca="false">IF(R898=0," ",IF(R898&lt;&gt;R897,R898," "))</f>
        <v> </v>
      </c>
      <c r="U898" s="88"/>
      <c r="V898" s="75" t="e">
        <f aca="false">IF(R898&lt;&gt;T898,(IF(J898="",H898*(INFORMAÇÕES!$Q$79/INFORMAÇÕES!$Q$82),IF(J898="R",H898,0))),0)</f>
        <v>#DIV/0!</v>
      </c>
      <c r="W898" s="75" t="e">
        <f aca="false">IF(R898&lt;&gt;T898,(IF(J898="",H898*(INFORMAÇÕES!$Q$80/INFORMAÇÕES!$Q$82),IF(J898="C",H898,0))),0)</f>
        <v>#DIV/0!</v>
      </c>
      <c r="X898" s="75" t="n">
        <f aca="false">IF(R898&lt;&gt;T898,(IF(J898="",H898*INFORMAÇÕES!$U$115,IF(J898="CF",H898,0))),0)</f>
        <v>0</v>
      </c>
      <c r="Y898" s="75" t="n">
        <f aca="false">IF(R898&lt;&gt;T898,(IF(J898="",H898*INFORMAÇÕES!$U$116,IF(J898="O",H898,0))),0)</f>
        <v>0</v>
      </c>
      <c r="Z898" s="75" t="n">
        <f aca="false">IF(E898&lt;&gt;0,H898,0)</f>
        <v>0</v>
      </c>
    </row>
    <row r="899" s="174" customFormat="true" ht="14.25" hidden="false" customHeight="true" outlineLevel="0" collapsed="false">
      <c r="A899" s="159" t="n">
        <v>888</v>
      </c>
      <c r="B899" s="160" t="n">
        <f aca="false">'ORÇ.GLOBAL REF.'!B899</f>
        <v>0</v>
      </c>
      <c r="C899" s="536" t="n">
        <f aca="false">'ORÇ.GLOBAL REF.'!C899</f>
        <v>0</v>
      </c>
      <c r="D899" s="162" t="n">
        <f aca="false">'ORÇ.GLOBAL REF.'!D899</f>
        <v>0</v>
      </c>
      <c r="E899" s="162" t="n">
        <f aca="false">'ORÇ.GLOBAL REF.'!E899</f>
        <v>0</v>
      </c>
      <c r="F899" s="537"/>
      <c r="G899" s="163" t="n">
        <f aca="false">ROUND(F899,2)</f>
        <v>0</v>
      </c>
      <c r="H899" s="163" t="n">
        <f aca="false">IF('ORÇ.GLOBAL P CAIXA'!K899="EXEC.",0,IF(E899&lt;&gt;0,ROUND(E899*G899,2),IF(Z899=0,(SUMIF('ORÇ.GLOBAL REF.'!$S$12:$S$1011,B899,$Z$12:$Z$1011)),Z899)))</f>
        <v>0</v>
      </c>
      <c r="I899" s="538" t="str">
        <f aca="false">'ORÇ.GLOBAL REF.'!H899</f>
        <v/>
      </c>
      <c r="J899" s="163" t="str">
        <f aca="false">'ORÇ.GLOBAL REF.'!I899</f>
        <v/>
      </c>
      <c r="K899" s="539" t="str">
        <f aca="false">'ORÇ.GLOBAL REF.'!J899</f>
        <v/>
      </c>
      <c r="L899" s="168" t="str">
        <f aca="false">IF(B899&gt;0,"ok","ocultar")</f>
        <v>ocultar</v>
      </c>
      <c r="M899" s="102"/>
      <c r="N899" s="102"/>
      <c r="O899" s="102"/>
      <c r="R899" s="157" t="n">
        <f aca="false">IF(B899=0,R898,IF(ISNONTEXT(B899)=TRUE(),INT(B899),INT(LEFT(B899,FIND(".",B899)-1))))</f>
        <v>3</v>
      </c>
      <c r="S899" s="157" t="str">
        <f aca="false">IF(S900=1,1,IF(B899&lt;&gt;0,1,IF(C899&lt;&gt;0,1,IF(D899&lt;&gt;0,1,IF(E899&lt;&gt;0,1,"")))))</f>
        <v/>
      </c>
      <c r="T899" s="157" t="str">
        <f aca="false">IF(R899=0," ",IF(R899&lt;&gt;R898,R899," "))</f>
        <v> </v>
      </c>
      <c r="U899" s="88"/>
      <c r="V899" s="75" t="e">
        <f aca="false">IF(R899&lt;&gt;T899,(IF(J899="",H899*(INFORMAÇÕES!$Q$79/INFORMAÇÕES!$Q$82),IF(J899="R",H899,0))),0)</f>
        <v>#DIV/0!</v>
      </c>
      <c r="W899" s="75" t="e">
        <f aca="false">IF(R899&lt;&gt;T899,(IF(J899="",H899*(INFORMAÇÕES!$Q$80/INFORMAÇÕES!$Q$82),IF(J899="C",H899,0))),0)</f>
        <v>#DIV/0!</v>
      </c>
      <c r="X899" s="75" t="n">
        <f aca="false">IF(R899&lt;&gt;T899,(IF(J899="",H899*INFORMAÇÕES!$U$115,IF(J899="CF",H899,0))),0)</f>
        <v>0</v>
      </c>
      <c r="Y899" s="75" t="n">
        <f aca="false">IF(R899&lt;&gt;T899,(IF(J899="",H899*INFORMAÇÕES!$U$116,IF(J899="O",H899,0))),0)</f>
        <v>0</v>
      </c>
      <c r="Z899" s="75" t="n">
        <f aca="false">IF(E899&lt;&gt;0,H899,0)</f>
        <v>0</v>
      </c>
    </row>
    <row r="900" s="174" customFormat="true" ht="14.25" hidden="false" customHeight="true" outlineLevel="0" collapsed="false">
      <c r="A900" s="159" t="n">
        <v>889</v>
      </c>
      <c r="B900" s="160" t="n">
        <f aca="false">'ORÇ.GLOBAL REF.'!B900</f>
        <v>0</v>
      </c>
      <c r="C900" s="536" t="n">
        <f aca="false">'ORÇ.GLOBAL REF.'!C900</f>
        <v>0</v>
      </c>
      <c r="D900" s="162" t="n">
        <f aca="false">'ORÇ.GLOBAL REF.'!D900</f>
        <v>0</v>
      </c>
      <c r="E900" s="162" t="n">
        <f aca="false">'ORÇ.GLOBAL REF.'!E900</f>
        <v>0</v>
      </c>
      <c r="F900" s="537"/>
      <c r="G900" s="163" t="n">
        <f aca="false">ROUND(F900,2)</f>
        <v>0</v>
      </c>
      <c r="H900" s="163" t="n">
        <f aca="false">IF('ORÇ.GLOBAL P CAIXA'!K900="EXEC.",0,IF(E900&lt;&gt;0,ROUND(E900*G900,2),IF(Z900=0,(SUMIF('ORÇ.GLOBAL REF.'!$S$12:$S$1011,B900,$Z$12:$Z$1011)),Z900)))</f>
        <v>0</v>
      </c>
      <c r="I900" s="538" t="str">
        <f aca="false">'ORÇ.GLOBAL REF.'!H900</f>
        <v/>
      </c>
      <c r="J900" s="163" t="str">
        <f aca="false">'ORÇ.GLOBAL REF.'!I900</f>
        <v/>
      </c>
      <c r="K900" s="539" t="str">
        <f aca="false">'ORÇ.GLOBAL REF.'!J900</f>
        <v/>
      </c>
      <c r="L900" s="168" t="str">
        <f aca="false">IF(B900&gt;0,"ok","ocultar")</f>
        <v>ocultar</v>
      </c>
      <c r="M900" s="102"/>
      <c r="N900" s="102"/>
      <c r="O900" s="102"/>
      <c r="R900" s="157" t="n">
        <f aca="false">IF(B900=0,R899,IF(ISNONTEXT(B900)=TRUE(),INT(B900),INT(LEFT(B900,FIND(".",B900)-1))))</f>
        <v>3</v>
      </c>
      <c r="S900" s="157" t="str">
        <f aca="false">IF(S901=1,1,IF(B900&lt;&gt;0,1,IF(C900&lt;&gt;0,1,IF(D900&lt;&gt;0,1,IF(E900&lt;&gt;0,1,"")))))</f>
        <v/>
      </c>
      <c r="T900" s="157" t="str">
        <f aca="false">IF(R900=0," ",IF(R900&lt;&gt;R899,R900," "))</f>
        <v> </v>
      </c>
      <c r="U900" s="88"/>
      <c r="V900" s="75" t="e">
        <f aca="false">IF(R900&lt;&gt;T900,(IF(J900="",H900*(INFORMAÇÕES!$Q$79/INFORMAÇÕES!$Q$82),IF(J900="R",H900,0))),0)</f>
        <v>#DIV/0!</v>
      </c>
      <c r="W900" s="75" t="e">
        <f aca="false">IF(R900&lt;&gt;T900,(IF(J900="",H900*(INFORMAÇÕES!$Q$80/INFORMAÇÕES!$Q$82),IF(J900="C",H900,0))),0)</f>
        <v>#DIV/0!</v>
      </c>
      <c r="X900" s="75" t="n">
        <f aca="false">IF(R900&lt;&gt;T900,(IF(J900="",H900*INFORMAÇÕES!$U$115,IF(J900="CF",H900,0))),0)</f>
        <v>0</v>
      </c>
      <c r="Y900" s="75" t="n">
        <f aca="false">IF(R900&lt;&gt;T900,(IF(J900="",H900*INFORMAÇÕES!$U$116,IF(J900="O",H900,0))),0)</f>
        <v>0</v>
      </c>
      <c r="Z900" s="75" t="n">
        <f aca="false">IF(E900&lt;&gt;0,H900,0)</f>
        <v>0</v>
      </c>
    </row>
    <row r="901" s="174" customFormat="true" ht="14.25" hidden="false" customHeight="true" outlineLevel="0" collapsed="false">
      <c r="A901" s="159" t="n">
        <v>890</v>
      </c>
      <c r="B901" s="160" t="n">
        <f aca="false">'ORÇ.GLOBAL REF.'!B901</f>
        <v>0</v>
      </c>
      <c r="C901" s="536" t="n">
        <f aca="false">'ORÇ.GLOBAL REF.'!C901</f>
        <v>0</v>
      </c>
      <c r="D901" s="162" t="n">
        <f aca="false">'ORÇ.GLOBAL REF.'!D901</f>
        <v>0</v>
      </c>
      <c r="E901" s="162" t="n">
        <f aca="false">'ORÇ.GLOBAL REF.'!E901</f>
        <v>0</v>
      </c>
      <c r="F901" s="537"/>
      <c r="G901" s="163" t="n">
        <f aca="false">ROUND(F901,2)</f>
        <v>0</v>
      </c>
      <c r="H901" s="163" t="n">
        <f aca="false">IF('ORÇ.GLOBAL P CAIXA'!K901="EXEC.",0,IF(E901&lt;&gt;0,ROUND(E901*G901,2),IF(Z901=0,(SUMIF('ORÇ.GLOBAL REF.'!$S$12:$S$1011,B901,$Z$12:$Z$1011)),Z901)))</f>
        <v>0</v>
      </c>
      <c r="I901" s="538" t="str">
        <f aca="false">'ORÇ.GLOBAL REF.'!H901</f>
        <v/>
      </c>
      <c r="J901" s="163" t="str">
        <f aca="false">'ORÇ.GLOBAL REF.'!I901</f>
        <v/>
      </c>
      <c r="K901" s="539" t="str">
        <f aca="false">'ORÇ.GLOBAL REF.'!J901</f>
        <v/>
      </c>
      <c r="L901" s="168" t="str">
        <f aca="false">IF(B901&gt;0,"ok","ocultar")</f>
        <v>ocultar</v>
      </c>
      <c r="M901" s="102"/>
      <c r="N901" s="102"/>
      <c r="O901" s="102"/>
      <c r="R901" s="157" t="n">
        <f aca="false">IF(B901=0,R900,IF(ISNONTEXT(B901)=TRUE(),INT(B901),INT(LEFT(B901,FIND(".",B901)-1))))</f>
        <v>3</v>
      </c>
      <c r="S901" s="157" t="str">
        <f aca="false">IF(S902=1,1,IF(B901&lt;&gt;0,1,IF(C901&lt;&gt;0,1,IF(D901&lt;&gt;0,1,IF(E901&lt;&gt;0,1,"")))))</f>
        <v/>
      </c>
      <c r="T901" s="157" t="str">
        <f aca="false">IF(R901=0," ",IF(R901&lt;&gt;R900,R901," "))</f>
        <v> </v>
      </c>
      <c r="U901" s="88"/>
      <c r="V901" s="75" t="e">
        <f aca="false">IF(R901&lt;&gt;T901,(IF(J901="",H901*(INFORMAÇÕES!$Q$79/INFORMAÇÕES!$Q$82),IF(J901="R",H901,0))),0)</f>
        <v>#DIV/0!</v>
      </c>
      <c r="W901" s="75" t="e">
        <f aca="false">IF(R901&lt;&gt;T901,(IF(J901="",H901*(INFORMAÇÕES!$Q$80/INFORMAÇÕES!$Q$82),IF(J901="C",H901,0))),0)</f>
        <v>#DIV/0!</v>
      </c>
      <c r="X901" s="75" t="n">
        <f aca="false">IF(R901&lt;&gt;T901,(IF(J901="",H901*INFORMAÇÕES!$U$115,IF(J901="CF",H901,0))),0)</f>
        <v>0</v>
      </c>
      <c r="Y901" s="75" t="n">
        <f aca="false">IF(R901&lt;&gt;T901,(IF(J901="",H901*INFORMAÇÕES!$U$116,IF(J901="O",H901,0))),0)</f>
        <v>0</v>
      </c>
      <c r="Z901" s="75" t="n">
        <f aca="false">IF(E901&lt;&gt;0,H901,0)</f>
        <v>0</v>
      </c>
    </row>
    <row r="902" s="174" customFormat="true" ht="14.25" hidden="false" customHeight="true" outlineLevel="0" collapsed="false">
      <c r="A902" s="159" t="n">
        <v>891</v>
      </c>
      <c r="B902" s="160" t="n">
        <f aca="false">'ORÇ.GLOBAL REF.'!B902</f>
        <v>0</v>
      </c>
      <c r="C902" s="536" t="n">
        <f aca="false">'ORÇ.GLOBAL REF.'!C902</f>
        <v>0</v>
      </c>
      <c r="D902" s="162" t="n">
        <f aca="false">'ORÇ.GLOBAL REF.'!D902</f>
        <v>0</v>
      </c>
      <c r="E902" s="162" t="n">
        <f aca="false">'ORÇ.GLOBAL REF.'!E902</f>
        <v>0</v>
      </c>
      <c r="F902" s="537"/>
      <c r="G902" s="163" t="n">
        <f aca="false">ROUND(F902,2)</f>
        <v>0</v>
      </c>
      <c r="H902" s="163" t="n">
        <f aca="false">IF('ORÇ.GLOBAL P CAIXA'!K902="EXEC.",0,IF(E902&lt;&gt;0,ROUND(E902*G902,2),IF(Z902=0,(SUMIF('ORÇ.GLOBAL REF.'!$S$12:$S$1011,B902,$Z$12:$Z$1011)),Z902)))</f>
        <v>0</v>
      </c>
      <c r="I902" s="538" t="str">
        <f aca="false">'ORÇ.GLOBAL REF.'!H902</f>
        <v/>
      </c>
      <c r="J902" s="163" t="str">
        <f aca="false">'ORÇ.GLOBAL REF.'!I902</f>
        <v/>
      </c>
      <c r="K902" s="539" t="str">
        <f aca="false">'ORÇ.GLOBAL REF.'!J902</f>
        <v/>
      </c>
      <c r="L902" s="168" t="str">
        <f aca="false">IF(B902&gt;0,"ok","ocultar")</f>
        <v>ocultar</v>
      </c>
      <c r="M902" s="102"/>
      <c r="N902" s="102"/>
      <c r="O902" s="102"/>
      <c r="R902" s="157" t="n">
        <f aca="false">IF(B902=0,R901,IF(ISNONTEXT(B902)=TRUE(),INT(B902),INT(LEFT(B902,FIND(".",B902)-1))))</f>
        <v>3</v>
      </c>
      <c r="S902" s="157" t="str">
        <f aca="false">IF(S903=1,1,IF(B902&lt;&gt;0,1,IF(C902&lt;&gt;0,1,IF(D902&lt;&gt;0,1,IF(E902&lt;&gt;0,1,"")))))</f>
        <v/>
      </c>
      <c r="T902" s="157" t="str">
        <f aca="false">IF(R902=0," ",IF(R902&lt;&gt;R901,R902," "))</f>
        <v> </v>
      </c>
      <c r="U902" s="88"/>
      <c r="V902" s="75" t="e">
        <f aca="false">IF(R902&lt;&gt;T902,(IF(J902="",H902*(INFORMAÇÕES!$Q$79/INFORMAÇÕES!$Q$82),IF(J902="R",H902,0))),0)</f>
        <v>#DIV/0!</v>
      </c>
      <c r="W902" s="75" t="e">
        <f aca="false">IF(R902&lt;&gt;T902,(IF(J902="",H902*(INFORMAÇÕES!$Q$80/INFORMAÇÕES!$Q$82),IF(J902="C",H902,0))),0)</f>
        <v>#DIV/0!</v>
      </c>
      <c r="X902" s="75" t="n">
        <f aca="false">IF(R902&lt;&gt;T902,(IF(J902="",H902*INFORMAÇÕES!$U$115,IF(J902="CF",H902,0))),0)</f>
        <v>0</v>
      </c>
      <c r="Y902" s="75" t="n">
        <f aca="false">IF(R902&lt;&gt;T902,(IF(J902="",H902*INFORMAÇÕES!$U$116,IF(J902="O",H902,0))),0)</f>
        <v>0</v>
      </c>
      <c r="Z902" s="75" t="n">
        <f aca="false">IF(E902&lt;&gt;0,H902,0)</f>
        <v>0</v>
      </c>
    </row>
    <row r="903" s="174" customFormat="true" ht="14.25" hidden="false" customHeight="true" outlineLevel="0" collapsed="false">
      <c r="A903" s="159" t="n">
        <v>892</v>
      </c>
      <c r="B903" s="160" t="n">
        <f aca="false">'ORÇ.GLOBAL REF.'!B903</f>
        <v>0</v>
      </c>
      <c r="C903" s="536" t="n">
        <f aca="false">'ORÇ.GLOBAL REF.'!C903</f>
        <v>0</v>
      </c>
      <c r="D903" s="162" t="n">
        <f aca="false">'ORÇ.GLOBAL REF.'!D903</f>
        <v>0</v>
      </c>
      <c r="E903" s="162" t="n">
        <f aca="false">'ORÇ.GLOBAL REF.'!E903</f>
        <v>0</v>
      </c>
      <c r="F903" s="537"/>
      <c r="G903" s="163" t="n">
        <f aca="false">ROUND(F903,2)</f>
        <v>0</v>
      </c>
      <c r="H903" s="163" t="n">
        <f aca="false">IF('ORÇ.GLOBAL P CAIXA'!K903="EXEC.",0,IF(E903&lt;&gt;0,ROUND(E903*G903,2),IF(Z903=0,(SUMIF('ORÇ.GLOBAL REF.'!$S$12:$S$1011,B903,$Z$12:$Z$1011)),Z903)))</f>
        <v>0</v>
      </c>
      <c r="I903" s="538" t="str">
        <f aca="false">'ORÇ.GLOBAL REF.'!H903</f>
        <v/>
      </c>
      <c r="J903" s="163" t="str">
        <f aca="false">'ORÇ.GLOBAL REF.'!I903</f>
        <v/>
      </c>
      <c r="K903" s="539" t="str">
        <f aca="false">'ORÇ.GLOBAL REF.'!J903</f>
        <v/>
      </c>
      <c r="L903" s="168" t="str">
        <f aca="false">IF(B903&gt;0,"ok","ocultar")</f>
        <v>ocultar</v>
      </c>
      <c r="M903" s="102"/>
      <c r="N903" s="102"/>
      <c r="O903" s="102"/>
      <c r="R903" s="157" t="n">
        <f aca="false">IF(B903=0,R902,IF(ISNONTEXT(B903)=TRUE(),INT(B903),INT(LEFT(B903,FIND(".",B903)-1))))</f>
        <v>3</v>
      </c>
      <c r="S903" s="157" t="str">
        <f aca="false">IF(S904=1,1,IF(B903&lt;&gt;0,1,IF(C903&lt;&gt;0,1,IF(D903&lt;&gt;0,1,IF(E903&lt;&gt;0,1,"")))))</f>
        <v/>
      </c>
      <c r="T903" s="157" t="str">
        <f aca="false">IF(R903=0," ",IF(R903&lt;&gt;R902,R903," "))</f>
        <v> </v>
      </c>
      <c r="U903" s="88"/>
      <c r="V903" s="75" t="e">
        <f aca="false">IF(R903&lt;&gt;T903,(IF(J903="",H903*(INFORMAÇÕES!$Q$79/INFORMAÇÕES!$Q$82),IF(J903="R",H903,0))),0)</f>
        <v>#DIV/0!</v>
      </c>
      <c r="W903" s="75" t="e">
        <f aca="false">IF(R903&lt;&gt;T903,(IF(J903="",H903*(INFORMAÇÕES!$Q$80/INFORMAÇÕES!$Q$82),IF(J903="C",H903,0))),0)</f>
        <v>#DIV/0!</v>
      </c>
      <c r="X903" s="75" t="n">
        <f aca="false">IF(R903&lt;&gt;T903,(IF(J903="",H903*INFORMAÇÕES!$U$115,IF(J903="CF",H903,0))),0)</f>
        <v>0</v>
      </c>
      <c r="Y903" s="75" t="n">
        <f aca="false">IF(R903&lt;&gt;T903,(IF(J903="",H903*INFORMAÇÕES!$U$116,IF(J903="O",H903,0))),0)</f>
        <v>0</v>
      </c>
      <c r="Z903" s="75" t="n">
        <f aca="false">IF(E903&lt;&gt;0,H903,0)</f>
        <v>0</v>
      </c>
    </row>
    <row r="904" s="174" customFormat="true" ht="14.25" hidden="false" customHeight="true" outlineLevel="0" collapsed="false">
      <c r="A904" s="159" t="n">
        <v>893</v>
      </c>
      <c r="B904" s="160" t="n">
        <f aca="false">'ORÇ.GLOBAL REF.'!B904</f>
        <v>0</v>
      </c>
      <c r="C904" s="536" t="n">
        <f aca="false">'ORÇ.GLOBAL REF.'!C904</f>
        <v>0</v>
      </c>
      <c r="D904" s="162" t="n">
        <f aca="false">'ORÇ.GLOBAL REF.'!D904</f>
        <v>0</v>
      </c>
      <c r="E904" s="162" t="n">
        <f aca="false">'ORÇ.GLOBAL REF.'!E904</f>
        <v>0</v>
      </c>
      <c r="F904" s="537"/>
      <c r="G904" s="163" t="n">
        <f aca="false">ROUND(F904,2)</f>
        <v>0</v>
      </c>
      <c r="H904" s="163" t="n">
        <f aca="false">IF('ORÇ.GLOBAL P CAIXA'!K904="EXEC.",0,IF(E904&lt;&gt;0,ROUND(E904*G904,2),IF(Z904=0,(SUMIF('ORÇ.GLOBAL REF.'!$S$12:$S$1011,B904,$Z$12:$Z$1011)),Z904)))</f>
        <v>0</v>
      </c>
      <c r="I904" s="538" t="str">
        <f aca="false">'ORÇ.GLOBAL REF.'!H904</f>
        <v/>
      </c>
      <c r="J904" s="163" t="str">
        <f aca="false">'ORÇ.GLOBAL REF.'!I904</f>
        <v/>
      </c>
      <c r="K904" s="539" t="str">
        <f aca="false">'ORÇ.GLOBAL REF.'!J904</f>
        <v/>
      </c>
      <c r="L904" s="168" t="str">
        <f aca="false">IF(B904&gt;0,"ok","ocultar")</f>
        <v>ocultar</v>
      </c>
      <c r="M904" s="102"/>
      <c r="N904" s="102"/>
      <c r="O904" s="102"/>
      <c r="R904" s="157" t="n">
        <f aca="false">IF(B904=0,R903,IF(ISNONTEXT(B904)=TRUE(),INT(B904),INT(LEFT(B904,FIND(".",B904)-1))))</f>
        <v>3</v>
      </c>
      <c r="S904" s="157" t="str">
        <f aca="false">IF(S905=1,1,IF(B904&lt;&gt;0,1,IF(C904&lt;&gt;0,1,IF(D904&lt;&gt;0,1,IF(E904&lt;&gt;0,1,"")))))</f>
        <v/>
      </c>
      <c r="T904" s="157" t="str">
        <f aca="false">IF(R904=0," ",IF(R904&lt;&gt;R903,R904," "))</f>
        <v> </v>
      </c>
      <c r="U904" s="88"/>
      <c r="V904" s="75" t="e">
        <f aca="false">IF(R904&lt;&gt;T904,(IF(J904="",H904*(INFORMAÇÕES!$Q$79/INFORMAÇÕES!$Q$82),IF(J904="R",H904,0))),0)</f>
        <v>#DIV/0!</v>
      </c>
      <c r="W904" s="75" t="e">
        <f aca="false">IF(R904&lt;&gt;T904,(IF(J904="",H904*(INFORMAÇÕES!$Q$80/INFORMAÇÕES!$Q$82),IF(J904="C",H904,0))),0)</f>
        <v>#DIV/0!</v>
      </c>
      <c r="X904" s="75" t="n">
        <f aca="false">IF(R904&lt;&gt;T904,(IF(J904="",H904*INFORMAÇÕES!$U$115,IF(J904="CF",H904,0))),0)</f>
        <v>0</v>
      </c>
      <c r="Y904" s="75" t="n">
        <f aca="false">IF(R904&lt;&gt;T904,(IF(J904="",H904*INFORMAÇÕES!$U$116,IF(J904="O",H904,0))),0)</f>
        <v>0</v>
      </c>
      <c r="Z904" s="75" t="n">
        <f aca="false">IF(E904&lt;&gt;0,H904,0)</f>
        <v>0</v>
      </c>
    </row>
    <row r="905" s="174" customFormat="true" ht="14.25" hidden="false" customHeight="true" outlineLevel="0" collapsed="false">
      <c r="A905" s="159" t="n">
        <v>894</v>
      </c>
      <c r="B905" s="160" t="n">
        <f aca="false">'ORÇ.GLOBAL REF.'!B905</f>
        <v>0</v>
      </c>
      <c r="C905" s="536" t="n">
        <f aca="false">'ORÇ.GLOBAL REF.'!C905</f>
        <v>0</v>
      </c>
      <c r="D905" s="162" t="n">
        <f aca="false">'ORÇ.GLOBAL REF.'!D905</f>
        <v>0</v>
      </c>
      <c r="E905" s="162" t="n">
        <f aca="false">'ORÇ.GLOBAL REF.'!E905</f>
        <v>0</v>
      </c>
      <c r="F905" s="537"/>
      <c r="G905" s="163" t="n">
        <f aca="false">ROUND(F905,2)</f>
        <v>0</v>
      </c>
      <c r="H905" s="163" t="n">
        <f aca="false">IF('ORÇ.GLOBAL P CAIXA'!K905="EXEC.",0,IF(E905&lt;&gt;0,ROUND(E905*G905,2),IF(Z905=0,(SUMIF('ORÇ.GLOBAL REF.'!$S$12:$S$1011,B905,$Z$12:$Z$1011)),Z905)))</f>
        <v>0</v>
      </c>
      <c r="I905" s="538" t="str">
        <f aca="false">'ORÇ.GLOBAL REF.'!H905</f>
        <v/>
      </c>
      <c r="J905" s="163" t="str">
        <f aca="false">'ORÇ.GLOBAL REF.'!I905</f>
        <v/>
      </c>
      <c r="K905" s="539" t="str">
        <f aca="false">'ORÇ.GLOBAL REF.'!J905</f>
        <v/>
      </c>
      <c r="L905" s="168" t="str">
        <f aca="false">IF(B905&gt;0,"ok","ocultar")</f>
        <v>ocultar</v>
      </c>
      <c r="M905" s="102"/>
      <c r="N905" s="102"/>
      <c r="O905" s="102"/>
      <c r="R905" s="157" t="n">
        <f aca="false">IF(B905=0,R904,IF(ISNONTEXT(B905)=TRUE(),INT(B905),INT(LEFT(B905,FIND(".",B905)-1))))</f>
        <v>3</v>
      </c>
      <c r="S905" s="157" t="str">
        <f aca="false">IF(S906=1,1,IF(B905&lt;&gt;0,1,IF(C905&lt;&gt;0,1,IF(D905&lt;&gt;0,1,IF(E905&lt;&gt;0,1,"")))))</f>
        <v/>
      </c>
      <c r="T905" s="157" t="str">
        <f aca="false">IF(R905=0," ",IF(R905&lt;&gt;R904,R905," "))</f>
        <v> </v>
      </c>
      <c r="U905" s="88"/>
      <c r="V905" s="75" t="e">
        <f aca="false">IF(R905&lt;&gt;T905,(IF(J905="",H905*(INFORMAÇÕES!$Q$79/INFORMAÇÕES!$Q$82),IF(J905="R",H905,0))),0)</f>
        <v>#DIV/0!</v>
      </c>
      <c r="W905" s="75" t="e">
        <f aca="false">IF(R905&lt;&gt;T905,(IF(J905="",H905*(INFORMAÇÕES!$Q$80/INFORMAÇÕES!$Q$82),IF(J905="C",H905,0))),0)</f>
        <v>#DIV/0!</v>
      </c>
      <c r="X905" s="75" t="n">
        <f aca="false">IF(R905&lt;&gt;T905,(IF(J905="",H905*INFORMAÇÕES!$U$115,IF(J905="CF",H905,0))),0)</f>
        <v>0</v>
      </c>
      <c r="Y905" s="75" t="n">
        <f aca="false">IF(R905&lt;&gt;T905,(IF(J905="",H905*INFORMAÇÕES!$U$116,IF(J905="O",H905,0))),0)</f>
        <v>0</v>
      </c>
      <c r="Z905" s="75" t="n">
        <f aca="false">IF(E905&lt;&gt;0,H905,0)</f>
        <v>0</v>
      </c>
    </row>
    <row r="906" s="174" customFormat="true" ht="14.25" hidden="false" customHeight="true" outlineLevel="0" collapsed="false">
      <c r="A906" s="159" t="n">
        <v>895</v>
      </c>
      <c r="B906" s="160" t="n">
        <f aca="false">'ORÇ.GLOBAL REF.'!B906</f>
        <v>0</v>
      </c>
      <c r="C906" s="536" t="n">
        <f aca="false">'ORÇ.GLOBAL REF.'!C906</f>
        <v>0</v>
      </c>
      <c r="D906" s="162" t="n">
        <f aca="false">'ORÇ.GLOBAL REF.'!D906</f>
        <v>0</v>
      </c>
      <c r="E906" s="162" t="n">
        <f aca="false">'ORÇ.GLOBAL REF.'!E906</f>
        <v>0</v>
      </c>
      <c r="F906" s="537"/>
      <c r="G906" s="163" t="n">
        <f aca="false">ROUND(F906,2)</f>
        <v>0</v>
      </c>
      <c r="H906" s="163" t="n">
        <f aca="false">IF('ORÇ.GLOBAL P CAIXA'!K906="EXEC.",0,IF(E906&lt;&gt;0,ROUND(E906*G906,2),IF(Z906=0,(SUMIF('ORÇ.GLOBAL REF.'!$S$12:$S$1011,B906,$Z$12:$Z$1011)),Z906)))</f>
        <v>0</v>
      </c>
      <c r="I906" s="538" t="str">
        <f aca="false">'ORÇ.GLOBAL REF.'!H906</f>
        <v/>
      </c>
      <c r="J906" s="163" t="str">
        <f aca="false">'ORÇ.GLOBAL REF.'!I906</f>
        <v/>
      </c>
      <c r="K906" s="539" t="str">
        <f aca="false">'ORÇ.GLOBAL REF.'!J906</f>
        <v/>
      </c>
      <c r="L906" s="168" t="str">
        <f aca="false">IF(B906&gt;0,"ok","ocultar")</f>
        <v>ocultar</v>
      </c>
      <c r="M906" s="102"/>
      <c r="N906" s="102"/>
      <c r="O906" s="102"/>
      <c r="R906" s="157" t="n">
        <f aca="false">IF(B906=0,R905,IF(ISNONTEXT(B906)=TRUE(),INT(B906),INT(LEFT(B906,FIND(".",B906)-1))))</f>
        <v>3</v>
      </c>
      <c r="S906" s="157" t="str">
        <f aca="false">IF(S907=1,1,IF(B906&lt;&gt;0,1,IF(C906&lt;&gt;0,1,IF(D906&lt;&gt;0,1,IF(E906&lt;&gt;0,1,"")))))</f>
        <v/>
      </c>
      <c r="T906" s="157" t="str">
        <f aca="false">IF(R906=0," ",IF(R906&lt;&gt;R905,R906," "))</f>
        <v> </v>
      </c>
      <c r="U906" s="88"/>
      <c r="V906" s="75" t="e">
        <f aca="false">IF(R906&lt;&gt;T906,(IF(J906="",H906*(INFORMAÇÕES!$Q$79/INFORMAÇÕES!$Q$82),IF(J906="R",H906,0))),0)</f>
        <v>#DIV/0!</v>
      </c>
      <c r="W906" s="75" t="e">
        <f aca="false">IF(R906&lt;&gt;T906,(IF(J906="",H906*(INFORMAÇÕES!$Q$80/INFORMAÇÕES!$Q$82),IF(J906="C",H906,0))),0)</f>
        <v>#DIV/0!</v>
      </c>
      <c r="X906" s="75" t="n">
        <f aca="false">IF(R906&lt;&gt;T906,(IF(J906="",H906*INFORMAÇÕES!$U$115,IF(J906="CF",H906,0))),0)</f>
        <v>0</v>
      </c>
      <c r="Y906" s="75" t="n">
        <f aca="false">IF(R906&lt;&gt;T906,(IF(J906="",H906*INFORMAÇÕES!$U$116,IF(J906="O",H906,0))),0)</f>
        <v>0</v>
      </c>
      <c r="Z906" s="75" t="n">
        <f aca="false">IF(E906&lt;&gt;0,H906,0)</f>
        <v>0</v>
      </c>
    </row>
    <row r="907" s="174" customFormat="true" ht="14.25" hidden="false" customHeight="true" outlineLevel="0" collapsed="false">
      <c r="A907" s="159" t="n">
        <v>896</v>
      </c>
      <c r="B907" s="160" t="n">
        <f aca="false">'ORÇ.GLOBAL REF.'!B907</f>
        <v>0</v>
      </c>
      <c r="C907" s="536" t="n">
        <f aca="false">'ORÇ.GLOBAL REF.'!C907</f>
        <v>0</v>
      </c>
      <c r="D907" s="162" t="n">
        <f aca="false">'ORÇ.GLOBAL REF.'!D907</f>
        <v>0</v>
      </c>
      <c r="E907" s="162" t="n">
        <f aca="false">'ORÇ.GLOBAL REF.'!E907</f>
        <v>0</v>
      </c>
      <c r="F907" s="537"/>
      <c r="G907" s="163" t="n">
        <f aca="false">ROUND(F907,2)</f>
        <v>0</v>
      </c>
      <c r="H907" s="163" t="n">
        <f aca="false">IF('ORÇ.GLOBAL P CAIXA'!K907="EXEC.",0,IF(E907&lt;&gt;0,ROUND(E907*G907,2),IF(Z907=0,(SUMIF('ORÇ.GLOBAL REF.'!$S$12:$S$1011,B907,$Z$12:$Z$1011)),Z907)))</f>
        <v>0</v>
      </c>
      <c r="I907" s="538" t="str">
        <f aca="false">'ORÇ.GLOBAL REF.'!H907</f>
        <v/>
      </c>
      <c r="J907" s="163" t="str">
        <f aca="false">'ORÇ.GLOBAL REF.'!I907</f>
        <v/>
      </c>
      <c r="K907" s="539" t="str">
        <f aca="false">'ORÇ.GLOBAL REF.'!J907</f>
        <v/>
      </c>
      <c r="L907" s="168" t="str">
        <f aca="false">IF(B907&gt;0,"ok","ocultar")</f>
        <v>ocultar</v>
      </c>
      <c r="M907" s="102"/>
      <c r="N907" s="102"/>
      <c r="O907" s="102"/>
      <c r="R907" s="157" t="n">
        <f aca="false">IF(B907=0,R906,IF(ISNONTEXT(B907)=TRUE(),INT(B907),INT(LEFT(B907,FIND(".",B907)-1))))</f>
        <v>3</v>
      </c>
      <c r="S907" s="157" t="str">
        <f aca="false">IF(S908=1,1,IF(B907&lt;&gt;0,1,IF(C907&lt;&gt;0,1,IF(D907&lt;&gt;0,1,IF(E907&lt;&gt;0,1,"")))))</f>
        <v/>
      </c>
      <c r="T907" s="157" t="str">
        <f aca="false">IF(R907=0," ",IF(R907&lt;&gt;R906,R907," "))</f>
        <v> </v>
      </c>
      <c r="U907" s="88"/>
      <c r="V907" s="75" t="e">
        <f aca="false">IF(R907&lt;&gt;T907,(IF(J907="",H907*(INFORMAÇÕES!$Q$79/INFORMAÇÕES!$Q$82),IF(J907="R",H907,0))),0)</f>
        <v>#DIV/0!</v>
      </c>
      <c r="W907" s="75" t="e">
        <f aca="false">IF(R907&lt;&gt;T907,(IF(J907="",H907*(INFORMAÇÕES!$Q$80/INFORMAÇÕES!$Q$82),IF(J907="C",H907,0))),0)</f>
        <v>#DIV/0!</v>
      </c>
      <c r="X907" s="75" t="n">
        <f aca="false">IF(R907&lt;&gt;T907,(IF(J907="",H907*INFORMAÇÕES!$U$115,IF(J907="CF",H907,0))),0)</f>
        <v>0</v>
      </c>
      <c r="Y907" s="75" t="n">
        <f aca="false">IF(R907&lt;&gt;T907,(IF(J907="",H907*INFORMAÇÕES!$U$116,IF(J907="O",H907,0))),0)</f>
        <v>0</v>
      </c>
      <c r="Z907" s="75" t="n">
        <f aca="false">IF(E907&lt;&gt;0,H907,0)</f>
        <v>0</v>
      </c>
    </row>
    <row r="908" s="174" customFormat="true" ht="14.25" hidden="false" customHeight="true" outlineLevel="0" collapsed="false">
      <c r="A908" s="159" t="n">
        <v>897</v>
      </c>
      <c r="B908" s="160" t="n">
        <f aca="false">'ORÇ.GLOBAL REF.'!B908</f>
        <v>0</v>
      </c>
      <c r="C908" s="536" t="n">
        <f aca="false">'ORÇ.GLOBAL REF.'!C908</f>
        <v>0</v>
      </c>
      <c r="D908" s="162" t="n">
        <f aca="false">'ORÇ.GLOBAL REF.'!D908</f>
        <v>0</v>
      </c>
      <c r="E908" s="162" t="n">
        <f aca="false">'ORÇ.GLOBAL REF.'!E908</f>
        <v>0</v>
      </c>
      <c r="F908" s="537"/>
      <c r="G908" s="163" t="n">
        <f aca="false">ROUND(F908,2)</f>
        <v>0</v>
      </c>
      <c r="H908" s="163" t="n">
        <f aca="false">IF('ORÇ.GLOBAL P CAIXA'!K908="EXEC.",0,IF(E908&lt;&gt;0,ROUND(E908*G908,2),IF(Z908=0,(SUMIF('ORÇ.GLOBAL REF.'!$S$12:$S$1011,B908,$Z$12:$Z$1011)),Z908)))</f>
        <v>0</v>
      </c>
      <c r="I908" s="538" t="str">
        <f aca="false">'ORÇ.GLOBAL REF.'!H908</f>
        <v/>
      </c>
      <c r="J908" s="163" t="str">
        <f aca="false">'ORÇ.GLOBAL REF.'!I908</f>
        <v/>
      </c>
      <c r="K908" s="539" t="str">
        <f aca="false">'ORÇ.GLOBAL REF.'!J908</f>
        <v/>
      </c>
      <c r="L908" s="168" t="str">
        <f aca="false">IF(B908&gt;0,"ok","ocultar")</f>
        <v>ocultar</v>
      </c>
      <c r="M908" s="102"/>
      <c r="N908" s="102"/>
      <c r="O908" s="102"/>
      <c r="R908" s="157" t="n">
        <f aca="false">IF(B908=0,R907,IF(ISNONTEXT(B908)=TRUE(),INT(B908),INT(LEFT(B908,FIND(".",B908)-1))))</f>
        <v>3</v>
      </c>
      <c r="S908" s="157" t="str">
        <f aca="false">IF(S909=1,1,IF(B908&lt;&gt;0,1,IF(C908&lt;&gt;0,1,IF(D908&lt;&gt;0,1,IF(E908&lt;&gt;0,1,"")))))</f>
        <v/>
      </c>
      <c r="T908" s="157" t="str">
        <f aca="false">IF(R908=0," ",IF(R908&lt;&gt;R907,R908," "))</f>
        <v> </v>
      </c>
      <c r="U908" s="88"/>
      <c r="V908" s="75" t="e">
        <f aca="false">IF(R908&lt;&gt;T908,(IF(J908="",H908*(INFORMAÇÕES!$Q$79/INFORMAÇÕES!$Q$82),IF(J908="R",H908,0))),0)</f>
        <v>#DIV/0!</v>
      </c>
      <c r="W908" s="75" t="e">
        <f aca="false">IF(R908&lt;&gt;T908,(IF(J908="",H908*(INFORMAÇÕES!$Q$80/INFORMAÇÕES!$Q$82),IF(J908="C",H908,0))),0)</f>
        <v>#DIV/0!</v>
      </c>
      <c r="X908" s="75" t="n">
        <f aca="false">IF(R908&lt;&gt;T908,(IF(J908="",H908*INFORMAÇÕES!$U$115,IF(J908="CF",H908,0))),0)</f>
        <v>0</v>
      </c>
      <c r="Y908" s="75" t="n">
        <f aca="false">IF(R908&lt;&gt;T908,(IF(J908="",H908*INFORMAÇÕES!$U$116,IF(J908="O",H908,0))),0)</f>
        <v>0</v>
      </c>
      <c r="Z908" s="75" t="n">
        <f aca="false">IF(E908&lt;&gt;0,H908,0)</f>
        <v>0</v>
      </c>
    </row>
    <row r="909" s="174" customFormat="true" ht="14.25" hidden="false" customHeight="true" outlineLevel="0" collapsed="false">
      <c r="A909" s="159" t="n">
        <v>898</v>
      </c>
      <c r="B909" s="160" t="n">
        <f aca="false">'ORÇ.GLOBAL REF.'!B909</f>
        <v>0</v>
      </c>
      <c r="C909" s="536" t="n">
        <f aca="false">'ORÇ.GLOBAL REF.'!C909</f>
        <v>0</v>
      </c>
      <c r="D909" s="162" t="n">
        <f aca="false">'ORÇ.GLOBAL REF.'!D909</f>
        <v>0</v>
      </c>
      <c r="E909" s="162" t="n">
        <f aca="false">'ORÇ.GLOBAL REF.'!E909</f>
        <v>0</v>
      </c>
      <c r="F909" s="537"/>
      <c r="G909" s="163" t="n">
        <f aca="false">ROUND(F909,2)</f>
        <v>0</v>
      </c>
      <c r="H909" s="163" t="n">
        <f aca="false">IF('ORÇ.GLOBAL P CAIXA'!K909="EXEC.",0,IF(E909&lt;&gt;0,ROUND(E909*G909,2),IF(Z909=0,(SUMIF('ORÇ.GLOBAL REF.'!$S$12:$S$1011,B909,$Z$12:$Z$1011)),Z909)))</f>
        <v>0</v>
      </c>
      <c r="I909" s="538" t="str">
        <f aca="false">'ORÇ.GLOBAL REF.'!H909</f>
        <v/>
      </c>
      <c r="J909" s="163" t="str">
        <f aca="false">'ORÇ.GLOBAL REF.'!I909</f>
        <v/>
      </c>
      <c r="K909" s="539" t="str">
        <f aca="false">'ORÇ.GLOBAL REF.'!J909</f>
        <v/>
      </c>
      <c r="L909" s="168" t="str">
        <f aca="false">IF(B909&gt;0,"ok","ocultar")</f>
        <v>ocultar</v>
      </c>
      <c r="M909" s="102"/>
      <c r="N909" s="102"/>
      <c r="O909" s="102"/>
      <c r="R909" s="157" t="n">
        <f aca="false">IF(B909=0,R908,IF(ISNONTEXT(B909)=TRUE(),INT(B909),INT(LEFT(B909,FIND(".",B909)-1))))</f>
        <v>3</v>
      </c>
      <c r="S909" s="157" t="str">
        <f aca="false">IF(S910=1,1,IF(B909&lt;&gt;0,1,IF(C909&lt;&gt;0,1,IF(D909&lt;&gt;0,1,IF(E909&lt;&gt;0,1,"")))))</f>
        <v/>
      </c>
      <c r="T909" s="157" t="str">
        <f aca="false">IF(R909=0," ",IF(R909&lt;&gt;R908,R909," "))</f>
        <v> </v>
      </c>
      <c r="U909" s="88"/>
      <c r="V909" s="75" t="e">
        <f aca="false">IF(R909&lt;&gt;T909,(IF(J909="",H909*(INFORMAÇÕES!$Q$79/INFORMAÇÕES!$Q$82),IF(J909="R",H909,0))),0)</f>
        <v>#DIV/0!</v>
      </c>
      <c r="W909" s="75" t="e">
        <f aca="false">IF(R909&lt;&gt;T909,(IF(J909="",H909*(INFORMAÇÕES!$Q$80/INFORMAÇÕES!$Q$82),IF(J909="C",H909,0))),0)</f>
        <v>#DIV/0!</v>
      </c>
      <c r="X909" s="75" t="n">
        <f aca="false">IF(R909&lt;&gt;T909,(IF(J909="",H909*INFORMAÇÕES!$U$115,IF(J909="CF",H909,0))),0)</f>
        <v>0</v>
      </c>
      <c r="Y909" s="75" t="n">
        <f aca="false">IF(R909&lt;&gt;T909,(IF(J909="",H909*INFORMAÇÕES!$U$116,IF(J909="O",H909,0))),0)</f>
        <v>0</v>
      </c>
      <c r="Z909" s="75" t="n">
        <f aca="false">IF(E909&lt;&gt;0,H909,0)</f>
        <v>0</v>
      </c>
    </row>
    <row r="910" s="174" customFormat="true" ht="14.25" hidden="false" customHeight="true" outlineLevel="0" collapsed="false">
      <c r="A910" s="159" t="n">
        <v>899</v>
      </c>
      <c r="B910" s="160" t="n">
        <f aca="false">'ORÇ.GLOBAL REF.'!B910</f>
        <v>0</v>
      </c>
      <c r="C910" s="536" t="n">
        <f aca="false">'ORÇ.GLOBAL REF.'!C910</f>
        <v>0</v>
      </c>
      <c r="D910" s="162" t="n">
        <f aca="false">'ORÇ.GLOBAL REF.'!D910</f>
        <v>0</v>
      </c>
      <c r="E910" s="162" t="n">
        <f aca="false">'ORÇ.GLOBAL REF.'!E910</f>
        <v>0</v>
      </c>
      <c r="F910" s="537"/>
      <c r="G910" s="163" t="n">
        <f aca="false">ROUND(F910,2)</f>
        <v>0</v>
      </c>
      <c r="H910" s="163" t="n">
        <f aca="false">IF('ORÇ.GLOBAL P CAIXA'!K910="EXEC.",0,IF(E910&lt;&gt;0,ROUND(E910*G910,2),IF(Z910=0,(SUMIF('ORÇ.GLOBAL REF.'!$S$12:$S$1011,B910,$Z$12:$Z$1011)),Z910)))</f>
        <v>0</v>
      </c>
      <c r="I910" s="538" t="str">
        <f aca="false">'ORÇ.GLOBAL REF.'!H910</f>
        <v/>
      </c>
      <c r="J910" s="163" t="str">
        <f aca="false">'ORÇ.GLOBAL REF.'!I910</f>
        <v/>
      </c>
      <c r="K910" s="539" t="str">
        <f aca="false">'ORÇ.GLOBAL REF.'!J910</f>
        <v/>
      </c>
      <c r="L910" s="168" t="str">
        <f aca="false">IF(B910&gt;0,"ok","ocultar")</f>
        <v>ocultar</v>
      </c>
      <c r="M910" s="102"/>
      <c r="N910" s="102"/>
      <c r="O910" s="102"/>
      <c r="R910" s="157" t="n">
        <f aca="false">IF(B910=0,R909,IF(ISNONTEXT(B910)=TRUE(),INT(B910),INT(LEFT(B910,FIND(".",B910)-1))))</f>
        <v>3</v>
      </c>
      <c r="S910" s="157" t="str">
        <f aca="false">IF(S911=1,1,IF(B910&lt;&gt;0,1,IF(C910&lt;&gt;0,1,IF(D910&lt;&gt;0,1,IF(E910&lt;&gt;0,1,"")))))</f>
        <v/>
      </c>
      <c r="T910" s="157" t="str">
        <f aca="false">IF(R910=0," ",IF(R910&lt;&gt;R909,R910," "))</f>
        <v> </v>
      </c>
      <c r="U910" s="88"/>
      <c r="V910" s="75" t="e">
        <f aca="false">IF(R910&lt;&gt;T910,(IF(J910="",H910*(INFORMAÇÕES!$Q$79/INFORMAÇÕES!$Q$82),IF(J910="R",H910,0))),0)</f>
        <v>#DIV/0!</v>
      </c>
      <c r="W910" s="75" t="e">
        <f aca="false">IF(R910&lt;&gt;T910,(IF(J910="",H910*(INFORMAÇÕES!$Q$80/INFORMAÇÕES!$Q$82),IF(J910="C",H910,0))),0)</f>
        <v>#DIV/0!</v>
      </c>
      <c r="X910" s="75" t="n">
        <f aca="false">IF(R910&lt;&gt;T910,(IF(J910="",H910*INFORMAÇÕES!$U$115,IF(J910="CF",H910,0))),0)</f>
        <v>0</v>
      </c>
      <c r="Y910" s="75" t="n">
        <f aca="false">IF(R910&lt;&gt;T910,(IF(J910="",H910*INFORMAÇÕES!$U$116,IF(J910="O",H910,0))),0)</f>
        <v>0</v>
      </c>
      <c r="Z910" s="75" t="n">
        <f aca="false">IF(E910&lt;&gt;0,H910,0)</f>
        <v>0</v>
      </c>
    </row>
    <row r="911" s="174" customFormat="true" ht="14.25" hidden="false" customHeight="true" outlineLevel="0" collapsed="false">
      <c r="A911" s="159" t="n">
        <v>900</v>
      </c>
      <c r="B911" s="160" t="n">
        <f aca="false">'ORÇ.GLOBAL REF.'!B911</f>
        <v>0</v>
      </c>
      <c r="C911" s="536" t="n">
        <f aca="false">'ORÇ.GLOBAL REF.'!C911</f>
        <v>0</v>
      </c>
      <c r="D911" s="162" t="n">
        <f aca="false">'ORÇ.GLOBAL REF.'!D911</f>
        <v>0</v>
      </c>
      <c r="E911" s="162" t="n">
        <f aca="false">'ORÇ.GLOBAL REF.'!E911</f>
        <v>0</v>
      </c>
      <c r="F911" s="537"/>
      <c r="G911" s="163" t="n">
        <f aca="false">ROUND(F911,2)</f>
        <v>0</v>
      </c>
      <c r="H911" s="163" t="n">
        <f aca="false">IF('ORÇ.GLOBAL P CAIXA'!K911="EXEC.",0,IF(E911&lt;&gt;0,ROUND(E911*G911,2),IF(Z911=0,(SUMIF('ORÇ.GLOBAL REF.'!$S$12:$S$1011,B911,$Z$12:$Z$1011)),Z911)))</f>
        <v>0</v>
      </c>
      <c r="I911" s="538" t="str">
        <f aca="false">'ORÇ.GLOBAL REF.'!H911</f>
        <v/>
      </c>
      <c r="J911" s="163" t="str">
        <f aca="false">'ORÇ.GLOBAL REF.'!I911</f>
        <v/>
      </c>
      <c r="K911" s="539" t="str">
        <f aca="false">'ORÇ.GLOBAL REF.'!J911</f>
        <v/>
      </c>
      <c r="L911" s="168" t="str">
        <f aca="false">IF(B911&gt;0,"ok","ocultar")</f>
        <v>ocultar</v>
      </c>
      <c r="M911" s="102"/>
      <c r="N911" s="102"/>
      <c r="O911" s="102"/>
      <c r="R911" s="157" t="n">
        <f aca="false">IF(B911=0,R910,IF(ISNONTEXT(B911)=TRUE(),INT(B911),INT(LEFT(B911,FIND(".",B911)-1))))</f>
        <v>3</v>
      </c>
      <c r="S911" s="157" t="str">
        <f aca="false">IF(S912=1,1,IF(B911&lt;&gt;0,1,IF(C911&lt;&gt;0,1,IF(D911&lt;&gt;0,1,IF(E911&lt;&gt;0,1,"")))))</f>
        <v/>
      </c>
      <c r="T911" s="157" t="str">
        <f aca="false">IF(R911=0," ",IF(R911&lt;&gt;R910,R911," "))</f>
        <v> </v>
      </c>
      <c r="U911" s="88"/>
      <c r="V911" s="75" t="e">
        <f aca="false">IF(R911&lt;&gt;T911,(IF(J911="",H911*(INFORMAÇÕES!$Q$79/INFORMAÇÕES!$Q$82),IF(J911="R",H911,0))),0)</f>
        <v>#DIV/0!</v>
      </c>
      <c r="W911" s="75" t="e">
        <f aca="false">IF(R911&lt;&gt;T911,(IF(J911="",H911*(INFORMAÇÕES!$Q$80/INFORMAÇÕES!$Q$82),IF(J911="C",H911,0))),0)</f>
        <v>#DIV/0!</v>
      </c>
      <c r="X911" s="75" t="n">
        <f aca="false">IF(R911&lt;&gt;T911,(IF(J911="",H911*INFORMAÇÕES!$U$115,IF(J911="CF",H911,0))),0)</f>
        <v>0</v>
      </c>
      <c r="Y911" s="75" t="n">
        <f aca="false">IF(R911&lt;&gt;T911,(IF(J911="",H911*INFORMAÇÕES!$U$116,IF(J911="O",H911,0))),0)</f>
        <v>0</v>
      </c>
      <c r="Z911" s="75" t="n">
        <f aca="false">IF(E911&lt;&gt;0,H911,0)</f>
        <v>0</v>
      </c>
    </row>
    <row r="912" s="174" customFormat="true" ht="14.25" hidden="false" customHeight="true" outlineLevel="0" collapsed="false">
      <c r="A912" s="159" t="n">
        <v>901</v>
      </c>
      <c r="B912" s="160" t="n">
        <f aca="false">'ORÇ.GLOBAL REF.'!B912</f>
        <v>0</v>
      </c>
      <c r="C912" s="536" t="n">
        <f aca="false">'ORÇ.GLOBAL REF.'!C912</f>
        <v>0</v>
      </c>
      <c r="D912" s="162" t="n">
        <f aca="false">'ORÇ.GLOBAL REF.'!D912</f>
        <v>0</v>
      </c>
      <c r="E912" s="162" t="n">
        <f aca="false">'ORÇ.GLOBAL REF.'!E912</f>
        <v>0</v>
      </c>
      <c r="F912" s="537"/>
      <c r="G912" s="163" t="n">
        <f aca="false">ROUND(F912,2)</f>
        <v>0</v>
      </c>
      <c r="H912" s="163" t="n">
        <f aca="false">IF('ORÇ.GLOBAL P CAIXA'!K912="EXEC.",0,IF(E912&lt;&gt;0,ROUND(E912*G912,2),IF(Z912=0,(SUMIF('ORÇ.GLOBAL REF.'!$S$12:$S$1011,B912,$Z$12:$Z$1011)),Z912)))</f>
        <v>0</v>
      </c>
      <c r="I912" s="538" t="str">
        <f aca="false">'ORÇ.GLOBAL REF.'!H912</f>
        <v/>
      </c>
      <c r="J912" s="163" t="str">
        <f aca="false">'ORÇ.GLOBAL REF.'!I912</f>
        <v/>
      </c>
      <c r="K912" s="539" t="str">
        <f aca="false">'ORÇ.GLOBAL REF.'!J912</f>
        <v/>
      </c>
      <c r="L912" s="168" t="str">
        <f aca="false">IF(B912&gt;0,"ok","ocultar")</f>
        <v>ocultar</v>
      </c>
      <c r="M912" s="102"/>
      <c r="N912" s="102"/>
      <c r="O912" s="102"/>
      <c r="R912" s="157" t="n">
        <f aca="false">IF(B912=0,R911,IF(ISNONTEXT(B912)=TRUE(),INT(B912),INT(LEFT(B912,FIND(".",B912)-1))))</f>
        <v>3</v>
      </c>
      <c r="S912" s="157" t="str">
        <f aca="false">IF(S913=1,1,IF(B912&lt;&gt;0,1,IF(C912&lt;&gt;0,1,IF(D912&lt;&gt;0,1,IF(E912&lt;&gt;0,1,"")))))</f>
        <v/>
      </c>
      <c r="T912" s="157" t="str">
        <f aca="false">IF(R912=0," ",IF(R912&lt;&gt;R911,R912," "))</f>
        <v> </v>
      </c>
      <c r="U912" s="88"/>
      <c r="V912" s="75" t="e">
        <f aca="false">IF(R912&lt;&gt;T912,(IF(J912="",H912*(INFORMAÇÕES!$Q$79/INFORMAÇÕES!$Q$82),IF(J912="R",H912,0))),0)</f>
        <v>#DIV/0!</v>
      </c>
      <c r="W912" s="75" t="e">
        <f aca="false">IF(R912&lt;&gt;T912,(IF(J912="",H912*(INFORMAÇÕES!$Q$80/INFORMAÇÕES!$Q$82),IF(J912="C",H912,0))),0)</f>
        <v>#DIV/0!</v>
      </c>
      <c r="X912" s="75" t="n">
        <f aca="false">IF(R912&lt;&gt;T912,(IF(J912="",H912*INFORMAÇÕES!$U$115,IF(J912="CF",H912,0))),0)</f>
        <v>0</v>
      </c>
      <c r="Y912" s="75" t="n">
        <f aca="false">IF(R912&lt;&gt;T912,(IF(J912="",H912*INFORMAÇÕES!$U$116,IF(J912="O",H912,0))),0)</f>
        <v>0</v>
      </c>
      <c r="Z912" s="75" t="n">
        <f aca="false">IF(E912&lt;&gt;0,H912,0)</f>
        <v>0</v>
      </c>
    </row>
    <row r="913" s="174" customFormat="true" ht="14.25" hidden="false" customHeight="true" outlineLevel="0" collapsed="false">
      <c r="A913" s="159" t="n">
        <v>902</v>
      </c>
      <c r="B913" s="160" t="n">
        <f aca="false">'ORÇ.GLOBAL REF.'!B913</f>
        <v>0</v>
      </c>
      <c r="C913" s="536" t="n">
        <f aca="false">'ORÇ.GLOBAL REF.'!C913</f>
        <v>0</v>
      </c>
      <c r="D913" s="162" t="n">
        <f aca="false">'ORÇ.GLOBAL REF.'!D913</f>
        <v>0</v>
      </c>
      <c r="E913" s="162" t="n">
        <f aca="false">'ORÇ.GLOBAL REF.'!E913</f>
        <v>0</v>
      </c>
      <c r="F913" s="537"/>
      <c r="G913" s="163" t="n">
        <f aca="false">ROUND(F913,2)</f>
        <v>0</v>
      </c>
      <c r="H913" s="163" t="n">
        <f aca="false">IF('ORÇ.GLOBAL P CAIXA'!K913="EXEC.",0,IF(E913&lt;&gt;0,ROUND(E913*G913,2),IF(Z913=0,(SUMIF('ORÇ.GLOBAL REF.'!$S$12:$S$1011,B913,$Z$12:$Z$1011)),Z913)))</f>
        <v>0</v>
      </c>
      <c r="I913" s="538" t="str">
        <f aca="false">'ORÇ.GLOBAL REF.'!H913</f>
        <v/>
      </c>
      <c r="J913" s="163" t="str">
        <f aca="false">'ORÇ.GLOBAL REF.'!I913</f>
        <v/>
      </c>
      <c r="K913" s="539" t="str">
        <f aca="false">'ORÇ.GLOBAL REF.'!J913</f>
        <v/>
      </c>
      <c r="L913" s="168" t="str">
        <f aca="false">IF(B913&gt;0,"ok","ocultar")</f>
        <v>ocultar</v>
      </c>
      <c r="M913" s="102"/>
      <c r="N913" s="102"/>
      <c r="O913" s="102"/>
      <c r="R913" s="157" t="n">
        <f aca="false">IF(B913=0,R912,IF(ISNONTEXT(B913)=TRUE(),INT(B913),INT(LEFT(B913,FIND(".",B913)-1))))</f>
        <v>3</v>
      </c>
      <c r="S913" s="157" t="str">
        <f aca="false">IF(S914=1,1,IF(B913&lt;&gt;0,1,IF(C913&lt;&gt;0,1,IF(D913&lt;&gt;0,1,IF(E913&lt;&gt;0,1,"")))))</f>
        <v/>
      </c>
      <c r="T913" s="157" t="str">
        <f aca="false">IF(R913=0," ",IF(R913&lt;&gt;R912,R913," "))</f>
        <v> </v>
      </c>
      <c r="U913" s="88"/>
      <c r="V913" s="75" t="e">
        <f aca="false">IF(R913&lt;&gt;T913,(IF(J913="",H913*(INFORMAÇÕES!$Q$79/INFORMAÇÕES!$Q$82),IF(J913="R",H913,0))),0)</f>
        <v>#DIV/0!</v>
      </c>
      <c r="W913" s="75" t="e">
        <f aca="false">IF(R913&lt;&gt;T913,(IF(J913="",H913*(INFORMAÇÕES!$Q$80/INFORMAÇÕES!$Q$82),IF(J913="C",H913,0))),0)</f>
        <v>#DIV/0!</v>
      </c>
      <c r="X913" s="75" t="n">
        <f aca="false">IF(R913&lt;&gt;T913,(IF(J913="",H913*INFORMAÇÕES!$U$115,IF(J913="CF",H913,0))),0)</f>
        <v>0</v>
      </c>
      <c r="Y913" s="75" t="n">
        <f aca="false">IF(R913&lt;&gt;T913,(IF(J913="",H913*INFORMAÇÕES!$U$116,IF(J913="O",H913,0))),0)</f>
        <v>0</v>
      </c>
      <c r="Z913" s="75" t="n">
        <f aca="false">IF(E913&lt;&gt;0,H913,0)</f>
        <v>0</v>
      </c>
    </row>
    <row r="914" s="174" customFormat="true" ht="14.25" hidden="false" customHeight="true" outlineLevel="0" collapsed="false">
      <c r="A914" s="159" t="n">
        <v>903</v>
      </c>
      <c r="B914" s="160" t="n">
        <f aca="false">'ORÇ.GLOBAL REF.'!B914</f>
        <v>0</v>
      </c>
      <c r="C914" s="536" t="n">
        <f aca="false">'ORÇ.GLOBAL REF.'!C914</f>
        <v>0</v>
      </c>
      <c r="D914" s="162" t="n">
        <f aca="false">'ORÇ.GLOBAL REF.'!D914</f>
        <v>0</v>
      </c>
      <c r="E914" s="162" t="n">
        <f aca="false">'ORÇ.GLOBAL REF.'!E914</f>
        <v>0</v>
      </c>
      <c r="F914" s="537"/>
      <c r="G914" s="163" t="n">
        <f aca="false">ROUND(F914,2)</f>
        <v>0</v>
      </c>
      <c r="H914" s="163" t="n">
        <f aca="false">IF('ORÇ.GLOBAL P CAIXA'!K914="EXEC.",0,IF(E914&lt;&gt;0,ROUND(E914*G914,2),IF(Z914=0,(SUMIF('ORÇ.GLOBAL REF.'!$S$12:$S$1011,B914,$Z$12:$Z$1011)),Z914)))</f>
        <v>0</v>
      </c>
      <c r="I914" s="538" t="str">
        <f aca="false">'ORÇ.GLOBAL REF.'!H914</f>
        <v/>
      </c>
      <c r="J914" s="163" t="str">
        <f aca="false">'ORÇ.GLOBAL REF.'!I914</f>
        <v/>
      </c>
      <c r="K914" s="539" t="str">
        <f aca="false">'ORÇ.GLOBAL REF.'!J914</f>
        <v/>
      </c>
      <c r="L914" s="168" t="str">
        <f aca="false">IF(B914&gt;0,"ok","ocultar")</f>
        <v>ocultar</v>
      </c>
      <c r="M914" s="102"/>
      <c r="N914" s="102"/>
      <c r="O914" s="102"/>
      <c r="R914" s="157" t="n">
        <f aca="false">IF(B914=0,R913,IF(ISNONTEXT(B914)=TRUE(),INT(B914),INT(LEFT(B914,FIND(".",B914)-1))))</f>
        <v>3</v>
      </c>
      <c r="S914" s="157" t="str">
        <f aca="false">IF(S915=1,1,IF(B914&lt;&gt;0,1,IF(C914&lt;&gt;0,1,IF(D914&lt;&gt;0,1,IF(E914&lt;&gt;0,1,"")))))</f>
        <v/>
      </c>
      <c r="T914" s="157" t="str">
        <f aca="false">IF(R914=0," ",IF(R914&lt;&gt;R913,R914," "))</f>
        <v> </v>
      </c>
      <c r="U914" s="88"/>
      <c r="V914" s="75" t="e">
        <f aca="false">IF(R914&lt;&gt;T914,(IF(J914="",H914*(INFORMAÇÕES!$Q$79/INFORMAÇÕES!$Q$82),IF(J914="R",H914,0))),0)</f>
        <v>#DIV/0!</v>
      </c>
      <c r="W914" s="75" t="e">
        <f aca="false">IF(R914&lt;&gt;T914,(IF(J914="",H914*(INFORMAÇÕES!$Q$80/INFORMAÇÕES!$Q$82),IF(J914="C",H914,0))),0)</f>
        <v>#DIV/0!</v>
      </c>
      <c r="X914" s="75" t="n">
        <f aca="false">IF(R914&lt;&gt;T914,(IF(J914="",H914*INFORMAÇÕES!$U$115,IF(J914="CF",H914,0))),0)</f>
        <v>0</v>
      </c>
      <c r="Y914" s="75" t="n">
        <f aca="false">IF(R914&lt;&gt;T914,(IF(J914="",H914*INFORMAÇÕES!$U$116,IF(J914="O",H914,0))),0)</f>
        <v>0</v>
      </c>
      <c r="Z914" s="75" t="n">
        <f aca="false">IF(E914&lt;&gt;0,H914,0)</f>
        <v>0</v>
      </c>
    </row>
    <row r="915" s="174" customFormat="true" ht="14.25" hidden="false" customHeight="true" outlineLevel="0" collapsed="false">
      <c r="A915" s="159" t="n">
        <v>904</v>
      </c>
      <c r="B915" s="160" t="n">
        <f aca="false">'ORÇ.GLOBAL REF.'!B915</f>
        <v>0</v>
      </c>
      <c r="C915" s="536" t="n">
        <f aca="false">'ORÇ.GLOBAL REF.'!C915</f>
        <v>0</v>
      </c>
      <c r="D915" s="162" t="n">
        <f aca="false">'ORÇ.GLOBAL REF.'!D915</f>
        <v>0</v>
      </c>
      <c r="E915" s="162" t="n">
        <f aca="false">'ORÇ.GLOBAL REF.'!E915</f>
        <v>0</v>
      </c>
      <c r="F915" s="537"/>
      <c r="G915" s="163" t="n">
        <f aca="false">ROUND(F915,2)</f>
        <v>0</v>
      </c>
      <c r="H915" s="163" t="n">
        <f aca="false">IF('ORÇ.GLOBAL P CAIXA'!K915="EXEC.",0,IF(E915&lt;&gt;0,ROUND(E915*G915,2),IF(Z915=0,(SUMIF('ORÇ.GLOBAL REF.'!$S$12:$S$1011,B915,$Z$12:$Z$1011)),Z915)))</f>
        <v>0</v>
      </c>
      <c r="I915" s="538" t="str">
        <f aca="false">'ORÇ.GLOBAL REF.'!H915</f>
        <v/>
      </c>
      <c r="J915" s="163" t="str">
        <f aca="false">'ORÇ.GLOBAL REF.'!I915</f>
        <v/>
      </c>
      <c r="K915" s="539" t="str">
        <f aca="false">'ORÇ.GLOBAL REF.'!J915</f>
        <v/>
      </c>
      <c r="L915" s="168" t="str">
        <f aca="false">IF(B915&gt;0,"ok","ocultar")</f>
        <v>ocultar</v>
      </c>
      <c r="M915" s="102"/>
      <c r="N915" s="102"/>
      <c r="O915" s="102"/>
      <c r="R915" s="157" t="n">
        <f aca="false">IF(B915=0,R914,IF(ISNONTEXT(B915)=TRUE(),INT(B915),INT(LEFT(B915,FIND(".",B915)-1))))</f>
        <v>3</v>
      </c>
      <c r="S915" s="157" t="str">
        <f aca="false">IF(S916=1,1,IF(B915&lt;&gt;0,1,IF(C915&lt;&gt;0,1,IF(D915&lt;&gt;0,1,IF(E915&lt;&gt;0,1,"")))))</f>
        <v/>
      </c>
      <c r="T915" s="157" t="str">
        <f aca="false">IF(R915=0," ",IF(R915&lt;&gt;R914,R915," "))</f>
        <v> </v>
      </c>
      <c r="U915" s="88"/>
      <c r="V915" s="75" t="e">
        <f aca="false">IF(R915&lt;&gt;T915,(IF(J915="",H915*(INFORMAÇÕES!$Q$79/INFORMAÇÕES!$Q$82),IF(J915="R",H915,0))),0)</f>
        <v>#DIV/0!</v>
      </c>
      <c r="W915" s="75" t="e">
        <f aca="false">IF(R915&lt;&gt;T915,(IF(J915="",H915*(INFORMAÇÕES!$Q$80/INFORMAÇÕES!$Q$82),IF(J915="C",H915,0))),0)</f>
        <v>#DIV/0!</v>
      </c>
      <c r="X915" s="75" t="n">
        <f aca="false">IF(R915&lt;&gt;T915,(IF(J915="",H915*INFORMAÇÕES!$U$115,IF(J915="CF",H915,0))),0)</f>
        <v>0</v>
      </c>
      <c r="Y915" s="75" t="n">
        <f aca="false">IF(R915&lt;&gt;T915,(IF(J915="",H915*INFORMAÇÕES!$U$116,IF(J915="O",H915,0))),0)</f>
        <v>0</v>
      </c>
      <c r="Z915" s="75" t="n">
        <f aca="false">IF(E915&lt;&gt;0,H915,0)</f>
        <v>0</v>
      </c>
    </row>
    <row r="916" s="174" customFormat="true" ht="14.25" hidden="false" customHeight="true" outlineLevel="0" collapsed="false">
      <c r="A916" s="159" t="n">
        <v>905</v>
      </c>
      <c r="B916" s="160" t="n">
        <f aca="false">'ORÇ.GLOBAL REF.'!B916</f>
        <v>0</v>
      </c>
      <c r="C916" s="536" t="n">
        <f aca="false">'ORÇ.GLOBAL REF.'!C916</f>
        <v>0</v>
      </c>
      <c r="D916" s="162" t="n">
        <f aca="false">'ORÇ.GLOBAL REF.'!D916</f>
        <v>0</v>
      </c>
      <c r="E916" s="162" t="n">
        <f aca="false">'ORÇ.GLOBAL REF.'!E916</f>
        <v>0</v>
      </c>
      <c r="F916" s="537"/>
      <c r="G916" s="163" t="n">
        <f aca="false">ROUND(F916,2)</f>
        <v>0</v>
      </c>
      <c r="H916" s="163" t="n">
        <f aca="false">IF('ORÇ.GLOBAL P CAIXA'!K916="EXEC.",0,IF(E916&lt;&gt;0,ROUND(E916*G916,2),IF(Z916=0,(SUMIF('ORÇ.GLOBAL REF.'!$S$12:$S$1011,B916,$Z$12:$Z$1011)),Z916)))</f>
        <v>0</v>
      </c>
      <c r="I916" s="538" t="str">
        <f aca="false">'ORÇ.GLOBAL REF.'!H916</f>
        <v/>
      </c>
      <c r="J916" s="163" t="str">
        <f aca="false">'ORÇ.GLOBAL REF.'!I916</f>
        <v/>
      </c>
      <c r="K916" s="539" t="str">
        <f aca="false">'ORÇ.GLOBAL REF.'!J916</f>
        <v/>
      </c>
      <c r="L916" s="168" t="str">
        <f aca="false">IF(B916&gt;0,"ok","ocultar")</f>
        <v>ocultar</v>
      </c>
      <c r="M916" s="102"/>
      <c r="N916" s="102"/>
      <c r="O916" s="102"/>
      <c r="R916" s="157" t="n">
        <f aca="false">IF(B916=0,R915,IF(ISNONTEXT(B916)=TRUE(),INT(B916),INT(LEFT(B916,FIND(".",B916)-1))))</f>
        <v>3</v>
      </c>
      <c r="S916" s="157" t="str">
        <f aca="false">IF(S917=1,1,IF(B916&lt;&gt;0,1,IF(C916&lt;&gt;0,1,IF(D916&lt;&gt;0,1,IF(E916&lt;&gt;0,1,"")))))</f>
        <v/>
      </c>
      <c r="T916" s="157" t="str">
        <f aca="false">IF(R916=0," ",IF(R916&lt;&gt;R915,R916," "))</f>
        <v> </v>
      </c>
      <c r="U916" s="88"/>
      <c r="V916" s="75" t="e">
        <f aca="false">IF(R916&lt;&gt;T916,(IF(J916="",H916*(INFORMAÇÕES!$Q$79/INFORMAÇÕES!$Q$82),IF(J916="R",H916,0))),0)</f>
        <v>#DIV/0!</v>
      </c>
      <c r="W916" s="75" t="e">
        <f aca="false">IF(R916&lt;&gt;T916,(IF(J916="",H916*(INFORMAÇÕES!$Q$80/INFORMAÇÕES!$Q$82),IF(J916="C",H916,0))),0)</f>
        <v>#DIV/0!</v>
      </c>
      <c r="X916" s="75" t="n">
        <f aca="false">IF(R916&lt;&gt;T916,(IF(J916="",H916*INFORMAÇÕES!$U$115,IF(J916="CF",H916,0))),0)</f>
        <v>0</v>
      </c>
      <c r="Y916" s="75" t="n">
        <f aca="false">IF(R916&lt;&gt;T916,(IF(J916="",H916*INFORMAÇÕES!$U$116,IF(J916="O",H916,0))),0)</f>
        <v>0</v>
      </c>
      <c r="Z916" s="75" t="n">
        <f aca="false">IF(E916&lt;&gt;0,H916,0)</f>
        <v>0</v>
      </c>
    </row>
    <row r="917" s="174" customFormat="true" ht="14.25" hidden="false" customHeight="true" outlineLevel="0" collapsed="false">
      <c r="A917" s="159" t="n">
        <v>906</v>
      </c>
      <c r="B917" s="160" t="n">
        <f aca="false">'ORÇ.GLOBAL REF.'!B917</f>
        <v>0</v>
      </c>
      <c r="C917" s="536" t="n">
        <f aca="false">'ORÇ.GLOBAL REF.'!C917</f>
        <v>0</v>
      </c>
      <c r="D917" s="162" t="n">
        <f aca="false">'ORÇ.GLOBAL REF.'!D917</f>
        <v>0</v>
      </c>
      <c r="E917" s="162" t="n">
        <f aca="false">'ORÇ.GLOBAL REF.'!E917</f>
        <v>0</v>
      </c>
      <c r="F917" s="537"/>
      <c r="G917" s="163" t="n">
        <f aca="false">ROUND(F917,2)</f>
        <v>0</v>
      </c>
      <c r="H917" s="163" t="n">
        <f aca="false">IF('ORÇ.GLOBAL P CAIXA'!K917="EXEC.",0,IF(E917&lt;&gt;0,ROUND(E917*G917,2),IF(Z917=0,(SUMIF('ORÇ.GLOBAL REF.'!$S$12:$S$1011,B917,$Z$12:$Z$1011)),Z917)))</f>
        <v>0</v>
      </c>
      <c r="I917" s="538" t="str">
        <f aca="false">'ORÇ.GLOBAL REF.'!H917</f>
        <v/>
      </c>
      <c r="J917" s="163" t="str">
        <f aca="false">'ORÇ.GLOBAL REF.'!I917</f>
        <v/>
      </c>
      <c r="K917" s="539" t="str">
        <f aca="false">'ORÇ.GLOBAL REF.'!J917</f>
        <v/>
      </c>
      <c r="L917" s="168" t="str">
        <f aca="false">IF(B917&gt;0,"ok","ocultar")</f>
        <v>ocultar</v>
      </c>
      <c r="M917" s="102"/>
      <c r="N917" s="102"/>
      <c r="O917" s="102"/>
      <c r="R917" s="157" t="n">
        <f aca="false">IF(B917=0,R916,IF(ISNONTEXT(B917)=TRUE(),INT(B917),INT(LEFT(B917,FIND(".",B917)-1))))</f>
        <v>3</v>
      </c>
      <c r="S917" s="157" t="str">
        <f aca="false">IF(S918=1,1,IF(B917&lt;&gt;0,1,IF(C917&lt;&gt;0,1,IF(D917&lt;&gt;0,1,IF(E917&lt;&gt;0,1,"")))))</f>
        <v/>
      </c>
      <c r="T917" s="157" t="str">
        <f aca="false">IF(R917=0," ",IF(R917&lt;&gt;R916,R917," "))</f>
        <v> </v>
      </c>
      <c r="U917" s="88"/>
      <c r="V917" s="75" t="e">
        <f aca="false">IF(R917&lt;&gt;T917,(IF(J917="",H917*(INFORMAÇÕES!$Q$79/INFORMAÇÕES!$Q$82),IF(J917="R",H917,0))),0)</f>
        <v>#DIV/0!</v>
      </c>
      <c r="W917" s="75" t="e">
        <f aca="false">IF(R917&lt;&gt;T917,(IF(J917="",H917*(INFORMAÇÕES!$Q$80/INFORMAÇÕES!$Q$82),IF(J917="C",H917,0))),0)</f>
        <v>#DIV/0!</v>
      </c>
      <c r="X917" s="75" t="n">
        <f aca="false">IF(R917&lt;&gt;T917,(IF(J917="",H917*INFORMAÇÕES!$U$115,IF(J917="CF",H917,0))),0)</f>
        <v>0</v>
      </c>
      <c r="Y917" s="75" t="n">
        <f aca="false">IF(R917&lt;&gt;T917,(IF(J917="",H917*INFORMAÇÕES!$U$116,IF(J917="O",H917,0))),0)</f>
        <v>0</v>
      </c>
      <c r="Z917" s="75" t="n">
        <f aca="false">IF(E917&lt;&gt;0,H917,0)</f>
        <v>0</v>
      </c>
    </row>
    <row r="918" s="174" customFormat="true" ht="14.25" hidden="false" customHeight="true" outlineLevel="0" collapsed="false">
      <c r="A918" s="159" t="n">
        <v>907</v>
      </c>
      <c r="B918" s="160" t="n">
        <f aca="false">'ORÇ.GLOBAL REF.'!B918</f>
        <v>0</v>
      </c>
      <c r="C918" s="536" t="n">
        <f aca="false">'ORÇ.GLOBAL REF.'!C918</f>
        <v>0</v>
      </c>
      <c r="D918" s="162" t="n">
        <f aca="false">'ORÇ.GLOBAL REF.'!D918</f>
        <v>0</v>
      </c>
      <c r="E918" s="162" t="n">
        <f aca="false">'ORÇ.GLOBAL REF.'!E918</f>
        <v>0</v>
      </c>
      <c r="F918" s="537"/>
      <c r="G918" s="163" t="n">
        <f aca="false">ROUND(F918,2)</f>
        <v>0</v>
      </c>
      <c r="H918" s="163" t="n">
        <f aca="false">IF('ORÇ.GLOBAL P CAIXA'!K918="EXEC.",0,IF(E918&lt;&gt;0,ROUND(E918*G918,2),IF(Z918=0,(SUMIF('ORÇ.GLOBAL REF.'!$S$12:$S$1011,B918,$Z$12:$Z$1011)),Z918)))</f>
        <v>0</v>
      </c>
      <c r="I918" s="538" t="str">
        <f aca="false">'ORÇ.GLOBAL REF.'!H918</f>
        <v/>
      </c>
      <c r="J918" s="163" t="str">
        <f aca="false">'ORÇ.GLOBAL REF.'!I918</f>
        <v/>
      </c>
      <c r="K918" s="539" t="str">
        <f aca="false">'ORÇ.GLOBAL REF.'!J918</f>
        <v/>
      </c>
      <c r="L918" s="168" t="str">
        <f aca="false">IF(B918&gt;0,"ok","ocultar")</f>
        <v>ocultar</v>
      </c>
      <c r="M918" s="102"/>
      <c r="N918" s="102"/>
      <c r="O918" s="102"/>
      <c r="R918" s="157" t="n">
        <f aca="false">IF(B918=0,R917,IF(ISNONTEXT(B918)=TRUE(),INT(B918),INT(LEFT(B918,FIND(".",B918)-1))))</f>
        <v>3</v>
      </c>
      <c r="S918" s="157" t="str">
        <f aca="false">IF(S919=1,1,IF(B918&lt;&gt;0,1,IF(C918&lt;&gt;0,1,IF(D918&lt;&gt;0,1,IF(E918&lt;&gt;0,1,"")))))</f>
        <v/>
      </c>
      <c r="T918" s="157" t="str">
        <f aca="false">IF(R918=0," ",IF(R918&lt;&gt;R917,R918," "))</f>
        <v> </v>
      </c>
      <c r="U918" s="88"/>
      <c r="V918" s="75" t="e">
        <f aca="false">IF(R918&lt;&gt;T918,(IF(J918="",H918*(INFORMAÇÕES!$Q$79/INFORMAÇÕES!$Q$82),IF(J918="R",H918,0))),0)</f>
        <v>#DIV/0!</v>
      </c>
      <c r="W918" s="75" t="e">
        <f aca="false">IF(R918&lt;&gt;T918,(IF(J918="",H918*(INFORMAÇÕES!$Q$80/INFORMAÇÕES!$Q$82),IF(J918="C",H918,0))),0)</f>
        <v>#DIV/0!</v>
      </c>
      <c r="X918" s="75" t="n">
        <f aca="false">IF(R918&lt;&gt;T918,(IF(J918="",H918*INFORMAÇÕES!$U$115,IF(J918="CF",H918,0))),0)</f>
        <v>0</v>
      </c>
      <c r="Y918" s="75" t="n">
        <f aca="false">IF(R918&lt;&gt;T918,(IF(J918="",H918*INFORMAÇÕES!$U$116,IF(J918="O",H918,0))),0)</f>
        <v>0</v>
      </c>
      <c r="Z918" s="75" t="n">
        <f aca="false">IF(E918&lt;&gt;0,H918,0)</f>
        <v>0</v>
      </c>
    </row>
    <row r="919" s="174" customFormat="true" ht="14.25" hidden="false" customHeight="true" outlineLevel="0" collapsed="false">
      <c r="A919" s="159" t="n">
        <v>908</v>
      </c>
      <c r="B919" s="160" t="n">
        <f aca="false">'ORÇ.GLOBAL REF.'!B919</f>
        <v>0</v>
      </c>
      <c r="C919" s="536" t="n">
        <f aca="false">'ORÇ.GLOBAL REF.'!C919</f>
        <v>0</v>
      </c>
      <c r="D919" s="162" t="n">
        <f aca="false">'ORÇ.GLOBAL REF.'!D919</f>
        <v>0</v>
      </c>
      <c r="E919" s="162" t="n">
        <f aca="false">'ORÇ.GLOBAL REF.'!E919</f>
        <v>0</v>
      </c>
      <c r="F919" s="537"/>
      <c r="G919" s="163" t="n">
        <f aca="false">ROUND(F919,2)</f>
        <v>0</v>
      </c>
      <c r="H919" s="163" t="n">
        <f aca="false">IF('ORÇ.GLOBAL P CAIXA'!K919="EXEC.",0,IF(E919&lt;&gt;0,ROUND(E919*G919,2),IF(Z919=0,(SUMIF('ORÇ.GLOBAL REF.'!$S$12:$S$1011,B919,$Z$12:$Z$1011)),Z919)))</f>
        <v>0</v>
      </c>
      <c r="I919" s="538" t="str">
        <f aca="false">'ORÇ.GLOBAL REF.'!H919</f>
        <v/>
      </c>
      <c r="J919" s="163" t="str">
        <f aca="false">'ORÇ.GLOBAL REF.'!I919</f>
        <v/>
      </c>
      <c r="K919" s="539" t="str">
        <f aca="false">'ORÇ.GLOBAL REF.'!J919</f>
        <v/>
      </c>
      <c r="L919" s="168" t="str">
        <f aca="false">IF(B919&gt;0,"ok","ocultar")</f>
        <v>ocultar</v>
      </c>
      <c r="M919" s="102"/>
      <c r="N919" s="102"/>
      <c r="O919" s="102"/>
      <c r="R919" s="157" t="n">
        <f aca="false">IF(B919=0,R918,IF(ISNONTEXT(B919)=TRUE(),INT(B919),INT(LEFT(B919,FIND(".",B919)-1))))</f>
        <v>3</v>
      </c>
      <c r="S919" s="157" t="str">
        <f aca="false">IF(S920=1,1,IF(B919&lt;&gt;0,1,IF(C919&lt;&gt;0,1,IF(D919&lt;&gt;0,1,IF(E919&lt;&gt;0,1,"")))))</f>
        <v/>
      </c>
      <c r="T919" s="157" t="str">
        <f aca="false">IF(R919=0," ",IF(R919&lt;&gt;R918,R919," "))</f>
        <v> </v>
      </c>
      <c r="U919" s="88"/>
      <c r="V919" s="75" t="e">
        <f aca="false">IF(R919&lt;&gt;T919,(IF(J919="",H919*(INFORMAÇÕES!$Q$79/INFORMAÇÕES!$Q$82),IF(J919="R",H919,0))),0)</f>
        <v>#DIV/0!</v>
      </c>
      <c r="W919" s="75" t="e">
        <f aca="false">IF(R919&lt;&gt;T919,(IF(J919="",H919*(INFORMAÇÕES!$Q$80/INFORMAÇÕES!$Q$82),IF(J919="C",H919,0))),0)</f>
        <v>#DIV/0!</v>
      </c>
      <c r="X919" s="75" t="n">
        <f aca="false">IF(R919&lt;&gt;T919,(IF(J919="",H919*INFORMAÇÕES!$U$115,IF(J919="CF",H919,0))),0)</f>
        <v>0</v>
      </c>
      <c r="Y919" s="75" t="n">
        <f aca="false">IF(R919&lt;&gt;T919,(IF(J919="",H919*INFORMAÇÕES!$U$116,IF(J919="O",H919,0))),0)</f>
        <v>0</v>
      </c>
      <c r="Z919" s="75" t="n">
        <f aca="false">IF(E919&lt;&gt;0,H919,0)</f>
        <v>0</v>
      </c>
    </row>
    <row r="920" s="174" customFormat="true" ht="14.25" hidden="false" customHeight="true" outlineLevel="0" collapsed="false">
      <c r="A920" s="159" t="n">
        <v>909</v>
      </c>
      <c r="B920" s="160" t="n">
        <f aca="false">'ORÇ.GLOBAL REF.'!B920</f>
        <v>0</v>
      </c>
      <c r="C920" s="536" t="n">
        <f aca="false">'ORÇ.GLOBAL REF.'!C920</f>
        <v>0</v>
      </c>
      <c r="D920" s="162" t="n">
        <f aca="false">'ORÇ.GLOBAL REF.'!D920</f>
        <v>0</v>
      </c>
      <c r="E920" s="162" t="n">
        <f aca="false">'ORÇ.GLOBAL REF.'!E920</f>
        <v>0</v>
      </c>
      <c r="F920" s="537"/>
      <c r="G920" s="163" t="n">
        <f aca="false">ROUND(F920,2)</f>
        <v>0</v>
      </c>
      <c r="H920" s="163" t="n">
        <f aca="false">IF('ORÇ.GLOBAL P CAIXA'!K920="EXEC.",0,IF(E920&lt;&gt;0,ROUND(E920*G920,2),IF(Z920=0,(SUMIF('ORÇ.GLOBAL REF.'!$S$12:$S$1011,B920,$Z$12:$Z$1011)),Z920)))</f>
        <v>0</v>
      </c>
      <c r="I920" s="538" t="str">
        <f aca="false">'ORÇ.GLOBAL REF.'!H920</f>
        <v/>
      </c>
      <c r="J920" s="163" t="str">
        <f aca="false">'ORÇ.GLOBAL REF.'!I920</f>
        <v/>
      </c>
      <c r="K920" s="539" t="str">
        <f aca="false">'ORÇ.GLOBAL REF.'!J920</f>
        <v/>
      </c>
      <c r="L920" s="168" t="str">
        <f aca="false">IF(B920&gt;0,"ok","ocultar")</f>
        <v>ocultar</v>
      </c>
      <c r="M920" s="102"/>
      <c r="N920" s="102"/>
      <c r="O920" s="102"/>
      <c r="R920" s="157" t="n">
        <f aca="false">IF(B920=0,R919,IF(ISNONTEXT(B920)=TRUE(),INT(B920),INT(LEFT(B920,FIND(".",B920)-1))))</f>
        <v>3</v>
      </c>
      <c r="S920" s="157" t="str">
        <f aca="false">IF(S921=1,1,IF(B920&lt;&gt;0,1,IF(C920&lt;&gt;0,1,IF(D920&lt;&gt;0,1,IF(E920&lt;&gt;0,1,"")))))</f>
        <v/>
      </c>
      <c r="T920" s="157" t="str">
        <f aca="false">IF(R920=0," ",IF(R920&lt;&gt;R919,R920," "))</f>
        <v> </v>
      </c>
      <c r="U920" s="88"/>
      <c r="V920" s="75" t="e">
        <f aca="false">IF(R920&lt;&gt;T920,(IF(J920="",H920*(INFORMAÇÕES!$Q$79/INFORMAÇÕES!$Q$82),IF(J920="R",H920,0))),0)</f>
        <v>#DIV/0!</v>
      </c>
      <c r="W920" s="75" t="e">
        <f aca="false">IF(R920&lt;&gt;T920,(IF(J920="",H920*(INFORMAÇÕES!$Q$80/INFORMAÇÕES!$Q$82),IF(J920="C",H920,0))),0)</f>
        <v>#DIV/0!</v>
      </c>
      <c r="X920" s="75" t="n">
        <f aca="false">IF(R920&lt;&gt;T920,(IF(J920="",H920*INFORMAÇÕES!$U$115,IF(J920="CF",H920,0))),0)</f>
        <v>0</v>
      </c>
      <c r="Y920" s="75" t="n">
        <f aca="false">IF(R920&lt;&gt;T920,(IF(J920="",H920*INFORMAÇÕES!$U$116,IF(J920="O",H920,0))),0)</f>
        <v>0</v>
      </c>
      <c r="Z920" s="75" t="n">
        <f aca="false">IF(E920&lt;&gt;0,H920,0)</f>
        <v>0</v>
      </c>
    </row>
    <row r="921" s="174" customFormat="true" ht="14.25" hidden="false" customHeight="true" outlineLevel="0" collapsed="false">
      <c r="A921" s="159" t="n">
        <v>910</v>
      </c>
      <c r="B921" s="160" t="n">
        <f aca="false">'ORÇ.GLOBAL REF.'!B921</f>
        <v>0</v>
      </c>
      <c r="C921" s="536" t="n">
        <f aca="false">'ORÇ.GLOBAL REF.'!C921</f>
        <v>0</v>
      </c>
      <c r="D921" s="162" t="n">
        <f aca="false">'ORÇ.GLOBAL REF.'!D921</f>
        <v>0</v>
      </c>
      <c r="E921" s="162" t="n">
        <f aca="false">'ORÇ.GLOBAL REF.'!E921</f>
        <v>0</v>
      </c>
      <c r="F921" s="537"/>
      <c r="G921" s="163" t="n">
        <f aca="false">ROUND(F921,2)</f>
        <v>0</v>
      </c>
      <c r="H921" s="163" t="n">
        <f aca="false">IF('ORÇ.GLOBAL P CAIXA'!K921="EXEC.",0,IF(E921&lt;&gt;0,ROUND(E921*G921,2),IF(Z921=0,(SUMIF('ORÇ.GLOBAL REF.'!$S$12:$S$1011,B921,$Z$12:$Z$1011)),Z921)))</f>
        <v>0</v>
      </c>
      <c r="I921" s="538" t="str">
        <f aca="false">'ORÇ.GLOBAL REF.'!H921</f>
        <v/>
      </c>
      <c r="J921" s="163" t="str">
        <f aca="false">'ORÇ.GLOBAL REF.'!I921</f>
        <v/>
      </c>
      <c r="K921" s="539" t="str">
        <f aca="false">'ORÇ.GLOBAL REF.'!J921</f>
        <v/>
      </c>
      <c r="L921" s="168" t="str">
        <f aca="false">IF(B921&gt;0,"ok","ocultar")</f>
        <v>ocultar</v>
      </c>
      <c r="M921" s="102"/>
      <c r="N921" s="102"/>
      <c r="O921" s="102"/>
      <c r="R921" s="157" t="n">
        <f aca="false">IF(B921=0,R920,IF(ISNONTEXT(B921)=TRUE(),INT(B921),INT(LEFT(B921,FIND(".",B921)-1))))</f>
        <v>3</v>
      </c>
      <c r="S921" s="157" t="str">
        <f aca="false">IF(S922=1,1,IF(B921&lt;&gt;0,1,IF(C921&lt;&gt;0,1,IF(D921&lt;&gt;0,1,IF(E921&lt;&gt;0,1,"")))))</f>
        <v/>
      </c>
      <c r="T921" s="157" t="str">
        <f aca="false">IF(R921=0," ",IF(R921&lt;&gt;R920,R921," "))</f>
        <v> </v>
      </c>
      <c r="U921" s="88"/>
      <c r="V921" s="75" t="e">
        <f aca="false">IF(R921&lt;&gt;T921,(IF(J921="",H921*(INFORMAÇÕES!$Q$79/INFORMAÇÕES!$Q$82),IF(J921="R",H921,0))),0)</f>
        <v>#DIV/0!</v>
      </c>
      <c r="W921" s="75" t="e">
        <f aca="false">IF(R921&lt;&gt;T921,(IF(J921="",H921*(INFORMAÇÕES!$Q$80/INFORMAÇÕES!$Q$82),IF(J921="C",H921,0))),0)</f>
        <v>#DIV/0!</v>
      </c>
      <c r="X921" s="75" t="n">
        <f aca="false">IF(R921&lt;&gt;T921,(IF(J921="",H921*INFORMAÇÕES!$U$115,IF(J921="CF",H921,0))),0)</f>
        <v>0</v>
      </c>
      <c r="Y921" s="75" t="n">
        <f aca="false">IF(R921&lt;&gt;T921,(IF(J921="",H921*INFORMAÇÕES!$U$116,IF(J921="O",H921,0))),0)</f>
        <v>0</v>
      </c>
      <c r="Z921" s="75" t="n">
        <f aca="false">IF(E921&lt;&gt;0,H921,0)</f>
        <v>0</v>
      </c>
    </row>
    <row r="922" s="174" customFormat="true" ht="14.25" hidden="false" customHeight="true" outlineLevel="0" collapsed="false">
      <c r="A922" s="159" t="n">
        <v>911</v>
      </c>
      <c r="B922" s="160" t="n">
        <f aca="false">'ORÇ.GLOBAL REF.'!B922</f>
        <v>0</v>
      </c>
      <c r="C922" s="536" t="n">
        <f aca="false">'ORÇ.GLOBAL REF.'!C922</f>
        <v>0</v>
      </c>
      <c r="D922" s="162" t="n">
        <f aca="false">'ORÇ.GLOBAL REF.'!D922</f>
        <v>0</v>
      </c>
      <c r="E922" s="162" t="n">
        <f aca="false">'ORÇ.GLOBAL REF.'!E922</f>
        <v>0</v>
      </c>
      <c r="F922" s="537"/>
      <c r="G922" s="163" t="n">
        <f aca="false">ROUND(F922,2)</f>
        <v>0</v>
      </c>
      <c r="H922" s="163" t="n">
        <f aca="false">IF('ORÇ.GLOBAL P CAIXA'!K922="EXEC.",0,IF(E922&lt;&gt;0,ROUND(E922*G922,2),IF(Z922=0,(SUMIF('ORÇ.GLOBAL REF.'!$S$12:$S$1011,B922,$Z$12:$Z$1011)),Z922)))</f>
        <v>0</v>
      </c>
      <c r="I922" s="538" t="str">
        <f aca="false">'ORÇ.GLOBAL REF.'!H922</f>
        <v/>
      </c>
      <c r="J922" s="163" t="str">
        <f aca="false">'ORÇ.GLOBAL REF.'!I922</f>
        <v/>
      </c>
      <c r="K922" s="539" t="str">
        <f aca="false">'ORÇ.GLOBAL REF.'!J922</f>
        <v/>
      </c>
      <c r="L922" s="168" t="str">
        <f aca="false">IF(B922&gt;0,"ok","ocultar")</f>
        <v>ocultar</v>
      </c>
      <c r="M922" s="102"/>
      <c r="N922" s="102"/>
      <c r="O922" s="102"/>
      <c r="R922" s="157" t="n">
        <f aca="false">IF(B922=0,R921,IF(ISNONTEXT(B922)=TRUE(),INT(B922),INT(LEFT(B922,FIND(".",B922)-1))))</f>
        <v>3</v>
      </c>
      <c r="S922" s="157" t="str">
        <f aca="false">IF(S923=1,1,IF(B922&lt;&gt;0,1,IF(C922&lt;&gt;0,1,IF(D922&lt;&gt;0,1,IF(E922&lt;&gt;0,1,"")))))</f>
        <v/>
      </c>
      <c r="T922" s="157" t="str">
        <f aca="false">IF(R922=0," ",IF(R922&lt;&gt;R921,R922," "))</f>
        <v> </v>
      </c>
      <c r="U922" s="88"/>
      <c r="V922" s="75" t="e">
        <f aca="false">IF(R922&lt;&gt;T922,(IF(J922="",H922*(INFORMAÇÕES!$Q$79/INFORMAÇÕES!$Q$82),IF(J922="R",H922,0))),0)</f>
        <v>#DIV/0!</v>
      </c>
      <c r="W922" s="75" t="e">
        <f aca="false">IF(R922&lt;&gt;T922,(IF(J922="",H922*(INFORMAÇÕES!$Q$80/INFORMAÇÕES!$Q$82),IF(J922="C",H922,0))),0)</f>
        <v>#DIV/0!</v>
      </c>
      <c r="X922" s="75" t="n">
        <f aca="false">IF(R922&lt;&gt;T922,(IF(J922="",H922*INFORMAÇÕES!$U$115,IF(J922="CF",H922,0))),0)</f>
        <v>0</v>
      </c>
      <c r="Y922" s="75" t="n">
        <f aca="false">IF(R922&lt;&gt;T922,(IF(J922="",H922*INFORMAÇÕES!$U$116,IF(J922="O",H922,0))),0)</f>
        <v>0</v>
      </c>
      <c r="Z922" s="75" t="n">
        <f aca="false">IF(E922&lt;&gt;0,H922,0)</f>
        <v>0</v>
      </c>
    </row>
    <row r="923" s="174" customFormat="true" ht="14.25" hidden="false" customHeight="true" outlineLevel="0" collapsed="false">
      <c r="A923" s="159" t="n">
        <v>912</v>
      </c>
      <c r="B923" s="160" t="n">
        <f aca="false">'ORÇ.GLOBAL REF.'!B923</f>
        <v>0</v>
      </c>
      <c r="C923" s="536" t="n">
        <f aca="false">'ORÇ.GLOBAL REF.'!C923</f>
        <v>0</v>
      </c>
      <c r="D923" s="162" t="n">
        <f aca="false">'ORÇ.GLOBAL REF.'!D923</f>
        <v>0</v>
      </c>
      <c r="E923" s="162" t="n">
        <f aca="false">'ORÇ.GLOBAL REF.'!E923</f>
        <v>0</v>
      </c>
      <c r="F923" s="537"/>
      <c r="G923" s="163" t="n">
        <f aca="false">ROUND(F923,2)</f>
        <v>0</v>
      </c>
      <c r="H923" s="163" t="n">
        <f aca="false">IF('ORÇ.GLOBAL P CAIXA'!K923="EXEC.",0,IF(E923&lt;&gt;0,ROUND(E923*G923,2),IF(Z923=0,(SUMIF('ORÇ.GLOBAL REF.'!$S$12:$S$1011,B923,$Z$12:$Z$1011)),Z923)))</f>
        <v>0</v>
      </c>
      <c r="I923" s="538" t="str">
        <f aca="false">'ORÇ.GLOBAL REF.'!H923</f>
        <v/>
      </c>
      <c r="J923" s="163" t="str">
        <f aca="false">'ORÇ.GLOBAL REF.'!I923</f>
        <v/>
      </c>
      <c r="K923" s="539" t="str">
        <f aca="false">'ORÇ.GLOBAL REF.'!J923</f>
        <v/>
      </c>
      <c r="L923" s="168" t="str">
        <f aca="false">IF(B923&gt;0,"ok","ocultar")</f>
        <v>ocultar</v>
      </c>
      <c r="M923" s="102"/>
      <c r="N923" s="102"/>
      <c r="O923" s="102"/>
      <c r="R923" s="157" t="n">
        <f aca="false">IF(B923=0,R922,IF(ISNONTEXT(B923)=TRUE(),INT(B923),INT(LEFT(B923,FIND(".",B923)-1))))</f>
        <v>3</v>
      </c>
      <c r="S923" s="157" t="str">
        <f aca="false">IF(S924=1,1,IF(B923&lt;&gt;0,1,IF(C923&lt;&gt;0,1,IF(D923&lt;&gt;0,1,IF(E923&lt;&gt;0,1,"")))))</f>
        <v/>
      </c>
      <c r="T923" s="157" t="str">
        <f aca="false">IF(R923=0," ",IF(R923&lt;&gt;R922,R923," "))</f>
        <v> </v>
      </c>
      <c r="U923" s="88"/>
      <c r="V923" s="75" t="e">
        <f aca="false">IF(R923&lt;&gt;T923,(IF(J923="",H923*(INFORMAÇÕES!$Q$79/INFORMAÇÕES!$Q$82),IF(J923="R",H923,0))),0)</f>
        <v>#DIV/0!</v>
      </c>
      <c r="W923" s="75" t="e">
        <f aca="false">IF(R923&lt;&gt;T923,(IF(J923="",H923*(INFORMAÇÕES!$Q$80/INFORMAÇÕES!$Q$82),IF(J923="C",H923,0))),0)</f>
        <v>#DIV/0!</v>
      </c>
      <c r="X923" s="75" t="n">
        <f aca="false">IF(R923&lt;&gt;T923,(IF(J923="",H923*INFORMAÇÕES!$U$115,IF(J923="CF",H923,0))),0)</f>
        <v>0</v>
      </c>
      <c r="Y923" s="75" t="n">
        <f aca="false">IF(R923&lt;&gt;T923,(IF(J923="",H923*INFORMAÇÕES!$U$116,IF(J923="O",H923,0))),0)</f>
        <v>0</v>
      </c>
      <c r="Z923" s="75" t="n">
        <f aca="false">IF(E923&lt;&gt;0,H923,0)</f>
        <v>0</v>
      </c>
    </row>
    <row r="924" s="174" customFormat="true" ht="14.25" hidden="false" customHeight="true" outlineLevel="0" collapsed="false">
      <c r="A924" s="159" t="n">
        <v>913</v>
      </c>
      <c r="B924" s="160" t="n">
        <f aca="false">'ORÇ.GLOBAL REF.'!B924</f>
        <v>0</v>
      </c>
      <c r="C924" s="536" t="n">
        <f aca="false">'ORÇ.GLOBAL REF.'!C924</f>
        <v>0</v>
      </c>
      <c r="D924" s="162" t="n">
        <f aca="false">'ORÇ.GLOBAL REF.'!D924</f>
        <v>0</v>
      </c>
      <c r="E924" s="162" t="n">
        <f aca="false">'ORÇ.GLOBAL REF.'!E924</f>
        <v>0</v>
      </c>
      <c r="F924" s="537"/>
      <c r="G924" s="163" t="n">
        <f aca="false">ROUND(F924,2)</f>
        <v>0</v>
      </c>
      <c r="H924" s="163" t="n">
        <f aca="false">IF('ORÇ.GLOBAL P CAIXA'!K924="EXEC.",0,IF(E924&lt;&gt;0,ROUND(E924*G924,2),IF(Z924=0,(SUMIF('ORÇ.GLOBAL REF.'!$S$12:$S$1011,B924,$Z$12:$Z$1011)),Z924)))</f>
        <v>0</v>
      </c>
      <c r="I924" s="538" t="str">
        <f aca="false">'ORÇ.GLOBAL REF.'!H924</f>
        <v/>
      </c>
      <c r="J924" s="163" t="str">
        <f aca="false">'ORÇ.GLOBAL REF.'!I924</f>
        <v/>
      </c>
      <c r="K924" s="539" t="str">
        <f aca="false">'ORÇ.GLOBAL REF.'!J924</f>
        <v/>
      </c>
      <c r="L924" s="168" t="str">
        <f aca="false">IF(B924&gt;0,"ok","ocultar")</f>
        <v>ocultar</v>
      </c>
      <c r="M924" s="102"/>
      <c r="N924" s="102"/>
      <c r="O924" s="102"/>
      <c r="R924" s="157" t="n">
        <f aca="false">IF(B924=0,R923,IF(ISNONTEXT(B924)=TRUE(),INT(B924),INT(LEFT(B924,FIND(".",B924)-1))))</f>
        <v>3</v>
      </c>
      <c r="S924" s="157" t="str">
        <f aca="false">IF(S925=1,1,IF(B924&lt;&gt;0,1,IF(C924&lt;&gt;0,1,IF(D924&lt;&gt;0,1,IF(E924&lt;&gt;0,1,"")))))</f>
        <v/>
      </c>
      <c r="T924" s="157" t="str">
        <f aca="false">IF(R924=0," ",IF(R924&lt;&gt;R923,R924," "))</f>
        <v> </v>
      </c>
      <c r="U924" s="88"/>
      <c r="V924" s="75" t="e">
        <f aca="false">IF(R924&lt;&gt;T924,(IF(J924="",H924*(INFORMAÇÕES!$Q$79/INFORMAÇÕES!$Q$82),IF(J924="R",H924,0))),0)</f>
        <v>#DIV/0!</v>
      </c>
      <c r="W924" s="75" t="e">
        <f aca="false">IF(R924&lt;&gt;T924,(IF(J924="",H924*(INFORMAÇÕES!$Q$80/INFORMAÇÕES!$Q$82),IF(J924="C",H924,0))),0)</f>
        <v>#DIV/0!</v>
      </c>
      <c r="X924" s="75" t="n">
        <f aca="false">IF(R924&lt;&gt;T924,(IF(J924="",H924*INFORMAÇÕES!$U$115,IF(J924="CF",H924,0))),0)</f>
        <v>0</v>
      </c>
      <c r="Y924" s="75" t="n">
        <f aca="false">IF(R924&lt;&gt;T924,(IF(J924="",H924*INFORMAÇÕES!$U$116,IF(J924="O",H924,0))),0)</f>
        <v>0</v>
      </c>
      <c r="Z924" s="75" t="n">
        <f aca="false">IF(E924&lt;&gt;0,H924,0)</f>
        <v>0</v>
      </c>
    </row>
    <row r="925" s="174" customFormat="true" ht="14.25" hidden="false" customHeight="true" outlineLevel="0" collapsed="false">
      <c r="A925" s="159" t="n">
        <v>914</v>
      </c>
      <c r="B925" s="160" t="n">
        <f aca="false">'ORÇ.GLOBAL REF.'!B925</f>
        <v>0</v>
      </c>
      <c r="C925" s="536" t="n">
        <f aca="false">'ORÇ.GLOBAL REF.'!C925</f>
        <v>0</v>
      </c>
      <c r="D925" s="162" t="n">
        <f aca="false">'ORÇ.GLOBAL REF.'!D925</f>
        <v>0</v>
      </c>
      <c r="E925" s="162" t="n">
        <f aca="false">'ORÇ.GLOBAL REF.'!E925</f>
        <v>0</v>
      </c>
      <c r="F925" s="537"/>
      <c r="G925" s="163" t="n">
        <f aca="false">ROUND(F925,2)</f>
        <v>0</v>
      </c>
      <c r="H925" s="163" t="n">
        <f aca="false">IF('ORÇ.GLOBAL P CAIXA'!K925="EXEC.",0,IF(E925&lt;&gt;0,ROUND(E925*G925,2),IF(Z925=0,(SUMIF('ORÇ.GLOBAL REF.'!$S$12:$S$1011,B925,$Z$12:$Z$1011)),Z925)))</f>
        <v>0</v>
      </c>
      <c r="I925" s="538" t="str">
        <f aca="false">'ORÇ.GLOBAL REF.'!H925</f>
        <v/>
      </c>
      <c r="J925" s="163" t="str">
        <f aca="false">'ORÇ.GLOBAL REF.'!I925</f>
        <v/>
      </c>
      <c r="K925" s="539" t="str">
        <f aca="false">'ORÇ.GLOBAL REF.'!J925</f>
        <v/>
      </c>
      <c r="L925" s="168" t="str">
        <f aca="false">IF(B925&gt;0,"ok","ocultar")</f>
        <v>ocultar</v>
      </c>
      <c r="M925" s="102"/>
      <c r="N925" s="102"/>
      <c r="O925" s="102"/>
      <c r="R925" s="157" t="n">
        <f aca="false">IF(B925=0,R924,IF(ISNONTEXT(B925)=TRUE(),INT(B925),INT(LEFT(B925,FIND(".",B925)-1))))</f>
        <v>3</v>
      </c>
      <c r="S925" s="157" t="str">
        <f aca="false">IF(S926=1,1,IF(B925&lt;&gt;0,1,IF(C925&lt;&gt;0,1,IF(D925&lt;&gt;0,1,IF(E925&lt;&gt;0,1,"")))))</f>
        <v/>
      </c>
      <c r="T925" s="157" t="str">
        <f aca="false">IF(R925=0," ",IF(R925&lt;&gt;R924,R925," "))</f>
        <v> </v>
      </c>
      <c r="U925" s="88"/>
      <c r="V925" s="75" t="e">
        <f aca="false">IF(R925&lt;&gt;T925,(IF(J925="",H925*(INFORMAÇÕES!$Q$79/INFORMAÇÕES!$Q$82),IF(J925="R",H925,0))),0)</f>
        <v>#DIV/0!</v>
      </c>
      <c r="W925" s="75" t="e">
        <f aca="false">IF(R925&lt;&gt;T925,(IF(J925="",H925*(INFORMAÇÕES!$Q$80/INFORMAÇÕES!$Q$82),IF(J925="C",H925,0))),0)</f>
        <v>#DIV/0!</v>
      </c>
      <c r="X925" s="75" t="n">
        <f aca="false">IF(R925&lt;&gt;T925,(IF(J925="",H925*INFORMAÇÕES!$U$115,IF(J925="CF",H925,0))),0)</f>
        <v>0</v>
      </c>
      <c r="Y925" s="75" t="n">
        <f aca="false">IF(R925&lt;&gt;T925,(IF(J925="",H925*INFORMAÇÕES!$U$116,IF(J925="O",H925,0))),0)</f>
        <v>0</v>
      </c>
      <c r="Z925" s="75" t="n">
        <f aca="false">IF(E925&lt;&gt;0,H925,0)</f>
        <v>0</v>
      </c>
    </row>
    <row r="926" s="174" customFormat="true" ht="14.25" hidden="false" customHeight="true" outlineLevel="0" collapsed="false">
      <c r="A926" s="159" t="n">
        <v>915</v>
      </c>
      <c r="B926" s="160" t="n">
        <f aca="false">'ORÇ.GLOBAL REF.'!B926</f>
        <v>0</v>
      </c>
      <c r="C926" s="536" t="n">
        <f aca="false">'ORÇ.GLOBAL REF.'!C926</f>
        <v>0</v>
      </c>
      <c r="D926" s="162" t="n">
        <f aca="false">'ORÇ.GLOBAL REF.'!D926</f>
        <v>0</v>
      </c>
      <c r="E926" s="162" t="n">
        <f aca="false">'ORÇ.GLOBAL REF.'!E926</f>
        <v>0</v>
      </c>
      <c r="F926" s="537"/>
      <c r="G926" s="163" t="n">
        <f aca="false">ROUND(F926,2)</f>
        <v>0</v>
      </c>
      <c r="H926" s="163" t="n">
        <f aca="false">IF('ORÇ.GLOBAL P CAIXA'!K926="EXEC.",0,IF(E926&lt;&gt;0,ROUND(E926*G926,2),IF(Z926=0,(SUMIF('ORÇ.GLOBAL REF.'!$S$12:$S$1011,B926,$Z$12:$Z$1011)),Z926)))</f>
        <v>0</v>
      </c>
      <c r="I926" s="538" t="str">
        <f aca="false">'ORÇ.GLOBAL REF.'!H926</f>
        <v/>
      </c>
      <c r="J926" s="163" t="str">
        <f aca="false">'ORÇ.GLOBAL REF.'!I926</f>
        <v/>
      </c>
      <c r="K926" s="539" t="str">
        <f aca="false">'ORÇ.GLOBAL REF.'!J926</f>
        <v/>
      </c>
      <c r="L926" s="168" t="str">
        <f aca="false">IF(B926&gt;0,"ok","ocultar")</f>
        <v>ocultar</v>
      </c>
      <c r="M926" s="102"/>
      <c r="N926" s="102"/>
      <c r="O926" s="102"/>
      <c r="R926" s="157" t="n">
        <f aca="false">IF(B926=0,R925,IF(ISNONTEXT(B926)=TRUE(),INT(B926),INT(LEFT(B926,FIND(".",B926)-1))))</f>
        <v>3</v>
      </c>
      <c r="S926" s="157" t="str">
        <f aca="false">IF(S927=1,1,IF(B926&lt;&gt;0,1,IF(C926&lt;&gt;0,1,IF(D926&lt;&gt;0,1,IF(E926&lt;&gt;0,1,"")))))</f>
        <v/>
      </c>
      <c r="T926" s="157" t="str">
        <f aca="false">IF(R926=0," ",IF(R926&lt;&gt;R925,R926," "))</f>
        <v> </v>
      </c>
      <c r="U926" s="88"/>
      <c r="V926" s="75" t="e">
        <f aca="false">IF(R926&lt;&gt;T926,(IF(J926="",H926*(INFORMAÇÕES!$Q$79/INFORMAÇÕES!$Q$82),IF(J926="R",H926,0))),0)</f>
        <v>#DIV/0!</v>
      </c>
      <c r="W926" s="75" t="e">
        <f aca="false">IF(R926&lt;&gt;T926,(IF(J926="",H926*(INFORMAÇÕES!$Q$80/INFORMAÇÕES!$Q$82),IF(J926="C",H926,0))),0)</f>
        <v>#DIV/0!</v>
      </c>
      <c r="X926" s="75" t="n">
        <f aca="false">IF(R926&lt;&gt;T926,(IF(J926="",H926*INFORMAÇÕES!$U$115,IF(J926="CF",H926,0))),0)</f>
        <v>0</v>
      </c>
      <c r="Y926" s="75" t="n">
        <f aca="false">IF(R926&lt;&gt;T926,(IF(J926="",H926*INFORMAÇÕES!$U$116,IF(J926="O",H926,0))),0)</f>
        <v>0</v>
      </c>
      <c r="Z926" s="75" t="n">
        <f aca="false">IF(E926&lt;&gt;0,H926,0)</f>
        <v>0</v>
      </c>
    </row>
    <row r="927" s="174" customFormat="true" ht="14.25" hidden="false" customHeight="true" outlineLevel="0" collapsed="false">
      <c r="A927" s="159" t="n">
        <v>916</v>
      </c>
      <c r="B927" s="160" t="n">
        <f aca="false">'ORÇ.GLOBAL REF.'!B927</f>
        <v>0</v>
      </c>
      <c r="C927" s="536" t="n">
        <f aca="false">'ORÇ.GLOBAL REF.'!C927</f>
        <v>0</v>
      </c>
      <c r="D927" s="162" t="n">
        <f aca="false">'ORÇ.GLOBAL REF.'!D927</f>
        <v>0</v>
      </c>
      <c r="E927" s="162" t="n">
        <f aca="false">'ORÇ.GLOBAL REF.'!E927</f>
        <v>0</v>
      </c>
      <c r="F927" s="537"/>
      <c r="G927" s="163" t="n">
        <f aca="false">ROUND(F927,2)</f>
        <v>0</v>
      </c>
      <c r="H927" s="163" t="n">
        <f aca="false">IF('ORÇ.GLOBAL P CAIXA'!K927="EXEC.",0,IF(E927&lt;&gt;0,ROUND(E927*G927,2),IF(Z927=0,(SUMIF('ORÇ.GLOBAL REF.'!$S$12:$S$1011,B927,$Z$12:$Z$1011)),Z927)))</f>
        <v>0</v>
      </c>
      <c r="I927" s="538" t="str">
        <f aca="false">'ORÇ.GLOBAL REF.'!H927</f>
        <v/>
      </c>
      <c r="J927" s="163" t="str">
        <f aca="false">'ORÇ.GLOBAL REF.'!I927</f>
        <v/>
      </c>
      <c r="K927" s="539" t="str">
        <f aca="false">'ORÇ.GLOBAL REF.'!J927</f>
        <v/>
      </c>
      <c r="L927" s="168" t="str">
        <f aca="false">IF(B927&gt;0,"ok","ocultar")</f>
        <v>ocultar</v>
      </c>
      <c r="M927" s="102"/>
      <c r="N927" s="102"/>
      <c r="O927" s="102"/>
      <c r="R927" s="157" t="n">
        <f aca="false">IF(B927=0,R926,IF(ISNONTEXT(B927)=TRUE(),INT(B927),INT(LEFT(B927,FIND(".",B927)-1))))</f>
        <v>3</v>
      </c>
      <c r="S927" s="157" t="str">
        <f aca="false">IF(S928=1,1,IF(B927&lt;&gt;0,1,IF(C927&lt;&gt;0,1,IF(D927&lt;&gt;0,1,IF(E927&lt;&gt;0,1,"")))))</f>
        <v/>
      </c>
      <c r="T927" s="157" t="str">
        <f aca="false">IF(R927=0," ",IF(R927&lt;&gt;R926,R927," "))</f>
        <v> </v>
      </c>
      <c r="U927" s="88"/>
      <c r="V927" s="75" t="e">
        <f aca="false">IF(R927&lt;&gt;T927,(IF(J927="",H927*(INFORMAÇÕES!$Q$79/INFORMAÇÕES!$Q$82),IF(J927="R",H927,0))),0)</f>
        <v>#DIV/0!</v>
      </c>
      <c r="W927" s="75" t="e">
        <f aca="false">IF(R927&lt;&gt;T927,(IF(J927="",H927*(INFORMAÇÕES!$Q$80/INFORMAÇÕES!$Q$82),IF(J927="C",H927,0))),0)</f>
        <v>#DIV/0!</v>
      </c>
      <c r="X927" s="75" t="n">
        <f aca="false">IF(R927&lt;&gt;T927,(IF(J927="",H927*INFORMAÇÕES!$U$115,IF(J927="CF",H927,0))),0)</f>
        <v>0</v>
      </c>
      <c r="Y927" s="75" t="n">
        <f aca="false">IF(R927&lt;&gt;T927,(IF(J927="",H927*INFORMAÇÕES!$U$116,IF(J927="O",H927,0))),0)</f>
        <v>0</v>
      </c>
      <c r="Z927" s="75" t="n">
        <f aca="false">IF(E927&lt;&gt;0,H927,0)</f>
        <v>0</v>
      </c>
    </row>
    <row r="928" s="174" customFormat="true" ht="14.25" hidden="false" customHeight="true" outlineLevel="0" collapsed="false">
      <c r="A928" s="159" t="n">
        <v>917</v>
      </c>
      <c r="B928" s="160" t="n">
        <f aca="false">'ORÇ.GLOBAL REF.'!B928</f>
        <v>0</v>
      </c>
      <c r="C928" s="536" t="n">
        <f aca="false">'ORÇ.GLOBAL REF.'!C928</f>
        <v>0</v>
      </c>
      <c r="D928" s="162" t="n">
        <f aca="false">'ORÇ.GLOBAL REF.'!D928</f>
        <v>0</v>
      </c>
      <c r="E928" s="162" t="n">
        <f aca="false">'ORÇ.GLOBAL REF.'!E928</f>
        <v>0</v>
      </c>
      <c r="F928" s="537"/>
      <c r="G928" s="163" t="n">
        <f aca="false">ROUND(F928,2)</f>
        <v>0</v>
      </c>
      <c r="H928" s="163" t="n">
        <f aca="false">IF('ORÇ.GLOBAL P CAIXA'!K928="EXEC.",0,IF(E928&lt;&gt;0,ROUND(E928*G928,2),IF(Z928=0,(SUMIF('ORÇ.GLOBAL REF.'!$S$12:$S$1011,B928,$Z$12:$Z$1011)),Z928)))</f>
        <v>0</v>
      </c>
      <c r="I928" s="538" t="str">
        <f aca="false">'ORÇ.GLOBAL REF.'!H928</f>
        <v/>
      </c>
      <c r="J928" s="163" t="str">
        <f aca="false">'ORÇ.GLOBAL REF.'!I928</f>
        <v/>
      </c>
      <c r="K928" s="539" t="str">
        <f aca="false">'ORÇ.GLOBAL REF.'!J928</f>
        <v/>
      </c>
      <c r="L928" s="168" t="str">
        <f aca="false">IF(B928&gt;0,"ok","ocultar")</f>
        <v>ocultar</v>
      </c>
      <c r="M928" s="102"/>
      <c r="N928" s="102"/>
      <c r="O928" s="102"/>
      <c r="R928" s="157" t="n">
        <f aca="false">IF(B928=0,R927,IF(ISNONTEXT(B928)=TRUE(),INT(B928),INT(LEFT(B928,FIND(".",B928)-1))))</f>
        <v>3</v>
      </c>
      <c r="S928" s="157" t="str">
        <f aca="false">IF(S929=1,1,IF(B928&lt;&gt;0,1,IF(C928&lt;&gt;0,1,IF(D928&lt;&gt;0,1,IF(E928&lt;&gt;0,1,"")))))</f>
        <v/>
      </c>
      <c r="T928" s="157" t="str">
        <f aca="false">IF(R928=0," ",IF(R928&lt;&gt;R927,R928," "))</f>
        <v> </v>
      </c>
      <c r="U928" s="88"/>
      <c r="V928" s="75" t="e">
        <f aca="false">IF(R928&lt;&gt;T928,(IF(J928="",H928*(INFORMAÇÕES!$Q$79/INFORMAÇÕES!$Q$82),IF(J928="R",H928,0))),0)</f>
        <v>#DIV/0!</v>
      </c>
      <c r="W928" s="75" t="e">
        <f aca="false">IF(R928&lt;&gt;T928,(IF(J928="",H928*(INFORMAÇÕES!$Q$80/INFORMAÇÕES!$Q$82),IF(J928="C",H928,0))),0)</f>
        <v>#DIV/0!</v>
      </c>
      <c r="X928" s="75" t="n">
        <f aca="false">IF(R928&lt;&gt;T928,(IF(J928="",H928*INFORMAÇÕES!$U$115,IF(J928="CF",H928,0))),0)</f>
        <v>0</v>
      </c>
      <c r="Y928" s="75" t="n">
        <f aca="false">IF(R928&lt;&gt;T928,(IF(J928="",H928*INFORMAÇÕES!$U$116,IF(J928="O",H928,0))),0)</f>
        <v>0</v>
      </c>
      <c r="Z928" s="75" t="n">
        <f aca="false">IF(E928&lt;&gt;0,H928,0)</f>
        <v>0</v>
      </c>
    </row>
    <row r="929" s="174" customFormat="true" ht="14.25" hidden="false" customHeight="true" outlineLevel="0" collapsed="false">
      <c r="A929" s="159" t="n">
        <v>918</v>
      </c>
      <c r="B929" s="160" t="n">
        <f aca="false">'ORÇ.GLOBAL REF.'!B929</f>
        <v>0</v>
      </c>
      <c r="C929" s="536" t="n">
        <f aca="false">'ORÇ.GLOBAL REF.'!C929</f>
        <v>0</v>
      </c>
      <c r="D929" s="162" t="n">
        <f aca="false">'ORÇ.GLOBAL REF.'!D929</f>
        <v>0</v>
      </c>
      <c r="E929" s="162" t="n">
        <f aca="false">'ORÇ.GLOBAL REF.'!E929</f>
        <v>0</v>
      </c>
      <c r="F929" s="537"/>
      <c r="G929" s="163" t="n">
        <f aca="false">ROUND(F929,2)</f>
        <v>0</v>
      </c>
      <c r="H929" s="163" t="n">
        <f aca="false">IF('ORÇ.GLOBAL P CAIXA'!K929="EXEC.",0,IF(E929&lt;&gt;0,ROUND(E929*G929,2),IF(Z929=0,(SUMIF('ORÇ.GLOBAL REF.'!$S$12:$S$1011,B929,$Z$12:$Z$1011)),Z929)))</f>
        <v>0</v>
      </c>
      <c r="I929" s="538" t="str">
        <f aca="false">'ORÇ.GLOBAL REF.'!H929</f>
        <v/>
      </c>
      <c r="J929" s="163" t="str">
        <f aca="false">'ORÇ.GLOBAL REF.'!I929</f>
        <v/>
      </c>
      <c r="K929" s="539" t="str">
        <f aca="false">'ORÇ.GLOBAL REF.'!J929</f>
        <v/>
      </c>
      <c r="L929" s="168" t="str">
        <f aca="false">IF(B929&gt;0,"ok","ocultar")</f>
        <v>ocultar</v>
      </c>
      <c r="M929" s="102"/>
      <c r="N929" s="102"/>
      <c r="O929" s="102"/>
      <c r="R929" s="157" t="n">
        <f aca="false">IF(B929=0,R928,IF(ISNONTEXT(B929)=TRUE(),INT(B929),INT(LEFT(B929,FIND(".",B929)-1))))</f>
        <v>3</v>
      </c>
      <c r="S929" s="157" t="str">
        <f aca="false">IF(S930=1,1,IF(B929&lt;&gt;0,1,IF(C929&lt;&gt;0,1,IF(D929&lt;&gt;0,1,IF(E929&lt;&gt;0,1,"")))))</f>
        <v/>
      </c>
      <c r="T929" s="157" t="str">
        <f aca="false">IF(R929=0," ",IF(R929&lt;&gt;R928,R929," "))</f>
        <v> </v>
      </c>
      <c r="U929" s="88"/>
      <c r="V929" s="75" t="e">
        <f aca="false">IF(R929&lt;&gt;T929,(IF(J929="",H929*(INFORMAÇÕES!$Q$79/INFORMAÇÕES!$Q$82),IF(J929="R",H929,0))),0)</f>
        <v>#DIV/0!</v>
      </c>
      <c r="W929" s="75" t="e">
        <f aca="false">IF(R929&lt;&gt;T929,(IF(J929="",H929*(INFORMAÇÕES!$Q$80/INFORMAÇÕES!$Q$82),IF(J929="C",H929,0))),0)</f>
        <v>#DIV/0!</v>
      </c>
      <c r="X929" s="75" t="n">
        <f aca="false">IF(R929&lt;&gt;T929,(IF(J929="",H929*INFORMAÇÕES!$U$115,IF(J929="CF",H929,0))),0)</f>
        <v>0</v>
      </c>
      <c r="Y929" s="75" t="n">
        <f aca="false">IF(R929&lt;&gt;T929,(IF(J929="",H929*INFORMAÇÕES!$U$116,IF(J929="O",H929,0))),0)</f>
        <v>0</v>
      </c>
      <c r="Z929" s="75" t="n">
        <f aca="false">IF(E929&lt;&gt;0,H929,0)</f>
        <v>0</v>
      </c>
    </row>
    <row r="930" s="174" customFormat="true" ht="14.25" hidden="false" customHeight="true" outlineLevel="0" collapsed="false">
      <c r="A930" s="159" t="n">
        <v>919</v>
      </c>
      <c r="B930" s="160" t="n">
        <f aca="false">'ORÇ.GLOBAL REF.'!B930</f>
        <v>0</v>
      </c>
      <c r="C930" s="536" t="n">
        <f aca="false">'ORÇ.GLOBAL REF.'!C930</f>
        <v>0</v>
      </c>
      <c r="D930" s="162" t="n">
        <f aca="false">'ORÇ.GLOBAL REF.'!D930</f>
        <v>0</v>
      </c>
      <c r="E930" s="162" t="n">
        <f aca="false">'ORÇ.GLOBAL REF.'!E930</f>
        <v>0</v>
      </c>
      <c r="F930" s="537"/>
      <c r="G930" s="163" t="n">
        <f aca="false">ROUND(F930,2)</f>
        <v>0</v>
      </c>
      <c r="H930" s="163" t="n">
        <f aca="false">IF('ORÇ.GLOBAL P CAIXA'!K930="EXEC.",0,IF(E930&lt;&gt;0,ROUND(E930*G930,2),IF(Z930=0,(SUMIF('ORÇ.GLOBAL REF.'!$S$12:$S$1011,B930,$Z$12:$Z$1011)),Z930)))</f>
        <v>0</v>
      </c>
      <c r="I930" s="538" t="str">
        <f aca="false">'ORÇ.GLOBAL REF.'!H930</f>
        <v/>
      </c>
      <c r="J930" s="163" t="str">
        <f aca="false">'ORÇ.GLOBAL REF.'!I930</f>
        <v/>
      </c>
      <c r="K930" s="539" t="str">
        <f aca="false">'ORÇ.GLOBAL REF.'!J930</f>
        <v/>
      </c>
      <c r="L930" s="168" t="str">
        <f aca="false">IF(B930&gt;0,"ok","ocultar")</f>
        <v>ocultar</v>
      </c>
      <c r="M930" s="102"/>
      <c r="N930" s="102"/>
      <c r="O930" s="102"/>
      <c r="R930" s="157" t="n">
        <f aca="false">IF(B930=0,R929,IF(ISNONTEXT(B930)=TRUE(),INT(B930),INT(LEFT(B930,FIND(".",B930)-1))))</f>
        <v>3</v>
      </c>
      <c r="S930" s="157" t="str">
        <f aca="false">IF(S931=1,1,IF(B930&lt;&gt;0,1,IF(C930&lt;&gt;0,1,IF(D930&lt;&gt;0,1,IF(E930&lt;&gt;0,1,"")))))</f>
        <v/>
      </c>
      <c r="T930" s="157" t="str">
        <f aca="false">IF(R930=0," ",IF(R930&lt;&gt;R929,R930," "))</f>
        <v> </v>
      </c>
      <c r="U930" s="88"/>
      <c r="V930" s="75" t="e">
        <f aca="false">IF(R930&lt;&gt;T930,(IF(J930="",H930*(INFORMAÇÕES!$Q$79/INFORMAÇÕES!$Q$82),IF(J930="R",H930,0))),0)</f>
        <v>#DIV/0!</v>
      </c>
      <c r="W930" s="75" t="e">
        <f aca="false">IF(R930&lt;&gt;T930,(IF(J930="",H930*(INFORMAÇÕES!$Q$80/INFORMAÇÕES!$Q$82),IF(J930="C",H930,0))),0)</f>
        <v>#DIV/0!</v>
      </c>
      <c r="X930" s="75" t="n">
        <f aca="false">IF(R930&lt;&gt;T930,(IF(J930="",H930*INFORMAÇÕES!$U$115,IF(J930="CF",H930,0))),0)</f>
        <v>0</v>
      </c>
      <c r="Y930" s="75" t="n">
        <f aca="false">IF(R930&lt;&gt;T930,(IF(J930="",H930*INFORMAÇÕES!$U$116,IF(J930="O",H930,0))),0)</f>
        <v>0</v>
      </c>
      <c r="Z930" s="75" t="n">
        <f aca="false">IF(E930&lt;&gt;0,H930,0)</f>
        <v>0</v>
      </c>
    </row>
    <row r="931" s="174" customFormat="true" ht="14.25" hidden="false" customHeight="true" outlineLevel="0" collapsed="false">
      <c r="A931" s="159" t="n">
        <v>920</v>
      </c>
      <c r="B931" s="160" t="n">
        <f aca="false">'ORÇ.GLOBAL REF.'!B931</f>
        <v>0</v>
      </c>
      <c r="C931" s="536" t="n">
        <f aca="false">'ORÇ.GLOBAL REF.'!C931</f>
        <v>0</v>
      </c>
      <c r="D931" s="162" t="n">
        <f aca="false">'ORÇ.GLOBAL REF.'!D931</f>
        <v>0</v>
      </c>
      <c r="E931" s="162" t="n">
        <f aca="false">'ORÇ.GLOBAL REF.'!E931</f>
        <v>0</v>
      </c>
      <c r="F931" s="537"/>
      <c r="G931" s="163" t="n">
        <f aca="false">ROUND(F931,2)</f>
        <v>0</v>
      </c>
      <c r="H931" s="163" t="n">
        <f aca="false">IF('ORÇ.GLOBAL P CAIXA'!K931="EXEC.",0,IF(E931&lt;&gt;0,ROUND(E931*G931,2),IF(Z931=0,(SUMIF('ORÇ.GLOBAL REF.'!$S$12:$S$1011,B931,$Z$12:$Z$1011)),Z931)))</f>
        <v>0</v>
      </c>
      <c r="I931" s="538" t="str">
        <f aca="false">'ORÇ.GLOBAL REF.'!H931</f>
        <v/>
      </c>
      <c r="J931" s="163" t="str">
        <f aca="false">'ORÇ.GLOBAL REF.'!I931</f>
        <v/>
      </c>
      <c r="K931" s="539" t="str">
        <f aca="false">'ORÇ.GLOBAL REF.'!J931</f>
        <v/>
      </c>
      <c r="L931" s="168" t="str">
        <f aca="false">IF(B931&gt;0,"ok","ocultar")</f>
        <v>ocultar</v>
      </c>
      <c r="M931" s="102"/>
      <c r="N931" s="102"/>
      <c r="O931" s="102"/>
      <c r="R931" s="157" t="n">
        <f aca="false">IF(B931=0,R930,IF(ISNONTEXT(B931)=TRUE(),INT(B931),INT(LEFT(B931,FIND(".",B931)-1))))</f>
        <v>3</v>
      </c>
      <c r="S931" s="157" t="str">
        <f aca="false">IF(S932=1,1,IF(B931&lt;&gt;0,1,IF(C931&lt;&gt;0,1,IF(D931&lt;&gt;0,1,IF(E931&lt;&gt;0,1,"")))))</f>
        <v/>
      </c>
      <c r="T931" s="157" t="str">
        <f aca="false">IF(R931=0," ",IF(R931&lt;&gt;R930,R931," "))</f>
        <v> </v>
      </c>
      <c r="U931" s="88"/>
      <c r="V931" s="75" t="e">
        <f aca="false">IF(R931&lt;&gt;T931,(IF(J931="",H931*(INFORMAÇÕES!$Q$79/INFORMAÇÕES!$Q$82),IF(J931="R",H931,0))),0)</f>
        <v>#DIV/0!</v>
      </c>
      <c r="W931" s="75" t="e">
        <f aca="false">IF(R931&lt;&gt;T931,(IF(J931="",H931*(INFORMAÇÕES!$Q$80/INFORMAÇÕES!$Q$82),IF(J931="C",H931,0))),0)</f>
        <v>#DIV/0!</v>
      </c>
      <c r="X931" s="75" t="n">
        <f aca="false">IF(R931&lt;&gt;T931,(IF(J931="",H931*INFORMAÇÕES!$U$115,IF(J931="CF",H931,0))),0)</f>
        <v>0</v>
      </c>
      <c r="Y931" s="75" t="n">
        <f aca="false">IF(R931&lt;&gt;T931,(IF(J931="",H931*INFORMAÇÕES!$U$116,IF(J931="O",H931,0))),0)</f>
        <v>0</v>
      </c>
      <c r="Z931" s="75" t="n">
        <f aca="false">IF(E931&lt;&gt;0,H931,0)</f>
        <v>0</v>
      </c>
    </row>
    <row r="932" s="174" customFormat="true" ht="14.25" hidden="false" customHeight="true" outlineLevel="0" collapsed="false">
      <c r="A932" s="159" t="n">
        <v>921</v>
      </c>
      <c r="B932" s="160" t="n">
        <f aca="false">'ORÇ.GLOBAL REF.'!B932</f>
        <v>0</v>
      </c>
      <c r="C932" s="536" t="n">
        <f aca="false">'ORÇ.GLOBAL REF.'!C932</f>
        <v>0</v>
      </c>
      <c r="D932" s="162" t="n">
        <f aca="false">'ORÇ.GLOBAL REF.'!D932</f>
        <v>0</v>
      </c>
      <c r="E932" s="162" t="n">
        <f aca="false">'ORÇ.GLOBAL REF.'!E932</f>
        <v>0</v>
      </c>
      <c r="F932" s="537"/>
      <c r="G932" s="163" t="n">
        <f aca="false">ROUND(F932,2)</f>
        <v>0</v>
      </c>
      <c r="H932" s="163" t="n">
        <f aca="false">IF('ORÇ.GLOBAL P CAIXA'!K932="EXEC.",0,IF(E932&lt;&gt;0,ROUND(E932*G932,2),IF(Z932=0,(SUMIF('ORÇ.GLOBAL REF.'!$S$12:$S$1011,B932,$Z$12:$Z$1011)),Z932)))</f>
        <v>0</v>
      </c>
      <c r="I932" s="538" t="str">
        <f aca="false">'ORÇ.GLOBAL REF.'!H932</f>
        <v/>
      </c>
      <c r="J932" s="163" t="str">
        <f aca="false">'ORÇ.GLOBAL REF.'!I932</f>
        <v/>
      </c>
      <c r="K932" s="539" t="str">
        <f aca="false">'ORÇ.GLOBAL REF.'!J932</f>
        <v/>
      </c>
      <c r="L932" s="168" t="str">
        <f aca="false">IF(B932&gt;0,"ok","ocultar")</f>
        <v>ocultar</v>
      </c>
      <c r="M932" s="102"/>
      <c r="N932" s="102"/>
      <c r="O932" s="102"/>
      <c r="R932" s="157" t="n">
        <f aca="false">IF(B932=0,R931,IF(ISNONTEXT(B932)=TRUE(),INT(B932),INT(LEFT(B932,FIND(".",B932)-1))))</f>
        <v>3</v>
      </c>
      <c r="S932" s="157" t="str">
        <f aca="false">IF(S933=1,1,IF(B932&lt;&gt;0,1,IF(C932&lt;&gt;0,1,IF(D932&lt;&gt;0,1,IF(E932&lt;&gt;0,1,"")))))</f>
        <v/>
      </c>
      <c r="T932" s="157" t="str">
        <f aca="false">IF(R932=0," ",IF(R932&lt;&gt;R931,R932," "))</f>
        <v> </v>
      </c>
      <c r="U932" s="88"/>
      <c r="V932" s="75" t="e">
        <f aca="false">IF(R932&lt;&gt;T932,(IF(J932="",H932*(INFORMAÇÕES!$Q$79/INFORMAÇÕES!$Q$82),IF(J932="R",H932,0))),0)</f>
        <v>#DIV/0!</v>
      </c>
      <c r="W932" s="75" t="e">
        <f aca="false">IF(R932&lt;&gt;T932,(IF(J932="",H932*(INFORMAÇÕES!$Q$80/INFORMAÇÕES!$Q$82),IF(J932="C",H932,0))),0)</f>
        <v>#DIV/0!</v>
      </c>
      <c r="X932" s="75" t="n">
        <f aca="false">IF(R932&lt;&gt;T932,(IF(J932="",H932*INFORMAÇÕES!$U$115,IF(J932="CF",H932,0))),0)</f>
        <v>0</v>
      </c>
      <c r="Y932" s="75" t="n">
        <f aca="false">IF(R932&lt;&gt;T932,(IF(J932="",H932*INFORMAÇÕES!$U$116,IF(J932="O",H932,0))),0)</f>
        <v>0</v>
      </c>
      <c r="Z932" s="75" t="n">
        <f aca="false">IF(E932&lt;&gt;0,H932,0)</f>
        <v>0</v>
      </c>
    </row>
    <row r="933" s="174" customFormat="true" ht="14.25" hidden="false" customHeight="true" outlineLevel="0" collapsed="false">
      <c r="A933" s="159" t="n">
        <v>922</v>
      </c>
      <c r="B933" s="160" t="n">
        <f aca="false">'ORÇ.GLOBAL REF.'!B933</f>
        <v>0</v>
      </c>
      <c r="C933" s="536" t="n">
        <f aca="false">'ORÇ.GLOBAL REF.'!C933</f>
        <v>0</v>
      </c>
      <c r="D933" s="162" t="n">
        <f aca="false">'ORÇ.GLOBAL REF.'!D933</f>
        <v>0</v>
      </c>
      <c r="E933" s="162" t="n">
        <f aca="false">'ORÇ.GLOBAL REF.'!E933</f>
        <v>0</v>
      </c>
      <c r="F933" s="537"/>
      <c r="G933" s="163" t="n">
        <f aca="false">ROUND(F933,2)</f>
        <v>0</v>
      </c>
      <c r="H933" s="163" t="n">
        <f aca="false">IF('ORÇ.GLOBAL P CAIXA'!K933="EXEC.",0,IF(E933&lt;&gt;0,ROUND(E933*G933,2),IF(Z933=0,(SUMIF('ORÇ.GLOBAL REF.'!$S$12:$S$1011,B933,$Z$12:$Z$1011)),Z933)))</f>
        <v>0</v>
      </c>
      <c r="I933" s="538" t="str">
        <f aca="false">'ORÇ.GLOBAL REF.'!H933</f>
        <v/>
      </c>
      <c r="J933" s="163" t="str">
        <f aca="false">'ORÇ.GLOBAL REF.'!I933</f>
        <v/>
      </c>
      <c r="K933" s="539" t="str">
        <f aca="false">'ORÇ.GLOBAL REF.'!J933</f>
        <v/>
      </c>
      <c r="L933" s="168" t="str">
        <f aca="false">IF(B933&gt;0,"ok","ocultar")</f>
        <v>ocultar</v>
      </c>
      <c r="M933" s="102"/>
      <c r="N933" s="102"/>
      <c r="O933" s="102"/>
      <c r="R933" s="157" t="n">
        <f aca="false">IF(B933=0,R932,IF(ISNONTEXT(B933)=TRUE(),INT(B933),INT(LEFT(B933,FIND(".",B933)-1))))</f>
        <v>3</v>
      </c>
      <c r="S933" s="157" t="str">
        <f aca="false">IF(S934=1,1,IF(B933&lt;&gt;0,1,IF(C933&lt;&gt;0,1,IF(D933&lt;&gt;0,1,IF(E933&lt;&gt;0,1,"")))))</f>
        <v/>
      </c>
      <c r="T933" s="157" t="str">
        <f aca="false">IF(R933=0," ",IF(R933&lt;&gt;R932,R933," "))</f>
        <v> </v>
      </c>
      <c r="U933" s="88"/>
      <c r="V933" s="75" t="e">
        <f aca="false">IF(R933&lt;&gt;T933,(IF(J933="",H933*(INFORMAÇÕES!$Q$79/INFORMAÇÕES!$Q$82),IF(J933="R",H933,0))),0)</f>
        <v>#DIV/0!</v>
      </c>
      <c r="W933" s="75" t="e">
        <f aca="false">IF(R933&lt;&gt;T933,(IF(J933="",H933*(INFORMAÇÕES!$Q$80/INFORMAÇÕES!$Q$82),IF(J933="C",H933,0))),0)</f>
        <v>#DIV/0!</v>
      </c>
      <c r="X933" s="75" t="n">
        <f aca="false">IF(R933&lt;&gt;T933,(IF(J933="",H933*INFORMAÇÕES!$U$115,IF(J933="CF",H933,0))),0)</f>
        <v>0</v>
      </c>
      <c r="Y933" s="75" t="n">
        <f aca="false">IF(R933&lt;&gt;T933,(IF(J933="",H933*INFORMAÇÕES!$U$116,IF(J933="O",H933,0))),0)</f>
        <v>0</v>
      </c>
      <c r="Z933" s="75" t="n">
        <f aca="false">IF(E933&lt;&gt;0,H933,0)</f>
        <v>0</v>
      </c>
    </row>
    <row r="934" s="174" customFormat="true" ht="14.25" hidden="false" customHeight="true" outlineLevel="0" collapsed="false">
      <c r="A934" s="159" t="n">
        <v>923</v>
      </c>
      <c r="B934" s="160" t="n">
        <f aca="false">'ORÇ.GLOBAL REF.'!B934</f>
        <v>0</v>
      </c>
      <c r="C934" s="536" t="n">
        <f aca="false">'ORÇ.GLOBAL REF.'!C934</f>
        <v>0</v>
      </c>
      <c r="D934" s="162" t="n">
        <f aca="false">'ORÇ.GLOBAL REF.'!D934</f>
        <v>0</v>
      </c>
      <c r="E934" s="162" t="n">
        <f aca="false">'ORÇ.GLOBAL REF.'!E934</f>
        <v>0</v>
      </c>
      <c r="F934" s="537"/>
      <c r="G934" s="163" t="n">
        <f aca="false">ROUND(F934,2)</f>
        <v>0</v>
      </c>
      <c r="H934" s="163" t="n">
        <f aca="false">IF('ORÇ.GLOBAL P CAIXA'!K934="EXEC.",0,IF(E934&lt;&gt;0,ROUND(E934*G934,2),IF(Z934=0,(SUMIF('ORÇ.GLOBAL REF.'!$S$12:$S$1011,B934,$Z$12:$Z$1011)),Z934)))</f>
        <v>0</v>
      </c>
      <c r="I934" s="538" t="str">
        <f aca="false">'ORÇ.GLOBAL REF.'!H934</f>
        <v/>
      </c>
      <c r="J934" s="163" t="str">
        <f aca="false">'ORÇ.GLOBAL REF.'!I934</f>
        <v/>
      </c>
      <c r="K934" s="539" t="str">
        <f aca="false">'ORÇ.GLOBAL REF.'!J934</f>
        <v/>
      </c>
      <c r="L934" s="168" t="str">
        <f aca="false">IF(B934&gt;0,"ok","ocultar")</f>
        <v>ocultar</v>
      </c>
      <c r="M934" s="102"/>
      <c r="N934" s="102"/>
      <c r="O934" s="102"/>
      <c r="R934" s="157" t="n">
        <f aca="false">IF(B934=0,R933,IF(ISNONTEXT(B934)=TRUE(),INT(B934),INT(LEFT(B934,FIND(".",B934)-1))))</f>
        <v>3</v>
      </c>
      <c r="S934" s="157" t="str">
        <f aca="false">IF(S935=1,1,IF(B934&lt;&gt;0,1,IF(C934&lt;&gt;0,1,IF(D934&lt;&gt;0,1,IF(E934&lt;&gt;0,1,"")))))</f>
        <v/>
      </c>
      <c r="T934" s="157" t="str">
        <f aca="false">IF(R934=0," ",IF(R934&lt;&gt;R933,R934," "))</f>
        <v> </v>
      </c>
      <c r="U934" s="88"/>
      <c r="V934" s="75" t="e">
        <f aca="false">IF(R934&lt;&gt;T934,(IF(J934="",H934*(INFORMAÇÕES!$Q$79/INFORMAÇÕES!$Q$82),IF(J934="R",H934,0))),0)</f>
        <v>#DIV/0!</v>
      </c>
      <c r="W934" s="75" t="e">
        <f aca="false">IF(R934&lt;&gt;T934,(IF(J934="",H934*(INFORMAÇÕES!$Q$80/INFORMAÇÕES!$Q$82),IF(J934="C",H934,0))),0)</f>
        <v>#DIV/0!</v>
      </c>
      <c r="X934" s="75" t="n">
        <f aca="false">IF(R934&lt;&gt;T934,(IF(J934="",H934*INFORMAÇÕES!$U$115,IF(J934="CF",H934,0))),0)</f>
        <v>0</v>
      </c>
      <c r="Y934" s="75" t="n">
        <f aca="false">IF(R934&lt;&gt;T934,(IF(J934="",H934*INFORMAÇÕES!$U$116,IF(J934="O",H934,0))),0)</f>
        <v>0</v>
      </c>
      <c r="Z934" s="75" t="n">
        <f aca="false">IF(E934&lt;&gt;0,H934,0)</f>
        <v>0</v>
      </c>
    </row>
    <row r="935" s="174" customFormat="true" ht="14.25" hidden="false" customHeight="true" outlineLevel="0" collapsed="false">
      <c r="A935" s="159" t="n">
        <v>924</v>
      </c>
      <c r="B935" s="160" t="n">
        <f aca="false">'ORÇ.GLOBAL REF.'!B935</f>
        <v>0</v>
      </c>
      <c r="C935" s="536" t="n">
        <f aca="false">'ORÇ.GLOBAL REF.'!C935</f>
        <v>0</v>
      </c>
      <c r="D935" s="162" t="n">
        <f aca="false">'ORÇ.GLOBAL REF.'!D935</f>
        <v>0</v>
      </c>
      <c r="E935" s="162" t="n">
        <f aca="false">'ORÇ.GLOBAL REF.'!E935</f>
        <v>0</v>
      </c>
      <c r="F935" s="537"/>
      <c r="G935" s="163" t="n">
        <f aca="false">ROUND(F935,2)</f>
        <v>0</v>
      </c>
      <c r="H935" s="163" t="n">
        <f aca="false">IF('ORÇ.GLOBAL P CAIXA'!K935="EXEC.",0,IF(E935&lt;&gt;0,ROUND(E935*G935,2),IF(Z935=0,(SUMIF('ORÇ.GLOBAL REF.'!$S$12:$S$1011,B935,$Z$12:$Z$1011)),Z935)))</f>
        <v>0</v>
      </c>
      <c r="I935" s="538" t="str">
        <f aca="false">'ORÇ.GLOBAL REF.'!H935</f>
        <v/>
      </c>
      <c r="J935" s="163" t="str">
        <f aca="false">'ORÇ.GLOBAL REF.'!I935</f>
        <v/>
      </c>
      <c r="K935" s="539" t="str">
        <f aca="false">'ORÇ.GLOBAL REF.'!J935</f>
        <v/>
      </c>
      <c r="L935" s="168" t="str">
        <f aca="false">IF(B935&gt;0,"ok","ocultar")</f>
        <v>ocultar</v>
      </c>
      <c r="M935" s="102"/>
      <c r="N935" s="102"/>
      <c r="O935" s="102"/>
      <c r="R935" s="157" t="n">
        <f aca="false">IF(B935=0,R934,IF(ISNONTEXT(B935)=TRUE(),INT(B935),INT(LEFT(B935,FIND(".",B935)-1))))</f>
        <v>3</v>
      </c>
      <c r="S935" s="157" t="str">
        <f aca="false">IF(S936=1,1,IF(B935&lt;&gt;0,1,IF(C935&lt;&gt;0,1,IF(D935&lt;&gt;0,1,IF(E935&lt;&gt;0,1,"")))))</f>
        <v/>
      </c>
      <c r="T935" s="157" t="str">
        <f aca="false">IF(R935=0," ",IF(R935&lt;&gt;R934,R935," "))</f>
        <v> </v>
      </c>
      <c r="U935" s="88"/>
      <c r="V935" s="75" t="e">
        <f aca="false">IF(R935&lt;&gt;T935,(IF(J935="",H935*(INFORMAÇÕES!$Q$79/INFORMAÇÕES!$Q$82),IF(J935="R",H935,0))),0)</f>
        <v>#DIV/0!</v>
      </c>
      <c r="W935" s="75" t="e">
        <f aca="false">IF(R935&lt;&gt;T935,(IF(J935="",H935*(INFORMAÇÕES!$Q$80/INFORMAÇÕES!$Q$82),IF(J935="C",H935,0))),0)</f>
        <v>#DIV/0!</v>
      </c>
      <c r="X935" s="75" t="n">
        <f aca="false">IF(R935&lt;&gt;T935,(IF(J935="",H935*INFORMAÇÕES!$U$115,IF(J935="CF",H935,0))),0)</f>
        <v>0</v>
      </c>
      <c r="Y935" s="75" t="n">
        <f aca="false">IF(R935&lt;&gt;T935,(IF(J935="",H935*INFORMAÇÕES!$U$116,IF(J935="O",H935,0))),0)</f>
        <v>0</v>
      </c>
      <c r="Z935" s="75" t="n">
        <f aca="false">IF(E935&lt;&gt;0,H935,0)</f>
        <v>0</v>
      </c>
    </row>
    <row r="936" s="174" customFormat="true" ht="14.25" hidden="false" customHeight="true" outlineLevel="0" collapsed="false">
      <c r="A936" s="159" t="n">
        <v>925</v>
      </c>
      <c r="B936" s="160" t="n">
        <f aca="false">'ORÇ.GLOBAL REF.'!B936</f>
        <v>0</v>
      </c>
      <c r="C936" s="536" t="n">
        <f aca="false">'ORÇ.GLOBAL REF.'!C936</f>
        <v>0</v>
      </c>
      <c r="D936" s="162" t="n">
        <f aca="false">'ORÇ.GLOBAL REF.'!D936</f>
        <v>0</v>
      </c>
      <c r="E936" s="162" t="n">
        <f aca="false">'ORÇ.GLOBAL REF.'!E936</f>
        <v>0</v>
      </c>
      <c r="F936" s="537"/>
      <c r="G936" s="163" t="n">
        <f aca="false">ROUND(F936,2)</f>
        <v>0</v>
      </c>
      <c r="H936" s="163" t="n">
        <f aca="false">IF('ORÇ.GLOBAL P CAIXA'!K936="EXEC.",0,IF(E936&lt;&gt;0,ROUND(E936*G936,2),IF(Z936=0,(SUMIF('ORÇ.GLOBAL REF.'!$S$12:$S$1011,B936,$Z$12:$Z$1011)),Z936)))</f>
        <v>0</v>
      </c>
      <c r="I936" s="538" t="str">
        <f aca="false">'ORÇ.GLOBAL REF.'!H936</f>
        <v/>
      </c>
      <c r="J936" s="163" t="str">
        <f aca="false">'ORÇ.GLOBAL REF.'!I936</f>
        <v/>
      </c>
      <c r="K936" s="539" t="str">
        <f aca="false">'ORÇ.GLOBAL REF.'!J936</f>
        <v/>
      </c>
      <c r="L936" s="168" t="str">
        <f aca="false">IF(B936&gt;0,"ok","ocultar")</f>
        <v>ocultar</v>
      </c>
      <c r="M936" s="102"/>
      <c r="N936" s="102"/>
      <c r="O936" s="102"/>
      <c r="R936" s="157" t="n">
        <f aca="false">IF(B936=0,R935,IF(ISNONTEXT(B936)=TRUE(),INT(B936),INT(LEFT(B936,FIND(".",B936)-1))))</f>
        <v>3</v>
      </c>
      <c r="S936" s="157" t="str">
        <f aca="false">IF(S937=1,1,IF(B936&lt;&gt;0,1,IF(C936&lt;&gt;0,1,IF(D936&lt;&gt;0,1,IF(E936&lt;&gt;0,1,"")))))</f>
        <v/>
      </c>
      <c r="T936" s="157" t="str">
        <f aca="false">IF(R936=0," ",IF(R936&lt;&gt;R935,R936," "))</f>
        <v> </v>
      </c>
      <c r="U936" s="88"/>
      <c r="V936" s="75" t="e">
        <f aca="false">IF(R936&lt;&gt;T936,(IF(J936="",H936*(INFORMAÇÕES!$Q$79/INFORMAÇÕES!$Q$82),IF(J936="R",H936,0))),0)</f>
        <v>#DIV/0!</v>
      </c>
      <c r="W936" s="75" t="e">
        <f aca="false">IF(R936&lt;&gt;T936,(IF(J936="",H936*(INFORMAÇÕES!$Q$80/INFORMAÇÕES!$Q$82),IF(J936="C",H936,0))),0)</f>
        <v>#DIV/0!</v>
      </c>
      <c r="X936" s="75" t="n">
        <f aca="false">IF(R936&lt;&gt;T936,(IF(J936="",H936*INFORMAÇÕES!$U$115,IF(J936="CF",H936,0))),0)</f>
        <v>0</v>
      </c>
      <c r="Y936" s="75" t="n">
        <f aca="false">IF(R936&lt;&gt;T936,(IF(J936="",H936*INFORMAÇÕES!$U$116,IF(J936="O",H936,0))),0)</f>
        <v>0</v>
      </c>
      <c r="Z936" s="75" t="n">
        <f aca="false">IF(E936&lt;&gt;0,H936,0)</f>
        <v>0</v>
      </c>
    </row>
    <row r="937" s="174" customFormat="true" ht="14.25" hidden="false" customHeight="true" outlineLevel="0" collapsed="false">
      <c r="A937" s="159" t="n">
        <v>926</v>
      </c>
      <c r="B937" s="160" t="n">
        <f aca="false">'ORÇ.GLOBAL REF.'!B937</f>
        <v>0</v>
      </c>
      <c r="C937" s="536" t="n">
        <f aca="false">'ORÇ.GLOBAL REF.'!C937</f>
        <v>0</v>
      </c>
      <c r="D937" s="162" t="n">
        <f aca="false">'ORÇ.GLOBAL REF.'!D937</f>
        <v>0</v>
      </c>
      <c r="E937" s="162" t="n">
        <f aca="false">'ORÇ.GLOBAL REF.'!E937</f>
        <v>0</v>
      </c>
      <c r="F937" s="537"/>
      <c r="G937" s="163" t="n">
        <f aca="false">ROUND(F937,2)</f>
        <v>0</v>
      </c>
      <c r="H937" s="163" t="n">
        <f aca="false">IF('ORÇ.GLOBAL P CAIXA'!K937="EXEC.",0,IF(E937&lt;&gt;0,ROUND(E937*G937,2),IF(Z937=0,(SUMIF('ORÇ.GLOBAL REF.'!$S$12:$S$1011,B937,$Z$12:$Z$1011)),Z937)))</f>
        <v>0</v>
      </c>
      <c r="I937" s="538" t="str">
        <f aca="false">'ORÇ.GLOBAL REF.'!H937</f>
        <v/>
      </c>
      <c r="J937" s="163" t="str">
        <f aca="false">'ORÇ.GLOBAL REF.'!I937</f>
        <v/>
      </c>
      <c r="K937" s="539" t="str">
        <f aca="false">'ORÇ.GLOBAL REF.'!J937</f>
        <v/>
      </c>
      <c r="L937" s="168" t="str">
        <f aca="false">IF(B937&gt;0,"ok","ocultar")</f>
        <v>ocultar</v>
      </c>
      <c r="M937" s="102"/>
      <c r="N937" s="102"/>
      <c r="O937" s="102"/>
      <c r="R937" s="157" t="n">
        <f aca="false">IF(B937=0,R936,IF(ISNONTEXT(B937)=TRUE(),INT(B937),INT(LEFT(B937,FIND(".",B937)-1))))</f>
        <v>3</v>
      </c>
      <c r="S937" s="157" t="str">
        <f aca="false">IF(S938=1,1,IF(B937&lt;&gt;0,1,IF(C937&lt;&gt;0,1,IF(D937&lt;&gt;0,1,IF(E937&lt;&gt;0,1,"")))))</f>
        <v/>
      </c>
      <c r="T937" s="157" t="str">
        <f aca="false">IF(R937=0," ",IF(R937&lt;&gt;R936,R937," "))</f>
        <v> </v>
      </c>
      <c r="U937" s="88"/>
      <c r="V937" s="75" t="e">
        <f aca="false">IF(R937&lt;&gt;T937,(IF(J937="",H937*(INFORMAÇÕES!$Q$79/INFORMAÇÕES!$Q$82),IF(J937="R",H937,0))),0)</f>
        <v>#DIV/0!</v>
      </c>
      <c r="W937" s="75" t="e">
        <f aca="false">IF(R937&lt;&gt;T937,(IF(J937="",H937*(INFORMAÇÕES!$Q$80/INFORMAÇÕES!$Q$82),IF(J937="C",H937,0))),0)</f>
        <v>#DIV/0!</v>
      </c>
      <c r="X937" s="75" t="n">
        <f aca="false">IF(R937&lt;&gt;T937,(IF(J937="",H937*INFORMAÇÕES!$U$115,IF(J937="CF",H937,0))),0)</f>
        <v>0</v>
      </c>
      <c r="Y937" s="75" t="n">
        <f aca="false">IF(R937&lt;&gt;T937,(IF(J937="",H937*INFORMAÇÕES!$U$116,IF(J937="O",H937,0))),0)</f>
        <v>0</v>
      </c>
      <c r="Z937" s="75" t="n">
        <f aca="false">IF(E937&lt;&gt;0,H937,0)</f>
        <v>0</v>
      </c>
    </row>
    <row r="938" s="174" customFormat="true" ht="14.25" hidden="false" customHeight="true" outlineLevel="0" collapsed="false">
      <c r="A938" s="159" t="n">
        <v>927</v>
      </c>
      <c r="B938" s="160" t="n">
        <f aca="false">'ORÇ.GLOBAL REF.'!B938</f>
        <v>0</v>
      </c>
      <c r="C938" s="536" t="n">
        <f aca="false">'ORÇ.GLOBAL REF.'!C938</f>
        <v>0</v>
      </c>
      <c r="D938" s="162" t="n">
        <f aca="false">'ORÇ.GLOBAL REF.'!D938</f>
        <v>0</v>
      </c>
      <c r="E938" s="162" t="n">
        <f aca="false">'ORÇ.GLOBAL REF.'!E938</f>
        <v>0</v>
      </c>
      <c r="F938" s="537"/>
      <c r="G938" s="163" t="n">
        <f aca="false">ROUND(F938,2)</f>
        <v>0</v>
      </c>
      <c r="H938" s="163" t="n">
        <f aca="false">IF('ORÇ.GLOBAL P CAIXA'!K938="EXEC.",0,IF(E938&lt;&gt;0,ROUND(E938*G938,2),IF(Z938=0,(SUMIF('ORÇ.GLOBAL REF.'!$S$12:$S$1011,B938,$Z$12:$Z$1011)),Z938)))</f>
        <v>0</v>
      </c>
      <c r="I938" s="538" t="str">
        <f aca="false">'ORÇ.GLOBAL REF.'!H938</f>
        <v/>
      </c>
      <c r="J938" s="163" t="str">
        <f aca="false">'ORÇ.GLOBAL REF.'!I938</f>
        <v/>
      </c>
      <c r="K938" s="539" t="str">
        <f aca="false">'ORÇ.GLOBAL REF.'!J938</f>
        <v/>
      </c>
      <c r="L938" s="168" t="str">
        <f aca="false">IF(B938&gt;0,"ok","ocultar")</f>
        <v>ocultar</v>
      </c>
      <c r="M938" s="102"/>
      <c r="N938" s="102"/>
      <c r="O938" s="102"/>
      <c r="R938" s="157" t="n">
        <f aca="false">IF(B938=0,R937,IF(ISNONTEXT(B938)=TRUE(),INT(B938),INT(LEFT(B938,FIND(".",B938)-1))))</f>
        <v>3</v>
      </c>
      <c r="S938" s="157" t="str">
        <f aca="false">IF(S939=1,1,IF(B938&lt;&gt;0,1,IF(C938&lt;&gt;0,1,IF(D938&lt;&gt;0,1,IF(E938&lt;&gt;0,1,"")))))</f>
        <v/>
      </c>
      <c r="T938" s="157" t="str">
        <f aca="false">IF(R938=0," ",IF(R938&lt;&gt;R937,R938," "))</f>
        <v> </v>
      </c>
      <c r="U938" s="88"/>
      <c r="V938" s="75" t="e">
        <f aca="false">IF(R938&lt;&gt;T938,(IF(J938="",H938*(INFORMAÇÕES!$Q$79/INFORMAÇÕES!$Q$82),IF(J938="R",H938,0))),0)</f>
        <v>#DIV/0!</v>
      </c>
      <c r="W938" s="75" t="e">
        <f aca="false">IF(R938&lt;&gt;T938,(IF(J938="",H938*(INFORMAÇÕES!$Q$80/INFORMAÇÕES!$Q$82),IF(J938="C",H938,0))),0)</f>
        <v>#DIV/0!</v>
      </c>
      <c r="X938" s="75" t="n">
        <f aca="false">IF(R938&lt;&gt;T938,(IF(J938="",H938*INFORMAÇÕES!$U$115,IF(J938="CF",H938,0))),0)</f>
        <v>0</v>
      </c>
      <c r="Y938" s="75" t="n">
        <f aca="false">IF(R938&lt;&gt;T938,(IF(J938="",H938*INFORMAÇÕES!$U$116,IF(J938="O",H938,0))),0)</f>
        <v>0</v>
      </c>
      <c r="Z938" s="75" t="n">
        <f aca="false">IF(E938&lt;&gt;0,H938,0)</f>
        <v>0</v>
      </c>
    </row>
    <row r="939" s="174" customFormat="true" ht="14.25" hidden="false" customHeight="true" outlineLevel="0" collapsed="false">
      <c r="A939" s="159" t="n">
        <v>928</v>
      </c>
      <c r="B939" s="160" t="n">
        <f aca="false">'ORÇ.GLOBAL REF.'!B939</f>
        <v>0</v>
      </c>
      <c r="C939" s="536" t="n">
        <f aca="false">'ORÇ.GLOBAL REF.'!C939</f>
        <v>0</v>
      </c>
      <c r="D939" s="162" t="n">
        <f aca="false">'ORÇ.GLOBAL REF.'!D939</f>
        <v>0</v>
      </c>
      <c r="E939" s="162" t="n">
        <f aca="false">'ORÇ.GLOBAL REF.'!E939</f>
        <v>0</v>
      </c>
      <c r="F939" s="537"/>
      <c r="G939" s="163" t="n">
        <f aca="false">ROUND(F939,2)</f>
        <v>0</v>
      </c>
      <c r="H939" s="163" t="n">
        <f aca="false">IF('ORÇ.GLOBAL P CAIXA'!K939="EXEC.",0,IF(E939&lt;&gt;0,ROUND(E939*G939,2),IF(Z939=0,(SUMIF('ORÇ.GLOBAL REF.'!$S$12:$S$1011,B939,$Z$12:$Z$1011)),Z939)))</f>
        <v>0</v>
      </c>
      <c r="I939" s="538" t="str">
        <f aca="false">'ORÇ.GLOBAL REF.'!H939</f>
        <v/>
      </c>
      <c r="J939" s="163" t="str">
        <f aca="false">'ORÇ.GLOBAL REF.'!I939</f>
        <v/>
      </c>
      <c r="K939" s="539" t="str">
        <f aca="false">'ORÇ.GLOBAL REF.'!J939</f>
        <v/>
      </c>
      <c r="L939" s="168" t="str">
        <f aca="false">IF(B939&gt;0,"ok","ocultar")</f>
        <v>ocultar</v>
      </c>
      <c r="M939" s="102"/>
      <c r="N939" s="102"/>
      <c r="O939" s="102"/>
      <c r="R939" s="157" t="n">
        <f aca="false">IF(B939=0,R938,IF(ISNONTEXT(B939)=TRUE(),INT(B939),INT(LEFT(B939,FIND(".",B939)-1))))</f>
        <v>3</v>
      </c>
      <c r="S939" s="157" t="str">
        <f aca="false">IF(S940=1,1,IF(B939&lt;&gt;0,1,IF(C939&lt;&gt;0,1,IF(D939&lt;&gt;0,1,IF(E939&lt;&gt;0,1,"")))))</f>
        <v/>
      </c>
      <c r="T939" s="157" t="str">
        <f aca="false">IF(R939=0," ",IF(R939&lt;&gt;R938,R939," "))</f>
        <v> </v>
      </c>
      <c r="U939" s="88"/>
      <c r="V939" s="75" t="e">
        <f aca="false">IF(R939&lt;&gt;T939,(IF(J939="",H939*(INFORMAÇÕES!$Q$79/INFORMAÇÕES!$Q$82),IF(J939="R",H939,0))),0)</f>
        <v>#DIV/0!</v>
      </c>
      <c r="W939" s="75" t="e">
        <f aca="false">IF(R939&lt;&gt;T939,(IF(J939="",H939*(INFORMAÇÕES!$Q$80/INFORMAÇÕES!$Q$82),IF(J939="C",H939,0))),0)</f>
        <v>#DIV/0!</v>
      </c>
      <c r="X939" s="75" t="n">
        <f aca="false">IF(R939&lt;&gt;T939,(IF(J939="",H939*INFORMAÇÕES!$U$115,IF(J939="CF",H939,0))),0)</f>
        <v>0</v>
      </c>
      <c r="Y939" s="75" t="n">
        <f aca="false">IF(R939&lt;&gt;T939,(IF(J939="",H939*INFORMAÇÕES!$U$116,IF(J939="O",H939,0))),0)</f>
        <v>0</v>
      </c>
      <c r="Z939" s="75" t="n">
        <f aca="false">IF(E939&lt;&gt;0,H939,0)</f>
        <v>0</v>
      </c>
    </row>
    <row r="940" s="174" customFormat="true" ht="14.25" hidden="false" customHeight="true" outlineLevel="0" collapsed="false">
      <c r="A940" s="159" t="n">
        <v>929</v>
      </c>
      <c r="B940" s="160" t="n">
        <f aca="false">'ORÇ.GLOBAL REF.'!B940</f>
        <v>0</v>
      </c>
      <c r="C940" s="536" t="n">
        <f aca="false">'ORÇ.GLOBAL REF.'!C940</f>
        <v>0</v>
      </c>
      <c r="D940" s="162" t="n">
        <f aca="false">'ORÇ.GLOBAL REF.'!D940</f>
        <v>0</v>
      </c>
      <c r="E940" s="162" t="n">
        <f aca="false">'ORÇ.GLOBAL REF.'!E940</f>
        <v>0</v>
      </c>
      <c r="F940" s="537"/>
      <c r="G940" s="163" t="n">
        <f aca="false">ROUND(F940,2)</f>
        <v>0</v>
      </c>
      <c r="H940" s="163" t="n">
        <f aca="false">IF('ORÇ.GLOBAL P CAIXA'!K940="EXEC.",0,IF(E940&lt;&gt;0,ROUND(E940*G940,2),IF(Z940=0,(SUMIF('ORÇ.GLOBAL REF.'!$S$12:$S$1011,B940,$Z$12:$Z$1011)),Z940)))</f>
        <v>0</v>
      </c>
      <c r="I940" s="538" t="str">
        <f aca="false">'ORÇ.GLOBAL REF.'!H940</f>
        <v/>
      </c>
      <c r="J940" s="163" t="str">
        <f aca="false">'ORÇ.GLOBAL REF.'!I940</f>
        <v/>
      </c>
      <c r="K940" s="539" t="str">
        <f aca="false">'ORÇ.GLOBAL REF.'!J940</f>
        <v/>
      </c>
      <c r="L940" s="168" t="str">
        <f aca="false">IF(B940&gt;0,"ok","ocultar")</f>
        <v>ocultar</v>
      </c>
      <c r="M940" s="102"/>
      <c r="N940" s="102"/>
      <c r="O940" s="102"/>
      <c r="R940" s="157" t="n">
        <f aca="false">IF(B940=0,R939,IF(ISNONTEXT(B940)=TRUE(),INT(B940),INT(LEFT(B940,FIND(".",B940)-1))))</f>
        <v>3</v>
      </c>
      <c r="S940" s="157" t="str">
        <f aca="false">IF(S941=1,1,IF(B940&lt;&gt;0,1,IF(C940&lt;&gt;0,1,IF(D940&lt;&gt;0,1,IF(E940&lt;&gt;0,1,"")))))</f>
        <v/>
      </c>
      <c r="T940" s="157" t="str">
        <f aca="false">IF(R940=0," ",IF(R940&lt;&gt;R939,R940," "))</f>
        <v> </v>
      </c>
      <c r="U940" s="88"/>
      <c r="V940" s="75" t="e">
        <f aca="false">IF(R940&lt;&gt;T940,(IF(J940="",H940*(INFORMAÇÕES!$Q$79/INFORMAÇÕES!$Q$82),IF(J940="R",H940,0))),0)</f>
        <v>#DIV/0!</v>
      </c>
      <c r="W940" s="75" t="e">
        <f aca="false">IF(R940&lt;&gt;T940,(IF(J940="",H940*(INFORMAÇÕES!$Q$80/INFORMAÇÕES!$Q$82),IF(J940="C",H940,0))),0)</f>
        <v>#DIV/0!</v>
      </c>
      <c r="X940" s="75" t="n">
        <f aca="false">IF(R940&lt;&gt;T940,(IF(J940="",H940*INFORMAÇÕES!$U$115,IF(J940="CF",H940,0))),0)</f>
        <v>0</v>
      </c>
      <c r="Y940" s="75" t="n">
        <f aca="false">IF(R940&lt;&gt;T940,(IF(J940="",H940*INFORMAÇÕES!$U$116,IF(J940="O",H940,0))),0)</f>
        <v>0</v>
      </c>
      <c r="Z940" s="75" t="n">
        <f aca="false">IF(E940&lt;&gt;0,H940,0)</f>
        <v>0</v>
      </c>
    </row>
    <row r="941" s="174" customFormat="true" ht="14.25" hidden="false" customHeight="true" outlineLevel="0" collapsed="false">
      <c r="A941" s="159" t="n">
        <v>930</v>
      </c>
      <c r="B941" s="160" t="n">
        <f aca="false">'ORÇ.GLOBAL REF.'!B941</f>
        <v>0</v>
      </c>
      <c r="C941" s="536" t="n">
        <f aca="false">'ORÇ.GLOBAL REF.'!C941</f>
        <v>0</v>
      </c>
      <c r="D941" s="162" t="n">
        <f aca="false">'ORÇ.GLOBAL REF.'!D941</f>
        <v>0</v>
      </c>
      <c r="E941" s="162" t="n">
        <f aca="false">'ORÇ.GLOBAL REF.'!E941</f>
        <v>0</v>
      </c>
      <c r="F941" s="537"/>
      <c r="G941" s="163" t="n">
        <f aca="false">ROUND(F941,2)</f>
        <v>0</v>
      </c>
      <c r="H941" s="163" t="n">
        <f aca="false">IF('ORÇ.GLOBAL P CAIXA'!K941="EXEC.",0,IF(E941&lt;&gt;0,ROUND(E941*G941,2),IF(Z941=0,(SUMIF('ORÇ.GLOBAL REF.'!$S$12:$S$1011,B941,$Z$12:$Z$1011)),Z941)))</f>
        <v>0</v>
      </c>
      <c r="I941" s="538" t="str">
        <f aca="false">'ORÇ.GLOBAL REF.'!H941</f>
        <v/>
      </c>
      <c r="J941" s="163" t="str">
        <f aca="false">'ORÇ.GLOBAL REF.'!I941</f>
        <v/>
      </c>
      <c r="K941" s="539" t="str">
        <f aca="false">'ORÇ.GLOBAL REF.'!J941</f>
        <v/>
      </c>
      <c r="L941" s="168" t="str">
        <f aca="false">IF(B941&gt;0,"ok","ocultar")</f>
        <v>ocultar</v>
      </c>
      <c r="M941" s="102"/>
      <c r="N941" s="102"/>
      <c r="O941" s="102"/>
      <c r="R941" s="157" t="n">
        <f aca="false">IF(B941=0,R940,IF(ISNONTEXT(B941)=TRUE(),INT(B941),INT(LEFT(B941,FIND(".",B941)-1))))</f>
        <v>3</v>
      </c>
      <c r="S941" s="157" t="str">
        <f aca="false">IF(S942=1,1,IF(B941&lt;&gt;0,1,IF(C941&lt;&gt;0,1,IF(D941&lt;&gt;0,1,IF(E941&lt;&gt;0,1,"")))))</f>
        <v/>
      </c>
      <c r="T941" s="157" t="str">
        <f aca="false">IF(R941=0," ",IF(R941&lt;&gt;R940,R941," "))</f>
        <v> </v>
      </c>
      <c r="U941" s="88"/>
      <c r="V941" s="75" t="e">
        <f aca="false">IF(R941&lt;&gt;T941,(IF(J941="",H941*(INFORMAÇÕES!$Q$79/INFORMAÇÕES!$Q$82),IF(J941="R",H941,0))),0)</f>
        <v>#DIV/0!</v>
      </c>
      <c r="W941" s="75" t="e">
        <f aca="false">IF(R941&lt;&gt;T941,(IF(J941="",H941*(INFORMAÇÕES!$Q$80/INFORMAÇÕES!$Q$82),IF(J941="C",H941,0))),0)</f>
        <v>#DIV/0!</v>
      </c>
      <c r="X941" s="75" t="n">
        <f aca="false">IF(R941&lt;&gt;T941,(IF(J941="",H941*INFORMAÇÕES!$U$115,IF(J941="CF",H941,0))),0)</f>
        <v>0</v>
      </c>
      <c r="Y941" s="75" t="n">
        <f aca="false">IF(R941&lt;&gt;T941,(IF(J941="",H941*INFORMAÇÕES!$U$116,IF(J941="O",H941,0))),0)</f>
        <v>0</v>
      </c>
      <c r="Z941" s="75" t="n">
        <f aca="false">IF(E941&lt;&gt;0,H941,0)</f>
        <v>0</v>
      </c>
    </row>
    <row r="942" s="174" customFormat="true" ht="14.25" hidden="false" customHeight="true" outlineLevel="0" collapsed="false">
      <c r="A942" s="159" t="n">
        <v>931</v>
      </c>
      <c r="B942" s="160" t="n">
        <f aca="false">'ORÇ.GLOBAL REF.'!B942</f>
        <v>0</v>
      </c>
      <c r="C942" s="536" t="n">
        <f aca="false">'ORÇ.GLOBAL REF.'!C942</f>
        <v>0</v>
      </c>
      <c r="D942" s="162" t="n">
        <f aca="false">'ORÇ.GLOBAL REF.'!D942</f>
        <v>0</v>
      </c>
      <c r="E942" s="162" t="n">
        <f aca="false">'ORÇ.GLOBAL REF.'!E942</f>
        <v>0</v>
      </c>
      <c r="F942" s="537"/>
      <c r="G942" s="163" t="n">
        <f aca="false">ROUND(F942,2)</f>
        <v>0</v>
      </c>
      <c r="H942" s="163" t="n">
        <f aca="false">IF('ORÇ.GLOBAL P CAIXA'!K942="EXEC.",0,IF(E942&lt;&gt;0,ROUND(E942*G942,2),IF(Z942=0,(SUMIF('ORÇ.GLOBAL REF.'!$S$12:$S$1011,B942,$Z$12:$Z$1011)),Z942)))</f>
        <v>0</v>
      </c>
      <c r="I942" s="538" t="str">
        <f aca="false">'ORÇ.GLOBAL REF.'!H942</f>
        <v/>
      </c>
      <c r="J942" s="163" t="str">
        <f aca="false">'ORÇ.GLOBAL REF.'!I942</f>
        <v/>
      </c>
      <c r="K942" s="539" t="str">
        <f aca="false">'ORÇ.GLOBAL REF.'!J942</f>
        <v/>
      </c>
      <c r="L942" s="168" t="str">
        <f aca="false">IF(B942&gt;0,"ok","ocultar")</f>
        <v>ocultar</v>
      </c>
      <c r="M942" s="102"/>
      <c r="N942" s="102"/>
      <c r="O942" s="102"/>
      <c r="R942" s="157" t="n">
        <f aca="false">IF(B942=0,R941,IF(ISNONTEXT(B942)=TRUE(),INT(B942),INT(LEFT(B942,FIND(".",B942)-1))))</f>
        <v>3</v>
      </c>
      <c r="S942" s="157" t="str">
        <f aca="false">IF(S943=1,1,IF(B942&lt;&gt;0,1,IF(C942&lt;&gt;0,1,IF(D942&lt;&gt;0,1,IF(E942&lt;&gt;0,1,"")))))</f>
        <v/>
      </c>
      <c r="T942" s="157" t="str">
        <f aca="false">IF(R942=0," ",IF(R942&lt;&gt;R941,R942," "))</f>
        <v> </v>
      </c>
      <c r="U942" s="88"/>
      <c r="V942" s="75" t="e">
        <f aca="false">IF(R942&lt;&gt;T942,(IF(J942="",H942*(INFORMAÇÕES!$Q$79/INFORMAÇÕES!$Q$82),IF(J942="R",H942,0))),0)</f>
        <v>#DIV/0!</v>
      </c>
      <c r="W942" s="75" t="e">
        <f aca="false">IF(R942&lt;&gt;T942,(IF(J942="",H942*(INFORMAÇÕES!$Q$80/INFORMAÇÕES!$Q$82),IF(J942="C",H942,0))),0)</f>
        <v>#DIV/0!</v>
      </c>
      <c r="X942" s="75" t="n">
        <f aca="false">IF(R942&lt;&gt;T942,(IF(J942="",H942*INFORMAÇÕES!$U$115,IF(J942="CF",H942,0))),0)</f>
        <v>0</v>
      </c>
      <c r="Y942" s="75" t="n">
        <f aca="false">IF(R942&lt;&gt;T942,(IF(J942="",H942*INFORMAÇÕES!$U$116,IF(J942="O",H942,0))),0)</f>
        <v>0</v>
      </c>
      <c r="Z942" s="75" t="n">
        <f aca="false">IF(E942&lt;&gt;0,H942,0)</f>
        <v>0</v>
      </c>
    </row>
    <row r="943" s="174" customFormat="true" ht="14.25" hidden="false" customHeight="true" outlineLevel="0" collapsed="false">
      <c r="A943" s="159" t="n">
        <v>932</v>
      </c>
      <c r="B943" s="160" t="n">
        <f aca="false">'ORÇ.GLOBAL REF.'!B943</f>
        <v>0</v>
      </c>
      <c r="C943" s="536" t="n">
        <f aca="false">'ORÇ.GLOBAL REF.'!C943</f>
        <v>0</v>
      </c>
      <c r="D943" s="162" t="n">
        <f aca="false">'ORÇ.GLOBAL REF.'!D943</f>
        <v>0</v>
      </c>
      <c r="E943" s="162" t="n">
        <f aca="false">'ORÇ.GLOBAL REF.'!E943</f>
        <v>0</v>
      </c>
      <c r="F943" s="537"/>
      <c r="G943" s="163" t="n">
        <f aca="false">ROUND(F943,2)</f>
        <v>0</v>
      </c>
      <c r="H943" s="163" t="n">
        <f aca="false">IF('ORÇ.GLOBAL P CAIXA'!K943="EXEC.",0,IF(E943&lt;&gt;0,ROUND(E943*G943,2),IF(Z943=0,(SUMIF('ORÇ.GLOBAL REF.'!$S$12:$S$1011,B943,$Z$12:$Z$1011)),Z943)))</f>
        <v>0</v>
      </c>
      <c r="I943" s="538" t="str">
        <f aca="false">'ORÇ.GLOBAL REF.'!H943</f>
        <v/>
      </c>
      <c r="J943" s="163" t="str">
        <f aca="false">'ORÇ.GLOBAL REF.'!I943</f>
        <v/>
      </c>
      <c r="K943" s="539" t="str">
        <f aca="false">'ORÇ.GLOBAL REF.'!J943</f>
        <v/>
      </c>
      <c r="L943" s="168" t="str">
        <f aca="false">IF(B943&gt;0,"ok","ocultar")</f>
        <v>ocultar</v>
      </c>
      <c r="M943" s="102"/>
      <c r="N943" s="102"/>
      <c r="O943" s="102"/>
      <c r="R943" s="157" t="n">
        <f aca="false">IF(B943=0,R942,IF(ISNONTEXT(B943)=TRUE(),INT(B943),INT(LEFT(B943,FIND(".",B943)-1))))</f>
        <v>3</v>
      </c>
      <c r="S943" s="157" t="str">
        <f aca="false">IF(S944=1,1,IF(B943&lt;&gt;0,1,IF(C943&lt;&gt;0,1,IF(D943&lt;&gt;0,1,IF(E943&lt;&gt;0,1,"")))))</f>
        <v/>
      </c>
      <c r="T943" s="157" t="str">
        <f aca="false">IF(R943=0," ",IF(R943&lt;&gt;R942,R943," "))</f>
        <v> </v>
      </c>
      <c r="U943" s="88"/>
      <c r="V943" s="75" t="e">
        <f aca="false">IF(R943&lt;&gt;T943,(IF(J943="",H943*(INFORMAÇÕES!$Q$79/INFORMAÇÕES!$Q$82),IF(J943="R",H943,0))),0)</f>
        <v>#DIV/0!</v>
      </c>
      <c r="W943" s="75" t="e">
        <f aca="false">IF(R943&lt;&gt;T943,(IF(J943="",H943*(INFORMAÇÕES!$Q$80/INFORMAÇÕES!$Q$82),IF(J943="C",H943,0))),0)</f>
        <v>#DIV/0!</v>
      </c>
      <c r="X943" s="75" t="n">
        <f aca="false">IF(R943&lt;&gt;T943,(IF(J943="",H943*INFORMAÇÕES!$U$115,IF(J943="CF",H943,0))),0)</f>
        <v>0</v>
      </c>
      <c r="Y943" s="75" t="n">
        <f aca="false">IF(R943&lt;&gt;T943,(IF(J943="",H943*INFORMAÇÕES!$U$116,IF(J943="O",H943,0))),0)</f>
        <v>0</v>
      </c>
      <c r="Z943" s="75" t="n">
        <f aca="false">IF(E943&lt;&gt;0,H943,0)</f>
        <v>0</v>
      </c>
    </row>
    <row r="944" s="174" customFormat="true" ht="14.25" hidden="false" customHeight="true" outlineLevel="0" collapsed="false">
      <c r="A944" s="159" t="n">
        <v>933</v>
      </c>
      <c r="B944" s="160" t="n">
        <f aca="false">'ORÇ.GLOBAL REF.'!B944</f>
        <v>0</v>
      </c>
      <c r="C944" s="536" t="n">
        <f aca="false">'ORÇ.GLOBAL REF.'!C944</f>
        <v>0</v>
      </c>
      <c r="D944" s="162" t="n">
        <f aca="false">'ORÇ.GLOBAL REF.'!D944</f>
        <v>0</v>
      </c>
      <c r="E944" s="162" t="n">
        <f aca="false">'ORÇ.GLOBAL REF.'!E944</f>
        <v>0</v>
      </c>
      <c r="F944" s="537"/>
      <c r="G944" s="163" t="n">
        <f aca="false">ROUND(F944,2)</f>
        <v>0</v>
      </c>
      <c r="H944" s="163" t="n">
        <f aca="false">IF('ORÇ.GLOBAL P CAIXA'!K944="EXEC.",0,IF(E944&lt;&gt;0,ROUND(E944*G944,2),IF(Z944=0,(SUMIF('ORÇ.GLOBAL REF.'!$S$12:$S$1011,B944,$Z$12:$Z$1011)),Z944)))</f>
        <v>0</v>
      </c>
      <c r="I944" s="538" t="str">
        <f aca="false">'ORÇ.GLOBAL REF.'!H944</f>
        <v/>
      </c>
      <c r="J944" s="163" t="str">
        <f aca="false">'ORÇ.GLOBAL REF.'!I944</f>
        <v/>
      </c>
      <c r="K944" s="539" t="str">
        <f aca="false">'ORÇ.GLOBAL REF.'!J944</f>
        <v/>
      </c>
      <c r="L944" s="168" t="str">
        <f aca="false">IF(B944&gt;0,"ok","ocultar")</f>
        <v>ocultar</v>
      </c>
      <c r="M944" s="102"/>
      <c r="N944" s="102"/>
      <c r="O944" s="102"/>
      <c r="R944" s="157" t="n">
        <f aca="false">IF(B944=0,R943,IF(ISNONTEXT(B944)=TRUE(),INT(B944),INT(LEFT(B944,FIND(".",B944)-1))))</f>
        <v>3</v>
      </c>
      <c r="S944" s="157" t="str">
        <f aca="false">IF(S945=1,1,IF(B944&lt;&gt;0,1,IF(C944&lt;&gt;0,1,IF(D944&lt;&gt;0,1,IF(E944&lt;&gt;0,1,"")))))</f>
        <v/>
      </c>
      <c r="T944" s="157" t="str">
        <f aca="false">IF(R944=0," ",IF(R944&lt;&gt;R943,R944," "))</f>
        <v> </v>
      </c>
      <c r="U944" s="88"/>
      <c r="V944" s="75" t="e">
        <f aca="false">IF(R944&lt;&gt;T944,(IF(J944="",H944*(INFORMAÇÕES!$Q$79/INFORMAÇÕES!$Q$82),IF(J944="R",H944,0))),0)</f>
        <v>#DIV/0!</v>
      </c>
      <c r="W944" s="75" t="e">
        <f aca="false">IF(R944&lt;&gt;T944,(IF(J944="",H944*(INFORMAÇÕES!$Q$80/INFORMAÇÕES!$Q$82),IF(J944="C",H944,0))),0)</f>
        <v>#DIV/0!</v>
      </c>
      <c r="X944" s="75" t="n">
        <f aca="false">IF(R944&lt;&gt;T944,(IF(J944="",H944*INFORMAÇÕES!$U$115,IF(J944="CF",H944,0))),0)</f>
        <v>0</v>
      </c>
      <c r="Y944" s="75" t="n">
        <f aca="false">IF(R944&lt;&gt;T944,(IF(J944="",H944*INFORMAÇÕES!$U$116,IF(J944="O",H944,0))),0)</f>
        <v>0</v>
      </c>
      <c r="Z944" s="75" t="n">
        <f aca="false">IF(E944&lt;&gt;0,H944,0)</f>
        <v>0</v>
      </c>
    </row>
    <row r="945" s="174" customFormat="true" ht="14.25" hidden="false" customHeight="true" outlineLevel="0" collapsed="false">
      <c r="A945" s="159" t="n">
        <v>934</v>
      </c>
      <c r="B945" s="160" t="n">
        <f aca="false">'ORÇ.GLOBAL REF.'!B945</f>
        <v>0</v>
      </c>
      <c r="C945" s="536" t="n">
        <f aca="false">'ORÇ.GLOBAL REF.'!C945</f>
        <v>0</v>
      </c>
      <c r="D945" s="162" t="n">
        <f aca="false">'ORÇ.GLOBAL REF.'!D945</f>
        <v>0</v>
      </c>
      <c r="E945" s="162" t="n">
        <f aca="false">'ORÇ.GLOBAL REF.'!E945</f>
        <v>0</v>
      </c>
      <c r="F945" s="537"/>
      <c r="G945" s="163" t="n">
        <f aca="false">ROUND(F945,2)</f>
        <v>0</v>
      </c>
      <c r="H945" s="163" t="n">
        <f aca="false">IF('ORÇ.GLOBAL P CAIXA'!K945="EXEC.",0,IF(E945&lt;&gt;0,ROUND(E945*G945,2),IF(Z945=0,(SUMIF('ORÇ.GLOBAL REF.'!$S$12:$S$1011,B945,$Z$12:$Z$1011)),Z945)))</f>
        <v>0</v>
      </c>
      <c r="I945" s="538" t="str">
        <f aca="false">'ORÇ.GLOBAL REF.'!H945</f>
        <v/>
      </c>
      <c r="J945" s="163" t="str">
        <f aca="false">'ORÇ.GLOBAL REF.'!I945</f>
        <v/>
      </c>
      <c r="K945" s="539" t="str">
        <f aca="false">'ORÇ.GLOBAL REF.'!J945</f>
        <v/>
      </c>
      <c r="L945" s="168" t="str">
        <f aca="false">IF(B945&gt;0,"ok","ocultar")</f>
        <v>ocultar</v>
      </c>
      <c r="M945" s="102"/>
      <c r="N945" s="102"/>
      <c r="O945" s="102"/>
      <c r="R945" s="157" t="n">
        <f aca="false">IF(B945=0,R944,IF(ISNONTEXT(B945)=TRUE(),INT(B945),INT(LEFT(B945,FIND(".",B945)-1))))</f>
        <v>3</v>
      </c>
      <c r="S945" s="157" t="str">
        <f aca="false">IF(S946=1,1,IF(B945&lt;&gt;0,1,IF(C945&lt;&gt;0,1,IF(D945&lt;&gt;0,1,IF(E945&lt;&gt;0,1,"")))))</f>
        <v/>
      </c>
      <c r="T945" s="157" t="str">
        <f aca="false">IF(R945=0," ",IF(R945&lt;&gt;R944,R945," "))</f>
        <v> </v>
      </c>
      <c r="U945" s="88"/>
      <c r="V945" s="75" t="e">
        <f aca="false">IF(R945&lt;&gt;T945,(IF(J945="",H945*(INFORMAÇÕES!$Q$79/INFORMAÇÕES!$Q$82),IF(J945="R",H945,0))),0)</f>
        <v>#DIV/0!</v>
      </c>
      <c r="W945" s="75" t="e">
        <f aca="false">IF(R945&lt;&gt;T945,(IF(J945="",H945*(INFORMAÇÕES!$Q$80/INFORMAÇÕES!$Q$82),IF(J945="C",H945,0))),0)</f>
        <v>#DIV/0!</v>
      </c>
      <c r="X945" s="75" t="n">
        <f aca="false">IF(R945&lt;&gt;T945,(IF(J945="",H945*INFORMAÇÕES!$U$115,IF(J945="CF",H945,0))),0)</f>
        <v>0</v>
      </c>
      <c r="Y945" s="75" t="n">
        <f aca="false">IF(R945&lt;&gt;T945,(IF(J945="",H945*INFORMAÇÕES!$U$116,IF(J945="O",H945,0))),0)</f>
        <v>0</v>
      </c>
      <c r="Z945" s="75" t="n">
        <f aca="false">IF(E945&lt;&gt;0,H945,0)</f>
        <v>0</v>
      </c>
    </row>
    <row r="946" s="174" customFormat="true" ht="14.25" hidden="false" customHeight="true" outlineLevel="0" collapsed="false">
      <c r="A946" s="159" t="n">
        <v>935</v>
      </c>
      <c r="B946" s="160" t="n">
        <f aca="false">'ORÇ.GLOBAL REF.'!B946</f>
        <v>0</v>
      </c>
      <c r="C946" s="536" t="n">
        <f aca="false">'ORÇ.GLOBAL REF.'!C946</f>
        <v>0</v>
      </c>
      <c r="D946" s="162" t="n">
        <f aca="false">'ORÇ.GLOBAL REF.'!D946</f>
        <v>0</v>
      </c>
      <c r="E946" s="162" t="n">
        <f aca="false">'ORÇ.GLOBAL REF.'!E946</f>
        <v>0</v>
      </c>
      <c r="F946" s="537"/>
      <c r="G946" s="163" t="n">
        <f aca="false">ROUND(F946,2)</f>
        <v>0</v>
      </c>
      <c r="H946" s="163" t="n">
        <f aca="false">IF('ORÇ.GLOBAL P CAIXA'!K946="EXEC.",0,IF(E946&lt;&gt;0,ROUND(E946*G946,2),IF(Z946=0,(SUMIF('ORÇ.GLOBAL REF.'!$S$12:$S$1011,B946,$Z$12:$Z$1011)),Z946)))</f>
        <v>0</v>
      </c>
      <c r="I946" s="538" t="str">
        <f aca="false">'ORÇ.GLOBAL REF.'!H946</f>
        <v/>
      </c>
      <c r="J946" s="163" t="str">
        <f aca="false">'ORÇ.GLOBAL REF.'!I946</f>
        <v/>
      </c>
      <c r="K946" s="539" t="str">
        <f aca="false">'ORÇ.GLOBAL REF.'!J946</f>
        <v/>
      </c>
      <c r="L946" s="168" t="str">
        <f aca="false">IF(B946&gt;0,"ok","ocultar")</f>
        <v>ocultar</v>
      </c>
      <c r="M946" s="102"/>
      <c r="N946" s="102"/>
      <c r="O946" s="102"/>
      <c r="R946" s="157" t="n">
        <f aca="false">IF(B946=0,R945,IF(ISNONTEXT(B946)=TRUE(),INT(B946),INT(LEFT(B946,FIND(".",B946)-1))))</f>
        <v>3</v>
      </c>
      <c r="S946" s="157" t="str">
        <f aca="false">IF(S947=1,1,IF(B946&lt;&gt;0,1,IF(C946&lt;&gt;0,1,IF(D946&lt;&gt;0,1,IF(E946&lt;&gt;0,1,"")))))</f>
        <v/>
      </c>
      <c r="T946" s="157" t="str">
        <f aca="false">IF(R946=0," ",IF(R946&lt;&gt;R945,R946," "))</f>
        <v> </v>
      </c>
      <c r="U946" s="88"/>
      <c r="V946" s="75" t="e">
        <f aca="false">IF(R946&lt;&gt;T946,(IF(J946="",H946*(INFORMAÇÕES!$Q$79/INFORMAÇÕES!$Q$82),IF(J946="R",H946,0))),0)</f>
        <v>#DIV/0!</v>
      </c>
      <c r="W946" s="75" t="e">
        <f aca="false">IF(R946&lt;&gt;T946,(IF(J946="",H946*(INFORMAÇÕES!$Q$80/INFORMAÇÕES!$Q$82),IF(J946="C",H946,0))),0)</f>
        <v>#DIV/0!</v>
      </c>
      <c r="X946" s="75" t="n">
        <f aca="false">IF(R946&lt;&gt;T946,(IF(J946="",H946*INFORMAÇÕES!$U$115,IF(J946="CF",H946,0))),0)</f>
        <v>0</v>
      </c>
      <c r="Y946" s="75" t="n">
        <f aca="false">IF(R946&lt;&gt;T946,(IF(J946="",H946*INFORMAÇÕES!$U$116,IF(J946="O",H946,0))),0)</f>
        <v>0</v>
      </c>
      <c r="Z946" s="75" t="n">
        <f aca="false">IF(E946&lt;&gt;0,H946,0)</f>
        <v>0</v>
      </c>
    </row>
    <row r="947" s="174" customFormat="true" ht="14.25" hidden="false" customHeight="true" outlineLevel="0" collapsed="false">
      <c r="A947" s="159" t="n">
        <v>936</v>
      </c>
      <c r="B947" s="160" t="n">
        <f aca="false">'ORÇ.GLOBAL REF.'!B947</f>
        <v>0</v>
      </c>
      <c r="C947" s="536" t="n">
        <f aca="false">'ORÇ.GLOBAL REF.'!C947</f>
        <v>0</v>
      </c>
      <c r="D947" s="162" t="n">
        <f aca="false">'ORÇ.GLOBAL REF.'!D947</f>
        <v>0</v>
      </c>
      <c r="E947" s="162" t="n">
        <f aca="false">'ORÇ.GLOBAL REF.'!E947</f>
        <v>0</v>
      </c>
      <c r="F947" s="537"/>
      <c r="G947" s="163" t="n">
        <f aca="false">ROUND(F947,2)</f>
        <v>0</v>
      </c>
      <c r="H947" s="163" t="n">
        <f aca="false">IF('ORÇ.GLOBAL P CAIXA'!K947="EXEC.",0,IF(E947&lt;&gt;0,ROUND(E947*G947,2),IF(Z947=0,(SUMIF('ORÇ.GLOBAL REF.'!$S$12:$S$1011,B947,$Z$12:$Z$1011)),Z947)))</f>
        <v>0</v>
      </c>
      <c r="I947" s="538" t="str">
        <f aca="false">'ORÇ.GLOBAL REF.'!H947</f>
        <v/>
      </c>
      <c r="J947" s="163" t="str">
        <f aca="false">'ORÇ.GLOBAL REF.'!I947</f>
        <v/>
      </c>
      <c r="K947" s="539" t="str">
        <f aca="false">'ORÇ.GLOBAL REF.'!J947</f>
        <v/>
      </c>
      <c r="L947" s="168" t="str">
        <f aca="false">IF(B947&gt;0,"ok","ocultar")</f>
        <v>ocultar</v>
      </c>
      <c r="M947" s="102"/>
      <c r="N947" s="102"/>
      <c r="O947" s="102"/>
      <c r="R947" s="157" t="n">
        <f aca="false">IF(B947=0,R946,IF(ISNONTEXT(B947)=TRUE(),INT(B947),INT(LEFT(B947,FIND(".",B947)-1))))</f>
        <v>3</v>
      </c>
      <c r="S947" s="157" t="str">
        <f aca="false">IF(S948=1,1,IF(B947&lt;&gt;0,1,IF(C947&lt;&gt;0,1,IF(D947&lt;&gt;0,1,IF(E947&lt;&gt;0,1,"")))))</f>
        <v/>
      </c>
      <c r="T947" s="157" t="str">
        <f aca="false">IF(R947=0," ",IF(R947&lt;&gt;R946,R947," "))</f>
        <v> </v>
      </c>
      <c r="U947" s="88"/>
      <c r="V947" s="75" t="e">
        <f aca="false">IF(R947&lt;&gt;T947,(IF(J947="",H947*(INFORMAÇÕES!$Q$79/INFORMAÇÕES!$Q$82),IF(J947="R",H947,0))),0)</f>
        <v>#DIV/0!</v>
      </c>
      <c r="W947" s="75" t="e">
        <f aca="false">IF(R947&lt;&gt;T947,(IF(J947="",H947*(INFORMAÇÕES!$Q$80/INFORMAÇÕES!$Q$82),IF(J947="C",H947,0))),0)</f>
        <v>#DIV/0!</v>
      </c>
      <c r="X947" s="75" t="n">
        <f aca="false">IF(R947&lt;&gt;T947,(IF(J947="",H947*INFORMAÇÕES!$U$115,IF(J947="CF",H947,0))),0)</f>
        <v>0</v>
      </c>
      <c r="Y947" s="75" t="n">
        <f aca="false">IF(R947&lt;&gt;T947,(IF(J947="",H947*INFORMAÇÕES!$U$116,IF(J947="O",H947,0))),0)</f>
        <v>0</v>
      </c>
      <c r="Z947" s="75" t="n">
        <f aca="false">IF(E947&lt;&gt;0,H947,0)</f>
        <v>0</v>
      </c>
    </row>
    <row r="948" s="174" customFormat="true" ht="14.25" hidden="false" customHeight="true" outlineLevel="0" collapsed="false">
      <c r="A948" s="159" t="n">
        <v>937</v>
      </c>
      <c r="B948" s="160" t="n">
        <f aca="false">'ORÇ.GLOBAL REF.'!B948</f>
        <v>0</v>
      </c>
      <c r="C948" s="536" t="n">
        <f aca="false">'ORÇ.GLOBAL REF.'!C948</f>
        <v>0</v>
      </c>
      <c r="D948" s="162" t="n">
        <f aca="false">'ORÇ.GLOBAL REF.'!D948</f>
        <v>0</v>
      </c>
      <c r="E948" s="162" t="n">
        <f aca="false">'ORÇ.GLOBAL REF.'!E948</f>
        <v>0</v>
      </c>
      <c r="F948" s="537"/>
      <c r="G948" s="163" t="n">
        <f aca="false">ROUND(F948,2)</f>
        <v>0</v>
      </c>
      <c r="H948" s="163" t="n">
        <f aca="false">IF('ORÇ.GLOBAL P CAIXA'!K948="EXEC.",0,IF(E948&lt;&gt;0,ROUND(E948*G948,2),IF(Z948=0,(SUMIF('ORÇ.GLOBAL REF.'!$S$12:$S$1011,B948,$Z$12:$Z$1011)),Z948)))</f>
        <v>0</v>
      </c>
      <c r="I948" s="538" t="str">
        <f aca="false">'ORÇ.GLOBAL REF.'!H948</f>
        <v/>
      </c>
      <c r="J948" s="163" t="str">
        <f aca="false">'ORÇ.GLOBAL REF.'!I948</f>
        <v/>
      </c>
      <c r="K948" s="539" t="str">
        <f aca="false">'ORÇ.GLOBAL REF.'!J948</f>
        <v/>
      </c>
      <c r="L948" s="168" t="str">
        <f aca="false">IF(B948&gt;0,"ok","ocultar")</f>
        <v>ocultar</v>
      </c>
      <c r="M948" s="102"/>
      <c r="N948" s="102"/>
      <c r="O948" s="102"/>
      <c r="R948" s="157" t="n">
        <f aca="false">IF(B948=0,R947,IF(ISNONTEXT(B948)=TRUE(),INT(B948),INT(LEFT(B948,FIND(".",B948)-1))))</f>
        <v>3</v>
      </c>
      <c r="S948" s="157" t="str">
        <f aca="false">IF(S949=1,1,IF(B948&lt;&gt;0,1,IF(C948&lt;&gt;0,1,IF(D948&lt;&gt;0,1,IF(E948&lt;&gt;0,1,"")))))</f>
        <v/>
      </c>
      <c r="T948" s="157" t="str">
        <f aca="false">IF(R948=0," ",IF(R948&lt;&gt;R947,R948," "))</f>
        <v> </v>
      </c>
      <c r="U948" s="88"/>
      <c r="V948" s="75" t="e">
        <f aca="false">IF(R948&lt;&gt;T948,(IF(J948="",H948*(INFORMAÇÕES!$Q$79/INFORMAÇÕES!$Q$82),IF(J948="R",H948,0))),0)</f>
        <v>#DIV/0!</v>
      </c>
      <c r="W948" s="75" t="e">
        <f aca="false">IF(R948&lt;&gt;T948,(IF(J948="",H948*(INFORMAÇÕES!$Q$80/INFORMAÇÕES!$Q$82),IF(J948="C",H948,0))),0)</f>
        <v>#DIV/0!</v>
      </c>
      <c r="X948" s="75" t="n">
        <f aca="false">IF(R948&lt;&gt;T948,(IF(J948="",H948*INFORMAÇÕES!$U$115,IF(J948="CF",H948,0))),0)</f>
        <v>0</v>
      </c>
      <c r="Y948" s="75" t="n">
        <f aca="false">IF(R948&lt;&gt;T948,(IF(J948="",H948*INFORMAÇÕES!$U$116,IF(J948="O",H948,0))),0)</f>
        <v>0</v>
      </c>
      <c r="Z948" s="75" t="n">
        <f aca="false">IF(E948&lt;&gt;0,H948,0)</f>
        <v>0</v>
      </c>
    </row>
    <row r="949" s="174" customFormat="true" ht="14.25" hidden="false" customHeight="true" outlineLevel="0" collapsed="false">
      <c r="A949" s="159" t="n">
        <v>938</v>
      </c>
      <c r="B949" s="160" t="n">
        <f aca="false">'ORÇ.GLOBAL REF.'!B949</f>
        <v>0</v>
      </c>
      <c r="C949" s="536" t="n">
        <f aca="false">'ORÇ.GLOBAL REF.'!C949</f>
        <v>0</v>
      </c>
      <c r="D949" s="162" t="n">
        <f aca="false">'ORÇ.GLOBAL REF.'!D949</f>
        <v>0</v>
      </c>
      <c r="E949" s="162" t="n">
        <f aca="false">'ORÇ.GLOBAL REF.'!E949</f>
        <v>0</v>
      </c>
      <c r="F949" s="537"/>
      <c r="G949" s="163" t="n">
        <f aca="false">ROUND(F949,2)</f>
        <v>0</v>
      </c>
      <c r="H949" s="163" t="n">
        <f aca="false">IF('ORÇ.GLOBAL P CAIXA'!K949="EXEC.",0,IF(E949&lt;&gt;0,ROUND(E949*G949,2),IF(Z949=0,(SUMIF('ORÇ.GLOBAL REF.'!$S$12:$S$1011,B949,$Z$12:$Z$1011)),Z949)))</f>
        <v>0</v>
      </c>
      <c r="I949" s="538" t="str">
        <f aca="false">'ORÇ.GLOBAL REF.'!H949</f>
        <v/>
      </c>
      <c r="J949" s="163" t="str">
        <f aca="false">'ORÇ.GLOBAL REF.'!I949</f>
        <v/>
      </c>
      <c r="K949" s="539" t="str">
        <f aca="false">'ORÇ.GLOBAL REF.'!J949</f>
        <v/>
      </c>
      <c r="L949" s="168" t="str">
        <f aca="false">IF(B949&gt;0,"ok","ocultar")</f>
        <v>ocultar</v>
      </c>
      <c r="M949" s="102"/>
      <c r="N949" s="102"/>
      <c r="O949" s="102"/>
      <c r="R949" s="157" t="n">
        <f aca="false">IF(B949=0,R948,IF(ISNONTEXT(B949)=TRUE(),INT(B949),INT(LEFT(B949,FIND(".",B949)-1))))</f>
        <v>3</v>
      </c>
      <c r="S949" s="157" t="str">
        <f aca="false">IF(S950=1,1,IF(B949&lt;&gt;0,1,IF(C949&lt;&gt;0,1,IF(D949&lt;&gt;0,1,IF(E949&lt;&gt;0,1,"")))))</f>
        <v/>
      </c>
      <c r="T949" s="157" t="str">
        <f aca="false">IF(R949=0," ",IF(R949&lt;&gt;R948,R949," "))</f>
        <v> </v>
      </c>
      <c r="U949" s="88"/>
      <c r="V949" s="75" t="e">
        <f aca="false">IF(R949&lt;&gt;T949,(IF(J949="",H949*(INFORMAÇÕES!$Q$79/INFORMAÇÕES!$Q$82),IF(J949="R",H949,0))),0)</f>
        <v>#DIV/0!</v>
      </c>
      <c r="W949" s="75" t="e">
        <f aca="false">IF(R949&lt;&gt;T949,(IF(J949="",H949*(INFORMAÇÕES!$Q$80/INFORMAÇÕES!$Q$82),IF(J949="C",H949,0))),0)</f>
        <v>#DIV/0!</v>
      </c>
      <c r="X949" s="75" t="n">
        <f aca="false">IF(R949&lt;&gt;T949,(IF(J949="",H949*INFORMAÇÕES!$U$115,IF(J949="CF",H949,0))),0)</f>
        <v>0</v>
      </c>
      <c r="Y949" s="75" t="n">
        <f aca="false">IF(R949&lt;&gt;T949,(IF(J949="",H949*INFORMAÇÕES!$U$116,IF(J949="O",H949,0))),0)</f>
        <v>0</v>
      </c>
      <c r="Z949" s="75" t="n">
        <f aca="false">IF(E949&lt;&gt;0,H949,0)</f>
        <v>0</v>
      </c>
    </row>
    <row r="950" s="174" customFormat="true" ht="14.25" hidden="false" customHeight="true" outlineLevel="0" collapsed="false">
      <c r="A950" s="159" t="n">
        <v>939</v>
      </c>
      <c r="B950" s="160" t="n">
        <f aca="false">'ORÇ.GLOBAL REF.'!B950</f>
        <v>0</v>
      </c>
      <c r="C950" s="536" t="n">
        <f aca="false">'ORÇ.GLOBAL REF.'!C950</f>
        <v>0</v>
      </c>
      <c r="D950" s="162" t="n">
        <f aca="false">'ORÇ.GLOBAL REF.'!D950</f>
        <v>0</v>
      </c>
      <c r="E950" s="162" t="n">
        <f aca="false">'ORÇ.GLOBAL REF.'!E950</f>
        <v>0</v>
      </c>
      <c r="F950" s="537"/>
      <c r="G950" s="163" t="n">
        <f aca="false">ROUND(F950,2)</f>
        <v>0</v>
      </c>
      <c r="H950" s="163" t="n">
        <f aca="false">IF('ORÇ.GLOBAL P CAIXA'!K950="EXEC.",0,IF(E950&lt;&gt;0,ROUND(E950*G950,2),IF(Z950=0,(SUMIF('ORÇ.GLOBAL REF.'!$S$12:$S$1011,B950,$Z$12:$Z$1011)),Z950)))</f>
        <v>0</v>
      </c>
      <c r="I950" s="538" t="str">
        <f aca="false">'ORÇ.GLOBAL REF.'!H950</f>
        <v/>
      </c>
      <c r="J950" s="163" t="str">
        <f aca="false">'ORÇ.GLOBAL REF.'!I950</f>
        <v/>
      </c>
      <c r="K950" s="539" t="str">
        <f aca="false">'ORÇ.GLOBAL REF.'!J950</f>
        <v/>
      </c>
      <c r="L950" s="168" t="str">
        <f aca="false">IF(B950&gt;0,"ok","ocultar")</f>
        <v>ocultar</v>
      </c>
      <c r="M950" s="102"/>
      <c r="N950" s="102"/>
      <c r="O950" s="102"/>
      <c r="R950" s="157" t="n">
        <f aca="false">IF(B950=0,R949,IF(ISNONTEXT(B950)=TRUE(),INT(B950),INT(LEFT(B950,FIND(".",B950)-1))))</f>
        <v>3</v>
      </c>
      <c r="S950" s="157" t="str">
        <f aca="false">IF(S951=1,1,IF(B950&lt;&gt;0,1,IF(C950&lt;&gt;0,1,IF(D950&lt;&gt;0,1,IF(E950&lt;&gt;0,1,"")))))</f>
        <v/>
      </c>
      <c r="T950" s="157" t="str">
        <f aca="false">IF(R950=0," ",IF(R950&lt;&gt;R949,R950," "))</f>
        <v> </v>
      </c>
      <c r="U950" s="88"/>
      <c r="V950" s="75" t="e">
        <f aca="false">IF(R950&lt;&gt;T950,(IF(J950="",H950*(INFORMAÇÕES!$Q$79/INFORMAÇÕES!$Q$82),IF(J950="R",H950,0))),0)</f>
        <v>#DIV/0!</v>
      </c>
      <c r="W950" s="75" t="e">
        <f aca="false">IF(R950&lt;&gt;T950,(IF(J950="",H950*(INFORMAÇÕES!$Q$80/INFORMAÇÕES!$Q$82),IF(J950="C",H950,0))),0)</f>
        <v>#DIV/0!</v>
      </c>
      <c r="X950" s="75" t="n">
        <f aca="false">IF(R950&lt;&gt;T950,(IF(J950="",H950*INFORMAÇÕES!$U$115,IF(J950="CF",H950,0))),0)</f>
        <v>0</v>
      </c>
      <c r="Y950" s="75" t="n">
        <f aca="false">IF(R950&lt;&gt;T950,(IF(J950="",H950*INFORMAÇÕES!$U$116,IF(J950="O",H950,0))),0)</f>
        <v>0</v>
      </c>
      <c r="Z950" s="75" t="n">
        <f aca="false">IF(E950&lt;&gt;0,H950,0)</f>
        <v>0</v>
      </c>
    </row>
    <row r="951" s="174" customFormat="true" ht="14.25" hidden="false" customHeight="true" outlineLevel="0" collapsed="false">
      <c r="A951" s="159" t="n">
        <v>940</v>
      </c>
      <c r="B951" s="160" t="n">
        <f aca="false">'ORÇ.GLOBAL REF.'!B951</f>
        <v>0</v>
      </c>
      <c r="C951" s="536" t="n">
        <f aca="false">'ORÇ.GLOBAL REF.'!C951</f>
        <v>0</v>
      </c>
      <c r="D951" s="162" t="n">
        <f aca="false">'ORÇ.GLOBAL REF.'!D951</f>
        <v>0</v>
      </c>
      <c r="E951" s="162" t="n">
        <f aca="false">'ORÇ.GLOBAL REF.'!E951</f>
        <v>0</v>
      </c>
      <c r="F951" s="537"/>
      <c r="G951" s="163" t="n">
        <f aca="false">ROUND(F951,2)</f>
        <v>0</v>
      </c>
      <c r="H951" s="163" t="n">
        <f aca="false">IF('ORÇ.GLOBAL P CAIXA'!K951="EXEC.",0,IF(E951&lt;&gt;0,ROUND(E951*G951,2),IF(Z951=0,(SUMIF('ORÇ.GLOBAL REF.'!$S$12:$S$1011,B951,$Z$12:$Z$1011)),Z951)))</f>
        <v>0</v>
      </c>
      <c r="I951" s="538" t="str">
        <f aca="false">'ORÇ.GLOBAL REF.'!H951</f>
        <v/>
      </c>
      <c r="J951" s="163" t="str">
        <f aca="false">'ORÇ.GLOBAL REF.'!I951</f>
        <v/>
      </c>
      <c r="K951" s="539" t="str">
        <f aca="false">'ORÇ.GLOBAL REF.'!J951</f>
        <v/>
      </c>
      <c r="L951" s="168" t="str">
        <f aca="false">IF(B951&gt;0,"ok","ocultar")</f>
        <v>ocultar</v>
      </c>
      <c r="M951" s="102"/>
      <c r="N951" s="102"/>
      <c r="O951" s="102"/>
      <c r="R951" s="157" t="n">
        <f aca="false">IF(B951=0,R950,IF(ISNONTEXT(B951)=TRUE(),INT(B951),INT(LEFT(B951,FIND(".",B951)-1))))</f>
        <v>3</v>
      </c>
      <c r="S951" s="157" t="str">
        <f aca="false">IF(S952=1,1,IF(B951&lt;&gt;0,1,IF(C951&lt;&gt;0,1,IF(D951&lt;&gt;0,1,IF(E951&lt;&gt;0,1,"")))))</f>
        <v/>
      </c>
      <c r="T951" s="157" t="str">
        <f aca="false">IF(R951=0," ",IF(R951&lt;&gt;R950,R951," "))</f>
        <v> </v>
      </c>
      <c r="U951" s="88"/>
      <c r="V951" s="75" t="e">
        <f aca="false">IF(R951&lt;&gt;T951,(IF(J951="",H951*(INFORMAÇÕES!$Q$79/INFORMAÇÕES!$Q$82),IF(J951="R",H951,0))),0)</f>
        <v>#DIV/0!</v>
      </c>
      <c r="W951" s="75" t="e">
        <f aca="false">IF(R951&lt;&gt;T951,(IF(J951="",H951*(INFORMAÇÕES!$Q$80/INFORMAÇÕES!$Q$82),IF(J951="C",H951,0))),0)</f>
        <v>#DIV/0!</v>
      </c>
      <c r="X951" s="75" t="n">
        <f aca="false">IF(R951&lt;&gt;T951,(IF(J951="",H951*INFORMAÇÕES!$U$115,IF(J951="CF",H951,0))),0)</f>
        <v>0</v>
      </c>
      <c r="Y951" s="75" t="n">
        <f aca="false">IF(R951&lt;&gt;T951,(IF(J951="",H951*INFORMAÇÕES!$U$116,IF(J951="O",H951,0))),0)</f>
        <v>0</v>
      </c>
      <c r="Z951" s="75" t="n">
        <f aca="false">IF(E951&lt;&gt;0,H951,0)</f>
        <v>0</v>
      </c>
    </row>
    <row r="952" s="174" customFormat="true" ht="14.25" hidden="false" customHeight="true" outlineLevel="0" collapsed="false">
      <c r="A952" s="159" t="n">
        <v>941</v>
      </c>
      <c r="B952" s="160" t="n">
        <f aca="false">'ORÇ.GLOBAL REF.'!B952</f>
        <v>0</v>
      </c>
      <c r="C952" s="536" t="n">
        <f aca="false">'ORÇ.GLOBAL REF.'!C952</f>
        <v>0</v>
      </c>
      <c r="D952" s="162" t="n">
        <f aca="false">'ORÇ.GLOBAL REF.'!D952</f>
        <v>0</v>
      </c>
      <c r="E952" s="162" t="n">
        <f aca="false">'ORÇ.GLOBAL REF.'!E952</f>
        <v>0</v>
      </c>
      <c r="F952" s="537"/>
      <c r="G952" s="163" t="n">
        <f aca="false">ROUND(F952,2)</f>
        <v>0</v>
      </c>
      <c r="H952" s="163" t="n">
        <f aca="false">IF('ORÇ.GLOBAL P CAIXA'!K952="EXEC.",0,IF(E952&lt;&gt;0,ROUND(E952*G952,2),IF(Z952=0,(SUMIF('ORÇ.GLOBAL REF.'!$S$12:$S$1011,B952,$Z$12:$Z$1011)),Z952)))</f>
        <v>0</v>
      </c>
      <c r="I952" s="538" t="str">
        <f aca="false">'ORÇ.GLOBAL REF.'!H952</f>
        <v/>
      </c>
      <c r="J952" s="163" t="str">
        <f aca="false">'ORÇ.GLOBAL REF.'!I952</f>
        <v/>
      </c>
      <c r="K952" s="539" t="str">
        <f aca="false">'ORÇ.GLOBAL REF.'!J952</f>
        <v/>
      </c>
      <c r="L952" s="168" t="str">
        <f aca="false">IF(B952&gt;0,"ok","ocultar")</f>
        <v>ocultar</v>
      </c>
      <c r="M952" s="102"/>
      <c r="N952" s="102"/>
      <c r="O952" s="102"/>
      <c r="R952" s="157" t="n">
        <f aca="false">IF(B952=0,R951,IF(ISNONTEXT(B952)=TRUE(),INT(B952),INT(LEFT(B952,FIND(".",B952)-1))))</f>
        <v>3</v>
      </c>
      <c r="S952" s="157" t="str">
        <f aca="false">IF(S953=1,1,IF(B952&lt;&gt;0,1,IF(C952&lt;&gt;0,1,IF(D952&lt;&gt;0,1,IF(E952&lt;&gt;0,1,"")))))</f>
        <v/>
      </c>
      <c r="T952" s="157" t="str">
        <f aca="false">IF(R952=0," ",IF(R952&lt;&gt;R951,R952," "))</f>
        <v> </v>
      </c>
      <c r="U952" s="88"/>
      <c r="V952" s="75" t="e">
        <f aca="false">IF(R952&lt;&gt;T952,(IF(J952="",H952*(INFORMAÇÕES!$Q$79/INFORMAÇÕES!$Q$82),IF(J952="R",H952,0))),0)</f>
        <v>#DIV/0!</v>
      </c>
      <c r="W952" s="75" t="e">
        <f aca="false">IF(R952&lt;&gt;T952,(IF(J952="",H952*(INFORMAÇÕES!$Q$80/INFORMAÇÕES!$Q$82),IF(J952="C",H952,0))),0)</f>
        <v>#DIV/0!</v>
      </c>
      <c r="X952" s="75" t="n">
        <f aca="false">IF(R952&lt;&gt;T952,(IF(J952="",H952*INFORMAÇÕES!$U$115,IF(J952="CF",H952,0))),0)</f>
        <v>0</v>
      </c>
      <c r="Y952" s="75" t="n">
        <f aca="false">IF(R952&lt;&gt;T952,(IF(J952="",H952*INFORMAÇÕES!$U$116,IF(J952="O",H952,0))),0)</f>
        <v>0</v>
      </c>
      <c r="Z952" s="75" t="n">
        <f aca="false">IF(E952&lt;&gt;0,H952,0)</f>
        <v>0</v>
      </c>
    </row>
    <row r="953" s="174" customFormat="true" ht="14.25" hidden="false" customHeight="true" outlineLevel="0" collapsed="false">
      <c r="A953" s="159" t="n">
        <v>942</v>
      </c>
      <c r="B953" s="160" t="n">
        <f aca="false">'ORÇ.GLOBAL REF.'!B953</f>
        <v>0</v>
      </c>
      <c r="C953" s="536" t="n">
        <f aca="false">'ORÇ.GLOBAL REF.'!C953</f>
        <v>0</v>
      </c>
      <c r="D953" s="162" t="n">
        <f aca="false">'ORÇ.GLOBAL REF.'!D953</f>
        <v>0</v>
      </c>
      <c r="E953" s="162" t="n">
        <f aca="false">'ORÇ.GLOBAL REF.'!E953</f>
        <v>0</v>
      </c>
      <c r="F953" s="537"/>
      <c r="G953" s="163" t="n">
        <f aca="false">ROUND(F953,2)</f>
        <v>0</v>
      </c>
      <c r="H953" s="163" t="n">
        <f aca="false">IF('ORÇ.GLOBAL P CAIXA'!K953="EXEC.",0,IF(E953&lt;&gt;0,ROUND(E953*G953,2),IF(Z953=0,(SUMIF('ORÇ.GLOBAL REF.'!$S$12:$S$1011,B953,$Z$12:$Z$1011)),Z953)))</f>
        <v>0</v>
      </c>
      <c r="I953" s="538" t="str">
        <f aca="false">'ORÇ.GLOBAL REF.'!H953</f>
        <v/>
      </c>
      <c r="J953" s="163" t="str">
        <f aca="false">'ORÇ.GLOBAL REF.'!I953</f>
        <v/>
      </c>
      <c r="K953" s="539" t="str">
        <f aca="false">'ORÇ.GLOBAL REF.'!J953</f>
        <v/>
      </c>
      <c r="L953" s="168" t="str">
        <f aca="false">IF(B953&gt;0,"ok","ocultar")</f>
        <v>ocultar</v>
      </c>
      <c r="M953" s="102"/>
      <c r="N953" s="102"/>
      <c r="O953" s="102"/>
      <c r="R953" s="157" t="n">
        <f aca="false">IF(B953=0,R952,IF(ISNONTEXT(B953)=TRUE(),INT(B953),INT(LEFT(B953,FIND(".",B953)-1))))</f>
        <v>3</v>
      </c>
      <c r="S953" s="157" t="str">
        <f aca="false">IF(S954=1,1,IF(B953&lt;&gt;0,1,IF(C953&lt;&gt;0,1,IF(D953&lt;&gt;0,1,IF(E953&lt;&gt;0,1,"")))))</f>
        <v/>
      </c>
      <c r="T953" s="157" t="str">
        <f aca="false">IF(R953=0," ",IF(R953&lt;&gt;R952,R953," "))</f>
        <v> </v>
      </c>
      <c r="U953" s="88"/>
      <c r="V953" s="75" t="e">
        <f aca="false">IF(R953&lt;&gt;T953,(IF(J953="",H953*(INFORMAÇÕES!$Q$79/INFORMAÇÕES!$Q$82),IF(J953="R",H953,0))),0)</f>
        <v>#DIV/0!</v>
      </c>
      <c r="W953" s="75" t="e">
        <f aca="false">IF(R953&lt;&gt;T953,(IF(J953="",H953*(INFORMAÇÕES!$Q$80/INFORMAÇÕES!$Q$82),IF(J953="C",H953,0))),0)</f>
        <v>#DIV/0!</v>
      </c>
      <c r="X953" s="75" t="n">
        <f aca="false">IF(R953&lt;&gt;T953,(IF(J953="",H953*INFORMAÇÕES!$U$115,IF(J953="CF",H953,0))),0)</f>
        <v>0</v>
      </c>
      <c r="Y953" s="75" t="n">
        <f aca="false">IF(R953&lt;&gt;T953,(IF(J953="",H953*INFORMAÇÕES!$U$116,IF(J953="O",H953,0))),0)</f>
        <v>0</v>
      </c>
      <c r="Z953" s="75" t="n">
        <f aca="false">IF(E953&lt;&gt;0,H953,0)</f>
        <v>0</v>
      </c>
    </row>
    <row r="954" s="174" customFormat="true" ht="14.25" hidden="false" customHeight="true" outlineLevel="0" collapsed="false">
      <c r="A954" s="159" t="n">
        <v>943</v>
      </c>
      <c r="B954" s="160" t="n">
        <f aca="false">'ORÇ.GLOBAL REF.'!B954</f>
        <v>0</v>
      </c>
      <c r="C954" s="536" t="n">
        <f aca="false">'ORÇ.GLOBAL REF.'!C954</f>
        <v>0</v>
      </c>
      <c r="D954" s="162" t="n">
        <f aca="false">'ORÇ.GLOBAL REF.'!D954</f>
        <v>0</v>
      </c>
      <c r="E954" s="162" t="n">
        <f aca="false">'ORÇ.GLOBAL REF.'!E954</f>
        <v>0</v>
      </c>
      <c r="F954" s="537"/>
      <c r="G954" s="163" t="n">
        <f aca="false">ROUND(F954,2)</f>
        <v>0</v>
      </c>
      <c r="H954" s="163" t="n">
        <f aca="false">IF('ORÇ.GLOBAL P CAIXA'!K954="EXEC.",0,IF(E954&lt;&gt;0,ROUND(E954*G954,2),IF(Z954=0,(SUMIF('ORÇ.GLOBAL REF.'!$S$12:$S$1011,B954,$Z$12:$Z$1011)),Z954)))</f>
        <v>0</v>
      </c>
      <c r="I954" s="538" t="str">
        <f aca="false">'ORÇ.GLOBAL REF.'!H954</f>
        <v/>
      </c>
      <c r="J954" s="163" t="str">
        <f aca="false">'ORÇ.GLOBAL REF.'!I954</f>
        <v/>
      </c>
      <c r="K954" s="539" t="str">
        <f aca="false">'ORÇ.GLOBAL REF.'!J954</f>
        <v/>
      </c>
      <c r="L954" s="168" t="str">
        <f aca="false">IF(B954&gt;0,"ok","ocultar")</f>
        <v>ocultar</v>
      </c>
      <c r="M954" s="102"/>
      <c r="N954" s="102"/>
      <c r="O954" s="102"/>
      <c r="R954" s="157" t="n">
        <f aca="false">IF(B954=0,R953,IF(ISNONTEXT(B954)=TRUE(),INT(B954),INT(LEFT(B954,FIND(".",B954)-1))))</f>
        <v>3</v>
      </c>
      <c r="S954" s="157" t="str">
        <f aca="false">IF(S955=1,1,IF(B954&lt;&gt;0,1,IF(C954&lt;&gt;0,1,IF(D954&lt;&gt;0,1,IF(E954&lt;&gt;0,1,"")))))</f>
        <v/>
      </c>
      <c r="T954" s="157" t="str">
        <f aca="false">IF(R954=0," ",IF(R954&lt;&gt;R953,R954," "))</f>
        <v> </v>
      </c>
      <c r="U954" s="88"/>
      <c r="V954" s="75" t="e">
        <f aca="false">IF(R954&lt;&gt;T954,(IF(J954="",H954*(INFORMAÇÕES!$Q$79/INFORMAÇÕES!$Q$82),IF(J954="R",H954,0))),0)</f>
        <v>#DIV/0!</v>
      </c>
      <c r="W954" s="75" t="e">
        <f aca="false">IF(R954&lt;&gt;T954,(IF(J954="",H954*(INFORMAÇÕES!$Q$80/INFORMAÇÕES!$Q$82),IF(J954="C",H954,0))),0)</f>
        <v>#DIV/0!</v>
      </c>
      <c r="X954" s="75" t="n">
        <f aca="false">IF(R954&lt;&gt;T954,(IF(J954="",H954*INFORMAÇÕES!$U$115,IF(J954="CF",H954,0))),0)</f>
        <v>0</v>
      </c>
      <c r="Y954" s="75" t="n">
        <f aca="false">IF(R954&lt;&gt;T954,(IF(J954="",H954*INFORMAÇÕES!$U$116,IF(J954="O",H954,0))),0)</f>
        <v>0</v>
      </c>
      <c r="Z954" s="75" t="n">
        <f aca="false">IF(E954&lt;&gt;0,H954,0)</f>
        <v>0</v>
      </c>
    </row>
    <row r="955" s="174" customFormat="true" ht="14.25" hidden="false" customHeight="true" outlineLevel="0" collapsed="false">
      <c r="A955" s="159" t="n">
        <v>944</v>
      </c>
      <c r="B955" s="160" t="n">
        <f aca="false">'ORÇ.GLOBAL REF.'!B955</f>
        <v>0</v>
      </c>
      <c r="C955" s="536" t="n">
        <f aca="false">'ORÇ.GLOBAL REF.'!C955</f>
        <v>0</v>
      </c>
      <c r="D955" s="162" t="n">
        <f aca="false">'ORÇ.GLOBAL REF.'!D955</f>
        <v>0</v>
      </c>
      <c r="E955" s="162" t="n">
        <f aca="false">'ORÇ.GLOBAL REF.'!E955</f>
        <v>0</v>
      </c>
      <c r="F955" s="537"/>
      <c r="G955" s="163" t="n">
        <f aca="false">ROUND(F955,2)</f>
        <v>0</v>
      </c>
      <c r="H955" s="163" t="n">
        <f aca="false">IF('ORÇ.GLOBAL P CAIXA'!K955="EXEC.",0,IF(E955&lt;&gt;0,ROUND(E955*G955,2),IF(Z955=0,(SUMIF('ORÇ.GLOBAL REF.'!$S$12:$S$1011,B955,$Z$12:$Z$1011)),Z955)))</f>
        <v>0</v>
      </c>
      <c r="I955" s="538" t="str">
        <f aca="false">'ORÇ.GLOBAL REF.'!H955</f>
        <v/>
      </c>
      <c r="J955" s="163" t="str">
        <f aca="false">'ORÇ.GLOBAL REF.'!I955</f>
        <v/>
      </c>
      <c r="K955" s="539" t="str">
        <f aca="false">'ORÇ.GLOBAL REF.'!J955</f>
        <v/>
      </c>
      <c r="L955" s="168" t="str">
        <f aca="false">IF(B955&gt;0,"ok","ocultar")</f>
        <v>ocultar</v>
      </c>
      <c r="M955" s="102"/>
      <c r="N955" s="102"/>
      <c r="O955" s="102"/>
      <c r="R955" s="157" t="n">
        <f aca="false">IF(B955=0,R954,IF(ISNONTEXT(B955)=TRUE(),INT(B955),INT(LEFT(B955,FIND(".",B955)-1))))</f>
        <v>3</v>
      </c>
      <c r="S955" s="157" t="str">
        <f aca="false">IF(S956=1,1,IF(B955&lt;&gt;0,1,IF(C955&lt;&gt;0,1,IF(D955&lt;&gt;0,1,IF(E955&lt;&gt;0,1,"")))))</f>
        <v/>
      </c>
      <c r="T955" s="157" t="str">
        <f aca="false">IF(R955=0," ",IF(R955&lt;&gt;R954,R955," "))</f>
        <v> </v>
      </c>
      <c r="U955" s="88"/>
      <c r="V955" s="75" t="e">
        <f aca="false">IF(R955&lt;&gt;T955,(IF(J955="",H955*(INFORMAÇÕES!$Q$79/INFORMAÇÕES!$Q$82),IF(J955="R",H955,0))),0)</f>
        <v>#DIV/0!</v>
      </c>
      <c r="W955" s="75" t="e">
        <f aca="false">IF(R955&lt;&gt;T955,(IF(J955="",H955*(INFORMAÇÕES!$Q$80/INFORMAÇÕES!$Q$82),IF(J955="C",H955,0))),0)</f>
        <v>#DIV/0!</v>
      </c>
      <c r="X955" s="75" t="n">
        <f aca="false">IF(R955&lt;&gt;T955,(IF(J955="",H955*INFORMAÇÕES!$U$115,IF(J955="CF",H955,0))),0)</f>
        <v>0</v>
      </c>
      <c r="Y955" s="75" t="n">
        <f aca="false">IF(R955&lt;&gt;T955,(IF(J955="",H955*INFORMAÇÕES!$U$116,IF(J955="O",H955,0))),0)</f>
        <v>0</v>
      </c>
      <c r="Z955" s="75" t="n">
        <f aca="false">IF(E955&lt;&gt;0,H955,0)</f>
        <v>0</v>
      </c>
    </row>
    <row r="956" s="174" customFormat="true" ht="14.25" hidden="false" customHeight="true" outlineLevel="0" collapsed="false">
      <c r="A956" s="159" t="n">
        <v>945</v>
      </c>
      <c r="B956" s="160" t="n">
        <f aca="false">'ORÇ.GLOBAL REF.'!B956</f>
        <v>0</v>
      </c>
      <c r="C956" s="536" t="n">
        <f aca="false">'ORÇ.GLOBAL REF.'!C956</f>
        <v>0</v>
      </c>
      <c r="D956" s="162" t="n">
        <f aca="false">'ORÇ.GLOBAL REF.'!D956</f>
        <v>0</v>
      </c>
      <c r="E956" s="162" t="n">
        <f aca="false">'ORÇ.GLOBAL REF.'!E956</f>
        <v>0</v>
      </c>
      <c r="F956" s="537"/>
      <c r="G956" s="163" t="n">
        <f aca="false">ROUND(F956,2)</f>
        <v>0</v>
      </c>
      <c r="H956" s="163" t="n">
        <f aca="false">IF('ORÇ.GLOBAL P CAIXA'!K956="EXEC.",0,IF(E956&lt;&gt;0,ROUND(E956*G956,2),IF(Z956=0,(SUMIF('ORÇ.GLOBAL REF.'!$S$12:$S$1011,B956,$Z$12:$Z$1011)),Z956)))</f>
        <v>0</v>
      </c>
      <c r="I956" s="538" t="str">
        <f aca="false">'ORÇ.GLOBAL REF.'!H956</f>
        <v/>
      </c>
      <c r="J956" s="163" t="str">
        <f aca="false">'ORÇ.GLOBAL REF.'!I956</f>
        <v/>
      </c>
      <c r="K956" s="539" t="str">
        <f aca="false">'ORÇ.GLOBAL REF.'!J956</f>
        <v/>
      </c>
      <c r="L956" s="168" t="str">
        <f aca="false">IF(B956&gt;0,"ok","ocultar")</f>
        <v>ocultar</v>
      </c>
      <c r="M956" s="102"/>
      <c r="N956" s="102"/>
      <c r="O956" s="102"/>
      <c r="R956" s="157" t="n">
        <f aca="false">IF(B956=0,R955,IF(ISNONTEXT(B956)=TRUE(),INT(B956),INT(LEFT(B956,FIND(".",B956)-1))))</f>
        <v>3</v>
      </c>
      <c r="S956" s="157" t="str">
        <f aca="false">IF(S957=1,1,IF(B956&lt;&gt;0,1,IF(C956&lt;&gt;0,1,IF(D956&lt;&gt;0,1,IF(E956&lt;&gt;0,1,"")))))</f>
        <v/>
      </c>
      <c r="T956" s="157" t="str">
        <f aca="false">IF(R956=0," ",IF(R956&lt;&gt;R955,R956," "))</f>
        <v> </v>
      </c>
      <c r="U956" s="88"/>
      <c r="V956" s="75" t="e">
        <f aca="false">IF(R956&lt;&gt;T956,(IF(J956="",H956*(INFORMAÇÕES!$Q$79/INFORMAÇÕES!$Q$82),IF(J956="R",H956,0))),0)</f>
        <v>#DIV/0!</v>
      </c>
      <c r="W956" s="75" t="e">
        <f aca="false">IF(R956&lt;&gt;T956,(IF(J956="",H956*(INFORMAÇÕES!$Q$80/INFORMAÇÕES!$Q$82),IF(J956="C",H956,0))),0)</f>
        <v>#DIV/0!</v>
      </c>
      <c r="X956" s="75" t="n">
        <f aca="false">IF(R956&lt;&gt;T956,(IF(J956="",H956*INFORMAÇÕES!$U$115,IF(J956="CF",H956,0))),0)</f>
        <v>0</v>
      </c>
      <c r="Y956" s="75" t="n">
        <f aca="false">IF(R956&lt;&gt;T956,(IF(J956="",H956*INFORMAÇÕES!$U$116,IF(J956="O",H956,0))),0)</f>
        <v>0</v>
      </c>
      <c r="Z956" s="75" t="n">
        <f aca="false">IF(E956&lt;&gt;0,H956,0)</f>
        <v>0</v>
      </c>
    </row>
    <row r="957" s="174" customFormat="true" ht="14.25" hidden="false" customHeight="true" outlineLevel="0" collapsed="false">
      <c r="A957" s="159" t="n">
        <v>946</v>
      </c>
      <c r="B957" s="160" t="n">
        <f aca="false">'ORÇ.GLOBAL REF.'!B957</f>
        <v>0</v>
      </c>
      <c r="C957" s="536" t="n">
        <f aca="false">'ORÇ.GLOBAL REF.'!C957</f>
        <v>0</v>
      </c>
      <c r="D957" s="162" t="n">
        <f aca="false">'ORÇ.GLOBAL REF.'!D957</f>
        <v>0</v>
      </c>
      <c r="E957" s="162" t="n">
        <f aca="false">'ORÇ.GLOBAL REF.'!E957</f>
        <v>0</v>
      </c>
      <c r="F957" s="537"/>
      <c r="G957" s="163" t="n">
        <f aca="false">ROUND(F957,2)</f>
        <v>0</v>
      </c>
      <c r="H957" s="163" t="n">
        <f aca="false">IF('ORÇ.GLOBAL P CAIXA'!K957="EXEC.",0,IF(E957&lt;&gt;0,ROUND(E957*G957,2),IF(Z957=0,(SUMIF('ORÇ.GLOBAL REF.'!$S$12:$S$1011,B957,$Z$12:$Z$1011)),Z957)))</f>
        <v>0</v>
      </c>
      <c r="I957" s="538" t="str">
        <f aca="false">'ORÇ.GLOBAL REF.'!H957</f>
        <v/>
      </c>
      <c r="J957" s="163" t="str">
        <f aca="false">'ORÇ.GLOBAL REF.'!I957</f>
        <v/>
      </c>
      <c r="K957" s="539" t="str">
        <f aca="false">'ORÇ.GLOBAL REF.'!J957</f>
        <v/>
      </c>
      <c r="L957" s="168" t="str">
        <f aca="false">IF(B957&gt;0,"ok","ocultar")</f>
        <v>ocultar</v>
      </c>
      <c r="M957" s="102"/>
      <c r="N957" s="102"/>
      <c r="O957" s="102"/>
      <c r="R957" s="157" t="n">
        <f aca="false">IF(B957=0,R956,IF(ISNONTEXT(B957)=TRUE(),INT(B957),INT(LEFT(B957,FIND(".",B957)-1))))</f>
        <v>3</v>
      </c>
      <c r="S957" s="157" t="str">
        <f aca="false">IF(S958=1,1,IF(B957&lt;&gt;0,1,IF(C957&lt;&gt;0,1,IF(D957&lt;&gt;0,1,IF(E957&lt;&gt;0,1,"")))))</f>
        <v/>
      </c>
      <c r="T957" s="157" t="str">
        <f aca="false">IF(R957=0," ",IF(R957&lt;&gt;R956,R957," "))</f>
        <v> </v>
      </c>
      <c r="U957" s="88"/>
      <c r="V957" s="75" t="e">
        <f aca="false">IF(R957&lt;&gt;T957,(IF(J957="",H957*(INFORMAÇÕES!$Q$79/INFORMAÇÕES!$Q$82),IF(J957="R",H957,0))),0)</f>
        <v>#DIV/0!</v>
      </c>
      <c r="W957" s="75" t="e">
        <f aca="false">IF(R957&lt;&gt;T957,(IF(J957="",H957*(INFORMAÇÕES!$Q$80/INFORMAÇÕES!$Q$82),IF(J957="C",H957,0))),0)</f>
        <v>#DIV/0!</v>
      </c>
      <c r="X957" s="75" t="n">
        <f aca="false">IF(R957&lt;&gt;T957,(IF(J957="",H957*INFORMAÇÕES!$U$115,IF(J957="CF",H957,0))),0)</f>
        <v>0</v>
      </c>
      <c r="Y957" s="75" t="n">
        <f aca="false">IF(R957&lt;&gt;T957,(IF(J957="",H957*INFORMAÇÕES!$U$116,IF(J957="O",H957,0))),0)</f>
        <v>0</v>
      </c>
      <c r="Z957" s="75" t="n">
        <f aca="false">IF(E957&lt;&gt;0,H957,0)</f>
        <v>0</v>
      </c>
    </row>
    <row r="958" s="174" customFormat="true" ht="14.25" hidden="false" customHeight="true" outlineLevel="0" collapsed="false">
      <c r="A958" s="159" t="n">
        <v>947</v>
      </c>
      <c r="B958" s="160" t="n">
        <f aca="false">'ORÇ.GLOBAL REF.'!B958</f>
        <v>0</v>
      </c>
      <c r="C958" s="536" t="n">
        <f aca="false">'ORÇ.GLOBAL REF.'!C958</f>
        <v>0</v>
      </c>
      <c r="D958" s="162" t="n">
        <f aca="false">'ORÇ.GLOBAL REF.'!D958</f>
        <v>0</v>
      </c>
      <c r="E958" s="162" t="n">
        <f aca="false">'ORÇ.GLOBAL REF.'!E958</f>
        <v>0</v>
      </c>
      <c r="F958" s="537"/>
      <c r="G958" s="163" t="n">
        <f aca="false">ROUND(F958,2)</f>
        <v>0</v>
      </c>
      <c r="H958" s="163" t="n">
        <f aca="false">IF('ORÇ.GLOBAL P CAIXA'!K958="EXEC.",0,IF(E958&lt;&gt;0,ROUND(E958*G958,2),IF(Z958=0,(SUMIF('ORÇ.GLOBAL REF.'!$S$12:$S$1011,B958,$Z$12:$Z$1011)),Z958)))</f>
        <v>0</v>
      </c>
      <c r="I958" s="538" t="str">
        <f aca="false">'ORÇ.GLOBAL REF.'!H958</f>
        <v/>
      </c>
      <c r="J958" s="163" t="str">
        <f aca="false">'ORÇ.GLOBAL REF.'!I958</f>
        <v/>
      </c>
      <c r="K958" s="539" t="str">
        <f aca="false">'ORÇ.GLOBAL REF.'!J958</f>
        <v/>
      </c>
      <c r="L958" s="168" t="str">
        <f aca="false">IF(B958&gt;0,"ok","ocultar")</f>
        <v>ocultar</v>
      </c>
      <c r="M958" s="102"/>
      <c r="N958" s="102"/>
      <c r="O958" s="102"/>
      <c r="R958" s="157" t="n">
        <f aca="false">IF(B958=0,R957,IF(ISNONTEXT(B958)=TRUE(),INT(B958),INT(LEFT(B958,FIND(".",B958)-1))))</f>
        <v>3</v>
      </c>
      <c r="S958" s="157" t="str">
        <f aca="false">IF(S959=1,1,IF(B958&lt;&gt;0,1,IF(C958&lt;&gt;0,1,IF(D958&lt;&gt;0,1,IF(E958&lt;&gt;0,1,"")))))</f>
        <v/>
      </c>
      <c r="T958" s="157" t="str">
        <f aca="false">IF(R958=0," ",IF(R958&lt;&gt;R957,R958," "))</f>
        <v> </v>
      </c>
      <c r="U958" s="88"/>
      <c r="V958" s="75" t="e">
        <f aca="false">IF(R958&lt;&gt;T958,(IF(J958="",H958*(INFORMAÇÕES!$Q$79/INFORMAÇÕES!$Q$82),IF(J958="R",H958,0))),0)</f>
        <v>#DIV/0!</v>
      </c>
      <c r="W958" s="75" t="e">
        <f aca="false">IF(R958&lt;&gt;T958,(IF(J958="",H958*(INFORMAÇÕES!$Q$80/INFORMAÇÕES!$Q$82),IF(J958="C",H958,0))),0)</f>
        <v>#DIV/0!</v>
      </c>
      <c r="X958" s="75" t="n">
        <f aca="false">IF(R958&lt;&gt;T958,(IF(J958="",H958*INFORMAÇÕES!$U$115,IF(J958="CF",H958,0))),0)</f>
        <v>0</v>
      </c>
      <c r="Y958" s="75" t="n">
        <f aca="false">IF(R958&lt;&gt;T958,(IF(J958="",H958*INFORMAÇÕES!$U$116,IF(J958="O",H958,0))),0)</f>
        <v>0</v>
      </c>
      <c r="Z958" s="75" t="n">
        <f aca="false">IF(E958&lt;&gt;0,H958,0)</f>
        <v>0</v>
      </c>
    </row>
    <row r="959" s="174" customFormat="true" ht="14.25" hidden="false" customHeight="true" outlineLevel="0" collapsed="false">
      <c r="A959" s="159" t="n">
        <v>948</v>
      </c>
      <c r="B959" s="160" t="n">
        <f aca="false">'ORÇ.GLOBAL REF.'!B959</f>
        <v>0</v>
      </c>
      <c r="C959" s="536" t="n">
        <f aca="false">'ORÇ.GLOBAL REF.'!C959</f>
        <v>0</v>
      </c>
      <c r="D959" s="162" t="n">
        <f aca="false">'ORÇ.GLOBAL REF.'!D959</f>
        <v>0</v>
      </c>
      <c r="E959" s="162" t="n">
        <f aca="false">'ORÇ.GLOBAL REF.'!E959</f>
        <v>0</v>
      </c>
      <c r="F959" s="537"/>
      <c r="G959" s="163" t="n">
        <f aca="false">ROUND(F959,2)</f>
        <v>0</v>
      </c>
      <c r="H959" s="163" t="n">
        <f aca="false">IF('ORÇ.GLOBAL P CAIXA'!K959="EXEC.",0,IF(E959&lt;&gt;0,ROUND(E959*G959,2),IF(Z959=0,(SUMIF('ORÇ.GLOBAL REF.'!$S$12:$S$1011,B959,$Z$12:$Z$1011)),Z959)))</f>
        <v>0</v>
      </c>
      <c r="I959" s="538" t="str">
        <f aca="false">'ORÇ.GLOBAL REF.'!H959</f>
        <v/>
      </c>
      <c r="J959" s="163" t="str">
        <f aca="false">'ORÇ.GLOBAL REF.'!I959</f>
        <v/>
      </c>
      <c r="K959" s="539" t="str">
        <f aca="false">'ORÇ.GLOBAL REF.'!J959</f>
        <v/>
      </c>
      <c r="L959" s="168" t="str">
        <f aca="false">IF(B959&gt;0,"ok","ocultar")</f>
        <v>ocultar</v>
      </c>
      <c r="M959" s="102"/>
      <c r="N959" s="102"/>
      <c r="O959" s="102"/>
      <c r="R959" s="157" t="n">
        <f aca="false">IF(B959=0,R958,IF(ISNONTEXT(B959)=TRUE(),INT(B959),INT(LEFT(B959,FIND(".",B959)-1))))</f>
        <v>3</v>
      </c>
      <c r="S959" s="157" t="str">
        <f aca="false">IF(S960=1,1,IF(B959&lt;&gt;0,1,IF(C959&lt;&gt;0,1,IF(D959&lt;&gt;0,1,IF(E959&lt;&gt;0,1,"")))))</f>
        <v/>
      </c>
      <c r="T959" s="157" t="str">
        <f aca="false">IF(R959=0," ",IF(R959&lt;&gt;R958,R959," "))</f>
        <v> </v>
      </c>
      <c r="U959" s="88"/>
      <c r="V959" s="75" t="e">
        <f aca="false">IF(R959&lt;&gt;T959,(IF(J959="",H959*(INFORMAÇÕES!$Q$79/INFORMAÇÕES!$Q$82),IF(J959="R",H959,0))),0)</f>
        <v>#DIV/0!</v>
      </c>
      <c r="W959" s="75" t="e">
        <f aca="false">IF(R959&lt;&gt;T959,(IF(J959="",H959*(INFORMAÇÕES!$Q$80/INFORMAÇÕES!$Q$82),IF(J959="C",H959,0))),0)</f>
        <v>#DIV/0!</v>
      </c>
      <c r="X959" s="75" t="n">
        <f aca="false">IF(R959&lt;&gt;T959,(IF(J959="",H959*INFORMAÇÕES!$U$115,IF(J959="CF",H959,0))),0)</f>
        <v>0</v>
      </c>
      <c r="Y959" s="75" t="n">
        <f aca="false">IF(R959&lt;&gt;T959,(IF(J959="",H959*INFORMAÇÕES!$U$116,IF(J959="O",H959,0))),0)</f>
        <v>0</v>
      </c>
      <c r="Z959" s="75" t="n">
        <f aca="false">IF(E959&lt;&gt;0,H959,0)</f>
        <v>0</v>
      </c>
    </row>
    <row r="960" s="174" customFormat="true" ht="14.25" hidden="false" customHeight="true" outlineLevel="0" collapsed="false">
      <c r="A960" s="159" t="n">
        <v>949</v>
      </c>
      <c r="B960" s="160" t="n">
        <f aca="false">'ORÇ.GLOBAL REF.'!B960</f>
        <v>0</v>
      </c>
      <c r="C960" s="536" t="n">
        <f aca="false">'ORÇ.GLOBAL REF.'!C960</f>
        <v>0</v>
      </c>
      <c r="D960" s="162" t="n">
        <f aca="false">'ORÇ.GLOBAL REF.'!D960</f>
        <v>0</v>
      </c>
      <c r="E960" s="162" t="n">
        <f aca="false">'ORÇ.GLOBAL REF.'!E960</f>
        <v>0</v>
      </c>
      <c r="F960" s="537"/>
      <c r="G960" s="163" t="n">
        <f aca="false">ROUND(F960,2)</f>
        <v>0</v>
      </c>
      <c r="H960" s="163" t="n">
        <f aca="false">IF('ORÇ.GLOBAL P CAIXA'!K960="EXEC.",0,IF(E960&lt;&gt;0,ROUND(E960*G960,2),IF(Z960=0,(SUMIF('ORÇ.GLOBAL REF.'!$S$12:$S$1011,B960,$Z$12:$Z$1011)),Z960)))</f>
        <v>0</v>
      </c>
      <c r="I960" s="538" t="str">
        <f aca="false">'ORÇ.GLOBAL REF.'!H960</f>
        <v/>
      </c>
      <c r="J960" s="163" t="str">
        <f aca="false">'ORÇ.GLOBAL REF.'!I960</f>
        <v/>
      </c>
      <c r="K960" s="539" t="str">
        <f aca="false">'ORÇ.GLOBAL REF.'!J960</f>
        <v/>
      </c>
      <c r="L960" s="168" t="str">
        <f aca="false">IF(B960&gt;0,"ok","ocultar")</f>
        <v>ocultar</v>
      </c>
      <c r="M960" s="102"/>
      <c r="N960" s="102"/>
      <c r="O960" s="102"/>
      <c r="R960" s="157" t="n">
        <f aca="false">IF(B960=0,R959,IF(ISNONTEXT(B960)=TRUE(),INT(B960),INT(LEFT(B960,FIND(".",B960)-1))))</f>
        <v>3</v>
      </c>
      <c r="S960" s="157" t="str">
        <f aca="false">IF(S961=1,1,IF(B960&lt;&gt;0,1,IF(C960&lt;&gt;0,1,IF(D960&lt;&gt;0,1,IF(E960&lt;&gt;0,1,"")))))</f>
        <v/>
      </c>
      <c r="T960" s="157" t="str">
        <f aca="false">IF(R960=0," ",IF(R960&lt;&gt;R959,R960," "))</f>
        <v> </v>
      </c>
      <c r="U960" s="88"/>
      <c r="V960" s="75" t="e">
        <f aca="false">IF(R960&lt;&gt;T960,(IF(J960="",H960*(INFORMAÇÕES!$Q$79/INFORMAÇÕES!$Q$82),IF(J960="R",H960,0))),0)</f>
        <v>#DIV/0!</v>
      </c>
      <c r="W960" s="75" t="e">
        <f aca="false">IF(R960&lt;&gt;T960,(IF(J960="",H960*(INFORMAÇÕES!$Q$80/INFORMAÇÕES!$Q$82),IF(J960="C",H960,0))),0)</f>
        <v>#DIV/0!</v>
      </c>
      <c r="X960" s="75" t="n">
        <f aca="false">IF(R960&lt;&gt;T960,(IF(J960="",H960*INFORMAÇÕES!$U$115,IF(J960="CF",H960,0))),0)</f>
        <v>0</v>
      </c>
      <c r="Y960" s="75" t="n">
        <f aca="false">IF(R960&lt;&gt;T960,(IF(J960="",H960*INFORMAÇÕES!$U$116,IF(J960="O",H960,0))),0)</f>
        <v>0</v>
      </c>
      <c r="Z960" s="75" t="n">
        <f aca="false">IF(E960&lt;&gt;0,H960,0)</f>
        <v>0</v>
      </c>
    </row>
    <row r="961" s="174" customFormat="true" ht="14.25" hidden="false" customHeight="true" outlineLevel="0" collapsed="false">
      <c r="A961" s="159" t="n">
        <v>950</v>
      </c>
      <c r="B961" s="160" t="n">
        <f aca="false">'ORÇ.GLOBAL REF.'!B961</f>
        <v>0</v>
      </c>
      <c r="C961" s="536" t="n">
        <f aca="false">'ORÇ.GLOBAL REF.'!C961</f>
        <v>0</v>
      </c>
      <c r="D961" s="162" t="n">
        <f aca="false">'ORÇ.GLOBAL REF.'!D961</f>
        <v>0</v>
      </c>
      <c r="E961" s="162" t="n">
        <f aca="false">'ORÇ.GLOBAL REF.'!E961</f>
        <v>0</v>
      </c>
      <c r="F961" s="537"/>
      <c r="G961" s="163" t="n">
        <f aca="false">ROUND(F961,2)</f>
        <v>0</v>
      </c>
      <c r="H961" s="163" t="n">
        <f aca="false">IF('ORÇ.GLOBAL P CAIXA'!K961="EXEC.",0,IF(E961&lt;&gt;0,ROUND(E961*G961,2),IF(Z961=0,(SUMIF('ORÇ.GLOBAL REF.'!$S$12:$S$1011,B961,$Z$12:$Z$1011)),Z961)))</f>
        <v>0</v>
      </c>
      <c r="I961" s="538" t="str">
        <f aca="false">'ORÇ.GLOBAL REF.'!H961</f>
        <v/>
      </c>
      <c r="J961" s="163" t="str">
        <f aca="false">'ORÇ.GLOBAL REF.'!I961</f>
        <v/>
      </c>
      <c r="K961" s="539" t="str">
        <f aca="false">'ORÇ.GLOBAL REF.'!J961</f>
        <v/>
      </c>
      <c r="L961" s="168" t="str">
        <f aca="false">IF(B961&gt;0,"ok","ocultar")</f>
        <v>ocultar</v>
      </c>
      <c r="M961" s="102"/>
      <c r="N961" s="102"/>
      <c r="O961" s="102"/>
      <c r="R961" s="157" t="n">
        <f aca="false">IF(B961=0,R960,IF(ISNONTEXT(B961)=TRUE(),INT(B961),INT(LEFT(B961,FIND(".",B961)-1))))</f>
        <v>3</v>
      </c>
      <c r="S961" s="157" t="str">
        <f aca="false">IF(S962=1,1,IF(B961&lt;&gt;0,1,IF(C961&lt;&gt;0,1,IF(D961&lt;&gt;0,1,IF(E961&lt;&gt;0,1,"")))))</f>
        <v/>
      </c>
      <c r="T961" s="157" t="str">
        <f aca="false">IF(R961=0," ",IF(R961&lt;&gt;R960,R961," "))</f>
        <v> </v>
      </c>
      <c r="U961" s="88"/>
      <c r="V961" s="75" t="e">
        <f aca="false">IF(R961&lt;&gt;T961,(IF(J961="",H961*(INFORMAÇÕES!$Q$79/INFORMAÇÕES!$Q$82),IF(J961="R",H961,0))),0)</f>
        <v>#DIV/0!</v>
      </c>
      <c r="W961" s="75" t="e">
        <f aca="false">IF(R961&lt;&gt;T961,(IF(J961="",H961*(INFORMAÇÕES!$Q$80/INFORMAÇÕES!$Q$82),IF(J961="C",H961,0))),0)</f>
        <v>#DIV/0!</v>
      </c>
      <c r="X961" s="75" t="n">
        <f aca="false">IF(R961&lt;&gt;T961,(IF(J961="",H961*INFORMAÇÕES!$U$115,IF(J961="CF",H961,0))),0)</f>
        <v>0</v>
      </c>
      <c r="Y961" s="75" t="n">
        <f aca="false">IF(R961&lt;&gt;T961,(IF(J961="",H961*INFORMAÇÕES!$U$116,IF(J961="O",H961,0))),0)</f>
        <v>0</v>
      </c>
      <c r="Z961" s="75" t="n">
        <f aca="false">IF(E961&lt;&gt;0,H961,0)</f>
        <v>0</v>
      </c>
    </row>
    <row r="962" s="174" customFormat="true" ht="14.25" hidden="false" customHeight="true" outlineLevel="0" collapsed="false">
      <c r="A962" s="159" t="n">
        <v>951</v>
      </c>
      <c r="B962" s="160" t="n">
        <f aca="false">'ORÇ.GLOBAL REF.'!B962</f>
        <v>0</v>
      </c>
      <c r="C962" s="536" t="n">
        <f aca="false">'ORÇ.GLOBAL REF.'!C962</f>
        <v>0</v>
      </c>
      <c r="D962" s="162" t="n">
        <f aca="false">'ORÇ.GLOBAL REF.'!D962</f>
        <v>0</v>
      </c>
      <c r="E962" s="162" t="n">
        <f aca="false">'ORÇ.GLOBAL REF.'!E962</f>
        <v>0</v>
      </c>
      <c r="F962" s="537"/>
      <c r="G962" s="163" t="n">
        <f aca="false">ROUND(F962,2)</f>
        <v>0</v>
      </c>
      <c r="H962" s="163" t="n">
        <f aca="false">IF('ORÇ.GLOBAL P CAIXA'!K962="EXEC.",0,IF(E962&lt;&gt;0,ROUND(E962*G962,2),IF(Z962=0,(SUMIF('ORÇ.GLOBAL REF.'!$S$12:$S$1011,B962,$Z$12:$Z$1011)),Z962)))</f>
        <v>0</v>
      </c>
      <c r="I962" s="538" t="str">
        <f aca="false">'ORÇ.GLOBAL REF.'!H962</f>
        <v/>
      </c>
      <c r="J962" s="163" t="str">
        <f aca="false">'ORÇ.GLOBAL REF.'!I962</f>
        <v/>
      </c>
      <c r="K962" s="539" t="str">
        <f aca="false">'ORÇ.GLOBAL REF.'!J962</f>
        <v/>
      </c>
      <c r="L962" s="168" t="str">
        <f aca="false">IF(B962&gt;0,"ok","ocultar")</f>
        <v>ocultar</v>
      </c>
      <c r="M962" s="102"/>
      <c r="N962" s="102"/>
      <c r="O962" s="102"/>
      <c r="R962" s="157" t="n">
        <f aca="false">IF(B962=0,R961,IF(ISNONTEXT(B962)=TRUE(),INT(B962),INT(LEFT(B962,FIND(".",B962)-1))))</f>
        <v>3</v>
      </c>
      <c r="S962" s="157" t="str">
        <f aca="false">IF(S963=1,1,IF(B962&lt;&gt;0,1,IF(C962&lt;&gt;0,1,IF(D962&lt;&gt;0,1,IF(E962&lt;&gt;0,1,"")))))</f>
        <v/>
      </c>
      <c r="T962" s="157" t="str">
        <f aca="false">IF(R962=0," ",IF(R962&lt;&gt;R961,R962," "))</f>
        <v> </v>
      </c>
      <c r="U962" s="88"/>
      <c r="V962" s="75" t="e">
        <f aca="false">IF(R962&lt;&gt;T962,(IF(J962="",H962*(INFORMAÇÕES!$Q$79/INFORMAÇÕES!$Q$82),IF(J962="R",H962,0))),0)</f>
        <v>#DIV/0!</v>
      </c>
      <c r="W962" s="75" t="e">
        <f aca="false">IF(R962&lt;&gt;T962,(IF(J962="",H962*(INFORMAÇÕES!$Q$80/INFORMAÇÕES!$Q$82),IF(J962="C",H962,0))),0)</f>
        <v>#DIV/0!</v>
      </c>
      <c r="X962" s="75" t="n">
        <f aca="false">IF(R962&lt;&gt;T962,(IF(J962="",H962*INFORMAÇÕES!$U$115,IF(J962="CF",H962,0))),0)</f>
        <v>0</v>
      </c>
      <c r="Y962" s="75" t="n">
        <f aca="false">IF(R962&lt;&gt;T962,(IF(J962="",H962*INFORMAÇÕES!$U$116,IF(J962="O",H962,0))),0)</f>
        <v>0</v>
      </c>
      <c r="Z962" s="75" t="n">
        <f aca="false">IF(E962&lt;&gt;0,H962,0)</f>
        <v>0</v>
      </c>
    </row>
    <row r="963" s="174" customFormat="true" ht="14.25" hidden="false" customHeight="true" outlineLevel="0" collapsed="false">
      <c r="A963" s="159" t="n">
        <v>952</v>
      </c>
      <c r="B963" s="160" t="n">
        <f aca="false">'ORÇ.GLOBAL REF.'!B963</f>
        <v>0</v>
      </c>
      <c r="C963" s="536" t="n">
        <f aca="false">'ORÇ.GLOBAL REF.'!C963</f>
        <v>0</v>
      </c>
      <c r="D963" s="162" t="n">
        <f aca="false">'ORÇ.GLOBAL REF.'!D963</f>
        <v>0</v>
      </c>
      <c r="E963" s="162" t="n">
        <f aca="false">'ORÇ.GLOBAL REF.'!E963</f>
        <v>0</v>
      </c>
      <c r="F963" s="537"/>
      <c r="G963" s="163" t="n">
        <f aca="false">ROUND(F963,2)</f>
        <v>0</v>
      </c>
      <c r="H963" s="163" t="n">
        <f aca="false">IF('ORÇ.GLOBAL P CAIXA'!K963="EXEC.",0,IF(E963&lt;&gt;0,ROUND(E963*G963,2),IF(Z963=0,(SUMIF('ORÇ.GLOBAL REF.'!$S$12:$S$1011,B963,$Z$12:$Z$1011)),Z963)))</f>
        <v>0</v>
      </c>
      <c r="I963" s="538" t="str">
        <f aca="false">'ORÇ.GLOBAL REF.'!H963</f>
        <v/>
      </c>
      <c r="J963" s="163" t="str">
        <f aca="false">'ORÇ.GLOBAL REF.'!I963</f>
        <v/>
      </c>
      <c r="K963" s="539" t="str">
        <f aca="false">'ORÇ.GLOBAL REF.'!J963</f>
        <v/>
      </c>
      <c r="L963" s="168" t="str">
        <f aca="false">IF(B963&gt;0,"ok","ocultar")</f>
        <v>ocultar</v>
      </c>
      <c r="M963" s="102"/>
      <c r="N963" s="102"/>
      <c r="O963" s="102"/>
      <c r="R963" s="157" t="n">
        <f aca="false">IF(B963=0,R962,IF(ISNONTEXT(B963)=TRUE(),INT(B963),INT(LEFT(B963,FIND(".",B963)-1))))</f>
        <v>3</v>
      </c>
      <c r="S963" s="157" t="str">
        <f aca="false">IF(S964=1,1,IF(B963&lt;&gt;0,1,IF(C963&lt;&gt;0,1,IF(D963&lt;&gt;0,1,IF(E963&lt;&gt;0,1,"")))))</f>
        <v/>
      </c>
      <c r="T963" s="157" t="str">
        <f aca="false">IF(R963=0," ",IF(R963&lt;&gt;R962,R963," "))</f>
        <v> </v>
      </c>
      <c r="U963" s="88"/>
      <c r="V963" s="75" t="e">
        <f aca="false">IF(R963&lt;&gt;T963,(IF(J963="",H963*(INFORMAÇÕES!$Q$79/INFORMAÇÕES!$Q$82),IF(J963="R",H963,0))),0)</f>
        <v>#DIV/0!</v>
      </c>
      <c r="W963" s="75" t="e">
        <f aca="false">IF(R963&lt;&gt;T963,(IF(J963="",H963*(INFORMAÇÕES!$Q$80/INFORMAÇÕES!$Q$82),IF(J963="C",H963,0))),0)</f>
        <v>#DIV/0!</v>
      </c>
      <c r="X963" s="75" t="n">
        <f aca="false">IF(R963&lt;&gt;T963,(IF(J963="",H963*INFORMAÇÕES!$U$115,IF(J963="CF",H963,0))),0)</f>
        <v>0</v>
      </c>
      <c r="Y963" s="75" t="n">
        <f aca="false">IF(R963&lt;&gt;T963,(IF(J963="",H963*INFORMAÇÕES!$U$116,IF(J963="O",H963,0))),0)</f>
        <v>0</v>
      </c>
      <c r="Z963" s="75" t="n">
        <f aca="false">IF(E963&lt;&gt;0,H963,0)</f>
        <v>0</v>
      </c>
    </row>
    <row r="964" s="174" customFormat="true" ht="14.25" hidden="false" customHeight="true" outlineLevel="0" collapsed="false">
      <c r="A964" s="159" t="n">
        <v>953</v>
      </c>
      <c r="B964" s="160" t="n">
        <f aca="false">'ORÇ.GLOBAL REF.'!B964</f>
        <v>0</v>
      </c>
      <c r="C964" s="536" t="n">
        <f aca="false">'ORÇ.GLOBAL REF.'!C964</f>
        <v>0</v>
      </c>
      <c r="D964" s="162" t="n">
        <f aca="false">'ORÇ.GLOBAL REF.'!D964</f>
        <v>0</v>
      </c>
      <c r="E964" s="162" t="n">
        <f aca="false">'ORÇ.GLOBAL REF.'!E964</f>
        <v>0</v>
      </c>
      <c r="F964" s="537"/>
      <c r="G964" s="163" t="n">
        <f aca="false">ROUND(F964,2)</f>
        <v>0</v>
      </c>
      <c r="H964" s="163" t="n">
        <f aca="false">IF('ORÇ.GLOBAL P CAIXA'!K964="EXEC.",0,IF(E964&lt;&gt;0,ROUND(E964*G964,2),IF(Z964=0,(SUMIF('ORÇ.GLOBAL REF.'!$S$12:$S$1011,B964,$Z$12:$Z$1011)),Z964)))</f>
        <v>0</v>
      </c>
      <c r="I964" s="538" t="str">
        <f aca="false">'ORÇ.GLOBAL REF.'!H964</f>
        <v/>
      </c>
      <c r="J964" s="163" t="str">
        <f aca="false">'ORÇ.GLOBAL REF.'!I964</f>
        <v/>
      </c>
      <c r="K964" s="539" t="str">
        <f aca="false">'ORÇ.GLOBAL REF.'!J964</f>
        <v/>
      </c>
      <c r="L964" s="168" t="str">
        <f aca="false">IF(B964&gt;0,"ok","ocultar")</f>
        <v>ocultar</v>
      </c>
      <c r="M964" s="102"/>
      <c r="N964" s="102"/>
      <c r="O964" s="102"/>
      <c r="R964" s="157" t="n">
        <f aca="false">IF(B964=0,R963,IF(ISNONTEXT(B964)=TRUE(),INT(B964),INT(LEFT(B964,FIND(".",B964)-1))))</f>
        <v>3</v>
      </c>
      <c r="S964" s="157" t="str">
        <f aca="false">IF(S965=1,1,IF(B964&lt;&gt;0,1,IF(C964&lt;&gt;0,1,IF(D964&lt;&gt;0,1,IF(E964&lt;&gt;0,1,"")))))</f>
        <v/>
      </c>
      <c r="T964" s="157" t="str">
        <f aca="false">IF(R964=0," ",IF(R964&lt;&gt;R963,R964," "))</f>
        <v> </v>
      </c>
      <c r="U964" s="88"/>
      <c r="V964" s="75" t="e">
        <f aca="false">IF(R964&lt;&gt;T964,(IF(J964="",H964*(INFORMAÇÕES!$Q$79/INFORMAÇÕES!$Q$82),IF(J964="R",H964,0))),0)</f>
        <v>#DIV/0!</v>
      </c>
      <c r="W964" s="75" t="e">
        <f aca="false">IF(R964&lt;&gt;T964,(IF(J964="",H964*(INFORMAÇÕES!$Q$80/INFORMAÇÕES!$Q$82),IF(J964="C",H964,0))),0)</f>
        <v>#DIV/0!</v>
      </c>
      <c r="X964" s="75" t="n">
        <f aca="false">IF(R964&lt;&gt;T964,(IF(J964="",H964*INFORMAÇÕES!$U$115,IF(J964="CF",H964,0))),0)</f>
        <v>0</v>
      </c>
      <c r="Y964" s="75" t="n">
        <f aca="false">IF(R964&lt;&gt;T964,(IF(J964="",H964*INFORMAÇÕES!$U$116,IF(J964="O",H964,0))),0)</f>
        <v>0</v>
      </c>
      <c r="Z964" s="75" t="n">
        <f aca="false">IF(E964&lt;&gt;0,H964,0)</f>
        <v>0</v>
      </c>
    </row>
    <row r="965" s="174" customFormat="true" ht="14.25" hidden="false" customHeight="true" outlineLevel="0" collapsed="false">
      <c r="A965" s="159" t="n">
        <v>954</v>
      </c>
      <c r="B965" s="160" t="n">
        <f aca="false">'ORÇ.GLOBAL REF.'!B965</f>
        <v>0</v>
      </c>
      <c r="C965" s="536" t="n">
        <f aca="false">'ORÇ.GLOBAL REF.'!C965</f>
        <v>0</v>
      </c>
      <c r="D965" s="162" t="n">
        <f aca="false">'ORÇ.GLOBAL REF.'!D965</f>
        <v>0</v>
      </c>
      <c r="E965" s="162" t="n">
        <f aca="false">'ORÇ.GLOBAL REF.'!E965</f>
        <v>0</v>
      </c>
      <c r="F965" s="537"/>
      <c r="G965" s="163" t="n">
        <f aca="false">ROUND(F965,2)</f>
        <v>0</v>
      </c>
      <c r="H965" s="163" t="n">
        <f aca="false">IF('ORÇ.GLOBAL P CAIXA'!K965="EXEC.",0,IF(E965&lt;&gt;0,ROUND(E965*G965,2),IF(Z965=0,(SUMIF('ORÇ.GLOBAL REF.'!$S$12:$S$1011,B965,$Z$12:$Z$1011)),Z965)))</f>
        <v>0</v>
      </c>
      <c r="I965" s="538" t="str">
        <f aca="false">'ORÇ.GLOBAL REF.'!H965</f>
        <v/>
      </c>
      <c r="J965" s="163" t="str">
        <f aca="false">'ORÇ.GLOBAL REF.'!I965</f>
        <v/>
      </c>
      <c r="K965" s="539" t="str">
        <f aca="false">'ORÇ.GLOBAL REF.'!J965</f>
        <v/>
      </c>
      <c r="L965" s="168" t="str">
        <f aca="false">IF(B965&gt;0,"ok","ocultar")</f>
        <v>ocultar</v>
      </c>
      <c r="M965" s="102"/>
      <c r="N965" s="102"/>
      <c r="O965" s="102"/>
      <c r="R965" s="157" t="n">
        <f aca="false">IF(B965=0,R964,IF(ISNONTEXT(B965)=TRUE(),INT(B965),INT(LEFT(B965,FIND(".",B965)-1))))</f>
        <v>3</v>
      </c>
      <c r="S965" s="157" t="str">
        <f aca="false">IF(S966=1,1,IF(B965&lt;&gt;0,1,IF(C965&lt;&gt;0,1,IF(D965&lt;&gt;0,1,IF(E965&lt;&gt;0,1,"")))))</f>
        <v/>
      </c>
      <c r="T965" s="157" t="str">
        <f aca="false">IF(R965=0," ",IF(R965&lt;&gt;R964,R965," "))</f>
        <v> </v>
      </c>
      <c r="U965" s="88"/>
      <c r="V965" s="75" t="e">
        <f aca="false">IF(R965&lt;&gt;T965,(IF(J965="",H965*(INFORMAÇÕES!$Q$79/INFORMAÇÕES!$Q$82),IF(J965="R",H965,0))),0)</f>
        <v>#DIV/0!</v>
      </c>
      <c r="W965" s="75" t="e">
        <f aca="false">IF(R965&lt;&gt;T965,(IF(J965="",H965*(INFORMAÇÕES!$Q$80/INFORMAÇÕES!$Q$82),IF(J965="C",H965,0))),0)</f>
        <v>#DIV/0!</v>
      </c>
      <c r="X965" s="75" t="n">
        <f aca="false">IF(R965&lt;&gt;T965,(IF(J965="",H965*INFORMAÇÕES!$U$115,IF(J965="CF",H965,0))),0)</f>
        <v>0</v>
      </c>
      <c r="Y965" s="75" t="n">
        <f aca="false">IF(R965&lt;&gt;T965,(IF(J965="",H965*INFORMAÇÕES!$U$116,IF(J965="O",H965,0))),0)</f>
        <v>0</v>
      </c>
      <c r="Z965" s="75" t="n">
        <f aca="false">IF(E965&lt;&gt;0,H965,0)</f>
        <v>0</v>
      </c>
    </row>
    <row r="966" s="174" customFormat="true" ht="14.25" hidden="false" customHeight="true" outlineLevel="0" collapsed="false">
      <c r="A966" s="159" t="n">
        <v>955</v>
      </c>
      <c r="B966" s="160" t="n">
        <f aca="false">'ORÇ.GLOBAL REF.'!B966</f>
        <v>0</v>
      </c>
      <c r="C966" s="536" t="n">
        <f aca="false">'ORÇ.GLOBAL REF.'!C966</f>
        <v>0</v>
      </c>
      <c r="D966" s="162" t="n">
        <f aca="false">'ORÇ.GLOBAL REF.'!D966</f>
        <v>0</v>
      </c>
      <c r="E966" s="162" t="n">
        <f aca="false">'ORÇ.GLOBAL REF.'!E966</f>
        <v>0</v>
      </c>
      <c r="F966" s="537"/>
      <c r="G966" s="163" t="n">
        <f aca="false">ROUND(F966,2)</f>
        <v>0</v>
      </c>
      <c r="H966" s="163" t="n">
        <f aca="false">IF('ORÇ.GLOBAL P CAIXA'!K966="EXEC.",0,IF(E966&lt;&gt;0,ROUND(E966*G966,2),IF(Z966=0,(SUMIF('ORÇ.GLOBAL REF.'!$S$12:$S$1011,B966,$Z$12:$Z$1011)),Z966)))</f>
        <v>0</v>
      </c>
      <c r="I966" s="538" t="str">
        <f aca="false">'ORÇ.GLOBAL REF.'!H966</f>
        <v/>
      </c>
      <c r="J966" s="163" t="str">
        <f aca="false">'ORÇ.GLOBAL REF.'!I966</f>
        <v/>
      </c>
      <c r="K966" s="539" t="str">
        <f aca="false">'ORÇ.GLOBAL REF.'!J966</f>
        <v/>
      </c>
      <c r="L966" s="168" t="str">
        <f aca="false">IF(B966&gt;0,"ok","ocultar")</f>
        <v>ocultar</v>
      </c>
      <c r="M966" s="102"/>
      <c r="N966" s="102"/>
      <c r="O966" s="102"/>
      <c r="R966" s="157" t="n">
        <f aca="false">IF(B966=0,R965,IF(ISNONTEXT(B966)=TRUE(),INT(B966),INT(LEFT(B966,FIND(".",B966)-1))))</f>
        <v>3</v>
      </c>
      <c r="S966" s="157" t="str">
        <f aca="false">IF(S967=1,1,IF(B966&lt;&gt;0,1,IF(C966&lt;&gt;0,1,IF(D966&lt;&gt;0,1,IF(E966&lt;&gt;0,1,"")))))</f>
        <v/>
      </c>
      <c r="T966" s="157" t="str">
        <f aca="false">IF(R966=0," ",IF(R966&lt;&gt;R965,R966," "))</f>
        <v> </v>
      </c>
      <c r="U966" s="88"/>
      <c r="V966" s="75" t="e">
        <f aca="false">IF(R966&lt;&gt;T966,(IF(J966="",H966*(INFORMAÇÕES!$Q$79/INFORMAÇÕES!$Q$82),IF(J966="R",H966,0))),0)</f>
        <v>#DIV/0!</v>
      </c>
      <c r="W966" s="75" t="e">
        <f aca="false">IF(R966&lt;&gt;T966,(IF(J966="",H966*(INFORMAÇÕES!$Q$80/INFORMAÇÕES!$Q$82),IF(J966="C",H966,0))),0)</f>
        <v>#DIV/0!</v>
      </c>
      <c r="X966" s="75" t="n">
        <f aca="false">IF(R966&lt;&gt;T966,(IF(J966="",H966*INFORMAÇÕES!$U$115,IF(J966="CF",H966,0))),0)</f>
        <v>0</v>
      </c>
      <c r="Y966" s="75" t="n">
        <f aca="false">IF(R966&lt;&gt;T966,(IF(J966="",H966*INFORMAÇÕES!$U$116,IF(J966="O",H966,0))),0)</f>
        <v>0</v>
      </c>
      <c r="Z966" s="75" t="n">
        <f aca="false">IF(E966&lt;&gt;0,H966,0)</f>
        <v>0</v>
      </c>
    </row>
    <row r="967" s="174" customFormat="true" ht="14.25" hidden="false" customHeight="true" outlineLevel="0" collapsed="false">
      <c r="A967" s="159" t="n">
        <v>956</v>
      </c>
      <c r="B967" s="160" t="n">
        <f aca="false">'ORÇ.GLOBAL REF.'!B967</f>
        <v>0</v>
      </c>
      <c r="C967" s="536" t="n">
        <f aca="false">'ORÇ.GLOBAL REF.'!C967</f>
        <v>0</v>
      </c>
      <c r="D967" s="162" t="n">
        <f aca="false">'ORÇ.GLOBAL REF.'!D967</f>
        <v>0</v>
      </c>
      <c r="E967" s="162" t="n">
        <f aca="false">'ORÇ.GLOBAL REF.'!E967</f>
        <v>0</v>
      </c>
      <c r="F967" s="537"/>
      <c r="G967" s="163" t="n">
        <f aca="false">ROUND(F967,2)</f>
        <v>0</v>
      </c>
      <c r="H967" s="163" t="n">
        <f aca="false">IF('ORÇ.GLOBAL P CAIXA'!K967="EXEC.",0,IF(E967&lt;&gt;0,ROUND(E967*G967,2),IF(Z967=0,(SUMIF('ORÇ.GLOBAL REF.'!$S$12:$S$1011,B967,$Z$12:$Z$1011)),Z967)))</f>
        <v>0</v>
      </c>
      <c r="I967" s="538" t="str">
        <f aca="false">'ORÇ.GLOBAL REF.'!H967</f>
        <v/>
      </c>
      <c r="J967" s="163" t="str">
        <f aca="false">'ORÇ.GLOBAL REF.'!I967</f>
        <v/>
      </c>
      <c r="K967" s="539" t="str">
        <f aca="false">'ORÇ.GLOBAL REF.'!J967</f>
        <v/>
      </c>
      <c r="L967" s="168" t="str">
        <f aca="false">IF(B967&gt;0,"ok","ocultar")</f>
        <v>ocultar</v>
      </c>
      <c r="M967" s="102"/>
      <c r="N967" s="102"/>
      <c r="O967" s="102"/>
      <c r="R967" s="157" t="n">
        <f aca="false">IF(B967=0,R966,IF(ISNONTEXT(B967)=TRUE(),INT(B967),INT(LEFT(B967,FIND(".",B967)-1))))</f>
        <v>3</v>
      </c>
      <c r="S967" s="157" t="str">
        <f aca="false">IF(S968=1,1,IF(B967&lt;&gt;0,1,IF(C967&lt;&gt;0,1,IF(D967&lt;&gt;0,1,IF(E967&lt;&gt;0,1,"")))))</f>
        <v/>
      </c>
      <c r="T967" s="157" t="str">
        <f aca="false">IF(R967=0," ",IF(R967&lt;&gt;R966,R967," "))</f>
        <v> </v>
      </c>
      <c r="U967" s="88"/>
      <c r="V967" s="75" t="e">
        <f aca="false">IF(R967&lt;&gt;T967,(IF(J967="",H967*(INFORMAÇÕES!$Q$79/INFORMAÇÕES!$Q$82),IF(J967="R",H967,0))),0)</f>
        <v>#DIV/0!</v>
      </c>
      <c r="W967" s="75" t="e">
        <f aca="false">IF(R967&lt;&gt;T967,(IF(J967="",H967*(INFORMAÇÕES!$Q$80/INFORMAÇÕES!$Q$82),IF(J967="C",H967,0))),0)</f>
        <v>#DIV/0!</v>
      </c>
      <c r="X967" s="75" t="n">
        <f aca="false">IF(R967&lt;&gt;T967,(IF(J967="",H967*INFORMAÇÕES!$U$115,IF(J967="CF",H967,0))),0)</f>
        <v>0</v>
      </c>
      <c r="Y967" s="75" t="n">
        <f aca="false">IF(R967&lt;&gt;T967,(IF(J967="",H967*INFORMAÇÕES!$U$116,IF(J967="O",H967,0))),0)</f>
        <v>0</v>
      </c>
      <c r="Z967" s="75" t="n">
        <f aca="false">IF(E967&lt;&gt;0,H967,0)</f>
        <v>0</v>
      </c>
    </row>
    <row r="968" s="174" customFormat="true" ht="14.25" hidden="false" customHeight="true" outlineLevel="0" collapsed="false">
      <c r="A968" s="159" t="n">
        <v>957</v>
      </c>
      <c r="B968" s="160" t="n">
        <f aca="false">'ORÇ.GLOBAL REF.'!B968</f>
        <v>0</v>
      </c>
      <c r="C968" s="536" t="n">
        <f aca="false">'ORÇ.GLOBAL REF.'!C968</f>
        <v>0</v>
      </c>
      <c r="D968" s="162" t="n">
        <f aca="false">'ORÇ.GLOBAL REF.'!D968</f>
        <v>0</v>
      </c>
      <c r="E968" s="162" t="n">
        <f aca="false">'ORÇ.GLOBAL REF.'!E968</f>
        <v>0</v>
      </c>
      <c r="F968" s="537"/>
      <c r="G968" s="163" t="n">
        <f aca="false">ROUND(F968,2)</f>
        <v>0</v>
      </c>
      <c r="H968" s="163" t="n">
        <f aca="false">IF('ORÇ.GLOBAL P CAIXA'!K968="EXEC.",0,IF(E968&lt;&gt;0,ROUND(E968*G968,2),IF(Z968=0,(SUMIF('ORÇ.GLOBAL REF.'!$S$12:$S$1011,B968,$Z$12:$Z$1011)),Z968)))</f>
        <v>0</v>
      </c>
      <c r="I968" s="538" t="str">
        <f aca="false">'ORÇ.GLOBAL REF.'!H968</f>
        <v/>
      </c>
      <c r="J968" s="163" t="str">
        <f aca="false">'ORÇ.GLOBAL REF.'!I968</f>
        <v/>
      </c>
      <c r="K968" s="539" t="str">
        <f aca="false">'ORÇ.GLOBAL REF.'!J968</f>
        <v/>
      </c>
      <c r="L968" s="168" t="str">
        <f aca="false">IF(B968&gt;0,"ok","ocultar")</f>
        <v>ocultar</v>
      </c>
      <c r="M968" s="102"/>
      <c r="N968" s="102"/>
      <c r="O968" s="102"/>
      <c r="R968" s="157" t="n">
        <f aca="false">IF(B968=0,R967,IF(ISNONTEXT(B968)=TRUE(),INT(B968),INT(LEFT(B968,FIND(".",B968)-1))))</f>
        <v>3</v>
      </c>
      <c r="S968" s="157" t="str">
        <f aca="false">IF(S969=1,1,IF(B968&lt;&gt;0,1,IF(C968&lt;&gt;0,1,IF(D968&lt;&gt;0,1,IF(E968&lt;&gt;0,1,"")))))</f>
        <v/>
      </c>
      <c r="T968" s="157" t="str">
        <f aca="false">IF(R968=0," ",IF(R968&lt;&gt;R967,R968," "))</f>
        <v> </v>
      </c>
      <c r="U968" s="88"/>
      <c r="V968" s="75" t="e">
        <f aca="false">IF(R968&lt;&gt;T968,(IF(J968="",H968*(INFORMAÇÕES!$Q$79/INFORMAÇÕES!$Q$82),IF(J968="R",H968,0))),0)</f>
        <v>#DIV/0!</v>
      </c>
      <c r="W968" s="75" t="e">
        <f aca="false">IF(R968&lt;&gt;T968,(IF(J968="",H968*(INFORMAÇÕES!$Q$80/INFORMAÇÕES!$Q$82),IF(J968="C",H968,0))),0)</f>
        <v>#DIV/0!</v>
      </c>
      <c r="X968" s="75" t="n">
        <f aca="false">IF(R968&lt;&gt;T968,(IF(J968="",H968*INFORMAÇÕES!$U$115,IF(J968="CF",H968,0))),0)</f>
        <v>0</v>
      </c>
      <c r="Y968" s="75" t="n">
        <f aca="false">IF(R968&lt;&gt;T968,(IF(J968="",H968*INFORMAÇÕES!$U$116,IF(J968="O",H968,0))),0)</f>
        <v>0</v>
      </c>
      <c r="Z968" s="75" t="n">
        <f aca="false">IF(E968&lt;&gt;0,H968,0)</f>
        <v>0</v>
      </c>
    </row>
    <row r="969" s="174" customFormat="true" ht="14.25" hidden="false" customHeight="true" outlineLevel="0" collapsed="false">
      <c r="A969" s="159" t="n">
        <v>958</v>
      </c>
      <c r="B969" s="160" t="n">
        <f aca="false">'ORÇ.GLOBAL REF.'!B969</f>
        <v>0</v>
      </c>
      <c r="C969" s="536" t="n">
        <f aca="false">'ORÇ.GLOBAL REF.'!C969</f>
        <v>0</v>
      </c>
      <c r="D969" s="162" t="n">
        <f aca="false">'ORÇ.GLOBAL REF.'!D969</f>
        <v>0</v>
      </c>
      <c r="E969" s="162" t="n">
        <f aca="false">'ORÇ.GLOBAL REF.'!E969</f>
        <v>0</v>
      </c>
      <c r="F969" s="537"/>
      <c r="G969" s="163" t="n">
        <f aca="false">ROUND(F969,2)</f>
        <v>0</v>
      </c>
      <c r="H969" s="163" t="n">
        <f aca="false">IF('ORÇ.GLOBAL P CAIXA'!K969="EXEC.",0,IF(E969&lt;&gt;0,ROUND(E969*G969,2),IF(Z969=0,(SUMIF('ORÇ.GLOBAL REF.'!$S$12:$S$1011,B969,$Z$12:$Z$1011)),Z969)))</f>
        <v>0</v>
      </c>
      <c r="I969" s="538" t="str">
        <f aca="false">'ORÇ.GLOBAL REF.'!H969</f>
        <v/>
      </c>
      <c r="J969" s="163" t="str">
        <f aca="false">'ORÇ.GLOBAL REF.'!I969</f>
        <v/>
      </c>
      <c r="K969" s="539" t="str">
        <f aca="false">'ORÇ.GLOBAL REF.'!J969</f>
        <v/>
      </c>
      <c r="L969" s="168" t="str">
        <f aca="false">IF(B969&gt;0,"ok","ocultar")</f>
        <v>ocultar</v>
      </c>
      <c r="M969" s="102"/>
      <c r="N969" s="102"/>
      <c r="O969" s="102"/>
      <c r="R969" s="157" t="n">
        <f aca="false">IF(B969=0,R968,IF(ISNONTEXT(B969)=TRUE(),INT(B969),INT(LEFT(B969,FIND(".",B969)-1))))</f>
        <v>3</v>
      </c>
      <c r="S969" s="157" t="str">
        <f aca="false">IF(S970=1,1,IF(B969&lt;&gt;0,1,IF(C969&lt;&gt;0,1,IF(D969&lt;&gt;0,1,IF(E969&lt;&gt;0,1,"")))))</f>
        <v/>
      </c>
      <c r="T969" s="157" t="str">
        <f aca="false">IF(R969=0," ",IF(R969&lt;&gt;R968,R969," "))</f>
        <v> </v>
      </c>
      <c r="U969" s="88"/>
      <c r="V969" s="75" t="e">
        <f aca="false">IF(R969&lt;&gt;T969,(IF(J969="",H969*(INFORMAÇÕES!$Q$79/INFORMAÇÕES!$Q$82),IF(J969="R",H969,0))),0)</f>
        <v>#DIV/0!</v>
      </c>
      <c r="W969" s="75" t="e">
        <f aca="false">IF(R969&lt;&gt;T969,(IF(J969="",H969*(INFORMAÇÕES!$Q$80/INFORMAÇÕES!$Q$82),IF(J969="C",H969,0))),0)</f>
        <v>#DIV/0!</v>
      </c>
      <c r="X969" s="75" t="n">
        <f aca="false">IF(R969&lt;&gt;T969,(IF(J969="",H969*INFORMAÇÕES!$U$115,IF(J969="CF",H969,0))),0)</f>
        <v>0</v>
      </c>
      <c r="Y969" s="75" t="n">
        <f aca="false">IF(R969&lt;&gt;T969,(IF(J969="",H969*INFORMAÇÕES!$U$116,IF(J969="O",H969,0))),0)</f>
        <v>0</v>
      </c>
      <c r="Z969" s="75" t="n">
        <f aca="false">IF(E969&lt;&gt;0,H969,0)</f>
        <v>0</v>
      </c>
    </row>
    <row r="970" s="174" customFormat="true" ht="14.25" hidden="false" customHeight="true" outlineLevel="0" collapsed="false">
      <c r="A970" s="159" t="n">
        <v>959</v>
      </c>
      <c r="B970" s="160" t="n">
        <f aca="false">'ORÇ.GLOBAL REF.'!B970</f>
        <v>0</v>
      </c>
      <c r="C970" s="536" t="n">
        <f aca="false">'ORÇ.GLOBAL REF.'!C970</f>
        <v>0</v>
      </c>
      <c r="D970" s="162" t="n">
        <f aca="false">'ORÇ.GLOBAL REF.'!D970</f>
        <v>0</v>
      </c>
      <c r="E970" s="162" t="n">
        <f aca="false">'ORÇ.GLOBAL REF.'!E970</f>
        <v>0</v>
      </c>
      <c r="F970" s="537"/>
      <c r="G970" s="163" t="n">
        <f aca="false">ROUND(F970,2)</f>
        <v>0</v>
      </c>
      <c r="H970" s="163" t="n">
        <f aca="false">IF('ORÇ.GLOBAL P CAIXA'!K970="EXEC.",0,IF(E970&lt;&gt;0,ROUND(E970*G970,2),IF(Z970=0,(SUMIF('ORÇ.GLOBAL REF.'!$S$12:$S$1011,B970,$Z$12:$Z$1011)),Z970)))</f>
        <v>0</v>
      </c>
      <c r="I970" s="538" t="str">
        <f aca="false">'ORÇ.GLOBAL REF.'!H970</f>
        <v/>
      </c>
      <c r="J970" s="163" t="str">
        <f aca="false">'ORÇ.GLOBAL REF.'!I970</f>
        <v/>
      </c>
      <c r="K970" s="539" t="str">
        <f aca="false">'ORÇ.GLOBAL REF.'!J970</f>
        <v/>
      </c>
      <c r="L970" s="168" t="str">
        <f aca="false">IF(B970&gt;0,"ok","ocultar")</f>
        <v>ocultar</v>
      </c>
      <c r="M970" s="102"/>
      <c r="N970" s="102"/>
      <c r="O970" s="102"/>
      <c r="R970" s="157" t="n">
        <f aca="false">IF(B970=0,R969,IF(ISNONTEXT(B970)=TRUE(),INT(B970),INT(LEFT(B970,FIND(".",B970)-1))))</f>
        <v>3</v>
      </c>
      <c r="S970" s="157" t="str">
        <f aca="false">IF(S971=1,1,IF(B970&lt;&gt;0,1,IF(C970&lt;&gt;0,1,IF(D970&lt;&gt;0,1,IF(E970&lt;&gt;0,1,"")))))</f>
        <v/>
      </c>
      <c r="T970" s="157" t="str">
        <f aca="false">IF(R970=0," ",IF(R970&lt;&gt;R969,R970," "))</f>
        <v> </v>
      </c>
      <c r="U970" s="88"/>
      <c r="V970" s="75" t="e">
        <f aca="false">IF(R970&lt;&gt;T970,(IF(J970="",H970*(INFORMAÇÕES!$Q$79/INFORMAÇÕES!$Q$82),IF(J970="R",H970,0))),0)</f>
        <v>#DIV/0!</v>
      </c>
      <c r="W970" s="75" t="e">
        <f aca="false">IF(R970&lt;&gt;T970,(IF(J970="",H970*(INFORMAÇÕES!$Q$80/INFORMAÇÕES!$Q$82),IF(J970="C",H970,0))),0)</f>
        <v>#DIV/0!</v>
      </c>
      <c r="X970" s="75" t="n">
        <f aca="false">IF(R970&lt;&gt;T970,(IF(J970="",H970*INFORMAÇÕES!$U$115,IF(J970="CF",H970,0))),0)</f>
        <v>0</v>
      </c>
      <c r="Y970" s="75" t="n">
        <f aca="false">IF(R970&lt;&gt;T970,(IF(J970="",H970*INFORMAÇÕES!$U$116,IF(J970="O",H970,0))),0)</f>
        <v>0</v>
      </c>
      <c r="Z970" s="75" t="n">
        <f aca="false">IF(E970&lt;&gt;0,H970,0)</f>
        <v>0</v>
      </c>
    </row>
    <row r="971" s="174" customFormat="true" ht="14.25" hidden="false" customHeight="true" outlineLevel="0" collapsed="false">
      <c r="A971" s="159" t="n">
        <v>960</v>
      </c>
      <c r="B971" s="160" t="n">
        <f aca="false">'ORÇ.GLOBAL REF.'!B971</f>
        <v>0</v>
      </c>
      <c r="C971" s="536" t="n">
        <f aca="false">'ORÇ.GLOBAL REF.'!C971</f>
        <v>0</v>
      </c>
      <c r="D971" s="162" t="n">
        <f aca="false">'ORÇ.GLOBAL REF.'!D971</f>
        <v>0</v>
      </c>
      <c r="E971" s="162" t="n">
        <f aca="false">'ORÇ.GLOBAL REF.'!E971</f>
        <v>0</v>
      </c>
      <c r="F971" s="537"/>
      <c r="G971" s="163" t="n">
        <f aca="false">ROUND(F971,2)</f>
        <v>0</v>
      </c>
      <c r="H971" s="163" t="n">
        <f aca="false">IF('ORÇ.GLOBAL P CAIXA'!K971="EXEC.",0,IF(E971&lt;&gt;0,ROUND(E971*G971,2),IF(Z971=0,(SUMIF('ORÇ.GLOBAL REF.'!$S$12:$S$1011,B971,$Z$12:$Z$1011)),Z971)))</f>
        <v>0</v>
      </c>
      <c r="I971" s="538" t="str">
        <f aca="false">'ORÇ.GLOBAL REF.'!H971</f>
        <v/>
      </c>
      <c r="J971" s="163" t="str">
        <f aca="false">'ORÇ.GLOBAL REF.'!I971</f>
        <v/>
      </c>
      <c r="K971" s="539" t="str">
        <f aca="false">'ORÇ.GLOBAL REF.'!J971</f>
        <v/>
      </c>
      <c r="L971" s="168" t="str">
        <f aca="false">IF(B971&gt;0,"ok","ocultar")</f>
        <v>ocultar</v>
      </c>
      <c r="M971" s="102"/>
      <c r="N971" s="102"/>
      <c r="O971" s="102"/>
      <c r="R971" s="157" t="n">
        <f aca="false">IF(B971=0,R970,IF(ISNONTEXT(B971)=TRUE(),INT(B971),INT(LEFT(B971,FIND(".",B971)-1))))</f>
        <v>3</v>
      </c>
      <c r="S971" s="157" t="str">
        <f aca="false">IF(S972=1,1,IF(B971&lt;&gt;0,1,IF(C971&lt;&gt;0,1,IF(D971&lt;&gt;0,1,IF(E971&lt;&gt;0,1,"")))))</f>
        <v/>
      </c>
      <c r="T971" s="157" t="str">
        <f aca="false">IF(R971=0," ",IF(R971&lt;&gt;R970,R971," "))</f>
        <v> </v>
      </c>
      <c r="U971" s="88"/>
      <c r="V971" s="75" t="e">
        <f aca="false">IF(R971&lt;&gt;T971,(IF(J971="",H971*(INFORMAÇÕES!$Q$79/INFORMAÇÕES!$Q$82),IF(J971="R",H971,0))),0)</f>
        <v>#DIV/0!</v>
      </c>
      <c r="W971" s="75" t="e">
        <f aca="false">IF(R971&lt;&gt;T971,(IF(J971="",H971*(INFORMAÇÕES!$Q$80/INFORMAÇÕES!$Q$82),IF(J971="C",H971,0))),0)</f>
        <v>#DIV/0!</v>
      </c>
      <c r="X971" s="75" t="n">
        <f aca="false">IF(R971&lt;&gt;T971,(IF(J971="",H971*INFORMAÇÕES!$U$115,IF(J971="CF",H971,0))),0)</f>
        <v>0</v>
      </c>
      <c r="Y971" s="75" t="n">
        <f aca="false">IF(R971&lt;&gt;T971,(IF(J971="",H971*INFORMAÇÕES!$U$116,IF(J971="O",H971,0))),0)</f>
        <v>0</v>
      </c>
      <c r="Z971" s="75" t="n">
        <f aca="false">IF(E971&lt;&gt;0,H971,0)</f>
        <v>0</v>
      </c>
    </row>
    <row r="972" s="174" customFormat="true" ht="14.25" hidden="false" customHeight="true" outlineLevel="0" collapsed="false">
      <c r="A972" s="159" t="n">
        <v>961</v>
      </c>
      <c r="B972" s="160" t="n">
        <f aca="false">'ORÇ.GLOBAL REF.'!B972</f>
        <v>0</v>
      </c>
      <c r="C972" s="536" t="n">
        <f aca="false">'ORÇ.GLOBAL REF.'!C972</f>
        <v>0</v>
      </c>
      <c r="D972" s="162" t="n">
        <f aca="false">'ORÇ.GLOBAL REF.'!D972</f>
        <v>0</v>
      </c>
      <c r="E972" s="162" t="n">
        <f aca="false">'ORÇ.GLOBAL REF.'!E972</f>
        <v>0</v>
      </c>
      <c r="F972" s="537"/>
      <c r="G972" s="163" t="n">
        <f aca="false">ROUND(F972,2)</f>
        <v>0</v>
      </c>
      <c r="H972" s="163" t="n">
        <f aca="false">IF('ORÇ.GLOBAL P CAIXA'!K972="EXEC.",0,IF(E972&lt;&gt;0,ROUND(E972*G972,2),IF(Z972=0,(SUMIF('ORÇ.GLOBAL REF.'!$S$12:$S$1011,B972,$Z$12:$Z$1011)),Z972)))</f>
        <v>0</v>
      </c>
      <c r="I972" s="538" t="str">
        <f aca="false">'ORÇ.GLOBAL REF.'!H972</f>
        <v/>
      </c>
      <c r="J972" s="163" t="str">
        <f aca="false">'ORÇ.GLOBAL REF.'!I972</f>
        <v/>
      </c>
      <c r="K972" s="539" t="str">
        <f aca="false">'ORÇ.GLOBAL REF.'!J972</f>
        <v/>
      </c>
      <c r="L972" s="168" t="str">
        <f aca="false">IF(B972&gt;0,"ok","ocultar")</f>
        <v>ocultar</v>
      </c>
      <c r="M972" s="102"/>
      <c r="N972" s="102"/>
      <c r="O972" s="102"/>
      <c r="R972" s="157" t="n">
        <f aca="false">IF(B972=0,R971,IF(ISNONTEXT(B972)=TRUE(),INT(B972),INT(LEFT(B972,FIND(".",B972)-1))))</f>
        <v>3</v>
      </c>
      <c r="S972" s="157" t="str">
        <f aca="false">IF(S973=1,1,IF(B972&lt;&gt;0,1,IF(C972&lt;&gt;0,1,IF(D972&lt;&gt;0,1,IF(E972&lt;&gt;0,1,"")))))</f>
        <v/>
      </c>
      <c r="T972" s="157" t="str">
        <f aca="false">IF(R972=0," ",IF(R972&lt;&gt;R971,R972," "))</f>
        <v> </v>
      </c>
      <c r="U972" s="88"/>
      <c r="V972" s="75" t="e">
        <f aca="false">IF(R972&lt;&gt;T972,(IF(J972="",H972*(INFORMAÇÕES!$Q$79/INFORMAÇÕES!$Q$82),IF(J972="R",H972,0))),0)</f>
        <v>#DIV/0!</v>
      </c>
      <c r="W972" s="75" t="e">
        <f aca="false">IF(R972&lt;&gt;T972,(IF(J972="",H972*(INFORMAÇÕES!$Q$80/INFORMAÇÕES!$Q$82),IF(J972="C",H972,0))),0)</f>
        <v>#DIV/0!</v>
      </c>
      <c r="X972" s="75" t="n">
        <f aca="false">IF(R972&lt;&gt;T972,(IF(J972="",H972*INFORMAÇÕES!$U$115,IF(J972="CF",H972,0))),0)</f>
        <v>0</v>
      </c>
      <c r="Y972" s="75" t="n">
        <f aca="false">IF(R972&lt;&gt;T972,(IF(J972="",H972*INFORMAÇÕES!$U$116,IF(J972="O",H972,0))),0)</f>
        <v>0</v>
      </c>
      <c r="Z972" s="75" t="n">
        <f aca="false">IF(E972&lt;&gt;0,H972,0)</f>
        <v>0</v>
      </c>
    </row>
    <row r="973" s="174" customFormat="true" ht="14.25" hidden="false" customHeight="true" outlineLevel="0" collapsed="false">
      <c r="A973" s="159" t="n">
        <v>962</v>
      </c>
      <c r="B973" s="160" t="n">
        <f aca="false">'ORÇ.GLOBAL REF.'!B973</f>
        <v>0</v>
      </c>
      <c r="C973" s="536" t="n">
        <f aca="false">'ORÇ.GLOBAL REF.'!C973</f>
        <v>0</v>
      </c>
      <c r="D973" s="162" t="n">
        <f aca="false">'ORÇ.GLOBAL REF.'!D973</f>
        <v>0</v>
      </c>
      <c r="E973" s="162" t="n">
        <f aca="false">'ORÇ.GLOBAL REF.'!E973</f>
        <v>0</v>
      </c>
      <c r="F973" s="537"/>
      <c r="G973" s="163" t="n">
        <f aca="false">ROUND(F973,2)</f>
        <v>0</v>
      </c>
      <c r="H973" s="163" t="n">
        <f aca="false">IF('ORÇ.GLOBAL P CAIXA'!K973="EXEC.",0,IF(E973&lt;&gt;0,ROUND(E973*G973,2),IF(Z973=0,(SUMIF('ORÇ.GLOBAL REF.'!$S$12:$S$1011,B973,$Z$12:$Z$1011)),Z973)))</f>
        <v>0</v>
      </c>
      <c r="I973" s="538" t="str">
        <f aca="false">'ORÇ.GLOBAL REF.'!H973</f>
        <v/>
      </c>
      <c r="J973" s="163" t="str">
        <f aca="false">'ORÇ.GLOBAL REF.'!I973</f>
        <v/>
      </c>
      <c r="K973" s="539" t="str">
        <f aca="false">'ORÇ.GLOBAL REF.'!J973</f>
        <v/>
      </c>
      <c r="L973" s="168" t="str">
        <f aca="false">IF(B973&gt;0,"ok","ocultar")</f>
        <v>ocultar</v>
      </c>
      <c r="M973" s="102"/>
      <c r="N973" s="102"/>
      <c r="O973" s="102"/>
      <c r="R973" s="157" t="n">
        <f aca="false">IF(B973=0,R972,IF(ISNONTEXT(B973)=TRUE(),INT(B973),INT(LEFT(B973,FIND(".",B973)-1))))</f>
        <v>3</v>
      </c>
      <c r="S973" s="157" t="str">
        <f aca="false">IF(S974=1,1,IF(B973&lt;&gt;0,1,IF(C973&lt;&gt;0,1,IF(D973&lt;&gt;0,1,IF(E973&lt;&gt;0,1,"")))))</f>
        <v/>
      </c>
      <c r="T973" s="157" t="str">
        <f aca="false">IF(R973=0," ",IF(R973&lt;&gt;R972,R973," "))</f>
        <v> </v>
      </c>
      <c r="U973" s="88"/>
      <c r="V973" s="75" t="e">
        <f aca="false">IF(R973&lt;&gt;T973,(IF(J973="",H973*(INFORMAÇÕES!$Q$79/INFORMAÇÕES!$Q$82),IF(J973="R",H973,0))),0)</f>
        <v>#DIV/0!</v>
      </c>
      <c r="W973" s="75" t="e">
        <f aca="false">IF(R973&lt;&gt;T973,(IF(J973="",H973*(INFORMAÇÕES!$Q$80/INFORMAÇÕES!$Q$82),IF(J973="C",H973,0))),0)</f>
        <v>#DIV/0!</v>
      </c>
      <c r="X973" s="75" t="n">
        <f aca="false">IF(R973&lt;&gt;T973,(IF(J973="",H973*INFORMAÇÕES!$U$115,IF(J973="CF",H973,0))),0)</f>
        <v>0</v>
      </c>
      <c r="Y973" s="75" t="n">
        <f aca="false">IF(R973&lt;&gt;T973,(IF(J973="",H973*INFORMAÇÕES!$U$116,IF(J973="O",H973,0))),0)</f>
        <v>0</v>
      </c>
      <c r="Z973" s="75" t="n">
        <f aca="false">IF(E973&lt;&gt;0,H973,0)</f>
        <v>0</v>
      </c>
    </row>
    <row r="974" s="174" customFormat="true" ht="14.25" hidden="false" customHeight="true" outlineLevel="0" collapsed="false">
      <c r="A974" s="159" t="n">
        <v>963</v>
      </c>
      <c r="B974" s="160" t="n">
        <f aca="false">'ORÇ.GLOBAL REF.'!B974</f>
        <v>0</v>
      </c>
      <c r="C974" s="536" t="n">
        <f aca="false">'ORÇ.GLOBAL REF.'!C974</f>
        <v>0</v>
      </c>
      <c r="D974" s="162" t="n">
        <f aca="false">'ORÇ.GLOBAL REF.'!D974</f>
        <v>0</v>
      </c>
      <c r="E974" s="162" t="n">
        <f aca="false">'ORÇ.GLOBAL REF.'!E974</f>
        <v>0</v>
      </c>
      <c r="F974" s="537"/>
      <c r="G974" s="163" t="n">
        <f aca="false">ROUND(F974,2)</f>
        <v>0</v>
      </c>
      <c r="H974" s="163" t="n">
        <f aca="false">IF('ORÇ.GLOBAL P CAIXA'!K974="EXEC.",0,IF(E974&lt;&gt;0,ROUND(E974*G974,2),IF(Z974=0,(SUMIF('ORÇ.GLOBAL REF.'!$S$12:$S$1011,B974,$Z$12:$Z$1011)),Z974)))</f>
        <v>0</v>
      </c>
      <c r="I974" s="538" t="str">
        <f aca="false">'ORÇ.GLOBAL REF.'!H974</f>
        <v/>
      </c>
      <c r="J974" s="163" t="str">
        <f aca="false">'ORÇ.GLOBAL REF.'!I974</f>
        <v/>
      </c>
      <c r="K974" s="539" t="str">
        <f aca="false">'ORÇ.GLOBAL REF.'!J974</f>
        <v/>
      </c>
      <c r="L974" s="168" t="str">
        <f aca="false">IF(B974&gt;0,"ok","ocultar")</f>
        <v>ocultar</v>
      </c>
      <c r="M974" s="102"/>
      <c r="N974" s="102"/>
      <c r="O974" s="102"/>
      <c r="R974" s="157" t="n">
        <f aca="false">IF(B974=0,R973,IF(ISNONTEXT(B974)=TRUE(),INT(B974),INT(LEFT(B974,FIND(".",B974)-1))))</f>
        <v>3</v>
      </c>
      <c r="S974" s="157" t="str">
        <f aca="false">IF(S975=1,1,IF(B974&lt;&gt;0,1,IF(C974&lt;&gt;0,1,IF(D974&lt;&gt;0,1,IF(E974&lt;&gt;0,1,"")))))</f>
        <v/>
      </c>
      <c r="T974" s="157" t="str">
        <f aca="false">IF(R974=0," ",IF(R974&lt;&gt;R973,R974," "))</f>
        <v> </v>
      </c>
      <c r="U974" s="88"/>
      <c r="V974" s="75" t="e">
        <f aca="false">IF(R974&lt;&gt;T974,(IF(J974="",H974*(INFORMAÇÕES!$Q$79/INFORMAÇÕES!$Q$82),IF(J974="R",H974,0))),0)</f>
        <v>#DIV/0!</v>
      </c>
      <c r="W974" s="75" t="e">
        <f aca="false">IF(R974&lt;&gt;T974,(IF(J974="",H974*(INFORMAÇÕES!$Q$80/INFORMAÇÕES!$Q$82),IF(J974="C",H974,0))),0)</f>
        <v>#DIV/0!</v>
      </c>
      <c r="X974" s="75" t="n">
        <f aca="false">IF(R974&lt;&gt;T974,(IF(J974="",H974*INFORMAÇÕES!$U$115,IF(J974="CF",H974,0))),0)</f>
        <v>0</v>
      </c>
      <c r="Y974" s="75" t="n">
        <f aca="false">IF(R974&lt;&gt;T974,(IF(J974="",H974*INFORMAÇÕES!$U$116,IF(J974="O",H974,0))),0)</f>
        <v>0</v>
      </c>
      <c r="Z974" s="75" t="n">
        <f aca="false">IF(E974&lt;&gt;0,H974,0)</f>
        <v>0</v>
      </c>
    </row>
    <row r="975" s="174" customFormat="true" ht="14.25" hidden="false" customHeight="true" outlineLevel="0" collapsed="false">
      <c r="A975" s="159" t="n">
        <v>964</v>
      </c>
      <c r="B975" s="160" t="n">
        <f aca="false">'ORÇ.GLOBAL REF.'!B975</f>
        <v>0</v>
      </c>
      <c r="C975" s="536" t="n">
        <f aca="false">'ORÇ.GLOBAL REF.'!C975</f>
        <v>0</v>
      </c>
      <c r="D975" s="162" t="n">
        <f aca="false">'ORÇ.GLOBAL REF.'!D975</f>
        <v>0</v>
      </c>
      <c r="E975" s="162" t="n">
        <f aca="false">'ORÇ.GLOBAL REF.'!E975</f>
        <v>0</v>
      </c>
      <c r="F975" s="537"/>
      <c r="G975" s="163" t="n">
        <f aca="false">ROUND(F975,2)</f>
        <v>0</v>
      </c>
      <c r="H975" s="163" t="n">
        <f aca="false">IF('ORÇ.GLOBAL P CAIXA'!K975="EXEC.",0,IF(E975&lt;&gt;0,ROUND(E975*G975,2),IF(Z975=0,(SUMIF('ORÇ.GLOBAL REF.'!$S$12:$S$1011,B975,$Z$12:$Z$1011)),Z975)))</f>
        <v>0</v>
      </c>
      <c r="I975" s="538" t="str">
        <f aca="false">'ORÇ.GLOBAL REF.'!H975</f>
        <v/>
      </c>
      <c r="J975" s="163" t="str">
        <f aca="false">'ORÇ.GLOBAL REF.'!I975</f>
        <v/>
      </c>
      <c r="K975" s="539" t="str">
        <f aca="false">'ORÇ.GLOBAL REF.'!J975</f>
        <v/>
      </c>
      <c r="L975" s="168" t="str">
        <f aca="false">IF(B975&gt;0,"ok","ocultar")</f>
        <v>ocultar</v>
      </c>
      <c r="M975" s="102"/>
      <c r="N975" s="102"/>
      <c r="O975" s="102"/>
      <c r="R975" s="157" t="n">
        <f aca="false">IF(B975=0,R974,IF(ISNONTEXT(B975)=TRUE(),INT(B975),INT(LEFT(B975,FIND(".",B975)-1))))</f>
        <v>3</v>
      </c>
      <c r="S975" s="157" t="str">
        <f aca="false">IF(S976=1,1,IF(B975&lt;&gt;0,1,IF(C975&lt;&gt;0,1,IF(D975&lt;&gt;0,1,IF(E975&lt;&gt;0,1,"")))))</f>
        <v/>
      </c>
      <c r="T975" s="157" t="str">
        <f aca="false">IF(R975=0," ",IF(R975&lt;&gt;R974,R975," "))</f>
        <v> </v>
      </c>
      <c r="U975" s="88"/>
      <c r="V975" s="75" t="e">
        <f aca="false">IF(R975&lt;&gt;T975,(IF(J975="",H975*(INFORMAÇÕES!$Q$79/INFORMAÇÕES!$Q$82),IF(J975="R",H975,0))),0)</f>
        <v>#DIV/0!</v>
      </c>
      <c r="W975" s="75" t="e">
        <f aca="false">IF(R975&lt;&gt;T975,(IF(J975="",H975*(INFORMAÇÕES!$Q$80/INFORMAÇÕES!$Q$82),IF(J975="C",H975,0))),0)</f>
        <v>#DIV/0!</v>
      </c>
      <c r="X975" s="75" t="n">
        <f aca="false">IF(R975&lt;&gt;T975,(IF(J975="",H975*INFORMAÇÕES!$U$115,IF(J975="CF",H975,0))),0)</f>
        <v>0</v>
      </c>
      <c r="Y975" s="75" t="n">
        <f aca="false">IF(R975&lt;&gt;T975,(IF(J975="",H975*INFORMAÇÕES!$U$116,IF(J975="O",H975,0))),0)</f>
        <v>0</v>
      </c>
      <c r="Z975" s="75" t="n">
        <f aca="false">IF(E975&lt;&gt;0,H975,0)</f>
        <v>0</v>
      </c>
    </row>
    <row r="976" s="174" customFormat="true" ht="14.25" hidden="false" customHeight="true" outlineLevel="0" collapsed="false">
      <c r="A976" s="159" t="n">
        <v>965</v>
      </c>
      <c r="B976" s="160" t="n">
        <f aca="false">'ORÇ.GLOBAL REF.'!B976</f>
        <v>0</v>
      </c>
      <c r="C976" s="536" t="n">
        <f aca="false">'ORÇ.GLOBAL REF.'!C976</f>
        <v>0</v>
      </c>
      <c r="D976" s="162" t="n">
        <f aca="false">'ORÇ.GLOBAL REF.'!D976</f>
        <v>0</v>
      </c>
      <c r="E976" s="162" t="n">
        <f aca="false">'ORÇ.GLOBAL REF.'!E976</f>
        <v>0</v>
      </c>
      <c r="F976" s="537"/>
      <c r="G976" s="163" t="n">
        <f aca="false">ROUND(F976,2)</f>
        <v>0</v>
      </c>
      <c r="H976" s="163" t="n">
        <f aca="false">IF('ORÇ.GLOBAL P CAIXA'!K976="EXEC.",0,IF(E976&lt;&gt;0,ROUND(E976*G976,2),IF(Z976=0,(SUMIF('ORÇ.GLOBAL REF.'!$S$12:$S$1011,B976,$Z$12:$Z$1011)),Z976)))</f>
        <v>0</v>
      </c>
      <c r="I976" s="538" t="str">
        <f aca="false">'ORÇ.GLOBAL REF.'!H976</f>
        <v/>
      </c>
      <c r="J976" s="163" t="str">
        <f aca="false">'ORÇ.GLOBAL REF.'!I976</f>
        <v/>
      </c>
      <c r="K976" s="539" t="str">
        <f aca="false">'ORÇ.GLOBAL REF.'!J976</f>
        <v/>
      </c>
      <c r="L976" s="168" t="str">
        <f aca="false">IF(B976&gt;0,"ok","ocultar")</f>
        <v>ocultar</v>
      </c>
      <c r="M976" s="102"/>
      <c r="N976" s="102"/>
      <c r="O976" s="102"/>
      <c r="R976" s="157" t="n">
        <f aca="false">IF(B976=0,R975,IF(ISNONTEXT(B976)=TRUE(),INT(B976),INT(LEFT(B976,FIND(".",B976)-1))))</f>
        <v>3</v>
      </c>
      <c r="S976" s="157" t="str">
        <f aca="false">IF(S977=1,1,IF(B976&lt;&gt;0,1,IF(C976&lt;&gt;0,1,IF(D976&lt;&gt;0,1,IF(E976&lt;&gt;0,1,"")))))</f>
        <v/>
      </c>
      <c r="T976" s="157" t="str">
        <f aca="false">IF(R976=0," ",IF(R976&lt;&gt;R975,R976," "))</f>
        <v> </v>
      </c>
      <c r="U976" s="88"/>
      <c r="V976" s="75" t="e">
        <f aca="false">IF(R976&lt;&gt;T976,(IF(J976="",H976*(INFORMAÇÕES!$Q$79/INFORMAÇÕES!$Q$82),IF(J976="R",H976,0))),0)</f>
        <v>#DIV/0!</v>
      </c>
      <c r="W976" s="75" t="e">
        <f aca="false">IF(R976&lt;&gt;T976,(IF(J976="",H976*(INFORMAÇÕES!$Q$80/INFORMAÇÕES!$Q$82),IF(J976="C",H976,0))),0)</f>
        <v>#DIV/0!</v>
      </c>
      <c r="X976" s="75" t="n">
        <f aca="false">IF(R976&lt;&gt;T976,(IF(J976="",H976*INFORMAÇÕES!$U$115,IF(J976="CF",H976,0))),0)</f>
        <v>0</v>
      </c>
      <c r="Y976" s="75" t="n">
        <f aca="false">IF(R976&lt;&gt;T976,(IF(J976="",H976*INFORMAÇÕES!$U$116,IF(J976="O",H976,0))),0)</f>
        <v>0</v>
      </c>
      <c r="Z976" s="75" t="n">
        <f aca="false">IF(E976&lt;&gt;0,H976,0)</f>
        <v>0</v>
      </c>
    </row>
    <row r="977" s="174" customFormat="true" ht="14.25" hidden="false" customHeight="true" outlineLevel="0" collapsed="false">
      <c r="A977" s="159" t="n">
        <v>966</v>
      </c>
      <c r="B977" s="160" t="n">
        <f aca="false">'ORÇ.GLOBAL REF.'!B977</f>
        <v>0</v>
      </c>
      <c r="C977" s="536" t="n">
        <f aca="false">'ORÇ.GLOBAL REF.'!C977</f>
        <v>0</v>
      </c>
      <c r="D977" s="162" t="n">
        <f aca="false">'ORÇ.GLOBAL REF.'!D977</f>
        <v>0</v>
      </c>
      <c r="E977" s="162" t="n">
        <f aca="false">'ORÇ.GLOBAL REF.'!E977</f>
        <v>0</v>
      </c>
      <c r="F977" s="537"/>
      <c r="G977" s="163" t="n">
        <f aca="false">ROUND(F977,2)</f>
        <v>0</v>
      </c>
      <c r="H977" s="163" t="n">
        <f aca="false">IF('ORÇ.GLOBAL P CAIXA'!K977="EXEC.",0,IF(E977&lt;&gt;0,ROUND(E977*G977,2),IF(Z977=0,(SUMIF('ORÇ.GLOBAL REF.'!$S$12:$S$1011,B977,$Z$12:$Z$1011)),Z977)))</f>
        <v>0</v>
      </c>
      <c r="I977" s="538" t="str">
        <f aca="false">'ORÇ.GLOBAL REF.'!H977</f>
        <v/>
      </c>
      <c r="J977" s="163" t="str">
        <f aca="false">'ORÇ.GLOBAL REF.'!I977</f>
        <v/>
      </c>
      <c r="K977" s="539" t="str">
        <f aca="false">'ORÇ.GLOBAL REF.'!J977</f>
        <v/>
      </c>
      <c r="L977" s="168" t="str">
        <f aca="false">IF(B977&gt;0,"ok","ocultar")</f>
        <v>ocultar</v>
      </c>
      <c r="M977" s="102"/>
      <c r="N977" s="102"/>
      <c r="O977" s="102"/>
      <c r="R977" s="157" t="n">
        <f aca="false">IF(B977=0,R976,IF(ISNONTEXT(B977)=TRUE(),INT(B977),INT(LEFT(B977,FIND(".",B977)-1))))</f>
        <v>3</v>
      </c>
      <c r="S977" s="157" t="str">
        <f aca="false">IF(S978=1,1,IF(B977&lt;&gt;0,1,IF(C977&lt;&gt;0,1,IF(D977&lt;&gt;0,1,IF(E977&lt;&gt;0,1,"")))))</f>
        <v/>
      </c>
      <c r="T977" s="157" t="str">
        <f aca="false">IF(R977=0," ",IF(R977&lt;&gt;R976,R977," "))</f>
        <v> </v>
      </c>
      <c r="U977" s="88"/>
      <c r="V977" s="75" t="e">
        <f aca="false">IF(R977&lt;&gt;T977,(IF(J977="",H977*(INFORMAÇÕES!$Q$79/INFORMAÇÕES!$Q$82),IF(J977="R",H977,0))),0)</f>
        <v>#DIV/0!</v>
      </c>
      <c r="W977" s="75" t="e">
        <f aca="false">IF(R977&lt;&gt;T977,(IF(J977="",H977*(INFORMAÇÕES!$Q$80/INFORMAÇÕES!$Q$82),IF(J977="C",H977,0))),0)</f>
        <v>#DIV/0!</v>
      </c>
      <c r="X977" s="75" t="n">
        <f aca="false">IF(R977&lt;&gt;T977,(IF(J977="",H977*INFORMAÇÕES!$U$115,IF(J977="CF",H977,0))),0)</f>
        <v>0</v>
      </c>
      <c r="Y977" s="75" t="n">
        <f aca="false">IF(R977&lt;&gt;T977,(IF(J977="",H977*INFORMAÇÕES!$U$116,IF(J977="O",H977,0))),0)</f>
        <v>0</v>
      </c>
      <c r="Z977" s="75" t="n">
        <f aca="false">IF(E977&lt;&gt;0,H977,0)</f>
        <v>0</v>
      </c>
    </row>
    <row r="978" s="174" customFormat="true" ht="14.25" hidden="false" customHeight="true" outlineLevel="0" collapsed="false">
      <c r="A978" s="159" t="n">
        <v>967</v>
      </c>
      <c r="B978" s="160" t="n">
        <f aca="false">'ORÇ.GLOBAL REF.'!B978</f>
        <v>0</v>
      </c>
      <c r="C978" s="536" t="n">
        <f aca="false">'ORÇ.GLOBAL REF.'!C978</f>
        <v>0</v>
      </c>
      <c r="D978" s="162" t="n">
        <f aca="false">'ORÇ.GLOBAL REF.'!D978</f>
        <v>0</v>
      </c>
      <c r="E978" s="162" t="n">
        <f aca="false">'ORÇ.GLOBAL REF.'!E978</f>
        <v>0</v>
      </c>
      <c r="F978" s="537"/>
      <c r="G978" s="163" t="n">
        <f aca="false">ROUND(F978,2)</f>
        <v>0</v>
      </c>
      <c r="H978" s="163" t="n">
        <f aca="false">IF('ORÇ.GLOBAL P CAIXA'!K978="EXEC.",0,IF(E978&lt;&gt;0,ROUND(E978*G978,2),IF(Z978=0,(SUMIF('ORÇ.GLOBAL REF.'!$S$12:$S$1011,B978,$Z$12:$Z$1011)),Z978)))</f>
        <v>0</v>
      </c>
      <c r="I978" s="538" t="str">
        <f aca="false">'ORÇ.GLOBAL REF.'!H978</f>
        <v/>
      </c>
      <c r="J978" s="163" t="str">
        <f aca="false">'ORÇ.GLOBAL REF.'!I978</f>
        <v/>
      </c>
      <c r="K978" s="539" t="str">
        <f aca="false">'ORÇ.GLOBAL REF.'!J978</f>
        <v/>
      </c>
      <c r="L978" s="168" t="str">
        <f aca="false">IF(B978&gt;0,"ok","ocultar")</f>
        <v>ocultar</v>
      </c>
      <c r="M978" s="102"/>
      <c r="N978" s="102"/>
      <c r="O978" s="102"/>
      <c r="R978" s="157" t="n">
        <f aca="false">IF(B978=0,R977,IF(ISNONTEXT(B978)=TRUE(),INT(B978),INT(LEFT(B978,FIND(".",B978)-1))))</f>
        <v>3</v>
      </c>
      <c r="S978" s="157" t="str">
        <f aca="false">IF(S979=1,1,IF(B978&lt;&gt;0,1,IF(C978&lt;&gt;0,1,IF(D978&lt;&gt;0,1,IF(E978&lt;&gt;0,1,"")))))</f>
        <v/>
      </c>
      <c r="T978" s="157" t="str">
        <f aca="false">IF(R978=0," ",IF(R978&lt;&gt;R977,R978," "))</f>
        <v> </v>
      </c>
      <c r="U978" s="88"/>
      <c r="V978" s="75" t="e">
        <f aca="false">IF(R978&lt;&gt;T978,(IF(J978="",H978*(INFORMAÇÕES!$Q$79/INFORMAÇÕES!$Q$82),IF(J978="R",H978,0))),0)</f>
        <v>#DIV/0!</v>
      </c>
      <c r="W978" s="75" t="e">
        <f aca="false">IF(R978&lt;&gt;T978,(IF(J978="",H978*(INFORMAÇÕES!$Q$80/INFORMAÇÕES!$Q$82),IF(J978="C",H978,0))),0)</f>
        <v>#DIV/0!</v>
      </c>
      <c r="X978" s="75" t="n">
        <f aca="false">IF(R978&lt;&gt;T978,(IF(J978="",H978*INFORMAÇÕES!$U$115,IF(J978="CF",H978,0))),0)</f>
        <v>0</v>
      </c>
      <c r="Y978" s="75" t="n">
        <f aca="false">IF(R978&lt;&gt;T978,(IF(J978="",H978*INFORMAÇÕES!$U$116,IF(J978="O",H978,0))),0)</f>
        <v>0</v>
      </c>
      <c r="Z978" s="75" t="n">
        <f aca="false">IF(E978&lt;&gt;0,H978,0)</f>
        <v>0</v>
      </c>
    </row>
    <row r="979" s="174" customFormat="true" ht="14.25" hidden="false" customHeight="true" outlineLevel="0" collapsed="false">
      <c r="A979" s="159" t="n">
        <v>968</v>
      </c>
      <c r="B979" s="160" t="n">
        <f aca="false">'ORÇ.GLOBAL REF.'!B979</f>
        <v>0</v>
      </c>
      <c r="C979" s="536" t="n">
        <f aca="false">'ORÇ.GLOBAL REF.'!C979</f>
        <v>0</v>
      </c>
      <c r="D979" s="162" t="n">
        <f aca="false">'ORÇ.GLOBAL REF.'!D979</f>
        <v>0</v>
      </c>
      <c r="E979" s="162" t="n">
        <f aca="false">'ORÇ.GLOBAL REF.'!E979</f>
        <v>0</v>
      </c>
      <c r="F979" s="537"/>
      <c r="G979" s="163" t="n">
        <f aca="false">ROUND(F979,2)</f>
        <v>0</v>
      </c>
      <c r="H979" s="163" t="n">
        <f aca="false">IF('ORÇ.GLOBAL P CAIXA'!K979="EXEC.",0,IF(E979&lt;&gt;0,ROUND(E979*G979,2),IF(Z979=0,(SUMIF('ORÇ.GLOBAL REF.'!$S$12:$S$1011,B979,$Z$12:$Z$1011)),Z979)))</f>
        <v>0</v>
      </c>
      <c r="I979" s="538" t="str">
        <f aca="false">'ORÇ.GLOBAL REF.'!H979</f>
        <v/>
      </c>
      <c r="J979" s="163" t="str">
        <f aca="false">'ORÇ.GLOBAL REF.'!I979</f>
        <v/>
      </c>
      <c r="K979" s="539" t="str">
        <f aca="false">'ORÇ.GLOBAL REF.'!J979</f>
        <v/>
      </c>
      <c r="L979" s="168" t="str">
        <f aca="false">IF(B979&gt;0,"ok","ocultar")</f>
        <v>ocultar</v>
      </c>
      <c r="M979" s="102"/>
      <c r="N979" s="102"/>
      <c r="O979" s="102"/>
      <c r="R979" s="157" t="n">
        <f aca="false">IF(B979=0,R978,IF(ISNONTEXT(B979)=TRUE(),INT(B979),INT(LEFT(B979,FIND(".",B979)-1))))</f>
        <v>3</v>
      </c>
      <c r="S979" s="157" t="str">
        <f aca="false">IF(S980=1,1,IF(B979&lt;&gt;0,1,IF(C979&lt;&gt;0,1,IF(D979&lt;&gt;0,1,IF(E979&lt;&gt;0,1,"")))))</f>
        <v/>
      </c>
      <c r="T979" s="157" t="str">
        <f aca="false">IF(R979=0," ",IF(R979&lt;&gt;R978,R979," "))</f>
        <v> </v>
      </c>
      <c r="U979" s="88"/>
      <c r="V979" s="75" t="e">
        <f aca="false">IF(R979&lt;&gt;T979,(IF(J979="",H979*(INFORMAÇÕES!$Q$79/INFORMAÇÕES!$Q$82),IF(J979="R",H979,0))),0)</f>
        <v>#DIV/0!</v>
      </c>
      <c r="W979" s="75" t="e">
        <f aca="false">IF(R979&lt;&gt;T979,(IF(J979="",H979*(INFORMAÇÕES!$Q$80/INFORMAÇÕES!$Q$82),IF(J979="C",H979,0))),0)</f>
        <v>#DIV/0!</v>
      </c>
      <c r="X979" s="75" t="n">
        <f aca="false">IF(R979&lt;&gt;T979,(IF(J979="",H979*INFORMAÇÕES!$U$115,IF(J979="CF",H979,0))),0)</f>
        <v>0</v>
      </c>
      <c r="Y979" s="75" t="n">
        <f aca="false">IF(R979&lt;&gt;T979,(IF(J979="",H979*INFORMAÇÕES!$U$116,IF(J979="O",H979,0))),0)</f>
        <v>0</v>
      </c>
      <c r="Z979" s="75" t="n">
        <f aca="false">IF(E979&lt;&gt;0,H979,0)</f>
        <v>0</v>
      </c>
    </row>
    <row r="980" s="174" customFormat="true" ht="14.25" hidden="false" customHeight="true" outlineLevel="0" collapsed="false">
      <c r="A980" s="159" t="n">
        <v>969</v>
      </c>
      <c r="B980" s="160" t="n">
        <f aca="false">'ORÇ.GLOBAL REF.'!B980</f>
        <v>0</v>
      </c>
      <c r="C980" s="536" t="n">
        <f aca="false">'ORÇ.GLOBAL REF.'!C980</f>
        <v>0</v>
      </c>
      <c r="D980" s="162" t="n">
        <f aca="false">'ORÇ.GLOBAL REF.'!D980</f>
        <v>0</v>
      </c>
      <c r="E980" s="162" t="n">
        <f aca="false">'ORÇ.GLOBAL REF.'!E980</f>
        <v>0</v>
      </c>
      <c r="F980" s="537"/>
      <c r="G980" s="163" t="n">
        <f aca="false">ROUND(F980,2)</f>
        <v>0</v>
      </c>
      <c r="H980" s="163" t="n">
        <f aca="false">IF('ORÇ.GLOBAL P CAIXA'!K980="EXEC.",0,IF(E980&lt;&gt;0,ROUND(E980*G980,2),IF(Z980=0,(SUMIF('ORÇ.GLOBAL REF.'!$S$12:$S$1011,B980,$Z$12:$Z$1011)),Z980)))</f>
        <v>0</v>
      </c>
      <c r="I980" s="538" t="str">
        <f aca="false">'ORÇ.GLOBAL REF.'!H980</f>
        <v/>
      </c>
      <c r="J980" s="163" t="str">
        <f aca="false">'ORÇ.GLOBAL REF.'!I980</f>
        <v/>
      </c>
      <c r="K980" s="539" t="str">
        <f aca="false">'ORÇ.GLOBAL REF.'!J980</f>
        <v/>
      </c>
      <c r="L980" s="168" t="str">
        <f aca="false">IF(B980&gt;0,"ok","ocultar")</f>
        <v>ocultar</v>
      </c>
      <c r="M980" s="102"/>
      <c r="N980" s="102"/>
      <c r="O980" s="102"/>
      <c r="R980" s="157" t="n">
        <f aca="false">IF(B980=0,R979,IF(ISNONTEXT(B980)=TRUE(),INT(B980),INT(LEFT(B980,FIND(".",B980)-1))))</f>
        <v>3</v>
      </c>
      <c r="S980" s="157" t="str">
        <f aca="false">IF(S981=1,1,IF(B980&lt;&gt;0,1,IF(C980&lt;&gt;0,1,IF(D980&lt;&gt;0,1,IF(E980&lt;&gt;0,1,"")))))</f>
        <v/>
      </c>
      <c r="T980" s="157" t="str">
        <f aca="false">IF(R980=0," ",IF(R980&lt;&gt;R979,R980," "))</f>
        <v> </v>
      </c>
      <c r="U980" s="88"/>
      <c r="V980" s="75" t="e">
        <f aca="false">IF(R980&lt;&gt;T980,(IF(J980="",H980*(INFORMAÇÕES!$Q$79/INFORMAÇÕES!$Q$82),IF(J980="R",H980,0))),0)</f>
        <v>#DIV/0!</v>
      </c>
      <c r="W980" s="75" t="e">
        <f aca="false">IF(R980&lt;&gt;T980,(IF(J980="",H980*(INFORMAÇÕES!$Q$80/INFORMAÇÕES!$Q$82),IF(J980="C",H980,0))),0)</f>
        <v>#DIV/0!</v>
      </c>
      <c r="X980" s="75" t="n">
        <f aca="false">IF(R980&lt;&gt;T980,(IF(J980="",H980*INFORMAÇÕES!$U$115,IF(J980="CF",H980,0))),0)</f>
        <v>0</v>
      </c>
      <c r="Y980" s="75" t="n">
        <f aca="false">IF(R980&lt;&gt;T980,(IF(J980="",H980*INFORMAÇÕES!$U$116,IF(J980="O",H980,0))),0)</f>
        <v>0</v>
      </c>
      <c r="Z980" s="75" t="n">
        <f aca="false">IF(E980&lt;&gt;0,H980,0)</f>
        <v>0</v>
      </c>
    </row>
    <row r="981" s="174" customFormat="true" ht="14.25" hidden="false" customHeight="true" outlineLevel="0" collapsed="false">
      <c r="A981" s="159" t="n">
        <v>970</v>
      </c>
      <c r="B981" s="160" t="n">
        <f aca="false">'ORÇ.GLOBAL REF.'!B981</f>
        <v>0</v>
      </c>
      <c r="C981" s="536" t="n">
        <f aca="false">'ORÇ.GLOBAL REF.'!C981</f>
        <v>0</v>
      </c>
      <c r="D981" s="162" t="n">
        <f aca="false">'ORÇ.GLOBAL REF.'!D981</f>
        <v>0</v>
      </c>
      <c r="E981" s="162" t="n">
        <f aca="false">'ORÇ.GLOBAL REF.'!E981</f>
        <v>0</v>
      </c>
      <c r="F981" s="537"/>
      <c r="G981" s="163" t="n">
        <f aca="false">ROUND(F981,2)</f>
        <v>0</v>
      </c>
      <c r="H981" s="163" t="n">
        <f aca="false">IF('ORÇ.GLOBAL P CAIXA'!K981="EXEC.",0,IF(E981&lt;&gt;0,ROUND(E981*G981,2),IF(Z981=0,(SUMIF('ORÇ.GLOBAL REF.'!$S$12:$S$1011,B981,$Z$12:$Z$1011)),Z981)))</f>
        <v>0</v>
      </c>
      <c r="I981" s="538" t="str">
        <f aca="false">'ORÇ.GLOBAL REF.'!H981</f>
        <v/>
      </c>
      <c r="J981" s="163" t="str">
        <f aca="false">'ORÇ.GLOBAL REF.'!I981</f>
        <v/>
      </c>
      <c r="K981" s="539" t="str">
        <f aca="false">'ORÇ.GLOBAL REF.'!J981</f>
        <v/>
      </c>
      <c r="L981" s="168" t="str">
        <f aca="false">IF(B981&gt;0,"ok","ocultar")</f>
        <v>ocultar</v>
      </c>
      <c r="M981" s="102"/>
      <c r="N981" s="102"/>
      <c r="O981" s="102"/>
      <c r="R981" s="157" t="n">
        <f aca="false">IF(B981=0,R980,IF(ISNONTEXT(B981)=TRUE(),INT(B981),INT(LEFT(B981,FIND(".",B981)-1))))</f>
        <v>3</v>
      </c>
      <c r="S981" s="157" t="str">
        <f aca="false">IF(S982=1,1,IF(B981&lt;&gt;0,1,IF(C981&lt;&gt;0,1,IF(D981&lt;&gt;0,1,IF(E981&lt;&gt;0,1,"")))))</f>
        <v/>
      </c>
      <c r="T981" s="157" t="str">
        <f aca="false">IF(R981=0," ",IF(R981&lt;&gt;R980,R981," "))</f>
        <v> </v>
      </c>
      <c r="U981" s="88"/>
      <c r="V981" s="75" t="e">
        <f aca="false">IF(R981&lt;&gt;T981,(IF(J981="",H981*(INFORMAÇÕES!$Q$79/INFORMAÇÕES!$Q$82),IF(J981="R",H981,0))),0)</f>
        <v>#DIV/0!</v>
      </c>
      <c r="W981" s="75" t="e">
        <f aca="false">IF(R981&lt;&gt;T981,(IF(J981="",H981*(INFORMAÇÕES!$Q$80/INFORMAÇÕES!$Q$82),IF(J981="C",H981,0))),0)</f>
        <v>#DIV/0!</v>
      </c>
      <c r="X981" s="75" t="n">
        <f aca="false">IF(R981&lt;&gt;T981,(IF(J981="",H981*INFORMAÇÕES!$U$115,IF(J981="CF",H981,0))),0)</f>
        <v>0</v>
      </c>
      <c r="Y981" s="75" t="n">
        <f aca="false">IF(R981&lt;&gt;T981,(IF(J981="",H981*INFORMAÇÕES!$U$116,IF(J981="O",H981,0))),0)</f>
        <v>0</v>
      </c>
      <c r="Z981" s="75" t="n">
        <f aca="false">IF(E981&lt;&gt;0,H981,0)</f>
        <v>0</v>
      </c>
    </row>
    <row r="982" s="174" customFormat="true" ht="14.25" hidden="false" customHeight="true" outlineLevel="0" collapsed="false">
      <c r="A982" s="159" t="n">
        <v>971</v>
      </c>
      <c r="B982" s="160" t="n">
        <f aca="false">'ORÇ.GLOBAL REF.'!B982</f>
        <v>0</v>
      </c>
      <c r="C982" s="536" t="n">
        <f aca="false">'ORÇ.GLOBAL REF.'!C982</f>
        <v>0</v>
      </c>
      <c r="D982" s="162" t="n">
        <f aca="false">'ORÇ.GLOBAL REF.'!D982</f>
        <v>0</v>
      </c>
      <c r="E982" s="162" t="n">
        <f aca="false">'ORÇ.GLOBAL REF.'!E982</f>
        <v>0</v>
      </c>
      <c r="F982" s="537"/>
      <c r="G982" s="163" t="n">
        <f aca="false">ROUND(F982,2)</f>
        <v>0</v>
      </c>
      <c r="H982" s="163" t="n">
        <f aca="false">IF('ORÇ.GLOBAL P CAIXA'!K982="EXEC.",0,IF(E982&lt;&gt;0,ROUND(E982*G982,2),IF(Z982=0,(SUMIF('ORÇ.GLOBAL REF.'!$S$12:$S$1011,B982,$Z$12:$Z$1011)),Z982)))</f>
        <v>0</v>
      </c>
      <c r="I982" s="538" t="str">
        <f aca="false">'ORÇ.GLOBAL REF.'!H982</f>
        <v/>
      </c>
      <c r="J982" s="163" t="str">
        <f aca="false">'ORÇ.GLOBAL REF.'!I982</f>
        <v/>
      </c>
      <c r="K982" s="539" t="str">
        <f aca="false">'ORÇ.GLOBAL REF.'!J982</f>
        <v/>
      </c>
      <c r="L982" s="168" t="str">
        <f aca="false">IF(B982&gt;0,"ok","ocultar")</f>
        <v>ocultar</v>
      </c>
      <c r="M982" s="102"/>
      <c r="N982" s="102"/>
      <c r="O982" s="102"/>
      <c r="R982" s="157" t="n">
        <f aca="false">IF(B982=0,R981,IF(ISNONTEXT(B982)=TRUE(),INT(B982),INT(LEFT(B982,FIND(".",B982)-1))))</f>
        <v>3</v>
      </c>
      <c r="S982" s="157" t="str">
        <f aca="false">IF(S983=1,1,IF(B982&lt;&gt;0,1,IF(C982&lt;&gt;0,1,IF(D982&lt;&gt;0,1,IF(E982&lt;&gt;0,1,"")))))</f>
        <v/>
      </c>
      <c r="T982" s="157" t="str">
        <f aca="false">IF(R982=0," ",IF(R982&lt;&gt;R981,R982," "))</f>
        <v> </v>
      </c>
      <c r="U982" s="88"/>
      <c r="V982" s="75" t="e">
        <f aca="false">IF(R982&lt;&gt;T982,(IF(J982="",H982*(INFORMAÇÕES!$Q$79/INFORMAÇÕES!$Q$82),IF(J982="R",H982,0))),0)</f>
        <v>#DIV/0!</v>
      </c>
      <c r="W982" s="75" t="e">
        <f aca="false">IF(R982&lt;&gt;T982,(IF(J982="",H982*(INFORMAÇÕES!$Q$80/INFORMAÇÕES!$Q$82),IF(J982="C",H982,0))),0)</f>
        <v>#DIV/0!</v>
      </c>
      <c r="X982" s="75" t="n">
        <f aca="false">IF(R982&lt;&gt;T982,(IF(J982="",H982*INFORMAÇÕES!$U$115,IF(J982="CF",H982,0))),0)</f>
        <v>0</v>
      </c>
      <c r="Y982" s="75" t="n">
        <f aca="false">IF(R982&lt;&gt;T982,(IF(J982="",H982*INFORMAÇÕES!$U$116,IF(J982="O",H982,0))),0)</f>
        <v>0</v>
      </c>
      <c r="Z982" s="75" t="n">
        <f aca="false">IF(E982&lt;&gt;0,H982,0)</f>
        <v>0</v>
      </c>
    </row>
    <row r="983" s="174" customFormat="true" ht="14.25" hidden="false" customHeight="true" outlineLevel="0" collapsed="false">
      <c r="A983" s="159" t="n">
        <v>972</v>
      </c>
      <c r="B983" s="160" t="n">
        <f aca="false">'ORÇ.GLOBAL REF.'!B983</f>
        <v>0</v>
      </c>
      <c r="C983" s="536" t="n">
        <f aca="false">'ORÇ.GLOBAL REF.'!C983</f>
        <v>0</v>
      </c>
      <c r="D983" s="162" t="n">
        <f aca="false">'ORÇ.GLOBAL REF.'!D983</f>
        <v>0</v>
      </c>
      <c r="E983" s="162" t="n">
        <f aca="false">'ORÇ.GLOBAL REF.'!E983</f>
        <v>0</v>
      </c>
      <c r="F983" s="537"/>
      <c r="G983" s="163" t="n">
        <f aca="false">ROUND(F983,2)</f>
        <v>0</v>
      </c>
      <c r="H983" s="163" t="n">
        <f aca="false">IF('ORÇ.GLOBAL P CAIXA'!K983="EXEC.",0,IF(E983&lt;&gt;0,ROUND(E983*G983,2),IF(Z983=0,(SUMIF('ORÇ.GLOBAL REF.'!$S$12:$S$1011,B983,$Z$12:$Z$1011)),Z983)))</f>
        <v>0</v>
      </c>
      <c r="I983" s="538" t="str">
        <f aca="false">'ORÇ.GLOBAL REF.'!H983</f>
        <v/>
      </c>
      <c r="J983" s="163" t="str">
        <f aca="false">'ORÇ.GLOBAL REF.'!I983</f>
        <v/>
      </c>
      <c r="K983" s="539" t="str">
        <f aca="false">'ORÇ.GLOBAL REF.'!J983</f>
        <v/>
      </c>
      <c r="L983" s="168" t="str">
        <f aca="false">IF(B983&gt;0,"ok","ocultar")</f>
        <v>ocultar</v>
      </c>
      <c r="M983" s="102"/>
      <c r="N983" s="102"/>
      <c r="O983" s="102"/>
      <c r="R983" s="157" t="n">
        <f aca="false">IF(B983=0,R982,IF(ISNONTEXT(B983)=TRUE(),INT(B983),INT(LEFT(B983,FIND(".",B983)-1))))</f>
        <v>3</v>
      </c>
      <c r="S983" s="157" t="str">
        <f aca="false">IF(S984=1,1,IF(B983&lt;&gt;0,1,IF(C983&lt;&gt;0,1,IF(D983&lt;&gt;0,1,IF(E983&lt;&gt;0,1,"")))))</f>
        <v/>
      </c>
      <c r="T983" s="157" t="str">
        <f aca="false">IF(R983=0," ",IF(R983&lt;&gt;R982,R983," "))</f>
        <v> </v>
      </c>
      <c r="U983" s="88"/>
      <c r="V983" s="75" t="e">
        <f aca="false">IF(R983&lt;&gt;T983,(IF(J983="",H983*(INFORMAÇÕES!$Q$79/INFORMAÇÕES!$Q$82),IF(J983="R",H983,0))),0)</f>
        <v>#DIV/0!</v>
      </c>
      <c r="W983" s="75" t="e">
        <f aca="false">IF(R983&lt;&gt;T983,(IF(J983="",H983*(INFORMAÇÕES!$Q$80/INFORMAÇÕES!$Q$82),IF(J983="C",H983,0))),0)</f>
        <v>#DIV/0!</v>
      </c>
      <c r="X983" s="75" t="n">
        <f aca="false">IF(R983&lt;&gt;T983,(IF(J983="",H983*INFORMAÇÕES!$U$115,IF(J983="CF",H983,0))),0)</f>
        <v>0</v>
      </c>
      <c r="Y983" s="75" t="n">
        <f aca="false">IF(R983&lt;&gt;T983,(IF(J983="",H983*INFORMAÇÕES!$U$116,IF(J983="O",H983,0))),0)</f>
        <v>0</v>
      </c>
      <c r="Z983" s="75" t="n">
        <f aca="false">IF(E983&lt;&gt;0,H983,0)</f>
        <v>0</v>
      </c>
    </row>
    <row r="984" s="174" customFormat="true" ht="14.25" hidden="false" customHeight="true" outlineLevel="0" collapsed="false">
      <c r="A984" s="159" t="n">
        <v>973</v>
      </c>
      <c r="B984" s="160" t="n">
        <f aca="false">'ORÇ.GLOBAL REF.'!B984</f>
        <v>0</v>
      </c>
      <c r="C984" s="536" t="n">
        <f aca="false">'ORÇ.GLOBAL REF.'!C984</f>
        <v>0</v>
      </c>
      <c r="D984" s="162" t="n">
        <f aca="false">'ORÇ.GLOBAL REF.'!D984</f>
        <v>0</v>
      </c>
      <c r="E984" s="162" t="n">
        <f aca="false">'ORÇ.GLOBAL REF.'!E984</f>
        <v>0</v>
      </c>
      <c r="F984" s="537"/>
      <c r="G984" s="163" t="n">
        <f aca="false">ROUND(F984,2)</f>
        <v>0</v>
      </c>
      <c r="H984" s="163" t="n">
        <f aca="false">IF('ORÇ.GLOBAL P CAIXA'!K984="EXEC.",0,IF(E984&lt;&gt;0,ROUND(E984*G984,2),IF(Z984=0,(SUMIF('ORÇ.GLOBAL REF.'!$S$12:$S$1011,B984,$Z$12:$Z$1011)),Z984)))</f>
        <v>0</v>
      </c>
      <c r="I984" s="538" t="str">
        <f aca="false">'ORÇ.GLOBAL REF.'!H984</f>
        <v/>
      </c>
      <c r="J984" s="163" t="str">
        <f aca="false">'ORÇ.GLOBAL REF.'!I984</f>
        <v/>
      </c>
      <c r="K984" s="539" t="str">
        <f aca="false">'ORÇ.GLOBAL REF.'!J984</f>
        <v/>
      </c>
      <c r="L984" s="168" t="str">
        <f aca="false">IF(B984&gt;0,"ok","ocultar")</f>
        <v>ocultar</v>
      </c>
      <c r="M984" s="102"/>
      <c r="N984" s="102"/>
      <c r="O984" s="102"/>
      <c r="R984" s="157" t="n">
        <f aca="false">IF(B984=0,R983,IF(ISNONTEXT(B984)=TRUE(),INT(B984),INT(LEFT(B984,FIND(".",B984)-1))))</f>
        <v>3</v>
      </c>
      <c r="S984" s="157" t="str">
        <f aca="false">IF(S985=1,1,IF(B984&lt;&gt;0,1,IF(C984&lt;&gt;0,1,IF(D984&lt;&gt;0,1,IF(E984&lt;&gt;0,1,"")))))</f>
        <v/>
      </c>
      <c r="T984" s="157" t="str">
        <f aca="false">IF(R984=0," ",IF(R984&lt;&gt;R983,R984," "))</f>
        <v> </v>
      </c>
      <c r="U984" s="88"/>
      <c r="V984" s="75" t="e">
        <f aca="false">IF(R984&lt;&gt;T984,(IF(J984="",H984*(INFORMAÇÕES!$Q$79/INFORMAÇÕES!$Q$82),IF(J984="R",H984,0))),0)</f>
        <v>#DIV/0!</v>
      </c>
      <c r="W984" s="75" t="e">
        <f aca="false">IF(R984&lt;&gt;T984,(IF(J984="",H984*(INFORMAÇÕES!$Q$80/INFORMAÇÕES!$Q$82),IF(J984="C",H984,0))),0)</f>
        <v>#DIV/0!</v>
      </c>
      <c r="X984" s="75" t="n">
        <f aca="false">IF(R984&lt;&gt;T984,(IF(J984="",H984*INFORMAÇÕES!$U$115,IF(J984="CF",H984,0))),0)</f>
        <v>0</v>
      </c>
      <c r="Y984" s="75" t="n">
        <f aca="false">IF(R984&lt;&gt;T984,(IF(J984="",H984*INFORMAÇÕES!$U$116,IF(J984="O",H984,0))),0)</f>
        <v>0</v>
      </c>
      <c r="Z984" s="75" t="n">
        <f aca="false">IF(E984&lt;&gt;0,H984,0)</f>
        <v>0</v>
      </c>
    </row>
    <row r="985" s="174" customFormat="true" ht="14.25" hidden="false" customHeight="true" outlineLevel="0" collapsed="false">
      <c r="A985" s="159" t="n">
        <v>974</v>
      </c>
      <c r="B985" s="160" t="n">
        <f aca="false">'ORÇ.GLOBAL REF.'!B985</f>
        <v>0</v>
      </c>
      <c r="C985" s="536" t="n">
        <f aca="false">'ORÇ.GLOBAL REF.'!C985</f>
        <v>0</v>
      </c>
      <c r="D985" s="162" t="n">
        <f aca="false">'ORÇ.GLOBAL REF.'!D985</f>
        <v>0</v>
      </c>
      <c r="E985" s="162" t="n">
        <f aca="false">'ORÇ.GLOBAL REF.'!E985</f>
        <v>0</v>
      </c>
      <c r="F985" s="537"/>
      <c r="G985" s="163" t="n">
        <f aca="false">ROUND(F985,2)</f>
        <v>0</v>
      </c>
      <c r="H985" s="163" t="n">
        <f aca="false">IF('ORÇ.GLOBAL P CAIXA'!K985="EXEC.",0,IF(E985&lt;&gt;0,ROUND(E985*G985,2),IF(Z985=0,(SUMIF('ORÇ.GLOBAL REF.'!$S$12:$S$1011,B985,$Z$12:$Z$1011)),Z985)))</f>
        <v>0</v>
      </c>
      <c r="I985" s="538" t="str">
        <f aca="false">'ORÇ.GLOBAL REF.'!H985</f>
        <v/>
      </c>
      <c r="J985" s="163" t="str">
        <f aca="false">'ORÇ.GLOBAL REF.'!I985</f>
        <v/>
      </c>
      <c r="K985" s="539" t="str">
        <f aca="false">'ORÇ.GLOBAL REF.'!J985</f>
        <v/>
      </c>
      <c r="L985" s="168" t="str">
        <f aca="false">IF(B985&gt;0,"ok","ocultar")</f>
        <v>ocultar</v>
      </c>
      <c r="M985" s="102"/>
      <c r="N985" s="102"/>
      <c r="O985" s="102"/>
      <c r="R985" s="157" t="n">
        <f aca="false">IF(B985=0,R984,IF(ISNONTEXT(B985)=TRUE(),INT(B985),INT(LEFT(B985,FIND(".",B985)-1))))</f>
        <v>3</v>
      </c>
      <c r="S985" s="157" t="str">
        <f aca="false">IF(S986=1,1,IF(B985&lt;&gt;0,1,IF(C985&lt;&gt;0,1,IF(D985&lt;&gt;0,1,IF(E985&lt;&gt;0,1,"")))))</f>
        <v/>
      </c>
      <c r="T985" s="157" t="str">
        <f aca="false">IF(R985=0," ",IF(R985&lt;&gt;R984,R985," "))</f>
        <v> </v>
      </c>
      <c r="U985" s="88"/>
      <c r="V985" s="75" t="e">
        <f aca="false">IF(R985&lt;&gt;T985,(IF(J985="",H985*(INFORMAÇÕES!$Q$79/INFORMAÇÕES!$Q$82),IF(J985="R",H985,0))),0)</f>
        <v>#DIV/0!</v>
      </c>
      <c r="W985" s="75" t="e">
        <f aca="false">IF(R985&lt;&gt;T985,(IF(J985="",H985*(INFORMAÇÕES!$Q$80/INFORMAÇÕES!$Q$82),IF(J985="C",H985,0))),0)</f>
        <v>#DIV/0!</v>
      </c>
      <c r="X985" s="75" t="n">
        <f aca="false">IF(R985&lt;&gt;T985,(IF(J985="",H985*INFORMAÇÕES!$U$115,IF(J985="CF",H985,0))),0)</f>
        <v>0</v>
      </c>
      <c r="Y985" s="75" t="n">
        <f aca="false">IF(R985&lt;&gt;T985,(IF(J985="",H985*INFORMAÇÕES!$U$116,IF(J985="O",H985,0))),0)</f>
        <v>0</v>
      </c>
      <c r="Z985" s="75" t="n">
        <f aca="false">IF(E985&lt;&gt;0,H985,0)</f>
        <v>0</v>
      </c>
    </row>
    <row r="986" s="174" customFormat="true" ht="14.25" hidden="false" customHeight="true" outlineLevel="0" collapsed="false">
      <c r="A986" s="159" t="n">
        <v>975</v>
      </c>
      <c r="B986" s="160" t="n">
        <f aca="false">'ORÇ.GLOBAL REF.'!B986</f>
        <v>0</v>
      </c>
      <c r="C986" s="536" t="n">
        <f aca="false">'ORÇ.GLOBAL REF.'!C986</f>
        <v>0</v>
      </c>
      <c r="D986" s="162" t="n">
        <f aca="false">'ORÇ.GLOBAL REF.'!D986</f>
        <v>0</v>
      </c>
      <c r="E986" s="162" t="n">
        <f aca="false">'ORÇ.GLOBAL REF.'!E986</f>
        <v>0</v>
      </c>
      <c r="F986" s="537"/>
      <c r="G986" s="163" t="n">
        <f aca="false">ROUND(F986,2)</f>
        <v>0</v>
      </c>
      <c r="H986" s="163" t="n">
        <f aca="false">IF('ORÇ.GLOBAL P CAIXA'!K986="EXEC.",0,IF(E986&lt;&gt;0,ROUND(E986*G986,2),IF(Z986=0,(SUMIF('ORÇ.GLOBAL REF.'!$S$12:$S$1011,B986,$Z$12:$Z$1011)),Z986)))</f>
        <v>0</v>
      </c>
      <c r="I986" s="538" t="str">
        <f aca="false">'ORÇ.GLOBAL REF.'!H986</f>
        <v/>
      </c>
      <c r="J986" s="163" t="str">
        <f aca="false">'ORÇ.GLOBAL REF.'!I986</f>
        <v/>
      </c>
      <c r="K986" s="539" t="str">
        <f aca="false">'ORÇ.GLOBAL REF.'!J986</f>
        <v/>
      </c>
      <c r="L986" s="168" t="str">
        <f aca="false">IF(B986&gt;0,"ok","ocultar")</f>
        <v>ocultar</v>
      </c>
      <c r="M986" s="102"/>
      <c r="N986" s="102"/>
      <c r="O986" s="102"/>
      <c r="R986" s="157" t="n">
        <f aca="false">IF(B986=0,R985,IF(ISNONTEXT(B986)=TRUE(),INT(B986),INT(LEFT(B986,FIND(".",B986)-1))))</f>
        <v>3</v>
      </c>
      <c r="S986" s="157" t="str">
        <f aca="false">IF(S987=1,1,IF(B986&lt;&gt;0,1,IF(C986&lt;&gt;0,1,IF(D986&lt;&gt;0,1,IF(E986&lt;&gt;0,1,"")))))</f>
        <v/>
      </c>
      <c r="T986" s="157" t="str">
        <f aca="false">IF(R986=0," ",IF(R986&lt;&gt;R985,R986," "))</f>
        <v> </v>
      </c>
      <c r="U986" s="88"/>
      <c r="V986" s="75" t="e">
        <f aca="false">IF(R986&lt;&gt;T986,(IF(J986="",H986*(INFORMAÇÕES!$Q$79/INFORMAÇÕES!$Q$82),IF(J986="R",H986,0))),0)</f>
        <v>#DIV/0!</v>
      </c>
      <c r="W986" s="75" t="e">
        <f aca="false">IF(R986&lt;&gt;T986,(IF(J986="",H986*(INFORMAÇÕES!$Q$80/INFORMAÇÕES!$Q$82),IF(J986="C",H986,0))),0)</f>
        <v>#DIV/0!</v>
      </c>
      <c r="X986" s="75" t="n">
        <f aca="false">IF(R986&lt;&gt;T986,(IF(J986="",H986*INFORMAÇÕES!$U$115,IF(J986="CF",H986,0))),0)</f>
        <v>0</v>
      </c>
      <c r="Y986" s="75" t="n">
        <f aca="false">IF(R986&lt;&gt;T986,(IF(J986="",H986*INFORMAÇÕES!$U$116,IF(J986="O",H986,0))),0)</f>
        <v>0</v>
      </c>
      <c r="Z986" s="75" t="n">
        <f aca="false">IF(E986&lt;&gt;0,H986,0)</f>
        <v>0</v>
      </c>
    </row>
    <row r="987" s="174" customFormat="true" ht="14.25" hidden="false" customHeight="true" outlineLevel="0" collapsed="false">
      <c r="A987" s="159" t="n">
        <v>976</v>
      </c>
      <c r="B987" s="160" t="n">
        <f aca="false">'ORÇ.GLOBAL REF.'!B987</f>
        <v>0</v>
      </c>
      <c r="C987" s="536" t="n">
        <f aca="false">'ORÇ.GLOBAL REF.'!C987</f>
        <v>0</v>
      </c>
      <c r="D987" s="162" t="n">
        <f aca="false">'ORÇ.GLOBAL REF.'!D987</f>
        <v>0</v>
      </c>
      <c r="E987" s="162" t="n">
        <f aca="false">'ORÇ.GLOBAL REF.'!E987</f>
        <v>0</v>
      </c>
      <c r="F987" s="537"/>
      <c r="G987" s="163" t="n">
        <f aca="false">ROUND(F987,2)</f>
        <v>0</v>
      </c>
      <c r="H987" s="163" t="n">
        <f aca="false">IF('ORÇ.GLOBAL P CAIXA'!K987="EXEC.",0,IF(E987&lt;&gt;0,ROUND(E987*G987,2),IF(Z987=0,(SUMIF('ORÇ.GLOBAL REF.'!$S$12:$S$1011,B987,$Z$12:$Z$1011)),Z987)))</f>
        <v>0</v>
      </c>
      <c r="I987" s="538" t="str">
        <f aca="false">'ORÇ.GLOBAL REF.'!H987</f>
        <v/>
      </c>
      <c r="J987" s="163" t="str">
        <f aca="false">'ORÇ.GLOBAL REF.'!I987</f>
        <v/>
      </c>
      <c r="K987" s="539" t="str">
        <f aca="false">'ORÇ.GLOBAL REF.'!J987</f>
        <v/>
      </c>
      <c r="L987" s="168" t="str">
        <f aca="false">IF(B987&gt;0,"ok","ocultar")</f>
        <v>ocultar</v>
      </c>
      <c r="M987" s="102"/>
      <c r="N987" s="102"/>
      <c r="O987" s="102"/>
      <c r="R987" s="157" t="n">
        <f aca="false">IF(B987=0,R986,IF(ISNONTEXT(B987)=TRUE(),INT(B987),INT(LEFT(B987,FIND(".",B987)-1))))</f>
        <v>3</v>
      </c>
      <c r="S987" s="157" t="str">
        <f aca="false">IF(S988=1,1,IF(B987&lt;&gt;0,1,IF(C987&lt;&gt;0,1,IF(D987&lt;&gt;0,1,IF(E987&lt;&gt;0,1,"")))))</f>
        <v/>
      </c>
      <c r="T987" s="157" t="str">
        <f aca="false">IF(R987=0," ",IF(R987&lt;&gt;R986,R987," "))</f>
        <v> </v>
      </c>
      <c r="U987" s="88"/>
      <c r="V987" s="75" t="e">
        <f aca="false">IF(R987&lt;&gt;T987,(IF(J987="",H987*(INFORMAÇÕES!$Q$79/INFORMAÇÕES!$Q$82),IF(J987="R",H987,0))),0)</f>
        <v>#DIV/0!</v>
      </c>
      <c r="W987" s="75" t="e">
        <f aca="false">IF(R987&lt;&gt;T987,(IF(J987="",H987*(INFORMAÇÕES!$Q$80/INFORMAÇÕES!$Q$82),IF(J987="C",H987,0))),0)</f>
        <v>#DIV/0!</v>
      </c>
      <c r="X987" s="75" t="n">
        <f aca="false">IF(R987&lt;&gt;T987,(IF(J987="",H987*INFORMAÇÕES!$U$115,IF(J987="CF",H987,0))),0)</f>
        <v>0</v>
      </c>
      <c r="Y987" s="75" t="n">
        <f aca="false">IF(R987&lt;&gt;T987,(IF(J987="",H987*INFORMAÇÕES!$U$116,IF(J987="O",H987,0))),0)</f>
        <v>0</v>
      </c>
      <c r="Z987" s="75" t="n">
        <f aca="false">IF(E987&lt;&gt;0,H987,0)</f>
        <v>0</v>
      </c>
    </row>
    <row r="988" s="174" customFormat="true" ht="14.25" hidden="false" customHeight="true" outlineLevel="0" collapsed="false">
      <c r="A988" s="159" t="n">
        <v>977</v>
      </c>
      <c r="B988" s="160" t="n">
        <f aca="false">'ORÇ.GLOBAL REF.'!B988</f>
        <v>0</v>
      </c>
      <c r="C988" s="536" t="n">
        <f aca="false">'ORÇ.GLOBAL REF.'!C988</f>
        <v>0</v>
      </c>
      <c r="D988" s="162" t="n">
        <f aca="false">'ORÇ.GLOBAL REF.'!D988</f>
        <v>0</v>
      </c>
      <c r="E988" s="162" t="n">
        <f aca="false">'ORÇ.GLOBAL REF.'!E988</f>
        <v>0</v>
      </c>
      <c r="F988" s="537"/>
      <c r="G988" s="163" t="n">
        <f aca="false">ROUND(F988,2)</f>
        <v>0</v>
      </c>
      <c r="H988" s="163" t="n">
        <f aca="false">IF('ORÇ.GLOBAL P CAIXA'!K988="EXEC.",0,IF(E988&lt;&gt;0,ROUND(E988*G988,2),IF(Z988=0,(SUMIF('ORÇ.GLOBAL REF.'!$S$12:$S$1011,B988,$Z$12:$Z$1011)),Z988)))</f>
        <v>0</v>
      </c>
      <c r="I988" s="538" t="str">
        <f aca="false">'ORÇ.GLOBAL REF.'!H988</f>
        <v/>
      </c>
      <c r="J988" s="163" t="str">
        <f aca="false">'ORÇ.GLOBAL REF.'!I988</f>
        <v/>
      </c>
      <c r="K988" s="539" t="str">
        <f aca="false">'ORÇ.GLOBAL REF.'!J988</f>
        <v/>
      </c>
      <c r="L988" s="168" t="str">
        <f aca="false">IF(B988&gt;0,"ok","ocultar")</f>
        <v>ocultar</v>
      </c>
      <c r="M988" s="102"/>
      <c r="N988" s="102"/>
      <c r="O988" s="102"/>
      <c r="R988" s="157" t="n">
        <f aca="false">IF(B988=0,R987,IF(ISNONTEXT(B988)=TRUE(),INT(B988),INT(LEFT(B988,FIND(".",B988)-1))))</f>
        <v>3</v>
      </c>
      <c r="S988" s="157" t="str">
        <f aca="false">IF(S989=1,1,IF(B988&lt;&gt;0,1,IF(C988&lt;&gt;0,1,IF(D988&lt;&gt;0,1,IF(E988&lt;&gt;0,1,"")))))</f>
        <v/>
      </c>
      <c r="T988" s="157" t="str">
        <f aca="false">IF(R988=0," ",IF(R988&lt;&gt;R987,R988," "))</f>
        <v> </v>
      </c>
      <c r="U988" s="88"/>
      <c r="V988" s="75" t="e">
        <f aca="false">IF(R988&lt;&gt;T988,(IF(J988="",H988*(INFORMAÇÕES!$Q$79/INFORMAÇÕES!$Q$82),IF(J988="R",H988,0))),0)</f>
        <v>#DIV/0!</v>
      </c>
      <c r="W988" s="75" t="e">
        <f aca="false">IF(R988&lt;&gt;T988,(IF(J988="",H988*(INFORMAÇÕES!$Q$80/INFORMAÇÕES!$Q$82),IF(J988="C",H988,0))),0)</f>
        <v>#DIV/0!</v>
      </c>
      <c r="X988" s="75" t="n">
        <f aca="false">IF(R988&lt;&gt;T988,(IF(J988="",H988*INFORMAÇÕES!$U$115,IF(J988="CF",H988,0))),0)</f>
        <v>0</v>
      </c>
      <c r="Y988" s="75" t="n">
        <f aca="false">IF(R988&lt;&gt;T988,(IF(J988="",H988*INFORMAÇÕES!$U$116,IF(J988="O",H988,0))),0)</f>
        <v>0</v>
      </c>
      <c r="Z988" s="75" t="n">
        <f aca="false">IF(E988&lt;&gt;0,H988,0)</f>
        <v>0</v>
      </c>
    </row>
    <row r="989" s="174" customFormat="true" ht="14.25" hidden="false" customHeight="true" outlineLevel="0" collapsed="false">
      <c r="A989" s="159" t="n">
        <v>978</v>
      </c>
      <c r="B989" s="160" t="n">
        <f aca="false">'ORÇ.GLOBAL REF.'!B989</f>
        <v>0</v>
      </c>
      <c r="C989" s="536" t="n">
        <f aca="false">'ORÇ.GLOBAL REF.'!C989</f>
        <v>0</v>
      </c>
      <c r="D989" s="162" t="n">
        <f aca="false">'ORÇ.GLOBAL REF.'!D989</f>
        <v>0</v>
      </c>
      <c r="E989" s="162" t="n">
        <f aca="false">'ORÇ.GLOBAL REF.'!E989</f>
        <v>0</v>
      </c>
      <c r="F989" s="537"/>
      <c r="G989" s="163" t="n">
        <f aca="false">ROUND(F989,2)</f>
        <v>0</v>
      </c>
      <c r="H989" s="163" t="n">
        <f aca="false">IF('ORÇ.GLOBAL P CAIXA'!K989="EXEC.",0,IF(E989&lt;&gt;0,ROUND(E989*G989,2),IF(Z989=0,(SUMIF('ORÇ.GLOBAL REF.'!$S$12:$S$1011,B989,$Z$12:$Z$1011)),Z989)))</f>
        <v>0</v>
      </c>
      <c r="I989" s="538" t="str">
        <f aca="false">'ORÇ.GLOBAL REF.'!H989</f>
        <v/>
      </c>
      <c r="J989" s="163" t="str">
        <f aca="false">'ORÇ.GLOBAL REF.'!I989</f>
        <v/>
      </c>
      <c r="K989" s="539" t="str">
        <f aca="false">'ORÇ.GLOBAL REF.'!J989</f>
        <v/>
      </c>
      <c r="L989" s="168" t="str">
        <f aca="false">IF(B989&gt;0,"ok","ocultar")</f>
        <v>ocultar</v>
      </c>
      <c r="M989" s="102"/>
      <c r="N989" s="102"/>
      <c r="O989" s="102"/>
      <c r="R989" s="157" t="n">
        <f aca="false">IF(B989=0,R988,IF(ISNONTEXT(B989)=TRUE(),INT(B989),INT(LEFT(B989,FIND(".",B989)-1))))</f>
        <v>3</v>
      </c>
      <c r="S989" s="157" t="str">
        <f aca="false">IF(S990=1,1,IF(B989&lt;&gt;0,1,IF(C989&lt;&gt;0,1,IF(D989&lt;&gt;0,1,IF(E989&lt;&gt;0,1,"")))))</f>
        <v/>
      </c>
      <c r="T989" s="157" t="str">
        <f aca="false">IF(R989=0," ",IF(R989&lt;&gt;R988,R989," "))</f>
        <v> </v>
      </c>
      <c r="U989" s="88"/>
      <c r="V989" s="75" t="e">
        <f aca="false">IF(R989&lt;&gt;T989,(IF(J989="",H989*(INFORMAÇÕES!$Q$79/INFORMAÇÕES!$Q$82),IF(J989="R",H989,0))),0)</f>
        <v>#DIV/0!</v>
      </c>
      <c r="W989" s="75" t="e">
        <f aca="false">IF(R989&lt;&gt;T989,(IF(J989="",H989*(INFORMAÇÕES!$Q$80/INFORMAÇÕES!$Q$82),IF(J989="C",H989,0))),0)</f>
        <v>#DIV/0!</v>
      </c>
      <c r="X989" s="75" t="n">
        <f aca="false">IF(R989&lt;&gt;T989,(IF(J989="",H989*INFORMAÇÕES!$U$115,IF(J989="CF",H989,0))),0)</f>
        <v>0</v>
      </c>
      <c r="Y989" s="75" t="n">
        <f aca="false">IF(R989&lt;&gt;T989,(IF(J989="",H989*INFORMAÇÕES!$U$116,IF(J989="O",H989,0))),0)</f>
        <v>0</v>
      </c>
      <c r="Z989" s="75" t="n">
        <f aca="false">IF(E989&lt;&gt;0,H989,0)</f>
        <v>0</v>
      </c>
    </row>
    <row r="990" s="174" customFormat="true" ht="14.25" hidden="false" customHeight="true" outlineLevel="0" collapsed="false">
      <c r="A990" s="159" t="n">
        <v>979</v>
      </c>
      <c r="B990" s="160" t="n">
        <f aca="false">'ORÇ.GLOBAL REF.'!B990</f>
        <v>0</v>
      </c>
      <c r="C990" s="536" t="n">
        <f aca="false">'ORÇ.GLOBAL REF.'!C990</f>
        <v>0</v>
      </c>
      <c r="D990" s="162" t="n">
        <f aca="false">'ORÇ.GLOBAL REF.'!D990</f>
        <v>0</v>
      </c>
      <c r="E990" s="162" t="n">
        <f aca="false">'ORÇ.GLOBAL REF.'!E990</f>
        <v>0</v>
      </c>
      <c r="F990" s="537"/>
      <c r="G990" s="163" t="n">
        <f aca="false">ROUND(F990,2)</f>
        <v>0</v>
      </c>
      <c r="H990" s="163" t="n">
        <f aca="false">IF('ORÇ.GLOBAL P CAIXA'!K990="EXEC.",0,IF(E990&lt;&gt;0,ROUND(E990*G990,2),IF(Z990=0,(SUMIF('ORÇ.GLOBAL REF.'!$S$12:$S$1011,B990,$Z$12:$Z$1011)),Z990)))</f>
        <v>0</v>
      </c>
      <c r="I990" s="538" t="str">
        <f aca="false">'ORÇ.GLOBAL REF.'!H990</f>
        <v/>
      </c>
      <c r="J990" s="163" t="str">
        <f aca="false">'ORÇ.GLOBAL REF.'!I990</f>
        <v/>
      </c>
      <c r="K990" s="539" t="str">
        <f aca="false">'ORÇ.GLOBAL REF.'!J990</f>
        <v/>
      </c>
      <c r="L990" s="168" t="str">
        <f aca="false">IF(B990&gt;0,"ok","ocultar")</f>
        <v>ocultar</v>
      </c>
      <c r="M990" s="102"/>
      <c r="N990" s="102"/>
      <c r="O990" s="102"/>
      <c r="R990" s="157" t="n">
        <f aca="false">IF(B990=0,R989,IF(ISNONTEXT(B990)=TRUE(),INT(B990),INT(LEFT(B990,FIND(".",B990)-1))))</f>
        <v>3</v>
      </c>
      <c r="S990" s="157" t="str">
        <f aca="false">IF(S991=1,1,IF(B990&lt;&gt;0,1,IF(C990&lt;&gt;0,1,IF(D990&lt;&gt;0,1,IF(E990&lt;&gt;0,1,"")))))</f>
        <v/>
      </c>
      <c r="T990" s="157" t="str">
        <f aca="false">IF(R990=0," ",IF(R990&lt;&gt;R989,R990," "))</f>
        <v> </v>
      </c>
      <c r="U990" s="88"/>
      <c r="V990" s="75" t="e">
        <f aca="false">IF(R990&lt;&gt;T990,(IF(J990="",H990*(INFORMAÇÕES!$Q$79/INFORMAÇÕES!$Q$82),IF(J990="R",H990,0))),0)</f>
        <v>#DIV/0!</v>
      </c>
      <c r="W990" s="75" t="e">
        <f aca="false">IF(R990&lt;&gt;T990,(IF(J990="",H990*(INFORMAÇÕES!$Q$80/INFORMAÇÕES!$Q$82),IF(J990="C",H990,0))),0)</f>
        <v>#DIV/0!</v>
      </c>
      <c r="X990" s="75" t="n">
        <f aca="false">IF(R990&lt;&gt;T990,(IF(J990="",H990*INFORMAÇÕES!$U$115,IF(J990="CF",H990,0))),0)</f>
        <v>0</v>
      </c>
      <c r="Y990" s="75" t="n">
        <f aca="false">IF(R990&lt;&gt;T990,(IF(J990="",H990*INFORMAÇÕES!$U$116,IF(J990="O",H990,0))),0)</f>
        <v>0</v>
      </c>
      <c r="Z990" s="75" t="n">
        <f aca="false">IF(E990&lt;&gt;0,H990,0)</f>
        <v>0</v>
      </c>
    </row>
    <row r="991" s="174" customFormat="true" ht="14.25" hidden="false" customHeight="true" outlineLevel="0" collapsed="false">
      <c r="A991" s="159" t="n">
        <v>980</v>
      </c>
      <c r="B991" s="160" t="n">
        <f aca="false">'ORÇ.GLOBAL REF.'!B991</f>
        <v>0</v>
      </c>
      <c r="C991" s="536" t="n">
        <f aca="false">'ORÇ.GLOBAL REF.'!C991</f>
        <v>0</v>
      </c>
      <c r="D991" s="162" t="n">
        <f aca="false">'ORÇ.GLOBAL REF.'!D991</f>
        <v>0</v>
      </c>
      <c r="E991" s="162" t="n">
        <f aca="false">'ORÇ.GLOBAL REF.'!E991</f>
        <v>0</v>
      </c>
      <c r="F991" s="537"/>
      <c r="G991" s="163" t="n">
        <f aca="false">ROUND(F991,2)</f>
        <v>0</v>
      </c>
      <c r="H991" s="163" t="n">
        <f aca="false">IF('ORÇ.GLOBAL P CAIXA'!K991="EXEC.",0,IF(E991&lt;&gt;0,ROUND(E991*G991,2),IF(Z991=0,(SUMIF('ORÇ.GLOBAL REF.'!$S$12:$S$1011,B991,$Z$12:$Z$1011)),Z991)))</f>
        <v>0</v>
      </c>
      <c r="I991" s="538" t="str">
        <f aca="false">'ORÇ.GLOBAL REF.'!H991</f>
        <v/>
      </c>
      <c r="J991" s="163" t="str">
        <f aca="false">'ORÇ.GLOBAL REF.'!I991</f>
        <v/>
      </c>
      <c r="K991" s="539" t="str">
        <f aca="false">'ORÇ.GLOBAL REF.'!J991</f>
        <v/>
      </c>
      <c r="L991" s="168" t="str">
        <f aca="false">IF(B991&gt;0,"ok","ocultar")</f>
        <v>ocultar</v>
      </c>
      <c r="M991" s="102"/>
      <c r="N991" s="102"/>
      <c r="O991" s="102"/>
      <c r="R991" s="157" t="n">
        <f aca="false">IF(B991=0,R990,IF(ISNONTEXT(B991)=TRUE(),INT(B991),INT(LEFT(B991,FIND(".",B991)-1))))</f>
        <v>3</v>
      </c>
      <c r="S991" s="157" t="str">
        <f aca="false">IF(S992=1,1,IF(B991&lt;&gt;0,1,IF(C991&lt;&gt;0,1,IF(D991&lt;&gt;0,1,IF(E991&lt;&gt;0,1,"")))))</f>
        <v/>
      </c>
      <c r="T991" s="157" t="str">
        <f aca="false">IF(R991=0," ",IF(R991&lt;&gt;R990,R991," "))</f>
        <v> </v>
      </c>
      <c r="U991" s="88"/>
      <c r="V991" s="75" t="e">
        <f aca="false">IF(R991&lt;&gt;T991,(IF(J991="",H991*(INFORMAÇÕES!$Q$79/INFORMAÇÕES!$Q$82),IF(J991="R",H991,0))),0)</f>
        <v>#DIV/0!</v>
      </c>
      <c r="W991" s="75" t="e">
        <f aca="false">IF(R991&lt;&gt;T991,(IF(J991="",H991*(INFORMAÇÕES!$Q$80/INFORMAÇÕES!$Q$82),IF(J991="C",H991,0))),0)</f>
        <v>#DIV/0!</v>
      </c>
      <c r="X991" s="75" t="n">
        <f aca="false">IF(R991&lt;&gt;T991,(IF(J991="",H991*INFORMAÇÕES!$U$115,IF(J991="CF",H991,0))),0)</f>
        <v>0</v>
      </c>
      <c r="Y991" s="75" t="n">
        <f aca="false">IF(R991&lt;&gt;T991,(IF(J991="",H991*INFORMAÇÕES!$U$116,IF(J991="O",H991,0))),0)</f>
        <v>0</v>
      </c>
      <c r="Z991" s="75" t="n">
        <f aca="false">IF(E991&lt;&gt;0,H991,0)</f>
        <v>0</v>
      </c>
    </row>
    <row r="992" s="174" customFormat="true" ht="14.25" hidden="false" customHeight="true" outlineLevel="0" collapsed="false">
      <c r="A992" s="159" t="n">
        <v>981</v>
      </c>
      <c r="B992" s="160" t="n">
        <f aca="false">'ORÇ.GLOBAL REF.'!B992</f>
        <v>0</v>
      </c>
      <c r="C992" s="536" t="n">
        <f aca="false">'ORÇ.GLOBAL REF.'!C992</f>
        <v>0</v>
      </c>
      <c r="D992" s="162" t="n">
        <f aca="false">'ORÇ.GLOBAL REF.'!D992</f>
        <v>0</v>
      </c>
      <c r="E992" s="162" t="n">
        <f aca="false">'ORÇ.GLOBAL REF.'!E992</f>
        <v>0</v>
      </c>
      <c r="F992" s="537"/>
      <c r="G992" s="163" t="n">
        <f aca="false">ROUND(F992,2)</f>
        <v>0</v>
      </c>
      <c r="H992" s="163" t="n">
        <f aca="false">IF('ORÇ.GLOBAL P CAIXA'!K992="EXEC.",0,IF(E992&lt;&gt;0,ROUND(E992*G992,2),IF(Z992=0,(SUMIF('ORÇ.GLOBAL REF.'!$S$12:$S$1011,B992,$Z$12:$Z$1011)),Z992)))</f>
        <v>0</v>
      </c>
      <c r="I992" s="538" t="str">
        <f aca="false">'ORÇ.GLOBAL REF.'!H992</f>
        <v/>
      </c>
      <c r="J992" s="163" t="str">
        <f aca="false">'ORÇ.GLOBAL REF.'!I992</f>
        <v/>
      </c>
      <c r="K992" s="539" t="str">
        <f aca="false">'ORÇ.GLOBAL REF.'!J992</f>
        <v/>
      </c>
      <c r="L992" s="168" t="str">
        <f aca="false">IF(B992&gt;0,"ok","ocultar")</f>
        <v>ocultar</v>
      </c>
      <c r="M992" s="102"/>
      <c r="N992" s="102"/>
      <c r="O992" s="102"/>
      <c r="R992" s="157" t="n">
        <f aca="false">IF(B992=0,R991,IF(ISNONTEXT(B992)=TRUE(),INT(B992),INT(LEFT(B992,FIND(".",B992)-1))))</f>
        <v>3</v>
      </c>
      <c r="S992" s="157" t="str">
        <f aca="false">IF(S993=1,1,IF(B992&lt;&gt;0,1,IF(C992&lt;&gt;0,1,IF(D992&lt;&gt;0,1,IF(E992&lt;&gt;0,1,"")))))</f>
        <v/>
      </c>
      <c r="T992" s="157" t="str">
        <f aca="false">IF(R992=0," ",IF(R992&lt;&gt;R991,R992," "))</f>
        <v> </v>
      </c>
      <c r="U992" s="88"/>
      <c r="V992" s="75" t="e">
        <f aca="false">IF(R992&lt;&gt;T992,(IF(J992="",H992*(INFORMAÇÕES!$Q$79/INFORMAÇÕES!$Q$82),IF(J992="R",H992,0))),0)</f>
        <v>#DIV/0!</v>
      </c>
      <c r="W992" s="75" t="e">
        <f aca="false">IF(R992&lt;&gt;T992,(IF(J992="",H992*(INFORMAÇÕES!$Q$80/INFORMAÇÕES!$Q$82),IF(J992="C",H992,0))),0)</f>
        <v>#DIV/0!</v>
      </c>
      <c r="X992" s="75" t="n">
        <f aca="false">IF(R992&lt;&gt;T992,(IF(J992="",H992*INFORMAÇÕES!$U$115,IF(J992="CF",H992,0))),0)</f>
        <v>0</v>
      </c>
      <c r="Y992" s="75" t="n">
        <f aca="false">IF(R992&lt;&gt;T992,(IF(J992="",H992*INFORMAÇÕES!$U$116,IF(J992="O",H992,0))),0)</f>
        <v>0</v>
      </c>
      <c r="Z992" s="75" t="n">
        <f aca="false">IF(E992&lt;&gt;0,H992,0)</f>
        <v>0</v>
      </c>
    </row>
    <row r="993" s="174" customFormat="true" ht="14.25" hidden="false" customHeight="true" outlineLevel="0" collapsed="false">
      <c r="A993" s="159" t="n">
        <v>982</v>
      </c>
      <c r="B993" s="160" t="n">
        <f aca="false">'ORÇ.GLOBAL REF.'!B993</f>
        <v>0</v>
      </c>
      <c r="C993" s="536" t="n">
        <f aca="false">'ORÇ.GLOBAL REF.'!C993</f>
        <v>0</v>
      </c>
      <c r="D993" s="162" t="n">
        <f aca="false">'ORÇ.GLOBAL REF.'!D993</f>
        <v>0</v>
      </c>
      <c r="E993" s="162" t="n">
        <f aca="false">'ORÇ.GLOBAL REF.'!E993</f>
        <v>0</v>
      </c>
      <c r="F993" s="537"/>
      <c r="G993" s="163" t="n">
        <f aca="false">ROUND(F993,2)</f>
        <v>0</v>
      </c>
      <c r="H993" s="163" t="n">
        <f aca="false">IF('ORÇ.GLOBAL P CAIXA'!K993="EXEC.",0,IF(E993&lt;&gt;0,ROUND(E993*G993,2),IF(Z993=0,(SUMIF('ORÇ.GLOBAL REF.'!$S$12:$S$1011,B993,$Z$12:$Z$1011)),Z993)))</f>
        <v>0</v>
      </c>
      <c r="I993" s="538" t="str">
        <f aca="false">'ORÇ.GLOBAL REF.'!H993</f>
        <v/>
      </c>
      <c r="J993" s="163" t="str">
        <f aca="false">'ORÇ.GLOBAL REF.'!I993</f>
        <v/>
      </c>
      <c r="K993" s="539" t="str">
        <f aca="false">'ORÇ.GLOBAL REF.'!J993</f>
        <v/>
      </c>
      <c r="L993" s="168" t="str">
        <f aca="false">IF(B993&gt;0,"ok","ocultar")</f>
        <v>ocultar</v>
      </c>
      <c r="M993" s="102"/>
      <c r="N993" s="102"/>
      <c r="O993" s="102"/>
      <c r="R993" s="157" t="n">
        <f aca="false">IF(B993=0,R992,IF(ISNONTEXT(B993)=TRUE(),INT(B993),INT(LEFT(B993,FIND(".",B993)-1))))</f>
        <v>3</v>
      </c>
      <c r="S993" s="157" t="str">
        <f aca="false">IF(S994=1,1,IF(B993&lt;&gt;0,1,IF(C993&lt;&gt;0,1,IF(D993&lt;&gt;0,1,IF(E993&lt;&gt;0,1,"")))))</f>
        <v/>
      </c>
      <c r="T993" s="157" t="str">
        <f aca="false">IF(R993=0," ",IF(R993&lt;&gt;R992,R993," "))</f>
        <v> </v>
      </c>
      <c r="U993" s="88"/>
      <c r="V993" s="75" t="e">
        <f aca="false">IF(R993&lt;&gt;T993,(IF(J993="",H993*(INFORMAÇÕES!$Q$79/INFORMAÇÕES!$Q$82),IF(J993="R",H993,0))),0)</f>
        <v>#DIV/0!</v>
      </c>
      <c r="W993" s="75" t="e">
        <f aca="false">IF(R993&lt;&gt;T993,(IF(J993="",H993*(INFORMAÇÕES!$Q$80/INFORMAÇÕES!$Q$82),IF(J993="C",H993,0))),0)</f>
        <v>#DIV/0!</v>
      </c>
      <c r="X993" s="75" t="n">
        <f aca="false">IF(R993&lt;&gt;T993,(IF(J993="",H993*INFORMAÇÕES!$U$115,IF(J993="CF",H993,0))),0)</f>
        <v>0</v>
      </c>
      <c r="Y993" s="75" t="n">
        <f aca="false">IF(R993&lt;&gt;T993,(IF(J993="",H993*INFORMAÇÕES!$U$116,IF(J993="O",H993,0))),0)</f>
        <v>0</v>
      </c>
      <c r="Z993" s="75" t="n">
        <f aca="false">IF(E993&lt;&gt;0,H993,0)</f>
        <v>0</v>
      </c>
    </row>
    <row r="994" s="174" customFormat="true" ht="14.25" hidden="false" customHeight="true" outlineLevel="0" collapsed="false">
      <c r="A994" s="159" t="n">
        <v>983</v>
      </c>
      <c r="B994" s="160" t="n">
        <f aca="false">'ORÇ.GLOBAL REF.'!B994</f>
        <v>0</v>
      </c>
      <c r="C994" s="536" t="n">
        <f aca="false">'ORÇ.GLOBAL REF.'!C994</f>
        <v>0</v>
      </c>
      <c r="D994" s="162" t="n">
        <f aca="false">'ORÇ.GLOBAL REF.'!D994</f>
        <v>0</v>
      </c>
      <c r="E994" s="162" t="n">
        <f aca="false">'ORÇ.GLOBAL REF.'!E994</f>
        <v>0</v>
      </c>
      <c r="F994" s="537"/>
      <c r="G994" s="163" t="n">
        <f aca="false">ROUND(F994,2)</f>
        <v>0</v>
      </c>
      <c r="H994" s="163" t="n">
        <f aca="false">IF('ORÇ.GLOBAL P CAIXA'!K994="EXEC.",0,IF(E994&lt;&gt;0,ROUND(E994*G994,2),IF(Z994=0,(SUMIF('ORÇ.GLOBAL REF.'!$S$12:$S$1011,B994,$Z$12:$Z$1011)),Z994)))</f>
        <v>0</v>
      </c>
      <c r="I994" s="538" t="str">
        <f aca="false">'ORÇ.GLOBAL REF.'!H994</f>
        <v/>
      </c>
      <c r="J994" s="163" t="str">
        <f aca="false">'ORÇ.GLOBAL REF.'!I994</f>
        <v/>
      </c>
      <c r="K994" s="539" t="str">
        <f aca="false">'ORÇ.GLOBAL REF.'!J994</f>
        <v/>
      </c>
      <c r="L994" s="168" t="str">
        <f aca="false">IF(B994&gt;0,"ok","ocultar")</f>
        <v>ocultar</v>
      </c>
      <c r="M994" s="102"/>
      <c r="N994" s="102"/>
      <c r="O994" s="102"/>
      <c r="R994" s="157" t="n">
        <f aca="false">IF(B994=0,R993,IF(ISNONTEXT(B994)=TRUE(),INT(B994),INT(LEFT(B994,FIND(".",B994)-1))))</f>
        <v>3</v>
      </c>
      <c r="S994" s="157" t="str">
        <f aca="false">IF(S995=1,1,IF(B994&lt;&gt;0,1,IF(C994&lt;&gt;0,1,IF(D994&lt;&gt;0,1,IF(E994&lt;&gt;0,1,"")))))</f>
        <v/>
      </c>
      <c r="T994" s="157" t="str">
        <f aca="false">IF(R994=0," ",IF(R994&lt;&gt;R993,R994," "))</f>
        <v> </v>
      </c>
      <c r="U994" s="88"/>
      <c r="V994" s="75" t="e">
        <f aca="false">IF(R994&lt;&gt;T994,(IF(J994="",H994*(INFORMAÇÕES!$Q$79/INFORMAÇÕES!$Q$82),IF(J994="R",H994,0))),0)</f>
        <v>#DIV/0!</v>
      </c>
      <c r="W994" s="75" t="e">
        <f aca="false">IF(R994&lt;&gt;T994,(IF(J994="",H994*(INFORMAÇÕES!$Q$80/INFORMAÇÕES!$Q$82),IF(J994="C",H994,0))),0)</f>
        <v>#DIV/0!</v>
      </c>
      <c r="X994" s="75" t="n">
        <f aca="false">IF(R994&lt;&gt;T994,(IF(J994="",H994*INFORMAÇÕES!$U$115,IF(J994="CF",H994,0))),0)</f>
        <v>0</v>
      </c>
      <c r="Y994" s="75" t="n">
        <f aca="false">IF(R994&lt;&gt;T994,(IF(J994="",H994*INFORMAÇÕES!$U$116,IF(J994="O",H994,0))),0)</f>
        <v>0</v>
      </c>
      <c r="Z994" s="75" t="n">
        <f aca="false">IF(E994&lt;&gt;0,H994,0)</f>
        <v>0</v>
      </c>
    </row>
    <row r="995" s="174" customFormat="true" ht="14.25" hidden="false" customHeight="true" outlineLevel="0" collapsed="false">
      <c r="A995" s="159" t="n">
        <v>984</v>
      </c>
      <c r="B995" s="160" t="n">
        <f aca="false">'ORÇ.GLOBAL REF.'!B995</f>
        <v>0</v>
      </c>
      <c r="C995" s="536" t="n">
        <f aca="false">'ORÇ.GLOBAL REF.'!C995</f>
        <v>0</v>
      </c>
      <c r="D995" s="162" t="n">
        <f aca="false">'ORÇ.GLOBAL REF.'!D995</f>
        <v>0</v>
      </c>
      <c r="E995" s="162" t="n">
        <f aca="false">'ORÇ.GLOBAL REF.'!E995</f>
        <v>0</v>
      </c>
      <c r="F995" s="537"/>
      <c r="G995" s="163" t="n">
        <f aca="false">ROUND(F995,2)</f>
        <v>0</v>
      </c>
      <c r="H995" s="163" t="n">
        <f aca="false">IF('ORÇ.GLOBAL P CAIXA'!K995="EXEC.",0,IF(E995&lt;&gt;0,ROUND(E995*G995,2),IF(Z995=0,(SUMIF('ORÇ.GLOBAL REF.'!$S$12:$S$1011,B995,$Z$12:$Z$1011)),Z995)))</f>
        <v>0</v>
      </c>
      <c r="I995" s="538" t="str">
        <f aca="false">'ORÇ.GLOBAL REF.'!H995</f>
        <v/>
      </c>
      <c r="J995" s="163" t="str">
        <f aca="false">'ORÇ.GLOBAL REF.'!I995</f>
        <v/>
      </c>
      <c r="K995" s="539" t="str">
        <f aca="false">'ORÇ.GLOBAL REF.'!J995</f>
        <v/>
      </c>
      <c r="L995" s="168" t="str">
        <f aca="false">IF(B995&gt;0,"ok","ocultar")</f>
        <v>ocultar</v>
      </c>
      <c r="M995" s="102"/>
      <c r="N995" s="102"/>
      <c r="O995" s="102"/>
      <c r="R995" s="157" t="n">
        <f aca="false">IF(B995=0,R994,IF(ISNONTEXT(B995)=TRUE(),INT(B995),INT(LEFT(B995,FIND(".",B995)-1))))</f>
        <v>3</v>
      </c>
      <c r="S995" s="157" t="str">
        <f aca="false">IF(S996=1,1,IF(B995&lt;&gt;0,1,IF(C995&lt;&gt;0,1,IF(D995&lt;&gt;0,1,IF(E995&lt;&gt;0,1,"")))))</f>
        <v/>
      </c>
      <c r="T995" s="157" t="str">
        <f aca="false">IF(R995=0," ",IF(R995&lt;&gt;R994,R995," "))</f>
        <v> </v>
      </c>
      <c r="U995" s="88"/>
      <c r="V995" s="75" t="e">
        <f aca="false">IF(R995&lt;&gt;T995,(IF(J995="",H995*(INFORMAÇÕES!$Q$79/INFORMAÇÕES!$Q$82),IF(J995="R",H995,0))),0)</f>
        <v>#DIV/0!</v>
      </c>
      <c r="W995" s="75" t="e">
        <f aca="false">IF(R995&lt;&gt;T995,(IF(J995="",H995*(INFORMAÇÕES!$Q$80/INFORMAÇÕES!$Q$82),IF(J995="C",H995,0))),0)</f>
        <v>#DIV/0!</v>
      </c>
      <c r="X995" s="75" t="n">
        <f aca="false">IF(R995&lt;&gt;T995,(IF(J995="",H995*INFORMAÇÕES!$U$115,IF(J995="CF",H995,0))),0)</f>
        <v>0</v>
      </c>
      <c r="Y995" s="75" t="n">
        <f aca="false">IF(R995&lt;&gt;T995,(IF(J995="",H995*INFORMAÇÕES!$U$116,IF(J995="O",H995,0))),0)</f>
        <v>0</v>
      </c>
      <c r="Z995" s="75" t="n">
        <f aca="false">IF(E995&lt;&gt;0,H995,0)</f>
        <v>0</v>
      </c>
    </row>
    <row r="996" s="174" customFormat="true" ht="14.25" hidden="false" customHeight="true" outlineLevel="0" collapsed="false">
      <c r="A996" s="159" t="n">
        <v>985</v>
      </c>
      <c r="B996" s="160" t="n">
        <f aca="false">'ORÇ.GLOBAL REF.'!B996</f>
        <v>0</v>
      </c>
      <c r="C996" s="536" t="n">
        <f aca="false">'ORÇ.GLOBAL REF.'!C996</f>
        <v>0</v>
      </c>
      <c r="D996" s="162" t="n">
        <f aca="false">'ORÇ.GLOBAL REF.'!D996</f>
        <v>0</v>
      </c>
      <c r="E996" s="162" t="n">
        <f aca="false">'ORÇ.GLOBAL REF.'!E996</f>
        <v>0</v>
      </c>
      <c r="F996" s="537"/>
      <c r="G996" s="163" t="n">
        <f aca="false">ROUND(F996,2)</f>
        <v>0</v>
      </c>
      <c r="H996" s="163" t="n">
        <f aca="false">IF('ORÇ.GLOBAL P CAIXA'!K996="EXEC.",0,IF(E996&lt;&gt;0,ROUND(E996*G996,2),IF(Z996=0,(SUMIF('ORÇ.GLOBAL REF.'!$S$12:$S$1011,B996,$Z$12:$Z$1011)),Z996)))</f>
        <v>0</v>
      </c>
      <c r="I996" s="538" t="str">
        <f aca="false">'ORÇ.GLOBAL REF.'!H996</f>
        <v/>
      </c>
      <c r="J996" s="163" t="str">
        <f aca="false">'ORÇ.GLOBAL REF.'!I996</f>
        <v/>
      </c>
      <c r="K996" s="539" t="str">
        <f aca="false">'ORÇ.GLOBAL REF.'!J996</f>
        <v/>
      </c>
      <c r="L996" s="168" t="str">
        <f aca="false">IF(B996&gt;0,"ok","ocultar")</f>
        <v>ocultar</v>
      </c>
      <c r="M996" s="102"/>
      <c r="N996" s="102"/>
      <c r="O996" s="102"/>
      <c r="R996" s="157" t="n">
        <f aca="false">IF(B996=0,R995,IF(ISNONTEXT(B996)=TRUE(),INT(B996),INT(LEFT(B996,FIND(".",B996)-1))))</f>
        <v>3</v>
      </c>
      <c r="S996" s="157" t="str">
        <f aca="false">IF(S997=1,1,IF(B996&lt;&gt;0,1,IF(C996&lt;&gt;0,1,IF(D996&lt;&gt;0,1,IF(E996&lt;&gt;0,1,"")))))</f>
        <v/>
      </c>
      <c r="T996" s="157" t="str">
        <f aca="false">IF(R996=0," ",IF(R996&lt;&gt;R995,R996," "))</f>
        <v> </v>
      </c>
      <c r="U996" s="88"/>
      <c r="V996" s="75" t="e">
        <f aca="false">IF(R996&lt;&gt;T996,(IF(J996="",H996*(INFORMAÇÕES!$Q$79/INFORMAÇÕES!$Q$82),IF(J996="R",H996,0))),0)</f>
        <v>#DIV/0!</v>
      </c>
      <c r="W996" s="75" t="e">
        <f aca="false">IF(R996&lt;&gt;T996,(IF(J996="",H996*(INFORMAÇÕES!$Q$80/INFORMAÇÕES!$Q$82),IF(J996="C",H996,0))),0)</f>
        <v>#DIV/0!</v>
      </c>
      <c r="X996" s="75" t="n">
        <f aca="false">IF(R996&lt;&gt;T996,(IF(J996="",H996*INFORMAÇÕES!$U$115,IF(J996="CF",H996,0))),0)</f>
        <v>0</v>
      </c>
      <c r="Y996" s="75" t="n">
        <f aca="false">IF(R996&lt;&gt;T996,(IF(J996="",H996*INFORMAÇÕES!$U$116,IF(J996="O",H996,0))),0)</f>
        <v>0</v>
      </c>
      <c r="Z996" s="75" t="n">
        <f aca="false">IF(E996&lt;&gt;0,H996,0)</f>
        <v>0</v>
      </c>
    </row>
    <row r="997" s="174" customFormat="true" ht="14.25" hidden="false" customHeight="true" outlineLevel="0" collapsed="false">
      <c r="A997" s="159" t="n">
        <v>986</v>
      </c>
      <c r="B997" s="160" t="n">
        <f aca="false">'ORÇ.GLOBAL REF.'!B997</f>
        <v>0</v>
      </c>
      <c r="C997" s="536" t="n">
        <f aca="false">'ORÇ.GLOBAL REF.'!C997</f>
        <v>0</v>
      </c>
      <c r="D997" s="162" t="n">
        <f aca="false">'ORÇ.GLOBAL REF.'!D997</f>
        <v>0</v>
      </c>
      <c r="E997" s="162" t="n">
        <f aca="false">'ORÇ.GLOBAL REF.'!E997</f>
        <v>0</v>
      </c>
      <c r="F997" s="537"/>
      <c r="G997" s="163" t="n">
        <f aca="false">ROUND(F997,2)</f>
        <v>0</v>
      </c>
      <c r="H997" s="163" t="n">
        <f aca="false">IF('ORÇ.GLOBAL P CAIXA'!K997="EXEC.",0,IF(E997&lt;&gt;0,ROUND(E997*G997,2),IF(Z997=0,(SUMIF('ORÇ.GLOBAL REF.'!$S$12:$S$1011,B997,$Z$12:$Z$1011)),Z997)))</f>
        <v>0</v>
      </c>
      <c r="I997" s="538" t="str">
        <f aca="false">'ORÇ.GLOBAL REF.'!H997</f>
        <v/>
      </c>
      <c r="J997" s="163" t="str">
        <f aca="false">'ORÇ.GLOBAL REF.'!I997</f>
        <v/>
      </c>
      <c r="K997" s="539" t="str">
        <f aca="false">'ORÇ.GLOBAL REF.'!J997</f>
        <v/>
      </c>
      <c r="L997" s="168" t="str">
        <f aca="false">IF(B997&gt;0,"ok","ocultar")</f>
        <v>ocultar</v>
      </c>
      <c r="M997" s="102"/>
      <c r="N997" s="102"/>
      <c r="O997" s="102"/>
      <c r="R997" s="157" t="n">
        <f aca="false">IF(B997=0,R996,IF(ISNONTEXT(B997)=TRUE(),INT(B997),INT(LEFT(B997,FIND(".",B997)-1))))</f>
        <v>3</v>
      </c>
      <c r="S997" s="157" t="str">
        <f aca="false">IF(S998=1,1,IF(B997&lt;&gt;0,1,IF(C997&lt;&gt;0,1,IF(D997&lt;&gt;0,1,IF(E997&lt;&gt;0,1,"")))))</f>
        <v/>
      </c>
      <c r="T997" s="157" t="str">
        <f aca="false">IF(R997=0," ",IF(R997&lt;&gt;R996,R997," "))</f>
        <v> </v>
      </c>
      <c r="U997" s="88"/>
      <c r="V997" s="75" t="e">
        <f aca="false">IF(R997&lt;&gt;T997,(IF(J997="",H997*(INFORMAÇÕES!$Q$79/INFORMAÇÕES!$Q$82),IF(J997="R",H997,0))),0)</f>
        <v>#DIV/0!</v>
      </c>
      <c r="W997" s="75" t="e">
        <f aca="false">IF(R997&lt;&gt;T997,(IF(J997="",H997*(INFORMAÇÕES!$Q$80/INFORMAÇÕES!$Q$82),IF(J997="C",H997,0))),0)</f>
        <v>#DIV/0!</v>
      </c>
      <c r="X997" s="75" t="n">
        <f aca="false">IF(R997&lt;&gt;T997,(IF(J997="",H997*INFORMAÇÕES!$U$115,IF(J997="CF",H997,0))),0)</f>
        <v>0</v>
      </c>
      <c r="Y997" s="75" t="n">
        <f aca="false">IF(R997&lt;&gt;T997,(IF(J997="",H997*INFORMAÇÕES!$U$116,IF(J997="O",H997,0))),0)</f>
        <v>0</v>
      </c>
      <c r="Z997" s="75" t="n">
        <f aca="false">IF(E997&lt;&gt;0,H997,0)</f>
        <v>0</v>
      </c>
    </row>
    <row r="998" s="174" customFormat="true" ht="14.25" hidden="false" customHeight="true" outlineLevel="0" collapsed="false">
      <c r="A998" s="159" t="n">
        <v>987</v>
      </c>
      <c r="B998" s="160" t="n">
        <f aca="false">'ORÇ.GLOBAL REF.'!B998</f>
        <v>0</v>
      </c>
      <c r="C998" s="536" t="n">
        <f aca="false">'ORÇ.GLOBAL REF.'!C998</f>
        <v>0</v>
      </c>
      <c r="D998" s="162" t="n">
        <f aca="false">'ORÇ.GLOBAL REF.'!D998</f>
        <v>0</v>
      </c>
      <c r="E998" s="162" t="n">
        <f aca="false">'ORÇ.GLOBAL REF.'!E998</f>
        <v>0</v>
      </c>
      <c r="F998" s="537"/>
      <c r="G998" s="163" t="n">
        <f aca="false">ROUND(F998,2)</f>
        <v>0</v>
      </c>
      <c r="H998" s="163" t="n">
        <f aca="false">IF('ORÇ.GLOBAL P CAIXA'!K998="EXEC.",0,IF(E998&lt;&gt;0,ROUND(E998*G998,2),IF(Z998=0,(SUMIF('ORÇ.GLOBAL REF.'!$S$12:$S$1011,B998,$Z$12:$Z$1011)),Z998)))</f>
        <v>0</v>
      </c>
      <c r="I998" s="538" t="str">
        <f aca="false">'ORÇ.GLOBAL REF.'!H998</f>
        <v/>
      </c>
      <c r="J998" s="163" t="str">
        <f aca="false">'ORÇ.GLOBAL REF.'!I998</f>
        <v/>
      </c>
      <c r="K998" s="539" t="str">
        <f aca="false">'ORÇ.GLOBAL REF.'!J998</f>
        <v/>
      </c>
      <c r="L998" s="168" t="str">
        <f aca="false">IF(B998&gt;0,"ok","ocultar")</f>
        <v>ocultar</v>
      </c>
      <c r="M998" s="102"/>
      <c r="N998" s="102"/>
      <c r="O998" s="102"/>
      <c r="R998" s="157" t="n">
        <f aca="false">IF(B998=0,R997,IF(ISNONTEXT(B998)=TRUE(),INT(B998),INT(LEFT(B998,FIND(".",B998)-1))))</f>
        <v>3</v>
      </c>
      <c r="S998" s="157" t="str">
        <f aca="false">IF(S999=1,1,IF(B998&lt;&gt;0,1,IF(C998&lt;&gt;0,1,IF(D998&lt;&gt;0,1,IF(E998&lt;&gt;0,1,"")))))</f>
        <v/>
      </c>
      <c r="T998" s="157" t="str">
        <f aca="false">IF(R998=0," ",IF(R998&lt;&gt;R997,R998," "))</f>
        <v> </v>
      </c>
      <c r="U998" s="88"/>
      <c r="V998" s="75" t="e">
        <f aca="false">IF(R998&lt;&gt;T998,(IF(J998="",H998*(INFORMAÇÕES!$Q$79/INFORMAÇÕES!$Q$82),IF(J998="R",H998,0))),0)</f>
        <v>#DIV/0!</v>
      </c>
      <c r="W998" s="75" t="e">
        <f aca="false">IF(R998&lt;&gt;T998,(IF(J998="",H998*(INFORMAÇÕES!$Q$80/INFORMAÇÕES!$Q$82),IF(J998="C",H998,0))),0)</f>
        <v>#DIV/0!</v>
      </c>
      <c r="X998" s="75" t="n">
        <f aca="false">IF(R998&lt;&gt;T998,(IF(J998="",H998*INFORMAÇÕES!$U$115,IF(J998="CF",H998,0))),0)</f>
        <v>0</v>
      </c>
      <c r="Y998" s="75" t="n">
        <f aca="false">IF(R998&lt;&gt;T998,(IF(J998="",H998*INFORMAÇÕES!$U$116,IF(J998="O",H998,0))),0)</f>
        <v>0</v>
      </c>
      <c r="Z998" s="75" t="n">
        <f aca="false">IF(E998&lt;&gt;0,H998,0)</f>
        <v>0</v>
      </c>
    </row>
    <row r="999" s="174" customFormat="true" ht="14.25" hidden="false" customHeight="true" outlineLevel="0" collapsed="false">
      <c r="A999" s="159" t="n">
        <v>988</v>
      </c>
      <c r="B999" s="160" t="n">
        <f aca="false">'ORÇ.GLOBAL REF.'!B999</f>
        <v>0</v>
      </c>
      <c r="C999" s="536" t="n">
        <f aca="false">'ORÇ.GLOBAL REF.'!C999</f>
        <v>0</v>
      </c>
      <c r="D999" s="162" t="n">
        <f aca="false">'ORÇ.GLOBAL REF.'!D999</f>
        <v>0</v>
      </c>
      <c r="E999" s="162" t="n">
        <f aca="false">'ORÇ.GLOBAL REF.'!E999</f>
        <v>0</v>
      </c>
      <c r="F999" s="537"/>
      <c r="G999" s="163" t="n">
        <f aca="false">ROUND(F999,2)</f>
        <v>0</v>
      </c>
      <c r="H999" s="163" t="n">
        <f aca="false">IF('ORÇ.GLOBAL P CAIXA'!K999="EXEC.",0,IF(E999&lt;&gt;0,ROUND(E999*G999,2),IF(Z999=0,(SUMIF('ORÇ.GLOBAL REF.'!$S$12:$S$1011,B999,$Z$12:$Z$1011)),Z999)))</f>
        <v>0</v>
      </c>
      <c r="I999" s="538" t="str">
        <f aca="false">'ORÇ.GLOBAL REF.'!H999</f>
        <v/>
      </c>
      <c r="J999" s="163" t="str">
        <f aca="false">'ORÇ.GLOBAL REF.'!I999</f>
        <v/>
      </c>
      <c r="K999" s="539" t="str">
        <f aca="false">'ORÇ.GLOBAL REF.'!J999</f>
        <v/>
      </c>
      <c r="L999" s="168" t="str">
        <f aca="false">IF(B999&gt;0,"ok","ocultar")</f>
        <v>ocultar</v>
      </c>
      <c r="M999" s="102"/>
      <c r="N999" s="102"/>
      <c r="O999" s="102"/>
      <c r="R999" s="157" t="n">
        <f aca="false">IF(B999=0,R998,IF(ISNONTEXT(B999)=TRUE(),INT(B999),INT(LEFT(B999,FIND(".",B999)-1))))</f>
        <v>3</v>
      </c>
      <c r="S999" s="157" t="str">
        <f aca="false">IF(S1000=1,1,IF(B999&lt;&gt;0,1,IF(C999&lt;&gt;0,1,IF(D999&lt;&gt;0,1,IF(E999&lt;&gt;0,1,"")))))</f>
        <v/>
      </c>
      <c r="T999" s="157" t="str">
        <f aca="false">IF(R999=0," ",IF(R999&lt;&gt;R998,R999," "))</f>
        <v> </v>
      </c>
      <c r="U999" s="88"/>
      <c r="V999" s="75" t="e">
        <f aca="false">IF(R999&lt;&gt;T999,(IF(J999="",H999*(INFORMAÇÕES!$Q$79/INFORMAÇÕES!$Q$82),IF(J999="R",H999,0))),0)</f>
        <v>#DIV/0!</v>
      </c>
      <c r="W999" s="75" t="e">
        <f aca="false">IF(R999&lt;&gt;T999,(IF(J999="",H999*(INFORMAÇÕES!$Q$80/INFORMAÇÕES!$Q$82),IF(J999="C",H999,0))),0)</f>
        <v>#DIV/0!</v>
      </c>
      <c r="X999" s="75" t="n">
        <f aca="false">IF(R999&lt;&gt;T999,(IF(J999="",H999*INFORMAÇÕES!$U$115,IF(J999="CF",H999,0))),0)</f>
        <v>0</v>
      </c>
      <c r="Y999" s="75" t="n">
        <f aca="false">IF(R999&lt;&gt;T999,(IF(J999="",H999*INFORMAÇÕES!$U$116,IF(J999="O",H999,0))),0)</f>
        <v>0</v>
      </c>
      <c r="Z999" s="75" t="n">
        <f aca="false">IF(E999&lt;&gt;0,H999,0)</f>
        <v>0</v>
      </c>
    </row>
    <row r="1000" s="174" customFormat="true" ht="14.25" hidden="false" customHeight="true" outlineLevel="0" collapsed="false">
      <c r="A1000" s="159" t="n">
        <v>989</v>
      </c>
      <c r="B1000" s="160" t="n">
        <f aca="false">'ORÇ.GLOBAL REF.'!B1000</f>
        <v>0</v>
      </c>
      <c r="C1000" s="536" t="n">
        <f aca="false">'ORÇ.GLOBAL REF.'!C1000</f>
        <v>0</v>
      </c>
      <c r="D1000" s="162" t="n">
        <f aca="false">'ORÇ.GLOBAL REF.'!D1000</f>
        <v>0</v>
      </c>
      <c r="E1000" s="162" t="n">
        <f aca="false">'ORÇ.GLOBAL REF.'!E1000</f>
        <v>0</v>
      </c>
      <c r="F1000" s="537"/>
      <c r="G1000" s="163" t="n">
        <f aca="false">ROUND(F1000,2)</f>
        <v>0</v>
      </c>
      <c r="H1000" s="163" t="n">
        <f aca="false">IF('ORÇ.GLOBAL P CAIXA'!K1000="EXEC.",0,IF(E1000&lt;&gt;0,ROUND(E1000*G1000,2),IF(Z1000=0,(SUMIF('ORÇ.GLOBAL REF.'!$S$12:$S$1011,B1000,$Z$12:$Z$1011)),Z1000)))</f>
        <v>0</v>
      </c>
      <c r="I1000" s="538" t="str">
        <f aca="false">'ORÇ.GLOBAL REF.'!H1000</f>
        <v/>
      </c>
      <c r="J1000" s="163" t="str">
        <f aca="false">'ORÇ.GLOBAL REF.'!I1000</f>
        <v/>
      </c>
      <c r="K1000" s="539" t="str">
        <f aca="false">'ORÇ.GLOBAL REF.'!J1000</f>
        <v/>
      </c>
      <c r="L1000" s="168" t="str">
        <f aca="false">IF(B1000&gt;0,"ok","ocultar")</f>
        <v>ocultar</v>
      </c>
      <c r="M1000" s="102"/>
      <c r="N1000" s="102"/>
      <c r="O1000" s="102"/>
      <c r="R1000" s="157" t="n">
        <f aca="false">IF(B1000=0,R999,IF(ISNONTEXT(B1000)=TRUE(),INT(B1000),INT(LEFT(B1000,FIND(".",B1000)-1))))</f>
        <v>3</v>
      </c>
      <c r="S1000" s="157" t="str">
        <f aca="false">IF(S1001=1,1,IF(B1000&lt;&gt;0,1,IF(C1000&lt;&gt;0,1,IF(D1000&lt;&gt;0,1,IF(E1000&lt;&gt;0,1,"")))))</f>
        <v/>
      </c>
      <c r="T1000" s="157" t="str">
        <f aca="false">IF(R1000=0," ",IF(R1000&lt;&gt;R999,R1000," "))</f>
        <v> </v>
      </c>
      <c r="U1000" s="88"/>
      <c r="V1000" s="75" t="e">
        <f aca="false">IF(R1000&lt;&gt;T1000,(IF(J1000="",H1000*(INFORMAÇÕES!$Q$79/INFORMAÇÕES!$Q$82),IF(J1000="R",H1000,0))),0)</f>
        <v>#DIV/0!</v>
      </c>
      <c r="W1000" s="75" t="e">
        <f aca="false">IF(R1000&lt;&gt;T1000,(IF(J1000="",H1000*(INFORMAÇÕES!$Q$80/INFORMAÇÕES!$Q$82),IF(J1000="C",H1000,0))),0)</f>
        <v>#DIV/0!</v>
      </c>
      <c r="X1000" s="75" t="n">
        <f aca="false">IF(R1000&lt;&gt;T1000,(IF(J1000="",H1000*INFORMAÇÕES!$U$115,IF(J1000="CF",H1000,0))),0)</f>
        <v>0</v>
      </c>
      <c r="Y1000" s="75" t="n">
        <f aca="false">IF(R1000&lt;&gt;T1000,(IF(J1000="",H1000*INFORMAÇÕES!$U$116,IF(J1000="O",H1000,0))),0)</f>
        <v>0</v>
      </c>
      <c r="Z1000" s="75" t="n">
        <f aca="false">IF(E1000&lt;&gt;0,H1000,0)</f>
        <v>0</v>
      </c>
    </row>
    <row r="1001" s="174" customFormat="true" ht="14.25" hidden="false" customHeight="true" outlineLevel="0" collapsed="false">
      <c r="A1001" s="159" t="n">
        <v>990</v>
      </c>
      <c r="B1001" s="160" t="n">
        <f aca="false">'ORÇ.GLOBAL REF.'!B1001</f>
        <v>0</v>
      </c>
      <c r="C1001" s="536" t="n">
        <f aca="false">'ORÇ.GLOBAL REF.'!C1001</f>
        <v>0</v>
      </c>
      <c r="D1001" s="162" t="n">
        <f aca="false">'ORÇ.GLOBAL REF.'!D1001</f>
        <v>0</v>
      </c>
      <c r="E1001" s="162" t="n">
        <f aca="false">'ORÇ.GLOBAL REF.'!E1001</f>
        <v>0</v>
      </c>
      <c r="F1001" s="537"/>
      <c r="G1001" s="163" t="n">
        <f aca="false">ROUND(F1001,2)</f>
        <v>0</v>
      </c>
      <c r="H1001" s="163" t="n">
        <f aca="false">IF('ORÇ.GLOBAL P CAIXA'!K1001="EXEC.",0,IF(E1001&lt;&gt;0,ROUND(E1001*G1001,2),IF(Z1001=0,(SUMIF('ORÇ.GLOBAL REF.'!$S$12:$S$1011,B1001,$Z$12:$Z$1011)),Z1001)))</f>
        <v>0</v>
      </c>
      <c r="I1001" s="538" t="str">
        <f aca="false">'ORÇ.GLOBAL REF.'!H1001</f>
        <v/>
      </c>
      <c r="J1001" s="163" t="str">
        <f aca="false">'ORÇ.GLOBAL REF.'!I1001</f>
        <v/>
      </c>
      <c r="K1001" s="539" t="str">
        <f aca="false">'ORÇ.GLOBAL REF.'!J1001</f>
        <v/>
      </c>
      <c r="L1001" s="168" t="str">
        <f aca="false">IF(B1001&gt;0,"ok","ocultar")</f>
        <v>ocultar</v>
      </c>
      <c r="M1001" s="102"/>
      <c r="N1001" s="102"/>
      <c r="O1001" s="102"/>
      <c r="R1001" s="157" t="n">
        <f aca="false">IF(B1001=0,R1000,IF(ISNONTEXT(B1001)=TRUE(),INT(B1001),INT(LEFT(B1001,FIND(".",B1001)-1))))</f>
        <v>3</v>
      </c>
      <c r="S1001" s="157" t="str">
        <f aca="false">IF(S1002=1,1,IF(B1001&lt;&gt;0,1,IF(C1001&lt;&gt;0,1,IF(D1001&lt;&gt;0,1,IF(E1001&lt;&gt;0,1,"")))))</f>
        <v/>
      </c>
      <c r="T1001" s="157" t="str">
        <f aca="false">IF(R1001=0," ",IF(R1001&lt;&gt;R1000,R1001," "))</f>
        <v> </v>
      </c>
      <c r="U1001" s="88"/>
      <c r="V1001" s="75" t="e">
        <f aca="false">IF(R1001&lt;&gt;T1001,(IF(J1001="",H1001*(INFORMAÇÕES!$Q$79/INFORMAÇÕES!$Q$82),IF(J1001="R",H1001,0))),0)</f>
        <v>#DIV/0!</v>
      </c>
      <c r="W1001" s="75" t="e">
        <f aca="false">IF(R1001&lt;&gt;T1001,(IF(J1001="",H1001*(INFORMAÇÕES!$Q$80/INFORMAÇÕES!$Q$82),IF(J1001="C",H1001,0))),0)</f>
        <v>#DIV/0!</v>
      </c>
      <c r="X1001" s="75" t="n">
        <f aca="false">IF(R1001&lt;&gt;T1001,(IF(J1001="",H1001*INFORMAÇÕES!$U$115,IF(J1001="CF",H1001,0))),0)</f>
        <v>0</v>
      </c>
      <c r="Y1001" s="75" t="n">
        <f aca="false">IF(R1001&lt;&gt;T1001,(IF(J1001="",H1001*INFORMAÇÕES!$U$116,IF(J1001="O",H1001,0))),0)</f>
        <v>0</v>
      </c>
      <c r="Z1001" s="75" t="n">
        <f aca="false">IF(E1001&lt;&gt;0,H1001,0)</f>
        <v>0</v>
      </c>
    </row>
    <row r="1002" s="174" customFormat="true" ht="14.25" hidden="false" customHeight="true" outlineLevel="0" collapsed="false">
      <c r="A1002" s="159" t="n">
        <v>991</v>
      </c>
      <c r="B1002" s="160" t="n">
        <f aca="false">'ORÇ.GLOBAL REF.'!B1002</f>
        <v>0</v>
      </c>
      <c r="C1002" s="536" t="n">
        <f aca="false">'ORÇ.GLOBAL REF.'!C1002</f>
        <v>0</v>
      </c>
      <c r="D1002" s="162" t="n">
        <f aca="false">'ORÇ.GLOBAL REF.'!D1002</f>
        <v>0</v>
      </c>
      <c r="E1002" s="162" t="n">
        <f aca="false">'ORÇ.GLOBAL REF.'!E1002</f>
        <v>0</v>
      </c>
      <c r="F1002" s="537"/>
      <c r="G1002" s="163" t="n">
        <f aca="false">ROUND(F1002,2)</f>
        <v>0</v>
      </c>
      <c r="H1002" s="163" t="n">
        <f aca="false">IF('ORÇ.GLOBAL P CAIXA'!K1002="EXEC.",0,IF(E1002&lt;&gt;0,ROUND(E1002*G1002,2),IF(Z1002=0,(SUMIF('ORÇ.GLOBAL REF.'!$S$12:$S$1011,B1002,$Z$12:$Z$1011)),Z1002)))</f>
        <v>0</v>
      </c>
      <c r="I1002" s="538" t="str">
        <f aca="false">'ORÇ.GLOBAL REF.'!H1002</f>
        <v/>
      </c>
      <c r="J1002" s="163" t="str">
        <f aca="false">'ORÇ.GLOBAL REF.'!I1002</f>
        <v/>
      </c>
      <c r="K1002" s="539" t="str">
        <f aca="false">'ORÇ.GLOBAL REF.'!J1002</f>
        <v/>
      </c>
      <c r="L1002" s="168" t="str">
        <f aca="false">IF(B1002&gt;0,"ok","ocultar")</f>
        <v>ocultar</v>
      </c>
      <c r="M1002" s="102"/>
      <c r="N1002" s="102"/>
      <c r="O1002" s="102"/>
      <c r="R1002" s="157" t="n">
        <f aca="false">IF(B1002=0,R1001,IF(ISNONTEXT(B1002)=TRUE(),INT(B1002),INT(LEFT(B1002,FIND(".",B1002)-1))))</f>
        <v>3</v>
      </c>
      <c r="S1002" s="157" t="str">
        <f aca="false">IF(S1003=1,1,IF(B1002&lt;&gt;0,1,IF(C1002&lt;&gt;0,1,IF(D1002&lt;&gt;0,1,IF(E1002&lt;&gt;0,1,"")))))</f>
        <v/>
      </c>
      <c r="T1002" s="157" t="str">
        <f aca="false">IF(R1002=0," ",IF(R1002&lt;&gt;R1001,R1002," "))</f>
        <v> </v>
      </c>
      <c r="U1002" s="88"/>
      <c r="V1002" s="75" t="e">
        <f aca="false">IF(R1002&lt;&gt;T1002,(IF(J1002="",H1002*(INFORMAÇÕES!$Q$79/INFORMAÇÕES!$Q$82),IF(J1002="R",H1002,0))),0)</f>
        <v>#DIV/0!</v>
      </c>
      <c r="W1002" s="75" t="e">
        <f aca="false">IF(R1002&lt;&gt;T1002,(IF(J1002="",H1002*(INFORMAÇÕES!$Q$80/INFORMAÇÕES!$Q$82),IF(J1002="C",H1002,0))),0)</f>
        <v>#DIV/0!</v>
      </c>
      <c r="X1002" s="75" t="n">
        <f aca="false">IF(R1002&lt;&gt;T1002,(IF(J1002="",H1002*INFORMAÇÕES!$U$115,IF(J1002="CF",H1002,0))),0)</f>
        <v>0</v>
      </c>
      <c r="Y1002" s="75" t="n">
        <f aca="false">IF(R1002&lt;&gt;T1002,(IF(J1002="",H1002*INFORMAÇÕES!$U$116,IF(J1002="O",H1002,0))),0)</f>
        <v>0</v>
      </c>
      <c r="Z1002" s="75" t="n">
        <f aca="false">IF(E1002&lt;&gt;0,H1002,0)</f>
        <v>0</v>
      </c>
    </row>
    <row r="1003" s="174" customFormat="true" ht="14.25" hidden="false" customHeight="true" outlineLevel="0" collapsed="false">
      <c r="A1003" s="159" t="n">
        <v>992</v>
      </c>
      <c r="B1003" s="160" t="n">
        <f aca="false">'ORÇ.GLOBAL REF.'!B1003</f>
        <v>0</v>
      </c>
      <c r="C1003" s="536" t="n">
        <f aca="false">'ORÇ.GLOBAL REF.'!C1003</f>
        <v>0</v>
      </c>
      <c r="D1003" s="162" t="n">
        <f aca="false">'ORÇ.GLOBAL REF.'!D1003</f>
        <v>0</v>
      </c>
      <c r="E1003" s="162" t="n">
        <f aca="false">'ORÇ.GLOBAL REF.'!E1003</f>
        <v>0</v>
      </c>
      <c r="F1003" s="537"/>
      <c r="G1003" s="163" t="n">
        <f aca="false">ROUND(F1003,2)</f>
        <v>0</v>
      </c>
      <c r="H1003" s="163" t="n">
        <f aca="false">IF('ORÇ.GLOBAL P CAIXA'!K1003="EXEC.",0,IF(E1003&lt;&gt;0,ROUND(E1003*G1003,2),IF(Z1003=0,(SUMIF('ORÇ.GLOBAL REF.'!$S$12:$S$1011,B1003,$Z$12:$Z$1011)),Z1003)))</f>
        <v>0</v>
      </c>
      <c r="I1003" s="538" t="str">
        <f aca="false">'ORÇ.GLOBAL REF.'!H1003</f>
        <v/>
      </c>
      <c r="J1003" s="163" t="str">
        <f aca="false">'ORÇ.GLOBAL REF.'!I1003</f>
        <v/>
      </c>
      <c r="K1003" s="539" t="str">
        <f aca="false">'ORÇ.GLOBAL REF.'!J1003</f>
        <v/>
      </c>
      <c r="L1003" s="168" t="str">
        <f aca="false">IF(B1003&gt;0,"ok","ocultar")</f>
        <v>ocultar</v>
      </c>
      <c r="M1003" s="102"/>
      <c r="N1003" s="102"/>
      <c r="O1003" s="102"/>
      <c r="R1003" s="157" t="n">
        <f aca="false">IF(B1003=0,R1002,IF(ISNONTEXT(B1003)=TRUE(),INT(B1003),INT(LEFT(B1003,FIND(".",B1003)-1))))</f>
        <v>3</v>
      </c>
      <c r="S1003" s="157" t="str">
        <f aca="false">IF(S1004=1,1,IF(B1003&lt;&gt;0,1,IF(C1003&lt;&gt;0,1,IF(D1003&lt;&gt;0,1,IF(E1003&lt;&gt;0,1,"")))))</f>
        <v/>
      </c>
      <c r="T1003" s="157" t="str">
        <f aca="false">IF(R1003=0," ",IF(R1003&lt;&gt;R1002,R1003," "))</f>
        <v> </v>
      </c>
      <c r="U1003" s="88"/>
      <c r="V1003" s="75" t="e">
        <f aca="false">IF(R1003&lt;&gt;T1003,(IF(J1003="",H1003*(INFORMAÇÕES!$Q$79/INFORMAÇÕES!$Q$82),IF(J1003="R",H1003,0))),0)</f>
        <v>#DIV/0!</v>
      </c>
      <c r="W1003" s="75" t="e">
        <f aca="false">IF(R1003&lt;&gt;T1003,(IF(J1003="",H1003*(INFORMAÇÕES!$Q$80/INFORMAÇÕES!$Q$82),IF(J1003="C",H1003,0))),0)</f>
        <v>#DIV/0!</v>
      </c>
      <c r="X1003" s="75" t="n">
        <f aca="false">IF(R1003&lt;&gt;T1003,(IF(J1003="",H1003*INFORMAÇÕES!$U$115,IF(J1003="CF",H1003,0))),0)</f>
        <v>0</v>
      </c>
      <c r="Y1003" s="75" t="n">
        <f aca="false">IF(R1003&lt;&gt;T1003,(IF(J1003="",H1003*INFORMAÇÕES!$U$116,IF(J1003="O",H1003,0))),0)</f>
        <v>0</v>
      </c>
      <c r="Z1003" s="75" t="n">
        <f aca="false">IF(E1003&lt;&gt;0,H1003,0)</f>
        <v>0</v>
      </c>
    </row>
    <row r="1004" s="174" customFormat="true" ht="14.25" hidden="false" customHeight="true" outlineLevel="0" collapsed="false">
      <c r="A1004" s="159" t="n">
        <v>993</v>
      </c>
      <c r="B1004" s="160" t="n">
        <f aca="false">'ORÇ.GLOBAL REF.'!B1004</f>
        <v>0</v>
      </c>
      <c r="C1004" s="536" t="n">
        <f aca="false">'ORÇ.GLOBAL REF.'!C1004</f>
        <v>0</v>
      </c>
      <c r="D1004" s="162" t="n">
        <f aca="false">'ORÇ.GLOBAL REF.'!D1004</f>
        <v>0</v>
      </c>
      <c r="E1004" s="162" t="n">
        <f aca="false">'ORÇ.GLOBAL REF.'!E1004</f>
        <v>0</v>
      </c>
      <c r="F1004" s="537"/>
      <c r="G1004" s="163" t="n">
        <f aca="false">ROUND(F1004,2)</f>
        <v>0</v>
      </c>
      <c r="H1004" s="163" t="n">
        <f aca="false">IF('ORÇ.GLOBAL P CAIXA'!K1004="EXEC.",0,IF(E1004&lt;&gt;0,ROUND(E1004*G1004,2),IF(Z1004=0,(SUMIF('ORÇ.GLOBAL REF.'!$S$12:$S$1011,B1004,$Z$12:$Z$1011)),Z1004)))</f>
        <v>0</v>
      </c>
      <c r="I1004" s="538" t="str">
        <f aca="false">'ORÇ.GLOBAL REF.'!H1004</f>
        <v/>
      </c>
      <c r="J1004" s="163" t="str">
        <f aca="false">'ORÇ.GLOBAL REF.'!I1004</f>
        <v/>
      </c>
      <c r="K1004" s="539" t="str">
        <f aca="false">'ORÇ.GLOBAL REF.'!J1004</f>
        <v/>
      </c>
      <c r="L1004" s="168" t="str">
        <f aca="false">IF(B1004&gt;0,"ok","ocultar")</f>
        <v>ocultar</v>
      </c>
      <c r="M1004" s="102"/>
      <c r="N1004" s="102"/>
      <c r="O1004" s="102"/>
      <c r="R1004" s="157" t="n">
        <f aca="false">IF(B1004=0,R1003,IF(ISNONTEXT(B1004)=TRUE(),INT(B1004),INT(LEFT(B1004,FIND(".",B1004)-1))))</f>
        <v>3</v>
      </c>
      <c r="S1004" s="157" t="str">
        <f aca="false">IF(S1005=1,1,IF(B1004&lt;&gt;0,1,IF(C1004&lt;&gt;0,1,IF(D1004&lt;&gt;0,1,IF(E1004&lt;&gt;0,1,"")))))</f>
        <v/>
      </c>
      <c r="T1004" s="157" t="str">
        <f aca="false">IF(R1004=0," ",IF(R1004&lt;&gt;R1003,R1004," "))</f>
        <v> </v>
      </c>
      <c r="U1004" s="88"/>
      <c r="V1004" s="75" t="e">
        <f aca="false">IF(R1004&lt;&gt;T1004,(IF(J1004="",H1004*(INFORMAÇÕES!$Q$79/INFORMAÇÕES!$Q$82),IF(J1004="R",H1004,0))),0)</f>
        <v>#DIV/0!</v>
      </c>
      <c r="W1004" s="75" t="e">
        <f aca="false">IF(R1004&lt;&gt;T1004,(IF(J1004="",H1004*(INFORMAÇÕES!$Q$80/INFORMAÇÕES!$Q$82),IF(J1004="C",H1004,0))),0)</f>
        <v>#DIV/0!</v>
      </c>
      <c r="X1004" s="75" t="n">
        <f aca="false">IF(R1004&lt;&gt;T1004,(IF(J1004="",H1004*INFORMAÇÕES!$U$115,IF(J1004="CF",H1004,0))),0)</f>
        <v>0</v>
      </c>
      <c r="Y1004" s="75" t="n">
        <f aca="false">IF(R1004&lt;&gt;T1004,(IF(J1004="",H1004*INFORMAÇÕES!$U$116,IF(J1004="O",H1004,0))),0)</f>
        <v>0</v>
      </c>
      <c r="Z1004" s="75" t="n">
        <f aca="false">IF(E1004&lt;&gt;0,H1004,0)</f>
        <v>0</v>
      </c>
    </row>
    <row r="1005" s="174" customFormat="true" ht="14.25" hidden="false" customHeight="true" outlineLevel="0" collapsed="false">
      <c r="A1005" s="159" t="n">
        <v>994</v>
      </c>
      <c r="B1005" s="160" t="n">
        <f aca="false">'ORÇ.GLOBAL REF.'!B1005</f>
        <v>0</v>
      </c>
      <c r="C1005" s="536" t="n">
        <f aca="false">'ORÇ.GLOBAL REF.'!C1005</f>
        <v>0</v>
      </c>
      <c r="D1005" s="162" t="n">
        <f aca="false">'ORÇ.GLOBAL REF.'!D1005</f>
        <v>0</v>
      </c>
      <c r="E1005" s="162" t="n">
        <f aca="false">'ORÇ.GLOBAL REF.'!E1005</f>
        <v>0</v>
      </c>
      <c r="F1005" s="537"/>
      <c r="G1005" s="163" t="n">
        <f aca="false">ROUND(F1005,2)</f>
        <v>0</v>
      </c>
      <c r="H1005" s="163" t="n">
        <f aca="false">IF('ORÇ.GLOBAL P CAIXA'!K1005="EXEC.",0,IF(E1005&lt;&gt;0,ROUND(E1005*G1005,2),IF(Z1005=0,(SUMIF('ORÇ.GLOBAL REF.'!$S$12:$S$1011,B1005,$Z$12:$Z$1011)),Z1005)))</f>
        <v>0</v>
      </c>
      <c r="I1005" s="538" t="str">
        <f aca="false">'ORÇ.GLOBAL REF.'!H1005</f>
        <v/>
      </c>
      <c r="J1005" s="163" t="str">
        <f aca="false">'ORÇ.GLOBAL REF.'!I1005</f>
        <v/>
      </c>
      <c r="K1005" s="539" t="str">
        <f aca="false">'ORÇ.GLOBAL REF.'!J1005</f>
        <v/>
      </c>
      <c r="L1005" s="168" t="str">
        <f aca="false">IF(B1005&gt;0,"ok","ocultar")</f>
        <v>ocultar</v>
      </c>
      <c r="M1005" s="102"/>
      <c r="N1005" s="102"/>
      <c r="O1005" s="102"/>
      <c r="R1005" s="157" t="n">
        <f aca="false">IF(B1005=0,R1004,IF(ISNONTEXT(B1005)=TRUE(),INT(B1005),INT(LEFT(B1005,FIND(".",B1005)-1))))</f>
        <v>3</v>
      </c>
      <c r="S1005" s="157" t="str">
        <f aca="false">IF(S1006=1,1,IF(B1005&lt;&gt;0,1,IF(C1005&lt;&gt;0,1,IF(D1005&lt;&gt;0,1,IF(E1005&lt;&gt;0,1,"")))))</f>
        <v/>
      </c>
      <c r="T1005" s="157" t="str">
        <f aca="false">IF(R1005=0," ",IF(R1005&lt;&gt;R1004,R1005," "))</f>
        <v> </v>
      </c>
      <c r="U1005" s="88"/>
      <c r="V1005" s="75" t="e">
        <f aca="false">IF(R1005&lt;&gt;T1005,(IF(J1005="",H1005*(INFORMAÇÕES!$Q$79/INFORMAÇÕES!$Q$82),IF(J1005="R",H1005,0))),0)</f>
        <v>#DIV/0!</v>
      </c>
      <c r="W1005" s="75" t="e">
        <f aca="false">IF(R1005&lt;&gt;T1005,(IF(J1005="",H1005*(INFORMAÇÕES!$Q$80/INFORMAÇÕES!$Q$82),IF(J1005="C",H1005,0))),0)</f>
        <v>#DIV/0!</v>
      </c>
      <c r="X1005" s="75" t="n">
        <f aca="false">IF(R1005&lt;&gt;T1005,(IF(J1005="",H1005*INFORMAÇÕES!$U$115,IF(J1005="CF",H1005,0))),0)</f>
        <v>0</v>
      </c>
      <c r="Y1005" s="75" t="n">
        <f aca="false">IF(R1005&lt;&gt;T1005,(IF(J1005="",H1005*INFORMAÇÕES!$U$116,IF(J1005="O",H1005,0))),0)</f>
        <v>0</v>
      </c>
      <c r="Z1005" s="75" t="n">
        <f aca="false">IF(E1005&lt;&gt;0,H1005,0)</f>
        <v>0</v>
      </c>
    </row>
    <row r="1006" s="174" customFormat="true" ht="14.25" hidden="false" customHeight="true" outlineLevel="0" collapsed="false">
      <c r="A1006" s="159" t="n">
        <v>995</v>
      </c>
      <c r="B1006" s="160" t="n">
        <f aca="false">'ORÇ.GLOBAL REF.'!B1006</f>
        <v>0</v>
      </c>
      <c r="C1006" s="536" t="n">
        <f aca="false">'ORÇ.GLOBAL REF.'!C1006</f>
        <v>0</v>
      </c>
      <c r="D1006" s="162" t="n">
        <f aca="false">'ORÇ.GLOBAL REF.'!D1006</f>
        <v>0</v>
      </c>
      <c r="E1006" s="162" t="n">
        <f aca="false">'ORÇ.GLOBAL REF.'!E1006</f>
        <v>0</v>
      </c>
      <c r="F1006" s="537"/>
      <c r="G1006" s="163" t="n">
        <f aca="false">ROUND(F1006,2)</f>
        <v>0</v>
      </c>
      <c r="H1006" s="163" t="n">
        <f aca="false">IF('ORÇ.GLOBAL P CAIXA'!K1006="EXEC.",0,IF(E1006&lt;&gt;0,ROUND(E1006*G1006,2),IF(Z1006=0,(SUMIF('ORÇ.GLOBAL REF.'!$S$12:$S$1011,B1006,$Z$12:$Z$1011)),Z1006)))</f>
        <v>0</v>
      </c>
      <c r="I1006" s="538" t="str">
        <f aca="false">'ORÇ.GLOBAL REF.'!H1006</f>
        <v/>
      </c>
      <c r="J1006" s="163" t="str">
        <f aca="false">'ORÇ.GLOBAL REF.'!I1006</f>
        <v/>
      </c>
      <c r="K1006" s="539" t="str">
        <f aca="false">'ORÇ.GLOBAL REF.'!J1006</f>
        <v/>
      </c>
      <c r="L1006" s="168" t="str">
        <f aca="false">IF(B1006&gt;0,"ok","ocultar")</f>
        <v>ocultar</v>
      </c>
      <c r="M1006" s="102"/>
      <c r="N1006" s="102"/>
      <c r="O1006" s="102"/>
      <c r="R1006" s="157" t="n">
        <f aca="false">IF(B1006=0,R1005,IF(ISNONTEXT(B1006)=TRUE(),INT(B1006),INT(LEFT(B1006,FIND(".",B1006)-1))))</f>
        <v>3</v>
      </c>
      <c r="S1006" s="157" t="str">
        <f aca="false">IF(S1007=1,1,IF(B1006&lt;&gt;0,1,IF(C1006&lt;&gt;0,1,IF(D1006&lt;&gt;0,1,IF(E1006&lt;&gt;0,1,"")))))</f>
        <v/>
      </c>
      <c r="T1006" s="157" t="str">
        <f aca="false">IF(R1006=0," ",IF(R1006&lt;&gt;R1005,R1006," "))</f>
        <v> </v>
      </c>
      <c r="U1006" s="88"/>
      <c r="V1006" s="75" t="e">
        <f aca="false">IF(R1006&lt;&gt;T1006,(IF(J1006="",H1006*(INFORMAÇÕES!$Q$79/INFORMAÇÕES!$Q$82),IF(J1006="R",H1006,0))),0)</f>
        <v>#DIV/0!</v>
      </c>
      <c r="W1006" s="75" t="e">
        <f aca="false">IF(R1006&lt;&gt;T1006,(IF(J1006="",H1006*(INFORMAÇÕES!$Q$80/INFORMAÇÕES!$Q$82),IF(J1006="C",H1006,0))),0)</f>
        <v>#DIV/0!</v>
      </c>
      <c r="X1006" s="75" t="n">
        <f aca="false">IF(R1006&lt;&gt;T1006,(IF(J1006="",H1006*INFORMAÇÕES!$U$115,IF(J1006="CF",H1006,0))),0)</f>
        <v>0</v>
      </c>
      <c r="Y1006" s="75" t="n">
        <f aca="false">IF(R1006&lt;&gt;T1006,(IF(J1006="",H1006*INFORMAÇÕES!$U$116,IF(J1006="O",H1006,0))),0)</f>
        <v>0</v>
      </c>
      <c r="Z1006" s="75" t="n">
        <f aca="false">IF(E1006&lt;&gt;0,H1006,0)</f>
        <v>0</v>
      </c>
    </row>
    <row r="1007" s="174" customFormat="true" ht="14.25" hidden="false" customHeight="true" outlineLevel="0" collapsed="false">
      <c r="A1007" s="159" t="n">
        <v>996</v>
      </c>
      <c r="B1007" s="160" t="n">
        <f aca="false">'ORÇ.GLOBAL REF.'!B1007</f>
        <v>0</v>
      </c>
      <c r="C1007" s="536" t="n">
        <f aca="false">'ORÇ.GLOBAL REF.'!C1007</f>
        <v>0</v>
      </c>
      <c r="D1007" s="162" t="n">
        <f aca="false">'ORÇ.GLOBAL REF.'!D1007</f>
        <v>0</v>
      </c>
      <c r="E1007" s="162" t="n">
        <f aca="false">'ORÇ.GLOBAL REF.'!E1007</f>
        <v>0</v>
      </c>
      <c r="F1007" s="537"/>
      <c r="G1007" s="163" t="n">
        <f aca="false">ROUND(F1007,2)</f>
        <v>0</v>
      </c>
      <c r="H1007" s="163" t="n">
        <f aca="false">IF('ORÇ.GLOBAL P CAIXA'!K1007="EXEC.",0,IF(E1007&lt;&gt;0,ROUND(E1007*G1007,2),IF(Z1007=0,(SUMIF('ORÇ.GLOBAL REF.'!$S$12:$S$1011,B1007,$Z$12:$Z$1011)),Z1007)))</f>
        <v>0</v>
      </c>
      <c r="I1007" s="538" t="str">
        <f aca="false">'ORÇ.GLOBAL REF.'!H1007</f>
        <v/>
      </c>
      <c r="J1007" s="163" t="str">
        <f aca="false">'ORÇ.GLOBAL REF.'!I1007</f>
        <v/>
      </c>
      <c r="K1007" s="539" t="str">
        <f aca="false">'ORÇ.GLOBAL REF.'!J1007</f>
        <v/>
      </c>
      <c r="L1007" s="168" t="str">
        <f aca="false">IF(B1007&gt;0,"ok","ocultar")</f>
        <v>ocultar</v>
      </c>
      <c r="M1007" s="102"/>
      <c r="N1007" s="102"/>
      <c r="O1007" s="102"/>
      <c r="R1007" s="157" t="n">
        <f aca="false">IF(B1007=0,R1006,IF(ISNONTEXT(B1007)=TRUE(),INT(B1007),INT(LEFT(B1007,FIND(".",B1007)-1))))</f>
        <v>3</v>
      </c>
      <c r="S1007" s="157" t="str">
        <f aca="false">IF(S1008=1,1,IF(B1007&lt;&gt;0,1,IF(C1007&lt;&gt;0,1,IF(D1007&lt;&gt;0,1,IF(E1007&lt;&gt;0,1,"")))))</f>
        <v/>
      </c>
      <c r="T1007" s="157" t="str">
        <f aca="false">IF(R1007=0," ",IF(R1007&lt;&gt;R1006,R1007," "))</f>
        <v> </v>
      </c>
      <c r="U1007" s="88"/>
      <c r="V1007" s="75" t="e">
        <f aca="false">IF(R1007&lt;&gt;T1007,(IF(J1007="",H1007*(INFORMAÇÕES!$Q$79/INFORMAÇÕES!$Q$82),IF(J1007="R",H1007,0))),0)</f>
        <v>#DIV/0!</v>
      </c>
      <c r="W1007" s="75" t="e">
        <f aca="false">IF(R1007&lt;&gt;T1007,(IF(J1007="",H1007*(INFORMAÇÕES!$Q$80/INFORMAÇÕES!$Q$82),IF(J1007="C",H1007,0))),0)</f>
        <v>#DIV/0!</v>
      </c>
      <c r="X1007" s="75" t="n">
        <f aca="false">IF(R1007&lt;&gt;T1007,(IF(J1007="",H1007*INFORMAÇÕES!$U$115,IF(J1007="CF",H1007,0))),0)</f>
        <v>0</v>
      </c>
      <c r="Y1007" s="75" t="n">
        <f aca="false">IF(R1007&lt;&gt;T1007,(IF(J1007="",H1007*INFORMAÇÕES!$U$116,IF(J1007="O",H1007,0))),0)</f>
        <v>0</v>
      </c>
      <c r="Z1007" s="75" t="n">
        <f aca="false">IF(E1007&lt;&gt;0,H1007,0)</f>
        <v>0</v>
      </c>
    </row>
    <row r="1008" s="174" customFormat="true" ht="14.25" hidden="false" customHeight="true" outlineLevel="0" collapsed="false">
      <c r="A1008" s="159" t="n">
        <v>997</v>
      </c>
      <c r="B1008" s="160" t="n">
        <f aca="false">'ORÇ.GLOBAL REF.'!B1008</f>
        <v>0</v>
      </c>
      <c r="C1008" s="536" t="n">
        <f aca="false">'ORÇ.GLOBAL REF.'!C1008</f>
        <v>0</v>
      </c>
      <c r="D1008" s="162" t="n">
        <f aca="false">'ORÇ.GLOBAL REF.'!D1008</f>
        <v>0</v>
      </c>
      <c r="E1008" s="162" t="n">
        <f aca="false">'ORÇ.GLOBAL REF.'!E1008</f>
        <v>0</v>
      </c>
      <c r="F1008" s="537"/>
      <c r="G1008" s="163" t="n">
        <f aca="false">ROUND(F1008,2)</f>
        <v>0</v>
      </c>
      <c r="H1008" s="163" t="n">
        <f aca="false">IF('ORÇ.GLOBAL P CAIXA'!K1008="EXEC.",0,IF(E1008&lt;&gt;0,ROUND(E1008*G1008,2),IF(Z1008=0,(SUMIF('ORÇ.GLOBAL REF.'!$S$12:$S$1011,B1008,$Z$12:$Z$1011)),Z1008)))</f>
        <v>0</v>
      </c>
      <c r="I1008" s="538" t="str">
        <f aca="false">'ORÇ.GLOBAL REF.'!H1008</f>
        <v/>
      </c>
      <c r="J1008" s="163" t="str">
        <f aca="false">'ORÇ.GLOBAL REF.'!I1008</f>
        <v/>
      </c>
      <c r="K1008" s="539" t="str">
        <f aca="false">'ORÇ.GLOBAL REF.'!J1008</f>
        <v/>
      </c>
      <c r="L1008" s="168" t="str">
        <f aca="false">IF(B1008&gt;0,"ok","ocultar")</f>
        <v>ocultar</v>
      </c>
      <c r="M1008" s="102"/>
      <c r="N1008" s="102"/>
      <c r="O1008" s="102"/>
      <c r="R1008" s="157" t="n">
        <f aca="false">IF(B1008=0,R1007,IF(ISNONTEXT(B1008)=TRUE(),INT(B1008),INT(LEFT(B1008,FIND(".",B1008)-1))))</f>
        <v>3</v>
      </c>
      <c r="S1008" s="157" t="str">
        <f aca="false">IF(S1009=1,1,IF(B1008&lt;&gt;0,1,IF(C1008&lt;&gt;0,1,IF(D1008&lt;&gt;0,1,IF(E1008&lt;&gt;0,1,"")))))</f>
        <v/>
      </c>
      <c r="T1008" s="157" t="str">
        <f aca="false">IF(R1008=0," ",IF(R1008&lt;&gt;R1007,R1008," "))</f>
        <v> </v>
      </c>
      <c r="U1008" s="88"/>
      <c r="V1008" s="75" t="e">
        <f aca="false">IF(R1008&lt;&gt;T1008,(IF(J1008="",H1008*(INFORMAÇÕES!$Q$79/INFORMAÇÕES!$Q$82),IF(J1008="R",H1008,0))),0)</f>
        <v>#DIV/0!</v>
      </c>
      <c r="W1008" s="75" t="e">
        <f aca="false">IF(R1008&lt;&gt;T1008,(IF(J1008="",H1008*(INFORMAÇÕES!$Q$80/INFORMAÇÕES!$Q$82),IF(J1008="C",H1008,0))),0)</f>
        <v>#DIV/0!</v>
      </c>
      <c r="X1008" s="75" t="n">
        <f aca="false">IF(R1008&lt;&gt;T1008,(IF(J1008="",H1008*INFORMAÇÕES!$U$115,IF(J1008="CF",H1008,0))),0)</f>
        <v>0</v>
      </c>
      <c r="Y1008" s="75" t="n">
        <f aca="false">IF(R1008&lt;&gt;T1008,(IF(J1008="",H1008*INFORMAÇÕES!$U$116,IF(J1008="O",H1008,0))),0)</f>
        <v>0</v>
      </c>
      <c r="Z1008" s="75" t="n">
        <f aca="false">IF(E1008&lt;&gt;0,H1008,0)</f>
        <v>0</v>
      </c>
    </row>
    <row r="1009" s="174" customFormat="true" ht="14.25" hidden="false" customHeight="true" outlineLevel="0" collapsed="false">
      <c r="A1009" s="159" t="n">
        <v>998</v>
      </c>
      <c r="B1009" s="160" t="n">
        <f aca="false">'ORÇ.GLOBAL REF.'!B1009</f>
        <v>0</v>
      </c>
      <c r="C1009" s="536" t="n">
        <f aca="false">'ORÇ.GLOBAL REF.'!C1009</f>
        <v>0</v>
      </c>
      <c r="D1009" s="162" t="n">
        <f aca="false">'ORÇ.GLOBAL REF.'!D1009</f>
        <v>0</v>
      </c>
      <c r="E1009" s="162" t="n">
        <f aca="false">'ORÇ.GLOBAL REF.'!E1009</f>
        <v>0</v>
      </c>
      <c r="F1009" s="537"/>
      <c r="G1009" s="163" t="n">
        <f aca="false">ROUND(F1009,2)</f>
        <v>0</v>
      </c>
      <c r="H1009" s="163" t="n">
        <f aca="false">IF('ORÇ.GLOBAL P CAIXA'!K1009="EXEC.",0,IF(E1009&lt;&gt;0,ROUND(E1009*G1009,2),IF(Z1009=0,(SUMIF('ORÇ.GLOBAL REF.'!$S$12:$S$1011,B1009,$Z$12:$Z$1011)),Z1009)))</f>
        <v>0</v>
      </c>
      <c r="I1009" s="538" t="str">
        <f aca="false">'ORÇ.GLOBAL REF.'!H1009</f>
        <v/>
      </c>
      <c r="J1009" s="163" t="str">
        <f aca="false">'ORÇ.GLOBAL REF.'!I1009</f>
        <v/>
      </c>
      <c r="K1009" s="539" t="str">
        <f aca="false">'ORÇ.GLOBAL REF.'!J1009</f>
        <v/>
      </c>
      <c r="L1009" s="168" t="str">
        <f aca="false">IF(B1009&gt;0,"ok","ocultar")</f>
        <v>ocultar</v>
      </c>
      <c r="M1009" s="102"/>
      <c r="N1009" s="102"/>
      <c r="O1009" s="102"/>
      <c r="R1009" s="157" t="n">
        <f aca="false">IF(B1009=0,R1008,IF(ISNONTEXT(B1009)=TRUE(),INT(B1009),INT(LEFT(B1009,FIND(".",B1009)-1))))</f>
        <v>3</v>
      </c>
      <c r="S1009" s="157" t="str">
        <f aca="false">IF(S1010=1,1,IF(B1009&lt;&gt;0,1,IF(C1009&lt;&gt;0,1,IF(D1009&lt;&gt;0,1,IF(E1009&lt;&gt;0,1,"")))))</f>
        <v/>
      </c>
      <c r="T1009" s="157" t="str">
        <f aca="false">IF(R1009=0," ",IF(R1009&lt;&gt;R1008,R1009," "))</f>
        <v> </v>
      </c>
      <c r="U1009" s="88"/>
      <c r="V1009" s="75" t="e">
        <f aca="false">IF(R1009&lt;&gt;T1009,(IF(J1009="",H1009*(INFORMAÇÕES!$Q$79/INFORMAÇÕES!$Q$82),IF(J1009="R",H1009,0))),0)</f>
        <v>#DIV/0!</v>
      </c>
      <c r="W1009" s="75" t="e">
        <f aca="false">IF(R1009&lt;&gt;T1009,(IF(J1009="",H1009*(INFORMAÇÕES!$Q$80/INFORMAÇÕES!$Q$82),IF(J1009="C",H1009,0))),0)</f>
        <v>#DIV/0!</v>
      </c>
      <c r="X1009" s="75" t="n">
        <f aca="false">IF(R1009&lt;&gt;T1009,(IF(J1009="",H1009*INFORMAÇÕES!$U$115,IF(J1009="CF",H1009,0))),0)</f>
        <v>0</v>
      </c>
      <c r="Y1009" s="75" t="n">
        <f aca="false">IF(R1009&lt;&gt;T1009,(IF(J1009="",H1009*INFORMAÇÕES!$U$116,IF(J1009="O",H1009,0))),0)</f>
        <v>0</v>
      </c>
      <c r="Z1009" s="75" t="n">
        <f aca="false">IF(E1009&lt;&gt;0,H1009,0)</f>
        <v>0</v>
      </c>
    </row>
    <row r="1010" s="174" customFormat="true" ht="14.25" hidden="false" customHeight="true" outlineLevel="0" collapsed="false">
      <c r="A1010" s="159" t="n">
        <v>999</v>
      </c>
      <c r="B1010" s="160" t="n">
        <f aca="false">'ORÇ.GLOBAL REF.'!B1010</f>
        <v>0</v>
      </c>
      <c r="C1010" s="536" t="n">
        <f aca="false">'ORÇ.GLOBAL REF.'!C1010</f>
        <v>0</v>
      </c>
      <c r="D1010" s="162" t="n">
        <f aca="false">'ORÇ.GLOBAL REF.'!D1010</f>
        <v>0</v>
      </c>
      <c r="E1010" s="162" t="n">
        <f aca="false">'ORÇ.GLOBAL REF.'!E1010</f>
        <v>0</v>
      </c>
      <c r="F1010" s="537"/>
      <c r="G1010" s="163" t="n">
        <f aca="false">ROUND(F1010,2)</f>
        <v>0</v>
      </c>
      <c r="H1010" s="163" t="n">
        <f aca="false">IF('ORÇ.GLOBAL P CAIXA'!K1010="EXEC.",0,IF(E1010&lt;&gt;0,ROUND(E1010*G1010,2),IF(Z1010=0,(SUMIF('ORÇ.GLOBAL REF.'!$S$12:$S$1011,B1010,$Z$12:$Z$1011)),Z1010)))</f>
        <v>0</v>
      </c>
      <c r="I1010" s="538" t="str">
        <f aca="false">'ORÇ.GLOBAL REF.'!H1010</f>
        <v/>
      </c>
      <c r="J1010" s="163" t="str">
        <f aca="false">'ORÇ.GLOBAL REF.'!I1010</f>
        <v/>
      </c>
      <c r="K1010" s="539" t="str">
        <f aca="false">'ORÇ.GLOBAL REF.'!J1010</f>
        <v/>
      </c>
      <c r="L1010" s="168" t="str">
        <f aca="false">IF(B1010&gt;0,"ok","ocultar")</f>
        <v>ocultar</v>
      </c>
      <c r="M1010" s="102"/>
      <c r="N1010" s="102"/>
      <c r="O1010" s="102"/>
      <c r="R1010" s="157" t="n">
        <f aca="false">IF(B1010=0,R1009,IF(ISNONTEXT(B1010)=TRUE(),INT(B1010),INT(LEFT(B1010,FIND(".",B1010)-1))))</f>
        <v>3</v>
      </c>
      <c r="S1010" s="157" t="str">
        <f aca="false">IF(S1011=1,1,IF(B1010&lt;&gt;0,1,IF(C1010&lt;&gt;0,1,IF(D1010&lt;&gt;0,1,IF(E1010&lt;&gt;0,1,"")))))</f>
        <v/>
      </c>
      <c r="T1010" s="157" t="str">
        <f aca="false">IF(R1010=0," ",IF(R1010&lt;&gt;R1009,R1010," "))</f>
        <v> </v>
      </c>
      <c r="U1010" s="88"/>
      <c r="V1010" s="75" t="e">
        <f aca="false">IF(R1010&lt;&gt;T1010,(IF(J1010="",H1010*(INFORMAÇÕES!$Q$79/INFORMAÇÕES!$Q$82),IF(J1010="R",H1010,0))),0)</f>
        <v>#DIV/0!</v>
      </c>
      <c r="W1010" s="75" t="e">
        <f aca="false">IF(R1010&lt;&gt;T1010,(IF(J1010="",H1010*(INFORMAÇÕES!$Q$80/INFORMAÇÕES!$Q$82),IF(J1010="C",H1010,0))),0)</f>
        <v>#DIV/0!</v>
      </c>
      <c r="X1010" s="75" t="n">
        <f aca="false">IF(R1010&lt;&gt;T1010,(IF(J1010="",H1010*INFORMAÇÕES!$U$115,IF(J1010="CF",H1010,0))),0)</f>
        <v>0</v>
      </c>
      <c r="Y1010" s="75" t="n">
        <f aca="false">IF(R1010&lt;&gt;T1010,(IF(J1010="",H1010*INFORMAÇÕES!$U$116,IF(J1010="O",H1010,0))),0)</f>
        <v>0</v>
      </c>
      <c r="Z1010" s="75" t="n">
        <f aca="false">IF(E1010&lt;&gt;0,H1010,0)</f>
        <v>0</v>
      </c>
    </row>
    <row r="1011" s="174" customFormat="true" ht="14.25" hidden="false" customHeight="true" outlineLevel="0" collapsed="false">
      <c r="A1011" s="159" t="n">
        <v>1000</v>
      </c>
      <c r="B1011" s="160" t="n">
        <f aca="false">'ORÇ.GLOBAL REF.'!B1011</f>
        <v>0</v>
      </c>
      <c r="C1011" s="536" t="n">
        <f aca="false">'ORÇ.GLOBAL REF.'!C1011</f>
        <v>0</v>
      </c>
      <c r="D1011" s="162" t="n">
        <f aca="false">'ORÇ.GLOBAL REF.'!D1011</f>
        <v>0</v>
      </c>
      <c r="E1011" s="162" t="n">
        <f aca="false">'ORÇ.GLOBAL REF.'!E1011</f>
        <v>0</v>
      </c>
      <c r="F1011" s="537"/>
      <c r="G1011" s="163" t="n">
        <f aca="false">ROUND(F1011,2)</f>
        <v>0</v>
      </c>
      <c r="H1011" s="163" t="n">
        <f aca="false">IF('ORÇ.GLOBAL P CAIXA'!K1011="EXEC.",0,IF(E1011&lt;&gt;0,ROUND(E1011*G1011,2),IF(Z1011=0,(SUMIF('ORÇ.GLOBAL REF.'!$S$12:$S$1011,B1011,$Z$12:$Z$1011)),Z1011)))</f>
        <v>0</v>
      </c>
      <c r="I1011" s="538" t="str">
        <f aca="false">'ORÇ.GLOBAL REF.'!H1011</f>
        <v/>
      </c>
      <c r="J1011" s="163" t="str">
        <f aca="false">'ORÇ.GLOBAL REF.'!I1011</f>
        <v/>
      </c>
      <c r="K1011" s="539" t="str">
        <f aca="false">'ORÇ.GLOBAL REF.'!J1011</f>
        <v/>
      </c>
      <c r="L1011" s="168" t="str">
        <f aca="false">IF(B1011&gt;0,"ok","ocultar")</f>
        <v>ocultar</v>
      </c>
      <c r="M1011" s="102"/>
      <c r="N1011" s="102"/>
      <c r="O1011" s="102"/>
      <c r="R1011" s="157" t="n">
        <f aca="false">IF(B1011=0,R1010,IF(ISNONTEXT(B1011)=TRUE(),INT(B1011),INT(LEFT(B1011,FIND(".",B1011)-1))))</f>
        <v>3</v>
      </c>
      <c r="S1011" s="157" t="str">
        <f aca="false">IF(S1012=1,1,IF(B1011&lt;&gt;0,1,IF(C1011&lt;&gt;0,1,IF(D1011&lt;&gt;0,1,IF(E1011&lt;&gt;0,1,"")))))</f>
        <v/>
      </c>
      <c r="T1011" s="157" t="str">
        <f aca="false">IF(R1011=0," ",IF(R1011&lt;&gt;R1010,R1011," "))</f>
        <v> </v>
      </c>
      <c r="U1011" s="88"/>
      <c r="V1011" s="75" t="e">
        <f aca="false">IF(R1011&lt;&gt;T1011,(IF(J1011="",H1011*(INFORMAÇÕES!$Q$79/INFORMAÇÕES!$Q$82),IF(J1011="R",H1011,0))),0)</f>
        <v>#DIV/0!</v>
      </c>
      <c r="W1011" s="75" t="e">
        <f aca="false">IF(R1011&lt;&gt;T1011,(IF(J1011="",H1011*(INFORMAÇÕES!$Q$80/INFORMAÇÕES!$Q$82),IF(J1011="C",H1011,0))),0)</f>
        <v>#DIV/0!</v>
      </c>
      <c r="X1011" s="75" t="n">
        <f aca="false">IF(R1011&lt;&gt;T1011,(IF(J1011="",H1011*INFORMAÇÕES!$U$115,IF(J1011="CF",H1011,0))),0)</f>
        <v>0</v>
      </c>
      <c r="Y1011" s="75" t="n">
        <f aca="false">IF(R1011&lt;&gt;T1011,(IF(J1011="",H1011*INFORMAÇÕES!$U$116,IF(J1011="O",H1011,0))),0)</f>
        <v>0</v>
      </c>
      <c r="Z1011" s="75" t="n">
        <f aca="false">IF(E1011&lt;&gt;0,H1011,0)</f>
        <v>0</v>
      </c>
    </row>
    <row r="1012" s="174" customFormat="true" ht="5.25" hidden="false" customHeight="true" outlineLevel="0" collapsed="false">
      <c r="A1012" s="159"/>
      <c r="B1012" s="190"/>
      <c r="C1012" s="190"/>
      <c r="D1012" s="190"/>
      <c r="E1012" s="191"/>
      <c r="F1012" s="191"/>
      <c r="G1012" s="191"/>
      <c r="H1012" s="191"/>
      <c r="I1012" s="191"/>
      <c r="J1012" s="191"/>
      <c r="K1012" s="190"/>
      <c r="M1012" s="102"/>
      <c r="N1012" s="102"/>
      <c r="O1012" s="102"/>
      <c r="R1012" s="88"/>
      <c r="S1012" s="88"/>
      <c r="T1012" s="88"/>
      <c r="U1012" s="88"/>
    </row>
    <row r="1013" s="174" customFormat="true" ht="5.25" hidden="false" customHeight="true" outlineLevel="0" collapsed="false">
      <c r="A1013" s="159"/>
      <c r="B1013" s="513"/>
      <c r="C1013" s="514"/>
      <c r="D1013" s="514"/>
      <c r="E1013" s="515"/>
      <c r="F1013" s="515"/>
      <c r="G1013" s="515"/>
      <c r="H1013" s="516"/>
      <c r="I1013" s="516"/>
      <c r="J1013" s="540"/>
      <c r="K1013" s="197"/>
      <c r="M1013" s="102"/>
      <c r="N1013" s="102"/>
      <c r="O1013" s="102"/>
      <c r="R1013" s="88"/>
      <c r="T1013" s="88"/>
      <c r="U1013" s="88"/>
    </row>
    <row r="1014" s="174" customFormat="true" ht="14.25" hidden="false" customHeight="false" outlineLevel="0" collapsed="false">
      <c r="A1014" s="159"/>
      <c r="B1014" s="204" t="s">
        <v>92</v>
      </c>
      <c r="C1014" s="205"/>
      <c r="D1014" s="205"/>
      <c r="E1014" s="206"/>
      <c r="F1014" s="206"/>
      <c r="G1014" s="206"/>
      <c r="H1014" s="517" t="n">
        <f aca="false">SUM(Z12:Z1011)</f>
        <v>0</v>
      </c>
      <c r="I1014" s="517"/>
      <c r="J1014" s="541"/>
      <c r="K1014" s="197"/>
      <c r="M1014" s="102"/>
      <c r="N1014" s="102"/>
      <c r="O1014" s="102"/>
      <c r="R1014" s="88"/>
      <c r="S1014" s="157" t="n">
        <f aca="false">SUM(S12:S1011)</f>
        <v>7</v>
      </c>
      <c r="T1014" s="88"/>
      <c r="U1014" s="88"/>
      <c r="V1014" s="203" t="e">
        <f aca="false">SUM(V12:V1012)</f>
        <v>#DIV/0!</v>
      </c>
      <c r="W1014" s="203" t="e">
        <f aca="false">SUM(W12:W1012)</f>
        <v>#DIV/0!</v>
      </c>
      <c r="X1014" s="203" t="n">
        <f aca="false">SUM(X12:X1012)</f>
        <v>0</v>
      </c>
      <c r="Y1014" s="203" t="n">
        <f aca="false">SUM(Y12:Y1012)</f>
        <v>0</v>
      </c>
      <c r="Z1014" s="203" t="n">
        <f aca="false">SUM(Z12:Z1012)</f>
        <v>0</v>
      </c>
    </row>
    <row r="1015" s="91" customFormat="true" ht="6" hidden="false" customHeight="true" outlineLevel="0" collapsed="false">
      <c r="A1015" s="89"/>
      <c r="B1015" s="208"/>
      <c r="C1015" s="218"/>
      <c r="D1015" s="218"/>
      <c r="E1015" s="218"/>
      <c r="F1015" s="542"/>
      <c r="G1015" s="542"/>
      <c r="H1015" s="523"/>
      <c r="I1015" s="523"/>
      <c r="J1015" s="523"/>
      <c r="K1015" s="208"/>
      <c r="M1015" s="102"/>
      <c r="N1015" s="102"/>
      <c r="O1015" s="102"/>
      <c r="R1015" s="88"/>
      <c r="S1015" s="88"/>
      <c r="T1015" s="88"/>
      <c r="U1015" s="88"/>
    </row>
    <row r="1016" s="102" customFormat="true" ht="6" hidden="false" customHeight="true" outlineLevel="0" collapsed="false">
      <c r="A1016" s="95"/>
      <c r="B1016" s="103"/>
      <c r="C1016" s="103"/>
      <c r="D1016" s="103"/>
      <c r="E1016" s="84"/>
      <c r="F1016" s="209"/>
      <c r="G1016" s="209"/>
      <c r="H1016" s="209"/>
      <c r="I1016" s="209"/>
      <c r="J1016" s="209"/>
      <c r="K1016" s="103"/>
      <c r="R1016" s="88"/>
      <c r="S1016" s="88"/>
      <c r="T1016" s="88"/>
      <c r="U1016" s="88"/>
    </row>
    <row r="1017" s="102" customFormat="true" ht="34.5" hidden="false" customHeight="true" outlineLevel="0" collapsed="false">
      <c r="A1017" s="95"/>
      <c r="B1017" s="543"/>
      <c r="C1017" s="543"/>
      <c r="D1017" s="84"/>
      <c r="E1017" s="544"/>
      <c r="F1017" s="544"/>
      <c r="G1017" s="544"/>
      <c r="H1017" s="544"/>
      <c r="I1017" s="544"/>
      <c r="J1017" s="544"/>
      <c r="K1017" s="544"/>
      <c r="R1017" s="88"/>
      <c r="S1017" s="88"/>
      <c r="T1017" s="88"/>
      <c r="U1017" s="88"/>
    </row>
    <row r="1018" s="225" customFormat="true" ht="14.25" hidden="false" customHeight="false" outlineLevel="0" collapsed="false">
      <c r="A1018" s="217"/>
      <c r="B1018" s="218" t="s">
        <v>143</v>
      </c>
      <c r="C1018" s="219"/>
      <c r="D1018" s="220"/>
      <c r="E1018" s="221" t="s">
        <v>339</v>
      </c>
      <c r="F1018" s="222"/>
      <c r="G1018" s="222"/>
      <c r="H1018" s="223"/>
      <c r="I1018" s="224"/>
      <c r="J1018" s="224"/>
      <c r="K1018" s="218"/>
      <c r="M1018" s="102"/>
      <c r="N1018" s="102"/>
      <c r="O1018" s="102"/>
      <c r="R1018" s="88"/>
      <c r="S1018" s="88"/>
      <c r="T1018" s="88"/>
      <c r="U1018" s="88"/>
    </row>
    <row r="1019" s="225" customFormat="true" ht="34.5" hidden="false" customHeight="true" outlineLevel="0" collapsed="false">
      <c r="A1019" s="217"/>
      <c r="B1019" s="208"/>
      <c r="C1019" s="219"/>
      <c r="D1019" s="219"/>
      <c r="E1019" s="545" t="s">
        <v>340</v>
      </c>
      <c r="F1019" s="227"/>
      <c r="G1019" s="227"/>
      <c r="H1019" s="227"/>
      <c r="I1019" s="227"/>
      <c r="J1019" s="227"/>
      <c r="K1019" s="226"/>
      <c r="M1019" s="102"/>
      <c r="N1019" s="102"/>
      <c r="O1019" s="102"/>
      <c r="R1019" s="88"/>
      <c r="S1019" s="88"/>
      <c r="T1019" s="88"/>
      <c r="U1019" s="88"/>
    </row>
    <row r="1020" customFormat="false" ht="15" hidden="false" customHeight="true" outlineLevel="0" collapsed="false">
      <c r="B1020" s="546" t="str">
        <f aca="false">IF(B1017=0,"Favor preencher acima local e data da PROPOSTA.","")</f>
        <v>Favor preencher acima local e data da PROPOSTA.</v>
      </c>
      <c r="E1020" s="547" t="str">
        <f aca="false">IF(E1017=0,CONCATENATE(N1020),"")</f>
        <v>Favor indicar os dados do responsável técnico assinante da presente planilha de orçamento da proposta.
** O RESPONSÁVEL TÉCNICO DEVE TER REGISTRO NO CREA/CAU E, APÓS A ORDEM DE SERVIÇO, DEVE EMITIR ART/RRT DE EXECUÇÃO PARA REGULARIDADE DESTA OBRA OU SERVIÇO **</v>
      </c>
      <c r="F1020" s="547"/>
      <c r="G1020" s="547"/>
      <c r="H1020" s="547"/>
      <c r="I1020" s="547"/>
      <c r="J1020" s="547"/>
      <c r="K1020" s="547"/>
      <c r="N1020" s="548" t="s">
        <v>341</v>
      </c>
    </row>
    <row r="1021" customFormat="false" ht="14.25" hidden="false" customHeight="false" outlineLevel="0" collapsed="false">
      <c r="E1021" s="547"/>
      <c r="F1021" s="547"/>
      <c r="G1021" s="547"/>
      <c r="H1021" s="547"/>
      <c r="I1021" s="547"/>
      <c r="J1021" s="547"/>
      <c r="K1021" s="547"/>
    </row>
    <row r="1022" customFormat="false" ht="14.25" hidden="false" customHeight="false" outlineLevel="0" collapsed="false">
      <c r="E1022" s="547"/>
      <c r="F1022" s="547"/>
      <c r="G1022" s="547"/>
      <c r="H1022" s="547"/>
      <c r="I1022" s="547"/>
      <c r="J1022" s="547"/>
      <c r="K1022" s="547"/>
    </row>
    <row r="1023" customFormat="false" ht="14.25" hidden="false" customHeight="false" outlineLevel="0" collapsed="false">
      <c r="E1023" s="547"/>
      <c r="F1023" s="547"/>
      <c r="G1023" s="547"/>
      <c r="H1023" s="547"/>
      <c r="I1023" s="547"/>
      <c r="J1023" s="547"/>
      <c r="K1023" s="547"/>
    </row>
    <row r="1024" customFormat="false" ht="14.25" hidden="false" customHeight="false" outlineLevel="0" collapsed="false">
      <c r="E1024" s="547"/>
      <c r="F1024" s="547"/>
      <c r="G1024" s="547"/>
      <c r="H1024" s="547"/>
      <c r="I1024" s="547"/>
      <c r="J1024" s="547"/>
      <c r="K1024" s="547"/>
    </row>
    <row r="1025" s="86" customFormat="true" ht="14.25" hidden="false" customHeight="false" outlineLevel="0" collapsed="false">
      <c r="E1025" s="547"/>
      <c r="F1025" s="547"/>
      <c r="G1025" s="547"/>
      <c r="H1025" s="547"/>
      <c r="I1025" s="547"/>
      <c r="J1025" s="547"/>
      <c r="K1025" s="547"/>
      <c r="R1025" s="88"/>
      <c r="S1025" s="88"/>
      <c r="T1025" s="88"/>
      <c r="U1025" s="88"/>
    </row>
    <row r="1026" s="86" customFormat="true" ht="14.25" hidden="false" customHeight="false" outlineLevel="0" collapsed="false">
      <c r="E1026" s="547"/>
      <c r="F1026" s="547"/>
      <c r="G1026" s="547"/>
      <c r="H1026" s="547"/>
      <c r="I1026" s="547"/>
      <c r="J1026" s="547"/>
      <c r="K1026" s="547"/>
      <c r="R1026" s="88"/>
      <c r="S1026" s="88"/>
      <c r="T1026" s="88"/>
      <c r="U1026" s="88"/>
    </row>
  </sheetData>
  <sheetProtection sheet="true" password="fe9a" objects="true" scenarios="true" formatRows="false" autoFilter="false"/>
  <autoFilter ref="L11:L1011"/>
  <mergeCells count="6">
    <mergeCell ref="F10:H10"/>
    <mergeCell ref="I10:I11"/>
    <mergeCell ref="J10:J11"/>
    <mergeCell ref="B1017:C1017"/>
    <mergeCell ref="E1017:K1017"/>
    <mergeCell ref="E1020:K1026"/>
  </mergeCells>
  <conditionalFormatting sqref="B12:K1011">
    <cfRule type="expression" priority="2" aboveAverage="0" equalAverage="0" bottom="0" percent="0" rank="0" text="" dxfId="133">
      <formula>$B12=$T12</formula>
    </cfRule>
  </conditionalFormatting>
  <conditionalFormatting sqref="K9:K1016 C11:C1011 B11:B1020 D12:D1011 E12:G1012 H12:J1015 C168:D1012 B1 E1:G1 K1:K3 L1:IC8 R1:U9 V1:Y10 A1:A1019 F2:G6 B2:D9 H2:J9 E3 E7:G9 AE9:BP9 AC9:AC10 L9:O11 M9:O1015 P9:AB1019 AD9:AD1019 BQ9:IC1019 B10:G10 L12:L66205 AJ156:AJ157 AM156:AM157 AC1012:AC1019 E1014:G1015 C1014:D1016 N1015:O1019 M1015:M66205 AE1016:BP1019 C1018:E1019 K1018:K1019 F1019:G1019">
    <cfRule type="cellIs" priority="3" operator="equal" aboveAverage="0" equalAverage="0" bottom="0" percent="0" rank="0" text="" dxfId="134">
      <formula>0</formula>
    </cfRule>
  </conditionalFormatting>
  <printOptions headings="false" gridLines="false" gridLinesSet="true" horizontalCentered="true" verticalCentered="false"/>
  <pageMargins left="0.370138888888889" right="0.359722222222222" top="0.590277777777778" bottom="0.590972222222222" header="0.511811023622047" footer="0.315277777777778"/>
  <pageSetup paperSize="9" scale="80" fitToWidth="1" fitToHeight="1" pageOrder="downThenOver" orientation="portrait" blackAndWhite="false" draft="false" cellComments="none" horizontalDpi="300" verticalDpi="300" copies="1"/>
  <headerFooter differentFirst="false" differentOddEven="false">
    <oddHeader/>
    <oddFooter>&amp;R&amp;"Technic,Regular"&amp;8&amp;P/&amp;N</oddFooter>
  </headerFooter>
  <colBreaks count="1" manualBreakCount="1">
    <brk id="11" man="true" max="65535" min="0"/>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AS7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7" ySplit="0" topLeftCell="H1" activePane="topRight" state="frozen"/>
      <selection pane="topLeft" activeCell="A1" activeCellId="0" sqref="A1"/>
      <selection pane="topRight" activeCell="H10" activeCellId="0" sqref="H10"/>
    </sheetView>
  </sheetViews>
  <sheetFormatPr defaultColWidth="9.109375" defaultRowHeight="13.5" zeroHeight="false" outlineLevelRow="0" outlineLevelCol="0"/>
  <cols>
    <col collapsed="false" customWidth="true" hidden="false" outlineLevel="0" max="1" min="1" style="88" width="2"/>
    <col collapsed="false" customWidth="true" hidden="true" outlineLevel="0" max="2" min="2" style="88" width="5.88"/>
    <col collapsed="false" customWidth="true" hidden="true" outlineLevel="0" max="4" min="3" style="88" width="9.44"/>
    <col collapsed="false" customWidth="true" hidden="false" outlineLevel="0" max="5" min="5" style="228" width="7.44"/>
    <col collapsed="false" customWidth="true" hidden="false" outlineLevel="0" max="6" min="6" style="88" width="66"/>
    <col collapsed="false" customWidth="true" hidden="false" outlineLevel="0" max="7" min="7" style="88" width="12.11"/>
    <col collapsed="false" customWidth="true" hidden="false" outlineLevel="0" max="43" min="8" style="88" width="5.56"/>
    <col collapsed="false" customWidth="false" hidden="false" outlineLevel="0" max="16384" min="44" style="88" width="9.11"/>
  </cols>
  <sheetData>
    <row r="1" customFormat="false" ht="17.25" hidden="false" customHeight="true" outlineLevel="0" collapsed="false">
      <c r="H1" s="229" t="n">
        <f aca="false">I2</f>
        <v>0</v>
      </c>
      <c r="I1" s="229" t="n">
        <f aca="false">J2</f>
        <v>0</v>
      </c>
      <c r="J1" s="229" t="n">
        <f aca="false">K2</f>
        <v>0</v>
      </c>
      <c r="K1" s="229" t="n">
        <f aca="false">L2</f>
        <v>0</v>
      </c>
      <c r="L1" s="229" t="n">
        <f aca="false">M2</f>
        <v>0</v>
      </c>
      <c r="M1" s="229" t="n">
        <f aca="false">N2</f>
        <v>0</v>
      </c>
      <c r="N1" s="229" t="n">
        <f aca="false">O2</f>
        <v>0</v>
      </c>
      <c r="O1" s="229" t="n">
        <f aca="false">P2</f>
        <v>0</v>
      </c>
      <c r="P1" s="229" t="n">
        <f aca="false">Q2</f>
        <v>0</v>
      </c>
      <c r="Q1" s="229" t="n">
        <f aca="false">R2</f>
        <v>0</v>
      </c>
      <c r="R1" s="229" t="n">
        <f aca="false">S2</f>
        <v>0</v>
      </c>
      <c r="S1" s="229" t="n">
        <f aca="false">T2</f>
        <v>0</v>
      </c>
      <c r="T1" s="229" t="n">
        <f aca="false">U2</f>
        <v>0</v>
      </c>
      <c r="U1" s="229" t="n">
        <f aca="false">V2</f>
        <v>0</v>
      </c>
      <c r="V1" s="229" t="n">
        <f aca="false">W2</f>
        <v>0</v>
      </c>
      <c r="W1" s="229" t="n">
        <f aca="false">X2</f>
        <v>0</v>
      </c>
      <c r="X1" s="229" t="n">
        <f aca="false">Y2</f>
        <v>0</v>
      </c>
      <c r="Y1" s="229" t="n">
        <f aca="false">Z2</f>
        <v>0</v>
      </c>
      <c r="Z1" s="229" t="n">
        <f aca="false">AA2</f>
        <v>0</v>
      </c>
      <c r="AA1" s="229" t="n">
        <f aca="false">AB2</f>
        <v>0</v>
      </c>
      <c r="AB1" s="229" t="n">
        <f aca="false">AC2</f>
        <v>0</v>
      </c>
      <c r="AC1" s="229" t="n">
        <f aca="false">AD2</f>
        <v>0</v>
      </c>
      <c r="AD1" s="229" t="n">
        <f aca="false">AE2</f>
        <v>0</v>
      </c>
      <c r="AE1" s="229" t="n">
        <f aca="false">AF2</f>
        <v>0</v>
      </c>
      <c r="AF1" s="229" t="n">
        <f aca="false">AG2</f>
        <v>0</v>
      </c>
      <c r="AG1" s="229" t="n">
        <f aca="false">AH2</f>
        <v>0</v>
      </c>
      <c r="AH1" s="229" t="n">
        <f aca="false">AI2</f>
        <v>0</v>
      </c>
      <c r="AI1" s="229" t="n">
        <f aca="false">AJ2</f>
        <v>0</v>
      </c>
      <c r="AJ1" s="229" t="n">
        <f aca="false">AK2</f>
        <v>0</v>
      </c>
      <c r="AK1" s="229" t="n">
        <f aca="false">AL2</f>
        <v>0</v>
      </c>
      <c r="AL1" s="229" t="n">
        <f aca="false">AM2</f>
        <v>0</v>
      </c>
      <c r="AM1" s="229" t="n">
        <f aca="false">AN2</f>
        <v>0</v>
      </c>
      <c r="AN1" s="229" t="n">
        <f aca="false">AO2</f>
        <v>0</v>
      </c>
      <c r="AO1" s="229" t="n">
        <f aca="false">AP2</f>
        <v>0</v>
      </c>
      <c r="AP1" s="229" t="n">
        <f aca="false">AQ2</f>
        <v>0</v>
      </c>
      <c r="AQ1" s="229" t="n">
        <f aca="false">AR2</f>
        <v>0</v>
      </c>
    </row>
    <row r="2" customFormat="false" ht="17.25" hidden="false" customHeight="true" outlineLevel="0" collapsed="false">
      <c r="H2" s="229" t="n">
        <f aca="false">E66</f>
        <v>1</v>
      </c>
      <c r="I2" s="229" t="n">
        <f aca="false">H66</f>
        <v>0</v>
      </c>
      <c r="J2" s="229" t="n">
        <f aca="false">I66</f>
        <v>0</v>
      </c>
      <c r="K2" s="229" t="n">
        <f aca="false">J66</f>
        <v>0</v>
      </c>
      <c r="L2" s="229" t="n">
        <f aca="false">K66</f>
        <v>0</v>
      </c>
      <c r="M2" s="229" t="n">
        <f aca="false">L66</f>
        <v>0</v>
      </c>
      <c r="N2" s="229" t="n">
        <f aca="false">M66</f>
        <v>0</v>
      </c>
      <c r="O2" s="229" t="n">
        <f aca="false">N66</f>
        <v>0</v>
      </c>
      <c r="P2" s="229" t="n">
        <f aca="false">O66</f>
        <v>0</v>
      </c>
      <c r="Q2" s="229" t="n">
        <f aca="false">P66</f>
        <v>0</v>
      </c>
      <c r="R2" s="229" t="n">
        <f aca="false">Q66</f>
        <v>0</v>
      </c>
      <c r="S2" s="229" t="n">
        <f aca="false">R66</f>
        <v>0</v>
      </c>
      <c r="T2" s="229" t="n">
        <f aca="false">S66</f>
        <v>0</v>
      </c>
      <c r="U2" s="229" t="n">
        <f aca="false">T66</f>
        <v>0</v>
      </c>
      <c r="V2" s="229" t="n">
        <f aca="false">U66</f>
        <v>0</v>
      </c>
      <c r="W2" s="229" t="n">
        <f aca="false">V66</f>
        <v>0</v>
      </c>
      <c r="X2" s="229" t="n">
        <f aca="false">W66</f>
        <v>0</v>
      </c>
      <c r="Y2" s="229" t="n">
        <f aca="false">X66</f>
        <v>0</v>
      </c>
      <c r="Z2" s="229" t="n">
        <f aca="false">Y66</f>
        <v>0</v>
      </c>
      <c r="AA2" s="229" t="n">
        <f aca="false">Z66</f>
        <v>0</v>
      </c>
      <c r="AB2" s="229" t="n">
        <f aca="false">AA66</f>
        <v>0</v>
      </c>
      <c r="AC2" s="229" t="n">
        <f aca="false">AB66</f>
        <v>0</v>
      </c>
      <c r="AD2" s="229" t="n">
        <f aca="false">AC66</f>
        <v>0</v>
      </c>
      <c r="AE2" s="229" t="n">
        <f aca="false">AD66</f>
        <v>0</v>
      </c>
      <c r="AF2" s="229" t="n">
        <f aca="false">AE66</f>
        <v>0</v>
      </c>
      <c r="AG2" s="229" t="n">
        <f aca="false">AF66</f>
        <v>0</v>
      </c>
      <c r="AH2" s="229" t="n">
        <f aca="false">AG66</f>
        <v>0</v>
      </c>
      <c r="AI2" s="229" t="n">
        <f aca="false">AH66</f>
        <v>0</v>
      </c>
      <c r="AJ2" s="229" t="n">
        <f aca="false">AI66</f>
        <v>0</v>
      </c>
      <c r="AK2" s="229" t="n">
        <f aca="false">AJ66</f>
        <v>0</v>
      </c>
      <c r="AL2" s="229" t="n">
        <f aca="false">AK66</f>
        <v>0</v>
      </c>
      <c r="AM2" s="229" t="n">
        <f aca="false">AL66</f>
        <v>0</v>
      </c>
      <c r="AN2" s="229" t="n">
        <f aca="false">AM66</f>
        <v>0</v>
      </c>
      <c r="AO2" s="229" t="n">
        <f aca="false">AN66</f>
        <v>0</v>
      </c>
      <c r="AP2" s="229" t="n">
        <f aca="false">AO66</f>
        <v>0</v>
      </c>
      <c r="AQ2" s="229" t="n">
        <f aca="false">AP66</f>
        <v>0</v>
      </c>
    </row>
    <row r="3" customFormat="false" ht="22.5" hidden="false" customHeight="true" outlineLevel="0" collapsed="false">
      <c r="E3" s="230" t="e">
        <f aca="false">IF($AQ$47&lt;100,"O percentual acumulado é INFERIOR a 100%",IF($AQ$47&gt;100,"O percentual acumulado é SUPERIOR a 100%","CRONOGRAMA FÍSICO-FINANCEIRO"))</f>
        <v>#DIV/0!</v>
      </c>
      <c r="F3" s="230"/>
      <c r="G3" s="231" t="s">
        <v>99</v>
      </c>
      <c r="H3" s="232" t="str">
        <f aca="false">'ORÇ.GLOBAL REF.'!G6</f>
        <v/>
      </c>
      <c r="I3" s="233"/>
      <c r="J3" s="234"/>
      <c r="K3" s="231" t="str">
        <f aca="false">CONCATENATE("Tomador: ",'ORÇ.GLOBAL REF.'!C4)</f>
        <v>Tomador: MUNICÍPIO DE CASTRO</v>
      </c>
      <c r="L3" s="233"/>
      <c r="M3" s="233"/>
      <c r="N3" s="233"/>
      <c r="O3" s="233"/>
      <c r="P3" s="233"/>
      <c r="Q3" s="233"/>
      <c r="R3" s="233"/>
      <c r="S3" s="234"/>
      <c r="T3" s="235" t="str">
        <f aca="false">H3</f>
        <v/>
      </c>
      <c r="U3" s="233"/>
      <c r="V3" s="234"/>
      <c r="W3" s="231" t="str">
        <f aca="false">K3</f>
        <v>Tomador: MUNICÍPIO DE CASTRO</v>
      </c>
      <c r="X3" s="233"/>
      <c r="Y3" s="233"/>
      <c r="Z3" s="233"/>
      <c r="AA3" s="233"/>
      <c r="AB3" s="233"/>
      <c r="AC3" s="233"/>
      <c r="AD3" s="233"/>
      <c r="AE3" s="234"/>
      <c r="AF3" s="235" t="str">
        <f aca="false">H3</f>
        <v/>
      </c>
      <c r="AG3" s="233"/>
      <c r="AH3" s="234"/>
      <c r="AI3" s="231" t="str">
        <f aca="false">K3</f>
        <v>Tomador: MUNICÍPIO DE CASTRO</v>
      </c>
      <c r="AJ3" s="233"/>
      <c r="AK3" s="233"/>
      <c r="AL3" s="233"/>
      <c r="AM3" s="233"/>
      <c r="AN3" s="233"/>
      <c r="AO3" s="233"/>
      <c r="AP3" s="233"/>
      <c r="AQ3" s="234"/>
    </row>
    <row r="4" customFormat="false" ht="3.75" hidden="false" customHeight="true" outlineLevel="0" collapsed="false">
      <c r="E4" s="236"/>
      <c r="F4" s="236"/>
      <c r="G4" s="236"/>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6"/>
      <c r="AG4" s="236"/>
      <c r="AH4" s="236"/>
      <c r="AI4" s="236"/>
      <c r="AJ4" s="236"/>
      <c r="AK4" s="236"/>
      <c r="AL4" s="236"/>
      <c r="AM4" s="236"/>
      <c r="AN4" s="236"/>
      <c r="AO4" s="236"/>
      <c r="AP4" s="236"/>
      <c r="AQ4" s="236"/>
    </row>
    <row r="5" customFormat="false" ht="12" hidden="false" customHeight="true" outlineLevel="0" collapsed="false">
      <c r="E5" s="231" t="str">
        <f aca="false">CONCATENATE("Empreendimento: ",'ORÇ.GLOBAL REF.'!C8)</f>
        <v>Empreendimento: SUBSTITUIÇÃO TELHAS UBS SOCAVÃO</v>
      </c>
      <c r="F5" s="233"/>
      <c r="G5" s="233"/>
      <c r="H5" s="233"/>
      <c r="I5" s="233"/>
      <c r="J5" s="234"/>
      <c r="K5" s="231" t="str">
        <f aca="false">CONCATENATE("Programa: ",'ORÇ.GLOBAL REF.'!C6)</f>
        <v>Programa: </v>
      </c>
      <c r="L5" s="233"/>
      <c r="M5" s="233"/>
      <c r="N5" s="233"/>
      <c r="O5" s="233"/>
      <c r="P5" s="233"/>
      <c r="Q5" s="233"/>
      <c r="R5" s="233"/>
      <c r="S5" s="234"/>
      <c r="T5" s="233"/>
      <c r="U5" s="233"/>
      <c r="V5" s="234"/>
      <c r="W5" s="231" t="str">
        <f aca="false">K5</f>
        <v>Programa: </v>
      </c>
      <c r="X5" s="233"/>
      <c r="Y5" s="233"/>
      <c r="Z5" s="233"/>
      <c r="AA5" s="233"/>
      <c r="AB5" s="233"/>
      <c r="AC5" s="233"/>
      <c r="AD5" s="233"/>
      <c r="AE5" s="234"/>
      <c r="AF5" s="233"/>
      <c r="AG5" s="233"/>
      <c r="AH5" s="234"/>
      <c r="AI5" s="231" t="str">
        <f aca="false">K5</f>
        <v>Programa: </v>
      </c>
      <c r="AJ5" s="233"/>
      <c r="AK5" s="233"/>
      <c r="AL5" s="233"/>
      <c r="AM5" s="233"/>
      <c r="AN5" s="233"/>
      <c r="AO5" s="233"/>
      <c r="AP5" s="233"/>
      <c r="AQ5" s="234"/>
    </row>
    <row r="6" customFormat="false" ht="3.75" hidden="false" customHeight="true" outlineLevel="0" collapsed="false">
      <c r="E6" s="236"/>
      <c r="F6" s="236"/>
      <c r="G6" s="237"/>
      <c r="H6" s="237"/>
      <c r="I6" s="237"/>
      <c r="J6" s="237"/>
      <c r="K6" s="237"/>
      <c r="L6" s="237"/>
      <c r="M6" s="237"/>
      <c r="N6" s="237"/>
      <c r="O6" s="237"/>
      <c r="P6" s="237"/>
      <c r="Q6" s="237"/>
      <c r="R6" s="237"/>
      <c r="S6" s="237"/>
      <c r="T6" s="237"/>
      <c r="U6" s="237"/>
      <c r="V6" s="237"/>
      <c r="W6" s="238"/>
      <c r="X6" s="238"/>
      <c r="Y6" s="238"/>
      <c r="Z6" s="238"/>
      <c r="AA6" s="238"/>
      <c r="AB6" s="238"/>
      <c r="AC6" s="238"/>
      <c r="AD6" s="238"/>
      <c r="AE6" s="238"/>
      <c r="AF6" s="238"/>
      <c r="AG6" s="238"/>
      <c r="AH6" s="238"/>
      <c r="AI6" s="238"/>
      <c r="AJ6" s="238"/>
      <c r="AK6" s="238"/>
      <c r="AL6" s="238"/>
      <c r="AM6" s="238"/>
      <c r="AN6" s="238"/>
      <c r="AO6" s="238"/>
      <c r="AP6" s="238"/>
      <c r="AQ6" s="238"/>
    </row>
    <row r="7" customFormat="false" ht="3.75" hidden="false" customHeight="true" outlineLevel="0" collapsed="false">
      <c r="E7" s="237"/>
      <c r="F7" s="237"/>
      <c r="G7" s="237"/>
      <c r="H7" s="237"/>
      <c r="I7" s="237"/>
      <c r="J7" s="237"/>
      <c r="K7" s="237"/>
      <c r="L7" s="237"/>
      <c r="M7" s="237"/>
      <c r="N7" s="238"/>
      <c r="O7" s="238"/>
      <c r="P7" s="238"/>
      <c r="Q7" s="238"/>
      <c r="R7" s="238"/>
      <c r="S7" s="238"/>
      <c r="T7" s="238"/>
      <c r="U7" s="238"/>
      <c r="V7" s="238"/>
      <c r="W7" s="238"/>
      <c r="X7" s="238"/>
      <c r="Y7" s="238"/>
      <c r="Z7" s="238"/>
      <c r="AA7" s="238"/>
      <c r="AB7" s="238"/>
      <c r="AC7" s="238"/>
      <c r="AD7" s="238"/>
      <c r="AE7" s="236"/>
      <c r="AF7" s="236"/>
      <c r="AG7" s="236"/>
      <c r="AH7" s="236"/>
      <c r="AI7" s="236"/>
      <c r="AJ7" s="236"/>
      <c r="AK7" s="236"/>
      <c r="AL7" s="236"/>
      <c r="AM7" s="236"/>
      <c r="AN7" s="236"/>
      <c r="AO7" s="236"/>
      <c r="AP7" s="236"/>
      <c r="AQ7" s="236"/>
    </row>
    <row r="8" customFormat="false" ht="9.75" hidden="false" customHeight="true" outlineLevel="0" collapsed="false">
      <c r="E8" s="239" t="s">
        <v>145</v>
      </c>
      <c r="F8" s="239" t="s">
        <v>146</v>
      </c>
      <c r="G8" s="240" t="s">
        <v>147</v>
      </c>
      <c r="H8" s="549" t="s">
        <v>342</v>
      </c>
      <c r="I8" s="550" t="n">
        <v>1</v>
      </c>
      <c r="J8" s="549" t="s">
        <v>342</v>
      </c>
      <c r="K8" s="550" t="n">
        <v>2</v>
      </c>
      <c r="L8" s="549" t="s">
        <v>342</v>
      </c>
      <c r="M8" s="550" t="n">
        <v>3</v>
      </c>
      <c r="N8" s="549" t="s">
        <v>342</v>
      </c>
      <c r="O8" s="550" t="n">
        <v>4</v>
      </c>
      <c r="P8" s="549" t="s">
        <v>342</v>
      </c>
      <c r="Q8" s="550" t="n">
        <v>5</v>
      </c>
      <c r="R8" s="549" t="s">
        <v>342</v>
      </c>
      <c r="S8" s="550" t="n">
        <v>6</v>
      </c>
      <c r="T8" s="549" t="s">
        <v>342</v>
      </c>
      <c r="U8" s="550" t="n">
        <v>7</v>
      </c>
      <c r="V8" s="549" t="s">
        <v>342</v>
      </c>
      <c r="W8" s="550" t="n">
        <v>8</v>
      </c>
      <c r="X8" s="549" t="s">
        <v>342</v>
      </c>
      <c r="Y8" s="550" t="n">
        <v>9</v>
      </c>
      <c r="Z8" s="549" t="s">
        <v>342</v>
      </c>
      <c r="AA8" s="550" t="n">
        <v>10</v>
      </c>
      <c r="AB8" s="549" t="s">
        <v>342</v>
      </c>
      <c r="AC8" s="550" t="n">
        <v>11</v>
      </c>
      <c r="AD8" s="549" t="s">
        <v>342</v>
      </c>
      <c r="AE8" s="550" t="n">
        <v>12</v>
      </c>
      <c r="AF8" s="549" t="s">
        <v>342</v>
      </c>
      <c r="AG8" s="550" t="n">
        <v>13</v>
      </c>
      <c r="AH8" s="549" t="s">
        <v>342</v>
      </c>
      <c r="AI8" s="550" t="n">
        <v>14</v>
      </c>
      <c r="AJ8" s="549" t="s">
        <v>342</v>
      </c>
      <c r="AK8" s="550" t="n">
        <v>15</v>
      </c>
      <c r="AL8" s="549" t="s">
        <v>342</v>
      </c>
      <c r="AM8" s="550" t="n">
        <v>16</v>
      </c>
      <c r="AN8" s="549" t="s">
        <v>342</v>
      </c>
      <c r="AO8" s="550" t="n">
        <v>17</v>
      </c>
      <c r="AP8" s="549" t="s">
        <v>342</v>
      </c>
      <c r="AQ8" s="550" t="n">
        <v>18</v>
      </c>
    </row>
    <row r="9" customFormat="false" ht="9.75" hidden="false" customHeight="true" outlineLevel="0" collapsed="false">
      <c r="B9" s="242" t="s">
        <v>166</v>
      </c>
      <c r="C9" s="242" t="s">
        <v>167</v>
      </c>
      <c r="D9" s="242" t="s">
        <v>168</v>
      </c>
      <c r="E9" s="239"/>
      <c r="F9" s="239"/>
      <c r="G9" s="240"/>
      <c r="H9" s="243" t="s">
        <v>169</v>
      </c>
      <c r="I9" s="239" t="s">
        <v>170</v>
      </c>
      <c r="J9" s="243" t="s">
        <v>169</v>
      </c>
      <c r="K9" s="239" t="s">
        <v>170</v>
      </c>
      <c r="L9" s="243" t="s">
        <v>169</v>
      </c>
      <c r="M9" s="239" t="s">
        <v>170</v>
      </c>
      <c r="N9" s="243" t="s">
        <v>169</v>
      </c>
      <c r="O9" s="239" t="s">
        <v>170</v>
      </c>
      <c r="P9" s="243" t="s">
        <v>169</v>
      </c>
      <c r="Q9" s="239" t="s">
        <v>170</v>
      </c>
      <c r="R9" s="243" t="s">
        <v>169</v>
      </c>
      <c r="S9" s="239" t="s">
        <v>170</v>
      </c>
      <c r="T9" s="243" t="s">
        <v>169</v>
      </c>
      <c r="U9" s="239" t="s">
        <v>170</v>
      </c>
      <c r="V9" s="243" t="s">
        <v>169</v>
      </c>
      <c r="W9" s="239" t="s">
        <v>170</v>
      </c>
      <c r="X9" s="243" t="s">
        <v>169</v>
      </c>
      <c r="Y9" s="239" t="s">
        <v>170</v>
      </c>
      <c r="Z9" s="243" t="s">
        <v>169</v>
      </c>
      <c r="AA9" s="239" t="s">
        <v>170</v>
      </c>
      <c r="AB9" s="243" t="s">
        <v>169</v>
      </c>
      <c r="AC9" s="239" t="s">
        <v>170</v>
      </c>
      <c r="AD9" s="243" t="s">
        <v>169</v>
      </c>
      <c r="AE9" s="239" t="s">
        <v>170</v>
      </c>
      <c r="AF9" s="243" t="s">
        <v>169</v>
      </c>
      <c r="AG9" s="239" t="s">
        <v>170</v>
      </c>
      <c r="AH9" s="243" t="s">
        <v>169</v>
      </c>
      <c r="AI9" s="239" t="s">
        <v>170</v>
      </c>
      <c r="AJ9" s="243" t="s">
        <v>169</v>
      </c>
      <c r="AK9" s="239" t="s">
        <v>170</v>
      </c>
      <c r="AL9" s="243" t="s">
        <v>169</v>
      </c>
      <c r="AM9" s="239" t="s">
        <v>170</v>
      </c>
      <c r="AN9" s="243" t="s">
        <v>169</v>
      </c>
      <c r="AO9" s="239" t="s">
        <v>170</v>
      </c>
      <c r="AP9" s="243" t="s">
        <v>169</v>
      </c>
      <c r="AQ9" s="239" t="s">
        <v>170</v>
      </c>
    </row>
    <row r="10" customFormat="false" ht="9.75" hidden="false" customHeight="true" outlineLevel="0" collapsed="false">
      <c r="B10" s="244" t="e">
        <f aca="false">G10/(SUM($G$10:$G$46))</f>
        <v>#DIV/0!</v>
      </c>
      <c r="C10" s="245" t="e">
        <f aca="false">G10*($G$48/$G$52)</f>
        <v>#DIV/0!</v>
      </c>
      <c r="D10" s="245" t="e">
        <f aca="false">G10*($G$49/$G$52)</f>
        <v>#DIV/0!</v>
      </c>
      <c r="E10" s="551" t="n">
        <f aca="false">IF('ORÇ.GLOBAL REF.'!A12&gt;'ORÇ.GLOBAL REF.'!$V$12,0,SMALL('ORÇ.GLOBAL REF.'!$U$12:$U$1011,'ORÇ.GLOBAL REF.'!A12))</f>
        <v>1</v>
      </c>
      <c r="F10" s="552" t="str">
        <f aca="false">IF('ORÇ.GLOBAL REF.'!A12&gt;'ORÇ.GLOBAL REF.'!$V$12,"",VLOOKUP(E10,'ORÇ.GLOBAL REF.'!$B$12:$E$1011,2,FALSE()))</f>
        <v>REMOÇÃO TELHAS</v>
      </c>
      <c r="G10" s="244" t="n">
        <f aca="false">IFERROR(IF(E10=0,0,VLOOKUP(E10,'ORÇ.GLOBAL EMPRESA'!$B$12:$H$1011,7,FALSE())),0)</f>
        <v>0</v>
      </c>
      <c r="H10" s="248" t="n">
        <f aca="false">IF('CRONO REF.'!H9&gt;0,'CRONO REF.'!H9,0)</f>
        <v>0</v>
      </c>
      <c r="I10" s="244" t="n">
        <f aca="false">H10</f>
        <v>0</v>
      </c>
      <c r="J10" s="248" t="n">
        <f aca="false">IF('CRONO REF.'!J9&gt;0,'CRONO REF.'!J9,0)</f>
        <v>0</v>
      </c>
      <c r="K10" s="244" t="n">
        <f aca="false">I10+J10</f>
        <v>0</v>
      </c>
      <c r="L10" s="248" t="n">
        <f aca="false">IF('CRONO REF.'!L9&gt;0,'CRONO REF.'!L9,0)</f>
        <v>0</v>
      </c>
      <c r="M10" s="244" t="n">
        <f aca="false">K10+L10</f>
        <v>0</v>
      </c>
      <c r="N10" s="248" t="n">
        <f aca="false">IF('CRONO REF.'!N9&gt;0,'CRONO REF.'!N9,0)</f>
        <v>0</v>
      </c>
      <c r="O10" s="244" t="n">
        <f aca="false">M10+N10</f>
        <v>0</v>
      </c>
      <c r="P10" s="248" t="n">
        <f aca="false">IF('CRONO REF.'!P9&gt;0,'CRONO REF.'!P9,0)</f>
        <v>0</v>
      </c>
      <c r="Q10" s="244" t="n">
        <f aca="false">O10+P10</f>
        <v>0</v>
      </c>
      <c r="R10" s="248" t="n">
        <f aca="false">IF('CRONO REF.'!R9&gt;0,'CRONO REF.'!R9,0)</f>
        <v>0</v>
      </c>
      <c r="S10" s="250" t="n">
        <f aca="false">Q10+R10</f>
        <v>0</v>
      </c>
      <c r="T10" s="248" t="n">
        <f aca="false">IF('CRONO REF.'!T9&gt;0,'CRONO REF.'!T9,0)</f>
        <v>0</v>
      </c>
      <c r="U10" s="244" t="n">
        <f aca="false">S10+T10</f>
        <v>0</v>
      </c>
      <c r="V10" s="248" t="n">
        <f aca="false">IF('CRONO REF.'!V9&gt;0,'CRONO REF.'!V9,0)</f>
        <v>0</v>
      </c>
      <c r="W10" s="244" t="n">
        <f aca="false">U10+V10</f>
        <v>0</v>
      </c>
      <c r="X10" s="248" t="n">
        <f aca="false">IF('CRONO REF.'!X9&gt;0,'CRONO REF.'!X9,0)</f>
        <v>0</v>
      </c>
      <c r="Y10" s="244" t="n">
        <f aca="false">W10+X10</f>
        <v>0</v>
      </c>
      <c r="Z10" s="248" t="n">
        <f aca="false">IF('CRONO REF.'!Z9&gt;0,'CRONO REF.'!Z9,0)</f>
        <v>0</v>
      </c>
      <c r="AA10" s="244" t="n">
        <f aca="false">Y10+Z10</f>
        <v>0</v>
      </c>
      <c r="AB10" s="248" t="n">
        <f aca="false">IF('CRONO REF.'!AB9&gt;0,'CRONO REF.'!AB9,0)</f>
        <v>0</v>
      </c>
      <c r="AC10" s="244" t="n">
        <f aca="false">AA10+AB10</f>
        <v>0</v>
      </c>
      <c r="AD10" s="248" t="n">
        <f aca="false">IF('CRONO REF.'!AD9&gt;0,'CRONO REF.'!AD9,0)</f>
        <v>0</v>
      </c>
      <c r="AE10" s="250" t="n">
        <f aca="false">AC10+AD10</f>
        <v>0</v>
      </c>
      <c r="AF10" s="248" t="n">
        <f aca="false">IF('CRONO REF.'!AF9&gt;0,'CRONO REF.'!AF9,0)</f>
        <v>0</v>
      </c>
      <c r="AG10" s="244" t="n">
        <f aca="false">AE10+AF10</f>
        <v>0</v>
      </c>
      <c r="AH10" s="248" t="n">
        <f aca="false">IF('CRONO REF.'!AH9&gt;0,'CRONO REF.'!AH9,0)</f>
        <v>0</v>
      </c>
      <c r="AI10" s="244" t="n">
        <f aca="false">AG10+AH10</f>
        <v>0</v>
      </c>
      <c r="AJ10" s="248" t="n">
        <f aca="false">IF('CRONO REF.'!AJ9&gt;0,'CRONO REF.'!AJ9,0)</f>
        <v>0</v>
      </c>
      <c r="AK10" s="244" t="n">
        <f aca="false">AI10+AJ10</f>
        <v>0</v>
      </c>
      <c r="AL10" s="248" t="n">
        <f aca="false">IF('CRONO REF.'!AL9&gt;0,'CRONO REF.'!AL9,0)</f>
        <v>0</v>
      </c>
      <c r="AM10" s="244" t="n">
        <f aca="false">AK10+AL10</f>
        <v>0</v>
      </c>
      <c r="AN10" s="248" t="n">
        <f aca="false">IF('CRONO REF.'!AN9&gt;0,'CRONO REF.'!AN9,0)</f>
        <v>0</v>
      </c>
      <c r="AO10" s="244" t="n">
        <f aca="false">AM10+AN10</f>
        <v>0</v>
      </c>
      <c r="AP10" s="248" t="n">
        <f aca="false">IF('CRONO REF.'!AP9&gt;0,'CRONO REF.'!AP9,0)</f>
        <v>0</v>
      </c>
      <c r="AQ10" s="250" t="n">
        <f aca="false">AO10+AP10</f>
        <v>0</v>
      </c>
    </row>
    <row r="11" customFormat="false" ht="9.75" hidden="false" customHeight="true" outlineLevel="0" collapsed="false">
      <c r="B11" s="244" t="e">
        <f aca="false">G11/(SUM($G$10:$G$46))</f>
        <v>#DIV/0!</v>
      </c>
      <c r="C11" s="245" t="e">
        <f aca="false">G11*($G$48/$G$52)</f>
        <v>#DIV/0!</v>
      </c>
      <c r="D11" s="245" t="e">
        <f aca="false">G11*($G$49/$G$52)</f>
        <v>#DIV/0!</v>
      </c>
      <c r="E11" s="551" t="n">
        <f aca="false">IF('ORÇ.GLOBAL REF.'!A13&gt;'ORÇ.GLOBAL REF.'!$V$12,0,SMALL('ORÇ.GLOBAL REF.'!$U$12:$U$1011,'ORÇ.GLOBAL REF.'!A13))</f>
        <v>2</v>
      </c>
      <c r="F11" s="552" t="str">
        <f aca="false">IF('ORÇ.GLOBAL REF.'!A13&gt;'ORÇ.GLOBAL REF.'!$V$12,"",VLOOKUP(E11,'ORÇ.GLOBAL REF.'!$B$12:$E$1011,2,FALSE()))</f>
        <v>COBERTURA</v>
      </c>
      <c r="G11" s="244" t="n">
        <f aca="false">IFERROR(IF(E11=0,0,VLOOKUP(E11,'ORÇ.GLOBAL EMPRESA'!$B$12:$H$1011,7,FALSE())),0)</f>
        <v>0</v>
      </c>
      <c r="H11" s="248" t="n">
        <f aca="false">IF('CRONO REF.'!H10&gt;0,'CRONO REF.'!H10,0)</f>
        <v>0</v>
      </c>
      <c r="I11" s="244" t="n">
        <f aca="false">H11</f>
        <v>0</v>
      </c>
      <c r="J11" s="248" t="n">
        <f aca="false">IF('CRONO REF.'!J10&gt;0,'CRONO REF.'!J10,0)</f>
        <v>0</v>
      </c>
      <c r="K11" s="244" t="n">
        <f aca="false">I11+J11</f>
        <v>0</v>
      </c>
      <c r="L11" s="248" t="n">
        <f aca="false">IF('CRONO REF.'!L10&gt;0,'CRONO REF.'!L10,0)</f>
        <v>0</v>
      </c>
      <c r="M11" s="244" t="n">
        <f aca="false">K11+L11</f>
        <v>0</v>
      </c>
      <c r="N11" s="248" t="n">
        <f aca="false">IF('CRONO REF.'!N10&gt;0,'CRONO REF.'!N10,0)</f>
        <v>0</v>
      </c>
      <c r="O11" s="244" t="n">
        <f aca="false">M11+N11</f>
        <v>0</v>
      </c>
      <c r="P11" s="248" t="n">
        <f aca="false">IF('CRONO REF.'!P10&gt;0,'CRONO REF.'!P10,0)</f>
        <v>0</v>
      </c>
      <c r="Q11" s="244" t="n">
        <f aca="false">O11+P11</f>
        <v>0</v>
      </c>
      <c r="R11" s="248" t="n">
        <f aca="false">IF('CRONO REF.'!R10&gt;0,'CRONO REF.'!R10,0)</f>
        <v>0</v>
      </c>
      <c r="S11" s="250" t="n">
        <f aca="false">Q11+R11</f>
        <v>0</v>
      </c>
      <c r="T11" s="248" t="n">
        <f aca="false">IF('CRONO REF.'!T10&gt;0,'CRONO REF.'!T10,0)</f>
        <v>0</v>
      </c>
      <c r="U11" s="244" t="n">
        <f aca="false">S11+T11</f>
        <v>0</v>
      </c>
      <c r="V11" s="248" t="n">
        <f aca="false">IF('CRONO REF.'!V10&gt;0,'CRONO REF.'!V10,0)</f>
        <v>0</v>
      </c>
      <c r="W11" s="244" t="n">
        <f aca="false">U11+V11</f>
        <v>0</v>
      </c>
      <c r="X11" s="248" t="n">
        <f aca="false">IF('CRONO REF.'!X10&gt;0,'CRONO REF.'!X10,0)</f>
        <v>0</v>
      </c>
      <c r="Y11" s="244" t="n">
        <f aca="false">W11+X11</f>
        <v>0</v>
      </c>
      <c r="Z11" s="248" t="n">
        <f aca="false">IF('CRONO REF.'!Z10&gt;0,'CRONO REF.'!Z10,0)</f>
        <v>0</v>
      </c>
      <c r="AA11" s="244" t="n">
        <f aca="false">Y11+Z11</f>
        <v>0</v>
      </c>
      <c r="AB11" s="248" t="n">
        <f aca="false">IF('CRONO REF.'!AB10&gt;0,'CRONO REF.'!AB10,0)</f>
        <v>0</v>
      </c>
      <c r="AC11" s="244" t="n">
        <f aca="false">AA11+AB11</f>
        <v>0</v>
      </c>
      <c r="AD11" s="248" t="n">
        <f aca="false">IF('CRONO REF.'!AD10&gt;0,'CRONO REF.'!AD10,0)</f>
        <v>0</v>
      </c>
      <c r="AE11" s="250" t="n">
        <f aca="false">AC11+AD11</f>
        <v>0</v>
      </c>
      <c r="AF11" s="248" t="n">
        <f aca="false">IF('CRONO REF.'!AF10&gt;0,'CRONO REF.'!AF10,0)</f>
        <v>0</v>
      </c>
      <c r="AG11" s="244" t="n">
        <f aca="false">AE11+AF11</f>
        <v>0</v>
      </c>
      <c r="AH11" s="248" t="n">
        <f aca="false">IF('CRONO REF.'!AH10&gt;0,'CRONO REF.'!AH10,0)</f>
        <v>0</v>
      </c>
      <c r="AI11" s="244" t="n">
        <f aca="false">AG11+AH11</f>
        <v>0</v>
      </c>
      <c r="AJ11" s="248" t="n">
        <f aca="false">IF('CRONO REF.'!AJ10&gt;0,'CRONO REF.'!AJ10,0)</f>
        <v>0</v>
      </c>
      <c r="AK11" s="244" t="n">
        <f aca="false">AI11+AJ11</f>
        <v>0</v>
      </c>
      <c r="AL11" s="248" t="n">
        <f aca="false">IF('CRONO REF.'!AL10&gt;0,'CRONO REF.'!AL10,0)</f>
        <v>0</v>
      </c>
      <c r="AM11" s="244" t="n">
        <f aca="false">AK11+AL11</f>
        <v>0</v>
      </c>
      <c r="AN11" s="248" t="n">
        <f aca="false">IF('CRONO REF.'!AN10&gt;0,'CRONO REF.'!AN10,0)</f>
        <v>0</v>
      </c>
      <c r="AO11" s="244" t="n">
        <f aca="false">AM11+AN11</f>
        <v>0</v>
      </c>
      <c r="AP11" s="248" t="n">
        <f aca="false">IF('CRONO REF.'!AP10&gt;0,'CRONO REF.'!AP10,0)</f>
        <v>0</v>
      </c>
      <c r="AQ11" s="250" t="n">
        <f aca="false">AO11+AP11</f>
        <v>0</v>
      </c>
    </row>
    <row r="12" customFormat="false" ht="9.75" hidden="false" customHeight="true" outlineLevel="0" collapsed="false">
      <c r="B12" s="244" t="e">
        <f aca="false">G12/(SUM($G$10:$G$46))</f>
        <v>#DIV/0!</v>
      </c>
      <c r="C12" s="245" t="e">
        <f aca="false">G12*($G$48/$G$52)</f>
        <v>#DIV/0!</v>
      </c>
      <c r="D12" s="245" t="e">
        <f aca="false">G12*($G$49/$G$52)</f>
        <v>#DIV/0!</v>
      </c>
      <c r="E12" s="551" t="n">
        <f aca="false">IF('ORÇ.GLOBAL REF.'!A14&gt;'ORÇ.GLOBAL REF.'!$V$12,0,SMALL('ORÇ.GLOBAL REF.'!$U$12:$U$1011,'ORÇ.GLOBAL REF.'!A14))</f>
        <v>3</v>
      </c>
      <c r="F12" s="552" t="str">
        <f aca="false">IF('ORÇ.GLOBAL REF.'!A14&gt;'ORÇ.GLOBAL REF.'!$V$12,"",VLOOKUP(E12,'ORÇ.GLOBAL REF.'!$B$12:$E$1011,2,FALSE()))</f>
        <v>BEIRAL PVC</v>
      </c>
      <c r="G12" s="244" t="n">
        <f aca="false">IFERROR(IF(E12=0,0,VLOOKUP(E12,'ORÇ.GLOBAL EMPRESA'!$B$12:$H$1011,7,FALSE())),0)</f>
        <v>0</v>
      </c>
      <c r="H12" s="248" t="n">
        <f aca="false">IF('CRONO REF.'!H11&gt;0,'CRONO REF.'!H11,0)</f>
        <v>0</v>
      </c>
      <c r="I12" s="244" t="n">
        <f aca="false">H12</f>
        <v>0</v>
      </c>
      <c r="J12" s="248" t="n">
        <f aca="false">IF('CRONO REF.'!J11&gt;0,'CRONO REF.'!J11,0)</f>
        <v>0</v>
      </c>
      <c r="K12" s="244" t="n">
        <f aca="false">I12+J12</f>
        <v>0</v>
      </c>
      <c r="L12" s="248" t="n">
        <f aca="false">IF('CRONO REF.'!L11&gt;0,'CRONO REF.'!L11,0)</f>
        <v>0</v>
      </c>
      <c r="M12" s="244" t="n">
        <f aca="false">K12+L12</f>
        <v>0</v>
      </c>
      <c r="N12" s="248" t="n">
        <f aca="false">IF('CRONO REF.'!N11&gt;0,'CRONO REF.'!N11,0)</f>
        <v>0</v>
      </c>
      <c r="O12" s="244" t="n">
        <f aca="false">M12+N12</f>
        <v>0</v>
      </c>
      <c r="P12" s="248" t="n">
        <f aca="false">IF('CRONO REF.'!P11&gt;0,'CRONO REF.'!P11,0)</f>
        <v>0</v>
      </c>
      <c r="Q12" s="244" t="n">
        <f aca="false">O12+P12</f>
        <v>0</v>
      </c>
      <c r="R12" s="248" t="n">
        <f aca="false">IF('CRONO REF.'!R11&gt;0,'CRONO REF.'!R11,0)</f>
        <v>0</v>
      </c>
      <c r="S12" s="250" t="n">
        <f aca="false">Q12+R12</f>
        <v>0</v>
      </c>
      <c r="T12" s="248" t="n">
        <f aca="false">IF('CRONO REF.'!T11&gt;0,'CRONO REF.'!T11,0)</f>
        <v>0</v>
      </c>
      <c r="U12" s="244" t="n">
        <f aca="false">S12+T12</f>
        <v>0</v>
      </c>
      <c r="V12" s="248" t="n">
        <f aca="false">IF('CRONO REF.'!V11&gt;0,'CRONO REF.'!V11,0)</f>
        <v>0</v>
      </c>
      <c r="W12" s="244" t="n">
        <f aca="false">U12+V12</f>
        <v>0</v>
      </c>
      <c r="X12" s="248" t="n">
        <f aca="false">IF('CRONO REF.'!X11&gt;0,'CRONO REF.'!X11,0)</f>
        <v>0</v>
      </c>
      <c r="Y12" s="244" t="n">
        <f aca="false">W12+X12</f>
        <v>0</v>
      </c>
      <c r="Z12" s="248" t="n">
        <f aca="false">IF('CRONO REF.'!Z11&gt;0,'CRONO REF.'!Z11,0)</f>
        <v>0</v>
      </c>
      <c r="AA12" s="244" t="n">
        <f aca="false">Y12+Z12</f>
        <v>0</v>
      </c>
      <c r="AB12" s="248" t="n">
        <f aca="false">IF('CRONO REF.'!AB11&gt;0,'CRONO REF.'!AB11,0)</f>
        <v>0</v>
      </c>
      <c r="AC12" s="244" t="n">
        <f aca="false">AA12+AB12</f>
        <v>0</v>
      </c>
      <c r="AD12" s="248" t="n">
        <f aca="false">IF('CRONO REF.'!AD11&gt;0,'CRONO REF.'!AD11,0)</f>
        <v>0</v>
      </c>
      <c r="AE12" s="250" t="n">
        <f aca="false">AC12+AD12</f>
        <v>0</v>
      </c>
      <c r="AF12" s="248" t="n">
        <f aca="false">IF('CRONO REF.'!AF11&gt;0,'CRONO REF.'!AF11,0)</f>
        <v>0</v>
      </c>
      <c r="AG12" s="244" t="n">
        <f aca="false">AE12+AF12</f>
        <v>0</v>
      </c>
      <c r="AH12" s="248" t="n">
        <f aca="false">IF('CRONO REF.'!AH11&gt;0,'CRONO REF.'!AH11,0)</f>
        <v>0</v>
      </c>
      <c r="AI12" s="244" t="n">
        <f aca="false">AG12+AH12</f>
        <v>0</v>
      </c>
      <c r="AJ12" s="248" t="n">
        <f aca="false">IF('CRONO REF.'!AJ11&gt;0,'CRONO REF.'!AJ11,0)</f>
        <v>0</v>
      </c>
      <c r="AK12" s="244" t="n">
        <f aca="false">AI12+AJ12</f>
        <v>0</v>
      </c>
      <c r="AL12" s="248" t="n">
        <f aca="false">IF('CRONO REF.'!AL11&gt;0,'CRONO REF.'!AL11,0)</f>
        <v>0</v>
      </c>
      <c r="AM12" s="244" t="n">
        <f aca="false">AK12+AL12</f>
        <v>0</v>
      </c>
      <c r="AN12" s="248" t="n">
        <f aca="false">IF('CRONO REF.'!AN11&gt;0,'CRONO REF.'!AN11,0)</f>
        <v>0</v>
      </c>
      <c r="AO12" s="244" t="n">
        <f aca="false">AM12+AN12</f>
        <v>0</v>
      </c>
      <c r="AP12" s="248" t="n">
        <f aca="false">IF('CRONO REF.'!AP11&gt;0,'CRONO REF.'!AP11,0)</f>
        <v>0</v>
      </c>
      <c r="AQ12" s="250" t="n">
        <f aca="false">AO12+AP12</f>
        <v>0</v>
      </c>
    </row>
    <row r="13" s="251" customFormat="true" ht="9.75" hidden="false" customHeight="true" outlineLevel="0" collapsed="false">
      <c r="B13" s="244" t="e">
        <f aca="false">G13/(SUM($G$10:$G$46))</f>
        <v>#DIV/0!</v>
      </c>
      <c r="C13" s="245" t="e">
        <f aca="false">G13*($G$48/$G$52)</f>
        <v>#DIV/0!</v>
      </c>
      <c r="D13" s="245" t="e">
        <f aca="false">G13*($G$49/$G$52)</f>
        <v>#DIV/0!</v>
      </c>
      <c r="E13" s="551" t="n">
        <f aca="false">IF('ORÇ.GLOBAL REF.'!A15&gt;'ORÇ.GLOBAL REF.'!$V$12,0,SMALL('ORÇ.GLOBAL REF.'!$U$12:$U$1011,'ORÇ.GLOBAL REF.'!A15))</f>
        <v>0</v>
      </c>
      <c r="F13" s="552" t="str">
        <f aca="false">IF('ORÇ.GLOBAL REF.'!A15&gt;'ORÇ.GLOBAL REF.'!$V$12,"",VLOOKUP(E13,'ORÇ.GLOBAL REF.'!$B$12:$E$1011,2,FALSE()))</f>
        <v/>
      </c>
      <c r="G13" s="244" t="n">
        <f aca="false">IFERROR(IF(E13=0,0,VLOOKUP(E13,'ORÇ.GLOBAL EMPRESA'!$B$12:$H$1011,7,FALSE())),0)</f>
        <v>0</v>
      </c>
      <c r="H13" s="248" t="n">
        <f aca="false">IF('CRONO REF.'!H12&gt;0,'CRONO REF.'!H12,0)</f>
        <v>0</v>
      </c>
      <c r="I13" s="244" t="n">
        <f aca="false">H13</f>
        <v>0</v>
      </c>
      <c r="J13" s="248" t="n">
        <f aca="false">IF('CRONO REF.'!J12&gt;0,'CRONO REF.'!J12,0)</f>
        <v>0</v>
      </c>
      <c r="K13" s="244" t="n">
        <f aca="false">I13+J13</f>
        <v>0</v>
      </c>
      <c r="L13" s="248" t="n">
        <f aca="false">IF('CRONO REF.'!L12&gt;0,'CRONO REF.'!L12,0)</f>
        <v>0</v>
      </c>
      <c r="M13" s="244" t="n">
        <f aca="false">K13+L13</f>
        <v>0</v>
      </c>
      <c r="N13" s="248" t="n">
        <f aca="false">IF('CRONO REF.'!N12&gt;0,'CRONO REF.'!N12,0)</f>
        <v>0</v>
      </c>
      <c r="O13" s="244" t="n">
        <f aca="false">M13+N13</f>
        <v>0</v>
      </c>
      <c r="P13" s="248" t="n">
        <f aca="false">IF('CRONO REF.'!P12&gt;0,'CRONO REF.'!P12,0)</f>
        <v>0</v>
      </c>
      <c r="Q13" s="244" t="n">
        <f aca="false">O13+P13</f>
        <v>0</v>
      </c>
      <c r="R13" s="248" t="n">
        <f aca="false">IF('CRONO REF.'!R12&gt;0,'CRONO REF.'!R12,0)</f>
        <v>0</v>
      </c>
      <c r="S13" s="250" t="n">
        <f aca="false">Q13+R13</f>
        <v>0</v>
      </c>
      <c r="T13" s="248" t="n">
        <f aca="false">IF('CRONO REF.'!T12&gt;0,'CRONO REF.'!T12,0)</f>
        <v>0</v>
      </c>
      <c r="U13" s="244" t="n">
        <f aca="false">S13+T13</f>
        <v>0</v>
      </c>
      <c r="V13" s="248" t="n">
        <f aca="false">IF('CRONO REF.'!V12&gt;0,'CRONO REF.'!V12,0)</f>
        <v>0</v>
      </c>
      <c r="W13" s="244" t="n">
        <f aca="false">U13+V13</f>
        <v>0</v>
      </c>
      <c r="X13" s="248" t="n">
        <f aca="false">IF('CRONO REF.'!X12&gt;0,'CRONO REF.'!X12,0)</f>
        <v>0</v>
      </c>
      <c r="Y13" s="244" t="n">
        <f aca="false">W13+X13</f>
        <v>0</v>
      </c>
      <c r="Z13" s="248" t="n">
        <f aca="false">IF('CRONO REF.'!Z12&gt;0,'CRONO REF.'!Z12,0)</f>
        <v>0</v>
      </c>
      <c r="AA13" s="244" t="n">
        <f aca="false">Y13+Z13</f>
        <v>0</v>
      </c>
      <c r="AB13" s="248" t="n">
        <f aca="false">IF('CRONO REF.'!AB12&gt;0,'CRONO REF.'!AB12,0)</f>
        <v>0</v>
      </c>
      <c r="AC13" s="244" t="n">
        <f aca="false">AA13+AB13</f>
        <v>0</v>
      </c>
      <c r="AD13" s="248" t="n">
        <f aca="false">IF('CRONO REF.'!AD12&gt;0,'CRONO REF.'!AD12,0)</f>
        <v>0</v>
      </c>
      <c r="AE13" s="250" t="n">
        <f aca="false">AC13+AD13</f>
        <v>0</v>
      </c>
      <c r="AF13" s="248" t="n">
        <f aca="false">IF('CRONO REF.'!AF12&gt;0,'CRONO REF.'!AF12,0)</f>
        <v>0</v>
      </c>
      <c r="AG13" s="244" t="n">
        <f aca="false">AE13+AF13</f>
        <v>0</v>
      </c>
      <c r="AH13" s="248" t="n">
        <f aca="false">IF('CRONO REF.'!AH12&gt;0,'CRONO REF.'!AH12,0)</f>
        <v>0</v>
      </c>
      <c r="AI13" s="244" t="n">
        <f aca="false">AG13+AH13</f>
        <v>0</v>
      </c>
      <c r="AJ13" s="248" t="n">
        <f aca="false">IF('CRONO REF.'!AJ12&gt;0,'CRONO REF.'!AJ12,0)</f>
        <v>0</v>
      </c>
      <c r="AK13" s="244" t="n">
        <f aca="false">AI13+AJ13</f>
        <v>0</v>
      </c>
      <c r="AL13" s="248" t="n">
        <f aca="false">IF('CRONO REF.'!AL12&gt;0,'CRONO REF.'!AL12,0)</f>
        <v>0</v>
      </c>
      <c r="AM13" s="244" t="n">
        <f aca="false">AK13+AL13</f>
        <v>0</v>
      </c>
      <c r="AN13" s="248" t="n">
        <f aca="false">IF('CRONO REF.'!AN12&gt;0,'CRONO REF.'!AN12,0)</f>
        <v>0</v>
      </c>
      <c r="AO13" s="244" t="n">
        <f aca="false">AM13+AN13</f>
        <v>0</v>
      </c>
      <c r="AP13" s="248" t="n">
        <f aca="false">IF('CRONO REF.'!AP12&gt;0,'CRONO REF.'!AP12,0)</f>
        <v>0</v>
      </c>
      <c r="AQ13" s="250" t="n">
        <f aca="false">AO13+AP13</f>
        <v>0</v>
      </c>
    </row>
    <row r="14" s="251" customFormat="true" ht="9.75" hidden="false" customHeight="true" outlineLevel="0" collapsed="false">
      <c r="B14" s="244" t="e">
        <f aca="false">G14/(SUM($G$10:$G$46))</f>
        <v>#DIV/0!</v>
      </c>
      <c r="C14" s="245" t="e">
        <f aca="false">G14*($G$48/$G$52)</f>
        <v>#DIV/0!</v>
      </c>
      <c r="D14" s="245" t="e">
        <f aca="false">G14*($G$49/$G$52)</f>
        <v>#DIV/0!</v>
      </c>
      <c r="E14" s="551" t="n">
        <f aca="false">IF('ORÇ.GLOBAL REF.'!A16&gt;'ORÇ.GLOBAL REF.'!$V$12,0,SMALL('ORÇ.GLOBAL REF.'!$U$12:$U$1011,'ORÇ.GLOBAL REF.'!A16))</f>
        <v>0</v>
      </c>
      <c r="F14" s="552" t="str">
        <f aca="false">IF('ORÇ.GLOBAL REF.'!A16&gt;'ORÇ.GLOBAL REF.'!$V$12,"",VLOOKUP(E14,'ORÇ.GLOBAL REF.'!$B$12:$E$1011,2,FALSE()))</f>
        <v/>
      </c>
      <c r="G14" s="244" t="n">
        <f aca="false">IFERROR(IF(E14=0,0,VLOOKUP(E14,'ORÇ.GLOBAL EMPRESA'!$B$12:$H$1011,7,FALSE())),0)</f>
        <v>0</v>
      </c>
      <c r="H14" s="248" t="n">
        <f aca="false">IF('CRONO REF.'!H13&gt;0,'CRONO REF.'!H13,0)</f>
        <v>0</v>
      </c>
      <c r="I14" s="244" t="n">
        <f aca="false">H14</f>
        <v>0</v>
      </c>
      <c r="J14" s="248" t="n">
        <f aca="false">IF('CRONO REF.'!J13&gt;0,'CRONO REF.'!J13,0)</f>
        <v>0</v>
      </c>
      <c r="K14" s="244" t="n">
        <f aca="false">I14+J14</f>
        <v>0</v>
      </c>
      <c r="L14" s="248" t="n">
        <f aca="false">IF('CRONO REF.'!L13&gt;0,'CRONO REF.'!L13,0)</f>
        <v>0</v>
      </c>
      <c r="M14" s="244" t="n">
        <f aca="false">K14+L14</f>
        <v>0</v>
      </c>
      <c r="N14" s="248" t="n">
        <f aca="false">IF('CRONO REF.'!N13&gt;0,'CRONO REF.'!N13,0)</f>
        <v>0</v>
      </c>
      <c r="O14" s="244" t="n">
        <f aca="false">M14+N14</f>
        <v>0</v>
      </c>
      <c r="P14" s="248" t="n">
        <f aca="false">IF('CRONO REF.'!P13&gt;0,'CRONO REF.'!P13,0)</f>
        <v>0</v>
      </c>
      <c r="Q14" s="244" t="n">
        <f aca="false">O14+P14</f>
        <v>0</v>
      </c>
      <c r="R14" s="248" t="n">
        <f aca="false">IF('CRONO REF.'!R13&gt;0,'CRONO REF.'!R13,0)</f>
        <v>0</v>
      </c>
      <c r="S14" s="250" t="n">
        <f aca="false">Q14+R14</f>
        <v>0</v>
      </c>
      <c r="T14" s="248" t="n">
        <f aca="false">IF('CRONO REF.'!T13&gt;0,'CRONO REF.'!T13,0)</f>
        <v>0</v>
      </c>
      <c r="U14" s="244" t="n">
        <f aca="false">S14+T14</f>
        <v>0</v>
      </c>
      <c r="V14" s="248" t="n">
        <f aca="false">IF('CRONO REF.'!V13&gt;0,'CRONO REF.'!V13,0)</f>
        <v>0</v>
      </c>
      <c r="W14" s="244" t="n">
        <f aca="false">U14+V14</f>
        <v>0</v>
      </c>
      <c r="X14" s="248" t="n">
        <f aca="false">IF('CRONO REF.'!X13&gt;0,'CRONO REF.'!X13,0)</f>
        <v>0</v>
      </c>
      <c r="Y14" s="244" t="n">
        <f aca="false">W14+X14</f>
        <v>0</v>
      </c>
      <c r="Z14" s="248" t="n">
        <f aca="false">IF('CRONO REF.'!Z13&gt;0,'CRONO REF.'!Z13,0)</f>
        <v>0</v>
      </c>
      <c r="AA14" s="244" t="n">
        <f aca="false">Y14+Z14</f>
        <v>0</v>
      </c>
      <c r="AB14" s="248" t="n">
        <f aca="false">IF('CRONO REF.'!AB13&gt;0,'CRONO REF.'!AB13,0)</f>
        <v>0</v>
      </c>
      <c r="AC14" s="244" t="n">
        <f aca="false">AA14+AB14</f>
        <v>0</v>
      </c>
      <c r="AD14" s="248" t="n">
        <f aca="false">IF('CRONO REF.'!AD13&gt;0,'CRONO REF.'!AD13,0)</f>
        <v>0</v>
      </c>
      <c r="AE14" s="250" t="n">
        <f aca="false">AC14+AD14</f>
        <v>0</v>
      </c>
      <c r="AF14" s="248" t="n">
        <f aca="false">IF('CRONO REF.'!AF13&gt;0,'CRONO REF.'!AF13,0)</f>
        <v>0</v>
      </c>
      <c r="AG14" s="244" t="n">
        <f aca="false">AE14+AF14</f>
        <v>0</v>
      </c>
      <c r="AH14" s="248" t="n">
        <f aca="false">IF('CRONO REF.'!AH13&gt;0,'CRONO REF.'!AH13,0)</f>
        <v>0</v>
      </c>
      <c r="AI14" s="244" t="n">
        <f aca="false">AG14+AH14</f>
        <v>0</v>
      </c>
      <c r="AJ14" s="248" t="n">
        <f aca="false">IF('CRONO REF.'!AJ13&gt;0,'CRONO REF.'!AJ13,0)</f>
        <v>0</v>
      </c>
      <c r="AK14" s="244" t="n">
        <f aca="false">AI14+AJ14</f>
        <v>0</v>
      </c>
      <c r="AL14" s="248" t="n">
        <f aca="false">IF('CRONO REF.'!AL13&gt;0,'CRONO REF.'!AL13,0)</f>
        <v>0</v>
      </c>
      <c r="AM14" s="244" t="n">
        <f aca="false">AK14+AL14</f>
        <v>0</v>
      </c>
      <c r="AN14" s="248" t="n">
        <f aca="false">IF('CRONO REF.'!AN13&gt;0,'CRONO REF.'!AN13,0)</f>
        <v>0</v>
      </c>
      <c r="AO14" s="244" t="n">
        <f aca="false">AM14+AN14</f>
        <v>0</v>
      </c>
      <c r="AP14" s="248" t="n">
        <f aca="false">IF('CRONO REF.'!AP13&gt;0,'CRONO REF.'!AP13,0)</f>
        <v>0</v>
      </c>
      <c r="AQ14" s="250" t="n">
        <f aca="false">AO14+AP14</f>
        <v>0</v>
      </c>
    </row>
    <row r="15" s="251" customFormat="true" ht="9.75" hidden="false" customHeight="true" outlineLevel="0" collapsed="false">
      <c r="B15" s="244" t="e">
        <f aca="false">G15/(SUM($G$10:$G$46))</f>
        <v>#DIV/0!</v>
      </c>
      <c r="C15" s="245" t="e">
        <f aca="false">G15*($G$48/$G$52)</f>
        <v>#DIV/0!</v>
      </c>
      <c r="D15" s="245" t="e">
        <f aca="false">G15*($G$49/$G$52)</f>
        <v>#DIV/0!</v>
      </c>
      <c r="E15" s="551" t="n">
        <f aca="false">IF('ORÇ.GLOBAL REF.'!A17&gt;'ORÇ.GLOBAL REF.'!$V$12,0,SMALL('ORÇ.GLOBAL REF.'!$U$12:$U$1011,'ORÇ.GLOBAL REF.'!A17))</f>
        <v>0</v>
      </c>
      <c r="F15" s="552" t="str">
        <f aca="false">IF('ORÇ.GLOBAL REF.'!A17&gt;'ORÇ.GLOBAL REF.'!$V$12,"",VLOOKUP(E15,'ORÇ.GLOBAL REF.'!$B$12:$E$1011,2,FALSE()))</f>
        <v/>
      </c>
      <c r="G15" s="244" t="n">
        <f aca="false">IFERROR(IF(E15=0,0,VLOOKUP(E15,'ORÇ.GLOBAL EMPRESA'!$B$12:$H$1011,7,FALSE())),0)</f>
        <v>0</v>
      </c>
      <c r="H15" s="248" t="n">
        <f aca="false">IF('CRONO REF.'!H14&gt;0,'CRONO REF.'!H14,0)</f>
        <v>0</v>
      </c>
      <c r="I15" s="244" t="n">
        <f aca="false">H15</f>
        <v>0</v>
      </c>
      <c r="J15" s="248" t="n">
        <f aca="false">IF('CRONO REF.'!J14&gt;0,'CRONO REF.'!J14,0)</f>
        <v>0</v>
      </c>
      <c r="K15" s="244" t="n">
        <f aca="false">I15+J15</f>
        <v>0</v>
      </c>
      <c r="L15" s="248" t="n">
        <f aca="false">IF('CRONO REF.'!L14&gt;0,'CRONO REF.'!L14,0)</f>
        <v>0</v>
      </c>
      <c r="M15" s="244" t="n">
        <f aca="false">K15+L15</f>
        <v>0</v>
      </c>
      <c r="N15" s="248" t="n">
        <f aca="false">IF('CRONO REF.'!N14&gt;0,'CRONO REF.'!N14,0)</f>
        <v>0</v>
      </c>
      <c r="O15" s="244" t="n">
        <f aca="false">M15+N15</f>
        <v>0</v>
      </c>
      <c r="P15" s="248" t="n">
        <f aca="false">IF('CRONO REF.'!P14&gt;0,'CRONO REF.'!P14,0)</f>
        <v>0</v>
      </c>
      <c r="Q15" s="244" t="n">
        <f aca="false">O15+P15</f>
        <v>0</v>
      </c>
      <c r="R15" s="248" t="n">
        <f aca="false">IF('CRONO REF.'!R14&gt;0,'CRONO REF.'!R14,0)</f>
        <v>0</v>
      </c>
      <c r="S15" s="250" t="n">
        <f aca="false">Q15+R15</f>
        <v>0</v>
      </c>
      <c r="T15" s="248" t="n">
        <f aca="false">IF('CRONO REF.'!T14&gt;0,'CRONO REF.'!T14,0)</f>
        <v>0</v>
      </c>
      <c r="U15" s="244" t="n">
        <f aca="false">S15+T15</f>
        <v>0</v>
      </c>
      <c r="V15" s="248" t="n">
        <f aca="false">IF('CRONO REF.'!V14&gt;0,'CRONO REF.'!V14,0)</f>
        <v>0</v>
      </c>
      <c r="W15" s="244" t="n">
        <f aca="false">U15+V15</f>
        <v>0</v>
      </c>
      <c r="X15" s="248" t="n">
        <f aca="false">IF('CRONO REF.'!X14&gt;0,'CRONO REF.'!X14,0)</f>
        <v>0</v>
      </c>
      <c r="Y15" s="244" t="n">
        <f aca="false">W15+X15</f>
        <v>0</v>
      </c>
      <c r="Z15" s="248" t="n">
        <f aca="false">IF('CRONO REF.'!Z14&gt;0,'CRONO REF.'!Z14,0)</f>
        <v>0</v>
      </c>
      <c r="AA15" s="244" t="n">
        <f aca="false">Y15+Z15</f>
        <v>0</v>
      </c>
      <c r="AB15" s="248" t="n">
        <f aca="false">IF('CRONO REF.'!AB14&gt;0,'CRONO REF.'!AB14,0)</f>
        <v>0</v>
      </c>
      <c r="AC15" s="244" t="n">
        <f aca="false">AA15+AB15</f>
        <v>0</v>
      </c>
      <c r="AD15" s="248" t="n">
        <f aca="false">IF('CRONO REF.'!AD14&gt;0,'CRONO REF.'!AD14,0)</f>
        <v>0</v>
      </c>
      <c r="AE15" s="250" t="n">
        <f aca="false">AC15+AD15</f>
        <v>0</v>
      </c>
      <c r="AF15" s="248" t="n">
        <f aca="false">IF('CRONO REF.'!AF14&gt;0,'CRONO REF.'!AF14,0)</f>
        <v>0</v>
      </c>
      <c r="AG15" s="244" t="n">
        <f aca="false">AE15+AF15</f>
        <v>0</v>
      </c>
      <c r="AH15" s="248" t="n">
        <f aca="false">IF('CRONO REF.'!AH14&gt;0,'CRONO REF.'!AH14,0)</f>
        <v>0</v>
      </c>
      <c r="AI15" s="244" t="n">
        <f aca="false">AG15+AH15</f>
        <v>0</v>
      </c>
      <c r="AJ15" s="248" t="n">
        <f aca="false">IF('CRONO REF.'!AJ14&gt;0,'CRONO REF.'!AJ14,0)</f>
        <v>0</v>
      </c>
      <c r="AK15" s="244" t="n">
        <f aca="false">AI15+AJ15</f>
        <v>0</v>
      </c>
      <c r="AL15" s="248" t="n">
        <f aca="false">IF('CRONO REF.'!AL14&gt;0,'CRONO REF.'!AL14,0)</f>
        <v>0</v>
      </c>
      <c r="AM15" s="244" t="n">
        <f aca="false">AK15+AL15</f>
        <v>0</v>
      </c>
      <c r="AN15" s="248" t="n">
        <f aca="false">IF('CRONO REF.'!AN14&gt;0,'CRONO REF.'!AN14,0)</f>
        <v>0</v>
      </c>
      <c r="AO15" s="244" t="n">
        <f aca="false">AM15+AN15</f>
        <v>0</v>
      </c>
      <c r="AP15" s="248" t="n">
        <f aca="false">IF('CRONO REF.'!AP14&gt;0,'CRONO REF.'!AP14,0)</f>
        <v>0</v>
      </c>
      <c r="AQ15" s="250" t="n">
        <f aca="false">AO15+AP15</f>
        <v>0</v>
      </c>
    </row>
    <row r="16" s="251" customFormat="true" ht="9.75" hidden="false" customHeight="true" outlineLevel="0" collapsed="false">
      <c r="B16" s="244" t="e">
        <f aca="false">G16/(SUM($G$10:$G$46))</f>
        <v>#DIV/0!</v>
      </c>
      <c r="C16" s="245" t="e">
        <f aca="false">G16*($G$48/$G$52)</f>
        <v>#DIV/0!</v>
      </c>
      <c r="D16" s="245" t="e">
        <f aca="false">G16*($G$49/$G$52)</f>
        <v>#DIV/0!</v>
      </c>
      <c r="E16" s="551" t="n">
        <f aca="false">IF('ORÇ.GLOBAL REF.'!A18&gt;'ORÇ.GLOBAL REF.'!$V$12,0,SMALL('ORÇ.GLOBAL REF.'!$U$12:$U$1011,'ORÇ.GLOBAL REF.'!A18))</f>
        <v>0</v>
      </c>
      <c r="F16" s="552" t="str">
        <f aca="false">IF('ORÇ.GLOBAL REF.'!A18&gt;'ORÇ.GLOBAL REF.'!$V$12,"",VLOOKUP(E16,'ORÇ.GLOBAL REF.'!$B$12:$E$1011,2,FALSE()))</f>
        <v/>
      </c>
      <c r="G16" s="244" t="n">
        <f aca="false">IFERROR(IF(E16=0,0,VLOOKUP(E16,'ORÇ.GLOBAL EMPRESA'!$B$12:$H$1011,7,FALSE())),0)</f>
        <v>0</v>
      </c>
      <c r="H16" s="248" t="n">
        <f aca="false">IF('CRONO REF.'!H15&gt;0,'CRONO REF.'!H15,0)</f>
        <v>0</v>
      </c>
      <c r="I16" s="244" t="n">
        <f aca="false">H16</f>
        <v>0</v>
      </c>
      <c r="J16" s="248" t="n">
        <f aca="false">IF('CRONO REF.'!J15&gt;0,'CRONO REF.'!J15,0)</f>
        <v>0</v>
      </c>
      <c r="K16" s="244" t="n">
        <f aca="false">I16+J16</f>
        <v>0</v>
      </c>
      <c r="L16" s="248" t="n">
        <f aca="false">IF('CRONO REF.'!L15&gt;0,'CRONO REF.'!L15,0)</f>
        <v>0</v>
      </c>
      <c r="M16" s="244" t="n">
        <f aca="false">K16+L16</f>
        <v>0</v>
      </c>
      <c r="N16" s="248" t="n">
        <f aca="false">IF('CRONO REF.'!N15&gt;0,'CRONO REF.'!N15,0)</f>
        <v>0</v>
      </c>
      <c r="O16" s="244" t="n">
        <f aca="false">M16+N16</f>
        <v>0</v>
      </c>
      <c r="P16" s="248" t="n">
        <f aca="false">IF('CRONO REF.'!P15&gt;0,'CRONO REF.'!P15,0)</f>
        <v>0</v>
      </c>
      <c r="Q16" s="244" t="n">
        <f aca="false">O16+P16</f>
        <v>0</v>
      </c>
      <c r="R16" s="248" t="n">
        <f aca="false">IF('CRONO REF.'!R15&gt;0,'CRONO REF.'!R15,0)</f>
        <v>0</v>
      </c>
      <c r="S16" s="250" t="n">
        <f aca="false">Q16+R16</f>
        <v>0</v>
      </c>
      <c r="T16" s="248" t="n">
        <f aca="false">IF('CRONO REF.'!T15&gt;0,'CRONO REF.'!T15,0)</f>
        <v>0</v>
      </c>
      <c r="U16" s="244" t="n">
        <f aca="false">S16+T16</f>
        <v>0</v>
      </c>
      <c r="V16" s="248" t="n">
        <f aca="false">IF('CRONO REF.'!V15&gt;0,'CRONO REF.'!V15,0)</f>
        <v>0</v>
      </c>
      <c r="W16" s="244" t="n">
        <f aca="false">U16+V16</f>
        <v>0</v>
      </c>
      <c r="X16" s="248" t="n">
        <f aca="false">IF('CRONO REF.'!X15&gt;0,'CRONO REF.'!X15,0)</f>
        <v>0</v>
      </c>
      <c r="Y16" s="244" t="n">
        <f aca="false">W16+X16</f>
        <v>0</v>
      </c>
      <c r="Z16" s="248" t="n">
        <f aca="false">IF('CRONO REF.'!Z15&gt;0,'CRONO REF.'!Z15,0)</f>
        <v>0</v>
      </c>
      <c r="AA16" s="244" t="n">
        <f aca="false">Y16+Z16</f>
        <v>0</v>
      </c>
      <c r="AB16" s="248" t="n">
        <f aca="false">IF('CRONO REF.'!AB15&gt;0,'CRONO REF.'!AB15,0)</f>
        <v>0</v>
      </c>
      <c r="AC16" s="244" t="n">
        <f aca="false">AA16+AB16</f>
        <v>0</v>
      </c>
      <c r="AD16" s="248" t="n">
        <f aca="false">IF('CRONO REF.'!AD15&gt;0,'CRONO REF.'!AD15,0)</f>
        <v>0</v>
      </c>
      <c r="AE16" s="250" t="n">
        <f aca="false">AC16+AD16</f>
        <v>0</v>
      </c>
      <c r="AF16" s="248" t="n">
        <f aca="false">IF('CRONO REF.'!AF15&gt;0,'CRONO REF.'!AF15,0)</f>
        <v>0</v>
      </c>
      <c r="AG16" s="244" t="n">
        <f aca="false">AE16+AF16</f>
        <v>0</v>
      </c>
      <c r="AH16" s="248" t="n">
        <f aca="false">IF('CRONO REF.'!AH15&gt;0,'CRONO REF.'!AH15,0)</f>
        <v>0</v>
      </c>
      <c r="AI16" s="244" t="n">
        <f aca="false">AG16+AH16</f>
        <v>0</v>
      </c>
      <c r="AJ16" s="248" t="n">
        <f aca="false">IF('CRONO REF.'!AJ15&gt;0,'CRONO REF.'!AJ15,0)</f>
        <v>0</v>
      </c>
      <c r="AK16" s="244" t="n">
        <f aca="false">AI16+AJ16</f>
        <v>0</v>
      </c>
      <c r="AL16" s="248" t="n">
        <f aca="false">IF('CRONO REF.'!AL15&gt;0,'CRONO REF.'!AL15,0)</f>
        <v>0</v>
      </c>
      <c r="AM16" s="244" t="n">
        <f aca="false">AK16+AL16</f>
        <v>0</v>
      </c>
      <c r="AN16" s="248" t="n">
        <f aca="false">IF('CRONO REF.'!AN15&gt;0,'CRONO REF.'!AN15,0)</f>
        <v>0</v>
      </c>
      <c r="AO16" s="244" t="n">
        <f aca="false">AM16+AN16</f>
        <v>0</v>
      </c>
      <c r="AP16" s="248" t="n">
        <f aca="false">IF('CRONO REF.'!AP15&gt;0,'CRONO REF.'!AP15,0)</f>
        <v>0</v>
      </c>
      <c r="AQ16" s="250" t="n">
        <f aca="false">AO16+AP16</f>
        <v>0</v>
      </c>
    </row>
    <row r="17" s="251" customFormat="true" ht="9.75" hidden="false" customHeight="true" outlineLevel="0" collapsed="false">
      <c r="B17" s="244" t="e">
        <f aca="false">G17/(SUM($G$10:$G$46))</f>
        <v>#DIV/0!</v>
      </c>
      <c r="C17" s="245" t="e">
        <f aca="false">G17*($G$48/$G$52)</f>
        <v>#DIV/0!</v>
      </c>
      <c r="D17" s="245" t="e">
        <f aca="false">G17*($G$49/$G$52)</f>
        <v>#DIV/0!</v>
      </c>
      <c r="E17" s="551" t="n">
        <f aca="false">IF('ORÇ.GLOBAL REF.'!A19&gt;'ORÇ.GLOBAL REF.'!$V$12,0,SMALL('ORÇ.GLOBAL REF.'!$U$12:$U$1011,'ORÇ.GLOBAL REF.'!A19))</f>
        <v>0</v>
      </c>
      <c r="F17" s="552" t="str">
        <f aca="false">IF('ORÇ.GLOBAL REF.'!A19&gt;'ORÇ.GLOBAL REF.'!$V$12,"",VLOOKUP(E17,'ORÇ.GLOBAL REF.'!$B$12:$E$1011,2,FALSE()))</f>
        <v/>
      </c>
      <c r="G17" s="244" t="n">
        <f aca="false">IFERROR(IF(E17=0,0,VLOOKUP(E17,'ORÇ.GLOBAL EMPRESA'!$B$12:$H$1011,7,FALSE())),0)</f>
        <v>0</v>
      </c>
      <c r="H17" s="248" t="n">
        <f aca="false">IF('CRONO REF.'!H16&gt;0,'CRONO REF.'!H16,0)</f>
        <v>0</v>
      </c>
      <c r="I17" s="244" t="n">
        <f aca="false">H17</f>
        <v>0</v>
      </c>
      <c r="J17" s="248" t="n">
        <f aca="false">IF('CRONO REF.'!J16&gt;0,'CRONO REF.'!J16,0)</f>
        <v>0</v>
      </c>
      <c r="K17" s="244" t="n">
        <f aca="false">I17+J17</f>
        <v>0</v>
      </c>
      <c r="L17" s="248" t="n">
        <f aca="false">IF('CRONO REF.'!L16&gt;0,'CRONO REF.'!L16,0)</f>
        <v>0</v>
      </c>
      <c r="M17" s="244" t="n">
        <f aca="false">K17+L17</f>
        <v>0</v>
      </c>
      <c r="N17" s="248" t="n">
        <f aca="false">IF('CRONO REF.'!N16&gt;0,'CRONO REF.'!N16,0)</f>
        <v>0</v>
      </c>
      <c r="O17" s="244" t="n">
        <f aca="false">M17+N17</f>
        <v>0</v>
      </c>
      <c r="P17" s="248" t="n">
        <f aca="false">IF('CRONO REF.'!P16&gt;0,'CRONO REF.'!P16,0)</f>
        <v>0</v>
      </c>
      <c r="Q17" s="244" t="n">
        <f aca="false">O17+P17</f>
        <v>0</v>
      </c>
      <c r="R17" s="248" t="n">
        <f aca="false">IF('CRONO REF.'!R16&gt;0,'CRONO REF.'!R16,0)</f>
        <v>0</v>
      </c>
      <c r="S17" s="250" t="n">
        <f aca="false">Q17+R17</f>
        <v>0</v>
      </c>
      <c r="T17" s="248" t="n">
        <f aca="false">IF('CRONO REF.'!T16&gt;0,'CRONO REF.'!T16,0)</f>
        <v>0</v>
      </c>
      <c r="U17" s="244" t="n">
        <f aca="false">S17+T17</f>
        <v>0</v>
      </c>
      <c r="V17" s="248" t="n">
        <f aca="false">IF('CRONO REF.'!V16&gt;0,'CRONO REF.'!V16,0)</f>
        <v>0</v>
      </c>
      <c r="W17" s="244" t="n">
        <f aca="false">U17+V17</f>
        <v>0</v>
      </c>
      <c r="X17" s="248" t="n">
        <f aca="false">IF('CRONO REF.'!X16&gt;0,'CRONO REF.'!X16,0)</f>
        <v>0</v>
      </c>
      <c r="Y17" s="244" t="n">
        <f aca="false">W17+X17</f>
        <v>0</v>
      </c>
      <c r="Z17" s="248" t="n">
        <f aca="false">IF('CRONO REF.'!Z16&gt;0,'CRONO REF.'!Z16,0)</f>
        <v>0</v>
      </c>
      <c r="AA17" s="244" t="n">
        <f aca="false">Y17+Z17</f>
        <v>0</v>
      </c>
      <c r="AB17" s="248" t="n">
        <f aca="false">IF('CRONO REF.'!AB16&gt;0,'CRONO REF.'!AB16,0)</f>
        <v>0</v>
      </c>
      <c r="AC17" s="244" t="n">
        <f aca="false">AA17+AB17</f>
        <v>0</v>
      </c>
      <c r="AD17" s="248" t="n">
        <f aca="false">IF('CRONO REF.'!AD16&gt;0,'CRONO REF.'!AD16,0)</f>
        <v>0</v>
      </c>
      <c r="AE17" s="250" t="n">
        <f aca="false">AC17+AD17</f>
        <v>0</v>
      </c>
      <c r="AF17" s="248" t="n">
        <f aca="false">IF('CRONO REF.'!AF16&gt;0,'CRONO REF.'!AF16,0)</f>
        <v>0</v>
      </c>
      <c r="AG17" s="244" t="n">
        <f aca="false">AE17+AF17</f>
        <v>0</v>
      </c>
      <c r="AH17" s="248" t="n">
        <f aca="false">IF('CRONO REF.'!AH16&gt;0,'CRONO REF.'!AH16,0)</f>
        <v>0</v>
      </c>
      <c r="AI17" s="244" t="n">
        <f aca="false">AG17+AH17</f>
        <v>0</v>
      </c>
      <c r="AJ17" s="248" t="n">
        <f aca="false">IF('CRONO REF.'!AJ16&gt;0,'CRONO REF.'!AJ16,0)</f>
        <v>0</v>
      </c>
      <c r="AK17" s="244" t="n">
        <f aca="false">AI17+AJ17</f>
        <v>0</v>
      </c>
      <c r="AL17" s="248" t="n">
        <f aca="false">IF('CRONO REF.'!AL16&gt;0,'CRONO REF.'!AL16,0)</f>
        <v>0</v>
      </c>
      <c r="AM17" s="244" t="n">
        <f aca="false">AK17+AL17</f>
        <v>0</v>
      </c>
      <c r="AN17" s="248" t="n">
        <f aca="false">IF('CRONO REF.'!AN16&gt;0,'CRONO REF.'!AN16,0)</f>
        <v>0</v>
      </c>
      <c r="AO17" s="244" t="n">
        <f aca="false">AM17+AN17</f>
        <v>0</v>
      </c>
      <c r="AP17" s="248" t="n">
        <f aca="false">IF('CRONO REF.'!AP16&gt;0,'CRONO REF.'!AP16,0)</f>
        <v>0</v>
      </c>
      <c r="AQ17" s="250" t="n">
        <f aca="false">AO17+AP17</f>
        <v>0</v>
      </c>
    </row>
    <row r="18" s="251" customFormat="true" ht="9.75" hidden="false" customHeight="true" outlineLevel="0" collapsed="false">
      <c r="B18" s="244" t="e">
        <f aca="false">G18/(SUM($G$10:$G$46))</f>
        <v>#DIV/0!</v>
      </c>
      <c r="C18" s="245" t="e">
        <f aca="false">G18*($G$48/$G$52)</f>
        <v>#DIV/0!</v>
      </c>
      <c r="D18" s="245" t="e">
        <f aca="false">G18*($G$49/$G$52)</f>
        <v>#DIV/0!</v>
      </c>
      <c r="E18" s="551" t="n">
        <f aca="false">IF('ORÇ.GLOBAL REF.'!A20&gt;'ORÇ.GLOBAL REF.'!$V$12,0,SMALL('ORÇ.GLOBAL REF.'!$U$12:$U$1011,'ORÇ.GLOBAL REF.'!A20))</f>
        <v>0</v>
      </c>
      <c r="F18" s="552" t="str">
        <f aca="false">IF('ORÇ.GLOBAL REF.'!A20&gt;'ORÇ.GLOBAL REF.'!$V$12,"",VLOOKUP(E18,'ORÇ.GLOBAL REF.'!$B$12:$E$1011,2,FALSE()))</f>
        <v/>
      </c>
      <c r="G18" s="244" t="n">
        <f aca="false">IFERROR(IF(E18=0,0,VLOOKUP(E18,'ORÇ.GLOBAL EMPRESA'!$B$12:$H$1011,7,FALSE())),0)</f>
        <v>0</v>
      </c>
      <c r="H18" s="248" t="n">
        <f aca="false">IF('CRONO REF.'!H17&gt;0,'CRONO REF.'!H17,0)</f>
        <v>0</v>
      </c>
      <c r="I18" s="244" t="n">
        <f aca="false">H18</f>
        <v>0</v>
      </c>
      <c r="J18" s="248" t="n">
        <f aca="false">IF('CRONO REF.'!J17&gt;0,'CRONO REF.'!J17,0)</f>
        <v>0</v>
      </c>
      <c r="K18" s="244" t="n">
        <f aca="false">I18+J18</f>
        <v>0</v>
      </c>
      <c r="L18" s="248" t="n">
        <f aca="false">IF('CRONO REF.'!L17&gt;0,'CRONO REF.'!L17,0)</f>
        <v>0</v>
      </c>
      <c r="M18" s="244" t="n">
        <f aca="false">K18+L18</f>
        <v>0</v>
      </c>
      <c r="N18" s="248" t="n">
        <f aca="false">IF('CRONO REF.'!N17&gt;0,'CRONO REF.'!N17,0)</f>
        <v>0</v>
      </c>
      <c r="O18" s="244" t="n">
        <f aca="false">M18+N18</f>
        <v>0</v>
      </c>
      <c r="P18" s="248" t="n">
        <f aca="false">IF('CRONO REF.'!P17&gt;0,'CRONO REF.'!P17,0)</f>
        <v>0</v>
      </c>
      <c r="Q18" s="244" t="n">
        <f aca="false">O18+P18</f>
        <v>0</v>
      </c>
      <c r="R18" s="248" t="n">
        <f aca="false">IF('CRONO REF.'!R17&gt;0,'CRONO REF.'!R17,0)</f>
        <v>0</v>
      </c>
      <c r="S18" s="250" t="n">
        <f aca="false">Q18+R18</f>
        <v>0</v>
      </c>
      <c r="T18" s="248" t="n">
        <f aca="false">IF('CRONO REF.'!T17&gt;0,'CRONO REF.'!T17,0)</f>
        <v>0</v>
      </c>
      <c r="U18" s="244" t="n">
        <f aca="false">S18+T18</f>
        <v>0</v>
      </c>
      <c r="V18" s="248" t="n">
        <f aca="false">IF('CRONO REF.'!V17&gt;0,'CRONO REF.'!V17,0)</f>
        <v>0</v>
      </c>
      <c r="W18" s="244" t="n">
        <f aca="false">U18+V18</f>
        <v>0</v>
      </c>
      <c r="X18" s="248" t="n">
        <f aca="false">IF('CRONO REF.'!X17&gt;0,'CRONO REF.'!X17,0)</f>
        <v>0</v>
      </c>
      <c r="Y18" s="244" t="n">
        <f aca="false">W18+X18</f>
        <v>0</v>
      </c>
      <c r="Z18" s="248" t="n">
        <f aca="false">IF('CRONO REF.'!Z17&gt;0,'CRONO REF.'!Z17,0)</f>
        <v>0</v>
      </c>
      <c r="AA18" s="244" t="n">
        <f aca="false">Y18+Z18</f>
        <v>0</v>
      </c>
      <c r="AB18" s="248" t="n">
        <f aca="false">IF('CRONO REF.'!AB17&gt;0,'CRONO REF.'!AB17,0)</f>
        <v>0</v>
      </c>
      <c r="AC18" s="244" t="n">
        <f aca="false">AA18+AB18</f>
        <v>0</v>
      </c>
      <c r="AD18" s="248" t="n">
        <f aca="false">IF('CRONO REF.'!AD17&gt;0,'CRONO REF.'!AD17,0)</f>
        <v>0</v>
      </c>
      <c r="AE18" s="250" t="n">
        <f aca="false">AC18+AD18</f>
        <v>0</v>
      </c>
      <c r="AF18" s="248" t="n">
        <f aca="false">IF('CRONO REF.'!AF17&gt;0,'CRONO REF.'!AF17,0)</f>
        <v>0</v>
      </c>
      <c r="AG18" s="244" t="n">
        <f aca="false">AE18+AF18</f>
        <v>0</v>
      </c>
      <c r="AH18" s="248" t="n">
        <f aca="false">IF('CRONO REF.'!AH17&gt;0,'CRONO REF.'!AH17,0)</f>
        <v>0</v>
      </c>
      <c r="AI18" s="244" t="n">
        <f aca="false">AG18+AH18</f>
        <v>0</v>
      </c>
      <c r="AJ18" s="248" t="n">
        <f aca="false">IF('CRONO REF.'!AJ17&gt;0,'CRONO REF.'!AJ17,0)</f>
        <v>0</v>
      </c>
      <c r="AK18" s="244" t="n">
        <f aca="false">AI18+AJ18</f>
        <v>0</v>
      </c>
      <c r="AL18" s="248" t="n">
        <f aca="false">IF('CRONO REF.'!AL17&gt;0,'CRONO REF.'!AL17,0)</f>
        <v>0</v>
      </c>
      <c r="AM18" s="244" t="n">
        <f aca="false">AK18+AL18</f>
        <v>0</v>
      </c>
      <c r="AN18" s="248" t="n">
        <f aca="false">IF('CRONO REF.'!AN17&gt;0,'CRONO REF.'!AN17,0)</f>
        <v>0</v>
      </c>
      <c r="AO18" s="244" t="n">
        <f aca="false">AM18+AN18</f>
        <v>0</v>
      </c>
      <c r="AP18" s="248" t="n">
        <f aca="false">IF('CRONO REF.'!AP17&gt;0,'CRONO REF.'!AP17,0)</f>
        <v>0</v>
      </c>
      <c r="AQ18" s="250" t="n">
        <f aca="false">AO18+AP18</f>
        <v>0</v>
      </c>
    </row>
    <row r="19" s="251" customFormat="true" ht="9.75" hidden="false" customHeight="true" outlineLevel="0" collapsed="false">
      <c r="B19" s="244" t="e">
        <f aca="false">G19/(SUM($G$10:$G$46))</f>
        <v>#DIV/0!</v>
      </c>
      <c r="C19" s="245" t="e">
        <f aca="false">G19*($G$48/$G$52)</f>
        <v>#DIV/0!</v>
      </c>
      <c r="D19" s="245" t="e">
        <f aca="false">G19*($G$49/$G$52)</f>
        <v>#DIV/0!</v>
      </c>
      <c r="E19" s="551" t="n">
        <f aca="false">IF('ORÇ.GLOBAL REF.'!A21&gt;'ORÇ.GLOBAL REF.'!$V$12,0,SMALL('ORÇ.GLOBAL REF.'!$U$12:$U$1011,'ORÇ.GLOBAL REF.'!A21))</f>
        <v>0</v>
      </c>
      <c r="F19" s="552" t="str">
        <f aca="false">IF('ORÇ.GLOBAL REF.'!A21&gt;'ORÇ.GLOBAL REF.'!$V$12,"",VLOOKUP(E19,'ORÇ.GLOBAL REF.'!$B$12:$E$1011,2,FALSE()))</f>
        <v/>
      </c>
      <c r="G19" s="244" t="n">
        <f aca="false">IFERROR(IF(E19=0,0,VLOOKUP(E19,'ORÇ.GLOBAL EMPRESA'!$B$12:$H$1011,7,FALSE())),0)</f>
        <v>0</v>
      </c>
      <c r="H19" s="248" t="n">
        <f aca="false">IF('CRONO REF.'!H18&gt;0,'CRONO REF.'!H18,0)</f>
        <v>0</v>
      </c>
      <c r="I19" s="244" t="n">
        <f aca="false">H19</f>
        <v>0</v>
      </c>
      <c r="J19" s="248" t="n">
        <f aca="false">IF('CRONO REF.'!J18&gt;0,'CRONO REF.'!J18,0)</f>
        <v>0</v>
      </c>
      <c r="K19" s="244" t="n">
        <f aca="false">I19+J19</f>
        <v>0</v>
      </c>
      <c r="L19" s="248" t="n">
        <f aca="false">IF('CRONO REF.'!L18&gt;0,'CRONO REF.'!L18,0)</f>
        <v>0</v>
      </c>
      <c r="M19" s="244" t="n">
        <f aca="false">K19+L19</f>
        <v>0</v>
      </c>
      <c r="N19" s="248" t="n">
        <f aca="false">IF('CRONO REF.'!N18&gt;0,'CRONO REF.'!N18,0)</f>
        <v>0</v>
      </c>
      <c r="O19" s="244" t="n">
        <f aca="false">M19+N19</f>
        <v>0</v>
      </c>
      <c r="P19" s="248" t="n">
        <f aca="false">IF('CRONO REF.'!P18&gt;0,'CRONO REF.'!P18,0)</f>
        <v>0</v>
      </c>
      <c r="Q19" s="244" t="n">
        <f aca="false">O19+P19</f>
        <v>0</v>
      </c>
      <c r="R19" s="248" t="n">
        <f aca="false">IF('CRONO REF.'!R18&gt;0,'CRONO REF.'!R18,0)</f>
        <v>0</v>
      </c>
      <c r="S19" s="250" t="n">
        <f aca="false">Q19+R19</f>
        <v>0</v>
      </c>
      <c r="T19" s="248" t="n">
        <f aca="false">IF('CRONO REF.'!T18&gt;0,'CRONO REF.'!T18,0)</f>
        <v>0</v>
      </c>
      <c r="U19" s="244" t="n">
        <f aca="false">S19+T19</f>
        <v>0</v>
      </c>
      <c r="V19" s="248" t="n">
        <f aca="false">IF('CRONO REF.'!V18&gt;0,'CRONO REF.'!V18,0)</f>
        <v>0</v>
      </c>
      <c r="W19" s="244" t="n">
        <f aca="false">U19+V19</f>
        <v>0</v>
      </c>
      <c r="X19" s="248" t="n">
        <f aca="false">IF('CRONO REF.'!X18&gt;0,'CRONO REF.'!X18,0)</f>
        <v>0</v>
      </c>
      <c r="Y19" s="244" t="n">
        <f aca="false">W19+X19</f>
        <v>0</v>
      </c>
      <c r="Z19" s="248" t="n">
        <f aca="false">IF('CRONO REF.'!Z18&gt;0,'CRONO REF.'!Z18,0)</f>
        <v>0</v>
      </c>
      <c r="AA19" s="244" t="n">
        <f aca="false">Y19+Z19</f>
        <v>0</v>
      </c>
      <c r="AB19" s="248" t="n">
        <f aca="false">IF('CRONO REF.'!AB18&gt;0,'CRONO REF.'!AB18,0)</f>
        <v>0</v>
      </c>
      <c r="AC19" s="244" t="n">
        <f aca="false">AA19+AB19</f>
        <v>0</v>
      </c>
      <c r="AD19" s="248" t="n">
        <f aca="false">IF('CRONO REF.'!AD18&gt;0,'CRONO REF.'!AD18,0)</f>
        <v>0</v>
      </c>
      <c r="AE19" s="250" t="n">
        <f aca="false">AC19+AD19</f>
        <v>0</v>
      </c>
      <c r="AF19" s="248" t="n">
        <f aca="false">IF('CRONO REF.'!AF18&gt;0,'CRONO REF.'!AF18,0)</f>
        <v>0</v>
      </c>
      <c r="AG19" s="244" t="n">
        <f aca="false">AE19+AF19</f>
        <v>0</v>
      </c>
      <c r="AH19" s="248" t="n">
        <f aca="false">IF('CRONO REF.'!AH18&gt;0,'CRONO REF.'!AH18,0)</f>
        <v>0</v>
      </c>
      <c r="AI19" s="244" t="n">
        <f aca="false">AG19+AH19</f>
        <v>0</v>
      </c>
      <c r="AJ19" s="248" t="n">
        <f aca="false">IF('CRONO REF.'!AJ18&gt;0,'CRONO REF.'!AJ18,0)</f>
        <v>0</v>
      </c>
      <c r="AK19" s="244" t="n">
        <f aca="false">AI19+AJ19</f>
        <v>0</v>
      </c>
      <c r="AL19" s="248" t="n">
        <f aca="false">IF('CRONO REF.'!AL18&gt;0,'CRONO REF.'!AL18,0)</f>
        <v>0</v>
      </c>
      <c r="AM19" s="244" t="n">
        <f aca="false">AK19+AL19</f>
        <v>0</v>
      </c>
      <c r="AN19" s="248" t="n">
        <f aca="false">IF('CRONO REF.'!AN18&gt;0,'CRONO REF.'!AN18,0)</f>
        <v>0</v>
      </c>
      <c r="AO19" s="244" t="n">
        <f aca="false">AM19+AN19</f>
        <v>0</v>
      </c>
      <c r="AP19" s="248" t="n">
        <f aca="false">IF('CRONO REF.'!AP18&gt;0,'CRONO REF.'!AP18,0)</f>
        <v>0</v>
      </c>
      <c r="AQ19" s="250" t="n">
        <f aca="false">AO19+AP19</f>
        <v>0</v>
      </c>
    </row>
    <row r="20" s="251" customFormat="true" ht="9.75" hidden="false" customHeight="true" outlineLevel="0" collapsed="false">
      <c r="B20" s="244" t="e">
        <f aca="false">G20/(SUM($G$10:$G$46))</f>
        <v>#DIV/0!</v>
      </c>
      <c r="C20" s="245" t="e">
        <f aca="false">G20*($G$48/$G$52)</f>
        <v>#DIV/0!</v>
      </c>
      <c r="D20" s="245" t="e">
        <f aca="false">G20*($G$49/$G$52)</f>
        <v>#DIV/0!</v>
      </c>
      <c r="E20" s="551" t="n">
        <f aca="false">IF('ORÇ.GLOBAL REF.'!A22&gt;'ORÇ.GLOBAL REF.'!$V$12,0,SMALL('ORÇ.GLOBAL REF.'!$U$12:$U$1011,'ORÇ.GLOBAL REF.'!A22))</f>
        <v>0</v>
      </c>
      <c r="F20" s="552" t="str">
        <f aca="false">IF('ORÇ.GLOBAL REF.'!A22&gt;'ORÇ.GLOBAL REF.'!$V$12,"",VLOOKUP(E20,'ORÇ.GLOBAL REF.'!$B$12:$E$1011,2,FALSE()))</f>
        <v/>
      </c>
      <c r="G20" s="244" t="n">
        <f aca="false">IFERROR(IF(E20=0,0,VLOOKUP(E20,'ORÇ.GLOBAL EMPRESA'!$B$12:$H$1011,7,FALSE())),0)</f>
        <v>0</v>
      </c>
      <c r="H20" s="248" t="n">
        <f aca="false">IF('CRONO REF.'!H19&gt;0,'CRONO REF.'!H19,0)</f>
        <v>0</v>
      </c>
      <c r="I20" s="244" t="n">
        <f aca="false">H20</f>
        <v>0</v>
      </c>
      <c r="J20" s="248" t="n">
        <f aca="false">IF('CRONO REF.'!J19&gt;0,'CRONO REF.'!J19,0)</f>
        <v>0</v>
      </c>
      <c r="K20" s="244" t="n">
        <f aca="false">I20+J20</f>
        <v>0</v>
      </c>
      <c r="L20" s="248" t="n">
        <f aca="false">IF('CRONO REF.'!L19&gt;0,'CRONO REF.'!L19,0)</f>
        <v>0</v>
      </c>
      <c r="M20" s="244" t="n">
        <f aca="false">K20+L20</f>
        <v>0</v>
      </c>
      <c r="N20" s="248" t="n">
        <f aca="false">IF('CRONO REF.'!N19&gt;0,'CRONO REF.'!N19,0)</f>
        <v>0</v>
      </c>
      <c r="O20" s="244" t="n">
        <f aca="false">M20+N20</f>
        <v>0</v>
      </c>
      <c r="P20" s="248" t="n">
        <f aca="false">IF('CRONO REF.'!P19&gt;0,'CRONO REF.'!P19,0)</f>
        <v>0</v>
      </c>
      <c r="Q20" s="244" t="n">
        <f aca="false">O20+P20</f>
        <v>0</v>
      </c>
      <c r="R20" s="248" t="n">
        <f aca="false">IF('CRONO REF.'!R19&gt;0,'CRONO REF.'!R19,0)</f>
        <v>0</v>
      </c>
      <c r="S20" s="250" t="n">
        <f aca="false">Q20+R20</f>
        <v>0</v>
      </c>
      <c r="T20" s="248" t="n">
        <f aca="false">IF('CRONO REF.'!T19&gt;0,'CRONO REF.'!T19,0)</f>
        <v>0</v>
      </c>
      <c r="U20" s="244" t="n">
        <f aca="false">S20+T20</f>
        <v>0</v>
      </c>
      <c r="V20" s="248" t="n">
        <f aca="false">IF('CRONO REF.'!V19&gt;0,'CRONO REF.'!V19,0)</f>
        <v>0</v>
      </c>
      <c r="W20" s="244" t="n">
        <f aca="false">U20+V20</f>
        <v>0</v>
      </c>
      <c r="X20" s="248" t="n">
        <f aca="false">IF('CRONO REF.'!X19&gt;0,'CRONO REF.'!X19,0)</f>
        <v>0</v>
      </c>
      <c r="Y20" s="244" t="n">
        <f aca="false">W20+X20</f>
        <v>0</v>
      </c>
      <c r="Z20" s="248" t="n">
        <f aca="false">IF('CRONO REF.'!Z19&gt;0,'CRONO REF.'!Z19,0)</f>
        <v>0</v>
      </c>
      <c r="AA20" s="244" t="n">
        <f aca="false">Y20+Z20</f>
        <v>0</v>
      </c>
      <c r="AB20" s="248" t="n">
        <f aca="false">IF('CRONO REF.'!AB19&gt;0,'CRONO REF.'!AB19,0)</f>
        <v>0</v>
      </c>
      <c r="AC20" s="244" t="n">
        <f aca="false">AA20+AB20</f>
        <v>0</v>
      </c>
      <c r="AD20" s="248" t="n">
        <f aca="false">IF('CRONO REF.'!AD19&gt;0,'CRONO REF.'!AD19,0)</f>
        <v>0</v>
      </c>
      <c r="AE20" s="250" t="n">
        <f aca="false">AC20+AD20</f>
        <v>0</v>
      </c>
      <c r="AF20" s="248" t="n">
        <f aca="false">IF('CRONO REF.'!AF19&gt;0,'CRONO REF.'!AF19,0)</f>
        <v>0</v>
      </c>
      <c r="AG20" s="244" t="n">
        <f aca="false">AE20+AF20</f>
        <v>0</v>
      </c>
      <c r="AH20" s="248" t="n">
        <f aca="false">IF('CRONO REF.'!AH19&gt;0,'CRONO REF.'!AH19,0)</f>
        <v>0</v>
      </c>
      <c r="AI20" s="244" t="n">
        <f aca="false">AG20+AH20</f>
        <v>0</v>
      </c>
      <c r="AJ20" s="248" t="n">
        <f aca="false">IF('CRONO REF.'!AJ19&gt;0,'CRONO REF.'!AJ19,0)</f>
        <v>0</v>
      </c>
      <c r="AK20" s="244" t="n">
        <f aca="false">AI20+AJ20</f>
        <v>0</v>
      </c>
      <c r="AL20" s="248" t="n">
        <f aca="false">IF('CRONO REF.'!AL19&gt;0,'CRONO REF.'!AL19,0)</f>
        <v>0</v>
      </c>
      <c r="AM20" s="244" t="n">
        <f aca="false">AK20+AL20</f>
        <v>0</v>
      </c>
      <c r="AN20" s="248" t="n">
        <f aca="false">IF('CRONO REF.'!AN19&gt;0,'CRONO REF.'!AN19,0)</f>
        <v>0</v>
      </c>
      <c r="AO20" s="244" t="n">
        <f aca="false">AM20+AN20</f>
        <v>0</v>
      </c>
      <c r="AP20" s="248" t="n">
        <f aca="false">IF('CRONO REF.'!AP19&gt;0,'CRONO REF.'!AP19,0)</f>
        <v>0</v>
      </c>
      <c r="AQ20" s="250" t="n">
        <f aca="false">AO20+AP20</f>
        <v>0</v>
      </c>
    </row>
    <row r="21" s="251" customFormat="true" ht="9.75" hidden="false" customHeight="true" outlineLevel="0" collapsed="false">
      <c r="B21" s="244" t="e">
        <f aca="false">G21/(SUM($G$10:$G$46))</f>
        <v>#DIV/0!</v>
      </c>
      <c r="C21" s="245" t="e">
        <f aca="false">G21*($G$48/$G$52)</f>
        <v>#DIV/0!</v>
      </c>
      <c r="D21" s="245" t="e">
        <f aca="false">G21*($G$49/$G$52)</f>
        <v>#DIV/0!</v>
      </c>
      <c r="E21" s="551" t="n">
        <f aca="false">IF('ORÇ.GLOBAL REF.'!A23&gt;'ORÇ.GLOBAL REF.'!$V$12,0,SMALL('ORÇ.GLOBAL REF.'!$U$12:$U$1011,'ORÇ.GLOBAL REF.'!A23))</f>
        <v>0</v>
      </c>
      <c r="F21" s="552" t="str">
        <f aca="false">IF('ORÇ.GLOBAL REF.'!A23&gt;'ORÇ.GLOBAL REF.'!$V$12,"",VLOOKUP(E21,'ORÇ.GLOBAL REF.'!$B$12:$E$1011,2,FALSE()))</f>
        <v/>
      </c>
      <c r="G21" s="244" t="n">
        <f aca="false">IFERROR(IF(E21=0,0,VLOOKUP(E21,'ORÇ.GLOBAL EMPRESA'!$B$12:$H$1011,7,FALSE())),0)</f>
        <v>0</v>
      </c>
      <c r="H21" s="248" t="n">
        <f aca="false">IF('CRONO REF.'!H20&gt;0,'CRONO REF.'!H20,0)</f>
        <v>0</v>
      </c>
      <c r="I21" s="244" t="n">
        <f aca="false">H21</f>
        <v>0</v>
      </c>
      <c r="J21" s="248" t="n">
        <f aca="false">IF('CRONO REF.'!J20&gt;0,'CRONO REF.'!J20,0)</f>
        <v>0</v>
      </c>
      <c r="K21" s="244" t="n">
        <f aca="false">I21+J21</f>
        <v>0</v>
      </c>
      <c r="L21" s="248" t="n">
        <f aca="false">IF('CRONO REF.'!L20&gt;0,'CRONO REF.'!L20,0)</f>
        <v>0</v>
      </c>
      <c r="M21" s="244" t="n">
        <f aca="false">K21+L21</f>
        <v>0</v>
      </c>
      <c r="N21" s="248" t="n">
        <f aca="false">IF('CRONO REF.'!N20&gt;0,'CRONO REF.'!N20,0)</f>
        <v>0</v>
      </c>
      <c r="O21" s="244" t="n">
        <f aca="false">M21+N21</f>
        <v>0</v>
      </c>
      <c r="P21" s="248" t="n">
        <f aca="false">IF('CRONO REF.'!P20&gt;0,'CRONO REF.'!P20,0)</f>
        <v>0</v>
      </c>
      <c r="Q21" s="244" t="n">
        <f aca="false">O21+P21</f>
        <v>0</v>
      </c>
      <c r="R21" s="248" t="n">
        <f aca="false">IF('CRONO REF.'!R20&gt;0,'CRONO REF.'!R20,0)</f>
        <v>0</v>
      </c>
      <c r="S21" s="250" t="n">
        <f aca="false">Q21+R21</f>
        <v>0</v>
      </c>
      <c r="T21" s="248" t="n">
        <f aca="false">IF('CRONO REF.'!T20&gt;0,'CRONO REF.'!T20,0)</f>
        <v>0</v>
      </c>
      <c r="U21" s="244" t="n">
        <f aca="false">S21+T21</f>
        <v>0</v>
      </c>
      <c r="V21" s="248" t="n">
        <f aca="false">IF('CRONO REF.'!V20&gt;0,'CRONO REF.'!V20,0)</f>
        <v>0</v>
      </c>
      <c r="W21" s="244" t="n">
        <f aca="false">U21+V21</f>
        <v>0</v>
      </c>
      <c r="X21" s="248" t="n">
        <f aca="false">IF('CRONO REF.'!X20&gt;0,'CRONO REF.'!X20,0)</f>
        <v>0</v>
      </c>
      <c r="Y21" s="244" t="n">
        <f aca="false">W21+X21</f>
        <v>0</v>
      </c>
      <c r="Z21" s="248" t="n">
        <f aca="false">IF('CRONO REF.'!Z20&gt;0,'CRONO REF.'!Z20,0)</f>
        <v>0</v>
      </c>
      <c r="AA21" s="244" t="n">
        <f aca="false">Y21+Z21</f>
        <v>0</v>
      </c>
      <c r="AB21" s="248" t="n">
        <f aca="false">IF('CRONO REF.'!AB20&gt;0,'CRONO REF.'!AB20,0)</f>
        <v>0</v>
      </c>
      <c r="AC21" s="244" t="n">
        <f aca="false">AA21+AB21</f>
        <v>0</v>
      </c>
      <c r="AD21" s="248" t="n">
        <f aca="false">IF('CRONO REF.'!AD20&gt;0,'CRONO REF.'!AD20,0)</f>
        <v>0</v>
      </c>
      <c r="AE21" s="250" t="n">
        <f aca="false">AC21+AD21</f>
        <v>0</v>
      </c>
      <c r="AF21" s="248" t="n">
        <f aca="false">IF('CRONO REF.'!AF20&gt;0,'CRONO REF.'!AF20,0)</f>
        <v>0</v>
      </c>
      <c r="AG21" s="244" t="n">
        <f aca="false">AE21+AF21</f>
        <v>0</v>
      </c>
      <c r="AH21" s="248" t="n">
        <f aca="false">IF('CRONO REF.'!AH20&gt;0,'CRONO REF.'!AH20,0)</f>
        <v>0</v>
      </c>
      <c r="AI21" s="244" t="n">
        <f aca="false">AG21+AH21</f>
        <v>0</v>
      </c>
      <c r="AJ21" s="248" t="n">
        <f aca="false">IF('CRONO REF.'!AJ20&gt;0,'CRONO REF.'!AJ20,0)</f>
        <v>0</v>
      </c>
      <c r="AK21" s="244" t="n">
        <f aca="false">AI21+AJ21</f>
        <v>0</v>
      </c>
      <c r="AL21" s="248" t="n">
        <f aca="false">IF('CRONO REF.'!AL20&gt;0,'CRONO REF.'!AL20,0)</f>
        <v>0</v>
      </c>
      <c r="AM21" s="244" t="n">
        <f aca="false">AK21+AL21</f>
        <v>0</v>
      </c>
      <c r="AN21" s="248" t="n">
        <f aca="false">IF('CRONO REF.'!AN20&gt;0,'CRONO REF.'!AN20,0)</f>
        <v>0</v>
      </c>
      <c r="AO21" s="244" t="n">
        <f aca="false">AM21+AN21</f>
        <v>0</v>
      </c>
      <c r="AP21" s="248" t="n">
        <f aca="false">IF('CRONO REF.'!AP20&gt;0,'CRONO REF.'!AP20,0)</f>
        <v>0</v>
      </c>
      <c r="AQ21" s="250" t="n">
        <f aca="false">AO21+AP21</f>
        <v>0</v>
      </c>
    </row>
    <row r="22" s="251" customFormat="true" ht="9.75" hidden="false" customHeight="true" outlineLevel="0" collapsed="false">
      <c r="B22" s="244" t="e">
        <f aca="false">G22/(SUM($G$10:$G$46))</f>
        <v>#DIV/0!</v>
      </c>
      <c r="C22" s="245" t="e">
        <f aca="false">G22*($G$48/$G$52)</f>
        <v>#DIV/0!</v>
      </c>
      <c r="D22" s="245" t="e">
        <f aca="false">G22*($G$49/$G$52)</f>
        <v>#DIV/0!</v>
      </c>
      <c r="E22" s="551" t="n">
        <f aca="false">IF('ORÇ.GLOBAL REF.'!A24&gt;'ORÇ.GLOBAL REF.'!$V$12,0,SMALL('ORÇ.GLOBAL REF.'!$U$12:$U$1011,'ORÇ.GLOBAL REF.'!A24))</f>
        <v>0</v>
      </c>
      <c r="F22" s="552" t="str">
        <f aca="false">IF('ORÇ.GLOBAL REF.'!A24&gt;'ORÇ.GLOBAL REF.'!$V$12,"",VLOOKUP(E22,'ORÇ.GLOBAL REF.'!$B$12:$E$1011,2,FALSE()))</f>
        <v/>
      </c>
      <c r="G22" s="244" t="n">
        <f aca="false">IFERROR(IF(E22=0,0,VLOOKUP(E22,'ORÇ.GLOBAL EMPRESA'!$B$12:$H$1011,7,FALSE())),0)</f>
        <v>0</v>
      </c>
      <c r="H22" s="248" t="n">
        <f aca="false">IF('CRONO REF.'!H21&gt;0,'CRONO REF.'!H21,0)</f>
        <v>0</v>
      </c>
      <c r="I22" s="244" t="n">
        <f aca="false">H22</f>
        <v>0</v>
      </c>
      <c r="J22" s="248" t="n">
        <f aca="false">IF('CRONO REF.'!J21&gt;0,'CRONO REF.'!J21,0)</f>
        <v>0</v>
      </c>
      <c r="K22" s="244" t="n">
        <f aca="false">I22+J22</f>
        <v>0</v>
      </c>
      <c r="L22" s="248" t="n">
        <f aca="false">IF('CRONO REF.'!L21&gt;0,'CRONO REF.'!L21,0)</f>
        <v>0</v>
      </c>
      <c r="M22" s="244" t="n">
        <f aca="false">K22+L22</f>
        <v>0</v>
      </c>
      <c r="N22" s="248" t="n">
        <f aca="false">IF('CRONO REF.'!N21&gt;0,'CRONO REF.'!N21,0)</f>
        <v>0</v>
      </c>
      <c r="O22" s="244" t="n">
        <f aca="false">M22+N22</f>
        <v>0</v>
      </c>
      <c r="P22" s="248" t="n">
        <f aca="false">IF('CRONO REF.'!P21&gt;0,'CRONO REF.'!P21,0)</f>
        <v>0</v>
      </c>
      <c r="Q22" s="244" t="n">
        <f aca="false">O22+P22</f>
        <v>0</v>
      </c>
      <c r="R22" s="248" t="n">
        <f aca="false">IF('CRONO REF.'!R21&gt;0,'CRONO REF.'!R21,0)</f>
        <v>0</v>
      </c>
      <c r="S22" s="250" t="n">
        <f aca="false">Q22+R22</f>
        <v>0</v>
      </c>
      <c r="T22" s="248" t="n">
        <f aca="false">IF('CRONO REF.'!T21&gt;0,'CRONO REF.'!T21,0)</f>
        <v>0</v>
      </c>
      <c r="U22" s="244" t="n">
        <f aca="false">S22+T22</f>
        <v>0</v>
      </c>
      <c r="V22" s="248" t="n">
        <f aca="false">IF('CRONO REF.'!V21&gt;0,'CRONO REF.'!V21,0)</f>
        <v>0</v>
      </c>
      <c r="W22" s="244" t="n">
        <f aca="false">U22+V22</f>
        <v>0</v>
      </c>
      <c r="X22" s="248" t="n">
        <f aca="false">IF('CRONO REF.'!X21&gt;0,'CRONO REF.'!X21,0)</f>
        <v>0</v>
      </c>
      <c r="Y22" s="244" t="n">
        <f aca="false">W22+X22</f>
        <v>0</v>
      </c>
      <c r="Z22" s="248" t="n">
        <f aca="false">IF('CRONO REF.'!Z21&gt;0,'CRONO REF.'!Z21,0)</f>
        <v>0</v>
      </c>
      <c r="AA22" s="244" t="n">
        <f aca="false">Y22+Z22</f>
        <v>0</v>
      </c>
      <c r="AB22" s="248" t="n">
        <f aca="false">IF('CRONO REF.'!AB21&gt;0,'CRONO REF.'!AB21,0)</f>
        <v>0</v>
      </c>
      <c r="AC22" s="244" t="n">
        <f aca="false">AA22+AB22</f>
        <v>0</v>
      </c>
      <c r="AD22" s="248" t="n">
        <f aca="false">IF('CRONO REF.'!AD21&gt;0,'CRONO REF.'!AD21,0)</f>
        <v>0</v>
      </c>
      <c r="AE22" s="250" t="n">
        <f aca="false">AC22+AD22</f>
        <v>0</v>
      </c>
      <c r="AF22" s="248" t="n">
        <f aca="false">IF('CRONO REF.'!AF21&gt;0,'CRONO REF.'!AF21,0)</f>
        <v>0</v>
      </c>
      <c r="AG22" s="244" t="n">
        <f aca="false">AE22+AF22</f>
        <v>0</v>
      </c>
      <c r="AH22" s="248" t="n">
        <f aca="false">IF('CRONO REF.'!AH21&gt;0,'CRONO REF.'!AH21,0)</f>
        <v>0</v>
      </c>
      <c r="AI22" s="244" t="n">
        <f aca="false">AG22+AH22</f>
        <v>0</v>
      </c>
      <c r="AJ22" s="248" t="n">
        <f aca="false">IF('CRONO REF.'!AJ21&gt;0,'CRONO REF.'!AJ21,0)</f>
        <v>0</v>
      </c>
      <c r="AK22" s="244" t="n">
        <f aca="false">AI22+AJ22</f>
        <v>0</v>
      </c>
      <c r="AL22" s="248" t="n">
        <f aca="false">IF('CRONO REF.'!AL21&gt;0,'CRONO REF.'!AL21,0)</f>
        <v>0</v>
      </c>
      <c r="AM22" s="244" t="n">
        <f aca="false">AK22+AL22</f>
        <v>0</v>
      </c>
      <c r="AN22" s="248" t="n">
        <f aca="false">IF('CRONO REF.'!AN21&gt;0,'CRONO REF.'!AN21,0)</f>
        <v>0</v>
      </c>
      <c r="AO22" s="244" t="n">
        <f aca="false">AM22+AN22</f>
        <v>0</v>
      </c>
      <c r="AP22" s="248" t="n">
        <f aca="false">IF('CRONO REF.'!AP21&gt;0,'CRONO REF.'!AP21,0)</f>
        <v>0</v>
      </c>
      <c r="AQ22" s="250" t="n">
        <f aca="false">AO22+AP22</f>
        <v>0</v>
      </c>
    </row>
    <row r="23" s="251" customFormat="true" ht="9.75" hidden="false" customHeight="true" outlineLevel="0" collapsed="false">
      <c r="B23" s="244" t="e">
        <f aca="false">G23/(SUM($G$10:$G$46))</f>
        <v>#DIV/0!</v>
      </c>
      <c r="C23" s="245" t="e">
        <f aca="false">G23*($G$48/$G$52)</f>
        <v>#DIV/0!</v>
      </c>
      <c r="D23" s="245" t="e">
        <f aca="false">G23*($G$49/$G$52)</f>
        <v>#DIV/0!</v>
      </c>
      <c r="E23" s="551" t="n">
        <f aca="false">IF('ORÇ.GLOBAL REF.'!A25&gt;'ORÇ.GLOBAL REF.'!$V$12,0,SMALL('ORÇ.GLOBAL REF.'!$U$12:$U$1011,'ORÇ.GLOBAL REF.'!A25))</f>
        <v>0</v>
      </c>
      <c r="F23" s="552" t="str">
        <f aca="false">IF('ORÇ.GLOBAL REF.'!A25&gt;'ORÇ.GLOBAL REF.'!$V$12,"",VLOOKUP(E23,'ORÇ.GLOBAL REF.'!$B$12:$E$1011,2,FALSE()))</f>
        <v/>
      </c>
      <c r="G23" s="244" t="n">
        <f aca="false">IFERROR(IF(E23=0,0,VLOOKUP(E23,'ORÇ.GLOBAL EMPRESA'!$B$12:$H$1011,7,FALSE())),0)</f>
        <v>0</v>
      </c>
      <c r="H23" s="248" t="n">
        <f aca="false">IF('CRONO REF.'!H22&gt;0,'CRONO REF.'!H22,0)</f>
        <v>0</v>
      </c>
      <c r="I23" s="244" t="n">
        <f aca="false">H23</f>
        <v>0</v>
      </c>
      <c r="J23" s="248" t="n">
        <f aca="false">IF('CRONO REF.'!J22&gt;0,'CRONO REF.'!J22,0)</f>
        <v>0</v>
      </c>
      <c r="K23" s="244" t="n">
        <f aca="false">I23+J23</f>
        <v>0</v>
      </c>
      <c r="L23" s="248" t="n">
        <f aca="false">IF('CRONO REF.'!L22&gt;0,'CRONO REF.'!L22,0)</f>
        <v>0</v>
      </c>
      <c r="M23" s="244" t="n">
        <f aca="false">K23+L23</f>
        <v>0</v>
      </c>
      <c r="N23" s="248" t="n">
        <f aca="false">IF('CRONO REF.'!N22&gt;0,'CRONO REF.'!N22,0)</f>
        <v>0</v>
      </c>
      <c r="O23" s="244" t="n">
        <f aca="false">M23+N23</f>
        <v>0</v>
      </c>
      <c r="P23" s="248" t="n">
        <f aca="false">IF('CRONO REF.'!P22&gt;0,'CRONO REF.'!P22,0)</f>
        <v>0</v>
      </c>
      <c r="Q23" s="244" t="n">
        <f aca="false">O23+P23</f>
        <v>0</v>
      </c>
      <c r="R23" s="248" t="n">
        <f aca="false">IF('CRONO REF.'!R22&gt;0,'CRONO REF.'!R22,0)</f>
        <v>0</v>
      </c>
      <c r="S23" s="250" t="n">
        <f aca="false">Q23+R23</f>
        <v>0</v>
      </c>
      <c r="T23" s="248" t="n">
        <f aca="false">IF('CRONO REF.'!T22&gt;0,'CRONO REF.'!T22,0)</f>
        <v>0</v>
      </c>
      <c r="U23" s="244" t="n">
        <f aca="false">S23+T23</f>
        <v>0</v>
      </c>
      <c r="V23" s="248" t="n">
        <f aca="false">IF('CRONO REF.'!V22&gt;0,'CRONO REF.'!V22,0)</f>
        <v>0</v>
      </c>
      <c r="W23" s="244" t="n">
        <f aca="false">U23+V23</f>
        <v>0</v>
      </c>
      <c r="X23" s="248" t="n">
        <f aca="false">IF('CRONO REF.'!X22&gt;0,'CRONO REF.'!X22,0)</f>
        <v>0</v>
      </c>
      <c r="Y23" s="244" t="n">
        <f aca="false">W23+X23</f>
        <v>0</v>
      </c>
      <c r="Z23" s="248" t="n">
        <f aca="false">IF('CRONO REF.'!Z22&gt;0,'CRONO REF.'!Z22,0)</f>
        <v>0</v>
      </c>
      <c r="AA23" s="244" t="n">
        <f aca="false">Y23+Z23</f>
        <v>0</v>
      </c>
      <c r="AB23" s="248" t="n">
        <f aca="false">IF('CRONO REF.'!AB22&gt;0,'CRONO REF.'!AB22,0)</f>
        <v>0</v>
      </c>
      <c r="AC23" s="244" t="n">
        <f aca="false">AA23+AB23</f>
        <v>0</v>
      </c>
      <c r="AD23" s="248" t="n">
        <f aca="false">IF('CRONO REF.'!AD22&gt;0,'CRONO REF.'!AD22,0)</f>
        <v>0</v>
      </c>
      <c r="AE23" s="250" t="n">
        <f aca="false">AC23+AD23</f>
        <v>0</v>
      </c>
      <c r="AF23" s="248" t="n">
        <f aca="false">IF('CRONO REF.'!AF22&gt;0,'CRONO REF.'!AF22,0)</f>
        <v>0</v>
      </c>
      <c r="AG23" s="244" t="n">
        <f aca="false">AE23+AF23</f>
        <v>0</v>
      </c>
      <c r="AH23" s="248" t="n">
        <f aca="false">IF('CRONO REF.'!AH22&gt;0,'CRONO REF.'!AH22,0)</f>
        <v>0</v>
      </c>
      <c r="AI23" s="244" t="n">
        <f aca="false">AG23+AH23</f>
        <v>0</v>
      </c>
      <c r="AJ23" s="248" t="n">
        <f aca="false">IF('CRONO REF.'!AJ22&gt;0,'CRONO REF.'!AJ22,0)</f>
        <v>0</v>
      </c>
      <c r="AK23" s="244" t="n">
        <f aca="false">AI23+AJ23</f>
        <v>0</v>
      </c>
      <c r="AL23" s="248" t="n">
        <f aca="false">IF('CRONO REF.'!AL22&gt;0,'CRONO REF.'!AL22,0)</f>
        <v>0</v>
      </c>
      <c r="AM23" s="244" t="n">
        <f aca="false">AK23+AL23</f>
        <v>0</v>
      </c>
      <c r="AN23" s="248" t="n">
        <f aca="false">IF('CRONO REF.'!AN22&gt;0,'CRONO REF.'!AN22,0)</f>
        <v>0</v>
      </c>
      <c r="AO23" s="244" t="n">
        <f aca="false">AM23+AN23</f>
        <v>0</v>
      </c>
      <c r="AP23" s="248" t="n">
        <f aca="false">IF('CRONO REF.'!AP22&gt;0,'CRONO REF.'!AP22,0)</f>
        <v>0</v>
      </c>
      <c r="AQ23" s="250" t="n">
        <f aca="false">AO23+AP23</f>
        <v>0</v>
      </c>
    </row>
    <row r="24" s="251" customFormat="true" ht="9.75" hidden="false" customHeight="true" outlineLevel="0" collapsed="false">
      <c r="B24" s="244" t="e">
        <f aca="false">G24/(SUM($G$10:$G$46))</f>
        <v>#DIV/0!</v>
      </c>
      <c r="C24" s="245" t="e">
        <f aca="false">G24*($G$48/$G$52)</f>
        <v>#DIV/0!</v>
      </c>
      <c r="D24" s="245" t="e">
        <f aca="false">G24*($G$49/$G$52)</f>
        <v>#DIV/0!</v>
      </c>
      <c r="E24" s="551" t="n">
        <f aca="false">IF('ORÇ.GLOBAL REF.'!A26&gt;'ORÇ.GLOBAL REF.'!$V$12,0,SMALL('ORÇ.GLOBAL REF.'!$U$12:$U$1011,'ORÇ.GLOBAL REF.'!A26))</f>
        <v>0</v>
      </c>
      <c r="F24" s="552" t="str">
        <f aca="false">IF('ORÇ.GLOBAL REF.'!A26&gt;'ORÇ.GLOBAL REF.'!$V$12,"",VLOOKUP(E24,'ORÇ.GLOBAL REF.'!$B$12:$E$1011,2,FALSE()))</f>
        <v/>
      </c>
      <c r="G24" s="244" t="n">
        <f aca="false">IFERROR(IF(E24=0,0,VLOOKUP(E24,'ORÇ.GLOBAL EMPRESA'!$B$12:$H$1011,7,FALSE())),0)</f>
        <v>0</v>
      </c>
      <c r="H24" s="248" t="n">
        <f aca="false">IF('CRONO REF.'!H23&gt;0,'CRONO REF.'!H23,0)</f>
        <v>0</v>
      </c>
      <c r="I24" s="244" t="n">
        <f aca="false">H24</f>
        <v>0</v>
      </c>
      <c r="J24" s="248" t="n">
        <f aca="false">IF('CRONO REF.'!J23&gt;0,'CRONO REF.'!J23,0)</f>
        <v>0</v>
      </c>
      <c r="K24" s="244" t="n">
        <f aca="false">I24+J24</f>
        <v>0</v>
      </c>
      <c r="L24" s="248" t="n">
        <f aca="false">IF('CRONO REF.'!L23&gt;0,'CRONO REF.'!L23,0)</f>
        <v>0</v>
      </c>
      <c r="M24" s="244" t="n">
        <f aca="false">K24+L24</f>
        <v>0</v>
      </c>
      <c r="N24" s="248" t="n">
        <f aca="false">IF('CRONO REF.'!N23&gt;0,'CRONO REF.'!N23,0)</f>
        <v>0</v>
      </c>
      <c r="O24" s="244" t="n">
        <f aca="false">M24+N24</f>
        <v>0</v>
      </c>
      <c r="P24" s="248" t="n">
        <f aca="false">IF('CRONO REF.'!P23&gt;0,'CRONO REF.'!P23,0)</f>
        <v>0</v>
      </c>
      <c r="Q24" s="244" t="n">
        <f aca="false">O24+P24</f>
        <v>0</v>
      </c>
      <c r="R24" s="248" t="n">
        <f aca="false">IF('CRONO REF.'!R23&gt;0,'CRONO REF.'!R23,0)</f>
        <v>0</v>
      </c>
      <c r="S24" s="250" t="n">
        <f aca="false">Q24+R24</f>
        <v>0</v>
      </c>
      <c r="T24" s="248" t="n">
        <f aca="false">IF('CRONO REF.'!T23&gt;0,'CRONO REF.'!T23,0)</f>
        <v>0</v>
      </c>
      <c r="U24" s="244" t="n">
        <f aca="false">S24+T24</f>
        <v>0</v>
      </c>
      <c r="V24" s="248" t="n">
        <f aca="false">IF('CRONO REF.'!V23&gt;0,'CRONO REF.'!V23,0)</f>
        <v>0</v>
      </c>
      <c r="W24" s="244" t="n">
        <f aca="false">U24+V24</f>
        <v>0</v>
      </c>
      <c r="X24" s="248" t="n">
        <f aca="false">IF('CRONO REF.'!X23&gt;0,'CRONO REF.'!X23,0)</f>
        <v>0</v>
      </c>
      <c r="Y24" s="244" t="n">
        <f aca="false">W24+X24</f>
        <v>0</v>
      </c>
      <c r="Z24" s="248" t="n">
        <f aca="false">IF('CRONO REF.'!Z23&gt;0,'CRONO REF.'!Z23,0)</f>
        <v>0</v>
      </c>
      <c r="AA24" s="244" t="n">
        <f aca="false">Y24+Z24</f>
        <v>0</v>
      </c>
      <c r="AB24" s="248" t="n">
        <f aca="false">IF('CRONO REF.'!AB23&gt;0,'CRONO REF.'!AB23,0)</f>
        <v>0</v>
      </c>
      <c r="AC24" s="244" t="n">
        <f aca="false">AA24+AB24</f>
        <v>0</v>
      </c>
      <c r="AD24" s="248" t="n">
        <f aca="false">IF('CRONO REF.'!AD23&gt;0,'CRONO REF.'!AD23,0)</f>
        <v>0</v>
      </c>
      <c r="AE24" s="250" t="n">
        <f aca="false">AC24+AD24</f>
        <v>0</v>
      </c>
      <c r="AF24" s="248" t="n">
        <f aca="false">IF('CRONO REF.'!AF23&gt;0,'CRONO REF.'!AF23,0)</f>
        <v>0</v>
      </c>
      <c r="AG24" s="244" t="n">
        <f aca="false">AE24+AF24</f>
        <v>0</v>
      </c>
      <c r="AH24" s="248" t="n">
        <f aca="false">IF('CRONO REF.'!AH23&gt;0,'CRONO REF.'!AH23,0)</f>
        <v>0</v>
      </c>
      <c r="AI24" s="244" t="n">
        <f aca="false">AG24+AH24</f>
        <v>0</v>
      </c>
      <c r="AJ24" s="248" t="n">
        <f aca="false">IF('CRONO REF.'!AJ23&gt;0,'CRONO REF.'!AJ23,0)</f>
        <v>0</v>
      </c>
      <c r="AK24" s="244" t="n">
        <f aca="false">AI24+AJ24</f>
        <v>0</v>
      </c>
      <c r="AL24" s="248" t="n">
        <f aca="false">IF('CRONO REF.'!AL23&gt;0,'CRONO REF.'!AL23,0)</f>
        <v>0</v>
      </c>
      <c r="AM24" s="244" t="n">
        <f aca="false">AK24+AL24</f>
        <v>0</v>
      </c>
      <c r="AN24" s="248" t="n">
        <f aca="false">IF('CRONO REF.'!AN23&gt;0,'CRONO REF.'!AN23,0)</f>
        <v>0</v>
      </c>
      <c r="AO24" s="244" t="n">
        <f aca="false">AM24+AN24</f>
        <v>0</v>
      </c>
      <c r="AP24" s="248" t="n">
        <f aca="false">IF('CRONO REF.'!AP23&gt;0,'CRONO REF.'!AP23,0)</f>
        <v>0</v>
      </c>
      <c r="AQ24" s="250" t="n">
        <f aca="false">AO24+AP24</f>
        <v>0</v>
      </c>
    </row>
    <row r="25" s="251" customFormat="true" ht="9.75" hidden="false" customHeight="true" outlineLevel="0" collapsed="false">
      <c r="B25" s="244" t="e">
        <f aca="false">G25/(SUM($G$10:$G$46))</f>
        <v>#DIV/0!</v>
      </c>
      <c r="C25" s="245" t="e">
        <f aca="false">G25*($G$48/$G$52)</f>
        <v>#DIV/0!</v>
      </c>
      <c r="D25" s="245" t="e">
        <f aca="false">G25*($G$49/$G$52)</f>
        <v>#DIV/0!</v>
      </c>
      <c r="E25" s="551" t="n">
        <f aca="false">IF('ORÇ.GLOBAL REF.'!A27&gt;'ORÇ.GLOBAL REF.'!$V$12,0,SMALL('ORÇ.GLOBAL REF.'!$U$12:$U$1011,'ORÇ.GLOBAL REF.'!A27))</f>
        <v>0</v>
      </c>
      <c r="F25" s="552" t="str">
        <f aca="false">IF('ORÇ.GLOBAL REF.'!A27&gt;'ORÇ.GLOBAL REF.'!$V$12,"",VLOOKUP(E25,'ORÇ.GLOBAL REF.'!$B$12:$E$1011,2,FALSE()))</f>
        <v/>
      </c>
      <c r="G25" s="244" t="n">
        <f aca="false">IFERROR(IF(E25=0,0,VLOOKUP(E25,'ORÇ.GLOBAL EMPRESA'!$B$12:$H$1011,7,FALSE())),0)</f>
        <v>0</v>
      </c>
      <c r="H25" s="248" t="n">
        <f aca="false">IF('CRONO REF.'!H24&gt;0,'CRONO REF.'!H24,0)</f>
        <v>0</v>
      </c>
      <c r="I25" s="244" t="n">
        <f aca="false">H25</f>
        <v>0</v>
      </c>
      <c r="J25" s="248" t="n">
        <f aca="false">IF('CRONO REF.'!J24&gt;0,'CRONO REF.'!J24,0)</f>
        <v>0</v>
      </c>
      <c r="K25" s="244" t="n">
        <f aca="false">I25+J25</f>
        <v>0</v>
      </c>
      <c r="L25" s="248" t="n">
        <f aca="false">IF('CRONO REF.'!L24&gt;0,'CRONO REF.'!L24,0)</f>
        <v>0</v>
      </c>
      <c r="M25" s="244" t="n">
        <f aca="false">K25+L25</f>
        <v>0</v>
      </c>
      <c r="N25" s="248" t="n">
        <f aca="false">IF('CRONO REF.'!N24&gt;0,'CRONO REF.'!N24,0)</f>
        <v>0</v>
      </c>
      <c r="O25" s="244" t="n">
        <f aca="false">M25+N25</f>
        <v>0</v>
      </c>
      <c r="P25" s="248" t="n">
        <f aca="false">IF('CRONO REF.'!P24&gt;0,'CRONO REF.'!P24,0)</f>
        <v>0</v>
      </c>
      <c r="Q25" s="244" t="n">
        <f aca="false">O25+P25</f>
        <v>0</v>
      </c>
      <c r="R25" s="248" t="n">
        <f aca="false">IF('CRONO REF.'!R24&gt;0,'CRONO REF.'!R24,0)</f>
        <v>0</v>
      </c>
      <c r="S25" s="250" t="n">
        <f aca="false">Q25+R25</f>
        <v>0</v>
      </c>
      <c r="T25" s="248" t="n">
        <f aca="false">IF('CRONO REF.'!T24&gt;0,'CRONO REF.'!T24,0)</f>
        <v>0</v>
      </c>
      <c r="U25" s="244" t="n">
        <f aca="false">S25+T25</f>
        <v>0</v>
      </c>
      <c r="V25" s="248" t="n">
        <f aca="false">IF('CRONO REF.'!V24&gt;0,'CRONO REF.'!V24,0)</f>
        <v>0</v>
      </c>
      <c r="W25" s="244" t="n">
        <f aca="false">U25+V25</f>
        <v>0</v>
      </c>
      <c r="X25" s="248" t="n">
        <f aca="false">IF('CRONO REF.'!X24&gt;0,'CRONO REF.'!X24,0)</f>
        <v>0</v>
      </c>
      <c r="Y25" s="244" t="n">
        <f aca="false">W25+X25</f>
        <v>0</v>
      </c>
      <c r="Z25" s="248" t="n">
        <f aca="false">IF('CRONO REF.'!Z24&gt;0,'CRONO REF.'!Z24,0)</f>
        <v>0</v>
      </c>
      <c r="AA25" s="244" t="n">
        <f aca="false">Y25+Z25</f>
        <v>0</v>
      </c>
      <c r="AB25" s="248" t="n">
        <f aca="false">IF('CRONO REF.'!AB24&gt;0,'CRONO REF.'!AB24,0)</f>
        <v>0</v>
      </c>
      <c r="AC25" s="244" t="n">
        <f aca="false">AA25+AB25</f>
        <v>0</v>
      </c>
      <c r="AD25" s="248" t="n">
        <f aca="false">IF('CRONO REF.'!AD24&gt;0,'CRONO REF.'!AD24,0)</f>
        <v>0</v>
      </c>
      <c r="AE25" s="250" t="n">
        <f aca="false">AC25+AD25</f>
        <v>0</v>
      </c>
      <c r="AF25" s="248" t="n">
        <f aca="false">IF('CRONO REF.'!AF24&gt;0,'CRONO REF.'!AF24,0)</f>
        <v>0</v>
      </c>
      <c r="AG25" s="244" t="n">
        <f aca="false">AE25+AF25</f>
        <v>0</v>
      </c>
      <c r="AH25" s="248" t="n">
        <f aca="false">IF('CRONO REF.'!AH24&gt;0,'CRONO REF.'!AH24,0)</f>
        <v>0</v>
      </c>
      <c r="AI25" s="244" t="n">
        <f aca="false">AG25+AH25</f>
        <v>0</v>
      </c>
      <c r="AJ25" s="248" t="n">
        <f aca="false">IF('CRONO REF.'!AJ24&gt;0,'CRONO REF.'!AJ24,0)</f>
        <v>0</v>
      </c>
      <c r="AK25" s="244" t="n">
        <f aca="false">AI25+AJ25</f>
        <v>0</v>
      </c>
      <c r="AL25" s="248" t="n">
        <f aca="false">IF('CRONO REF.'!AL24&gt;0,'CRONO REF.'!AL24,0)</f>
        <v>0</v>
      </c>
      <c r="AM25" s="244" t="n">
        <f aca="false">AK25+AL25</f>
        <v>0</v>
      </c>
      <c r="AN25" s="248" t="n">
        <f aca="false">IF('CRONO REF.'!AN24&gt;0,'CRONO REF.'!AN24,0)</f>
        <v>0</v>
      </c>
      <c r="AO25" s="244" t="n">
        <f aca="false">AM25+AN25</f>
        <v>0</v>
      </c>
      <c r="AP25" s="248" t="n">
        <f aca="false">IF('CRONO REF.'!AP24&gt;0,'CRONO REF.'!AP24,0)</f>
        <v>0</v>
      </c>
      <c r="AQ25" s="250" t="n">
        <f aca="false">AO25+AP25</f>
        <v>0</v>
      </c>
    </row>
    <row r="26" s="251" customFormat="true" ht="9.75" hidden="false" customHeight="true" outlineLevel="0" collapsed="false">
      <c r="B26" s="244" t="e">
        <f aca="false">G26/(SUM($G$10:$G$46))</f>
        <v>#DIV/0!</v>
      </c>
      <c r="C26" s="245" t="e">
        <f aca="false">G26*($G$48/$G$52)</f>
        <v>#DIV/0!</v>
      </c>
      <c r="D26" s="245" t="e">
        <f aca="false">G26*($G$49/$G$52)</f>
        <v>#DIV/0!</v>
      </c>
      <c r="E26" s="551" t="n">
        <f aca="false">IF('ORÇ.GLOBAL REF.'!A28&gt;'ORÇ.GLOBAL REF.'!$V$12,0,SMALL('ORÇ.GLOBAL REF.'!$U$12:$U$1011,'ORÇ.GLOBAL REF.'!A28))</f>
        <v>0</v>
      </c>
      <c r="F26" s="552" t="str">
        <f aca="false">IF('ORÇ.GLOBAL REF.'!A28&gt;'ORÇ.GLOBAL REF.'!$V$12,"",VLOOKUP(E26,'ORÇ.GLOBAL REF.'!$B$12:$E$1011,2,FALSE()))</f>
        <v/>
      </c>
      <c r="G26" s="244" t="n">
        <f aca="false">IFERROR(IF(E26=0,0,VLOOKUP(E26,'ORÇ.GLOBAL EMPRESA'!$B$12:$H$1011,7,FALSE())),0)</f>
        <v>0</v>
      </c>
      <c r="H26" s="248" t="n">
        <f aca="false">IF('CRONO REF.'!H25&gt;0,'CRONO REF.'!H25,0)</f>
        <v>0</v>
      </c>
      <c r="I26" s="244" t="n">
        <f aca="false">H26</f>
        <v>0</v>
      </c>
      <c r="J26" s="248" t="n">
        <f aca="false">IF('CRONO REF.'!J25&gt;0,'CRONO REF.'!J25,0)</f>
        <v>0</v>
      </c>
      <c r="K26" s="244" t="n">
        <f aca="false">I26+J26</f>
        <v>0</v>
      </c>
      <c r="L26" s="248" t="n">
        <f aca="false">IF('CRONO REF.'!L25&gt;0,'CRONO REF.'!L25,0)</f>
        <v>0</v>
      </c>
      <c r="M26" s="244" t="n">
        <f aca="false">K26+L26</f>
        <v>0</v>
      </c>
      <c r="N26" s="248" t="n">
        <f aca="false">IF('CRONO REF.'!N25&gt;0,'CRONO REF.'!N25,0)</f>
        <v>0</v>
      </c>
      <c r="O26" s="244" t="n">
        <f aca="false">M26+N26</f>
        <v>0</v>
      </c>
      <c r="P26" s="248" t="n">
        <f aca="false">IF('CRONO REF.'!P25&gt;0,'CRONO REF.'!P25,0)</f>
        <v>0</v>
      </c>
      <c r="Q26" s="244" t="n">
        <f aca="false">O26+P26</f>
        <v>0</v>
      </c>
      <c r="R26" s="248" t="n">
        <f aca="false">IF('CRONO REF.'!R25&gt;0,'CRONO REF.'!R25,0)</f>
        <v>0</v>
      </c>
      <c r="S26" s="250" t="n">
        <f aca="false">Q26+R26</f>
        <v>0</v>
      </c>
      <c r="T26" s="248" t="n">
        <f aca="false">IF('CRONO REF.'!T25&gt;0,'CRONO REF.'!T25,0)</f>
        <v>0</v>
      </c>
      <c r="U26" s="244" t="n">
        <f aca="false">S26+T26</f>
        <v>0</v>
      </c>
      <c r="V26" s="248" t="n">
        <f aca="false">IF('CRONO REF.'!V25&gt;0,'CRONO REF.'!V25,0)</f>
        <v>0</v>
      </c>
      <c r="W26" s="244" t="n">
        <f aca="false">U26+V26</f>
        <v>0</v>
      </c>
      <c r="X26" s="248" t="n">
        <f aca="false">IF('CRONO REF.'!X25&gt;0,'CRONO REF.'!X25,0)</f>
        <v>0</v>
      </c>
      <c r="Y26" s="244" t="n">
        <f aca="false">W26+X26</f>
        <v>0</v>
      </c>
      <c r="Z26" s="248" t="n">
        <f aca="false">IF('CRONO REF.'!Z25&gt;0,'CRONO REF.'!Z25,0)</f>
        <v>0</v>
      </c>
      <c r="AA26" s="244" t="n">
        <f aca="false">Y26+Z26</f>
        <v>0</v>
      </c>
      <c r="AB26" s="248" t="n">
        <f aca="false">IF('CRONO REF.'!AB25&gt;0,'CRONO REF.'!AB25,0)</f>
        <v>0</v>
      </c>
      <c r="AC26" s="244" t="n">
        <f aca="false">AA26+AB26</f>
        <v>0</v>
      </c>
      <c r="AD26" s="248" t="n">
        <f aca="false">IF('CRONO REF.'!AD25&gt;0,'CRONO REF.'!AD25,0)</f>
        <v>0</v>
      </c>
      <c r="AE26" s="250" t="n">
        <f aca="false">AC26+AD26</f>
        <v>0</v>
      </c>
      <c r="AF26" s="248" t="n">
        <f aca="false">IF('CRONO REF.'!AF25&gt;0,'CRONO REF.'!AF25,0)</f>
        <v>0</v>
      </c>
      <c r="AG26" s="244" t="n">
        <f aca="false">AE26+AF26</f>
        <v>0</v>
      </c>
      <c r="AH26" s="248" t="n">
        <f aca="false">IF('CRONO REF.'!AH25&gt;0,'CRONO REF.'!AH25,0)</f>
        <v>0</v>
      </c>
      <c r="AI26" s="244" t="n">
        <f aca="false">AG26+AH26</f>
        <v>0</v>
      </c>
      <c r="AJ26" s="248" t="n">
        <f aca="false">IF('CRONO REF.'!AJ25&gt;0,'CRONO REF.'!AJ25,0)</f>
        <v>0</v>
      </c>
      <c r="AK26" s="244" t="n">
        <f aca="false">AI26+AJ26</f>
        <v>0</v>
      </c>
      <c r="AL26" s="248" t="n">
        <f aca="false">IF('CRONO REF.'!AL25&gt;0,'CRONO REF.'!AL25,0)</f>
        <v>0</v>
      </c>
      <c r="AM26" s="244" t="n">
        <f aca="false">AK26+AL26</f>
        <v>0</v>
      </c>
      <c r="AN26" s="248" t="n">
        <f aca="false">IF('CRONO REF.'!AN25&gt;0,'CRONO REF.'!AN25,0)</f>
        <v>0</v>
      </c>
      <c r="AO26" s="244" t="n">
        <f aca="false">AM26+AN26</f>
        <v>0</v>
      </c>
      <c r="AP26" s="248" t="n">
        <f aca="false">IF('CRONO REF.'!AP25&gt;0,'CRONO REF.'!AP25,0)</f>
        <v>0</v>
      </c>
      <c r="AQ26" s="250" t="n">
        <f aca="false">AO26+AP26</f>
        <v>0</v>
      </c>
    </row>
    <row r="27" s="251" customFormat="true" ht="9.75" hidden="false" customHeight="true" outlineLevel="0" collapsed="false">
      <c r="B27" s="244" t="e">
        <f aca="false">G27/(SUM($G$10:$G$46))</f>
        <v>#DIV/0!</v>
      </c>
      <c r="C27" s="245" t="e">
        <f aca="false">G27*($G$48/$G$52)</f>
        <v>#DIV/0!</v>
      </c>
      <c r="D27" s="245" t="e">
        <f aca="false">G27*($G$49/$G$52)</f>
        <v>#DIV/0!</v>
      </c>
      <c r="E27" s="551" t="n">
        <f aca="false">IF('ORÇ.GLOBAL REF.'!A29&gt;'ORÇ.GLOBAL REF.'!$V$12,0,SMALL('ORÇ.GLOBAL REF.'!$U$12:$U$1011,'ORÇ.GLOBAL REF.'!A29))</f>
        <v>0</v>
      </c>
      <c r="F27" s="552" t="str">
        <f aca="false">IF('ORÇ.GLOBAL REF.'!A29&gt;'ORÇ.GLOBAL REF.'!$V$12,"",VLOOKUP(E27,'ORÇ.GLOBAL REF.'!$B$12:$E$1011,2,FALSE()))</f>
        <v/>
      </c>
      <c r="G27" s="244" t="n">
        <f aca="false">IFERROR(IF(E27=0,0,VLOOKUP(E27,'ORÇ.GLOBAL EMPRESA'!$B$12:$H$1011,7,FALSE())),0)</f>
        <v>0</v>
      </c>
      <c r="H27" s="248" t="n">
        <f aca="false">IF('CRONO REF.'!H26&gt;0,'CRONO REF.'!H26,0)</f>
        <v>0</v>
      </c>
      <c r="I27" s="244" t="n">
        <f aca="false">H27</f>
        <v>0</v>
      </c>
      <c r="J27" s="248" t="n">
        <f aca="false">IF('CRONO REF.'!J26&gt;0,'CRONO REF.'!J26,0)</f>
        <v>0</v>
      </c>
      <c r="K27" s="244" t="n">
        <f aca="false">I27+J27</f>
        <v>0</v>
      </c>
      <c r="L27" s="248" t="n">
        <f aca="false">IF('CRONO REF.'!L26&gt;0,'CRONO REF.'!L26,0)</f>
        <v>0</v>
      </c>
      <c r="M27" s="244" t="n">
        <f aca="false">K27+L27</f>
        <v>0</v>
      </c>
      <c r="N27" s="248" t="n">
        <f aca="false">IF('CRONO REF.'!N26&gt;0,'CRONO REF.'!N26,0)</f>
        <v>0</v>
      </c>
      <c r="O27" s="244" t="n">
        <f aca="false">M27+N27</f>
        <v>0</v>
      </c>
      <c r="P27" s="248" t="n">
        <f aca="false">IF('CRONO REF.'!P26&gt;0,'CRONO REF.'!P26,0)</f>
        <v>0</v>
      </c>
      <c r="Q27" s="244" t="n">
        <f aca="false">O27+P27</f>
        <v>0</v>
      </c>
      <c r="R27" s="248" t="n">
        <f aca="false">IF('CRONO REF.'!R26&gt;0,'CRONO REF.'!R26,0)</f>
        <v>0</v>
      </c>
      <c r="S27" s="250" t="n">
        <f aca="false">Q27+R27</f>
        <v>0</v>
      </c>
      <c r="T27" s="248" t="n">
        <f aca="false">IF('CRONO REF.'!T26&gt;0,'CRONO REF.'!T26,0)</f>
        <v>0</v>
      </c>
      <c r="U27" s="244" t="n">
        <f aca="false">S27+T27</f>
        <v>0</v>
      </c>
      <c r="V27" s="248" t="n">
        <f aca="false">IF('CRONO REF.'!V26&gt;0,'CRONO REF.'!V26,0)</f>
        <v>0</v>
      </c>
      <c r="W27" s="244" t="n">
        <f aca="false">U27+V27</f>
        <v>0</v>
      </c>
      <c r="X27" s="248" t="n">
        <f aca="false">IF('CRONO REF.'!X26&gt;0,'CRONO REF.'!X26,0)</f>
        <v>0</v>
      </c>
      <c r="Y27" s="244" t="n">
        <f aca="false">W27+X27</f>
        <v>0</v>
      </c>
      <c r="Z27" s="248" t="n">
        <f aca="false">IF('CRONO REF.'!Z26&gt;0,'CRONO REF.'!Z26,0)</f>
        <v>0</v>
      </c>
      <c r="AA27" s="244" t="n">
        <f aca="false">Y27+Z27</f>
        <v>0</v>
      </c>
      <c r="AB27" s="248" t="n">
        <f aca="false">IF('CRONO REF.'!AB26&gt;0,'CRONO REF.'!AB26,0)</f>
        <v>0</v>
      </c>
      <c r="AC27" s="244" t="n">
        <f aca="false">AA27+AB27</f>
        <v>0</v>
      </c>
      <c r="AD27" s="248" t="n">
        <f aca="false">IF('CRONO REF.'!AD26&gt;0,'CRONO REF.'!AD26,0)</f>
        <v>0</v>
      </c>
      <c r="AE27" s="250" t="n">
        <f aca="false">AC27+AD27</f>
        <v>0</v>
      </c>
      <c r="AF27" s="248" t="n">
        <f aca="false">IF('CRONO REF.'!AF26&gt;0,'CRONO REF.'!AF26,0)</f>
        <v>0</v>
      </c>
      <c r="AG27" s="244" t="n">
        <f aca="false">AE27+AF27</f>
        <v>0</v>
      </c>
      <c r="AH27" s="248" t="n">
        <f aca="false">IF('CRONO REF.'!AH26&gt;0,'CRONO REF.'!AH26,0)</f>
        <v>0</v>
      </c>
      <c r="AI27" s="244" t="n">
        <f aca="false">AG27+AH27</f>
        <v>0</v>
      </c>
      <c r="AJ27" s="248" t="n">
        <f aca="false">IF('CRONO REF.'!AJ26&gt;0,'CRONO REF.'!AJ26,0)</f>
        <v>0</v>
      </c>
      <c r="AK27" s="244" t="n">
        <f aca="false">AI27+AJ27</f>
        <v>0</v>
      </c>
      <c r="AL27" s="248" t="n">
        <f aca="false">IF('CRONO REF.'!AL26&gt;0,'CRONO REF.'!AL26,0)</f>
        <v>0</v>
      </c>
      <c r="AM27" s="244" t="n">
        <f aca="false">AK27+AL27</f>
        <v>0</v>
      </c>
      <c r="AN27" s="248" t="n">
        <f aca="false">IF('CRONO REF.'!AN26&gt;0,'CRONO REF.'!AN26,0)</f>
        <v>0</v>
      </c>
      <c r="AO27" s="244" t="n">
        <f aca="false">AM27+AN27</f>
        <v>0</v>
      </c>
      <c r="AP27" s="248" t="n">
        <f aca="false">IF('CRONO REF.'!AP26&gt;0,'CRONO REF.'!AP26,0)</f>
        <v>0</v>
      </c>
      <c r="AQ27" s="250" t="n">
        <f aca="false">AO27+AP27</f>
        <v>0</v>
      </c>
    </row>
    <row r="28" s="251" customFormat="true" ht="9.75" hidden="false" customHeight="true" outlineLevel="0" collapsed="false">
      <c r="B28" s="244" t="e">
        <f aca="false">G28/(SUM($G$10:$G$46))</f>
        <v>#DIV/0!</v>
      </c>
      <c r="C28" s="245" t="e">
        <f aca="false">G28*($G$48/$G$52)</f>
        <v>#DIV/0!</v>
      </c>
      <c r="D28" s="245" t="e">
        <f aca="false">G28*($G$49/$G$52)</f>
        <v>#DIV/0!</v>
      </c>
      <c r="E28" s="551" t="n">
        <f aca="false">IF('ORÇ.GLOBAL REF.'!A30&gt;'ORÇ.GLOBAL REF.'!$V$12,0,SMALL('ORÇ.GLOBAL REF.'!$U$12:$U$1011,'ORÇ.GLOBAL REF.'!A30))</f>
        <v>0</v>
      </c>
      <c r="F28" s="552" t="str">
        <f aca="false">IF('ORÇ.GLOBAL REF.'!A30&gt;'ORÇ.GLOBAL REF.'!$V$12,"",VLOOKUP(E28,'ORÇ.GLOBAL REF.'!$B$12:$E$1011,2,FALSE()))</f>
        <v/>
      </c>
      <c r="G28" s="244" t="n">
        <f aca="false">IFERROR(IF(E28=0,0,VLOOKUP(E28,'ORÇ.GLOBAL EMPRESA'!$B$12:$H$1011,7,FALSE())),0)</f>
        <v>0</v>
      </c>
      <c r="H28" s="248" t="n">
        <f aca="false">IF('CRONO REF.'!H27&gt;0,'CRONO REF.'!H27,0)</f>
        <v>0</v>
      </c>
      <c r="I28" s="244" t="n">
        <f aca="false">H28</f>
        <v>0</v>
      </c>
      <c r="J28" s="248" t="n">
        <f aca="false">IF('CRONO REF.'!J27&gt;0,'CRONO REF.'!J27,0)</f>
        <v>0</v>
      </c>
      <c r="K28" s="244" t="n">
        <f aca="false">I28+J28</f>
        <v>0</v>
      </c>
      <c r="L28" s="248" t="n">
        <f aca="false">IF('CRONO REF.'!L27&gt;0,'CRONO REF.'!L27,0)</f>
        <v>0</v>
      </c>
      <c r="M28" s="244" t="n">
        <f aca="false">K28+L28</f>
        <v>0</v>
      </c>
      <c r="N28" s="248" t="n">
        <f aca="false">IF('CRONO REF.'!N27&gt;0,'CRONO REF.'!N27,0)</f>
        <v>0</v>
      </c>
      <c r="O28" s="244" t="n">
        <f aca="false">M28+N28</f>
        <v>0</v>
      </c>
      <c r="P28" s="248" t="n">
        <f aca="false">IF('CRONO REF.'!P27&gt;0,'CRONO REF.'!P27,0)</f>
        <v>0</v>
      </c>
      <c r="Q28" s="244" t="n">
        <f aca="false">O28+P28</f>
        <v>0</v>
      </c>
      <c r="R28" s="248" t="n">
        <f aca="false">IF('CRONO REF.'!R27&gt;0,'CRONO REF.'!R27,0)</f>
        <v>0</v>
      </c>
      <c r="S28" s="250" t="n">
        <f aca="false">Q28+R28</f>
        <v>0</v>
      </c>
      <c r="T28" s="248" t="n">
        <f aca="false">IF('CRONO REF.'!T27&gt;0,'CRONO REF.'!T27,0)</f>
        <v>0</v>
      </c>
      <c r="U28" s="244" t="n">
        <f aca="false">S28+T28</f>
        <v>0</v>
      </c>
      <c r="V28" s="248" t="n">
        <f aca="false">IF('CRONO REF.'!V27&gt;0,'CRONO REF.'!V27,0)</f>
        <v>0</v>
      </c>
      <c r="W28" s="244" t="n">
        <f aca="false">U28+V28</f>
        <v>0</v>
      </c>
      <c r="X28" s="248" t="n">
        <f aca="false">IF('CRONO REF.'!X27&gt;0,'CRONO REF.'!X27,0)</f>
        <v>0</v>
      </c>
      <c r="Y28" s="244" t="n">
        <f aca="false">W28+X28</f>
        <v>0</v>
      </c>
      <c r="Z28" s="248" t="n">
        <f aca="false">IF('CRONO REF.'!Z27&gt;0,'CRONO REF.'!Z27,0)</f>
        <v>0</v>
      </c>
      <c r="AA28" s="244" t="n">
        <f aca="false">Y28+Z28</f>
        <v>0</v>
      </c>
      <c r="AB28" s="248" t="n">
        <f aca="false">IF('CRONO REF.'!AB27&gt;0,'CRONO REF.'!AB27,0)</f>
        <v>0</v>
      </c>
      <c r="AC28" s="244" t="n">
        <f aca="false">AA28+AB28</f>
        <v>0</v>
      </c>
      <c r="AD28" s="248" t="n">
        <f aca="false">IF('CRONO REF.'!AD27&gt;0,'CRONO REF.'!AD27,0)</f>
        <v>0</v>
      </c>
      <c r="AE28" s="250" t="n">
        <f aca="false">AC28+AD28</f>
        <v>0</v>
      </c>
      <c r="AF28" s="248" t="n">
        <f aca="false">IF('CRONO REF.'!AF27&gt;0,'CRONO REF.'!AF27,0)</f>
        <v>0</v>
      </c>
      <c r="AG28" s="244" t="n">
        <f aca="false">AE28+AF28</f>
        <v>0</v>
      </c>
      <c r="AH28" s="248" t="n">
        <f aca="false">IF('CRONO REF.'!AH27&gt;0,'CRONO REF.'!AH27,0)</f>
        <v>0</v>
      </c>
      <c r="AI28" s="244" t="n">
        <f aca="false">AG28+AH28</f>
        <v>0</v>
      </c>
      <c r="AJ28" s="248" t="n">
        <f aca="false">IF('CRONO REF.'!AJ27&gt;0,'CRONO REF.'!AJ27,0)</f>
        <v>0</v>
      </c>
      <c r="AK28" s="244" t="n">
        <f aca="false">AI28+AJ28</f>
        <v>0</v>
      </c>
      <c r="AL28" s="248" t="n">
        <f aca="false">IF('CRONO REF.'!AL27&gt;0,'CRONO REF.'!AL27,0)</f>
        <v>0</v>
      </c>
      <c r="AM28" s="244" t="n">
        <f aca="false">AK28+AL28</f>
        <v>0</v>
      </c>
      <c r="AN28" s="248" t="n">
        <f aca="false">IF('CRONO REF.'!AN27&gt;0,'CRONO REF.'!AN27,0)</f>
        <v>0</v>
      </c>
      <c r="AO28" s="244" t="n">
        <f aca="false">AM28+AN28</f>
        <v>0</v>
      </c>
      <c r="AP28" s="248" t="n">
        <f aca="false">IF('CRONO REF.'!AP27&gt;0,'CRONO REF.'!AP27,0)</f>
        <v>0</v>
      </c>
      <c r="AQ28" s="250" t="n">
        <f aca="false">AO28+AP28</f>
        <v>0</v>
      </c>
    </row>
    <row r="29" s="251" customFormat="true" ht="9.75" hidden="false" customHeight="true" outlineLevel="0" collapsed="false">
      <c r="B29" s="244" t="e">
        <f aca="false">G29/(SUM($G$10:$G$46))</f>
        <v>#DIV/0!</v>
      </c>
      <c r="C29" s="245" t="e">
        <f aca="false">G29*($G$48/$G$52)</f>
        <v>#DIV/0!</v>
      </c>
      <c r="D29" s="245" t="e">
        <f aca="false">G29*($G$49/$G$52)</f>
        <v>#DIV/0!</v>
      </c>
      <c r="E29" s="551" t="n">
        <f aca="false">IF('ORÇ.GLOBAL REF.'!A31&gt;'ORÇ.GLOBAL REF.'!$V$12,0,SMALL('ORÇ.GLOBAL REF.'!$U$12:$U$1011,'ORÇ.GLOBAL REF.'!A31))</f>
        <v>0</v>
      </c>
      <c r="F29" s="552" t="str">
        <f aca="false">IF('ORÇ.GLOBAL REF.'!A31&gt;'ORÇ.GLOBAL REF.'!$V$12,"",VLOOKUP(E29,'ORÇ.GLOBAL REF.'!$B$12:$E$1011,2,FALSE()))</f>
        <v/>
      </c>
      <c r="G29" s="244" t="n">
        <f aca="false">IFERROR(IF(E29=0,0,VLOOKUP(E29,'ORÇ.GLOBAL EMPRESA'!$B$12:$H$1011,7,FALSE())),0)</f>
        <v>0</v>
      </c>
      <c r="H29" s="248" t="n">
        <f aca="false">IF('CRONO REF.'!H28&gt;0,'CRONO REF.'!H28,0)</f>
        <v>0</v>
      </c>
      <c r="I29" s="244" t="n">
        <f aca="false">H29</f>
        <v>0</v>
      </c>
      <c r="J29" s="248" t="n">
        <f aca="false">IF('CRONO REF.'!J28&gt;0,'CRONO REF.'!J28,0)</f>
        <v>0</v>
      </c>
      <c r="K29" s="244" t="n">
        <f aca="false">I29+J29</f>
        <v>0</v>
      </c>
      <c r="L29" s="248" t="n">
        <f aca="false">IF('CRONO REF.'!L28&gt;0,'CRONO REF.'!L28,0)</f>
        <v>0</v>
      </c>
      <c r="M29" s="244" t="n">
        <f aca="false">K29+L29</f>
        <v>0</v>
      </c>
      <c r="N29" s="248" t="n">
        <f aca="false">IF('CRONO REF.'!N28&gt;0,'CRONO REF.'!N28,0)</f>
        <v>0</v>
      </c>
      <c r="O29" s="244" t="n">
        <f aca="false">M29+N29</f>
        <v>0</v>
      </c>
      <c r="P29" s="248" t="n">
        <f aca="false">IF('CRONO REF.'!P28&gt;0,'CRONO REF.'!P28,0)</f>
        <v>0</v>
      </c>
      <c r="Q29" s="244" t="n">
        <f aca="false">O29+P29</f>
        <v>0</v>
      </c>
      <c r="R29" s="248" t="n">
        <f aca="false">IF('CRONO REF.'!R28&gt;0,'CRONO REF.'!R28,0)</f>
        <v>0</v>
      </c>
      <c r="S29" s="250" t="n">
        <f aca="false">Q29+R29</f>
        <v>0</v>
      </c>
      <c r="T29" s="248" t="n">
        <f aca="false">IF('CRONO REF.'!T28&gt;0,'CRONO REF.'!T28,0)</f>
        <v>0</v>
      </c>
      <c r="U29" s="244" t="n">
        <f aca="false">S29+T29</f>
        <v>0</v>
      </c>
      <c r="V29" s="248" t="n">
        <f aca="false">IF('CRONO REF.'!V28&gt;0,'CRONO REF.'!V28,0)</f>
        <v>0</v>
      </c>
      <c r="W29" s="244" t="n">
        <f aca="false">U29+V29</f>
        <v>0</v>
      </c>
      <c r="X29" s="248" t="n">
        <f aca="false">IF('CRONO REF.'!X28&gt;0,'CRONO REF.'!X28,0)</f>
        <v>0</v>
      </c>
      <c r="Y29" s="244" t="n">
        <f aca="false">W29+X29</f>
        <v>0</v>
      </c>
      <c r="Z29" s="248" t="n">
        <f aca="false">IF('CRONO REF.'!Z28&gt;0,'CRONO REF.'!Z28,0)</f>
        <v>0</v>
      </c>
      <c r="AA29" s="244" t="n">
        <f aca="false">Y29+Z29</f>
        <v>0</v>
      </c>
      <c r="AB29" s="248" t="n">
        <f aca="false">IF('CRONO REF.'!AB28&gt;0,'CRONO REF.'!AB28,0)</f>
        <v>0</v>
      </c>
      <c r="AC29" s="244" t="n">
        <f aca="false">AA29+AB29</f>
        <v>0</v>
      </c>
      <c r="AD29" s="248" t="n">
        <f aca="false">IF('CRONO REF.'!AD28&gt;0,'CRONO REF.'!AD28,0)</f>
        <v>0</v>
      </c>
      <c r="AE29" s="250" t="n">
        <f aca="false">AC29+AD29</f>
        <v>0</v>
      </c>
      <c r="AF29" s="248" t="n">
        <f aca="false">IF('CRONO REF.'!AF28&gt;0,'CRONO REF.'!AF28,0)</f>
        <v>0</v>
      </c>
      <c r="AG29" s="244" t="n">
        <f aca="false">AE29+AF29</f>
        <v>0</v>
      </c>
      <c r="AH29" s="248" t="n">
        <f aca="false">IF('CRONO REF.'!AH28&gt;0,'CRONO REF.'!AH28,0)</f>
        <v>0</v>
      </c>
      <c r="AI29" s="244" t="n">
        <f aca="false">AG29+AH29</f>
        <v>0</v>
      </c>
      <c r="AJ29" s="248" t="n">
        <f aca="false">IF('CRONO REF.'!AJ28&gt;0,'CRONO REF.'!AJ28,0)</f>
        <v>0</v>
      </c>
      <c r="AK29" s="244" t="n">
        <f aca="false">AI29+AJ29</f>
        <v>0</v>
      </c>
      <c r="AL29" s="248" t="n">
        <f aca="false">IF('CRONO REF.'!AL28&gt;0,'CRONO REF.'!AL28,0)</f>
        <v>0</v>
      </c>
      <c r="AM29" s="244" t="n">
        <f aca="false">AK29+AL29</f>
        <v>0</v>
      </c>
      <c r="AN29" s="248" t="n">
        <f aca="false">IF('CRONO REF.'!AN28&gt;0,'CRONO REF.'!AN28,0)</f>
        <v>0</v>
      </c>
      <c r="AO29" s="244" t="n">
        <f aca="false">AM29+AN29</f>
        <v>0</v>
      </c>
      <c r="AP29" s="248" t="n">
        <f aca="false">IF('CRONO REF.'!AP28&gt;0,'CRONO REF.'!AP28,0)</f>
        <v>0</v>
      </c>
      <c r="AQ29" s="250" t="n">
        <f aca="false">AO29+AP29</f>
        <v>0</v>
      </c>
    </row>
    <row r="30" s="251" customFormat="true" ht="9.75" hidden="false" customHeight="true" outlineLevel="0" collapsed="false">
      <c r="B30" s="244" t="e">
        <f aca="false">G30/(SUM($G$10:$G$46))</f>
        <v>#DIV/0!</v>
      </c>
      <c r="C30" s="245" t="e">
        <f aca="false">G30*($G$48/$G$52)</f>
        <v>#DIV/0!</v>
      </c>
      <c r="D30" s="245" t="e">
        <f aca="false">G30*($G$49/$G$52)</f>
        <v>#DIV/0!</v>
      </c>
      <c r="E30" s="551" t="n">
        <f aca="false">IF('ORÇ.GLOBAL REF.'!A32&gt;'ORÇ.GLOBAL REF.'!$V$12,0,SMALL('ORÇ.GLOBAL REF.'!$U$12:$U$1011,'ORÇ.GLOBAL REF.'!A32))</f>
        <v>0</v>
      </c>
      <c r="F30" s="552" t="str">
        <f aca="false">IF('ORÇ.GLOBAL REF.'!A32&gt;'ORÇ.GLOBAL REF.'!$V$12,"",VLOOKUP(E30,'ORÇ.GLOBAL REF.'!$B$12:$E$1011,2,FALSE()))</f>
        <v/>
      </c>
      <c r="G30" s="244" t="n">
        <f aca="false">IFERROR(IF(E30=0,0,VLOOKUP(E30,'ORÇ.GLOBAL EMPRESA'!$B$12:$H$1011,7,FALSE())),0)</f>
        <v>0</v>
      </c>
      <c r="H30" s="248" t="n">
        <f aca="false">IF('CRONO REF.'!H29&gt;0,'CRONO REF.'!H29,0)</f>
        <v>0</v>
      </c>
      <c r="I30" s="244" t="n">
        <f aca="false">H30</f>
        <v>0</v>
      </c>
      <c r="J30" s="248" t="n">
        <f aca="false">IF('CRONO REF.'!J29&gt;0,'CRONO REF.'!J29,0)</f>
        <v>0</v>
      </c>
      <c r="K30" s="244" t="n">
        <f aca="false">I30+J30</f>
        <v>0</v>
      </c>
      <c r="L30" s="248" t="n">
        <f aca="false">IF('CRONO REF.'!L29&gt;0,'CRONO REF.'!L29,0)</f>
        <v>0</v>
      </c>
      <c r="M30" s="244" t="n">
        <f aca="false">K30+L30</f>
        <v>0</v>
      </c>
      <c r="N30" s="248" t="n">
        <f aca="false">IF('CRONO REF.'!N29&gt;0,'CRONO REF.'!N29,0)</f>
        <v>0</v>
      </c>
      <c r="O30" s="244" t="n">
        <f aca="false">M30+N30</f>
        <v>0</v>
      </c>
      <c r="P30" s="248" t="n">
        <f aca="false">IF('CRONO REF.'!P29&gt;0,'CRONO REF.'!P29,0)</f>
        <v>0</v>
      </c>
      <c r="Q30" s="244" t="n">
        <f aca="false">O30+P30</f>
        <v>0</v>
      </c>
      <c r="R30" s="248" t="n">
        <f aca="false">IF('CRONO REF.'!R29&gt;0,'CRONO REF.'!R29,0)</f>
        <v>0</v>
      </c>
      <c r="S30" s="250" t="n">
        <f aca="false">Q30+R30</f>
        <v>0</v>
      </c>
      <c r="T30" s="248" t="n">
        <f aca="false">IF('CRONO REF.'!T29&gt;0,'CRONO REF.'!T29,0)</f>
        <v>0</v>
      </c>
      <c r="U30" s="244" t="n">
        <f aca="false">S30+T30</f>
        <v>0</v>
      </c>
      <c r="V30" s="248" t="n">
        <f aca="false">IF('CRONO REF.'!V29&gt;0,'CRONO REF.'!V29,0)</f>
        <v>0</v>
      </c>
      <c r="W30" s="244" t="n">
        <f aca="false">U30+V30</f>
        <v>0</v>
      </c>
      <c r="X30" s="248" t="n">
        <f aca="false">IF('CRONO REF.'!X29&gt;0,'CRONO REF.'!X29,0)</f>
        <v>0</v>
      </c>
      <c r="Y30" s="244" t="n">
        <f aca="false">W30+X30</f>
        <v>0</v>
      </c>
      <c r="Z30" s="248" t="n">
        <f aca="false">IF('CRONO REF.'!Z29&gt;0,'CRONO REF.'!Z29,0)</f>
        <v>0</v>
      </c>
      <c r="AA30" s="244" t="n">
        <f aca="false">Y30+Z30</f>
        <v>0</v>
      </c>
      <c r="AB30" s="248" t="n">
        <f aca="false">IF('CRONO REF.'!AB29&gt;0,'CRONO REF.'!AB29,0)</f>
        <v>0</v>
      </c>
      <c r="AC30" s="244" t="n">
        <f aca="false">AA30+AB30</f>
        <v>0</v>
      </c>
      <c r="AD30" s="248" t="n">
        <f aca="false">IF('CRONO REF.'!AD29&gt;0,'CRONO REF.'!AD29,0)</f>
        <v>0</v>
      </c>
      <c r="AE30" s="250" t="n">
        <f aca="false">AC30+AD30</f>
        <v>0</v>
      </c>
      <c r="AF30" s="248" t="n">
        <f aca="false">IF('CRONO REF.'!AF29&gt;0,'CRONO REF.'!AF29,0)</f>
        <v>0</v>
      </c>
      <c r="AG30" s="244" t="n">
        <f aca="false">AE30+AF30</f>
        <v>0</v>
      </c>
      <c r="AH30" s="248" t="n">
        <f aca="false">IF('CRONO REF.'!AH29&gt;0,'CRONO REF.'!AH29,0)</f>
        <v>0</v>
      </c>
      <c r="AI30" s="244" t="n">
        <f aca="false">AG30+AH30</f>
        <v>0</v>
      </c>
      <c r="AJ30" s="248" t="n">
        <f aca="false">IF('CRONO REF.'!AJ29&gt;0,'CRONO REF.'!AJ29,0)</f>
        <v>0</v>
      </c>
      <c r="AK30" s="244" t="n">
        <f aca="false">AI30+AJ30</f>
        <v>0</v>
      </c>
      <c r="AL30" s="248" t="n">
        <f aca="false">IF('CRONO REF.'!AL29&gt;0,'CRONO REF.'!AL29,0)</f>
        <v>0</v>
      </c>
      <c r="AM30" s="244" t="n">
        <f aca="false">AK30+AL30</f>
        <v>0</v>
      </c>
      <c r="AN30" s="248" t="n">
        <f aca="false">IF('CRONO REF.'!AN29&gt;0,'CRONO REF.'!AN29,0)</f>
        <v>0</v>
      </c>
      <c r="AO30" s="244" t="n">
        <f aca="false">AM30+AN30</f>
        <v>0</v>
      </c>
      <c r="AP30" s="248" t="n">
        <f aca="false">IF('CRONO REF.'!AP29&gt;0,'CRONO REF.'!AP29,0)</f>
        <v>0</v>
      </c>
      <c r="AQ30" s="250" t="n">
        <f aca="false">AO30+AP30</f>
        <v>0</v>
      </c>
    </row>
    <row r="31" s="251" customFormat="true" ht="9.75" hidden="false" customHeight="true" outlineLevel="0" collapsed="false">
      <c r="B31" s="244" t="e">
        <f aca="false">G31/(SUM($G$10:$G$46))</f>
        <v>#DIV/0!</v>
      </c>
      <c r="C31" s="245" t="e">
        <f aca="false">G31*($G$48/$G$52)</f>
        <v>#DIV/0!</v>
      </c>
      <c r="D31" s="245" t="e">
        <f aca="false">G31*($G$49/$G$52)</f>
        <v>#DIV/0!</v>
      </c>
      <c r="E31" s="551" t="n">
        <f aca="false">IF('ORÇ.GLOBAL REF.'!A33&gt;'ORÇ.GLOBAL REF.'!$V$12,0,SMALL('ORÇ.GLOBAL REF.'!$U$12:$U$1011,'ORÇ.GLOBAL REF.'!A33))</f>
        <v>0</v>
      </c>
      <c r="F31" s="552" t="str">
        <f aca="false">IF('ORÇ.GLOBAL REF.'!A33&gt;'ORÇ.GLOBAL REF.'!$V$12,"",VLOOKUP(E31,'ORÇ.GLOBAL REF.'!$B$12:$E$1011,2,FALSE()))</f>
        <v/>
      </c>
      <c r="G31" s="244" t="n">
        <f aca="false">IFERROR(IF(E31=0,0,VLOOKUP(E31,'ORÇ.GLOBAL EMPRESA'!$B$12:$H$1011,7,FALSE())),0)</f>
        <v>0</v>
      </c>
      <c r="H31" s="248" t="n">
        <f aca="false">IF('CRONO REF.'!H30&gt;0,'CRONO REF.'!H30,0)</f>
        <v>0</v>
      </c>
      <c r="I31" s="244" t="n">
        <f aca="false">H31</f>
        <v>0</v>
      </c>
      <c r="J31" s="248" t="n">
        <f aca="false">IF('CRONO REF.'!J30&gt;0,'CRONO REF.'!J30,0)</f>
        <v>0</v>
      </c>
      <c r="K31" s="244" t="n">
        <f aca="false">I31+J31</f>
        <v>0</v>
      </c>
      <c r="L31" s="248" t="n">
        <f aca="false">IF('CRONO REF.'!L30&gt;0,'CRONO REF.'!L30,0)</f>
        <v>0</v>
      </c>
      <c r="M31" s="244" t="n">
        <f aca="false">K31+L31</f>
        <v>0</v>
      </c>
      <c r="N31" s="248" t="n">
        <f aca="false">IF('CRONO REF.'!N30&gt;0,'CRONO REF.'!N30,0)</f>
        <v>0</v>
      </c>
      <c r="O31" s="244" t="n">
        <f aca="false">M31+N31</f>
        <v>0</v>
      </c>
      <c r="P31" s="248" t="n">
        <f aca="false">IF('CRONO REF.'!P30&gt;0,'CRONO REF.'!P30,0)</f>
        <v>0</v>
      </c>
      <c r="Q31" s="244" t="n">
        <f aca="false">O31+P31</f>
        <v>0</v>
      </c>
      <c r="R31" s="248" t="n">
        <f aca="false">IF('CRONO REF.'!R30&gt;0,'CRONO REF.'!R30,0)</f>
        <v>0</v>
      </c>
      <c r="S31" s="250" t="n">
        <f aca="false">Q31+R31</f>
        <v>0</v>
      </c>
      <c r="T31" s="248" t="n">
        <f aca="false">IF('CRONO REF.'!T30&gt;0,'CRONO REF.'!T30,0)</f>
        <v>0</v>
      </c>
      <c r="U31" s="244" t="n">
        <f aca="false">S31+T31</f>
        <v>0</v>
      </c>
      <c r="V31" s="248" t="n">
        <f aca="false">IF('CRONO REF.'!V30&gt;0,'CRONO REF.'!V30,0)</f>
        <v>0</v>
      </c>
      <c r="W31" s="244" t="n">
        <f aca="false">U31+V31</f>
        <v>0</v>
      </c>
      <c r="X31" s="248" t="n">
        <f aca="false">IF('CRONO REF.'!X30&gt;0,'CRONO REF.'!X30,0)</f>
        <v>0</v>
      </c>
      <c r="Y31" s="244" t="n">
        <f aca="false">W31+X31</f>
        <v>0</v>
      </c>
      <c r="Z31" s="248" t="n">
        <f aca="false">IF('CRONO REF.'!Z30&gt;0,'CRONO REF.'!Z30,0)</f>
        <v>0</v>
      </c>
      <c r="AA31" s="244" t="n">
        <f aca="false">Y31+Z31</f>
        <v>0</v>
      </c>
      <c r="AB31" s="248" t="n">
        <f aca="false">IF('CRONO REF.'!AB30&gt;0,'CRONO REF.'!AB30,0)</f>
        <v>0</v>
      </c>
      <c r="AC31" s="244" t="n">
        <f aca="false">AA31+AB31</f>
        <v>0</v>
      </c>
      <c r="AD31" s="248" t="n">
        <f aca="false">IF('CRONO REF.'!AD30&gt;0,'CRONO REF.'!AD30,0)</f>
        <v>0</v>
      </c>
      <c r="AE31" s="250" t="n">
        <f aca="false">AC31+AD31</f>
        <v>0</v>
      </c>
      <c r="AF31" s="248" t="n">
        <f aca="false">IF('CRONO REF.'!AF30&gt;0,'CRONO REF.'!AF30,0)</f>
        <v>0</v>
      </c>
      <c r="AG31" s="244" t="n">
        <f aca="false">AE31+AF31</f>
        <v>0</v>
      </c>
      <c r="AH31" s="248" t="n">
        <f aca="false">IF('CRONO REF.'!AH30&gt;0,'CRONO REF.'!AH30,0)</f>
        <v>0</v>
      </c>
      <c r="AI31" s="244" t="n">
        <f aca="false">AG31+AH31</f>
        <v>0</v>
      </c>
      <c r="AJ31" s="248" t="n">
        <f aca="false">IF('CRONO REF.'!AJ30&gt;0,'CRONO REF.'!AJ30,0)</f>
        <v>0</v>
      </c>
      <c r="AK31" s="244" t="n">
        <f aca="false">AI31+AJ31</f>
        <v>0</v>
      </c>
      <c r="AL31" s="248" t="n">
        <f aca="false">IF('CRONO REF.'!AL30&gt;0,'CRONO REF.'!AL30,0)</f>
        <v>0</v>
      </c>
      <c r="AM31" s="244" t="n">
        <f aca="false">AK31+AL31</f>
        <v>0</v>
      </c>
      <c r="AN31" s="248" t="n">
        <f aca="false">IF('CRONO REF.'!AN30&gt;0,'CRONO REF.'!AN30,0)</f>
        <v>0</v>
      </c>
      <c r="AO31" s="244" t="n">
        <f aca="false">AM31+AN31</f>
        <v>0</v>
      </c>
      <c r="AP31" s="248" t="n">
        <f aca="false">IF('CRONO REF.'!AP30&gt;0,'CRONO REF.'!AP30,0)</f>
        <v>0</v>
      </c>
      <c r="AQ31" s="250" t="n">
        <f aca="false">AO31+AP31</f>
        <v>0</v>
      </c>
    </row>
    <row r="32" s="251" customFormat="true" ht="9.75" hidden="false" customHeight="true" outlineLevel="0" collapsed="false">
      <c r="B32" s="244" t="e">
        <f aca="false">G32/(SUM($G$10:$G$46))</f>
        <v>#DIV/0!</v>
      </c>
      <c r="C32" s="245" t="e">
        <f aca="false">G32*($G$48/$G$52)</f>
        <v>#DIV/0!</v>
      </c>
      <c r="D32" s="245" t="e">
        <f aca="false">G32*($G$49/$G$52)</f>
        <v>#DIV/0!</v>
      </c>
      <c r="E32" s="551" t="n">
        <f aca="false">IF('ORÇ.GLOBAL REF.'!A34&gt;'ORÇ.GLOBAL REF.'!$V$12,0,SMALL('ORÇ.GLOBAL REF.'!$U$12:$U$1011,'ORÇ.GLOBAL REF.'!A34))</f>
        <v>0</v>
      </c>
      <c r="F32" s="552" t="str">
        <f aca="false">IF('ORÇ.GLOBAL REF.'!A34&gt;'ORÇ.GLOBAL REF.'!$V$12,"",VLOOKUP(E32,'ORÇ.GLOBAL REF.'!$B$12:$E$1011,2,FALSE()))</f>
        <v/>
      </c>
      <c r="G32" s="244" t="n">
        <f aca="false">IFERROR(IF(E32=0,0,VLOOKUP(E32,'ORÇ.GLOBAL EMPRESA'!$B$12:$H$1011,7,FALSE())),0)</f>
        <v>0</v>
      </c>
      <c r="H32" s="248" t="n">
        <f aca="false">IF('CRONO REF.'!H31&gt;0,'CRONO REF.'!H31,0)</f>
        <v>0</v>
      </c>
      <c r="I32" s="244" t="n">
        <f aca="false">H32</f>
        <v>0</v>
      </c>
      <c r="J32" s="248" t="n">
        <f aca="false">IF('CRONO REF.'!J31&gt;0,'CRONO REF.'!J31,0)</f>
        <v>0</v>
      </c>
      <c r="K32" s="244" t="n">
        <f aca="false">I32+J32</f>
        <v>0</v>
      </c>
      <c r="L32" s="248" t="n">
        <f aca="false">IF('CRONO REF.'!L31&gt;0,'CRONO REF.'!L31,0)</f>
        <v>0</v>
      </c>
      <c r="M32" s="244" t="n">
        <f aca="false">K32+L32</f>
        <v>0</v>
      </c>
      <c r="N32" s="248" t="n">
        <f aca="false">IF('CRONO REF.'!N31&gt;0,'CRONO REF.'!N31,0)</f>
        <v>0</v>
      </c>
      <c r="O32" s="244" t="n">
        <f aca="false">M32+N32</f>
        <v>0</v>
      </c>
      <c r="P32" s="248" t="n">
        <f aca="false">IF('CRONO REF.'!P31&gt;0,'CRONO REF.'!P31,0)</f>
        <v>0</v>
      </c>
      <c r="Q32" s="244" t="n">
        <f aca="false">O32+P32</f>
        <v>0</v>
      </c>
      <c r="R32" s="248" t="n">
        <f aca="false">IF('CRONO REF.'!R31&gt;0,'CRONO REF.'!R31,0)</f>
        <v>0</v>
      </c>
      <c r="S32" s="250" t="n">
        <f aca="false">Q32+R32</f>
        <v>0</v>
      </c>
      <c r="T32" s="248" t="n">
        <f aca="false">IF('CRONO REF.'!T31&gt;0,'CRONO REF.'!T31,0)</f>
        <v>0</v>
      </c>
      <c r="U32" s="244" t="n">
        <f aca="false">S32+T32</f>
        <v>0</v>
      </c>
      <c r="V32" s="248" t="n">
        <f aca="false">IF('CRONO REF.'!V31&gt;0,'CRONO REF.'!V31,0)</f>
        <v>0</v>
      </c>
      <c r="W32" s="244" t="n">
        <f aca="false">U32+V32</f>
        <v>0</v>
      </c>
      <c r="X32" s="248" t="n">
        <f aca="false">IF('CRONO REF.'!X31&gt;0,'CRONO REF.'!X31,0)</f>
        <v>0</v>
      </c>
      <c r="Y32" s="244" t="n">
        <f aca="false">W32+X32</f>
        <v>0</v>
      </c>
      <c r="Z32" s="248" t="n">
        <f aca="false">IF('CRONO REF.'!Z31&gt;0,'CRONO REF.'!Z31,0)</f>
        <v>0</v>
      </c>
      <c r="AA32" s="244" t="n">
        <f aca="false">Y32+Z32</f>
        <v>0</v>
      </c>
      <c r="AB32" s="248" t="n">
        <f aca="false">IF('CRONO REF.'!AB31&gt;0,'CRONO REF.'!AB31,0)</f>
        <v>0</v>
      </c>
      <c r="AC32" s="244" t="n">
        <f aca="false">AA32+AB32</f>
        <v>0</v>
      </c>
      <c r="AD32" s="248" t="n">
        <f aca="false">IF('CRONO REF.'!AD31&gt;0,'CRONO REF.'!AD31,0)</f>
        <v>0</v>
      </c>
      <c r="AE32" s="250" t="n">
        <f aca="false">AC32+AD32</f>
        <v>0</v>
      </c>
      <c r="AF32" s="248" t="n">
        <f aca="false">IF('CRONO REF.'!AF31&gt;0,'CRONO REF.'!AF31,0)</f>
        <v>0</v>
      </c>
      <c r="AG32" s="244" t="n">
        <f aca="false">AE32+AF32</f>
        <v>0</v>
      </c>
      <c r="AH32" s="248" t="n">
        <f aca="false">IF('CRONO REF.'!AH31&gt;0,'CRONO REF.'!AH31,0)</f>
        <v>0</v>
      </c>
      <c r="AI32" s="244" t="n">
        <f aca="false">AG32+AH32</f>
        <v>0</v>
      </c>
      <c r="AJ32" s="248" t="n">
        <f aca="false">IF('CRONO REF.'!AJ31&gt;0,'CRONO REF.'!AJ31,0)</f>
        <v>0</v>
      </c>
      <c r="AK32" s="244" t="n">
        <f aca="false">AI32+AJ32</f>
        <v>0</v>
      </c>
      <c r="AL32" s="248" t="n">
        <f aca="false">IF('CRONO REF.'!AL31&gt;0,'CRONO REF.'!AL31,0)</f>
        <v>0</v>
      </c>
      <c r="AM32" s="244" t="n">
        <f aca="false">AK32+AL32</f>
        <v>0</v>
      </c>
      <c r="AN32" s="248" t="n">
        <f aca="false">IF('CRONO REF.'!AN31&gt;0,'CRONO REF.'!AN31,0)</f>
        <v>0</v>
      </c>
      <c r="AO32" s="244" t="n">
        <f aca="false">AM32+AN32</f>
        <v>0</v>
      </c>
      <c r="AP32" s="248" t="n">
        <f aca="false">IF('CRONO REF.'!AP31&gt;0,'CRONO REF.'!AP31,0)</f>
        <v>0</v>
      </c>
      <c r="AQ32" s="250" t="n">
        <f aca="false">AO32+AP32</f>
        <v>0</v>
      </c>
    </row>
    <row r="33" s="251" customFormat="true" ht="9.75" hidden="false" customHeight="true" outlineLevel="0" collapsed="false">
      <c r="B33" s="244" t="e">
        <f aca="false">G33/(SUM($G$10:$G$46))</f>
        <v>#DIV/0!</v>
      </c>
      <c r="C33" s="245" t="e">
        <f aca="false">G33*($G$48/$G$52)</f>
        <v>#DIV/0!</v>
      </c>
      <c r="D33" s="245" t="e">
        <f aca="false">G33*($G$49/$G$52)</f>
        <v>#DIV/0!</v>
      </c>
      <c r="E33" s="551" t="n">
        <f aca="false">IF('ORÇ.GLOBAL REF.'!A35&gt;'ORÇ.GLOBAL REF.'!$V$12,0,SMALL('ORÇ.GLOBAL REF.'!$U$12:$U$1011,'ORÇ.GLOBAL REF.'!A35))</f>
        <v>0</v>
      </c>
      <c r="F33" s="552" t="str">
        <f aca="false">IF('ORÇ.GLOBAL REF.'!A35&gt;'ORÇ.GLOBAL REF.'!$V$12,"",VLOOKUP(E33,'ORÇ.GLOBAL REF.'!$B$12:$E$1011,2,FALSE()))</f>
        <v/>
      </c>
      <c r="G33" s="244" t="n">
        <f aca="false">IFERROR(IF(E33=0,0,VLOOKUP(E33,'ORÇ.GLOBAL EMPRESA'!$B$12:$H$1011,7,FALSE())),0)</f>
        <v>0</v>
      </c>
      <c r="H33" s="248" t="n">
        <f aca="false">IF('CRONO REF.'!H32&gt;0,'CRONO REF.'!H32,0)</f>
        <v>0</v>
      </c>
      <c r="I33" s="244" t="n">
        <f aca="false">H33</f>
        <v>0</v>
      </c>
      <c r="J33" s="248" t="n">
        <f aca="false">IF('CRONO REF.'!J32&gt;0,'CRONO REF.'!J32,0)</f>
        <v>0</v>
      </c>
      <c r="K33" s="244" t="n">
        <f aca="false">I33+J33</f>
        <v>0</v>
      </c>
      <c r="L33" s="248" t="n">
        <f aca="false">IF('CRONO REF.'!L32&gt;0,'CRONO REF.'!L32,0)</f>
        <v>0</v>
      </c>
      <c r="M33" s="244" t="n">
        <f aca="false">K33+L33</f>
        <v>0</v>
      </c>
      <c r="N33" s="248" t="n">
        <f aca="false">IF('CRONO REF.'!N32&gt;0,'CRONO REF.'!N32,0)</f>
        <v>0</v>
      </c>
      <c r="O33" s="244" t="n">
        <f aca="false">M33+N33</f>
        <v>0</v>
      </c>
      <c r="P33" s="248" t="n">
        <f aca="false">IF('CRONO REF.'!P32&gt;0,'CRONO REF.'!P32,0)</f>
        <v>0</v>
      </c>
      <c r="Q33" s="244" t="n">
        <f aca="false">O33+P33</f>
        <v>0</v>
      </c>
      <c r="R33" s="248" t="n">
        <f aca="false">IF('CRONO REF.'!R32&gt;0,'CRONO REF.'!R32,0)</f>
        <v>0</v>
      </c>
      <c r="S33" s="250" t="n">
        <f aca="false">Q33+R33</f>
        <v>0</v>
      </c>
      <c r="T33" s="248" t="n">
        <f aca="false">IF('CRONO REF.'!T32&gt;0,'CRONO REF.'!T32,0)</f>
        <v>0</v>
      </c>
      <c r="U33" s="244" t="n">
        <f aca="false">S33+T33</f>
        <v>0</v>
      </c>
      <c r="V33" s="248" t="n">
        <f aca="false">IF('CRONO REF.'!V32&gt;0,'CRONO REF.'!V32,0)</f>
        <v>0</v>
      </c>
      <c r="W33" s="244" t="n">
        <f aca="false">U33+V33</f>
        <v>0</v>
      </c>
      <c r="X33" s="248" t="n">
        <f aca="false">IF('CRONO REF.'!X32&gt;0,'CRONO REF.'!X32,0)</f>
        <v>0</v>
      </c>
      <c r="Y33" s="244" t="n">
        <f aca="false">W33+X33</f>
        <v>0</v>
      </c>
      <c r="Z33" s="248" t="n">
        <f aca="false">IF('CRONO REF.'!Z32&gt;0,'CRONO REF.'!Z32,0)</f>
        <v>0</v>
      </c>
      <c r="AA33" s="244" t="n">
        <f aca="false">Y33+Z33</f>
        <v>0</v>
      </c>
      <c r="AB33" s="248" t="n">
        <f aca="false">IF('CRONO REF.'!AB32&gt;0,'CRONO REF.'!AB32,0)</f>
        <v>0</v>
      </c>
      <c r="AC33" s="244" t="n">
        <f aca="false">AA33+AB33</f>
        <v>0</v>
      </c>
      <c r="AD33" s="248" t="n">
        <f aca="false">IF('CRONO REF.'!AD32&gt;0,'CRONO REF.'!AD32,0)</f>
        <v>0</v>
      </c>
      <c r="AE33" s="250" t="n">
        <f aca="false">AC33+AD33</f>
        <v>0</v>
      </c>
      <c r="AF33" s="248" t="n">
        <f aca="false">IF('CRONO REF.'!AF32&gt;0,'CRONO REF.'!AF32,0)</f>
        <v>0</v>
      </c>
      <c r="AG33" s="244" t="n">
        <f aca="false">AE33+AF33</f>
        <v>0</v>
      </c>
      <c r="AH33" s="248" t="n">
        <f aca="false">IF('CRONO REF.'!AH32&gt;0,'CRONO REF.'!AH32,0)</f>
        <v>0</v>
      </c>
      <c r="AI33" s="244" t="n">
        <f aca="false">AG33+AH33</f>
        <v>0</v>
      </c>
      <c r="AJ33" s="248" t="n">
        <f aca="false">IF('CRONO REF.'!AJ32&gt;0,'CRONO REF.'!AJ32,0)</f>
        <v>0</v>
      </c>
      <c r="AK33" s="244" t="n">
        <f aca="false">AI33+AJ33</f>
        <v>0</v>
      </c>
      <c r="AL33" s="248" t="n">
        <f aca="false">IF('CRONO REF.'!AL32&gt;0,'CRONO REF.'!AL32,0)</f>
        <v>0</v>
      </c>
      <c r="AM33" s="244" t="n">
        <f aca="false">AK33+AL33</f>
        <v>0</v>
      </c>
      <c r="AN33" s="248" t="n">
        <f aca="false">IF('CRONO REF.'!AN32&gt;0,'CRONO REF.'!AN32,0)</f>
        <v>0</v>
      </c>
      <c r="AO33" s="244" t="n">
        <f aca="false">AM33+AN33</f>
        <v>0</v>
      </c>
      <c r="AP33" s="248" t="n">
        <f aca="false">IF('CRONO REF.'!AP32&gt;0,'CRONO REF.'!AP32,0)</f>
        <v>0</v>
      </c>
      <c r="AQ33" s="250" t="n">
        <f aca="false">AO33+AP33</f>
        <v>0</v>
      </c>
    </row>
    <row r="34" s="251" customFormat="true" ht="9.75" hidden="false" customHeight="true" outlineLevel="0" collapsed="false">
      <c r="B34" s="244" t="e">
        <f aca="false">G34/(SUM($G$10:$G$46))</f>
        <v>#DIV/0!</v>
      </c>
      <c r="C34" s="245" t="e">
        <f aca="false">G34*($G$48/$G$52)</f>
        <v>#DIV/0!</v>
      </c>
      <c r="D34" s="245" t="e">
        <f aca="false">G34*($G$49/$G$52)</f>
        <v>#DIV/0!</v>
      </c>
      <c r="E34" s="551" t="n">
        <f aca="false">IF('ORÇ.GLOBAL REF.'!A36&gt;'ORÇ.GLOBAL REF.'!$V$12,0,SMALL('ORÇ.GLOBAL REF.'!$U$12:$U$1011,'ORÇ.GLOBAL REF.'!A36))</f>
        <v>0</v>
      </c>
      <c r="F34" s="552" t="str">
        <f aca="false">IF('ORÇ.GLOBAL REF.'!A36&gt;'ORÇ.GLOBAL REF.'!$V$12,"",VLOOKUP(E34,'ORÇ.GLOBAL REF.'!$B$12:$E$1011,2,FALSE()))</f>
        <v/>
      </c>
      <c r="G34" s="244" t="n">
        <f aca="false">IFERROR(IF(E34=0,0,VLOOKUP(E34,'ORÇ.GLOBAL EMPRESA'!$B$12:$H$1011,7,FALSE())),0)</f>
        <v>0</v>
      </c>
      <c r="H34" s="248" t="n">
        <f aca="false">IF('CRONO REF.'!H33&gt;0,'CRONO REF.'!H33,0)</f>
        <v>0</v>
      </c>
      <c r="I34" s="244" t="n">
        <f aca="false">H34</f>
        <v>0</v>
      </c>
      <c r="J34" s="248" t="n">
        <f aca="false">IF('CRONO REF.'!J33&gt;0,'CRONO REF.'!J33,0)</f>
        <v>0</v>
      </c>
      <c r="K34" s="244" t="n">
        <f aca="false">I34+J34</f>
        <v>0</v>
      </c>
      <c r="L34" s="248" t="n">
        <f aca="false">IF('CRONO REF.'!L33&gt;0,'CRONO REF.'!L33,0)</f>
        <v>0</v>
      </c>
      <c r="M34" s="244" t="n">
        <f aca="false">K34+L34</f>
        <v>0</v>
      </c>
      <c r="N34" s="248" t="n">
        <f aca="false">IF('CRONO REF.'!N33&gt;0,'CRONO REF.'!N33,0)</f>
        <v>0</v>
      </c>
      <c r="O34" s="244" t="n">
        <f aca="false">M34+N34</f>
        <v>0</v>
      </c>
      <c r="P34" s="248" t="n">
        <f aca="false">IF('CRONO REF.'!P33&gt;0,'CRONO REF.'!P33,0)</f>
        <v>0</v>
      </c>
      <c r="Q34" s="244" t="n">
        <f aca="false">O34+P34</f>
        <v>0</v>
      </c>
      <c r="R34" s="248" t="n">
        <f aca="false">IF('CRONO REF.'!R33&gt;0,'CRONO REF.'!R33,0)</f>
        <v>0</v>
      </c>
      <c r="S34" s="250" t="n">
        <f aca="false">Q34+R34</f>
        <v>0</v>
      </c>
      <c r="T34" s="248" t="n">
        <f aca="false">IF('CRONO REF.'!T33&gt;0,'CRONO REF.'!T33,0)</f>
        <v>0</v>
      </c>
      <c r="U34" s="244" t="n">
        <f aca="false">S34+T34</f>
        <v>0</v>
      </c>
      <c r="V34" s="248" t="n">
        <f aca="false">IF('CRONO REF.'!V33&gt;0,'CRONO REF.'!V33,0)</f>
        <v>0</v>
      </c>
      <c r="W34" s="244" t="n">
        <f aca="false">U34+V34</f>
        <v>0</v>
      </c>
      <c r="X34" s="248" t="n">
        <f aca="false">IF('CRONO REF.'!X33&gt;0,'CRONO REF.'!X33,0)</f>
        <v>0</v>
      </c>
      <c r="Y34" s="244" t="n">
        <f aca="false">W34+X34</f>
        <v>0</v>
      </c>
      <c r="Z34" s="248" t="n">
        <f aca="false">IF('CRONO REF.'!Z33&gt;0,'CRONO REF.'!Z33,0)</f>
        <v>0</v>
      </c>
      <c r="AA34" s="244" t="n">
        <f aca="false">Y34+Z34</f>
        <v>0</v>
      </c>
      <c r="AB34" s="248" t="n">
        <f aca="false">IF('CRONO REF.'!AB33&gt;0,'CRONO REF.'!AB33,0)</f>
        <v>0</v>
      </c>
      <c r="AC34" s="244" t="n">
        <f aca="false">AA34+AB34</f>
        <v>0</v>
      </c>
      <c r="AD34" s="248" t="n">
        <f aca="false">IF('CRONO REF.'!AD33&gt;0,'CRONO REF.'!AD33,0)</f>
        <v>0</v>
      </c>
      <c r="AE34" s="250" t="n">
        <f aca="false">AC34+AD34</f>
        <v>0</v>
      </c>
      <c r="AF34" s="248" t="n">
        <f aca="false">IF('CRONO REF.'!AF33&gt;0,'CRONO REF.'!AF33,0)</f>
        <v>0</v>
      </c>
      <c r="AG34" s="244" t="n">
        <f aca="false">AE34+AF34</f>
        <v>0</v>
      </c>
      <c r="AH34" s="248" t="n">
        <f aca="false">IF('CRONO REF.'!AH33&gt;0,'CRONO REF.'!AH33,0)</f>
        <v>0</v>
      </c>
      <c r="AI34" s="244" t="n">
        <f aca="false">AG34+AH34</f>
        <v>0</v>
      </c>
      <c r="AJ34" s="248" t="n">
        <f aca="false">IF('CRONO REF.'!AJ33&gt;0,'CRONO REF.'!AJ33,0)</f>
        <v>0</v>
      </c>
      <c r="AK34" s="244" t="n">
        <f aca="false">AI34+AJ34</f>
        <v>0</v>
      </c>
      <c r="AL34" s="248" t="n">
        <f aca="false">IF('CRONO REF.'!AL33&gt;0,'CRONO REF.'!AL33,0)</f>
        <v>0</v>
      </c>
      <c r="AM34" s="244" t="n">
        <f aca="false">AK34+AL34</f>
        <v>0</v>
      </c>
      <c r="AN34" s="248" t="n">
        <f aca="false">IF('CRONO REF.'!AN33&gt;0,'CRONO REF.'!AN33,0)</f>
        <v>0</v>
      </c>
      <c r="AO34" s="244" t="n">
        <f aca="false">AM34+AN34</f>
        <v>0</v>
      </c>
      <c r="AP34" s="248" t="n">
        <f aca="false">IF('CRONO REF.'!AP33&gt;0,'CRONO REF.'!AP33,0)</f>
        <v>0</v>
      </c>
      <c r="AQ34" s="250" t="n">
        <f aca="false">AO34+AP34</f>
        <v>0</v>
      </c>
    </row>
    <row r="35" s="251" customFormat="true" ht="9.75" hidden="false" customHeight="true" outlineLevel="0" collapsed="false">
      <c r="B35" s="244" t="e">
        <f aca="false">G35/(SUM($G$10:$G$46))</f>
        <v>#DIV/0!</v>
      </c>
      <c r="C35" s="245" t="e">
        <f aca="false">G35*($G$48/$G$52)</f>
        <v>#DIV/0!</v>
      </c>
      <c r="D35" s="245" t="e">
        <f aca="false">G35*($G$49/$G$52)</f>
        <v>#DIV/0!</v>
      </c>
      <c r="E35" s="551" t="n">
        <f aca="false">IF('ORÇ.GLOBAL REF.'!A37&gt;'ORÇ.GLOBAL REF.'!$V$12,0,SMALL('ORÇ.GLOBAL REF.'!$U$12:$U$1011,'ORÇ.GLOBAL REF.'!A37))</f>
        <v>0</v>
      </c>
      <c r="F35" s="552" t="str">
        <f aca="false">IF('ORÇ.GLOBAL REF.'!A37&gt;'ORÇ.GLOBAL REF.'!$V$12,"",VLOOKUP(E35,'ORÇ.GLOBAL REF.'!$B$12:$E$1011,2,FALSE()))</f>
        <v/>
      </c>
      <c r="G35" s="244" t="n">
        <f aca="false">IFERROR(IF(E35=0,0,VLOOKUP(E35,'ORÇ.GLOBAL EMPRESA'!$B$12:$H$1011,7,FALSE())),0)</f>
        <v>0</v>
      </c>
      <c r="H35" s="248" t="n">
        <f aca="false">IF('CRONO REF.'!H34&gt;0,'CRONO REF.'!H34,0)</f>
        <v>0</v>
      </c>
      <c r="I35" s="244" t="n">
        <f aca="false">H35</f>
        <v>0</v>
      </c>
      <c r="J35" s="248" t="n">
        <f aca="false">IF('CRONO REF.'!J34&gt;0,'CRONO REF.'!J34,0)</f>
        <v>0</v>
      </c>
      <c r="K35" s="244" t="n">
        <f aca="false">I35+J35</f>
        <v>0</v>
      </c>
      <c r="L35" s="248" t="n">
        <f aca="false">IF('CRONO REF.'!L34&gt;0,'CRONO REF.'!L34,0)</f>
        <v>0</v>
      </c>
      <c r="M35" s="244" t="n">
        <f aca="false">K35+L35</f>
        <v>0</v>
      </c>
      <c r="N35" s="248" t="n">
        <f aca="false">IF('CRONO REF.'!N34&gt;0,'CRONO REF.'!N34,0)</f>
        <v>0</v>
      </c>
      <c r="O35" s="244" t="n">
        <f aca="false">M35+N35</f>
        <v>0</v>
      </c>
      <c r="P35" s="248" t="n">
        <f aca="false">IF('CRONO REF.'!P34&gt;0,'CRONO REF.'!P34,0)</f>
        <v>0</v>
      </c>
      <c r="Q35" s="244" t="n">
        <f aca="false">O35+P35</f>
        <v>0</v>
      </c>
      <c r="R35" s="248" t="n">
        <f aca="false">IF('CRONO REF.'!R34&gt;0,'CRONO REF.'!R34,0)</f>
        <v>0</v>
      </c>
      <c r="S35" s="250" t="n">
        <f aca="false">Q35+R35</f>
        <v>0</v>
      </c>
      <c r="T35" s="248" t="n">
        <f aca="false">IF('CRONO REF.'!T34&gt;0,'CRONO REF.'!T34,0)</f>
        <v>0</v>
      </c>
      <c r="U35" s="244" t="n">
        <f aca="false">S35+T35</f>
        <v>0</v>
      </c>
      <c r="V35" s="248" t="n">
        <f aca="false">IF('CRONO REF.'!V34&gt;0,'CRONO REF.'!V34,0)</f>
        <v>0</v>
      </c>
      <c r="W35" s="244" t="n">
        <f aca="false">U35+V35</f>
        <v>0</v>
      </c>
      <c r="X35" s="248" t="n">
        <f aca="false">IF('CRONO REF.'!X34&gt;0,'CRONO REF.'!X34,0)</f>
        <v>0</v>
      </c>
      <c r="Y35" s="244" t="n">
        <f aca="false">W35+X35</f>
        <v>0</v>
      </c>
      <c r="Z35" s="248" t="n">
        <f aca="false">IF('CRONO REF.'!Z34&gt;0,'CRONO REF.'!Z34,0)</f>
        <v>0</v>
      </c>
      <c r="AA35" s="244" t="n">
        <f aca="false">Y35+Z35</f>
        <v>0</v>
      </c>
      <c r="AB35" s="248" t="n">
        <f aca="false">IF('CRONO REF.'!AB34&gt;0,'CRONO REF.'!AB34,0)</f>
        <v>0</v>
      </c>
      <c r="AC35" s="244" t="n">
        <f aca="false">AA35+AB35</f>
        <v>0</v>
      </c>
      <c r="AD35" s="248" t="n">
        <f aca="false">IF('CRONO REF.'!AD34&gt;0,'CRONO REF.'!AD34,0)</f>
        <v>0</v>
      </c>
      <c r="AE35" s="250" t="n">
        <f aca="false">AC35+AD35</f>
        <v>0</v>
      </c>
      <c r="AF35" s="248" t="n">
        <f aca="false">IF('CRONO REF.'!AF34&gt;0,'CRONO REF.'!AF34,0)</f>
        <v>0</v>
      </c>
      <c r="AG35" s="244" t="n">
        <f aca="false">AE35+AF35</f>
        <v>0</v>
      </c>
      <c r="AH35" s="248" t="n">
        <f aca="false">IF('CRONO REF.'!AH34&gt;0,'CRONO REF.'!AH34,0)</f>
        <v>0</v>
      </c>
      <c r="AI35" s="244" t="n">
        <f aca="false">AG35+AH35</f>
        <v>0</v>
      </c>
      <c r="AJ35" s="248" t="n">
        <f aca="false">IF('CRONO REF.'!AJ34&gt;0,'CRONO REF.'!AJ34,0)</f>
        <v>0</v>
      </c>
      <c r="AK35" s="244" t="n">
        <f aca="false">AI35+AJ35</f>
        <v>0</v>
      </c>
      <c r="AL35" s="248" t="n">
        <f aca="false">IF('CRONO REF.'!AL34&gt;0,'CRONO REF.'!AL34,0)</f>
        <v>0</v>
      </c>
      <c r="AM35" s="244" t="n">
        <f aca="false">AK35+AL35</f>
        <v>0</v>
      </c>
      <c r="AN35" s="248" t="n">
        <f aca="false">IF('CRONO REF.'!AN34&gt;0,'CRONO REF.'!AN34,0)</f>
        <v>0</v>
      </c>
      <c r="AO35" s="244" t="n">
        <f aca="false">AM35+AN35</f>
        <v>0</v>
      </c>
      <c r="AP35" s="248" t="n">
        <f aca="false">IF('CRONO REF.'!AP34&gt;0,'CRONO REF.'!AP34,0)</f>
        <v>0</v>
      </c>
      <c r="AQ35" s="250" t="n">
        <f aca="false">AO35+AP35</f>
        <v>0</v>
      </c>
    </row>
    <row r="36" s="251" customFormat="true" ht="9.75" hidden="false" customHeight="true" outlineLevel="0" collapsed="false">
      <c r="B36" s="244" t="e">
        <f aca="false">G36/(SUM($G$10:$G$46))</f>
        <v>#DIV/0!</v>
      </c>
      <c r="C36" s="245" t="e">
        <f aca="false">G36*($G$48/$G$52)</f>
        <v>#DIV/0!</v>
      </c>
      <c r="D36" s="245" t="e">
        <f aca="false">G36*($G$49/$G$52)</f>
        <v>#DIV/0!</v>
      </c>
      <c r="E36" s="551" t="n">
        <f aca="false">IF('ORÇ.GLOBAL REF.'!A38&gt;'ORÇ.GLOBAL REF.'!$V$12,0,SMALL('ORÇ.GLOBAL REF.'!$U$12:$U$1011,'ORÇ.GLOBAL REF.'!A38))</f>
        <v>0</v>
      </c>
      <c r="F36" s="552" t="str">
        <f aca="false">IF('ORÇ.GLOBAL REF.'!A38&gt;'ORÇ.GLOBAL REF.'!$V$12,"",VLOOKUP(E36,'ORÇ.GLOBAL REF.'!$B$12:$E$1011,2,FALSE()))</f>
        <v/>
      </c>
      <c r="G36" s="244" t="n">
        <f aca="false">IFERROR(IF(E36=0,0,VLOOKUP(E36,'ORÇ.GLOBAL EMPRESA'!$B$12:$H$1011,7,FALSE())),0)</f>
        <v>0</v>
      </c>
      <c r="H36" s="248" t="n">
        <f aca="false">IF('CRONO REF.'!H35&gt;0,'CRONO REF.'!H35,0)</f>
        <v>0</v>
      </c>
      <c r="I36" s="244" t="n">
        <f aca="false">H36</f>
        <v>0</v>
      </c>
      <c r="J36" s="248" t="n">
        <f aca="false">IF('CRONO REF.'!J35&gt;0,'CRONO REF.'!J35,0)</f>
        <v>0</v>
      </c>
      <c r="K36" s="244" t="n">
        <f aca="false">I36+J36</f>
        <v>0</v>
      </c>
      <c r="L36" s="248" t="n">
        <f aca="false">IF('CRONO REF.'!L35&gt;0,'CRONO REF.'!L35,0)</f>
        <v>0</v>
      </c>
      <c r="M36" s="244" t="n">
        <f aca="false">K36+L36</f>
        <v>0</v>
      </c>
      <c r="N36" s="248" t="n">
        <f aca="false">IF('CRONO REF.'!N35&gt;0,'CRONO REF.'!N35,0)</f>
        <v>0</v>
      </c>
      <c r="O36" s="244" t="n">
        <f aca="false">M36+N36</f>
        <v>0</v>
      </c>
      <c r="P36" s="248" t="n">
        <f aca="false">IF('CRONO REF.'!P35&gt;0,'CRONO REF.'!P35,0)</f>
        <v>0</v>
      </c>
      <c r="Q36" s="244" t="n">
        <f aca="false">O36+P36</f>
        <v>0</v>
      </c>
      <c r="R36" s="248" t="n">
        <f aca="false">IF('CRONO REF.'!R35&gt;0,'CRONO REF.'!R35,0)</f>
        <v>0</v>
      </c>
      <c r="S36" s="250" t="n">
        <f aca="false">Q36+R36</f>
        <v>0</v>
      </c>
      <c r="T36" s="248" t="n">
        <f aca="false">IF('CRONO REF.'!T35&gt;0,'CRONO REF.'!T35,0)</f>
        <v>0</v>
      </c>
      <c r="U36" s="244" t="n">
        <f aca="false">S36+T36</f>
        <v>0</v>
      </c>
      <c r="V36" s="248" t="n">
        <f aca="false">IF('CRONO REF.'!V35&gt;0,'CRONO REF.'!V35,0)</f>
        <v>0</v>
      </c>
      <c r="W36" s="244" t="n">
        <f aca="false">U36+V36</f>
        <v>0</v>
      </c>
      <c r="X36" s="248" t="n">
        <f aca="false">IF('CRONO REF.'!X35&gt;0,'CRONO REF.'!X35,0)</f>
        <v>0</v>
      </c>
      <c r="Y36" s="244" t="n">
        <f aca="false">W36+X36</f>
        <v>0</v>
      </c>
      <c r="Z36" s="248" t="n">
        <f aca="false">IF('CRONO REF.'!Z35&gt;0,'CRONO REF.'!Z35,0)</f>
        <v>0</v>
      </c>
      <c r="AA36" s="244" t="n">
        <f aca="false">Y36+Z36</f>
        <v>0</v>
      </c>
      <c r="AB36" s="248" t="n">
        <f aca="false">IF('CRONO REF.'!AB35&gt;0,'CRONO REF.'!AB35,0)</f>
        <v>0</v>
      </c>
      <c r="AC36" s="244" t="n">
        <f aca="false">AA36+AB36</f>
        <v>0</v>
      </c>
      <c r="AD36" s="248" t="n">
        <f aca="false">IF('CRONO REF.'!AD35&gt;0,'CRONO REF.'!AD35,0)</f>
        <v>0</v>
      </c>
      <c r="AE36" s="250" t="n">
        <f aca="false">AC36+AD36</f>
        <v>0</v>
      </c>
      <c r="AF36" s="248" t="n">
        <f aca="false">IF('CRONO REF.'!AF35&gt;0,'CRONO REF.'!AF35,0)</f>
        <v>0</v>
      </c>
      <c r="AG36" s="244" t="n">
        <f aca="false">AE36+AF36</f>
        <v>0</v>
      </c>
      <c r="AH36" s="248" t="n">
        <f aca="false">IF('CRONO REF.'!AH35&gt;0,'CRONO REF.'!AH35,0)</f>
        <v>0</v>
      </c>
      <c r="AI36" s="244" t="n">
        <f aca="false">AG36+AH36</f>
        <v>0</v>
      </c>
      <c r="AJ36" s="248" t="n">
        <f aca="false">IF('CRONO REF.'!AJ35&gt;0,'CRONO REF.'!AJ35,0)</f>
        <v>0</v>
      </c>
      <c r="AK36" s="244" t="n">
        <f aca="false">AI36+AJ36</f>
        <v>0</v>
      </c>
      <c r="AL36" s="248" t="n">
        <f aca="false">IF('CRONO REF.'!AL35&gt;0,'CRONO REF.'!AL35,0)</f>
        <v>0</v>
      </c>
      <c r="AM36" s="244" t="n">
        <f aca="false">AK36+AL36</f>
        <v>0</v>
      </c>
      <c r="AN36" s="248" t="n">
        <f aca="false">IF('CRONO REF.'!AN35&gt;0,'CRONO REF.'!AN35,0)</f>
        <v>0</v>
      </c>
      <c r="AO36" s="244" t="n">
        <f aca="false">AM36+AN36</f>
        <v>0</v>
      </c>
      <c r="AP36" s="248" t="n">
        <f aca="false">IF('CRONO REF.'!AP35&gt;0,'CRONO REF.'!AP35,0)</f>
        <v>0</v>
      </c>
      <c r="AQ36" s="250" t="n">
        <f aca="false">AO36+AP36</f>
        <v>0</v>
      </c>
    </row>
    <row r="37" s="251" customFormat="true" ht="9.75" hidden="false" customHeight="true" outlineLevel="0" collapsed="false">
      <c r="B37" s="244" t="e">
        <f aca="false">G37/(SUM($G$10:$G$46))</f>
        <v>#DIV/0!</v>
      </c>
      <c r="C37" s="245" t="e">
        <f aca="false">G37*($G$48/$G$52)</f>
        <v>#DIV/0!</v>
      </c>
      <c r="D37" s="245" t="e">
        <f aca="false">G37*($G$49/$G$52)</f>
        <v>#DIV/0!</v>
      </c>
      <c r="E37" s="551" t="n">
        <f aca="false">IF('ORÇ.GLOBAL REF.'!A39&gt;'ORÇ.GLOBAL REF.'!$V$12,0,SMALL('ORÇ.GLOBAL REF.'!$U$12:$U$1011,'ORÇ.GLOBAL REF.'!A39))</f>
        <v>0</v>
      </c>
      <c r="F37" s="552" t="str">
        <f aca="false">IF('ORÇ.GLOBAL REF.'!A39&gt;'ORÇ.GLOBAL REF.'!$V$12,"",VLOOKUP(E37,'ORÇ.GLOBAL REF.'!$B$12:$E$1011,2,FALSE()))</f>
        <v/>
      </c>
      <c r="G37" s="244" t="n">
        <f aca="false">IFERROR(IF(E37=0,0,VLOOKUP(E37,'ORÇ.GLOBAL EMPRESA'!$B$12:$H$1011,7,FALSE())),0)</f>
        <v>0</v>
      </c>
      <c r="H37" s="248" t="n">
        <f aca="false">IF('CRONO REF.'!H36&gt;0,'CRONO REF.'!H36,0)</f>
        <v>0</v>
      </c>
      <c r="I37" s="244" t="n">
        <f aca="false">H37</f>
        <v>0</v>
      </c>
      <c r="J37" s="248" t="n">
        <f aca="false">IF('CRONO REF.'!J36&gt;0,'CRONO REF.'!J36,0)</f>
        <v>0</v>
      </c>
      <c r="K37" s="244" t="n">
        <f aca="false">I37+J37</f>
        <v>0</v>
      </c>
      <c r="L37" s="248" t="n">
        <f aca="false">IF('CRONO REF.'!L36&gt;0,'CRONO REF.'!L36,0)</f>
        <v>0</v>
      </c>
      <c r="M37" s="244" t="n">
        <f aca="false">K37+L37</f>
        <v>0</v>
      </c>
      <c r="N37" s="248" t="n">
        <f aca="false">IF('CRONO REF.'!N36&gt;0,'CRONO REF.'!N36,0)</f>
        <v>0</v>
      </c>
      <c r="O37" s="244" t="n">
        <f aca="false">M37+N37</f>
        <v>0</v>
      </c>
      <c r="P37" s="248" t="n">
        <f aca="false">IF('CRONO REF.'!P36&gt;0,'CRONO REF.'!P36,0)</f>
        <v>0</v>
      </c>
      <c r="Q37" s="244" t="n">
        <f aca="false">O37+P37</f>
        <v>0</v>
      </c>
      <c r="R37" s="248" t="n">
        <f aca="false">IF('CRONO REF.'!R36&gt;0,'CRONO REF.'!R36,0)</f>
        <v>0</v>
      </c>
      <c r="S37" s="250" t="n">
        <f aca="false">Q37+R37</f>
        <v>0</v>
      </c>
      <c r="T37" s="248" t="n">
        <f aca="false">IF('CRONO REF.'!T36&gt;0,'CRONO REF.'!T36,0)</f>
        <v>0</v>
      </c>
      <c r="U37" s="244" t="n">
        <f aca="false">S37+T37</f>
        <v>0</v>
      </c>
      <c r="V37" s="248" t="n">
        <f aca="false">IF('CRONO REF.'!V36&gt;0,'CRONO REF.'!V36,0)</f>
        <v>0</v>
      </c>
      <c r="W37" s="244" t="n">
        <f aca="false">U37+V37</f>
        <v>0</v>
      </c>
      <c r="X37" s="248" t="n">
        <f aca="false">IF('CRONO REF.'!X36&gt;0,'CRONO REF.'!X36,0)</f>
        <v>0</v>
      </c>
      <c r="Y37" s="244" t="n">
        <f aca="false">W37+X37</f>
        <v>0</v>
      </c>
      <c r="Z37" s="248" t="n">
        <f aca="false">IF('CRONO REF.'!Z36&gt;0,'CRONO REF.'!Z36,0)</f>
        <v>0</v>
      </c>
      <c r="AA37" s="244" t="n">
        <f aca="false">Y37+Z37</f>
        <v>0</v>
      </c>
      <c r="AB37" s="248" t="n">
        <f aca="false">IF('CRONO REF.'!AB36&gt;0,'CRONO REF.'!AB36,0)</f>
        <v>0</v>
      </c>
      <c r="AC37" s="244" t="n">
        <f aca="false">AA37+AB37</f>
        <v>0</v>
      </c>
      <c r="AD37" s="248" t="n">
        <f aca="false">IF('CRONO REF.'!AD36&gt;0,'CRONO REF.'!AD36,0)</f>
        <v>0</v>
      </c>
      <c r="AE37" s="250" t="n">
        <f aca="false">AC37+AD37</f>
        <v>0</v>
      </c>
      <c r="AF37" s="248" t="n">
        <f aca="false">IF('CRONO REF.'!AF36&gt;0,'CRONO REF.'!AF36,0)</f>
        <v>0</v>
      </c>
      <c r="AG37" s="244" t="n">
        <f aca="false">AE37+AF37</f>
        <v>0</v>
      </c>
      <c r="AH37" s="248" t="n">
        <f aca="false">IF('CRONO REF.'!AH36&gt;0,'CRONO REF.'!AH36,0)</f>
        <v>0</v>
      </c>
      <c r="AI37" s="244" t="n">
        <f aca="false">AG37+AH37</f>
        <v>0</v>
      </c>
      <c r="AJ37" s="248" t="n">
        <f aca="false">IF('CRONO REF.'!AJ36&gt;0,'CRONO REF.'!AJ36,0)</f>
        <v>0</v>
      </c>
      <c r="AK37" s="244" t="n">
        <f aca="false">AI37+AJ37</f>
        <v>0</v>
      </c>
      <c r="AL37" s="248" t="n">
        <f aca="false">IF('CRONO REF.'!AL36&gt;0,'CRONO REF.'!AL36,0)</f>
        <v>0</v>
      </c>
      <c r="AM37" s="244" t="n">
        <f aca="false">AK37+AL37</f>
        <v>0</v>
      </c>
      <c r="AN37" s="248" t="n">
        <f aca="false">IF('CRONO REF.'!AN36&gt;0,'CRONO REF.'!AN36,0)</f>
        <v>0</v>
      </c>
      <c r="AO37" s="244" t="n">
        <f aca="false">AM37+AN37</f>
        <v>0</v>
      </c>
      <c r="AP37" s="248" t="n">
        <f aca="false">IF('CRONO REF.'!AP36&gt;0,'CRONO REF.'!AP36,0)</f>
        <v>0</v>
      </c>
      <c r="AQ37" s="250" t="n">
        <f aca="false">AO37+AP37</f>
        <v>0</v>
      </c>
    </row>
    <row r="38" customFormat="false" ht="9.75" hidden="false" customHeight="true" outlineLevel="0" collapsed="false">
      <c r="B38" s="244" t="e">
        <f aca="false">G38/(SUM($G$10:$G$46))</f>
        <v>#DIV/0!</v>
      </c>
      <c r="C38" s="245" t="e">
        <f aca="false">G38*($G$48/$G$52)</f>
        <v>#DIV/0!</v>
      </c>
      <c r="D38" s="245" t="e">
        <f aca="false">G38*($G$49/$G$52)</f>
        <v>#DIV/0!</v>
      </c>
      <c r="E38" s="551" t="n">
        <f aca="false">IF('ORÇ.GLOBAL REF.'!A40&gt;'ORÇ.GLOBAL REF.'!$V$12,0,SMALL('ORÇ.GLOBAL REF.'!$U$12:$U$1011,'ORÇ.GLOBAL REF.'!A40))</f>
        <v>0</v>
      </c>
      <c r="F38" s="552" t="str">
        <f aca="false">IF('ORÇ.GLOBAL REF.'!A40&gt;'ORÇ.GLOBAL REF.'!$V$12,"",VLOOKUP(E38,'ORÇ.GLOBAL REF.'!$B$12:$E$1011,2,FALSE()))</f>
        <v/>
      </c>
      <c r="G38" s="244" t="n">
        <f aca="false">IFERROR(IF(E38=0,0,VLOOKUP(E38,'ORÇ.GLOBAL EMPRESA'!$B$12:$H$1011,7,FALSE())),0)</f>
        <v>0</v>
      </c>
      <c r="H38" s="248" t="n">
        <f aca="false">IF('CRONO REF.'!H37&gt;0,'CRONO REF.'!H37,0)</f>
        <v>0</v>
      </c>
      <c r="I38" s="244" t="n">
        <f aca="false">H38</f>
        <v>0</v>
      </c>
      <c r="J38" s="248" t="n">
        <f aca="false">IF('CRONO REF.'!J37&gt;0,'CRONO REF.'!J37,0)</f>
        <v>0</v>
      </c>
      <c r="K38" s="244" t="n">
        <f aca="false">I38+J38</f>
        <v>0</v>
      </c>
      <c r="L38" s="248" t="n">
        <f aca="false">IF('CRONO REF.'!L37&gt;0,'CRONO REF.'!L37,0)</f>
        <v>0</v>
      </c>
      <c r="M38" s="244" t="n">
        <f aca="false">K38+L38</f>
        <v>0</v>
      </c>
      <c r="N38" s="248" t="n">
        <f aca="false">IF('CRONO REF.'!N37&gt;0,'CRONO REF.'!N37,0)</f>
        <v>0</v>
      </c>
      <c r="O38" s="244" t="n">
        <f aca="false">M38+N38</f>
        <v>0</v>
      </c>
      <c r="P38" s="248" t="n">
        <f aca="false">IF('CRONO REF.'!P37&gt;0,'CRONO REF.'!P37,0)</f>
        <v>0</v>
      </c>
      <c r="Q38" s="244" t="n">
        <f aca="false">O38+P38</f>
        <v>0</v>
      </c>
      <c r="R38" s="248" t="n">
        <f aca="false">IF('CRONO REF.'!R37&gt;0,'CRONO REF.'!R37,0)</f>
        <v>0</v>
      </c>
      <c r="S38" s="250" t="n">
        <f aca="false">Q38+R38</f>
        <v>0</v>
      </c>
      <c r="T38" s="248" t="n">
        <f aca="false">IF('CRONO REF.'!T37&gt;0,'CRONO REF.'!T37,0)</f>
        <v>0</v>
      </c>
      <c r="U38" s="244" t="n">
        <f aca="false">S38+T38</f>
        <v>0</v>
      </c>
      <c r="V38" s="248" t="n">
        <f aca="false">IF('CRONO REF.'!V37&gt;0,'CRONO REF.'!V37,0)</f>
        <v>0</v>
      </c>
      <c r="W38" s="244" t="n">
        <f aca="false">U38+V38</f>
        <v>0</v>
      </c>
      <c r="X38" s="248" t="n">
        <f aca="false">IF('CRONO REF.'!X37&gt;0,'CRONO REF.'!X37,0)</f>
        <v>0</v>
      </c>
      <c r="Y38" s="244" t="n">
        <f aca="false">W38+X38</f>
        <v>0</v>
      </c>
      <c r="Z38" s="248" t="n">
        <f aca="false">IF('CRONO REF.'!Z37&gt;0,'CRONO REF.'!Z37,0)</f>
        <v>0</v>
      </c>
      <c r="AA38" s="244" t="n">
        <f aca="false">Y38+Z38</f>
        <v>0</v>
      </c>
      <c r="AB38" s="248" t="n">
        <f aca="false">IF('CRONO REF.'!AB37&gt;0,'CRONO REF.'!AB37,0)</f>
        <v>0</v>
      </c>
      <c r="AC38" s="244" t="n">
        <f aca="false">AA38+AB38</f>
        <v>0</v>
      </c>
      <c r="AD38" s="248" t="n">
        <f aca="false">IF('CRONO REF.'!AD37&gt;0,'CRONO REF.'!AD37,0)</f>
        <v>0</v>
      </c>
      <c r="AE38" s="250" t="n">
        <f aca="false">AC38+AD38</f>
        <v>0</v>
      </c>
      <c r="AF38" s="248" t="n">
        <f aca="false">IF('CRONO REF.'!AF37&gt;0,'CRONO REF.'!AF37,0)</f>
        <v>0</v>
      </c>
      <c r="AG38" s="244" t="n">
        <f aca="false">AE38+AF38</f>
        <v>0</v>
      </c>
      <c r="AH38" s="248" t="n">
        <f aca="false">IF('CRONO REF.'!AH37&gt;0,'CRONO REF.'!AH37,0)</f>
        <v>0</v>
      </c>
      <c r="AI38" s="244" t="n">
        <f aca="false">AG38+AH38</f>
        <v>0</v>
      </c>
      <c r="AJ38" s="248" t="n">
        <f aca="false">IF('CRONO REF.'!AJ37&gt;0,'CRONO REF.'!AJ37,0)</f>
        <v>0</v>
      </c>
      <c r="AK38" s="244" t="n">
        <f aca="false">AI38+AJ38</f>
        <v>0</v>
      </c>
      <c r="AL38" s="248" t="n">
        <f aca="false">IF('CRONO REF.'!AL37&gt;0,'CRONO REF.'!AL37,0)</f>
        <v>0</v>
      </c>
      <c r="AM38" s="244" t="n">
        <f aca="false">AK38+AL38</f>
        <v>0</v>
      </c>
      <c r="AN38" s="248" t="n">
        <f aca="false">IF('CRONO REF.'!AN37&gt;0,'CRONO REF.'!AN37,0)</f>
        <v>0</v>
      </c>
      <c r="AO38" s="244" t="n">
        <f aca="false">AM38+AN38</f>
        <v>0</v>
      </c>
      <c r="AP38" s="248" t="n">
        <f aca="false">IF('CRONO REF.'!AP37&gt;0,'CRONO REF.'!AP37,0)</f>
        <v>0</v>
      </c>
      <c r="AQ38" s="250" t="n">
        <f aca="false">AO38+AP38</f>
        <v>0</v>
      </c>
    </row>
    <row r="39" customFormat="false" ht="9.75" hidden="false" customHeight="true" outlineLevel="0" collapsed="false">
      <c r="B39" s="244" t="e">
        <f aca="false">G39/(SUM($G$10:$G$46))</f>
        <v>#DIV/0!</v>
      </c>
      <c r="C39" s="245" t="e">
        <f aca="false">G39*($G$48/$G$52)</f>
        <v>#DIV/0!</v>
      </c>
      <c r="D39" s="245" t="e">
        <f aca="false">G39*($G$49/$G$52)</f>
        <v>#DIV/0!</v>
      </c>
      <c r="E39" s="551" t="n">
        <f aca="false">IF('ORÇ.GLOBAL REF.'!A41&gt;'ORÇ.GLOBAL REF.'!$V$12,0,SMALL('ORÇ.GLOBAL REF.'!$U$12:$U$1011,'ORÇ.GLOBAL REF.'!A41))</f>
        <v>0</v>
      </c>
      <c r="F39" s="552" t="str">
        <f aca="false">IF('ORÇ.GLOBAL REF.'!A41&gt;'ORÇ.GLOBAL REF.'!$V$12,"",VLOOKUP(E39,'ORÇ.GLOBAL REF.'!$B$12:$E$1011,2,FALSE()))</f>
        <v/>
      </c>
      <c r="G39" s="244" t="n">
        <f aca="false">IFERROR(IF(E39=0,0,VLOOKUP(E39,'ORÇ.GLOBAL EMPRESA'!$B$12:$H$1011,7,FALSE())),0)</f>
        <v>0</v>
      </c>
      <c r="H39" s="248" t="n">
        <f aca="false">IF('CRONO REF.'!H38&gt;0,'CRONO REF.'!H38,0)</f>
        <v>0</v>
      </c>
      <c r="I39" s="244" t="n">
        <f aca="false">H39</f>
        <v>0</v>
      </c>
      <c r="J39" s="248" t="n">
        <f aca="false">IF('CRONO REF.'!J38&gt;0,'CRONO REF.'!J38,0)</f>
        <v>0</v>
      </c>
      <c r="K39" s="244" t="n">
        <f aca="false">I39+J39</f>
        <v>0</v>
      </c>
      <c r="L39" s="248" t="n">
        <f aca="false">IF('CRONO REF.'!L38&gt;0,'CRONO REF.'!L38,0)</f>
        <v>0</v>
      </c>
      <c r="M39" s="244" t="n">
        <f aca="false">K39+L39</f>
        <v>0</v>
      </c>
      <c r="N39" s="248" t="n">
        <f aca="false">IF('CRONO REF.'!N38&gt;0,'CRONO REF.'!N38,0)</f>
        <v>0</v>
      </c>
      <c r="O39" s="244" t="n">
        <f aca="false">M39+N39</f>
        <v>0</v>
      </c>
      <c r="P39" s="248" t="n">
        <f aca="false">IF('CRONO REF.'!P38&gt;0,'CRONO REF.'!P38,0)</f>
        <v>0</v>
      </c>
      <c r="Q39" s="244" t="n">
        <f aca="false">O39+P39</f>
        <v>0</v>
      </c>
      <c r="R39" s="248" t="n">
        <f aca="false">IF('CRONO REF.'!R38&gt;0,'CRONO REF.'!R38,0)</f>
        <v>0</v>
      </c>
      <c r="S39" s="250" t="n">
        <f aca="false">Q39+R39</f>
        <v>0</v>
      </c>
      <c r="T39" s="248" t="n">
        <f aca="false">IF('CRONO REF.'!T38&gt;0,'CRONO REF.'!T38,0)</f>
        <v>0</v>
      </c>
      <c r="U39" s="244" t="n">
        <f aca="false">S39+T39</f>
        <v>0</v>
      </c>
      <c r="V39" s="248" t="n">
        <f aca="false">IF('CRONO REF.'!V38&gt;0,'CRONO REF.'!V38,0)</f>
        <v>0</v>
      </c>
      <c r="W39" s="244" t="n">
        <f aca="false">U39+V39</f>
        <v>0</v>
      </c>
      <c r="X39" s="248" t="n">
        <f aca="false">IF('CRONO REF.'!X38&gt;0,'CRONO REF.'!X38,0)</f>
        <v>0</v>
      </c>
      <c r="Y39" s="244" t="n">
        <f aca="false">W39+X39</f>
        <v>0</v>
      </c>
      <c r="Z39" s="248" t="n">
        <f aca="false">IF('CRONO REF.'!Z38&gt;0,'CRONO REF.'!Z38,0)</f>
        <v>0</v>
      </c>
      <c r="AA39" s="244" t="n">
        <f aca="false">Y39+Z39</f>
        <v>0</v>
      </c>
      <c r="AB39" s="248" t="n">
        <f aca="false">IF('CRONO REF.'!AB38&gt;0,'CRONO REF.'!AB38,0)</f>
        <v>0</v>
      </c>
      <c r="AC39" s="244" t="n">
        <f aca="false">AA39+AB39</f>
        <v>0</v>
      </c>
      <c r="AD39" s="248" t="n">
        <f aca="false">IF('CRONO REF.'!AD38&gt;0,'CRONO REF.'!AD38,0)</f>
        <v>0</v>
      </c>
      <c r="AE39" s="250" t="n">
        <f aca="false">AC39+AD39</f>
        <v>0</v>
      </c>
      <c r="AF39" s="248" t="n">
        <f aca="false">IF('CRONO REF.'!AF38&gt;0,'CRONO REF.'!AF38,0)</f>
        <v>0</v>
      </c>
      <c r="AG39" s="244" t="n">
        <f aca="false">AE39+AF39</f>
        <v>0</v>
      </c>
      <c r="AH39" s="248" t="n">
        <f aca="false">IF('CRONO REF.'!AH38&gt;0,'CRONO REF.'!AH38,0)</f>
        <v>0</v>
      </c>
      <c r="AI39" s="244" t="n">
        <f aca="false">AG39+AH39</f>
        <v>0</v>
      </c>
      <c r="AJ39" s="248" t="n">
        <f aca="false">IF('CRONO REF.'!AJ38&gt;0,'CRONO REF.'!AJ38,0)</f>
        <v>0</v>
      </c>
      <c r="AK39" s="244" t="n">
        <f aca="false">AI39+AJ39</f>
        <v>0</v>
      </c>
      <c r="AL39" s="248" t="n">
        <f aca="false">IF('CRONO REF.'!AL38&gt;0,'CRONO REF.'!AL38,0)</f>
        <v>0</v>
      </c>
      <c r="AM39" s="244" t="n">
        <f aca="false">AK39+AL39</f>
        <v>0</v>
      </c>
      <c r="AN39" s="248" t="n">
        <f aca="false">IF('CRONO REF.'!AN38&gt;0,'CRONO REF.'!AN38,0)</f>
        <v>0</v>
      </c>
      <c r="AO39" s="244" t="n">
        <f aca="false">AM39+AN39</f>
        <v>0</v>
      </c>
      <c r="AP39" s="248" t="n">
        <f aca="false">IF('CRONO REF.'!AP38&gt;0,'CRONO REF.'!AP38,0)</f>
        <v>0</v>
      </c>
      <c r="AQ39" s="250" t="n">
        <f aca="false">AO39+AP39</f>
        <v>0</v>
      </c>
    </row>
    <row r="40" customFormat="false" ht="9.75" hidden="false" customHeight="true" outlineLevel="0" collapsed="false">
      <c r="B40" s="244" t="e">
        <f aca="false">G40/(SUM($G$10:$G$46))</f>
        <v>#DIV/0!</v>
      </c>
      <c r="C40" s="245" t="e">
        <f aca="false">G40*($G$48/$G$52)</f>
        <v>#DIV/0!</v>
      </c>
      <c r="D40" s="245" t="e">
        <f aca="false">G40*($G$49/$G$52)</f>
        <v>#DIV/0!</v>
      </c>
      <c r="E40" s="551" t="n">
        <f aca="false">IF('ORÇ.GLOBAL REF.'!A42&gt;'ORÇ.GLOBAL REF.'!$V$12,0,SMALL('ORÇ.GLOBAL REF.'!$U$12:$U$1011,'ORÇ.GLOBAL REF.'!A42))</f>
        <v>0</v>
      </c>
      <c r="F40" s="552" t="str">
        <f aca="false">IF('ORÇ.GLOBAL REF.'!A42&gt;'ORÇ.GLOBAL REF.'!$V$12,"",VLOOKUP(E40,'ORÇ.GLOBAL REF.'!$B$12:$E$1011,2,FALSE()))</f>
        <v/>
      </c>
      <c r="G40" s="244" t="n">
        <f aca="false">IFERROR(IF(E40=0,0,VLOOKUP(E40,'ORÇ.GLOBAL EMPRESA'!$B$12:$H$1011,7,FALSE())),0)</f>
        <v>0</v>
      </c>
      <c r="H40" s="248" t="n">
        <f aca="false">IF('CRONO REF.'!H39&gt;0,'CRONO REF.'!H39,0)</f>
        <v>0</v>
      </c>
      <c r="I40" s="244" t="n">
        <f aca="false">H40</f>
        <v>0</v>
      </c>
      <c r="J40" s="248" t="n">
        <f aca="false">IF('CRONO REF.'!J39&gt;0,'CRONO REF.'!J39,0)</f>
        <v>0</v>
      </c>
      <c r="K40" s="244" t="n">
        <f aca="false">I40+J40</f>
        <v>0</v>
      </c>
      <c r="L40" s="248" t="n">
        <f aca="false">IF('CRONO REF.'!L39&gt;0,'CRONO REF.'!L39,0)</f>
        <v>0</v>
      </c>
      <c r="M40" s="244" t="n">
        <f aca="false">K40+L40</f>
        <v>0</v>
      </c>
      <c r="N40" s="248" t="n">
        <f aca="false">IF('CRONO REF.'!N39&gt;0,'CRONO REF.'!N39,0)</f>
        <v>0</v>
      </c>
      <c r="O40" s="244" t="n">
        <f aca="false">M40+N40</f>
        <v>0</v>
      </c>
      <c r="P40" s="248" t="n">
        <f aca="false">IF('CRONO REF.'!P39&gt;0,'CRONO REF.'!P39,0)</f>
        <v>0</v>
      </c>
      <c r="Q40" s="244" t="n">
        <f aca="false">O40+P40</f>
        <v>0</v>
      </c>
      <c r="R40" s="248" t="n">
        <f aca="false">IF('CRONO REF.'!R39&gt;0,'CRONO REF.'!R39,0)</f>
        <v>0</v>
      </c>
      <c r="S40" s="250" t="n">
        <f aca="false">Q40+R40</f>
        <v>0</v>
      </c>
      <c r="T40" s="248" t="n">
        <f aca="false">IF('CRONO REF.'!T39&gt;0,'CRONO REF.'!T39,0)</f>
        <v>0</v>
      </c>
      <c r="U40" s="244" t="n">
        <f aca="false">S40+T40</f>
        <v>0</v>
      </c>
      <c r="V40" s="248" t="n">
        <f aca="false">IF('CRONO REF.'!V39&gt;0,'CRONO REF.'!V39,0)</f>
        <v>0</v>
      </c>
      <c r="W40" s="244" t="n">
        <f aca="false">U40+V40</f>
        <v>0</v>
      </c>
      <c r="X40" s="248" t="n">
        <f aca="false">IF('CRONO REF.'!X39&gt;0,'CRONO REF.'!X39,0)</f>
        <v>0</v>
      </c>
      <c r="Y40" s="244" t="n">
        <f aca="false">W40+X40</f>
        <v>0</v>
      </c>
      <c r="Z40" s="248" t="n">
        <f aca="false">IF('CRONO REF.'!Z39&gt;0,'CRONO REF.'!Z39,0)</f>
        <v>0</v>
      </c>
      <c r="AA40" s="244" t="n">
        <f aca="false">Y40+Z40</f>
        <v>0</v>
      </c>
      <c r="AB40" s="248" t="n">
        <f aca="false">IF('CRONO REF.'!AB39&gt;0,'CRONO REF.'!AB39,0)</f>
        <v>0</v>
      </c>
      <c r="AC40" s="244" t="n">
        <f aca="false">AA40+AB40</f>
        <v>0</v>
      </c>
      <c r="AD40" s="248" t="n">
        <f aca="false">IF('CRONO REF.'!AD39&gt;0,'CRONO REF.'!AD39,0)</f>
        <v>0</v>
      </c>
      <c r="AE40" s="250" t="n">
        <f aca="false">AC40+AD40</f>
        <v>0</v>
      </c>
      <c r="AF40" s="248" t="n">
        <f aca="false">IF('CRONO REF.'!AF39&gt;0,'CRONO REF.'!AF39,0)</f>
        <v>0</v>
      </c>
      <c r="AG40" s="244" t="n">
        <f aca="false">AE40+AF40</f>
        <v>0</v>
      </c>
      <c r="AH40" s="248" t="n">
        <f aca="false">IF('CRONO REF.'!AH39&gt;0,'CRONO REF.'!AH39,0)</f>
        <v>0</v>
      </c>
      <c r="AI40" s="244" t="n">
        <f aca="false">AG40+AH40</f>
        <v>0</v>
      </c>
      <c r="AJ40" s="248" t="n">
        <f aca="false">IF('CRONO REF.'!AJ39&gt;0,'CRONO REF.'!AJ39,0)</f>
        <v>0</v>
      </c>
      <c r="AK40" s="244" t="n">
        <f aca="false">AI40+AJ40</f>
        <v>0</v>
      </c>
      <c r="AL40" s="248" t="n">
        <f aca="false">IF('CRONO REF.'!AL39&gt;0,'CRONO REF.'!AL39,0)</f>
        <v>0</v>
      </c>
      <c r="AM40" s="244" t="n">
        <f aca="false">AK40+AL40</f>
        <v>0</v>
      </c>
      <c r="AN40" s="248" t="n">
        <f aca="false">IF('CRONO REF.'!AN39&gt;0,'CRONO REF.'!AN39,0)</f>
        <v>0</v>
      </c>
      <c r="AO40" s="244" t="n">
        <f aca="false">AM40+AN40</f>
        <v>0</v>
      </c>
      <c r="AP40" s="248" t="n">
        <f aca="false">IF('CRONO REF.'!AP39&gt;0,'CRONO REF.'!AP39,0)</f>
        <v>0</v>
      </c>
      <c r="AQ40" s="250" t="n">
        <f aca="false">AO40+AP40</f>
        <v>0</v>
      </c>
    </row>
    <row r="41" customFormat="false" ht="9.75" hidden="false" customHeight="true" outlineLevel="0" collapsed="false">
      <c r="B41" s="244" t="e">
        <f aca="false">G41/(SUM($G$10:$G$46))</f>
        <v>#DIV/0!</v>
      </c>
      <c r="C41" s="245" t="e">
        <f aca="false">G41*($G$48/$G$52)</f>
        <v>#DIV/0!</v>
      </c>
      <c r="D41" s="245" t="e">
        <f aca="false">G41*($G$49/$G$52)</f>
        <v>#DIV/0!</v>
      </c>
      <c r="E41" s="551" t="n">
        <f aca="false">IF('ORÇ.GLOBAL REF.'!A43&gt;'ORÇ.GLOBAL REF.'!$V$12,0,SMALL('ORÇ.GLOBAL REF.'!$U$12:$U$1011,'ORÇ.GLOBAL REF.'!A43))</f>
        <v>0</v>
      </c>
      <c r="F41" s="552" t="str">
        <f aca="false">IF('ORÇ.GLOBAL REF.'!A43&gt;'ORÇ.GLOBAL REF.'!$V$12,"",VLOOKUP(E41,'ORÇ.GLOBAL REF.'!$B$12:$E$1011,2,FALSE()))</f>
        <v/>
      </c>
      <c r="G41" s="244" t="n">
        <f aca="false">IFERROR(IF(E41=0,0,VLOOKUP(E41,'ORÇ.GLOBAL EMPRESA'!$B$12:$H$1011,7,FALSE())),0)</f>
        <v>0</v>
      </c>
      <c r="H41" s="248" t="n">
        <f aca="false">IF('CRONO REF.'!H40&gt;0,'CRONO REF.'!H40,0)</f>
        <v>0</v>
      </c>
      <c r="I41" s="244" t="n">
        <f aca="false">H41</f>
        <v>0</v>
      </c>
      <c r="J41" s="248" t="n">
        <f aca="false">IF('CRONO REF.'!J40&gt;0,'CRONO REF.'!J40,0)</f>
        <v>0</v>
      </c>
      <c r="K41" s="244" t="n">
        <f aca="false">I41+J41</f>
        <v>0</v>
      </c>
      <c r="L41" s="248" t="n">
        <f aca="false">IF('CRONO REF.'!L40&gt;0,'CRONO REF.'!L40,0)</f>
        <v>0</v>
      </c>
      <c r="M41" s="244" t="n">
        <f aca="false">K41+L41</f>
        <v>0</v>
      </c>
      <c r="N41" s="248" t="n">
        <f aca="false">IF('CRONO REF.'!N40&gt;0,'CRONO REF.'!N40,0)</f>
        <v>0</v>
      </c>
      <c r="O41" s="244" t="n">
        <f aca="false">M41+N41</f>
        <v>0</v>
      </c>
      <c r="P41" s="248" t="n">
        <f aca="false">IF('CRONO REF.'!P40&gt;0,'CRONO REF.'!P40,0)</f>
        <v>0</v>
      </c>
      <c r="Q41" s="244" t="n">
        <f aca="false">O41+P41</f>
        <v>0</v>
      </c>
      <c r="R41" s="248" t="n">
        <f aca="false">IF('CRONO REF.'!R40&gt;0,'CRONO REF.'!R40,0)</f>
        <v>0</v>
      </c>
      <c r="S41" s="250" t="n">
        <f aca="false">Q41+R41</f>
        <v>0</v>
      </c>
      <c r="T41" s="248" t="n">
        <f aca="false">IF('CRONO REF.'!T40&gt;0,'CRONO REF.'!T40,0)</f>
        <v>0</v>
      </c>
      <c r="U41" s="244" t="n">
        <f aca="false">S41+T41</f>
        <v>0</v>
      </c>
      <c r="V41" s="248" t="n">
        <f aca="false">IF('CRONO REF.'!V40&gt;0,'CRONO REF.'!V40,0)</f>
        <v>0</v>
      </c>
      <c r="W41" s="244" t="n">
        <f aca="false">U41+V41</f>
        <v>0</v>
      </c>
      <c r="X41" s="248" t="n">
        <f aca="false">IF('CRONO REF.'!X40&gt;0,'CRONO REF.'!X40,0)</f>
        <v>0</v>
      </c>
      <c r="Y41" s="244" t="n">
        <f aca="false">W41+X41</f>
        <v>0</v>
      </c>
      <c r="Z41" s="248" t="n">
        <f aca="false">IF('CRONO REF.'!Z40&gt;0,'CRONO REF.'!Z40,0)</f>
        <v>0</v>
      </c>
      <c r="AA41" s="244" t="n">
        <f aca="false">Y41+Z41</f>
        <v>0</v>
      </c>
      <c r="AB41" s="248" t="n">
        <f aca="false">IF('CRONO REF.'!AB40&gt;0,'CRONO REF.'!AB40,0)</f>
        <v>0</v>
      </c>
      <c r="AC41" s="244" t="n">
        <f aca="false">AA41+AB41</f>
        <v>0</v>
      </c>
      <c r="AD41" s="248" t="n">
        <f aca="false">IF('CRONO REF.'!AD40&gt;0,'CRONO REF.'!AD40,0)</f>
        <v>0</v>
      </c>
      <c r="AE41" s="250" t="n">
        <f aca="false">AC41+AD41</f>
        <v>0</v>
      </c>
      <c r="AF41" s="248" t="n">
        <f aca="false">IF('CRONO REF.'!AF40&gt;0,'CRONO REF.'!AF40,0)</f>
        <v>0</v>
      </c>
      <c r="AG41" s="244" t="n">
        <f aca="false">AE41+AF41</f>
        <v>0</v>
      </c>
      <c r="AH41" s="248" t="n">
        <f aca="false">IF('CRONO REF.'!AH40&gt;0,'CRONO REF.'!AH40,0)</f>
        <v>0</v>
      </c>
      <c r="AI41" s="244" t="n">
        <f aca="false">AG41+AH41</f>
        <v>0</v>
      </c>
      <c r="AJ41" s="248" t="n">
        <f aca="false">IF('CRONO REF.'!AJ40&gt;0,'CRONO REF.'!AJ40,0)</f>
        <v>0</v>
      </c>
      <c r="AK41" s="244" t="n">
        <f aca="false">AI41+AJ41</f>
        <v>0</v>
      </c>
      <c r="AL41" s="248" t="n">
        <f aca="false">IF('CRONO REF.'!AL40&gt;0,'CRONO REF.'!AL40,0)</f>
        <v>0</v>
      </c>
      <c r="AM41" s="244" t="n">
        <f aca="false">AK41+AL41</f>
        <v>0</v>
      </c>
      <c r="AN41" s="248" t="n">
        <f aca="false">IF('CRONO REF.'!AN40&gt;0,'CRONO REF.'!AN40,0)</f>
        <v>0</v>
      </c>
      <c r="AO41" s="244" t="n">
        <f aca="false">AM41+AN41</f>
        <v>0</v>
      </c>
      <c r="AP41" s="248" t="n">
        <f aca="false">IF('CRONO REF.'!AP40&gt;0,'CRONO REF.'!AP40,0)</f>
        <v>0</v>
      </c>
      <c r="AQ41" s="250" t="n">
        <f aca="false">AO41+AP41</f>
        <v>0</v>
      </c>
    </row>
    <row r="42" customFormat="false" ht="9.75" hidden="false" customHeight="true" outlineLevel="0" collapsed="false">
      <c r="B42" s="244" t="e">
        <f aca="false">G42/(SUM($G$10:$G$46))</f>
        <v>#DIV/0!</v>
      </c>
      <c r="C42" s="245" t="e">
        <f aca="false">G42*($G$48/$G$52)</f>
        <v>#DIV/0!</v>
      </c>
      <c r="D42" s="245" t="e">
        <f aca="false">G42*($G$49/$G$52)</f>
        <v>#DIV/0!</v>
      </c>
      <c r="E42" s="551" t="n">
        <f aca="false">IF('ORÇ.GLOBAL REF.'!A44&gt;'ORÇ.GLOBAL REF.'!$V$12,0,SMALL('ORÇ.GLOBAL REF.'!$U$12:$U$1011,'ORÇ.GLOBAL REF.'!A44))</f>
        <v>0</v>
      </c>
      <c r="F42" s="552" t="str">
        <f aca="false">IF('ORÇ.GLOBAL REF.'!A44&gt;'ORÇ.GLOBAL REF.'!$V$12,"",VLOOKUP(E42,'ORÇ.GLOBAL REF.'!$B$12:$E$1011,2,FALSE()))</f>
        <v/>
      </c>
      <c r="G42" s="244" t="n">
        <f aca="false">IFERROR(IF(E42=0,0,VLOOKUP(E42,'ORÇ.GLOBAL EMPRESA'!$B$12:$H$1011,7,FALSE())),0)</f>
        <v>0</v>
      </c>
      <c r="H42" s="248" t="n">
        <f aca="false">IF('CRONO REF.'!H41&gt;0,'CRONO REF.'!H41,0)</f>
        <v>0</v>
      </c>
      <c r="I42" s="244" t="n">
        <f aca="false">H42</f>
        <v>0</v>
      </c>
      <c r="J42" s="248" t="n">
        <f aca="false">IF('CRONO REF.'!J41&gt;0,'CRONO REF.'!J41,0)</f>
        <v>0</v>
      </c>
      <c r="K42" s="244" t="n">
        <f aca="false">I42+J42</f>
        <v>0</v>
      </c>
      <c r="L42" s="248" t="n">
        <f aca="false">IF('CRONO REF.'!L41&gt;0,'CRONO REF.'!L41,0)</f>
        <v>0</v>
      </c>
      <c r="M42" s="244" t="n">
        <f aca="false">K42+L42</f>
        <v>0</v>
      </c>
      <c r="N42" s="248" t="n">
        <f aca="false">IF('CRONO REF.'!N41&gt;0,'CRONO REF.'!N41,0)</f>
        <v>0</v>
      </c>
      <c r="O42" s="244" t="n">
        <f aca="false">M42+N42</f>
        <v>0</v>
      </c>
      <c r="P42" s="248" t="n">
        <f aca="false">IF('CRONO REF.'!P41&gt;0,'CRONO REF.'!P41,0)</f>
        <v>0</v>
      </c>
      <c r="Q42" s="244" t="n">
        <f aca="false">O42+P42</f>
        <v>0</v>
      </c>
      <c r="R42" s="248" t="n">
        <f aca="false">IF('CRONO REF.'!R41&gt;0,'CRONO REF.'!R41,0)</f>
        <v>0</v>
      </c>
      <c r="S42" s="250" t="n">
        <f aca="false">Q42+R42</f>
        <v>0</v>
      </c>
      <c r="T42" s="248" t="n">
        <f aca="false">IF('CRONO REF.'!T41&gt;0,'CRONO REF.'!T41,0)</f>
        <v>0</v>
      </c>
      <c r="U42" s="244" t="n">
        <f aca="false">S42+T42</f>
        <v>0</v>
      </c>
      <c r="V42" s="248" t="n">
        <f aca="false">IF('CRONO REF.'!V41&gt;0,'CRONO REF.'!V41,0)</f>
        <v>0</v>
      </c>
      <c r="W42" s="244" t="n">
        <f aca="false">U42+V42</f>
        <v>0</v>
      </c>
      <c r="X42" s="248" t="n">
        <f aca="false">IF('CRONO REF.'!X41&gt;0,'CRONO REF.'!X41,0)</f>
        <v>0</v>
      </c>
      <c r="Y42" s="244" t="n">
        <f aca="false">W42+X42</f>
        <v>0</v>
      </c>
      <c r="Z42" s="248" t="n">
        <f aca="false">IF('CRONO REF.'!Z41&gt;0,'CRONO REF.'!Z41,0)</f>
        <v>0</v>
      </c>
      <c r="AA42" s="244" t="n">
        <f aca="false">Y42+Z42</f>
        <v>0</v>
      </c>
      <c r="AB42" s="248" t="n">
        <f aca="false">IF('CRONO REF.'!AB41&gt;0,'CRONO REF.'!AB41,0)</f>
        <v>0</v>
      </c>
      <c r="AC42" s="244" t="n">
        <f aca="false">AA42+AB42</f>
        <v>0</v>
      </c>
      <c r="AD42" s="248" t="n">
        <f aca="false">IF('CRONO REF.'!AD41&gt;0,'CRONO REF.'!AD41,0)</f>
        <v>0</v>
      </c>
      <c r="AE42" s="250" t="n">
        <f aca="false">AC42+AD42</f>
        <v>0</v>
      </c>
      <c r="AF42" s="248" t="n">
        <f aca="false">IF('CRONO REF.'!AF41&gt;0,'CRONO REF.'!AF41,0)</f>
        <v>0</v>
      </c>
      <c r="AG42" s="244" t="n">
        <f aca="false">AE42+AF42</f>
        <v>0</v>
      </c>
      <c r="AH42" s="248" t="n">
        <f aca="false">IF('CRONO REF.'!AH41&gt;0,'CRONO REF.'!AH41,0)</f>
        <v>0</v>
      </c>
      <c r="AI42" s="244" t="n">
        <f aca="false">AG42+AH42</f>
        <v>0</v>
      </c>
      <c r="AJ42" s="248" t="n">
        <f aca="false">IF('CRONO REF.'!AJ41&gt;0,'CRONO REF.'!AJ41,0)</f>
        <v>0</v>
      </c>
      <c r="AK42" s="244" t="n">
        <f aca="false">AI42+AJ42</f>
        <v>0</v>
      </c>
      <c r="AL42" s="248" t="n">
        <f aca="false">IF('CRONO REF.'!AL41&gt;0,'CRONO REF.'!AL41,0)</f>
        <v>0</v>
      </c>
      <c r="AM42" s="244" t="n">
        <f aca="false">AK42+AL42</f>
        <v>0</v>
      </c>
      <c r="AN42" s="248" t="n">
        <f aca="false">IF('CRONO REF.'!AN41&gt;0,'CRONO REF.'!AN41,0)</f>
        <v>0</v>
      </c>
      <c r="AO42" s="244" t="n">
        <f aca="false">AM42+AN42</f>
        <v>0</v>
      </c>
      <c r="AP42" s="248" t="n">
        <f aca="false">IF('CRONO REF.'!AP41&gt;0,'CRONO REF.'!AP41,0)</f>
        <v>0</v>
      </c>
      <c r="AQ42" s="250" t="n">
        <f aca="false">AO42+AP42</f>
        <v>0</v>
      </c>
    </row>
    <row r="43" customFormat="false" ht="9.75" hidden="false" customHeight="true" outlineLevel="0" collapsed="false">
      <c r="B43" s="244" t="e">
        <f aca="false">G43/(SUM($G$10:$G$46))</f>
        <v>#DIV/0!</v>
      </c>
      <c r="C43" s="245" t="e">
        <f aca="false">G43*($G$48/$G$52)</f>
        <v>#DIV/0!</v>
      </c>
      <c r="D43" s="245" t="e">
        <f aca="false">G43*($G$49/$G$52)</f>
        <v>#DIV/0!</v>
      </c>
      <c r="E43" s="551" t="n">
        <f aca="false">IF('ORÇ.GLOBAL REF.'!A45&gt;'ORÇ.GLOBAL REF.'!$V$12,0,SMALL('ORÇ.GLOBAL REF.'!$U$12:$U$1011,'ORÇ.GLOBAL REF.'!A45))</f>
        <v>0</v>
      </c>
      <c r="F43" s="552" t="str">
        <f aca="false">IF('ORÇ.GLOBAL REF.'!A45&gt;'ORÇ.GLOBAL REF.'!$V$12,"",VLOOKUP(E43,'ORÇ.GLOBAL REF.'!$B$12:$E$1011,2,FALSE()))</f>
        <v/>
      </c>
      <c r="G43" s="244" t="n">
        <f aca="false">IFERROR(IF(E43=0,0,VLOOKUP(E43,'ORÇ.GLOBAL EMPRESA'!$B$12:$H$1011,7,FALSE())),0)</f>
        <v>0</v>
      </c>
      <c r="H43" s="248" t="n">
        <f aca="false">IF('CRONO REF.'!H42&gt;0,'CRONO REF.'!H42,0)</f>
        <v>0</v>
      </c>
      <c r="I43" s="244" t="n">
        <f aca="false">H43</f>
        <v>0</v>
      </c>
      <c r="J43" s="248" t="n">
        <f aca="false">IF('CRONO REF.'!J42&gt;0,'CRONO REF.'!J42,0)</f>
        <v>0</v>
      </c>
      <c r="K43" s="244" t="n">
        <f aca="false">I43+J43</f>
        <v>0</v>
      </c>
      <c r="L43" s="248" t="n">
        <f aca="false">IF('CRONO REF.'!L42&gt;0,'CRONO REF.'!L42,0)</f>
        <v>0</v>
      </c>
      <c r="M43" s="244" t="n">
        <f aca="false">K43+L43</f>
        <v>0</v>
      </c>
      <c r="N43" s="248" t="n">
        <f aca="false">IF('CRONO REF.'!N42&gt;0,'CRONO REF.'!N42,0)</f>
        <v>0</v>
      </c>
      <c r="O43" s="244" t="n">
        <f aca="false">M43+N43</f>
        <v>0</v>
      </c>
      <c r="P43" s="248" t="n">
        <f aca="false">IF('CRONO REF.'!P42&gt;0,'CRONO REF.'!P42,0)</f>
        <v>0</v>
      </c>
      <c r="Q43" s="244" t="n">
        <f aca="false">O43+P43</f>
        <v>0</v>
      </c>
      <c r="R43" s="248" t="n">
        <f aca="false">IF('CRONO REF.'!R42&gt;0,'CRONO REF.'!R42,0)</f>
        <v>0</v>
      </c>
      <c r="S43" s="250" t="n">
        <f aca="false">Q43+R43</f>
        <v>0</v>
      </c>
      <c r="T43" s="248" t="n">
        <f aca="false">IF('CRONO REF.'!T42&gt;0,'CRONO REF.'!T42,0)</f>
        <v>0</v>
      </c>
      <c r="U43" s="244" t="n">
        <f aca="false">S43+T43</f>
        <v>0</v>
      </c>
      <c r="V43" s="248" t="n">
        <f aca="false">IF('CRONO REF.'!V42&gt;0,'CRONO REF.'!V42,0)</f>
        <v>0</v>
      </c>
      <c r="W43" s="244" t="n">
        <f aca="false">U43+V43</f>
        <v>0</v>
      </c>
      <c r="X43" s="248" t="n">
        <f aca="false">IF('CRONO REF.'!X42&gt;0,'CRONO REF.'!X42,0)</f>
        <v>0</v>
      </c>
      <c r="Y43" s="244" t="n">
        <f aca="false">W43+X43</f>
        <v>0</v>
      </c>
      <c r="Z43" s="248" t="n">
        <f aca="false">IF('CRONO REF.'!Z42&gt;0,'CRONO REF.'!Z42,0)</f>
        <v>0</v>
      </c>
      <c r="AA43" s="244" t="n">
        <f aca="false">Y43+Z43</f>
        <v>0</v>
      </c>
      <c r="AB43" s="248" t="n">
        <f aca="false">IF('CRONO REF.'!AB42&gt;0,'CRONO REF.'!AB42,0)</f>
        <v>0</v>
      </c>
      <c r="AC43" s="244" t="n">
        <f aca="false">AA43+AB43</f>
        <v>0</v>
      </c>
      <c r="AD43" s="248" t="n">
        <f aca="false">IF('CRONO REF.'!AD42&gt;0,'CRONO REF.'!AD42,0)</f>
        <v>0</v>
      </c>
      <c r="AE43" s="250" t="n">
        <f aca="false">AC43+AD43</f>
        <v>0</v>
      </c>
      <c r="AF43" s="248" t="n">
        <f aca="false">IF('CRONO REF.'!AF42&gt;0,'CRONO REF.'!AF42,0)</f>
        <v>0</v>
      </c>
      <c r="AG43" s="244" t="n">
        <f aca="false">AE43+AF43</f>
        <v>0</v>
      </c>
      <c r="AH43" s="248" t="n">
        <f aca="false">IF('CRONO REF.'!AH42&gt;0,'CRONO REF.'!AH42,0)</f>
        <v>0</v>
      </c>
      <c r="AI43" s="244" t="n">
        <f aca="false">AG43+AH43</f>
        <v>0</v>
      </c>
      <c r="AJ43" s="248" t="n">
        <f aca="false">IF('CRONO REF.'!AJ42&gt;0,'CRONO REF.'!AJ42,0)</f>
        <v>0</v>
      </c>
      <c r="AK43" s="244" t="n">
        <f aca="false">AI43+AJ43</f>
        <v>0</v>
      </c>
      <c r="AL43" s="248" t="n">
        <f aca="false">IF('CRONO REF.'!AL42&gt;0,'CRONO REF.'!AL42,0)</f>
        <v>0</v>
      </c>
      <c r="AM43" s="244" t="n">
        <f aca="false">AK43+AL43</f>
        <v>0</v>
      </c>
      <c r="AN43" s="248" t="n">
        <f aca="false">IF('CRONO REF.'!AN42&gt;0,'CRONO REF.'!AN42,0)</f>
        <v>0</v>
      </c>
      <c r="AO43" s="244" t="n">
        <f aca="false">AM43+AN43</f>
        <v>0</v>
      </c>
      <c r="AP43" s="248" t="n">
        <f aca="false">IF('CRONO REF.'!AP42&gt;0,'CRONO REF.'!AP42,0)</f>
        <v>0</v>
      </c>
      <c r="AQ43" s="250" t="n">
        <f aca="false">AO43+AP43</f>
        <v>0</v>
      </c>
    </row>
    <row r="44" s="251" customFormat="true" ht="9.75" hidden="false" customHeight="true" outlineLevel="0" collapsed="false">
      <c r="B44" s="244" t="e">
        <f aca="false">G44/(SUM($G$10:$G$46))</f>
        <v>#DIV/0!</v>
      </c>
      <c r="C44" s="245" t="e">
        <f aca="false">G44*($G$48/$G$52)</f>
        <v>#DIV/0!</v>
      </c>
      <c r="D44" s="245" t="e">
        <f aca="false">G44*($G$49/$G$52)</f>
        <v>#DIV/0!</v>
      </c>
      <c r="E44" s="551" t="n">
        <f aca="false">IF('ORÇ.GLOBAL REF.'!A46&gt;'ORÇ.GLOBAL REF.'!$V$12,0,SMALL('ORÇ.GLOBAL REF.'!$U$12:$U$1011,'ORÇ.GLOBAL REF.'!A46))</f>
        <v>0</v>
      </c>
      <c r="F44" s="552" t="str">
        <f aca="false">IF('ORÇ.GLOBAL REF.'!A46&gt;'ORÇ.GLOBAL REF.'!$V$12,"",VLOOKUP(E44,'ORÇ.GLOBAL REF.'!$B$12:$E$1011,2,FALSE()))</f>
        <v/>
      </c>
      <c r="G44" s="244" t="n">
        <f aca="false">IFERROR(IF(E44=0,0,VLOOKUP(E44,'ORÇ.GLOBAL EMPRESA'!$B$12:$H$1011,7,FALSE())),0)</f>
        <v>0</v>
      </c>
      <c r="H44" s="248" t="n">
        <f aca="false">IF('CRONO REF.'!H43&gt;0,'CRONO REF.'!H43,0)</f>
        <v>0</v>
      </c>
      <c r="I44" s="244" t="n">
        <f aca="false">H44</f>
        <v>0</v>
      </c>
      <c r="J44" s="248" t="n">
        <f aca="false">IF('CRONO REF.'!J43&gt;0,'CRONO REF.'!J43,0)</f>
        <v>0</v>
      </c>
      <c r="K44" s="244" t="n">
        <f aca="false">I44+J44</f>
        <v>0</v>
      </c>
      <c r="L44" s="248" t="n">
        <f aca="false">IF('CRONO REF.'!L43&gt;0,'CRONO REF.'!L43,0)</f>
        <v>0</v>
      </c>
      <c r="M44" s="244" t="n">
        <f aca="false">K44+L44</f>
        <v>0</v>
      </c>
      <c r="N44" s="248" t="n">
        <f aca="false">IF('CRONO REF.'!N43&gt;0,'CRONO REF.'!N43,0)</f>
        <v>0</v>
      </c>
      <c r="O44" s="244" t="n">
        <f aca="false">M44+N44</f>
        <v>0</v>
      </c>
      <c r="P44" s="248" t="n">
        <f aca="false">IF('CRONO REF.'!P43&gt;0,'CRONO REF.'!P43,0)</f>
        <v>0</v>
      </c>
      <c r="Q44" s="244" t="n">
        <f aca="false">O44+P44</f>
        <v>0</v>
      </c>
      <c r="R44" s="248" t="n">
        <f aca="false">IF('CRONO REF.'!R43&gt;0,'CRONO REF.'!R43,0)</f>
        <v>0</v>
      </c>
      <c r="S44" s="250" t="n">
        <f aca="false">Q44+R44</f>
        <v>0</v>
      </c>
      <c r="T44" s="248" t="n">
        <f aca="false">IF('CRONO REF.'!T43&gt;0,'CRONO REF.'!T43,0)</f>
        <v>0</v>
      </c>
      <c r="U44" s="244" t="n">
        <f aca="false">S44+T44</f>
        <v>0</v>
      </c>
      <c r="V44" s="248" t="n">
        <f aca="false">IF('CRONO REF.'!V43&gt;0,'CRONO REF.'!V43,0)</f>
        <v>0</v>
      </c>
      <c r="W44" s="244" t="n">
        <f aca="false">U44+V44</f>
        <v>0</v>
      </c>
      <c r="X44" s="248" t="n">
        <f aca="false">IF('CRONO REF.'!X43&gt;0,'CRONO REF.'!X43,0)</f>
        <v>0</v>
      </c>
      <c r="Y44" s="244" t="n">
        <f aca="false">W44+X44</f>
        <v>0</v>
      </c>
      <c r="Z44" s="248" t="n">
        <f aca="false">IF('CRONO REF.'!Z43&gt;0,'CRONO REF.'!Z43,0)</f>
        <v>0</v>
      </c>
      <c r="AA44" s="244" t="n">
        <f aca="false">Y44+Z44</f>
        <v>0</v>
      </c>
      <c r="AB44" s="248" t="n">
        <f aca="false">IF('CRONO REF.'!AB43&gt;0,'CRONO REF.'!AB43,0)</f>
        <v>0</v>
      </c>
      <c r="AC44" s="244" t="n">
        <f aca="false">AA44+AB44</f>
        <v>0</v>
      </c>
      <c r="AD44" s="248" t="n">
        <f aca="false">IF('CRONO REF.'!AD43&gt;0,'CRONO REF.'!AD43,0)</f>
        <v>0</v>
      </c>
      <c r="AE44" s="250" t="n">
        <f aca="false">AC44+AD44</f>
        <v>0</v>
      </c>
      <c r="AF44" s="248" t="n">
        <f aca="false">IF('CRONO REF.'!AF43&gt;0,'CRONO REF.'!AF43,0)</f>
        <v>0</v>
      </c>
      <c r="AG44" s="244" t="n">
        <f aca="false">AE44+AF44</f>
        <v>0</v>
      </c>
      <c r="AH44" s="248" t="n">
        <f aca="false">IF('CRONO REF.'!AH43&gt;0,'CRONO REF.'!AH43,0)</f>
        <v>0</v>
      </c>
      <c r="AI44" s="244" t="n">
        <f aca="false">AG44+AH44</f>
        <v>0</v>
      </c>
      <c r="AJ44" s="248" t="n">
        <f aca="false">IF('CRONO REF.'!AJ43&gt;0,'CRONO REF.'!AJ43,0)</f>
        <v>0</v>
      </c>
      <c r="AK44" s="244" t="n">
        <f aca="false">AI44+AJ44</f>
        <v>0</v>
      </c>
      <c r="AL44" s="248" t="n">
        <f aca="false">IF('CRONO REF.'!AL43&gt;0,'CRONO REF.'!AL43,0)</f>
        <v>0</v>
      </c>
      <c r="AM44" s="244" t="n">
        <f aca="false">AK44+AL44</f>
        <v>0</v>
      </c>
      <c r="AN44" s="248" t="n">
        <f aca="false">IF('CRONO REF.'!AN43&gt;0,'CRONO REF.'!AN43,0)</f>
        <v>0</v>
      </c>
      <c r="AO44" s="244" t="n">
        <f aca="false">AM44+AN44</f>
        <v>0</v>
      </c>
      <c r="AP44" s="248" t="n">
        <f aca="false">IF('CRONO REF.'!AP43&gt;0,'CRONO REF.'!AP43,0)</f>
        <v>0</v>
      </c>
      <c r="AQ44" s="250" t="n">
        <f aca="false">AO44+AP44</f>
        <v>0</v>
      </c>
    </row>
    <row r="45" customFormat="false" ht="9.75" hidden="false" customHeight="true" outlineLevel="0" collapsed="false">
      <c r="B45" s="244" t="e">
        <f aca="false">G45/(SUM($G$10:$G$46))</f>
        <v>#DIV/0!</v>
      </c>
      <c r="C45" s="245" t="e">
        <f aca="false">G45*($G$48/$G$52)</f>
        <v>#DIV/0!</v>
      </c>
      <c r="D45" s="245" t="e">
        <f aca="false">G45*($G$49/$G$52)</f>
        <v>#DIV/0!</v>
      </c>
      <c r="E45" s="551" t="n">
        <f aca="false">IF('ORÇ.GLOBAL REF.'!A47&gt;'ORÇ.GLOBAL REF.'!$V$12,0,SMALL('ORÇ.GLOBAL REF.'!$U$12:$U$1011,'ORÇ.GLOBAL REF.'!A47))</f>
        <v>0</v>
      </c>
      <c r="F45" s="552" t="str">
        <f aca="false">IF('ORÇ.GLOBAL REF.'!A47&gt;'ORÇ.GLOBAL REF.'!$V$12,"",VLOOKUP(E45,'ORÇ.GLOBAL REF.'!$B$12:$E$1011,2,FALSE()))</f>
        <v/>
      </c>
      <c r="G45" s="244" t="n">
        <f aca="false">IFERROR(IF(E45=0,0,VLOOKUP(E45,'ORÇ.GLOBAL EMPRESA'!$B$12:$H$1011,7,FALSE())),0)</f>
        <v>0</v>
      </c>
      <c r="H45" s="248" t="n">
        <f aca="false">IF('CRONO REF.'!H44&gt;0,'CRONO REF.'!H44,0)</f>
        <v>0</v>
      </c>
      <c r="I45" s="244" t="n">
        <f aca="false">H45</f>
        <v>0</v>
      </c>
      <c r="J45" s="248" t="n">
        <f aca="false">IF('CRONO REF.'!J44&gt;0,'CRONO REF.'!J44,0)</f>
        <v>0</v>
      </c>
      <c r="K45" s="244" t="n">
        <f aca="false">I45+J45</f>
        <v>0</v>
      </c>
      <c r="L45" s="248" t="n">
        <f aca="false">IF('CRONO REF.'!L44&gt;0,'CRONO REF.'!L44,0)</f>
        <v>0</v>
      </c>
      <c r="M45" s="244" t="n">
        <f aca="false">K45+L45</f>
        <v>0</v>
      </c>
      <c r="N45" s="248" t="n">
        <f aca="false">IF('CRONO REF.'!N44&gt;0,'CRONO REF.'!N44,0)</f>
        <v>0</v>
      </c>
      <c r="O45" s="244" t="n">
        <f aca="false">M45+N45</f>
        <v>0</v>
      </c>
      <c r="P45" s="248" t="n">
        <f aca="false">IF('CRONO REF.'!P44&gt;0,'CRONO REF.'!P44,0)</f>
        <v>0</v>
      </c>
      <c r="Q45" s="244" t="n">
        <f aca="false">O45+P45</f>
        <v>0</v>
      </c>
      <c r="R45" s="248" t="n">
        <f aca="false">IF('CRONO REF.'!R44&gt;0,'CRONO REF.'!R44,0)</f>
        <v>0</v>
      </c>
      <c r="S45" s="250" t="n">
        <f aca="false">Q45+R45</f>
        <v>0</v>
      </c>
      <c r="T45" s="248" t="n">
        <f aca="false">IF('CRONO REF.'!T44&gt;0,'CRONO REF.'!T44,0)</f>
        <v>0</v>
      </c>
      <c r="U45" s="244" t="n">
        <f aca="false">S45+T45</f>
        <v>0</v>
      </c>
      <c r="V45" s="248" t="n">
        <f aca="false">IF('CRONO REF.'!V44&gt;0,'CRONO REF.'!V44,0)</f>
        <v>0</v>
      </c>
      <c r="W45" s="244" t="n">
        <f aca="false">U45+V45</f>
        <v>0</v>
      </c>
      <c r="X45" s="248" t="n">
        <f aca="false">IF('CRONO REF.'!X44&gt;0,'CRONO REF.'!X44,0)</f>
        <v>0</v>
      </c>
      <c r="Y45" s="244" t="n">
        <f aca="false">W45+X45</f>
        <v>0</v>
      </c>
      <c r="Z45" s="248" t="n">
        <f aca="false">IF('CRONO REF.'!Z44&gt;0,'CRONO REF.'!Z44,0)</f>
        <v>0</v>
      </c>
      <c r="AA45" s="244" t="n">
        <f aca="false">Y45+Z45</f>
        <v>0</v>
      </c>
      <c r="AB45" s="248" t="n">
        <f aca="false">IF('CRONO REF.'!AB44&gt;0,'CRONO REF.'!AB44,0)</f>
        <v>0</v>
      </c>
      <c r="AC45" s="244" t="n">
        <f aca="false">AA45+AB45</f>
        <v>0</v>
      </c>
      <c r="AD45" s="248" t="n">
        <f aca="false">IF('CRONO REF.'!AD44&gt;0,'CRONO REF.'!AD44,0)</f>
        <v>0</v>
      </c>
      <c r="AE45" s="250" t="n">
        <f aca="false">AC45+AD45</f>
        <v>0</v>
      </c>
      <c r="AF45" s="248" t="n">
        <f aca="false">IF('CRONO REF.'!AF44&gt;0,'CRONO REF.'!AF44,0)</f>
        <v>0</v>
      </c>
      <c r="AG45" s="244" t="n">
        <f aca="false">AE45+AF45</f>
        <v>0</v>
      </c>
      <c r="AH45" s="248" t="n">
        <f aca="false">IF('CRONO REF.'!AH44&gt;0,'CRONO REF.'!AH44,0)</f>
        <v>0</v>
      </c>
      <c r="AI45" s="244" t="n">
        <f aca="false">AG45+AH45</f>
        <v>0</v>
      </c>
      <c r="AJ45" s="248" t="n">
        <f aca="false">IF('CRONO REF.'!AJ44&gt;0,'CRONO REF.'!AJ44,0)</f>
        <v>0</v>
      </c>
      <c r="AK45" s="244" t="n">
        <f aca="false">AI45+AJ45</f>
        <v>0</v>
      </c>
      <c r="AL45" s="248" t="n">
        <f aca="false">IF('CRONO REF.'!AL44&gt;0,'CRONO REF.'!AL44,0)</f>
        <v>0</v>
      </c>
      <c r="AM45" s="244" t="n">
        <f aca="false">AK45+AL45</f>
        <v>0</v>
      </c>
      <c r="AN45" s="248" t="n">
        <f aca="false">IF('CRONO REF.'!AN44&gt;0,'CRONO REF.'!AN44,0)</f>
        <v>0</v>
      </c>
      <c r="AO45" s="244" t="n">
        <f aca="false">AM45+AN45</f>
        <v>0</v>
      </c>
      <c r="AP45" s="248" t="n">
        <f aca="false">IF('CRONO REF.'!AP44&gt;0,'CRONO REF.'!AP44,0)</f>
        <v>0</v>
      </c>
      <c r="AQ45" s="250" t="n">
        <f aca="false">AO45+AP45</f>
        <v>0</v>
      </c>
    </row>
    <row r="46" customFormat="false" ht="9.75" hidden="false" customHeight="true" outlineLevel="0" collapsed="false">
      <c r="B46" s="244" t="e">
        <f aca="false">G46/(SUM($G$10:$G$46))</f>
        <v>#DIV/0!</v>
      </c>
      <c r="C46" s="245" t="e">
        <f aca="false">G46*($G$48/$G$52)</f>
        <v>#DIV/0!</v>
      </c>
      <c r="D46" s="245" t="e">
        <f aca="false">G46*($G$49/$G$52)</f>
        <v>#DIV/0!</v>
      </c>
      <c r="E46" s="551" t="n">
        <f aca="false">IF('ORÇ.GLOBAL REF.'!A48&gt;'ORÇ.GLOBAL REF.'!$V$12,0,SMALL('ORÇ.GLOBAL REF.'!$U$12:$U$1011,'ORÇ.GLOBAL REF.'!A48))</f>
        <v>0</v>
      </c>
      <c r="F46" s="552" t="str">
        <f aca="false">IF('ORÇ.GLOBAL REF.'!A48&gt;'ORÇ.GLOBAL REF.'!$V$12,"",VLOOKUP(E46,'ORÇ.GLOBAL REF.'!$B$12:$E$1011,2,FALSE()))</f>
        <v/>
      </c>
      <c r="G46" s="244" t="n">
        <f aca="false">IFERROR(IF(E46=0,0,VLOOKUP(E46,'ORÇ.GLOBAL EMPRESA'!$B$12:$H$1011,7,FALSE())),0)</f>
        <v>0</v>
      </c>
      <c r="H46" s="248" t="n">
        <f aca="false">IF('CRONO REF.'!H45&gt;0,'CRONO REF.'!H45,0)</f>
        <v>0</v>
      </c>
      <c r="I46" s="244" t="n">
        <f aca="false">H46</f>
        <v>0</v>
      </c>
      <c r="J46" s="248" t="n">
        <f aca="false">IF('CRONO REF.'!J45&gt;0,'CRONO REF.'!J45,0)</f>
        <v>0</v>
      </c>
      <c r="K46" s="253" t="n">
        <f aca="false">I46+J46</f>
        <v>0</v>
      </c>
      <c r="L46" s="248" t="n">
        <f aca="false">IF('CRONO REF.'!L45&gt;0,'CRONO REF.'!L45,0)</f>
        <v>0</v>
      </c>
      <c r="M46" s="253" t="n">
        <f aca="false">K46+L46</f>
        <v>0</v>
      </c>
      <c r="N46" s="248" t="n">
        <f aca="false">IF('CRONO REF.'!N45&gt;0,'CRONO REF.'!N45,0)</f>
        <v>0</v>
      </c>
      <c r="O46" s="253" t="n">
        <f aca="false">M46+N46</f>
        <v>0</v>
      </c>
      <c r="P46" s="248" t="n">
        <f aca="false">IF('CRONO REF.'!P45&gt;0,'CRONO REF.'!P45,0)</f>
        <v>0</v>
      </c>
      <c r="Q46" s="253" t="n">
        <f aca="false">O46+P46</f>
        <v>0</v>
      </c>
      <c r="R46" s="248" t="n">
        <f aca="false">IF('CRONO REF.'!R45&gt;0,'CRONO REF.'!R45,0)</f>
        <v>0</v>
      </c>
      <c r="S46" s="255" t="n">
        <f aca="false">Q46+R46</f>
        <v>0</v>
      </c>
      <c r="T46" s="248" t="n">
        <f aca="false">IF('CRONO REF.'!T45&gt;0,'CRONO REF.'!T45,0)</f>
        <v>0</v>
      </c>
      <c r="U46" s="244" t="n">
        <f aca="false">S46+T46</f>
        <v>0</v>
      </c>
      <c r="V46" s="248" t="n">
        <f aca="false">IF('CRONO REF.'!V45&gt;0,'CRONO REF.'!V45,0)</f>
        <v>0</v>
      </c>
      <c r="W46" s="244" t="n">
        <f aca="false">U46+V46</f>
        <v>0</v>
      </c>
      <c r="X46" s="248" t="n">
        <f aca="false">IF('CRONO REF.'!X45&gt;0,'CRONO REF.'!X45,0)</f>
        <v>0</v>
      </c>
      <c r="Y46" s="244" t="n">
        <f aca="false">W46+X46</f>
        <v>0</v>
      </c>
      <c r="Z46" s="248" t="n">
        <f aca="false">IF('CRONO REF.'!Z45&gt;0,'CRONO REF.'!Z45,0)</f>
        <v>0</v>
      </c>
      <c r="AA46" s="244" t="n">
        <f aca="false">Y46+Z46</f>
        <v>0</v>
      </c>
      <c r="AB46" s="248" t="n">
        <f aca="false">IF('CRONO REF.'!AB45&gt;0,'CRONO REF.'!AB45,0)</f>
        <v>0</v>
      </c>
      <c r="AC46" s="244" t="n">
        <f aca="false">AA46+AB46</f>
        <v>0</v>
      </c>
      <c r="AD46" s="248" t="n">
        <f aca="false">IF('CRONO REF.'!AD45&gt;0,'CRONO REF.'!AD45,0)</f>
        <v>0</v>
      </c>
      <c r="AE46" s="255" t="n">
        <f aca="false">AC46+AD46</f>
        <v>0</v>
      </c>
      <c r="AF46" s="248" t="n">
        <f aca="false">IF('CRONO REF.'!AF45&gt;0,'CRONO REF.'!AF45,0)</f>
        <v>0</v>
      </c>
      <c r="AG46" s="244" t="n">
        <f aca="false">AE46+AF46</f>
        <v>0</v>
      </c>
      <c r="AH46" s="248" t="n">
        <f aca="false">IF('CRONO REF.'!AH45&gt;0,'CRONO REF.'!AH45,0)</f>
        <v>0</v>
      </c>
      <c r="AI46" s="244" t="n">
        <f aca="false">AG46+AH46</f>
        <v>0</v>
      </c>
      <c r="AJ46" s="248" t="n">
        <f aca="false">IF('CRONO REF.'!AJ45&gt;0,'CRONO REF.'!AJ45,0)</f>
        <v>0</v>
      </c>
      <c r="AK46" s="244" t="n">
        <f aca="false">AI46+AJ46</f>
        <v>0</v>
      </c>
      <c r="AL46" s="248" t="n">
        <f aca="false">IF('CRONO REF.'!AL45&gt;0,'CRONO REF.'!AL45,0)</f>
        <v>0</v>
      </c>
      <c r="AM46" s="244" t="n">
        <f aca="false">AK46+AL46</f>
        <v>0</v>
      </c>
      <c r="AN46" s="248" t="n">
        <f aca="false">IF('CRONO REF.'!AN45&gt;0,'CRONO REF.'!AN45,0)</f>
        <v>0</v>
      </c>
      <c r="AO46" s="244" t="n">
        <f aca="false">AM46+AN46</f>
        <v>0</v>
      </c>
      <c r="AP46" s="248" t="n">
        <f aca="false">IF('CRONO REF.'!AP45&gt;0,'CRONO REF.'!AP45,0)</f>
        <v>0</v>
      </c>
      <c r="AQ46" s="255" t="n">
        <f aca="false">AO46+AP46</f>
        <v>0</v>
      </c>
    </row>
    <row r="47" customFormat="false" ht="9.75" hidden="false" customHeight="true" outlineLevel="0" collapsed="false">
      <c r="B47" s="256" t="e">
        <f aca="false">SUM(B10:B46)</f>
        <v>#DIV/0!</v>
      </c>
      <c r="C47" s="256" t="e">
        <f aca="false">SUM(C10:C46)</f>
        <v>#DIV/0!</v>
      </c>
      <c r="D47" s="256" t="e">
        <f aca="false">SUM(D10:D46)</f>
        <v>#DIV/0!</v>
      </c>
      <c r="E47" s="257"/>
      <c r="F47" s="258" t="s">
        <v>171</v>
      </c>
      <c r="G47" s="259"/>
      <c r="H47" s="260" t="e">
        <f aca="false">SUMPRODUCT($B$10:$B$46,H10:H46)</f>
        <v>#DIV/0!</v>
      </c>
      <c r="I47" s="260" t="e">
        <f aca="false">SUMPRODUCT($B$10:$B$46,I10:I46)</f>
        <v>#DIV/0!</v>
      </c>
      <c r="J47" s="260" t="e">
        <f aca="false">SUMPRODUCT($B$10:$B$46,J10:J46)</f>
        <v>#DIV/0!</v>
      </c>
      <c r="K47" s="260" t="e">
        <f aca="false">SUMPRODUCT($B$10:$B$46,K10:K46)</f>
        <v>#DIV/0!</v>
      </c>
      <c r="L47" s="260" t="e">
        <f aca="false">SUMPRODUCT($B$10:$B$46,L10:L46)</f>
        <v>#DIV/0!</v>
      </c>
      <c r="M47" s="260" t="e">
        <f aca="false">SUMPRODUCT($B$10:$B$46,M10:M46)</f>
        <v>#DIV/0!</v>
      </c>
      <c r="N47" s="260" t="e">
        <f aca="false">SUMPRODUCT($B$10:$B$46,N10:N46)</f>
        <v>#DIV/0!</v>
      </c>
      <c r="O47" s="260" t="e">
        <f aca="false">SUMPRODUCT($B$10:$B$46,O10:O46)</f>
        <v>#DIV/0!</v>
      </c>
      <c r="P47" s="260" t="e">
        <f aca="false">SUMPRODUCT($B$10:$B$46,P10:P46)</f>
        <v>#DIV/0!</v>
      </c>
      <c r="Q47" s="260" t="e">
        <f aca="false">SUMPRODUCT($B$10:$B$46,Q10:Q46)</f>
        <v>#DIV/0!</v>
      </c>
      <c r="R47" s="260" t="e">
        <f aca="false">SUMPRODUCT($B$10:$B$46,R10:R46)</f>
        <v>#DIV/0!</v>
      </c>
      <c r="S47" s="260" t="e">
        <f aca="false">SUMPRODUCT($B$10:$B$46,S10:S46)</f>
        <v>#DIV/0!</v>
      </c>
      <c r="T47" s="260" t="e">
        <f aca="false">SUMPRODUCT($B$10:$B$46,T10:T46)</f>
        <v>#DIV/0!</v>
      </c>
      <c r="U47" s="260" t="e">
        <f aca="false">SUMPRODUCT($B$10:$B$46,U10:U46)</f>
        <v>#DIV/0!</v>
      </c>
      <c r="V47" s="260" t="e">
        <f aca="false">SUMPRODUCT($B$10:$B$46,V10:V46)</f>
        <v>#DIV/0!</v>
      </c>
      <c r="W47" s="260" t="e">
        <f aca="false">SUMPRODUCT($B$10:$B$46,W10:W46)</f>
        <v>#DIV/0!</v>
      </c>
      <c r="X47" s="260" t="e">
        <f aca="false">SUMPRODUCT($B$10:$B$46,X10:X46)</f>
        <v>#DIV/0!</v>
      </c>
      <c r="Y47" s="260" t="e">
        <f aca="false">SUMPRODUCT($B$10:$B$46,Y10:Y46)</f>
        <v>#DIV/0!</v>
      </c>
      <c r="Z47" s="260" t="e">
        <f aca="false">SUMPRODUCT($B$10:$B$46,Z10:Z46)</f>
        <v>#DIV/0!</v>
      </c>
      <c r="AA47" s="260" t="e">
        <f aca="false">SUMPRODUCT($B$10:$B$46,AA10:AA46)</f>
        <v>#DIV/0!</v>
      </c>
      <c r="AB47" s="260" t="e">
        <f aca="false">SUMPRODUCT($B$10:$B$46,AB10:AB46)</f>
        <v>#DIV/0!</v>
      </c>
      <c r="AC47" s="260" t="e">
        <f aca="false">SUMPRODUCT($B$10:$B$46,AC10:AC46)</f>
        <v>#DIV/0!</v>
      </c>
      <c r="AD47" s="260" t="e">
        <f aca="false">SUMPRODUCT($B$10:$B$46,AD10:AD46)</f>
        <v>#DIV/0!</v>
      </c>
      <c r="AE47" s="260" t="e">
        <f aca="false">SUMPRODUCT($B$10:$B$46,AE10:AE46)</f>
        <v>#DIV/0!</v>
      </c>
      <c r="AF47" s="260" t="e">
        <f aca="false">SUMPRODUCT($B$10:$B$46,AF10:AF46)</f>
        <v>#DIV/0!</v>
      </c>
      <c r="AG47" s="260" t="e">
        <f aca="false">SUMPRODUCT($B$10:$B$46,AG10:AG46)</f>
        <v>#DIV/0!</v>
      </c>
      <c r="AH47" s="260" t="e">
        <f aca="false">SUMPRODUCT($B$10:$B$46,AH10:AH46)</f>
        <v>#DIV/0!</v>
      </c>
      <c r="AI47" s="260" t="e">
        <f aca="false">SUMPRODUCT($B$10:$B$46,AI10:AI46)</f>
        <v>#DIV/0!</v>
      </c>
      <c r="AJ47" s="260" t="e">
        <f aca="false">SUMPRODUCT($B$10:$B$46,AJ10:AJ46)</f>
        <v>#DIV/0!</v>
      </c>
      <c r="AK47" s="260" t="e">
        <f aca="false">SUMPRODUCT($B$10:$B$46,AK10:AK46)</f>
        <v>#DIV/0!</v>
      </c>
      <c r="AL47" s="260" t="e">
        <f aca="false">SUMPRODUCT($B$10:$B$46,AL10:AL46)</f>
        <v>#DIV/0!</v>
      </c>
      <c r="AM47" s="260" t="e">
        <f aca="false">SUMPRODUCT($B$10:$B$46,AM10:AM46)</f>
        <v>#DIV/0!</v>
      </c>
      <c r="AN47" s="260" t="e">
        <f aca="false">SUMPRODUCT($B$10:$B$46,AN10:AN46)</f>
        <v>#DIV/0!</v>
      </c>
      <c r="AO47" s="260" t="e">
        <f aca="false">SUMPRODUCT($B$10:$B$46,AO10:AO46)</f>
        <v>#DIV/0!</v>
      </c>
      <c r="AP47" s="260" t="e">
        <f aca="false">SUMPRODUCT($B$10:$B$46,AP10:AP46)</f>
        <v>#DIV/0!</v>
      </c>
      <c r="AQ47" s="260" t="e">
        <f aca="false">SUMPRODUCT($B$10:$B$46,AQ10:AQ46)</f>
        <v>#DIV/0!</v>
      </c>
    </row>
    <row r="48" customFormat="false" ht="9.75" hidden="false" customHeight="true" outlineLevel="0" collapsed="false">
      <c r="E48" s="261"/>
      <c r="F48" s="262" t="s">
        <v>81</v>
      </c>
      <c r="G48" s="263" t="e">
        <f aca="false">IF(G52*(INFORMAÇÕES!Q23/INFORMAÇÕES!Q36)&gt;INFORMAÇÕES!Q59,INFORMAÇÕES!Q59,G52*(INFORMAÇÕES!Q23/INFORMAÇÕES!Q36))</f>
        <v>#DIV/0!</v>
      </c>
      <c r="H48" s="264" t="e">
        <f aca="false">SUMPRODUCT($C$10:$C$46,H10:H46)/100</f>
        <v>#DIV/0!</v>
      </c>
      <c r="I48" s="264"/>
      <c r="J48" s="264" t="e">
        <f aca="false">SUMPRODUCT($C$10:$C$46,J10:J46)/100</f>
        <v>#DIV/0!</v>
      </c>
      <c r="K48" s="264"/>
      <c r="L48" s="264" t="e">
        <f aca="false">SUMPRODUCT($C$10:$C$46,L10:L46)/100</f>
        <v>#DIV/0!</v>
      </c>
      <c r="M48" s="264"/>
      <c r="N48" s="264" t="e">
        <f aca="false">SUMPRODUCT($C$10:$C$46,N10:N46)/100</f>
        <v>#DIV/0!</v>
      </c>
      <c r="O48" s="264"/>
      <c r="P48" s="264" t="e">
        <f aca="false">SUMPRODUCT($C$10:$C$46,P10:P46)/100</f>
        <v>#DIV/0!</v>
      </c>
      <c r="Q48" s="264"/>
      <c r="R48" s="264" t="e">
        <f aca="false">SUMPRODUCT($C$10:$C$46,R10:R46)/100</f>
        <v>#DIV/0!</v>
      </c>
      <c r="S48" s="264"/>
      <c r="T48" s="264" t="e">
        <f aca="false">SUMPRODUCT($C$10:$C$46,T10:T46)/100</f>
        <v>#DIV/0!</v>
      </c>
      <c r="U48" s="264"/>
      <c r="V48" s="264" t="e">
        <f aca="false">SUMPRODUCT($C$10:$C$46,V10:V46)/100</f>
        <v>#DIV/0!</v>
      </c>
      <c r="W48" s="264"/>
      <c r="X48" s="264" t="e">
        <f aca="false">SUMPRODUCT($C$10:$C$46,X10:X46)/100</f>
        <v>#DIV/0!</v>
      </c>
      <c r="Y48" s="264"/>
      <c r="Z48" s="264" t="e">
        <f aca="false">SUMPRODUCT($C$10:$C$46,Z10:Z46)/100</f>
        <v>#DIV/0!</v>
      </c>
      <c r="AA48" s="264"/>
      <c r="AB48" s="264" t="e">
        <f aca="false">SUMPRODUCT($C$10:$C$46,AB10:AB46)/100</f>
        <v>#DIV/0!</v>
      </c>
      <c r="AC48" s="264"/>
      <c r="AD48" s="264" t="e">
        <f aca="false">SUMPRODUCT($C$10:$C$46,AD10:AD46)/100</f>
        <v>#DIV/0!</v>
      </c>
      <c r="AE48" s="264"/>
      <c r="AF48" s="264" t="e">
        <f aca="false">SUMPRODUCT($C$10:$C$46,AF10:AF46)/100</f>
        <v>#DIV/0!</v>
      </c>
      <c r="AG48" s="264"/>
      <c r="AH48" s="264" t="e">
        <f aca="false">SUMPRODUCT($C$10:$C$46,AH10:AH46)/100</f>
        <v>#DIV/0!</v>
      </c>
      <c r="AI48" s="264"/>
      <c r="AJ48" s="264" t="e">
        <f aca="false">SUMPRODUCT($C$10:$C$46,AJ10:AJ46)/100</f>
        <v>#DIV/0!</v>
      </c>
      <c r="AK48" s="264"/>
      <c r="AL48" s="264" t="e">
        <f aca="false">SUMPRODUCT($C$10:$C$46,AL10:AL46)/100</f>
        <v>#DIV/0!</v>
      </c>
      <c r="AM48" s="264"/>
      <c r="AN48" s="264" t="e">
        <f aca="false">SUMPRODUCT($C$10:$C$46,AN10:AN46)/100</f>
        <v>#DIV/0!</v>
      </c>
      <c r="AO48" s="264"/>
      <c r="AP48" s="264" t="e">
        <f aca="false">SUMPRODUCT($C$10:$C$46,AP10:AP46)/100</f>
        <v>#DIV/0!</v>
      </c>
      <c r="AQ48" s="264"/>
    </row>
    <row r="49" customFormat="false" ht="9.75" hidden="false" customHeight="true" outlineLevel="0" collapsed="false">
      <c r="E49" s="261"/>
      <c r="F49" s="262" t="s">
        <v>172</v>
      </c>
      <c r="G49" s="263" t="e">
        <f aca="false">G52-G48-G51</f>
        <v>#DIV/0!</v>
      </c>
      <c r="H49" s="264" t="e">
        <f aca="false">SUMPRODUCT($D$10:$D$46,H10:H46)/100</f>
        <v>#DIV/0!</v>
      </c>
      <c r="I49" s="264"/>
      <c r="J49" s="264" t="e">
        <f aca="false">SUMPRODUCT($D$10:$D$46,J10:J46)/100</f>
        <v>#DIV/0!</v>
      </c>
      <c r="K49" s="264"/>
      <c r="L49" s="264" t="e">
        <f aca="false">SUMPRODUCT($D$10:$D$46,L10:L46)/100</f>
        <v>#DIV/0!</v>
      </c>
      <c r="M49" s="264"/>
      <c r="N49" s="264" t="e">
        <f aca="false">SUMPRODUCT($D$10:$D$46,N10:N46)/100</f>
        <v>#DIV/0!</v>
      </c>
      <c r="O49" s="264"/>
      <c r="P49" s="264" t="e">
        <f aca="false">SUMPRODUCT($D$10:$D$46,P10:P46)/100</f>
        <v>#DIV/0!</v>
      </c>
      <c r="Q49" s="264"/>
      <c r="R49" s="264" t="e">
        <f aca="false">SUMPRODUCT($D$10:$D$46,R10:R46)/100</f>
        <v>#DIV/0!</v>
      </c>
      <c r="S49" s="264"/>
      <c r="T49" s="264" t="e">
        <f aca="false">SUMPRODUCT($D$10:$D$46,T10:T46)/100</f>
        <v>#DIV/0!</v>
      </c>
      <c r="U49" s="264"/>
      <c r="V49" s="264" t="e">
        <f aca="false">SUMPRODUCT($D$10:$D$46,V10:V46)/100</f>
        <v>#DIV/0!</v>
      </c>
      <c r="W49" s="264"/>
      <c r="X49" s="264" t="e">
        <f aca="false">SUMPRODUCT($D$10:$D$46,X10:X46)/100</f>
        <v>#DIV/0!</v>
      </c>
      <c r="Y49" s="264"/>
      <c r="Z49" s="264" t="e">
        <f aca="false">SUMPRODUCT($D$10:$D$46,Z10:Z46)/100</f>
        <v>#DIV/0!</v>
      </c>
      <c r="AA49" s="264"/>
      <c r="AB49" s="264" t="e">
        <f aca="false">SUMPRODUCT($D$10:$D$46,AB10:AB46)/100</f>
        <v>#DIV/0!</v>
      </c>
      <c r="AC49" s="264"/>
      <c r="AD49" s="264" t="e">
        <f aca="false">SUMPRODUCT($D$10:$D$46,AD10:AD46)/100</f>
        <v>#DIV/0!</v>
      </c>
      <c r="AE49" s="264"/>
      <c r="AF49" s="264" t="e">
        <f aca="false">SUMPRODUCT($D$10:$D$46,AF10:AF46)/100</f>
        <v>#DIV/0!</v>
      </c>
      <c r="AG49" s="264"/>
      <c r="AH49" s="264" t="e">
        <f aca="false">SUMPRODUCT($D$10:$D$46,AH10:AH46)/100</f>
        <v>#DIV/0!</v>
      </c>
      <c r="AI49" s="264"/>
      <c r="AJ49" s="264" t="e">
        <f aca="false">SUMPRODUCT($D$10:$D$46,AJ10:AJ46)/100</f>
        <v>#DIV/0!</v>
      </c>
      <c r="AK49" s="264"/>
      <c r="AL49" s="264" t="e">
        <f aca="false">SUMPRODUCT($D$10:$D$46,AL10:AL46)/100</f>
        <v>#DIV/0!</v>
      </c>
      <c r="AM49" s="264"/>
      <c r="AN49" s="264" t="e">
        <f aca="false">SUMPRODUCT($D$10:$D$46,AN10:AN46)/100</f>
        <v>#DIV/0!</v>
      </c>
      <c r="AO49" s="264"/>
      <c r="AP49" s="264" t="e">
        <f aca="false">SUMPRODUCT($D$10:$D$46,AP10:AP46)/100</f>
        <v>#DIV/0!</v>
      </c>
      <c r="AQ49" s="264"/>
    </row>
    <row r="50" customFormat="false" ht="9.75" hidden="false" customHeight="true" outlineLevel="0" collapsed="false">
      <c r="E50" s="261"/>
      <c r="F50" s="262" t="s">
        <v>173</v>
      </c>
      <c r="G50" s="263" t="n">
        <f aca="false">'QCI PÓS-LICIT.'!H47</f>
        <v>0</v>
      </c>
      <c r="H50" s="264" t="n">
        <v>0</v>
      </c>
      <c r="I50" s="264"/>
      <c r="J50" s="264" t="n">
        <v>0</v>
      </c>
      <c r="K50" s="264"/>
      <c r="L50" s="264" t="n">
        <v>0</v>
      </c>
      <c r="M50" s="264"/>
      <c r="N50" s="264" t="n">
        <v>0</v>
      </c>
      <c r="O50" s="264"/>
      <c r="P50" s="264" t="n">
        <v>0</v>
      </c>
      <c r="Q50" s="264"/>
      <c r="R50" s="264" t="n">
        <v>0</v>
      </c>
      <c r="S50" s="264"/>
      <c r="T50" s="264" t="n">
        <v>0</v>
      </c>
      <c r="U50" s="264"/>
      <c r="V50" s="264" t="n">
        <v>0</v>
      </c>
      <c r="W50" s="264"/>
      <c r="X50" s="264" t="n">
        <v>0</v>
      </c>
      <c r="Y50" s="264"/>
      <c r="Z50" s="264" t="n">
        <v>0</v>
      </c>
      <c r="AA50" s="264"/>
      <c r="AB50" s="264" t="n">
        <v>0</v>
      </c>
      <c r="AC50" s="264"/>
      <c r="AD50" s="264" t="n">
        <v>0</v>
      </c>
      <c r="AE50" s="264"/>
      <c r="AF50" s="264" t="n">
        <v>0</v>
      </c>
      <c r="AG50" s="264"/>
      <c r="AH50" s="264" t="n">
        <v>0</v>
      </c>
      <c r="AI50" s="264"/>
      <c r="AJ50" s="264" t="n">
        <v>0</v>
      </c>
      <c r="AK50" s="264"/>
      <c r="AL50" s="264" t="n">
        <v>0</v>
      </c>
      <c r="AM50" s="264"/>
      <c r="AN50" s="264" t="n">
        <v>0</v>
      </c>
      <c r="AO50" s="264"/>
      <c r="AP50" s="264" t="n">
        <v>0</v>
      </c>
      <c r="AQ50" s="264"/>
    </row>
    <row r="51" customFormat="false" ht="9.75" hidden="false" customHeight="true" outlineLevel="0" collapsed="false">
      <c r="E51" s="261"/>
      <c r="F51" s="262" t="s">
        <v>174</v>
      </c>
      <c r="G51" s="263" t="n">
        <f aca="false">'QCI PÓS-LICIT.'!I47</f>
        <v>0</v>
      </c>
      <c r="H51" s="264" t="n">
        <v>0</v>
      </c>
      <c r="I51" s="264"/>
      <c r="J51" s="264" t="n">
        <v>0</v>
      </c>
      <c r="K51" s="264"/>
      <c r="L51" s="264" t="n">
        <v>0</v>
      </c>
      <c r="M51" s="264"/>
      <c r="N51" s="264" t="n">
        <v>0</v>
      </c>
      <c r="O51" s="264"/>
      <c r="P51" s="264" t="n">
        <v>0</v>
      </c>
      <c r="Q51" s="264"/>
      <c r="R51" s="264" t="n">
        <v>0</v>
      </c>
      <c r="S51" s="264"/>
      <c r="T51" s="264" t="n">
        <v>0</v>
      </c>
      <c r="U51" s="264"/>
      <c r="V51" s="264" t="n">
        <v>0</v>
      </c>
      <c r="W51" s="264"/>
      <c r="X51" s="264" t="n">
        <v>0</v>
      </c>
      <c r="Y51" s="264"/>
      <c r="Z51" s="264" t="n">
        <v>0</v>
      </c>
      <c r="AA51" s="264"/>
      <c r="AB51" s="264" t="n">
        <v>0</v>
      </c>
      <c r="AC51" s="264"/>
      <c r="AD51" s="264" t="n">
        <v>0</v>
      </c>
      <c r="AE51" s="264"/>
      <c r="AF51" s="264" t="n">
        <v>0</v>
      </c>
      <c r="AG51" s="264"/>
      <c r="AH51" s="264" t="n">
        <v>0</v>
      </c>
      <c r="AI51" s="264"/>
      <c r="AJ51" s="264" t="n">
        <v>0</v>
      </c>
      <c r="AK51" s="264"/>
      <c r="AL51" s="264" t="n">
        <v>0</v>
      </c>
      <c r="AM51" s="264"/>
      <c r="AN51" s="264" t="n">
        <v>0</v>
      </c>
      <c r="AO51" s="264"/>
      <c r="AP51" s="264" t="n">
        <v>0</v>
      </c>
      <c r="AQ51" s="264"/>
    </row>
    <row r="52" customFormat="false" ht="9.75" hidden="false" customHeight="true" outlineLevel="0" collapsed="false">
      <c r="E52" s="265"/>
      <c r="F52" s="266" t="s">
        <v>175</v>
      </c>
      <c r="G52" s="267" t="n">
        <f aca="false">'ORÇ.GLOBAL EMPRESA'!H1014</f>
        <v>0</v>
      </c>
      <c r="H52" s="268" t="e">
        <f aca="false">SUM(H48:I51)</f>
        <v>#DIV/0!</v>
      </c>
      <c r="I52" s="268"/>
      <c r="J52" s="268" t="e">
        <f aca="false">SUM(J48:K51)</f>
        <v>#DIV/0!</v>
      </c>
      <c r="K52" s="268"/>
      <c r="L52" s="268" t="e">
        <f aca="false">SUM(L48:M51)</f>
        <v>#DIV/0!</v>
      </c>
      <c r="M52" s="268"/>
      <c r="N52" s="268" t="e">
        <f aca="false">SUM(N48:O51)</f>
        <v>#DIV/0!</v>
      </c>
      <c r="O52" s="268"/>
      <c r="P52" s="268" t="e">
        <f aca="false">SUM(P48:Q51)</f>
        <v>#DIV/0!</v>
      </c>
      <c r="Q52" s="268"/>
      <c r="R52" s="268" t="e">
        <f aca="false">SUM(R48:S51)</f>
        <v>#DIV/0!</v>
      </c>
      <c r="S52" s="268"/>
      <c r="T52" s="268" t="e">
        <f aca="false">SUM(T48:U51)</f>
        <v>#DIV/0!</v>
      </c>
      <c r="U52" s="268"/>
      <c r="V52" s="268" t="e">
        <f aca="false">SUM(V48:W51)</f>
        <v>#DIV/0!</v>
      </c>
      <c r="W52" s="268"/>
      <c r="X52" s="268" t="e">
        <f aca="false">SUM(X48:Y51)</f>
        <v>#DIV/0!</v>
      </c>
      <c r="Y52" s="268"/>
      <c r="Z52" s="268" t="e">
        <f aca="false">SUM(Z48:AA51)</f>
        <v>#DIV/0!</v>
      </c>
      <c r="AA52" s="268"/>
      <c r="AB52" s="268" t="e">
        <f aca="false">SUM(AB48:AC51)</f>
        <v>#DIV/0!</v>
      </c>
      <c r="AC52" s="268"/>
      <c r="AD52" s="268" t="e">
        <f aca="false">SUM(AD48:AE51)</f>
        <v>#DIV/0!</v>
      </c>
      <c r="AE52" s="268"/>
      <c r="AF52" s="268" t="e">
        <f aca="false">SUM(AF48:AG51)</f>
        <v>#DIV/0!</v>
      </c>
      <c r="AG52" s="268"/>
      <c r="AH52" s="268" t="e">
        <f aca="false">SUM(AH48:AI51)</f>
        <v>#DIV/0!</v>
      </c>
      <c r="AI52" s="268"/>
      <c r="AJ52" s="268" t="e">
        <f aca="false">SUM(AJ48:AK51)</f>
        <v>#DIV/0!</v>
      </c>
      <c r="AK52" s="268"/>
      <c r="AL52" s="268" t="e">
        <f aca="false">SUM(AL48:AM51)</f>
        <v>#DIV/0!</v>
      </c>
      <c r="AM52" s="268"/>
      <c r="AN52" s="268" t="e">
        <f aca="false">SUM(AN48:AO51)</f>
        <v>#DIV/0!</v>
      </c>
      <c r="AO52" s="268"/>
      <c r="AP52" s="268" t="e">
        <f aca="false">SUM(AP48:AQ51)</f>
        <v>#DIV/0!</v>
      </c>
      <c r="AQ52" s="268"/>
    </row>
    <row r="53" customFormat="false" ht="9.75" hidden="false" customHeight="true" outlineLevel="0" collapsed="false">
      <c r="E53" s="265"/>
      <c r="F53" s="266" t="s">
        <v>176</v>
      </c>
      <c r="G53" s="259"/>
      <c r="H53" s="268" t="e">
        <f aca="false">H52</f>
        <v>#DIV/0!</v>
      </c>
      <c r="I53" s="268"/>
      <c r="J53" s="268" t="e">
        <f aca="false">H53+J52</f>
        <v>#DIV/0!</v>
      </c>
      <c r="K53" s="268"/>
      <c r="L53" s="268" t="e">
        <f aca="false">J53+L52</f>
        <v>#DIV/0!</v>
      </c>
      <c r="M53" s="268"/>
      <c r="N53" s="268" t="e">
        <f aca="false">L53+N52</f>
        <v>#DIV/0!</v>
      </c>
      <c r="O53" s="268"/>
      <c r="P53" s="268" t="e">
        <f aca="false">N53+P52</f>
        <v>#DIV/0!</v>
      </c>
      <c r="Q53" s="268"/>
      <c r="R53" s="268" t="e">
        <f aca="false">P53+R52</f>
        <v>#DIV/0!</v>
      </c>
      <c r="S53" s="268"/>
      <c r="T53" s="268" t="e">
        <f aca="false">R53+T52</f>
        <v>#DIV/0!</v>
      </c>
      <c r="U53" s="268"/>
      <c r="V53" s="268" t="e">
        <f aca="false">T53+V52</f>
        <v>#DIV/0!</v>
      </c>
      <c r="W53" s="268"/>
      <c r="X53" s="268" t="e">
        <f aca="false">V53+X52</f>
        <v>#DIV/0!</v>
      </c>
      <c r="Y53" s="268"/>
      <c r="Z53" s="268" t="e">
        <f aca="false">X53+Z52</f>
        <v>#DIV/0!</v>
      </c>
      <c r="AA53" s="268"/>
      <c r="AB53" s="268" t="e">
        <f aca="false">Z53+AB52</f>
        <v>#DIV/0!</v>
      </c>
      <c r="AC53" s="268"/>
      <c r="AD53" s="268" t="e">
        <f aca="false">AB53+AD52</f>
        <v>#DIV/0!</v>
      </c>
      <c r="AE53" s="268"/>
      <c r="AF53" s="268" t="e">
        <f aca="false">AD53+AF52</f>
        <v>#DIV/0!</v>
      </c>
      <c r="AG53" s="268"/>
      <c r="AH53" s="268" t="e">
        <f aca="false">AF53+AH52</f>
        <v>#DIV/0!</v>
      </c>
      <c r="AI53" s="268"/>
      <c r="AJ53" s="268" t="e">
        <f aca="false">AH53+AJ52</f>
        <v>#DIV/0!</v>
      </c>
      <c r="AK53" s="268"/>
      <c r="AL53" s="268" t="e">
        <f aca="false">AJ53+AL52</f>
        <v>#DIV/0!</v>
      </c>
      <c r="AM53" s="268"/>
      <c r="AN53" s="268" t="e">
        <f aca="false">AL53+AN52</f>
        <v>#DIV/0!</v>
      </c>
      <c r="AO53" s="268"/>
      <c r="AP53" s="268" t="e">
        <f aca="false">AN53+AP52</f>
        <v>#DIV/0!</v>
      </c>
      <c r="AQ53" s="268"/>
    </row>
    <row r="54" customFormat="false" ht="9.75" hidden="false" customHeight="true" outlineLevel="0" collapsed="false">
      <c r="E54" s="269" t="str">
        <f aca="false">CONCATENATE("Responsável Técnico da Empresa ",'ORÇ.GLOBAL EMPRESA'!C2)</f>
        <v>Responsável Técnico da Empresa </v>
      </c>
      <c r="F54" s="270"/>
      <c r="G54" s="236"/>
      <c r="H54" s="236"/>
      <c r="I54" s="236"/>
      <c r="J54" s="236"/>
      <c r="K54" s="236"/>
      <c r="L54" s="236"/>
      <c r="M54" s="236"/>
      <c r="N54" s="236"/>
      <c r="O54" s="236"/>
      <c r="P54" s="236"/>
      <c r="Q54" s="236"/>
      <c r="R54" s="236"/>
      <c r="S54" s="236"/>
      <c r="T54" s="236"/>
      <c r="U54" s="236"/>
      <c r="V54" s="236"/>
      <c r="W54" s="236"/>
      <c r="X54" s="236"/>
      <c r="Y54" s="236"/>
      <c r="Z54" s="236"/>
      <c r="AA54" s="236"/>
      <c r="AB54" s="236"/>
      <c r="AC54" s="236"/>
      <c r="AD54" s="236"/>
      <c r="AE54" s="236"/>
      <c r="AF54" s="236"/>
      <c r="AG54" s="236"/>
      <c r="AH54" s="236"/>
      <c r="AI54" s="236"/>
      <c r="AJ54" s="236"/>
      <c r="AK54" s="236"/>
      <c r="AL54" s="236"/>
      <c r="AM54" s="236"/>
      <c r="AN54" s="236"/>
      <c r="AO54" s="236"/>
      <c r="AP54" s="236"/>
      <c r="AQ54" s="236"/>
    </row>
    <row r="55" customFormat="false" ht="9.75" hidden="false" customHeight="true" outlineLevel="0" collapsed="false">
      <c r="E55" s="269" t="s">
        <v>177</v>
      </c>
      <c r="F55" s="270"/>
      <c r="G55" s="236"/>
      <c r="H55" s="236"/>
      <c r="I55" s="236"/>
      <c r="J55" s="236"/>
      <c r="K55" s="236"/>
      <c r="L55" s="236"/>
      <c r="M55" s="236"/>
      <c r="N55" s="337" t="n">
        <f aca="false">'ORÇ.GLOBAL EMPRESA'!B1017</f>
        <v>0</v>
      </c>
      <c r="O55" s="337"/>
      <c r="P55" s="337"/>
      <c r="Q55" s="337"/>
      <c r="R55" s="337"/>
      <c r="S55" s="337"/>
      <c r="T55" s="236"/>
      <c r="U55" s="236"/>
      <c r="V55" s="236"/>
      <c r="W55" s="236"/>
      <c r="X55" s="273"/>
      <c r="Y55" s="273"/>
      <c r="Z55" s="337" t="n">
        <f aca="false">N55</f>
        <v>0</v>
      </c>
      <c r="AA55" s="337"/>
      <c r="AB55" s="337"/>
      <c r="AC55" s="337"/>
      <c r="AD55" s="337"/>
      <c r="AE55" s="337"/>
      <c r="AF55" s="236"/>
      <c r="AG55" s="236"/>
      <c r="AH55" s="236"/>
      <c r="AI55" s="236"/>
      <c r="AJ55" s="236"/>
      <c r="AK55" s="236"/>
      <c r="AL55" s="337" t="n">
        <f aca="false">Z55</f>
        <v>0</v>
      </c>
      <c r="AM55" s="337"/>
      <c r="AN55" s="337"/>
      <c r="AO55" s="337"/>
      <c r="AP55" s="337"/>
      <c r="AQ55" s="337"/>
    </row>
    <row r="56" customFormat="false" ht="9.75" hidden="false" customHeight="true" outlineLevel="0" collapsed="false">
      <c r="E56" s="274"/>
      <c r="F56" s="275"/>
      <c r="G56" s="236"/>
      <c r="H56" s="236"/>
      <c r="I56" s="236"/>
      <c r="J56" s="236"/>
      <c r="K56" s="236"/>
      <c r="L56" s="236"/>
      <c r="M56" s="236"/>
      <c r="N56" s="276" t="s">
        <v>178</v>
      </c>
      <c r="O56" s="276"/>
      <c r="P56" s="276"/>
      <c r="Q56" s="276"/>
      <c r="R56" s="276"/>
      <c r="S56" s="276"/>
      <c r="T56" s="236"/>
      <c r="U56" s="236"/>
      <c r="V56" s="236"/>
      <c r="W56" s="236"/>
      <c r="X56" s="236"/>
      <c r="Y56" s="236"/>
      <c r="Z56" s="276" t="str">
        <f aca="false">N56</f>
        <v>Local e Data</v>
      </c>
      <c r="AA56" s="276"/>
      <c r="AB56" s="276"/>
      <c r="AC56" s="276"/>
      <c r="AD56" s="276"/>
      <c r="AE56" s="276"/>
      <c r="AF56" s="236"/>
      <c r="AG56" s="236"/>
      <c r="AH56" s="236"/>
      <c r="AI56" s="236"/>
      <c r="AJ56" s="236"/>
      <c r="AK56" s="236"/>
      <c r="AL56" s="276" t="str">
        <f aca="false">Z56</f>
        <v>Local e Data</v>
      </c>
      <c r="AM56" s="276"/>
      <c r="AN56" s="276"/>
      <c r="AO56" s="276"/>
      <c r="AP56" s="276"/>
      <c r="AQ56" s="276"/>
    </row>
    <row r="57" customFormat="false" ht="13.8" hidden="false" customHeight="false" outlineLevel="0" collapsed="false"/>
    <row r="58" customFormat="false" ht="13.8" hidden="false" customHeight="false" outlineLevel="0" collapsed="false"/>
    <row r="59" customFormat="false" ht="13.8" hidden="false" customHeight="false" outlineLevel="0" collapsed="false"/>
    <row r="60" customFormat="false" ht="13.8" hidden="true" customHeight="false" outlineLevel="0" collapsed="false">
      <c r="E60" s="277"/>
      <c r="F60" s="277"/>
      <c r="G60" s="278"/>
      <c r="H60" s="279"/>
      <c r="I60" s="279" t="e">
        <f aca="false">IF(AND(I47&lt;=100,H47&gt;0),1,0)</f>
        <v>#DIV/0!</v>
      </c>
      <c r="J60" s="279"/>
      <c r="K60" s="279" t="e">
        <f aca="false">IF(AND(K47&lt;=100,J47&gt;0),1,0)</f>
        <v>#DIV/0!</v>
      </c>
      <c r="L60" s="279"/>
      <c r="M60" s="279" t="e">
        <f aca="false">IF(AND(M47&lt;=100,L47&gt;0),1,0)</f>
        <v>#DIV/0!</v>
      </c>
      <c r="N60" s="279"/>
      <c r="O60" s="279" t="e">
        <f aca="false">IF(AND(O47&lt;=100,N47&gt;0),1,0)</f>
        <v>#DIV/0!</v>
      </c>
      <c r="P60" s="279"/>
      <c r="Q60" s="279" t="e">
        <f aca="false">IF(AND(Q47&lt;=100,P47&gt;0),1,0)</f>
        <v>#DIV/0!</v>
      </c>
      <c r="R60" s="279"/>
      <c r="S60" s="279" t="e">
        <f aca="false">IF(AND(S47&lt;=100,R47&gt;0),1,0)</f>
        <v>#DIV/0!</v>
      </c>
      <c r="T60" s="279"/>
      <c r="U60" s="279" t="e">
        <f aca="false">IF(AND(U47&lt;=100,T47&gt;0),1,0)</f>
        <v>#DIV/0!</v>
      </c>
      <c r="V60" s="279"/>
      <c r="W60" s="279" t="e">
        <f aca="false">IF(AND(W47&lt;=100,V47&gt;0),1,0)</f>
        <v>#DIV/0!</v>
      </c>
      <c r="X60" s="279"/>
      <c r="Y60" s="279" t="e">
        <f aca="false">IF(AND(Y47&lt;=100,X47&gt;0),1,0)</f>
        <v>#DIV/0!</v>
      </c>
      <c r="Z60" s="279"/>
      <c r="AA60" s="279" t="e">
        <f aca="false">IF(AND(AA47&lt;=100,Z47&gt;0),1,0)</f>
        <v>#DIV/0!</v>
      </c>
      <c r="AB60" s="279"/>
      <c r="AC60" s="279" t="e">
        <f aca="false">IF(AND(AC47&lt;=100,AB47&gt;0),1,0)</f>
        <v>#DIV/0!</v>
      </c>
      <c r="AD60" s="279"/>
      <c r="AE60" s="279" t="e">
        <f aca="false">IF(AND(AE47&lt;=100,AD47&gt;0),1,0)</f>
        <v>#DIV/0!</v>
      </c>
      <c r="AF60" s="279"/>
      <c r="AG60" s="279" t="e">
        <f aca="false">IF(AND(AG47&lt;=100,AF47&gt;0),1,0)</f>
        <v>#DIV/0!</v>
      </c>
      <c r="AH60" s="279"/>
      <c r="AI60" s="279" t="e">
        <f aca="false">IF(AND(AI47&lt;=100,AH47&gt;0),1,0)</f>
        <v>#DIV/0!</v>
      </c>
      <c r="AJ60" s="279"/>
      <c r="AK60" s="279" t="e">
        <f aca="false">IF(AND(AK47&lt;=100,AJ47&gt;0),1,0)</f>
        <v>#DIV/0!</v>
      </c>
      <c r="AL60" s="279"/>
      <c r="AM60" s="279" t="e">
        <f aca="false">IF(AND(AM47&lt;=100,AL47&gt;0),1,0)</f>
        <v>#DIV/0!</v>
      </c>
      <c r="AN60" s="279"/>
      <c r="AO60" s="279" t="e">
        <f aca="false">IF(AND(AO47&lt;=100,AN47&gt;0),1,0)</f>
        <v>#DIV/0!</v>
      </c>
      <c r="AP60" s="279"/>
      <c r="AQ60" s="279" t="e">
        <f aca="false">IF(AND(AQ47&lt;=100,AP47&gt;0),1,0)</f>
        <v>#DIV/0!</v>
      </c>
    </row>
    <row r="61" customFormat="false" ht="13.8" hidden="true" customHeight="false" outlineLevel="0" collapsed="false">
      <c r="E61" s="277"/>
      <c r="F61" s="277"/>
      <c r="G61" s="278"/>
      <c r="H61" s="279"/>
      <c r="I61" s="279" t="e">
        <f aca="false">IF(ABS(I47-100)&gt;0.01,1,0)</f>
        <v>#DIV/0!</v>
      </c>
      <c r="J61" s="279"/>
      <c r="K61" s="279" t="e">
        <f aca="false">IF(ABS(K47-100)&gt;0.01,1,0)</f>
        <v>#DIV/0!</v>
      </c>
      <c r="L61" s="279"/>
      <c r="M61" s="279" t="e">
        <f aca="false">IF(ABS(M47-100)&gt;0.01,1,0)</f>
        <v>#DIV/0!</v>
      </c>
      <c r="N61" s="279"/>
      <c r="O61" s="279" t="e">
        <f aca="false">IF(ABS(O47-100)&gt;0.01,1,0)</f>
        <v>#DIV/0!</v>
      </c>
      <c r="P61" s="279"/>
      <c r="Q61" s="279" t="e">
        <f aca="false">IF(ABS(Q47-100)&gt;0.01,1,0)</f>
        <v>#DIV/0!</v>
      </c>
      <c r="R61" s="279"/>
      <c r="S61" s="279" t="e">
        <f aca="false">IF(ABS(S47-100)&gt;0.01,1,0)</f>
        <v>#DIV/0!</v>
      </c>
      <c r="T61" s="279"/>
      <c r="U61" s="279" t="e">
        <f aca="false">IF(ABS(U47-100)&gt;0.01,1,0)</f>
        <v>#DIV/0!</v>
      </c>
      <c r="V61" s="279"/>
      <c r="W61" s="279" t="e">
        <f aca="false">IF(ABS(W47-100)&gt;0.01,1,0)</f>
        <v>#DIV/0!</v>
      </c>
      <c r="X61" s="279"/>
      <c r="Y61" s="279" t="e">
        <f aca="false">IF(ABS(Y47-100)&gt;0.01,1,0)</f>
        <v>#DIV/0!</v>
      </c>
      <c r="Z61" s="279"/>
      <c r="AA61" s="279" t="e">
        <f aca="false">IF(ABS(AA47-100)&gt;0.01,1,0)</f>
        <v>#DIV/0!</v>
      </c>
      <c r="AB61" s="279"/>
      <c r="AC61" s="279" t="e">
        <f aca="false">IF(ABS(AC47-100)&gt;0.01,1,0)</f>
        <v>#DIV/0!</v>
      </c>
      <c r="AD61" s="279"/>
      <c r="AE61" s="279" t="e">
        <f aca="false">IF(ABS(AE47-100)&gt;0.01,1,0)</f>
        <v>#DIV/0!</v>
      </c>
      <c r="AF61" s="279"/>
      <c r="AG61" s="279" t="e">
        <f aca="false">IF(ABS(AG47-100)&gt;0.01,1,0)</f>
        <v>#DIV/0!</v>
      </c>
      <c r="AH61" s="279"/>
      <c r="AI61" s="279" t="e">
        <f aca="false">IF(ABS(AI47-100)&gt;0.01,1,0)</f>
        <v>#DIV/0!</v>
      </c>
      <c r="AJ61" s="279"/>
      <c r="AK61" s="279" t="e">
        <f aca="false">IF(ABS(AK47-100)&gt;0.01,1,0)</f>
        <v>#DIV/0!</v>
      </c>
      <c r="AL61" s="279"/>
      <c r="AM61" s="279" t="e">
        <f aca="false">IF(ABS(AM47-100)&gt;0.01,1,0)</f>
        <v>#DIV/0!</v>
      </c>
      <c r="AN61" s="279"/>
      <c r="AO61" s="279" t="e">
        <f aca="false">IF(ABS(AO47-100)&gt;0.01,1,0)</f>
        <v>#DIV/0!</v>
      </c>
      <c r="AP61" s="279"/>
      <c r="AQ61" s="279" t="e">
        <f aca="false">IF(ABS(AQ47-100)&gt;0.01,1,0)</f>
        <v>#DIV/0!</v>
      </c>
    </row>
    <row r="62" customFormat="false" ht="13.8" hidden="true" customHeight="false" outlineLevel="0" collapsed="false">
      <c r="E62" s="280" t="n">
        <f aca="false">'BM GLOBAL'!$G$4</f>
        <v>0</v>
      </c>
      <c r="F62" s="280"/>
      <c r="G62" s="280"/>
      <c r="H62" s="280" t="n">
        <f aca="false">DATE(E65,E64+1,E63)</f>
        <v>31</v>
      </c>
      <c r="I62" s="280"/>
      <c r="J62" s="280" t="n">
        <f aca="false">DATE(H65,H64+1,H63)</f>
        <v>62</v>
      </c>
      <c r="K62" s="280"/>
      <c r="L62" s="280" t="n">
        <f aca="false">DATE(J65,J64+1,J63)</f>
        <v>93</v>
      </c>
      <c r="M62" s="280"/>
      <c r="N62" s="280" t="n">
        <f aca="false">DATE(L65,L64+1,L63)</f>
        <v>123</v>
      </c>
      <c r="O62" s="280"/>
      <c r="P62" s="280" t="n">
        <f aca="false">DATE(N65,N64+1,N63)</f>
        <v>154</v>
      </c>
      <c r="Q62" s="280"/>
      <c r="R62" s="280" t="n">
        <f aca="false">DATE(P65,P64+1,P63)</f>
        <v>184</v>
      </c>
      <c r="S62" s="280"/>
      <c r="T62" s="280" t="n">
        <f aca="false">DATE(R65,R64+1,R63)</f>
        <v>215</v>
      </c>
      <c r="U62" s="280"/>
      <c r="V62" s="280" t="n">
        <f aca="false">DATE(T65,T64+1,T63)</f>
        <v>246</v>
      </c>
      <c r="W62" s="280"/>
      <c r="X62" s="280" t="n">
        <f aca="false">DATE(V65,V64+1,V63)</f>
        <v>276</v>
      </c>
      <c r="Y62" s="280"/>
      <c r="Z62" s="280" t="n">
        <f aca="false">DATE(X65,X64+1,X63)</f>
        <v>307</v>
      </c>
      <c r="AA62" s="280"/>
      <c r="AB62" s="280" t="n">
        <f aca="false">DATE(Z65,Z64+1,Z63)</f>
        <v>337</v>
      </c>
      <c r="AC62" s="280"/>
      <c r="AD62" s="280" t="n">
        <f aca="false">DATE(AB65,AB64+1,AB63)</f>
        <v>368</v>
      </c>
      <c r="AE62" s="280"/>
      <c r="AF62" s="280" t="n">
        <f aca="false">DATE(AD65,AD64+1,AD63)</f>
        <v>399</v>
      </c>
      <c r="AG62" s="280"/>
      <c r="AH62" s="280" t="n">
        <f aca="false">DATE(AF65,AF64+1,AF63)</f>
        <v>427</v>
      </c>
      <c r="AI62" s="280"/>
      <c r="AJ62" s="280" t="n">
        <f aca="false">DATE(AH65,AH64+1,AH63)</f>
        <v>458</v>
      </c>
      <c r="AK62" s="280"/>
      <c r="AL62" s="280" t="n">
        <f aca="false">DATE(AJ65,AJ64+1,AJ63)</f>
        <v>488</v>
      </c>
      <c r="AM62" s="280"/>
      <c r="AN62" s="280" t="n">
        <f aca="false">DATE(AL65,AL64+1,AL63)</f>
        <v>519</v>
      </c>
      <c r="AO62" s="280"/>
      <c r="AP62" s="280" t="n">
        <f aca="false">DATE(AN65,AN64+1,AN63)</f>
        <v>549</v>
      </c>
      <c r="AQ62" s="280"/>
    </row>
    <row r="63" customFormat="false" ht="13.8" hidden="true" customHeight="false" outlineLevel="0" collapsed="false">
      <c r="E63" s="281" t="n">
        <f aca="false">DAY(E62)</f>
        <v>0</v>
      </c>
      <c r="F63" s="281"/>
      <c r="G63" s="281"/>
      <c r="H63" s="282" t="n">
        <f aca="false">DAY(H62)</f>
        <v>31</v>
      </c>
      <c r="I63" s="282"/>
      <c r="J63" s="282" t="n">
        <f aca="false">DAY(J62)</f>
        <v>2</v>
      </c>
      <c r="K63" s="282"/>
      <c r="L63" s="282" t="n">
        <f aca="false">DAY(L62)</f>
        <v>2</v>
      </c>
      <c r="M63" s="282"/>
      <c r="N63" s="282" t="n">
        <f aca="false">DAY(N62)</f>
        <v>2</v>
      </c>
      <c r="O63" s="282"/>
      <c r="P63" s="282" t="n">
        <f aca="false">DAY(P62)</f>
        <v>2</v>
      </c>
      <c r="Q63" s="282"/>
      <c r="R63" s="282" t="n">
        <f aca="false">DAY(R62)</f>
        <v>2</v>
      </c>
      <c r="S63" s="282"/>
      <c r="T63" s="282" t="n">
        <f aca="false">DAY(T62)</f>
        <v>2</v>
      </c>
      <c r="U63" s="282"/>
      <c r="V63" s="282" t="n">
        <f aca="false">DAY(V62)</f>
        <v>2</v>
      </c>
      <c r="W63" s="282"/>
      <c r="X63" s="282" t="n">
        <f aca="false">DAY(X62)</f>
        <v>2</v>
      </c>
      <c r="Y63" s="282"/>
      <c r="Z63" s="282" t="n">
        <f aca="false">DAY(Z62)</f>
        <v>2</v>
      </c>
      <c r="AA63" s="282"/>
      <c r="AB63" s="282" t="n">
        <f aca="false">DAY(AB62)</f>
        <v>2</v>
      </c>
      <c r="AC63" s="282"/>
      <c r="AD63" s="282" t="n">
        <f aca="false">DAY(AD62)</f>
        <v>2</v>
      </c>
      <c r="AE63" s="282"/>
      <c r="AF63" s="282" t="n">
        <f aca="false">DAY(AF62)</f>
        <v>2</v>
      </c>
      <c r="AG63" s="282"/>
      <c r="AH63" s="282" t="n">
        <f aca="false">DAY(AH62)</f>
        <v>2</v>
      </c>
      <c r="AI63" s="282"/>
      <c r="AJ63" s="282" t="n">
        <f aca="false">DAY(AJ62)</f>
        <v>2</v>
      </c>
      <c r="AK63" s="282"/>
      <c r="AL63" s="282" t="n">
        <f aca="false">DAY(AL62)</f>
        <v>2</v>
      </c>
      <c r="AM63" s="282"/>
      <c r="AN63" s="282" t="n">
        <f aca="false">DAY(AN62)</f>
        <v>2</v>
      </c>
      <c r="AO63" s="282"/>
      <c r="AP63" s="282" t="n">
        <f aca="false">DAY(AP62)</f>
        <v>2</v>
      </c>
      <c r="AQ63" s="282"/>
    </row>
    <row r="64" customFormat="false" ht="13.8" hidden="true" customHeight="false" outlineLevel="0" collapsed="false">
      <c r="E64" s="281" t="n">
        <f aca="false">MONTH(E62)</f>
        <v>1</v>
      </c>
      <c r="F64" s="281"/>
      <c r="G64" s="281"/>
      <c r="H64" s="282" t="n">
        <f aca="false">MONTH(H62)</f>
        <v>1</v>
      </c>
      <c r="I64" s="282"/>
      <c r="J64" s="282" t="n">
        <f aca="false">MONTH(J62)</f>
        <v>3</v>
      </c>
      <c r="K64" s="282"/>
      <c r="L64" s="282" t="n">
        <f aca="false">MONTH(L62)</f>
        <v>4</v>
      </c>
      <c r="M64" s="282"/>
      <c r="N64" s="282" t="n">
        <f aca="false">MONTH(N62)</f>
        <v>5</v>
      </c>
      <c r="O64" s="282"/>
      <c r="P64" s="282" t="n">
        <f aca="false">MONTH(P62)</f>
        <v>6</v>
      </c>
      <c r="Q64" s="282"/>
      <c r="R64" s="282" t="n">
        <f aca="false">MONTH(R62)</f>
        <v>7</v>
      </c>
      <c r="S64" s="282"/>
      <c r="T64" s="282" t="n">
        <f aca="false">MONTH(T62)</f>
        <v>8</v>
      </c>
      <c r="U64" s="282"/>
      <c r="V64" s="282" t="n">
        <f aca="false">MONTH(V62)</f>
        <v>9</v>
      </c>
      <c r="W64" s="282"/>
      <c r="X64" s="282" t="n">
        <f aca="false">MONTH(X62)</f>
        <v>10</v>
      </c>
      <c r="Y64" s="282"/>
      <c r="Z64" s="282" t="n">
        <f aca="false">MONTH(Z62)</f>
        <v>11</v>
      </c>
      <c r="AA64" s="282"/>
      <c r="AB64" s="282" t="n">
        <f aca="false">MONTH(AB62)</f>
        <v>12</v>
      </c>
      <c r="AC64" s="282"/>
      <c r="AD64" s="282" t="n">
        <f aca="false">MONTH(AD62)</f>
        <v>1</v>
      </c>
      <c r="AE64" s="282"/>
      <c r="AF64" s="282" t="n">
        <f aca="false">MONTH(AF62)</f>
        <v>2</v>
      </c>
      <c r="AG64" s="282"/>
      <c r="AH64" s="282" t="n">
        <f aca="false">MONTH(AH62)</f>
        <v>3</v>
      </c>
      <c r="AI64" s="282"/>
      <c r="AJ64" s="282" t="n">
        <f aca="false">MONTH(AJ62)</f>
        <v>4</v>
      </c>
      <c r="AK64" s="282"/>
      <c r="AL64" s="282" t="n">
        <f aca="false">MONTH(AL62)</f>
        <v>5</v>
      </c>
      <c r="AM64" s="282"/>
      <c r="AN64" s="282" t="n">
        <f aca="false">MONTH(AN62)</f>
        <v>6</v>
      </c>
      <c r="AO64" s="282"/>
      <c r="AP64" s="282" t="n">
        <f aca="false">MONTH(AP62)</f>
        <v>7</v>
      </c>
      <c r="AQ64" s="282"/>
    </row>
    <row r="65" customFormat="false" ht="13.8" hidden="true" customHeight="false" outlineLevel="0" collapsed="false">
      <c r="E65" s="282" t="n">
        <f aca="false">YEAR(E62)</f>
        <v>1900</v>
      </c>
      <c r="F65" s="282"/>
      <c r="G65" s="282"/>
      <c r="H65" s="282" t="n">
        <f aca="false">YEAR(H62)</f>
        <v>1900</v>
      </c>
      <c r="I65" s="282"/>
      <c r="J65" s="282" t="n">
        <f aca="false">YEAR(J62)</f>
        <v>1900</v>
      </c>
      <c r="K65" s="282"/>
      <c r="L65" s="282" t="n">
        <f aca="false">YEAR(L62)</f>
        <v>1900</v>
      </c>
      <c r="M65" s="282"/>
      <c r="N65" s="282" t="n">
        <f aca="false">YEAR(N62)</f>
        <v>1900</v>
      </c>
      <c r="O65" s="282"/>
      <c r="P65" s="282" t="n">
        <f aca="false">YEAR(P62)</f>
        <v>1900</v>
      </c>
      <c r="Q65" s="282"/>
      <c r="R65" s="282" t="n">
        <f aca="false">YEAR(R62)</f>
        <v>1900</v>
      </c>
      <c r="S65" s="282"/>
      <c r="T65" s="282" t="n">
        <f aca="false">YEAR(T62)</f>
        <v>1900</v>
      </c>
      <c r="U65" s="282"/>
      <c r="V65" s="282" t="n">
        <f aca="false">YEAR(V62)</f>
        <v>1900</v>
      </c>
      <c r="W65" s="282"/>
      <c r="X65" s="282" t="n">
        <f aca="false">YEAR(X62)</f>
        <v>1900</v>
      </c>
      <c r="Y65" s="282"/>
      <c r="Z65" s="282" t="n">
        <f aca="false">YEAR(Z62)</f>
        <v>1900</v>
      </c>
      <c r="AA65" s="282"/>
      <c r="AB65" s="282" t="n">
        <f aca="false">YEAR(AB62)</f>
        <v>1900</v>
      </c>
      <c r="AC65" s="282"/>
      <c r="AD65" s="282" t="n">
        <f aca="false">YEAR(AD62)</f>
        <v>1901</v>
      </c>
      <c r="AE65" s="282"/>
      <c r="AF65" s="282" t="n">
        <f aca="false">YEAR(AF62)</f>
        <v>1901</v>
      </c>
      <c r="AG65" s="282"/>
      <c r="AH65" s="282" t="n">
        <f aca="false">YEAR(AH62)</f>
        <v>1901</v>
      </c>
      <c r="AI65" s="282"/>
      <c r="AJ65" s="282" t="n">
        <f aca="false">YEAR(AJ62)</f>
        <v>1901</v>
      </c>
      <c r="AK65" s="282"/>
      <c r="AL65" s="282" t="n">
        <f aca="false">YEAR(AL62)</f>
        <v>1901</v>
      </c>
      <c r="AM65" s="282"/>
      <c r="AN65" s="282" t="n">
        <f aca="false">YEAR(AN62)</f>
        <v>1901</v>
      </c>
      <c r="AO65" s="282"/>
      <c r="AP65" s="282" t="n">
        <f aca="false">YEAR(AP62)</f>
        <v>1901</v>
      </c>
      <c r="AQ65" s="282"/>
    </row>
    <row r="66" customFormat="false" ht="13.8" hidden="true" customHeight="false" outlineLevel="0" collapsed="false">
      <c r="E66" s="282" t="n">
        <f aca="false">IF(E62&lt;='BM GLOBAL'!$L$4,IF('BM GLOBAL'!$L$4&lt;H62,1,0),0)</f>
        <v>1</v>
      </c>
      <c r="F66" s="282"/>
      <c r="G66" s="282"/>
      <c r="H66" s="282" t="n">
        <f aca="false">IF(H62&lt;='BM GLOBAL'!$L$4,IF('BM GLOBAL'!$L$4&lt;J62,1,0),0)</f>
        <v>0</v>
      </c>
      <c r="I66" s="282"/>
      <c r="J66" s="282" t="n">
        <f aca="false">IF(J62&lt;='BM GLOBAL'!$L$4,IF('BM GLOBAL'!$L$4&lt;L62,1,0),0)</f>
        <v>0</v>
      </c>
      <c r="K66" s="282"/>
      <c r="L66" s="282" t="n">
        <f aca="false">IF(L62&lt;='BM GLOBAL'!$L$4,IF('BM GLOBAL'!$L$4&lt;N62,1,0),0)</f>
        <v>0</v>
      </c>
      <c r="M66" s="282"/>
      <c r="N66" s="282" t="n">
        <f aca="false">IF(N62&lt;='BM GLOBAL'!$L$4,IF('BM GLOBAL'!$L$4&lt;P62,1,0),0)</f>
        <v>0</v>
      </c>
      <c r="O66" s="282"/>
      <c r="P66" s="282" t="n">
        <f aca="false">IF(P62&lt;='BM GLOBAL'!$L$4,IF('BM GLOBAL'!$L$4&lt;R62,1,0),0)</f>
        <v>0</v>
      </c>
      <c r="Q66" s="282"/>
      <c r="R66" s="282" t="n">
        <f aca="false">IF(R62&lt;='BM GLOBAL'!$L$4,IF('BM GLOBAL'!$L$4&lt;T62,1,0),0)</f>
        <v>0</v>
      </c>
      <c r="S66" s="282"/>
      <c r="T66" s="282" t="n">
        <f aca="false">IF(T62&lt;='BM GLOBAL'!$L$4,IF('BM GLOBAL'!$L$4&lt;V62,1,0),0)</f>
        <v>0</v>
      </c>
      <c r="U66" s="282"/>
      <c r="V66" s="282" t="n">
        <f aca="false">IF(V62&lt;='BM GLOBAL'!$L$4,IF('BM GLOBAL'!$L$4&lt;X62,1,0),0)</f>
        <v>0</v>
      </c>
      <c r="W66" s="282"/>
      <c r="X66" s="282" t="n">
        <f aca="false">IF(X62&lt;='BM GLOBAL'!$L$4,IF('BM GLOBAL'!$L$4&lt;Z62,1,0),0)</f>
        <v>0</v>
      </c>
      <c r="Y66" s="282"/>
      <c r="Z66" s="282" t="n">
        <f aca="false">IF(Z62&lt;='BM GLOBAL'!$L$4,IF('BM GLOBAL'!$L$4&lt;AB62,1,0),0)</f>
        <v>0</v>
      </c>
      <c r="AA66" s="282"/>
      <c r="AB66" s="282" t="n">
        <f aca="false">IF(AB62&lt;='BM GLOBAL'!$L$4,IF('BM GLOBAL'!$L$4&lt;AD62,1,0),0)</f>
        <v>0</v>
      </c>
      <c r="AC66" s="282"/>
      <c r="AD66" s="282" t="n">
        <f aca="false">IF(AD62&lt;='BM GLOBAL'!$L$4,IF('BM GLOBAL'!$L$4&lt;AF62,1,0),0)</f>
        <v>0</v>
      </c>
      <c r="AE66" s="282"/>
      <c r="AF66" s="282" t="n">
        <f aca="false">IF(AF62&lt;='BM GLOBAL'!$L$4,IF('BM GLOBAL'!$L$4&lt;AH62,1,0),0)</f>
        <v>0</v>
      </c>
      <c r="AG66" s="282"/>
      <c r="AH66" s="282" t="n">
        <f aca="false">IF(AH62&lt;='BM GLOBAL'!$L$4,IF('BM GLOBAL'!$L$4&lt;AJ62,1,0),0)</f>
        <v>0</v>
      </c>
      <c r="AI66" s="282"/>
      <c r="AJ66" s="282" t="n">
        <f aca="false">IF(AJ62&lt;='BM GLOBAL'!$L$4,IF('BM GLOBAL'!$L$4&lt;AL62,1,0),0)</f>
        <v>0</v>
      </c>
      <c r="AK66" s="282"/>
      <c r="AL66" s="282" t="n">
        <f aca="false">IF(AL62&lt;='BM GLOBAL'!$L$4,IF('BM GLOBAL'!$L$4&lt;AN62,1,0),0)</f>
        <v>0</v>
      </c>
      <c r="AM66" s="282"/>
      <c r="AN66" s="282" t="n">
        <f aca="false">IF(AN62&lt;='BM GLOBAL'!$L$4,IF('BM GLOBAL'!$L$4&lt;AP62,1,0),0)</f>
        <v>0</v>
      </c>
      <c r="AO66" s="282"/>
      <c r="AP66" s="282" t="n">
        <f aca="false">IF(AP62&lt;='BM GLOBAL'!$L$4,IF('BM GLOBAL'!$L$4&lt;AR62,1,0),0)</f>
        <v>0</v>
      </c>
      <c r="AQ66" s="282"/>
    </row>
    <row r="67" customFormat="false" ht="13.8" hidden="true" customHeight="false" outlineLevel="0" collapsed="false">
      <c r="E67" s="282" t="n">
        <f aca="false">IF(E62&lt;='BM GLOBAL'!$L$4,IF('BM GLOBAL'!$L$4&lt;H62,0,0),0)</f>
        <v>0</v>
      </c>
      <c r="F67" s="282"/>
      <c r="G67" s="282"/>
      <c r="H67" s="282" t="n">
        <f aca="false">IF(H62&lt;='BM GLOBAL'!$L$4,IF('BM GLOBAL'!$L$4&lt;J62,I8,0),0)</f>
        <v>0</v>
      </c>
      <c r="I67" s="282"/>
      <c r="J67" s="282" t="n">
        <f aca="false">IF(J62&lt;='BM GLOBAL'!$L$4,IF('BM GLOBAL'!$L$4&lt;L62,K8,0),0)</f>
        <v>0</v>
      </c>
      <c r="K67" s="282"/>
      <c r="L67" s="282" t="n">
        <f aca="false">IF(L62&lt;='BM GLOBAL'!$L$4,IF('BM GLOBAL'!$L$4&lt;N62,M8,0),0)</f>
        <v>0</v>
      </c>
      <c r="M67" s="282"/>
      <c r="N67" s="282" t="n">
        <f aca="false">IF(N62&lt;='BM GLOBAL'!$L$4,IF('BM GLOBAL'!$L$4&lt;P62,O8,0),0)</f>
        <v>0</v>
      </c>
      <c r="O67" s="282"/>
      <c r="P67" s="282" t="n">
        <f aca="false">IF(P62&lt;='BM GLOBAL'!$L$4,IF('BM GLOBAL'!$L$4&lt;R62,Q8,0),0)</f>
        <v>0</v>
      </c>
      <c r="Q67" s="282"/>
      <c r="R67" s="282" t="n">
        <f aca="false">IF(R62&lt;='BM GLOBAL'!$L$4,IF('BM GLOBAL'!$L$4&lt;T62,S8,0),0)</f>
        <v>0</v>
      </c>
      <c r="S67" s="282"/>
      <c r="T67" s="282" t="n">
        <f aca="false">IF(T62&lt;='BM GLOBAL'!$L$4,IF('BM GLOBAL'!$L$4&lt;V62,U8,0),0)</f>
        <v>0</v>
      </c>
      <c r="U67" s="282"/>
      <c r="V67" s="282" t="n">
        <f aca="false">IF(V62&lt;='BM GLOBAL'!$L$4,IF('BM GLOBAL'!$L$4&lt;X62,W8,0),0)</f>
        <v>0</v>
      </c>
      <c r="W67" s="282"/>
      <c r="X67" s="282" t="n">
        <f aca="false">IF(X62&lt;='BM GLOBAL'!$L$4,IF('BM GLOBAL'!$L$4&lt;Z62,Y8,0),0)</f>
        <v>0</v>
      </c>
      <c r="Y67" s="282"/>
      <c r="Z67" s="282" t="n">
        <f aca="false">IF(Z62&lt;='BM GLOBAL'!$L$4,IF('BM GLOBAL'!$L$4&lt;AB62,AA8,0),0)</f>
        <v>0</v>
      </c>
      <c r="AA67" s="282"/>
      <c r="AB67" s="282" t="n">
        <f aca="false">IF(AB62&lt;='BM GLOBAL'!$L$4,IF('BM GLOBAL'!$L$4&lt;AD62,AC8,0),0)</f>
        <v>0</v>
      </c>
      <c r="AC67" s="282"/>
      <c r="AD67" s="282" t="n">
        <f aca="false">IF(AD62&lt;='BM GLOBAL'!$L$4,IF('BM GLOBAL'!$L$4&lt;AF62,AE8,0),0)</f>
        <v>0</v>
      </c>
      <c r="AE67" s="282"/>
      <c r="AF67" s="282" t="n">
        <f aca="false">IF(AF62&lt;='BM GLOBAL'!$L$4,IF('BM GLOBAL'!$L$4&lt;AH62,AG8,0),0)</f>
        <v>0</v>
      </c>
      <c r="AG67" s="282"/>
      <c r="AH67" s="282" t="n">
        <f aca="false">IF(AH62&lt;='BM GLOBAL'!$L$4,IF('BM GLOBAL'!$L$4&lt;AJ62,AI8,0),0)</f>
        <v>0</v>
      </c>
      <c r="AI67" s="282"/>
      <c r="AJ67" s="282" t="n">
        <f aca="false">IF(AJ62&lt;='BM GLOBAL'!$L$4,IF('BM GLOBAL'!$L$4&lt;AL62,AK8,0),0)</f>
        <v>0</v>
      </c>
      <c r="AK67" s="282"/>
      <c r="AL67" s="282" t="n">
        <f aca="false">IF(AL62&lt;='BM GLOBAL'!$L$4,IF('BM GLOBAL'!$L$4&lt;AN62,AM8,0),0)</f>
        <v>0</v>
      </c>
      <c r="AM67" s="282"/>
      <c r="AN67" s="282" t="n">
        <f aca="false">IF(AN62&lt;='BM GLOBAL'!$L$4,IF('BM GLOBAL'!$L$4&lt;AP62,AO8,0),0)</f>
        <v>0</v>
      </c>
      <c r="AO67" s="282"/>
      <c r="AP67" s="282" t="n">
        <f aca="false">IF(AP62&lt;='BM GLOBAL'!$L$4,IF('BM GLOBAL'!$L$4&lt;AR62,AQ8,0),0)</f>
        <v>0</v>
      </c>
      <c r="AQ67" s="282"/>
    </row>
    <row r="68" customFormat="false" ht="13.8" hidden="true" customHeight="false" outlineLevel="0" collapsed="false">
      <c r="H68" s="282" t="n">
        <f aca="false">IF(0&lt;$E$71,IF($E$71&lt;=I47,100*($E$71-0)/(I47-0),0),0)</f>
        <v>0</v>
      </c>
      <c r="I68" s="282"/>
      <c r="J68" s="282" t="e">
        <f aca="false">IF(I47&lt;$E$71,IF($E$71&lt;=K47,100*($E$71-I47)/(K47-I47),0),0)</f>
        <v>#DIV/0!</v>
      </c>
      <c r="K68" s="282"/>
      <c r="L68" s="282" t="e">
        <f aca="false">IF(K47&lt;$E$71,IF($E$71&lt;=M47,100*($E$71-K47)/(M47-K47),0),0)</f>
        <v>#DIV/0!</v>
      </c>
      <c r="M68" s="282"/>
      <c r="N68" s="282" t="e">
        <f aca="false">IF(M47&lt;$E$71,IF($E$71&lt;=O47,100*($E$71-M47)/(O47-M47),0),0)</f>
        <v>#DIV/0!</v>
      </c>
      <c r="O68" s="282"/>
      <c r="P68" s="282" t="e">
        <f aca="false">IF(O47&lt;$E$71,IF($E$71&lt;=Q47,100*($E$71-O47)/(Q47-O47),0),0)</f>
        <v>#DIV/0!</v>
      </c>
      <c r="Q68" s="282"/>
      <c r="R68" s="282" t="e">
        <f aca="false">IF(Q47&lt;$E$71,IF($E$71&lt;=S47,100*($E$71-Q47)/(S47-Q47),0),0)</f>
        <v>#DIV/0!</v>
      </c>
      <c r="S68" s="282"/>
      <c r="T68" s="282" t="e">
        <f aca="false">IF(S47&lt;$E$71,IF($E$71&lt;=U47,100*($E$71-S47)/(U47-S47),0),0)</f>
        <v>#DIV/0!</v>
      </c>
      <c r="U68" s="282"/>
      <c r="V68" s="282" t="e">
        <f aca="false">IF(U47&lt;$E$71,IF($E$71&lt;=W47,100*($E$71-U47)/(W47-U47),0),0)</f>
        <v>#DIV/0!</v>
      </c>
      <c r="W68" s="282"/>
      <c r="X68" s="282" t="e">
        <f aca="false">IF(W47&lt;$E$71,IF($E$71&lt;=Y47,100*($E$71-W47)/(Y47-W47),0),0)</f>
        <v>#DIV/0!</v>
      </c>
      <c r="Y68" s="282"/>
      <c r="Z68" s="282" t="e">
        <f aca="false">IF(Y47&lt;$E$71,IF($E$71&lt;=AA47,100*($E$71-Y47)/(AA47-Y47),0),0)</f>
        <v>#DIV/0!</v>
      </c>
      <c r="AA68" s="282"/>
      <c r="AB68" s="282" t="e">
        <f aca="false">IF(AA47&lt;$E$71,IF($E$71&lt;=AC47,100*($E$71-AA47)/(AC47-AA47),0),0)</f>
        <v>#DIV/0!</v>
      </c>
      <c r="AC68" s="282"/>
      <c r="AD68" s="282" t="e">
        <f aca="false">IF(AC47&lt;$E$71,IF($E$71&lt;=AE47,100*($E$71-AC47)/(AE47-AC47),0),0)</f>
        <v>#DIV/0!</v>
      </c>
      <c r="AE68" s="282"/>
      <c r="AF68" s="282" t="e">
        <f aca="false">IF(AE47&lt;$E$71,IF($E$71&lt;=AG47,100*($E$71-AE47)/(AG47-AE47),0),0)</f>
        <v>#DIV/0!</v>
      </c>
      <c r="AG68" s="282"/>
      <c r="AH68" s="282" t="e">
        <f aca="false">IF(AG47&lt;$E$71,IF($E$71&lt;=AI47,100*($E$71-AG47)/(AI47-AG47),0),0)</f>
        <v>#DIV/0!</v>
      </c>
      <c r="AI68" s="282"/>
      <c r="AJ68" s="282" t="e">
        <f aca="false">IF(AI47&lt;$E$71,IF($E$71&lt;=AK47,100*($E$71-AI47)/(AK47-AI47),0),0)</f>
        <v>#DIV/0!</v>
      </c>
      <c r="AK68" s="282"/>
      <c r="AL68" s="282" t="e">
        <f aca="false">IF(AK47&lt;$E$71,IF($E$71&lt;=AM47,100*($E$71-AK47)/(AM47-AK47),0),0)</f>
        <v>#DIV/0!</v>
      </c>
      <c r="AM68" s="282"/>
      <c r="AN68" s="282" t="e">
        <f aca="false">IF(AM47&lt;$E$71,IF($E$71&lt;=AO47,100*($E$71-AM47)/(AO47-AM47),0),0)</f>
        <v>#DIV/0!</v>
      </c>
      <c r="AO68" s="282"/>
      <c r="AP68" s="282" t="e">
        <f aca="false">IF(AO47&lt;$E$71,IF($E$71&lt;=AQ47,100*($E$71-AO47)/(AQ47-AO47),0),0)</f>
        <v>#DIV/0!</v>
      </c>
      <c r="AQ68" s="282"/>
      <c r="AS68" s="553" t="e">
        <f aca="false">SUM(B68:AR68)</f>
        <v>#DIV/0!</v>
      </c>
    </row>
    <row r="69" customFormat="false" ht="13.8" hidden="true" customHeight="false" outlineLevel="0" collapsed="false">
      <c r="H69" s="282" t="n">
        <f aca="false">IF(H68&lt;&gt;0,I8,0)</f>
        <v>0</v>
      </c>
      <c r="I69" s="282"/>
      <c r="J69" s="282" t="e">
        <f aca="false">IF(J68&lt;&gt;0,K8,0)</f>
        <v>#DIV/0!</v>
      </c>
      <c r="K69" s="282"/>
      <c r="L69" s="282" t="e">
        <f aca="false">IF(L68&lt;&gt;0,M8,0)</f>
        <v>#DIV/0!</v>
      </c>
      <c r="M69" s="282"/>
      <c r="N69" s="282" t="e">
        <f aca="false">IF(N68&lt;&gt;0,O8,0)</f>
        <v>#DIV/0!</v>
      </c>
      <c r="O69" s="282"/>
      <c r="P69" s="282" t="e">
        <f aca="false">IF(P68&lt;&gt;0,Q8,0)</f>
        <v>#DIV/0!</v>
      </c>
      <c r="Q69" s="282"/>
      <c r="R69" s="282" t="e">
        <f aca="false">IF(R68&lt;&gt;0,S8,0)</f>
        <v>#DIV/0!</v>
      </c>
      <c r="S69" s="282"/>
      <c r="T69" s="282" t="e">
        <f aca="false">IF(T68&lt;&gt;0,U8,0)</f>
        <v>#DIV/0!</v>
      </c>
      <c r="U69" s="282"/>
      <c r="V69" s="282" t="e">
        <f aca="false">IF(V68&lt;&gt;0,W8,0)</f>
        <v>#DIV/0!</v>
      </c>
      <c r="W69" s="282"/>
      <c r="X69" s="282" t="e">
        <f aca="false">IF(X68&lt;&gt;0,Y8,0)</f>
        <v>#DIV/0!</v>
      </c>
      <c r="Y69" s="282"/>
      <c r="Z69" s="282" t="e">
        <f aca="false">IF(Z68&lt;&gt;0,AA8,0)</f>
        <v>#DIV/0!</v>
      </c>
      <c r="AA69" s="282"/>
      <c r="AB69" s="282" t="e">
        <f aca="false">IF(AB68&lt;&gt;0,AC8,0)</f>
        <v>#DIV/0!</v>
      </c>
      <c r="AC69" s="282"/>
      <c r="AD69" s="282" t="e">
        <f aca="false">IF(AD68&lt;&gt;0,AE8,0)</f>
        <v>#DIV/0!</v>
      </c>
      <c r="AE69" s="282"/>
      <c r="AF69" s="282" t="e">
        <f aca="false">IF(AF68&lt;&gt;0,AG8,0)</f>
        <v>#DIV/0!</v>
      </c>
      <c r="AG69" s="282"/>
      <c r="AH69" s="282" t="e">
        <f aca="false">IF(AH68&lt;&gt;0,AI8,0)</f>
        <v>#DIV/0!</v>
      </c>
      <c r="AI69" s="282"/>
      <c r="AJ69" s="282" t="e">
        <f aca="false">IF(AJ68&lt;&gt;0,AK8,0)</f>
        <v>#DIV/0!</v>
      </c>
      <c r="AK69" s="282"/>
      <c r="AL69" s="282" t="e">
        <f aca="false">IF(AL68&lt;&gt;0,AM8,0)</f>
        <v>#DIV/0!</v>
      </c>
      <c r="AM69" s="282"/>
      <c r="AN69" s="282" t="e">
        <f aca="false">IF(AN68&lt;&gt;0,AO8,0)</f>
        <v>#DIV/0!</v>
      </c>
      <c r="AO69" s="282"/>
      <c r="AP69" s="282" t="e">
        <f aca="false">IF(AP68&lt;&gt;0,AQ8,0)</f>
        <v>#DIV/0!</v>
      </c>
      <c r="AQ69" s="282"/>
      <c r="AS69" s="553" t="e">
        <f aca="false">SUM(B69:AR69)</f>
        <v>#DIV/0!</v>
      </c>
    </row>
    <row r="70" customFormat="false" ht="13.5" hidden="true" customHeight="false" outlineLevel="0" collapsed="false">
      <c r="H70" s="280" t="n">
        <f aca="false">IF(H69&lt;&gt;0,E62+30*H68/100,0)</f>
        <v>0</v>
      </c>
      <c r="I70" s="280"/>
      <c r="J70" s="280" t="e">
        <f aca="false">IF(J69&lt;&gt;0,H62+30*J68/100,0)</f>
        <v>#DIV/0!</v>
      </c>
      <c r="K70" s="280"/>
      <c r="L70" s="280" t="e">
        <f aca="false">IF(L69&lt;&gt;0,J62+30*L68/100,0)</f>
        <v>#DIV/0!</v>
      </c>
      <c r="M70" s="280"/>
      <c r="N70" s="280" t="e">
        <f aca="false">IF(N69&lt;&gt;0,L62+30*N68/100,0)</f>
        <v>#DIV/0!</v>
      </c>
      <c r="O70" s="280"/>
      <c r="P70" s="280" t="e">
        <f aca="false">IF(P69&lt;&gt;0,N62+30*P68/100,0)</f>
        <v>#DIV/0!</v>
      </c>
      <c r="Q70" s="280"/>
      <c r="R70" s="280" t="e">
        <f aca="false">IF(R69&lt;&gt;0,P62+30*R68/100,0)</f>
        <v>#DIV/0!</v>
      </c>
      <c r="S70" s="280"/>
      <c r="T70" s="280" t="e">
        <f aca="false">IF(T69&lt;&gt;0,Q62+30*T68/100,0)</f>
        <v>#DIV/0!</v>
      </c>
      <c r="U70" s="280"/>
      <c r="V70" s="280" t="e">
        <f aca="false">IF(V69&lt;&gt;0,T62+30*V68/100,0)</f>
        <v>#DIV/0!</v>
      </c>
      <c r="W70" s="280"/>
      <c r="X70" s="280" t="e">
        <f aca="false">IF(X69&lt;&gt;0,V62+30*X68/100,0)</f>
        <v>#DIV/0!</v>
      </c>
      <c r="Y70" s="280"/>
      <c r="Z70" s="280" t="e">
        <f aca="false">IF(Z69&lt;&gt;0,X62+30*Z68/100,0)</f>
        <v>#DIV/0!</v>
      </c>
      <c r="AA70" s="280"/>
      <c r="AB70" s="280" t="e">
        <f aca="false">IF(AB69&lt;&gt;0,Z62+30*AB68/100,0)</f>
        <v>#DIV/0!</v>
      </c>
      <c r="AC70" s="280"/>
      <c r="AD70" s="280" t="e">
        <f aca="false">IF(AD69&lt;&gt;0,AB62+30*AD68/100,0)</f>
        <v>#DIV/0!</v>
      </c>
      <c r="AE70" s="280"/>
      <c r="AF70" s="280" t="e">
        <f aca="false">IF(AF69&lt;&gt;0,AC62+30*AF68/100,0)</f>
        <v>#DIV/0!</v>
      </c>
      <c r="AG70" s="280"/>
      <c r="AH70" s="280" t="e">
        <f aca="false">IF(AH69&lt;&gt;0,AF62+30*AH68/100,0)</f>
        <v>#DIV/0!</v>
      </c>
      <c r="AI70" s="280"/>
      <c r="AJ70" s="280" t="e">
        <f aca="false">IF(AJ69&lt;&gt;0,AH62+30*AJ68/100,0)</f>
        <v>#DIV/0!</v>
      </c>
      <c r="AK70" s="280"/>
      <c r="AL70" s="280" t="e">
        <f aca="false">IF(AL69&lt;&gt;0,AJ62+30*AL68/100,0)</f>
        <v>#DIV/0!</v>
      </c>
      <c r="AM70" s="280"/>
      <c r="AN70" s="280" t="e">
        <f aca="false">IF(AN69&lt;&gt;0,AL62+30*AN68/100,0)</f>
        <v>#DIV/0!</v>
      </c>
      <c r="AO70" s="280"/>
      <c r="AP70" s="280" t="e">
        <f aca="false">IF(AP69&lt;&gt;0,AN62+30*AP68/100,0)</f>
        <v>#DIV/0!</v>
      </c>
      <c r="AQ70" s="280"/>
      <c r="AS70" s="554" t="e">
        <f aca="false">SUM(B70:AR70)</f>
        <v>#DIV/0!</v>
      </c>
    </row>
    <row r="71" customFormat="false" ht="13.5" hidden="true" customHeight="false" outlineLevel="0" collapsed="false">
      <c r="E71" s="283" t="n">
        <f aca="false">'RESUMO BM'!K50</f>
        <v>0</v>
      </c>
    </row>
  </sheetData>
  <sheetProtection sheet="true" password="fe9a" objects="true" scenarios="true"/>
  <mergeCells count="286">
    <mergeCell ref="E3:F3"/>
    <mergeCell ref="E8:E9"/>
    <mergeCell ref="F8:F9"/>
    <mergeCell ref="G8:G9"/>
    <mergeCell ref="H48:I48"/>
    <mergeCell ref="J48:K48"/>
    <mergeCell ref="L48:M48"/>
    <mergeCell ref="N48:O48"/>
    <mergeCell ref="P48:Q48"/>
    <mergeCell ref="R48:S48"/>
    <mergeCell ref="T48:U48"/>
    <mergeCell ref="V48:W48"/>
    <mergeCell ref="X48:Y48"/>
    <mergeCell ref="Z48:AA48"/>
    <mergeCell ref="AB48:AC48"/>
    <mergeCell ref="AD48:AE48"/>
    <mergeCell ref="AF48:AG48"/>
    <mergeCell ref="AH48:AI48"/>
    <mergeCell ref="AJ48:AK48"/>
    <mergeCell ref="AL48:AM48"/>
    <mergeCell ref="AN48:AO48"/>
    <mergeCell ref="AP48:AQ48"/>
    <mergeCell ref="H49:I49"/>
    <mergeCell ref="J49:K49"/>
    <mergeCell ref="L49:M49"/>
    <mergeCell ref="N49:O49"/>
    <mergeCell ref="P49:Q49"/>
    <mergeCell ref="R49:S49"/>
    <mergeCell ref="T49:U49"/>
    <mergeCell ref="V49:W49"/>
    <mergeCell ref="X49:Y49"/>
    <mergeCell ref="Z49:AA49"/>
    <mergeCell ref="AB49:AC49"/>
    <mergeCell ref="AD49:AE49"/>
    <mergeCell ref="AF49:AG49"/>
    <mergeCell ref="AH49:AI49"/>
    <mergeCell ref="AJ49:AK49"/>
    <mergeCell ref="AL49:AM49"/>
    <mergeCell ref="AN49:AO49"/>
    <mergeCell ref="AP49:AQ49"/>
    <mergeCell ref="H50:I50"/>
    <mergeCell ref="J50:K50"/>
    <mergeCell ref="L50:M50"/>
    <mergeCell ref="N50:O50"/>
    <mergeCell ref="P50:Q50"/>
    <mergeCell ref="R50:S50"/>
    <mergeCell ref="T50:U50"/>
    <mergeCell ref="V50:W50"/>
    <mergeCell ref="X50:Y50"/>
    <mergeCell ref="Z50:AA50"/>
    <mergeCell ref="AB50:AC50"/>
    <mergeCell ref="AD50:AE50"/>
    <mergeCell ref="AF50:AG50"/>
    <mergeCell ref="AH50:AI50"/>
    <mergeCell ref="AJ50:AK50"/>
    <mergeCell ref="AL50:AM50"/>
    <mergeCell ref="AN50:AO50"/>
    <mergeCell ref="AP50:AQ50"/>
    <mergeCell ref="H51:I51"/>
    <mergeCell ref="J51:K51"/>
    <mergeCell ref="L51:M51"/>
    <mergeCell ref="N51:O51"/>
    <mergeCell ref="P51:Q51"/>
    <mergeCell ref="R51:S51"/>
    <mergeCell ref="T51:U51"/>
    <mergeCell ref="V51:W51"/>
    <mergeCell ref="X51:Y51"/>
    <mergeCell ref="Z51:AA51"/>
    <mergeCell ref="AB51:AC51"/>
    <mergeCell ref="AD51:AE51"/>
    <mergeCell ref="AF51:AG51"/>
    <mergeCell ref="AH51:AI51"/>
    <mergeCell ref="AJ51:AK51"/>
    <mergeCell ref="AL51:AM51"/>
    <mergeCell ref="AN51:AO51"/>
    <mergeCell ref="AP51:AQ51"/>
    <mergeCell ref="H52:I52"/>
    <mergeCell ref="J52:K52"/>
    <mergeCell ref="L52:M52"/>
    <mergeCell ref="N52:O52"/>
    <mergeCell ref="P52:Q52"/>
    <mergeCell ref="R52:S52"/>
    <mergeCell ref="T52:U52"/>
    <mergeCell ref="V52:W52"/>
    <mergeCell ref="X52:Y52"/>
    <mergeCell ref="Z52:AA52"/>
    <mergeCell ref="AB52:AC52"/>
    <mergeCell ref="AD52:AE52"/>
    <mergeCell ref="AF52:AG52"/>
    <mergeCell ref="AH52:AI52"/>
    <mergeCell ref="AJ52:AK52"/>
    <mergeCell ref="AL52:AM52"/>
    <mergeCell ref="AN52:AO52"/>
    <mergeCell ref="AP52:AQ52"/>
    <mergeCell ref="H53:I53"/>
    <mergeCell ref="J53:K53"/>
    <mergeCell ref="L53:M53"/>
    <mergeCell ref="N53:O53"/>
    <mergeCell ref="P53:Q53"/>
    <mergeCell ref="R53:S53"/>
    <mergeCell ref="T53:U53"/>
    <mergeCell ref="V53:W53"/>
    <mergeCell ref="X53:Y53"/>
    <mergeCell ref="Z53:AA53"/>
    <mergeCell ref="AB53:AC53"/>
    <mergeCell ref="AD53:AE53"/>
    <mergeCell ref="AF53:AG53"/>
    <mergeCell ref="AH53:AI53"/>
    <mergeCell ref="AJ53:AK53"/>
    <mergeCell ref="AL53:AM53"/>
    <mergeCell ref="AN53:AO53"/>
    <mergeCell ref="AP53:AQ53"/>
    <mergeCell ref="N55:S55"/>
    <mergeCell ref="Z55:AE55"/>
    <mergeCell ref="AL55:AQ55"/>
    <mergeCell ref="N56:S56"/>
    <mergeCell ref="Z56:AE56"/>
    <mergeCell ref="AL56:AQ56"/>
    <mergeCell ref="E62:G62"/>
    <mergeCell ref="H62:I62"/>
    <mergeCell ref="J62:K62"/>
    <mergeCell ref="L62:M62"/>
    <mergeCell ref="N62:O62"/>
    <mergeCell ref="P62:Q62"/>
    <mergeCell ref="R62:S62"/>
    <mergeCell ref="T62:U62"/>
    <mergeCell ref="V62:W62"/>
    <mergeCell ref="X62:Y62"/>
    <mergeCell ref="Z62:AA62"/>
    <mergeCell ref="AB62:AC62"/>
    <mergeCell ref="AD62:AE62"/>
    <mergeCell ref="AF62:AG62"/>
    <mergeCell ref="AH62:AI62"/>
    <mergeCell ref="AJ62:AK62"/>
    <mergeCell ref="AL62:AM62"/>
    <mergeCell ref="AN62:AO62"/>
    <mergeCell ref="AP62:AQ62"/>
    <mergeCell ref="E63:G63"/>
    <mergeCell ref="H63:I63"/>
    <mergeCell ref="J63:K63"/>
    <mergeCell ref="L63:M63"/>
    <mergeCell ref="N63:O63"/>
    <mergeCell ref="P63:Q63"/>
    <mergeCell ref="R63:S63"/>
    <mergeCell ref="T63:U63"/>
    <mergeCell ref="V63:W63"/>
    <mergeCell ref="X63:Y63"/>
    <mergeCell ref="Z63:AA63"/>
    <mergeCell ref="AB63:AC63"/>
    <mergeCell ref="AD63:AE63"/>
    <mergeCell ref="AF63:AG63"/>
    <mergeCell ref="AH63:AI63"/>
    <mergeCell ref="AJ63:AK63"/>
    <mergeCell ref="AL63:AM63"/>
    <mergeCell ref="AN63:AO63"/>
    <mergeCell ref="AP63:AQ63"/>
    <mergeCell ref="E64:G64"/>
    <mergeCell ref="H64:I64"/>
    <mergeCell ref="J64:K64"/>
    <mergeCell ref="L64:M64"/>
    <mergeCell ref="N64:O64"/>
    <mergeCell ref="P64:Q64"/>
    <mergeCell ref="R64:S64"/>
    <mergeCell ref="T64:U64"/>
    <mergeCell ref="V64:W64"/>
    <mergeCell ref="X64:Y64"/>
    <mergeCell ref="Z64:AA64"/>
    <mergeCell ref="AB64:AC64"/>
    <mergeCell ref="AD64:AE64"/>
    <mergeCell ref="AF64:AG64"/>
    <mergeCell ref="AH64:AI64"/>
    <mergeCell ref="AJ64:AK64"/>
    <mergeCell ref="AL64:AM64"/>
    <mergeCell ref="AN64:AO64"/>
    <mergeCell ref="AP64:AQ64"/>
    <mergeCell ref="E65:G65"/>
    <mergeCell ref="H65:I65"/>
    <mergeCell ref="J65:K65"/>
    <mergeCell ref="L65:M65"/>
    <mergeCell ref="N65:O65"/>
    <mergeCell ref="P65:Q65"/>
    <mergeCell ref="R65:S65"/>
    <mergeCell ref="T65:U65"/>
    <mergeCell ref="V65:W65"/>
    <mergeCell ref="X65:Y65"/>
    <mergeCell ref="Z65:AA65"/>
    <mergeCell ref="AB65:AC65"/>
    <mergeCell ref="AD65:AE65"/>
    <mergeCell ref="AF65:AG65"/>
    <mergeCell ref="AH65:AI65"/>
    <mergeCell ref="AJ65:AK65"/>
    <mergeCell ref="AL65:AM65"/>
    <mergeCell ref="AN65:AO65"/>
    <mergeCell ref="AP65:AQ65"/>
    <mergeCell ref="E66:G66"/>
    <mergeCell ref="H66:I66"/>
    <mergeCell ref="J66:K66"/>
    <mergeCell ref="L66:M66"/>
    <mergeCell ref="N66:O66"/>
    <mergeCell ref="P66:Q66"/>
    <mergeCell ref="R66:S66"/>
    <mergeCell ref="T66:U66"/>
    <mergeCell ref="V66:W66"/>
    <mergeCell ref="X66:Y66"/>
    <mergeCell ref="Z66:AA66"/>
    <mergeCell ref="AB66:AC66"/>
    <mergeCell ref="AD66:AE66"/>
    <mergeCell ref="AF66:AG66"/>
    <mergeCell ref="AH66:AI66"/>
    <mergeCell ref="AJ66:AK66"/>
    <mergeCell ref="AL66:AM66"/>
    <mergeCell ref="AN66:AO66"/>
    <mergeCell ref="AP66:AQ66"/>
    <mergeCell ref="E67:G67"/>
    <mergeCell ref="H67:I67"/>
    <mergeCell ref="J67:K67"/>
    <mergeCell ref="L67:M67"/>
    <mergeCell ref="N67:O67"/>
    <mergeCell ref="P67:Q67"/>
    <mergeCell ref="R67:S67"/>
    <mergeCell ref="T67:U67"/>
    <mergeCell ref="V67:W67"/>
    <mergeCell ref="X67:Y67"/>
    <mergeCell ref="Z67:AA67"/>
    <mergeCell ref="AB67:AC67"/>
    <mergeCell ref="AD67:AE67"/>
    <mergeCell ref="AF67:AG67"/>
    <mergeCell ref="AH67:AI67"/>
    <mergeCell ref="AJ67:AK67"/>
    <mergeCell ref="AL67:AM67"/>
    <mergeCell ref="AN67:AO67"/>
    <mergeCell ref="AP67:AQ67"/>
    <mergeCell ref="H68:I68"/>
    <mergeCell ref="J68:K68"/>
    <mergeCell ref="L68:M68"/>
    <mergeCell ref="N68:O68"/>
    <mergeCell ref="P68:Q68"/>
    <mergeCell ref="R68:S68"/>
    <mergeCell ref="T68:U68"/>
    <mergeCell ref="V68:W68"/>
    <mergeCell ref="X68:Y68"/>
    <mergeCell ref="Z68:AA68"/>
    <mergeCell ref="AB68:AC68"/>
    <mergeCell ref="AD68:AE68"/>
    <mergeCell ref="AF68:AG68"/>
    <mergeCell ref="AH68:AI68"/>
    <mergeCell ref="AJ68:AK68"/>
    <mergeCell ref="AL68:AM68"/>
    <mergeCell ref="AN68:AO68"/>
    <mergeCell ref="AP68:AQ68"/>
    <mergeCell ref="H69:I69"/>
    <mergeCell ref="J69:K69"/>
    <mergeCell ref="L69:M69"/>
    <mergeCell ref="N69:O69"/>
    <mergeCell ref="P69:Q69"/>
    <mergeCell ref="R69:S69"/>
    <mergeCell ref="T69:U69"/>
    <mergeCell ref="V69:W69"/>
    <mergeCell ref="X69:Y69"/>
    <mergeCell ref="Z69:AA69"/>
    <mergeCell ref="AB69:AC69"/>
    <mergeCell ref="AD69:AE69"/>
    <mergeCell ref="AF69:AG69"/>
    <mergeCell ref="AH69:AI69"/>
    <mergeCell ref="AJ69:AK69"/>
    <mergeCell ref="AL69:AM69"/>
    <mergeCell ref="AN69:AO69"/>
    <mergeCell ref="AP69:AQ69"/>
    <mergeCell ref="H70:I70"/>
    <mergeCell ref="J70:K70"/>
    <mergeCell ref="L70:M70"/>
    <mergeCell ref="N70:O70"/>
    <mergeCell ref="P70:Q70"/>
    <mergeCell ref="R70:S70"/>
    <mergeCell ref="T70:U70"/>
    <mergeCell ref="V70:W70"/>
    <mergeCell ref="X70:Y70"/>
    <mergeCell ref="Z70:AA70"/>
    <mergeCell ref="AB70:AC70"/>
    <mergeCell ref="AD70:AE70"/>
    <mergeCell ref="AF70:AG70"/>
    <mergeCell ref="AH70:AI70"/>
    <mergeCell ref="AJ70:AK70"/>
    <mergeCell ref="AL70:AM70"/>
    <mergeCell ref="AN70:AO70"/>
    <mergeCell ref="AP70:AQ70"/>
  </mergeCells>
  <conditionalFormatting sqref="AO10:AO46">
    <cfRule type="cellIs" priority="2" operator="equal" aboveAverage="0" equalAverage="0" bottom="0" percent="0" rank="0" text="" dxfId="135">
      <formula>AM10+AO10-100</formula>
    </cfRule>
  </conditionalFormatting>
  <conditionalFormatting sqref="AM10:AM46">
    <cfRule type="cellIs" priority="3" operator="equal" aboveAverage="0" equalAverage="0" bottom="0" percent="0" rank="0" text="" dxfId="136">
      <formula>AK10+AM10-100</formula>
    </cfRule>
  </conditionalFormatting>
  <conditionalFormatting sqref="AK10:AK46">
    <cfRule type="cellIs" priority="4" operator="equal" aboveAverage="0" equalAverage="0" bottom="0" percent="0" rank="0" text="" dxfId="137">
      <formula>AI10+AK10-100</formula>
    </cfRule>
  </conditionalFormatting>
  <conditionalFormatting sqref="AI10:AI46">
    <cfRule type="cellIs" priority="5" operator="equal" aboveAverage="0" equalAverage="0" bottom="0" percent="0" rank="0" text="" dxfId="138">
      <formula>AG10+AI10-100</formula>
    </cfRule>
  </conditionalFormatting>
  <conditionalFormatting sqref="AG10:AG46">
    <cfRule type="cellIs" priority="6" operator="equal" aboveAverage="0" equalAverage="0" bottom="0" percent="0" rank="0" text="" dxfId="139">
      <formula>AE10+AG10-100</formula>
    </cfRule>
    <cfRule type="cellIs" priority="7" operator="equal" aboveAverage="0" equalAverage="0" bottom="0" percent="0" rank="0" text="" dxfId="140">
      <formula>AE10+AG10-100</formula>
    </cfRule>
  </conditionalFormatting>
  <conditionalFormatting sqref="AC10:AC46">
    <cfRule type="cellIs" priority="8" operator="equal" aboveAverage="0" equalAverage="0" bottom="0" percent="0" rank="0" text="" dxfId="141">
      <formula>AA10+AC10-100</formula>
    </cfRule>
  </conditionalFormatting>
  <conditionalFormatting sqref="AA10:AA46">
    <cfRule type="cellIs" priority="9" operator="equal" aboveAverage="0" equalAverage="0" bottom="0" percent="0" rank="0" text="" dxfId="142">
      <formula>Y10+AA10-100</formula>
    </cfRule>
  </conditionalFormatting>
  <conditionalFormatting sqref="Y10:Y46">
    <cfRule type="cellIs" priority="10" operator="equal" aboveAverage="0" equalAverage="0" bottom="0" percent="0" rank="0" text="" dxfId="143">
      <formula>W10+Y10-100</formula>
    </cfRule>
  </conditionalFormatting>
  <conditionalFormatting sqref="W10:W46">
    <cfRule type="cellIs" priority="11" operator="equal" aboveAverage="0" equalAverage="0" bottom="0" percent="0" rank="0" text="" dxfId="144">
      <formula>U10+W10-100</formula>
    </cfRule>
  </conditionalFormatting>
  <conditionalFormatting sqref="U10:U46">
    <cfRule type="cellIs" priority="12" operator="equal" aboveAverage="0" equalAverage="0" bottom="0" percent="0" rank="0" text="" dxfId="145">
      <formula>S10+U10-100</formula>
    </cfRule>
    <cfRule type="cellIs" priority="13" operator="equal" aboveAverage="0" equalAverage="0" bottom="0" percent="0" rank="0" text="" dxfId="146">
      <formula>S10+U10-100</formula>
    </cfRule>
  </conditionalFormatting>
  <conditionalFormatting sqref="U10:U46 W10:W46 Y10:Y46 AA10:AA46 AC10:AC46 AG10:AG46 AI10:AI46 AK10:AK46 AM10:AM46 AO10:AO46 E10:E46 G10:G46 I10:I46 K10:K46 M10:M46 O10:O46 Q10:Q46 S10:S46 AE10:AE46 AQ10:AQ46">
    <cfRule type="cellIs" priority="14" operator="equal" aboveAverage="0" equalAverage="0" bottom="0" percent="0" rank="0" text="" dxfId="147">
      <formula>0</formula>
    </cfRule>
  </conditionalFormatting>
  <conditionalFormatting sqref="H10:H46 J10:J46 L10:L46 N10:N46 P10:P46 R10:R46 T10:T46 V10:V46 X10:X46 Z10:Z46 AB10:AB46 AD10:AD46 AF10:AF46 AH10:AH46 AJ10:AJ46 AL10:AL46 AN10:AN46 AP10:AP46">
    <cfRule type="cellIs" priority="15" operator="equal" aboveAverage="0" equalAverage="0" bottom="0" percent="0" rank="0" text="" dxfId="148">
      <formula>0</formula>
    </cfRule>
  </conditionalFormatting>
  <conditionalFormatting sqref="E3:F3">
    <cfRule type="expression" priority="16" aboveAverage="0" equalAverage="0" bottom="0" percent="0" rank="0" text="" dxfId="149">
      <formula>$AQ$47&lt;&gt;100</formula>
    </cfRule>
  </conditionalFormatting>
  <conditionalFormatting sqref="K10:K46 M10:M46 O10:O46 Q10:Q46 S10:S46 W10:W46 Y10:Y46 AA10:AA46 AC10:AC46 AE10:AE46 AI10:AI46 AK10:AK46 AM10:AM46 AO10:AO46 AQ10:AQ46">
    <cfRule type="cellIs" priority="17" operator="equal" aboveAverage="0" equalAverage="0" bottom="0" percent="0" rank="0" text="" dxfId="150">
      <formula>I10+K10-100</formula>
    </cfRule>
  </conditionalFormatting>
  <printOptions headings="false" gridLines="false" gridLinesSet="true" horizontalCentered="true" verticalCentered="true"/>
  <pageMargins left="0.39375" right="0.39375" top="0.39375" bottom="0.354861111111111" header="0.511811023622047" footer="0.315277777777778"/>
  <pageSetup paperSize="9" scale="90" fitToWidth="1" fitToHeight="1" pageOrder="downThenOver" orientation="landscape" blackAndWhite="false" draft="false" cellComments="none" horizontalDpi="300" verticalDpi="300" copies="1"/>
  <headerFooter differentFirst="false" differentOddEven="false">
    <oddHeader/>
    <oddFooter>&amp;L&amp;"Arial,Normal"&amp;8V.131022&amp;R&amp;"Arial,Normal"&amp;8&amp;P de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M5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D10" activeCellId="0" sqref="D10"/>
    </sheetView>
  </sheetViews>
  <sheetFormatPr defaultColWidth="9.109375" defaultRowHeight="14.25" zeroHeight="false" outlineLevelRow="0" outlineLevelCol="0"/>
  <cols>
    <col collapsed="false" customWidth="true" hidden="false" outlineLevel="0" max="1" min="1" style="84" width="1.44"/>
    <col collapsed="false" customWidth="true" hidden="false" outlineLevel="0" max="2" min="2" style="84" width="8.56"/>
    <col collapsed="false" customWidth="true" hidden="false" outlineLevel="0" max="3" min="3" style="84" width="68.56"/>
    <col collapsed="false" customWidth="true" hidden="false" outlineLevel="0" max="4" min="4" style="84" width="5"/>
    <col collapsed="false" customWidth="true" hidden="false" outlineLevel="0" max="5" min="5" style="84" width="8.56"/>
    <col collapsed="false" customWidth="true" hidden="false" outlineLevel="0" max="10" min="6" style="84" width="12"/>
    <col collapsed="false" customWidth="true" hidden="false" outlineLevel="0" max="11" min="11" style="284" width="5.44"/>
    <col collapsed="false" customWidth="true" hidden="false" outlineLevel="0" max="12" min="12" style="84" width="9.67"/>
    <col collapsed="false" customWidth="false" hidden="false" outlineLevel="0" max="16384" min="13" style="84" width="9.11"/>
  </cols>
  <sheetData>
    <row r="1" customFormat="false" ht="6" hidden="false" customHeight="true" outlineLevel="0" collapsed="false"/>
    <row r="2" customFormat="false" ht="14.25" hidden="false" customHeight="false" outlineLevel="0" collapsed="false">
      <c r="B2" s="285" t="s">
        <v>343</v>
      </c>
      <c r="C2" s="285"/>
      <c r="D2" s="286" t="str">
        <f aca="false">CONCATENATE("Nº do Contrato: ",'ORÇ.GLOBAL REF.'!G6)</f>
        <v>Nº do Contrato: </v>
      </c>
      <c r="E2" s="287"/>
      <c r="F2" s="288"/>
      <c r="G2" s="289"/>
      <c r="H2" s="290" t="str">
        <f aca="false">CONCATENATE("Tomador: ",'ORÇ.GLOBAL REF.'!C4)</f>
        <v>Tomador: MUNICÍPIO DE CASTRO</v>
      </c>
      <c r="I2" s="291"/>
      <c r="J2" s="291"/>
      <c r="K2" s="289"/>
    </row>
    <row r="3" s="292" customFormat="true" ht="3.75" hidden="false" customHeight="true" outlineLevel="0" collapsed="false">
      <c r="E3" s="293"/>
      <c r="I3" s="1"/>
      <c r="J3" s="1"/>
      <c r="K3" s="1"/>
    </row>
    <row r="4" customFormat="false" ht="3.75" hidden="false" customHeight="true" outlineLevel="0" collapsed="false">
      <c r="F4" s="294"/>
      <c r="G4" s="294"/>
      <c r="H4" s="295"/>
      <c r="I4" s="295"/>
      <c r="J4" s="295"/>
      <c r="K4" s="295"/>
    </row>
    <row r="5" customFormat="false" ht="15" hidden="false" customHeight="true" outlineLevel="0" collapsed="false">
      <c r="B5" s="286" t="str">
        <f aca="false">CONCATENATE("Empreendimento: ",'ORÇ.GLOBAL REF.'!C8)</f>
        <v>Empreendimento: SUBSTITUIÇÃO TELHAS UBS SOCAVÃO</v>
      </c>
      <c r="C5" s="291"/>
      <c r="D5" s="296"/>
      <c r="E5" s="296"/>
      <c r="F5" s="296"/>
      <c r="G5" s="289"/>
      <c r="H5" s="290" t="str">
        <f aca="false">CONCATENATE("Programa: ",'ORÇ.GLOBAL REF.'!C6)</f>
        <v>Programa: </v>
      </c>
      <c r="I5" s="288"/>
      <c r="J5" s="288"/>
      <c r="K5" s="297"/>
      <c r="L5" s="294"/>
    </row>
    <row r="6" s="84" customFormat="true" ht="3.75" hidden="false" customHeight="true" outlineLevel="0" collapsed="false">
      <c r="E6" s="298"/>
    </row>
    <row r="7" customFormat="false" ht="3.75" hidden="false" customHeight="true" outlineLevel="0" collapsed="false">
      <c r="B7" s="299"/>
      <c r="C7" s="299"/>
      <c r="D7" s="299"/>
      <c r="E7" s="299"/>
      <c r="F7" s="293"/>
      <c r="G7" s="299"/>
      <c r="H7" s="299"/>
      <c r="I7" s="299"/>
      <c r="J7" s="299"/>
      <c r="K7" s="300"/>
    </row>
    <row r="8" customFormat="false" ht="12.75" hidden="false" customHeight="true" outlineLevel="0" collapsed="false">
      <c r="B8" s="301" t="s">
        <v>101</v>
      </c>
      <c r="C8" s="301" t="s">
        <v>146</v>
      </c>
      <c r="D8" s="301" t="s">
        <v>180</v>
      </c>
      <c r="E8" s="301" t="s">
        <v>109</v>
      </c>
      <c r="F8" s="302" t="s">
        <v>81</v>
      </c>
      <c r="G8" s="301" t="s">
        <v>181</v>
      </c>
      <c r="H8" s="301"/>
      <c r="I8" s="302" t="s">
        <v>182</v>
      </c>
      <c r="J8" s="302" t="s">
        <v>92</v>
      </c>
      <c r="K8" s="303" t="s">
        <v>183</v>
      </c>
    </row>
    <row r="9" customFormat="false" ht="12.75" hidden="false" customHeight="true" outlineLevel="0" collapsed="false">
      <c r="B9" s="301"/>
      <c r="C9" s="301"/>
      <c r="D9" s="301"/>
      <c r="E9" s="301"/>
      <c r="F9" s="302"/>
      <c r="G9" s="304" t="s">
        <v>184</v>
      </c>
      <c r="H9" s="304" t="s">
        <v>185</v>
      </c>
      <c r="I9" s="302"/>
      <c r="J9" s="302"/>
      <c r="K9" s="305" t="s">
        <v>186</v>
      </c>
    </row>
    <row r="10" s="292" customFormat="true" ht="9.75" hidden="false" customHeight="true" outlineLevel="0" collapsed="false">
      <c r="B10" s="306" t="n">
        <f aca="false">'CRONO P CAIXA'!E9</f>
        <v>1</v>
      </c>
      <c r="C10" s="315" t="str">
        <f aca="false">'CRONO P CAIXA'!F9</f>
        <v>REMOÇÃO TELHAS</v>
      </c>
      <c r="D10" s="308"/>
      <c r="E10" s="555"/>
      <c r="F10" s="318" t="e">
        <f aca="false">IF('ORÇ.GLOBAL EMPRESA'!$U$12&lt;QCI!B10,QCI!F10,SUMIF('ORÇ.GLOBAL P CAIXA'!$V$12:$V$1011,B10,'ORÇ.GLOBAL EMPRESA'!$V$12:$V$1011))</f>
        <v>#DIV/0!</v>
      </c>
      <c r="G10" s="318" t="e">
        <f aca="false">IF('ORÇ.GLOBAL EMPRESA'!$U$12&lt;QCI!B10,QCI!G10,SUMIF('ORÇ.GLOBAL P CAIXA'!$V$12:$V$1011,B10,'ORÇ.GLOBAL EMPRESA'!$W$12:$W$1011))</f>
        <v>#DIV/0!</v>
      </c>
      <c r="H10" s="310" t="n">
        <f aca="false">IF('ORÇ.GLOBAL EMPRESA'!$U$12&lt;QCI!B10,QCI!H10,SUMIF('ORÇ.GLOBAL P CAIXA'!$V$12:$V$1011,B10,'ORÇ.GLOBAL EMPRESA'!$X$12:$X$1011))</f>
        <v>0</v>
      </c>
      <c r="I10" s="311" t="n">
        <f aca="false">IF('ORÇ.GLOBAL EMPRESA'!$U$12&lt;QCI!B10,QCI!I10,SUMIF('ORÇ.GLOBAL P CAIXA'!$V$12:$V$1011,B10,'ORÇ.GLOBAL EMPRESA'!$Y$12:$Y$1011))</f>
        <v>0</v>
      </c>
      <c r="J10" s="310" t="e">
        <f aca="false">SUM(F10:I10)</f>
        <v>#DIV/0!</v>
      </c>
      <c r="K10" s="312" t="e">
        <f aca="false">J10*100/$J$47</f>
        <v>#DIV/0!</v>
      </c>
      <c r="L10" s="313"/>
    </row>
    <row r="11" s="292" customFormat="true" ht="9.75" hidden="false" customHeight="true" outlineLevel="0" collapsed="false">
      <c r="B11" s="314" t="n">
        <f aca="false">'CRONO P CAIXA'!E10</f>
        <v>2</v>
      </c>
      <c r="C11" s="315" t="str">
        <f aca="false">'CRONO P CAIXA'!F10</f>
        <v>COBERTURA</v>
      </c>
      <c r="D11" s="316"/>
      <c r="E11" s="556"/>
      <c r="F11" s="318" t="e">
        <f aca="false">IF('ORÇ.GLOBAL EMPRESA'!$U$12&lt;QCI!B11,QCI!F11,SUMIF('ORÇ.GLOBAL P CAIXA'!$V$12:$V$1011,B11,'ORÇ.GLOBAL EMPRESA'!$V$12:$V$1011))</f>
        <v>#DIV/0!</v>
      </c>
      <c r="G11" s="318" t="e">
        <f aca="false">IF('ORÇ.GLOBAL EMPRESA'!$U$12&lt;QCI!B11,QCI!G11,SUMIF('ORÇ.GLOBAL P CAIXA'!$V$12:$V$1011,B11,'ORÇ.GLOBAL EMPRESA'!$W$12:$W$1011))</f>
        <v>#DIV/0!</v>
      </c>
      <c r="H11" s="318" t="n">
        <f aca="false">IF('ORÇ.GLOBAL EMPRESA'!$U$12&lt;QCI!B11,QCI!H11,SUMIF('ORÇ.GLOBAL P CAIXA'!$V$12:$V$1011,B11,'ORÇ.GLOBAL EMPRESA'!$X$12:$X$1011))</f>
        <v>0</v>
      </c>
      <c r="I11" s="319" t="n">
        <f aca="false">IF('ORÇ.GLOBAL EMPRESA'!$U$12&lt;QCI!B11,QCI!I11,SUMIF('ORÇ.GLOBAL P CAIXA'!$V$12:$V$1011,B11,'ORÇ.GLOBAL EMPRESA'!$Y$12:$Y$1011))</f>
        <v>0</v>
      </c>
      <c r="J11" s="318" t="e">
        <f aca="false">SUM(F11:I11)</f>
        <v>#DIV/0!</v>
      </c>
      <c r="K11" s="320" t="e">
        <f aca="false">J11*100/$J$47</f>
        <v>#DIV/0!</v>
      </c>
      <c r="L11" s="313"/>
    </row>
    <row r="12" s="292" customFormat="true" ht="9.75" hidden="false" customHeight="true" outlineLevel="0" collapsed="false">
      <c r="B12" s="314" t="n">
        <f aca="false">'CRONO P CAIXA'!E11</f>
        <v>3</v>
      </c>
      <c r="C12" s="315" t="str">
        <f aca="false">'CRONO P CAIXA'!F11</f>
        <v>BEIRAL PVC</v>
      </c>
      <c r="D12" s="316"/>
      <c r="E12" s="556"/>
      <c r="F12" s="318" t="e">
        <f aca="false">IF('ORÇ.GLOBAL EMPRESA'!$U$12&lt;QCI!B12,QCI!F12,SUMIF('ORÇ.GLOBAL P CAIXA'!$V$12:$V$1011,B12,'ORÇ.GLOBAL EMPRESA'!$V$12:$V$1011))</f>
        <v>#DIV/0!</v>
      </c>
      <c r="G12" s="318" t="e">
        <f aca="false">IF('ORÇ.GLOBAL EMPRESA'!$U$12&lt;QCI!B12,QCI!G12,SUMIF('ORÇ.GLOBAL P CAIXA'!$V$12:$V$1011,B12,'ORÇ.GLOBAL EMPRESA'!$W$12:$W$1011))</f>
        <v>#DIV/0!</v>
      </c>
      <c r="H12" s="318" t="n">
        <f aca="false">IF('ORÇ.GLOBAL EMPRESA'!$U$12&lt;QCI!B12,QCI!H12,SUMIF('ORÇ.GLOBAL P CAIXA'!$V$12:$V$1011,B12,'ORÇ.GLOBAL EMPRESA'!$X$12:$X$1011))</f>
        <v>0</v>
      </c>
      <c r="I12" s="319" t="n">
        <f aca="false">IF('ORÇ.GLOBAL EMPRESA'!$U$12&lt;QCI!B12,QCI!I12,SUMIF('ORÇ.GLOBAL P CAIXA'!$V$12:$V$1011,B12,'ORÇ.GLOBAL EMPRESA'!$Y$12:$Y$1011))</f>
        <v>0</v>
      </c>
      <c r="J12" s="318" t="e">
        <f aca="false">SUM(F12:I12)</f>
        <v>#DIV/0!</v>
      </c>
      <c r="K12" s="320" t="e">
        <f aca="false">J12*100/$J$47</f>
        <v>#DIV/0!</v>
      </c>
      <c r="L12" s="313"/>
    </row>
    <row r="13" s="292" customFormat="true" ht="9.75" hidden="false" customHeight="true" outlineLevel="0" collapsed="false">
      <c r="B13" s="314" t="n">
        <f aca="false">'CRONO P CAIXA'!E12</f>
        <v>0</v>
      </c>
      <c r="C13" s="315" t="str">
        <f aca="false">'CRONO P CAIXA'!F12</f>
        <v/>
      </c>
      <c r="D13" s="316"/>
      <c r="E13" s="556"/>
      <c r="F13" s="318" t="n">
        <f aca="false">IF('ORÇ.GLOBAL EMPRESA'!$U$12&lt;QCI!B13,QCI!F13,SUMIF('ORÇ.GLOBAL P CAIXA'!$V$12:$V$1011,B13,'ORÇ.GLOBAL EMPRESA'!$V$12:$V$1011))</f>
        <v>0</v>
      </c>
      <c r="G13" s="318" t="n">
        <f aca="false">IF('ORÇ.GLOBAL EMPRESA'!$U$12&lt;QCI!B13,QCI!G13,SUMIF('ORÇ.GLOBAL P CAIXA'!$V$12:$V$1011,B13,'ORÇ.GLOBAL EMPRESA'!$W$12:$W$1011))</f>
        <v>0</v>
      </c>
      <c r="H13" s="318" t="n">
        <f aca="false">IF('ORÇ.GLOBAL EMPRESA'!$U$12&lt;QCI!B13,QCI!H13,SUMIF('ORÇ.GLOBAL P CAIXA'!$V$12:$V$1011,B13,'ORÇ.GLOBAL EMPRESA'!$X$12:$X$1011))</f>
        <v>0</v>
      </c>
      <c r="I13" s="319" t="n">
        <f aca="false">IF('ORÇ.GLOBAL EMPRESA'!$U$12&lt;QCI!B13,QCI!I13,SUMIF('ORÇ.GLOBAL P CAIXA'!$V$12:$V$1011,B13,'ORÇ.GLOBAL EMPRESA'!$Y$12:$Y$1011))</f>
        <v>0</v>
      </c>
      <c r="J13" s="318" t="n">
        <f aca="false">SUM(F13:I13)</f>
        <v>0</v>
      </c>
      <c r="K13" s="320" t="e">
        <f aca="false">J13*100/$J$47</f>
        <v>#DIV/0!</v>
      </c>
      <c r="L13" s="313"/>
    </row>
    <row r="14" s="292" customFormat="true" ht="9.75" hidden="false" customHeight="true" outlineLevel="0" collapsed="false">
      <c r="B14" s="314" t="n">
        <f aca="false">'CRONO P CAIXA'!E13</f>
        <v>0</v>
      </c>
      <c r="C14" s="315" t="str">
        <f aca="false">'CRONO P CAIXA'!F13</f>
        <v/>
      </c>
      <c r="D14" s="316"/>
      <c r="E14" s="556"/>
      <c r="F14" s="318" t="n">
        <f aca="false">IF('ORÇ.GLOBAL EMPRESA'!$U$12&lt;QCI!B14,QCI!F14,SUMIF('ORÇ.GLOBAL P CAIXA'!$V$12:$V$1011,B14,'ORÇ.GLOBAL EMPRESA'!$V$12:$V$1011))</f>
        <v>0</v>
      </c>
      <c r="G14" s="318" t="n">
        <f aca="false">IF('ORÇ.GLOBAL EMPRESA'!$U$12&lt;QCI!B14,QCI!G14,SUMIF('ORÇ.GLOBAL P CAIXA'!$V$12:$V$1011,B14,'ORÇ.GLOBAL EMPRESA'!$W$12:$W$1011))</f>
        <v>0</v>
      </c>
      <c r="H14" s="318" t="n">
        <f aca="false">IF('ORÇ.GLOBAL EMPRESA'!$U$12&lt;QCI!B14,QCI!H14,SUMIF('ORÇ.GLOBAL P CAIXA'!$V$12:$V$1011,B14,'ORÇ.GLOBAL EMPRESA'!$X$12:$X$1011))</f>
        <v>0</v>
      </c>
      <c r="I14" s="319" t="n">
        <f aca="false">IF('ORÇ.GLOBAL EMPRESA'!$U$12&lt;QCI!B14,QCI!I14,SUMIF('ORÇ.GLOBAL P CAIXA'!$V$12:$V$1011,B14,'ORÇ.GLOBAL EMPRESA'!$Y$12:$Y$1011))</f>
        <v>0</v>
      </c>
      <c r="J14" s="318" t="n">
        <f aca="false">SUM(F14:I14)</f>
        <v>0</v>
      </c>
      <c r="K14" s="320" t="e">
        <f aca="false">J14*100/$J$47</f>
        <v>#DIV/0!</v>
      </c>
      <c r="L14" s="313"/>
    </row>
    <row r="15" s="292" customFormat="true" ht="9.75" hidden="false" customHeight="true" outlineLevel="0" collapsed="false">
      <c r="B15" s="314" t="n">
        <f aca="false">'CRONO P CAIXA'!E14</f>
        <v>0</v>
      </c>
      <c r="C15" s="315" t="str">
        <f aca="false">'CRONO P CAIXA'!F14</f>
        <v/>
      </c>
      <c r="D15" s="316"/>
      <c r="E15" s="556"/>
      <c r="F15" s="318" t="n">
        <f aca="false">IF('ORÇ.GLOBAL EMPRESA'!$U$12&lt;QCI!B15,QCI!F15,SUMIF('ORÇ.GLOBAL P CAIXA'!$V$12:$V$1011,B15,'ORÇ.GLOBAL EMPRESA'!$V$12:$V$1011))</f>
        <v>0</v>
      </c>
      <c r="G15" s="318" t="n">
        <f aca="false">IF('ORÇ.GLOBAL EMPRESA'!$U$12&lt;QCI!B15,QCI!G15,SUMIF('ORÇ.GLOBAL P CAIXA'!$V$12:$V$1011,B15,'ORÇ.GLOBAL EMPRESA'!$W$12:$W$1011))</f>
        <v>0</v>
      </c>
      <c r="H15" s="318" t="n">
        <f aca="false">IF('ORÇ.GLOBAL EMPRESA'!$U$12&lt;QCI!B15,QCI!H15,SUMIF('ORÇ.GLOBAL P CAIXA'!$V$12:$V$1011,B15,'ORÇ.GLOBAL EMPRESA'!$X$12:$X$1011))</f>
        <v>0</v>
      </c>
      <c r="I15" s="319" t="n">
        <f aca="false">IF('ORÇ.GLOBAL EMPRESA'!$U$12&lt;QCI!B15,QCI!I15,SUMIF('ORÇ.GLOBAL P CAIXA'!$V$12:$V$1011,B15,'ORÇ.GLOBAL EMPRESA'!$Y$12:$Y$1011))</f>
        <v>0</v>
      </c>
      <c r="J15" s="318" t="n">
        <f aca="false">SUM(F15:I15)</f>
        <v>0</v>
      </c>
      <c r="K15" s="320" t="e">
        <f aca="false">J15*100/$J$47</f>
        <v>#DIV/0!</v>
      </c>
      <c r="L15" s="313"/>
    </row>
    <row r="16" s="292" customFormat="true" ht="9.75" hidden="false" customHeight="true" outlineLevel="0" collapsed="false">
      <c r="B16" s="314" t="n">
        <f aca="false">'CRONO P CAIXA'!E15</f>
        <v>0</v>
      </c>
      <c r="C16" s="315" t="str">
        <f aca="false">'CRONO P CAIXA'!F15</f>
        <v/>
      </c>
      <c r="D16" s="316"/>
      <c r="E16" s="556"/>
      <c r="F16" s="318" t="n">
        <f aca="false">IF('ORÇ.GLOBAL EMPRESA'!$U$12&lt;QCI!B16,QCI!F16,SUMIF('ORÇ.GLOBAL P CAIXA'!$V$12:$V$1011,B16,'ORÇ.GLOBAL EMPRESA'!$V$12:$V$1011))</f>
        <v>0</v>
      </c>
      <c r="G16" s="318" t="n">
        <f aca="false">IF('ORÇ.GLOBAL EMPRESA'!$U$12&lt;QCI!B16,QCI!G16,SUMIF('ORÇ.GLOBAL P CAIXA'!$V$12:$V$1011,B16,'ORÇ.GLOBAL EMPRESA'!$W$12:$W$1011))</f>
        <v>0</v>
      </c>
      <c r="H16" s="318" t="n">
        <f aca="false">IF('ORÇ.GLOBAL EMPRESA'!$U$12&lt;QCI!B16,QCI!H16,SUMIF('ORÇ.GLOBAL P CAIXA'!$V$12:$V$1011,B16,'ORÇ.GLOBAL EMPRESA'!$X$12:$X$1011))</f>
        <v>0</v>
      </c>
      <c r="I16" s="319" t="n">
        <f aca="false">IF('ORÇ.GLOBAL EMPRESA'!$U$12&lt;QCI!B16,QCI!I16,SUMIF('ORÇ.GLOBAL P CAIXA'!$V$12:$V$1011,B16,'ORÇ.GLOBAL EMPRESA'!$Y$12:$Y$1011))</f>
        <v>0</v>
      </c>
      <c r="J16" s="318" t="n">
        <f aca="false">SUM(F16:I16)</f>
        <v>0</v>
      </c>
      <c r="K16" s="320" t="e">
        <f aca="false">J16*100/$J$47</f>
        <v>#DIV/0!</v>
      </c>
      <c r="L16" s="313"/>
    </row>
    <row r="17" s="292" customFormat="true" ht="9.75" hidden="false" customHeight="true" outlineLevel="0" collapsed="false">
      <c r="B17" s="314" t="n">
        <f aca="false">'CRONO P CAIXA'!E16</f>
        <v>0</v>
      </c>
      <c r="C17" s="315" t="str">
        <f aca="false">'CRONO P CAIXA'!F16</f>
        <v/>
      </c>
      <c r="D17" s="316"/>
      <c r="E17" s="556"/>
      <c r="F17" s="318" t="n">
        <f aca="false">IF('ORÇ.GLOBAL EMPRESA'!$U$12&lt;QCI!B17,QCI!F17,SUMIF('ORÇ.GLOBAL P CAIXA'!$V$12:$V$1011,B17,'ORÇ.GLOBAL EMPRESA'!$V$12:$V$1011))</f>
        <v>0</v>
      </c>
      <c r="G17" s="318" t="n">
        <f aca="false">IF('ORÇ.GLOBAL EMPRESA'!$U$12&lt;QCI!B17,QCI!G17,SUMIF('ORÇ.GLOBAL P CAIXA'!$V$12:$V$1011,B17,'ORÇ.GLOBAL EMPRESA'!$W$12:$W$1011))</f>
        <v>0</v>
      </c>
      <c r="H17" s="318" t="n">
        <f aca="false">IF('ORÇ.GLOBAL EMPRESA'!$U$12&lt;QCI!B17,QCI!H17,SUMIF('ORÇ.GLOBAL P CAIXA'!$V$12:$V$1011,B17,'ORÇ.GLOBAL EMPRESA'!$X$12:$X$1011))</f>
        <v>0</v>
      </c>
      <c r="I17" s="319" t="n">
        <f aca="false">IF('ORÇ.GLOBAL EMPRESA'!$U$12&lt;QCI!B17,QCI!I17,SUMIF('ORÇ.GLOBAL P CAIXA'!$V$12:$V$1011,B17,'ORÇ.GLOBAL EMPRESA'!$Y$12:$Y$1011))</f>
        <v>0</v>
      </c>
      <c r="J17" s="318" t="n">
        <f aca="false">SUM(F17:I17)</f>
        <v>0</v>
      </c>
      <c r="K17" s="320" t="e">
        <f aca="false">J17*100/$J$47</f>
        <v>#DIV/0!</v>
      </c>
      <c r="L17" s="313"/>
    </row>
    <row r="18" s="292" customFormat="true" ht="9.75" hidden="false" customHeight="true" outlineLevel="0" collapsed="false">
      <c r="B18" s="314" t="n">
        <f aca="false">'CRONO P CAIXA'!E17</f>
        <v>0</v>
      </c>
      <c r="C18" s="315" t="str">
        <f aca="false">'CRONO P CAIXA'!F17</f>
        <v/>
      </c>
      <c r="D18" s="316"/>
      <c r="E18" s="556"/>
      <c r="F18" s="318" t="n">
        <f aca="false">IF('ORÇ.GLOBAL EMPRESA'!$U$12&lt;QCI!B18,QCI!F18,SUMIF('ORÇ.GLOBAL P CAIXA'!$V$12:$V$1011,B18,'ORÇ.GLOBAL EMPRESA'!$V$12:$V$1011))</f>
        <v>0</v>
      </c>
      <c r="G18" s="318" t="n">
        <f aca="false">IF('ORÇ.GLOBAL EMPRESA'!$U$12&lt;QCI!B18,QCI!G18,SUMIF('ORÇ.GLOBAL P CAIXA'!$V$12:$V$1011,B18,'ORÇ.GLOBAL EMPRESA'!$W$12:$W$1011))</f>
        <v>0</v>
      </c>
      <c r="H18" s="318" t="n">
        <f aca="false">IF('ORÇ.GLOBAL EMPRESA'!$U$12&lt;QCI!B18,QCI!H18,SUMIF('ORÇ.GLOBAL P CAIXA'!$V$12:$V$1011,B18,'ORÇ.GLOBAL EMPRESA'!$X$12:$X$1011))</f>
        <v>0</v>
      </c>
      <c r="I18" s="319" t="n">
        <f aca="false">IF('ORÇ.GLOBAL EMPRESA'!$U$12&lt;QCI!B18,QCI!I18,SUMIF('ORÇ.GLOBAL P CAIXA'!$V$12:$V$1011,B18,'ORÇ.GLOBAL EMPRESA'!$Y$12:$Y$1011))</f>
        <v>0</v>
      </c>
      <c r="J18" s="318" t="n">
        <f aca="false">SUM(F18:I18)</f>
        <v>0</v>
      </c>
      <c r="K18" s="320" t="e">
        <f aca="false">J18*100/$J$47</f>
        <v>#DIV/0!</v>
      </c>
      <c r="L18" s="313"/>
    </row>
    <row r="19" s="292" customFormat="true" ht="9.75" hidden="false" customHeight="true" outlineLevel="0" collapsed="false">
      <c r="B19" s="314" t="n">
        <f aca="false">'CRONO P CAIXA'!E18</f>
        <v>0</v>
      </c>
      <c r="C19" s="315" t="str">
        <f aca="false">'CRONO P CAIXA'!F18</f>
        <v/>
      </c>
      <c r="D19" s="316"/>
      <c r="E19" s="556"/>
      <c r="F19" s="318" t="n">
        <f aca="false">IF('ORÇ.GLOBAL EMPRESA'!$U$12&lt;QCI!B19,QCI!F19,SUMIF('ORÇ.GLOBAL P CAIXA'!$V$12:$V$1011,B19,'ORÇ.GLOBAL EMPRESA'!$V$12:$V$1011))</f>
        <v>0</v>
      </c>
      <c r="G19" s="318" t="n">
        <f aca="false">IF('ORÇ.GLOBAL EMPRESA'!$U$12&lt;QCI!B19,QCI!G19,SUMIF('ORÇ.GLOBAL P CAIXA'!$V$12:$V$1011,B19,'ORÇ.GLOBAL EMPRESA'!$W$12:$W$1011))</f>
        <v>0</v>
      </c>
      <c r="H19" s="318" t="n">
        <f aca="false">IF('ORÇ.GLOBAL EMPRESA'!$U$12&lt;QCI!B19,QCI!H19,SUMIF('ORÇ.GLOBAL P CAIXA'!$V$12:$V$1011,B19,'ORÇ.GLOBAL EMPRESA'!$X$12:$X$1011))</f>
        <v>0</v>
      </c>
      <c r="I19" s="319" t="n">
        <f aca="false">IF('ORÇ.GLOBAL EMPRESA'!$U$12&lt;QCI!B19,QCI!I19,SUMIF('ORÇ.GLOBAL P CAIXA'!$V$12:$V$1011,B19,'ORÇ.GLOBAL EMPRESA'!$Y$12:$Y$1011))</f>
        <v>0</v>
      </c>
      <c r="J19" s="318" t="n">
        <f aca="false">SUM(F19:I19)</f>
        <v>0</v>
      </c>
      <c r="K19" s="320" t="e">
        <f aca="false">J19*100/$J$47</f>
        <v>#DIV/0!</v>
      </c>
      <c r="L19" s="313"/>
    </row>
    <row r="20" s="292" customFormat="true" ht="9.75" hidden="false" customHeight="true" outlineLevel="0" collapsed="false">
      <c r="B20" s="314" t="n">
        <f aca="false">'CRONO P CAIXA'!E19</f>
        <v>0</v>
      </c>
      <c r="C20" s="315" t="str">
        <f aca="false">'CRONO P CAIXA'!F19</f>
        <v/>
      </c>
      <c r="D20" s="316"/>
      <c r="E20" s="556"/>
      <c r="F20" s="318" t="n">
        <f aca="false">IF('ORÇ.GLOBAL EMPRESA'!$U$12&lt;QCI!B20,QCI!F20,SUMIF('ORÇ.GLOBAL P CAIXA'!$V$12:$V$1011,B20,'ORÇ.GLOBAL EMPRESA'!$V$12:$V$1011))</f>
        <v>0</v>
      </c>
      <c r="G20" s="318" t="n">
        <f aca="false">IF('ORÇ.GLOBAL EMPRESA'!$U$12&lt;QCI!B20,QCI!G20,SUMIF('ORÇ.GLOBAL P CAIXA'!$V$12:$V$1011,B20,'ORÇ.GLOBAL EMPRESA'!$W$12:$W$1011))</f>
        <v>0</v>
      </c>
      <c r="H20" s="318" t="n">
        <f aca="false">IF('ORÇ.GLOBAL EMPRESA'!$U$12&lt;QCI!B20,QCI!H20,SUMIF('ORÇ.GLOBAL P CAIXA'!$V$12:$V$1011,B20,'ORÇ.GLOBAL EMPRESA'!$X$12:$X$1011))</f>
        <v>0</v>
      </c>
      <c r="I20" s="319" t="n">
        <f aca="false">IF('ORÇ.GLOBAL EMPRESA'!$U$12&lt;QCI!B20,QCI!I20,SUMIF('ORÇ.GLOBAL P CAIXA'!$V$12:$V$1011,B20,'ORÇ.GLOBAL EMPRESA'!$Y$12:$Y$1011))</f>
        <v>0</v>
      </c>
      <c r="J20" s="318" t="n">
        <f aca="false">SUM(F20:I20)</f>
        <v>0</v>
      </c>
      <c r="K20" s="320" t="e">
        <f aca="false">J20*100/$J$47</f>
        <v>#DIV/0!</v>
      </c>
      <c r="L20" s="313"/>
    </row>
    <row r="21" s="292" customFormat="true" ht="9.75" hidden="false" customHeight="true" outlineLevel="0" collapsed="false">
      <c r="B21" s="314" t="n">
        <f aca="false">'CRONO P CAIXA'!E20</f>
        <v>0</v>
      </c>
      <c r="C21" s="315" t="str">
        <f aca="false">'CRONO P CAIXA'!F20</f>
        <v/>
      </c>
      <c r="D21" s="316"/>
      <c r="E21" s="556"/>
      <c r="F21" s="318" t="n">
        <f aca="false">IF('ORÇ.GLOBAL EMPRESA'!$U$12&lt;QCI!B21,QCI!F21,SUMIF('ORÇ.GLOBAL P CAIXA'!$V$12:$V$1011,B21,'ORÇ.GLOBAL EMPRESA'!$V$12:$V$1011))</f>
        <v>0</v>
      </c>
      <c r="G21" s="318" t="n">
        <f aca="false">IF('ORÇ.GLOBAL EMPRESA'!$U$12&lt;QCI!B21,QCI!G21,SUMIF('ORÇ.GLOBAL P CAIXA'!$V$12:$V$1011,B21,'ORÇ.GLOBAL EMPRESA'!$W$12:$W$1011))</f>
        <v>0</v>
      </c>
      <c r="H21" s="318" t="n">
        <f aca="false">IF('ORÇ.GLOBAL EMPRESA'!$U$12&lt;QCI!B21,QCI!H21,SUMIF('ORÇ.GLOBAL P CAIXA'!$V$12:$V$1011,B21,'ORÇ.GLOBAL EMPRESA'!$X$12:$X$1011))</f>
        <v>0</v>
      </c>
      <c r="I21" s="319" t="n">
        <f aca="false">IF('ORÇ.GLOBAL EMPRESA'!$U$12&lt;QCI!B21,QCI!I21,SUMIF('ORÇ.GLOBAL P CAIXA'!$V$12:$V$1011,B21,'ORÇ.GLOBAL EMPRESA'!$Y$12:$Y$1011))</f>
        <v>0</v>
      </c>
      <c r="J21" s="318" t="n">
        <f aca="false">SUM(F21:I21)</f>
        <v>0</v>
      </c>
      <c r="K21" s="320" t="e">
        <f aca="false">J21*100/$J$47</f>
        <v>#DIV/0!</v>
      </c>
      <c r="L21" s="313"/>
    </row>
    <row r="22" s="292" customFormat="true" ht="9.75" hidden="false" customHeight="true" outlineLevel="0" collapsed="false">
      <c r="B22" s="314" t="n">
        <f aca="false">'CRONO P CAIXA'!E21</f>
        <v>0</v>
      </c>
      <c r="C22" s="315" t="str">
        <f aca="false">'CRONO P CAIXA'!F21</f>
        <v/>
      </c>
      <c r="D22" s="316"/>
      <c r="E22" s="556"/>
      <c r="F22" s="318" t="n">
        <f aca="false">IF('ORÇ.GLOBAL EMPRESA'!$U$12&lt;QCI!B22,QCI!F22,SUMIF('ORÇ.GLOBAL P CAIXA'!$V$12:$V$1011,B22,'ORÇ.GLOBAL EMPRESA'!$V$12:$V$1011))</f>
        <v>0</v>
      </c>
      <c r="G22" s="318" t="n">
        <f aca="false">IF('ORÇ.GLOBAL EMPRESA'!$U$12&lt;QCI!B22,QCI!G22,SUMIF('ORÇ.GLOBAL P CAIXA'!$V$12:$V$1011,B22,'ORÇ.GLOBAL EMPRESA'!$W$12:$W$1011))</f>
        <v>0</v>
      </c>
      <c r="H22" s="318" t="n">
        <f aca="false">IF('ORÇ.GLOBAL EMPRESA'!$U$12&lt;QCI!B22,QCI!H22,SUMIF('ORÇ.GLOBAL P CAIXA'!$V$12:$V$1011,B22,'ORÇ.GLOBAL EMPRESA'!$X$12:$X$1011))</f>
        <v>0</v>
      </c>
      <c r="I22" s="319" t="n">
        <f aca="false">IF('ORÇ.GLOBAL EMPRESA'!$U$12&lt;QCI!B22,QCI!I22,SUMIF('ORÇ.GLOBAL P CAIXA'!$V$12:$V$1011,B22,'ORÇ.GLOBAL EMPRESA'!$Y$12:$Y$1011))</f>
        <v>0</v>
      </c>
      <c r="J22" s="318" t="n">
        <f aca="false">SUM(F22:I22)</f>
        <v>0</v>
      </c>
      <c r="K22" s="320" t="e">
        <f aca="false">J22*100/$J$47</f>
        <v>#DIV/0!</v>
      </c>
      <c r="L22" s="313"/>
    </row>
    <row r="23" s="292" customFormat="true" ht="9.75" hidden="false" customHeight="true" outlineLevel="0" collapsed="false">
      <c r="B23" s="314" t="n">
        <f aca="false">'CRONO P CAIXA'!E22</f>
        <v>0</v>
      </c>
      <c r="C23" s="315" t="str">
        <f aca="false">'CRONO P CAIXA'!F22</f>
        <v/>
      </c>
      <c r="D23" s="316"/>
      <c r="E23" s="556"/>
      <c r="F23" s="318" t="n">
        <f aca="false">IF('ORÇ.GLOBAL EMPRESA'!$U$12&lt;QCI!B23,QCI!F23,SUMIF('ORÇ.GLOBAL P CAIXA'!$V$12:$V$1011,B23,'ORÇ.GLOBAL EMPRESA'!$V$12:$V$1011))</f>
        <v>0</v>
      </c>
      <c r="G23" s="318" t="n">
        <f aca="false">IF('ORÇ.GLOBAL EMPRESA'!$U$12&lt;QCI!B23,QCI!G23,SUMIF('ORÇ.GLOBAL P CAIXA'!$V$12:$V$1011,B23,'ORÇ.GLOBAL EMPRESA'!$W$12:$W$1011))</f>
        <v>0</v>
      </c>
      <c r="H23" s="318" t="n">
        <f aca="false">IF('ORÇ.GLOBAL EMPRESA'!$U$12&lt;QCI!B23,QCI!H23,SUMIF('ORÇ.GLOBAL P CAIXA'!$V$12:$V$1011,B23,'ORÇ.GLOBAL EMPRESA'!$X$12:$X$1011))</f>
        <v>0</v>
      </c>
      <c r="I23" s="319" t="n">
        <f aca="false">IF('ORÇ.GLOBAL EMPRESA'!$U$12&lt;QCI!B23,QCI!I23,SUMIF('ORÇ.GLOBAL P CAIXA'!$V$12:$V$1011,B23,'ORÇ.GLOBAL EMPRESA'!$Y$12:$Y$1011))</f>
        <v>0</v>
      </c>
      <c r="J23" s="318" t="n">
        <f aca="false">SUM(F23:I23)</f>
        <v>0</v>
      </c>
      <c r="K23" s="320" t="e">
        <f aca="false">J23*100/$J$47</f>
        <v>#DIV/0!</v>
      </c>
      <c r="L23" s="313"/>
    </row>
    <row r="24" s="292" customFormat="true" ht="9.75" hidden="false" customHeight="true" outlineLevel="0" collapsed="false">
      <c r="B24" s="314" t="n">
        <f aca="false">'CRONO P CAIXA'!E23</f>
        <v>0</v>
      </c>
      <c r="C24" s="315" t="str">
        <f aca="false">'CRONO P CAIXA'!F23</f>
        <v/>
      </c>
      <c r="D24" s="316"/>
      <c r="E24" s="556"/>
      <c r="F24" s="318" t="n">
        <f aca="false">IF('ORÇ.GLOBAL EMPRESA'!$U$12&lt;QCI!B24,QCI!F24,SUMIF('ORÇ.GLOBAL P CAIXA'!$V$12:$V$1011,B24,'ORÇ.GLOBAL EMPRESA'!$V$12:$V$1011))</f>
        <v>0</v>
      </c>
      <c r="G24" s="318" t="n">
        <f aca="false">IF('ORÇ.GLOBAL EMPRESA'!$U$12&lt;QCI!B24,QCI!G24,SUMIF('ORÇ.GLOBAL P CAIXA'!$V$12:$V$1011,B24,'ORÇ.GLOBAL EMPRESA'!$W$12:$W$1011))</f>
        <v>0</v>
      </c>
      <c r="H24" s="318" t="n">
        <f aca="false">IF('ORÇ.GLOBAL EMPRESA'!$U$12&lt;QCI!B24,QCI!H24,SUMIF('ORÇ.GLOBAL P CAIXA'!$V$12:$V$1011,B24,'ORÇ.GLOBAL EMPRESA'!$X$12:$X$1011))</f>
        <v>0</v>
      </c>
      <c r="I24" s="319" t="n">
        <f aca="false">IF('ORÇ.GLOBAL EMPRESA'!$U$12&lt;QCI!B24,QCI!I24,SUMIF('ORÇ.GLOBAL P CAIXA'!$V$12:$V$1011,B24,'ORÇ.GLOBAL EMPRESA'!$Y$12:$Y$1011))</f>
        <v>0</v>
      </c>
      <c r="J24" s="318" t="n">
        <f aca="false">SUM(F24:I24)</f>
        <v>0</v>
      </c>
      <c r="K24" s="320" t="e">
        <f aca="false">J24*100/$J$47</f>
        <v>#DIV/0!</v>
      </c>
      <c r="L24" s="313"/>
    </row>
    <row r="25" s="292" customFormat="true" ht="9.75" hidden="false" customHeight="true" outlineLevel="0" collapsed="false">
      <c r="B25" s="314" t="n">
        <f aca="false">'CRONO P CAIXA'!E24</f>
        <v>0</v>
      </c>
      <c r="C25" s="315" t="str">
        <f aca="false">'CRONO P CAIXA'!F24</f>
        <v/>
      </c>
      <c r="D25" s="316"/>
      <c r="E25" s="556"/>
      <c r="F25" s="318" t="n">
        <f aca="false">IF('ORÇ.GLOBAL EMPRESA'!$U$12&lt;QCI!B25,QCI!F25,SUMIF('ORÇ.GLOBAL P CAIXA'!$V$12:$V$1011,B25,'ORÇ.GLOBAL EMPRESA'!$V$12:$V$1011))</f>
        <v>0</v>
      </c>
      <c r="G25" s="318" t="n">
        <f aca="false">IF('ORÇ.GLOBAL EMPRESA'!$U$12&lt;QCI!B25,QCI!G25,SUMIF('ORÇ.GLOBAL P CAIXA'!$V$12:$V$1011,B25,'ORÇ.GLOBAL EMPRESA'!$W$12:$W$1011))</f>
        <v>0</v>
      </c>
      <c r="H25" s="318" t="n">
        <f aca="false">IF('ORÇ.GLOBAL EMPRESA'!$U$12&lt;QCI!B25,QCI!H25,SUMIF('ORÇ.GLOBAL P CAIXA'!$V$12:$V$1011,B25,'ORÇ.GLOBAL EMPRESA'!$X$12:$X$1011))</f>
        <v>0</v>
      </c>
      <c r="I25" s="319" t="n">
        <f aca="false">IF('ORÇ.GLOBAL EMPRESA'!$U$12&lt;QCI!B25,QCI!I25,SUMIF('ORÇ.GLOBAL P CAIXA'!$V$12:$V$1011,B25,'ORÇ.GLOBAL EMPRESA'!$Y$12:$Y$1011))</f>
        <v>0</v>
      </c>
      <c r="J25" s="318" t="n">
        <f aca="false">SUM(F25:I25)</f>
        <v>0</v>
      </c>
      <c r="K25" s="320" t="e">
        <f aca="false">J25*100/$J$47</f>
        <v>#DIV/0!</v>
      </c>
      <c r="L25" s="313"/>
    </row>
    <row r="26" s="292" customFormat="true" ht="9.75" hidden="false" customHeight="true" outlineLevel="0" collapsed="false">
      <c r="B26" s="314" t="n">
        <f aca="false">'CRONO P CAIXA'!E25</f>
        <v>0</v>
      </c>
      <c r="C26" s="315" t="str">
        <f aca="false">'CRONO P CAIXA'!F25</f>
        <v/>
      </c>
      <c r="D26" s="316"/>
      <c r="E26" s="556"/>
      <c r="F26" s="318" t="n">
        <f aca="false">IF('ORÇ.GLOBAL EMPRESA'!$U$12&lt;QCI!B26,QCI!F26,SUMIF('ORÇ.GLOBAL P CAIXA'!$V$12:$V$1011,B26,'ORÇ.GLOBAL EMPRESA'!$V$12:$V$1011))</f>
        <v>0</v>
      </c>
      <c r="G26" s="318" t="n">
        <f aca="false">IF('ORÇ.GLOBAL EMPRESA'!$U$12&lt;QCI!B26,QCI!G26,SUMIF('ORÇ.GLOBAL P CAIXA'!$V$12:$V$1011,B26,'ORÇ.GLOBAL EMPRESA'!$W$12:$W$1011))</f>
        <v>0</v>
      </c>
      <c r="H26" s="318" t="n">
        <f aca="false">IF('ORÇ.GLOBAL EMPRESA'!$U$12&lt;QCI!B26,QCI!H26,SUMIF('ORÇ.GLOBAL P CAIXA'!$V$12:$V$1011,B26,'ORÇ.GLOBAL EMPRESA'!$X$12:$X$1011))</f>
        <v>0</v>
      </c>
      <c r="I26" s="319" t="n">
        <f aca="false">IF('ORÇ.GLOBAL EMPRESA'!$U$12&lt;QCI!B26,QCI!I26,SUMIF('ORÇ.GLOBAL P CAIXA'!$V$12:$V$1011,B26,'ORÇ.GLOBAL EMPRESA'!$Y$12:$Y$1011))</f>
        <v>0</v>
      </c>
      <c r="J26" s="318" t="n">
        <f aca="false">SUM(F26:I26)</f>
        <v>0</v>
      </c>
      <c r="K26" s="320" t="e">
        <f aca="false">J26*100/$J$47</f>
        <v>#DIV/0!</v>
      </c>
      <c r="L26" s="313"/>
    </row>
    <row r="27" s="292" customFormat="true" ht="9.75" hidden="false" customHeight="true" outlineLevel="0" collapsed="false">
      <c r="B27" s="314" t="n">
        <f aca="false">'CRONO P CAIXA'!E26</f>
        <v>0</v>
      </c>
      <c r="C27" s="315" t="str">
        <f aca="false">'CRONO P CAIXA'!F26</f>
        <v/>
      </c>
      <c r="D27" s="316"/>
      <c r="E27" s="556"/>
      <c r="F27" s="318" t="n">
        <f aca="false">IF('ORÇ.GLOBAL EMPRESA'!$U$12&lt;QCI!B27,QCI!F27,SUMIF('ORÇ.GLOBAL P CAIXA'!$V$12:$V$1011,B27,'ORÇ.GLOBAL EMPRESA'!$V$12:$V$1011))</f>
        <v>0</v>
      </c>
      <c r="G27" s="318" t="n">
        <f aca="false">IF('ORÇ.GLOBAL EMPRESA'!$U$12&lt;QCI!B27,QCI!G27,SUMIF('ORÇ.GLOBAL P CAIXA'!$V$12:$V$1011,B27,'ORÇ.GLOBAL EMPRESA'!$W$12:$W$1011))</f>
        <v>0</v>
      </c>
      <c r="H27" s="318" t="n">
        <f aca="false">IF('ORÇ.GLOBAL EMPRESA'!$U$12&lt;QCI!B27,QCI!H27,SUMIF('ORÇ.GLOBAL P CAIXA'!$V$12:$V$1011,B27,'ORÇ.GLOBAL EMPRESA'!$X$12:$X$1011))</f>
        <v>0</v>
      </c>
      <c r="I27" s="319" t="n">
        <f aca="false">IF('ORÇ.GLOBAL EMPRESA'!$U$12&lt;QCI!B27,QCI!I27,SUMIF('ORÇ.GLOBAL P CAIXA'!$V$12:$V$1011,B27,'ORÇ.GLOBAL EMPRESA'!$Y$12:$Y$1011))</f>
        <v>0</v>
      </c>
      <c r="J27" s="318" t="n">
        <f aca="false">SUM(F27:I27)</f>
        <v>0</v>
      </c>
      <c r="K27" s="320" t="e">
        <f aca="false">J27*100/$J$47</f>
        <v>#DIV/0!</v>
      </c>
      <c r="L27" s="313"/>
    </row>
    <row r="28" s="292" customFormat="true" ht="9.75" hidden="false" customHeight="true" outlineLevel="0" collapsed="false">
      <c r="B28" s="314" t="n">
        <f aca="false">'CRONO P CAIXA'!E27</f>
        <v>0</v>
      </c>
      <c r="C28" s="315" t="str">
        <f aca="false">'CRONO P CAIXA'!F27</f>
        <v/>
      </c>
      <c r="D28" s="316"/>
      <c r="E28" s="556"/>
      <c r="F28" s="318" t="n">
        <f aca="false">IF('ORÇ.GLOBAL EMPRESA'!$U$12&lt;QCI!B28,QCI!F28,SUMIF('ORÇ.GLOBAL P CAIXA'!$V$12:$V$1011,B28,'ORÇ.GLOBAL EMPRESA'!$V$12:$V$1011))</f>
        <v>0</v>
      </c>
      <c r="G28" s="318" t="n">
        <f aca="false">IF('ORÇ.GLOBAL EMPRESA'!$U$12&lt;QCI!B28,QCI!G28,SUMIF('ORÇ.GLOBAL P CAIXA'!$V$12:$V$1011,B28,'ORÇ.GLOBAL EMPRESA'!$W$12:$W$1011))</f>
        <v>0</v>
      </c>
      <c r="H28" s="318" t="n">
        <f aca="false">IF('ORÇ.GLOBAL EMPRESA'!$U$12&lt;QCI!B28,QCI!H28,SUMIF('ORÇ.GLOBAL P CAIXA'!$V$12:$V$1011,B28,'ORÇ.GLOBAL EMPRESA'!$X$12:$X$1011))</f>
        <v>0</v>
      </c>
      <c r="I28" s="319" t="n">
        <f aca="false">IF('ORÇ.GLOBAL EMPRESA'!$U$12&lt;QCI!B28,QCI!I28,SUMIF('ORÇ.GLOBAL P CAIXA'!$V$12:$V$1011,B28,'ORÇ.GLOBAL EMPRESA'!$Y$12:$Y$1011))</f>
        <v>0</v>
      </c>
      <c r="J28" s="318" t="n">
        <f aca="false">SUM(F28:I28)</f>
        <v>0</v>
      </c>
      <c r="K28" s="320" t="e">
        <f aca="false">J28*100/$J$47</f>
        <v>#DIV/0!</v>
      </c>
      <c r="L28" s="313"/>
    </row>
    <row r="29" s="292" customFormat="true" ht="9.75" hidden="false" customHeight="true" outlineLevel="0" collapsed="false">
      <c r="B29" s="314" t="n">
        <f aca="false">'CRONO P CAIXA'!E28</f>
        <v>0</v>
      </c>
      <c r="C29" s="315" t="str">
        <f aca="false">'CRONO P CAIXA'!F28</f>
        <v/>
      </c>
      <c r="D29" s="316"/>
      <c r="E29" s="556"/>
      <c r="F29" s="318" t="n">
        <f aca="false">IF('ORÇ.GLOBAL EMPRESA'!$U$12&lt;QCI!B29,QCI!F29,SUMIF('ORÇ.GLOBAL P CAIXA'!$V$12:$V$1011,B29,'ORÇ.GLOBAL EMPRESA'!$V$12:$V$1011))</f>
        <v>0</v>
      </c>
      <c r="G29" s="318" t="n">
        <f aca="false">IF('ORÇ.GLOBAL EMPRESA'!$U$12&lt;QCI!B29,QCI!G29,SUMIF('ORÇ.GLOBAL P CAIXA'!$V$12:$V$1011,B29,'ORÇ.GLOBAL EMPRESA'!$W$12:$W$1011))</f>
        <v>0</v>
      </c>
      <c r="H29" s="318" t="n">
        <f aca="false">IF('ORÇ.GLOBAL EMPRESA'!$U$12&lt;QCI!B29,QCI!H29,SUMIF('ORÇ.GLOBAL P CAIXA'!$V$12:$V$1011,B29,'ORÇ.GLOBAL EMPRESA'!$X$12:$X$1011))</f>
        <v>0</v>
      </c>
      <c r="I29" s="319" t="n">
        <f aca="false">IF('ORÇ.GLOBAL EMPRESA'!$U$12&lt;QCI!B29,QCI!I29,SUMIF('ORÇ.GLOBAL P CAIXA'!$V$12:$V$1011,B29,'ORÇ.GLOBAL EMPRESA'!$Y$12:$Y$1011))</f>
        <v>0</v>
      </c>
      <c r="J29" s="318" t="n">
        <f aca="false">SUM(F29:I29)</f>
        <v>0</v>
      </c>
      <c r="K29" s="320" t="e">
        <f aca="false">J29*100/$J$47</f>
        <v>#DIV/0!</v>
      </c>
      <c r="L29" s="313"/>
    </row>
    <row r="30" s="292" customFormat="true" ht="9.75" hidden="false" customHeight="true" outlineLevel="0" collapsed="false">
      <c r="B30" s="314" t="n">
        <f aca="false">'CRONO P CAIXA'!E29</f>
        <v>0</v>
      </c>
      <c r="C30" s="315" t="str">
        <f aca="false">'CRONO P CAIXA'!F29</f>
        <v/>
      </c>
      <c r="D30" s="316"/>
      <c r="E30" s="556"/>
      <c r="F30" s="318" t="n">
        <f aca="false">IF('ORÇ.GLOBAL EMPRESA'!$U$12&lt;QCI!B30,QCI!F30,SUMIF('ORÇ.GLOBAL P CAIXA'!$V$12:$V$1011,B30,'ORÇ.GLOBAL EMPRESA'!$V$12:$V$1011))</f>
        <v>0</v>
      </c>
      <c r="G30" s="318" t="n">
        <f aca="false">IF('ORÇ.GLOBAL EMPRESA'!$U$12&lt;QCI!B30,QCI!G30,SUMIF('ORÇ.GLOBAL P CAIXA'!$V$12:$V$1011,B30,'ORÇ.GLOBAL EMPRESA'!$W$12:$W$1011))</f>
        <v>0</v>
      </c>
      <c r="H30" s="318" t="n">
        <f aca="false">IF('ORÇ.GLOBAL EMPRESA'!$U$12&lt;QCI!B30,QCI!H30,SUMIF('ORÇ.GLOBAL P CAIXA'!$V$12:$V$1011,B30,'ORÇ.GLOBAL EMPRESA'!$X$12:$X$1011))</f>
        <v>0</v>
      </c>
      <c r="I30" s="319" t="n">
        <f aca="false">IF('ORÇ.GLOBAL EMPRESA'!$U$12&lt;QCI!B30,QCI!I30,SUMIF('ORÇ.GLOBAL P CAIXA'!$V$12:$V$1011,B30,'ORÇ.GLOBAL EMPRESA'!$Y$12:$Y$1011))</f>
        <v>0</v>
      </c>
      <c r="J30" s="318" t="n">
        <f aca="false">SUM(F30:I30)</f>
        <v>0</v>
      </c>
      <c r="K30" s="320" t="e">
        <f aca="false">J30*100/$J$47</f>
        <v>#DIV/0!</v>
      </c>
      <c r="L30" s="313"/>
    </row>
    <row r="31" s="292" customFormat="true" ht="9.75" hidden="false" customHeight="true" outlineLevel="0" collapsed="false">
      <c r="B31" s="314" t="n">
        <f aca="false">'CRONO P CAIXA'!E30</f>
        <v>0</v>
      </c>
      <c r="C31" s="315" t="str">
        <f aca="false">'CRONO P CAIXA'!F30</f>
        <v/>
      </c>
      <c r="D31" s="316"/>
      <c r="E31" s="556"/>
      <c r="F31" s="318" t="n">
        <f aca="false">IF('ORÇ.GLOBAL EMPRESA'!$U$12&lt;QCI!B31,QCI!F31,SUMIF('ORÇ.GLOBAL P CAIXA'!$V$12:$V$1011,B31,'ORÇ.GLOBAL EMPRESA'!$V$12:$V$1011))</f>
        <v>0</v>
      </c>
      <c r="G31" s="318" t="n">
        <f aca="false">IF('ORÇ.GLOBAL EMPRESA'!$U$12&lt;QCI!B31,QCI!G31,SUMIF('ORÇ.GLOBAL P CAIXA'!$V$12:$V$1011,B31,'ORÇ.GLOBAL EMPRESA'!$W$12:$W$1011))</f>
        <v>0</v>
      </c>
      <c r="H31" s="318" t="n">
        <f aca="false">IF('ORÇ.GLOBAL EMPRESA'!$U$12&lt;QCI!B31,QCI!H31,SUMIF('ORÇ.GLOBAL P CAIXA'!$V$12:$V$1011,B31,'ORÇ.GLOBAL EMPRESA'!$X$12:$X$1011))</f>
        <v>0</v>
      </c>
      <c r="I31" s="319" t="n">
        <f aca="false">IF('ORÇ.GLOBAL EMPRESA'!$U$12&lt;QCI!B31,QCI!I31,SUMIF('ORÇ.GLOBAL P CAIXA'!$V$12:$V$1011,B31,'ORÇ.GLOBAL EMPRESA'!$Y$12:$Y$1011))</f>
        <v>0</v>
      </c>
      <c r="J31" s="318" t="n">
        <f aca="false">SUM(F31:I31)</f>
        <v>0</v>
      </c>
      <c r="K31" s="320" t="e">
        <f aca="false">J31*100/$J$47</f>
        <v>#DIV/0!</v>
      </c>
      <c r="L31" s="313"/>
    </row>
    <row r="32" s="292" customFormat="true" ht="9.75" hidden="false" customHeight="true" outlineLevel="0" collapsed="false">
      <c r="B32" s="314" t="n">
        <f aca="false">'CRONO P CAIXA'!E31</f>
        <v>0</v>
      </c>
      <c r="C32" s="315" t="str">
        <f aca="false">'CRONO P CAIXA'!F31</f>
        <v/>
      </c>
      <c r="D32" s="316"/>
      <c r="E32" s="556"/>
      <c r="F32" s="318" t="n">
        <f aca="false">IF('ORÇ.GLOBAL EMPRESA'!$U$12&lt;QCI!B32,QCI!F32,SUMIF('ORÇ.GLOBAL P CAIXA'!$V$12:$V$1011,B32,'ORÇ.GLOBAL EMPRESA'!$V$12:$V$1011))</f>
        <v>0</v>
      </c>
      <c r="G32" s="318" t="n">
        <f aca="false">IF('ORÇ.GLOBAL EMPRESA'!$U$12&lt;QCI!B32,QCI!G32,SUMIF('ORÇ.GLOBAL P CAIXA'!$V$12:$V$1011,B32,'ORÇ.GLOBAL EMPRESA'!$W$12:$W$1011))</f>
        <v>0</v>
      </c>
      <c r="H32" s="318" t="n">
        <f aca="false">IF('ORÇ.GLOBAL EMPRESA'!$U$12&lt;QCI!B32,QCI!H32,SUMIF('ORÇ.GLOBAL P CAIXA'!$V$12:$V$1011,B32,'ORÇ.GLOBAL EMPRESA'!$X$12:$X$1011))</f>
        <v>0</v>
      </c>
      <c r="I32" s="319" t="n">
        <f aca="false">IF('ORÇ.GLOBAL EMPRESA'!$U$12&lt;QCI!B32,QCI!I32,SUMIF('ORÇ.GLOBAL P CAIXA'!$V$12:$V$1011,B32,'ORÇ.GLOBAL EMPRESA'!$Y$12:$Y$1011))</f>
        <v>0</v>
      </c>
      <c r="J32" s="318" t="n">
        <f aca="false">SUM(F32:I32)</f>
        <v>0</v>
      </c>
      <c r="K32" s="320" t="e">
        <f aca="false">J32*100/$J$47</f>
        <v>#DIV/0!</v>
      </c>
      <c r="L32" s="313"/>
    </row>
    <row r="33" s="292" customFormat="true" ht="9.75" hidden="false" customHeight="true" outlineLevel="0" collapsed="false">
      <c r="B33" s="314" t="n">
        <f aca="false">'CRONO P CAIXA'!E32</f>
        <v>0</v>
      </c>
      <c r="C33" s="315" t="str">
        <f aca="false">'CRONO P CAIXA'!F32</f>
        <v/>
      </c>
      <c r="D33" s="316"/>
      <c r="E33" s="556"/>
      <c r="F33" s="318" t="n">
        <f aca="false">IF('ORÇ.GLOBAL EMPRESA'!$U$12&lt;QCI!B33,QCI!F33,SUMIF('ORÇ.GLOBAL P CAIXA'!$V$12:$V$1011,B33,'ORÇ.GLOBAL EMPRESA'!$V$12:$V$1011))</f>
        <v>0</v>
      </c>
      <c r="G33" s="318" t="n">
        <f aca="false">IF('ORÇ.GLOBAL EMPRESA'!$U$12&lt;QCI!B33,QCI!G33,SUMIF('ORÇ.GLOBAL P CAIXA'!$V$12:$V$1011,B33,'ORÇ.GLOBAL EMPRESA'!$W$12:$W$1011))</f>
        <v>0</v>
      </c>
      <c r="H33" s="318" t="n">
        <f aca="false">IF('ORÇ.GLOBAL EMPRESA'!$U$12&lt;QCI!B33,QCI!H33,SUMIF('ORÇ.GLOBAL P CAIXA'!$V$12:$V$1011,B33,'ORÇ.GLOBAL EMPRESA'!$X$12:$X$1011))</f>
        <v>0</v>
      </c>
      <c r="I33" s="319" t="n">
        <f aca="false">IF('ORÇ.GLOBAL EMPRESA'!$U$12&lt;QCI!B33,QCI!I33,SUMIF('ORÇ.GLOBAL P CAIXA'!$V$12:$V$1011,B33,'ORÇ.GLOBAL EMPRESA'!$Y$12:$Y$1011))</f>
        <v>0</v>
      </c>
      <c r="J33" s="318" t="n">
        <f aca="false">SUM(F33:I33)</f>
        <v>0</v>
      </c>
      <c r="K33" s="320" t="e">
        <f aca="false">J33*100/$J$47</f>
        <v>#DIV/0!</v>
      </c>
      <c r="L33" s="313"/>
    </row>
    <row r="34" s="292" customFormat="true" ht="9.75" hidden="false" customHeight="true" outlineLevel="0" collapsed="false">
      <c r="B34" s="314" t="n">
        <f aca="false">'CRONO P CAIXA'!E33</f>
        <v>0</v>
      </c>
      <c r="C34" s="315" t="str">
        <f aca="false">'CRONO P CAIXA'!F33</f>
        <v/>
      </c>
      <c r="D34" s="316"/>
      <c r="E34" s="556"/>
      <c r="F34" s="318" t="n">
        <f aca="false">IF('ORÇ.GLOBAL EMPRESA'!$U$12&lt;QCI!B34,QCI!F34,SUMIF('ORÇ.GLOBAL P CAIXA'!$V$12:$V$1011,B34,'ORÇ.GLOBAL EMPRESA'!$V$12:$V$1011))</f>
        <v>0</v>
      </c>
      <c r="G34" s="318" t="n">
        <f aca="false">IF('ORÇ.GLOBAL EMPRESA'!$U$12&lt;QCI!B34,QCI!G34,SUMIF('ORÇ.GLOBAL P CAIXA'!$V$12:$V$1011,B34,'ORÇ.GLOBAL EMPRESA'!$W$12:$W$1011))</f>
        <v>0</v>
      </c>
      <c r="H34" s="318" t="n">
        <f aca="false">IF('ORÇ.GLOBAL EMPRESA'!$U$12&lt;QCI!B34,QCI!H34,SUMIF('ORÇ.GLOBAL P CAIXA'!$V$12:$V$1011,B34,'ORÇ.GLOBAL EMPRESA'!$X$12:$X$1011))</f>
        <v>0</v>
      </c>
      <c r="I34" s="319" t="n">
        <f aca="false">IF('ORÇ.GLOBAL EMPRESA'!$U$12&lt;QCI!B34,QCI!I34,SUMIF('ORÇ.GLOBAL P CAIXA'!$V$12:$V$1011,B34,'ORÇ.GLOBAL EMPRESA'!$Y$12:$Y$1011))</f>
        <v>0</v>
      </c>
      <c r="J34" s="318" t="n">
        <f aca="false">SUM(F34:I34)</f>
        <v>0</v>
      </c>
      <c r="K34" s="320" t="e">
        <f aca="false">J34*100/$J$47</f>
        <v>#DIV/0!</v>
      </c>
      <c r="L34" s="313"/>
    </row>
    <row r="35" s="292" customFormat="true" ht="9.75" hidden="false" customHeight="true" outlineLevel="0" collapsed="false">
      <c r="B35" s="314" t="n">
        <f aca="false">'CRONO P CAIXA'!E34</f>
        <v>0</v>
      </c>
      <c r="C35" s="315" t="str">
        <f aca="false">'CRONO P CAIXA'!F34</f>
        <v/>
      </c>
      <c r="D35" s="316"/>
      <c r="E35" s="556"/>
      <c r="F35" s="318" t="n">
        <f aca="false">IF('ORÇ.GLOBAL EMPRESA'!$U$12&lt;QCI!B35,QCI!F35,SUMIF('ORÇ.GLOBAL P CAIXA'!$V$12:$V$1011,B35,'ORÇ.GLOBAL EMPRESA'!$V$12:$V$1011))</f>
        <v>0</v>
      </c>
      <c r="G35" s="318" t="n">
        <f aca="false">IF('ORÇ.GLOBAL EMPRESA'!$U$12&lt;QCI!B35,QCI!G35,SUMIF('ORÇ.GLOBAL P CAIXA'!$V$12:$V$1011,B35,'ORÇ.GLOBAL EMPRESA'!$W$12:$W$1011))</f>
        <v>0</v>
      </c>
      <c r="H35" s="318" t="n">
        <f aca="false">IF('ORÇ.GLOBAL EMPRESA'!$U$12&lt;QCI!B35,QCI!H35,SUMIF('ORÇ.GLOBAL P CAIXA'!$V$12:$V$1011,B35,'ORÇ.GLOBAL EMPRESA'!$X$12:$X$1011))</f>
        <v>0</v>
      </c>
      <c r="I35" s="319" t="n">
        <f aca="false">IF('ORÇ.GLOBAL EMPRESA'!$U$12&lt;QCI!B35,QCI!I35,SUMIF('ORÇ.GLOBAL P CAIXA'!$V$12:$V$1011,B35,'ORÇ.GLOBAL EMPRESA'!$Y$12:$Y$1011))</f>
        <v>0</v>
      </c>
      <c r="J35" s="318" t="n">
        <f aca="false">SUM(F35:I35)</f>
        <v>0</v>
      </c>
      <c r="K35" s="320" t="e">
        <f aca="false">J35*100/$J$47</f>
        <v>#DIV/0!</v>
      </c>
      <c r="L35" s="313"/>
    </row>
    <row r="36" s="292" customFormat="true" ht="9.75" hidden="false" customHeight="true" outlineLevel="0" collapsed="false">
      <c r="B36" s="314" t="n">
        <f aca="false">'CRONO P CAIXA'!E35</f>
        <v>0</v>
      </c>
      <c r="C36" s="315" t="str">
        <f aca="false">'CRONO P CAIXA'!F35</f>
        <v/>
      </c>
      <c r="D36" s="316"/>
      <c r="E36" s="556"/>
      <c r="F36" s="318" t="n">
        <f aca="false">IF('ORÇ.GLOBAL EMPRESA'!$U$12&lt;QCI!B36,QCI!F36,SUMIF('ORÇ.GLOBAL P CAIXA'!$V$12:$V$1011,B36,'ORÇ.GLOBAL EMPRESA'!$V$12:$V$1011))</f>
        <v>0</v>
      </c>
      <c r="G36" s="318" t="n">
        <f aca="false">IF('ORÇ.GLOBAL EMPRESA'!$U$12&lt;QCI!B36,QCI!G36,SUMIF('ORÇ.GLOBAL P CAIXA'!$V$12:$V$1011,B36,'ORÇ.GLOBAL EMPRESA'!$W$12:$W$1011))</f>
        <v>0</v>
      </c>
      <c r="H36" s="318" t="n">
        <f aca="false">IF('ORÇ.GLOBAL EMPRESA'!$U$12&lt;QCI!B36,QCI!H36,SUMIF('ORÇ.GLOBAL P CAIXA'!$V$12:$V$1011,B36,'ORÇ.GLOBAL EMPRESA'!$X$12:$X$1011))</f>
        <v>0</v>
      </c>
      <c r="I36" s="319" t="n">
        <f aca="false">IF('ORÇ.GLOBAL EMPRESA'!$U$12&lt;QCI!B36,QCI!I36,SUMIF('ORÇ.GLOBAL P CAIXA'!$V$12:$V$1011,B36,'ORÇ.GLOBAL EMPRESA'!$Y$12:$Y$1011))</f>
        <v>0</v>
      </c>
      <c r="J36" s="318" t="n">
        <f aca="false">SUM(F36:I36)</f>
        <v>0</v>
      </c>
      <c r="K36" s="320" t="e">
        <f aca="false">J36*100/$J$47</f>
        <v>#DIV/0!</v>
      </c>
      <c r="L36" s="313"/>
    </row>
    <row r="37" s="292" customFormat="true" ht="9.75" hidden="false" customHeight="true" outlineLevel="0" collapsed="false">
      <c r="B37" s="314" t="n">
        <f aca="false">'CRONO P CAIXA'!E36</f>
        <v>0</v>
      </c>
      <c r="C37" s="315" t="str">
        <f aca="false">'CRONO P CAIXA'!F36</f>
        <v/>
      </c>
      <c r="D37" s="316"/>
      <c r="E37" s="556"/>
      <c r="F37" s="318" t="n">
        <f aca="false">IF('ORÇ.GLOBAL EMPRESA'!$U$12&lt;QCI!B37,QCI!F37,SUMIF('ORÇ.GLOBAL P CAIXA'!$V$12:$V$1011,B37,'ORÇ.GLOBAL EMPRESA'!$V$12:$V$1011))</f>
        <v>0</v>
      </c>
      <c r="G37" s="318" t="n">
        <f aca="false">IF('ORÇ.GLOBAL EMPRESA'!$U$12&lt;QCI!B37,QCI!G37,SUMIF('ORÇ.GLOBAL P CAIXA'!$V$12:$V$1011,B37,'ORÇ.GLOBAL EMPRESA'!$W$12:$W$1011))</f>
        <v>0</v>
      </c>
      <c r="H37" s="318" t="n">
        <f aca="false">IF('ORÇ.GLOBAL EMPRESA'!$U$12&lt;QCI!B37,QCI!H37,SUMIF('ORÇ.GLOBAL P CAIXA'!$V$12:$V$1011,B37,'ORÇ.GLOBAL EMPRESA'!$X$12:$X$1011))</f>
        <v>0</v>
      </c>
      <c r="I37" s="319" t="n">
        <f aca="false">IF('ORÇ.GLOBAL EMPRESA'!$U$12&lt;QCI!B37,QCI!I37,SUMIF('ORÇ.GLOBAL P CAIXA'!$V$12:$V$1011,B37,'ORÇ.GLOBAL EMPRESA'!$Y$12:$Y$1011))</f>
        <v>0</v>
      </c>
      <c r="J37" s="318" t="n">
        <f aca="false">SUM(F37:I37)</f>
        <v>0</v>
      </c>
      <c r="K37" s="320" t="e">
        <f aca="false">J37*100/$J$47</f>
        <v>#DIV/0!</v>
      </c>
      <c r="L37" s="313"/>
    </row>
    <row r="38" s="292" customFormat="true" ht="9.75" hidden="false" customHeight="true" outlineLevel="0" collapsed="false">
      <c r="B38" s="314" t="n">
        <f aca="false">'CRONO P CAIXA'!E37</f>
        <v>0</v>
      </c>
      <c r="C38" s="315" t="str">
        <f aca="false">'CRONO P CAIXA'!F37</f>
        <v/>
      </c>
      <c r="D38" s="316"/>
      <c r="E38" s="556"/>
      <c r="F38" s="318" t="n">
        <f aca="false">IF('ORÇ.GLOBAL EMPRESA'!$U$12&lt;QCI!B38,QCI!F38,SUMIF('ORÇ.GLOBAL P CAIXA'!$V$12:$V$1011,B38,'ORÇ.GLOBAL EMPRESA'!$V$12:$V$1011))</f>
        <v>0</v>
      </c>
      <c r="G38" s="318" t="n">
        <f aca="false">IF('ORÇ.GLOBAL EMPRESA'!$U$12&lt;QCI!B38,QCI!G38,SUMIF('ORÇ.GLOBAL P CAIXA'!$V$12:$V$1011,B38,'ORÇ.GLOBAL EMPRESA'!$W$12:$W$1011))</f>
        <v>0</v>
      </c>
      <c r="H38" s="318" t="n">
        <f aca="false">IF('ORÇ.GLOBAL EMPRESA'!$U$12&lt;QCI!B38,QCI!H38,SUMIF('ORÇ.GLOBAL P CAIXA'!$V$12:$V$1011,B38,'ORÇ.GLOBAL EMPRESA'!$X$12:$X$1011))</f>
        <v>0</v>
      </c>
      <c r="I38" s="319" t="n">
        <f aca="false">IF('ORÇ.GLOBAL EMPRESA'!$U$12&lt;QCI!B38,QCI!I38,SUMIF('ORÇ.GLOBAL P CAIXA'!$V$12:$V$1011,B38,'ORÇ.GLOBAL EMPRESA'!$Y$12:$Y$1011))</f>
        <v>0</v>
      </c>
      <c r="J38" s="318" t="n">
        <f aca="false">SUM(F38:I38)</f>
        <v>0</v>
      </c>
      <c r="K38" s="320" t="e">
        <f aca="false">J38*100/$J$47</f>
        <v>#DIV/0!</v>
      </c>
      <c r="L38" s="313"/>
    </row>
    <row r="39" s="292" customFormat="true" ht="9.75" hidden="false" customHeight="true" outlineLevel="0" collapsed="false">
      <c r="B39" s="314" t="n">
        <f aca="false">'CRONO P CAIXA'!E38</f>
        <v>0</v>
      </c>
      <c r="C39" s="315" t="str">
        <f aca="false">'CRONO P CAIXA'!F38</f>
        <v/>
      </c>
      <c r="D39" s="316"/>
      <c r="E39" s="556"/>
      <c r="F39" s="318" t="n">
        <f aca="false">IF('ORÇ.GLOBAL EMPRESA'!$U$12&lt;QCI!B39,QCI!F39,SUMIF('ORÇ.GLOBAL P CAIXA'!$V$12:$V$1011,B39,'ORÇ.GLOBAL EMPRESA'!$V$12:$V$1011))</f>
        <v>0</v>
      </c>
      <c r="G39" s="318" t="n">
        <f aca="false">IF('ORÇ.GLOBAL EMPRESA'!$U$12&lt;QCI!B39,QCI!G39,SUMIF('ORÇ.GLOBAL P CAIXA'!$V$12:$V$1011,B39,'ORÇ.GLOBAL EMPRESA'!$W$12:$W$1011))</f>
        <v>0</v>
      </c>
      <c r="H39" s="318" t="n">
        <f aca="false">IF('ORÇ.GLOBAL EMPRESA'!$U$12&lt;QCI!B39,QCI!H39,SUMIF('ORÇ.GLOBAL P CAIXA'!$V$12:$V$1011,B39,'ORÇ.GLOBAL EMPRESA'!$X$12:$X$1011))</f>
        <v>0</v>
      </c>
      <c r="I39" s="319" t="n">
        <f aca="false">IF('ORÇ.GLOBAL EMPRESA'!$U$12&lt;QCI!B39,QCI!I39,SUMIF('ORÇ.GLOBAL P CAIXA'!$V$12:$V$1011,B39,'ORÇ.GLOBAL EMPRESA'!$Y$12:$Y$1011))</f>
        <v>0</v>
      </c>
      <c r="J39" s="318" t="n">
        <f aca="false">SUM(F39:I39)</f>
        <v>0</v>
      </c>
      <c r="K39" s="320" t="e">
        <f aca="false">J39*100/$J$47</f>
        <v>#DIV/0!</v>
      </c>
      <c r="L39" s="313"/>
    </row>
    <row r="40" s="292" customFormat="true" ht="9.75" hidden="false" customHeight="true" outlineLevel="0" collapsed="false">
      <c r="B40" s="314" t="n">
        <f aca="false">'CRONO P CAIXA'!E39</f>
        <v>0</v>
      </c>
      <c r="C40" s="315" t="str">
        <f aca="false">'CRONO P CAIXA'!F39</f>
        <v/>
      </c>
      <c r="D40" s="316"/>
      <c r="E40" s="556"/>
      <c r="F40" s="318" t="n">
        <f aca="false">IF('ORÇ.GLOBAL EMPRESA'!$U$12&lt;QCI!B40,QCI!F40,SUMIF('ORÇ.GLOBAL P CAIXA'!$V$12:$V$1011,B40,'ORÇ.GLOBAL EMPRESA'!$V$12:$V$1011))</f>
        <v>0</v>
      </c>
      <c r="G40" s="318" t="n">
        <f aca="false">IF('ORÇ.GLOBAL EMPRESA'!$U$12&lt;QCI!B40,QCI!G40,SUMIF('ORÇ.GLOBAL P CAIXA'!$V$12:$V$1011,B40,'ORÇ.GLOBAL EMPRESA'!$W$12:$W$1011))</f>
        <v>0</v>
      </c>
      <c r="H40" s="318" t="n">
        <f aca="false">IF('ORÇ.GLOBAL EMPRESA'!$U$12&lt;QCI!B40,QCI!H40,SUMIF('ORÇ.GLOBAL P CAIXA'!$V$12:$V$1011,B40,'ORÇ.GLOBAL EMPRESA'!$X$12:$X$1011))</f>
        <v>0</v>
      </c>
      <c r="I40" s="319" t="n">
        <f aca="false">IF('ORÇ.GLOBAL EMPRESA'!$U$12&lt;QCI!B40,QCI!I40,SUMIF('ORÇ.GLOBAL P CAIXA'!$V$12:$V$1011,B40,'ORÇ.GLOBAL EMPRESA'!$Y$12:$Y$1011))</f>
        <v>0</v>
      </c>
      <c r="J40" s="318" t="n">
        <f aca="false">SUM(F40:I40)</f>
        <v>0</v>
      </c>
      <c r="K40" s="320" t="e">
        <f aca="false">J40*100/$J$47</f>
        <v>#DIV/0!</v>
      </c>
      <c r="L40" s="313"/>
    </row>
    <row r="41" s="292" customFormat="true" ht="9.75" hidden="false" customHeight="true" outlineLevel="0" collapsed="false">
      <c r="B41" s="314" t="n">
        <f aca="false">'CRONO P CAIXA'!E40</f>
        <v>0</v>
      </c>
      <c r="C41" s="315" t="str">
        <f aca="false">'CRONO P CAIXA'!F40</f>
        <v/>
      </c>
      <c r="D41" s="316"/>
      <c r="E41" s="556"/>
      <c r="F41" s="318" t="n">
        <f aca="false">IF('ORÇ.GLOBAL EMPRESA'!$U$12&lt;QCI!B41,QCI!F41,SUMIF('ORÇ.GLOBAL P CAIXA'!$V$12:$V$1011,B41,'ORÇ.GLOBAL EMPRESA'!$V$12:$V$1011))</f>
        <v>0</v>
      </c>
      <c r="G41" s="318" t="n">
        <f aca="false">IF('ORÇ.GLOBAL EMPRESA'!$U$12&lt;QCI!B41,QCI!G41,SUMIF('ORÇ.GLOBAL P CAIXA'!$V$12:$V$1011,B41,'ORÇ.GLOBAL EMPRESA'!$W$12:$W$1011))</f>
        <v>0</v>
      </c>
      <c r="H41" s="318" t="n">
        <f aca="false">IF('ORÇ.GLOBAL EMPRESA'!$U$12&lt;QCI!B41,QCI!H41,SUMIF('ORÇ.GLOBAL P CAIXA'!$V$12:$V$1011,B41,'ORÇ.GLOBAL EMPRESA'!$X$12:$X$1011))</f>
        <v>0</v>
      </c>
      <c r="I41" s="319" t="n">
        <f aca="false">IF('ORÇ.GLOBAL EMPRESA'!$U$12&lt;QCI!B41,QCI!I41,SUMIF('ORÇ.GLOBAL P CAIXA'!$V$12:$V$1011,B41,'ORÇ.GLOBAL EMPRESA'!$Y$12:$Y$1011))</f>
        <v>0</v>
      </c>
      <c r="J41" s="318" t="n">
        <f aca="false">SUM(F41:I41)</f>
        <v>0</v>
      </c>
      <c r="K41" s="320" t="e">
        <f aca="false">J41*100/$J$47</f>
        <v>#DIV/0!</v>
      </c>
      <c r="L41" s="313"/>
    </row>
    <row r="42" s="292" customFormat="true" ht="9.75" hidden="false" customHeight="true" outlineLevel="0" collapsed="false">
      <c r="B42" s="314" t="n">
        <f aca="false">'CRONO P CAIXA'!E41</f>
        <v>0</v>
      </c>
      <c r="C42" s="315" t="str">
        <f aca="false">'CRONO P CAIXA'!F41</f>
        <v/>
      </c>
      <c r="D42" s="316"/>
      <c r="E42" s="556"/>
      <c r="F42" s="318" t="n">
        <f aca="false">IF('ORÇ.GLOBAL EMPRESA'!$U$12&lt;QCI!B42,QCI!F42,SUMIF('ORÇ.GLOBAL P CAIXA'!$V$12:$V$1011,B42,'ORÇ.GLOBAL EMPRESA'!$V$12:$V$1011))</f>
        <v>0</v>
      </c>
      <c r="G42" s="318" t="n">
        <f aca="false">IF('ORÇ.GLOBAL EMPRESA'!$U$12&lt;QCI!B42,QCI!G42,SUMIF('ORÇ.GLOBAL P CAIXA'!$V$12:$V$1011,B42,'ORÇ.GLOBAL EMPRESA'!$W$12:$W$1011))</f>
        <v>0</v>
      </c>
      <c r="H42" s="318" t="n">
        <f aca="false">IF('ORÇ.GLOBAL EMPRESA'!$U$12&lt;QCI!B42,QCI!H42,SUMIF('ORÇ.GLOBAL P CAIXA'!$V$12:$V$1011,B42,'ORÇ.GLOBAL EMPRESA'!$X$12:$X$1011))</f>
        <v>0</v>
      </c>
      <c r="I42" s="319" t="n">
        <f aca="false">IF('ORÇ.GLOBAL EMPRESA'!$U$12&lt;QCI!B42,QCI!I42,SUMIF('ORÇ.GLOBAL P CAIXA'!$V$12:$V$1011,B42,'ORÇ.GLOBAL EMPRESA'!$Y$12:$Y$1011))</f>
        <v>0</v>
      </c>
      <c r="J42" s="318" t="n">
        <f aca="false">SUM(F42:I42)</f>
        <v>0</v>
      </c>
      <c r="K42" s="320" t="e">
        <f aca="false">J42*100/$J$47</f>
        <v>#DIV/0!</v>
      </c>
      <c r="L42" s="313"/>
    </row>
    <row r="43" s="292" customFormat="true" ht="9.75" hidden="false" customHeight="true" outlineLevel="0" collapsed="false">
      <c r="B43" s="314" t="n">
        <f aca="false">'CRONO P CAIXA'!E42</f>
        <v>0</v>
      </c>
      <c r="C43" s="315" t="str">
        <f aca="false">'CRONO P CAIXA'!F42</f>
        <v/>
      </c>
      <c r="D43" s="316"/>
      <c r="E43" s="556"/>
      <c r="F43" s="318" t="n">
        <f aca="false">IF('ORÇ.GLOBAL EMPRESA'!$U$12&lt;QCI!B43,QCI!F43,SUMIF('ORÇ.GLOBAL P CAIXA'!$V$12:$V$1011,B43,'ORÇ.GLOBAL EMPRESA'!$V$12:$V$1011))</f>
        <v>0</v>
      </c>
      <c r="G43" s="318" t="n">
        <f aca="false">IF('ORÇ.GLOBAL EMPRESA'!$U$12&lt;QCI!B43,QCI!G43,SUMIF('ORÇ.GLOBAL P CAIXA'!$V$12:$V$1011,B43,'ORÇ.GLOBAL EMPRESA'!$W$12:$W$1011))</f>
        <v>0</v>
      </c>
      <c r="H43" s="318" t="n">
        <f aca="false">IF('ORÇ.GLOBAL EMPRESA'!$U$12&lt;QCI!B43,QCI!H43,SUMIF('ORÇ.GLOBAL P CAIXA'!$V$12:$V$1011,B43,'ORÇ.GLOBAL EMPRESA'!$X$12:$X$1011))</f>
        <v>0</v>
      </c>
      <c r="I43" s="319" t="n">
        <f aca="false">IF('ORÇ.GLOBAL EMPRESA'!$U$12&lt;QCI!B43,QCI!I43,SUMIF('ORÇ.GLOBAL P CAIXA'!$V$12:$V$1011,B43,'ORÇ.GLOBAL EMPRESA'!$Y$12:$Y$1011))</f>
        <v>0</v>
      </c>
      <c r="J43" s="318" t="n">
        <f aca="false">SUM(F43:I43)</f>
        <v>0</v>
      </c>
      <c r="K43" s="320" t="e">
        <f aca="false">J43*100/$J$47</f>
        <v>#DIV/0!</v>
      </c>
      <c r="L43" s="313"/>
    </row>
    <row r="44" s="292" customFormat="true" ht="9.75" hidden="false" customHeight="true" outlineLevel="0" collapsed="false">
      <c r="B44" s="314" t="n">
        <f aca="false">'CRONO P CAIXA'!E43</f>
        <v>0</v>
      </c>
      <c r="C44" s="315" t="str">
        <f aca="false">'CRONO P CAIXA'!F43</f>
        <v/>
      </c>
      <c r="D44" s="316"/>
      <c r="E44" s="556"/>
      <c r="F44" s="318" t="n">
        <f aca="false">IF('ORÇ.GLOBAL EMPRESA'!$U$12&lt;QCI!B44,QCI!F44,SUMIF('ORÇ.GLOBAL P CAIXA'!$V$12:$V$1011,B44,'ORÇ.GLOBAL EMPRESA'!$V$12:$V$1011))</f>
        <v>0</v>
      </c>
      <c r="G44" s="318" t="n">
        <f aca="false">IF('ORÇ.GLOBAL EMPRESA'!$U$12&lt;QCI!B44,QCI!G44,SUMIF('ORÇ.GLOBAL P CAIXA'!$V$12:$V$1011,B44,'ORÇ.GLOBAL EMPRESA'!$W$12:$W$1011))</f>
        <v>0</v>
      </c>
      <c r="H44" s="318" t="n">
        <f aca="false">IF('ORÇ.GLOBAL EMPRESA'!$U$12&lt;QCI!B44,QCI!H44,SUMIF('ORÇ.GLOBAL P CAIXA'!$V$12:$V$1011,B44,'ORÇ.GLOBAL EMPRESA'!$X$12:$X$1011))</f>
        <v>0</v>
      </c>
      <c r="I44" s="319" t="n">
        <f aca="false">IF('ORÇ.GLOBAL EMPRESA'!$U$12&lt;QCI!B44,QCI!I44,SUMIF('ORÇ.GLOBAL P CAIXA'!$V$12:$V$1011,B44,'ORÇ.GLOBAL EMPRESA'!$Y$12:$Y$1011))</f>
        <v>0</v>
      </c>
      <c r="J44" s="318" t="n">
        <f aca="false">SUM(F44:I44)</f>
        <v>0</v>
      </c>
      <c r="K44" s="320" t="e">
        <f aca="false">J44*100/$J$47</f>
        <v>#DIV/0!</v>
      </c>
      <c r="L44" s="313"/>
    </row>
    <row r="45" s="292" customFormat="true" ht="9.75" hidden="false" customHeight="true" outlineLevel="0" collapsed="false">
      <c r="B45" s="314" t="n">
        <f aca="false">'CRONO P CAIXA'!E44</f>
        <v>0</v>
      </c>
      <c r="C45" s="315" t="str">
        <f aca="false">'CRONO P CAIXA'!F44</f>
        <v/>
      </c>
      <c r="D45" s="316"/>
      <c r="E45" s="556"/>
      <c r="F45" s="318" t="n">
        <f aca="false">IF('ORÇ.GLOBAL EMPRESA'!$U$12&lt;QCI!B45,QCI!F45,SUMIF('ORÇ.GLOBAL P CAIXA'!$V$12:$V$1011,B45,'ORÇ.GLOBAL EMPRESA'!$V$12:$V$1011))</f>
        <v>0</v>
      </c>
      <c r="G45" s="318" t="n">
        <f aca="false">IF('ORÇ.GLOBAL EMPRESA'!$U$12&lt;QCI!B45,QCI!G45,SUMIF('ORÇ.GLOBAL P CAIXA'!$V$12:$V$1011,B45,'ORÇ.GLOBAL EMPRESA'!$W$12:$W$1011))</f>
        <v>0</v>
      </c>
      <c r="H45" s="318" t="n">
        <f aca="false">IF('ORÇ.GLOBAL EMPRESA'!$U$12&lt;QCI!B45,QCI!H45,SUMIF('ORÇ.GLOBAL P CAIXA'!$V$12:$V$1011,B45,'ORÇ.GLOBAL EMPRESA'!$X$12:$X$1011))</f>
        <v>0</v>
      </c>
      <c r="I45" s="319" t="n">
        <f aca="false">IF('ORÇ.GLOBAL EMPRESA'!$U$12&lt;QCI!B45,QCI!I45,SUMIF('ORÇ.GLOBAL P CAIXA'!$V$12:$V$1011,B45,'ORÇ.GLOBAL EMPRESA'!$Y$12:$Y$1011))</f>
        <v>0</v>
      </c>
      <c r="J45" s="318" t="n">
        <f aca="false">SUM(F45:I45)</f>
        <v>0</v>
      </c>
      <c r="K45" s="320" t="e">
        <f aca="false">J45*100/$J$47</f>
        <v>#DIV/0!</v>
      </c>
      <c r="L45" s="313"/>
    </row>
    <row r="46" s="292" customFormat="true" ht="9.75" hidden="false" customHeight="true" outlineLevel="0" collapsed="false">
      <c r="B46" s="314" t="n">
        <f aca="false">'CRONO P CAIXA'!E45</f>
        <v>0</v>
      </c>
      <c r="C46" s="315" t="str">
        <f aca="false">'CRONO P CAIXA'!F45</f>
        <v/>
      </c>
      <c r="D46" s="316"/>
      <c r="E46" s="556"/>
      <c r="F46" s="318" t="n">
        <f aca="false">IF('ORÇ.GLOBAL EMPRESA'!$U$12&lt;QCI!B46,QCI!F46,SUMIF('ORÇ.GLOBAL P CAIXA'!$V$12:$V$1011,B46,'ORÇ.GLOBAL EMPRESA'!$V$12:$V$1011))</f>
        <v>0</v>
      </c>
      <c r="G46" s="318" t="n">
        <f aca="false">IF('ORÇ.GLOBAL EMPRESA'!$U$12&lt;QCI!B46,QCI!G46,SUMIF('ORÇ.GLOBAL P CAIXA'!$V$12:$V$1011,B46,'ORÇ.GLOBAL EMPRESA'!$W$12:$W$1011))</f>
        <v>0</v>
      </c>
      <c r="H46" s="318" t="n">
        <f aca="false">IF('ORÇ.GLOBAL EMPRESA'!$U$12&lt;QCI!B46,QCI!H46,SUMIF('ORÇ.GLOBAL P CAIXA'!$V$12:$V$1011,B46,'ORÇ.GLOBAL EMPRESA'!$X$12:$X$1011))</f>
        <v>0</v>
      </c>
      <c r="I46" s="319" t="n">
        <f aca="false">IF('ORÇ.GLOBAL EMPRESA'!$U$12&lt;QCI!B46,QCI!I46,SUMIF('ORÇ.GLOBAL P CAIXA'!$V$12:$V$1011,B46,'ORÇ.GLOBAL EMPRESA'!$Y$12:$Y$1011))</f>
        <v>0</v>
      </c>
      <c r="J46" s="318" t="n">
        <f aca="false">SUM(F46:I46)</f>
        <v>0</v>
      </c>
      <c r="K46" s="320" t="e">
        <f aca="false">J46*100/$J$47</f>
        <v>#DIV/0!</v>
      </c>
      <c r="L46" s="313"/>
    </row>
    <row r="47" s="292" customFormat="true" ht="9.75" hidden="false" customHeight="true" outlineLevel="0" collapsed="false">
      <c r="B47" s="321"/>
      <c r="C47" s="322"/>
      <c r="D47" s="323" t="s">
        <v>187</v>
      </c>
      <c r="E47" s="323"/>
      <c r="F47" s="324" t="e">
        <f aca="false">SUM(F10:F46)</f>
        <v>#DIV/0!</v>
      </c>
      <c r="G47" s="324" t="e">
        <f aca="false">SUM(G10:G46)</f>
        <v>#DIV/0!</v>
      </c>
      <c r="H47" s="324" t="n">
        <f aca="false">SUM(H10:H46)</f>
        <v>0</v>
      </c>
      <c r="I47" s="324" t="n">
        <f aca="false">SUM(I10:I46)</f>
        <v>0</v>
      </c>
      <c r="J47" s="325" t="e">
        <f aca="false">SUM(J10:J46)</f>
        <v>#DIV/0!</v>
      </c>
      <c r="K47" s="326"/>
      <c r="L47" s="327"/>
    </row>
    <row r="48" s="292" customFormat="true" ht="9.75" hidden="false" customHeight="true" outlineLevel="0" collapsed="false">
      <c r="B48" s="328"/>
      <c r="C48" s="328"/>
      <c r="D48" s="323" t="s">
        <v>188</v>
      </c>
      <c r="E48" s="323"/>
      <c r="F48" s="329" t="e">
        <f aca="false">F47/$J$47</f>
        <v>#DIV/0!</v>
      </c>
      <c r="G48" s="329" t="e">
        <f aca="false">G47/$J$47</f>
        <v>#DIV/0!</v>
      </c>
      <c r="H48" s="329" t="e">
        <f aca="false">H47/$J$47</f>
        <v>#DIV/0!</v>
      </c>
      <c r="I48" s="329" t="e">
        <f aca="false">I47/$J$47</f>
        <v>#DIV/0!</v>
      </c>
      <c r="J48" s="330"/>
      <c r="K48" s="331" t="e">
        <f aca="false">SUM(K10:K46)</f>
        <v>#DIV/0!</v>
      </c>
    </row>
    <row r="49" s="292" customFormat="true" ht="9.75" hidden="false" customHeight="true" outlineLevel="0" collapsed="false">
      <c r="D49" s="332"/>
      <c r="E49" s="64" t="str">
        <f aca="false">IF(INFORMAÇÕES!S113&lt;INFORMAÇÕES!S109,"Saldo de Repasse a reprogramar: ","Contrapartida Obrigatória: ")</f>
        <v>Contrapartida Obrigatória: </v>
      </c>
      <c r="F49" s="333" t="n">
        <f aca="false">INFORMAÇÕES!S109-INFORMAÇÕES!S113</f>
        <v>0</v>
      </c>
      <c r="G49" s="333" t="n">
        <f aca="false">IF(INFORMAÇÕES!S113&lt;INFORMAÇÕES!S109,,IF(INFORMAÇÕES!T110=0,ROUND(INFORMAÇÕES!S111,2),ROUND(INFORMAÇÕES!T110,2)))</f>
        <v>0</v>
      </c>
      <c r="H49" s="334"/>
      <c r="I49" s="334"/>
      <c r="J49" s="334"/>
      <c r="K49" s="334"/>
      <c r="L49" s="334"/>
      <c r="M49" s="334"/>
    </row>
    <row r="50" s="292" customFormat="true" ht="9.75" hidden="false" customHeight="true" outlineLevel="0" collapsed="false">
      <c r="B50" s="84"/>
      <c r="C50" s="84"/>
      <c r="D50" s="84"/>
      <c r="E50" s="64" t="str">
        <f aca="false">IF(INFORMAÇÕES!S113&lt;INFORMAÇÕES!S109,"Saldo de Contrapartida a reprogramar: ","Contrapartida Adicional: ")</f>
        <v>Contrapartida Adicional: </v>
      </c>
      <c r="F50" s="335"/>
      <c r="G50" s="333" t="e">
        <f aca="false">IF(INFORMAÇÕES!S113&lt;INFORMAÇÕES!S109,ROUND(INFORMAÇÕES!S103*QCI!F49/100,2),ROUND(SUM(G47:I47)-G49,2))</f>
        <v>#DIV/0!</v>
      </c>
    </row>
    <row r="51" s="292" customFormat="true" ht="9.75" hidden="false" customHeight="true" outlineLevel="0" collapsed="false">
      <c r="B51" s="84"/>
      <c r="C51" s="84"/>
      <c r="D51" s="84"/>
      <c r="E51" s="284"/>
      <c r="F51" s="84"/>
    </row>
    <row r="52" s="84" customFormat="true" ht="9.75" hidden="false" customHeight="true" outlineLevel="0" collapsed="false">
      <c r="E52" s="284"/>
    </row>
    <row r="53" customFormat="false" ht="9.75" hidden="false" customHeight="true" outlineLevel="0" collapsed="false">
      <c r="E53" s="284"/>
      <c r="I53" s="1"/>
      <c r="J53" s="1"/>
      <c r="K53" s="1"/>
    </row>
    <row r="54" customFormat="false" ht="9.75" hidden="false" customHeight="true" outlineLevel="0" collapsed="false">
      <c r="I54" s="1"/>
      <c r="J54" s="1"/>
      <c r="K54" s="1"/>
    </row>
    <row r="55" customFormat="false" ht="9.75" hidden="false" customHeight="true" outlineLevel="0" collapsed="false">
      <c r="I55" s="1"/>
      <c r="J55" s="1"/>
      <c r="K55" s="1"/>
    </row>
    <row r="56" customFormat="false" ht="9.75" hidden="false" customHeight="true" outlineLevel="0" collapsed="false">
      <c r="C56" s="336"/>
      <c r="G56" s="557" t="str">
        <f aca="false">IF(H56=0,"DATAR O QCI &gt;&gt;&gt;","")</f>
        <v>DATAR O QCI &gt;&gt;&gt;</v>
      </c>
      <c r="H56" s="558"/>
      <c r="I56" s="558"/>
      <c r="J56" s="558"/>
      <c r="K56" s="1"/>
    </row>
    <row r="57" customFormat="false" ht="9.75" hidden="false" customHeight="true" outlineLevel="0" collapsed="false">
      <c r="C57" s="338" t="s">
        <v>189</v>
      </c>
      <c r="H57" s="339" t="s">
        <v>190</v>
      </c>
      <c r="I57" s="339"/>
      <c r="J57" s="339"/>
      <c r="K57" s="1"/>
    </row>
    <row r="58" customFormat="false" ht="14.25" hidden="false" customHeight="false" outlineLevel="0" collapsed="false">
      <c r="I58" s="1"/>
      <c r="J58" s="1"/>
      <c r="K58" s="1"/>
    </row>
  </sheetData>
  <sheetProtection sheet="true" password="fe9a" objects="true" scenarios="true"/>
  <mergeCells count="14">
    <mergeCell ref="B2:C2"/>
    <mergeCell ref="H4:K4"/>
    <mergeCell ref="B8:B9"/>
    <mergeCell ref="C8:C9"/>
    <mergeCell ref="D8:D9"/>
    <mergeCell ref="E8:E9"/>
    <mergeCell ref="F8:F9"/>
    <mergeCell ref="G8:H8"/>
    <mergeCell ref="I8:I9"/>
    <mergeCell ref="J8:J9"/>
    <mergeCell ref="D47:E47"/>
    <mergeCell ref="D48:E48"/>
    <mergeCell ref="H56:J56"/>
    <mergeCell ref="H57:J57"/>
  </mergeCells>
  <conditionalFormatting sqref="F56:G56">
    <cfRule type="expression" priority="2" aboveAverage="0" equalAverage="0" bottom="0" percent="0" rank="0" text="" dxfId="151">
      <formula>$H$56=0</formula>
    </cfRule>
  </conditionalFormatting>
  <conditionalFormatting sqref="E49:G50">
    <cfRule type="cellIs" priority="3" operator="equal" aboveAverage="0" equalAverage="0" bottom="0" percent="0" rank="0" text="" dxfId="152">
      <formula>0</formula>
    </cfRule>
    <cfRule type="cellIs" priority="4" operator="equal" aboveAverage="0" equalAverage="0" bottom="0" percent="0" rank="0" text="" dxfId="153">
      <formula>0</formula>
    </cfRule>
  </conditionalFormatting>
  <conditionalFormatting sqref="E49:G49">
    <cfRule type="expression" priority="5" aboveAverage="0" equalAverage="0" bottom="0" percent="0" rank="0" text="" dxfId="154">
      <formula>$F$49=$G$49</formula>
    </cfRule>
    <cfRule type="expression" priority="6" aboveAverage="0" equalAverage="0" bottom="0" percent="0" rank="0" text="" dxfId="155">
      <formula>$F$49=$G$49</formula>
    </cfRule>
  </conditionalFormatting>
  <conditionalFormatting sqref="G49">
    <cfRule type="cellIs" priority="7" operator="lessThan" aboveAverage="0" equalAverage="0" bottom="0" percent="0" rank="0" text="" dxfId="156">
      <formula>$F$49</formula>
    </cfRule>
    <cfRule type="cellIs" priority="8" operator="lessThan" aboveAverage="0" equalAverage="0" bottom="0" percent="0" rank="0" text="" dxfId="157">
      <formula>$F$49</formula>
    </cfRule>
  </conditionalFormatting>
  <conditionalFormatting sqref="E50:G50">
    <cfRule type="expression" priority="9" aboveAverage="0" equalAverage="0" bottom="0" percent="0" rank="0" text="" dxfId="158">
      <formula>$F$50=$G$50</formula>
    </cfRule>
    <cfRule type="expression" priority="10" aboveAverage="0" equalAverage="0" bottom="0" percent="0" rank="0" text="" dxfId="159">
      <formula>$F$50=$G$50</formula>
    </cfRule>
  </conditionalFormatting>
  <conditionalFormatting sqref="B10:K46 F47:I48">
    <cfRule type="cellIs" priority="11" operator="equal" aboveAverage="0" equalAverage="0" bottom="0" percent="0" rank="0" text="" dxfId="160">
      <formula>0</formula>
    </cfRule>
  </conditionalFormatting>
  <conditionalFormatting sqref="J10:J46">
    <cfRule type="expression" priority="12" aboveAverage="0" equalAverage="0" bottom="0" percent="0" rank="0" text="" dxfId="161">
      <formula>#ref!=1</formula>
    </cfRule>
    <cfRule type="expression" priority="13" aboveAverage="0" equalAverage="0" bottom="0" percent="0" rank="0" text="" dxfId="162">
      <formula>$E10=1</formula>
    </cfRule>
  </conditionalFormatting>
  <conditionalFormatting sqref="F10:F46">
    <cfRule type="expression" priority="14" aboveAverage="0" equalAverage="0" bottom="0" percent="0" rank="0" text="" dxfId="163">
      <formula>#ref!=1</formula>
    </cfRule>
  </conditionalFormatting>
  <printOptions headings="false" gridLines="false" gridLinesSet="true" horizontalCentered="true" verticalCentered="false"/>
  <pageMargins left="0.511805555555556" right="0.511805555555556" top="0.7875" bottom="0.7875" header="0.511811023622047" footer="0.315277777777778"/>
  <pageSetup paperSize="9" scale="100" fitToWidth="1" fitToHeight="1" pageOrder="downThenOver" orientation="landscape" blackAndWhite="false" draft="false" cellComments="none" horizontalDpi="300" verticalDpi="300" copies="1"/>
  <headerFooter differentFirst="false" differentOddEven="false">
    <oddHeader/>
    <oddFooter>&amp;L&amp;10V.131022</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Y47"/>
  <sheetViews>
    <sheetView showFormulas="false" showGridLines="false" showRowColHeaders="true" showZeros="true" rightToLeft="false" tabSelected="false" showOutlineSymbols="true" defaultGridColor="true" view="normal" topLeftCell="A1" colorId="64" zoomScale="100" zoomScaleNormal="100" zoomScalePageLayoutView="145" workbookViewId="0">
      <selection pane="topLeft" activeCell="C13" activeCellId="0" sqref="C13"/>
    </sheetView>
  </sheetViews>
  <sheetFormatPr defaultColWidth="10.66796875" defaultRowHeight="12" zeroHeight="false" outlineLevelRow="0" outlineLevelCol="0"/>
  <cols>
    <col collapsed="false" customWidth="true" hidden="false" outlineLevel="0" max="1" min="1" style="559" width="1"/>
    <col collapsed="false" customWidth="true" hidden="false" outlineLevel="0" max="2" min="2" style="559" width="15.33"/>
    <col collapsed="false" customWidth="true" hidden="false" outlineLevel="0" max="3" min="3" style="559" width="63.88"/>
    <col collapsed="false" customWidth="true" hidden="false" outlineLevel="0" max="4" min="4" style="559" width="5.33"/>
    <col collapsed="false" customWidth="true" hidden="false" outlineLevel="0" max="5" min="5" style="559" width="11.11"/>
    <col collapsed="false" customWidth="true" hidden="false" outlineLevel="0" max="14" min="6" style="559" width="4.33"/>
    <col collapsed="false" customWidth="true" hidden="false" outlineLevel="0" max="15" min="15" style="559" width="1"/>
    <col collapsed="false" customWidth="true" hidden="true" outlineLevel="0" max="26" min="16" style="559" width="2.67"/>
    <col collapsed="false" customWidth="false" hidden="false" outlineLevel="0" max="253" min="27" style="559" width="10.66"/>
    <col collapsed="false" customWidth="true" hidden="false" outlineLevel="0" max="254" min="254" style="559" width="1.11"/>
    <col collapsed="false" customWidth="true" hidden="false" outlineLevel="0" max="255" min="255" style="559" width="18.44"/>
    <col collapsed="false" customWidth="true" hidden="false" outlineLevel="0" max="256" min="256" style="559" width="40.11"/>
    <col collapsed="false" customWidth="true" hidden="true" outlineLevel="0" max="259" min="257" style="559" width="11.53"/>
    <col collapsed="false" customWidth="true" hidden="false" outlineLevel="0" max="260" min="260" style="559" width="16.11"/>
    <col collapsed="false" customWidth="true" hidden="false" outlineLevel="0" max="269" min="261" style="559" width="4.33"/>
    <col collapsed="false" customWidth="true" hidden="false" outlineLevel="0" max="271" min="270" style="559" width="2.67"/>
    <col collapsed="false" customWidth="true" hidden="true" outlineLevel="0" max="281" min="272" style="559" width="11.53"/>
    <col collapsed="false" customWidth="true" hidden="false" outlineLevel="0" max="287" min="282" style="559" width="2.67"/>
    <col collapsed="false" customWidth="false" hidden="false" outlineLevel="0" max="509" min="288" style="559" width="10.66"/>
    <col collapsed="false" customWidth="true" hidden="false" outlineLevel="0" max="510" min="510" style="559" width="1.11"/>
    <col collapsed="false" customWidth="true" hidden="false" outlineLevel="0" max="511" min="511" style="559" width="18.44"/>
    <col collapsed="false" customWidth="true" hidden="false" outlineLevel="0" max="512" min="512" style="559" width="40.11"/>
    <col collapsed="false" customWidth="true" hidden="true" outlineLevel="0" max="515" min="513" style="559" width="11.53"/>
    <col collapsed="false" customWidth="true" hidden="false" outlineLevel="0" max="516" min="516" style="559" width="16.11"/>
    <col collapsed="false" customWidth="true" hidden="false" outlineLevel="0" max="525" min="517" style="559" width="4.33"/>
    <col collapsed="false" customWidth="true" hidden="false" outlineLevel="0" max="527" min="526" style="559" width="2.67"/>
    <col collapsed="false" customWidth="true" hidden="true" outlineLevel="0" max="537" min="528" style="559" width="11.53"/>
    <col collapsed="false" customWidth="true" hidden="false" outlineLevel="0" max="543" min="538" style="559" width="2.67"/>
    <col collapsed="false" customWidth="false" hidden="false" outlineLevel="0" max="765" min="544" style="559" width="10.66"/>
    <col collapsed="false" customWidth="true" hidden="false" outlineLevel="0" max="766" min="766" style="559" width="1.11"/>
    <col collapsed="false" customWidth="true" hidden="false" outlineLevel="0" max="767" min="767" style="559" width="18.44"/>
    <col collapsed="false" customWidth="true" hidden="false" outlineLevel="0" max="768" min="768" style="559" width="40.11"/>
    <col collapsed="false" customWidth="true" hidden="true" outlineLevel="0" max="771" min="769" style="559" width="11.53"/>
    <col collapsed="false" customWidth="true" hidden="false" outlineLevel="0" max="772" min="772" style="559" width="16.11"/>
    <col collapsed="false" customWidth="true" hidden="false" outlineLevel="0" max="781" min="773" style="559" width="4.33"/>
    <col collapsed="false" customWidth="true" hidden="false" outlineLevel="0" max="783" min="782" style="559" width="2.67"/>
    <col collapsed="false" customWidth="true" hidden="true" outlineLevel="0" max="793" min="784" style="559" width="11.53"/>
    <col collapsed="false" customWidth="true" hidden="false" outlineLevel="0" max="799" min="794" style="559" width="2.67"/>
    <col collapsed="false" customWidth="false" hidden="false" outlineLevel="0" max="1021" min="800" style="559" width="10.66"/>
    <col collapsed="false" customWidth="true" hidden="false" outlineLevel="0" max="1022" min="1022" style="559" width="1.11"/>
    <col collapsed="false" customWidth="true" hidden="false" outlineLevel="0" max="1023" min="1023" style="559" width="18.44"/>
    <col collapsed="false" customWidth="true" hidden="false" outlineLevel="0" max="1024" min="1024" style="559" width="40.11"/>
    <col collapsed="false" customWidth="true" hidden="true" outlineLevel="0" max="1027" min="1025" style="559" width="11.53"/>
    <col collapsed="false" customWidth="true" hidden="false" outlineLevel="0" max="1028" min="1028" style="559" width="16.11"/>
    <col collapsed="false" customWidth="true" hidden="false" outlineLevel="0" max="1037" min="1029" style="559" width="4.33"/>
    <col collapsed="false" customWidth="true" hidden="false" outlineLevel="0" max="1039" min="1038" style="559" width="2.67"/>
    <col collapsed="false" customWidth="true" hidden="true" outlineLevel="0" max="1049" min="1040" style="559" width="11.53"/>
    <col collapsed="false" customWidth="true" hidden="false" outlineLevel="0" max="1055" min="1050" style="559" width="2.67"/>
    <col collapsed="false" customWidth="false" hidden="false" outlineLevel="0" max="1277" min="1056" style="559" width="10.66"/>
    <col collapsed="false" customWidth="true" hidden="false" outlineLevel="0" max="1278" min="1278" style="559" width="1.11"/>
    <col collapsed="false" customWidth="true" hidden="false" outlineLevel="0" max="1279" min="1279" style="559" width="18.44"/>
    <col collapsed="false" customWidth="true" hidden="false" outlineLevel="0" max="1280" min="1280" style="559" width="40.11"/>
    <col collapsed="false" customWidth="true" hidden="true" outlineLevel="0" max="1283" min="1281" style="559" width="11.53"/>
    <col collapsed="false" customWidth="true" hidden="false" outlineLevel="0" max="1284" min="1284" style="559" width="16.11"/>
    <col collapsed="false" customWidth="true" hidden="false" outlineLevel="0" max="1293" min="1285" style="559" width="4.33"/>
    <col collapsed="false" customWidth="true" hidden="false" outlineLevel="0" max="1295" min="1294" style="559" width="2.67"/>
    <col collapsed="false" customWidth="true" hidden="true" outlineLevel="0" max="1305" min="1296" style="559" width="11.53"/>
    <col collapsed="false" customWidth="true" hidden="false" outlineLevel="0" max="1311" min="1306" style="559" width="2.67"/>
    <col collapsed="false" customWidth="false" hidden="false" outlineLevel="0" max="1533" min="1312" style="559" width="10.66"/>
    <col collapsed="false" customWidth="true" hidden="false" outlineLevel="0" max="1534" min="1534" style="559" width="1.11"/>
    <col collapsed="false" customWidth="true" hidden="false" outlineLevel="0" max="1535" min="1535" style="559" width="18.44"/>
    <col collapsed="false" customWidth="true" hidden="false" outlineLevel="0" max="1536" min="1536" style="559" width="40.11"/>
    <col collapsed="false" customWidth="true" hidden="true" outlineLevel="0" max="1539" min="1537" style="559" width="11.53"/>
    <col collapsed="false" customWidth="true" hidden="false" outlineLevel="0" max="1540" min="1540" style="559" width="16.11"/>
    <col collapsed="false" customWidth="true" hidden="false" outlineLevel="0" max="1549" min="1541" style="559" width="4.33"/>
    <col collapsed="false" customWidth="true" hidden="false" outlineLevel="0" max="1551" min="1550" style="559" width="2.67"/>
    <col collapsed="false" customWidth="true" hidden="true" outlineLevel="0" max="1561" min="1552" style="559" width="11.53"/>
    <col collapsed="false" customWidth="true" hidden="false" outlineLevel="0" max="1567" min="1562" style="559" width="2.67"/>
    <col collapsed="false" customWidth="false" hidden="false" outlineLevel="0" max="1789" min="1568" style="559" width="10.66"/>
    <col collapsed="false" customWidth="true" hidden="false" outlineLevel="0" max="1790" min="1790" style="559" width="1.11"/>
    <col collapsed="false" customWidth="true" hidden="false" outlineLevel="0" max="1791" min="1791" style="559" width="18.44"/>
    <col collapsed="false" customWidth="true" hidden="false" outlineLevel="0" max="1792" min="1792" style="559" width="40.11"/>
    <col collapsed="false" customWidth="true" hidden="true" outlineLevel="0" max="1795" min="1793" style="559" width="11.53"/>
    <col collapsed="false" customWidth="true" hidden="false" outlineLevel="0" max="1796" min="1796" style="559" width="16.11"/>
    <col collapsed="false" customWidth="true" hidden="false" outlineLevel="0" max="1805" min="1797" style="559" width="4.33"/>
    <col collapsed="false" customWidth="true" hidden="false" outlineLevel="0" max="1807" min="1806" style="559" width="2.67"/>
    <col collapsed="false" customWidth="true" hidden="true" outlineLevel="0" max="1817" min="1808" style="559" width="11.53"/>
    <col collapsed="false" customWidth="true" hidden="false" outlineLevel="0" max="1823" min="1818" style="559" width="2.67"/>
    <col collapsed="false" customWidth="false" hidden="false" outlineLevel="0" max="2045" min="1824" style="559" width="10.66"/>
    <col collapsed="false" customWidth="true" hidden="false" outlineLevel="0" max="2046" min="2046" style="559" width="1.11"/>
    <col collapsed="false" customWidth="true" hidden="false" outlineLevel="0" max="2047" min="2047" style="559" width="18.44"/>
    <col collapsed="false" customWidth="true" hidden="false" outlineLevel="0" max="2048" min="2048" style="559" width="40.11"/>
    <col collapsed="false" customWidth="true" hidden="true" outlineLevel="0" max="2051" min="2049" style="559" width="11.53"/>
    <col collapsed="false" customWidth="true" hidden="false" outlineLevel="0" max="2052" min="2052" style="559" width="16.11"/>
    <col collapsed="false" customWidth="true" hidden="false" outlineLevel="0" max="2061" min="2053" style="559" width="4.33"/>
    <col collapsed="false" customWidth="true" hidden="false" outlineLevel="0" max="2063" min="2062" style="559" width="2.67"/>
    <col collapsed="false" customWidth="true" hidden="true" outlineLevel="0" max="2073" min="2064" style="559" width="11.53"/>
    <col collapsed="false" customWidth="true" hidden="false" outlineLevel="0" max="2079" min="2074" style="559" width="2.67"/>
    <col collapsed="false" customWidth="false" hidden="false" outlineLevel="0" max="2301" min="2080" style="559" width="10.66"/>
    <col collapsed="false" customWidth="true" hidden="false" outlineLevel="0" max="2302" min="2302" style="559" width="1.11"/>
    <col collapsed="false" customWidth="true" hidden="false" outlineLevel="0" max="2303" min="2303" style="559" width="18.44"/>
    <col collapsed="false" customWidth="true" hidden="false" outlineLevel="0" max="2304" min="2304" style="559" width="40.11"/>
    <col collapsed="false" customWidth="true" hidden="true" outlineLevel="0" max="2307" min="2305" style="559" width="11.53"/>
    <col collapsed="false" customWidth="true" hidden="false" outlineLevel="0" max="2308" min="2308" style="559" width="16.11"/>
    <col collapsed="false" customWidth="true" hidden="false" outlineLevel="0" max="2317" min="2309" style="559" width="4.33"/>
    <col collapsed="false" customWidth="true" hidden="false" outlineLevel="0" max="2319" min="2318" style="559" width="2.67"/>
    <col collapsed="false" customWidth="true" hidden="true" outlineLevel="0" max="2329" min="2320" style="559" width="11.53"/>
    <col collapsed="false" customWidth="true" hidden="false" outlineLevel="0" max="2335" min="2330" style="559" width="2.67"/>
    <col collapsed="false" customWidth="false" hidden="false" outlineLevel="0" max="2557" min="2336" style="559" width="10.66"/>
    <col collapsed="false" customWidth="true" hidden="false" outlineLevel="0" max="2558" min="2558" style="559" width="1.11"/>
    <col collapsed="false" customWidth="true" hidden="false" outlineLevel="0" max="2559" min="2559" style="559" width="18.44"/>
    <col collapsed="false" customWidth="true" hidden="false" outlineLevel="0" max="2560" min="2560" style="559" width="40.11"/>
    <col collapsed="false" customWidth="true" hidden="true" outlineLevel="0" max="2563" min="2561" style="559" width="11.53"/>
    <col collapsed="false" customWidth="true" hidden="false" outlineLevel="0" max="2564" min="2564" style="559" width="16.11"/>
    <col collapsed="false" customWidth="true" hidden="false" outlineLevel="0" max="2573" min="2565" style="559" width="4.33"/>
    <col collapsed="false" customWidth="true" hidden="false" outlineLevel="0" max="2575" min="2574" style="559" width="2.67"/>
    <col collapsed="false" customWidth="true" hidden="true" outlineLevel="0" max="2585" min="2576" style="559" width="11.53"/>
    <col collapsed="false" customWidth="true" hidden="false" outlineLevel="0" max="2591" min="2586" style="559" width="2.67"/>
    <col collapsed="false" customWidth="false" hidden="false" outlineLevel="0" max="2813" min="2592" style="559" width="10.66"/>
    <col collapsed="false" customWidth="true" hidden="false" outlineLevel="0" max="2814" min="2814" style="559" width="1.11"/>
    <col collapsed="false" customWidth="true" hidden="false" outlineLevel="0" max="2815" min="2815" style="559" width="18.44"/>
    <col collapsed="false" customWidth="true" hidden="false" outlineLevel="0" max="2816" min="2816" style="559" width="40.11"/>
    <col collapsed="false" customWidth="true" hidden="true" outlineLevel="0" max="2819" min="2817" style="559" width="11.53"/>
    <col collapsed="false" customWidth="true" hidden="false" outlineLevel="0" max="2820" min="2820" style="559" width="16.11"/>
    <col collapsed="false" customWidth="true" hidden="false" outlineLevel="0" max="2829" min="2821" style="559" width="4.33"/>
    <col collapsed="false" customWidth="true" hidden="false" outlineLevel="0" max="2831" min="2830" style="559" width="2.67"/>
    <col collapsed="false" customWidth="true" hidden="true" outlineLevel="0" max="2841" min="2832" style="559" width="11.53"/>
    <col collapsed="false" customWidth="true" hidden="false" outlineLevel="0" max="2847" min="2842" style="559" width="2.67"/>
    <col collapsed="false" customWidth="false" hidden="false" outlineLevel="0" max="3069" min="2848" style="559" width="10.66"/>
    <col collapsed="false" customWidth="true" hidden="false" outlineLevel="0" max="3070" min="3070" style="559" width="1.11"/>
    <col collapsed="false" customWidth="true" hidden="false" outlineLevel="0" max="3071" min="3071" style="559" width="18.44"/>
    <col collapsed="false" customWidth="true" hidden="false" outlineLevel="0" max="3072" min="3072" style="559" width="40.11"/>
    <col collapsed="false" customWidth="true" hidden="true" outlineLevel="0" max="3075" min="3073" style="559" width="11.53"/>
    <col collapsed="false" customWidth="true" hidden="false" outlineLevel="0" max="3076" min="3076" style="559" width="16.11"/>
    <col collapsed="false" customWidth="true" hidden="false" outlineLevel="0" max="3085" min="3077" style="559" width="4.33"/>
    <col collapsed="false" customWidth="true" hidden="false" outlineLevel="0" max="3087" min="3086" style="559" width="2.67"/>
    <col collapsed="false" customWidth="true" hidden="true" outlineLevel="0" max="3097" min="3088" style="559" width="11.53"/>
    <col collapsed="false" customWidth="true" hidden="false" outlineLevel="0" max="3103" min="3098" style="559" width="2.67"/>
    <col collapsed="false" customWidth="false" hidden="false" outlineLevel="0" max="3325" min="3104" style="559" width="10.66"/>
    <col collapsed="false" customWidth="true" hidden="false" outlineLevel="0" max="3326" min="3326" style="559" width="1.11"/>
    <col collapsed="false" customWidth="true" hidden="false" outlineLevel="0" max="3327" min="3327" style="559" width="18.44"/>
    <col collapsed="false" customWidth="true" hidden="false" outlineLevel="0" max="3328" min="3328" style="559" width="40.11"/>
    <col collapsed="false" customWidth="true" hidden="true" outlineLevel="0" max="3331" min="3329" style="559" width="11.53"/>
    <col collapsed="false" customWidth="true" hidden="false" outlineLevel="0" max="3332" min="3332" style="559" width="16.11"/>
    <col collapsed="false" customWidth="true" hidden="false" outlineLevel="0" max="3341" min="3333" style="559" width="4.33"/>
    <col collapsed="false" customWidth="true" hidden="false" outlineLevel="0" max="3343" min="3342" style="559" width="2.67"/>
    <col collapsed="false" customWidth="true" hidden="true" outlineLevel="0" max="3353" min="3344" style="559" width="11.53"/>
    <col collapsed="false" customWidth="true" hidden="false" outlineLevel="0" max="3359" min="3354" style="559" width="2.67"/>
    <col collapsed="false" customWidth="false" hidden="false" outlineLevel="0" max="3581" min="3360" style="559" width="10.66"/>
    <col collapsed="false" customWidth="true" hidden="false" outlineLevel="0" max="3582" min="3582" style="559" width="1.11"/>
    <col collapsed="false" customWidth="true" hidden="false" outlineLevel="0" max="3583" min="3583" style="559" width="18.44"/>
    <col collapsed="false" customWidth="true" hidden="false" outlineLevel="0" max="3584" min="3584" style="559" width="40.11"/>
    <col collapsed="false" customWidth="true" hidden="true" outlineLevel="0" max="3587" min="3585" style="559" width="11.53"/>
    <col collapsed="false" customWidth="true" hidden="false" outlineLevel="0" max="3588" min="3588" style="559" width="16.11"/>
    <col collapsed="false" customWidth="true" hidden="false" outlineLevel="0" max="3597" min="3589" style="559" width="4.33"/>
    <col collapsed="false" customWidth="true" hidden="false" outlineLevel="0" max="3599" min="3598" style="559" width="2.67"/>
    <col collapsed="false" customWidth="true" hidden="true" outlineLevel="0" max="3609" min="3600" style="559" width="11.53"/>
    <col collapsed="false" customWidth="true" hidden="false" outlineLevel="0" max="3615" min="3610" style="559" width="2.67"/>
    <col collapsed="false" customWidth="false" hidden="false" outlineLevel="0" max="3837" min="3616" style="559" width="10.66"/>
    <col collapsed="false" customWidth="true" hidden="false" outlineLevel="0" max="3838" min="3838" style="559" width="1.11"/>
    <col collapsed="false" customWidth="true" hidden="false" outlineLevel="0" max="3839" min="3839" style="559" width="18.44"/>
    <col collapsed="false" customWidth="true" hidden="false" outlineLevel="0" max="3840" min="3840" style="559" width="40.11"/>
    <col collapsed="false" customWidth="true" hidden="true" outlineLevel="0" max="3843" min="3841" style="559" width="11.53"/>
    <col collapsed="false" customWidth="true" hidden="false" outlineLevel="0" max="3844" min="3844" style="559" width="16.11"/>
    <col collapsed="false" customWidth="true" hidden="false" outlineLevel="0" max="3853" min="3845" style="559" width="4.33"/>
    <col collapsed="false" customWidth="true" hidden="false" outlineLevel="0" max="3855" min="3854" style="559" width="2.67"/>
    <col collapsed="false" customWidth="true" hidden="true" outlineLevel="0" max="3865" min="3856" style="559" width="11.53"/>
    <col collapsed="false" customWidth="true" hidden="false" outlineLevel="0" max="3871" min="3866" style="559" width="2.67"/>
    <col collapsed="false" customWidth="false" hidden="false" outlineLevel="0" max="4093" min="3872" style="559" width="10.66"/>
    <col collapsed="false" customWidth="true" hidden="false" outlineLevel="0" max="4094" min="4094" style="559" width="1.11"/>
    <col collapsed="false" customWidth="true" hidden="false" outlineLevel="0" max="4095" min="4095" style="559" width="18.44"/>
    <col collapsed="false" customWidth="true" hidden="false" outlineLevel="0" max="4096" min="4096" style="559" width="40.11"/>
    <col collapsed="false" customWidth="true" hidden="true" outlineLevel="0" max="4099" min="4097" style="559" width="11.53"/>
    <col collapsed="false" customWidth="true" hidden="false" outlineLevel="0" max="4100" min="4100" style="559" width="16.11"/>
    <col collapsed="false" customWidth="true" hidden="false" outlineLevel="0" max="4109" min="4101" style="559" width="4.33"/>
    <col collapsed="false" customWidth="true" hidden="false" outlineLevel="0" max="4111" min="4110" style="559" width="2.67"/>
    <col collapsed="false" customWidth="true" hidden="true" outlineLevel="0" max="4121" min="4112" style="559" width="11.53"/>
    <col collapsed="false" customWidth="true" hidden="false" outlineLevel="0" max="4127" min="4122" style="559" width="2.67"/>
    <col collapsed="false" customWidth="false" hidden="false" outlineLevel="0" max="4349" min="4128" style="559" width="10.66"/>
    <col collapsed="false" customWidth="true" hidden="false" outlineLevel="0" max="4350" min="4350" style="559" width="1.11"/>
    <col collapsed="false" customWidth="true" hidden="false" outlineLevel="0" max="4351" min="4351" style="559" width="18.44"/>
    <col collapsed="false" customWidth="true" hidden="false" outlineLevel="0" max="4352" min="4352" style="559" width="40.11"/>
    <col collapsed="false" customWidth="true" hidden="true" outlineLevel="0" max="4355" min="4353" style="559" width="11.53"/>
    <col collapsed="false" customWidth="true" hidden="false" outlineLevel="0" max="4356" min="4356" style="559" width="16.11"/>
    <col collapsed="false" customWidth="true" hidden="false" outlineLevel="0" max="4365" min="4357" style="559" width="4.33"/>
    <col collapsed="false" customWidth="true" hidden="false" outlineLevel="0" max="4367" min="4366" style="559" width="2.67"/>
    <col collapsed="false" customWidth="true" hidden="true" outlineLevel="0" max="4377" min="4368" style="559" width="11.53"/>
    <col collapsed="false" customWidth="true" hidden="false" outlineLevel="0" max="4383" min="4378" style="559" width="2.67"/>
    <col collapsed="false" customWidth="false" hidden="false" outlineLevel="0" max="4605" min="4384" style="559" width="10.66"/>
    <col collapsed="false" customWidth="true" hidden="false" outlineLevel="0" max="4606" min="4606" style="559" width="1.11"/>
    <col collapsed="false" customWidth="true" hidden="false" outlineLevel="0" max="4607" min="4607" style="559" width="18.44"/>
    <col collapsed="false" customWidth="true" hidden="false" outlineLevel="0" max="4608" min="4608" style="559" width="40.11"/>
    <col collapsed="false" customWidth="true" hidden="true" outlineLevel="0" max="4611" min="4609" style="559" width="11.53"/>
    <col collapsed="false" customWidth="true" hidden="false" outlineLevel="0" max="4612" min="4612" style="559" width="16.11"/>
    <col collapsed="false" customWidth="true" hidden="false" outlineLevel="0" max="4621" min="4613" style="559" width="4.33"/>
    <col collapsed="false" customWidth="true" hidden="false" outlineLevel="0" max="4623" min="4622" style="559" width="2.67"/>
    <col collapsed="false" customWidth="true" hidden="true" outlineLevel="0" max="4633" min="4624" style="559" width="11.53"/>
    <col collapsed="false" customWidth="true" hidden="false" outlineLevel="0" max="4639" min="4634" style="559" width="2.67"/>
    <col collapsed="false" customWidth="false" hidden="false" outlineLevel="0" max="4861" min="4640" style="559" width="10.66"/>
    <col collapsed="false" customWidth="true" hidden="false" outlineLevel="0" max="4862" min="4862" style="559" width="1.11"/>
    <col collapsed="false" customWidth="true" hidden="false" outlineLevel="0" max="4863" min="4863" style="559" width="18.44"/>
    <col collapsed="false" customWidth="true" hidden="false" outlineLevel="0" max="4864" min="4864" style="559" width="40.11"/>
    <col collapsed="false" customWidth="true" hidden="true" outlineLevel="0" max="4867" min="4865" style="559" width="11.53"/>
    <col collapsed="false" customWidth="true" hidden="false" outlineLevel="0" max="4868" min="4868" style="559" width="16.11"/>
    <col collapsed="false" customWidth="true" hidden="false" outlineLevel="0" max="4877" min="4869" style="559" width="4.33"/>
    <col collapsed="false" customWidth="true" hidden="false" outlineLevel="0" max="4879" min="4878" style="559" width="2.67"/>
    <col collapsed="false" customWidth="true" hidden="true" outlineLevel="0" max="4889" min="4880" style="559" width="11.53"/>
    <col collapsed="false" customWidth="true" hidden="false" outlineLevel="0" max="4895" min="4890" style="559" width="2.67"/>
    <col collapsed="false" customWidth="false" hidden="false" outlineLevel="0" max="5117" min="4896" style="559" width="10.66"/>
    <col collapsed="false" customWidth="true" hidden="false" outlineLevel="0" max="5118" min="5118" style="559" width="1.11"/>
    <col collapsed="false" customWidth="true" hidden="false" outlineLevel="0" max="5119" min="5119" style="559" width="18.44"/>
    <col collapsed="false" customWidth="true" hidden="false" outlineLevel="0" max="5120" min="5120" style="559" width="40.11"/>
    <col collapsed="false" customWidth="true" hidden="true" outlineLevel="0" max="5123" min="5121" style="559" width="11.53"/>
    <col collapsed="false" customWidth="true" hidden="false" outlineLevel="0" max="5124" min="5124" style="559" width="16.11"/>
    <col collapsed="false" customWidth="true" hidden="false" outlineLevel="0" max="5133" min="5125" style="559" width="4.33"/>
    <col collapsed="false" customWidth="true" hidden="false" outlineLevel="0" max="5135" min="5134" style="559" width="2.67"/>
    <col collapsed="false" customWidth="true" hidden="true" outlineLevel="0" max="5145" min="5136" style="559" width="11.53"/>
    <col collapsed="false" customWidth="true" hidden="false" outlineLevel="0" max="5151" min="5146" style="559" width="2.67"/>
    <col collapsed="false" customWidth="false" hidden="false" outlineLevel="0" max="5373" min="5152" style="559" width="10.66"/>
    <col collapsed="false" customWidth="true" hidden="false" outlineLevel="0" max="5374" min="5374" style="559" width="1.11"/>
    <col collapsed="false" customWidth="true" hidden="false" outlineLevel="0" max="5375" min="5375" style="559" width="18.44"/>
    <col collapsed="false" customWidth="true" hidden="false" outlineLevel="0" max="5376" min="5376" style="559" width="40.11"/>
    <col collapsed="false" customWidth="true" hidden="true" outlineLevel="0" max="5379" min="5377" style="559" width="11.53"/>
    <col collapsed="false" customWidth="true" hidden="false" outlineLevel="0" max="5380" min="5380" style="559" width="16.11"/>
    <col collapsed="false" customWidth="true" hidden="false" outlineLevel="0" max="5389" min="5381" style="559" width="4.33"/>
    <col collapsed="false" customWidth="true" hidden="false" outlineLevel="0" max="5391" min="5390" style="559" width="2.67"/>
    <col collapsed="false" customWidth="true" hidden="true" outlineLevel="0" max="5401" min="5392" style="559" width="11.53"/>
    <col collapsed="false" customWidth="true" hidden="false" outlineLevel="0" max="5407" min="5402" style="559" width="2.67"/>
    <col collapsed="false" customWidth="false" hidden="false" outlineLevel="0" max="5629" min="5408" style="559" width="10.66"/>
    <col collapsed="false" customWidth="true" hidden="false" outlineLevel="0" max="5630" min="5630" style="559" width="1.11"/>
    <col collapsed="false" customWidth="true" hidden="false" outlineLevel="0" max="5631" min="5631" style="559" width="18.44"/>
    <col collapsed="false" customWidth="true" hidden="false" outlineLevel="0" max="5632" min="5632" style="559" width="40.11"/>
    <col collapsed="false" customWidth="true" hidden="true" outlineLevel="0" max="5635" min="5633" style="559" width="11.53"/>
    <col collapsed="false" customWidth="true" hidden="false" outlineLevel="0" max="5636" min="5636" style="559" width="16.11"/>
    <col collapsed="false" customWidth="true" hidden="false" outlineLevel="0" max="5645" min="5637" style="559" width="4.33"/>
    <col collapsed="false" customWidth="true" hidden="false" outlineLevel="0" max="5647" min="5646" style="559" width="2.67"/>
    <col collapsed="false" customWidth="true" hidden="true" outlineLevel="0" max="5657" min="5648" style="559" width="11.53"/>
    <col collapsed="false" customWidth="true" hidden="false" outlineLevel="0" max="5663" min="5658" style="559" width="2.67"/>
    <col collapsed="false" customWidth="false" hidden="false" outlineLevel="0" max="5885" min="5664" style="559" width="10.66"/>
    <col collapsed="false" customWidth="true" hidden="false" outlineLevel="0" max="5886" min="5886" style="559" width="1.11"/>
    <col collapsed="false" customWidth="true" hidden="false" outlineLevel="0" max="5887" min="5887" style="559" width="18.44"/>
    <col collapsed="false" customWidth="true" hidden="false" outlineLevel="0" max="5888" min="5888" style="559" width="40.11"/>
    <col collapsed="false" customWidth="true" hidden="true" outlineLevel="0" max="5891" min="5889" style="559" width="11.53"/>
    <col collapsed="false" customWidth="true" hidden="false" outlineLevel="0" max="5892" min="5892" style="559" width="16.11"/>
    <col collapsed="false" customWidth="true" hidden="false" outlineLevel="0" max="5901" min="5893" style="559" width="4.33"/>
    <col collapsed="false" customWidth="true" hidden="false" outlineLevel="0" max="5903" min="5902" style="559" width="2.67"/>
    <col collapsed="false" customWidth="true" hidden="true" outlineLevel="0" max="5913" min="5904" style="559" width="11.53"/>
    <col collapsed="false" customWidth="true" hidden="false" outlineLevel="0" max="5919" min="5914" style="559" width="2.67"/>
    <col collapsed="false" customWidth="false" hidden="false" outlineLevel="0" max="6141" min="5920" style="559" width="10.66"/>
    <col collapsed="false" customWidth="true" hidden="false" outlineLevel="0" max="6142" min="6142" style="559" width="1.11"/>
    <col collapsed="false" customWidth="true" hidden="false" outlineLevel="0" max="6143" min="6143" style="559" width="18.44"/>
    <col collapsed="false" customWidth="true" hidden="false" outlineLevel="0" max="6144" min="6144" style="559" width="40.11"/>
    <col collapsed="false" customWidth="true" hidden="true" outlineLevel="0" max="6147" min="6145" style="559" width="11.53"/>
    <col collapsed="false" customWidth="true" hidden="false" outlineLevel="0" max="6148" min="6148" style="559" width="16.11"/>
    <col collapsed="false" customWidth="true" hidden="false" outlineLevel="0" max="6157" min="6149" style="559" width="4.33"/>
    <col collapsed="false" customWidth="true" hidden="false" outlineLevel="0" max="6159" min="6158" style="559" width="2.67"/>
    <col collapsed="false" customWidth="true" hidden="true" outlineLevel="0" max="6169" min="6160" style="559" width="11.53"/>
    <col collapsed="false" customWidth="true" hidden="false" outlineLevel="0" max="6175" min="6170" style="559" width="2.67"/>
    <col collapsed="false" customWidth="false" hidden="false" outlineLevel="0" max="6397" min="6176" style="559" width="10.66"/>
    <col collapsed="false" customWidth="true" hidden="false" outlineLevel="0" max="6398" min="6398" style="559" width="1.11"/>
    <col collapsed="false" customWidth="true" hidden="false" outlineLevel="0" max="6399" min="6399" style="559" width="18.44"/>
    <col collapsed="false" customWidth="true" hidden="false" outlineLevel="0" max="6400" min="6400" style="559" width="40.11"/>
    <col collapsed="false" customWidth="true" hidden="true" outlineLevel="0" max="6403" min="6401" style="559" width="11.53"/>
    <col collapsed="false" customWidth="true" hidden="false" outlineLevel="0" max="6404" min="6404" style="559" width="16.11"/>
    <col collapsed="false" customWidth="true" hidden="false" outlineLevel="0" max="6413" min="6405" style="559" width="4.33"/>
    <col collapsed="false" customWidth="true" hidden="false" outlineLevel="0" max="6415" min="6414" style="559" width="2.67"/>
    <col collapsed="false" customWidth="true" hidden="true" outlineLevel="0" max="6425" min="6416" style="559" width="11.53"/>
    <col collapsed="false" customWidth="true" hidden="false" outlineLevel="0" max="6431" min="6426" style="559" width="2.67"/>
    <col collapsed="false" customWidth="false" hidden="false" outlineLevel="0" max="6653" min="6432" style="559" width="10.66"/>
    <col collapsed="false" customWidth="true" hidden="false" outlineLevel="0" max="6654" min="6654" style="559" width="1.11"/>
    <col collapsed="false" customWidth="true" hidden="false" outlineLevel="0" max="6655" min="6655" style="559" width="18.44"/>
    <col collapsed="false" customWidth="true" hidden="false" outlineLevel="0" max="6656" min="6656" style="559" width="40.11"/>
    <col collapsed="false" customWidth="true" hidden="true" outlineLevel="0" max="6659" min="6657" style="559" width="11.53"/>
    <col collapsed="false" customWidth="true" hidden="false" outlineLevel="0" max="6660" min="6660" style="559" width="16.11"/>
    <col collapsed="false" customWidth="true" hidden="false" outlineLevel="0" max="6669" min="6661" style="559" width="4.33"/>
    <col collapsed="false" customWidth="true" hidden="false" outlineLevel="0" max="6671" min="6670" style="559" width="2.67"/>
    <col collapsed="false" customWidth="true" hidden="true" outlineLevel="0" max="6681" min="6672" style="559" width="11.53"/>
    <col collapsed="false" customWidth="true" hidden="false" outlineLevel="0" max="6687" min="6682" style="559" width="2.67"/>
    <col collapsed="false" customWidth="false" hidden="false" outlineLevel="0" max="6909" min="6688" style="559" width="10.66"/>
    <col collapsed="false" customWidth="true" hidden="false" outlineLevel="0" max="6910" min="6910" style="559" width="1.11"/>
    <col collapsed="false" customWidth="true" hidden="false" outlineLevel="0" max="6911" min="6911" style="559" width="18.44"/>
    <col collapsed="false" customWidth="true" hidden="false" outlineLevel="0" max="6912" min="6912" style="559" width="40.11"/>
    <col collapsed="false" customWidth="true" hidden="true" outlineLevel="0" max="6915" min="6913" style="559" width="11.53"/>
    <col collapsed="false" customWidth="true" hidden="false" outlineLevel="0" max="6916" min="6916" style="559" width="16.11"/>
    <col collapsed="false" customWidth="true" hidden="false" outlineLevel="0" max="6925" min="6917" style="559" width="4.33"/>
    <col collapsed="false" customWidth="true" hidden="false" outlineLevel="0" max="6927" min="6926" style="559" width="2.67"/>
    <col collapsed="false" customWidth="true" hidden="true" outlineLevel="0" max="6937" min="6928" style="559" width="11.53"/>
    <col collapsed="false" customWidth="true" hidden="false" outlineLevel="0" max="6943" min="6938" style="559" width="2.67"/>
    <col collapsed="false" customWidth="false" hidden="false" outlineLevel="0" max="7165" min="6944" style="559" width="10.66"/>
    <col collapsed="false" customWidth="true" hidden="false" outlineLevel="0" max="7166" min="7166" style="559" width="1.11"/>
    <col collapsed="false" customWidth="true" hidden="false" outlineLevel="0" max="7167" min="7167" style="559" width="18.44"/>
    <col collapsed="false" customWidth="true" hidden="false" outlineLevel="0" max="7168" min="7168" style="559" width="40.11"/>
    <col collapsed="false" customWidth="true" hidden="true" outlineLevel="0" max="7171" min="7169" style="559" width="11.53"/>
    <col collapsed="false" customWidth="true" hidden="false" outlineLevel="0" max="7172" min="7172" style="559" width="16.11"/>
    <col collapsed="false" customWidth="true" hidden="false" outlineLevel="0" max="7181" min="7173" style="559" width="4.33"/>
    <col collapsed="false" customWidth="true" hidden="false" outlineLevel="0" max="7183" min="7182" style="559" width="2.67"/>
    <col collapsed="false" customWidth="true" hidden="true" outlineLevel="0" max="7193" min="7184" style="559" width="11.53"/>
    <col collapsed="false" customWidth="true" hidden="false" outlineLevel="0" max="7199" min="7194" style="559" width="2.67"/>
    <col collapsed="false" customWidth="false" hidden="false" outlineLevel="0" max="7421" min="7200" style="559" width="10.66"/>
    <col collapsed="false" customWidth="true" hidden="false" outlineLevel="0" max="7422" min="7422" style="559" width="1.11"/>
    <col collapsed="false" customWidth="true" hidden="false" outlineLevel="0" max="7423" min="7423" style="559" width="18.44"/>
    <col collapsed="false" customWidth="true" hidden="false" outlineLevel="0" max="7424" min="7424" style="559" width="40.11"/>
    <col collapsed="false" customWidth="true" hidden="true" outlineLevel="0" max="7427" min="7425" style="559" width="11.53"/>
    <col collapsed="false" customWidth="true" hidden="false" outlineLevel="0" max="7428" min="7428" style="559" width="16.11"/>
    <col collapsed="false" customWidth="true" hidden="false" outlineLevel="0" max="7437" min="7429" style="559" width="4.33"/>
    <col collapsed="false" customWidth="true" hidden="false" outlineLevel="0" max="7439" min="7438" style="559" width="2.67"/>
    <col collapsed="false" customWidth="true" hidden="true" outlineLevel="0" max="7449" min="7440" style="559" width="11.53"/>
    <col collapsed="false" customWidth="true" hidden="false" outlineLevel="0" max="7455" min="7450" style="559" width="2.67"/>
    <col collapsed="false" customWidth="false" hidden="false" outlineLevel="0" max="7677" min="7456" style="559" width="10.66"/>
    <col collapsed="false" customWidth="true" hidden="false" outlineLevel="0" max="7678" min="7678" style="559" width="1.11"/>
    <col collapsed="false" customWidth="true" hidden="false" outlineLevel="0" max="7679" min="7679" style="559" width="18.44"/>
    <col collapsed="false" customWidth="true" hidden="false" outlineLevel="0" max="7680" min="7680" style="559" width="40.11"/>
    <col collapsed="false" customWidth="true" hidden="true" outlineLevel="0" max="7683" min="7681" style="559" width="11.53"/>
    <col collapsed="false" customWidth="true" hidden="false" outlineLevel="0" max="7684" min="7684" style="559" width="16.11"/>
    <col collapsed="false" customWidth="true" hidden="false" outlineLevel="0" max="7693" min="7685" style="559" width="4.33"/>
    <col collapsed="false" customWidth="true" hidden="false" outlineLevel="0" max="7695" min="7694" style="559" width="2.67"/>
    <col collapsed="false" customWidth="true" hidden="true" outlineLevel="0" max="7705" min="7696" style="559" width="11.53"/>
    <col collapsed="false" customWidth="true" hidden="false" outlineLevel="0" max="7711" min="7706" style="559" width="2.67"/>
    <col collapsed="false" customWidth="false" hidden="false" outlineLevel="0" max="7933" min="7712" style="559" width="10.66"/>
    <col collapsed="false" customWidth="true" hidden="false" outlineLevel="0" max="7934" min="7934" style="559" width="1.11"/>
    <col collapsed="false" customWidth="true" hidden="false" outlineLevel="0" max="7935" min="7935" style="559" width="18.44"/>
    <col collapsed="false" customWidth="true" hidden="false" outlineLevel="0" max="7936" min="7936" style="559" width="40.11"/>
    <col collapsed="false" customWidth="true" hidden="true" outlineLevel="0" max="7939" min="7937" style="559" width="11.53"/>
    <col collapsed="false" customWidth="true" hidden="false" outlineLevel="0" max="7940" min="7940" style="559" width="16.11"/>
    <col collapsed="false" customWidth="true" hidden="false" outlineLevel="0" max="7949" min="7941" style="559" width="4.33"/>
    <col collapsed="false" customWidth="true" hidden="false" outlineLevel="0" max="7951" min="7950" style="559" width="2.67"/>
    <col collapsed="false" customWidth="true" hidden="true" outlineLevel="0" max="7961" min="7952" style="559" width="11.53"/>
    <col collapsed="false" customWidth="true" hidden="false" outlineLevel="0" max="7967" min="7962" style="559" width="2.67"/>
    <col collapsed="false" customWidth="false" hidden="false" outlineLevel="0" max="8189" min="7968" style="559" width="10.66"/>
    <col collapsed="false" customWidth="true" hidden="false" outlineLevel="0" max="8190" min="8190" style="559" width="1.11"/>
    <col collapsed="false" customWidth="true" hidden="false" outlineLevel="0" max="8191" min="8191" style="559" width="18.44"/>
    <col collapsed="false" customWidth="true" hidden="false" outlineLevel="0" max="8192" min="8192" style="559" width="40.11"/>
    <col collapsed="false" customWidth="true" hidden="true" outlineLevel="0" max="8195" min="8193" style="559" width="11.53"/>
    <col collapsed="false" customWidth="true" hidden="false" outlineLevel="0" max="8196" min="8196" style="559" width="16.11"/>
    <col collapsed="false" customWidth="true" hidden="false" outlineLevel="0" max="8205" min="8197" style="559" width="4.33"/>
    <col collapsed="false" customWidth="true" hidden="false" outlineLevel="0" max="8207" min="8206" style="559" width="2.67"/>
    <col collapsed="false" customWidth="true" hidden="true" outlineLevel="0" max="8217" min="8208" style="559" width="11.53"/>
    <col collapsed="false" customWidth="true" hidden="false" outlineLevel="0" max="8223" min="8218" style="559" width="2.67"/>
    <col collapsed="false" customWidth="false" hidden="false" outlineLevel="0" max="8445" min="8224" style="559" width="10.66"/>
    <col collapsed="false" customWidth="true" hidden="false" outlineLevel="0" max="8446" min="8446" style="559" width="1.11"/>
    <col collapsed="false" customWidth="true" hidden="false" outlineLevel="0" max="8447" min="8447" style="559" width="18.44"/>
    <col collapsed="false" customWidth="true" hidden="false" outlineLevel="0" max="8448" min="8448" style="559" width="40.11"/>
    <col collapsed="false" customWidth="true" hidden="true" outlineLevel="0" max="8451" min="8449" style="559" width="11.53"/>
    <col collapsed="false" customWidth="true" hidden="false" outlineLevel="0" max="8452" min="8452" style="559" width="16.11"/>
    <col collapsed="false" customWidth="true" hidden="false" outlineLevel="0" max="8461" min="8453" style="559" width="4.33"/>
    <col collapsed="false" customWidth="true" hidden="false" outlineLevel="0" max="8463" min="8462" style="559" width="2.67"/>
    <col collapsed="false" customWidth="true" hidden="true" outlineLevel="0" max="8473" min="8464" style="559" width="11.53"/>
    <col collapsed="false" customWidth="true" hidden="false" outlineLevel="0" max="8479" min="8474" style="559" width="2.67"/>
    <col collapsed="false" customWidth="false" hidden="false" outlineLevel="0" max="8701" min="8480" style="559" width="10.66"/>
    <col collapsed="false" customWidth="true" hidden="false" outlineLevel="0" max="8702" min="8702" style="559" width="1.11"/>
    <col collapsed="false" customWidth="true" hidden="false" outlineLevel="0" max="8703" min="8703" style="559" width="18.44"/>
    <col collapsed="false" customWidth="true" hidden="false" outlineLevel="0" max="8704" min="8704" style="559" width="40.11"/>
    <col collapsed="false" customWidth="true" hidden="true" outlineLevel="0" max="8707" min="8705" style="559" width="11.53"/>
    <col collapsed="false" customWidth="true" hidden="false" outlineLevel="0" max="8708" min="8708" style="559" width="16.11"/>
    <col collapsed="false" customWidth="true" hidden="false" outlineLevel="0" max="8717" min="8709" style="559" width="4.33"/>
    <col collapsed="false" customWidth="true" hidden="false" outlineLevel="0" max="8719" min="8718" style="559" width="2.67"/>
    <col collapsed="false" customWidth="true" hidden="true" outlineLevel="0" max="8729" min="8720" style="559" width="11.53"/>
    <col collapsed="false" customWidth="true" hidden="false" outlineLevel="0" max="8735" min="8730" style="559" width="2.67"/>
    <col collapsed="false" customWidth="false" hidden="false" outlineLevel="0" max="8957" min="8736" style="559" width="10.66"/>
    <col collapsed="false" customWidth="true" hidden="false" outlineLevel="0" max="8958" min="8958" style="559" width="1.11"/>
    <col collapsed="false" customWidth="true" hidden="false" outlineLevel="0" max="8959" min="8959" style="559" width="18.44"/>
    <col collapsed="false" customWidth="true" hidden="false" outlineLevel="0" max="8960" min="8960" style="559" width="40.11"/>
    <col collapsed="false" customWidth="true" hidden="true" outlineLevel="0" max="8963" min="8961" style="559" width="11.53"/>
    <col collapsed="false" customWidth="true" hidden="false" outlineLevel="0" max="8964" min="8964" style="559" width="16.11"/>
    <col collapsed="false" customWidth="true" hidden="false" outlineLevel="0" max="8973" min="8965" style="559" width="4.33"/>
    <col collapsed="false" customWidth="true" hidden="false" outlineLevel="0" max="8975" min="8974" style="559" width="2.67"/>
    <col collapsed="false" customWidth="true" hidden="true" outlineLevel="0" max="8985" min="8976" style="559" width="11.53"/>
    <col collapsed="false" customWidth="true" hidden="false" outlineLevel="0" max="8991" min="8986" style="559" width="2.67"/>
    <col collapsed="false" customWidth="false" hidden="false" outlineLevel="0" max="9213" min="8992" style="559" width="10.66"/>
    <col collapsed="false" customWidth="true" hidden="false" outlineLevel="0" max="9214" min="9214" style="559" width="1.11"/>
    <col collapsed="false" customWidth="true" hidden="false" outlineLevel="0" max="9215" min="9215" style="559" width="18.44"/>
    <col collapsed="false" customWidth="true" hidden="false" outlineLevel="0" max="9216" min="9216" style="559" width="40.11"/>
    <col collapsed="false" customWidth="true" hidden="true" outlineLevel="0" max="9219" min="9217" style="559" width="11.53"/>
    <col collapsed="false" customWidth="true" hidden="false" outlineLevel="0" max="9220" min="9220" style="559" width="16.11"/>
    <col collapsed="false" customWidth="true" hidden="false" outlineLevel="0" max="9229" min="9221" style="559" width="4.33"/>
    <col collapsed="false" customWidth="true" hidden="false" outlineLevel="0" max="9231" min="9230" style="559" width="2.67"/>
    <col collapsed="false" customWidth="true" hidden="true" outlineLevel="0" max="9241" min="9232" style="559" width="11.53"/>
    <col collapsed="false" customWidth="true" hidden="false" outlineLevel="0" max="9247" min="9242" style="559" width="2.67"/>
    <col collapsed="false" customWidth="false" hidden="false" outlineLevel="0" max="9469" min="9248" style="559" width="10.66"/>
    <col collapsed="false" customWidth="true" hidden="false" outlineLevel="0" max="9470" min="9470" style="559" width="1.11"/>
    <col collapsed="false" customWidth="true" hidden="false" outlineLevel="0" max="9471" min="9471" style="559" width="18.44"/>
    <col collapsed="false" customWidth="true" hidden="false" outlineLevel="0" max="9472" min="9472" style="559" width="40.11"/>
    <col collapsed="false" customWidth="true" hidden="true" outlineLevel="0" max="9475" min="9473" style="559" width="11.53"/>
    <col collapsed="false" customWidth="true" hidden="false" outlineLevel="0" max="9476" min="9476" style="559" width="16.11"/>
    <col collapsed="false" customWidth="true" hidden="false" outlineLevel="0" max="9485" min="9477" style="559" width="4.33"/>
    <col collapsed="false" customWidth="true" hidden="false" outlineLevel="0" max="9487" min="9486" style="559" width="2.67"/>
    <col collapsed="false" customWidth="true" hidden="true" outlineLevel="0" max="9497" min="9488" style="559" width="11.53"/>
    <col collapsed="false" customWidth="true" hidden="false" outlineLevel="0" max="9503" min="9498" style="559" width="2.67"/>
    <col collapsed="false" customWidth="false" hidden="false" outlineLevel="0" max="9725" min="9504" style="559" width="10.66"/>
    <col collapsed="false" customWidth="true" hidden="false" outlineLevel="0" max="9726" min="9726" style="559" width="1.11"/>
    <col collapsed="false" customWidth="true" hidden="false" outlineLevel="0" max="9727" min="9727" style="559" width="18.44"/>
    <col collapsed="false" customWidth="true" hidden="false" outlineLevel="0" max="9728" min="9728" style="559" width="40.11"/>
    <col collapsed="false" customWidth="true" hidden="true" outlineLevel="0" max="9731" min="9729" style="559" width="11.53"/>
    <col collapsed="false" customWidth="true" hidden="false" outlineLevel="0" max="9732" min="9732" style="559" width="16.11"/>
    <col collapsed="false" customWidth="true" hidden="false" outlineLevel="0" max="9741" min="9733" style="559" width="4.33"/>
    <col collapsed="false" customWidth="true" hidden="false" outlineLevel="0" max="9743" min="9742" style="559" width="2.67"/>
    <col collapsed="false" customWidth="true" hidden="true" outlineLevel="0" max="9753" min="9744" style="559" width="11.53"/>
    <col collapsed="false" customWidth="true" hidden="false" outlineLevel="0" max="9759" min="9754" style="559" width="2.67"/>
    <col collapsed="false" customWidth="false" hidden="false" outlineLevel="0" max="9981" min="9760" style="559" width="10.66"/>
    <col collapsed="false" customWidth="true" hidden="false" outlineLevel="0" max="9982" min="9982" style="559" width="1.11"/>
    <col collapsed="false" customWidth="true" hidden="false" outlineLevel="0" max="9983" min="9983" style="559" width="18.44"/>
    <col collapsed="false" customWidth="true" hidden="false" outlineLevel="0" max="9984" min="9984" style="559" width="40.11"/>
    <col collapsed="false" customWidth="true" hidden="true" outlineLevel="0" max="9987" min="9985" style="559" width="11.53"/>
    <col collapsed="false" customWidth="true" hidden="false" outlineLevel="0" max="9988" min="9988" style="559" width="16.11"/>
    <col collapsed="false" customWidth="true" hidden="false" outlineLevel="0" max="9997" min="9989" style="559" width="4.33"/>
    <col collapsed="false" customWidth="true" hidden="false" outlineLevel="0" max="9999" min="9998" style="559" width="2.67"/>
    <col collapsed="false" customWidth="true" hidden="true" outlineLevel="0" max="10009" min="10000" style="559" width="11.53"/>
    <col collapsed="false" customWidth="true" hidden="false" outlineLevel="0" max="10015" min="10010" style="559" width="2.67"/>
    <col collapsed="false" customWidth="false" hidden="false" outlineLevel="0" max="10237" min="10016" style="559" width="10.66"/>
    <col collapsed="false" customWidth="true" hidden="false" outlineLevel="0" max="10238" min="10238" style="559" width="1.11"/>
    <col collapsed="false" customWidth="true" hidden="false" outlineLevel="0" max="10239" min="10239" style="559" width="18.44"/>
    <col collapsed="false" customWidth="true" hidden="false" outlineLevel="0" max="10240" min="10240" style="559" width="40.11"/>
    <col collapsed="false" customWidth="true" hidden="true" outlineLevel="0" max="10243" min="10241" style="559" width="11.53"/>
    <col collapsed="false" customWidth="true" hidden="false" outlineLevel="0" max="10244" min="10244" style="559" width="16.11"/>
    <col collapsed="false" customWidth="true" hidden="false" outlineLevel="0" max="10253" min="10245" style="559" width="4.33"/>
    <col collapsed="false" customWidth="true" hidden="false" outlineLevel="0" max="10255" min="10254" style="559" width="2.67"/>
    <col collapsed="false" customWidth="true" hidden="true" outlineLevel="0" max="10265" min="10256" style="559" width="11.53"/>
    <col collapsed="false" customWidth="true" hidden="false" outlineLevel="0" max="10271" min="10266" style="559" width="2.67"/>
    <col collapsed="false" customWidth="false" hidden="false" outlineLevel="0" max="10493" min="10272" style="559" width="10.66"/>
    <col collapsed="false" customWidth="true" hidden="false" outlineLevel="0" max="10494" min="10494" style="559" width="1.11"/>
    <col collapsed="false" customWidth="true" hidden="false" outlineLevel="0" max="10495" min="10495" style="559" width="18.44"/>
    <col collapsed="false" customWidth="true" hidden="false" outlineLevel="0" max="10496" min="10496" style="559" width="40.11"/>
    <col collapsed="false" customWidth="true" hidden="true" outlineLevel="0" max="10499" min="10497" style="559" width="11.53"/>
    <col collapsed="false" customWidth="true" hidden="false" outlineLevel="0" max="10500" min="10500" style="559" width="16.11"/>
    <col collapsed="false" customWidth="true" hidden="false" outlineLevel="0" max="10509" min="10501" style="559" width="4.33"/>
    <col collapsed="false" customWidth="true" hidden="false" outlineLevel="0" max="10511" min="10510" style="559" width="2.67"/>
    <col collapsed="false" customWidth="true" hidden="true" outlineLevel="0" max="10521" min="10512" style="559" width="11.53"/>
    <col collapsed="false" customWidth="true" hidden="false" outlineLevel="0" max="10527" min="10522" style="559" width="2.67"/>
    <col collapsed="false" customWidth="false" hidden="false" outlineLevel="0" max="10749" min="10528" style="559" width="10.66"/>
    <col collapsed="false" customWidth="true" hidden="false" outlineLevel="0" max="10750" min="10750" style="559" width="1.11"/>
    <col collapsed="false" customWidth="true" hidden="false" outlineLevel="0" max="10751" min="10751" style="559" width="18.44"/>
    <col collapsed="false" customWidth="true" hidden="false" outlineLevel="0" max="10752" min="10752" style="559" width="40.11"/>
    <col collapsed="false" customWidth="true" hidden="true" outlineLevel="0" max="10755" min="10753" style="559" width="11.53"/>
    <col collapsed="false" customWidth="true" hidden="false" outlineLevel="0" max="10756" min="10756" style="559" width="16.11"/>
    <col collapsed="false" customWidth="true" hidden="false" outlineLevel="0" max="10765" min="10757" style="559" width="4.33"/>
    <col collapsed="false" customWidth="true" hidden="false" outlineLevel="0" max="10767" min="10766" style="559" width="2.67"/>
    <col collapsed="false" customWidth="true" hidden="true" outlineLevel="0" max="10777" min="10768" style="559" width="11.53"/>
    <col collapsed="false" customWidth="true" hidden="false" outlineLevel="0" max="10783" min="10778" style="559" width="2.67"/>
    <col collapsed="false" customWidth="false" hidden="false" outlineLevel="0" max="11005" min="10784" style="559" width="10.66"/>
    <col collapsed="false" customWidth="true" hidden="false" outlineLevel="0" max="11006" min="11006" style="559" width="1.11"/>
    <col collapsed="false" customWidth="true" hidden="false" outlineLevel="0" max="11007" min="11007" style="559" width="18.44"/>
    <col collapsed="false" customWidth="true" hidden="false" outlineLevel="0" max="11008" min="11008" style="559" width="40.11"/>
    <col collapsed="false" customWidth="true" hidden="true" outlineLevel="0" max="11011" min="11009" style="559" width="11.53"/>
    <col collapsed="false" customWidth="true" hidden="false" outlineLevel="0" max="11012" min="11012" style="559" width="16.11"/>
    <col collapsed="false" customWidth="true" hidden="false" outlineLevel="0" max="11021" min="11013" style="559" width="4.33"/>
    <col collapsed="false" customWidth="true" hidden="false" outlineLevel="0" max="11023" min="11022" style="559" width="2.67"/>
    <col collapsed="false" customWidth="true" hidden="true" outlineLevel="0" max="11033" min="11024" style="559" width="11.53"/>
    <col collapsed="false" customWidth="true" hidden="false" outlineLevel="0" max="11039" min="11034" style="559" width="2.67"/>
    <col collapsed="false" customWidth="false" hidden="false" outlineLevel="0" max="11261" min="11040" style="559" width="10.66"/>
    <col collapsed="false" customWidth="true" hidden="false" outlineLevel="0" max="11262" min="11262" style="559" width="1.11"/>
    <col collapsed="false" customWidth="true" hidden="false" outlineLevel="0" max="11263" min="11263" style="559" width="18.44"/>
    <col collapsed="false" customWidth="true" hidden="false" outlineLevel="0" max="11264" min="11264" style="559" width="40.11"/>
    <col collapsed="false" customWidth="true" hidden="true" outlineLevel="0" max="11267" min="11265" style="559" width="11.53"/>
    <col collapsed="false" customWidth="true" hidden="false" outlineLevel="0" max="11268" min="11268" style="559" width="16.11"/>
    <col collapsed="false" customWidth="true" hidden="false" outlineLevel="0" max="11277" min="11269" style="559" width="4.33"/>
    <col collapsed="false" customWidth="true" hidden="false" outlineLevel="0" max="11279" min="11278" style="559" width="2.67"/>
    <col collapsed="false" customWidth="true" hidden="true" outlineLevel="0" max="11289" min="11280" style="559" width="11.53"/>
    <col collapsed="false" customWidth="true" hidden="false" outlineLevel="0" max="11295" min="11290" style="559" width="2.67"/>
    <col collapsed="false" customWidth="false" hidden="false" outlineLevel="0" max="11517" min="11296" style="559" width="10.66"/>
    <col collapsed="false" customWidth="true" hidden="false" outlineLevel="0" max="11518" min="11518" style="559" width="1.11"/>
    <col collapsed="false" customWidth="true" hidden="false" outlineLevel="0" max="11519" min="11519" style="559" width="18.44"/>
    <col collapsed="false" customWidth="true" hidden="false" outlineLevel="0" max="11520" min="11520" style="559" width="40.11"/>
    <col collapsed="false" customWidth="true" hidden="true" outlineLevel="0" max="11523" min="11521" style="559" width="11.53"/>
    <col collapsed="false" customWidth="true" hidden="false" outlineLevel="0" max="11524" min="11524" style="559" width="16.11"/>
    <col collapsed="false" customWidth="true" hidden="false" outlineLevel="0" max="11533" min="11525" style="559" width="4.33"/>
    <col collapsed="false" customWidth="true" hidden="false" outlineLevel="0" max="11535" min="11534" style="559" width="2.67"/>
    <col collapsed="false" customWidth="true" hidden="true" outlineLevel="0" max="11545" min="11536" style="559" width="11.53"/>
    <col collapsed="false" customWidth="true" hidden="false" outlineLevel="0" max="11551" min="11546" style="559" width="2.67"/>
    <col collapsed="false" customWidth="false" hidden="false" outlineLevel="0" max="11773" min="11552" style="559" width="10.66"/>
    <col collapsed="false" customWidth="true" hidden="false" outlineLevel="0" max="11774" min="11774" style="559" width="1.11"/>
    <col collapsed="false" customWidth="true" hidden="false" outlineLevel="0" max="11775" min="11775" style="559" width="18.44"/>
    <col collapsed="false" customWidth="true" hidden="false" outlineLevel="0" max="11776" min="11776" style="559" width="40.11"/>
    <col collapsed="false" customWidth="true" hidden="true" outlineLevel="0" max="11779" min="11777" style="559" width="11.53"/>
    <col collapsed="false" customWidth="true" hidden="false" outlineLevel="0" max="11780" min="11780" style="559" width="16.11"/>
    <col collapsed="false" customWidth="true" hidden="false" outlineLevel="0" max="11789" min="11781" style="559" width="4.33"/>
    <col collapsed="false" customWidth="true" hidden="false" outlineLevel="0" max="11791" min="11790" style="559" width="2.67"/>
    <col collapsed="false" customWidth="true" hidden="true" outlineLevel="0" max="11801" min="11792" style="559" width="11.53"/>
    <col collapsed="false" customWidth="true" hidden="false" outlineLevel="0" max="11807" min="11802" style="559" width="2.67"/>
    <col collapsed="false" customWidth="false" hidden="false" outlineLevel="0" max="12029" min="11808" style="559" width="10.66"/>
    <col collapsed="false" customWidth="true" hidden="false" outlineLevel="0" max="12030" min="12030" style="559" width="1.11"/>
    <col collapsed="false" customWidth="true" hidden="false" outlineLevel="0" max="12031" min="12031" style="559" width="18.44"/>
    <col collapsed="false" customWidth="true" hidden="false" outlineLevel="0" max="12032" min="12032" style="559" width="40.11"/>
    <col collapsed="false" customWidth="true" hidden="true" outlineLevel="0" max="12035" min="12033" style="559" width="11.53"/>
    <col collapsed="false" customWidth="true" hidden="false" outlineLevel="0" max="12036" min="12036" style="559" width="16.11"/>
    <col collapsed="false" customWidth="true" hidden="false" outlineLevel="0" max="12045" min="12037" style="559" width="4.33"/>
    <col collapsed="false" customWidth="true" hidden="false" outlineLevel="0" max="12047" min="12046" style="559" width="2.67"/>
    <col collapsed="false" customWidth="true" hidden="true" outlineLevel="0" max="12057" min="12048" style="559" width="11.53"/>
    <col collapsed="false" customWidth="true" hidden="false" outlineLevel="0" max="12063" min="12058" style="559" width="2.67"/>
    <col collapsed="false" customWidth="false" hidden="false" outlineLevel="0" max="12285" min="12064" style="559" width="10.66"/>
    <col collapsed="false" customWidth="true" hidden="false" outlineLevel="0" max="12286" min="12286" style="559" width="1.11"/>
    <col collapsed="false" customWidth="true" hidden="false" outlineLevel="0" max="12287" min="12287" style="559" width="18.44"/>
    <col collapsed="false" customWidth="true" hidden="false" outlineLevel="0" max="12288" min="12288" style="559" width="40.11"/>
    <col collapsed="false" customWidth="true" hidden="true" outlineLevel="0" max="12291" min="12289" style="559" width="11.53"/>
    <col collapsed="false" customWidth="true" hidden="false" outlineLevel="0" max="12292" min="12292" style="559" width="16.11"/>
    <col collapsed="false" customWidth="true" hidden="false" outlineLevel="0" max="12301" min="12293" style="559" width="4.33"/>
    <col collapsed="false" customWidth="true" hidden="false" outlineLevel="0" max="12303" min="12302" style="559" width="2.67"/>
    <col collapsed="false" customWidth="true" hidden="true" outlineLevel="0" max="12313" min="12304" style="559" width="11.53"/>
    <col collapsed="false" customWidth="true" hidden="false" outlineLevel="0" max="12319" min="12314" style="559" width="2.67"/>
    <col collapsed="false" customWidth="false" hidden="false" outlineLevel="0" max="12541" min="12320" style="559" width="10.66"/>
    <col collapsed="false" customWidth="true" hidden="false" outlineLevel="0" max="12542" min="12542" style="559" width="1.11"/>
    <col collapsed="false" customWidth="true" hidden="false" outlineLevel="0" max="12543" min="12543" style="559" width="18.44"/>
    <col collapsed="false" customWidth="true" hidden="false" outlineLevel="0" max="12544" min="12544" style="559" width="40.11"/>
    <col collapsed="false" customWidth="true" hidden="true" outlineLevel="0" max="12547" min="12545" style="559" width="11.53"/>
    <col collapsed="false" customWidth="true" hidden="false" outlineLevel="0" max="12548" min="12548" style="559" width="16.11"/>
    <col collapsed="false" customWidth="true" hidden="false" outlineLevel="0" max="12557" min="12549" style="559" width="4.33"/>
    <col collapsed="false" customWidth="true" hidden="false" outlineLevel="0" max="12559" min="12558" style="559" width="2.67"/>
    <col collapsed="false" customWidth="true" hidden="true" outlineLevel="0" max="12569" min="12560" style="559" width="11.53"/>
    <col collapsed="false" customWidth="true" hidden="false" outlineLevel="0" max="12575" min="12570" style="559" width="2.67"/>
    <col collapsed="false" customWidth="false" hidden="false" outlineLevel="0" max="12797" min="12576" style="559" width="10.66"/>
    <col collapsed="false" customWidth="true" hidden="false" outlineLevel="0" max="12798" min="12798" style="559" width="1.11"/>
    <col collapsed="false" customWidth="true" hidden="false" outlineLevel="0" max="12799" min="12799" style="559" width="18.44"/>
    <col collapsed="false" customWidth="true" hidden="false" outlineLevel="0" max="12800" min="12800" style="559" width="40.11"/>
    <col collapsed="false" customWidth="true" hidden="true" outlineLevel="0" max="12803" min="12801" style="559" width="11.53"/>
    <col collapsed="false" customWidth="true" hidden="false" outlineLevel="0" max="12804" min="12804" style="559" width="16.11"/>
    <col collapsed="false" customWidth="true" hidden="false" outlineLevel="0" max="12813" min="12805" style="559" width="4.33"/>
    <col collapsed="false" customWidth="true" hidden="false" outlineLevel="0" max="12815" min="12814" style="559" width="2.67"/>
    <col collapsed="false" customWidth="true" hidden="true" outlineLevel="0" max="12825" min="12816" style="559" width="11.53"/>
    <col collapsed="false" customWidth="true" hidden="false" outlineLevel="0" max="12831" min="12826" style="559" width="2.67"/>
    <col collapsed="false" customWidth="false" hidden="false" outlineLevel="0" max="13053" min="12832" style="559" width="10.66"/>
    <col collapsed="false" customWidth="true" hidden="false" outlineLevel="0" max="13054" min="13054" style="559" width="1.11"/>
    <col collapsed="false" customWidth="true" hidden="false" outlineLevel="0" max="13055" min="13055" style="559" width="18.44"/>
    <col collapsed="false" customWidth="true" hidden="false" outlineLevel="0" max="13056" min="13056" style="559" width="40.11"/>
    <col collapsed="false" customWidth="true" hidden="true" outlineLevel="0" max="13059" min="13057" style="559" width="11.53"/>
    <col collapsed="false" customWidth="true" hidden="false" outlineLevel="0" max="13060" min="13060" style="559" width="16.11"/>
    <col collapsed="false" customWidth="true" hidden="false" outlineLevel="0" max="13069" min="13061" style="559" width="4.33"/>
    <col collapsed="false" customWidth="true" hidden="false" outlineLevel="0" max="13071" min="13070" style="559" width="2.67"/>
    <col collapsed="false" customWidth="true" hidden="true" outlineLevel="0" max="13081" min="13072" style="559" width="11.53"/>
    <col collapsed="false" customWidth="true" hidden="false" outlineLevel="0" max="13087" min="13082" style="559" width="2.67"/>
    <col collapsed="false" customWidth="false" hidden="false" outlineLevel="0" max="13309" min="13088" style="559" width="10.66"/>
    <col collapsed="false" customWidth="true" hidden="false" outlineLevel="0" max="13310" min="13310" style="559" width="1.11"/>
    <col collapsed="false" customWidth="true" hidden="false" outlineLevel="0" max="13311" min="13311" style="559" width="18.44"/>
    <col collapsed="false" customWidth="true" hidden="false" outlineLevel="0" max="13312" min="13312" style="559" width="40.11"/>
    <col collapsed="false" customWidth="true" hidden="true" outlineLevel="0" max="13315" min="13313" style="559" width="11.53"/>
    <col collapsed="false" customWidth="true" hidden="false" outlineLevel="0" max="13316" min="13316" style="559" width="16.11"/>
    <col collapsed="false" customWidth="true" hidden="false" outlineLevel="0" max="13325" min="13317" style="559" width="4.33"/>
    <col collapsed="false" customWidth="true" hidden="false" outlineLevel="0" max="13327" min="13326" style="559" width="2.67"/>
    <col collapsed="false" customWidth="true" hidden="true" outlineLevel="0" max="13337" min="13328" style="559" width="11.53"/>
    <col collapsed="false" customWidth="true" hidden="false" outlineLevel="0" max="13343" min="13338" style="559" width="2.67"/>
    <col collapsed="false" customWidth="false" hidden="false" outlineLevel="0" max="13565" min="13344" style="559" width="10.66"/>
    <col collapsed="false" customWidth="true" hidden="false" outlineLevel="0" max="13566" min="13566" style="559" width="1.11"/>
    <col collapsed="false" customWidth="true" hidden="false" outlineLevel="0" max="13567" min="13567" style="559" width="18.44"/>
    <col collapsed="false" customWidth="true" hidden="false" outlineLevel="0" max="13568" min="13568" style="559" width="40.11"/>
    <col collapsed="false" customWidth="true" hidden="true" outlineLevel="0" max="13571" min="13569" style="559" width="11.53"/>
    <col collapsed="false" customWidth="true" hidden="false" outlineLevel="0" max="13572" min="13572" style="559" width="16.11"/>
    <col collapsed="false" customWidth="true" hidden="false" outlineLevel="0" max="13581" min="13573" style="559" width="4.33"/>
    <col collapsed="false" customWidth="true" hidden="false" outlineLevel="0" max="13583" min="13582" style="559" width="2.67"/>
    <col collapsed="false" customWidth="true" hidden="true" outlineLevel="0" max="13593" min="13584" style="559" width="11.53"/>
    <col collapsed="false" customWidth="true" hidden="false" outlineLevel="0" max="13599" min="13594" style="559" width="2.67"/>
    <col collapsed="false" customWidth="false" hidden="false" outlineLevel="0" max="13821" min="13600" style="559" width="10.66"/>
    <col collapsed="false" customWidth="true" hidden="false" outlineLevel="0" max="13822" min="13822" style="559" width="1.11"/>
    <col collapsed="false" customWidth="true" hidden="false" outlineLevel="0" max="13823" min="13823" style="559" width="18.44"/>
    <col collapsed="false" customWidth="true" hidden="false" outlineLevel="0" max="13824" min="13824" style="559" width="40.11"/>
    <col collapsed="false" customWidth="true" hidden="true" outlineLevel="0" max="13827" min="13825" style="559" width="11.53"/>
    <col collapsed="false" customWidth="true" hidden="false" outlineLevel="0" max="13828" min="13828" style="559" width="16.11"/>
    <col collapsed="false" customWidth="true" hidden="false" outlineLevel="0" max="13837" min="13829" style="559" width="4.33"/>
    <col collapsed="false" customWidth="true" hidden="false" outlineLevel="0" max="13839" min="13838" style="559" width="2.67"/>
    <col collapsed="false" customWidth="true" hidden="true" outlineLevel="0" max="13849" min="13840" style="559" width="11.53"/>
    <col collapsed="false" customWidth="true" hidden="false" outlineLevel="0" max="13855" min="13850" style="559" width="2.67"/>
    <col collapsed="false" customWidth="false" hidden="false" outlineLevel="0" max="14077" min="13856" style="559" width="10.66"/>
    <col collapsed="false" customWidth="true" hidden="false" outlineLevel="0" max="14078" min="14078" style="559" width="1.11"/>
    <col collapsed="false" customWidth="true" hidden="false" outlineLevel="0" max="14079" min="14079" style="559" width="18.44"/>
    <col collapsed="false" customWidth="true" hidden="false" outlineLevel="0" max="14080" min="14080" style="559" width="40.11"/>
    <col collapsed="false" customWidth="true" hidden="true" outlineLevel="0" max="14083" min="14081" style="559" width="11.53"/>
    <col collapsed="false" customWidth="true" hidden="false" outlineLevel="0" max="14084" min="14084" style="559" width="16.11"/>
    <col collapsed="false" customWidth="true" hidden="false" outlineLevel="0" max="14093" min="14085" style="559" width="4.33"/>
    <col collapsed="false" customWidth="true" hidden="false" outlineLevel="0" max="14095" min="14094" style="559" width="2.67"/>
    <col collapsed="false" customWidth="true" hidden="true" outlineLevel="0" max="14105" min="14096" style="559" width="11.53"/>
    <col collapsed="false" customWidth="true" hidden="false" outlineLevel="0" max="14111" min="14106" style="559" width="2.67"/>
    <col collapsed="false" customWidth="false" hidden="false" outlineLevel="0" max="14333" min="14112" style="559" width="10.66"/>
    <col collapsed="false" customWidth="true" hidden="false" outlineLevel="0" max="14334" min="14334" style="559" width="1.11"/>
    <col collapsed="false" customWidth="true" hidden="false" outlineLevel="0" max="14335" min="14335" style="559" width="18.44"/>
    <col collapsed="false" customWidth="true" hidden="false" outlineLevel="0" max="14336" min="14336" style="559" width="40.11"/>
    <col collapsed="false" customWidth="true" hidden="true" outlineLevel="0" max="14339" min="14337" style="559" width="11.53"/>
    <col collapsed="false" customWidth="true" hidden="false" outlineLevel="0" max="14340" min="14340" style="559" width="16.11"/>
    <col collapsed="false" customWidth="true" hidden="false" outlineLevel="0" max="14349" min="14341" style="559" width="4.33"/>
    <col collapsed="false" customWidth="true" hidden="false" outlineLevel="0" max="14351" min="14350" style="559" width="2.67"/>
    <col collapsed="false" customWidth="true" hidden="true" outlineLevel="0" max="14361" min="14352" style="559" width="11.53"/>
    <col collapsed="false" customWidth="true" hidden="false" outlineLevel="0" max="14367" min="14362" style="559" width="2.67"/>
    <col collapsed="false" customWidth="false" hidden="false" outlineLevel="0" max="14589" min="14368" style="559" width="10.66"/>
    <col collapsed="false" customWidth="true" hidden="false" outlineLevel="0" max="14590" min="14590" style="559" width="1.11"/>
    <col collapsed="false" customWidth="true" hidden="false" outlineLevel="0" max="14591" min="14591" style="559" width="18.44"/>
    <col collapsed="false" customWidth="true" hidden="false" outlineLevel="0" max="14592" min="14592" style="559" width="40.11"/>
    <col collapsed="false" customWidth="true" hidden="true" outlineLevel="0" max="14595" min="14593" style="559" width="11.53"/>
    <col collapsed="false" customWidth="true" hidden="false" outlineLevel="0" max="14596" min="14596" style="559" width="16.11"/>
    <col collapsed="false" customWidth="true" hidden="false" outlineLevel="0" max="14605" min="14597" style="559" width="4.33"/>
    <col collapsed="false" customWidth="true" hidden="false" outlineLevel="0" max="14607" min="14606" style="559" width="2.67"/>
    <col collapsed="false" customWidth="true" hidden="true" outlineLevel="0" max="14617" min="14608" style="559" width="11.53"/>
    <col collapsed="false" customWidth="true" hidden="false" outlineLevel="0" max="14623" min="14618" style="559" width="2.67"/>
    <col collapsed="false" customWidth="false" hidden="false" outlineLevel="0" max="14845" min="14624" style="559" width="10.66"/>
    <col collapsed="false" customWidth="true" hidden="false" outlineLevel="0" max="14846" min="14846" style="559" width="1.11"/>
    <col collapsed="false" customWidth="true" hidden="false" outlineLevel="0" max="14847" min="14847" style="559" width="18.44"/>
    <col collapsed="false" customWidth="true" hidden="false" outlineLevel="0" max="14848" min="14848" style="559" width="40.11"/>
    <col collapsed="false" customWidth="true" hidden="true" outlineLevel="0" max="14851" min="14849" style="559" width="11.53"/>
    <col collapsed="false" customWidth="true" hidden="false" outlineLevel="0" max="14852" min="14852" style="559" width="16.11"/>
    <col collapsed="false" customWidth="true" hidden="false" outlineLevel="0" max="14861" min="14853" style="559" width="4.33"/>
    <col collapsed="false" customWidth="true" hidden="false" outlineLevel="0" max="14863" min="14862" style="559" width="2.67"/>
    <col collapsed="false" customWidth="true" hidden="true" outlineLevel="0" max="14873" min="14864" style="559" width="11.53"/>
    <col collapsed="false" customWidth="true" hidden="false" outlineLevel="0" max="14879" min="14874" style="559" width="2.67"/>
    <col collapsed="false" customWidth="false" hidden="false" outlineLevel="0" max="15101" min="14880" style="559" width="10.66"/>
    <col collapsed="false" customWidth="true" hidden="false" outlineLevel="0" max="15102" min="15102" style="559" width="1.11"/>
    <col collapsed="false" customWidth="true" hidden="false" outlineLevel="0" max="15103" min="15103" style="559" width="18.44"/>
    <col collapsed="false" customWidth="true" hidden="false" outlineLevel="0" max="15104" min="15104" style="559" width="40.11"/>
    <col collapsed="false" customWidth="true" hidden="true" outlineLevel="0" max="15107" min="15105" style="559" width="11.53"/>
    <col collapsed="false" customWidth="true" hidden="false" outlineLevel="0" max="15108" min="15108" style="559" width="16.11"/>
    <col collapsed="false" customWidth="true" hidden="false" outlineLevel="0" max="15117" min="15109" style="559" width="4.33"/>
    <col collapsed="false" customWidth="true" hidden="false" outlineLevel="0" max="15119" min="15118" style="559" width="2.67"/>
    <col collapsed="false" customWidth="true" hidden="true" outlineLevel="0" max="15129" min="15120" style="559" width="11.53"/>
    <col collapsed="false" customWidth="true" hidden="false" outlineLevel="0" max="15135" min="15130" style="559" width="2.67"/>
    <col collapsed="false" customWidth="false" hidden="false" outlineLevel="0" max="15357" min="15136" style="559" width="10.66"/>
    <col collapsed="false" customWidth="true" hidden="false" outlineLevel="0" max="15358" min="15358" style="559" width="1.11"/>
    <col collapsed="false" customWidth="true" hidden="false" outlineLevel="0" max="15359" min="15359" style="559" width="18.44"/>
    <col collapsed="false" customWidth="true" hidden="false" outlineLevel="0" max="15360" min="15360" style="559" width="40.11"/>
    <col collapsed="false" customWidth="true" hidden="true" outlineLevel="0" max="15363" min="15361" style="559" width="11.53"/>
    <col collapsed="false" customWidth="true" hidden="false" outlineLevel="0" max="15364" min="15364" style="559" width="16.11"/>
    <col collapsed="false" customWidth="true" hidden="false" outlineLevel="0" max="15373" min="15365" style="559" width="4.33"/>
    <col collapsed="false" customWidth="true" hidden="false" outlineLevel="0" max="15375" min="15374" style="559" width="2.67"/>
    <col collapsed="false" customWidth="true" hidden="true" outlineLevel="0" max="15385" min="15376" style="559" width="11.53"/>
    <col collapsed="false" customWidth="true" hidden="false" outlineLevel="0" max="15391" min="15386" style="559" width="2.67"/>
    <col collapsed="false" customWidth="false" hidden="false" outlineLevel="0" max="15613" min="15392" style="559" width="10.66"/>
    <col collapsed="false" customWidth="true" hidden="false" outlineLevel="0" max="15614" min="15614" style="559" width="1.11"/>
    <col collapsed="false" customWidth="true" hidden="false" outlineLevel="0" max="15615" min="15615" style="559" width="18.44"/>
    <col collapsed="false" customWidth="true" hidden="false" outlineLevel="0" max="15616" min="15616" style="559" width="40.11"/>
    <col collapsed="false" customWidth="true" hidden="true" outlineLevel="0" max="15619" min="15617" style="559" width="11.53"/>
    <col collapsed="false" customWidth="true" hidden="false" outlineLevel="0" max="15620" min="15620" style="559" width="16.11"/>
    <col collapsed="false" customWidth="true" hidden="false" outlineLevel="0" max="15629" min="15621" style="559" width="4.33"/>
    <col collapsed="false" customWidth="true" hidden="false" outlineLevel="0" max="15631" min="15630" style="559" width="2.67"/>
    <col collapsed="false" customWidth="true" hidden="true" outlineLevel="0" max="15641" min="15632" style="559" width="11.53"/>
    <col collapsed="false" customWidth="true" hidden="false" outlineLevel="0" max="15647" min="15642" style="559" width="2.67"/>
    <col collapsed="false" customWidth="false" hidden="false" outlineLevel="0" max="15869" min="15648" style="559" width="10.66"/>
    <col collapsed="false" customWidth="true" hidden="false" outlineLevel="0" max="15870" min="15870" style="559" width="1.11"/>
    <col collapsed="false" customWidth="true" hidden="false" outlineLevel="0" max="15871" min="15871" style="559" width="18.44"/>
    <col collapsed="false" customWidth="true" hidden="false" outlineLevel="0" max="15872" min="15872" style="559" width="40.11"/>
    <col collapsed="false" customWidth="true" hidden="true" outlineLevel="0" max="15875" min="15873" style="559" width="11.53"/>
    <col collapsed="false" customWidth="true" hidden="false" outlineLevel="0" max="15876" min="15876" style="559" width="16.11"/>
    <col collapsed="false" customWidth="true" hidden="false" outlineLevel="0" max="15885" min="15877" style="559" width="4.33"/>
    <col collapsed="false" customWidth="true" hidden="false" outlineLevel="0" max="15887" min="15886" style="559" width="2.67"/>
    <col collapsed="false" customWidth="true" hidden="true" outlineLevel="0" max="15897" min="15888" style="559" width="11.53"/>
    <col collapsed="false" customWidth="true" hidden="false" outlineLevel="0" max="15903" min="15898" style="559" width="2.67"/>
    <col collapsed="false" customWidth="false" hidden="false" outlineLevel="0" max="16125" min="15904" style="559" width="10.66"/>
    <col collapsed="false" customWidth="true" hidden="false" outlineLevel="0" max="16126" min="16126" style="559" width="1.11"/>
    <col collapsed="false" customWidth="true" hidden="false" outlineLevel="0" max="16127" min="16127" style="559" width="18.44"/>
    <col collapsed="false" customWidth="true" hidden="false" outlineLevel="0" max="16128" min="16128" style="559" width="40.11"/>
    <col collapsed="false" customWidth="true" hidden="true" outlineLevel="0" max="16131" min="16129" style="559" width="11.53"/>
    <col collapsed="false" customWidth="true" hidden="false" outlineLevel="0" max="16132" min="16132" style="559" width="16.11"/>
    <col collapsed="false" customWidth="true" hidden="false" outlineLevel="0" max="16141" min="16133" style="559" width="4.33"/>
    <col collapsed="false" customWidth="true" hidden="false" outlineLevel="0" max="16143" min="16142" style="559" width="2.67"/>
    <col collapsed="false" customWidth="true" hidden="true" outlineLevel="0" max="16153" min="16144" style="559" width="11.53"/>
    <col collapsed="false" customWidth="true" hidden="false" outlineLevel="0" max="16159" min="16154" style="559" width="2.67"/>
    <col collapsed="false" customWidth="false" hidden="false" outlineLevel="0" max="16384" min="16160" style="559" width="10.66"/>
  </cols>
  <sheetData>
    <row r="1" customFormat="false" ht="5.25" hidden="false" customHeight="true" outlineLevel="0" collapsed="false"/>
    <row r="2" s="560" customFormat="true" ht="18" hidden="false" customHeight="true" outlineLevel="0" collapsed="false">
      <c r="B2" s="561" t="s">
        <v>344</v>
      </c>
      <c r="C2" s="561"/>
      <c r="D2" s="561"/>
      <c r="E2" s="561"/>
      <c r="F2" s="561"/>
      <c r="G2" s="561"/>
      <c r="H2" s="561"/>
      <c r="I2" s="561"/>
      <c r="J2" s="561"/>
      <c r="K2" s="561"/>
      <c r="L2" s="561"/>
      <c r="M2" s="561"/>
      <c r="N2" s="561"/>
    </row>
    <row r="3" s="562" customFormat="true" ht="10.5" hidden="false" customHeight="true" outlineLevel="0" collapsed="false">
      <c r="B3" s="563"/>
      <c r="C3" s="563"/>
      <c r="D3" s="563"/>
      <c r="E3" s="563"/>
      <c r="F3" s="563"/>
      <c r="G3" s="563"/>
      <c r="H3" s="563"/>
      <c r="I3" s="563"/>
      <c r="J3" s="563"/>
      <c r="K3" s="563"/>
      <c r="L3" s="563"/>
      <c r="M3" s="563"/>
      <c r="N3" s="563"/>
      <c r="O3" s="563"/>
      <c r="P3" s="563"/>
      <c r="Q3" s="563"/>
      <c r="R3" s="563"/>
      <c r="S3" s="563"/>
      <c r="T3" s="563"/>
    </row>
    <row r="4" customFormat="false" ht="15" hidden="false" customHeight="true" outlineLevel="0" collapsed="false">
      <c r="B4" s="564" t="s">
        <v>345</v>
      </c>
      <c r="C4" s="565" t="str">
        <f aca="false">INFORMAÇÕES!Q5</f>
        <v>MUNICÍPIO DE CASTRO</v>
      </c>
      <c r="D4" s="565"/>
      <c r="E4" s="566"/>
      <c r="F4" s="567"/>
      <c r="G4" s="567"/>
      <c r="H4" s="567"/>
      <c r="I4" s="567"/>
      <c r="J4" s="568" t="s">
        <v>346</v>
      </c>
      <c r="K4" s="569" t="e">
        <f aca="false">'QCI PÓS-LICIT.'!F47</f>
        <v>#DIV/0!</v>
      </c>
      <c r="L4" s="569"/>
      <c r="M4" s="569"/>
      <c r="N4" s="569"/>
    </row>
    <row r="5" customFormat="false" ht="15" hidden="false" customHeight="true" outlineLevel="0" collapsed="false">
      <c r="B5" s="570" t="s">
        <v>347</v>
      </c>
      <c r="C5" s="571" t="n">
        <f aca="false">INFORMAÇÕES!Q16</f>
        <v>0</v>
      </c>
      <c r="D5" s="571"/>
      <c r="E5" s="572"/>
      <c r="J5" s="573" t="s">
        <v>348</v>
      </c>
      <c r="K5" s="574" t="e">
        <f aca="false">'QCI PÓS-LICIT.'!G47+'QCI PÓS-LICIT.'!H47</f>
        <v>#DIV/0!</v>
      </c>
      <c r="L5" s="574"/>
      <c r="M5" s="574"/>
      <c r="N5" s="574"/>
    </row>
    <row r="6" customFormat="false" ht="15" hidden="false" customHeight="true" outlineLevel="0" collapsed="false">
      <c r="B6" s="570" t="s">
        <v>349</v>
      </c>
      <c r="C6" s="571" t="str">
        <f aca="false">'ORÇ.GLOBAL REF.'!G6</f>
        <v/>
      </c>
      <c r="D6" s="571"/>
      <c r="E6" s="572"/>
      <c r="J6" s="573" t="s">
        <v>350</v>
      </c>
      <c r="K6" s="574" t="n">
        <f aca="false">'QCI PÓS-LICIT.'!I47</f>
        <v>0</v>
      </c>
      <c r="L6" s="574"/>
      <c r="M6" s="574"/>
      <c r="N6" s="574"/>
    </row>
    <row r="7" customFormat="false" ht="15" hidden="false" customHeight="true" outlineLevel="0" collapsed="false">
      <c r="B7" s="575" t="s">
        <v>351</v>
      </c>
      <c r="C7" s="576" t="str">
        <f aca="false">INFORMAÇÕES!Q6</f>
        <v>SUBSTITUIÇÃO TELHAS UBS SOCAVÃO</v>
      </c>
      <c r="D7" s="576"/>
      <c r="E7" s="577"/>
      <c r="F7" s="578"/>
      <c r="G7" s="578"/>
      <c r="H7" s="578"/>
      <c r="I7" s="578"/>
      <c r="J7" s="579" t="s">
        <v>352</v>
      </c>
      <c r="K7" s="580" t="e">
        <f aca="false">SUM(K4:N6)</f>
        <v>#DIV/0!</v>
      </c>
      <c r="L7" s="580"/>
      <c r="M7" s="580"/>
      <c r="N7" s="580"/>
    </row>
    <row r="8" customFormat="false" ht="10.5" hidden="false" customHeight="true" outlineLevel="0" collapsed="false"/>
    <row r="9" s="581" customFormat="true" ht="12" hidden="false" customHeight="true" outlineLevel="0" collapsed="false">
      <c r="B9" s="582"/>
      <c r="C9" s="583"/>
      <c r="D9" s="583"/>
      <c r="E9" s="584"/>
      <c r="F9" s="585" t="s">
        <v>353</v>
      </c>
      <c r="G9" s="585"/>
      <c r="H9" s="585"/>
      <c r="I9" s="585"/>
      <c r="J9" s="585"/>
      <c r="K9" s="585"/>
      <c r="L9" s="585"/>
      <c r="M9" s="585"/>
      <c r="N9" s="585"/>
    </row>
    <row r="10" s="581" customFormat="true" ht="12" hidden="false" customHeight="true" outlineLevel="0" collapsed="false">
      <c r="B10" s="586"/>
      <c r="C10" s="587"/>
      <c r="D10" s="587"/>
      <c r="E10" s="588"/>
      <c r="F10" s="583" t="s">
        <v>93</v>
      </c>
      <c r="G10" s="583"/>
      <c r="H10" s="583"/>
      <c r="I10" s="585" t="s">
        <v>354</v>
      </c>
      <c r="J10" s="585"/>
      <c r="K10" s="585"/>
      <c r="L10" s="585"/>
      <c r="M10" s="585"/>
      <c r="N10" s="585"/>
    </row>
    <row r="11" s="581" customFormat="true" ht="12" hidden="false" customHeight="true" outlineLevel="0" collapsed="false">
      <c r="B11" s="586"/>
      <c r="C11" s="587" t="s">
        <v>355</v>
      </c>
      <c r="D11" s="587"/>
      <c r="E11" s="589" t="s">
        <v>356</v>
      </c>
      <c r="F11" s="587" t="s">
        <v>357</v>
      </c>
      <c r="G11" s="587"/>
      <c r="H11" s="587"/>
      <c r="I11" s="583" t="s">
        <v>116</v>
      </c>
      <c r="J11" s="583"/>
      <c r="K11" s="583"/>
      <c r="L11" s="583" t="s">
        <v>116</v>
      </c>
      <c r="M11" s="583"/>
      <c r="N11" s="583"/>
    </row>
    <row r="12" s="581" customFormat="true" ht="12" hidden="false" customHeight="true" outlineLevel="0" collapsed="false">
      <c r="B12" s="590" t="s">
        <v>101</v>
      </c>
      <c r="C12" s="590" t="s">
        <v>193</v>
      </c>
      <c r="D12" s="590"/>
      <c r="E12" s="591" t="s">
        <v>358</v>
      </c>
      <c r="F12" s="592"/>
      <c r="G12" s="593"/>
      <c r="H12" s="594"/>
      <c r="I12" s="590" t="s">
        <v>359</v>
      </c>
      <c r="J12" s="590"/>
      <c r="K12" s="590"/>
      <c r="L12" s="590" t="s">
        <v>115</v>
      </c>
      <c r="M12" s="590"/>
      <c r="N12" s="590"/>
    </row>
    <row r="13" s="581" customFormat="true" ht="12" hidden="false" customHeight="false" outlineLevel="0" collapsed="false">
      <c r="B13" s="595" t="n">
        <v>1</v>
      </c>
      <c r="C13" s="596"/>
      <c r="D13" s="596"/>
      <c r="E13" s="597"/>
      <c r="F13" s="598" t="s">
        <v>360</v>
      </c>
      <c r="G13" s="599"/>
      <c r="H13" s="600" t="s">
        <v>361</v>
      </c>
      <c r="I13" s="601" t="s">
        <v>360</v>
      </c>
      <c r="J13" s="599"/>
      <c r="K13" s="600" t="s">
        <v>361</v>
      </c>
      <c r="L13" s="601" t="s">
        <v>360</v>
      </c>
      <c r="M13" s="599"/>
      <c r="N13" s="600" t="s">
        <v>361</v>
      </c>
      <c r="P13" s="602" t="s">
        <v>362</v>
      </c>
      <c r="Q13" s="602" t="n">
        <v>1</v>
      </c>
      <c r="R13" s="602" t="n">
        <v>2</v>
      </c>
      <c r="S13" s="602" t="n">
        <v>3</v>
      </c>
      <c r="T13" s="602" t="n">
        <v>4</v>
      </c>
      <c r="U13" s="602" t="n">
        <v>5</v>
      </c>
      <c r="V13" s="602" t="n">
        <v>6</v>
      </c>
      <c r="W13" s="602" t="n">
        <v>7</v>
      </c>
      <c r="X13" s="602" t="n">
        <v>8</v>
      </c>
      <c r="Y13" s="602" t="n">
        <v>9</v>
      </c>
    </row>
    <row r="14" s="581" customFormat="true" ht="12" hidden="false" customHeight="false" outlineLevel="0" collapsed="false">
      <c r="B14" s="595" t="n">
        <v>2</v>
      </c>
      <c r="C14" s="603"/>
      <c r="D14" s="603"/>
      <c r="E14" s="604"/>
      <c r="F14" s="605" t="s">
        <v>360</v>
      </c>
      <c r="G14" s="606"/>
      <c r="H14" s="607" t="s">
        <v>361</v>
      </c>
      <c r="I14" s="608" t="s">
        <v>360</v>
      </c>
      <c r="J14" s="606"/>
      <c r="K14" s="607" t="s">
        <v>361</v>
      </c>
      <c r="L14" s="608" t="s">
        <v>360</v>
      </c>
      <c r="M14" s="606"/>
      <c r="N14" s="607" t="s">
        <v>361</v>
      </c>
      <c r="P14" s="609"/>
      <c r="Q14" s="602" t="s">
        <v>8</v>
      </c>
    </row>
    <row r="15" s="581" customFormat="true" ht="12" hidden="false" customHeight="false" outlineLevel="0" collapsed="false">
      <c r="B15" s="595" t="n">
        <v>3</v>
      </c>
      <c r="C15" s="603"/>
      <c r="D15" s="603"/>
      <c r="E15" s="604"/>
      <c r="F15" s="605" t="s">
        <v>360</v>
      </c>
      <c r="G15" s="606"/>
      <c r="H15" s="607" t="s">
        <v>361</v>
      </c>
      <c r="I15" s="608" t="s">
        <v>360</v>
      </c>
      <c r="J15" s="606"/>
      <c r="K15" s="607" t="s">
        <v>361</v>
      </c>
      <c r="L15" s="608" t="s">
        <v>360</v>
      </c>
      <c r="M15" s="606"/>
      <c r="N15" s="607" t="s">
        <v>361</v>
      </c>
    </row>
    <row r="16" s="581" customFormat="true" ht="12" hidden="false" customHeight="false" outlineLevel="0" collapsed="false">
      <c r="B16" s="595" t="n">
        <v>4</v>
      </c>
      <c r="C16" s="603"/>
      <c r="D16" s="603"/>
      <c r="E16" s="604"/>
      <c r="F16" s="605" t="s">
        <v>360</v>
      </c>
      <c r="G16" s="606"/>
      <c r="H16" s="607" t="s">
        <v>361</v>
      </c>
      <c r="I16" s="608" t="s">
        <v>360</v>
      </c>
      <c r="J16" s="606"/>
      <c r="K16" s="607" t="s">
        <v>361</v>
      </c>
      <c r="L16" s="608" t="s">
        <v>360</v>
      </c>
      <c r="M16" s="606"/>
      <c r="N16" s="607" t="s">
        <v>361</v>
      </c>
    </row>
    <row r="17" s="581" customFormat="true" ht="12" hidden="false" customHeight="false" outlineLevel="0" collapsed="false">
      <c r="B17" s="595" t="n">
        <v>5</v>
      </c>
      <c r="C17" s="603"/>
      <c r="D17" s="603"/>
      <c r="E17" s="604"/>
      <c r="F17" s="605" t="s">
        <v>360</v>
      </c>
      <c r="G17" s="606"/>
      <c r="H17" s="607" t="s">
        <v>361</v>
      </c>
      <c r="I17" s="608" t="s">
        <v>360</v>
      </c>
      <c r="J17" s="606"/>
      <c r="K17" s="607" t="s">
        <v>361</v>
      </c>
      <c r="L17" s="608" t="s">
        <v>360</v>
      </c>
      <c r="M17" s="606"/>
      <c r="N17" s="607" t="s">
        <v>361</v>
      </c>
    </row>
    <row r="18" s="581" customFormat="true" ht="12" hidden="true" customHeight="false" outlineLevel="0" collapsed="false">
      <c r="B18" s="595" t="n">
        <v>6</v>
      </c>
      <c r="C18" s="603"/>
      <c r="D18" s="603"/>
      <c r="E18" s="604"/>
      <c r="F18" s="605" t="s">
        <v>360</v>
      </c>
      <c r="G18" s="606"/>
      <c r="H18" s="607" t="s">
        <v>361</v>
      </c>
      <c r="I18" s="608" t="s">
        <v>360</v>
      </c>
      <c r="J18" s="606"/>
      <c r="K18" s="607" t="s">
        <v>361</v>
      </c>
      <c r="L18" s="608" t="s">
        <v>360</v>
      </c>
      <c r="M18" s="606"/>
      <c r="N18" s="607" t="s">
        <v>361</v>
      </c>
    </row>
    <row r="19" s="581" customFormat="true" ht="12" hidden="true" customHeight="false" outlineLevel="0" collapsed="false">
      <c r="B19" s="595" t="n">
        <v>7</v>
      </c>
      <c r="C19" s="603"/>
      <c r="D19" s="603"/>
      <c r="E19" s="604"/>
      <c r="F19" s="605" t="s">
        <v>360</v>
      </c>
      <c r="G19" s="606"/>
      <c r="H19" s="607" t="s">
        <v>361</v>
      </c>
      <c r="I19" s="608" t="s">
        <v>360</v>
      </c>
      <c r="J19" s="606"/>
      <c r="K19" s="607" t="s">
        <v>361</v>
      </c>
      <c r="L19" s="608" t="s">
        <v>360</v>
      </c>
      <c r="M19" s="606"/>
      <c r="N19" s="607" t="s">
        <v>361</v>
      </c>
    </row>
    <row r="20" s="581" customFormat="true" ht="12" hidden="true" customHeight="false" outlineLevel="0" collapsed="false">
      <c r="B20" s="595" t="n">
        <v>8</v>
      </c>
      <c r="C20" s="603"/>
      <c r="D20" s="603"/>
      <c r="E20" s="604"/>
      <c r="F20" s="605" t="s">
        <v>360</v>
      </c>
      <c r="G20" s="606"/>
      <c r="H20" s="607" t="s">
        <v>361</v>
      </c>
      <c r="I20" s="608" t="s">
        <v>360</v>
      </c>
      <c r="J20" s="606"/>
      <c r="K20" s="607" t="s">
        <v>361</v>
      </c>
      <c r="L20" s="608" t="s">
        <v>360</v>
      </c>
      <c r="M20" s="606"/>
      <c r="N20" s="607" t="s">
        <v>361</v>
      </c>
    </row>
    <row r="21" s="581" customFormat="true" ht="12" hidden="true" customHeight="false" outlineLevel="0" collapsed="false">
      <c r="B21" s="595" t="n">
        <v>9</v>
      </c>
      <c r="C21" s="603"/>
      <c r="D21" s="603"/>
      <c r="E21" s="604"/>
      <c r="F21" s="605" t="s">
        <v>360</v>
      </c>
      <c r="G21" s="606"/>
      <c r="H21" s="607" t="s">
        <v>361</v>
      </c>
      <c r="I21" s="608" t="s">
        <v>360</v>
      </c>
      <c r="J21" s="606"/>
      <c r="K21" s="607" t="s">
        <v>361</v>
      </c>
      <c r="L21" s="608" t="s">
        <v>360</v>
      </c>
      <c r="M21" s="606"/>
      <c r="N21" s="607" t="s">
        <v>361</v>
      </c>
    </row>
    <row r="22" s="581" customFormat="true" ht="12" hidden="true" customHeight="false" outlineLevel="0" collapsed="false">
      <c r="B22" s="595" t="n">
        <v>10</v>
      </c>
      <c r="C22" s="603"/>
      <c r="D22" s="603"/>
      <c r="E22" s="604"/>
      <c r="F22" s="605" t="s">
        <v>360</v>
      </c>
      <c r="G22" s="606"/>
      <c r="H22" s="607" t="s">
        <v>361</v>
      </c>
      <c r="I22" s="608" t="s">
        <v>360</v>
      </c>
      <c r="J22" s="606"/>
      <c r="K22" s="607" t="s">
        <v>361</v>
      </c>
      <c r="L22" s="608" t="s">
        <v>360</v>
      </c>
      <c r="M22" s="606"/>
      <c r="N22" s="607" t="s">
        <v>361</v>
      </c>
    </row>
    <row r="23" s="581" customFormat="true" ht="12" hidden="true" customHeight="false" outlineLevel="0" collapsed="false">
      <c r="B23" s="595" t="n">
        <v>11</v>
      </c>
      <c r="C23" s="603"/>
      <c r="D23" s="603"/>
      <c r="E23" s="604"/>
      <c r="F23" s="605" t="s">
        <v>360</v>
      </c>
      <c r="G23" s="606"/>
      <c r="H23" s="607" t="s">
        <v>361</v>
      </c>
      <c r="I23" s="608" t="s">
        <v>360</v>
      </c>
      <c r="J23" s="606"/>
      <c r="K23" s="607" t="s">
        <v>361</v>
      </c>
      <c r="L23" s="608" t="s">
        <v>360</v>
      </c>
      <c r="M23" s="606"/>
      <c r="N23" s="607" t="s">
        <v>361</v>
      </c>
    </row>
    <row r="24" s="581" customFormat="true" ht="12" hidden="true" customHeight="false" outlineLevel="0" collapsed="false">
      <c r="B24" s="595" t="n">
        <v>12</v>
      </c>
      <c r="C24" s="603"/>
      <c r="D24" s="603"/>
      <c r="E24" s="604"/>
      <c r="F24" s="605" t="s">
        <v>360</v>
      </c>
      <c r="G24" s="606"/>
      <c r="H24" s="607" t="s">
        <v>361</v>
      </c>
      <c r="I24" s="608" t="s">
        <v>360</v>
      </c>
      <c r="J24" s="606"/>
      <c r="K24" s="607" t="s">
        <v>361</v>
      </c>
      <c r="L24" s="608" t="s">
        <v>360</v>
      </c>
      <c r="M24" s="606"/>
      <c r="N24" s="607" t="s">
        <v>361</v>
      </c>
    </row>
    <row r="25" s="581" customFormat="true" ht="12" hidden="true" customHeight="false" outlineLevel="0" collapsed="false">
      <c r="B25" s="595" t="n">
        <v>13</v>
      </c>
      <c r="C25" s="603"/>
      <c r="D25" s="603"/>
      <c r="E25" s="604"/>
      <c r="F25" s="605" t="s">
        <v>360</v>
      </c>
      <c r="G25" s="606"/>
      <c r="H25" s="607" t="s">
        <v>361</v>
      </c>
      <c r="I25" s="608" t="s">
        <v>360</v>
      </c>
      <c r="J25" s="606"/>
      <c r="K25" s="607" t="s">
        <v>361</v>
      </c>
      <c r="L25" s="608" t="s">
        <v>360</v>
      </c>
      <c r="M25" s="606"/>
      <c r="N25" s="607" t="s">
        <v>361</v>
      </c>
    </row>
    <row r="26" s="581" customFormat="true" ht="12" hidden="true" customHeight="false" outlineLevel="0" collapsed="false">
      <c r="B26" s="595" t="n">
        <v>14</v>
      </c>
      <c r="C26" s="603"/>
      <c r="D26" s="603"/>
      <c r="E26" s="604"/>
      <c r="F26" s="605" t="s">
        <v>360</v>
      </c>
      <c r="G26" s="606"/>
      <c r="H26" s="607" t="s">
        <v>361</v>
      </c>
      <c r="I26" s="608" t="s">
        <v>360</v>
      </c>
      <c r="J26" s="606"/>
      <c r="K26" s="607" t="s">
        <v>361</v>
      </c>
      <c r="L26" s="608" t="s">
        <v>360</v>
      </c>
      <c r="M26" s="606"/>
      <c r="N26" s="607" t="s">
        <v>361</v>
      </c>
    </row>
    <row r="27" s="581" customFormat="true" ht="12" hidden="true" customHeight="false" outlineLevel="0" collapsed="false">
      <c r="B27" s="595" t="n">
        <v>15</v>
      </c>
      <c r="C27" s="603"/>
      <c r="D27" s="603"/>
      <c r="E27" s="604"/>
      <c r="F27" s="605" t="s">
        <v>360</v>
      </c>
      <c r="G27" s="606"/>
      <c r="H27" s="607" t="s">
        <v>361</v>
      </c>
      <c r="I27" s="608" t="s">
        <v>360</v>
      </c>
      <c r="J27" s="606"/>
      <c r="K27" s="607" t="s">
        <v>361</v>
      </c>
      <c r="L27" s="608" t="s">
        <v>360</v>
      </c>
      <c r="M27" s="606"/>
      <c r="N27" s="607" t="s">
        <v>361</v>
      </c>
    </row>
    <row r="28" s="581" customFormat="true" ht="12" hidden="true" customHeight="false" outlineLevel="0" collapsed="false">
      <c r="B28" s="595" t="n">
        <v>16</v>
      </c>
      <c r="C28" s="603"/>
      <c r="D28" s="603"/>
      <c r="E28" s="604"/>
      <c r="F28" s="605" t="s">
        <v>360</v>
      </c>
      <c r="G28" s="606"/>
      <c r="H28" s="607" t="s">
        <v>361</v>
      </c>
      <c r="I28" s="608" t="s">
        <v>360</v>
      </c>
      <c r="J28" s="606"/>
      <c r="K28" s="607" t="s">
        <v>361</v>
      </c>
      <c r="L28" s="608" t="s">
        <v>360</v>
      </c>
      <c r="M28" s="606"/>
      <c r="N28" s="607" t="s">
        <v>361</v>
      </c>
    </row>
    <row r="29" s="581" customFormat="true" ht="12" hidden="true" customHeight="false" outlineLevel="0" collapsed="false">
      <c r="B29" s="595" t="n">
        <v>17</v>
      </c>
      <c r="C29" s="603"/>
      <c r="D29" s="603"/>
      <c r="E29" s="604"/>
      <c r="F29" s="605" t="s">
        <v>360</v>
      </c>
      <c r="G29" s="606"/>
      <c r="H29" s="607" t="s">
        <v>361</v>
      </c>
      <c r="I29" s="608" t="s">
        <v>360</v>
      </c>
      <c r="J29" s="606"/>
      <c r="K29" s="607" t="s">
        <v>361</v>
      </c>
      <c r="L29" s="608" t="s">
        <v>360</v>
      </c>
      <c r="M29" s="606"/>
      <c r="N29" s="607" t="s">
        <v>361</v>
      </c>
    </row>
    <row r="30" s="581" customFormat="true" ht="12" hidden="true" customHeight="false" outlineLevel="0" collapsed="false">
      <c r="B30" s="595" t="n">
        <v>18</v>
      </c>
      <c r="C30" s="603"/>
      <c r="D30" s="603"/>
      <c r="E30" s="604"/>
      <c r="F30" s="605" t="s">
        <v>360</v>
      </c>
      <c r="G30" s="606"/>
      <c r="H30" s="607" t="s">
        <v>361</v>
      </c>
      <c r="I30" s="608" t="s">
        <v>360</v>
      </c>
      <c r="J30" s="606"/>
      <c r="K30" s="607" t="s">
        <v>361</v>
      </c>
      <c r="L30" s="608" t="s">
        <v>360</v>
      </c>
      <c r="M30" s="606"/>
      <c r="N30" s="607" t="s">
        <v>361</v>
      </c>
    </row>
    <row r="31" s="581" customFormat="true" ht="12" hidden="true" customHeight="false" outlineLevel="0" collapsed="false">
      <c r="B31" s="595" t="n">
        <v>19</v>
      </c>
      <c r="C31" s="603"/>
      <c r="D31" s="603"/>
      <c r="E31" s="604"/>
      <c r="F31" s="605" t="s">
        <v>360</v>
      </c>
      <c r="G31" s="606"/>
      <c r="H31" s="607" t="s">
        <v>361</v>
      </c>
      <c r="I31" s="608" t="s">
        <v>360</v>
      </c>
      <c r="J31" s="606"/>
      <c r="K31" s="607" t="s">
        <v>361</v>
      </c>
      <c r="L31" s="608" t="s">
        <v>360</v>
      </c>
      <c r="M31" s="606"/>
      <c r="N31" s="607" t="s">
        <v>361</v>
      </c>
    </row>
    <row r="32" s="581" customFormat="true" ht="12" hidden="true" customHeight="false" outlineLevel="0" collapsed="false">
      <c r="B32" s="595" t="n">
        <v>20</v>
      </c>
      <c r="C32" s="603"/>
      <c r="D32" s="603"/>
      <c r="E32" s="604"/>
      <c r="F32" s="605" t="s">
        <v>360</v>
      </c>
      <c r="G32" s="606"/>
      <c r="H32" s="607" t="s">
        <v>361</v>
      </c>
      <c r="I32" s="608" t="s">
        <v>360</v>
      </c>
      <c r="J32" s="606"/>
      <c r="K32" s="607" t="s">
        <v>361</v>
      </c>
      <c r="L32" s="608" t="s">
        <v>360</v>
      </c>
      <c r="M32" s="606"/>
      <c r="N32" s="607" t="s">
        <v>361</v>
      </c>
    </row>
    <row r="33" s="581" customFormat="true" ht="12" hidden="true" customHeight="false" outlineLevel="0" collapsed="false">
      <c r="B33" s="595" t="n">
        <v>21</v>
      </c>
      <c r="C33" s="603"/>
      <c r="D33" s="603"/>
      <c r="E33" s="604"/>
      <c r="F33" s="605" t="s">
        <v>360</v>
      </c>
      <c r="G33" s="606"/>
      <c r="H33" s="607" t="s">
        <v>361</v>
      </c>
      <c r="I33" s="608" t="s">
        <v>360</v>
      </c>
      <c r="J33" s="606"/>
      <c r="K33" s="607" t="s">
        <v>361</v>
      </c>
      <c r="L33" s="608" t="s">
        <v>360</v>
      </c>
      <c r="M33" s="606"/>
      <c r="N33" s="607" t="s">
        <v>361</v>
      </c>
    </row>
    <row r="34" s="581" customFormat="true" ht="12" hidden="true" customHeight="false" outlineLevel="0" collapsed="false">
      <c r="B34" s="595" t="n">
        <v>22</v>
      </c>
      <c r="C34" s="603"/>
      <c r="D34" s="603"/>
      <c r="E34" s="604"/>
      <c r="F34" s="605" t="s">
        <v>360</v>
      </c>
      <c r="G34" s="606"/>
      <c r="H34" s="607" t="s">
        <v>361</v>
      </c>
      <c r="I34" s="608" t="s">
        <v>360</v>
      </c>
      <c r="J34" s="606"/>
      <c r="K34" s="607" t="s">
        <v>361</v>
      </c>
      <c r="L34" s="608" t="s">
        <v>360</v>
      </c>
      <c r="M34" s="606"/>
      <c r="N34" s="607" t="s">
        <v>361</v>
      </c>
    </row>
    <row r="35" s="581" customFormat="true" ht="12" hidden="true" customHeight="false" outlineLevel="0" collapsed="false">
      <c r="B35" s="595" t="n">
        <v>23</v>
      </c>
      <c r="C35" s="603"/>
      <c r="D35" s="603"/>
      <c r="E35" s="604"/>
      <c r="F35" s="605" t="s">
        <v>360</v>
      </c>
      <c r="G35" s="606"/>
      <c r="H35" s="607" t="s">
        <v>361</v>
      </c>
      <c r="I35" s="608" t="s">
        <v>360</v>
      </c>
      <c r="J35" s="606"/>
      <c r="K35" s="607" t="s">
        <v>361</v>
      </c>
      <c r="L35" s="608" t="s">
        <v>360</v>
      </c>
      <c r="M35" s="606"/>
      <c r="N35" s="607" t="s">
        <v>361</v>
      </c>
    </row>
    <row r="36" s="581" customFormat="true" ht="12" hidden="true" customHeight="false" outlineLevel="0" collapsed="false">
      <c r="B36" s="595" t="n">
        <v>24</v>
      </c>
      <c r="C36" s="603"/>
      <c r="D36" s="603"/>
      <c r="E36" s="604"/>
      <c r="F36" s="605" t="s">
        <v>360</v>
      </c>
      <c r="G36" s="606"/>
      <c r="H36" s="607" t="s">
        <v>361</v>
      </c>
      <c r="I36" s="608" t="s">
        <v>360</v>
      </c>
      <c r="J36" s="606"/>
      <c r="K36" s="607" t="s">
        <v>361</v>
      </c>
      <c r="L36" s="608" t="s">
        <v>360</v>
      </c>
      <c r="M36" s="606"/>
      <c r="N36" s="607" t="s">
        <v>361</v>
      </c>
    </row>
    <row r="37" s="581" customFormat="true" ht="12" hidden="true" customHeight="false" outlineLevel="0" collapsed="false">
      <c r="B37" s="595" t="n">
        <v>25</v>
      </c>
      <c r="C37" s="603"/>
      <c r="D37" s="603"/>
      <c r="E37" s="604"/>
      <c r="F37" s="605" t="s">
        <v>360</v>
      </c>
      <c r="G37" s="606"/>
      <c r="H37" s="607" t="s">
        <v>361</v>
      </c>
      <c r="I37" s="608" t="s">
        <v>360</v>
      </c>
      <c r="J37" s="606"/>
      <c r="K37" s="607" t="s">
        <v>361</v>
      </c>
      <c r="L37" s="608" t="s">
        <v>360</v>
      </c>
      <c r="M37" s="606"/>
      <c r="N37" s="607" t="s">
        <v>361</v>
      </c>
    </row>
    <row r="38" s="581" customFormat="true" ht="12" hidden="true" customHeight="false" outlineLevel="0" collapsed="false">
      <c r="B38" s="595" t="n">
        <v>26</v>
      </c>
      <c r="C38" s="603"/>
      <c r="D38" s="603"/>
      <c r="E38" s="604"/>
      <c r="F38" s="605" t="s">
        <v>360</v>
      </c>
      <c r="G38" s="606"/>
      <c r="H38" s="607" t="s">
        <v>361</v>
      </c>
      <c r="I38" s="608" t="s">
        <v>360</v>
      </c>
      <c r="J38" s="606"/>
      <c r="K38" s="607" t="s">
        <v>361</v>
      </c>
      <c r="L38" s="608" t="s">
        <v>360</v>
      </c>
      <c r="M38" s="606"/>
      <c r="N38" s="607" t="s">
        <v>361</v>
      </c>
    </row>
    <row r="39" s="581" customFormat="true" ht="12" hidden="true" customHeight="false" outlineLevel="0" collapsed="false">
      <c r="B39" s="595" t="n">
        <v>27</v>
      </c>
      <c r="C39" s="603"/>
      <c r="D39" s="603"/>
      <c r="E39" s="604"/>
      <c r="F39" s="605" t="s">
        <v>360</v>
      </c>
      <c r="G39" s="606"/>
      <c r="H39" s="607" t="s">
        <v>361</v>
      </c>
      <c r="I39" s="608" t="s">
        <v>360</v>
      </c>
      <c r="J39" s="606"/>
      <c r="K39" s="607" t="s">
        <v>361</v>
      </c>
      <c r="L39" s="608" t="s">
        <v>360</v>
      </c>
      <c r="M39" s="606"/>
      <c r="N39" s="607" t="s">
        <v>361</v>
      </c>
    </row>
    <row r="40" s="581" customFormat="true" ht="12" hidden="true" customHeight="false" outlineLevel="0" collapsed="false">
      <c r="B40" s="595" t="n">
        <v>28</v>
      </c>
      <c r="C40" s="603"/>
      <c r="D40" s="603"/>
      <c r="E40" s="604"/>
      <c r="F40" s="605" t="s">
        <v>360</v>
      </c>
      <c r="G40" s="606"/>
      <c r="H40" s="607" t="s">
        <v>361</v>
      </c>
      <c r="I40" s="608" t="s">
        <v>360</v>
      </c>
      <c r="J40" s="606"/>
      <c r="K40" s="607" t="s">
        <v>361</v>
      </c>
      <c r="L40" s="608" t="s">
        <v>360</v>
      </c>
      <c r="M40" s="606"/>
      <c r="N40" s="607" t="s">
        <v>361</v>
      </c>
    </row>
    <row r="41" s="581" customFormat="true" ht="12" hidden="true" customHeight="false" outlineLevel="0" collapsed="false">
      <c r="B41" s="595" t="n">
        <v>29</v>
      </c>
      <c r="C41" s="603"/>
      <c r="D41" s="603"/>
      <c r="E41" s="604"/>
      <c r="F41" s="605" t="s">
        <v>360</v>
      </c>
      <c r="G41" s="606"/>
      <c r="H41" s="607" t="s">
        <v>361</v>
      </c>
      <c r="I41" s="608" t="s">
        <v>360</v>
      </c>
      <c r="J41" s="606"/>
      <c r="K41" s="607" t="s">
        <v>361</v>
      </c>
      <c r="L41" s="608" t="s">
        <v>360</v>
      </c>
      <c r="M41" s="606"/>
      <c r="N41" s="607" t="s">
        <v>361</v>
      </c>
    </row>
    <row r="42" s="581" customFormat="true" ht="12" hidden="true" customHeight="false" outlineLevel="0" collapsed="false">
      <c r="B42" s="610" t="n">
        <v>30</v>
      </c>
      <c r="C42" s="611"/>
      <c r="D42" s="611"/>
      <c r="E42" s="612"/>
      <c r="F42" s="613" t="s">
        <v>360</v>
      </c>
      <c r="G42" s="614"/>
      <c r="H42" s="615" t="s">
        <v>361</v>
      </c>
      <c r="I42" s="616" t="s">
        <v>360</v>
      </c>
      <c r="J42" s="614"/>
      <c r="K42" s="615" t="s">
        <v>361</v>
      </c>
      <c r="L42" s="616" t="s">
        <v>360</v>
      </c>
      <c r="M42" s="614"/>
      <c r="N42" s="615" t="s">
        <v>361</v>
      </c>
    </row>
    <row r="43" s="581" customFormat="true" ht="4.5" hidden="false" customHeight="true" outlineLevel="0" collapsed="false">
      <c r="B43" s="617"/>
      <c r="C43" s="618"/>
      <c r="D43" s="619"/>
      <c r="E43" s="619"/>
      <c r="F43" s="620"/>
      <c r="G43" s="591"/>
      <c r="H43" s="618"/>
      <c r="I43" s="620"/>
      <c r="J43" s="591"/>
      <c r="K43" s="618"/>
      <c r="L43" s="620"/>
      <c r="M43" s="591"/>
      <c r="N43" s="621"/>
    </row>
    <row r="44" customFormat="false" ht="7.5" hidden="false" customHeight="true" outlineLevel="0" collapsed="false">
      <c r="B44" s="622"/>
      <c r="C44" s="622"/>
    </row>
    <row r="46" customFormat="false" ht="12" hidden="false" customHeight="true" outlineLevel="0" collapsed="false">
      <c r="B46" s="623"/>
      <c r="C46" s="623"/>
      <c r="E46" s="624" t="n">
        <f aca="false">'QCI PÓS-LICIT.'!H56</f>
        <v>0</v>
      </c>
      <c r="F46" s="624"/>
      <c r="G46" s="624"/>
      <c r="H46" s="624"/>
      <c r="I46" s="624"/>
      <c r="J46" s="624"/>
      <c r="K46" s="624"/>
      <c r="L46" s="624"/>
      <c r="M46" s="624"/>
      <c r="N46" s="624"/>
    </row>
    <row r="47" customFormat="false" ht="12" hidden="false" customHeight="true" outlineLevel="0" collapsed="false">
      <c r="B47" s="625" t="s">
        <v>363</v>
      </c>
      <c r="C47" s="625"/>
      <c r="D47" s="626"/>
      <c r="E47" s="626" t="s">
        <v>364</v>
      </c>
    </row>
  </sheetData>
  <sheetProtection sheet="true" password="fe9a" objects="true" scenarios="true"/>
  <mergeCells count="53">
    <mergeCell ref="B2:N2"/>
    <mergeCell ref="C4:D4"/>
    <mergeCell ref="K4:N4"/>
    <mergeCell ref="C5:D5"/>
    <mergeCell ref="K5:N5"/>
    <mergeCell ref="C6:D6"/>
    <mergeCell ref="K6:N6"/>
    <mergeCell ref="C7:D7"/>
    <mergeCell ref="K7:N7"/>
    <mergeCell ref="C9:D9"/>
    <mergeCell ref="F9:N9"/>
    <mergeCell ref="C10:D10"/>
    <mergeCell ref="F10:H10"/>
    <mergeCell ref="I10:N10"/>
    <mergeCell ref="C11:D11"/>
    <mergeCell ref="F11:H11"/>
    <mergeCell ref="I11:K11"/>
    <mergeCell ref="L11:N11"/>
    <mergeCell ref="C12:D12"/>
    <mergeCell ref="I12:K12"/>
    <mergeCell ref="L12:N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B46:C46"/>
    <mergeCell ref="E46:N46"/>
  </mergeCells>
  <conditionalFormatting sqref="F13:N42">
    <cfRule type="expression" priority="2" aboveAverage="0" equalAverage="0" bottom="0" percent="0" rank="0" text="" dxfId="164">
      <formula>OR(AND($G13&lt;&gt;"",$J13&lt;&gt;""),AND($G13&lt;&gt;"",$M13&lt;&gt;""),AND($J13&lt;&gt;"",$M13&lt;&gt;""))</formula>
    </cfRule>
  </conditionalFormatting>
  <conditionalFormatting sqref="G13:G42 J13:J42 M13:M42 C4:C7 K4:K7 C13:C30 D14:D30 E14:E42 C31:D42 E46:N46">
    <cfRule type="cellIs" priority="3" operator="notEqual" aboveAverage="0" equalAverage="0" bottom="0" percent="0" rank="0" text="" dxfId="165">
      <formula>0</formula>
    </cfRule>
  </conditionalFormatting>
  <conditionalFormatting sqref="E13">
    <cfRule type="cellIs" priority="4" operator="notEqual" aboveAverage="0" equalAverage="0" bottom="0" percent="0" rank="0" text="" dxfId="166">
      <formula>0</formula>
    </cfRule>
  </conditionalFormatting>
  <dataValidations count="2">
    <dataValidation allowBlank="true" errorStyle="stop" operator="between" showDropDown="false" showErrorMessage="true" showInputMessage="false" sqref="G13:G42 J13:J42 M13:M42 JB13:JB42 JE13:JE42 JH13:JH42 SX13:SX42 TA13:TA42 TD13:TD42 ACT13:ACT42 ACW13:ACW42 ACZ13:ACZ42 AMP13:AMP42 AMS13:AMS42 AMV13:AMV42 AWL13:AWL42 AWO13:AWO42 AWR13:AWR42 BGH13:BGH42 BGK13:BGK42 BGN13:BGN42 BQD13:BQD42 BQG13:BQG42 BQJ13:BQJ42 BZZ13:BZZ42 CAC13:CAC42 CAF13:CAF42 CJV13:CJV42 CJY13:CJY42 CKB13:CKB42 CTR13:CTR42 CTU13:CTU42 CTX13:CTX42 DDN13:DDN42 DDQ13:DDQ42 DDT13:DDT42 DNJ13:DNJ42 DNM13:DNM42 DNP13:DNP42 DXF13:DXF42 DXI13:DXI42 DXL13:DXL42 EHB13:EHB42 EHE13:EHE42 EHH13:EHH42 EQX13:EQX42 ERA13:ERA42 ERD13:ERD42 FAT13:FAT42 FAW13:FAW42 FAZ13:FAZ42 FKP13:FKP42 FKS13:FKS42 FKV13:FKV42 FUL13:FUL42 FUO13:FUO42 FUR13:FUR42 GEH13:GEH42 GEK13:GEK42 GEN13:GEN42 GOD13:GOD42 GOG13:GOG42 GOJ13:GOJ42 GXZ13:GXZ42 GYC13:GYC42 GYF13:GYF42 HHV13:HHV42 HHY13:HHY42 HIB13:HIB42 HRR13:HRR42 HRU13:HRU42 HRX13:HRX42 IBN13:IBN42 IBQ13:IBQ42 IBT13:IBT42 ILJ13:ILJ42 ILM13:ILM42 ILP13:ILP42 IVF13:IVF42 IVI13:IVI42 IVL13:IVL42 JFB13:JFB42 JFE13:JFE42 JFH13:JFH42 JOX13:JOX42 JPA13:JPA42 JPD13:JPD42 JYT13:JYT42 JYW13:JYW42 JYZ13:JYZ42 KIP13:KIP42 KIS13:KIS42 KIV13:KIV42 KSL13:KSL42 KSO13:KSO42 KSR13:KSR42 LCH13:LCH42 LCK13:LCK42 LCN13:LCN42 LMD13:LMD42 LMG13:LMG42 LMJ13:LMJ42 LVZ13:LVZ42 LWC13:LWC42 LWF13:LWF42 MFV13:MFV42 MFY13:MFY42 MGB13:MGB42 MPR13:MPR42 MPU13:MPU42 MPX13:MPX42 MZN13:MZN42 MZQ13:MZQ42 MZT13:MZT42 NJJ13:NJJ42 NJM13:NJM42 NJP13:NJP42 NTF13:NTF42 NTI13:NTI42 NTL13:NTL42 ODB13:ODB42 ODE13:ODE42 ODH13:ODH42 OMX13:OMX42 ONA13:ONA42 OND13:OND42 OWT13:OWT42 OWW13:OWW42 OWZ13:OWZ42 PGP13:PGP42 PGS13:PGS42 PGV13:PGV42 PQL13:PQL42 PQO13:PQO42 PQR13:PQR42 QAH13:QAH42 QAK13:QAK42 QAN13:QAN42 QKD13:QKD42 QKG13:QKG42 QKJ13:QKJ42 QTZ13:QTZ42 QUC13:QUC42 QUF13:QUF42 RDV13:RDV42 RDY13:RDY42 REB13:REB42 RNR13:RNR42 RNU13:RNU42 RNX13:RNX42 RXN13:RXN42 RXQ13:RXQ42 RXT13:RXT42 SHJ13:SHJ42 SHM13:SHM42 SHP13:SHP42 SRF13:SRF42 SRI13:SRI42 SRL13:SRL42 TBB13:TBB42 TBE13:TBE42 TBH13:TBH42 TKX13:TKX42 TLA13:TLA42 TLD13:TLD42 TUT13:TUT42 TUW13:TUW42 TUZ13:TUZ42 UEP13:UEP42 UES13:UES42 UEV13:UEV42 UOL13:UOL42 UOO13:UOO42 UOR13:UOR42 UYH13:UYH42 UYK13:UYK42 UYN13:UYN42 VID13:VID42 VIG13:VIG42 VIJ13:VIJ42 VRZ13:VRZ42 VSC13:VSC42 VSF13:VSF42 WBV13:WBV42 WBY13:WBY42 WCB13:WCB42 WLR13:WLR42 WLU13:WLU42 WLX13:WLX42 WVN13:WVN42 WVQ13:WVQ42 WVT13:WVT42" type="list">
      <formula1>$P$14:$Q$14</formula1>
      <formula2>0</formula2>
    </dataValidation>
    <dataValidation allowBlank="true" errorStyle="stop" operator="between" showDropDown="false" showErrorMessage="false" showInputMessage="false" sqref="E13:E42 IZ13:IZ42 SV13:SV42 ACR13:ACR42 AMN13:AMN42 AWJ13:AWJ42 BGF13:BGF42 BQB13:BQB42 BZX13:BZX42 CJT13:CJT42 CTP13:CTP42 DDL13:DDL42 DNH13:DNH42 DXD13:DXD42 EGZ13:EGZ42 EQV13:EQV42 FAR13:FAR42 FKN13:FKN42 FUJ13:FUJ42 GEF13:GEF42 GOB13:GOB42 GXX13:GXX42 HHT13:HHT42 HRP13:HRP42 IBL13:IBL42 ILH13:ILH42 IVD13:IVD42 JEZ13:JEZ42 JOV13:JOV42 JYR13:JYR42 KIN13:KIN42 KSJ13:KSJ42 LCF13:LCF42 LMB13:LMB42 LVX13:LVX42 MFT13:MFT42 MPP13:MPP42 MZL13:MZL42 NJH13:NJH42 NTD13:NTD42 OCZ13:OCZ42 OMV13:OMV42 OWR13:OWR42 PGN13:PGN42 PQJ13:PQJ42 QAF13:QAF42 QKB13:QKB42 QTX13:QTX42 RDT13:RDT42 RNP13:RNP42 RXL13:RXL42 SHH13:SHH42 SRD13:SRD42 TAZ13:TAZ42 TKV13:TKV42 TUR13:TUR42 UEN13:UEN42 UOJ13:UOJ42 UYF13:UYF42 VIB13:VIB42 VRX13:VRX42 WBT13:WBT42 WLP13:WLP42 WVL13:WVL42" type="list">
      <formula1>$P$13:$Y$13</formula1>
      <formula2>0</formula2>
    </dataValidation>
  </dataValidations>
  <printOptions headings="false" gridLines="false" gridLinesSet="true" horizontalCentered="true" verticalCentered="false"/>
  <pageMargins left="0.7875" right="0.7875" top="0.984027777777778" bottom="0.7875" header="0.511811023622047" footer="0"/>
  <pageSetup paperSize="9" scale="100" fitToWidth="1" fitToHeight="1" pageOrder="downThenOver" orientation="landscape" blackAndWhite="false" draft="false" cellComments="none" horizontalDpi="300" verticalDpi="300" copies="1"/>
  <headerFooter differentFirst="false" differentOddEven="false">
    <oddHeader/>
    <oddFooter>&amp;R&amp;8Versão jul/2016</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J102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C2" activeCellId="0" sqref="C2"/>
    </sheetView>
  </sheetViews>
  <sheetFormatPr defaultColWidth="9.109375" defaultRowHeight="14.25" zeroHeight="false" outlineLevelRow="0" outlineLevelCol="0"/>
  <cols>
    <col collapsed="false" customWidth="true" hidden="false" outlineLevel="0" max="1" min="1" style="83" width="3"/>
    <col collapsed="false" customWidth="true" hidden="false" outlineLevel="0" max="2" min="2" style="84" width="11.56"/>
    <col collapsed="false" customWidth="true" hidden="false" outlineLevel="0" max="3" min="3" style="84" width="54.33"/>
    <col collapsed="false" customWidth="true" hidden="false" outlineLevel="0" max="4" min="4" style="84" width="4.11"/>
    <col collapsed="false" customWidth="true" hidden="false" outlineLevel="0" max="5" min="5" style="84" width="7.67"/>
    <col collapsed="false" customWidth="true" hidden="false" outlineLevel="0" max="6" min="6" style="85" width="8.11"/>
    <col collapsed="false" customWidth="true" hidden="false" outlineLevel="0" max="7" min="7" style="85" width="10"/>
    <col collapsed="false" customWidth="true" hidden="false" outlineLevel="0" max="8" min="8" style="85" width="7.67"/>
    <col collapsed="false" customWidth="true" hidden="false" outlineLevel="0" max="9" min="9" style="85" width="8.11"/>
    <col collapsed="false" customWidth="true" hidden="false" outlineLevel="0" max="10" min="10" style="85" width="10"/>
    <col collapsed="false" customWidth="true" hidden="false" outlineLevel="0" max="11" min="11" style="85" width="7.67"/>
    <col collapsed="false" customWidth="true" hidden="false" outlineLevel="0" max="12" min="12" style="85" width="10"/>
    <col collapsed="false" customWidth="true" hidden="false" outlineLevel="0" max="14" min="13" style="85" width="5.33"/>
    <col collapsed="false" customWidth="true" hidden="false" outlineLevel="0" max="15" min="15" style="84" width="17.11"/>
    <col collapsed="false" customWidth="true" hidden="true" outlineLevel="0" max="16" min="16" style="84" width="10.66"/>
    <col collapsed="false" customWidth="true" hidden="false" outlineLevel="0" max="17" min="17" style="86" width="7.11"/>
    <col collapsed="false" customWidth="true" hidden="false" outlineLevel="0" max="18" min="18" style="87" width="5.66"/>
    <col collapsed="false" customWidth="true" hidden="false" outlineLevel="0" max="19" min="19" style="87" width="17.11"/>
    <col collapsed="false" customWidth="true" hidden="false" outlineLevel="0" max="20" min="20" style="87" width="87.44"/>
    <col collapsed="false" customWidth="true" hidden="false" outlineLevel="0" max="21" min="21" style="87" width="6.56"/>
    <col collapsed="false" customWidth="true" hidden="false" outlineLevel="0" max="26" min="22" style="87" width="11"/>
    <col collapsed="false" customWidth="true" hidden="false" outlineLevel="0" max="27" min="27" style="86" width="12.11"/>
    <col collapsed="false" customWidth="true" hidden="false" outlineLevel="0" max="28" min="28" style="88" width="12.11"/>
    <col collapsed="false" customWidth="true" hidden="true" outlineLevel="0" max="29" min="29" style="88" width="20.11"/>
    <col collapsed="false" customWidth="true" hidden="true" outlineLevel="0" max="30" min="30" style="88" width="14.33"/>
    <col collapsed="false" customWidth="true" hidden="true" outlineLevel="0" max="31" min="31" style="88" width="35.11"/>
    <col collapsed="false" customWidth="true" hidden="true" outlineLevel="0" max="32" min="32" style="88" width="32.67"/>
    <col collapsed="false" customWidth="true" hidden="true" outlineLevel="0" max="34" min="33" style="86" width="12.11"/>
    <col collapsed="false" customWidth="false" hidden="true" outlineLevel="0" max="43" min="35" style="86" width="9.11"/>
    <col collapsed="false" customWidth="false" hidden="false" outlineLevel="0" max="16384" min="44" style="86" width="9.11"/>
  </cols>
  <sheetData>
    <row r="1" s="91" customFormat="true" ht="27" hidden="false" customHeight="true" outlineLevel="0" collapsed="false">
      <c r="A1" s="89"/>
      <c r="B1" s="90"/>
      <c r="E1" s="627" t="s">
        <v>365</v>
      </c>
      <c r="F1" s="93"/>
      <c r="O1" s="90"/>
      <c r="P1" s="90"/>
      <c r="Q1" s="628"/>
      <c r="R1" s="87"/>
      <c r="S1" s="87"/>
      <c r="T1" s="87"/>
      <c r="U1" s="87"/>
      <c r="V1" s="87"/>
      <c r="W1" s="87"/>
    </row>
    <row r="2" s="102" customFormat="true" ht="20.25" hidden="false" customHeight="true" outlineLevel="0" collapsed="false">
      <c r="A2" s="95"/>
      <c r="B2" s="96" t="s">
        <v>366</v>
      </c>
      <c r="C2" s="629" t="n">
        <f aca="false">'ORÇ.GLOBAL P CAIXA'!P2</f>
        <v>0</v>
      </c>
      <c r="D2" s="98" t="str">
        <f aca="false">IF(AND('BDI REF.'!K5=0,'BDI REF.'!K6=0),'BDI REF.'!N3,IF('BDI REF.'!N20&lt;&gt;0,(CONCATENATE("* BDI COM Desoneração: ",'BDI REF.'!N1,'BDI REF.'!N2,'BDI REF.'!N3)),(CONCATENATE("* BDI SEM Desoneração: ",'BDI REF.'!N1,'BDI REF.'!N2,'BDI REF.'!N3))))</f>
        <v>* BDI SEM Desoneração: </v>
      </c>
      <c r="E2" s="98"/>
      <c r="F2" s="98"/>
      <c r="G2" s="98"/>
      <c r="H2" s="98"/>
      <c r="I2" s="98"/>
      <c r="J2" s="98"/>
      <c r="K2" s="98"/>
      <c r="L2" s="98"/>
      <c r="M2" s="98"/>
      <c r="N2" s="98"/>
      <c r="O2" s="98"/>
      <c r="P2" s="99"/>
      <c r="Q2" s="628"/>
      <c r="R2" s="91"/>
      <c r="S2" s="91"/>
      <c r="T2" s="91"/>
      <c r="U2" s="91"/>
      <c r="V2" s="91"/>
      <c r="W2" s="91"/>
    </row>
    <row r="3" s="102" customFormat="true" ht="6" hidden="false" customHeight="true" outlineLevel="0" collapsed="false">
      <c r="A3" s="95"/>
      <c r="B3" s="103"/>
      <c r="C3" s="103"/>
      <c r="D3" s="103"/>
      <c r="E3" s="103"/>
      <c r="F3" s="104"/>
      <c r="G3" s="105"/>
      <c r="H3" s="105"/>
      <c r="I3" s="105"/>
      <c r="J3" s="105"/>
      <c r="K3" s="105"/>
      <c r="L3" s="105"/>
      <c r="M3" s="105"/>
      <c r="N3" s="105"/>
      <c r="O3" s="103"/>
      <c r="P3" s="103"/>
      <c r="Q3" s="106"/>
      <c r="R3" s="91"/>
      <c r="S3" s="91"/>
      <c r="T3" s="91"/>
      <c r="U3" s="91"/>
      <c r="V3" s="91"/>
      <c r="W3" s="91"/>
    </row>
    <row r="4" s="102" customFormat="true" ht="11.25" hidden="false" customHeight="true" outlineLevel="0" collapsed="false">
      <c r="A4" s="95"/>
      <c r="B4" s="107" t="s">
        <v>95</v>
      </c>
      <c r="C4" s="108" t="str">
        <f aca="false">INFORMAÇÕES!Q5</f>
        <v>MUNICÍPIO DE CASTRO</v>
      </c>
      <c r="D4" s="107" t="s">
        <v>96</v>
      </c>
      <c r="E4" s="109"/>
      <c r="F4" s="110"/>
      <c r="G4" s="111" t="n">
        <f aca="false">'ORÇ.GLOBAL P CAIXA'!P4</f>
        <v>45414</v>
      </c>
      <c r="H4" s="630" t="str">
        <f aca="false">IF(L4=0,"Preencha a data base do orçamento reprogr. &gt;&gt;","Data base do orçamento reprogramado:")</f>
        <v>Preencha a data base do orçamento reprogr. &gt;&gt;</v>
      </c>
      <c r="I4" s="109"/>
      <c r="J4" s="109"/>
      <c r="K4" s="109"/>
      <c r="L4" s="631"/>
      <c r="O4" s="114" t="s">
        <v>97</v>
      </c>
      <c r="P4" s="115"/>
      <c r="Q4" s="106"/>
      <c r="R4" s="91"/>
      <c r="S4" s="91"/>
      <c r="T4" s="91"/>
      <c r="U4" s="91"/>
      <c r="V4" s="91"/>
      <c r="W4" s="91"/>
    </row>
    <row r="5" s="102" customFormat="true" ht="6" hidden="false" customHeight="true" outlineLevel="0" collapsed="false">
      <c r="A5" s="95"/>
      <c r="B5" s="103"/>
      <c r="C5" s="103"/>
      <c r="D5" s="103"/>
      <c r="F5" s="104"/>
      <c r="G5" s="103"/>
      <c r="H5" s="103"/>
      <c r="I5" s="103"/>
      <c r="J5" s="103"/>
      <c r="K5" s="103"/>
      <c r="L5" s="103"/>
      <c r="O5" s="118"/>
      <c r="P5" s="115"/>
      <c r="Q5" s="106"/>
      <c r="R5" s="91"/>
      <c r="S5" s="91"/>
      <c r="T5" s="91"/>
      <c r="U5" s="91"/>
      <c r="V5" s="91"/>
      <c r="W5" s="91"/>
    </row>
    <row r="6" s="102" customFormat="true" ht="11.25" hidden="false" customHeight="true" outlineLevel="0" collapsed="false">
      <c r="A6" s="95"/>
      <c r="B6" s="107" t="s">
        <v>98</v>
      </c>
      <c r="C6" s="108" t="str">
        <f aca="false">IF(INFORMAÇÕES!Q16&gt;0,INFORMAÇÕES!Q16,"")</f>
        <v/>
      </c>
      <c r="D6" s="107" t="s">
        <v>99</v>
      </c>
      <c r="E6" s="109"/>
      <c r="F6" s="108" t="str">
        <f aca="false">IF(INFORMAÇÕES!Q7&gt;0,CONCATENATE(INFORMAÇÕES!Q7,"/",INFORMAÇÕES!Q10,"/",INFORMAÇÕES!Q15),"")</f>
        <v/>
      </c>
      <c r="G6" s="119"/>
      <c r="H6" s="630" t="str">
        <f aca="false">IF(L6=0,"Preencha a data atualizada do orçamento  &gt;&gt;","Data do orçamento reprogramado:")</f>
        <v>Preencha a data atualizada do orçamento  &gt;&gt;</v>
      </c>
      <c r="I6" s="109"/>
      <c r="J6" s="109"/>
      <c r="K6" s="109"/>
      <c r="L6" s="632"/>
      <c r="O6" s="122" t="str">
        <f aca="false">CONCATENATE('BDI REF.'!M33,"% (hora)")</f>
        <v>117,57% (hora)</v>
      </c>
      <c r="P6" s="115"/>
      <c r="Q6" s="106"/>
      <c r="R6" s="91"/>
      <c r="S6" s="91"/>
      <c r="T6" s="91"/>
      <c r="U6" s="91"/>
      <c r="V6" s="91"/>
      <c r="W6" s="91"/>
    </row>
    <row r="7" s="102" customFormat="true" ht="6" hidden="false" customHeight="true" outlineLevel="0" collapsed="false">
      <c r="A7" s="95"/>
      <c r="B7" s="103"/>
      <c r="C7" s="103"/>
      <c r="D7" s="103"/>
      <c r="E7" s="103"/>
      <c r="F7" s="104"/>
      <c r="G7" s="105"/>
      <c r="H7" s="105"/>
      <c r="I7" s="105"/>
      <c r="J7" s="105"/>
      <c r="K7" s="105"/>
      <c r="L7" s="105"/>
      <c r="O7" s="125"/>
      <c r="P7" s="115"/>
      <c r="Q7" s="106"/>
      <c r="R7" s="91"/>
      <c r="S7" s="91"/>
      <c r="T7" s="91"/>
      <c r="U7" s="91"/>
      <c r="V7" s="91"/>
      <c r="W7" s="91"/>
    </row>
    <row r="8" s="102" customFormat="true" ht="11.25" hidden="false" customHeight="true" outlineLevel="0" collapsed="false">
      <c r="A8" s="95"/>
      <c r="B8" s="107" t="s">
        <v>100</v>
      </c>
      <c r="C8" s="126" t="str">
        <f aca="false">IF(INFORMAÇÕES!Q6="","PREENCHA O NOME DA OBRA NA GUIA 'INFORMAÇÕES'",INFORMAÇÕES!Q6)</f>
        <v>SUBSTITUIÇÃO TELHAS UBS SOCAVÃO</v>
      </c>
      <c r="D8" s="127"/>
      <c r="E8" s="127"/>
      <c r="F8" s="127"/>
      <c r="G8" s="127"/>
      <c r="H8" s="127"/>
      <c r="I8" s="127"/>
      <c r="J8" s="127"/>
      <c r="K8" s="127"/>
      <c r="L8" s="129"/>
      <c r="O8" s="130" t="str">
        <f aca="false">CONCATENATE('BDI REF.'!M37,"% (mês)")</f>
        <v>74,17% (mês)</v>
      </c>
      <c r="P8" s="115"/>
      <c r="Q8" s="106"/>
    </row>
    <row r="9" s="102" customFormat="true" ht="6" hidden="false" customHeight="true" outlineLevel="0" collapsed="false">
      <c r="A9" s="95"/>
      <c r="B9" s="103"/>
      <c r="C9" s="103"/>
      <c r="D9" s="103"/>
      <c r="E9" s="103"/>
      <c r="F9" s="104"/>
      <c r="G9" s="105"/>
      <c r="H9" s="105"/>
      <c r="I9" s="105"/>
      <c r="J9" s="105"/>
      <c r="K9" s="105"/>
      <c r="L9" s="105"/>
      <c r="M9" s="105"/>
      <c r="N9" s="105"/>
      <c r="O9" s="103"/>
      <c r="P9" s="103"/>
    </row>
    <row r="10" s="102" customFormat="true" ht="14.25" hidden="false" customHeight="true" outlineLevel="0" collapsed="false">
      <c r="A10" s="95"/>
      <c r="B10" s="103"/>
      <c r="C10" s="103"/>
      <c r="D10" s="103"/>
      <c r="E10" s="633" t="s">
        <v>367</v>
      </c>
      <c r="F10" s="633"/>
      <c r="G10" s="633"/>
      <c r="H10" s="633" t="s">
        <v>368</v>
      </c>
      <c r="I10" s="633"/>
      <c r="J10" s="633"/>
      <c r="K10" s="634" t="s">
        <v>369</v>
      </c>
      <c r="L10" s="634"/>
      <c r="M10" s="105"/>
      <c r="N10" s="105"/>
      <c r="O10" s="103"/>
      <c r="P10" s="103"/>
    </row>
    <row r="11" s="102" customFormat="true" ht="14.25" hidden="false" customHeight="false" outlineLevel="0" collapsed="false">
      <c r="A11" s="95"/>
      <c r="B11" s="131" t="s">
        <v>101</v>
      </c>
      <c r="C11" s="132" t="s">
        <v>102</v>
      </c>
      <c r="D11" s="635" t="s">
        <v>103</v>
      </c>
      <c r="E11" s="636" t="s">
        <v>104</v>
      </c>
      <c r="F11" s="637" t="n">
        <f aca="false">F1016</f>
        <v>41766.75</v>
      </c>
      <c r="G11" s="637"/>
      <c r="H11" s="134" t="s">
        <v>104</v>
      </c>
      <c r="I11" s="135" t="n">
        <f aca="false">I1016</f>
        <v>41766.75</v>
      </c>
      <c r="J11" s="135"/>
      <c r="K11" s="638" t="n">
        <f aca="false">K1016</f>
        <v>0</v>
      </c>
      <c r="L11" s="638"/>
      <c r="M11" s="136" t="s">
        <v>105</v>
      </c>
      <c r="N11" s="136" t="s">
        <v>106</v>
      </c>
      <c r="O11" s="137" t="s">
        <v>107</v>
      </c>
      <c r="P11" s="137" t="s">
        <v>108</v>
      </c>
      <c r="R11" s="138"/>
      <c r="S11" s="139"/>
      <c r="T11" s="639"/>
      <c r="U11" s="640"/>
      <c r="V11" s="142" t="s">
        <v>109</v>
      </c>
      <c r="W11" s="143"/>
      <c r="AB11" s="88"/>
      <c r="AC11" s="88"/>
      <c r="AD11" s="88"/>
      <c r="AE11" s="88"/>
      <c r="AF11" s="88"/>
      <c r="AG11" s="75"/>
      <c r="AH11" s="75"/>
      <c r="AI11" s="75" t="s">
        <v>367</v>
      </c>
      <c r="AJ11" s="75"/>
      <c r="AK11" s="75"/>
      <c r="AL11" s="75"/>
      <c r="AM11" s="75"/>
      <c r="AN11" s="75" t="s">
        <v>368</v>
      </c>
      <c r="AO11" s="75"/>
      <c r="AP11" s="75"/>
      <c r="AQ11" s="75" t="s">
        <v>369</v>
      </c>
    </row>
    <row r="12" s="102" customFormat="true" ht="16.4" hidden="false" customHeight="false" outlineLevel="0" collapsed="false">
      <c r="A12" s="95"/>
      <c r="B12" s="145"/>
      <c r="C12" s="146"/>
      <c r="D12" s="146"/>
      <c r="E12" s="641"/>
      <c r="F12" s="642" t="s">
        <v>110</v>
      </c>
      <c r="G12" s="149" t="s">
        <v>92</v>
      </c>
      <c r="H12" s="147"/>
      <c r="I12" s="642" t="s">
        <v>110</v>
      </c>
      <c r="J12" s="149" t="s">
        <v>92</v>
      </c>
      <c r="K12" s="643" t="s">
        <v>104</v>
      </c>
      <c r="L12" s="644" t="s">
        <v>92</v>
      </c>
      <c r="M12" s="136"/>
      <c r="N12" s="136"/>
      <c r="O12" s="150" t="s">
        <v>111</v>
      </c>
      <c r="P12" s="150" t="s">
        <v>112</v>
      </c>
      <c r="R12" s="151" t="s">
        <v>101</v>
      </c>
      <c r="S12" s="152" t="s">
        <v>113</v>
      </c>
      <c r="T12" s="153" t="s">
        <v>114</v>
      </c>
      <c r="U12" s="154" t="s">
        <v>103</v>
      </c>
      <c r="V12" s="153" t="s">
        <v>115</v>
      </c>
      <c r="W12" s="155" t="s">
        <v>116</v>
      </c>
      <c r="AB12" s="88"/>
      <c r="AC12" s="157" t="s">
        <v>117</v>
      </c>
      <c r="AD12" s="157" t="s">
        <v>118</v>
      </c>
      <c r="AE12" s="157" t="s">
        <v>119</v>
      </c>
      <c r="AF12" s="157" t="s">
        <v>120</v>
      </c>
      <c r="AG12" s="158" t="s">
        <v>81</v>
      </c>
      <c r="AH12" s="158" t="s">
        <v>121</v>
      </c>
      <c r="AI12" s="158" t="s">
        <v>122</v>
      </c>
      <c r="AJ12" s="158" t="s">
        <v>123</v>
      </c>
      <c r="AK12" s="158" t="s">
        <v>92</v>
      </c>
      <c r="AL12" s="158" t="s">
        <v>81</v>
      </c>
      <c r="AM12" s="158" t="s">
        <v>121</v>
      </c>
      <c r="AN12" s="158" t="s">
        <v>122</v>
      </c>
      <c r="AO12" s="158" t="s">
        <v>123</v>
      </c>
      <c r="AP12" s="158" t="s">
        <v>92</v>
      </c>
      <c r="AQ12" s="158" t="s">
        <v>92</v>
      </c>
    </row>
    <row r="13" s="174" customFormat="true" ht="14.25" hidden="false" customHeight="false" outlineLevel="0" collapsed="false">
      <c r="A13" s="159" t="n">
        <v>1</v>
      </c>
      <c r="B13" s="160" t="n">
        <f aca="false">R13</f>
        <v>1</v>
      </c>
      <c r="C13" s="161" t="str">
        <f aca="false">T13</f>
        <v>REMOÇÃO TELHAS</v>
      </c>
      <c r="D13" s="162" t="n">
        <f aca="false">U13</f>
        <v>0</v>
      </c>
      <c r="E13" s="163" t="n">
        <f aca="false">'ORÇ.GLOBAL P CAIXA'!E12</f>
        <v>0</v>
      </c>
      <c r="F13" s="163" t="n">
        <f aca="false">IF('ORÇ.GLOBAL EMPRESA'!G12&gt;0,'ORÇ.GLOBAL EMPRESA'!G12,'ORÇ.GLOBAL P CAIXA'!F12)</f>
        <v>0</v>
      </c>
      <c r="G13" s="163" t="n">
        <f aca="false">IF(E13&lt;&gt;0,ROUND(E13*F13,2),IF(AK13=0,(SUMIF($AC$13:$AC$1012,B13,$AK$13:$AK$1012)),AK13))</f>
        <v>3401.68</v>
      </c>
      <c r="H13" s="163" t="n">
        <f aca="false">V13</f>
        <v>0</v>
      </c>
      <c r="I13" s="163" t="n">
        <f aca="false">W13</f>
        <v>0</v>
      </c>
      <c r="J13" s="163" t="n">
        <f aca="false">IF(H13&lt;&gt;0,ROUND(H13*I13,2),IF(AP13=0,(SUMIF($AC$13:$AC$1012,B13,$AP$13:$AP$1012)),AP13))</f>
        <v>3401.68</v>
      </c>
      <c r="K13" s="163" t="n">
        <f aca="false">H13-E13</f>
        <v>0</v>
      </c>
      <c r="L13" s="163" t="n">
        <f aca="false">J13-G13</f>
        <v>0</v>
      </c>
      <c r="M13" s="645" t="str">
        <f aca="false">IF('ORÇ.GLOBAL P CAIXA'!H12&gt;0,'ORÇ.GLOBAL P CAIXA'!H12,"")</f>
        <v/>
      </c>
      <c r="N13" s="646" t="n">
        <f aca="false">'ORÇ.GLOBAL P CAIXA'!I12</f>
        <v>0</v>
      </c>
      <c r="O13" s="166" t="str">
        <f aca="false">S13</f>
        <v/>
      </c>
      <c r="P13" s="167"/>
      <c r="Q13" s="168" t="str">
        <f aca="false">IF(B13&gt;0,"ok","ocultar")</f>
        <v>ok</v>
      </c>
      <c r="R13" s="647" t="n">
        <f aca="false">'ORÇ.GLOBAL P CAIXA'!B12</f>
        <v>1</v>
      </c>
      <c r="S13" s="170" t="str">
        <f aca="false">IF('ORÇ.GLOBAL P CAIXA'!N12&lt;&gt;0,'ORÇ.GLOBAL P CAIXA'!N12,"")</f>
        <v/>
      </c>
      <c r="T13" s="648" t="str">
        <f aca="false">'ORÇ.GLOBAL P CAIXA'!O12</f>
        <v>REMOÇÃO TELHAS</v>
      </c>
      <c r="U13" s="172" t="n">
        <f aca="false">'ORÇ.GLOBAL P CAIXA'!P12</f>
        <v>0</v>
      </c>
      <c r="V13" s="173" t="n">
        <f aca="false">'ORÇ.GLOBAL P CAIXA'!E12</f>
        <v>0</v>
      </c>
      <c r="W13" s="173" t="n">
        <f aca="false">F13</f>
        <v>0</v>
      </c>
      <c r="X13" s="649"/>
      <c r="Y13" s="649"/>
      <c r="Z13" s="650"/>
      <c r="AB13" s="88"/>
      <c r="AC13" s="157" t="n">
        <f aca="false">IF(B13=0,AC12,IF(ISNONTEXT(B13)=TRUE(),INT(B13),INT(LEFT(B13,FIND(".",B13)-1))))</f>
        <v>1</v>
      </c>
      <c r="AD13" s="157" t="n">
        <f aca="false">IF(AD14=1,1,IF(B13&lt;&gt;0,1,IF(C13&lt;&gt;0,1,IF(D13&lt;&gt;0,1,IF(E13&lt;&gt;0,1,"")))))</f>
        <v>1</v>
      </c>
      <c r="AE13" s="157" t="n">
        <f aca="false">IF(AC13=0," ",IF(AC13&lt;&gt;AC12,AC13," "))</f>
        <v>1</v>
      </c>
      <c r="AF13" s="157" t="n">
        <f aca="false">COUNT(AE13:AE1012)</f>
        <v>3</v>
      </c>
      <c r="AG13" s="75" t="n">
        <f aca="false">IF(AC13&lt;&gt;AE13,(IF(N13=0,G13*(INFORMAÇÕES!$Q$69/INFORMAÇÕES!$Q$72),IF(N13="R",G13,0))),0)</f>
        <v>0</v>
      </c>
      <c r="AH13" s="75" t="n">
        <f aca="false">IF(AC13&lt;&gt;AE13,(IF(N13=0,G13*(INFORMAÇÕES!$Q$70/INFORMAÇÕES!$Q$72),IF(N13="C",G13,0))),0)</f>
        <v>0</v>
      </c>
      <c r="AI13" s="75" t="n">
        <f aca="false">IF(AC13&lt;&gt;AE13,(IF(N13=0,G13*INFORMAÇÕES!$U$115,IF(N13="CF",G13,0))),0)</f>
        <v>0</v>
      </c>
      <c r="AJ13" s="75" t="n">
        <f aca="false">IF(AC13&lt;&gt;AE13,(IF(N13=0,G13*INFORMAÇÕES!$U$116,IF(N13="O",G13,0))),0)</f>
        <v>0</v>
      </c>
      <c r="AK13" s="75" t="n">
        <f aca="false">IF(E13&lt;&gt;0,G13,0)</f>
        <v>0</v>
      </c>
      <c r="AL13" s="75" t="n">
        <f aca="false">IF(AC13&lt;&gt;AE13,(IF(N13=0,J13*(INFORMAÇÕES!$Q$89/INFORMAÇÕES!$Q$92),IF(N13="R",J13,0))),0)</f>
        <v>0</v>
      </c>
      <c r="AM13" s="75" t="n">
        <f aca="false">IF(AC13&lt;&gt;AE13,(IF(N13=0,J13*(INFORMAÇÕES!$Q$90/INFORMAÇÕES!$Q$92),IF(N13="C",J13,0))),0)</f>
        <v>0</v>
      </c>
      <c r="AN13" s="75" t="n">
        <f aca="false">IF(AC13&lt;&gt;AE13,(IF(N13="",J13*INFORMAÇÕES!$U$115,IF(N13="CF",J13,0))),0)</f>
        <v>0</v>
      </c>
      <c r="AO13" s="75" t="n">
        <f aca="false">IF(AC13&lt;&gt;AE13,(IF(N13="",J13*INFORMAÇÕES!$U$116,IF(N13="O",J13,0))),0)</f>
        <v>0</v>
      </c>
      <c r="AP13" s="75" t="n">
        <f aca="false">IF(H13&lt;&gt;0,J13,0)</f>
        <v>0</v>
      </c>
      <c r="AQ13" s="75" t="n">
        <f aca="false">IF(K13&lt;&gt;0,L13,0)</f>
        <v>0</v>
      </c>
    </row>
    <row r="14" s="174" customFormat="true" ht="19.4" hidden="false" customHeight="false" outlineLevel="0" collapsed="false">
      <c r="A14" s="159" t="n">
        <v>2</v>
      </c>
      <c r="B14" s="160" t="str">
        <f aca="false">R14</f>
        <v>1.1</v>
      </c>
      <c r="C14" s="161" t="str">
        <f aca="false">T14</f>
        <v>REMOÇÃO DE TELHAS DE FIBROCIMENTO METÁLICA E CERÂMICA, DE FORMA MANUAL, SEM REAPROVEITAMENTO. AF_09/2023</v>
      </c>
      <c r="D14" s="162" t="str">
        <f aca="false">U14</f>
        <v>M2</v>
      </c>
      <c r="E14" s="163" t="n">
        <f aca="false">'ORÇ.GLOBAL P CAIXA'!E13</f>
        <v>629.94</v>
      </c>
      <c r="F14" s="163" t="n">
        <f aca="false">IF('ORÇ.GLOBAL EMPRESA'!G13&gt;0,'ORÇ.GLOBAL EMPRESA'!G13,'ORÇ.GLOBAL P CAIXA'!F13)</f>
        <v>5.4</v>
      </c>
      <c r="G14" s="163" t="n">
        <f aca="false">IF(E14&lt;&gt;0,ROUND(E14*F14,2),IF(AK14=0,(SUMIF($AC$13:$AC$1012,B14,$AK$13:$AK$1012)),AK14))</f>
        <v>3401.68</v>
      </c>
      <c r="H14" s="163" t="n">
        <f aca="false">V14</f>
        <v>629.94</v>
      </c>
      <c r="I14" s="163" t="n">
        <f aca="false">W14</f>
        <v>5.4</v>
      </c>
      <c r="J14" s="163" t="n">
        <f aca="false">IF(H14&lt;&gt;0,ROUND(H14*I14,2),IF(AP14=0,(SUMIF($AC$13:$AC$1012,B14,$AP$13:$AP$1012)),AP14))</f>
        <v>3401.68</v>
      </c>
      <c r="K14" s="163" t="n">
        <f aca="false">H14-E14</f>
        <v>0</v>
      </c>
      <c r="L14" s="163" t="n">
        <f aca="false">J14-G14</f>
        <v>0</v>
      </c>
      <c r="M14" s="645" t="str">
        <f aca="false">IF('ORÇ.GLOBAL P CAIXA'!H13&gt;0,'ORÇ.GLOBAL P CAIXA'!H13,"")</f>
        <v/>
      </c>
      <c r="N14" s="646" t="n">
        <f aca="false">'ORÇ.GLOBAL P CAIXA'!I13</f>
        <v>0</v>
      </c>
      <c r="O14" s="166" t="str">
        <f aca="false">S14</f>
        <v>97647</v>
      </c>
      <c r="P14" s="167"/>
      <c r="Q14" s="168" t="str">
        <f aca="false">IF(B14&gt;0,"ok","ocultar")</f>
        <v>ok</v>
      </c>
      <c r="R14" s="647" t="str">
        <f aca="false">'ORÇ.GLOBAL P CAIXA'!B13</f>
        <v>1.1</v>
      </c>
      <c r="S14" s="170" t="str">
        <f aca="false">IF('ORÇ.GLOBAL P CAIXA'!N13&lt;&gt;0,'ORÇ.GLOBAL P CAIXA'!N13,"")</f>
        <v>97647</v>
      </c>
      <c r="T14" s="648" t="str">
        <f aca="false">'ORÇ.GLOBAL P CAIXA'!O13</f>
        <v>REMOÇÃO DE TELHAS DE FIBROCIMENTO METÁLICA E CERÂMICA, DE FORMA MANUAL, SEM REAPROVEITAMENTO. AF_09/2023</v>
      </c>
      <c r="U14" s="172" t="str">
        <f aca="false">'ORÇ.GLOBAL P CAIXA'!P13</f>
        <v>M2</v>
      </c>
      <c r="V14" s="173" t="n">
        <f aca="false">'ORÇ.GLOBAL P CAIXA'!E13</f>
        <v>629.94</v>
      </c>
      <c r="W14" s="173" t="n">
        <f aca="false">F14</f>
        <v>5.4</v>
      </c>
      <c r="X14" s="649"/>
      <c r="Y14" s="649"/>
      <c r="Z14" s="650"/>
      <c r="AB14" s="88"/>
      <c r="AC14" s="157" t="n">
        <f aca="false">IF(B14=0,AC13,IF(ISNONTEXT(B14)=TRUE(),INT(B14),INT(LEFT(B14,FIND(".",B14)-1))))</f>
        <v>1</v>
      </c>
      <c r="AD14" s="157" t="n">
        <f aca="false">IF(AD15=1,1,IF(B14&lt;&gt;0,1,IF(C14&lt;&gt;0,1,IF(D14&lt;&gt;0,1,IF(E14&lt;&gt;0,1,"")))))</f>
        <v>1</v>
      </c>
      <c r="AE14" s="157" t="str">
        <f aca="false">IF(AC14=0," ",IF(AC14&lt;&gt;AC13,AC14," "))</f>
        <v> </v>
      </c>
      <c r="AF14" s="180"/>
      <c r="AG14" s="75" t="e">
        <f aca="false">IF(AC14&lt;&gt;AE14,(IF(N14=0,G14*(INFORMAÇÕES!$Q$69/INFORMAÇÕES!$Q$72),IF(N14="R",G14,0))),0)</f>
        <v>#DIV/0!</v>
      </c>
      <c r="AH14" s="75" t="e">
        <f aca="false">IF(AC14&lt;&gt;AE14,(IF(N14=0,G14*(INFORMAÇÕES!$Q$70/INFORMAÇÕES!$Q$72),IF(N14="C",G14,0))),0)</f>
        <v>#DIV/0!</v>
      </c>
      <c r="AI14" s="75" t="n">
        <f aca="false">IF(AC14&lt;&gt;AE14,(IF(N14=0,G14*INFORMAÇÕES!$U$115,IF(N14="CF",G14,0))),0)</f>
        <v>0</v>
      </c>
      <c r="AJ14" s="75" t="n">
        <f aca="false">IF(AC14&lt;&gt;AE14,(IF(N14=0,G14*INFORMAÇÕES!$U$116,IF(N14="O",G14,0))),0)</f>
        <v>0</v>
      </c>
      <c r="AK14" s="75" t="n">
        <f aca="false">IF(E14&lt;&gt;0,G14,0)</f>
        <v>3401.68</v>
      </c>
      <c r="AL14" s="75" t="n">
        <f aca="false">IF(AC14&lt;&gt;AE14,(IF(N14=0,J14*(INFORMAÇÕES!$Q$89/INFORMAÇÕES!$Q$92),IF(N14="R",J14,0))),0)</f>
        <v>0</v>
      </c>
      <c r="AM14" s="75" t="n">
        <f aca="false">IF(AC14&lt;&gt;AE14,(IF(N14=0,J14*(INFORMAÇÕES!$Q$90/INFORMAÇÕES!$Q$92),IF(N14="C",J14,0))),0)</f>
        <v>3401.68</v>
      </c>
      <c r="AN14" s="75" t="n">
        <f aca="false">IF(AC14&lt;&gt;AE14,(IF(N14="",J14*INFORMAÇÕES!$U$115,IF(N14="CF",J14,0))),0)</f>
        <v>0</v>
      </c>
      <c r="AO14" s="75" t="n">
        <f aca="false">IF(AC14&lt;&gt;AE14,(IF(N14="",J14*INFORMAÇÕES!$U$116,IF(N14="O",J14,0))),0)</f>
        <v>0</v>
      </c>
      <c r="AP14" s="75" t="n">
        <f aca="false">IF(H14&lt;&gt;0,J14,0)</f>
        <v>3401.68</v>
      </c>
      <c r="AQ14" s="75" t="n">
        <f aca="false">IF(K14&lt;&gt;0,L14,0)</f>
        <v>0</v>
      </c>
    </row>
    <row r="15" s="174" customFormat="true" ht="14.25" hidden="false" customHeight="false" outlineLevel="0" collapsed="false">
      <c r="A15" s="159" t="n">
        <v>3</v>
      </c>
      <c r="B15" s="160" t="n">
        <f aca="false">R15</f>
        <v>2</v>
      </c>
      <c r="C15" s="161" t="str">
        <f aca="false">T15</f>
        <v>COBERTURA</v>
      </c>
      <c r="D15" s="162" t="n">
        <f aca="false">U15</f>
        <v>0</v>
      </c>
      <c r="E15" s="163" t="n">
        <f aca="false">'ORÇ.GLOBAL P CAIXA'!E14</f>
        <v>0</v>
      </c>
      <c r="F15" s="163" t="n">
        <f aca="false">IF('ORÇ.GLOBAL EMPRESA'!G14&gt;0,'ORÇ.GLOBAL EMPRESA'!G14,'ORÇ.GLOBAL P CAIXA'!F14)</f>
        <v>0</v>
      </c>
      <c r="G15" s="163" t="n">
        <f aca="false">IF(E15&lt;&gt;0,ROUND(E15*F15,2),IF(AK15=0,(SUMIF($AC$13:$AC$1012,B15,$AK$13:$AK$1012)),AK15))</f>
        <v>37818.07</v>
      </c>
      <c r="H15" s="163" t="n">
        <f aca="false">V15</f>
        <v>0</v>
      </c>
      <c r="I15" s="163" t="n">
        <f aca="false">W15</f>
        <v>0</v>
      </c>
      <c r="J15" s="163" t="n">
        <f aca="false">IF(H15&lt;&gt;0,ROUND(H15*I15,2),IF(AP15=0,(SUMIF($AC$13:$AC$1012,B15,$AP$13:$AP$1012)),AP15))</f>
        <v>37818.07</v>
      </c>
      <c r="K15" s="163" t="n">
        <f aca="false">H15-E15</f>
        <v>0</v>
      </c>
      <c r="L15" s="163" t="n">
        <f aca="false">J15-G15</f>
        <v>0</v>
      </c>
      <c r="M15" s="645" t="str">
        <f aca="false">IF('ORÇ.GLOBAL P CAIXA'!H14&gt;0,'ORÇ.GLOBAL P CAIXA'!H14,"")</f>
        <v/>
      </c>
      <c r="N15" s="646" t="n">
        <f aca="false">'ORÇ.GLOBAL P CAIXA'!I14</f>
        <v>0</v>
      </c>
      <c r="O15" s="166" t="str">
        <f aca="false">S15</f>
        <v/>
      </c>
      <c r="P15" s="167"/>
      <c r="Q15" s="168" t="str">
        <f aca="false">IF(B15&gt;0,"ok","ocultar")</f>
        <v>ok</v>
      </c>
      <c r="R15" s="647" t="n">
        <f aca="false">'ORÇ.GLOBAL P CAIXA'!B14</f>
        <v>2</v>
      </c>
      <c r="S15" s="170" t="str">
        <f aca="false">IF('ORÇ.GLOBAL P CAIXA'!N14&lt;&gt;0,'ORÇ.GLOBAL P CAIXA'!N14,"")</f>
        <v/>
      </c>
      <c r="T15" s="648" t="str">
        <f aca="false">'ORÇ.GLOBAL P CAIXA'!O14</f>
        <v>COBERTURA</v>
      </c>
      <c r="U15" s="172" t="n">
        <f aca="false">'ORÇ.GLOBAL P CAIXA'!P14</f>
        <v>0</v>
      </c>
      <c r="V15" s="173" t="n">
        <f aca="false">'ORÇ.GLOBAL P CAIXA'!E14</f>
        <v>0</v>
      </c>
      <c r="W15" s="173" t="n">
        <f aca="false">F15</f>
        <v>0</v>
      </c>
      <c r="X15" s="649"/>
      <c r="Y15" s="649"/>
      <c r="Z15" s="650"/>
      <c r="AB15" s="88"/>
      <c r="AC15" s="157" t="n">
        <f aca="false">IF(B15=0,AC14,IF(ISNONTEXT(B15)=TRUE(),INT(B15),INT(LEFT(B15,FIND(".",B15)-1))))</f>
        <v>2</v>
      </c>
      <c r="AD15" s="157" t="n">
        <f aca="false">IF(AD16=1,1,IF(B15&lt;&gt;0,1,IF(C15&lt;&gt;0,1,IF(D15&lt;&gt;0,1,IF(E15&lt;&gt;0,1,"")))))</f>
        <v>1</v>
      </c>
      <c r="AE15" s="157" t="n">
        <f aca="false">IF(AC15=0," ",IF(AC15&lt;&gt;AC14,AC15," "))</f>
        <v>2</v>
      </c>
      <c r="AF15" s="180"/>
      <c r="AG15" s="75" t="n">
        <f aca="false">IF(AC15&lt;&gt;AE15,(IF(N15=0,G15*(INFORMAÇÕES!$Q$69/INFORMAÇÕES!$Q$72),IF(N15="R",G15,0))),0)</f>
        <v>0</v>
      </c>
      <c r="AH15" s="75" t="n">
        <f aca="false">IF(AC15&lt;&gt;AE15,(IF(N15=0,G15*(INFORMAÇÕES!$Q$70/INFORMAÇÕES!$Q$72),IF(N15="C",G15,0))),0)</f>
        <v>0</v>
      </c>
      <c r="AI15" s="75" t="n">
        <f aca="false">IF(AC15&lt;&gt;AE15,(IF(N15=0,G15*INFORMAÇÕES!$U$115,IF(N15="CF",G15,0))),0)</f>
        <v>0</v>
      </c>
      <c r="AJ15" s="75" t="n">
        <f aca="false">IF(AC15&lt;&gt;AE15,(IF(N15=0,G15*INFORMAÇÕES!$U$116,IF(N15="O",G15,0))),0)</f>
        <v>0</v>
      </c>
      <c r="AK15" s="75" t="n">
        <f aca="false">IF(E15&lt;&gt;0,G15,0)</f>
        <v>0</v>
      </c>
      <c r="AL15" s="75" t="n">
        <f aca="false">IF(AC15&lt;&gt;AE15,(IF(N15=0,J15*(INFORMAÇÕES!$Q$89/INFORMAÇÕES!$Q$92),IF(N15="R",J15,0))),0)</f>
        <v>0</v>
      </c>
      <c r="AM15" s="75" t="n">
        <f aca="false">IF(AC15&lt;&gt;AE15,(IF(N15=0,J15*(INFORMAÇÕES!$Q$90/INFORMAÇÕES!$Q$92),IF(N15="C",J15,0))),0)</f>
        <v>0</v>
      </c>
      <c r="AN15" s="75" t="n">
        <f aca="false">IF(AC15&lt;&gt;AE15,(IF(N15="",J15*INFORMAÇÕES!$U$115,IF(N15="CF",J15,0))),0)</f>
        <v>0</v>
      </c>
      <c r="AO15" s="75" t="n">
        <f aca="false">IF(AC15&lt;&gt;AE15,(IF(N15="",J15*INFORMAÇÕES!$U$116,IF(N15="O",J15,0))),0)</f>
        <v>0</v>
      </c>
      <c r="AP15" s="75" t="n">
        <f aca="false">IF(H15&lt;&gt;0,J15,0)</f>
        <v>0</v>
      </c>
      <c r="AQ15" s="75" t="n">
        <f aca="false">IF(K15&lt;&gt;0,L15,0)</f>
        <v>0</v>
      </c>
    </row>
    <row r="16" s="174" customFormat="true" ht="23.85" hidden="false" customHeight="false" outlineLevel="0" collapsed="false">
      <c r="A16" s="159" t="n">
        <v>4</v>
      </c>
      <c r="B16" s="160" t="str">
        <f aca="false">R16</f>
        <v>2.1</v>
      </c>
      <c r="C16" s="161" t="str">
        <f aca="false">T16</f>
        <v>TELHAMENTO COM TELHA ONDULADA DE FIBROCIMENTO E = 6 MM, COM RECOBRIMENTO LATERAL DE 1/4 DE ONDA PARA TELHADO COM INCLINAÇÃO MAIOR QUE 10°, COM ATÉ 2 ÁGUAS, INCLUSO IÇAMENTO. AF_07/2019</v>
      </c>
      <c r="D16" s="162" t="str">
        <f aca="false">U16</f>
        <v>M2</v>
      </c>
      <c r="E16" s="163" t="n">
        <f aca="false">'ORÇ.GLOBAL P CAIXA'!E15</f>
        <v>629.94</v>
      </c>
      <c r="F16" s="163" t="n">
        <f aca="false">IF('ORÇ.GLOBAL EMPRESA'!G15&gt;0,'ORÇ.GLOBAL EMPRESA'!G15,'ORÇ.GLOBAL P CAIXA'!F15)</f>
        <v>55.2</v>
      </c>
      <c r="G16" s="163" t="n">
        <f aca="false">IF(E16&lt;&gt;0,ROUND(E16*F16,2),IF(AK16=0,(SUMIF($AC$13:$AC$1012,B16,$AK$13:$AK$1012)),AK16))</f>
        <v>34772.69</v>
      </c>
      <c r="H16" s="163" t="n">
        <f aca="false">V16</f>
        <v>629.94</v>
      </c>
      <c r="I16" s="163" t="n">
        <f aca="false">W16</f>
        <v>55.2</v>
      </c>
      <c r="J16" s="163" t="n">
        <f aca="false">IF(H16&lt;&gt;0,ROUND(H16*I16,2),IF(AP16=0,(SUMIF($AC$13:$AC$1012,B16,$AP$13:$AP$1012)),AP16))</f>
        <v>34772.69</v>
      </c>
      <c r="K16" s="163" t="n">
        <f aca="false">H16-E16</f>
        <v>0</v>
      </c>
      <c r="L16" s="163" t="n">
        <f aca="false">J16-G16</f>
        <v>0</v>
      </c>
      <c r="M16" s="645" t="str">
        <f aca="false">IF('ORÇ.GLOBAL P CAIXA'!H15&gt;0,'ORÇ.GLOBAL P CAIXA'!H15,"")</f>
        <v/>
      </c>
      <c r="N16" s="646" t="n">
        <f aca="false">'ORÇ.GLOBAL P CAIXA'!I15</f>
        <v>0</v>
      </c>
      <c r="O16" s="166" t="str">
        <f aca="false">S16</f>
        <v>94207</v>
      </c>
      <c r="P16" s="167"/>
      <c r="Q16" s="168" t="str">
        <f aca="false">IF(B16&gt;0,"ok","ocultar")</f>
        <v>ok</v>
      </c>
      <c r="R16" s="647" t="str">
        <f aca="false">'ORÇ.GLOBAL P CAIXA'!B15</f>
        <v>2.1</v>
      </c>
      <c r="S16" s="170" t="str">
        <f aca="false">IF('ORÇ.GLOBAL P CAIXA'!N15&lt;&gt;0,'ORÇ.GLOBAL P CAIXA'!N15,"")</f>
        <v>94207</v>
      </c>
      <c r="T16" s="648" t="str">
        <f aca="false">'ORÇ.GLOBAL P CAIXA'!O15</f>
        <v>TELHAMENTO COM TELHA ONDULADA DE FIBROCIMENTO E = 6 MM, COM RECOBRIMENTO LATERAL DE 1/4 DE ONDA PARA TELHADO COM INCLINAÇÃO MAIOR QUE 10°, COM ATÉ 2 ÁGUAS, INCLUSO IÇAMENTO. AF_07/2019</v>
      </c>
      <c r="U16" s="172" t="str">
        <f aca="false">'ORÇ.GLOBAL P CAIXA'!P15</f>
        <v>M2</v>
      </c>
      <c r="V16" s="173" t="n">
        <f aca="false">'ORÇ.GLOBAL P CAIXA'!E15</f>
        <v>629.94</v>
      </c>
      <c r="W16" s="173" t="n">
        <f aca="false">F16</f>
        <v>55.2</v>
      </c>
      <c r="X16" s="649"/>
      <c r="Y16" s="649"/>
      <c r="Z16" s="650"/>
      <c r="AB16" s="88"/>
      <c r="AC16" s="157" t="n">
        <f aca="false">IF(B16=0,AC15,IF(ISNONTEXT(B16)=TRUE(),INT(B16),INT(LEFT(B16,FIND(".",B16)-1))))</f>
        <v>2</v>
      </c>
      <c r="AD16" s="157" t="n">
        <f aca="false">IF(AD17=1,1,IF(B16&lt;&gt;0,1,IF(C16&lt;&gt;0,1,IF(D16&lt;&gt;0,1,IF(E16&lt;&gt;0,1,"")))))</f>
        <v>1</v>
      </c>
      <c r="AE16" s="157" t="str">
        <f aca="false">IF(AC16=0," ",IF(AC16&lt;&gt;AC15,AC16," "))</f>
        <v> </v>
      </c>
      <c r="AF16" s="180"/>
      <c r="AG16" s="75" t="e">
        <f aca="false">IF(AC16&lt;&gt;AE16,(IF(N16=0,G16*(INFORMAÇÕES!$Q$69/INFORMAÇÕES!$Q$72),IF(N16="R",G16,0))),0)</f>
        <v>#DIV/0!</v>
      </c>
      <c r="AH16" s="75" t="e">
        <f aca="false">IF(AC16&lt;&gt;AE16,(IF(N16=0,G16*(INFORMAÇÕES!$Q$70/INFORMAÇÕES!$Q$72),IF(N16="C",G16,0))),0)</f>
        <v>#DIV/0!</v>
      </c>
      <c r="AI16" s="75" t="n">
        <f aca="false">IF(AC16&lt;&gt;AE16,(IF(N16=0,G16*INFORMAÇÕES!$U$115,IF(N16="CF",G16,0))),0)</f>
        <v>0</v>
      </c>
      <c r="AJ16" s="75" t="n">
        <f aca="false">IF(AC16&lt;&gt;AE16,(IF(N16=0,G16*INFORMAÇÕES!$U$116,IF(N16="O",G16,0))),0)</f>
        <v>0</v>
      </c>
      <c r="AK16" s="75" t="n">
        <f aca="false">IF(E16&lt;&gt;0,G16,0)</f>
        <v>34772.69</v>
      </c>
      <c r="AL16" s="75" t="n">
        <f aca="false">IF(AC16&lt;&gt;AE16,(IF(N16=0,J16*(INFORMAÇÕES!$Q$89/INFORMAÇÕES!$Q$92),IF(N16="R",J16,0))),0)</f>
        <v>0</v>
      </c>
      <c r="AM16" s="75" t="n">
        <f aca="false">IF(AC16&lt;&gt;AE16,(IF(N16=0,J16*(INFORMAÇÕES!$Q$90/INFORMAÇÕES!$Q$92),IF(N16="C",J16,0))),0)</f>
        <v>34772.69</v>
      </c>
      <c r="AN16" s="75" t="n">
        <f aca="false">IF(AC16&lt;&gt;AE16,(IF(N16="",J16*INFORMAÇÕES!$U$115,IF(N16="CF",J16,0))),0)</f>
        <v>0</v>
      </c>
      <c r="AO16" s="75" t="n">
        <f aca="false">IF(AC16&lt;&gt;AE16,(IF(N16="",J16*INFORMAÇÕES!$U$116,IF(N16="O",J16,0))),0)</f>
        <v>0</v>
      </c>
      <c r="AP16" s="75" t="n">
        <f aca="false">IF(H16&lt;&gt;0,J16,0)</f>
        <v>34772.69</v>
      </c>
      <c r="AQ16" s="75" t="n">
        <f aca="false">IF(K16&lt;&gt;0,L16,0)</f>
        <v>0</v>
      </c>
    </row>
    <row r="17" s="174" customFormat="true" ht="19.4" hidden="false" customHeight="false" outlineLevel="0" collapsed="false">
      <c r="A17" s="159" t="n">
        <v>5</v>
      </c>
      <c r="B17" s="160" t="str">
        <f aca="false">R17</f>
        <v>2.2</v>
      </c>
      <c r="C17" s="161" t="str">
        <f aca="false">T17</f>
        <v>CUMEEIRA PARA TELHA DE FIBROCIMENTO ONDULADA E = 6 MM, INCLUSO ACESSÓRIOS DE FIXAÇÃO E IÇAMENTO. AF_07/2019</v>
      </c>
      <c r="D17" s="162" t="str">
        <f aca="false">U17</f>
        <v>M</v>
      </c>
      <c r="E17" s="163" t="n">
        <f aca="false">'ORÇ.GLOBAL P CAIXA'!E16</f>
        <v>34</v>
      </c>
      <c r="F17" s="163" t="n">
        <f aca="false">IF('ORÇ.GLOBAL EMPRESA'!G16&gt;0,'ORÇ.GLOBAL EMPRESA'!G16,'ORÇ.GLOBAL P CAIXA'!F16)</f>
        <v>89.57</v>
      </c>
      <c r="G17" s="163" t="n">
        <f aca="false">IF(E17&lt;&gt;0,ROUND(E17*F17,2),IF(AK17=0,(SUMIF($AC$13:$AC$1012,B17,$AK$13:$AK$1012)),AK17))</f>
        <v>3045.38</v>
      </c>
      <c r="H17" s="163" t="n">
        <f aca="false">V17</f>
        <v>34</v>
      </c>
      <c r="I17" s="163" t="n">
        <f aca="false">W17</f>
        <v>89.57</v>
      </c>
      <c r="J17" s="163" t="n">
        <f aca="false">IF(H17&lt;&gt;0,ROUND(H17*I17,2),IF(AP17=0,(SUMIF($AC$13:$AC$1012,B17,$AP$13:$AP$1012)),AP17))</f>
        <v>3045.38</v>
      </c>
      <c r="K17" s="163" t="n">
        <f aca="false">H17-E17</f>
        <v>0</v>
      </c>
      <c r="L17" s="163" t="n">
        <f aca="false">J17-G17</f>
        <v>0</v>
      </c>
      <c r="M17" s="645" t="str">
        <f aca="false">IF('ORÇ.GLOBAL P CAIXA'!H16&gt;0,'ORÇ.GLOBAL P CAIXA'!H16,"")</f>
        <v/>
      </c>
      <c r="N17" s="646" t="n">
        <f aca="false">'ORÇ.GLOBAL P CAIXA'!I16</f>
        <v>0</v>
      </c>
      <c r="O17" s="166" t="str">
        <f aca="false">S17</f>
        <v>94223</v>
      </c>
      <c r="P17" s="167"/>
      <c r="Q17" s="168" t="str">
        <f aca="false">IF(B17&gt;0,"ok","ocultar")</f>
        <v>ok</v>
      </c>
      <c r="R17" s="647" t="str">
        <f aca="false">'ORÇ.GLOBAL P CAIXA'!B16</f>
        <v>2.2</v>
      </c>
      <c r="S17" s="170" t="str">
        <f aca="false">IF('ORÇ.GLOBAL P CAIXA'!N16&lt;&gt;0,'ORÇ.GLOBAL P CAIXA'!N16,"")</f>
        <v>94223</v>
      </c>
      <c r="T17" s="648" t="str">
        <f aca="false">'ORÇ.GLOBAL P CAIXA'!O16</f>
        <v>CUMEEIRA PARA TELHA DE FIBROCIMENTO ONDULADA E = 6 MM, INCLUSO ACESSÓRIOS DE FIXAÇÃO E IÇAMENTO. AF_07/2019</v>
      </c>
      <c r="U17" s="172" t="str">
        <f aca="false">'ORÇ.GLOBAL P CAIXA'!P16</f>
        <v>M</v>
      </c>
      <c r="V17" s="173" t="n">
        <f aca="false">'ORÇ.GLOBAL P CAIXA'!E16</f>
        <v>34</v>
      </c>
      <c r="W17" s="173" t="n">
        <f aca="false">F17</f>
        <v>89.57</v>
      </c>
      <c r="X17" s="649"/>
      <c r="Y17" s="649"/>
      <c r="Z17" s="650"/>
      <c r="AB17" s="88"/>
      <c r="AC17" s="157" t="n">
        <f aca="false">IF(B17=0,AC16,IF(ISNONTEXT(B17)=TRUE(),INT(B17),INT(LEFT(B17,FIND(".",B17)-1))))</f>
        <v>2</v>
      </c>
      <c r="AD17" s="157" t="n">
        <f aca="false">IF(AD18=1,1,IF(B17&lt;&gt;0,1,IF(C17&lt;&gt;0,1,IF(D17&lt;&gt;0,1,IF(E17&lt;&gt;0,1,"")))))</f>
        <v>1</v>
      </c>
      <c r="AE17" s="157" t="str">
        <f aca="false">IF(AC17=0," ",IF(AC17&lt;&gt;AC16,AC17," "))</f>
        <v> </v>
      </c>
      <c r="AF17" s="180"/>
      <c r="AG17" s="75" t="e">
        <f aca="false">IF(AC17&lt;&gt;AE17,(IF(N17=0,G17*(INFORMAÇÕES!$Q$69/INFORMAÇÕES!$Q$72),IF(N17="R",G17,0))),0)</f>
        <v>#DIV/0!</v>
      </c>
      <c r="AH17" s="75" t="e">
        <f aca="false">IF(AC17&lt;&gt;AE17,(IF(N17=0,G17*(INFORMAÇÕES!$Q$70/INFORMAÇÕES!$Q$72),IF(N17="C",G17,0))),0)</f>
        <v>#DIV/0!</v>
      </c>
      <c r="AI17" s="75" t="n">
        <f aca="false">IF(AC17&lt;&gt;AE17,(IF(N17=0,G17*INFORMAÇÕES!$U$115,IF(N17="CF",G17,0))),0)</f>
        <v>0</v>
      </c>
      <c r="AJ17" s="75" t="n">
        <f aca="false">IF(AC17&lt;&gt;AE17,(IF(N17=0,G17*INFORMAÇÕES!$U$116,IF(N17="O",G17,0))),0)</f>
        <v>0</v>
      </c>
      <c r="AK17" s="75" t="n">
        <f aca="false">IF(E17&lt;&gt;0,G17,0)</f>
        <v>3045.38</v>
      </c>
      <c r="AL17" s="75" t="n">
        <f aca="false">IF(AC17&lt;&gt;AE17,(IF(N17=0,J17*(INFORMAÇÕES!$Q$89/INFORMAÇÕES!$Q$92),IF(N17="R",J17,0))),0)</f>
        <v>0</v>
      </c>
      <c r="AM17" s="75" t="n">
        <f aca="false">IF(AC17&lt;&gt;AE17,(IF(N17=0,J17*(INFORMAÇÕES!$Q$90/INFORMAÇÕES!$Q$92),IF(N17="C",J17,0))),0)</f>
        <v>3045.38</v>
      </c>
      <c r="AN17" s="75" t="n">
        <f aca="false">IF(AC17&lt;&gt;AE17,(IF(N17="",J17*INFORMAÇÕES!$U$115,IF(N17="CF",J17,0))),0)</f>
        <v>0</v>
      </c>
      <c r="AO17" s="75" t="n">
        <f aca="false">IF(AC17&lt;&gt;AE17,(IF(N17="",J17*INFORMAÇÕES!$U$116,IF(N17="O",J17,0))),0)</f>
        <v>0</v>
      </c>
      <c r="AP17" s="75" t="n">
        <f aca="false">IF(H17&lt;&gt;0,J17,0)</f>
        <v>3045.38</v>
      </c>
      <c r="AQ17" s="75" t="n">
        <f aca="false">IF(K17&lt;&gt;0,L17,0)</f>
        <v>0</v>
      </c>
    </row>
    <row r="18" s="174" customFormat="true" ht="14.25" hidden="false" customHeight="false" outlineLevel="0" collapsed="false">
      <c r="A18" s="159" t="n">
        <v>6</v>
      </c>
      <c r="B18" s="160" t="n">
        <f aca="false">R18</f>
        <v>3</v>
      </c>
      <c r="C18" s="161" t="str">
        <f aca="false">T18</f>
        <v>BEIRAL PVC</v>
      </c>
      <c r="D18" s="162" t="n">
        <f aca="false">U18</f>
        <v>0</v>
      </c>
      <c r="E18" s="163" t="n">
        <f aca="false">'ORÇ.GLOBAL P CAIXA'!E17</f>
        <v>0</v>
      </c>
      <c r="F18" s="163" t="n">
        <f aca="false">IF('ORÇ.GLOBAL EMPRESA'!G17&gt;0,'ORÇ.GLOBAL EMPRESA'!G17,'ORÇ.GLOBAL P CAIXA'!F17)</f>
        <v>0</v>
      </c>
      <c r="G18" s="163" t="n">
        <f aca="false">IF(E18&lt;&gt;0,ROUND(E18*F18,2),IF(AK18=0,(SUMIF($AC$13:$AC$1012,B18,$AK$13:$AK$1012)),AK18))</f>
        <v>547</v>
      </c>
      <c r="H18" s="163" t="n">
        <f aca="false">V18</f>
        <v>0</v>
      </c>
      <c r="I18" s="163" t="n">
        <f aca="false">W18</f>
        <v>0</v>
      </c>
      <c r="J18" s="163" t="n">
        <f aca="false">IF(H18&lt;&gt;0,ROUND(H18*I18,2),IF(AP18=0,(SUMIF($AC$13:$AC$1012,B18,$AP$13:$AP$1012)),AP18))</f>
        <v>547</v>
      </c>
      <c r="K18" s="163" t="n">
        <f aca="false">H18-E18</f>
        <v>0</v>
      </c>
      <c r="L18" s="163" t="n">
        <f aca="false">J18-G18</f>
        <v>0</v>
      </c>
      <c r="M18" s="645" t="str">
        <f aca="false">IF('ORÇ.GLOBAL P CAIXA'!H17&gt;0,'ORÇ.GLOBAL P CAIXA'!H17,"")</f>
        <v/>
      </c>
      <c r="N18" s="646" t="n">
        <f aca="false">'ORÇ.GLOBAL P CAIXA'!I17</f>
        <v>0</v>
      </c>
      <c r="O18" s="166" t="str">
        <f aca="false">S18</f>
        <v/>
      </c>
      <c r="P18" s="167"/>
      <c r="Q18" s="168" t="str">
        <f aca="false">IF(B18&gt;0,"ok","ocultar")</f>
        <v>ok</v>
      </c>
      <c r="R18" s="647" t="n">
        <f aca="false">'ORÇ.GLOBAL P CAIXA'!B17</f>
        <v>3</v>
      </c>
      <c r="S18" s="170" t="str">
        <f aca="false">IF('ORÇ.GLOBAL P CAIXA'!N17&lt;&gt;0,'ORÇ.GLOBAL P CAIXA'!N17,"")</f>
        <v/>
      </c>
      <c r="T18" s="648" t="str">
        <f aca="false">'ORÇ.GLOBAL P CAIXA'!O17</f>
        <v>BEIRAL PVC</v>
      </c>
      <c r="U18" s="172" t="n">
        <f aca="false">'ORÇ.GLOBAL P CAIXA'!P17</f>
        <v>0</v>
      </c>
      <c r="V18" s="173" t="n">
        <f aca="false">'ORÇ.GLOBAL P CAIXA'!E17</f>
        <v>0</v>
      </c>
      <c r="W18" s="173" t="n">
        <f aca="false">F18</f>
        <v>0</v>
      </c>
      <c r="X18" s="649"/>
      <c r="Y18" s="649"/>
      <c r="Z18" s="650"/>
      <c r="AB18" s="88"/>
      <c r="AC18" s="157" t="n">
        <f aca="false">IF(B18=0,AC17,IF(ISNONTEXT(B18)=TRUE(),INT(B18),INT(LEFT(B18,FIND(".",B18)-1))))</f>
        <v>3</v>
      </c>
      <c r="AD18" s="157" t="n">
        <f aca="false">IF(AD19=1,1,IF(B18&lt;&gt;0,1,IF(C18&lt;&gt;0,1,IF(D18&lt;&gt;0,1,IF(E18&lt;&gt;0,1,"")))))</f>
        <v>1</v>
      </c>
      <c r="AE18" s="157" t="n">
        <f aca="false">IF(AC18=0," ",IF(AC18&lt;&gt;AC17,AC18," "))</f>
        <v>3</v>
      </c>
      <c r="AF18" s="180"/>
      <c r="AG18" s="75" t="n">
        <f aca="false">IF(AC18&lt;&gt;AE18,(IF(N18=0,G18*(INFORMAÇÕES!$Q$69/INFORMAÇÕES!$Q$72),IF(N18="R",G18,0))),0)</f>
        <v>0</v>
      </c>
      <c r="AH18" s="75" t="n">
        <f aca="false">IF(AC18&lt;&gt;AE18,(IF(N18=0,G18*(INFORMAÇÕES!$Q$70/INFORMAÇÕES!$Q$72),IF(N18="C",G18,0))),0)</f>
        <v>0</v>
      </c>
      <c r="AI18" s="75" t="n">
        <f aca="false">IF(AC18&lt;&gt;AE18,(IF(N18=0,G18*INFORMAÇÕES!$U$115,IF(N18="CF",G18,0))),0)</f>
        <v>0</v>
      </c>
      <c r="AJ18" s="75" t="n">
        <f aca="false">IF(AC18&lt;&gt;AE18,(IF(N18=0,G18*INFORMAÇÕES!$U$116,IF(N18="O",G18,0))),0)</f>
        <v>0</v>
      </c>
      <c r="AK18" s="75" t="n">
        <f aca="false">IF(E18&lt;&gt;0,G18,0)</f>
        <v>0</v>
      </c>
      <c r="AL18" s="75" t="n">
        <f aca="false">IF(AC18&lt;&gt;AE18,(IF(N18=0,J18*(INFORMAÇÕES!$Q$89/INFORMAÇÕES!$Q$92),IF(N18="R",J18,0))),0)</f>
        <v>0</v>
      </c>
      <c r="AM18" s="75" t="n">
        <f aca="false">IF(AC18&lt;&gt;AE18,(IF(N18=0,J18*(INFORMAÇÕES!$Q$90/INFORMAÇÕES!$Q$92),IF(N18="C",J18,0))),0)</f>
        <v>0</v>
      </c>
      <c r="AN18" s="75" t="n">
        <f aca="false">IF(AC18&lt;&gt;AE18,(IF(N18="",J18*INFORMAÇÕES!$U$115,IF(N18="CF",J18,0))),0)</f>
        <v>0</v>
      </c>
      <c r="AO18" s="75" t="n">
        <f aca="false">IF(AC18&lt;&gt;AE18,(IF(N18="",J18*INFORMAÇÕES!$U$116,IF(N18="O",J18,0))),0)</f>
        <v>0</v>
      </c>
      <c r="AP18" s="75" t="n">
        <f aca="false">IF(H18&lt;&gt;0,J18,0)</f>
        <v>0</v>
      </c>
      <c r="AQ18" s="75" t="n">
        <f aca="false">IF(K18&lt;&gt;0,L18,0)</f>
        <v>0</v>
      </c>
      <c r="AR18" s="181"/>
      <c r="AS18" s="181"/>
      <c r="AT18" s="181"/>
      <c r="AU18" s="181"/>
      <c r="AV18" s="181"/>
      <c r="AW18" s="181"/>
      <c r="AX18" s="181"/>
      <c r="AY18" s="181"/>
      <c r="AZ18" s="181"/>
      <c r="BA18" s="181"/>
      <c r="BB18" s="181"/>
      <c r="BC18" s="181"/>
      <c r="BD18" s="181"/>
      <c r="BE18" s="181"/>
      <c r="BF18" s="181"/>
      <c r="BG18" s="181"/>
      <c r="BH18" s="181"/>
      <c r="BI18" s="181"/>
      <c r="BJ18" s="181"/>
    </row>
    <row r="19" s="174" customFormat="true" ht="19.4" hidden="false" customHeight="false" outlineLevel="0" collapsed="false">
      <c r="A19" s="159" t="n">
        <v>7</v>
      </c>
      <c r="B19" s="160" t="str">
        <f aca="false">R19</f>
        <v>3.1</v>
      </c>
      <c r="C19" s="161" t="str">
        <f aca="false">T19</f>
        <v>FORRO EM RÉGUAS DE PVC, LISO, PARA AMBIENTES RESIDENCIAIS, INCLUSIVE ESTRUTURA UNIDIRECIONAL DE FIXAÇÃO. AF_08/2023_PS</v>
      </c>
      <c r="D19" s="162" t="str">
        <f aca="false">U19</f>
        <v>M2</v>
      </c>
      <c r="E19" s="163" t="n">
        <f aca="false">'ORÇ.GLOBAL P CAIXA'!E18</f>
        <v>5</v>
      </c>
      <c r="F19" s="163" t="n">
        <f aca="false">IF('ORÇ.GLOBAL EMPRESA'!G18&gt;0,'ORÇ.GLOBAL EMPRESA'!G18,'ORÇ.GLOBAL P CAIXA'!F18)</f>
        <v>109.4</v>
      </c>
      <c r="G19" s="163" t="n">
        <f aca="false">IF(E19&lt;&gt;0,ROUND(E19*F19,2),IF(AK19=0,(SUMIF($AC$13:$AC$1012,B19,$AK$13:$AK$1012)),AK19))</f>
        <v>547</v>
      </c>
      <c r="H19" s="163" t="n">
        <f aca="false">V19</f>
        <v>5</v>
      </c>
      <c r="I19" s="163" t="n">
        <f aca="false">W19</f>
        <v>109.4</v>
      </c>
      <c r="J19" s="163" t="n">
        <f aca="false">IF(H19&lt;&gt;0,ROUND(H19*I19,2),IF(AP19=0,(SUMIF($AC$13:$AC$1012,B19,$AP$13:$AP$1012)),AP19))</f>
        <v>547</v>
      </c>
      <c r="K19" s="163" t="n">
        <f aca="false">H19-E19</f>
        <v>0</v>
      </c>
      <c r="L19" s="163" t="n">
        <f aca="false">J19-G19</f>
        <v>0</v>
      </c>
      <c r="M19" s="645" t="str">
        <f aca="false">IF('ORÇ.GLOBAL P CAIXA'!H18&gt;0,'ORÇ.GLOBAL P CAIXA'!H18,"")</f>
        <v/>
      </c>
      <c r="N19" s="646" t="n">
        <f aca="false">'ORÇ.GLOBAL P CAIXA'!I18</f>
        <v>0</v>
      </c>
      <c r="O19" s="166" t="str">
        <f aca="false">S19</f>
        <v>96485</v>
      </c>
      <c r="P19" s="167"/>
      <c r="Q19" s="168" t="str">
        <f aca="false">IF(B19&gt;0,"ok","ocultar")</f>
        <v>ok</v>
      </c>
      <c r="R19" s="647" t="str">
        <f aca="false">'ORÇ.GLOBAL P CAIXA'!B18</f>
        <v>3.1</v>
      </c>
      <c r="S19" s="170" t="str">
        <f aca="false">IF('ORÇ.GLOBAL P CAIXA'!N18&lt;&gt;0,'ORÇ.GLOBAL P CAIXA'!N18,"")</f>
        <v>96485</v>
      </c>
      <c r="T19" s="648" t="str">
        <f aca="false">'ORÇ.GLOBAL P CAIXA'!O18</f>
        <v>FORRO EM RÉGUAS DE PVC, LISO, PARA AMBIENTES RESIDENCIAIS, INCLUSIVE ESTRUTURA UNIDIRECIONAL DE FIXAÇÃO. AF_08/2023_PS</v>
      </c>
      <c r="U19" s="172" t="str">
        <f aca="false">'ORÇ.GLOBAL P CAIXA'!P18</f>
        <v>M2</v>
      </c>
      <c r="V19" s="173" t="n">
        <f aca="false">'ORÇ.GLOBAL P CAIXA'!E18</f>
        <v>5</v>
      </c>
      <c r="W19" s="173" t="n">
        <f aca="false">F19</f>
        <v>109.4</v>
      </c>
      <c r="X19" s="649"/>
      <c r="Y19" s="649"/>
      <c r="Z19" s="650"/>
      <c r="AB19" s="88"/>
      <c r="AC19" s="157" t="n">
        <f aca="false">IF(B19=0,AC18,IF(ISNONTEXT(B19)=TRUE(),INT(B19),INT(LEFT(B19,FIND(".",B19)-1))))</f>
        <v>3</v>
      </c>
      <c r="AD19" s="157" t="n">
        <f aca="false">IF(AD20=1,1,IF(B19&lt;&gt;0,1,IF(C19&lt;&gt;0,1,IF(D19&lt;&gt;0,1,IF(E19&lt;&gt;0,1,"")))))</f>
        <v>1</v>
      </c>
      <c r="AE19" s="157" t="str">
        <f aca="false">IF(AC19=0," ",IF(AC19&lt;&gt;AC18,AC19," "))</f>
        <v> </v>
      </c>
      <c r="AF19" s="180"/>
      <c r="AG19" s="75" t="e">
        <f aca="false">IF(AC19&lt;&gt;AE19,(IF(N19=0,G19*(INFORMAÇÕES!$Q$69/INFORMAÇÕES!$Q$72),IF(N19="R",G19,0))),0)</f>
        <v>#DIV/0!</v>
      </c>
      <c r="AH19" s="75" t="e">
        <f aca="false">IF(AC19&lt;&gt;AE19,(IF(N19=0,G19*(INFORMAÇÕES!$Q$70/INFORMAÇÕES!$Q$72),IF(N19="C",G19,0))),0)</f>
        <v>#DIV/0!</v>
      </c>
      <c r="AI19" s="75" t="n">
        <f aca="false">IF(AC19&lt;&gt;AE19,(IF(N19=0,G19*INFORMAÇÕES!$U$115,IF(N19="CF",G19,0))),0)</f>
        <v>0</v>
      </c>
      <c r="AJ19" s="75" t="n">
        <f aca="false">IF(AC19&lt;&gt;AE19,(IF(N19=0,G19*INFORMAÇÕES!$U$116,IF(N19="O",G19,0))),0)</f>
        <v>0</v>
      </c>
      <c r="AK19" s="75" t="n">
        <f aca="false">IF(E19&lt;&gt;0,G19,0)</f>
        <v>547</v>
      </c>
      <c r="AL19" s="75" t="n">
        <f aca="false">IF(AC19&lt;&gt;AE19,(IF(N19=0,J19*(INFORMAÇÕES!$Q$89/INFORMAÇÕES!$Q$92),IF(N19="R",J19,0))),0)</f>
        <v>0</v>
      </c>
      <c r="AM19" s="75" t="n">
        <f aca="false">IF(AC19&lt;&gt;AE19,(IF(N19=0,J19*(INFORMAÇÕES!$Q$90/INFORMAÇÕES!$Q$92),IF(N19="C",J19,0))),0)</f>
        <v>547</v>
      </c>
      <c r="AN19" s="75" t="n">
        <f aca="false">IF(AC19&lt;&gt;AE19,(IF(N19="",J19*INFORMAÇÕES!$U$115,IF(N19="CF",J19,0))),0)</f>
        <v>0</v>
      </c>
      <c r="AO19" s="75" t="n">
        <f aca="false">IF(AC19&lt;&gt;AE19,(IF(N19="",J19*INFORMAÇÕES!$U$116,IF(N19="O",J19,0))),0)</f>
        <v>0</v>
      </c>
      <c r="AP19" s="75" t="n">
        <f aca="false">IF(H19&lt;&gt;0,J19,0)</f>
        <v>547</v>
      </c>
      <c r="AQ19" s="75" t="n">
        <f aca="false">IF(K19&lt;&gt;0,L19,0)</f>
        <v>0</v>
      </c>
    </row>
    <row r="20" s="174" customFormat="true" ht="14.25" hidden="false" customHeight="false" outlineLevel="0" collapsed="false">
      <c r="A20" s="159" t="n">
        <v>8</v>
      </c>
      <c r="B20" s="160" t="n">
        <f aca="false">R20</f>
        <v>0</v>
      </c>
      <c r="C20" s="161" t="n">
        <f aca="false">T20</f>
        <v>0</v>
      </c>
      <c r="D20" s="162" t="n">
        <f aca="false">U20</f>
        <v>0</v>
      </c>
      <c r="E20" s="163" t="n">
        <f aca="false">'ORÇ.GLOBAL P CAIXA'!E19</f>
        <v>0</v>
      </c>
      <c r="F20" s="163" t="n">
        <f aca="false">IF('ORÇ.GLOBAL EMPRESA'!G19&gt;0,'ORÇ.GLOBAL EMPRESA'!G19,'ORÇ.GLOBAL P CAIXA'!F19)</f>
        <v>0</v>
      </c>
      <c r="G20" s="163" t="n">
        <f aca="false">IF(E20&lt;&gt;0,ROUND(E20*F20,2),IF(AK20=0,(SUMIF($AC$13:$AC$1012,B20,$AK$13:$AK$1012)),AK20))</f>
        <v>0</v>
      </c>
      <c r="H20" s="163" t="n">
        <f aca="false">V20</f>
        <v>0</v>
      </c>
      <c r="I20" s="163" t="n">
        <f aca="false">W20</f>
        <v>0</v>
      </c>
      <c r="J20" s="163" t="n">
        <f aca="false">IF(H20&lt;&gt;0,ROUND(H20*I20,2),IF(AP20=0,(SUMIF($AC$13:$AC$1012,B20,$AP$13:$AP$1012)),AP20))</f>
        <v>0</v>
      </c>
      <c r="K20" s="163" t="n">
        <f aca="false">H20-E20</f>
        <v>0</v>
      </c>
      <c r="L20" s="163" t="n">
        <f aca="false">J20-G20</f>
        <v>0</v>
      </c>
      <c r="M20" s="645" t="str">
        <f aca="false">IF('ORÇ.GLOBAL P CAIXA'!H19&gt;0,'ORÇ.GLOBAL P CAIXA'!H19,"")</f>
        <v/>
      </c>
      <c r="N20" s="646" t="n">
        <f aca="false">'ORÇ.GLOBAL P CAIXA'!I19</f>
        <v>0</v>
      </c>
      <c r="O20" s="166" t="str">
        <f aca="false">S20</f>
        <v/>
      </c>
      <c r="P20" s="167"/>
      <c r="Q20" s="168" t="str">
        <f aca="false">IF(B20&gt;0,"ok","ocultar")</f>
        <v>ocultar</v>
      </c>
      <c r="R20" s="647" t="n">
        <f aca="false">'ORÇ.GLOBAL P CAIXA'!B19</f>
        <v>0</v>
      </c>
      <c r="S20" s="170" t="str">
        <f aca="false">IF('ORÇ.GLOBAL P CAIXA'!N19&lt;&gt;0,'ORÇ.GLOBAL P CAIXA'!N19,"")</f>
        <v/>
      </c>
      <c r="T20" s="648" t="n">
        <f aca="false">'ORÇ.GLOBAL P CAIXA'!O19</f>
        <v>0</v>
      </c>
      <c r="U20" s="172" t="n">
        <f aca="false">'ORÇ.GLOBAL P CAIXA'!P19</f>
        <v>0</v>
      </c>
      <c r="V20" s="173" t="n">
        <f aca="false">'ORÇ.GLOBAL P CAIXA'!E19</f>
        <v>0</v>
      </c>
      <c r="W20" s="173" t="n">
        <f aca="false">F20</f>
        <v>0</v>
      </c>
      <c r="X20" s="649"/>
      <c r="Y20" s="649"/>
      <c r="Z20" s="650"/>
      <c r="AB20" s="88"/>
      <c r="AC20" s="157" t="n">
        <f aca="false">IF(B20=0,AC19,IF(ISNONTEXT(B20)=TRUE(),INT(B20),INT(LEFT(B20,FIND(".",B20)-1))))</f>
        <v>3</v>
      </c>
      <c r="AD20" s="157" t="str">
        <f aca="false">IF(AD21=1,1,IF(B20&lt;&gt;0,1,IF(C20&lt;&gt;0,1,IF(D20&lt;&gt;0,1,IF(E20&lt;&gt;0,1,"")))))</f>
        <v/>
      </c>
      <c r="AE20" s="157" t="str">
        <f aca="false">IF(AC20=0," ",IF(AC20&lt;&gt;AC19,AC20," "))</f>
        <v> </v>
      </c>
      <c r="AF20" s="180"/>
      <c r="AG20" s="75" t="e">
        <f aca="false">IF(AC20&lt;&gt;AE20,(IF(N20=0,G20*(INFORMAÇÕES!$Q$69/INFORMAÇÕES!$Q$72),IF(N20="R",G20,0))),0)</f>
        <v>#DIV/0!</v>
      </c>
      <c r="AH20" s="75" t="e">
        <f aca="false">IF(AC20&lt;&gt;AE20,(IF(N20=0,G20*(INFORMAÇÕES!$Q$70/INFORMAÇÕES!$Q$72),IF(N20="C",G20,0))),0)</f>
        <v>#DIV/0!</v>
      </c>
      <c r="AI20" s="75" t="n">
        <f aca="false">IF(AC20&lt;&gt;AE20,(IF(N20=0,G20*INFORMAÇÕES!$U$115,IF(N20="CF",G20,0))),0)</f>
        <v>0</v>
      </c>
      <c r="AJ20" s="75" t="n">
        <f aca="false">IF(AC20&lt;&gt;AE20,(IF(N20=0,G20*INFORMAÇÕES!$U$116,IF(N20="O",G20,0))),0)</f>
        <v>0</v>
      </c>
      <c r="AK20" s="75" t="n">
        <f aca="false">IF(E20&lt;&gt;0,G20,0)</f>
        <v>0</v>
      </c>
      <c r="AL20" s="75" t="n">
        <f aca="false">IF(AC20&lt;&gt;AE20,(IF(N20=0,J20*(INFORMAÇÕES!$Q$89/INFORMAÇÕES!$Q$92),IF(N20="R",J20,0))),0)</f>
        <v>0</v>
      </c>
      <c r="AM20" s="75" t="n">
        <f aca="false">IF(AC20&lt;&gt;AE20,(IF(N20=0,J20*(INFORMAÇÕES!$Q$90/INFORMAÇÕES!$Q$92),IF(N20="C",J20,0))),0)</f>
        <v>0</v>
      </c>
      <c r="AN20" s="75" t="n">
        <f aca="false">IF(AC20&lt;&gt;AE20,(IF(N20="",J20*INFORMAÇÕES!$U$115,IF(N20="CF",J20,0))),0)</f>
        <v>0</v>
      </c>
      <c r="AO20" s="75" t="n">
        <f aca="false">IF(AC20&lt;&gt;AE20,(IF(N20="",J20*INFORMAÇÕES!$U$116,IF(N20="O",J20,0))),0)</f>
        <v>0</v>
      </c>
      <c r="AP20" s="75" t="n">
        <f aca="false">IF(H20&lt;&gt;0,J20,0)</f>
        <v>0</v>
      </c>
      <c r="AQ20" s="75" t="n">
        <f aca="false">IF(K20&lt;&gt;0,L20,0)</f>
        <v>0</v>
      </c>
    </row>
    <row r="21" s="174" customFormat="true" ht="14.25" hidden="false" customHeight="false" outlineLevel="0" collapsed="false">
      <c r="A21" s="159" t="n">
        <v>9</v>
      </c>
      <c r="B21" s="160" t="n">
        <f aca="false">R21</f>
        <v>0</v>
      </c>
      <c r="C21" s="161" t="n">
        <f aca="false">T21</f>
        <v>0</v>
      </c>
      <c r="D21" s="162" t="n">
        <f aca="false">U21</f>
        <v>0</v>
      </c>
      <c r="E21" s="163" t="n">
        <f aca="false">'ORÇ.GLOBAL P CAIXA'!E20</f>
        <v>0</v>
      </c>
      <c r="F21" s="163" t="n">
        <f aca="false">IF('ORÇ.GLOBAL EMPRESA'!G20&gt;0,'ORÇ.GLOBAL EMPRESA'!G20,'ORÇ.GLOBAL P CAIXA'!F20)</f>
        <v>0</v>
      </c>
      <c r="G21" s="163" t="n">
        <f aca="false">IF(E21&lt;&gt;0,ROUND(E21*F21,2),IF(AK21=0,(SUMIF($AC$13:$AC$1012,B21,$AK$13:$AK$1012)),AK21))</f>
        <v>0</v>
      </c>
      <c r="H21" s="163" t="n">
        <f aca="false">V21</f>
        <v>0</v>
      </c>
      <c r="I21" s="163" t="n">
        <f aca="false">W21</f>
        <v>0</v>
      </c>
      <c r="J21" s="163" t="n">
        <f aca="false">IF(H21&lt;&gt;0,ROUND(H21*I21,2),IF(AP21=0,(SUMIF($AC$13:$AC$1012,B21,$AP$13:$AP$1012)),AP21))</f>
        <v>0</v>
      </c>
      <c r="K21" s="163" t="n">
        <f aca="false">H21-E21</f>
        <v>0</v>
      </c>
      <c r="L21" s="163" t="n">
        <f aca="false">J21-G21</f>
        <v>0</v>
      </c>
      <c r="M21" s="645" t="str">
        <f aca="false">IF('ORÇ.GLOBAL P CAIXA'!H20&gt;0,'ORÇ.GLOBAL P CAIXA'!H20,"")</f>
        <v/>
      </c>
      <c r="N21" s="646" t="n">
        <f aca="false">'ORÇ.GLOBAL P CAIXA'!I20</f>
        <v>0</v>
      </c>
      <c r="O21" s="166" t="str">
        <f aca="false">S21</f>
        <v/>
      </c>
      <c r="P21" s="167"/>
      <c r="Q21" s="168" t="str">
        <f aca="false">IF(B21&gt;0,"ok","ocultar")</f>
        <v>ocultar</v>
      </c>
      <c r="R21" s="647" t="n">
        <f aca="false">'ORÇ.GLOBAL P CAIXA'!B20</f>
        <v>0</v>
      </c>
      <c r="S21" s="170" t="str">
        <f aca="false">IF('ORÇ.GLOBAL P CAIXA'!N20&lt;&gt;0,'ORÇ.GLOBAL P CAIXA'!N20,"")</f>
        <v/>
      </c>
      <c r="T21" s="648" t="n">
        <f aca="false">'ORÇ.GLOBAL P CAIXA'!O20</f>
        <v>0</v>
      </c>
      <c r="U21" s="172" t="n">
        <f aca="false">'ORÇ.GLOBAL P CAIXA'!P20</f>
        <v>0</v>
      </c>
      <c r="V21" s="173" t="n">
        <f aca="false">'ORÇ.GLOBAL P CAIXA'!E20</f>
        <v>0</v>
      </c>
      <c r="W21" s="173" t="n">
        <f aca="false">F21</f>
        <v>0</v>
      </c>
      <c r="X21" s="649"/>
      <c r="Y21" s="649"/>
      <c r="Z21" s="650"/>
      <c r="AB21" s="88"/>
      <c r="AC21" s="157" t="n">
        <f aca="false">IF(B21=0,AC20,IF(ISNONTEXT(B21)=TRUE(),INT(B21),INT(LEFT(B21,FIND(".",B21)-1))))</f>
        <v>3</v>
      </c>
      <c r="AD21" s="157" t="str">
        <f aca="false">IF(AD22=1,1,IF(B21&lt;&gt;0,1,IF(C21&lt;&gt;0,1,IF(D21&lt;&gt;0,1,IF(E21&lt;&gt;0,1,"")))))</f>
        <v/>
      </c>
      <c r="AE21" s="157" t="str">
        <f aca="false">IF(AC21=0," ",IF(AC21&lt;&gt;AC20,AC21," "))</f>
        <v> </v>
      </c>
      <c r="AF21" s="180"/>
      <c r="AG21" s="75" t="e">
        <f aca="false">IF(AC21&lt;&gt;AE21,(IF(N21=0,G21*(INFORMAÇÕES!$Q$69/INFORMAÇÕES!$Q$72),IF(N21="R",G21,0))),0)</f>
        <v>#DIV/0!</v>
      </c>
      <c r="AH21" s="75" t="e">
        <f aca="false">IF(AC21&lt;&gt;AE21,(IF(N21=0,G21*(INFORMAÇÕES!$Q$70/INFORMAÇÕES!$Q$72),IF(N21="C",G21,0))),0)</f>
        <v>#DIV/0!</v>
      </c>
      <c r="AI21" s="75" t="n">
        <f aca="false">IF(AC21&lt;&gt;AE21,(IF(N21=0,G21*INFORMAÇÕES!$U$115,IF(N21="CF",G21,0))),0)</f>
        <v>0</v>
      </c>
      <c r="AJ21" s="75" t="n">
        <f aca="false">IF(AC21&lt;&gt;AE21,(IF(N21=0,G21*INFORMAÇÕES!$U$116,IF(N21="O",G21,0))),0)</f>
        <v>0</v>
      </c>
      <c r="AK21" s="75" t="n">
        <f aca="false">IF(E21&lt;&gt;0,G21,0)</f>
        <v>0</v>
      </c>
      <c r="AL21" s="75" t="n">
        <f aca="false">IF(AC21&lt;&gt;AE21,(IF(N21=0,J21*(INFORMAÇÕES!$Q$89/INFORMAÇÕES!$Q$92),IF(N21="R",J21,0))),0)</f>
        <v>0</v>
      </c>
      <c r="AM21" s="75" t="n">
        <f aca="false">IF(AC21&lt;&gt;AE21,(IF(N21=0,J21*(INFORMAÇÕES!$Q$90/INFORMAÇÕES!$Q$92),IF(N21="C",J21,0))),0)</f>
        <v>0</v>
      </c>
      <c r="AN21" s="75" t="n">
        <f aca="false">IF(AC21&lt;&gt;AE21,(IF(N21="",J21*INFORMAÇÕES!$U$115,IF(N21="CF",J21,0))),0)</f>
        <v>0</v>
      </c>
      <c r="AO21" s="75" t="n">
        <f aca="false">IF(AC21&lt;&gt;AE21,(IF(N21="",J21*INFORMAÇÕES!$U$116,IF(N21="O",J21,0))),0)</f>
        <v>0</v>
      </c>
      <c r="AP21" s="75" t="n">
        <f aca="false">IF(H21&lt;&gt;0,J21,0)</f>
        <v>0</v>
      </c>
      <c r="AQ21" s="75" t="n">
        <f aca="false">IF(K21&lt;&gt;0,L21,0)</f>
        <v>0</v>
      </c>
    </row>
    <row r="22" s="174" customFormat="true" ht="14.25" hidden="false" customHeight="false" outlineLevel="0" collapsed="false">
      <c r="A22" s="159" t="n">
        <v>10</v>
      </c>
      <c r="B22" s="160" t="n">
        <f aca="false">R22</f>
        <v>0</v>
      </c>
      <c r="C22" s="161" t="n">
        <f aca="false">T22</f>
        <v>0</v>
      </c>
      <c r="D22" s="162" t="n">
        <f aca="false">U22</f>
        <v>0</v>
      </c>
      <c r="E22" s="163" t="n">
        <f aca="false">'ORÇ.GLOBAL P CAIXA'!E21</f>
        <v>0</v>
      </c>
      <c r="F22" s="163" t="n">
        <f aca="false">IF('ORÇ.GLOBAL EMPRESA'!G21&gt;0,'ORÇ.GLOBAL EMPRESA'!G21,'ORÇ.GLOBAL P CAIXA'!F21)</f>
        <v>0</v>
      </c>
      <c r="G22" s="163" t="n">
        <f aca="false">IF(E22&lt;&gt;0,ROUND(E22*F22,2),IF(AK22=0,(SUMIF($AC$13:$AC$1012,B22,$AK$13:$AK$1012)),AK22))</f>
        <v>0</v>
      </c>
      <c r="H22" s="163" t="n">
        <f aca="false">V22</f>
        <v>0</v>
      </c>
      <c r="I22" s="163" t="n">
        <f aca="false">W22</f>
        <v>0</v>
      </c>
      <c r="J22" s="163" t="n">
        <f aca="false">IF(H22&lt;&gt;0,ROUND(H22*I22,2),IF(AP22=0,(SUMIF($AC$13:$AC$1012,B22,$AP$13:$AP$1012)),AP22))</f>
        <v>0</v>
      </c>
      <c r="K22" s="163" t="n">
        <f aca="false">H22-E22</f>
        <v>0</v>
      </c>
      <c r="L22" s="163" t="n">
        <f aca="false">J22-G22</f>
        <v>0</v>
      </c>
      <c r="M22" s="645" t="str">
        <f aca="false">IF('ORÇ.GLOBAL P CAIXA'!H21&gt;0,'ORÇ.GLOBAL P CAIXA'!H21,"")</f>
        <v/>
      </c>
      <c r="N22" s="646" t="n">
        <f aca="false">'ORÇ.GLOBAL P CAIXA'!I21</f>
        <v>0</v>
      </c>
      <c r="O22" s="166" t="str">
        <f aca="false">S22</f>
        <v/>
      </c>
      <c r="P22" s="167"/>
      <c r="Q22" s="168" t="str">
        <f aca="false">IF(B22&gt;0,"ok","ocultar")</f>
        <v>ocultar</v>
      </c>
      <c r="R22" s="647" t="n">
        <f aca="false">'ORÇ.GLOBAL P CAIXA'!B21</f>
        <v>0</v>
      </c>
      <c r="S22" s="170" t="str">
        <f aca="false">IF('ORÇ.GLOBAL P CAIXA'!N21&lt;&gt;0,'ORÇ.GLOBAL P CAIXA'!N21,"")</f>
        <v/>
      </c>
      <c r="T22" s="648" t="n">
        <f aca="false">'ORÇ.GLOBAL P CAIXA'!O21</f>
        <v>0</v>
      </c>
      <c r="U22" s="172" t="n">
        <f aca="false">'ORÇ.GLOBAL P CAIXA'!P21</f>
        <v>0</v>
      </c>
      <c r="V22" s="173" t="n">
        <f aca="false">'ORÇ.GLOBAL P CAIXA'!E21</f>
        <v>0</v>
      </c>
      <c r="W22" s="173" t="n">
        <f aca="false">F22</f>
        <v>0</v>
      </c>
      <c r="X22" s="649"/>
      <c r="Y22" s="649"/>
      <c r="Z22" s="650"/>
      <c r="AB22" s="88"/>
      <c r="AC22" s="157" t="n">
        <f aca="false">IF(B22=0,AC21,IF(ISNONTEXT(B22)=TRUE(),INT(B22),INT(LEFT(B22,FIND(".",B22)-1))))</f>
        <v>3</v>
      </c>
      <c r="AD22" s="157" t="str">
        <f aca="false">IF(AD23=1,1,IF(B22&lt;&gt;0,1,IF(C22&lt;&gt;0,1,IF(D22&lt;&gt;0,1,IF(E22&lt;&gt;0,1,"")))))</f>
        <v/>
      </c>
      <c r="AE22" s="157" t="str">
        <f aca="false">IF(AC22=0," ",IF(AC22&lt;&gt;AC21,AC22," "))</f>
        <v> </v>
      </c>
      <c r="AF22" s="180"/>
      <c r="AG22" s="75" t="e">
        <f aca="false">IF(AC22&lt;&gt;AE22,(IF(N22=0,G22*(INFORMAÇÕES!$Q$69/INFORMAÇÕES!$Q$72),IF(N22="R",G22,0))),0)</f>
        <v>#DIV/0!</v>
      </c>
      <c r="AH22" s="75" t="e">
        <f aca="false">IF(AC22&lt;&gt;AE22,(IF(N22=0,G22*(INFORMAÇÕES!$Q$70/INFORMAÇÕES!$Q$72),IF(N22="C",G22,0))),0)</f>
        <v>#DIV/0!</v>
      </c>
      <c r="AI22" s="75" t="n">
        <f aca="false">IF(AC22&lt;&gt;AE22,(IF(N22=0,G22*INFORMAÇÕES!$U$115,IF(N22="CF",G22,0))),0)</f>
        <v>0</v>
      </c>
      <c r="AJ22" s="75" t="n">
        <f aca="false">IF(AC22&lt;&gt;AE22,(IF(N22=0,G22*INFORMAÇÕES!$U$116,IF(N22="O",G22,0))),0)</f>
        <v>0</v>
      </c>
      <c r="AK22" s="75" t="n">
        <f aca="false">IF(E22&lt;&gt;0,G22,0)</f>
        <v>0</v>
      </c>
      <c r="AL22" s="75" t="n">
        <f aca="false">IF(AC22&lt;&gt;AE22,(IF(N22=0,J22*(INFORMAÇÕES!$Q$89/INFORMAÇÕES!$Q$92),IF(N22="R",J22,0))),0)</f>
        <v>0</v>
      </c>
      <c r="AM22" s="75" t="n">
        <f aca="false">IF(AC22&lt;&gt;AE22,(IF(N22=0,J22*(INFORMAÇÕES!$Q$90/INFORMAÇÕES!$Q$92),IF(N22="C",J22,0))),0)</f>
        <v>0</v>
      </c>
      <c r="AN22" s="75" t="n">
        <f aca="false">IF(AC22&lt;&gt;AE22,(IF(N22="",J22*INFORMAÇÕES!$U$115,IF(N22="CF",J22,0))),0)</f>
        <v>0</v>
      </c>
      <c r="AO22" s="75" t="n">
        <f aca="false">IF(AC22&lt;&gt;AE22,(IF(N22="",J22*INFORMAÇÕES!$U$116,IF(N22="O",J22,0))),0)</f>
        <v>0</v>
      </c>
      <c r="AP22" s="75" t="n">
        <f aca="false">IF(H22&lt;&gt;0,J22,0)</f>
        <v>0</v>
      </c>
      <c r="AQ22" s="75" t="n">
        <f aca="false">IF(K22&lt;&gt;0,L22,0)</f>
        <v>0</v>
      </c>
    </row>
    <row r="23" s="174" customFormat="true" ht="14.25" hidden="false" customHeight="false" outlineLevel="0" collapsed="false">
      <c r="A23" s="159" t="n">
        <v>11</v>
      </c>
      <c r="B23" s="160" t="n">
        <f aca="false">R23</f>
        <v>0</v>
      </c>
      <c r="C23" s="161" t="n">
        <f aca="false">T23</f>
        <v>0</v>
      </c>
      <c r="D23" s="162" t="n">
        <f aca="false">U23</f>
        <v>0</v>
      </c>
      <c r="E23" s="163" t="n">
        <f aca="false">'ORÇ.GLOBAL P CAIXA'!E22</f>
        <v>0</v>
      </c>
      <c r="F23" s="163" t="n">
        <f aca="false">IF('ORÇ.GLOBAL EMPRESA'!G22&gt;0,'ORÇ.GLOBAL EMPRESA'!G22,'ORÇ.GLOBAL P CAIXA'!F22)</f>
        <v>0</v>
      </c>
      <c r="G23" s="163" t="n">
        <f aca="false">IF(E23&lt;&gt;0,ROUND(E23*F23,2),IF(AK23=0,(SUMIF($AC$13:$AC$1012,B23,$AK$13:$AK$1012)),AK23))</f>
        <v>0</v>
      </c>
      <c r="H23" s="163" t="n">
        <f aca="false">V23</f>
        <v>0</v>
      </c>
      <c r="I23" s="163" t="n">
        <f aca="false">W23</f>
        <v>0</v>
      </c>
      <c r="J23" s="163" t="n">
        <f aca="false">IF(H23&lt;&gt;0,ROUND(H23*I23,2),IF(AP23=0,(SUMIF($AC$13:$AC$1012,B23,$AP$13:$AP$1012)),AP23))</f>
        <v>0</v>
      </c>
      <c r="K23" s="163" t="n">
        <f aca="false">H23-E23</f>
        <v>0</v>
      </c>
      <c r="L23" s="163" t="n">
        <f aca="false">J23-G23</f>
        <v>0</v>
      </c>
      <c r="M23" s="645" t="str">
        <f aca="false">IF('ORÇ.GLOBAL P CAIXA'!H22&gt;0,'ORÇ.GLOBAL P CAIXA'!H22,"")</f>
        <v/>
      </c>
      <c r="N23" s="646" t="n">
        <f aca="false">'ORÇ.GLOBAL P CAIXA'!I22</f>
        <v>0</v>
      </c>
      <c r="O23" s="166" t="str">
        <f aca="false">S23</f>
        <v/>
      </c>
      <c r="P23" s="167"/>
      <c r="Q23" s="168" t="str">
        <f aca="false">IF(B23&gt;0,"ok","ocultar")</f>
        <v>ocultar</v>
      </c>
      <c r="R23" s="647" t="n">
        <f aca="false">'ORÇ.GLOBAL P CAIXA'!B22</f>
        <v>0</v>
      </c>
      <c r="S23" s="170" t="str">
        <f aca="false">IF('ORÇ.GLOBAL P CAIXA'!N22&lt;&gt;0,'ORÇ.GLOBAL P CAIXA'!N22,"")</f>
        <v/>
      </c>
      <c r="T23" s="648" t="n">
        <f aca="false">'ORÇ.GLOBAL P CAIXA'!O22</f>
        <v>0</v>
      </c>
      <c r="U23" s="172" t="n">
        <f aca="false">'ORÇ.GLOBAL P CAIXA'!P22</f>
        <v>0</v>
      </c>
      <c r="V23" s="173" t="n">
        <f aca="false">'ORÇ.GLOBAL P CAIXA'!E22</f>
        <v>0</v>
      </c>
      <c r="W23" s="173" t="n">
        <f aca="false">F23</f>
        <v>0</v>
      </c>
      <c r="X23" s="649"/>
      <c r="Y23" s="649"/>
      <c r="Z23" s="650"/>
      <c r="AB23" s="88"/>
      <c r="AC23" s="157" t="n">
        <f aca="false">IF(B23=0,AC22,IF(ISNONTEXT(B23)=TRUE(),INT(B23),INT(LEFT(B23,FIND(".",B23)-1))))</f>
        <v>3</v>
      </c>
      <c r="AD23" s="157" t="str">
        <f aca="false">IF(AD24=1,1,IF(B23&lt;&gt;0,1,IF(C23&lt;&gt;0,1,IF(D23&lt;&gt;0,1,IF(E23&lt;&gt;0,1,"")))))</f>
        <v/>
      </c>
      <c r="AE23" s="157" t="str">
        <f aca="false">IF(AC23=0," ",IF(AC23&lt;&gt;AC22,AC23," "))</f>
        <v> </v>
      </c>
      <c r="AF23" s="180"/>
      <c r="AG23" s="75" t="e">
        <f aca="false">IF(AC23&lt;&gt;AE23,(IF(N23=0,G23*(INFORMAÇÕES!$Q$69/INFORMAÇÕES!$Q$72),IF(N23="R",G23,0))),0)</f>
        <v>#DIV/0!</v>
      </c>
      <c r="AH23" s="75" t="e">
        <f aca="false">IF(AC23&lt;&gt;AE23,(IF(N23=0,G23*(INFORMAÇÕES!$Q$70/INFORMAÇÕES!$Q$72),IF(N23="C",G23,0))),0)</f>
        <v>#DIV/0!</v>
      </c>
      <c r="AI23" s="75" t="n">
        <f aca="false">IF(AC23&lt;&gt;AE23,(IF(N23=0,G23*INFORMAÇÕES!$U$115,IF(N23="CF",G23,0))),0)</f>
        <v>0</v>
      </c>
      <c r="AJ23" s="75" t="n">
        <f aca="false">IF(AC23&lt;&gt;AE23,(IF(N23=0,G23*INFORMAÇÕES!$U$116,IF(N23="O",G23,0))),0)</f>
        <v>0</v>
      </c>
      <c r="AK23" s="75" t="n">
        <f aca="false">IF(E23&lt;&gt;0,G23,0)</f>
        <v>0</v>
      </c>
      <c r="AL23" s="75" t="n">
        <f aca="false">IF(AC23&lt;&gt;AE23,(IF(N23=0,J23*(INFORMAÇÕES!$Q$89/INFORMAÇÕES!$Q$92),IF(N23="R",J23,0))),0)</f>
        <v>0</v>
      </c>
      <c r="AM23" s="75" t="n">
        <f aca="false">IF(AC23&lt;&gt;AE23,(IF(N23=0,J23*(INFORMAÇÕES!$Q$90/INFORMAÇÕES!$Q$92),IF(N23="C",J23,0))),0)</f>
        <v>0</v>
      </c>
      <c r="AN23" s="75" t="n">
        <f aca="false">IF(AC23&lt;&gt;AE23,(IF(N23="",J23*INFORMAÇÕES!$U$115,IF(N23="CF",J23,0))),0)</f>
        <v>0</v>
      </c>
      <c r="AO23" s="75" t="n">
        <f aca="false">IF(AC23&lt;&gt;AE23,(IF(N23="",J23*INFORMAÇÕES!$U$116,IF(N23="O",J23,0))),0)</f>
        <v>0</v>
      </c>
      <c r="AP23" s="75" t="n">
        <f aca="false">IF(H23&lt;&gt;0,J23,0)</f>
        <v>0</v>
      </c>
      <c r="AQ23" s="75" t="n">
        <f aca="false">IF(K23&lt;&gt;0,L23,0)</f>
        <v>0</v>
      </c>
    </row>
    <row r="24" s="174" customFormat="true" ht="14.25" hidden="false" customHeight="false" outlineLevel="0" collapsed="false">
      <c r="A24" s="159" t="n">
        <v>12</v>
      </c>
      <c r="B24" s="160" t="n">
        <f aca="false">R24</f>
        <v>0</v>
      </c>
      <c r="C24" s="161" t="n">
        <f aca="false">T24</f>
        <v>0</v>
      </c>
      <c r="D24" s="162" t="n">
        <f aca="false">U24</f>
        <v>0</v>
      </c>
      <c r="E24" s="163" t="n">
        <f aca="false">'ORÇ.GLOBAL P CAIXA'!E23</f>
        <v>0</v>
      </c>
      <c r="F24" s="163" t="n">
        <f aca="false">IF('ORÇ.GLOBAL EMPRESA'!G23&gt;0,'ORÇ.GLOBAL EMPRESA'!G23,'ORÇ.GLOBAL P CAIXA'!F23)</f>
        <v>0</v>
      </c>
      <c r="G24" s="163" t="n">
        <f aca="false">IF(E24&lt;&gt;0,ROUND(E24*F24,2),IF(AK24=0,(SUMIF($AC$13:$AC$1012,B24,$AK$13:$AK$1012)),AK24))</f>
        <v>0</v>
      </c>
      <c r="H24" s="163" t="n">
        <f aca="false">V24</f>
        <v>0</v>
      </c>
      <c r="I24" s="163" t="n">
        <f aca="false">W24</f>
        <v>0</v>
      </c>
      <c r="J24" s="163" t="n">
        <f aca="false">IF(H24&lt;&gt;0,ROUND(H24*I24,2),IF(AP24=0,(SUMIF($AC$13:$AC$1012,B24,$AP$13:$AP$1012)),AP24))</f>
        <v>0</v>
      </c>
      <c r="K24" s="163" t="n">
        <f aca="false">H24-E24</f>
        <v>0</v>
      </c>
      <c r="L24" s="163" t="n">
        <f aca="false">J24-G24</f>
        <v>0</v>
      </c>
      <c r="M24" s="645" t="str">
        <f aca="false">IF('ORÇ.GLOBAL P CAIXA'!H23&gt;0,'ORÇ.GLOBAL P CAIXA'!H23,"")</f>
        <v/>
      </c>
      <c r="N24" s="646" t="n">
        <f aca="false">'ORÇ.GLOBAL P CAIXA'!I23</f>
        <v>0</v>
      </c>
      <c r="O24" s="166" t="str">
        <f aca="false">S24</f>
        <v/>
      </c>
      <c r="P24" s="167"/>
      <c r="Q24" s="168" t="str">
        <f aca="false">IF(B24&gt;0,"ok","ocultar")</f>
        <v>ocultar</v>
      </c>
      <c r="R24" s="647" t="n">
        <f aca="false">'ORÇ.GLOBAL P CAIXA'!B23</f>
        <v>0</v>
      </c>
      <c r="S24" s="170" t="str">
        <f aca="false">IF('ORÇ.GLOBAL P CAIXA'!N23&lt;&gt;0,'ORÇ.GLOBAL P CAIXA'!N23,"")</f>
        <v/>
      </c>
      <c r="T24" s="648" t="n">
        <f aca="false">'ORÇ.GLOBAL P CAIXA'!O23</f>
        <v>0</v>
      </c>
      <c r="U24" s="172" t="n">
        <f aca="false">'ORÇ.GLOBAL P CAIXA'!P23</f>
        <v>0</v>
      </c>
      <c r="V24" s="173" t="n">
        <f aca="false">'ORÇ.GLOBAL P CAIXA'!E23</f>
        <v>0</v>
      </c>
      <c r="W24" s="173" t="n">
        <f aca="false">F24</f>
        <v>0</v>
      </c>
      <c r="X24" s="649"/>
      <c r="Y24" s="649"/>
      <c r="Z24" s="650"/>
      <c r="AB24" s="88"/>
      <c r="AC24" s="157" t="n">
        <f aca="false">IF(B24=0,AC23,IF(ISNONTEXT(B24)=TRUE(),INT(B24),INT(LEFT(B24,FIND(".",B24)-1))))</f>
        <v>3</v>
      </c>
      <c r="AD24" s="157" t="str">
        <f aca="false">IF(AD25=1,1,IF(B24&lt;&gt;0,1,IF(C24&lt;&gt;0,1,IF(D24&lt;&gt;0,1,IF(E24&lt;&gt;0,1,"")))))</f>
        <v/>
      </c>
      <c r="AE24" s="157" t="str">
        <f aca="false">IF(AC24=0," ",IF(AC24&lt;&gt;AC23,AC24," "))</f>
        <v> </v>
      </c>
      <c r="AF24" s="180"/>
      <c r="AG24" s="75" t="e">
        <f aca="false">IF(AC24&lt;&gt;AE24,(IF(N24=0,G24*(INFORMAÇÕES!$Q$69/INFORMAÇÕES!$Q$72),IF(N24="R",G24,0))),0)</f>
        <v>#DIV/0!</v>
      </c>
      <c r="AH24" s="75" t="e">
        <f aca="false">IF(AC24&lt;&gt;AE24,(IF(N24=0,G24*(INFORMAÇÕES!$Q$70/INFORMAÇÕES!$Q$72),IF(N24="C",G24,0))),0)</f>
        <v>#DIV/0!</v>
      </c>
      <c r="AI24" s="75" t="n">
        <f aca="false">IF(AC24&lt;&gt;AE24,(IF(N24=0,G24*INFORMAÇÕES!$U$115,IF(N24="CF",G24,0))),0)</f>
        <v>0</v>
      </c>
      <c r="AJ24" s="75" t="n">
        <f aca="false">IF(AC24&lt;&gt;AE24,(IF(N24=0,G24*INFORMAÇÕES!$U$116,IF(N24="O",G24,0))),0)</f>
        <v>0</v>
      </c>
      <c r="AK24" s="75" t="n">
        <f aca="false">IF(E24&lt;&gt;0,G24,0)</f>
        <v>0</v>
      </c>
      <c r="AL24" s="75" t="n">
        <f aca="false">IF(AC24&lt;&gt;AE24,(IF(N24=0,J24*(INFORMAÇÕES!$Q$89/INFORMAÇÕES!$Q$92),IF(N24="R",J24,0))),0)</f>
        <v>0</v>
      </c>
      <c r="AM24" s="75" t="n">
        <f aca="false">IF(AC24&lt;&gt;AE24,(IF(N24=0,J24*(INFORMAÇÕES!$Q$90/INFORMAÇÕES!$Q$92),IF(N24="C",J24,0))),0)</f>
        <v>0</v>
      </c>
      <c r="AN24" s="75" t="n">
        <f aca="false">IF(AC24&lt;&gt;AE24,(IF(N24="",J24*INFORMAÇÕES!$U$115,IF(N24="CF",J24,0))),0)</f>
        <v>0</v>
      </c>
      <c r="AO24" s="75" t="n">
        <f aca="false">IF(AC24&lt;&gt;AE24,(IF(N24="",J24*INFORMAÇÕES!$U$116,IF(N24="O",J24,0))),0)</f>
        <v>0</v>
      </c>
      <c r="AP24" s="75" t="n">
        <f aca="false">IF(H24&lt;&gt;0,J24,0)</f>
        <v>0</v>
      </c>
      <c r="AQ24" s="75" t="n">
        <f aca="false">IF(K24&lt;&gt;0,L24,0)</f>
        <v>0</v>
      </c>
    </row>
    <row r="25" s="174" customFormat="true" ht="14.25" hidden="false" customHeight="false" outlineLevel="0" collapsed="false">
      <c r="A25" s="159" t="n">
        <v>13</v>
      </c>
      <c r="B25" s="160" t="n">
        <f aca="false">R25</f>
        <v>0</v>
      </c>
      <c r="C25" s="161" t="n">
        <f aca="false">T25</f>
        <v>0</v>
      </c>
      <c r="D25" s="162" t="n">
        <f aca="false">U25</f>
        <v>0</v>
      </c>
      <c r="E25" s="163" t="n">
        <f aca="false">'ORÇ.GLOBAL P CAIXA'!E24</f>
        <v>0</v>
      </c>
      <c r="F25" s="163" t="n">
        <f aca="false">IF('ORÇ.GLOBAL EMPRESA'!G24&gt;0,'ORÇ.GLOBAL EMPRESA'!G24,'ORÇ.GLOBAL P CAIXA'!F24)</f>
        <v>0</v>
      </c>
      <c r="G25" s="163" t="n">
        <f aca="false">IF(E25&lt;&gt;0,ROUND(E25*F25,2),IF(AK25=0,(SUMIF($AC$13:$AC$1012,B25,$AK$13:$AK$1012)),AK25))</f>
        <v>0</v>
      </c>
      <c r="H25" s="163" t="n">
        <f aca="false">V25</f>
        <v>0</v>
      </c>
      <c r="I25" s="163" t="n">
        <f aca="false">W25</f>
        <v>0</v>
      </c>
      <c r="J25" s="163" t="n">
        <f aca="false">IF(H25&lt;&gt;0,ROUND(H25*I25,2),IF(AP25=0,(SUMIF($AC$13:$AC$1012,B25,$AP$13:$AP$1012)),AP25))</f>
        <v>0</v>
      </c>
      <c r="K25" s="163" t="n">
        <f aca="false">H25-E25</f>
        <v>0</v>
      </c>
      <c r="L25" s="163" t="n">
        <f aca="false">J25-G25</f>
        <v>0</v>
      </c>
      <c r="M25" s="645" t="str">
        <f aca="false">IF('ORÇ.GLOBAL P CAIXA'!H24&gt;0,'ORÇ.GLOBAL P CAIXA'!H24,"")</f>
        <v/>
      </c>
      <c r="N25" s="646" t="n">
        <f aca="false">'ORÇ.GLOBAL P CAIXA'!I24</f>
        <v>0</v>
      </c>
      <c r="O25" s="166" t="str">
        <f aca="false">S25</f>
        <v/>
      </c>
      <c r="P25" s="167"/>
      <c r="Q25" s="168" t="str">
        <f aca="false">IF(B25&gt;0,"ok","ocultar")</f>
        <v>ocultar</v>
      </c>
      <c r="R25" s="647" t="n">
        <f aca="false">'ORÇ.GLOBAL P CAIXA'!B24</f>
        <v>0</v>
      </c>
      <c r="S25" s="170" t="str">
        <f aca="false">IF('ORÇ.GLOBAL P CAIXA'!N24&lt;&gt;0,'ORÇ.GLOBAL P CAIXA'!N24,"")</f>
        <v/>
      </c>
      <c r="T25" s="648" t="n">
        <f aca="false">'ORÇ.GLOBAL P CAIXA'!O24</f>
        <v>0</v>
      </c>
      <c r="U25" s="172" t="n">
        <f aca="false">'ORÇ.GLOBAL P CAIXA'!P24</f>
        <v>0</v>
      </c>
      <c r="V25" s="173" t="n">
        <f aca="false">'ORÇ.GLOBAL P CAIXA'!E24</f>
        <v>0</v>
      </c>
      <c r="W25" s="173" t="n">
        <f aca="false">F25</f>
        <v>0</v>
      </c>
      <c r="X25" s="649"/>
      <c r="Y25" s="649"/>
      <c r="Z25" s="650"/>
      <c r="AB25" s="88"/>
      <c r="AC25" s="157" t="n">
        <f aca="false">IF(B25=0,AC24,IF(ISNONTEXT(B25)=TRUE(),INT(B25),INT(LEFT(B25,FIND(".",B25)-1))))</f>
        <v>3</v>
      </c>
      <c r="AD25" s="157" t="str">
        <f aca="false">IF(AD26=1,1,IF(B25&lt;&gt;0,1,IF(C25&lt;&gt;0,1,IF(D25&lt;&gt;0,1,IF(E25&lt;&gt;0,1,"")))))</f>
        <v/>
      </c>
      <c r="AE25" s="157" t="str">
        <f aca="false">IF(AC25=0," ",IF(AC25&lt;&gt;AC24,AC25," "))</f>
        <v> </v>
      </c>
      <c r="AF25" s="180"/>
      <c r="AG25" s="75" t="e">
        <f aca="false">IF(AC25&lt;&gt;AE25,(IF(N25=0,G25*(INFORMAÇÕES!$Q$69/INFORMAÇÕES!$Q$72),IF(N25="R",G25,0))),0)</f>
        <v>#DIV/0!</v>
      </c>
      <c r="AH25" s="75" t="e">
        <f aca="false">IF(AC25&lt;&gt;AE25,(IF(N25=0,G25*(INFORMAÇÕES!$Q$70/INFORMAÇÕES!$Q$72),IF(N25="C",G25,0))),0)</f>
        <v>#DIV/0!</v>
      </c>
      <c r="AI25" s="75" t="n">
        <f aca="false">IF(AC25&lt;&gt;AE25,(IF(N25=0,G25*INFORMAÇÕES!$U$115,IF(N25="CF",G25,0))),0)</f>
        <v>0</v>
      </c>
      <c r="AJ25" s="75" t="n">
        <f aca="false">IF(AC25&lt;&gt;AE25,(IF(N25=0,G25*INFORMAÇÕES!$U$116,IF(N25="O",G25,0))),0)</f>
        <v>0</v>
      </c>
      <c r="AK25" s="75" t="n">
        <f aca="false">IF(E25&lt;&gt;0,G25,0)</f>
        <v>0</v>
      </c>
      <c r="AL25" s="75" t="n">
        <f aca="false">IF(AC25&lt;&gt;AE25,(IF(N25=0,J25*(INFORMAÇÕES!$Q$89/INFORMAÇÕES!$Q$92),IF(N25="R",J25,0))),0)</f>
        <v>0</v>
      </c>
      <c r="AM25" s="75" t="n">
        <f aca="false">IF(AC25&lt;&gt;AE25,(IF(N25=0,J25*(INFORMAÇÕES!$Q$90/INFORMAÇÕES!$Q$92),IF(N25="C",J25,0))),0)</f>
        <v>0</v>
      </c>
      <c r="AN25" s="75" t="n">
        <f aca="false">IF(AC25&lt;&gt;AE25,(IF(N25="",J25*INFORMAÇÕES!$U$115,IF(N25="CF",J25,0))),0)</f>
        <v>0</v>
      </c>
      <c r="AO25" s="75" t="n">
        <f aca="false">IF(AC25&lt;&gt;AE25,(IF(N25="",J25*INFORMAÇÕES!$U$116,IF(N25="O",J25,0))),0)</f>
        <v>0</v>
      </c>
      <c r="AP25" s="75" t="n">
        <f aca="false">IF(H25&lt;&gt;0,J25,0)</f>
        <v>0</v>
      </c>
      <c r="AQ25" s="75" t="n">
        <f aca="false">IF(K25&lt;&gt;0,L25,0)</f>
        <v>0</v>
      </c>
    </row>
    <row r="26" s="174" customFormat="true" ht="14.25" hidden="false" customHeight="false" outlineLevel="0" collapsed="false">
      <c r="A26" s="159" t="n">
        <v>14</v>
      </c>
      <c r="B26" s="160" t="n">
        <f aca="false">R26</f>
        <v>0</v>
      </c>
      <c r="C26" s="161" t="n">
        <f aca="false">T26</f>
        <v>0</v>
      </c>
      <c r="D26" s="162" t="n">
        <f aca="false">U26</f>
        <v>0</v>
      </c>
      <c r="E26" s="163" t="n">
        <f aca="false">'ORÇ.GLOBAL P CAIXA'!E25</f>
        <v>0</v>
      </c>
      <c r="F26" s="163" t="n">
        <f aca="false">IF('ORÇ.GLOBAL EMPRESA'!G25&gt;0,'ORÇ.GLOBAL EMPRESA'!G25,'ORÇ.GLOBAL P CAIXA'!F25)</f>
        <v>0</v>
      </c>
      <c r="G26" s="163" t="n">
        <f aca="false">IF(E26&lt;&gt;0,ROUND(E26*F26,2),IF(AK26=0,(SUMIF($AC$13:$AC$1012,B26,$AK$13:$AK$1012)),AK26))</f>
        <v>0</v>
      </c>
      <c r="H26" s="163" t="n">
        <f aca="false">V26</f>
        <v>0</v>
      </c>
      <c r="I26" s="163" t="n">
        <f aca="false">W26</f>
        <v>0</v>
      </c>
      <c r="J26" s="163" t="n">
        <f aca="false">IF(H26&lt;&gt;0,ROUND(H26*I26,2),IF(AP26=0,(SUMIF($AC$13:$AC$1012,B26,$AP$13:$AP$1012)),AP26))</f>
        <v>0</v>
      </c>
      <c r="K26" s="163" t="n">
        <f aca="false">H26-E26</f>
        <v>0</v>
      </c>
      <c r="L26" s="163" t="n">
        <f aca="false">J26-G26</f>
        <v>0</v>
      </c>
      <c r="M26" s="645" t="str">
        <f aca="false">IF('ORÇ.GLOBAL P CAIXA'!H25&gt;0,'ORÇ.GLOBAL P CAIXA'!H25,"")</f>
        <v/>
      </c>
      <c r="N26" s="646" t="n">
        <f aca="false">'ORÇ.GLOBAL P CAIXA'!I25</f>
        <v>0</v>
      </c>
      <c r="O26" s="166" t="str">
        <f aca="false">S26</f>
        <v/>
      </c>
      <c r="P26" s="167"/>
      <c r="Q26" s="168" t="str">
        <f aca="false">IF(B26&gt;0,"ok","ocultar")</f>
        <v>ocultar</v>
      </c>
      <c r="R26" s="647" t="n">
        <f aca="false">'ORÇ.GLOBAL P CAIXA'!B25</f>
        <v>0</v>
      </c>
      <c r="S26" s="170" t="str">
        <f aca="false">IF('ORÇ.GLOBAL P CAIXA'!N25&lt;&gt;0,'ORÇ.GLOBAL P CAIXA'!N25,"")</f>
        <v/>
      </c>
      <c r="T26" s="648" t="n">
        <f aca="false">'ORÇ.GLOBAL P CAIXA'!O25</f>
        <v>0</v>
      </c>
      <c r="U26" s="172" t="n">
        <f aca="false">'ORÇ.GLOBAL P CAIXA'!P25</f>
        <v>0</v>
      </c>
      <c r="V26" s="173" t="n">
        <f aca="false">'ORÇ.GLOBAL P CAIXA'!E25</f>
        <v>0</v>
      </c>
      <c r="W26" s="173" t="n">
        <f aca="false">F26</f>
        <v>0</v>
      </c>
      <c r="X26" s="649"/>
      <c r="Y26" s="649"/>
      <c r="Z26" s="650"/>
      <c r="AB26" s="88"/>
      <c r="AC26" s="157" t="n">
        <f aca="false">IF(B26=0,AC25,IF(ISNONTEXT(B26)=TRUE(),INT(B26),INT(LEFT(B26,FIND(".",B26)-1))))</f>
        <v>3</v>
      </c>
      <c r="AD26" s="157" t="str">
        <f aca="false">IF(AD27=1,1,IF(B26&lt;&gt;0,1,IF(C26&lt;&gt;0,1,IF(D26&lt;&gt;0,1,IF(E26&lt;&gt;0,1,"")))))</f>
        <v/>
      </c>
      <c r="AE26" s="157" t="str">
        <f aca="false">IF(AC26=0," ",IF(AC26&lt;&gt;AC25,AC26," "))</f>
        <v> </v>
      </c>
      <c r="AF26" s="180"/>
      <c r="AG26" s="75" t="e">
        <f aca="false">IF(AC26&lt;&gt;AE26,(IF(N26=0,G26*(INFORMAÇÕES!$Q$69/INFORMAÇÕES!$Q$72),IF(N26="R",G26,0))),0)</f>
        <v>#DIV/0!</v>
      </c>
      <c r="AH26" s="75" t="e">
        <f aca="false">IF(AC26&lt;&gt;AE26,(IF(N26=0,G26*(INFORMAÇÕES!$Q$70/INFORMAÇÕES!$Q$72),IF(N26="C",G26,0))),0)</f>
        <v>#DIV/0!</v>
      </c>
      <c r="AI26" s="75" t="n">
        <f aca="false">IF(AC26&lt;&gt;AE26,(IF(N26=0,G26*INFORMAÇÕES!$U$115,IF(N26="CF",G26,0))),0)</f>
        <v>0</v>
      </c>
      <c r="AJ26" s="75" t="n">
        <f aca="false">IF(AC26&lt;&gt;AE26,(IF(N26=0,G26*INFORMAÇÕES!$U$116,IF(N26="O",G26,0))),0)</f>
        <v>0</v>
      </c>
      <c r="AK26" s="75" t="n">
        <f aca="false">IF(E26&lt;&gt;0,G26,0)</f>
        <v>0</v>
      </c>
      <c r="AL26" s="75" t="n">
        <f aca="false">IF(AC26&lt;&gt;AE26,(IF(N26=0,J26*(INFORMAÇÕES!$Q$89/INFORMAÇÕES!$Q$92),IF(N26="R",J26,0))),0)</f>
        <v>0</v>
      </c>
      <c r="AM26" s="75" t="n">
        <f aca="false">IF(AC26&lt;&gt;AE26,(IF(N26=0,J26*(INFORMAÇÕES!$Q$90/INFORMAÇÕES!$Q$92),IF(N26="C",J26,0))),0)</f>
        <v>0</v>
      </c>
      <c r="AN26" s="75" t="n">
        <f aca="false">IF(AC26&lt;&gt;AE26,(IF(N26="",J26*INFORMAÇÕES!$U$115,IF(N26="CF",J26,0))),0)</f>
        <v>0</v>
      </c>
      <c r="AO26" s="75" t="n">
        <f aca="false">IF(AC26&lt;&gt;AE26,(IF(N26="",J26*INFORMAÇÕES!$U$116,IF(N26="O",J26,0))),0)</f>
        <v>0</v>
      </c>
      <c r="AP26" s="75" t="n">
        <f aca="false">IF(H26&lt;&gt;0,J26,0)</f>
        <v>0</v>
      </c>
      <c r="AQ26" s="75" t="n">
        <f aca="false">IF(K26&lt;&gt;0,L26,0)</f>
        <v>0</v>
      </c>
    </row>
    <row r="27" s="174" customFormat="true" ht="14.25" hidden="false" customHeight="false" outlineLevel="0" collapsed="false">
      <c r="A27" s="159" t="n">
        <v>15</v>
      </c>
      <c r="B27" s="160" t="n">
        <f aca="false">R27</f>
        <v>0</v>
      </c>
      <c r="C27" s="161" t="n">
        <f aca="false">T27</f>
        <v>0</v>
      </c>
      <c r="D27" s="162" t="n">
        <f aca="false">U27</f>
        <v>0</v>
      </c>
      <c r="E27" s="163" t="n">
        <f aca="false">'ORÇ.GLOBAL P CAIXA'!E26</f>
        <v>0</v>
      </c>
      <c r="F27" s="163" t="n">
        <f aca="false">IF('ORÇ.GLOBAL EMPRESA'!G26&gt;0,'ORÇ.GLOBAL EMPRESA'!G26,'ORÇ.GLOBAL P CAIXA'!F26)</f>
        <v>0</v>
      </c>
      <c r="G27" s="163" t="n">
        <f aca="false">IF(E27&lt;&gt;0,ROUND(E27*F27,2),IF(AK27=0,(SUMIF($AC$13:$AC$1012,B27,$AK$13:$AK$1012)),AK27))</f>
        <v>0</v>
      </c>
      <c r="H27" s="163" t="n">
        <f aca="false">V27</f>
        <v>0</v>
      </c>
      <c r="I27" s="163" t="n">
        <f aca="false">W27</f>
        <v>0</v>
      </c>
      <c r="J27" s="163" t="n">
        <f aca="false">IF(H27&lt;&gt;0,ROUND(H27*I27,2),IF(AP27=0,(SUMIF($AC$13:$AC$1012,B27,$AP$13:$AP$1012)),AP27))</f>
        <v>0</v>
      </c>
      <c r="K27" s="163" t="n">
        <f aca="false">H27-E27</f>
        <v>0</v>
      </c>
      <c r="L27" s="163" t="n">
        <f aca="false">J27-G27</f>
        <v>0</v>
      </c>
      <c r="M27" s="645" t="str">
        <f aca="false">IF('ORÇ.GLOBAL P CAIXA'!H26&gt;0,'ORÇ.GLOBAL P CAIXA'!H26,"")</f>
        <v/>
      </c>
      <c r="N27" s="646" t="n">
        <f aca="false">'ORÇ.GLOBAL P CAIXA'!I26</f>
        <v>0</v>
      </c>
      <c r="O27" s="166" t="str">
        <f aca="false">S27</f>
        <v/>
      </c>
      <c r="P27" s="167"/>
      <c r="Q27" s="168" t="str">
        <f aca="false">IF(B27&gt;0,"ok","ocultar")</f>
        <v>ocultar</v>
      </c>
      <c r="R27" s="647" t="n">
        <f aca="false">'ORÇ.GLOBAL P CAIXA'!B26</f>
        <v>0</v>
      </c>
      <c r="S27" s="170" t="str">
        <f aca="false">IF('ORÇ.GLOBAL P CAIXA'!N26&lt;&gt;0,'ORÇ.GLOBAL P CAIXA'!N26,"")</f>
        <v/>
      </c>
      <c r="T27" s="648" t="n">
        <f aca="false">'ORÇ.GLOBAL P CAIXA'!O26</f>
        <v>0</v>
      </c>
      <c r="U27" s="172" t="n">
        <f aca="false">'ORÇ.GLOBAL P CAIXA'!P26</f>
        <v>0</v>
      </c>
      <c r="V27" s="173" t="n">
        <f aca="false">'ORÇ.GLOBAL P CAIXA'!E26</f>
        <v>0</v>
      </c>
      <c r="W27" s="173" t="n">
        <f aca="false">F27</f>
        <v>0</v>
      </c>
      <c r="X27" s="649"/>
      <c r="Y27" s="649"/>
      <c r="Z27" s="650"/>
      <c r="AB27" s="88"/>
      <c r="AC27" s="157" t="n">
        <f aca="false">IF(B27=0,AC26,IF(ISNONTEXT(B27)=TRUE(),INT(B27),INT(LEFT(B27,FIND(".",B27)-1))))</f>
        <v>3</v>
      </c>
      <c r="AD27" s="157" t="str">
        <f aca="false">IF(AD28=1,1,IF(B27&lt;&gt;0,1,IF(C27&lt;&gt;0,1,IF(D27&lt;&gt;0,1,IF(E27&lt;&gt;0,1,"")))))</f>
        <v/>
      </c>
      <c r="AE27" s="157" t="str">
        <f aca="false">IF(AC27=0," ",IF(AC27&lt;&gt;AC26,AC27," "))</f>
        <v> </v>
      </c>
      <c r="AF27" s="180"/>
      <c r="AG27" s="75" t="e">
        <f aca="false">IF(AC27&lt;&gt;AE27,(IF(N27=0,G27*(INFORMAÇÕES!$Q$69/INFORMAÇÕES!$Q$72),IF(N27="R",G27,0))),0)</f>
        <v>#DIV/0!</v>
      </c>
      <c r="AH27" s="75" t="e">
        <f aca="false">IF(AC27&lt;&gt;AE27,(IF(N27=0,G27*(INFORMAÇÕES!$Q$70/INFORMAÇÕES!$Q$72),IF(N27="C",G27,0))),0)</f>
        <v>#DIV/0!</v>
      </c>
      <c r="AI27" s="75" t="n">
        <f aca="false">IF(AC27&lt;&gt;AE27,(IF(N27=0,G27*INFORMAÇÕES!$U$115,IF(N27="CF",G27,0))),0)</f>
        <v>0</v>
      </c>
      <c r="AJ27" s="75" t="n">
        <f aca="false">IF(AC27&lt;&gt;AE27,(IF(N27=0,G27*INFORMAÇÕES!$U$116,IF(N27="O",G27,0))),0)</f>
        <v>0</v>
      </c>
      <c r="AK27" s="75" t="n">
        <f aca="false">IF(E27&lt;&gt;0,G27,0)</f>
        <v>0</v>
      </c>
      <c r="AL27" s="75" t="n">
        <f aca="false">IF(AC27&lt;&gt;AE27,(IF(N27=0,J27*(INFORMAÇÕES!$Q$89/INFORMAÇÕES!$Q$92),IF(N27="R",J27,0))),0)</f>
        <v>0</v>
      </c>
      <c r="AM27" s="75" t="n">
        <f aca="false">IF(AC27&lt;&gt;AE27,(IF(N27=0,J27*(INFORMAÇÕES!$Q$90/INFORMAÇÕES!$Q$92),IF(N27="C",J27,0))),0)</f>
        <v>0</v>
      </c>
      <c r="AN27" s="75" t="n">
        <f aca="false">IF(AC27&lt;&gt;AE27,(IF(N27="",J27*INFORMAÇÕES!$U$115,IF(N27="CF",J27,0))),0)</f>
        <v>0</v>
      </c>
      <c r="AO27" s="75" t="n">
        <f aca="false">IF(AC27&lt;&gt;AE27,(IF(N27="",J27*INFORMAÇÕES!$U$116,IF(N27="O",J27,0))),0)</f>
        <v>0</v>
      </c>
      <c r="AP27" s="75" t="n">
        <f aca="false">IF(H27&lt;&gt;0,J27,0)</f>
        <v>0</v>
      </c>
      <c r="AQ27" s="75" t="n">
        <f aca="false">IF(K27&lt;&gt;0,L27,0)</f>
        <v>0</v>
      </c>
    </row>
    <row r="28" s="174" customFormat="true" ht="14.25" hidden="false" customHeight="false" outlineLevel="0" collapsed="false">
      <c r="A28" s="159" t="n">
        <v>16</v>
      </c>
      <c r="B28" s="160" t="n">
        <f aca="false">R28</f>
        <v>0</v>
      </c>
      <c r="C28" s="161" t="n">
        <f aca="false">T28</f>
        <v>0</v>
      </c>
      <c r="D28" s="162" t="n">
        <f aca="false">U28</f>
        <v>0</v>
      </c>
      <c r="E28" s="163" t="n">
        <f aca="false">'ORÇ.GLOBAL P CAIXA'!E27</f>
        <v>0</v>
      </c>
      <c r="F28" s="163" t="n">
        <f aca="false">IF('ORÇ.GLOBAL EMPRESA'!G27&gt;0,'ORÇ.GLOBAL EMPRESA'!G27,'ORÇ.GLOBAL P CAIXA'!F27)</f>
        <v>0</v>
      </c>
      <c r="G28" s="163" t="n">
        <f aca="false">IF(E28&lt;&gt;0,ROUND(E28*F28,2),IF(AK28=0,(SUMIF($AC$13:$AC$1012,B28,$AK$13:$AK$1012)),AK28))</f>
        <v>0</v>
      </c>
      <c r="H28" s="163" t="n">
        <f aca="false">V28</f>
        <v>0</v>
      </c>
      <c r="I28" s="163" t="n">
        <f aca="false">W28</f>
        <v>0</v>
      </c>
      <c r="J28" s="163" t="n">
        <f aca="false">IF(H28&lt;&gt;0,ROUND(H28*I28,2),IF(AP28=0,(SUMIF($AC$13:$AC$1012,B28,$AP$13:$AP$1012)),AP28))</f>
        <v>0</v>
      </c>
      <c r="K28" s="163" t="n">
        <f aca="false">H28-E28</f>
        <v>0</v>
      </c>
      <c r="L28" s="163" t="n">
        <f aca="false">J28-G28</f>
        <v>0</v>
      </c>
      <c r="M28" s="645" t="str">
        <f aca="false">IF('ORÇ.GLOBAL P CAIXA'!H27&gt;0,'ORÇ.GLOBAL P CAIXA'!H27,"")</f>
        <v/>
      </c>
      <c r="N28" s="646" t="n">
        <f aca="false">'ORÇ.GLOBAL P CAIXA'!I27</f>
        <v>0</v>
      </c>
      <c r="O28" s="166" t="str">
        <f aca="false">S28</f>
        <v/>
      </c>
      <c r="P28" s="167"/>
      <c r="Q28" s="168" t="str">
        <f aca="false">IF(B28&gt;0,"ok","ocultar")</f>
        <v>ocultar</v>
      </c>
      <c r="R28" s="647" t="n">
        <f aca="false">'ORÇ.GLOBAL P CAIXA'!B27</f>
        <v>0</v>
      </c>
      <c r="S28" s="170" t="str">
        <f aca="false">IF('ORÇ.GLOBAL P CAIXA'!N27&lt;&gt;0,'ORÇ.GLOBAL P CAIXA'!N27,"")</f>
        <v/>
      </c>
      <c r="T28" s="648" t="n">
        <f aca="false">'ORÇ.GLOBAL P CAIXA'!O27</f>
        <v>0</v>
      </c>
      <c r="U28" s="172" t="n">
        <f aca="false">'ORÇ.GLOBAL P CAIXA'!P27</f>
        <v>0</v>
      </c>
      <c r="V28" s="173" t="n">
        <f aca="false">'ORÇ.GLOBAL P CAIXA'!E27</f>
        <v>0</v>
      </c>
      <c r="W28" s="173" t="n">
        <f aca="false">F28</f>
        <v>0</v>
      </c>
      <c r="X28" s="649"/>
      <c r="Y28" s="649"/>
      <c r="Z28" s="650"/>
      <c r="AB28" s="88"/>
      <c r="AC28" s="157" t="n">
        <f aca="false">IF(B28=0,AC27,IF(ISNONTEXT(B28)=TRUE(),INT(B28),INT(LEFT(B28,FIND(".",B28)-1))))</f>
        <v>3</v>
      </c>
      <c r="AD28" s="157" t="str">
        <f aca="false">IF(AD29=1,1,IF(B28&lt;&gt;0,1,IF(C28&lt;&gt;0,1,IF(D28&lt;&gt;0,1,IF(E28&lt;&gt;0,1,"")))))</f>
        <v/>
      </c>
      <c r="AE28" s="157" t="str">
        <f aca="false">IF(AC28=0," ",IF(AC28&lt;&gt;AC27,AC28," "))</f>
        <v> </v>
      </c>
      <c r="AF28" s="180"/>
      <c r="AG28" s="75" t="e">
        <f aca="false">IF(AC28&lt;&gt;AE28,(IF(N28=0,G28*(INFORMAÇÕES!$Q$69/INFORMAÇÕES!$Q$72),IF(N28="R",G28,0))),0)</f>
        <v>#DIV/0!</v>
      </c>
      <c r="AH28" s="75" t="e">
        <f aca="false">IF(AC28&lt;&gt;AE28,(IF(N28=0,G28*(INFORMAÇÕES!$Q$70/INFORMAÇÕES!$Q$72),IF(N28="C",G28,0))),0)</f>
        <v>#DIV/0!</v>
      </c>
      <c r="AI28" s="75" t="n">
        <f aca="false">IF(AC28&lt;&gt;AE28,(IF(N28=0,G28*INFORMAÇÕES!$U$115,IF(N28="CF",G28,0))),0)</f>
        <v>0</v>
      </c>
      <c r="AJ28" s="75" t="n">
        <f aca="false">IF(AC28&lt;&gt;AE28,(IF(N28=0,G28*INFORMAÇÕES!$U$116,IF(N28="O",G28,0))),0)</f>
        <v>0</v>
      </c>
      <c r="AK28" s="75" t="n">
        <f aca="false">IF(E28&lt;&gt;0,G28,0)</f>
        <v>0</v>
      </c>
      <c r="AL28" s="75" t="n">
        <f aca="false">IF(AC28&lt;&gt;AE28,(IF(N28=0,J28*(INFORMAÇÕES!$Q$89/INFORMAÇÕES!$Q$92),IF(N28="R",J28,0))),0)</f>
        <v>0</v>
      </c>
      <c r="AM28" s="75" t="n">
        <f aca="false">IF(AC28&lt;&gt;AE28,(IF(N28=0,J28*(INFORMAÇÕES!$Q$90/INFORMAÇÕES!$Q$92),IF(N28="C",J28,0))),0)</f>
        <v>0</v>
      </c>
      <c r="AN28" s="75" t="n">
        <f aca="false">IF(AC28&lt;&gt;AE28,(IF(N28="",J28*INFORMAÇÕES!$U$115,IF(N28="CF",J28,0))),0)</f>
        <v>0</v>
      </c>
      <c r="AO28" s="75" t="n">
        <f aca="false">IF(AC28&lt;&gt;AE28,(IF(N28="",J28*INFORMAÇÕES!$U$116,IF(N28="O",J28,0))),0)</f>
        <v>0</v>
      </c>
      <c r="AP28" s="75" t="n">
        <f aca="false">IF(H28&lt;&gt;0,J28,0)</f>
        <v>0</v>
      </c>
      <c r="AQ28" s="75" t="n">
        <f aca="false">IF(K28&lt;&gt;0,L28,0)</f>
        <v>0</v>
      </c>
    </row>
    <row r="29" s="174" customFormat="true" ht="14.25" hidden="false" customHeight="false" outlineLevel="0" collapsed="false">
      <c r="A29" s="159" t="n">
        <v>17</v>
      </c>
      <c r="B29" s="160" t="n">
        <f aca="false">R29</f>
        <v>0</v>
      </c>
      <c r="C29" s="161" t="n">
        <f aca="false">T29</f>
        <v>0</v>
      </c>
      <c r="D29" s="162" t="n">
        <f aca="false">U29</f>
        <v>0</v>
      </c>
      <c r="E29" s="163" t="n">
        <f aca="false">'ORÇ.GLOBAL P CAIXA'!E28</f>
        <v>0</v>
      </c>
      <c r="F29" s="163" t="n">
        <f aca="false">IF('ORÇ.GLOBAL EMPRESA'!G28&gt;0,'ORÇ.GLOBAL EMPRESA'!G28,'ORÇ.GLOBAL P CAIXA'!F28)</f>
        <v>0</v>
      </c>
      <c r="G29" s="163" t="n">
        <f aca="false">IF(E29&lt;&gt;0,ROUND(E29*F29,2),IF(AK29=0,(SUMIF($AC$13:$AC$1012,B29,$AK$13:$AK$1012)),AK29))</f>
        <v>0</v>
      </c>
      <c r="H29" s="163" t="n">
        <f aca="false">V29</f>
        <v>0</v>
      </c>
      <c r="I29" s="163" t="n">
        <f aca="false">W29</f>
        <v>0</v>
      </c>
      <c r="J29" s="163" t="n">
        <f aca="false">IF(H29&lt;&gt;0,ROUND(H29*I29,2),IF(AP29=0,(SUMIF($AC$13:$AC$1012,B29,$AP$13:$AP$1012)),AP29))</f>
        <v>0</v>
      </c>
      <c r="K29" s="163" t="n">
        <f aca="false">H29-E29</f>
        <v>0</v>
      </c>
      <c r="L29" s="163" t="n">
        <f aca="false">J29-G29</f>
        <v>0</v>
      </c>
      <c r="M29" s="645" t="str">
        <f aca="false">IF('ORÇ.GLOBAL P CAIXA'!H28&gt;0,'ORÇ.GLOBAL P CAIXA'!H28,"")</f>
        <v/>
      </c>
      <c r="N29" s="646" t="n">
        <f aca="false">'ORÇ.GLOBAL P CAIXA'!I28</f>
        <v>0</v>
      </c>
      <c r="O29" s="166" t="str">
        <f aca="false">S29</f>
        <v/>
      </c>
      <c r="P29" s="167"/>
      <c r="Q29" s="168" t="str">
        <f aca="false">IF(B29&gt;0,"ok","ocultar")</f>
        <v>ocultar</v>
      </c>
      <c r="R29" s="647" t="n">
        <f aca="false">'ORÇ.GLOBAL P CAIXA'!B28</f>
        <v>0</v>
      </c>
      <c r="S29" s="170" t="str">
        <f aca="false">IF('ORÇ.GLOBAL P CAIXA'!N28&lt;&gt;0,'ORÇ.GLOBAL P CAIXA'!N28,"")</f>
        <v/>
      </c>
      <c r="T29" s="648" t="n">
        <f aca="false">'ORÇ.GLOBAL P CAIXA'!O28</f>
        <v>0</v>
      </c>
      <c r="U29" s="172" t="n">
        <f aca="false">'ORÇ.GLOBAL P CAIXA'!P28</f>
        <v>0</v>
      </c>
      <c r="V29" s="173" t="n">
        <f aca="false">'ORÇ.GLOBAL P CAIXA'!E28</f>
        <v>0</v>
      </c>
      <c r="W29" s="173" t="n">
        <f aca="false">F29</f>
        <v>0</v>
      </c>
      <c r="X29" s="649"/>
      <c r="Y29" s="649"/>
      <c r="Z29" s="650"/>
      <c r="AB29" s="88"/>
      <c r="AC29" s="157" t="n">
        <f aca="false">IF(B29=0,AC28,IF(ISNONTEXT(B29)=TRUE(),INT(B29),INT(LEFT(B29,FIND(".",B29)-1))))</f>
        <v>3</v>
      </c>
      <c r="AD29" s="157" t="str">
        <f aca="false">IF(AD30=1,1,IF(B29&lt;&gt;0,1,IF(C29&lt;&gt;0,1,IF(D29&lt;&gt;0,1,IF(E29&lt;&gt;0,1,"")))))</f>
        <v/>
      </c>
      <c r="AE29" s="157" t="str">
        <f aca="false">IF(AC29=0," ",IF(AC29&lt;&gt;AC28,AC29," "))</f>
        <v> </v>
      </c>
      <c r="AF29" s="180"/>
      <c r="AG29" s="75" t="e">
        <f aca="false">IF(AC29&lt;&gt;AE29,(IF(N29=0,G29*(INFORMAÇÕES!$Q$69/INFORMAÇÕES!$Q$72),IF(N29="R",G29,0))),0)</f>
        <v>#DIV/0!</v>
      </c>
      <c r="AH29" s="75" t="e">
        <f aca="false">IF(AC29&lt;&gt;AE29,(IF(N29=0,G29*(INFORMAÇÕES!$Q$70/INFORMAÇÕES!$Q$72),IF(N29="C",G29,0))),0)</f>
        <v>#DIV/0!</v>
      </c>
      <c r="AI29" s="75" t="n">
        <f aca="false">IF(AC29&lt;&gt;AE29,(IF(N29=0,G29*INFORMAÇÕES!$U$115,IF(N29="CF",G29,0))),0)</f>
        <v>0</v>
      </c>
      <c r="AJ29" s="75" t="n">
        <f aca="false">IF(AC29&lt;&gt;AE29,(IF(N29=0,G29*INFORMAÇÕES!$U$116,IF(N29="O",G29,0))),0)</f>
        <v>0</v>
      </c>
      <c r="AK29" s="75" t="n">
        <f aca="false">IF(E29&lt;&gt;0,G29,0)</f>
        <v>0</v>
      </c>
      <c r="AL29" s="75" t="n">
        <f aca="false">IF(AC29&lt;&gt;AE29,(IF(N29=0,J29*(INFORMAÇÕES!$Q$89/INFORMAÇÕES!$Q$92),IF(N29="R",J29,0))),0)</f>
        <v>0</v>
      </c>
      <c r="AM29" s="75" t="n">
        <f aca="false">IF(AC29&lt;&gt;AE29,(IF(N29=0,J29*(INFORMAÇÕES!$Q$90/INFORMAÇÕES!$Q$92),IF(N29="C",J29,0))),0)</f>
        <v>0</v>
      </c>
      <c r="AN29" s="75" t="n">
        <f aca="false">IF(AC29&lt;&gt;AE29,(IF(N29="",J29*INFORMAÇÕES!$U$115,IF(N29="CF",J29,0))),0)</f>
        <v>0</v>
      </c>
      <c r="AO29" s="75" t="n">
        <f aca="false">IF(AC29&lt;&gt;AE29,(IF(N29="",J29*INFORMAÇÕES!$U$116,IF(N29="O",J29,0))),0)</f>
        <v>0</v>
      </c>
      <c r="AP29" s="75" t="n">
        <f aca="false">IF(H29&lt;&gt;0,J29,0)</f>
        <v>0</v>
      </c>
      <c r="AQ29" s="75" t="n">
        <f aca="false">IF(K29&lt;&gt;0,L29,0)</f>
        <v>0</v>
      </c>
    </row>
    <row r="30" s="174" customFormat="true" ht="14.25" hidden="false" customHeight="false" outlineLevel="0" collapsed="false">
      <c r="A30" s="159" t="n">
        <v>18</v>
      </c>
      <c r="B30" s="160" t="n">
        <f aca="false">R30</f>
        <v>0</v>
      </c>
      <c r="C30" s="161" t="n">
        <f aca="false">T30</f>
        <v>0</v>
      </c>
      <c r="D30" s="162" t="n">
        <f aca="false">U30</f>
        <v>0</v>
      </c>
      <c r="E30" s="163" t="n">
        <f aca="false">'ORÇ.GLOBAL P CAIXA'!E29</f>
        <v>0</v>
      </c>
      <c r="F30" s="163" t="n">
        <f aca="false">IF('ORÇ.GLOBAL EMPRESA'!G29&gt;0,'ORÇ.GLOBAL EMPRESA'!G29,'ORÇ.GLOBAL P CAIXA'!F29)</f>
        <v>0</v>
      </c>
      <c r="G30" s="163" t="n">
        <f aca="false">IF(E30&lt;&gt;0,ROUND(E30*F30,2),IF(AK30=0,(SUMIF($AC$13:$AC$1012,B30,$AK$13:$AK$1012)),AK30))</f>
        <v>0</v>
      </c>
      <c r="H30" s="163" t="n">
        <f aca="false">V30</f>
        <v>0</v>
      </c>
      <c r="I30" s="163" t="n">
        <f aca="false">W30</f>
        <v>0</v>
      </c>
      <c r="J30" s="163" t="n">
        <f aca="false">IF(H30&lt;&gt;0,ROUND(H30*I30,2),IF(AP30=0,(SUMIF($AC$13:$AC$1012,B30,$AP$13:$AP$1012)),AP30))</f>
        <v>0</v>
      </c>
      <c r="K30" s="163" t="n">
        <f aca="false">H30-E30</f>
        <v>0</v>
      </c>
      <c r="L30" s="163" t="n">
        <f aca="false">J30-G30</f>
        <v>0</v>
      </c>
      <c r="M30" s="645" t="str">
        <f aca="false">IF('ORÇ.GLOBAL P CAIXA'!H29&gt;0,'ORÇ.GLOBAL P CAIXA'!H29,"")</f>
        <v/>
      </c>
      <c r="N30" s="646" t="n">
        <f aca="false">'ORÇ.GLOBAL P CAIXA'!I29</f>
        <v>0</v>
      </c>
      <c r="O30" s="166" t="str">
        <f aca="false">S30</f>
        <v/>
      </c>
      <c r="P30" s="167"/>
      <c r="Q30" s="168" t="str">
        <f aca="false">IF(B30&gt;0,"ok","ocultar")</f>
        <v>ocultar</v>
      </c>
      <c r="R30" s="647" t="n">
        <f aca="false">'ORÇ.GLOBAL P CAIXA'!B29</f>
        <v>0</v>
      </c>
      <c r="S30" s="170" t="str">
        <f aca="false">IF('ORÇ.GLOBAL P CAIXA'!N29&lt;&gt;0,'ORÇ.GLOBAL P CAIXA'!N29,"")</f>
        <v/>
      </c>
      <c r="T30" s="648" t="n">
        <f aca="false">'ORÇ.GLOBAL P CAIXA'!O29</f>
        <v>0</v>
      </c>
      <c r="U30" s="172" t="n">
        <f aca="false">'ORÇ.GLOBAL P CAIXA'!P29</f>
        <v>0</v>
      </c>
      <c r="V30" s="173" t="n">
        <f aca="false">'ORÇ.GLOBAL P CAIXA'!E29</f>
        <v>0</v>
      </c>
      <c r="W30" s="173" t="n">
        <f aca="false">F30</f>
        <v>0</v>
      </c>
      <c r="X30" s="649"/>
      <c r="Y30" s="649"/>
      <c r="Z30" s="650"/>
      <c r="AB30" s="88"/>
      <c r="AC30" s="157" t="n">
        <f aca="false">IF(B30=0,AC29,IF(ISNONTEXT(B30)=TRUE(),INT(B30),INT(LEFT(B30,FIND(".",B30)-1))))</f>
        <v>3</v>
      </c>
      <c r="AD30" s="157" t="str">
        <f aca="false">IF(AD31=1,1,IF(B30&lt;&gt;0,1,IF(C30&lt;&gt;0,1,IF(D30&lt;&gt;0,1,IF(E30&lt;&gt;0,1,"")))))</f>
        <v/>
      </c>
      <c r="AE30" s="157" t="str">
        <f aca="false">IF(AC30=0," ",IF(AC30&lt;&gt;AC29,AC30," "))</f>
        <v> </v>
      </c>
      <c r="AF30" s="180"/>
      <c r="AG30" s="75" t="e">
        <f aca="false">IF(AC30&lt;&gt;AE30,(IF(N30=0,G30*(INFORMAÇÕES!$Q$69/INFORMAÇÕES!$Q$72),IF(N30="R",G30,0))),0)</f>
        <v>#DIV/0!</v>
      </c>
      <c r="AH30" s="75" t="e">
        <f aca="false">IF(AC30&lt;&gt;AE30,(IF(N30=0,G30*(INFORMAÇÕES!$Q$70/INFORMAÇÕES!$Q$72),IF(N30="C",G30,0))),0)</f>
        <v>#DIV/0!</v>
      </c>
      <c r="AI30" s="75" t="n">
        <f aca="false">IF(AC30&lt;&gt;AE30,(IF(N30=0,G30*INFORMAÇÕES!$U$115,IF(N30="CF",G30,0))),0)</f>
        <v>0</v>
      </c>
      <c r="AJ30" s="75" t="n">
        <f aca="false">IF(AC30&lt;&gt;AE30,(IF(N30=0,G30*INFORMAÇÕES!$U$116,IF(N30="O",G30,0))),0)</f>
        <v>0</v>
      </c>
      <c r="AK30" s="75" t="n">
        <f aca="false">IF(E30&lt;&gt;0,G30,0)</f>
        <v>0</v>
      </c>
      <c r="AL30" s="75" t="n">
        <f aca="false">IF(AC30&lt;&gt;AE30,(IF(N30=0,J30*(INFORMAÇÕES!$Q$89/INFORMAÇÕES!$Q$92),IF(N30="R",J30,0))),0)</f>
        <v>0</v>
      </c>
      <c r="AM30" s="75" t="n">
        <f aca="false">IF(AC30&lt;&gt;AE30,(IF(N30=0,J30*(INFORMAÇÕES!$Q$90/INFORMAÇÕES!$Q$92),IF(N30="C",J30,0))),0)</f>
        <v>0</v>
      </c>
      <c r="AN30" s="75" t="n">
        <f aca="false">IF(AC30&lt;&gt;AE30,(IF(N30="",J30*INFORMAÇÕES!$U$115,IF(N30="CF",J30,0))),0)</f>
        <v>0</v>
      </c>
      <c r="AO30" s="75" t="n">
        <f aca="false">IF(AC30&lt;&gt;AE30,(IF(N30="",J30*INFORMAÇÕES!$U$116,IF(N30="O",J30,0))),0)</f>
        <v>0</v>
      </c>
      <c r="AP30" s="75" t="n">
        <f aca="false">IF(H30&lt;&gt;0,J30,0)</f>
        <v>0</v>
      </c>
      <c r="AQ30" s="75" t="n">
        <f aca="false">IF(K30&lt;&gt;0,L30,0)</f>
        <v>0</v>
      </c>
    </row>
    <row r="31" s="174" customFormat="true" ht="14.25" hidden="false" customHeight="false" outlineLevel="0" collapsed="false">
      <c r="A31" s="159" t="n">
        <v>19</v>
      </c>
      <c r="B31" s="160" t="n">
        <f aca="false">R31</f>
        <v>0</v>
      </c>
      <c r="C31" s="161" t="n">
        <f aca="false">T31</f>
        <v>0</v>
      </c>
      <c r="D31" s="162" t="n">
        <f aca="false">U31</f>
        <v>0</v>
      </c>
      <c r="E31" s="163" t="n">
        <f aca="false">'ORÇ.GLOBAL P CAIXA'!E30</f>
        <v>0</v>
      </c>
      <c r="F31" s="163" t="n">
        <f aca="false">IF('ORÇ.GLOBAL EMPRESA'!G30&gt;0,'ORÇ.GLOBAL EMPRESA'!G30,'ORÇ.GLOBAL P CAIXA'!F30)</f>
        <v>0</v>
      </c>
      <c r="G31" s="163" t="n">
        <f aca="false">IF(E31&lt;&gt;0,ROUND(E31*F31,2),IF(AK31=0,(SUMIF($AC$13:$AC$1012,B31,$AK$13:$AK$1012)),AK31))</f>
        <v>0</v>
      </c>
      <c r="H31" s="163" t="n">
        <f aca="false">V31</f>
        <v>0</v>
      </c>
      <c r="I31" s="163" t="n">
        <f aca="false">W31</f>
        <v>0</v>
      </c>
      <c r="J31" s="163" t="n">
        <f aca="false">IF(H31&lt;&gt;0,ROUND(H31*I31,2),IF(AP31=0,(SUMIF($AC$13:$AC$1012,B31,$AP$13:$AP$1012)),AP31))</f>
        <v>0</v>
      </c>
      <c r="K31" s="163" t="n">
        <f aca="false">H31-E31</f>
        <v>0</v>
      </c>
      <c r="L31" s="163" t="n">
        <f aca="false">J31-G31</f>
        <v>0</v>
      </c>
      <c r="M31" s="645" t="str">
        <f aca="false">IF('ORÇ.GLOBAL P CAIXA'!H30&gt;0,'ORÇ.GLOBAL P CAIXA'!H30,"")</f>
        <v/>
      </c>
      <c r="N31" s="646" t="n">
        <f aca="false">'ORÇ.GLOBAL P CAIXA'!I30</f>
        <v>0</v>
      </c>
      <c r="O31" s="166" t="str">
        <f aca="false">S31</f>
        <v/>
      </c>
      <c r="P31" s="167"/>
      <c r="Q31" s="168" t="str">
        <f aca="false">IF(B31&gt;0,"ok","ocultar")</f>
        <v>ocultar</v>
      </c>
      <c r="R31" s="647" t="n">
        <f aca="false">'ORÇ.GLOBAL P CAIXA'!B30</f>
        <v>0</v>
      </c>
      <c r="S31" s="170" t="str">
        <f aca="false">IF('ORÇ.GLOBAL P CAIXA'!N30&lt;&gt;0,'ORÇ.GLOBAL P CAIXA'!N30,"")</f>
        <v/>
      </c>
      <c r="T31" s="648" t="n">
        <f aca="false">'ORÇ.GLOBAL P CAIXA'!O30</f>
        <v>0</v>
      </c>
      <c r="U31" s="172" t="n">
        <f aca="false">'ORÇ.GLOBAL P CAIXA'!P30</f>
        <v>0</v>
      </c>
      <c r="V31" s="173" t="n">
        <f aca="false">'ORÇ.GLOBAL P CAIXA'!E30</f>
        <v>0</v>
      </c>
      <c r="W31" s="173" t="n">
        <f aca="false">F31</f>
        <v>0</v>
      </c>
      <c r="X31" s="649"/>
      <c r="Y31" s="649"/>
      <c r="Z31" s="650"/>
      <c r="AB31" s="88"/>
      <c r="AC31" s="157" t="n">
        <f aca="false">IF(B31=0,AC30,IF(ISNONTEXT(B31)=TRUE(),INT(B31),INT(LEFT(B31,FIND(".",B31)-1))))</f>
        <v>3</v>
      </c>
      <c r="AD31" s="157" t="str">
        <f aca="false">IF(AD32=1,1,IF(B31&lt;&gt;0,1,IF(C31&lt;&gt;0,1,IF(D31&lt;&gt;0,1,IF(E31&lt;&gt;0,1,"")))))</f>
        <v/>
      </c>
      <c r="AE31" s="157" t="str">
        <f aca="false">IF(AC31=0," ",IF(AC31&lt;&gt;AC30,AC31," "))</f>
        <v> </v>
      </c>
      <c r="AF31" s="180"/>
      <c r="AG31" s="75" t="e">
        <f aca="false">IF(AC31&lt;&gt;AE31,(IF(N31=0,G31*(INFORMAÇÕES!$Q$69/INFORMAÇÕES!$Q$72),IF(N31="R",G31,0))),0)</f>
        <v>#DIV/0!</v>
      </c>
      <c r="AH31" s="75" t="e">
        <f aca="false">IF(AC31&lt;&gt;AE31,(IF(N31=0,G31*(INFORMAÇÕES!$Q$70/INFORMAÇÕES!$Q$72),IF(N31="C",G31,0))),0)</f>
        <v>#DIV/0!</v>
      </c>
      <c r="AI31" s="75" t="n">
        <f aca="false">IF(AC31&lt;&gt;AE31,(IF(N31=0,G31*INFORMAÇÕES!$U$115,IF(N31="CF",G31,0))),0)</f>
        <v>0</v>
      </c>
      <c r="AJ31" s="75" t="n">
        <f aca="false">IF(AC31&lt;&gt;AE31,(IF(N31=0,G31*INFORMAÇÕES!$U$116,IF(N31="O",G31,0))),0)</f>
        <v>0</v>
      </c>
      <c r="AK31" s="75" t="n">
        <f aca="false">IF(E31&lt;&gt;0,G31,0)</f>
        <v>0</v>
      </c>
      <c r="AL31" s="75" t="n">
        <f aca="false">IF(AC31&lt;&gt;AE31,(IF(N31=0,J31*(INFORMAÇÕES!$Q$89/INFORMAÇÕES!$Q$92),IF(N31="R",J31,0))),0)</f>
        <v>0</v>
      </c>
      <c r="AM31" s="75" t="n">
        <f aca="false">IF(AC31&lt;&gt;AE31,(IF(N31=0,J31*(INFORMAÇÕES!$Q$90/INFORMAÇÕES!$Q$92),IF(N31="C",J31,0))),0)</f>
        <v>0</v>
      </c>
      <c r="AN31" s="75" t="n">
        <f aca="false">IF(AC31&lt;&gt;AE31,(IF(N31="",J31*INFORMAÇÕES!$U$115,IF(N31="CF",J31,0))),0)</f>
        <v>0</v>
      </c>
      <c r="AO31" s="75" t="n">
        <f aca="false">IF(AC31&lt;&gt;AE31,(IF(N31="",J31*INFORMAÇÕES!$U$116,IF(N31="O",J31,0))),0)</f>
        <v>0</v>
      </c>
      <c r="AP31" s="75" t="n">
        <f aca="false">IF(H31&lt;&gt;0,J31,0)</f>
        <v>0</v>
      </c>
      <c r="AQ31" s="75" t="n">
        <f aca="false">IF(K31&lt;&gt;0,L31,0)</f>
        <v>0</v>
      </c>
    </row>
    <row r="32" s="174" customFormat="true" ht="14.25" hidden="false" customHeight="false" outlineLevel="0" collapsed="false">
      <c r="A32" s="159" t="n">
        <v>20</v>
      </c>
      <c r="B32" s="160" t="n">
        <f aca="false">R32</f>
        <v>0</v>
      </c>
      <c r="C32" s="161" t="n">
        <f aca="false">T32</f>
        <v>0</v>
      </c>
      <c r="D32" s="162" t="n">
        <f aca="false">U32</f>
        <v>0</v>
      </c>
      <c r="E32" s="163" t="n">
        <f aca="false">'ORÇ.GLOBAL P CAIXA'!E31</f>
        <v>0</v>
      </c>
      <c r="F32" s="163" t="n">
        <f aca="false">IF('ORÇ.GLOBAL EMPRESA'!G31&gt;0,'ORÇ.GLOBAL EMPRESA'!G31,'ORÇ.GLOBAL P CAIXA'!F31)</f>
        <v>0</v>
      </c>
      <c r="G32" s="163" t="n">
        <f aca="false">IF(E32&lt;&gt;0,ROUND(E32*F32,2),IF(AK32=0,(SUMIF($AC$13:$AC$1012,B32,$AK$13:$AK$1012)),AK32))</f>
        <v>0</v>
      </c>
      <c r="H32" s="163" t="n">
        <f aca="false">V32</f>
        <v>0</v>
      </c>
      <c r="I32" s="163" t="n">
        <f aca="false">W32</f>
        <v>0</v>
      </c>
      <c r="J32" s="163" t="n">
        <f aca="false">IF(H32&lt;&gt;0,ROUND(H32*I32,2),IF(AP32=0,(SUMIF($AC$13:$AC$1012,B32,$AP$13:$AP$1012)),AP32))</f>
        <v>0</v>
      </c>
      <c r="K32" s="163" t="n">
        <f aca="false">H32-E32</f>
        <v>0</v>
      </c>
      <c r="L32" s="163" t="n">
        <f aca="false">J32-G32</f>
        <v>0</v>
      </c>
      <c r="M32" s="645" t="str">
        <f aca="false">IF('ORÇ.GLOBAL P CAIXA'!H31&gt;0,'ORÇ.GLOBAL P CAIXA'!H31,"")</f>
        <v/>
      </c>
      <c r="N32" s="646" t="n">
        <f aca="false">'ORÇ.GLOBAL P CAIXA'!I31</f>
        <v>0</v>
      </c>
      <c r="O32" s="166" t="str">
        <f aca="false">S32</f>
        <v/>
      </c>
      <c r="P32" s="167"/>
      <c r="Q32" s="168" t="str">
        <f aca="false">IF(B32&gt;0,"ok","ocultar")</f>
        <v>ocultar</v>
      </c>
      <c r="R32" s="647" t="n">
        <f aca="false">'ORÇ.GLOBAL P CAIXA'!B31</f>
        <v>0</v>
      </c>
      <c r="S32" s="170" t="str">
        <f aca="false">IF('ORÇ.GLOBAL P CAIXA'!N31&lt;&gt;0,'ORÇ.GLOBAL P CAIXA'!N31,"")</f>
        <v/>
      </c>
      <c r="T32" s="648" t="n">
        <f aca="false">'ORÇ.GLOBAL P CAIXA'!O31</f>
        <v>0</v>
      </c>
      <c r="U32" s="172" t="n">
        <f aca="false">'ORÇ.GLOBAL P CAIXA'!P31</f>
        <v>0</v>
      </c>
      <c r="V32" s="173" t="n">
        <f aca="false">'ORÇ.GLOBAL P CAIXA'!E31</f>
        <v>0</v>
      </c>
      <c r="W32" s="173" t="n">
        <f aca="false">F32</f>
        <v>0</v>
      </c>
      <c r="X32" s="649"/>
      <c r="Y32" s="649"/>
      <c r="Z32" s="650"/>
      <c r="AB32" s="88"/>
      <c r="AC32" s="157" t="n">
        <f aca="false">IF(B32=0,AC31,IF(ISNONTEXT(B32)=TRUE(),INT(B32),INT(LEFT(B32,FIND(".",B32)-1))))</f>
        <v>3</v>
      </c>
      <c r="AD32" s="157" t="str">
        <f aca="false">IF(AD33=1,1,IF(B32&lt;&gt;0,1,IF(C32&lt;&gt;0,1,IF(D32&lt;&gt;0,1,IF(E32&lt;&gt;0,1,"")))))</f>
        <v/>
      </c>
      <c r="AE32" s="157" t="str">
        <f aca="false">IF(AC32=0," ",IF(AC32&lt;&gt;AC31,AC32," "))</f>
        <v> </v>
      </c>
      <c r="AF32" s="180"/>
      <c r="AG32" s="75" t="e">
        <f aca="false">IF(AC32&lt;&gt;AE32,(IF(N32=0,G32*(INFORMAÇÕES!$Q$69/INFORMAÇÕES!$Q$72),IF(N32="R",G32,0))),0)</f>
        <v>#DIV/0!</v>
      </c>
      <c r="AH32" s="75" t="e">
        <f aca="false">IF(AC32&lt;&gt;AE32,(IF(N32=0,G32*(INFORMAÇÕES!$Q$70/INFORMAÇÕES!$Q$72),IF(N32="C",G32,0))),0)</f>
        <v>#DIV/0!</v>
      </c>
      <c r="AI32" s="75" t="n">
        <f aca="false">IF(AC32&lt;&gt;AE32,(IF(N32=0,G32*INFORMAÇÕES!$U$115,IF(N32="CF",G32,0))),0)</f>
        <v>0</v>
      </c>
      <c r="AJ32" s="75" t="n">
        <f aca="false">IF(AC32&lt;&gt;AE32,(IF(N32=0,G32*INFORMAÇÕES!$U$116,IF(N32="O",G32,0))),0)</f>
        <v>0</v>
      </c>
      <c r="AK32" s="75" t="n">
        <f aca="false">IF(E32&lt;&gt;0,G32,0)</f>
        <v>0</v>
      </c>
      <c r="AL32" s="75" t="n">
        <f aca="false">IF(AC32&lt;&gt;AE32,(IF(N32=0,J32*(INFORMAÇÕES!$Q$89/INFORMAÇÕES!$Q$92),IF(N32="R",J32,0))),0)</f>
        <v>0</v>
      </c>
      <c r="AM32" s="75" t="n">
        <f aca="false">IF(AC32&lt;&gt;AE32,(IF(N32=0,J32*(INFORMAÇÕES!$Q$90/INFORMAÇÕES!$Q$92),IF(N32="C",J32,0))),0)</f>
        <v>0</v>
      </c>
      <c r="AN32" s="75" t="n">
        <f aca="false">IF(AC32&lt;&gt;AE32,(IF(N32="",J32*INFORMAÇÕES!$U$115,IF(N32="CF",J32,0))),0)</f>
        <v>0</v>
      </c>
      <c r="AO32" s="75" t="n">
        <f aca="false">IF(AC32&lt;&gt;AE32,(IF(N32="",J32*INFORMAÇÕES!$U$116,IF(N32="O",J32,0))),0)</f>
        <v>0</v>
      </c>
      <c r="AP32" s="75" t="n">
        <f aca="false">IF(H32&lt;&gt;0,J32,0)</f>
        <v>0</v>
      </c>
      <c r="AQ32" s="75" t="n">
        <f aca="false">IF(K32&lt;&gt;0,L32,0)</f>
        <v>0</v>
      </c>
    </row>
    <row r="33" s="174" customFormat="true" ht="14.25" hidden="false" customHeight="false" outlineLevel="0" collapsed="false">
      <c r="A33" s="159" t="n">
        <v>21</v>
      </c>
      <c r="B33" s="160" t="n">
        <f aca="false">R33</f>
        <v>0</v>
      </c>
      <c r="C33" s="161" t="n">
        <f aca="false">T33</f>
        <v>0</v>
      </c>
      <c r="D33" s="162" t="n">
        <f aca="false">U33</f>
        <v>0</v>
      </c>
      <c r="E33" s="163" t="n">
        <f aca="false">'ORÇ.GLOBAL P CAIXA'!E32</f>
        <v>0</v>
      </c>
      <c r="F33" s="163" t="n">
        <f aca="false">IF('ORÇ.GLOBAL EMPRESA'!G32&gt;0,'ORÇ.GLOBAL EMPRESA'!G32,'ORÇ.GLOBAL P CAIXA'!F32)</f>
        <v>0</v>
      </c>
      <c r="G33" s="163" t="n">
        <f aca="false">IF(E33&lt;&gt;0,ROUND(E33*F33,2),IF(AK33=0,(SUMIF($AC$13:$AC$1012,B33,$AK$13:$AK$1012)),AK33))</f>
        <v>0</v>
      </c>
      <c r="H33" s="163" t="n">
        <f aca="false">V33</f>
        <v>0</v>
      </c>
      <c r="I33" s="163" t="n">
        <f aca="false">W33</f>
        <v>0</v>
      </c>
      <c r="J33" s="163" t="n">
        <f aca="false">IF(H33&lt;&gt;0,ROUND(H33*I33,2),IF(AP33=0,(SUMIF($AC$13:$AC$1012,B33,$AP$13:$AP$1012)),AP33))</f>
        <v>0</v>
      </c>
      <c r="K33" s="163" t="n">
        <f aca="false">H33-E33</f>
        <v>0</v>
      </c>
      <c r="L33" s="163" t="n">
        <f aca="false">J33-G33</f>
        <v>0</v>
      </c>
      <c r="M33" s="645" t="str">
        <f aca="false">IF('ORÇ.GLOBAL P CAIXA'!H32&gt;0,'ORÇ.GLOBAL P CAIXA'!H32,"")</f>
        <v/>
      </c>
      <c r="N33" s="646" t="n">
        <f aca="false">'ORÇ.GLOBAL P CAIXA'!I32</f>
        <v>0</v>
      </c>
      <c r="O33" s="166" t="str">
        <f aca="false">S33</f>
        <v/>
      </c>
      <c r="P33" s="167"/>
      <c r="Q33" s="168" t="str">
        <f aca="false">IF(B33&gt;0,"ok","ocultar")</f>
        <v>ocultar</v>
      </c>
      <c r="R33" s="647" t="n">
        <f aca="false">'ORÇ.GLOBAL P CAIXA'!B32</f>
        <v>0</v>
      </c>
      <c r="S33" s="170" t="str">
        <f aca="false">IF('ORÇ.GLOBAL P CAIXA'!N32&lt;&gt;0,'ORÇ.GLOBAL P CAIXA'!N32,"")</f>
        <v/>
      </c>
      <c r="T33" s="648" t="n">
        <f aca="false">'ORÇ.GLOBAL P CAIXA'!O32</f>
        <v>0</v>
      </c>
      <c r="U33" s="172" t="n">
        <f aca="false">'ORÇ.GLOBAL P CAIXA'!P32</f>
        <v>0</v>
      </c>
      <c r="V33" s="173" t="n">
        <f aca="false">'ORÇ.GLOBAL P CAIXA'!E32</f>
        <v>0</v>
      </c>
      <c r="W33" s="173" t="n">
        <f aca="false">F33</f>
        <v>0</v>
      </c>
      <c r="X33" s="649"/>
      <c r="Y33" s="649"/>
      <c r="Z33" s="650"/>
      <c r="AB33" s="88"/>
      <c r="AC33" s="157" t="n">
        <f aca="false">IF(B33=0,AC32,IF(ISNONTEXT(B33)=TRUE(),INT(B33),INT(LEFT(B33,FIND(".",B33)-1))))</f>
        <v>3</v>
      </c>
      <c r="AD33" s="157" t="str">
        <f aca="false">IF(AD34=1,1,IF(B33&lt;&gt;0,1,IF(C33&lt;&gt;0,1,IF(D33&lt;&gt;0,1,IF(E33&lt;&gt;0,1,"")))))</f>
        <v/>
      </c>
      <c r="AE33" s="157" t="str">
        <f aca="false">IF(AC33=0," ",IF(AC33&lt;&gt;AC32,AC33," "))</f>
        <v> </v>
      </c>
      <c r="AF33" s="180"/>
      <c r="AG33" s="75" t="e">
        <f aca="false">IF(AC33&lt;&gt;AE33,(IF(N33=0,G33*(INFORMAÇÕES!$Q$69/INFORMAÇÕES!$Q$72),IF(N33="R",G33,0))),0)</f>
        <v>#DIV/0!</v>
      </c>
      <c r="AH33" s="75" t="e">
        <f aca="false">IF(AC33&lt;&gt;AE33,(IF(N33=0,G33*(INFORMAÇÕES!$Q$70/INFORMAÇÕES!$Q$72),IF(N33="C",G33,0))),0)</f>
        <v>#DIV/0!</v>
      </c>
      <c r="AI33" s="75" t="n">
        <f aca="false">IF(AC33&lt;&gt;AE33,(IF(N33=0,G33*INFORMAÇÕES!$U$115,IF(N33="CF",G33,0))),0)</f>
        <v>0</v>
      </c>
      <c r="AJ33" s="75" t="n">
        <f aca="false">IF(AC33&lt;&gt;AE33,(IF(N33=0,G33*INFORMAÇÕES!$U$116,IF(N33="O",G33,0))),0)</f>
        <v>0</v>
      </c>
      <c r="AK33" s="75" t="n">
        <f aca="false">IF(E33&lt;&gt;0,G33,0)</f>
        <v>0</v>
      </c>
      <c r="AL33" s="75" t="n">
        <f aca="false">IF(AC33&lt;&gt;AE33,(IF(N33=0,J33*(INFORMAÇÕES!$Q$89/INFORMAÇÕES!$Q$92),IF(N33="R",J33,0))),0)</f>
        <v>0</v>
      </c>
      <c r="AM33" s="75" t="n">
        <f aca="false">IF(AC33&lt;&gt;AE33,(IF(N33=0,J33*(INFORMAÇÕES!$Q$90/INFORMAÇÕES!$Q$92),IF(N33="C",J33,0))),0)</f>
        <v>0</v>
      </c>
      <c r="AN33" s="75" t="n">
        <f aca="false">IF(AC33&lt;&gt;AE33,(IF(N33="",J33*INFORMAÇÕES!$U$115,IF(N33="CF",J33,0))),0)</f>
        <v>0</v>
      </c>
      <c r="AO33" s="75" t="n">
        <f aca="false">IF(AC33&lt;&gt;AE33,(IF(N33="",J33*INFORMAÇÕES!$U$116,IF(N33="O",J33,0))),0)</f>
        <v>0</v>
      </c>
      <c r="AP33" s="75" t="n">
        <f aca="false">IF(H33&lt;&gt;0,J33,0)</f>
        <v>0</v>
      </c>
      <c r="AQ33" s="75" t="n">
        <f aca="false">IF(K33&lt;&gt;0,L33,0)</f>
        <v>0</v>
      </c>
    </row>
    <row r="34" s="174" customFormat="true" ht="14.25" hidden="false" customHeight="false" outlineLevel="0" collapsed="false">
      <c r="A34" s="159" t="n">
        <v>22</v>
      </c>
      <c r="B34" s="160" t="n">
        <f aca="false">R34</f>
        <v>0</v>
      </c>
      <c r="C34" s="161" t="n">
        <f aca="false">T34</f>
        <v>0</v>
      </c>
      <c r="D34" s="162" t="n">
        <f aca="false">U34</f>
        <v>0</v>
      </c>
      <c r="E34" s="163" t="n">
        <f aca="false">'ORÇ.GLOBAL P CAIXA'!E33</f>
        <v>0</v>
      </c>
      <c r="F34" s="163" t="n">
        <f aca="false">IF('ORÇ.GLOBAL EMPRESA'!G33&gt;0,'ORÇ.GLOBAL EMPRESA'!G33,'ORÇ.GLOBAL P CAIXA'!F33)</f>
        <v>0</v>
      </c>
      <c r="G34" s="163" t="n">
        <f aca="false">IF(E34&lt;&gt;0,ROUND(E34*F34,2),IF(AK34=0,(SUMIF($AC$13:$AC$1012,B34,$AK$13:$AK$1012)),AK34))</f>
        <v>0</v>
      </c>
      <c r="H34" s="163" t="n">
        <f aca="false">V34</f>
        <v>0</v>
      </c>
      <c r="I34" s="163" t="n">
        <f aca="false">W34</f>
        <v>0</v>
      </c>
      <c r="J34" s="163" t="n">
        <f aca="false">IF(H34&lt;&gt;0,ROUND(H34*I34,2),IF(AP34=0,(SUMIF($AC$13:$AC$1012,B34,$AP$13:$AP$1012)),AP34))</f>
        <v>0</v>
      </c>
      <c r="K34" s="163" t="n">
        <f aca="false">H34-E34</f>
        <v>0</v>
      </c>
      <c r="L34" s="163" t="n">
        <f aca="false">J34-G34</f>
        <v>0</v>
      </c>
      <c r="M34" s="645" t="str">
        <f aca="false">IF('ORÇ.GLOBAL P CAIXA'!H33&gt;0,'ORÇ.GLOBAL P CAIXA'!H33,"")</f>
        <v/>
      </c>
      <c r="N34" s="646" t="n">
        <f aca="false">'ORÇ.GLOBAL P CAIXA'!I33</f>
        <v>0</v>
      </c>
      <c r="O34" s="166" t="str">
        <f aca="false">S34</f>
        <v/>
      </c>
      <c r="P34" s="167"/>
      <c r="Q34" s="168" t="str">
        <f aca="false">IF(B34&gt;0,"ok","ocultar")</f>
        <v>ocultar</v>
      </c>
      <c r="R34" s="647" t="n">
        <f aca="false">'ORÇ.GLOBAL P CAIXA'!B33</f>
        <v>0</v>
      </c>
      <c r="S34" s="170" t="str">
        <f aca="false">IF('ORÇ.GLOBAL P CAIXA'!N33&lt;&gt;0,'ORÇ.GLOBAL P CAIXA'!N33,"")</f>
        <v/>
      </c>
      <c r="T34" s="648" t="n">
        <f aca="false">'ORÇ.GLOBAL P CAIXA'!O33</f>
        <v>0</v>
      </c>
      <c r="U34" s="172" t="n">
        <f aca="false">'ORÇ.GLOBAL P CAIXA'!P33</f>
        <v>0</v>
      </c>
      <c r="V34" s="173" t="n">
        <f aca="false">'ORÇ.GLOBAL P CAIXA'!E33</f>
        <v>0</v>
      </c>
      <c r="W34" s="173" t="n">
        <f aca="false">F34</f>
        <v>0</v>
      </c>
      <c r="X34" s="649"/>
      <c r="Y34" s="649"/>
      <c r="Z34" s="650"/>
      <c r="AB34" s="88"/>
      <c r="AC34" s="157" t="n">
        <f aca="false">IF(B34=0,AC33,IF(ISNONTEXT(B34)=TRUE(),INT(B34),INT(LEFT(B34,FIND(".",B34)-1))))</f>
        <v>3</v>
      </c>
      <c r="AD34" s="157" t="str">
        <f aca="false">IF(AD35=1,1,IF(B34&lt;&gt;0,1,IF(C34&lt;&gt;0,1,IF(D34&lt;&gt;0,1,IF(E34&lt;&gt;0,1,"")))))</f>
        <v/>
      </c>
      <c r="AE34" s="157" t="str">
        <f aca="false">IF(AC34=0," ",IF(AC34&lt;&gt;AC33,AC34," "))</f>
        <v> </v>
      </c>
      <c r="AF34" s="180"/>
      <c r="AG34" s="75" t="e">
        <f aca="false">IF(AC34&lt;&gt;AE34,(IF(N34=0,G34*(INFORMAÇÕES!$Q$69/INFORMAÇÕES!$Q$72),IF(N34="R",G34,0))),0)</f>
        <v>#DIV/0!</v>
      </c>
      <c r="AH34" s="75" t="e">
        <f aca="false">IF(AC34&lt;&gt;AE34,(IF(N34=0,G34*(INFORMAÇÕES!$Q$70/INFORMAÇÕES!$Q$72),IF(N34="C",G34,0))),0)</f>
        <v>#DIV/0!</v>
      </c>
      <c r="AI34" s="75" t="n">
        <f aca="false">IF(AC34&lt;&gt;AE34,(IF(N34=0,G34*INFORMAÇÕES!$U$115,IF(N34="CF",G34,0))),0)</f>
        <v>0</v>
      </c>
      <c r="AJ34" s="75" t="n">
        <f aca="false">IF(AC34&lt;&gt;AE34,(IF(N34=0,G34*INFORMAÇÕES!$U$116,IF(N34="O",G34,0))),0)</f>
        <v>0</v>
      </c>
      <c r="AK34" s="75" t="n">
        <f aca="false">IF(E34&lt;&gt;0,G34,0)</f>
        <v>0</v>
      </c>
      <c r="AL34" s="75" t="n">
        <f aca="false">IF(AC34&lt;&gt;AE34,(IF(N34=0,J34*(INFORMAÇÕES!$Q$89/INFORMAÇÕES!$Q$92),IF(N34="R",J34,0))),0)</f>
        <v>0</v>
      </c>
      <c r="AM34" s="75" t="n">
        <f aca="false">IF(AC34&lt;&gt;AE34,(IF(N34=0,J34*(INFORMAÇÕES!$Q$90/INFORMAÇÕES!$Q$92),IF(N34="C",J34,0))),0)</f>
        <v>0</v>
      </c>
      <c r="AN34" s="75" t="n">
        <f aca="false">IF(AC34&lt;&gt;AE34,(IF(N34="",J34*INFORMAÇÕES!$U$115,IF(N34="CF",J34,0))),0)</f>
        <v>0</v>
      </c>
      <c r="AO34" s="75" t="n">
        <f aca="false">IF(AC34&lt;&gt;AE34,(IF(N34="",J34*INFORMAÇÕES!$U$116,IF(N34="O",J34,0))),0)</f>
        <v>0</v>
      </c>
      <c r="AP34" s="75" t="n">
        <f aca="false">IF(H34&lt;&gt;0,J34,0)</f>
        <v>0</v>
      </c>
      <c r="AQ34" s="75" t="n">
        <f aca="false">IF(K34&lt;&gt;0,L34,0)</f>
        <v>0</v>
      </c>
    </row>
    <row r="35" s="174" customFormat="true" ht="14.25" hidden="false" customHeight="false" outlineLevel="0" collapsed="false">
      <c r="A35" s="159" t="n">
        <v>23</v>
      </c>
      <c r="B35" s="160" t="n">
        <f aca="false">R35</f>
        <v>0</v>
      </c>
      <c r="C35" s="161" t="n">
        <f aca="false">T35</f>
        <v>0</v>
      </c>
      <c r="D35" s="162" t="n">
        <f aca="false">U35</f>
        <v>0</v>
      </c>
      <c r="E35" s="163" t="n">
        <f aca="false">'ORÇ.GLOBAL P CAIXA'!E34</f>
        <v>0</v>
      </c>
      <c r="F35" s="163" t="n">
        <f aca="false">IF('ORÇ.GLOBAL EMPRESA'!G34&gt;0,'ORÇ.GLOBAL EMPRESA'!G34,'ORÇ.GLOBAL P CAIXA'!F34)</f>
        <v>0</v>
      </c>
      <c r="G35" s="163" t="n">
        <f aca="false">IF(E35&lt;&gt;0,ROUND(E35*F35,2),IF(AK35=0,(SUMIF($AC$13:$AC$1012,B35,$AK$13:$AK$1012)),AK35))</f>
        <v>0</v>
      </c>
      <c r="H35" s="163" t="n">
        <f aca="false">V35</f>
        <v>0</v>
      </c>
      <c r="I35" s="163" t="n">
        <f aca="false">W35</f>
        <v>0</v>
      </c>
      <c r="J35" s="163" t="n">
        <f aca="false">IF(H35&lt;&gt;0,ROUND(H35*I35,2),IF(AP35=0,(SUMIF($AC$13:$AC$1012,B35,$AP$13:$AP$1012)),AP35))</f>
        <v>0</v>
      </c>
      <c r="K35" s="163" t="n">
        <f aca="false">H35-E35</f>
        <v>0</v>
      </c>
      <c r="L35" s="163" t="n">
        <f aca="false">J35-G35</f>
        <v>0</v>
      </c>
      <c r="M35" s="645" t="str">
        <f aca="false">IF('ORÇ.GLOBAL P CAIXA'!H34&gt;0,'ORÇ.GLOBAL P CAIXA'!H34,"")</f>
        <v/>
      </c>
      <c r="N35" s="646" t="n">
        <f aca="false">'ORÇ.GLOBAL P CAIXA'!I34</f>
        <v>0</v>
      </c>
      <c r="O35" s="166" t="str">
        <f aca="false">S35</f>
        <v/>
      </c>
      <c r="P35" s="167"/>
      <c r="Q35" s="168" t="str">
        <f aca="false">IF(B35&gt;0,"ok","ocultar")</f>
        <v>ocultar</v>
      </c>
      <c r="R35" s="647" t="n">
        <f aca="false">'ORÇ.GLOBAL P CAIXA'!B34</f>
        <v>0</v>
      </c>
      <c r="S35" s="170" t="str">
        <f aca="false">IF('ORÇ.GLOBAL P CAIXA'!N34&lt;&gt;0,'ORÇ.GLOBAL P CAIXA'!N34,"")</f>
        <v/>
      </c>
      <c r="T35" s="648" t="n">
        <f aca="false">'ORÇ.GLOBAL P CAIXA'!O34</f>
        <v>0</v>
      </c>
      <c r="U35" s="172" t="n">
        <f aca="false">'ORÇ.GLOBAL P CAIXA'!P34</f>
        <v>0</v>
      </c>
      <c r="V35" s="173" t="n">
        <f aca="false">'ORÇ.GLOBAL P CAIXA'!E34</f>
        <v>0</v>
      </c>
      <c r="W35" s="173" t="n">
        <f aca="false">F35</f>
        <v>0</v>
      </c>
      <c r="X35" s="649"/>
      <c r="Y35" s="649"/>
      <c r="Z35" s="650"/>
      <c r="AB35" s="88"/>
      <c r="AC35" s="157" t="n">
        <f aca="false">IF(B35=0,AC34,IF(ISNONTEXT(B35)=TRUE(),INT(B35),INT(LEFT(B35,FIND(".",B35)-1))))</f>
        <v>3</v>
      </c>
      <c r="AD35" s="157" t="str">
        <f aca="false">IF(AD36=1,1,IF(B35&lt;&gt;0,1,IF(C35&lt;&gt;0,1,IF(D35&lt;&gt;0,1,IF(E35&lt;&gt;0,1,"")))))</f>
        <v/>
      </c>
      <c r="AE35" s="157" t="str">
        <f aca="false">IF(AC35=0," ",IF(AC35&lt;&gt;AC34,AC35," "))</f>
        <v> </v>
      </c>
      <c r="AF35" s="180"/>
      <c r="AG35" s="75" t="e">
        <f aca="false">IF(AC35&lt;&gt;AE35,(IF(N35=0,G35*(INFORMAÇÕES!$Q$69/INFORMAÇÕES!$Q$72),IF(N35="R",G35,0))),0)</f>
        <v>#DIV/0!</v>
      </c>
      <c r="AH35" s="75" t="e">
        <f aca="false">IF(AC35&lt;&gt;AE35,(IF(N35=0,G35*(INFORMAÇÕES!$Q$70/INFORMAÇÕES!$Q$72),IF(N35="C",G35,0))),0)</f>
        <v>#DIV/0!</v>
      </c>
      <c r="AI35" s="75" t="n">
        <f aca="false">IF(AC35&lt;&gt;AE35,(IF(N35=0,G35*INFORMAÇÕES!$U$115,IF(N35="CF",G35,0))),0)</f>
        <v>0</v>
      </c>
      <c r="AJ35" s="75" t="n">
        <f aca="false">IF(AC35&lt;&gt;AE35,(IF(N35=0,G35*INFORMAÇÕES!$U$116,IF(N35="O",G35,0))),0)</f>
        <v>0</v>
      </c>
      <c r="AK35" s="75" t="n">
        <f aca="false">IF(E35&lt;&gt;0,G35,0)</f>
        <v>0</v>
      </c>
      <c r="AL35" s="75" t="n">
        <f aca="false">IF(AC35&lt;&gt;AE35,(IF(N35=0,J35*(INFORMAÇÕES!$Q$89/INFORMAÇÕES!$Q$92),IF(N35="R",J35,0))),0)</f>
        <v>0</v>
      </c>
      <c r="AM35" s="75" t="n">
        <f aca="false">IF(AC35&lt;&gt;AE35,(IF(N35=0,J35*(INFORMAÇÕES!$Q$90/INFORMAÇÕES!$Q$92),IF(N35="C",J35,0))),0)</f>
        <v>0</v>
      </c>
      <c r="AN35" s="75" t="n">
        <f aca="false">IF(AC35&lt;&gt;AE35,(IF(N35="",J35*INFORMAÇÕES!$U$115,IF(N35="CF",J35,0))),0)</f>
        <v>0</v>
      </c>
      <c r="AO35" s="75" t="n">
        <f aca="false">IF(AC35&lt;&gt;AE35,(IF(N35="",J35*INFORMAÇÕES!$U$116,IF(N35="O",J35,0))),0)</f>
        <v>0</v>
      </c>
      <c r="AP35" s="75" t="n">
        <f aca="false">IF(H35&lt;&gt;0,J35,0)</f>
        <v>0</v>
      </c>
      <c r="AQ35" s="75" t="n">
        <f aca="false">IF(K35&lt;&gt;0,L35,0)</f>
        <v>0</v>
      </c>
    </row>
    <row r="36" s="174" customFormat="true" ht="14.25" hidden="false" customHeight="false" outlineLevel="0" collapsed="false">
      <c r="A36" s="159" t="n">
        <v>24</v>
      </c>
      <c r="B36" s="160" t="n">
        <f aca="false">R36</f>
        <v>0</v>
      </c>
      <c r="C36" s="161" t="n">
        <f aca="false">T36</f>
        <v>0</v>
      </c>
      <c r="D36" s="162" t="n">
        <f aca="false">U36</f>
        <v>0</v>
      </c>
      <c r="E36" s="163" t="n">
        <f aca="false">'ORÇ.GLOBAL P CAIXA'!E35</f>
        <v>0</v>
      </c>
      <c r="F36" s="163" t="n">
        <f aca="false">IF('ORÇ.GLOBAL EMPRESA'!G35&gt;0,'ORÇ.GLOBAL EMPRESA'!G35,'ORÇ.GLOBAL P CAIXA'!F35)</f>
        <v>0</v>
      </c>
      <c r="G36" s="163" t="n">
        <f aca="false">IF(E36&lt;&gt;0,ROUND(E36*F36,2),IF(AK36=0,(SUMIF($AC$13:$AC$1012,B36,$AK$13:$AK$1012)),AK36))</f>
        <v>0</v>
      </c>
      <c r="H36" s="163" t="n">
        <f aca="false">V36</f>
        <v>0</v>
      </c>
      <c r="I36" s="163" t="n">
        <f aca="false">W36</f>
        <v>0</v>
      </c>
      <c r="J36" s="163" t="n">
        <f aca="false">IF(H36&lt;&gt;0,ROUND(H36*I36,2),IF(AP36=0,(SUMIF($AC$13:$AC$1012,B36,$AP$13:$AP$1012)),AP36))</f>
        <v>0</v>
      </c>
      <c r="K36" s="163" t="n">
        <f aca="false">H36-E36</f>
        <v>0</v>
      </c>
      <c r="L36" s="163" t="n">
        <f aca="false">J36-G36</f>
        <v>0</v>
      </c>
      <c r="M36" s="645" t="str">
        <f aca="false">IF('ORÇ.GLOBAL P CAIXA'!H35&gt;0,'ORÇ.GLOBAL P CAIXA'!H35,"")</f>
        <v/>
      </c>
      <c r="N36" s="646" t="n">
        <f aca="false">'ORÇ.GLOBAL P CAIXA'!I35</f>
        <v>0</v>
      </c>
      <c r="O36" s="166" t="str">
        <f aca="false">S36</f>
        <v/>
      </c>
      <c r="P36" s="167"/>
      <c r="Q36" s="168" t="str">
        <f aca="false">IF(B36&gt;0,"ok","ocultar")</f>
        <v>ocultar</v>
      </c>
      <c r="R36" s="647" t="n">
        <f aca="false">'ORÇ.GLOBAL P CAIXA'!B35</f>
        <v>0</v>
      </c>
      <c r="S36" s="170" t="str">
        <f aca="false">IF('ORÇ.GLOBAL P CAIXA'!N35&lt;&gt;0,'ORÇ.GLOBAL P CAIXA'!N35,"")</f>
        <v/>
      </c>
      <c r="T36" s="648" t="n">
        <f aca="false">'ORÇ.GLOBAL P CAIXA'!O35</f>
        <v>0</v>
      </c>
      <c r="U36" s="172" t="n">
        <f aca="false">'ORÇ.GLOBAL P CAIXA'!P35</f>
        <v>0</v>
      </c>
      <c r="V36" s="173" t="n">
        <f aca="false">'ORÇ.GLOBAL P CAIXA'!E35</f>
        <v>0</v>
      </c>
      <c r="W36" s="173" t="n">
        <f aca="false">F36</f>
        <v>0</v>
      </c>
      <c r="X36" s="649"/>
      <c r="Y36" s="649"/>
      <c r="Z36" s="650"/>
      <c r="AB36" s="88"/>
      <c r="AC36" s="157" t="n">
        <f aca="false">IF(B36=0,AC35,IF(ISNONTEXT(B36)=TRUE(),INT(B36),INT(LEFT(B36,FIND(".",B36)-1))))</f>
        <v>3</v>
      </c>
      <c r="AD36" s="157" t="str">
        <f aca="false">IF(AD37=1,1,IF(B36&lt;&gt;0,1,IF(C36&lt;&gt;0,1,IF(D36&lt;&gt;0,1,IF(E36&lt;&gt;0,1,"")))))</f>
        <v/>
      </c>
      <c r="AE36" s="157" t="str">
        <f aca="false">IF(AC36=0," ",IF(AC36&lt;&gt;AC35,AC36," "))</f>
        <v> </v>
      </c>
      <c r="AF36" s="180"/>
      <c r="AG36" s="75" t="e">
        <f aca="false">IF(AC36&lt;&gt;AE36,(IF(N36=0,G36*(INFORMAÇÕES!$Q$69/INFORMAÇÕES!$Q$72),IF(N36="R",G36,0))),0)</f>
        <v>#DIV/0!</v>
      </c>
      <c r="AH36" s="75" t="e">
        <f aca="false">IF(AC36&lt;&gt;AE36,(IF(N36=0,G36*(INFORMAÇÕES!$Q$70/INFORMAÇÕES!$Q$72),IF(N36="C",G36,0))),0)</f>
        <v>#DIV/0!</v>
      </c>
      <c r="AI36" s="75" t="n">
        <f aca="false">IF(AC36&lt;&gt;AE36,(IF(N36=0,G36*INFORMAÇÕES!$U$115,IF(N36="CF",G36,0))),0)</f>
        <v>0</v>
      </c>
      <c r="AJ36" s="75" t="n">
        <f aca="false">IF(AC36&lt;&gt;AE36,(IF(N36=0,G36*INFORMAÇÕES!$U$116,IF(N36="O",G36,0))),0)</f>
        <v>0</v>
      </c>
      <c r="AK36" s="75" t="n">
        <f aca="false">IF(E36&lt;&gt;0,G36,0)</f>
        <v>0</v>
      </c>
      <c r="AL36" s="75" t="n">
        <f aca="false">IF(AC36&lt;&gt;AE36,(IF(N36=0,J36*(INFORMAÇÕES!$Q$89/INFORMAÇÕES!$Q$92),IF(N36="R",J36,0))),0)</f>
        <v>0</v>
      </c>
      <c r="AM36" s="75" t="n">
        <f aca="false">IF(AC36&lt;&gt;AE36,(IF(N36=0,J36*(INFORMAÇÕES!$Q$90/INFORMAÇÕES!$Q$92),IF(N36="C",J36,0))),0)</f>
        <v>0</v>
      </c>
      <c r="AN36" s="75" t="n">
        <f aca="false">IF(AC36&lt;&gt;AE36,(IF(N36="",J36*INFORMAÇÕES!$U$115,IF(N36="CF",J36,0))),0)</f>
        <v>0</v>
      </c>
      <c r="AO36" s="75" t="n">
        <f aca="false">IF(AC36&lt;&gt;AE36,(IF(N36="",J36*INFORMAÇÕES!$U$116,IF(N36="O",J36,0))),0)</f>
        <v>0</v>
      </c>
      <c r="AP36" s="75" t="n">
        <f aca="false">IF(H36&lt;&gt;0,J36,0)</f>
        <v>0</v>
      </c>
      <c r="AQ36" s="75" t="n">
        <f aca="false">IF(K36&lt;&gt;0,L36,0)</f>
        <v>0</v>
      </c>
    </row>
    <row r="37" s="174" customFormat="true" ht="14.25" hidden="false" customHeight="false" outlineLevel="0" collapsed="false">
      <c r="A37" s="159" t="n">
        <v>25</v>
      </c>
      <c r="B37" s="160" t="n">
        <f aca="false">R37</f>
        <v>0</v>
      </c>
      <c r="C37" s="161" t="n">
        <f aca="false">T37</f>
        <v>0</v>
      </c>
      <c r="D37" s="162" t="n">
        <f aca="false">U37</f>
        <v>0</v>
      </c>
      <c r="E37" s="163" t="n">
        <f aca="false">'ORÇ.GLOBAL P CAIXA'!E36</f>
        <v>0</v>
      </c>
      <c r="F37" s="163" t="n">
        <f aca="false">IF('ORÇ.GLOBAL EMPRESA'!G36&gt;0,'ORÇ.GLOBAL EMPRESA'!G36,'ORÇ.GLOBAL P CAIXA'!F36)</f>
        <v>0</v>
      </c>
      <c r="G37" s="163" t="n">
        <f aca="false">IF(E37&lt;&gt;0,ROUND(E37*F37,2),IF(AK37=0,(SUMIF($AC$13:$AC$1012,B37,$AK$13:$AK$1012)),AK37))</f>
        <v>0</v>
      </c>
      <c r="H37" s="163" t="n">
        <f aca="false">V37</f>
        <v>0</v>
      </c>
      <c r="I37" s="163" t="n">
        <f aca="false">W37</f>
        <v>0</v>
      </c>
      <c r="J37" s="163" t="n">
        <f aca="false">IF(H37&lt;&gt;0,ROUND(H37*I37,2),IF(AP37=0,(SUMIF($AC$13:$AC$1012,B37,$AP$13:$AP$1012)),AP37))</f>
        <v>0</v>
      </c>
      <c r="K37" s="163" t="n">
        <f aca="false">H37-E37</f>
        <v>0</v>
      </c>
      <c r="L37" s="163" t="n">
        <f aca="false">J37-G37</f>
        <v>0</v>
      </c>
      <c r="M37" s="645" t="str">
        <f aca="false">IF('ORÇ.GLOBAL P CAIXA'!H36&gt;0,'ORÇ.GLOBAL P CAIXA'!H36,"")</f>
        <v/>
      </c>
      <c r="N37" s="646" t="n">
        <f aca="false">'ORÇ.GLOBAL P CAIXA'!I36</f>
        <v>0</v>
      </c>
      <c r="O37" s="166" t="str">
        <f aca="false">S37</f>
        <v/>
      </c>
      <c r="P37" s="167"/>
      <c r="Q37" s="168" t="str">
        <f aca="false">IF(B37&gt;0,"ok","ocultar")</f>
        <v>ocultar</v>
      </c>
      <c r="R37" s="647" t="n">
        <f aca="false">'ORÇ.GLOBAL P CAIXA'!B36</f>
        <v>0</v>
      </c>
      <c r="S37" s="170" t="str">
        <f aca="false">IF('ORÇ.GLOBAL P CAIXA'!N36&lt;&gt;0,'ORÇ.GLOBAL P CAIXA'!N36,"")</f>
        <v/>
      </c>
      <c r="T37" s="648" t="n">
        <f aca="false">'ORÇ.GLOBAL P CAIXA'!O36</f>
        <v>0</v>
      </c>
      <c r="U37" s="172" t="n">
        <f aca="false">'ORÇ.GLOBAL P CAIXA'!P36</f>
        <v>0</v>
      </c>
      <c r="V37" s="173" t="n">
        <f aca="false">'ORÇ.GLOBAL P CAIXA'!E36</f>
        <v>0</v>
      </c>
      <c r="W37" s="173" t="n">
        <f aca="false">F37</f>
        <v>0</v>
      </c>
      <c r="X37" s="649"/>
      <c r="Y37" s="649"/>
      <c r="Z37" s="650"/>
      <c r="AB37" s="88"/>
      <c r="AC37" s="157" t="n">
        <f aca="false">IF(B37=0,AC36,IF(ISNONTEXT(B37)=TRUE(),INT(B37),INT(LEFT(B37,FIND(".",B37)-1))))</f>
        <v>3</v>
      </c>
      <c r="AD37" s="157" t="str">
        <f aca="false">IF(AD38=1,1,IF(B37&lt;&gt;0,1,IF(C37&lt;&gt;0,1,IF(D37&lt;&gt;0,1,IF(E37&lt;&gt;0,1,"")))))</f>
        <v/>
      </c>
      <c r="AE37" s="157" t="str">
        <f aca="false">IF(AC37=0," ",IF(AC37&lt;&gt;AC36,AC37," "))</f>
        <v> </v>
      </c>
      <c r="AF37" s="180"/>
      <c r="AG37" s="75" t="e">
        <f aca="false">IF(AC37&lt;&gt;AE37,(IF(N37=0,G37*(INFORMAÇÕES!$Q$69/INFORMAÇÕES!$Q$72),IF(N37="R",G37,0))),0)</f>
        <v>#DIV/0!</v>
      </c>
      <c r="AH37" s="75" t="e">
        <f aca="false">IF(AC37&lt;&gt;AE37,(IF(N37=0,G37*(INFORMAÇÕES!$Q$70/INFORMAÇÕES!$Q$72),IF(N37="C",G37,0))),0)</f>
        <v>#DIV/0!</v>
      </c>
      <c r="AI37" s="75" t="n">
        <f aca="false">IF(AC37&lt;&gt;AE37,(IF(N37=0,G37*INFORMAÇÕES!$U$115,IF(N37="CF",G37,0))),0)</f>
        <v>0</v>
      </c>
      <c r="AJ37" s="75" t="n">
        <f aca="false">IF(AC37&lt;&gt;AE37,(IF(N37=0,G37*INFORMAÇÕES!$U$116,IF(N37="O",G37,0))),0)</f>
        <v>0</v>
      </c>
      <c r="AK37" s="75" t="n">
        <f aca="false">IF(E37&lt;&gt;0,G37,0)</f>
        <v>0</v>
      </c>
      <c r="AL37" s="75" t="n">
        <f aca="false">IF(AC37&lt;&gt;AE37,(IF(N37=0,J37*(INFORMAÇÕES!$Q$89/INFORMAÇÕES!$Q$92),IF(N37="R",J37,0))),0)</f>
        <v>0</v>
      </c>
      <c r="AM37" s="75" t="n">
        <f aca="false">IF(AC37&lt;&gt;AE37,(IF(N37=0,J37*(INFORMAÇÕES!$Q$90/INFORMAÇÕES!$Q$92),IF(N37="C",J37,0))),0)</f>
        <v>0</v>
      </c>
      <c r="AN37" s="75" t="n">
        <f aca="false">IF(AC37&lt;&gt;AE37,(IF(N37="",J37*INFORMAÇÕES!$U$115,IF(N37="CF",J37,0))),0)</f>
        <v>0</v>
      </c>
      <c r="AO37" s="75" t="n">
        <f aca="false">IF(AC37&lt;&gt;AE37,(IF(N37="",J37*INFORMAÇÕES!$U$116,IF(N37="O",J37,0))),0)</f>
        <v>0</v>
      </c>
      <c r="AP37" s="75" t="n">
        <f aca="false">IF(H37&lt;&gt;0,J37,0)</f>
        <v>0</v>
      </c>
      <c r="AQ37" s="75" t="n">
        <f aca="false">IF(K37&lt;&gt;0,L37,0)</f>
        <v>0</v>
      </c>
    </row>
    <row r="38" s="174" customFormat="true" ht="14.25" hidden="false" customHeight="false" outlineLevel="0" collapsed="false">
      <c r="A38" s="159" t="n">
        <v>26</v>
      </c>
      <c r="B38" s="160" t="n">
        <f aca="false">R38</f>
        <v>0</v>
      </c>
      <c r="C38" s="161" t="n">
        <f aca="false">T38</f>
        <v>0</v>
      </c>
      <c r="D38" s="162" t="n">
        <f aca="false">U38</f>
        <v>0</v>
      </c>
      <c r="E38" s="163" t="n">
        <f aca="false">'ORÇ.GLOBAL P CAIXA'!E37</f>
        <v>0</v>
      </c>
      <c r="F38" s="163" t="n">
        <f aca="false">IF('ORÇ.GLOBAL EMPRESA'!G37&gt;0,'ORÇ.GLOBAL EMPRESA'!G37,'ORÇ.GLOBAL P CAIXA'!F37)</f>
        <v>0</v>
      </c>
      <c r="G38" s="163" t="n">
        <f aca="false">IF(E38&lt;&gt;0,ROUND(E38*F38,2),IF(AK38=0,(SUMIF($AC$13:$AC$1012,B38,$AK$13:$AK$1012)),AK38))</f>
        <v>0</v>
      </c>
      <c r="H38" s="163" t="n">
        <f aca="false">V38</f>
        <v>0</v>
      </c>
      <c r="I38" s="163" t="n">
        <f aca="false">W38</f>
        <v>0</v>
      </c>
      <c r="J38" s="163" t="n">
        <f aca="false">IF(H38&lt;&gt;0,ROUND(H38*I38,2),IF(AP38=0,(SUMIF($AC$13:$AC$1012,B38,$AP$13:$AP$1012)),AP38))</f>
        <v>0</v>
      </c>
      <c r="K38" s="163" t="n">
        <f aca="false">H38-E38</f>
        <v>0</v>
      </c>
      <c r="L38" s="163" t="n">
        <f aca="false">J38-G38</f>
        <v>0</v>
      </c>
      <c r="M38" s="645" t="str">
        <f aca="false">IF('ORÇ.GLOBAL P CAIXA'!H37&gt;0,'ORÇ.GLOBAL P CAIXA'!H37,"")</f>
        <v/>
      </c>
      <c r="N38" s="646" t="n">
        <f aca="false">'ORÇ.GLOBAL P CAIXA'!I37</f>
        <v>0</v>
      </c>
      <c r="O38" s="166" t="str">
        <f aca="false">S38</f>
        <v/>
      </c>
      <c r="P38" s="167"/>
      <c r="Q38" s="168" t="str">
        <f aca="false">IF(B38&gt;0,"ok","ocultar")</f>
        <v>ocultar</v>
      </c>
      <c r="R38" s="647" t="n">
        <f aca="false">'ORÇ.GLOBAL P CAIXA'!B37</f>
        <v>0</v>
      </c>
      <c r="S38" s="170" t="str">
        <f aca="false">IF('ORÇ.GLOBAL P CAIXA'!N37&lt;&gt;0,'ORÇ.GLOBAL P CAIXA'!N37,"")</f>
        <v/>
      </c>
      <c r="T38" s="648" t="n">
        <f aca="false">'ORÇ.GLOBAL P CAIXA'!O37</f>
        <v>0</v>
      </c>
      <c r="U38" s="172" t="n">
        <f aca="false">'ORÇ.GLOBAL P CAIXA'!P37</f>
        <v>0</v>
      </c>
      <c r="V38" s="173" t="n">
        <f aca="false">'ORÇ.GLOBAL P CAIXA'!E37</f>
        <v>0</v>
      </c>
      <c r="W38" s="173" t="n">
        <f aca="false">F38</f>
        <v>0</v>
      </c>
      <c r="X38" s="649"/>
      <c r="Y38" s="649"/>
      <c r="Z38" s="650"/>
      <c r="AB38" s="88"/>
      <c r="AC38" s="157" t="n">
        <f aca="false">IF(B38=0,AC37,IF(ISNONTEXT(B38)=TRUE(),INT(B38),INT(LEFT(B38,FIND(".",B38)-1))))</f>
        <v>3</v>
      </c>
      <c r="AD38" s="157" t="str">
        <f aca="false">IF(AD39=1,1,IF(B38&lt;&gt;0,1,IF(C38&lt;&gt;0,1,IF(D38&lt;&gt;0,1,IF(E38&lt;&gt;0,1,"")))))</f>
        <v/>
      </c>
      <c r="AE38" s="157" t="str">
        <f aca="false">IF(AC38=0," ",IF(AC38&lt;&gt;AC37,AC38," "))</f>
        <v> </v>
      </c>
      <c r="AF38" s="180"/>
      <c r="AG38" s="75" t="e">
        <f aca="false">IF(AC38&lt;&gt;AE38,(IF(N38=0,G38*(INFORMAÇÕES!$Q$69/INFORMAÇÕES!$Q$72),IF(N38="R",G38,0))),0)</f>
        <v>#DIV/0!</v>
      </c>
      <c r="AH38" s="75" t="e">
        <f aca="false">IF(AC38&lt;&gt;AE38,(IF(N38=0,G38*(INFORMAÇÕES!$Q$70/INFORMAÇÕES!$Q$72),IF(N38="C",G38,0))),0)</f>
        <v>#DIV/0!</v>
      </c>
      <c r="AI38" s="75" t="n">
        <f aca="false">IF(AC38&lt;&gt;AE38,(IF(N38=0,G38*INFORMAÇÕES!$U$115,IF(N38="CF",G38,0))),0)</f>
        <v>0</v>
      </c>
      <c r="AJ38" s="75" t="n">
        <f aca="false">IF(AC38&lt;&gt;AE38,(IF(N38=0,G38*INFORMAÇÕES!$U$116,IF(N38="O",G38,0))),0)</f>
        <v>0</v>
      </c>
      <c r="AK38" s="75" t="n">
        <f aca="false">IF(E38&lt;&gt;0,G38,0)</f>
        <v>0</v>
      </c>
      <c r="AL38" s="75" t="n">
        <f aca="false">IF(AC38&lt;&gt;AE38,(IF(N38=0,J38*(INFORMAÇÕES!$Q$89/INFORMAÇÕES!$Q$92),IF(N38="R",J38,0))),0)</f>
        <v>0</v>
      </c>
      <c r="AM38" s="75" t="n">
        <f aca="false">IF(AC38&lt;&gt;AE38,(IF(N38=0,J38*(INFORMAÇÕES!$Q$90/INFORMAÇÕES!$Q$92),IF(N38="C",J38,0))),0)</f>
        <v>0</v>
      </c>
      <c r="AN38" s="75" t="n">
        <f aca="false">IF(AC38&lt;&gt;AE38,(IF(N38="",J38*INFORMAÇÕES!$U$115,IF(N38="CF",J38,0))),0)</f>
        <v>0</v>
      </c>
      <c r="AO38" s="75" t="n">
        <f aca="false">IF(AC38&lt;&gt;AE38,(IF(N38="",J38*INFORMAÇÕES!$U$116,IF(N38="O",J38,0))),0)</f>
        <v>0</v>
      </c>
      <c r="AP38" s="75" t="n">
        <f aca="false">IF(H38&lt;&gt;0,J38,0)</f>
        <v>0</v>
      </c>
      <c r="AQ38" s="75" t="n">
        <f aca="false">IF(K38&lt;&gt;0,L38,0)</f>
        <v>0</v>
      </c>
    </row>
    <row r="39" s="174" customFormat="true" ht="14.25" hidden="false" customHeight="false" outlineLevel="0" collapsed="false">
      <c r="A39" s="159" t="n">
        <v>27</v>
      </c>
      <c r="B39" s="160" t="n">
        <f aca="false">R39</f>
        <v>0</v>
      </c>
      <c r="C39" s="161" t="n">
        <f aca="false">T39</f>
        <v>0</v>
      </c>
      <c r="D39" s="162" t="n">
        <f aca="false">U39</f>
        <v>0</v>
      </c>
      <c r="E39" s="163" t="n">
        <f aca="false">'ORÇ.GLOBAL P CAIXA'!E38</f>
        <v>0</v>
      </c>
      <c r="F39" s="163" t="n">
        <f aca="false">IF('ORÇ.GLOBAL EMPRESA'!G38&gt;0,'ORÇ.GLOBAL EMPRESA'!G38,'ORÇ.GLOBAL P CAIXA'!F38)</f>
        <v>0</v>
      </c>
      <c r="G39" s="163" t="n">
        <f aca="false">IF(E39&lt;&gt;0,ROUND(E39*F39,2),IF(AK39=0,(SUMIF($AC$13:$AC$1012,B39,$AK$13:$AK$1012)),AK39))</f>
        <v>0</v>
      </c>
      <c r="H39" s="163" t="n">
        <f aca="false">V39</f>
        <v>0</v>
      </c>
      <c r="I39" s="163" t="n">
        <f aca="false">W39</f>
        <v>0</v>
      </c>
      <c r="J39" s="163" t="n">
        <f aca="false">IF(H39&lt;&gt;0,ROUND(H39*I39,2),IF(AP39=0,(SUMIF($AC$13:$AC$1012,B39,$AP$13:$AP$1012)),AP39))</f>
        <v>0</v>
      </c>
      <c r="K39" s="163" t="n">
        <f aca="false">H39-E39</f>
        <v>0</v>
      </c>
      <c r="L39" s="163" t="n">
        <f aca="false">J39-G39</f>
        <v>0</v>
      </c>
      <c r="M39" s="645" t="str">
        <f aca="false">IF('ORÇ.GLOBAL P CAIXA'!H38&gt;0,'ORÇ.GLOBAL P CAIXA'!H38,"")</f>
        <v/>
      </c>
      <c r="N39" s="646" t="n">
        <f aca="false">'ORÇ.GLOBAL P CAIXA'!I38</f>
        <v>0</v>
      </c>
      <c r="O39" s="166" t="str">
        <f aca="false">S39</f>
        <v/>
      </c>
      <c r="P39" s="167"/>
      <c r="Q39" s="168" t="str">
        <f aca="false">IF(B39&gt;0,"ok","ocultar")</f>
        <v>ocultar</v>
      </c>
      <c r="R39" s="647" t="n">
        <f aca="false">'ORÇ.GLOBAL P CAIXA'!B38</f>
        <v>0</v>
      </c>
      <c r="S39" s="170" t="str">
        <f aca="false">IF('ORÇ.GLOBAL P CAIXA'!N38&lt;&gt;0,'ORÇ.GLOBAL P CAIXA'!N38,"")</f>
        <v/>
      </c>
      <c r="T39" s="648" t="n">
        <f aca="false">'ORÇ.GLOBAL P CAIXA'!O38</f>
        <v>0</v>
      </c>
      <c r="U39" s="172" t="n">
        <f aca="false">'ORÇ.GLOBAL P CAIXA'!P38</f>
        <v>0</v>
      </c>
      <c r="V39" s="173" t="n">
        <f aca="false">'ORÇ.GLOBAL P CAIXA'!E38</f>
        <v>0</v>
      </c>
      <c r="W39" s="173" t="n">
        <f aca="false">F39</f>
        <v>0</v>
      </c>
      <c r="X39" s="649"/>
      <c r="Y39" s="649"/>
      <c r="Z39" s="650"/>
      <c r="AB39" s="88"/>
      <c r="AC39" s="157" t="n">
        <f aca="false">IF(B39=0,AC38,IF(ISNONTEXT(B39)=TRUE(),INT(B39),INT(LEFT(B39,FIND(".",B39)-1))))</f>
        <v>3</v>
      </c>
      <c r="AD39" s="157" t="str">
        <f aca="false">IF(AD40=1,1,IF(B39&lt;&gt;0,1,IF(C39&lt;&gt;0,1,IF(D39&lt;&gt;0,1,IF(E39&lt;&gt;0,1,"")))))</f>
        <v/>
      </c>
      <c r="AE39" s="157" t="str">
        <f aca="false">IF(AC39=0," ",IF(AC39&lt;&gt;AC38,AC39," "))</f>
        <v> </v>
      </c>
      <c r="AF39" s="180"/>
      <c r="AG39" s="75" t="e">
        <f aca="false">IF(AC39&lt;&gt;AE39,(IF(N39=0,G39*(INFORMAÇÕES!$Q$69/INFORMAÇÕES!$Q$72),IF(N39="R",G39,0))),0)</f>
        <v>#DIV/0!</v>
      </c>
      <c r="AH39" s="75" t="e">
        <f aca="false">IF(AC39&lt;&gt;AE39,(IF(N39=0,G39*(INFORMAÇÕES!$Q$70/INFORMAÇÕES!$Q$72),IF(N39="C",G39,0))),0)</f>
        <v>#DIV/0!</v>
      </c>
      <c r="AI39" s="75" t="n">
        <f aca="false">IF(AC39&lt;&gt;AE39,(IF(N39=0,G39*INFORMAÇÕES!$U$115,IF(N39="CF",G39,0))),0)</f>
        <v>0</v>
      </c>
      <c r="AJ39" s="75" t="n">
        <f aca="false">IF(AC39&lt;&gt;AE39,(IF(N39=0,G39*INFORMAÇÕES!$U$116,IF(N39="O",G39,0))),0)</f>
        <v>0</v>
      </c>
      <c r="AK39" s="75" t="n">
        <f aca="false">IF(E39&lt;&gt;0,G39,0)</f>
        <v>0</v>
      </c>
      <c r="AL39" s="75" t="n">
        <f aca="false">IF(AC39&lt;&gt;AE39,(IF(N39=0,J39*(INFORMAÇÕES!$Q$89/INFORMAÇÕES!$Q$92),IF(N39="R",J39,0))),0)</f>
        <v>0</v>
      </c>
      <c r="AM39" s="75" t="n">
        <f aca="false">IF(AC39&lt;&gt;AE39,(IF(N39=0,J39*(INFORMAÇÕES!$Q$90/INFORMAÇÕES!$Q$92),IF(N39="C",J39,0))),0)</f>
        <v>0</v>
      </c>
      <c r="AN39" s="75" t="n">
        <f aca="false">IF(AC39&lt;&gt;AE39,(IF(N39="",J39*INFORMAÇÕES!$U$115,IF(N39="CF",J39,0))),0)</f>
        <v>0</v>
      </c>
      <c r="AO39" s="75" t="n">
        <f aca="false">IF(AC39&lt;&gt;AE39,(IF(N39="",J39*INFORMAÇÕES!$U$116,IF(N39="O",J39,0))),0)</f>
        <v>0</v>
      </c>
      <c r="AP39" s="75" t="n">
        <f aca="false">IF(H39&lt;&gt;0,J39,0)</f>
        <v>0</v>
      </c>
      <c r="AQ39" s="75" t="n">
        <f aca="false">IF(K39&lt;&gt;0,L39,0)</f>
        <v>0</v>
      </c>
    </row>
    <row r="40" s="174" customFormat="true" ht="14.25" hidden="false" customHeight="false" outlineLevel="0" collapsed="false">
      <c r="A40" s="159" t="n">
        <v>28</v>
      </c>
      <c r="B40" s="160" t="n">
        <f aca="false">R40</f>
        <v>0</v>
      </c>
      <c r="C40" s="161" t="n">
        <f aca="false">T40</f>
        <v>0</v>
      </c>
      <c r="D40" s="162" t="n">
        <f aca="false">U40</f>
        <v>0</v>
      </c>
      <c r="E40" s="163" t="n">
        <f aca="false">'ORÇ.GLOBAL P CAIXA'!E39</f>
        <v>0</v>
      </c>
      <c r="F40" s="163" t="n">
        <f aca="false">IF('ORÇ.GLOBAL EMPRESA'!G39&gt;0,'ORÇ.GLOBAL EMPRESA'!G39,'ORÇ.GLOBAL P CAIXA'!F39)</f>
        <v>0</v>
      </c>
      <c r="G40" s="163" t="n">
        <f aca="false">IF(E40&lt;&gt;0,ROUND(E40*F40,2),IF(AK40=0,(SUMIF($AC$13:$AC$1012,B40,$AK$13:$AK$1012)),AK40))</f>
        <v>0</v>
      </c>
      <c r="H40" s="163" t="n">
        <f aca="false">V40</f>
        <v>0</v>
      </c>
      <c r="I40" s="163" t="n">
        <f aca="false">W40</f>
        <v>0</v>
      </c>
      <c r="J40" s="163" t="n">
        <f aca="false">IF(H40&lt;&gt;0,ROUND(H40*I40,2),IF(AP40=0,(SUMIF($AC$13:$AC$1012,B40,$AP$13:$AP$1012)),AP40))</f>
        <v>0</v>
      </c>
      <c r="K40" s="163" t="n">
        <f aca="false">H40-E40</f>
        <v>0</v>
      </c>
      <c r="L40" s="163" t="n">
        <f aca="false">J40-G40</f>
        <v>0</v>
      </c>
      <c r="M40" s="645" t="str">
        <f aca="false">IF('ORÇ.GLOBAL P CAIXA'!H39&gt;0,'ORÇ.GLOBAL P CAIXA'!H39,"")</f>
        <v/>
      </c>
      <c r="N40" s="646" t="n">
        <f aca="false">'ORÇ.GLOBAL P CAIXA'!I39</f>
        <v>0</v>
      </c>
      <c r="O40" s="166" t="str">
        <f aca="false">S40</f>
        <v/>
      </c>
      <c r="P40" s="167"/>
      <c r="Q40" s="168" t="str">
        <f aca="false">IF(B40&gt;0,"ok","ocultar")</f>
        <v>ocultar</v>
      </c>
      <c r="R40" s="647" t="n">
        <f aca="false">'ORÇ.GLOBAL P CAIXA'!B39</f>
        <v>0</v>
      </c>
      <c r="S40" s="170" t="str">
        <f aca="false">IF('ORÇ.GLOBAL P CAIXA'!N39&lt;&gt;0,'ORÇ.GLOBAL P CAIXA'!N39,"")</f>
        <v/>
      </c>
      <c r="T40" s="648" t="n">
        <f aca="false">'ORÇ.GLOBAL P CAIXA'!O39</f>
        <v>0</v>
      </c>
      <c r="U40" s="172" t="n">
        <f aca="false">'ORÇ.GLOBAL P CAIXA'!P39</f>
        <v>0</v>
      </c>
      <c r="V40" s="173" t="n">
        <f aca="false">'ORÇ.GLOBAL P CAIXA'!E39</f>
        <v>0</v>
      </c>
      <c r="W40" s="173" t="n">
        <f aca="false">F40</f>
        <v>0</v>
      </c>
      <c r="X40" s="649"/>
      <c r="Y40" s="649"/>
      <c r="Z40" s="650"/>
      <c r="AB40" s="88"/>
      <c r="AC40" s="157" t="n">
        <f aca="false">IF(B40=0,AC39,IF(ISNONTEXT(B40)=TRUE(),INT(B40),INT(LEFT(B40,FIND(".",B40)-1))))</f>
        <v>3</v>
      </c>
      <c r="AD40" s="157" t="str">
        <f aca="false">IF(AD41=1,1,IF(B40&lt;&gt;0,1,IF(C40&lt;&gt;0,1,IF(D40&lt;&gt;0,1,IF(E40&lt;&gt;0,1,"")))))</f>
        <v/>
      </c>
      <c r="AE40" s="157" t="str">
        <f aca="false">IF(AC40=0," ",IF(AC40&lt;&gt;AC39,AC40," "))</f>
        <v> </v>
      </c>
      <c r="AF40" s="180"/>
      <c r="AG40" s="75" t="e">
        <f aca="false">IF(AC40&lt;&gt;AE40,(IF(N40=0,G40*(INFORMAÇÕES!$Q$69/INFORMAÇÕES!$Q$72),IF(N40="R",G40,0))),0)</f>
        <v>#DIV/0!</v>
      </c>
      <c r="AH40" s="75" t="e">
        <f aca="false">IF(AC40&lt;&gt;AE40,(IF(N40=0,G40*(INFORMAÇÕES!$Q$70/INFORMAÇÕES!$Q$72),IF(N40="C",G40,0))),0)</f>
        <v>#DIV/0!</v>
      </c>
      <c r="AI40" s="75" t="n">
        <f aca="false">IF(AC40&lt;&gt;AE40,(IF(N40=0,G40*INFORMAÇÕES!$U$115,IF(N40="CF",G40,0))),0)</f>
        <v>0</v>
      </c>
      <c r="AJ40" s="75" t="n">
        <f aca="false">IF(AC40&lt;&gt;AE40,(IF(N40=0,G40*INFORMAÇÕES!$U$116,IF(N40="O",G40,0))),0)</f>
        <v>0</v>
      </c>
      <c r="AK40" s="75" t="n">
        <f aca="false">IF(E40&lt;&gt;0,G40,0)</f>
        <v>0</v>
      </c>
      <c r="AL40" s="75" t="n">
        <f aca="false">IF(AC40&lt;&gt;AE40,(IF(N40=0,J40*(INFORMAÇÕES!$Q$89/INFORMAÇÕES!$Q$92),IF(N40="R",J40,0))),0)</f>
        <v>0</v>
      </c>
      <c r="AM40" s="75" t="n">
        <f aca="false">IF(AC40&lt;&gt;AE40,(IF(N40=0,J40*(INFORMAÇÕES!$Q$90/INFORMAÇÕES!$Q$92),IF(N40="C",J40,0))),0)</f>
        <v>0</v>
      </c>
      <c r="AN40" s="75" t="n">
        <f aca="false">IF(AC40&lt;&gt;AE40,(IF(N40="",J40*INFORMAÇÕES!$U$115,IF(N40="CF",J40,0))),0)</f>
        <v>0</v>
      </c>
      <c r="AO40" s="75" t="n">
        <f aca="false">IF(AC40&lt;&gt;AE40,(IF(N40="",J40*INFORMAÇÕES!$U$116,IF(N40="O",J40,0))),0)</f>
        <v>0</v>
      </c>
      <c r="AP40" s="75" t="n">
        <f aca="false">IF(H40&lt;&gt;0,J40,0)</f>
        <v>0</v>
      </c>
      <c r="AQ40" s="75" t="n">
        <f aca="false">IF(K40&lt;&gt;0,L40,0)</f>
        <v>0</v>
      </c>
    </row>
    <row r="41" s="174" customFormat="true" ht="14.25" hidden="false" customHeight="false" outlineLevel="0" collapsed="false">
      <c r="A41" s="159" t="n">
        <v>29</v>
      </c>
      <c r="B41" s="160" t="n">
        <f aca="false">R41</f>
        <v>0</v>
      </c>
      <c r="C41" s="161" t="n">
        <f aca="false">T41</f>
        <v>0</v>
      </c>
      <c r="D41" s="162" t="n">
        <f aca="false">U41</f>
        <v>0</v>
      </c>
      <c r="E41" s="163" t="n">
        <f aca="false">'ORÇ.GLOBAL P CAIXA'!E40</f>
        <v>0</v>
      </c>
      <c r="F41" s="163" t="n">
        <f aca="false">IF('ORÇ.GLOBAL EMPRESA'!G40&gt;0,'ORÇ.GLOBAL EMPRESA'!G40,'ORÇ.GLOBAL P CAIXA'!F40)</f>
        <v>0</v>
      </c>
      <c r="G41" s="163" t="n">
        <f aca="false">IF(E41&lt;&gt;0,ROUND(E41*F41,2),IF(AK41=0,(SUMIF($AC$13:$AC$1012,B41,$AK$13:$AK$1012)),AK41))</f>
        <v>0</v>
      </c>
      <c r="H41" s="163" t="n">
        <f aca="false">V41</f>
        <v>0</v>
      </c>
      <c r="I41" s="163" t="n">
        <f aca="false">W41</f>
        <v>0</v>
      </c>
      <c r="J41" s="163" t="n">
        <f aca="false">IF(H41&lt;&gt;0,ROUND(H41*I41,2),IF(AP41=0,(SUMIF($AC$13:$AC$1012,B41,$AP$13:$AP$1012)),AP41))</f>
        <v>0</v>
      </c>
      <c r="K41" s="163" t="n">
        <f aca="false">H41-E41</f>
        <v>0</v>
      </c>
      <c r="L41" s="163" t="n">
        <f aca="false">J41-G41</f>
        <v>0</v>
      </c>
      <c r="M41" s="645" t="str">
        <f aca="false">IF('ORÇ.GLOBAL P CAIXA'!H40&gt;0,'ORÇ.GLOBAL P CAIXA'!H40,"")</f>
        <v/>
      </c>
      <c r="N41" s="646" t="n">
        <f aca="false">'ORÇ.GLOBAL P CAIXA'!I40</f>
        <v>0</v>
      </c>
      <c r="O41" s="166" t="str">
        <f aca="false">S41</f>
        <v/>
      </c>
      <c r="P41" s="167"/>
      <c r="Q41" s="168" t="str">
        <f aca="false">IF(B41&gt;0,"ok","ocultar")</f>
        <v>ocultar</v>
      </c>
      <c r="R41" s="647" t="n">
        <f aca="false">'ORÇ.GLOBAL P CAIXA'!B40</f>
        <v>0</v>
      </c>
      <c r="S41" s="170" t="str">
        <f aca="false">IF('ORÇ.GLOBAL P CAIXA'!N40&lt;&gt;0,'ORÇ.GLOBAL P CAIXA'!N40,"")</f>
        <v/>
      </c>
      <c r="T41" s="648" t="n">
        <f aca="false">'ORÇ.GLOBAL P CAIXA'!O40</f>
        <v>0</v>
      </c>
      <c r="U41" s="172" t="n">
        <f aca="false">'ORÇ.GLOBAL P CAIXA'!P40</f>
        <v>0</v>
      </c>
      <c r="V41" s="173" t="n">
        <f aca="false">'ORÇ.GLOBAL P CAIXA'!E40</f>
        <v>0</v>
      </c>
      <c r="W41" s="173" t="n">
        <f aca="false">F41</f>
        <v>0</v>
      </c>
      <c r="X41" s="649"/>
      <c r="Y41" s="649"/>
      <c r="Z41" s="650"/>
      <c r="AB41" s="88"/>
      <c r="AC41" s="157" t="n">
        <f aca="false">IF(B41=0,AC40,IF(ISNONTEXT(B41)=TRUE(),INT(B41),INT(LEFT(B41,FIND(".",B41)-1))))</f>
        <v>3</v>
      </c>
      <c r="AD41" s="157" t="str">
        <f aca="false">IF(AD42=1,1,IF(B41&lt;&gt;0,1,IF(C41&lt;&gt;0,1,IF(D41&lt;&gt;0,1,IF(E41&lt;&gt;0,1,"")))))</f>
        <v/>
      </c>
      <c r="AE41" s="157" t="str">
        <f aca="false">IF(AC41=0," ",IF(AC41&lt;&gt;AC40,AC41," "))</f>
        <v> </v>
      </c>
      <c r="AF41" s="180"/>
      <c r="AG41" s="75" t="e">
        <f aca="false">IF(AC41&lt;&gt;AE41,(IF(N41=0,G41*(INFORMAÇÕES!$Q$69/INFORMAÇÕES!$Q$72),IF(N41="R",G41,0))),0)</f>
        <v>#DIV/0!</v>
      </c>
      <c r="AH41" s="75" t="e">
        <f aca="false">IF(AC41&lt;&gt;AE41,(IF(N41=0,G41*(INFORMAÇÕES!$Q$70/INFORMAÇÕES!$Q$72),IF(N41="C",G41,0))),0)</f>
        <v>#DIV/0!</v>
      </c>
      <c r="AI41" s="75" t="n">
        <f aca="false">IF(AC41&lt;&gt;AE41,(IF(N41=0,G41*INFORMAÇÕES!$U$115,IF(N41="CF",G41,0))),0)</f>
        <v>0</v>
      </c>
      <c r="AJ41" s="75" t="n">
        <f aca="false">IF(AC41&lt;&gt;AE41,(IF(N41=0,G41*INFORMAÇÕES!$U$116,IF(N41="O",G41,0))),0)</f>
        <v>0</v>
      </c>
      <c r="AK41" s="75" t="n">
        <f aca="false">IF(E41&lt;&gt;0,G41,0)</f>
        <v>0</v>
      </c>
      <c r="AL41" s="75" t="n">
        <f aca="false">IF(AC41&lt;&gt;AE41,(IF(N41=0,J41*(INFORMAÇÕES!$Q$89/INFORMAÇÕES!$Q$92),IF(N41="R",J41,0))),0)</f>
        <v>0</v>
      </c>
      <c r="AM41" s="75" t="n">
        <f aca="false">IF(AC41&lt;&gt;AE41,(IF(N41=0,J41*(INFORMAÇÕES!$Q$90/INFORMAÇÕES!$Q$92),IF(N41="C",J41,0))),0)</f>
        <v>0</v>
      </c>
      <c r="AN41" s="75" t="n">
        <f aca="false">IF(AC41&lt;&gt;AE41,(IF(N41="",J41*INFORMAÇÕES!$U$115,IF(N41="CF",J41,0))),0)</f>
        <v>0</v>
      </c>
      <c r="AO41" s="75" t="n">
        <f aca="false">IF(AC41&lt;&gt;AE41,(IF(N41="",J41*INFORMAÇÕES!$U$116,IF(N41="O",J41,0))),0)</f>
        <v>0</v>
      </c>
      <c r="AP41" s="75" t="n">
        <f aca="false">IF(H41&lt;&gt;0,J41,0)</f>
        <v>0</v>
      </c>
      <c r="AQ41" s="75" t="n">
        <f aca="false">IF(K41&lt;&gt;0,L41,0)</f>
        <v>0</v>
      </c>
    </row>
    <row r="42" s="174" customFormat="true" ht="14.25" hidden="false" customHeight="false" outlineLevel="0" collapsed="false">
      <c r="A42" s="159" t="n">
        <v>30</v>
      </c>
      <c r="B42" s="160" t="n">
        <f aca="false">R42</f>
        <v>0</v>
      </c>
      <c r="C42" s="161" t="n">
        <f aca="false">T42</f>
        <v>0</v>
      </c>
      <c r="D42" s="162" t="n">
        <f aca="false">U42</f>
        <v>0</v>
      </c>
      <c r="E42" s="163" t="n">
        <f aca="false">'ORÇ.GLOBAL P CAIXA'!E41</f>
        <v>0</v>
      </c>
      <c r="F42" s="163" t="n">
        <f aca="false">IF('ORÇ.GLOBAL EMPRESA'!G41&gt;0,'ORÇ.GLOBAL EMPRESA'!G41,'ORÇ.GLOBAL P CAIXA'!F41)</f>
        <v>0</v>
      </c>
      <c r="G42" s="163" t="n">
        <f aca="false">IF(E42&lt;&gt;0,ROUND(E42*F42,2),IF(AK42=0,(SUMIF($AC$13:$AC$1012,B42,$AK$13:$AK$1012)),AK42))</f>
        <v>0</v>
      </c>
      <c r="H42" s="163" t="n">
        <f aca="false">V42</f>
        <v>0</v>
      </c>
      <c r="I42" s="163" t="n">
        <f aca="false">W42</f>
        <v>0</v>
      </c>
      <c r="J42" s="163" t="n">
        <f aca="false">IF(H42&lt;&gt;0,ROUND(H42*I42,2),IF(AP42=0,(SUMIF($AC$13:$AC$1012,B42,$AP$13:$AP$1012)),AP42))</f>
        <v>0</v>
      </c>
      <c r="K42" s="163" t="n">
        <f aca="false">H42-E42</f>
        <v>0</v>
      </c>
      <c r="L42" s="163" t="n">
        <f aca="false">J42-G42</f>
        <v>0</v>
      </c>
      <c r="M42" s="645" t="str">
        <f aca="false">IF('ORÇ.GLOBAL P CAIXA'!H41&gt;0,'ORÇ.GLOBAL P CAIXA'!H41,"")</f>
        <v/>
      </c>
      <c r="N42" s="646" t="n">
        <f aca="false">'ORÇ.GLOBAL P CAIXA'!I41</f>
        <v>0</v>
      </c>
      <c r="O42" s="166" t="str">
        <f aca="false">S42</f>
        <v/>
      </c>
      <c r="P42" s="167"/>
      <c r="Q42" s="168" t="str">
        <f aca="false">IF(B42&gt;0,"ok","ocultar")</f>
        <v>ocultar</v>
      </c>
      <c r="R42" s="647" t="n">
        <f aca="false">'ORÇ.GLOBAL P CAIXA'!B41</f>
        <v>0</v>
      </c>
      <c r="S42" s="170" t="str">
        <f aca="false">IF('ORÇ.GLOBAL P CAIXA'!N41&lt;&gt;0,'ORÇ.GLOBAL P CAIXA'!N41,"")</f>
        <v/>
      </c>
      <c r="T42" s="648" t="n">
        <f aca="false">'ORÇ.GLOBAL P CAIXA'!O41</f>
        <v>0</v>
      </c>
      <c r="U42" s="172" t="n">
        <f aca="false">'ORÇ.GLOBAL P CAIXA'!P41</f>
        <v>0</v>
      </c>
      <c r="V42" s="173" t="n">
        <f aca="false">'ORÇ.GLOBAL P CAIXA'!E41</f>
        <v>0</v>
      </c>
      <c r="W42" s="173" t="n">
        <f aca="false">F42</f>
        <v>0</v>
      </c>
      <c r="X42" s="649"/>
      <c r="Y42" s="649"/>
      <c r="Z42" s="650"/>
      <c r="AB42" s="88"/>
      <c r="AC42" s="157" t="n">
        <f aca="false">IF(B42=0,AC41,IF(ISNONTEXT(B42)=TRUE(),INT(B42),INT(LEFT(B42,FIND(".",B42)-1))))</f>
        <v>3</v>
      </c>
      <c r="AD42" s="157" t="str">
        <f aca="false">IF(AD43=1,1,IF(B42&lt;&gt;0,1,IF(C42&lt;&gt;0,1,IF(D42&lt;&gt;0,1,IF(E42&lt;&gt;0,1,"")))))</f>
        <v/>
      </c>
      <c r="AE42" s="157" t="str">
        <f aca="false">IF(AC42=0," ",IF(AC42&lt;&gt;AC41,AC42," "))</f>
        <v> </v>
      </c>
      <c r="AF42" s="180"/>
      <c r="AG42" s="75" t="e">
        <f aca="false">IF(AC42&lt;&gt;AE42,(IF(N42=0,G42*(INFORMAÇÕES!$Q$69/INFORMAÇÕES!$Q$72),IF(N42="R",G42,0))),0)</f>
        <v>#DIV/0!</v>
      </c>
      <c r="AH42" s="75" t="e">
        <f aca="false">IF(AC42&lt;&gt;AE42,(IF(N42=0,G42*(INFORMAÇÕES!$Q$70/INFORMAÇÕES!$Q$72),IF(N42="C",G42,0))),0)</f>
        <v>#DIV/0!</v>
      </c>
      <c r="AI42" s="75" t="n">
        <f aca="false">IF(AC42&lt;&gt;AE42,(IF(N42=0,G42*INFORMAÇÕES!$U$115,IF(N42="CF",G42,0))),0)</f>
        <v>0</v>
      </c>
      <c r="AJ42" s="75" t="n">
        <f aca="false">IF(AC42&lt;&gt;AE42,(IF(N42=0,G42*INFORMAÇÕES!$U$116,IF(N42="O",G42,0))),0)</f>
        <v>0</v>
      </c>
      <c r="AK42" s="75" t="n">
        <f aca="false">IF(E42&lt;&gt;0,G42,0)</f>
        <v>0</v>
      </c>
      <c r="AL42" s="75" t="n">
        <f aca="false">IF(AC42&lt;&gt;AE42,(IF(N42=0,J42*(INFORMAÇÕES!$Q$89/INFORMAÇÕES!$Q$92),IF(N42="R",J42,0))),0)</f>
        <v>0</v>
      </c>
      <c r="AM42" s="75" t="n">
        <f aca="false">IF(AC42&lt;&gt;AE42,(IF(N42=0,J42*(INFORMAÇÕES!$Q$90/INFORMAÇÕES!$Q$92),IF(N42="C",J42,0))),0)</f>
        <v>0</v>
      </c>
      <c r="AN42" s="75" t="n">
        <f aca="false">IF(AC42&lt;&gt;AE42,(IF(N42="",J42*INFORMAÇÕES!$U$115,IF(N42="CF",J42,0))),0)</f>
        <v>0</v>
      </c>
      <c r="AO42" s="75" t="n">
        <f aca="false">IF(AC42&lt;&gt;AE42,(IF(N42="",J42*INFORMAÇÕES!$U$116,IF(N42="O",J42,0))),0)</f>
        <v>0</v>
      </c>
      <c r="AP42" s="75" t="n">
        <f aca="false">IF(H42&lt;&gt;0,J42,0)</f>
        <v>0</v>
      </c>
      <c r="AQ42" s="75" t="n">
        <f aca="false">IF(K42&lt;&gt;0,L42,0)</f>
        <v>0</v>
      </c>
    </row>
    <row r="43" s="174" customFormat="true" ht="14.25" hidden="false" customHeight="false" outlineLevel="0" collapsed="false">
      <c r="A43" s="159" t="n">
        <v>31</v>
      </c>
      <c r="B43" s="160" t="n">
        <f aca="false">R43</f>
        <v>0</v>
      </c>
      <c r="C43" s="161" t="n">
        <f aca="false">T43</f>
        <v>0</v>
      </c>
      <c r="D43" s="162" t="n">
        <f aca="false">U43</f>
        <v>0</v>
      </c>
      <c r="E43" s="163" t="n">
        <f aca="false">'ORÇ.GLOBAL P CAIXA'!E42</f>
        <v>0</v>
      </c>
      <c r="F43" s="163" t="n">
        <f aca="false">IF('ORÇ.GLOBAL EMPRESA'!G42&gt;0,'ORÇ.GLOBAL EMPRESA'!G42,'ORÇ.GLOBAL P CAIXA'!F42)</f>
        <v>0</v>
      </c>
      <c r="G43" s="163" t="n">
        <f aca="false">IF(E43&lt;&gt;0,ROUND(E43*F43,2),IF(AK43=0,(SUMIF($AC$13:$AC$1012,B43,$AK$13:$AK$1012)),AK43))</f>
        <v>0</v>
      </c>
      <c r="H43" s="163" t="n">
        <f aca="false">V43</f>
        <v>0</v>
      </c>
      <c r="I43" s="163" t="n">
        <f aca="false">W43</f>
        <v>0</v>
      </c>
      <c r="J43" s="163" t="n">
        <f aca="false">IF(H43&lt;&gt;0,ROUND(H43*I43,2),IF(AP43=0,(SUMIF($AC$13:$AC$1012,B43,$AP$13:$AP$1012)),AP43))</f>
        <v>0</v>
      </c>
      <c r="K43" s="163" t="n">
        <f aca="false">H43-E43</f>
        <v>0</v>
      </c>
      <c r="L43" s="163" t="n">
        <f aca="false">J43-G43</f>
        <v>0</v>
      </c>
      <c r="M43" s="645" t="str">
        <f aca="false">IF('ORÇ.GLOBAL P CAIXA'!H42&gt;0,'ORÇ.GLOBAL P CAIXA'!H42,"")</f>
        <v/>
      </c>
      <c r="N43" s="646" t="n">
        <f aca="false">'ORÇ.GLOBAL P CAIXA'!I42</f>
        <v>0</v>
      </c>
      <c r="O43" s="166" t="str">
        <f aca="false">S43</f>
        <v/>
      </c>
      <c r="P43" s="167"/>
      <c r="Q43" s="168" t="str">
        <f aca="false">IF(B43&gt;0,"ok","ocultar")</f>
        <v>ocultar</v>
      </c>
      <c r="R43" s="647" t="n">
        <f aca="false">'ORÇ.GLOBAL P CAIXA'!B42</f>
        <v>0</v>
      </c>
      <c r="S43" s="170" t="str">
        <f aca="false">IF('ORÇ.GLOBAL P CAIXA'!N42&lt;&gt;0,'ORÇ.GLOBAL P CAIXA'!N42,"")</f>
        <v/>
      </c>
      <c r="T43" s="648" t="n">
        <f aca="false">'ORÇ.GLOBAL P CAIXA'!O42</f>
        <v>0</v>
      </c>
      <c r="U43" s="172" t="n">
        <f aca="false">'ORÇ.GLOBAL P CAIXA'!P42</f>
        <v>0</v>
      </c>
      <c r="V43" s="173" t="n">
        <f aca="false">'ORÇ.GLOBAL P CAIXA'!E42</f>
        <v>0</v>
      </c>
      <c r="W43" s="173" t="n">
        <f aca="false">F43</f>
        <v>0</v>
      </c>
      <c r="X43" s="649"/>
      <c r="Y43" s="649"/>
      <c r="Z43" s="650"/>
      <c r="AB43" s="88"/>
      <c r="AC43" s="157" t="n">
        <f aca="false">IF(B43=0,AC42,IF(ISNONTEXT(B43)=TRUE(),INT(B43),INT(LEFT(B43,FIND(".",B43)-1))))</f>
        <v>3</v>
      </c>
      <c r="AD43" s="157" t="str">
        <f aca="false">IF(AD44=1,1,IF(B43&lt;&gt;0,1,IF(C43&lt;&gt;0,1,IF(D43&lt;&gt;0,1,IF(E43&lt;&gt;0,1,"")))))</f>
        <v/>
      </c>
      <c r="AE43" s="157" t="str">
        <f aca="false">IF(AC43=0," ",IF(AC43&lt;&gt;AC42,AC43," "))</f>
        <v> </v>
      </c>
      <c r="AF43" s="180"/>
      <c r="AG43" s="75" t="e">
        <f aca="false">IF(AC43&lt;&gt;AE43,(IF(N43=0,G43*(INFORMAÇÕES!$Q$69/INFORMAÇÕES!$Q$72),IF(N43="R",G43,0))),0)</f>
        <v>#DIV/0!</v>
      </c>
      <c r="AH43" s="75" t="e">
        <f aca="false">IF(AC43&lt;&gt;AE43,(IF(N43=0,G43*(INFORMAÇÕES!$Q$70/INFORMAÇÕES!$Q$72),IF(N43="C",G43,0))),0)</f>
        <v>#DIV/0!</v>
      </c>
      <c r="AI43" s="75" t="n">
        <f aca="false">IF(AC43&lt;&gt;AE43,(IF(N43=0,G43*INFORMAÇÕES!$U$115,IF(N43="CF",G43,0))),0)</f>
        <v>0</v>
      </c>
      <c r="AJ43" s="75" t="n">
        <f aca="false">IF(AC43&lt;&gt;AE43,(IF(N43=0,G43*INFORMAÇÕES!$U$116,IF(N43="O",G43,0))),0)</f>
        <v>0</v>
      </c>
      <c r="AK43" s="75" t="n">
        <f aca="false">IF(E43&lt;&gt;0,G43,0)</f>
        <v>0</v>
      </c>
      <c r="AL43" s="75" t="n">
        <f aca="false">IF(AC43&lt;&gt;AE43,(IF(N43=0,J43*(INFORMAÇÕES!$Q$89/INFORMAÇÕES!$Q$92),IF(N43="R",J43,0))),0)</f>
        <v>0</v>
      </c>
      <c r="AM43" s="75" t="n">
        <f aca="false">IF(AC43&lt;&gt;AE43,(IF(N43=0,J43*(INFORMAÇÕES!$Q$90/INFORMAÇÕES!$Q$92),IF(N43="C",J43,0))),0)</f>
        <v>0</v>
      </c>
      <c r="AN43" s="75" t="n">
        <f aca="false">IF(AC43&lt;&gt;AE43,(IF(N43="",J43*INFORMAÇÕES!$U$115,IF(N43="CF",J43,0))),0)</f>
        <v>0</v>
      </c>
      <c r="AO43" s="75" t="n">
        <f aca="false">IF(AC43&lt;&gt;AE43,(IF(N43="",J43*INFORMAÇÕES!$U$116,IF(N43="O",J43,0))),0)</f>
        <v>0</v>
      </c>
      <c r="AP43" s="75" t="n">
        <f aca="false">IF(H43&lt;&gt;0,J43,0)</f>
        <v>0</v>
      </c>
      <c r="AQ43" s="75" t="n">
        <f aca="false">IF(K43&lt;&gt;0,L43,0)</f>
        <v>0</v>
      </c>
    </row>
    <row r="44" s="174" customFormat="true" ht="14.25" hidden="false" customHeight="false" outlineLevel="0" collapsed="false">
      <c r="A44" s="159" t="n">
        <v>32</v>
      </c>
      <c r="B44" s="160" t="n">
        <f aca="false">R44</f>
        <v>0</v>
      </c>
      <c r="C44" s="161" t="n">
        <f aca="false">T44</f>
        <v>0</v>
      </c>
      <c r="D44" s="162" t="n">
        <f aca="false">U44</f>
        <v>0</v>
      </c>
      <c r="E44" s="163" t="n">
        <f aca="false">'ORÇ.GLOBAL P CAIXA'!E43</f>
        <v>0</v>
      </c>
      <c r="F44" s="163" t="n">
        <f aca="false">IF('ORÇ.GLOBAL EMPRESA'!G43&gt;0,'ORÇ.GLOBAL EMPRESA'!G43,'ORÇ.GLOBAL P CAIXA'!F43)</f>
        <v>0</v>
      </c>
      <c r="G44" s="163" t="n">
        <f aca="false">IF(E44&lt;&gt;0,ROUND(E44*F44,2),IF(AK44=0,(SUMIF($AC$13:$AC$1012,B44,$AK$13:$AK$1012)),AK44))</f>
        <v>0</v>
      </c>
      <c r="H44" s="163" t="n">
        <f aca="false">V44</f>
        <v>0</v>
      </c>
      <c r="I44" s="163" t="n">
        <f aca="false">W44</f>
        <v>0</v>
      </c>
      <c r="J44" s="163" t="n">
        <f aca="false">IF(H44&lt;&gt;0,ROUND(H44*I44,2),IF(AP44=0,(SUMIF($AC$13:$AC$1012,B44,$AP$13:$AP$1012)),AP44))</f>
        <v>0</v>
      </c>
      <c r="K44" s="163" t="n">
        <f aca="false">H44-E44</f>
        <v>0</v>
      </c>
      <c r="L44" s="163" t="n">
        <f aca="false">J44-G44</f>
        <v>0</v>
      </c>
      <c r="M44" s="645" t="str">
        <f aca="false">IF('ORÇ.GLOBAL P CAIXA'!H43&gt;0,'ORÇ.GLOBAL P CAIXA'!H43,"")</f>
        <v/>
      </c>
      <c r="N44" s="646" t="n">
        <f aca="false">'ORÇ.GLOBAL P CAIXA'!I43</f>
        <v>0</v>
      </c>
      <c r="O44" s="166" t="str">
        <f aca="false">S44</f>
        <v/>
      </c>
      <c r="P44" s="167"/>
      <c r="Q44" s="168" t="str">
        <f aca="false">IF(B44&gt;0,"ok","ocultar")</f>
        <v>ocultar</v>
      </c>
      <c r="R44" s="647" t="n">
        <f aca="false">'ORÇ.GLOBAL P CAIXA'!B43</f>
        <v>0</v>
      </c>
      <c r="S44" s="170" t="str">
        <f aca="false">IF('ORÇ.GLOBAL P CAIXA'!N43&lt;&gt;0,'ORÇ.GLOBAL P CAIXA'!N43,"")</f>
        <v/>
      </c>
      <c r="T44" s="648" t="n">
        <f aca="false">'ORÇ.GLOBAL P CAIXA'!O43</f>
        <v>0</v>
      </c>
      <c r="U44" s="172" t="n">
        <f aca="false">'ORÇ.GLOBAL P CAIXA'!P43</f>
        <v>0</v>
      </c>
      <c r="V44" s="173" t="n">
        <f aca="false">'ORÇ.GLOBAL P CAIXA'!E43</f>
        <v>0</v>
      </c>
      <c r="W44" s="173" t="n">
        <f aca="false">F44</f>
        <v>0</v>
      </c>
      <c r="X44" s="649"/>
      <c r="Y44" s="649"/>
      <c r="Z44" s="650"/>
      <c r="AB44" s="88"/>
      <c r="AC44" s="157" t="n">
        <f aca="false">IF(B44=0,AC43,IF(ISNONTEXT(B44)=TRUE(),INT(B44),INT(LEFT(B44,FIND(".",B44)-1))))</f>
        <v>3</v>
      </c>
      <c r="AD44" s="157" t="str">
        <f aca="false">IF(AD45=1,1,IF(B44&lt;&gt;0,1,IF(C44&lt;&gt;0,1,IF(D44&lt;&gt;0,1,IF(E44&lt;&gt;0,1,"")))))</f>
        <v/>
      </c>
      <c r="AE44" s="157" t="str">
        <f aca="false">IF(AC44=0," ",IF(AC44&lt;&gt;AC43,AC44," "))</f>
        <v> </v>
      </c>
      <c r="AF44" s="180"/>
      <c r="AG44" s="75" t="e">
        <f aca="false">IF(AC44&lt;&gt;AE44,(IF(N44=0,G44*(INFORMAÇÕES!$Q$69/INFORMAÇÕES!$Q$72),IF(N44="R",G44,0))),0)</f>
        <v>#DIV/0!</v>
      </c>
      <c r="AH44" s="75" t="e">
        <f aca="false">IF(AC44&lt;&gt;AE44,(IF(N44=0,G44*(INFORMAÇÕES!$Q$70/INFORMAÇÕES!$Q$72),IF(N44="C",G44,0))),0)</f>
        <v>#DIV/0!</v>
      </c>
      <c r="AI44" s="75" t="n">
        <f aca="false">IF(AC44&lt;&gt;AE44,(IF(N44=0,G44*INFORMAÇÕES!$U$115,IF(N44="CF",G44,0))),0)</f>
        <v>0</v>
      </c>
      <c r="AJ44" s="75" t="n">
        <f aca="false">IF(AC44&lt;&gt;AE44,(IF(N44=0,G44*INFORMAÇÕES!$U$116,IF(N44="O",G44,0))),0)</f>
        <v>0</v>
      </c>
      <c r="AK44" s="75" t="n">
        <f aca="false">IF(E44&lt;&gt;0,G44,0)</f>
        <v>0</v>
      </c>
      <c r="AL44" s="75" t="n">
        <f aca="false">IF(AC44&lt;&gt;AE44,(IF(N44=0,J44*(INFORMAÇÕES!$Q$89/INFORMAÇÕES!$Q$92),IF(N44="R",J44,0))),0)</f>
        <v>0</v>
      </c>
      <c r="AM44" s="75" t="n">
        <f aca="false">IF(AC44&lt;&gt;AE44,(IF(N44=0,J44*(INFORMAÇÕES!$Q$90/INFORMAÇÕES!$Q$92),IF(N44="C",J44,0))),0)</f>
        <v>0</v>
      </c>
      <c r="AN44" s="75" t="n">
        <f aca="false">IF(AC44&lt;&gt;AE44,(IF(N44="",J44*INFORMAÇÕES!$U$115,IF(N44="CF",J44,0))),0)</f>
        <v>0</v>
      </c>
      <c r="AO44" s="75" t="n">
        <f aca="false">IF(AC44&lt;&gt;AE44,(IF(N44="",J44*INFORMAÇÕES!$U$116,IF(N44="O",J44,0))),0)</f>
        <v>0</v>
      </c>
      <c r="AP44" s="75" t="n">
        <f aca="false">IF(H44&lt;&gt;0,J44,0)</f>
        <v>0</v>
      </c>
      <c r="AQ44" s="75" t="n">
        <f aca="false">IF(K44&lt;&gt;0,L44,0)</f>
        <v>0</v>
      </c>
    </row>
    <row r="45" s="174" customFormat="true" ht="14.25" hidden="false" customHeight="false" outlineLevel="0" collapsed="false">
      <c r="A45" s="159" t="n">
        <v>33</v>
      </c>
      <c r="B45" s="160" t="n">
        <f aca="false">R45</f>
        <v>0</v>
      </c>
      <c r="C45" s="161" t="n">
        <f aca="false">T45</f>
        <v>0</v>
      </c>
      <c r="D45" s="162" t="n">
        <f aca="false">U45</f>
        <v>0</v>
      </c>
      <c r="E45" s="163" t="n">
        <f aca="false">'ORÇ.GLOBAL P CAIXA'!E44</f>
        <v>0</v>
      </c>
      <c r="F45" s="163" t="n">
        <f aca="false">IF('ORÇ.GLOBAL EMPRESA'!G44&gt;0,'ORÇ.GLOBAL EMPRESA'!G44,'ORÇ.GLOBAL P CAIXA'!F44)</f>
        <v>0</v>
      </c>
      <c r="G45" s="163" t="n">
        <f aca="false">IF(E45&lt;&gt;0,ROUND(E45*F45,2),IF(AK45=0,(SUMIF($AC$13:$AC$1012,B45,$AK$13:$AK$1012)),AK45))</f>
        <v>0</v>
      </c>
      <c r="H45" s="163" t="n">
        <f aca="false">V45</f>
        <v>0</v>
      </c>
      <c r="I45" s="163" t="n">
        <f aca="false">W45</f>
        <v>0</v>
      </c>
      <c r="J45" s="163" t="n">
        <f aca="false">IF(H45&lt;&gt;0,ROUND(H45*I45,2),IF(AP45=0,(SUMIF($AC$13:$AC$1012,B45,$AP$13:$AP$1012)),AP45))</f>
        <v>0</v>
      </c>
      <c r="K45" s="163" t="n">
        <f aca="false">H45-E45</f>
        <v>0</v>
      </c>
      <c r="L45" s="163" t="n">
        <f aca="false">J45-G45</f>
        <v>0</v>
      </c>
      <c r="M45" s="645" t="str">
        <f aca="false">IF('ORÇ.GLOBAL P CAIXA'!H44&gt;0,'ORÇ.GLOBAL P CAIXA'!H44,"")</f>
        <v/>
      </c>
      <c r="N45" s="646" t="n">
        <f aca="false">'ORÇ.GLOBAL P CAIXA'!I44</f>
        <v>0</v>
      </c>
      <c r="O45" s="166" t="str">
        <f aca="false">S45</f>
        <v/>
      </c>
      <c r="P45" s="167"/>
      <c r="Q45" s="168" t="str">
        <f aca="false">IF(B45&gt;0,"ok","ocultar")</f>
        <v>ocultar</v>
      </c>
      <c r="R45" s="647" t="n">
        <f aca="false">'ORÇ.GLOBAL P CAIXA'!B44</f>
        <v>0</v>
      </c>
      <c r="S45" s="170" t="str">
        <f aca="false">IF('ORÇ.GLOBAL P CAIXA'!N44&lt;&gt;0,'ORÇ.GLOBAL P CAIXA'!N44,"")</f>
        <v/>
      </c>
      <c r="T45" s="648" t="n">
        <f aca="false">'ORÇ.GLOBAL P CAIXA'!O44</f>
        <v>0</v>
      </c>
      <c r="U45" s="172" t="n">
        <f aca="false">'ORÇ.GLOBAL P CAIXA'!P44</f>
        <v>0</v>
      </c>
      <c r="V45" s="173" t="n">
        <f aca="false">'ORÇ.GLOBAL P CAIXA'!E44</f>
        <v>0</v>
      </c>
      <c r="W45" s="173" t="n">
        <f aca="false">F45</f>
        <v>0</v>
      </c>
      <c r="X45" s="649"/>
      <c r="Y45" s="649"/>
      <c r="Z45" s="650"/>
      <c r="AB45" s="88"/>
      <c r="AC45" s="157" t="n">
        <f aca="false">IF(B45=0,AC44,IF(ISNONTEXT(B45)=TRUE(),INT(B45),INT(LEFT(B45,FIND(".",B45)-1))))</f>
        <v>3</v>
      </c>
      <c r="AD45" s="157" t="str">
        <f aca="false">IF(AD46=1,1,IF(B45&lt;&gt;0,1,IF(C45&lt;&gt;0,1,IF(D45&lt;&gt;0,1,IF(E45&lt;&gt;0,1,"")))))</f>
        <v/>
      </c>
      <c r="AE45" s="157" t="str">
        <f aca="false">IF(AC45=0," ",IF(AC45&lt;&gt;AC44,AC45," "))</f>
        <v> </v>
      </c>
      <c r="AF45" s="180"/>
      <c r="AG45" s="75" t="e">
        <f aca="false">IF(AC45&lt;&gt;AE45,(IF(N45=0,G45*(INFORMAÇÕES!$Q$69/INFORMAÇÕES!$Q$72),IF(N45="R",G45,0))),0)</f>
        <v>#DIV/0!</v>
      </c>
      <c r="AH45" s="75" t="e">
        <f aca="false">IF(AC45&lt;&gt;AE45,(IF(N45=0,G45*(INFORMAÇÕES!$Q$70/INFORMAÇÕES!$Q$72),IF(N45="C",G45,0))),0)</f>
        <v>#DIV/0!</v>
      </c>
      <c r="AI45" s="75" t="n">
        <f aca="false">IF(AC45&lt;&gt;AE45,(IF(N45=0,G45*INFORMAÇÕES!$U$115,IF(N45="CF",G45,0))),0)</f>
        <v>0</v>
      </c>
      <c r="AJ45" s="75" t="n">
        <f aca="false">IF(AC45&lt;&gt;AE45,(IF(N45=0,G45*INFORMAÇÕES!$U$116,IF(N45="O",G45,0))),0)</f>
        <v>0</v>
      </c>
      <c r="AK45" s="75" t="n">
        <f aca="false">IF(E45&lt;&gt;0,G45,0)</f>
        <v>0</v>
      </c>
      <c r="AL45" s="75" t="n">
        <f aca="false">IF(AC45&lt;&gt;AE45,(IF(N45=0,J45*(INFORMAÇÕES!$Q$89/INFORMAÇÕES!$Q$92),IF(N45="R",J45,0))),0)</f>
        <v>0</v>
      </c>
      <c r="AM45" s="75" t="n">
        <f aca="false">IF(AC45&lt;&gt;AE45,(IF(N45=0,J45*(INFORMAÇÕES!$Q$90/INFORMAÇÕES!$Q$92),IF(N45="C",J45,0))),0)</f>
        <v>0</v>
      </c>
      <c r="AN45" s="75" t="n">
        <f aca="false">IF(AC45&lt;&gt;AE45,(IF(N45="",J45*INFORMAÇÕES!$U$115,IF(N45="CF",J45,0))),0)</f>
        <v>0</v>
      </c>
      <c r="AO45" s="75" t="n">
        <f aca="false">IF(AC45&lt;&gt;AE45,(IF(N45="",J45*INFORMAÇÕES!$U$116,IF(N45="O",J45,0))),0)</f>
        <v>0</v>
      </c>
      <c r="AP45" s="75" t="n">
        <f aca="false">IF(H45&lt;&gt;0,J45,0)</f>
        <v>0</v>
      </c>
      <c r="AQ45" s="75" t="n">
        <f aca="false">IF(K45&lt;&gt;0,L45,0)</f>
        <v>0</v>
      </c>
    </row>
    <row r="46" s="174" customFormat="true" ht="14.25" hidden="false" customHeight="false" outlineLevel="0" collapsed="false">
      <c r="A46" s="159" t="n">
        <v>34</v>
      </c>
      <c r="B46" s="160" t="n">
        <f aca="false">R46</f>
        <v>0</v>
      </c>
      <c r="C46" s="161" t="n">
        <f aca="false">T46</f>
        <v>0</v>
      </c>
      <c r="D46" s="162" t="n">
        <f aca="false">U46</f>
        <v>0</v>
      </c>
      <c r="E46" s="163" t="n">
        <f aca="false">'ORÇ.GLOBAL P CAIXA'!E45</f>
        <v>0</v>
      </c>
      <c r="F46" s="163" t="n">
        <f aca="false">IF('ORÇ.GLOBAL EMPRESA'!G45&gt;0,'ORÇ.GLOBAL EMPRESA'!G45,'ORÇ.GLOBAL P CAIXA'!F45)</f>
        <v>0</v>
      </c>
      <c r="G46" s="163" t="n">
        <f aca="false">IF(E46&lt;&gt;0,ROUND(E46*F46,2),IF(AK46=0,(SUMIF($AC$13:$AC$1012,B46,$AK$13:$AK$1012)),AK46))</f>
        <v>0</v>
      </c>
      <c r="H46" s="163" t="n">
        <f aca="false">V46</f>
        <v>0</v>
      </c>
      <c r="I46" s="163" t="n">
        <f aca="false">W46</f>
        <v>0</v>
      </c>
      <c r="J46" s="163" t="n">
        <f aca="false">IF(H46&lt;&gt;0,ROUND(H46*I46,2),IF(AP46=0,(SUMIF($AC$13:$AC$1012,B46,$AP$13:$AP$1012)),AP46))</f>
        <v>0</v>
      </c>
      <c r="K46" s="163" t="n">
        <f aca="false">H46-E46</f>
        <v>0</v>
      </c>
      <c r="L46" s="163" t="n">
        <f aca="false">J46-G46</f>
        <v>0</v>
      </c>
      <c r="M46" s="645" t="str">
        <f aca="false">IF('ORÇ.GLOBAL P CAIXA'!H45&gt;0,'ORÇ.GLOBAL P CAIXA'!H45,"")</f>
        <v/>
      </c>
      <c r="N46" s="646" t="n">
        <f aca="false">'ORÇ.GLOBAL P CAIXA'!I45</f>
        <v>0</v>
      </c>
      <c r="O46" s="166" t="str">
        <f aca="false">S46</f>
        <v/>
      </c>
      <c r="P46" s="167"/>
      <c r="Q46" s="168" t="str">
        <f aca="false">IF(B46&gt;0,"ok","ocultar")</f>
        <v>ocultar</v>
      </c>
      <c r="R46" s="647" t="n">
        <f aca="false">'ORÇ.GLOBAL P CAIXA'!B45</f>
        <v>0</v>
      </c>
      <c r="S46" s="170" t="str">
        <f aca="false">IF('ORÇ.GLOBAL P CAIXA'!N45&lt;&gt;0,'ORÇ.GLOBAL P CAIXA'!N45,"")</f>
        <v/>
      </c>
      <c r="T46" s="648" t="n">
        <f aca="false">'ORÇ.GLOBAL P CAIXA'!O45</f>
        <v>0</v>
      </c>
      <c r="U46" s="172" t="n">
        <f aca="false">'ORÇ.GLOBAL P CAIXA'!P45</f>
        <v>0</v>
      </c>
      <c r="V46" s="173" t="n">
        <f aca="false">'ORÇ.GLOBAL P CAIXA'!E45</f>
        <v>0</v>
      </c>
      <c r="W46" s="173" t="n">
        <f aca="false">F46</f>
        <v>0</v>
      </c>
      <c r="X46" s="649"/>
      <c r="Y46" s="649"/>
      <c r="Z46" s="650"/>
      <c r="AB46" s="88"/>
      <c r="AC46" s="157" t="n">
        <f aca="false">IF(B46=0,AC45,IF(ISNONTEXT(B46)=TRUE(),INT(B46),INT(LEFT(B46,FIND(".",B46)-1))))</f>
        <v>3</v>
      </c>
      <c r="AD46" s="157" t="str">
        <f aca="false">IF(AD47=1,1,IF(B46&lt;&gt;0,1,IF(C46&lt;&gt;0,1,IF(D46&lt;&gt;0,1,IF(E46&lt;&gt;0,1,"")))))</f>
        <v/>
      </c>
      <c r="AE46" s="157" t="str">
        <f aca="false">IF(AC46=0," ",IF(AC46&lt;&gt;AC45,AC46," "))</f>
        <v> </v>
      </c>
      <c r="AF46" s="180"/>
      <c r="AG46" s="75" t="e">
        <f aca="false">IF(AC46&lt;&gt;AE46,(IF(N46=0,G46*(INFORMAÇÕES!$Q$69/INFORMAÇÕES!$Q$72),IF(N46="R",G46,0))),0)</f>
        <v>#DIV/0!</v>
      </c>
      <c r="AH46" s="75" t="e">
        <f aca="false">IF(AC46&lt;&gt;AE46,(IF(N46=0,G46*(INFORMAÇÕES!$Q$70/INFORMAÇÕES!$Q$72),IF(N46="C",G46,0))),0)</f>
        <v>#DIV/0!</v>
      </c>
      <c r="AI46" s="75" t="n">
        <f aca="false">IF(AC46&lt;&gt;AE46,(IF(N46=0,G46*INFORMAÇÕES!$U$115,IF(N46="CF",G46,0))),0)</f>
        <v>0</v>
      </c>
      <c r="AJ46" s="75" t="n">
        <f aca="false">IF(AC46&lt;&gt;AE46,(IF(N46=0,G46*INFORMAÇÕES!$U$116,IF(N46="O",G46,0))),0)</f>
        <v>0</v>
      </c>
      <c r="AK46" s="75" t="n">
        <f aca="false">IF(E46&lt;&gt;0,G46,0)</f>
        <v>0</v>
      </c>
      <c r="AL46" s="75" t="n">
        <f aca="false">IF(AC46&lt;&gt;AE46,(IF(N46=0,J46*(INFORMAÇÕES!$Q$89/INFORMAÇÕES!$Q$92),IF(N46="R",J46,0))),0)</f>
        <v>0</v>
      </c>
      <c r="AM46" s="75" t="n">
        <f aca="false">IF(AC46&lt;&gt;AE46,(IF(N46=0,J46*(INFORMAÇÕES!$Q$90/INFORMAÇÕES!$Q$92),IF(N46="C",J46,0))),0)</f>
        <v>0</v>
      </c>
      <c r="AN46" s="75" t="n">
        <f aca="false">IF(AC46&lt;&gt;AE46,(IF(N46="",J46*INFORMAÇÕES!$U$115,IF(N46="CF",J46,0))),0)</f>
        <v>0</v>
      </c>
      <c r="AO46" s="75" t="n">
        <f aca="false">IF(AC46&lt;&gt;AE46,(IF(N46="",J46*INFORMAÇÕES!$U$116,IF(N46="O",J46,0))),0)</f>
        <v>0</v>
      </c>
      <c r="AP46" s="75" t="n">
        <f aca="false">IF(H46&lt;&gt;0,J46,0)</f>
        <v>0</v>
      </c>
      <c r="AQ46" s="75" t="n">
        <f aca="false">IF(K46&lt;&gt;0,L46,0)</f>
        <v>0</v>
      </c>
    </row>
    <row r="47" s="174" customFormat="true" ht="14.25" hidden="false" customHeight="false" outlineLevel="0" collapsed="false">
      <c r="A47" s="159" t="n">
        <v>35</v>
      </c>
      <c r="B47" s="160" t="n">
        <f aca="false">R47</f>
        <v>0</v>
      </c>
      <c r="C47" s="161" t="n">
        <f aca="false">T47</f>
        <v>0</v>
      </c>
      <c r="D47" s="162" t="n">
        <f aca="false">U47</f>
        <v>0</v>
      </c>
      <c r="E47" s="163" t="n">
        <f aca="false">'ORÇ.GLOBAL P CAIXA'!E46</f>
        <v>0</v>
      </c>
      <c r="F47" s="163" t="n">
        <f aca="false">IF('ORÇ.GLOBAL EMPRESA'!G46&gt;0,'ORÇ.GLOBAL EMPRESA'!G46,'ORÇ.GLOBAL P CAIXA'!F46)</f>
        <v>0</v>
      </c>
      <c r="G47" s="163" t="n">
        <f aca="false">IF(E47&lt;&gt;0,ROUND(E47*F47,2),IF(AK47=0,(SUMIF($AC$13:$AC$1012,B47,$AK$13:$AK$1012)),AK47))</f>
        <v>0</v>
      </c>
      <c r="H47" s="163" t="n">
        <f aca="false">V47</f>
        <v>0</v>
      </c>
      <c r="I47" s="163" t="n">
        <f aca="false">W47</f>
        <v>0</v>
      </c>
      <c r="J47" s="163" t="n">
        <f aca="false">IF(H47&lt;&gt;0,ROUND(H47*I47,2),IF(AP47=0,(SUMIF($AC$13:$AC$1012,B47,$AP$13:$AP$1012)),AP47))</f>
        <v>0</v>
      </c>
      <c r="K47" s="163" t="n">
        <f aca="false">H47-E47</f>
        <v>0</v>
      </c>
      <c r="L47" s="163" t="n">
        <f aca="false">J47-G47</f>
        <v>0</v>
      </c>
      <c r="M47" s="645" t="str">
        <f aca="false">IF('ORÇ.GLOBAL P CAIXA'!H46&gt;0,'ORÇ.GLOBAL P CAIXA'!H46,"")</f>
        <v/>
      </c>
      <c r="N47" s="646" t="n">
        <f aca="false">'ORÇ.GLOBAL P CAIXA'!I46</f>
        <v>0</v>
      </c>
      <c r="O47" s="166" t="str">
        <f aca="false">S47</f>
        <v/>
      </c>
      <c r="P47" s="167"/>
      <c r="Q47" s="168" t="str">
        <f aca="false">IF(B47&gt;0,"ok","ocultar")</f>
        <v>ocultar</v>
      </c>
      <c r="R47" s="647" t="n">
        <f aca="false">'ORÇ.GLOBAL P CAIXA'!B46</f>
        <v>0</v>
      </c>
      <c r="S47" s="170" t="str">
        <f aca="false">IF('ORÇ.GLOBAL P CAIXA'!N46&lt;&gt;0,'ORÇ.GLOBAL P CAIXA'!N46,"")</f>
        <v/>
      </c>
      <c r="T47" s="648" t="n">
        <f aca="false">'ORÇ.GLOBAL P CAIXA'!O46</f>
        <v>0</v>
      </c>
      <c r="U47" s="172" t="n">
        <f aca="false">'ORÇ.GLOBAL P CAIXA'!P46</f>
        <v>0</v>
      </c>
      <c r="V47" s="173" t="n">
        <f aca="false">'ORÇ.GLOBAL P CAIXA'!E46</f>
        <v>0</v>
      </c>
      <c r="W47" s="173" t="n">
        <f aca="false">F47</f>
        <v>0</v>
      </c>
      <c r="X47" s="649"/>
      <c r="Y47" s="649"/>
      <c r="Z47" s="650"/>
      <c r="AB47" s="88"/>
      <c r="AC47" s="157" t="n">
        <f aca="false">IF(B47=0,AC46,IF(ISNONTEXT(B47)=TRUE(),INT(B47),INT(LEFT(B47,FIND(".",B47)-1))))</f>
        <v>3</v>
      </c>
      <c r="AD47" s="157" t="str">
        <f aca="false">IF(AD48=1,1,IF(B47&lt;&gt;0,1,IF(C47&lt;&gt;0,1,IF(D47&lt;&gt;0,1,IF(E47&lt;&gt;0,1,"")))))</f>
        <v/>
      </c>
      <c r="AE47" s="157" t="str">
        <f aca="false">IF(AC47=0," ",IF(AC47&lt;&gt;AC46,AC47," "))</f>
        <v> </v>
      </c>
      <c r="AF47" s="180"/>
      <c r="AG47" s="75" t="e">
        <f aca="false">IF(AC47&lt;&gt;AE47,(IF(N47=0,G47*(INFORMAÇÕES!$Q$69/INFORMAÇÕES!$Q$72),IF(N47="R",G47,0))),0)</f>
        <v>#DIV/0!</v>
      </c>
      <c r="AH47" s="75" t="e">
        <f aca="false">IF(AC47&lt;&gt;AE47,(IF(N47=0,G47*(INFORMAÇÕES!$Q$70/INFORMAÇÕES!$Q$72),IF(N47="C",G47,0))),0)</f>
        <v>#DIV/0!</v>
      </c>
      <c r="AI47" s="75" t="n">
        <f aca="false">IF(AC47&lt;&gt;AE47,(IF(N47=0,G47*INFORMAÇÕES!$U$115,IF(N47="CF",G47,0))),0)</f>
        <v>0</v>
      </c>
      <c r="AJ47" s="75" t="n">
        <f aca="false">IF(AC47&lt;&gt;AE47,(IF(N47=0,G47*INFORMAÇÕES!$U$116,IF(N47="O",G47,0))),0)</f>
        <v>0</v>
      </c>
      <c r="AK47" s="75" t="n">
        <f aca="false">IF(E47&lt;&gt;0,G47,0)</f>
        <v>0</v>
      </c>
      <c r="AL47" s="75" t="n">
        <f aca="false">IF(AC47&lt;&gt;AE47,(IF(N47=0,J47*(INFORMAÇÕES!$Q$89/INFORMAÇÕES!$Q$92),IF(N47="R",J47,0))),0)</f>
        <v>0</v>
      </c>
      <c r="AM47" s="75" t="n">
        <f aca="false">IF(AC47&lt;&gt;AE47,(IF(N47=0,J47*(INFORMAÇÕES!$Q$90/INFORMAÇÕES!$Q$92),IF(N47="C",J47,0))),0)</f>
        <v>0</v>
      </c>
      <c r="AN47" s="75" t="n">
        <f aca="false">IF(AC47&lt;&gt;AE47,(IF(N47="",J47*INFORMAÇÕES!$U$115,IF(N47="CF",J47,0))),0)</f>
        <v>0</v>
      </c>
      <c r="AO47" s="75" t="n">
        <f aca="false">IF(AC47&lt;&gt;AE47,(IF(N47="",J47*INFORMAÇÕES!$U$116,IF(N47="O",J47,0))),0)</f>
        <v>0</v>
      </c>
      <c r="AP47" s="75" t="n">
        <f aca="false">IF(H47&lt;&gt;0,J47,0)</f>
        <v>0</v>
      </c>
      <c r="AQ47" s="75" t="n">
        <f aca="false">IF(K47&lt;&gt;0,L47,0)</f>
        <v>0</v>
      </c>
    </row>
    <row r="48" s="174" customFormat="true" ht="14.25" hidden="false" customHeight="false" outlineLevel="0" collapsed="false">
      <c r="A48" s="159" t="n">
        <v>36</v>
      </c>
      <c r="B48" s="160" t="n">
        <f aca="false">R48</f>
        <v>0</v>
      </c>
      <c r="C48" s="161" t="n">
        <f aca="false">T48</f>
        <v>0</v>
      </c>
      <c r="D48" s="162" t="n">
        <f aca="false">U48</f>
        <v>0</v>
      </c>
      <c r="E48" s="163" t="n">
        <f aca="false">'ORÇ.GLOBAL P CAIXA'!E47</f>
        <v>0</v>
      </c>
      <c r="F48" s="163" t="n">
        <f aca="false">IF('ORÇ.GLOBAL EMPRESA'!G47&gt;0,'ORÇ.GLOBAL EMPRESA'!G47,'ORÇ.GLOBAL P CAIXA'!F47)</f>
        <v>0</v>
      </c>
      <c r="G48" s="163" t="n">
        <f aca="false">IF(E48&lt;&gt;0,ROUND(E48*F48,2),IF(AK48=0,(SUMIF($AC$13:$AC$1012,B48,$AK$13:$AK$1012)),AK48))</f>
        <v>0</v>
      </c>
      <c r="H48" s="163" t="n">
        <f aca="false">V48</f>
        <v>0</v>
      </c>
      <c r="I48" s="163" t="n">
        <f aca="false">W48</f>
        <v>0</v>
      </c>
      <c r="J48" s="163" t="n">
        <f aca="false">IF(H48&lt;&gt;0,ROUND(H48*I48,2),IF(AP48=0,(SUMIF($AC$13:$AC$1012,B48,$AP$13:$AP$1012)),AP48))</f>
        <v>0</v>
      </c>
      <c r="K48" s="163" t="n">
        <f aca="false">H48-E48</f>
        <v>0</v>
      </c>
      <c r="L48" s="163" t="n">
        <f aca="false">J48-G48</f>
        <v>0</v>
      </c>
      <c r="M48" s="645" t="str">
        <f aca="false">IF('ORÇ.GLOBAL P CAIXA'!H47&gt;0,'ORÇ.GLOBAL P CAIXA'!H47,"")</f>
        <v/>
      </c>
      <c r="N48" s="646" t="n">
        <f aca="false">'ORÇ.GLOBAL P CAIXA'!I47</f>
        <v>0</v>
      </c>
      <c r="O48" s="166" t="str">
        <f aca="false">S48</f>
        <v/>
      </c>
      <c r="P48" s="167"/>
      <c r="Q48" s="168" t="str">
        <f aca="false">IF(B48&gt;0,"ok","ocultar")</f>
        <v>ocultar</v>
      </c>
      <c r="R48" s="647" t="n">
        <f aca="false">'ORÇ.GLOBAL P CAIXA'!B47</f>
        <v>0</v>
      </c>
      <c r="S48" s="170" t="str">
        <f aca="false">IF('ORÇ.GLOBAL P CAIXA'!N47&lt;&gt;0,'ORÇ.GLOBAL P CAIXA'!N47,"")</f>
        <v/>
      </c>
      <c r="T48" s="648" t="n">
        <f aca="false">'ORÇ.GLOBAL P CAIXA'!O47</f>
        <v>0</v>
      </c>
      <c r="U48" s="172" t="n">
        <f aca="false">'ORÇ.GLOBAL P CAIXA'!P47</f>
        <v>0</v>
      </c>
      <c r="V48" s="173" t="n">
        <f aca="false">'ORÇ.GLOBAL P CAIXA'!E47</f>
        <v>0</v>
      </c>
      <c r="W48" s="173" t="n">
        <f aca="false">F48</f>
        <v>0</v>
      </c>
      <c r="X48" s="649"/>
      <c r="Y48" s="649"/>
      <c r="Z48" s="650"/>
      <c r="AB48" s="88"/>
      <c r="AC48" s="157" t="n">
        <f aca="false">IF(B48=0,AC47,IF(ISNONTEXT(B48)=TRUE(),INT(B48),INT(LEFT(B48,FIND(".",B48)-1))))</f>
        <v>3</v>
      </c>
      <c r="AD48" s="157" t="str">
        <f aca="false">IF(AD49=1,1,IF(B48&lt;&gt;0,1,IF(C48&lt;&gt;0,1,IF(D48&lt;&gt;0,1,IF(E48&lt;&gt;0,1,"")))))</f>
        <v/>
      </c>
      <c r="AE48" s="157" t="str">
        <f aca="false">IF(AC48=0," ",IF(AC48&lt;&gt;AC47,AC48," "))</f>
        <v> </v>
      </c>
      <c r="AF48" s="180"/>
      <c r="AG48" s="75" t="e">
        <f aca="false">IF(AC48&lt;&gt;AE48,(IF(N48=0,G48*(INFORMAÇÕES!$Q$69/INFORMAÇÕES!$Q$72),IF(N48="R",G48,0))),0)</f>
        <v>#DIV/0!</v>
      </c>
      <c r="AH48" s="75" t="e">
        <f aca="false">IF(AC48&lt;&gt;AE48,(IF(N48=0,G48*(INFORMAÇÕES!$Q$70/INFORMAÇÕES!$Q$72),IF(N48="C",G48,0))),0)</f>
        <v>#DIV/0!</v>
      </c>
      <c r="AI48" s="75" t="n">
        <f aca="false">IF(AC48&lt;&gt;AE48,(IF(N48=0,G48*INFORMAÇÕES!$U$115,IF(N48="CF",G48,0))),0)</f>
        <v>0</v>
      </c>
      <c r="AJ48" s="75" t="n">
        <f aca="false">IF(AC48&lt;&gt;AE48,(IF(N48=0,G48*INFORMAÇÕES!$U$116,IF(N48="O",G48,0))),0)</f>
        <v>0</v>
      </c>
      <c r="AK48" s="75" t="n">
        <f aca="false">IF(E48&lt;&gt;0,G48,0)</f>
        <v>0</v>
      </c>
      <c r="AL48" s="75" t="n">
        <f aca="false">IF(AC48&lt;&gt;AE48,(IF(N48=0,J48*(INFORMAÇÕES!$Q$89/INFORMAÇÕES!$Q$92),IF(N48="R",J48,0))),0)</f>
        <v>0</v>
      </c>
      <c r="AM48" s="75" t="n">
        <f aca="false">IF(AC48&lt;&gt;AE48,(IF(N48=0,J48*(INFORMAÇÕES!$Q$90/INFORMAÇÕES!$Q$92),IF(N48="C",J48,0))),0)</f>
        <v>0</v>
      </c>
      <c r="AN48" s="75" t="n">
        <f aca="false">IF(AC48&lt;&gt;AE48,(IF(N48="",J48*INFORMAÇÕES!$U$115,IF(N48="CF",J48,0))),0)</f>
        <v>0</v>
      </c>
      <c r="AO48" s="75" t="n">
        <f aca="false">IF(AC48&lt;&gt;AE48,(IF(N48="",J48*INFORMAÇÕES!$U$116,IF(N48="O",J48,0))),0)</f>
        <v>0</v>
      </c>
      <c r="AP48" s="75" t="n">
        <f aca="false">IF(H48&lt;&gt;0,J48,0)</f>
        <v>0</v>
      </c>
      <c r="AQ48" s="75" t="n">
        <f aca="false">IF(K48&lt;&gt;0,L48,0)</f>
        <v>0</v>
      </c>
    </row>
    <row r="49" s="174" customFormat="true" ht="14.25" hidden="false" customHeight="false" outlineLevel="0" collapsed="false">
      <c r="A49" s="159" t="n">
        <v>37</v>
      </c>
      <c r="B49" s="160" t="n">
        <f aca="false">R49</f>
        <v>0</v>
      </c>
      <c r="C49" s="161" t="n">
        <f aca="false">T49</f>
        <v>0</v>
      </c>
      <c r="D49" s="162" t="n">
        <f aca="false">U49</f>
        <v>0</v>
      </c>
      <c r="E49" s="163" t="n">
        <f aca="false">'ORÇ.GLOBAL P CAIXA'!E48</f>
        <v>0</v>
      </c>
      <c r="F49" s="163" t="n">
        <f aca="false">IF('ORÇ.GLOBAL EMPRESA'!G48&gt;0,'ORÇ.GLOBAL EMPRESA'!G48,'ORÇ.GLOBAL P CAIXA'!F48)</f>
        <v>0</v>
      </c>
      <c r="G49" s="163" t="n">
        <f aca="false">IF(E49&lt;&gt;0,ROUND(E49*F49,2),IF(AK49=0,(SUMIF($AC$13:$AC$1012,B49,$AK$13:$AK$1012)),AK49))</f>
        <v>0</v>
      </c>
      <c r="H49" s="163" t="n">
        <f aca="false">V49</f>
        <v>0</v>
      </c>
      <c r="I49" s="163" t="n">
        <f aca="false">W49</f>
        <v>0</v>
      </c>
      <c r="J49" s="163" t="n">
        <f aca="false">IF(H49&lt;&gt;0,ROUND(H49*I49,2),IF(AP49=0,(SUMIF($AC$13:$AC$1012,B49,$AP$13:$AP$1012)),AP49))</f>
        <v>0</v>
      </c>
      <c r="K49" s="163" t="n">
        <f aca="false">H49-E49</f>
        <v>0</v>
      </c>
      <c r="L49" s="163" t="n">
        <f aca="false">J49-G49</f>
        <v>0</v>
      </c>
      <c r="M49" s="645" t="str">
        <f aca="false">IF('ORÇ.GLOBAL P CAIXA'!H48&gt;0,'ORÇ.GLOBAL P CAIXA'!H48,"")</f>
        <v/>
      </c>
      <c r="N49" s="646" t="n">
        <f aca="false">'ORÇ.GLOBAL P CAIXA'!I48</f>
        <v>0</v>
      </c>
      <c r="O49" s="166" t="str">
        <f aca="false">S49</f>
        <v/>
      </c>
      <c r="P49" s="167"/>
      <c r="Q49" s="168" t="str">
        <f aca="false">IF(B49&gt;0,"ok","ocultar")</f>
        <v>ocultar</v>
      </c>
      <c r="R49" s="647" t="n">
        <f aca="false">'ORÇ.GLOBAL P CAIXA'!B48</f>
        <v>0</v>
      </c>
      <c r="S49" s="170" t="str">
        <f aca="false">IF('ORÇ.GLOBAL P CAIXA'!N48&lt;&gt;0,'ORÇ.GLOBAL P CAIXA'!N48,"")</f>
        <v/>
      </c>
      <c r="T49" s="648" t="n">
        <f aca="false">'ORÇ.GLOBAL P CAIXA'!O48</f>
        <v>0</v>
      </c>
      <c r="U49" s="172" t="n">
        <f aca="false">'ORÇ.GLOBAL P CAIXA'!P48</f>
        <v>0</v>
      </c>
      <c r="V49" s="173" t="n">
        <f aca="false">'ORÇ.GLOBAL P CAIXA'!E48</f>
        <v>0</v>
      </c>
      <c r="W49" s="173" t="n">
        <f aca="false">F49</f>
        <v>0</v>
      </c>
      <c r="X49" s="649"/>
      <c r="Y49" s="649"/>
      <c r="Z49" s="650"/>
      <c r="AB49" s="88"/>
      <c r="AC49" s="157" t="n">
        <f aca="false">IF(B49=0,AC48,IF(ISNONTEXT(B49)=TRUE(),INT(B49),INT(LEFT(B49,FIND(".",B49)-1))))</f>
        <v>3</v>
      </c>
      <c r="AD49" s="157" t="str">
        <f aca="false">IF(AD50=1,1,IF(B49&lt;&gt;0,1,IF(C49&lt;&gt;0,1,IF(D49&lt;&gt;0,1,IF(E49&lt;&gt;0,1,"")))))</f>
        <v/>
      </c>
      <c r="AE49" s="157" t="str">
        <f aca="false">IF(AC49=0," ",IF(AC49&lt;&gt;AC48,AC49," "))</f>
        <v> </v>
      </c>
      <c r="AF49" s="180"/>
      <c r="AG49" s="75" t="e">
        <f aca="false">IF(AC49&lt;&gt;AE49,(IF(N49=0,G49*(INFORMAÇÕES!$Q$69/INFORMAÇÕES!$Q$72),IF(N49="R",G49,0))),0)</f>
        <v>#DIV/0!</v>
      </c>
      <c r="AH49" s="75" t="e">
        <f aca="false">IF(AC49&lt;&gt;AE49,(IF(N49=0,G49*(INFORMAÇÕES!$Q$70/INFORMAÇÕES!$Q$72),IF(N49="C",G49,0))),0)</f>
        <v>#DIV/0!</v>
      </c>
      <c r="AI49" s="75" t="n">
        <f aca="false">IF(AC49&lt;&gt;AE49,(IF(N49=0,G49*INFORMAÇÕES!$U$115,IF(N49="CF",G49,0))),0)</f>
        <v>0</v>
      </c>
      <c r="AJ49" s="75" t="n">
        <f aca="false">IF(AC49&lt;&gt;AE49,(IF(N49=0,G49*INFORMAÇÕES!$U$116,IF(N49="O",G49,0))),0)</f>
        <v>0</v>
      </c>
      <c r="AK49" s="75" t="n">
        <f aca="false">IF(E49&lt;&gt;0,G49,0)</f>
        <v>0</v>
      </c>
      <c r="AL49" s="75" t="n">
        <f aca="false">IF(AC49&lt;&gt;AE49,(IF(N49=0,J49*(INFORMAÇÕES!$Q$89/INFORMAÇÕES!$Q$92),IF(N49="R",J49,0))),0)</f>
        <v>0</v>
      </c>
      <c r="AM49" s="75" t="n">
        <f aca="false">IF(AC49&lt;&gt;AE49,(IF(N49=0,J49*(INFORMAÇÕES!$Q$90/INFORMAÇÕES!$Q$92),IF(N49="C",J49,0))),0)</f>
        <v>0</v>
      </c>
      <c r="AN49" s="75" t="n">
        <f aca="false">IF(AC49&lt;&gt;AE49,(IF(N49="",J49*INFORMAÇÕES!$U$115,IF(N49="CF",J49,0))),0)</f>
        <v>0</v>
      </c>
      <c r="AO49" s="75" t="n">
        <f aca="false">IF(AC49&lt;&gt;AE49,(IF(N49="",J49*INFORMAÇÕES!$U$116,IF(N49="O",J49,0))),0)</f>
        <v>0</v>
      </c>
      <c r="AP49" s="75" t="n">
        <f aca="false">IF(H49&lt;&gt;0,J49,0)</f>
        <v>0</v>
      </c>
      <c r="AQ49" s="75" t="n">
        <f aca="false">IF(K49&lt;&gt;0,L49,0)</f>
        <v>0</v>
      </c>
    </row>
    <row r="50" s="174" customFormat="true" ht="14.25" hidden="false" customHeight="false" outlineLevel="0" collapsed="false">
      <c r="A50" s="159" t="n">
        <v>38</v>
      </c>
      <c r="B50" s="160" t="n">
        <f aca="false">R50</f>
        <v>0</v>
      </c>
      <c r="C50" s="161" t="n">
        <f aca="false">T50</f>
        <v>0</v>
      </c>
      <c r="D50" s="162" t="n">
        <f aca="false">U50</f>
        <v>0</v>
      </c>
      <c r="E50" s="163" t="n">
        <f aca="false">'ORÇ.GLOBAL P CAIXA'!E49</f>
        <v>0</v>
      </c>
      <c r="F50" s="163" t="n">
        <f aca="false">IF('ORÇ.GLOBAL EMPRESA'!G49&gt;0,'ORÇ.GLOBAL EMPRESA'!G49,'ORÇ.GLOBAL P CAIXA'!F49)</f>
        <v>0</v>
      </c>
      <c r="G50" s="163" t="n">
        <f aca="false">IF(E50&lt;&gt;0,ROUND(E50*F50,2),IF(AK50=0,(SUMIF($AC$13:$AC$1012,B50,$AK$13:$AK$1012)),AK50))</f>
        <v>0</v>
      </c>
      <c r="H50" s="163" t="n">
        <f aca="false">V50</f>
        <v>0</v>
      </c>
      <c r="I50" s="163" t="n">
        <f aca="false">W50</f>
        <v>0</v>
      </c>
      <c r="J50" s="163" t="n">
        <f aca="false">IF(H50&lt;&gt;0,ROUND(H50*I50,2),IF(AP50=0,(SUMIF($AC$13:$AC$1012,B50,$AP$13:$AP$1012)),AP50))</f>
        <v>0</v>
      </c>
      <c r="K50" s="163" t="n">
        <f aca="false">H50-E50</f>
        <v>0</v>
      </c>
      <c r="L50" s="163" t="n">
        <f aca="false">J50-G50</f>
        <v>0</v>
      </c>
      <c r="M50" s="645" t="str">
        <f aca="false">IF('ORÇ.GLOBAL P CAIXA'!H49&gt;0,'ORÇ.GLOBAL P CAIXA'!H49,"")</f>
        <v/>
      </c>
      <c r="N50" s="646" t="n">
        <f aca="false">'ORÇ.GLOBAL P CAIXA'!I49</f>
        <v>0</v>
      </c>
      <c r="O50" s="166" t="str">
        <f aca="false">S50</f>
        <v/>
      </c>
      <c r="P50" s="167"/>
      <c r="Q50" s="168" t="str">
        <f aca="false">IF(B50&gt;0,"ok","ocultar")</f>
        <v>ocultar</v>
      </c>
      <c r="R50" s="647" t="n">
        <f aca="false">'ORÇ.GLOBAL P CAIXA'!B49</f>
        <v>0</v>
      </c>
      <c r="S50" s="170" t="str">
        <f aca="false">IF('ORÇ.GLOBAL P CAIXA'!N49&lt;&gt;0,'ORÇ.GLOBAL P CAIXA'!N49,"")</f>
        <v/>
      </c>
      <c r="T50" s="648" t="n">
        <f aca="false">'ORÇ.GLOBAL P CAIXA'!O49</f>
        <v>0</v>
      </c>
      <c r="U50" s="172" t="n">
        <f aca="false">'ORÇ.GLOBAL P CAIXA'!P49</f>
        <v>0</v>
      </c>
      <c r="V50" s="173" t="n">
        <f aca="false">'ORÇ.GLOBAL P CAIXA'!E49</f>
        <v>0</v>
      </c>
      <c r="W50" s="173" t="n">
        <f aca="false">F50</f>
        <v>0</v>
      </c>
      <c r="X50" s="649"/>
      <c r="Y50" s="649"/>
      <c r="Z50" s="650"/>
      <c r="AB50" s="88"/>
      <c r="AC50" s="157" t="n">
        <f aca="false">IF(B50=0,AC49,IF(ISNONTEXT(B50)=TRUE(),INT(B50),INT(LEFT(B50,FIND(".",B50)-1))))</f>
        <v>3</v>
      </c>
      <c r="AD50" s="157" t="str">
        <f aca="false">IF(AD51=1,1,IF(B50&lt;&gt;0,1,IF(C50&lt;&gt;0,1,IF(D50&lt;&gt;0,1,IF(E50&lt;&gt;0,1,"")))))</f>
        <v/>
      </c>
      <c r="AE50" s="157" t="str">
        <f aca="false">IF(AC50=0," ",IF(AC50&lt;&gt;AC49,AC50," "))</f>
        <v> </v>
      </c>
      <c r="AF50" s="180"/>
      <c r="AG50" s="75" t="e">
        <f aca="false">IF(AC50&lt;&gt;AE50,(IF(N50=0,G50*(INFORMAÇÕES!$Q$69/INFORMAÇÕES!$Q$72),IF(N50="R",G50,0))),0)</f>
        <v>#DIV/0!</v>
      </c>
      <c r="AH50" s="75" t="e">
        <f aca="false">IF(AC50&lt;&gt;AE50,(IF(N50=0,G50*(INFORMAÇÕES!$Q$70/INFORMAÇÕES!$Q$72),IF(N50="C",G50,0))),0)</f>
        <v>#DIV/0!</v>
      </c>
      <c r="AI50" s="75" t="n">
        <f aca="false">IF(AC50&lt;&gt;AE50,(IF(N50=0,G50*INFORMAÇÕES!$U$115,IF(N50="CF",G50,0))),0)</f>
        <v>0</v>
      </c>
      <c r="AJ50" s="75" t="n">
        <f aca="false">IF(AC50&lt;&gt;AE50,(IF(N50=0,G50*INFORMAÇÕES!$U$116,IF(N50="O",G50,0))),0)</f>
        <v>0</v>
      </c>
      <c r="AK50" s="75" t="n">
        <f aca="false">IF(E50&lt;&gt;0,G50,0)</f>
        <v>0</v>
      </c>
      <c r="AL50" s="75" t="n">
        <f aca="false">IF(AC50&lt;&gt;AE50,(IF(N50=0,J50*(INFORMAÇÕES!$Q$89/INFORMAÇÕES!$Q$92),IF(N50="R",J50,0))),0)</f>
        <v>0</v>
      </c>
      <c r="AM50" s="75" t="n">
        <f aca="false">IF(AC50&lt;&gt;AE50,(IF(N50=0,J50*(INFORMAÇÕES!$Q$90/INFORMAÇÕES!$Q$92),IF(N50="C",J50,0))),0)</f>
        <v>0</v>
      </c>
      <c r="AN50" s="75" t="n">
        <f aca="false">IF(AC50&lt;&gt;AE50,(IF(N50="",J50*INFORMAÇÕES!$U$115,IF(N50="CF",J50,0))),0)</f>
        <v>0</v>
      </c>
      <c r="AO50" s="75" t="n">
        <f aca="false">IF(AC50&lt;&gt;AE50,(IF(N50="",J50*INFORMAÇÕES!$U$116,IF(N50="O",J50,0))),0)</f>
        <v>0</v>
      </c>
      <c r="AP50" s="75" t="n">
        <f aca="false">IF(H50&lt;&gt;0,J50,0)</f>
        <v>0</v>
      </c>
      <c r="AQ50" s="75" t="n">
        <f aca="false">IF(K50&lt;&gt;0,L50,0)</f>
        <v>0</v>
      </c>
    </row>
    <row r="51" s="174" customFormat="true" ht="14.25" hidden="false" customHeight="false" outlineLevel="0" collapsed="false">
      <c r="A51" s="159" t="n">
        <v>39</v>
      </c>
      <c r="B51" s="160" t="n">
        <f aca="false">R51</f>
        <v>0</v>
      </c>
      <c r="C51" s="161" t="n">
        <f aca="false">T51</f>
        <v>0</v>
      </c>
      <c r="D51" s="162" t="n">
        <f aca="false">U51</f>
        <v>0</v>
      </c>
      <c r="E51" s="163" t="n">
        <f aca="false">'ORÇ.GLOBAL P CAIXA'!E50</f>
        <v>0</v>
      </c>
      <c r="F51" s="163" t="n">
        <f aca="false">IF('ORÇ.GLOBAL EMPRESA'!G50&gt;0,'ORÇ.GLOBAL EMPRESA'!G50,'ORÇ.GLOBAL P CAIXA'!F50)</f>
        <v>0</v>
      </c>
      <c r="G51" s="163" t="n">
        <f aca="false">IF(E51&lt;&gt;0,ROUND(E51*F51,2),IF(AK51=0,(SUMIF($AC$13:$AC$1012,B51,$AK$13:$AK$1012)),AK51))</f>
        <v>0</v>
      </c>
      <c r="H51" s="163" t="n">
        <f aca="false">V51</f>
        <v>0</v>
      </c>
      <c r="I51" s="163" t="n">
        <f aca="false">W51</f>
        <v>0</v>
      </c>
      <c r="J51" s="163" t="n">
        <f aca="false">IF(H51&lt;&gt;0,ROUND(H51*I51,2),IF(AP51=0,(SUMIF($AC$13:$AC$1012,B51,$AP$13:$AP$1012)),AP51))</f>
        <v>0</v>
      </c>
      <c r="K51" s="163" t="n">
        <f aca="false">H51-E51</f>
        <v>0</v>
      </c>
      <c r="L51" s="163" t="n">
        <f aca="false">J51-G51</f>
        <v>0</v>
      </c>
      <c r="M51" s="645" t="str">
        <f aca="false">IF('ORÇ.GLOBAL P CAIXA'!H50&gt;0,'ORÇ.GLOBAL P CAIXA'!H50,"")</f>
        <v/>
      </c>
      <c r="N51" s="646" t="n">
        <f aca="false">'ORÇ.GLOBAL P CAIXA'!I50</f>
        <v>0</v>
      </c>
      <c r="O51" s="166" t="str">
        <f aca="false">S51</f>
        <v/>
      </c>
      <c r="P51" s="167"/>
      <c r="Q51" s="168" t="str">
        <f aca="false">IF(B51&gt;0,"ok","ocultar")</f>
        <v>ocultar</v>
      </c>
      <c r="R51" s="647" t="n">
        <f aca="false">'ORÇ.GLOBAL P CAIXA'!B50</f>
        <v>0</v>
      </c>
      <c r="S51" s="170" t="str">
        <f aca="false">IF('ORÇ.GLOBAL P CAIXA'!N50&lt;&gt;0,'ORÇ.GLOBAL P CAIXA'!N50,"")</f>
        <v/>
      </c>
      <c r="T51" s="648" t="n">
        <f aca="false">'ORÇ.GLOBAL P CAIXA'!O50</f>
        <v>0</v>
      </c>
      <c r="U51" s="172" t="n">
        <f aca="false">'ORÇ.GLOBAL P CAIXA'!P50</f>
        <v>0</v>
      </c>
      <c r="V51" s="173" t="n">
        <f aca="false">'ORÇ.GLOBAL P CAIXA'!E50</f>
        <v>0</v>
      </c>
      <c r="W51" s="173" t="n">
        <f aca="false">F51</f>
        <v>0</v>
      </c>
      <c r="X51" s="649"/>
      <c r="Y51" s="649"/>
      <c r="Z51" s="650"/>
      <c r="AB51" s="88"/>
      <c r="AC51" s="157" t="n">
        <f aca="false">IF(B51=0,AC50,IF(ISNONTEXT(B51)=TRUE(),INT(B51),INT(LEFT(B51,FIND(".",B51)-1))))</f>
        <v>3</v>
      </c>
      <c r="AD51" s="157" t="str">
        <f aca="false">IF(AD52=1,1,IF(B51&lt;&gt;0,1,IF(C51&lt;&gt;0,1,IF(D51&lt;&gt;0,1,IF(E51&lt;&gt;0,1,"")))))</f>
        <v/>
      </c>
      <c r="AE51" s="157" t="str">
        <f aca="false">IF(AC51=0," ",IF(AC51&lt;&gt;AC50,AC51," "))</f>
        <v> </v>
      </c>
      <c r="AF51" s="180"/>
      <c r="AG51" s="75" t="e">
        <f aca="false">IF(AC51&lt;&gt;AE51,(IF(N51=0,G51*(INFORMAÇÕES!$Q$69/INFORMAÇÕES!$Q$72),IF(N51="R",G51,0))),0)</f>
        <v>#DIV/0!</v>
      </c>
      <c r="AH51" s="75" t="e">
        <f aca="false">IF(AC51&lt;&gt;AE51,(IF(N51=0,G51*(INFORMAÇÕES!$Q$70/INFORMAÇÕES!$Q$72),IF(N51="C",G51,0))),0)</f>
        <v>#DIV/0!</v>
      </c>
      <c r="AI51" s="75" t="n">
        <f aca="false">IF(AC51&lt;&gt;AE51,(IF(N51=0,G51*INFORMAÇÕES!$U$115,IF(N51="CF",G51,0))),0)</f>
        <v>0</v>
      </c>
      <c r="AJ51" s="75" t="n">
        <f aca="false">IF(AC51&lt;&gt;AE51,(IF(N51=0,G51*INFORMAÇÕES!$U$116,IF(N51="O",G51,0))),0)</f>
        <v>0</v>
      </c>
      <c r="AK51" s="75" t="n">
        <f aca="false">IF(E51&lt;&gt;0,G51,0)</f>
        <v>0</v>
      </c>
      <c r="AL51" s="75" t="n">
        <f aca="false">IF(AC51&lt;&gt;AE51,(IF(N51=0,J51*(INFORMAÇÕES!$Q$89/INFORMAÇÕES!$Q$92),IF(N51="R",J51,0))),0)</f>
        <v>0</v>
      </c>
      <c r="AM51" s="75" t="n">
        <f aca="false">IF(AC51&lt;&gt;AE51,(IF(N51=0,J51*(INFORMAÇÕES!$Q$90/INFORMAÇÕES!$Q$92),IF(N51="C",J51,0))),0)</f>
        <v>0</v>
      </c>
      <c r="AN51" s="75" t="n">
        <f aca="false">IF(AC51&lt;&gt;AE51,(IF(N51="",J51*INFORMAÇÕES!$U$115,IF(N51="CF",J51,0))),0)</f>
        <v>0</v>
      </c>
      <c r="AO51" s="75" t="n">
        <f aca="false">IF(AC51&lt;&gt;AE51,(IF(N51="",J51*INFORMAÇÕES!$U$116,IF(N51="O",J51,0))),0)</f>
        <v>0</v>
      </c>
      <c r="AP51" s="75" t="n">
        <f aca="false">IF(H51&lt;&gt;0,J51,0)</f>
        <v>0</v>
      </c>
      <c r="AQ51" s="75" t="n">
        <f aca="false">IF(K51&lt;&gt;0,L51,0)</f>
        <v>0</v>
      </c>
    </row>
    <row r="52" s="174" customFormat="true" ht="14.25" hidden="false" customHeight="false" outlineLevel="0" collapsed="false">
      <c r="A52" s="159" t="n">
        <v>40</v>
      </c>
      <c r="B52" s="160" t="n">
        <f aca="false">R52</f>
        <v>0</v>
      </c>
      <c r="C52" s="161" t="n">
        <f aca="false">T52</f>
        <v>0</v>
      </c>
      <c r="D52" s="162" t="n">
        <f aca="false">U52</f>
        <v>0</v>
      </c>
      <c r="E52" s="163" t="n">
        <f aca="false">'ORÇ.GLOBAL P CAIXA'!E51</f>
        <v>0</v>
      </c>
      <c r="F52" s="163" t="n">
        <f aca="false">IF('ORÇ.GLOBAL EMPRESA'!G51&gt;0,'ORÇ.GLOBAL EMPRESA'!G51,'ORÇ.GLOBAL P CAIXA'!F51)</f>
        <v>0</v>
      </c>
      <c r="G52" s="163" t="n">
        <f aca="false">IF(E52&lt;&gt;0,ROUND(E52*F52,2),IF(AK52=0,(SUMIF($AC$13:$AC$1012,B52,$AK$13:$AK$1012)),AK52))</f>
        <v>0</v>
      </c>
      <c r="H52" s="163" t="n">
        <f aca="false">V52</f>
        <v>0</v>
      </c>
      <c r="I52" s="163" t="n">
        <f aca="false">W52</f>
        <v>0</v>
      </c>
      <c r="J52" s="163" t="n">
        <f aca="false">IF(H52&lt;&gt;0,ROUND(H52*I52,2),IF(AP52=0,(SUMIF($AC$13:$AC$1012,B52,$AP$13:$AP$1012)),AP52))</f>
        <v>0</v>
      </c>
      <c r="K52" s="163" t="n">
        <f aca="false">H52-E52</f>
        <v>0</v>
      </c>
      <c r="L52" s="163" t="n">
        <f aca="false">J52-G52</f>
        <v>0</v>
      </c>
      <c r="M52" s="645" t="str">
        <f aca="false">IF('ORÇ.GLOBAL P CAIXA'!H51&gt;0,'ORÇ.GLOBAL P CAIXA'!H51,"")</f>
        <v/>
      </c>
      <c r="N52" s="646" t="n">
        <f aca="false">'ORÇ.GLOBAL P CAIXA'!I51</f>
        <v>0</v>
      </c>
      <c r="O52" s="166" t="str">
        <f aca="false">S52</f>
        <v/>
      </c>
      <c r="P52" s="167"/>
      <c r="Q52" s="168" t="str">
        <f aca="false">IF(B52&gt;0,"ok","ocultar")</f>
        <v>ocultar</v>
      </c>
      <c r="R52" s="647" t="n">
        <f aca="false">'ORÇ.GLOBAL P CAIXA'!B51</f>
        <v>0</v>
      </c>
      <c r="S52" s="170" t="str">
        <f aca="false">IF('ORÇ.GLOBAL P CAIXA'!N51&lt;&gt;0,'ORÇ.GLOBAL P CAIXA'!N51,"")</f>
        <v/>
      </c>
      <c r="T52" s="648" t="n">
        <f aca="false">'ORÇ.GLOBAL P CAIXA'!O51</f>
        <v>0</v>
      </c>
      <c r="U52" s="172" t="n">
        <f aca="false">'ORÇ.GLOBAL P CAIXA'!P51</f>
        <v>0</v>
      </c>
      <c r="V52" s="173" t="n">
        <f aca="false">'ORÇ.GLOBAL P CAIXA'!E51</f>
        <v>0</v>
      </c>
      <c r="W52" s="173" t="n">
        <f aca="false">F52</f>
        <v>0</v>
      </c>
      <c r="X52" s="649"/>
      <c r="Y52" s="649"/>
      <c r="Z52" s="650"/>
      <c r="AB52" s="88"/>
      <c r="AC52" s="157" t="n">
        <f aca="false">IF(B52=0,AC51,IF(ISNONTEXT(B52)=TRUE(),INT(B52),INT(LEFT(B52,FIND(".",B52)-1))))</f>
        <v>3</v>
      </c>
      <c r="AD52" s="157" t="str">
        <f aca="false">IF(AD53=1,1,IF(B52&lt;&gt;0,1,IF(C52&lt;&gt;0,1,IF(D52&lt;&gt;0,1,IF(E52&lt;&gt;0,1,"")))))</f>
        <v/>
      </c>
      <c r="AE52" s="157" t="str">
        <f aca="false">IF(AC52=0," ",IF(AC52&lt;&gt;AC51,AC52," "))</f>
        <v> </v>
      </c>
      <c r="AF52" s="180"/>
      <c r="AG52" s="75" t="e">
        <f aca="false">IF(AC52&lt;&gt;AE52,(IF(N52=0,G52*(INFORMAÇÕES!$Q$69/INFORMAÇÕES!$Q$72),IF(N52="R",G52,0))),0)</f>
        <v>#DIV/0!</v>
      </c>
      <c r="AH52" s="75" t="e">
        <f aca="false">IF(AC52&lt;&gt;AE52,(IF(N52=0,G52*(INFORMAÇÕES!$Q$70/INFORMAÇÕES!$Q$72),IF(N52="C",G52,0))),0)</f>
        <v>#DIV/0!</v>
      </c>
      <c r="AI52" s="75" t="n">
        <f aca="false">IF(AC52&lt;&gt;AE52,(IF(N52=0,G52*INFORMAÇÕES!$U$115,IF(N52="CF",G52,0))),0)</f>
        <v>0</v>
      </c>
      <c r="AJ52" s="75" t="n">
        <f aca="false">IF(AC52&lt;&gt;AE52,(IF(N52=0,G52*INFORMAÇÕES!$U$116,IF(N52="O",G52,0))),0)</f>
        <v>0</v>
      </c>
      <c r="AK52" s="75" t="n">
        <f aca="false">IF(E52&lt;&gt;0,G52,0)</f>
        <v>0</v>
      </c>
      <c r="AL52" s="75" t="n">
        <f aca="false">IF(AC52&lt;&gt;AE52,(IF(N52=0,J52*(INFORMAÇÕES!$Q$89/INFORMAÇÕES!$Q$92),IF(N52="R",J52,0))),0)</f>
        <v>0</v>
      </c>
      <c r="AM52" s="75" t="n">
        <f aca="false">IF(AC52&lt;&gt;AE52,(IF(N52=0,J52*(INFORMAÇÕES!$Q$90/INFORMAÇÕES!$Q$92),IF(N52="C",J52,0))),0)</f>
        <v>0</v>
      </c>
      <c r="AN52" s="75" t="n">
        <f aca="false">IF(AC52&lt;&gt;AE52,(IF(N52="",J52*INFORMAÇÕES!$U$115,IF(N52="CF",J52,0))),0)</f>
        <v>0</v>
      </c>
      <c r="AO52" s="75" t="n">
        <f aca="false">IF(AC52&lt;&gt;AE52,(IF(N52="",J52*INFORMAÇÕES!$U$116,IF(N52="O",J52,0))),0)</f>
        <v>0</v>
      </c>
      <c r="AP52" s="75" t="n">
        <f aca="false">IF(H52&lt;&gt;0,J52,0)</f>
        <v>0</v>
      </c>
      <c r="AQ52" s="75" t="n">
        <f aca="false">IF(K52&lt;&gt;0,L52,0)</f>
        <v>0</v>
      </c>
    </row>
    <row r="53" s="174" customFormat="true" ht="14.25" hidden="false" customHeight="false" outlineLevel="0" collapsed="false">
      <c r="A53" s="159" t="n">
        <v>41</v>
      </c>
      <c r="B53" s="160" t="n">
        <f aca="false">R53</f>
        <v>0</v>
      </c>
      <c r="C53" s="161" t="n">
        <f aca="false">T53</f>
        <v>0</v>
      </c>
      <c r="D53" s="162" t="n">
        <f aca="false">U53</f>
        <v>0</v>
      </c>
      <c r="E53" s="163" t="n">
        <f aca="false">'ORÇ.GLOBAL P CAIXA'!E52</f>
        <v>0</v>
      </c>
      <c r="F53" s="163" t="n">
        <f aca="false">IF('ORÇ.GLOBAL EMPRESA'!G52&gt;0,'ORÇ.GLOBAL EMPRESA'!G52,'ORÇ.GLOBAL P CAIXA'!F52)</f>
        <v>0</v>
      </c>
      <c r="G53" s="163" t="n">
        <f aca="false">IF(E53&lt;&gt;0,ROUND(E53*F53,2),IF(AK53=0,(SUMIF($AC$13:$AC$1012,B53,$AK$13:$AK$1012)),AK53))</f>
        <v>0</v>
      </c>
      <c r="H53" s="163" t="n">
        <f aca="false">V53</f>
        <v>0</v>
      </c>
      <c r="I53" s="163" t="n">
        <f aca="false">W53</f>
        <v>0</v>
      </c>
      <c r="J53" s="163" t="n">
        <f aca="false">IF(H53&lt;&gt;0,ROUND(H53*I53,2),IF(AP53=0,(SUMIF($AC$13:$AC$1012,B53,$AP$13:$AP$1012)),AP53))</f>
        <v>0</v>
      </c>
      <c r="K53" s="163" t="n">
        <f aca="false">H53-E53</f>
        <v>0</v>
      </c>
      <c r="L53" s="163" t="n">
        <f aca="false">J53-G53</f>
        <v>0</v>
      </c>
      <c r="M53" s="645" t="str">
        <f aca="false">IF('ORÇ.GLOBAL P CAIXA'!H52&gt;0,'ORÇ.GLOBAL P CAIXA'!H52,"")</f>
        <v/>
      </c>
      <c r="N53" s="646" t="n">
        <f aca="false">'ORÇ.GLOBAL P CAIXA'!I52</f>
        <v>0</v>
      </c>
      <c r="O53" s="166" t="str">
        <f aca="false">S53</f>
        <v/>
      </c>
      <c r="P53" s="167"/>
      <c r="Q53" s="168" t="str">
        <f aca="false">IF(B53&gt;0,"ok","ocultar")</f>
        <v>ocultar</v>
      </c>
      <c r="R53" s="647" t="n">
        <f aca="false">'ORÇ.GLOBAL P CAIXA'!B52</f>
        <v>0</v>
      </c>
      <c r="S53" s="170" t="str">
        <f aca="false">IF('ORÇ.GLOBAL P CAIXA'!N52&lt;&gt;0,'ORÇ.GLOBAL P CAIXA'!N52,"")</f>
        <v/>
      </c>
      <c r="T53" s="648" t="n">
        <f aca="false">'ORÇ.GLOBAL P CAIXA'!O52</f>
        <v>0</v>
      </c>
      <c r="U53" s="172" t="n">
        <f aca="false">'ORÇ.GLOBAL P CAIXA'!P52</f>
        <v>0</v>
      </c>
      <c r="V53" s="173" t="n">
        <f aca="false">'ORÇ.GLOBAL P CAIXA'!E52</f>
        <v>0</v>
      </c>
      <c r="W53" s="173" t="n">
        <f aca="false">F53</f>
        <v>0</v>
      </c>
      <c r="X53" s="649"/>
      <c r="Y53" s="649"/>
      <c r="Z53" s="650"/>
      <c r="AB53" s="88"/>
      <c r="AC53" s="157" t="n">
        <f aca="false">IF(B53=0,AC52,IF(ISNONTEXT(B53)=TRUE(),INT(B53),INT(LEFT(B53,FIND(".",B53)-1))))</f>
        <v>3</v>
      </c>
      <c r="AD53" s="157" t="str">
        <f aca="false">IF(AD54=1,1,IF(B53&lt;&gt;0,1,IF(C53&lt;&gt;0,1,IF(D53&lt;&gt;0,1,IF(E53&lt;&gt;0,1,"")))))</f>
        <v/>
      </c>
      <c r="AE53" s="157" t="str">
        <f aca="false">IF(AC53=0," ",IF(AC53&lt;&gt;AC52,AC53," "))</f>
        <v> </v>
      </c>
      <c r="AF53" s="180"/>
      <c r="AG53" s="75" t="e">
        <f aca="false">IF(AC53&lt;&gt;AE53,(IF(N53=0,G53*(INFORMAÇÕES!$Q$69/INFORMAÇÕES!$Q$72),IF(N53="R",G53,0))),0)</f>
        <v>#DIV/0!</v>
      </c>
      <c r="AH53" s="75" t="e">
        <f aca="false">IF(AC53&lt;&gt;AE53,(IF(N53=0,G53*(INFORMAÇÕES!$Q$70/INFORMAÇÕES!$Q$72),IF(N53="C",G53,0))),0)</f>
        <v>#DIV/0!</v>
      </c>
      <c r="AI53" s="75" t="n">
        <f aca="false">IF(AC53&lt;&gt;AE53,(IF(N53=0,G53*INFORMAÇÕES!$U$115,IF(N53="CF",G53,0))),0)</f>
        <v>0</v>
      </c>
      <c r="AJ53" s="75" t="n">
        <f aca="false">IF(AC53&lt;&gt;AE53,(IF(N53=0,G53*INFORMAÇÕES!$U$116,IF(N53="O",G53,0))),0)</f>
        <v>0</v>
      </c>
      <c r="AK53" s="75" t="n">
        <f aca="false">IF(E53&lt;&gt;0,G53,0)</f>
        <v>0</v>
      </c>
      <c r="AL53" s="75" t="n">
        <f aca="false">IF(AC53&lt;&gt;AE53,(IF(N53=0,J53*(INFORMAÇÕES!$Q$89/INFORMAÇÕES!$Q$92),IF(N53="R",J53,0))),0)</f>
        <v>0</v>
      </c>
      <c r="AM53" s="75" t="n">
        <f aca="false">IF(AC53&lt;&gt;AE53,(IF(N53=0,J53*(INFORMAÇÕES!$Q$90/INFORMAÇÕES!$Q$92),IF(N53="C",J53,0))),0)</f>
        <v>0</v>
      </c>
      <c r="AN53" s="75" t="n">
        <f aca="false">IF(AC53&lt;&gt;AE53,(IF(N53="",J53*INFORMAÇÕES!$U$115,IF(N53="CF",J53,0))),0)</f>
        <v>0</v>
      </c>
      <c r="AO53" s="75" t="n">
        <f aca="false">IF(AC53&lt;&gt;AE53,(IF(N53="",J53*INFORMAÇÕES!$U$116,IF(N53="O",J53,0))),0)</f>
        <v>0</v>
      </c>
      <c r="AP53" s="75" t="n">
        <f aca="false">IF(H53&lt;&gt;0,J53,0)</f>
        <v>0</v>
      </c>
      <c r="AQ53" s="75" t="n">
        <f aca="false">IF(K53&lt;&gt;0,L53,0)</f>
        <v>0</v>
      </c>
    </row>
    <row r="54" s="174" customFormat="true" ht="14.25" hidden="false" customHeight="false" outlineLevel="0" collapsed="false">
      <c r="A54" s="159" t="n">
        <v>42</v>
      </c>
      <c r="B54" s="160" t="n">
        <f aca="false">R54</f>
        <v>0</v>
      </c>
      <c r="C54" s="161" t="n">
        <f aca="false">T54</f>
        <v>0</v>
      </c>
      <c r="D54" s="162" t="n">
        <f aca="false">U54</f>
        <v>0</v>
      </c>
      <c r="E54" s="163" t="n">
        <f aca="false">'ORÇ.GLOBAL P CAIXA'!E53</f>
        <v>0</v>
      </c>
      <c r="F54" s="163" t="n">
        <f aca="false">IF('ORÇ.GLOBAL EMPRESA'!G53&gt;0,'ORÇ.GLOBAL EMPRESA'!G53,'ORÇ.GLOBAL P CAIXA'!F53)</f>
        <v>0</v>
      </c>
      <c r="G54" s="163" t="n">
        <f aca="false">IF(E54&lt;&gt;0,ROUND(E54*F54,2),IF(AK54=0,(SUMIF($AC$13:$AC$1012,B54,$AK$13:$AK$1012)),AK54))</f>
        <v>0</v>
      </c>
      <c r="H54" s="163" t="n">
        <f aca="false">V54</f>
        <v>0</v>
      </c>
      <c r="I54" s="163" t="n">
        <f aca="false">W54</f>
        <v>0</v>
      </c>
      <c r="J54" s="163" t="n">
        <f aca="false">IF(H54&lt;&gt;0,ROUND(H54*I54,2),IF(AP54=0,(SUMIF($AC$13:$AC$1012,B54,$AP$13:$AP$1012)),AP54))</f>
        <v>0</v>
      </c>
      <c r="K54" s="163" t="n">
        <f aca="false">H54-E54</f>
        <v>0</v>
      </c>
      <c r="L54" s="163" t="n">
        <f aca="false">J54-G54</f>
        <v>0</v>
      </c>
      <c r="M54" s="645" t="str">
        <f aca="false">IF('ORÇ.GLOBAL P CAIXA'!H53&gt;0,'ORÇ.GLOBAL P CAIXA'!H53,"")</f>
        <v/>
      </c>
      <c r="N54" s="646" t="n">
        <f aca="false">'ORÇ.GLOBAL P CAIXA'!I53</f>
        <v>0</v>
      </c>
      <c r="O54" s="166" t="str">
        <f aca="false">S54</f>
        <v/>
      </c>
      <c r="P54" s="167"/>
      <c r="Q54" s="168" t="str">
        <f aca="false">IF(B54&gt;0,"ok","ocultar")</f>
        <v>ocultar</v>
      </c>
      <c r="R54" s="647" t="n">
        <f aca="false">'ORÇ.GLOBAL P CAIXA'!B53</f>
        <v>0</v>
      </c>
      <c r="S54" s="170" t="str">
        <f aca="false">IF('ORÇ.GLOBAL P CAIXA'!N53&lt;&gt;0,'ORÇ.GLOBAL P CAIXA'!N53,"")</f>
        <v/>
      </c>
      <c r="T54" s="648" t="n">
        <f aca="false">'ORÇ.GLOBAL P CAIXA'!O53</f>
        <v>0</v>
      </c>
      <c r="U54" s="172" t="n">
        <f aca="false">'ORÇ.GLOBAL P CAIXA'!P53</f>
        <v>0</v>
      </c>
      <c r="V54" s="173" t="n">
        <f aca="false">'ORÇ.GLOBAL P CAIXA'!E53</f>
        <v>0</v>
      </c>
      <c r="W54" s="173" t="n">
        <f aca="false">F54</f>
        <v>0</v>
      </c>
      <c r="X54" s="649"/>
      <c r="Y54" s="649"/>
      <c r="Z54" s="650"/>
      <c r="AB54" s="88"/>
      <c r="AC54" s="157" t="n">
        <f aca="false">IF(B54=0,AC53,IF(ISNONTEXT(B54)=TRUE(),INT(B54),INT(LEFT(B54,FIND(".",B54)-1))))</f>
        <v>3</v>
      </c>
      <c r="AD54" s="157" t="str">
        <f aca="false">IF(AD55=1,1,IF(B54&lt;&gt;0,1,IF(C54&lt;&gt;0,1,IF(D54&lt;&gt;0,1,IF(E54&lt;&gt;0,1,"")))))</f>
        <v/>
      </c>
      <c r="AE54" s="157" t="str">
        <f aca="false">IF(AC54=0," ",IF(AC54&lt;&gt;AC53,AC54," "))</f>
        <v> </v>
      </c>
      <c r="AF54" s="180"/>
      <c r="AG54" s="75" t="e">
        <f aca="false">IF(AC54&lt;&gt;AE54,(IF(N54=0,G54*(INFORMAÇÕES!$Q$69/INFORMAÇÕES!$Q$72),IF(N54="R",G54,0))),0)</f>
        <v>#DIV/0!</v>
      </c>
      <c r="AH54" s="75" t="e">
        <f aca="false">IF(AC54&lt;&gt;AE54,(IF(N54=0,G54*(INFORMAÇÕES!$Q$70/INFORMAÇÕES!$Q$72),IF(N54="C",G54,0))),0)</f>
        <v>#DIV/0!</v>
      </c>
      <c r="AI54" s="75" t="n">
        <f aca="false">IF(AC54&lt;&gt;AE54,(IF(N54=0,G54*INFORMAÇÕES!$U$115,IF(N54="CF",G54,0))),0)</f>
        <v>0</v>
      </c>
      <c r="AJ54" s="75" t="n">
        <f aca="false">IF(AC54&lt;&gt;AE54,(IF(N54=0,G54*INFORMAÇÕES!$U$116,IF(N54="O",G54,0))),0)</f>
        <v>0</v>
      </c>
      <c r="AK54" s="75" t="n">
        <f aca="false">IF(E54&lt;&gt;0,G54,0)</f>
        <v>0</v>
      </c>
      <c r="AL54" s="75" t="n">
        <f aca="false">IF(AC54&lt;&gt;AE54,(IF(N54=0,J54*(INFORMAÇÕES!$Q$89/INFORMAÇÕES!$Q$92),IF(N54="R",J54,0))),0)</f>
        <v>0</v>
      </c>
      <c r="AM54" s="75" t="n">
        <f aca="false">IF(AC54&lt;&gt;AE54,(IF(N54=0,J54*(INFORMAÇÕES!$Q$90/INFORMAÇÕES!$Q$92),IF(N54="C",J54,0))),0)</f>
        <v>0</v>
      </c>
      <c r="AN54" s="75" t="n">
        <f aca="false">IF(AC54&lt;&gt;AE54,(IF(N54="",J54*INFORMAÇÕES!$U$115,IF(N54="CF",J54,0))),0)</f>
        <v>0</v>
      </c>
      <c r="AO54" s="75" t="n">
        <f aca="false">IF(AC54&lt;&gt;AE54,(IF(N54="",J54*INFORMAÇÕES!$U$116,IF(N54="O",J54,0))),0)</f>
        <v>0</v>
      </c>
      <c r="AP54" s="75" t="n">
        <f aca="false">IF(H54&lt;&gt;0,J54,0)</f>
        <v>0</v>
      </c>
      <c r="AQ54" s="75" t="n">
        <f aca="false">IF(K54&lt;&gt;0,L54,0)</f>
        <v>0</v>
      </c>
    </row>
    <row r="55" s="174" customFormat="true" ht="14.25" hidden="false" customHeight="false" outlineLevel="0" collapsed="false">
      <c r="A55" s="159" t="n">
        <v>43</v>
      </c>
      <c r="B55" s="160" t="n">
        <f aca="false">R55</f>
        <v>0</v>
      </c>
      <c r="C55" s="161" t="n">
        <f aca="false">T55</f>
        <v>0</v>
      </c>
      <c r="D55" s="162" t="n">
        <f aca="false">U55</f>
        <v>0</v>
      </c>
      <c r="E55" s="163" t="n">
        <f aca="false">'ORÇ.GLOBAL P CAIXA'!E54</f>
        <v>0</v>
      </c>
      <c r="F55" s="163" t="n">
        <f aca="false">IF('ORÇ.GLOBAL EMPRESA'!G54&gt;0,'ORÇ.GLOBAL EMPRESA'!G54,'ORÇ.GLOBAL P CAIXA'!F54)</f>
        <v>0</v>
      </c>
      <c r="G55" s="163" t="n">
        <f aca="false">IF(E55&lt;&gt;0,ROUND(E55*F55,2),IF(AK55=0,(SUMIF($AC$13:$AC$1012,B55,$AK$13:$AK$1012)),AK55))</f>
        <v>0</v>
      </c>
      <c r="H55" s="163" t="n">
        <f aca="false">V55</f>
        <v>0</v>
      </c>
      <c r="I55" s="163" t="n">
        <f aca="false">W55</f>
        <v>0</v>
      </c>
      <c r="J55" s="163" t="n">
        <f aca="false">IF(H55&lt;&gt;0,ROUND(H55*I55,2),IF(AP55=0,(SUMIF($AC$13:$AC$1012,B55,$AP$13:$AP$1012)),AP55))</f>
        <v>0</v>
      </c>
      <c r="K55" s="163" t="n">
        <f aca="false">H55-E55</f>
        <v>0</v>
      </c>
      <c r="L55" s="163" t="n">
        <f aca="false">J55-G55</f>
        <v>0</v>
      </c>
      <c r="M55" s="645" t="str">
        <f aca="false">IF('ORÇ.GLOBAL P CAIXA'!H54&gt;0,'ORÇ.GLOBAL P CAIXA'!H54,"")</f>
        <v/>
      </c>
      <c r="N55" s="646" t="n">
        <f aca="false">'ORÇ.GLOBAL P CAIXA'!I54</f>
        <v>0</v>
      </c>
      <c r="O55" s="166" t="str">
        <f aca="false">S55</f>
        <v/>
      </c>
      <c r="P55" s="167"/>
      <c r="Q55" s="168" t="str">
        <f aca="false">IF(B55&gt;0,"ok","ocultar")</f>
        <v>ocultar</v>
      </c>
      <c r="R55" s="647" t="n">
        <f aca="false">'ORÇ.GLOBAL P CAIXA'!B54</f>
        <v>0</v>
      </c>
      <c r="S55" s="170" t="str">
        <f aca="false">IF('ORÇ.GLOBAL P CAIXA'!N54&lt;&gt;0,'ORÇ.GLOBAL P CAIXA'!N54,"")</f>
        <v/>
      </c>
      <c r="T55" s="648" t="n">
        <f aca="false">'ORÇ.GLOBAL P CAIXA'!O54</f>
        <v>0</v>
      </c>
      <c r="U55" s="172" t="n">
        <f aca="false">'ORÇ.GLOBAL P CAIXA'!P54</f>
        <v>0</v>
      </c>
      <c r="V55" s="173" t="n">
        <f aca="false">'ORÇ.GLOBAL P CAIXA'!E54</f>
        <v>0</v>
      </c>
      <c r="W55" s="173" t="n">
        <f aca="false">F55</f>
        <v>0</v>
      </c>
      <c r="X55" s="649"/>
      <c r="Y55" s="649"/>
      <c r="Z55" s="650"/>
      <c r="AB55" s="88"/>
      <c r="AC55" s="157" t="n">
        <f aca="false">IF(B55=0,AC54,IF(ISNONTEXT(B55)=TRUE(),INT(B55),INT(LEFT(B55,FIND(".",B55)-1))))</f>
        <v>3</v>
      </c>
      <c r="AD55" s="157" t="str">
        <f aca="false">IF(AD56=1,1,IF(B55&lt;&gt;0,1,IF(C55&lt;&gt;0,1,IF(D55&lt;&gt;0,1,IF(E55&lt;&gt;0,1,"")))))</f>
        <v/>
      </c>
      <c r="AE55" s="157" t="str">
        <f aca="false">IF(AC55=0," ",IF(AC55&lt;&gt;AC54,AC55," "))</f>
        <v> </v>
      </c>
      <c r="AF55" s="180"/>
      <c r="AG55" s="75" t="e">
        <f aca="false">IF(AC55&lt;&gt;AE55,(IF(N55=0,G55*(INFORMAÇÕES!$Q$69/INFORMAÇÕES!$Q$72),IF(N55="R",G55,0))),0)</f>
        <v>#DIV/0!</v>
      </c>
      <c r="AH55" s="75" t="e">
        <f aca="false">IF(AC55&lt;&gt;AE55,(IF(N55=0,G55*(INFORMAÇÕES!$Q$70/INFORMAÇÕES!$Q$72),IF(N55="C",G55,0))),0)</f>
        <v>#DIV/0!</v>
      </c>
      <c r="AI55" s="75" t="n">
        <f aca="false">IF(AC55&lt;&gt;AE55,(IF(N55=0,G55*INFORMAÇÕES!$U$115,IF(N55="CF",G55,0))),0)</f>
        <v>0</v>
      </c>
      <c r="AJ55" s="75" t="n">
        <f aca="false">IF(AC55&lt;&gt;AE55,(IF(N55=0,G55*INFORMAÇÕES!$U$116,IF(N55="O",G55,0))),0)</f>
        <v>0</v>
      </c>
      <c r="AK55" s="75" t="n">
        <f aca="false">IF(E55&lt;&gt;0,G55,0)</f>
        <v>0</v>
      </c>
      <c r="AL55" s="75" t="n">
        <f aca="false">IF(AC55&lt;&gt;AE55,(IF(N55=0,J55*(INFORMAÇÕES!$Q$89/INFORMAÇÕES!$Q$92),IF(N55="R",J55,0))),0)</f>
        <v>0</v>
      </c>
      <c r="AM55" s="75" t="n">
        <f aca="false">IF(AC55&lt;&gt;AE55,(IF(N55=0,J55*(INFORMAÇÕES!$Q$90/INFORMAÇÕES!$Q$92),IF(N55="C",J55,0))),0)</f>
        <v>0</v>
      </c>
      <c r="AN55" s="75" t="n">
        <f aca="false">IF(AC55&lt;&gt;AE55,(IF(N55="",J55*INFORMAÇÕES!$U$115,IF(N55="CF",J55,0))),0)</f>
        <v>0</v>
      </c>
      <c r="AO55" s="75" t="n">
        <f aca="false">IF(AC55&lt;&gt;AE55,(IF(N55="",J55*INFORMAÇÕES!$U$116,IF(N55="O",J55,0))),0)</f>
        <v>0</v>
      </c>
      <c r="AP55" s="75" t="n">
        <f aca="false">IF(H55&lt;&gt;0,J55,0)</f>
        <v>0</v>
      </c>
      <c r="AQ55" s="75" t="n">
        <f aca="false">IF(K55&lt;&gt;0,L55,0)</f>
        <v>0</v>
      </c>
    </row>
    <row r="56" s="174" customFormat="true" ht="14.25" hidden="false" customHeight="false" outlineLevel="0" collapsed="false">
      <c r="A56" s="159" t="n">
        <v>44</v>
      </c>
      <c r="B56" s="160" t="n">
        <f aca="false">R56</f>
        <v>0</v>
      </c>
      <c r="C56" s="161" t="n">
        <f aca="false">T56</f>
        <v>0</v>
      </c>
      <c r="D56" s="162" t="n">
        <f aca="false">U56</f>
        <v>0</v>
      </c>
      <c r="E56" s="163" t="n">
        <f aca="false">'ORÇ.GLOBAL P CAIXA'!E55</f>
        <v>0</v>
      </c>
      <c r="F56" s="163" t="n">
        <f aca="false">IF('ORÇ.GLOBAL EMPRESA'!G55&gt;0,'ORÇ.GLOBAL EMPRESA'!G55,'ORÇ.GLOBAL P CAIXA'!F55)</f>
        <v>0</v>
      </c>
      <c r="G56" s="163" t="n">
        <f aca="false">IF(E56&lt;&gt;0,ROUND(E56*F56,2),IF(AK56=0,(SUMIF($AC$13:$AC$1012,B56,$AK$13:$AK$1012)),AK56))</f>
        <v>0</v>
      </c>
      <c r="H56" s="163" t="n">
        <f aca="false">V56</f>
        <v>0</v>
      </c>
      <c r="I56" s="163" t="n">
        <f aca="false">W56</f>
        <v>0</v>
      </c>
      <c r="J56" s="163" t="n">
        <f aca="false">IF(H56&lt;&gt;0,ROUND(H56*I56,2),IF(AP56=0,(SUMIF($AC$13:$AC$1012,B56,$AP$13:$AP$1012)),AP56))</f>
        <v>0</v>
      </c>
      <c r="K56" s="163" t="n">
        <f aca="false">H56-E56</f>
        <v>0</v>
      </c>
      <c r="L56" s="163" t="n">
        <f aca="false">J56-G56</f>
        <v>0</v>
      </c>
      <c r="M56" s="645" t="str">
        <f aca="false">IF('ORÇ.GLOBAL P CAIXA'!H55&gt;0,'ORÇ.GLOBAL P CAIXA'!H55,"")</f>
        <v/>
      </c>
      <c r="N56" s="646" t="n">
        <f aca="false">'ORÇ.GLOBAL P CAIXA'!I55</f>
        <v>0</v>
      </c>
      <c r="O56" s="166" t="str">
        <f aca="false">S56</f>
        <v/>
      </c>
      <c r="P56" s="167"/>
      <c r="Q56" s="168" t="str">
        <f aca="false">IF(B56&gt;0,"ok","ocultar")</f>
        <v>ocultar</v>
      </c>
      <c r="R56" s="647" t="n">
        <f aca="false">'ORÇ.GLOBAL P CAIXA'!B55</f>
        <v>0</v>
      </c>
      <c r="S56" s="170" t="str">
        <f aca="false">IF('ORÇ.GLOBAL P CAIXA'!N55&lt;&gt;0,'ORÇ.GLOBAL P CAIXA'!N55,"")</f>
        <v/>
      </c>
      <c r="T56" s="648" t="n">
        <f aca="false">'ORÇ.GLOBAL P CAIXA'!O55</f>
        <v>0</v>
      </c>
      <c r="U56" s="172" t="n">
        <f aca="false">'ORÇ.GLOBAL P CAIXA'!P55</f>
        <v>0</v>
      </c>
      <c r="V56" s="173" t="n">
        <f aca="false">'ORÇ.GLOBAL P CAIXA'!E55</f>
        <v>0</v>
      </c>
      <c r="W56" s="173" t="n">
        <f aca="false">F56</f>
        <v>0</v>
      </c>
      <c r="X56" s="649"/>
      <c r="Y56" s="649"/>
      <c r="Z56" s="650"/>
      <c r="AB56" s="88"/>
      <c r="AC56" s="157" t="n">
        <f aca="false">IF(B56=0,AC55,IF(ISNONTEXT(B56)=TRUE(),INT(B56),INT(LEFT(B56,FIND(".",B56)-1))))</f>
        <v>3</v>
      </c>
      <c r="AD56" s="157" t="str">
        <f aca="false">IF(AD57=1,1,IF(B56&lt;&gt;0,1,IF(C56&lt;&gt;0,1,IF(D56&lt;&gt;0,1,IF(E56&lt;&gt;0,1,"")))))</f>
        <v/>
      </c>
      <c r="AE56" s="157" t="str">
        <f aca="false">IF(AC56=0," ",IF(AC56&lt;&gt;AC55,AC56," "))</f>
        <v> </v>
      </c>
      <c r="AF56" s="180"/>
      <c r="AG56" s="75" t="e">
        <f aca="false">IF(AC56&lt;&gt;AE56,(IF(N56=0,G56*(INFORMAÇÕES!$Q$69/INFORMAÇÕES!$Q$72),IF(N56="R",G56,0))),0)</f>
        <v>#DIV/0!</v>
      </c>
      <c r="AH56" s="75" t="e">
        <f aca="false">IF(AC56&lt;&gt;AE56,(IF(N56=0,G56*(INFORMAÇÕES!$Q$70/INFORMAÇÕES!$Q$72),IF(N56="C",G56,0))),0)</f>
        <v>#DIV/0!</v>
      </c>
      <c r="AI56" s="75" t="n">
        <f aca="false">IF(AC56&lt;&gt;AE56,(IF(N56=0,G56*INFORMAÇÕES!$U$115,IF(N56="CF",G56,0))),0)</f>
        <v>0</v>
      </c>
      <c r="AJ56" s="75" t="n">
        <f aca="false">IF(AC56&lt;&gt;AE56,(IF(N56=0,G56*INFORMAÇÕES!$U$116,IF(N56="O",G56,0))),0)</f>
        <v>0</v>
      </c>
      <c r="AK56" s="75" t="n">
        <f aca="false">IF(E56&lt;&gt;0,G56,0)</f>
        <v>0</v>
      </c>
      <c r="AL56" s="75" t="n">
        <f aca="false">IF(AC56&lt;&gt;AE56,(IF(N56=0,J56*(INFORMAÇÕES!$Q$89/INFORMAÇÕES!$Q$92),IF(N56="R",J56,0))),0)</f>
        <v>0</v>
      </c>
      <c r="AM56" s="75" t="n">
        <f aca="false">IF(AC56&lt;&gt;AE56,(IF(N56=0,J56*(INFORMAÇÕES!$Q$90/INFORMAÇÕES!$Q$92),IF(N56="C",J56,0))),0)</f>
        <v>0</v>
      </c>
      <c r="AN56" s="75" t="n">
        <f aca="false">IF(AC56&lt;&gt;AE56,(IF(N56="",J56*INFORMAÇÕES!$U$115,IF(N56="CF",J56,0))),0)</f>
        <v>0</v>
      </c>
      <c r="AO56" s="75" t="n">
        <f aca="false">IF(AC56&lt;&gt;AE56,(IF(N56="",J56*INFORMAÇÕES!$U$116,IF(N56="O",J56,0))),0)</f>
        <v>0</v>
      </c>
      <c r="AP56" s="75" t="n">
        <f aca="false">IF(H56&lt;&gt;0,J56,0)</f>
        <v>0</v>
      </c>
      <c r="AQ56" s="75" t="n">
        <f aca="false">IF(K56&lt;&gt;0,L56,0)</f>
        <v>0</v>
      </c>
    </row>
    <row r="57" s="174" customFormat="true" ht="14.25" hidden="false" customHeight="false" outlineLevel="0" collapsed="false">
      <c r="A57" s="159" t="n">
        <v>45</v>
      </c>
      <c r="B57" s="160" t="n">
        <f aca="false">R57</f>
        <v>0</v>
      </c>
      <c r="C57" s="161" t="n">
        <f aca="false">T57</f>
        <v>0</v>
      </c>
      <c r="D57" s="162" t="n">
        <f aca="false">U57</f>
        <v>0</v>
      </c>
      <c r="E57" s="163" t="n">
        <f aca="false">'ORÇ.GLOBAL P CAIXA'!E56</f>
        <v>0</v>
      </c>
      <c r="F57" s="163" t="n">
        <f aca="false">IF('ORÇ.GLOBAL EMPRESA'!G56&gt;0,'ORÇ.GLOBAL EMPRESA'!G56,'ORÇ.GLOBAL P CAIXA'!F56)</f>
        <v>0</v>
      </c>
      <c r="G57" s="163" t="n">
        <f aca="false">IF(E57&lt;&gt;0,ROUND(E57*F57,2),IF(AK57=0,(SUMIF($AC$13:$AC$1012,B57,$AK$13:$AK$1012)),AK57))</f>
        <v>0</v>
      </c>
      <c r="H57" s="163" t="n">
        <f aca="false">V57</f>
        <v>0</v>
      </c>
      <c r="I57" s="163" t="n">
        <f aca="false">W57</f>
        <v>0</v>
      </c>
      <c r="J57" s="163" t="n">
        <f aca="false">IF(H57&lt;&gt;0,ROUND(H57*I57,2),IF(AP57=0,(SUMIF($AC$13:$AC$1012,B57,$AP$13:$AP$1012)),AP57))</f>
        <v>0</v>
      </c>
      <c r="K57" s="163" t="n">
        <f aca="false">H57-E57</f>
        <v>0</v>
      </c>
      <c r="L57" s="163" t="n">
        <f aca="false">J57-G57</f>
        <v>0</v>
      </c>
      <c r="M57" s="645" t="str">
        <f aca="false">IF('ORÇ.GLOBAL P CAIXA'!H56&gt;0,'ORÇ.GLOBAL P CAIXA'!H56,"")</f>
        <v/>
      </c>
      <c r="N57" s="646" t="n">
        <f aca="false">'ORÇ.GLOBAL P CAIXA'!I56</f>
        <v>0</v>
      </c>
      <c r="O57" s="166" t="str">
        <f aca="false">S57</f>
        <v/>
      </c>
      <c r="P57" s="167"/>
      <c r="Q57" s="168" t="str">
        <f aca="false">IF(B57&gt;0,"ok","ocultar")</f>
        <v>ocultar</v>
      </c>
      <c r="R57" s="647" t="n">
        <f aca="false">'ORÇ.GLOBAL P CAIXA'!B56</f>
        <v>0</v>
      </c>
      <c r="S57" s="170" t="str">
        <f aca="false">IF('ORÇ.GLOBAL P CAIXA'!N56&lt;&gt;0,'ORÇ.GLOBAL P CAIXA'!N56,"")</f>
        <v/>
      </c>
      <c r="T57" s="648" t="n">
        <f aca="false">'ORÇ.GLOBAL P CAIXA'!O56</f>
        <v>0</v>
      </c>
      <c r="U57" s="172" t="n">
        <f aca="false">'ORÇ.GLOBAL P CAIXA'!P56</f>
        <v>0</v>
      </c>
      <c r="V57" s="173" t="n">
        <f aca="false">'ORÇ.GLOBAL P CAIXA'!E56</f>
        <v>0</v>
      </c>
      <c r="W57" s="173" t="n">
        <f aca="false">F57</f>
        <v>0</v>
      </c>
      <c r="X57" s="649"/>
      <c r="Y57" s="649"/>
      <c r="Z57" s="650"/>
      <c r="AB57" s="88"/>
      <c r="AC57" s="157" t="n">
        <f aca="false">IF(B57=0,AC56,IF(ISNONTEXT(B57)=TRUE(),INT(B57),INT(LEFT(B57,FIND(".",B57)-1))))</f>
        <v>3</v>
      </c>
      <c r="AD57" s="157" t="str">
        <f aca="false">IF(AD58=1,1,IF(B57&lt;&gt;0,1,IF(C57&lt;&gt;0,1,IF(D57&lt;&gt;0,1,IF(E57&lt;&gt;0,1,"")))))</f>
        <v/>
      </c>
      <c r="AE57" s="157" t="str">
        <f aca="false">IF(AC57=0," ",IF(AC57&lt;&gt;AC56,AC57," "))</f>
        <v> </v>
      </c>
      <c r="AF57" s="180"/>
      <c r="AG57" s="75" t="e">
        <f aca="false">IF(AC57&lt;&gt;AE57,(IF(N57=0,G57*(INFORMAÇÕES!$Q$69/INFORMAÇÕES!$Q$72),IF(N57="R",G57,0))),0)</f>
        <v>#DIV/0!</v>
      </c>
      <c r="AH57" s="75" t="e">
        <f aca="false">IF(AC57&lt;&gt;AE57,(IF(N57=0,G57*(INFORMAÇÕES!$Q$70/INFORMAÇÕES!$Q$72),IF(N57="C",G57,0))),0)</f>
        <v>#DIV/0!</v>
      </c>
      <c r="AI57" s="75" t="n">
        <f aca="false">IF(AC57&lt;&gt;AE57,(IF(N57=0,G57*INFORMAÇÕES!$U$115,IF(N57="CF",G57,0))),0)</f>
        <v>0</v>
      </c>
      <c r="AJ57" s="75" t="n">
        <f aca="false">IF(AC57&lt;&gt;AE57,(IF(N57=0,G57*INFORMAÇÕES!$U$116,IF(N57="O",G57,0))),0)</f>
        <v>0</v>
      </c>
      <c r="AK57" s="75" t="n">
        <f aca="false">IF(E57&lt;&gt;0,G57,0)</f>
        <v>0</v>
      </c>
      <c r="AL57" s="75" t="n">
        <f aca="false">IF(AC57&lt;&gt;AE57,(IF(N57=0,J57*(INFORMAÇÕES!$Q$89/INFORMAÇÕES!$Q$92),IF(N57="R",J57,0))),0)</f>
        <v>0</v>
      </c>
      <c r="AM57" s="75" t="n">
        <f aca="false">IF(AC57&lt;&gt;AE57,(IF(N57=0,J57*(INFORMAÇÕES!$Q$90/INFORMAÇÕES!$Q$92),IF(N57="C",J57,0))),0)</f>
        <v>0</v>
      </c>
      <c r="AN57" s="75" t="n">
        <f aca="false">IF(AC57&lt;&gt;AE57,(IF(N57="",J57*INFORMAÇÕES!$U$115,IF(N57="CF",J57,0))),0)</f>
        <v>0</v>
      </c>
      <c r="AO57" s="75" t="n">
        <f aca="false">IF(AC57&lt;&gt;AE57,(IF(N57="",J57*INFORMAÇÕES!$U$116,IF(N57="O",J57,0))),0)</f>
        <v>0</v>
      </c>
      <c r="AP57" s="75" t="n">
        <f aca="false">IF(H57&lt;&gt;0,J57,0)</f>
        <v>0</v>
      </c>
      <c r="AQ57" s="75" t="n">
        <f aca="false">IF(K57&lt;&gt;0,L57,0)</f>
        <v>0</v>
      </c>
    </row>
    <row r="58" s="174" customFormat="true" ht="14.25" hidden="false" customHeight="false" outlineLevel="0" collapsed="false">
      <c r="A58" s="159" t="n">
        <v>46</v>
      </c>
      <c r="B58" s="160" t="n">
        <f aca="false">R58</f>
        <v>0</v>
      </c>
      <c r="C58" s="161" t="n">
        <f aca="false">T58</f>
        <v>0</v>
      </c>
      <c r="D58" s="162" t="n">
        <f aca="false">U58</f>
        <v>0</v>
      </c>
      <c r="E58" s="163" t="n">
        <f aca="false">'ORÇ.GLOBAL P CAIXA'!E57</f>
        <v>0</v>
      </c>
      <c r="F58" s="163" t="n">
        <f aca="false">IF('ORÇ.GLOBAL EMPRESA'!G57&gt;0,'ORÇ.GLOBAL EMPRESA'!G57,'ORÇ.GLOBAL P CAIXA'!F57)</f>
        <v>0</v>
      </c>
      <c r="G58" s="163" t="n">
        <f aca="false">IF(E58&lt;&gt;0,ROUND(E58*F58,2),IF(AK58=0,(SUMIF($AC$13:$AC$1012,B58,$AK$13:$AK$1012)),AK58))</f>
        <v>0</v>
      </c>
      <c r="H58" s="163" t="n">
        <f aca="false">V58</f>
        <v>0</v>
      </c>
      <c r="I58" s="163" t="n">
        <f aca="false">W58</f>
        <v>0</v>
      </c>
      <c r="J58" s="163" t="n">
        <f aca="false">IF(H58&lt;&gt;0,ROUND(H58*I58,2),IF(AP58=0,(SUMIF($AC$13:$AC$1012,B58,$AP$13:$AP$1012)),AP58))</f>
        <v>0</v>
      </c>
      <c r="K58" s="163" t="n">
        <f aca="false">H58-E58</f>
        <v>0</v>
      </c>
      <c r="L58" s="163" t="n">
        <f aca="false">J58-G58</f>
        <v>0</v>
      </c>
      <c r="M58" s="645" t="str">
        <f aca="false">IF('ORÇ.GLOBAL P CAIXA'!H57&gt;0,'ORÇ.GLOBAL P CAIXA'!H57,"")</f>
        <v/>
      </c>
      <c r="N58" s="646" t="n">
        <f aca="false">'ORÇ.GLOBAL P CAIXA'!I57</f>
        <v>0</v>
      </c>
      <c r="O58" s="166" t="str">
        <f aca="false">S58</f>
        <v/>
      </c>
      <c r="P58" s="167"/>
      <c r="Q58" s="168" t="str">
        <f aca="false">IF(B58&gt;0,"ok","ocultar")</f>
        <v>ocultar</v>
      </c>
      <c r="R58" s="647" t="n">
        <f aca="false">'ORÇ.GLOBAL P CAIXA'!B57</f>
        <v>0</v>
      </c>
      <c r="S58" s="170" t="str">
        <f aca="false">IF('ORÇ.GLOBAL P CAIXA'!N57&lt;&gt;0,'ORÇ.GLOBAL P CAIXA'!N57,"")</f>
        <v/>
      </c>
      <c r="T58" s="648" t="n">
        <f aca="false">'ORÇ.GLOBAL P CAIXA'!O57</f>
        <v>0</v>
      </c>
      <c r="U58" s="172" t="n">
        <f aca="false">'ORÇ.GLOBAL P CAIXA'!P57</f>
        <v>0</v>
      </c>
      <c r="V58" s="173" t="n">
        <f aca="false">'ORÇ.GLOBAL P CAIXA'!E57</f>
        <v>0</v>
      </c>
      <c r="W58" s="173" t="n">
        <f aca="false">F58</f>
        <v>0</v>
      </c>
      <c r="X58" s="649"/>
      <c r="Y58" s="649"/>
      <c r="Z58" s="650"/>
      <c r="AB58" s="88"/>
      <c r="AC58" s="157" t="n">
        <f aca="false">IF(B58=0,AC57,IF(ISNONTEXT(B58)=TRUE(),INT(B58),INT(LEFT(B58,FIND(".",B58)-1))))</f>
        <v>3</v>
      </c>
      <c r="AD58" s="157" t="str">
        <f aca="false">IF(AD59=1,1,IF(B58&lt;&gt;0,1,IF(C58&lt;&gt;0,1,IF(D58&lt;&gt;0,1,IF(E58&lt;&gt;0,1,"")))))</f>
        <v/>
      </c>
      <c r="AE58" s="157" t="str">
        <f aca="false">IF(AC58=0," ",IF(AC58&lt;&gt;AC57,AC58," "))</f>
        <v> </v>
      </c>
      <c r="AF58" s="180"/>
      <c r="AG58" s="75" t="e">
        <f aca="false">IF(AC58&lt;&gt;AE58,(IF(N58=0,G58*(INFORMAÇÕES!$Q$69/INFORMAÇÕES!$Q$72),IF(N58="R",G58,0))),0)</f>
        <v>#DIV/0!</v>
      </c>
      <c r="AH58" s="75" t="e">
        <f aca="false">IF(AC58&lt;&gt;AE58,(IF(N58=0,G58*(INFORMAÇÕES!$Q$70/INFORMAÇÕES!$Q$72),IF(N58="C",G58,0))),0)</f>
        <v>#DIV/0!</v>
      </c>
      <c r="AI58" s="75" t="n">
        <f aca="false">IF(AC58&lt;&gt;AE58,(IF(N58=0,G58*INFORMAÇÕES!$U$115,IF(N58="CF",G58,0))),0)</f>
        <v>0</v>
      </c>
      <c r="AJ58" s="75" t="n">
        <f aca="false">IF(AC58&lt;&gt;AE58,(IF(N58=0,G58*INFORMAÇÕES!$U$116,IF(N58="O",G58,0))),0)</f>
        <v>0</v>
      </c>
      <c r="AK58" s="75" t="n">
        <f aca="false">IF(E58&lt;&gt;0,G58,0)</f>
        <v>0</v>
      </c>
      <c r="AL58" s="75" t="n">
        <f aca="false">IF(AC58&lt;&gt;AE58,(IF(N58=0,J58*(INFORMAÇÕES!$Q$89/INFORMAÇÕES!$Q$92),IF(N58="R",J58,0))),0)</f>
        <v>0</v>
      </c>
      <c r="AM58" s="75" t="n">
        <f aca="false">IF(AC58&lt;&gt;AE58,(IF(N58=0,J58*(INFORMAÇÕES!$Q$90/INFORMAÇÕES!$Q$92),IF(N58="C",J58,0))),0)</f>
        <v>0</v>
      </c>
      <c r="AN58" s="75" t="n">
        <f aca="false">IF(AC58&lt;&gt;AE58,(IF(N58="",J58*INFORMAÇÕES!$U$115,IF(N58="CF",J58,0))),0)</f>
        <v>0</v>
      </c>
      <c r="AO58" s="75" t="n">
        <f aca="false">IF(AC58&lt;&gt;AE58,(IF(N58="",J58*INFORMAÇÕES!$U$116,IF(N58="O",J58,0))),0)</f>
        <v>0</v>
      </c>
      <c r="AP58" s="75" t="n">
        <f aca="false">IF(H58&lt;&gt;0,J58,0)</f>
        <v>0</v>
      </c>
      <c r="AQ58" s="75" t="n">
        <f aca="false">IF(K58&lt;&gt;0,L58,0)</f>
        <v>0</v>
      </c>
    </row>
    <row r="59" s="174" customFormat="true" ht="14.25" hidden="false" customHeight="false" outlineLevel="0" collapsed="false">
      <c r="A59" s="159" t="n">
        <v>47</v>
      </c>
      <c r="B59" s="160" t="n">
        <f aca="false">R59</f>
        <v>0</v>
      </c>
      <c r="C59" s="161" t="n">
        <f aca="false">T59</f>
        <v>0</v>
      </c>
      <c r="D59" s="162" t="n">
        <f aca="false">U59</f>
        <v>0</v>
      </c>
      <c r="E59" s="163" t="n">
        <f aca="false">'ORÇ.GLOBAL P CAIXA'!E58</f>
        <v>0</v>
      </c>
      <c r="F59" s="163" t="n">
        <f aca="false">IF('ORÇ.GLOBAL EMPRESA'!G58&gt;0,'ORÇ.GLOBAL EMPRESA'!G58,'ORÇ.GLOBAL P CAIXA'!F58)</f>
        <v>0</v>
      </c>
      <c r="G59" s="163" t="n">
        <f aca="false">IF(E59&lt;&gt;0,ROUND(E59*F59,2),IF(AK59=0,(SUMIF($AC$13:$AC$1012,B59,$AK$13:$AK$1012)),AK59))</f>
        <v>0</v>
      </c>
      <c r="H59" s="163" t="n">
        <f aca="false">V59</f>
        <v>0</v>
      </c>
      <c r="I59" s="163" t="n">
        <f aca="false">W59</f>
        <v>0</v>
      </c>
      <c r="J59" s="163" t="n">
        <f aca="false">IF(H59&lt;&gt;0,ROUND(H59*I59,2),IF(AP59=0,(SUMIF($AC$13:$AC$1012,B59,$AP$13:$AP$1012)),AP59))</f>
        <v>0</v>
      </c>
      <c r="K59" s="163" t="n">
        <f aca="false">H59-E59</f>
        <v>0</v>
      </c>
      <c r="L59" s="163" t="n">
        <f aca="false">J59-G59</f>
        <v>0</v>
      </c>
      <c r="M59" s="645" t="str">
        <f aca="false">IF('ORÇ.GLOBAL P CAIXA'!H58&gt;0,'ORÇ.GLOBAL P CAIXA'!H58,"")</f>
        <v/>
      </c>
      <c r="N59" s="646" t="n">
        <f aca="false">'ORÇ.GLOBAL P CAIXA'!I58</f>
        <v>0</v>
      </c>
      <c r="O59" s="166" t="str">
        <f aca="false">S59</f>
        <v/>
      </c>
      <c r="P59" s="167"/>
      <c r="Q59" s="168" t="str">
        <f aca="false">IF(B59&gt;0,"ok","ocultar")</f>
        <v>ocultar</v>
      </c>
      <c r="R59" s="647" t="n">
        <f aca="false">'ORÇ.GLOBAL P CAIXA'!B58</f>
        <v>0</v>
      </c>
      <c r="S59" s="170" t="str">
        <f aca="false">IF('ORÇ.GLOBAL P CAIXA'!N58&lt;&gt;0,'ORÇ.GLOBAL P CAIXA'!N58,"")</f>
        <v/>
      </c>
      <c r="T59" s="648" t="n">
        <f aca="false">'ORÇ.GLOBAL P CAIXA'!O58</f>
        <v>0</v>
      </c>
      <c r="U59" s="172" t="n">
        <f aca="false">'ORÇ.GLOBAL P CAIXA'!P58</f>
        <v>0</v>
      </c>
      <c r="V59" s="173" t="n">
        <f aca="false">'ORÇ.GLOBAL P CAIXA'!E58</f>
        <v>0</v>
      </c>
      <c r="W59" s="173" t="n">
        <f aca="false">F59</f>
        <v>0</v>
      </c>
      <c r="X59" s="649"/>
      <c r="Y59" s="649"/>
      <c r="Z59" s="650"/>
      <c r="AB59" s="88"/>
      <c r="AC59" s="157" t="n">
        <f aca="false">IF(B59=0,AC58,IF(ISNONTEXT(B59)=TRUE(),INT(B59),INT(LEFT(B59,FIND(".",B59)-1))))</f>
        <v>3</v>
      </c>
      <c r="AD59" s="157" t="str">
        <f aca="false">IF(AD60=1,1,IF(B59&lt;&gt;0,1,IF(C59&lt;&gt;0,1,IF(D59&lt;&gt;0,1,IF(E59&lt;&gt;0,1,"")))))</f>
        <v/>
      </c>
      <c r="AE59" s="157" t="str">
        <f aca="false">IF(AC59=0," ",IF(AC59&lt;&gt;AC58,AC59," "))</f>
        <v> </v>
      </c>
      <c r="AF59" s="180"/>
      <c r="AG59" s="75" t="e">
        <f aca="false">IF(AC59&lt;&gt;AE59,(IF(N59=0,G59*(INFORMAÇÕES!$Q$69/INFORMAÇÕES!$Q$72),IF(N59="R",G59,0))),0)</f>
        <v>#DIV/0!</v>
      </c>
      <c r="AH59" s="75" t="e">
        <f aca="false">IF(AC59&lt;&gt;AE59,(IF(N59=0,G59*(INFORMAÇÕES!$Q$70/INFORMAÇÕES!$Q$72),IF(N59="C",G59,0))),0)</f>
        <v>#DIV/0!</v>
      </c>
      <c r="AI59" s="75" t="n">
        <f aca="false">IF(AC59&lt;&gt;AE59,(IF(N59=0,G59*INFORMAÇÕES!$U$115,IF(N59="CF",G59,0))),0)</f>
        <v>0</v>
      </c>
      <c r="AJ59" s="75" t="n">
        <f aca="false">IF(AC59&lt;&gt;AE59,(IF(N59=0,G59*INFORMAÇÕES!$U$116,IF(N59="O",G59,0))),0)</f>
        <v>0</v>
      </c>
      <c r="AK59" s="75" t="n">
        <f aca="false">IF(E59&lt;&gt;0,G59,0)</f>
        <v>0</v>
      </c>
      <c r="AL59" s="75" t="n">
        <f aca="false">IF(AC59&lt;&gt;AE59,(IF(N59=0,J59*(INFORMAÇÕES!$Q$89/INFORMAÇÕES!$Q$92),IF(N59="R",J59,0))),0)</f>
        <v>0</v>
      </c>
      <c r="AM59" s="75" t="n">
        <f aca="false">IF(AC59&lt;&gt;AE59,(IF(N59=0,J59*(INFORMAÇÕES!$Q$90/INFORMAÇÕES!$Q$92),IF(N59="C",J59,0))),0)</f>
        <v>0</v>
      </c>
      <c r="AN59" s="75" t="n">
        <f aca="false">IF(AC59&lt;&gt;AE59,(IF(N59="",J59*INFORMAÇÕES!$U$115,IF(N59="CF",J59,0))),0)</f>
        <v>0</v>
      </c>
      <c r="AO59" s="75" t="n">
        <f aca="false">IF(AC59&lt;&gt;AE59,(IF(N59="",J59*INFORMAÇÕES!$U$116,IF(N59="O",J59,0))),0)</f>
        <v>0</v>
      </c>
      <c r="AP59" s="75" t="n">
        <f aca="false">IF(H59&lt;&gt;0,J59,0)</f>
        <v>0</v>
      </c>
      <c r="AQ59" s="75" t="n">
        <f aca="false">IF(K59&lt;&gt;0,L59,0)</f>
        <v>0</v>
      </c>
    </row>
    <row r="60" s="174" customFormat="true" ht="14.25" hidden="false" customHeight="false" outlineLevel="0" collapsed="false">
      <c r="A60" s="159" t="n">
        <v>48</v>
      </c>
      <c r="B60" s="160" t="n">
        <f aca="false">R60</f>
        <v>0</v>
      </c>
      <c r="C60" s="161" t="n">
        <f aca="false">T60</f>
        <v>0</v>
      </c>
      <c r="D60" s="162" t="n">
        <f aca="false">U60</f>
        <v>0</v>
      </c>
      <c r="E60" s="163" t="n">
        <f aca="false">'ORÇ.GLOBAL P CAIXA'!E59</f>
        <v>0</v>
      </c>
      <c r="F60" s="163" t="n">
        <f aca="false">IF('ORÇ.GLOBAL EMPRESA'!G59&gt;0,'ORÇ.GLOBAL EMPRESA'!G59,'ORÇ.GLOBAL P CAIXA'!F59)</f>
        <v>0</v>
      </c>
      <c r="G60" s="163" t="n">
        <f aca="false">IF(E60&lt;&gt;0,ROUND(E60*F60,2),IF(AK60=0,(SUMIF($AC$13:$AC$1012,B60,$AK$13:$AK$1012)),AK60))</f>
        <v>0</v>
      </c>
      <c r="H60" s="163" t="n">
        <f aca="false">V60</f>
        <v>0</v>
      </c>
      <c r="I60" s="163" t="n">
        <f aca="false">W60</f>
        <v>0</v>
      </c>
      <c r="J60" s="163" t="n">
        <f aca="false">IF(H60&lt;&gt;0,ROUND(H60*I60,2),IF(AP60=0,(SUMIF($AC$13:$AC$1012,B60,$AP$13:$AP$1012)),AP60))</f>
        <v>0</v>
      </c>
      <c r="K60" s="163" t="n">
        <f aca="false">H60-E60</f>
        <v>0</v>
      </c>
      <c r="L60" s="163" t="n">
        <f aca="false">J60-G60</f>
        <v>0</v>
      </c>
      <c r="M60" s="645" t="str">
        <f aca="false">IF('ORÇ.GLOBAL P CAIXA'!H59&gt;0,'ORÇ.GLOBAL P CAIXA'!H59,"")</f>
        <v/>
      </c>
      <c r="N60" s="646" t="n">
        <f aca="false">'ORÇ.GLOBAL P CAIXA'!I59</f>
        <v>0</v>
      </c>
      <c r="O60" s="166" t="str">
        <f aca="false">S60</f>
        <v/>
      </c>
      <c r="P60" s="167"/>
      <c r="Q60" s="168" t="str">
        <f aca="false">IF(B60&gt;0,"ok","ocultar")</f>
        <v>ocultar</v>
      </c>
      <c r="R60" s="647" t="n">
        <f aca="false">'ORÇ.GLOBAL P CAIXA'!B59</f>
        <v>0</v>
      </c>
      <c r="S60" s="170" t="str">
        <f aca="false">IF('ORÇ.GLOBAL P CAIXA'!N59&lt;&gt;0,'ORÇ.GLOBAL P CAIXA'!N59,"")</f>
        <v/>
      </c>
      <c r="T60" s="648" t="n">
        <f aca="false">'ORÇ.GLOBAL P CAIXA'!O59</f>
        <v>0</v>
      </c>
      <c r="U60" s="172" t="n">
        <f aca="false">'ORÇ.GLOBAL P CAIXA'!P59</f>
        <v>0</v>
      </c>
      <c r="V60" s="173" t="n">
        <f aca="false">'ORÇ.GLOBAL P CAIXA'!E59</f>
        <v>0</v>
      </c>
      <c r="W60" s="173" t="n">
        <f aca="false">F60</f>
        <v>0</v>
      </c>
      <c r="X60" s="649"/>
      <c r="Y60" s="649"/>
      <c r="Z60" s="650"/>
      <c r="AB60" s="88"/>
      <c r="AC60" s="157" t="n">
        <f aca="false">IF(B60=0,AC59,IF(ISNONTEXT(B60)=TRUE(),INT(B60),INT(LEFT(B60,FIND(".",B60)-1))))</f>
        <v>3</v>
      </c>
      <c r="AD60" s="157" t="str">
        <f aca="false">IF(AD61=1,1,IF(B60&lt;&gt;0,1,IF(C60&lt;&gt;0,1,IF(D60&lt;&gt;0,1,IF(E60&lt;&gt;0,1,"")))))</f>
        <v/>
      </c>
      <c r="AE60" s="157" t="str">
        <f aca="false">IF(AC60=0," ",IF(AC60&lt;&gt;AC59,AC60," "))</f>
        <v> </v>
      </c>
      <c r="AF60" s="180"/>
      <c r="AG60" s="75" t="e">
        <f aca="false">IF(AC60&lt;&gt;AE60,(IF(N60=0,G60*(INFORMAÇÕES!$Q$69/INFORMAÇÕES!$Q$72),IF(N60="R",G60,0))),0)</f>
        <v>#DIV/0!</v>
      </c>
      <c r="AH60" s="75" t="e">
        <f aca="false">IF(AC60&lt;&gt;AE60,(IF(N60=0,G60*(INFORMAÇÕES!$Q$70/INFORMAÇÕES!$Q$72),IF(N60="C",G60,0))),0)</f>
        <v>#DIV/0!</v>
      </c>
      <c r="AI60" s="75" t="n">
        <f aca="false">IF(AC60&lt;&gt;AE60,(IF(N60=0,G60*INFORMAÇÕES!$U$115,IF(N60="CF",G60,0))),0)</f>
        <v>0</v>
      </c>
      <c r="AJ60" s="75" t="n">
        <f aca="false">IF(AC60&lt;&gt;AE60,(IF(N60=0,G60*INFORMAÇÕES!$U$116,IF(N60="O",G60,0))),0)</f>
        <v>0</v>
      </c>
      <c r="AK60" s="75" t="n">
        <f aca="false">IF(E60&lt;&gt;0,G60,0)</f>
        <v>0</v>
      </c>
      <c r="AL60" s="75" t="n">
        <f aca="false">IF(AC60&lt;&gt;AE60,(IF(N60=0,J60*(INFORMAÇÕES!$Q$89/INFORMAÇÕES!$Q$92),IF(N60="R",J60,0))),0)</f>
        <v>0</v>
      </c>
      <c r="AM60" s="75" t="n">
        <f aca="false">IF(AC60&lt;&gt;AE60,(IF(N60=0,J60*(INFORMAÇÕES!$Q$90/INFORMAÇÕES!$Q$92),IF(N60="C",J60,0))),0)</f>
        <v>0</v>
      </c>
      <c r="AN60" s="75" t="n">
        <f aca="false">IF(AC60&lt;&gt;AE60,(IF(N60="",J60*INFORMAÇÕES!$U$115,IF(N60="CF",J60,0))),0)</f>
        <v>0</v>
      </c>
      <c r="AO60" s="75" t="n">
        <f aca="false">IF(AC60&lt;&gt;AE60,(IF(N60="",J60*INFORMAÇÕES!$U$116,IF(N60="O",J60,0))),0)</f>
        <v>0</v>
      </c>
      <c r="AP60" s="75" t="n">
        <f aca="false">IF(H60&lt;&gt;0,J60,0)</f>
        <v>0</v>
      </c>
      <c r="AQ60" s="75" t="n">
        <f aca="false">IF(K60&lt;&gt;0,L60,0)</f>
        <v>0</v>
      </c>
    </row>
    <row r="61" s="174" customFormat="true" ht="14.25" hidden="false" customHeight="false" outlineLevel="0" collapsed="false">
      <c r="A61" s="159" t="n">
        <v>49</v>
      </c>
      <c r="B61" s="160" t="n">
        <f aca="false">R61</f>
        <v>0</v>
      </c>
      <c r="C61" s="161" t="n">
        <f aca="false">T61</f>
        <v>0</v>
      </c>
      <c r="D61" s="162" t="n">
        <f aca="false">U61</f>
        <v>0</v>
      </c>
      <c r="E61" s="163" t="n">
        <f aca="false">'ORÇ.GLOBAL P CAIXA'!E60</f>
        <v>0</v>
      </c>
      <c r="F61" s="163" t="n">
        <f aca="false">IF('ORÇ.GLOBAL EMPRESA'!G60&gt;0,'ORÇ.GLOBAL EMPRESA'!G60,'ORÇ.GLOBAL P CAIXA'!F60)</f>
        <v>0</v>
      </c>
      <c r="G61" s="163" t="n">
        <f aca="false">IF(E61&lt;&gt;0,ROUND(E61*F61,2),IF(AK61=0,(SUMIF($AC$13:$AC$1012,B61,$AK$13:$AK$1012)),AK61))</f>
        <v>0</v>
      </c>
      <c r="H61" s="163" t="n">
        <f aca="false">V61</f>
        <v>0</v>
      </c>
      <c r="I61" s="163" t="n">
        <f aca="false">W61</f>
        <v>0</v>
      </c>
      <c r="J61" s="163" t="n">
        <f aca="false">IF(H61&lt;&gt;0,ROUND(H61*I61,2),IF(AP61=0,(SUMIF($AC$13:$AC$1012,B61,$AP$13:$AP$1012)),AP61))</f>
        <v>0</v>
      </c>
      <c r="K61" s="163" t="n">
        <f aca="false">H61-E61</f>
        <v>0</v>
      </c>
      <c r="L61" s="163" t="n">
        <f aca="false">J61-G61</f>
        <v>0</v>
      </c>
      <c r="M61" s="645" t="str">
        <f aca="false">IF('ORÇ.GLOBAL P CAIXA'!H60&gt;0,'ORÇ.GLOBAL P CAIXA'!H60,"")</f>
        <v/>
      </c>
      <c r="N61" s="646" t="n">
        <f aca="false">'ORÇ.GLOBAL P CAIXA'!I60</f>
        <v>0</v>
      </c>
      <c r="O61" s="166" t="str">
        <f aca="false">S61</f>
        <v/>
      </c>
      <c r="P61" s="167"/>
      <c r="Q61" s="168" t="str">
        <f aca="false">IF(B61&gt;0,"ok","ocultar")</f>
        <v>ocultar</v>
      </c>
      <c r="R61" s="647" t="n">
        <f aca="false">'ORÇ.GLOBAL P CAIXA'!B60</f>
        <v>0</v>
      </c>
      <c r="S61" s="170" t="str">
        <f aca="false">IF('ORÇ.GLOBAL P CAIXA'!N60&lt;&gt;0,'ORÇ.GLOBAL P CAIXA'!N60,"")</f>
        <v/>
      </c>
      <c r="T61" s="648" t="n">
        <f aca="false">'ORÇ.GLOBAL P CAIXA'!O60</f>
        <v>0</v>
      </c>
      <c r="U61" s="172" t="n">
        <f aca="false">'ORÇ.GLOBAL P CAIXA'!P60</f>
        <v>0</v>
      </c>
      <c r="V61" s="173" t="n">
        <f aca="false">'ORÇ.GLOBAL P CAIXA'!E60</f>
        <v>0</v>
      </c>
      <c r="W61" s="173" t="n">
        <f aca="false">F61</f>
        <v>0</v>
      </c>
      <c r="X61" s="649"/>
      <c r="Y61" s="649"/>
      <c r="Z61" s="650"/>
      <c r="AB61" s="88"/>
      <c r="AC61" s="157" t="n">
        <f aca="false">IF(B61=0,AC60,IF(ISNONTEXT(B61)=TRUE(),INT(B61),INT(LEFT(B61,FIND(".",B61)-1))))</f>
        <v>3</v>
      </c>
      <c r="AD61" s="157" t="str">
        <f aca="false">IF(AD62=1,1,IF(B61&lt;&gt;0,1,IF(C61&lt;&gt;0,1,IF(D61&lt;&gt;0,1,IF(E61&lt;&gt;0,1,"")))))</f>
        <v/>
      </c>
      <c r="AE61" s="157" t="str">
        <f aca="false">IF(AC61=0," ",IF(AC61&lt;&gt;AC60,AC61," "))</f>
        <v> </v>
      </c>
      <c r="AF61" s="180"/>
      <c r="AG61" s="75" t="e">
        <f aca="false">IF(AC61&lt;&gt;AE61,(IF(N61=0,G61*(INFORMAÇÕES!$Q$69/INFORMAÇÕES!$Q$72),IF(N61="R",G61,0))),0)</f>
        <v>#DIV/0!</v>
      </c>
      <c r="AH61" s="75" t="e">
        <f aca="false">IF(AC61&lt;&gt;AE61,(IF(N61=0,G61*(INFORMAÇÕES!$Q$70/INFORMAÇÕES!$Q$72),IF(N61="C",G61,0))),0)</f>
        <v>#DIV/0!</v>
      </c>
      <c r="AI61" s="75" t="n">
        <f aca="false">IF(AC61&lt;&gt;AE61,(IF(N61=0,G61*INFORMAÇÕES!$U$115,IF(N61="CF",G61,0))),0)</f>
        <v>0</v>
      </c>
      <c r="AJ61" s="75" t="n">
        <f aca="false">IF(AC61&lt;&gt;AE61,(IF(N61=0,G61*INFORMAÇÕES!$U$116,IF(N61="O",G61,0))),0)</f>
        <v>0</v>
      </c>
      <c r="AK61" s="75" t="n">
        <f aca="false">IF(E61&lt;&gt;0,G61,0)</f>
        <v>0</v>
      </c>
      <c r="AL61" s="75" t="n">
        <f aca="false">IF(AC61&lt;&gt;AE61,(IF(N61=0,J61*(INFORMAÇÕES!$Q$89/INFORMAÇÕES!$Q$92),IF(N61="R",J61,0))),0)</f>
        <v>0</v>
      </c>
      <c r="AM61" s="75" t="n">
        <f aca="false">IF(AC61&lt;&gt;AE61,(IF(N61=0,J61*(INFORMAÇÕES!$Q$90/INFORMAÇÕES!$Q$92),IF(N61="C",J61,0))),0)</f>
        <v>0</v>
      </c>
      <c r="AN61" s="75" t="n">
        <f aca="false">IF(AC61&lt;&gt;AE61,(IF(N61="",J61*INFORMAÇÕES!$U$115,IF(N61="CF",J61,0))),0)</f>
        <v>0</v>
      </c>
      <c r="AO61" s="75" t="n">
        <f aca="false">IF(AC61&lt;&gt;AE61,(IF(N61="",J61*INFORMAÇÕES!$U$116,IF(N61="O",J61,0))),0)</f>
        <v>0</v>
      </c>
      <c r="AP61" s="75" t="n">
        <f aca="false">IF(H61&lt;&gt;0,J61,0)</f>
        <v>0</v>
      </c>
      <c r="AQ61" s="75" t="n">
        <f aca="false">IF(K61&lt;&gt;0,L61,0)</f>
        <v>0</v>
      </c>
    </row>
    <row r="62" s="174" customFormat="true" ht="14.25" hidden="false" customHeight="false" outlineLevel="0" collapsed="false">
      <c r="A62" s="159" t="n">
        <v>50</v>
      </c>
      <c r="B62" s="160" t="n">
        <f aca="false">R62</f>
        <v>0</v>
      </c>
      <c r="C62" s="161" t="n">
        <f aca="false">T62</f>
        <v>0</v>
      </c>
      <c r="D62" s="162" t="n">
        <f aca="false">U62</f>
        <v>0</v>
      </c>
      <c r="E62" s="163" t="n">
        <f aca="false">'ORÇ.GLOBAL P CAIXA'!E61</f>
        <v>0</v>
      </c>
      <c r="F62" s="163" t="n">
        <f aca="false">IF('ORÇ.GLOBAL EMPRESA'!G61&gt;0,'ORÇ.GLOBAL EMPRESA'!G61,'ORÇ.GLOBAL P CAIXA'!F61)</f>
        <v>0</v>
      </c>
      <c r="G62" s="163" t="n">
        <f aca="false">IF(E62&lt;&gt;0,ROUND(E62*F62,2),IF(AK62=0,(SUMIF($AC$13:$AC$1012,B62,$AK$13:$AK$1012)),AK62))</f>
        <v>0</v>
      </c>
      <c r="H62" s="163" t="n">
        <f aca="false">V62</f>
        <v>0</v>
      </c>
      <c r="I62" s="163" t="n">
        <f aca="false">W62</f>
        <v>0</v>
      </c>
      <c r="J62" s="163" t="n">
        <f aca="false">IF(H62&lt;&gt;0,ROUND(H62*I62,2),IF(AP62=0,(SUMIF($AC$13:$AC$1012,B62,$AP$13:$AP$1012)),AP62))</f>
        <v>0</v>
      </c>
      <c r="K62" s="163" t="n">
        <f aca="false">H62-E62</f>
        <v>0</v>
      </c>
      <c r="L62" s="163" t="n">
        <f aca="false">J62-G62</f>
        <v>0</v>
      </c>
      <c r="M62" s="645" t="str">
        <f aca="false">IF('ORÇ.GLOBAL P CAIXA'!H61&gt;0,'ORÇ.GLOBAL P CAIXA'!H61,"")</f>
        <v/>
      </c>
      <c r="N62" s="646" t="n">
        <f aca="false">'ORÇ.GLOBAL P CAIXA'!I61</f>
        <v>0</v>
      </c>
      <c r="O62" s="166" t="str">
        <f aca="false">S62</f>
        <v/>
      </c>
      <c r="P62" s="167"/>
      <c r="Q62" s="168" t="str">
        <f aca="false">IF(B62&gt;0,"ok","ocultar")</f>
        <v>ocultar</v>
      </c>
      <c r="R62" s="647" t="n">
        <f aca="false">'ORÇ.GLOBAL P CAIXA'!B61</f>
        <v>0</v>
      </c>
      <c r="S62" s="170" t="str">
        <f aca="false">IF('ORÇ.GLOBAL P CAIXA'!N61&lt;&gt;0,'ORÇ.GLOBAL P CAIXA'!N61,"")</f>
        <v/>
      </c>
      <c r="T62" s="648" t="n">
        <f aca="false">'ORÇ.GLOBAL P CAIXA'!O61</f>
        <v>0</v>
      </c>
      <c r="U62" s="172" t="n">
        <f aca="false">'ORÇ.GLOBAL P CAIXA'!P61</f>
        <v>0</v>
      </c>
      <c r="V62" s="173" t="n">
        <f aca="false">'ORÇ.GLOBAL P CAIXA'!E61</f>
        <v>0</v>
      </c>
      <c r="W62" s="173" t="n">
        <f aca="false">F62</f>
        <v>0</v>
      </c>
      <c r="X62" s="649"/>
      <c r="Y62" s="649"/>
      <c r="Z62" s="650"/>
      <c r="AB62" s="88"/>
      <c r="AC62" s="157" t="n">
        <f aca="false">IF(B62=0,AC61,IF(ISNONTEXT(B62)=TRUE(),INT(B62),INT(LEFT(B62,FIND(".",B62)-1))))</f>
        <v>3</v>
      </c>
      <c r="AD62" s="157" t="str">
        <f aca="false">IF(AD63=1,1,IF(B62&lt;&gt;0,1,IF(C62&lt;&gt;0,1,IF(D62&lt;&gt;0,1,IF(E62&lt;&gt;0,1,"")))))</f>
        <v/>
      </c>
      <c r="AE62" s="157" t="str">
        <f aca="false">IF(AC62=0," ",IF(AC62&lt;&gt;AC61,AC62," "))</f>
        <v> </v>
      </c>
      <c r="AF62" s="180"/>
      <c r="AG62" s="75" t="e">
        <f aca="false">IF(AC62&lt;&gt;AE62,(IF(N62=0,G62*(INFORMAÇÕES!$Q$69/INFORMAÇÕES!$Q$72),IF(N62="R",G62,0))),0)</f>
        <v>#DIV/0!</v>
      </c>
      <c r="AH62" s="75" t="e">
        <f aca="false">IF(AC62&lt;&gt;AE62,(IF(N62=0,G62*(INFORMAÇÕES!$Q$70/INFORMAÇÕES!$Q$72),IF(N62="C",G62,0))),0)</f>
        <v>#DIV/0!</v>
      </c>
      <c r="AI62" s="75" t="n">
        <f aca="false">IF(AC62&lt;&gt;AE62,(IF(N62=0,G62*INFORMAÇÕES!$U$115,IF(N62="CF",G62,0))),0)</f>
        <v>0</v>
      </c>
      <c r="AJ62" s="75" t="n">
        <f aca="false">IF(AC62&lt;&gt;AE62,(IF(N62=0,G62*INFORMAÇÕES!$U$116,IF(N62="O",G62,0))),0)</f>
        <v>0</v>
      </c>
      <c r="AK62" s="75" t="n">
        <f aca="false">IF(E62&lt;&gt;0,G62,0)</f>
        <v>0</v>
      </c>
      <c r="AL62" s="75" t="n">
        <f aca="false">IF(AC62&lt;&gt;AE62,(IF(N62=0,J62*(INFORMAÇÕES!$Q$89/INFORMAÇÕES!$Q$92),IF(N62="R",J62,0))),0)</f>
        <v>0</v>
      </c>
      <c r="AM62" s="75" t="n">
        <f aca="false">IF(AC62&lt;&gt;AE62,(IF(N62=0,J62*(INFORMAÇÕES!$Q$90/INFORMAÇÕES!$Q$92),IF(N62="C",J62,0))),0)</f>
        <v>0</v>
      </c>
      <c r="AN62" s="75" t="n">
        <f aca="false">IF(AC62&lt;&gt;AE62,(IF(N62="",J62*INFORMAÇÕES!$U$115,IF(N62="CF",J62,0))),0)</f>
        <v>0</v>
      </c>
      <c r="AO62" s="75" t="n">
        <f aca="false">IF(AC62&lt;&gt;AE62,(IF(N62="",J62*INFORMAÇÕES!$U$116,IF(N62="O",J62,0))),0)</f>
        <v>0</v>
      </c>
      <c r="AP62" s="75" t="n">
        <f aca="false">IF(H62&lt;&gt;0,J62,0)</f>
        <v>0</v>
      </c>
      <c r="AQ62" s="75" t="n">
        <f aca="false">IF(K62&lt;&gt;0,L62,0)</f>
        <v>0</v>
      </c>
    </row>
    <row r="63" s="174" customFormat="true" ht="14.25" hidden="false" customHeight="false" outlineLevel="0" collapsed="false">
      <c r="A63" s="159" t="n">
        <v>51</v>
      </c>
      <c r="B63" s="160" t="n">
        <f aca="false">R63</f>
        <v>0</v>
      </c>
      <c r="C63" s="161" t="n">
        <f aca="false">T63</f>
        <v>0</v>
      </c>
      <c r="D63" s="162" t="n">
        <f aca="false">U63</f>
        <v>0</v>
      </c>
      <c r="E63" s="163" t="n">
        <f aca="false">'ORÇ.GLOBAL P CAIXA'!E62</f>
        <v>0</v>
      </c>
      <c r="F63" s="163" t="n">
        <f aca="false">IF('ORÇ.GLOBAL EMPRESA'!G62&gt;0,'ORÇ.GLOBAL EMPRESA'!G62,'ORÇ.GLOBAL P CAIXA'!F62)</f>
        <v>0</v>
      </c>
      <c r="G63" s="163" t="n">
        <f aca="false">IF(E63&lt;&gt;0,ROUND(E63*F63,2),IF(AK63=0,(SUMIF($AC$13:$AC$1012,B63,$AK$13:$AK$1012)),AK63))</f>
        <v>0</v>
      </c>
      <c r="H63" s="163" t="n">
        <f aca="false">V63</f>
        <v>0</v>
      </c>
      <c r="I63" s="163" t="n">
        <f aca="false">W63</f>
        <v>0</v>
      </c>
      <c r="J63" s="163" t="n">
        <f aca="false">IF(H63&lt;&gt;0,ROUND(H63*I63,2),IF(AP63=0,(SUMIF($AC$13:$AC$1012,B63,$AP$13:$AP$1012)),AP63))</f>
        <v>0</v>
      </c>
      <c r="K63" s="163" t="n">
        <f aca="false">H63-E63</f>
        <v>0</v>
      </c>
      <c r="L63" s="163" t="n">
        <f aca="false">J63-G63</f>
        <v>0</v>
      </c>
      <c r="M63" s="645" t="str">
        <f aca="false">IF('ORÇ.GLOBAL P CAIXA'!H62&gt;0,'ORÇ.GLOBAL P CAIXA'!H62,"")</f>
        <v/>
      </c>
      <c r="N63" s="646" t="n">
        <f aca="false">'ORÇ.GLOBAL P CAIXA'!I62</f>
        <v>0</v>
      </c>
      <c r="O63" s="166" t="str">
        <f aca="false">S63</f>
        <v/>
      </c>
      <c r="P63" s="167"/>
      <c r="Q63" s="168" t="str">
        <f aca="false">IF(B63&gt;0,"ok","ocultar")</f>
        <v>ocultar</v>
      </c>
      <c r="R63" s="647" t="n">
        <f aca="false">'ORÇ.GLOBAL P CAIXA'!B62</f>
        <v>0</v>
      </c>
      <c r="S63" s="170" t="str">
        <f aca="false">IF('ORÇ.GLOBAL P CAIXA'!N62&lt;&gt;0,'ORÇ.GLOBAL P CAIXA'!N62,"")</f>
        <v/>
      </c>
      <c r="T63" s="648" t="n">
        <f aca="false">'ORÇ.GLOBAL P CAIXA'!O62</f>
        <v>0</v>
      </c>
      <c r="U63" s="172" t="n">
        <f aca="false">'ORÇ.GLOBAL P CAIXA'!P62</f>
        <v>0</v>
      </c>
      <c r="V63" s="173" t="n">
        <f aca="false">'ORÇ.GLOBAL P CAIXA'!E62</f>
        <v>0</v>
      </c>
      <c r="W63" s="173" t="n">
        <f aca="false">F63</f>
        <v>0</v>
      </c>
      <c r="X63" s="649"/>
      <c r="Y63" s="649"/>
      <c r="Z63" s="650"/>
      <c r="AB63" s="88"/>
      <c r="AC63" s="157" t="n">
        <f aca="false">IF(B63=0,AC62,IF(ISNONTEXT(B63)=TRUE(),INT(B63),INT(LEFT(B63,FIND(".",B63)-1))))</f>
        <v>3</v>
      </c>
      <c r="AD63" s="157" t="str">
        <f aca="false">IF(AD64=1,1,IF(B63&lt;&gt;0,1,IF(C63&lt;&gt;0,1,IF(D63&lt;&gt;0,1,IF(E63&lt;&gt;0,1,"")))))</f>
        <v/>
      </c>
      <c r="AE63" s="157" t="str">
        <f aca="false">IF(AC63=0," ",IF(AC63&lt;&gt;AC62,AC63," "))</f>
        <v> </v>
      </c>
      <c r="AF63" s="180"/>
      <c r="AG63" s="75" t="e">
        <f aca="false">IF(AC63&lt;&gt;AE63,(IF(N63=0,G63*(INFORMAÇÕES!$Q$69/INFORMAÇÕES!$Q$72),IF(N63="R",G63,0))),0)</f>
        <v>#DIV/0!</v>
      </c>
      <c r="AH63" s="75" t="e">
        <f aca="false">IF(AC63&lt;&gt;AE63,(IF(N63=0,G63*(INFORMAÇÕES!$Q$70/INFORMAÇÕES!$Q$72),IF(N63="C",G63,0))),0)</f>
        <v>#DIV/0!</v>
      </c>
      <c r="AI63" s="75" t="n">
        <f aca="false">IF(AC63&lt;&gt;AE63,(IF(N63=0,G63*INFORMAÇÕES!$U$115,IF(N63="CF",G63,0))),0)</f>
        <v>0</v>
      </c>
      <c r="AJ63" s="75" t="n">
        <f aca="false">IF(AC63&lt;&gt;AE63,(IF(N63=0,G63*INFORMAÇÕES!$U$116,IF(N63="O",G63,0))),0)</f>
        <v>0</v>
      </c>
      <c r="AK63" s="75" t="n">
        <f aca="false">IF(E63&lt;&gt;0,G63,0)</f>
        <v>0</v>
      </c>
      <c r="AL63" s="75" t="n">
        <f aca="false">IF(AC63&lt;&gt;AE63,(IF(N63=0,J63*(INFORMAÇÕES!$Q$89/INFORMAÇÕES!$Q$92),IF(N63="R",J63,0))),0)</f>
        <v>0</v>
      </c>
      <c r="AM63" s="75" t="n">
        <f aca="false">IF(AC63&lt;&gt;AE63,(IF(N63=0,J63*(INFORMAÇÕES!$Q$90/INFORMAÇÕES!$Q$92),IF(N63="C",J63,0))),0)</f>
        <v>0</v>
      </c>
      <c r="AN63" s="75" t="n">
        <f aca="false">IF(AC63&lt;&gt;AE63,(IF(N63="",J63*INFORMAÇÕES!$U$115,IF(N63="CF",J63,0))),0)</f>
        <v>0</v>
      </c>
      <c r="AO63" s="75" t="n">
        <f aca="false">IF(AC63&lt;&gt;AE63,(IF(N63="",J63*INFORMAÇÕES!$U$116,IF(N63="O",J63,0))),0)</f>
        <v>0</v>
      </c>
      <c r="AP63" s="75" t="n">
        <f aca="false">IF(H63&lt;&gt;0,J63,0)</f>
        <v>0</v>
      </c>
      <c r="AQ63" s="75" t="n">
        <f aca="false">IF(K63&lt;&gt;0,L63,0)</f>
        <v>0</v>
      </c>
    </row>
    <row r="64" s="174" customFormat="true" ht="14.25" hidden="false" customHeight="false" outlineLevel="0" collapsed="false">
      <c r="A64" s="159" t="n">
        <v>52</v>
      </c>
      <c r="B64" s="160" t="n">
        <f aca="false">R64</f>
        <v>0</v>
      </c>
      <c r="C64" s="161" t="n">
        <f aca="false">T64</f>
        <v>0</v>
      </c>
      <c r="D64" s="162" t="n">
        <f aca="false">U64</f>
        <v>0</v>
      </c>
      <c r="E64" s="163" t="n">
        <f aca="false">'ORÇ.GLOBAL P CAIXA'!E63</f>
        <v>0</v>
      </c>
      <c r="F64" s="163" t="n">
        <f aca="false">IF('ORÇ.GLOBAL EMPRESA'!G63&gt;0,'ORÇ.GLOBAL EMPRESA'!G63,'ORÇ.GLOBAL P CAIXA'!F63)</f>
        <v>0</v>
      </c>
      <c r="G64" s="163" t="n">
        <f aca="false">IF(E64&lt;&gt;0,ROUND(E64*F64,2),IF(AK64=0,(SUMIF($AC$13:$AC$1012,B64,$AK$13:$AK$1012)),AK64))</f>
        <v>0</v>
      </c>
      <c r="H64" s="163" t="n">
        <f aca="false">V64</f>
        <v>0</v>
      </c>
      <c r="I64" s="163" t="n">
        <f aca="false">W64</f>
        <v>0</v>
      </c>
      <c r="J64" s="163" t="n">
        <f aca="false">IF(H64&lt;&gt;0,ROUND(H64*I64,2),IF(AP64=0,(SUMIF($AC$13:$AC$1012,B64,$AP$13:$AP$1012)),AP64))</f>
        <v>0</v>
      </c>
      <c r="K64" s="163" t="n">
        <f aca="false">H64-E64</f>
        <v>0</v>
      </c>
      <c r="L64" s="163" t="n">
        <f aca="false">J64-G64</f>
        <v>0</v>
      </c>
      <c r="M64" s="645" t="str">
        <f aca="false">IF('ORÇ.GLOBAL P CAIXA'!H63&gt;0,'ORÇ.GLOBAL P CAIXA'!H63,"")</f>
        <v/>
      </c>
      <c r="N64" s="646" t="n">
        <f aca="false">'ORÇ.GLOBAL P CAIXA'!I63</f>
        <v>0</v>
      </c>
      <c r="O64" s="166" t="str">
        <f aca="false">S64</f>
        <v/>
      </c>
      <c r="P64" s="167"/>
      <c r="Q64" s="168" t="str">
        <f aca="false">IF(B64&gt;0,"ok","ocultar")</f>
        <v>ocultar</v>
      </c>
      <c r="R64" s="647" t="n">
        <f aca="false">'ORÇ.GLOBAL P CAIXA'!B63</f>
        <v>0</v>
      </c>
      <c r="S64" s="170" t="str">
        <f aca="false">IF('ORÇ.GLOBAL P CAIXA'!N63&lt;&gt;0,'ORÇ.GLOBAL P CAIXA'!N63,"")</f>
        <v/>
      </c>
      <c r="T64" s="648" t="n">
        <f aca="false">'ORÇ.GLOBAL P CAIXA'!O63</f>
        <v>0</v>
      </c>
      <c r="U64" s="172" t="n">
        <f aca="false">'ORÇ.GLOBAL P CAIXA'!P63</f>
        <v>0</v>
      </c>
      <c r="V64" s="173" t="n">
        <f aca="false">'ORÇ.GLOBAL P CAIXA'!E63</f>
        <v>0</v>
      </c>
      <c r="W64" s="173" t="n">
        <f aca="false">F64</f>
        <v>0</v>
      </c>
      <c r="X64" s="649"/>
      <c r="Y64" s="649"/>
      <c r="Z64" s="650"/>
      <c r="AB64" s="88"/>
      <c r="AC64" s="157" t="n">
        <f aca="false">IF(B64=0,AC63,IF(ISNONTEXT(B64)=TRUE(),INT(B64),INT(LEFT(B64,FIND(".",B64)-1))))</f>
        <v>3</v>
      </c>
      <c r="AD64" s="157" t="str">
        <f aca="false">IF(AD65=1,1,IF(B64&lt;&gt;0,1,IF(C64&lt;&gt;0,1,IF(D64&lt;&gt;0,1,IF(E64&lt;&gt;0,1,"")))))</f>
        <v/>
      </c>
      <c r="AE64" s="157" t="str">
        <f aca="false">IF(AC64=0," ",IF(AC64&lt;&gt;AC63,AC64," "))</f>
        <v> </v>
      </c>
      <c r="AF64" s="180"/>
      <c r="AG64" s="75" t="e">
        <f aca="false">IF(AC64&lt;&gt;AE64,(IF(N64=0,G64*(INFORMAÇÕES!$Q$69/INFORMAÇÕES!$Q$72),IF(N64="R",G64,0))),0)</f>
        <v>#DIV/0!</v>
      </c>
      <c r="AH64" s="75" t="e">
        <f aca="false">IF(AC64&lt;&gt;AE64,(IF(N64=0,G64*(INFORMAÇÕES!$Q$70/INFORMAÇÕES!$Q$72),IF(N64="C",G64,0))),0)</f>
        <v>#DIV/0!</v>
      </c>
      <c r="AI64" s="75" t="n">
        <f aca="false">IF(AC64&lt;&gt;AE64,(IF(N64=0,G64*INFORMAÇÕES!$U$115,IF(N64="CF",G64,0))),0)</f>
        <v>0</v>
      </c>
      <c r="AJ64" s="75" t="n">
        <f aca="false">IF(AC64&lt;&gt;AE64,(IF(N64=0,G64*INFORMAÇÕES!$U$116,IF(N64="O",G64,0))),0)</f>
        <v>0</v>
      </c>
      <c r="AK64" s="75" t="n">
        <f aca="false">IF(E64&lt;&gt;0,G64,0)</f>
        <v>0</v>
      </c>
      <c r="AL64" s="75" t="n">
        <f aca="false">IF(AC64&lt;&gt;AE64,(IF(N64=0,J64*(INFORMAÇÕES!$Q$89/INFORMAÇÕES!$Q$92),IF(N64="R",J64,0))),0)</f>
        <v>0</v>
      </c>
      <c r="AM64" s="75" t="n">
        <f aca="false">IF(AC64&lt;&gt;AE64,(IF(N64=0,J64*(INFORMAÇÕES!$Q$90/INFORMAÇÕES!$Q$92),IF(N64="C",J64,0))),0)</f>
        <v>0</v>
      </c>
      <c r="AN64" s="75" t="n">
        <f aca="false">IF(AC64&lt;&gt;AE64,(IF(N64="",J64*INFORMAÇÕES!$U$115,IF(N64="CF",J64,0))),0)</f>
        <v>0</v>
      </c>
      <c r="AO64" s="75" t="n">
        <f aca="false">IF(AC64&lt;&gt;AE64,(IF(N64="",J64*INFORMAÇÕES!$U$116,IF(N64="O",J64,0))),0)</f>
        <v>0</v>
      </c>
      <c r="AP64" s="75" t="n">
        <f aca="false">IF(H64&lt;&gt;0,J64,0)</f>
        <v>0</v>
      </c>
      <c r="AQ64" s="75" t="n">
        <f aca="false">IF(K64&lt;&gt;0,L64,0)</f>
        <v>0</v>
      </c>
    </row>
    <row r="65" s="174" customFormat="true" ht="14.25" hidden="false" customHeight="false" outlineLevel="0" collapsed="false">
      <c r="A65" s="159" t="n">
        <v>53</v>
      </c>
      <c r="B65" s="160" t="n">
        <f aca="false">R65</f>
        <v>0</v>
      </c>
      <c r="C65" s="161" t="n">
        <f aca="false">T65</f>
        <v>0</v>
      </c>
      <c r="D65" s="162" t="n">
        <f aca="false">U65</f>
        <v>0</v>
      </c>
      <c r="E65" s="163" t="n">
        <f aca="false">'ORÇ.GLOBAL P CAIXA'!E64</f>
        <v>0</v>
      </c>
      <c r="F65" s="163" t="n">
        <f aca="false">IF('ORÇ.GLOBAL EMPRESA'!G64&gt;0,'ORÇ.GLOBAL EMPRESA'!G64,'ORÇ.GLOBAL P CAIXA'!F64)</f>
        <v>0</v>
      </c>
      <c r="G65" s="163" t="n">
        <f aca="false">IF(E65&lt;&gt;0,ROUND(E65*F65,2),IF(AK65=0,(SUMIF($AC$13:$AC$1012,B65,$AK$13:$AK$1012)),AK65))</f>
        <v>0</v>
      </c>
      <c r="H65" s="163" t="n">
        <f aca="false">V65</f>
        <v>0</v>
      </c>
      <c r="I65" s="163" t="n">
        <f aca="false">W65</f>
        <v>0</v>
      </c>
      <c r="J65" s="163" t="n">
        <f aca="false">IF(H65&lt;&gt;0,ROUND(H65*I65,2),IF(AP65=0,(SUMIF($AC$13:$AC$1012,B65,$AP$13:$AP$1012)),AP65))</f>
        <v>0</v>
      </c>
      <c r="K65" s="163" t="n">
        <f aca="false">H65-E65</f>
        <v>0</v>
      </c>
      <c r="L65" s="163" t="n">
        <f aca="false">J65-G65</f>
        <v>0</v>
      </c>
      <c r="M65" s="645" t="str">
        <f aca="false">IF('ORÇ.GLOBAL P CAIXA'!H64&gt;0,'ORÇ.GLOBAL P CAIXA'!H64,"")</f>
        <v/>
      </c>
      <c r="N65" s="646" t="n">
        <f aca="false">'ORÇ.GLOBAL P CAIXA'!I64</f>
        <v>0</v>
      </c>
      <c r="O65" s="166" t="str">
        <f aca="false">S65</f>
        <v/>
      </c>
      <c r="P65" s="167"/>
      <c r="Q65" s="168" t="str">
        <f aca="false">IF(B65&gt;0,"ok","ocultar")</f>
        <v>ocultar</v>
      </c>
      <c r="R65" s="647" t="n">
        <f aca="false">'ORÇ.GLOBAL P CAIXA'!B64</f>
        <v>0</v>
      </c>
      <c r="S65" s="170" t="str">
        <f aca="false">IF('ORÇ.GLOBAL P CAIXA'!N64&lt;&gt;0,'ORÇ.GLOBAL P CAIXA'!N64,"")</f>
        <v/>
      </c>
      <c r="T65" s="648" t="n">
        <f aca="false">'ORÇ.GLOBAL P CAIXA'!O64</f>
        <v>0</v>
      </c>
      <c r="U65" s="172" t="n">
        <f aca="false">'ORÇ.GLOBAL P CAIXA'!P64</f>
        <v>0</v>
      </c>
      <c r="V65" s="173" t="n">
        <f aca="false">'ORÇ.GLOBAL P CAIXA'!E64</f>
        <v>0</v>
      </c>
      <c r="W65" s="173" t="n">
        <f aca="false">F65</f>
        <v>0</v>
      </c>
      <c r="X65" s="649"/>
      <c r="Y65" s="649"/>
      <c r="Z65" s="650"/>
      <c r="AB65" s="88"/>
      <c r="AC65" s="157" t="n">
        <f aca="false">IF(B65=0,AC64,IF(ISNONTEXT(B65)=TRUE(),INT(B65),INT(LEFT(B65,FIND(".",B65)-1))))</f>
        <v>3</v>
      </c>
      <c r="AD65" s="157" t="str">
        <f aca="false">IF(AD66=1,1,IF(B65&lt;&gt;0,1,IF(C65&lt;&gt;0,1,IF(D65&lt;&gt;0,1,IF(E65&lt;&gt;0,1,"")))))</f>
        <v/>
      </c>
      <c r="AE65" s="157" t="str">
        <f aca="false">IF(AC65=0," ",IF(AC65&lt;&gt;AC64,AC65," "))</f>
        <v> </v>
      </c>
      <c r="AF65" s="180"/>
      <c r="AG65" s="75" t="e">
        <f aca="false">IF(AC65&lt;&gt;AE65,(IF(N65=0,G65*(INFORMAÇÕES!$Q$69/INFORMAÇÕES!$Q$72),IF(N65="R",G65,0))),0)</f>
        <v>#DIV/0!</v>
      </c>
      <c r="AH65" s="75" t="e">
        <f aca="false">IF(AC65&lt;&gt;AE65,(IF(N65=0,G65*(INFORMAÇÕES!$Q$70/INFORMAÇÕES!$Q$72),IF(N65="C",G65,0))),0)</f>
        <v>#DIV/0!</v>
      </c>
      <c r="AI65" s="75" t="n">
        <f aca="false">IF(AC65&lt;&gt;AE65,(IF(N65=0,G65*INFORMAÇÕES!$U$115,IF(N65="CF",G65,0))),0)</f>
        <v>0</v>
      </c>
      <c r="AJ65" s="75" t="n">
        <f aca="false">IF(AC65&lt;&gt;AE65,(IF(N65=0,G65*INFORMAÇÕES!$U$116,IF(N65="O",G65,0))),0)</f>
        <v>0</v>
      </c>
      <c r="AK65" s="75" t="n">
        <f aca="false">IF(E65&lt;&gt;0,G65,0)</f>
        <v>0</v>
      </c>
      <c r="AL65" s="75" t="n">
        <f aca="false">IF(AC65&lt;&gt;AE65,(IF(N65=0,J65*(INFORMAÇÕES!$Q$89/INFORMAÇÕES!$Q$92),IF(N65="R",J65,0))),0)</f>
        <v>0</v>
      </c>
      <c r="AM65" s="75" t="n">
        <f aca="false">IF(AC65&lt;&gt;AE65,(IF(N65=0,J65*(INFORMAÇÕES!$Q$90/INFORMAÇÕES!$Q$92),IF(N65="C",J65,0))),0)</f>
        <v>0</v>
      </c>
      <c r="AN65" s="75" t="n">
        <f aca="false">IF(AC65&lt;&gt;AE65,(IF(N65="",J65*INFORMAÇÕES!$U$115,IF(N65="CF",J65,0))),0)</f>
        <v>0</v>
      </c>
      <c r="AO65" s="75" t="n">
        <f aca="false">IF(AC65&lt;&gt;AE65,(IF(N65="",J65*INFORMAÇÕES!$U$116,IF(N65="O",J65,0))),0)</f>
        <v>0</v>
      </c>
      <c r="AP65" s="75" t="n">
        <f aca="false">IF(H65&lt;&gt;0,J65,0)</f>
        <v>0</v>
      </c>
      <c r="AQ65" s="75" t="n">
        <f aca="false">IF(K65&lt;&gt;0,L65,0)</f>
        <v>0</v>
      </c>
    </row>
    <row r="66" s="174" customFormat="true" ht="14.25" hidden="false" customHeight="false" outlineLevel="0" collapsed="false">
      <c r="A66" s="159" t="n">
        <v>54</v>
      </c>
      <c r="B66" s="160" t="n">
        <f aca="false">R66</f>
        <v>0</v>
      </c>
      <c r="C66" s="161" t="n">
        <f aca="false">T66</f>
        <v>0</v>
      </c>
      <c r="D66" s="162" t="n">
        <f aca="false">U66</f>
        <v>0</v>
      </c>
      <c r="E66" s="163" t="n">
        <f aca="false">'ORÇ.GLOBAL P CAIXA'!E65</f>
        <v>0</v>
      </c>
      <c r="F66" s="163" t="n">
        <f aca="false">IF('ORÇ.GLOBAL EMPRESA'!G65&gt;0,'ORÇ.GLOBAL EMPRESA'!G65,'ORÇ.GLOBAL P CAIXA'!F65)</f>
        <v>0</v>
      </c>
      <c r="G66" s="163" t="n">
        <f aca="false">IF(E66&lt;&gt;0,ROUND(E66*F66,2),IF(AK66=0,(SUMIF($AC$13:$AC$1012,B66,$AK$13:$AK$1012)),AK66))</f>
        <v>0</v>
      </c>
      <c r="H66" s="163" t="n">
        <f aca="false">V66</f>
        <v>0</v>
      </c>
      <c r="I66" s="163" t="n">
        <f aca="false">W66</f>
        <v>0</v>
      </c>
      <c r="J66" s="163" t="n">
        <f aca="false">IF(H66&lt;&gt;0,ROUND(H66*I66,2),IF(AP66=0,(SUMIF($AC$13:$AC$1012,B66,$AP$13:$AP$1012)),AP66))</f>
        <v>0</v>
      </c>
      <c r="K66" s="163" t="n">
        <f aca="false">H66-E66</f>
        <v>0</v>
      </c>
      <c r="L66" s="163" t="n">
        <f aca="false">J66-G66</f>
        <v>0</v>
      </c>
      <c r="M66" s="645" t="str">
        <f aca="false">IF('ORÇ.GLOBAL P CAIXA'!H65&gt;0,'ORÇ.GLOBAL P CAIXA'!H65,"")</f>
        <v/>
      </c>
      <c r="N66" s="646" t="n">
        <f aca="false">'ORÇ.GLOBAL P CAIXA'!I65</f>
        <v>0</v>
      </c>
      <c r="O66" s="166" t="str">
        <f aca="false">S66</f>
        <v/>
      </c>
      <c r="P66" s="167"/>
      <c r="Q66" s="168" t="str">
        <f aca="false">IF(B66&gt;0,"ok","ocultar")</f>
        <v>ocultar</v>
      </c>
      <c r="R66" s="647" t="n">
        <f aca="false">'ORÇ.GLOBAL P CAIXA'!B65</f>
        <v>0</v>
      </c>
      <c r="S66" s="170" t="str">
        <f aca="false">IF('ORÇ.GLOBAL P CAIXA'!N65&lt;&gt;0,'ORÇ.GLOBAL P CAIXA'!N65,"")</f>
        <v/>
      </c>
      <c r="T66" s="648" t="n">
        <f aca="false">'ORÇ.GLOBAL P CAIXA'!O65</f>
        <v>0</v>
      </c>
      <c r="U66" s="172" t="n">
        <f aca="false">'ORÇ.GLOBAL P CAIXA'!P65</f>
        <v>0</v>
      </c>
      <c r="V66" s="173" t="n">
        <f aca="false">'ORÇ.GLOBAL P CAIXA'!E65</f>
        <v>0</v>
      </c>
      <c r="W66" s="173" t="n">
        <f aca="false">F66</f>
        <v>0</v>
      </c>
      <c r="X66" s="649"/>
      <c r="Y66" s="649"/>
      <c r="Z66" s="650"/>
      <c r="AB66" s="88"/>
      <c r="AC66" s="157" t="n">
        <f aca="false">IF(B66=0,AC65,IF(ISNONTEXT(B66)=TRUE(),INT(B66),INT(LEFT(B66,FIND(".",B66)-1))))</f>
        <v>3</v>
      </c>
      <c r="AD66" s="157" t="str">
        <f aca="false">IF(AD67=1,1,IF(B66&lt;&gt;0,1,IF(C66&lt;&gt;0,1,IF(D66&lt;&gt;0,1,IF(E66&lt;&gt;0,1,"")))))</f>
        <v/>
      </c>
      <c r="AE66" s="157" t="str">
        <f aca="false">IF(AC66=0," ",IF(AC66&lt;&gt;AC65,AC66," "))</f>
        <v> </v>
      </c>
      <c r="AF66" s="180"/>
      <c r="AG66" s="75" t="e">
        <f aca="false">IF(AC66&lt;&gt;AE66,(IF(N66=0,G66*(INFORMAÇÕES!$Q$69/INFORMAÇÕES!$Q$72),IF(N66="R",G66,0))),0)</f>
        <v>#DIV/0!</v>
      </c>
      <c r="AH66" s="75" t="e">
        <f aca="false">IF(AC66&lt;&gt;AE66,(IF(N66=0,G66*(INFORMAÇÕES!$Q$70/INFORMAÇÕES!$Q$72),IF(N66="C",G66,0))),0)</f>
        <v>#DIV/0!</v>
      </c>
      <c r="AI66" s="75" t="n">
        <f aca="false">IF(AC66&lt;&gt;AE66,(IF(N66=0,G66*INFORMAÇÕES!$U$115,IF(N66="CF",G66,0))),0)</f>
        <v>0</v>
      </c>
      <c r="AJ66" s="75" t="n">
        <f aca="false">IF(AC66&lt;&gt;AE66,(IF(N66=0,G66*INFORMAÇÕES!$U$116,IF(N66="O",G66,0))),0)</f>
        <v>0</v>
      </c>
      <c r="AK66" s="75" t="n">
        <f aca="false">IF(E66&lt;&gt;0,G66,0)</f>
        <v>0</v>
      </c>
      <c r="AL66" s="75" t="n">
        <f aca="false">IF(AC66&lt;&gt;AE66,(IF(N66=0,J66*(INFORMAÇÕES!$Q$89/INFORMAÇÕES!$Q$92),IF(N66="R",J66,0))),0)</f>
        <v>0</v>
      </c>
      <c r="AM66" s="75" t="n">
        <f aca="false">IF(AC66&lt;&gt;AE66,(IF(N66=0,J66*(INFORMAÇÕES!$Q$90/INFORMAÇÕES!$Q$92),IF(N66="C",J66,0))),0)</f>
        <v>0</v>
      </c>
      <c r="AN66" s="75" t="n">
        <f aca="false">IF(AC66&lt;&gt;AE66,(IF(N66="",J66*INFORMAÇÕES!$U$115,IF(N66="CF",J66,0))),0)</f>
        <v>0</v>
      </c>
      <c r="AO66" s="75" t="n">
        <f aca="false">IF(AC66&lt;&gt;AE66,(IF(N66="",J66*INFORMAÇÕES!$U$116,IF(N66="O",J66,0))),0)</f>
        <v>0</v>
      </c>
      <c r="AP66" s="75" t="n">
        <f aca="false">IF(H66&lt;&gt;0,J66,0)</f>
        <v>0</v>
      </c>
      <c r="AQ66" s="75" t="n">
        <f aca="false">IF(K66&lt;&gt;0,L66,0)</f>
        <v>0</v>
      </c>
    </row>
    <row r="67" s="174" customFormat="true" ht="14.25" hidden="false" customHeight="false" outlineLevel="0" collapsed="false">
      <c r="A67" s="159" t="n">
        <v>55</v>
      </c>
      <c r="B67" s="160" t="n">
        <f aca="false">R67</f>
        <v>0</v>
      </c>
      <c r="C67" s="161" t="n">
        <f aca="false">T67</f>
        <v>0</v>
      </c>
      <c r="D67" s="162" t="n">
        <f aca="false">U67</f>
        <v>0</v>
      </c>
      <c r="E67" s="163" t="n">
        <f aca="false">'ORÇ.GLOBAL P CAIXA'!E66</f>
        <v>0</v>
      </c>
      <c r="F67" s="163" t="n">
        <f aca="false">IF('ORÇ.GLOBAL EMPRESA'!G66&gt;0,'ORÇ.GLOBAL EMPRESA'!G66,'ORÇ.GLOBAL P CAIXA'!F66)</f>
        <v>0</v>
      </c>
      <c r="G67" s="163" t="n">
        <f aca="false">IF(E67&lt;&gt;0,ROUND(E67*F67,2),IF(AK67=0,(SUMIF($AC$13:$AC$1012,B67,$AK$13:$AK$1012)),AK67))</f>
        <v>0</v>
      </c>
      <c r="H67" s="163" t="n">
        <f aca="false">V67</f>
        <v>0</v>
      </c>
      <c r="I67" s="163" t="n">
        <f aca="false">W67</f>
        <v>0</v>
      </c>
      <c r="J67" s="163" t="n">
        <f aca="false">IF(H67&lt;&gt;0,ROUND(H67*I67,2),IF(AP67=0,(SUMIF($AC$13:$AC$1012,B67,$AP$13:$AP$1012)),AP67))</f>
        <v>0</v>
      </c>
      <c r="K67" s="163" t="n">
        <f aca="false">H67-E67</f>
        <v>0</v>
      </c>
      <c r="L67" s="163" t="n">
        <f aca="false">J67-G67</f>
        <v>0</v>
      </c>
      <c r="M67" s="645" t="str">
        <f aca="false">IF('ORÇ.GLOBAL P CAIXA'!H66&gt;0,'ORÇ.GLOBAL P CAIXA'!H66,"")</f>
        <v/>
      </c>
      <c r="N67" s="646" t="n">
        <f aca="false">'ORÇ.GLOBAL P CAIXA'!I66</f>
        <v>0</v>
      </c>
      <c r="O67" s="166" t="str">
        <f aca="false">S67</f>
        <v/>
      </c>
      <c r="P67" s="167"/>
      <c r="Q67" s="168" t="str">
        <f aca="false">IF(B67&gt;0,"ok","ocultar")</f>
        <v>ocultar</v>
      </c>
      <c r="R67" s="647" t="n">
        <f aca="false">'ORÇ.GLOBAL P CAIXA'!B66</f>
        <v>0</v>
      </c>
      <c r="S67" s="170" t="str">
        <f aca="false">IF('ORÇ.GLOBAL P CAIXA'!N66&lt;&gt;0,'ORÇ.GLOBAL P CAIXA'!N66,"")</f>
        <v/>
      </c>
      <c r="T67" s="648" t="n">
        <f aca="false">'ORÇ.GLOBAL P CAIXA'!O66</f>
        <v>0</v>
      </c>
      <c r="U67" s="172" t="n">
        <f aca="false">'ORÇ.GLOBAL P CAIXA'!P66</f>
        <v>0</v>
      </c>
      <c r="V67" s="173" t="n">
        <f aca="false">'ORÇ.GLOBAL P CAIXA'!E66</f>
        <v>0</v>
      </c>
      <c r="W67" s="173" t="n">
        <f aca="false">F67</f>
        <v>0</v>
      </c>
      <c r="X67" s="649"/>
      <c r="Y67" s="649"/>
      <c r="Z67" s="650"/>
      <c r="AB67" s="88"/>
      <c r="AC67" s="157" t="n">
        <f aca="false">IF(B67=0,AC66,IF(ISNONTEXT(B67)=TRUE(),INT(B67),INT(LEFT(B67,FIND(".",B67)-1))))</f>
        <v>3</v>
      </c>
      <c r="AD67" s="157" t="str">
        <f aca="false">IF(AD68=1,1,IF(B67&lt;&gt;0,1,IF(C67&lt;&gt;0,1,IF(D67&lt;&gt;0,1,IF(E67&lt;&gt;0,1,"")))))</f>
        <v/>
      </c>
      <c r="AE67" s="157" t="str">
        <f aca="false">IF(AC67=0," ",IF(AC67&lt;&gt;AC66,AC67," "))</f>
        <v> </v>
      </c>
      <c r="AF67" s="180"/>
      <c r="AG67" s="75" t="e">
        <f aca="false">IF(AC67&lt;&gt;AE67,(IF(N67=0,G67*(INFORMAÇÕES!$Q$69/INFORMAÇÕES!$Q$72),IF(N67="R",G67,0))),0)</f>
        <v>#DIV/0!</v>
      </c>
      <c r="AH67" s="75" t="e">
        <f aca="false">IF(AC67&lt;&gt;AE67,(IF(N67=0,G67*(INFORMAÇÕES!$Q$70/INFORMAÇÕES!$Q$72),IF(N67="C",G67,0))),0)</f>
        <v>#DIV/0!</v>
      </c>
      <c r="AI67" s="75" t="n">
        <f aca="false">IF(AC67&lt;&gt;AE67,(IF(N67=0,G67*INFORMAÇÕES!$U$115,IF(N67="CF",G67,0))),0)</f>
        <v>0</v>
      </c>
      <c r="AJ67" s="75" t="n">
        <f aca="false">IF(AC67&lt;&gt;AE67,(IF(N67=0,G67*INFORMAÇÕES!$U$116,IF(N67="O",G67,0))),0)</f>
        <v>0</v>
      </c>
      <c r="AK67" s="75" t="n">
        <f aca="false">IF(E67&lt;&gt;0,G67,0)</f>
        <v>0</v>
      </c>
      <c r="AL67" s="75" t="n">
        <f aca="false">IF(AC67&lt;&gt;AE67,(IF(N67=0,J67*(INFORMAÇÕES!$Q$89/INFORMAÇÕES!$Q$92),IF(N67="R",J67,0))),0)</f>
        <v>0</v>
      </c>
      <c r="AM67" s="75" t="n">
        <f aca="false">IF(AC67&lt;&gt;AE67,(IF(N67=0,J67*(INFORMAÇÕES!$Q$90/INFORMAÇÕES!$Q$92),IF(N67="C",J67,0))),0)</f>
        <v>0</v>
      </c>
      <c r="AN67" s="75" t="n">
        <f aca="false">IF(AC67&lt;&gt;AE67,(IF(N67="",J67*INFORMAÇÕES!$U$115,IF(N67="CF",J67,0))),0)</f>
        <v>0</v>
      </c>
      <c r="AO67" s="75" t="n">
        <f aca="false">IF(AC67&lt;&gt;AE67,(IF(N67="",J67*INFORMAÇÕES!$U$116,IF(N67="O",J67,0))),0)</f>
        <v>0</v>
      </c>
      <c r="AP67" s="75" t="n">
        <f aca="false">IF(H67&lt;&gt;0,J67,0)</f>
        <v>0</v>
      </c>
      <c r="AQ67" s="75" t="n">
        <f aca="false">IF(K67&lt;&gt;0,L67,0)</f>
        <v>0</v>
      </c>
    </row>
    <row r="68" s="174" customFormat="true" ht="14.25" hidden="false" customHeight="false" outlineLevel="0" collapsed="false">
      <c r="A68" s="159" t="n">
        <v>56</v>
      </c>
      <c r="B68" s="160" t="n">
        <f aca="false">R68</f>
        <v>0</v>
      </c>
      <c r="C68" s="161" t="n">
        <f aca="false">T68</f>
        <v>0</v>
      </c>
      <c r="D68" s="162" t="n">
        <f aca="false">U68</f>
        <v>0</v>
      </c>
      <c r="E68" s="163" t="n">
        <f aca="false">'ORÇ.GLOBAL P CAIXA'!E67</f>
        <v>0</v>
      </c>
      <c r="F68" s="163" t="n">
        <f aca="false">IF('ORÇ.GLOBAL EMPRESA'!G67&gt;0,'ORÇ.GLOBAL EMPRESA'!G67,'ORÇ.GLOBAL P CAIXA'!F67)</f>
        <v>0</v>
      </c>
      <c r="G68" s="163" t="n">
        <f aca="false">IF(E68&lt;&gt;0,ROUND(E68*F68,2),IF(AK68=0,(SUMIF($AC$13:$AC$1012,B68,$AK$13:$AK$1012)),AK68))</f>
        <v>0</v>
      </c>
      <c r="H68" s="163" t="n">
        <f aca="false">V68</f>
        <v>0</v>
      </c>
      <c r="I68" s="163" t="n">
        <f aca="false">W68</f>
        <v>0</v>
      </c>
      <c r="J68" s="163" t="n">
        <f aca="false">IF(H68&lt;&gt;0,ROUND(H68*I68,2),IF(AP68=0,(SUMIF($AC$13:$AC$1012,B68,$AP$13:$AP$1012)),AP68))</f>
        <v>0</v>
      </c>
      <c r="K68" s="163" t="n">
        <f aca="false">H68-E68</f>
        <v>0</v>
      </c>
      <c r="L68" s="163" t="n">
        <f aca="false">J68-G68</f>
        <v>0</v>
      </c>
      <c r="M68" s="645" t="str">
        <f aca="false">IF('ORÇ.GLOBAL P CAIXA'!H67&gt;0,'ORÇ.GLOBAL P CAIXA'!H67,"")</f>
        <v/>
      </c>
      <c r="N68" s="646" t="n">
        <f aca="false">'ORÇ.GLOBAL P CAIXA'!I67</f>
        <v>0</v>
      </c>
      <c r="O68" s="166" t="str">
        <f aca="false">S68</f>
        <v/>
      </c>
      <c r="P68" s="167"/>
      <c r="Q68" s="168" t="str">
        <f aca="false">IF(B68&gt;0,"ok","ocultar")</f>
        <v>ocultar</v>
      </c>
      <c r="R68" s="647" t="n">
        <f aca="false">'ORÇ.GLOBAL P CAIXA'!B67</f>
        <v>0</v>
      </c>
      <c r="S68" s="170" t="str">
        <f aca="false">IF('ORÇ.GLOBAL P CAIXA'!N67&lt;&gt;0,'ORÇ.GLOBAL P CAIXA'!N67,"")</f>
        <v/>
      </c>
      <c r="T68" s="648" t="n">
        <f aca="false">'ORÇ.GLOBAL P CAIXA'!O67</f>
        <v>0</v>
      </c>
      <c r="U68" s="172" t="n">
        <f aca="false">'ORÇ.GLOBAL P CAIXA'!P67</f>
        <v>0</v>
      </c>
      <c r="V68" s="173" t="n">
        <f aca="false">'ORÇ.GLOBAL P CAIXA'!E67</f>
        <v>0</v>
      </c>
      <c r="W68" s="173" t="n">
        <f aca="false">F68</f>
        <v>0</v>
      </c>
      <c r="X68" s="649"/>
      <c r="Y68" s="649"/>
      <c r="Z68" s="650"/>
      <c r="AB68" s="88"/>
      <c r="AC68" s="157" t="n">
        <f aca="false">IF(B68=0,AC67,IF(ISNONTEXT(B68)=TRUE(),INT(B68),INT(LEFT(B68,FIND(".",B68)-1))))</f>
        <v>3</v>
      </c>
      <c r="AD68" s="157" t="str">
        <f aca="false">IF(AD69=1,1,IF(B68&lt;&gt;0,1,IF(C68&lt;&gt;0,1,IF(D68&lt;&gt;0,1,IF(E68&lt;&gt;0,1,"")))))</f>
        <v/>
      </c>
      <c r="AE68" s="157" t="str">
        <f aca="false">IF(AC68=0," ",IF(AC68&lt;&gt;AC67,AC68," "))</f>
        <v> </v>
      </c>
      <c r="AF68" s="180"/>
      <c r="AG68" s="75" t="e">
        <f aca="false">IF(AC68&lt;&gt;AE68,(IF(N68=0,G68*(INFORMAÇÕES!$Q$69/INFORMAÇÕES!$Q$72),IF(N68="R",G68,0))),0)</f>
        <v>#DIV/0!</v>
      </c>
      <c r="AH68" s="75" t="e">
        <f aca="false">IF(AC68&lt;&gt;AE68,(IF(N68=0,G68*(INFORMAÇÕES!$Q$70/INFORMAÇÕES!$Q$72),IF(N68="C",G68,0))),0)</f>
        <v>#DIV/0!</v>
      </c>
      <c r="AI68" s="75" t="n">
        <f aca="false">IF(AC68&lt;&gt;AE68,(IF(N68=0,G68*INFORMAÇÕES!$U$115,IF(N68="CF",G68,0))),0)</f>
        <v>0</v>
      </c>
      <c r="AJ68" s="75" t="n">
        <f aca="false">IF(AC68&lt;&gt;AE68,(IF(N68=0,G68*INFORMAÇÕES!$U$116,IF(N68="O",G68,0))),0)</f>
        <v>0</v>
      </c>
      <c r="AK68" s="75" t="n">
        <f aca="false">IF(E68&lt;&gt;0,G68,0)</f>
        <v>0</v>
      </c>
      <c r="AL68" s="75" t="n">
        <f aca="false">IF(AC68&lt;&gt;AE68,(IF(N68=0,J68*(INFORMAÇÕES!$Q$89/INFORMAÇÕES!$Q$92),IF(N68="R",J68,0))),0)</f>
        <v>0</v>
      </c>
      <c r="AM68" s="75" t="n">
        <f aca="false">IF(AC68&lt;&gt;AE68,(IF(N68=0,J68*(INFORMAÇÕES!$Q$90/INFORMAÇÕES!$Q$92),IF(N68="C",J68,0))),0)</f>
        <v>0</v>
      </c>
      <c r="AN68" s="75" t="n">
        <f aca="false">IF(AC68&lt;&gt;AE68,(IF(N68="",J68*INFORMAÇÕES!$U$115,IF(N68="CF",J68,0))),0)</f>
        <v>0</v>
      </c>
      <c r="AO68" s="75" t="n">
        <f aca="false">IF(AC68&lt;&gt;AE68,(IF(N68="",J68*INFORMAÇÕES!$U$116,IF(N68="O",J68,0))),0)</f>
        <v>0</v>
      </c>
      <c r="AP68" s="75" t="n">
        <f aca="false">IF(H68&lt;&gt;0,J68,0)</f>
        <v>0</v>
      </c>
      <c r="AQ68" s="75" t="n">
        <f aca="false">IF(K68&lt;&gt;0,L68,0)</f>
        <v>0</v>
      </c>
    </row>
    <row r="69" s="174" customFormat="true" ht="14.25" hidden="false" customHeight="false" outlineLevel="0" collapsed="false">
      <c r="A69" s="159" t="n">
        <v>57</v>
      </c>
      <c r="B69" s="160" t="n">
        <f aca="false">R69</f>
        <v>0</v>
      </c>
      <c r="C69" s="161" t="n">
        <f aca="false">T69</f>
        <v>0</v>
      </c>
      <c r="D69" s="162" t="n">
        <f aca="false">U69</f>
        <v>0</v>
      </c>
      <c r="E69" s="163" t="n">
        <f aca="false">'ORÇ.GLOBAL P CAIXA'!E68</f>
        <v>0</v>
      </c>
      <c r="F69" s="163" t="n">
        <f aca="false">IF('ORÇ.GLOBAL EMPRESA'!G68&gt;0,'ORÇ.GLOBAL EMPRESA'!G68,'ORÇ.GLOBAL P CAIXA'!F68)</f>
        <v>0</v>
      </c>
      <c r="G69" s="163" t="n">
        <f aca="false">IF(E69&lt;&gt;0,ROUND(E69*F69,2),IF(AK69=0,(SUMIF($AC$13:$AC$1012,B69,$AK$13:$AK$1012)),AK69))</f>
        <v>0</v>
      </c>
      <c r="H69" s="163" t="n">
        <f aca="false">V69</f>
        <v>0</v>
      </c>
      <c r="I69" s="163" t="n">
        <f aca="false">W69</f>
        <v>0</v>
      </c>
      <c r="J69" s="163" t="n">
        <f aca="false">IF(H69&lt;&gt;0,ROUND(H69*I69,2),IF(AP69=0,(SUMIF($AC$13:$AC$1012,B69,$AP$13:$AP$1012)),AP69))</f>
        <v>0</v>
      </c>
      <c r="K69" s="163" t="n">
        <f aca="false">H69-E69</f>
        <v>0</v>
      </c>
      <c r="L69" s="163" t="n">
        <f aca="false">J69-G69</f>
        <v>0</v>
      </c>
      <c r="M69" s="645" t="str">
        <f aca="false">IF('ORÇ.GLOBAL P CAIXA'!H68&gt;0,'ORÇ.GLOBAL P CAIXA'!H68,"")</f>
        <v/>
      </c>
      <c r="N69" s="646" t="n">
        <f aca="false">'ORÇ.GLOBAL P CAIXA'!I68</f>
        <v>0</v>
      </c>
      <c r="O69" s="166" t="str">
        <f aca="false">S69</f>
        <v/>
      </c>
      <c r="P69" s="167"/>
      <c r="Q69" s="168" t="str">
        <f aca="false">IF(B69&gt;0,"ok","ocultar")</f>
        <v>ocultar</v>
      </c>
      <c r="R69" s="647" t="n">
        <f aca="false">'ORÇ.GLOBAL P CAIXA'!B68</f>
        <v>0</v>
      </c>
      <c r="S69" s="170" t="str">
        <f aca="false">IF('ORÇ.GLOBAL P CAIXA'!N68&lt;&gt;0,'ORÇ.GLOBAL P CAIXA'!N68,"")</f>
        <v/>
      </c>
      <c r="T69" s="648" t="n">
        <f aca="false">'ORÇ.GLOBAL P CAIXA'!O68</f>
        <v>0</v>
      </c>
      <c r="U69" s="172" t="n">
        <f aca="false">'ORÇ.GLOBAL P CAIXA'!P68</f>
        <v>0</v>
      </c>
      <c r="V69" s="173" t="n">
        <f aca="false">'ORÇ.GLOBAL P CAIXA'!E68</f>
        <v>0</v>
      </c>
      <c r="W69" s="173" t="n">
        <f aca="false">F69</f>
        <v>0</v>
      </c>
      <c r="X69" s="649"/>
      <c r="Y69" s="649"/>
      <c r="Z69" s="650"/>
      <c r="AB69" s="88"/>
      <c r="AC69" s="157" t="n">
        <f aca="false">IF(B69=0,AC68,IF(ISNONTEXT(B69)=TRUE(),INT(B69),INT(LEFT(B69,FIND(".",B69)-1))))</f>
        <v>3</v>
      </c>
      <c r="AD69" s="157" t="str">
        <f aca="false">IF(AD70=1,1,IF(B69&lt;&gt;0,1,IF(C69&lt;&gt;0,1,IF(D69&lt;&gt;0,1,IF(E69&lt;&gt;0,1,"")))))</f>
        <v/>
      </c>
      <c r="AE69" s="157" t="str">
        <f aca="false">IF(AC69=0," ",IF(AC69&lt;&gt;AC68,AC69," "))</f>
        <v> </v>
      </c>
      <c r="AF69" s="180"/>
      <c r="AG69" s="75" t="e">
        <f aca="false">IF(AC69&lt;&gt;AE69,(IF(N69=0,G69*(INFORMAÇÕES!$Q$69/INFORMAÇÕES!$Q$72),IF(N69="R",G69,0))),0)</f>
        <v>#DIV/0!</v>
      </c>
      <c r="AH69" s="75" t="e">
        <f aca="false">IF(AC69&lt;&gt;AE69,(IF(N69=0,G69*(INFORMAÇÕES!$Q$70/INFORMAÇÕES!$Q$72),IF(N69="C",G69,0))),0)</f>
        <v>#DIV/0!</v>
      </c>
      <c r="AI69" s="75" t="n">
        <f aca="false">IF(AC69&lt;&gt;AE69,(IF(N69=0,G69*INFORMAÇÕES!$U$115,IF(N69="CF",G69,0))),0)</f>
        <v>0</v>
      </c>
      <c r="AJ69" s="75" t="n">
        <f aca="false">IF(AC69&lt;&gt;AE69,(IF(N69=0,G69*INFORMAÇÕES!$U$116,IF(N69="O",G69,0))),0)</f>
        <v>0</v>
      </c>
      <c r="AK69" s="75" t="n">
        <f aca="false">IF(E69&lt;&gt;0,G69,0)</f>
        <v>0</v>
      </c>
      <c r="AL69" s="75" t="n">
        <f aca="false">IF(AC69&lt;&gt;AE69,(IF(N69=0,J69*(INFORMAÇÕES!$Q$89/INFORMAÇÕES!$Q$92),IF(N69="R",J69,0))),0)</f>
        <v>0</v>
      </c>
      <c r="AM69" s="75" t="n">
        <f aca="false">IF(AC69&lt;&gt;AE69,(IF(N69=0,J69*(INFORMAÇÕES!$Q$90/INFORMAÇÕES!$Q$92),IF(N69="C",J69,0))),0)</f>
        <v>0</v>
      </c>
      <c r="AN69" s="75" t="n">
        <f aca="false">IF(AC69&lt;&gt;AE69,(IF(N69="",J69*INFORMAÇÕES!$U$115,IF(N69="CF",J69,0))),0)</f>
        <v>0</v>
      </c>
      <c r="AO69" s="75" t="n">
        <f aca="false">IF(AC69&lt;&gt;AE69,(IF(N69="",J69*INFORMAÇÕES!$U$116,IF(N69="O",J69,0))),0)</f>
        <v>0</v>
      </c>
      <c r="AP69" s="75" t="n">
        <f aca="false">IF(H69&lt;&gt;0,J69,0)</f>
        <v>0</v>
      </c>
      <c r="AQ69" s="75" t="n">
        <f aca="false">IF(K69&lt;&gt;0,L69,0)</f>
        <v>0</v>
      </c>
    </row>
    <row r="70" s="174" customFormat="true" ht="14.25" hidden="false" customHeight="false" outlineLevel="0" collapsed="false">
      <c r="A70" s="159" t="n">
        <v>58</v>
      </c>
      <c r="B70" s="160" t="n">
        <f aca="false">R70</f>
        <v>0</v>
      </c>
      <c r="C70" s="161" t="n">
        <f aca="false">T70</f>
        <v>0</v>
      </c>
      <c r="D70" s="162" t="n">
        <f aca="false">U70</f>
        <v>0</v>
      </c>
      <c r="E70" s="163" t="n">
        <f aca="false">'ORÇ.GLOBAL P CAIXA'!E69</f>
        <v>0</v>
      </c>
      <c r="F70" s="163" t="n">
        <f aca="false">IF('ORÇ.GLOBAL EMPRESA'!G69&gt;0,'ORÇ.GLOBAL EMPRESA'!G69,'ORÇ.GLOBAL P CAIXA'!F69)</f>
        <v>0</v>
      </c>
      <c r="G70" s="163" t="n">
        <f aca="false">IF(E70&lt;&gt;0,ROUND(E70*F70,2),IF(AK70=0,(SUMIF($AC$13:$AC$1012,B70,$AK$13:$AK$1012)),AK70))</f>
        <v>0</v>
      </c>
      <c r="H70" s="163" t="n">
        <f aca="false">V70</f>
        <v>0</v>
      </c>
      <c r="I70" s="163" t="n">
        <f aca="false">W70</f>
        <v>0</v>
      </c>
      <c r="J70" s="163" t="n">
        <f aca="false">IF(H70&lt;&gt;0,ROUND(H70*I70,2),IF(AP70=0,(SUMIF($AC$13:$AC$1012,B70,$AP$13:$AP$1012)),AP70))</f>
        <v>0</v>
      </c>
      <c r="K70" s="163" t="n">
        <f aca="false">H70-E70</f>
        <v>0</v>
      </c>
      <c r="L70" s="163" t="n">
        <f aca="false">J70-G70</f>
        <v>0</v>
      </c>
      <c r="M70" s="645" t="str">
        <f aca="false">IF('ORÇ.GLOBAL P CAIXA'!H69&gt;0,'ORÇ.GLOBAL P CAIXA'!H69,"")</f>
        <v/>
      </c>
      <c r="N70" s="646" t="n">
        <f aca="false">'ORÇ.GLOBAL P CAIXA'!I69</f>
        <v>0</v>
      </c>
      <c r="O70" s="166" t="str">
        <f aca="false">S70</f>
        <v/>
      </c>
      <c r="P70" s="167"/>
      <c r="Q70" s="168" t="str">
        <f aca="false">IF(B70&gt;0,"ok","ocultar")</f>
        <v>ocultar</v>
      </c>
      <c r="R70" s="647" t="n">
        <f aca="false">'ORÇ.GLOBAL P CAIXA'!B69</f>
        <v>0</v>
      </c>
      <c r="S70" s="170" t="str">
        <f aca="false">IF('ORÇ.GLOBAL P CAIXA'!N69&lt;&gt;0,'ORÇ.GLOBAL P CAIXA'!N69,"")</f>
        <v/>
      </c>
      <c r="T70" s="648" t="n">
        <f aca="false">'ORÇ.GLOBAL P CAIXA'!O69</f>
        <v>0</v>
      </c>
      <c r="U70" s="172" t="n">
        <f aca="false">'ORÇ.GLOBAL P CAIXA'!P69</f>
        <v>0</v>
      </c>
      <c r="V70" s="173" t="n">
        <f aca="false">'ORÇ.GLOBAL P CAIXA'!E69</f>
        <v>0</v>
      </c>
      <c r="W70" s="173" t="n">
        <f aca="false">F70</f>
        <v>0</v>
      </c>
      <c r="X70" s="649"/>
      <c r="Y70" s="649"/>
      <c r="Z70" s="650"/>
      <c r="AB70" s="88"/>
      <c r="AC70" s="157" t="n">
        <f aca="false">IF(B70=0,AC69,IF(ISNONTEXT(B70)=TRUE(),INT(B70),INT(LEFT(B70,FIND(".",B70)-1))))</f>
        <v>3</v>
      </c>
      <c r="AD70" s="157" t="str">
        <f aca="false">IF(AD71=1,1,IF(B70&lt;&gt;0,1,IF(C70&lt;&gt;0,1,IF(D70&lt;&gt;0,1,IF(E70&lt;&gt;0,1,"")))))</f>
        <v/>
      </c>
      <c r="AE70" s="157" t="str">
        <f aca="false">IF(AC70=0," ",IF(AC70&lt;&gt;AC69,AC70," "))</f>
        <v> </v>
      </c>
      <c r="AF70" s="180"/>
      <c r="AG70" s="75" t="e">
        <f aca="false">IF(AC70&lt;&gt;AE70,(IF(N70=0,G70*(INFORMAÇÕES!$Q$69/INFORMAÇÕES!$Q$72),IF(N70="R",G70,0))),0)</f>
        <v>#DIV/0!</v>
      </c>
      <c r="AH70" s="75" t="e">
        <f aca="false">IF(AC70&lt;&gt;AE70,(IF(N70=0,G70*(INFORMAÇÕES!$Q$70/INFORMAÇÕES!$Q$72),IF(N70="C",G70,0))),0)</f>
        <v>#DIV/0!</v>
      </c>
      <c r="AI70" s="75" t="n">
        <f aca="false">IF(AC70&lt;&gt;AE70,(IF(N70=0,G70*INFORMAÇÕES!$U$115,IF(N70="CF",G70,0))),0)</f>
        <v>0</v>
      </c>
      <c r="AJ70" s="75" t="n">
        <f aca="false">IF(AC70&lt;&gt;AE70,(IF(N70=0,G70*INFORMAÇÕES!$U$116,IF(N70="O",G70,0))),0)</f>
        <v>0</v>
      </c>
      <c r="AK70" s="75" t="n">
        <f aca="false">IF(E70&lt;&gt;0,G70,0)</f>
        <v>0</v>
      </c>
      <c r="AL70" s="75" t="n">
        <f aca="false">IF(AC70&lt;&gt;AE70,(IF(N70=0,J70*(INFORMAÇÕES!$Q$89/INFORMAÇÕES!$Q$92),IF(N70="R",J70,0))),0)</f>
        <v>0</v>
      </c>
      <c r="AM70" s="75" t="n">
        <f aca="false">IF(AC70&lt;&gt;AE70,(IF(N70=0,J70*(INFORMAÇÕES!$Q$90/INFORMAÇÕES!$Q$92),IF(N70="C",J70,0))),0)</f>
        <v>0</v>
      </c>
      <c r="AN70" s="75" t="n">
        <f aca="false">IF(AC70&lt;&gt;AE70,(IF(N70="",J70*INFORMAÇÕES!$U$115,IF(N70="CF",J70,0))),0)</f>
        <v>0</v>
      </c>
      <c r="AO70" s="75" t="n">
        <f aca="false">IF(AC70&lt;&gt;AE70,(IF(N70="",J70*INFORMAÇÕES!$U$116,IF(N70="O",J70,0))),0)</f>
        <v>0</v>
      </c>
      <c r="AP70" s="75" t="n">
        <f aca="false">IF(H70&lt;&gt;0,J70,0)</f>
        <v>0</v>
      </c>
      <c r="AQ70" s="75" t="n">
        <f aca="false">IF(K70&lt;&gt;0,L70,0)</f>
        <v>0</v>
      </c>
    </row>
    <row r="71" s="174" customFormat="true" ht="14.25" hidden="false" customHeight="false" outlineLevel="0" collapsed="false">
      <c r="A71" s="159" t="n">
        <v>59</v>
      </c>
      <c r="B71" s="160" t="n">
        <f aca="false">R71</f>
        <v>0</v>
      </c>
      <c r="C71" s="161" t="n">
        <f aca="false">T71</f>
        <v>0</v>
      </c>
      <c r="D71" s="162" t="n">
        <f aca="false">U71</f>
        <v>0</v>
      </c>
      <c r="E71" s="163" t="n">
        <f aca="false">'ORÇ.GLOBAL P CAIXA'!E70</f>
        <v>0</v>
      </c>
      <c r="F71" s="163" t="n">
        <f aca="false">IF('ORÇ.GLOBAL EMPRESA'!G70&gt;0,'ORÇ.GLOBAL EMPRESA'!G70,'ORÇ.GLOBAL P CAIXA'!F70)</f>
        <v>0</v>
      </c>
      <c r="G71" s="163" t="n">
        <f aca="false">IF(E71&lt;&gt;0,ROUND(E71*F71,2),IF(AK71=0,(SUMIF($AC$13:$AC$1012,B71,$AK$13:$AK$1012)),AK71))</f>
        <v>0</v>
      </c>
      <c r="H71" s="163" t="n">
        <f aca="false">V71</f>
        <v>0</v>
      </c>
      <c r="I71" s="163" t="n">
        <f aca="false">W71</f>
        <v>0</v>
      </c>
      <c r="J71" s="163" t="n">
        <f aca="false">IF(H71&lt;&gt;0,ROUND(H71*I71,2),IF(AP71=0,(SUMIF($AC$13:$AC$1012,B71,$AP$13:$AP$1012)),AP71))</f>
        <v>0</v>
      </c>
      <c r="K71" s="163" t="n">
        <f aca="false">H71-E71</f>
        <v>0</v>
      </c>
      <c r="L71" s="163" t="n">
        <f aca="false">J71-G71</f>
        <v>0</v>
      </c>
      <c r="M71" s="645" t="str">
        <f aca="false">IF('ORÇ.GLOBAL P CAIXA'!H70&gt;0,'ORÇ.GLOBAL P CAIXA'!H70,"")</f>
        <v/>
      </c>
      <c r="N71" s="646" t="n">
        <f aca="false">'ORÇ.GLOBAL P CAIXA'!I70</f>
        <v>0</v>
      </c>
      <c r="O71" s="166" t="str">
        <f aca="false">S71</f>
        <v/>
      </c>
      <c r="P71" s="167"/>
      <c r="Q71" s="168" t="str">
        <f aca="false">IF(B71&gt;0,"ok","ocultar")</f>
        <v>ocultar</v>
      </c>
      <c r="R71" s="647" t="n">
        <f aca="false">'ORÇ.GLOBAL P CAIXA'!B70</f>
        <v>0</v>
      </c>
      <c r="S71" s="170" t="str">
        <f aca="false">IF('ORÇ.GLOBAL P CAIXA'!N70&lt;&gt;0,'ORÇ.GLOBAL P CAIXA'!N70,"")</f>
        <v/>
      </c>
      <c r="T71" s="648" t="n">
        <f aca="false">'ORÇ.GLOBAL P CAIXA'!O70</f>
        <v>0</v>
      </c>
      <c r="U71" s="172" t="n">
        <f aca="false">'ORÇ.GLOBAL P CAIXA'!P70</f>
        <v>0</v>
      </c>
      <c r="V71" s="173" t="n">
        <f aca="false">'ORÇ.GLOBAL P CAIXA'!E70</f>
        <v>0</v>
      </c>
      <c r="W71" s="173" t="n">
        <f aca="false">F71</f>
        <v>0</v>
      </c>
      <c r="X71" s="649"/>
      <c r="Y71" s="649"/>
      <c r="Z71" s="650"/>
      <c r="AB71" s="88"/>
      <c r="AC71" s="157" t="n">
        <f aca="false">IF(B71=0,AC70,IF(ISNONTEXT(B71)=TRUE(),INT(B71),INT(LEFT(B71,FIND(".",B71)-1))))</f>
        <v>3</v>
      </c>
      <c r="AD71" s="157" t="str">
        <f aca="false">IF(AD72=1,1,IF(B71&lt;&gt;0,1,IF(C71&lt;&gt;0,1,IF(D71&lt;&gt;0,1,IF(E71&lt;&gt;0,1,"")))))</f>
        <v/>
      </c>
      <c r="AE71" s="157" t="str">
        <f aca="false">IF(AC71=0," ",IF(AC71&lt;&gt;AC70,AC71," "))</f>
        <v> </v>
      </c>
      <c r="AF71" s="180"/>
      <c r="AG71" s="75" t="e">
        <f aca="false">IF(AC71&lt;&gt;AE71,(IF(N71=0,G71*(INFORMAÇÕES!$Q$69/INFORMAÇÕES!$Q$72),IF(N71="R",G71,0))),0)</f>
        <v>#DIV/0!</v>
      </c>
      <c r="AH71" s="75" t="e">
        <f aca="false">IF(AC71&lt;&gt;AE71,(IF(N71=0,G71*(INFORMAÇÕES!$Q$70/INFORMAÇÕES!$Q$72),IF(N71="C",G71,0))),0)</f>
        <v>#DIV/0!</v>
      </c>
      <c r="AI71" s="75" t="n">
        <f aca="false">IF(AC71&lt;&gt;AE71,(IF(N71=0,G71*INFORMAÇÕES!$U$115,IF(N71="CF",G71,0))),0)</f>
        <v>0</v>
      </c>
      <c r="AJ71" s="75" t="n">
        <f aca="false">IF(AC71&lt;&gt;AE71,(IF(N71=0,G71*INFORMAÇÕES!$U$116,IF(N71="O",G71,0))),0)</f>
        <v>0</v>
      </c>
      <c r="AK71" s="75" t="n">
        <f aca="false">IF(E71&lt;&gt;0,G71,0)</f>
        <v>0</v>
      </c>
      <c r="AL71" s="75" t="n">
        <f aca="false">IF(AC71&lt;&gt;AE71,(IF(N71=0,J71*(INFORMAÇÕES!$Q$89/INFORMAÇÕES!$Q$92),IF(N71="R",J71,0))),0)</f>
        <v>0</v>
      </c>
      <c r="AM71" s="75" t="n">
        <f aca="false">IF(AC71&lt;&gt;AE71,(IF(N71=0,J71*(INFORMAÇÕES!$Q$90/INFORMAÇÕES!$Q$92),IF(N71="C",J71,0))),0)</f>
        <v>0</v>
      </c>
      <c r="AN71" s="75" t="n">
        <f aca="false">IF(AC71&lt;&gt;AE71,(IF(N71="",J71*INFORMAÇÕES!$U$115,IF(N71="CF",J71,0))),0)</f>
        <v>0</v>
      </c>
      <c r="AO71" s="75" t="n">
        <f aca="false">IF(AC71&lt;&gt;AE71,(IF(N71="",J71*INFORMAÇÕES!$U$116,IF(N71="O",J71,0))),0)</f>
        <v>0</v>
      </c>
      <c r="AP71" s="75" t="n">
        <f aca="false">IF(H71&lt;&gt;0,J71,0)</f>
        <v>0</v>
      </c>
      <c r="AQ71" s="75" t="n">
        <f aca="false">IF(K71&lt;&gt;0,L71,0)</f>
        <v>0</v>
      </c>
    </row>
    <row r="72" s="174" customFormat="true" ht="14.25" hidden="false" customHeight="false" outlineLevel="0" collapsed="false">
      <c r="A72" s="159" t="n">
        <v>60</v>
      </c>
      <c r="B72" s="160" t="n">
        <f aca="false">R72</f>
        <v>0</v>
      </c>
      <c r="C72" s="161" t="n">
        <f aca="false">T72</f>
        <v>0</v>
      </c>
      <c r="D72" s="162" t="n">
        <f aca="false">U72</f>
        <v>0</v>
      </c>
      <c r="E72" s="163" t="n">
        <f aca="false">'ORÇ.GLOBAL P CAIXA'!E71</f>
        <v>0</v>
      </c>
      <c r="F72" s="163" t="n">
        <f aca="false">IF('ORÇ.GLOBAL EMPRESA'!G71&gt;0,'ORÇ.GLOBAL EMPRESA'!G71,'ORÇ.GLOBAL P CAIXA'!F71)</f>
        <v>0</v>
      </c>
      <c r="G72" s="163" t="n">
        <f aca="false">IF(E72&lt;&gt;0,ROUND(E72*F72,2),IF(AK72=0,(SUMIF($AC$13:$AC$1012,B72,$AK$13:$AK$1012)),AK72))</f>
        <v>0</v>
      </c>
      <c r="H72" s="163" t="n">
        <f aca="false">V72</f>
        <v>0</v>
      </c>
      <c r="I72" s="163" t="n">
        <f aca="false">W72</f>
        <v>0</v>
      </c>
      <c r="J72" s="163" t="n">
        <f aca="false">IF(H72&lt;&gt;0,ROUND(H72*I72,2),IF(AP72=0,(SUMIF($AC$13:$AC$1012,B72,$AP$13:$AP$1012)),AP72))</f>
        <v>0</v>
      </c>
      <c r="K72" s="163" t="n">
        <f aca="false">H72-E72</f>
        <v>0</v>
      </c>
      <c r="L72" s="163" t="n">
        <f aca="false">J72-G72</f>
        <v>0</v>
      </c>
      <c r="M72" s="645" t="str">
        <f aca="false">IF('ORÇ.GLOBAL P CAIXA'!H71&gt;0,'ORÇ.GLOBAL P CAIXA'!H71,"")</f>
        <v/>
      </c>
      <c r="N72" s="646" t="n">
        <f aca="false">'ORÇ.GLOBAL P CAIXA'!I71</f>
        <v>0</v>
      </c>
      <c r="O72" s="166" t="str">
        <f aca="false">S72</f>
        <v/>
      </c>
      <c r="P72" s="167"/>
      <c r="Q72" s="168" t="str">
        <f aca="false">IF(B72&gt;0,"ok","ocultar")</f>
        <v>ocultar</v>
      </c>
      <c r="R72" s="647" t="n">
        <f aca="false">'ORÇ.GLOBAL P CAIXA'!B71</f>
        <v>0</v>
      </c>
      <c r="S72" s="170" t="str">
        <f aca="false">IF('ORÇ.GLOBAL P CAIXA'!N71&lt;&gt;0,'ORÇ.GLOBAL P CAIXA'!N71,"")</f>
        <v/>
      </c>
      <c r="T72" s="648" t="n">
        <f aca="false">'ORÇ.GLOBAL P CAIXA'!O71</f>
        <v>0</v>
      </c>
      <c r="U72" s="172" t="n">
        <f aca="false">'ORÇ.GLOBAL P CAIXA'!P71</f>
        <v>0</v>
      </c>
      <c r="V72" s="173" t="n">
        <f aca="false">'ORÇ.GLOBAL P CAIXA'!E71</f>
        <v>0</v>
      </c>
      <c r="W72" s="173" t="n">
        <f aca="false">F72</f>
        <v>0</v>
      </c>
      <c r="X72" s="649"/>
      <c r="Y72" s="649"/>
      <c r="Z72" s="650"/>
      <c r="AB72" s="88"/>
      <c r="AC72" s="157" t="n">
        <f aca="false">IF(B72=0,AC71,IF(ISNONTEXT(B72)=TRUE(),INT(B72),INT(LEFT(B72,FIND(".",B72)-1))))</f>
        <v>3</v>
      </c>
      <c r="AD72" s="157" t="str">
        <f aca="false">IF(AD73=1,1,IF(B72&lt;&gt;0,1,IF(C72&lt;&gt;0,1,IF(D72&lt;&gt;0,1,IF(E72&lt;&gt;0,1,"")))))</f>
        <v/>
      </c>
      <c r="AE72" s="157" t="str">
        <f aca="false">IF(AC72=0," ",IF(AC72&lt;&gt;AC71,AC72," "))</f>
        <v> </v>
      </c>
      <c r="AF72" s="180"/>
      <c r="AG72" s="75" t="e">
        <f aca="false">IF(AC72&lt;&gt;AE72,(IF(N72=0,G72*(INFORMAÇÕES!$Q$69/INFORMAÇÕES!$Q$72),IF(N72="R",G72,0))),0)</f>
        <v>#DIV/0!</v>
      </c>
      <c r="AH72" s="75" t="e">
        <f aca="false">IF(AC72&lt;&gt;AE72,(IF(N72=0,G72*(INFORMAÇÕES!$Q$70/INFORMAÇÕES!$Q$72),IF(N72="C",G72,0))),0)</f>
        <v>#DIV/0!</v>
      </c>
      <c r="AI72" s="75" t="n">
        <f aca="false">IF(AC72&lt;&gt;AE72,(IF(N72=0,G72*INFORMAÇÕES!$U$115,IF(N72="CF",G72,0))),0)</f>
        <v>0</v>
      </c>
      <c r="AJ72" s="75" t="n">
        <f aca="false">IF(AC72&lt;&gt;AE72,(IF(N72=0,G72*INFORMAÇÕES!$U$116,IF(N72="O",G72,0))),0)</f>
        <v>0</v>
      </c>
      <c r="AK72" s="75" t="n">
        <f aca="false">IF(E72&lt;&gt;0,G72,0)</f>
        <v>0</v>
      </c>
      <c r="AL72" s="75" t="n">
        <f aca="false">IF(AC72&lt;&gt;AE72,(IF(N72=0,J72*(INFORMAÇÕES!$Q$89/INFORMAÇÕES!$Q$92),IF(N72="R",J72,0))),0)</f>
        <v>0</v>
      </c>
      <c r="AM72" s="75" t="n">
        <f aca="false">IF(AC72&lt;&gt;AE72,(IF(N72=0,J72*(INFORMAÇÕES!$Q$90/INFORMAÇÕES!$Q$92),IF(N72="C",J72,0))),0)</f>
        <v>0</v>
      </c>
      <c r="AN72" s="75" t="n">
        <f aca="false">IF(AC72&lt;&gt;AE72,(IF(N72="",J72*INFORMAÇÕES!$U$115,IF(N72="CF",J72,0))),0)</f>
        <v>0</v>
      </c>
      <c r="AO72" s="75" t="n">
        <f aca="false">IF(AC72&lt;&gt;AE72,(IF(N72="",J72*INFORMAÇÕES!$U$116,IF(N72="O",J72,0))),0)</f>
        <v>0</v>
      </c>
      <c r="AP72" s="75" t="n">
        <f aca="false">IF(H72&lt;&gt;0,J72,0)</f>
        <v>0</v>
      </c>
      <c r="AQ72" s="75" t="n">
        <f aca="false">IF(K72&lt;&gt;0,L72,0)</f>
        <v>0</v>
      </c>
    </row>
    <row r="73" s="174" customFormat="true" ht="14.25" hidden="false" customHeight="false" outlineLevel="0" collapsed="false">
      <c r="A73" s="159" t="n">
        <v>61</v>
      </c>
      <c r="B73" s="160" t="n">
        <f aca="false">R73</f>
        <v>0</v>
      </c>
      <c r="C73" s="161" t="n">
        <f aca="false">T73</f>
        <v>0</v>
      </c>
      <c r="D73" s="162" t="n">
        <f aca="false">U73</f>
        <v>0</v>
      </c>
      <c r="E73" s="163" t="n">
        <f aca="false">'ORÇ.GLOBAL P CAIXA'!E72</f>
        <v>0</v>
      </c>
      <c r="F73" s="163" t="n">
        <f aca="false">IF('ORÇ.GLOBAL EMPRESA'!G72&gt;0,'ORÇ.GLOBAL EMPRESA'!G72,'ORÇ.GLOBAL P CAIXA'!F72)</f>
        <v>0</v>
      </c>
      <c r="G73" s="163" t="n">
        <f aca="false">IF(E73&lt;&gt;0,ROUND(E73*F73,2),IF(AK73=0,(SUMIF($AC$13:$AC$1012,B73,$AK$13:$AK$1012)),AK73))</f>
        <v>0</v>
      </c>
      <c r="H73" s="163" t="n">
        <f aca="false">V73</f>
        <v>0</v>
      </c>
      <c r="I73" s="163" t="n">
        <f aca="false">W73</f>
        <v>0</v>
      </c>
      <c r="J73" s="163" t="n">
        <f aca="false">IF(H73&lt;&gt;0,ROUND(H73*I73,2),IF(AP73=0,(SUMIF($AC$13:$AC$1012,B73,$AP$13:$AP$1012)),AP73))</f>
        <v>0</v>
      </c>
      <c r="K73" s="163" t="n">
        <f aca="false">H73-E73</f>
        <v>0</v>
      </c>
      <c r="L73" s="163" t="n">
        <f aca="false">J73-G73</f>
        <v>0</v>
      </c>
      <c r="M73" s="645" t="str">
        <f aca="false">IF('ORÇ.GLOBAL P CAIXA'!H72&gt;0,'ORÇ.GLOBAL P CAIXA'!H72,"")</f>
        <v/>
      </c>
      <c r="N73" s="646" t="n">
        <f aca="false">'ORÇ.GLOBAL P CAIXA'!I72</f>
        <v>0</v>
      </c>
      <c r="O73" s="166" t="str">
        <f aca="false">S73</f>
        <v/>
      </c>
      <c r="P73" s="167"/>
      <c r="Q73" s="168" t="str">
        <f aca="false">IF(B73&gt;0,"ok","ocultar")</f>
        <v>ocultar</v>
      </c>
      <c r="R73" s="647" t="n">
        <f aca="false">'ORÇ.GLOBAL P CAIXA'!B72</f>
        <v>0</v>
      </c>
      <c r="S73" s="170" t="str">
        <f aca="false">IF('ORÇ.GLOBAL P CAIXA'!N72&lt;&gt;0,'ORÇ.GLOBAL P CAIXA'!N72,"")</f>
        <v/>
      </c>
      <c r="T73" s="648" t="n">
        <f aca="false">'ORÇ.GLOBAL P CAIXA'!O72</f>
        <v>0</v>
      </c>
      <c r="U73" s="172" t="n">
        <f aca="false">'ORÇ.GLOBAL P CAIXA'!P72</f>
        <v>0</v>
      </c>
      <c r="V73" s="173" t="n">
        <f aca="false">'ORÇ.GLOBAL P CAIXA'!E72</f>
        <v>0</v>
      </c>
      <c r="W73" s="173" t="n">
        <f aca="false">F73</f>
        <v>0</v>
      </c>
      <c r="X73" s="649"/>
      <c r="Y73" s="649"/>
      <c r="Z73" s="650"/>
      <c r="AB73" s="88"/>
      <c r="AC73" s="157" t="n">
        <f aca="false">IF(B73=0,AC72,IF(ISNONTEXT(B73)=TRUE(),INT(B73),INT(LEFT(B73,FIND(".",B73)-1))))</f>
        <v>3</v>
      </c>
      <c r="AD73" s="157" t="str">
        <f aca="false">IF(AD74=1,1,IF(B73&lt;&gt;0,1,IF(C73&lt;&gt;0,1,IF(D73&lt;&gt;0,1,IF(E73&lt;&gt;0,1,"")))))</f>
        <v/>
      </c>
      <c r="AE73" s="157" t="str">
        <f aca="false">IF(AC73=0," ",IF(AC73&lt;&gt;AC72,AC73," "))</f>
        <v> </v>
      </c>
      <c r="AF73" s="180"/>
      <c r="AG73" s="75" t="e">
        <f aca="false">IF(AC73&lt;&gt;AE73,(IF(N73=0,G73*(INFORMAÇÕES!$Q$69/INFORMAÇÕES!$Q$72),IF(N73="R",G73,0))),0)</f>
        <v>#DIV/0!</v>
      </c>
      <c r="AH73" s="75" t="e">
        <f aca="false">IF(AC73&lt;&gt;AE73,(IF(N73=0,G73*(INFORMAÇÕES!$Q$70/INFORMAÇÕES!$Q$72),IF(N73="C",G73,0))),0)</f>
        <v>#DIV/0!</v>
      </c>
      <c r="AI73" s="75" t="n">
        <f aca="false">IF(AC73&lt;&gt;AE73,(IF(N73=0,G73*INFORMAÇÕES!$U$115,IF(N73="CF",G73,0))),0)</f>
        <v>0</v>
      </c>
      <c r="AJ73" s="75" t="n">
        <f aca="false">IF(AC73&lt;&gt;AE73,(IF(N73=0,G73*INFORMAÇÕES!$U$116,IF(N73="O",G73,0))),0)</f>
        <v>0</v>
      </c>
      <c r="AK73" s="75" t="n">
        <f aca="false">IF(E73&lt;&gt;0,G73,0)</f>
        <v>0</v>
      </c>
      <c r="AL73" s="75" t="n">
        <f aca="false">IF(AC73&lt;&gt;AE73,(IF(N73=0,J73*(INFORMAÇÕES!$Q$89/INFORMAÇÕES!$Q$92),IF(N73="R",J73,0))),0)</f>
        <v>0</v>
      </c>
      <c r="AM73" s="75" t="n">
        <f aca="false">IF(AC73&lt;&gt;AE73,(IF(N73=0,J73*(INFORMAÇÕES!$Q$90/INFORMAÇÕES!$Q$92),IF(N73="C",J73,0))),0)</f>
        <v>0</v>
      </c>
      <c r="AN73" s="75" t="n">
        <f aca="false">IF(AC73&lt;&gt;AE73,(IF(N73="",J73*INFORMAÇÕES!$U$115,IF(N73="CF",J73,0))),0)</f>
        <v>0</v>
      </c>
      <c r="AO73" s="75" t="n">
        <f aca="false">IF(AC73&lt;&gt;AE73,(IF(N73="",J73*INFORMAÇÕES!$U$116,IF(N73="O",J73,0))),0)</f>
        <v>0</v>
      </c>
      <c r="AP73" s="75" t="n">
        <f aca="false">IF(H73&lt;&gt;0,J73,0)</f>
        <v>0</v>
      </c>
      <c r="AQ73" s="75" t="n">
        <f aca="false">IF(K73&lt;&gt;0,L73,0)</f>
        <v>0</v>
      </c>
    </row>
    <row r="74" s="174" customFormat="true" ht="14.25" hidden="false" customHeight="false" outlineLevel="0" collapsed="false">
      <c r="A74" s="159" t="n">
        <v>62</v>
      </c>
      <c r="B74" s="160" t="n">
        <f aca="false">R74</f>
        <v>0</v>
      </c>
      <c r="C74" s="161" t="n">
        <f aca="false">T74</f>
        <v>0</v>
      </c>
      <c r="D74" s="162" t="n">
        <f aca="false">U74</f>
        <v>0</v>
      </c>
      <c r="E74" s="163" t="n">
        <f aca="false">'ORÇ.GLOBAL P CAIXA'!E73</f>
        <v>0</v>
      </c>
      <c r="F74" s="163" t="n">
        <f aca="false">IF('ORÇ.GLOBAL EMPRESA'!G73&gt;0,'ORÇ.GLOBAL EMPRESA'!G73,'ORÇ.GLOBAL P CAIXA'!F73)</f>
        <v>0</v>
      </c>
      <c r="G74" s="163" t="n">
        <f aca="false">IF(E74&lt;&gt;0,ROUND(E74*F74,2),IF(AK74=0,(SUMIF($AC$13:$AC$1012,B74,$AK$13:$AK$1012)),AK74))</f>
        <v>0</v>
      </c>
      <c r="H74" s="163" t="n">
        <f aca="false">V74</f>
        <v>0</v>
      </c>
      <c r="I74" s="163" t="n">
        <f aca="false">W74</f>
        <v>0</v>
      </c>
      <c r="J74" s="163" t="n">
        <f aca="false">IF(H74&lt;&gt;0,ROUND(H74*I74,2),IF(AP74=0,(SUMIF($AC$13:$AC$1012,B74,$AP$13:$AP$1012)),AP74))</f>
        <v>0</v>
      </c>
      <c r="K74" s="163" t="n">
        <f aca="false">H74-E74</f>
        <v>0</v>
      </c>
      <c r="L74" s="163" t="n">
        <f aca="false">J74-G74</f>
        <v>0</v>
      </c>
      <c r="M74" s="645" t="str">
        <f aca="false">IF('ORÇ.GLOBAL P CAIXA'!H73&gt;0,'ORÇ.GLOBAL P CAIXA'!H73,"")</f>
        <v/>
      </c>
      <c r="N74" s="646" t="n">
        <f aca="false">'ORÇ.GLOBAL P CAIXA'!I73</f>
        <v>0</v>
      </c>
      <c r="O74" s="166" t="str">
        <f aca="false">S74</f>
        <v/>
      </c>
      <c r="P74" s="167"/>
      <c r="Q74" s="168" t="str">
        <f aca="false">IF(B74&gt;0,"ok","ocultar")</f>
        <v>ocultar</v>
      </c>
      <c r="R74" s="647" t="n">
        <f aca="false">'ORÇ.GLOBAL P CAIXA'!B73</f>
        <v>0</v>
      </c>
      <c r="S74" s="170" t="str">
        <f aca="false">IF('ORÇ.GLOBAL P CAIXA'!N73&lt;&gt;0,'ORÇ.GLOBAL P CAIXA'!N73,"")</f>
        <v/>
      </c>
      <c r="T74" s="648" t="n">
        <f aca="false">'ORÇ.GLOBAL P CAIXA'!O73</f>
        <v>0</v>
      </c>
      <c r="U74" s="172" t="n">
        <f aca="false">'ORÇ.GLOBAL P CAIXA'!P73</f>
        <v>0</v>
      </c>
      <c r="V74" s="173" t="n">
        <f aca="false">'ORÇ.GLOBAL P CAIXA'!E73</f>
        <v>0</v>
      </c>
      <c r="W74" s="173" t="n">
        <f aca="false">F74</f>
        <v>0</v>
      </c>
      <c r="X74" s="649"/>
      <c r="Y74" s="649"/>
      <c r="Z74" s="650"/>
      <c r="AB74" s="88"/>
      <c r="AC74" s="157" t="n">
        <f aca="false">IF(B74=0,AC73,IF(ISNONTEXT(B74)=TRUE(),INT(B74),INT(LEFT(B74,FIND(".",B74)-1))))</f>
        <v>3</v>
      </c>
      <c r="AD74" s="157" t="str">
        <f aca="false">IF(AD75=1,1,IF(B74&lt;&gt;0,1,IF(C74&lt;&gt;0,1,IF(D74&lt;&gt;0,1,IF(E74&lt;&gt;0,1,"")))))</f>
        <v/>
      </c>
      <c r="AE74" s="157" t="str">
        <f aca="false">IF(AC74=0," ",IF(AC74&lt;&gt;AC73,AC74," "))</f>
        <v> </v>
      </c>
      <c r="AF74" s="180"/>
      <c r="AG74" s="75" t="e">
        <f aca="false">IF(AC74&lt;&gt;AE74,(IF(N74=0,G74*(INFORMAÇÕES!$Q$69/INFORMAÇÕES!$Q$72),IF(N74="R",G74,0))),0)</f>
        <v>#DIV/0!</v>
      </c>
      <c r="AH74" s="75" t="e">
        <f aca="false">IF(AC74&lt;&gt;AE74,(IF(N74=0,G74*(INFORMAÇÕES!$Q$70/INFORMAÇÕES!$Q$72),IF(N74="C",G74,0))),0)</f>
        <v>#DIV/0!</v>
      </c>
      <c r="AI74" s="75" t="n">
        <f aca="false">IF(AC74&lt;&gt;AE74,(IF(N74=0,G74*INFORMAÇÕES!$U$115,IF(N74="CF",G74,0))),0)</f>
        <v>0</v>
      </c>
      <c r="AJ74" s="75" t="n">
        <f aca="false">IF(AC74&lt;&gt;AE74,(IF(N74=0,G74*INFORMAÇÕES!$U$116,IF(N74="O",G74,0))),0)</f>
        <v>0</v>
      </c>
      <c r="AK74" s="75" t="n">
        <f aca="false">IF(E74&lt;&gt;0,G74,0)</f>
        <v>0</v>
      </c>
      <c r="AL74" s="75" t="n">
        <f aca="false">IF(AC74&lt;&gt;AE74,(IF(N74=0,J74*(INFORMAÇÕES!$Q$89/INFORMAÇÕES!$Q$92),IF(N74="R",J74,0))),0)</f>
        <v>0</v>
      </c>
      <c r="AM74" s="75" t="n">
        <f aca="false">IF(AC74&lt;&gt;AE74,(IF(N74=0,J74*(INFORMAÇÕES!$Q$90/INFORMAÇÕES!$Q$92),IF(N74="C",J74,0))),0)</f>
        <v>0</v>
      </c>
      <c r="AN74" s="75" t="n">
        <f aca="false">IF(AC74&lt;&gt;AE74,(IF(N74="",J74*INFORMAÇÕES!$U$115,IF(N74="CF",J74,0))),0)</f>
        <v>0</v>
      </c>
      <c r="AO74" s="75" t="n">
        <f aca="false">IF(AC74&lt;&gt;AE74,(IF(N74="",J74*INFORMAÇÕES!$U$116,IF(N74="O",J74,0))),0)</f>
        <v>0</v>
      </c>
      <c r="AP74" s="75" t="n">
        <f aca="false">IF(H74&lt;&gt;0,J74,0)</f>
        <v>0</v>
      </c>
      <c r="AQ74" s="75" t="n">
        <f aca="false">IF(K74&lt;&gt;0,L74,0)</f>
        <v>0</v>
      </c>
    </row>
    <row r="75" s="174" customFormat="true" ht="14.25" hidden="false" customHeight="false" outlineLevel="0" collapsed="false">
      <c r="A75" s="159" t="n">
        <v>63</v>
      </c>
      <c r="B75" s="160" t="n">
        <f aca="false">R75</f>
        <v>0</v>
      </c>
      <c r="C75" s="161" t="n">
        <f aca="false">T75</f>
        <v>0</v>
      </c>
      <c r="D75" s="162" t="n">
        <f aca="false">U75</f>
        <v>0</v>
      </c>
      <c r="E75" s="163" t="n">
        <f aca="false">'ORÇ.GLOBAL P CAIXA'!E74</f>
        <v>0</v>
      </c>
      <c r="F75" s="163" t="n">
        <f aca="false">IF('ORÇ.GLOBAL EMPRESA'!G74&gt;0,'ORÇ.GLOBAL EMPRESA'!G74,'ORÇ.GLOBAL P CAIXA'!F74)</f>
        <v>0</v>
      </c>
      <c r="G75" s="163" t="n">
        <f aca="false">IF(E75&lt;&gt;0,ROUND(E75*F75,2),IF(AK75=0,(SUMIF($AC$13:$AC$1012,B75,$AK$13:$AK$1012)),AK75))</f>
        <v>0</v>
      </c>
      <c r="H75" s="163" t="n">
        <f aca="false">V75</f>
        <v>0</v>
      </c>
      <c r="I75" s="163" t="n">
        <f aca="false">W75</f>
        <v>0</v>
      </c>
      <c r="J75" s="163" t="n">
        <f aca="false">IF(H75&lt;&gt;0,ROUND(H75*I75,2),IF(AP75=0,(SUMIF($AC$13:$AC$1012,B75,$AP$13:$AP$1012)),AP75))</f>
        <v>0</v>
      </c>
      <c r="K75" s="163" t="n">
        <f aca="false">H75-E75</f>
        <v>0</v>
      </c>
      <c r="L75" s="163" t="n">
        <f aca="false">J75-G75</f>
        <v>0</v>
      </c>
      <c r="M75" s="645" t="str">
        <f aca="false">IF('ORÇ.GLOBAL P CAIXA'!H74&gt;0,'ORÇ.GLOBAL P CAIXA'!H74,"")</f>
        <v/>
      </c>
      <c r="N75" s="646" t="n">
        <f aca="false">'ORÇ.GLOBAL P CAIXA'!I74</f>
        <v>0</v>
      </c>
      <c r="O75" s="166" t="str">
        <f aca="false">S75</f>
        <v/>
      </c>
      <c r="P75" s="167"/>
      <c r="Q75" s="168" t="str">
        <f aca="false">IF(B75&gt;0,"ok","ocultar")</f>
        <v>ocultar</v>
      </c>
      <c r="R75" s="647" t="n">
        <f aca="false">'ORÇ.GLOBAL P CAIXA'!B74</f>
        <v>0</v>
      </c>
      <c r="S75" s="170" t="str">
        <f aca="false">IF('ORÇ.GLOBAL P CAIXA'!N74&lt;&gt;0,'ORÇ.GLOBAL P CAIXA'!N74,"")</f>
        <v/>
      </c>
      <c r="T75" s="648" t="n">
        <f aca="false">'ORÇ.GLOBAL P CAIXA'!O74</f>
        <v>0</v>
      </c>
      <c r="U75" s="172" t="n">
        <f aca="false">'ORÇ.GLOBAL P CAIXA'!P74</f>
        <v>0</v>
      </c>
      <c r="V75" s="173" t="n">
        <f aca="false">'ORÇ.GLOBAL P CAIXA'!E74</f>
        <v>0</v>
      </c>
      <c r="W75" s="173" t="n">
        <f aca="false">F75</f>
        <v>0</v>
      </c>
      <c r="X75" s="649"/>
      <c r="Y75" s="649"/>
      <c r="Z75" s="650"/>
      <c r="AB75" s="88"/>
      <c r="AC75" s="157" t="n">
        <f aca="false">IF(B75=0,AC74,IF(ISNONTEXT(B75)=TRUE(),INT(B75),INT(LEFT(B75,FIND(".",B75)-1))))</f>
        <v>3</v>
      </c>
      <c r="AD75" s="157" t="str">
        <f aca="false">IF(AD76=1,1,IF(B75&lt;&gt;0,1,IF(C75&lt;&gt;0,1,IF(D75&lt;&gt;0,1,IF(E75&lt;&gt;0,1,"")))))</f>
        <v/>
      </c>
      <c r="AE75" s="157" t="str">
        <f aca="false">IF(AC75=0," ",IF(AC75&lt;&gt;AC74,AC75," "))</f>
        <v> </v>
      </c>
      <c r="AF75" s="180"/>
      <c r="AG75" s="75" t="e">
        <f aca="false">IF(AC75&lt;&gt;AE75,(IF(N75=0,G75*(INFORMAÇÕES!$Q$69/INFORMAÇÕES!$Q$72),IF(N75="R",G75,0))),0)</f>
        <v>#DIV/0!</v>
      </c>
      <c r="AH75" s="75" t="e">
        <f aca="false">IF(AC75&lt;&gt;AE75,(IF(N75=0,G75*(INFORMAÇÕES!$Q$70/INFORMAÇÕES!$Q$72),IF(N75="C",G75,0))),0)</f>
        <v>#DIV/0!</v>
      </c>
      <c r="AI75" s="75" t="n">
        <f aca="false">IF(AC75&lt;&gt;AE75,(IF(N75=0,G75*INFORMAÇÕES!$U$115,IF(N75="CF",G75,0))),0)</f>
        <v>0</v>
      </c>
      <c r="AJ75" s="75" t="n">
        <f aca="false">IF(AC75&lt;&gt;AE75,(IF(N75=0,G75*INFORMAÇÕES!$U$116,IF(N75="O",G75,0))),0)</f>
        <v>0</v>
      </c>
      <c r="AK75" s="75" t="n">
        <f aca="false">IF(E75&lt;&gt;0,G75,0)</f>
        <v>0</v>
      </c>
      <c r="AL75" s="75" t="n">
        <f aca="false">IF(AC75&lt;&gt;AE75,(IF(N75=0,J75*(INFORMAÇÕES!$Q$89/INFORMAÇÕES!$Q$92),IF(N75="R",J75,0))),0)</f>
        <v>0</v>
      </c>
      <c r="AM75" s="75" t="n">
        <f aca="false">IF(AC75&lt;&gt;AE75,(IF(N75=0,J75*(INFORMAÇÕES!$Q$90/INFORMAÇÕES!$Q$92),IF(N75="C",J75,0))),0)</f>
        <v>0</v>
      </c>
      <c r="AN75" s="75" t="n">
        <f aca="false">IF(AC75&lt;&gt;AE75,(IF(N75="",J75*INFORMAÇÕES!$U$115,IF(N75="CF",J75,0))),0)</f>
        <v>0</v>
      </c>
      <c r="AO75" s="75" t="n">
        <f aca="false">IF(AC75&lt;&gt;AE75,(IF(N75="",J75*INFORMAÇÕES!$U$116,IF(N75="O",J75,0))),0)</f>
        <v>0</v>
      </c>
      <c r="AP75" s="75" t="n">
        <f aca="false">IF(H75&lt;&gt;0,J75,0)</f>
        <v>0</v>
      </c>
      <c r="AQ75" s="75" t="n">
        <f aca="false">IF(K75&lt;&gt;0,L75,0)</f>
        <v>0</v>
      </c>
    </row>
    <row r="76" s="174" customFormat="true" ht="14.25" hidden="false" customHeight="false" outlineLevel="0" collapsed="false">
      <c r="A76" s="159" t="n">
        <v>64</v>
      </c>
      <c r="B76" s="160" t="n">
        <f aca="false">R76</f>
        <v>0</v>
      </c>
      <c r="C76" s="161" t="n">
        <f aca="false">T76</f>
        <v>0</v>
      </c>
      <c r="D76" s="162" t="n">
        <f aca="false">U76</f>
        <v>0</v>
      </c>
      <c r="E76" s="163" t="n">
        <f aca="false">'ORÇ.GLOBAL P CAIXA'!E75</f>
        <v>0</v>
      </c>
      <c r="F76" s="163" t="n">
        <f aca="false">IF('ORÇ.GLOBAL EMPRESA'!G75&gt;0,'ORÇ.GLOBAL EMPRESA'!G75,'ORÇ.GLOBAL P CAIXA'!F75)</f>
        <v>0</v>
      </c>
      <c r="G76" s="163" t="n">
        <f aca="false">IF(E76&lt;&gt;0,ROUND(E76*F76,2),IF(AK76=0,(SUMIF($AC$13:$AC$1012,B76,$AK$13:$AK$1012)),AK76))</f>
        <v>0</v>
      </c>
      <c r="H76" s="163" t="n">
        <f aca="false">V76</f>
        <v>0</v>
      </c>
      <c r="I76" s="163" t="n">
        <f aca="false">W76</f>
        <v>0</v>
      </c>
      <c r="J76" s="163" t="n">
        <f aca="false">IF(H76&lt;&gt;0,ROUND(H76*I76,2),IF(AP76=0,(SUMIF($AC$13:$AC$1012,B76,$AP$13:$AP$1012)),AP76))</f>
        <v>0</v>
      </c>
      <c r="K76" s="163" t="n">
        <f aca="false">H76-E76</f>
        <v>0</v>
      </c>
      <c r="L76" s="163" t="n">
        <f aca="false">J76-G76</f>
        <v>0</v>
      </c>
      <c r="M76" s="645" t="str">
        <f aca="false">IF('ORÇ.GLOBAL P CAIXA'!H75&gt;0,'ORÇ.GLOBAL P CAIXA'!H75,"")</f>
        <v/>
      </c>
      <c r="N76" s="646" t="n">
        <f aca="false">'ORÇ.GLOBAL P CAIXA'!I75</f>
        <v>0</v>
      </c>
      <c r="O76" s="166" t="str">
        <f aca="false">S76</f>
        <v/>
      </c>
      <c r="P76" s="167"/>
      <c r="Q76" s="168" t="str">
        <f aca="false">IF(B76&gt;0,"ok","ocultar")</f>
        <v>ocultar</v>
      </c>
      <c r="R76" s="647" t="n">
        <f aca="false">'ORÇ.GLOBAL P CAIXA'!B75</f>
        <v>0</v>
      </c>
      <c r="S76" s="170" t="str">
        <f aca="false">IF('ORÇ.GLOBAL P CAIXA'!N75&lt;&gt;0,'ORÇ.GLOBAL P CAIXA'!N75,"")</f>
        <v/>
      </c>
      <c r="T76" s="648" t="n">
        <f aca="false">'ORÇ.GLOBAL P CAIXA'!O75</f>
        <v>0</v>
      </c>
      <c r="U76" s="172" t="n">
        <f aca="false">'ORÇ.GLOBAL P CAIXA'!P75</f>
        <v>0</v>
      </c>
      <c r="V76" s="173" t="n">
        <f aca="false">'ORÇ.GLOBAL P CAIXA'!E75</f>
        <v>0</v>
      </c>
      <c r="W76" s="173" t="n">
        <f aca="false">F76</f>
        <v>0</v>
      </c>
      <c r="X76" s="649"/>
      <c r="Y76" s="649"/>
      <c r="Z76" s="650"/>
      <c r="AB76" s="88"/>
      <c r="AC76" s="157" t="n">
        <f aca="false">IF(B76=0,AC75,IF(ISNONTEXT(B76)=TRUE(),INT(B76),INT(LEFT(B76,FIND(".",B76)-1))))</f>
        <v>3</v>
      </c>
      <c r="AD76" s="157" t="str">
        <f aca="false">IF(AD77=1,1,IF(B76&lt;&gt;0,1,IF(C76&lt;&gt;0,1,IF(D76&lt;&gt;0,1,IF(E76&lt;&gt;0,1,"")))))</f>
        <v/>
      </c>
      <c r="AE76" s="157" t="str">
        <f aca="false">IF(AC76=0," ",IF(AC76&lt;&gt;AC75,AC76," "))</f>
        <v> </v>
      </c>
      <c r="AF76" s="180"/>
      <c r="AG76" s="75" t="e">
        <f aca="false">IF(AC76&lt;&gt;AE76,(IF(N76=0,G76*(INFORMAÇÕES!$Q$69/INFORMAÇÕES!$Q$72),IF(N76="R",G76,0))),0)</f>
        <v>#DIV/0!</v>
      </c>
      <c r="AH76" s="75" t="e">
        <f aca="false">IF(AC76&lt;&gt;AE76,(IF(N76=0,G76*(INFORMAÇÕES!$Q$70/INFORMAÇÕES!$Q$72),IF(N76="C",G76,0))),0)</f>
        <v>#DIV/0!</v>
      </c>
      <c r="AI76" s="75" t="n">
        <f aca="false">IF(AC76&lt;&gt;AE76,(IF(N76=0,G76*INFORMAÇÕES!$U$115,IF(N76="CF",G76,0))),0)</f>
        <v>0</v>
      </c>
      <c r="AJ76" s="75" t="n">
        <f aca="false">IF(AC76&lt;&gt;AE76,(IF(N76=0,G76*INFORMAÇÕES!$U$116,IF(N76="O",G76,0))),0)</f>
        <v>0</v>
      </c>
      <c r="AK76" s="75" t="n">
        <f aca="false">IF(E76&lt;&gt;0,G76,0)</f>
        <v>0</v>
      </c>
      <c r="AL76" s="75" t="n">
        <f aca="false">IF(AC76&lt;&gt;AE76,(IF(N76=0,J76*(INFORMAÇÕES!$Q$89/INFORMAÇÕES!$Q$92),IF(N76="R",J76,0))),0)</f>
        <v>0</v>
      </c>
      <c r="AM76" s="75" t="n">
        <f aca="false">IF(AC76&lt;&gt;AE76,(IF(N76=0,J76*(INFORMAÇÕES!$Q$90/INFORMAÇÕES!$Q$92),IF(N76="C",J76,0))),0)</f>
        <v>0</v>
      </c>
      <c r="AN76" s="75" t="n">
        <f aca="false">IF(AC76&lt;&gt;AE76,(IF(N76="",J76*INFORMAÇÕES!$U$115,IF(N76="CF",J76,0))),0)</f>
        <v>0</v>
      </c>
      <c r="AO76" s="75" t="n">
        <f aca="false">IF(AC76&lt;&gt;AE76,(IF(N76="",J76*INFORMAÇÕES!$U$116,IF(N76="O",J76,0))),0)</f>
        <v>0</v>
      </c>
      <c r="AP76" s="75" t="n">
        <f aca="false">IF(H76&lt;&gt;0,J76,0)</f>
        <v>0</v>
      </c>
      <c r="AQ76" s="75" t="n">
        <f aca="false">IF(K76&lt;&gt;0,L76,0)</f>
        <v>0</v>
      </c>
    </row>
    <row r="77" s="174" customFormat="true" ht="14.25" hidden="false" customHeight="false" outlineLevel="0" collapsed="false">
      <c r="A77" s="159" t="n">
        <v>65</v>
      </c>
      <c r="B77" s="160" t="n">
        <f aca="false">R77</f>
        <v>0</v>
      </c>
      <c r="C77" s="161" t="n">
        <f aca="false">T77</f>
        <v>0</v>
      </c>
      <c r="D77" s="162" t="n">
        <f aca="false">U77</f>
        <v>0</v>
      </c>
      <c r="E77" s="163" t="n">
        <f aca="false">'ORÇ.GLOBAL P CAIXA'!E76</f>
        <v>0</v>
      </c>
      <c r="F77" s="163" t="n">
        <f aca="false">IF('ORÇ.GLOBAL EMPRESA'!G76&gt;0,'ORÇ.GLOBAL EMPRESA'!G76,'ORÇ.GLOBAL P CAIXA'!F76)</f>
        <v>0</v>
      </c>
      <c r="G77" s="163" t="n">
        <f aca="false">IF(E77&lt;&gt;0,ROUND(E77*F77,2),IF(AK77=0,(SUMIF($AC$13:$AC$1012,B77,$AK$13:$AK$1012)),AK77))</f>
        <v>0</v>
      </c>
      <c r="H77" s="163" t="n">
        <f aca="false">V77</f>
        <v>0</v>
      </c>
      <c r="I77" s="163" t="n">
        <f aca="false">W77</f>
        <v>0</v>
      </c>
      <c r="J77" s="163" t="n">
        <f aca="false">IF(H77&lt;&gt;0,ROUND(H77*I77,2),IF(AP77=0,(SUMIF($AC$13:$AC$1012,B77,$AP$13:$AP$1012)),AP77))</f>
        <v>0</v>
      </c>
      <c r="K77" s="163" t="n">
        <f aca="false">H77-E77</f>
        <v>0</v>
      </c>
      <c r="L77" s="163" t="n">
        <f aca="false">J77-G77</f>
        <v>0</v>
      </c>
      <c r="M77" s="645" t="str">
        <f aca="false">IF('ORÇ.GLOBAL P CAIXA'!H76&gt;0,'ORÇ.GLOBAL P CAIXA'!H76,"")</f>
        <v/>
      </c>
      <c r="N77" s="646" t="n">
        <f aca="false">'ORÇ.GLOBAL P CAIXA'!I76</f>
        <v>0</v>
      </c>
      <c r="O77" s="166" t="str">
        <f aca="false">S77</f>
        <v/>
      </c>
      <c r="P77" s="167"/>
      <c r="Q77" s="168" t="str">
        <f aca="false">IF(B77&gt;0,"ok","ocultar")</f>
        <v>ocultar</v>
      </c>
      <c r="R77" s="647" t="n">
        <f aca="false">'ORÇ.GLOBAL P CAIXA'!B76</f>
        <v>0</v>
      </c>
      <c r="S77" s="170" t="str">
        <f aca="false">IF('ORÇ.GLOBAL P CAIXA'!N76&lt;&gt;0,'ORÇ.GLOBAL P CAIXA'!N76,"")</f>
        <v/>
      </c>
      <c r="T77" s="648" t="n">
        <f aca="false">'ORÇ.GLOBAL P CAIXA'!O76</f>
        <v>0</v>
      </c>
      <c r="U77" s="172" t="n">
        <f aca="false">'ORÇ.GLOBAL P CAIXA'!P76</f>
        <v>0</v>
      </c>
      <c r="V77" s="173" t="n">
        <f aca="false">'ORÇ.GLOBAL P CAIXA'!E76</f>
        <v>0</v>
      </c>
      <c r="W77" s="173" t="n">
        <f aca="false">F77</f>
        <v>0</v>
      </c>
      <c r="X77" s="649"/>
      <c r="Y77" s="649"/>
      <c r="Z77" s="650"/>
      <c r="AB77" s="88"/>
      <c r="AC77" s="157" t="n">
        <f aca="false">IF(B77=0,AC76,IF(ISNONTEXT(B77)=TRUE(),INT(B77),INT(LEFT(B77,FIND(".",B77)-1))))</f>
        <v>3</v>
      </c>
      <c r="AD77" s="157" t="str">
        <f aca="false">IF(AD78=1,1,IF(B77&lt;&gt;0,1,IF(C77&lt;&gt;0,1,IF(D77&lt;&gt;0,1,IF(E77&lt;&gt;0,1,"")))))</f>
        <v/>
      </c>
      <c r="AE77" s="157" t="str">
        <f aca="false">IF(AC77=0," ",IF(AC77&lt;&gt;AC76,AC77," "))</f>
        <v> </v>
      </c>
      <c r="AF77" s="180"/>
      <c r="AG77" s="75" t="e">
        <f aca="false">IF(AC77&lt;&gt;AE77,(IF(N77=0,G77*(INFORMAÇÕES!$Q$69/INFORMAÇÕES!$Q$72),IF(N77="R",G77,0))),0)</f>
        <v>#DIV/0!</v>
      </c>
      <c r="AH77" s="75" t="e">
        <f aca="false">IF(AC77&lt;&gt;AE77,(IF(N77=0,G77*(INFORMAÇÕES!$Q$70/INFORMAÇÕES!$Q$72),IF(N77="C",G77,0))),0)</f>
        <v>#DIV/0!</v>
      </c>
      <c r="AI77" s="75" t="n">
        <f aca="false">IF(AC77&lt;&gt;AE77,(IF(N77=0,G77*INFORMAÇÕES!$U$115,IF(N77="CF",G77,0))),0)</f>
        <v>0</v>
      </c>
      <c r="AJ77" s="75" t="n">
        <f aca="false">IF(AC77&lt;&gt;AE77,(IF(N77=0,G77*INFORMAÇÕES!$U$116,IF(N77="O",G77,0))),0)</f>
        <v>0</v>
      </c>
      <c r="AK77" s="75" t="n">
        <f aca="false">IF(E77&lt;&gt;0,G77,0)</f>
        <v>0</v>
      </c>
      <c r="AL77" s="75" t="n">
        <f aca="false">IF(AC77&lt;&gt;AE77,(IF(N77=0,J77*(INFORMAÇÕES!$Q$89/INFORMAÇÕES!$Q$92),IF(N77="R",J77,0))),0)</f>
        <v>0</v>
      </c>
      <c r="AM77" s="75" t="n">
        <f aca="false">IF(AC77&lt;&gt;AE77,(IF(N77=0,J77*(INFORMAÇÕES!$Q$90/INFORMAÇÕES!$Q$92),IF(N77="C",J77,0))),0)</f>
        <v>0</v>
      </c>
      <c r="AN77" s="75" t="n">
        <f aca="false">IF(AC77&lt;&gt;AE77,(IF(N77="",J77*INFORMAÇÕES!$U$115,IF(N77="CF",J77,0))),0)</f>
        <v>0</v>
      </c>
      <c r="AO77" s="75" t="n">
        <f aca="false">IF(AC77&lt;&gt;AE77,(IF(N77="",J77*INFORMAÇÕES!$U$116,IF(N77="O",J77,0))),0)</f>
        <v>0</v>
      </c>
      <c r="AP77" s="75" t="n">
        <f aca="false">IF(H77&lt;&gt;0,J77,0)</f>
        <v>0</v>
      </c>
      <c r="AQ77" s="75" t="n">
        <f aca="false">IF(K77&lt;&gt;0,L77,0)</f>
        <v>0</v>
      </c>
    </row>
    <row r="78" s="174" customFormat="true" ht="14.25" hidden="false" customHeight="false" outlineLevel="0" collapsed="false">
      <c r="A78" s="159" t="n">
        <v>66</v>
      </c>
      <c r="B78" s="160" t="n">
        <f aca="false">R78</f>
        <v>0</v>
      </c>
      <c r="C78" s="161" t="n">
        <f aca="false">T78</f>
        <v>0</v>
      </c>
      <c r="D78" s="162" t="n">
        <f aca="false">U78</f>
        <v>0</v>
      </c>
      <c r="E78" s="163" t="n">
        <f aca="false">'ORÇ.GLOBAL P CAIXA'!E77</f>
        <v>0</v>
      </c>
      <c r="F78" s="163" t="n">
        <f aca="false">IF('ORÇ.GLOBAL EMPRESA'!G77&gt;0,'ORÇ.GLOBAL EMPRESA'!G77,'ORÇ.GLOBAL P CAIXA'!F77)</f>
        <v>0</v>
      </c>
      <c r="G78" s="163" t="n">
        <f aca="false">IF(E78&lt;&gt;0,ROUND(E78*F78,2),IF(AK78=0,(SUMIF($AC$13:$AC$1012,B78,$AK$13:$AK$1012)),AK78))</f>
        <v>0</v>
      </c>
      <c r="H78" s="163" t="n">
        <f aca="false">V78</f>
        <v>0</v>
      </c>
      <c r="I78" s="163" t="n">
        <f aca="false">W78</f>
        <v>0</v>
      </c>
      <c r="J78" s="163" t="n">
        <f aca="false">IF(H78&lt;&gt;0,ROUND(H78*I78,2),IF(AP78=0,(SUMIF($AC$13:$AC$1012,B78,$AP$13:$AP$1012)),AP78))</f>
        <v>0</v>
      </c>
      <c r="K78" s="163" t="n">
        <f aca="false">H78-E78</f>
        <v>0</v>
      </c>
      <c r="L78" s="163" t="n">
        <f aca="false">J78-G78</f>
        <v>0</v>
      </c>
      <c r="M78" s="645" t="str">
        <f aca="false">IF('ORÇ.GLOBAL P CAIXA'!H77&gt;0,'ORÇ.GLOBAL P CAIXA'!H77,"")</f>
        <v/>
      </c>
      <c r="N78" s="646" t="n">
        <f aca="false">'ORÇ.GLOBAL P CAIXA'!I77</f>
        <v>0</v>
      </c>
      <c r="O78" s="166" t="str">
        <f aca="false">S78</f>
        <v/>
      </c>
      <c r="P78" s="167"/>
      <c r="Q78" s="168" t="str">
        <f aca="false">IF(B78&gt;0,"ok","ocultar")</f>
        <v>ocultar</v>
      </c>
      <c r="R78" s="647" t="n">
        <f aca="false">'ORÇ.GLOBAL P CAIXA'!B77</f>
        <v>0</v>
      </c>
      <c r="S78" s="170" t="str">
        <f aca="false">IF('ORÇ.GLOBAL P CAIXA'!N77&lt;&gt;0,'ORÇ.GLOBAL P CAIXA'!N77,"")</f>
        <v/>
      </c>
      <c r="T78" s="648" t="n">
        <f aca="false">'ORÇ.GLOBAL P CAIXA'!O77</f>
        <v>0</v>
      </c>
      <c r="U78" s="172" t="n">
        <f aca="false">'ORÇ.GLOBAL P CAIXA'!P77</f>
        <v>0</v>
      </c>
      <c r="V78" s="173" t="n">
        <f aca="false">'ORÇ.GLOBAL P CAIXA'!E77</f>
        <v>0</v>
      </c>
      <c r="W78" s="173" t="n">
        <f aca="false">F78</f>
        <v>0</v>
      </c>
      <c r="X78" s="649"/>
      <c r="Y78" s="649"/>
      <c r="Z78" s="650"/>
      <c r="AB78" s="88"/>
      <c r="AC78" s="157" t="n">
        <f aca="false">IF(B78=0,AC77,IF(ISNONTEXT(B78)=TRUE(),INT(B78),INT(LEFT(B78,FIND(".",B78)-1))))</f>
        <v>3</v>
      </c>
      <c r="AD78" s="157" t="str">
        <f aca="false">IF(AD79=1,1,IF(B78&lt;&gt;0,1,IF(C78&lt;&gt;0,1,IF(D78&lt;&gt;0,1,IF(E78&lt;&gt;0,1,"")))))</f>
        <v/>
      </c>
      <c r="AE78" s="157" t="str">
        <f aca="false">IF(AC78=0," ",IF(AC78&lt;&gt;AC77,AC78," "))</f>
        <v> </v>
      </c>
      <c r="AF78" s="180"/>
      <c r="AG78" s="75" t="e">
        <f aca="false">IF(AC78&lt;&gt;AE78,(IF(N78=0,G78*(INFORMAÇÕES!$Q$69/INFORMAÇÕES!$Q$72),IF(N78="R",G78,0))),0)</f>
        <v>#DIV/0!</v>
      </c>
      <c r="AH78" s="75" t="e">
        <f aca="false">IF(AC78&lt;&gt;AE78,(IF(N78=0,G78*(INFORMAÇÕES!$Q$70/INFORMAÇÕES!$Q$72),IF(N78="C",G78,0))),0)</f>
        <v>#DIV/0!</v>
      </c>
      <c r="AI78" s="75" t="n">
        <f aca="false">IF(AC78&lt;&gt;AE78,(IF(N78=0,G78*INFORMAÇÕES!$U$115,IF(N78="CF",G78,0))),0)</f>
        <v>0</v>
      </c>
      <c r="AJ78" s="75" t="n">
        <f aca="false">IF(AC78&lt;&gt;AE78,(IF(N78=0,G78*INFORMAÇÕES!$U$116,IF(N78="O",G78,0))),0)</f>
        <v>0</v>
      </c>
      <c r="AK78" s="75" t="n">
        <f aca="false">IF(E78&lt;&gt;0,G78,0)</f>
        <v>0</v>
      </c>
      <c r="AL78" s="75" t="n">
        <f aca="false">IF(AC78&lt;&gt;AE78,(IF(N78=0,J78*(INFORMAÇÕES!$Q$89/INFORMAÇÕES!$Q$92),IF(N78="R",J78,0))),0)</f>
        <v>0</v>
      </c>
      <c r="AM78" s="75" t="n">
        <f aca="false">IF(AC78&lt;&gt;AE78,(IF(N78=0,J78*(INFORMAÇÕES!$Q$90/INFORMAÇÕES!$Q$92),IF(N78="C",J78,0))),0)</f>
        <v>0</v>
      </c>
      <c r="AN78" s="75" t="n">
        <f aca="false">IF(AC78&lt;&gt;AE78,(IF(N78="",J78*INFORMAÇÕES!$U$115,IF(N78="CF",J78,0))),0)</f>
        <v>0</v>
      </c>
      <c r="AO78" s="75" t="n">
        <f aca="false">IF(AC78&lt;&gt;AE78,(IF(N78="",J78*INFORMAÇÕES!$U$116,IF(N78="O",J78,0))),0)</f>
        <v>0</v>
      </c>
      <c r="AP78" s="75" t="n">
        <f aca="false">IF(H78&lt;&gt;0,J78,0)</f>
        <v>0</v>
      </c>
      <c r="AQ78" s="75" t="n">
        <f aca="false">IF(K78&lt;&gt;0,L78,0)</f>
        <v>0</v>
      </c>
    </row>
    <row r="79" s="174" customFormat="true" ht="14.25" hidden="false" customHeight="false" outlineLevel="0" collapsed="false">
      <c r="A79" s="159" t="n">
        <v>67</v>
      </c>
      <c r="B79" s="160" t="n">
        <f aca="false">R79</f>
        <v>0</v>
      </c>
      <c r="C79" s="161" t="n">
        <f aca="false">T79</f>
        <v>0</v>
      </c>
      <c r="D79" s="162" t="n">
        <f aca="false">U79</f>
        <v>0</v>
      </c>
      <c r="E79" s="163" t="n">
        <f aca="false">'ORÇ.GLOBAL P CAIXA'!E78</f>
        <v>0</v>
      </c>
      <c r="F79" s="163" t="n">
        <f aca="false">IF('ORÇ.GLOBAL EMPRESA'!G78&gt;0,'ORÇ.GLOBAL EMPRESA'!G78,'ORÇ.GLOBAL P CAIXA'!F78)</f>
        <v>0</v>
      </c>
      <c r="G79" s="163" t="n">
        <f aca="false">IF(E79&lt;&gt;0,ROUND(E79*F79,2),IF(AK79=0,(SUMIF($AC$13:$AC$1012,B79,$AK$13:$AK$1012)),AK79))</f>
        <v>0</v>
      </c>
      <c r="H79" s="163" t="n">
        <f aca="false">V79</f>
        <v>0</v>
      </c>
      <c r="I79" s="163" t="n">
        <f aca="false">W79</f>
        <v>0</v>
      </c>
      <c r="J79" s="163" t="n">
        <f aca="false">IF(H79&lt;&gt;0,ROUND(H79*I79,2),IF(AP79=0,(SUMIF($AC$13:$AC$1012,B79,$AP$13:$AP$1012)),AP79))</f>
        <v>0</v>
      </c>
      <c r="K79" s="163" t="n">
        <f aca="false">H79-E79</f>
        <v>0</v>
      </c>
      <c r="L79" s="163" t="n">
        <f aca="false">J79-G79</f>
        <v>0</v>
      </c>
      <c r="M79" s="645" t="str">
        <f aca="false">IF('ORÇ.GLOBAL P CAIXA'!H78&gt;0,'ORÇ.GLOBAL P CAIXA'!H78,"")</f>
        <v/>
      </c>
      <c r="N79" s="646" t="n">
        <f aca="false">'ORÇ.GLOBAL P CAIXA'!I78</f>
        <v>0</v>
      </c>
      <c r="O79" s="166" t="str">
        <f aca="false">S79</f>
        <v/>
      </c>
      <c r="P79" s="167"/>
      <c r="Q79" s="168" t="str">
        <f aca="false">IF(B79&gt;0,"ok","ocultar")</f>
        <v>ocultar</v>
      </c>
      <c r="R79" s="647" t="n">
        <f aca="false">'ORÇ.GLOBAL P CAIXA'!B78</f>
        <v>0</v>
      </c>
      <c r="S79" s="170" t="str">
        <f aca="false">IF('ORÇ.GLOBAL P CAIXA'!N78&lt;&gt;0,'ORÇ.GLOBAL P CAIXA'!N78,"")</f>
        <v/>
      </c>
      <c r="T79" s="648" t="n">
        <f aca="false">'ORÇ.GLOBAL P CAIXA'!O78</f>
        <v>0</v>
      </c>
      <c r="U79" s="172" t="n">
        <f aca="false">'ORÇ.GLOBAL P CAIXA'!P78</f>
        <v>0</v>
      </c>
      <c r="V79" s="173" t="n">
        <f aca="false">'ORÇ.GLOBAL P CAIXA'!E78</f>
        <v>0</v>
      </c>
      <c r="W79" s="173" t="n">
        <f aca="false">F79</f>
        <v>0</v>
      </c>
      <c r="X79" s="649"/>
      <c r="Y79" s="649"/>
      <c r="Z79" s="650"/>
      <c r="AB79" s="88"/>
      <c r="AC79" s="157" t="n">
        <f aca="false">IF(B79=0,AC78,IF(ISNONTEXT(B79)=TRUE(),INT(B79),INT(LEFT(B79,FIND(".",B79)-1))))</f>
        <v>3</v>
      </c>
      <c r="AD79" s="157" t="str">
        <f aca="false">IF(AD80=1,1,IF(B79&lt;&gt;0,1,IF(C79&lt;&gt;0,1,IF(D79&lt;&gt;0,1,IF(E79&lt;&gt;0,1,"")))))</f>
        <v/>
      </c>
      <c r="AE79" s="157" t="str">
        <f aca="false">IF(AC79=0," ",IF(AC79&lt;&gt;AC78,AC79," "))</f>
        <v> </v>
      </c>
      <c r="AF79" s="180"/>
      <c r="AG79" s="75" t="e">
        <f aca="false">IF(AC79&lt;&gt;AE79,(IF(N79=0,G79*(INFORMAÇÕES!$Q$69/INFORMAÇÕES!$Q$72),IF(N79="R",G79,0))),0)</f>
        <v>#DIV/0!</v>
      </c>
      <c r="AH79" s="75" t="e">
        <f aca="false">IF(AC79&lt;&gt;AE79,(IF(N79=0,G79*(INFORMAÇÕES!$Q$70/INFORMAÇÕES!$Q$72),IF(N79="C",G79,0))),0)</f>
        <v>#DIV/0!</v>
      </c>
      <c r="AI79" s="75" t="n">
        <f aca="false">IF(AC79&lt;&gt;AE79,(IF(N79=0,G79*INFORMAÇÕES!$U$115,IF(N79="CF",G79,0))),0)</f>
        <v>0</v>
      </c>
      <c r="AJ79" s="75" t="n">
        <f aca="false">IF(AC79&lt;&gt;AE79,(IF(N79=0,G79*INFORMAÇÕES!$U$116,IF(N79="O",G79,0))),0)</f>
        <v>0</v>
      </c>
      <c r="AK79" s="75" t="n">
        <f aca="false">IF(E79&lt;&gt;0,G79,0)</f>
        <v>0</v>
      </c>
      <c r="AL79" s="75" t="n">
        <f aca="false">IF(AC79&lt;&gt;AE79,(IF(N79=0,J79*(INFORMAÇÕES!$Q$89/INFORMAÇÕES!$Q$92),IF(N79="R",J79,0))),0)</f>
        <v>0</v>
      </c>
      <c r="AM79" s="75" t="n">
        <f aca="false">IF(AC79&lt;&gt;AE79,(IF(N79=0,J79*(INFORMAÇÕES!$Q$90/INFORMAÇÕES!$Q$92),IF(N79="C",J79,0))),0)</f>
        <v>0</v>
      </c>
      <c r="AN79" s="75" t="n">
        <f aca="false">IF(AC79&lt;&gt;AE79,(IF(N79="",J79*INFORMAÇÕES!$U$115,IF(N79="CF",J79,0))),0)</f>
        <v>0</v>
      </c>
      <c r="AO79" s="75" t="n">
        <f aca="false">IF(AC79&lt;&gt;AE79,(IF(N79="",J79*INFORMAÇÕES!$U$116,IF(N79="O",J79,0))),0)</f>
        <v>0</v>
      </c>
      <c r="AP79" s="75" t="n">
        <f aca="false">IF(H79&lt;&gt;0,J79,0)</f>
        <v>0</v>
      </c>
      <c r="AQ79" s="75" t="n">
        <f aca="false">IF(K79&lt;&gt;0,L79,0)</f>
        <v>0</v>
      </c>
    </row>
    <row r="80" s="174" customFormat="true" ht="14.25" hidden="false" customHeight="false" outlineLevel="0" collapsed="false">
      <c r="A80" s="159" t="n">
        <v>68</v>
      </c>
      <c r="B80" s="160" t="n">
        <f aca="false">R80</f>
        <v>0</v>
      </c>
      <c r="C80" s="161" t="n">
        <f aca="false">T80</f>
        <v>0</v>
      </c>
      <c r="D80" s="162" t="n">
        <f aca="false">U80</f>
        <v>0</v>
      </c>
      <c r="E80" s="163" t="n">
        <f aca="false">'ORÇ.GLOBAL P CAIXA'!E79</f>
        <v>0</v>
      </c>
      <c r="F80" s="163" t="n">
        <f aca="false">IF('ORÇ.GLOBAL EMPRESA'!G79&gt;0,'ORÇ.GLOBAL EMPRESA'!G79,'ORÇ.GLOBAL P CAIXA'!F79)</f>
        <v>0</v>
      </c>
      <c r="G80" s="163" t="n">
        <f aca="false">IF(E80&lt;&gt;0,ROUND(E80*F80,2),IF(AK80=0,(SUMIF($AC$13:$AC$1012,B80,$AK$13:$AK$1012)),AK80))</f>
        <v>0</v>
      </c>
      <c r="H80" s="163" t="n">
        <f aca="false">V80</f>
        <v>0</v>
      </c>
      <c r="I80" s="163" t="n">
        <f aca="false">W80</f>
        <v>0</v>
      </c>
      <c r="J80" s="163" t="n">
        <f aca="false">IF(H80&lt;&gt;0,ROUND(H80*I80,2),IF(AP80=0,(SUMIF($AC$13:$AC$1012,B80,$AP$13:$AP$1012)),AP80))</f>
        <v>0</v>
      </c>
      <c r="K80" s="163" t="n">
        <f aca="false">H80-E80</f>
        <v>0</v>
      </c>
      <c r="L80" s="163" t="n">
        <f aca="false">J80-G80</f>
        <v>0</v>
      </c>
      <c r="M80" s="645" t="str">
        <f aca="false">IF('ORÇ.GLOBAL P CAIXA'!H79&gt;0,'ORÇ.GLOBAL P CAIXA'!H79,"")</f>
        <v/>
      </c>
      <c r="N80" s="646" t="n">
        <f aca="false">'ORÇ.GLOBAL P CAIXA'!I79</f>
        <v>0</v>
      </c>
      <c r="O80" s="166" t="str">
        <f aca="false">S80</f>
        <v/>
      </c>
      <c r="P80" s="167"/>
      <c r="Q80" s="168" t="str">
        <f aca="false">IF(B80&gt;0,"ok","ocultar")</f>
        <v>ocultar</v>
      </c>
      <c r="R80" s="647" t="n">
        <f aca="false">'ORÇ.GLOBAL P CAIXA'!B79</f>
        <v>0</v>
      </c>
      <c r="S80" s="170" t="str">
        <f aca="false">IF('ORÇ.GLOBAL P CAIXA'!N79&lt;&gt;0,'ORÇ.GLOBAL P CAIXA'!N79,"")</f>
        <v/>
      </c>
      <c r="T80" s="648" t="n">
        <f aca="false">'ORÇ.GLOBAL P CAIXA'!O79</f>
        <v>0</v>
      </c>
      <c r="U80" s="172" t="n">
        <f aca="false">'ORÇ.GLOBAL P CAIXA'!P79</f>
        <v>0</v>
      </c>
      <c r="V80" s="173" t="n">
        <f aca="false">'ORÇ.GLOBAL P CAIXA'!E79</f>
        <v>0</v>
      </c>
      <c r="W80" s="173" t="n">
        <f aca="false">F80</f>
        <v>0</v>
      </c>
      <c r="X80" s="649"/>
      <c r="Y80" s="649"/>
      <c r="Z80" s="650"/>
      <c r="AB80" s="88"/>
      <c r="AC80" s="157" t="n">
        <f aca="false">IF(B80=0,AC79,IF(ISNONTEXT(B80)=TRUE(),INT(B80),INT(LEFT(B80,FIND(".",B80)-1))))</f>
        <v>3</v>
      </c>
      <c r="AD80" s="157" t="str">
        <f aca="false">IF(AD81=1,1,IF(B80&lt;&gt;0,1,IF(C80&lt;&gt;0,1,IF(D80&lt;&gt;0,1,IF(E80&lt;&gt;0,1,"")))))</f>
        <v/>
      </c>
      <c r="AE80" s="157" t="str">
        <f aca="false">IF(AC80=0," ",IF(AC80&lt;&gt;AC79,AC80," "))</f>
        <v> </v>
      </c>
      <c r="AF80" s="180"/>
      <c r="AG80" s="75" t="e">
        <f aca="false">IF(AC80&lt;&gt;AE80,(IF(N80=0,G80*(INFORMAÇÕES!$Q$69/INFORMAÇÕES!$Q$72),IF(N80="R",G80,0))),0)</f>
        <v>#DIV/0!</v>
      </c>
      <c r="AH80" s="75" t="e">
        <f aca="false">IF(AC80&lt;&gt;AE80,(IF(N80=0,G80*(INFORMAÇÕES!$Q$70/INFORMAÇÕES!$Q$72),IF(N80="C",G80,0))),0)</f>
        <v>#DIV/0!</v>
      </c>
      <c r="AI80" s="75" t="n">
        <f aca="false">IF(AC80&lt;&gt;AE80,(IF(N80=0,G80*INFORMAÇÕES!$U$115,IF(N80="CF",G80,0))),0)</f>
        <v>0</v>
      </c>
      <c r="AJ80" s="75" t="n">
        <f aca="false">IF(AC80&lt;&gt;AE80,(IF(N80=0,G80*INFORMAÇÕES!$U$116,IF(N80="O",G80,0))),0)</f>
        <v>0</v>
      </c>
      <c r="AK80" s="75" t="n">
        <f aca="false">IF(E80&lt;&gt;0,G80,0)</f>
        <v>0</v>
      </c>
      <c r="AL80" s="75" t="n">
        <f aca="false">IF(AC80&lt;&gt;AE80,(IF(N80=0,J80*(INFORMAÇÕES!$Q$89/INFORMAÇÕES!$Q$92),IF(N80="R",J80,0))),0)</f>
        <v>0</v>
      </c>
      <c r="AM80" s="75" t="n">
        <f aca="false">IF(AC80&lt;&gt;AE80,(IF(N80=0,J80*(INFORMAÇÕES!$Q$90/INFORMAÇÕES!$Q$92),IF(N80="C",J80,0))),0)</f>
        <v>0</v>
      </c>
      <c r="AN80" s="75" t="n">
        <f aca="false">IF(AC80&lt;&gt;AE80,(IF(N80="",J80*INFORMAÇÕES!$U$115,IF(N80="CF",J80,0))),0)</f>
        <v>0</v>
      </c>
      <c r="AO80" s="75" t="n">
        <f aca="false">IF(AC80&lt;&gt;AE80,(IF(N80="",J80*INFORMAÇÕES!$U$116,IF(N80="O",J80,0))),0)</f>
        <v>0</v>
      </c>
      <c r="AP80" s="75" t="n">
        <f aca="false">IF(H80&lt;&gt;0,J80,0)</f>
        <v>0</v>
      </c>
      <c r="AQ80" s="75" t="n">
        <f aca="false">IF(K80&lt;&gt;0,L80,0)</f>
        <v>0</v>
      </c>
    </row>
    <row r="81" s="174" customFormat="true" ht="14.25" hidden="false" customHeight="false" outlineLevel="0" collapsed="false">
      <c r="A81" s="159" t="n">
        <v>69</v>
      </c>
      <c r="B81" s="160" t="n">
        <f aca="false">R81</f>
        <v>0</v>
      </c>
      <c r="C81" s="161" t="n">
        <f aca="false">T81</f>
        <v>0</v>
      </c>
      <c r="D81" s="162" t="n">
        <f aca="false">U81</f>
        <v>0</v>
      </c>
      <c r="E81" s="163" t="n">
        <f aca="false">'ORÇ.GLOBAL P CAIXA'!E80</f>
        <v>0</v>
      </c>
      <c r="F81" s="163" t="n">
        <f aca="false">IF('ORÇ.GLOBAL EMPRESA'!G80&gt;0,'ORÇ.GLOBAL EMPRESA'!G80,'ORÇ.GLOBAL P CAIXA'!F80)</f>
        <v>0</v>
      </c>
      <c r="G81" s="163" t="n">
        <f aca="false">IF(E81&lt;&gt;0,ROUND(E81*F81,2),IF(AK81=0,(SUMIF($AC$13:$AC$1012,B81,$AK$13:$AK$1012)),AK81))</f>
        <v>0</v>
      </c>
      <c r="H81" s="163" t="n">
        <f aca="false">V81</f>
        <v>0</v>
      </c>
      <c r="I81" s="163" t="n">
        <f aca="false">W81</f>
        <v>0</v>
      </c>
      <c r="J81" s="163" t="n">
        <f aca="false">IF(H81&lt;&gt;0,ROUND(H81*I81,2),IF(AP81=0,(SUMIF($AC$13:$AC$1012,B81,$AP$13:$AP$1012)),AP81))</f>
        <v>0</v>
      </c>
      <c r="K81" s="163" t="n">
        <f aca="false">H81-E81</f>
        <v>0</v>
      </c>
      <c r="L81" s="163" t="n">
        <f aca="false">J81-G81</f>
        <v>0</v>
      </c>
      <c r="M81" s="645" t="str">
        <f aca="false">IF('ORÇ.GLOBAL P CAIXA'!H80&gt;0,'ORÇ.GLOBAL P CAIXA'!H80,"")</f>
        <v/>
      </c>
      <c r="N81" s="646" t="n">
        <f aca="false">'ORÇ.GLOBAL P CAIXA'!I80</f>
        <v>0</v>
      </c>
      <c r="O81" s="166" t="str">
        <f aca="false">S81</f>
        <v/>
      </c>
      <c r="P81" s="167"/>
      <c r="Q81" s="168" t="str">
        <f aca="false">IF(B81&gt;0,"ok","ocultar")</f>
        <v>ocultar</v>
      </c>
      <c r="R81" s="647" t="n">
        <f aca="false">'ORÇ.GLOBAL P CAIXA'!B80</f>
        <v>0</v>
      </c>
      <c r="S81" s="170" t="str">
        <f aca="false">IF('ORÇ.GLOBAL P CAIXA'!N80&lt;&gt;0,'ORÇ.GLOBAL P CAIXA'!N80,"")</f>
        <v/>
      </c>
      <c r="T81" s="648" t="n">
        <f aca="false">'ORÇ.GLOBAL P CAIXA'!O80</f>
        <v>0</v>
      </c>
      <c r="U81" s="172" t="n">
        <f aca="false">'ORÇ.GLOBAL P CAIXA'!P80</f>
        <v>0</v>
      </c>
      <c r="V81" s="173" t="n">
        <f aca="false">'ORÇ.GLOBAL P CAIXA'!E80</f>
        <v>0</v>
      </c>
      <c r="W81" s="173" t="n">
        <f aca="false">F81</f>
        <v>0</v>
      </c>
      <c r="X81" s="649"/>
      <c r="Y81" s="649"/>
      <c r="Z81" s="650"/>
      <c r="AB81" s="88"/>
      <c r="AC81" s="157" t="n">
        <f aca="false">IF(B81=0,AC80,IF(ISNONTEXT(B81)=TRUE(),INT(B81),INT(LEFT(B81,FIND(".",B81)-1))))</f>
        <v>3</v>
      </c>
      <c r="AD81" s="157" t="str">
        <f aca="false">IF(AD82=1,1,IF(B81&lt;&gt;0,1,IF(C81&lt;&gt;0,1,IF(D81&lt;&gt;0,1,IF(E81&lt;&gt;0,1,"")))))</f>
        <v/>
      </c>
      <c r="AE81" s="157" t="str">
        <f aca="false">IF(AC81=0," ",IF(AC81&lt;&gt;AC80,AC81," "))</f>
        <v> </v>
      </c>
      <c r="AF81" s="180"/>
      <c r="AG81" s="75" t="e">
        <f aca="false">IF(AC81&lt;&gt;AE81,(IF(N81=0,G81*(INFORMAÇÕES!$Q$69/INFORMAÇÕES!$Q$72),IF(N81="R",G81,0))),0)</f>
        <v>#DIV/0!</v>
      </c>
      <c r="AH81" s="75" t="e">
        <f aca="false">IF(AC81&lt;&gt;AE81,(IF(N81=0,G81*(INFORMAÇÕES!$Q$70/INFORMAÇÕES!$Q$72),IF(N81="C",G81,0))),0)</f>
        <v>#DIV/0!</v>
      </c>
      <c r="AI81" s="75" t="n">
        <f aca="false">IF(AC81&lt;&gt;AE81,(IF(N81=0,G81*INFORMAÇÕES!$U$115,IF(N81="CF",G81,0))),0)</f>
        <v>0</v>
      </c>
      <c r="AJ81" s="75" t="n">
        <f aca="false">IF(AC81&lt;&gt;AE81,(IF(N81=0,G81*INFORMAÇÕES!$U$116,IF(N81="O",G81,0))),0)</f>
        <v>0</v>
      </c>
      <c r="AK81" s="75" t="n">
        <f aca="false">IF(E81&lt;&gt;0,G81,0)</f>
        <v>0</v>
      </c>
      <c r="AL81" s="75" t="n">
        <f aca="false">IF(AC81&lt;&gt;AE81,(IF(N81=0,J81*(INFORMAÇÕES!$Q$89/INFORMAÇÕES!$Q$92),IF(N81="R",J81,0))),0)</f>
        <v>0</v>
      </c>
      <c r="AM81" s="75" t="n">
        <f aca="false">IF(AC81&lt;&gt;AE81,(IF(N81=0,J81*(INFORMAÇÕES!$Q$90/INFORMAÇÕES!$Q$92),IF(N81="C",J81,0))),0)</f>
        <v>0</v>
      </c>
      <c r="AN81" s="75" t="n">
        <f aca="false">IF(AC81&lt;&gt;AE81,(IF(N81="",J81*INFORMAÇÕES!$U$115,IF(N81="CF",J81,0))),0)</f>
        <v>0</v>
      </c>
      <c r="AO81" s="75" t="n">
        <f aca="false">IF(AC81&lt;&gt;AE81,(IF(N81="",J81*INFORMAÇÕES!$U$116,IF(N81="O",J81,0))),0)</f>
        <v>0</v>
      </c>
      <c r="AP81" s="75" t="n">
        <f aca="false">IF(H81&lt;&gt;0,J81,0)</f>
        <v>0</v>
      </c>
      <c r="AQ81" s="75" t="n">
        <f aca="false">IF(K81&lt;&gt;0,L81,0)</f>
        <v>0</v>
      </c>
    </row>
    <row r="82" s="174" customFormat="true" ht="14.25" hidden="false" customHeight="false" outlineLevel="0" collapsed="false">
      <c r="A82" s="159" t="n">
        <v>70</v>
      </c>
      <c r="B82" s="160" t="n">
        <f aca="false">R82</f>
        <v>0</v>
      </c>
      <c r="C82" s="161" t="n">
        <f aca="false">T82</f>
        <v>0</v>
      </c>
      <c r="D82" s="162" t="n">
        <f aca="false">U82</f>
        <v>0</v>
      </c>
      <c r="E82" s="163" t="n">
        <f aca="false">'ORÇ.GLOBAL P CAIXA'!E81</f>
        <v>0</v>
      </c>
      <c r="F82" s="163" t="n">
        <f aca="false">IF('ORÇ.GLOBAL EMPRESA'!G81&gt;0,'ORÇ.GLOBAL EMPRESA'!G81,'ORÇ.GLOBAL P CAIXA'!F81)</f>
        <v>0</v>
      </c>
      <c r="G82" s="163" t="n">
        <f aca="false">IF(E82&lt;&gt;0,ROUND(E82*F82,2),IF(AK82=0,(SUMIF($AC$13:$AC$1012,B82,$AK$13:$AK$1012)),AK82))</f>
        <v>0</v>
      </c>
      <c r="H82" s="163" t="n">
        <f aca="false">V82</f>
        <v>0</v>
      </c>
      <c r="I82" s="163" t="n">
        <f aca="false">W82</f>
        <v>0</v>
      </c>
      <c r="J82" s="163" t="n">
        <f aca="false">IF(H82&lt;&gt;0,ROUND(H82*I82,2),IF(AP82=0,(SUMIF($AC$13:$AC$1012,B82,$AP$13:$AP$1012)),AP82))</f>
        <v>0</v>
      </c>
      <c r="K82" s="163" t="n">
        <f aca="false">H82-E82</f>
        <v>0</v>
      </c>
      <c r="L82" s="163" t="n">
        <f aca="false">J82-G82</f>
        <v>0</v>
      </c>
      <c r="M82" s="645" t="str">
        <f aca="false">IF('ORÇ.GLOBAL P CAIXA'!H81&gt;0,'ORÇ.GLOBAL P CAIXA'!H81,"")</f>
        <v/>
      </c>
      <c r="N82" s="646" t="n">
        <f aca="false">'ORÇ.GLOBAL P CAIXA'!I81</f>
        <v>0</v>
      </c>
      <c r="O82" s="166" t="str">
        <f aca="false">S82</f>
        <v/>
      </c>
      <c r="P82" s="167"/>
      <c r="Q82" s="168" t="str">
        <f aca="false">IF(B82&gt;0,"ok","ocultar")</f>
        <v>ocultar</v>
      </c>
      <c r="R82" s="647" t="n">
        <f aca="false">'ORÇ.GLOBAL P CAIXA'!B81</f>
        <v>0</v>
      </c>
      <c r="S82" s="170" t="str">
        <f aca="false">IF('ORÇ.GLOBAL P CAIXA'!N81&lt;&gt;0,'ORÇ.GLOBAL P CAIXA'!N81,"")</f>
        <v/>
      </c>
      <c r="T82" s="648" t="n">
        <f aca="false">'ORÇ.GLOBAL P CAIXA'!O81</f>
        <v>0</v>
      </c>
      <c r="U82" s="172" t="n">
        <f aca="false">'ORÇ.GLOBAL P CAIXA'!P81</f>
        <v>0</v>
      </c>
      <c r="V82" s="173" t="n">
        <f aca="false">'ORÇ.GLOBAL P CAIXA'!E81</f>
        <v>0</v>
      </c>
      <c r="W82" s="173" t="n">
        <f aca="false">F82</f>
        <v>0</v>
      </c>
      <c r="X82" s="649"/>
      <c r="Y82" s="649"/>
      <c r="Z82" s="650"/>
      <c r="AB82" s="88"/>
      <c r="AC82" s="157" t="n">
        <f aca="false">IF(B82=0,AC81,IF(ISNONTEXT(B82)=TRUE(),INT(B82),INT(LEFT(B82,FIND(".",B82)-1))))</f>
        <v>3</v>
      </c>
      <c r="AD82" s="157" t="str">
        <f aca="false">IF(AD83=1,1,IF(B82&lt;&gt;0,1,IF(C82&lt;&gt;0,1,IF(D82&lt;&gt;0,1,IF(E82&lt;&gt;0,1,"")))))</f>
        <v/>
      </c>
      <c r="AE82" s="157" t="str">
        <f aca="false">IF(AC82=0," ",IF(AC82&lt;&gt;AC81,AC82," "))</f>
        <v> </v>
      </c>
      <c r="AF82" s="180"/>
      <c r="AG82" s="75" t="e">
        <f aca="false">IF(AC82&lt;&gt;AE82,(IF(N82=0,G82*(INFORMAÇÕES!$Q$69/INFORMAÇÕES!$Q$72),IF(N82="R",G82,0))),0)</f>
        <v>#DIV/0!</v>
      </c>
      <c r="AH82" s="75" t="e">
        <f aca="false">IF(AC82&lt;&gt;AE82,(IF(N82=0,G82*(INFORMAÇÕES!$Q$70/INFORMAÇÕES!$Q$72),IF(N82="C",G82,0))),0)</f>
        <v>#DIV/0!</v>
      </c>
      <c r="AI82" s="75" t="n">
        <f aca="false">IF(AC82&lt;&gt;AE82,(IF(N82=0,G82*INFORMAÇÕES!$U$115,IF(N82="CF",G82,0))),0)</f>
        <v>0</v>
      </c>
      <c r="AJ82" s="75" t="n">
        <f aca="false">IF(AC82&lt;&gt;AE82,(IF(N82=0,G82*INFORMAÇÕES!$U$116,IF(N82="O",G82,0))),0)</f>
        <v>0</v>
      </c>
      <c r="AK82" s="75" t="n">
        <f aca="false">IF(E82&lt;&gt;0,G82,0)</f>
        <v>0</v>
      </c>
      <c r="AL82" s="75" t="n">
        <f aca="false">IF(AC82&lt;&gt;AE82,(IF(N82=0,J82*(INFORMAÇÕES!$Q$89/INFORMAÇÕES!$Q$92),IF(N82="R",J82,0))),0)</f>
        <v>0</v>
      </c>
      <c r="AM82" s="75" t="n">
        <f aca="false">IF(AC82&lt;&gt;AE82,(IF(N82=0,J82*(INFORMAÇÕES!$Q$90/INFORMAÇÕES!$Q$92),IF(N82="C",J82,0))),0)</f>
        <v>0</v>
      </c>
      <c r="AN82" s="75" t="n">
        <f aca="false">IF(AC82&lt;&gt;AE82,(IF(N82="",J82*INFORMAÇÕES!$U$115,IF(N82="CF",J82,0))),0)</f>
        <v>0</v>
      </c>
      <c r="AO82" s="75" t="n">
        <f aca="false">IF(AC82&lt;&gt;AE82,(IF(N82="",J82*INFORMAÇÕES!$U$116,IF(N82="O",J82,0))),0)</f>
        <v>0</v>
      </c>
      <c r="AP82" s="75" t="n">
        <f aca="false">IF(H82&lt;&gt;0,J82,0)</f>
        <v>0</v>
      </c>
      <c r="AQ82" s="75" t="n">
        <f aca="false">IF(K82&lt;&gt;0,L82,0)</f>
        <v>0</v>
      </c>
    </row>
    <row r="83" s="174" customFormat="true" ht="14.25" hidden="false" customHeight="false" outlineLevel="0" collapsed="false">
      <c r="A83" s="159" t="n">
        <v>71</v>
      </c>
      <c r="B83" s="160" t="n">
        <f aca="false">R83</f>
        <v>0</v>
      </c>
      <c r="C83" s="161" t="n">
        <f aca="false">T83</f>
        <v>0</v>
      </c>
      <c r="D83" s="162" t="n">
        <f aca="false">U83</f>
        <v>0</v>
      </c>
      <c r="E83" s="163" t="n">
        <f aca="false">'ORÇ.GLOBAL P CAIXA'!E82</f>
        <v>0</v>
      </c>
      <c r="F83" s="163" t="n">
        <f aca="false">IF('ORÇ.GLOBAL EMPRESA'!G82&gt;0,'ORÇ.GLOBAL EMPRESA'!G82,'ORÇ.GLOBAL P CAIXA'!F82)</f>
        <v>0</v>
      </c>
      <c r="G83" s="163" t="n">
        <f aca="false">IF(E83&lt;&gt;0,ROUND(E83*F83,2),IF(AK83=0,(SUMIF($AC$13:$AC$1012,B83,$AK$13:$AK$1012)),AK83))</f>
        <v>0</v>
      </c>
      <c r="H83" s="163" t="n">
        <f aca="false">V83</f>
        <v>0</v>
      </c>
      <c r="I83" s="163" t="n">
        <f aca="false">W83</f>
        <v>0</v>
      </c>
      <c r="J83" s="163" t="n">
        <f aca="false">IF(H83&lt;&gt;0,ROUND(H83*I83,2),IF(AP83=0,(SUMIF($AC$13:$AC$1012,B83,$AP$13:$AP$1012)),AP83))</f>
        <v>0</v>
      </c>
      <c r="K83" s="163" t="n">
        <f aca="false">H83-E83</f>
        <v>0</v>
      </c>
      <c r="L83" s="163" t="n">
        <f aca="false">J83-G83</f>
        <v>0</v>
      </c>
      <c r="M83" s="645" t="str">
        <f aca="false">IF('ORÇ.GLOBAL P CAIXA'!H82&gt;0,'ORÇ.GLOBAL P CAIXA'!H82,"")</f>
        <v/>
      </c>
      <c r="N83" s="646" t="n">
        <f aca="false">'ORÇ.GLOBAL P CAIXA'!I82</f>
        <v>0</v>
      </c>
      <c r="O83" s="166" t="str">
        <f aca="false">S83</f>
        <v/>
      </c>
      <c r="P83" s="167"/>
      <c r="Q83" s="168" t="str">
        <f aca="false">IF(B83&gt;0,"ok","ocultar")</f>
        <v>ocultar</v>
      </c>
      <c r="R83" s="647" t="n">
        <f aca="false">'ORÇ.GLOBAL P CAIXA'!B82</f>
        <v>0</v>
      </c>
      <c r="S83" s="170" t="str">
        <f aca="false">IF('ORÇ.GLOBAL P CAIXA'!N82&lt;&gt;0,'ORÇ.GLOBAL P CAIXA'!N82,"")</f>
        <v/>
      </c>
      <c r="T83" s="648" t="n">
        <f aca="false">'ORÇ.GLOBAL P CAIXA'!O82</f>
        <v>0</v>
      </c>
      <c r="U83" s="172" t="n">
        <f aca="false">'ORÇ.GLOBAL P CAIXA'!P82</f>
        <v>0</v>
      </c>
      <c r="V83" s="173" t="n">
        <f aca="false">'ORÇ.GLOBAL P CAIXA'!E82</f>
        <v>0</v>
      </c>
      <c r="W83" s="173" t="n">
        <f aca="false">F83</f>
        <v>0</v>
      </c>
      <c r="X83" s="649"/>
      <c r="Y83" s="649"/>
      <c r="Z83" s="650"/>
      <c r="AB83" s="88"/>
      <c r="AC83" s="157" t="n">
        <f aca="false">IF(B83=0,AC82,IF(ISNONTEXT(B83)=TRUE(),INT(B83),INT(LEFT(B83,FIND(".",B83)-1))))</f>
        <v>3</v>
      </c>
      <c r="AD83" s="157" t="str">
        <f aca="false">IF(AD84=1,1,IF(B83&lt;&gt;0,1,IF(C83&lt;&gt;0,1,IF(D83&lt;&gt;0,1,IF(E83&lt;&gt;0,1,"")))))</f>
        <v/>
      </c>
      <c r="AE83" s="157" t="str">
        <f aca="false">IF(AC83=0," ",IF(AC83&lt;&gt;AC82,AC83," "))</f>
        <v> </v>
      </c>
      <c r="AF83" s="180"/>
      <c r="AG83" s="75" t="e">
        <f aca="false">IF(AC83&lt;&gt;AE83,(IF(N83=0,G83*(INFORMAÇÕES!$Q$69/INFORMAÇÕES!$Q$72),IF(N83="R",G83,0))),0)</f>
        <v>#DIV/0!</v>
      </c>
      <c r="AH83" s="75" t="e">
        <f aca="false">IF(AC83&lt;&gt;AE83,(IF(N83=0,G83*(INFORMAÇÕES!$Q$70/INFORMAÇÕES!$Q$72),IF(N83="C",G83,0))),0)</f>
        <v>#DIV/0!</v>
      </c>
      <c r="AI83" s="75" t="n">
        <f aca="false">IF(AC83&lt;&gt;AE83,(IF(N83=0,G83*INFORMAÇÕES!$U$115,IF(N83="CF",G83,0))),0)</f>
        <v>0</v>
      </c>
      <c r="AJ83" s="75" t="n">
        <f aca="false">IF(AC83&lt;&gt;AE83,(IF(N83=0,G83*INFORMAÇÕES!$U$116,IF(N83="O",G83,0))),0)</f>
        <v>0</v>
      </c>
      <c r="AK83" s="75" t="n">
        <f aca="false">IF(E83&lt;&gt;0,G83,0)</f>
        <v>0</v>
      </c>
      <c r="AL83" s="75" t="n">
        <f aca="false">IF(AC83&lt;&gt;AE83,(IF(N83=0,J83*(INFORMAÇÕES!$Q$89/INFORMAÇÕES!$Q$92),IF(N83="R",J83,0))),0)</f>
        <v>0</v>
      </c>
      <c r="AM83" s="75" t="n">
        <f aca="false">IF(AC83&lt;&gt;AE83,(IF(N83=0,J83*(INFORMAÇÕES!$Q$90/INFORMAÇÕES!$Q$92),IF(N83="C",J83,0))),0)</f>
        <v>0</v>
      </c>
      <c r="AN83" s="75" t="n">
        <f aca="false">IF(AC83&lt;&gt;AE83,(IF(N83="",J83*INFORMAÇÕES!$U$115,IF(N83="CF",J83,0))),0)</f>
        <v>0</v>
      </c>
      <c r="AO83" s="75" t="n">
        <f aca="false">IF(AC83&lt;&gt;AE83,(IF(N83="",J83*INFORMAÇÕES!$U$116,IF(N83="O",J83,0))),0)</f>
        <v>0</v>
      </c>
      <c r="AP83" s="75" t="n">
        <f aca="false">IF(H83&lt;&gt;0,J83,0)</f>
        <v>0</v>
      </c>
      <c r="AQ83" s="75" t="n">
        <f aca="false">IF(K83&lt;&gt;0,L83,0)</f>
        <v>0</v>
      </c>
    </row>
    <row r="84" s="174" customFormat="true" ht="14.25" hidden="false" customHeight="false" outlineLevel="0" collapsed="false">
      <c r="A84" s="159" t="n">
        <v>72</v>
      </c>
      <c r="B84" s="160" t="n">
        <f aca="false">R84</f>
        <v>0</v>
      </c>
      <c r="C84" s="161" t="n">
        <f aca="false">T84</f>
        <v>0</v>
      </c>
      <c r="D84" s="162" t="n">
        <f aca="false">U84</f>
        <v>0</v>
      </c>
      <c r="E84" s="163" t="n">
        <f aca="false">'ORÇ.GLOBAL P CAIXA'!E83</f>
        <v>0</v>
      </c>
      <c r="F84" s="163" t="n">
        <f aca="false">IF('ORÇ.GLOBAL EMPRESA'!G83&gt;0,'ORÇ.GLOBAL EMPRESA'!G83,'ORÇ.GLOBAL P CAIXA'!F83)</f>
        <v>0</v>
      </c>
      <c r="G84" s="163" t="n">
        <f aca="false">IF(E84&lt;&gt;0,ROUND(E84*F84,2),IF(AK84=0,(SUMIF($AC$13:$AC$1012,B84,$AK$13:$AK$1012)),AK84))</f>
        <v>0</v>
      </c>
      <c r="H84" s="163" t="n">
        <f aca="false">V84</f>
        <v>0</v>
      </c>
      <c r="I84" s="163" t="n">
        <f aca="false">W84</f>
        <v>0</v>
      </c>
      <c r="J84" s="163" t="n">
        <f aca="false">IF(H84&lt;&gt;0,ROUND(H84*I84,2),IF(AP84=0,(SUMIF($AC$13:$AC$1012,B84,$AP$13:$AP$1012)),AP84))</f>
        <v>0</v>
      </c>
      <c r="K84" s="163" t="n">
        <f aca="false">H84-E84</f>
        <v>0</v>
      </c>
      <c r="L84" s="163" t="n">
        <f aca="false">J84-G84</f>
        <v>0</v>
      </c>
      <c r="M84" s="645" t="str">
        <f aca="false">IF('ORÇ.GLOBAL P CAIXA'!H83&gt;0,'ORÇ.GLOBAL P CAIXA'!H83,"")</f>
        <v/>
      </c>
      <c r="N84" s="646" t="n">
        <f aca="false">'ORÇ.GLOBAL P CAIXA'!I83</f>
        <v>0</v>
      </c>
      <c r="O84" s="166" t="str">
        <f aca="false">S84</f>
        <v/>
      </c>
      <c r="P84" s="167"/>
      <c r="Q84" s="168" t="str">
        <f aca="false">IF(B84&gt;0,"ok","ocultar")</f>
        <v>ocultar</v>
      </c>
      <c r="R84" s="647" t="n">
        <f aca="false">'ORÇ.GLOBAL P CAIXA'!B83</f>
        <v>0</v>
      </c>
      <c r="S84" s="170" t="str">
        <f aca="false">IF('ORÇ.GLOBAL P CAIXA'!N83&lt;&gt;0,'ORÇ.GLOBAL P CAIXA'!N83,"")</f>
        <v/>
      </c>
      <c r="T84" s="648" t="n">
        <f aca="false">'ORÇ.GLOBAL P CAIXA'!O83</f>
        <v>0</v>
      </c>
      <c r="U84" s="172" t="n">
        <f aca="false">'ORÇ.GLOBAL P CAIXA'!P83</f>
        <v>0</v>
      </c>
      <c r="V84" s="173" t="n">
        <f aca="false">'ORÇ.GLOBAL P CAIXA'!E83</f>
        <v>0</v>
      </c>
      <c r="W84" s="173" t="n">
        <f aca="false">F84</f>
        <v>0</v>
      </c>
      <c r="X84" s="649"/>
      <c r="Y84" s="649"/>
      <c r="Z84" s="650"/>
      <c r="AB84" s="88"/>
      <c r="AC84" s="157" t="n">
        <f aca="false">IF(B84=0,AC83,IF(ISNONTEXT(B84)=TRUE(),INT(B84),INT(LEFT(B84,FIND(".",B84)-1))))</f>
        <v>3</v>
      </c>
      <c r="AD84" s="157" t="str">
        <f aca="false">IF(AD85=1,1,IF(B84&lt;&gt;0,1,IF(C84&lt;&gt;0,1,IF(D84&lt;&gt;0,1,IF(E84&lt;&gt;0,1,"")))))</f>
        <v/>
      </c>
      <c r="AE84" s="157" t="str">
        <f aca="false">IF(AC84=0," ",IF(AC84&lt;&gt;AC83,AC84," "))</f>
        <v> </v>
      </c>
      <c r="AF84" s="180"/>
      <c r="AG84" s="75" t="e">
        <f aca="false">IF(AC84&lt;&gt;AE84,(IF(N84=0,G84*(INFORMAÇÕES!$Q$69/INFORMAÇÕES!$Q$72),IF(N84="R",G84,0))),0)</f>
        <v>#DIV/0!</v>
      </c>
      <c r="AH84" s="75" t="e">
        <f aca="false">IF(AC84&lt;&gt;AE84,(IF(N84=0,G84*(INFORMAÇÕES!$Q$70/INFORMAÇÕES!$Q$72),IF(N84="C",G84,0))),0)</f>
        <v>#DIV/0!</v>
      </c>
      <c r="AI84" s="75" t="n">
        <f aca="false">IF(AC84&lt;&gt;AE84,(IF(N84=0,G84*INFORMAÇÕES!$U$115,IF(N84="CF",G84,0))),0)</f>
        <v>0</v>
      </c>
      <c r="AJ84" s="75" t="n">
        <f aca="false">IF(AC84&lt;&gt;AE84,(IF(N84=0,G84*INFORMAÇÕES!$U$116,IF(N84="O",G84,0))),0)</f>
        <v>0</v>
      </c>
      <c r="AK84" s="75" t="n">
        <f aca="false">IF(E84&lt;&gt;0,G84,0)</f>
        <v>0</v>
      </c>
      <c r="AL84" s="75" t="n">
        <f aca="false">IF(AC84&lt;&gt;AE84,(IF(N84=0,J84*(INFORMAÇÕES!$Q$89/INFORMAÇÕES!$Q$92),IF(N84="R",J84,0))),0)</f>
        <v>0</v>
      </c>
      <c r="AM84" s="75" t="n">
        <f aca="false">IF(AC84&lt;&gt;AE84,(IF(N84=0,J84*(INFORMAÇÕES!$Q$90/INFORMAÇÕES!$Q$92),IF(N84="C",J84,0))),0)</f>
        <v>0</v>
      </c>
      <c r="AN84" s="75" t="n">
        <f aca="false">IF(AC84&lt;&gt;AE84,(IF(N84="",J84*INFORMAÇÕES!$U$115,IF(N84="CF",J84,0))),0)</f>
        <v>0</v>
      </c>
      <c r="AO84" s="75" t="n">
        <f aca="false">IF(AC84&lt;&gt;AE84,(IF(N84="",J84*INFORMAÇÕES!$U$116,IF(N84="O",J84,0))),0)</f>
        <v>0</v>
      </c>
      <c r="AP84" s="75" t="n">
        <f aca="false">IF(H84&lt;&gt;0,J84,0)</f>
        <v>0</v>
      </c>
      <c r="AQ84" s="75" t="n">
        <f aca="false">IF(K84&lt;&gt;0,L84,0)</f>
        <v>0</v>
      </c>
    </row>
    <row r="85" s="174" customFormat="true" ht="14.25" hidden="false" customHeight="false" outlineLevel="0" collapsed="false">
      <c r="A85" s="159" t="n">
        <v>73</v>
      </c>
      <c r="B85" s="160" t="n">
        <f aca="false">R85</f>
        <v>0</v>
      </c>
      <c r="C85" s="161" t="n">
        <f aca="false">T85</f>
        <v>0</v>
      </c>
      <c r="D85" s="162" t="n">
        <f aca="false">U85</f>
        <v>0</v>
      </c>
      <c r="E85" s="163" t="n">
        <f aca="false">'ORÇ.GLOBAL P CAIXA'!E84</f>
        <v>0</v>
      </c>
      <c r="F85" s="163" t="n">
        <f aca="false">IF('ORÇ.GLOBAL EMPRESA'!G84&gt;0,'ORÇ.GLOBAL EMPRESA'!G84,'ORÇ.GLOBAL P CAIXA'!F84)</f>
        <v>0</v>
      </c>
      <c r="G85" s="163" t="n">
        <f aca="false">IF(E85&lt;&gt;0,ROUND(E85*F85,2),IF(AK85=0,(SUMIF($AC$13:$AC$1012,B85,$AK$13:$AK$1012)),AK85))</f>
        <v>0</v>
      </c>
      <c r="H85" s="163" t="n">
        <f aca="false">V85</f>
        <v>0</v>
      </c>
      <c r="I85" s="163" t="n">
        <f aca="false">W85</f>
        <v>0</v>
      </c>
      <c r="J85" s="163" t="n">
        <f aca="false">IF(H85&lt;&gt;0,ROUND(H85*I85,2),IF(AP85=0,(SUMIF($AC$13:$AC$1012,B85,$AP$13:$AP$1012)),AP85))</f>
        <v>0</v>
      </c>
      <c r="K85" s="163" t="n">
        <f aca="false">H85-E85</f>
        <v>0</v>
      </c>
      <c r="L85" s="163" t="n">
        <f aca="false">J85-G85</f>
        <v>0</v>
      </c>
      <c r="M85" s="645" t="str">
        <f aca="false">IF('ORÇ.GLOBAL P CAIXA'!H84&gt;0,'ORÇ.GLOBAL P CAIXA'!H84,"")</f>
        <v/>
      </c>
      <c r="N85" s="646" t="n">
        <f aca="false">'ORÇ.GLOBAL P CAIXA'!I84</f>
        <v>0</v>
      </c>
      <c r="O85" s="166" t="str">
        <f aca="false">S85</f>
        <v/>
      </c>
      <c r="P85" s="167"/>
      <c r="Q85" s="168" t="str">
        <f aca="false">IF(B85&gt;0,"ok","ocultar")</f>
        <v>ocultar</v>
      </c>
      <c r="R85" s="647" t="n">
        <f aca="false">'ORÇ.GLOBAL P CAIXA'!B84</f>
        <v>0</v>
      </c>
      <c r="S85" s="170" t="str">
        <f aca="false">IF('ORÇ.GLOBAL P CAIXA'!N84&lt;&gt;0,'ORÇ.GLOBAL P CAIXA'!N84,"")</f>
        <v/>
      </c>
      <c r="T85" s="648" t="n">
        <f aca="false">'ORÇ.GLOBAL P CAIXA'!O84</f>
        <v>0</v>
      </c>
      <c r="U85" s="172" t="n">
        <f aca="false">'ORÇ.GLOBAL P CAIXA'!P84</f>
        <v>0</v>
      </c>
      <c r="V85" s="173" t="n">
        <f aca="false">'ORÇ.GLOBAL P CAIXA'!E84</f>
        <v>0</v>
      </c>
      <c r="W85" s="173" t="n">
        <f aca="false">F85</f>
        <v>0</v>
      </c>
      <c r="X85" s="649"/>
      <c r="Y85" s="649"/>
      <c r="Z85" s="650"/>
      <c r="AB85" s="88"/>
      <c r="AC85" s="157" t="n">
        <f aca="false">IF(B85=0,AC84,IF(ISNONTEXT(B85)=TRUE(),INT(B85),INT(LEFT(B85,FIND(".",B85)-1))))</f>
        <v>3</v>
      </c>
      <c r="AD85" s="157" t="str">
        <f aca="false">IF(AD86=1,1,IF(B85&lt;&gt;0,1,IF(C85&lt;&gt;0,1,IF(D85&lt;&gt;0,1,IF(E85&lt;&gt;0,1,"")))))</f>
        <v/>
      </c>
      <c r="AE85" s="157" t="str">
        <f aca="false">IF(AC85=0," ",IF(AC85&lt;&gt;AC84,AC85," "))</f>
        <v> </v>
      </c>
      <c r="AF85" s="180"/>
      <c r="AG85" s="75" t="e">
        <f aca="false">IF(AC85&lt;&gt;AE85,(IF(N85=0,G85*(INFORMAÇÕES!$Q$69/INFORMAÇÕES!$Q$72),IF(N85="R",G85,0))),0)</f>
        <v>#DIV/0!</v>
      </c>
      <c r="AH85" s="75" t="e">
        <f aca="false">IF(AC85&lt;&gt;AE85,(IF(N85=0,G85*(INFORMAÇÕES!$Q$70/INFORMAÇÕES!$Q$72),IF(N85="C",G85,0))),0)</f>
        <v>#DIV/0!</v>
      </c>
      <c r="AI85" s="75" t="n">
        <f aca="false">IF(AC85&lt;&gt;AE85,(IF(N85=0,G85*INFORMAÇÕES!$U$115,IF(N85="CF",G85,0))),0)</f>
        <v>0</v>
      </c>
      <c r="AJ85" s="75" t="n">
        <f aca="false">IF(AC85&lt;&gt;AE85,(IF(N85=0,G85*INFORMAÇÕES!$U$116,IF(N85="O",G85,0))),0)</f>
        <v>0</v>
      </c>
      <c r="AK85" s="75" t="n">
        <f aca="false">IF(E85&lt;&gt;0,G85,0)</f>
        <v>0</v>
      </c>
      <c r="AL85" s="75" t="n">
        <f aca="false">IF(AC85&lt;&gt;AE85,(IF(N85=0,J85*(INFORMAÇÕES!$Q$89/INFORMAÇÕES!$Q$92),IF(N85="R",J85,0))),0)</f>
        <v>0</v>
      </c>
      <c r="AM85" s="75" t="n">
        <f aca="false">IF(AC85&lt;&gt;AE85,(IF(N85=0,J85*(INFORMAÇÕES!$Q$90/INFORMAÇÕES!$Q$92),IF(N85="C",J85,0))),0)</f>
        <v>0</v>
      </c>
      <c r="AN85" s="75" t="n">
        <f aca="false">IF(AC85&lt;&gt;AE85,(IF(N85="",J85*INFORMAÇÕES!$U$115,IF(N85="CF",J85,0))),0)</f>
        <v>0</v>
      </c>
      <c r="AO85" s="75" t="n">
        <f aca="false">IF(AC85&lt;&gt;AE85,(IF(N85="",J85*INFORMAÇÕES!$U$116,IF(N85="O",J85,0))),0)</f>
        <v>0</v>
      </c>
      <c r="AP85" s="75" t="n">
        <f aca="false">IF(H85&lt;&gt;0,J85,0)</f>
        <v>0</v>
      </c>
      <c r="AQ85" s="75" t="n">
        <f aca="false">IF(K85&lt;&gt;0,L85,0)</f>
        <v>0</v>
      </c>
    </row>
    <row r="86" s="174" customFormat="true" ht="14.25" hidden="false" customHeight="false" outlineLevel="0" collapsed="false">
      <c r="A86" s="159" t="n">
        <v>74</v>
      </c>
      <c r="B86" s="160" t="n">
        <f aca="false">R86</f>
        <v>0</v>
      </c>
      <c r="C86" s="161" t="n">
        <f aca="false">T86</f>
        <v>0</v>
      </c>
      <c r="D86" s="162" t="n">
        <f aca="false">U86</f>
        <v>0</v>
      </c>
      <c r="E86" s="163" t="n">
        <f aca="false">'ORÇ.GLOBAL P CAIXA'!E85</f>
        <v>0</v>
      </c>
      <c r="F86" s="163" t="n">
        <f aca="false">IF('ORÇ.GLOBAL EMPRESA'!G85&gt;0,'ORÇ.GLOBAL EMPRESA'!G85,'ORÇ.GLOBAL P CAIXA'!F85)</f>
        <v>0</v>
      </c>
      <c r="G86" s="163" t="n">
        <f aca="false">IF(E86&lt;&gt;0,ROUND(E86*F86,2),IF(AK86=0,(SUMIF($AC$13:$AC$1012,B86,$AK$13:$AK$1012)),AK86))</f>
        <v>0</v>
      </c>
      <c r="H86" s="163" t="n">
        <f aca="false">V86</f>
        <v>0</v>
      </c>
      <c r="I86" s="163" t="n">
        <f aca="false">W86</f>
        <v>0</v>
      </c>
      <c r="J86" s="163" t="n">
        <f aca="false">IF(H86&lt;&gt;0,ROUND(H86*I86,2),IF(AP86=0,(SUMIF($AC$13:$AC$1012,B86,$AP$13:$AP$1012)),AP86))</f>
        <v>0</v>
      </c>
      <c r="K86" s="163" t="n">
        <f aca="false">H86-E86</f>
        <v>0</v>
      </c>
      <c r="L86" s="163" t="n">
        <f aca="false">J86-G86</f>
        <v>0</v>
      </c>
      <c r="M86" s="645" t="str">
        <f aca="false">IF('ORÇ.GLOBAL P CAIXA'!H85&gt;0,'ORÇ.GLOBAL P CAIXA'!H85,"")</f>
        <v/>
      </c>
      <c r="N86" s="646" t="n">
        <f aca="false">'ORÇ.GLOBAL P CAIXA'!I85</f>
        <v>0</v>
      </c>
      <c r="O86" s="166" t="str">
        <f aca="false">S86</f>
        <v/>
      </c>
      <c r="P86" s="167"/>
      <c r="Q86" s="168" t="str">
        <f aca="false">IF(B86&gt;0,"ok","ocultar")</f>
        <v>ocultar</v>
      </c>
      <c r="R86" s="647" t="n">
        <f aca="false">'ORÇ.GLOBAL P CAIXA'!B85</f>
        <v>0</v>
      </c>
      <c r="S86" s="170" t="str">
        <f aca="false">IF('ORÇ.GLOBAL P CAIXA'!N85&lt;&gt;0,'ORÇ.GLOBAL P CAIXA'!N85,"")</f>
        <v/>
      </c>
      <c r="T86" s="648" t="n">
        <f aca="false">'ORÇ.GLOBAL P CAIXA'!O85</f>
        <v>0</v>
      </c>
      <c r="U86" s="172" t="n">
        <f aca="false">'ORÇ.GLOBAL P CAIXA'!P85</f>
        <v>0</v>
      </c>
      <c r="V86" s="173" t="n">
        <f aca="false">'ORÇ.GLOBAL P CAIXA'!E85</f>
        <v>0</v>
      </c>
      <c r="W86" s="173" t="n">
        <f aca="false">F86</f>
        <v>0</v>
      </c>
      <c r="X86" s="649"/>
      <c r="Y86" s="649"/>
      <c r="Z86" s="650"/>
      <c r="AB86" s="88"/>
      <c r="AC86" s="157" t="n">
        <f aca="false">IF(B86=0,AC85,IF(ISNONTEXT(B86)=TRUE(),INT(B86),INT(LEFT(B86,FIND(".",B86)-1))))</f>
        <v>3</v>
      </c>
      <c r="AD86" s="157" t="str">
        <f aca="false">IF(AD87=1,1,IF(B86&lt;&gt;0,1,IF(C86&lt;&gt;0,1,IF(D86&lt;&gt;0,1,IF(E86&lt;&gt;0,1,"")))))</f>
        <v/>
      </c>
      <c r="AE86" s="157" t="str">
        <f aca="false">IF(AC86=0," ",IF(AC86&lt;&gt;AC85,AC86," "))</f>
        <v> </v>
      </c>
      <c r="AF86" s="180"/>
      <c r="AG86" s="75" t="e">
        <f aca="false">IF(AC86&lt;&gt;AE86,(IF(N86=0,G86*(INFORMAÇÕES!$Q$69/INFORMAÇÕES!$Q$72),IF(N86="R",G86,0))),0)</f>
        <v>#DIV/0!</v>
      </c>
      <c r="AH86" s="75" t="e">
        <f aca="false">IF(AC86&lt;&gt;AE86,(IF(N86=0,G86*(INFORMAÇÕES!$Q$70/INFORMAÇÕES!$Q$72),IF(N86="C",G86,0))),0)</f>
        <v>#DIV/0!</v>
      </c>
      <c r="AI86" s="75" t="n">
        <f aca="false">IF(AC86&lt;&gt;AE86,(IF(N86=0,G86*INFORMAÇÕES!$U$115,IF(N86="CF",G86,0))),0)</f>
        <v>0</v>
      </c>
      <c r="AJ86" s="75" t="n">
        <f aca="false">IF(AC86&lt;&gt;AE86,(IF(N86=0,G86*INFORMAÇÕES!$U$116,IF(N86="O",G86,0))),0)</f>
        <v>0</v>
      </c>
      <c r="AK86" s="75" t="n">
        <f aca="false">IF(E86&lt;&gt;0,G86,0)</f>
        <v>0</v>
      </c>
      <c r="AL86" s="75" t="n">
        <f aca="false">IF(AC86&lt;&gt;AE86,(IF(N86=0,J86*(INFORMAÇÕES!$Q$89/INFORMAÇÕES!$Q$92),IF(N86="R",J86,0))),0)</f>
        <v>0</v>
      </c>
      <c r="AM86" s="75" t="n">
        <f aca="false">IF(AC86&lt;&gt;AE86,(IF(N86=0,J86*(INFORMAÇÕES!$Q$90/INFORMAÇÕES!$Q$92),IF(N86="C",J86,0))),0)</f>
        <v>0</v>
      </c>
      <c r="AN86" s="75" t="n">
        <f aca="false">IF(AC86&lt;&gt;AE86,(IF(N86="",J86*INFORMAÇÕES!$U$115,IF(N86="CF",J86,0))),0)</f>
        <v>0</v>
      </c>
      <c r="AO86" s="75" t="n">
        <f aca="false">IF(AC86&lt;&gt;AE86,(IF(N86="",J86*INFORMAÇÕES!$U$116,IF(N86="O",J86,0))),0)</f>
        <v>0</v>
      </c>
      <c r="AP86" s="75" t="n">
        <f aca="false">IF(H86&lt;&gt;0,J86,0)</f>
        <v>0</v>
      </c>
      <c r="AQ86" s="75" t="n">
        <f aca="false">IF(K86&lt;&gt;0,L86,0)</f>
        <v>0</v>
      </c>
    </row>
    <row r="87" s="174" customFormat="true" ht="14.25" hidden="false" customHeight="false" outlineLevel="0" collapsed="false">
      <c r="A87" s="159" t="n">
        <v>75</v>
      </c>
      <c r="B87" s="160" t="n">
        <f aca="false">R87</f>
        <v>0</v>
      </c>
      <c r="C87" s="161" t="n">
        <f aca="false">T87</f>
        <v>0</v>
      </c>
      <c r="D87" s="162" t="n">
        <f aca="false">U87</f>
        <v>0</v>
      </c>
      <c r="E87" s="163" t="n">
        <f aca="false">'ORÇ.GLOBAL P CAIXA'!E86</f>
        <v>0</v>
      </c>
      <c r="F87" s="163" t="n">
        <f aca="false">IF('ORÇ.GLOBAL EMPRESA'!G86&gt;0,'ORÇ.GLOBAL EMPRESA'!G86,'ORÇ.GLOBAL P CAIXA'!F86)</f>
        <v>0</v>
      </c>
      <c r="G87" s="163" t="n">
        <f aca="false">IF(E87&lt;&gt;0,ROUND(E87*F87,2),IF(AK87=0,(SUMIF($AC$13:$AC$1012,B87,$AK$13:$AK$1012)),AK87))</f>
        <v>0</v>
      </c>
      <c r="H87" s="163" t="n">
        <f aca="false">V87</f>
        <v>0</v>
      </c>
      <c r="I87" s="163" t="n">
        <f aca="false">W87</f>
        <v>0</v>
      </c>
      <c r="J87" s="163" t="n">
        <f aca="false">IF(H87&lt;&gt;0,ROUND(H87*I87,2),IF(AP87=0,(SUMIF($AC$13:$AC$1012,B87,$AP$13:$AP$1012)),AP87))</f>
        <v>0</v>
      </c>
      <c r="K87" s="163" t="n">
        <f aca="false">H87-E87</f>
        <v>0</v>
      </c>
      <c r="L87" s="163" t="n">
        <f aca="false">J87-G87</f>
        <v>0</v>
      </c>
      <c r="M87" s="645" t="str">
        <f aca="false">IF('ORÇ.GLOBAL P CAIXA'!H86&gt;0,'ORÇ.GLOBAL P CAIXA'!H86,"")</f>
        <v/>
      </c>
      <c r="N87" s="646" t="n">
        <f aca="false">'ORÇ.GLOBAL P CAIXA'!I86</f>
        <v>0</v>
      </c>
      <c r="O87" s="166" t="str">
        <f aca="false">S87</f>
        <v/>
      </c>
      <c r="P87" s="167"/>
      <c r="Q87" s="168" t="str">
        <f aca="false">IF(B87&gt;0,"ok","ocultar")</f>
        <v>ocultar</v>
      </c>
      <c r="R87" s="647" t="n">
        <f aca="false">'ORÇ.GLOBAL P CAIXA'!B86</f>
        <v>0</v>
      </c>
      <c r="S87" s="170" t="str">
        <f aca="false">IF('ORÇ.GLOBAL P CAIXA'!N86&lt;&gt;0,'ORÇ.GLOBAL P CAIXA'!N86,"")</f>
        <v/>
      </c>
      <c r="T87" s="648" t="n">
        <f aca="false">'ORÇ.GLOBAL P CAIXA'!O86</f>
        <v>0</v>
      </c>
      <c r="U87" s="172" t="n">
        <f aca="false">'ORÇ.GLOBAL P CAIXA'!P86</f>
        <v>0</v>
      </c>
      <c r="V87" s="173" t="n">
        <f aca="false">'ORÇ.GLOBAL P CAIXA'!E86</f>
        <v>0</v>
      </c>
      <c r="W87" s="173" t="n">
        <f aca="false">F87</f>
        <v>0</v>
      </c>
      <c r="X87" s="649"/>
      <c r="Y87" s="649"/>
      <c r="Z87" s="650"/>
      <c r="AB87" s="88"/>
      <c r="AC87" s="157" t="n">
        <f aca="false">IF(B87=0,AC86,IF(ISNONTEXT(B87)=TRUE(),INT(B87),INT(LEFT(B87,FIND(".",B87)-1))))</f>
        <v>3</v>
      </c>
      <c r="AD87" s="157" t="str">
        <f aca="false">IF(AD88=1,1,IF(B87&lt;&gt;0,1,IF(C87&lt;&gt;0,1,IF(D87&lt;&gt;0,1,IF(E87&lt;&gt;0,1,"")))))</f>
        <v/>
      </c>
      <c r="AE87" s="157" t="str">
        <f aca="false">IF(AC87=0," ",IF(AC87&lt;&gt;AC86,AC87," "))</f>
        <v> </v>
      </c>
      <c r="AF87" s="180"/>
      <c r="AG87" s="75" t="e">
        <f aca="false">IF(AC87&lt;&gt;AE87,(IF(N87=0,G87*(INFORMAÇÕES!$Q$69/INFORMAÇÕES!$Q$72),IF(N87="R",G87,0))),0)</f>
        <v>#DIV/0!</v>
      </c>
      <c r="AH87" s="75" t="e">
        <f aca="false">IF(AC87&lt;&gt;AE87,(IF(N87=0,G87*(INFORMAÇÕES!$Q$70/INFORMAÇÕES!$Q$72),IF(N87="C",G87,0))),0)</f>
        <v>#DIV/0!</v>
      </c>
      <c r="AI87" s="75" t="n">
        <f aca="false">IF(AC87&lt;&gt;AE87,(IF(N87=0,G87*INFORMAÇÕES!$U$115,IF(N87="CF",G87,0))),0)</f>
        <v>0</v>
      </c>
      <c r="AJ87" s="75" t="n">
        <f aca="false">IF(AC87&lt;&gt;AE87,(IF(N87=0,G87*INFORMAÇÕES!$U$116,IF(N87="O",G87,0))),0)</f>
        <v>0</v>
      </c>
      <c r="AK87" s="75" t="n">
        <f aca="false">IF(E87&lt;&gt;0,G87,0)</f>
        <v>0</v>
      </c>
      <c r="AL87" s="75" t="n">
        <f aca="false">IF(AC87&lt;&gt;AE87,(IF(N87=0,J87*(INFORMAÇÕES!$Q$89/INFORMAÇÕES!$Q$92),IF(N87="R",J87,0))),0)</f>
        <v>0</v>
      </c>
      <c r="AM87" s="75" t="n">
        <f aca="false">IF(AC87&lt;&gt;AE87,(IF(N87=0,J87*(INFORMAÇÕES!$Q$90/INFORMAÇÕES!$Q$92),IF(N87="C",J87,0))),0)</f>
        <v>0</v>
      </c>
      <c r="AN87" s="75" t="n">
        <f aca="false">IF(AC87&lt;&gt;AE87,(IF(N87="",J87*INFORMAÇÕES!$U$115,IF(N87="CF",J87,0))),0)</f>
        <v>0</v>
      </c>
      <c r="AO87" s="75" t="n">
        <f aca="false">IF(AC87&lt;&gt;AE87,(IF(N87="",J87*INFORMAÇÕES!$U$116,IF(N87="O",J87,0))),0)</f>
        <v>0</v>
      </c>
      <c r="AP87" s="75" t="n">
        <f aca="false">IF(H87&lt;&gt;0,J87,0)</f>
        <v>0</v>
      </c>
      <c r="AQ87" s="75" t="n">
        <f aca="false">IF(K87&lt;&gt;0,L87,0)</f>
        <v>0</v>
      </c>
    </row>
    <row r="88" s="174" customFormat="true" ht="14.25" hidden="false" customHeight="false" outlineLevel="0" collapsed="false">
      <c r="A88" s="159" t="n">
        <v>76</v>
      </c>
      <c r="B88" s="160" t="n">
        <f aca="false">R88</f>
        <v>0</v>
      </c>
      <c r="C88" s="161" t="n">
        <f aca="false">T88</f>
        <v>0</v>
      </c>
      <c r="D88" s="162" t="n">
        <f aca="false">U88</f>
        <v>0</v>
      </c>
      <c r="E88" s="163" t="n">
        <f aca="false">'ORÇ.GLOBAL P CAIXA'!E87</f>
        <v>0</v>
      </c>
      <c r="F88" s="163" t="n">
        <f aca="false">IF('ORÇ.GLOBAL EMPRESA'!G87&gt;0,'ORÇ.GLOBAL EMPRESA'!G87,'ORÇ.GLOBAL P CAIXA'!F87)</f>
        <v>0</v>
      </c>
      <c r="G88" s="163" t="n">
        <f aca="false">IF(E88&lt;&gt;0,ROUND(E88*F88,2),IF(AK88=0,(SUMIF($AC$13:$AC$1012,B88,$AK$13:$AK$1012)),AK88))</f>
        <v>0</v>
      </c>
      <c r="H88" s="163" t="n">
        <f aca="false">V88</f>
        <v>0</v>
      </c>
      <c r="I88" s="163" t="n">
        <f aca="false">W88</f>
        <v>0</v>
      </c>
      <c r="J88" s="163" t="n">
        <f aca="false">IF(H88&lt;&gt;0,ROUND(H88*I88,2),IF(AP88=0,(SUMIF($AC$13:$AC$1012,B88,$AP$13:$AP$1012)),AP88))</f>
        <v>0</v>
      </c>
      <c r="K88" s="163" t="n">
        <f aca="false">H88-E88</f>
        <v>0</v>
      </c>
      <c r="L88" s="163" t="n">
        <f aca="false">J88-G88</f>
        <v>0</v>
      </c>
      <c r="M88" s="645" t="str">
        <f aca="false">IF('ORÇ.GLOBAL P CAIXA'!H87&gt;0,'ORÇ.GLOBAL P CAIXA'!H87,"")</f>
        <v/>
      </c>
      <c r="N88" s="646" t="n">
        <f aca="false">'ORÇ.GLOBAL P CAIXA'!I87</f>
        <v>0</v>
      </c>
      <c r="O88" s="166" t="str">
        <f aca="false">S88</f>
        <v/>
      </c>
      <c r="P88" s="167"/>
      <c r="Q88" s="168" t="str">
        <f aca="false">IF(B88&gt;0,"ok","ocultar")</f>
        <v>ocultar</v>
      </c>
      <c r="R88" s="647" t="n">
        <f aca="false">'ORÇ.GLOBAL P CAIXA'!B87</f>
        <v>0</v>
      </c>
      <c r="S88" s="170" t="str">
        <f aca="false">IF('ORÇ.GLOBAL P CAIXA'!N87&lt;&gt;0,'ORÇ.GLOBAL P CAIXA'!N87,"")</f>
        <v/>
      </c>
      <c r="T88" s="648" t="n">
        <f aca="false">'ORÇ.GLOBAL P CAIXA'!O87</f>
        <v>0</v>
      </c>
      <c r="U88" s="172" t="n">
        <f aca="false">'ORÇ.GLOBAL P CAIXA'!P87</f>
        <v>0</v>
      </c>
      <c r="V88" s="173" t="n">
        <f aca="false">'ORÇ.GLOBAL P CAIXA'!E87</f>
        <v>0</v>
      </c>
      <c r="W88" s="173" t="n">
        <f aca="false">F88</f>
        <v>0</v>
      </c>
      <c r="X88" s="649"/>
      <c r="Y88" s="649"/>
      <c r="Z88" s="650"/>
      <c r="AB88" s="88"/>
      <c r="AC88" s="157" t="n">
        <f aca="false">IF(B88=0,AC87,IF(ISNONTEXT(B88)=TRUE(),INT(B88),INT(LEFT(B88,FIND(".",B88)-1))))</f>
        <v>3</v>
      </c>
      <c r="AD88" s="157" t="str">
        <f aca="false">IF(AD89=1,1,IF(B88&lt;&gt;0,1,IF(C88&lt;&gt;0,1,IF(D88&lt;&gt;0,1,IF(E88&lt;&gt;0,1,"")))))</f>
        <v/>
      </c>
      <c r="AE88" s="157" t="str">
        <f aca="false">IF(AC88=0," ",IF(AC88&lt;&gt;AC87,AC88," "))</f>
        <v> </v>
      </c>
      <c r="AF88" s="180"/>
      <c r="AG88" s="75" t="e">
        <f aca="false">IF(AC88&lt;&gt;AE88,(IF(N88=0,G88*(INFORMAÇÕES!$Q$69/INFORMAÇÕES!$Q$72),IF(N88="R",G88,0))),0)</f>
        <v>#DIV/0!</v>
      </c>
      <c r="AH88" s="75" t="e">
        <f aca="false">IF(AC88&lt;&gt;AE88,(IF(N88=0,G88*(INFORMAÇÕES!$Q$70/INFORMAÇÕES!$Q$72),IF(N88="C",G88,0))),0)</f>
        <v>#DIV/0!</v>
      </c>
      <c r="AI88" s="75" t="n">
        <f aca="false">IF(AC88&lt;&gt;AE88,(IF(N88=0,G88*INFORMAÇÕES!$U$115,IF(N88="CF",G88,0))),0)</f>
        <v>0</v>
      </c>
      <c r="AJ88" s="75" t="n">
        <f aca="false">IF(AC88&lt;&gt;AE88,(IF(N88=0,G88*INFORMAÇÕES!$U$116,IF(N88="O",G88,0))),0)</f>
        <v>0</v>
      </c>
      <c r="AK88" s="75" t="n">
        <f aca="false">IF(E88&lt;&gt;0,G88,0)</f>
        <v>0</v>
      </c>
      <c r="AL88" s="75" t="n">
        <f aca="false">IF(AC88&lt;&gt;AE88,(IF(N88=0,J88*(INFORMAÇÕES!$Q$89/INFORMAÇÕES!$Q$92),IF(N88="R",J88,0))),0)</f>
        <v>0</v>
      </c>
      <c r="AM88" s="75" t="n">
        <f aca="false">IF(AC88&lt;&gt;AE88,(IF(N88=0,J88*(INFORMAÇÕES!$Q$90/INFORMAÇÕES!$Q$92),IF(N88="C",J88,0))),0)</f>
        <v>0</v>
      </c>
      <c r="AN88" s="75" t="n">
        <f aca="false">IF(AC88&lt;&gt;AE88,(IF(N88="",J88*INFORMAÇÕES!$U$115,IF(N88="CF",J88,0))),0)</f>
        <v>0</v>
      </c>
      <c r="AO88" s="75" t="n">
        <f aca="false">IF(AC88&lt;&gt;AE88,(IF(N88="",J88*INFORMAÇÕES!$U$116,IF(N88="O",J88,0))),0)</f>
        <v>0</v>
      </c>
      <c r="AP88" s="75" t="n">
        <f aca="false">IF(H88&lt;&gt;0,J88,0)</f>
        <v>0</v>
      </c>
      <c r="AQ88" s="75" t="n">
        <f aca="false">IF(K88&lt;&gt;0,L88,0)</f>
        <v>0</v>
      </c>
    </row>
    <row r="89" s="174" customFormat="true" ht="14.25" hidden="false" customHeight="false" outlineLevel="0" collapsed="false">
      <c r="A89" s="159" t="n">
        <v>77</v>
      </c>
      <c r="B89" s="160" t="n">
        <f aca="false">R89</f>
        <v>0</v>
      </c>
      <c r="C89" s="161" t="n">
        <f aca="false">T89</f>
        <v>0</v>
      </c>
      <c r="D89" s="162" t="n">
        <f aca="false">U89</f>
        <v>0</v>
      </c>
      <c r="E89" s="163" t="n">
        <f aca="false">'ORÇ.GLOBAL P CAIXA'!E88</f>
        <v>0</v>
      </c>
      <c r="F89" s="163" t="n">
        <f aca="false">IF('ORÇ.GLOBAL EMPRESA'!G88&gt;0,'ORÇ.GLOBAL EMPRESA'!G88,'ORÇ.GLOBAL P CAIXA'!F88)</f>
        <v>0</v>
      </c>
      <c r="G89" s="163" t="n">
        <f aca="false">IF(E89&lt;&gt;0,ROUND(E89*F89,2),IF(AK89=0,(SUMIF($AC$13:$AC$1012,B89,$AK$13:$AK$1012)),AK89))</f>
        <v>0</v>
      </c>
      <c r="H89" s="163" t="n">
        <f aca="false">V89</f>
        <v>0</v>
      </c>
      <c r="I89" s="163" t="n">
        <f aca="false">W89</f>
        <v>0</v>
      </c>
      <c r="J89" s="163" t="n">
        <f aca="false">IF(H89&lt;&gt;0,ROUND(H89*I89,2),IF(AP89=0,(SUMIF($AC$13:$AC$1012,B89,$AP$13:$AP$1012)),AP89))</f>
        <v>0</v>
      </c>
      <c r="K89" s="163" t="n">
        <f aca="false">H89-E89</f>
        <v>0</v>
      </c>
      <c r="L89" s="163" t="n">
        <f aca="false">J89-G89</f>
        <v>0</v>
      </c>
      <c r="M89" s="645" t="str">
        <f aca="false">IF('ORÇ.GLOBAL P CAIXA'!H88&gt;0,'ORÇ.GLOBAL P CAIXA'!H88,"")</f>
        <v/>
      </c>
      <c r="N89" s="646" t="n">
        <f aca="false">'ORÇ.GLOBAL P CAIXA'!I88</f>
        <v>0</v>
      </c>
      <c r="O89" s="166" t="str">
        <f aca="false">S89</f>
        <v/>
      </c>
      <c r="P89" s="167"/>
      <c r="Q89" s="168" t="str">
        <f aca="false">IF(B89&gt;0,"ok","ocultar")</f>
        <v>ocultar</v>
      </c>
      <c r="R89" s="647" t="n">
        <f aca="false">'ORÇ.GLOBAL P CAIXA'!B88</f>
        <v>0</v>
      </c>
      <c r="S89" s="170" t="str">
        <f aca="false">IF('ORÇ.GLOBAL P CAIXA'!N88&lt;&gt;0,'ORÇ.GLOBAL P CAIXA'!N88,"")</f>
        <v/>
      </c>
      <c r="T89" s="648" t="n">
        <f aca="false">'ORÇ.GLOBAL P CAIXA'!O88</f>
        <v>0</v>
      </c>
      <c r="U89" s="172" t="n">
        <f aca="false">'ORÇ.GLOBAL P CAIXA'!P88</f>
        <v>0</v>
      </c>
      <c r="V89" s="173" t="n">
        <f aca="false">'ORÇ.GLOBAL P CAIXA'!E88</f>
        <v>0</v>
      </c>
      <c r="W89" s="173" t="n">
        <f aca="false">F89</f>
        <v>0</v>
      </c>
      <c r="X89" s="649"/>
      <c r="Y89" s="649"/>
      <c r="Z89" s="650"/>
      <c r="AB89" s="88"/>
      <c r="AC89" s="157" t="n">
        <f aca="false">IF(B89=0,AC88,IF(ISNONTEXT(B89)=TRUE(),INT(B89),INT(LEFT(B89,FIND(".",B89)-1))))</f>
        <v>3</v>
      </c>
      <c r="AD89" s="157" t="str">
        <f aca="false">IF(AD90=1,1,IF(B89&lt;&gt;0,1,IF(C89&lt;&gt;0,1,IF(D89&lt;&gt;0,1,IF(E89&lt;&gt;0,1,"")))))</f>
        <v/>
      </c>
      <c r="AE89" s="157" t="str">
        <f aca="false">IF(AC89=0," ",IF(AC89&lt;&gt;AC88,AC89," "))</f>
        <v> </v>
      </c>
      <c r="AF89" s="180"/>
      <c r="AG89" s="75" t="e">
        <f aca="false">IF(AC89&lt;&gt;AE89,(IF(N89=0,G89*(INFORMAÇÕES!$Q$69/INFORMAÇÕES!$Q$72),IF(N89="R",G89,0))),0)</f>
        <v>#DIV/0!</v>
      </c>
      <c r="AH89" s="75" t="e">
        <f aca="false">IF(AC89&lt;&gt;AE89,(IF(N89=0,G89*(INFORMAÇÕES!$Q$70/INFORMAÇÕES!$Q$72),IF(N89="C",G89,0))),0)</f>
        <v>#DIV/0!</v>
      </c>
      <c r="AI89" s="75" t="n">
        <f aca="false">IF(AC89&lt;&gt;AE89,(IF(N89=0,G89*INFORMAÇÕES!$U$115,IF(N89="CF",G89,0))),0)</f>
        <v>0</v>
      </c>
      <c r="AJ89" s="75" t="n">
        <f aca="false">IF(AC89&lt;&gt;AE89,(IF(N89=0,G89*INFORMAÇÕES!$U$116,IF(N89="O",G89,0))),0)</f>
        <v>0</v>
      </c>
      <c r="AK89" s="75" t="n">
        <f aca="false">IF(E89&lt;&gt;0,G89,0)</f>
        <v>0</v>
      </c>
      <c r="AL89" s="75" t="n">
        <f aca="false">IF(AC89&lt;&gt;AE89,(IF(N89=0,J89*(INFORMAÇÕES!$Q$89/INFORMAÇÕES!$Q$92),IF(N89="R",J89,0))),0)</f>
        <v>0</v>
      </c>
      <c r="AM89" s="75" t="n">
        <f aca="false">IF(AC89&lt;&gt;AE89,(IF(N89=0,J89*(INFORMAÇÕES!$Q$90/INFORMAÇÕES!$Q$92),IF(N89="C",J89,0))),0)</f>
        <v>0</v>
      </c>
      <c r="AN89" s="75" t="n">
        <f aca="false">IF(AC89&lt;&gt;AE89,(IF(N89="",J89*INFORMAÇÕES!$U$115,IF(N89="CF",J89,0))),0)</f>
        <v>0</v>
      </c>
      <c r="AO89" s="75" t="n">
        <f aca="false">IF(AC89&lt;&gt;AE89,(IF(N89="",J89*INFORMAÇÕES!$U$116,IF(N89="O",J89,0))),0)</f>
        <v>0</v>
      </c>
      <c r="AP89" s="75" t="n">
        <f aca="false">IF(H89&lt;&gt;0,J89,0)</f>
        <v>0</v>
      </c>
      <c r="AQ89" s="75" t="n">
        <f aca="false">IF(K89&lt;&gt;0,L89,0)</f>
        <v>0</v>
      </c>
    </row>
    <row r="90" s="174" customFormat="true" ht="14.25" hidden="false" customHeight="false" outlineLevel="0" collapsed="false">
      <c r="A90" s="159" t="n">
        <v>78</v>
      </c>
      <c r="B90" s="160" t="n">
        <f aca="false">R90</f>
        <v>0</v>
      </c>
      <c r="C90" s="161" t="n">
        <f aca="false">T90</f>
        <v>0</v>
      </c>
      <c r="D90" s="162" t="n">
        <f aca="false">U90</f>
        <v>0</v>
      </c>
      <c r="E90" s="163" t="n">
        <f aca="false">'ORÇ.GLOBAL P CAIXA'!E89</f>
        <v>0</v>
      </c>
      <c r="F90" s="163" t="n">
        <f aca="false">IF('ORÇ.GLOBAL EMPRESA'!G89&gt;0,'ORÇ.GLOBAL EMPRESA'!G89,'ORÇ.GLOBAL P CAIXA'!F89)</f>
        <v>0</v>
      </c>
      <c r="G90" s="163" t="n">
        <f aca="false">IF(E90&lt;&gt;0,ROUND(E90*F90,2),IF(AK90=0,(SUMIF($AC$13:$AC$1012,B90,$AK$13:$AK$1012)),AK90))</f>
        <v>0</v>
      </c>
      <c r="H90" s="163" t="n">
        <f aca="false">V90</f>
        <v>0</v>
      </c>
      <c r="I90" s="163" t="n">
        <f aca="false">W90</f>
        <v>0</v>
      </c>
      <c r="J90" s="163" t="n">
        <f aca="false">IF(H90&lt;&gt;0,ROUND(H90*I90,2),IF(AP90=0,(SUMIF($AC$13:$AC$1012,B90,$AP$13:$AP$1012)),AP90))</f>
        <v>0</v>
      </c>
      <c r="K90" s="163" t="n">
        <f aca="false">H90-E90</f>
        <v>0</v>
      </c>
      <c r="L90" s="163" t="n">
        <f aca="false">J90-G90</f>
        <v>0</v>
      </c>
      <c r="M90" s="645" t="str">
        <f aca="false">IF('ORÇ.GLOBAL P CAIXA'!H89&gt;0,'ORÇ.GLOBAL P CAIXA'!H89,"")</f>
        <v/>
      </c>
      <c r="N90" s="646" t="n">
        <f aca="false">'ORÇ.GLOBAL P CAIXA'!I89</f>
        <v>0</v>
      </c>
      <c r="O90" s="166" t="str">
        <f aca="false">S90</f>
        <v/>
      </c>
      <c r="P90" s="167"/>
      <c r="Q90" s="168" t="str">
        <f aca="false">IF(B90&gt;0,"ok","ocultar")</f>
        <v>ocultar</v>
      </c>
      <c r="R90" s="647" t="n">
        <f aca="false">'ORÇ.GLOBAL P CAIXA'!B89</f>
        <v>0</v>
      </c>
      <c r="S90" s="170" t="str">
        <f aca="false">IF('ORÇ.GLOBAL P CAIXA'!N89&lt;&gt;0,'ORÇ.GLOBAL P CAIXA'!N89,"")</f>
        <v/>
      </c>
      <c r="T90" s="648" t="n">
        <f aca="false">'ORÇ.GLOBAL P CAIXA'!O89</f>
        <v>0</v>
      </c>
      <c r="U90" s="172" t="n">
        <f aca="false">'ORÇ.GLOBAL P CAIXA'!P89</f>
        <v>0</v>
      </c>
      <c r="V90" s="173" t="n">
        <f aca="false">'ORÇ.GLOBAL P CAIXA'!E89</f>
        <v>0</v>
      </c>
      <c r="W90" s="173" t="n">
        <f aca="false">F90</f>
        <v>0</v>
      </c>
      <c r="X90" s="649"/>
      <c r="Y90" s="649"/>
      <c r="Z90" s="650"/>
      <c r="AB90" s="88"/>
      <c r="AC90" s="157" t="n">
        <f aca="false">IF(B90=0,AC89,IF(ISNONTEXT(B90)=TRUE(),INT(B90),INT(LEFT(B90,FIND(".",B90)-1))))</f>
        <v>3</v>
      </c>
      <c r="AD90" s="157" t="str">
        <f aca="false">IF(AD91=1,1,IF(B90&lt;&gt;0,1,IF(C90&lt;&gt;0,1,IF(D90&lt;&gt;0,1,IF(E90&lt;&gt;0,1,"")))))</f>
        <v/>
      </c>
      <c r="AE90" s="157" t="str">
        <f aca="false">IF(AC90=0," ",IF(AC90&lt;&gt;AC89,AC90," "))</f>
        <v> </v>
      </c>
      <c r="AF90" s="180"/>
      <c r="AG90" s="75" t="e">
        <f aca="false">IF(AC90&lt;&gt;AE90,(IF(N90=0,G90*(INFORMAÇÕES!$Q$69/INFORMAÇÕES!$Q$72),IF(N90="R",G90,0))),0)</f>
        <v>#DIV/0!</v>
      </c>
      <c r="AH90" s="75" t="e">
        <f aca="false">IF(AC90&lt;&gt;AE90,(IF(N90=0,G90*(INFORMAÇÕES!$Q$70/INFORMAÇÕES!$Q$72),IF(N90="C",G90,0))),0)</f>
        <v>#DIV/0!</v>
      </c>
      <c r="AI90" s="75" t="n">
        <f aca="false">IF(AC90&lt;&gt;AE90,(IF(N90=0,G90*INFORMAÇÕES!$U$115,IF(N90="CF",G90,0))),0)</f>
        <v>0</v>
      </c>
      <c r="AJ90" s="75" t="n">
        <f aca="false">IF(AC90&lt;&gt;AE90,(IF(N90=0,G90*INFORMAÇÕES!$U$116,IF(N90="O",G90,0))),0)</f>
        <v>0</v>
      </c>
      <c r="AK90" s="75" t="n">
        <f aca="false">IF(E90&lt;&gt;0,G90,0)</f>
        <v>0</v>
      </c>
      <c r="AL90" s="75" t="n">
        <f aca="false">IF(AC90&lt;&gt;AE90,(IF(N90=0,J90*(INFORMAÇÕES!$Q$89/INFORMAÇÕES!$Q$92),IF(N90="R",J90,0))),0)</f>
        <v>0</v>
      </c>
      <c r="AM90" s="75" t="n">
        <f aca="false">IF(AC90&lt;&gt;AE90,(IF(N90=0,J90*(INFORMAÇÕES!$Q$90/INFORMAÇÕES!$Q$92),IF(N90="C",J90,0))),0)</f>
        <v>0</v>
      </c>
      <c r="AN90" s="75" t="n">
        <f aca="false">IF(AC90&lt;&gt;AE90,(IF(N90="",J90*INFORMAÇÕES!$U$115,IF(N90="CF",J90,0))),0)</f>
        <v>0</v>
      </c>
      <c r="AO90" s="75" t="n">
        <f aca="false">IF(AC90&lt;&gt;AE90,(IF(N90="",J90*INFORMAÇÕES!$U$116,IF(N90="O",J90,0))),0)</f>
        <v>0</v>
      </c>
      <c r="AP90" s="75" t="n">
        <f aca="false">IF(H90&lt;&gt;0,J90,0)</f>
        <v>0</v>
      </c>
      <c r="AQ90" s="75" t="n">
        <f aca="false">IF(K90&lt;&gt;0,L90,0)</f>
        <v>0</v>
      </c>
    </row>
    <row r="91" s="174" customFormat="true" ht="14.25" hidden="false" customHeight="false" outlineLevel="0" collapsed="false">
      <c r="A91" s="159" t="n">
        <v>79</v>
      </c>
      <c r="B91" s="160" t="n">
        <f aca="false">R91</f>
        <v>0</v>
      </c>
      <c r="C91" s="161" t="n">
        <f aca="false">T91</f>
        <v>0</v>
      </c>
      <c r="D91" s="162" t="n">
        <f aca="false">U91</f>
        <v>0</v>
      </c>
      <c r="E91" s="163" t="n">
        <f aca="false">'ORÇ.GLOBAL P CAIXA'!E90</f>
        <v>0</v>
      </c>
      <c r="F91" s="163" t="n">
        <f aca="false">IF('ORÇ.GLOBAL EMPRESA'!G90&gt;0,'ORÇ.GLOBAL EMPRESA'!G90,'ORÇ.GLOBAL P CAIXA'!F90)</f>
        <v>0</v>
      </c>
      <c r="G91" s="163" t="n">
        <f aca="false">IF(E91&lt;&gt;0,ROUND(E91*F91,2),IF(AK91=0,(SUMIF($AC$13:$AC$1012,B91,$AK$13:$AK$1012)),AK91))</f>
        <v>0</v>
      </c>
      <c r="H91" s="163" t="n">
        <f aca="false">V91</f>
        <v>0</v>
      </c>
      <c r="I91" s="163" t="n">
        <f aca="false">W91</f>
        <v>0</v>
      </c>
      <c r="J91" s="163" t="n">
        <f aca="false">IF(H91&lt;&gt;0,ROUND(H91*I91,2),IF(AP91=0,(SUMIF($AC$13:$AC$1012,B91,$AP$13:$AP$1012)),AP91))</f>
        <v>0</v>
      </c>
      <c r="K91" s="163" t="n">
        <f aca="false">H91-E91</f>
        <v>0</v>
      </c>
      <c r="L91" s="163" t="n">
        <f aca="false">J91-G91</f>
        <v>0</v>
      </c>
      <c r="M91" s="645" t="str">
        <f aca="false">IF('ORÇ.GLOBAL P CAIXA'!H90&gt;0,'ORÇ.GLOBAL P CAIXA'!H90,"")</f>
        <v/>
      </c>
      <c r="N91" s="646" t="n">
        <f aca="false">'ORÇ.GLOBAL P CAIXA'!I90</f>
        <v>0</v>
      </c>
      <c r="O91" s="166" t="str">
        <f aca="false">S91</f>
        <v/>
      </c>
      <c r="P91" s="167"/>
      <c r="Q91" s="168" t="str">
        <f aca="false">IF(B91&gt;0,"ok","ocultar")</f>
        <v>ocultar</v>
      </c>
      <c r="R91" s="647" t="n">
        <f aca="false">'ORÇ.GLOBAL P CAIXA'!B90</f>
        <v>0</v>
      </c>
      <c r="S91" s="170" t="str">
        <f aca="false">IF('ORÇ.GLOBAL P CAIXA'!N90&lt;&gt;0,'ORÇ.GLOBAL P CAIXA'!N90,"")</f>
        <v/>
      </c>
      <c r="T91" s="648" t="n">
        <f aca="false">'ORÇ.GLOBAL P CAIXA'!O90</f>
        <v>0</v>
      </c>
      <c r="U91" s="172" t="n">
        <f aca="false">'ORÇ.GLOBAL P CAIXA'!P90</f>
        <v>0</v>
      </c>
      <c r="V91" s="173" t="n">
        <f aca="false">'ORÇ.GLOBAL P CAIXA'!E90</f>
        <v>0</v>
      </c>
      <c r="W91" s="173" t="n">
        <f aca="false">F91</f>
        <v>0</v>
      </c>
      <c r="X91" s="649"/>
      <c r="Y91" s="649"/>
      <c r="Z91" s="650"/>
      <c r="AB91" s="88"/>
      <c r="AC91" s="157" t="n">
        <f aca="false">IF(B91=0,AC90,IF(ISNONTEXT(B91)=TRUE(),INT(B91),INT(LEFT(B91,FIND(".",B91)-1))))</f>
        <v>3</v>
      </c>
      <c r="AD91" s="157" t="str">
        <f aca="false">IF(AD92=1,1,IF(B91&lt;&gt;0,1,IF(C91&lt;&gt;0,1,IF(D91&lt;&gt;0,1,IF(E91&lt;&gt;0,1,"")))))</f>
        <v/>
      </c>
      <c r="AE91" s="157" t="str">
        <f aca="false">IF(AC91=0," ",IF(AC91&lt;&gt;AC90,AC91," "))</f>
        <v> </v>
      </c>
      <c r="AF91" s="180"/>
      <c r="AG91" s="75" t="e">
        <f aca="false">IF(AC91&lt;&gt;AE91,(IF(N91=0,G91*(INFORMAÇÕES!$Q$69/INFORMAÇÕES!$Q$72),IF(N91="R",G91,0))),0)</f>
        <v>#DIV/0!</v>
      </c>
      <c r="AH91" s="75" t="e">
        <f aca="false">IF(AC91&lt;&gt;AE91,(IF(N91=0,G91*(INFORMAÇÕES!$Q$70/INFORMAÇÕES!$Q$72),IF(N91="C",G91,0))),0)</f>
        <v>#DIV/0!</v>
      </c>
      <c r="AI91" s="75" t="n">
        <f aca="false">IF(AC91&lt;&gt;AE91,(IF(N91=0,G91*INFORMAÇÕES!$U$115,IF(N91="CF",G91,0))),0)</f>
        <v>0</v>
      </c>
      <c r="AJ91" s="75" t="n">
        <f aca="false">IF(AC91&lt;&gt;AE91,(IF(N91=0,G91*INFORMAÇÕES!$U$116,IF(N91="O",G91,0))),0)</f>
        <v>0</v>
      </c>
      <c r="AK91" s="75" t="n">
        <f aca="false">IF(E91&lt;&gt;0,G91,0)</f>
        <v>0</v>
      </c>
      <c r="AL91" s="75" t="n">
        <f aca="false">IF(AC91&lt;&gt;AE91,(IF(N91=0,J91*(INFORMAÇÕES!$Q$89/INFORMAÇÕES!$Q$92),IF(N91="R",J91,0))),0)</f>
        <v>0</v>
      </c>
      <c r="AM91" s="75" t="n">
        <f aca="false">IF(AC91&lt;&gt;AE91,(IF(N91=0,J91*(INFORMAÇÕES!$Q$90/INFORMAÇÕES!$Q$92),IF(N91="C",J91,0))),0)</f>
        <v>0</v>
      </c>
      <c r="AN91" s="75" t="n">
        <f aca="false">IF(AC91&lt;&gt;AE91,(IF(N91="",J91*INFORMAÇÕES!$U$115,IF(N91="CF",J91,0))),0)</f>
        <v>0</v>
      </c>
      <c r="AO91" s="75" t="n">
        <f aca="false">IF(AC91&lt;&gt;AE91,(IF(N91="",J91*INFORMAÇÕES!$U$116,IF(N91="O",J91,0))),0)</f>
        <v>0</v>
      </c>
      <c r="AP91" s="75" t="n">
        <f aca="false">IF(H91&lt;&gt;0,J91,0)</f>
        <v>0</v>
      </c>
      <c r="AQ91" s="75" t="n">
        <f aca="false">IF(K91&lt;&gt;0,L91,0)</f>
        <v>0</v>
      </c>
    </row>
    <row r="92" s="174" customFormat="true" ht="14.25" hidden="false" customHeight="false" outlineLevel="0" collapsed="false">
      <c r="A92" s="159" t="n">
        <v>80</v>
      </c>
      <c r="B92" s="160" t="n">
        <f aca="false">R92</f>
        <v>0</v>
      </c>
      <c r="C92" s="161" t="n">
        <f aca="false">T92</f>
        <v>0</v>
      </c>
      <c r="D92" s="162" t="n">
        <f aca="false">U92</f>
        <v>0</v>
      </c>
      <c r="E92" s="163" t="n">
        <f aca="false">'ORÇ.GLOBAL P CAIXA'!E91</f>
        <v>0</v>
      </c>
      <c r="F92" s="163" t="n">
        <f aca="false">IF('ORÇ.GLOBAL EMPRESA'!G91&gt;0,'ORÇ.GLOBAL EMPRESA'!G91,'ORÇ.GLOBAL P CAIXA'!F91)</f>
        <v>0</v>
      </c>
      <c r="G92" s="163" t="n">
        <f aca="false">IF(E92&lt;&gt;0,ROUND(E92*F92,2),IF(AK92=0,(SUMIF($AC$13:$AC$1012,B92,$AK$13:$AK$1012)),AK92))</f>
        <v>0</v>
      </c>
      <c r="H92" s="163" t="n">
        <f aca="false">V92</f>
        <v>0</v>
      </c>
      <c r="I92" s="163" t="n">
        <f aca="false">W92</f>
        <v>0</v>
      </c>
      <c r="J92" s="163" t="n">
        <f aca="false">IF(H92&lt;&gt;0,ROUND(H92*I92,2),IF(AP92=0,(SUMIF($AC$13:$AC$1012,B92,$AP$13:$AP$1012)),AP92))</f>
        <v>0</v>
      </c>
      <c r="K92" s="163" t="n">
        <f aca="false">H92-E92</f>
        <v>0</v>
      </c>
      <c r="L92" s="163" t="n">
        <f aca="false">J92-G92</f>
        <v>0</v>
      </c>
      <c r="M92" s="645" t="str">
        <f aca="false">IF('ORÇ.GLOBAL P CAIXA'!H91&gt;0,'ORÇ.GLOBAL P CAIXA'!H91,"")</f>
        <v/>
      </c>
      <c r="N92" s="646" t="n">
        <f aca="false">'ORÇ.GLOBAL P CAIXA'!I91</f>
        <v>0</v>
      </c>
      <c r="O92" s="166" t="str">
        <f aca="false">S92</f>
        <v/>
      </c>
      <c r="P92" s="167"/>
      <c r="Q92" s="168" t="str">
        <f aca="false">IF(B92&gt;0,"ok","ocultar")</f>
        <v>ocultar</v>
      </c>
      <c r="R92" s="647" t="n">
        <f aca="false">'ORÇ.GLOBAL P CAIXA'!B91</f>
        <v>0</v>
      </c>
      <c r="S92" s="170" t="str">
        <f aca="false">IF('ORÇ.GLOBAL P CAIXA'!N91&lt;&gt;0,'ORÇ.GLOBAL P CAIXA'!N91,"")</f>
        <v/>
      </c>
      <c r="T92" s="648" t="n">
        <f aca="false">'ORÇ.GLOBAL P CAIXA'!O91</f>
        <v>0</v>
      </c>
      <c r="U92" s="172" t="n">
        <f aca="false">'ORÇ.GLOBAL P CAIXA'!P91</f>
        <v>0</v>
      </c>
      <c r="V92" s="173" t="n">
        <f aca="false">'ORÇ.GLOBAL P CAIXA'!E91</f>
        <v>0</v>
      </c>
      <c r="W92" s="173" t="n">
        <f aca="false">F92</f>
        <v>0</v>
      </c>
      <c r="X92" s="649"/>
      <c r="Y92" s="649"/>
      <c r="Z92" s="650"/>
      <c r="AB92" s="88"/>
      <c r="AC92" s="157" t="n">
        <f aca="false">IF(B92=0,AC91,IF(ISNONTEXT(B92)=TRUE(),INT(B92),INT(LEFT(B92,FIND(".",B92)-1))))</f>
        <v>3</v>
      </c>
      <c r="AD92" s="157" t="str">
        <f aca="false">IF(AD93=1,1,IF(B92&lt;&gt;0,1,IF(C92&lt;&gt;0,1,IF(D92&lt;&gt;0,1,IF(E92&lt;&gt;0,1,"")))))</f>
        <v/>
      </c>
      <c r="AE92" s="157" t="str">
        <f aca="false">IF(AC92=0," ",IF(AC92&lt;&gt;AC91,AC92," "))</f>
        <v> </v>
      </c>
      <c r="AF92" s="180"/>
      <c r="AG92" s="75" t="e">
        <f aca="false">IF(AC92&lt;&gt;AE92,(IF(N92=0,G92*(INFORMAÇÕES!$Q$69/INFORMAÇÕES!$Q$72),IF(N92="R",G92,0))),0)</f>
        <v>#DIV/0!</v>
      </c>
      <c r="AH92" s="75" t="e">
        <f aca="false">IF(AC92&lt;&gt;AE92,(IF(N92=0,G92*(INFORMAÇÕES!$Q$70/INFORMAÇÕES!$Q$72),IF(N92="C",G92,0))),0)</f>
        <v>#DIV/0!</v>
      </c>
      <c r="AI92" s="75" t="n">
        <f aca="false">IF(AC92&lt;&gt;AE92,(IF(N92=0,G92*INFORMAÇÕES!$U$115,IF(N92="CF",G92,0))),0)</f>
        <v>0</v>
      </c>
      <c r="AJ92" s="75" t="n">
        <f aca="false">IF(AC92&lt;&gt;AE92,(IF(N92=0,G92*INFORMAÇÕES!$U$116,IF(N92="O",G92,0))),0)</f>
        <v>0</v>
      </c>
      <c r="AK92" s="75" t="n">
        <f aca="false">IF(E92&lt;&gt;0,G92,0)</f>
        <v>0</v>
      </c>
      <c r="AL92" s="75" t="n">
        <f aca="false">IF(AC92&lt;&gt;AE92,(IF(N92=0,J92*(INFORMAÇÕES!$Q$89/INFORMAÇÕES!$Q$92),IF(N92="R",J92,0))),0)</f>
        <v>0</v>
      </c>
      <c r="AM92" s="75" t="n">
        <f aca="false">IF(AC92&lt;&gt;AE92,(IF(N92=0,J92*(INFORMAÇÕES!$Q$90/INFORMAÇÕES!$Q$92),IF(N92="C",J92,0))),0)</f>
        <v>0</v>
      </c>
      <c r="AN92" s="75" t="n">
        <f aca="false">IF(AC92&lt;&gt;AE92,(IF(N92="",J92*INFORMAÇÕES!$U$115,IF(N92="CF",J92,0))),0)</f>
        <v>0</v>
      </c>
      <c r="AO92" s="75" t="n">
        <f aca="false">IF(AC92&lt;&gt;AE92,(IF(N92="",J92*INFORMAÇÕES!$U$116,IF(N92="O",J92,0))),0)</f>
        <v>0</v>
      </c>
      <c r="AP92" s="75" t="n">
        <f aca="false">IF(H92&lt;&gt;0,J92,0)</f>
        <v>0</v>
      </c>
      <c r="AQ92" s="75" t="n">
        <f aca="false">IF(K92&lt;&gt;0,L92,0)</f>
        <v>0</v>
      </c>
    </row>
    <row r="93" s="174" customFormat="true" ht="14.25" hidden="false" customHeight="false" outlineLevel="0" collapsed="false">
      <c r="A93" s="159" t="n">
        <v>81</v>
      </c>
      <c r="B93" s="160" t="n">
        <f aca="false">R93</f>
        <v>0</v>
      </c>
      <c r="C93" s="161" t="n">
        <f aca="false">T93</f>
        <v>0</v>
      </c>
      <c r="D93" s="162" t="n">
        <f aca="false">U93</f>
        <v>0</v>
      </c>
      <c r="E93" s="163" t="n">
        <f aca="false">'ORÇ.GLOBAL P CAIXA'!E92</f>
        <v>0</v>
      </c>
      <c r="F93" s="163" t="n">
        <f aca="false">IF('ORÇ.GLOBAL EMPRESA'!G92&gt;0,'ORÇ.GLOBAL EMPRESA'!G92,'ORÇ.GLOBAL P CAIXA'!F92)</f>
        <v>0</v>
      </c>
      <c r="G93" s="163" t="n">
        <f aca="false">IF(E93&lt;&gt;0,ROUND(E93*F93,2),IF(AK93=0,(SUMIF($AC$13:$AC$1012,B93,$AK$13:$AK$1012)),AK93))</f>
        <v>0</v>
      </c>
      <c r="H93" s="163" t="n">
        <f aca="false">V93</f>
        <v>0</v>
      </c>
      <c r="I93" s="163" t="n">
        <f aca="false">W93</f>
        <v>0</v>
      </c>
      <c r="J93" s="163" t="n">
        <f aca="false">IF(H93&lt;&gt;0,ROUND(H93*I93,2),IF(AP93=0,(SUMIF($AC$13:$AC$1012,B93,$AP$13:$AP$1012)),AP93))</f>
        <v>0</v>
      </c>
      <c r="K93" s="163" t="n">
        <f aca="false">H93-E93</f>
        <v>0</v>
      </c>
      <c r="L93" s="163" t="n">
        <f aca="false">J93-G93</f>
        <v>0</v>
      </c>
      <c r="M93" s="645" t="str">
        <f aca="false">IF('ORÇ.GLOBAL P CAIXA'!H92&gt;0,'ORÇ.GLOBAL P CAIXA'!H92,"")</f>
        <v/>
      </c>
      <c r="N93" s="646" t="n">
        <f aca="false">'ORÇ.GLOBAL P CAIXA'!I92</f>
        <v>0</v>
      </c>
      <c r="O93" s="166" t="str">
        <f aca="false">S93</f>
        <v/>
      </c>
      <c r="P93" s="167"/>
      <c r="Q93" s="168" t="str">
        <f aca="false">IF(B93&gt;0,"ok","ocultar")</f>
        <v>ocultar</v>
      </c>
      <c r="R93" s="647" t="n">
        <f aca="false">'ORÇ.GLOBAL P CAIXA'!B92</f>
        <v>0</v>
      </c>
      <c r="S93" s="170" t="str">
        <f aca="false">IF('ORÇ.GLOBAL P CAIXA'!N92&lt;&gt;0,'ORÇ.GLOBAL P CAIXA'!N92,"")</f>
        <v/>
      </c>
      <c r="T93" s="648" t="n">
        <f aca="false">'ORÇ.GLOBAL P CAIXA'!O92</f>
        <v>0</v>
      </c>
      <c r="U93" s="172" t="n">
        <f aca="false">'ORÇ.GLOBAL P CAIXA'!P92</f>
        <v>0</v>
      </c>
      <c r="V93" s="173" t="n">
        <f aca="false">'ORÇ.GLOBAL P CAIXA'!E92</f>
        <v>0</v>
      </c>
      <c r="W93" s="173" t="n">
        <f aca="false">F93</f>
        <v>0</v>
      </c>
      <c r="X93" s="649"/>
      <c r="Y93" s="649"/>
      <c r="Z93" s="650"/>
      <c r="AB93" s="88"/>
      <c r="AC93" s="157" t="n">
        <f aca="false">IF(B93=0,AC92,IF(ISNONTEXT(B93)=TRUE(),INT(B93),INT(LEFT(B93,FIND(".",B93)-1))))</f>
        <v>3</v>
      </c>
      <c r="AD93" s="157" t="str">
        <f aca="false">IF(AD94=1,1,IF(B93&lt;&gt;0,1,IF(C93&lt;&gt;0,1,IF(D93&lt;&gt;0,1,IF(E93&lt;&gt;0,1,"")))))</f>
        <v/>
      </c>
      <c r="AE93" s="157" t="str">
        <f aca="false">IF(AC93=0," ",IF(AC93&lt;&gt;AC92,AC93," "))</f>
        <v> </v>
      </c>
      <c r="AF93" s="180"/>
      <c r="AG93" s="75" t="e">
        <f aca="false">IF(AC93&lt;&gt;AE93,(IF(N93=0,G93*(INFORMAÇÕES!$Q$69/INFORMAÇÕES!$Q$72),IF(N93="R",G93,0))),0)</f>
        <v>#DIV/0!</v>
      </c>
      <c r="AH93" s="75" t="e">
        <f aca="false">IF(AC93&lt;&gt;AE93,(IF(N93=0,G93*(INFORMAÇÕES!$Q$70/INFORMAÇÕES!$Q$72),IF(N93="C",G93,0))),0)</f>
        <v>#DIV/0!</v>
      </c>
      <c r="AI93" s="75" t="n">
        <f aca="false">IF(AC93&lt;&gt;AE93,(IF(N93=0,G93*INFORMAÇÕES!$U$115,IF(N93="CF",G93,0))),0)</f>
        <v>0</v>
      </c>
      <c r="AJ93" s="75" t="n">
        <f aca="false">IF(AC93&lt;&gt;AE93,(IF(N93=0,G93*INFORMAÇÕES!$U$116,IF(N93="O",G93,0))),0)</f>
        <v>0</v>
      </c>
      <c r="AK93" s="75" t="n">
        <f aca="false">IF(E93&lt;&gt;0,G93,0)</f>
        <v>0</v>
      </c>
      <c r="AL93" s="75" t="n">
        <f aca="false">IF(AC93&lt;&gt;AE93,(IF(N93=0,J93*(INFORMAÇÕES!$Q$89/INFORMAÇÕES!$Q$92),IF(N93="R",J93,0))),0)</f>
        <v>0</v>
      </c>
      <c r="AM93" s="75" t="n">
        <f aca="false">IF(AC93&lt;&gt;AE93,(IF(N93=0,J93*(INFORMAÇÕES!$Q$90/INFORMAÇÕES!$Q$92),IF(N93="C",J93,0))),0)</f>
        <v>0</v>
      </c>
      <c r="AN93" s="75" t="n">
        <f aca="false">IF(AC93&lt;&gt;AE93,(IF(N93="",J93*INFORMAÇÕES!$U$115,IF(N93="CF",J93,0))),0)</f>
        <v>0</v>
      </c>
      <c r="AO93" s="75" t="n">
        <f aca="false">IF(AC93&lt;&gt;AE93,(IF(N93="",J93*INFORMAÇÕES!$U$116,IF(N93="O",J93,0))),0)</f>
        <v>0</v>
      </c>
      <c r="AP93" s="75" t="n">
        <f aca="false">IF(H93&lt;&gt;0,J93,0)</f>
        <v>0</v>
      </c>
      <c r="AQ93" s="75" t="n">
        <f aca="false">IF(K93&lt;&gt;0,L93,0)</f>
        <v>0</v>
      </c>
    </row>
    <row r="94" s="174" customFormat="true" ht="14.25" hidden="false" customHeight="false" outlineLevel="0" collapsed="false">
      <c r="A94" s="159" t="n">
        <v>82</v>
      </c>
      <c r="B94" s="160" t="n">
        <f aca="false">R94</f>
        <v>0</v>
      </c>
      <c r="C94" s="161" t="n">
        <f aca="false">T94</f>
        <v>0</v>
      </c>
      <c r="D94" s="162" t="n">
        <f aca="false">U94</f>
        <v>0</v>
      </c>
      <c r="E94" s="163" t="n">
        <f aca="false">'ORÇ.GLOBAL P CAIXA'!E93</f>
        <v>0</v>
      </c>
      <c r="F94" s="163" t="n">
        <f aca="false">IF('ORÇ.GLOBAL EMPRESA'!G93&gt;0,'ORÇ.GLOBAL EMPRESA'!G93,'ORÇ.GLOBAL P CAIXA'!F93)</f>
        <v>0</v>
      </c>
      <c r="G94" s="163" t="n">
        <f aca="false">IF(E94&lt;&gt;0,ROUND(E94*F94,2),IF(AK94=0,(SUMIF($AC$13:$AC$1012,B94,$AK$13:$AK$1012)),AK94))</f>
        <v>0</v>
      </c>
      <c r="H94" s="163" t="n">
        <f aca="false">V94</f>
        <v>0</v>
      </c>
      <c r="I94" s="163" t="n">
        <f aca="false">W94</f>
        <v>0</v>
      </c>
      <c r="J94" s="163" t="n">
        <f aca="false">IF(H94&lt;&gt;0,ROUND(H94*I94,2),IF(AP94=0,(SUMIF($AC$13:$AC$1012,B94,$AP$13:$AP$1012)),AP94))</f>
        <v>0</v>
      </c>
      <c r="K94" s="163" t="n">
        <f aca="false">H94-E94</f>
        <v>0</v>
      </c>
      <c r="L94" s="163" t="n">
        <f aca="false">J94-G94</f>
        <v>0</v>
      </c>
      <c r="M94" s="645" t="str">
        <f aca="false">IF('ORÇ.GLOBAL P CAIXA'!H93&gt;0,'ORÇ.GLOBAL P CAIXA'!H93,"")</f>
        <v/>
      </c>
      <c r="N94" s="646" t="n">
        <f aca="false">'ORÇ.GLOBAL P CAIXA'!I93</f>
        <v>0</v>
      </c>
      <c r="O94" s="166" t="str">
        <f aca="false">S94</f>
        <v/>
      </c>
      <c r="P94" s="167"/>
      <c r="Q94" s="168" t="str">
        <f aca="false">IF(B94&gt;0,"ok","ocultar")</f>
        <v>ocultar</v>
      </c>
      <c r="R94" s="647" t="n">
        <f aca="false">'ORÇ.GLOBAL P CAIXA'!B93</f>
        <v>0</v>
      </c>
      <c r="S94" s="170" t="str">
        <f aca="false">IF('ORÇ.GLOBAL P CAIXA'!N93&lt;&gt;0,'ORÇ.GLOBAL P CAIXA'!N93,"")</f>
        <v/>
      </c>
      <c r="T94" s="648" t="n">
        <f aca="false">'ORÇ.GLOBAL P CAIXA'!O93</f>
        <v>0</v>
      </c>
      <c r="U94" s="172" t="n">
        <f aca="false">'ORÇ.GLOBAL P CAIXA'!P93</f>
        <v>0</v>
      </c>
      <c r="V94" s="173" t="n">
        <f aca="false">'ORÇ.GLOBAL P CAIXA'!E93</f>
        <v>0</v>
      </c>
      <c r="W94" s="173" t="n">
        <f aca="false">F94</f>
        <v>0</v>
      </c>
      <c r="X94" s="649"/>
      <c r="Y94" s="649"/>
      <c r="Z94" s="650"/>
      <c r="AB94" s="88"/>
      <c r="AC94" s="157" t="n">
        <f aca="false">IF(B94=0,AC93,IF(ISNONTEXT(B94)=TRUE(),INT(B94),INT(LEFT(B94,FIND(".",B94)-1))))</f>
        <v>3</v>
      </c>
      <c r="AD94" s="157" t="str">
        <f aca="false">IF(AD95=1,1,IF(B94&lt;&gt;0,1,IF(C94&lt;&gt;0,1,IF(D94&lt;&gt;0,1,IF(E94&lt;&gt;0,1,"")))))</f>
        <v/>
      </c>
      <c r="AE94" s="157" t="str">
        <f aca="false">IF(AC94=0," ",IF(AC94&lt;&gt;AC93,AC94," "))</f>
        <v> </v>
      </c>
      <c r="AF94" s="180"/>
      <c r="AG94" s="75" t="e">
        <f aca="false">IF(AC94&lt;&gt;AE94,(IF(N94=0,G94*(INFORMAÇÕES!$Q$69/INFORMAÇÕES!$Q$72),IF(N94="R",G94,0))),0)</f>
        <v>#DIV/0!</v>
      </c>
      <c r="AH94" s="75" t="e">
        <f aca="false">IF(AC94&lt;&gt;AE94,(IF(N94=0,G94*(INFORMAÇÕES!$Q$70/INFORMAÇÕES!$Q$72),IF(N94="C",G94,0))),0)</f>
        <v>#DIV/0!</v>
      </c>
      <c r="AI94" s="75" t="n">
        <f aca="false">IF(AC94&lt;&gt;AE94,(IF(N94=0,G94*INFORMAÇÕES!$U$115,IF(N94="CF",G94,0))),0)</f>
        <v>0</v>
      </c>
      <c r="AJ94" s="75" t="n">
        <f aca="false">IF(AC94&lt;&gt;AE94,(IF(N94=0,G94*INFORMAÇÕES!$U$116,IF(N94="O",G94,0))),0)</f>
        <v>0</v>
      </c>
      <c r="AK94" s="75" t="n">
        <f aca="false">IF(E94&lt;&gt;0,G94,0)</f>
        <v>0</v>
      </c>
      <c r="AL94" s="75" t="n">
        <f aca="false">IF(AC94&lt;&gt;AE94,(IF(N94=0,J94*(INFORMAÇÕES!$Q$89/INFORMAÇÕES!$Q$92),IF(N94="R",J94,0))),0)</f>
        <v>0</v>
      </c>
      <c r="AM94" s="75" t="n">
        <f aca="false">IF(AC94&lt;&gt;AE94,(IF(N94=0,J94*(INFORMAÇÕES!$Q$90/INFORMAÇÕES!$Q$92),IF(N94="C",J94,0))),0)</f>
        <v>0</v>
      </c>
      <c r="AN94" s="75" t="n">
        <f aca="false">IF(AC94&lt;&gt;AE94,(IF(N94="",J94*INFORMAÇÕES!$U$115,IF(N94="CF",J94,0))),0)</f>
        <v>0</v>
      </c>
      <c r="AO94" s="75" t="n">
        <f aca="false">IF(AC94&lt;&gt;AE94,(IF(N94="",J94*INFORMAÇÕES!$U$116,IF(N94="O",J94,0))),0)</f>
        <v>0</v>
      </c>
      <c r="AP94" s="75" t="n">
        <f aca="false">IF(H94&lt;&gt;0,J94,0)</f>
        <v>0</v>
      </c>
      <c r="AQ94" s="75" t="n">
        <f aca="false">IF(K94&lt;&gt;0,L94,0)</f>
        <v>0</v>
      </c>
    </row>
    <row r="95" s="174" customFormat="true" ht="14.25" hidden="false" customHeight="false" outlineLevel="0" collapsed="false">
      <c r="A95" s="159" t="n">
        <v>83</v>
      </c>
      <c r="B95" s="160" t="n">
        <f aca="false">R95</f>
        <v>0</v>
      </c>
      <c r="C95" s="161" t="n">
        <f aca="false">T95</f>
        <v>0</v>
      </c>
      <c r="D95" s="162" t="n">
        <f aca="false">U95</f>
        <v>0</v>
      </c>
      <c r="E95" s="163" t="n">
        <f aca="false">'ORÇ.GLOBAL P CAIXA'!E94</f>
        <v>0</v>
      </c>
      <c r="F95" s="163" t="n">
        <f aca="false">IF('ORÇ.GLOBAL EMPRESA'!G94&gt;0,'ORÇ.GLOBAL EMPRESA'!G94,'ORÇ.GLOBAL P CAIXA'!F94)</f>
        <v>0</v>
      </c>
      <c r="G95" s="163" t="n">
        <f aca="false">IF(E95&lt;&gt;0,ROUND(E95*F95,2),IF(AK95=0,(SUMIF($AC$13:$AC$1012,B95,$AK$13:$AK$1012)),AK95))</f>
        <v>0</v>
      </c>
      <c r="H95" s="163" t="n">
        <f aca="false">V95</f>
        <v>0</v>
      </c>
      <c r="I95" s="163" t="n">
        <f aca="false">W95</f>
        <v>0</v>
      </c>
      <c r="J95" s="163" t="n">
        <f aca="false">IF(H95&lt;&gt;0,ROUND(H95*I95,2),IF(AP95=0,(SUMIF($AC$13:$AC$1012,B95,$AP$13:$AP$1012)),AP95))</f>
        <v>0</v>
      </c>
      <c r="K95" s="163" t="n">
        <f aca="false">H95-E95</f>
        <v>0</v>
      </c>
      <c r="L95" s="163" t="n">
        <f aca="false">J95-G95</f>
        <v>0</v>
      </c>
      <c r="M95" s="645" t="str">
        <f aca="false">IF('ORÇ.GLOBAL P CAIXA'!H94&gt;0,'ORÇ.GLOBAL P CAIXA'!H94,"")</f>
        <v/>
      </c>
      <c r="N95" s="646" t="n">
        <f aca="false">'ORÇ.GLOBAL P CAIXA'!I94</f>
        <v>0</v>
      </c>
      <c r="O95" s="166" t="str">
        <f aca="false">S95</f>
        <v/>
      </c>
      <c r="P95" s="167"/>
      <c r="Q95" s="168" t="str">
        <f aca="false">IF(B95&gt;0,"ok","ocultar")</f>
        <v>ocultar</v>
      </c>
      <c r="R95" s="647" t="n">
        <f aca="false">'ORÇ.GLOBAL P CAIXA'!B94</f>
        <v>0</v>
      </c>
      <c r="S95" s="170" t="str">
        <f aca="false">IF('ORÇ.GLOBAL P CAIXA'!N94&lt;&gt;0,'ORÇ.GLOBAL P CAIXA'!N94,"")</f>
        <v/>
      </c>
      <c r="T95" s="648" t="n">
        <f aca="false">'ORÇ.GLOBAL P CAIXA'!O94</f>
        <v>0</v>
      </c>
      <c r="U95" s="172" t="n">
        <f aca="false">'ORÇ.GLOBAL P CAIXA'!P94</f>
        <v>0</v>
      </c>
      <c r="V95" s="173" t="n">
        <f aca="false">'ORÇ.GLOBAL P CAIXA'!E94</f>
        <v>0</v>
      </c>
      <c r="W95" s="173" t="n">
        <f aca="false">F95</f>
        <v>0</v>
      </c>
      <c r="X95" s="649"/>
      <c r="Y95" s="649"/>
      <c r="Z95" s="650"/>
      <c r="AB95" s="88"/>
      <c r="AC95" s="157" t="n">
        <f aca="false">IF(B95=0,AC94,IF(ISNONTEXT(B95)=TRUE(),INT(B95),INT(LEFT(B95,FIND(".",B95)-1))))</f>
        <v>3</v>
      </c>
      <c r="AD95" s="157" t="str">
        <f aca="false">IF(AD96=1,1,IF(B95&lt;&gt;0,1,IF(C95&lt;&gt;0,1,IF(D95&lt;&gt;0,1,IF(E95&lt;&gt;0,1,"")))))</f>
        <v/>
      </c>
      <c r="AE95" s="157" t="str">
        <f aca="false">IF(AC95=0," ",IF(AC95&lt;&gt;AC94,AC95," "))</f>
        <v> </v>
      </c>
      <c r="AF95" s="180"/>
      <c r="AG95" s="75" t="e">
        <f aca="false">IF(AC95&lt;&gt;AE95,(IF(N95=0,G95*(INFORMAÇÕES!$Q$69/INFORMAÇÕES!$Q$72),IF(N95="R",G95,0))),0)</f>
        <v>#DIV/0!</v>
      </c>
      <c r="AH95" s="75" t="e">
        <f aca="false">IF(AC95&lt;&gt;AE95,(IF(N95=0,G95*(INFORMAÇÕES!$Q$70/INFORMAÇÕES!$Q$72),IF(N95="C",G95,0))),0)</f>
        <v>#DIV/0!</v>
      </c>
      <c r="AI95" s="75" t="n">
        <f aca="false">IF(AC95&lt;&gt;AE95,(IF(N95=0,G95*INFORMAÇÕES!$U$115,IF(N95="CF",G95,0))),0)</f>
        <v>0</v>
      </c>
      <c r="AJ95" s="75" t="n">
        <f aca="false">IF(AC95&lt;&gt;AE95,(IF(N95=0,G95*INFORMAÇÕES!$U$116,IF(N95="O",G95,0))),0)</f>
        <v>0</v>
      </c>
      <c r="AK95" s="75" t="n">
        <f aca="false">IF(E95&lt;&gt;0,G95,0)</f>
        <v>0</v>
      </c>
      <c r="AL95" s="75" t="n">
        <f aca="false">IF(AC95&lt;&gt;AE95,(IF(N95=0,J95*(INFORMAÇÕES!$Q$89/INFORMAÇÕES!$Q$92),IF(N95="R",J95,0))),0)</f>
        <v>0</v>
      </c>
      <c r="AM95" s="75" t="n">
        <f aca="false">IF(AC95&lt;&gt;AE95,(IF(N95=0,J95*(INFORMAÇÕES!$Q$90/INFORMAÇÕES!$Q$92),IF(N95="C",J95,0))),0)</f>
        <v>0</v>
      </c>
      <c r="AN95" s="75" t="n">
        <f aca="false">IF(AC95&lt;&gt;AE95,(IF(N95="",J95*INFORMAÇÕES!$U$115,IF(N95="CF",J95,0))),0)</f>
        <v>0</v>
      </c>
      <c r="AO95" s="75" t="n">
        <f aca="false">IF(AC95&lt;&gt;AE95,(IF(N95="",J95*INFORMAÇÕES!$U$116,IF(N95="O",J95,0))),0)</f>
        <v>0</v>
      </c>
      <c r="AP95" s="75" t="n">
        <f aca="false">IF(H95&lt;&gt;0,J95,0)</f>
        <v>0</v>
      </c>
      <c r="AQ95" s="75" t="n">
        <f aca="false">IF(K95&lt;&gt;0,L95,0)</f>
        <v>0</v>
      </c>
    </row>
    <row r="96" s="174" customFormat="true" ht="14.25" hidden="false" customHeight="false" outlineLevel="0" collapsed="false">
      <c r="A96" s="159" t="n">
        <v>84</v>
      </c>
      <c r="B96" s="160" t="n">
        <f aca="false">R96</f>
        <v>0</v>
      </c>
      <c r="C96" s="161" t="n">
        <f aca="false">T96</f>
        <v>0</v>
      </c>
      <c r="D96" s="162" t="n">
        <f aca="false">U96</f>
        <v>0</v>
      </c>
      <c r="E96" s="163" t="n">
        <f aca="false">'ORÇ.GLOBAL P CAIXA'!E95</f>
        <v>0</v>
      </c>
      <c r="F96" s="163" t="n">
        <f aca="false">IF('ORÇ.GLOBAL EMPRESA'!G95&gt;0,'ORÇ.GLOBAL EMPRESA'!G95,'ORÇ.GLOBAL P CAIXA'!F95)</f>
        <v>0</v>
      </c>
      <c r="G96" s="163" t="n">
        <f aca="false">IF(E96&lt;&gt;0,ROUND(E96*F96,2),IF(AK96=0,(SUMIF($AC$13:$AC$1012,B96,$AK$13:$AK$1012)),AK96))</f>
        <v>0</v>
      </c>
      <c r="H96" s="163" t="n">
        <f aca="false">V96</f>
        <v>0</v>
      </c>
      <c r="I96" s="163" t="n">
        <f aca="false">W96</f>
        <v>0</v>
      </c>
      <c r="J96" s="163" t="n">
        <f aca="false">IF(H96&lt;&gt;0,ROUND(H96*I96,2),IF(AP96=0,(SUMIF($AC$13:$AC$1012,B96,$AP$13:$AP$1012)),AP96))</f>
        <v>0</v>
      </c>
      <c r="K96" s="163" t="n">
        <f aca="false">H96-E96</f>
        <v>0</v>
      </c>
      <c r="L96" s="163" t="n">
        <f aca="false">J96-G96</f>
        <v>0</v>
      </c>
      <c r="M96" s="645" t="str">
        <f aca="false">IF('ORÇ.GLOBAL P CAIXA'!H95&gt;0,'ORÇ.GLOBAL P CAIXA'!H95,"")</f>
        <v/>
      </c>
      <c r="N96" s="646" t="n">
        <f aca="false">'ORÇ.GLOBAL P CAIXA'!I95</f>
        <v>0</v>
      </c>
      <c r="O96" s="166" t="str">
        <f aca="false">S96</f>
        <v/>
      </c>
      <c r="P96" s="167"/>
      <c r="Q96" s="168" t="str">
        <f aca="false">IF(B96&gt;0,"ok","ocultar")</f>
        <v>ocultar</v>
      </c>
      <c r="R96" s="647" t="n">
        <f aca="false">'ORÇ.GLOBAL P CAIXA'!B95</f>
        <v>0</v>
      </c>
      <c r="S96" s="170" t="str">
        <f aca="false">IF('ORÇ.GLOBAL P CAIXA'!N95&lt;&gt;0,'ORÇ.GLOBAL P CAIXA'!N95,"")</f>
        <v/>
      </c>
      <c r="T96" s="648" t="n">
        <f aca="false">'ORÇ.GLOBAL P CAIXA'!O95</f>
        <v>0</v>
      </c>
      <c r="U96" s="172" t="n">
        <f aca="false">'ORÇ.GLOBAL P CAIXA'!P95</f>
        <v>0</v>
      </c>
      <c r="V96" s="173" t="n">
        <f aca="false">'ORÇ.GLOBAL P CAIXA'!E95</f>
        <v>0</v>
      </c>
      <c r="W96" s="173" t="n">
        <f aca="false">F96</f>
        <v>0</v>
      </c>
      <c r="X96" s="649"/>
      <c r="Y96" s="649"/>
      <c r="Z96" s="650"/>
      <c r="AB96" s="88"/>
      <c r="AC96" s="157" t="n">
        <f aca="false">IF(B96=0,AC95,IF(ISNONTEXT(B96)=TRUE(),INT(B96),INT(LEFT(B96,FIND(".",B96)-1))))</f>
        <v>3</v>
      </c>
      <c r="AD96" s="157" t="str">
        <f aca="false">IF(AD97=1,1,IF(B96&lt;&gt;0,1,IF(C96&lt;&gt;0,1,IF(D96&lt;&gt;0,1,IF(E96&lt;&gt;0,1,"")))))</f>
        <v/>
      </c>
      <c r="AE96" s="157" t="str">
        <f aca="false">IF(AC96=0," ",IF(AC96&lt;&gt;AC95,AC96," "))</f>
        <v> </v>
      </c>
      <c r="AF96" s="180"/>
      <c r="AG96" s="75" t="e">
        <f aca="false">IF(AC96&lt;&gt;AE96,(IF(N96=0,G96*(INFORMAÇÕES!$Q$69/INFORMAÇÕES!$Q$72),IF(N96="R",G96,0))),0)</f>
        <v>#DIV/0!</v>
      </c>
      <c r="AH96" s="75" t="e">
        <f aca="false">IF(AC96&lt;&gt;AE96,(IF(N96=0,G96*(INFORMAÇÕES!$Q$70/INFORMAÇÕES!$Q$72),IF(N96="C",G96,0))),0)</f>
        <v>#DIV/0!</v>
      </c>
      <c r="AI96" s="75" t="n">
        <f aca="false">IF(AC96&lt;&gt;AE96,(IF(N96=0,G96*INFORMAÇÕES!$U$115,IF(N96="CF",G96,0))),0)</f>
        <v>0</v>
      </c>
      <c r="AJ96" s="75" t="n">
        <f aca="false">IF(AC96&lt;&gt;AE96,(IF(N96=0,G96*INFORMAÇÕES!$U$116,IF(N96="O",G96,0))),0)</f>
        <v>0</v>
      </c>
      <c r="AK96" s="75" t="n">
        <f aca="false">IF(E96&lt;&gt;0,G96,0)</f>
        <v>0</v>
      </c>
      <c r="AL96" s="75" t="n">
        <f aca="false">IF(AC96&lt;&gt;AE96,(IF(N96=0,J96*(INFORMAÇÕES!$Q$89/INFORMAÇÕES!$Q$92),IF(N96="R",J96,0))),0)</f>
        <v>0</v>
      </c>
      <c r="AM96" s="75" t="n">
        <f aca="false">IF(AC96&lt;&gt;AE96,(IF(N96=0,J96*(INFORMAÇÕES!$Q$90/INFORMAÇÕES!$Q$92),IF(N96="C",J96,0))),0)</f>
        <v>0</v>
      </c>
      <c r="AN96" s="75" t="n">
        <f aca="false">IF(AC96&lt;&gt;AE96,(IF(N96="",J96*INFORMAÇÕES!$U$115,IF(N96="CF",J96,0))),0)</f>
        <v>0</v>
      </c>
      <c r="AO96" s="75" t="n">
        <f aca="false">IF(AC96&lt;&gt;AE96,(IF(N96="",J96*INFORMAÇÕES!$U$116,IF(N96="O",J96,0))),0)</f>
        <v>0</v>
      </c>
      <c r="AP96" s="75" t="n">
        <f aca="false">IF(H96&lt;&gt;0,J96,0)</f>
        <v>0</v>
      </c>
      <c r="AQ96" s="75" t="n">
        <f aca="false">IF(K96&lt;&gt;0,L96,0)</f>
        <v>0</v>
      </c>
    </row>
    <row r="97" s="174" customFormat="true" ht="14.25" hidden="false" customHeight="false" outlineLevel="0" collapsed="false">
      <c r="A97" s="159" t="n">
        <v>85</v>
      </c>
      <c r="B97" s="160" t="n">
        <f aca="false">R97</f>
        <v>0</v>
      </c>
      <c r="C97" s="161" t="n">
        <f aca="false">T97</f>
        <v>0</v>
      </c>
      <c r="D97" s="162" t="n">
        <f aca="false">U97</f>
        <v>0</v>
      </c>
      <c r="E97" s="163" t="n">
        <f aca="false">'ORÇ.GLOBAL P CAIXA'!E96</f>
        <v>0</v>
      </c>
      <c r="F97" s="163" t="n">
        <f aca="false">IF('ORÇ.GLOBAL EMPRESA'!G96&gt;0,'ORÇ.GLOBAL EMPRESA'!G96,'ORÇ.GLOBAL P CAIXA'!F96)</f>
        <v>0</v>
      </c>
      <c r="G97" s="163" t="n">
        <f aca="false">IF(E97&lt;&gt;0,ROUND(E97*F97,2),IF(AK97=0,(SUMIF($AC$13:$AC$1012,B97,$AK$13:$AK$1012)),AK97))</f>
        <v>0</v>
      </c>
      <c r="H97" s="163" t="n">
        <f aca="false">V97</f>
        <v>0</v>
      </c>
      <c r="I97" s="163" t="n">
        <f aca="false">W97</f>
        <v>0</v>
      </c>
      <c r="J97" s="163" t="n">
        <f aca="false">IF(H97&lt;&gt;0,ROUND(H97*I97,2),IF(AP97=0,(SUMIF($AC$13:$AC$1012,B97,$AP$13:$AP$1012)),AP97))</f>
        <v>0</v>
      </c>
      <c r="K97" s="163" t="n">
        <f aca="false">H97-E97</f>
        <v>0</v>
      </c>
      <c r="L97" s="163" t="n">
        <f aca="false">J97-G97</f>
        <v>0</v>
      </c>
      <c r="M97" s="645" t="str">
        <f aca="false">IF('ORÇ.GLOBAL P CAIXA'!H96&gt;0,'ORÇ.GLOBAL P CAIXA'!H96,"")</f>
        <v/>
      </c>
      <c r="N97" s="646" t="n">
        <f aca="false">'ORÇ.GLOBAL P CAIXA'!I96</f>
        <v>0</v>
      </c>
      <c r="O97" s="166" t="str">
        <f aca="false">S97</f>
        <v/>
      </c>
      <c r="P97" s="167"/>
      <c r="Q97" s="168" t="str">
        <f aca="false">IF(B97&gt;0,"ok","ocultar")</f>
        <v>ocultar</v>
      </c>
      <c r="R97" s="647" t="n">
        <f aca="false">'ORÇ.GLOBAL P CAIXA'!B96</f>
        <v>0</v>
      </c>
      <c r="S97" s="170" t="str">
        <f aca="false">IF('ORÇ.GLOBAL P CAIXA'!N96&lt;&gt;0,'ORÇ.GLOBAL P CAIXA'!N96,"")</f>
        <v/>
      </c>
      <c r="T97" s="648" t="n">
        <f aca="false">'ORÇ.GLOBAL P CAIXA'!O96</f>
        <v>0</v>
      </c>
      <c r="U97" s="172" t="n">
        <f aca="false">'ORÇ.GLOBAL P CAIXA'!P96</f>
        <v>0</v>
      </c>
      <c r="V97" s="173" t="n">
        <f aca="false">'ORÇ.GLOBAL P CAIXA'!E96</f>
        <v>0</v>
      </c>
      <c r="W97" s="173" t="n">
        <f aca="false">F97</f>
        <v>0</v>
      </c>
      <c r="X97" s="649"/>
      <c r="Y97" s="649"/>
      <c r="Z97" s="650"/>
      <c r="AB97" s="88"/>
      <c r="AC97" s="157" t="n">
        <f aca="false">IF(B97=0,AC96,IF(ISNONTEXT(B97)=TRUE(),INT(B97),INT(LEFT(B97,FIND(".",B97)-1))))</f>
        <v>3</v>
      </c>
      <c r="AD97" s="157" t="str">
        <f aca="false">IF(AD98=1,1,IF(B97&lt;&gt;0,1,IF(C97&lt;&gt;0,1,IF(D97&lt;&gt;0,1,IF(E97&lt;&gt;0,1,"")))))</f>
        <v/>
      </c>
      <c r="AE97" s="157" t="str">
        <f aca="false">IF(AC97=0," ",IF(AC97&lt;&gt;AC96,AC97," "))</f>
        <v> </v>
      </c>
      <c r="AF97" s="180"/>
      <c r="AG97" s="75" t="e">
        <f aca="false">IF(AC97&lt;&gt;AE97,(IF(N97=0,G97*(INFORMAÇÕES!$Q$69/INFORMAÇÕES!$Q$72),IF(N97="R",G97,0))),0)</f>
        <v>#DIV/0!</v>
      </c>
      <c r="AH97" s="75" t="e">
        <f aca="false">IF(AC97&lt;&gt;AE97,(IF(N97=0,G97*(INFORMAÇÕES!$Q$70/INFORMAÇÕES!$Q$72),IF(N97="C",G97,0))),0)</f>
        <v>#DIV/0!</v>
      </c>
      <c r="AI97" s="75" t="n">
        <f aca="false">IF(AC97&lt;&gt;AE97,(IF(N97=0,G97*INFORMAÇÕES!$U$115,IF(N97="CF",G97,0))),0)</f>
        <v>0</v>
      </c>
      <c r="AJ97" s="75" t="n">
        <f aca="false">IF(AC97&lt;&gt;AE97,(IF(N97=0,G97*INFORMAÇÕES!$U$116,IF(N97="O",G97,0))),0)</f>
        <v>0</v>
      </c>
      <c r="AK97" s="75" t="n">
        <f aca="false">IF(E97&lt;&gt;0,G97,0)</f>
        <v>0</v>
      </c>
      <c r="AL97" s="75" t="n">
        <f aca="false">IF(AC97&lt;&gt;AE97,(IF(N97=0,J97*(INFORMAÇÕES!$Q$89/INFORMAÇÕES!$Q$92),IF(N97="R",J97,0))),0)</f>
        <v>0</v>
      </c>
      <c r="AM97" s="75" t="n">
        <f aca="false">IF(AC97&lt;&gt;AE97,(IF(N97=0,J97*(INFORMAÇÕES!$Q$90/INFORMAÇÕES!$Q$92),IF(N97="C",J97,0))),0)</f>
        <v>0</v>
      </c>
      <c r="AN97" s="75" t="n">
        <f aca="false">IF(AC97&lt;&gt;AE97,(IF(N97="",J97*INFORMAÇÕES!$U$115,IF(N97="CF",J97,0))),0)</f>
        <v>0</v>
      </c>
      <c r="AO97" s="75" t="n">
        <f aca="false">IF(AC97&lt;&gt;AE97,(IF(N97="",J97*INFORMAÇÕES!$U$116,IF(N97="O",J97,0))),0)</f>
        <v>0</v>
      </c>
      <c r="AP97" s="75" t="n">
        <f aca="false">IF(H97&lt;&gt;0,J97,0)</f>
        <v>0</v>
      </c>
      <c r="AQ97" s="75" t="n">
        <f aca="false">IF(K97&lt;&gt;0,L97,0)</f>
        <v>0</v>
      </c>
    </row>
    <row r="98" s="174" customFormat="true" ht="14.25" hidden="false" customHeight="false" outlineLevel="0" collapsed="false">
      <c r="A98" s="159" t="n">
        <v>86</v>
      </c>
      <c r="B98" s="160" t="n">
        <f aca="false">R98</f>
        <v>0</v>
      </c>
      <c r="C98" s="161" t="n">
        <f aca="false">T98</f>
        <v>0</v>
      </c>
      <c r="D98" s="162" t="n">
        <f aca="false">U98</f>
        <v>0</v>
      </c>
      <c r="E98" s="163" t="n">
        <f aca="false">'ORÇ.GLOBAL P CAIXA'!E97</f>
        <v>0</v>
      </c>
      <c r="F98" s="163" t="n">
        <f aca="false">IF('ORÇ.GLOBAL EMPRESA'!G97&gt;0,'ORÇ.GLOBAL EMPRESA'!G97,'ORÇ.GLOBAL P CAIXA'!F97)</f>
        <v>0</v>
      </c>
      <c r="G98" s="163" t="n">
        <f aca="false">IF(E98&lt;&gt;0,ROUND(E98*F98,2),IF(AK98=0,(SUMIF($AC$13:$AC$1012,B98,$AK$13:$AK$1012)),AK98))</f>
        <v>0</v>
      </c>
      <c r="H98" s="163" t="n">
        <f aca="false">V98</f>
        <v>0</v>
      </c>
      <c r="I98" s="163" t="n">
        <f aca="false">W98</f>
        <v>0</v>
      </c>
      <c r="J98" s="163" t="n">
        <f aca="false">IF(H98&lt;&gt;0,ROUND(H98*I98,2),IF(AP98=0,(SUMIF($AC$13:$AC$1012,B98,$AP$13:$AP$1012)),AP98))</f>
        <v>0</v>
      </c>
      <c r="K98" s="163" t="n">
        <f aca="false">H98-E98</f>
        <v>0</v>
      </c>
      <c r="L98" s="163" t="n">
        <f aca="false">J98-G98</f>
        <v>0</v>
      </c>
      <c r="M98" s="645" t="str">
        <f aca="false">IF('ORÇ.GLOBAL P CAIXA'!H97&gt;0,'ORÇ.GLOBAL P CAIXA'!H97,"")</f>
        <v/>
      </c>
      <c r="N98" s="646" t="n">
        <f aca="false">'ORÇ.GLOBAL P CAIXA'!I97</f>
        <v>0</v>
      </c>
      <c r="O98" s="166" t="str">
        <f aca="false">S98</f>
        <v/>
      </c>
      <c r="P98" s="167"/>
      <c r="Q98" s="168" t="str">
        <f aca="false">IF(B98&gt;0,"ok","ocultar")</f>
        <v>ocultar</v>
      </c>
      <c r="R98" s="647" t="n">
        <f aca="false">'ORÇ.GLOBAL P CAIXA'!B97</f>
        <v>0</v>
      </c>
      <c r="S98" s="170" t="str">
        <f aca="false">IF('ORÇ.GLOBAL P CAIXA'!N97&lt;&gt;0,'ORÇ.GLOBAL P CAIXA'!N97,"")</f>
        <v/>
      </c>
      <c r="T98" s="648" t="n">
        <f aca="false">'ORÇ.GLOBAL P CAIXA'!O97</f>
        <v>0</v>
      </c>
      <c r="U98" s="172" t="n">
        <f aca="false">'ORÇ.GLOBAL P CAIXA'!P97</f>
        <v>0</v>
      </c>
      <c r="V98" s="173" t="n">
        <f aca="false">'ORÇ.GLOBAL P CAIXA'!E97</f>
        <v>0</v>
      </c>
      <c r="W98" s="173" t="n">
        <f aca="false">F98</f>
        <v>0</v>
      </c>
      <c r="X98" s="649"/>
      <c r="Y98" s="649"/>
      <c r="Z98" s="650"/>
      <c r="AB98" s="88"/>
      <c r="AC98" s="157" t="n">
        <f aca="false">IF(B98=0,AC97,IF(ISNONTEXT(B98)=TRUE(),INT(B98),INT(LEFT(B98,FIND(".",B98)-1))))</f>
        <v>3</v>
      </c>
      <c r="AD98" s="157" t="str">
        <f aca="false">IF(AD99=1,1,IF(B98&lt;&gt;0,1,IF(C98&lt;&gt;0,1,IF(D98&lt;&gt;0,1,IF(E98&lt;&gt;0,1,"")))))</f>
        <v/>
      </c>
      <c r="AE98" s="157" t="str">
        <f aca="false">IF(AC98=0," ",IF(AC98&lt;&gt;AC97,AC98," "))</f>
        <v> </v>
      </c>
      <c r="AF98" s="180"/>
      <c r="AG98" s="75" t="e">
        <f aca="false">IF(AC98&lt;&gt;AE98,(IF(N98=0,G98*(INFORMAÇÕES!$Q$69/INFORMAÇÕES!$Q$72),IF(N98="R",G98,0))),0)</f>
        <v>#DIV/0!</v>
      </c>
      <c r="AH98" s="75" t="e">
        <f aca="false">IF(AC98&lt;&gt;AE98,(IF(N98=0,G98*(INFORMAÇÕES!$Q$70/INFORMAÇÕES!$Q$72),IF(N98="C",G98,0))),0)</f>
        <v>#DIV/0!</v>
      </c>
      <c r="AI98" s="75" t="n">
        <f aca="false">IF(AC98&lt;&gt;AE98,(IF(N98=0,G98*INFORMAÇÕES!$U$115,IF(N98="CF",G98,0))),0)</f>
        <v>0</v>
      </c>
      <c r="AJ98" s="75" t="n">
        <f aca="false">IF(AC98&lt;&gt;AE98,(IF(N98=0,G98*INFORMAÇÕES!$U$116,IF(N98="O",G98,0))),0)</f>
        <v>0</v>
      </c>
      <c r="AK98" s="75" t="n">
        <f aca="false">IF(E98&lt;&gt;0,G98,0)</f>
        <v>0</v>
      </c>
      <c r="AL98" s="75" t="n">
        <f aca="false">IF(AC98&lt;&gt;AE98,(IF(N98=0,J98*(INFORMAÇÕES!$Q$89/INFORMAÇÕES!$Q$92),IF(N98="R",J98,0))),0)</f>
        <v>0</v>
      </c>
      <c r="AM98" s="75" t="n">
        <f aca="false">IF(AC98&lt;&gt;AE98,(IF(N98=0,J98*(INFORMAÇÕES!$Q$90/INFORMAÇÕES!$Q$92),IF(N98="C",J98,0))),0)</f>
        <v>0</v>
      </c>
      <c r="AN98" s="75" t="n">
        <f aca="false">IF(AC98&lt;&gt;AE98,(IF(N98="",J98*INFORMAÇÕES!$U$115,IF(N98="CF",J98,0))),0)</f>
        <v>0</v>
      </c>
      <c r="AO98" s="75" t="n">
        <f aca="false">IF(AC98&lt;&gt;AE98,(IF(N98="",J98*INFORMAÇÕES!$U$116,IF(N98="O",J98,0))),0)</f>
        <v>0</v>
      </c>
      <c r="AP98" s="75" t="n">
        <f aca="false">IF(H98&lt;&gt;0,J98,0)</f>
        <v>0</v>
      </c>
      <c r="AQ98" s="75" t="n">
        <f aca="false">IF(K98&lt;&gt;0,L98,0)</f>
        <v>0</v>
      </c>
    </row>
    <row r="99" s="174" customFormat="true" ht="14.25" hidden="false" customHeight="false" outlineLevel="0" collapsed="false">
      <c r="A99" s="159" t="n">
        <v>87</v>
      </c>
      <c r="B99" s="160" t="n">
        <f aca="false">R99</f>
        <v>0</v>
      </c>
      <c r="C99" s="161" t="n">
        <f aca="false">T99</f>
        <v>0</v>
      </c>
      <c r="D99" s="162" t="n">
        <f aca="false">U99</f>
        <v>0</v>
      </c>
      <c r="E99" s="163" t="n">
        <f aca="false">'ORÇ.GLOBAL P CAIXA'!E98</f>
        <v>0</v>
      </c>
      <c r="F99" s="163" t="n">
        <f aca="false">IF('ORÇ.GLOBAL EMPRESA'!G98&gt;0,'ORÇ.GLOBAL EMPRESA'!G98,'ORÇ.GLOBAL P CAIXA'!F98)</f>
        <v>0</v>
      </c>
      <c r="G99" s="163" t="n">
        <f aca="false">IF(E99&lt;&gt;0,ROUND(E99*F99,2),IF(AK99=0,(SUMIF($AC$13:$AC$1012,B99,$AK$13:$AK$1012)),AK99))</f>
        <v>0</v>
      </c>
      <c r="H99" s="163" t="n">
        <f aca="false">V99</f>
        <v>0</v>
      </c>
      <c r="I99" s="163" t="n">
        <f aca="false">W99</f>
        <v>0</v>
      </c>
      <c r="J99" s="163" t="n">
        <f aca="false">IF(H99&lt;&gt;0,ROUND(H99*I99,2),IF(AP99=0,(SUMIF($AC$13:$AC$1012,B99,$AP$13:$AP$1012)),AP99))</f>
        <v>0</v>
      </c>
      <c r="K99" s="163" t="n">
        <f aca="false">H99-E99</f>
        <v>0</v>
      </c>
      <c r="L99" s="163" t="n">
        <f aca="false">J99-G99</f>
        <v>0</v>
      </c>
      <c r="M99" s="645" t="str">
        <f aca="false">IF('ORÇ.GLOBAL P CAIXA'!H98&gt;0,'ORÇ.GLOBAL P CAIXA'!H98,"")</f>
        <v/>
      </c>
      <c r="N99" s="646" t="n">
        <f aca="false">'ORÇ.GLOBAL P CAIXA'!I98</f>
        <v>0</v>
      </c>
      <c r="O99" s="166" t="str">
        <f aca="false">S99</f>
        <v/>
      </c>
      <c r="P99" s="167"/>
      <c r="Q99" s="168" t="str">
        <f aca="false">IF(B99&gt;0,"ok","ocultar")</f>
        <v>ocultar</v>
      </c>
      <c r="R99" s="647" t="n">
        <f aca="false">'ORÇ.GLOBAL P CAIXA'!B98</f>
        <v>0</v>
      </c>
      <c r="S99" s="170" t="str">
        <f aca="false">IF('ORÇ.GLOBAL P CAIXA'!N98&lt;&gt;0,'ORÇ.GLOBAL P CAIXA'!N98,"")</f>
        <v/>
      </c>
      <c r="T99" s="648" t="n">
        <f aca="false">'ORÇ.GLOBAL P CAIXA'!O98</f>
        <v>0</v>
      </c>
      <c r="U99" s="172" t="n">
        <f aca="false">'ORÇ.GLOBAL P CAIXA'!P98</f>
        <v>0</v>
      </c>
      <c r="V99" s="173" t="n">
        <f aca="false">'ORÇ.GLOBAL P CAIXA'!E98</f>
        <v>0</v>
      </c>
      <c r="W99" s="173" t="n">
        <f aca="false">F99</f>
        <v>0</v>
      </c>
      <c r="X99" s="649"/>
      <c r="Y99" s="649"/>
      <c r="Z99" s="650"/>
      <c r="AB99" s="88"/>
      <c r="AC99" s="157" t="n">
        <f aca="false">IF(B99=0,AC98,IF(ISNONTEXT(B99)=TRUE(),INT(B99),INT(LEFT(B99,FIND(".",B99)-1))))</f>
        <v>3</v>
      </c>
      <c r="AD99" s="157" t="str">
        <f aca="false">IF(AD100=1,1,IF(B99&lt;&gt;0,1,IF(C99&lt;&gt;0,1,IF(D99&lt;&gt;0,1,IF(E99&lt;&gt;0,1,"")))))</f>
        <v/>
      </c>
      <c r="AE99" s="157" t="str">
        <f aca="false">IF(AC99=0," ",IF(AC99&lt;&gt;AC98,AC99," "))</f>
        <v> </v>
      </c>
      <c r="AF99" s="180"/>
      <c r="AG99" s="75" t="e">
        <f aca="false">IF(AC99&lt;&gt;AE99,(IF(N99=0,G99*(INFORMAÇÕES!$Q$69/INFORMAÇÕES!$Q$72),IF(N99="R",G99,0))),0)</f>
        <v>#DIV/0!</v>
      </c>
      <c r="AH99" s="75" t="e">
        <f aca="false">IF(AC99&lt;&gt;AE99,(IF(N99=0,G99*(INFORMAÇÕES!$Q$70/INFORMAÇÕES!$Q$72),IF(N99="C",G99,0))),0)</f>
        <v>#DIV/0!</v>
      </c>
      <c r="AI99" s="75" t="n">
        <f aca="false">IF(AC99&lt;&gt;AE99,(IF(N99=0,G99*INFORMAÇÕES!$U$115,IF(N99="CF",G99,0))),0)</f>
        <v>0</v>
      </c>
      <c r="AJ99" s="75" t="n">
        <f aca="false">IF(AC99&lt;&gt;AE99,(IF(N99=0,G99*INFORMAÇÕES!$U$116,IF(N99="O",G99,0))),0)</f>
        <v>0</v>
      </c>
      <c r="AK99" s="75" t="n">
        <f aca="false">IF(E99&lt;&gt;0,G99,0)</f>
        <v>0</v>
      </c>
      <c r="AL99" s="75" t="n">
        <f aca="false">IF(AC99&lt;&gt;AE99,(IF(N99=0,J99*(INFORMAÇÕES!$Q$89/INFORMAÇÕES!$Q$92),IF(N99="R",J99,0))),0)</f>
        <v>0</v>
      </c>
      <c r="AM99" s="75" t="n">
        <f aca="false">IF(AC99&lt;&gt;AE99,(IF(N99=0,J99*(INFORMAÇÕES!$Q$90/INFORMAÇÕES!$Q$92),IF(N99="C",J99,0))),0)</f>
        <v>0</v>
      </c>
      <c r="AN99" s="75" t="n">
        <f aca="false">IF(AC99&lt;&gt;AE99,(IF(N99="",J99*INFORMAÇÕES!$U$115,IF(N99="CF",J99,0))),0)</f>
        <v>0</v>
      </c>
      <c r="AO99" s="75" t="n">
        <f aca="false">IF(AC99&lt;&gt;AE99,(IF(N99="",J99*INFORMAÇÕES!$U$116,IF(N99="O",J99,0))),0)</f>
        <v>0</v>
      </c>
      <c r="AP99" s="75" t="n">
        <f aca="false">IF(H99&lt;&gt;0,J99,0)</f>
        <v>0</v>
      </c>
      <c r="AQ99" s="75" t="n">
        <f aca="false">IF(K99&lt;&gt;0,L99,0)</f>
        <v>0</v>
      </c>
    </row>
    <row r="100" s="174" customFormat="true" ht="14.25" hidden="false" customHeight="false" outlineLevel="0" collapsed="false">
      <c r="A100" s="159" t="n">
        <v>88</v>
      </c>
      <c r="B100" s="160" t="n">
        <f aca="false">R100</f>
        <v>0</v>
      </c>
      <c r="C100" s="161" t="n">
        <f aca="false">T100</f>
        <v>0</v>
      </c>
      <c r="D100" s="162" t="n">
        <f aca="false">U100</f>
        <v>0</v>
      </c>
      <c r="E100" s="163" t="n">
        <f aca="false">'ORÇ.GLOBAL P CAIXA'!E99</f>
        <v>0</v>
      </c>
      <c r="F100" s="163" t="n">
        <f aca="false">IF('ORÇ.GLOBAL EMPRESA'!G99&gt;0,'ORÇ.GLOBAL EMPRESA'!G99,'ORÇ.GLOBAL P CAIXA'!F99)</f>
        <v>0</v>
      </c>
      <c r="G100" s="163" t="n">
        <f aca="false">IF(E100&lt;&gt;0,ROUND(E100*F100,2),IF(AK100=0,(SUMIF($AC$13:$AC$1012,B100,$AK$13:$AK$1012)),AK100))</f>
        <v>0</v>
      </c>
      <c r="H100" s="163" t="n">
        <f aca="false">V100</f>
        <v>0</v>
      </c>
      <c r="I100" s="163" t="n">
        <f aca="false">W100</f>
        <v>0</v>
      </c>
      <c r="J100" s="163" t="n">
        <f aca="false">IF(H100&lt;&gt;0,ROUND(H100*I100,2),IF(AP100=0,(SUMIF($AC$13:$AC$1012,B100,$AP$13:$AP$1012)),AP100))</f>
        <v>0</v>
      </c>
      <c r="K100" s="163" t="n">
        <f aca="false">H100-E100</f>
        <v>0</v>
      </c>
      <c r="L100" s="163" t="n">
        <f aca="false">J100-G100</f>
        <v>0</v>
      </c>
      <c r="M100" s="645" t="str">
        <f aca="false">IF('ORÇ.GLOBAL P CAIXA'!H99&gt;0,'ORÇ.GLOBAL P CAIXA'!H99,"")</f>
        <v/>
      </c>
      <c r="N100" s="646" t="n">
        <f aca="false">'ORÇ.GLOBAL P CAIXA'!I99</f>
        <v>0</v>
      </c>
      <c r="O100" s="166" t="str">
        <f aca="false">S100</f>
        <v/>
      </c>
      <c r="P100" s="167"/>
      <c r="Q100" s="168" t="str">
        <f aca="false">IF(B100&gt;0,"ok","ocultar")</f>
        <v>ocultar</v>
      </c>
      <c r="R100" s="647" t="n">
        <f aca="false">'ORÇ.GLOBAL P CAIXA'!B99</f>
        <v>0</v>
      </c>
      <c r="S100" s="170" t="str">
        <f aca="false">IF('ORÇ.GLOBAL P CAIXA'!N99&lt;&gt;0,'ORÇ.GLOBAL P CAIXA'!N99,"")</f>
        <v/>
      </c>
      <c r="T100" s="648" t="n">
        <f aca="false">'ORÇ.GLOBAL P CAIXA'!O99</f>
        <v>0</v>
      </c>
      <c r="U100" s="172" t="n">
        <f aca="false">'ORÇ.GLOBAL P CAIXA'!P99</f>
        <v>0</v>
      </c>
      <c r="V100" s="173" t="n">
        <f aca="false">'ORÇ.GLOBAL P CAIXA'!E99</f>
        <v>0</v>
      </c>
      <c r="W100" s="173" t="n">
        <f aca="false">F100</f>
        <v>0</v>
      </c>
      <c r="X100" s="649"/>
      <c r="Y100" s="649"/>
      <c r="Z100" s="650"/>
      <c r="AB100" s="88"/>
      <c r="AC100" s="157" t="n">
        <f aca="false">IF(B100=0,AC99,IF(ISNONTEXT(B100)=TRUE(),INT(B100),INT(LEFT(B100,FIND(".",B100)-1))))</f>
        <v>3</v>
      </c>
      <c r="AD100" s="157" t="str">
        <f aca="false">IF(AD101=1,1,IF(B100&lt;&gt;0,1,IF(C100&lt;&gt;0,1,IF(D100&lt;&gt;0,1,IF(E100&lt;&gt;0,1,"")))))</f>
        <v/>
      </c>
      <c r="AE100" s="157" t="str">
        <f aca="false">IF(AC100=0," ",IF(AC100&lt;&gt;AC99,AC100," "))</f>
        <v> </v>
      </c>
      <c r="AF100" s="180"/>
      <c r="AG100" s="75" t="e">
        <f aca="false">IF(AC100&lt;&gt;AE100,(IF(N100=0,G100*(INFORMAÇÕES!$Q$69/INFORMAÇÕES!$Q$72),IF(N100="R",G100,0))),0)</f>
        <v>#DIV/0!</v>
      </c>
      <c r="AH100" s="75" t="e">
        <f aca="false">IF(AC100&lt;&gt;AE100,(IF(N100=0,G100*(INFORMAÇÕES!$Q$70/INFORMAÇÕES!$Q$72),IF(N100="C",G100,0))),0)</f>
        <v>#DIV/0!</v>
      </c>
      <c r="AI100" s="75" t="n">
        <f aca="false">IF(AC100&lt;&gt;AE100,(IF(N100=0,G100*INFORMAÇÕES!$U$115,IF(N100="CF",G100,0))),0)</f>
        <v>0</v>
      </c>
      <c r="AJ100" s="75" t="n">
        <f aca="false">IF(AC100&lt;&gt;AE100,(IF(N100=0,G100*INFORMAÇÕES!$U$116,IF(N100="O",G100,0))),0)</f>
        <v>0</v>
      </c>
      <c r="AK100" s="75" t="n">
        <f aca="false">IF(E100&lt;&gt;0,G100,0)</f>
        <v>0</v>
      </c>
      <c r="AL100" s="75" t="n">
        <f aca="false">IF(AC100&lt;&gt;AE100,(IF(N100=0,J100*(INFORMAÇÕES!$Q$89/INFORMAÇÕES!$Q$92),IF(N100="R",J100,0))),0)</f>
        <v>0</v>
      </c>
      <c r="AM100" s="75" t="n">
        <f aca="false">IF(AC100&lt;&gt;AE100,(IF(N100=0,J100*(INFORMAÇÕES!$Q$90/INFORMAÇÕES!$Q$92),IF(N100="C",J100,0))),0)</f>
        <v>0</v>
      </c>
      <c r="AN100" s="75" t="n">
        <f aca="false">IF(AC100&lt;&gt;AE100,(IF(N100="",J100*INFORMAÇÕES!$U$115,IF(N100="CF",J100,0))),0)</f>
        <v>0</v>
      </c>
      <c r="AO100" s="75" t="n">
        <f aca="false">IF(AC100&lt;&gt;AE100,(IF(N100="",J100*INFORMAÇÕES!$U$116,IF(N100="O",J100,0))),0)</f>
        <v>0</v>
      </c>
      <c r="AP100" s="75" t="n">
        <f aca="false">IF(H100&lt;&gt;0,J100,0)</f>
        <v>0</v>
      </c>
      <c r="AQ100" s="75" t="n">
        <f aca="false">IF(K100&lt;&gt;0,L100,0)</f>
        <v>0</v>
      </c>
    </row>
    <row r="101" s="174" customFormat="true" ht="14.25" hidden="false" customHeight="false" outlineLevel="0" collapsed="false">
      <c r="A101" s="159" t="n">
        <v>89</v>
      </c>
      <c r="B101" s="160" t="n">
        <f aca="false">R101</f>
        <v>0</v>
      </c>
      <c r="C101" s="161" t="n">
        <f aca="false">T101</f>
        <v>0</v>
      </c>
      <c r="D101" s="162" t="n">
        <f aca="false">U101</f>
        <v>0</v>
      </c>
      <c r="E101" s="163" t="n">
        <f aca="false">'ORÇ.GLOBAL P CAIXA'!E100</f>
        <v>0</v>
      </c>
      <c r="F101" s="163" t="n">
        <f aca="false">IF('ORÇ.GLOBAL EMPRESA'!G100&gt;0,'ORÇ.GLOBAL EMPRESA'!G100,'ORÇ.GLOBAL P CAIXA'!F100)</f>
        <v>0</v>
      </c>
      <c r="G101" s="163" t="n">
        <f aca="false">IF(E101&lt;&gt;0,ROUND(E101*F101,2),IF(AK101=0,(SUMIF($AC$13:$AC$1012,B101,$AK$13:$AK$1012)),AK101))</f>
        <v>0</v>
      </c>
      <c r="H101" s="163" t="n">
        <f aca="false">V101</f>
        <v>0</v>
      </c>
      <c r="I101" s="163" t="n">
        <f aca="false">W101</f>
        <v>0</v>
      </c>
      <c r="J101" s="163" t="n">
        <f aca="false">IF(H101&lt;&gt;0,ROUND(H101*I101,2),IF(AP101=0,(SUMIF($AC$13:$AC$1012,B101,$AP$13:$AP$1012)),AP101))</f>
        <v>0</v>
      </c>
      <c r="K101" s="163" t="n">
        <f aca="false">H101-E101</f>
        <v>0</v>
      </c>
      <c r="L101" s="163" t="n">
        <f aca="false">J101-G101</f>
        <v>0</v>
      </c>
      <c r="M101" s="645" t="str">
        <f aca="false">IF('ORÇ.GLOBAL P CAIXA'!H100&gt;0,'ORÇ.GLOBAL P CAIXA'!H100,"")</f>
        <v/>
      </c>
      <c r="N101" s="646" t="n">
        <f aca="false">'ORÇ.GLOBAL P CAIXA'!I100</f>
        <v>0</v>
      </c>
      <c r="O101" s="166" t="str">
        <f aca="false">S101</f>
        <v/>
      </c>
      <c r="P101" s="167"/>
      <c r="Q101" s="168" t="str">
        <f aca="false">IF(B101&gt;0,"ok","ocultar")</f>
        <v>ocultar</v>
      </c>
      <c r="R101" s="647" t="n">
        <f aca="false">'ORÇ.GLOBAL P CAIXA'!B100</f>
        <v>0</v>
      </c>
      <c r="S101" s="170" t="str">
        <f aca="false">IF('ORÇ.GLOBAL P CAIXA'!N100&lt;&gt;0,'ORÇ.GLOBAL P CAIXA'!N100,"")</f>
        <v/>
      </c>
      <c r="T101" s="648" t="n">
        <f aca="false">'ORÇ.GLOBAL P CAIXA'!O100</f>
        <v>0</v>
      </c>
      <c r="U101" s="172" t="n">
        <f aca="false">'ORÇ.GLOBAL P CAIXA'!P100</f>
        <v>0</v>
      </c>
      <c r="V101" s="173" t="n">
        <f aca="false">'ORÇ.GLOBAL P CAIXA'!E100</f>
        <v>0</v>
      </c>
      <c r="W101" s="173" t="n">
        <f aca="false">F101</f>
        <v>0</v>
      </c>
      <c r="X101" s="649"/>
      <c r="Y101" s="649"/>
      <c r="Z101" s="650"/>
      <c r="AB101" s="88"/>
      <c r="AC101" s="157" t="n">
        <f aca="false">IF(B101=0,AC100,IF(ISNONTEXT(B101)=TRUE(),INT(B101),INT(LEFT(B101,FIND(".",B101)-1))))</f>
        <v>3</v>
      </c>
      <c r="AD101" s="157" t="str">
        <f aca="false">IF(AD102=1,1,IF(B101&lt;&gt;0,1,IF(C101&lt;&gt;0,1,IF(D101&lt;&gt;0,1,IF(E101&lt;&gt;0,1,"")))))</f>
        <v/>
      </c>
      <c r="AE101" s="157" t="str">
        <f aca="false">IF(AC101=0," ",IF(AC101&lt;&gt;AC100,AC101," "))</f>
        <v> </v>
      </c>
      <c r="AF101" s="180"/>
      <c r="AG101" s="75" t="e">
        <f aca="false">IF(AC101&lt;&gt;AE101,(IF(N101=0,G101*(INFORMAÇÕES!$Q$69/INFORMAÇÕES!$Q$72),IF(N101="R",G101,0))),0)</f>
        <v>#DIV/0!</v>
      </c>
      <c r="AH101" s="75" t="e">
        <f aca="false">IF(AC101&lt;&gt;AE101,(IF(N101=0,G101*(INFORMAÇÕES!$Q$70/INFORMAÇÕES!$Q$72),IF(N101="C",G101,0))),0)</f>
        <v>#DIV/0!</v>
      </c>
      <c r="AI101" s="75" t="n">
        <f aca="false">IF(AC101&lt;&gt;AE101,(IF(N101=0,G101*INFORMAÇÕES!$U$115,IF(N101="CF",G101,0))),0)</f>
        <v>0</v>
      </c>
      <c r="AJ101" s="75" t="n">
        <f aca="false">IF(AC101&lt;&gt;AE101,(IF(N101=0,G101*INFORMAÇÕES!$U$116,IF(N101="O",G101,0))),0)</f>
        <v>0</v>
      </c>
      <c r="AK101" s="75" t="n">
        <f aca="false">IF(E101&lt;&gt;0,G101,0)</f>
        <v>0</v>
      </c>
      <c r="AL101" s="75" t="n">
        <f aca="false">IF(AC101&lt;&gt;AE101,(IF(N101=0,J101*(INFORMAÇÕES!$Q$89/INFORMAÇÕES!$Q$92),IF(N101="R",J101,0))),0)</f>
        <v>0</v>
      </c>
      <c r="AM101" s="75" t="n">
        <f aca="false">IF(AC101&lt;&gt;AE101,(IF(N101=0,J101*(INFORMAÇÕES!$Q$90/INFORMAÇÕES!$Q$92),IF(N101="C",J101,0))),0)</f>
        <v>0</v>
      </c>
      <c r="AN101" s="75" t="n">
        <f aca="false">IF(AC101&lt;&gt;AE101,(IF(N101="",J101*INFORMAÇÕES!$U$115,IF(N101="CF",J101,0))),0)</f>
        <v>0</v>
      </c>
      <c r="AO101" s="75" t="n">
        <f aca="false">IF(AC101&lt;&gt;AE101,(IF(N101="",J101*INFORMAÇÕES!$U$116,IF(N101="O",J101,0))),0)</f>
        <v>0</v>
      </c>
      <c r="AP101" s="75" t="n">
        <f aca="false">IF(H101&lt;&gt;0,J101,0)</f>
        <v>0</v>
      </c>
      <c r="AQ101" s="75" t="n">
        <f aca="false">IF(K101&lt;&gt;0,L101,0)</f>
        <v>0</v>
      </c>
    </row>
    <row r="102" s="174" customFormat="true" ht="14.25" hidden="false" customHeight="false" outlineLevel="0" collapsed="false">
      <c r="A102" s="159" t="n">
        <v>90</v>
      </c>
      <c r="B102" s="160" t="n">
        <f aca="false">R102</f>
        <v>0</v>
      </c>
      <c r="C102" s="161" t="n">
        <f aca="false">T102</f>
        <v>0</v>
      </c>
      <c r="D102" s="162" t="n">
        <f aca="false">U102</f>
        <v>0</v>
      </c>
      <c r="E102" s="163" t="n">
        <f aca="false">'ORÇ.GLOBAL P CAIXA'!E101</f>
        <v>0</v>
      </c>
      <c r="F102" s="163" t="n">
        <f aca="false">IF('ORÇ.GLOBAL EMPRESA'!G101&gt;0,'ORÇ.GLOBAL EMPRESA'!G101,'ORÇ.GLOBAL P CAIXA'!F101)</f>
        <v>0</v>
      </c>
      <c r="G102" s="163" t="n">
        <f aca="false">IF(E102&lt;&gt;0,ROUND(E102*F102,2),IF(AK102=0,(SUMIF($AC$13:$AC$1012,B102,$AK$13:$AK$1012)),AK102))</f>
        <v>0</v>
      </c>
      <c r="H102" s="163" t="n">
        <f aca="false">V102</f>
        <v>0</v>
      </c>
      <c r="I102" s="163" t="n">
        <f aca="false">W102</f>
        <v>0</v>
      </c>
      <c r="J102" s="163" t="n">
        <f aca="false">IF(H102&lt;&gt;0,ROUND(H102*I102,2),IF(AP102=0,(SUMIF($AC$13:$AC$1012,B102,$AP$13:$AP$1012)),AP102))</f>
        <v>0</v>
      </c>
      <c r="K102" s="163" t="n">
        <f aca="false">H102-E102</f>
        <v>0</v>
      </c>
      <c r="L102" s="163" t="n">
        <f aca="false">J102-G102</f>
        <v>0</v>
      </c>
      <c r="M102" s="645" t="str">
        <f aca="false">IF('ORÇ.GLOBAL P CAIXA'!H101&gt;0,'ORÇ.GLOBAL P CAIXA'!H101,"")</f>
        <v/>
      </c>
      <c r="N102" s="646" t="n">
        <f aca="false">'ORÇ.GLOBAL P CAIXA'!I101</f>
        <v>0</v>
      </c>
      <c r="O102" s="166" t="str">
        <f aca="false">S102</f>
        <v/>
      </c>
      <c r="P102" s="167"/>
      <c r="Q102" s="168" t="str">
        <f aca="false">IF(B102&gt;0,"ok","ocultar")</f>
        <v>ocultar</v>
      </c>
      <c r="R102" s="647" t="n">
        <f aca="false">'ORÇ.GLOBAL P CAIXA'!B101</f>
        <v>0</v>
      </c>
      <c r="S102" s="170" t="str">
        <f aca="false">IF('ORÇ.GLOBAL P CAIXA'!N101&lt;&gt;0,'ORÇ.GLOBAL P CAIXA'!N101,"")</f>
        <v/>
      </c>
      <c r="T102" s="648" t="n">
        <f aca="false">'ORÇ.GLOBAL P CAIXA'!O101</f>
        <v>0</v>
      </c>
      <c r="U102" s="172" t="n">
        <f aca="false">'ORÇ.GLOBAL P CAIXA'!P101</f>
        <v>0</v>
      </c>
      <c r="V102" s="173" t="n">
        <f aca="false">'ORÇ.GLOBAL P CAIXA'!E101</f>
        <v>0</v>
      </c>
      <c r="W102" s="173" t="n">
        <f aca="false">F102</f>
        <v>0</v>
      </c>
      <c r="X102" s="649"/>
      <c r="Y102" s="649"/>
      <c r="Z102" s="650"/>
      <c r="AB102" s="88"/>
      <c r="AC102" s="157" t="n">
        <f aca="false">IF(B102=0,AC101,IF(ISNONTEXT(B102)=TRUE(),INT(B102),INT(LEFT(B102,FIND(".",B102)-1))))</f>
        <v>3</v>
      </c>
      <c r="AD102" s="157" t="str">
        <f aca="false">IF(AD103=1,1,IF(B102&lt;&gt;0,1,IF(C102&lt;&gt;0,1,IF(D102&lt;&gt;0,1,IF(E102&lt;&gt;0,1,"")))))</f>
        <v/>
      </c>
      <c r="AE102" s="157" t="str">
        <f aca="false">IF(AC102=0," ",IF(AC102&lt;&gt;AC101,AC102," "))</f>
        <v> </v>
      </c>
      <c r="AF102" s="180"/>
      <c r="AG102" s="75" t="e">
        <f aca="false">IF(AC102&lt;&gt;AE102,(IF(N102=0,G102*(INFORMAÇÕES!$Q$69/INFORMAÇÕES!$Q$72),IF(N102="R",G102,0))),0)</f>
        <v>#DIV/0!</v>
      </c>
      <c r="AH102" s="75" t="e">
        <f aca="false">IF(AC102&lt;&gt;AE102,(IF(N102=0,G102*(INFORMAÇÕES!$Q$70/INFORMAÇÕES!$Q$72),IF(N102="C",G102,0))),0)</f>
        <v>#DIV/0!</v>
      </c>
      <c r="AI102" s="75" t="n">
        <f aca="false">IF(AC102&lt;&gt;AE102,(IF(N102=0,G102*INFORMAÇÕES!$U$115,IF(N102="CF",G102,0))),0)</f>
        <v>0</v>
      </c>
      <c r="AJ102" s="75" t="n">
        <f aca="false">IF(AC102&lt;&gt;AE102,(IF(N102=0,G102*INFORMAÇÕES!$U$116,IF(N102="O",G102,0))),0)</f>
        <v>0</v>
      </c>
      <c r="AK102" s="75" t="n">
        <f aca="false">IF(E102&lt;&gt;0,G102,0)</f>
        <v>0</v>
      </c>
      <c r="AL102" s="75" t="n">
        <f aca="false">IF(AC102&lt;&gt;AE102,(IF(N102=0,J102*(INFORMAÇÕES!$Q$89/INFORMAÇÕES!$Q$92),IF(N102="R",J102,0))),0)</f>
        <v>0</v>
      </c>
      <c r="AM102" s="75" t="n">
        <f aca="false">IF(AC102&lt;&gt;AE102,(IF(N102=0,J102*(INFORMAÇÕES!$Q$90/INFORMAÇÕES!$Q$92),IF(N102="C",J102,0))),0)</f>
        <v>0</v>
      </c>
      <c r="AN102" s="75" t="n">
        <f aca="false">IF(AC102&lt;&gt;AE102,(IF(N102="",J102*INFORMAÇÕES!$U$115,IF(N102="CF",J102,0))),0)</f>
        <v>0</v>
      </c>
      <c r="AO102" s="75" t="n">
        <f aca="false">IF(AC102&lt;&gt;AE102,(IF(N102="",J102*INFORMAÇÕES!$U$116,IF(N102="O",J102,0))),0)</f>
        <v>0</v>
      </c>
      <c r="AP102" s="75" t="n">
        <f aca="false">IF(H102&lt;&gt;0,J102,0)</f>
        <v>0</v>
      </c>
      <c r="AQ102" s="75" t="n">
        <f aca="false">IF(K102&lt;&gt;0,L102,0)</f>
        <v>0</v>
      </c>
    </row>
    <row r="103" s="174" customFormat="true" ht="14.25" hidden="false" customHeight="false" outlineLevel="0" collapsed="false">
      <c r="A103" s="159" t="n">
        <v>91</v>
      </c>
      <c r="B103" s="160" t="n">
        <f aca="false">R103</f>
        <v>0</v>
      </c>
      <c r="C103" s="161" t="n">
        <f aca="false">T103</f>
        <v>0</v>
      </c>
      <c r="D103" s="162" t="n">
        <f aca="false">U103</f>
        <v>0</v>
      </c>
      <c r="E103" s="163" t="n">
        <f aca="false">'ORÇ.GLOBAL P CAIXA'!E102</f>
        <v>0</v>
      </c>
      <c r="F103" s="163" t="n">
        <f aca="false">IF('ORÇ.GLOBAL EMPRESA'!G102&gt;0,'ORÇ.GLOBAL EMPRESA'!G102,'ORÇ.GLOBAL P CAIXA'!F102)</f>
        <v>0</v>
      </c>
      <c r="G103" s="163" t="n">
        <f aca="false">IF(E103&lt;&gt;0,ROUND(E103*F103,2),IF(AK103=0,(SUMIF($AC$13:$AC$1012,B103,$AK$13:$AK$1012)),AK103))</f>
        <v>0</v>
      </c>
      <c r="H103" s="163" t="n">
        <f aca="false">V103</f>
        <v>0</v>
      </c>
      <c r="I103" s="163" t="n">
        <f aca="false">W103</f>
        <v>0</v>
      </c>
      <c r="J103" s="163" t="n">
        <f aca="false">IF(H103&lt;&gt;0,ROUND(H103*I103,2),IF(AP103=0,(SUMIF($AC$13:$AC$1012,B103,$AP$13:$AP$1012)),AP103))</f>
        <v>0</v>
      </c>
      <c r="K103" s="163" t="n">
        <f aca="false">H103-E103</f>
        <v>0</v>
      </c>
      <c r="L103" s="163" t="n">
        <f aca="false">J103-G103</f>
        <v>0</v>
      </c>
      <c r="M103" s="645" t="str">
        <f aca="false">IF('ORÇ.GLOBAL P CAIXA'!H102&gt;0,'ORÇ.GLOBAL P CAIXA'!H102,"")</f>
        <v/>
      </c>
      <c r="N103" s="646" t="n">
        <f aca="false">'ORÇ.GLOBAL P CAIXA'!I102</f>
        <v>0</v>
      </c>
      <c r="O103" s="166" t="str">
        <f aca="false">S103</f>
        <v/>
      </c>
      <c r="P103" s="167"/>
      <c r="Q103" s="168" t="str">
        <f aca="false">IF(B103&gt;0,"ok","ocultar")</f>
        <v>ocultar</v>
      </c>
      <c r="R103" s="647" t="n">
        <f aca="false">'ORÇ.GLOBAL P CAIXA'!B102</f>
        <v>0</v>
      </c>
      <c r="S103" s="170" t="str">
        <f aca="false">IF('ORÇ.GLOBAL P CAIXA'!N102&lt;&gt;0,'ORÇ.GLOBAL P CAIXA'!N102,"")</f>
        <v/>
      </c>
      <c r="T103" s="648" t="n">
        <f aca="false">'ORÇ.GLOBAL P CAIXA'!O102</f>
        <v>0</v>
      </c>
      <c r="U103" s="172" t="n">
        <f aca="false">'ORÇ.GLOBAL P CAIXA'!P102</f>
        <v>0</v>
      </c>
      <c r="V103" s="173" t="n">
        <f aca="false">'ORÇ.GLOBAL P CAIXA'!E102</f>
        <v>0</v>
      </c>
      <c r="W103" s="173" t="n">
        <f aca="false">F103</f>
        <v>0</v>
      </c>
      <c r="X103" s="649"/>
      <c r="Y103" s="649"/>
      <c r="Z103" s="650"/>
      <c r="AB103" s="88"/>
      <c r="AC103" s="157" t="n">
        <f aca="false">IF(B103=0,AC102,IF(ISNONTEXT(B103)=TRUE(),INT(B103),INT(LEFT(B103,FIND(".",B103)-1))))</f>
        <v>3</v>
      </c>
      <c r="AD103" s="157" t="str">
        <f aca="false">IF(AD104=1,1,IF(B103&lt;&gt;0,1,IF(C103&lt;&gt;0,1,IF(D103&lt;&gt;0,1,IF(E103&lt;&gt;0,1,"")))))</f>
        <v/>
      </c>
      <c r="AE103" s="157" t="str">
        <f aca="false">IF(AC103=0," ",IF(AC103&lt;&gt;AC102,AC103," "))</f>
        <v> </v>
      </c>
      <c r="AF103" s="180"/>
      <c r="AG103" s="75" t="e">
        <f aca="false">IF(AC103&lt;&gt;AE103,(IF(N103=0,G103*(INFORMAÇÕES!$Q$69/INFORMAÇÕES!$Q$72),IF(N103="R",G103,0))),0)</f>
        <v>#DIV/0!</v>
      </c>
      <c r="AH103" s="75" t="e">
        <f aca="false">IF(AC103&lt;&gt;AE103,(IF(N103=0,G103*(INFORMAÇÕES!$Q$70/INFORMAÇÕES!$Q$72),IF(N103="C",G103,0))),0)</f>
        <v>#DIV/0!</v>
      </c>
      <c r="AI103" s="75" t="n">
        <f aca="false">IF(AC103&lt;&gt;AE103,(IF(N103=0,G103*INFORMAÇÕES!$U$115,IF(N103="CF",G103,0))),0)</f>
        <v>0</v>
      </c>
      <c r="AJ103" s="75" t="n">
        <f aca="false">IF(AC103&lt;&gt;AE103,(IF(N103=0,G103*INFORMAÇÕES!$U$116,IF(N103="O",G103,0))),0)</f>
        <v>0</v>
      </c>
      <c r="AK103" s="75" t="n">
        <f aca="false">IF(E103&lt;&gt;0,G103,0)</f>
        <v>0</v>
      </c>
      <c r="AL103" s="75" t="n">
        <f aca="false">IF(AC103&lt;&gt;AE103,(IF(N103=0,J103*(INFORMAÇÕES!$Q$89/INFORMAÇÕES!$Q$92),IF(N103="R",J103,0))),0)</f>
        <v>0</v>
      </c>
      <c r="AM103" s="75" t="n">
        <f aca="false">IF(AC103&lt;&gt;AE103,(IF(N103=0,J103*(INFORMAÇÕES!$Q$90/INFORMAÇÕES!$Q$92),IF(N103="C",J103,0))),0)</f>
        <v>0</v>
      </c>
      <c r="AN103" s="75" t="n">
        <f aca="false">IF(AC103&lt;&gt;AE103,(IF(N103="",J103*INFORMAÇÕES!$U$115,IF(N103="CF",J103,0))),0)</f>
        <v>0</v>
      </c>
      <c r="AO103" s="75" t="n">
        <f aca="false">IF(AC103&lt;&gt;AE103,(IF(N103="",J103*INFORMAÇÕES!$U$116,IF(N103="O",J103,0))),0)</f>
        <v>0</v>
      </c>
      <c r="AP103" s="75" t="n">
        <f aca="false">IF(H103&lt;&gt;0,J103,0)</f>
        <v>0</v>
      </c>
      <c r="AQ103" s="75" t="n">
        <f aca="false">IF(K103&lt;&gt;0,L103,0)</f>
        <v>0</v>
      </c>
    </row>
    <row r="104" s="174" customFormat="true" ht="14.25" hidden="false" customHeight="false" outlineLevel="0" collapsed="false">
      <c r="A104" s="159" t="n">
        <v>92</v>
      </c>
      <c r="B104" s="160" t="n">
        <f aca="false">R104</f>
        <v>0</v>
      </c>
      <c r="C104" s="161" t="n">
        <f aca="false">T104</f>
        <v>0</v>
      </c>
      <c r="D104" s="162" t="n">
        <f aca="false">U104</f>
        <v>0</v>
      </c>
      <c r="E104" s="163" t="n">
        <f aca="false">'ORÇ.GLOBAL P CAIXA'!E103</f>
        <v>0</v>
      </c>
      <c r="F104" s="163" t="n">
        <f aca="false">IF('ORÇ.GLOBAL EMPRESA'!G103&gt;0,'ORÇ.GLOBAL EMPRESA'!G103,'ORÇ.GLOBAL P CAIXA'!F103)</f>
        <v>0</v>
      </c>
      <c r="G104" s="163" t="n">
        <f aca="false">IF(E104&lt;&gt;0,ROUND(E104*F104,2),IF(AK104=0,(SUMIF($AC$13:$AC$1012,B104,$AK$13:$AK$1012)),AK104))</f>
        <v>0</v>
      </c>
      <c r="H104" s="163" t="n">
        <f aca="false">V104</f>
        <v>0</v>
      </c>
      <c r="I104" s="163" t="n">
        <f aca="false">W104</f>
        <v>0</v>
      </c>
      <c r="J104" s="163" t="n">
        <f aca="false">IF(H104&lt;&gt;0,ROUND(H104*I104,2),IF(AP104=0,(SUMIF($AC$13:$AC$1012,B104,$AP$13:$AP$1012)),AP104))</f>
        <v>0</v>
      </c>
      <c r="K104" s="163" t="n">
        <f aca="false">H104-E104</f>
        <v>0</v>
      </c>
      <c r="L104" s="163" t="n">
        <f aca="false">J104-G104</f>
        <v>0</v>
      </c>
      <c r="M104" s="645" t="str">
        <f aca="false">IF('ORÇ.GLOBAL P CAIXA'!H103&gt;0,'ORÇ.GLOBAL P CAIXA'!H103,"")</f>
        <v/>
      </c>
      <c r="N104" s="646" t="n">
        <f aca="false">'ORÇ.GLOBAL P CAIXA'!I103</f>
        <v>0</v>
      </c>
      <c r="O104" s="166" t="str">
        <f aca="false">S104</f>
        <v/>
      </c>
      <c r="P104" s="167"/>
      <c r="Q104" s="168" t="str">
        <f aca="false">IF(B104&gt;0,"ok","ocultar")</f>
        <v>ocultar</v>
      </c>
      <c r="R104" s="647" t="n">
        <f aca="false">'ORÇ.GLOBAL P CAIXA'!B103</f>
        <v>0</v>
      </c>
      <c r="S104" s="170" t="str">
        <f aca="false">IF('ORÇ.GLOBAL P CAIXA'!N103&lt;&gt;0,'ORÇ.GLOBAL P CAIXA'!N103,"")</f>
        <v/>
      </c>
      <c r="T104" s="648" t="n">
        <f aca="false">'ORÇ.GLOBAL P CAIXA'!O103</f>
        <v>0</v>
      </c>
      <c r="U104" s="172" t="n">
        <f aca="false">'ORÇ.GLOBAL P CAIXA'!P103</f>
        <v>0</v>
      </c>
      <c r="V104" s="173" t="n">
        <f aca="false">'ORÇ.GLOBAL P CAIXA'!E103</f>
        <v>0</v>
      </c>
      <c r="W104" s="173" t="n">
        <f aca="false">F104</f>
        <v>0</v>
      </c>
      <c r="X104" s="649"/>
      <c r="Y104" s="649"/>
      <c r="Z104" s="650"/>
      <c r="AB104" s="88"/>
      <c r="AC104" s="157" t="n">
        <f aca="false">IF(B104=0,AC103,IF(ISNONTEXT(B104)=TRUE(),INT(B104),INT(LEFT(B104,FIND(".",B104)-1))))</f>
        <v>3</v>
      </c>
      <c r="AD104" s="157" t="str">
        <f aca="false">IF(AD105=1,1,IF(B104&lt;&gt;0,1,IF(C104&lt;&gt;0,1,IF(D104&lt;&gt;0,1,IF(E104&lt;&gt;0,1,"")))))</f>
        <v/>
      </c>
      <c r="AE104" s="157" t="str">
        <f aca="false">IF(AC104=0," ",IF(AC104&lt;&gt;AC103,AC104," "))</f>
        <v> </v>
      </c>
      <c r="AF104" s="180"/>
      <c r="AG104" s="75" t="e">
        <f aca="false">IF(AC104&lt;&gt;AE104,(IF(N104=0,G104*(INFORMAÇÕES!$Q$69/INFORMAÇÕES!$Q$72),IF(N104="R",G104,0))),0)</f>
        <v>#DIV/0!</v>
      </c>
      <c r="AH104" s="75" t="e">
        <f aca="false">IF(AC104&lt;&gt;AE104,(IF(N104=0,G104*(INFORMAÇÕES!$Q$70/INFORMAÇÕES!$Q$72),IF(N104="C",G104,0))),0)</f>
        <v>#DIV/0!</v>
      </c>
      <c r="AI104" s="75" t="n">
        <f aca="false">IF(AC104&lt;&gt;AE104,(IF(N104=0,G104*INFORMAÇÕES!$U$115,IF(N104="CF",G104,0))),0)</f>
        <v>0</v>
      </c>
      <c r="AJ104" s="75" t="n">
        <f aca="false">IF(AC104&lt;&gt;AE104,(IF(N104=0,G104*INFORMAÇÕES!$U$116,IF(N104="O",G104,0))),0)</f>
        <v>0</v>
      </c>
      <c r="AK104" s="75" t="n">
        <f aca="false">IF(E104&lt;&gt;0,G104,0)</f>
        <v>0</v>
      </c>
      <c r="AL104" s="75" t="n">
        <f aca="false">IF(AC104&lt;&gt;AE104,(IF(N104=0,J104*(INFORMAÇÕES!$Q$89/INFORMAÇÕES!$Q$92),IF(N104="R",J104,0))),0)</f>
        <v>0</v>
      </c>
      <c r="AM104" s="75" t="n">
        <f aca="false">IF(AC104&lt;&gt;AE104,(IF(N104=0,J104*(INFORMAÇÕES!$Q$90/INFORMAÇÕES!$Q$92),IF(N104="C",J104,0))),0)</f>
        <v>0</v>
      </c>
      <c r="AN104" s="75" t="n">
        <f aca="false">IF(AC104&lt;&gt;AE104,(IF(N104="",J104*INFORMAÇÕES!$U$115,IF(N104="CF",J104,0))),0)</f>
        <v>0</v>
      </c>
      <c r="AO104" s="75" t="n">
        <f aca="false">IF(AC104&lt;&gt;AE104,(IF(N104="",J104*INFORMAÇÕES!$U$116,IF(N104="O",J104,0))),0)</f>
        <v>0</v>
      </c>
      <c r="AP104" s="75" t="n">
        <f aca="false">IF(H104&lt;&gt;0,J104,0)</f>
        <v>0</v>
      </c>
      <c r="AQ104" s="75" t="n">
        <f aca="false">IF(K104&lt;&gt;0,L104,0)</f>
        <v>0</v>
      </c>
    </row>
    <row r="105" s="174" customFormat="true" ht="14.25" hidden="false" customHeight="false" outlineLevel="0" collapsed="false">
      <c r="A105" s="159" t="n">
        <v>93</v>
      </c>
      <c r="B105" s="160" t="n">
        <f aca="false">R105</f>
        <v>0</v>
      </c>
      <c r="C105" s="161" t="n">
        <f aca="false">T105</f>
        <v>0</v>
      </c>
      <c r="D105" s="162" t="n">
        <f aca="false">U105</f>
        <v>0</v>
      </c>
      <c r="E105" s="163" t="n">
        <f aca="false">'ORÇ.GLOBAL P CAIXA'!E104</f>
        <v>0</v>
      </c>
      <c r="F105" s="163" t="n">
        <f aca="false">IF('ORÇ.GLOBAL EMPRESA'!G104&gt;0,'ORÇ.GLOBAL EMPRESA'!G104,'ORÇ.GLOBAL P CAIXA'!F104)</f>
        <v>0</v>
      </c>
      <c r="G105" s="163" t="n">
        <f aca="false">IF(E105&lt;&gt;0,ROUND(E105*F105,2),IF(AK105=0,(SUMIF($AC$13:$AC$1012,B105,$AK$13:$AK$1012)),AK105))</f>
        <v>0</v>
      </c>
      <c r="H105" s="163" t="n">
        <f aca="false">V105</f>
        <v>0</v>
      </c>
      <c r="I105" s="163" t="n">
        <f aca="false">W105</f>
        <v>0</v>
      </c>
      <c r="J105" s="163" t="n">
        <f aca="false">IF(H105&lt;&gt;0,ROUND(H105*I105,2),IF(AP105=0,(SUMIF($AC$13:$AC$1012,B105,$AP$13:$AP$1012)),AP105))</f>
        <v>0</v>
      </c>
      <c r="K105" s="163" t="n">
        <f aca="false">H105-E105</f>
        <v>0</v>
      </c>
      <c r="L105" s="163" t="n">
        <f aca="false">J105-G105</f>
        <v>0</v>
      </c>
      <c r="M105" s="645" t="str">
        <f aca="false">IF('ORÇ.GLOBAL P CAIXA'!H104&gt;0,'ORÇ.GLOBAL P CAIXA'!H104,"")</f>
        <v/>
      </c>
      <c r="N105" s="646" t="n">
        <f aca="false">'ORÇ.GLOBAL P CAIXA'!I104</f>
        <v>0</v>
      </c>
      <c r="O105" s="166" t="str">
        <f aca="false">S105</f>
        <v/>
      </c>
      <c r="P105" s="167"/>
      <c r="Q105" s="168" t="str">
        <f aca="false">IF(B105&gt;0,"ok","ocultar")</f>
        <v>ocultar</v>
      </c>
      <c r="R105" s="647" t="n">
        <f aca="false">'ORÇ.GLOBAL P CAIXA'!B104</f>
        <v>0</v>
      </c>
      <c r="S105" s="170" t="str">
        <f aca="false">IF('ORÇ.GLOBAL P CAIXA'!N104&lt;&gt;0,'ORÇ.GLOBAL P CAIXA'!N104,"")</f>
        <v/>
      </c>
      <c r="T105" s="648" t="n">
        <f aca="false">'ORÇ.GLOBAL P CAIXA'!O104</f>
        <v>0</v>
      </c>
      <c r="U105" s="172" t="n">
        <f aca="false">'ORÇ.GLOBAL P CAIXA'!P104</f>
        <v>0</v>
      </c>
      <c r="V105" s="173" t="n">
        <f aca="false">'ORÇ.GLOBAL P CAIXA'!E104</f>
        <v>0</v>
      </c>
      <c r="W105" s="173" t="n">
        <f aca="false">F105</f>
        <v>0</v>
      </c>
      <c r="X105" s="649"/>
      <c r="Y105" s="649"/>
      <c r="Z105" s="650"/>
      <c r="AB105" s="88"/>
      <c r="AC105" s="157" t="n">
        <f aca="false">IF(B105=0,AC104,IF(ISNONTEXT(B105)=TRUE(),INT(B105),INT(LEFT(B105,FIND(".",B105)-1))))</f>
        <v>3</v>
      </c>
      <c r="AD105" s="157" t="str">
        <f aca="false">IF(AD106=1,1,IF(B105&lt;&gt;0,1,IF(C105&lt;&gt;0,1,IF(D105&lt;&gt;0,1,IF(E105&lt;&gt;0,1,"")))))</f>
        <v/>
      </c>
      <c r="AE105" s="157" t="str">
        <f aca="false">IF(AC105=0," ",IF(AC105&lt;&gt;AC104,AC105," "))</f>
        <v> </v>
      </c>
      <c r="AF105" s="180"/>
      <c r="AG105" s="75" t="e">
        <f aca="false">IF(AC105&lt;&gt;AE105,(IF(N105=0,G105*(INFORMAÇÕES!$Q$69/INFORMAÇÕES!$Q$72),IF(N105="R",G105,0))),0)</f>
        <v>#DIV/0!</v>
      </c>
      <c r="AH105" s="75" t="e">
        <f aca="false">IF(AC105&lt;&gt;AE105,(IF(N105=0,G105*(INFORMAÇÕES!$Q$70/INFORMAÇÕES!$Q$72),IF(N105="C",G105,0))),0)</f>
        <v>#DIV/0!</v>
      </c>
      <c r="AI105" s="75" t="n">
        <f aca="false">IF(AC105&lt;&gt;AE105,(IF(N105=0,G105*INFORMAÇÕES!$U$115,IF(N105="CF",G105,0))),0)</f>
        <v>0</v>
      </c>
      <c r="AJ105" s="75" t="n">
        <f aca="false">IF(AC105&lt;&gt;AE105,(IF(N105=0,G105*INFORMAÇÕES!$U$116,IF(N105="O",G105,0))),0)</f>
        <v>0</v>
      </c>
      <c r="AK105" s="75" t="n">
        <f aca="false">IF(E105&lt;&gt;0,G105,0)</f>
        <v>0</v>
      </c>
      <c r="AL105" s="75" t="n">
        <f aca="false">IF(AC105&lt;&gt;AE105,(IF(N105=0,J105*(INFORMAÇÕES!$Q$89/INFORMAÇÕES!$Q$92),IF(N105="R",J105,0))),0)</f>
        <v>0</v>
      </c>
      <c r="AM105" s="75" t="n">
        <f aca="false">IF(AC105&lt;&gt;AE105,(IF(N105=0,J105*(INFORMAÇÕES!$Q$90/INFORMAÇÕES!$Q$92),IF(N105="C",J105,0))),0)</f>
        <v>0</v>
      </c>
      <c r="AN105" s="75" t="n">
        <f aca="false">IF(AC105&lt;&gt;AE105,(IF(N105="",J105*INFORMAÇÕES!$U$115,IF(N105="CF",J105,0))),0)</f>
        <v>0</v>
      </c>
      <c r="AO105" s="75" t="n">
        <f aca="false">IF(AC105&lt;&gt;AE105,(IF(N105="",J105*INFORMAÇÕES!$U$116,IF(N105="O",J105,0))),0)</f>
        <v>0</v>
      </c>
      <c r="AP105" s="75" t="n">
        <f aca="false">IF(H105&lt;&gt;0,J105,0)</f>
        <v>0</v>
      </c>
      <c r="AQ105" s="75" t="n">
        <f aca="false">IF(K105&lt;&gt;0,L105,0)</f>
        <v>0</v>
      </c>
    </row>
    <row r="106" s="174" customFormat="true" ht="14.25" hidden="false" customHeight="false" outlineLevel="0" collapsed="false">
      <c r="A106" s="159" t="n">
        <v>94</v>
      </c>
      <c r="B106" s="160" t="n">
        <f aca="false">R106</f>
        <v>0</v>
      </c>
      <c r="C106" s="161" t="n">
        <f aca="false">T106</f>
        <v>0</v>
      </c>
      <c r="D106" s="162" t="n">
        <f aca="false">U106</f>
        <v>0</v>
      </c>
      <c r="E106" s="163" t="n">
        <f aca="false">'ORÇ.GLOBAL P CAIXA'!E105</f>
        <v>0</v>
      </c>
      <c r="F106" s="163" t="n">
        <f aca="false">IF('ORÇ.GLOBAL EMPRESA'!G105&gt;0,'ORÇ.GLOBAL EMPRESA'!G105,'ORÇ.GLOBAL P CAIXA'!F105)</f>
        <v>0</v>
      </c>
      <c r="G106" s="163" t="n">
        <f aca="false">IF(E106&lt;&gt;0,ROUND(E106*F106,2),IF(AK106=0,(SUMIF($AC$13:$AC$1012,B106,$AK$13:$AK$1012)),AK106))</f>
        <v>0</v>
      </c>
      <c r="H106" s="163" t="n">
        <f aca="false">V106</f>
        <v>0</v>
      </c>
      <c r="I106" s="163" t="n">
        <f aca="false">W106</f>
        <v>0</v>
      </c>
      <c r="J106" s="163" t="n">
        <f aca="false">IF(H106&lt;&gt;0,ROUND(H106*I106,2),IF(AP106=0,(SUMIF($AC$13:$AC$1012,B106,$AP$13:$AP$1012)),AP106))</f>
        <v>0</v>
      </c>
      <c r="K106" s="163" t="n">
        <f aca="false">H106-E106</f>
        <v>0</v>
      </c>
      <c r="L106" s="163" t="n">
        <f aca="false">J106-G106</f>
        <v>0</v>
      </c>
      <c r="M106" s="645" t="str">
        <f aca="false">IF('ORÇ.GLOBAL P CAIXA'!H105&gt;0,'ORÇ.GLOBAL P CAIXA'!H105,"")</f>
        <v/>
      </c>
      <c r="N106" s="646" t="n">
        <f aca="false">'ORÇ.GLOBAL P CAIXA'!I105</f>
        <v>0</v>
      </c>
      <c r="O106" s="166" t="str">
        <f aca="false">S106</f>
        <v/>
      </c>
      <c r="P106" s="167"/>
      <c r="Q106" s="168" t="str">
        <f aca="false">IF(B106&gt;0,"ok","ocultar")</f>
        <v>ocultar</v>
      </c>
      <c r="R106" s="647" t="n">
        <f aca="false">'ORÇ.GLOBAL P CAIXA'!B105</f>
        <v>0</v>
      </c>
      <c r="S106" s="170" t="str">
        <f aca="false">IF('ORÇ.GLOBAL P CAIXA'!N105&lt;&gt;0,'ORÇ.GLOBAL P CAIXA'!N105,"")</f>
        <v/>
      </c>
      <c r="T106" s="648" t="n">
        <f aca="false">'ORÇ.GLOBAL P CAIXA'!O105</f>
        <v>0</v>
      </c>
      <c r="U106" s="172" t="n">
        <f aca="false">'ORÇ.GLOBAL P CAIXA'!P105</f>
        <v>0</v>
      </c>
      <c r="V106" s="173" t="n">
        <f aca="false">'ORÇ.GLOBAL P CAIXA'!E105</f>
        <v>0</v>
      </c>
      <c r="W106" s="173" t="n">
        <f aca="false">F106</f>
        <v>0</v>
      </c>
      <c r="X106" s="649"/>
      <c r="Y106" s="649"/>
      <c r="Z106" s="650"/>
      <c r="AB106" s="88"/>
      <c r="AC106" s="157" t="n">
        <f aca="false">IF(B106=0,AC105,IF(ISNONTEXT(B106)=TRUE(),INT(B106),INT(LEFT(B106,FIND(".",B106)-1))))</f>
        <v>3</v>
      </c>
      <c r="AD106" s="157" t="str">
        <f aca="false">IF(AD107=1,1,IF(B106&lt;&gt;0,1,IF(C106&lt;&gt;0,1,IF(D106&lt;&gt;0,1,IF(E106&lt;&gt;0,1,"")))))</f>
        <v/>
      </c>
      <c r="AE106" s="157" t="str">
        <f aca="false">IF(AC106=0," ",IF(AC106&lt;&gt;AC105,AC106," "))</f>
        <v> </v>
      </c>
      <c r="AF106" s="180"/>
      <c r="AG106" s="75" t="e">
        <f aca="false">IF(AC106&lt;&gt;AE106,(IF(N106=0,G106*(INFORMAÇÕES!$Q$69/INFORMAÇÕES!$Q$72),IF(N106="R",G106,0))),0)</f>
        <v>#DIV/0!</v>
      </c>
      <c r="AH106" s="75" t="e">
        <f aca="false">IF(AC106&lt;&gt;AE106,(IF(N106=0,G106*(INFORMAÇÕES!$Q$70/INFORMAÇÕES!$Q$72),IF(N106="C",G106,0))),0)</f>
        <v>#DIV/0!</v>
      </c>
      <c r="AI106" s="75" t="n">
        <f aca="false">IF(AC106&lt;&gt;AE106,(IF(N106=0,G106*INFORMAÇÕES!$U$115,IF(N106="CF",G106,0))),0)</f>
        <v>0</v>
      </c>
      <c r="AJ106" s="75" t="n">
        <f aca="false">IF(AC106&lt;&gt;AE106,(IF(N106=0,G106*INFORMAÇÕES!$U$116,IF(N106="O",G106,0))),0)</f>
        <v>0</v>
      </c>
      <c r="AK106" s="75" t="n">
        <f aca="false">IF(E106&lt;&gt;0,G106,0)</f>
        <v>0</v>
      </c>
      <c r="AL106" s="75" t="n">
        <f aca="false">IF(AC106&lt;&gt;AE106,(IF(N106=0,J106*(INFORMAÇÕES!$Q$89/INFORMAÇÕES!$Q$92),IF(N106="R",J106,0))),0)</f>
        <v>0</v>
      </c>
      <c r="AM106" s="75" t="n">
        <f aca="false">IF(AC106&lt;&gt;AE106,(IF(N106=0,J106*(INFORMAÇÕES!$Q$90/INFORMAÇÕES!$Q$92),IF(N106="C",J106,0))),0)</f>
        <v>0</v>
      </c>
      <c r="AN106" s="75" t="n">
        <f aca="false">IF(AC106&lt;&gt;AE106,(IF(N106="",J106*INFORMAÇÕES!$U$115,IF(N106="CF",J106,0))),0)</f>
        <v>0</v>
      </c>
      <c r="AO106" s="75" t="n">
        <f aca="false">IF(AC106&lt;&gt;AE106,(IF(N106="",J106*INFORMAÇÕES!$U$116,IF(N106="O",J106,0))),0)</f>
        <v>0</v>
      </c>
      <c r="AP106" s="75" t="n">
        <f aca="false">IF(H106&lt;&gt;0,J106,0)</f>
        <v>0</v>
      </c>
      <c r="AQ106" s="75" t="n">
        <f aca="false">IF(K106&lt;&gt;0,L106,0)</f>
        <v>0</v>
      </c>
    </row>
    <row r="107" s="174" customFormat="true" ht="14.25" hidden="false" customHeight="false" outlineLevel="0" collapsed="false">
      <c r="A107" s="159" t="n">
        <v>95</v>
      </c>
      <c r="B107" s="160" t="n">
        <f aca="false">R107</f>
        <v>0</v>
      </c>
      <c r="C107" s="161" t="n">
        <f aca="false">T107</f>
        <v>0</v>
      </c>
      <c r="D107" s="162" t="n">
        <f aca="false">U107</f>
        <v>0</v>
      </c>
      <c r="E107" s="163" t="n">
        <f aca="false">'ORÇ.GLOBAL P CAIXA'!E106</f>
        <v>0</v>
      </c>
      <c r="F107" s="163" t="n">
        <f aca="false">IF('ORÇ.GLOBAL EMPRESA'!G106&gt;0,'ORÇ.GLOBAL EMPRESA'!G106,'ORÇ.GLOBAL P CAIXA'!F106)</f>
        <v>0</v>
      </c>
      <c r="G107" s="163" t="n">
        <f aca="false">IF(E107&lt;&gt;0,ROUND(E107*F107,2),IF(AK107=0,(SUMIF($AC$13:$AC$1012,B107,$AK$13:$AK$1012)),AK107))</f>
        <v>0</v>
      </c>
      <c r="H107" s="163" t="n">
        <f aca="false">V107</f>
        <v>0</v>
      </c>
      <c r="I107" s="163" t="n">
        <f aca="false">W107</f>
        <v>0</v>
      </c>
      <c r="J107" s="163" t="n">
        <f aca="false">IF(H107&lt;&gt;0,ROUND(H107*I107,2),IF(AP107=0,(SUMIF($AC$13:$AC$1012,B107,$AP$13:$AP$1012)),AP107))</f>
        <v>0</v>
      </c>
      <c r="K107" s="163" t="n">
        <f aca="false">H107-E107</f>
        <v>0</v>
      </c>
      <c r="L107" s="163" t="n">
        <f aca="false">J107-G107</f>
        <v>0</v>
      </c>
      <c r="M107" s="645" t="str">
        <f aca="false">IF('ORÇ.GLOBAL P CAIXA'!H106&gt;0,'ORÇ.GLOBAL P CAIXA'!H106,"")</f>
        <v/>
      </c>
      <c r="N107" s="646" t="n">
        <f aca="false">'ORÇ.GLOBAL P CAIXA'!I106</f>
        <v>0</v>
      </c>
      <c r="O107" s="166" t="str">
        <f aca="false">S107</f>
        <v/>
      </c>
      <c r="P107" s="167"/>
      <c r="Q107" s="168" t="str">
        <f aca="false">IF(B107&gt;0,"ok","ocultar")</f>
        <v>ocultar</v>
      </c>
      <c r="R107" s="647" t="n">
        <f aca="false">'ORÇ.GLOBAL P CAIXA'!B106</f>
        <v>0</v>
      </c>
      <c r="S107" s="170" t="str">
        <f aca="false">IF('ORÇ.GLOBAL P CAIXA'!N106&lt;&gt;0,'ORÇ.GLOBAL P CAIXA'!N106,"")</f>
        <v/>
      </c>
      <c r="T107" s="648" t="n">
        <f aca="false">'ORÇ.GLOBAL P CAIXA'!O106</f>
        <v>0</v>
      </c>
      <c r="U107" s="172" t="n">
        <f aca="false">'ORÇ.GLOBAL P CAIXA'!P106</f>
        <v>0</v>
      </c>
      <c r="V107" s="173" t="n">
        <f aca="false">'ORÇ.GLOBAL P CAIXA'!E106</f>
        <v>0</v>
      </c>
      <c r="W107" s="173" t="n">
        <f aca="false">F107</f>
        <v>0</v>
      </c>
      <c r="X107" s="649"/>
      <c r="Y107" s="649"/>
      <c r="Z107" s="650"/>
      <c r="AB107" s="88"/>
      <c r="AC107" s="157" t="n">
        <f aca="false">IF(B107=0,AC106,IF(ISNONTEXT(B107)=TRUE(),INT(B107),INT(LEFT(B107,FIND(".",B107)-1))))</f>
        <v>3</v>
      </c>
      <c r="AD107" s="157" t="str">
        <f aca="false">IF(AD108=1,1,IF(B107&lt;&gt;0,1,IF(C107&lt;&gt;0,1,IF(D107&lt;&gt;0,1,IF(E107&lt;&gt;0,1,"")))))</f>
        <v/>
      </c>
      <c r="AE107" s="157" t="str">
        <f aca="false">IF(AC107=0," ",IF(AC107&lt;&gt;AC106,AC107," "))</f>
        <v> </v>
      </c>
      <c r="AF107" s="180"/>
      <c r="AG107" s="75" t="e">
        <f aca="false">IF(AC107&lt;&gt;AE107,(IF(N107=0,G107*(INFORMAÇÕES!$Q$69/INFORMAÇÕES!$Q$72),IF(N107="R",G107,0))),0)</f>
        <v>#DIV/0!</v>
      </c>
      <c r="AH107" s="75" t="e">
        <f aca="false">IF(AC107&lt;&gt;AE107,(IF(N107=0,G107*(INFORMAÇÕES!$Q$70/INFORMAÇÕES!$Q$72),IF(N107="C",G107,0))),0)</f>
        <v>#DIV/0!</v>
      </c>
      <c r="AI107" s="75" t="n">
        <f aca="false">IF(AC107&lt;&gt;AE107,(IF(N107=0,G107*INFORMAÇÕES!$U$115,IF(N107="CF",G107,0))),0)</f>
        <v>0</v>
      </c>
      <c r="AJ107" s="75" t="n">
        <f aca="false">IF(AC107&lt;&gt;AE107,(IF(N107=0,G107*INFORMAÇÕES!$U$116,IF(N107="O",G107,0))),0)</f>
        <v>0</v>
      </c>
      <c r="AK107" s="75" t="n">
        <f aca="false">IF(E107&lt;&gt;0,G107,0)</f>
        <v>0</v>
      </c>
      <c r="AL107" s="75" t="n">
        <f aca="false">IF(AC107&lt;&gt;AE107,(IF(N107=0,J107*(INFORMAÇÕES!$Q$89/INFORMAÇÕES!$Q$92),IF(N107="R",J107,0))),0)</f>
        <v>0</v>
      </c>
      <c r="AM107" s="75" t="n">
        <f aca="false">IF(AC107&lt;&gt;AE107,(IF(N107=0,J107*(INFORMAÇÕES!$Q$90/INFORMAÇÕES!$Q$92),IF(N107="C",J107,0))),0)</f>
        <v>0</v>
      </c>
      <c r="AN107" s="75" t="n">
        <f aca="false">IF(AC107&lt;&gt;AE107,(IF(N107="",J107*INFORMAÇÕES!$U$115,IF(N107="CF",J107,0))),0)</f>
        <v>0</v>
      </c>
      <c r="AO107" s="75" t="n">
        <f aca="false">IF(AC107&lt;&gt;AE107,(IF(N107="",J107*INFORMAÇÕES!$U$116,IF(N107="O",J107,0))),0)</f>
        <v>0</v>
      </c>
      <c r="AP107" s="75" t="n">
        <f aca="false">IF(H107&lt;&gt;0,J107,0)</f>
        <v>0</v>
      </c>
      <c r="AQ107" s="75" t="n">
        <f aca="false">IF(K107&lt;&gt;0,L107,0)</f>
        <v>0</v>
      </c>
    </row>
    <row r="108" s="174" customFormat="true" ht="14.25" hidden="false" customHeight="false" outlineLevel="0" collapsed="false">
      <c r="A108" s="159" t="n">
        <v>96</v>
      </c>
      <c r="B108" s="160" t="n">
        <f aca="false">R108</f>
        <v>0</v>
      </c>
      <c r="C108" s="161" t="n">
        <f aca="false">T108</f>
        <v>0</v>
      </c>
      <c r="D108" s="162" t="n">
        <f aca="false">U108</f>
        <v>0</v>
      </c>
      <c r="E108" s="163" t="n">
        <f aca="false">'ORÇ.GLOBAL P CAIXA'!E107</f>
        <v>0</v>
      </c>
      <c r="F108" s="163" t="n">
        <f aca="false">IF('ORÇ.GLOBAL EMPRESA'!G107&gt;0,'ORÇ.GLOBAL EMPRESA'!G107,'ORÇ.GLOBAL P CAIXA'!F107)</f>
        <v>0</v>
      </c>
      <c r="G108" s="163" t="n">
        <f aca="false">IF(E108&lt;&gt;0,ROUND(E108*F108,2),IF(AK108=0,(SUMIF($AC$13:$AC$1012,B108,$AK$13:$AK$1012)),AK108))</f>
        <v>0</v>
      </c>
      <c r="H108" s="163" t="n">
        <f aca="false">V108</f>
        <v>0</v>
      </c>
      <c r="I108" s="163" t="n">
        <f aca="false">W108</f>
        <v>0</v>
      </c>
      <c r="J108" s="163" t="n">
        <f aca="false">IF(H108&lt;&gt;0,ROUND(H108*I108,2),IF(AP108=0,(SUMIF($AC$13:$AC$1012,B108,$AP$13:$AP$1012)),AP108))</f>
        <v>0</v>
      </c>
      <c r="K108" s="163" t="n">
        <f aca="false">H108-E108</f>
        <v>0</v>
      </c>
      <c r="L108" s="163" t="n">
        <f aca="false">J108-G108</f>
        <v>0</v>
      </c>
      <c r="M108" s="645" t="str">
        <f aca="false">IF('ORÇ.GLOBAL P CAIXA'!H107&gt;0,'ORÇ.GLOBAL P CAIXA'!H107,"")</f>
        <v/>
      </c>
      <c r="N108" s="646" t="n">
        <f aca="false">'ORÇ.GLOBAL P CAIXA'!I107</f>
        <v>0</v>
      </c>
      <c r="O108" s="166" t="str">
        <f aca="false">S108</f>
        <v/>
      </c>
      <c r="P108" s="167"/>
      <c r="Q108" s="168" t="str">
        <f aca="false">IF(B108&gt;0,"ok","ocultar")</f>
        <v>ocultar</v>
      </c>
      <c r="R108" s="647" t="n">
        <f aca="false">'ORÇ.GLOBAL P CAIXA'!B107</f>
        <v>0</v>
      </c>
      <c r="S108" s="170" t="str">
        <f aca="false">IF('ORÇ.GLOBAL P CAIXA'!N107&lt;&gt;0,'ORÇ.GLOBAL P CAIXA'!N107,"")</f>
        <v/>
      </c>
      <c r="T108" s="648" t="n">
        <f aca="false">'ORÇ.GLOBAL P CAIXA'!O107</f>
        <v>0</v>
      </c>
      <c r="U108" s="172" t="n">
        <f aca="false">'ORÇ.GLOBAL P CAIXA'!P107</f>
        <v>0</v>
      </c>
      <c r="V108" s="173" t="n">
        <f aca="false">'ORÇ.GLOBAL P CAIXA'!E107</f>
        <v>0</v>
      </c>
      <c r="W108" s="173" t="n">
        <f aca="false">F108</f>
        <v>0</v>
      </c>
      <c r="X108" s="649"/>
      <c r="Y108" s="649"/>
      <c r="Z108" s="650"/>
      <c r="AB108" s="88"/>
      <c r="AC108" s="157" t="n">
        <f aca="false">IF(B108=0,AC107,IF(ISNONTEXT(B108)=TRUE(),INT(B108),INT(LEFT(B108,FIND(".",B108)-1))))</f>
        <v>3</v>
      </c>
      <c r="AD108" s="157" t="str">
        <f aca="false">IF(AD109=1,1,IF(B108&lt;&gt;0,1,IF(C108&lt;&gt;0,1,IF(D108&lt;&gt;0,1,IF(E108&lt;&gt;0,1,"")))))</f>
        <v/>
      </c>
      <c r="AE108" s="157" t="str">
        <f aca="false">IF(AC108=0," ",IF(AC108&lt;&gt;AC107,AC108," "))</f>
        <v> </v>
      </c>
      <c r="AF108" s="180"/>
      <c r="AG108" s="75" t="e">
        <f aca="false">IF(AC108&lt;&gt;AE108,(IF(N108=0,G108*(INFORMAÇÕES!$Q$69/INFORMAÇÕES!$Q$72),IF(N108="R",G108,0))),0)</f>
        <v>#DIV/0!</v>
      </c>
      <c r="AH108" s="75" t="e">
        <f aca="false">IF(AC108&lt;&gt;AE108,(IF(N108=0,G108*(INFORMAÇÕES!$Q$70/INFORMAÇÕES!$Q$72),IF(N108="C",G108,0))),0)</f>
        <v>#DIV/0!</v>
      </c>
      <c r="AI108" s="75" t="n">
        <f aca="false">IF(AC108&lt;&gt;AE108,(IF(N108=0,G108*INFORMAÇÕES!$U$115,IF(N108="CF",G108,0))),0)</f>
        <v>0</v>
      </c>
      <c r="AJ108" s="75" t="n">
        <f aca="false">IF(AC108&lt;&gt;AE108,(IF(N108=0,G108*INFORMAÇÕES!$U$116,IF(N108="O",G108,0))),0)</f>
        <v>0</v>
      </c>
      <c r="AK108" s="75" t="n">
        <f aca="false">IF(E108&lt;&gt;0,G108,0)</f>
        <v>0</v>
      </c>
      <c r="AL108" s="75" t="n">
        <f aca="false">IF(AC108&lt;&gt;AE108,(IF(N108=0,J108*(INFORMAÇÕES!$Q$89/INFORMAÇÕES!$Q$92),IF(N108="R",J108,0))),0)</f>
        <v>0</v>
      </c>
      <c r="AM108" s="75" t="n">
        <f aca="false">IF(AC108&lt;&gt;AE108,(IF(N108=0,J108*(INFORMAÇÕES!$Q$90/INFORMAÇÕES!$Q$92),IF(N108="C",J108,0))),0)</f>
        <v>0</v>
      </c>
      <c r="AN108" s="75" t="n">
        <f aca="false">IF(AC108&lt;&gt;AE108,(IF(N108="",J108*INFORMAÇÕES!$U$115,IF(N108="CF",J108,0))),0)</f>
        <v>0</v>
      </c>
      <c r="AO108" s="75" t="n">
        <f aca="false">IF(AC108&lt;&gt;AE108,(IF(N108="",J108*INFORMAÇÕES!$U$116,IF(N108="O",J108,0))),0)</f>
        <v>0</v>
      </c>
      <c r="AP108" s="75" t="n">
        <f aca="false">IF(H108&lt;&gt;0,J108,0)</f>
        <v>0</v>
      </c>
      <c r="AQ108" s="75" t="n">
        <f aca="false">IF(K108&lt;&gt;0,L108,0)</f>
        <v>0</v>
      </c>
    </row>
    <row r="109" s="174" customFormat="true" ht="14.25" hidden="false" customHeight="false" outlineLevel="0" collapsed="false">
      <c r="A109" s="159" t="n">
        <v>97</v>
      </c>
      <c r="B109" s="160" t="n">
        <f aca="false">R109</f>
        <v>0</v>
      </c>
      <c r="C109" s="161" t="n">
        <f aca="false">T109</f>
        <v>0</v>
      </c>
      <c r="D109" s="162" t="n">
        <f aca="false">U109</f>
        <v>0</v>
      </c>
      <c r="E109" s="163" t="n">
        <f aca="false">'ORÇ.GLOBAL P CAIXA'!E108</f>
        <v>0</v>
      </c>
      <c r="F109" s="163" t="n">
        <f aca="false">IF('ORÇ.GLOBAL EMPRESA'!G108&gt;0,'ORÇ.GLOBAL EMPRESA'!G108,'ORÇ.GLOBAL P CAIXA'!F108)</f>
        <v>0</v>
      </c>
      <c r="G109" s="163" t="n">
        <f aca="false">IF(E109&lt;&gt;0,ROUND(E109*F109,2),IF(AK109=0,(SUMIF($AC$13:$AC$1012,B109,$AK$13:$AK$1012)),AK109))</f>
        <v>0</v>
      </c>
      <c r="H109" s="163" t="n">
        <f aca="false">V109</f>
        <v>0</v>
      </c>
      <c r="I109" s="163" t="n">
        <f aca="false">W109</f>
        <v>0</v>
      </c>
      <c r="J109" s="163" t="n">
        <f aca="false">IF(H109&lt;&gt;0,ROUND(H109*I109,2),IF(AP109=0,(SUMIF($AC$13:$AC$1012,B109,$AP$13:$AP$1012)),AP109))</f>
        <v>0</v>
      </c>
      <c r="K109" s="163" t="n">
        <f aca="false">H109-E109</f>
        <v>0</v>
      </c>
      <c r="L109" s="163" t="n">
        <f aca="false">J109-G109</f>
        <v>0</v>
      </c>
      <c r="M109" s="645" t="str">
        <f aca="false">IF('ORÇ.GLOBAL P CAIXA'!H108&gt;0,'ORÇ.GLOBAL P CAIXA'!H108,"")</f>
        <v/>
      </c>
      <c r="N109" s="646" t="n">
        <f aca="false">'ORÇ.GLOBAL P CAIXA'!I108</f>
        <v>0</v>
      </c>
      <c r="O109" s="166" t="str">
        <f aca="false">S109</f>
        <v/>
      </c>
      <c r="P109" s="167"/>
      <c r="Q109" s="168" t="str">
        <f aca="false">IF(B109&gt;0,"ok","ocultar")</f>
        <v>ocultar</v>
      </c>
      <c r="R109" s="647" t="n">
        <f aca="false">'ORÇ.GLOBAL P CAIXA'!B108</f>
        <v>0</v>
      </c>
      <c r="S109" s="170" t="str">
        <f aca="false">IF('ORÇ.GLOBAL P CAIXA'!N108&lt;&gt;0,'ORÇ.GLOBAL P CAIXA'!N108,"")</f>
        <v/>
      </c>
      <c r="T109" s="648" t="n">
        <f aca="false">'ORÇ.GLOBAL P CAIXA'!O108</f>
        <v>0</v>
      </c>
      <c r="U109" s="172" t="n">
        <f aca="false">'ORÇ.GLOBAL P CAIXA'!P108</f>
        <v>0</v>
      </c>
      <c r="V109" s="173" t="n">
        <f aca="false">'ORÇ.GLOBAL P CAIXA'!E108</f>
        <v>0</v>
      </c>
      <c r="W109" s="173" t="n">
        <f aca="false">F109</f>
        <v>0</v>
      </c>
      <c r="X109" s="649"/>
      <c r="Y109" s="649"/>
      <c r="Z109" s="650"/>
      <c r="AB109" s="88"/>
      <c r="AC109" s="157" t="n">
        <f aca="false">IF(B109=0,AC108,IF(ISNONTEXT(B109)=TRUE(),INT(B109),INT(LEFT(B109,FIND(".",B109)-1))))</f>
        <v>3</v>
      </c>
      <c r="AD109" s="157" t="str">
        <f aca="false">IF(AD110=1,1,IF(B109&lt;&gt;0,1,IF(C109&lt;&gt;0,1,IF(D109&lt;&gt;0,1,IF(E109&lt;&gt;0,1,"")))))</f>
        <v/>
      </c>
      <c r="AE109" s="157" t="str">
        <f aca="false">IF(AC109=0," ",IF(AC109&lt;&gt;AC108,AC109," "))</f>
        <v> </v>
      </c>
      <c r="AF109" s="180"/>
      <c r="AG109" s="75" t="e">
        <f aca="false">IF(AC109&lt;&gt;AE109,(IF(N109=0,G109*(INFORMAÇÕES!$Q$69/INFORMAÇÕES!$Q$72),IF(N109="R",G109,0))),0)</f>
        <v>#DIV/0!</v>
      </c>
      <c r="AH109" s="75" t="e">
        <f aca="false">IF(AC109&lt;&gt;AE109,(IF(N109=0,G109*(INFORMAÇÕES!$Q$70/INFORMAÇÕES!$Q$72),IF(N109="C",G109,0))),0)</f>
        <v>#DIV/0!</v>
      </c>
      <c r="AI109" s="75" t="n">
        <f aca="false">IF(AC109&lt;&gt;AE109,(IF(N109=0,G109*INFORMAÇÕES!$U$115,IF(N109="CF",G109,0))),0)</f>
        <v>0</v>
      </c>
      <c r="AJ109" s="75" t="n">
        <f aca="false">IF(AC109&lt;&gt;AE109,(IF(N109=0,G109*INFORMAÇÕES!$U$116,IF(N109="O",G109,0))),0)</f>
        <v>0</v>
      </c>
      <c r="AK109" s="75" t="n">
        <f aca="false">IF(E109&lt;&gt;0,G109,0)</f>
        <v>0</v>
      </c>
      <c r="AL109" s="75" t="n">
        <f aca="false">IF(AC109&lt;&gt;AE109,(IF(N109=0,J109*(INFORMAÇÕES!$Q$89/INFORMAÇÕES!$Q$92),IF(N109="R",J109,0))),0)</f>
        <v>0</v>
      </c>
      <c r="AM109" s="75" t="n">
        <f aca="false">IF(AC109&lt;&gt;AE109,(IF(N109=0,J109*(INFORMAÇÕES!$Q$90/INFORMAÇÕES!$Q$92),IF(N109="C",J109,0))),0)</f>
        <v>0</v>
      </c>
      <c r="AN109" s="75" t="n">
        <f aca="false">IF(AC109&lt;&gt;AE109,(IF(N109="",J109*INFORMAÇÕES!$U$115,IF(N109="CF",J109,0))),0)</f>
        <v>0</v>
      </c>
      <c r="AO109" s="75" t="n">
        <f aca="false">IF(AC109&lt;&gt;AE109,(IF(N109="",J109*INFORMAÇÕES!$U$116,IF(N109="O",J109,0))),0)</f>
        <v>0</v>
      </c>
      <c r="AP109" s="75" t="n">
        <f aca="false">IF(H109&lt;&gt;0,J109,0)</f>
        <v>0</v>
      </c>
      <c r="AQ109" s="75" t="n">
        <f aca="false">IF(K109&lt;&gt;0,L109,0)</f>
        <v>0</v>
      </c>
    </row>
    <row r="110" s="174" customFormat="true" ht="14.25" hidden="false" customHeight="false" outlineLevel="0" collapsed="false">
      <c r="A110" s="159" t="n">
        <v>98</v>
      </c>
      <c r="B110" s="160" t="n">
        <f aca="false">R110</f>
        <v>0</v>
      </c>
      <c r="C110" s="161" t="n">
        <f aca="false">T110</f>
        <v>0</v>
      </c>
      <c r="D110" s="162" t="n">
        <f aca="false">U110</f>
        <v>0</v>
      </c>
      <c r="E110" s="163" t="n">
        <f aca="false">'ORÇ.GLOBAL P CAIXA'!E109</f>
        <v>0</v>
      </c>
      <c r="F110" s="163" t="n">
        <f aca="false">IF('ORÇ.GLOBAL EMPRESA'!G109&gt;0,'ORÇ.GLOBAL EMPRESA'!G109,'ORÇ.GLOBAL P CAIXA'!F109)</f>
        <v>0</v>
      </c>
      <c r="G110" s="163" t="n">
        <f aca="false">IF(E110&lt;&gt;0,ROUND(E110*F110,2),IF(AK110=0,(SUMIF($AC$13:$AC$1012,B110,$AK$13:$AK$1012)),AK110))</f>
        <v>0</v>
      </c>
      <c r="H110" s="163" t="n">
        <f aca="false">V110</f>
        <v>0</v>
      </c>
      <c r="I110" s="163" t="n">
        <f aca="false">W110</f>
        <v>0</v>
      </c>
      <c r="J110" s="163" t="n">
        <f aca="false">IF(H110&lt;&gt;0,ROUND(H110*I110,2),IF(AP110=0,(SUMIF($AC$13:$AC$1012,B110,$AP$13:$AP$1012)),AP110))</f>
        <v>0</v>
      </c>
      <c r="K110" s="163" t="n">
        <f aca="false">H110-E110</f>
        <v>0</v>
      </c>
      <c r="L110" s="163" t="n">
        <f aca="false">J110-G110</f>
        <v>0</v>
      </c>
      <c r="M110" s="645" t="str">
        <f aca="false">IF('ORÇ.GLOBAL P CAIXA'!H109&gt;0,'ORÇ.GLOBAL P CAIXA'!H109,"")</f>
        <v/>
      </c>
      <c r="N110" s="646" t="n">
        <f aca="false">'ORÇ.GLOBAL P CAIXA'!I109</f>
        <v>0</v>
      </c>
      <c r="O110" s="166" t="str">
        <f aca="false">S110</f>
        <v/>
      </c>
      <c r="P110" s="167"/>
      <c r="Q110" s="168" t="str">
        <f aca="false">IF(B110&gt;0,"ok","ocultar")</f>
        <v>ocultar</v>
      </c>
      <c r="R110" s="647" t="n">
        <f aca="false">'ORÇ.GLOBAL P CAIXA'!B109</f>
        <v>0</v>
      </c>
      <c r="S110" s="170" t="str">
        <f aca="false">IF('ORÇ.GLOBAL P CAIXA'!N109&lt;&gt;0,'ORÇ.GLOBAL P CAIXA'!N109,"")</f>
        <v/>
      </c>
      <c r="T110" s="648" t="n">
        <f aca="false">'ORÇ.GLOBAL P CAIXA'!O109</f>
        <v>0</v>
      </c>
      <c r="U110" s="172" t="n">
        <f aca="false">'ORÇ.GLOBAL P CAIXA'!P109</f>
        <v>0</v>
      </c>
      <c r="V110" s="173" t="n">
        <f aca="false">'ORÇ.GLOBAL P CAIXA'!E109</f>
        <v>0</v>
      </c>
      <c r="W110" s="173" t="n">
        <f aca="false">F110</f>
        <v>0</v>
      </c>
      <c r="X110" s="649"/>
      <c r="Y110" s="649"/>
      <c r="Z110" s="650"/>
      <c r="AB110" s="88"/>
      <c r="AC110" s="157" t="n">
        <f aca="false">IF(B110=0,AC109,IF(ISNONTEXT(B110)=TRUE(),INT(B110),INT(LEFT(B110,FIND(".",B110)-1))))</f>
        <v>3</v>
      </c>
      <c r="AD110" s="157" t="str">
        <f aca="false">IF(AD111=1,1,IF(B110&lt;&gt;0,1,IF(C110&lt;&gt;0,1,IF(D110&lt;&gt;0,1,IF(E110&lt;&gt;0,1,"")))))</f>
        <v/>
      </c>
      <c r="AE110" s="157" t="str">
        <f aca="false">IF(AC110=0," ",IF(AC110&lt;&gt;AC109,AC110," "))</f>
        <v> </v>
      </c>
      <c r="AF110" s="180"/>
      <c r="AG110" s="75" t="e">
        <f aca="false">IF(AC110&lt;&gt;AE110,(IF(N110=0,G110*(INFORMAÇÕES!$Q$69/INFORMAÇÕES!$Q$72),IF(N110="R",G110,0))),0)</f>
        <v>#DIV/0!</v>
      </c>
      <c r="AH110" s="75" t="e">
        <f aca="false">IF(AC110&lt;&gt;AE110,(IF(N110=0,G110*(INFORMAÇÕES!$Q$70/INFORMAÇÕES!$Q$72),IF(N110="C",G110,0))),0)</f>
        <v>#DIV/0!</v>
      </c>
      <c r="AI110" s="75" t="n">
        <f aca="false">IF(AC110&lt;&gt;AE110,(IF(N110=0,G110*INFORMAÇÕES!$U$115,IF(N110="CF",G110,0))),0)</f>
        <v>0</v>
      </c>
      <c r="AJ110" s="75" t="n">
        <f aca="false">IF(AC110&lt;&gt;AE110,(IF(N110=0,G110*INFORMAÇÕES!$U$116,IF(N110="O",G110,0))),0)</f>
        <v>0</v>
      </c>
      <c r="AK110" s="75" t="n">
        <f aca="false">IF(E110&lt;&gt;0,G110,0)</f>
        <v>0</v>
      </c>
      <c r="AL110" s="75" t="n">
        <f aca="false">IF(AC110&lt;&gt;AE110,(IF(N110=0,J110*(INFORMAÇÕES!$Q$89/INFORMAÇÕES!$Q$92),IF(N110="R",J110,0))),0)</f>
        <v>0</v>
      </c>
      <c r="AM110" s="75" t="n">
        <f aca="false">IF(AC110&lt;&gt;AE110,(IF(N110=0,J110*(INFORMAÇÕES!$Q$90/INFORMAÇÕES!$Q$92),IF(N110="C",J110,0))),0)</f>
        <v>0</v>
      </c>
      <c r="AN110" s="75" t="n">
        <f aca="false">IF(AC110&lt;&gt;AE110,(IF(N110="",J110*INFORMAÇÕES!$U$115,IF(N110="CF",J110,0))),0)</f>
        <v>0</v>
      </c>
      <c r="AO110" s="75" t="n">
        <f aca="false">IF(AC110&lt;&gt;AE110,(IF(N110="",J110*INFORMAÇÕES!$U$116,IF(N110="O",J110,0))),0)</f>
        <v>0</v>
      </c>
      <c r="AP110" s="75" t="n">
        <f aca="false">IF(H110&lt;&gt;0,J110,0)</f>
        <v>0</v>
      </c>
      <c r="AQ110" s="75" t="n">
        <f aca="false">IF(K110&lt;&gt;0,L110,0)</f>
        <v>0</v>
      </c>
    </row>
    <row r="111" s="174" customFormat="true" ht="14.25" hidden="false" customHeight="false" outlineLevel="0" collapsed="false">
      <c r="A111" s="159" t="n">
        <v>99</v>
      </c>
      <c r="B111" s="160" t="n">
        <f aca="false">R111</f>
        <v>0</v>
      </c>
      <c r="C111" s="161" t="n">
        <f aca="false">T111</f>
        <v>0</v>
      </c>
      <c r="D111" s="162" t="n">
        <f aca="false">U111</f>
        <v>0</v>
      </c>
      <c r="E111" s="163" t="n">
        <f aca="false">'ORÇ.GLOBAL P CAIXA'!E110</f>
        <v>0</v>
      </c>
      <c r="F111" s="163" t="n">
        <f aca="false">IF('ORÇ.GLOBAL EMPRESA'!G110&gt;0,'ORÇ.GLOBAL EMPRESA'!G110,'ORÇ.GLOBAL P CAIXA'!F110)</f>
        <v>0</v>
      </c>
      <c r="G111" s="163" t="n">
        <f aca="false">IF(E111&lt;&gt;0,ROUND(E111*F111,2),IF(AK111=0,(SUMIF($AC$13:$AC$1012,B111,$AK$13:$AK$1012)),AK111))</f>
        <v>0</v>
      </c>
      <c r="H111" s="163" t="n">
        <f aca="false">V111</f>
        <v>0</v>
      </c>
      <c r="I111" s="163" t="n">
        <f aca="false">W111</f>
        <v>0</v>
      </c>
      <c r="J111" s="163" t="n">
        <f aca="false">IF(H111&lt;&gt;0,ROUND(H111*I111,2),IF(AP111=0,(SUMIF($AC$13:$AC$1012,B111,$AP$13:$AP$1012)),AP111))</f>
        <v>0</v>
      </c>
      <c r="K111" s="163" t="n">
        <f aca="false">H111-E111</f>
        <v>0</v>
      </c>
      <c r="L111" s="163" t="n">
        <f aca="false">J111-G111</f>
        <v>0</v>
      </c>
      <c r="M111" s="645" t="str">
        <f aca="false">IF('ORÇ.GLOBAL P CAIXA'!H110&gt;0,'ORÇ.GLOBAL P CAIXA'!H110,"")</f>
        <v/>
      </c>
      <c r="N111" s="646" t="n">
        <f aca="false">'ORÇ.GLOBAL P CAIXA'!I110</f>
        <v>0</v>
      </c>
      <c r="O111" s="166" t="str">
        <f aca="false">S111</f>
        <v/>
      </c>
      <c r="P111" s="167"/>
      <c r="Q111" s="168" t="str">
        <f aca="false">IF(B111&gt;0,"ok","ocultar")</f>
        <v>ocultar</v>
      </c>
      <c r="R111" s="647" t="n">
        <f aca="false">'ORÇ.GLOBAL P CAIXA'!B110</f>
        <v>0</v>
      </c>
      <c r="S111" s="170" t="str">
        <f aca="false">IF('ORÇ.GLOBAL P CAIXA'!N110&lt;&gt;0,'ORÇ.GLOBAL P CAIXA'!N110,"")</f>
        <v/>
      </c>
      <c r="T111" s="648" t="n">
        <f aca="false">'ORÇ.GLOBAL P CAIXA'!O110</f>
        <v>0</v>
      </c>
      <c r="U111" s="172" t="n">
        <f aca="false">'ORÇ.GLOBAL P CAIXA'!P110</f>
        <v>0</v>
      </c>
      <c r="V111" s="173" t="n">
        <f aca="false">'ORÇ.GLOBAL P CAIXA'!E110</f>
        <v>0</v>
      </c>
      <c r="W111" s="173" t="n">
        <f aca="false">F111</f>
        <v>0</v>
      </c>
      <c r="X111" s="649"/>
      <c r="Y111" s="649"/>
      <c r="Z111" s="650"/>
      <c r="AB111" s="88"/>
      <c r="AC111" s="157" t="n">
        <f aca="false">IF(B111=0,AC110,IF(ISNONTEXT(B111)=TRUE(),INT(B111),INT(LEFT(B111,FIND(".",B111)-1))))</f>
        <v>3</v>
      </c>
      <c r="AD111" s="157" t="str">
        <f aca="false">IF(AD112=1,1,IF(B111&lt;&gt;0,1,IF(C111&lt;&gt;0,1,IF(D111&lt;&gt;0,1,IF(E111&lt;&gt;0,1,"")))))</f>
        <v/>
      </c>
      <c r="AE111" s="157" t="str">
        <f aca="false">IF(AC111=0," ",IF(AC111&lt;&gt;AC110,AC111," "))</f>
        <v> </v>
      </c>
      <c r="AF111" s="180"/>
      <c r="AG111" s="75" t="e">
        <f aca="false">IF(AC111&lt;&gt;AE111,(IF(N111=0,G111*(INFORMAÇÕES!$Q$69/INFORMAÇÕES!$Q$72),IF(N111="R",G111,0))),0)</f>
        <v>#DIV/0!</v>
      </c>
      <c r="AH111" s="75" t="e">
        <f aca="false">IF(AC111&lt;&gt;AE111,(IF(N111=0,G111*(INFORMAÇÕES!$Q$70/INFORMAÇÕES!$Q$72),IF(N111="C",G111,0))),0)</f>
        <v>#DIV/0!</v>
      </c>
      <c r="AI111" s="75" t="n">
        <f aca="false">IF(AC111&lt;&gt;AE111,(IF(N111=0,G111*INFORMAÇÕES!$U$115,IF(N111="CF",G111,0))),0)</f>
        <v>0</v>
      </c>
      <c r="AJ111" s="75" t="n">
        <f aca="false">IF(AC111&lt;&gt;AE111,(IF(N111=0,G111*INFORMAÇÕES!$U$116,IF(N111="O",G111,0))),0)</f>
        <v>0</v>
      </c>
      <c r="AK111" s="75" t="n">
        <f aca="false">IF(E111&lt;&gt;0,G111,0)</f>
        <v>0</v>
      </c>
      <c r="AL111" s="75" t="n">
        <f aca="false">IF(AC111&lt;&gt;AE111,(IF(N111=0,J111*(INFORMAÇÕES!$Q$89/INFORMAÇÕES!$Q$92),IF(N111="R",J111,0))),0)</f>
        <v>0</v>
      </c>
      <c r="AM111" s="75" t="n">
        <f aca="false">IF(AC111&lt;&gt;AE111,(IF(N111=0,J111*(INFORMAÇÕES!$Q$90/INFORMAÇÕES!$Q$92),IF(N111="C",J111,0))),0)</f>
        <v>0</v>
      </c>
      <c r="AN111" s="75" t="n">
        <f aca="false">IF(AC111&lt;&gt;AE111,(IF(N111="",J111*INFORMAÇÕES!$U$115,IF(N111="CF",J111,0))),0)</f>
        <v>0</v>
      </c>
      <c r="AO111" s="75" t="n">
        <f aca="false">IF(AC111&lt;&gt;AE111,(IF(N111="",J111*INFORMAÇÕES!$U$116,IF(N111="O",J111,0))),0)</f>
        <v>0</v>
      </c>
      <c r="AP111" s="75" t="n">
        <f aca="false">IF(H111&lt;&gt;0,J111,0)</f>
        <v>0</v>
      </c>
      <c r="AQ111" s="75" t="n">
        <f aca="false">IF(K111&lt;&gt;0,L111,0)</f>
        <v>0</v>
      </c>
    </row>
    <row r="112" s="174" customFormat="true" ht="14.25" hidden="false" customHeight="false" outlineLevel="0" collapsed="false">
      <c r="A112" s="159" t="n">
        <v>100</v>
      </c>
      <c r="B112" s="160" t="n">
        <f aca="false">R112</f>
        <v>0</v>
      </c>
      <c r="C112" s="161" t="n">
        <f aca="false">T112</f>
        <v>0</v>
      </c>
      <c r="D112" s="162" t="n">
        <f aca="false">U112</f>
        <v>0</v>
      </c>
      <c r="E112" s="163" t="n">
        <f aca="false">'ORÇ.GLOBAL P CAIXA'!E111</f>
        <v>0</v>
      </c>
      <c r="F112" s="163" t="n">
        <f aca="false">IF('ORÇ.GLOBAL EMPRESA'!G111&gt;0,'ORÇ.GLOBAL EMPRESA'!G111,'ORÇ.GLOBAL P CAIXA'!F111)</f>
        <v>0</v>
      </c>
      <c r="G112" s="163" t="n">
        <f aca="false">IF(E112&lt;&gt;0,ROUND(E112*F112,2),IF(AK112=0,(SUMIF($AC$13:$AC$1012,B112,$AK$13:$AK$1012)),AK112))</f>
        <v>0</v>
      </c>
      <c r="H112" s="163" t="n">
        <f aca="false">V112</f>
        <v>0</v>
      </c>
      <c r="I112" s="163" t="n">
        <f aca="false">W112</f>
        <v>0</v>
      </c>
      <c r="J112" s="163" t="n">
        <f aca="false">IF(H112&lt;&gt;0,ROUND(H112*I112,2),IF(AP112=0,(SUMIF($AC$13:$AC$1012,B112,$AP$13:$AP$1012)),AP112))</f>
        <v>0</v>
      </c>
      <c r="K112" s="163" t="n">
        <f aca="false">H112-E112</f>
        <v>0</v>
      </c>
      <c r="L112" s="163" t="n">
        <f aca="false">J112-G112</f>
        <v>0</v>
      </c>
      <c r="M112" s="645" t="str">
        <f aca="false">IF('ORÇ.GLOBAL P CAIXA'!H111&gt;0,'ORÇ.GLOBAL P CAIXA'!H111,"")</f>
        <v/>
      </c>
      <c r="N112" s="646" t="n">
        <f aca="false">'ORÇ.GLOBAL P CAIXA'!I111</f>
        <v>0</v>
      </c>
      <c r="O112" s="166" t="str">
        <f aca="false">S112</f>
        <v/>
      </c>
      <c r="P112" s="167"/>
      <c r="Q112" s="168" t="str">
        <f aca="false">IF(B112&gt;0,"ok","ocultar")</f>
        <v>ocultar</v>
      </c>
      <c r="R112" s="647" t="n">
        <f aca="false">'ORÇ.GLOBAL P CAIXA'!B111</f>
        <v>0</v>
      </c>
      <c r="S112" s="170" t="str">
        <f aca="false">IF('ORÇ.GLOBAL P CAIXA'!N111&lt;&gt;0,'ORÇ.GLOBAL P CAIXA'!N111,"")</f>
        <v/>
      </c>
      <c r="T112" s="648" t="n">
        <f aca="false">'ORÇ.GLOBAL P CAIXA'!O111</f>
        <v>0</v>
      </c>
      <c r="U112" s="172" t="n">
        <f aca="false">'ORÇ.GLOBAL P CAIXA'!P111</f>
        <v>0</v>
      </c>
      <c r="V112" s="173" t="n">
        <f aca="false">'ORÇ.GLOBAL P CAIXA'!E111</f>
        <v>0</v>
      </c>
      <c r="W112" s="173" t="n">
        <f aca="false">F112</f>
        <v>0</v>
      </c>
      <c r="X112" s="649"/>
      <c r="Y112" s="649"/>
      <c r="Z112" s="650"/>
      <c r="AB112" s="88"/>
      <c r="AC112" s="157" t="n">
        <f aca="false">IF(B112=0,AC111,IF(ISNONTEXT(B112)=TRUE(),INT(B112),INT(LEFT(B112,FIND(".",B112)-1))))</f>
        <v>3</v>
      </c>
      <c r="AD112" s="157" t="str">
        <f aca="false">IF(AD113=1,1,IF(B112&lt;&gt;0,1,IF(C112&lt;&gt;0,1,IF(D112&lt;&gt;0,1,IF(E112&lt;&gt;0,1,"")))))</f>
        <v/>
      </c>
      <c r="AE112" s="157" t="str">
        <f aca="false">IF(AC112=0," ",IF(AC112&lt;&gt;AC111,AC112," "))</f>
        <v> </v>
      </c>
      <c r="AF112" s="180"/>
      <c r="AG112" s="75" t="e">
        <f aca="false">IF(AC112&lt;&gt;AE112,(IF(N112=0,G112*(INFORMAÇÕES!$Q$69/INFORMAÇÕES!$Q$72),IF(N112="R",G112,0))),0)</f>
        <v>#DIV/0!</v>
      </c>
      <c r="AH112" s="75" t="e">
        <f aca="false">IF(AC112&lt;&gt;AE112,(IF(N112=0,G112*(INFORMAÇÕES!$Q$70/INFORMAÇÕES!$Q$72),IF(N112="C",G112,0))),0)</f>
        <v>#DIV/0!</v>
      </c>
      <c r="AI112" s="75" t="n">
        <f aca="false">IF(AC112&lt;&gt;AE112,(IF(N112=0,G112*INFORMAÇÕES!$U$115,IF(N112="CF",G112,0))),0)</f>
        <v>0</v>
      </c>
      <c r="AJ112" s="75" t="n">
        <f aca="false">IF(AC112&lt;&gt;AE112,(IF(N112=0,G112*INFORMAÇÕES!$U$116,IF(N112="O",G112,0))),0)</f>
        <v>0</v>
      </c>
      <c r="AK112" s="75" t="n">
        <f aca="false">IF(E112&lt;&gt;0,G112,0)</f>
        <v>0</v>
      </c>
      <c r="AL112" s="75" t="n">
        <f aca="false">IF(AC112&lt;&gt;AE112,(IF(N112=0,J112*(INFORMAÇÕES!$Q$89/INFORMAÇÕES!$Q$92),IF(N112="R",J112,0))),0)</f>
        <v>0</v>
      </c>
      <c r="AM112" s="75" t="n">
        <f aca="false">IF(AC112&lt;&gt;AE112,(IF(N112=0,J112*(INFORMAÇÕES!$Q$90/INFORMAÇÕES!$Q$92),IF(N112="C",J112,0))),0)</f>
        <v>0</v>
      </c>
      <c r="AN112" s="75" t="n">
        <f aca="false">IF(AC112&lt;&gt;AE112,(IF(N112="",J112*INFORMAÇÕES!$U$115,IF(N112="CF",J112,0))),0)</f>
        <v>0</v>
      </c>
      <c r="AO112" s="75" t="n">
        <f aca="false">IF(AC112&lt;&gt;AE112,(IF(N112="",J112*INFORMAÇÕES!$U$116,IF(N112="O",J112,0))),0)</f>
        <v>0</v>
      </c>
      <c r="AP112" s="75" t="n">
        <f aca="false">IF(H112&lt;&gt;0,J112,0)</f>
        <v>0</v>
      </c>
      <c r="AQ112" s="75" t="n">
        <f aca="false">IF(K112&lt;&gt;0,L112,0)</f>
        <v>0</v>
      </c>
    </row>
    <row r="113" s="174" customFormat="true" ht="14.25" hidden="false" customHeight="false" outlineLevel="0" collapsed="false">
      <c r="A113" s="159" t="n">
        <v>101</v>
      </c>
      <c r="B113" s="160" t="n">
        <f aca="false">R113</f>
        <v>0</v>
      </c>
      <c r="C113" s="161" t="n">
        <f aca="false">T113</f>
        <v>0</v>
      </c>
      <c r="D113" s="162" t="n">
        <f aca="false">U113</f>
        <v>0</v>
      </c>
      <c r="E113" s="163" t="n">
        <f aca="false">'ORÇ.GLOBAL P CAIXA'!E112</f>
        <v>0</v>
      </c>
      <c r="F113" s="163" t="n">
        <f aca="false">IF('ORÇ.GLOBAL EMPRESA'!G112&gt;0,'ORÇ.GLOBAL EMPRESA'!G112,'ORÇ.GLOBAL P CAIXA'!F112)</f>
        <v>0</v>
      </c>
      <c r="G113" s="163" t="n">
        <f aca="false">IF(E113&lt;&gt;0,ROUND(E113*F113,2),IF(AK113=0,(SUMIF($AC$13:$AC$1012,B113,$AK$13:$AK$1012)),AK113))</f>
        <v>0</v>
      </c>
      <c r="H113" s="163" t="n">
        <f aca="false">V113</f>
        <v>0</v>
      </c>
      <c r="I113" s="163" t="n">
        <f aca="false">W113</f>
        <v>0</v>
      </c>
      <c r="J113" s="163" t="n">
        <f aca="false">IF(H113&lt;&gt;0,ROUND(H113*I113,2),IF(AP113=0,(SUMIF($AC$13:$AC$1012,B113,$AP$13:$AP$1012)),AP113))</f>
        <v>0</v>
      </c>
      <c r="K113" s="163" t="n">
        <f aca="false">H113-E113</f>
        <v>0</v>
      </c>
      <c r="L113" s="163" t="n">
        <f aca="false">J113-G113</f>
        <v>0</v>
      </c>
      <c r="M113" s="645" t="str">
        <f aca="false">IF('ORÇ.GLOBAL P CAIXA'!H112&gt;0,'ORÇ.GLOBAL P CAIXA'!H112,"")</f>
        <v/>
      </c>
      <c r="N113" s="646" t="n">
        <f aca="false">'ORÇ.GLOBAL P CAIXA'!I112</f>
        <v>0</v>
      </c>
      <c r="O113" s="166" t="str">
        <f aca="false">S113</f>
        <v/>
      </c>
      <c r="P113" s="167"/>
      <c r="Q113" s="168" t="str">
        <f aca="false">IF(B113&gt;0,"ok","ocultar")</f>
        <v>ocultar</v>
      </c>
      <c r="R113" s="647" t="n">
        <f aca="false">'ORÇ.GLOBAL P CAIXA'!B112</f>
        <v>0</v>
      </c>
      <c r="S113" s="170" t="str">
        <f aca="false">IF('ORÇ.GLOBAL P CAIXA'!N112&lt;&gt;0,'ORÇ.GLOBAL P CAIXA'!N112,"")</f>
        <v/>
      </c>
      <c r="T113" s="648" t="n">
        <f aca="false">'ORÇ.GLOBAL P CAIXA'!O112</f>
        <v>0</v>
      </c>
      <c r="U113" s="172" t="n">
        <f aca="false">'ORÇ.GLOBAL P CAIXA'!P112</f>
        <v>0</v>
      </c>
      <c r="V113" s="173" t="n">
        <f aca="false">'ORÇ.GLOBAL P CAIXA'!E112</f>
        <v>0</v>
      </c>
      <c r="W113" s="173" t="n">
        <f aca="false">F113</f>
        <v>0</v>
      </c>
      <c r="X113" s="649"/>
      <c r="Y113" s="649"/>
      <c r="Z113" s="650"/>
      <c r="AB113" s="88"/>
      <c r="AC113" s="157" t="n">
        <f aca="false">IF(B113=0,AC112,IF(ISNONTEXT(B113)=TRUE(),INT(B113),INT(LEFT(B113,FIND(".",B113)-1))))</f>
        <v>3</v>
      </c>
      <c r="AD113" s="157" t="str">
        <f aca="false">IF(AD114=1,1,IF(B113&lt;&gt;0,1,IF(C113&lt;&gt;0,1,IF(D113&lt;&gt;0,1,IF(E113&lt;&gt;0,1,"")))))</f>
        <v/>
      </c>
      <c r="AE113" s="157" t="str">
        <f aca="false">IF(AC113=0," ",IF(AC113&lt;&gt;AC112,AC113," "))</f>
        <v> </v>
      </c>
      <c r="AF113" s="180"/>
      <c r="AG113" s="75" t="e">
        <f aca="false">IF(AC113&lt;&gt;AE113,(IF(N113=0,G113*(INFORMAÇÕES!$Q$69/INFORMAÇÕES!$Q$72),IF(N113="R",G113,0))),0)</f>
        <v>#DIV/0!</v>
      </c>
      <c r="AH113" s="75" t="e">
        <f aca="false">IF(AC113&lt;&gt;AE113,(IF(N113=0,G113*(INFORMAÇÕES!$Q$70/INFORMAÇÕES!$Q$72),IF(N113="C",G113,0))),0)</f>
        <v>#DIV/0!</v>
      </c>
      <c r="AI113" s="75" t="n">
        <f aca="false">IF(AC113&lt;&gt;AE113,(IF(N113=0,G113*INFORMAÇÕES!$U$115,IF(N113="CF",G113,0))),0)</f>
        <v>0</v>
      </c>
      <c r="AJ113" s="75" t="n">
        <f aca="false">IF(AC113&lt;&gt;AE113,(IF(N113=0,G113*INFORMAÇÕES!$U$116,IF(N113="O",G113,0))),0)</f>
        <v>0</v>
      </c>
      <c r="AK113" s="75" t="n">
        <f aca="false">IF(E113&lt;&gt;0,G113,0)</f>
        <v>0</v>
      </c>
      <c r="AL113" s="75" t="n">
        <f aca="false">IF(AC113&lt;&gt;AE113,(IF(N113=0,J113*(INFORMAÇÕES!$Q$89/INFORMAÇÕES!$Q$92),IF(N113="R",J113,0))),0)</f>
        <v>0</v>
      </c>
      <c r="AM113" s="75" t="n">
        <f aca="false">IF(AC113&lt;&gt;AE113,(IF(N113=0,J113*(INFORMAÇÕES!$Q$90/INFORMAÇÕES!$Q$92),IF(N113="C",J113,0))),0)</f>
        <v>0</v>
      </c>
      <c r="AN113" s="75" t="n">
        <f aca="false">IF(AC113&lt;&gt;AE113,(IF(N113="",J113*INFORMAÇÕES!$U$115,IF(N113="CF",J113,0))),0)</f>
        <v>0</v>
      </c>
      <c r="AO113" s="75" t="n">
        <f aca="false">IF(AC113&lt;&gt;AE113,(IF(N113="",J113*INFORMAÇÕES!$U$116,IF(N113="O",J113,0))),0)</f>
        <v>0</v>
      </c>
      <c r="AP113" s="75" t="n">
        <f aca="false">IF(H113&lt;&gt;0,J113,0)</f>
        <v>0</v>
      </c>
      <c r="AQ113" s="75" t="n">
        <f aca="false">IF(K113&lt;&gt;0,L113,0)</f>
        <v>0</v>
      </c>
    </row>
    <row r="114" s="174" customFormat="true" ht="14.25" hidden="false" customHeight="false" outlineLevel="0" collapsed="false">
      <c r="A114" s="159" t="n">
        <v>102</v>
      </c>
      <c r="B114" s="160" t="n">
        <f aca="false">R114</f>
        <v>0</v>
      </c>
      <c r="C114" s="161" t="n">
        <f aca="false">T114</f>
        <v>0</v>
      </c>
      <c r="D114" s="162" t="n">
        <f aca="false">U114</f>
        <v>0</v>
      </c>
      <c r="E114" s="163" t="n">
        <f aca="false">'ORÇ.GLOBAL P CAIXA'!E113</f>
        <v>0</v>
      </c>
      <c r="F114" s="163" t="n">
        <f aca="false">IF('ORÇ.GLOBAL EMPRESA'!G113&gt;0,'ORÇ.GLOBAL EMPRESA'!G113,'ORÇ.GLOBAL P CAIXA'!F113)</f>
        <v>0</v>
      </c>
      <c r="G114" s="163" t="n">
        <f aca="false">IF(E114&lt;&gt;0,ROUND(E114*F114,2),IF(AK114=0,(SUMIF($AC$13:$AC$1012,B114,$AK$13:$AK$1012)),AK114))</f>
        <v>0</v>
      </c>
      <c r="H114" s="163" t="n">
        <f aca="false">V114</f>
        <v>0</v>
      </c>
      <c r="I114" s="163" t="n">
        <f aca="false">W114</f>
        <v>0</v>
      </c>
      <c r="J114" s="163" t="n">
        <f aca="false">IF(H114&lt;&gt;0,ROUND(H114*I114,2),IF(AP114=0,(SUMIF($AC$13:$AC$1012,B114,$AP$13:$AP$1012)),AP114))</f>
        <v>0</v>
      </c>
      <c r="K114" s="163" t="n">
        <f aca="false">H114-E114</f>
        <v>0</v>
      </c>
      <c r="L114" s="163" t="n">
        <f aca="false">J114-G114</f>
        <v>0</v>
      </c>
      <c r="M114" s="645" t="str">
        <f aca="false">IF('ORÇ.GLOBAL P CAIXA'!H113&gt;0,'ORÇ.GLOBAL P CAIXA'!H113,"")</f>
        <v/>
      </c>
      <c r="N114" s="646" t="n">
        <f aca="false">'ORÇ.GLOBAL P CAIXA'!I113</f>
        <v>0</v>
      </c>
      <c r="O114" s="166" t="str">
        <f aca="false">S114</f>
        <v/>
      </c>
      <c r="P114" s="167"/>
      <c r="Q114" s="168" t="str">
        <f aca="false">IF(B114&gt;0,"ok","ocultar")</f>
        <v>ocultar</v>
      </c>
      <c r="R114" s="647" t="n">
        <f aca="false">'ORÇ.GLOBAL P CAIXA'!B113</f>
        <v>0</v>
      </c>
      <c r="S114" s="170" t="str">
        <f aca="false">IF('ORÇ.GLOBAL P CAIXA'!N113&lt;&gt;0,'ORÇ.GLOBAL P CAIXA'!N113,"")</f>
        <v/>
      </c>
      <c r="T114" s="648" t="n">
        <f aca="false">'ORÇ.GLOBAL P CAIXA'!O113</f>
        <v>0</v>
      </c>
      <c r="U114" s="172" t="n">
        <f aca="false">'ORÇ.GLOBAL P CAIXA'!P113</f>
        <v>0</v>
      </c>
      <c r="V114" s="173" t="n">
        <f aca="false">'ORÇ.GLOBAL P CAIXA'!E113</f>
        <v>0</v>
      </c>
      <c r="W114" s="173" t="n">
        <f aca="false">F114</f>
        <v>0</v>
      </c>
      <c r="X114" s="649"/>
      <c r="Y114" s="649"/>
      <c r="Z114" s="650"/>
      <c r="AB114" s="88"/>
      <c r="AC114" s="157" t="n">
        <f aca="false">IF(B114=0,AC113,IF(ISNONTEXT(B114)=TRUE(),INT(B114),INT(LEFT(B114,FIND(".",B114)-1))))</f>
        <v>3</v>
      </c>
      <c r="AD114" s="157" t="str">
        <f aca="false">IF(AD115=1,1,IF(B114&lt;&gt;0,1,IF(C114&lt;&gt;0,1,IF(D114&lt;&gt;0,1,IF(E114&lt;&gt;0,1,"")))))</f>
        <v/>
      </c>
      <c r="AE114" s="157" t="str">
        <f aca="false">IF(AC114=0," ",IF(AC114&lt;&gt;AC113,AC114," "))</f>
        <v> </v>
      </c>
      <c r="AF114" s="180"/>
      <c r="AG114" s="75" t="e">
        <f aca="false">IF(AC114&lt;&gt;AE114,(IF(N114=0,G114*(INFORMAÇÕES!$Q$69/INFORMAÇÕES!$Q$72),IF(N114="R",G114,0))),0)</f>
        <v>#DIV/0!</v>
      </c>
      <c r="AH114" s="75" t="e">
        <f aca="false">IF(AC114&lt;&gt;AE114,(IF(N114=0,G114*(INFORMAÇÕES!$Q$70/INFORMAÇÕES!$Q$72),IF(N114="C",G114,0))),0)</f>
        <v>#DIV/0!</v>
      </c>
      <c r="AI114" s="75" t="n">
        <f aca="false">IF(AC114&lt;&gt;AE114,(IF(N114=0,G114*INFORMAÇÕES!$U$115,IF(N114="CF",G114,0))),0)</f>
        <v>0</v>
      </c>
      <c r="AJ114" s="75" t="n">
        <f aca="false">IF(AC114&lt;&gt;AE114,(IF(N114=0,G114*INFORMAÇÕES!$U$116,IF(N114="O",G114,0))),0)</f>
        <v>0</v>
      </c>
      <c r="AK114" s="75" t="n">
        <f aca="false">IF(E114&lt;&gt;0,G114,0)</f>
        <v>0</v>
      </c>
      <c r="AL114" s="75" t="n">
        <f aca="false">IF(AC114&lt;&gt;AE114,(IF(N114=0,J114*(INFORMAÇÕES!$Q$89/INFORMAÇÕES!$Q$92),IF(N114="R",J114,0))),0)</f>
        <v>0</v>
      </c>
      <c r="AM114" s="75" t="n">
        <f aca="false">IF(AC114&lt;&gt;AE114,(IF(N114=0,J114*(INFORMAÇÕES!$Q$90/INFORMAÇÕES!$Q$92),IF(N114="C",J114,0))),0)</f>
        <v>0</v>
      </c>
      <c r="AN114" s="75" t="n">
        <f aca="false">IF(AC114&lt;&gt;AE114,(IF(N114="",J114*INFORMAÇÕES!$U$115,IF(N114="CF",J114,0))),0)</f>
        <v>0</v>
      </c>
      <c r="AO114" s="75" t="n">
        <f aca="false">IF(AC114&lt;&gt;AE114,(IF(N114="",J114*INFORMAÇÕES!$U$116,IF(N114="O",J114,0))),0)</f>
        <v>0</v>
      </c>
      <c r="AP114" s="75" t="n">
        <f aca="false">IF(H114&lt;&gt;0,J114,0)</f>
        <v>0</v>
      </c>
      <c r="AQ114" s="75" t="n">
        <f aca="false">IF(K114&lt;&gt;0,L114,0)</f>
        <v>0</v>
      </c>
    </row>
    <row r="115" s="174" customFormat="true" ht="14.25" hidden="false" customHeight="false" outlineLevel="0" collapsed="false">
      <c r="A115" s="159" t="n">
        <v>103</v>
      </c>
      <c r="B115" s="160" t="n">
        <f aca="false">R115</f>
        <v>0</v>
      </c>
      <c r="C115" s="161" t="n">
        <f aca="false">T115</f>
        <v>0</v>
      </c>
      <c r="D115" s="162" t="n">
        <f aca="false">U115</f>
        <v>0</v>
      </c>
      <c r="E115" s="163" t="n">
        <f aca="false">'ORÇ.GLOBAL P CAIXA'!E114</f>
        <v>0</v>
      </c>
      <c r="F115" s="163" t="n">
        <f aca="false">IF('ORÇ.GLOBAL EMPRESA'!G114&gt;0,'ORÇ.GLOBAL EMPRESA'!G114,'ORÇ.GLOBAL P CAIXA'!F114)</f>
        <v>0</v>
      </c>
      <c r="G115" s="163" t="n">
        <f aca="false">IF(E115&lt;&gt;0,ROUND(E115*F115,2),IF(AK115=0,(SUMIF($AC$13:$AC$1012,B115,$AK$13:$AK$1012)),AK115))</f>
        <v>0</v>
      </c>
      <c r="H115" s="163" t="n">
        <f aca="false">V115</f>
        <v>0</v>
      </c>
      <c r="I115" s="163" t="n">
        <f aca="false">W115</f>
        <v>0</v>
      </c>
      <c r="J115" s="163" t="n">
        <f aca="false">IF(H115&lt;&gt;0,ROUND(H115*I115,2),IF(AP115=0,(SUMIF($AC$13:$AC$1012,B115,$AP$13:$AP$1012)),AP115))</f>
        <v>0</v>
      </c>
      <c r="K115" s="163" t="n">
        <f aca="false">H115-E115</f>
        <v>0</v>
      </c>
      <c r="L115" s="163" t="n">
        <f aca="false">J115-G115</f>
        <v>0</v>
      </c>
      <c r="M115" s="645" t="str">
        <f aca="false">IF('ORÇ.GLOBAL P CAIXA'!H114&gt;0,'ORÇ.GLOBAL P CAIXA'!H114,"")</f>
        <v/>
      </c>
      <c r="N115" s="646" t="n">
        <f aca="false">'ORÇ.GLOBAL P CAIXA'!I114</f>
        <v>0</v>
      </c>
      <c r="O115" s="166" t="str">
        <f aca="false">S115</f>
        <v/>
      </c>
      <c r="P115" s="167"/>
      <c r="Q115" s="168" t="str">
        <f aca="false">IF(B115&gt;0,"ok","ocultar")</f>
        <v>ocultar</v>
      </c>
      <c r="R115" s="647" t="n">
        <f aca="false">'ORÇ.GLOBAL P CAIXA'!B114</f>
        <v>0</v>
      </c>
      <c r="S115" s="170" t="str">
        <f aca="false">IF('ORÇ.GLOBAL P CAIXA'!N114&lt;&gt;0,'ORÇ.GLOBAL P CAIXA'!N114,"")</f>
        <v/>
      </c>
      <c r="T115" s="648" t="n">
        <f aca="false">'ORÇ.GLOBAL P CAIXA'!O114</f>
        <v>0</v>
      </c>
      <c r="U115" s="172" t="n">
        <f aca="false">'ORÇ.GLOBAL P CAIXA'!P114</f>
        <v>0</v>
      </c>
      <c r="V115" s="173" t="n">
        <f aca="false">'ORÇ.GLOBAL P CAIXA'!E114</f>
        <v>0</v>
      </c>
      <c r="W115" s="173" t="n">
        <f aca="false">F115</f>
        <v>0</v>
      </c>
      <c r="X115" s="649"/>
      <c r="Y115" s="649"/>
      <c r="Z115" s="650"/>
      <c r="AB115" s="88"/>
      <c r="AC115" s="157" t="n">
        <f aca="false">IF(B115=0,AC114,IF(ISNONTEXT(B115)=TRUE(),INT(B115),INT(LEFT(B115,FIND(".",B115)-1))))</f>
        <v>3</v>
      </c>
      <c r="AD115" s="157" t="str">
        <f aca="false">IF(AD116=1,1,IF(B115&lt;&gt;0,1,IF(C115&lt;&gt;0,1,IF(D115&lt;&gt;0,1,IF(E115&lt;&gt;0,1,"")))))</f>
        <v/>
      </c>
      <c r="AE115" s="157" t="str">
        <f aca="false">IF(AC115=0," ",IF(AC115&lt;&gt;AC114,AC115," "))</f>
        <v> </v>
      </c>
      <c r="AF115" s="180"/>
      <c r="AG115" s="75" t="e">
        <f aca="false">IF(AC115&lt;&gt;AE115,(IF(N115=0,G115*(INFORMAÇÕES!$Q$69/INFORMAÇÕES!$Q$72),IF(N115="R",G115,0))),0)</f>
        <v>#DIV/0!</v>
      </c>
      <c r="AH115" s="75" t="e">
        <f aca="false">IF(AC115&lt;&gt;AE115,(IF(N115=0,G115*(INFORMAÇÕES!$Q$70/INFORMAÇÕES!$Q$72),IF(N115="C",G115,0))),0)</f>
        <v>#DIV/0!</v>
      </c>
      <c r="AI115" s="75" t="n">
        <f aca="false">IF(AC115&lt;&gt;AE115,(IF(N115=0,G115*INFORMAÇÕES!$U$115,IF(N115="CF",G115,0))),0)</f>
        <v>0</v>
      </c>
      <c r="AJ115" s="75" t="n">
        <f aca="false">IF(AC115&lt;&gt;AE115,(IF(N115=0,G115*INFORMAÇÕES!$U$116,IF(N115="O",G115,0))),0)</f>
        <v>0</v>
      </c>
      <c r="AK115" s="75" t="n">
        <f aca="false">IF(E115&lt;&gt;0,G115,0)</f>
        <v>0</v>
      </c>
      <c r="AL115" s="75" t="n">
        <f aca="false">IF(AC115&lt;&gt;AE115,(IF(N115=0,J115*(INFORMAÇÕES!$Q$89/INFORMAÇÕES!$Q$92),IF(N115="R",J115,0))),0)</f>
        <v>0</v>
      </c>
      <c r="AM115" s="75" t="n">
        <f aca="false">IF(AC115&lt;&gt;AE115,(IF(N115=0,J115*(INFORMAÇÕES!$Q$90/INFORMAÇÕES!$Q$92),IF(N115="C",J115,0))),0)</f>
        <v>0</v>
      </c>
      <c r="AN115" s="75" t="n">
        <f aca="false">IF(AC115&lt;&gt;AE115,(IF(N115="",J115*INFORMAÇÕES!$U$115,IF(N115="CF",J115,0))),0)</f>
        <v>0</v>
      </c>
      <c r="AO115" s="75" t="n">
        <f aca="false">IF(AC115&lt;&gt;AE115,(IF(N115="",J115*INFORMAÇÕES!$U$116,IF(N115="O",J115,0))),0)</f>
        <v>0</v>
      </c>
      <c r="AP115" s="75" t="n">
        <f aca="false">IF(H115&lt;&gt;0,J115,0)</f>
        <v>0</v>
      </c>
      <c r="AQ115" s="75" t="n">
        <f aca="false">IF(K115&lt;&gt;0,L115,0)</f>
        <v>0</v>
      </c>
    </row>
    <row r="116" s="174" customFormat="true" ht="14.25" hidden="false" customHeight="false" outlineLevel="0" collapsed="false">
      <c r="A116" s="159" t="n">
        <v>104</v>
      </c>
      <c r="B116" s="160" t="n">
        <f aca="false">R116</f>
        <v>0</v>
      </c>
      <c r="C116" s="161" t="n">
        <f aca="false">T116</f>
        <v>0</v>
      </c>
      <c r="D116" s="162" t="n">
        <f aca="false">U116</f>
        <v>0</v>
      </c>
      <c r="E116" s="163" t="n">
        <f aca="false">'ORÇ.GLOBAL P CAIXA'!E115</f>
        <v>0</v>
      </c>
      <c r="F116" s="163" t="n">
        <f aca="false">IF('ORÇ.GLOBAL EMPRESA'!G115&gt;0,'ORÇ.GLOBAL EMPRESA'!G115,'ORÇ.GLOBAL P CAIXA'!F115)</f>
        <v>0</v>
      </c>
      <c r="G116" s="163" t="n">
        <f aca="false">IF(E116&lt;&gt;0,ROUND(E116*F116,2),IF(AK116=0,(SUMIF($AC$13:$AC$1012,B116,$AK$13:$AK$1012)),AK116))</f>
        <v>0</v>
      </c>
      <c r="H116" s="163" t="n">
        <f aca="false">V116</f>
        <v>0</v>
      </c>
      <c r="I116" s="163" t="n">
        <f aca="false">W116</f>
        <v>0</v>
      </c>
      <c r="J116" s="163" t="n">
        <f aca="false">IF(H116&lt;&gt;0,ROUND(H116*I116,2),IF(AP116=0,(SUMIF($AC$13:$AC$1012,B116,$AP$13:$AP$1012)),AP116))</f>
        <v>0</v>
      </c>
      <c r="K116" s="163" t="n">
        <f aca="false">H116-E116</f>
        <v>0</v>
      </c>
      <c r="L116" s="163" t="n">
        <f aca="false">J116-G116</f>
        <v>0</v>
      </c>
      <c r="M116" s="645" t="str">
        <f aca="false">IF('ORÇ.GLOBAL P CAIXA'!H115&gt;0,'ORÇ.GLOBAL P CAIXA'!H115,"")</f>
        <v/>
      </c>
      <c r="N116" s="646" t="n">
        <f aca="false">'ORÇ.GLOBAL P CAIXA'!I115</f>
        <v>0</v>
      </c>
      <c r="O116" s="166" t="str">
        <f aca="false">S116</f>
        <v/>
      </c>
      <c r="P116" s="167"/>
      <c r="Q116" s="168" t="str">
        <f aca="false">IF(B116&gt;0,"ok","ocultar")</f>
        <v>ocultar</v>
      </c>
      <c r="R116" s="647" t="n">
        <f aca="false">'ORÇ.GLOBAL P CAIXA'!B115</f>
        <v>0</v>
      </c>
      <c r="S116" s="170" t="str">
        <f aca="false">IF('ORÇ.GLOBAL P CAIXA'!N115&lt;&gt;0,'ORÇ.GLOBAL P CAIXA'!N115,"")</f>
        <v/>
      </c>
      <c r="T116" s="648" t="n">
        <f aca="false">'ORÇ.GLOBAL P CAIXA'!O115</f>
        <v>0</v>
      </c>
      <c r="U116" s="172" t="n">
        <f aca="false">'ORÇ.GLOBAL P CAIXA'!P115</f>
        <v>0</v>
      </c>
      <c r="V116" s="173" t="n">
        <f aca="false">'ORÇ.GLOBAL P CAIXA'!E115</f>
        <v>0</v>
      </c>
      <c r="W116" s="173" t="n">
        <f aca="false">F116</f>
        <v>0</v>
      </c>
      <c r="X116" s="649"/>
      <c r="Y116" s="649"/>
      <c r="Z116" s="650"/>
      <c r="AB116" s="88"/>
      <c r="AC116" s="157" t="n">
        <f aca="false">IF(B116=0,AC115,IF(ISNONTEXT(B116)=TRUE(),INT(B116),INT(LEFT(B116,FIND(".",B116)-1))))</f>
        <v>3</v>
      </c>
      <c r="AD116" s="157" t="str">
        <f aca="false">IF(AD117=1,1,IF(B116&lt;&gt;0,1,IF(C116&lt;&gt;0,1,IF(D116&lt;&gt;0,1,IF(E116&lt;&gt;0,1,"")))))</f>
        <v/>
      </c>
      <c r="AE116" s="157" t="str">
        <f aca="false">IF(AC116=0," ",IF(AC116&lt;&gt;AC115,AC116," "))</f>
        <v> </v>
      </c>
      <c r="AF116" s="180"/>
      <c r="AG116" s="75" t="e">
        <f aca="false">IF(AC116&lt;&gt;AE116,(IF(N116=0,G116*(INFORMAÇÕES!$Q$69/INFORMAÇÕES!$Q$72),IF(N116="R",G116,0))),0)</f>
        <v>#DIV/0!</v>
      </c>
      <c r="AH116" s="75" t="e">
        <f aca="false">IF(AC116&lt;&gt;AE116,(IF(N116=0,G116*(INFORMAÇÕES!$Q$70/INFORMAÇÕES!$Q$72),IF(N116="C",G116,0))),0)</f>
        <v>#DIV/0!</v>
      </c>
      <c r="AI116" s="75" t="n">
        <f aca="false">IF(AC116&lt;&gt;AE116,(IF(N116=0,G116*INFORMAÇÕES!$U$115,IF(N116="CF",G116,0))),0)</f>
        <v>0</v>
      </c>
      <c r="AJ116" s="75" t="n">
        <f aca="false">IF(AC116&lt;&gt;AE116,(IF(N116=0,G116*INFORMAÇÕES!$U$116,IF(N116="O",G116,0))),0)</f>
        <v>0</v>
      </c>
      <c r="AK116" s="75" t="n">
        <f aca="false">IF(E116&lt;&gt;0,G116,0)</f>
        <v>0</v>
      </c>
      <c r="AL116" s="75" t="n">
        <f aca="false">IF(AC116&lt;&gt;AE116,(IF(N116=0,J116*(INFORMAÇÕES!$Q$89/INFORMAÇÕES!$Q$92),IF(N116="R",J116,0))),0)</f>
        <v>0</v>
      </c>
      <c r="AM116" s="75" t="n">
        <f aca="false">IF(AC116&lt;&gt;AE116,(IF(N116=0,J116*(INFORMAÇÕES!$Q$90/INFORMAÇÕES!$Q$92),IF(N116="C",J116,0))),0)</f>
        <v>0</v>
      </c>
      <c r="AN116" s="75" t="n">
        <f aca="false">IF(AC116&lt;&gt;AE116,(IF(N116="",J116*INFORMAÇÕES!$U$115,IF(N116="CF",J116,0))),0)</f>
        <v>0</v>
      </c>
      <c r="AO116" s="75" t="n">
        <f aca="false">IF(AC116&lt;&gt;AE116,(IF(N116="",J116*INFORMAÇÕES!$U$116,IF(N116="O",J116,0))),0)</f>
        <v>0</v>
      </c>
      <c r="AP116" s="75" t="n">
        <f aca="false">IF(H116&lt;&gt;0,J116,0)</f>
        <v>0</v>
      </c>
      <c r="AQ116" s="75" t="n">
        <f aca="false">IF(K116&lt;&gt;0,L116,0)</f>
        <v>0</v>
      </c>
    </row>
    <row r="117" s="174" customFormat="true" ht="14.25" hidden="false" customHeight="false" outlineLevel="0" collapsed="false">
      <c r="A117" s="159" t="n">
        <v>105</v>
      </c>
      <c r="B117" s="160" t="n">
        <f aca="false">R117</f>
        <v>0</v>
      </c>
      <c r="C117" s="161" t="n">
        <f aca="false">T117</f>
        <v>0</v>
      </c>
      <c r="D117" s="162" t="n">
        <f aca="false">U117</f>
        <v>0</v>
      </c>
      <c r="E117" s="163" t="n">
        <f aca="false">'ORÇ.GLOBAL P CAIXA'!E116</f>
        <v>0</v>
      </c>
      <c r="F117" s="163" t="n">
        <f aca="false">IF('ORÇ.GLOBAL EMPRESA'!G116&gt;0,'ORÇ.GLOBAL EMPRESA'!G116,'ORÇ.GLOBAL P CAIXA'!F116)</f>
        <v>0</v>
      </c>
      <c r="G117" s="163" t="n">
        <f aca="false">IF(E117&lt;&gt;0,ROUND(E117*F117,2),IF(AK117=0,(SUMIF($AC$13:$AC$1012,B117,$AK$13:$AK$1012)),AK117))</f>
        <v>0</v>
      </c>
      <c r="H117" s="163" t="n">
        <f aca="false">V117</f>
        <v>0</v>
      </c>
      <c r="I117" s="163" t="n">
        <f aca="false">W117</f>
        <v>0</v>
      </c>
      <c r="J117" s="163" t="n">
        <f aca="false">IF(H117&lt;&gt;0,ROUND(H117*I117,2),IF(AP117=0,(SUMIF($AC$13:$AC$1012,B117,$AP$13:$AP$1012)),AP117))</f>
        <v>0</v>
      </c>
      <c r="K117" s="163" t="n">
        <f aca="false">H117-E117</f>
        <v>0</v>
      </c>
      <c r="L117" s="163" t="n">
        <f aca="false">J117-G117</f>
        <v>0</v>
      </c>
      <c r="M117" s="645" t="str">
        <f aca="false">IF('ORÇ.GLOBAL P CAIXA'!H116&gt;0,'ORÇ.GLOBAL P CAIXA'!H116,"")</f>
        <v/>
      </c>
      <c r="N117" s="646" t="n">
        <f aca="false">'ORÇ.GLOBAL P CAIXA'!I116</f>
        <v>0</v>
      </c>
      <c r="O117" s="166" t="str">
        <f aca="false">S117</f>
        <v/>
      </c>
      <c r="P117" s="167"/>
      <c r="Q117" s="168" t="str">
        <f aca="false">IF(B117&gt;0,"ok","ocultar")</f>
        <v>ocultar</v>
      </c>
      <c r="R117" s="647" t="n">
        <f aca="false">'ORÇ.GLOBAL P CAIXA'!B116</f>
        <v>0</v>
      </c>
      <c r="S117" s="170" t="str">
        <f aca="false">IF('ORÇ.GLOBAL P CAIXA'!N116&lt;&gt;0,'ORÇ.GLOBAL P CAIXA'!N116,"")</f>
        <v/>
      </c>
      <c r="T117" s="648" t="n">
        <f aca="false">'ORÇ.GLOBAL P CAIXA'!O116</f>
        <v>0</v>
      </c>
      <c r="U117" s="172" t="n">
        <f aca="false">'ORÇ.GLOBAL P CAIXA'!P116</f>
        <v>0</v>
      </c>
      <c r="V117" s="173" t="n">
        <f aca="false">'ORÇ.GLOBAL P CAIXA'!E116</f>
        <v>0</v>
      </c>
      <c r="W117" s="173" t="n">
        <f aca="false">F117</f>
        <v>0</v>
      </c>
      <c r="X117" s="649"/>
      <c r="Y117" s="649"/>
      <c r="Z117" s="650"/>
      <c r="AB117" s="88"/>
      <c r="AC117" s="157" t="n">
        <f aca="false">IF(B117=0,AC116,IF(ISNONTEXT(B117)=TRUE(),INT(B117),INT(LEFT(B117,FIND(".",B117)-1))))</f>
        <v>3</v>
      </c>
      <c r="AD117" s="157" t="str">
        <f aca="false">IF(AD118=1,1,IF(B117&lt;&gt;0,1,IF(C117&lt;&gt;0,1,IF(D117&lt;&gt;0,1,IF(E117&lt;&gt;0,1,"")))))</f>
        <v/>
      </c>
      <c r="AE117" s="157" t="str">
        <f aca="false">IF(AC117=0," ",IF(AC117&lt;&gt;AC116,AC117," "))</f>
        <v> </v>
      </c>
      <c r="AF117" s="180"/>
      <c r="AG117" s="75" t="e">
        <f aca="false">IF(AC117&lt;&gt;AE117,(IF(N117=0,G117*(INFORMAÇÕES!$Q$69/INFORMAÇÕES!$Q$72),IF(N117="R",G117,0))),0)</f>
        <v>#DIV/0!</v>
      </c>
      <c r="AH117" s="75" t="e">
        <f aca="false">IF(AC117&lt;&gt;AE117,(IF(N117=0,G117*(INFORMAÇÕES!$Q$70/INFORMAÇÕES!$Q$72),IF(N117="C",G117,0))),0)</f>
        <v>#DIV/0!</v>
      </c>
      <c r="AI117" s="75" t="n">
        <f aca="false">IF(AC117&lt;&gt;AE117,(IF(N117=0,G117*INFORMAÇÕES!$U$115,IF(N117="CF",G117,0))),0)</f>
        <v>0</v>
      </c>
      <c r="AJ117" s="75" t="n">
        <f aca="false">IF(AC117&lt;&gt;AE117,(IF(N117=0,G117*INFORMAÇÕES!$U$116,IF(N117="O",G117,0))),0)</f>
        <v>0</v>
      </c>
      <c r="AK117" s="75" t="n">
        <f aca="false">IF(E117&lt;&gt;0,G117,0)</f>
        <v>0</v>
      </c>
      <c r="AL117" s="75" t="n">
        <f aca="false">IF(AC117&lt;&gt;AE117,(IF(N117=0,J117*(INFORMAÇÕES!$Q$89/INFORMAÇÕES!$Q$92),IF(N117="R",J117,0))),0)</f>
        <v>0</v>
      </c>
      <c r="AM117" s="75" t="n">
        <f aca="false">IF(AC117&lt;&gt;AE117,(IF(N117=0,J117*(INFORMAÇÕES!$Q$90/INFORMAÇÕES!$Q$92),IF(N117="C",J117,0))),0)</f>
        <v>0</v>
      </c>
      <c r="AN117" s="75" t="n">
        <f aca="false">IF(AC117&lt;&gt;AE117,(IF(N117="",J117*INFORMAÇÕES!$U$115,IF(N117="CF",J117,0))),0)</f>
        <v>0</v>
      </c>
      <c r="AO117" s="75" t="n">
        <f aca="false">IF(AC117&lt;&gt;AE117,(IF(N117="",J117*INFORMAÇÕES!$U$116,IF(N117="O",J117,0))),0)</f>
        <v>0</v>
      </c>
      <c r="AP117" s="75" t="n">
        <f aca="false">IF(H117&lt;&gt;0,J117,0)</f>
        <v>0</v>
      </c>
      <c r="AQ117" s="75" t="n">
        <f aca="false">IF(K117&lt;&gt;0,L117,0)</f>
        <v>0</v>
      </c>
    </row>
    <row r="118" s="174" customFormat="true" ht="14.25" hidden="false" customHeight="false" outlineLevel="0" collapsed="false">
      <c r="A118" s="159" t="n">
        <v>106</v>
      </c>
      <c r="B118" s="160" t="n">
        <f aca="false">R118</f>
        <v>0</v>
      </c>
      <c r="C118" s="161" t="n">
        <f aca="false">T118</f>
        <v>0</v>
      </c>
      <c r="D118" s="162" t="n">
        <f aca="false">U118</f>
        <v>0</v>
      </c>
      <c r="E118" s="163" t="n">
        <f aca="false">'ORÇ.GLOBAL P CAIXA'!E117</f>
        <v>0</v>
      </c>
      <c r="F118" s="163" t="n">
        <f aca="false">IF('ORÇ.GLOBAL EMPRESA'!G117&gt;0,'ORÇ.GLOBAL EMPRESA'!G117,'ORÇ.GLOBAL P CAIXA'!F117)</f>
        <v>0</v>
      </c>
      <c r="G118" s="163" t="n">
        <f aca="false">IF(E118&lt;&gt;0,ROUND(E118*F118,2),IF(AK118=0,(SUMIF($AC$13:$AC$1012,B118,$AK$13:$AK$1012)),AK118))</f>
        <v>0</v>
      </c>
      <c r="H118" s="163" t="n">
        <f aca="false">V118</f>
        <v>0</v>
      </c>
      <c r="I118" s="163" t="n">
        <f aca="false">W118</f>
        <v>0</v>
      </c>
      <c r="J118" s="163" t="n">
        <f aca="false">IF(H118&lt;&gt;0,ROUND(H118*I118,2),IF(AP118=0,(SUMIF($AC$13:$AC$1012,B118,$AP$13:$AP$1012)),AP118))</f>
        <v>0</v>
      </c>
      <c r="K118" s="163" t="n">
        <f aca="false">H118-E118</f>
        <v>0</v>
      </c>
      <c r="L118" s="163" t="n">
        <f aca="false">J118-G118</f>
        <v>0</v>
      </c>
      <c r="M118" s="645" t="str">
        <f aca="false">IF('ORÇ.GLOBAL P CAIXA'!H117&gt;0,'ORÇ.GLOBAL P CAIXA'!H117,"")</f>
        <v/>
      </c>
      <c r="N118" s="646" t="n">
        <f aca="false">'ORÇ.GLOBAL P CAIXA'!I117</f>
        <v>0</v>
      </c>
      <c r="O118" s="166" t="str">
        <f aca="false">S118</f>
        <v/>
      </c>
      <c r="P118" s="167"/>
      <c r="Q118" s="168" t="str">
        <f aca="false">IF(B118&gt;0,"ok","ocultar")</f>
        <v>ocultar</v>
      </c>
      <c r="R118" s="647" t="n">
        <f aca="false">'ORÇ.GLOBAL P CAIXA'!B117</f>
        <v>0</v>
      </c>
      <c r="S118" s="170" t="str">
        <f aca="false">IF('ORÇ.GLOBAL P CAIXA'!N117&lt;&gt;0,'ORÇ.GLOBAL P CAIXA'!N117,"")</f>
        <v/>
      </c>
      <c r="T118" s="648" t="n">
        <f aca="false">'ORÇ.GLOBAL P CAIXA'!O117</f>
        <v>0</v>
      </c>
      <c r="U118" s="172" t="n">
        <f aca="false">'ORÇ.GLOBAL P CAIXA'!P117</f>
        <v>0</v>
      </c>
      <c r="V118" s="173" t="n">
        <f aca="false">'ORÇ.GLOBAL P CAIXA'!E117</f>
        <v>0</v>
      </c>
      <c r="W118" s="173" t="n">
        <f aca="false">F118</f>
        <v>0</v>
      </c>
      <c r="X118" s="649"/>
      <c r="Y118" s="649"/>
      <c r="Z118" s="650"/>
      <c r="AB118" s="88"/>
      <c r="AC118" s="157" t="n">
        <f aca="false">IF(B118=0,AC117,IF(ISNONTEXT(B118)=TRUE(),INT(B118),INT(LEFT(B118,FIND(".",B118)-1))))</f>
        <v>3</v>
      </c>
      <c r="AD118" s="157" t="str">
        <f aca="false">IF(AD119=1,1,IF(B118&lt;&gt;0,1,IF(C118&lt;&gt;0,1,IF(D118&lt;&gt;0,1,IF(E118&lt;&gt;0,1,"")))))</f>
        <v/>
      </c>
      <c r="AE118" s="157" t="str">
        <f aca="false">IF(AC118=0," ",IF(AC118&lt;&gt;AC117,AC118," "))</f>
        <v> </v>
      </c>
      <c r="AF118" s="180"/>
      <c r="AG118" s="75" t="e">
        <f aca="false">IF(AC118&lt;&gt;AE118,(IF(N118=0,G118*(INFORMAÇÕES!$Q$69/INFORMAÇÕES!$Q$72),IF(N118="R",G118,0))),0)</f>
        <v>#DIV/0!</v>
      </c>
      <c r="AH118" s="75" t="e">
        <f aca="false">IF(AC118&lt;&gt;AE118,(IF(N118=0,G118*(INFORMAÇÕES!$Q$70/INFORMAÇÕES!$Q$72),IF(N118="C",G118,0))),0)</f>
        <v>#DIV/0!</v>
      </c>
      <c r="AI118" s="75" t="n">
        <f aca="false">IF(AC118&lt;&gt;AE118,(IF(N118=0,G118*INFORMAÇÕES!$U$115,IF(N118="CF",G118,0))),0)</f>
        <v>0</v>
      </c>
      <c r="AJ118" s="75" t="n">
        <f aca="false">IF(AC118&lt;&gt;AE118,(IF(N118=0,G118*INFORMAÇÕES!$U$116,IF(N118="O",G118,0))),0)</f>
        <v>0</v>
      </c>
      <c r="AK118" s="75" t="n">
        <f aca="false">IF(E118&lt;&gt;0,G118,0)</f>
        <v>0</v>
      </c>
      <c r="AL118" s="75" t="n">
        <f aca="false">IF(AC118&lt;&gt;AE118,(IF(N118=0,J118*(INFORMAÇÕES!$Q$89/INFORMAÇÕES!$Q$92),IF(N118="R",J118,0))),0)</f>
        <v>0</v>
      </c>
      <c r="AM118" s="75" t="n">
        <f aca="false">IF(AC118&lt;&gt;AE118,(IF(N118=0,J118*(INFORMAÇÕES!$Q$90/INFORMAÇÕES!$Q$92),IF(N118="C",J118,0))),0)</f>
        <v>0</v>
      </c>
      <c r="AN118" s="75" t="n">
        <f aca="false">IF(AC118&lt;&gt;AE118,(IF(N118="",J118*INFORMAÇÕES!$U$115,IF(N118="CF",J118,0))),0)</f>
        <v>0</v>
      </c>
      <c r="AO118" s="75" t="n">
        <f aca="false">IF(AC118&lt;&gt;AE118,(IF(N118="",J118*INFORMAÇÕES!$U$116,IF(N118="O",J118,0))),0)</f>
        <v>0</v>
      </c>
      <c r="AP118" s="75" t="n">
        <f aca="false">IF(H118&lt;&gt;0,J118,0)</f>
        <v>0</v>
      </c>
      <c r="AQ118" s="75" t="n">
        <f aca="false">IF(K118&lt;&gt;0,L118,0)</f>
        <v>0</v>
      </c>
    </row>
    <row r="119" s="174" customFormat="true" ht="14.25" hidden="false" customHeight="false" outlineLevel="0" collapsed="false">
      <c r="A119" s="159" t="n">
        <v>107</v>
      </c>
      <c r="B119" s="160" t="n">
        <f aca="false">R119</f>
        <v>0</v>
      </c>
      <c r="C119" s="161" t="n">
        <f aca="false">T119</f>
        <v>0</v>
      </c>
      <c r="D119" s="162" t="n">
        <f aca="false">U119</f>
        <v>0</v>
      </c>
      <c r="E119" s="163" t="n">
        <f aca="false">'ORÇ.GLOBAL P CAIXA'!E118</f>
        <v>0</v>
      </c>
      <c r="F119" s="163" t="n">
        <f aca="false">IF('ORÇ.GLOBAL EMPRESA'!G118&gt;0,'ORÇ.GLOBAL EMPRESA'!G118,'ORÇ.GLOBAL P CAIXA'!F118)</f>
        <v>0</v>
      </c>
      <c r="G119" s="163" t="n">
        <f aca="false">IF(E119&lt;&gt;0,ROUND(E119*F119,2),IF(AK119=0,(SUMIF($AC$13:$AC$1012,B119,$AK$13:$AK$1012)),AK119))</f>
        <v>0</v>
      </c>
      <c r="H119" s="163" t="n">
        <f aca="false">V119</f>
        <v>0</v>
      </c>
      <c r="I119" s="163" t="n">
        <f aca="false">W119</f>
        <v>0</v>
      </c>
      <c r="J119" s="163" t="n">
        <f aca="false">IF(H119&lt;&gt;0,ROUND(H119*I119,2),IF(AP119=0,(SUMIF($AC$13:$AC$1012,B119,$AP$13:$AP$1012)),AP119))</f>
        <v>0</v>
      </c>
      <c r="K119" s="163" t="n">
        <f aca="false">H119-E119</f>
        <v>0</v>
      </c>
      <c r="L119" s="163" t="n">
        <f aca="false">J119-G119</f>
        <v>0</v>
      </c>
      <c r="M119" s="645" t="str">
        <f aca="false">IF('ORÇ.GLOBAL P CAIXA'!H118&gt;0,'ORÇ.GLOBAL P CAIXA'!H118,"")</f>
        <v/>
      </c>
      <c r="N119" s="646" t="n">
        <f aca="false">'ORÇ.GLOBAL P CAIXA'!I118</f>
        <v>0</v>
      </c>
      <c r="O119" s="166" t="str">
        <f aca="false">S119</f>
        <v/>
      </c>
      <c r="P119" s="167"/>
      <c r="Q119" s="168" t="str">
        <f aca="false">IF(B119&gt;0,"ok","ocultar")</f>
        <v>ocultar</v>
      </c>
      <c r="R119" s="647" t="n">
        <f aca="false">'ORÇ.GLOBAL P CAIXA'!B118</f>
        <v>0</v>
      </c>
      <c r="S119" s="170" t="str">
        <f aca="false">IF('ORÇ.GLOBAL P CAIXA'!N118&lt;&gt;0,'ORÇ.GLOBAL P CAIXA'!N118,"")</f>
        <v/>
      </c>
      <c r="T119" s="648" t="n">
        <f aca="false">'ORÇ.GLOBAL P CAIXA'!O118</f>
        <v>0</v>
      </c>
      <c r="U119" s="172" t="n">
        <f aca="false">'ORÇ.GLOBAL P CAIXA'!P118</f>
        <v>0</v>
      </c>
      <c r="V119" s="173" t="n">
        <f aca="false">'ORÇ.GLOBAL P CAIXA'!E118</f>
        <v>0</v>
      </c>
      <c r="W119" s="173" t="n">
        <f aca="false">F119</f>
        <v>0</v>
      </c>
      <c r="X119" s="649"/>
      <c r="Y119" s="649"/>
      <c r="Z119" s="650"/>
      <c r="AB119" s="88"/>
      <c r="AC119" s="157" t="n">
        <f aca="false">IF(B119=0,AC118,IF(ISNONTEXT(B119)=TRUE(),INT(B119),INT(LEFT(B119,FIND(".",B119)-1))))</f>
        <v>3</v>
      </c>
      <c r="AD119" s="157" t="str">
        <f aca="false">IF(AD120=1,1,IF(B119&lt;&gt;0,1,IF(C119&lt;&gt;0,1,IF(D119&lt;&gt;0,1,IF(E119&lt;&gt;0,1,"")))))</f>
        <v/>
      </c>
      <c r="AE119" s="157" t="str">
        <f aca="false">IF(AC119=0," ",IF(AC119&lt;&gt;AC118,AC119," "))</f>
        <v> </v>
      </c>
      <c r="AF119" s="180"/>
      <c r="AG119" s="75" t="e">
        <f aca="false">IF(AC119&lt;&gt;AE119,(IF(N119=0,G119*(INFORMAÇÕES!$Q$69/INFORMAÇÕES!$Q$72),IF(N119="R",G119,0))),0)</f>
        <v>#DIV/0!</v>
      </c>
      <c r="AH119" s="75" t="e">
        <f aca="false">IF(AC119&lt;&gt;AE119,(IF(N119=0,G119*(INFORMAÇÕES!$Q$70/INFORMAÇÕES!$Q$72),IF(N119="C",G119,0))),0)</f>
        <v>#DIV/0!</v>
      </c>
      <c r="AI119" s="75" t="n">
        <f aca="false">IF(AC119&lt;&gt;AE119,(IF(N119=0,G119*INFORMAÇÕES!$U$115,IF(N119="CF",G119,0))),0)</f>
        <v>0</v>
      </c>
      <c r="AJ119" s="75" t="n">
        <f aca="false">IF(AC119&lt;&gt;AE119,(IF(N119=0,G119*INFORMAÇÕES!$U$116,IF(N119="O",G119,0))),0)</f>
        <v>0</v>
      </c>
      <c r="AK119" s="75" t="n">
        <f aca="false">IF(E119&lt;&gt;0,G119,0)</f>
        <v>0</v>
      </c>
      <c r="AL119" s="75" t="n">
        <f aca="false">IF(AC119&lt;&gt;AE119,(IF(N119=0,J119*(INFORMAÇÕES!$Q$89/INFORMAÇÕES!$Q$92),IF(N119="R",J119,0))),0)</f>
        <v>0</v>
      </c>
      <c r="AM119" s="75" t="n">
        <f aca="false">IF(AC119&lt;&gt;AE119,(IF(N119=0,J119*(INFORMAÇÕES!$Q$90/INFORMAÇÕES!$Q$92),IF(N119="C",J119,0))),0)</f>
        <v>0</v>
      </c>
      <c r="AN119" s="75" t="n">
        <f aca="false">IF(AC119&lt;&gt;AE119,(IF(N119="",J119*INFORMAÇÕES!$U$115,IF(N119="CF",J119,0))),0)</f>
        <v>0</v>
      </c>
      <c r="AO119" s="75" t="n">
        <f aca="false">IF(AC119&lt;&gt;AE119,(IF(N119="",J119*INFORMAÇÕES!$U$116,IF(N119="O",J119,0))),0)</f>
        <v>0</v>
      </c>
      <c r="AP119" s="75" t="n">
        <f aca="false">IF(H119&lt;&gt;0,J119,0)</f>
        <v>0</v>
      </c>
      <c r="AQ119" s="75" t="n">
        <f aca="false">IF(K119&lt;&gt;0,L119,0)</f>
        <v>0</v>
      </c>
    </row>
    <row r="120" s="174" customFormat="true" ht="14.25" hidden="false" customHeight="false" outlineLevel="0" collapsed="false">
      <c r="A120" s="159" t="n">
        <v>108</v>
      </c>
      <c r="B120" s="160" t="n">
        <f aca="false">R120</f>
        <v>0</v>
      </c>
      <c r="C120" s="161" t="n">
        <f aca="false">T120</f>
        <v>0</v>
      </c>
      <c r="D120" s="162" t="n">
        <f aca="false">U120</f>
        <v>0</v>
      </c>
      <c r="E120" s="163" t="n">
        <f aca="false">'ORÇ.GLOBAL P CAIXA'!E119</f>
        <v>0</v>
      </c>
      <c r="F120" s="163" t="n">
        <f aca="false">IF('ORÇ.GLOBAL EMPRESA'!G119&gt;0,'ORÇ.GLOBAL EMPRESA'!G119,'ORÇ.GLOBAL P CAIXA'!F119)</f>
        <v>0</v>
      </c>
      <c r="G120" s="163" t="n">
        <f aca="false">IF(E120&lt;&gt;0,ROUND(E120*F120,2),IF(AK120=0,(SUMIF($AC$13:$AC$1012,B120,$AK$13:$AK$1012)),AK120))</f>
        <v>0</v>
      </c>
      <c r="H120" s="163" t="n">
        <f aca="false">V120</f>
        <v>0</v>
      </c>
      <c r="I120" s="163" t="n">
        <f aca="false">W120</f>
        <v>0</v>
      </c>
      <c r="J120" s="163" t="n">
        <f aca="false">IF(H120&lt;&gt;0,ROUND(H120*I120,2),IF(AP120=0,(SUMIF($AC$13:$AC$1012,B120,$AP$13:$AP$1012)),AP120))</f>
        <v>0</v>
      </c>
      <c r="K120" s="163" t="n">
        <f aca="false">H120-E120</f>
        <v>0</v>
      </c>
      <c r="L120" s="163" t="n">
        <f aca="false">J120-G120</f>
        <v>0</v>
      </c>
      <c r="M120" s="645" t="str">
        <f aca="false">IF('ORÇ.GLOBAL P CAIXA'!H119&gt;0,'ORÇ.GLOBAL P CAIXA'!H119,"")</f>
        <v/>
      </c>
      <c r="N120" s="646" t="n">
        <f aca="false">'ORÇ.GLOBAL P CAIXA'!I119</f>
        <v>0</v>
      </c>
      <c r="O120" s="166" t="str">
        <f aca="false">S120</f>
        <v/>
      </c>
      <c r="P120" s="167"/>
      <c r="Q120" s="168" t="str">
        <f aca="false">IF(B120&gt;0,"ok","ocultar")</f>
        <v>ocultar</v>
      </c>
      <c r="R120" s="647" t="n">
        <f aca="false">'ORÇ.GLOBAL P CAIXA'!B119</f>
        <v>0</v>
      </c>
      <c r="S120" s="170" t="str">
        <f aca="false">IF('ORÇ.GLOBAL P CAIXA'!N119&lt;&gt;0,'ORÇ.GLOBAL P CAIXA'!N119,"")</f>
        <v/>
      </c>
      <c r="T120" s="648" t="n">
        <f aca="false">'ORÇ.GLOBAL P CAIXA'!O119</f>
        <v>0</v>
      </c>
      <c r="U120" s="172" t="n">
        <f aca="false">'ORÇ.GLOBAL P CAIXA'!P119</f>
        <v>0</v>
      </c>
      <c r="V120" s="173" t="n">
        <f aca="false">'ORÇ.GLOBAL P CAIXA'!E119</f>
        <v>0</v>
      </c>
      <c r="W120" s="173" t="n">
        <f aca="false">F120</f>
        <v>0</v>
      </c>
      <c r="X120" s="649"/>
      <c r="Y120" s="649"/>
      <c r="Z120" s="650"/>
      <c r="AB120" s="88"/>
      <c r="AC120" s="157" t="n">
        <f aca="false">IF(B120=0,AC119,IF(ISNONTEXT(B120)=TRUE(),INT(B120),INT(LEFT(B120,FIND(".",B120)-1))))</f>
        <v>3</v>
      </c>
      <c r="AD120" s="157" t="str">
        <f aca="false">IF(AD121=1,1,IF(B120&lt;&gt;0,1,IF(C120&lt;&gt;0,1,IF(D120&lt;&gt;0,1,IF(E120&lt;&gt;0,1,"")))))</f>
        <v/>
      </c>
      <c r="AE120" s="157" t="str">
        <f aca="false">IF(AC120=0," ",IF(AC120&lt;&gt;AC119,AC120," "))</f>
        <v> </v>
      </c>
      <c r="AF120" s="180"/>
      <c r="AG120" s="75" t="e">
        <f aca="false">IF(AC120&lt;&gt;AE120,(IF(N120=0,G120*(INFORMAÇÕES!$Q$69/INFORMAÇÕES!$Q$72),IF(N120="R",G120,0))),0)</f>
        <v>#DIV/0!</v>
      </c>
      <c r="AH120" s="75" t="e">
        <f aca="false">IF(AC120&lt;&gt;AE120,(IF(N120=0,G120*(INFORMAÇÕES!$Q$70/INFORMAÇÕES!$Q$72),IF(N120="C",G120,0))),0)</f>
        <v>#DIV/0!</v>
      </c>
      <c r="AI120" s="75" t="n">
        <f aca="false">IF(AC120&lt;&gt;AE120,(IF(N120=0,G120*INFORMAÇÕES!$U$115,IF(N120="CF",G120,0))),0)</f>
        <v>0</v>
      </c>
      <c r="AJ120" s="75" t="n">
        <f aca="false">IF(AC120&lt;&gt;AE120,(IF(N120=0,G120*INFORMAÇÕES!$U$116,IF(N120="O",G120,0))),0)</f>
        <v>0</v>
      </c>
      <c r="AK120" s="75" t="n">
        <f aca="false">IF(E120&lt;&gt;0,G120,0)</f>
        <v>0</v>
      </c>
      <c r="AL120" s="75" t="n">
        <f aca="false">IF(AC120&lt;&gt;AE120,(IF(N120=0,J120*(INFORMAÇÕES!$Q$89/INFORMAÇÕES!$Q$92),IF(N120="R",J120,0))),0)</f>
        <v>0</v>
      </c>
      <c r="AM120" s="75" t="n">
        <f aca="false">IF(AC120&lt;&gt;AE120,(IF(N120=0,J120*(INFORMAÇÕES!$Q$90/INFORMAÇÕES!$Q$92),IF(N120="C",J120,0))),0)</f>
        <v>0</v>
      </c>
      <c r="AN120" s="75" t="n">
        <f aca="false">IF(AC120&lt;&gt;AE120,(IF(N120="",J120*INFORMAÇÕES!$U$115,IF(N120="CF",J120,0))),0)</f>
        <v>0</v>
      </c>
      <c r="AO120" s="75" t="n">
        <f aca="false">IF(AC120&lt;&gt;AE120,(IF(N120="",J120*INFORMAÇÕES!$U$116,IF(N120="O",J120,0))),0)</f>
        <v>0</v>
      </c>
      <c r="AP120" s="75" t="n">
        <f aca="false">IF(H120&lt;&gt;0,J120,0)</f>
        <v>0</v>
      </c>
      <c r="AQ120" s="75" t="n">
        <f aca="false">IF(K120&lt;&gt;0,L120,0)</f>
        <v>0</v>
      </c>
    </row>
    <row r="121" s="174" customFormat="true" ht="14.25" hidden="false" customHeight="false" outlineLevel="0" collapsed="false">
      <c r="A121" s="159" t="n">
        <v>109</v>
      </c>
      <c r="B121" s="160" t="n">
        <f aca="false">R121</f>
        <v>0</v>
      </c>
      <c r="C121" s="161" t="n">
        <f aca="false">T121</f>
        <v>0</v>
      </c>
      <c r="D121" s="162" t="n">
        <f aca="false">U121</f>
        <v>0</v>
      </c>
      <c r="E121" s="163" t="n">
        <f aca="false">'ORÇ.GLOBAL P CAIXA'!E120</f>
        <v>0</v>
      </c>
      <c r="F121" s="163" t="n">
        <f aca="false">IF('ORÇ.GLOBAL EMPRESA'!G120&gt;0,'ORÇ.GLOBAL EMPRESA'!G120,'ORÇ.GLOBAL P CAIXA'!F120)</f>
        <v>0</v>
      </c>
      <c r="G121" s="163" t="n">
        <f aca="false">IF(E121&lt;&gt;0,ROUND(E121*F121,2),IF(AK121=0,(SUMIF($AC$13:$AC$1012,B121,$AK$13:$AK$1012)),AK121))</f>
        <v>0</v>
      </c>
      <c r="H121" s="163" t="n">
        <f aca="false">V121</f>
        <v>0</v>
      </c>
      <c r="I121" s="163" t="n">
        <f aca="false">W121</f>
        <v>0</v>
      </c>
      <c r="J121" s="163" t="n">
        <f aca="false">IF(H121&lt;&gt;0,ROUND(H121*I121,2),IF(AP121=0,(SUMIF($AC$13:$AC$1012,B121,$AP$13:$AP$1012)),AP121))</f>
        <v>0</v>
      </c>
      <c r="K121" s="163" t="n">
        <f aca="false">H121-E121</f>
        <v>0</v>
      </c>
      <c r="L121" s="163" t="n">
        <f aca="false">J121-G121</f>
        <v>0</v>
      </c>
      <c r="M121" s="645" t="str">
        <f aca="false">IF('ORÇ.GLOBAL P CAIXA'!H120&gt;0,'ORÇ.GLOBAL P CAIXA'!H120,"")</f>
        <v/>
      </c>
      <c r="N121" s="646" t="n">
        <f aca="false">'ORÇ.GLOBAL P CAIXA'!I120</f>
        <v>0</v>
      </c>
      <c r="O121" s="166" t="str">
        <f aca="false">S121</f>
        <v/>
      </c>
      <c r="P121" s="167"/>
      <c r="Q121" s="168" t="str">
        <f aca="false">IF(B121&gt;0,"ok","ocultar")</f>
        <v>ocultar</v>
      </c>
      <c r="R121" s="647" t="n">
        <f aca="false">'ORÇ.GLOBAL P CAIXA'!B120</f>
        <v>0</v>
      </c>
      <c r="S121" s="170" t="str">
        <f aca="false">IF('ORÇ.GLOBAL P CAIXA'!N120&lt;&gt;0,'ORÇ.GLOBAL P CAIXA'!N120,"")</f>
        <v/>
      </c>
      <c r="T121" s="648" t="n">
        <f aca="false">'ORÇ.GLOBAL P CAIXA'!O120</f>
        <v>0</v>
      </c>
      <c r="U121" s="172" t="n">
        <f aca="false">'ORÇ.GLOBAL P CAIXA'!P120</f>
        <v>0</v>
      </c>
      <c r="V121" s="173" t="n">
        <f aca="false">'ORÇ.GLOBAL P CAIXA'!E120</f>
        <v>0</v>
      </c>
      <c r="W121" s="173" t="n">
        <f aca="false">F121</f>
        <v>0</v>
      </c>
      <c r="X121" s="649"/>
      <c r="Y121" s="649"/>
      <c r="Z121" s="650"/>
      <c r="AB121" s="88"/>
      <c r="AC121" s="157" t="n">
        <f aca="false">IF(B121=0,AC120,IF(ISNONTEXT(B121)=TRUE(),INT(B121),INT(LEFT(B121,FIND(".",B121)-1))))</f>
        <v>3</v>
      </c>
      <c r="AD121" s="157" t="str">
        <f aca="false">IF(AD122=1,1,IF(B121&lt;&gt;0,1,IF(C121&lt;&gt;0,1,IF(D121&lt;&gt;0,1,IF(E121&lt;&gt;0,1,"")))))</f>
        <v/>
      </c>
      <c r="AE121" s="157" t="str">
        <f aca="false">IF(AC121=0," ",IF(AC121&lt;&gt;AC120,AC121," "))</f>
        <v> </v>
      </c>
      <c r="AF121" s="180"/>
      <c r="AG121" s="75" t="e">
        <f aca="false">IF(AC121&lt;&gt;AE121,(IF(N121=0,G121*(INFORMAÇÕES!$Q$69/INFORMAÇÕES!$Q$72),IF(N121="R",G121,0))),0)</f>
        <v>#DIV/0!</v>
      </c>
      <c r="AH121" s="75" t="e">
        <f aca="false">IF(AC121&lt;&gt;AE121,(IF(N121=0,G121*(INFORMAÇÕES!$Q$70/INFORMAÇÕES!$Q$72),IF(N121="C",G121,0))),0)</f>
        <v>#DIV/0!</v>
      </c>
      <c r="AI121" s="75" t="n">
        <f aca="false">IF(AC121&lt;&gt;AE121,(IF(N121=0,G121*INFORMAÇÕES!$U$115,IF(N121="CF",G121,0))),0)</f>
        <v>0</v>
      </c>
      <c r="AJ121" s="75" t="n">
        <f aca="false">IF(AC121&lt;&gt;AE121,(IF(N121=0,G121*INFORMAÇÕES!$U$116,IF(N121="O",G121,0))),0)</f>
        <v>0</v>
      </c>
      <c r="AK121" s="75" t="n">
        <f aca="false">IF(E121&lt;&gt;0,G121,0)</f>
        <v>0</v>
      </c>
      <c r="AL121" s="75" t="n">
        <f aca="false">IF(AC121&lt;&gt;AE121,(IF(N121=0,J121*(INFORMAÇÕES!$Q$89/INFORMAÇÕES!$Q$92),IF(N121="R",J121,0))),0)</f>
        <v>0</v>
      </c>
      <c r="AM121" s="75" t="n">
        <f aca="false">IF(AC121&lt;&gt;AE121,(IF(N121=0,J121*(INFORMAÇÕES!$Q$90/INFORMAÇÕES!$Q$92),IF(N121="C",J121,0))),0)</f>
        <v>0</v>
      </c>
      <c r="AN121" s="75" t="n">
        <f aca="false">IF(AC121&lt;&gt;AE121,(IF(N121="",J121*INFORMAÇÕES!$U$115,IF(N121="CF",J121,0))),0)</f>
        <v>0</v>
      </c>
      <c r="AO121" s="75" t="n">
        <f aca="false">IF(AC121&lt;&gt;AE121,(IF(N121="",J121*INFORMAÇÕES!$U$116,IF(N121="O",J121,0))),0)</f>
        <v>0</v>
      </c>
      <c r="AP121" s="75" t="n">
        <f aca="false">IF(H121&lt;&gt;0,J121,0)</f>
        <v>0</v>
      </c>
      <c r="AQ121" s="75" t="n">
        <f aca="false">IF(K121&lt;&gt;0,L121,0)</f>
        <v>0</v>
      </c>
    </row>
    <row r="122" s="174" customFormat="true" ht="14.25" hidden="false" customHeight="false" outlineLevel="0" collapsed="false">
      <c r="A122" s="159" t="n">
        <v>110</v>
      </c>
      <c r="B122" s="160" t="n">
        <f aca="false">R122</f>
        <v>0</v>
      </c>
      <c r="C122" s="161" t="n">
        <f aca="false">T122</f>
        <v>0</v>
      </c>
      <c r="D122" s="162" t="n">
        <f aca="false">U122</f>
        <v>0</v>
      </c>
      <c r="E122" s="163" t="n">
        <f aca="false">'ORÇ.GLOBAL P CAIXA'!E121</f>
        <v>0</v>
      </c>
      <c r="F122" s="163" t="n">
        <f aca="false">IF('ORÇ.GLOBAL EMPRESA'!G121&gt;0,'ORÇ.GLOBAL EMPRESA'!G121,'ORÇ.GLOBAL P CAIXA'!F121)</f>
        <v>0</v>
      </c>
      <c r="G122" s="163" t="n">
        <f aca="false">IF(E122&lt;&gt;0,ROUND(E122*F122,2),IF(AK122=0,(SUMIF($AC$13:$AC$1012,B122,$AK$13:$AK$1012)),AK122))</f>
        <v>0</v>
      </c>
      <c r="H122" s="163" t="n">
        <f aca="false">V122</f>
        <v>0</v>
      </c>
      <c r="I122" s="163" t="n">
        <f aca="false">W122</f>
        <v>0</v>
      </c>
      <c r="J122" s="163" t="n">
        <f aca="false">IF(H122&lt;&gt;0,ROUND(H122*I122,2),IF(AP122=0,(SUMIF($AC$13:$AC$1012,B122,$AP$13:$AP$1012)),AP122))</f>
        <v>0</v>
      </c>
      <c r="K122" s="163" t="n">
        <f aca="false">H122-E122</f>
        <v>0</v>
      </c>
      <c r="L122" s="163" t="n">
        <f aca="false">J122-G122</f>
        <v>0</v>
      </c>
      <c r="M122" s="645" t="str">
        <f aca="false">IF('ORÇ.GLOBAL P CAIXA'!H121&gt;0,'ORÇ.GLOBAL P CAIXA'!H121,"")</f>
        <v/>
      </c>
      <c r="N122" s="646" t="n">
        <f aca="false">'ORÇ.GLOBAL P CAIXA'!I121</f>
        <v>0</v>
      </c>
      <c r="O122" s="166" t="str">
        <f aca="false">S122</f>
        <v/>
      </c>
      <c r="P122" s="167"/>
      <c r="Q122" s="168" t="str">
        <f aca="false">IF(B122&gt;0,"ok","ocultar")</f>
        <v>ocultar</v>
      </c>
      <c r="R122" s="647" t="n">
        <f aca="false">'ORÇ.GLOBAL P CAIXA'!B121</f>
        <v>0</v>
      </c>
      <c r="S122" s="170" t="str">
        <f aca="false">IF('ORÇ.GLOBAL P CAIXA'!N121&lt;&gt;0,'ORÇ.GLOBAL P CAIXA'!N121,"")</f>
        <v/>
      </c>
      <c r="T122" s="648" t="n">
        <f aca="false">'ORÇ.GLOBAL P CAIXA'!O121</f>
        <v>0</v>
      </c>
      <c r="U122" s="172" t="n">
        <f aca="false">'ORÇ.GLOBAL P CAIXA'!P121</f>
        <v>0</v>
      </c>
      <c r="V122" s="173" t="n">
        <f aca="false">'ORÇ.GLOBAL P CAIXA'!E121</f>
        <v>0</v>
      </c>
      <c r="W122" s="173" t="n">
        <f aca="false">F122</f>
        <v>0</v>
      </c>
      <c r="X122" s="649"/>
      <c r="Y122" s="649"/>
      <c r="Z122" s="650"/>
      <c r="AB122" s="88"/>
      <c r="AC122" s="157" t="n">
        <f aca="false">IF(B122=0,AC121,IF(ISNONTEXT(B122)=TRUE(),INT(B122),INT(LEFT(B122,FIND(".",B122)-1))))</f>
        <v>3</v>
      </c>
      <c r="AD122" s="157" t="str">
        <f aca="false">IF(AD123=1,1,IF(B122&lt;&gt;0,1,IF(C122&lt;&gt;0,1,IF(D122&lt;&gt;0,1,IF(E122&lt;&gt;0,1,"")))))</f>
        <v/>
      </c>
      <c r="AE122" s="157" t="str">
        <f aca="false">IF(AC122=0," ",IF(AC122&lt;&gt;AC121,AC122," "))</f>
        <v> </v>
      </c>
      <c r="AF122" s="180"/>
      <c r="AG122" s="75" t="e">
        <f aca="false">IF(AC122&lt;&gt;AE122,(IF(N122=0,G122*(INFORMAÇÕES!$Q$69/INFORMAÇÕES!$Q$72),IF(N122="R",G122,0))),0)</f>
        <v>#DIV/0!</v>
      </c>
      <c r="AH122" s="75" t="e">
        <f aca="false">IF(AC122&lt;&gt;AE122,(IF(N122=0,G122*(INFORMAÇÕES!$Q$70/INFORMAÇÕES!$Q$72),IF(N122="C",G122,0))),0)</f>
        <v>#DIV/0!</v>
      </c>
      <c r="AI122" s="75" t="n">
        <f aca="false">IF(AC122&lt;&gt;AE122,(IF(N122=0,G122*INFORMAÇÕES!$U$115,IF(N122="CF",G122,0))),0)</f>
        <v>0</v>
      </c>
      <c r="AJ122" s="75" t="n">
        <f aca="false">IF(AC122&lt;&gt;AE122,(IF(N122=0,G122*INFORMAÇÕES!$U$116,IF(N122="O",G122,0))),0)</f>
        <v>0</v>
      </c>
      <c r="AK122" s="75" t="n">
        <f aca="false">IF(E122&lt;&gt;0,G122,0)</f>
        <v>0</v>
      </c>
      <c r="AL122" s="75" t="n">
        <f aca="false">IF(AC122&lt;&gt;AE122,(IF(N122=0,J122*(INFORMAÇÕES!$Q$89/INFORMAÇÕES!$Q$92),IF(N122="R",J122,0))),0)</f>
        <v>0</v>
      </c>
      <c r="AM122" s="75" t="n">
        <f aca="false">IF(AC122&lt;&gt;AE122,(IF(N122=0,J122*(INFORMAÇÕES!$Q$90/INFORMAÇÕES!$Q$92),IF(N122="C",J122,0))),0)</f>
        <v>0</v>
      </c>
      <c r="AN122" s="75" t="n">
        <f aca="false">IF(AC122&lt;&gt;AE122,(IF(N122="",J122*INFORMAÇÕES!$U$115,IF(N122="CF",J122,0))),0)</f>
        <v>0</v>
      </c>
      <c r="AO122" s="75" t="n">
        <f aca="false">IF(AC122&lt;&gt;AE122,(IF(N122="",J122*INFORMAÇÕES!$U$116,IF(N122="O",J122,0))),0)</f>
        <v>0</v>
      </c>
      <c r="AP122" s="75" t="n">
        <f aca="false">IF(H122&lt;&gt;0,J122,0)</f>
        <v>0</v>
      </c>
      <c r="AQ122" s="75" t="n">
        <f aca="false">IF(K122&lt;&gt;0,L122,0)</f>
        <v>0</v>
      </c>
    </row>
    <row r="123" s="174" customFormat="true" ht="14.25" hidden="false" customHeight="false" outlineLevel="0" collapsed="false">
      <c r="A123" s="159" t="n">
        <v>111</v>
      </c>
      <c r="B123" s="160" t="n">
        <f aca="false">R123</f>
        <v>0</v>
      </c>
      <c r="C123" s="161" t="n">
        <f aca="false">T123</f>
        <v>0</v>
      </c>
      <c r="D123" s="162" t="n">
        <f aca="false">U123</f>
        <v>0</v>
      </c>
      <c r="E123" s="163" t="n">
        <f aca="false">'ORÇ.GLOBAL P CAIXA'!E122</f>
        <v>0</v>
      </c>
      <c r="F123" s="163" t="n">
        <f aca="false">IF('ORÇ.GLOBAL EMPRESA'!G122&gt;0,'ORÇ.GLOBAL EMPRESA'!G122,'ORÇ.GLOBAL P CAIXA'!F122)</f>
        <v>0</v>
      </c>
      <c r="G123" s="163" t="n">
        <f aca="false">IF(E123&lt;&gt;0,ROUND(E123*F123,2),IF(AK123=0,(SUMIF($AC$13:$AC$1012,B123,$AK$13:$AK$1012)),AK123))</f>
        <v>0</v>
      </c>
      <c r="H123" s="163" t="n">
        <f aca="false">V123</f>
        <v>0</v>
      </c>
      <c r="I123" s="163" t="n">
        <f aca="false">W123</f>
        <v>0</v>
      </c>
      <c r="J123" s="163" t="n">
        <f aca="false">IF(H123&lt;&gt;0,ROUND(H123*I123,2),IF(AP123=0,(SUMIF($AC$13:$AC$1012,B123,$AP$13:$AP$1012)),AP123))</f>
        <v>0</v>
      </c>
      <c r="K123" s="163" t="n">
        <f aca="false">H123-E123</f>
        <v>0</v>
      </c>
      <c r="L123" s="163" t="n">
        <f aca="false">J123-G123</f>
        <v>0</v>
      </c>
      <c r="M123" s="645" t="str">
        <f aca="false">IF('ORÇ.GLOBAL P CAIXA'!H122&gt;0,'ORÇ.GLOBAL P CAIXA'!H122,"")</f>
        <v/>
      </c>
      <c r="N123" s="646" t="n">
        <f aca="false">'ORÇ.GLOBAL P CAIXA'!I122</f>
        <v>0</v>
      </c>
      <c r="O123" s="166" t="str">
        <f aca="false">S123</f>
        <v/>
      </c>
      <c r="P123" s="167"/>
      <c r="Q123" s="168" t="str">
        <f aca="false">IF(B123&gt;0,"ok","ocultar")</f>
        <v>ocultar</v>
      </c>
      <c r="R123" s="647" t="n">
        <f aca="false">'ORÇ.GLOBAL P CAIXA'!B122</f>
        <v>0</v>
      </c>
      <c r="S123" s="170" t="str">
        <f aca="false">IF('ORÇ.GLOBAL P CAIXA'!N122&lt;&gt;0,'ORÇ.GLOBAL P CAIXA'!N122,"")</f>
        <v/>
      </c>
      <c r="T123" s="648" t="n">
        <f aca="false">'ORÇ.GLOBAL P CAIXA'!O122</f>
        <v>0</v>
      </c>
      <c r="U123" s="172" t="n">
        <f aca="false">'ORÇ.GLOBAL P CAIXA'!P122</f>
        <v>0</v>
      </c>
      <c r="V123" s="173" t="n">
        <f aca="false">'ORÇ.GLOBAL P CAIXA'!E122</f>
        <v>0</v>
      </c>
      <c r="W123" s="173" t="n">
        <f aca="false">F123</f>
        <v>0</v>
      </c>
      <c r="X123" s="649"/>
      <c r="Y123" s="649"/>
      <c r="Z123" s="650"/>
      <c r="AB123" s="88"/>
      <c r="AC123" s="157" t="n">
        <f aca="false">IF(B123=0,AC122,IF(ISNONTEXT(B123)=TRUE(),INT(B123),INT(LEFT(B123,FIND(".",B123)-1))))</f>
        <v>3</v>
      </c>
      <c r="AD123" s="157" t="str">
        <f aca="false">IF(AD124=1,1,IF(B123&lt;&gt;0,1,IF(C123&lt;&gt;0,1,IF(D123&lt;&gt;0,1,IF(E123&lt;&gt;0,1,"")))))</f>
        <v/>
      </c>
      <c r="AE123" s="157" t="str">
        <f aca="false">IF(AC123=0," ",IF(AC123&lt;&gt;AC122,AC123," "))</f>
        <v> </v>
      </c>
      <c r="AF123" s="180"/>
      <c r="AG123" s="75" t="e">
        <f aca="false">IF(AC123&lt;&gt;AE123,(IF(N123=0,G123*(INFORMAÇÕES!$Q$69/INFORMAÇÕES!$Q$72),IF(N123="R",G123,0))),0)</f>
        <v>#DIV/0!</v>
      </c>
      <c r="AH123" s="75" t="e">
        <f aca="false">IF(AC123&lt;&gt;AE123,(IF(N123=0,G123*(INFORMAÇÕES!$Q$70/INFORMAÇÕES!$Q$72),IF(N123="C",G123,0))),0)</f>
        <v>#DIV/0!</v>
      </c>
      <c r="AI123" s="75" t="n">
        <f aca="false">IF(AC123&lt;&gt;AE123,(IF(N123=0,G123*INFORMAÇÕES!$U$115,IF(N123="CF",G123,0))),0)</f>
        <v>0</v>
      </c>
      <c r="AJ123" s="75" t="n">
        <f aca="false">IF(AC123&lt;&gt;AE123,(IF(N123=0,G123*INFORMAÇÕES!$U$116,IF(N123="O",G123,0))),0)</f>
        <v>0</v>
      </c>
      <c r="AK123" s="75" t="n">
        <f aca="false">IF(E123&lt;&gt;0,G123,0)</f>
        <v>0</v>
      </c>
      <c r="AL123" s="75" t="n">
        <f aca="false">IF(AC123&lt;&gt;AE123,(IF(N123=0,J123*(INFORMAÇÕES!$Q$89/INFORMAÇÕES!$Q$92),IF(N123="R",J123,0))),0)</f>
        <v>0</v>
      </c>
      <c r="AM123" s="75" t="n">
        <f aca="false">IF(AC123&lt;&gt;AE123,(IF(N123=0,J123*(INFORMAÇÕES!$Q$90/INFORMAÇÕES!$Q$92),IF(N123="C",J123,0))),0)</f>
        <v>0</v>
      </c>
      <c r="AN123" s="75" t="n">
        <f aca="false">IF(AC123&lt;&gt;AE123,(IF(N123="",J123*INFORMAÇÕES!$U$115,IF(N123="CF",J123,0))),0)</f>
        <v>0</v>
      </c>
      <c r="AO123" s="75" t="n">
        <f aca="false">IF(AC123&lt;&gt;AE123,(IF(N123="",J123*INFORMAÇÕES!$U$116,IF(N123="O",J123,0))),0)</f>
        <v>0</v>
      </c>
      <c r="AP123" s="75" t="n">
        <f aca="false">IF(H123&lt;&gt;0,J123,0)</f>
        <v>0</v>
      </c>
      <c r="AQ123" s="75" t="n">
        <f aca="false">IF(K123&lt;&gt;0,L123,0)</f>
        <v>0</v>
      </c>
    </row>
    <row r="124" s="174" customFormat="true" ht="14.25" hidden="false" customHeight="false" outlineLevel="0" collapsed="false">
      <c r="A124" s="159" t="n">
        <v>112</v>
      </c>
      <c r="B124" s="160" t="n">
        <f aca="false">R124</f>
        <v>0</v>
      </c>
      <c r="C124" s="161" t="n">
        <f aca="false">T124</f>
        <v>0</v>
      </c>
      <c r="D124" s="162" t="n">
        <f aca="false">U124</f>
        <v>0</v>
      </c>
      <c r="E124" s="163" t="n">
        <f aca="false">'ORÇ.GLOBAL P CAIXA'!E123</f>
        <v>0</v>
      </c>
      <c r="F124" s="163" t="n">
        <f aca="false">IF('ORÇ.GLOBAL EMPRESA'!G123&gt;0,'ORÇ.GLOBAL EMPRESA'!G123,'ORÇ.GLOBAL P CAIXA'!F123)</f>
        <v>0</v>
      </c>
      <c r="G124" s="163" t="n">
        <f aca="false">IF(E124&lt;&gt;0,ROUND(E124*F124,2),IF(AK124=0,(SUMIF($AC$13:$AC$1012,B124,$AK$13:$AK$1012)),AK124))</f>
        <v>0</v>
      </c>
      <c r="H124" s="163" t="n">
        <f aca="false">V124</f>
        <v>0</v>
      </c>
      <c r="I124" s="163" t="n">
        <f aca="false">W124</f>
        <v>0</v>
      </c>
      <c r="J124" s="163" t="n">
        <f aca="false">IF(H124&lt;&gt;0,ROUND(H124*I124,2),IF(AP124=0,(SUMIF($AC$13:$AC$1012,B124,$AP$13:$AP$1012)),AP124))</f>
        <v>0</v>
      </c>
      <c r="K124" s="163" t="n">
        <f aca="false">H124-E124</f>
        <v>0</v>
      </c>
      <c r="L124" s="163" t="n">
        <f aca="false">J124-G124</f>
        <v>0</v>
      </c>
      <c r="M124" s="645" t="str">
        <f aca="false">IF('ORÇ.GLOBAL P CAIXA'!H123&gt;0,'ORÇ.GLOBAL P CAIXA'!H123,"")</f>
        <v/>
      </c>
      <c r="N124" s="646" t="n">
        <f aca="false">'ORÇ.GLOBAL P CAIXA'!I123</f>
        <v>0</v>
      </c>
      <c r="O124" s="166" t="str">
        <f aca="false">S124</f>
        <v/>
      </c>
      <c r="P124" s="167"/>
      <c r="Q124" s="168" t="str">
        <f aca="false">IF(B124&gt;0,"ok","ocultar")</f>
        <v>ocultar</v>
      </c>
      <c r="R124" s="647" t="n">
        <f aca="false">'ORÇ.GLOBAL P CAIXA'!B123</f>
        <v>0</v>
      </c>
      <c r="S124" s="170" t="str">
        <f aca="false">IF('ORÇ.GLOBAL P CAIXA'!N123&lt;&gt;0,'ORÇ.GLOBAL P CAIXA'!N123,"")</f>
        <v/>
      </c>
      <c r="T124" s="648" t="n">
        <f aca="false">'ORÇ.GLOBAL P CAIXA'!O123</f>
        <v>0</v>
      </c>
      <c r="U124" s="172" t="n">
        <f aca="false">'ORÇ.GLOBAL P CAIXA'!P123</f>
        <v>0</v>
      </c>
      <c r="V124" s="173" t="n">
        <f aca="false">'ORÇ.GLOBAL P CAIXA'!E123</f>
        <v>0</v>
      </c>
      <c r="W124" s="173" t="n">
        <f aca="false">F124</f>
        <v>0</v>
      </c>
      <c r="X124" s="649"/>
      <c r="Y124" s="649"/>
      <c r="Z124" s="650"/>
      <c r="AB124" s="88"/>
      <c r="AC124" s="157" t="n">
        <f aca="false">IF(B124=0,AC123,IF(ISNONTEXT(B124)=TRUE(),INT(B124),INT(LEFT(B124,FIND(".",B124)-1))))</f>
        <v>3</v>
      </c>
      <c r="AD124" s="157" t="str">
        <f aca="false">IF(AD125=1,1,IF(B124&lt;&gt;0,1,IF(C124&lt;&gt;0,1,IF(D124&lt;&gt;0,1,IF(E124&lt;&gt;0,1,"")))))</f>
        <v/>
      </c>
      <c r="AE124" s="157" t="str">
        <f aca="false">IF(AC124=0," ",IF(AC124&lt;&gt;AC123,AC124," "))</f>
        <v> </v>
      </c>
      <c r="AF124" s="180"/>
      <c r="AG124" s="75" t="e">
        <f aca="false">IF(AC124&lt;&gt;AE124,(IF(N124=0,G124*(INFORMAÇÕES!$Q$69/INFORMAÇÕES!$Q$72),IF(N124="R",G124,0))),0)</f>
        <v>#DIV/0!</v>
      </c>
      <c r="AH124" s="75" t="e">
        <f aca="false">IF(AC124&lt;&gt;AE124,(IF(N124=0,G124*(INFORMAÇÕES!$Q$70/INFORMAÇÕES!$Q$72),IF(N124="C",G124,0))),0)</f>
        <v>#DIV/0!</v>
      </c>
      <c r="AI124" s="75" t="n">
        <f aca="false">IF(AC124&lt;&gt;AE124,(IF(N124=0,G124*INFORMAÇÕES!$U$115,IF(N124="CF",G124,0))),0)</f>
        <v>0</v>
      </c>
      <c r="AJ124" s="75" t="n">
        <f aca="false">IF(AC124&lt;&gt;AE124,(IF(N124=0,G124*INFORMAÇÕES!$U$116,IF(N124="O",G124,0))),0)</f>
        <v>0</v>
      </c>
      <c r="AK124" s="75" t="n">
        <f aca="false">IF(E124&lt;&gt;0,G124,0)</f>
        <v>0</v>
      </c>
      <c r="AL124" s="75" t="n">
        <f aca="false">IF(AC124&lt;&gt;AE124,(IF(N124=0,J124*(INFORMAÇÕES!$Q$89/INFORMAÇÕES!$Q$92),IF(N124="R",J124,0))),0)</f>
        <v>0</v>
      </c>
      <c r="AM124" s="75" t="n">
        <f aca="false">IF(AC124&lt;&gt;AE124,(IF(N124=0,J124*(INFORMAÇÕES!$Q$90/INFORMAÇÕES!$Q$92),IF(N124="C",J124,0))),0)</f>
        <v>0</v>
      </c>
      <c r="AN124" s="75" t="n">
        <f aca="false">IF(AC124&lt;&gt;AE124,(IF(N124="",J124*INFORMAÇÕES!$U$115,IF(N124="CF",J124,0))),0)</f>
        <v>0</v>
      </c>
      <c r="AO124" s="75" t="n">
        <f aca="false">IF(AC124&lt;&gt;AE124,(IF(N124="",J124*INFORMAÇÕES!$U$116,IF(N124="O",J124,0))),0)</f>
        <v>0</v>
      </c>
      <c r="AP124" s="75" t="n">
        <f aca="false">IF(H124&lt;&gt;0,J124,0)</f>
        <v>0</v>
      </c>
      <c r="AQ124" s="75" t="n">
        <f aca="false">IF(K124&lt;&gt;0,L124,0)</f>
        <v>0</v>
      </c>
    </row>
    <row r="125" s="174" customFormat="true" ht="14.25" hidden="false" customHeight="false" outlineLevel="0" collapsed="false">
      <c r="A125" s="159" t="n">
        <v>113</v>
      </c>
      <c r="B125" s="160" t="n">
        <f aca="false">R125</f>
        <v>0</v>
      </c>
      <c r="C125" s="161" t="n">
        <f aca="false">T125</f>
        <v>0</v>
      </c>
      <c r="D125" s="162" t="n">
        <f aca="false">U125</f>
        <v>0</v>
      </c>
      <c r="E125" s="163" t="n">
        <f aca="false">'ORÇ.GLOBAL P CAIXA'!E124</f>
        <v>0</v>
      </c>
      <c r="F125" s="163" t="n">
        <f aca="false">IF('ORÇ.GLOBAL EMPRESA'!G124&gt;0,'ORÇ.GLOBAL EMPRESA'!G124,'ORÇ.GLOBAL P CAIXA'!F124)</f>
        <v>0</v>
      </c>
      <c r="G125" s="163" t="n">
        <f aca="false">IF(E125&lt;&gt;0,ROUND(E125*F125,2),IF(AK125=0,(SUMIF($AC$13:$AC$1012,B125,$AK$13:$AK$1012)),AK125))</f>
        <v>0</v>
      </c>
      <c r="H125" s="163" t="n">
        <f aca="false">V125</f>
        <v>0</v>
      </c>
      <c r="I125" s="163" t="n">
        <f aca="false">W125</f>
        <v>0</v>
      </c>
      <c r="J125" s="163" t="n">
        <f aca="false">IF(H125&lt;&gt;0,ROUND(H125*I125,2),IF(AP125=0,(SUMIF($AC$13:$AC$1012,B125,$AP$13:$AP$1012)),AP125))</f>
        <v>0</v>
      </c>
      <c r="K125" s="163" t="n">
        <f aca="false">H125-E125</f>
        <v>0</v>
      </c>
      <c r="L125" s="163" t="n">
        <f aca="false">J125-G125</f>
        <v>0</v>
      </c>
      <c r="M125" s="645" t="str">
        <f aca="false">IF('ORÇ.GLOBAL P CAIXA'!H124&gt;0,'ORÇ.GLOBAL P CAIXA'!H124,"")</f>
        <v/>
      </c>
      <c r="N125" s="646" t="n">
        <f aca="false">'ORÇ.GLOBAL P CAIXA'!I124</f>
        <v>0</v>
      </c>
      <c r="O125" s="166" t="str">
        <f aca="false">S125</f>
        <v/>
      </c>
      <c r="P125" s="167"/>
      <c r="Q125" s="168" t="str">
        <f aca="false">IF(B125&gt;0,"ok","ocultar")</f>
        <v>ocultar</v>
      </c>
      <c r="R125" s="647" t="n">
        <f aca="false">'ORÇ.GLOBAL P CAIXA'!B124</f>
        <v>0</v>
      </c>
      <c r="S125" s="170" t="str">
        <f aca="false">IF('ORÇ.GLOBAL P CAIXA'!N124&lt;&gt;0,'ORÇ.GLOBAL P CAIXA'!N124,"")</f>
        <v/>
      </c>
      <c r="T125" s="648" t="n">
        <f aca="false">'ORÇ.GLOBAL P CAIXA'!O124</f>
        <v>0</v>
      </c>
      <c r="U125" s="172" t="n">
        <f aca="false">'ORÇ.GLOBAL P CAIXA'!P124</f>
        <v>0</v>
      </c>
      <c r="V125" s="173" t="n">
        <f aca="false">'ORÇ.GLOBAL P CAIXA'!E124</f>
        <v>0</v>
      </c>
      <c r="W125" s="173" t="n">
        <f aca="false">F125</f>
        <v>0</v>
      </c>
      <c r="X125" s="649"/>
      <c r="Y125" s="649"/>
      <c r="Z125" s="650"/>
      <c r="AB125" s="88"/>
      <c r="AC125" s="157" t="n">
        <f aca="false">IF(B125=0,AC124,IF(ISNONTEXT(B125)=TRUE(),INT(B125),INT(LEFT(B125,FIND(".",B125)-1))))</f>
        <v>3</v>
      </c>
      <c r="AD125" s="157" t="str">
        <f aca="false">IF(AD126=1,1,IF(B125&lt;&gt;0,1,IF(C125&lt;&gt;0,1,IF(D125&lt;&gt;0,1,IF(E125&lt;&gt;0,1,"")))))</f>
        <v/>
      </c>
      <c r="AE125" s="157" t="str">
        <f aca="false">IF(AC125=0," ",IF(AC125&lt;&gt;AC124,AC125," "))</f>
        <v> </v>
      </c>
      <c r="AF125" s="180"/>
      <c r="AG125" s="75" t="e">
        <f aca="false">IF(AC125&lt;&gt;AE125,(IF(N125=0,G125*(INFORMAÇÕES!$Q$69/INFORMAÇÕES!$Q$72),IF(N125="R",G125,0))),0)</f>
        <v>#DIV/0!</v>
      </c>
      <c r="AH125" s="75" t="e">
        <f aca="false">IF(AC125&lt;&gt;AE125,(IF(N125=0,G125*(INFORMAÇÕES!$Q$70/INFORMAÇÕES!$Q$72),IF(N125="C",G125,0))),0)</f>
        <v>#DIV/0!</v>
      </c>
      <c r="AI125" s="75" t="n">
        <f aca="false">IF(AC125&lt;&gt;AE125,(IF(N125=0,G125*INFORMAÇÕES!$U$115,IF(N125="CF",G125,0))),0)</f>
        <v>0</v>
      </c>
      <c r="AJ125" s="75" t="n">
        <f aca="false">IF(AC125&lt;&gt;AE125,(IF(N125=0,G125*INFORMAÇÕES!$U$116,IF(N125="O",G125,0))),0)</f>
        <v>0</v>
      </c>
      <c r="AK125" s="75" t="n">
        <f aca="false">IF(E125&lt;&gt;0,G125,0)</f>
        <v>0</v>
      </c>
      <c r="AL125" s="75" t="n">
        <f aca="false">IF(AC125&lt;&gt;AE125,(IF(N125=0,J125*(INFORMAÇÕES!$Q$89/INFORMAÇÕES!$Q$92),IF(N125="R",J125,0))),0)</f>
        <v>0</v>
      </c>
      <c r="AM125" s="75" t="n">
        <f aca="false">IF(AC125&lt;&gt;AE125,(IF(N125=0,J125*(INFORMAÇÕES!$Q$90/INFORMAÇÕES!$Q$92),IF(N125="C",J125,0))),0)</f>
        <v>0</v>
      </c>
      <c r="AN125" s="75" t="n">
        <f aca="false">IF(AC125&lt;&gt;AE125,(IF(N125="",J125*INFORMAÇÕES!$U$115,IF(N125="CF",J125,0))),0)</f>
        <v>0</v>
      </c>
      <c r="AO125" s="75" t="n">
        <f aca="false">IF(AC125&lt;&gt;AE125,(IF(N125="",J125*INFORMAÇÕES!$U$116,IF(N125="O",J125,0))),0)</f>
        <v>0</v>
      </c>
      <c r="AP125" s="75" t="n">
        <f aca="false">IF(H125&lt;&gt;0,J125,0)</f>
        <v>0</v>
      </c>
      <c r="AQ125" s="75" t="n">
        <f aca="false">IF(K125&lt;&gt;0,L125,0)</f>
        <v>0</v>
      </c>
    </row>
    <row r="126" s="174" customFormat="true" ht="14.25" hidden="false" customHeight="false" outlineLevel="0" collapsed="false">
      <c r="A126" s="159" t="n">
        <v>114</v>
      </c>
      <c r="B126" s="160" t="n">
        <f aca="false">R126</f>
        <v>0</v>
      </c>
      <c r="C126" s="161" t="n">
        <f aca="false">T126</f>
        <v>0</v>
      </c>
      <c r="D126" s="162" t="n">
        <f aca="false">U126</f>
        <v>0</v>
      </c>
      <c r="E126" s="163" t="n">
        <f aca="false">'ORÇ.GLOBAL P CAIXA'!E125</f>
        <v>0</v>
      </c>
      <c r="F126" s="163" t="n">
        <f aca="false">IF('ORÇ.GLOBAL EMPRESA'!G125&gt;0,'ORÇ.GLOBAL EMPRESA'!G125,'ORÇ.GLOBAL P CAIXA'!F125)</f>
        <v>0</v>
      </c>
      <c r="G126" s="163" t="n">
        <f aca="false">IF(E126&lt;&gt;0,ROUND(E126*F126,2),IF(AK126=0,(SUMIF($AC$13:$AC$1012,B126,$AK$13:$AK$1012)),AK126))</f>
        <v>0</v>
      </c>
      <c r="H126" s="163" t="n">
        <f aca="false">V126</f>
        <v>0</v>
      </c>
      <c r="I126" s="163" t="n">
        <f aca="false">W126</f>
        <v>0</v>
      </c>
      <c r="J126" s="163" t="n">
        <f aca="false">IF(H126&lt;&gt;0,ROUND(H126*I126,2),IF(AP126=0,(SUMIF($AC$13:$AC$1012,B126,$AP$13:$AP$1012)),AP126))</f>
        <v>0</v>
      </c>
      <c r="K126" s="163" t="n">
        <f aca="false">H126-E126</f>
        <v>0</v>
      </c>
      <c r="L126" s="163" t="n">
        <f aca="false">J126-G126</f>
        <v>0</v>
      </c>
      <c r="M126" s="645" t="str">
        <f aca="false">IF('ORÇ.GLOBAL P CAIXA'!H125&gt;0,'ORÇ.GLOBAL P CAIXA'!H125,"")</f>
        <v/>
      </c>
      <c r="N126" s="646" t="n">
        <f aca="false">'ORÇ.GLOBAL P CAIXA'!I125</f>
        <v>0</v>
      </c>
      <c r="O126" s="166" t="str">
        <f aca="false">S126</f>
        <v/>
      </c>
      <c r="P126" s="167"/>
      <c r="Q126" s="168" t="str">
        <f aca="false">IF(B126&gt;0,"ok","ocultar")</f>
        <v>ocultar</v>
      </c>
      <c r="R126" s="647" t="n">
        <f aca="false">'ORÇ.GLOBAL P CAIXA'!B125</f>
        <v>0</v>
      </c>
      <c r="S126" s="170" t="str">
        <f aca="false">IF('ORÇ.GLOBAL P CAIXA'!N125&lt;&gt;0,'ORÇ.GLOBAL P CAIXA'!N125,"")</f>
        <v/>
      </c>
      <c r="T126" s="648" t="n">
        <f aca="false">'ORÇ.GLOBAL P CAIXA'!O125</f>
        <v>0</v>
      </c>
      <c r="U126" s="172" t="n">
        <f aca="false">'ORÇ.GLOBAL P CAIXA'!P125</f>
        <v>0</v>
      </c>
      <c r="V126" s="173" t="n">
        <f aca="false">'ORÇ.GLOBAL P CAIXA'!E125</f>
        <v>0</v>
      </c>
      <c r="W126" s="173" t="n">
        <f aca="false">F126</f>
        <v>0</v>
      </c>
      <c r="X126" s="649"/>
      <c r="Y126" s="649"/>
      <c r="Z126" s="650"/>
      <c r="AB126" s="88"/>
      <c r="AC126" s="157" t="n">
        <f aca="false">IF(B126=0,AC125,IF(ISNONTEXT(B126)=TRUE(),INT(B126),INT(LEFT(B126,FIND(".",B126)-1))))</f>
        <v>3</v>
      </c>
      <c r="AD126" s="157" t="str">
        <f aca="false">IF(AD127=1,1,IF(B126&lt;&gt;0,1,IF(C126&lt;&gt;0,1,IF(D126&lt;&gt;0,1,IF(E126&lt;&gt;0,1,"")))))</f>
        <v/>
      </c>
      <c r="AE126" s="157" t="str">
        <f aca="false">IF(AC126=0," ",IF(AC126&lt;&gt;AC125,AC126," "))</f>
        <v> </v>
      </c>
      <c r="AF126" s="180"/>
      <c r="AG126" s="75" t="e">
        <f aca="false">IF(AC126&lt;&gt;AE126,(IF(N126=0,G126*(INFORMAÇÕES!$Q$69/INFORMAÇÕES!$Q$72),IF(N126="R",G126,0))),0)</f>
        <v>#DIV/0!</v>
      </c>
      <c r="AH126" s="75" t="e">
        <f aca="false">IF(AC126&lt;&gt;AE126,(IF(N126=0,G126*(INFORMAÇÕES!$Q$70/INFORMAÇÕES!$Q$72),IF(N126="C",G126,0))),0)</f>
        <v>#DIV/0!</v>
      </c>
      <c r="AI126" s="75" t="n">
        <f aca="false">IF(AC126&lt;&gt;AE126,(IF(N126=0,G126*INFORMAÇÕES!$U$115,IF(N126="CF",G126,0))),0)</f>
        <v>0</v>
      </c>
      <c r="AJ126" s="75" t="n">
        <f aca="false">IF(AC126&lt;&gt;AE126,(IF(N126=0,G126*INFORMAÇÕES!$U$116,IF(N126="O",G126,0))),0)</f>
        <v>0</v>
      </c>
      <c r="AK126" s="75" t="n">
        <f aca="false">IF(E126&lt;&gt;0,G126,0)</f>
        <v>0</v>
      </c>
      <c r="AL126" s="75" t="n">
        <f aca="false">IF(AC126&lt;&gt;AE126,(IF(N126=0,J126*(INFORMAÇÕES!$Q$89/INFORMAÇÕES!$Q$92),IF(N126="R",J126,0))),0)</f>
        <v>0</v>
      </c>
      <c r="AM126" s="75" t="n">
        <f aca="false">IF(AC126&lt;&gt;AE126,(IF(N126=0,J126*(INFORMAÇÕES!$Q$90/INFORMAÇÕES!$Q$92),IF(N126="C",J126,0))),0)</f>
        <v>0</v>
      </c>
      <c r="AN126" s="75" t="n">
        <f aca="false">IF(AC126&lt;&gt;AE126,(IF(N126="",J126*INFORMAÇÕES!$U$115,IF(N126="CF",J126,0))),0)</f>
        <v>0</v>
      </c>
      <c r="AO126" s="75" t="n">
        <f aca="false">IF(AC126&lt;&gt;AE126,(IF(N126="",J126*INFORMAÇÕES!$U$116,IF(N126="O",J126,0))),0)</f>
        <v>0</v>
      </c>
      <c r="AP126" s="75" t="n">
        <f aca="false">IF(H126&lt;&gt;0,J126,0)</f>
        <v>0</v>
      </c>
      <c r="AQ126" s="75" t="n">
        <f aca="false">IF(K126&lt;&gt;0,L126,0)</f>
        <v>0</v>
      </c>
    </row>
    <row r="127" s="174" customFormat="true" ht="14.25" hidden="false" customHeight="false" outlineLevel="0" collapsed="false">
      <c r="A127" s="159" t="n">
        <v>115</v>
      </c>
      <c r="B127" s="160" t="n">
        <f aca="false">R127</f>
        <v>0</v>
      </c>
      <c r="C127" s="161" t="n">
        <f aca="false">T127</f>
        <v>0</v>
      </c>
      <c r="D127" s="162" t="n">
        <f aca="false">U127</f>
        <v>0</v>
      </c>
      <c r="E127" s="163" t="n">
        <f aca="false">'ORÇ.GLOBAL P CAIXA'!E126</f>
        <v>0</v>
      </c>
      <c r="F127" s="163" t="n">
        <f aca="false">IF('ORÇ.GLOBAL EMPRESA'!G126&gt;0,'ORÇ.GLOBAL EMPRESA'!G126,'ORÇ.GLOBAL P CAIXA'!F126)</f>
        <v>0</v>
      </c>
      <c r="G127" s="163" t="n">
        <f aca="false">IF(E127&lt;&gt;0,ROUND(E127*F127,2),IF(AK127=0,(SUMIF($AC$13:$AC$1012,B127,$AK$13:$AK$1012)),AK127))</f>
        <v>0</v>
      </c>
      <c r="H127" s="163" t="n">
        <f aca="false">V127</f>
        <v>0</v>
      </c>
      <c r="I127" s="163" t="n">
        <f aca="false">W127</f>
        <v>0</v>
      </c>
      <c r="J127" s="163" t="n">
        <f aca="false">IF(H127&lt;&gt;0,ROUND(H127*I127,2),IF(AP127=0,(SUMIF($AC$13:$AC$1012,B127,$AP$13:$AP$1012)),AP127))</f>
        <v>0</v>
      </c>
      <c r="K127" s="163" t="n">
        <f aca="false">H127-E127</f>
        <v>0</v>
      </c>
      <c r="L127" s="163" t="n">
        <f aca="false">J127-G127</f>
        <v>0</v>
      </c>
      <c r="M127" s="645" t="str">
        <f aca="false">IF('ORÇ.GLOBAL P CAIXA'!H126&gt;0,'ORÇ.GLOBAL P CAIXA'!H126,"")</f>
        <v/>
      </c>
      <c r="N127" s="646" t="n">
        <f aca="false">'ORÇ.GLOBAL P CAIXA'!I126</f>
        <v>0</v>
      </c>
      <c r="O127" s="166" t="str">
        <f aca="false">S127</f>
        <v/>
      </c>
      <c r="P127" s="167"/>
      <c r="Q127" s="168" t="str">
        <f aca="false">IF(B127&gt;0,"ok","ocultar")</f>
        <v>ocultar</v>
      </c>
      <c r="R127" s="647" t="n">
        <f aca="false">'ORÇ.GLOBAL P CAIXA'!B126</f>
        <v>0</v>
      </c>
      <c r="S127" s="170" t="str">
        <f aca="false">IF('ORÇ.GLOBAL P CAIXA'!N126&lt;&gt;0,'ORÇ.GLOBAL P CAIXA'!N126,"")</f>
        <v/>
      </c>
      <c r="T127" s="648" t="n">
        <f aca="false">'ORÇ.GLOBAL P CAIXA'!O126</f>
        <v>0</v>
      </c>
      <c r="U127" s="172" t="n">
        <f aca="false">'ORÇ.GLOBAL P CAIXA'!P126</f>
        <v>0</v>
      </c>
      <c r="V127" s="173" t="n">
        <f aca="false">'ORÇ.GLOBAL P CAIXA'!E126</f>
        <v>0</v>
      </c>
      <c r="W127" s="173" t="n">
        <f aca="false">F127</f>
        <v>0</v>
      </c>
      <c r="X127" s="649"/>
      <c r="Y127" s="649"/>
      <c r="Z127" s="650"/>
      <c r="AB127" s="88"/>
      <c r="AC127" s="157" t="n">
        <f aca="false">IF(B127=0,AC126,IF(ISNONTEXT(B127)=TRUE(),INT(B127),INT(LEFT(B127,FIND(".",B127)-1))))</f>
        <v>3</v>
      </c>
      <c r="AD127" s="157" t="str">
        <f aca="false">IF(AD128=1,1,IF(B127&lt;&gt;0,1,IF(C127&lt;&gt;0,1,IF(D127&lt;&gt;0,1,IF(E127&lt;&gt;0,1,"")))))</f>
        <v/>
      </c>
      <c r="AE127" s="157" t="str">
        <f aca="false">IF(AC127=0," ",IF(AC127&lt;&gt;AC126,AC127," "))</f>
        <v> </v>
      </c>
      <c r="AF127" s="180"/>
      <c r="AG127" s="75" t="e">
        <f aca="false">IF(AC127&lt;&gt;AE127,(IF(N127=0,G127*(INFORMAÇÕES!$Q$69/INFORMAÇÕES!$Q$72),IF(N127="R",G127,0))),0)</f>
        <v>#DIV/0!</v>
      </c>
      <c r="AH127" s="75" t="e">
        <f aca="false">IF(AC127&lt;&gt;AE127,(IF(N127=0,G127*(INFORMAÇÕES!$Q$70/INFORMAÇÕES!$Q$72),IF(N127="C",G127,0))),0)</f>
        <v>#DIV/0!</v>
      </c>
      <c r="AI127" s="75" t="n">
        <f aca="false">IF(AC127&lt;&gt;AE127,(IF(N127=0,G127*INFORMAÇÕES!$U$115,IF(N127="CF",G127,0))),0)</f>
        <v>0</v>
      </c>
      <c r="AJ127" s="75" t="n">
        <f aca="false">IF(AC127&lt;&gt;AE127,(IF(N127=0,G127*INFORMAÇÕES!$U$116,IF(N127="O",G127,0))),0)</f>
        <v>0</v>
      </c>
      <c r="AK127" s="75" t="n">
        <f aca="false">IF(E127&lt;&gt;0,G127,0)</f>
        <v>0</v>
      </c>
      <c r="AL127" s="75" t="n">
        <f aca="false">IF(AC127&lt;&gt;AE127,(IF(N127=0,J127*(INFORMAÇÕES!$Q$89/INFORMAÇÕES!$Q$92),IF(N127="R",J127,0))),0)</f>
        <v>0</v>
      </c>
      <c r="AM127" s="75" t="n">
        <f aca="false">IF(AC127&lt;&gt;AE127,(IF(N127=0,J127*(INFORMAÇÕES!$Q$90/INFORMAÇÕES!$Q$92),IF(N127="C",J127,0))),0)</f>
        <v>0</v>
      </c>
      <c r="AN127" s="75" t="n">
        <f aca="false">IF(AC127&lt;&gt;AE127,(IF(N127="",J127*INFORMAÇÕES!$U$115,IF(N127="CF",J127,0))),0)</f>
        <v>0</v>
      </c>
      <c r="AO127" s="75" t="n">
        <f aca="false">IF(AC127&lt;&gt;AE127,(IF(N127="",J127*INFORMAÇÕES!$U$116,IF(N127="O",J127,0))),0)</f>
        <v>0</v>
      </c>
      <c r="AP127" s="75" t="n">
        <f aca="false">IF(H127&lt;&gt;0,J127,0)</f>
        <v>0</v>
      </c>
      <c r="AQ127" s="75" t="n">
        <f aca="false">IF(K127&lt;&gt;0,L127,0)</f>
        <v>0</v>
      </c>
    </row>
    <row r="128" s="174" customFormat="true" ht="14.25" hidden="false" customHeight="false" outlineLevel="0" collapsed="false">
      <c r="A128" s="159" t="n">
        <v>116</v>
      </c>
      <c r="B128" s="160" t="n">
        <f aca="false">R128</f>
        <v>0</v>
      </c>
      <c r="C128" s="161" t="n">
        <f aca="false">T128</f>
        <v>0</v>
      </c>
      <c r="D128" s="162" t="n">
        <f aca="false">U128</f>
        <v>0</v>
      </c>
      <c r="E128" s="163" t="n">
        <f aca="false">'ORÇ.GLOBAL P CAIXA'!E127</f>
        <v>0</v>
      </c>
      <c r="F128" s="163" t="n">
        <f aca="false">IF('ORÇ.GLOBAL EMPRESA'!G127&gt;0,'ORÇ.GLOBAL EMPRESA'!G127,'ORÇ.GLOBAL P CAIXA'!F127)</f>
        <v>0</v>
      </c>
      <c r="G128" s="163" t="n">
        <f aca="false">IF(E128&lt;&gt;0,ROUND(E128*F128,2),IF(AK128=0,(SUMIF($AC$13:$AC$1012,B128,$AK$13:$AK$1012)),AK128))</f>
        <v>0</v>
      </c>
      <c r="H128" s="163" t="n">
        <f aca="false">V128</f>
        <v>0</v>
      </c>
      <c r="I128" s="163" t="n">
        <f aca="false">W128</f>
        <v>0</v>
      </c>
      <c r="J128" s="163" t="n">
        <f aca="false">IF(H128&lt;&gt;0,ROUND(H128*I128,2),IF(AP128=0,(SUMIF($AC$13:$AC$1012,B128,$AP$13:$AP$1012)),AP128))</f>
        <v>0</v>
      </c>
      <c r="K128" s="163" t="n">
        <f aca="false">H128-E128</f>
        <v>0</v>
      </c>
      <c r="L128" s="163" t="n">
        <f aca="false">J128-G128</f>
        <v>0</v>
      </c>
      <c r="M128" s="645" t="str">
        <f aca="false">IF('ORÇ.GLOBAL P CAIXA'!H127&gt;0,'ORÇ.GLOBAL P CAIXA'!H127,"")</f>
        <v/>
      </c>
      <c r="N128" s="646" t="n">
        <f aca="false">'ORÇ.GLOBAL P CAIXA'!I127</f>
        <v>0</v>
      </c>
      <c r="O128" s="166" t="str">
        <f aca="false">S128</f>
        <v/>
      </c>
      <c r="P128" s="167"/>
      <c r="Q128" s="168" t="str">
        <f aca="false">IF(B128&gt;0,"ok","ocultar")</f>
        <v>ocultar</v>
      </c>
      <c r="R128" s="647" t="n">
        <f aca="false">'ORÇ.GLOBAL P CAIXA'!B127</f>
        <v>0</v>
      </c>
      <c r="S128" s="170" t="str">
        <f aca="false">IF('ORÇ.GLOBAL P CAIXA'!N127&lt;&gt;0,'ORÇ.GLOBAL P CAIXA'!N127,"")</f>
        <v/>
      </c>
      <c r="T128" s="648" t="n">
        <f aca="false">'ORÇ.GLOBAL P CAIXA'!O127</f>
        <v>0</v>
      </c>
      <c r="U128" s="172" t="n">
        <f aca="false">'ORÇ.GLOBAL P CAIXA'!P127</f>
        <v>0</v>
      </c>
      <c r="V128" s="173" t="n">
        <f aca="false">'ORÇ.GLOBAL P CAIXA'!E127</f>
        <v>0</v>
      </c>
      <c r="W128" s="173" t="n">
        <f aca="false">F128</f>
        <v>0</v>
      </c>
      <c r="X128" s="649"/>
      <c r="Y128" s="649"/>
      <c r="Z128" s="650"/>
      <c r="AB128" s="88"/>
      <c r="AC128" s="157" t="n">
        <f aca="false">IF(B128=0,AC127,IF(ISNONTEXT(B128)=TRUE(),INT(B128),INT(LEFT(B128,FIND(".",B128)-1))))</f>
        <v>3</v>
      </c>
      <c r="AD128" s="157" t="str">
        <f aca="false">IF(AD129=1,1,IF(B128&lt;&gt;0,1,IF(C128&lt;&gt;0,1,IF(D128&lt;&gt;0,1,IF(E128&lt;&gt;0,1,"")))))</f>
        <v/>
      </c>
      <c r="AE128" s="157" t="str">
        <f aca="false">IF(AC128=0," ",IF(AC128&lt;&gt;AC127,AC128," "))</f>
        <v> </v>
      </c>
      <c r="AF128" s="180"/>
      <c r="AG128" s="75" t="e">
        <f aca="false">IF(AC128&lt;&gt;AE128,(IF(N128=0,G128*(INFORMAÇÕES!$Q$69/INFORMAÇÕES!$Q$72),IF(N128="R",G128,0))),0)</f>
        <v>#DIV/0!</v>
      </c>
      <c r="AH128" s="75" t="e">
        <f aca="false">IF(AC128&lt;&gt;AE128,(IF(N128=0,G128*(INFORMAÇÕES!$Q$70/INFORMAÇÕES!$Q$72),IF(N128="C",G128,0))),0)</f>
        <v>#DIV/0!</v>
      </c>
      <c r="AI128" s="75" t="n">
        <f aca="false">IF(AC128&lt;&gt;AE128,(IF(N128=0,G128*INFORMAÇÕES!$U$115,IF(N128="CF",G128,0))),0)</f>
        <v>0</v>
      </c>
      <c r="AJ128" s="75" t="n">
        <f aca="false">IF(AC128&lt;&gt;AE128,(IF(N128=0,G128*INFORMAÇÕES!$U$116,IF(N128="O",G128,0))),0)</f>
        <v>0</v>
      </c>
      <c r="AK128" s="75" t="n">
        <f aca="false">IF(E128&lt;&gt;0,G128,0)</f>
        <v>0</v>
      </c>
      <c r="AL128" s="75" t="n">
        <f aca="false">IF(AC128&lt;&gt;AE128,(IF(N128=0,J128*(INFORMAÇÕES!$Q$89/INFORMAÇÕES!$Q$92),IF(N128="R",J128,0))),0)</f>
        <v>0</v>
      </c>
      <c r="AM128" s="75" t="n">
        <f aca="false">IF(AC128&lt;&gt;AE128,(IF(N128=0,J128*(INFORMAÇÕES!$Q$90/INFORMAÇÕES!$Q$92),IF(N128="C",J128,0))),0)</f>
        <v>0</v>
      </c>
      <c r="AN128" s="75" t="n">
        <f aca="false">IF(AC128&lt;&gt;AE128,(IF(N128="",J128*INFORMAÇÕES!$U$115,IF(N128="CF",J128,0))),0)</f>
        <v>0</v>
      </c>
      <c r="AO128" s="75" t="n">
        <f aca="false">IF(AC128&lt;&gt;AE128,(IF(N128="",J128*INFORMAÇÕES!$U$116,IF(N128="O",J128,0))),0)</f>
        <v>0</v>
      </c>
      <c r="AP128" s="75" t="n">
        <f aca="false">IF(H128&lt;&gt;0,J128,0)</f>
        <v>0</v>
      </c>
      <c r="AQ128" s="75" t="n">
        <f aca="false">IF(K128&lt;&gt;0,L128,0)</f>
        <v>0</v>
      </c>
    </row>
    <row r="129" s="174" customFormat="true" ht="14.25" hidden="false" customHeight="false" outlineLevel="0" collapsed="false">
      <c r="A129" s="159" t="n">
        <v>117</v>
      </c>
      <c r="B129" s="160" t="n">
        <f aca="false">R129</f>
        <v>0</v>
      </c>
      <c r="C129" s="161" t="n">
        <f aca="false">T129</f>
        <v>0</v>
      </c>
      <c r="D129" s="162" t="n">
        <f aca="false">U129</f>
        <v>0</v>
      </c>
      <c r="E129" s="163" t="n">
        <f aca="false">'ORÇ.GLOBAL P CAIXA'!E128</f>
        <v>0</v>
      </c>
      <c r="F129" s="163" t="n">
        <f aca="false">IF('ORÇ.GLOBAL EMPRESA'!G128&gt;0,'ORÇ.GLOBAL EMPRESA'!G128,'ORÇ.GLOBAL P CAIXA'!F128)</f>
        <v>0</v>
      </c>
      <c r="G129" s="163" t="n">
        <f aca="false">IF(E129&lt;&gt;0,ROUND(E129*F129,2),IF(AK129=0,(SUMIF($AC$13:$AC$1012,B129,$AK$13:$AK$1012)),AK129))</f>
        <v>0</v>
      </c>
      <c r="H129" s="163" t="n">
        <f aca="false">V129</f>
        <v>0</v>
      </c>
      <c r="I129" s="163" t="n">
        <f aca="false">W129</f>
        <v>0</v>
      </c>
      <c r="J129" s="163" t="n">
        <f aca="false">IF(H129&lt;&gt;0,ROUND(H129*I129,2),IF(AP129=0,(SUMIF($AC$13:$AC$1012,B129,$AP$13:$AP$1012)),AP129))</f>
        <v>0</v>
      </c>
      <c r="K129" s="163" t="n">
        <f aca="false">H129-E129</f>
        <v>0</v>
      </c>
      <c r="L129" s="163" t="n">
        <f aca="false">J129-G129</f>
        <v>0</v>
      </c>
      <c r="M129" s="645" t="str">
        <f aca="false">IF('ORÇ.GLOBAL P CAIXA'!H128&gt;0,'ORÇ.GLOBAL P CAIXA'!H128,"")</f>
        <v/>
      </c>
      <c r="N129" s="646" t="n">
        <f aca="false">'ORÇ.GLOBAL P CAIXA'!I128</f>
        <v>0</v>
      </c>
      <c r="O129" s="166" t="str">
        <f aca="false">S129</f>
        <v/>
      </c>
      <c r="P129" s="167"/>
      <c r="Q129" s="168" t="str">
        <f aca="false">IF(B129&gt;0,"ok","ocultar")</f>
        <v>ocultar</v>
      </c>
      <c r="R129" s="647" t="n">
        <f aca="false">'ORÇ.GLOBAL P CAIXA'!B128</f>
        <v>0</v>
      </c>
      <c r="S129" s="170" t="str">
        <f aca="false">IF('ORÇ.GLOBAL P CAIXA'!N128&lt;&gt;0,'ORÇ.GLOBAL P CAIXA'!N128,"")</f>
        <v/>
      </c>
      <c r="T129" s="648" t="n">
        <f aca="false">'ORÇ.GLOBAL P CAIXA'!O128</f>
        <v>0</v>
      </c>
      <c r="U129" s="172" t="n">
        <f aca="false">'ORÇ.GLOBAL P CAIXA'!P128</f>
        <v>0</v>
      </c>
      <c r="V129" s="173" t="n">
        <f aca="false">'ORÇ.GLOBAL P CAIXA'!E128</f>
        <v>0</v>
      </c>
      <c r="W129" s="173" t="n">
        <f aca="false">F129</f>
        <v>0</v>
      </c>
      <c r="X129" s="649"/>
      <c r="Y129" s="649"/>
      <c r="Z129" s="650"/>
      <c r="AB129" s="88"/>
      <c r="AC129" s="157" t="n">
        <f aca="false">IF(B129=0,AC128,IF(ISNONTEXT(B129)=TRUE(),INT(B129),INT(LEFT(B129,FIND(".",B129)-1))))</f>
        <v>3</v>
      </c>
      <c r="AD129" s="157" t="str">
        <f aca="false">IF(AD130=1,1,IF(B129&lt;&gt;0,1,IF(C129&lt;&gt;0,1,IF(D129&lt;&gt;0,1,IF(E129&lt;&gt;0,1,"")))))</f>
        <v/>
      </c>
      <c r="AE129" s="157" t="str">
        <f aca="false">IF(AC129=0," ",IF(AC129&lt;&gt;AC128,AC129," "))</f>
        <v> </v>
      </c>
      <c r="AF129" s="180"/>
      <c r="AG129" s="75" t="e">
        <f aca="false">IF(AC129&lt;&gt;AE129,(IF(N129=0,G129*(INFORMAÇÕES!$Q$69/INFORMAÇÕES!$Q$72),IF(N129="R",G129,0))),0)</f>
        <v>#DIV/0!</v>
      </c>
      <c r="AH129" s="75" t="e">
        <f aca="false">IF(AC129&lt;&gt;AE129,(IF(N129=0,G129*(INFORMAÇÕES!$Q$70/INFORMAÇÕES!$Q$72),IF(N129="C",G129,0))),0)</f>
        <v>#DIV/0!</v>
      </c>
      <c r="AI129" s="75" t="n">
        <f aca="false">IF(AC129&lt;&gt;AE129,(IF(N129=0,G129*INFORMAÇÕES!$U$115,IF(N129="CF",G129,0))),0)</f>
        <v>0</v>
      </c>
      <c r="AJ129" s="75" t="n">
        <f aca="false">IF(AC129&lt;&gt;AE129,(IF(N129=0,G129*INFORMAÇÕES!$U$116,IF(N129="O",G129,0))),0)</f>
        <v>0</v>
      </c>
      <c r="AK129" s="75" t="n">
        <f aca="false">IF(E129&lt;&gt;0,G129,0)</f>
        <v>0</v>
      </c>
      <c r="AL129" s="75" t="n">
        <f aca="false">IF(AC129&lt;&gt;AE129,(IF(N129=0,J129*(INFORMAÇÕES!$Q$89/INFORMAÇÕES!$Q$92),IF(N129="R",J129,0))),0)</f>
        <v>0</v>
      </c>
      <c r="AM129" s="75" t="n">
        <f aca="false">IF(AC129&lt;&gt;AE129,(IF(N129=0,J129*(INFORMAÇÕES!$Q$90/INFORMAÇÕES!$Q$92),IF(N129="C",J129,0))),0)</f>
        <v>0</v>
      </c>
      <c r="AN129" s="75" t="n">
        <f aca="false">IF(AC129&lt;&gt;AE129,(IF(N129="",J129*INFORMAÇÕES!$U$115,IF(N129="CF",J129,0))),0)</f>
        <v>0</v>
      </c>
      <c r="AO129" s="75" t="n">
        <f aca="false">IF(AC129&lt;&gt;AE129,(IF(N129="",J129*INFORMAÇÕES!$U$116,IF(N129="O",J129,0))),0)</f>
        <v>0</v>
      </c>
      <c r="AP129" s="75" t="n">
        <f aca="false">IF(H129&lt;&gt;0,J129,0)</f>
        <v>0</v>
      </c>
      <c r="AQ129" s="75" t="n">
        <f aca="false">IF(K129&lt;&gt;0,L129,0)</f>
        <v>0</v>
      </c>
    </row>
    <row r="130" s="174" customFormat="true" ht="14.25" hidden="false" customHeight="false" outlineLevel="0" collapsed="false">
      <c r="A130" s="159" t="n">
        <v>118</v>
      </c>
      <c r="B130" s="160" t="n">
        <f aca="false">R130</f>
        <v>0</v>
      </c>
      <c r="C130" s="161" t="n">
        <f aca="false">T130</f>
        <v>0</v>
      </c>
      <c r="D130" s="162" t="n">
        <f aca="false">U130</f>
        <v>0</v>
      </c>
      <c r="E130" s="163" t="n">
        <f aca="false">'ORÇ.GLOBAL P CAIXA'!E129</f>
        <v>0</v>
      </c>
      <c r="F130" s="163" t="n">
        <f aca="false">IF('ORÇ.GLOBAL EMPRESA'!G129&gt;0,'ORÇ.GLOBAL EMPRESA'!G129,'ORÇ.GLOBAL P CAIXA'!F129)</f>
        <v>0</v>
      </c>
      <c r="G130" s="163" t="n">
        <f aca="false">IF(E130&lt;&gt;0,ROUND(E130*F130,2),IF(AK130=0,(SUMIF($AC$13:$AC$1012,B130,$AK$13:$AK$1012)),AK130))</f>
        <v>0</v>
      </c>
      <c r="H130" s="163" t="n">
        <f aca="false">V130</f>
        <v>0</v>
      </c>
      <c r="I130" s="163" t="n">
        <f aca="false">W130</f>
        <v>0</v>
      </c>
      <c r="J130" s="163" t="n">
        <f aca="false">IF(H130&lt;&gt;0,ROUND(H130*I130,2),IF(AP130=0,(SUMIF($AC$13:$AC$1012,B130,$AP$13:$AP$1012)),AP130))</f>
        <v>0</v>
      </c>
      <c r="K130" s="163" t="n">
        <f aca="false">H130-E130</f>
        <v>0</v>
      </c>
      <c r="L130" s="163" t="n">
        <f aca="false">J130-G130</f>
        <v>0</v>
      </c>
      <c r="M130" s="645" t="str">
        <f aca="false">IF('ORÇ.GLOBAL P CAIXA'!H129&gt;0,'ORÇ.GLOBAL P CAIXA'!H129,"")</f>
        <v/>
      </c>
      <c r="N130" s="646" t="n">
        <f aca="false">'ORÇ.GLOBAL P CAIXA'!I129</f>
        <v>0</v>
      </c>
      <c r="O130" s="166" t="str">
        <f aca="false">S130</f>
        <v/>
      </c>
      <c r="P130" s="167"/>
      <c r="Q130" s="168" t="str">
        <f aca="false">IF(B130&gt;0,"ok","ocultar")</f>
        <v>ocultar</v>
      </c>
      <c r="R130" s="647" t="n">
        <f aca="false">'ORÇ.GLOBAL P CAIXA'!B129</f>
        <v>0</v>
      </c>
      <c r="S130" s="170" t="str">
        <f aca="false">IF('ORÇ.GLOBAL P CAIXA'!N129&lt;&gt;0,'ORÇ.GLOBAL P CAIXA'!N129,"")</f>
        <v/>
      </c>
      <c r="T130" s="648" t="n">
        <f aca="false">'ORÇ.GLOBAL P CAIXA'!O129</f>
        <v>0</v>
      </c>
      <c r="U130" s="172" t="n">
        <f aca="false">'ORÇ.GLOBAL P CAIXA'!P129</f>
        <v>0</v>
      </c>
      <c r="V130" s="173" t="n">
        <f aca="false">'ORÇ.GLOBAL P CAIXA'!E129</f>
        <v>0</v>
      </c>
      <c r="W130" s="173" t="n">
        <f aca="false">F130</f>
        <v>0</v>
      </c>
      <c r="X130" s="649"/>
      <c r="Y130" s="649"/>
      <c r="Z130" s="650"/>
      <c r="AB130" s="88"/>
      <c r="AC130" s="157" t="n">
        <f aca="false">IF(B130=0,AC129,IF(ISNONTEXT(B130)=TRUE(),INT(B130),INT(LEFT(B130,FIND(".",B130)-1))))</f>
        <v>3</v>
      </c>
      <c r="AD130" s="157" t="str">
        <f aca="false">IF(AD131=1,1,IF(B130&lt;&gt;0,1,IF(C130&lt;&gt;0,1,IF(D130&lt;&gt;0,1,IF(E130&lt;&gt;0,1,"")))))</f>
        <v/>
      </c>
      <c r="AE130" s="157" t="str">
        <f aca="false">IF(AC130=0," ",IF(AC130&lt;&gt;AC129,AC130," "))</f>
        <v> </v>
      </c>
      <c r="AF130" s="180"/>
      <c r="AG130" s="75" t="e">
        <f aca="false">IF(AC130&lt;&gt;AE130,(IF(N130=0,G130*(INFORMAÇÕES!$Q$69/INFORMAÇÕES!$Q$72),IF(N130="R",G130,0))),0)</f>
        <v>#DIV/0!</v>
      </c>
      <c r="AH130" s="75" t="e">
        <f aca="false">IF(AC130&lt;&gt;AE130,(IF(N130=0,G130*(INFORMAÇÕES!$Q$70/INFORMAÇÕES!$Q$72),IF(N130="C",G130,0))),0)</f>
        <v>#DIV/0!</v>
      </c>
      <c r="AI130" s="75" t="n">
        <f aca="false">IF(AC130&lt;&gt;AE130,(IF(N130=0,G130*INFORMAÇÕES!$U$115,IF(N130="CF",G130,0))),0)</f>
        <v>0</v>
      </c>
      <c r="AJ130" s="75" t="n">
        <f aca="false">IF(AC130&lt;&gt;AE130,(IF(N130=0,G130*INFORMAÇÕES!$U$116,IF(N130="O",G130,0))),0)</f>
        <v>0</v>
      </c>
      <c r="AK130" s="75" t="n">
        <f aca="false">IF(E130&lt;&gt;0,G130,0)</f>
        <v>0</v>
      </c>
      <c r="AL130" s="75" t="n">
        <f aca="false">IF(AC130&lt;&gt;AE130,(IF(N130=0,J130*(INFORMAÇÕES!$Q$89/INFORMAÇÕES!$Q$92),IF(N130="R",J130,0))),0)</f>
        <v>0</v>
      </c>
      <c r="AM130" s="75" t="n">
        <f aca="false">IF(AC130&lt;&gt;AE130,(IF(N130=0,J130*(INFORMAÇÕES!$Q$90/INFORMAÇÕES!$Q$92),IF(N130="C",J130,0))),0)</f>
        <v>0</v>
      </c>
      <c r="AN130" s="75" t="n">
        <f aca="false">IF(AC130&lt;&gt;AE130,(IF(N130="",J130*INFORMAÇÕES!$U$115,IF(N130="CF",J130,0))),0)</f>
        <v>0</v>
      </c>
      <c r="AO130" s="75" t="n">
        <f aca="false">IF(AC130&lt;&gt;AE130,(IF(N130="",J130*INFORMAÇÕES!$U$116,IF(N130="O",J130,0))),0)</f>
        <v>0</v>
      </c>
      <c r="AP130" s="75" t="n">
        <f aca="false">IF(H130&lt;&gt;0,J130,0)</f>
        <v>0</v>
      </c>
      <c r="AQ130" s="75" t="n">
        <f aca="false">IF(K130&lt;&gt;0,L130,0)</f>
        <v>0</v>
      </c>
    </row>
    <row r="131" s="174" customFormat="true" ht="14.25" hidden="false" customHeight="false" outlineLevel="0" collapsed="false">
      <c r="A131" s="159" t="n">
        <v>119</v>
      </c>
      <c r="B131" s="160" t="n">
        <f aca="false">R131</f>
        <v>0</v>
      </c>
      <c r="C131" s="161" t="n">
        <f aca="false">T131</f>
        <v>0</v>
      </c>
      <c r="D131" s="162" t="n">
        <f aca="false">U131</f>
        <v>0</v>
      </c>
      <c r="E131" s="163" t="n">
        <f aca="false">'ORÇ.GLOBAL P CAIXA'!E130</f>
        <v>0</v>
      </c>
      <c r="F131" s="163" t="n">
        <f aca="false">IF('ORÇ.GLOBAL EMPRESA'!G130&gt;0,'ORÇ.GLOBAL EMPRESA'!G130,'ORÇ.GLOBAL P CAIXA'!F130)</f>
        <v>0</v>
      </c>
      <c r="G131" s="163" t="n">
        <f aca="false">IF(E131&lt;&gt;0,ROUND(E131*F131,2),IF(AK131=0,(SUMIF($AC$13:$AC$1012,B131,$AK$13:$AK$1012)),AK131))</f>
        <v>0</v>
      </c>
      <c r="H131" s="163" t="n">
        <f aca="false">V131</f>
        <v>0</v>
      </c>
      <c r="I131" s="163" t="n">
        <f aca="false">W131</f>
        <v>0</v>
      </c>
      <c r="J131" s="163" t="n">
        <f aca="false">IF(H131&lt;&gt;0,ROUND(H131*I131,2),IF(AP131=0,(SUMIF($AC$13:$AC$1012,B131,$AP$13:$AP$1012)),AP131))</f>
        <v>0</v>
      </c>
      <c r="K131" s="163" t="n">
        <f aca="false">H131-E131</f>
        <v>0</v>
      </c>
      <c r="L131" s="163" t="n">
        <f aca="false">J131-G131</f>
        <v>0</v>
      </c>
      <c r="M131" s="645" t="str">
        <f aca="false">IF('ORÇ.GLOBAL P CAIXA'!H130&gt;0,'ORÇ.GLOBAL P CAIXA'!H130,"")</f>
        <v/>
      </c>
      <c r="N131" s="646" t="n">
        <f aca="false">'ORÇ.GLOBAL P CAIXA'!I130</f>
        <v>0</v>
      </c>
      <c r="O131" s="166" t="str">
        <f aca="false">S131</f>
        <v/>
      </c>
      <c r="P131" s="167"/>
      <c r="Q131" s="168" t="str">
        <f aca="false">IF(B131&gt;0,"ok","ocultar")</f>
        <v>ocultar</v>
      </c>
      <c r="R131" s="647" t="n">
        <f aca="false">'ORÇ.GLOBAL P CAIXA'!B130</f>
        <v>0</v>
      </c>
      <c r="S131" s="170" t="str">
        <f aca="false">IF('ORÇ.GLOBAL P CAIXA'!N130&lt;&gt;0,'ORÇ.GLOBAL P CAIXA'!N130,"")</f>
        <v/>
      </c>
      <c r="T131" s="648" t="n">
        <f aca="false">'ORÇ.GLOBAL P CAIXA'!O130</f>
        <v>0</v>
      </c>
      <c r="U131" s="172" t="n">
        <f aca="false">'ORÇ.GLOBAL P CAIXA'!P130</f>
        <v>0</v>
      </c>
      <c r="V131" s="173" t="n">
        <f aca="false">'ORÇ.GLOBAL P CAIXA'!E130</f>
        <v>0</v>
      </c>
      <c r="W131" s="173" t="n">
        <f aca="false">F131</f>
        <v>0</v>
      </c>
      <c r="X131" s="649"/>
      <c r="Y131" s="649"/>
      <c r="Z131" s="650"/>
      <c r="AB131" s="88"/>
      <c r="AC131" s="157" t="n">
        <f aca="false">IF(B131=0,AC130,IF(ISNONTEXT(B131)=TRUE(),INT(B131),INT(LEFT(B131,FIND(".",B131)-1))))</f>
        <v>3</v>
      </c>
      <c r="AD131" s="157" t="str">
        <f aca="false">IF(AD132=1,1,IF(B131&lt;&gt;0,1,IF(C131&lt;&gt;0,1,IF(D131&lt;&gt;0,1,IF(E131&lt;&gt;0,1,"")))))</f>
        <v/>
      </c>
      <c r="AE131" s="157" t="str">
        <f aca="false">IF(AC131=0," ",IF(AC131&lt;&gt;AC130,AC131," "))</f>
        <v> </v>
      </c>
      <c r="AF131" s="180"/>
      <c r="AG131" s="75" t="e">
        <f aca="false">IF(AC131&lt;&gt;AE131,(IF(N131=0,G131*(INFORMAÇÕES!$Q$69/INFORMAÇÕES!$Q$72),IF(N131="R",G131,0))),0)</f>
        <v>#DIV/0!</v>
      </c>
      <c r="AH131" s="75" t="e">
        <f aca="false">IF(AC131&lt;&gt;AE131,(IF(N131=0,G131*(INFORMAÇÕES!$Q$70/INFORMAÇÕES!$Q$72),IF(N131="C",G131,0))),0)</f>
        <v>#DIV/0!</v>
      </c>
      <c r="AI131" s="75" t="n">
        <f aca="false">IF(AC131&lt;&gt;AE131,(IF(N131=0,G131*INFORMAÇÕES!$U$115,IF(N131="CF",G131,0))),0)</f>
        <v>0</v>
      </c>
      <c r="AJ131" s="75" t="n">
        <f aca="false">IF(AC131&lt;&gt;AE131,(IF(N131=0,G131*INFORMAÇÕES!$U$116,IF(N131="O",G131,0))),0)</f>
        <v>0</v>
      </c>
      <c r="AK131" s="75" t="n">
        <f aca="false">IF(E131&lt;&gt;0,G131,0)</f>
        <v>0</v>
      </c>
      <c r="AL131" s="75" t="n">
        <f aca="false">IF(AC131&lt;&gt;AE131,(IF(N131=0,J131*(INFORMAÇÕES!$Q$89/INFORMAÇÕES!$Q$92),IF(N131="R",J131,0))),0)</f>
        <v>0</v>
      </c>
      <c r="AM131" s="75" t="n">
        <f aca="false">IF(AC131&lt;&gt;AE131,(IF(N131=0,J131*(INFORMAÇÕES!$Q$90/INFORMAÇÕES!$Q$92),IF(N131="C",J131,0))),0)</f>
        <v>0</v>
      </c>
      <c r="AN131" s="75" t="n">
        <f aca="false">IF(AC131&lt;&gt;AE131,(IF(N131="",J131*INFORMAÇÕES!$U$115,IF(N131="CF",J131,0))),0)</f>
        <v>0</v>
      </c>
      <c r="AO131" s="75" t="n">
        <f aca="false">IF(AC131&lt;&gt;AE131,(IF(N131="",J131*INFORMAÇÕES!$U$116,IF(N131="O",J131,0))),0)</f>
        <v>0</v>
      </c>
      <c r="AP131" s="75" t="n">
        <f aca="false">IF(H131&lt;&gt;0,J131,0)</f>
        <v>0</v>
      </c>
      <c r="AQ131" s="75" t="n">
        <f aca="false">IF(K131&lt;&gt;0,L131,0)</f>
        <v>0</v>
      </c>
    </row>
    <row r="132" s="174" customFormat="true" ht="14.25" hidden="false" customHeight="false" outlineLevel="0" collapsed="false">
      <c r="A132" s="159" t="n">
        <v>120</v>
      </c>
      <c r="B132" s="160" t="n">
        <f aca="false">R132</f>
        <v>0</v>
      </c>
      <c r="C132" s="161" t="n">
        <f aca="false">T132</f>
        <v>0</v>
      </c>
      <c r="D132" s="162" t="n">
        <f aca="false">U132</f>
        <v>0</v>
      </c>
      <c r="E132" s="163" t="n">
        <f aca="false">'ORÇ.GLOBAL P CAIXA'!E131</f>
        <v>0</v>
      </c>
      <c r="F132" s="163" t="n">
        <f aca="false">IF('ORÇ.GLOBAL EMPRESA'!G131&gt;0,'ORÇ.GLOBAL EMPRESA'!G131,'ORÇ.GLOBAL P CAIXA'!F131)</f>
        <v>0</v>
      </c>
      <c r="G132" s="163" t="n">
        <f aca="false">IF(E132&lt;&gt;0,ROUND(E132*F132,2),IF(AK132=0,(SUMIF($AC$13:$AC$1012,B132,$AK$13:$AK$1012)),AK132))</f>
        <v>0</v>
      </c>
      <c r="H132" s="163" t="n">
        <f aca="false">V132</f>
        <v>0</v>
      </c>
      <c r="I132" s="163" t="n">
        <f aca="false">W132</f>
        <v>0</v>
      </c>
      <c r="J132" s="163" t="n">
        <f aca="false">IF(H132&lt;&gt;0,ROUND(H132*I132,2),IF(AP132=0,(SUMIF($AC$13:$AC$1012,B132,$AP$13:$AP$1012)),AP132))</f>
        <v>0</v>
      </c>
      <c r="K132" s="163" t="n">
        <f aca="false">H132-E132</f>
        <v>0</v>
      </c>
      <c r="L132" s="163" t="n">
        <f aca="false">J132-G132</f>
        <v>0</v>
      </c>
      <c r="M132" s="645" t="str">
        <f aca="false">IF('ORÇ.GLOBAL P CAIXA'!H131&gt;0,'ORÇ.GLOBAL P CAIXA'!H131,"")</f>
        <v/>
      </c>
      <c r="N132" s="646" t="n">
        <f aca="false">'ORÇ.GLOBAL P CAIXA'!I131</f>
        <v>0</v>
      </c>
      <c r="O132" s="166" t="str">
        <f aca="false">S132</f>
        <v/>
      </c>
      <c r="P132" s="167"/>
      <c r="Q132" s="168" t="str">
        <f aca="false">IF(B132&gt;0,"ok","ocultar")</f>
        <v>ocultar</v>
      </c>
      <c r="R132" s="647" t="n">
        <f aca="false">'ORÇ.GLOBAL P CAIXA'!B131</f>
        <v>0</v>
      </c>
      <c r="S132" s="170" t="str">
        <f aca="false">IF('ORÇ.GLOBAL P CAIXA'!N131&lt;&gt;0,'ORÇ.GLOBAL P CAIXA'!N131,"")</f>
        <v/>
      </c>
      <c r="T132" s="648" t="n">
        <f aca="false">'ORÇ.GLOBAL P CAIXA'!O131</f>
        <v>0</v>
      </c>
      <c r="U132" s="172" t="n">
        <f aca="false">'ORÇ.GLOBAL P CAIXA'!P131</f>
        <v>0</v>
      </c>
      <c r="V132" s="173" t="n">
        <f aca="false">'ORÇ.GLOBAL P CAIXA'!E131</f>
        <v>0</v>
      </c>
      <c r="W132" s="173" t="n">
        <f aca="false">F132</f>
        <v>0</v>
      </c>
      <c r="X132" s="649"/>
      <c r="Y132" s="649"/>
      <c r="Z132" s="650"/>
      <c r="AB132" s="88"/>
      <c r="AC132" s="157" t="n">
        <f aca="false">IF(B132=0,AC131,IF(ISNONTEXT(B132)=TRUE(),INT(B132),INT(LEFT(B132,FIND(".",B132)-1))))</f>
        <v>3</v>
      </c>
      <c r="AD132" s="157" t="str">
        <f aca="false">IF(AD133=1,1,IF(B132&lt;&gt;0,1,IF(C132&lt;&gt;0,1,IF(D132&lt;&gt;0,1,IF(E132&lt;&gt;0,1,"")))))</f>
        <v/>
      </c>
      <c r="AE132" s="157" t="str">
        <f aca="false">IF(AC132=0," ",IF(AC132&lt;&gt;AC131,AC132," "))</f>
        <v> </v>
      </c>
      <c r="AF132" s="180"/>
      <c r="AG132" s="75" t="e">
        <f aca="false">IF(AC132&lt;&gt;AE132,(IF(N132=0,G132*(INFORMAÇÕES!$Q$69/INFORMAÇÕES!$Q$72),IF(N132="R",G132,0))),0)</f>
        <v>#DIV/0!</v>
      </c>
      <c r="AH132" s="75" t="e">
        <f aca="false">IF(AC132&lt;&gt;AE132,(IF(N132=0,G132*(INFORMAÇÕES!$Q$70/INFORMAÇÕES!$Q$72),IF(N132="C",G132,0))),0)</f>
        <v>#DIV/0!</v>
      </c>
      <c r="AI132" s="75" t="n">
        <f aca="false">IF(AC132&lt;&gt;AE132,(IF(N132=0,G132*INFORMAÇÕES!$U$115,IF(N132="CF",G132,0))),0)</f>
        <v>0</v>
      </c>
      <c r="AJ132" s="75" t="n">
        <f aca="false">IF(AC132&lt;&gt;AE132,(IF(N132=0,G132*INFORMAÇÕES!$U$116,IF(N132="O",G132,0))),0)</f>
        <v>0</v>
      </c>
      <c r="AK132" s="75" t="n">
        <f aca="false">IF(E132&lt;&gt;0,G132,0)</f>
        <v>0</v>
      </c>
      <c r="AL132" s="75" t="n">
        <f aca="false">IF(AC132&lt;&gt;AE132,(IF(N132=0,J132*(INFORMAÇÕES!$Q$89/INFORMAÇÕES!$Q$92),IF(N132="R",J132,0))),0)</f>
        <v>0</v>
      </c>
      <c r="AM132" s="75" t="n">
        <f aca="false">IF(AC132&lt;&gt;AE132,(IF(N132=0,J132*(INFORMAÇÕES!$Q$90/INFORMAÇÕES!$Q$92),IF(N132="C",J132,0))),0)</f>
        <v>0</v>
      </c>
      <c r="AN132" s="75" t="n">
        <f aca="false">IF(AC132&lt;&gt;AE132,(IF(N132="",J132*INFORMAÇÕES!$U$115,IF(N132="CF",J132,0))),0)</f>
        <v>0</v>
      </c>
      <c r="AO132" s="75" t="n">
        <f aca="false">IF(AC132&lt;&gt;AE132,(IF(N132="",J132*INFORMAÇÕES!$U$116,IF(N132="O",J132,0))),0)</f>
        <v>0</v>
      </c>
      <c r="AP132" s="75" t="n">
        <f aca="false">IF(H132&lt;&gt;0,J132,0)</f>
        <v>0</v>
      </c>
      <c r="AQ132" s="75" t="n">
        <f aca="false">IF(K132&lt;&gt;0,L132,0)</f>
        <v>0</v>
      </c>
    </row>
    <row r="133" s="174" customFormat="true" ht="14.25" hidden="false" customHeight="false" outlineLevel="0" collapsed="false">
      <c r="A133" s="159" t="n">
        <v>121</v>
      </c>
      <c r="B133" s="160" t="n">
        <f aca="false">R133</f>
        <v>0</v>
      </c>
      <c r="C133" s="161" t="n">
        <f aca="false">T133</f>
        <v>0</v>
      </c>
      <c r="D133" s="162" t="n">
        <f aca="false">U133</f>
        <v>0</v>
      </c>
      <c r="E133" s="163" t="n">
        <f aca="false">'ORÇ.GLOBAL P CAIXA'!E132</f>
        <v>0</v>
      </c>
      <c r="F133" s="163" t="n">
        <f aca="false">IF('ORÇ.GLOBAL EMPRESA'!G132&gt;0,'ORÇ.GLOBAL EMPRESA'!G132,'ORÇ.GLOBAL P CAIXA'!F132)</f>
        <v>0</v>
      </c>
      <c r="G133" s="163" t="n">
        <f aca="false">IF(E133&lt;&gt;0,ROUND(E133*F133,2),IF(AK133=0,(SUMIF($AC$13:$AC$1012,B133,$AK$13:$AK$1012)),AK133))</f>
        <v>0</v>
      </c>
      <c r="H133" s="163" t="n">
        <f aca="false">V133</f>
        <v>0</v>
      </c>
      <c r="I133" s="163" t="n">
        <f aca="false">W133</f>
        <v>0</v>
      </c>
      <c r="J133" s="163" t="n">
        <f aca="false">IF(H133&lt;&gt;0,ROUND(H133*I133,2),IF(AP133=0,(SUMIF($AC$13:$AC$1012,B133,$AP$13:$AP$1012)),AP133))</f>
        <v>0</v>
      </c>
      <c r="K133" s="163" t="n">
        <f aca="false">H133-E133</f>
        <v>0</v>
      </c>
      <c r="L133" s="163" t="n">
        <f aca="false">J133-G133</f>
        <v>0</v>
      </c>
      <c r="M133" s="645" t="str">
        <f aca="false">IF('ORÇ.GLOBAL P CAIXA'!H132&gt;0,'ORÇ.GLOBAL P CAIXA'!H132,"")</f>
        <v/>
      </c>
      <c r="N133" s="646" t="n">
        <f aca="false">'ORÇ.GLOBAL P CAIXA'!I132</f>
        <v>0</v>
      </c>
      <c r="O133" s="166" t="str">
        <f aca="false">S133</f>
        <v/>
      </c>
      <c r="P133" s="167"/>
      <c r="Q133" s="168" t="str">
        <f aca="false">IF(B133&gt;0,"ok","ocultar")</f>
        <v>ocultar</v>
      </c>
      <c r="R133" s="647" t="n">
        <f aca="false">'ORÇ.GLOBAL P CAIXA'!B132</f>
        <v>0</v>
      </c>
      <c r="S133" s="170" t="str">
        <f aca="false">IF('ORÇ.GLOBAL P CAIXA'!N132&lt;&gt;0,'ORÇ.GLOBAL P CAIXA'!N132,"")</f>
        <v/>
      </c>
      <c r="T133" s="648" t="n">
        <f aca="false">'ORÇ.GLOBAL P CAIXA'!O132</f>
        <v>0</v>
      </c>
      <c r="U133" s="172" t="n">
        <f aca="false">'ORÇ.GLOBAL P CAIXA'!P132</f>
        <v>0</v>
      </c>
      <c r="V133" s="173" t="n">
        <f aca="false">'ORÇ.GLOBAL P CAIXA'!E132</f>
        <v>0</v>
      </c>
      <c r="W133" s="173" t="n">
        <f aca="false">F133</f>
        <v>0</v>
      </c>
      <c r="X133" s="649"/>
      <c r="Y133" s="649"/>
      <c r="Z133" s="650"/>
      <c r="AB133" s="88"/>
      <c r="AC133" s="157" t="n">
        <f aca="false">IF(B133=0,AC132,IF(ISNONTEXT(B133)=TRUE(),INT(B133),INT(LEFT(B133,FIND(".",B133)-1))))</f>
        <v>3</v>
      </c>
      <c r="AD133" s="157" t="str">
        <f aca="false">IF(AD134=1,1,IF(B133&lt;&gt;0,1,IF(C133&lt;&gt;0,1,IF(D133&lt;&gt;0,1,IF(E133&lt;&gt;0,1,"")))))</f>
        <v/>
      </c>
      <c r="AE133" s="157" t="str">
        <f aca="false">IF(AC133=0," ",IF(AC133&lt;&gt;AC132,AC133," "))</f>
        <v> </v>
      </c>
      <c r="AF133" s="180"/>
      <c r="AG133" s="75" t="e">
        <f aca="false">IF(AC133&lt;&gt;AE133,(IF(N133=0,G133*(INFORMAÇÕES!$Q$69/INFORMAÇÕES!$Q$72),IF(N133="R",G133,0))),0)</f>
        <v>#DIV/0!</v>
      </c>
      <c r="AH133" s="75" t="e">
        <f aca="false">IF(AC133&lt;&gt;AE133,(IF(N133=0,G133*(INFORMAÇÕES!$Q$70/INFORMAÇÕES!$Q$72),IF(N133="C",G133,0))),0)</f>
        <v>#DIV/0!</v>
      </c>
      <c r="AI133" s="75" t="n">
        <f aca="false">IF(AC133&lt;&gt;AE133,(IF(N133=0,G133*INFORMAÇÕES!$U$115,IF(N133="CF",G133,0))),0)</f>
        <v>0</v>
      </c>
      <c r="AJ133" s="75" t="n">
        <f aca="false">IF(AC133&lt;&gt;AE133,(IF(N133=0,G133*INFORMAÇÕES!$U$116,IF(N133="O",G133,0))),0)</f>
        <v>0</v>
      </c>
      <c r="AK133" s="75" t="n">
        <f aca="false">IF(E133&lt;&gt;0,G133,0)</f>
        <v>0</v>
      </c>
      <c r="AL133" s="75" t="n">
        <f aca="false">IF(AC133&lt;&gt;AE133,(IF(N133=0,J133*(INFORMAÇÕES!$Q$89/INFORMAÇÕES!$Q$92),IF(N133="R",J133,0))),0)</f>
        <v>0</v>
      </c>
      <c r="AM133" s="75" t="n">
        <f aca="false">IF(AC133&lt;&gt;AE133,(IF(N133=0,J133*(INFORMAÇÕES!$Q$90/INFORMAÇÕES!$Q$92),IF(N133="C",J133,0))),0)</f>
        <v>0</v>
      </c>
      <c r="AN133" s="75" t="n">
        <f aca="false">IF(AC133&lt;&gt;AE133,(IF(N133="",J133*INFORMAÇÕES!$U$115,IF(N133="CF",J133,0))),0)</f>
        <v>0</v>
      </c>
      <c r="AO133" s="75" t="n">
        <f aca="false">IF(AC133&lt;&gt;AE133,(IF(N133="",J133*INFORMAÇÕES!$U$116,IF(N133="O",J133,0))),0)</f>
        <v>0</v>
      </c>
      <c r="AP133" s="75" t="n">
        <f aca="false">IF(H133&lt;&gt;0,J133,0)</f>
        <v>0</v>
      </c>
      <c r="AQ133" s="75" t="n">
        <f aca="false">IF(K133&lt;&gt;0,L133,0)</f>
        <v>0</v>
      </c>
    </row>
    <row r="134" s="174" customFormat="true" ht="14.25" hidden="false" customHeight="false" outlineLevel="0" collapsed="false">
      <c r="A134" s="159" t="n">
        <v>122</v>
      </c>
      <c r="B134" s="160" t="n">
        <f aca="false">R134</f>
        <v>0</v>
      </c>
      <c r="C134" s="161" t="n">
        <f aca="false">T134</f>
        <v>0</v>
      </c>
      <c r="D134" s="162" t="n">
        <f aca="false">U134</f>
        <v>0</v>
      </c>
      <c r="E134" s="163" t="n">
        <f aca="false">'ORÇ.GLOBAL P CAIXA'!E133</f>
        <v>0</v>
      </c>
      <c r="F134" s="163" t="n">
        <f aca="false">IF('ORÇ.GLOBAL EMPRESA'!G133&gt;0,'ORÇ.GLOBAL EMPRESA'!G133,'ORÇ.GLOBAL P CAIXA'!F133)</f>
        <v>0</v>
      </c>
      <c r="G134" s="163" t="n">
        <f aca="false">IF(E134&lt;&gt;0,ROUND(E134*F134,2),IF(AK134=0,(SUMIF($AC$13:$AC$1012,B134,$AK$13:$AK$1012)),AK134))</f>
        <v>0</v>
      </c>
      <c r="H134" s="163" t="n">
        <f aca="false">V134</f>
        <v>0</v>
      </c>
      <c r="I134" s="163" t="n">
        <f aca="false">W134</f>
        <v>0</v>
      </c>
      <c r="J134" s="163" t="n">
        <f aca="false">IF(H134&lt;&gt;0,ROUND(H134*I134,2),IF(AP134=0,(SUMIF($AC$13:$AC$1012,B134,$AP$13:$AP$1012)),AP134))</f>
        <v>0</v>
      </c>
      <c r="K134" s="163" t="n">
        <f aca="false">H134-E134</f>
        <v>0</v>
      </c>
      <c r="L134" s="163" t="n">
        <f aca="false">J134-G134</f>
        <v>0</v>
      </c>
      <c r="M134" s="645" t="str">
        <f aca="false">IF('ORÇ.GLOBAL P CAIXA'!H133&gt;0,'ORÇ.GLOBAL P CAIXA'!H133,"")</f>
        <v/>
      </c>
      <c r="N134" s="646" t="n">
        <f aca="false">'ORÇ.GLOBAL P CAIXA'!I133</f>
        <v>0</v>
      </c>
      <c r="O134" s="166" t="str">
        <f aca="false">S134</f>
        <v/>
      </c>
      <c r="P134" s="167"/>
      <c r="Q134" s="168" t="str">
        <f aca="false">IF(B134&gt;0,"ok","ocultar")</f>
        <v>ocultar</v>
      </c>
      <c r="R134" s="647" t="n">
        <f aca="false">'ORÇ.GLOBAL P CAIXA'!B133</f>
        <v>0</v>
      </c>
      <c r="S134" s="170" t="str">
        <f aca="false">IF('ORÇ.GLOBAL P CAIXA'!N133&lt;&gt;0,'ORÇ.GLOBAL P CAIXA'!N133,"")</f>
        <v/>
      </c>
      <c r="T134" s="648" t="n">
        <f aca="false">'ORÇ.GLOBAL P CAIXA'!O133</f>
        <v>0</v>
      </c>
      <c r="U134" s="172" t="n">
        <f aca="false">'ORÇ.GLOBAL P CAIXA'!P133</f>
        <v>0</v>
      </c>
      <c r="V134" s="173" t="n">
        <f aca="false">'ORÇ.GLOBAL P CAIXA'!E133</f>
        <v>0</v>
      </c>
      <c r="W134" s="173" t="n">
        <f aca="false">F134</f>
        <v>0</v>
      </c>
      <c r="X134" s="649"/>
      <c r="Y134" s="649"/>
      <c r="Z134" s="650"/>
      <c r="AB134" s="88"/>
      <c r="AC134" s="157" t="n">
        <f aca="false">IF(B134=0,AC133,IF(ISNONTEXT(B134)=TRUE(),INT(B134),INT(LEFT(B134,FIND(".",B134)-1))))</f>
        <v>3</v>
      </c>
      <c r="AD134" s="157" t="str">
        <f aca="false">IF(AD135=1,1,IF(B134&lt;&gt;0,1,IF(C134&lt;&gt;0,1,IF(D134&lt;&gt;0,1,IF(E134&lt;&gt;0,1,"")))))</f>
        <v/>
      </c>
      <c r="AE134" s="157" t="str">
        <f aca="false">IF(AC134=0," ",IF(AC134&lt;&gt;AC133,AC134," "))</f>
        <v> </v>
      </c>
      <c r="AF134" s="180"/>
      <c r="AG134" s="75" t="e">
        <f aca="false">IF(AC134&lt;&gt;AE134,(IF(N134=0,G134*(INFORMAÇÕES!$Q$69/INFORMAÇÕES!$Q$72),IF(N134="R",G134,0))),0)</f>
        <v>#DIV/0!</v>
      </c>
      <c r="AH134" s="75" t="e">
        <f aca="false">IF(AC134&lt;&gt;AE134,(IF(N134=0,G134*(INFORMAÇÕES!$Q$70/INFORMAÇÕES!$Q$72),IF(N134="C",G134,0))),0)</f>
        <v>#DIV/0!</v>
      </c>
      <c r="AI134" s="75" t="n">
        <f aca="false">IF(AC134&lt;&gt;AE134,(IF(N134=0,G134*INFORMAÇÕES!$U$115,IF(N134="CF",G134,0))),0)</f>
        <v>0</v>
      </c>
      <c r="AJ134" s="75" t="n">
        <f aca="false">IF(AC134&lt;&gt;AE134,(IF(N134=0,G134*INFORMAÇÕES!$U$116,IF(N134="O",G134,0))),0)</f>
        <v>0</v>
      </c>
      <c r="AK134" s="75" t="n">
        <f aca="false">IF(E134&lt;&gt;0,G134,0)</f>
        <v>0</v>
      </c>
      <c r="AL134" s="75" t="n">
        <f aca="false">IF(AC134&lt;&gt;AE134,(IF(N134=0,J134*(INFORMAÇÕES!$Q$89/INFORMAÇÕES!$Q$92),IF(N134="R",J134,0))),0)</f>
        <v>0</v>
      </c>
      <c r="AM134" s="75" t="n">
        <f aca="false">IF(AC134&lt;&gt;AE134,(IF(N134=0,J134*(INFORMAÇÕES!$Q$90/INFORMAÇÕES!$Q$92),IF(N134="C",J134,0))),0)</f>
        <v>0</v>
      </c>
      <c r="AN134" s="75" t="n">
        <f aca="false">IF(AC134&lt;&gt;AE134,(IF(N134="",J134*INFORMAÇÕES!$U$115,IF(N134="CF",J134,0))),0)</f>
        <v>0</v>
      </c>
      <c r="AO134" s="75" t="n">
        <f aca="false">IF(AC134&lt;&gt;AE134,(IF(N134="",J134*INFORMAÇÕES!$U$116,IF(N134="O",J134,0))),0)</f>
        <v>0</v>
      </c>
      <c r="AP134" s="75" t="n">
        <f aca="false">IF(H134&lt;&gt;0,J134,0)</f>
        <v>0</v>
      </c>
      <c r="AQ134" s="75" t="n">
        <f aca="false">IF(K134&lt;&gt;0,L134,0)</f>
        <v>0</v>
      </c>
    </row>
    <row r="135" s="174" customFormat="true" ht="14.25" hidden="false" customHeight="false" outlineLevel="0" collapsed="false">
      <c r="A135" s="159" t="n">
        <v>123</v>
      </c>
      <c r="B135" s="160" t="n">
        <f aca="false">R135</f>
        <v>0</v>
      </c>
      <c r="C135" s="161" t="n">
        <f aca="false">T135</f>
        <v>0</v>
      </c>
      <c r="D135" s="162" t="n">
        <f aca="false">U135</f>
        <v>0</v>
      </c>
      <c r="E135" s="163" t="n">
        <f aca="false">'ORÇ.GLOBAL P CAIXA'!E134</f>
        <v>0</v>
      </c>
      <c r="F135" s="163" t="n">
        <f aca="false">IF('ORÇ.GLOBAL EMPRESA'!G134&gt;0,'ORÇ.GLOBAL EMPRESA'!G134,'ORÇ.GLOBAL P CAIXA'!F134)</f>
        <v>0</v>
      </c>
      <c r="G135" s="163" t="n">
        <f aca="false">IF(E135&lt;&gt;0,ROUND(E135*F135,2),IF(AK135=0,(SUMIF($AC$13:$AC$1012,B135,$AK$13:$AK$1012)),AK135))</f>
        <v>0</v>
      </c>
      <c r="H135" s="163" t="n">
        <f aca="false">V135</f>
        <v>0</v>
      </c>
      <c r="I135" s="163" t="n">
        <f aca="false">W135</f>
        <v>0</v>
      </c>
      <c r="J135" s="163" t="n">
        <f aca="false">IF(H135&lt;&gt;0,ROUND(H135*I135,2),IF(AP135=0,(SUMIF($AC$13:$AC$1012,B135,$AP$13:$AP$1012)),AP135))</f>
        <v>0</v>
      </c>
      <c r="K135" s="163" t="n">
        <f aca="false">H135-E135</f>
        <v>0</v>
      </c>
      <c r="L135" s="163" t="n">
        <f aca="false">J135-G135</f>
        <v>0</v>
      </c>
      <c r="M135" s="645" t="str">
        <f aca="false">IF('ORÇ.GLOBAL P CAIXA'!H134&gt;0,'ORÇ.GLOBAL P CAIXA'!H134,"")</f>
        <v/>
      </c>
      <c r="N135" s="646" t="n">
        <f aca="false">'ORÇ.GLOBAL P CAIXA'!I134</f>
        <v>0</v>
      </c>
      <c r="O135" s="166" t="str">
        <f aca="false">S135</f>
        <v/>
      </c>
      <c r="P135" s="167"/>
      <c r="Q135" s="168" t="str">
        <f aca="false">IF(B135&gt;0,"ok","ocultar")</f>
        <v>ocultar</v>
      </c>
      <c r="R135" s="647" t="n">
        <f aca="false">'ORÇ.GLOBAL P CAIXA'!B134</f>
        <v>0</v>
      </c>
      <c r="S135" s="170" t="str">
        <f aca="false">IF('ORÇ.GLOBAL P CAIXA'!N134&lt;&gt;0,'ORÇ.GLOBAL P CAIXA'!N134,"")</f>
        <v/>
      </c>
      <c r="T135" s="648" t="n">
        <f aca="false">'ORÇ.GLOBAL P CAIXA'!O134</f>
        <v>0</v>
      </c>
      <c r="U135" s="172" t="n">
        <f aca="false">'ORÇ.GLOBAL P CAIXA'!P134</f>
        <v>0</v>
      </c>
      <c r="V135" s="173" t="n">
        <f aca="false">'ORÇ.GLOBAL P CAIXA'!E134</f>
        <v>0</v>
      </c>
      <c r="W135" s="173" t="n">
        <f aca="false">F135</f>
        <v>0</v>
      </c>
      <c r="X135" s="649"/>
      <c r="Y135" s="649"/>
      <c r="Z135" s="650"/>
      <c r="AB135" s="88"/>
      <c r="AC135" s="157" t="n">
        <f aca="false">IF(B135=0,AC134,IF(ISNONTEXT(B135)=TRUE(),INT(B135),INT(LEFT(B135,FIND(".",B135)-1))))</f>
        <v>3</v>
      </c>
      <c r="AD135" s="157" t="str">
        <f aca="false">IF(AD136=1,1,IF(B135&lt;&gt;0,1,IF(C135&lt;&gt;0,1,IF(D135&lt;&gt;0,1,IF(E135&lt;&gt;0,1,"")))))</f>
        <v/>
      </c>
      <c r="AE135" s="157" t="str">
        <f aca="false">IF(AC135=0," ",IF(AC135&lt;&gt;AC134,AC135," "))</f>
        <v> </v>
      </c>
      <c r="AF135" s="180"/>
      <c r="AG135" s="75" t="e">
        <f aca="false">IF(AC135&lt;&gt;AE135,(IF(N135=0,G135*(INFORMAÇÕES!$Q$69/INFORMAÇÕES!$Q$72),IF(N135="R",G135,0))),0)</f>
        <v>#DIV/0!</v>
      </c>
      <c r="AH135" s="75" t="e">
        <f aca="false">IF(AC135&lt;&gt;AE135,(IF(N135=0,G135*(INFORMAÇÕES!$Q$70/INFORMAÇÕES!$Q$72),IF(N135="C",G135,0))),0)</f>
        <v>#DIV/0!</v>
      </c>
      <c r="AI135" s="75" t="n">
        <f aca="false">IF(AC135&lt;&gt;AE135,(IF(N135=0,G135*INFORMAÇÕES!$U$115,IF(N135="CF",G135,0))),0)</f>
        <v>0</v>
      </c>
      <c r="AJ135" s="75" t="n">
        <f aca="false">IF(AC135&lt;&gt;AE135,(IF(N135=0,G135*INFORMAÇÕES!$U$116,IF(N135="O",G135,0))),0)</f>
        <v>0</v>
      </c>
      <c r="AK135" s="75" t="n">
        <f aca="false">IF(E135&lt;&gt;0,G135,0)</f>
        <v>0</v>
      </c>
      <c r="AL135" s="75" t="n">
        <f aca="false">IF(AC135&lt;&gt;AE135,(IF(N135=0,J135*(INFORMAÇÕES!$Q$89/INFORMAÇÕES!$Q$92),IF(N135="R",J135,0))),0)</f>
        <v>0</v>
      </c>
      <c r="AM135" s="75" t="n">
        <f aca="false">IF(AC135&lt;&gt;AE135,(IF(N135=0,J135*(INFORMAÇÕES!$Q$90/INFORMAÇÕES!$Q$92),IF(N135="C",J135,0))),0)</f>
        <v>0</v>
      </c>
      <c r="AN135" s="75" t="n">
        <f aca="false">IF(AC135&lt;&gt;AE135,(IF(N135="",J135*INFORMAÇÕES!$U$115,IF(N135="CF",J135,0))),0)</f>
        <v>0</v>
      </c>
      <c r="AO135" s="75" t="n">
        <f aca="false">IF(AC135&lt;&gt;AE135,(IF(N135="",J135*INFORMAÇÕES!$U$116,IF(N135="O",J135,0))),0)</f>
        <v>0</v>
      </c>
      <c r="AP135" s="75" t="n">
        <f aca="false">IF(H135&lt;&gt;0,J135,0)</f>
        <v>0</v>
      </c>
      <c r="AQ135" s="75" t="n">
        <f aca="false">IF(K135&lt;&gt;0,L135,0)</f>
        <v>0</v>
      </c>
    </row>
    <row r="136" s="174" customFormat="true" ht="14.25" hidden="false" customHeight="false" outlineLevel="0" collapsed="false">
      <c r="A136" s="159" t="n">
        <v>124</v>
      </c>
      <c r="B136" s="160" t="n">
        <f aca="false">R136</f>
        <v>0</v>
      </c>
      <c r="C136" s="161" t="n">
        <f aca="false">T136</f>
        <v>0</v>
      </c>
      <c r="D136" s="162" t="n">
        <f aca="false">U136</f>
        <v>0</v>
      </c>
      <c r="E136" s="163" t="n">
        <f aca="false">'ORÇ.GLOBAL P CAIXA'!E135</f>
        <v>0</v>
      </c>
      <c r="F136" s="163" t="n">
        <f aca="false">IF('ORÇ.GLOBAL EMPRESA'!G135&gt;0,'ORÇ.GLOBAL EMPRESA'!G135,'ORÇ.GLOBAL P CAIXA'!F135)</f>
        <v>0</v>
      </c>
      <c r="G136" s="163" t="n">
        <f aca="false">IF(E136&lt;&gt;0,ROUND(E136*F136,2),IF(AK136=0,(SUMIF($AC$13:$AC$1012,B136,$AK$13:$AK$1012)),AK136))</f>
        <v>0</v>
      </c>
      <c r="H136" s="163" t="n">
        <f aca="false">V136</f>
        <v>0</v>
      </c>
      <c r="I136" s="163" t="n">
        <f aca="false">W136</f>
        <v>0</v>
      </c>
      <c r="J136" s="163" t="n">
        <f aca="false">IF(H136&lt;&gt;0,ROUND(H136*I136,2),IF(AP136=0,(SUMIF($AC$13:$AC$1012,B136,$AP$13:$AP$1012)),AP136))</f>
        <v>0</v>
      </c>
      <c r="K136" s="163" t="n">
        <f aca="false">H136-E136</f>
        <v>0</v>
      </c>
      <c r="L136" s="163" t="n">
        <f aca="false">J136-G136</f>
        <v>0</v>
      </c>
      <c r="M136" s="645" t="str">
        <f aca="false">IF('ORÇ.GLOBAL P CAIXA'!H135&gt;0,'ORÇ.GLOBAL P CAIXA'!H135,"")</f>
        <v/>
      </c>
      <c r="N136" s="646" t="n">
        <f aca="false">'ORÇ.GLOBAL P CAIXA'!I135</f>
        <v>0</v>
      </c>
      <c r="O136" s="166" t="str">
        <f aca="false">S136</f>
        <v/>
      </c>
      <c r="P136" s="167"/>
      <c r="Q136" s="168" t="str">
        <f aca="false">IF(B136&gt;0,"ok","ocultar")</f>
        <v>ocultar</v>
      </c>
      <c r="R136" s="647" t="n">
        <f aca="false">'ORÇ.GLOBAL P CAIXA'!B135</f>
        <v>0</v>
      </c>
      <c r="S136" s="170" t="str">
        <f aca="false">IF('ORÇ.GLOBAL P CAIXA'!N135&lt;&gt;0,'ORÇ.GLOBAL P CAIXA'!N135,"")</f>
        <v/>
      </c>
      <c r="T136" s="648" t="n">
        <f aca="false">'ORÇ.GLOBAL P CAIXA'!O135</f>
        <v>0</v>
      </c>
      <c r="U136" s="172" t="n">
        <f aca="false">'ORÇ.GLOBAL P CAIXA'!P135</f>
        <v>0</v>
      </c>
      <c r="V136" s="173" t="n">
        <f aca="false">'ORÇ.GLOBAL P CAIXA'!E135</f>
        <v>0</v>
      </c>
      <c r="W136" s="173" t="n">
        <f aca="false">F136</f>
        <v>0</v>
      </c>
      <c r="X136" s="649"/>
      <c r="Y136" s="649"/>
      <c r="Z136" s="650"/>
      <c r="AB136" s="88"/>
      <c r="AC136" s="157" t="n">
        <f aca="false">IF(B136=0,AC135,IF(ISNONTEXT(B136)=TRUE(),INT(B136),INT(LEFT(B136,FIND(".",B136)-1))))</f>
        <v>3</v>
      </c>
      <c r="AD136" s="157" t="str">
        <f aca="false">IF(AD137=1,1,IF(B136&lt;&gt;0,1,IF(C136&lt;&gt;0,1,IF(D136&lt;&gt;0,1,IF(E136&lt;&gt;0,1,"")))))</f>
        <v/>
      </c>
      <c r="AE136" s="157" t="str">
        <f aca="false">IF(AC136=0," ",IF(AC136&lt;&gt;AC135,AC136," "))</f>
        <v> </v>
      </c>
      <c r="AF136" s="180"/>
      <c r="AG136" s="75" t="e">
        <f aca="false">IF(AC136&lt;&gt;AE136,(IF(N136=0,G136*(INFORMAÇÕES!$Q$69/INFORMAÇÕES!$Q$72),IF(N136="R",G136,0))),0)</f>
        <v>#DIV/0!</v>
      </c>
      <c r="AH136" s="75" t="e">
        <f aca="false">IF(AC136&lt;&gt;AE136,(IF(N136=0,G136*(INFORMAÇÕES!$Q$70/INFORMAÇÕES!$Q$72),IF(N136="C",G136,0))),0)</f>
        <v>#DIV/0!</v>
      </c>
      <c r="AI136" s="75" t="n">
        <f aca="false">IF(AC136&lt;&gt;AE136,(IF(N136=0,G136*INFORMAÇÕES!$U$115,IF(N136="CF",G136,0))),0)</f>
        <v>0</v>
      </c>
      <c r="AJ136" s="75" t="n">
        <f aca="false">IF(AC136&lt;&gt;AE136,(IF(N136=0,G136*INFORMAÇÕES!$U$116,IF(N136="O",G136,0))),0)</f>
        <v>0</v>
      </c>
      <c r="AK136" s="75" t="n">
        <f aca="false">IF(E136&lt;&gt;0,G136,0)</f>
        <v>0</v>
      </c>
      <c r="AL136" s="75" t="n">
        <f aca="false">IF(AC136&lt;&gt;AE136,(IF(N136=0,J136*(INFORMAÇÕES!$Q$89/INFORMAÇÕES!$Q$92),IF(N136="R",J136,0))),0)</f>
        <v>0</v>
      </c>
      <c r="AM136" s="75" t="n">
        <f aca="false">IF(AC136&lt;&gt;AE136,(IF(N136=0,J136*(INFORMAÇÕES!$Q$90/INFORMAÇÕES!$Q$92),IF(N136="C",J136,0))),0)</f>
        <v>0</v>
      </c>
      <c r="AN136" s="75" t="n">
        <f aca="false">IF(AC136&lt;&gt;AE136,(IF(N136="",J136*INFORMAÇÕES!$U$115,IF(N136="CF",J136,0))),0)</f>
        <v>0</v>
      </c>
      <c r="AO136" s="75" t="n">
        <f aca="false">IF(AC136&lt;&gt;AE136,(IF(N136="",J136*INFORMAÇÕES!$U$116,IF(N136="O",J136,0))),0)</f>
        <v>0</v>
      </c>
      <c r="AP136" s="75" t="n">
        <f aca="false">IF(H136&lt;&gt;0,J136,0)</f>
        <v>0</v>
      </c>
      <c r="AQ136" s="75" t="n">
        <f aca="false">IF(K136&lt;&gt;0,L136,0)</f>
        <v>0</v>
      </c>
    </row>
    <row r="137" s="174" customFormat="true" ht="14.25" hidden="false" customHeight="false" outlineLevel="0" collapsed="false">
      <c r="A137" s="159" t="n">
        <v>125</v>
      </c>
      <c r="B137" s="160" t="n">
        <f aca="false">R137</f>
        <v>0</v>
      </c>
      <c r="C137" s="161" t="n">
        <f aca="false">T137</f>
        <v>0</v>
      </c>
      <c r="D137" s="162" t="n">
        <f aca="false">U137</f>
        <v>0</v>
      </c>
      <c r="E137" s="163" t="n">
        <f aca="false">'ORÇ.GLOBAL P CAIXA'!E136</f>
        <v>0</v>
      </c>
      <c r="F137" s="163" t="n">
        <f aca="false">IF('ORÇ.GLOBAL EMPRESA'!G136&gt;0,'ORÇ.GLOBAL EMPRESA'!G136,'ORÇ.GLOBAL P CAIXA'!F136)</f>
        <v>0</v>
      </c>
      <c r="G137" s="163" t="n">
        <f aca="false">IF(E137&lt;&gt;0,ROUND(E137*F137,2),IF(AK137=0,(SUMIF($AC$13:$AC$1012,B137,$AK$13:$AK$1012)),AK137))</f>
        <v>0</v>
      </c>
      <c r="H137" s="163" t="n">
        <f aca="false">V137</f>
        <v>0</v>
      </c>
      <c r="I137" s="163" t="n">
        <f aca="false">W137</f>
        <v>0</v>
      </c>
      <c r="J137" s="163" t="n">
        <f aca="false">IF(H137&lt;&gt;0,ROUND(H137*I137,2),IF(AP137=0,(SUMIF($AC$13:$AC$1012,B137,$AP$13:$AP$1012)),AP137))</f>
        <v>0</v>
      </c>
      <c r="K137" s="163" t="n">
        <f aca="false">H137-E137</f>
        <v>0</v>
      </c>
      <c r="L137" s="163" t="n">
        <f aca="false">J137-G137</f>
        <v>0</v>
      </c>
      <c r="M137" s="645" t="str">
        <f aca="false">IF('ORÇ.GLOBAL P CAIXA'!H136&gt;0,'ORÇ.GLOBAL P CAIXA'!H136,"")</f>
        <v/>
      </c>
      <c r="N137" s="646" t="n">
        <f aca="false">'ORÇ.GLOBAL P CAIXA'!I136</f>
        <v>0</v>
      </c>
      <c r="O137" s="166" t="str">
        <f aca="false">S137</f>
        <v/>
      </c>
      <c r="P137" s="167"/>
      <c r="Q137" s="168" t="str">
        <f aca="false">IF(B137&gt;0,"ok","ocultar")</f>
        <v>ocultar</v>
      </c>
      <c r="R137" s="647" t="n">
        <f aca="false">'ORÇ.GLOBAL P CAIXA'!B136</f>
        <v>0</v>
      </c>
      <c r="S137" s="170" t="str">
        <f aca="false">IF('ORÇ.GLOBAL P CAIXA'!N136&lt;&gt;0,'ORÇ.GLOBAL P CAIXA'!N136,"")</f>
        <v/>
      </c>
      <c r="T137" s="648" t="n">
        <f aca="false">'ORÇ.GLOBAL P CAIXA'!O136</f>
        <v>0</v>
      </c>
      <c r="U137" s="172" t="n">
        <f aca="false">'ORÇ.GLOBAL P CAIXA'!P136</f>
        <v>0</v>
      </c>
      <c r="V137" s="173" t="n">
        <f aca="false">'ORÇ.GLOBAL P CAIXA'!E136</f>
        <v>0</v>
      </c>
      <c r="W137" s="173" t="n">
        <f aca="false">F137</f>
        <v>0</v>
      </c>
      <c r="X137" s="649"/>
      <c r="Y137" s="649"/>
      <c r="Z137" s="650"/>
      <c r="AB137" s="88"/>
      <c r="AC137" s="157" t="n">
        <f aca="false">IF(B137=0,AC136,IF(ISNONTEXT(B137)=TRUE(),INT(B137),INT(LEFT(B137,FIND(".",B137)-1))))</f>
        <v>3</v>
      </c>
      <c r="AD137" s="157" t="str">
        <f aca="false">IF(AD138=1,1,IF(B137&lt;&gt;0,1,IF(C137&lt;&gt;0,1,IF(D137&lt;&gt;0,1,IF(E137&lt;&gt;0,1,"")))))</f>
        <v/>
      </c>
      <c r="AE137" s="157" t="str">
        <f aca="false">IF(AC137=0," ",IF(AC137&lt;&gt;AC136,AC137," "))</f>
        <v> </v>
      </c>
      <c r="AF137" s="180"/>
      <c r="AG137" s="75" t="e">
        <f aca="false">IF(AC137&lt;&gt;AE137,(IF(N137=0,G137*(INFORMAÇÕES!$Q$69/INFORMAÇÕES!$Q$72),IF(N137="R",G137,0))),0)</f>
        <v>#DIV/0!</v>
      </c>
      <c r="AH137" s="75" t="e">
        <f aca="false">IF(AC137&lt;&gt;AE137,(IF(N137=0,G137*(INFORMAÇÕES!$Q$70/INFORMAÇÕES!$Q$72),IF(N137="C",G137,0))),0)</f>
        <v>#DIV/0!</v>
      </c>
      <c r="AI137" s="75" t="n">
        <f aca="false">IF(AC137&lt;&gt;AE137,(IF(N137=0,G137*INFORMAÇÕES!$U$115,IF(N137="CF",G137,0))),0)</f>
        <v>0</v>
      </c>
      <c r="AJ137" s="75" t="n">
        <f aca="false">IF(AC137&lt;&gt;AE137,(IF(N137=0,G137*INFORMAÇÕES!$U$116,IF(N137="O",G137,0))),0)</f>
        <v>0</v>
      </c>
      <c r="AK137" s="75" t="n">
        <f aca="false">IF(E137&lt;&gt;0,G137,0)</f>
        <v>0</v>
      </c>
      <c r="AL137" s="75" t="n">
        <f aca="false">IF(AC137&lt;&gt;AE137,(IF(N137=0,J137*(INFORMAÇÕES!$Q$89/INFORMAÇÕES!$Q$92),IF(N137="R",J137,0))),0)</f>
        <v>0</v>
      </c>
      <c r="AM137" s="75" t="n">
        <f aca="false">IF(AC137&lt;&gt;AE137,(IF(N137=0,J137*(INFORMAÇÕES!$Q$90/INFORMAÇÕES!$Q$92),IF(N137="C",J137,0))),0)</f>
        <v>0</v>
      </c>
      <c r="AN137" s="75" t="n">
        <f aca="false">IF(AC137&lt;&gt;AE137,(IF(N137="",J137*INFORMAÇÕES!$U$115,IF(N137="CF",J137,0))),0)</f>
        <v>0</v>
      </c>
      <c r="AO137" s="75" t="n">
        <f aca="false">IF(AC137&lt;&gt;AE137,(IF(N137="",J137*INFORMAÇÕES!$U$116,IF(N137="O",J137,0))),0)</f>
        <v>0</v>
      </c>
      <c r="AP137" s="75" t="n">
        <f aca="false">IF(H137&lt;&gt;0,J137,0)</f>
        <v>0</v>
      </c>
      <c r="AQ137" s="75" t="n">
        <f aca="false">IF(K137&lt;&gt;0,L137,0)</f>
        <v>0</v>
      </c>
    </row>
    <row r="138" s="174" customFormat="true" ht="14.25" hidden="false" customHeight="false" outlineLevel="0" collapsed="false">
      <c r="A138" s="159" t="n">
        <v>126</v>
      </c>
      <c r="B138" s="160" t="n">
        <f aca="false">R138</f>
        <v>0</v>
      </c>
      <c r="C138" s="161" t="n">
        <f aca="false">T138</f>
        <v>0</v>
      </c>
      <c r="D138" s="162" t="n">
        <f aca="false">U138</f>
        <v>0</v>
      </c>
      <c r="E138" s="163" t="n">
        <f aca="false">'ORÇ.GLOBAL P CAIXA'!E137</f>
        <v>0</v>
      </c>
      <c r="F138" s="163" t="n">
        <f aca="false">IF('ORÇ.GLOBAL EMPRESA'!G137&gt;0,'ORÇ.GLOBAL EMPRESA'!G137,'ORÇ.GLOBAL P CAIXA'!F137)</f>
        <v>0</v>
      </c>
      <c r="G138" s="163" t="n">
        <f aca="false">IF(E138&lt;&gt;0,ROUND(E138*F138,2),IF(AK138=0,(SUMIF($AC$13:$AC$1012,B138,$AK$13:$AK$1012)),AK138))</f>
        <v>0</v>
      </c>
      <c r="H138" s="163" t="n">
        <f aca="false">V138</f>
        <v>0</v>
      </c>
      <c r="I138" s="163" t="n">
        <f aca="false">W138</f>
        <v>0</v>
      </c>
      <c r="J138" s="163" t="n">
        <f aca="false">IF(H138&lt;&gt;0,ROUND(H138*I138,2),IF(AP138=0,(SUMIF($AC$13:$AC$1012,B138,$AP$13:$AP$1012)),AP138))</f>
        <v>0</v>
      </c>
      <c r="K138" s="163" t="n">
        <f aca="false">H138-E138</f>
        <v>0</v>
      </c>
      <c r="L138" s="163" t="n">
        <f aca="false">J138-G138</f>
        <v>0</v>
      </c>
      <c r="M138" s="645" t="str">
        <f aca="false">IF('ORÇ.GLOBAL P CAIXA'!H137&gt;0,'ORÇ.GLOBAL P CAIXA'!H137,"")</f>
        <v/>
      </c>
      <c r="N138" s="646" t="n">
        <f aca="false">'ORÇ.GLOBAL P CAIXA'!I137</f>
        <v>0</v>
      </c>
      <c r="O138" s="166" t="str">
        <f aca="false">S138</f>
        <v/>
      </c>
      <c r="P138" s="167"/>
      <c r="Q138" s="168" t="str">
        <f aca="false">IF(B138&gt;0,"ok","ocultar")</f>
        <v>ocultar</v>
      </c>
      <c r="R138" s="647" t="n">
        <f aca="false">'ORÇ.GLOBAL P CAIXA'!B137</f>
        <v>0</v>
      </c>
      <c r="S138" s="170" t="str">
        <f aca="false">IF('ORÇ.GLOBAL P CAIXA'!N137&lt;&gt;0,'ORÇ.GLOBAL P CAIXA'!N137,"")</f>
        <v/>
      </c>
      <c r="T138" s="648" t="n">
        <f aca="false">'ORÇ.GLOBAL P CAIXA'!O137</f>
        <v>0</v>
      </c>
      <c r="U138" s="172" t="n">
        <f aca="false">'ORÇ.GLOBAL P CAIXA'!P137</f>
        <v>0</v>
      </c>
      <c r="V138" s="173" t="n">
        <f aca="false">'ORÇ.GLOBAL P CAIXA'!E137</f>
        <v>0</v>
      </c>
      <c r="W138" s="173" t="n">
        <f aca="false">F138</f>
        <v>0</v>
      </c>
      <c r="X138" s="649"/>
      <c r="Y138" s="649"/>
      <c r="Z138" s="650"/>
      <c r="AB138" s="88"/>
      <c r="AC138" s="157" t="n">
        <f aca="false">IF(B138=0,AC137,IF(ISNONTEXT(B138)=TRUE(),INT(B138),INT(LEFT(B138,FIND(".",B138)-1))))</f>
        <v>3</v>
      </c>
      <c r="AD138" s="157" t="str">
        <f aca="false">IF(AD139=1,1,IF(B138&lt;&gt;0,1,IF(C138&lt;&gt;0,1,IF(D138&lt;&gt;0,1,IF(E138&lt;&gt;0,1,"")))))</f>
        <v/>
      </c>
      <c r="AE138" s="157" t="str">
        <f aca="false">IF(AC138=0," ",IF(AC138&lt;&gt;AC137,AC138," "))</f>
        <v> </v>
      </c>
      <c r="AF138" s="180"/>
      <c r="AG138" s="75" t="e">
        <f aca="false">IF(AC138&lt;&gt;AE138,(IF(N138=0,G138*(INFORMAÇÕES!$Q$69/INFORMAÇÕES!$Q$72),IF(N138="R",G138,0))),0)</f>
        <v>#DIV/0!</v>
      </c>
      <c r="AH138" s="75" t="e">
        <f aca="false">IF(AC138&lt;&gt;AE138,(IF(N138=0,G138*(INFORMAÇÕES!$Q$70/INFORMAÇÕES!$Q$72),IF(N138="C",G138,0))),0)</f>
        <v>#DIV/0!</v>
      </c>
      <c r="AI138" s="75" t="n">
        <f aca="false">IF(AC138&lt;&gt;AE138,(IF(N138=0,G138*INFORMAÇÕES!$U$115,IF(N138="CF",G138,0))),0)</f>
        <v>0</v>
      </c>
      <c r="AJ138" s="75" t="n">
        <f aca="false">IF(AC138&lt;&gt;AE138,(IF(N138=0,G138*INFORMAÇÕES!$U$116,IF(N138="O",G138,0))),0)</f>
        <v>0</v>
      </c>
      <c r="AK138" s="75" t="n">
        <f aca="false">IF(E138&lt;&gt;0,G138,0)</f>
        <v>0</v>
      </c>
      <c r="AL138" s="75" t="n">
        <f aca="false">IF(AC138&lt;&gt;AE138,(IF(N138=0,J138*(INFORMAÇÕES!$Q$89/INFORMAÇÕES!$Q$92),IF(N138="R",J138,0))),0)</f>
        <v>0</v>
      </c>
      <c r="AM138" s="75" t="n">
        <f aca="false">IF(AC138&lt;&gt;AE138,(IF(N138=0,J138*(INFORMAÇÕES!$Q$90/INFORMAÇÕES!$Q$92),IF(N138="C",J138,0))),0)</f>
        <v>0</v>
      </c>
      <c r="AN138" s="75" t="n">
        <f aca="false">IF(AC138&lt;&gt;AE138,(IF(N138="",J138*INFORMAÇÕES!$U$115,IF(N138="CF",J138,0))),0)</f>
        <v>0</v>
      </c>
      <c r="AO138" s="75" t="n">
        <f aca="false">IF(AC138&lt;&gt;AE138,(IF(N138="",J138*INFORMAÇÕES!$U$116,IF(N138="O",J138,0))),0)</f>
        <v>0</v>
      </c>
      <c r="AP138" s="75" t="n">
        <f aca="false">IF(H138&lt;&gt;0,J138,0)</f>
        <v>0</v>
      </c>
      <c r="AQ138" s="75" t="n">
        <f aca="false">IF(K138&lt;&gt;0,L138,0)</f>
        <v>0</v>
      </c>
    </row>
    <row r="139" s="174" customFormat="true" ht="14.25" hidden="false" customHeight="false" outlineLevel="0" collapsed="false">
      <c r="A139" s="159" t="n">
        <v>127</v>
      </c>
      <c r="B139" s="160" t="n">
        <f aca="false">R139</f>
        <v>0</v>
      </c>
      <c r="C139" s="161" t="n">
        <f aca="false">T139</f>
        <v>0</v>
      </c>
      <c r="D139" s="162" t="n">
        <f aca="false">U139</f>
        <v>0</v>
      </c>
      <c r="E139" s="163" t="n">
        <f aca="false">'ORÇ.GLOBAL P CAIXA'!E138</f>
        <v>0</v>
      </c>
      <c r="F139" s="163" t="n">
        <f aca="false">IF('ORÇ.GLOBAL EMPRESA'!G138&gt;0,'ORÇ.GLOBAL EMPRESA'!G138,'ORÇ.GLOBAL P CAIXA'!F138)</f>
        <v>0</v>
      </c>
      <c r="G139" s="163" t="n">
        <f aca="false">IF(E139&lt;&gt;0,ROUND(E139*F139,2),IF(AK139=0,(SUMIF($AC$13:$AC$1012,B139,$AK$13:$AK$1012)),AK139))</f>
        <v>0</v>
      </c>
      <c r="H139" s="163" t="n">
        <f aca="false">V139</f>
        <v>0</v>
      </c>
      <c r="I139" s="163" t="n">
        <f aca="false">W139</f>
        <v>0</v>
      </c>
      <c r="J139" s="163" t="n">
        <f aca="false">IF(H139&lt;&gt;0,ROUND(H139*I139,2),IF(AP139=0,(SUMIF($AC$13:$AC$1012,B139,$AP$13:$AP$1012)),AP139))</f>
        <v>0</v>
      </c>
      <c r="K139" s="163" t="n">
        <f aca="false">H139-E139</f>
        <v>0</v>
      </c>
      <c r="L139" s="163" t="n">
        <f aca="false">J139-G139</f>
        <v>0</v>
      </c>
      <c r="M139" s="645" t="str">
        <f aca="false">IF('ORÇ.GLOBAL P CAIXA'!H138&gt;0,'ORÇ.GLOBAL P CAIXA'!H138,"")</f>
        <v/>
      </c>
      <c r="N139" s="646" t="n">
        <f aca="false">'ORÇ.GLOBAL P CAIXA'!I138</f>
        <v>0</v>
      </c>
      <c r="O139" s="166" t="str">
        <f aca="false">S139</f>
        <v/>
      </c>
      <c r="P139" s="167"/>
      <c r="Q139" s="168" t="str">
        <f aca="false">IF(B139&gt;0,"ok","ocultar")</f>
        <v>ocultar</v>
      </c>
      <c r="R139" s="647" t="n">
        <f aca="false">'ORÇ.GLOBAL P CAIXA'!B138</f>
        <v>0</v>
      </c>
      <c r="S139" s="170" t="str">
        <f aca="false">IF('ORÇ.GLOBAL P CAIXA'!N138&lt;&gt;0,'ORÇ.GLOBAL P CAIXA'!N138,"")</f>
        <v/>
      </c>
      <c r="T139" s="648" t="n">
        <f aca="false">'ORÇ.GLOBAL P CAIXA'!O138</f>
        <v>0</v>
      </c>
      <c r="U139" s="172" t="n">
        <f aca="false">'ORÇ.GLOBAL P CAIXA'!P138</f>
        <v>0</v>
      </c>
      <c r="V139" s="173" t="n">
        <f aca="false">'ORÇ.GLOBAL P CAIXA'!E138</f>
        <v>0</v>
      </c>
      <c r="W139" s="173" t="n">
        <f aca="false">F139</f>
        <v>0</v>
      </c>
      <c r="X139" s="649"/>
      <c r="Y139" s="649"/>
      <c r="Z139" s="650"/>
      <c r="AB139" s="88"/>
      <c r="AC139" s="157" t="n">
        <f aca="false">IF(B139=0,AC138,IF(ISNONTEXT(B139)=TRUE(),INT(B139),INT(LEFT(B139,FIND(".",B139)-1))))</f>
        <v>3</v>
      </c>
      <c r="AD139" s="157" t="str">
        <f aca="false">IF(AD140=1,1,IF(B139&lt;&gt;0,1,IF(C139&lt;&gt;0,1,IF(D139&lt;&gt;0,1,IF(E139&lt;&gt;0,1,"")))))</f>
        <v/>
      </c>
      <c r="AE139" s="157" t="str">
        <f aca="false">IF(AC139=0," ",IF(AC139&lt;&gt;AC138,AC139," "))</f>
        <v> </v>
      </c>
      <c r="AF139" s="180"/>
      <c r="AG139" s="75" t="e">
        <f aca="false">IF(AC139&lt;&gt;AE139,(IF(N139=0,G139*(INFORMAÇÕES!$Q$69/INFORMAÇÕES!$Q$72),IF(N139="R",G139,0))),0)</f>
        <v>#DIV/0!</v>
      </c>
      <c r="AH139" s="75" t="e">
        <f aca="false">IF(AC139&lt;&gt;AE139,(IF(N139=0,G139*(INFORMAÇÕES!$Q$70/INFORMAÇÕES!$Q$72),IF(N139="C",G139,0))),0)</f>
        <v>#DIV/0!</v>
      </c>
      <c r="AI139" s="75" t="n">
        <f aca="false">IF(AC139&lt;&gt;AE139,(IF(N139=0,G139*INFORMAÇÕES!$U$115,IF(N139="CF",G139,0))),0)</f>
        <v>0</v>
      </c>
      <c r="AJ139" s="75" t="n">
        <f aca="false">IF(AC139&lt;&gt;AE139,(IF(N139=0,G139*INFORMAÇÕES!$U$116,IF(N139="O",G139,0))),0)</f>
        <v>0</v>
      </c>
      <c r="AK139" s="75" t="n">
        <f aca="false">IF(E139&lt;&gt;0,G139,0)</f>
        <v>0</v>
      </c>
      <c r="AL139" s="75" t="n">
        <f aca="false">IF(AC139&lt;&gt;AE139,(IF(N139=0,J139*(INFORMAÇÕES!$Q$89/INFORMAÇÕES!$Q$92),IF(N139="R",J139,0))),0)</f>
        <v>0</v>
      </c>
      <c r="AM139" s="75" t="n">
        <f aca="false">IF(AC139&lt;&gt;AE139,(IF(N139=0,J139*(INFORMAÇÕES!$Q$90/INFORMAÇÕES!$Q$92),IF(N139="C",J139,0))),0)</f>
        <v>0</v>
      </c>
      <c r="AN139" s="75" t="n">
        <f aca="false">IF(AC139&lt;&gt;AE139,(IF(N139="",J139*INFORMAÇÕES!$U$115,IF(N139="CF",J139,0))),0)</f>
        <v>0</v>
      </c>
      <c r="AO139" s="75" t="n">
        <f aca="false">IF(AC139&lt;&gt;AE139,(IF(N139="",J139*INFORMAÇÕES!$U$116,IF(N139="O",J139,0))),0)</f>
        <v>0</v>
      </c>
      <c r="AP139" s="75" t="n">
        <f aca="false">IF(H139&lt;&gt;0,J139,0)</f>
        <v>0</v>
      </c>
      <c r="AQ139" s="75" t="n">
        <f aca="false">IF(K139&lt;&gt;0,L139,0)</f>
        <v>0</v>
      </c>
    </row>
    <row r="140" s="174" customFormat="true" ht="14.25" hidden="false" customHeight="false" outlineLevel="0" collapsed="false">
      <c r="A140" s="159" t="n">
        <v>128</v>
      </c>
      <c r="B140" s="160" t="n">
        <f aca="false">R140</f>
        <v>0</v>
      </c>
      <c r="C140" s="161" t="n">
        <f aca="false">T140</f>
        <v>0</v>
      </c>
      <c r="D140" s="162" t="n">
        <f aca="false">U140</f>
        <v>0</v>
      </c>
      <c r="E140" s="163" t="n">
        <f aca="false">'ORÇ.GLOBAL P CAIXA'!E139</f>
        <v>0</v>
      </c>
      <c r="F140" s="163" t="n">
        <f aca="false">IF('ORÇ.GLOBAL EMPRESA'!G139&gt;0,'ORÇ.GLOBAL EMPRESA'!G139,'ORÇ.GLOBAL P CAIXA'!F139)</f>
        <v>0</v>
      </c>
      <c r="G140" s="163" t="n">
        <f aca="false">IF(E140&lt;&gt;0,ROUND(E140*F140,2),IF(AK140=0,(SUMIF($AC$13:$AC$1012,B140,$AK$13:$AK$1012)),AK140))</f>
        <v>0</v>
      </c>
      <c r="H140" s="163" t="n">
        <f aca="false">V140</f>
        <v>0</v>
      </c>
      <c r="I140" s="163" t="n">
        <f aca="false">W140</f>
        <v>0</v>
      </c>
      <c r="J140" s="163" t="n">
        <f aca="false">IF(H140&lt;&gt;0,ROUND(H140*I140,2),IF(AP140=0,(SUMIF($AC$13:$AC$1012,B140,$AP$13:$AP$1012)),AP140))</f>
        <v>0</v>
      </c>
      <c r="K140" s="163" t="n">
        <f aca="false">H140-E140</f>
        <v>0</v>
      </c>
      <c r="L140" s="163" t="n">
        <f aca="false">J140-G140</f>
        <v>0</v>
      </c>
      <c r="M140" s="645" t="str">
        <f aca="false">IF('ORÇ.GLOBAL P CAIXA'!H139&gt;0,'ORÇ.GLOBAL P CAIXA'!H139,"")</f>
        <v/>
      </c>
      <c r="N140" s="646" t="n">
        <f aca="false">'ORÇ.GLOBAL P CAIXA'!I139</f>
        <v>0</v>
      </c>
      <c r="O140" s="166" t="str">
        <f aca="false">S140</f>
        <v/>
      </c>
      <c r="P140" s="167"/>
      <c r="Q140" s="168" t="str">
        <f aca="false">IF(B140&gt;0,"ok","ocultar")</f>
        <v>ocultar</v>
      </c>
      <c r="R140" s="647" t="n">
        <f aca="false">'ORÇ.GLOBAL P CAIXA'!B139</f>
        <v>0</v>
      </c>
      <c r="S140" s="170" t="str">
        <f aca="false">IF('ORÇ.GLOBAL P CAIXA'!N139&lt;&gt;0,'ORÇ.GLOBAL P CAIXA'!N139,"")</f>
        <v/>
      </c>
      <c r="T140" s="648" t="n">
        <f aca="false">'ORÇ.GLOBAL P CAIXA'!O139</f>
        <v>0</v>
      </c>
      <c r="U140" s="172" t="n">
        <f aca="false">'ORÇ.GLOBAL P CAIXA'!P139</f>
        <v>0</v>
      </c>
      <c r="V140" s="173" t="n">
        <f aca="false">'ORÇ.GLOBAL P CAIXA'!E139</f>
        <v>0</v>
      </c>
      <c r="W140" s="173" t="n">
        <f aca="false">F140</f>
        <v>0</v>
      </c>
      <c r="X140" s="649"/>
      <c r="Y140" s="649"/>
      <c r="Z140" s="650"/>
      <c r="AB140" s="88"/>
      <c r="AC140" s="157" t="n">
        <f aca="false">IF(B140=0,AC139,IF(ISNONTEXT(B140)=TRUE(),INT(B140),INT(LEFT(B140,FIND(".",B140)-1))))</f>
        <v>3</v>
      </c>
      <c r="AD140" s="157" t="str">
        <f aca="false">IF(AD141=1,1,IF(B140&lt;&gt;0,1,IF(C140&lt;&gt;0,1,IF(D140&lt;&gt;0,1,IF(E140&lt;&gt;0,1,"")))))</f>
        <v/>
      </c>
      <c r="AE140" s="157" t="str">
        <f aca="false">IF(AC140=0," ",IF(AC140&lt;&gt;AC139,AC140," "))</f>
        <v> </v>
      </c>
      <c r="AF140" s="180"/>
      <c r="AG140" s="75" t="e">
        <f aca="false">IF(AC140&lt;&gt;AE140,(IF(N140=0,G140*(INFORMAÇÕES!$Q$69/INFORMAÇÕES!$Q$72),IF(N140="R",G140,0))),0)</f>
        <v>#DIV/0!</v>
      </c>
      <c r="AH140" s="75" t="e">
        <f aca="false">IF(AC140&lt;&gt;AE140,(IF(N140=0,G140*(INFORMAÇÕES!$Q$70/INFORMAÇÕES!$Q$72),IF(N140="C",G140,0))),0)</f>
        <v>#DIV/0!</v>
      </c>
      <c r="AI140" s="75" t="n">
        <f aca="false">IF(AC140&lt;&gt;AE140,(IF(N140=0,G140*INFORMAÇÕES!$U$115,IF(N140="CF",G140,0))),0)</f>
        <v>0</v>
      </c>
      <c r="AJ140" s="75" t="n">
        <f aca="false">IF(AC140&lt;&gt;AE140,(IF(N140=0,G140*INFORMAÇÕES!$U$116,IF(N140="O",G140,0))),0)</f>
        <v>0</v>
      </c>
      <c r="AK140" s="75" t="n">
        <f aca="false">IF(E140&lt;&gt;0,G140,0)</f>
        <v>0</v>
      </c>
      <c r="AL140" s="75" t="n">
        <f aca="false">IF(AC140&lt;&gt;AE140,(IF(N140=0,J140*(INFORMAÇÕES!$Q$89/INFORMAÇÕES!$Q$92),IF(N140="R",J140,0))),0)</f>
        <v>0</v>
      </c>
      <c r="AM140" s="75" t="n">
        <f aca="false">IF(AC140&lt;&gt;AE140,(IF(N140=0,J140*(INFORMAÇÕES!$Q$90/INFORMAÇÕES!$Q$92),IF(N140="C",J140,0))),0)</f>
        <v>0</v>
      </c>
      <c r="AN140" s="75" t="n">
        <f aca="false">IF(AC140&lt;&gt;AE140,(IF(N140="",J140*INFORMAÇÕES!$U$115,IF(N140="CF",J140,0))),0)</f>
        <v>0</v>
      </c>
      <c r="AO140" s="75" t="n">
        <f aca="false">IF(AC140&lt;&gt;AE140,(IF(N140="",J140*INFORMAÇÕES!$U$116,IF(N140="O",J140,0))),0)</f>
        <v>0</v>
      </c>
      <c r="AP140" s="75" t="n">
        <f aca="false">IF(H140&lt;&gt;0,J140,0)</f>
        <v>0</v>
      </c>
      <c r="AQ140" s="75" t="n">
        <f aca="false">IF(K140&lt;&gt;0,L140,0)</f>
        <v>0</v>
      </c>
    </row>
    <row r="141" s="174" customFormat="true" ht="14.25" hidden="false" customHeight="false" outlineLevel="0" collapsed="false">
      <c r="A141" s="159" t="n">
        <v>129</v>
      </c>
      <c r="B141" s="160" t="n">
        <f aca="false">R141</f>
        <v>0</v>
      </c>
      <c r="C141" s="161" t="n">
        <f aca="false">T141</f>
        <v>0</v>
      </c>
      <c r="D141" s="162" t="n">
        <f aca="false">U141</f>
        <v>0</v>
      </c>
      <c r="E141" s="163" t="n">
        <f aca="false">'ORÇ.GLOBAL P CAIXA'!E140</f>
        <v>0</v>
      </c>
      <c r="F141" s="163" t="n">
        <f aca="false">IF('ORÇ.GLOBAL EMPRESA'!G140&gt;0,'ORÇ.GLOBAL EMPRESA'!G140,'ORÇ.GLOBAL P CAIXA'!F140)</f>
        <v>0</v>
      </c>
      <c r="G141" s="163" t="n">
        <f aca="false">IF(E141&lt;&gt;0,ROUND(E141*F141,2),IF(AK141=0,(SUMIF($AC$13:$AC$1012,B141,$AK$13:$AK$1012)),AK141))</f>
        <v>0</v>
      </c>
      <c r="H141" s="163" t="n">
        <f aca="false">V141</f>
        <v>0</v>
      </c>
      <c r="I141" s="163" t="n">
        <f aca="false">W141</f>
        <v>0</v>
      </c>
      <c r="J141" s="163" t="n">
        <f aca="false">IF(H141&lt;&gt;0,ROUND(H141*I141,2),IF(AP141=0,(SUMIF($AC$13:$AC$1012,B141,$AP$13:$AP$1012)),AP141))</f>
        <v>0</v>
      </c>
      <c r="K141" s="163" t="n">
        <f aca="false">H141-E141</f>
        <v>0</v>
      </c>
      <c r="L141" s="163" t="n">
        <f aca="false">J141-G141</f>
        <v>0</v>
      </c>
      <c r="M141" s="645" t="str">
        <f aca="false">IF('ORÇ.GLOBAL P CAIXA'!H140&gt;0,'ORÇ.GLOBAL P CAIXA'!H140,"")</f>
        <v/>
      </c>
      <c r="N141" s="646" t="n">
        <f aca="false">'ORÇ.GLOBAL P CAIXA'!I140</f>
        <v>0</v>
      </c>
      <c r="O141" s="166" t="str">
        <f aca="false">S141</f>
        <v/>
      </c>
      <c r="P141" s="167"/>
      <c r="Q141" s="168" t="str">
        <f aca="false">IF(B141&gt;0,"ok","ocultar")</f>
        <v>ocultar</v>
      </c>
      <c r="R141" s="647" t="n">
        <f aca="false">'ORÇ.GLOBAL P CAIXA'!B140</f>
        <v>0</v>
      </c>
      <c r="S141" s="170" t="str">
        <f aca="false">IF('ORÇ.GLOBAL P CAIXA'!N140&lt;&gt;0,'ORÇ.GLOBAL P CAIXA'!N140,"")</f>
        <v/>
      </c>
      <c r="T141" s="648" t="n">
        <f aca="false">'ORÇ.GLOBAL P CAIXA'!O140</f>
        <v>0</v>
      </c>
      <c r="U141" s="172" t="n">
        <f aca="false">'ORÇ.GLOBAL P CAIXA'!P140</f>
        <v>0</v>
      </c>
      <c r="V141" s="173" t="n">
        <f aca="false">'ORÇ.GLOBAL P CAIXA'!E140</f>
        <v>0</v>
      </c>
      <c r="W141" s="173" t="n">
        <f aca="false">F141</f>
        <v>0</v>
      </c>
      <c r="X141" s="649"/>
      <c r="Y141" s="649"/>
      <c r="Z141" s="650"/>
      <c r="AB141" s="88"/>
      <c r="AC141" s="157" t="n">
        <f aca="false">IF(B141=0,AC140,IF(ISNONTEXT(B141)=TRUE(),INT(B141),INT(LEFT(B141,FIND(".",B141)-1))))</f>
        <v>3</v>
      </c>
      <c r="AD141" s="157" t="str">
        <f aca="false">IF(AD142=1,1,IF(B141&lt;&gt;0,1,IF(C141&lt;&gt;0,1,IF(D141&lt;&gt;0,1,IF(E141&lt;&gt;0,1,"")))))</f>
        <v/>
      </c>
      <c r="AE141" s="157" t="str">
        <f aca="false">IF(AC141=0," ",IF(AC141&lt;&gt;AC140,AC141," "))</f>
        <v> </v>
      </c>
      <c r="AF141" s="180"/>
      <c r="AG141" s="75" t="e">
        <f aca="false">IF(AC141&lt;&gt;AE141,(IF(N141=0,G141*(INFORMAÇÕES!$Q$69/INFORMAÇÕES!$Q$72),IF(N141="R",G141,0))),0)</f>
        <v>#DIV/0!</v>
      </c>
      <c r="AH141" s="75" t="e">
        <f aca="false">IF(AC141&lt;&gt;AE141,(IF(N141=0,G141*(INFORMAÇÕES!$Q$70/INFORMAÇÕES!$Q$72),IF(N141="C",G141,0))),0)</f>
        <v>#DIV/0!</v>
      </c>
      <c r="AI141" s="75" t="n">
        <f aca="false">IF(AC141&lt;&gt;AE141,(IF(N141=0,G141*INFORMAÇÕES!$U$115,IF(N141="CF",G141,0))),0)</f>
        <v>0</v>
      </c>
      <c r="AJ141" s="75" t="n">
        <f aca="false">IF(AC141&lt;&gt;AE141,(IF(N141=0,G141*INFORMAÇÕES!$U$116,IF(N141="O",G141,0))),0)</f>
        <v>0</v>
      </c>
      <c r="AK141" s="75" t="n">
        <f aca="false">IF(E141&lt;&gt;0,G141,0)</f>
        <v>0</v>
      </c>
      <c r="AL141" s="75" t="n">
        <f aca="false">IF(AC141&lt;&gt;AE141,(IF(N141=0,J141*(INFORMAÇÕES!$Q$89/INFORMAÇÕES!$Q$92),IF(N141="R",J141,0))),0)</f>
        <v>0</v>
      </c>
      <c r="AM141" s="75" t="n">
        <f aca="false">IF(AC141&lt;&gt;AE141,(IF(N141=0,J141*(INFORMAÇÕES!$Q$90/INFORMAÇÕES!$Q$92),IF(N141="C",J141,0))),0)</f>
        <v>0</v>
      </c>
      <c r="AN141" s="75" t="n">
        <f aca="false">IF(AC141&lt;&gt;AE141,(IF(N141="",J141*INFORMAÇÕES!$U$115,IF(N141="CF",J141,0))),0)</f>
        <v>0</v>
      </c>
      <c r="AO141" s="75" t="n">
        <f aca="false">IF(AC141&lt;&gt;AE141,(IF(N141="",J141*INFORMAÇÕES!$U$116,IF(N141="O",J141,0))),0)</f>
        <v>0</v>
      </c>
      <c r="AP141" s="75" t="n">
        <f aca="false">IF(H141&lt;&gt;0,J141,0)</f>
        <v>0</v>
      </c>
      <c r="AQ141" s="75" t="n">
        <f aca="false">IF(K141&lt;&gt;0,L141,0)</f>
        <v>0</v>
      </c>
    </row>
    <row r="142" s="174" customFormat="true" ht="14.25" hidden="false" customHeight="false" outlineLevel="0" collapsed="false">
      <c r="A142" s="159" t="n">
        <v>130</v>
      </c>
      <c r="B142" s="160" t="n">
        <f aca="false">R142</f>
        <v>0</v>
      </c>
      <c r="C142" s="161" t="n">
        <f aca="false">T142</f>
        <v>0</v>
      </c>
      <c r="D142" s="162" t="n">
        <f aca="false">U142</f>
        <v>0</v>
      </c>
      <c r="E142" s="163" t="n">
        <f aca="false">'ORÇ.GLOBAL P CAIXA'!E141</f>
        <v>0</v>
      </c>
      <c r="F142" s="163" t="n">
        <f aca="false">IF('ORÇ.GLOBAL EMPRESA'!G141&gt;0,'ORÇ.GLOBAL EMPRESA'!G141,'ORÇ.GLOBAL P CAIXA'!F141)</f>
        <v>0</v>
      </c>
      <c r="G142" s="163" t="n">
        <f aca="false">IF(E142&lt;&gt;0,ROUND(E142*F142,2),IF(AK142=0,(SUMIF($AC$13:$AC$1012,B142,$AK$13:$AK$1012)),AK142))</f>
        <v>0</v>
      </c>
      <c r="H142" s="163" t="n">
        <f aca="false">V142</f>
        <v>0</v>
      </c>
      <c r="I142" s="163" t="n">
        <f aca="false">W142</f>
        <v>0</v>
      </c>
      <c r="J142" s="163" t="n">
        <f aca="false">IF(H142&lt;&gt;0,ROUND(H142*I142,2),IF(AP142=0,(SUMIF($AC$13:$AC$1012,B142,$AP$13:$AP$1012)),AP142))</f>
        <v>0</v>
      </c>
      <c r="K142" s="163" t="n">
        <f aca="false">H142-E142</f>
        <v>0</v>
      </c>
      <c r="L142" s="163" t="n">
        <f aca="false">J142-G142</f>
        <v>0</v>
      </c>
      <c r="M142" s="645" t="str">
        <f aca="false">IF('ORÇ.GLOBAL P CAIXA'!H141&gt;0,'ORÇ.GLOBAL P CAIXA'!H141,"")</f>
        <v/>
      </c>
      <c r="N142" s="646" t="n">
        <f aca="false">'ORÇ.GLOBAL P CAIXA'!I141</f>
        <v>0</v>
      </c>
      <c r="O142" s="166" t="str">
        <f aca="false">S142</f>
        <v/>
      </c>
      <c r="P142" s="167"/>
      <c r="Q142" s="168" t="str">
        <f aca="false">IF(B142&gt;0,"ok","ocultar")</f>
        <v>ocultar</v>
      </c>
      <c r="R142" s="647" t="n">
        <f aca="false">'ORÇ.GLOBAL P CAIXA'!B141</f>
        <v>0</v>
      </c>
      <c r="S142" s="170" t="str">
        <f aca="false">IF('ORÇ.GLOBAL P CAIXA'!N141&lt;&gt;0,'ORÇ.GLOBAL P CAIXA'!N141,"")</f>
        <v/>
      </c>
      <c r="T142" s="648" t="n">
        <f aca="false">'ORÇ.GLOBAL P CAIXA'!O141</f>
        <v>0</v>
      </c>
      <c r="U142" s="172" t="n">
        <f aca="false">'ORÇ.GLOBAL P CAIXA'!P141</f>
        <v>0</v>
      </c>
      <c r="V142" s="173" t="n">
        <f aca="false">'ORÇ.GLOBAL P CAIXA'!E141</f>
        <v>0</v>
      </c>
      <c r="W142" s="173" t="n">
        <f aca="false">F142</f>
        <v>0</v>
      </c>
      <c r="X142" s="649"/>
      <c r="Y142" s="649"/>
      <c r="Z142" s="650"/>
      <c r="AB142" s="88"/>
      <c r="AC142" s="157" t="n">
        <f aca="false">IF(B142=0,AC141,IF(ISNONTEXT(B142)=TRUE(),INT(B142),INT(LEFT(B142,FIND(".",B142)-1))))</f>
        <v>3</v>
      </c>
      <c r="AD142" s="157" t="str">
        <f aca="false">IF(AD143=1,1,IF(B142&lt;&gt;0,1,IF(C142&lt;&gt;0,1,IF(D142&lt;&gt;0,1,IF(E142&lt;&gt;0,1,"")))))</f>
        <v/>
      </c>
      <c r="AE142" s="157" t="str">
        <f aca="false">IF(AC142=0," ",IF(AC142&lt;&gt;AC141,AC142," "))</f>
        <v> </v>
      </c>
      <c r="AF142" s="180"/>
      <c r="AG142" s="75" t="e">
        <f aca="false">IF(AC142&lt;&gt;AE142,(IF(N142=0,G142*(INFORMAÇÕES!$Q$69/INFORMAÇÕES!$Q$72),IF(N142="R",G142,0))),0)</f>
        <v>#DIV/0!</v>
      </c>
      <c r="AH142" s="75" t="e">
        <f aca="false">IF(AC142&lt;&gt;AE142,(IF(N142=0,G142*(INFORMAÇÕES!$Q$70/INFORMAÇÕES!$Q$72),IF(N142="C",G142,0))),0)</f>
        <v>#DIV/0!</v>
      </c>
      <c r="AI142" s="75" t="n">
        <f aca="false">IF(AC142&lt;&gt;AE142,(IF(N142=0,G142*INFORMAÇÕES!$U$115,IF(N142="CF",G142,0))),0)</f>
        <v>0</v>
      </c>
      <c r="AJ142" s="75" t="n">
        <f aca="false">IF(AC142&lt;&gt;AE142,(IF(N142=0,G142*INFORMAÇÕES!$U$116,IF(N142="O",G142,0))),0)</f>
        <v>0</v>
      </c>
      <c r="AK142" s="75" t="n">
        <f aca="false">IF(E142&lt;&gt;0,G142,0)</f>
        <v>0</v>
      </c>
      <c r="AL142" s="75" t="n">
        <f aca="false">IF(AC142&lt;&gt;AE142,(IF(N142=0,J142*(INFORMAÇÕES!$Q$89/INFORMAÇÕES!$Q$92),IF(N142="R",J142,0))),0)</f>
        <v>0</v>
      </c>
      <c r="AM142" s="75" t="n">
        <f aca="false">IF(AC142&lt;&gt;AE142,(IF(N142=0,J142*(INFORMAÇÕES!$Q$90/INFORMAÇÕES!$Q$92),IF(N142="C",J142,0))),0)</f>
        <v>0</v>
      </c>
      <c r="AN142" s="75" t="n">
        <f aca="false">IF(AC142&lt;&gt;AE142,(IF(N142="",J142*INFORMAÇÕES!$U$115,IF(N142="CF",J142,0))),0)</f>
        <v>0</v>
      </c>
      <c r="AO142" s="75" t="n">
        <f aca="false">IF(AC142&lt;&gt;AE142,(IF(N142="",J142*INFORMAÇÕES!$U$116,IF(N142="O",J142,0))),0)</f>
        <v>0</v>
      </c>
      <c r="AP142" s="75" t="n">
        <f aca="false">IF(H142&lt;&gt;0,J142,0)</f>
        <v>0</v>
      </c>
      <c r="AQ142" s="75" t="n">
        <f aca="false">IF(K142&lt;&gt;0,L142,0)</f>
        <v>0</v>
      </c>
    </row>
    <row r="143" s="174" customFormat="true" ht="14.25" hidden="false" customHeight="false" outlineLevel="0" collapsed="false">
      <c r="A143" s="159" t="n">
        <v>131</v>
      </c>
      <c r="B143" s="160" t="n">
        <f aca="false">R143</f>
        <v>0</v>
      </c>
      <c r="C143" s="161" t="n">
        <f aca="false">T143</f>
        <v>0</v>
      </c>
      <c r="D143" s="162" t="n">
        <f aca="false">U143</f>
        <v>0</v>
      </c>
      <c r="E143" s="163" t="n">
        <f aca="false">'ORÇ.GLOBAL P CAIXA'!E142</f>
        <v>0</v>
      </c>
      <c r="F143" s="163" t="n">
        <f aca="false">IF('ORÇ.GLOBAL EMPRESA'!G142&gt;0,'ORÇ.GLOBAL EMPRESA'!G142,'ORÇ.GLOBAL P CAIXA'!F142)</f>
        <v>0</v>
      </c>
      <c r="G143" s="163" t="n">
        <f aca="false">IF(E143&lt;&gt;0,ROUND(E143*F143,2),IF(AK143=0,(SUMIF($AC$13:$AC$1012,B143,$AK$13:$AK$1012)),AK143))</f>
        <v>0</v>
      </c>
      <c r="H143" s="163" t="n">
        <f aca="false">V143</f>
        <v>0</v>
      </c>
      <c r="I143" s="163" t="n">
        <f aca="false">W143</f>
        <v>0</v>
      </c>
      <c r="J143" s="163" t="n">
        <f aca="false">IF(H143&lt;&gt;0,ROUND(H143*I143,2),IF(AP143=0,(SUMIF($AC$13:$AC$1012,B143,$AP$13:$AP$1012)),AP143))</f>
        <v>0</v>
      </c>
      <c r="K143" s="163" t="n">
        <f aca="false">H143-E143</f>
        <v>0</v>
      </c>
      <c r="L143" s="163" t="n">
        <f aca="false">J143-G143</f>
        <v>0</v>
      </c>
      <c r="M143" s="645" t="str">
        <f aca="false">IF('ORÇ.GLOBAL P CAIXA'!H142&gt;0,'ORÇ.GLOBAL P CAIXA'!H142,"")</f>
        <v/>
      </c>
      <c r="N143" s="646" t="n">
        <f aca="false">'ORÇ.GLOBAL P CAIXA'!I142</f>
        <v>0</v>
      </c>
      <c r="O143" s="166" t="str">
        <f aca="false">S143</f>
        <v/>
      </c>
      <c r="P143" s="167"/>
      <c r="Q143" s="168" t="str">
        <f aca="false">IF(B143&gt;0,"ok","ocultar")</f>
        <v>ocultar</v>
      </c>
      <c r="R143" s="647" t="n">
        <f aca="false">'ORÇ.GLOBAL P CAIXA'!B142</f>
        <v>0</v>
      </c>
      <c r="S143" s="170" t="str">
        <f aca="false">IF('ORÇ.GLOBAL P CAIXA'!N142&lt;&gt;0,'ORÇ.GLOBAL P CAIXA'!N142,"")</f>
        <v/>
      </c>
      <c r="T143" s="648" t="n">
        <f aca="false">'ORÇ.GLOBAL P CAIXA'!O142</f>
        <v>0</v>
      </c>
      <c r="U143" s="172" t="n">
        <f aca="false">'ORÇ.GLOBAL P CAIXA'!P142</f>
        <v>0</v>
      </c>
      <c r="V143" s="173" t="n">
        <f aca="false">'ORÇ.GLOBAL P CAIXA'!E142</f>
        <v>0</v>
      </c>
      <c r="W143" s="173" t="n">
        <f aca="false">F143</f>
        <v>0</v>
      </c>
      <c r="X143" s="649"/>
      <c r="Y143" s="649"/>
      <c r="Z143" s="650"/>
      <c r="AB143" s="88"/>
      <c r="AC143" s="157" t="n">
        <f aca="false">IF(B143=0,AC142,IF(ISNONTEXT(B143)=TRUE(),INT(B143),INT(LEFT(B143,FIND(".",B143)-1))))</f>
        <v>3</v>
      </c>
      <c r="AD143" s="157" t="str">
        <f aca="false">IF(AD144=1,1,IF(B143&lt;&gt;0,1,IF(C143&lt;&gt;0,1,IF(D143&lt;&gt;0,1,IF(E143&lt;&gt;0,1,"")))))</f>
        <v/>
      </c>
      <c r="AE143" s="157" t="str">
        <f aca="false">IF(AC143=0," ",IF(AC143&lt;&gt;AC142,AC143," "))</f>
        <v> </v>
      </c>
      <c r="AF143" s="180"/>
      <c r="AG143" s="75" t="e">
        <f aca="false">IF(AC143&lt;&gt;AE143,(IF(N143=0,G143*(INFORMAÇÕES!$Q$69/INFORMAÇÕES!$Q$72),IF(N143="R",G143,0))),0)</f>
        <v>#DIV/0!</v>
      </c>
      <c r="AH143" s="75" t="e">
        <f aca="false">IF(AC143&lt;&gt;AE143,(IF(N143=0,G143*(INFORMAÇÕES!$Q$70/INFORMAÇÕES!$Q$72),IF(N143="C",G143,0))),0)</f>
        <v>#DIV/0!</v>
      </c>
      <c r="AI143" s="75" t="n">
        <f aca="false">IF(AC143&lt;&gt;AE143,(IF(N143=0,G143*INFORMAÇÕES!$U$115,IF(N143="CF",G143,0))),0)</f>
        <v>0</v>
      </c>
      <c r="AJ143" s="75" t="n">
        <f aca="false">IF(AC143&lt;&gt;AE143,(IF(N143=0,G143*INFORMAÇÕES!$U$116,IF(N143="O",G143,0))),0)</f>
        <v>0</v>
      </c>
      <c r="AK143" s="75" t="n">
        <f aca="false">IF(E143&lt;&gt;0,G143,0)</f>
        <v>0</v>
      </c>
      <c r="AL143" s="75" t="n">
        <f aca="false">IF(AC143&lt;&gt;AE143,(IF(N143=0,J143*(INFORMAÇÕES!$Q$89/INFORMAÇÕES!$Q$92),IF(N143="R",J143,0))),0)</f>
        <v>0</v>
      </c>
      <c r="AM143" s="75" t="n">
        <f aca="false">IF(AC143&lt;&gt;AE143,(IF(N143=0,J143*(INFORMAÇÕES!$Q$90/INFORMAÇÕES!$Q$92),IF(N143="C",J143,0))),0)</f>
        <v>0</v>
      </c>
      <c r="AN143" s="75" t="n">
        <f aca="false">IF(AC143&lt;&gt;AE143,(IF(N143="",J143*INFORMAÇÕES!$U$115,IF(N143="CF",J143,0))),0)</f>
        <v>0</v>
      </c>
      <c r="AO143" s="75" t="n">
        <f aca="false">IF(AC143&lt;&gt;AE143,(IF(N143="",J143*INFORMAÇÕES!$U$116,IF(N143="O",J143,0))),0)</f>
        <v>0</v>
      </c>
      <c r="AP143" s="75" t="n">
        <f aca="false">IF(H143&lt;&gt;0,J143,0)</f>
        <v>0</v>
      </c>
      <c r="AQ143" s="75" t="n">
        <f aca="false">IF(K143&lt;&gt;0,L143,0)</f>
        <v>0</v>
      </c>
    </row>
    <row r="144" s="174" customFormat="true" ht="14.25" hidden="false" customHeight="false" outlineLevel="0" collapsed="false">
      <c r="A144" s="159" t="n">
        <v>132</v>
      </c>
      <c r="B144" s="160" t="n">
        <f aca="false">R144</f>
        <v>0</v>
      </c>
      <c r="C144" s="161" t="n">
        <f aca="false">T144</f>
        <v>0</v>
      </c>
      <c r="D144" s="162" t="n">
        <f aca="false">U144</f>
        <v>0</v>
      </c>
      <c r="E144" s="163" t="n">
        <f aca="false">'ORÇ.GLOBAL P CAIXA'!E143</f>
        <v>0</v>
      </c>
      <c r="F144" s="163" t="n">
        <f aca="false">IF('ORÇ.GLOBAL EMPRESA'!G143&gt;0,'ORÇ.GLOBAL EMPRESA'!G143,'ORÇ.GLOBAL P CAIXA'!F143)</f>
        <v>0</v>
      </c>
      <c r="G144" s="163" t="n">
        <f aca="false">IF(E144&lt;&gt;0,ROUND(E144*F144,2),IF(AK144=0,(SUMIF($AC$13:$AC$1012,B144,$AK$13:$AK$1012)),AK144))</f>
        <v>0</v>
      </c>
      <c r="H144" s="163" t="n">
        <f aca="false">V144</f>
        <v>0</v>
      </c>
      <c r="I144" s="163" t="n">
        <f aca="false">W144</f>
        <v>0</v>
      </c>
      <c r="J144" s="163" t="n">
        <f aca="false">IF(H144&lt;&gt;0,ROUND(H144*I144,2),IF(AP144=0,(SUMIF($AC$13:$AC$1012,B144,$AP$13:$AP$1012)),AP144))</f>
        <v>0</v>
      </c>
      <c r="K144" s="163" t="n">
        <f aca="false">H144-E144</f>
        <v>0</v>
      </c>
      <c r="L144" s="163" t="n">
        <f aca="false">J144-G144</f>
        <v>0</v>
      </c>
      <c r="M144" s="645" t="str">
        <f aca="false">IF('ORÇ.GLOBAL P CAIXA'!H143&gt;0,'ORÇ.GLOBAL P CAIXA'!H143,"")</f>
        <v/>
      </c>
      <c r="N144" s="646" t="n">
        <f aca="false">'ORÇ.GLOBAL P CAIXA'!I143</f>
        <v>0</v>
      </c>
      <c r="O144" s="166" t="str">
        <f aca="false">S144</f>
        <v/>
      </c>
      <c r="P144" s="167"/>
      <c r="Q144" s="168" t="str">
        <f aca="false">IF(B144&gt;0,"ok","ocultar")</f>
        <v>ocultar</v>
      </c>
      <c r="R144" s="647" t="n">
        <f aca="false">'ORÇ.GLOBAL P CAIXA'!B143</f>
        <v>0</v>
      </c>
      <c r="S144" s="170" t="str">
        <f aca="false">IF('ORÇ.GLOBAL P CAIXA'!N143&lt;&gt;0,'ORÇ.GLOBAL P CAIXA'!N143,"")</f>
        <v/>
      </c>
      <c r="T144" s="648" t="n">
        <f aca="false">'ORÇ.GLOBAL P CAIXA'!O143</f>
        <v>0</v>
      </c>
      <c r="U144" s="172" t="n">
        <f aca="false">'ORÇ.GLOBAL P CAIXA'!P143</f>
        <v>0</v>
      </c>
      <c r="V144" s="173" t="n">
        <f aca="false">'ORÇ.GLOBAL P CAIXA'!E143</f>
        <v>0</v>
      </c>
      <c r="W144" s="173" t="n">
        <f aca="false">F144</f>
        <v>0</v>
      </c>
      <c r="X144" s="649"/>
      <c r="Y144" s="649"/>
      <c r="Z144" s="650"/>
      <c r="AB144" s="88"/>
      <c r="AC144" s="157" t="n">
        <f aca="false">IF(B144=0,AC143,IF(ISNONTEXT(B144)=TRUE(),INT(B144),INT(LEFT(B144,FIND(".",B144)-1))))</f>
        <v>3</v>
      </c>
      <c r="AD144" s="157" t="str">
        <f aca="false">IF(AD145=1,1,IF(B144&lt;&gt;0,1,IF(C144&lt;&gt;0,1,IF(D144&lt;&gt;0,1,IF(E144&lt;&gt;0,1,"")))))</f>
        <v/>
      </c>
      <c r="AE144" s="157" t="str">
        <f aca="false">IF(AC144=0," ",IF(AC144&lt;&gt;AC143,AC144," "))</f>
        <v> </v>
      </c>
      <c r="AF144" s="180"/>
      <c r="AG144" s="75" t="e">
        <f aca="false">IF(AC144&lt;&gt;AE144,(IF(N144=0,G144*(INFORMAÇÕES!$Q$69/INFORMAÇÕES!$Q$72),IF(N144="R",G144,0))),0)</f>
        <v>#DIV/0!</v>
      </c>
      <c r="AH144" s="75" t="e">
        <f aca="false">IF(AC144&lt;&gt;AE144,(IF(N144=0,G144*(INFORMAÇÕES!$Q$70/INFORMAÇÕES!$Q$72),IF(N144="C",G144,0))),0)</f>
        <v>#DIV/0!</v>
      </c>
      <c r="AI144" s="75" t="n">
        <f aca="false">IF(AC144&lt;&gt;AE144,(IF(N144=0,G144*INFORMAÇÕES!$U$115,IF(N144="CF",G144,0))),0)</f>
        <v>0</v>
      </c>
      <c r="AJ144" s="75" t="n">
        <f aca="false">IF(AC144&lt;&gt;AE144,(IF(N144=0,G144*INFORMAÇÕES!$U$116,IF(N144="O",G144,0))),0)</f>
        <v>0</v>
      </c>
      <c r="AK144" s="75" t="n">
        <f aca="false">IF(E144&lt;&gt;0,G144,0)</f>
        <v>0</v>
      </c>
      <c r="AL144" s="75" t="n">
        <f aca="false">IF(AC144&lt;&gt;AE144,(IF(N144=0,J144*(INFORMAÇÕES!$Q$89/INFORMAÇÕES!$Q$92),IF(N144="R",J144,0))),0)</f>
        <v>0</v>
      </c>
      <c r="AM144" s="75" t="n">
        <f aca="false">IF(AC144&lt;&gt;AE144,(IF(N144=0,J144*(INFORMAÇÕES!$Q$90/INFORMAÇÕES!$Q$92),IF(N144="C",J144,0))),0)</f>
        <v>0</v>
      </c>
      <c r="AN144" s="75" t="n">
        <f aca="false">IF(AC144&lt;&gt;AE144,(IF(N144="",J144*INFORMAÇÕES!$U$115,IF(N144="CF",J144,0))),0)</f>
        <v>0</v>
      </c>
      <c r="AO144" s="75" t="n">
        <f aca="false">IF(AC144&lt;&gt;AE144,(IF(N144="",J144*INFORMAÇÕES!$U$116,IF(N144="O",J144,0))),0)</f>
        <v>0</v>
      </c>
      <c r="AP144" s="75" t="n">
        <f aca="false">IF(H144&lt;&gt;0,J144,0)</f>
        <v>0</v>
      </c>
      <c r="AQ144" s="75" t="n">
        <f aca="false">IF(K144&lt;&gt;0,L144,0)</f>
        <v>0</v>
      </c>
    </row>
    <row r="145" s="174" customFormat="true" ht="14.25" hidden="false" customHeight="false" outlineLevel="0" collapsed="false">
      <c r="A145" s="159" t="n">
        <v>133</v>
      </c>
      <c r="B145" s="160" t="n">
        <f aca="false">R145</f>
        <v>0</v>
      </c>
      <c r="C145" s="161" t="n">
        <f aca="false">T145</f>
        <v>0</v>
      </c>
      <c r="D145" s="162" t="n">
        <f aca="false">U145</f>
        <v>0</v>
      </c>
      <c r="E145" s="163" t="n">
        <f aca="false">'ORÇ.GLOBAL P CAIXA'!E144</f>
        <v>0</v>
      </c>
      <c r="F145" s="163" t="n">
        <f aca="false">IF('ORÇ.GLOBAL EMPRESA'!G144&gt;0,'ORÇ.GLOBAL EMPRESA'!G144,'ORÇ.GLOBAL P CAIXA'!F144)</f>
        <v>0</v>
      </c>
      <c r="G145" s="163" t="n">
        <f aca="false">IF(E145&lt;&gt;0,ROUND(E145*F145,2),IF(AK145=0,(SUMIF($AC$13:$AC$1012,B145,$AK$13:$AK$1012)),AK145))</f>
        <v>0</v>
      </c>
      <c r="H145" s="163" t="n">
        <f aca="false">V145</f>
        <v>0</v>
      </c>
      <c r="I145" s="163" t="n">
        <f aca="false">W145</f>
        <v>0</v>
      </c>
      <c r="J145" s="163" t="n">
        <f aca="false">IF(H145&lt;&gt;0,ROUND(H145*I145,2),IF(AP145=0,(SUMIF($AC$13:$AC$1012,B145,$AP$13:$AP$1012)),AP145))</f>
        <v>0</v>
      </c>
      <c r="K145" s="163" t="n">
        <f aca="false">H145-E145</f>
        <v>0</v>
      </c>
      <c r="L145" s="163" t="n">
        <f aca="false">J145-G145</f>
        <v>0</v>
      </c>
      <c r="M145" s="645" t="str">
        <f aca="false">IF('ORÇ.GLOBAL P CAIXA'!H144&gt;0,'ORÇ.GLOBAL P CAIXA'!H144,"")</f>
        <v/>
      </c>
      <c r="N145" s="646" t="n">
        <f aca="false">'ORÇ.GLOBAL P CAIXA'!I144</f>
        <v>0</v>
      </c>
      <c r="O145" s="166" t="str">
        <f aca="false">S145</f>
        <v/>
      </c>
      <c r="P145" s="167"/>
      <c r="Q145" s="168" t="str">
        <f aca="false">IF(B145&gt;0,"ok","ocultar")</f>
        <v>ocultar</v>
      </c>
      <c r="R145" s="647" t="n">
        <f aca="false">'ORÇ.GLOBAL P CAIXA'!B144</f>
        <v>0</v>
      </c>
      <c r="S145" s="170" t="str">
        <f aca="false">IF('ORÇ.GLOBAL P CAIXA'!N144&lt;&gt;0,'ORÇ.GLOBAL P CAIXA'!N144,"")</f>
        <v/>
      </c>
      <c r="T145" s="648" t="n">
        <f aca="false">'ORÇ.GLOBAL P CAIXA'!O144</f>
        <v>0</v>
      </c>
      <c r="U145" s="172" t="n">
        <f aca="false">'ORÇ.GLOBAL P CAIXA'!P144</f>
        <v>0</v>
      </c>
      <c r="V145" s="173" t="n">
        <f aca="false">'ORÇ.GLOBAL P CAIXA'!E144</f>
        <v>0</v>
      </c>
      <c r="W145" s="173" t="n">
        <f aca="false">F145</f>
        <v>0</v>
      </c>
      <c r="X145" s="649"/>
      <c r="Y145" s="649"/>
      <c r="Z145" s="650"/>
      <c r="AB145" s="88"/>
      <c r="AC145" s="157" t="n">
        <f aca="false">IF(B145=0,AC144,IF(ISNONTEXT(B145)=TRUE(),INT(B145),INT(LEFT(B145,FIND(".",B145)-1))))</f>
        <v>3</v>
      </c>
      <c r="AD145" s="157" t="str">
        <f aca="false">IF(AD146=1,1,IF(B145&lt;&gt;0,1,IF(C145&lt;&gt;0,1,IF(D145&lt;&gt;0,1,IF(E145&lt;&gt;0,1,"")))))</f>
        <v/>
      </c>
      <c r="AE145" s="157" t="str">
        <f aca="false">IF(AC145=0," ",IF(AC145&lt;&gt;AC144,AC145," "))</f>
        <v> </v>
      </c>
      <c r="AF145" s="180"/>
      <c r="AG145" s="75" t="e">
        <f aca="false">IF(AC145&lt;&gt;AE145,(IF(N145=0,G145*(INFORMAÇÕES!$Q$69/INFORMAÇÕES!$Q$72),IF(N145="R",G145,0))),0)</f>
        <v>#DIV/0!</v>
      </c>
      <c r="AH145" s="75" t="e">
        <f aca="false">IF(AC145&lt;&gt;AE145,(IF(N145=0,G145*(INFORMAÇÕES!$Q$70/INFORMAÇÕES!$Q$72),IF(N145="C",G145,0))),0)</f>
        <v>#DIV/0!</v>
      </c>
      <c r="AI145" s="75" t="n">
        <f aca="false">IF(AC145&lt;&gt;AE145,(IF(N145=0,G145*INFORMAÇÕES!$U$115,IF(N145="CF",G145,0))),0)</f>
        <v>0</v>
      </c>
      <c r="AJ145" s="75" t="n">
        <f aca="false">IF(AC145&lt;&gt;AE145,(IF(N145=0,G145*INFORMAÇÕES!$U$116,IF(N145="O",G145,0))),0)</f>
        <v>0</v>
      </c>
      <c r="AK145" s="75" t="n">
        <f aca="false">IF(E145&lt;&gt;0,G145,0)</f>
        <v>0</v>
      </c>
      <c r="AL145" s="75" t="n">
        <f aca="false">IF(AC145&lt;&gt;AE145,(IF(N145=0,J145*(INFORMAÇÕES!$Q$89/INFORMAÇÕES!$Q$92),IF(N145="R",J145,0))),0)</f>
        <v>0</v>
      </c>
      <c r="AM145" s="75" t="n">
        <f aca="false">IF(AC145&lt;&gt;AE145,(IF(N145=0,J145*(INFORMAÇÕES!$Q$90/INFORMAÇÕES!$Q$92),IF(N145="C",J145,0))),0)</f>
        <v>0</v>
      </c>
      <c r="AN145" s="75" t="n">
        <f aca="false">IF(AC145&lt;&gt;AE145,(IF(N145="",J145*INFORMAÇÕES!$U$115,IF(N145="CF",J145,0))),0)</f>
        <v>0</v>
      </c>
      <c r="AO145" s="75" t="n">
        <f aca="false">IF(AC145&lt;&gt;AE145,(IF(N145="",J145*INFORMAÇÕES!$U$116,IF(N145="O",J145,0))),0)</f>
        <v>0</v>
      </c>
      <c r="AP145" s="75" t="n">
        <f aca="false">IF(H145&lt;&gt;0,J145,0)</f>
        <v>0</v>
      </c>
      <c r="AQ145" s="75" t="n">
        <f aca="false">IF(K145&lt;&gt;0,L145,0)</f>
        <v>0</v>
      </c>
    </row>
    <row r="146" s="174" customFormat="true" ht="14.25" hidden="false" customHeight="false" outlineLevel="0" collapsed="false">
      <c r="A146" s="159" t="n">
        <v>134</v>
      </c>
      <c r="B146" s="160" t="n">
        <f aca="false">R146</f>
        <v>0</v>
      </c>
      <c r="C146" s="161" t="n">
        <f aca="false">T146</f>
        <v>0</v>
      </c>
      <c r="D146" s="162" t="n">
        <f aca="false">U146</f>
        <v>0</v>
      </c>
      <c r="E146" s="163" t="n">
        <f aca="false">'ORÇ.GLOBAL P CAIXA'!E145</f>
        <v>0</v>
      </c>
      <c r="F146" s="163" t="n">
        <f aca="false">IF('ORÇ.GLOBAL EMPRESA'!G145&gt;0,'ORÇ.GLOBAL EMPRESA'!G145,'ORÇ.GLOBAL P CAIXA'!F145)</f>
        <v>0</v>
      </c>
      <c r="G146" s="163" t="n">
        <f aca="false">IF(E146&lt;&gt;0,ROUND(E146*F146,2),IF(AK146=0,(SUMIF($AC$13:$AC$1012,B146,$AK$13:$AK$1012)),AK146))</f>
        <v>0</v>
      </c>
      <c r="H146" s="163" t="n">
        <f aca="false">V146</f>
        <v>0</v>
      </c>
      <c r="I146" s="163" t="n">
        <f aca="false">W146</f>
        <v>0</v>
      </c>
      <c r="J146" s="163" t="n">
        <f aca="false">IF(H146&lt;&gt;0,ROUND(H146*I146,2),IF(AP146=0,(SUMIF($AC$13:$AC$1012,B146,$AP$13:$AP$1012)),AP146))</f>
        <v>0</v>
      </c>
      <c r="K146" s="163" t="n">
        <f aca="false">H146-E146</f>
        <v>0</v>
      </c>
      <c r="L146" s="163" t="n">
        <f aca="false">J146-G146</f>
        <v>0</v>
      </c>
      <c r="M146" s="645" t="str">
        <f aca="false">IF('ORÇ.GLOBAL P CAIXA'!H145&gt;0,'ORÇ.GLOBAL P CAIXA'!H145,"")</f>
        <v/>
      </c>
      <c r="N146" s="646" t="n">
        <f aca="false">'ORÇ.GLOBAL P CAIXA'!I145</f>
        <v>0</v>
      </c>
      <c r="O146" s="166" t="str">
        <f aca="false">S146</f>
        <v/>
      </c>
      <c r="P146" s="167"/>
      <c r="Q146" s="168" t="str">
        <f aca="false">IF(B146&gt;0,"ok","ocultar")</f>
        <v>ocultar</v>
      </c>
      <c r="R146" s="647" t="n">
        <f aca="false">'ORÇ.GLOBAL P CAIXA'!B145</f>
        <v>0</v>
      </c>
      <c r="S146" s="170" t="str">
        <f aca="false">IF('ORÇ.GLOBAL P CAIXA'!N145&lt;&gt;0,'ORÇ.GLOBAL P CAIXA'!N145,"")</f>
        <v/>
      </c>
      <c r="T146" s="648" t="n">
        <f aca="false">'ORÇ.GLOBAL P CAIXA'!O145</f>
        <v>0</v>
      </c>
      <c r="U146" s="172" t="n">
        <f aca="false">'ORÇ.GLOBAL P CAIXA'!P145</f>
        <v>0</v>
      </c>
      <c r="V146" s="173" t="n">
        <f aca="false">'ORÇ.GLOBAL P CAIXA'!E145</f>
        <v>0</v>
      </c>
      <c r="W146" s="173" t="n">
        <f aca="false">F146</f>
        <v>0</v>
      </c>
      <c r="X146" s="649"/>
      <c r="Y146" s="649"/>
      <c r="Z146" s="650"/>
      <c r="AB146" s="88"/>
      <c r="AC146" s="157" t="n">
        <f aca="false">IF(B146=0,AC145,IF(ISNONTEXT(B146)=TRUE(),INT(B146),INT(LEFT(B146,FIND(".",B146)-1))))</f>
        <v>3</v>
      </c>
      <c r="AD146" s="157" t="str">
        <f aca="false">IF(AD147=1,1,IF(B146&lt;&gt;0,1,IF(C146&lt;&gt;0,1,IF(D146&lt;&gt;0,1,IF(E146&lt;&gt;0,1,"")))))</f>
        <v/>
      </c>
      <c r="AE146" s="157" t="str">
        <f aca="false">IF(AC146=0," ",IF(AC146&lt;&gt;AC145,AC146," "))</f>
        <v> </v>
      </c>
      <c r="AF146" s="180"/>
      <c r="AG146" s="75" t="e">
        <f aca="false">IF(AC146&lt;&gt;AE146,(IF(N146=0,G146*(INFORMAÇÕES!$Q$69/INFORMAÇÕES!$Q$72),IF(N146="R",G146,0))),0)</f>
        <v>#DIV/0!</v>
      </c>
      <c r="AH146" s="75" t="e">
        <f aca="false">IF(AC146&lt;&gt;AE146,(IF(N146=0,G146*(INFORMAÇÕES!$Q$70/INFORMAÇÕES!$Q$72),IF(N146="C",G146,0))),0)</f>
        <v>#DIV/0!</v>
      </c>
      <c r="AI146" s="75" t="n">
        <f aca="false">IF(AC146&lt;&gt;AE146,(IF(N146=0,G146*INFORMAÇÕES!$U$115,IF(N146="CF",G146,0))),0)</f>
        <v>0</v>
      </c>
      <c r="AJ146" s="75" t="n">
        <f aca="false">IF(AC146&lt;&gt;AE146,(IF(N146=0,G146*INFORMAÇÕES!$U$116,IF(N146="O",G146,0))),0)</f>
        <v>0</v>
      </c>
      <c r="AK146" s="75" t="n">
        <f aca="false">IF(E146&lt;&gt;0,G146,0)</f>
        <v>0</v>
      </c>
      <c r="AL146" s="75" t="n">
        <f aca="false">IF(AC146&lt;&gt;AE146,(IF(N146=0,J146*(INFORMAÇÕES!$Q$89/INFORMAÇÕES!$Q$92),IF(N146="R",J146,0))),0)</f>
        <v>0</v>
      </c>
      <c r="AM146" s="75" t="n">
        <f aca="false">IF(AC146&lt;&gt;AE146,(IF(N146=0,J146*(INFORMAÇÕES!$Q$90/INFORMAÇÕES!$Q$92),IF(N146="C",J146,0))),0)</f>
        <v>0</v>
      </c>
      <c r="AN146" s="75" t="n">
        <f aca="false">IF(AC146&lt;&gt;AE146,(IF(N146="",J146*INFORMAÇÕES!$U$115,IF(N146="CF",J146,0))),0)</f>
        <v>0</v>
      </c>
      <c r="AO146" s="75" t="n">
        <f aca="false">IF(AC146&lt;&gt;AE146,(IF(N146="",J146*INFORMAÇÕES!$U$116,IF(N146="O",J146,0))),0)</f>
        <v>0</v>
      </c>
      <c r="AP146" s="75" t="n">
        <f aca="false">IF(H146&lt;&gt;0,J146,0)</f>
        <v>0</v>
      </c>
      <c r="AQ146" s="75" t="n">
        <f aca="false">IF(K146&lt;&gt;0,L146,0)</f>
        <v>0</v>
      </c>
    </row>
    <row r="147" s="174" customFormat="true" ht="14.25" hidden="false" customHeight="false" outlineLevel="0" collapsed="false">
      <c r="A147" s="159" t="n">
        <v>135</v>
      </c>
      <c r="B147" s="160" t="n">
        <f aca="false">R147</f>
        <v>0</v>
      </c>
      <c r="C147" s="161" t="n">
        <f aca="false">T147</f>
        <v>0</v>
      </c>
      <c r="D147" s="162" t="n">
        <f aca="false">U147</f>
        <v>0</v>
      </c>
      <c r="E147" s="163" t="n">
        <f aca="false">'ORÇ.GLOBAL P CAIXA'!E146</f>
        <v>0</v>
      </c>
      <c r="F147" s="163" t="n">
        <f aca="false">IF('ORÇ.GLOBAL EMPRESA'!G146&gt;0,'ORÇ.GLOBAL EMPRESA'!G146,'ORÇ.GLOBAL P CAIXA'!F146)</f>
        <v>0</v>
      </c>
      <c r="G147" s="163" t="n">
        <f aca="false">IF(E147&lt;&gt;0,ROUND(E147*F147,2),IF(AK147=0,(SUMIF($AC$13:$AC$1012,B147,$AK$13:$AK$1012)),AK147))</f>
        <v>0</v>
      </c>
      <c r="H147" s="163" t="n">
        <f aca="false">V147</f>
        <v>0</v>
      </c>
      <c r="I147" s="163" t="n">
        <f aca="false">W147</f>
        <v>0</v>
      </c>
      <c r="J147" s="163" t="n">
        <f aca="false">IF(H147&lt;&gt;0,ROUND(H147*I147,2),IF(AP147=0,(SUMIF($AC$13:$AC$1012,B147,$AP$13:$AP$1012)),AP147))</f>
        <v>0</v>
      </c>
      <c r="K147" s="163" t="n">
        <f aca="false">H147-E147</f>
        <v>0</v>
      </c>
      <c r="L147" s="163" t="n">
        <f aca="false">J147-G147</f>
        <v>0</v>
      </c>
      <c r="M147" s="645" t="str">
        <f aca="false">IF('ORÇ.GLOBAL P CAIXA'!H146&gt;0,'ORÇ.GLOBAL P CAIXA'!H146,"")</f>
        <v/>
      </c>
      <c r="N147" s="646" t="n">
        <f aca="false">'ORÇ.GLOBAL P CAIXA'!I146</f>
        <v>0</v>
      </c>
      <c r="O147" s="166" t="str">
        <f aca="false">S147</f>
        <v/>
      </c>
      <c r="P147" s="167"/>
      <c r="Q147" s="168" t="str">
        <f aca="false">IF(B147&gt;0,"ok","ocultar")</f>
        <v>ocultar</v>
      </c>
      <c r="R147" s="647" t="n">
        <f aca="false">'ORÇ.GLOBAL P CAIXA'!B146</f>
        <v>0</v>
      </c>
      <c r="S147" s="170" t="str">
        <f aca="false">IF('ORÇ.GLOBAL P CAIXA'!N146&lt;&gt;0,'ORÇ.GLOBAL P CAIXA'!N146,"")</f>
        <v/>
      </c>
      <c r="T147" s="648" t="n">
        <f aca="false">'ORÇ.GLOBAL P CAIXA'!O146</f>
        <v>0</v>
      </c>
      <c r="U147" s="172" t="n">
        <f aca="false">'ORÇ.GLOBAL P CAIXA'!P146</f>
        <v>0</v>
      </c>
      <c r="V147" s="173" t="n">
        <f aca="false">'ORÇ.GLOBAL P CAIXA'!E146</f>
        <v>0</v>
      </c>
      <c r="W147" s="173" t="n">
        <f aca="false">F147</f>
        <v>0</v>
      </c>
      <c r="X147" s="649"/>
      <c r="Y147" s="649"/>
      <c r="Z147" s="650"/>
      <c r="AB147" s="88"/>
      <c r="AC147" s="157" t="n">
        <f aca="false">IF(B147=0,AC146,IF(ISNONTEXT(B147)=TRUE(),INT(B147),INT(LEFT(B147,FIND(".",B147)-1))))</f>
        <v>3</v>
      </c>
      <c r="AD147" s="157" t="str">
        <f aca="false">IF(AD148=1,1,IF(B147&lt;&gt;0,1,IF(C147&lt;&gt;0,1,IF(D147&lt;&gt;0,1,IF(E147&lt;&gt;0,1,"")))))</f>
        <v/>
      </c>
      <c r="AE147" s="157" t="str">
        <f aca="false">IF(AC147=0," ",IF(AC147&lt;&gt;AC146,AC147," "))</f>
        <v> </v>
      </c>
      <c r="AF147" s="180"/>
      <c r="AG147" s="75" t="e">
        <f aca="false">IF(AC147&lt;&gt;AE147,(IF(N147=0,G147*(INFORMAÇÕES!$Q$69/INFORMAÇÕES!$Q$72),IF(N147="R",G147,0))),0)</f>
        <v>#DIV/0!</v>
      </c>
      <c r="AH147" s="75" t="e">
        <f aca="false">IF(AC147&lt;&gt;AE147,(IF(N147=0,G147*(INFORMAÇÕES!$Q$70/INFORMAÇÕES!$Q$72),IF(N147="C",G147,0))),0)</f>
        <v>#DIV/0!</v>
      </c>
      <c r="AI147" s="75" t="n">
        <f aca="false">IF(AC147&lt;&gt;AE147,(IF(N147=0,G147*INFORMAÇÕES!$U$115,IF(N147="CF",G147,0))),0)</f>
        <v>0</v>
      </c>
      <c r="AJ147" s="75" t="n">
        <f aca="false">IF(AC147&lt;&gt;AE147,(IF(N147=0,G147*INFORMAÇÕES!$U$116,IF(N147="O",G147,0))),0)</f>
        <v>0</v>
      </c>
      <c r="AK147" s="75" t="n">
        <f aca="false">IF(E147&lt;&gt;0,G147,0)</f>
        <v>0</v>
      </c>
      <c r="AL147" s="75" t="n">
        <f aca="false">IF(AC147&lt;&gt;AE147,(IF(N147=0,J147*(INFORMAÇÕES!$Q$89/INFORMAÇÕES!$Q$92),IF(N147="R",J147,0))),0)</f>
        <v>0</v>
      </c>
      <c r="AM147" s="75" t="n">
        <f aca="false">IF(AC147&lt;&gt;AE147,(IF(N147=0,J147*(INFORMAÇÕES!$Q$90/INFORMAÇÕES!$Q$92),IF(N147="C",J147,0))),0)</f>
        <v>0</v>
      </c>
      <c r="AN147" s="75" t="n">
        <f aca="false">IF(AC147&lt;&gt;AE147,(IF(N147="",J147*INFORMAÇÕES!$U$115,IF(N147="CF",J147,0))),0)</f>
        <v>0</v>
      </c>
      <c r="AO147" s="75" t="n">
        <f aca="false">IF(AC147&lt;&gt;AE147,(IF(N147="",J147*INFORMAÇÕES!$U$116,IF(N147="O",J147,0))),0)</f>
        <v>0</v>
      </c>
      <c r="AP147" s="75" t="n">
        <f aca="false">IF(H147&lt;&gt;0,J147,0)</f>
        <v>0</v>
      </c>
      <c r="AQ147" s="75" t="n">
        <f aca="false">IF(K147&lt;&gt;0,L147,0)</f>
        <v>0</v>
      </c>
    </row>
    <row r="148" s="174" customFormat="true" ht="14.25" hidden="false" customHeight="false" outlineLevel="0" collapsed="false">
      <c r="A148" s="159" t="n">
        <v>136</v>
      </c>
      <c r="B148" s="160" t="n">
        <f aca="false">R148</f>
        <v>0</v>
      </c>
      <c r="C148" s="161" t="n">
        <f aca="false">T148</f>
        <v>0</v>
      </c>
      <c r="D148" s="162" t="n">
        <f aca="false">U148</f>
        <v>0</v>
      </c>
      <c r="E148" s="163" t="n">
        <f aca="false">'ORÇ.GLOBAL P CAIXA'!E147</f>
        <v>0</v>
      </c>
      <c r="F148" s="163" t="n">
        <f aca="false">IF('ORÇ.GLOBAL EMPRESA'!G147&gt;0,'ORÇ.GLOBAL EMPRESA'!G147,'ORÇ.GLOBAL P CAIXA'!F147)</f>
        <v>0</v>
      </c>
      <c r="G148" s="163" t="n">
        <f aca="false">IF(E148&lt;&gt;0,ROUND(E148*F148,2),IF(AK148=0,(SUMIF($AC$13:$AC$1012,B148,$AK$13:$AK$1012)),AK148))</f>
        <v>0</v>
      </c>
      <c r="H148" s="163" t="n">
        <f aca="false">V148</f>
        <v>0</v>
      </c>
      <c r="I148" s="163" t="n">
        <f aca="false">W148</f>
        <v>0</v>
      </c>
      <c r="J148" s="163" t="n">
        <f aca="false">IF(H148&lt;&gt;0,ROUND(H148*I148,2),IF(AP148=0,(SUMIF($AC$13:$AC$1012,B148,$AP$13:$AP$1012)),AP148))</f>
        <v>0</v>
      </c>
      <c r="K148" s="163" t="n">
        <f aca="false">H148-E148</f>
        <v>0</v>
      </c>
      <c r="L148" s="163" t="n">
        <f aca="false">J148-G148</f>
        <v>0</v>
      </c>
      <c r="M148" s="645" t="str">
        <f aca="false">IF('ORÇ.GLOBAL P CAIXA'!H147&gt;0,'ORÇ.GLOBAL P CAIXA'!H147,"")</f>
        <v/>
      </c>
      <c r="N148" s="646" t="n">
        <f aca="false">'ORÇ.GLOBAL P CAIXA'!I147</f>
        <v>0</v>
      </c>
      <c r="O148" s="166" t="str">
        <f aca="false">S148</f>
        <v/>
      </c>
      <c r="P148" s="167"/>
      <c r="Q148" s="168" t="str">
        <f aca="false">IF(B148&gt;0,"ok","ocultar")</f>
        <v>ocultar</v>
      </c>
      <c r="R148" s="647" t="n">
        <f aca="false">'ORÇ.GLOBAL P CAIXA'!B147</f>
        <v>0</v>
      </c>
      <c r="S148" s="170" t="str">
        <f aca="false">IF('ORÇ.GLOBAL P CAIXA'!N147&lt;&gt;0,'ORÇ.GLOBAL P CAIXA'!N147,"")</f>
        <v/>
      </c>
      <c r="T148" s="648" t="n">
        <f aca="false">'ORÇ.GLOBAL P CAIXA'!O147</f>
        <v>0</v>
      </c>
      <c r="U148" s="172" t="n">
        <f aca="false">'ORÇ.GLOBAL P CAIXA'!P147</f>
        <v>0</v>
      </c>
      <c r="V148" s="173" t="n">
        <f aca="false">'ORÇ.GLOBAL P CAIXA'!E147</f>
        <v>0</v>
      </c>
      <c r="W148" s="173" t="n">
        <f aca="false">F148</f>
        <v>0</v>
      </c>
      <c r="X148" s="649"/>
      <c r="Y148" s="649"/>
      <c r="Z148" s="650"/>
      <c r="AB148" s="88"/>
      <c r="AC148" s="157" t="n">
        <f aca="false">IF(B148=0,AC147,IF(ISNONTEXT(B148)=TRUE(),INT(B148),INT(LEFT(B148,FIND(".",B148)-1))))</f>
        <v>3</v>
      </c>
      <c r="AD148" s="157" t="str">
        <f aca="false">IF(AD149=1,1,IF(B148&lt;&gt;0,1,IF(C148&lt;&gt;0,1,IF(D148&lt;&gt;0,1,IF(E148&lt;&gt;0,1,"")))))</f>
        <v/>
      </c>
      <c r="AE148" s="157" t="str">
        <f aca="false">IF(AC148=0," ",IF(AC148&lt;&gt;AC147,AC148," "))</f>
        <v> </v>
      </c>
      <c r="AF148" s="180"/>
      <c r="AG148" s="75" t="e">
        <f aca="false">IF(AC148&lt;&gt;AE148,(IF(N148=0,G148*(INFORMAÇÕES!$Q$69/INFORMAÇÕES!$Q$72),IF(N148="R",G148,0))),0)</f>
        <v>#DIV/0!</v>
      </c>
      <c r="AH148" s="75" t="e">
        <f aca="false">IF(AC148&lt;&gt;AE148,(IF(N148=0,G148*(INFORMAÇÕES!$Q$70/INFORMAÇÕES!$Q$72),IF(N148="C",G148,0))),0)</f>
        <v>#DIV/0!</v>
      </c>
      <c r="AI148" s="75" t="n">
        <f aca="false">IF(AC148&lt;&gt;AE148,(IF(N148=0,G148*INFORMAÇÕES!$U$115,IF(N148="CF",G148,0))),0)</f>
        <v>0</v>
      </c>
      <c r="AJ148" s="75" t="n">
        <f aca="false">IF(AC148&lt;&gt;AE148,(IF(N148=0,G148*INFORMAÇÕES!$U$116,IF(N148="O",G148,0))),0)</f>
        <v>0</v>
      </c>
      <c r="AK148" s="75" t="n">
        <f aca="false">IF(E148&lt;&gt;0,G148,0)</f>
        <v>0</v>
      </c>
      <c r="AL148" s="75" t="n">
        <f aca="false">IF(AC148&lt;&gt;AE148,(IF(N148=0,J148*(INFORMAÇÕES!$Q$89/INFORMAÇÕES!$Q$92),IF(N148="R",J148,0))),0)</f>
        <v>0</v>
      </c>
      <c r="AM148" s="75" t="n">
        <f aca="false">IF(AC148&lt;&gt;AE148,(IF(N148=0,J148*(INFORMAÇÕES!$Q$90/INFORMAÇÕES!$Q$92),IF(N148="C",J148,0))),0)</f>
        <v>0</v>
      </c>
      <c r="AN148" s="75" t="n">
        <f aca="false">IF(AC148&lt;&gt;AE148,(IF(N148="",J148*INFORMAÇÕES!$U$115,IF(N148="CF",J148,0))),0)</f>
        <v>0</v>
      </c>
      <c r="AO148" s="75" t="n">
        <f aca="false">IF(AC148&lt;&gt;AE148,(IF(N148="",J148*INFORMAÇÕES!$U$116,IF(N148="O",J148,0))),0)</f>
        <v>0</v>
      </c>
      <c r="AP148" s="75" t="n">
        <f aca="false">IF(H148&lt;&gt;0,J148,0)</f>
        <v>0</v>
      </c>
      <c r="AQ148" s="75" t="n">
        <f aca="false">IF(K148&lt;&gt;0,L148,0)</f>
        <v>0</v>
      </c>
    </row>
    <row r="149" s="174" customFormat="true" ht="14.25" hidden="false" customHeight="false" outlineLevel="0" collapsed="false">
      <c r="A149" s="159" t="n">
        <v>137</v>
      </c>
      <c r="B149" s="160" t="n">
        <f aca="false">R149</f>
        <v>0</v>
      </c>
      <c r="C149" s="161" t="n">
        <f aca="false">T149</f>
        <v>0</v>
      </c>
      <c r="D149" s="162" t="n">
        <f aca="false">U149</f>
        <v>0</v>
      </c>
      <c r="E149" s="163" t="n">
        <f aca="false">'ORÇ.GLOBAL P CAIXA'!E148</f>
        <v>0</v>
      </c>
      <c r="F149" s="163" t="n">
        <f aca="false">IF('ORÇ.GLOBAL EMPRESA'!G148&gt;0,'ORÇ.GLOBAL EMPRESA'!G148,'ORÇ.GLOBAL P CAIXA'!F148)</f>
        <v>0</v>
      </c>
      <c r="G149" s="163" t="n">
        <f aca="false">IF(E149&lt;&gt;0,ROUND(E149*F149,2),IF(AK149=0,(SUMIF($AC$13:$AC$1012,B149,$AK$13:$AK$1012)),AK149))</f>
        <v>0</v>
      </c>
      <c r="H149" s="163" t="n">
        <f aca="false">V149</f>
        <v>0</v>
      </c>
      <c r="I149" s="163" t="n">
        <f aca="false">W149</f>
        <v>0</v>
      </c>
      <c r="J149" s="163" t="n">
        <f aca="false">IF(H149&lt;&gt;0,ROUND(H149*I149,2),IF(AP149=0,(SUMIF($AC$13:$AC$1012,B149,$AP$13:$AP$1012)),AP149))</f>
        <v>0</v>
      </c>
      <c r="K149" s="163" t="n">
        <f aca="false">H149-E149</f>
        <v>0</v>
      </c>
      <c r="L149" s="163" t="n">
        <f aca="false">J149-G149</f>
        <v>0</v>
      </c>
      <c r="M149" s="645" t="str">
        <f aca="false">IF('ORÇ.GLOBAL P CAIXA'!H148&gt;0,'ORÇ.GLOBAL P CAIXA'!H148,"")</f>
        <v/>
      </c>
      <c r="N149" s="646" t="n">
        <f aca="false">'ORÇ.GLOBAL P CAIXA'!I148</f>
        <v>0</v>
      </c>
      <c r="O149" s="166" t="str">
        <f aca="false">S149</f>
        <v/>
      </c>
      <c r="P149" s="167"/>
      <c r="Q149" s="168" t="str">
        <f aca="false">IF(B149&gt;0,"ok","ocultar")</f>
        <v>ocultar</v>
      </c>
      <c r="R149" s="647" t="n">
        <f aca="false">'ORÇ.GLOBAL P CAIXA'!B148</f>
        <v>0</v>
      </c>
      <c r="S149" s="170" t="str">
        <f aca="false">IF('ORÇ.GLOBAL P CAIXA'!N148&lt;&gt;0,'ORÇ.GLOBAL P CAIXA'!N148,"")</f>
        <v/>
      </c>
      <c r="T149" s="648" t="n">
        <f aca="false">'ORÇ.GLOBAL P CAIXA'!O148</f>
        <v>0</v>
      </c>
      <c r="U149" s="172" t="n">
        <f aca="false">'ORÇ.GLOBAL P CAIXA'!P148</f>
        <v>0</v>
      </c>
      <c r="V149" s="173" t="n">
        <f aca="false">'ORÇ.GLOBAL P CAIXA'!E148</f>
        <v>0</v>
      </c>
      <c r="W149" s="173" t="n">
        <f aca="false">F149</f>
        <v>0</v>
      </c>
      <c r="X149" s="649"/>
      <c r="Y149" s="649"/>
      <c r="Z149" s="650"/>
      <c r="AB149" s="88"/>
      <c r="AC149" s="157" t="n">
        <f aca="false">IF(B149=0,AC148,IF(ISNONTEXT(B149)=TRUE(),INT(B149),INT(LEFT(B149,FIND(".",B149)-1))))</f>
        <v>3</v>
      </c>
      <c r="AD149" s="157" t="str">
        <f aca="false">IF(AD150=1,1,IF(B149&lt;&gt;0,1,IF(C149&lt;&gt;0,1,IF(D149&lt;&gt;0,1,IF(E149&lt;&gt;0,1,"")))))</f>
        <v/>
      </c>
      <c r="AE149" s="157" t="str">
        <f aca="false">IF(AC149=0," ",IF(AC149&lt;&gt;AC148,AC149," "))</f>
        <v> </v>
      </c>
      <c r="AF149" s="180"/>
      <c r="AG149" s="75" t="e">
        <f aca="false">IF(AC149&lt;&gt;AE149,(IF(N149=0,G149*(INFORMAÇÕES!$Q$69/INFORMAÇÕES!$Q$72),IF(N149="R",G149,0))),0)</f>
        <v>#DIV/0!</v>
      </c>
      <c r="AH149" s="75" t="e">
        <f aca="false">IF(AC149&lt;&gt;AE149,(IF(N149=0,G149*(INFORMAÇÕES!$Q$70/INFORMAÇÕES!$Q$72),IF(N149="C",G149,0))),0)</f>
        <v>#DIV/0!</v>
      </c>
      <c r="AI149" s="75" t="n">
        <f aca="false">IF(AC149&lt;&gt;AE149,(IF(N149=0,G149*INFORMAÇÕES!$U$115,IF(N149="CF",G149,0))),0)</f>
        <v>0</v>
      </c>
      <c r="AJ149" s="75" t="n">
        <f aca="false">IF(AC149&lt;&gt;AE149,(IF(N149=0,G149*INFORMAÇÕES!$U$116,IF(N149="O",G149,0))),0)</f>
        <v>0</v>
      </c>
      <c r="AK149" s="75" t="n">
        <f aca="false">IF(E149&lt;&gt;0,G149,0)</f>
        <v>0</v>
      </c>
      <c r="AL149" s="75" t="n">
        <f aca="false">IF(AC149&lt;&gt;AE149,(IF(N149=0,J149*(INFORMAÇÕES!$Q$89/INFORMAÇÕES!$Q$92),IF(N149="R",J149,0))),0)</f>
        <v>0</v>
      </c>
      <c r="AM149" s="75" t="n">
        <f aca="false">IF(AC149&lt;&gt;AE149,(IF(N149=0,J149*(INFORMAÇÕES!$Q$90/INFORMAÇÕES!$Q$92),IF(N149="C",J149,0))),0)</f>
        <v>0</v>
      </c>
      <c r="AN149" s="75" t="n">
        <f aca="false">IF(AC149&lt;&gt;AE149,(IF(N149="",J149*INFORMAÇÕES!$U$115,IF(N149="CF",J149,0))),0)</f>
        <v>0</v>
      </c>
      <c r="AO149" s="75" t="n">
        <f aca="false">IF(AC149&lt;&gt;AE149,(IF(N149="",J149*INFORMAÇÕES!$U$116,IF(N149="O",J149,0))),0)</f>
        <v>0</v>
      </c>
      <c r="AP149" s="75" t="n">
        <f aca="false">IF(H149&lt;&gt;0,J149,0)</f>
        <v>0</v>
      </c>
      <c r="AQ149" s="75" t="n">
        <f aca="false">IF(K149&lt;&gt;0,L149,0)</f>
        <v>0</v>
      </c>
    </row>
    <row r="150" s="174" customFormat="true" ht="14.25" hidden="false" customHeight="false" outlineLevel="0" collapsed="false">
      <c r="A150" s="159" t="n">
        <v>138</v>
      </c>
      <c r="B150" s="160" t="n">
        <f aca="false">R150</f>
        <v>0</v>
      </c>
      <c r="C150" s="161" t="n">
        <f aca="false">T150</f>
        <v>0</v>
      </c>
      <c r="D150" s="162" t="n">
        <f aca="false">U150</f>
        <v>0</v>
      </c>
      <c r="E150" s="163" t="n">
        <f aca="false">'ORÇ.GLOBAL P CAIXA'!E149</f>
        <v>0</v>
      </c>
      <c r="F150" s="163" t="n">
        <f aca="false">IF('ORÇ.GLOBAL EMPRESA'!G149&gt;0,'ORÇ.GLOBAL EMPRESA'!G149,'ORÇ.GLOBAL P CAIXA'!F149)</f>
        <v>0</v>
      </c>
      <c r="G150" s="163" t="n">
        <f aca="false">IF(E150&lt;&gt;0,ROUND(E150*F150,2),IF(AK150=0,(SUMIF($AC$13:$AC$1012,B150,$AK$13:$AK$1012)),AK150))</f>
        <v>0</v>
      </c>
      <c r="H150" s="163" t="n">
        <f aca="false">V150</f>
        <v>0</v>
      </c>
      <c r="I150" s="163" t="n">
        <f aca="false">W150</f>
        <v>0</v>
      </c>
      <c r="J150" s="163" t="n">
        <f aca="false">IF(H150&lt;&gt;0,ROUND(H150*I150,2),IF(AP150=0,(SUMIF($AC$13:$AC$1012,B150,$AP$13:$AP$1012)),AP150))</f>
        <v>0</v>
      </c>
      <c r="K150" s="163" t="n">
        <f aca="false">H150-E150</f>
        <v>0</v>
      </c>
      <c r="L150" s="163" t="n">
        <f aca="false">J150-G150</f>
        <v>0</v>
      </c>
      <c r="M150" s="645" t="str">
        <f aca="false">IF('ORÇ.GLOBAL P CAIXA'!H149&gt;0,'ORÇ.GLOBAL P CAIXA'!H149,"")</f>
        <v/>
      </c>
      <c r="N150" s="646" t="n">
        <f aca="false">'ORÇ.GLOBAL P CAIXA'!I149</f>
        <v>0</v>
      </c>
      <c r="O150" s="166" t="str">
        <f aca="false">S150</f>
        <v/>
      </c>
      <c r="P150" s="167"/>
      <c r="Q150" s="168" t="str">
        <f aca="false">IF(B150&gt;0,"ok","ocultar")</f>
        <v>ocultar</v>
      </c>
      <c r="R150" s="647" t="n">
        <f aca="false">'ORÇ.GLOBAL P CAIXA'!B149</f>
        <v>0</v>
      </c>
      <c r="S150" s="170" t="str">
        <f aca="false">IF('ORÇ.GLOBAL P CAIXA'!N149&lt;&gt;0,'ORÇ.GLOBAL P CAIXA'!N149,"")</f>
        <v/>
      </c>
      <c r="T150" s="648" t="n">
        <f aca="false">'ORÇ.GLOBAL P CAIXA'!O149</f>
        <v>0</v>
      </c>
      <c r="U150" s="172" t="n">
        <f aca="false">'ORÇ.GLOBAL P CAIXA'!P149</f>
        <v>0</v>
      </c>
      <c r="V150" s="173" t="n">
        <f aca="false">'ORÇ.GLOBAL P CAIXA'!E149</f>
        <v>0</v>
      </c>
      <c r="W150" s="173" t="n">
        <f aca="false">F150</f>
        <v>0</v>
      </c>
      <c r="X150" s="649"/>
      <c r="Y150" s="649"/>
      <c r="Z150" s="650"/>
      <c r="AB150" s="88"/>
      <c r="AC150" s="157" t="n">
        <f aca="false">IF(B150=0,AC149,IF(ISNONTEXT(B150)=TRUE(),INT(B150),INT(LEFT(B150,FIND(".",B150)-1))))</f>
        <v>3</v>
      </c>
      <c r="AD150" s="157" t="str">
        <f aca="false">IF(AD151=1,1,IF(B150&lt;&gt;0,1,IF(C150&lt;&gt;0,1,IF(D150&lt;&gt;0,1,IF(E150&lt;&gt;0,1,"")))))</f>
        <v/>
      </c>
      <c r="AE150" s="157" t="str">
        <f aca="false">IF(AC150=0," ",IF(AC150&lt;&gt;AC149,AC150," "))</f>
        <v> </v>
      </c>
      <c r="AF150" s="180"/>
      <c r="AG150" s="75" t="e">
        <f aca="false">IF(AC150&lt;&gt;AE150,(IF(N150=0,G150*(INFORMAÇÕES!$Q$69/INFORMAÇÕES!$Q$72),IF(N150="R",G150,0))),0)</f>
        <v>#DIV/0!</v>
      </c>
      <c r="AH150" s="75" t="e">
        <f aca="false">IF(AC150&lt;&gt;AE150,(IF(N150=0,G150*(INFORMAÇÕES!$Q$70/INFORMAÇÕES!$Q$72),IF(N150="C",G150,0))),0)</f>
        <v>#DIV/0!</v>
      </c>
      <c r="AI150" s="75" t="n">
        <f aca="false">IF(AC150&lt;&gt;AE150,(IF(N150=0,G150*INFORMAÇÕES!$U$115,IF(N150="CF",G150,0))),0)</f>
        <v>0</v>
      </c>
      <c r="AJ150" s="75" t="n">
        <f aca="false">IF(AC150&lt;&gt;AE150,(IF(N150=0,G150*INFORMAÇÕES!$U$116,IF(N150="O",G150,0))),0)</f>
        <v>0</v>
      </c>
      <c r="AK150" s="75" t="n">
        <f aca="false">IF(E150&lt;&gt;0,G150,0)</f>
        <v>0</v>
      </c>
      <c r="AL150" s="75" t="n">
        <f aca="false">IF(AC150&lt;&gt;AE150,(IF(N150=0,J150*(INFORMAÇÕES!$Q$89/INFORMAÇÕES!$Q$92),IF(N150="R",J150,0))),0)</f>
        <v>0</v>
      </c>
      <c r="AM150" s="75" t="n">
        <f aca="false">IF(AC150&lt;&gt;AE150,(IF(N150=0,J150*(INFORMAÇÕES!$Q$90/INFORMAÇÕES!$Q$92),IF(N150="C",J150,0))),0)</f>
        <v>0</v>
      </c>
      <c r="AN150" s="75" t="n">
        <f aca="false">IF(AC150&lt;&gt;AE150,(IF(N150="",J150*INFORMAÇÕES!$U$115,IF(N150="CF",J150,0))),0)</f>
        <v>0</v>
      </c>
      <c r="AO150" s="75" t="n">
        <f aca="false">IF(AC150&lt;&gt;AE150,(IF(N150="",J150*INFORMAÇÕES!$U$116,IF(N150="O",J150,0))),0)</f>
        <v>0</v>
      </c>
      <c r="AP150" s="75" t="n">
        <f aca="false">IF(H150&lt;&gt;0,J150,0)</f>
        <v>0</v>
      </c>
      <c r="AQ150" s="75" t="n">
        <f aca="false">IF(K150&lt;&gt;0,L150,0)</f>
        <v>0</v>
      </c>
    </row>
    <row r="151" s="174" customFormat="true" ht="14.25" hidden="false" customHeight="false" outlineLevel="0" collapsed="false">
      <c r="A151" s="159" t="n">
        <v>139</v>
      </c>
      <c r="B151" s="160" t="n">
        <f aca="false">R151</f>
        <v>0</v>
      </c>
      <c r="C151" s="161" t="n">
        <f aca="false">T151</f>
        <v>0</v>
      </c>
      <c r="D151" s="162" t="n">
        <f aca="false">U151</f>
        <v>0</v>
      </c>
      <c r="E151" s="163" t="n">
        <f aca="false">'ORÇ.GLOBAL P CAIXA'!E150</f>
        <v>0</v>
      </c>
      <c r="F151" s="163" t="n">
        <f aca="false">IF('ORÇ.GLOBAL EMPRESA'!G150&gt;0,'ORÇ.GLOBAL EMPRESA'!G150,'ORÇ.GLOBAL P CAIXA'!F150)</f>
        <v>0</v>
      </c>
      <c r="G151" s="163" t="n">
        <f aca="false">IF(E151&lt;&gt;0,ROUND(E151*F151,2),IF(AK151=0,(SUMIF($AC$13:$AC$1012,B151,$AK$13:$AK$1012)),AK151))</f>
        <v>0</v>
      </c>
      <c r="H151" s="163" t="n">
        <f aca="false">V151</f>
        <v>0</v>
      </c>
      <c r="I151" s="163" t="n">
        <f aca="false">W151</f>
        <v>0</v>
      </c>
      <c r="J151" s="163" t="n">
        <f aca="false">IF(H151&lt;&gt;0,ROUND(H151*I151,2),IF(AP151=0,(SUMIF($AC$13:$AC$1012,B151,$AP$13:$AP$1012)),AP151))</f>
        <v>0</v>
      </c>
      <c r="K151" s="163" t="n">
        <f aca="false">H151-E151</f>
        <v>0</v>
      </c>
      <c r="L151" s="163" t="n">
        <f aca="false">J151-G151</f>
        <v>0</v>
      </c>
      <c r="M151" s="645" t="str">
        <f aca="false">IF('ORÇ.GLOBAL P CAIXA'!H150&gt;0,'ORÇ.GLOBAL P CAIXA'!H150,"")</f>
        <v/>
      </c>
      <c r="N151" s="646" t="n">
        <f aca="false">'ORÇ.GLOBAL P CAIXA'!I150</f>
        <v>0</v>
      </c>
      <c r="O151" s="166" t="str">
        <f aca="false">S151</f>
        <v/>
      </c>
      <c r="P151" s="167"/>
      <c r="Q151" s="168" t="str">
        <f aca="false">IF(B151&gt;0,"ok","ocultar")</f>
        <v>ocultar</v>
      </c>
      <c r="R151" s="647" t="n">
        <f aca="false">'ORÇ.GLOBAL P CAIXA'!B150</f>
        <v>0</v>
      </c>
      <c r="S151" s="170" t="str">
        <f aca="false">IF('ORÇ.GLOBAL P CAIXA'!N150&lt;&gt;0,'ORÇ.GLOBAL P CAIXA'!N150,"")</f>
        <v/>
      </c>
      <c r="T151" s="648" t="n">
        <f aca="false">'ORÇ.GLOBAL P CAIXA'!O150</f>
        <v>0</v>
      </c>
      <c r="U151" s="172" t="n">
        <f aca="false">'ORÇ.GLOBAL P CAIXA'!P150</f>
        <v>0</v>
      </c>
      <c r="V151" s="173" t="n">
        <f aca="false">'ORÇ.GLOBAL P CAIXA'!E150</f>
        <v>0</v>
      </c>
      <c r="W151" s="173" t="n">
        <f aca="false">F151</f>
        <v>0</v>
      </c>
      <c r="X151" s="649"/>
      <c r="Y151" s="649"/>
      <c r="Z151" s="650"/>
      <c r="AB151" s="88"/>
      <c r="AC151" s="157" t="n">
        <f aca="false">IF(B151=0,AC150,IF(ISNONTEXT(B151)=TRUE(),INT(B151),INT(LEFT(B151,FIND(".",B151)-1))))</f>
        <v>3</v>
      </c>
      <c r="AD151" s="157" t="str">
        <f aca="false">IF(AD152=1,1,IF(B151&lt;&gt;0,1,IF(C151&lt;&gt;0,1,IF(D151&lt;&gt;0,1,IF(E151&lt;&gt;0,1,"")))))</f>
        <v/>
      </c>
      <c r="AE151" s="157" t="str">
        <f aca="false">IF(AC151=0," ",IF(AC151&lt;&gt;AC150,AC151," "))</f>
        <v> </v>
      </c>
      <c r="AF151" s="180"/>
      <c r="AG151" s="75" t="e">
        <f aca="false">IF(AC151&lt;&gt;AE151,(IF(N151=0,G151*(INFORMAÇÕES!$Q$69/INFORMAÇÕES!$Q$72),IF(N151="R",G151,0))),0)</f>
        <v>#DIV/0!</v>
      </c>
      <c r="AH151" s="75" t="e">
        <f aca="false">IF(AC151&lt;&gt;AE151,(IF(N151=0,G151*(INFORMAÇÕES!$Q$70/INFORMAÇÕES!$Q$72),IF(N151="C",G151,0))),0)</f>
        <v>#DIV/0!</v>
      </c>
      <c r="AI151" s="75" t="n">
        <f aca="false">IF(AC151&lt;&gt;AE151,(IF(N151=0,G151*INFORMAÇÕES!$U$115,IF(N151="CF",G151,0))),0)</f>
        <v>0</v>
      </c>
      <c r="AJ151" s="75" t="n">
        <f aca="false">IF(AC151&lt;&gt;AE151,(IF(N151=0,G151*INFORMAÇÕES!$U$116,IF(N151="O",G151,0))),0)</f>
        <v>0</v>
      </c>
      <c r="AK151" s="75" t="n">
        <f aca="false">IF(E151&lt;&gt;0,G151,0)</f>
        <v>0</v>
      </c>
      <c r="AL151" s="75" t="n">
        <f aca="false">IF(AC151&lt;&gt;AE151,(IF(N151=0,J151*(INFORMAÇÕES!$Q$89/INFORMAÇÕES!$Q$92),IF(N151="R",J151,0))),0)</f>
        <v>0</v>
      </c>
      <c r="AM151" s="75" t="n">
        <f aca="false">IF(AC151&lt;&gt;AE151,(IF(N151=0,J151*(INFORMAÇÕES!$Q$90/INFORMAÇÕES!$Q$92),IF(N151="C",J151,0))),0)</f>
        <v>0</v>
      </c>
      <c r="AN151" s="75" t="n">
        <f aca="false">IF(AC151&lt;&gt;AE151,(IF(N151="",J151*INFORMAÇÕES!$U$115,IF(N151="CF",J151,0))),0)</f>
        <v>0</v>
      </c>
      <c r="AO151" s="75" t="n">
        <f aca="false">IF(AC151&lt;&gt;AE151,(IF(N151="",J151*INFORMAÇÕES!$U$116,IF(N151="O",J151,0))),0)</f>
        <v>0</v>
      </c>
      <c r="AP151" s="75" t="n">
        <f aca="false">IF(H151&lt;&gt;0,J151,0)</f>
        <v>0</v>
      </c>
      <c r="AQ151" s="75" t="n">
        <f aca="false">IF(K151&lt;&gt;0,L151,0)</f>
        <v>0</v>
      </c>
    </row>
    <row r="152" s="174" customFormat="true" ht="14.25" hidden="false" customHeight="false" outlineLevel="0" collapsed="false">
      <c r="A152" s="159" t="n">
        <v>140</v>
      </c>
      <c r="B152" s="160" t="n">
        <f aca="false">R152</f>
        <v>0</v>
      </c>
      <c r="C152" s="161" t="n">
        <f aca="false">T152</f>
        <v>0</v>
      </c>
      <c r="D152" s="162" t="n">
        <f aca="false">U152</f>
        <v>0</v>
      </c>
      <c r="E152" s="163" t="n">
        <f aca="false">'ORÇ.GLOBAL P CAIXA'!E151</f>
        <v>0</v>
      </c>
      <c r="F152" s="163" t="n">
        <f aca="false">IF('ORÇ.GLOBAL EMPRESA'!G151&gt;0,'ORÇ.GLOBAL EMPRESA'!G151,'ORÇ.GLOBAL P CAIXA'!F151)</f>
        <v>0</v>
      </c>
      <c r="G152" s="163" t="n">
        <f aca="false">IF(E152&lt;&gt;0,ROUND(E152*F152,2),IF(AK152=0,(SUMIF($AC$13:$AC$1012,B152,$AK$13:$AK$1012)),AK152))</f>
        <v>0</v>
      </c>
      <c r="H152" s="163" t="n">
        <f aca="false">V152</f>
        <v>0</v>
      </c>
      <c r="I152" s="163" t="n">
        <f aca="false">W152</f>
        <v>0</v>
      </c>
      <c r="J152" s="163" t="n">
        <f aca="false">IF(H152&lt;&gt;0,ROUND(H152*I152,2),IF(AP152=0,(SUMIF($AC$13:$AC$1012,B152,$AP$13:$AP$1012)),AP152))</f>
        <v>0</v>
      </c>
      <c r="K152" s="163" t="n">
        <f aca="false">H152-E152</f>
        <v>0</v>
      </c>
      <c r="L152" s="163" t="n">
        <f aca="false">J152-G152</f>
        <v>0</v>
      </c>
      <c r="M152" s="645" t="str">
        <f aca="false">IF('ORÇ.GLOBAL P CAIXA'!H151&gt;0,'ORÇ.GLOBAL P CAIXA'!H151,"")</f>
        <v/>
      </c>
      <c r="N152" s="646" t="n">
        <f aca="false">'ORÇ.GLOBAL P CAIXA'!I151</f>
        <v>0</v>
      </c>
      <c r="O152" s="166" t="str">
        <f aca="false">S152</f>
        <v/>
      </c>
      <c r="P152" s="167"/>
      <c r="Q152" s="168" t="str">
        <f aca="false">IF(B152&gt;0,"ok","ocultar")</f>
        <v>ocultar</v>
      </c>
      <c r="R152" s="647" t="n">
        <f aca="false">'ORÇ.GLOBAL P CAIXA'!B151</f>
        <v>0</v>
      </c>
      <c r="S152" s="170" t="str">
        <f aca="false">IF('ORÇ.GLOBAL P CAIXA'!N151&lt;&gt;0,'ORÇ.GLOBAL P CAIXA'!N151,"")</f>
        <v/>
      </c>
      <c r="T152" s="648" t="n">
        <f aca="false">'ORÇ.GLOBAL P CAIXA'!O151</f>
        <v>0</v>
      </c>
      <c r="U152" s="172" t="n">
        <f aca="false">'ORÇ.GLOBAL P CAIXA'!P151</f>
        <v>0</v>
      </c>
      <c r="V152" s="173" t="n">
        <f aca="false">'ORÇ.GLOBAL P CAIXA'!E151</f>
        <v>0</v>
      </c>
      <c r="W152" s="173" t="n">
        <f aca="false">F152</f>
        <v>0</v>
      </c>
      <c r="X152" s="649"/>
      <c r="Y152" s="649"/>
      <c r="Z152" s="650"/>
      <c r="AB152" s="88"/>
      <c r="AC152" s="157" t="n">
        <f aca="false">IF(B152=0,AC151,IF(ISNONTEXT(B152)=TRUE(),INT(B152),INT(LEFT(B152,FIND(".",B152)-1))))</f>
        <v>3</v>
      </c>
      <c r="AD152" s="157" t="str">
        <f aca="false">IF(AD153=1,1,IF(B152&lt;&gt;0,1,IF(C152&lt;&gt;0,1,IF(D152&lt;&gt;0,1,IF(E152&lt;&gt;0,1,"")))))</f>
        <v/>
      </c>
      <c r="AE152" s="157" t="str">
        <f aca="false">IF(AC152=0," ",IF(AC152&lt;&gt;AC151,AC152," "))</f>
        <v> </v>
      </c>
      <c r="AF152" s="180"/>
      <c r="AG152" s="75" t="e">
        <f aca="false">IF(AC152&lt;&gt;AE152,(IF(N152=0,G152*(INFORMAÇÕES!$Q$69/INFORMAÇÕES!$Q$72),IF(N152="R",G152,0))),0)</f>
        <v>#DIV/0!</v>
      </c>
      <c r="AH152" s="75" t="e">
        <f aca="false">IF(AC152&lt;&gt;AE152,(IF(N152=0,G152*(INFORMAÇÕES!$Q$70/INFORMAÇÕES!$Q$72),IF(N152="C",G152,0))),0)</f>
        <v>#DIV/0!</v>
      </c>
      <c r="AI152" s="75" t="n">
        <f aca="false">IF(AC152&lt;&gt;AE152,(IF(N152=0,G152*INFORMAÇÕES!$U$115,IF(N152="CF",G152,0))),0)</f>
        <v>0</v>
      </c>
      <c r="AJ152" s="75" t="n">
        <f aca="false">IF(AC152&lt;&gt;AE152,(IF(N152=0,G152*INFORMAÇÕES!$U$116,IF(N152="O",G152,0))),0)</f>
        <v>0</v>
      </c>
      <c r="AK152" s="75" t="n">
        <f aca="false">IF(E152&lt;&gt;0,G152,0)</f>
        <v>0</v>
      </c>
      <c r="AL152" s="75" t="n">
        <f aca="false">IF(AC152&lt;&gt;AE152,(IF(N152=0,J152*(INFORMAÇÕES!$Q$89/INFORMAÇÕES!$Q$92),IF(N152="R",J152,0))),0)</f>
        <v>0</v>
      </c>
      <c r="AM152" s="75" t="n">
        <f aca="false">IF(AC152&lt;&gt;AE152,(IF(N152=0,J152*(INFORMAÇÕES!$Q$90/INFORMAÇÕES!$Q$92),IF(N152="C",J152,0))),0)</f>
        <v>0</v>
      </c>
      <c r="AN152" s="75" t="n">
        <f aca="false">IF(AC152&lt;&gt;AE152,(IF(N152="",J152*INFORMAÇÕES!$U$115,IF(N152="CF",J152,0))),0)</f>
        <v>0</v>
      </c>
      <c r="AO152" s="75" t="n">
        <f aca="false">IF(AC152&lt;&gt;AE152,(IF(N152="",J152*INFORMAÇÕES!$U$116,IF(N152="O",J152,0))),0)</f>
        <v>0</v>
      </c>
      <c r="AP152" s="75" t="n">
        <f aca="false">IF(H152&lt;&gt;0,J152,0)</f>
        <v>0</v>
      </c>
      <c r="AQ152" s="75" t="n">
        <f aca="false">IF(K152&lt;&gt;0,L152,0)</f>
        <v>0</v>
      </c>
    </row>
    <row r="153" s="174" customFormat="true" ht="14.25" hidden="false" customHeight="false" outlineLevel="0" collapsed="false">
      <c r="A153" s="159" t="n">
        <v>141</v>
      </c>
      <c r="B153" s="160" t="n">
        <f aca="false">R153</f>
        <v>0</v>
      </c>
      <c r="C153" s="161" t="n">
        <f aca="false">T153</f>
        <v>0</v>
      </c>
      <c r="D153" s="162" t="n">
        <f aca="false">U153</f>
        <v>0</v>
      </c>
      <c r="E153" s="163" t="n">
        <f aca="false">'ORÇ.GLOBAL P CAIXA'!E152</f>
        <v>0</v>
      </c>
      <c r="F153" s="163" t="n">
        <f aca="false">IF('ORÇ.GLOBAL EMPRESA'!G152&gt;0,'ORÇ.GLOBAL EMPRESA'!G152,'ORÇ.GLOBAL P CAIXA'!F152)</f>
        <v>0</v>
      </c>
      <c r="G153" s="163" t="n">
        <f aca="false">IF(E153&lt;&gt;0,ROUND(E153*F153,2),IF(AK153=0,(SUMIF($AC$13:$AC$1012,B153,$AK$13:$AK$1012)),AK153))</f>
        <v>0</v>
      </c>
      <c r="H153" s="163" t="n">
        <f aca="false">V153</f>
        <v>0</v>
      </c>
      <c r="I153" s="163" t="n">
        <f aca="false">W153</f>
        <v>0</v>
      </c>
      <c r="J153" s="163" t="n">
        <f aca="false">IF(H153&lt;&gt;0,ROUND(H153*I153,2),IF(AP153=0,(SUMIF($AC$13:$AC$1012,B153,$AP$13:$AP$1012)),AP153))</f>
        <v>0</v>
      </c>
      <c r="K153" s="163" t="n">
        <f aca="false">H153-E153</f>
        <v>0</v>
      </c>
      <c r="L153" s="163" t="n">
        <f aca="false">J153-G153</f>
        <v>0</v>
      </c>
      <c r="M153" s="645" t="str">
        <f aca="false">IF('ORÇ.GLOBAL P CAIXA'!H152&gt;0,'ORÇ.GLOBAL P CAIXA'!H152,"")</f>
        <v/>
      </c>
      <c r="N153" s="646" t="n">
        <f aca="false">'ORÇ.GLOBAL P CAIXA'!I152</f>
        <v>0</v>
      </c>
      <c r="O153" s="166" t="str">
        <f aca="false">S153</f>
        <v/>
      </c>
      <c r="P153" s="167"/>
      <c r="Q153" s="168" t="str">
        <f aca="false">IF(B153&gt;0,"ok","ocultar")</f>
        <v>ocultar</v>
      </c>
      <c r="R153" s="647" t="n">
        <f aca="false">'ORÇ.GLOBAL P CAIXA'!B152</f>
        <v>0</v>
      </c>
      <c r="S153" s="170" t="str">
        <f aca="false">IF('ORÇ.GLOBAL P CAIXA'!N152&lt;&gt;0,'ORÇ.GLOBAL P CAIXA'!N152,"")</f>
        <v/>
      </c>
      <c r="T153" s="648" t="n">
        <f aca="false">'ORÇ.GLOBAL P CAIXA'!O152</f>
        <v>0</v>
      </c>
      <c r="U153" s="172" t="n">
        <f aca="false">'ORÇ.GLOBAL P CAIXA'!P152</f>
        <v>0</v>
      </c>
      <c r="V153" s="173" t="n">
        <f aca="false">'ORÇ.GLOBAL P CAIXA'!E152</f>
        <v>0</v>
      </c>
      <c r="W153" s="173" t="n">
        <f aca="false">F153</f>
        <v>0</v>
      </c>
      <c r="X153" s="649"/>
      <c r="Y153" s="649"/>
      <c r="Z153" s="650"/>
      <c r="AB153" s="88"/>
      <c r="AC153" s="157" t="n">
        <f aca="false">IF(B153=0,AC152,IF(ISNONTEXT(B153)=TRUE(),INT(B153),INT(LEFT(B153,FIND(".",B153)-1))))</f>
        <v>3</v>
      </c>
      <c r="AD153" s="157" t="str">
        <f aca="false">IF(AD154=1,1,IF(B153&lt;&gt;0,1,IF(C153&lt;&gt;0,1,IF(D153&lt;&gt;0,1,IF(E153&lt;&gt;0,1,"")))))</f>
        <v/>
      </c>
      <c r="AE153" s="157" t="str">
        <f aca="false">IF(AC153=0," ",IF(AC153&lt;&gt;AC152,AC153," "))</f>
        <v> </v>
      </c>
      <c r="AF153" s="180"/>
      <c r="AG153" s="75" t="e">
        <f aca="false">IF(AC153&lt;&gt;AE153,(IF(N153=0,G153*(INFORMAÇÕES!$Q$69/INFORMAÇÕES!$Q$72),IF(N153="R",G153,0))),0)</f>
        <v>#DIV/0!</v>
      </c>
      <c r="AH153" s="75" t="e">
        <f aca="false">IF(AC153&lt;&gt;AE153,(IF(N153=0,G153*(INFORMAÇÕES!$Q$70/INFORMAÇÕES!$Q$72),IF(N153="C",G153,0))),0)</f>
        <v>#DIV/0!</v>
      </c>
      <c r="AI153" s="75" t="n">
        <f aca="false">IF(AC153&lt;&gt;AE153,(IF(N153=0,G153*INFORMAÇÕES!$U$115,IF(N153="CF",G153,0))),0)</f>
        <v>0</v>
      </c>
      <c r="AJ153" s="75" t="n">
        <f aca="false">IF(AC153&lt;&gt;AE153,(IF(N153=0,G153*INFORMAÇÕES!$U$116,IF(N153="O",G153,0))),0)</f>
        <v>0</v>
      </c>
      <c r="AK153" s="75" t="n">
        <f aca="false">IF(E153&lt;&gt;0,G153,0)</f>
        <v>0</v>
      </c>
      <c r="AL153" s="75" t="n">
        <f aca="false">IF(AC153&lt;&gt;AE153,(IF(N153=0,J153*(INFORMAÇÕES!$Q$89/INFORMAÇÕES!$Q$92),IF(N153="R",J153,0))),0)</f>
        <v>0</v>
      </c>
      <c r="AM153" s="75" t="n">
        <f aca="false">IF(AC153&lt;&gt;AE153,(IF(N153=0,J153*(INFORMAÇÕES!$Q$90/INFORMAÇÕES!$Q$92),IF(N153="C",J153,0))),0)</f>
        <v>0</v>
      </c>
      <c r="AN153" s="75" t="n">
        <f aca="false">IF(AC153&lt;&gt;AE153,(IF(N153="",J153*INFORMAÇÕES!$U$115,IF(N153="CF",J153,0))),0)</f>
        <v>0</v>
      </c>
      <c r="AO153" s="75" t="n">
        <f aca="false">IF(AC153&lt;&gt;AE153,(IF(N153="",J153*INFORMAÇÕES!$U$116,IF(N153="O",J153,0))),0)</f>
        <v>0</v>
      </c>
      <c r="AP153" s="75" t="n">
        <f aca="false">IF(H153&lt;&gt;0,J153,0)</f>
        <v>0</v>
      </c>
      <c r="AQ153" s="75" t="n">
        <f aca="false">IF(K153&lt;&gt;0,L153,0)</f>
        <v>0</v>
      </c>
    </row>
    <row r="154" s="174" customFormat="true" ht="14.25" hidden="false" customHeight="false" outlineLevel="0" collapsed="false">
      <c r="A154" s="159" t="n">
        <v>142</v>
      </c>
      <c r="B154" s="160" t="n">
        <f aca="false">R154</f>
        <v>0</v>
      </c>
      <c r="C154" s="161" t="n">
        <f aca="false">T154</f>
        <v>0</v>
      </c>
      <c r="D154" s="162" t="n">
        <f aca="false">U154</f>
        <v>0</v>
      </c>
      <c r="E154" s="163" t="n">
        <f aca="false">'ORÇ.GLOBAL P CAIXA'!E153</f>
        <v>0</v>
      </c>
      <c r="F154" s="163" t="n">
        <f aca="false">IF('ORÇ.GLOBAL EMPRESA'!G153&gt;0,'ORÇ.GLOBAL EMPRESA'!G153,'ORÇ.GLOBAL P CAIXA'!F153)</f>
        <v>0</v>
      </c>
      <c r="G154" s="163" t="n">
        <f aca="false">IF(E154&lt;&gt;0,ROUND(E154*F154,2),IF(AK154=0,(SUMIF($AC$13:$AC$1012,B154,$AK$13:$AK$1012)),AK154))</f>
        <v>0</v>
      </c>
      <c r="H154" s="163" t="n">
        <f aca="false">V154</f>
        <v>0</v>
      </c>
      <c r="I154" s="163" t="n">
        <f aca="false">W154</f>
        <v>0</v>
      </c>
      <c r="J154" s="163" t="n">
        <f aca="false">IF(H154&lt;&gt;0,ROUND(H154*I154,2),IF(AP154=0,(SUMIF($AC$13:$AC$1012,B154,$AP$13:$AP$1012)),AP154))</f>
        <v>0</v>
      </c>
      <c r="K154" s="163" t="n">
        <f aca="false">H154-E154</f>
        <v>0</v>
      </c>
      <c r="L154" s="163" t="n">
        <f aca="false">J154-G154</f>
        <v>0</v>
      </c>
      <c r="M154" s="645" t="str">
        <f aca="false">IF('ORÇ.GLOBAL P CAIXA'!H153&gt;0,'ORÇ.GLOBAL P CAIXA'!H153,"")</f>
        <v/>
      </c>
      <c r="N154" s="646" t="n">
        <f aca="false">'ORÇ.GLOBAL P CAIXA'!I153</f>
        <v>0</v>
      </c>
      <c r="O154" s="166" t="str">
        <f aca="false">S154</f>
        <v/>
      </c>
      <c r="P154" s="167"/>
      <c r="Q154" s="168" t="str">
        <f aca="false">IF(B154&gt;0,"ok","ocultar")</f>
        <v>ocultar</v>
      </c>
      <c r="R154" s="647" t="n">
        <f aca="false">'ORÇ.GLOBAL P CAIXA'!B153</f>
        <v>0</v>
      </c>
      <c r="S154" s="170" t="str">
        <f aca="false">IF('ORÇ.GLOBAL P CAIXA'!N153&lt;&gt;0,'ORÇ.GLOBAL P CAIXA'!N153,"")</f>
        <v/>
      </c>
      <c r="T154" s="648" t="n">
        <f aca="false">'ORÇ.GLOBAL P CAIXA'!O153</f>
        <v>0</v>
      </c>
      <c r="U154" s="172" t="n">
        <f aca="false">'ORÇ.GLOBAL P CAIXA'!P153</f>
        <v>0</v>
      </c>
      <c r="V154" s="173" t="n">
        <f aca="false">'ORÇ.GLOBAL P CAIXA'!E153</f>
        <v>0</v>
      </c>
      <c r="W154" s="173" t="n">
        <f aca="false">F154</f>
        <v>0</v>
      </c>
      <c r="X154" s="649"/>
      <c r="Y154" s="649"/>
      <c r="Z154" s="650"/>
      <c r="AB154" s="88"/>
      <c r="AC154" s="157" t="n">
        <f aca="false">IF(B154=0,AC153,IF(ISNONTEXT(B154)=TRUE(),INT(B154),INT(LEFT(B154,FIND(".",B154)-1))))</f>
        <v>3</v>
      </c>
      <c r="AD154" s="157" t="str">
        <f aca="false">IF(AD155=1,1,IF(B154&lt;&gt;0,1,IF(C154&lt;&gt;0,1,IF(D154&lt;&gt;0,1,IF(E154&lt;&gt;0,1,"")))))</f>
        <v/>
      </c>
      <c r="AE154" s="157" t="str">
        <f aca="false">IF(AC154=0," ",IF(AC154&lt;&gt;AC153,AC154," "))</f>
        <v> </v>
      </c>
      <c r="AF154" s="180"/>
      <c r="AG154" s="75" t="e">
        <f aca="false">IF(AC154&lt;&gt;AE154,(IF(N154=0,G154*(INFORMAÇÕES!$Q$69/INFORMAÇÕES!$Q$72),IF(N154="R",G154,0))),0)</f>
        <v>#DIV/0!</v>
      </c>
      <c r="AH154" s="75" t="e">
        <f aca="false">IF(AC154&lt;&gt;AE154,(IF(N154=0,G154*(INFORMAÇÕES!$Q$70/INFORMAÇÕES!$Q$72),IF(N154="C",G154,0))),0)</f>
        <v>#DIV/0!</v>
      </c>
      <c r="AI154" s="75" t="n">
        <f aca="false">IF(AC154&lt;&gt;AE154,(IF(N154=0,G154*INFORMAÇÕES!$U$115,IF(N154="CF",G154,0))),0)</f>
        <v>0</v>
      </c>
      <c r="AJ154" s="75" t="n">
        <f aca="false">IF(AC154&lt;&gt;AE154,(IF(N154=0,G154*INFORMAÇÕES!$U$116,IF(N154="O",G154,0))),0)</f>
        <v>0</v>
      </c>
      <c r="AK154" s="75" t="n">
        <f aca="false">IF(E154&lt;&gt;0,G154,0)</f>
        <v>0</v>
      </c>
      <c r="AL154" s="75" t="n">
        <f aca="false">IF(AC154&lt;&gt;AE154,(IF(N154=0,J154*(INFORMAÇÕES!$Q$89/INFORMAÇÕES!$Q$92),IF(N154="R",J154,0))),0)</f>
        <v>0</v>
      </c>
      <c r="AM154" s="75" t="n">
        <f aca="false">IF(AC154&lt;&gt;AE154,(IF(N154=0,J154*(INFORMAÇÕES!$Q$90/INFORMAÇÕES!$Q$92),IF(N154="C",J154,0))),0)</f>
        <v>0</v>
      </c>
      <c r="AN154" s="75" t="n">
        <f aca="false">IF(AC154&lt;&gt;AE154,(IF(N154="",J154*INFORMAÇÕES!$U$115,IF(N154="CF",J154,0))),0)</f>
        <v>0</v>
      </c>
      <c r="AO154" s="75" t="n">
        <f aca="false">IF(AC154&lt;&gt;AE154,(IF(N154="",J154*INFORMAÇÕES!$U$116,IF(N154="O",J154,0))),0)</f>
        <v>0</v>
      </c>
      <c r="AP154" s="75" t="n">
        <f aca="false">IF(H154&lt;&gt;0,J154,0)</f>
        <v>0</v>
      </c>
      <c r="AQ154" s="75" t="n">
        <f aca="false">IF(K154&lt;&gt;0,L154,0)</f>
        <v>0</v>
      </c>
    </row>
    <row r="155" s="174" customFormat="true" ht="14.25" hidden="false" customHeight="false" outlineLevel="0" collapsed="false">
      <c r="A155" s="159" t="n">
        <v>143</v>
      </c>
      <c r="B155" s="160" t="n">
        <f aca="false">R155</f>
        <v>0</v>
      </c>
      <c r="C155" s="161" t="n">
        <f aca="false">T155</f>
        <v>0</v>
      </c>
      <c r="D155" s="162" t="n">
        <f aca="false">U155</f>
        <v>0</v>
      </c>
      <c r="E155" s="163" t="n">
        <f aca="false">'ORÇ.GLOBAL P CAIXA'!E154</f>
        <v>0</v>
      </c>
      <c r="F155" s="163" t="n">
        <f aca="false">IF('ORÇ.GLOBAL EMPRESA'!G154&gt;0,'ORÇ.GLOBAL EMPRESA'!G154,'ORÇ.GLOBAL P CAIXA'!F154)</f>
        <v>0</v>
      </c>
      <c r="G155" s="163" t="n">
        <f aca="false">IF(E155&lt;&gt;0,ROUND(E155*F155,2),IF(AK155=0,(SUMIF($AC$13:$AC$1012,B155,$AK$13:$AK$1012)),AK155))</f>
        <v>0</v>
      </c>
      <c r="H155" s="163" t="n">
        <f aca="false">V155</f>
        <v>0</v>
      </c>
      <c r="I155" s="163" t="n">
        <f aca="false">W155</f>
        <v>0</v>
      </c>
      <c r="J155" s="163" t="n">
        <f aca="false">IF(H155&lt;&gt;0,ROUND(H155*I155,2),IF(AP155=0,(SUMIF($AC$13:$AC$1012,B155,$AP$13:$AP$1012)),AP155))</f>
        <v>0</v>
      </c>
      <c r="K155" s="163" t="n">
        <f aca="false">H155-E155</f>
        <v>0</v>
      </c>
      <c r="L155" s="163" t="n">
        <f aca="false">J155-G155</f>
        <v>0</v>
      </c>
      <c r="M155" s="645" t="str">
        <f aca="false">IF('ORÇ.GLOBAL P CAIXA'!H154&gt;0,'ORÇ.GLOBAL P CAIXA'!H154,"")</f>
        <v/>
      </c>
      <c r="N155" s="646" t="n">
        <f aca="false">'ORÇ.GLOBAL P CAIXA'!I154</f>
        <v>0</v>
      </c>
      <c r="O155" s="166" t="str">
        <f aca="false">S155</f>
        <v/>
      </c>
      <c r="P155" s="167"/>
      <c r="Q155" s="168" t="str">
        <f aca="false">IF(B155&gt;0,"ok","ocultar")</f>
        <v>ocultar</v>
      </c>
      <c r="R155" s="647" t="n">
        <f aca="false">'ORÇ.GLOBAL P CAIXA'!B154</f>
        <v>0</v>
      </c>
      <c r="S155" s="170" t="str">
        <f aca="false">IF('ORÇ.GLOBAL P CAIXA'!N154&lt;&gt;0,'ORÇ.GLOBAL P CAIXA'!N154,"")</f>
        <v/>
      </c>
      <c r="T155" s="648" t="n">
        <f aca="false">'ORÇ.GLOBAL P CAIXA'!O154</f>
        <v>0</v>
      </c>
      <c r="U155" s="172" t="n">
        <f aca="false">'ORÇ.GLOBAL P CAIXA'!P154</f>
        <v>0</v>
      </c>
      <c r="V155" s="173" t="n">
        <f aca="false">'ORÇ.GLOBAL P CAIXA'!E154</f>
        <v>0</v>
      </c>
      <c r="W155" s="173" t="n">
        <f aca="false">F155</f>
        <v>0</v>
      </c>
      <c r="X155" s="649"/>
      <c r="Y155" s="649"/>
      <c r="Z155" s="650"/>
      <c r="AB155" s="88"/>
      <c r="AC155" s="157" t="n">
        <f aca="false">IF(B155=0,AC154,IF(ISNONTEXT(B155)=TRUE(),INT(B155),INT(LEFT(B155,FIND(".",B155)-1))))</f>
        <v>3</v>
      </c>
      <c r="AD155" s="157" t="str">
        <f aca="false">IF(AD156=1,1,IF(B155&lt;&gt;0,1,IF(C155&lt;&gt;0,1,IF(D155&lt;&gt;0,1,IF(E155&lt;&gt;0,1,"")))))</f>
        <v/>
      </c>
      <c r="AE155" s="157" t="str">
        <f aca="false">IF(AC155=0," ",IF(AC155&lt;&gt;AC154,AC155," "))</f>
        <v> </v>
      </c>
      <c r="AF155" s="180"/>
      <c r="AG155" s="75" t="e">
        <f aca="false">IF(AC155&lt;&gt;AE155,(IF(N155=0,G155*(INFORMAÇÕES!$Q$69/INFORMAÇÕES!$Q$72),IF(N155="R",G155,0))),0)</f>
        <v>#DIV/0!</v>
      </c>
      <c r="AH155" s="75" t="e">
        <f aca="false">IF(AC155&lt;&gt;AE155,(IF(N155=0,G155*(INFORMAÇÕES!$Q$70/INFORMAÇÕES!$Q$72),IF(N155="C",G155,0))),0)</f>
        <v>#DIV/0!</v>
      </c>
      <c r="AI155" s="75" t="n">
        <f aca="false">IF(AC155&lt;&gt;AE155,(IF(N155=0,G155*INFORMAÇÕES!$U$115,IF(N155="CF",G155,0))),0)</f>
        <v>0</v>
      </c>
      <c r="AJ155" s="75" t="n">
        <f aca="false">IF(AC155&lt;&gt;AE155,(IF(N155=0,G155*INFORMAÇÕES!$U$116,IF(N155="O",G155,0))),0)</f>
        <v>0</v>
      </c>
      <c r="AK155" s="75" t="n">
        <f aca="false">IF(E155&lt;&gt;0,G155,0)</f>
        <v>0</v>
      </c>
      <c r="AL155" s="75" t="n">
        <f aca="false">IF(AC155&lt;&gt;AE155,(IF(N155=0,J155*(INFORMAÇÕES!$Q$89/INFORMAÇÕES!$Q$92),IF(N155="R",J155,0))),0)</f>
        <v>0</v>
      </c>
      <c r="AM155" s="75" t="n">
        <f aca="false">IF(AC155&lt;&gt;AE155,(IF(N155=0,J155*(INFORMAÇÕES!$Q$90/INFORMAÇÕES!$Q$92),IF(N155="C",J155,0))),0)</f>
        <v>0</v>
      </c>
      <c r="AN155" s="75" t="n">
        <f aca="false">IF(AC155&lt;&gt;AE155,(IF(N155="",J155*INFORMAÇÕES!$U$115,IF(N155="CF",J155,0))),0)</f>
        <v>0</v>
      </c>
      <c r="AO155" s="75" t="n">
        <f aca="false">IF(AC155&lt;&gt;AE155,(IF(N155="",J155*INFORMAÇÕES!$U$116,IF(N155="O",J155,0))),0)</f>
        <v>0</v>
      </c>
      <c r="AP155" s="75" t="n">
        <f aca="false">IF(H155&lt;&gt;0,J155,0)</f>
        <v>0</v>
      </c>
      <c r="AQ155" s="75" t="n">
        <f aca="false">IF(K155&lt;&gt;0,L155,0)</f>
        <v>0</v>
      </c>
    </row>
    <row r="156" s="174" customFormat="true" ht="14.25" hidden="false" customHeight="false" outlineLevel="0" collapsed="false">
      <c r="A156" s="159" t="n">
        <v>144</v>
      </c>
      <c r="B156" s="160" t="n">
        <f aca="false">R156</f>
        <v>0</v>
      </c>
      <c r="C156" s="161" t="n">
        <f aca="false">T156</f>
        <v>0</v>
      </c>
      <c r="D156" s="162" t="n">
        <f aca="false">U156</f>
        <v>0</v>
      </c>
      <c r="E156" s="163" t="n">
        <f aca="false">'ORÇ.GLOBAL P CAIXA'!E155</f>
        <v>0</v>
      </c>
      <c r="F156" s="163" t="n">
        <f aca="false">IF('ORÇ.GLOBAL EMPRESA'!G155&gt;0,'ORÇ.GLOBAL EMPRESA'!G155,'ORÇ.GLOBAL P CAIXA'!F155)</f>
        <v>0</v>
      </c>
      <c r="G156" s="163" t="n">
        <f aca="false">IF(E156&lt;&gt;0,ROUND(E156*F156,2),IF(AK156=0,(SUMIF($AC$13:$AC$1012,B156,$AK$13:$AK$1012)),AK156))</f>
        <v>0</v>
      </c>
      <c r="H156" s="163" t="n">
        <f aca="false">V156</f>
        <v>0</v>
      </c>
      <c r="I156" s="163" t="n">
        <f aca="false">W156</f>
        <v>0</v>
      </c>
      <c r="J156" s="163" t="n">
        <f aca="false">IF(H156&lt;&gt;0,ROUND(H156*I156,2),IF(AP156=0,(SUMIF($AC$13:$AC$1012,B156,$AP$13:$AP$1012)),AP156))</f>
        <v>0</v>
      </c>
      <c r="K156" s="163" t="n">
        <f aca="false">H156-E156</f>
        <v>0</v>
      </c>
      <c r="L156" s="163" t="n">
        <f aca="false">J156-G156</f>
        <v>0</v>
      </c>
      <c r="M156" s="645" t="str">
        <f aca="false">IF('ORÇ.GLOBAL P CAIXA'!H155&gt;0,'ORÇ.GLOBAL P CAIXA'!H155,"")</f>
        <v/>
      </c>
      <c r="N156" s="646" t="n">
        <f aca="false">'ORÇ.GLOBAL P CAIXA'!I155</f>
        <v>0</v>
      </c>
      <c r="O156" s="166" t="str">
        <f aca="false">S156</f>
        <v/>
      </c>
      <c r="P156" s="167"/>
      <c r="Q156" s="168" t="str">
        <f aca="false">IF(B156&gt;0,"ok","ocultar")</f>
        <v>ocultar</v>
      </c>
      <c r="R156" s="647" t="n">
        <f aca="false">'ORÇ.GLOBAL P CAIXA'!B155</f>
        <v>0</v>
      </c>
      <c r="S156" s="170" t="str">
        <f aca="false">IF('ORÇ.GLOBAL P CAIXA'!N155&lt;&gt;0,'ORÇ.GLOBAL P CAIXA'!N155,"")</f>
        <v/>
      </c>
      <c r="T156" s="648" t="n">
        <f aca="false">'ORÇ.GLOBAL P CAIXA'!O155</f>
        <v>0</v>
      </c>
      <c r="U156" s="172" t="n">
        <f aca="false">'ORÇ.GLOBAL P CAIXA'!P155</f>
        <v>0</v>
      </c>
      <c r="V156" s="173" t="n">
        <f aca="false">'ORÇ.GLOBAL P CAIXA'!E155</f>
        <v>0</v>
      </c>
      <c r="W156" s="173" t="n">
        <f aca="false">F156</f>
        <v>0</v>
      </c>
      <c r="X156" s="649"/>
      <c r="Y156" s="649"/>
      <c r="Z156" s="650"/>
      <c r="AB156" s="88"/>
      <c r="AC156" s="157" t="n">
        <f aca="false">IF(B156=0,AC155,IF(ISNONTEXT(B156)=TRUE(),INT(B156),INT(LEFT(B156,FIND(".",B156)-1))))</f>
        <v>3</v>
      </c>
      <c r="AD156" s="157" t="str">
        <f aca="false">IF(AD157=1,1,IF(B156&lt;&gt;0,1,IF(C156&lt;&gt;0,1,IF(D156&lt;&gt;0,1,IF(E156&lt;&gt;0,1,"")))))</f>
        <v/>
      </c>
      <c r="AE156" s="157" t="str">
        <f aca="false">IF(AC156=0," ",IF(AC156&lt;&gt;AC155,AC156," "))</f>
        <v> </v>
      </c>
      <c r="AF156" s="180"/>
      <c r="AG156" s="75" t="e">
        <f aca="false">IF(AC156&lt;&gt;AE156,(IF(N156=0,G156*(INFORMAÇÕES!$Q$69/INFORMAÇÕES!$Q$72),IF(N156="R",G156,0))),0)</f>
        <v>#DIV/0!</v>
      </c>
      <c r="AH156" s="75" t="e">
        <f aca="false">IF(AC156&lt;&gt;AE156,(IF(N156=0,G156*(INFORMAÇÕES!$Q$70/INFORMAÇÕES!$Q$72),IF(N156="C",G156,0))),0)</f>
        <v>#DIV/0!</v>
      </c>
      <c r="AI156" s="75" t="n">
        <f aca="false">IF(AC156&lt;&gt;AE156,(IF(N156=0,G156*INFORMAÇÕES!$U$115,IF(N156="CF",G156,0))),0)</f>
        <v>0</v>
      </c>
      <c r="AJ156" s="75" t="n">
        <f aca="false">IF(AC156&lt;&gt;AE156,(IF(N156=0,G156*INFORMAÇÕES!$U$116,IF(N156="O",G156,0))),0)</f>
        <v>0</v>
      </c>
      <c r="AK156" s="75" t="n">
        <f aca="false">IF(E156&lt;&gt;0,G156,0)</f>
        <v>0</v>
      </c>
      <c r="AL156" s="75" t="n">
        <f aca="false">IF(AC156&lt;&gt;AE156,(IF(N156=0,J156*(INFORMAÇÕES!$Q$89/INFORMAÇÕES!$Q$92),IF(N156="R",J156,0))),0)</f>
        <v>0</v>
      </c>
      <c r="AM156" s="75" t="n">
        <f aca="false">IF(AC156&lt;&gt;AE156,(IF(N156=0,J156*(INFORMAÇÕES!$Q$90/INFORMAÇÕES!$Q$92),IF(N156="C",J156,0))),0)</f>
        <v>0</v>
      </c>
      <c r="AN156" s="75" t="n">
        <f aca="false">IF(AC156&lt;&gt;AE156,(IF(N156="",J156*INFORMAÇÕES!$U$115,IF(N156="CF",J156,0))),0)</f>
        <v>0</v>
      </c>
      <c r="AO156" s="75" t="n">
        <f aca="false">IF(AC156&lt;&gt;AE156,(IF(N156="",J156*INFORMAÇÕES!$U$116,IF(N156="O",J156,0))),0)</f>
        <v>0</v>
      </c>
      <c r="AP156" s="75" t="n">
        <f aca="false">IF(H156&lt;&gt;0,J156,0)</f>
        <v>0</v>
      </c>
      <c r="AQ156" s="75" t="n">
        <f aca="false">IF(K156&lt;&gt;0,L156,0)</f>
        <v>0</v>
      </c>
    </row>
    <row r="157" s="174" customFormat="true" ht="14.25" hidden="false" customHeight="false" outlineLevel="0" collapsed="false">
      <c r="A157" s="159" t="n">
        <v>145</v>
      </c>
      <c r="B157" s="160" t="n">
        <f aca="false">R157</f>
        <v>0</v>
      </c>
      <c r="C157" s="161" t="n">
        <f aca="false">T157</f>
        <v>0</v>
      </c>
      <c r="D157" s="162" t="n">
        <f aca="false">U157</f>
        <v>0</v>
      </c>
      <c r="E157" s="163" t="n">
        <f aca="false">'ORÇ.GLOBAL P CAIXA'!E156</f>
        <v>0</v>
      </c>
      <c r="F157" s="163" t="n">
        <f aca="false">IF('ORÇ.GLOBAL EMPRESA'!G156&gt;0,'ORÇ.GLOBAL EMPRESA'!G156,'ORÇ.GLOBAL P CAIXA'!F156)</f>
        <v>0</v>
      </c>
      <c r="G157" s="163" t="n">
        <f aca="false">IF(E157&lt;&gt;0,ROUND(E157*F157,2),IF(AK157=0,(SUMIF($AC$13:$AC$1012,B157,$AK$13:$AK$1012)),AK157))</f>
        <v>0</v>
      </c>
      <c r="H157" s="163" t="n">
        <f aca="false">V157</f>
        <v>0</v>
      </c>
      <c r="I157" s="163" t="n">
        <f aca="false">W157</f>
        <v>0</v>
      </c>
      <c r="J157" s="163" t="n">
        <f aca="false">IF(H157&lt;&gt;0,ROUND(H157*I157,2),IF(AP157=0,(SUMIF($AC$13:$AC$1012,B157,$AP$13:$AP$1012)),AP157))</f>
        <v>0</v>
      </c>
      <c r="K157" s="163" t="n">
        <f aca="false">H157-E157</f>
        <v>0</v>
      </c>
      <c r="L157" s="163" t="n">
        <f aca="false">J157-G157</f>
        <v>0</v>
      </c>
      <c r="M157" s="645" t="str">
        <f aca="false">IF('ORÇ.GLOBAL P CAIXA'!H156&gt;0,'ORÇ.GLOBAL P CAIXA'!H156,"")</f>
        <v/>
      </c>
      <c r="N157" s="646" t="n">
        <f aca="false">'ORÇ.GLOBAL P CAIXA'!I156</f>
        <v>0</v>
      </c>
      <c r="O157" s="166" t="str">
        <f aca="false">S157</f>
        <v/>
      </c>
      <c r="P157" s="167"/>
      <c r="Q157" s="168" t="str">
        <f aca="false">IF(B157&gt;0,"ok","ocultar")</f>
        <v>ocultar</v>
      </c>
      <c r="R157" s="647" t="n">
        <f aca="false">'ORÇ.GLOBAL P CAIXA'!B156</f>
        <v>0</v>
      </c>
      <c r="S157" s="170" t="str">
        <f aca="false">IF('ORÇ.GLOBAL P CAIXA'!N156&lt;&gt;0,'ORÇ.GLOBAL P CAIXA'!N156,"")</f>
        <v/>
      </c>
      <c r="T157" s="648" t="n">
        <f aca="false">'ORÇ.GLOBAL P CAIXA'!O156</f>
        <v>0</v>
      </c>
      <c r="U157" s="172" t="n">
        <f aca="false">'ORÇ.GLOBAL P CAIXA'!P156</f>
        <v>0</v>
      </c>
      <c r="V157" s="173" t="n">
        <f aca="false">'ORÇ.GLOBAL P CAIXA'!E156</f>
        <v>0</v>
      </c>
      <c r="W157" s="173" t="n">
        <f aca="false">F157</f>
        <v>0</v>
      </c>
      <c r="X157" s="649"/>
      <c r="Y157" s="649"/>
      <c r="Z157" s="650"/>
      <c r="AB157" s="88"/>
      <c r="AC157" s="157" t="n">
        <f aca="false">IF(B157=0,AC156,IF(ISNONTEXT(B157)=TRUE(),INT(B157),INT(LEFT(B157,FIND(".",B157)-1))))</f>
        <v>3</v>
      </c>
      <c r="AD157" s="157" t="str">
        <f aca="false">IF(AD158=1,1,IF(B157&lt;&gt;0,1,IF(C157&lt;&gt;0,1,IF(D157&lt;&gt;0,1,IF(E157&lt;&gt;0,1,"")))))</f>
        <v/>
      </c>
      <c r="AE157" s="157" t="str">
        <f aca="false">IF(AC157=0," ",IF(AC157&lt;&gt;AC156,AC157," "))</f>
        <v> </v>
      </c>
      <c r="AF157" s="180"/>
      <c r="AG157" s="75" t="e">
        <f aca="false">IF(AC157&lt;&gt;AE157,(IF(N157=0,G157*(INFORMAÇÕES!$Q$69/INFORMAÇÕES!$Q$72),IF(N157="R",G157,0))),0)</f>
        <v>#DIV/0!</v>
      </c>
      <c r="AH157" s="75" t="e">
        <f aca="false">IF(AC157&lt;&gt;AE157,(IF(N157=0,G157*(INFORMAÇÕES!$Q$70/INFORMAÇÕES!$Q$72),IF(N157="C",G157,0))),0)</f>
        <v>#DIV/0!</v>
      </c>
      <c r="AI157" s="75" t="n">
        <f aca="false">IF(AC157&lt;&gt;AE157,(IF(N157=0,G157*INFORMAÇÕES!$U$115,IF(N157="CF",G157,0))),0)</f>
        <v>0</v>
      </c>
      <c r="AJ157" s="75" t="n">
        <f aca="false">IF(AC157&lt;&gt;AE157,(IF(N157=0,G157*INFORMAÇÕES!$U$116,IF(N157="O",G157,0))),0)</f>
        <v>0</v>
      </c>
      <c r="AK157" s="75" t="n">
        <f aca="false">IF(E157&lt;&gt;0,G157,0)</f>
        <v>0</v>
      </c>
      <c r="AL157" s="75" t="n">
        <f aca="false">IF(AC157&lt;&gt;AE157,(IF(N157=0,J157*(INFORMAÇÕES!$Q$89/INFORMAÇÕES!$Q$92),IF(N157="R",J157,0))),0)</f>
        <v>0</v>
      </c>
      <c r="AM157" s="75" t="n">
        <f aca="false">IF(AC157&lt;&gt;AE157,(IF(N157=0,J157*(INFORMAÇÕES!$Q$90/INFORMAÇÕES!$Q$92),IF(N157="C",J157,0))),0)</f>
        <v>0</v>
      </c>
      <c r="AN157" s="75" t="n">
        <f aca="false">IF(AC157&lt;&gt;AE157,(IF(N157="",J157*INFORMAÇÕES!$U$115,IF(N157="CF",J157,0))),0)</f>
        <v>0</v>
      </c>
      <c r="AO157" s="75" t="n">
        <f aca="false">IF(AC157&lt;&gt;AE157,(IF(N157="",J157*INFORMAÇÕES!$U$116,IF(N157="O",J157,0))),0)</f>
        <v>0</v>
      </c>
      <c r="AP157" s="75" t="n">
        <f aca="false">IF(H157&lt;&gt;0,J157,0)</f>
        <v>0</v>
      </c>
      <c r="AQ157" s="75" t="n">
        <f aca="false">IF(K157&lt;&gt;0,L157,0)</f>
        <v>0</v>
      </c>
    </row>
    <row r="158" s="174" customFormat="true" ht="14.25" hidden="false" customHeight="false" outlineLevel="0" collapsed="false">
      <c r="A158" s="159" t="n">
        <v>146</v>
      </c>
      <c r="B158" s="160" t="n">
        <f aca="false">R158</f>
        <v>0</v>
      </c>
      <c r="C158" s="161" t="n">
        <f aca="false">T158</f>
        <v>0</v>
      </c>
      <c r="D158" s="162" t="n">
        <f aca="false">U158</f>
        <v>0</v>
      </c>
      <c r="E158" s="163" t="n">
        <f aca="false">'ORÇ.GLOBAL P CAIXA'!E157</f>
        <v>0</v>
      </c>
      <c r="F158" s="163" t="n">
        <f aca="false">IF('ORÇ.GLOBAL EMPRESA'!G157&gt;0,'ORÇ.GLOBAL EMPRESA'!G157,'ORÇ.GLOBAL P CAIXA'!F157)</f>
        <v>0</v>
      </c>
      <c r="G158" s="163" t="n">
        <f aca="false">IF(E158&lt;&gt;0,ROUND(E158*F158,2),IF(AK158=0,(SUMIF($AC$13:$AC$1012,B158,$AK$13:$AK$1012)),AK158))</f>
        <v>0</v>
      </c>
      <c r="H158" s="163" t="n">
        <f aca="false">V158</f>
        <v>0</v>
      </c>
      <c r="I158" s="163" t="n">
        <f aca="false">W158</f>
        <v>0</v>
      </c>
      <c r="J158" s="163" t="n">
        <f aca="false">IF(H158&lt;&gt;0,ROUND(H158*I158,2),IF(AP158=0,(SUMIF($AC$13:$AC$1012,B158,$AP$13:$AP$1012)),AP158))</f>
        <v>0</v>
      </c>
      <c r="K158" s="163" t="n">
        <f aca="false">H158-E158</f>
        <v>0</v>
      </c>
      <c r="L158" s="163" t="n">
        <f aca="false">J158-G158</f>
        <v>0</v>
      </c>
      <c r="M158" s="645" t="str">
        <f aca="false">IF('ORÇ.GLOBAL P CAIXA'!H157&gt;0,'ORÇ.GLOBAL P CAIXA'!H157,"")</f>
        <v/>
      </c>
      <c r="N158" s="646" t="n">
        <f aca="false">'ORÇ.GLOBAL P CAIXA'!I157</f>
        <v>0</v>
      </c>
      <c r="O158" s="166" t="str">
        <f aca="false">S158</f>
        <v/>
      </c>
      <c r="P158" s="167"/>
      <c r="Q158" s="168" t="str">
        <f aca="false">IF(B158&gt;0,"ok","ocultar")</f>
        <v>ocultar</v>
      </c>
      <c r="R158" s="647" t="n">
        <f aca="false">'ORÇ.GLOBAL P CAIXA'!B157</f>
        <v>0</v>
      </c>
      <c r="S158" s="170" t="str">
        <f aca="false">IF('ORÇ.GLOBAL P CAIXA'!N157&lt;&gt;0,'ORÇ.GLOBAL P CAIXA'!N157,"")</f>
        <v/>
      </c>
      <c r="T158" s="648" t="n">
        <f aca="false">'ORÇ.GLOBAL P CAIXA'!O157</f>
        <v>0</v>
      </c>
      <c r="U158" s="172" t="n">
        <f aca="false">'ORÇ.GLOBAL P CAIXA'!P157</f>
        <v>0</v>
      </c>
      <c r="V158" s="173" t="n">
        <f aca="false">'ORÇ.GLOBAL P CAIXA'!E157</f>
        <v>0</v>
      </c>
      <c r="W158" s="173" t="n">
        <f aca="false">F158</f>
        <v>0</v>
      </c>
      <c r="X158" s="649"/>
      <c r="Y158" s="649"/>
      <c r="Z158" s="650"/>
      <c r="AB158" s="88"/>
      <c r="AC158" s="157" t="n">
        <f aca="false">IF(B158=0,AC157,IF(ISNONTEXT(B158)=TRUE(),INT(B158),INT(LEFT(B158,FIND(".",B158)-1))))</f>
        <v>3</v>
      </c>
      <c r="AD158" s="157" t="str">
        <f aca="false">IF(AD159=1,1,IF(B158&lt;&gt;0,1,IF(C158&lt;&gt;0,1,IF(D158&lt;&gt;0,1,IF(E158&lt;&gt;0,1,"")))))</f>
        <v/>
      </c>
      <c r="AE158" s="157" t="str">
        <f aca="false">IF(AC158=0," ",IF(AC158&lt;&gt;AC157,AC158," "))</f>
        <v> </v>
      </c>
      <c r="AF158" s="180"/>
      <c r="AG158" s="75" t="e">
        <f aca="false">IF(AC158&lt;&gt;AE158,(IF(N158=0,G158*(INFORMAÇÕES!$Q$69/INFORMAÇÕES!$Q$72),IF(N158="R",G158,0))),0)</f>
        <v>#DIV/0!</v>
      </c>
      <c r="AH158" s="75" t="e">
        <f aca="false">IF(AC158&lt;&gt;AE158,(IF(N158=0,G158*(INFORMAÇÕES!$Q$70/INFORMAÇÕES!$Q$72),IF(N158="C",G158,0))),0)</f>
        <v>#DIV/0!</v>
      </c>
      <c r="AI158" s="75" t="n">
        <f aca="false">IF(AC158&lt;&gt;AE158,(IF(N158=0,G158*INFORMAÇÕES!$U$115,IF(N158="CF",G158,0))),0)</f>
        <v>0</v>
      </c>
      <c r="AJ158" s="75" t="n">
        <f aca="false">IF(AC158&lt;&gt;AE158,(IF(N158=0,G158*INFORMAÇÕES!$U$116,IF(N158="O",G158,0))),0)</f>
        <v>0</v>
      </c>
      <c r="AK158" s="75" t="n">
        <f aca="false">IF(E158&lt;&gt;0,G158,0)</f>
        <v>0</v>
      </c>
      <c r="AL158" s="75" t="n">
        <f aca="false">IF(AC158&lt;&gt;AE158,(IF(N158=0,J158*(INFORMAÇÕES!$Q$89/INFORMAÇÕES!$Q$92),IF(N158="R",J158,0))),0)</f>
        <v>0</v>
      </c>
      <c r="AM158" s="75" t="n">
        <f aca="false">IF(AC158&lt;&gt;AE158,(IF(N158=0,J158*(INFORMAÇÕES!$Q$90/INFORMAÇÕES!$Q$92),IF(N158="C",J158,0))),0)</f>
        <v>0</v>
      </c>
      <c r="AN158" s="75" t="n">
        <f aca="false">IF(AC158&lt;&gt;AE158,(IF(N158="",J158*INFORMAÇÕES!$U$115,IF(N158="CF",J158,0))),0)</f>
        <v>0</v>
      </c>
      <c r="AO158" s="75" t="n">
        <f aca="false">IF(AC158&lt;&gt;AE158,(IF(N158="",J158*INFORMAÇÕES!$U$116,IF(N158="O",J158,0))),0)</f>
        <v>0</v>
      </c>
      <c r="AP158" s="75" t="n">
        <f aca="false">IF(H158&lt;&gt;0,J158,0)</f>
        <v>0</v>
      </c>
      <c r="AQ158" s="75" t="n">
        <f aca="false">IF(K158&lt;&gt;0,L158,0)</f>
        <v>0</v>
      </c>
    </row>
    <row r="159" s="174" customFormat="true" ht="14.25" hidden="false" customHeight="false" outlineLevel="0" collapsed="false">
      <c r="A159" s="159" t="n">
        <v>147</v>
      </c>
      <c r="B159" s="160" t="n">
        <f aca="false">R159</f>
        <v>0</v>
      </c>
      <c r="C159" s="161" t="n">
        <f aca="false">T159</f>
        <v>0</v>
      </c>
      <c r="D159" s="162" t="n">
        <f aca="false">U159</f>
        <v>0</v>
      </c>
      <c r="E159" s="163" t="n">
        <f aca="false">'ORÇ.GLOBAL P CAIXA'!E158</f>
        <v>0</v>
      </c>
      <c r="F159" s="163" t="n">
        <f aca="false">IF('ORÇ.GLOBAL EMPRESA'!G158&gt;0,'ORÇ.GLOBAL EMPRESA'!G158,'ORÇ.GLOBAL P CAIXA'!F158)</f>
        <v>0</v>
      </c>
      <c r="G159" s="163" t="n">
        <f aca="false">IF(E159&lt;&gt;0,ROUND(E159*F159,2),IF(AK159=0,(SUMIF($AC$13:$AC$1012,B159,$AK$13:$AK$1012)),AK159))</f>
        <v>0</v>
      </c>
      <c r="H159" s="163" t="n">
        <f aca="false">V159</f>
        <v>0</v>
      </c>
      <c r="I159" s="163" t="n">
        <f aca="false">W159</f>
        <v>0</v>
      </c>
      <c r="J159" s="163" t="n">
        <f aca="false">IF(H159&lt;&gt;0,ROUND(H159*I159,2),IF(AP159=0,(SUMIF($AC$13:$AC$1012,B159,$AP$13:$AP$1012)),AP159))</f>
        <v>0</v>
      </c>
      <c r="K159" s="163" t="n">
        <f aca="false">H159-E159</f>
        <v>0</v>
      </c>
      <c r="L159" s="163" t="n">
        <f aca="false">J159-G159</f>
        <v>0</v>
      </c>
      <c r="M159" s="645" t="str">
        <f aca="false">IF('ORÇ.GLOBAL P CAIXA'!H158&gt;0,'ORÇ.GLOBAL P CAIXA'!H158,"")</f>
        <v/>
      </c>
      <c r="N159" s="646" t="n">
        <f aca="false">'ORÇ.GLOBAL P CAIXA'!I158</f>
        <v>0</v>
      </c>
      <c r="O159" s="166" t="str">
        <f aca="false">S159</f>
        <v/>
      </c>
      <c r="P159" s="167"/>
      <c r="Q159" s="168" t="str">
        <f aca="false">IF(B159&gt;0,"ok","ocultar")</f>
        <v>ocultar</v>
      </c>
      <c r="R159" s="647" t="n">
        <f aca="false">'ORÇ.GLOBAL P CAIXA'!B158</f>
        <v>0</v>
      </c>
      <c r="S159" s="170" t="str">
        <f aca="false">IF('ORÇ.GLOBAL P CAIXA'!N158&lt;&gt;0,'ORÇ.GLOBAL P CAIXA'!N158,"")</f>
        <v/>
      </c>
      <c r="T159" s="648" t="n">
        <f aca="false">'ORÇ.GLOBAL P CAIXA'!O158</f>
        <v>0</v>
      </c>
      <c r="U159" s="172" t="n">
        <f aca="false">'ORÇ.GLOBAL P CAIXA'!P158</f>
        <v>0</v>
      </c>
      <c r="V159" s="173" t="n">
        <f aca="false">'ORÇ.GLOBAL P CAIXA'!E158</f>
        <v>0</v>
      </c>
      <c r="W159" s="173" t="n">
        <f aca="false">F159</f>
        <v>0</v>
      </c>
      <c r="X159" s="649"/>
      <c r="Y159" s="649"/>
      <c r="Z159" s="650"/>
      <c r="AB159" s="88"/>
      <c r="AC159" s="157" t="n">
        <f aca="false">IF(B159=0,AC158,IF(ISNONTEXT(B159)=TRUE(),INT(B159),INT(LEFT(B159,FIND(".",B159)-1))))</f>
        <v>3</v>
      </c>
      <c r="AD159" s="157" t="str">
        <f aca="false">IF(AD160=1,1,IF(B159&lt;&gt;0,1,IF(C159&lt;&gt;0,1,IF(D159&lt;&gt;0,1,IF(E159&lt;&gt;0,1,"")))))</f>
        <v/>
      </c>
      <c r="AE159" s="157" t="str">
        <f aca="false">IF(AC159=0," ",IF(AC159&lt;&gt;AC158,AC159," "))</f>
        <v> </v>
      </c>
      <c r="AF159" s="180"/>
      <c r="AG159" s="75" t="e">
        <f aca="false">IF(AC159&lt;&gt;AE159,(IF(N159=0,G159*(INFORMAÇÕES!$Q$69/INFORMAÇÕES!$Q$72),IF(N159="R",G159,0))),0)</f>
        <v>#DIV/0!</v>
      </c>
      <c r="AH159" s="75" t="e">
        <f aca="false">IF(AC159&lt;&gt;AE159,(IF(N159=0,G159*(INFORMAÇÕES!$Q$70/INFORMAÇÕES!$Q$72),IF(N159="C",G159,0))),0)</f>
        <v>#DIV/0!</v>
      </c>
      <c r="AI159" s="75" t="n">
        <f aca="false">IF(AC159&lt;&gt;AE159,(IF(N159=0,G159*INFORMAÇÕES!$U$115,IF(N159="CF",G159,0))),0)</f>
        <v>0</v>
      </c>
      <c r="AJ159" s="75" t="n">
        <f aca="false">IF(AC159&lt;&gt;AE159,(IF(N159=0,G159*INFORMAÇÕES!$U$116,IF(N159="O",G159,0))),0)</f>
        <v>0</v>
      </c>
      <c r="AK159" s="75" t="n">
        <f aca="false">IF(E159&lt;&gt;0,G159,0)</f>
        <v>0</v>
      </c>
      <c r="AL159" s="75" t="n">
        <f aca="false">IF(AC159&lt;&gt;AE159,(IF(N159=0,J159*(INFORMAÇÕES!$Q$89/INFORMAÇÕES!$Q$92),IF(N159="R",J159,0))),0)</f>
        <v>0</v>
      </c>
      <c r="AM159" s="75" t="n">
        <f aca="false">IF(AC159&lt;&gt;AE159,(IF(N159=0,J159*(INFORMAÇÕES!$Q$90/INFORMAÇÕES!$Q$92),IF(N159="C",J159,0))),0)</f>
        <v>0</v>
      </c>
      <c r="AN159" s="75" t="n">
        <f aca="false">IF(AC159&lt;&gt;AE159,(IF(N159="",J159*INFORMAÇÕES!$U$115,IF(N159="CF",J159,0))),0)</f>
        <v>0</v>
      </c>
      <c r="AO159" s="75" t="n">
        <f aca="false">IF(AC159&lt;&gt;AE159,(IF(N159="",J159*INFORMAÇÕES!$U$116,IF(N159="O",J159,0))),0)</f>
        <v>0</v>
      </c>
      <c r="AP159" s="75" t="n">
        <f aca="false">IF(H159&lt;&gt;0,J159,0)</f>
        <v>0</v>
      </c>
      <c r="AQ159" s="75" t="n">
        <f aca="false">IF(K159&lt;&gt;0,L159,0)</f>
        <v>0</v>
      </c>
    </row>
    <row r="160" s="174" customFormat="true" ht="14.25" hidden="false" customHeight="false" outlineLevel="0" collapsed="false">
      <c r="A160" s="159" t="n">
        <v>148</v>
      </c>
      <c r="B160" s="160" t="n">
        <f aca="false">R160</f>
        <v>0</v>
      </c>
      <c r="C160" s="161" t="n">
        <f aca="false">T160</f>
        <v>0</v>
      </c>
      <c r="D160" s="162" t="n">
        <f aca="false">U160</f>
        <v>0</v>
      </c>
      <c r="E160" s="163" t="n">
        <f aca="false">'ORÇ.GLOBAL P CAIXA'!E159</f>
        <v>0</v>
      </c>
      <c r="F160" s="163" t="n">
        <f aca="false">IF('ORÇ.GLOBAL EMPRESA'!G159&gt;0,'ORÇ.GLOBAL EMPRESA'!G159,'ORÇ.GLOBAL P CAIXA'!F159)</f>
        <v>0</v>
      </c>
      <c r="G160" s="163" t="n">
        <f aca="false">IF(E160&lt;&gt;0,ROUND(E160*F160,2),IF(AK160=0,(SUMIF($AC$13:$AC$1012,B160,$AK$13:$AK$1012)),AK160))</f>
        <v>0</v>
      </c>
      <c r="H160" s="163" t="n">
        <f aca="false">V160</f>
        <v>0</v>
      </c>
      <c r="I160" s="163" t="n">
        <f aca="false">W160</f>
        <v>0</v>
      </c>
      <c r="J160" s="163" t="n">
        <f aca="false">IF(H160&lt;&gt;0,ROUND(H160*I160,2),IF(AP160=0,(SUMIF($AC$13:$AC$1012,B160,$AP$13:$AP$1012)),AP160))</f>
        <v>0</v>
      </c>
      <c r="K160" s="163" t="n">
        <f aca="false">H160-E160</f>
        <v>0</v>
      </c>
      <c r="L160" s="163" t="n">
        <f aca="false">J160-G160</f>
        <v>0</v>
      </c>
      <c r="M160" s="645" t="str">
        <f aca="false">IF('ORÇ.GLOBAL P CAIXA'!H159&gt;0,'ORÇ.GLOBAL P CAIXA'!H159,"")</f>
        <v/>
      </c>
      <c r="N160" s="646" t="n">
        <f aca="false">'ORÇ.GLOBAL P CAIXA'!I159</f>
        <v>0</v>
      </c>
      <c r="O160" s="166" t="str">
        <f aca="false">S160</f>
        <v/>
      </c>
      <c r="P160" s="167"/>
      <c r="Q160" s="168" t="str">
        <f aca="false">IF(B160&gt;0,"ok","ocultar")</f>
        <v>ocultar</v>
      </c>
      <c r="R160" s="647" t="n">
        <f aca="false">'ORÇ.GLOBAL P CAIXA'!B159</f>
        <v>0</v>
      </c>
      <c r="S160" s="170" t="str">
        <f aca="false">IF('ORÇ.GLOBAL P CAIXA'!N159&lt;&gt;0,'ORÇ.GLOBAL P CAIXA'!N159,"")</f>
        <v/>
      </c>
      <c r="T160" s="648" t="n">
        <f aca="false">'ORÇ.GLOBAL P CAIXA'!O159</f>
        <v>0</v>
      </c>
      <c r="U160" s="172" t="n">
        <f aca="false">'ORÇ.GLOBAL P CAIXA'!P159</f>
        <v>0</v>
      </c>
      <c r="V160" s="173" t="n">
        <f aca="false">'ORÇ.GLOBAL P CAIXA'!E159</f>
        <v>0</v>
      </c>
      <c r="W160" s="173" t="n">
        <f aca="false">F160</f>
        <v>0</v>
      </c>
      <c r="X160" s="649"/>
      <c r="Y160" s="649"/>
      <c r="Z160" s="650"/>
      <c r="AB160" s="88"/>
      <c r="AC160" s="157" t="n">
        <f aca="false">IF(B160=0,AC159,IF(ISNONTEXT(B160)=TRUE(),INT(B160),INT(LEFT(B160,FIND(".",B160)-1))))</f>
        <v>3</v>
      </c>
      <c r="AD160" s="157" t="str">
        <f aca="false">IF(AD161=1,1,IF(B160&lt;&gt;0,1,IF(C160&lt;&gt;0,1,IF(D160&lt;&gt;0,1,IF(E160&lt;&gt;0,1,"")))))</f>
        <v/>
      </c>
      <c r="AE160" s="157" t="str">
        <f aca="false">IF(AC160=0," ",IF(AC160&lt;&gt;AC159,AC160," "))</f>
        <v> </v>
      </c>
      <c r="AF160" s="180"/>
      <c r="AG160" s="75" t="e">
        <f aca="false">IF(AC160&lt;&gt;AE160,(IF(N160=0,G160*(INFORMAÇÕES!$Q$69/INFORMAÇÕES!$Q$72),IF(N160="R",G160,0))),0)</f>
        <v>#DIV/0!</v>
      </c>
      <c r="AH160" s="75" t="e">
        <f aca="false">IF(AC160&lt;&gt;AE160,(IF(N160=0,G160*(INFORMAÇÕES!$Q$70/INFORMAÇÕES!$Q$72),IF(N160="C",G160,0))),0)</f>
        <v>#DIV/0!</v>
      </c>
      <c r="AI160" s="75" t="n">
        <f aca="false">IF(AC160&lt;&gt;AE160,(IF(N160=0,G160*INFORMAÇÕES!$U$115,IF(N160="CF",G160,0))),0)</f>
        <v>0</v>
      </c>
      <c r="AJ160" s="75" t="n">
        <f aca="false">IF(AC160&lt;&gt;AE160,(IF(N160=0,G160*INFORMAÇÕES!$U$116,IF(N160="O",G160,0))),0)</f>
        <v>0</v>
      </c>
      <c r="AK160" s="75" t="n">
        <f aca="false">IF(E160&lt;&gt;0,G160,0)</f>
        <v>0</v>
      </c>
      <c r="AL160" s="75" t="n">
        <f aca="false">IF(AC160&lt;&gt;AE160,(IF(N160=0,J160*(INFORMAÇÕES!$Q$89/INFORMAÇÕES!$Q$92),IF(N160="R",J160,0))),0)</f>
        <v>0</v>
      </c>
      <c r="AM160" s="75" t="n">
        <f aca="false">IF(AC160&lt;&gt;AE160,(IF(N160=0,J160*(INFORMAÇÕES!$Q$90/INFORMAÇÕES!$Q$92),IF(N160="C",J160,0))),0)</f>
        <v>0</v>
      </c>
      <c r="AN160" s="75" t="n">
        <f aca="false">IF(AC160&lt;&gt;AE160,(IF(N160="",J160*INFORMAÇÕES!$U$115,IF(N160="CF",J160,0))),0)</f>
        <v>0</v>
      </c>
      <c r="AO160" s="75" t="n">
        <f aca="false">IF(AC160&lt;&gt;AE160,(IF(N160="",J160*INFORMAÇÕES!$U$116,IF(N160="O",J160,0))),0)</f>
        <v>0</v>
      </c>
      <c r="AP160" s="75" t="n">
        <f aca="false">IF(H160&lt;&gt;0,J160,0)</f>
        <v>0</v>
      </c>
      <c r="AQ160" s="75" t="n">
        <f aca="false">IF(K160&lt;&gt;0,L160,0)</f>
        <v>0</v>
      </c>
    </row>
    <row r="161" s="174" customFormat="true" ht="14.25" hidden="false" customHeight="false" outlineLevel="0" collapsed="false">
      <c r="A161" s="159" t="n">
        <v>149</v>
      </c>
      <c r="B161" s="160" t="n">
        <f aca="false">R161</f>
        <v>0</v>
      </c>
      <c r="C161" s="161" t="n">
        <f aca="false">T161</f>
        <v>0</v>
      </c>
      <c r="D161" s="162" t="n">
        <f aca="false">U161</f>
        <v>0</v>
      </c>
      <c r="E161" s="163" t="n">
        <f aca="false">'ORÇ.GLOBAL P CAIXA'!E160</f>
        <v>0</v>
      </c>
      <c r="F161" s="163" t="n">
        <f aca="false">IF('ORÇ.GLOBAL EMPRESA'!G160&gt;0,'ORÇ.GLOBAL EMPRESA'!G160,'ORÇ.GLOBAL P CAIXA'!F160)</f>
        <v>0</v>
      </c>
      <c r="G161" s="163" t="n">
        <f aca="false">IF(E161&lt;&gt;0,ROUND(E161*F161,2),IF(AK161=0,(SUMIF($AC$13:$AC$1012,B161,$AK$13:$AK$1012)),AK161))</f>
        <v>0</v>
      </c>
      <c r="H161" s="163" t="n">
        <f aca="false">V161</f>
        <v>0</v>
      </c>
      <c r="I161" s="163" t="n">
        <f aca="false">W161</f>
        <v>0</v>
      </c>
      <c r="J161" s="163" t="n">
        <f aca="false">IF(H161&lt;&gt;0,ROUND(H161*I161,2),IF(AP161=0,(SUMIF($AC$13:$AC$1012,B161,$AP$13:$AP$1012)),AP161))</f>
        <v>0</v>
      </c>
      <c r="K161" s="163" t="n">
        <f aca="false">H161-E161</f>
        <v>0</v>
      </c>
      <c r="L161" s="163" t="n">
        <f aca="false">J161-G161</f>
        <v>0</v>
      </c>
      <c r="M161" s="645" t="str">
        <f aca="false">IF('ORÇ.GLOBAL P CAIXA'!H160&gt;0,'ORÇ.GLOBAL P CAIXA'!H160,"")</f>
        <v/>
      </c>
      <c r="N161" s="646" t="n">
        <f aca="false">'ORÇ.GLOBAL P CAIXA'!I160</f>
        <v>0</v>
      </c>
      <c r="O161" s="166" t="str">
        <f aca="false">S161</f>
        <v/>
      </c>
      <c r="P161" s="167"/>
      <c r="Q161" s="168" t="str">
        <f aca="false">IF(B161&gt;0,"ok","ocultar")</f>
        <v>ocultar</v>
      </c>
      <c r="R161" s="647" t="n">
        <f aca="false">'ORÇ.GLOBAL P CAIXA'!B160</f>
        <v>0</v>
      </c>
      <c r="S161" s="170" t="str">
        <f aca="false">IF('ORÇ.GLOBAL P CAIXA'!N160&lt;&gt;0,'ORÇ.GLOBAL P CAIXA'!N160,"")</f>
        <v/>
      </c>
      <c r="T161" s="648" t="n">
        <f aca="false">'ORÇ.GLOBAL P CAIXA'!O160</f>
        <v>0</v>
      </c>
      <c r="U161" s="172" t="n">
        <f aca="false">'ORÇ.GLOBAL P CAIXA'!P160</f>
        <v>0</v>
      </c>
      <c r="V161" s="173" t="n">
        <f aca="false">'ORÇ.GLOBAL P CAIXA'!E160</f>
        <v>0</v>
      </c>
      <c r="W161" s="173" t="n">
        <f aca="false">F161</f>
        <v>0</v>
      </c>
      <c r="X161" s="649"/>
      <c r="Y161" s="649"/>
      <c r="Z161" s="650"/>
      <c r="AB161" s="88"/>
      <c r="AC161" s="157" t="n">
        <f aca="false">IF(B161=0,AC160,IF(ISNONTEXT(B161)=TRUE(),INT(B161),INT(LEFT(B161,FIND(".",B161)-1))))</f>
        <v>3</v>
      </c>
      <c r="AD161" s="157" t="str">
        <f aca="false">IF(AD162=1,1,IF(B161&lt;&gt;0,1,IF(C161&lt;&gt;0,1,IF(D161&lt;&gt;0,1,IF(E161&lt;&gt;0,1,"")))))</f>
        <v/>
      </c>
      <c r="AE161" s="157" t="str">
        <f aca="false">IF(AC161=0," ",IF(AC161&lt;&gt;AC160,AC161," "))</f>
        <v> </v>
      </c>
      <c r="AF161" s="180"/>
      <c r="AG161" s="75" t="e">
        <f aca="false">IF(AC161&lt;&gt;AE161,(IF(N161=0,G161*(INFORMAÇÕES!$Q$69/INFORMAÇÕES!$Q$72),IF(N161="R",G161,0))),0)</f>
        <v>#DIV/0!</v>
      </c>
      <c r="AH161" s="75" t="e">
        <f aca="false">IF(AC161&lt;&gt;AE161,(IF(N161=0,G161*(INFORMAÇÕES!$Q$70/INFORMAÇÕES!$Q$72),IF(N161="C",G161,0))),0)</f>
        <v>#DIV/0!</v>
      </c>
      <c r="AI161" s="75" t="n">
        <f aca="false">IF(AC161&lt;&gt;AE161,(IF(N161=0,G161*INFORMAÇÕES!$U$115,IF(N161="CF",G161,0))),0)</f>
        <v>0</v>
      </c>
      <c r="AJ161" s="75" t="n">
        <f aca="false">IF(AC161&lt;&gt;AE161,(IF(N161=0,G161*INFORMAÇÕES!$U$116,IF(N161="O",G161,0))),0)</f>
        <v>0</v>
      </c>
      <c r="AK161" s="75" t="n">
        <f aca="false">IF(E161&lt;&gt;0,G161,0)</f>
        <v>0</v>
      </c>
      <c r="AL161" s="75" t="n">
        <f aca="false">IF(AC161&lt;&gt;AE161,(IF(N161=0,J161*(INFORMAÇÕES!$Q$89/INFORMAÇÕES!$Q$92),IF(N161="R",J161,0))),0)</f>
        <v>0</v>
      </c>
      <c r="AM161" s="75" t="n">
        <f aca="false">IF(AC161&lt;&gt;AE161,(IF(N161=0,J161*(INFORMAÇÕES!$Q$90/INFORMAÇÕES!$Q$92),IF(N161="C",J161,0))),0)</f>
        <v>0</v>
      </c>
      <c r="AN161" s="75" t="n">
        <f aca="false">IF(AC161&lt;&gt;AE161,(IF(N161="",J161*INFORMAÇÕES!$U$115,IF(N161="CF",J161,0))),0)</f>
        <v>0</v>
      </c>
      <c r="AO161" s="75" t="n">
        <f aca="false">IF(AC161&lt;&gt;AE161,(IF(N161="",J161*INFORMAÇÕES!$U$116,IF(N161="O",J161,0))),0)</f>
        <v>0</v>
      </c>
      <c r="AP161" s="75" t="n">
        <f aca="false">IF(H161&lt;&gt;0,J161,0)</f>
        <v>0</v>
      </c>
      <c r="AQ161" s="75" t="n">
        <f aca="false">IF(K161&lt;&gt;0,L161,0)</f>
        <v>0</v>
      </c>
    </row>
    <row r="162" s="174" customFormat="true" ht="14.25" hidden="false" customHeight="false" outlineLevel="0" collapsed="false">
      <c r="A162" s="159" t="n">
        <v>150</v>
      </c>
      <c r="B162" s="160" t="n">
        <f aca="false">R162</f>
        <v>0</v>
      </c>
      <c r="C162" s="161" t="n">
        <f aca="false">T162</f>
        <v>0</v>
      </c>
      <c r="D162" s="162" t="n">
        <f aca="false">U162</f>
        <v>0</v>
      </c>
      <c r="E162" s="163" t="n">
        <f aca="false">'ORÇ.GLOBAL P CAIXA'!E161</f>
        <v>0</v>
      </c>
      <c r="F162" s="163" t="n">
        <f aca="false">IF('ORÇ.GLOBAL EMPRESA'!G161&gt;0,'ORÇ.GLOBAL EMPRESA'!G161,'ORÇ.GLOBAL P CAIXA'!F161)</f>
        <v>0</v>
      </c>
      <c r="G162" s="163" t="n">
        <f aca="false">IF(E162&lt;&gt;0,ROUND(E162*F162,2),IF(AK162=0,(SUMIF($AC$13:$AC$1012,B162,$AK$13:$AK$1012)),AK162))</f>
        <v>0</v>
      </c>
      <c r="H162" s="163" t="n">
        <f aca="false">V162</f>
        <v>0</v>
      </c>
      <c r="I162" s="163" t="n">
        <f aca="false">W162</f>
        <v>0</v>
      </c>
      <c r="J162" s="163" t="n">
        <f aca="false">IF(H162&lt;&gt;0,ROUND(H162*I162,2),IF(AP162=0,(SUMIF($AC$13:$AC$1012,B162,$AP$13:$AP$1012)),AP162))</f>
        <v>0</v>
      </c>
      <c r="K162" s="163" t="n">
        <f aca="false">H162-E162</f>
        <v>0</v>
      </c>
      <c r="L162" s="163" t="n">
        <f aca="false">J162-G162</f>
        <v>0</v>
      </c>
      <c r="M162" s="645" t="str">
        <f aca="false">IF('ORÇ.GLOBAL P CAIXA'!H161&gt;0,'ORÇ.GLOBAL P CAIXA'!H161,"")</f>
        <v/>
      </c>
      <c r="N162" s="646" t="n">
        <f aca="false">'ORÇ.GLOBAL P CAIXA'!I161</f>
        <v>0</v>
      </c>
      <c r="O162" s="166" t="str">
        <f aca="false">S162</f>
        <v/>
      </c>
      <c r="P162" s="167"/>
      <c r="Q162" s="168" t="str">
        <f aca="false">IF(B162&gt;0,"ok","ocultar")</f>
        <v>ocultar</v>
      </c>
      <c r="R162" s="647" t="n">
        <f aca="false">'ORÇ.GLOBAL P CAIXA'!B161</f>
        <v>0</v>
      </c>
      <c r="S162" s="170" t="str">
        <f aca="false">IF('ORÇ.GLOBAL P CAIXA'!N161&lt;&gt;0,'ORÇ.GLOBAL P CAIXA'!N161,"")</f>
        <v/>
      </c>
      <c r="T162" s="648" t="n">
        <f aca="false">'ORÇ.GLOBAL P CAIXA'!O161</f>
        <v>0</v>
      </c>
      <c r="U162" s="172" t="n">
        <f aca="false">'ORÇ.GLOBAL P CAIXA'!P161</f>
        <v>0</v>
      </c>
      <c r="V162" s="173" t="n">
        <f aca="false">'ORÇ.GLOBAL P CAIXA'!E161</f>
        <v>0</v>
      </c>
      <c r="W162" s="173" t="n">
        <f aca="false">F162</f>
        <v>0</v>
      </c>
      <c r="X162" s="649"/>
      <c r="Y162" s="649"/>
      <c r="Z162" s="650"/>
      <c r="AB162" s="88"/>
      <c r="AC162" s="157" t="n">
        <f aca="false">IF(B162=0,AC161,IF(ISNONTEXT(B162)=TRUE(),INT(B162),INT(LEFT(B162,FIND(".",B162)-1))))</f>
        <v>3</v>
      </c>
      <c r="AD162" s="157" t="str">
        <f aca="false">IF(AD163=1,1,IF(B162&lt;&gt;0,1,IF(C162&lt;&gt;0,1,IF(D162&lt;&gt;0,1,IF(E162&lt;&gt;0,1,"")))))</f>
        <v/>
      </c>
      <c r="AE162" s="157" t="str">
        <f aca="false">IF(AC162=0," ",IF(AC162&lt;&gt;AC161,AC162," "))</f>
        <v> </v>
      </c>
      <c r="AF162" s="180"/>
      <c r="AG162" s="75" t="e">
        <f aca="false">IF(AC162&lt;&gt;AE162,(IF(N162=0,G162*(INFORMAÇÕES!$Q$69/INFORMAÇÕES!$Q$72),IF(N162="R",G162,0))),0)</f>
        <v>#DIV/0!</v>
      </c>
      <c r="AH162" s="75" t="e">
        <f aca="false">IF(AC162&lt;&gt;AE162,(IF(N162=0,G162*(INFORMAÇÕES!$Q$70/INFORMAÇÕES!$Q$72),IF(N162="C",G162,0))),0)</f>
        <v>#DIV/0!</v>
      </c>
      <c r="AI162" s="75" t="n">
        <f aca="false">IF(AC162&lt;&gt;AE162,(IF(N162=0,G162*INFORMAÇÕES!$U$115,IF(N162="CF",G162,0))),0)</f>
        <v>0</v>
      </c>
      <c r="AJ162" s="75" t="n">
        <f aca="false">IF(AC162&lt;&gt;AE162,(IF(N162=0,G162*INFORMAÇÕES!$U$116,IF(N162="O",G162,0))),0)</f>
        <v>0</v>
      </c>
      <c r="AK162" s="75" t="n">
        <f aca="false">IF(E162&lt;&gt;0,G162,0)</f>
        <v>0</v>
      </c>
      <c r="AL162" s="75" t="n">
        <f aca="false">IF(AC162&lt;&gt;AE162,(IF(N162=0,J162*(INFORMAÇÕES!$Q$89/INFORMAÇÕES!$Q$92),IF(N162="R",J162,0))),0)</f>
        <v>0</v>
      </c>
      <c r="AM162" s="75" t="n">
        <f aca="false">IF(AC162&lt;&gt;AE162,(IF(N162=0,J162*(INFORMAÇÕES!$Q$90/INFORMAÇÕES!$Q$92),IF(N162="C",J162,0))),0)</f>
        <v>0</v>
      </c>
      <c r="AN162" s="75" t="n">
        <f aca="false">IF(AC162&lt;&gt;AE162,(IF(N162="",J162*INFORMAÇÕES!$U$115,IF(N162="CF",J162,0))),0)</f>
        <v>0</v>
      </c>
      <c r="AO162" s="75" t="n">
        <f aca="false">IF(AC162&lt;&gt;AE162,(IF(N162="",J162*INFORMAÇÕES!$U$116,IF(N162="O",J162,0))),0)</f>
        <v>0</v>
      </c>
      <c r="AP162" s="75" t="n">
        <f aca="false">IF(H162&lt;&gt;0,J162,0)</f>
        <v>0</v>
      </c>
      <c r="AQ162" s="75" t="n">
        <f aca="false">IF(K162&lt;&gt;0,L162,0)</f>
        <v>0</v>
      </c>
    </row>
    <row r="163" s="174" customFormat="true" ht="14.25" hidden="false" customHeight="false" outlineLevel="0" collapsed="false">
      <c r="A163" s="159" t="n">
        <v>151</v>
      </c>
      <c r="B163" s="160" t="n">
        <f aca="false">R163</f>
        <v>0</v>
      </c>
      <c r="C163" s="161" t="n">
        <f aca="false">T163</f>
        <v>0</v>
      </c>
      <c r="D163" s="162" t="n">
        <f aca="false">U163</f>
        <v>0</v>
      </c>
      <c r="E163" s="163" t="n">
        <f aca="false">'ORÇ.GLOBAL P CAIXA'!E162</f>
        <v>0</v>
      </c>
      <c r="F163" s="163" t="n">
        <f aca="false">IF('ORÇ.GLOBAL EMPRESA'!G162&gt;0,'ORÇ.GLOBAL EMPRESA'!G162,'ORÇ.GLOBAL P CAIXA'!F162)</f>
        <v>0</v>
      </c>
      <c r="G163" s="163" t="n">
        <f aca="false">IF(E163&lt;&gt;0,ROUND(E163*F163,2),IF(AK163=0,(SUMIF($AC$13:$AC$1012,B163,$AK$13:$AK$1012)),AK163))</f>
        <v>0</v>
      </c>
      <c r="H163" s="163" t="n">
        <f aca="false">V163</f>
        <v>0</v>
      </c>
      <c r="I163" s="163" t="n">
        <f aca="false">W163</f>
        <v>0</v>
      </c>
      <c r="J163" s="163" t="n">
        <f aca="false">IF(H163&lt;&gt;0,ROUND(H163*I163,2),IF(AP163=0,(SUMIF($AC$13:$AC$1012,B163,$AP$13:$AP$1012)),AP163))</f>
        <v>0</v>
      </c>
      <c r="K163" s="163" t="n">
        <f aca="false">H163-E163</f>
        <v>0</v>
      </c>
      <c r="L163" s="163" t="n">
        <f aca="false">J163-G163</f>
        <v>0</v>
      </c>
      <c r="M163" s="645" t="str">
        <f aca="false">IF('ORÇ.GLOBAL P CAIXA'!H162&gt;0,'ORÇ.GLOBAL P CAIXA'!H162,"")</f>
        <v/>
      </c>
      <c r="N163" s="646" t="n">
        <f aca="false">'ORÇ.GLOBAL P CAIXA'!I162</f>
        <v>0</v>
      </c>
      <c r="O163" s="166" t="str">
        <f aca="false">S163</f>
        <v/>
      </c>
      <c r="P163" s="167"/>
      <c r="Q163" s="168" t="str">
        <f aca="false">IF(B163&gt;0,"ok","ocultar")</f>
        <v>ocultar</v>
      </c>
      <c r="R163" s="647" t="n">
        <f aca="false">'ORÇ.GLOBAL P CAIXA'!B162</f>
        <v>0</v>
      </c>
      <c r="S163" s="170" t="str">
        <f aca="false">IF('ORÇ.GLOBAL P CAIXA'!N162&lt;&gt;0,'ORÇ.GLOBAL P CAIXA'!N162,"")</f>
        <v/>
      </c>
      <c r="T163" s="648" t="n">
        <f aca="false">'ORÇ.GLOBAL P CAIXA'!O162</f>
        <v>0</v>
      </c>
      <c r="U163" s="172" t="n">
        <f aca="false">'ORÇ.GLOBAL P CAIXA'!P162</f>
        <v>0</v>
      </c>
      <c r="V163" s="173" t="n">
        <f aca="false">'ORÇ.GLOBAL P CAIXA'!E162</f>
        <v>0</v>
      </c>
      <c r="W163" s="173" t="n">
        <f aca="false">F163</f>
        <v>0</v>
      </c>
      <c r="X163" s="649"/>
      <c r="Y163" s="649"/>
      <c r="Z163" s="650"/>
      <c r="AB163" s="88"/>
      <c r="AC163" s="157" t="n">
        <f aca="false">IF(B163=0,AC162,IF(ISNONTEXT(B163)=TRUE(),INT(B163),INT(LEFT(B163,FIND(".",B163)-1))))</f>
        <v>3</v>
      </c>
      <c r="AD163" s="157" t="str">
        <f aca="false">IF(AD164=1,1,IF(B163&lt;&gt;0,1,IF(C163&lt;&gt;0,1,IF(D163&lt;&gt;0,1,IF(E163&lt;&gt;0,1,"")))))</f>
        <v/>
      </c>
      <c r="AE163" s="157" t="str">
        <f aca="false">IF(AC163=0," ",IF(AC163&lt;&gt;AC162,AC163," "))</f>
        <v> </v>
      </c>
      <c r="AF163" s="180"/>
      <c r="AG163" s="75" t="e">
        <f aca="false">IF(AC163&lt;&gt;AE163,(IF(N163=0,G163*(INFORMAÇÕES!$Q$69/INFORMAÇÕES!$Q$72),IF(N163="R",G163,0))),0)</f>
        <v>#DIV/0!</v>
      </c>
      <c r="AH163" s="75" t="e">
        <f aca="false">IF(AC163&lt;&gt;AE163,(IF(N163=0,G163*(INFORMAÇÕES!$Q$70/INFORMAÇÕES!$Q$72),IF(N163="C",G163,0))),0)</f>
        <v>#DIV/0!</v>
      </c>
      <c r="AI163" s="75" t="n">
        <f aca="false">IF(AC163&lt;&gt;AE163,(IF(N163=0,G163*INFORMAÇÕES!$U$115,IF(N163="CF",G163,0))),0)</f>
        <v>0</v>
      </c>
      <c r="AJ163" s="75" t="n">
        <f aca="false">IF(AC163&lt;&gt;AE163,(IF(N163=0,G163*INFORMAÇÕES!$U$116,IF(N163="O",G163,0))),0)</f>
        <v>0</v>
      </c>
      <c r="AK163" s="75" t="n">
        <f aca="false">IF(E163&lt;&gt;0,G163,0)</f>
        <v>0</v>
      </c>
      <c r="AL163" s="75" t="n">
        <f aca="false">IF(AC163&lt;&gt;AE163,(IF(N163=0,J163*(INFORMAÇÕES!$Q$89/INFORMAÇÕES!$Q$92),IF(N163="R",J163,0))),0)</f>
        <v>0</v>
      </c>
      <c r="AM163" s="75" t="n">
        <f aca="false">IF(AC163&lt;&gt;AE163,(IF(N163=0,J163*(INFORMAÇÕES!$Q$90/INFORMAÇÕES!$Q$92),IF(N163="C",J163,0))),0)</f>
        <v>0</v>
      </c>
      <c r="AN163" s="75" t="n">
        <f aca="false">IF(AC163&lt;&gt;AE163,(IF(N163="",J163*INFORMAÇÕES!$U$115,IF(N163="CF",J163,0))),0)</f>
        <v>0</v>
      </c>
      <c r="AO163" s="75" t="n">
        <f aca="false">IF(AC163&lt;&gt;AE163,(IF(N163="",J163*INFORMAÇÕES!$U$116,IF(N163="O",J163,0))),0)</f>
        <v>0</v>
      </c>
      <c r="AP163" s="75" t="n">
        <f aca="false">IF(H163&lt;&gt;0,J163,0)</f>
        <v>0</v>
      </c>
      <c r="AQ163" s="75" t="n">
        <f aca="false">IF(K163&lt;&gt;0,L163,0)</f>
        <v>0</v>
      </c>
    </row>
    <row r="164" s="174" customFormat="true" ht="14.25" hidden="false" customHeight="false" outlineLevel="0" collapsed="false">
      <c r="A164" s="159" t="n">
        <v>152</v>
      </c>
      <c r="B164" s="160" t="n">
        <f aca="false">R164</f>
        <v>0</v>
      </c>
      <c r="C164" s="161" t="n">
        <f aca="false">T164</f>
        <v>0</v>
      </c>
      <c r="D164" s="162" t="n">
        <f aca="false">U164</f>
        <v>0</v>
      </c>
      <c r="E164" s="163" t="n">
        <f aca="false">'ORÇ.GLOBAL P CAIXA'!E163</f>
        <v>0</v>
      </c>
      <c r="F164" s="163" t="n">
        <f aca="false">IF('ORÇ.GLOBAL EMPRESA'!G163&gt;0,'ORÇ.GLOBAL EMPRESA'!G163,'ORÇ.GLOBAL P CAIXA'!F163)</f>
        <v>0</v>
      </c>
      <c r="G164" s="163" t="n">
        <f aca="false">IF(E164&lt;&gt;0,ROUND(E164*F164,2),IF(AK164=0,(SUMIF($AC$13:$AC$1012,B164,$AK$13:$AK$1012)),AK164))</f>
        <v>0</v>
      </c>
      <c r="H164" s="163" t="n">
        <f aca="false">V164</f>
        <v>0</v>
      </c>
      <c r="I164" s="163" t="n">
        <f aca="false">W164</f>
        <v>0</v>
      </c>
      <c r="J164" s="163" t="n">
        <f aca="false">IF(H164&lt;&gt;0,ROUND(H164*I164,2),IF(AP164=0,(SUMIF($AC$13:$AC$1012,B164,$AP$13:$AP$1012)),AP164))</f>
        <v>0</v>
      </c>
      <c r="K164" s="163" t="n">
        <f aca="false">H164-E164</f>
        <v>0</v>
      </c>
      <c r="L164" s="163" t="n">
        <f aca="false">J164-G164</f>
        <v>0</v>
      </c>
      <c r="M164" s="645" t="str">
        <f aca="false">IF('ORÇ.GLOBAL P CAIXA'!H163&gt;0,'ORÇ.GLOBAL P CAIXA'!H163,"")</f>
        <v/>
      </c>
      <c r="N164" s="646" t="n">
        <f aca="false">'ORÇ.GLOBAL P CAIXA'!I163</f>
        <v>0</v>
      </c>
      <c r="O164" s="166" t="str">
        <f aca="false">S164</f>
        <v/>
      </c>
      <c r="P164" s="167"/>
      <c r="Q164" s="168" t="str">
        <f aca="false">IF(B164&gt;0,"ok","ocultar")</f>
        <v>ocultar</v>
      </c>
      <c r="R164" s="647" t="n">
        <f aca="false">'ORÇ.GLOBAL P CAIXA'!B163</f>
        <v>0</v>
      </c>
      <c r="S164" s="170" t="str">
        <f aca="false">IF('ORÇ.GLOBAL P CAIXA'!N163&lt;&gt;0,'ORÇ.GLOBAL P CAIXA'!N163,"")</f>
        <v/>
      </c>
      <c r="T164" s="648" t="n">
        <f aca="false">'ORÇ.GLOBAL P CAIXA'!O163</f>
        <v>0</v>
      </c>
      <c r="U164" s="172" t="n">
        <f aca="false">'ORÇ.GLOBAL P CAIXA'!P163</f>
        <v>0</v>
      </c>
      <c r="V164" s="173" t="n">
        <f aca="false">'ORÇ.GLOBAL P CAIXA'!E163</f>
        <v>0</v>
      </c>
      <c r="W164" s="173" t="n">
        <f aca="false">F164</f>
        <v>0</v>
      </c>
      <c r="X164" s="649"/>
      <c r="Y164" s="649"/>
      <c r="Z164" s="650"/>
      <c r="AB164" s="88"/>
      <c r="AC164" s="157" t="n">
        <f aca="false">IF(B164=0,AC163,IF(ISNONTEXT(B164)=TRUE(),INT(B164),INT(LEFT(B164,FIND(".",B164)-1))))</f>
        <v>3</v>
      </c>
      <c r="AD164" s="157" t="str">
        <f aca="false">IF(AD165=1,1,IF(B164&lt;&gt;0,1,IF(C164&lt;&gt;0,1,IF(D164&lt;&gt;0,1,IF(E164&lt;&gt;0,1,"")))))</f>
        <v/>
      </c>
      <c r="AE164" s="157" t="str">
        <f aca="false">IF(AC164=0," ",IF(AC164&lt;&gt;AC163,AC164," "))</f>
        <v> </v>
      </c>
      <c r="AF164" s="180"/>
      <c r="AG164" s="75" t="e">
        <f aca="false">IF(AC164&lt;&gt;AE164,(IF(N164=0,G164*(INFORMAÇÕES!$Q$69/INFORMAÇÕES!$Q$72),IF(N164="R",G164,0))),0)</f>
        <v>#DIV/0!</v>
      </c>
      <c r="AH164" s="75" t="e">
        <f aca="false">IF(AC164&lt;&gt;AE164,(IF(N164=0,G164*(INFORMAÇÕES!$Q$70/INFORMAÇÕES!$Q$72),IF(N164="C",G164,0))),0)</f>
        <v>#DIV/0!</v>
      </c>
      <c r="AI164" s="75" t="n">
        <f aca="false">IF(AC164&lt;&gt;AE164,(IF(N164=0,G164*INFORMAÇÕES!$U$115,IF(N164="CF",G164,0))),0)</f>
        <v>0</v>
      </c>
      <c r="AJ164" s="75" t="n">
        <f aca="false">IF(AC164&lt;&gt;AE164,(IF(N164=0,G164*INFORMAÇÕES!$U$116,IF(N164="O",G164,0))),0)</f>
        <v>0</v>
      </c>
      <c r="AK164" s="75" t="n">
        <f aca="false">IF(E164&lt;&gt;0,G164,0)</f>
        <v>0</v>
      </c>
      <c r="AL164" s="75" t="n">
        <f aca="false">IF(AC164&lt;&gt;AE164,(IF(N164=0,J164*(INFORMAÇÕES!$Q$89/INFORMAÇÕES!$Q$92),IF(N164="R",J164,0))),0)</f>
        <v>0</v>
      </c>
      <c r="AM164" s="75" t="n">
        <f aca="false">IF(AC164&lt;&gt;AE164,(IF(N164=0,J164*(INFORMAÇÕES!$Q$90/INFORMAÇÕES!$Q$92),IF(N164="C",J164,0))),0)</f>
        <v>0</v>
      </c>
      <c r="AN164" s="75" t="n">
        <f aca="false">IF(AC164&lt;&gt;AE164,(IF(N164="",J164*INFORMAÇÕES!$U$115,IF(N164="CF",J164,0))),0)</f>
        <v>0</v>
      </c>
      <c r="AO164" s="75" t="n">
        <f aca="false">IF(AC164&lt;&gt;AE164,(IF(N164="",J164*INFORMAÇÕES!$U$116,IF(N164="O",J164,0))),0)</f>
        <v>0</v>
      </c>
      <c r="AP164" s="75" t="n">
        <f aca="false">IF(H164&lt;&gt;0,J164,0)</f>
        <v>0</v>
      </c>
      <c r="AQ164" s="75" t="n">
        <f aca="false">IF(K164&lt;&gt;0,L164,0)</f>
        <v>0</v>
      </c>
    </row>
    <row r="165" s="174" customFormat="true" ht="14.25" hidden="false" customHeight="false" outlineLevel="0" collapsed="false">
      <c r="A165" s="159" t="n">
        <v>153</v>
      </c>
      <c r="B165" s="160" t="n">
        <f aca="false">R165</f>
        <v>0</v>
      </c>
      <c r="C165" s="161" t="n">
        <f aca="false">T165</f>
        <v>0</v>
      </c>
      <c r="D165" s="162" t="n">
        <f aca="false">U165</f>
        <v>0</v>
      </c>
      <c r="E165" s="163" t="n">
        <f aca="false">'ORÇ.GLOBAL P CAIXA'!E164</f>
        <v>0</v>
      </c>
      <c r="F165" s="163" t="n">
        <f aca="false">IF('ORÇ.GLOBAL EMPRESA'!G164&gt;0,'ORÇ.GLOBAL EMPRESA'!G164,'ORÇ.GLOBAL P CAIXA'!F164)</f>
        <v>0</v>
      </c>
      <c r="G165" s="163" t="n">
        <f aca="false">IF(E165&lt;&gt;0,ROUND(E165*F165,2),IF(AK165=0,(SUMIF($AC$13:$AC$1012,B165,$AK$13:$AK$1012)),AK165))</f>
        <v>0</v>
      </c>
      <c r="H165" s="163" t="n">
        <f aca="false">V165</f>
        <v>0</v>
      </c>
      <c r="I165" s="163" t="n">
        <f aca="false">W165</f>
        <v>0</v>
      </c>
      <c r="J165" s="163" t="n">
        <f aca="false">IF(H165&lt;&gt;0,ROUND(H165*I165,2),IF(AP165=0,(SUMIF($AC$13:$AC$1012,B165,$AP$13:$AP$1012)),AP165))</f>
        <v>0</v>
      </c>
      <c r="K165" s="163" t="n">
        <f aca="false">H165-E165</f>
        <v>0</v>
      </c>
      <c r="L165" s="163" t="n">
        <f aca="false">J165-G165</f>
        <v>0</v>
      </c>
      <c r="M165" s="645" t="str">
        <f aca="false">IF('ORÇ.GLOBAL P CAIXA'!H164&gt;0,'ORÇ.GLOBAL P CAIXA'!H164,"")</f>
        <v/>
      </c>
      <c r="N165" s="646" t="n">
        <f aca="false">'ORÇ.GLOBAL P CAIXA'!I164</f>
        <v>0</v>
      </c>
      <c r="O165" s="166" t="str">
        <f aca="false">S165</f>
        <v/>
      </c>
      <c r="P165" s="167"/>
      <c r="Q165" s="168" t="str">
        <f aca="false">IF(B165&gt;0,"ok","ocultar")</f>
        <v>ocultar</v>
      </c>
      <c r="R165" s="647" t="n">
        <f aca="false">'ORÇ.GLOBAL P CAIXA'!B164</f>
        <v>0</v>
      </c>
      <c r="S165" s="170" t="str">
        <f aca="false">IF('ORÇ.GLOBAL P CAIXA'!N164&lt;&gt;0,'ORÇ.GLOBAL P CAIXA'!N164,"")</f>
        <v/>
      </c>
      <c r="T165" s="648" t="n">
        <f aca="false">'ORÇ.GLOBAL P CAIXA'!O164</f>
        <v>0</v>
      </c>
      <c r="U165" s="172" t="n">
        <f aca="false">'ORÇ.GLOBAL P CAIXA'!P164</f>
        <v>0</v>
      </c>
      <c r="V165" s="173" t="n">
        <f aca="false">'ORÇ.GLOBAL P CAIXA'!E164</f>
        <v>0</v>
      </c>
      <c r="W165" s="173" t="n">
        <f aca="false">F165</f>
        <v>0</v>
      </c>
      <c r="X165" s="649"/>
      <c r="Y165" s="649"/>
      <c r="Z165" s="650"/>
      <c r="AB165" s="88"/>
      <c r="AC165" s="157" t="n">
        <f aca="false">IF(B165=0,AC164,IF(ISNONTEXT(B165)=TRUE(),INT(B165),INT(LEFT(B165,FIND(".",B165)-1))))</f>
        <v>3</v>
      </c>
      <c r="AD165" s="157" t="str">
        <f aca="false">IF(AD166=1,1,IF(B165&lt;&gt;0,1,IF(C165&lt;&gt;0,1,IF(D165&lt;&gt;0,1,IF(E165&lt;&gt;0,1,"")))))</f>
        <v/>
      </c>
      <c r="AE165" s="157" t="str">
        <f aca="false">IF(AC165=0," ",IF(AC165&lt;&gt;AC164,AC165," "))</f>
        <v> </v>
      </c>
      <c r="AF165" s="180"/>
      <c r="AG165" s="75" t="e">
        <f aca="false">IF(AC165&lt;&gt;AE165,(IF(N165=0,G165*(INFORMAÇÕES!$Q$69/INFORMAÇÕES!$Q$72),IF(N165="R",G165,0))),0)</f>
        <v>#DIV/0!</v>
      </c>
      <c r="AH165" s="75" t="e">
        <f aca="false">IF(AC165&lt;&gt;AE165,(IF(N165=0,G165*(INFORMAÇÕES!$Q$70/INFORMAÇÕES!$Q$72),IF(N165="C",G165,0))),0)</f>
        <v>#DIV/0!</v>
      </c>
      <c r="AI165" s="75" t="n">
        <f aca="false">IF(AC165&lt;&gt;AE165,(IF(N165=0,G165*INFORMAÇÕES!$U$115,IF(N165="CF",G165,0))),0)</f>
        <v>0</v>
      </c>
      <c r="AJ165" s="75" t="n">
        <f aca="false">IF(AC165&lt;&gt;AE165,(IF(N165=0,G165*INFORMAÇÕES!$U$116,IF(N165="O",G165,0))),0)</f>
        <v>0</v>
      </c>
      <c r="AK165" s="75" t="n">
        <f aca="false">IF(E165&lt;&gt;0,G165,0)</f>
        <v>0</v>
      </c>
      <c r="AL165" s="75" t="n">
        <f aca="false">IF(AC165&lt;&gt;AE165,(IF(N165=0,J165*(INFORMAÇÕES!$Q$89/INFORMAÇÕES!$Q$92),IF(N165="R",J165,0))),0)</f>
        <v>0</v>
      </c>
      <c r="AM165" s="75" t="n">
        <f aca="false">IF(AC165&lt;&gt;AE165,(IF(N165=0,J165*(INFORMAÇÕES!$Q$90/INFORMAÇÕES!$Q$92),IF(N165="C",J165,0))),0)</f>
        <v>0</v>
      </c>
      <c r="AN165" s="75" t="n">
        <f aca="false">IF(AC165&lt;&gt;AE165,(IF(N165="",J165*INFORMAÇÕES!$U$115,IF(N165="CF",J165,0))),0)</f>
        <v>0</v>
      </c>
      <c r="AO165" s="75" t="n">
        <f aca="false">IF(AC165&lt;&gt;AE165,(IF(N165="",J165*INFORMAÇÕES!$U$116,IF(N165="O",J165,0))),0)</f>
        <v>0</v>
      </c>
      <c r="AP165" s="75" t="n">
        <f aca="false">IF(H165&lt;&gt;0,J165,0)</f>
        <v>0</v>
      </c>
      <c r="AQ165" s="75" t="n">
        <f aca="false">IF(K165&lt;&gt;0,L165,0)</f>
        <v>0</v>
      </c>
    </row>
    <row r="166" s="174" customFormat="true" ht="14.25" hidden="false" customHeight="false" outlineLevel="0" collapsed="false">
      <c r="A166" s="159" t="n">
        <v>154</v>
      </c>
      <c r="B166" s="160" t="n">
        <f aca="false">R166</f>
        <v>0</v>
      </c>
      <c r="C166" s="161" t="n">
        <f aca="false">T166</f>
        <v>0</v>
      </c>
      <c r="D166" s="162" t="n">
        <f aca="false">U166</f>
        <v>0</v>
      </c>
      <c r="E166" s="163" t="n">
        <f aca="false">'ORÇ.GLOBAL P CAIXA'!E165</f>
        <v>0</v>
      </c>
      <c r="F166" s="163" t="n">
        <f aca="false">IF('ORÇ.GLOBAL EMPRESA'!G165&gt;0,'ORÇ.GLOBAL EMPRESA'!G165,'ORÇ.GLOBAL P CAIXA'!F165)</f>
        <v>0</v>
      </c>
      <c r="G166" s="163" t="n">
        <f aca="false">IF(E166&lt;&gt;0,ROUND(E166*F166,2),IF(AK166=0,(SUMIF($AC$13:$AC$1012,B166,$AK$13:$AK$1012)),AK166))</f>
        <v>0</v>
      </c>
      <c r="H166" s="163" t="n">
        <f aca="false">V166</f>
        <v>0</v>
      </c>
      <c r="I166" s="163" t="n">
        <f aca="false">W166</f>
        <v>0</v>
      </c>
      <c r="J166" s="163" t="n">
        <f aca="false">IF(H166&lt;&gt;0,ROUND(H166*I166,2),IF(AP166=0,(SUMIF($AC$13:$AC$1012,B166,$AP$13:$AP$1012)),AP166))</f>
        <v>0</v>
      </c>
      <c r="K166" s="163" t="n">
        <f aca="false">H166-E166</f>
        <v>0</v>
      </c>
      <c r="L166" s="163" t="n">
        <f aca="false">J166-G166</f>
        <v>0</v>
      </c>
      <c r="M166" s="645" t="str">
        <f aca="false">IF('ORÇ.GLOBAL P CAIXA'!H165&gt;0,'ORÇ.GLOBAL P CAIXA'!H165,"")</f>
        <v/>
      </c>
      <c r="N166" s="646" t="n">
        <f aca="false">'ORÇ.GLOBAL P CAIXA'!I165</f>
        <v>0</v>
      </c>
      <c r="O166" s="166" t="str">
        <f aca="false">S166</f>
        <v/>
      </c>
      <c r="P166" s="167"/>
      <c r="Q166" s="168" t="str">
        <f aca="false">IF(B166&gt;0,"ok","ocultar")</f>
        <v>ocultar</v>
      </c>
      <c r="R166" s="647" t="n">
        <f aca="false">'ORÇ.GLOBAL P CAIXA'!B165</f>
        <v>0</v>
      </c>
      <c r="S166" s="170" t="str">
        <f aca="false">IF('ORÇ.GLOBAL P CAIXA'!N165&lt;&gt;0,'ORÇ.GLOBAL P CAIXA'!N165,"")</f>
        <v/>
      </c>
      <c r="T166" s="648" t="n">
        <f aca="false">'ORÇ.GLOBAL P CAIXA'!O165</f>
        <v>0</v>
      </c>
      <c r="U166" s="172" t="n">
        <f aca="false">'ORÇ.GLOBAL P CAIXA'!P165</f>
        <v>0</v>
      </c>
      <c r="V166" s="173" t="n">
        <f aca="false">'ORÇ.GLOBAL P CAIXA'!E165</f>
        <v>0</v>
      </c>
      <c r="W166" s="173" t="n">
        <f aca="false">F166</f>
        <v>0</v>
      </c>
      <c r="X166" s="649"/>
      <c r="Y166" s="649"/>
      <c r="Z166" s="650"/>
      <c r="AB166" s="88"/>
      <c r="AC166" s="157" t="n">
        <f aca="false">IF(B166=0,AC165,IF(ISNONTEXT(B166)=TRUE(),INT(B166),INT(LEFT(B166,FIND(".",B166)-1))))</f>
        <v>3</v>
      </c>
      <c r="AD166" s="157" t="str">
        <f aca="false">IF(AD167=1,1,IF(B166&lt;&gt;0,1,IF(C166&lt;&gt;0,1,IF(D166&lt;&gt;0,1,IF(E166&lt;&gt;0,1,"")))))</f>
        <v/>
      </c>
      <c r="AE166" s="157" t="str">
        <f aca="false">IF(AC166=0," ",IF(AC166&lt;&gt;AC165,AC166," "))</f>
        <v> </v>
      </c>
      <c r="AF166" s="180"/>
      <c r="AG166" s="75" t="e">
        <f aca="false">IF(AC166&lt;&gt;AE166,(IF(N166=0,G166*(INFORMAÇÕES!$Q$69/INFORMAÇÕES!$Q$72),IF(N166="R",G166,0))),0)</f>
        <v>#DIV/0!</v>
      </c>
      <c r="AH166" s="75" t="e">
        <f aca="false">IF(AC166&lt;&gt;AE166,(IF(N166=0,G166*(INFORMAÇÕES!$Q$70/INFORMAÇÕES!$Q$72),IF(N166="C",G166,0))),0)</f>
        <v>#DIV/0!</v>
      </c>
      <c r="AI166" s="75" t="n">
        <f aca="false">IF(AC166&lt;&gt;AE166,(IF(N166=0,G166*INFORMAÇÕES!$U$115,IF(N166="CF",G166,0))),0)</f>
        <v>0</v>
      </c>
      <c r="AJ166" s="75" t="n">
        <f aca="false">IF(AC166&lt;&gt;AE166,(IF(N166=0,G166*INFORMAÇÕES!$U$116,IF(N166="O",G166,0))),0)</f>
        <v>0</v>
      </c>
      <c r="AK166" s="75" t="n">
        <f aca="false">IF(E166&lt;&gt;0,G166,0)</f>
        <v>0</v>
      </c>
      <c r="AL166" s="75" t="n">
        <f aca="false">IF(AC166&lt;&gt;AE166,(IF(N166=0,J166*(INFORMAÇÕES!$Q$89/INFORMAÇÕES!$Q$92),IF(N166="R",J166,0))),0)</f>
        <v>0</v>
      </c>
      <c r="AM166" s="75" t="n">
        <f aca="false">IF(AC166&lt;&gt;AE166,(IF(N166=0,J166*(INFORMAÇÕES!$Q$90/INFORMAÇÕES!$Q$92),IF(N166="C",J166,0))),0)</f>
        <v>0</v>
      </c>
      <c r="AN166" s="75" t="n">
        <f aca="false">IF(AC166&lt;&gt;AE166,(IF(N166="",J166*INFORMAÇÕES!$U$115,IF(N166="CF",J166,0))),0)</f>
        <v>0</v>
      </c>
      <c r="AO166" s="75" t="n">
        <f aca="false">IF(AC166&lt;&gt;AE166,(IF(N166="",J166*INFORMAÇÕES!$U$116,IF(N166="O",J166,0))),0)</f>
        <v>0</v>
      </c>
      <c r="AP166" s="75" t="n">
        <f aca="false">IF(H166&lt;&gt;0,J166,0)</f>
        <v>0</v>
      </c>
      <c r="AQ166" s="75" t="n">
        <f aca="false">IF(K166&lt;&gt;0,L166,0)</f>
        <v>0</v>
      </c>
    </row>
    <row r="167" s="174" customFormat="true" ht="14.25" hidden="false" customHeight="false" outlineLevel="0" collapsed="false">
      <c r="A167" s="159" t="n">
        <v>155</v>
      </c>
      <c r="B167" s="160" t="n">
        <f aca="false">R167</f>
        <v>0</v>
      </c>
      <c r="C167" s="161" t="n">
        <f aca="false">T167</f>
        <v>0</v>
      </c>
      <c r="D167" s="162" t="n">
        <f aca="false">U167</f>
        <v>0</v>
      </c>
      <c r="E167" s="163" t="n">
        <f aca="false">'ORÇ.GLOBAL P CAIXA'!E166</f>
        <v>0</v>
      </c>
      <c r="F167" s="163" t="n">
        <f aca="false">IF('ORÇ.GLOBAL EMPRESA'!G166&gt;0,'ORÇ.GLOBAL EMPRESA'!G166,'ORÇ.GLOBAL P CAIXA'!F166)</f>
        <v>0</v>
      </c>
      <c r="G167" s="163" t="n">
        <f aca="false">IF(E167&lt;&gt;0,ROUND(E167*F167,2),IF(AK167=0,(SUMIF($AC$13:$AC$1012,B167,$AK$13:$AK$1012)),AK167))</f>
        <v>0</v>
      </c>
      <c r="H167" s="163" t="n">
        <f aca="false">V167</f>
        <v>0</v>
      </c>
      <c r="I167" s="163" t="n">
        <f aca="false">W167</f>
        <v>0</v>
      </c>
      <c r="J167" s="163" t="n">
        <f aca="false">IF(H167&lt;&gt;0,ROUND(H167*I167,2),IF(AP167=0,(SUMIF($AC$13:$AC$1012,B167,$AP$13:$AP$1012)),AP167))</f>
        <v>0</v>
      </c>
      <c r="K167" s="163" t="n">
        <f aca="false">H167-E167</f>
        <v>0</v>
      </c>
      <c r="L167" s="163" t="n">
        <f aca="false">J167-G167</f>
        <v>0</v>
      </c>
      <c r="M167" s="645" t="str">
        <f aca="false">IF('ORÇ.GLOBAL P CAIXA'!H166&gt;0,'ORÇ.GLOBAL P CAIXA'!H166,"")</f>
        <v/>
      </c>
      <c r="N167" s="646" t="n">
        <f aca="false">'ORÇ.GLOBAL P CAIXA'!I166</f>
        <v>0</v>
      </c>
      <c r="O167" s="166" t="str">
        <f aca="false">S167</f>
        <v/>
      </c>
      <c r="P167" s="167"/>
      <c r="Q167" s="168" t="str">
        <f aca="false">IF(B167&gt;0,"ok","ocultar")</f>
        <v>ocultar</v>
      </c>
      <c r="R167" s="647" t="n">
        <f aca="false">'ORÇ.GLOBAL P CAIXA'!B166</f>
        <v>0</v>
      </c>
      <c r="S167" s="170" t="str">
        <f aca="false">IF('ORÇ.GLOBAL P CAIXA'!N166&lt;&gt;0,'ORÇ.GLOBAL P CAIXA'!N166,"")</f>
        <v/>
      </c>
      <c r="T167" s="648" t="n">
        <f aca="false">'ORÇ.GLOBAL P CAIXA'!O166</f>
        <v>0</v>
      </c>
      <c r="U167" s="172" t="n">
        <f aca="false">'ORÇ.GLOBAL P CAIXA'!P166</f>
        <v>0</v>
      </c>
      <c r="V167" s="173" t="n">
        <f aca="false">'ORÇ.GLOBAL P CAIXA'!E166</f>
        <v>0</v>
      </c>
      <c r="W167" s="173" t="n">
        <f aca="false">F167</f>
        <v>0</v>
      </c>
      <c r="X167" s="649"/>
      <c r="Y167" s="649"/>
      <c r="Z167" s="650"/>
      <c r="AB167" s="88"/>
      <c r="AC167" s="157" t="n">
        <f aca="false">IF(B167=0,AC166,IF(ISNONTEXT(B167)=TRUE(),INT(B167),INT(LEFT(B167,FIND(".",B167)-1))))</f>
        <v>3</v>
      </c>
      <c r="AD167" s="157" t="str">
        <f aca="false">IF(AD168=1,1,IF(B167&lt;&gt;0,1,IF(C167&lt;&gt;0,1,IF(D167&lt;&gt;0,1,IF(E167&lt;&gt;0,1,"")))))</f>
        <v/>
      </c>
      <c r="AE167" s="157" t="str">
        <f aca="false">IF(AC167=0," ",IF(AC167&lt;&gt;AC166,AC167," "))</f>
        <v> </v>
      </c>
      <c r="AF167" s="180"/>
      <c r="AG167" s="75" t="e">
        <f aca="false">IF(AC167&lt;&gt;AE167,(IF(N167=0,G167*(INFORMAÇÕES!$Q$69/INFORMAÇÕES!$Q$72),IF(N167="R",G167,0))),0)</f>
        <v>#DIV/0!</v>
      </c>
      <c r="AH167" s="75" t="e">
        <f aca="false">IF(AC167&lt;&gt;AE167,(IF(N167=0,G167*(INFORMAÇÕES!$Q$70/INFORMAÇÕES!$Q$72),IF(N167="C",G167,0))),0)</f>
        <v>#DIV/0!</v>
      </c>
      <c r="AI167" s="75" t="n">
        <f aca="false">IF(AC167&lt;&gt;AE167,(IF(N167=0,G167*INFORMAÇÕES!$U$115,IF(N167="CF",G167,0))),0)</f>
        <v>0</v>
      </c>
      <c r="AJ167" s="75" t="n">
        <f aca="false">IF(AC167&lt;&gt;AE167,(IF(N167=0,G167*INFORMAÇÕES!$U$116,IF(N167="O",G167,0))),0)</f>
        <v>0</v>
      </c>
      <c r="AK167" s="75" t="n">
        <f aca="false">IF(E167&lt;&gt;0,G167,0)</f>
        <v>0</v>
      </c>
      <c r="AL167" s="75" t="n">
        <f aca="false">IF(AC167&lt;&gt;AE167,(IF(N167=0,J167*(INFORMAÇÕES!$Q$89/INFORMAÇÕES!$Q$92),IF(N167="R",J167,0))),0)</f>
        <v>0</v>
      </c>
      <c r="AM167" s="75" t="n">
        <f aca="false">IF(AC167&lt;&gt;AE167,(IF(N167=0,J167*(INFORMAÇÕES!$Q$90/INFORMAÇÕES!$Q$92),IF(N167="C",J167,0))),0)</f>
        <v>0</v>
      </c>
      <c r="AN167" s="75" t="n">
        <f aca="false">IF(AC167&lt;&gt;AE167,(IF(N167="",J167*INFORMAÇÕES!$U$115,IF(N167="CF",J167,0))),0)</f>
        <v>0</v>
      </c>
      <c r="AO167" s="75" t="n">
        <f aca="false">IF(AC167&lt;&gt;AE167,(IF(N167="",J167*INFORMAÇÕES!$U$116,IF(N167="O",J167,0))),0)</f>
        <v>0</v>
      </c>
      <c r="AP167" s="75" t="n">
        <f aca="false">IF(H167&lt;&gt;0,J167,0)</f>
        <v>0</v>
      </c>
      <c r="AQ167" s="75" t="n">
        <f aca="false">IF(K167&lt;&gt;0,L167,0)</f>
        <v>0</v>
      </c>
    </row>
    <row r="168" s="174" customFormat="true" ht="14.25" hidden="false" customHeight="false" outlineLevel="0" collapsed="false">
      <c r="A168" s="159" t="n">
        <v>156</v>
      </c>
      <c r="B168" s="160" t="n">
        <f aca="false">R168</f>
        <v>0</v>
      </c>
      <c r="C168" s="161" t="n">
        <f aca="false">T168</f>
        <v>0</v>
      </c>
      <c r="D168" s="162" t="n">
        <f aca="false">U168</f>
        <v>0</v>
      </c>
      <c r="E168" s="163" t="n">
        <f aca="false">'ORÇ.GLOBAL P CAIXA'!E167</f>
        <v>0</v>
      </c>
      <c r="F168" s="163" t="n">
        <f aca="false">IF('ORÇ.GLOBAL EMPRESA'!G167&gt;0,'ORÇ.GLOBAL EMPRESA'!G167,'ORÇ.GLOBAL P CAIXA'!F167)</f>
        <v>0</v>
      </c>
      <c r="G168" s="163" t="n">
        <f aca="false">IF(E168&lt;&gt;0,ROUND(E168*F168,2),IF(AK168=0,(SUMIF($AC$13:$AC$1012,B168,$AK$13:$AK$1012)),AK168))</f>
        <v>0</v>
      </c>
      <c r="H168" s="163" t="n">
        <f aca="false">V168</f>
        <v>0</v>
      </c>
      <c r="I168" s="163" t="n">
        <f aca="false">W168</f>
        <v>0</v>
      </c>
      <c r="J168" s="163" t="n">
        <f aca="false">IF(H168&lt;&gt;0,ROUND(H168*I168,2),IF(AP168=0,(SUMIF($AC$13:$AC$1012,B168,$AP$13:$AP$1012)),AP168))</f>
        <v>0</v>
      </c>
      <c r="K168" s="163" t="n">
        <f aca="false">H168-E168</f>
        <v>0</v>
      </c>
      <c r="L168" s="163" t="n">
        <f aca="false">J168-G168</f>
        <v>0</v>
      </c>
      <c r="M168" s="645" t="str">
        <f aca="false">IF('ORÇ.GLOBAL P CAIXA'!H167&gt;0,'ORÇ.GLOBAL P CAIXA'!H167,"")</f>
        <v/>
      </c>
      <c r="N168" s="646" t="n">
        <f aca="false">'ORÇ.GLOBAL P CAIXA'!I167</f>
        <v>0</v>
      </c>
      <c r="O168" s="166" t="str">
        <f aca="false">S168</f>
        <v/>
      </c>
      <c r="P168" s="167"/>
      <c r="Q168" s="168" t="str">
        <f aca="false">IF(B168&gt;0,"ok","ocultar")</f>
        <v>ocultar</v>
      </c>
      <c r="R168" s="647" t="n">
        <f aca="false">'ORÇ.GLOBAL P CAIXA'!B167</f>
        <v>0</v>
      </c>
      <c r="S168" s="170" t="str">
        <f aca="false">IF('ORÇ.GLOBAL P CAIXA'!N167&lt;&gt;0,'ORÇ.GLOBAL P CAIXA'!N167,"")</f>
        <v/>
      </c>
      <c r="T168" s="648" t="n">
        <f aca="false">'ORÇ.GLOBAL P CAIXA'!O167</f>
        <v>0</v>
      </c>
      <c r="U168" s="172" t="n">
        <f aca="false">'ORÇ.GLOBAL P CAIXA'!P167</f>
        <v>0</v>
      </c>
      <c r="V168" s="173" t="n">
        <f aca="false">'ORÇ.GLOBAL P CAIXA'!E167</f>
        <v>0</v>
      </c>
      <c r="W168" s="173" t="n">
        <f aca="false">F168</f>
        <v>0</v>
      </c>
      <c r="X168" s="649"/>
      <c r="Y168" s="649"/>
      <c r="Z168" s="650"/>
      <c r="AB168" s="88"/>
      <c r="AC168" s="157" t="n">
        <f aca="false">IF(B168=0,AC167,IF(ISNONTEXT(B168)=TRUE(),INT(B168),INT(LEFT(B168,FIND(".",B168)-1))))</f>
        <v>3</v>
      </c>
      <c r="AD168" s="157" t="str">
        <f aca="false">IF(AD169=1,1,IF(B168&lt;&gt;0,1,IF(C168&lt;&gt;0,1,IF(D168&lt;&gt;0,1,IF(E168&lt;&gt;0,1,"")))))</f>
        <v/>
      </c>
      <c r="AE168" s="157" t="str">
        <f aca="false">IF(AC168=0," ",IF(AC168&lt;&gt;AC167,AC168," "))</f>
        <v> </v>
      </c>
      <c r="AF168" s="180"/>
      <c r="AG168" s="75" t="e">
        <f aca="false">IF(AC168&lt;&gt;AE168,(IF(N168=0,G168*(INFORMAÇÕES!$Q$69/INFORMAÇÕES!$Q$72),IF(N168="R",G168,0))),0)</f>
        <v>#DIV/0!</v>
      </c>
      <c r="AH168" s="75" t="e">
        <f aca="false">IF(AC168&lt;&gt;AE168,(IF(N168=0,G168*(INFORMAÇÕES!$Q$70/INFORMAÇÕES!$Q$72),IF(N168="C",G168,0))),0)</f>
        <v>#DIV/0!</v>
      </c>
      <c r="AI168" s="75" t="n">
        <f aca="false">IF(AC168&lt;&gt;AE168,(IF(N168=0,G168*INFORMAÇÕES!$U$115,IF(N168="CF",G168,0))),0)</f>
        <v>0</v>
      </c>
      <c r="AJ168" s="75" t="n">
        <f aca="false">IF(AC168&lt;&gt;AE168,(IF(N168=0,G168*INFORMAÇÕES!$U$116,IF(N168="O",G168,0))),0)</f>
        <v>0</v>
      </c>
      <c r="AK168" s="75" t="n">
        <f aca="false">IF(E168&lt;&gt;0,G168,0)</f>
        <v>0</v>
      </c>
      <c r="AL168" s="75" t="n">
        <f aca="false">IF(AC168&lt;&gt;AE168,(IF(N168=0,J168*(INFORMAÇÕES!$Q$89/INFORMAÇÕES!$Q$92),IF(N168="R",J168,0))),0)</f>
        <v>0</v>
      </c>
      <c r="AM168" s="75" t="n">
        <f aca="false">IF(AC168&lt;&gt;AE168,(IF(N168=0,J168*(INFORMAÇÕES!$Q$90/INFORMAÇÕES!$Q$92),IF(N168="C",J168,0))),0)</f>
        <v>0</v>
      </c>
      <c r="AN168" s="75" t="n">
        <f aca="false">IF(AC168&lt;&gt;AE168,(IF(N168="",J168*INFORMAÇÕES!$U$115,IF(N168="CF",J168,0))),0)</f>
        <v>0</v>
      </c>
      <c r="AO168" s="75" t="n">
        <f aca="false">IF(AC168&lt;&gt;AE168,(IF(N168="",J168*INFORMAÇÕES!$U$116,IF(N168="O",J168,0))),0)</f>
        <v>0</v>
      </c>
      <c r="AP168" s="75" t="n">
        <f aca="false">IF(H168&lt;&gt;0,J168,0)</f>
        <v>0</v>
      </c>
      <c r="AQ168" s="75" t="n">
        <f aca="false">IF(K168&lt;&gt;0,L168,0)</f>
        <v>0</v>
      </c>
    </row>
    <row r="169" s="174" customFormat="true" ht="14.25" hidden="false" customHeight="false" outlineLevel="0" collapsed="false">
      <c r="A169" s="159" t="n">
        <v>157</v>
      </c>
      <c r="B169" s="160" t="n">
        <f aca="false">R169</f>
        <v>0</v>
      </c>
      <c r="C169" s="161" t="n">
        <f aca="false">T169</f>
        <v>0</v>
      </c>
      <c r="D169" s="162" t="n">
        <f aca="false">U169</f>
        <v>0</v>
      </c>
      <c r="E169" s="163" t="n">
        <f aca="false">'ORÇ.GLOBAL P CAIXA'!E168</f>
        <v>0</v>
      </c>
      <c r="F169" s="163" t="n">
        <f aca="false">IF('ORÇ.GLOBAL EMPRESA'!G168&gt;0,'ORÇ.GLOBAL EMPRESA'!G168,'ORÇ.GLOBAL P CAIXA'!F168)</f>
        <v>0</v>
      </c>
      <c r="G169" s="163" t="n">
        <f aca="false">IF(E169&lt;&gt;0,ROUND(E169*F169,2),IF(AK169=0,(SUMIF($AC$13:$AC$1012,B169,$AK$13:$AK$1012)),AK169))</f>
        <v>0</v>
      </c>
      <c r="H169" s="163" t="n">
        <f aca="false">V169</f>
        <v>0</v>
      </c>
      <c r="I169" s="163" t="n">
        <f aca="false">W169</f>
        <v>0</v>
      </c>
      <c r="J169" s="163" t="n">
        <f aca="false">IF(H169&lt;&gt;0,ROUND(H169*I169,2),IF(AP169=0,(SUMIF($AC$13:$AC$1012,B169,$AP$13:$AP$1012)),AP169))</f>
        <v>0</v>
      </c>
      <c r="K169" s="163" t="n">
        <f aca="false">H169-E169</f>
        <v>0</v>
      </c>
      <c r="L169" s="163" t="n">
        <f aca="false">J169-G169</f>
        <v>0</v>
      </c>
      <c r="M169" s="645" t="str">
        <f aca="false">IF('ORÇ.GLOBAL P CAIXA'!H168&gt;0,'ORÇ.GLOBAL P CAIXA'!H168,"")</f>
        <v/>
      </c>
      <c r="N169" s="646" t="n">
        <f aca="false">'ORÇ.GLOBAL P CAIXA'!I168</f>
        <v>0</v>
      </c>
      <c r="O169" s="166" t="str">
        <f aca="false">S169</f>
        <v/>
      </c>
      <c r="P169" s="167"/>
      <c r="Q169" s="168" t="str">
        <f aca="false">IF(B169&gt;0,"ok","ocultar")</f>
        <v>ocultar</v>
      </c>
      <c r="R169" s="647" t="n">
        <f aca="false">'ORÇ.GLOBAL P CAIXA'!B168</f>
        <v>0</v>
      </c>
      <c r="S169" s="170" t="str">
        <f aca="false">IF('ORÇ.GLOBAL P CAIXA'!N168&lt;&gt;0,'ORÇ.GLOBAL P CAIXA'!N168,"")</f>
        <v/>
      </c>
      <c r="T169" s="648" t="n">
        <f aca="false">'ORÇ.GLOBAL P CAIXA'!O168</f>
        <v>0</v>
      </c>
      <c r="U169" s="172" t="n">
        <f aca="false">'ORÇ.GLOBAL P CAIXA'!P168</f>
        <v>0</v>
      </c>
      <c r="V169" s="173" t="n">
        <f aca="false">'ORÇ.GLOBAL P CAIXA'!E168</f>
        <v>0</v>
      </c>
      <c r="W169" s="173" t="n">
        <f aca="false">F169</f>
        <v>0</v>
      </c>
      <c r="X169" s="649"/>
      <c r="Y169" s="649"/>
      <c r="Z169" s="650"/>
      <c r="AB169" s="88"/>
      <c r="AC169" s="157" t="n">
        <f aca="false">IF(B169=0,AC168,IF(ISNONTEXT(B169)=TRUE(),INT(B169),INT(LEFT(B169,FIND(".",B169)-1))))</f>
        <v>3</v>
      </c>
      <c r="AD169" s="157" t="str">
        <f aca="false">IF(AD170=1,1,IF(B169&lt;&gt;0,1,IF(C169&lt;&gt;0,1,IF(D169&lt;&gt;0,1,IF(E169&lt;&gt;0,1,"")))))</f>
        <v/>
      </c>
      <c r="AE169" s="157" t="str">
        <f aca="false">IF(AC169=0," ",IF(AC169&lt;&gt;AC168,AC169," "))</f>
        <v> </v>
      </c>
      <c r="AF169" s="180"/>
      <c r="AG169" s="75" t="e">
        <f aca="false">IF(AC169&lt;&gt;AE169,(IF(N169=0,G169*(INFORMAÇÕES!$Q$69/INFORMAÇÕES!$Q$72),IF(N169="R",G169,0))),0)</f>
        <v>#DIV/0!</v>
      </c>
      <c r="AH169" s="75" t="e">
        <f aca="false">IF(AC169&lt;&gt;AE169,(IF(N169=0,G169*(INFORMAÇÕES!$Q$70/INFORMAÇÕES!$Q$72),IF(N169="C",G169,0))),0)</f>
        <v>#DIV/0!</v>
      </c>
      <c r="AI169" s="75" t="n">
        <f aca="false">IF(AC169&lt;&gt;AE169,(IF(N169=0,G169*INFORMAÇÕES!$U$115,IF(N169="CF",G169,0))),0)</f>
        <v>0</v>
      </c>
      <c r="AJ169" s="75" t="n">
        <f aca="false">IF(AC169&lt;&gt;AE169,(IF(N169=0,G169*INFORMAÇÕES!$U$116,IF(N169="O",G169,0))),0)</f>
        <v>0</v>
      </c>
      <c r="AK169" s="75" t="n">
        <f aca="false">IF(E169&lt;&gt;0,G169,0)</f>
        <v>0</v>
      </c>
      <c r="AL169" s="75" t="n">
        <f aca="false">IF(AC169&lt;&gt;AE169,(IF(N169=0,J169*(INFORMAÇÕES!$Q$89/INFORMAÇÕES!$Q$92),IF(N169="R",J169,0))),0)</f>
        <v>0</v>
      </c>
      <c r="AM169" s="75" t="n">
        <f aca="false">IF(AC169&lt;&gt;AE169,(IF(N169=0,J169*(INFORMAÇÕES!$Q$90/INFORMAÇÕES!$Q$92),IF(N169="C",J169,0))),0)</f>
        <v>0</v>
      </c>
      <c r="AN169" s="75" t="n">
        <f aca="false">IF(AC169&lt;&gt;AE169,(IF(N169="",J169*INFORMAÇÕES!$U$115,IF(N169="CF",J169,0))),0)</f>
        <v>0</v>
      </c>
      <c r="AO169" s="75" t="n">
        <f aca="false">IF(AC169&lt;&gt;AE169,(IF(N169="",J169*INFORMAÇÕES!$U$116,IF(N169="O",J169,0))),0)</f>
        <v>0</v>
      </c>
      <c r="AP169" s="75" t="n">
        <f aca="false">IF(H169&lt;&gt;0,J169,0)</f>
        <v>0</v>
      </c>
      <c r="AQ169" s="75" t="n">
        <f aca="false">IF(K169&lt;&gt;0,L169,0)</f>
        <v>0</v>
      </c>
    </row>
    <row r="170" s="174" customFormat="true" ht="14.25" hidden="false" customHeight="false" outlineLevel="0" collapsed="false">
      <c r="A170" s="159" t="n">
        <v>158</v>
      </c>
      <c r="B170" s="160" t="n">
        <f aca="false">R170</f>
        <v>0</v>
      </c>
      <c r="C170" s="161" t="n">
        <f aca="false">T170</f>
        <v>0</v>
      </c>
      <c r="D170" s="162" t="n">
        <f aca="false">U170</f>
        <v>0</v>
      </c>
      <c r="E170" s="163" t="n">
        <f aca="false">'ORÇ.GLOBAL P CAIXA'!E169</f>
        <v>0</v>
      </c>
      <c r="F170" s="163" t="n">
        <f aca="false">IF('ORÇ.GLOBAL EMPRESA'!G169&gt;0,'ORÇ.GLOBAL EMPRESA'!G169,'ORÇ.GLOBAL P CAIXA'!F169)</f>
        <v>0</v>
      </c>
      <c r="G170" s="163" t="n">
        <f aca="false">IF(E170&lt;&gt;0,ROUND(E170*F170,2),IF(AK170=0,(SUMIF($AC$13:$AC$1012,B170,$AK$13:$AK$1012)),AK170))</f>
        <v>0</v>
      </c>
      <c r="H170" s="163" t="n">
        <f aca="false">V170</f>
        <v>0</v>
      </c>
      <c r="I170" s="163" t="n">
        <f aca="false">W170</f>
        <v>0</v>
      </c>
      <c r="J170" s="163" t="n">
        <f aca="false">IF(H170&lt;&gt;0,ROUND(H170*I170,2),IF(AP170=0,(SUMIF($AC$13:$AC$1012,B170,$AP$13:$AP$1012)),AP170))</f>
        <v>0</v>
      </c>
      <c r="K170" s="163" t="n">
        <f aca="false">H170-E170</f>
        <v>0</v>
      </c>
      <c r="L170" s="163" t="n">
        <f aca="false">J170-G170</f>
        <v>0</v>
      </c>
      <c r="M170" s="645" t="str">
        <f aca="false">IF('ORÇ.GLOBAL P CAIXA'!H169&gt;0,'ORÇ.GLOBAL P CAIXA'!H169,"")</f>
        <v/>
      </c>
      <c r="N170" s="646" t="n">
        <f aca="false">'ORÇ.GLOBAL P CAIXA'!I169</f>
        <v>0</v>
      </c>
      <c r="O170" s="166" t="str">
        <f aca="false">S170</f>
        <v/>
      </c>
      <c r="P170" s="167"/>
      <c r="Q170" s="168" t="str">
        <f aca="false">IF(B170&gt;0,"ok","ocultar")</f>
        <v>ocultar</v>
      </c>
      <c r="R170" s="647" t="n">
        <f aca="false">'ORÇ.GLOBAL P CAIXA'!B169</f>
        <v>0</v>
      </c>
      <c r="S170" s="170" t="str">
        <f aca="false">IF('ORÇ.GLOBAL P CAIXA'!N169&lt;&gt;0,'ORÇ.GLOBAL P CAIXA'!N169,"")</f>
        <v/>
      </c>
      <c r="T170" s="648" t="n">
        <f aca="false">'ORÇ.GLOBAL P CAIXA'!O169</f>
        <v>0</v>
      </c>
      <c r="U170" s="172" t="n">
        <f aca="false">'ORÇ.GLOBAL P CAIXA'!P169</f>
        <v>0</v>
      </c>
      <c r="V170" s="173" t="n">
        <f aca="false">'ORÇ.GLOBAL P CAIXA'!E169</f>
        <v>0</v>
      </c>
      <c r="W170" s="173" t="n">
        <f aca="false">F170</f>
        <v>0</v>
      </c>
      <c r="X170" s="649"/>
      <c r="Y170" s="649"/>
      <c r="Z170" s="650"/>
      <c r="AB170" s="88"/>
      <c r="AC170" s="157" t="n">
        <f aca="false">IF(B170=0,AC169,IF(ISNONTEXT(B170)=TRUE(),INT(B170),INT(LEFT(B170,FIND(".",B170)-1))))</f>
        <v>3</v>
      </c>
      <c r="AD170" s="157" t="str">
        <f aca="false">IF(AD171=1,1,IF(B170&lt;&gt;0,1,IF(C170&lt;&gt;0,1,IF(D170&lt;&gt;0,1,IF(E170&lt;&gt;0,1,"")))))</f>
        <v/>
      </c>
      <c r="AE170" s="157" t="str">
        <f aca="false">IF(AC170=0," ",IF(AC170&lt;&gt;AC169,AC170," "))</f>
        <v> </v>
      </c>
      <c r="AF170" s="180"/>
      <c r="AG170" s="75" t="e">
        <f aca="false">IF(AC170&lt;&gt;AE170,(IF(N170=0,G170*(INFORMAÇÕES!$Q$69/INFORMAÇÕES!$Q$72),IF(N170="R",G170,0))),0)</f>
        <v>#DIV/0!</v>
      </c>
      <c r="AH170" s="75" t="e">
        <f aca="false">IF(AC170&lt;&gt;AE170,(IF(N170=0,G170*(INFORMAÇÕES!$Q$70/INFORMAÇÕES!$Q$72),IF(N170="C",G170,0))),0)</f>
        <v>#DIV/0!</v>
      </c>
      <c r="AI170" s="75" t="n">
        <f aca="false">IF(AC170&lt;&gt;AE170,(IF(N170=0,G170*INFORMAÇÕES!$U$115,IF(N170="CF",G170,0))),0)</f>
        <v>0</v>
      </c>
      <c r="AJ170" s="75" t="n">
        <f aca="false">IF(AC170&lt;&gt;AE170,(IF(N170=0,G170*INFORMAÇÕES!$U$116,IF(N170="O",G170,0))),0)</f>
        <v>0</v>
      </c>
      <c r="AK170" s="75" t="n">
        <f aca="false">IF(E170&lt;&gt;0,G170,0)</f>
        <v>0</v>
      </c>
      <c r="AL170" s="75" t="n">
        <f aca="false">IF(AC170&lt;&gt;AE170,(IF(N170=0,J170*(INFORMAÇÕES!$Q$89/INFORMAÇÕES!$Q$92),IF(N170="R",J170,0))),0)</f>
        <v>0</v>
      </c>
      <c r="AM170" s="75" t="n">
        <f aca="false">IF(AC170&lt;&gt;AE170,(IF(N170=0,J170*(INFORMAÇÕES!$Q$90/INFORMAÇÕES!$Q$92),IF(N170="C",J170,0))),0)</f>
        <v>0</v>
      </c>
      <c r="AN170" s="75" t="n">
        <f aca="false">IF(AC170&lt;&gt;AE170,(IF(N170="",J170*INFORMAÇÕES!$U$115,IF(N170="CF",J170,0))),0)</f>
        <v>0</v>
      </c>
      <c r="AO170" s="75" t="n">
        <f aca="false">IF(AC170&lt;&gt;AE170,(IF(N170="",J170*INFORMAÇÕES!$U$116,IF(N170="O",J170,0))),0)</f>
        <v>0</v>
      </c>
      <c r="AP170" s="75" t="n">
        <f aca="false">IF(H170&lt;&gt;0,J170,0)</f>
        <v>0</v>
      </c>
      <c r="AQ170" s="75" t="n">
        <f aca="false">IF(K170&lt;&gt;0,L170,0)</f>
        <v>0</v>
      </c>
    </row>
    <row r="171" s="174" customFormat="true" ht="14.25" hidden="false" customHeight="false" outlineLevel="0" collapsed="false">
      <c r="A171" s="159" t="n">
        <v>159</v>
      </c>
      <c r="B171" s="160" t="n">
        <f aca="false">R171</f>
        <v>0</v>
      </c>
      <c r="C171" s="161" t="n">
        <f aca="false">T171</f>
        <v>0</v>
      </c>
      <c r="D171" s="162" t="n">
        <f aca="false">U171</f>
        <v>0</v>
      </c>
      <c r="E171" s="163" t="n">
        <f aca="false">'ORÇ.GLOBAL P CAIXA'!E170</f>
        <v>0</v>
      </c>
      <c r="F171" s="163" t="n">
        <f aca="false">IF('ORÇ.GLOBAL EMPRESA'!G170&gt;0,'ORÇ.GLOBAL EMPRESA'!G170,'ORÇ.GLOBAL P CAIXA'!F170)</f>
        <v>0</v>
      </c>
      <c r="G171" s="163" t="n">
        <f aca="false">IF(E171&lt;&gt;0,ROUND(E171*F171,2),IF(AK171=0,(SUMIF($AC$13:$AC$1012,B171,$AK$13:$AK$1012)),AK171))</f>
        <v>0</v>
      </c>
      <c r="H171" s="163" t="n">
        <f aca="false">V171</f>
        <v>0</v>
      </c>
      <c r="I171" s="163" t="n">
        <f aca="false">W171</f>
        <v>0</v>
      </c>
      <c r="J171" s="163" t="n">
        <f aca="false">IF(H171&lt;&gt;0,ROUND(H171*I171,2),IF(AP171=0,(SUMIF($AC$13:$AC$1012,B171,$AP$13:$AP$1012)),AP171))</f>
        <v>0</v>
      </c>
      <c r="K171" s="163" t="n">
        <f aca="false">H171-E171</f>
        <v>0</v>
      </c>
      <c r="L171" s="163" t="n">
        <f aca="false">J171-G171</f>
        <v>0</v>
      </c>
      <c r="M171" s="645" t="str">
        <f aca="false">IF('ORÇ.GLOBAL P CAIXA'!H170&gt;0,'ORÇ.GLOBAL P CAIXA'!H170,"")</f>
        <v/>
      </c>
      <c r="N171" s="646" t="n">
        <f aca="false">'ORÇ.GLOBAL P CAIXA'!I170</f>
        <v>0</v>
      </c>
      <c r="O171" s="166" t="str">
        <f aca="false">S171</f>
        <v/>
      </c>
      <c r="P171" s="167"/>
      <c r="Q171" s="168" t="str">
        <f aca="false">IF(B171&gt;0,"ok","ocultar")</f>
        <v>ocultar</v>
      </c>
      <c r="R171" s="647" t="n">
        <f aca="false">'ORÇ.GLOBAL P CAIXA'!B170</f>
        <v>0</v>
      </c>
      <c r="S171" s="170" t="str">
        <f aca="false">IF('ORÇ.GLOBAL P CAIXA'!N170&lt;&gt;0,'ORÇ.GLOBAL P CAIXA'!N170,"")</f>
        <v/>
      </c>
      <c r="T171" s="648" t="n">
        <f aca="false">'ORÇ.GLOBAL P CAIXA'!O170</f>
        <v>0</v>
      </c>
      <c r="U171" s="172" t="n">
        <f aca="false">'ORÇ.GLOBAL P CAIXA'!P170</f>
        <v>0</v>
      </c>
      <c r="V171" s="173" t="n">
        <f aca="false">'ORÇ.GLOBAL P CAIXA'!E170</f>
        <v>0</v>
      </c>
      <c r="W171" s="173" t="n">
        <f aca="false">F171</f>
        <v>0</v>
      </c>
      <c r="X171" s="649"/>
      <c r="Y171" s="649"/>
      <c r="Z171" s="650"/>
      <c r="AA171" s="188"/>
      <c r="AB171" s="88"/>
      <c r="AC171" s="157" t="n">
        <f aca="false">IF(B171=0,AC170,IF(ISNONTEXT(B171)=TRUE(),INT(B171),INT(LEFT(B171,FIND(".",B171)-1))))</f>
        <v>3</v>
      </c>
      <c r="AD171" s="157" t="str">
        <f aca="false">IF(AD172=1,1,IF(B171&lt;&gt;0,1,IF(C171&lt;&gt;0,1,IF(D171&lt;&gt;0,1,IF(E171&lt;&gt;0,1,"")))))</f>
        <v/>
      </c>
      <c r="AE171" s="157" t="str">
        <f aca="false">IF(AC171=0," ",IF(AC171&lt;&gt;AC170,AC171," "))</f>
        <v> </v>
      </c>
      <c r="AF171" s="180"/>
      <c r="AG171" s="75" t="e">
        <f aca="false">IF(AC171&lt;&gt;AE171,(IF(N171=0,G171*(INFORMAÇÕES!$Q$69/INFORMAÇÕES!$Q$72),IF(N171="R",G171,0))),0)</f>
        <v>#DIV/0!</v>
      </c>
      <c r="AH171" s="75" t="e">
        <f aca="false">IF(AC171&lt;&gt;AE171,(IF(N171=0,G171*(INFORMAÇÕES!$Q$70/INFORMAÇÕES!$Q$72),IF(N171="C",G171,0))),0)</f>
        <v>#DIV/0!</v>
      </c>
      <c r="AI171" s="75" t="n">
        <f aca="false">IF(AC171&lt;&gt;AE171,(IF(N171=0,G171*INFORMAÇÕES!$U$115,IF(N171="CF",G171,0))),0)</f>
        <v>0</v>
      </c>
      <c r="AJ171" s="75" t="n">
        <f aca="false">IF(AC171&lt;&gt;AE171,(IF(N171=0,G171*INFORMAÇÕES!$U$116,IF(N171="O",G171,0))),0)</f>
        <v>0</v>
      </c>
      <c r="AK171" s="75" t="n">
        <f aca="false">IF(E171&lt;&gt;0,G171,0)</f>
        <v>0</v>
      </c>
      <c r="AL171" s="75" t="n">
        <f aca="false">IF(AC171&lt;&gt;AE171,(IF(N171=0,J171*(INFORMAÇÕES!$Q$89/INFORMAÇÕES!$Q$92),IF(N171="R",J171,0))),0)</f>
        <v>0</v>
      </c>
      <c r="AM171" s="75" t="n">
        <f aca="false">IF(AC171&lt;&gt;AE171,(IF(N171=0,J171*(INFORMAÇÕES!$Q$90/INFORMAÇÕES!$Q$92),IF(N171="C",J171,0))),0)</f>
        <v>0</v>
      </c>
      <c r="AN171" s="75" t="n">
        <f aca="false">IF(AC171&lt;&gt;AE171,(IF(N171="",J171*INFORMAÇÕES!$U$115,IF(N171="CF",J171,0))),0)</f>
        <v>0</v>
      </c>
      <c r="AO171" s="75" t="n">
        <f aca="false">IF(AC171&lt;&gt;AE171,(IF(N171="",J171*INFORMAÇÕES!$U$116,IF(N171="O",J171,0))),0)</f>
        <v>0</v>
      </c>
      <c r="AP171" s="75" t="n">
        <f aca="false">IF(H171&lt;&gt;0,J171,0)</f>
        <v>0</v>
      </c>
      <c r="AQ171" s="75" t="n">
        <f aca="false">IF(K171&lt;&gt;0,L171,0)</f>
        <v>0</v>
      </c>
    </row>
    <row r="172" s="174" customFormat="true" ht="14.25" hidden="false" customHeight="false" outlineLevel="0" collapsed="false">
      <c r="A172" s="159" t="n">
        <v>160</v>
      </c>
      <c r="B172" s="160" t="n">
        <f aca="false">R172</f>
        <v>0</v>
      </c>
      <c r="C172" s="161" t="n">
        <f aca="false">T172</f>
        <v>0</v>
      </c>
      <c r="D172" s="162" t="n">
        <f aca="false">U172</f>
        <v>0</v>
      </c>
      <c r="E172" s="163" t="n">
        <f aca="false">'ORÇ.GLOBAL P CAIXA'!E171</f>
        <v>0</v>
      </c>
      <c r="F172" s="163" t="n">
        <f aca="false">IF('ORÇ.GLOBAL EMPRESA'!G171&gt;0,'ORÇ.GLOBAL EMPRESA'!G171,'ORÇ.GLOBAL P CAIXA'!F171)</f>
        <v>0</v>
      </c>
      <c r="G172" s="163" t="n">
        <f aca="false">IF(E172&lt;&gt;0,ROUND(E172*F172,2),IF(AK172=0,(SUMIF($AC$13:$AC$1012,B172,$AK$13:$AK$1012)),AK172))</f>
        <v>0</v>
      </c>
      <c r="H172" s="163" t="n">
        <f aca="false">V172</f>
        <v>0</v>
      </c>
      <c r="I172" s="163" t="n">
        <f aca="false">W172</f>
        <v>0</v>
      </c>
      <c r="J172" s="163" t="n">
        <f aca="false">IF(H172&lt;&gt;0,ROUND(H172*I172,2),IF(AP172=0,(SUMIF($AC$13:$AC$1012,B172,$AP$13:$AP$1012)),AP172))</f>
        <v>0</v>
      </c>
      <c r="K172" s="163" t="n">
        <f aca="false">H172-E172</f>
        <v>0</v>
      </c>
      <c r="L172" s="163" t="n">
        <f aca="false">J172-G172</f>
        <v>0</v>
      </c>
      <c r="M172" s="645" t="str">
        <f aca="false">IF('ORÇ.GLOBAL P CAIXA'!H171&gt;0,'ORÇ.GLOBAL P CAIXA'!H171,"")</f>
        <v/>
      </c>
      <c r="N172" s="646" t="n">
        <f aca="false">'ORÇ.GLOBAL P CAIXA'!I171</f>
        <v>0</v>
      </c>
      <c r="O172" s="166" t="str">
        <f aca="false">S172</f>
        <v/>
      </c>
      <c r="P172" s="167"/>
      <c r="Q172" s="168" t="str">
        <f aca="false">IF(B172&gt;0,"ok","ocultar")</f>
        <v>ocultar</v>
      </c>
      <c r="R172" s="647" t="n">
        <f aca="false">'ORÇ.GLOBAL P CAIXA'!B171</f>
        <v>0</v>
      </c>
      <c r="S172" s="170" t="str">
        <f aca="false">IF('ORÇ.GLOBAL P CAIXA'!N171&lt;&gt;0,'ORÇ.GLOBAL P CAIXA'!N171,"")</f>
        <v/>
      </c>
      <c r="T172" s="648" t="n">
        <f aca="false">'ORÇ.GLOBAL P CAIXA'!O171</f>
        <v>0</v>
      </c>
      <c r="U172" s="172" t="n">
        <f aca="false">'ORÇ.GLOBAL P CAIXA'!P171</f>
        <v>0</v>
      </c>
      <c r="V172" s="173" t="n">
        <f aca="false">'ORÇ.GLOBAL P CAIXA'!E171</f>
        <v>0</v>
      </c>
      <c r="W172" s="173" t="n">
        <f aca="false">F172</f>
        <v>0</v>
      </c>
      <c r="X172" s="649"/>
      <c r="Y172" s="649"/>
      <c r="Z172" s="650"/>
      <c r="AB172" s="88"/>
      <c r="AC172" s="157" t="n">
        <f aca="false">IF(B172=0,AC171,IF(ISNONTEXT(B172)=TRUE(),INT(B172),INT(LEFT(B172,FIND(".",B172)-1))))</f>
        <v>3</v>
      </c>
      <c r="AD172" s="157" t="str">
        <f aca="false">IF(AD173=1,1,IF(B172&lt;&gt;0,1,IF(C172&lt;&gt;0,1,IF(D172&lt;&gt;0,1,IF(E172&lt;&gt;0,1,"")))))</f>
        <v/>
      </c>
      <c r="AE172" s="157" t="str">
        <f aca="false">IF(AC172=0," ",IF(AC172&lt;&gt;AC171,AC172," "))</f>
        <v> </v>
      </c>
      <c r="AF172" s="180"/>
      <c r="AG172" s="75" t="e">
        <f aca="false">IF(AC172&lt;&gt;AE172,(IF(N172=0,G172*(INFORMAÇÕES!$Q$69/INFORMAÇÕES!$Q$72),IF(N172="R",G172,0))),0)</f>
        <v>#DIV/0!</v>
      </c>
      <c r="AH172" s="75" t="e">
        <f aca="false">IF(AC172&lt;&gt;AE172,(IF(N172=0,G172*(INFORMAÇÕES!$Q$70/INFORMAÇÕES!$Q$72),IF(N172="C",G172,0))),0)</f>
        <v>#DIV/0!</v>
      </c>
      <c r="AI172" s="75" t="n">
        <f aca="false">IF(AC172&lt;&gt;AE172,(IF(N172=0,G172*INFORMAÇÕES!$U$115,IF(N172="CF",G172,0))),0)</f>
        <v>0</v>
      </c>
      <c r="AJ172" s="75" t="n">
        <f aca="false">IF(AC172&lt;&gt;AE172,(IF(N172=0,G172*INFORMAÇÕES!$U$116,IF(N172="O",G172,0))),0)</f>
        <v>0</v>
      </c>
      <c r="AK172" s="75" t="n">
        <f aca="false">IF(E172&lt;&gt;0,G172,0)</f>
        <v>0</v>
      </c>
      <c r="AL172" s="75" t="n">
        <f aca="false">IF(AC172&lt;&gt;AE172,(IF(N172=0,J172*(INFORMAÇÕES!$Q$89/INFORMAÇÕES!$Q$92),IF(N172="R",J172,0))),0)</f>
        <v>0</v>
      </c>
      <c r="AM172" s="75" t="n">
        <f aca="false">IF(AC172&lt;&gt;AE172,(IF(N172=0,J172*(INFORMAÇÕES!$Q$90/INFORMAÇÕES!$Q$92),IF(N172="C",J172,0))),0)</f>
        <v>0</v>
      </c>
      <c r="AN172" s="75" t="n">
        <f aca="false">IF(AC172&lt;&gt;AE172,(IF(N172="",J172*INFORMAÇÕES!$U$115,IF(N172="CF",J172,0))),0)</f>
        <v>0</v>
      </c>
      <c r="AO172" s="75" t="n">
        <f aca="false">IF(AC172&lt;&gt;AE172,(IF(N172="",J172*INFORMAÇÕES!$U$116,IF(N172="O",J172,0))),0)</f>
        <v>0</v>
      </c>
      <c r="AP172" s="75" t="n">
        <f aca="false">IF(H172&lt;&gt;0,J172,0)</f>
        <v>0</v>
      </c>
      <c r="AQ172" s="75" t="n">
        <f aca="false">IF(K172&lt;&gt;0,L172,0)</f>
        <v>0</v>
      </c>
    </row>
    <row r="173" s="174" customFormat="true" ht="14.25" hidden="false" customHeight="false" outlineLevel="0" collapsed="false">
      <c r="A173" s="159" t="n">
        <v>161</v>
      </c>
      <c r="B173" s="160" t="n">
        <f aca="false">R173</f>
        <v>0</v>
      </c>
      <c r="C173" s="161" t="n">
        <f aca="false">T173</f>
        <v>0</v>
      </c>
      <c r="D173" s="162" t="n">
        <f aca="false">U173</f>
        <v>0</v>
      </c>
      <c r="E173" s="163" t="n">
        <f aca="false">'ORÇ.GLOBAL P CAIXA'!E172</f>
        <v>0</v>
      </c>
      <c r="F173" s="163" t="n">
        <f aca="false">IF('ORÇ.GLOBAL EMPRESA'!G172&gt;0,'ORÇ.GLOBAL EMPRESA'!G172,'ORÇ.GLOBAL P CAIXA'!F172)</f>
        <v>0</v>
      </c>
      <c r="G173" s="163" t="n">
        <f aca="false">IF(E173&lt;&gt;0,ROUND(E173*F173,2),IF(AK173=0,(SUMIF($AC$13:$AC$1012,B173,$AK$13:$AK$1012)),AK173))</f>
        <v>0</v>
      </c>
      <c r="H173" s="163" t="n">
        <f aca="false">V173</f>
        <v>0</v>
      </c>
      <c r="I173" s="163" t="n">
        <f aca="false">W173</f>
        <v>0</v>
      </c>
      <c r="J173" s="163" t="n">
        <f aca="false">IF(H173&lt;&gt;0,ROUND(H173*I173,2),IF(AP173=0,(SUMIF($AC$13:$AC$1012,B173,$AP$13:$AP$1012)),AP173))</f>
        <v>0</v>
      </c>
      <c r="K173" s="163" t="n">
        <f aca="false">H173-E173</f>
        <v>0</v>
      </c>
      <c r="L173" s="163" t="n">
        <f aca="false">J173-G173</f>
        <v>0</v>
      </c>
      <c r="M173" s="645" t="str">
        <f aca="false">IF('ORÇ.GLOBAL P CAIXA'!H172&gt;0,'ORÇ.GLOBAL P CAIXA'!H172,"")</f>
        <v/>
      </c>
      <c r="N173" s="646" t="n">
        <f aca="false">'ORÇ.GLOBAL P CAIXA'!I172</f>
        <v>0</v>
      </c>
      <c r="O173" s="166" t="str">
        <f aca="false">S173</f>
        <v/>
      </c>
      <c r="P173" s="167"/>
      <c r="Q173" s="168" t="str">
        <f aca="false">IF(B173&gt;0,"ok","ocultar")</f>
        <v>ocultar</v>
      </c>
      <c r="R173" s="647" t="n">
        <f aca="false">'ORÇ.GLOBAL P CAIXA'!B172</f>
        <v>0</v>
      </c>
      <c r="S173" s="170" t="str">
        <f aca="false">IF('ORÇ.GLOBAL P CAIXA'!N172&lt;&gt;0,'ORÇ.GLOBAL P CAIXA'!N172,"")</f>
        <v/>
      </c>
      <c r="T173" s="648" t="n">
        <f aca="false">'ORÇ.GLOBAL P CAIXA'!O172</f>
        <v>0</v>
      </c>
      <c r="U173" s="172" t="n">
        <f aca="false">'ORÇ.GLOBAL P CAIXA'!P172</f>
        <v>0</v>
      </c>
      <c r="V173" s="173" t="n">
        <f aca="false">'ORÇ.GLOBAL P CAIXA'!E172</f>
        <v>0</v>
      </c>
      <c r="W173" s="173" t="n">
        <f aca="false">F173</f>
        <v>0</v>
      </c>
      <c r="X173" s="649"/>
      <c r="Y173" s="649"/>
      <c r="Z173" s="650"/>
      <c r="AB173" s="88"/>
      <c r="AC173" s="157" t="n">
        <f aca="false">IF(B173=0,AC172,IF(ISNONTEXT(B173)=TRUE(),INT(B173),INT(LEFT(B173,FIND(".",B173)-1))))</f>
        <v>3</v>
      </c>
      <c r="AD173" s="157" t="str">
        <f aca="false">IF(AD174=1,1,IF(B173&lt;&gt;0,1,IF(C173&lt;&gt;0,1,IF(D173&lt;&gt;0,1,IF(E173&lt;&gt;0,1,"")))))</f>
        <v/>
      </c>
      <c r="AE173" s="157" t="str">
        <f aca="false">IF(AC173=0," ",IF(AC173&lt;&gt;AC172,AC173," "))</f>
        <v> </v>
      </c>
      <c r="AF173" s="180"/>
      <c r="AG173" s="75" t="e">
        <f aca="false">IF(AC173&lt;&gt;AE173,(IF(N173=0,G173*(INFORMAÇÕES!$Q$69/INFORMAÇÕES!$Q$72),IF(N173="R",G173,0))),0)</f>
        <v>#DIV/0!</v>
      </c>
      <c r="AH173" s="75" t="e">
        <f aca="false">IF(AC173&lt;&gt;AE173,(IF(N173=0,G173*(INFORMAÇÕES!$Q$70/INFORMAÇÕES!$Q$72),IF(N173="C",G173,0))),0)</f>
        <v>#DIV/0!</v>
      </c>
      <c r="AI173" s="75" t="n">
        <f aca="false">IF(AC173&lt;&gt;AE173,(IF(N173=0,G173*INFORMAÇÕES!$U$115,IF(N173="CF",G173,0))),0)</f>
        <v>0</v>
      </c>
      <c r="AJ173" s="75" t="n">
        <f aca="false">IF(AC173&lt;&gt;AE173,(IF(N173=0,G173*INFORMAÇÕES!$U$116,IF(N173="O",G173,0))),0)</f>
        <v>0</v>
      </c>
      <c r="AK173" s="75" t="n">
        <f aca="false">IF(E173&lt;&gt;0,G173,0)</f>
        <v>0</v>
      </c>
      <c r="AL173" s="75" t="n">
        <f aca="false">IF(AC173&lt;&gt;AE173,(IF(N173=0,J173*(INFORMAÇÕES!$Q$89/INFORMAÇÕES!$Q$92),IF(N173="R",J173,0))),0)</f>
        <v>0</v>
      </c>
      <c r="AM173" s="75" t="n">
        <f aca="false">IF(AC173&lt;&gt;AE173,(IF(N173=0,J173*(INFORMAÇÕES!$Q$90/INFORMAÇÕES!$Q$92),IF(N173="C",J173,0))),0)</f>
        <v>0</v>
      </c>
      <c r="AN173" s="75" t="n">
        <f aca="false">IF(AC173&lt;&gt;AE173,(IF(N173="",J173*INFORMAÇÕES!$U$115,IF(N173="CF",J173,0))),0)</f>
        <v>0</v>
      </c>
      <c r="AO173" s="75" t="n">
        <f aca="false">IF(AC173&lt;&gt;AE173,(IF(N173="",J173*INFORMAÇÕES!$U$116,IF(N173="O",J173,0))),0)</f>
        <v>0</v>
      </c>
      <c r="AP173" s="75" t="n">
        <f aca="false">IF(H173&lt;&gt;0,J173,0)</f>
        <v>0</v>
      </c>
      <c r="AQ173" s="75" t="n">
        <f aca="false">IF(K173&lt;&gt;0,L173,0)</f>
        <v>0</v>
      </c>
    </row>
    <row r="174" s="174" customFormat="true" ht="14.25" hidden="false" customHeight="false" outlineLevel="0" collapsed="false">
      <c r="A174" s="159" t="n">
        <v>162</v>
      </c>
      <c r="B174" s="160" t="n">
        <f aca="false">R174</f>
        <v>0</v>
      </c>
      <c r="C174" s="161" t="n">
        <f aca="false">T174</f>
        <v>0</v>
      </c>
      <c r="D174" s="162" t="n">
        <f aca="false">U174</f>
        <v>0</v>
      </c>
      <c r="E174" s="163" t="n">
        <f aca="false">'ORÇ.GLOBAL P CAIXA'!E173</f>
        <v>0</v>
      </c>
      <c r="F174" s="163" t="n">
        <f aca="false">IF('ORÇ.GLOBAL EMPRESA'!G173&gt;0,'ORÇ.GLOBAL EMPRESA'!G173,'ORÇ.GLOBAL P CAIXA'!F173)</f>
        <v>0</v>
      </c>
      <c r="G174" s="163" t="n">
        <f aca="false">IF(E174&lt;&gt;0,ROUND(E174*F174,2),IF(AK174=0,(SUMIF($AC$13:$AC$1012,B174,$AK$13:$AK$1012)),AK174))</f>
        <v>0</v>
      </c>
      <c r="H174" s="163" t="n">
        <f aca="false">V174</f>
        <v>0</v>
      </c>
      <c r="I174" s="163" t="n">
        <f aca="false">W174</f>
        <v>0</v>
      </c>
      <c r="J174" s="163" t="n">
        <f aca="false">IF(H174&lt;&gt;0,ROUND(H174*I174,2),IF(AP174=0,(SUMIF($AC$13:$AC$1012,B174,$AP$13:$AP$1012)),AP174))</f>
        <v>0</v>
      </c>
      <c r="K174" s="163" t="n">
        <f aca="false">H174-E174</f>
        <v>0</v>
      </c>
      <c r="L174" s="163" t="n">
        <f aca="false">J174-G174</f>
        <v>0</v>
      </c>
      <c r="M174" s="645" t="str">
        <f aca="false">IF('ORÇ.GLOBAL P CAIXA'!H173&gt;0,'ORÇ.GLOBAL P CAIXA'!H173,"")</f>
        <v/>
      </c>
      <c r="N174" s="646" t="n">
        <f aca="false">'ORÇ.GLOBAL P CAIXA'!I173</f>
        <v>0</v>
      </c>
      <c r="O174" s="166" t="str">
        <f aca="false">S174</f>
        <v/>
      </c>
      <c r="P174" s="167"/>
      <c r="Q174" s="168" t="str">
        <f aca="false">IF(B174&gt;0,"ok","ocultar")</f>
        <v>ocultar</v>
      </c>
      <c r="R174" s="647" t="n">
        <f aca="false">'ORÇ.GLOBAL P CAIXA'!B173</f>
        <v>0</v>
      </c>
      <c r="S174" s="170" t="str">
        <f aca="false">IF('ORÇ.GLOBAL P CAIXA'!N173&lt;&gt;0,'ORÇ.GLOBAL P CAIXA'!N173,"")</f>
        <v/>
      </c>
      <c r="T174" s="648" t="n">
        <f aca="false">'ORÇ.GLOBAL P CAIXA'!O173</f>
        <v>0</v>
      </c>
      <c r="U174" s="172" t="n">
        <f aca="false">'ORÇ.GLOBAL P CAIXA'!P173</f>
        <v>0</v>
      </c>
      <c r="V174" s="173" t="n">
        <f aca="false">'ORÇ.GLOBAL P CAIXA'!E173</f>
        <v>0</v>
      </c>
      <c r="W174" s="173" t="n">
        <f aca="false">F174</f>
        <v>0</v>
      </c>
      <c r="X174" s="649"/>
      <c r="Y174" s="649"/>
      <c r="Z174" s="650"/>
      <c r="AB174" s="88"/>
      <c r="AC174" s="157" t="n">
        <f aca="false">IF(B174=0,AC173,IF(ISNONTEXT(B174)=TRUE(),INT(B174),INT(LEFT(B174,FIND(".",B174)-1))))</f>
        <v>3</v>
      </c>
      <c r="AD174" s="157" t="str">
        <f aca="false">IF(AD175=1,1,IF(B174&lt;&gt;0,1,IF(C174&lt;&gt;0,1,IF(D174&lt;&gt;0,1,IF(E174&lt;&gt;0,1,"")))))</f>
        <v/>
      </c>
      <c r="AE174" s="157" t="str">
        <f aca="false">IF(AC174=0," ",IF(AC174&lt;&gt;AC173,AC174," "))</f>
        <v> </v>
      </c>
      <c r="AF174" s="180"/>
      <c r="AG174" s="75" t="e">
        <f aca="false">IF(AC174&lt;&gt;AE174,(IF(N174=0,G174*(INFORMAÇÕES!$Q$69/INFORMAÇÕES!$Q$72),IF(N174="R",G174,0))),0)</f>
        <v>#DIV/0!</v>
      </c>
      <c r="AH174" s="75" t="e">
        <f aca="false">IF(AC174&lt;&gt;AE174,(IF(N174=0,G174*(INFORMAÇÕES!$Q$70/INFORMAÇÕES!$Q$72),IF(N174="C",G174,0))),0)</f>
        <v>#DIV/0!</v>
      </c>
      <c r="AI174" s="75" t="n">
        <f aca="false">IF(AC174&lt;&gt;AE174,(IF(N174=0,G174*INFORMAÇÕES!$U$115,IF(N174="CF",G174,0))),0)</f>
        <v>0</v>
      </c>
      <c r="AJ174" s="75" t="n">
        <f aca="false">IF(AC174&lt;&gt;AE174,(IF(N174=0,G174*INFORMAÇÕES!$U$116,IF(N174="O",G174,0))),0)</f>
        <v>0</v>
      </c>
      <c r="AK174" s="75" t="n">
        <f aca="false">IF(E174&lt;&gt;0,G174,0)</f>
        <v>0</v>
      </c>
      <c r="AL174" s="75" t="n">
        <f aca="false">IF(AC174&lt;&gt;AE174,(IF(N174=0,J174*(INFORMAÇÕES!$Q$89/INFORMAÇÕES!$Q$92),IF(N174="R",J174,0))),0)</f>
        <v>0</v>
      </c>
      <c r="AM174" s="75" t="n">
        <f aca="false">IF(AC174&lt;&gt;AE174,(IF(N174=0,J174*(INFORMAÇÕES!$Q$90/INFORMAÇÕES!$Q$92),IF(N174="C",J174,0))),0)</f>
        <v>0</v>
      </c>
      <c r="AN174" s="75" t="n">
        <f aca="false">IF(AC174&lt;&gt;AE174,(IF(N174="",J174*INFORMAÇÕES!$U$115,IF(N174="CF",J174,0))),0)</f>
        <v>0</v>
      </c>
      <c r="AO174" s="75" t="n">
        <f aca="false">IF(AC174&lt;&gt;AE174,(IF(N174="",J174*INFORMAÇÕES!$U$116,IF(N174="O",J174,0))),0)</f>
        <v>0</v>
      </c>
      <c r="AP174" s="75" t="n">
        <f aca="false">IF(H174&lt;&gt;0,J174,0)</f>
        <v>0</v>
      </c>
      <c r="AQ174" s="75" t="n">
        <f aca="false">IF(K174&lt;&gt;0,L174,0)</f>
        <v>0</v>
      </c>
    </row>
    <row r="175" s="174" customFormat="true" ht="14.25" hidden="false" customHeight="false" outlineLevel="0" collapsed="false">
      <c r="A175" s="159" t="n">
        <v>163</v>
      </c>
      <c r="B175" s="160" t="n">
        <f aca="false">R175</f>
        <v>0</v>
      </c>
      <c r="C175" s="161" t="n">
        <f aca="false">T175</f>
        <v>0</v>
      </c>
      <c r="D175" s="162" t="n">
        <f aca="false">U175</f>
        <v>0</v>
      </c>
      <c r="E175" s="163" t="n">
        <f aca="false">'ORÇ.GLOBAL P CAIXA'!E174</f>
        <v>0</v>
      </c>
      <c r="F175" s="163" t="n">
        <f aca="false">IF('ORÇ.GLOBAL EMPRESA'!G174&gt;0,'ORÇ.GLOBAL EMPRESA'!G174,'ORÇ.GLOBAL P CAIXA'!F174)</f>
        <v>0</v>
      </c>
      <c r="G175" s="163" t="n">
        <f aca="false">IF(E175&lt;&gt;0,ROUND(E175*F175,2),IF(AK175=0,(SUMIF($AC$13:$AC$1012,B175,$AK$13:$AK$1012)),AK175))</f>
        <v>0</v>
      </c>
      <c r="H175" s="163" t="n">
        <f aca="false">V175</f>
        <v>0</v>
      </c>
      <c r="I175" s="163" t="n">
        <f aca="false">W175</f>
        <v>0</v>
      </c>
      <c r="J175" s="163" t="n">
        <f aca="false">IF(H175&lt;&gt;0,ROUND(H175*I175,2),IF(AP175=0,(SUMIF($AC$13:$AC$1012,B175,$AP$13:$AP$1012)),AP175))</f>
        <v>0</v>
      </c>
      <c r="K175" s="163" t="n">
        <f aca="false">H175-E175</f>
        <v>0</v>
      </c>
      <c r="L175" s="163" t="n">
        <f aca="false">J175-G175</f>
        <v>0</v>
      </c>
      <c r="M175" s="645" t="str">
        <f aca="false">IF('ORÇ.GLOBAL P CAIXA'!H174&gt;0,'ORÇ.GLOBAL P CAIXA'!H174,"")</f>
        <v/>
      </c>
      <c r="N175" s="646" t="n">
        <f aca="false">'ORÇ.GLOBAL P CAIXA'!I174</f>
        <v>0</v>
      </c>
      <c r="O175" s="166" t="str">
        <f aca="false">S175</f>
        <v/>
      </c>
      <c r="P175" s="167"/>
      <c r="Q175" s="168" t="str">
        <f aca="false">IF(B175&gt;0,"ok","ocultar")</f>
        <v>ocultar</v>
      </c>
      <c r="R175" s="647" t="n">
        <f aca="false">'ORÇ.GLOBAL P CAIXA'!B174</f>
        <v>0</v>
      </c>
      <c r="S175" s="170" t="str">
        <f aca="false">IF('ORÇ.GLOBAL P CAIXA'!N174&lt;&gt;0,'ORÇ.GLOBAL P CAIXA'!N174,"")</f>
        <v/>
      </c>
      <c r="T175" s="648" t="n">
        <f aca="false">'ORÇ.GLOBAL P CAIXA'!O174</f>
        <v>0</v>
      </c>
      <c r="U175" s="172" t="n">
        <f aca="false">'ORÇ.GLOBAL P CAIXA'!P174</f>
        <v>0</v>
      </c>
      <c r="V175" s="173" t="n">
        <f aca="false">'ORÇ.GLOBAL P CAIXA'!E174</f>
        <v>0</v>
      </c>
      <c r="W175" s="173" t="n">
        <f aca="false">F175</f>
        <v>0</v>
      </c>
      <c r="X175" s="649"/>
      <c r="Y175" s="649"/>
      <c r="Z175" s="650"/>
      <c r="AB175" s="88"/>
      <c r="AC175" s="157" t="n">
        <f aca="false">IF(B175=0,AC174,IF(ISNONTEXT(B175)=TRUE(),INT(B175),INT(LEFT(B175,FIND(".",B175)-1))))</f>
        <v>3</v>
      </c>
      <c r="AD175" s="157" t="str">
        <f aca="false">IF(AD176=1,1,IF(B175&lt;&gt;0,1,IF(C175&lt;&gt;0,1,IF(D175&lt;&gt;0,1,IF(E175&lt;&gt;0,1,"")))))</f>
        <v/>
      </c>
      <c r="AE175" s="157" t="str">
        <f aca="false">IF(AC175=0," ",IF(AC175&lt;&gt;AC174,AC175," "))</f>
        <v> </v>
      </c>
      <c r="AF175" s="180"/>
      <c r="AG175" s="75" t="e">
        <f aca="false">IF(AC175&lt;&gt;AE175,(IF(N175=0,G175*(INFORMAÇÕES!$Q$69/INFORMAÇÕES!$Q$72),IF(N175="R",G175,0))),0)</f>
        <v>#DIV/0!</v>
      </c>
      <c r="AH175" s="75" t="e">
        <f aca="false">IF(AC175&lt;&gt;AE175,(IF(N175=0,G175*(INFORMAÇÕES!$Q$70/INFORMAÇÕES!$Q$72),IF(N175="C",G175,0))),0)</f>
        <v>#DIV/0!</v>
      </c>
      <c r="AI175" s="75" t="n">
        <f aca="false">IF(AC175&lt;&gt;AE175,(IF(N175=0,G175*INFORMAÇÕES!$U$115,IF(N175="CF",G175,0))),0)</f>
        <v>0</v>
      </c>
      <c r="AJ175" s="75" t="n">
        <f aca="false">IF(AC175&lt;&gt;AE175,(IF(N175=0,G175*INFORMAÇÕES!$U$116,IF(N175="O",G175,0))),0)</f>
        <v>0</v>
      </c>
      <c r="AK175" s="75" t="n">
        <f aca="false">IF(E175&lt;&gt;0,G175,0)</f>
        <v>0</v>
      </c>
      <c r="AL175" s="75" t="n">
        <f aca="false">IF(AC175&lt;&gt;AE175,(IF(N175=0,J175*(INFORMAÇÕES!$Q$89/INFORMAÇÕES!$Q$92),IF(N175="R",J175,0))),0)</f>
        <v>0</v>
      </c>
      <c r="AM175" s="75" t="n">
        <f aca="false">IF(AC175&lt;&gt;AE175,(IF(N175=0,J175*(INFORMAÇÕES!$Q$90/INFORMAÇÕES!$Q$92),IF(N175="C",J175,0))),0)</f>
        <v>0</v>
      </c>
      <c r="AN175" s="75" t="n">
        <f aca="false">IF(AC175&lt;&gt;AE175,(IF(N175="",J175*INFORMAÇÕES!$U$115,IF(N175="CF",J175,0))),0)</f>
        <v>0</v>
      </c>
      <c r="AO175" s="75" t="n">
        <f aca="false">IF(AC175&lt;&gt;AE175,(IF(N175="",J175*INFORMAÇÕES!$U$116,IF(N175="O",J175,0))),0)</f>
        <v>0</v>
      </c>
      <c r="AP175" s="75" t="n">
        <f aca="false">IF(H175&lt;&gt;0,J175,0)</f>
        <v>0</v>
      </c>
      <c r="AQ175" s="75" t="n">
        <f aca="false">IF(K175&lt;&gt;0,L175,0)</f>
        <v>0</v>
      </c>
    </row>
    <row r="176" s="174" customFormat="true" ht="14.25" hidden="false" customHeight="false" outlineLevel="0" collapsed="false">
      <c r="A176" s="159" t="n">
        <v>164</v>
      </c>
      <c r="B176" s="160" t="n">
        <f aca="false">R176</f>
        <v>0</v>
      </c>
      <c r="C176" s="161" t="n">
        <f aca="false">T176</f>
        <v>0</v>
      </c>
      <c r="D176" s="162" t="n">
        <f aca="false">U176</f>
        <v>0</v>
      </c>
      <c r="E176" s="163" t="n">
        <f aca="false">'ORÇ.GLOBAL P CAIXA'!E175</f>
        <v>0</v>
      </c>
      <c r="F176" s="163" t="n">
        <f aca="false">IF('ORÇ.GLOBAL EMPRESA'!G175&gt;0,'ORÇ.GLOBAL EMPRESA'!G175,'ORÇ.GLOBAL P CAIXA'!F175)</f>
        <v>0</v>
      </c>
      <c r="G176" s="163" t="n">
        <f aca="false">IF(E176&lt;&gt;0,ROUND(E176*F176,2),IF(AK176=0,(SUMIF($AC$13:$AC$1012,B176,$AK$13:$AK$1012)),AK176))</f>
        <v>0</v>
      </c>
      <c r="H176" s="163" t="n">
        <f aca="false">V176</f>
        <v>0</v>
      </c>
      <c r="I176" s="163" t="n">
        <f aca="false">W176</f>
        <v>0</v>
      </c>
      <c r="J176" s="163" t="n">
        <f aca="false">IF(H176&lt;&gt;0,ROUND(H176*I176,2),IF(AP176=0,(SUMIF($AC$13:$AC$1012,B176,$AP$13:$AP$1012)),AP176))</f>
        <v>0</v>
      </c>
      <c r="K176" s="163" t="n">
        <f aca="false">H176-E176</f>
        <v>0</v>
      </c>
      <c r="L176" s="163" t="n">
        <f aca="false">J176-G176</f>
        <v>0</v>
      </c>
      <c r="M176" s="645" t="str">
        <f aca="false">IF('ORÇ.GLOBAL P CAIXA'!H175&gt;0,'ORÇ.GLOBAL P CAIXA'!H175,"")</f>
        <v/>
      </c>
      <c r="N176" s="646" t="n">
        <f aca="false">'ORÇ.GLOBAL P CAIXA'!I175</f>
        <v>0</v>
      </c>
      <c r="O176" s="166" t="str">
        <f aca="false">S176</f>
        <v/>
      </c>
      <c r="P176" s="167"/>
      <c r="Q176" s="168" t="str">
        <f aca="false">IF(B176&gt;0,"ok","ocultar")</f>
        <v>ocultar</v>
      </c>
      <c r="R176" s="647" t="n">
        <f aca="false">'ORÇ.GLOBAL P CAIXA'!B175</f>
        <v>0</v>
      </c>
      <c r="S176" s="170" t="str">
        <f aca="false">IF('ORÇ.GLOBAL P CAIXA'!N175&lt;&gt;0,'ORÇ.GLOBAL P CAIXA'!N175,"")</f>
        <v/>
      </c>
      <c r="T176" s="648" t="n">
        <f aca="false">'ORÇ.GLOBAL P CAIXA'!O175</f>
        <v>0</v>
      </c>
      <c r="U176" s="172" t="n">
        <f aca="false">'ORÇ.GLOBAL P CAIXA'!P175</f>
        <v>0</v>
      </c>
      <c r="V176" s="173" t="n">
        <f aca="false">'ORÇ.GLOBAL P CAIXA'!E175</f>
        <v>0</v>
      </c>
      <c r="W176" s="173" t="n">
        <f aca="false">F176</f>
        <v>0</v>
      </c>
      <c r="X176" s="649"/>
      <c r="Y176" s="649"/>
      <c r="Z176" s="650"/>
      <c r="AB176" s="88"/>
      <c r="AC176" s="157" t="n">
        <f aca="false">IF(B176=0,AC175,IF(ISNONTEXT(B176)=TRUE(),INT(B176),INT(LEFT(B176,FIND(".",B176)-1))))</f>
        <v>3</v>
      </c>
      <c r="AD176" s="157" t="str">
        <f aca="false">IF(AD177=1,1,IF(B176&lt;&gt;0,1,IF(C176&lt;&gt;0,1,IF(D176&lt;&gt;0,1,IF(E176&lt;&gt;0,1,"")))))</f>
        <v/>
      </c>
      <c r="AE176" s="157" t="str">
        <f aca="false">IF(AC176=0," ",IF(AC176&lt;&gt;AC175,AC176," "))</f>
        <v> </v>
      </c>
      <c r="AF176" s="180"/>
      <c r="AG176" s="75" t="e">
        <f aca="false">IF(AC176&lt;&gt;AE176,(IF(N176=0,G176*(INFORMAÇÕES!$Q$69/INFORMAÇÕES!$Q$72),IF(N176="R",G176,0))),0)</f>
        <v>#DIV/0!</v>
      </c>
      <c r="AH176" s="75" t="e">
        <f aca="false">IF(AC176&lt;&gt;AE176,(IF(N176=0,G176*(INFORMAÇÕES!$Q$70/INFORMAÇÕES!$Q$72),IF(N176="C",G176,0))),0)</f>
        <v>#DIV/0!</v>
      </c>
      <c r="AI176" s="75" t="n">
        <f aca="false">IF(AC176&lt;&gt;AE176,(IF(N176=0,G176*INFORMAÇÕES!$U$115,IF(N176="CF",G176,0))),0)</f>
        <v>0</v>
      </c>
      <c r="AJ176" s="75" t="n">
        <f aca="false">IF(AC176&lt;&gt;AE176,(IF(N176=0,G176*INFORMAÇÕES!$U$116,IF(N176="O",G176,0))),0)</f>
        <v>0</v>
      </c>
      <c r="AK176" s="75" t="n">
        <f aca="false">IF(E176&lt;&gt;0,G176,0)</f>
        <v>0</v>
      </c>
      <c r="AL176" s="75" t="n">
        <f aca="false">IF(AC176&lt;&gt;AE176,(IF(N176=0,J176*(INFORMAÇÕES!$Q$89/INFORMAÇÕES!$Q$92),IF(N176="R",J176,0))),0)</f>
        <v>0</v>
      </c>
      <c r="AM176" s="75" t="n">
        <f aca="false">IF(AC176&lt;&gt;AE176,(IF(N176=0,J176*(INFORMAÇÕES!$Q$90/INFORMAÇÕES!$Q$92),IF(N176="C",J176,0))),0)</f>
        <v>0</v>
      </c>
      <c r="AN176" s="75" t="n">
        <f aca="false">IF(AC176&lt;&gt;AE176,(IF(N176="",J176*INFORMAÇÕES!$U$115,IF(N176="CF",J176,0))),0)</f>
        <v>0</v>
      </c>
      <c r="AO176" s="75" t="n">
        <f aca="false">IF(AC176&lt;&gt;AE176,(IF(N176="",J176*INFORMAÇÕES!$U$116,IF(N176="O",J176,0))),0)</f>
        <v>0</v>
      </c>
      <c r="AP176" s="75" t="n">
        <f aca="false">IF(H176&lt;&gt;0,J176,0)</f>
        <v>0</v>
      </c>
      <c r="AQ176" s="75" t="n">
        <f aca="false">IF(K176&lt;&gt;0,L176,0)</f>
        <v>0</v>
      </c>
    </row>
    <row r="177" s="174" customFormat="true" ht="14.25" hidden="false" customHeight="false" outlineLevel="0" collapsed="false">
      <c r="A177" s="159" t="n">
        <v>165</v>
      </c>
      <c r="B177" s="160" t="n">
        <f aca="false">R177</f>
        <v>0</v>
      </c>
      <c r="C177" s="161" t="n">
        <f aca="false">T177</f>
        <v>0</v>
      </c>
      <c r="D177" s="162" t="n">
        <f aca="false">U177</f>
        <v>0</v>
      </c>
      <c r="E177" s="163" t="n">
        <f aca="false">'ORÇ.GLOBAL P CAIXA'!E176</f>
        <v>0</v>
      </c>
      <c r="F177" s="163" t="n">
        <f aca="false">IF('ORÇ.GLOBAL EMPRESA'!G176&gt;0,'ORÇ.GLOBAL EMPRESA'!G176,'ORÇ.GLOBAL P CAIXA'!F176)</f>
        <v>0</v>
      </c>
      <c r="G177" s="163" t="n">
        <f aca="false">IF(E177&lt;&gt;0,ROUND(E177*F177,2),IF(AK177=0,(SUMIF($AC$13:$AC$1012,B177,$AK$13:$AK$1012)),AK177))</f>
        <v>0</v>
      </c>
      <c r="H177" s="163" t="n">
        <f aca="false">V177</f>
        <v>0</v>
      </c>
      <c r="I177" s="163" t="n">
        <f aca="false">W177</f>
        <v>0</v>
      </c>
      <c r="J177" s="163" t="n">
        <f aca="false">IF(H177&lt;&gt;0,ROUND(H177*I177,2),IF(AP177=0,(SUMIF($AC$13:$AC$1012,B177,$AP$13:$AP$1012)),AP177))</f>
        <v>0</v>
      </c>
      <c r="K177" s="163" t="n">
        <f aca="false">H177-E177</f>
        <v>0</v>
      </c>
      <c r="L177" s="163" t="n">
        <f aca="false">J177-G177</f>
        <v>0</v>
      </c>
      <c r="M177" s="645" t="str">
        <f aca="false">IF('ORÇ.GLOBAL P CAIXA'!H176&gt;0,'ORÇ.GLOBAL P CAIXA'!H176,"")</f>
        <v/>
      </c>
      <c r="N177" s="646" t="n">
        <f aca="false">'ORÇ.GLOBAL P CAIXA'!I176</f>
        <v>0</v>
      </c>
      <c r="O177" s="166" t="str">
        <f aca="false">S177</f>
        <v/>
      </c>
      <c r="P177" s="167"/>
      <c r="Q177" s="168" t="str">
        <f aca="false">IF(B177&gt;0,"ok","ocultar")</f>
        <v>ocultar</v>
      </c>
      <c r="R177" s="647" t="n">
        <f aca="false">'ORÇ.GLOBAL P CAIXA'!B176</f>
        <v>0</v>
      </c>
      <c r="S177" s="170" t="str">
        <f aca="false">IF('ORÇ.GLOBAL P CAIXA'!N176&lt;&gt;0,'ORÇ.GLOBAL P CAIXA'!N176,"")</f>
        <v/>
      </c>
      <c r="T177" s="648" t="n">
        <f aca="false">'ORÇ.GLOBAL P CAIXA'!O176</f>
        <v>0</v>
      </c>
      <c r="U177" s="172" t="n">
        <f aca="false">'ORÇ.GLOBAL P CAIXA'!P176</f>
        <v>0</v>
      </c>
      <c r="V177" s="173" t="n">
        <f aca="false">'ORÇ.GLOBAL P CAIXA'!E176</f>
        <v>0</v>
      </c>
      <c r="W177" s="173" t="n">
        <f aca="false">F177</f>
        <v>0</v>
      </c>
      <c r="X177" s="649"/>
      <c r="Y177" s="649"/>
      <c r="Z177" s="650"/>
      <c r="AB177" s="88"/>
      <c r="AC177" s="157" t="n">
        <f aca="false">IF(B177=0,AC176,IF(ISNONTEXT(B177)=TRUE(),INT(B177),INT(LEFT(B177,FIND(".",B177)-1))))</f>
        <v>3</v>
      </c>
      <c r="AD177" s="157" t="str">
        <f aca="false">IF(AD178=1,1,IF(B177&lt;&gt;0,1,IF(C177&lt;&gt;0,1,IF(D177&lt;&gt;0,1,IF(E177&lt;&gt;0,1,"")))))</f>
        <v/>
      </c>
      <c r="AE177" s="157" t="str">
        <f aca="false">IF(AC177=0," ",IF(AC177&lt;&gt;AC176,AC177," "))</f>
        <v> </v>
      </c>
      <c r="AF177" s="180"/>
      <c r="AG177" s="75" t="e">
        <f aca="false">IF(AC177&lt;&gt;AE177,(IF(N177=0,G177*(INFORMAÇÕES!$Q$69/INFORMAÇÕES!$Q$72),IF(N177="R",G177,0))),0)</f>
        <v>#DIV/0!</v>
      </c>
      <c r="AH177" s="75" t="e">
        <f aca="false">IF(AC177&lt;&gt;AE177,(IF(N177=0,G177*(INFORMAÇÕES!$Q$70/INFORMAÇÕES!$Q$72),IF(N177="C",G177,0))),0)</f>
        <v>#DIV/0!</v>
      </c>
      <c r="AI177" s="75" t="n">
        <f aca="false">IF(AC177&lt;&gt;AE177,(IF(N177=0,G177*INFORMAÇÕES!$U$115,IF(N177="CF",G177,0))),0)</f>
        <v>0</v>
      </c>
      <c r="AJ177" s="75" t="n">
        <f aca="false">IF(AC177&lt;&gt;AE177,(IF(N177=0,G177*INFORMAÇÕES!$U$116,IF(N177="O",G177,0))),0)</f>
        <v>0</v>
      </c>
      <c r="AK177" s="75" t="n">
        <f aca="false">IF(E177&lt;&gt;0,G177,0)</f>
        <v>0</v>
      </c>
      <c r="AL177" s="75" t="n">
        <f aca="false">IF(AC177&lt;&gt;AE177,(IF(N177=0,J177*(INFORMAÇÕES!$Q$89/INFORMAÇÕES!$Q$92),IF(N177="R",J177,0))),0)</f>
        <v>0</v>
      </c>
      <c r="AM177" s="75" t="n">
        <f aca="false">IF(AC177&lt;&gt;AE177,(IF(N177=0,J177*(INFORMAÇÕES!$Q$90/INFORMAÇÕES!$Q$92),IF(N177="C",J177,0))),0)</f>
        <v>0</v>
      </c>
      <c r="AN177" s="75" t="n">
        <f aca="false">IF(AC177&lt;&gt;AE177,(IF(N177="",J177*INFORMAÇÕES!$U$115,IF(N177="CF",J177,0))),0)</f>
        <v>0</v>
      </c>
      <c r="AO177" s="75" t="n">
        <f aca="false">IF(AC177&lt;&gt;AE177,(IF(N177="",J177*INFORMAÇÕES!$U$116,IF(N177="O",J177,0))),0)</f>
        <v>0</v>
      </c>
      <c r="AP177" s="75" t="n">
        <f aca="false">IF(H177&lt;&gt;0,J177,0)</f>
        <v>0</v>
      </c>
      <c r="AQ177" s="75" t="n">
        <f aca="false">IF(K177&lt;&gt;0,L177,0)</f>
        <v>0</v>
      </c>
    </row>
    <row r="178" s="174" customFormat="true" ht="14.25" hidden="false" customHeight="false" outlineLevel="0" collapsed="false">
      <c r="A178" s="159" t="n">
        <v>166</v>
      </c>
      <c r="B178" s="160" t="n">
        <f aca="false">R178</f>
        <v>0</v>
      </c>
      <c r="C178" s="161" t="n">
        <f aca="false">T178</f>
        <v>0</v>
      </c>
      <c r="D178" s="162" t="n">
        <f aca="false">U178</f>
        <v>0</v>
      </c>
      <c r="E178" s="163" t="n">
        <f aca="false">'ORÇ.GLOBAL P CAIXA'!E177</f>
        <v>0</v>
      </c>
      <c r="F178" s="163" t="n">
        <f aca="false">IF('ORÇ.GLOBAL EMPRESA'!G177&gt;0,'ORÇ.GLOBAL EMPRESA'!G177,'ORÇ.GLOBAL P CAIXA'!F177)</f>
        <v>0</v>
      </c>
      <c r="G178" s="163" t="n">
        <f aca="false">IF(E178&lt;&gt;0,ROUND(E178*F178,2),IF(AK178=0,(SUMIF($AC$13:$AC$1012,B178,$AK$13:$AK$1012)),AK178))</f>
        <v>0</v>
      </c>
      <c r="H178" s="163" t="n">
        <f aca="false">V178</f>
        <v>0</v>
      </c>
      <c r="I178" s="163" t="n">
        <f aca="false">W178</f>
        <v>0</v>
      </c>
      <c r="J178" s="163" t="n">
        <f aca="false">IF(H178&lt;&gt;0,ROUND(H178*I178,2),IF(AP178=0,(SUMIF($AC$13:$AC$1012,B178,$AP$13:$AP$1012)),AP178))</f>
        <v>0</v>
      </c>
      <c r="K178" s="163" t="n">
        <f aca="false">H178-E178</f>
        <v>0</v>
      </c>
      <c r="L178" s="163" t="n">
        <f aca="false">J178-G178</f>
        <v>0</v>
      </c>
      <c r="M178" s="645" t="str">
        <f aca="false">IF('ORÇ.GLOBAL P CAIXA'!H177&gt;0,'ORÇ.GLOBAL P CAIXA'!H177,"")</f>
        <v/>
      </c>
      <c r="N178" s="646" t="n">
        <f aca="false">'ORÇ.GLOBAL P CAIXA'!I177</f>
        <v>0</v>
      </c>
      <c r="O178" s="166" t="str">
        <f aca="false">S178</f>
        <v/>
      </c>
      <c r="P178" s="167"/>
      <c r="Q178" s="168" t="str">
        <f aca="false">IF(B178&gt;0,"ok","ocultar")</f>
        <v>ocultar</v>
      </c>
      <c r="R178" s="647" t="n">
        <f aca="false">'ORÇ.GLOBAL P CAIXA'!B177</f>
        <v>0</v>
      </c>
      <c r="S178" s="170" t="str">
        <f aca="false">IF('ORÇ.GLOBAL P CAIXA'!N177&lt;&gt;0,'ORÇ.GLOBAL P CAIXA'!N177,"")</f>
        <v/>
      </c>
      <c r="T178" s="648" t="n">
        <f aca="false">'ORÇ.GLOBAL P CAIXA'!O177</f>
        <v>0</v>
      </c>
      <c r="U178" s="172" t="n">
        <f aca="false">'ORÇ.GLOBAL P CAIXA'!P177</f>
        <v>0</v>
      </c>
      <c r="V178" s="173" t="n">
        <f aca="false">'ORÇ.GLOBAL P CAIXA'!E177</f>
        <v>0</v>
      </c>
      <c r="W178" s="173" t="n">
        <f aca="false">F178</f>
        <v>0</v>
      </c>
      <c r="X178" s="649"/>
      <c r="Y178" s="649"/>
      <c r="Z178" s="650"/>
      <c r="AB178" s="88"/>
      <c r="AC178" s="157" t="n">
        <f aca="false">IF(B178=0,AC177,IF(ISNONTEXT(B178)=TRUE(),INT(B178),INT(LEFT(B178,FIND(".",B178)-1))))</f>
        <v>3</v>
      </c>
      <c r="AD178" s="157" t="str">
        <f aca="false">IF(AD179=1,1,IF(B178&lt;&gt;0,1,IF(C178&lt;&gt;0,1,IF(D178&lt;&gt;0,1,IF(E178&lt;&gt;0,1,"")))))</f>
        <v/>
      </c>
      <c r="AE178" s="157" t="str">
        <f aca="false">IF(AC178=0," ",IF(AC178&lt;&gt;AC177,AC178," "))</f>
        <v> </v>
      </c>
      <c r="AF178" s="180"/>
      <c r="AG178" s="75" t="e">
        <f aca="false">IF(AC178&lt;&gt;AE178,(IF(N178=0,G178*(INFORMAÇÕES!$Q$69/INFORMAÇÕES!$Q$72),IF(N178="R",G178,0))),0)</f>
        <v>#DIV/0!</v>
      </c>
      <c r="AH178" s="75" t="e">
        <f aca="false">IF(AC178&lt;&gt;AE178,(IF(N178=0,G178*(INFORMAÇÕES!$Q$70/INFORMAÇÕES!$Q$72),IF(N178="C",G178,0))),0)</f>
        <v>#DIV/0!</v>
      </c>
      <c r="AI178" s="75" t="n">
        <f aca="false">IF(AC178&lt;&gt;AE178,(IF(N178=0,G178*INFORMAÇÕES!$U$115,IF(N178="CF",G178,0))),0)</f>
        <v>0</v>
      </c>
      <c r="AJ178" s="75" t="n">
        <f aca="false">IF(AC178&lt;&gt;AE178,(IF(N178=0,G178*INFORMAÇÕES!$U$116,IF(N178="O",G178,0))),0)</f>
        <v>0</v>
      </c>
      <c r="AK178" s="75" t="n">
        <f aca="false">IF(E178&lt;&gt;0,G178,0)</f>
        <v>0</v>
      </c>
      <c r="AL178" s="75" t="n">
        <f aca="false">IF(AC178&lt;&gt;AE178,(IF(N178=0,J178*(INFORMAÇÕES!$Q$89/INFORMAÇÕES!$Q$92),IF(N178="R",J178,0))),0)</f>
        <v>0</v>
      </c>
      <c r="AM178" s="75" t="n">
        <f aca="false">IF(AC178&lt;&gt;AE178,(IF(N178=0,J178*(INFORMAÇÕES!$Q$90/INFORMAÇÕES!$Q$92),IF(N178="C",J178,0))),0)</f>
        <v>0</v>
      </c>
      <c r="AN178" s="75" t="n">
        <f aca="false">IF(AC178&lt;&gt;AE178,(IF(N178="",J178*INFORMAÇÕES!$U$115,IF(N178="CF",J178,0))),0)</f>
        <v>0</v>
      </c>
      <c r="AO178" s="75" t="n">
        <f aca="false">IF(AC178&lt;&gt;AE178,(IF(N178="",J178*INFORMAÇÕES!$U$116,IF(N178="O",J178,0))),0)</f>
        <v>0</v>
      </c>
      <c r="AP178" s="75" t="n">
        <f aca="false">IF(H178&lt;&gt;0,J178,0)</f>
        <v>0</v>
      </c>
      <c r="AQ178" s="75" t="n">
        <f aca="false">IF(K178&lt;&gt;0,L178,0)</f>
        <v>0</v>
      </c>
    </row>
    <row r="179" s="174" customFormat="true" ht="14.25" hidden="false" customHeight="false" outlineLevel="0" collapsed="false">
      <c r="A179" s="159" t="n">
        <v>167</v>
      </c>
      <c r="B179" s="160" t="n">
        <f aca="false">R179</f>
        <v>0</v>
      </c>
      <c r="C179" s="161" t="n">
        <f aca="false">T179</f>
        <v>0</v>
      </c>
      <c r="D179" s="162" t="n">
        <f aca="false">U179</f>
        <v>0</v>
      </c>
      <c r="E179" s="163" t="n">
        <f aca="false">'ORÇ.GLOBAL P CAIXA'!E178</f>
        <v>0</v>
      </c>
      <c r="F179" s="163" t="n">
        <f aca="false">IF('ORÇ.GLOBAL EMPRESA'!G178&gt;0,'ORÇ.GLOBAL EMPRESA'!G178,'ORÇ.GLOBAL P CAIXA'!F178)</f>
        <v>0</v>
      </c>
      <c r="G179" s="163" t="n">
        <f aca="false">IF(E179&lt;&gt;0,ROUND(E179*F179,2),IF(AK179=0,(SUMIF($AC$13:$AC$1012,B179,$AK$13:$AK$1012)),AK179))</f>
        <v>0</v>
      </c>
      <c r="H179" s="163" t="n">
        <f aca="false">V179</f>
        <v>0</v>
      </c>
      <c r="I179" s="163" t="n">
        <f aca="false">W179</f>
        <v>0</v>
      </c>
      <c r="J179" s="163" t="n">
        <f aca="false">IF(H179&lt;&gt;0,ROUND(H179*I179,2),IF(AP179=0,(SUMIF($AC$13:$AC$1012,B179,$AP$13:$AP$1012)),AP179))</f>
        <v>0</v>
      </c>
      <c r="K179" s="163" t="n">
        <f aca="false">H179-E179</f>
        <v>0</v>
      </c>
      <c r="L179" s="163" t="n">
        <f aca="false">J179-G179</f>
        <v>0</v>
      </c>
      <c r="M179" s="645" t="str">
        <f aca="false">IF('ORÇ.GLOBAL P CAIXA'!H178&gt;0,'ORÇ.GLOBAL P CAIXA'!H178,"")</f>
        <v/>
      </c>
      <c r="N179" s="646" t="n">
        <f aca="false">'ORÇ.GLOBAL P CAIXA'!I178</f>
        <v>0</v>
      </c>
      <c r="O179" s="166" t="str">
        <f aca="false">S179</f>
        <v/>
      </c>
      <c r="P179" s="167"/>
      <c r="Q179" s="168" t="str">
        <f aca="false">IF(B179&gt;0,"ok","ocultar")</f>
        <v>ocultar</v>
      </c>
      <c r="R179" s="647" t="n">
        <f aca="false">'ORÇ.GLOBAL P CAIXA'!B178</f>
        <v>0</v>
      </c>
      <c r="S179" s="170" t="str">
        <f aca="false">IF('ORÇ.GLOBAL P CAIXA'!N178&lt;&gt;0,'ORÇ.GLOBAL P CAIXA'!N178,"")</f>
        <v/>
      </c>
      <c r="T179" s="648" t="n">
        <f aca="false">'ORÇ.GLOBAL P CAIXA'!O178</f>
        <v>0</v>
      </c>
      <c r="U179" s="172" t="n">
        <f aca="false">'ORÇ.GLOBAL P CAIXA'!P178</f>
        <v>0</v>
      </c>
      <c r="V179" s="173" t="n">
        <f aca="false">'ORÇ.GLOBAL P CAIXA'!E178</f>
        <v>0</v>
      </c>
      <c r="W179" s="173" t="n">
        <f aca="false">F179</f>
        <v>0</v>
      </c>
      <c r="X179" s="649"/>
      <c r="Y179" s="649"/>
      <c r="Z179" s="650"/>
      <c r="AB179" s="88"/>
      <c r="AC179" s="157" t="n">
        <f aca="false">IF(B179=0,AC178,IF(ISNONTEXT(B179)=TRUE(),INT(B179),INT(LEFT(B179,FIND(".",B179)-1))))</f>
        <v>3</v>
      </c>
      <c r="AD179" s="157" t="str">
        <f aca="false">IF(AD180=1,1,IF(B179&lt;&gt;0,1,IF(C179&lt;&gt;0,1,IF(D179&lt;&gt;0,1,IF(E179&lt;&gt;0,1,"")))))</f>
        <v/>
      </c>
      <c r="AE179" s="157" t="str">
        <f aca="false">IF(AC179=0," ",IF(AC179&lt;&gt;AC178,AC179," "))</f>
        <v> </v>
      </c>
      <c r="AF179" s="180"/>
      <c r="AG179" s="75" t="e">
        <f aca="false">IF(AC179&lt;&gt;AE179,(IF(N179=0,G179*(INFORMAÇÕES!$Q$69/INFORMAÇÕES!$Q$72),IF(N179="R",G179,0))),0)</f>
        <v>#DIV/0!</v>
      </c>
      <c r="AH179" s="75" t="e">
        <f aca="false">IF(AC179&lt;&gt;AE179,(IF(N179=0,G179*(INFORMAÇÕES!$Q$70/INFORMAÇÕES!$Q$72),IF(N179="C",G179,0))),0)</f>
        <v>#DIV/0!</v>
      </c>
      <c r="AI179" s="75" t="n">
        <f aca="false">IF(AC179&lt;&gt;AE179,(IF(N179=0,G179*INFORMAÇÕES!$U$115,IF(N179="CF",G179,0))),0)</f>
        <v>0</v>
      </c>
      <c r="AJ179" s="75" t="n">
        <f aca="false">IF(AC179&lt;&gt;AE179,(IF(N179=0,G179*INFORMAÇÕES!$U$116,IF(N179="O",G179,0))),0)</f>
        <v>0</v>
      </c>
      <c r="AK179" s="75" t="n">
        <f aca="false">IF(E179&lt;&gt;0,G179,0)</f>
        <v>0</v>
      </c>
      <c r="AL179" s="75" t="n">
        <f aca="false">IF(AC179&lt;&gt;AE179,(IF(N179=0,J179*(INFORMAÇÕES!$Q$89/INFORMAÇÕES!$Q$92),IF(N179="R",J179,0))),0)</f>
        <v>0</v>
      </c>
      <c r="AM179" s="75" t="n">
        <f aca="false">IF(AC179&lt;&gt;AE179,(IF(N179=0,J179*(INFORMAÇÕES!$Q$90/INFORMAÇÕES!$Q$92),IF(N179="C",J179,0))),0)</f>
        <v>0</v>
      </c>
      <c r="AN179" s="75" t="n">
        <f aca="false">IF(AC179&lt;&gt;AE179,(IF(N179="",J179*INFORMAÇÕES!$U$115,IF(N179="CF",J179,0))),0)</f>
        <v>0</v>
      </c>
      <c r="AO179" s="75" t="n">
        <f aca="false">IF(AC179&lt;&gt;AE179,(IF(N179="",J179*INFORMAÇÕES!$U$116,IF(N179="O",J179,0))),0)</f>
        <v>0</v>
      </c>
      <c r="AP179" s="75" t="n">
        <f aca="false">IF(H179&lt;&gt;0,J179,0)</f>
        <v>0</v>
      </c>
      <c r="AQ179" s="75" t="n">
        <f aca="false">IF(K179&lt;&gt;0,L179,0)</f>
        <v>0</v>
      </c>
    </row>
    <row r="180" s="174" customFormat="true" ht="14.25" hidden="false" customHeight="false" outlineLevel="0" collapsed="false">
      <c r="A180" s="159" t="n">
        <v>168</v>
      </c>
      <c r="B180" s="160" t="n">
        <f aca="false">R180</f>
        <v>0</v>
      </c>
      <c r="C180" s="161" t="n">
        <f aca="false">T180</f>
        <v>0</v>
      </c>
      <c r="D180" s="162" t="n">
        <f aca="false">U180</f>
        <v>0</v>
      </c>
      <c r="E180" s="163" t="n">
        <f aca="false">'ORÇ.GLOBAL P CAIXA'!E179</f>
        <v>0</v>
      </c>
      <c r="F180" s="163" t="n">
        <f aca="false">IF('ORÇ.GLOBAL EMPRESA'!G179&gt;0,'ORÇ.GLOBAL EMPRESA'!G179,'ORÇ.GLOBAL P CAIXA'!F179)</f>
        <v>0</v>
      </c>
      <c r="G180" s="163" t="n">
        <f aca="false">IF(E180&lt;&gt;0,ROUND(E180*F180,2),IF(AK180=0,(SUMIF($AC$13:$AC$1012,B180,$AK$13:$AK$1012)),AK180))</f>
        <v>0</v>
      </c>
      <c r="H180" s="163" t="n">
        <f aca="false">V180</f>
        <v>0</v>
      </c>
      <c r="I180" s="163" t="n">
        <f aca="false">W180</f>
        <v>0</v>
      </c>
      <c r="J180" s="163" t="n">
        <f aca="false">IF(H180&lt;&gt;0,ROUND(H180*I180,2),IF(AP180=0,(SUMIF($AC$13:$AC$1012,B180,$AP$13:$AP$1012)),AP180))</f>
        <v>0</v>
      </c>
      <c r="K180" s="163" t="n">
        <f aca="false">H180-E180</f>
        <v>0</v>
      </c>
      <c r="L180" s="163" t="n">
        <f aca="false">J180-G180</f>
        <v>0</v>
      </c>
      <c r="M180" s="645" t="str">
        <f aca="false">IF('ORÇ.GLOBAL P CAIXA'!H179&gt;0,'ORÇ.GLOBAL P CAIXA'!H179,"")</f>
        <v/>
      </c>
      <c r="N180" s="646" t="n">
        <f aca="false">'ORÇ.GLOBAL P CAIXA'!I179</f>
        <v>0</v>
      </c>
      <c r="O180" s="166" t="str">
        <f aca="false">S180</f>
        <v/>
      </c>
      <c r="P180" s="167"/>
      <c r="Q180" s="168" t="str">
        <f aca="false">IF(B180&gt;0,"ok","ocultar")</f>
        <v>ocultar</v>
      </c>
      <c r="R180" s="647" t="n">
        <f aca="false">'ORÇ.GLOBAL P CAIXA'!B179</f>
        <v>0</v>
      </c>
      <c r="S180" s="170" t="str">
        <f aca="false">IF('ORÇ.GLOBAL P CAIXA'!N179&lt;&gt;0,'ORÇ.GLOBAL P CAIXA'!N179,"")</f>
        <v/>
      </c>
      <c r="T180" s="648" t="n">
        <f aca="false">'ORÇ.GLOBAL P CAIXA'!O179</f>
        <v>0</v>
      </c>
      <c r="U180" s="172" t="n">
        <f aca="false">'ORÇ.GLOBAL P CAIXA'!P179</f>
        <v>0</v>
      </c>
      <c r="V180" s="173" t="n">
        <f aca="false">'ORÇ.GLOBAL P CAIXA'!E179</f>
        <v>0</v>
      </c>
      <c r="W180" s="173" t="n">
        <f aca="false">F180</f>
        <v>0</v>
      </c>
      <c r="X180" s="649"/>
      <c r="Y180" s="649"/>
      <c r="Z180" s="650"/>
      <c r="AB180" s="88"/>
      <c r="AC180" s="157" t="n">
        <f aca="false">IF(B180=0,AC179,IF(ISNONTEXT(B180)=TRUE(),INT(B180),INT(LEFT(B180,FIND(".",B180)-1))))</f>
        <v>3</v>
      </c>
      <c r="AD180" s="157" t="str">
        <f aca="false">IF(AD181=1,1,IF(B180&lt;&gt;0,1,IF(C180&lt;&gt;0,1,IF(D180&lt;&gt;0,1,IF(E180&lt;&gt;0,1,"")))))</f>
        <v/>
      </c>
      <c r="AE180" s="157" t="str">
        <f aca="false">IF(AC180=0," ",IF(AC180&lt;&gt;AC179,AC180," "))</f>
        <v> </v>
      </c>
      <c r="AF180" s="180"/>
      <c r="AG180" s="75" t="e">
        <f aca="false">IF(AC180&lt;&gt;AE180,(IF(N180=0,G180*(INFORMAÇÕES!$Q$69/INFORMAÇÕES!$Q$72),IF(N180="R",G180,0))),0)</f>
        <v>#DIV/0!</v>
      </c>
      <c r="AH180" s="75" t="e">
        <f aca="false">IF(AC180&lt;&gt;AE180,(IF(N180=0,G180*(INFORMAÇÕES!$Q$70/INFORMAÇÕES!$Q$72),IF(N180="C",G180,0))),0)</f>
        <v>#DIV/0!</v>
      </c>
      <c r="AI180" s="75" t="n">
        <f aca="false">IF(AC180&lt;&gt;AE180,(IF(N180=0,G180*INFORMAÇÕES!$U$115,IF(N180="CF",G180,0))),0)</f>
        <v>0</v>
      </c>
      <c r="AJ180" s="75" t="n">
        <f aca="false">IF(AC180&lt;&gt;AE180,(IF(N180=0,G180*INFORMAÇÕES!$U$116,IF(N180="O",G180,0))),0)</f>
        <v>0</v>
      </c>
      <c r="AK180" s="75" t="n">
        <f aca="false">IF(E180&lt;&gt;0,G180,0)</f>
        <v>0</v>
      </c>
      <c r="AL180" s="75" t="n">
        <f aca="false">IF(AC180&lt;&gt;AE180,(IF(N180=0,J180*(INFORMAÇÕES!$Q$89/INFORMAÇÕES!$Q$92),IF(N180="R",J180,0))),0)</f>
        <v>0</v>
      </c>
      <c r="AM180" s="75" t="n">
        <f aca="false">IF(AC180&lt;&gt;AE180,(IF(N180=0,J180*(INFORMAÇÕES!$Q$90/INFORMAÇÕES!$Q$92),IF(N180="C",J180,0))),0)</f>
        <v>0</v>
      </c>
      <c r="AN180" s="75" t="n">
        <f aca="false">IF(AC180&lt;&gt;AE180,(IF(N180="",J180*INFORMAÇÕES!$U$115,IF(N180="CF",J180,0))),0)</f>
        <v>0</v>
      </c>
      <c r="AO180" s="75" t="n">
        <f aca="false">IF(AC180&lt;&gt;AE180,(IF(N180="",J180*INFORMAÇÕES!$U$116,IF(N180="O",J180,0))),0)</f>
        <v>0</v>
      </c>
      <c r="AP180" s="75" t="n">
        <f aca="false">IF(H180&lt;&gt;0,J180,0)</f>
        <v>0</v>
      </c>
      <c r="AQ180" s="75" t="n">
        <f aca="false">IF(K180&lt;&gt;0,L180,0)</f>
        <v>0</v>
      </c>
    </row>
    <row r="181" s="174" customFormat="true" ht="14.25" hidden="false" customHeight="false" outlineLevel="0" collapsed="false">
      <c r="A181" s="159" t="n">
        <v>169</v>
      </c>
      <c r="B181" s="160" t="n">
        <f aca="false">R181</f>
        <v>0</v>
      </c>
      <c r="C181" s="161" t="n">
        <f aca="false">T181</f>
        <v>0</v>
      </c>
      <c r="D181" s="162" t="n">
        <f aca="false">U181</f>
        <v>0</v>
      </c>
      <c r="E181" s="163" t="n">
        <f aca="false">'ORÇ.GLOBAL P CAIXA'!E180</f>
        <v>0</v>
      </c>
      <c r="F181" s="163" t="n">
        <f aca="false">IF('ORÇ.GLOBAL EMPRESA'!G180&gt;0,'ORÇ.GLOBAL EMPRESA'!G180,'ORÇ.GLOBAL P CAIXA'!F180)</f>
        <v>0</v>
      </c>
      <c r="G181" s="163" t="n">
        <f aca="false">IF(E181&lt;&gt;0,ROUND(E181*F181,2),IF(AK181=0,(SUMIF($AC$13:$AC$1012,B181,$AK$13:$AK$1012)),AK181))</f>
        <v>0</v>
      </c>
      <c r="H181" s="163" t="n">
        <f aca="false">V181</f>
        <v>0</v>
      </c>
      <c r="I181" s="163" t="n">
        <f aca="false">W181</f>
        <v>0</v>
      </c>
      <c r="J181" s="163" t="n">
        <f aca="false">IF(H181&lt;&gt;0,ROUND(H181*I181,2),IF(AP181=0,(SUMIF($AC$13:$AC$1012,B181,$AP$13:$AP$1012)),AP181))</f>
        <v>0</v>
      </c>
      <c r="K181" s="163" t="n">
        <f aca="false">H181-E181</f>
        <v>0</v>
      </c>
      <c r="L181" s="163" t="n">
        <f aca="false">J181-G181</f>
        <v>0</v>
      </c>
      <c r="M181" s="645" t="str">
        <f aca="false">IF('ORÇ.GLOBAL P CAIXA'!H180&gt;0,'ORÇ.GLOBAL P CAIXA'!H180,"")</f>
        <v/>
      </c>
      <c r="N181" s="646" t="n">
        <f aca="false">'ORÇ.GLOBAL P CAIXA'!I180</f>
        <v>0</v>
      </c>
      <c r="O181" s="166" t="str">
        <f aca="false">S181</f>
        <v/>
      </c>
      <c r="P181" s="167"/>
      <c r="Q181" s="168" t="str">
        <f aca="false">IF(B181&gt;0,"ok","ocultar")</f>
        <v>ocultar</v>
      </c>
      <c r="R181" s="647" t="n">
        <f aca="false">'ORÇ.GLOBAL P CAIXA'!B180</f>
        <v>0</v>
      </c>
      <c r="S181" s="170" t="str">
        <f aca="false">IF('ORÇ.GLOBAL P CAIXA'!N180&lt;&gt;0,'ORÇ.GLOBAL P CAIXA'!N180,"")</f>
        <v/>
      </c>
      <c r="T181" s="648" t="n">
        <f aca="false">'ORÇ.GLOBAL P CAIXA'!O180</f>
        <v>0</v>
      </c>
      <c r="U181" s="172" t="n">
        <f aca="false">'ORÇ.GLOBAL P CAIXA'!P180</f>
        <v>0</v>
      </c>
      <c r="V181" s="173" t="n">
        <f aca="false">'ORÇ.GLOBAL P CAIXA'!E180</f>
        <v>0</v>
      </c>
      <c r="W181" s="173" t="n">
        <f aca="false">F181</f>
        <v>0</v>
      </c>
      <c r="X181" s="649"/>
      <c r="Y181" s="649"/>
      <c r="Z181" s="650"/>
      <c r="AB181" s="88"/>
      <c r="AC181" s="157" t="n">
        <f aca="false">IF(B181=0,AC180,IF(ISNONTEXT(B181)=TRUE(),INT(B181),INT(LEFT(B181,FIND(".",B181)-1))))</f>
        <v>3</v>
      </c>
      <c r="AD181" s="157" t="str">
        <f aca="false">IF(AD182=1,1,IF(B181&lt;&gt;0,1,IF(C181&lt;&gt;0,1,IF(D181&lt;&gt;0,1,IF(E181&lt;&gt;0,1,"")))))</f>
        <v/>
      </c>
      <c r="AE181" s="157" t="str">
        <f aca="false">IF(AC181=0," ",IF(AC181&lt;&gt;AC180,AC181," "))</f>
        <v> </v>
      </c>
      <c r="AF181" s="180"/>
      <c r="AG181" s="75" t="e">
        <f aca="false">IF(AC181&lt;&gt;AE181,(IF(N181=0,G181*(INFORMAÇÕES!$Q$69/INFORMAÇÕES!$Q$72),IF(N181="R",G181,0))),0)</f>
        <v>#DIV/0!</v>
      </c>
      <c r="AH181" s="75" t="e">
        <f aca="false">IF(AC181&lt;&gt;AE181,(IF(N181=0,G181*(INFORMAÇÕES!$Q$70/INFORMAÇÕES!$Q$72),IF(N181="C",G181,0))),0)</f>
        <v>#DIV/0!</v>
      </c>
      <c r="AI181" s="75" t="n">
        <f aca="false">IF(AC181&lt;&gt;AE181,(IF(N181=0,G181*INFORMAÇÕES!$U$115,IF(N181="CF",G181,0))),0)</f>
        <v>0</v>
      </c>
      <c r="AJ181" s="75" t="n">
        <f aca="false">IF(AC181&lt;&gt;AE181,(IF(N181=0,G181*INFORMAÇÕES!$U$116,IF(N181="O",G181,0))),0)</f>
        <v>0</v>
      </c>
      <c r="AK181" s="75" t="n">
        <f aca="false">IF(E181&lt;&gt;0,G181,0)</f>
        <v>0</v>
      </c>
      <c r="AL181" s="75" t="n">
        <f aca="false">IF(AC181&lt;&gt;AE181,(IF(N181=0,J181*(INFORMAÇÕES!$Q$89/INFORMAÇÕES!$Q$92),IF(N181="R",J181,0))),0)</f>
        <v>0</v>
      </c>
      <c r="AM181" s="75" t="n">
        <f aca="false">IF(AC181&lt;&gt;AE181,(IF(N181=0,J181*(INFORMAÇÕES!$Q$90/INFORMAÇÕES!$Q$92),IF(N181="C",J181,0))),0)</f>
        <v>0</v>
      </c>
      <c r="AN181" s="75" t="n">
        <f aca="false">IF(AC181&lt;&gt;AE181,(IF(N181="",J181*INFORMAÇÕES!$U$115,IF(N181="CF",J181,0))),0)</f>
        <v>0</v>
      </c>
      <c r="AO181" s="75" t="n">
        <f aca="false">IF(AC181&lt;&gt;AE181,(IF(N181="",J181*INFORMAÇÕES!$U$116,IF(N181="O",J181,0))),0)</f>
        <v>0</v>
      </c>
      <c r="AP181" s="75" t="n">
        <f aca="false">IF(H181&lt;&gt;0,J181,0)</f>
        <v>0</v>
      </c>
      <c r="AQ181" s="75" t="n">
        <f aca="false">IF(K181&lt;&gt;0,L181,0)</f>
        <v>0</v>
      </c>
    </row>
    <row r="182" s="174" customFormat="true" ht="14.25" hidden="false" customHeight="false" outlineLevel="0" collapsed="false">
      <c r="A182" s="159" t="n">
        <v>170</v>
      </c>
      <c r="B182" s="160" t="n">
        <f aca="false">R182</f>
        <v>0</v>
      </c>
      <c r="C182" s="161" t="n">
        <f aca="false">T182</f>
        <v>0</v>
      </c>
      <c r="D182" s="162" t="n">
        <f aca="false">U182</f>
        <v>0</v>
      </c>
      <c r="E182" s="163" t="n">
        <f aca="false">'ORÇ.GLOBAL P CAIXA'!E181</f>
        <v>0</v>
      </c>
      <c r="F182" s="163" t="n">
        <f aca="false">IF('ORÇ.GLOBAL EMPRESA'!G181&gt;0,'ORÇ.GLOBAL EMPRESA'!G181,'ORÇ.GLOBAL P CAIXA'!F181)</f>
        <v>0</v>
      </c>
      <c r="G182" s="163" t="n">
        <f aca="false">IF(E182&lt;&gt;0,ROUND(E182*F182,2),IF(AK182=0,(SUMIF($AC$13:$AC$1012,B182,$AK$13:$AK$1012)),AK182))</f>
        <v>0</v>
      </c>
      <c r="H182" s="163" t="n">
        <f aca="false">V182</f>
        <v>0</v>
      </c>
      <c r="I182" s="163" t="n">
        <f aca="false">W182</f>
        <v>0</v>
      </c>
      <c r="J182" s="163" t="n">
        <f aca="false">IF(H182&lt;&gt;0,ROUND(H182*I182,2),IF(AP182=0,(SUMIF($AC$13:$AC$1012,B182,$AP$13:$AP$1012)),AP182))</f>
        <v>0</v>
      </c>
      <c r="K182" s="163" t="n">
        <f aca="false">H182-E182</f>
        <v>0</v>
      </c>
      <c r="L182" s="163" t="n">
        <f aca="false">J182-G182</f>
        <v>0</v>
      </c>
      <c r="M182" s="645" t="str">
        <f aca="false">IF('ORÇ.GLOBAL P CAIXA'!H181&gt;0,'ORÇ.GLOBAL P CAIXA'!H181,"")</f>
        <v/>
      </c>
      <c r="N182" s="646" t="n">
        <f aca="false">'ORÇ.GLOBAL P CAIXA'!I181</f>
        <v>0</v>
      </c>
      <c r="O182" s="166" t="str">
        <f aca="false">S182</f>
        <v/>
      </c>
      <c r="P182" s="167"/>
      <c r="Q182" s="168" t="str">
        <f aca="false">IF(B182&gt;0,"ok","ocultar")</f>
        <v>ocultar</v>
      </c>
      <c r="R182" s="647" t="n">
        <f aca="false">'ORÇ.GLOBAL P CAIXA'!B181</f>
        <v>0</v>
      </c>
      <c r="S182" s="170" t="str">
        <f aca="false">IF('ORÇ.GLOBAL P CAIXA'!N181&lt;&gt;0,'ORÇ.GLOBAL P CAIXA'!N181,"")</f>
        <v/>
      </c>
      <c r="T182" s="648" t="n">
        <f aca="false">'ORÇ.GLOBAL P CAIXA'!O181</f>
        <v>0</v>
      </c>
      <c r="U182" s="172" t="n">
        <f aca="false">'ORÇ.GLOBAL P CAIXA'!P181</f>
        <v>0</v>
      </c>
      <c r="V182" s="173" t="n">
        <f aca="false">'ORÇ.GLOBAL P CAIXA'!E181</f>
        <v>0</v>
      </c>
      <c r="W182" s="173" t="n">
        <f aca="false">F182</f>
        <v>0</v>
      </c>
      <c r="X182" s="649"/>
      <c r="Y182" s="649"/>
      <c r="Z182" s="650"/>
      <c r="AB182" s="88"/>
      <c r="AC182" s="157" t="n">
        <f aca="false">IF(B182=0,AC181,IF(ISNONTEXT(B182)=TRUE(),INT(B182),INT(LEFT(B182,FIND(".",B182)-1))))</f>
        <v>3</v>
      </c>
      <c r="AD182" s="157" t="str">
        <f aca="false">IF(AD183=1,1,IF(B182&lt;&gt;0,1,IF(C182&lt;&gt;0,1,IF(D182&lt;&gt;0,1,IF(E182&lt;&gt;0,1,"")))))</f>
        <v/>
      </c>
      <c r="AE182" s="157" t="str">
        <f aca="false">IF(AC182=0," ",IF(AC182&lt;&gt;AC181,AC182," "))</f>
        <v> </v>
      </c>
      <c r="AF182" s="180"/>
      <c r="AG182" s="75" t="e">
        <f aca="false">IF(AC182&lt;&gt;AE182,(IF(N182=0,G182*(INFORMAÇÕES!$Q$69/INFORMAÇÕES!$Q$72),IF(N182="R",G182,0))),0)</f>
        <v>#DIV/0!</v>
      </c>
      <c r="AH182" s="75" t="e">
        <f aca="false">IF(AC182&lt;&gt;AE182,(IF(N182=0,G182*(INFORMAÇÕES!$Q$70/INFORMAÇÕES!$Q$72),IF(N182="C",G182,0))),0)</f>
        <v>#DIV/0!</v>
      </c>
      <c r="AI182" s="75" t="n">
        <f aca="false">IF(AC182&lt;&gt;AE182,(IF(N182=0,G182*INFORMAÇÕES!$U$115,IF(N182="CF",G182,0))),0)</f>
        <v>0</v>
      </c>
      <c r="AJ182" s="75" t="n">
        <f aca="false">IF(AC182&lt;&gt;AE182,(IF(N182=0,G182*INFORMAÇÕES!$U$116,IF(N182="O",G182,0))),0)</f>
        <v>0</v>
      </c>
      <c r="AK182" s="75" t="n">
        <f aca="false">IF(E182&lt;&gt;0,G182,0)</f>
        <v>0</v>
      </c>
      <c r="AL182" s="75" t="n">
        <f aca="false">IF(AC182&lt;&gt;AE182,(IF(N182=0,J182*(INFORMAÇÕES!$Q$89/INFORMAÇÕES!$Q$92),IF(N182="R",J182,0))),0)</f>
        <v>0</v>
      </c>
      <c r="AM182" s="75" t="n">
        <f aca="false">IF(AC182&lt;&gt;AE182,(IF(N182=0,J182*(INFORMAÇÕES!$Q$90/INFORMAÇÕES!$Q$92),IF(N182="C",J182,0))),0)</f>
        <v>0</v>
      </c>
      <c r="AN182" s="75" t="n">
        <f aca="false">IF(AC182&lt;&gt;AE182,(IF(N182="",J182*INFORMAÇÕES!$U$115,IF(N182="CF",J182,0))),0)</f>
        <v>0</v>
      </c>
      <c r="AO182" s="75" t="n">
        <f aca="false">IF(AC182&lt;&gt;AE182,(IF(N182="",J182*INFORMAÇÕES!$U$116,IF(N182="O",J182,0))),0)</f>
        <v>0</v>
      </c>
      <c r="AP182" s="75" t="n">
        <f aca="false">IF(H182&lt;&gt;0,J182,0)</f>
        <v>0</v>
      </c>
      <c r="AQ182" s="75" t="n">
        <f aca="false">IF(K182&lt;&gt;0,L182,0)</f>
        <v>0</v>
      </c>
    </row>
    <row r="183" s="174" customFormat="true" ht="14.25" hidden="false" customHeight="false" outlineLevel="0" collapsed="false">
      <c r="A183" s="159" t="n">
        <v>171</v>
      </c>
      <c r="B183" s="160" t="n">
        <f aca="false">R183</f>
        <v>0</v>
      </c>
      <c r="C183" s="161" t="n">
        <f aca="false">T183</f>
        <v>0</v>
      </c>
      <c r="D183" s="162" t="n">
        <f aca="false">U183</f>
        <v>0</v>
      </c>
      <c r="E183" s="163" t="n">
        <f aca="false">'ORÇ.GLOBAL P CAIXA'!E182</f>
        <v>0</v>
      </c>
      <c r="F183" s="163" t="n">
        <f aca="false">IF('ORÇ.GLOBAL EMPRESA'!G182&gt;0,'ORÇ.GLOBAL EMPRESA'!G182,'ORÇ.GLOBAL P CAIXA'!F182)</f>
        <v>0</v>
      </c>
      <c r="G183" s="163" t="n">
        <f aca="false">IF(E183&lt;&gt;0,ROUND(E183*F183,2),IF(AK183=0,(SUMIF($AC$13:$AC$1012,B183,$AK$13:$AK$1012)),AK183))</f>
        <v>0</v>
      </c>
      <c r="H183" s="163" t="n">
        <f aca="false">V183</f>
        <v>0</v>
      </c>
      <c r="I183" s="163" t="n">
        <f aca="false">W183</f>
        <v>0</v>
      </c>
      <c r="J183" s="163" t="n">
        <f aca="false">IF(H183&lt;&gt;0,ROUND(H183*I183,2),IF(AP183=0,(SUMIF($AC$13:$AC$1012,B183,$AP$13:$AP$1012)),AP183))</f>
        <v>0</v>
      </c>
      <c r="K183" s="163" t="n">
        <f aca="false">H183-E183</f>
        <v>0</v>
      </c>
      <c r="L183" s="163" t="n">
        <f aca="false">J183-G183</f>
        <v>0</v>
      </c>
      <c r="M183" s="645" t="str">
        <f aca="false">IF('ORÇ.GLOBAL P CAIXA'!H182&gt;0,'ORÇ.GLOBAL P CAIXA'!H182,"")</f>
        <v/>
      </c>
      <c r="N183" s="646" t="n">
        <f aca="false">'ORÇ.GLOBAL P CAIXA'!I182</f>
        <v>0</v>
      </c>
      <c r="O183" s="166" t="str">
        <f aca="false">S183</f>
        <v/>
      </c>
      <c r="P183" s="167"/>
      <c r="Q183" s="168" t="str">
        <f aca="false">IF(B183&gt;0,"ok","ocultar")</f>
        <v>ocultar</v>
      </c>
      <c r="R183" s="647" t="n">
        <f aca="false">'ORÇ.GLOBAL P CAIXA'!B182</f>
        <v>0</v>
      </c>
      <c r="S183" s="170" t="str">
        <f aca="false">IF('ORÇ.GLOBAL P CAIXA'!N182&lt;&gt;0,'ORÇ.GLOBAL P CAIXA'!N182,"")</f>
        <v/>
      </c>
      <c r="T183" s="648" t="n">
        <f aca="false">'ORÇ.GLOBAL P CAIXA'!O182</f>
        <v>0</v>
      </c>
      <c r="U183" s="172" t="n">
        <f aca="false">'ORÇ.GLOBAL P CAIXA'!P182</f>
        <v>0</v>
      </c>
      <c r="V183" s="173" t="n">
        <f aca="false">'ORÇ.GLOBAL P CAIXA'!E182</f>
        <v>0</v>
      </c>
      <c r="W183" s="173" t="n">
        <f aca="false">F183</f>
        <v>0</v>
      </c>
      <c r="X183" s="649"/>
      <c r="Y183" s="649"/>
      <c r="Z183" s="650"/>
      <c r="AB183" s="88"/>
      <c r="AC183" s="157" t="n">
        <f aca="false">IF(B183=0,AC182,IF(ISNONTEXT(B183)=TRUE(),INT(B183),INT(LEFT(B183,FIND(".",B183)-1))))</f>
        <v>3</v>
      </c>
      <c r="AD183" s="157" t="str">
        <f aca="false">IF(AD184=1,1,IF(B183&lt;&gt;0,1,IF(C183&lt;&gt;0,1,IF(D183&lt;&gt;0,1,IF(E183&lt;&gt;0,1,"")))))</f>
        <v/>
      </c>
      <c r="AE183" s="157" t="str">
        <f aca="false">IF(AC183=0," ",IF(AC183&lt;&gt;AC182,AC183," "))</f>
        <v> </v>
      </c>
      <c r="AF183" s="180"/>
      <c r="AG183" s="75" t="e">
        <f aca="false">IF(AC183&lt;&gt;AE183,(IF(N183=0,G183*(INFORMAÇÕES!$Q$69/INFORMAÇÕES!$Q$72),IF(N183="R",G183,0))),0)</f>
        <v>#DIV/0!</v>
      </c>
      <c r="AH183" s="75" t="e">
        <f aca="false">IF(AC183&lt;&gt;AE183,(IF(N183=0,G183*(INFORMAÇÕES!$Q$70/INFORMAÇÕES!$Q$72),IF(N183="C",G183,0))),0)</f>
        <v>#DIV/0!</v>
      </c>
      <c r="AI183" s="75" t="n">
        <f aca="false">IF(AC183&lt;&gt;AE183,(IF(N183=0,G183*INFORMAÇÕES!$U$115,IF(N183="CF",G183,0))),0)</f>
        <v>0</v>
      </c>
      <c r="AJ183" s="75" t="n">
        <f aca="false">IF(AC183&lt;&gt;AE183,(IF(N183=0,G183*INFORMAÇÕES!$U$116,IF(N183="O",G183,0))),0)</f>
        <v>0</v>
      </c>
      <c r="AK183" s="75" t="n">
        <f aca="false">IF(E183&lt;&gt;0,G183,0)</f>
        <v>0</v>
      </c>
      <c r="AL183" s="75" t="n">
        <f aca="false">IF(AC183&lt;&gt;AE183,(IF(N183=0,J183*(INFORMAÇÕES!$Q$89/INFORMAÇÕES!$Q$92),IF(N183="R",J183,0))),0)</f>
        <v>0</v>
      </c>
      <c r="AM183" s="75" t="n">
        <f aca="false">IF(AC183&lt;&gt;AE183,(IF(N183=0,J183*(INFORMAÇÕES!$Q$90/INFORMAÇÕES!$Q$92),IF(N183="C",J183,0))),0)</f>
        <v>0</v>
      </c>
      <c r="AN183" s="75" t="n">
        <f aca="false">IF(AC183&lt;&gt;AE183,(IF(N183="",J183*INFORMAÇÕES!$U$115,IF(N183="CF",J183,0))),0)</f>
        <v>0</v>
      </c>
      <c r="AO183" s="75" t="n">
        <f aca="false">IF(AC183&lt;&gt;AE183,(IF(N183="",J183*INFORMAÇÕES!$U$116,IF(N183="O",J183,0))),0)</f>
        <v>0</v>
      </c>
      <c r="AP183" s="75" t="n">
        <f aca="false">IF(H183&lt;&gt;0,J183,0)</f>
        <v>0</v>
      </c>
      <c r="AQ183" s="75" t="n">
        <f aca="false">IF(K183&lt;&gt;0,L183,0)</f>
        <v>0</v>
      </c>
    </row>
    <row r="184" s="174" customFormat="true" ht="14.25" hidden="false" customHeight="false" outlineLevel="0" collapsed="false">
      <c r="A184" s="159" t="n">
        <v>172</v>
      </c>
      <c r="B184" s="160" t="n">
        <f aca="false">R184</f>
        <v>0</v>
      </c>
      <c r="C184" s="161" t="n">
        <f aca="false">T184</f>
        <v>0</v>
      </c>
      <c r="D184" s="162" t="n">
        <f aca="false">U184</f>
        <v>0</v>
      </c>
      <c r="E184" s="163" t="n">
        <f aca="false">'ORÇ.GLOBAL P CAIXA'!E183</f>
        <v>0</v>
      </c>
      <c r="F184" s="163" t="n">
        <f aca="false">IF('ORÇ.GLOBAL EMPRESA'!G183&gt;0,'ORÇ.GLOBAL EMPRESA'!G183,'ORÇ.GLOBAL P CAIXA'!F183)</f>
        <v>0</v>
      </c>
      <c r="G184" s="163" t="n">
        <f aca="false">IF(E184&lt;&gt;0,ROUND(E184*F184,2),IF(AK184=0,(SUMIF($AC$13:$AC$1012,B184,$AK$13:$AK$1012)),AK184))</f>
        <v>0</v>
      </c>
      <c r="H184" s="163" t="n">
        <f aca="false">V184</f>
        <v>0</v>
      </c>
      <c r="I184" s="163" t="n">
        <f aca="false">W184</f>
        <v>0</v>
      </c>
      <c r="J184" s="163" t="n">
        <f aca="false">IF(H184&lt;&gt;0,ROUND(H184*I184,2),IF(AP184=0,(SUMIF($AC$13:$AC$1012,B184,$AP$13:$AP$1012)),AP184))</f>
        <v>0</v>
      </c>
      <c r="K184" s="163" t="n">
        <f aca="false">H184-E184</f>
        <v>0</v>
      </c>
      <c r="L184" s="163" t="n">
        <f aca="false">J184-G184</f>
        <v>0</v>
      </c>
      <c r="M184" s="645" t="str">
        <f aca="false">IF('ORÇ.GLOBAL P CAIXA'!H183&gt;0,'ORÇ.GLOBAL P CAIXA'!H183,"")</f>
        <v/>
      </c>
      <c r="N184" s="646" t="n">
        <f aca="false">'ORÇ.GLOBAL P CAIXA'!I183</f>
        <v>0</v>
      </c>
      <c r="O184" s="166" t="str">
        <f aca="false">S184</f>
        <v/>
      </c>
      <c r="P184" s="167"/>
      <c r="Q184" s="168" t="str">
        <f aca="false">IF(B184&gt;0,"ok","ocultar")</f>
        <v>ocultar</v>
      </c>
      <c r="R184" s="647" t="n">
        <f aca="false">'ORÇ.GLOBAL P CAIXA'!B183</f>
        <v>0</v>
      </c>
      <c r="S184" s="170" t="str">
        <f aca="false">IF('ORÇ.GLOBAL P CAIXA'!N183&lt;&gt;0,'ORÇ.GLOBAL P CAIXA'!N183,"")</f>
        <v/>
      </c>
      <c r="T184" s="648" t="n">
        <f aca="false">'ORÇ.GLOBAL P CAIXA'!O183</f>
        <v>0</v>
      </c>
      <c r="U184" s="172" t="n">
        <f aca="false">'ORÇ.GLOBAL P CAIXA'!P183</f>
        <v>0</v>
      </c>
      <c r="V184" s="173" t="n">
        <f aca="false">'ORÇ.GLOBAL P CAIXA'!E183</f>
        <v>0</v>
      </c>
      <c r="W184" s="173" t="n">
        <f aca="false">F184</f>
        <v>0</v>
      </c>
      <c r="X184" s="649"/>
      <c r="Y184" s="649"/>
      <c r="Z184" s="650"/>
      <c r="AB184" s="88"/>
      <c r="AC184" s="157" t="n">
        <f aca="false">IF(B184=0,AC183,IF(ISNONTEXT(B184)=TRUE(),INT(B184),INT(LEFT(B184,FIND(".",B184)-1))))</f>
        <v>3</v>
      </c>
      <c r="AD184" s="157" t="str">
        <f aca="false">IF(AD185=1,1,IF(B184&lt;&gt;0,1,IF(C184&lt;&gt;0,1,IF(D184&lt;&gt;0,1,IF(E184&lt;&gt;0,1,"")))))</f>
        <v/>
      </c>
      <c r="AE184" s="157" t="str">
        <f aca="false">IF(AC184=0," ",IF(AC184&lt;&gt;AC183,AC184," "))</f>
        <v> </v>
      </c>
      <c r="AF184" s="180"/>
      <c r="AG184" s="75" t="e">
        <f aca="false">IF(AC184&lt;&gt;AE184,(IF(N184=0,G184*(INFORMAÇÕES!$Q$69/INFORMAÇÕES!$Q$72),IF(N184="R",G184,0))),0)</f>
        <v>#DIV/0!</v>
      </c>
      <c r="AH184" s="75" t="e">
        <f aca="false">IF(AC184&lt;&gt;AE184,(IF(N184=0,G184*(INFORMAÇÕES!$Q$70/INFORMAÇÕES!$Q$72),IF(N184="C",G184,0))),0)</f>
        <v>#DIV/0!</v>
      </c>
      <c r="AI184" s="75" t="n">
        <f aca="false">IF(AC184&lt;&gt;AE184,(IF(N184=0,G184*INFORMAÇÕES!$U$115,IF(N184="CF",G184,0))),0)</f>
        <v>0</v>
      </c>
      <c r="AJ184" s="75" t="n">
        <f aca="false">IF(AC184&lt;&gt;AE184,(IF(N184=0,G184*INFORMAÇÕES!$U$116,IF(N184="O",G184,0))),0)</f>
        <v>0</v>
      </c>
      <c r="AK184" s="75" t="n">
        <f aca="false">IF(E184&lt;&gt;0,G184,0)</f>
        <v>0</v>
      </c>
      <c r="AL184" s="75" t="n">
        <f aca="false">IF(AC184&lt;&gt;AE184,(IF(N184=0,J184*(INFORMAÇÕES!$Q$89/INFORMAÇÕES!$Q$92),IF(N184="R",J184,0))),0)</f>
        <v>0</v>
      </c>
      <c r="AM184" s="75" t="n">
        <f aca="false">IF(AC184&lt;&gt;AE184,(IF(N184=0,J184*(INFORMAÇÕES!$Q$90/INFORMAÇÕES!$Q$92),IF(N184="C",J184,0))),0)</f>
        <v>0</v>
      </c>
      <c r="AN184" s="75" t="n">
        <f aca="false">IF(AC184&lt;&gt;AE184,(IF(N184="",J184*INFORMAÇÕES!$U$115,IF(N184="CF",J184,0))),0)</f>
        <v>0</v>
      </c>
      <c r="AO184" s="75" t="n">
        <f aca="false">IF(AC184&lt;&gt;AE184,(IF(N184="",J184*INFORMAÇÕES!$U$116,IF(N184="O",J184,0))),0)</f>
        <v>0</v>
      </c>
      <c r="AP184" s="75" t="n">
        <f aca="false">IF(H184&lt;&gt;0,J184,0)</f>
        <v>0</v>
      </c>
      <c r="AQ184" s="75" t="n">
        <f aca="false">IF(K184&lt;&gt;0,L184,0)</f>
        <v>0</v>
      </c>
    </row>
    <row r="185" s="174" customFormat="true" ht="14.25" hidden="false" customHeight="false" outlineLevel="0" collapsed="false">
      <c r="A185" s="159" t="n">
        <v>173</v>
      </c>
      <c r="B185" s="160" t="n">
        <f aca="false">R185</f>
        <v>0</v>
      </c>
      <c r="C185" s="161" t="n">
        <f aca="false">T185</f>
        <v>0</v>
      </c>
      <c r="D185" s="162" t="n">
        <f aca="false">U185</f>
        <v>0</v>
      </c>
      <c r="E185" s="163" t="n">
        <f aca="false">'ORÇ.GLOBAL P CAIXA'!E184</f>
        <v>0</v>
      </c>
      <c r="F185" s="163" t="n">
        <f aca="false">IF('ORÇ.GLOBAL EMPRESA'!G184&gt;0,'ORÇ.GLOBAL EMPRESA'!G184,'ORÇ.GLOBAL P CAIXA'!F184)</f>
        <v>0</v>
      </c>
      <c r="G185" s="163" t="n">
        <f aca="false">IF(E185&lt;&gt;0,ROUND(E185*F185,2),IF(AK185=0,(SUMIF($AC$13:$AC$1012,B185,$AK$13:$AK$1012)),AK185))</f>
        <v>0</v>
      </c>
      <c r="H185" s="163" t="n">
        <f aca="false">V185</f>
        <v>0</v>
      </c>
      <c r="I185" s="163" t="n">
        <f aca="false">W185</f>
        <v>0</v>
      </c>
      <c r="J185" s="163" t="n">
        <f aca="false">IF(H185&lt;&gt;0,ROUND(H185*I185,2),IF(AP185=0,(SUMIF($AC$13:$AC$1012,B185,$AP$13:$AP$1012)),AP185))</f>
        <v>0</v>
      </c>
      <c r="K185" s="163" t="n">
        <f aca="false">H185-E185</f>
        <v>0</v>
      </c>
      <c r="L185" s="163" t="n">
        <f aca="false">J185-G185</f>
        <v>0</v>
      </c>
      <c r="M185" s="645" t="str">
        <f aca="false">IF('ORÇ.GLOBAL P CAIXA'!H184&gt;0,'ORÇ.GLOBAL P CAIXA'!H184,"")</f>
        <v/>
      </c>
      <c r="N185" s="646" t="n">
        <f aca="false">'ORÇ.GLOBAL P CAIXA'!I184</f>
        <v>0</v>
      </c>
      <c r="O185" s="166" t="str">
        <f aca="false">S185</f>
        <v/>
      </c>
      <c r="P185" s="167"/>
      <c r="Q185" s="168" t="str">
        <f aca="false">IF(B185&gt;0,"ok","ocultar")</f>
        <v>ocultar</v>
      </c>
      <c r="R185" s="647" t="n">
        <f aca="false">'ORÇ.GLOBAL P CAIXA'!B184</f>
        <v>0</v>
      </c>
      <c r="S185" s="170" t="str">
        <f aca="false">IF('ORÇ.GLOBAL P CAIXA'!N184&lt;&gt;0,'ORÇ.GLOBAL P CAIXA'!N184,"")</f>
        <v/>
      </c>
      <c r="T185" s="648" t="n">
        <f aca="false">'ORÇ.GLOBAL P CAIXA'!O184</f>
        <v>0</v>
      </c>
      <c r="U185" s="172" t="n">
        <f aca="false">'ORÇ.GLOBAL P CAIXA'!P184</f>
        <v>0</v>
      </c>
      <c r="V185" s="173" t="n">
        <f aca="false">'ORÇ.GLOBAL P CAIXA'!E184</f>
        <v>0</v>
      </c>
      <c r="W185" s="173" t="n">
        <f aca="false">F185</f>
        <v>0</v>
      </c>
      <c r="X185" s="649"/>
      <c r="Y185" s="649"/>
      <c r="Z185" s="650"/>
      <c r="AB185" s="88"/>
      <c r="AC185" s="157" t="n">
        <f aca="false">IF(B185=0,AC184,IF(ISNONTEXT(B185)=TRUE(),INT(B185),INT(LEFT(B185,FIND(".",B185)-1))))</f>
        <v>3</v>
      </c>
      <c r="AD185" s="157" t="str">
        <f aca="false">IF(AD186=1,1,IF(B185&lt;&gt;0,1,IF(C185&lt;&gt;0,1,IF(D185&lt;&gt;0,1,IF(E185&lt;&gt;0,1,"")))))</f>
        <v/>
      </c>
      <c r="AE185" s="157" t="str">
        <f aca="false">IF(AC185=0," ",IF(AC185&lt;&gt;AC184,AC185," "))</f>
        <v> </v>
      </c>
      <c r="AF185" s="180"/>
      <c r="AG185" s="75" t="e">
        <f aca="false">IF(AC185&lt;&gt;AE185,(IF(N185=0,G185*(INFORMAÇÕES!$Q$69/INFORMAÇÕES!$Q$72),IF(N185="R",G185,0))),0)</f>
        <v>#DIV/0!</v>
      </c>
      <c r="AH185" s="75" t="e">
        <f aca="false">IF(AC185&lt;&gt;AE185,(IF(N185=0,G185*(INFORMAÇÕES!$Q$70/INFORMAÇÕES!$Q$72),IF(N185="C",G185,0))),0)</f>
        <v>#DIV/0!</v>
      </c>
      <c r="AI185" s="75" t="n">
        <f aca="false">IF(AC185&lt;&gt;AE185,(IF(N185=0,G185*INFORMAÇÕES!$U$115,IF(N185="CF",G185,0))),0)</f>
        <v>0</v>
      </c>
      <c r="AJ185" s="75" t="n">
        <f aca="false">IF(AC185&lt;&gt;AE185,(IF(N185=0,G185*INFORMAÇÕES!$U$116,IF(N185="O",G185,0))),0)</f>
        <v>0</v>
      </c>
      <c r="AK185" s="75" t="n">
        <f aca="false">IF(E185&lt;&gt;0,G185,0)</f>
        <v>0</v>
      </c>
      <c r="AL185" s="75" t="n">
        <f aca="false">IF(AC185&lt;&gt;AE185,(IF(N185=0,J185*(INFORMAÇÕES!$Q$89/INFORMAÇÕES!$Q$92),IF(N185="R",J185,0))),0)</f>
        <v>0</v>
      </c>
      <c r="AM185" s="75" t="n">
        <f aca="false">IF(AC185&lt;&gt;AE185,(IF(N185=0,J185*(INFORMAÇÕES!$Q$90/INFORMAÇÕES!$Q$92),IF(N185="C",J185,0))),0)</f>
        <v>0</v>
      </c>
      <c r="AN185" s="75" t="n">
        <f aca="false">IF(AC185&lt;&gt;AE185,(IF(N185="",J185*INFORMAÇÕES!$U$115,IF(N185="CF",J185,0))),0)</f>
        <v>0</v>
      </c>
      <c r="AO185" s="75" t="n">
        <f aca="false">IF(AC185&lt;&gt;AE185,(IF(N185="",J185*INFORMAÇÕES!$U$116,IF(N185="O",J185,0))),0)</f>
        <v>0</v>
      </c>
      <c r="AP185" s="75" t="n">
        <f aca="false">IF(H185&lt;&gt;0,J185,0)</f>
        <v>0</v>
      </c>
      <c r="AQ185" s="75" t="n">
        <f aca="false">IF(K185&lt;&gt;0,L185,0)</f>
        <v>0</v>
      </c>
    </row>
    <row r="186" s="174" customFormat="true" ht="14.25" hidden="false" customHeight="false" outlineLevel="0" collapsed="false">
      <c r="A186" s="159" t="n">
        <v>174</v>
      </c>
      <c r="B186" s="160" t="n">
        <f aca="false">R186</f>
        <v>0</v>
      </c>
      <c r="C186" s="161" t="n">
        <f aca="false">T186</f>
        <v>0</v>
      </c>
      <c r="D186" s="162" t="n">
        <f aca="false">U186</f>
        <v>0</v>
      </c>
      <c r="E186" s="163" t="n">
        <f aca="false">'ORÇ.GLOBAL P CAIXA'!E185</f>
        <v>0</v>
      </c>
      <c r="F186" s="163" t="n">
        <f aca="false">IF('ORÇ.GLOBAL EMPRESA'!G185&gt;0,'ORÇ.GLOBAL EMPRESA'!G185,'ORÇ.GLOBAL P CAIXA'!F185)</f>
        <v>0</v>
      </c>
      <c r="G186" s="163" t="n">
        <f aca="false">IF(E186&lt;&gt;0,ROUND(E186*F186,2),IF(AK186=0,(SUMIF($AC$13:$AC$1012,B186,$AK$13:$AK$1012)),AK186))</f>
        <v>0</v>
      </c>
      <c r="H186" s="163" t="n">
        <f aca="false">V186</f>
        <v>0</v>
      </c>
      <c r="I186" s="163" t="n">
        <f aca="false">W186</f>
        <v>0</v>
      </c>
      <c r="J186" s="163" t="n">
        <f aca="false">IF(H186&lt;&gt;0,ROUND(H186*I186,2),IF(AP186=0,(SUMIF($AC$13:$AC$1012,B186,$AP$13:$AP$1012)),AP186))</f>
        <v>0</v>
      </c>
      <c r="K186" s="163" t="n">
        <f aca="false">H186-E186</f>
        <v>0</v>
      </c>
      <c r="L186" s="163" t="n">
        <f aca="false">J186-G186</f>
        <v>0</v>
      </c>
      <c r="M186" s="645" t="str">
        <f aca="false">IF('ORÇ.GLOBAL P CAIXA'!H185&gt;0,'ORÇ.GLOBAL P CAIXA'!H185,"")</f>
        <v/>
      </c>
      <c r="N186" s="646" t="n">
        <f aca="false">'ORÇ.GLOBAL P CAIXA'!I185</f>
        <v>0</v>
      </c>
      <c r="O186" s="166" t="str">
        <f aca="false">S186</f>
        <v/>
      </c>
      <c r="P186" s="167"/>
      <c r="Q186" s="168" t="str">
        <f aca="false">IF(B186&gt;0,"ok","ocultar")</f>
        <v>ocultar</v>
      </c>
      <c r="R186" s="647" t="n">
        <f aca="false">'ORÇ.GLOBAL P CAIXA'!B185</f>
        <v>0</v>
      </c>
      <c r="S186" s="170" t="str">
        <f aca="false">IF('ORÇ.GLOBAL P CAIXA'!N185&lt;&gt;0,'ORÇ.GLOBAL P CAIXA'!N185,"")</f>
        <v/>
      </c>
      <c r="T186" s="648" t="n">
        <f aca="false">'ORÇ.GLOBAL P CAIXA'!O185</f>
        <v>0</v>
      </c>
      <c r="U186" s="172" t="n">
        <f aca="false">'ORÇ.GLOBAL P CAIXA'!P185</f>
        <v>0</v>
      </c>
      <c r="V186" s="173" t="n">
        <f aca="false">'ORÇ.GLOBAL P CAIXA'!E185</f>
        <v>0</v>
      </c>
      <c r="W186" s="173" t="n">
        <f aca="false">F186</f>
        <v>0</v>
      </c>
      <c r="X186" s="649"/>
      <c r="Y186" s="649"/>
      <c r="Z186" s="650"/>
      <c r="AB186" s="88"/>
      <c r="AC186" s="157" t="n">
        <f aca="false">IF(B186=0,AC185,IF(ISNONTEXT(B186)=TRUE(),INT(B186),INT(LEFT(B186,FIND(".",B186)-1))))</f>
        <v>3</v>
      </c>
      <c r="AD186" s="157" t="str">
        <f aca="false">IF(AD187=1,1,IF(B186&lt;&gt;0,1,IF(C186&lt;&gt;0,1,IF(D186&lt;&gt;0,1,IF(E186&lt;&gt;0,1,"")))))</f>
        <v/>
      </c>
      <c r="AE186" s="157" t="str">
        <f aca="false">IF(AC186=0," ",IF(AC186&lt;&gt;AC185,AC186," "))</f>
        <v> </v>
      </c>
      <c r="AF186" s="180"/>
      <c r="AG186" s="75" t="e">
        <f aca="false">IF(AC186&lt;&gt;AE186,(IF(N186=0,G186*(INFORMAÇÕES!$Q$69/INFORMAÇÕES!$Q$72),IF(N186="R",G186,0))),0)</f>
        <v>#DIV/0!</v>
      </c>
      <c r="AH186" s="75" t="e">
        <f aca="false">IF(AC186&lt;&gt;AE186,(IF(N186=0,G186*(INFORMAÇÕES!$Q$70/INFORMAÇÕES!$Q$72),IF(N186="C",G186,0))),0)</f>
        <v>#DIV/0!</v>
      </c>
      <c r="AI186" s="75" t="n">
        <f aca="false">IF(AC186&lt;&gt;AE186,(IF(N186=0,G186*INFORMAÇÕES!$U$115,IF(N186="CF",G186,0))),0)</f>
        <v>0</v>
      </c>
      <c r="AJ186" s="75" t="n">
        <f aca="false">IF(AC186&lt;&gt;AE186,(IF(N186=0,G186*INFORMAÇÕES!$U$116,IF(N186="O",G186,0))),0)</f>
        <v>0</v>
      </c>
      <c r="AK186" s="75" t="n">
        <f aca="false">IF(E186&lt;&gt;0,G186,0)</f>
        <v>0</v>
      </c>
      <c r="AL186" s="75" t="n">
        <f aca="false">IF(AC186&lt;&gt;AE186,(IF(N186=0,J186*(INFORMAÇÕES!$Q$89/INFORMAÇÕES!$Q$92),IF(N186="R",J186,0))),0)</f>
        <v>0</v>
      </c>
      <c r="AM186" s="75" t="n">
        <f aca="false">IF(AC186&lt;&gt;AE186,(IF(N186=0,J186*(INFORMAÇÕES!$Q$90/INFORMAÇÕES!$Q$92),IF(N186="C",J186,0))),0)</f>
        <v>0</v>
      </c>
      <c r="AN186" s="75" t="n">
        <f aca="false">IF(AC186&lt;&gt;AE186,(IF(N186="",J186*INFORMAÇÕES!$U$115,IF(N186="CF",J186,0))),0)</f>
        <v>0</v>
      </c>
      <c r="AO186" s="75" t="n">
        <f aca="false">IF(AC186&lt;&gt;AE186,(IF(N186="",J186*INFORMAÇÕES!$U$116,IF(N186="O",J186,0))),0)</f>
        <v>0</v>
      </c>
      <c r="AP186" s="75" t="n">
        <f aca="false">IF(H186&lt;&gt;0,J186,0)</f>
        <v>0</v>
      </c>
      <c r="AQ186" s="75" t="n">
        <f aca="false">IF(K186&lt;&gt;0,L186,0)</f>
        <v>0</v>
      </c>
    </row>
    <row r="187" s="174" customFormat="true" ht="14.25" hidden="false" customHeight="false" outlineLevel="0" collapsed="false">
      <c r="A187" s="159" t="n">
        <v>175</v>
      </c>
      <c r="B187" s="160" t="n">
        <f aca="false">R187</f>
        <v>0</v>
      </c>
      <c r="C187" s="161" t="n">
        <f aca="false">T187</f>
        <v>0</v>
      </c>
      <c r="D187" s="162" t="n">
        <f aca="false">U187</f>
        <v>0</v>
      </c>
      <c r="E187" s="163" t="n">
        <f aca="false">'ORÇ.GLOBAL P CAIXA'!E186</f>
        <v>0</v>
      </c>
      <c r="F187" s="163" t="n">
        <f aca="false">IF('ORÇ.GLOBAL EMPRESA'!G186&gt;0,'ORÇ.GLOBAL EMPRESA'!G186,'ORÇ.GLOBAL P CAIXA'!F186)</f>
        <v>0</v>
      </c>
      <c r="G187" s="163" t="n">
        <f aca="false">IF(E187&lt;&gt;0,ROUND(E187*F187,2),IF(AK187=0,(SUMIF($AC$13:$AC$1012,B187,$AK$13:$AK$1012)),AK187))</f>
        <v>0</v>
      </c>
      <c r="H187" s="163" t="n">
        <f aca="false">V187</f>
        <v>0</v>
      </c>
      <c r="I187" s="163" t="n">
        <f aca="false">W187</f>
        <v>0</v>
      </c>
      <c r="J187" s="163" t="n">
        <f aca="false">IF(H187&lt;&gt;0,ROUND(H187*I187,2),IF(AP187=0,(SUMIF($AC$13:$AC$1012,B187,$AP$13:$AP$1012)),AP187))</f>
        <v>0</v>
      </c>
      <c r="K187" s="163" t="n">
        <f aca="false">H187-E187</f>
        <v>0</v>
      </c>
      <c r="L187" s="163" t="n">
        <f aca="false">J187-G187</f>
        <v>0</v>
      </c>
      <c r="M187" s="645" t="str">
        <f aca="false">IF('ORÇ.GLOBAL P CAIXA'!H186&gt;0,'ORÇ.GLOBAL P CAIXA'!H186,"")</f>
        <v/>
      </c>
      <c r="N187" s="646" t="n">
        <f aca="false">'ORÇ.GLOBAL P CAIXA'!I186</f>
        <v>0</v>
      </c>
      <c r="O187" s="166" t="str">
        <f aca="false">S187</f>
        <v/>
      </c>
      <c r="P187" s="167"/>
      <c r="Q187" s="168" t="str">
        <f aca="false">IF(B187&gt;0,"ok","ocultar")</f>
        <v>ocultar</v>
      </c>
      <c r="R187" s="647" t="n">
        <f aca="false">'ORÇ.GLOBAL P CAIXA'!B186</f>
        <v>0</v>
      </c>
      <c r="S187" s="170" t="str">
        <f aca="false">IF('ORÇ.GLOBAL P CAIXA'!N186&lt;&gt;0,'ORÇ.GLOBAL P CAIXA'!N186,"")</f>
        <v/>
      </c>
      <c r="T187" s="648" t="n">
        <f aca="false">'ORÇ.GLOBAL P CAIXA'!O186</f>
        <v>0</v>
      </c>
      <c r="U187" s="172" t="n">
        <f aca="false">'ORÇ.GLOBAL P CAIXA'!P186</f>
        <v>0</v>
      </c>
      <c r="V187" s="173" t="n">
        <f aca="false">'ORÇ.GLOBAL P CAIXA'!E186</f>
        <v>0</v>
      </c>
      <c r="W187" s="173" t="n">
        <f aca="false">F187</f>
        <v>0</v>
      </c>
      <c r="X187" s="649"/>
      <c r="Y187" s="649"/>
      <c r="Z187" s="650"/>
      <c r="AB187" s="88"/>
      <c r="AC187" s="157" t="n">
        <f aca="false">IF(B187=0,AC186,IF(ISNONTEXT(B187)=TRUE(),INT(B187),INT(LEFT(B187,FIND(".",B187)-1))))</f>
        <v>3</v>
      </c>
      <c r="AD187" s="157" t="str">
        <f aca="false">IF(AD188=1,1,IF(B187&lt;&gt;0,1,IF(C187&lt;&gt;0,1,IF(D187&lt;&gt;0,1,IF(E187&lt;&gt;0,1,"")))))</f>
        <v/>
      </c>
      <c r="AE187" s="157" t="str">
        <f aca="false">IF(AC187=0," ",IF(AC187&lt;&gt;AC186,AC187," "))</f>
        <v> </v>
      </c>
      <c r="AF187" s="180"/>
      <c r="AG187" s="75" t="e">
        <f aca="false">IF(AC187&lt;&gt;AE187,(IF(N187=0,G187*(INFORMAÇÕES!$Q$69/INFORMAÇÕES!$Q$72),IF(N187="R",G187,0))),0)</f>
        <v>#DIV/0!</v>
      </c>
      <c r="AH187" s="75" t="e">
        <f aca="false">IF(AC187&lt;&gt;AE187,(IF(N187=0,G187*(INFORMAÇÕES!$Q$70/INFORMAÇÕES!$Q$72),IF(N187="C",G187,0))),0)</f>
        <v>#DIV/0!</v>
      </c>
      <c r="AI187" s="75" t="n">
        <f aca="false">IF(AC187&lt;&gt;AE187,(IF(N187=0,G187*INFORMAÇÕES!$U$115,IF(N187="CF",G187,0))),0)</f>
        <v>0</v>
      </c>
      <c r="AJ187" s="75" t="n">
        <f aca="false">IF(AC187&lt;&gt;AE187,(IF(N187=0,G187*INFORMAÇÕES!$U$116,IF(N187="O",G187,0))),0)</f>
        <v>0</v>
      </c>
      <c r="AK187" s="75" t="n">
        <f aca="false">IF(E187&lt;&gt;0,G187,0)</f>
        <v>0</v>
      </c>
      <c r="AL187" s="75" t="n">
        <f aca="false">IF(AC187&lt;&gt;AE187,(IF(N187=0,J187*(INFORMAÇÕES!$Q$89/INFORMAÇÕES!$Q$92),IF(N187="R",J187,0))),0)</f>
        <v>0</v>
      </c>
      <c r="AM187" s="75" t="n">
        <f aca="false">IF(AC187&lt;&gt;AE187,(IF(N187=0,J187*(INFORMAÇÕES!$Q$90/INFORMAÇÕES!$Q$92),IF(N187="C",J187,0))),0)</f>
        <v>0</v>
      </c>
      <c r="AN187" s="75" t="n">
        <f aca="false">IF(AC187&lt;&gt;AE187,(IF(N187="",J187*INFORMAÇÕES!$U$115,IF(N187="CF",J187,0))),0)</f>
        <v>0</v>
      </c>
      <c r="AO187" s="75" t="n">
        <f aca="false">IF(AC187&lt;&gt;AE187,(IF(N187="",J187*INFORMAÇÕES!$U$116,IF(N187="O",J187,0))),0)</f>
        <v>0</v>
      </c>
      <c r="AP187" s="75" t="n">
        <f aca="false">IF(H187&lt;&gt;0,J187,0)</f>
        <v>0</v>
      </c>
      <c r="AQ187" s="75" t="n">
        <f aca="false">IF(K187&lt;&gt;0,L187,0)</f>
        <v>0</v>
      </c>
    </row>
    <row r="188" s="174" customFormat="true" ht="14.25" hidden="false" customHeight="false" outlineLevel="0" collapsed="false">
      <c r="A188" s="159" t="n">
        <v>176</v>
      </c>
      <c r="B188" s="160" t="n">
        <f aca="false">R188</f>
        <v>0</v>
      </c>
      <c r="C188" s="161" t="n">
        <f aca="false">T188</f>
        <v>0</v>
      </c>
      <c r="D188" s="162" t="n">
        <f aca="false">U188</f>
        <v>0</v>
      </c>
      <c r="E188" s="163" t="n">
        <f aca="false">'ORÇ.GLOBAL P CAIXA'!E187</f>
        <v>0</v>
      </c>
      <c r="F188" s="163" t="n">
        <f aca="false">IF('ORÇ.GLOBAL EMPRESA'!G187&gt;0,'ORÇ.GLOBAL EMPRESA'!G187,'ORÇ.GLOBAL P CAIXA'!F187)</f>
        <v>0</v>
      </c>
      <c r="G188" s="163" t="n">
        <f aca="false">IF(E188&lt;&gt;0,ROUND(E188*F188,2),IF(AK188=0,(SUMIF($AC$13:$AC$1012,B188,$AK$13:$AK$1012)),AK188))</f>
        <v>0</v>
      </c>
      <c r="H188" s="163" t="n">
        <f aca="false">V188</f>
        <v>0</v>
      </c>
      <c r="I188" s="163" t="n">
        <f aca="false">W188</f>
        <v>0</v>
      </c>
      <c r="J188" s="163" t="n">
        <f aca="false">IF(H188&lt;&gt;0,ROUND(H188*I188,2),IF(AP188=0,(SUMIF($AC$13:$AC$1012,B188,$AP$13:$AP$1012)),AP188))</f>
        <v>0</v>
      </c>
      <c r="K188" s="163" t="n">
        <f aca="false">H188-E188</f>
        <v>0</v>
      </c>
      <c r="L188" s="163" t="n">
        <f aca="false">J188-G188</f>
        <v>0</v>
      </c>
      <c r="M188" s="645" t="str">
        <f aca="false">IF('ORÇ.GLOBAL P CAIXA'!H187&gt;0,'ORÇ.GLOBAL P CAIXA'!H187,"")</f>
        <v/>
      </c>
      <c r="N188" s="646" t="n">
        <f aca="false">'ORÇ.GLOBAL P CAIXA'!I187</f>
        <v>0</v>
      </c>
      <c r="O188" s="166" t="str">
        <f aca="false">S188</f>
        <v/>
      </c>
      <c r="P188" s="167"/>
      <c r="Q188" s="168" t="str">
        <f aca="false">IF(B188&gt;0,"ok","ocultar")</f>
        <v>ocultar</v>
      </c>
      <c r="R188" s="647" t="n">
        <f aca="false">'ORÇ.GLOBAL P CAIXA'!B187</f>
        <v>0</v>
      </c>
      <c r="S188" s="170" t="str">
        <f aca="false">IF('ORÇ.GLOBAL P CAIXA'!N187&lt;&gt;0,'ORÇ.GLOBAL P CAIXA'!N187,"")</f>
        <v/>
      </c>
      <c r="T188" s="648" t="n">
        <f aca="false">'ORÇ.GLOBAL P CAIXA'!O187</f>
        <v>0</v>
      </c>
      <c r="U188" s="172" t="n">
        <f aca="false">'ORÇ.GLOBAL P CAIXA'!P187</f>
        <v>0</v>
      </c>
      <c r="V188" s="173" t="n">
        <f aca="false">'ORÇ.GLOBAL P CAIXA'!E187</f>
        <v>0</v>
      </c>
      <c r="W188" s="173" t="n">
        <f aca="false">F188</f>
        <v>0</v>
      </c>
      <c r="X188" s="649"/>
      <c r="Y188" s="649"/>
      <c r="Z188" s="650"/>
      <c r="AB188" s="88"/>
      <c r="AC188" s="157" t="n">
        <f aca="false">IF(B188=0,AC187,IF(ISNONTEXT(B188)=TRUE(),INT(B188),INT(LEFT(B188,FIND(".",B188)-1))))</f>
        <v>3</v>
      </c>
      <c r="AD188" s="157" t="str">
        <f aca="false">IF(AD189=1,1,IF(B188&lt;&gt;0,1,IF(C188&lt;&gt;0,1,IF(D188&lt;&gt;0,1,IF(E188&lt;&gt;0,1,"")))))</f>
        <v/>
      </c>
      <c r="AE188" s="157" t="str">
        <f aca="false">IF(AC188=0," ",IF(AC188&lt;&gt;AC187,AC188," "))</f>
        <v> </v>
      </c>
      <c r="AF188" s="180"/>
      <c r="AG188" s="75" t="e">
        <f aca="false">IF(AC188&lt;&gt;AE188,(IF(N188=0,G188*(INFORMAÇÕES!$Q$69/INFORMAÇÕES!$Q$72),IF(N188="R",G188,0))),0)</f>
        <v>#DIV/0!</v>
      </c>
      <c r="AH188" s="75" t="e">
        <f aca="false">IF(AC188&lt;&gt;AE188,(IF(N188=0,G188*(INFORMAÇÕES!$Q$70/INFORMAÇÕES!$Q$72),IF(N188="C",G188,0))),0)</f>
        <v>#DIV/0!</v>
      </c>
      <c r="AI188" s="75" t="n">
        <f aca="false">IF(AC188&lt;&gt;AE188,(IF(N188=0,G188*INFORMAÇÕES!$U$115,IF(N188="CF",G188,0))),0)</f>
        <v>0</v>
      </c>
      <c r="AJ188" s="75" t="n">
        <f aca="false">IF(AC188&lt;&gt;AE188,(IF(N188=0,G188*INFORMAÇÕES!$U$116,IF(N188="O",G188,0))),0)</f>
        <v>0</v>
      </c>
      <c r="AK188" s="75" t="n">
        <f aca="false">IF(E188&lt;&gt;0,G188,0)</f>
        <v>0</v>
      </c>
      <c r="AL188" s="75" t="n">
        <f aca="false">IF(AC188&lt;&gt;AE188,(IF(N188=0,J188*(INFORMAÇÕES!$Q$89/INFORMAÇÕES!$Q$92),IF(N188="R",J188,0))),0)</f>
        <v>0</v>
      </c>
      <c r="AM188" s="75" t="n">
        <f aca="false">IF(AC188&lt;&gt;AE188,(IF(N188=0,J188*(INFORMAÇÕES!$Q$90/INFORMAÇÕES!$Q$92),IF(N188="C",J188,0))),0)</f>
        <v>0</v>
      </c>
      <c r="AN188" s="75" t="n">
        <f aca="false">IF(AC188&lt;&gt;AE188,(IF(N188="",J188*INFORMAÇÕES!$U$115,IF(N188="CF",J188,0))),0)</f>
        <v>0</v>
      </c>
      <c r="AO188" s="75" t="n">
        <f aca="false">IF(AC188&lt;&gt;AE188,(IF(N188="",J188*INFORMAÇÕES!$U$116,IF(N188="O",J188,0))),0)</f>
        <v>0</v>
      </c>
      <c r="AP188" s="75" t="n">
        <f aca="false">IF(H188&lt;&gt;0,J188,0)</f>
        <v>0</v>
      </c>
      <c r="AQ188" s="75" t="n">
        <f aca="false">IF(K188&lt;&gt;0,L188,0)</f>
        <v>0</v>
      </c>
    </row>
    <row r="189" s="174" customFormat="true" ht="14.25" hidden="false" customHeight="false" outlineLevel="0" collapsed="false">
      <c r="A189" s="159" t="n">
        <v>177</v>
      </c>
      <c r="B189" s="160" t="n">
        <f aca="false">R189</f>
        <v>0</v>
      </c>
      <c r="C189" s="161" t="n">
        <f aca="false">T189</f>
        <v>0</v>
      </c>
      <c r="D189" s="162" t="n">
        <f aca="false">U189</f>
        <v>0</v>
      </c>
      <c r="E189" s="163" t="n">
        <f aca="false">'ORÇ.GLOBAL P CAIXA'!E188</f>
        <v>0</v>
      </c>
      <c r="F189" s="163" t="n">
        <f aca="false">IF('ORÇ.GLOBAL EMPRESA'!G188&gt;0,'ORÇ.GLOBAL EMPRESA'!G188,'ORÇ.GLOBAL P CAIXA'!F188)</f>
        <v>0</v>
      </c>
      <c r="G189" s="163" t="n">
        <f aca="false">IF(E189&lt;&gt;0,ROUND(E189*F189,2),IF(AK189=0,(SUMIF($AC$13:$AC$1012,B189,$AK$13:$AK$1012)),AK189))</f>
        <v>0</v>
      </c>
      <c r="H189" s="163" t="n">
        <f aca="false">V189</f>
        <v>0</v>
      </c>
      <c r="I189" s="163" t="n">
        <f aca="false">W189</f>
        <v>0</v>
      </c>
      <c r="J189" s="163" t="n">
        <f aca="false">IF(H189&lt;&gt;0,ROUND(H189*I189,2),IF(AP189=0,(SUMIF($AC$13:$AC$1012,B189,$AP$13:$AP$1012)),AP189))</f>
        <v>0</v>
      </c>
      <c r="K189" s="163" t="n">
        <f aca="false">H189-E189</f>
        <v>0</v>
      </c>
      <c r="L189" s="163" t="n">
        <f aca="false">J189-G189</f>
        <v>0</v>
      </c>
      <c r="M189" s="645" t="str">
        <f aca="false">IF('ORÇ.GLOBAL P CAIXA'!H188&gt;0,'ORÇ.GLOBAL P CAIXA'!H188,"")</f>
        <v/>
      </c>
      <c r="N189" s="646" t="n">
        <f aca="false">'ORÇ.GLOBAL P CAIXA'!I188</f>
        <v>0</v>
      </c>
      <c r="O189" s="166" t="str">
        <f aca="false">S189</f>
        <v/>
      </c>
      <c r="P189" s="167"/>
      <c r="Q189" s="168" t="str">
        <f aca="false">IF(B189&gt;0,"ok","ocultar")</f>
        <v>ocultar</v>
      </c>
      <c r="R189" s="647" t="n">
        <f aca="false">'ORÇ.GLOBAL P CAIXA'!B188</f>
        <v>0</v>
      </c>
      <c r="S189" s="170" t="str">
        <f aca="false">IF('ORÇ.GLOBAL P CAIXA'!N188&lt;&gt;0,'ORÇ.GLOBAL P CAIXA'!N188,"")</f>
        <v/>
      </c>
      <c r="T189" s="648" t="n">
        <f aca="false">'ORÇ.GLOBAL P CAIXA'!O188</f>
        <v>0</v>
      </c>
      <c r="U189" s="172" t="n">
        <f aca="false">'ORÇ.GLOBAL P CAIXA'!P188</f>
        <v>0</v>
      </c>
      <c r="V189" s="173" t="n">
        <f aca="false">'ORÇ.GLOBAL P CAIXA'!E188</f>
        <v>0</v>
      </c>
      <c r="W189" s="173" t="n">
        <f aca="false">F189</f>
        <v>0</v>
      </c>
      <c r="X189" s="649"/>
      <c r="Y189" s="649"/>
      <c r="Z189" s="650"/>
      <c r="AB189" s="88"/>
      <c r="AC189" s="157" t="n">
        <f aca="false">IF(B189=0,AC188,IF(ISNONTEXT(B189)=TRUE(),INT(B189),INT(LEFT(B189,FIND(".",B189)-1))))</f>
        <v>3</v>
      </c>
      <c r="AD189" s="157" t="str">
        <f aca="false">IF(AD190=1,1,IF(B189&lt;&gt;0,1,IF(C189&lt;&gt;0,1,IF(D189&lt;&gt;0,1,IF(E189&lt;&gt;0,1,"")))))</f>
        <v/>
      </c>
      <c r="AE189" s="157" t="str">
        <f aca="false">IF(AC189=0," ",IF(AC189&lt;&gt;AC188,AC189," "))</f>
        <v> </v>
      </c>
      <c r="AF189" s="180"/>
      <c r="AG189" s="75" t="e">
        <f aca="false">IF(AC189&lt;&gt;AE189,(IF(N189=0,G189*(INFORMAÇÕES!$Q$69/INFORMAÇÕES!$Q$72),IF(N189="R",G189,0))),0)</f>
        <v>#DIV/0!</v>
      </c>
      <c r="AH189" s="75" t="e">
        <f aca="false">IF(AC189&lt;&gt;AE189,(IF(N189=0,G189*(INFORMAÇÕES!$Q$70/INFORMAÇÕES!$Q$72),IF(N189="C",G189,0))),0)</f>
        <v>#DIV/0!</v>
      </c>
      <c r="AI189" s="75" t="n">
        <f aca="false">IF(AC189&lt;&gt;AE189,(IF(N189=0,G189*INFORMAÇÕES!$U$115,IF(N189="CF",G189,0))),0)</f>
        <v>0</v>
      </c>
      <c r="AJ189" s="75" t="n">
        <f aca="false">IF(AC189&lt;&gt;AE189,(IF(N189=0,G189*INFORMAÇÕES!$U$116,IF(N189="O",G189,0))),0)</f>
        <v>0</v>
      </c>
      <c r="AK189" s="75" t="n">
        <f aca="false">IF(E189&lt;&gt;0,G189,0)</f>
        <v>0</v>
      </c>
      <c r="AL189" s="75" t="n">
        <f aca="false">IF(AC189&lt;&gt;AE189,(IF(N189=0,J189*(INFORMAÇÕES!$Q$89/INFORMAÇÕES!$Q$92),IF(N189="R",J189,0))),0)</f>
        <v>0</v>
      </c>
      <c r="AM189" s="75" t="n">
        <f aca="false">IF(AC189&lt;&gt;AE189,(IF(N189=0,J189*(INFORMAÇÕES!$Q$90/INFORMAÇÕES!$Q$92),IF(N189="C",J189,0))),0)</f>
        <v>0</v>
      </c>
      <c r="AN189" s="75" t="n">
        <f aca="false">IF(AC189&lt;&gt;AE189,(IF(N189="",J189*INFORMAÇÕES!$U$115,IF(N189="CF",J189,0))),0)</f>
        <v>0</v>
      </c>
      <c r="AO189" s="75" t="n">
        <f aca="false">IF(AC189&lt;&gt;AE189,(IF(N189="",J189*INFORMAÇÕES!$U$116,IF(N189="O",J189,0))),0)</f>
        <v>0</v>
      </c>
      <c r="AP189" s="75" t="n">
        <f aca="false">IF(H189&lt;&gt;0,J189,0)</f>
        <v>0</v>
      </c>
      <c r="AQ189" s="75" t="n">
        <f aca="false">IF(K189&lt;&gt;0,L189,0)</f>
        <v>0</v>
      </c>
    </row>
    <row r="190" s="174" customFormat="true" ht="14.25" hidden="false" customHeight="false" outlineLevel="0" collapsed="false">
      <c r="A190" s="159" t="n">
        <v>178</v>
      </c>
      <c r="B190" s="160" t="n">
        <f aca="false">R190</f>
        <v>0</v>
      </c>
      <c r="C190" s="161" t="n">
        <f aca="false">T190</f>
        <v>0</v>
      </c>
      <c r="D190" s="162" t="n">
        <f aca="false">U190</f>
        <v>0</v>
      </c>
      <c r="E190" s="163" t="n">
        <f aca="false">'ORÇ.GLOBAL P CAIXA'!E189</f>
        <v>0</v>
      </c>
      <c r="F190" s="163" t="n">
        <f aca="false">IF('ORÇ.GLOBAL EMPRESA'!G189&gt;0,'ORÇ.GLOBAL EMPRESA'!G189,'ORÇ.GLOBAL P CAIXA'!F189)</f>
        <v>0</v>
      </c>
      <c r="G190" s="163" t="n">
        <f aca="false">IF(E190&lt;&gt;0,ROUND(E190*F190,2),IF(AK190=0,(SUMIF($AC$13:$AC$1012,B190,$AK$13:$AK$1012)),AK190))</f>
        <v>0</v>
      </c>
      <c r="H190" s="163" t="n">
        <f aca="false">V190</f>
        <v>0</v>
      </c>
      <c r="I190" s="163" t="n">
        <f aca="false">W190</f>
        <v>0</v>
      </c>
      <c r="J190" s="163" t="n">
        <f aca="false">IF(H190&lt;&gt;0,ROUND(H190*I190,2),IF(AP190=0,(SUMIF($AC$13:$AC$1012,B190,$AP$13:$AP$1012)),AP190))</f>
        <v>0</v>
      </c>
      <c r="K190" s="163" t="n">
        <f aca="false">H190-E190</f>
        <v>0</v>
      </c>
      <c r="L190" s="163" t="n">
        <f aca="false">J190-G190</f>
        <v>0</v>
      </c>
      <c r="M190" s="645" t="str">
        <f aca="false">IF('ORÇ.GLOBAL P CAIXA'!H189&gt;0,'ORÇ.GLOBAL P CAIXA'!H189,"")</f>
        <v/>
      </c>
      <c r="N190" s="646" t="n">
        <f aca="false">'ORÇ.GLOBAL P CAIXA'!I189</f>
        <v>0</v>
      </c>
      <c r="O190" s="166" t="str">
        <f aca="false">S190</f>
        <v/>
      </c>
      <c r="P190" s="167"/>
      <c r="Q190" s="168" t="str">
        <f aca="false">IF(B190&gt;0,"ok","ocultar")</f>
        <v>ocultar</v>
      </c>
      <c r="R190" s="647" t="n">
        <f aca="false">'ORÇ.GLOBAL P CAIXA'!B189</f>
        <v>0</v>
      </c>
      <c r="S190" s="170" t="str">
        <f aca="false">IF('ORÇ.GLOBAL P CAIXA'!N189&lt;&gt;0,'ORÇ.GLOBAL P CAIXA'!N189,"")</f>
        <v/>
      </c>
      <c r="T190" s="648" t="n">
        <f aca="false">'ORÇ.GLOBAL P CAIXA'!O189</f>
        <v>0</v>
      </c>
      <c r="U190" s="172" t="n">
        <f aca="false">'ORÇ.GLOBAL P CAIXA'!P189</f>
        <v>0</v>
      </c>
      <c r="V190" s="173" t="n">
        <f aca="false">'ORÇ.GLOBAL P CAIXA'!E189</f>
        <v>0</v>
      </c>
      <c r="W190" s="173" t="n">
        <f aca="false">F190</f>
        <v>0</v>
      </c>
      <c r="X190" s="649"/>
      <c r="Y190" s="649"/>
      <c r="Z190" s="650"/>
      <c r="AB190" s="88"/>
      <c r="AC190" s="157" t="n">
        <f aca="false">IF(B190=0,AC189,IF(ISNONTEXT(B190)=TRUE(),INT(B190),INT(LEFT(B190,FIND(".",B190)-1))))</f>
        <v>3</v>
      </c>
      <c r="AD190" s="157" t="str">
        <f aca="false">IF(AD191=1,1,IF(B190&lt;&gt;0,1,IF(C190&lt;&gt;0,1,IF(D190&lt;&gt;0,1,IF(E190&lt;&gt;0,1,"")))))</f>
        <v/>
      </c>
      <c r="AE190" s="157" t="str">
        <f aca="false">IF(AC190=0," ",IF(AC190&lt;&gt;AC189,AC190," "))</f>
        <v> </v>
      </c>
      <c r="AF190" s="180"/>
      <c r="AG190" s="75" t="e">
        <f aca="false">IF(AC190&lt;&gt;AE190,(IF(N190=0,G190*(INFORMAÇÕES!$Q$69/INFORMAÇÕES!$Q$72),IF(N190="R",G190,0))),0)</f>
        <v>#DIV/0!</v>
      </c>
      <c r="AH190" s="75" t="e">
        <f aca="false">IF(AC190&lt;&gt;AE190,(IF(N190=0,G190*(INFORMAÇÕES!$Q$70/INFORMAÇÕES!$Q$72),IF(N190="C",G190,0))),0)</f>
        <v>#DIV/0!</v>
      </c>
      <c r="AI190" s="75" t="n">
        <f aca="false">IF(AC190&lt;&gt;AE190,(IF(N190=0,G190*INFORMAÇÕES!$U$115,IF(N190="CF",G190,0))),0)</f>
        <v>0</v>
      </c>
      <c r="AJ190" s="75" t="n">
        <f aca="false">IF(AC190&lt;&gt;AE190,(IF(N190=0,G190*INFORMAÇÕES!$U$116,IF(N190="O",G190,0))),0)</f>
        <v>0</v>
      </c>
      <c r="AK190" s="75" t="n">
        <f aca="false">IF(E190&lt;&gt;0,G190,0)</f>
        <v>0</v>
      </c>
      <c r="AL190" s="75" t="n">
        <f aca="false">IF(AC190&lt;&gt;AE190,(IF(N190=0,J190*(INFORMAÇÕES!$Q$89/INFORMAÇÕES!$Q$92),IF(N190="R",J190,0))),0)</f>
        <v>0</v>
      </c>
      <c r="AM190" s="75" t="n">
        <f aca="false">IF(AC190&lt;&gt;AE190,(IF(N190=0,J190*(INFORMAÇÕES!$Q$90/INFORMAÇÕES!$Q$92),IF(N190="C",J190,0))),0)</f>
        <v>0</v>
      </c>
      <c r="AN190" s="75" t="n">
        <f aca="false">IF(AC190&lt;&gt;AE190,(IF(N190="",J190*INFORMAÇÕES!$U$115,IF(N190="CF",J190,0))),0)</f>
        <v>0</v>
      </c>
      <c r="AO190" s="75" t="n">
        <f aca="false">IF(AC190&lt;&gt;AE190,(IF(N190="",J190*INFORMAÇÕES!$U$116,IF(N190="O",J190,0))),0)</f>
        <v>0</v>
      </c>
      <c r="AP190" s="75" t="n">
        <f aca="false">IF(H190&lt;&gt;0,J190,0)</f>
        <v>0</v>
      </c>
      <c r="AQ190" s="75" t="n">
        <f aca="false">IF(K190&lt;&gt;0,L190,0)</f>
        <v>0</v>
      </c>
    </row>
    <row r="191" s="174" customFormat="true" ht="14.25" hidden="false" customHeight="false" outlineLevel="0" collapsed="false">
      <c r="A191" s="159" t="n">
        <v>179</v>
      </c>
      <c r="B191" s="160" t="n">
        <f aca="false">R191</f>
        <v>0</v>
      </c>
      <c r="C191" s="161" t="n">
        <f aca="false">T191</f>
        <v>0</v>
      </c>
      <c r="D191" s="162" t="n">
        <f aca="false">U191</f>
        <v>0</v>
      </c>
      <c r="E191" s="163" t="n">
        <f aca="false">'ORÇ.GLOBAL P CAIXA'!E190</f>
        <v>0</v>
      </c>
      <c r="F191" s="163" t="n">
        <f aca="false">IF('ORÇ.GLOBAL EMPRESA'!G190&gt;0,'ORÇ.GLOBAL EMPRESA'!G190,'ORÇ.GLOBAL P CAIXA'!F190)</f>
        <v>0</v>
      </c>
      <c r="G191" s="163" t="n">
        <f aca="false">IF(E191&lt;&gt;0,ROUND(E191*F191,2),IF(AK191=0,(SUMIF($AC$13:$AC$1012,B191,$AK$13:$AK$1012)),AK191))</f>
        <v>0</v>
      </c>
      <c r="H191" s="163" t="n">
        <f aca="false">V191</f>
        <v>0</v>
      </c>
      <c r="I191" s="163" t="n">
        <f aca="false">W191</f>
        <v>0</v>
      </c>
      <c r="J191" s="163" t="n">
        <f aca="false">IF(H191&lt;&gt;0,ROUND(H191*I191,2),IF(AP191=0,(SUMIF($AC$13:$AC$1012,B191,$AP$13:$AP$1012)),AP191))</f>
        <v>0</v>
      </c>
      <c r="K191" s="163" t="n">
        <f aca="false">H191-E191</f>
        <v>0</v>
      </c>
      <c r="L191" s="163" t="n">
        <f aca="false">J191-G191</f>
        <v>0</v>
      </c>
      <c r="M191" s="645" t="str">
        <f aca="false">IF('ORÇ.GLOBAL P CAIXA'!H190&gt;0,'ORÇ.GLOBAL P CAIXA'!H190,"")</f>
        <v/>
      </c>
      <c r="N191" s="646" t="n">
        <f aca="false">'ORÇ.GLOBAL P CAIXA'!I190</f>
        <v>0</v>
      </c>
      <c r="O191" s="166" t="str">
        <f aca="false">S191</f>
        <v/>
      </c>
      <c r="P191" s="167"/>
      <c r="Q191" s="168" t="str">
        <f aca="false">IF(B191&gt;0,"ok","ocultar")</f>
        <v>ocultar</v>
      </c>
      <c r="R191" s="647" t="n">
        <f aca="false">'ORÇ.GLOBAL P CAIXA'!B190</f>
        <v>0</v>
      </c>
      <c r="S191" s="170" t="str">
        <f aca="false">IF('ORÇ.GLOBAL P CAIXA'!N190&lt;&gt;0,'ORÇ.GLOBAL P CAIXA'!N190,"")</f>
        <v/>
      </c>
      <c r="T191" s="648" t="n">
        <f aca="false">'ORÇ.GLOBAL P CAIXA'!O190</f>
        <v>0</v>
      </c>
      <c r="U191" s="172" t="n">
        <f aca="false">'ORÇ.GLOBAL P CAIXA'!P190</f>
        <v>0</v>
      </c>
      <c r="V191" s="173" t="n">
        <f aca="false">'ORÇ.GLOBAL P CAIXA'!E190</f>
        <v>0</v>
      </c>
      <c r="W191" s="173" t="n">
        <f aca="false">F191</f>
        <v>0</v>
      </c>
      <c r="X191" s="649"/>
      <c r="Y191" s="649"/>
      <c r="Z191" s="650"/>
      <c r="AB191" s="88"/>
      <c r="AC191" s="157" t="n">
        <f aca="false">IF(B191=0,AC190,IF(ISNONTEXT(B191)=TRUE(),INT(B191),INT(LEFT(B191,FIND(".",B191)-1))))</f>
        <v>3</v>
      </c>
      <c r="AD191" s="157" t="str">
        <f aca="false">IF(AD192=1,1,IF(B191&lt;&gt;0,1,IF(C191&lt;&gt;0,1,IF(D191&lt;&gt;0,1,IF(E191&lt;&gt;0,1,"")))))</f>
        <v/>
      </c>
      <c r="AE191" s="157" t="str">
        <f aca="false">IF(AC191=0," ",IF(AC191&lt;&gt;AC190,AC191," "))</f>
        <v> </v>
      </c>
      <c r="AF191" s="180"/>
      <c r="AG191" s="75" t="e">
        <f aca="false">IF(AC191&lt;&gt;AE191,(IF(N191=0,G191*(INFORMAÇÕES!$Q$69/INFORMAÇÕES!$Q$72),IF(N191="R",G191,0))),0)</f>
        <v>#DIV/0!</v>
      </c>
      <c r="AH191" s="75" t="e">
        <f aca="false">IF(AC191&lt;&gt;AE191,(IF(N191=0,G191*(INFORMAÇÕES!$Q$70/INFORMAÇÕES!$Q$72),IF(N191="C",G191,0))),0)</f>
        <v>#DIV/0!</v>
      </c>
      <c r="AI191" s="75" t="n">
        <f aca="false">IF(AC191&lt;&gt;AE191,(IF(N191=0,G191*INFORMAÇÕES!$U$115,IF(N191="CF",G191,0))),0)</f>
        <v>0</v>
      </c>
      <c r="AJ191" s="75" t="n">
        <f aca="false">IF(AC191&lt;&gt;AE191,(IF(N191=0,G191*INFORMAÇÕES!$U$116,IF(N191="O",G191,0))),0)</f>
        <v>0</v>
      </c>
      <c r="AK191" s="75" t="n">
        <f aca="false">IF(E191&lt;&gt;0,G191,0)</f>
        <v>0</v>
      </c>
      <c r="AL191" s="75" t="n">
        <f aca="false">IF(AC191&lt;&gt;AE191,(IF(N191=0,J191*(INFORMAÇÕES!$Q$89/INFORMAÇÕES!$Q$92),IF(N191="R",J191,0))),0)</f>
        <v>0</v>
      </c>
      <c r="AM191" s="75" t="n">
        <f aca="false">IF(AC191&lt;&gt;AE191,(IF(N191=0,J191*(INFORMAÇÕES!$Q$90/INFORMAÇÕES!$Q$92),IF(N191="C",J191,0))),0)</f>
        <v>0</v>
      </c>
      <c r="AN191" s="75" t="n">
        <f aca="false">IF(AC191&lt;&gt;AE191,(IF(N191="",J191*INFORMAÇÕES!$U$115,IF(N191="CF",J191,0))),0)</f>
        <v>0</v>
      </c>
      <c r="AO191" s="75" t="n">
        <f aca="false">IF(AC191&lt;&gt;AE191,(IF(N191="",J191*INFORMAÇÕES!$U$116,IF(N191="O",J191,0))),0)</f>
        <v>0</v>
      </c>
      <c r="AP191" s="75" t="n">
        <f aca="false">IF(H191&lt;&gt;0,J191,0)</f>
        <v>0</v>
      </c>
      <c r="AQ191" s="75" t="n">
        <f aca="false">IF(K191&lt;&gt;0,L191,0)</f>
        <v>0</v>
      </c>
    </row>
    <row r="192" s="174" customFormat="true" ht="14.25" hidden="false" customHeight="false" outlineLevel="0" collapsed="false">
      <c r="A192" s="159" t="n">
        <v>180</v>
      </c>
      <c r="B192" s="160" t="n">
        <f aca="false">R192</f>
        <v>0</v>
      </c>
      <c r="C192" s="161" t="n">
        <f aca="false">T192</f>
        <v>0</v>
      </c>
      <c r="D192" s="162" t="n">
        <f aca="false">U192</f>
        <v>0</v>
      </c>
      <c r="E192" s="163" t="n">
        <f aca="false">'ORÇ.GLOBAL P CAIXA'!E191</f>
        <v>0</v>
      </c>
      <c r="F192" s="163" t="n">
        <f aca="false">IF('ORÇ.GLOBAL EMPRESA'!G191&gt;0,'ORÇ.GLOBAL EMPRESA'!G191,'ORÇ.GLOBAL P CAIXA'!F191)</f>
        <v>0</v>
      </c>
      <c r="G192" s="163" t="n">
        <f aca="false">IF(E192&lt;&gt;0,ROUND(E192*F192,2),IF(AK192=0,(SUMIF($AC$13:$AC$1012,B192,$AK$13:$AK$1012)),AK192))</f>
        <v>0</v>
      </c>
      <c r="H192" s="163" t="n">
        <f aca="false">V192</f>
        <v>0</v>
      </c>
      <c r="I192" s="163" t="n">
        <f aca="false">W192</f>
        <v>0</v>
      </c>
      <c r="J192" s="163" t="n">
        <f aca="false">IF(H192&lt;&gt;0,ROUND(H192*I192,2),IF(AP192=0,(SUMIF($AC$13:$AC$1012,B192,$AP$13:$AP$1012)),AP192))</f>
        <v>0</v>
      </c>
      <c r="K192" s="163" t="n">
        <f aca="false">H192-E192</f>
        <v>0</v>
      </c>
      <c r="L192" s="163" t="n">
        <f aca="false">J192-G192</f>
        <v>0</v>
      </c>
      <c r="M192" s="645" t="str">
        <f aca="false">IF('ORÇ.GLOBAL P CAIXA'!H191&gt;0,'ORÇ.GLOBAL P CAIXA'!H191,"")</f>
        <v/>
      </c>
      <c r="N192" s="646" t="n">
        <f aca="false">'ORÇ.GLOBAL P CAIXA'!I191</f>
        <v>0</v>
      </c>
      <c r="O192" s="166" t="str">
        <f aca="false">S192</f>
        <v/>
      </c>
      <c r="P192" s="167"/>
      <c r="Q192" s="168" t="str">
        <f aca="false">IF(B192&gt;0,"ok","ocultar")</f>
        <v>ocultar</v>
      </c>
      <c r="R192" s="647" t="n">
        <f aca="false">'ORÇ.GLOBAL P CAIXA'!B191</f>
        <v>0</v>
      </c>
      <c r="S192" s="170" t="str">
        <f aca="false">IF('ORÇ.GLOBAL P CAIXA'!N191&lt;&gt;0,'ORÇ.GLOBAL P CAIXA'!N191,"")</f>
        <v/>
      </c>
      <c r="T192" s="648" t="n">
        <f aca="false">'ORÇ.GLOBAL P CAIXA'!O191</f>
        <v>0</v>
      </c>
      <c r="U192" s="172" t="n">
        <f aca="false">'ORÇ.GLOBAL P CAIXA'!P191</f>
        <v>0</v>
      </c>
      <c r="V192" s="173" t="n">
        <f aca="false">'ORÇ.GLOBAL P CAIXA'!E191</f>
        <v>0</v>
      </c>
      <c r="W192" s="173" t="n">
        <f aca="false">F192</f>
        <v>0</v>
      </c>
      <c r="X192" s="649"/>
      <c r="Y192" s="649"/>
      <c r="Z192" s="650"/>
      <c r="AB192" s="88"/>
      <c r="AC192" s="157" t="n">
        <f aca="false">IF(B192=0,AC191,IF(ISNONTEXT(B192)=TRUE(),INT(B192),INT(LEFT(B192,FIND(".",B192)-1))))</f>
        <v>3</v>
      </c>
      <c r="AD192" s="157" t="str">
        <f aca="false">IF(AD193=1,1,IF(B192&lt;&gt;0,1,IF(C192&lt;&gt;0,1,IF(D192&lt;&gt;0,1,IF(E192&lt;&gt;0,1,"")))))</f>
        <v/>
      </c>
      <c r="AE192" s="157" t="str">
        <f aca="false">IF(AC192=0," ",IF(AC192&lt;&gt;AC191,AC192," "))</f>
        <v> </v>
      </c>
      <c r="AF192" s="180"/>
      <c r="AG192" s="75" t="e">
        <f aca="false">IF(AC192&lt;&gt;AE192,(IF(N192=0,G192*(INFORMAÇÕES!$Q$69/INFORMAÇÕES!$Q$72),IF(N192="R",G192,0))),0)</f>
        <v>#DIV/0!</v>
      </c>
      <c r="AH192" s="75" t="e">
        <f aca="false">IF(AC192&lt;&gt;AE192,(IF(N192=0,G192*(INFORMAÇÕES!$Q$70/INFORMAÇÕES!$Q$72),IF(N192="C",G192,0))),0)</f>
        <v>#DIV/0!</v>
      </c>
      <c r="AI192" s="75" t="n">
        <f aca="false">IF(AC192&lt;&gt;AE192,(IF(N192=0,G192*INFORMAÇÕES!$U$115,IF(N192="CF",G192,0))),0)</f>
        <v>0</v>
      </c>
      <c r="AJ192" s="75" t="n">
        <f aca="false">IF(AC192&lt;&gt;AE192,(IF(N192=0,G192*INFORMAÇÕES!$U$116,IF(N192="O",G192,0))),0)</f>
        <v>0</v>
      </c>
      <c r="AK192" s="75" t="n">
        <f aca="false">IF(E192&lt;&gt;0,G192,0)</f>
        <v>0</v>
      </c>
      <c r="AL192" s="75" t="n">
        <f aca="false">IF(AC192&lt;&gt;AE192,(IF(N192=0,J192*(INFORMAÇÕES!$Q$89/INFORMAÇÕES!$Q$92),IF(N192="R",J192,0))),0)</f>
        <v>0</v>
      </c>
      <c r="AM192" s="75" t="n">
        <f aca="false">IF(AC192&lt;&gt;AE192,(IF(N192=0,J192*(INFORMAÇÕES!$Q$90/INFORMAÇÕES!$Q$92),IF(N192="C",J192,0))),0)</f>
        <v>0</v>
      </c>
      <c r="AN192" s="75" t="n">
        <f aca="false">IF(AC192&lt;&gt;AE192,(IF(N192="",J192*INFORMAÇÕES!$U$115,IF(N192="CF",J192,0))),0)</f>
        <v>0</v>
      </c>
      <c r="AO192" s="75" t="n">
        <f aca="false">IF(AC192&lt;&gt;AE192,(IF(N192="",J192*INFORMAÇÕES!$U$116,IF(N192="O",J192,0))),0)</f>
        <v>0</v>
      </c>
      <c r="AP192" s="75" t="n">
        <f aca="false">IF(H192&lt;&gt;0,J192,0)</f>
        <v>0</v>
      </c>
      <c r="AQ192" s="75" t="n">
        <f aca="false">IF(K192&lt;&gt;0,L192,0)</f>
        <v>0</v>
      </c>
    </row>
    <row r="193" s="174" customFormat="true" ht="14.25" hidden="false" customHeight="false" outlineLevel="0" collapsed="false">
      <c r="A193" s="159" t="n">
        <v>181</v>
      </c>
      <c r="B193" s="160" t="n">
        <f aca="false">R193</f>
        <v>0</v>
      </c>
      <c r="C193" s="161" t="n">
        <f aca="false">T193</f>
        <v>0</v>
      </c>
      <c r="D193" s="162" t="n">
        <f aca="false">U193</f>
        <v>0</v>
      </c>
      <c r="E193" s="163" t="n">
        <f aca="false">'ORÇ.GLOBAL P CAIXA'!E192</f>
        <v>0</v>
      </c>
      <c r="F193" s="163" t="n">
        <f aca="false">IF('ORÇ.GLOBAL EMPRESA'!G192&gt;0,'ORÇ.GLOBAL EMPRESA'!G192,'ORÇ.GLOBAL P CAIXA'!F192)</f>
        <v>0</v>
      </c>
      <c r="G193" s="163" t="n">
        <f aca="false">IF(E193&lt;&gt;0,ROUND(E193*F193,2),IF(AK193=0,(SUMIF($AC$13:$AC$1012,B193,$AK$13:$AK$1012)),AK193))</f>
        <v>0</v>
      </c>
      <c r="H193" s="163" t="n">
        <f aca="false">V193</f>
        <v>0</v>
      </c>
      <c r="I193" s="163" t="n">
        <f aca="false">W193</f>
        <v>0</v>
      </c>
      <c r="J193" s="163" t="n">
        <f aca="false">IF(H193&lt;&gt;0,ROUND(H193*I193,2),IF(AP193=0,(SUMIF($AC$13:$AC$1012,B193,$AP$13:$AP$1012)),AP193))</f>
        <v>0</v>
      </c>
      <c r="K193" s="163" t="n">
        <f aca="false">H193-E193</f>
        <v>0</v>
      </c>
      <c r="L193" s="163" t="n">
        <f aca="false">J193-G193</f>
        <v>0</v>
      </c>
      <c r="M193" s="645" t="str">
        <f aca="false">IF('ORÇ.GLOBAL P CAIXA'!H192&gt;0,'ORÇ.GLOBAL P CAIXA'!H192,"")</f>
        <v/>
      </c>
      <c r="N193" s="646" t="n">
        <f aca="false">'ORÇ.GLOBAL P CAIXA'!I192</f>
        <v>0</v>
      </c>
      <c r="O193" s="166" t="str">
        <f aca="false">S193</f>
        <v/>
      </c>
      <c r="P193" s="167"/>
      <c r="Q193" s="168" t="str">
        <f aca="false">IF(B193&gt;0,"ok","ocultar")</f>
        <v>ocultar</v>
      </c>
      <c r="R193" s="647" t="n">
        <f aca="false">'ORÇ.GLOBAL P CAIXA'!B192</f>
        <v>0</v>
      </c>
      <c r="S193" s="170" t="str">
        <f aca="false">IF('ORÇ.GLOBAL P CAIXA'!N192&lt;&gt;0,'ORÇ.GLOBAL P CAIXA'!N192,"")</f>
        <v/>
      </c>
      <c r="T193" s="648" t="n">
        <f aca="false">'ORÇ.GLOBAL P CAIXA'!O192</f>
        <v>0</v>
      </c>
      <c r="U193" s="172" t="n">
        <f aca="false">'ORÇ.GLOBAL P CAIXA'!P192</f>
        <v>0</v>
      </c>
      <c r="V193" s="173" t="n">
        <f aca="false">'ORÇ.GLOBAL P CAIXA'!E192</f>
        <v>0</v>
      </c>
      <c r="W193" s="173" t="n">
        <f aca="false">F193</f>
        <v>0</v>
      </c>
      <c r="X193" s="649"/>
      <c r="Y193" s="649"/>
      <c r="Z193" s="650"/>
      <c r="AB193" s="88"/>
      <c r="AC193" s="157" t="n">
        <f aca="false">IF(B193=0,AC192,IF(ISNONTEXT(B193)=TRUE(),INT(B193),INT(LEFT(B193,FIND(".",B193)-1))))</f>
        <v>3</v>
      </c>
      <c r="AD193" s="157" t="str">
        <f aca="false">IF(AD194=1,1,IF(B193&lt;&gt;0,1,IF(C193&lt;&gt;0,1,IF(D193&lt;&gt;0,1,IF(E193&lt;&gt;0,1,"")))))</f>
        <v/>
      </c>
      <c r="AE193" s="157" t="str">
        <f aca="false">IF(AC193=0," ",IF(AC193&lt;&gt;AC192,AC193," "))</f>
        <v> </v>
      </c>
      <c r="AF193" s="180"/>
      <c r="AG193" s="75" t="e">
        <f aca="false">IF(AC193&lt;&gt;AE193,(IF(N193=0,G193*(INFORMAÇÕES!$Q$69/INFORMAÇÕES!$Q$72),IF(N193="R",G193,0))),0)</f>
        <v>#DIV/0!</v>
      </c>
      <c r="AH193" s="75" t="e">
        <f aca="false">IF(AC193&lt;&gt;AE193,(IF(N193=0,G193*(INFORMAÇÕES!$Q$70/INFORMAÇÕES!$Q$72),IF(N193="C",G193,0))),0)</f>
        <v>#DIV/0!</v>
      </c>
      <c r="AI193" s="75" t="n">
        <f aca="false">IF(AC193&lt;&gt;AE193,(IF(N193=0,G193*INFORMAÇÕES!$U$115,IF(N193="CF",G193,0))),0)</f>
        <v>0</v>
      </c>
      <c r="AJ193" s="75" t="n">
        <f aca="false">IF(AC193&lt;&gt;AE193,(IF(N193=0,G193*INFORMAÇÕES!$U$116,IF(N193="O",G193,0))),0)</f>
        <v>0</v>
      </c>
      <c r="AK193" s="75" t="n">
        <f aca="false">IF(E193&lt;&gt;0,G193,0)</f>
        <v>0</v>
      </c>
      <c r="AL193" s="75" t="n">
        <f aca="false">IF(AC193&lt;&gt;AE193,(IF(N193=0,J193*(INFORMAÇÕES!$Q$89/INFORMAÇÕES!$Q$92),IF(N193="R",J193,0))),0)</f>
        <v>0</v>
      </c>
      <c r="AM193" s="75" t="n">
        <f aca="false">IF(AC193&lt;&gt;AE193,(IF(N193=0,J193*(INFORMAÇÕES!$Q$90/INFORMAÇÕES!$Q$92),IF(N193="C",J193,0))),0)</f>
        <v>0</v>
      </c>
      <c r="AN193" s="75" t="n">
        <f aca="false">IF(AC193&lt;&gt;AE193,(IF(N193="",J193*INFORMAÇÕES!$U$115,IF(N193="CF",J193,0))),0)</f>
        <v>0</v>
      </c>
      <c r="AO193" s="75" t="n">
        <f aca="false">IF(AC193&lt;&gt;AE193,(IF(N193="",J193*INFORMAÇÕES!$U$116,IF(N193="O",J193,0))),0)</f>
        <v>0</v>
      </c>
      <c r="AP193" s="75" t="n">
        <f aca="false">IF(H193&lt;&gt;0,J193,0)</f>
        <v>0</v>
      </c>
      <c r="AQ193" s="75" t="n">
        <f aca="false">IF(K193&lt;&gt;0,L193,0)</f>
        <v>0</v>
      </c>
    </row>
    <row r="194" s="174" customFormat="true" ht="14.25" hidden="false" customHeight="false" outlineLevel="0" collapsed="false">
      <c r="A194" s="159" t="n">
        <v>182</v>
      </c>
      <c r="B194" s="160" t="n">
        <f aca="false">R194</f>
        <v>0</v>
      </c>
      <c r="C194" s="161" t="n">
        <f aca="false">T194</f>
        <v>0</v>
      </c>
      <c r="D194" s="162" t="n">
        <f aca="false">U194</f>
        <v>0</v>
      </c>
      <c r="E194" s="163" t="n">
        <f aca="false">'ORÇ.GLOBAL P CAIXA'!E193</f>
        <v>0</v>
      </c>
      <c r="F194" s="163" t="n">
        <f aca="false">IF('ORÇ.GLOBAL EMPRESA'!G193&gt;0,'ORÇ.GLOBAL EMPRESA'!G193,'ORÇ.GLOBAL P CAIXA'!F193)</f>
        <v>0</v>
      </c>
      <c r="G194" s="163" t="n">
        <f aca="false">IF(E194&lt;&gt;0,ROUND(E194*F194,2),IF(AK194=0,(SUMIF($AC$13:$AC$1012,B194,$AK$13:$AK$1012)),AK194))</f>
        <v>0</v>
      </c>
      <c r="H194" s="163" t="n">
        <f aca="false">V194</f>
        <v>0</v>
      </c>
      <c r="I194" s="163" t="n">
        <f aca="false">W194</f>
        <v>0</v>
      </c>
      <c r="J194" s="163" t="n">
        <f aca="false">IF(H194&lt;&gt;0,ROUND(H194*I194,2),IF(AP194=0,(SUMIF($AC$13:$AC$1012,B194,$AP$13:$AP$1012)),AP194))</f>
        <v>0</v>
      </c>
      <c r="K194" s="163" t="n">
        <f aca="false">H194-E194</f>
        <v>0</v>
      </c>
      <c r="L194" s="163" t="n">
        <f aca="false">J194-G194</f>
        <v>0</v>
      </c>
      <c r="M194" s="645" t="str">
        <f aca="false">IF('ORÇ.GLOBAL P CAIXA'!H193&gt;0,'ORÇ.GLOBAL P CAIXA'!H193,"")</f>
        <v/>
      </c>
      <c r="N194" s="646" t="n">
        <f aca="false">'ORÇ.GLOBAL P CAIXA'!I193</f>
        <v>0</v>
      </c>
      <c r="O194" s="166" t="str">
        <f aca="false">S194</f>
        <v/>
      </c>
      <c r="P194" s="167"/>
      <c r="Q194" s="168" t="str">
        <f aca="false">IF(B194&gt;0,"ok","ocultar")</f>
        <v>ocultar</v>
      </c>
      <c r="R194" s="647" t="n">
        <f aca="false">'ORÇ.GLOBAL P CAIXA'!B193</f>
        <v>0</v>
      </c>
      <c r="S194" s="170" t="str">
        <f aca="false">IF('ORÇ.GLOBAL P CAIXA'!N193&lt;&gt;0,'ORÇ.GLOBAL P CAIXA'!N193,"")</f>
        <v/>
      </c>
      <c r="T194" s="648" t="n">
        <f aca="false">'ORÇ.GLOBAL P CAIXA'!O193</f>
        <v>0</v>
      </c>
      <c r="U194" s="172" t="n">
        <f aca="false">'ORÇ.GLOBAL P CAIXA'!P193</f>
        <v>0</v>
      </c>
      <c r="V194" s="173" t="n">
        <f aca="false">'ORÇ.GLOBAL P CAIXA'!E193</f>
        <v>0</v>
      </c>
      <c r="W194" s="173" t="n">
        <f aca="false">F194</f>
        <v>0</v>
      </c>
      <c r="X194" s="649"/>
      <c r="Y194" s="649"/>
      <c r="Z194" s="650"/>
      <c r="AB194" s="88"/>
      <c r="AC194" s="157" t="n">
        <f aca="false">IF(B194=0,AC193,IF(ISNONTEXT(B194)=TRUE(),INT(B194),INT(LEFT(B194,FIND(".",B194)-1))))</f>
        <v>3</v>
      </c>
      <c r="AD194" s="157" t="str">
        <f aca="false">IF(AD195=1,1,IF(B194&lt;&gt;0,1,IF(C194&lt;&gt;0,1,IF(D194&lt;&gt;0,1,IF(E194&lt;&gt;0,1,"")))))</f>
        <v/>
      </c>
      <c r="AE194" s="157" t="str">
        <f aca="false">IF(AC194=0," ",IF(AC194&lt;&gt;AC193,AC194," "))</f>
        <v> </v>
      </c>
      <c r="AF194" s="180"/>
      <c r="AG194" s="75" t="e">
        <f aca="false">IF(AC194&lt;&gt;AE194,(IF(N194=0,G194*(INFORMAÇÕES!$Q$69/INFORMAÇÕES!$Q$72),IF(N194="R",G194,0))),0)</f>
        <v>#DIV/0!</v>
      </c>
      <c r="AH194" s="75" t="e">
        <f aca="false">IF(AC194&lt;&gt;AE194,(IF(N194=0,G194*(INFORMAÇÕES!$Q$70/INFORMAÇÕES!$Q$72),IF(N194="C",G194,0))),0)</f>
        <v>#DIV/0!</v>
      </c>
      <c r="AI194" s="75" t="n">
        <f aca="false">IF(AC194&lt;&gt;AE194,(IF(N194=0,G194*INFORMAÇÕES!$U$115,IF(N194="CF",G194,0))),0)</f>
        <v>0</v>
      </c>
      <c r="AJ194" s="75" t="n">
        <f aca="false">IF(AC194&lt;&gt;AE194,(IF(N194=0,G194*INFORMAÇÕES!$U$116,IF(N194="O",G194,0))),0)</f>
        <v>0</v>
      </c>
      <c r="AK194" s="75" t="n">
        <f aca="false">IF(E194&lt;&gt;0,G194,0)</f>
        <v>0</v>
      </c>
      <c r="AL194" s="75" t="n">
        <f aca="false">IF(AC194&lt;&gt;AE194,(IF(N194=0,J194*(INFORMAÇÕES!$Q$89/INFORMAÇÕES!$Q$92),IF(N194="R",J194,0))),0)</f>
        <v>0</v>
      </c>
      <c r="AM194" s="75" t="n">
        <f aca="false">IF(AC194&lt;&gt;AE194,(IF(N194=0,J194*(INFORMAÇÕES!$Q$90/INFORMAÇÕES!$Q$92),IF(N194="C",J194,0))),0)</f>
        <v>0</v>
      </c>
      <c r="AN194" s="75" t="n">
        <f aca="false">IF(AC194&lt;&gt;AE194,(IF(N194="",J194*INFORMAÇÕES!$U$115,IF(N194="CF",J194,0))),0)</f>
        <v>0</v>
      </c>
      <c r="AO194" s="75" t="n">
        <f aca="false">IF(AC194&lt;&gt;AE194,(IF(N194="",J194*INFORMAÇÕES!$U$116,IF(N194="O",J194,0))),0)</f>
        <v>0</v>
      </c>
      <c r="AP194" s="75" t="n">
        <f aca="false">IF(H194&lt;&gt;0,J194,0)</f>
        <v>0</v>
      </c>
      <c r="AQ194" s="75" t="n">
        <f aca="false">IF(K194&lt;&gt;0,L194,0)</f>
        <v>0</v>
      </c>
    </row>
    <row r="195" s="174" customFormat="true" ht="14.25" hidden="false" customHeight="false" outlineLevel="0" collapsed="false">
      <c r="A195" s="159" t="n">
        <v>183</v>
      </c>
      <c r="B195" s="160" t="n">
        <f aca="false">R195</f>
        <v>0</v>
      </c>
      <c r="C195" s="161" t="n">
        <f aca="false">T195</f>
        <v>0</v>
      </c>
      <c r="D195" s="162" t="n">
        <f aca="false">U195</f>
        <v>0</v>
      </c>
      <c r="E195" s="163" t="n">
        <f aca="false">'ORÇ.GLOBAL P CAIXA'!E194</f>
        <v>0</v>
      </c>
      <c r="F195" s="163" t="n">
        <f aca="false">IF('ORÇ.GLOBAL EMPRESA'!G194&gt;0,'ORÇ.GLOBAL EMPRESA'!G194,'ORÇ.GLOBAL P CAIXA'!F194)</f>
        <v>0</v>
      </c>
      <c r="G195" s="163" t="n">
        <f aca="false">IF(E195&lt;&gt;0,ROUND(E195*F195,2),IF(AK195=0,(SUMIF($AC$13:$AC$1012,B195,$AK$13:$AK$1012)),AK195))</f>
        <v>0</v>
      </c>
      <c r="H195" s="163" t="n">
        <f aca="false">V195</f>
        <v>0</v>
      </c>
      <c r="I195" s="163" t="n">
        <f aca="false">W195</f>
        <v>0</v>
      </c>
      <c r="J195" s="163" t="n">
        <f aca="false">IF(H195&lt;&gt;0,ROUND(H195*I195,2),IF(AP195=0,(SUMIF($AC$13:$AC$1012,B195,$AP$13:$AP$1012)),AP195))</f>
        <v>0</v>
      </c>
      <c r="K195" s="163" t="n">
        <f aca="false">H195-E195</f>
        <v>0</v>
      </c>
      <c r="L195" s="163" t="n">
        <f aca="false">J195-G195</f>
        <v>0</v>
      </c>
      <c r="M195" s="645" t="str">
        <f aca="false">IF('ORÇ.GLOBAL P CAIXA'!H194&gt;0,'ORÇ.GLOBAL P CAIXA'!H194,"")</f>
        <v/>
      </c>
      <c r="N195" s="646" t="n">
        <f aca="false">'ORÇ.GLOBAL P CAIXA'!I194</f>
        <v>0</v>
      </c>
      <c r="O195" s="166" t="str">
        <f aca="false">S195</f>
        <v/>
      </c>
      <c r="P195" s="167"/>
      <c r="Q195" s="168" t="str">
        <f aca="false">IF(B195&gt;0,"ok","ocultar")</f>
        <v>ocultar</v>
      </c>
      <c r="R195" s="647" t="n">
        <f aca="false">'ORÇ.GLOBAL P CAIXA'!B194</f>
        <v>0</v>
      </c>
      <c r="S195" s="170" t="str">
        <f aca="false">IF('ORÇ.GLOBAL P CAIXA'!N194&lt;&gt;0,'ORÇ.GLOBAL P CAIXA'!N194,"")</f>
        <v/>
      </c>
      <c r="T195" s="648" t="n">
        <f aca="false">'ORÇ.GLOBAL P CAIXA'!O194</f>
        <v>0</v>
      </c>
      <c r="U195" s="172" t="n">
        <f aca="false">'ORÇ.GLOBAL P CAIXA'!P194</f>
        <v>0</v>
      </c>
      <c r="V195" s="173" t="n">
        <f aca="false">'ORÇ.GLOBAL P CAIXA'!E194</f>
        <v>0</v>
      </c>
      <c r="W195" s="173" t="n">
        <f aca="false">F195</f>
        <v>0</v>
      </c>
      <c r="X195" s="649"/>
      <c r="Y195" s="649"/>
      <c r="Z195" s="650"/>
      <c r="AB195" s="88"/>
      <c r="AC195" s="157" t="n">
        <f aca="false">IF(B195=0,AC194,IF(ISNONTEXT(B195)=TRUE(),INT(B195),INT(LEFT(B195,FIND(".",B195)-1))))</f>
        <v>3</v>
      </c>
      <c r="AD195" s="157" t="str">
        <f aca="false">IF(AD196=1,1,IF(B195&lt;&gt;0,1,IF(C195&lt;&gt;0,1,IF(D195&lt;&gt;0,1,IF(E195&lt;&gt;0,1,"")))))</f>
        <v/>
      </c>
      <c r="AE195" s="157" t="str">
        <f aca="false">IF(AC195=0," ",IF(AC195&lt;&gt;AC194,AC195," "))</f>
        <v> </v>
      </c>
      <c r="AF195" s="180"/>
      <c r="AG195" s="75" t="e">
        <f aca="false">IF(AC195&lt;&gt;AE195,(IF(N195=0,G195*(INFORMAÇÕES!$Q$69/INFORMAÇÕES!$Q$72),IF(N195="R",G195,0))),0)</f>
        <v>#DIV/0!</v>
      </c>
      <c r="AH195" s="75" t="e">
        <f aca="false">IF(AC195&lt;&gt;AE195,(IF(N195=0,G195*(INFORMAÇÕES!$Q$70/INFORMAÇÕES!$Q$72),IF(N195="C",G195,0))),0)</f>
        <v>#DIV/0!</v>
      </c>
      <c r="AI195" s="75" t="n">
        <f aca="false">IF(AC195&lt;&gt;AE195,(IF(N195=0,G195*INFORMAÇÕES!$U$115,IF(N195="CF",G195,0))),0)</f>
        <v>0</v>
      </c>
      <c r="AJ195" s="75" t="n">
        <f aca="false">IF(AC195&lt;&gt;AE195,(IF(N195=0,G195*INFORMAÇÕES!$U$116,IF(N195="O",G195,0))),0)</f>
        <v>0</v>
      </c>
      <c r="AK195" s="75" t="n">
        <f aca="false">IF(E195&lt;&gt;0,G195,0)</f>
        <v>0</v>
      </c>
      <c r="AL195" s="75" t="n">
        <f aca="false">IF(AC195&lt;&gt;AE195,(IF(N195=0,J195*(INFORMAÇÕES!$Q$89/INFORMAÇÕES!$Q$92),IF(N195="R",J195,0))),0)</f>
        <v>0</v>
      </c>
      <c r="AM195" s="75" t="n">
        <f aca="false">IF(AC195&lt;&gt;AE195,(IF(N195=0,J195*(INFORMAÇÕES!$Q$90/INFORMAÇÕES!$Q$92),IF(N195="C",J195,0))),0)</f>
        <v>0</v>
      </c>
      <c r="AN195" s="75" t="n">
        <f aca="false">IF(AC195&lt;&gt;AE195,(IF(N195="",J195*INFORMAÇÕES!$U$115,IF(N195="CF",J195,0))),0)</f>
        <v>0</v>
      </c>
      <c r="AO195" s="75" t="n">
        <f aca="false">IF(AC195&lt;&gt;AE195,(IF(N195="",J195*INFORMAÇÕES!$U$116,IF(N195="O",J195,0))),0)</f>
        <v>0</v>
      </c>
      <c r="AP195" s="75" t="n">
        <f aca="false">IF(H195&lt;&gt;0,J195,0)</f>
        <v>0</v>
      </c>
      <c r="AQ195" s="75" t="n">
        <f aca="false">IF(K195&lt;&gt;0,L195,0)</f>
        <v>0</v>
      </c>
    </row>
    <row r="196" s="174" customFormat="true" ht="14.25" hidden="false" customHeight="false" outlineLevel="0" collapsed="false">
      <c r="A196" s="159" t="n">
        <v>184</v>
      </c>
      <c r="B196" s="160" t="n">
        <f aca="false">R196</f>
        <v>0</v>
      </c>
      <c r="C196" s="161" t="n">
        <f aca="false">T196</f>
        <v>0</v>
      </c>
      <c r="D196" s="162" t="n">
        <f aca="false">U196</f>
        <v>0</v>
      </c>
      <c r="E196" s="163" t="n">
        <f aca="false">'ORÇ.GLOBAL P CAIXA'!E195</f>
        <v>0</v>
      </c>
      <c r="F196" s="163" t="n">
        <f aca="false">IF('ORÇ.GLOBAL EMPRESA'!G195&gt;0,'ORÇ.GLOBAL EMPRESA'!G195,'ORÇ.GLOBAL P CAIXA'!F195)</f>
        <v>0</v>
      </c>
      <c r="G196" s="163" t="n">
        <f aca="false">IF(E196&lt;&gt;0,ROUND(E196*F196,2),IF(AK196=0,(SUMIF($AC$13:$AC$1012,B196,$AK$13:$AK$1012)),AK196))</f>
        <v>0</v>
      </c>
      <c r="H196" s="163" t="n">
        <f aca="false">V196</f>
        <v>0</v>
      </c>
      <c r="I196" s="163" t="n">
        <f aca="false">W196</f>
        <v>0</v>
      </c>
      <c r="J196" s="163" t="n">
        <f aca="false">IF(H196&lt;&gt;0,ROUND(H196*I196,2),IF(AP196=0,(SUMIF($AC$13:$AC$1012,B196,$AP$13:$AP$1012)),AP196))</f>
        <v>0</v>
      </c>
      <c r="K196" s="163" t="n">
        <f aca="false">H196-E196</f>
        <v>0</v>
      </c>
      <c r="L196" s="163" t="n">
        <f aca="false">J196-G196</f>
        <v>0</v>
      </c>
      <c r="M196" s="645" t="str">
        <f aca="false">IF('ORÇ.GLOBAL P CAIXA'!H195&gt;0,'ORÇ.GLOBAL P CAIXA'!H195,"")</f>
        <v/>
      </c>
      <c r="N196" s="646" t="n">
        <f aca="false">'ORÇ.GLOBAL P CAIXA'!I195</f>
        <v>0</v>
      </c>
      <c r="O196" s="166" t="str">
        <f aca="false">S196</f>
        <v/>
      </c>
      <c r="P196" s="167"/>
      <c r="Q196" s="168" t="str">
        <f aca="false">IF(B196&gt;0,"ok","ocultar")</f>
        <v>ocultar</v>
      </c>
      <c r="R196" s="647" t="n">
        <f aca="false">'ORÇ.GLOBAL P CAIXA'!B195</f>
        <v>0</v>
      </c>
      <c r="S196" s="170" t="str">
        <f aca="false">IF('ORÇ.GLOBAL P CAIXA'!N195&lt;&gt;0,'ORÇ.GLOBAL P CAIXA'!N195,"")</f>
        <v/>
      </c>
      <c r="T196" s="648" t="n">
        <f aca="false">'ORÇ.GLOBAL P CAIXA'!O195</f>
        <v>0</v>
      </c>
      <c r="U196" s="172" t="n">
        <f aca="false">'ORÇ.GLOBAL P CAIXA'!P195</f>
        <v>0</v>
      </c>
      <c r="V196" s="173" t="n">
        <f aca="false">'ORÇ.GLOBAL P CAIXA'!E195</f>
        <v>0</v>
      </c>
      <c r="W196" s="173" t="n">
        <f aca="false">F196</f>
        <v>0</v>
      </c>
      <c r="X196" s="649"/>
      <c r="Y196" s="649"/>
      <c r="Z196" s="650"/>
      <c r="AB196" s="88"/>
      <c r="AC196" s="157" t="n">
        <f aca="false">IF(B196=0,AC195,IF(ISNONTEXT(B196)=TRUE(),INT(B196),INT(LEFT(B196,FIND(".",B196)-1))))</f>
        <v>3</v>
      </c>
      <c r="AD196" s="157" t="str">
        <f aca="false">IF(AD197=1,1,IF(B196&lt;&gt;0,1,IF(C196&lt;&gt;0,1,IF(D196&lt;&gt;0,1,IF(E196&lt;&gt;0,1,"")))))</f>
        <v/>
      </c>
      <c r="AE196" s="157" t="str">
        <f aca="false">IF(AC196=0," ",IF(AC196&lt;&gt;AC195,AC196," "))</f>
        <v> </v>
      </c>
      <c r="AF196" s="180"/>
      <c r="AG196" s="75" t="e">
        <f aca="false">IF(AC196&lt;&gt;AE196,(IF(N196=0,G196*(INFORMAÇÕES!$Q$69/INFORMAÇÕES!$Q$72),IF(N196="R",G196,0))),0)</f>
        <v>#DIV/0!</v>
      </c>
      <c r="AH196" s="75" t="e">
        <f aca="false">IF(AC196&lt;&gt;AE196,(IF(N196=0,G196*(INFORMAÇÕES!$Q$70/INFORMAÇÕES!$Q$72),IF(N196="C",G196,0))),0)</f>
        <v>#DIV/0!</v>
      </c>
      <c r="AI196" s="75" t="n">
        <f aca="false">IF(AC196&lt;&gt;AE196,(IF(N196=0,G196*INFORMAÇÕES!$U$115,IF(N196="CF",G196,0))),0)</f>
        <v>0</v>
      </c>
      <c r="AJ196" s="75" t="n">
        <f aca="false">IF(AC196&lt;&gt;AE196,(IF(N196=0,G196*INFORMAÇÕES!$U$116,IF(N196="O",G196,0))),0)</f>
        <v>0</v>
      </c>
      <c r="AK196" s="75" t="n">
        <f aca="false">IF(E196&lt;&gt;0,G196,0)</f>
        <v>0</v>
      </c>
      <c r="AL196" s="75" t="n">
        <f aca="false">IF(AC196&lt;&gt;AE196,(IF(N196=0,J196*(INFORMAÇÕES!$Q$89/INFORMAÇÕES!$Q$92),IF(N196="R",J196,0))),0)</f>
        <v>0</v>
      </c>
      <c r="AM196" s="75" t="n">
        <f aca="false">IF(AC196&lt;&gt;AE196,(IF(N196=0,J196*(INFORMAÇÕES!$Q$90/INFORMAÇÕES!$Q$92),IF(N196="C",J196,0))),0)</f>
        <v>0</v>
      </c>
      <c r="AN196" s="75" t="n">
        <f aca="false">IF(AC196&lt;&gt;AE196,(IF(N196="",J196*INFORMAÇÕES!$U$115,IF(N196="CF",J196,0))),0)</f>
        <v>0</v>
      </c>
      <c r="AO196" s="75" t="n">
        <f aca="false">IF(AC196&lt;&gt;AE196,(IF(N196="",J196*INFORMAÇÕES!$U$116,IF(N196="O",J196,0))),0)</f>
        <v>0</v>
      </c>
      <c r="AP196" s="75" t="n">
        <f aca="false">IF(H196&lt;&gt;0,J196,0)</f>
        <v>0</v>
      </c>
      <c r="AQ196" s="75" t="n">
        <f aca="false">IF(K196&lt;&gt;0,L196,0)</f>
        <v>0</v>
      </c>
    </row>
    <row r="197" s="174" customFormat="true" ht="14.25" hidden="false" customHeight="false" outlineLevel="0" collapsed="false">
      <c r="A197" s="159" t="n">
        <v>185</v>
      </c>
      <c r="B197" s="160" t="n">
        <f aca="false">R197</f>
        <v>0</v>
      </c>
      <c r="C197" s="161" t="n">
        <f aca="false">T197</f>
        <v>0</v>
      </c>
      <c r="D197" s="162" t="n">
        <f aca="false">U197</f>
        <v>0</v>
      </c>
      <c r="E197" s="163" t="n">
        <f aca="false">'ORÇ.GLOBAL P CAIXA'!E196</f>
        <v>0</v>
      </c>
      <c r="F197" s="163" t="n">
        <f aca="false">IF('ORÇ.GLOBAL EMPRESA'!G196&gt;0,'ORÇ.GLOBAL EMPRESA'!G196,'ORÇ.GLOBAL P CAIXA'!F196)</f>
        <v>0</v>
      </c>
      <c r="G197" s="163" t="n">
        <f aca="false">IF(E197&lt;&gt;0,ROUND(E197*F197,2),IF(AK197=0,(SUMIF($AC$13:$AC$1012,B197,$AK$13:$AK$1012)),AK197))</f>
        <v>0</v>
      </c>
      <c r="H197" s="163" t="n">
        <f aca="false">V197</f>
        <v>0</v>
      </c>
      <c r="I197" s="163" t="n">
        <f aca="false">W197</f>
        <v>0</v>
      </c>
      <c r="J197" s="163" t="n">
        <f aca="false">IF(H197&lt;&gt;0,ROUND(H197*I197,2),IF(AP197=0,(SUMIF($AC$13:$AC$1012,B197,$AP$13:$AP$1012)),AP197))</f>
        <v>0</v>
      </c>
      <c r="K197" s="163" t="n">
        <f aca="false">H197-E197</f>
        <v>0</v>
      </c>
      <c r="L197" s="163" t="n">
        <f aca="false">J197-G197</f>
        <v>0</v>
      </c>
      <c r="M197" s="645" t="str">
        <f aca="false">IF('ORÇ.GLOBAL P CAIXA'!H196&gt;0,'ORÇ.GLOBAL P CAIXA'!H196,"")</f>
        <v/>
      </c>
      <c r="N197" s="646" t="n">
        <f aca="false">'ORÇ.GLOBAL P CAIXA'!I196</f>
        <v>0</v>
      </c>
      <c r="O197" s="166" t="str">
        <f aca="false">S197</f>
        <v/>
      </c>
      <c r="P197" s="167"/>
      <c r="Q197" s="168" t="str">
        <f aca="false">IF(B197&gt;0,"ok","ocultar")</f>
        <v>ocultar</v>
      </c>
      <c r="R197" s="647" t="n">
        <f aca="false">'ORÇ.GLOBAL P CAIXA'!B196</f>
        <v>0</v>
      </c>
      <c r="S197" s="170" t="str">
        <f aca="false">IF('ORÇ.GLOBAL P CAIXA'!N196&lt;&gt;0,'ORÇ.GLOBAL P CAIXA'!N196,"")</f>
        <v/>
      </c>
      <c r="T197" s="648" t="n">
        <f aca="false">'ORÇ.GLOBAL P CAIXA'!O196</f>
        <v>0</v>
      </c>
      <c r="U197" s="172" t="n">
        <f aca="false">'ORÇ.GLOBAL P CAIXA'!P196</f>
        <v>0</v>
      </c>
      <c r="V197" s="173" t="n">
        <f aca="false">'ORÇ.GLOBAL P CAIXA'!E196</f>
        <v>0</v>
      </c>
      <c r="W197" s="173" t="n">
        <f aca="false">F197</f>
        <v>0</v>
      </c>
      <c r="X197" s="649"/>
      <c r="Y197" s="649"/>
      <c r="Z197" s="650"/>
      <c r="AB197" s="88"/>
      <c r="AC197" s="157" t="n">
        <f aca="false">IF(B197=0,AC196,IF(ISNONTEXT(B197)=TRUE(),INT(B197),INT(LEFT(B197,FIND(".",B197)-1))))</f>
        <v>3</v>
      </c>
      <c r="AD197" s="157" t="str">
        <f aca="false">IF(AD198=1,1,IF(B197&lt;&gt;0,1,IF(C197&lt;&gt;0,1,IF(D197&lt;&gt;0,1,IF(E197&lt;&gt;0,1,"")))))</f>
        <v/>
      </c>
      <c r="AE197" s="157" t="str">
        <f aca="false">IF(AC197=0," ",IF(AC197&lt;&gt;AC196,AC197," "))</f>
        <v> </v>
      </c>
      <c r="AF197" s="180"/>
      <c r="AG197" s="75" t="e">
        <f aca="false">IF(AC197&lt;&gt;AE197,(IF(N197=0,G197*(INFORMAÇÕES!$Q$69/INFORMAÇÕES!$Q$72),IF(N197="R",G197,0))),0)</f>
        <v>#DIV/0!</v>
      </c>
      <c r="AH197" s="75" t="e">
        <f aca="false">IF(AC197&lt;&gt;AE197,(IF(N197=0,G197*(INFORMAÇÕES!$Q$70/INFORMAÇÕES!$Q$72),IF(N197="C",G197,0))),0)</f>
        <v>#DIV/0!</v>
      </c>
      <c r="AI197" s="75" t="n">
        <f aca="false">IF(AC197&lt;&gt;AE197,(IF(N197=0,G197*INFORMAÇÕES!$U$115,IF(N197="CF",G197,0))),0)</f>
        <v>0</v>
      </c>
      <c r="AJ197" s="75" t="n">
        <f aca="false">IF(AC197&lt;&gt;AE197,(IF(N197=0,G197*INFORMAÇÕES!$U$116,IF(N197="O",G197,0))),0)</f>
        <v>0</v>
      </c>
      <c r="AK197" s="75" t="n">
        <f aca="false">IF(E197&lt;&gt;0,G197,0)</f>
        <v>0</v>
      </c>
      <c r="AL197" s="75" t="n">
        <f aca="false">IF(AC197&lt;&gt;AE197,(IF(N197=0,J197*(INFORMAÇÕES!$Q$89/INFORMAÇÕES!$Q$92),IF(N197="R",J197,0))),0)</f>
        <v>0</v>
      </c>
      <c r="AM197" s="75" t="n">
        <f aca="false">IF(AC197&lt;&gt;AE197,(IF(N197=0,J197*(INFORMAÇÕES!$Q$90/INFORMAÇÕES!$Q$92),IF(N197="C",J197,0))),0)</f>
        <v>0</v>
      </c>
      <c r="AN197" s="75" t="n">
        <f aca="false">IF(AC197&lt;&gt;AE197,(IF(N197="",J197*INFORMAÇÕES!$U$115,IF(N197="CF",J197,0))),0)</f>
        <v>0</v>
      </c>
      <c r="AO197" s="75" t="n">
        <f aca="false">IF(AC197&lt;&gt;AE197,(IF(N197="",J197*INFORMAÇÕES!$U$116,IF(N197="O",J197,0))),0)</f>
        <v>0</v>
      </c>
      <c r="AP197" s="75" t="n">
        <f aca="false">IF(H197&lt;&gt;0,J197,0)</f>
        <v>0</v>
      </c>
      <c r="AQ197" s="75" t="n">
        <f aca="false">IF(K197&lt;&gt;0,L197,0)</f>
        <v>0</v>
      </c>
    </row>
    <row r="198" s="174" customFormat="true" ht="14.25" hidden="false" customHeight="false" outlineLevel="0" collapsed="false">
      <c r="A198" s="159" t="n">
        <v>186</v>
      </c>
      <c r="B198" s="160" t="n">
        <f aca="false">R198</f>
        <v>0</v>
      </c>
      <c r="C198" s="161" t="n">
        <f aca="false">T198</f>
        <v>0</v>
      </c>
      <c r="D198" s="162" t="n">
        <f aca="false">U198</f>
        <v>0</v>
      </c>
      <c r="E198" s="163" t="n">
        <f aca="false">'ORÇ.GLOBAL P CAIXA'!E197</f>
        <v>0</v>
      </c>
      <c r="F198" s="163" t="n">
        <f aca="false">IF('ORÇ.GLOBAL EMPRESA'!G197&gt;0,'ORÇ.GLOBAL EMPRESA'!G197,'ORÇ.GLOBAL P CAIXA'!F197)</f>
        <v>0</v>
      </c>
      <c r="G198" s="163" t="n">
        <f aca="false">IF(E198&lt;&gt;0,ROUND(E198*F198,2),IF(AK198=0,(SUMIF($AC$13:$AC$1012,B198,$AK$13:$AK$1012)),AK198))</f>
        <v>0</v>
      </c>
      <c r="H198" s="163" t="n">
        <f aca="false">V198</f>
        <v>0</v>
      </c>
      <c r="I198" s="163" t="n">
        <f aca="false">W198</f>
        <v>0</v>
      </c>
      <c r="J198" s="163" t="n">
        <f aca="false">IF(H198&lt;&gt;0,ROUND(H198*I198,2),IF(AP198=0,(SUMIF($AC$13:$AC$1012,B198,$AP$13:$AP$1012)),AP198))</f>
        <v>0</v>
      </c>
      <c r="K198" s="163" t="n">
        <f aca="false">H198-E198</f>
        <v>0</v>
      </c>
      <c r="L198" s="163" t="n">
        <f aca="false">J198-G198</f>
        <v>0</v>
      </c>
      <c r="M198" s="645" t="str">
        <f aca="false">IF('ORÇ.GLOBAL P CAIXA'!H197&gt;0,'ORÇ.GLOBAL P CAIXA'!H197,"")</f>
        <v/>
      </c>
      <c r="N198" s="646" t="n">
        <f aca="false">'ORÇ.GLOBAL P CAIXA'!I197</f>
        <v>0</v>
      </c>
      <c r="O198" s="166" t="str">
        <f aca="false">S198</f>
        <v/>
      </c>
      <c r="P198" s="167"/>
      <c r="Q198" s="168" t="str">
        <f aca="false">IF(B198&gt;0,"ok","ocultar")</f>
        <v>ocultar</v>
      </c>
      <c r="R198" s="647" t="n">
        <f aca="false">'ORÇ.GLOBAL P CAIXA'!B197</f>
        <v>0</v>
      </c>
      <c r="S198" s="170" t="str">
        <f aca="false">IF('ORÇ.GLOBAL P CAIXA'!N197&lt;&gt;0,'ORÇ.GLOBAL P CAIXA'!N197,"")</f>
        <v/>
      </c>
      <c r="T198" s="648" t="n">
        <f aca="false">'ORÇ.GLOBAL P CAIXA'!O197</f>
        <v>0</v>
      </c>
      <c r="U198" s="172" t="n">
        <f aca="false">'ORÇ.GLOBAL P CAIXA'!P197</f>
        <v>0</v>
      </c>
      <c r="V198" s="173" t="n">
        <f aca="false">'ORÇ.GLOBAL P CAIXA'!E197</f>
        <v>0</v>
      </c>
      <c r="W198" s="173" t="n">
        <f aca="false">F198</f>
        <v>0</v>
      </c>
      <c r="X198" s="649"/>
      <c r="Y198" s="649"/>
      <c r="Z198" s="650"/>
      <c r="AB198" s="88"/>
      <c r="AC198" s="157" t="n">
        <f aca="false">IF(B198=0,AC197,IF(ISNONTEXT(B198)=TRUE(),INT(B198),INT(LEFT(B198,FIND(".",B198)-1))))</f>
        <v>3</v>
      </c>
      <c r="AD198" s="157" t="str">
        <f aca="false">IF(AD199=1,1,IF(B198&lt;&gt;0,1,IF(C198&lt;&gt;0,1,IF(D198&lt;&gt;0,1,IF(E198&lt;&gt;0,1,"")))))</f>
        <v/>
      </c>
      <c r="AE198" s="157" t="str">
        <f aca="false">IF(AC198=0," ",IF(AC198&lt;&gt;AC197,AC198," "))</f>
        <v> </v>
      </c>
      <c r="AF198" s="180"/>
      <c r="AG198" s="75" t="e">
        <f aca="false">IF(AC198&lt;&gt;AE198,(IF(N198=0,G198*(INFORMAÇÕES!$Q$69/INFORMAÇÕES!$Q$72),IF(N198="R",G198,0))),0)</f>
        <v>#DIV/0!</v>
      </c>
      <c r="AH198" s="75" t="e">
        <f aca="false">IF(AC198&lt;&gt;AE198,(IF(N198=0,G198*(INFORMAÇÕES!$Q$70/INFORMAÇÕES!$Q$72),IF(N198="C",G198,0))),0)</f>
        <v>#DIV/0!</v>
      </c>
      <c r="AI198" s="75" t="n">
        <f aca="false">IF(AC198&lt;&gt;AE198,(IF(N198=0,G198*INFORMAÇÕES!$U$115,IF(N198="CF",G198,0))),0)</f>
        <v>0</v>
      </c>
      <c r="AJ198" s="75" t="n">
        <f aca="false">IF(AC198&lt;&gt;AE198,(IF(N198=0,G198*INFORMAÇÕES!$U$116,IF(N198="O",G198,0))),0)</f>
        <v>0</v>
      </c>
      <c r="AK198" s="75" t="n">
        <f aca="false">IF(E198&lt;&gt;0,G198,0)</f>
        <v>0</v>
      </c>
      <c r="AL198" s="75" t="n">
        <f aca="false">IF(AC198&lt;&gt;AE198,(IF(N198=0,J198*(INFORMAÇÕES!$Q$89/INFORMAÇÕES!$Q$92),IF(N198="R",J198,0))),0)</f>
        <v>0</v>
      </c>
      <c r="AM198" s="75" t="n">
        <f aca="false">IF(AC198&lt;&gt;AE198,(IF(N198=0,J198*(INFORMAÇÕES!$Q$90/INFORMAÇÕES!$Q$92),IF(N198="C",J198,0))),0)</f>
        <v>0</v>
      </c>
      <c r="AN198" s="75" t="n">
        <f aca="false">IF(AC198&lt;&gt;AE198,(IF(N198="",J198*INFORMAÇÕES!$U$115,IF(N198="CF",J198,0))),0)</f>
        <v>0</v>
      </c>
      <c r="AO198" s="75" t="n">
        <f aca="false">IF(AC198&lt;&gt;AE198,(IF(N198="",J198*INFORMAÇÕES!$U$116,IF(N198="O",J198,0))),0)</f>
        <v>0</v>
      </c>
      <c r="AP198" s="75" t="n">
        <f aca="false">IF(H198&lt;&gt;0,J198,0)</f>
        <v>0</v>
      </c>
      <c r="AQ198" s="75" t="n">
        <f aca="false">IF(K198&lt;&gt;0,L198,0)</f>
        <v>0</v>
      </c>
    </row>
    <row r="199" s="174" customFormat="true" ht="14.25" hidden="false" customHeight="false" outlineLevel="0" collapsed="false">
      <c r="A199" s="159" t="n">
        <v>187</v>
      </c>
      <c r="B199" s="160" t="n">
        <f aca="false">R199</f>
        <v>0</v>
      </c>
      <c r="C199" s="161" t="n">
        <f aca="false">T199</f>
        <v>0</v>
      </c>
      <c r="D199" s="162" t="n">
        <f aca="false">U199</f>
        <v>0</v>
      </c>
      <c r="E199" s="163" t="n">
        <f aca="false">'ORÇ.GLOBAL P CAIXA'!E198</f>
        <v>0</v>
      </c>
      <c r="F199" s="163" t="n">
        <f aca="false">IF('ORÇ.GLOBAL EMPRESA'!G198&gt;0,'ORÇ.GLOBAL EMPRESA'!G198,'ORÇ.GLOBAL P CAIXA'!F198)</f>
        <v>0</v>
      </c>
      <c r="G199" s="163" t="n">
        <f aca="false">IF(E199&lt;&gt;0,ROUND(E199*F199,2),IF(AK199=0,(SUMIF($AC$13:$AC$1012,B199,$AK$13:$AK$1012)),AK199))</f>
        <v>0</v>
      </c>
      <c r="H199" s="163" t="n">
        <f aca="false">V199</f>
        <v>0</v>
      </c>
      <c r="I199" s="163" t="n">
        <f aca="false">W199</f>
        <v>0</v>
      </c>
      <c r="J199" s="163" t="n">
        <f aca="false">IF(H199&lt;&gt;0,ROUND(H199*I199,2),IF(AP199=0,(SUMIF($AC$13:$AC$1012,B199,$AP$13:$AP$1012)),AP199))</f>
        <v>0</v>
      </c>
      <c r="K199" s="163" t="n">
        <f aca="false">H199-E199</f>
        <v>0</v>
      </c>
      <c r="L199" s="163" t="n">
        <f aca="false">J199-G199</f>
        <v>0</v>
      </c>
      <c r="M199" s="645" t="str">
        <f aca="false">IF('ORÇ.GLOBAL P CAIXA'!H198&gt;0,'ORÇ.GLOBAL P CAIXA'!H198,"")</f>
        <v/>
      </c>
      <c r="N199" s="646" t="n">
        <f aca="false">'ORÇ.GLOBAL P CAIXA'!I198</f>
        <v>0</v>
      </c>
      <c r="O199" s="166" t="str">
        <f aca="false">S199</f>
        <v/>
      </c>
      <c r="P199" s="167"/>
      <c r="Q199" s="168" t="str">
        <f aca="false">IF(B199&gt;0,"ok","ocultar")</f>
        <v>ocultar</v>
      </c>
      <c r="R199" s="647" t="n">
        <f aca="false">'ORÇ.GLOBAL P CAIXA'!B198</f>
        <v>0</v>
      </c>
      <c r="S199" s="170" t="str">
        <f aca="false">IF('ORÇ.GLOBAL P CAIXA'!N198&lt;&gt;0,'ORÇ.GLOBAL P CAIXA'!N198,"")</f>
        <v/>
      </c>
      <c r="T199" s="648" t="n">
        <f aca="false">'ORÇ.GLOBAL P CAIXA'!O198</f>
        <v>0</v>
      </c>
      <c r="U199" s="172" t="n">
        <f aca="false">'ORÇ.GLOBAL P CAIXA'!P198</f>
        <v>0</v>
      </c>
      <c r="V199" s="173" t="n">
        <f aca="false">'ORÇ.GLOBAL P CAIXA'!E198</f>
        <v>0</v>
      </c>
      <c r="W199" s="173" t="n">
        <f aca="false">F199</f>
        <v>0</v>
      </c>
      <c r="X199" s="649"/>
      <c r="Y199" s="649"/>
      <c r="Z199" s="650"/>
      <c r="AB199" s="88"/>
      <c r="AC199" s="157" t="n">
        <f aca="false">IF(B199=0,AC198,IF(ISNONTEXT(B199)=TRUE(),INT(B199),INT(LEFT(B199,FIND(".",B199)-1))))</f>
        <v>3</v>
      </c>
      <c r="AD199" s="157" t="str">
        <f aca="false">IF(AD200=1,1,IF(B199&lt;&gt;0,1,IF(C199&lt;&gt;0,1,IF(D199&lt;&gt;0,1,IF(E199&lt;&gt;0,1,"")))))</f>
        <v/>
      </c>
      <c r="AE199" s="157" t="str">
        <f aca="false">IF(AC199=0," ",IF(AC199&lt;&gt;AC198,AC199," "))</f>
        <v> </v>
      </c>
      <c r="AF199" s="180"/>
      <c r="AG199" s="75" t="e">
        <f aca="false">IF(AC199&lt;&gt;AE199,(IF(N199=0,G199*(INFORMAÇÕES!$Q$69/INFORMAÇÕES!$Q$72),IF(N199="R",G199,0))),0)</f>
        <v>#DIV/0!</v>
      </c>
      <c r="AH199" s="75" t="e">
        <f aca="false">IF(AC199&lt;&gt;AE199,(IF(N199=0,G199*(INFORMAÇÕES!$Q$70/INFORMAÇÕES!$Q$72),IF(N199="C",G199,0))),0)</f>
        <v>#DIV/0!</v>
      </c>
      <c r="AI199" s="75" t="n">
        <f aca="false">IF(AC199&lt;&gt;AE199,(IF(N199=0,G199*INFORMAÇÕES!$U$115,IF(N199="CF",G199,0))),0)</f>
        <v>0</v>
      </c>
      <c r="AJ199" s="75" t="n">
        <f aca="false">IF(AC199&lt;&gt;AE199,(IF(N199=0,G199*INFORMAÇÕES!$U$116,IF(N199="O",G199,0))),0)</f>
        <v>0</v>
      </c>
      <c r="AK199" s="75" t="n">
        <f aca="false">IF(E199&lt;&gt;0,G199,0)</f>
        <v>0</v>
      </c>
      <c r="AL199" s="75" t="n">
        <f aca="false">IF(AC199&lt;&gt;AE199,(IF(N199=0,J199*(INFORMAÇÕES!$Q$89/INFORMAÇÕES!$Q$92),IF(N199="R",J199,0))),0)</f>
        <v>0</v>
      </c>
      <c r="AM199" s="75" t="n">
        <f aca="false">IF(AC199&lt;&gt;AE199,(IF(N199=0,J199*(INFORMAÇÕES!$Q$90/INFORMAÇÕES!$Q$92),IF(N199="C",J199,0))),0)</f>
        <v>0</v>
      </c>
      <c r="AN199" s="75" t="n">
        <f aca="false">IF(AC199&lt;&gt;AE199,(IF(N199="",J199*INFORMAÇÕES!$U$115,IF(N199="CF",J199,0))),0)</f>
        <v>0</v>
      </c>
      <c r="AO199" s="75" t="n">
        <f aca="false">IF(AC199&lt;&gt;AE199,(IF(N199="",J199*INFORMAÇÕES!$U$116,IF(N199="O",J199,0))),0)</f>
        <v>0</v>
      </c>
      <c r="AP199" s="75" t="n">
        <f aca="false">IF(H199&lt;&gt;0,J199,0)</f>
        <v>0</v>
      </c>
      <c r="AQ199" s="75" t="n">
        <f aca="false">IF(K199&lt;&gt;0,L199,0)</f>
        <v>0</v>
      </c>
    </row>
    <row r="200" s="174" customFormat="true" ht="14.25" hidden="false" customHeight="false" outlineLevel="0" collapsed="false">
      <c r="A200" s="159" t="n">
        <v>188</v>
      </c>
      <c r="B200" s="160" t="n">
        <f aca="false">R200</f>
        <v>0</v>
      </c>
      <c r="C200" s="161" t="n">
        <f aca="false">T200</f>
        <v>0</v>
      </c>
      <c r="D200" s="162" t="n">
        <f aca="false">U200</f>
        <v>0</v>
      </c>
      <c r="E200" s="163" t="n">
        <f aca="false">'ORÇ.GLOBAL P CAIXA'!E199</f>
        <v>0</v>
      </c>
      <c r="F200" s="163" t="n">
        <f aca="false">IF('ORÇ.GLOBAL EMPRESA'!G199&gt;0,'ORÇ.GLOBAL EMPRESA'!G199,'ORÇ.GLOBAL P CAIXA'!F199)</f>
        <v>0</v>
      </c>
      <c r="G200" s="163" t="n">
        <f aca="false">IF(E200&lt;&gt;0,ROUND(E200*F200,2),IF(AK200=0,(SUMIF($AC$13:$AC$1012,B200,$AK$13:$AK$1012)),AK200))</f>
        <v>0</v>
      </c>
      <c r="H200" s="163" t="n">
        <f aca="false">V200</f>
        <v>0</v>
      </c>
      <c r="I200" s="163" t="n">
        <f aca="false">W200</f>
        <v>0</v>
      </c>
      <c r="J200" s="163" t="n">
        <f aca="false">IF(H200&lt;&gt;0,ROUND(H200*I200,2),IF(AP200=0,(SUMIF($AC$13:$AC$1012,B200,$AP$13:$AP$1012)),AP200))</f>
        <v>0</v>
      </c>
      <c r="K200" s="163" t="n">
        <f aca="false">H200-E200</f>
        <v>0</v>
      </c>
      <c r="L200" s="163" t="n">
        <f aca="false">J200-G200</f>
        <v>0</v>
      </c>
      <c r="M200" s="645" t="str">
        <f aca="false">IF('ORÇ.GLOBAL P CAIXA'!H199&gt;0,'ORÇ.GLOBAL P CAIXA'!H199,"")</f>
        <v/>
      </c>
      <c r="N200" s="646" t="n">
        <f aca="false">'ORÇ.GLOBAL P CAIXA'!I199</f>
        <v>0</v>
      </c>
      <c r="O200" s="166" t="str">
        <f aca="false">S200</f>
        <v/>
      </c>
      <c r="P200" s="167"/>
      <c r="Q200" s="168" t="str">
        <f aca="false">IF(B200&gt;0,"ok","ocultar")</f>
        <v>ocultar</v>
      </c>
      <c r="R200" s="647" t="n">
        <f aca="false">'ORÇ.GLOBAL P CAIXA'!B199</f>
        <v>0</v>
      </c>
      <c r="S200" s="170" t="str">
        <f aca="false">IF('ORÇ.GLOBAL P CAIXA'!N199&lt;&gt;0,'ORÇ.GLOBAL P CAIXA'!N199,"")</f>
        <v/>
      </c>
      <c r="T200" s="648" t="n">
        <f aca="false">'ORÇ.GLOBAL P CAIXA'!O199</f>
        <v>0</v>
      </c>
      <c r="U200" s="172" t="n">
        <f aca="false">'ORÇ.GLOBAL P CAIXA'!P199</f>
        <v>0</v>
      </c>
      <c r="V200" s="173" t="n">
        <f aca="false">'ORÇ.GLOBAL P CAIXA'!E199</f>
        <v>0</v>
      </c>
      <c r="W200" s="173" t="n">
        <f aca="false">F200</f>
        <v>0</v>
      </c>
      <c r="X200" s="649"/>
      <c r="Y200" s="649"/>
      <c r="Z200" s="650"/>
      <c r="AB200" s="88"/>
      <c r="AC200" s="157" t="n">
        <f aca="false">IF(B200=0,AC199,IF(ISNONTEXT(B200)=TRUE(),INT(B200),INT(LEFT(B200,FIND(".",B200)-1))))</f>
        <v>3</v>
      </c>
      <c r="AD200" s="157" t="str">
        <f aca="false">IF(AD201=1,1,IF(B200&lt;&gt;0,1,IF(C200&lt;&gt;0,1,IF(D200&lt;&gt;0,1,IF(E200&lt;&gt;0,1,"")))))</f>
        <v/>
      </c>
      <c r="AE200" s="157" t="str">
        <f aca="false">IF(AC200=0," ",IF(AC200&lt;&gt;AC199,AC200," "))</f>
        <v> </v>
      </c>
      <c r="AF200" s="180"/>
      <c r="AG200" s="75" t="e">
        <f aca="false">IF(AC200&lt;&gt;AE200,(IF(N200=0,G200*(INFORMAÇÕES!$Q$69/INFORMAÇÕES!$Q$72),IF(N200="R",G200,0))),0)</f>
        <v>#DIV/0!</v>
      </c>
      <c r="AH200" s="75" t="e">
        <f aca="false">IF(AC200&lt;&gt;AE200,(IF(N200=0,G200*(INFORMAÇÕES!$Q$70/INFORMAÇÕES!$Q$72),IF(N200="C",G200,0))),0)</f>
        <v>#DIV/0!</v>
      </c>
      <c r="AI200" s="75" t="n">
        <f aca="false">IF(AC200&lt;&gt;AE200,(IF(N200=0,G200*INFORMAÇÕES!$U$115,IF(N200="CF",G200,0))),0)</f>
        <v>0</v>
      </c>
      <c r="AJ200" s="75" t="n">
        <f aca="false">IF(AC200&lt;&gt;AE200,(IF(N200=0,G200*INFORMAÇÕES!$U$116,IF(N200="O",G200,0))),0)</f>
        <v>0</v>
      </c>
      <c r="AK200" s="75" t="n">
        <f aca="false">IF(E200&lt;&gt;0,G200,0)</f>
        <v>0</v>
      </c>
      <c r="AL200" s="75" t="n">
        <f aca="false">IF(AC200&lt;&gt;AE200,(IF(N200=0,J200*(INFORMAÇÕES!$Q$89/INFORMAÇÕES!$Q$92),IF(N200="R",J200,0))),0)</f>
        <v>0</v>
      </c>
      <c r="AM200" s="75" t="n">
        <f aca="false">IF(AC200&lt;&gt;AE200,(IF(N200=0,J200*(INFORMAÇÕES!$Q$90/INFORMAÇÕES!$Q$92),IF(N200="C",J200,0))),0)</f>
        <v>0</v>
      </c>
      <c r="AN200" s="75" t="n">
        <f aca="false">IF(AC200&lt;&gt;AE200,(IF(N200="",J200*INFORMAÇÕES!$U$115,IF(N200="CF",J200,0))),0)</f>
        <v>0</v>
      </c>
      <c r="AO200" s="75" t="n">
        <f aca="false">IF(AC200&lt;&gt;AE200,(IF(N200="",J200*INFORMAÇÕES!$U$116,IF(N200="O",J200,0))),0)</f>
        <v>0</v>
      </c>
      <c r="AP200" s="75" t="n">
        <f aca="false">IF(H200&lt;&gt;0,J200,0)</f>
        <v>0</v>
      </c>
      <c r="AQ200" s="75" t="n">
        <f aca="false">IF(K200&lt;&gt;0,L200,0)</f>
        <v>0</v>
      </c>
    </row>
    <row r="201" s="174" customFormat="true" ht="14.25" hidden="false" customHeight="false" outlineLevel="0" collapsed="false">
      <c r="A201" s="159" t="n">
        <v>189</v>
      </c>
      <c r="B201" s="160" t="n">
        <f aca="false">R201</f>
        <v>0</v>
      </c>
      <c r="C201" s="161" t="n">
        <f aca="false">T201</f>
        <v>0</v>
      </c>
      <c r="D201" s="162" t="n">
        <f aca="false">U201</f>
        <v>0</v>
      </c>
      <c r="E201" s="163" t="n">
        <f aca="false">'ORÇ.GLOBAL P CAIXA'!E200</f>
        <v>0</v>
      </c>
      <c r="F201" s="163" t="n">
        <f aca="false">IF('ORÇ.GLOBAL EMPRESA'!G200&gt;0,'ORÇ.GLOBAL EMPRESA'!G200,'ORÇ.GLOBAL P CAIXA'!F200)</f>
        <v>0</v>
      </c>
      <c r="G201" s="163" t="n">
        <f aca="false">IF(E201&lt;&gt;0,ROUND(E201*F201,2),IF(AK201=0,(SUMIF($AC$13:$AC$1012,B201,$AK$13:$AK$1012)),AK201))</f>
        <v>0</v>
      </c>
      <c r="H201" s="163" t="n">
        <f aca="false">V201</f>
        <v>0</v>
      </c>
      <c r="I201" s="163" t="n">
        <f aca="false">W201</f>
        <v>0</v>
      </c>
      <c r="J201" s="163" t="n">
        <f aca="false">IF(H201&lt;&gt;0,ROUND(H201*I201,2),IF(AP201=0,(SUMIF($AC$13:$AC$1012,B201,$AP$13:$AP$1012)),AP201))</f>
        <v>0</v>
      </c>
      <c r="K201" s="163" t="n">
        <f aca="false">H201-E201</f>
        <v>0</v>
      </c>
      <c r="L201" s="163" t="n">
        <f aca="false">J201-G201</f>
        <v>0</v>
      </c>
      <c r="M201" s="645" t="str">
        <f aca="false">IF('ORÇ.GLOBAL P CAIXA'!H200&gt;0,'ORÇ.GLOBAL P CAIXA'!H200,"")</f>
        <v/>
      </c>
      <c r="N201" s="646" t="n">
        <f aca="false">'ORÇ.GLOBAL P CAIXA'!I200</f>
        <v>0</v>
      </c>
      <c r="O201" s="166" t="str">
        <f aca="false">S201</f>
        <v/>
      </c>
      <c r="P201" s="167"/>
      <c r="Q201" s="168" t="str">
        <f aca="false">IF(B201&gt;0,"ok","ocultar")</f>
        <v>ocultar</v>
      </c>
      <c r="R201" s="647" t="n">
        <f aca="false">'ORÇ.GLOBAL P CAIXA'!B200</f>
        <v>0</v>
      </c>
      <c r="S201" s="170" t="str">
        <f aca="false">IF('ORÇ.GLOBAL P CAIXA'!N200&lt;&gt;0,'ORÇ.GLOBAL P CAIXA'!N200,"")</f>
        <v/>
      </c>
      <c r="T201" s="648" t="n">
        <f aca="false">'ORÇ.GLOBAL P CAIXA'!O200</f>
        <v>0</v>
      </c>
      <c r="U201" s="172" t="n">
        <f aca="false">'ORÇ.GLOBAL P CAIXA'!P200</f>
        <v>0</v>
      </c>
      <c r="V201" s="173" t="n">
        <f aca="false">'ORÇ.GLOBAL P CAIXA'!E200</f>
        <v>0</v>
      </c>
      <c r="W201" s="173" t="n">
        <f aca="false">F201</f>
        <v>0</v>
      </c>
      <c r="X201" s="649"/>
      <c r="Y201" s="649"/>
      <c r="Z201" s="650"/>
      <c r="AB201" s="88"/>
      <c r="AC201" s="157" t="n">
        <f aca="false">IF(B201=0,AC200,IF(ISNONTEXT(B201)=TRUE(),INT(B201),INT(LEFT(B201,FIND(".",B201)-1))))</f>
        <v>3</v>
      </c>
      <c r="AD201" s="157" t="str">
        <f aca="false">IF(AD202=1,1,IF(B201&lt;&gt;0,1,IF(C201&lt;&gt;0,1,IF(D201&lt;&gt;0,1,IF(E201&lt;&gt;0,1,"")))))</f>
        <v/>
      </c>
      <c r="AE201" s="157" t="str">
        <f aca="false">IF(AC201=0," ",IF(AC201&lt;&gt;AC200,AC201," "))</f>
        <v> </v>
      </c>
      <c r="AF201" s="180"/>
      <c r="AG201" s="75" t="e">
        <f aca="false">IF(AC201&lt;&gt;AE201,(IF(N201=0,G201*(INFORMAÇÕES!$Q$69/INFORMAÇÕES!$Q$72),IF(N201="R",G201,0))),0)</f>
        <v>#DIV/0!</v>
      </c>
      <c r="AH201" s="75" t="e">
        <f aca="false">IF(AC201&lt;&gt;AE201,(IF(N201=0,G201*(INFORMAÇÕES!$Q$70/INFORMAÇÕES!$Q$72),IF(N201="C",G201,0))),0)</f>
        <v>#DIV/0!</v>
      </c>
      <c r="AI201" s="75" t="n">
        <f aca="false">IF(AC201&lt;&gt;AE201,(IF(N201=0,G201*INFORMAÇÕES!$U$115,IF(N201="CF",G201,0))),0)</f>
        <v>0</v>
      </c>
      <c r="AJ201" s="75" t="n">
        <f aca="false">IF(AC201&lt;&gt;AE201,(IF(N201=0,G201*INFORMAÇÕES!$U$116,IF(N201="O",G201,0))),0)</f>
        <v>0</v>
      </c>
      <c r="AK201" s="75" t="n">
        <f aca="false">IF(E201&lt;&gt;0,G201,0)</f>
        <v>0</v>
      </c>
      <c r="AL201" s="75" t="n">
        <f aca="false">IF(AC201&lt;&gt;AE201,(IF(N201=0,J201*(INFORMAÇÕES!$Q$89/INFORMAÇÕES!$Q$92),IF(N201="R",J201,0))),0)</f>
        <v>0</v>
      </c>
      <c r="AM201" s="75" t="n">
        <f aca="false">IF(AC201&lt;&gt;AE201,(IF(N201=0,J201*(INFORMAÇÕES!$Q$90/INFORMAÇÕES!$Q$92),IF(N201="C",J201,0))),0)</f>
        <v>0</v>
      </c>
      <c r="AN201" s="75" t="n">
        <f aca="false">IF(AC201&lt;&gt;AE201,(IF(N201="",J201*INFORMAÇÕES!$U$115,IF(N201="CF",J201,0))),0)</f>
        <v>0</v>
      </c>
      <c r="AO201" s="75" t="n">
        <f aca="false">IF(AC201&lt;&gt;AE201,(IF(N201="",J201*INFORMAÇÕES!$U$116,IF(N201="O",J201,0))),0)</f>
        <v>0</v>
      </c>
      <c r="AP201" s="75" t="n">
        <f aca="false">IF(H201&lt;&gt;0,J201,0)</f>
        <v>0</v>
      </c>
      <c r="AQ201" s="75" t="n">
        <f aca="false">IF(K201&lt;&gt;0,L201,0)</f>
        <v>0</v>
      </c>
    </row>
    <row r="202" s="174" customFormat="true" ht="14.25" hidden="false" customHeight="false" outlineLevel="0" collapsed="false">
      <c r="A202" s="159" t="n">
        <v>190</v>
      </c>
      <c r="B202" s="160" t="n">
        <f aca="false">R202</f>
        <v>0</v>
      </c>
      <c r="C202" s="161" t="n">
        <f aca="false">T202</f>
        <v>0</v>
      </c>
      <c r="D202" s="162" t="n">
        <f aca="false">U202</f>
        <v>0</v>
      </c>
      <c r="E202" s="163" t="n">
        <f aca="false">'ORÇ.GLOBAL P CAIXA'!E201</f>
        <v>0</v>
      </c>
      <c r="F202" s="163" t="n">
        <f aca="false">IF('ORÇ.GLOBAL EMPRESA'!G201&gt;0,'ORÇ.GLOBAL EMPRESA'!G201,'ORÇ.GLOBAL P CAIXA'!F201)</f>
        <v>0</v>
      </c>
      <c r="G202" s="163" t="n">
        <f aca="false">IF(E202&lt;&gt;0,ROUND(E202*F202,2),IF(AK202=0,(SUMIF($AC$13:$AC$1012,B202,$AK$13:$AK$1012)),AK202))</f>
        <v>0</v>
      </c>
      <c r="H202" s="163" t="n">
        <f aca="false">V202</f>
        <v>0</v>
      </c>
      <c r="I202" s="163" t="n">
        <f aca="false">W202</f>
        <v>0</v>
      </c>
      <c r="J202" s="163" t="n">
        <f aca="false">IF(H202&lt;&gt;0,ROUND(H202*I202,2),IF(AP202=0,(SUMIF($AC$13:$AC$1012,B202,$AP$13:$AP$1012)),AP202))</f>
        <v>0</v>
      </c>
      <c r="K202" s="163" t="n">
        <f aca="false">H202-E202</f>
        <v>0</v>
      </c>
      <c r="L202" s="163" t="n">
        <f aca="false">J202-G202</f>
        <v>0</v>
      </c>
      <c r="M202" s="645" t="str">
        <f aca="false">IF('ORÇ.GLOBAL P CAIXA'!H201&gt;0,'ORÇ.GLOBAL P CAIXA'!H201,"")</f>
        <v/>
      </c>
      <c r="N202" s="646" t="n">
        <f aca="false">'ORÇ.GLOBAL P CAIXA'!I201</f>
        <v>0</v>
      </c>
      <c r="O202" s="166" t="str">
        <f aca="false">S202</f>
        <v/>
      </c>
      <c r="P202" s="167"/>
      <c r="Q202" s="168" t="str">
        <f aca="false">IF(B202&gt;0,"ok","ocultar")</f>
        <v>ocultar</v>
      </c>
      <c r="R202" s="647" t="n">
        <f aca="false">'ORÇ.GLOBAL P CAIXA'!B201</f>
        <v>0</v>
      </c>
      <c r="S202" s="170" t="str">
        <f aca="false">IF('ORÇ.GLOBAL P CAIXA'!N201&lt;&gt;0,'ORÇ.GLOBAL P CAIXA'!N201,"")</f>
        <v/>
      </c>
      <c r="T202" s="648" t="n">
        <f aca="false">'ORÇ.GLOBAL P CAIXA'!O201</f>
        <v>0</v>
      </c>
      <c r="U202" s="172" t="n">
        <f aca="false">'ORÇ.GLOBAL P CAIXA'!P201</f>
        <v>0</v>
      </c>
      <c r="V202" s="173" t="n">
        <f aca="false">'ORÇ.GLOBAL P CAIXA'!E201</f>
        <v>0</v>
      </c>
      <c r="W202" s="173" t="n">
        <f aca="false">F202</f>
        <v>0</v>
      </c>
      <c r="X202" s="649"/>
      <c r="Y202" s="649"/>
      <c r="Z202" s="650"/>
      <c r="AB202" s="88"/>
      <c r="AC202" s="157" t="n">
        <f aca="false">IF(B202=0,AC201,IF(ISNONTEXT(B202)=TRUE(),INT(B202),INT(LEFT(B202,FIND(".",B202)-1))))</f>
        <v>3</v>
      </c>
      <c r="AD202" s="157" t="str">
        <f aca="false">IF(AD203=1,1,IF(B202&lt;&gt;0,1,IF(C202&lt;&gt;0,1,IF(D202&lt;&gt;0,1,IF(E202&lt;&gt;0,1,"")))))</f>
        <v/>
      </c>
      <c r="AE202" s="157" t="str">
        <f aca="false">IF(AC202=0," ",IF(AC202&lt;&gt;AC201,AC202," "))</f>
        <v> </v>
      </c>
      <c r="AF202" s="180"/>
      <c r="AG202" s="75" t="e">
        <f aca="false">IF(AC202&lt;&gt;AE202,(IF(N202=0,G202*(INFORMAÇÕES!$Q$69/INFORMAÇÕES!$Q$72),IF(N202="R",G202,0))),0)</f>
        <v>#DIV/0!</v>
      </c>
      <c r="AH202" s="75" t="e">
        <f aca="false">IF(AC202&lt;&gt;AE202,(IF(N202=0,G202*(INFORMAÇÕES!$Q$70/INFORMAÇÕES!$Q$72),IF(N202="C",G202,0))),0)</f>
        <v>#DIV/0!</v>
      </c>
      <c r="AI202" s="75" t="n">
        <f aca="false">IF(AC202&lt;&gt;AE202,(IF(N202=0,G202*INFORMAÇÕES!$U$115,IF(N202="CF",G202,0))),0)</f>
        <v>0</v>
      </c>
      <c r="AJ202" s="75" t="n">
        <f aca="false">IF(AC202&lt;&gt;AE202,(IF(N202=0,G202*INFORMAÇÕES!$U$116,IF(N202="O",G202,0))),0)</f>
        <v>0</v>
      </c>
      <c r="AK202" s="75" t="n">
        <f aca="false">IF(E202&lt;&gt;0,G202,0)</f>
        <v>0</v>
      </c>
      <c r="AL202" s="75" t="n">
        <f aca="false">IF(AC202&lt;&gt;AE202,(IF(N202=0,J202*(INFORMAÇÕES!$Q$89/INFORMAÇÕES!$Q$92),IF(N202="R",J202,0))),0)</f>
        <v>0</v>
      </c>
      <c r="AM202" s="75" t="n">
        <f aca="false">IF(AC202&lt;&gt;AE202,(IF(N202=0,J202*(INFORMAÇÕES!$Q$90/INFORMAÇÕES!$Q$92),IF(N202="C",J202,0))),0)</f>
        <v>0</v>
      </c>
      <c r="AN202" s="75" t="n">
        <f aca="false">IF(AC202&lt;&gt;AE202,(IF(N202="",J202*INFORMAÇÕES!$U$115,IF(N202="CF",J202,0))),0)</f>
        <v>0</v>
      </c>
      <c r="AO202" s="75" t="n">
        <f aca="false">IF(AC202&lt;&gt;AE202,(IF(N202="",J202*INFORMAÇÕES!$U$116,IF(N202="O",J202,0))),0)</f>
        <v>0</v>
      </c>
      <c r="AP202" s="75" t="n">
        <f aca="false">IF(H202&lt;&gt;0,J202,0)</f>
        <v>0</v>
      </c>
      <c r="AQ202" s="75" t="n">
        <f aca="false">IF(K202&lt;&gt;0,L202,0)</f>
        <v>0</v>
      </c>
    </row>
    <row r="203" s="174" customFormat="true" ht="14.25" hidden="false" customHeight="false" outlineLevel="0" collapsed="false">
      <c r="A203" s="159" t="n">
        <v>191</v>
      </c>
      <c r="B203" s="160" t="n">
        <f aca="false">R203</f>
        <v>0</v>
      </c>
      <c r="C203" s="161" t="n">
        <f aca="false">T203</f>
        <v>0</v>
      </c>
      <c r="D203" s="162" t="n">
        <f aca="false">U203</f>
        <v>0</v>
      </c>
      <c r="E203" s="163" t="n">
        <f aca="false">'ORÇ.GLOBAL P CAIXA'!E202</f>
        <v>0</v>
      </c>
      <c r="F203" s="163" t="n">
        <f aca="false">IF('ORÇ.GLOBAL EMPRESA'!G202&gt;0,'ORÇ.GLOBAL EMPRESA'!G202,'ORÇ.GLOBAL P CAIXA'!F202)</f>
        <v>0</v>
      </c>
      <c r="G203" s="163" t="n">
        <f aca="false">IF(E203&lt;&gt;0,ROUND(E203*F203,2),IF(AK203=0,(SUMIF($AC$13:$AC$1012,B203,$AK$13:$AK$1012)),AK203))</f>
        <v>0</v>
      </c>
      <c r="H203" s="163" t="n">
        <f aca="false">V203</f>
        <v>0</v>
      </c>
      <c r="I203" s="163" t="n">
        <f aca="false">W203</f>
        <v>0</v>
      </c>
      <c r="J203" s="163" t="n">
        <f aca="false">IF(H203&lt;&gt;0,ROUND(H203*I203,2),IF(AP203=0,(SUMIF($AC$13:$AC$1012,B203,$AP$13:$AP$1012)),AP203))</f>
        <v>0</v>
      </c>
      <c r="K203" s="163" t="n">
        <f aca="false">H203-E203</f>
        <v>0</v>
      </c>
      <c r="L203" s="163" t="n">
        <f aca="false">J203-G203</f>
        <v>0</v>
      </c>
      <c r="M203" s="645" t="str">
        <f aca="false">IF('ORÇ.GLOBAL P CAIXA'!H202&gt;0,'ORÇ.GLOBAL P CAIXA'!H202,"")</f>
        <v/>
      </c>
      <c r="N203" s="646" t="n">
        <f aca="false">'ORÇ.GLOBAL P CAIXA'!I202</f>
        <v>0</v>
      </c>
      <c r="O203" s="166" t="str">
        <f aca="false">S203</f>
        <v/>
      </c>
      <c r="P203" s="167"/>
      <c r="Q203" s="168" t="str">
        <f aca="false">IF(B203&gt;0,"ok","ocultar")</f>
        <v>ocultar</v>
      </c>
      <c r="R203" s="647" t="n">
        <f aca="false">'ORÇ.GLOBAL P CAIXA'!B202</f>
        <v>0</v>
      </c>
      <c r="S203" s="170" t="str">
        <f aca="false">IF('ORÇ.GLOBAL P CAIXA'!N202&lt;&gt;0,'ORÇ.GLOBAL P CAIXA'!N202,"")</f>
        <v/>
      </c>
      <c r="T203" s="648" t="n">
        <f aca="false">'ORÇ.GLOBAL P CAIXA'!O202</f>
        <v>0</v>
      </c>
      <c r="U203" s="172" t="n">
        <f aca="false">'ORÇ.GLOBAL P CAIXA'!P202</f>
        <v>0</v>
      </c>
      <c r="V203" s="173" t="n">
        <f aca="false">'ORÇ.GLOBAL P CAIXA'!E202</f>
        <v>0</v>
      </c>
      <c r="W203" s="173" t="n">
        <f aca="false">F203</f>
        <v>0</v>
      </c>
      <c r="X203" s="649"/>
      <c r="Y203" s="649"/>
      <c r="Z203" s="650"/>
      <c r="AB203" s="88"/>
      <c r="AC203" s="157" t="n">
        <f aca="false">IF(B203=0,AC202,IF(ISNONTEXT(B203)=TRUE(),INT(B203),INT(LEFT(B203,FIND(".",B203)-1))))</f>
        <v>3</v>
      </c>
      <c r="AD203" s="157" t="str">
        <f aca="false">IF(AD204=1,1,IF(B203&lt;&gt;0,1,IF(C203&lt;&gt;0,1,IF(D203&lt;&gt;0,1,IF(E203&lt;&gt;0,1,"")))))</f>
        <v/>
      </c>
      <c r="AE203" s="157" t="str">
        <f aca="false">IF(AC203=0," ",IF(AC203&lt;&gt;AC202,AC203," "))</f>
        <v> </v>
      </c>
      <c r="AF203" s="180"/>
      <c r="AG203" s="75" t="e">
        <f aca="false">IF(AC203&lt;&gt;AE203,(IF(N203=0,G203*(INFORMAÇÕES!$Q$69/INFORMAÇÕES!$Q$72),IF(N203="R",G203,0))),0)</f>
        <v>#DIV/0!</v>
      </c>
      <c r="AH203" s="75" t="e">
        <f aca="false">IF(AC203&lt;&gt;AE203,(IF(N203=0,G203*(INFORMAÇÕES!$Q$70/INFORMAÇÕES!$Q$72),IF(N203="C",G203,0))),0)</f>
        <v>#DIV/0!</v>
      </c>
      <c r="AI203" s="75" t="n">
        <f aca="false">IF(AC203&lt;&gt;AE203,(IF(N203=0,G203*INFORMAÇÕES!$U$115,IF(N203="CF",G203,0))),0)</f>
        <v>0</v>
      </c>
      <c r="AJ203" s="75" t="n">
        <f aca="false">IF(AC203&lt;&gt;AE203,(IF(N203=0,G203*INFORMAÇÕES!$U$116,IF(N203="O",G203,0))),0)</f>
        <v>0</v>
      </c>
      <c r="AK203" s="75" t="n">
        <f aca="false">IF(E203&lt;&gt;0,G203,0)</f>
        <v>0</v>
      </c>
      <c r="AL203" s="75" t="n">
        <f aca="false">IF(AC203&lt;&gt;AE203,(IF(N203=0,J203*(INFORMAÇÕES!$Q$89/INFORMAÇÕES!$Q$92),IF(N203="R",J203,0))),0)</f>
        <v>0</v>
      </c>
      <c r="AM203" s="75" t="n">
        <f aca="false">IF(AC203&lt;&gt;AE203,(IF(N203=0,J203*(INFORMAÇÕES!$Q$90/INFORMAÇÕES!$Q$92),IF(N203="C",J203,0))),0)</f>
        <v>0</v>
      </c>
      <c r="AN203" s="75" t="n">
        <f aca="false">IF(AC203&lt;&gt;AE203,(IF(N203="",J203*INFORMAÇÕES!$U$115,IF(N203="CF",J203,0))),0)</f>
        <v>0</v>
      </c>
      <c r="AO203" s="75" t="n">
        <f aca="false">IF(AC203&lt;&gt;AE203,(IF(N203="",J203*INFORMAÇÕES!$U$116,IF(N203="O",J203,0))),0)</f>
        <v>0</v>
      </c>
      <c r="AP203" s="75" t="n">
        <f aca="false">IF(H203&lt;&gt;0,J203,0)</f>
        <v>0</v>
      </c>
      <c r="AQ203" s="75" t="n">
        <f aca="false">IF(K203&lt;&gt;0,L203,0)</f>
        <v>0</v>
      </c>
    </row>
    <row r="204" s="174" customFormat="true" ht="14.25" hidden="false" customHeight="false" outlineLevel="0" collapsed="false">
      <c r="A204" s="159" t="n">
        <v>192</v>
      </c>
      <c r="B204" s="160" t="n">
        <f aca="false">R204</f>
        <v>0</v>
      </c>
      <c r="C204" s="161" t="n">
        <f aca="false">T204</f>
        <v>0</v>
      </c>
      <c r="D204" s="162" t="n">
        <f aca="false">U204</f>
        <v>0</v>
      </c>
      <c r="E204" s="163" t="n">
        <f aca="false">'ORÇ.GLOBAL P CAIXA'!E203</f>
        <v>0</v>
      </c>
      <c r="F204" s="163" t="n">
        <f aca="false">IF('ORÇ.GLOBAL EMPRESA'!G203&gt;0,'ORÇ.GLOBAL EMPRESA'!G203,'ORÇ.GLOBAL P CAIXA'!F203)</f>
        <v>0</v>
      </c>
      <c r="G204" s="163" t="n">
        <f aca="false">IF(E204&lt;&gt;0,ROUND(E204*F204,2),IF(AK204=0,(SUMIF($AC$13:$AC$1012,B204,$AK$13:$AK$1012)),AK204))</f>
        <v>0</v>
      </c>
      <c r="H204" s="163" t="n">
        <f aca="false">V204</f>
        <v>0</v>
      </c>
      <c r="I204" s="163" t="n">
        <f aca="false">W204</f>
        <v>0</v>
      </c>
      <c r="J204" s="163" t="n">
        <f aca="false">IF(H204&lt;&gt;0,ROUND(H204*I204,2),IF(AP204=0,(SUMIF($AC$13:$AC$1012,B204,$AP$13:$AP$1012)),AP204))</f>
        <v>0</v>
      </c>
      <c r="K204" s="163" t="n">
        <f aca="false">H204-E204</f>
        <v>0</v>
      </c>
      <c r="L204" s="163" t="n">
        <f aca="false">J204-G204</f>
        <v>0</v>
      </c>
      <c r="M204" s="645" t="str">
        <f aca="false">IF('ORÇ.GLOBAL P CAIXA'!H203&gt;0,'ORÇ.GLOBAL P CAIXA'!H203,"")</f>
        <v/>
      </c>
      <c r="N204" s="646" t="n">
        <f aca="false">'ORÇ.GLOBAL P CAIXA'!I203</f>
        <v>0</v>
      </c>
      <c r="O204" s="166" t="str">
        <f aca="false">S204</f>
        <v/>
      </c>
      <c r="P204" s="167"/>
      <c r="Q204" s="168" t="str">
        <f aca="false">IF(B204&gt;0,"ok","ocultar")</f>
        <v>ocultar</v>
      </c>
      <c r="R204" s="647" t="n">
        <f aca="false">'ORÇ.GLOBAL P CAIXA'!B203</f>
        <v>0</v>
      </c>
      <c r="S204" s="170" t="str">
        <f aca="false">IF('ORÇ.GLOBAL P CAIXA'!N203&lt;&gt;0,'ORÇ.GLOBAL P CAIXA'!N203,"")</f>
        <v/>
      </c>
      <c r="T204" s="648" t="n">
        <f aca="false">'ORÇ.GLOBAL P CAIXA'!O203</f>
        <v>0</v>
      </c>
      <c r="U204" s="172" t="n">
        <f aca="false">'ORÇ.GLOBAL P CAIXA'!P203</f>
        <v>0</v>
      </c>
      <c r="V204" s="173" t="n">
        <f aca="false">'ORÇ.GLOBAL P CAIXA'!E203</f>
        <v>0</v>
      </c>
      <c r="W204" s="173" t="n">
        <f aca="false">F204</f>
        <v>0</v>
      </c>
      <c r="X204" s="649"/>
      <c r="Y204" s="649"/>
      <c r="Z204" s="650"/>
      <c r="AB204" s="88"/>
      <c r="AC204" s="157" t="n">
        <f aca="false">IF(B204=0,AC203,IF(ISNONTEXT(B204)=TRUE(),INT(B204),INT(LEFT(B204,FIND(".",B204)-1))))</f>
        <v>3</v>
      </c>
      <c r="AD204" s="157" t="str">
        <f aca="false">IF(AD205=1,1,IF(B204&lt;&gt;0,1,IF(C204&lt;&gt;0,1,IF(D204&lt;&gt;0,1,IF(E204&lt;&gt;0,1,"")))))</f>
        <v/>
      </c>
      <c r="AE204" s="157" t="str">
        <f aca="false">IF(AC204=0," ",IF(AC204&lt;&gt;AC203,AC204," "))</f>
        <v> </v>
      </c>
      <c r="AF204" s="180"/>
      <c r="AG204" s="75" t="e">
        <f aca="false">IF(AC204&lt;&gt;AE204,(IF(N204=0,G204*(INFORMAÇÕES!$Q$69/INFORMAÇÕES!$Q$72),IF(N204="R",G204,0))),0)</f>
        <v>#DIV/0!</v>
      </c>
      <c r="AH204" s="75" t="e">
        <f aca="false">IF(AC204&lt;&gt;AE204,(IF(N204=0,G204*(INFORMAÇÕES!$Q$70/INFORMAÇÕES!$Q$72),IF(N204="C",G204,0))),0)</f>
        <v>#DIV/0!</v>
      </c>
      <c r="AI204" s="75" t="n">
        <f aca="false">IF(AC204&lt;&gt;AE204,(IF(N204=0,G204*INFORMAÇÕES!$U$115,IF(N204="CF",G204,0))),0)</f>
        <v>0</v>
      </c>
      <c r="AJ204" s="75" t="n">
        <f aca="false">IF(AC204&lt;&gt;AE204,(IF(N204=0,G204*INFORMAÇÕES!$U$116,IF(N204="O",G204,0))),0)</f>
        <v>0</v>
      </c>
      <c r="AK204" s="75" t="n">
        <f aca="false">IF(E204&lt;&gt;0,G204,0)</f>
        <v>0</v>
      </c>
      <c r="AL204" s="75" t="n">
        <f aca="false">IF(AC204&lt;&gt;AE204,(IF(N204=0,J204*(INFORMAÇÕES!$Q$89/INFORMAÇÕES!$Q$92),IF(N204="R",J204,0))),0)</f>
        <v>0</v>
      </c>
      <c r="AM204" s="75" t="n">
        <f aca="false">IF(AC204&lt;&gt;AE204,(IF(N204=0,J204*(INFORMAÇÕES!$Q$90/INFORMAÇÕES!$Q$92),IF(N204="C",J204,0))),0)</f>
        <v>0</v>
      </c>
      <c r="AN204" s="75" t="n">
        <f aca="false">IF(AC204&lt;&gt;AE204,(IF(N204="",J204*INFORMAÇÕES!$U$115,IF(N204="CF",J204,0))),0)</f>
        <v>0</v>
      </c>
      <c r="AO204" s="75" t="n">
        <f aca="false">IF(AC204&lt;&gt;AE204,(IF(N204="",J204*INFORMAÇÕES!$U$116,IF(N204="O",J204,0))),0)</f>
        <v>0</v>
      </c>
      <c r="AP204" s="75" t="n">
        <f aca="false">IF(H204&lt;&gt;0,J204,0)</f>
        <v>0</v>
      </c>
      <c r="AQ204" s="75" t="n">
        <f aca="false">IF(K204&lt;&gt;0,L204,0)</f>
        <v>0</v>
      </c>
    </row>
    <row r="205" s="174" customFormat="true" ht="14.25" hidden="false" customHeight="false" outlineLevel="0" collapsed="false">
      <c r="A205" s="159" t="n">
        <v>193</v>
      </c>
      <c r="B205" s="160" t="n">
        <f aca="false">R205</f>
        <v>0</v>
      </c>
      <c r="C205" s="161" t="n">
        <f aca="false">T205</f>
        <v>0</v>
      </c>
      <c r="D205" s="162" t="n">
        <f aca="false">U205</f>
        <v>0</v>
      </c>
      <c r="E205" s="163" t="n">
        <f aca="false">'ORÇ.GLOBAL P CAIXA'!E204</f>
        <v>0</v>
      </c>
      <c r="F205" s="163" t="n">
        <f aca="false">IF('ORÇ.GLOBAL EMPRESA'!G204&gt;0,'ORÇ.GLOBAL EMPRESA'!G204,'ORÇ.GLOBAL P CAIXA'!F204)</f>
        <v>0</v>
      </c>
      <c r="G205" s="163" t="n">
        <f aca="false">IF(E205&lt;&gt;0,ROUND(E205*F205,2),IF(AK205=0,(SUMIF($AC$13:$AC$1012,B205,$AK$13:$AK$1012)),AK205))</f>
        <v>0</v>
      </c>
      <c r="H205" s="163" t="n">
        <f aca="false">V205</f>
        <v>0</v>
      </c>
      <c r="I205" s="163" t="n">
        <f aca="false">W205</f>
        <v>0</v>
      </c>
      <c r="J205" s="163" t="n">
        <f aca="false">IF(H205&lt;&gt;0,ROUND(H205*I205,2),IF(AP205=0,(SUMIF($AC$13:$AC$1012,B205,$AP$13:$AP$1012)),AP205))</f>
        <v>0</v>
      </c>
      <c r="K205" s="163" t="n">
        <f aca="false">H205-E205</f>
        <v>0</v>
      </c>
      <c r="L205" s="163" t="n">
        <f aca="false">J205-G205</f>
        <v>0</v>
      </c>
      <c r="M205" s="645" t="str">
        <f aca="false">IF('ORÇ.GLOBAL P CAIXA'!H204&gt;0,'ORÇ.GLOBAL P CAIXA'!H204,"")</f>
        <v/>
      </c>
      <c r="N205" s="646" t="n">
        <f aca="false">'ORÇ.GLOBAL P CAIXA'!I204</f>
        <v>0</v>
      </c>
      <c r="O205" s="166" t="str">
        <f aca="false">S205</f>
        <v/>
      </c>
      <c r="P205" s="167"/>
      <c r="Q205" s="168" t="str">
        <f aca="false">IF(B205&gt;0,"ok","ocultar")</f>
        <v>ocultar</v>
      </c>
      <c r="R205" s="647" t="n">
        <f aca="false">'ORÇ.GLOBAL P CAIXA'!B204</f>
        <v>0</v>
      </c>
      <c r="S205" s="170" t="str">
        <f aca="false">IF('ORÇ.GLOBAL P CAIXA'!N204&lt;&gt;0,'ORÇ.GLOBAL P CAIXA'!N204,"")</f>
        <v/>
      </c>
      <c r="T205" s="648" t="n">
        <f aca="false">'ORÇ.GLOBAL P CAIXA'!O204</f>
        <v>0</v>
      </c>
      <c r="U205" s="172" t="n">
        <f aca="false">'ORÇ.GLOBAL P CAIXA'!P204</f>
        <v>0</v>
      </c>
      <c r="V205" s="173" t="n">
        <f aca="false">'ORÇ.GLOBAL P CAIXA'!E204</f>
        <v>0</v>
      </c>
      <c r="W205" s="173" t="n">
        <f aca="false">F205</f>
        <v>0</v>
      </c>
      <c r="X205" s="649"/>
      <c r="Y205" s="649"/>
      <c r="Z205" s="650"/>
      <c r="AB205" s="88"/>
      <c r="AC205" s="157" t="n">
        <f aca="false">IF(B205=0,AC204,IF(ISNONTEXT(B205)=TRUE(),INT(B205),INT(LEFT(B205,FIND(".",B205)-1))))</f>
        <v>3</v>
      </c>
      <c r="AD205" s="157" t="str">
        <f aca="false">IF(AD206=1,1,IF(B205&lt;&gt;0,1,IF(C205&lt;&gt;0,1,IF(D205&lt;&gt;0,1,IF(E205&lt;&gt;0,1,"")))))</f>
        <v/>
      </c>
      <c r="AE205" s="157" t="str">
        <f aca="false">IF(AC205=0," ",IF(AC205&lt;&gt;AC204,AC205," "))</f>
        <v> </v>
      </c>
      <c r="AF205" s="180"/>
      <c r="AG205" s="75" t="e">
        <f aca="false">IF(AC205&lt;&gt;AE205,(IF(N205=0,G205*(INFORMAÇÕES!$Q$69/INFORMAÇÕES!$Q$72),IF(N205="R",G205,0))),0)</f>
        <v>#DIV/0!</v>
      </c>
      <c r="AH205" s="75" t="e">
        <f aca="false">IF(AC205&lt;&gt;AE205,(IF(N205=0,G205*(INFORMAÇÕES!$Q$70/INFORMAÇÕES!$Q$72),IF(N205="C",G205,0))),0)</f>
        <v>#DIV/0!</v>
      </c>
      <c r="AI205" s="75" t="n">
        <f aca="false">IF(AC205&lt;&gt;AE205,(IF(N205=0,G205*INFORMAÇÕES!$U$115,IF(N205="CF",G205,0))),0)</f>
        <v>0</v>
      </c>
      <c r="AJ205" s="75" t="n">
        <f aca="false">IF(AC205&lt;&gt;AE205,(IF(N205=0,G205*INFORMAÇÕES!$U$116,IF(N205="O",G205,0))),0)</f>
        <v>0</v>
      </c>
      <c r="AK205" s="75" t="n">
        <f aca="false">IF(E205&lt;&gt;0,G205,0)</f>
        <v>0</v>
      </c>
      <c r="AL205" s="75" t="n">
        <f aca="false">IF(AC205&lt;&gt;AE205,(IF(N205=0,J205*(INFORMAÇÕES!$Q$89/INFORMAÇÕES!$Q$92),IF(N205="R",J205,0))),0)</f>
        <v>0</v>
      </c>
      <c r="AM205" s="75" t="n">
        <f aca="false">IF(AC205&lt;&gt;AE205,(IF(N205=0,J205*(INFORMAÇÕES!$Q$90/INFORMAÇÕES!$Q$92),IF(N205="C",J205,0))),0)</f>
        <v>0</v>
      </c>
      <c r="AN205" s="75" t="n">
        <f aca="false">IF(AC205&lt;&gt;AE205,(IF(N205="",J205*INFORMAÇÕES!$U$115,IF(N205="CF",J205,0))),0)</f>
        <v>0</v>
      </c>
      <c r="AO205" s="75" t="n">
        <f aca="false">IF(AC205&lt;&gt;AE205,(IF(N205="",J205*INFORMAÇÕES!$U$116,IF(N205="O",J205,0))),0)</f>
        <v>0</v>
      </c>
      <c r="AP205" s="75" t="n">
        <f aca="false">IF(H205&lt;&gt;0,J205,0)</f>
        <v>0</v>
      </c>
      <c r="AQ205" s="75" t="n">
        <f aca="false">IF(K205&lt;&gt;0,L205,0)</f>
        <v>0</v>
      </c>
    </row>
    <row r="206" s="174" customFormat="true" ht="14.25" hidden="false" customHeight="false" outlineLevel="0" collapsed="false">
      <c r="A206" s="159" t="n">
        <v>194</v>
      </c>
      <c r="B206" s="160" t="n">
        <f aca="false">R206</f>
        <v>0</v>
      </c>
      <c r="C206" s="161" t="n">
        <f aca="false">T206</f>
        <v>0</v>
      </c>
      <c r="D206" s="162" t="n">
        <f aca="false">U206</f>
        <v>0</v>
      </c>
      <c r="E206" s="163" t="n">
        <f aca="false">'ORÇ.GLOBAL P CAIXA'!E205</f>
        <v>0</v>
      </c>
      <c r="F206" s="163" t="n">
        <f aca="false">IF('ORÇ.GLOBAL EMPRESA'!G205&gt;0,'ORÇ.GLOBAL EMPRESA'!G205,'ORÇ.GLOBAL P CAIXA'!F205)</f>
        <v>0</v>
      </c>
      <c r="G206" s="163" t="n">
        <f aca="false">IF(E206&lt;&gt;0,ROUND(E206*F206,2),IF(AK206=0,(SUMIF($AC$13:$AC$1012,B206,$AK$13:$AK$1012)),AK206))</f>
        <v>0</v>
      </c>
      <c r="H206" s="163" t="n">
        <f aca="false">V206</f>
        <v>0</v>
      </c>
      <c r="I206" s="163" t="n">
        <f aca="false">W206</f>
        <v>0</v>
      </c>
      <c r="J206" s="163" t="n">
        <f aca="false">IF(H206&lt;&gt;0,ROUND(H206*I206,2),IF(AP206=0,(SUMIF($AC$13:$AC$1012,B206,$AP$13:$AP$1012)),AP206))</f>
        <v>0</v>
      </c>
      <c r="K206" s="163" t="n">
        <f aca="false">H206-E206</f>
        <v>0</v>
      </c>
      <c r="L206" s="163" t="n">
        <f aca="false">J206-G206</f>
        <v>0</v>
      </c>
      <c r="M206" s="645" t="str">
        <f aca="false">IF('ORÇ.GLOBAL P CAIXA'!H205&gt;0,'ORÇ.GLOBAL P CAIXA'!H205,"")</f>
        <v/>
      </c>
      <c r="N206" s="646" t="n">
        <f aca="false">'ORÇ.GLOBAL P CAIXA'!I205</f>
        <v>0</v>
      </c>
      <c r="O206" s="166" t="str">
        <f aca="false">S206</f>
        <v/>
      </c>
      <c r="P206" s="167"/>
      <c r="Q206" s="168" t="str">
        <f aca="false">IF(B206&gt;0,"ok","ocultar")</f>
        <v>ocultar</v>
      </c>
      <c r="R206" s="647" t="n">
        <f aca="false">'ORÇ.GLOBAL P CAIXA'!B205</f>
        <v>0</v>
      </c>
      <c r="S206" s="170" t="str">
        <f aca="false">IF('ORÇ.GLOBAL P CAIXA'!N205&lt;&gt;0,'ORÇ.GLOBAL P CAIXA'!N205,"")</f>
        <v/>
      </c>
      <c r="T206" s="648" t="n">
        <f aca="false">'ORÇ.GLOBAL P CAIXA'!O205</f>
        <v>0</v>
      </c>
      <c r="U206" s="172" t="n">
        <f aca="false">'ORÇ.GLOBAL P CAIXA'!P205</f>
        <v>0</v>
      </c>
      <c r="V206" s="173" t="n">
        <f aca="false">'ORÇ.GLOBAL P CAIXA'!E205</f>
        <v>0</v>
      </c>
      <c r="W206" s="173" t="n">
        <f aca="false">F206</f>
        <v>0</v>
      </c>
      <c r="X206" s="649"/>
      <c r="Y206" s="649"/>
      <c r="Z206" s="650"/>
      <c r="AB206" s="88"/>
      <c r="AC206" s="157" t="n">
        <f aca="false">IF(B206=0,AC205,IF(ISNONTEXT(B206)=TRUE(),INT(B206),INT(LEFT(B206,FIND(".",B206)-1))))</f>
        <v>3</v>
      </c>
      <c r="AD206" s="157" t="str">
        <f aca="false">IF(AD207=1,1,IF(B206&lt;&gt;0,1,IF(C206&lt;&gt;0,1,IF(D206&lt;&gt;0,1,IF(E206&lt;&gt;0,1,"")))))</f>
        <v/>
      </c>
      <c r="AE206" s="157" t="str">
        <f aca="false">IF(AC206=0," ",IF(AC206&lt;&gt;AC205,AC206," "))</f>
        <v> </v>
      </c>
      <c r="AF206" s="180"/>
      <c r="AG206" s="75" t="e">
        <f aca="false">IF(AC206&lt;&gt;AE206,(IF(N206=0,G206*(INFORMAÇÕES!$Q$69/INFORMAÇÕES!$Q$72),IF(N206="R",G206,0))),0)</f>
        <v>#DIV/0!</v>
      </c>
      <c r="AH206" s="75" t="e">
        <f aca="false">IF(AC206&lt;&gt;AE206,(IF(N206=0,G206*(INFORMAÇÕES!$Q$70/INFORMAÇÕES!$Q$72),IF(N206="C",G206,0))),0)</f>
        <v>#DIV/0!</v>
      </c>
      <c r="AI206" s="75" t="n">
        <f aca="false">IF(AC206&lt;&gt;AE206,(IF(N206=0,G206*INFORMAÇÕES!$U$115,IF(N206="CF",G206,0))),0)</f>
        <v>0</v>
      </c>
      <c r="AJ206" s="75" t="n">
        <f aca="false">IF(AC206&lt;&gt;AE206,(IF(N206=0,G206*INFORMAÇÕES!$U$116,IF(N206="O",G206,0))),0)</f>
        <v>0</v>
      </c>
      <c r="AK206" s="75" t="n">
        <f aca="false">IF(E206&lt;&gt;0,G206,0)</f>
        <v>0</v>
      </c>
      <c r="AL206" s="75" t="n">
        <f aca="false">IF(AC206&lt;&gt;AE206,(IF(N206=0,J206*(INFORMAÇÕES!$Q$89/INFORMAÇÕES!$Q$92),IF(N206="R",J206,0))),0)</f>
        <v>0</v>
      </c>
      <c r="AM206" s="75" t="n">
        <f aca="false">IF(AC206&lt;&gt;AE206,(IF(N206=0,J206*(INFORMAÇÕES!$Q$90/INFORMAÇÕES!$Q$92),IF(N206="C",J206,0))),0)</f>
        <v>0</v>
      </c>
      <c r="AN206" s="75" t="n">
        <f aca="false">IF(AC206&lt;&gt;AE206,(IF(N206="",J206*INFORMAÇÕES!$U$115,IF(N206="CF",J206,0))),0)</f>
        <v>0</v>
      </c>
      <c r="AO206" s="75" t="n">
        <f aca="false">IF(AC206&lt;&gt;AE206,(IF(N206="",J206*INFORMAÇÕES!$U$116,IF(N206="O",J206,0))),0)</f>
        <v>0</v>
      </c>
      <c r="AP206" s="75" t="n">
        <f aca="false">IF(H206&lt;&gt;0,J206,0)</f>
        <v>0</v>
      </c>
      <c r="AQ206" s="75" t="n">
        <f aca="false">IF(K206&lt;&gt;0,L206,0)</f>
        <v>0</v>
      </c>
    </row>
    <row r="207" s="174" customFormat="true" ht="14.25" hidden="false" customHeight="false" outlineLevel="0" collapsed="false">
      <c r="A207" s="159" t="n">
        <v>195</v>
      </c>
      <c r="B207" s="160" t="n">
        <f aca="false">R207</f>
        <v>0</v>
      </c>
      <c r="C207" s="161" t="n">
        <f aca="false">T207</f>
        <v>0</v>
      </c>
      <c r="D207" s="162" t="n">
        <f aca="false">U207</f>
        <v>0</v>
      </c>
      <c r="E207" s="163" t="n">
        <f aca="false">'ORÇ.GLOBAL P CAIXA'!E206</f>
        <v>0</v>
      </c>
      <c r="F207" s="163" t="n">
        <f aca="false">IF('ORÇ.GLOBAL EMPRESA'!G206&gt;0,'ORÇ.GLOBAL EMPRESA'!G206,'ORÇ.GLOBAL P CAIXA'!F206)</f>
        <v>0</v>
      </c>
      <c r="G207" s="163" t="n">
        <f aca="false">IF(E207&lt;&gt;0,ROUND(E207*F207,2),IF(AK207=0,(SUMIF($AC$13:$AC$1012,B207,$AK$13:$AK$1012)),AK207))</f>
        <v>0</v>
      </c>
      <c r="H207" s="163" t="n">
        <f aca="false">V207</f>
        <v>0</v>
      </c>
      <c r="I207" s="163" t="n">
        <f aca="false">W207</f>
        <v>0</v>
      </c>
      <c r="J207" s="163" t="n">
        <f aca="false">IF(H207&lt;&gt;0,ROUND(H207*I207,2),IF(AP207=0,(SUMIF($AC$13:$AC$1012,B207,$AP$13:$AP$1012)),AP207))</f>
        <v>0</v>
      </c>
      <c r="K207" s="163" t="n">
        <f aca="false">H207-E207</f>
        <v>0</v>
      </c>
      <c r="L207" s="163" t="n">
        <f aca="false">J207-G207</f>
        <v>0</v>
      </c>
      <c r="M207" s="645" t="str">
        <f aca="false">IF('ORÇ.GLOBAL P CAIXA'!H206&gt;0,'ORÇ.GLOBAL P CAIXA'!H206,"")</f>
        <v/>
      </c>
      <c r="N207" s="646" t="n">
        <f aca="false">'ORÇ.GLOBAL P CAIXA'!I206</f>
        <v>0</v>
      </c>
      <c r="O207" s="166" t="str">
        <f aca="false">S207</f>
        <v/>
      </c>
      <c r="P207" s="167"/>
      <c r="Q207" s="168" t="str">
        <f aca="false">IF(B207&gt;0,"ok","ocultar")</f>
        <v>ocultar</v>
      </c>
      <c r="R207" s="647" t="n">
        <f aca="false">'ORÇ.GLOBAL P CAIXA'!B206</f>
        <v>0</v>
      </c>
      <c r="S207" s="170" t="str">
        <f aca="false">IF('ORÇ.GLOBAL P CAIXA'!N206&lt;&gt;0,'ORÇ.GLOBAL P CAIXA'!N206,"")</f>
        <v/>
      </c>
      <c r="T207" s="648" t="n">
        <f aca="false">'ORÇ.GLOBAL P CAIXA'!O206</f>
        <v>0</v>
      </c>
      <c r="U207" s="172" t="n">
        <f aca="false">'ORÇ.GLOBAL P CAIXA'!P206</f>
        <v>0</v>
      </c>
      <c r="V207" s="173" t="n">
        <f aca="false">'ORÇ.GLOBAL P CAIXA'!E206</f>
        <v>0</v>
      </c>
      <c r="W207" s="173" t="n">
        <f aca="false">F207</f>
        <v>0</v>
      </c>
      <c r="X207" s="649"/>
      <c r="Y207" s="649"/>
      <c r="Z207" s="650"/>
      <c r="AB207" s="88"/>
      <c r="AC207" s="157" t="n">
        <f aca="false">IF(B207=0,AC206,IF(ISNONTEXT(B207)=TRUE(),INT(B207),INT(LEFT(B207,FIND(".",B207)-1))))</f>
        <v>3</v>
      </c>
      <c r="AD207" s="157" t="str">
        <f aca="false">IF(AD208=1,1,IF(B207&lt;&gt;0,1,IF(C207&lt;&gt;0,1,IF(D207&lt;&gt;0,1,IF(E207&lt;&gt;0,1,"")))))</f>
        <v/>
      </c>
      <c r="AE207" s="157" t="str">
        <f aca="false">IF(AC207=0," ",IF(AC207&lt;&gt;AC206,AC207," "))</f>
        <v> </v>
      </c>
      <c r="AF207" s="180"/>
      <c r="AG207" s="75" t="e">
        <f aca="false">IF(AC207&lt;&gt;AE207,(IF(N207=0,G207*(INFORMAÇÕES!$Q$69/INFORMAÇÕES!$Q$72),IF(N207="R",G207,0))),0)</f>
        <v>#DIV/0!</v>
      </c>
      <c r="AH207" s="75" t="e">
        <f aca="false">IF(AC207&lt;&gt;AE207,(IF(N207=0,G207*(INFORMAÇÕES!$Q$70/INFORMAÇÕES!$Q$72),IF(N207="C",G207,0))),0)</f>
        <v>#DIV/0!</v>
      </c>
      <c r="AI207" s="75" t="n">
        <f aca="false">IF(AC207&lt;&gt;AE207,(IF(N207=0,G207*INFORMAÇÕES!$U$115,IF(N207="CF",G207,0))),0)</f>
        <v>0</v>
      </c>
      <c r="AJ207" s="75" t="n">
        <f aca="false">IF(AC207&lt;&gt;AE207,(IF(N207=0,G207*INFORMAÇÕES!$U$116,IF(N207="O",G207,0))),0)</f>
        <v>0</v>
      </c>
      <c r="AK207" s="75" t="n">
        <f aca="false">IF(E207&lt;&gt;0,G207,0)</f>
        <v>0</v>
      </c>
      <c r="AL207" s="75" t="n">
        <f aca="false">IF(AC207&lt;&gt;AE207,(IF(N207=0,J207*(INFORMAÇÕES!$Q$89/INFORMAÇÕES!$Q$92),IF(N207="R",J207,0))),0)</f>
        <v>0</v>
      </c>
      <c r="AM207" s="75" t="n">
        <f aca="false">IF(AC207&lt;&gt;AE207,(IF(N207=0,J207*(INFORMAÇÕES!$Q$90/INFORMAÇÕES!$Q$92),IF(N207="C",J207,0))),0)</f>
        <v>0</v>
      </c>
      <c r="AN207" s="75" t="n">
        <f aca="false">IF(AC207&lt;&gt;AE207,(IF(N207="",J207*INFORMAÇÕES!$U$115,IF(N207="CF",J207,0))),0)</f>
        <v>0</v>
      </c>
      <c r="AO207" s="75" t="n">
        <f aca="false">IF(AC207&lt;&gt;AE207,(IF(N207="",J207*INFORMAÇÕES!$U$116,IF(N207="O",J207,0))),0)</f>
        <v>0</v>
      </c>
      <c r="AP207" s="75" t="n">
        <f aca="false">IF(H207&lt;&gt;0,J207,0)</f>
        <v>0</v>
      </c>
      <c r="AQ207" s="75" t="n">
        <f aca="false">IF(K207&lt;&gt;0,L207,0)</f>
        <v>0</v>
      </c>
    </row>
    <row r="208" s="174" customFormat="true" ht="14.25" hidden="false" customHeight="false" outlineLevel="0" collapsed="false">
      <c r="A208" s="159" t="n">
        <v>196</v>
      </c>
      <c r="B208" s="160" t="n">
        <f aca="false">R208</f>
        <v>0</v>
      </c>
      <c r="C208" s="161" t="n">
        <f aca="false">T208</f>
        <v>0</v>
      </c>
      <c r="D208" s="162" t="n">
        <f aca="false">U208</f>
        <v>0</v>
      </c>
      <c r="E208" s="163" t="n">
        <f aca="false">'ORÇ.GLOBAL P CAIXA'!E207</f>
        <v>0</v>
      </c>
      <c r="F208" s="163" t="n">
        <f aca="false">IF('ORÇ.GLOBAL EMPRESA'!G207&gt;0,'ORÇ.GLOBAL EMPRESA'!G207,'ORÇ.GLOBAL P CAIXA'!F207)</f>
        <v>0</v>
      </c>
      <c r="G208" s="163" t="n">
        <f aca="false">IF(E208&lt;&gt;0,ROUND(E208*F208,2),IF(AK208=0,(SUMIF($AC$13:$AC$1012,B208,$AK$13:$AK$1012)),AK208))</f>
        <v>0</v>
      </c>
      <c r="H208" s="163" t="n">
        <f aca="false">V208</f>
        <v>0</v>
      </c>
      <c r="I208" s="163" t="n">
        <f aca="false">W208</f>
        <v>0</v>
      </c>
      <c r="J208" s="163" t="n">
        <f aca="false">IF(H208&lt;&gt;0,ROUND(H208*I208,2),IF(AP208=0,(SUMIF($AC$13:$AC$1012,B208,$AP$13:$AP$1012)),AP208))</f>
        <v>0</v>
      </c>
      <c r="K208" s="163" t="n">
        <f aca="false">H208-E208</f>
        <v>0</v>
      </c>
      <c r="L208" s="163" t="n">
        <f aca="false">J208-G208</f>
        <v>0</v>
      </c>
      <c r="M208" s="645" t="str">
        <f aca="false">IF('ORÇ.GLOBAL P CAIXA'!H207&gt;0,'ORÇ.GLOBAL P CAIXA'!H207,"")</f>
        <v/>
      </c>
      <c r="N208" s="646" t="n">
        <f aca="false">'ORÇ.GLOBAL P CAIXA'!I207</f>
        <v>0</v>
      </c>
      <c r="O208" s="166" t="str">
        <f aca="false">S208</f>
        <v/>
      </c>
      <c r="P208" s="167"/>
      <c r="Q208" s="168" t="str">
        <f aca="false">IF(B208&gt;0,"ok","ocultar")</f>
        <v>ocultar</v>
      </c>
      <c r="R208" s="647" t="n">
        <f aca="false">'ORÇ.GLOBAL P CAIXA'!B207</f>
        <v>0</v>
      </c>
      <c r="S208" s="170" t="str">
        <f aca="false">IF('ORÇ.GLOBAL P CAIXA'!N207&lt;&gt;0,'ORÇ.GLOBAL P CAIXA'!N207,"")</f>
        <v/>
      </c>
      <c r="T208" s="648" t="n">
        <f aca="false">'ORÇ.GLOBAL P CAIXA'!O207</f>
        <v>0</v>
      </c>
      <c r="U208" s="172" t="n">
        <f aca="false">'ORÇ.GLOBAL P CAIXA'!P207</f>
        <v>0</v>
      </c>
      <c r="V208" s="173" t="n">
        <f aca="false">'ORÇ.GLOBAL P CAIXA'!E207</f>
        <v>0</v>
      </c>
      <c r="W208" s="173" t="n">
        <f aca="false">F208</f>
        <v>0</v>
      </c>
      <c r="X208" s="649"/>
      <c r="Y208" s="649"/>
      <c r="Z208" s="650"/>
      <c r="AB208" s="88"/>
      <c r="AC208" s="157" t="n">
        <f aca="false">IF(B208=0,AC207,IF(ISNONTEXT(B208)=TRUE(),INT(B208),INT(LEFT(B208,FIND(".",B208)-1))))</f>
        <v>3</v>
      </c>
      <c r="AD208" s="157" t="str">
        <f aca="false">IF(AD209=1,1,IF(B208&lt;&gt;0,1,IF(C208&lt;&gt;0,1,IF(D208&lt;&gt;0,1,IF(E208&lt;&gt;0,1,"")))))</f>
        <v/>
      </c>
      <c r="AE208" s="157" t="str">
        <f aca="false">IF(AC208=0," ",IF(AC208&lt;&gt;AC207,AC208," "))</f>
        <v> </v>
      </c>
      <c r="AF208" s="180"/>
      <c r="AG208" s="75" t="e">
        <f aca="false">IF(AC208&lt;&gt;AE208,(IF(N208=0,G208*(INFORMAÇÕES!$Q$69/INFORMAÇÕES!$Q$72),IF(N208="R",G208,0))),0)</f>
        <v>#DIV/0!</v>
      </c>
      <c r="AH208" s="75" t="e">
        <f aca="false">IF(AC208&lt;&gt;AE208,(IF(N208=0,G208*(INFORMAÇÕES!$Q$70/INFORMAÇÕES!$Q$72),IF(N208="C",G208,0))),0)</f>
        <v>#DIV/0!</v>
      </c>
      <c r="AI208" s="75" t="n">
        <f aca="false">IF(AC208&lt;&gt;AE208,(IF(N208=0,G208*INFORMAÇÕES!$U$115,IF(N208="CF",G208,0))),0)</f>
        <v>0</v>
      </c>
      <c r="AJ208" s="75" t="n">
        <f aca="false">IF(AC208&lt;&gt;AE208,(IF(N208=0,G208*INFORMAÇÕES!$U$116,IF(N208="O",G208,0))),0)</f>
        <v>0</v>
      </c>
      <c r="AK208" s="75" t="n">
        <f aca="false">IF(E208&lt;&gt;0,G208,0)</f>
        <v>0</v>
      </c>
      <c r="AL208" s="75" t="n">
        <f aca="false">IF(AC208&lt;&gt;AE208,(IF(N208=0,J208*(INFORMAÇÕES!$Q$89/INFORMAÇÕES!$Q$92),IF(N208="R",J208,0))),0)</f>
        <v>0</v>
      </c>
      <c r="AM208" s="75" t="n">
        <f aca="false">IF(AC208&lt;&gt;AE208,(IF(N208=0,J208*(INFORMAÇÕES!$Q$90/INFORMAÇÕES!$Q$92),IF(N208="C",J208,0))),0)</f>
        <v>0</v>
      </c>
      <c r="AN208" s="75" t="n">
        <f aca="false">IF(AC208&lt;&gt;AE208,(IF(N208="",J208*INFORMAÇÕES!$U$115,IF(N208="CF",J208,0))),0)</f>
        <v>0</v>
      </c>
      <c r="AO208" s="75" t="n">
        <f aca="false">IF(AC208&lt;&gt;AE208,(IF(N208="",J208*INFORMAÇÕES!$U$116,IF(N208="O",J208,0))),0)</f>
        <v>0</v>
      </c>
      <c r="AP208" s="75" t="n">
        <f aca="false">IF(H208&lt;&gt;0,J208,0)</f>
        <v>0</v>
      </c>
      <c r="AQ208" s="75" t="n">
        <f aca="false">IF(K208&lt;&gt;0,L208,0)</f>
        <v>0</v>
      </c>
    </row>
    <row r="209" s="174" customFormat="true" ht="14.25" hidden="false" customHeight="false" outlineLevel="0" collapsed="false">
      <c r="A209" s="159" t="n">
        <v>197</v>
      </c>
      <c r="B209" s="160" t="n">
        <f aca="false">R209</f>
        <v>0</v>
      </c>
      <c r="C209" s="161" t="n">
        <f aca="false">T209</f>
        <v>0</v>
      </c>
      <c r="D209" s="162" t="n">
        <f aca="false">U209</f>
        <v>0</v>
      </c>
      <c r="E209" s="163" t="n">
        <f aca="false">'ORÇ.GLOBAL P CAIXA'!E208</f>
        <v>0</v>
      </c>
      <c r="F209" s="163" t="n">
        <f aca="false">IF('ORÇ.GLOBAL EMPRESA'!G208&gt;0,'ORÇ.GLOBAL EMPRESA'!G208,'ORÇ.GLOBAL P CAIXA'!F208)</f>
        <v>0</v>
      </c>
      <c r="G209" s="163" t="n">
        <f aca="false">IF(E209&lt;&gt;0,ROUND(E209*F209,2),IF(AK209=0,(SUMIF($AC$13:$AC$1012,B209,$AK$13:$AK$1012)),AK209))</f>
        <v>0</v>
      </c>
      <c r="H209" s="163" t="n">
        <f aca="false">V209</f>
        <v>0</v>
      </c>
      <c r="I209" s="163" t="n">
        <f aca="false">W209</f>
        <v>0</v>
      </c>
      <c r="J209" s="163" t="n">
        <f aca="false">IF(H209&lt;&gt;0,ROUND(H209*I209,2),IF(AP209=0,(SUMIF($AC$13:$AC$1012,B209,$AP$13:$AP$1012)),AP209))</f>
        <v>0</v>
      </c>
      <c r="K209" s="163" t="n">
        <f aca="false">H209-E209</f>
        <v>0</v>
      </c>
      <c r="L209" s="163" t="n">
        <f aca="false">J209-G209</f>
        <v>0</v>
      </c>
      <c r="M209" s="645" t="str">
        <f aca="false">IF('ORÇ.GLOBAL P CAIXA'!H208&gt;0,'ORÇ.GLOBAL P CAIXA'!H208,"")</f>
        <v/>
      </c>
      <c r="N209" s="646" t="n">
        <f aca="false">'ORÇ.GLOBAL P CAIXA'!I208</f>
        <v>0</v>
      </c>
      <c r="O209" s="166" t="str">
        <f aca="false">S209</f>
        <v/>
      </c>
      <c r="P209" s="167"/>
      <c r="Q209" s="168" t="str">
        <f aca="false">IF(B209&gt;0,"ok","ocultar")</f>
        <v>ocultar</v>
      </c>
      <c r="R209" s="647" t="n">
        <f aca="false">'ORÇ.GLOBAL P CAIXA'!B208</f>
        <v>0</v>
      </c>
      <c r="S209" s="170" t="str">
        <f aca="false">IF('ORÇ.GLOBAL P CAIXA'!N208&lt;&gt;0,'ORÇ.GLOBAL P CAIXA'!N208,"")</f>
        <v/>
      </c>
      <c r="T209" s="648" t="n">
        <f aca="false">'ORÇ.GLOBAL P CAIXA'!O208</f>
        <v>0</v>
      </c>
      <c r="U209" s="172" t="n">
        <f aca="false">'ORÇ.GLOBAL P CAIXA'!P208</f>
        <v>0</v>
      </c>
      <c r="V209" s="173" t="n">
        <f aca="false">'ORÇ.GLOBAL P CAIXA'!E208</f>
        <v>0</v>
      </c>
      <c r="W209" s="173" t="n">
        <f aca="false">F209</f>
        <v>0</v>
      </c>
      <c r="X209" s="649"/>
      <c r="Y209" s="649"/>
      <c r="Z209" s="650"/>
      <c r="AB209" s="88"/>
      <c r="AC209" s="157" t="n">
        <f aca="false">IF(B209=0,AC208,IF(ISNONTEXT(B209)=TRUE(),INT(B209),INT(LEFT(B209,FIND(".",B209)-1))))</f>
        <v>3</v>
      </c>
      <c r="AD209" s="157" t="str">
        <f aca="false">IF(AD210=1,1,IF(B209&lt;&gt;0,1,IF(C209&lt;&gt;0,1,IF(D209&lt;&gt;0,1,IF(E209&lt;&gt;0,1,"")))))</f>
        <v/>
      </c>
      <c r="AE209" s="157" t="str">
        <f aca="false">IF(AC209=0," ",IF(AC209&lt;&gt;AC208,AC209," "))</f>
        <v> </v>
      </c>
      <c r="AF209" s="180"/>
      <c r="AG209" s="75" t="e">
        <f aca="false">IF(AC209&lt;&gt;AE209,(IF(N209=0,G209*(INFORMAÇÕES!$Q$69/INFORMAÇÕES!$Q$72),IF(N209="R",G209,0))),0)</f>
        <v>#DIV/0!</v>
      </c>
      <c r="AH209" s="75" t="e">
        <f aca="false">IF(AC209&lt;&gt;AE209,(IF(N209=0,G209*(INFORMAÇÕES!$Q$70/INFORMAÇÕES!$Q$72),IF(N209="C",G209,0))),0)</f>
        <v>#DIV/0!</v>
      </c>
      <c r="AI209" s="75" t="n">
        <f aca="false">IF(AC209&lt;&gt;AE209,(IF(N209=0,G209*INFORMAÇÕES!$U$115,IF(N209="CF",G209,0))),0)</f>
        <v>0</v>
      </c>
      <c r="AJ209" s="75" t="n">
        <f aca="false">IF(AC209&lt;&gt;AE209,(IF(N209=0,G209*INFORMAÇÕES!$U$116,IF(N209="O",G209,0))),0)</f>
        <v>0</v>
      </c>
      <c r="AK209" s="75" t="n">
        <f aca="false">IF(E209&lt;&gt;0,G209,0)</f>
        <v>0</v>
      </c>
      <c r="AL209" s="75" t="n">
        <f aca="false">IF(AC209&lt;&gt;AE209,(IF(N209=0,J209*(INFORMAÇÕES!$Q$89/INFORMAÇÕES!$Q$92),IF(N209="R",J209,0))),0)</f>
        <v>0</v>
      </c>
      <c r="AM209" s="75" t="n">
        <f aca="false">IF(AC209&lt;&gt;AE209,(IF(N209=0,J209*(INFORMAÇÕES!$Q$90/INFORMAÇÕES!$Q$92),IF(N209="C",J209,0))),0)</f>
        <v>0</v>
      </c>
      <c r="AN209" s="75" t="n">
        <f aca="false">IF(AC209&lt;&gt;AE209,(IF(N209="",J209*INFORMAÇÕES!$U$115,IF(N209="CF",J209,0))),0)</f>
        <v>0</v>
      </c>
      <c r="AO209" s="75" t="n">
        <f aca="false">IF(AC209&lt;&gt;AE209,(IF(N209="",J209*INFORMAÇÕES!$U$116,IF(N209="O",J209,0))),0)</f>
        <v>0</v>
      </c>
      <c r="AP209" s="75" t="n">
        <f aca="false">IF(H209&lt;&gt;0,J209,0)</f>
        <v>0</v>
      </c>
      <c r="AQ209" s="75" t="n">
        <f aca="false">IF(K209&lt;&gt;0,L209,0)</f>
        <v>0</v>
      </c>
    </row>
    <row r="210" s="174" customFormat="true" ht="14.25" hidden="false" customHeight="false" outlineLevel="0" collapsed="false">
      <c r="A210" s="159" t="n">
        <v>198</v>
      </c>
      <c r="B210" s="160" t="n">
        <f aca="false">R210</f>
        <v>0</v>
      </c>
      <c r="C210" s="161" t="n">
        <f aca="false">T210</f>
        <v>0</v>
      </c>
      <c r="D210" s="162" t="n">
        <f aca="false">U210</f>
        <v>0</v>
      </c>
      <c r="E210" s="163" t="n">
        <f aca="false">'ORÇ.GLOBAL P CAIXA'!E209</f>
        <v>0</v>
      </c>
      <c r="F210" s="163" t="n">
        <f aca="false">IF('ORÇ.GLOBAL EMPRESA'!G209&gt;0,'ORÇ.GLOBAL EMPRESA'!G209,'ORÇ.GLOBAL P CAIXA'!F209)</f>
        <v>0</v>
      </c>
      <c r="G210" s="163" t="n">
        <f aca="false">IF(E210&lt;&gt;0,ROUND(E210*F210,2),IF(AK210=0,(SUMIF($AC$13:$AC$1012,B210,$AK$13:$AK$1012)),AK210))</f>
        <v>0</v>
      </c>
      <c r="H210" s="163" t="n">
        <f aca="false">V210</f>
        <v>0</v>
      </c>
      <c r="I210" s="163" t="n">
        <f aca="false">W210</f>
        <v>0</v>
      </c>
      <c r="J210" s="163" t="n">
        <f aca="false">IF(H210&lt;&gt;0,ROUND(H210*I210,2),IF(AP210=0,(SUMIF($AC$13:$AC$1012,B210,$AP$13:$AP$1012)),AP210))</f>
        <v>0</v>
      </c>
      <c r="K210" s="163" t="n">
        <f aca="false">H210-E210</f>
        <v>0</v>
      </c>
      <c r="L210" s="163" t="n">
        <f aca="false">J210-G210</f>
        <v>0</v>
      </c>
      <c r="M210" s="645" t="str">
        <f aca="false">IF('ORÇ.GLOBAL P CAIXA'!H209&gt;0,'ORÇ.GLOBAL P CAIXA'!H209,"")</f>
        <v/>
      </c>
      <c r="N210" s="646" t="n">
        <f aca="false">'ORÇ.GLOBAL P CAIXA'!I209</f>
        <v>0</v>
      </c>
      <c r="O210" s="166" t="str">
        <f aca="false">S210</f>
        <v/>
      </c>
      <c r="P210" s="167"/>
      <c r="Q210" s="168" t="str">
        <f aca="false">IF(B210&gt;0,"ok","ocultar")</f>
        <v>ocultar</v>
      </c>
      <c r="R210" s="647" t="n">
        <f aca="false">'ORÇ.GLOBAL P CAIXA'!B209</f>
        <v>0</v>
      </c>
      <c r="S210" s="170" t="str">
        <f aca="false">IF('ORÇ.GLOBAL P CAIXA'!N209&lt;&gt;0,'ORÇ.GLOBAL P CAIXA'!N209,"")</f>
        <v/>
      </c>
      <c r="T210" s="648" t="n">
        <f aca="false">'ORÇ.GLOBAL P CAIXA'!O209</f>
        <v>0</v>
      </c>
      <c r="U210" s="172" t="n">
        <f aca="false">'ORÇ.GLOBAL P CAIXA'!P209</f>
        <v>0</v>
      </c>
      <c r="V210" s="173" t="n">
        <f aca="false">'ORÇ.GLOBAL P CAIXA'!E209</f>
        <v>0</v>
      </c>
      <c r="W210" s="173" t="n">
        <f aca="false">F210</f>
        <v>0</v>
      </c>
      <c r="X210" s="649"/>
      <c r="Y210" s="649"/>
      <c r="Z210" s="650"/>
      <c r="AB210" s="88"/>
      <c r="AC210" s="157" t="n">
        <f aca="false">IF(B210=0,AC209,IF(ISNONTEXT(B210)=TRUE(),INT(B210),INT(LEFT(B210,FIND(".",B210)-1))))</f>
        <v>3</v>
      </c>
      <c r="AD210" s="157" t="str">
        <f aca="false">IF(AD211=1,1,IF(B210&lt;&gt;0,1,IF(C210&lt;&gt;0,1,IF(D210&lt;&gt;0,1,IF(E210&lt;&gt;0,1,"")))))</f>
        <v/>
      </c>
      <c r="AE210" s="157" t="str">
        <f aca="false">IF(AC210=0," ",IF(AC210&lt;&gt;AC209,AC210," "))</f>
        <v> </v>
      </c>
      <c r="AF210" s="180"/>
      <c r="AG210" s="75" t="e">
        <f aca="false">IF(AC210&lt;&gt;AE210,(IF(N210=0,G210*(INFORMAÇÕES!$Q$69/INFORMAÇÕES!$Q$72),IF(N210="R",G210,0))),0)</f>
        <v>#DIV/0!</v>
      </c>
      <c r="AH210" s="75" t="e">
        <f aca="false">IF(AC210&lt;&gt;AE210,(IF(N210=0,G210*(INFORMAÇÕES!$Q$70/INFORMAÇÕES!$Q$72),IF(N210="C",G210,0))),0)</f>
        <v>#DIV/0!</v>
      </c>
      <c r="AI210" s="75" t="n">
        <f aca="false">IF(AC210&lt;&gt;AE210,(IF(N210=0,G210*INFORMAÇÕES!$U$115,IF(N210="CF",G210,0))),0)</f>
        <v>0</v>
      </c>
      <c r="AJ210" s="75" t="n">
        <f aca="false">IF(AC210&lt;&gt;AE210,(IF(N210=0,G210*INFORMAÇÕES!$U$116,IF(N210="O",G210,0))),0)</f>
        <v>0</v>
      </c>
      <c r="AK210" s="75" t="n">
        <f aca="false">IF(E210&lt;&gt;0,G210,0)</f>
        <v>0</v>
      </c>
      <c r="AL210" s="75" t="n">
        <f aca="false">IF(AC210&lt;&gt;AE210,(IF(N210=0,J210*(INFORMAÇÕES!$Q$89/INFORMAÇÕES!$Q$92),IF(N210="R",J210,0))),0)</f>
        <v>0</v>
      </c>
      <c r="AM210" s="75" t="n">
        <f aca="false">IF(AC210&lt;&gt;AE210,(IF(N210=0,J210*(INFORMAÇÕES!$Q$90/INFORMAÇÕES!$Q$92),IF(N210="C",J210,0))),0)</f>
        <v>0</v>
      </c>
      <c r="AN210" s="75" t="n">
        <f aca="false">IF(AC210&lt;&gt;AE210,(IF(N210="",J210*INFORMAÇÕES!$U$115,IF(N210="CF",J210,0))),0)</f>
        <v>0</v>
      </c>
      <c r="AO210" s="75" t="n">
        <f aca="false">IF(AC210&lt;&gt;AE210,(IF(N210="",J210*INFORMAÇÕES!$U$116,IF(N210="O",J210,0))),0)</f>
        <v>0</v>
      </c>
      <c r="AP210" s="75" t="n">
        <f aca="false">IF(H210&lt;&gt;0,J210,0)</f>
        <v>0</v>
      </c>
      <c r="AQ210" s="75" t="n">
        <f aca="false">IF(K210&lt;&gt;0,L210,0)</f>
        <v>0</v>
      </c>
    </row>
    <row r="211" s="174" customFormat="true" ht="14.25" hidden="false" customHeight="false" outlineLevel="0" collapsed="false">
      <c r="A211" s="159" t="n">
        <v>199</v>
      </c>
      <c r="B211" s="160" t="n">
        <f aca="false">R211</f>
        <v>0</v>
      </c>
      <c r="C211" s="161" t="n">
        <f aca="false">T211</f>
        <v>0</v>
      </c>
      <c r="D211" s="162" t="n">
        <f aca="false">U211</f>
        <v>0</v>
      </c>
      <c r="E211" s="163" t="n">
        <f aca="false">'ORÇ.GLOBAL P CAIXA'!E210</f>
        <v>0</v>
      </c>
      <c r="F211" s="163" t="n">
        <f aca="false">IF('ORÇ.GLOBAL EMPRESA'!G210&gt;0,'ORÇ.GLOBAL EMPRESA'!G210,'ORÇ.GLOBAL P CAIXA'!F210)</f>
        <v>0</v>
      </c>
      <c r="G211" s="163" t="n">
        <f aca="false">IF(E211&lt;&gt;0,ROUND(E211*F211,2),IF(AK211=0,(SUMIF($AC$13:$AC$1012,B211,$AK$13:$AK$1012)),AK211))</f>
        <v>0</v>
      </c>
      <c r="H211" s="163" t="n">
        <f aca="false">V211</f>
        <v>0</v>
      </c>
      <c r="I211" s="163" t="n">
        <f aca="false">W211</f>
        <v>0</v>
      </c>
      <c r="J211" s="163" t="n">
        <f aca="false">IF(H211&lt;&gt;0,ROUND(H211*I211,2),IF(AP211=0,(SUMIF($AC$13:$AC$1012,B211,$AP$13:$AP$1012)),AP211))</f>
        <v>0</v>
      </c>
      <c r="K211" s="163" t="n">
        <f aca="false">H211-E211</f>
        <v>0</v>
      </c>
      <c r="L211" s="163" t="n">
        <f aca="false">J211-G211</f>
        <v>0</v>
      </c>
      <c r="M211" s="645" t="str">
        <f aca="false">IF('ORÇ.GLOBAL P CAIXA'!H210&gt;0,'ORÇ.GLOBAL P CAIXA'!H210,"")</f>
        <v/>
      </c>
      <c r="N211" s="646" t="n">
        <f aca="false">'ORÇ.GLOBAL P CAIXA'!I210</f>
        <v>0</v>
      </c>
      <c r="O211" s="166" t="str">
        <f aca="false">S211</f>
        <v/>
      </c>
      <c r="P211" s="167"/>
      <c r="Q211" s="168" t="str">
        <f aca="false">IF(B211&gt;0,"ok","ocultar")</f>
        <v>ocultar</v>
      </c>
      <c r="R211" s="647" t="n">
        <f aca="false">'ORÇ.GLOBAL P CAIXA'!B210</f>
        <v>0</v>
      </c>
      <c r="S211" s="170" t="str">
        <f aca="false">IF('ORÇ.GLOBAL P CAIXA'!N210&lt;&gt;0,'ORÇ.GLOBAL P CAIXA'!N210,"")</f>
        <v/>
      </c>
      <c r="T211" s="648" t="n">
        <f aca="false">'ORÇ.GLOBAL P CAIXA'!O210</f>
        <v>0</v>
      </c>
      <c r="U211" s="172" t="n">
        <f aca="false">'ORÇ.GLOBAL P CAIXA'!P210</f>
        <v>0</v>
      </c>
      <c r="V211" s="173" t="n">
        <f aca="false">'ORÇ.GLOBAL P CAIXA'!E210</f>
        <v>0</v>
      </c>
      <c r="W211" s="173" t="n">
        <f aca="false">F211</f>
        <v>0</v>
      </c>
      <c r="X211" s="649"/>
      <c r="Y211" s="649"/>
      <c r="Z211" s="650"/>
      <c r="AB211" s="88"/>
      <c r="AC211" s="157" t="n">
        <f aca="false">IF(B211=0,AC210,IF(ISNONTEXT(B211)=TRUE(),INT(B211),INT(LEFT(B211,FIND(".",B211)-1))))</f>
        <v>3</v>
      </c>
      <c r="AD211" s="157" t="str">
        <f aca="false">IF(AD212=1,1,IF(B211&lt;&gt;0,1,IF(C211&lt;&gt;0,1,IF(D211&lt;&gt;0,1,IF(E211&lt;&gt;0,1,"")))))</f>
        <v/>
      </c>
      <c r="AE211" s="157" t="str">
        <f aca="false">IF(AC211=0," ",IF(AC211&lt;&gt;AC210,AC211," "))</f>
        <v> </v>
      </c>
      <c r="AF211" s="180"/>
      <c r="AG211" s="75" t="e">
        <f aca="false">IF(AC211&lt;&gt;AE211,(IF(N211=0,G211*(INFORMAÇÕES!$Q$69/INFORMAÇÕES!$Q$72),IF(N211="R",G211,0))),0)</f>
        <v>#DIV/0!</v>
      </c>
      <c r="AH211" s="75" t="e">
        <f aca="false">IF(AC211&lt;&gt;AE211,(IF(N211=0,G211*(INFORMAÇÕES!$Q$70/INFORMAÇÕES!$Q$72),IF(N211="C",G211,0))),0)</f>
        <v>#DIV/0!</v>
      </c>
      <c r="AI211" s="75" t="n">
        <f aca="false">IF(AC211&lt;&gt;AE211,(IF(N211=0,G211*INFORMAÇÕES!$U$115,IF(N211="CF",G211,0))),0)</f>
        <v>0</v>
      </c>
      <c r="AJ211" s="75" t="n">
        <f aca="false">IF(AC211&lt;&gt;AE211,(IF(N211=0,G211*INFORMAÇÕES!$U$116,IF(N211="O",G211,0))),0)</f>
        <v>0</v>
      </c>
      <c r="AK211" s="75" t="n">
        <f aca="false">IF(E211&lt;&gt;0,G211,0)</f>
        <v>0</v>
      </c>
      <c r="AL211" s="75" t="n">
        <f aca="false">IF(AC211&lt;&gt;AE211,(IF(N211=0,J211*(INFORMAÇÕES!$Q$89/INFORMAÇÕES!$Q$92),IF(N211="R",J211,0))),0)</f>
        <v>0</v>
      </c>
      <c r="AM211" s="75" t="n">
        <f aca="false">IF(AC211&lt;&gt;AE211,(IF(N211=0,J211*(INFORMAÇÕES!$Q$90/INFORMAÇÕES!$Q$92),IF(N211="C",J211,0))),0)</f>
        <v>0</v>
      </c>
      <c r="AN211" s="75" t="n">
        <f aca="false">IF(AC211&lt;&gt;AE211,(IF(N211="",J211*INFORMAÇÕES!$U$115,IF(N211="CF",J211,0))),0)</f>
        <v>0</v>
      </c>
      <c r="AO211" s="75" t="n">
        <f aca="false">IF(AC211&lt;&gt;AE211,(IF(N211="",J211*INFORMAÇÕES!$U$116,IF(N211="O",J211,0))),0)</f>
        <v>0</v>
      </c>
      <c r="AP211" s="75" t="n">
        <f aca="false">IF(H211&lt;&gt;0,J211,0)</f>
        <v>0</v>
      </c>
      <c r="AQ211" s="75" t="n">
        <f aca="false">IF(K211&lt;&gt;0,L211,0)</f>
        <v>0</v>
      </c>
    </row>
    <row r="212" s="174" customFormat="true" ht="14.25" hidden="false" customHeight="false" outlineLevel="0" collapsed="false">
      <c r="A212" s="159" t="n">
        <v>200</v>
      </c>
      <c r="B212" s="160" t="n">
        <f aca="false">R212</f>
        <v>0</v>
      </c>
      <c r="C212" s="161" t="n">
        <f aca="false">T212</f>
        <v>0</v>
      </c>
      <c r="D212" s="162" t="n">
        <f aca="false">U212</f>
        <v>0</v>
      </c>
      <c r="E212" s="163" t="n">
        <f aca="false">'ORÇ.GLOBAL P CAIXA'!E211</f>
        <v>0</v>
      </c>
      <c r="F212" s="163" t="n">
        <f aca="false">IF('ORÇ.GLOBAL EMPRESA'!G211&gt;0,'ORÇ.GLOBAL EMPRESA'!G211,'ORÇ.GLOBAL P CAIXA'!F211)</f>
        <v>0</v>
      </c>
      <c r="G212" s="163" t="n">
        <f aca="false">IF(E212&lt;&gt;0,ROUND(E212*F212,2),IF(AK212=0,(SUMIF($AC$13:$AC$1012,B212,$AK$13:$AK$1012)),AK212))</f>
        <v>0</v>
      </c>
      <c r="H212" s="163" t="n">
        <f aca="false">V212</f>
        <v>0</v>
      </c>
      <c r="I212" s="163" t="n">
        <f aca="false">W212</f>
        <v>0</v>
      </c>
      <c r="J212" s="163" t="n">
        <f aca="false">IF(H212&lt;&gt;0,ROUND(H212*I212,2),IF(AP212=0,(SUMIF($AC$13:$AC$1012,B212,$AP$13:$AP$1012)),AP212))</f>
        <v>0</v>
      </c>
      <c r="K212" s="163" t="n">
        <f aca="false">H212-E212</f>
        <v>0</v>
      </c>
      <c r="L212" s="163" t="n">
        <f aca="false">J212-G212</f>
        <v>0</v>
      </c>
      <c r="M212" s="645" t="str">
        <f aca="false">IF('ORÇ.GLOBAL P CAIXA'!H211&gt;0,'ORÇ.GLOBAL P CAIXA'!H211,"")</f>
        <v/>
      </c>
      <c r="N212" s="646" t="n">
        <f aca="false">'ORÇ.GLOBAL P CAIXA'!I211</f>
        <v>0</v>
      </c>
      <c r="O212" s="166" t="str">
        <f aca="false">S212</f>
        <v/>
      </c>
      <c r="P212" s="167"/>
      <c r="Q212" s="168" t="str">
        <f aca="false">IF(B212&gt;0,"ok","ocultar")</f>
        <v>ocultar</v>
      </c>
      <c r="R212" s="647" t="n">
        <f aca="false">'ORÇ.GLOBAL P CAIXA'!B211</f>
        <v>0</v>
      </c>
      <c r="S212" s="170" t="str">
        <f aca="false">IF('ORÇ.GLOBAL P CAIXA'!N211&lt;&gt;0,'ORÇ.GLOBAL P CAIXA'!N211,"")</f>
        <v/>
      </c>
      <c r="T212" s="648" t="n">
        <f aca="false">'ORÇ.GLOBAL P CAIXA'!O211</f>
        <v>0</v>
      </c>
      <c r="U212" s="172" t="n">
        <f aca="false">'ORÇ.GLOBAL P CAIXA'!P211</f>
        <v>0</v>
      </c>
      <c r="V212" s="173" t="n">
        <f aca="false">'ORÇ.GLOBAL P CAIXA'!E211</f>
        <v>0</v>
      </c>
      <c r="W212" s="173" t="n">
        <f aca="false">F212</f>
        <v>0</v>
      </c>
      <c r="X212" s="649"/>
      <c r="Y212" s="649"/>
      <c r="Z212" s="650"/>
      <c r="AB212" s="88"/>
      <c r="AC212" s="157" t="n">
        <f aca="false">IF(B212=0,AC211,IF(ISNONTEXT(B212)=TRUE(),INT(B212),INT(LEFT(B212,FIND(".",B212)-1))))</f>
        <v>3</v>
      </c>
      <c r="AD212" s="157" t="str">
        <f aca="false">IF(AD213=1,1,IF(B212&lt;&gt;0,1,IF(C212&lt;&gt;0,1,IF(D212&lt;&gt;0,1,IF(E212&lt;&gt;0,1,"")))))</f>
        <v/>
      </c>
      <c r="AE212" s="157" t="str">
        <f aca="false">IF(AC212=0," ",IF(AC212&lt;&gt;AC211,AC212," "))</f>
        <v> </v>
      </c>
      <c r="AF212" s="180"/>
      <c r="AG212" s="75" t="e">
        <f aca="false">IF(AC212&lt;&gt;AE212,(IF(N212=0,G212*(INFORMAÇÕES!$Q$69/INFORMAÇÕES!$Q$72),IF(N212="R",G212,0))),0)</f>
        <v>#DIV/0!</v>
      </c>
      <c r="AH212" s="75" t="e">
        <f aca="false">IF(AC212&lt;&gt;AE212,(IF(N212=0,G212*(INFORMAÇÕES!$Q$70/INFORMAÇÕES!$Q$72),IF(N212="C",G212,0))),0)</f>
        <v>#DIV/0!</v>
      </c>
      <c r="AI212" s="75" t="n">
        <f aca="false">IF(AC212&lt;&gt;AE212,(IF(N212=0,G212*INFORMAÇÕES!$U$115,IF(N212="CF",G212,0))),0)</f>
        <v>0</v>
      </c>
      <c r="AJ212" s="75" t="n">
        <f aca="false">IF(AC212&lt;&gt;AE212,(IF(N212=0,G212*INFORMAÇÕES!$U$116,IF(N212="O",G212,0))),0)</f>
        <v>0</v>
      </c>
      <c r="AK212" s="75" t="n">
        <f aca="false">IF(E212&lt;&gt;0,G212,0)</f>
        <v>0</v>
      </c>
      <c r="AL212" s="75" t="n">
        <f aca="false">IF(AC212&lt;&gt;AE212,(IF(N212=0,J212*(INFORMAÇÕES!$Q$89/INFORMAÇÕES!$Q$92),IF(N212="R",J212,0))),0)</f>
        <v>0</v>
      </c>
      <c r="AM212" s="75" t="n">
        <f aca="false">IF(AC212&lt;&gt;AE212,(IF(N212=0,J212*(INFORMAÇÕES!$Q$90/INFORMAÇÕES!$Q$92),IF(N212="C",J212,0))),0)</f>
        <v>0</v>
      </c>
      <c r="AN212" s="75" t="n">
        <f aca="false">IF(AC212&lt;&gt;AE212,(IF(N212="",J212*INFORMAÇÕES!$U$115,IF(N212="CF",J212,0))),0)</f>
        <v>0</v>
      </c>
      <c r="AO212" s="75" t="n">
        <f aca="false">IF(AC212&lt;&gt;AE212,(IF(N212="",J212*INFORMAÇÕES!$U$116,IF(N212="O",J212,0))),0)</f>
        <v>0</v>
      </c>
      <c r="AP212" s="75" t="n">
        <f aca="false">IF(H212&lt;&gt;0,J212,0)</f>
        <v>0</v>
      </c>
      <c r="AQ212" s="75" t="n">
        <f aca="false">IF(K212&lt;&gt;0,L212,0)</f>
        <v>0</v>
      </c>
    </row>
    <row r="213" s="174" customFormat="true" ht="14.25" hidden="false" customHeight="false" outlineLevel="0" collapsed="false">
      <c r="A213" s="159" t="n">
        <v>201</v>
      </c>
      <c r="B213" s="160" t="n">
        <f aca="false">R213</f>
        <v>0</v>
      </c>
      <c r="C213" s="161" t="n">
        <f aca="false">T213</f>
        <v>0</v>
      </c>
      <c r="D213" s="162" t="n">
        <f aca="false">U213</f>
        <v>0</v>
      </c>
      <c r="E213" s="163" t="n">
        <f aca="false">'ORÇ.GLOBAL P CAIXA'!E212</f>
        <v>0</v>
      </c>
      <c r="F213" s="163" t="n">
        <f aca="false">IF('ORÇ.GLOBAL EMPRESA'!G212&gt;0,'ORÇ.GLOBAL EMPRESA'!G212,'ORÇ.GLOBAL P CAIXA'!F212)</f>
        <v>0</v>
      </c>
      <c r="G213" s="163" t="n">
        <f aca="false">IF(E213&lt;&gt;0,ROUND(E213*F213,2),IF(AK213=0,(SUMIF($AC$13:$AC$1012,B213,$AK$13:$AK$1012)),AK213))</f>
        <v>0</v>
      </c>
      <c r="H213" s="163" t="n">
        <f aca="false">V213</f>
        <v>0</v>
      </c>
      <c r="I213" s="163" t="n">
        <f aca="false">W213</f>
        <v>0</v>
      </c>
      <c r="J213" s="163" t="n">
        <f aca="false">IF(H213&lt;&gt;0,ROUND(H213*I213,2),IF(AP213=0,(SUMIF($AC$13:$AC$1012,B213,$AP$13:$AP$1012)),AP213))</f>
        <v>0</v>
      </c>
      <c r="K213" s="163" t="n">
        <f aca="false">H213-E213</f>
        <v>0</v>
      </c>
      <c r="L213" s="163" t="n">
        <f aca="false">J213-G213</f>
        <v>0</v>
      </c>
      <c r="M213" s="645" t="str">
        <f aca="false">IF('ORÇ.GLOBAL P CAIXA'!H212&gt;0,'ORÇ.GLOBAL P CAIXA'!H212,"")</f>
        <v/>
      </c>
      <c r="N213" s="646" t="n">
        <f aca="false">'ORÇ.GLOBAL P CAIXA'!I212</f>
        <v>0</v>
      </c>
      <c r="O213" s="166" t="str">
        <f aca="false">S213</f>
        <v/>
      </c>
      <c r="P213" s="167"/>
      <c r="Q213" s="168" t="str">
        <f aca="false">IF(B213&gt;0,"ok","ocultar")</f>
        <v>ocultar</v>
      </c>
      <c r="R213" s="647" t="n">
        <f aca="false">'ORÇ.GLOBAL P CAIXA'!B212</f>
        <v>0</v>
      </c>
      <c r="S213" s="170" t="str">
        <f aca="false">IF('ORÇ.GLOBAL P CAIXA'!N212&lt;&gt;0,'ORÇ.GLOBAL P CAIXA'!N212,"")</f>
        <v/>
      </c>
      <c r="T213" s="648" t="n">
        <f aca="false">'ORÇ.GLOBAL P CAIXA'!O212</f>
        <v>0</v>
      </c>
      <c r="U213" s="172" t="n">
        <f aca="false">'ORÇ.GLOBAL P CAIXA'!P212</f>
        <v>0</v>
      </c>
      <c r="V213" s="173" t="n">
        <f aca="false">'ORÇ.GLOBAL P CAIXA'!E212</f>
        <v>0</v>
      </c>
      <c r="W213" s="173" t="n">
        <f aca="false">F213</f>
        <v>0</v>
      </c>
      <c r="X213" s="649"/>
      <c r="Y213" s="649"/>
      <c r="Z213" s="650"/>
      <c r="AB213" s="88"/>
      <c r="AC213" s="157" t="n">
        <f aca="false">IF(B213=0,AC212,IF(ISNONTEXT(B213)=TRUE(),INT(B213),INT(LEFT(B213,FIND(".",B213)-1))))</f>
        <v>3</v>
      </c>
      <c r="AD213" s="157" t="str">
        <f aca="false">IF(AD214=1,1,IF(B213&lt;&gt;0,1,IF(C213&lt;&gt;0,1,IF(D213&lt;&gt;0,1,IF(E213&lt;&gt;0,1,"")))))</f>
        <v/>
      </c>
      <c r="AE213" s="157" t="str">
        <f aca="false">IF(AC213=0," ",IF(AC213&lt;&gt;AC212,AC213," "))</f>
        <v> </v>
      </c>
      <c r="AF213" s="180"/>
      <c r="AG213" s="75" t="e">
        <f aca="false">IF(AC213&lt;&gt;AE213,(IF(N213=0,G213*(INFORMAÇÕES!$Q$69/INFORMAÇÕES!$Q$72),IF(N213="R",G213,0))),0)</f>
        <v>#DIV/0!</v>
      </c>
      <c r="AH213" s="75" t="e">
        <f aca="false">IF(AC213&lt;&gt;AE213,(IF(N213=0,G213*(INFORMAÇÕES!$Q$70/INFORMAÇÕES!$Q$72),IF(N213="C",G213,0))),0)</f>
        <v>#DIV/0!</v>
      </c>
      <c r="AI213" s="75" t="n">
        <f aca="false">IF(AC213&lt;&gt;AE213,(IF(N213=0,G213*INFORMAÇÕES!$U$115,IF(N213="CF",G213,0))),0)</f>
        <v>0</v>
      </c>
      <c r="AJ213" s="75" t="n">
        <f aca="false">IF(AC213&lt;&gt;AE213,(IF(N213=0,G213*INFORMAÇÕES!$U$116,IF(N213="O",G213,0))),0)</f>
        <v>0</v>
      </c>
      <c r="AK213" s="75" t="n">
        <f aca="false">IF(E213&lt;&gt;0,G213,0)</f>
        <v>0</v>
      </c>
      <c r="AL213" s="75" t="n">
        <f aca="false">IF(AC213&lt;&gt;AE213,(IF(N213=0,J213*(INFORMAÇÕES!$Q$89/INFORMAÇÕES!$Q$92),IF(N213="R",J213,0))),0)</f>
        <v>0</v>
      </c>
      <c r="AM213" s="75" t="n">
        <f aca="false">IF(AC213&lt;&gt;AE213,(IF(N213=0,J213*(INFORMAÇÕES!$Q$90/INFORMAÇÕES!$Q$92),IF(N213="C",J213,0))),0)</f>
        <v>0</v>
      </c>
      <c r="AN213" s="75" t="n">
        <f aca="false">IF(AC213&lt;&gt;AE213,(IF(N213="",J213*INFORMAÇÕES!$U$115,IF(N213="CF",J213,0))),0)</f>
        <v>0</v>
      </c>
      <c r="AO213" s="75" t="n">
        <f aca="false">IF(AC213&lt;&gt;AE213,(IF(N213="",J213*INFORMAÇÕES!$U$116,IF(N213="O",J213,0))),0)</f>
        <v>0</v>
      </c>
      <c r="AP213" s="75" t="n">
        <f aca="false">IF(H213&lt;&gt;0,J213,0)</f>
        <v>0</v>
      </c>
      <c r="AQ213" s="75" t="n">
        <f aca="false">IF(K213&lt;&gt;0,L213,0)</f>
        <v>0</v>
      </c>
    </row>
    <row r="214" s="174" customFormat="true" ht="14.25" hidden="false" customHeight="false" outlineLevel="0" collapsed="false">
      <c r="A214" s="159" t="n">
        <v>202</v>
      </c>
      <c r="B214" s="160" t="n">
        <f aca="false">R214</f>
        <v>0</v>
      </c>
      <c r="C214" s="161" t="n">
        <f aca="false">T214</f>
        <v>0</v>
      </c>
      <c r="D214" s="162" t="n">
        <f aca="false">U214</f>
        <v>0</v>
      </c>
      <c r="E214" s="163" t="n">
        <f aca="false">'ORÇ.GLOBAL P CAIXA'!E213</f>
        <v>0</v>
      </c>
      <c r="F214" s="163" t="n">
        <f aca="false">IF('ORÇ.GLOBAL EMPRESA'!G213&gt;0,'ORÇ.GLOBAL EMPRESA'!G213,'ORÇ.GLOBAL P CAIXA'!F213)</f>
        <v>0</v>
      </c>
      <c r="G214" s="163" t="n">
        <f aca="false">IF(E214&lt;&gt;0,ROUND(E214*F214,2),IF(AK214=0,(SUMIF($AC$13:$AC$1012,B214,$AK$13:$AK$1012)),AK214))</f>
        <v>0</v>
      </c>
      <c r="H214" s="163" t="n">
        <f aca="false">V214</f>
        <v>0</v>
      </c>
      <c r="I214" s="163" t="n">
        <f aca="false">W214</f>
        <v>0</v>
      </c>
      <c r="J214" s="163" t="n">
        <f aca="false">IF(H214&lt;&gt;0,ROUND(H214*I214,2),IF(AP214=0,(SUMIF($AC$13:$AC$1012,B214,$AP$13:$AP$1012)),AP214))</f>
        <v>0</v>
      </c>
      <c r="K214" s="163" t="n">
        <f aca="false">H214-E214</f>
        <v>0</v>
      </c>
      <c r="L214" s="163" t="n">
        <f aca="false">J214-G214</f>
        <v>0</v>
      </c>
      <c r="M214" s="645" t="str">
        <f aca="false">IF('ORÇ.GLOBAL P CAIXA'!H213&gt;0,'ORÇ.GLOBAL P CAIXA'!H213,"")</f>
        <v/>
      </c>
      <c r="N214" s="646" t="n">
        <f aca="false">'ORÇ.GLOBAL P CAIXA'!I213</f>
        <v>0</v>
      </c>
      <c r="O214" s="166" t="str">
        <f aca="false">S214</f>
        <v/>
      </c>
      <c r="P214" s="167"/>
      <c r="Q214" s="168" t="str">
        <f aca="false">IF(B214&gt;0,"ok","ocultar")</f>
        <v>ocultar</v>
      </c>
      <c r="R214" s="647" t="n">
        <f aca="false">'ORÇ.GLOBAL P CAIXA'!B213</f>
        <v>0</v>
      </c>
      <c r="S214" s="170" t="str">
        <f aca="false">IF('ORÇ.GLOBAL P CAIXA'!N213&lt;&gt;0,'ORÇ.GLOBAL P CAIXA'!N213,"")</f>
        <v/>
      </c>
      <c r="T214" s="648" t="n">
        <f aca="false">'ORÇ.GLOBAL P CAIXA'!O213</f>
        <v>0</v>
      </c>
      <c r="U214" s="172" t="n">
        <f aca="false">'ORÇ.GLOBAL P CAIXA'!P213</f>
        <v>0</v>
      </c>
      <c r="V214" s="173" t="n">
        <f aca="false">'ORÇ.GLOBAL P CAIXA'!E213</f>
        <v>0</v>
      </c>
      <c r="W214" s="173" t="n">
        <f aca="false">F214</f>
        <v>0</v>
      </c>
      <c r="X214" s="649"/>
      <c r="Y214" s="649"/>
      <c r="Z214" s="650"/>
      <c r="AB214" s="88"/>
      <c r="AC214" s="157" t="n">
        <f aca="false">IF(B214=0,AC213,IF(ISNONTEXT(B214)=TRUE(),INT(B214),INT(LEFT(B214,FIND(".",B214)-1))))</f>
        <v>3</v>
      </c>
      <c r="AD214" s="157" t="str">
        <f aca="false">IF(AD215=1,1,IF(B214&lt;&gt;0,1,IF(C214&lt;&gt;0,1,IF(D214&lt;&gt;0,1,IF(E214&lt;&gt;0,1,"")))))</f>
        <v/>
      </c>
      <c r="AE214" s="157" t="str">
        <f aca="false">IF(AC214=0," ",IF(AC214&lt;&gt;AC213,AC214," "))</f>
        <v> </v>
      </c>
      <c r="AF214" s="180"/>
      <c r="AG214" s="75" t="e">
        <f aca="false">IF(AC214&lt;&gt;AE214,(IF(N214=0,G214*(INFORMAÇÕES!$Q$69/INFORMAÇÕES!$Q$72),IF(N214="R",G214,0))),0)</f>
        <v>#DIV/0!</v>
      </c>
      <c r="AH214" s="75" t="e">
        <f aca="false">IF(AC214&lt;&gt;AE214,(IF(N214=0,G214*(INFORMAÇÕES!$Q$70/INFORMAÇÕES!$Q$72),IF(N214="C",G214,0))),0)</f>
        <v>#DIV/0!</v>
      </c>
      <c r="AI214" s="75" t="n">
        <f aca="false">IF(AC214&lt;&gt;AE214,(IF(N214=0,G214*INFORMAÇÕES!$U$115,IF(N214="CF",G214,0))),0)</f>
        <v>0</v>
      </c>
      <c r="AJ214" s="75" t="n">
        <f aca="false">IF(AC214&lt;&gt;AE214,(IF(N214=0,G214*INFORMAÇÕES!$U$116,IF(N214="O",G214,0))),0)</f>
        <v>0</v>
      </c>
      <c r="AK214" s="75" t="n">
        <f aca="false">IF(E214&lt;&gt;0,G214,0)</f>
        <v>0</v>
      </c>
      <c r="AL214" s="75" t="n">
        <f aca="false">IF(AC214&lt;&gt;AE214,(IF(N214=0,J214*(INFORMAÇÕES!$Q$89/INFORMAÇÕES!$Q$92),IF(N214="R",J214,0))),0)</f>
        <v>0</v>
      </c>
      <c r="AM214" s="75" t="n">
        <f aca="false">IF(AC214&lt;&gt;AE214,(IF(N214=0,J214*(INFORMAÇÕES!$Q$90/INFORMAÇÕES!$Q$92),IF(N214="C",J214,0))),0)</f>
        <v>0</v>
      </c>
      <c r="AN214" s="75" t="n">
        <f aca="false">IF(AC214&lt;&gt;AE214,(IF(N214="",J214*INFORMAÇÕES!$U$115,IF(N214="CF",J214,0))),0)</f>
        <v>0</v>
      </c>
      <c r="AO214" s="75" t="n">
        <f aca="false">IF(AC214&lt;&gt;AE214,(IF(N214="",J214*INFORMAÇÕES!$U$116,IF(N214="O",J214,0))),0)</f>
        <v>0</v>
      </c>
      <c r="AP214" s="75" t="n">
        <f aca="false">IF(H214&lt;&gt;0,J214,0)</f>
        <v>0</v>
      </c>
      <c r="AQ214" s="75" t="n">
        <f aca="false">IF(K214&lt;&gt;0,L214,0)</f>
        <v>0</v>
      </c>
    </row>
    <row r="215" s="174" customFormat="true" ht="14.25" hidden="false" customHeight="false" outlineLevel="0" collapsed="false">
      <c r="A215" s="159" t="n">
        <v>203</v>
      </c>
      <c r="B215" s="160" t="n">
        <f aca="false">R215</f>
        <v>0</v>
      </c>
      <c r="C215" s="161" t="n">
        <f aca="false">T215</f>
        <v>0</v>
      </c>
      <c r="D215" s="162" t="n">
        <f aca="false">U215</f>
        <v>0</v>
      </c>
      <c r="E215" s="163" t="n">
        <f aca="false">'ORÇ.GLOBAL P CAIXA'!E214</f>
        <v>0</v>
      </c>
      <c r="F215" s="163" t="n">
        <f aca="false">IF('ORÇ.GLOBAL EMPRESA'!G214&gt;0,'ORÇ.GLOBAL EMPRESA'!G214,'ORÇ.GLOBAL P CAIXA'!F214)</f>
        <v>0</v>
      </c>
      <c r="G215" s="163" t="n">
        <f aca="false">IF(E215&lt;&gt;0,ROUND(E215*F215,2),IF(AK215=0,(SUMIF($AC$13:$AC$1012,B215,$AK$13:$AK$1012)),AK215))</f>
        <v>0</v>
      </c>
      <c r="H215" s="163" t="n">
        <f aca="false">V215</f>
        <v>0</v>
      </c>
      <c r="I215" s="163" t="n">
        <f aca="false">W215</f>
        <v>0</v>
      </c>
      <c r="J215" s="163" t="n">
        <f aca="false">IF(H215&lt;&gt;0,ROUND(H215*I215,2),IF(AP215=0,(SUMIF($AC$13:$AC$1012,B215,$AP$13:$AP$1012)),AP215))</f>
        <v>0</v>
      </c>
      <c r="K215" s="163" t="n">
        <f aca="false">H215-E215</f>
        <v>0</v>
      </c>
      <c r="L215" s="163" t="n">
        <f aca="false">J215-G215</f>
        <v>0</v>
      </c>
      <c r="M215" s="645" t="str">
        <f aca="false">IF('ORÇ.GLOBAL P CAIXA'!H214&gt;0,'ORÇ.GLOBAL P CAIXA'!H214,"")</f>
        <v/>
      </c>
      <c r="N215" s="646" t="n">
        <f aca="false">'ORÇ.GLOBAL P CAIXA'!I214</f>
        <v>0</v>
      </c>
      <c r="O215" s="166" t="str">
        <f aca="false">S215</f>
        <v/>
      </c>
      <c r="P215" s="167"/>
      <c r="Q215" s="168" t="str">
        <f aca="false">IF(B215&gt;0,"ok","ocultar")</f>
        <v>ocultar</v>
      </c>
      <c r="R215" s="647" t="n">
        <f aca="false">'ORÇ.GLOBAL P CAIXA'!B214</f>
        <v>0</v>
      </c>
      <c r="S215" s="170" t="str">
        <f aca="false">IF('ORÇ.GLOBAL P CAIXA'!N214&lt;&gt;0,'ORÇ.GLOBAL P CAIXA'!N214,"")</f>
        <v/>
      </c>
      <c r="T215" s="648" t="n">
        <f aca="false">'ORÇ.GLOBAL P CAIXA'!O214</f>
        <v>0</v>
      </c>
      <c r="U215" s="172" t="n">
        <f aca="false">'ORÇ.GLOBAL P CAIXA'!P214</f>
        <v>0</v>
      </c>
      <c r="V215" s="173" t="n">
        <f aca="false">'ORÇ.GLOBAL P CAIXA'!E214</f>
        <v>0</v>
      </c>
      <c r="W215" s="173" t="n">
        <f aca="false">F215</f>
        <v>0</v>
      </c>
      <c r="X215" s="649"/>
      <c r="Y215" s="649"/>
      <c r="Z215" s="650"/>
      <c r="AB215" s="88"/>
      <c r="AC215" s="157" t="n">
        <f aca="false">IF(B215=0,AC214,IF(ISNONTEXT(B215)=TRUE(),INT(B215),INT(LEFT(B215,FIND(".",B215)-1))))</f>
        <v>3</v>
      </c>
      <c r="AD215" s="157" t="str">
        <f aca="false">IF(AD216=1,1,IF(B215&lt;&gt;0,1,IF(C215&lt;&gt;0,1,IF(D215&lt;&gt;0,1,IF(E215&lt;&gt;0,1,"")))))</f>
        <v/>
      </c>
      <c r="AE215" s="157" t="str">
        <f aca="false">IF(AC215=0," ",IF(AC215&lt;&gt;AC214,AC215," "))</f>
        <v> </v>
      </c>
      <c r="AF215" s="180"/>
      <c r="AG215" s="75" t="e">
        <f aca="false">IF(AC215&lt;&gt;AE215,(IF(N215=0,G215*(INFORMAÇÕES!$Q$69/INFORMAÇÕES!$Q$72),IF(N215="R",G215,0))),0)</f>
        <v>#DIV/0!</v>
      </c>
      <c r="AH215" s="75" t="e">
        <f aca="false">IF(AC215&lt;&gt;AE215,(IF(N215=0,G215*(INFORMAÇÕES!$Q$70/INFORMAÇÕES!$Q$72),IF(N215="C",G215,0))),0)</f>
        <v>#DIV/0!</v>
      </c>
      <c r="AI215" s="75" t="n">
        <f aca="false">IF(AC215&lt;&gt;AE215,(IF(N215=0,G215*INFORMAÇÕES!$U$115,IF(N215="CF",G215,0))),0)</f>
        <v>0</v>
      </c>
      <c r="AJ215" s="75" t="n">
        <f aca="false">IF(AC215&lt;&gt;AE215,(IF(N215=0,G215*INFORMAÇÕES!$U$116,IF(N215="O",G215,0))),0)</f>
        <v>0</v>
      </c>
      <c r="AK215" s="75" t="n">
        <f aca="false">IF(E215&lt;&gt;0,G215,0)</f>
        <v>0</v>
      </c>
      <c r="AL215" s="75" t="n">
        <f aca="false">IF(AC215&lt;&gt;AE215,(IF(N215=0,J215*(INFORMAÇÕES!$Q$89/INFORMAÇÕES!$Q$92),IF(N215="R",J215,0))),0)</f>
        <v>0</v>
      </c>
      <c r="AM215" s="75" t="n">
        <f aca="false">IF(AC215&lt;&gt;AE215,(IF(N215=0,J215*(INFORMAÇÕES!$Q$90/INFORMAÇÕES!$Q$92),IF(N215="C",J215,0))),0)</f>
        <v>0</v>
      </c>
      <c r="AN215" s="75" t="n">
        <f aca="false">IF(AC215&lt;&gt;AE215,(IF(N215="",J215*INFORMAÇÕES!$U$115,IF(N215="CF",J215,0))),0)</f>
        <v>0</v>
      </c>
      <c r="AO215" s="75" t="n">
        <f aca="false">IF(AC215&lt;&gt;AE215,(IF(N215="",J215*INFORMAÇÕES!$U$116,IF(N215="O",J215,0))),0)</f>
        <v>0</v>
      </c>
      <c r="AP215" s="75" t="n">
        <f aca="false">IF(H215&lt;&gt;0,J215,0)</f>
        <v>0</v>
      </c>
      <c r="AQ215" s="75" t="n">
        <f aca="false">IF(K215&lt;&gt;0,L215,0)</f>
        <v>0</v>
      </c>
    </row>
    <row r="216" s="174" customFormat="true" ht="14.25" hidden="false" customHeight="false" outlineLevel="0" collapsed="false">
      <c r="A216" s="159" t="n">
        <v>204</v>
      </c>
      <c r="B216" s="160" t="n">
        <f aca="false">R216</f>
        <v>0</v>
      </c>
      <c r="C216" s="161" t="n">
        <f aca="false">T216</f>
        <v>0</v>
      </c>
      <c r="D216" s="162" t="n">
        <f aca="false">U216</f>
        <v>0</v>
      </c>
      <c r="E216" s="163" t="n">
        <f aca="false">'ORÇ.GLOBAL P CAIXA'!E215</f>
        <v>0</v>
      </c>
      <c r="F216" s="163" t="n">
        <f aca="false">IF('ORÇ.GLOBAL EMPRESA'!G215&gt;0,'ORÇ.GLOBAL EMPRESA'!G215,'ORÇ.GLOBAL P CAIXA'!F215)</f>
        <v>0</v>
      </c>
      <c r="G216" s="163" t="n">
        <f aca="false">IF(E216&lt;&gt;0,ROUND(E216*F216,2),IF(AK216=0,(SUMIF($AC$13:$AC$1012,B216,$AK$13:$AK$1012)),AK216))</f>
        <v>0</v>
      </c>
      <c r="H216" s="163" t="n">
        <f aca="false">V216</f>
        <v>0</v>
      </c>
      <c r="I216" s="163" t="n">
        <f aca="false">W216</f>
        <v>0</v>
      </c>
      <c r="J216" s="163" t="n">
        <f aca="false">IF(H216&lt;&gt;0,ROUND(H216*I216,2),IF(AP216=0,(SUMIF($AC$13:$AC$1012,B216,$AP$13:$AP$1012)),AP216))</f>
        <v>0</v>
      </c>
      <c r="K216" s="163" t="n">
        <f aca="false">H216-E216</f>
        <v>0</v>
      </c>
      <c r="L216" s="163" t="n">
        <f aca="false">J216-G216</f>
        <v>0</v>
      </c>
      <c r="M216" s="645" t="str">
        <f aca="false">IF('ORÇ.GLOBAL P CAIXA'!H215&gt;0,'ORÇ.GLOBAL P CAIXA'!H215,"")</f>
        <v/>
      </c>
      <c r="N216" s="646" t="n">
        <f aca="false">'ORÇ.GLOBAL P CAIXA'!I215</f>
        <v>0</v>
      </c>
      <c r="O216" s="166" t="str">
        <f aca="false">S216</f>
        <v/>
      </c>
      <c r="P216" s="167"/>
      <c r="Q216" s="168" t="str">
        <f aca="false">IF(B216&gt;0,"ok","ocultar")</f>
        <v>ocultar</v>
      </c>
      <c r="R216" s="647" t="n">
        <f aca="false">'ORÇ.GLOBAL P CAIXA'!B215</f>
        <v>0</v>
      </c>
      <c r="S216" s="170" t="str">
        <f aca="false">IF('ORÇ.GLOBAL P CAIXA'!N215&lt;&gt;0,'ORÇ.GLOBAL P CAIXA'!N215,"")</f>
        <v/>
      </c>
      <c r="T216" s="648" t="n">
        <f aca="false">'ORÇ.GLOBAL P CAIXA'!O215</f>
        <v>0</v>
      </c>
      <c r="U216" s="172" t="n">
        <f aca="false">'ORÇ.GLOBAL P CAIXA'!P215</f>
        <v>0</v>
      </c>
      <c r="V216" s="173" t="n">
        <f aca="false">'ORÇ.GLOBAL P CAIXA'!E215</f>
        <v>0</v>
      </c>
      <c r="W216" s="173" t="n">
        <f aca="false">F216</f>
        <v>0</v>
      </c>
      <c r="X216" s="649"/>
      <c r="Y216" s="649"/>
      <c r="Z216" s="650"/>
      <c r="AB216" s="88"/>
      <c r="AC216" s="157" t="n">
        <f aca="false">IF(B216=0,AC215,IF(ISNONTEXT(B216)=TRUE(),INT(B216),INT(LEFT(B216,FIND(".",B216)-1))))</f>
        <v>3</v>
      </c>
      <c r="AD216" s="157" t="str">
        <f aca="false">IF(AD217=1,1,IF(B216&lt;&gt;0,1,IF(C216&lt;&gt;0,1,IF(D216&lt;&gt;0,1,IF(E216&lt;&gt;0,1,"")))))</f>
        <v/>
      </c>
      <c r="AE216" s="157" t="str">
        <f aca="false">IF(AC216=0," ",IF(AC216&lt;&gt;AC215,AC216," "))</f>
        <v> </v>
      </c>
      <c r="AF216" s="180"/>
      <c r="AG216" s="75" t="e">
        <f aca="false">IF(AC216&lt;&gt;AE216,(IF(N216=0,G216*(INFORMAÇÕES!$Q$69/INFORMAÇÕES!$Q$72),IF(N216="R",G216,0))),0)</f>
        <v>#DIV/0!</v>
      </c>
      <c r="AH216" s="75" t="e">
        <f aca="false">IF(AC216&lt;&gt;AE216,(IF(N216=0,G216*(INFORMAÇÕES!$Q$70/INFORMAÇÕES!$Q$72),IF(N216="C",G216,0))),0)</f>
        <v>#DIV/0!</v>
      </c>
      <c r="AI216" s="75" t="n">
        <f aca="false">IF(AC216&lt;&gt;AE216,(IF(N216=0,G216*INFORMAÇÕES!$U$115,IF(N216="CF",G216,0))),0)</f>
        <v>0</v>
      </c>
      <c r="AJ216" s="75" t="n">
        <f aca="false">IF(AC216&lt;&gt;AE216,(IF(N216=0,G216*INFORMAÇÕES!$U$116,IF(N216="O",G216,0))),0)</f>
        <v>0</v>
      </c>
      <c r="AK216" s="75" t="n">
        <f aca="false">IF(E216&lt;&gt;0,G216,0)</f>
        <v>0</v>
      </c>
      <c r="AL216" s="75" t="n">
        <f aca="false">IF(AC216&lt;&gt;AE216,(IF(N216=0,J216*(INFORMAÇÕES!$Q$89/INFORMAÇÕES!$Q$92),IF(N216="R",J216,0))),0)</f>
        <v>0</v>
      </c>
      <c r="AM216" s="75" t="n">
        <f aca="false">IF(AC216&lt;&gt;AE216,(IF(N216=0,J216*(INFORMAÇÕES!$Q$90/INFORMAÇÕES!$Q$92),IF(N216="C",J216,0))),0)</f>
        <v>0</v>
      </c>
      <c r="AN216" s="75" t="n">
        <f aca="false">IF(AC216&lt;&gt;AE216,(IF(N216="",J216*INFORMAÇÕES!$U$115,IF(N216="CF",J216,0))),0)</f>
        <v>0</v>
      </c>
      <c r="AO216" s="75" t="n">
        <f aca="false">IF(AC216&lt;&gt;AE216,(IF(N216="",J216*INFORMAÇÕES!$U$116,IF(N216="O",J216,0))),0)</f>
        <v>0</v>
      </c>
      <c r="AP216" s="75" t="n">
        <f aca="false">IF(H216&lt;&gt;0,J216,0)</f>
        <v>0</v>
      </c>
      <c r="AQ216" s="75" t="n">
        <f aca="false">IF(K216&lt;&gt;0,L216,0)</f>
        <v>0</v>
      </c>
    </row>
    <row r="217" s="174" customFormat="true" ht="14.25" hidden="false" customHeight="false" outlineLevel="0" collapsed="false">
      <c r="A217" s="159" t="n">
        <v>205</v>
      </c>
      <c r="B217" s="160" t="n">
        <f aca="false">R217</f>
        <v>0</v>
      </c>
      <c r="C217" s="161" t="n">
        <f aca="false">T217</f>
        <v>0</v>
      </c>
      <c r="D217" s="162" t="n">
        <f aca="false">U217</f>
        <v>0</v>
      </c>
      <c r="E217" s="163" t="n">
        <f aca="false">'ORÇ.GLOBAL P CAIXA'!E216</f>
        <v>0</v>
      </c>
      <c r="F217" s="163" t="n">
        <f aca="false">IF('ORÇ.GLOBAL EMPRESA'!G216&gt;0,'ORÇ.GLOBAL EMPRESA'!G216,'ORÇ.GLOBAL P CAIXA'!F216)</f>
        <v>0</v>
      </c>
      <c r="G217" s="163" t="n">
        <f aca="false">IF(E217&lt;&gt;0,ROUND(E217*F217,2),IF(AK217=0,(SUMIF($AC$13:$AC$1012,B217,$AK$13:$AK$1012)),AK217))</f>
        <v>0</v>
      </c>
      <c r="H217" s="163" t="n">
        <f aca="false">V217</f>
        <v>0</v>
      </c>
      <c r="I217" s="163" t="n">
        <f aca="false">W217</f>
        <v>0</v>
      </c>
      <c r="J217" s="163" t="n">
        <f aca="false">IF(H217&lt;&gt;0,ROUND(H217*I217,2),IF(AP217=0,(SUMIF($AC$13:$AC$1012,B217,$AP$13:$AP$1012)),AP217))</f>
        <v>0</v>
      </c>
      <c r="K217" s="163" t="n">
        <f aca="false">H217-E217</f>
        <v>0</v>
      </c>
      <c r="L217" s="163" t="n">
        <f aca="false">J217-G217</f>
        <v>0</v>
      </c>
      <c r="M217" s="645" t="str">
        <f aca="false">IF('ORÇ.GLOBAL P CAIXA'!H216&gt;0,'ORÇ.GLOBAL P CAIXA'!H216,"")</f>
        <v/>
      </c>
      <c r="N217" s="646" t="n">
        <f aca="false">'ORÇ.GLOBAL P CAIXA'!I216</f>
        <v>0</v>
      </c>
      <c r="O217" s="166" t="str">
        <f aca="false">S217</f>
        <v/>
      </c>
      <c r="P217" s="167"/>
      <c r="Q217" s="168" t="str">
        <f aca="false">IF(B217&gt;0,"ok","ocultar")</f>
        <v>ocultar</v>
      </c>
      <c r="R217" s="647" t="n">
        <f aca="false">'ORÇ.GLOBAL P CAIXA'!B216</f>
        <v>0</v>
      </c>
      <c r="S217" s="170" t="str">
        <f aca="false">IF('ORÇ.GLOBAL P CAIXA'!N216&lt;&gt;0,'ORÇ.GLOBAL P CAIXA'!N216,"")</f>
        <v/>
      </c>
      <c r="T217" s="648" t="n">
        <f aca="false">'ORÇ.GLOBAL P CAIXA'!O216</f>
        <v>0</v>
      </c>
      <c r="U217" s="172" t="n">
        <f aca="false">'ORÇ.GLOBAL P CAIXA'!P216</f>
        <v>0</v>
      </c>
      <c r="V217" s="173" t="n">
        <f aca="false">'ORÇ.GLOBAL P CAIXA'!E216</f>
        <v>0</v>
      </c>
      <c r="W217" s="173" t="n">
        <f aca="false">F217</f>
        <v>0</v>
      </c>
      <c r="X217" s="649"/>
      <c r="Y217" s="649"/>
      <c r="Z217" s="650"/>
      <c r="AB217" s="88"/>
      <c r="AC217" s="157" t="n">
        <f aca="false">IF(B217=0,AC216,IF(ISNONTEXT(B217)=TRUE(),INT(B217),INT(LEFT(B217,FIND(".",B217)-1))))</f>
        <v>3</v>
      </c>
      <c r="AD217" s="157" t="str">
        <f aca="false">IF(AD218=1,1,IF(B217&lt;&gt;0,1,IF(C217&lt;&gt;0,1,IF(D217&lt;&gt;0,1,IF(E217&lt;&gt;0,1,"")))))</f>
        <v/>
      </c>
      <c r="AE217" s="157" t="str">
        <f aca="false">IF(AC217=0," ",IF(AC217&lt;&gt;AC216,AC217," "))</f>
        <v> </v>
      </c>
      <c r="AF217" s="180"/>
      <c r="AG217" s="75" t="e">
        <f aca="false">IF(AC217&lt;&gt;AE217,(IF(N217=0,G217*(INFORMAÇÕES!$Q$69/INFORMAÇÕES!$Q$72),IF(N217="R",G217,0))),0)</f>
        <v>#DIV/0!</v>
      </c>
      <c r="AH217" s="75" t="e">
        <f aca="false">IF(AC217&lt;&gt;AE217,(IF(N217=0,G217*(INFORMAÇÕES!$Q$70/INFORMAÇÕES!$Q$72),IF(N217="C",G217,0))),0)</f>
        <v>#DIV/0!</v>
      </c>
      <c r="AI217" s="75" t="n">
        <f aca="false">IF(AC217&lt;&gt;AE217,(IF(N217=0,G217*INFORMAÇÕES!$U$115,IF(N217="CF",G217,0))),0)</f>
        <v>0</v>
      </c>
      <c r="AJ217" s="75" t="n">
        <f aca="false">IF(AC217&lt;&gt;AE217,(IF(N217=0,G217*INFORMAÇÕES!$U$116,IF(N217="O",G217,0))),0)</f>
        <v>0</v>
      </c>
      <c r="AK217" s="75" t="n">
        <f aca="false">IF(E217&lt;&gt;0,G217,0)</f>
        <v>0</v>
      </c>
      <c r="AL217" s="75" t="n">
        <f aca="false">IF(AC217&lt;&gt;AE217,(IF(N217=0,J217*(INFORMAÇÕES!$Q$89/INFORMAÇÕES!$Q$92),IF(N217="R",J217,0))),0)</f>
        <v>0</v>
      </c>
      <c r="AM217" s="75" t="n">
        <f aca="false">IF(AC217&lt;&gt;AE217,(IF(N217=0,J217*(INFORMAÇÕES!$Q$90/INFORMAÇÕES!$Q$92),IF(N217="C",J217,0))),0)</f>
        <v>0</v>
      </c>
      <c r="AN217" s="75" t="n">
        <f aca="false">IF(AC217&lt;&gt;AE217,(IF(N217="",J217*INFORMAÇÕES!$U$115,IF(N217="CF",J217,0))),0)</f>
        <v>0</v>
      </c>
      <c r="AO217" s="75" t="n">
        <f aca="false">IF(AC217&lt;&gt;AE217,(IF(N217="",J217*INFORMAÇÕES!$U$116,IF(N217="O",J217,0))),0)</f>
        <v>0</v>
      </c>
      <c r="AP217" s="75" t="n">
        <f aca="false">IF(H217&lt;&gt;0,J217,0)</f>
        <v>0</v>
      </c>
      <c r="AQ217" s="75" t="n">
        <f aca="false">IF(K217&lt;&gt;0,L217,0)</f>
        <v>0</v>
      </c>
    </row>
    <row r="218" s="174" customFormat="true" ht="14.25" hidden="false" customHeight="false" outlineLevel="0" collapsed="false">
      <c r="A218" s="159" t="n">
        <v>206</v>
      </c>
      <c r="B218" s="160" t="n">
        <f aca="false">R218</f>
        <v>0</v>
      </c>
      <c r="C218" s="161" t="n">
        <f aca="false">T218</f>
        <v>0</v>
      </c>
      <c r="D218" s="162" t="n">
        <f aca="false">U218</f>
        <v>0</v>
      </c>
      <c r="E218" s="163" t="n">
        <f aca="false">'ORÇ.GLOBAL P CAIXA'!E217</f>
        <v>0</v>
      </c>
      <c r="F218" s="163" t="n">
        <f aca="false">IF('ORÇ.GLOBAL EMPRESA'!G217&gt;0,'ORÇ.GLOBAL EMPRESA'!G217,'ORÇ.GLOBAL P CAIXA'!F217)</f>
        <v>0</v>
      </c>
      <c r="G218" s="163" t="n">
        <f aca="false">IF(E218&lt;&gt;0,ROUND(E218*F218,2),IF(AK218=0,(SUMIF($AC$13:$AC$1012,B218,$AK$13:$AK$1012)),AK218))</f>
        <v>0</v>
      </c>
      <c r="H218" s="163" t="n">
        <f aca="false">V218</f>
        <v>0</v>
      </c>
      <c r="I218" s="163" t="n">
        <f aca="false">W218</f>
        <v>0</v>
      </c>
      <c r="J218" s="163" t="n">
        <f aca="false">IF(H218&lt;&gt;0,ROUND(H218*I218,2),IF(AP218=0,(SUMIF($AC$13:$AC$1012,B218,$AP$13:$AP$1012)),AP218))</f>
        <v>0</v>
      </c>
      <c r="K218" s="163" t="n">
        <f aca="false">H218-E218</f>
        <v>0</v>
      </c>
      <c r="L218" s="163" t="n">
        <f aca="false">J218-G218</f>
        <v>0</v>
      </c>
      <c r="M218" s="645" t="str">
        <f aca="false">IF('ORÇ.GLOBAL P CAIXA'!H217&gt;0,'ORÇ.GLOBAL P CAIXA'!H217,"")</f>
        <v/>
      </c>
      <c r="N218" s="646" t="n">
        <f aca="false">'ORÇ.GLOBAL P CAIXA'!I217</f>
        <v>0</v>
      </c>
      <c r="O218" s="166" t="str">
        <f aca="false">S218</f>
        <v/>
      </c>
      <c r="P218" s="167"/>
      <c r="Q218" s="168" t="str">
        <f aca="false">IF(B218&gt;0,"ok","ocultar")</f>
        <v>ocultar</v>
      </c>
      <c r="R218" s="647" t="n">
        <f aca="false">'ORÇ.GLOBAL P CAIXA'!B217</f>
        <v>0</v>
      </c>
      <c r="S218" s="170" t="str">
        <f aca="false">IF('ORÇ.GLOBAL P CAIXA'!N217&lt;&gt;0,'ORÇ.GLOBAL P CAIXA'!N217,"")</f>
        <v/>
      </c>
      <c r="T218" s="648" t="n">
        <f aca="false">'ORÇ.GLOBAL P CAIXA'!O217</f>
        <v>0</v>
      </c>
      <c r="U218" s="172" t="n">
        <f aca="false">'ORÇ.GLOBAL P CAIXA'!P217</f>
        <v>0</v>
      </c>
      <c r="V218" s="173" t="n">
        <f aca="false">'ORÇ.GLOBAL P CAIXA'!E217</f>
        <v>0</v>
      </c>
      <c r="W218" s="173" t="n">
        <f aca="false">F218</f>
        <v>0</v>
      </c>
      <c r="X218" s="649"/>
      <c r="Y218" s="649"/>
      <c r="Z218" s="650"/>
      <c r="AB218" s="88"/>
      <c r="AC218" s="157" t="n">
        <f aca="false">IF(B218=0,AC217,IF(ISNONTEXT(B218)=TRUE(),INT(B218),INT(LEFT(B218,FIND(".",B218)-1))))</f>
        <v>3</v>
      </c>
      <c r="AD218" s="157" t="str">
        <f aca="false">IF(AD219=1,1,IF(B218&lt;&gt;0,1,IF(C218&lt;&gt;0,1,IF(D218&lt;&gt;0,1,IF(E218&lt;&gt;0,1,"")))))</f>
        <v/>
      </c>
      <c r="AE218" s="157" t="str">
        <f aca="false">IF(AC218=0," ",IF(AC218&lt;&gt;AC217,AC218," "))</f>
        <v> </v>
      </c>
      <c r="AF218" s="180"/>
      <c r="AG218" s="75" t="e">
        <f aca="false">IF(AC218&lt;&gt;AE218,(IF(N218=0,G218*(INFORMAÇÕES!$Q$69/INFORMAÇÕES!$Q$72),IF(N218="R",G218,0))),0)</f>
        <v>#DIV/0!</v>
      </c>
      <c r="AH218" s="75" t="e">
        <f aca="false">IF(AC218&lt;&gt;AE218,(IF(N218=0,G218*(INFORMAÇÕES!$Q$70/INFORMAÇÕES!$Q$72),IF(N218="C",G218,0))),0)</f>
        <v>#DIV/0!</v>
      </c>
      <c r="AI218" s="75" t="n">
        <f aca="false">IF(AC218&lt;&gt;AE218,(IF(N218=0,G218*INFORMAÇÕES!$U$115,IF(N218="CF",G218,0))),0)</f>
        <v>0</v>
      </c>
      <c r="AJ218" s="75" t="n">
        <f aca="false">IF(AC218&lt;&gt;AE218,(IF(N218=0,G218*INFORMAÇÕES!$U$116,IF(N218="O",G218,0))),0)</f>
        <v>0</v>
      </c>
      <c r="AK218" s="75" t="n">
        <f aca="false">IF(E218&lt;&gt;0,G218,0)</f>
        <v>0</v>
      </c>
      <c r="AL218" s="75" t="n">
        <f aca="false">IF(AC218&lt;&gt;AE218,(IF(N218=0,J218*(INFORMAÇÕES!$Q$89/INFORMAÇÕES!$Q$92),IF(N218="R",J218,0))),0)</f>
        <v>0</v>
      </c>
      <c r="AM218" s="75" t="n">
        <f aca="false">IF(AC218&lt;&gt;AE218,(IF(N218=0,J218*(INFORMAÇÕES!$Q$90/INFORMAÇÕES!$Q$92),IF(N218="C",J218,0))),0)</f>
        <v>0</v>
      </c>
      <c r="AN218" s="75" t="n">
        <f aca="false">IF(AC218&lt;&gt;AE218,(IF(N218="",J218*INFORMAÇÕES!$U$115,IF(N218="CF",J218,0))),0)</f>
        <v>0</v>
      </c>
      <c r="AO218" s="75" t="n">
        <f aca="false">IF(AC218&lt;&gt;AE218,(IF(N218="",J218*INFORMAÇÕES!$U$116,IF(N218="O",J218,0))),0)</f>
        <v>0</v>
      </c>
      <c r="AP218" s="75" t="n">
        <f aca="false">IF(H218&lt;&gt;0,J218,0)</f>
        <v>0</v>
      </c>
      <c r="AQ218" s="75" t="n">
        <f aca="false">IF(K218&lt;&gt;0,L218,0)</f>
        <v>0</v>
      </c>
    </row>
    <row r="219" s="174" customFormat="true" ht="14.25" hidden="false" customHeight="false" outlineLevel="0" collapsed="false">
      <c r="A219" s="159" t="n">
        <v>207</v>
      </c>
      <c r="B219" s="160" t="n">
        <f aca="false">R219</f>
        <v>0</v>
      </c>
      <c r="C219" s="161" t="n">
        <f aca="false">T219</f>
        <v>0</v>
      </c>
      <c r="D219" s="162" t="n">
        <f aca="false">U219</f>
        <v>0</v>
      </c>
      <c r="E219" s="163" t="n">
        <f aca="false">'ORÇ.GLOBAL P CAIXA'!E218</f>
        <v>0</v>
      </c>
      <c r="F219" s="163" t="n">
        <f aca="false">IF('ORÇ.GLOBAL EMPRESA'!G218&gt;0,'ORÇ.GLOBAL EMPRESA'!G218,'ORÇ.GLOBAL P CAIXA'!F218)</f>
        <v>0</v>
      </c>
      <c r="G219" s="163" t="n">
        <f aca="false">IF(E219&lt;&gt;0,ROUND(E219*F219,2),IF(AK219=0,(SUMIF($AC$13:$AC$1012,B219,$AK$13:$AK$1012)),AK219))</f>
        <v>0</v>
      </c>
      <c r="H219" s="163" t="n">
        <f aca="false">V219</f>
        <v>0</v>
      </c>
      <c r="I219" s="163" t="n">
        <f aca="false">W219</f>
        <v>0</v>
      </c>
      <c r="J219" s="163" t="n">
        <f aca="false">IF(H219&lt;&gt;0,ROUND(H219*I219,2),IF(AP219=0,(SUMIF($AC$13:$AC$1012,B219,$AP$13:$AP$1012)),AP219))</f>
        <v>0</v>
      </c>
      <c r="K219" s="163" t="n">
        <f aca="false">H219-E219</f>
        <v>0</v>
      </c>
      <c r="L219" s="163" t="n">
        <f aca="false">J219-G219</f>
        <v>0</v>
      </c>
      <c r="M219" s="645" t="str">
        <f aca="false">IF('ORÇ.GLOBAL P CAIXA'!H218&gt;0,'ORÇ.GLOBAL P CAIXA'!H218,"")</f>
        <v/>
      </c>
      <c r="N219" s="646" t="n">
        <f aca="false">'ORÇ.GLOBAL P CAIXA'!I218</f>
        <v>0</v>
      </c>
      <c r="O219" s="166" t="str">
        <f aca="false">S219</f>
        <v/>
      </c>
      <c r="P219" s="167"/>
      <c r="Q219" s="168" t="str">
        <f aca="false">IF(B219&gt;0,"ok","ocultar")</f>
        <v>ocultar</v>
      </c>
      <c r="R219" s="647" t="n">
        <f aca="false">'ORÇ.GLOBAL P CAIXA'!B218</f>
        <v>0</v>
      </c>
      <c r="S219" s="170" t="str">
        <f aca="false">IF('ORÇ.GLOBAL P CAIXA'!N218&lt;&gt;0,'ORÇ.GLOBAL P CAIXA'!N218,"")</f>
        <v/>
      </c>
      <c r="T219" s="648" t="n">
        <f aca="false">'ORÇ.GLOBAL P CAIXA'!O218</f>
        <v>0</v>
      </c>
      <c r="U219" s="172" t="n">
        <f aca="false">'ORÇ.GLOBAL P CAIXA'!P218</f>
        <v>0</v>
      </c>
      <c r="V219" s="173" t="n">
        <f aca="false">'ORÇ.GLOBAL P CAIXA'!E218</f>
        <v>0</v>
      </c>
      <c r="W219" s="173" t="n">
        <f aca="false">F219</f>
        <v>0</v>
      </c>
      <c r="X219" s="649"/>
      <c r="Y219" s="649"/>
      <c r="Z219" s="650"/>
      <c r="AB219" s="88"/>
      <c r="AC219" s="157" t="n">
        <f aca="false">IF(B219=0,AC218,IF(ISNONTEXT(B219)=TRUE(),INT(B219),INT(LEFT(B219,FIND(".",B219)-1))))</f>
        <v>3</v>
      </c>
      <c r="AD219" s="157" t="str">
        <f aca="false">IF(AD220=1,1,IF(B219&lt;&gt;0,1,IF(C219&lt;&gt;0,1,IF(D219&lt;&gt;0,1,IF(E219&lt;&gt;0,1,"")))))</f>
        <v/>
      </c>
      <c r="AE219" s="157" t="str">
        <f aca="false">IF(AC219=0," ",IF(AC219&lt;&gt;AC218,AC219," "))</f>
        <v> </v>
      </c>
      <c r="AF219" s="180"/>
      <c r="AG219" s="75" t="e">
        <f aca="false">IF(AC219&lt;&gt;AE219,(IF(N219=0,G219*(INFORMAÇÕES!$Q$69/INFORMAÇÕES!$Q$72),IF(N219="R",G219,0))),0)</f>
        <v>#DIV/0!</v>
      </c>
      <c r="AH219" s="75" t="e">
        <f aca="false">IF(AC219&lt;&gt;AE219,(IF(N219=0,G219*(INFORMAÇÕES!$Q$70/INFORMAÇÕES!$Q$72),IF(N219="C",G219,0))),0)</f>
        <v>#DIV/0!</v>
      </c>
      <c r="AI219" s="75" t="n">
        <f aca="false">IF(AC219&lt;&gt;AE219,(IF(N219=0,G219*INFORMAÇÕES!$U$115,IF(N219="CF",G219,0))),0)</f>
        <v>0</v>
      </c>
      <c r="AJ219" s="75" t="n">
        <f aca="false">IF(AC219&lt;&gt;AE219,(IF(N219=0,G219*INFORMAÇÕES!$U$116,IF(N219="O",G219,0))),0)</f>
        <v>0</v>
      </c>
      <c r="AK219" s="75" t="n">
        <f aca="false">IF(E219&lt;&gt;0,G219,0)</f>
        <v>0</v>
      </c>
      <c r="AL219" s="75" t="n">
        <f aca="false">IF(AC219&lt;&gt;AE219,(IF(N219=0,J219*(INFORMAÇÕES!$Q$89/INFORMAÇÕES!$Q$92),IF(N219="R",J219,0))),0)</f>
        <v>0</v>
      </c>
      <c r="AM219" s="75" t="n">
        <f aca="false">IF(AC219&lt;&gt;AE219,(IF(N219=0,J219*(INFORMAÇÕES!$Q$90/INFORMAÇÕES!$Q$92),IF(N219="C",J219,0))),0)</f>
        <v>0</v>
      </c>
      <c r="AN219" s="75" t="n">
        <f aca="false">IF(AC219&lt;&gt;AE219,(IF(N219="",J219*INFORMAÇÕES!$U$115,IF(N219="CF",J219,0))),0)</f>
        <v>0</v>
      </c>
      <c r="AO219" s="75" t="n">
        <f aca="false">IF(AC219&lt;&gt;AE219,(IF(N219="",J219*INFORMAÇÕES!$U$116,IF(N219="O",J219,0))),0)</f>
        <v>0</v>
      </c>
      <c r="AP219" s="75" t="n">
        <f aca="false">IF(H219&lt;&gt;0,J219,0)</f>
        <v>0</v>
      </c>
      <c r="AQ219" s="75" t="n">
        <f aca="false">IF(K219&lt;&gt;0,L219,0)</f>
        <v>0</v>
      </c>
    </row>
    <row r="220" s="174" customFormat="true" ht="14.25" hidden="false" customHeight="false" outlineLevel="0" collapsed="false">
      <c r="A220" s="159" t="n">
        <v>208</v>
      </c>
      <c r="B220" s="160" t="n">
        <f aca="false">R220</f>
        <v>0</v>
      </c>
      <c r="C220" s="161" t="n">
        <f aca="false">T220</f>
        <v>0</v>
      </c>
      <c r="D220" s="162" t="n">
        <f aca="false">U220</f>
        <v>0</v>
      </c>
      <c r="E220" s="163" t="n">
        <f aca="false">'ORÇ.GLOBAL P CAIXA'!E219</f>
        <v>0</v>
      </c>
      <c r="F220" s="163" t="n">
        <f aca="false">IF('ORÇ.GLOBAL EMPRESA'!G219&gt;0,'ORÇ.GLOBAL EMPRESA'!G219,'ORÇ.GLOBAL P CAIXA'!F219)</f>
        <v>0</v>
      </c>
      <c r="G220" s="163" t="n">
        <f aca="false">IF(E220&lt;&gt;0,ROUND(E220*F220,2),IF(AK220=0,(SUMIF($AC$13:$AC$1012,B220,$AK$13:$AK$1012)),AK220))</f>
        <v>0</v>
      </c>
      <c r="H220" s="163" t="n">
        <f aca="false">V220</f>
        <v>0</v>
      </c>
      <c r="I220" s="163" t="n">
        <f aca="false">W220</f>
        <v>0</v>
      </c>
      <c r="J220" s="163" t="n">
        <f aca="false">IF(H220&lt;&gt;0,ROUND(H220*I220,2),IF(AP220=0,(SUMIF($AC$13:$AC$1012,B220,$AP$13:$AP$1012)),AP220))</f>
        <v>0</v>
      </c>
      <c r="K220" s="163" t="n">
        <f aca="false">H220-E220</f>
        <v>0</v>
      </c>
      <c r="L220" s="163" t="n">
        <f aca="false">J220-G220</f>
        <v>0</v>
      </c>
      <c r="M220" s="645" t="str">
        <f aca="false">IF('ORÇ.GLOBAL P CAIXA'!H219&gt;0,'ORÇ.GLOBAL P CAIXA'!H219,"")</f>
        <v/>
      </c>
      <c r="N220" s="646" t="n">
        <f aca="false">'ORÇ.GLOBAL P CAIXA'!I219</f>
        <v>0</v>
      </c>
      <c r="O220" s="166" t="str">
        <f aca="false">S220</f>
        <v/>
      </c>
      <c r="P220" s="167"/>
      <c r="Q220" s="168" t="str">
        <f aca="false">IF(B220&gt;0,"ok","ocultar")</f>
        <v>ocultar</v>
      </c>
      <c r="R220" s="647" t="n">
        <f aca="false">'ORÇ.GLOBAL P CAIXA'!B219</f>
        <v>0</v>
      </c>
      <c r="S220" s="170" t="str">
        <f aca="false">IF('ORÇ.GLOBAL P CAIXA'!N219&lt;&gt;0,'ORÇ.GLOBAL P CAIXA'!N219,"")</f>
        <v/>
      </c>
      <c r="T220" s="648" t="n">
        <f aca="false">'ORÇ.GLOBAL P CAIXA'!O219</f>
        <v>0</v>
      </c>
      <c r="U220" s="172" t="n">
        <f aca="false">'ORÇ.GLOBAL P CAIXA'!P219</f>
        <v>0</v>
      </c>
      <c r="V220" s="173" t="n">
        <f aca="false">'ORÇ.GLOBAL P CAIXA'!E219</f>
        <v>0</v>
      </c>
      <c r="W220" s="173" t="n">
        <f aca="false">F220</f>
        <v>0</v>
      </c>
      <c r="X220" s="649"/>
      <c r="Y220" s="649"/>
      <c r="Z220" s="650"/>
      <c r="AB220" s="88"/>
      <c r="AC220" s="157" t="n">
        <f aca="false">IF(B220=0,AC219,IF(ISNONTEXT(B220)=TRUE(),INT(B220),INT(LEFT(B220,FIND(".",B220)-1))))</f>
        <v>3</v>
      </c>
      <c r="AD220" s="157" t="str">
        <f aca="false">IF(AD221=1,1,IF(B220&lt;&gt;0,1,IF(C220&lt;&gt;0,1,IF(D220&lt;&gt;0,1,IF(E220&lt;&gt;0,1,"")))))</f>
        <v/>
      </c>
      <c r="AE220" s="157" t="str">
        <f aca="false">IF(AC220=0," ",IF(AC220&lt;&gt;AC219,AC220," "))</f>
        <v> </v>
      </c>
      <c r="AF220" s="180"/>
      <c r="AG220" s="75" t="e">
        <f aca="false">IF(AC220&lt;&gt;AE220,(IF(N220=0,G220*(INFORMAÇÕES!$Q$69/INFORMAÇÕES!$Q$72),IF(N220="R",G220,0))),0)</f>
        <v>#DIV/0!</v>
      </c>
      <c r="AH220" s="75" t="e">
        <f aca="false">IF(AC220&lt;&gt;AE220,(IF(N220=0,G220*(INFORMAÇÕES!$Q$70/INFORMAÇÕES!$Q$72),IF(N220="C",G220,0))),0)</f>
        <v>#DIV/0!</v>
      </c>
      <c r="AI220" s="75" t="n">
        <f aca="false">IF(AC220&lt;&gt;AE220,(IF(N220=0,G220*INFORMAÇÕES!$U$115,IF(N220="CF",G220,0))),0)</f>
        <v>0</v>
      </c>
      <c r="AJ220" s="75" t="n">
        <f aca="false">IF(AC220&lt;&gt;AE220,(IF(N220=0,G220*INFORMAÇÕES!$U$116,IF(N220="O",G220,0))),0)</f>
        <v>0</v>
      </c>
      <c r="AK220" s="75" t="n">
        <f aca="false">IF(E220&lt;&gt;0,G220,0)</f>
        <v>0</v>
      </c>
      <c r="AL220" s="75" t="n">
        <f aca="false">IF(AC220&lt;&gt;AE220,(IF(N220=0,J220*(INFORMAÇÕES!$Q$89/INFORMAÇÕES!$Q$92),IF(N220="R",J220,0))),0)</f>
        <v>0</v>
      </c>
      <c r="AM220" s="75" t="n">
        <f aca="false">IF(AC220&lt;&gt;AE220,(IF(N220=0,J220*(INFORMAÇÕES!$Q$90/INFORMAÇÕES!$Q$92),IF(N220="C",J220,0))),0)</f>
        <v>0</v>
      </c>
      <c r="AN220" s="75" t="n">
        <f aca="false">IF(AC220&lt;&gt;AE220,(IF(N220="",J220*INFORMAÇÕES!$U$115,IF(N220="CF",J220,0))),0)</f>
        <v>0</v>
      </c>
      <c r="AO220" s="75" t="n">
        <f aca="false">IF(AC220&lt;&gt;AE220,(IF(N220="",J220*INFORMAÇÕES!$U$116,IF(N220="O",J220,0))),0)</f>
        <v>0</v>
      </c>
      <c r="AP220" s="75" t="n">
        <f aca="false">IF(H220&lt;&gt;0,J220,0)</f>
        <v>0</v>
      </c>
      <c r="AQ220" s="75" t="n">
        <f aca="false">IF(K220&lt;&gt;0,L220,0)</f>
        <v>0</v>
      </c>
    </row>
    <row r="221" s="174" customFormat="true" ht="14.25" hidden="false" customHeight="false" outlineLevel="0" collapsed="false">
      <c r="A221" s="159" t="n">
        <v>209</v>
      </c>
      <c r="B221" s="160" t="n">
        <f aca="false">R221</f>
        <v>0</v>
      </c>
      <c r="C221" s="161" t="n">
        <f aca="false">T221</f>
        <v>0</v>
      </c>
      <c r="D221" s="162" t="n">
        <f aca="false">U221</f>
        <v>0</v>
      </c>
      <c r="E221" s="163" t="n">
        <f aca="false">'ORÇ.GLOBAL P CAIXA'!E220</f>
        <v>0</v>
      </c>
      <c r="F221" s="163" t="n">
        <f aca="false">IF('ORÇ.GLOBAL EMPRESA'!G220&gt;0,'ORÇ.GLOBAL EMPRESA'!G220,'ORÇ.GLOBAL P CAIXA'!F220)</f>
        <v>0</v>
      </c>
      <c r="G221" s="163" t="n">
        <f aca="false">IF(E221&lt;&gt;0,ROUND(E221*F221,2),IF(AK221=0,(SUMIF($AC$13:$AC$1012,B221,$AK$13:$AK$1012)),AK221))</f>
        <v>0</v>
      </c>
      <c r="H221" s="163" t="n">
        <f aca="false">V221</f>
        <v>0</v>
      </c>
      <c r="I221" s="163" t="n">
        <f aca="false">W221</f>
        <v>0</v>
      </c>
      <c r="J221" s="163" t="n">
        <f aca="false">IF(H221&lt;&gt;0,ROUND(H221*I221,2),IF(AP221=0,(SUMIF($AC$13:$AC$1012,B221,$AP$13:$AP$1012)),AP221))</f>
        <v>0</v>
      </c>
      <c r="K221" s="163" t="n">
        <f aca="false">H221-E221</f>
        <v>0</v>
      </c>
      <c r="L221" s="163" t="n">
        <f aca="false">J221-G221</f>
        <v>0</v>
      </c>
      <c r="M221" s="645" t="str">
        <f aca="false">IF('ORÇ.GLOBAL P CAIXA'!H220&gt;0,'ORÇ.GLOBAL P CAIXA'!H220,"")</f>
        <v/>
      </c>
      <c r="N221" s="646" t="n">
        <f aca="false">'ORÇ.GLOBAL P CAIXA'!I220</f>
        <v>0</v>
      </c>
      <c r="O221" s="166" t="str">
        <f aca="false">S221</f>
        <v/>
      </c>
      <c r="P221" s="167"/>
      <c r="Q221" s="168" t="str">
        <f aca="false">IF(B221&gt;0,"ok","ocultar")</f>
        <v>ocultar</v>
      </c>
      <c r="R221" s="647" t="n">
        <f aca="false">'ORÇ.GLOBAL P CAIXA'!B220</f>
        <v>0</v>
      </c>
      <c r="S221" s="170" t="str">
        <f aca="false">IF('ORÇ.GLOBAL P CAIXA'!N220&lt;&gt;0,'ORÇ.GLOBAL P CAIXA'!N220,"")</f>
        <v/>
      </c>
      <c r="T221" s="648" t="n">
        <f aca="false">'ORÇ.GLOBAL P CAIXA'!O220</f>
        <v>0</v>
      </c>
      <c r="U221" s="172" t="n">
        <f aca="false">'ORÇ.GLOBAL P CAIXA'!P220</f>
        <v>0</v>
      </c>
      <c r="V221" s="173" t="n">
        <f aca="false">'ORÇ.GLOBAL P CAIXA'!E220</f>
        <v>0</v>
      </c>
      <c r="W221" s="173" t="n">
        <f aca="false">F221</f>
        <v>0</v>
      </c>
      <c r="X221" s="649"/>
      <c r="Y221" s="649"/>
      <c r="Z221" s="650"/>
      <c r="AB221" s="88"/>
      <c r="AC221" s="157" t="n">
        <f aca="false">IF(B221=0,AC220,IF(ISNONTEXT(B221)=TRUE(),INT(B221),INT(LEFT(B221,FIND(".",B221)-1))))</f>
        <v>3</v>
      </c>
      <c r="AD221" s="157" t="str">
        <f aca="false">IF(AD222=1,1,IF(B221&lt;&gt;0,1,IF(C221&lt;&gt;0,1,IF(D221&lt;&gt;0,1,IF(E221&lt;&gt;0,1,"")))))</f>
        <v/>
      </c>
      <c r="AE221" s="157" t="str">
        <f aca="false">IF(AC221=0," ",IF(AC221&lt;&gt;AC220,AC221," "))</f>
        <v> </v>
      </c>
      <c r="AF221" s="180"/>
      <c r="AG221" s="75" t="e">
        <f aca="false">IF(AC221&lt;&gt;AE221,(IF(N221=0,G221*(INFORMAÇÕES!$Q$69/INFORMAÇÕES!$Q$72),IF(N221="R",G221,0))),0)</f>
        <v>#DIV/0!</v>
      </c>
      <c r="AH221" s="75" t="e">
        <f aca="false">IF(AC221&lt;&gt;AE221,(IF(N221=0,G221*(INFORMAÇÕES!$Q$70/INFORMAÇÕES!$Q$72),IF(N221="C",G221,0))),0)</f>
        <v>#DIV/0!</v>
      </c>
      <c r="AI221" s="75" t="n">
        <f aca="false">IF(AC221&lt;&gt;AE221,(IF(N221=0,G221*INFORMAÇÕES!$U$115,IF(N221="CF",G221,0))),0)</f>
        <v>0</v>
      </c>
      <c r="AJ221" s="75" t="n">
        <f aca="false">IF(AC221&lt;&gt;AE221,(IF(N221=0,G221*INFORMAÇÕES!$U$116,IF(N221="O",G221,0))),0)</f>
        <v>0</v>
      </c>
      <c r="AK221" s="75" t="n">
        <f aca="false">IF(E221&lt;&gt;0,G221,0)</f>
        <v>0</v>
      </c>
      <c r="AL221" s="75" t="n">
        <f aca="false">IF(AC221&lt;&gt;AE221,(IF(N221=0,J221*(INFORMAÇÕES!$Q$89/INFORMAÇÕES!$Q$92),IF(N221="R",J221,0))),0)</f>
        <v>0</v>
      </c>
      <c r="AM221" s="75" t="n">
        <f aca="false">IF(AC221&lt;&gt;AE221,(IF(N221=0,J221*(INFORMAÇÕES!$Q$90/INFORMAÇÕES!$Q$92),IF(N221="C",J221,0))),0)</f>
        <v>0</v>
      </c>
      <c r="AN221" s="75" t="n">
        <f aca="false">IF(AC221&lt;&gt;AE221,(IF(N221="",J221*INFORMAÇÕES!$U$115,IF(N221="CF",J221,0))),0)</f>
        <v>0</v>
      </c>
      <c r="AO221" s="75" t="n">
        <f aca="false">IF(AC221&lt;&gt;AE221,(IF(N221="",J221*INFORMAÇÕES!$U$116,IF(N221="O",J221,0))),0)</f>
        <v>0</v>
      </c>
      <c r="AP221" s="75" t="n">
        <f aca="false">IF(H221&lt;&gt;0,J221,0)</f>
        <v>0</v>
      </c>
      <c r="AQ221" s="75" t="n">
        <f aca="false">IF(K221&lt;&gt;0,L221,0)</f>
        <v>0</v>
      </c>
    </row>
    <row r="222" s="174" customFormat="true" ht="14.25" hidden="false" customHeight="false" outlineLevel="0" collapsed="false">
      <c r="A222" s="159" t="n">
        <v>210</v>
      </c>
      <c r="B222" s="160" t="n">
        <f aca="false">R222</f>
        <v>0</v>
      </c>
      <c r="C222" s="161" t="n">
        <f aca="false">T222</f>
        <v>0</v>
      </c>
      <c r="D222" s="162" t="n">
        <f aca="false">U222</f>
        <v>0</v>
      </c>
      <c r="E222" s="163" t="n">
        <f aca="false">'ORÇ.GLOBAL P CAIXA'!E221</f>
        <v>0</v>
      </c>
      <c r="F222" s="163" t="n">
        <f aca="false">IF('ORÇ.GLOBAL EMPRESA'!G221&gt;0,'ORÇ.GLOBAL EMPRESA'!G221,'ORÇ.GLOBAL P CAIXA'!F221)</f>
        <v>0</v>
      </c>
      <c r="G222" s="163" t="n">
        <f aca="false">IF(E222&lt;&gt;0,ROUND(E222*F222,2),IF(AK222=0,(SUMIF($AC$13:$AC$1012,B222,$AK$13:$AK$1012)),AK222))</f>
        <v>0</v>
      </c>
      <c r="H222" s="163" t="n">
        <f aca="false">V222</f>
        <v>0</v>
      </c>
      <c r="I222" s="163" t="n">
        <f aca="false">W222</f>
        <v>0</v>
      </c>
      <c r="J222" s="163" t="n">
        <f aca="false">IF(H222&lt;&gt;0,ROUND(H222*I222,2),IF(AP222=0,(SUMIF($AC$13:$AC$1012,B222,$AP$13:$AP$1012)),AP222))</f>
        <v>0</v>
      </c>
      <c r="K222" s="163" t="n">
        <f aca="false">H222-E222</f>
        <v>0</v>
      </c>
      <c r="L222" s="163" t="n">
        <f aca="false">J222-G222</f>
        <v>0</v>
      </c>
      <c r="M222" s="645" t="str">
        <f aca="false">IF('ORÇ.GLOBAL P CAIXA'!H221&gt;0,'ORÇ.GLOBAL P CAIXA'!H221,"")</f>
        <v/>
      </c>
      <c r="N222" s="646" t="n">
        <f aca="false">'ORÇ.GLOBAL P CAIXA'!I221</f>
        <v>0</v>
      </c>
      <c r="O222" s="166" t="str">
        <f aca="false">S222</f>
        <v/>
      </c>
      <c r="P222" s="167"/>
      <c r="Q222" s="168" t="str">
        <f aca="false">IF(B222&gt;0,"ok","ocultar")</f>
        <v>ocultar</v>
      </c>
      <c r="R222" s="647" t="n">
        <f aca="false">'ORÇ.GLOBAL P CAIXA'!B221</f>
        <v>0</v>
      </c>
      <c r="S222" s="170" t="str">
        <f aca="false">IF('ORÇ.GLOBAL P CAIXA'!N221&lt;&gt;0,'ORÇ.GLOBAL P CAIXA'!N221,"")</f>
        <v/>
      </c>
      <c r="T222" s="648" t="n">
        <f aca="false">'ORÇ.GLOBAL P CAIXA'!O221</f>
        <v>0</v>
      </c>
      <c r="U222" s="172" t="n">
        <f aca="false">'ORÇ.GLOBAL P CAIXA'!P221</f>
        <v>0</v>
      </c>
      <c r="V222" s="173" t="n">
        <f aca="false">'ORÇ.GLOBAL P CAIXA'!E221</f>
        <v>0</v>
      </c>
      <c r="W222" s="173" t="n">
        <f aca="false">F222</f>
        <v>0</v>
      </c>
      <c r="X222" s="649"/>
      <c r="Y222" s="649"/>
      <c r="Z222" s="650"/>
      <c r="AB222" s="88"/>
      <c r="AC222" s="157" t="n">
        <f aca="false">IF(B222=0,AC221,IF(ISNONTEXT(B222)=TRUE(),INT(B222),INT(LEFT(B222,FIND(".",B222)-1))))</f>
        <v>3</v>
      </c>
      <c r="AD222" s="157" t="str">
        <f aca="false">IF(AD223=1,1,IF(B222&lt;&gt;0,1,IF(C222&lt;&gt;0,1,IF(D222&lt;&gt;0,1,IF(E222&lt;&gt;0,1,"")))))</f>
        <v/>
      </c>
      <c r="AE222" s="157" t="str">
        <f aca="false">IF(AC222=0," ",IF(AC222&lt;&gt;AC221,AC222," "))</f>
        <v> </v>
      </c>
      <c r="AF222" s="180"/>
      <c r="AG222" s="75" t="e">
        <f aca="false">IF(AC222&lt;&gt;AE222,(IF(N222=0,G222*(INFORMAÇÕES!$Q$69/INFORMAÇÕES!$Q$72),IF(N222="R",G222,0))),0)</f>
        <v>#DIV/0!</v>
      </c>
      <c r="AH222" s="75" t="e">
        <f aca="false">IF(AC222&lt;&gt;AE222,(IF(N222=0,G222*(INFORMAÇÕES!$Q$70/INFORMAÇÕES!$Q$72),IF(N222="C",G222,0))),0)</f>
        <v>#DIV/0!</v>
      </c>
      <c r="AI222" s="75" t="n">
        <f aca="false">IF(AC222&lt;&gt;AE222,(IF(N222=0,G222*INFORMAÇÕES!$U$115,IF(N222="CF",G222,0))),0)</f>
        <v>0</v>
      </c>
      <c r="AJ222" s="75" t="n">
        <f aca="false">IF(AC222&lt;&gt;AE222,(IF(N222=0,G222*INFORMAÇÕES!$U$116,IF(N222="O",G222,0))),0)</f>
        <v>0</v>
      </c>
      <c r="AK222" s="75" t="n">
        <f aca="false">IF(E222&lt;&gt;0,G222,0)</f>
        <v>0</v>
      </c>
      <c r="AL222" s="75" t="n">
        <f aca="false">IF(AC222&lt;&gt;AE222,(IF(N222=0,J222*(INFORMAÇÕES!$Q$89/INFORMAÇÕES!$Q$92),IF(N222="R",J222,0))),0)</f>
        <v>0</v>
      </c>
      <c r="AM222" s="75" t="n">
        <f aca="false">IF(AC222&lt;&gt;AE222,(IF(N222=0,J222*(INFORMAÇÕES!$Q$90/INFORMAÇÕES!$Q$92),IF(N222="C",J222,0))),0)</f>
        <v>0</v>
      </c>
      <c r="AN222" s="75" t="n">
        <f aca="false">IF(AC222&lt;&gt;AE222,(IF(N222="",J222*INFORMAÇÕES!$U$115,IF(N222="CF",J222,0))),0)</f>
        <v>0</v>
      </c>
      <c r="AO222" s="75" t="n">
        <f aca="false">IF(AC222&lt;&gt;AE222,(IF(N222="",J222*INFORMAÇÕES!$U$116,IF(N222="O",J222,0))),0)</f>
        <v>0</v>
      </c>
      <c r="AP222" s="75" t="n">
        <f aca="false">IF(H222&lt;&gt;0,J222,0)</f>
        <v>0</v>
      </c>
      <c r="AQ222" s="75" t="n">
        <f aca="false">IF(K222&lt;&gt;0,L222,0)</f>
        <v>0</v>
      </c>
    </row>
    <row r="223" s="174" customFormat="true" ht="14.25" hidden="false" customHeight="false" outlineLevel="0" collapsed="false">
      <c r="A223" s="159" t="n">
        <v>211</v>
      </c>
      <c r="B223" s="160" t="n">
        <f aca="false">R223</f>
        <v>0</v>
      </c>
      <c r="C223" s="161" t="n">
        <f aca="false">T223</f>
        <v>0</v>
      </c>
      <c r="D223" s="162" t="n">
        <f aca="false">U223</f>
        <v>0</v>
      </c>
      <c r="E223" s="163" t="n">
        <f aca="false">'ORÇ.GLOBAL P CAIXA'!E222</f>
        <v>0</v>
      </c>
      <c r="F223" s="163" t="n">
        <f aca="false">IF('ORÇ.GLOBAL EMPRESA'!G222&gt;0,'ORÇ.GLOBAL EMPRESA'!G222,'ORÇ.GLOBAL P CAIXA'!F222)</f>
        <v>0</v>
      </c>
      <c r="G223" s="163" t="n">
        <f aca="false">IF(E223&lt;&gt;0,ROUND(E223*F223,2),IF(AK223=0,(SUMIF($AC$13:$AC$1012,B223,$AK$13:$AK$1012)),AK223))</f>
        <v>0</v>
      </c>
      <c r="H223" s="163" t="n">
        <f aca="false">V223</f>
        <v>0</v>
      </c>
      <c r="I223" s="163" t="n">
        <f aca="false">W223</f>
        <v>0</v>
      </c>
      <c r="J223" s="163" t="n">
        <f aca="false">IF(H223&lt;&gt;0,ROUND(H223*I223,2),IF(AP223=0,(SUMIF($AC$13:$AC$1012,B223,$AP$13:$AP$1012)),AP223))</f>
        <v>0</v>
      </c>
      <c r="K223" s="163" t="n">
        <f aca="false">H223-E223</f>
        <v>0</v>
      </c>
      <c r="L223" s="163" t="n">
        <f aca="false">J223-G223</f>
        <v>0</v>
      </c>
      <c r="M223" s="645" t="str">
        <f aca="false">IF('ORÇ.GLOBAL P CAIXA'!H222&gt;0,'ORÇ.GLOBAL P CAIXA'!H222,"")</f>
        <v/>
      </c>
      <c r="N223" s="646" t="n">
        <f aca="false">'ORÇ.GLOBAL P CAIXA'!I222</f>
        <v>0</v>
      </c>
      <c r="O223" s="166" t="str">
        <f aca="false">S223</f>
        <v/>
      </c>
      <c r="P223" s="167"/>
      <c r="Q223" s="168" t="str">
        <f aca="false">IF(B223&gt;0,"ok","ocultar")</f>
        <v>ocultar</v>
      </c>
      <c r="R223" s="647" t="n">
        <f aca="false">'ORÇ.GLOBAL P CAIXA'!B222</f>
        <v>0</v>
      </c>
      <c r="S223" s="170" t="str">
        <f aca="false">IF('ORÇ.GLOBAL P CAIXA'!N222&lt;&gt;0,'ORÇ.GLOBAL P CAIXA'!N222,"")</f>
        <v/>
      </c>
      <c r="T223" s="648" t="n">
        <f aca="false">'ORÇ.GLOBAL P CAIXA'!O222</f>
        <v>0</v>
      </c>
      <c r="U223" s="172" t="n">
        <f aca="false">'ORÇ.GLOBAL P CAIXA'!P222</f>
        <v>0</v>
      </c>
      <c r="V223" s="173" t="n">
        <f aca="false">'ORÇ.GLOBAL P CAIXA'!E222</f>
        <v>0</v>
      </c>
      <c r="W223" s="173" t="n">
        <f aca="false">F223</f>
        <v>0</v>
      </c>
      <c r="X223" s="649"/>
      <c r="Y223" s="649"/>
      <c r="Z223" s="650"/>
      <c r="AB223" s="88"/>
      <c r="AC223" s="157" t="n">
        <f aca="false">IF(B223=0,AC222,IF(ISNONTEXT(B223)=TRUE(),INT(B223),INT(LEFT(B223,FIND(".",B223)-1))))</f>
        <v>3</v>
      </c>
      <c r="AD223" s="157" t="str">
        <f aca="false">IF(AD224=1,1,IF(B223&lt;&gt;0,1,IF(C223&lt;&gt;0,1,IF(D223&lt;&gt;0,1,IF(E223&lt;&gt;0,1,"")))))</f>
        <v/>
      </c>
      <c r="AE223" s="157" t="str">
        <f aca="false">IF(AC223=0," ",IF(AC223&lt;&gt;AC222,AC223," "))</f>
        <v> </v>
      </c>
      <c r="AF223" s="180"/>
      <c r="AG223" s="75" t="e">
        <f aca="false">IF(AC223&lt;&gt;AE223,(IF(N223=0,G223*(INFORMAÇÕES!$Q$69/INFORMAÇÕES!$Q$72),IF(N223="R",G223,0))),0)</f>
        <v>#DIV/0!</v>
      </c>
      <c r="AH223" s="75" t="e">
        <f aca="false">IF(AC223&lt;&gt;AE223,(IF(N223=0,G223*(INFORMAÇÕES!$Q$70/INFORMAÇÕES!$Q$72),IF(N223="C",G223,0))),0)</f>
        <v>#DIV/0!</v>
      </c>
      <c r="AI223" s="75" t="n">
        <f aca="false">IF(AC223&lt;&gt;AE223,(IF(N223=0,G223*INFORMAÇÕES!$U$115,IF(N223="CF",G223,0))),0)</f>
        <v>0</v>
      </c>
      <c r="AJ223" s="75" t="n">
        <f aca="false">IF(AC223&lt;&gt;AE223,(IF(N223=0,G223*INFORMAÇÕES!$U$116,IF(N223="O",G223,0))),0)</f>
        <v>0</v>
      </c>
      <c r="AK223" s="75" t="n">
        <f aca="false">IF(E223&lt;&gt;0,G223,0)</f>
        <v>0</v>
      </c>
      <c r="AL223" s="75" t="n">
        <f aca="false">IF(AC223&lt;&gt;AE223,(IF(N223=0,J223*(INFORMAÇÕES!$Q$89/INFORMAÇÕES!$Q$92),IF(N223="R",J223,0))),0)</f>
        <v>0</v>
      </c>
      <c r="AM223" s="75" t="n">
        <f aca="false">IF(AC223&lt;&gt;AE223,(IF(N223=0,J223*(INFORMAÇÕES!$Q$90/INFORMAÇÕES!$Q$92),IF(N223="C",J223,0))),0)</f>
        <v>0</v>
      </c>
      <c r="AN223" s="75" t="n">
        <f aca="false">IF(AC223&lt;&gt;AE223,(IF(N223="",J223*INFORMAÇÕES!$U$115,IF(N223="CF",J223,0))),0)</f>
        <v>0</v>
      </c>
      <c r="AO223" s="75" t="n">
        <f aca="false">IF(AC223&lt;&gt;AE223,(IF(N223="",J223*INFORMAÇÕES!$U$116,IF(N223="O",J223,0))),0)</f>
        <v>0</v>
      </c>
      <c r="AP223" s="75" t="n">
        <f aca="false">IF(H223&lt;&gt;0,J223,0)</f>
        <v>0</v>
      </c>
      <c r="AQ223" s="75" t="n">
        <f aca="false">IF(K223&lt;&gt;0,L223,0)</f>
        <v>0</v>
      </c>
    </row>
    <row r="224" s="174" customFormat="true" ht="14.25" hidden="false" customHeight="false" outlineLevel="0" collapsed="false">
      <c r="A224" s="159" t="n">
        <v>212</v>
      </c>
      <c r="B224" s="160" t="n">
        <f aca="false">R224</f>
        <v>0</v>
      </c>
      <c r="C224" s="161" t="n">
        <f aca="false">T224</f>
        <v>0</v>
      </c>
      <c r="D224" s="162" t="n">
        <f aca="false">U224</f>
        <v>0</v>
      </c>
      <c r="E224" s="163" t="n">
        <f aca="false">'ORÇ.GLOBAL P CAIXA'!E223</f>
        <v>0</v>
      </c>
      <c r="F224" s="163" t="n">
        <f aca="false">IF('ORÇ.GLOBAL EMPRESA'!G223&gt;0,'ORÇ.GLOBAL EMPRESA'!G223,'ORÇ.GLOBAL P CAIXA'!F223)</f>
        <v>0</v>
      </c>
      <c r="G224" s="163" t="n">
        <f aca="false">IF(E224&lt;&gt;0,ROUND(E224*F224,2),IF(AK224=0,(SUMIF($AC$13:$AC$1012,B224,$AK$13:$AK$1012)),AK224))</f>
        <v>0</v>
      </c>
      <c r="H224" s="163" t="n">
        <f aca="false">V224</f>
        <v>0</v>
      </c>
      <c r="I224" s="163" t="n">
        <f aca="false">W224</f>
        <v>0</v>
      </c>
      <c r="J224" s="163" t="n">
        <f aca="false">IF(H224&lt;&gt;0,ROUND(H224*I224,2),IF(AP224=0,(SUMIF($AC$13:$AC$1012,B224,$AP$13:$AP$1012)),AP224))</f>
        <v>0</v>
      </c>
      <c r="K224" s="163" t="n">
        <f aca="false">H224-E224</f>
        <v>0</v>
      </c>
      <c r="L224" s="163" t="n">
        <f aca="false">J224-G224</f>
        <v>0</v>
      </c>
      <c r="M224" s="645" t="str">
        <f aca="false">IF('ORÇ.GLOBAL P CAIXA'!H223&gt;0,'ORÇ.GLOBAL P CAIXA'!H223,"")</f>
        <v/>
      </c>
      <c r="N224" s="646" t="n">
        <f aca="false">'ORÇ.GLOBAL P CAIXA'!I223</f>
        <v>0</v>
      </c>
      <c r="O224" s="166" t="str">
        <f aca="false">S224</f>
        <v/>
      </c>
      <c r="P224" s="167"/>
      <c r="Q224" s="168" t="str">
        <f aca="false">IF(B224&gt;0,"ok","ocultar")</f>
        <v>ocultar</v>
      </c>
      <c r="R224" s="647" t="n">
        <f aca="false">'ORÇ.GLOBAL P CAIXA'!B223</f>
        <v>0</v>
      </c>
      <c r="S224" s="170" t="str">
        <f aca="false">IF('ORÇ.GLOBAL P CAIXA'!N223&lt;&gt;0,'ORÇ.GLOBAL P CAIXA'!N223,"")</f>
        <v/>
      </c>
      <c r="T224" s="648" t="n">
        <f aca="false">'ORÇ.GLOBAL P CAIXA'!O223</f>
        <v>0</v>
      </c>
      <c r="U224" s="172" t="n">
        <f aca="false">'ORÇ.GLOBAL P CAIXA'!P223</f>
        <v>0</v>
      </c>
      <c r="V224" s="173" t="n">
        <f aca="false">'ORÇ.GLOBAL P CAIXA'!E223</f>
        <v>0</v>
      </c>
      <c r="W224" s="173" t="n">
        <f aca="false">F224</f>
        <v>0</v>
      </c>
      <c r="X224" s="649"/>
      <c r="Y224" s="649"/>
      <c r="Z224" s="650"/>
      <c r="AB224" s="88"/>
      <c r="AC224" s="157" t="n">
        <f aca="false">IF(B224=0,AC223,IF(ISNONTEXT(B224)=TRUE(),INT(B224),INT(LEFT(B224,FIND(".",B224)-1))))</f>
        <v>3</v>
      </c>
      <c r="AD224" s="157" t="str">
        <f aca="false">IF(AD225=1,1,IF(B224&lt;&gt;0,1,IF(C224&lt;&gt;0,1,IF(D224&lt;&gt;0,1,IF(E224&lt;&gt;0,1,"")))))</f>
        <v/>
      </c>
      <c r="AE224" s="157" t="str">
        <f aca="false">IF(AC224=0," ",IF(AC224&lt;&gt;AC223,AC224," "))</f>
        <v> </v>
      </c>
      <c r="AF224" s="180"/>
      <c r="AG224" s="75" t="e">
        <f aca="false">IF(AC224&lt;&gt;AE224,(IF(N224=0,G224*(INFORMAÇÕES!$Q$69/INFORMAÇÕES!$Q$72),IF(N224="R",G224,0))),0)</f>
        <v>#DIV/0!</v>
      </c>
      <c r="AH224" s="75" t="e">
        <f aca="false">IF(AC224&lt;&gt;AE224,(IF(N224=0,G224*(INFORMAÇÕES!$Q$70/INFORMAÇÕES!$Q$72),IF(N224="C",G224,0))),0)</f>
        <v>#DIV/0!</v>
      </c>
      <c r="AI224" s="75" t="n">
        <f aca="false">IF(AC224&lt;&gt;AE224,(IF(N224=0,G224*INFORMAÇÕES!$U$115,IF(N224="CF",G224,0))),0)</f>
        <v>0</v>
      </c>
      <c r="AJ224" s="75" t="n">
        <f aca="false">IF(AC224&lt;&gt;AE224,(IF(N224=0,G224*INFORMAÇÕES!$U$116,IF(N224="O",G224,0))),0)</f>
        <v>0</v>
      </c>
      <c r="AK224" s="75" t="n">
        <f aca="false">IF(E224&lt;&gt;0,G224,0)</f>
        <v>0</v>
      </c>
      <c r="AL224" s="75" t="n">
        <f aca="false">IF(AC224&lt;&gt;AE224,(IF(N224=0,J224*(INFORMAÇÕES!$Q$89/INFORMAÇÕES!$Q$92),IF(N224="R",J224,0))),0)</f>
        <v>0</v>
      </c>
      <c r="AM224" s="75" t="n">
        <f aca="false">IF(AC224&lt;&gt;AE224,(IF(N224=0,J224*(INFORMAÇÕES!$Q$90/INFORMAÇÕES!$Q$92),IF(N224="C",J224,0))),0)</f>
        <v>0</v>
      </c>
      <c r="AN224" s="75" t="n">
        <f aca="false">IF(AC224&lt;&gt;AE224,(IF(N224="",J224*INFORMAÇÕES!$U$115,IF(N224="CF",J224,0))),0)</f>
        <v>0</v>
      </c>
      <c r="AO224" s="75" t="n">
        <f aca="false">IF(AC224&lt;&gt;AE224,(IF(N224="",J224*INFORMAÇÕES!$U$116,IF(N224="O",J224,0))),0)</f>
        <v>0</v>
      </c>
      <c r="AP224" s="75" t="n">
        <f aca="false">IF(H224&lt;&gt;0,J224,0)</f>
        <v>0</v>
      </c>
      <c r="AQ224" s="75" t="n">
        <f aca="false">IF(K224&lt;&gt;0,L224,0)</f>
        <v>0</v>
      </c>
    </row>
    <row r="225" s="174" customFormat="true" ht="14.25" hidden="false" customHeight="false" outlineLevel="0" collapsed="false">
      <c r="A225" s="159" t="n">
        <v>213</v>
      </c>
      <c r="B225" s="160" t="n">
        <f aca="false">R225</f>
        <v>0</v>
      </c>
      <c r="C225" s="161" t="n">
        <f aca="false">T225</f>
        <v>0</v>
      </c>
      <c r="D225" s="162" t="n">
        <f aca="false">U225</f>
        <v>0</v>
      </c>
      <c r="E225" s="163" t="n">
        <f aca="false">'ORÇ.GLOBAL P CAIXA'!E224</f>
        <v>0</v>
      </c>
      <c r="F225" s="163" t="n">
        <f aca="false">IF('ORÇ.GLOBAL EMPRESA'!G224&gt;0,'ORÇ.GLOBAL EMPRESA'!G224,'ORÇ.GLOBAL P CAIXA'!F224)</f>
        <v>0</v>
      </c>
      <c r="G225" s="163" t="n">
        <f aca="false">IF(E225&lt;&gt;0,ROUND(E225*F225,2),IF(AK225=0,(SUMIF($AC$13:$AC$1012,B225,$AK$13:$AK$1012)),AK225))</f>
        <v>0</v>
      </c>
      <c r="H225" s="163" t="n">
        <f aca="false">V225</f>
        <v>0</v>
      </c>
      <c r="I225" s="163" t="n">
        <f aca="false">W225</f>
        <v>0</v>
      </c>
      <c r="J225" s="163" t="n">
        <f aca="false">IF(H225&lt;&gt;0,ROUND(H225*I225,2),IF(AP225=0,(SUMIF($AC$13:$AC$1012,B225,$AP$13:$AP$1012)),AP225))</f>
        <v>0</v>
      </c>
      <c r="K225" s="163" t="n">
        <f aca="false">H225-E225</f>
        <v>0</v>
      </c>
      <c r="L225" s="163" t="n">
        <f aca="false">J225-G225</f>
        <v>0</v>
      </c>
      <c r="M225" s="645" t="str">
        <f aca="false">IF('ORÇ.GLOBAL P CAIXA'!H224&gt;0,'ORÇ.GLOBAL P CAIXA'!H224,"")</f>
        <v/>
      </c>
      <c r="N225" s="646" t="n">
        <f aca="false">'ORÇ.GLOBAL P CAIXA'!I224</f>
        <v>0</v>
      </c>
      <c r="O225" s="166" t="str">
        <f aca="false">S225</f>
        <v/>
      </c>
      <c r="P225" s="167"/>
      <c r="Q225" s="168" t="str">
        <f aca="false">IF(B225&gt;0,"ok","ocultar")</f>
        <v>ocultar</v>
      </c>
      <c r="R225" s="647" t="n">
        <f aca="false">'ORÇ.GLOBAL P CAIXA'!B224</f>
        <v>0</v>
      </c>
      <c r="S225" s="170" t="str">
        <f aca="false">IF('ORÇ.GLOBAL P CAIXA'!N224&lt;&gt;0,'ORÇ.GLOBAL P CAIXA'!N224,"")</f>
        <v/>
      </c>
      <c r="T225" s="648" t="n">
        <f aca="false">'ORÇ.GLOBAL P CAIXA'!O224</f>
        <v>0</v>
      </c>
      <c r="U225" s="172" t="n">
        <f aca="false">'ORÇ.GLOBAL P CAIXA'!P224</f>
        <v>0</v>
      </c>
      <c r="V225" s="173" t="n">
        <f aca="false">'ORÇ.GLOBAL P CAIXA'!E224</f>
        <v>0</v>
      </c>
      <c r="W225" s="173" t="n">
        <f aca="false">F225</f>
        <v>0</v>
      </c>
      <c r="X225" s="649"/>
      <c r="Y225" s="649"/>
      <c r="Z225" s="650"/>
      <c r="AB225" s="88"/>
      <c r="AC225" s="157" t="n">
        <f aca="false">IF(B225=0,AC224,IF(ISNONTEXT(B225)=TRUE(),INT(B225),INT(LEFT(B225,FIND(".",B225)-1))))</f>
        <v>3</v>
      </c>
      <c r="AD225" s="157" t="str">
        <f aca="false">IF(AD226=1,1,IF(B225&lt;&gt;0,1,IF(C225&lt;&gt;0,1,IF(D225&lt;&gt;0,1,IF(E225&lt;&gt;0,1,"")))))</f>
        <v/>
      </c>
      <c r="AE225" s="157" t="str">
        <f aca="false">IF(AC225=0," ",IF(AC225&lt;&gt;AC224,AC225," "))</f>
        <v> </v>
      </c>
      <c r="AF225" s="180"/>
      <c r="AG225" s="75" t="e">
        <f aca="false">IF(AC225&lt;&gt;AE225,(IF(N225=0,G225*(INFORMAÇÕES!$Q$69/INFORMAÇÕES!$Q$72),IF(N225="R",G225,0))),0)</f>
        <v>#DIV/0!</v>
      </c>
      <c r="AH225" s="75" t="e">
        <f aca="false">IF(AC225&lt;&gt;AE225,(IF(N225=0,G225*(INFORMAÇÕES!$Q$70/INFORMAÇÕES!$Q$72),IF(N225="C",G225,0))),0)</f>
        <v>#DIV/0!</v>
      </c>
      <c r="AI225" s="75" t="n">
        <f aca="false">IF(AC225&lt;&gt;AE225,(IF(N225=0,G225*INFORMAÇÕES!$U$115,IF(N225="CF",G225,0))),0)</f>
        <v>0</v>
      </c>
      <c r="AJ225" s="75" t="n">
        <f aca="false">IF(AC225&lt;&gt;AE225,(IF(N225=0,G225*INFORMAÇÕES!$U$116,IF(N225="O",G225,0))),0)</f>
        <v>0</v>
      </c>
      <c r="AK225" s="75" t="n">
        <f aca="false">IF(E225&lt;&gt;0,G225,0)</f>
        <v>0</v>
      </c>
      <c r="AL225" s="75" t="n">
        <f aca="false">IF(AC225&lt;&gt;AE225,(IF(N225=0,J225*(INFORMAÇÕES!$Q$89/INFORMAÇÕES!$Q$92),IF(N225="R",J225,0))),0)</f>
        <v>0</v>
      </c>
      <c r="AM225" s="75" t="n">
        <f aca="false">IF(AC225&lt;&gt;AE225,(IF(N225=0,J225*(INFORMAÇÕES!$Q$90/INFORMAÇÕES!$Q$92),IF(N225="C",J225,0))),0)</f>
        <v>0</v>
      </c>
      <c r="AN225" s="75" t="n">
        <f aca="false">IF(AC225&lt;&gt;AE225,(IF(N225="",J225*INFORMAÇÕES!$U$115,IF(N225="CF",J225,0))),0)</f>
        <v>0</v>
      </c>
      <c r="AO225" s="75" t="n">
        <f aca="false">IF(AC225&lt;&gt;AE225,(IF(N225="",J225*INFORMAÇÕES!$U$116,IF(N225="O",J225,0))),0)</f>
        <v>0</v>
      </c>
      <c r="AP225" s="75" t="n">
        <f aca="false">IF(H225&lt;&gt;0,J225,0)</f>
        <v>0</v>
      </c>
      <c r="AQ225" s="75" t="n">
        <f aca="false">IF(K225&lt;&gt;0,L225,0)</f>
        <v>0</v>
      </c>
    </row>
    <row r="226" s="174" customFormat="true" ht="14.25" hidden="false" customHeight="false" outlineLevel="0" collapsed="false">
      <c r="A226" s="159" t="n">
        <v>214</v>
      </c>
      <c r="B226" s="160" t="n">
        <f aca="false">R226</f>
        <v>0</v>
      </c>
      <c r="C226" s="161" t="n">
        <f aca="false">T226</f>
        <v>0</v>
      </c>
      <c r="D226" s="162" t="n">
        <f aca="false">U226</f>
        <v>0</v>
      </c>
      <c r="E226" s="163" t="n">
        <f aca="false">'ORÇ.GLOBAL P CAIXA'!E225</f>
        <v>0</v>
      </c>
      <c r="F226" s="163" t="n">
        <f aca="false">IF('ORÇ.GLOBAL EMPRESA'!G225&gt;0,'ORÇ.GLOBAL EMPRESA'!G225,'ORÇ.GLOBAL P CAIXA'!F225)</f>
        <v>0</v>
      </c>
      <c r="G226" s="163" t="n">
        <f aca="false">IF(E226&lt;&gt;0,ROUND(E226*F226,2),IF(AK226=0,(SUMIF($AC$13:$AC$1012,B226,$AK$13:$AK$1012)),AK226))</f>
        <v>0</v>
      </c>
      <c r="H226" s="163" t="n">
        <f aca="false">V226</f>
        <v>0</v>
      </c>
      <c r="I226" s="163" t="n">
        <f aca="false">W226</f>
        <v>0</v>
      </c>
      <c r="J226" s="163" t="n">
        <f aca="false">IF(H226&lt;&gt;0,ROUND(H226*I226,2),IF(AP226=0,(SUMIF($AC$13:$AC$1012,B226,$AP$13:$AP$1012)),AP226))</f>
        <v>0</v>
      </c>
      <c r="K226" s="163" t="n">
        <f aca="false">H226-E226</f>
        <v>0</v>
      </c>
      <c r="L226" s="163" t="n">
        <f aca="false">J226-G226</f>
        <v>0</v>
      </c>
      <c r="M226" s="645" t="str">
        <f aca="false">IF('ORÇ.GLOBAL P CAIXA'!H225&gt;0,'ORÇ.GLOBAL P CAIXA'!H225,"")</f>
        <v/>
      </c>
      <c r="N226" s="646" t="n">
        <f aca="false">'ORÇ.GLOBAL P CAIXA'!I225</f>
        <v>0</v>
      </c>
      <c r="O226" s="166" t="str">
        <f aca="false">S226</f>
        <v/>
      </c>
      <c r="P226" s="167"/>
      <c r="Q226" s="168" t="str">
        <f aca="false">IF(B226&gt;0,"ok","ocultar")</f>
        <v>ocultar</v>
      </c>
      <c r="R226" s="647" t="n">
        <f aca="false">'ORÇ.GLOBAL P CAIXA'!B225</f>
        <v>0</v>
      </c>
      <c r="S226" s="170" t="str">
        <f aca="false">IF('ORÇ.GLOBAL P CAIXA'!N225&lt;&gt;0,'ORÇ.GLOBAL P CAIXA'!N225,"")</f>
        <v/>
      </c>
      <c r="T226" s="648" t="n">
        <f aca="false">'ORÇ.GLOBAL P CAIXA'!O225</f>
        <v>0</v>
      </c>
      <c r="U226" s="172" t="n">
        <f aca="false">'ORÇ.GLOBAL P CAIXA'!P225</f>
        <v>0</v>
      </c>
      <c r="V226" s="173" t="n">
        <f aca="false">'ORÇ.GLOBAL P CAIXA'!E225</f>
        <v>0</v>
      </c>
      <c r="W226" s="173" t="n">
        <f aca="false">F226</f>
        <v>0</v>
      </c>
      <c r="X226" s="649"/>
      <c r="Y226" s="649"/>
      <c r="Z226" s="650"/>
      <c r="AB226" s="88"/>
      <c r="AC226" s="157" t="n">
        <f aca="false">IF(B226=0,AC225,IF(ISNONTEXT(B226)=TRUE(),INT(B226),INT(LEFT(B226,FIND(".",B226)-1))))</f>
        <v>3</v>
      </c>
      <c r="AD226" s="157" t="str">
        <f aca="false">IF(AD227=1,1,IF(B226&lt;&gt;0,1,IF(C226&lt;&gt;0,1,IF(D226&lt;&gt;0,1,IF(E226&lt;&gt;0,1,"")))))</f>
        <v/>
      </c>
      <c r="AE226" s="157" t="str">
        <f aca="false">IF(AC226=0," ",IF(AC226&lt;&gt;AC225,AC226," "))</f>
        <v> </v>
      </c>
      <c r="AF226" s="180"/>
      <c r="AG226" s="75" t="e">
        <f aca="false">IF(AC226&lt;&gt;AE226,(IF(N226=0,G226*(INFORMAÇÕES!$Q$69/INFORMAÇÕES!$Q$72),IF(N226="R",G226,0))),0)</f>
        <v>#DIV/0!</v>
      </c>
      <c r="AH226" s="75" t="e">
        <f aca="false">IF(AC226&lt;&gt;AE226,(IF(N226=0,G226*(INFORMAÇÕES!$Q$70/INFORMAÇÕES!$Q$72),IF(N226="C",G226,0))),0)</f>
        <v>#DIV/0!</v>
      </c>
      <c r="AI226" s="75" t="n">
        <f aca="false">IF(AC226&lt;&gt;AE226,(IF(N226=0,G226*INFORMAÇÕES!$U$115,IF(N226="CF",G226,0))),0)</f>
        <v>0</v>
      </c>
      <c r="AJ226" s="75" t="n">
        <f aca="false">IF(AC226&lt;&gt;AE226,(IF(N226=0,G226*INFORMAÇÕES!$U$116,IF(N226="O",G226,0))),0)</f>
        <v>0</v>
      </c>
      <c r="AK226" s="75" t="n">
        <f aca="false">IF(E226&lt;&gt;0,G226,0)</f>
        <v>0</v>
      </c>
      <c r="AL226" s="75" t="n">
        <f aca="false">IF(AC226&lt;&gt;AE226,(IF(N226=0,J226*(INFORMAÇÕES!$Q$89/INFORMAÇÕES!$Q$92),IF(N226="R",J226,0))),0)</f>
        <v>0</v>
      </c>
      <c r="AM226" s="75" t="n">
        <f aca="false">IF(AC226&lt;&gt;AE226,(IF(N226=0,J226*(INFORMAÇÕES!$Q$90/INFORMAÇÕES!$Q$92),IF(N226="C",J226,0))),0)</f>
        <v>0</v>
      </c>
      <c r="AN226" s="75" t="n">
        <f aca="false">IF(AC226&lt;&gt;AE226,(IF(N226="",J226*INFORMAÇÕES!$U$115,IF(N226="CF",J226,0))),0)</f>
        <v>0</v>
      </c>
      <c r="AO226" s="75" t="n">
        <f aca="false">IF(AC226&lt;&gt;AE226,(IF(N226="",J226*INFORMAÇÕES!$U$116,IF(N226="O",J226,0))),0)</f>
        <v>0</v>
      </c>
      <c r="AP226" s="75" t="n">
        <f aca="false">IF(H226&lt;&gt;0,J226,0)</f>
        <v>0</v>
      </c>
      <c r="AQ226" s="75" t="n">
        <f aca="false">IF(K226&lt;&gt;0,L226,0)</f>
        <v>0</v>
      </c>
    </row>
    <row r="227" s="174" customFormat="true" ht="14.25" hidden="false" customHeight="false" outlineLevel="0" collapsed="false">
      <c r="A227" s="159" t="n">
        <v>215</v>
      </c>
      <c r="B227" s="160" t="n">
        <f aca="false">R227</f>
        <v>0</v>
      </c>
      <c r="C227" s="161" t="n">
        <f aca="false">T227</f>
        <v>0</v>
      </c>
      <c r="D227" s="162" t="n">
        <f aca="false">U227</f>
        <v>0</v>
      </c>
      <c r="E227" s="163" t="n">
        <f aca="false">'ORÇ.GLOBAL P CAIXA'!E226</f>
        <v>0</v>
      </c>
      <c r="F227" s="163" t="n">
        <f aca="false">IF('ORÇ.GLOBAL EMPRESA'!G226&gt;0,'ORÇ.GLOBAL EMPRESA'!G226,'ORÇ.GLOBAL P CAIXA'!F226)</f>
        <v>0</v>
      </c>
      <c r="G227" s="163" t="n">
        <f aca="false">IF(E227&lt;&gt;0,ROUND(E227*F227,2),IF(AK227=0,(SUMIF($AC$13:$AC$1012,B227,$AK$13:$AK$1012)),AK227))</f>
        <v>0</v>
      </c>
      <c r="H227" s="163" t="n">
        <f aca="false">V227</f>
        <v>0</v>
      </c>
      <c r="I227" s="163" t="n">
        <f aca="false">W227</f>
        <v>0</v>
      </c>
      <c r="J227" s="163" t="n">
        <f aca="false">IF(H227&lt;&gt;0,ROUND(H227*I227,2),IF(AP227=0,(SUMIF($AC$13:$AC$1012,B227,$AP$13:$AP$1012)),AP227))</f>
        <v>0</v>
      </c>
      <c r="K227" s="163" t="n">
        <f aca="false">H227-E227</f>
        <v>0</v>
      </c>
      <c r="L227" s="163" t="n">
        <f aca="false">J227-G227</f>
        <v>0</v>
      </c>
      <c r="M227" s="645" t="str">
        <f aca="false">IF('ORÇ.GLOBAL P CAIXA'!H226&gt;0,'ORÇ.GLOBAL P CAIXA'!H226,"")</f>
        <v/>
      </c>
      <c r="N227" s="646" t="n">
        <f aca="false">'ORÇ.GLOBAL P CAIXA'!I226</f>
        <v>0</v>
      </c>
      <c r="O227" s="166" t="str">
        <f aca="false">S227</f>
        <v/>
      </c>
      <c r="P227" s="167"/>
      <c r="Q227" s="168" t="str">
        <f aca="false">IF(B227&gt;0,"ok","ocultar")</f>
        <v>ocultar</v>
      </c>
      <c r="R227" s="647" t="n">
        <f aca="false">'ORÇ.GLOBAL P CAIXA'!B226</f>
        <v>0</v>
      </c>
      <c r="S227" s="170" t="str">
        <f aca="false">IF('ORÇ.GLOBAL P CAIXA'!N226&lt;&gt;0,'ORÇ.GLOBAL P CAIXA'!N226,"")</f>
        <v/>
      </c>
      <c r="T227" s="648" t="n">
        <f aca="false">'ORÇ.GLOBAL P CAIXA'!O226</f>
        <v>0</v>
      </c>
      <c r="U227" s="172" t="n">
        <f aca="false">'ORÇ.GLOBAL P CAIXA'!P226</f>
        <v>0</v>
      </c>
      <c r="V227" s="173" t="n">
        <f aca="false">'ORÇ.GLOBAL P CAIXA'!E226</f>
        <v>0</v>
      </c>
      <c r="W227" s="173" t="n">
        <f aca="false">F227</f>
        <v>0</v>
      </c>
      <c r="X227" s="649"/>
      <c r="Y227" s="649"/>
      <c r="Z227" s="650"/>
      <c r="AB227" s="88"/>
      <c r="AC227" s="157" t="n">
        <f aca="false">IF(B227=0,AC226,IF(ISNONTEXT(B227)=TRUE(),INT(B227),INT(LEFT(B227,FIND(".",B227)-1))))</f>
        <v>3</v>
      </c>
      <c r="AD227" s="157" t="str">
        <f aca="false">IF(AD228=1,1,IF(B227&lt;&gt;0,1,IF(C227&lt;&gt;0,1,IF(D227&lt;&gt;0,1,IF(E227&lt;&gt;0,1,"")))))</f>
        <v/>
      </c>
      <c r="AE227" s="157" t="str">
        <f aca="false">IF(AC227=0," ",IF(AC227&lt;&gt;AC226,AC227," "))</f>
        <v> </v>
      </c>
      <c r="AF227" s="180"/>
      <c r="AG227" s="75" t="e">
        <f aca="false">IF(AC227&lt;&gt;AE227,(IF(N227=0,G227*(INFORMAÇÕES!$Q$69/INFORMAÇÕES!$Q$72),IF(N227="R",G227,0))),0)</f>
        <v>#DIV/0!</v>
      </c>
      <c r="AH227" s="75" t="e">
        <f aca="false">IF(AC227&lt;&gt;AE227,(IF(N227=0,G227*(INFORMAÇÕES!$Q$70/INFORMAÇÕES!$Q$72),IF(N227="C",G227,0))),0)</f>
        <v>#DIV/0!</v>
      </c>
      <c r="AI227" s="75" t="n">
        <f aca="false">IF(AC227&lt;&gt;AE227,(IF(N227=0,G227*INFORMAÇÕES!$U$115,IF(N227="CF",G227,0))),0)</f>
        <v>0</v>
      </c>
      <c r="AJ227" s="75" t="n">
        <f aca="false">IF(AC227&lt;&gt;AE227,(IF(N227=0,G227*INFORMAÇÕES!$U$116,IF(N227="O",G227,0))),0)</f>
        <v>0</v>
      </c>
      <c r="AK227" s="75" t="n">
        <f aca="false">IF(E227&lt;&gt;0,G227,0)</f>
        <v>0</v>
      </c>
      <c r="AL227" s="75" t="n">
        <f aca="false">IF(AC227&lt;&gt;AE227,(IF(N227=0,J227*(INFORMAÇÕES!$Q$89/INFORMAÇÕES!$Q$92),IF(N227="R",J227,0))),0)</f>
        <v>0</v>
      </c>
      <c r="AM227" s="75" t="n">
        <f aca="false">IF(AC227&lt;&gt;AE227,(IF(N227=0,J227*(INFORMAÇÕES!$Q$90/INFORMAÇÕES!$Q$92),IF(N227="C",J227,0))),0)</f>
        <v>0</v>
      </c>
      <c r="AN227" s="75" t="n">
        <f aca="false">IF(AC227&lt;&gt;AE227,(IF(N227="",J227*INFORMAÇÕES!$U$115,IF(N227="CF",J227,0))),0)</f>
        <v>0</v>
      </c>
      <c r="AO227" s="75" t="n">
        <f aca="false">IF(AC227&lt;&gt;AE227,(IF(N227="",J227*INFORMAÇÕES!$U$116,IF(N227="O",J227,0))),0)</f>
        <v>0</v>
      </c>
      <c r="AP227" s="75" t="n">
        <f aca="false">IF(H227&lt;&gt;0,J227,0)</f>
        <v>0</v>
      </c>
      <c r="AQ227" s="75" t="n">
        <f aca="false">IF(K227&lt;&gt;0,L227,0)</f>
        <v>0</v>
      </c>
    </row>
    <row r="228" s="174" customFormat="true" ht="14.25" hidden="false" customHeight="false" outlineLevel="0" collapsed="false">
      <c r="A228" s="159" t="n">
        <v>216</v>
      </c>
      <c r="B228" s="160" t="n">
        <f aca="false">R228</f>
        <v>0</v>
      </c>
      <c r="C228" s="161" t="n">
        <f aca="false">T228</f>
        <v>0</v>
      </c>
      <c r="D228" s="162" t="n">
        <f aca="false">U228</f>
        <v>0</v>
      </c>
      <c r="E228" s="163" t="n">
        <f aca="false">'ORÇ.GLOBAL P CAIXA'!E227</f>
        <v>0</v>
      </c>
      <c r="F228" s="163" t="n">
        <f aca="false">IF('ORÇ.GLOBAL EMPRESA'!G227&gt;0,'ORÇ.GLOBAL EMPRESA'!G227,'ORÇ.GLOBAL P CAIXA'!F227)</f>
        <v>0</v>
      </c>
      <c r="G228" s="163" t="n">
        <f aca="false">IF(E228&lt;&gt;0,ROUND(E228*F228,2),IF(AK228=0,(SUMIF($AC$13:$AC$1012,B228,$AK$13:$AK$1012)),AK228))</f>
        <v>0</v>
      </c>
      <c r="H228" s="163" t="n">
        <f aca="false">V228</f>
        <v>0</v>
      </c>
      <c r="I228" s="163" t="n">
        <f aca="false">W228</f>
        <v>0</v>
      </c>
      <c r="J228" s="163" t="n">
        <f aca="false">IF(H228&lt;&gt;0,ROUND(H228*I228,2),IF(AP228=0,(SUMIF($AC$13:$AC$1012,B228,$AP$13:$AP$1012)),AP228))</f>
        <v>0</v>
      </c>
      <c r="K228" s="163" t="n">
        <f aca="false">H228-E228</f>
        <v>0</v>
      </c>
      <c r="L228" s="163" t="n">
        <f aca="false">J228-G228</f>
        <v>0</v>
      </c>
      <c r="M228" s="645" t="str">
        <f aca="false">IF('ORÇ.GLOBAL P CAIXA'!H227&gt;0,'ORÇ.GLOBAL P CAIXA'!H227,"")</f>
        <v/>
      </c>
      <c r="N228" s="646" t="n">
        <f aca="false">'ORÇ.GLOBAL P CAIXA'!I227</f>
        <v>0</v>
      </c>
      <c r="O228" s="166" t="str">
        <f aca="false">S228</f>
        <v/>
      </c>
      <c r="P228" s="167"/>
      <c r="Q228" s="168" t="str">
        <f aca="false">IF(B228&gt;0,"ok","ocultar")</f>
        <v>ocultar</v>
      </c>
      <c r="R228" s="647" t="n">
        <f aca="false">'ORÇ.GLOBAL P CAIXA'!B227</f>
        <v>0</v>
      </c>
      <c r="S228" s="170" t="str">
        <f aca="false">IF('ORÇ.GLOBAL P CAIXA'!N227&lt;&gt;0,'ORÇ.GLOBAL P CAIXA'!N227,"")</f>
        <v/>
      </c>
      <c r="T228" s="648" t="n">
        <f aca="false">'ORÇ.GLOBAL P CAIXA'!O227</f>
        <v>0</v>
      </c>
      <c r="U228" s="172" t="n">
        <f aca="false">'ORÇ.GLOBAL P CAIXA'!P227</f>
        <v>0</v>
      </c>
      <c r="V228" s="173" t="n">
        <f aca="false">'ORÇ.GLOBAL P CAIXA'!E227</f>
        <v>0</v>
      </c>
      <c r="W228" s="173" t="n">
        <f aca="false">F228</f>
        <v>0</v>
      </c>
      <c r="X228" s="649"/>
      <c r="Y228" s="649"/>
      <c r="Z228" s="650"/>
      <c r="AB228" s="88"/>
      <c r="AC228" s="157" t="n">
        <f aca="false">IF(B228=0,AC227,IF(ISNONTEXT(B228)=TRUE(),INT(B228),INT(LEFT(B228,FIND(".",B228)-1))))</f>
        <v>3</v>
      </c>
      <c r="AD228" s="157" t="str">
        <f aca="false">IF(AD229=1,1,IF(B228&lt;&gt;0,1,IF(C228&lt;&gt;0,1,IF(D228&lt;&gt;0,1,IF(E228&lt;&gt;0,1,"")))))</f>
        <v/>
      </c>
      <c r="AE228" s="157" t="str">
        <f aca="false">IF(AC228=0," ",IF(AC228&lt;&gt;AC227,AC228," "))</f>
        <v> </v>
      </c>
      <c r="AF228" s="180"/>
      <c r="AG228" s="75" t="e">
        <f aca="false">IF(AC228&lt;&gt;AE228,(IF(N228=0,G228*(INFORMAÇÕES!$Q$69/INFORMAÇÕES!$Q$72),IF(N228="R",G228,0))),0)</f>
        <v>#DIV/0!</v>
      </c>
      <c r="AH228" s="75" t="e">
        <f aca="false">IF(AC228&lt;&gt;AE228,(IF(N228=0,G228*(INFORMAÇÕES!$Q$70/INFORMAÇÕES!$Q$72),IF(N228="C",G228,0))),0)</f>
        <v>#DIV/0!</v>
      </c>
      <c r="AI228" s="75" t="n">
        <f aca="false">IF(AC228&lt;&gt;AE228,(IF(N228=0,G228*INFORMAÇÕES!$U$115,IF(N228="CF",G228,0))),0)</f>
        <v>0</v>
      </c>
      <c r="AJ228" s="75" t="n">
        <f aca="false">IF(AC228&lt;&gt;AE228,(IF(N228=0,G228*INFORMAÇÕES!$U$116,IF(N228="O",G228,0))),0)</f>
        <v>0</v>
      </c>
      <c r="AK228" s="75" t="n">
        <f aca="false">IF(E228&lt;&gt;0,G228,0)</f>
        <v>0</v>
      </c>
      <c r="AL228" s="75" t="n">
        <f aca="false">IF(AC228&lt;&gt;AE228,(IF(N228=0,J228*(INFORMAÇÕES!$Q$89/INFORMAÇÕES!$Q$92),IF(N228="R",J228,0))),0)</f>
        <v>0</v>
      </c>
      <c r="AM228" s="75" t="n">
        <f aca="false">IF(AC228&lt;&gt;AE228,(IF(N228=0,J228*(INFORMAÇÕES!$Q$90/INFORMAÇÕES!$Q$92),IF(N228="C",J228,0))),0)</f>
        <v>0</v>
      </c>
      <c r="AN228" s="75" t="n">
        <f aca="false">IF(AC228&lt;&gt;AE228,(IF(N228="",J228*INFORMAÇÕES!$U$115,IF(N228="CF",J228,0))),0)</f>
        <v>0</v>
      </c>
      <c r="AO228" s="75" t="n">
        <f aca="false">IF(AC228&lt;&gt;AE228,(IF(N228="",J228*INFORMAÇÕES!$U$116,IF(N228="O",J228,0))),0)</f>
        <v>0</v>
      </c>
      <c r="AP228" s="75" t="n">
        <f aca="false">IF(H228&lt;&gt;0,J228,0)</f>
        <v>0</v>
      </c>
      <c r="AQ228" s="75" t="n">
        <f aca="false">IF(K228&lt;&gt;0,L228,0)</f>
        <v>0</v>
      </c>
    </row>
    <row r="229" s="174" customFormat="true" ht="14.25" hidden="false" customHeight="false" outlineLevel="0" collapsed="false">
      <c r="A229" s="159" t="n">
        <v>217</v>
      </c>
      <c r="B229" s="160" t="n">
        <f aca="false">R229</f>
        <v>0</v>
      </c>
      <c r="C229" s="161" t="n">
        <f aca="false">T229</f>
        <v>0</v>
      </c>
      <c r="D229" s="162" t="n">
        <f aca="false">U229</f>
        <v>0</v>
      </c>
      <c r="E229" s="163" t="n">
        <f aca="false">'ORÇ.GLOBAL P CAIXA'!E228</f>
        <v>0</v>
      </c>
      <c r="F229" s="163" t="n">
        <f aca="false">IF('ORÇ.GLOBAL EMPRESA'!G228&gt;0,'ORÇ.GLOBAL EMPRESA'!G228,'ORÇ.GLOBAL P CAIXA'!F228)</f>
        <v>0</v>
      </c>
      <c r="G229" s="163" t="n">
        <f aca="false">IF(E229&lt;&gt;0,ROUND(E229*F229,2),IF(AK229=0,(SUMIF($AC$13:$AC$1012,B229,$AK$13:$AK$1012)),AK229))</f>
        <v>0</v>
      </c>
      <c r="H229" s="163" t="n">
        <f aca="false">V229</f>
        <v>0</v>
      </c>
      <c r="I229" s="163" t="n">
        <f aca="false">W229</f>
        <v>0</v>
      </c>
      <c r="J229" s="163" t="n">
        <f aca="false">IF(H229&lt;&gt;0,ROUND(H229*I229,2),IF(AP229=0,(SUMIF($AC$13:$AC$1012,B229,$AP$13:$AP$1012)),AP229))</f>
        <v>0</v>
      </c>
      <c r="K229" s="163" t="n">
        <f aca="false">H229-E229</f>
        <v>0</v>
      </c>
      <c r="L229" s="163" t="n">
        <f aca="false">J229-G229</f>
        <v>0</v>
      </c>
      <c r="M229" s="645" t="str">
        <f aca="false">IF('ORÇ.GLOBAL P CAIXA'!H228&gt;0,'ORÇ.GLOBAL P CAIXA'!H228,"")</f>
        <v/>
      </c>
      <c r="N229" s="646" t="n">
        <f aca="false">'ORÇ.GLOBAL P CAIXA'!I228</f>
        <v>0</v>
      </c>
      <c r="O229" s="166" t="str">
        <f aca="false">S229</f>
        <v/>
      </c>
      <c r="P229" s="167"/>
      <c r="Q229" s="168" t="str">
        <f aca="false">IF(B229&gt;0,"ok","ocultar")</f>
        <v>ocultar</v>
      </c>
      <c r="R229" s="647" t="n">
        <f aca="false">'ORÇ.GLOBAL P CAIXA'!B228</f>
        <v>0</v>
      </c>
      <c r="S229" s="170" t="str">
        <f aca="false">IF('ORÇ.GLOBAL P CAIXA'!N228&lt;&gt;0,'ORÇ.GLOBAL P CAIXA'!N228,"")</f>
        <v/>
      </c>
      <c r="T229" s="648" t="n">
        <f aca="false">'ORÇ.GLOBAL P CAIXA'!O228</f>
        <v>0</v>
      </c>
      <c r="U229" s="172" t="n">
        <f aca="false">'ORÇ.GLOBAL P CAIXA'!P228</f>
        <v>0</v>
      </c>
      <c r="V229" s="173" t="n">
        <f aca="false">'ORÇ.GLOBAL P CAIXA'!E228</f>
        <v>0</v>
      </c>
      <c r="W229" s="173" t="n">
        <f aca="false">F229</f>
        <v>0</v>
      </c>
      <c r="X229" s="649"/>
      <c r="Y229" s="649"/>
      <c r="Z229" s="650"/>
      <c r="AB229" s="88"/>
      <c r="AC229" s="157" t="n">
        <f aca="false">IF(B229=0,AC228,IF(ISNONTEXT(B229)=TRUE(),INT(B229),INT(LEFT(B229,FIND(".",B229)-1))))</f>
        <v>3</v>
      </c>
      <c r="AD229" s="157" t="str">
        <f aca="false">IF(AD230=1,1,IF(B229&lt;&gt;0,1,IF(C229&lt;&gt;0,1,IF(D229&lt;&gt;0,1,IF(E229&lt;&gt;0,1,"")))))</f>
        <v/>
      </c>
      <c r="AE229" s="157" t="str">
        <f aca="false">IF(AC229=0," ",IF(AC229&lt;&gt;AC228,AC229," "))</f>
        <v> </v>
      </c>
      <c r="AF229" s="180"/>
      <c r="AG229" s="75" t="e">
        <f aca="false">IF(AC229&lt;&gt;AE229,(IF(N229=0,G229*(INFORMAÇÕES!$Q$69/INFORMAÇÕES!$Q$72),IF(N229="R",G229,0))),0)</f>
        <v>#DIV/0!</v>
      </c>
      <c r="AH229" s="75" t="e">
        <f aca="false">IF(AC229&lt;&gt;AE229,(IF(N229=0,G229*(INFORMAÇÕES!$Q$70/INFORMAÇÕES!$Q$72),IF(N229="C",G229,0))),0)</f>
        <v>#DIV/0!</v>
      </c>
      <c r="AI229" s="75" t="n">
        <f aca="false">IF(AC229&lt;&gt;AE229,(IF(N229=0,G229*INFORMAÇÕES!$U$115,IF(N229="CF",G229,0))),0)</f>
        <v>0</v>
      </c>
      <c r="AJ229" s="75" t="n">
        <f aca="false">IF(AC229&lt;&gt;AE229,(IF(N229=0,G229*INFORMAÇÕES!$U$116,IF(N229="O",G229,0))),0)</f>
        <v>0</v>
      </c>
      <c r="AK229" s="75" t="n">
        <f aca="false">IF(E229&lt;&gt;0,G229,0)</f>
        <v>0</v>
      </c>
      <c r="AL229" s="75" t="n">
        <f aca="false">IF(AC229&lt;&gt;AE229,(IF(N229=0,J229*(INFORMAÇÕES!$Q$89/INFORMAÇÕES!$Q$92),IF(N229="R",J229,0))),0)</f>
        <v>0</v>
      </c>
      <c r="AM229" s="75" t="n">
        <f aca="false">IF(AC229&lt;&gt;AE229,(IF(N229=0,J229*(INFORMAÇÕES!$Q$90/INFORMAÇÕES!$Q$92),IF(N229="C",J229,0))),0)</f>
        <v>0</v>
      </c>
      <c r="AN229" s="75" t="n">
        <f aca="false">IF(AC229&lt;&gt;AE229,(IF(N229="",J229*INFORMAÇÕES!$U$115,IF(N229="CF",J229,0))),0)</f>
        <v>0</v>
      </c>
      <c r="AO229" s="75" t="n">
        <f aca="false">IF(AC229&lt;&gt;AE229,(IF(N229="",J229*INFORMAÇÕES!$U$116,IF(N229="O",J229,0))),0)</f>
        <v>0</v>
      </c>
      <c r="AP229" s="75" t="n">
        <f aca="false">IF(H229&lt;&gt;0,J229,0)</f>
        <v>0</v>
      </c>
      <c r="AQ229" s="75" t="n">
        <f aca="false">IF(K229&lt;&gt;0,L229,0)</f>
        <v>0</v>
      </c>
    </row>
    <row r="230" s="174" customFormat="true" ht="14.25" hidden="false" customHeight="false" outlineLevel="0" collapsed="false">
      <c r="A230" s="159" t="n">
        <v>218</v>
      </c>
      <c r="B230" s="160" t="n">
        <f aca="false">R230</f>
        <v>0</v>
      </c>
      <c r="C230" s="161" t="n">
        <f aca="false">T230</f>
        <v>0</v>
      </c>
      <c r="D230" s="162" t="n">
        <f aca="false">U230</f>
        <v>0</v>
      </c>
      <c r="E230" s="163" t="n">
        <f aca="false">'ORÇ.GLOBAL P CAIXA'!E229</f>
        <v>0</v>
      </c>
      <c r="F230" s="163" t="n">
        <f aca="false">IF('ORÇ.GLOBAL EMPRESA'!G229&gt;0,'ORÇ.GLOBAL EMPRESA'!G229,'ORÇ.GLOBAL P CAIXA'!F229)</f>
        <v>0</v>
      </c>
      <c r="G230" s="163" t="n">
        <f aca="false">IF(E230&lt;&gt;0,ROUND(E230*F230,2),IF(AK230=0,(SUMIF($AC$13:$AC$1012,B230,$AK$13:$AK$1012)),AK230))</f>
        <v>0</v>
      </c>
      <c r="H230" s="163" t="n">
        <f aca="false">V230</f>
        <v>0</v>
      </c>
      <c r="I230" s="163" t="n">
        <f aca="false">W230</f>
        <v>0</v>
      </c>
      <c r="J230" s="163" t="n">
        <f aca="false">IF(H230&lt;&gt;0,ROUND(H230*I230,2),IF(AP230=0,(SUMIF($AC$13:$AC$1012,B230,$AP$13:$AP$1012)),AP230))</f>
        <v>0</v>
      </c>
      <c r="K230" s="163" t="n">
        <f aca="false">H230-E230</f>
        <v>0</v>
      </c>
      <c r="L230" s="163" t="n">
        <f aca="false">J230-G230</f>
        <v>0</v>
      </c>
      <c r="M230" s="645" t="str">
        <f aca="false">IF('ORÇ.GLOBAL P CAIXA'!H229&gt;0,'ORÇ.GLOBAL P CAIXA'!H229,"")</f>
        <v/>
      </c>
      <c r="N230" s="646" t="n">
        <f aca="false">'ORÇ.GLOBAL P CAIXA'!I229</f>
        <v>0</v>
      </c>
      <c r="O230" s="166" t="str">
        <f aca="false">S230</f>
        <v/>
      </c>
      <c r="P230" s="167"/>
      <c r="Q230" s="168" t="str">
        <f aca="false">IF(B230&gt;0,"ok","ocultar")</f>
        <v>ocultar</v>
      </c>
      <c r="R230" s="647" t="n">
        <f aca="false">'ORÇ.GLOBAL P CAIXA'!B229</f>
        <v>0</v>
      </c>
      <c r="S230" s="170" t="str">
        <f aca="false">IF('ORÇ.GLOBAL P CAIXA'!N229&lt;&gt;0,'ORÇ.GLOBAL P CAIXA'!N229,"")</f>
        <v/>
      </c>
      <c r="T230" s="648" t="n">
        <f aca="false">'ORÇ.GLOBAL P CAIXA'!O229</f>
        <v>0</v>
      </c>
      <c r="U230" s="172" t="n">
        <f aca="false">'ORÇ.GLOBAL P CAIXA'!P229</f>
        <v>0</v>
      </c>
      <c r="V230" s="173" t="n">
        <f aca="false">'ORÇ.GLOBAL P CAIXA'!E229</f>
        <v>0</v>
      </c>
      <c r="W230" s="173" t="n">
        <f aca="false">F230</f>
        <v>0</v>
      </c>
      <c r="X230" s="649"/>
      <c r="Y230" s="649"/>
      <c r="Z230" s="650"/>
      <c r="AB230" s="88"/>
      <c r="AC230" s="157" t="n">
        <f aca="false">IF(B230=0,AC229,IF(ISNONTEXT(B230)=TRUE(),INT(B230),INT(LEFT(B230,FIND(".",B230)-1))))</f>
        <v>3</v>
      </c>
      <c r="AD230" s="157" t="str">
        <f aca="false">IF(AD231=1,1,IF(B230&lt;&gt;0,1,IF(C230&lt;&gt;0,1,IF(D230&lt;&gt;0,1,IF(E230&lt;&gt;0,1,"")))))</f>
        <v/>
      </c>
      <c r="AE230" s="157" t="str">
        <f aca="false">IF(AC230=0," ",IF(AC230&lt;&gt;AC229,AC230," "))</f>
        <v> </v>
      </c>
      <c r="AF230" s="180"/>
      <c r="AG230" s="75" t="e">
        <f aca="false">IF(AC230&lt;&gt;AE230,(IF(N230=0,G230*(INFORMAÇÕES!$Q$69/INFORMAÇÕES!$Q$72),IF(N230="R",G230,0))),0)</f>
        <v>#DIV/0!</v>
      </c>
      <c r="AH230" s="75" t="e">
        <f aca="false">IF(AC230&lt;&gt;AE230,(IF(N230=0,G230*(INFORMAÇÕES!$Q$70/INFORMAÇÕES!$Q$72),IF(N230="C",G230,0))),0)</f>
        <v>#DIV/0!</v>
      </c>
      <c r="AI230" s="75" t="n">
        <f aca="false">IF(AC230&lt;&gt;AE230,(IF(N230=0,G230*INFORMAÇÕES!$U$115,IF(N230="CF",G230,0))),0)</f>
        <v>0</v>
      </c>
      <c r="AJ230" s="75" t="n">
        <f aca="false">IF(AC230&lt;&gt;AE230,(IF(N230=0,G230*INFORMAÇÕES!$U$116,IF(N230="O",G230,0))),0)</f>
        <v>0</v>
      </c>
      <c r="AK230" s="75" t="n">
        <f aca="false">IF(E230&lt;&gt;0,G230,0)</f>
        <v>0</v>
      </c>
      <c r="AL230" s="75" t="n">
        <f aca="false">IF(AC230&lt;&gt;AE230,(IF(N230=0,J230*(INFORMAÇÕES!$Q$89/INFORMAÇÕES!$Q$92),IF(N230="R",J230,0))),0)</f>
        <v>0</v>
      </c>
      <c r="AM230" s="75" t="n">
        <f aca="false">IF(AC230&lt;&gt;AE230,(IF(N230=0,J230*(INFORMAÇÕES!$Q$90/INFORMAÇÕES!$Q$92),IF(N230="C",J230,0))),0)</f>
        <v>0</v>
      </c>
      <c r="AN230" s="75" t="n">
        <f aca="false">IF(AC230&lt;&gt;AE230,(IF(N230="",J230*INFORMAÇÕES!$U$115,IF(N230="CF",J230,0))),0)</f>
        <v>0</v>
      </c>
      <c r="AO230" s="75" t="n">
        <f aca="false">IF(AC230&lt;&gt;AE230,(IF(N230="",J230*INFORMAÇÕES!$U$116,IF(N230="O",J230,0))),0)</f>
        <v>0</v>
      </c>
      <c r="AP230" s="75" t="n">
        <f aca="false">IF(H230&lt;&gt;0,J230,0)</f>
        <v>0</v>
      </c>
      <c r="AQ230" s="75" t="n">
        <f aca="false">IF(K230&lt;&gt;0,L230,0)</f>
        <v>0</v>
      </c>
    </row>
    <row r="231" s="174" customFormat="true" ht="14.25" hidden="false" customHeight="false" outlineLevel="0" collapsed="false">
      <c r="A231" s="159" t="n">
        <v>219</v>
      </c>
      <c r="B231" s="160" t="n">
        <f aca="false">R231</f>
        <v>0</v>
      </c>
      <c r="C231" s="161" t="n">
        <f aca="false">T231</f>
        <v>0</v>
      </c>
      <c r="D231" s="162" t="n">
        <f aca="false">U231</f>
        <v>0</v>
      </c>
      <c r="E231" s="163" t="n">
        <f aca="false">'ORÇ.GLOBAL P CAIXA'!E230</f>
        <v>0</v>
      </c>
      <c r="F231" s="163" t="n">
        <f aca="false">IF('ORÇ.GLOBAL EMPRESA'!G230&gt;0,'ORÇ.GLOBAL EMPRESA'!G230,'ORÇ.GLOBAL P CAIXA'!F230)</f>
        <v>0</v>
      </c>
      <c r="G231" s="163" t="n">
        <f aca="false">IF(E231&lt;&gt;0,ROUND(E231*F231,2),IF(AK231=0,(SUMIF($AC$13:$AC$1012,B231,$AK$13:$AK$1012)),AK231))</f>
        <v>0</v>
      </c>
      <c r="H231" s="163" t="n">
        <f aca="false">V231</f>
        <v>0</v>
      </c>
      <c r="I231" s="163" t="n">
        <f aca="false">W231</f>
        <v>0</v>
      </c>
      <c r="J231" s="163" t="n">
        <f aca="false">IF(H231&lt;&gt;0,ROUND(H231*I231,2),IF(AP231=0,(SUMIF($AC$13:$AC$1012,B231,$AP$13:$AP$1012)),AP231))</f>
        <v>0</v>
      </c>
      <c r="K231" s="163" t="n">
        <f aca="false">H231-E231</f>
        <v>0</v>
      </c>
      <c r="L231" s="163" t="n">
        <f aca="false">J231-G231</f>
        <v>0</v>
      </c>
      <c r="M231" s="645" t="str">
        <f aca="false">IF('ORÇ.GLOBAL P CAIXA'!H230&gt;0,'ORÇ.GLOBAL P CAIXA'!H230,"")</f>
        <v/>
      </c>
      <c r="N231" s="646" t="n">
        <f aca="false">'ORÇ.GLOBAL P CAIXA'!I230</f>
        <v>0</v>
      </c>
      <c r="O231" s="166" t="str">
        <f aca="false">S231</f>
        <v/>
      </c>
      <c r="P231" s="167"/>
      <c r="Q231" s="168" t="str">
        <f aca="false">IF(B231&gt;0,"ok","ocultar")</f>
        <v>ocultar</v>
      </c>
      <c r="R231" s="647" t="n">
        <f aca="false">'ORÇ.GLOBAL P CAIXA'!B230</f>
        <v>0</v>
      </c>
      <c r="S231" s="170" t="str">
        <f aca="false">IF('ORÇ.GLOBAL P CAIXA'!N230&lt;&gt;0,'ORÇ.GLOBAL P CAIXA'!N230,"")</f>
        <v/>
      </c>
      <c r="T231" s="648" t="n">
        <f aca="false">'ORÇ.GLOBAL P CAIXA'!O230</f>
        <v>0</v>
      </c>
      <c r="U231" s="172" t="n">
        <f aca="false">'ORÇ.GLOBAL P CAIXA'!P230</f>
        <v>0</v>
      </c>
      <c r="V231" s="173" t="n">
        <f aca="false">'ORÇ.GLOBAL P CAIXA'!E230</f>
        <v>0</v>
      </c>
      <c r="W231" s="173" t="n">
        <f aca="false">F231</f>
        <v>0</v>
      </c>
      <c r="X231" s="649"/>
      <c r="Y231" s="649"/>
      <c r="Z231" s="650"/>
      <c r="AB231" s="88"/>
      <c r="AC231" s="157" t="n">
        <f aca="false">IF(B231=0,AC230,IF(ISNONTEXT(B231)=TRUE(),INT(B231),INT(LEFT(B231,FIND(".",B231)-1))))</f>
        <v>3</v>
      </c>
      <c r="AD231" s="157" t="str">
        <f aca="false">IF(AD232=1,1,IF(B231&lt;&gt;0,1,IF(C231&lt;&gt;0,1,IF(D231&lt;&gt;0,1,IF(E231&lt;&gt;0,1,"")))))</f>
        <v/>
      </c>
      <c r="AE231" s="157" t="str">
        <f aca="false">IF(AC231=0," ",IF(AC231&lt;&gt;AC230,AC231," "))</f>
        <v> </v>
      </c>
      <c r="AF231" s="180"/>
      <c r="AG231" s="75" t="e">
        <f aca="false">IF(AC231&lt;&gt;AE231,(IF(N231=0,G231*(INFORMAÇÕES!$Q$69/INFORMAÇÕES!$Q$72),IF(N231="R",G231,0))),0)</f>
        <v>#DIV/0!</v>
      </c>
      <c r="AH231" s="75" t="e">
        <f aca="false">IF(AC231&lt;&gt;AE231,(IF(N231=0,G231*(INFORMAÇÕES!$Q$70/INFORMAÇÕES!$Q$72),IF(N231="C",G231,0))),0)</f>
        <v>#DIV/0!</v>
      </c>
      <c r="AI231" s="75" t="n">
        <f aca="false">IF(AC231&lt;&gt;AE231,(IF(N231=0,G231*INFORMAÇÕES!$U$115,IF(N231="CF",G231,0))),0)</f>
        <v>0</v>
      </c>
      <c r="AJ231" s="75" t="n">
        <f aca="false">IF(AC231&lt;&gt;AE231,(IF(N231=0,G231*INFORMAÇÕES!$U$116,IF(N231="O",G231,0))),0)</f>
        <v>0</v>
      </c>
      <c r="AK231" s="75" t="n">
        <f aca="false">IF(E231&lt;&gt;0,G231,0)</f>
        <v>0</v>
      </c>
      <c r="AL231" s="75" t="n">
        <f aca="false">IF(AC231&lt;&gt;AE231,(IF(N231=0,J231*(INFORMAÇÕES!$Q$89/INFORMAÇÕES!$Q$92),IF(N231="R",J231,0))),0)</f>
        <v>0</v>
      </c>
      <c r="AM231" s="75" t="n">
        <f aca="false">IF(AC231&lt;&gt;AE231,(IF(N231=0,J231*(INFORMAÇÕES!$Q$90/INFORMAÇÕES!$Q$92),IF(N231="C",J231,0))),0)</f>
        <v>0</v>
      </c>
      <c r="AN231" s="75" t="n">
        <f aca="false">IF(AC231&lt;&gt;AE231,(IF(N231="",J231*INFORMAÇÕES!$U$115,IF(N231="CF",J231,0))),0)</f>
        <v>0</v>
      </c>
      <c r="AO231" s="75" t="n">
        <f aca="false">IF(AC231&lt;&gt;AE231,(IF(N231="",J231*INFORMAÇÕES!$U$116,IF(N231="O",J231,0))),0)</f>
        <v>0</v>
      </c>
      <c r="AP231" s="75" t="n">
        <f aca="false">IF(H231&lt;&gt;0,J231,0)</f>
        <v>0</v>
      </c>
      <c r="AQ231" s="75" t="n">
        <f aca="false">IF(K231&lt;&gt;0,L231,0)</f>
        <v>0</v>
      </c>
    </row>
    <row r="232" s="174" customFormat="true" ht="14.25" hidden="false" customHeight="false" outlineLevel="0" collapsed="false">
      <c r="A232" s="159" t="n">
        <v>220</v>
      </c>
      <c r="B232" s="160" t="n">
        <f aca="false">R232</f>
        <v>0</v>
      </c>
      <c r="C232" s="161" t="n">
        <f aca="false">T232</f>
        <v>0</v>
      </c>
      <c r="D232" s="162" t="n">
        <f aca="false">U232</f>
        <v>0</v>
      </c>
      <c r="E232" s="163" t="n">
        <f aca="false">'ORÇ.GLOBAL P CAIXA'!E231</f>
        <v>0</v>
      </c>
      <c r="F232" s="163" t="n">
        <f aca="false">IF('ORÇ.GLOBAL EMPRESA'!G231&gt;0,'ORÇ.GLOBAL EMPRESA'!G231,'ORÇ.GLOBAL P CAIXA'!F231)</f>
        <v>0</v>
      </c>
      <c r="G232" s="163" t="n">
        <f aca="false">IF(E232&lt;&gt;0,ROUND(E232*F232,2),IF(AK232=0,(SUMIF($AC$13:$AC$1012,B232,$AK$13:$AK$1012)),AK232))</f>
        <v>0</v>
      </c>
      <c r="H232" s="163" t="n">
        <f aca="false">V232</f>
        <v>0</v>
      </c>
      <c r="I232" s="163" t="n">
        <f aca="false">W232</f>
        <v>0</v>
      </c>
      <c r="J232" s="163" t="n">
        <f aca="false">IF(H232&lt;&gt;0,ROUND(H232*I232,2),IF(AP232=0,(SUMIF($AC$13:$AC$1012,B232,$AP$13:$AP$1012)),AP232))</f>
        <v>0</v>
      </c>
      <c r="K232" s="163" t="n">
        <f aca="false">H232-E232</f>
        <v>0</v>
      </c>
      <c r="L232" s="163" t="n">
        <f aca="false">J232-G232</f>
        <v>0</v>
      </c>
      <c r="M232" s="645" t="str">
        <f aca="false">IF('ORÇ.GLOBAL P CAIXA'!H231&gt;0,'ORÇ.GLOBAL P CAIXA'!H231,"")</f>
        <v/>
      </c>
      <c r="N232" s="646" t="n">
        <f aca="false">'ORÇ.GLOBAL P CAIXA'!I231</f>
        <v>0</v>
      </c>
      <c r="O232" s="166" t="str">
        <f aca="false">S232</f>
        <v/>
      </c>
      <c r="P232" s="167"/>
      <c r="Q232" s="168" t="str">
        <f aca="false">IF(B232&gt;0,"ok","ocultar")</f>
        <v>ocultar</v>
      </c>
      <c r="R232" s="647" t="n">
        <f aca="false">'ORÇ.GLOBAL P CAIXA'!B231</f>
        <v>0</v>
      </c>
      <c r="S232" s="170" t="str">
        <f aca="false">IF('ORÇ.GLOBAL P CAIXA'!N231&lt;&gt;0,'ORÇ.GLOBAL P CAIXA'!N231,"")</f>
        <v/>
      </c>
      <c r="T232" s="648" t="n">
        <f aca="false">'ORÇ.GLOBAL P CAIXA'!O231</f>
        <v>0</v>
      </c>
      <c r="U232" s="172" t="n">
        <f aca="false">'ORÇ.GLOBAL P CAIXA'!P231</f>
        <v>0</v>
      </c>
      <c r="V232" s="173" t="n">
        <f aca="false">'ORÇ.GLOBAL P CAIXA'!E231</f>
        <v>0</v>
      </c>
      <c r="W232" s="173" t="n">
        <f aca="false">F232</f>
        <v>0</v>
      </c>
      <c r="X232" s="649"/>
      <c r="Y232" s="649"/>
      <c r="Z232" s="650"/>
      <c r="AB232" s="88"/>
      <c r="AC232" s="157" t="n">
        <f aca="false">IF(B232=0,AC231,IF(ISNONTEXT(B232)=TRUE(),INT(B232),INT(LEFT(B232,FIND(".",B232)-1))))</f>
        <v>3</v>
      </c>
      <c r="AD232" s="157" t="str">
        <f aca="false">IF(AD233=1,1,IF(B232&lt;&gt;0,1,IF(C232&lt;&gt;0,1,IF(D232&lt;&gt;0,1,IF(E232&lt;&gt;0,1,"")))))</f>
        <v/>
      </c>
      <c r="AE232" s="157" t="str">
        <f aca="false">IF(AC232=0," ",IF(AC232&lt;&gt;AC231,AC232," "))</f>
        <v> </v>
      </c>
      <c r="AF232" s="180"/>
      <c r="AG232" s="75" t="e">
        <f aca="false">IF(AC232&lt;&gt;AE232,(IF(N232=0,G232*(INFORMAÇÕES!$Q$69/INFORMAÇÕES!$Q$72),IF(N232="R",G232,0))),0)</f>
        <v>#DIV/0!</v>
      </c>
      <c r="AH232" s="75" t="e">
        <f aca="false">IF(AC232&lt;&gt;AE232,(IF(N232=0,G232*(INFORMAÇÕES!$Q$70/INFORMAÇÕES!$Q$72),IF(N232="C",G232,0))),0)</f>
        <v>#DIV/0!</v>
      </c>
      <c r="AI232" s="75" t="n">
        <f aca="false">IF(AC232&lt;&gt;AE232,(IF(N232=0,G232*INFORMAÇÕES!$U$115,IF(N232="CF",G232,0))),0)</f>
        <v>0</v>
      </c>
      <c r="AJ232" s="75" t="n">
        <f aca="false">IF(AC232&lt;&gt;AE232,(IF(N232=0,G232*INFORMAÇÕES!$U$116,IF(N232="O",G232,0))),0)</f>
        <v>0</v>
      </c>
      <c r="AK232" s="75" t="n">
        <f aca="false">IF(E232&lt;&gt;0,G232,0)</f>
        <v>0</v>
      </c>
      <c r="AL232" s="75" t="n">
        <f aca="false">IF(AC232&lt;&gt;AE232,(IF(N232=0,J232*(INFORMAÇÕES!$Q$89/INFORMAÇÕES!$Q$92),IF(N232="R",J232,0))),0)</f>
        <v>0</v>
      </c>
      <c r="AM232" s="75" t="n">
        <f aca="false">IF(AC232&lt;&gt;AE232,(IF(N232=0,J232*(INFORMAÇÕES!$Q$90/INFORMAÇÕES!$Q$92),IF(N232="C",J232,0))),0)</f>
        <v>0</v>
      </c>
      <c r="AN232" s="75" t="n">
        <f aca="false">IF(AC232&lt;&gt;AE232,(IF(N232="",J232*INFORMAÇÕES!$U$115,IF(N232="CF",J232,0))),0)</f>
        <v>0</v>
      </c>
      <c r="AO232" s="75" t="n">
        <f aca="false">IF(AC232&lt;&gt;AE232,(IF(N232="",J232*INFORMAÇÕES!$U$116,IF(N232="O",J232,0))),0)</f>
        <v>0</v>
      </c>
      <c r="AP232" s="75" t="n">
        <f aca="false">IF(H232&lt;&gt;0,J232,0)</f>
        <v>0</v>
      </c>
      <c r="AQ232" s="75" t="n">
        <f aca="false">IF(K232&lt;&gt;0,L232,0)</f>
        <v>0</v>
      </c>
    </row>
    <row r="233" s="174" customFormat="true" ht="14.25" hidden="false" customHeight="false" outlineLevel="0" collapsed="false">
      <c r="A233" s="159" t="n">
        <v>221</v>
      </c>
      <c r="B233" s="160" t="n">
        <f aca="false">R233</f>
        <v>0</v>
      </c>
      <c r="C233" s="161" t="n">
        <f aca="false">T233</f>
        <v>0</v>
      </c>
      <c r="D233" s="162" t="n">
        <f aca="false">U233</f>
        <v>0</v>
      </c>
      <c r="E233" s="163" t="n">
        <f aca="false">'ORÇ.GLOBAL P CAIXA'!E232</f>
        <v>0</v>
      </c>
      <c r="F233" s="163" t="n">
        <f aca="false">IF('ORÇ.GLOBAL EMPRESA'!G232&gt;0,'ORÇ.GLOBAL EMPRESA'!G232,'ORÇ.GLOBAL P CAIXA'!F232)</f>
        <v>0</v>
      </c>
      <c r="G233" s="163" t="n">
        <f aca="false">IF(E233&lt;&gt;0,ROUND(E233*F233,2),IF(AK233=0,(SUMIF($AC$13:$AC$1012,B233,$AK$13:$AK$1012)),AK233))</f>
        <v>0</v>
      </c>
      <c r="H233" s="163" t="n">
        <f aca="false">V233</f>
        <v>0</v>
      </c>
      <c r="I233" s="163" t="n">
        <f aca="false">W233</f>
        <v>0</v>
      </c>
      <c r="J233" s="163" t="n">
        <f aca="false">IF(H233&lt;&gt;0,ROUND(H233*I233,2),IF(AP233=0,(SUMIF($AC$13:$AC$1012,B233,$AP$13:$AP$1012)),AP233))</f>
        <v>0</v>
      </c>
      <c r="K233" s="163" t="n">
        <f aca="false">H233-E233</f>
        <v>0</v>
      </c>
      <c r="L233" s="163" t="n">
        <f aca="false">J233-G233</f>
        <v>0</v>
      </c>
      <c r="M233" s="645" t="str">
        <f aca="false">IF('ORÇ.GLOBAL P CAIXA'!H232&gt;0,'ORÇ.GLOBAL P CAIXA'!H232,"")</f>
        <v/>
      </c>
      <c r="N233" s="646" t="n">
        <f aca="false">'ORÇ.GLOBAL P CAIXA'!I232</f>
        <v>0</v>
      </c>
      <c r="O233" s="166" t="str">
        <f aca="false">S233</f>
        <v/>
      </c>
      <c r="P233" s="167"/>
      <c r="Q233" s="168" t="str">
        <f aca="false">IF(B233&gt;0,"ok","ocultar")</f>
        <v>ocultar</v>
      </c>
      <c r="R233" s="647" t="n">
        <f aca="false">'ORÇ.GLOBAL P CAIXA'!B232</f>
        <v>0</v>
      </c>
      <c r="S233" s="170" t="str">
        <f aca="false">IF('ORÇ.GLOBAL P CAIXA'!N232&lt;&gt;0,'ORÇ.GLOBAL P CAIXA'!N232,"")</f>
        <v/>
      </c>
      <c r="T233" s="648" t="n">
        <f aca="false">'ORÇ.GLOBAL P CAIXA'!O232</f>
        <v>0</v>
      </c>
      <c r="U233" s="172" t="n">
        <f aca="false">'ORÇ.GLOBAL P CAIXA'!P232</f>
        <v>0</v>
      </c>
      <c r="V233" s="173" t="n">
        <f aca="false">'ORÇ.GLOBAL P CAIXA'!E232</f>
        <v>0</v>
      </c>
      <c r="W233" s="173" t="n">
        <f aca="false">F233</f>
        <v>0</v>
      </c>
      <c r="X233" s="649"/>
      <c r="Y233" s="649"/>
      <c r="Z233" s="650"/>
      <c r="AB233" s="88"/>
      <c r="AC233" s="157" t="n">
        <f aca="false">IF(B233=0,AC232,IF(ISNONTEXT(B233)=TRUE(),INT(B233),INT(LEFT(B233,FIND(".",B233)-1))))</f>
        <v>3</v>
      </c>
      <c r="AD233" s="157" t="str">
        <f aca="false">IF(AD234=1,1,IF(B233&lt;&gt;0,1,IF(C233&lt;&gt;0,1,IF(D233&lt;&gt;0,1,IF(E233&lt;&gt;0,1,"")))))</f>
        <v/>
      </c>
      <c r="AE233" s="157" t="str">
        <f aca="false">IF(AC233=0," ",IF(AC233&lt;&gt;AC232,AC233," "))</f>
        <v> </v>
      </c>
      <c r="AF233" s="180"/>
      <c r="AG233" s="75" t="e">
        <f aca="false">IF(AC233&lt;&gt;AE233,(IF(N233=0,G233*(INFORMAÇÕES!$Q$69/INFORMAÇÕES!$Q$72),IF(N233="R",G233,0))),0)</f>
        <v>#DIV/0!</v>
      </c>
      <c r="AH233" s="75" t="e">
        <f aca="false">IF(AC233&lt;&gt;AE233,(IF(N233=0,G233*(INFORMAÇÕES!$Q$70/INFORMAÇÕES!$Q$72),IF(N233="C",G233,0))),0)</f>
        <v>#DIV/0!</v>
      </c>
      <c r="AI233" s="75" t="n">
        <f aca="false">IF(AC233&lt;&gt;AE233,(IF(N233=0,G233*INFORMAÇÕES!$U$115,IF(N233="CF",G233,0))),0)</f>
        <v>0</v>
      </c>
      <c r="AJ233" s="75" t="n">
        <f aca="false">IF(AC233&lt;&gt;AE233,(IF(N233=0,G233*INFORMAÇÕES!$U$116,IF(N233="O",G233,0))),0)</f>
        <v>0</v>
      </c>
      <c r="AK233" s="75" t="n">
        <f aca="false">IF(E233&lt;&gt;0,G233,0)</f>
        <v>0</v>
      </c>
      <c r="AL233" s="75" t="n">
        <f aca="false">IF(AC233&lt;&gt;AE233,(IF(N233=0,J233*(INFORMAÇÕES!$Q$89/INFORMAÇÕES!$Q$92),IF(N233="R",J233,0))),0)</f>
        <v>0</v>
      </c>
      <c r="AM233" s="75" t="n">
        <f aca="false">IF(AC233&lt;&gt;AE233,(IF(N233=0,J233*(INFORMAÇÕES!$Q$90/INFORMAÇÕES!$Q$92),IF(N233="C",J233,0))),0)</f>
        <v>0</v>
      </c>
      <c r="AN233" s="75" t="n">
        <f aca="false">IF(AC233&lt;&gt;AE233,(IF(N233="",J233*INFORMAÇÕES!$U$115,IF(N233="CF",J233,0))),0)</f>
        <v>0</v>
      </c>
      <c r="AO233" s="75" t="n">
        <f aca="false">IF(AC233&lt;&gt;AE233,(IF(N233="",J233*INFORMAÇÕES!$U$116,IF(N233="O",J233,0))),0)</f>
        <v>0</v>
      </c>
      <c r="AP233" s="75" t="n">
        <f aca="false">IF(H233&lt;&gt;0,J233,0)</f>
        <v>0</v>
      </c>
      <c r="AQ233" s="75" t="n">
        <f aca="false">IF(K233&lt;&gt;0,L233,0)</f>
        <v>0</v>
      </c>
    </row>
    <row r="234" s="174" customFormat="true" ht="14.25" hidden="false" customHeight="false" outlineLevel="0" collapsed="false">
      <c r="A234" s="159" t="n">
        <v>222</v>
      </c>
      <c r="B234" s="160" t="n">
        <f aca="false">R234</f>
        <v>0</v>
      </c>
      <c r="C234" s="161" t="n">
        <f aca="false">T234</f>
        <v>0</v>
      </c>
      <c r="D234" s="162" t="n">
        <f aca="false">U234</f>
        <v>0</v>
      </c>
      <c r="E234" s="163" t="n">
        <f aca="false">'ORÇ.GLOBAL P CAIXA'!E233</f>
        <v>0</v>
      </c>
      <c r="F234" s="163" t="n">
        <f aca="false">IF('ORÇ.GLOBAL EMPRESA'!G233&gt;0,'ORÇ.GLOBAL EMPRESA'!G233,'ORÇ.GLOBAL P CAIXA'!F233)</f>
        <v>0</v>
      </c>
      <c r="G234" s="163" t="n">
        <f aca="false">IF(E234&lt;&gt;0,ROUND(E234*F234,2),IF(AK234=0,(SUMIF($AC$13:$AC$1012,B234,$AK$13:$AK$1012)),AK234))</f>
        <v>0</v>
      </c>
      <c r="H234" s="163" t="n">
        <f aca="false">V234</f>
        <v>0</v>
      </c>
      <c r="I234" s="163" t="n">
        <f aca="false">W234</f>
        <v>0</v>
      </c>
      <c r="J234" s="163" t="n">
        <f aca="false">IF(H234&lt;&gt;0,ROUND(H234*I234,2),IF(AP234=0,(SUMIF($AC$13:$AC$1012,B234,$AP$13:$AP$1012)),AP234))</f>
        <v>0</v>
      </c>
      <c r="K234" s="163" t="n">
        <f aca="false">H234-E234</f>
        <v>0</v>
      </c>
      <c r="L234" s="163" t="n">
        <f aca="false">J234-G234</f>
        <v>0</v>
      </c>
      <c r="M234" s="645" t="str">
        <f aca="false">IF('ORÇ.GLOBAL P CAIXA'!H233&gt;0,'ORÇ.GLOBAL P CAIXA'!H233,"")</f>
        <v/>
      </c>
      <c r="N234" s="646" t="n">
        <f aca="false">'ORÇ.GLOBAL P CAIXA'!I233</f>
        <v>0</v>
      </c>
      <c r="O234" s="166" t="str">
        <f aca="false">S234</f>
        <v/>
      </c>
      <c r="P234" s="167"/>
      <c r="Q234" s="168" t="str">
        <f aca="false">IF(B234&gt;0,"ok","ocultar")</f>
        <v>ocultar</v>
      </c>
      <c r="R234" s="647" t="n">
        <f aca="false">'ORÇ.GLOBAL P CAIXA'!B233</f>
        <v>0</v>
      </c>
      <c r="S234" s="170" t="str">
        <f aca="false">IF('ORÇ.GLOBAL P CAIXA'!N233&lt;&gt;0,'ORÇ.GLOBAL P CAIXA'!N233,"")</f>
        <v/>
      </c>
      <c r="T234" s="648" t="n">
        <f aca="false">'ORÇ.GLOBAL P CAIXA'!O233</f>
        <v>0</v>
      </c>
      <c r="U234" s="172" t="n">
        <f aca="false">'ORÇ.GLOBAL P CAIXA'!P233</f>
        <v>0</v>
      </c>
      <c r="V234" s="173" t="n">
        <f aca="false">'ORÇ.GLOBAL P CAIXA'!E233</f>
        <v>0</v>
      </c>
      <c r="W234" s="173" t="n">
        <f aca="false">F234</f>
        <v>0</v>
      </c>
      <c r="X234" s="649"/>
      <c r="Y234" s="649"/>
      <c r="Z234" s="650"/>
      <c r="AB234" s="88"/>
      <c r="AC234" s="157" t="n">
        <f aca="false">IF(B234=0,AC233,IF(ISNONTEXT(B234)=TRUE(),INT(B234),INT(LEFT(B234,FIND(".",B234)-1))))</f>
        <v>3</v>
      </c>
      <c r="AD234" s="157" t="str">
        <f aca="false">IF(AD235=1,1,IF(B234&lt;&gt;0,1,IF(C234&lt;&gt;0,1,IF(D234&lt;&gt;0,1,IF(E234&lt;&gt;0,1,"")))))</f>
        <v/>
      </c>
      <c r="AE234" s="157" t="str">
        <f aca="false">IF(AC234=0," ",IF(AC234&lt;&gt;AC233,AC234," "))</f>
        <v> </v>
      </c>
      <c r="AF234" s="180"/>
      <c r="AG234" s="75" t="e">
        <f aca="false">IF(AC234&lt;&gt;AE234,(IF(N234=0,G234*(INFORMAÇÕES!$Q$69/INFORMAÇÕES!$Q$72),IF(N234="R",G234,0))),0)</f>
        <v>#DIV/0!</v>
      </c>
      <c r="AH234" s="75" t="e">
        <f aca="false">IF(AC234&lt;&gt;AE234,(IF(N234=0,G234*(INFORMAÇÕES!$Q$70/INFORMAÇÕES!$Q$72),IF(N234="C",G234,0))),0)</f>
        <v>#DIV/0!</v>
      </c>
      <c r="AI234" s="75" t="n">
        <f aca="false">IF(AC234&lt;&gt;AE234,(IF(N234=0,G234*INFORMAÇÕES!$U$115,IF(N234="CF",G234,0))),0)</f>
        <v>0</v>
      </c>
      <c r="AJ234" s="75" t="n">
        <f aca="false">IF(AC234&lt;&gt;AE234,(IF(N234=0,G234*INFORMAÇÕES!$U$116,IF(N234="O",G234,0))),0)</f>
        <v>0</v>
      </c>
      <c r="AK234" s="75" t="n">
        <f aca="false">IF(E234&lt;&gt;0,G234,0)</f>
        <v>0</v>
      </c>
      <c r="AL234" s="75" t="n">
        <f aca="false">IF(AC234&lt;&gt;AE234,(IF(N234=0,J234*(INFORMAÇÕES!$Q$89/INFORMAÇÕES!$Q$92),IF(N234="R",J234,0))),0)</f>
        <v>0</v>
      </c>
      <c r="AM234" s="75" t="n">
        <f aca="false">IF(AC234&lt;&gt;AE234,(IF(N234=0,J234*(INFORMAÇÕES!$Q$90/INFORMAÇÕES!$Q$92),IF(N234="C",J234,0))),0)</f>
        <v>0</v>
      </c>
      <c r="AN234" s="75" t="n">
        <f aca="false">IF(AC234&lt;&gt;AE234,(IF(N234="",J234*INFORMAÇÕES!$U$115,IF(N234="CF",J234,0))),0)</f>
        <v>0</v>
      </c>
      <c r="AO234" s="75" t="n">
        <f aca="false">IF(AC234&lt;&gt;AE234,(IF(N234="",J234*INFORMAÇÕES!$U$116,IF(N234="O",J234,0))),0)</f>
        <v>0</v>
      </c>
      <c r="AP234" s="75" t="n">
        <f aca="false">IF(H234&lt;&gt;0,J234,0)</f>
        <v>0</v>
      </c>
      <c r="AQ234" s="75" t="n">
        <f aca="false">IF(K234&lt;&gt;0,L234,0)</f>
        <v>0</v>
      </c>
    </row>
    <row r="235" s="174" customFormat="true" ht="14.25" hidden="false" customHeight="false" outlineLevel="0" collapsed="false">
      <c r="A235" s="159" t="n">
        <v>223</v>
      </c>
      <c r="B235" s="160" t="n">
        <f aca="false">R235</f>
        <v>0</v>
      </c>
      <c r="C235" s="161" t="n">
        <f aca="false">T235</f>
        <v>0</v>
      </c>
      <c r="D235" s="162" t="n">
        <f aca="false">U235</f>
        <v>0</v>
      </c>
      <c r="E235" s="163" t="n">
        <f aca="false">'ORÇ.GLOBAL P CAIXA'!E234</f>
        <v>0</v>
      </c>
      <c r="F235" s="163" t="n">
        <f aca="false">IF('ORÇ.GLOBAL EMPRESA'!G234&gt;0,'ORÇ.GLOBAL EMPRESA'!G234,'ORÇ.GLOBAL P CAIXA'!F234)</f>
        <v>0</v>
      </c>
      <c r="G235" s="163" t="n">
        <f aca="false">IF(E235&lt;&gt;0,ROUND(E235*F235,2),IF(AK235=0,(SUMIF($AC$13:$AC$1012,B235,$AK$13:$AK$1012)),AK235))</f>
        <v>0</v>
      </c>
      <c r="H235" s="163" t="n">
        <f aca="false">V235</f>
        <v>0</v>
      </c>
      <c r="I235" s="163" t="n">
        <f aca="false">W235</f>
        <v>0</v>
      </c>
      <c r="J235" s="163" t="n">
        <f aca="false">IF(H235&lt;&gt;0,ROUND(H235*I235,2),IF(AP235=0,(SUMIF($AC$13:$AC$1012,B235,$AP$13:$AP$1012)),AP235))</f>
        <v>0</v>
      </c>
      <c r="K235" s="163" t="n">
        <f aca="false">H235-E235</f>
        <v>0</v>
      </c>
      <c r="L235" s="163" t="n">
        <f aca="false">J235-G235</f>
        <v>0</v>
      </c>
      <c r="M235" s="645" t="str">
        <f aca="false">IF('ORÇ.GLOBAL P CAIXA'!H234&gt;0,'ORÇ.GLOBAL P CAIXA'!H234,"")</f>
        <v/>
      </c>
      <c r="N235" s="646" t="n">
        <f aca="false">'ORÇ.GLOBAL P CAIXA'!I234</f>
        <v>0</v>
      </c>
      <c r="O235" s="166" t="str">
        <f aca="false">S235</f>
        <v/>
      </c>
      <c r="P235" s="167"/>
      <c r="Q235" s="168" t="str">
        <f aca="false">IF(B235&gt;0,"ok","ocultar")</f>
        <v>ocultar</v>
      </c>
      <c r="R235" s="647" t="n">
        <f aca="false">'ORÇ.GLOBAL P CAIXA'!B234</f>
        <v>0</v>
      </c>
      <c r="S235" s="170" t="str">
        <f aca="false">IF('ORÇ.GLOBAL P CAIXA'!N234&lt;&gt;0,'ORÇ.GLOBAL P CAIXA'!N234,"")</f>
        <v/>
      </c>
      <c r="T235" s="648" t="n">
        <f aca="false">'ORÇ.GLOBAL P CAIXA'!O234</f>
        <v>0</v>
      </c>
      <c r="U235" s="172" t="n">
        <f aca="false">'ORÇ.GLOBAL P CAIXA'!P234</f>
        <v>0</v>
      </c>
      <c r="V235" s="173" t="n">
        <f aca="false">'ORÇ.GLOBAL P CAIXA'!E234</f>
        <v>0</v>
      </c>
      <c r="W235" s="173" t="n">
        <f aca="false">F235</f>
        <v>0</v>
      </c>
      <c r="X235" s="649"/>
      <c r="Y235" s="649"/>
      <c r="Z235" s="650"/>
      <c r="AB235" s="88"/>
      <c r="AC235" s="157" t="n">
        <f aca="false">IF(B235=0,AC234,IF(ISNONTEXT(B235)=TRUE(),INT(B235),INT(LEFT(B235,FIND(".",B235)-1))))</f>
        <v>3</v>
      </c>
      <c r="AD235" s="157" t="str">
        <f aca="false">IF(AD236=1,1,IF(B235&lt;&gt;0,1,IF(C235&lt;&gt;0,1,IF(D235&lt;&gt;0,1,IF(E235&lt;&gt;0,1,"")))))</f>
        <v/>
      </c>
      <c r="AE235" s="157" t="str">
        <f aca="false">IF(AC235=0," ",IF(AC235&lt;&gt;AC234,AC235," "))</f>
        <v> </v>
      </c>
      <c r="AF235" s="180"/>
      <c r="AG235" s="75" t="e">
        <f aca="false">IF(AC235&lt;&gt;AE235,(IF(N235=0,G235*(INFORMAÇÕES!$Q$69/INFORMAÇÕES!$Q$72),IF(N235="R",G235,0))),0)</f>
        <v>#DIV/0!</v>
      </c>
      <c r="AH235" s="75" t="e">
        <f aca="false">IF(AC235&lt;&gt;AE235,(IF(N235=0,G235*(INFORMAÇÕES!$Q$70/INFORMAÇÕES!$Q$72),IF(N235="C",G235,0))),0)</f>
        <v>#DIV/0!</v>
      </c>
      <c r="AI235" s="75" t="n">
        <f aca="false">IF(AC235&lt;&gt;AE235,(IF(N235=0,G235*INFORMAÇÕES!$U$115,IF(N235="CF",G235,0))),0)</f>
        <v>0</v>
      </c>
      <c r="AJ235" s="75" t="n">
        <f aca="false">IF(AC235&lt;&gt;AE235,(IF(N235=0,G235*INFORMAÇÕES!$U$116,IF(N235="O",G235,0))),0)</f>
        <v>0</v>
      </c>
      <c r="AK235" s="75" t="n">
        <f aca="false">IF(E235&lt;&gt;0,G235,0)</f>
        <v>0</v>
      </c>
      <c r="AL235" s="75" t="n">
        <f aca="false">IF(AC235&lt;&gt;AE235,(IF(N235=0,J235*(INFORMAÇÕES!$Q$89/INFORMAÇÕES!$Q$92),IF(N235="R",J235,0))),0)</f>
        <v>0</v>
      </c>
      <c r="AM235" s="75" t="n">
        <f aca="false">IF(AC235&lt;&gt;AE235,(IF(N235=0,J235*(INFORMAÇÕES!$Q$90/INFORMAÇÕES!$Q$92),IF(N235="C",J235,0))),0)</f>
        <v>0</v>
      </c>
      <c r="AN235" s="75" t="n">
        <f aca="false">IF(AC235&lt;&gt;AE235,(IF(N235="",J235*INFORMAÇÕES!$U$115,IF(N235="CF",J235,0))),0)</f>
        <v>0</v>
      </c>
      <c r="AO235" s="75" t="n">
        <f aca="false">IF(AC235&lt;&gt;AE235,(IF(N235="",J235*INFORMAÇÕES!$U$116,IF(N235="O",J235,0))),0)</f>
        <v>0</v>
      </c>
      <c r="AP235" s="75" t="n">
        <f aca="false">IF(H235&lt;&gt;0,J235,0)</f>
        <v>0</v>
      </c>
      <c r="AQ235" s="75" t="n">
        <f aca="false">IF(K235&lt;&gt;0,L235,0)</f>
        <v>0</v>
      </c>
    </row>
    <row r="236" s="174" customFormat="true" ht="14.25" hidden="false" customHeight="false" outlineLevel="0" collapsed="false">
      <c r="A236" s="159" t="n">
        <v>224</v>
      </c>
      <c r="B236" s="160" t="n">
        <f aca="false">R236</f>
        <v>0</v>
      </c>
      <c r="C236" s="161" t="n">
        <f aca="false">T236</f>
        <v>0</v>
      </c>
      <c r="D236" s="162" t="n">
        <f aca="false">U236</f>
        <v>0</v>
      </c>
      <c r="E236" s="163" t="n">
        <f aca="false">'ORÇ.GLOBAL P CAIXA'!E235</f>
        <v>0</v>
      </c>
      <c r="F236" s="163" t="n">
        <f aca="false">IF('ORÇ.GLOBAL EMPRESA'!G235&gt;0,'ORÇ.GLOBAL EMPRESA'!G235,'ORÇ.GLOBAL P CAIXA'!F235)</f>
        <v>0</v>
      </c>
      <c r="G236" s="163" t="n">
        <f aca="false">IF(E236&lt;&gt;0,ROUND(E236*F236,2),IF(AK236=0,(SUMIF($AC$13:$AC$1012,B236,$AK$13:$AK$1012)),AK236))</f>
        <v>0</v>
      </c>
      <c r="H236" s="163" t="n">
        <f aca="false">V236</f>
        <v>0</v>
      </c>
      <c r="I236" s="163" t="n">
        <f aca="false">W236</f>
        <v>0</v>
      </c>
      <c r="J236" s="163" t="n">
        <f aca="false">IF(H236&lt;&gt;0,ROUND(H236*I236,2),IF(AP236=0,(SUMIF($AC$13:$AC$1012,B236,$AP$13:$AP$1012)),AP236))</f>
        <v>0</v>
      </c>
      <c r="K236" s="163" t="n">
        <f aca="false">H236-E236</f>
        <v>0</v>
      </c>
      <c r="L236" s="163" t="n">
        <f aca="false">J236-G236</f>
        <v>0</v>
      </c>
      <c r="M236" s="645" t="str">
        <f aca="false">IF('ORÇ.GLOBAL P CAIXA'!H235&gt;0,'ORÇ.GLOBAL P CAIXA'!H235,"")</f>
        <v/>
      </c>
      <c r="N236" s="646" t="n">
        <f aca="false">'ORÇ.GLOBAL P CAIXA'!I235</f>
        <v>0</v>
      </c>
      <c r="O236" s="166" t="str">
        <f aca="false">S236</f>
        <v/>
      </c>
      <c r="P236" s="167"/>
      <c r="Q236" s="168" t="str">
        <f aca="false">IF(B236&gt;0,"ok","ocultar")</f>
        <v>ocultar</v>
      </c>
      <c r="R236" s="647" t="n">
        <f aca="false">'ORÇ.GLOBAL P CAIXA'!B235</f>
        <v>0</v>
      </c>
      <c r="S236" s="170" t="str">
        <f aca="false">IF('ORÇ.GLOBAL P CAIXA'!N235&lt;&gt;0,'ORÇ.GLOBAL P CAIXA'!N235,"")</f>
        <v/>
      </c>
      <c r="T236" s="648" t="n">
        <f aca="false">'ORÇ.GLOBAL P CAIXA'!O235</f>
        <v>0</v>
      </c>
      <c r="U236" s="172" t="n">
        <f aca="false">'ORÇ.GLOBAL P CAIXA'!P235</f>
        <v>0</v>
      </c>
      <c r="V236" s="173" t="n">
        <f aca="false">'ORÇ.GLOBAL P CAIXA'!E235</f>
        <v>0</v>
      </c>
      <c r="W236" s="173" t="n">
        <f aca="false">F236</f>
        <v>0</v>
      </c>
      <c r="X236" s="649"/>
      <c r="Y236" s="649"/>
      <c r="Z236" s="650"/>
      <c r="AB236" s="88"/>
      <c r="AC236" s="157" t="n">
        <f aca="false">IF(B236=0,AC235,IF(ISNONTEXT(B236)=TRUE(),INT(B236),INT(LEFT(B236,FIND(".",B236)-1))))</f>
        <v>3</v>
      </c>
      <c r="AD236" s="157" t="str">
        <f aca="false">IF(AD237=1,1,IF(B236&lt;&gt;0,1,IF(C236&lt;&gt;0,1,IF(D236&lt;&gt;0,1,IF(E236&lt;&gt;0,1,"")))))</f>
        <v/>
      </c>
      <c r="AE236" s="157" t="str">
        <f aca="false">IF(AC236=0," ",IF(AC236&lt;&gt;AC235,AC236," "))</f>
        <v> </v>
      </c>
      <c r="AF236" s="180"/>
      <c r="AG236" s="75" t="e">
        <f aca="false">IF(AC236&lt;&gt;AE236,(IF(N236=0,G236*(INFORMAÇÕES!$Q$69/INFORMAÇÕES!$Q$72),IF(N236="R",G236,0))),0)</f>
        <v>#DIV/0!</v>
      </c>
      <c r="AH236" s="75" t="e">
        <f aca="false">IF(AC236&lt;&gt;AE236,(IF(N236=0,G236*(INFORMAÇÕES!$Q$70/INFORMAÇÕES!$Q$72),IF(N236="C",G236,0))),0)</f>
        <v>#DIV/0!</v>
      </c>
      <c r="AI236" s="75" t="n">
        <f aca="false">IF(AC236&lt;&gt;AE236,(IF(N236=0,G236*INFORMAÇÕES!$U$115,IF(N236="CF",G236,0))),0)</f>
        <v>0</v>
      </c>
      <c r="AJ236" s="75" t="n">
        <f aca="false">IF(AC236&lt;&gt;AE236,(IF(N236=0,G236*INFORMAÇÕES!$U$116,IF(N236="O",G236,0))),0)</f>
        <v>0</v>
      </c>
      <c r="AK236" s="75" t="n">
        <f aca="false">IF(E236&lt;&gt;0,G236,0)</f>
        <v>0</v>
      </c>
      <c r="AL236" s="75" t="n">
        <f aca="false">IF(AC236&lt;&gt;AE236,(IF(N236=0,J236*(INFORMAÇÕES!$Q$89/INFORMAÇÕES!$Q$92),IF(N236="R",J236,0))),0)</f>
        <v>0</v>
      </c>
      <c r="AM236" s="75" t="n">
        <f aca="false">IF(AC236&lt;&gt;AE236,(IF(N236=0,J236*(INFORMAÇÕES!$Q$90/INFORMAÇÕES!$Q$92),IF(N236="C",J236,0))),0)</f>
        <v>0</v>
      </c>
      <c r="AN236" s="75" t="n">
        <f aca="false">IF(AC236&lt;&gt;AE236,(IF(N236="",J236*INFORMAÇÕES!$U$115,IF(N236="CF",J236,0))),0)</f>
        <v>0</v>
      </c>
      <c r="AO236" s="75" t="n">
        <f aca="false">IF(AC236&lt;&gt;AE236,(IF(N236="",J236*INFORMAÇÕES!$U$116,IF(N236="O",J236,0))),0)</f>
        <v>0</v>
      </c>
      <c r="AP236" s="75" t="n">
        <f aca="false">IF(H236&lt;&gt;0,J236,0)</f>
        <v>0</v>
      </c>
      <c r="AQ236" s="75" t="n">
        <f aca="false">IF(K236&lt;&gt;0,L236,0)</f>
        <v>0</v>
      </c>
    </row>
    <row r="237" s="174" customFormat="true" ht="14.25" hidden="false" customHeight="false" outlineLevel="0" collapsed="false">
      <c r="A237" s="159" t="n">
        <v>225</v>
      </c>
      <c r="B237" s="160" t="n">
        <f aca="false">R237</f>
        <v>0</v>
      </c>
      <c r="C237" s="161" t="n">
        <f aca="false">T237</f>
        <v>0</v>
      </c>
      <c r="D237" s="162" t="n">
        <f aca="false">U237</f>
        <v>0</v>
      </c>
      <c r="E237" s="163" t="n">
        <f aca="false">'ORÇ.GLOBAL P CAIXA'!E236</f>
        <v>0</v>
      </c>
      <c r="F237" s="163" t="n">
        <f aca="false">IF('ORÇ.GLOBAL EMPRESA'!G236&gt;0,'ORÇ.GLOBAL EMPRESA'!G236,'ORÇ.GLOBAL P CAIXA'!F236)</f>
        <v>0</v>
      </c>
      <c r="G237" s="163" t="n">
        <f aca="false">IF(E237&lt;&gt;0,ROUND(E237*F237,2),IF(AK237=0,(SUMIF($AC$13:$AC$1012,B237,$AK$13:$AK$1012)),AK237))</f>
        <v>0</v>
      </c>
      <c r="H237" s="163" t="n">
        <f aca="false">V237</f>
        <v>0</v>
      </c>
      <c r="I237" s="163" t="n">
        <f aca="false">W237</f>
        <v>0</v>
      </c>
      <c r="J237" s="163" t="n">
        <f aca="false">IF(H237&lt;&gt;0,ROUND(H237*I237,2),IF(AP237=0,(SUMIF($AC$13:$AC$1012,B237,$AP$13:$AP$1012)),AP237))</f>
        <v>0</v>
      </c>
      <c r="K237" s="163" t="n">
        <f aca="false">H237-E237</f>
        <v>0</v>
      </c>
      <c r="L237" s="163" t="n">
        <f aca="false">J237-G237</f>
        <v>0</v>
      </c>
      <c r="M237" s="645" t="str">
        <f aca="false">IF('ORÇ.GLOBAL P CAIXA'!H236&gt;0,'ORÇ.GLOBAL P CAIXA'!H236,"")</f>
        <v/>
      </c>
      <c r="N237" s="646" t="n">
        <f aca="false">'ORÇ.GLOBAL P CAIXA'!I236</f>
        <v>0</v>
      </c>
      <c r="O237" s="166" t="str">
        <f aca="false">S237</f>
        <v/>
      </c>
      <c r="P237" s="167"/>
      <c r="Q237" s="168" t="str">
        <f aca="false">IF(B237&gt;0,"ok","ocultar")</f>
        <v>ocultar</v>
      </c>
      <c r="R237" s="647" t="n">
        <f aca="false">'ORÇ.GLOBAL P CAIXA'!B236</f>
        <v>0</v>
      </c>
      <c r="S237" s="170" t="str">
        <f aca="false">IF('ORÇ.GLOBAL P CAIXA'!N236&lt;&gt;0,'ORÇ.GLOBAL P CAIXA'!N236,"")</f>
        <v/>
      </c>
      <c r="T237" s="648" t="n">
        <f aca="false">'ORÇ.GLOBAL P CAIXA'!O236</f>
        <v>0</v>
      </c>
      <c r="U237" s="172" t="n">
        <f aca="false">'ORÇ.GLOBAL P CAIXA'!P236</f>
        <v>0</v>
      </c>
      <c r="V237" s="173" t="n">
        <f aca="false">'ORÇ.GLOBAL P CAIXA'!E236</f>
        <v>0</v>
      </c>
      <c r="W237" s="173" t="n">
        <f aca="false">F237</f>
        <v>0</v>
      </c>
      <c r="X237" s="649"/>
      <c r="Y237" s="649"/>
      <c r="Z237" s="650"/>
      <c r="AB237" s="88"/>
      <c r="AC237" s="157" t="n">
        <f aca="false">IF(B237=0,AC236,IF(ISNONTEXT(B237)=TRUE(),INT(B237),INT(LEFT(B237,FIND(".",B237)-1))))</f>
        <v>3</v>
      </c>
      <c r="AD237" s="157" t="str">
        <f aca="false">IF(AD238=1,1,IF(B237&lt;&gt;0,1,IF(C237&lt;&gt;0,1,IF(D237&lt;&gt;0,1,IF(E237&lt;&gt;0,1,"")))))</f>
        <v/>
      </c>
      <c r="AE237" s="157" t="str">
        <f aca="false">IF(AC237=0," ",IF(AC237&lt;&gt;AC236,AC237," "))</f>
        <v> </v>
      </c>
      <c r="AF237" s="180"/>
      <c r="AG237" s="75" t="e">
        <f aca="false">IF(AC237&lt;&gt;AE237,(IF(N237=0,G237*(INFORMAÇÕES!$Q$69/INFORMAÇÕES!$Q$72),IF(N237="R",G237,0))),0)</f>
        <v>#DIV/0!</v>
      </c>
      <c r="AH237" s="75" t="e">
        <f aca="false">IF(AC237&lt;&gt;AE237,(IF(N237=0,G237*(INFORMAÇÕES!$Q$70/INFORMAÇÕES!$Q$72),IF(N237="C",G237,0))),0)</f>
        <v>#DIV/0!</v>
      </c>
      <c r="AI237" s="75" t="n">
        <f aca="false">IF(AC237&lt;&gt;AE237,(IF(N237=0,G237*INFORMAÇÕES!$U$115,IF(N237="CF",G237,0))),0)</f>
        <v>0</v>
      </c>
      <c r="AJ237" s="75" t="n">
        <f aca="false">IF(AC237&lt;&gt;AE237,(IF(N237=0,G237*INFORMAÇÕES!$U$116,IF(N237="O",G237,0))),0)</f>
        <v>0</v>
      </c>
      <c r="AK237" s="75" t="n">
        <f aca="false">IF(E237&lt;&gt;0,G237,0)</f>
        <v>0</v>
      </c>
      <c r="AL237" s="75" t="n">
        <f aca="false">IF(AC237&lt;&gt;AE237,(IF(N237=0,J237*(INFORMAÇÕES!$Q$89/INFORMAÇÕES!$Q$92),IF(N237="R",J237,0))),0)</f>
        <v>0</v>
      </c>
      <c r="AM237" s="75" t="n">
        <f aca="false">IF(AC237&lt;&gt;AE237,(IF(N237=0,J237*(INFORMAÇÕES!$Q$90/INFORMAÇÕES!$Q$92),IF(N237="C",J237,0))),0)</f>
        <v>0</v>
      </c>
      <c r="AN237" s="75" t="n">
        <f aca="false">IF(AC237&lt;&gt;AE237,(IF(N237="",J237*INFORMAÇÕES!$U$115,IF(N237="CF",J237,0))),0)</f>
        <v>0</v>
      </c>
      <c r="AO237" s="75" t="n">
        <f aca="false">IF(AC237&lt;&gt;AE237,(IF(N237="",J237*INFORMAÇÕES!$U$116,IF(N237="O",J237,0))),0)</f>
        <v>0</v>
      </c>
      <c r="AP237" s="75" t="n">
        <f aca="false">IF(H237&lt;&gt;0,J237,0)</f>
        <v>0</v>
      </c>
      <c r="AQ237" s="75" t="n">
        <f aca="false">IF(K237&lt;&gt;0,L237,0)</f>
        <v>0</v>
      </c>
    </row>
    <row r="238" s="174" customFormat="true" ht="14.25" hidden="false" customHeight="false" outlineLevel="0" collapsed="false">
      <c r="A238" s="159" t="n">
        <v>226</v>
      </c>
      <c r="B238" s="160" t="n">
        <f aca="false">R238</f>
        <v>0</v>
      </c>
      <c r="C238" s="161" t="n">
        <f aca="false">T238</f>
        <v>0</v>
      </c>
      <c r="D238" s="162" t="n">
        <f aca="false">U238</f>
        <v>0</v>
      </c>
      <c r="E238" s="163" t="n">
        <f aca="false">'ORÇ.GLOBAL P CAIXA'!E237</f>
        <v>0</v>
      </c>
      <c r="F238" s="163" t="n">
        <f aca="false">IF('ORÇ.GLOBAL EMPRESA'!G237&gt;0,'ORÇ.GLOBAL EMPRESA'!G237,'ORÇ.GLOBAL P CAIXA'!F237)</f>
        <v>0</v>
      </c>
      <c r="G238" s="163" t="n">
        <f aca="false">IF(E238&lt;&gt;0,ROUND(E238*F238,2),IF(AK238=0,(SUMIF($AC$13:$AC$1012,B238,$AK$13:$AK$1012)),AK238))</f>
        <v>0</v>
      </c>
      <c r="H238" s="163" t="n">
        <f aca="false">V238</f>
        <v>0</v>
      </c>
      <c r="I238" s="163" t="n">
        <f aca="false">W238</f>
        <v>0</v>
      </c>
      <c r="J238" s="163" t="n">
        <f aca="false">IF(H238&lt;&gt;0,ROUND(H238*I238,2),IF(AP238=0,(SUMIF($AC$13:$AC$1012,B238,$AP$13:$AP$1012)),AP238))</f>
        <v>0</v>
      </c>
      <c r="K238" s="163" t="n">
        <f aca="false">H238-E238</f>
        <v>0</v>
      </c>
      <c r="L238" s="163" t="n">
        <f aca="false">J238-G238</f>
        <v>0</v>
      </c>
      <c r="M238" s="645" t="str">
        <f aca="false">IF('ORÇ.GLOBAL P CAIXA'!H237&gt;0,'ORÇ.GLOBAL P CAIXA'!H237,"")</f>
        <v/>
      </c>
      <c r="N238" s="646" t="n">
        <f aca="false">'ORÇ.GLOBAL P CAIXA'!I237</f>
        <v>0</v>
      </c>
      <c r="O238" s="166" t="str">
        <f aca="false">S238</f>
        <v/>
      </c>
      <c r="P238" s="167"/>
      <c r="Q238" s="168" t="str">
        <f aca="false">IF(B238&gt;0,"ok","ocultar")</f>
        <v>ocultar</v>
      </c>
      <c r="R238" s="647" t="n">
        <f aca="false">'ORÇ.GLOBAL P CAIXA'!B237</f>
        <v>0</v>
      </c>
      <c r="S238" s="170" t="str">
        <f aca="false">IF('ORÇ.GLOBAL P CAIXA'!N237&lt;&gt;0,'ORÇ.GLOBAL P CAIXA'!N237,"")</f>
        <v/>
      </c>
      <c r="T238" s="648" t="n">
        <f aca="false">'ORÇ.GLOBAL P CAIXA'!O237</f>
        <v>0</v>
      </c>
      <c r="U238" s="172" t="n">
        <f aca="false">'ORÇ.GLOBAL P CAIXA'!P237</f>
        <v>0</v>
      </c>
      <c r="V238" s="173" t="n">
        <f aca="false">'ORÇ.GLOBAL P CAIXA'!E237</f>
        <v>0</v>
      </c>
      <c r="W238" s="173" t="n">
        <f aca="false">F238</f>
        <v>0</v>
      </c>
      <c r="X238" s="649"/>
      <c r="Y238" s="649"/>
      <c r="Z238" s="650"/>
      <c r="AB238" s="88"/>
      <c r="AC238" s="157" t="n">
        <f aca="false">IF(B238=0,AC237,IF(ISNONTEXT(B238)=TRUE(),INT(B238),INT(LEFT(B238,FIND(".",B238)-1))))</f>
        <v>3</v>
      </c>
      <c r="AD238" s="157" t="str">
        <f aca="false">IF(AD239=1,1,IF(B238&lt;&gt;0,1,IF(C238&lt;&gt;0,1,IF(D238&lt;&gt;0,1,IF(E238&lt;&gt;0,1,"")))))</f>
        <v/>
      </c>
      <c r="AE238" s="157" t="str">
        <f aca="false">IF(AC238=0," ",IF(AC238&lt;&gt;AC237,AC238," "))</f>
        <v> </v>
      </c>
      <c r="AF238" s="180"/>
      <c r="AG238" s="75" t="e">
        <f aca="false">IF(AC238&lt;&gt;AE238,(IF(N238=0,G238*(INFORMAÇÕES!$Q$69/INFORMAÇÕES!$Q$72),IF(N238="R",G238,0))),0)</f>
        <v>#DIV/0!</v>
      </c>
      <c r="AH238" s="75" t="e">
        <f aca="false">IF(AC238&lt;&gt;AE238,(IF(N238=0,G238*(INFORMAÇÕES!$Q$70/INFORMAÇÕES!$Q$72),IF(N238="C",G238,0))),0)</f>
        <v>#DIV/0!</v>
      </c>
      <c r="AI238" s="75" t="n">
        <f aca="false">IF(AC238&lt;&gt;AE238,(IF(N238=0,G238*INFORMAÇÕES!$U$115,IF(N238="CF",G238,0))),0)</f>
        <v>0</v>
      </c>
      <c r="AJ238" s="75" t="n">
        <f aca="false">IF(AC238&lt;&gt;AE238,(IF(N238=0,G238*INFORMAÇÕES!$U$116,IF(N238="O",G238,0))),0)</f>
        <v>0</v>
      </c>
      <c r="AK238" s="75" t="n">
        <f aca="false">IF(E238&lt;&gt;0,G238,0)</f>
        <v>0</v>
      </c>
      <c r="AL238" s="75" t="n">
        <f aca="false">IF(AC238&lt;&gt;AE238,(IF(N238=0,J238*(INFORMAÇÕES!$Q$89/INFORMAÇÕES!$Q$92),IF(N238="R",J238,0))),0)</f>
        <v>0</v>
      </c>
      <c r="AM238" s="75" t="n">
        <f aca="false">IF(AC238&lt;&gt;AE238,(IF(N238=0,J238*(INFORMAÇÕES!$Q$90/INFORMAÇÕES!$Q$92),IF(N238="C",J238,0))),0)</f>
        <v>0</v>
      </c>
      <c r="AN238" s="75" t="n">
        <f aca="false">IF(AC238&lt;&gt;AE238,(IF(N238="",J238*INFORMAÇÕES!$U$115,IF(N238="CF",J238,0))),0)</f>
        <v>0</v>
      </c>
      <c r="AO238" s="75" t="n">
        <f aca="false">IF(AC238&lt;&gt;AE238,(IF(N238="",J238*INFORMAÇÕES!$U$116,IF(N238="O",J238,0))),0)</f>
        <v>0</v>
      </c>
      <c r="AP238" s="75" t="n">
        <f aca="false">IF(H238&lt;&gt;0,J238,0)</f>
        <v>0</v>
      </c>
      <c r="AQ238" s="75" t="n">
        <f aca="false">IF(K238&lt;&gt;0,L238,0)</f>
        <v>0</v>
      </c>
    </row>
    <row r="239" s="174" customFormat="true" ht="14.25" hidden="false" customHeight="false" outlineLevel="0" collapsed="false">
      <c r="A239" s="159" t="n">
        <v>227</v>
      </c>
      <c r="B239" s="160" t="n">
        <f aca="false">R239</f>
        <v>0</v>
      </c>
      <c r="C239" s="161" t="n">
        <f aca="false">T239</f>
        <v>0</v>
      </c>
      <c r="D239" s="162" t="n">
        <f aca="false">U239</f>
        <v>0</v>
      </c>
      <c r="E239" s="163" t="n">
        <f aca="false">'ORÇ.GLOBAL P CAIXA'!E238</f>
        <v>0</v>
      </c>
      <c r="F239" s="163" t="n">
        <f aca="false">IF('ORÇ.GLOBAL EMPRESA'!G238&gt;0,'ORÇ.GLOBAL EMPRESA'!G238,'ORÇ.GLOBAL P CAIXA'!F238)</f>
        <v>0</v>
      </c>
      <c r="G239" s="163" t="n">
        <f aca="false">IF(E239&lt;&gt;0,ROUND(E239*F239,2),IF(AK239=0,(SUMIF($AC$13:$AC$1012,B239,$AK$13:$AK$1012)),AK239))</f>
        <v>0</v>
      </c>
      <c r="H239" s="163" t="n">
        <f aca="false">V239</f>
        <v>0</v>
      </c>
      <c r="I239" s="163" t="n">
        <f aca="false">W239</f>
        <v>0</v>
      </c>
      <c r="J239" s="163" t="n">
        <f aca="false">IF(H239&lt;&gt;0,ROUND(H239*I239,2),IF(AP239=0,(SUMIF($AC$13:$AC$1012,B239,$AP$13:$AP$1012)),AP239))</f>
        <v>0</v>
      </c>
      <c r="K239" s="163" t="n">
        <f aca="false">H239-E239</f>
        <v>0</v>
      </c>
      <c r="L239" s="163" t="n">
        <f aca="false">J239-G239</f>
        <v>0</v>
      </c>
      <c r="M239" s="645" t="str">
        <f aca="false">IF('ORÇ.GLOBAL P CAIXA'!H238&gt;0,'ORÇ.GLOBAL P CAIXA'!H238,"")</f>
        <v/>
      </c>
      <c r="N239" s="646" t="n">
        <f aca="false">'ORÇ.GLOBAL P CAIXA'!I238</f>
        <v>0</v>
      </c>
      <c r="O239" s="166" t="str">
        <f aca="false">S239</f>
        <v/>
      </c>
      <c r="P239" s="167"/>
      <c r="Q239" s="168" t="str">
        <f aca="false">IF(B239&gt;0,"ok","ocultar")</f>
        <v>ocultar</v>
      </c>
      <c r="R239" s="647" t="n">
        <f aca="false">'ORÇ.GLOBAL P CAIXA'!B238</f>
        <v>0</v>
      </c>
      <c r="S239" s="170" t="str">
        <f aca="false">IF('ORÇ.GLOBAL P CAIXA'!N238&lt;&gt;0,'ORÇ.GLOBAL P CAIXA'!N238,"")</f>
        <v/>
      </c>
      <c r="T239" s="648" t="n">
        <f aca="false">'ORÇ.GLOBAL P CAIXA'!O238</f>
        <v>0</v>
      </c>
      <c r="U239" s="172" t="n">
        <f aca="false">'ORÇ.GLOBAL P CAIXA'!P238</f>
        <v>0</v>
      </c>
      <c r="V239" s="173" t="n">
        <f aca="false">'ORÇ.GLOBAL P CAIXA'!E238</f>
        <v>0</v>
      </c>
      <c r="W239" s="173" t="n">
        <f aca="false">F239</f>
        <v>0</v>
      </c>
      <c r="X239" s="649"/>
      <c r="Y239" s="649"/>
      <c r="Z239" s="650"/>
      <c r="AB239" s="88"/>
      <c r="AC239" s="157" t="n">
        <f aca="false">IF(B239=0,AC238,IF(ISNONTEXT(B239)=TRUE(),INT(B239),INT(LEFT(B239,FIND(".",B239)-1))))</f>
        <v>3</v>
      </c>
      <c r="AD239" s="157" t="str">
        <f aca="false">IF(AD240=1,1,IF(B239&lt;&gt;0,1,IF(C239&lt;&gt;0,1,IF(D239&lt;&gt;0,1,IF(E239&lt;&gt;0,1,"")))))</f>
        <v/>
      </c>
      <c r="AE239" s="157" t="str">
        <f aca="false">IF(AC239=0," ",IF(AC239&lt;&gt;AC238,AC239," "))</f>
        <v> </v>
      </c>
      <c r="AF239" s="180"/>
      <c r="AG239" s="75" t="e">
        <f aca="false">IF(AC239&lt;&gt;AE239,(IF(N239=0,G239*(INFORMAÇÕES!$Q$69/INFORMAÇÕES!$Q$72),IF(N239="R",G239,0))),0)</f>
        <v>#DIV/0!</v>
      </c>
      <c r="AH239" s="75" t="e">
        <f aca="false">IF(AC239&lt;&gt;AE239,(IF(N239=0,G239*(INFORMAÇÕES!$Q$70/INFORMAÇÕES!$Q$72),IF(N239="C",G239,0))),0)</f>
        <v>#DIV/0!</v>
      </c>
      <c r="AI239" s="75" t="n">
        <f aca="false">IF(AC239&lt;&gt;AE239,(IF(N239=0,G239*INFORMAÇÕES!$U$115,IF(N239="CF",G239,0))),0)</f>
        <v>0</v>
      </c>
      <c r="AJ239" s="75" t="n">
        <f aca="false">IF(AC239&lt;&gt;AE239,(IF(N239=0,G239*INFORMAÇÕES!$U$116,IF(N239="O",G239,0))),0)</f>
        <v>0</v>
      </c>
      <c r="AK239" s="75" t="n">
        <f aca="false">IF(E239&lt;&gt;0,G239,0)</f>
        <v>0</v>
      </c>
      <c r="AL239" s="75" t="n">
        <f aca="false">IF(AC239&lt;&gt;AE239,(IF(N239=0,J239*(INFORMAÇÕES!$Q$89/INFORMAÇÕES!$Q$92),IF(N239="R",J239,0))),0)</f>
        <v>0</v>
      </c>
      <c r="AM239" s="75" t="n">
        <f aca="false">IF(AC239&lt;&gt;AE239,(IF(N239=0,J239*(INFORMAÇÕES!$Q$90/INFORMAÇÕES!$Q$92),IF(N239="C",J239,0))),0)</f>
        <v>0</v>
      </c>
      <c r="AN239" s="75" t="n">
        <f aca="false">IF(AC239&lt;&gt;AE239,(IF(N239="",J239*INFORMAÇÕES!$U$115,IF(N239="CF",J239,0))),0)</f>
        <v>0</v>
      </c>
      <c r="AO239" s="75" t="n">
        <f aca="false">IF(AC239&lt;&gt;AE239,(IF(N239="",J239*INFORMAÇÕES!$U$116,IF(N239="O",J239,0))),0)</f>
        <v>0</v>
      </c>
      <c r="AP239" s="75" t="n">
        <f aca="false">IF(H239&lt;&gt;0,J239,0)</f>
        <v>0</v>
      </c>
      <c r="AQ239" s="75" t="n">
        <f aca="false">IF(K239&lt;&gt;0,L239,0)</f>
        <v>0</v>
      </c>
    </row>
    <row r="240" s="174" customFormat="true" ht="14.25" hidden="false" customHeight="false" outlineLevel="0" collapsed="false">
      <c r="A240" s="159" t="n">
        <v>228</v>
      </c>
      <c r="B240" s="160" t="n">
        <f aca="false">R240</f>
        <v>0</v>
      </c>
      <c r="C240" s="161" t="n">
        <f aca="false">T240</f>
        <v>0</v>
      </c>
      <c r="D240" s="162" t="n">
        <f aca="false">U240</f>
        <v>0</v>
      </c>
      <c r="E240" s="163" t="n">
        <f aca="false">'ORÇ.GLOBAL P CAIXA'!E239</f>
        <v>0</v>
      </c>
      <c r="F240" s="163" t="n">
        <f aca="false">IF('ORÇ.GLOBAL EMPRESA'!G239&gt;0,'ORÇ.GLOBAL EMPRESA'!G239,'ORÇ.GLOBAL P CAIXA'!F239)</f>
        <v>0</v>
      </c>
      <c r="G240" s="163" t="n">
        <f aca="false">IF(E240&lt;&gt;0,ROUND(E240*F240,2),IF(AK240=0,(SUMIF($AC$13:$AC$1012,B240,$AK$13:$AK$1012)),AK240))</f>
        <v>0</v>
      </c>
      <c r="H240" s="163" t="n">
        <f aca="false">V240</f>
        <v>0</v>
      </c>
      <c r="I240" s="163" t="n">
        <f aca="false">W240</f>
        <v>0</v>
      </c>
      <c r="J240" s="163" t="n">
        <f aca="false">IF(H240&lt;&gt;0,ROUND(H240*I240,2),IF(AP240=0,(SUMIF($AC$13:$AC$1012,B240,$AP$13:$AP$1012)),AP240))</f>
        <v>0</v>
      </c>
      <c r="K240" s="163" t="n">
        <f aca="false">H240-E240</f>
        <v>0</v>
      </c>
      <c r="L240" s="163" t="n">
        <f aca="false">J240-G240</f>
        <v>0</v>
      </c>
      <c r="M240" s="645" t="str">
        <f aca="false">IF('ORÇ.GLOBAL P CAIXA'!H239&gt;0,'ORÇ.GLOBAL P CAIXA'!H239,"")</f>
        <v/>
      </c>
      <c r="N240" s="646" t="n">
        <f aca="false">'ORÇ.GLOBAL P CAIXA'!I239</f>
        <v>0</v>
      </c>
      <c r="O240" s="166" t="str">
        <f aca="false">S240</f>
        <v/>
      </c>
      <c r="P240" s="167"/>
      <c r="Q240" s="168" t="str">
        <f aca="false">IF(B240&gt;0,"ok","ocultar")</f>
        <v>ocultar</v>
      </c>
      <c r="R240" s="647" t="n">
        <f aca="false">'ORÇ.GLOBAL P CAIXA'!B239</f>
        <v>0</v>
      </c>
      <c r="S240" s="170" t="str">
        <f aca="false">IF('ORÇ.GLOBAL P CAIXA'!N239&lt;&gt;0,'ORÇ.GLOBAL P CAIXA'!N239,"")</f>
        <v/>
      </c>
      <c r="T240" s="648" t="n">
        <f aca="false">'ORÇ.GLOBAL P CAIXA'!O239</f>
        <v>0</v>
      </c>
      <c r="U240" s="172" t="n">
        <f aca="false">'ORÇ.GLOBAL P CAIXA'!P239</f>
        <v>0</v>
      </c>
      <c r="V240" s="173" t="n">
        <f aca="false">'ORÇ.GLOBAL P CAIXA'!E239</f>
        <v>0</v>
      </c>
      <c r="W240" s="173" t="n">
        <f aca="false">F240</f>
        <v>0</v>
      </c>
      <c r="X240" s="649"/>
      <c r="Y240" s="649"/>
      <c r="Z240" s="650"/>
      <c r="AB240" s="88"/>
      <c r="AC240" s="157" t="n">
        <f aca="false">IF(B240=0,AC239,IF(ISNONTEXT(B240)=TRUE(),INT(B240),INT(LEFT(B240,FIND(".",B240)-1))))</f>
        <v>3</v>
      </c>
      <c r="AD240" s="157" t="str">
        <f aca="false">IF(AD241=1,1,IF(B240&lt;&gt;0,1,IF(C240&lt;&gt;0,1,IF(D240&lt;&gt;0,1,IF(E240&lt;&gt;0,1,"")))))</f>
        <v/>
      </c>
      <c r="AE240" s="157" t="str">
        <f aca="false">IF(AC240=0," ",IF(AC240&lt;&gt;AC239,AC240," "))</f>
        <v> </v>
      </c>
      <c r="AF240" s="180"/>
      <c r="AG240" s="75" t="e">
        <f aca="false">IF(AC240&lt;&gt;AE240,(IF(N240=0,G240*(INFORMAÇÕES!$Q$69/INFORMAÇÕES!$Q$72),IF(N240="R",G240,0))),0)</f>
        <v>#DIV/0!</v>
      </c>
      <c r="AH240" s="75" t="e">
        <f aca="false">IF(AC240&lt;&gt;AE240,(IF(N240=0,G240*(INFORMAÇÕES!$Q$70/INFORMAÇÕES!$Q$72),IF(N240="C",G240,0))),0)</f>
        <v>#DIV/0!</v>
      </c>
      <c r="AI240" s="75" t="n">
        <f aca="false">IF(AC240&lt;&gt;AE240,(IF(N240=0,G240*INFORMAÇÕES!$U$115,IF(N240="CF",G240,0))),0)</f>
        <v>0</v>
      </c>
      <c r="AJ240" s="75" t="n">
        <f aca="false">IF(AC240&lt;&gt;AE240,(IF(N240=0,G240*INFORMAÇÕES!$U$116,IF(N240="O",G240,0))),0)</f>
        <v>0</v>
      </c>
      <c r="AK240" s="75" t="n">
        <f aca="false">IF(E240&lt;&gt;0,G240,0)</f>
        <v>0</v>
      </c>
      <c r="AL240" s="75" t="n">
        <f aca="false">IF(AC240&lt;&gt;AE240,(IF(N240=0,J240*(INFORMAÇÕES!$Q$89/INFORMAÇÕES!$Q$92),IF(N240="R",J240,0))),0)</f>
        <v>0</v>
      </c>
      <c r="AM240" s="75" t="n">
        <f aca="false">IF(AC240&lt;&gt;AE240,(IF(N240=0,J240*(INFORMAÇÕES!$Q$90/INFORMAÇÕES!$Q$92),IF(N240="C",J240,0))),0)</f>
        <v>0</v>
      </c>
      <c r="AN240" s="75" t="n">
        <f aca="false">IF(AC240&lt;&gt;AE240,(IF(N240="",J240*INFORMAÇÕES!$U$115,IF(N240="CF",J240,0))),0)</f>
        <v>0</v>
      </c>
      <c r="AO240" s="75" t="n">
        <f aca="false">IF(AC240&lt;&gt;AE240,(IF(N240="",J240*INFORMAÇÕES!$U$116,IF(N240="O",J240,0))),0)</f>
        <v>0</v>
      </c>
      <c r="AP240" s="75" t="n">
        <f aca="false">IF(H240&lt;&gt;0,J240,0)</f>
        <v>0</v>
      </c>
      <c r="AQ240" s="75" t="n">
        <f aca="false">IF(K240&lt;&gt;0,L240,0)</f>
        <v>0</v>
      </c>
    </row>
    <row r="241" s="174" customFormat="true" ht="14.25" hidden="false" customHeight="false" outlineLevel="0" collapsed="false">
      <c r="A241" s="159" t="n">
        <v>229</v>
      </c>
      <c r="B241" s="160" t="n">
        <f aca="false">R241</f>
        <v>0</v>
      </c>
      <c r="C241" s="161" t="n">
        <f aca="false">T241</f>
        <v>0</v>
      </c>
      <c r="D241" s="162" t="n">
        <f aca="false">U241</f>
        <v>0</v>
      </c>
      <c r="E241" s="163" t="n">
        <f aca="false">'ORÇ.GLOBAL P CAIXA'!E240</f>
        <v>0</v>
      </c>
      <c r="F241" s="163" t="n">
        <f aca="false">IF('ORÇ.GLOBAL EMPRESA'!G240&gt;0,'ORÇ.GLOBAL EMPRESA'!G240,'ORÇ.GLOBAL P CAIXA'!F240)</f>
        <v>0</v>
      </c>
      <c r="G241" s="163" t="n">
        <f aca="false">IF(E241&lt;&gt;0,ROUND(E241*F241,2),IF(AK241=0,(SUMIF($AC$13:$AC$1012,B241,$AK$13:$AK$1012)),AK241))</f>
        <v>0</v>
      </c>
      <c r="H241" s="163" t="n">
        <f aca="false">V241</f>
        <v>0</v>
      </c>
      <c r="I241" s="163" t="n">
        <f aca="false">W241</f>
        <v>0</v>
      </c>
      <c r="J241" s="163" t="n">
        <f aca="false">IF(H241&lt;&gt;0,ROUND(H241*I241,2),IF(AP241=0,(SUMIF($AC$13:$AC$1012,B241,$AP$13:$AP$1012)),AP241))</f>
        <v>0</v>
      </c>
      <c r="K241" s="163" t="n">
        <f aca="false">H241-E241</f>
        <v>0</v>
      </c>
      <c r="L241" s="163" t="n">
        <f aca="false">J241-G241</f>
        <v>0</v>
      </c>
      <c r="M241" s="645" t="str">
        <f aca="false">IF('ORÇ.GLOBAL P CAIXA'!H240&gt;0,'ORÇ.GLOBAL P CAIXA'!H240,"")</f>
        <v/>
      </c>
      <c r="N241" s="646" t="n">
        <f aca="false">'ORÇ.GLOBAL P CAIXA'!I240</f>
        <v>0</v>
      </c>
      <c r="O241" s="166" t="str">
        <f aca="false">S241</f>
        <v/>
      </c>
      <c r="P241" s="167"/>
      <c r="Q241" s="168" t="str">
        <f aca="false">IF(B241&gt;0,"ok","ocultar")</f>
        <v>ocultar</v>
      </c>
      <c r="R241" s="647" t="n">
        <f aca="false">'ORÇ.GLOBAL P CAIXA'!B240</f>
        <v>0</v>
      </c>
      <c r="S241" s="170" t="str">
        <f aca="false">IF('ORÇ.GLOBAL P CAIXA'!N240&lt;&gt;0,'ORÇ.GLOBAL P CAIXA'!N240,"")</f>
        <v/>
      </c>
      <c r="T241" s="648" t="n">
        <f aca="false">'ORÇ.GLOBAL P CAIXA'!O240</f>
        <v>0</v>
      </c>
      <c r="U241" s="172" t="n">
        <f aca="false">'ORÇ.GLOBAL P CAIXA'!P240</f>
        <v>0</v>
      </c>
      <c r="V241" s="173" t="n">
        <f aca="false">'ORÇ.GLOBAL P CAIXA'!E240</f>
        <v>0</v>
      </c>
      <c r="W241" s="173" t="n">
        <f aca="false">F241</f>
        <v>0</v>
      </c>
      <c r="X241" s="649"/>
      <c r="Y241" s="649"/>
      <c r="Z241" s="650"/>
      <c r="AB241" s="88"/>
      <c r="AC241" s="157" t="n">
        <f aca="false">IF(B241=0,AC240,IF(ISNONTEXT(B241)=TRUE(),INT(B241),INT(LEFT(B241,FIND(".",B241)-1))))</f>
        <v>3</v>
      </c>
      <c r="AD241" s="157" t="str">
        <f aca="false">IF(AD242=1,1,IF(B241&lt;&gt;0,1,IF(C241&lt;&gt;0,1,IF(D241&lt;&gt;0,1,IF(E241&lt;&gt;0,1,"")))))</f>
        <v/>
      </c>
      <c r="AE241" s="157" t="str">
        <f aca="false">IF(AC241=0," ",IF(AC241&lt;&gt;AC240,AC241," "))</f>
        <v> </v>
      </c>
      <c r="AF241" s="180"/>
      <c r="AG241" s="75" t="e">
        <f aca="false">IF(AC241&lt;&gt;AE241,(IF(N241=0,G241*(INFORMAÇÕES!$Q$69/INFORMAÇÕES!$Q$72),IF(N241="R",G241,0))),0)</f>
        <v>#DIV/0!</v>
      </c>
      <c r="AH241" s="75" t="e">
        <f aca="false">IF(AC241&lt;&gt;AE241,(IF(N241=0,G241*(INFORMAÇÕES!$Q$70/INFORMAÇÕES!$Q$72),IF(N241="C",G241,0))),0)</f>
        <v>#DIV/0!</v>
      </c>
      <c r="AI241" s="75" t="n">
        <f aca="false">IF(AC241&lt;&gt;AE241,(IF(N241=0,G241*INFORMAÇÕES!$U$115,IF(N241="CF",G241,0))),0)</f>
        <v>0</v>
      </c>
      <c r="AJ241" s="75" t="n">
        <f aca="false">IF(AC241&lt;&gt;AE241,(IF(N241=0,G241*INFORMAÇÕES!$U$116,IF(N241="O",G241,0))),0)</f>
        <v>0</v>
      </c>
      <c r="AK241" s="75" t="n">
        <f aca="false">IF(E241&lt;&gt;0,G241,0)</f>
        <v>0</v>
      </c>
      <c r="AL241" s="75" t="n">
        <f aca="false">IF(AC241&lt;&gt;AE241,(IF(N241=0,J241*(INFORMAÇÕES!$Q$89/INFORMAÇÕES!$Q$92),IF(N241="R",J241,0))),0)</f>
        <v>0</v>
      </c>
      <c r="AM241" s="75" t="n">
        <f aca="false">IF(AC241&lt;&gt;AE241,(IF(N241=0,J241*(INFORMAÇÕES!$Q$90/INFORMAÇÕES!$Q$92),IF(N241="C",J241,0))),0)</f>
        <v>0</v>
      </c>
      <c r="AN241" s="75" t="n">
        <f aca="false">IF(AC241&lt;&gt;AE241,(IF(N241="",J241*INFORMAÇÕES!$U$115,IF(N241="CF",J241,0))),0)</f>
        <v>0</v>
      </c>
      <c r="AO241" s="75" t="n">
        <f aca="false">IF(AC241&lt;&gt;AE241,(IF(N241="",J241*INFORMAÇÕES!$U$116,IF(N241="O",J241,0))),0)</f>
        <v>0</v>
      </c>
      <c r="AP241" s="75" t="n">
        <f aca="false">IF(H241&lt;&gt;0,J241,0)</f>
        <v>0</v>
      </c>
      <c r="AQ241" s="75" t="n">
        <f aca="false">IF(K241&lt;&gt;0,L241,0)</f>
        <v>0</v>
      </c>
    </row>
    <row r="242" s="174" customFormat="true" ht="14.25" hidden="false" customHeight="false" outlineLevel="0" collapsed="false">
      <c r="A242" s="159" t="n">
        <v>230</v>
      </c>
      <c r="B242" s="160" t="n">
        <f aca="false">R242</f>
        <v>0</v>
      </c>
      <c r="C242" s="161" t="n">
        <f aca="false">T242</f>
        <v>0</v>
      </c>
      <c r="D242" s="162" t="n">
        <f aca="false">U242</f>
        <v>0</v>
      </c>
      <c r="E242" s="163" t="n">
        <f aca="false">'ORÇ.GLOBAL P CAIXA'!E241</f>
        <v>0</v>
      </c>
      <c r="F242" s="163" t="n">
        <f aca="false">IF('ORÇ.GLOBAL EMPRESA'!G241&gt;0,'ORÇ.GLOBAL EMPRESA'!G241,'ORÇ.GLOBAL P CAIXA'!F241)</f>
        <v>0</v>
      </c>
      <c r="G242" s="163" t="n">
        <f aca="false">IF(E242&lt;&gt;0,ROUND(E242*F242,2),IF(AK242=0,(SUMIF($AC$13:$AC$1012,B242,$AK$13:$AK$1012)),AK242))</f>
        <v>0</v>
      </c>
      <c r="H242" s="163" t="n">
        <f aca="false">V242</f>
        <v>0</v>
      </c>
      <c r="I242" s="163" t="n">
        <f aca="false">W242</f>
        <v>0</v>
      </c>
      <c r="J242" s="163" t="n">
        <f aca="false">IF(H242&lt;&gt;0,ROUND(H242*I242,2),IF(AP242=0,(SUMIF($AC$13:$AC$1012,B242,$AP$13:$AP$1012)),AP242))</f>
        <v>0</v>
      </c>
      <c r="K242" s="163" t="n">
        <f aca="false">H242-E242</f>
        <v>0</v>
      </c>
      <c r="L242" s="163" t="n">
        <f aca="false">J242-G242</f>
        <v>0</v>
      </c>
      <c r="M242" s="645" t="str">
        <f aca="false">IF('ORÇ.GLOBAL P CAIXA'!H241&gt;0,'ORÇ.GLOBAL P CAIXA'!H241,"")</f>
        <v/>
      </c>
      <c r="N242" s="646" t="n">
        <f aca="false">'ORÇ.GLOBAL P CAIXA'!I241</f>
        <v>0</v>
      </c>
      <c r="O242" s="166" t="str">
        <f aca="false">S242</f>
        <v/>
      </c>
      <c r="P242" s="167"/>
      <c r="Q242" s="168" t="str">
        <f aca="false">IF(B242&gt;0,"ok","ocultar")</f>
        <v>ocultar</v>
      </c>
      <c r="R242" s="647" t="n">
        <f aca="false">'ORÇ.GLOBAL P CAIXA'!B241</f>
        <v>0</v>
      </c>
      <c r="S242" s="170" t="str">
        <f aca="false">IF('ORÇ.GLOBAL P CAIXA'!N241&lt;&gt;0,'ORÇ.GLOBAL P CAIXA'!N241,"")</f>
        <v/>
      </c>
      <c r="T242" s="648" t="n">
        <f aca="false">'ORÇ.GLOBAL P CAIXA'!O241</f>
        <v>0</v>
      </c>
      <c r="U242" s="172" t="n">
        <f aca="false">'ORÇ.GLOBAL P CAIXA'!P241</f>
        <v>0</v>
      </c>
      <c r="V242" s="173" t="n">
        <f aca="false">'ORÇ.GLOBAL P CAIXA'!E241</f>
        <v>0</v>
      </c>
      <c r="W242" s="173" t="n">
        <f aca="false">F242</f>
        <v>0</v>
      </c>
      <c r="X242" s="649"/>
      <c r="Y242" s="649"/>
      <c r="Z242" s="650"/>
      <c r="AB242" s="88"/>
      <c r="AC242" s="157" t="n">
        <f aca="false">IF(B242=0,AC241,IF(ISNONTEXT(B242)=TRUE(),INT(B242),INT(LEFT(B242,FIND(".",B242)-1))))</f>
        <v>3</v>
      </c>
      <c r="AD242" s="157" t="str">
        <f aca="false">IF(AD243=1,1,IF(B242&lt;&gt;0,1,IF(C242&lt;&gt;0,1,IF(D242&lt;&gt;0,1,IF(E242&lt;&gt;0,1,"")))))</f>
        <v/>
      </c>
      <c r="AE242" s="157" t="str">
        <f aca="false">IF(AC242=0," ",IF(AC242&lt;&gt;AC241,AC242," "))</f>
        <v> </v>
      </c>
      <c r="AF242" s="180"/>
      <c r="AG242" s="75" t="e">
        <f aca="false">IF(AC242&lt;&gt;AE242,(IF(N242=0,G242*(INFORMAÇÕES!$Q$69/INFORMAÇÕES!$Q$72),IF(N242="R",G242,0))),0)</f>
        <v>#DIV/0!</v>
      </c>
      <c r="AH242" s="75" t="e">
        <f aca="false">IF(AC242&lt;&gt;AE242,(IF(N242=0,G242*(INFORMAÇÕES!$Q$70/INFORMAÇÕES!$Q$72),IF(N242="C",G242,0))),0)</f>
        <v>#DIV/0!</v>
      </c>
      <c r="AI242" s="75" t="n">
        <f aca="false">IF(AC242&lt;&gt;AE242,(IF(N242=0,G242*INFORMAÇÕES!$U$115,IF(N242="CF",G242,0))),0)</f>
        <v>0</v>
      </c>
      <c r="AJ242" s="75" t="n">
        <f aca="false">IF(AC242&lt;&gt;AE242,(IF(N242=0,G242*INFORMAÇÕES!$U$116,IF(N242="O",G242,0))),0)</f>
        <v>0</v>
      </c>
      <c r="AK242" s="75" t="n">
        <f aca="false">IF(E242&lt;&gt;0,G242,0)</f>
        <v>0</v>
      </c>
      <c r="AL242" s="75" t="n">
        <f aca="false">IF(AC242&lt;&gt;AE242,(IF(N242=0,J242*(INFORMAÇÕES!$Q$89/INFORMAÇÕES!$Q$92),IF(N242="R",J242,0))),0)</f>
        <v>0</v>
      </c>
      <c r="AM242" s="75" t="n">
        <f aca="false">IF(AC242&lt;&gt;AE242,(IF(N242=0,J242*(INFORMAÇÕES!$Q$90/INFORMAÇÕES!$Q$92),IF(N242="C",J242,0))),0)</f>
        <v>0</v>
      </c>
      <c r="AN242" s="75" t="n">
        <f aca="false">IF(AC242&lt;&gt;AE242,(IF(N242="",J242*INFORMAÇÕES!$U$115,IF(N242="CF",J242,0))),0)</f>
        <v>0</v>
      </c>
      <c r="AO242" s="75" t="n">
        <f aca="false">IF(AC242&lt;&gt;AE242,(IF(N242="",J242*INFORMAÇÕES!$U$116,IF(N242="O",J242,0))),0)</f>
        <v>0</v>
      </c>
      <c r="AP242" s="75" t="n">
        <f aca="false">IF(H242&lt;&gt;0,J242,0)</f>
        <v>0</v>
      </c>
      <c r="AQ242" s="75" t="n">
        <f aca="false">IF(K242&lt;&gt;0,L242,0)</f>
        <v>0</v>
      </c>
    </row>
    <row r="243" s="174" customFormat="true" ht="14.25" hidden="false" customHeight="false" outlineLevel="0" collapsed="false">
      <c r="A243" s="159" t="n">
        <v>231</v>
      </c>
      <c r="B243" s="160" t="n">
        <f aca="false">R243</f>
        <v>0</v>
      </c>
      <c r="C243" s="161" t="n">
        <f aca="false">T243</f>
        <v>0</v>
      </c>
      <c r="D243" s="162" t="n">
        <f aca="false">U243</f>
        <v>0</v>
      </c>
      <c r="E243" s="163" t="n">
        <f aca="false">'ORÇ.GLOBAL P CAIXA'!E242</f>
        <v>0</v>
      </c>
      <c r="F243" s="163" t="n">
        <f aca="false">IF('ORÇ.GLOBAL EMPRESA'!G242&gt;0,'ORÇ.GLOBAL EMPRESA'!G242,'ORÇ.GLOBAL P CAIXA'!F242)</f>
        <v>0</v>
      </c>
      <c r="G243" s="163" t="n">
        <f aca="false">IF(E243&lt;&gt;0,ROUND(E243*F243,2),IF(AK243=0,(SUMIF($AC$13:$AC$1012,B243,$AK$13:$AK$1012)),AK243))</f>
        <v>0</v>
      </c>
      <c r="H243" s="163" t="n">
        <f aca="false">V243</f>
        <v>0</v>
      </c>
      <c r="I243" s="163" t="n">
        <f aca="false">W243</f>
        <v>0</v>
      </c>
      <c r="J243" s="163" t="n">
        <f aca="false">IF(H243&lt;&gt;0,ROUND(H243*I243,2),IF(AP243=0,(SUMIF($AC$13:$AC$1012,B243,$AP$13:$AP$1012)),AP243))</f>
        <v>0</v>
      </c>
      <c r="K243" s="163" t="n">
        <f aca="false">H243-E243</f>
        <v>0</v>
      </c>
      <c r="L243" s="163" t="n">
        <f aca="false">J243-G243</f>
        <v>0</v>
      </c>
      <c r="M243" s="645" t="str">
        <f aca="false">IF('ORÇ.GLOBAL P CAIXA'!H242&gt;0,'ORÇ.GLOBAL P CAIXA'!H242,"")</f>
        <v/>
      </c>
      <c r="N243" s="646" t="n">
        <f aca="false">'ORÇ.GLOBAL P CAIXA'!I242</f>
        <v>0</v>
      </c>
      <c r="O243" s="166" t="str">
        <f aca="false">S243</f>
        <v/>
      </c>
      <c r="P243" s="167"/>
      <c r="Q243" s="168" t="str">
        <f aca="false">IF(B243&gt;0,"ok","ocultar")</f>
        <v>ocultar</v>
      </c>
      <c r="R243" s="647" t="n">
        <f aca="false">'ORÇ.GLOBAL P CAIXA'!B242</f>
        <v>0</v>
      </c>
      <c r="S243" s="170" t="str">
        <f aca="false">IF('ORÇ.GLOBAL P CAIXA'!N242&lt;&gt;0,'ORÇ.GLOBAL P CAIXA'!N242,"")</f>
        <v/>
      </c>
      <c r="T243" s="648" t="n">
        <f aca="false">'ORÇ.GLOBAL P CAIXA'!O242</f>
        <v>0</v>
      </c>
      <c r="U243" s="172" t="n">
        <f aca="false">'ORÇ.GLOBAL P CAIXA'!P242</f>
        <v>0</v>
      </c>
      <c r="V243" s="173" t="n">
        <f aca="false">'ORÇ.GLOBAL P CAIXA'!E242</f>
        <v>0</v>
      </c>
      <c r="W243" s="173" t="n">
        <f aca="false">F243</f>
        <v>0</v>
      </c>
      <c r="X243" s="649"/>
      <c r="Y243" s="649"/>
      <c r="Z243" s="650"/>
      <c r="AB243" s="88"/>
      <c r="AC243" s="157" t="n">
        <f aca="false">IF(B243=0,AC242,IF(ISNONTEXT(B243)=TRUE(),INT(B243),INT(LEFT(B243,FIND(".",B243)-1))))</f>
        <v>3</v>
      </c>
      <c r="AD243" s="157" t="str">
        <f aca="false">IF(AD244=1,1,IF(B243&lt;&gt;0,1,IF(C243&lt;&gt;0,1,IF(D243&lt;&gt;0,1,IF(E243&lt;&gt;0,1,"")))))</f>
        <v/>
      </c>
      <c r="AE243" s="157" t="str">
        <f aca="false">IF(AC243=0," ",IF(AC243&lt;&gt;AC242,AC243," "))</f>
        <v> </v>
      </c>
      <c r="AF243" s="180"/>
      <c r="AG243" s="75" t="e">
        <f aca="false">IF(AC243&lt;&gt;AE243,(IF(N243=0,G243*(INFORMAÇÕES!$Q$69/INFORMAÇÕES!$Q$72),IF(N243="R",G243,0))),0)</f>
        <v>#DIV/0!</v>
      </c>
      <c r="AH243" s="75" t="e">
        <f aca="false">IF(AC243&lt;&gt;AE243,(IF(N243=0,G243*(INFORMAÇÕES!$Q$70/INFORMAÇÕES!$Q$72),IF(N243="C",G243,0))),0)</f>
        <v>#DIV/0!</v>
      </c>
      <c r="AI243" s="75" t="n">
        <f aca="false">IF(AC243&lt;&gt;AE243,(IF(N243=0,G243*INFORMAÇÕES!$U$115,IF(N243="CF",G243,0))),0)</f>
        <v>0</v>
      </c>
      <c r="AJ243" s="75" t="n">
        <f aca="false">IF(AC243&lt;&gt;AE243,(IF(N243=0,G243*INFORMAÇÕES!$U$116,IF(N243="O",G243,0))),0)</f>
        <v>0</v>
      </c>
      <c r="AK243" s="75" t="n">
        <f aca="false">IF(E243&lt;&gt;0,G243,0)</f>
        <v>0</v>
      </c>
      <c r="AL243" s="75" t="n">
        <f aca="false">IF(AC243&lt;&gt;AE243,(IF(N243=0,J243*(INFORMAÇÕES!$Q$89/INFORMAÇÕES!$Q$92),IF(N243="R",J243,0))),0)</f>
        <v>0</v>
      </c>
      <c r="AM243" s="75" t="n">
        <f aca="false">IF(AC243&lt;&gt;AE243,(IF(N243=0,J243*(INFORMAÇÕES!$Q$90/INFORMAÇÕES!$Q$92),IF(N243="C",J243,0))),0)</f>
        <v>0</v>
      </c>
      <c r="AN243" s="75" t="n">
        <f aca="false">IF(AC243&lt;&gt;AE243,(IF(N243="",J243*INFORMAÇÕES!$U$115,IF(N243="CF",J243,0))),0)</f>
        <v>0</v>
      </c>
      <c r="AO243" s="75" t="n">
        <f aca="false">IF(AC243&lt;&gt;AE243,(IF(N243="",J243*INFORMAÇÕES!$U$116,IF(N243="O",J243,0))),0)</f>
        <v>0</v>
      </c>
      <c r="AP243" s="75" t="n">
        <f aca="false">IF(H243&lt;&gt;0,J243,0)</f>
        <v>0</v>
      </c>
      <c r="AQ243" s="75" t="n">
        <f aca="false">IF(K243&lt;&gt;0,L243,0)</f>
        <v>0</v>
      </c>
    </row>
    <row r="244" s="174" customFormat="true" ht="14.25" hidden="false" customHeight="false" outlineLevel="0" collapsed="false">
      <c r="A244" s="159" t="n">
        <v>232</v>
      </c>
      <c r="B244" s="160" t="n">
        <f aca="false">R244</f>
        <v>0</v>
      </c>
      <c r="C244" s="161" t="n">
        <f aca="false">T244</f>
        <v>0</v>
      </c>
      <c r="D244" s="162" t="n">
        <f aca="false">U244</f>
        <v>0</v>
      </c>
      <c r="E244" s="163" t="n">
        <f aca="false">'ORÇ.GLOBAL P CAIXA'!E243</f>
        <v>0</v>
      </c>
      <c r="F244" s="163" t="n">
        <f aca="false">IF('ORÇ.GLOBAL EMPRESA'!G243&gt;0,'ORÇ.GLOBAL EMPRESA'!G243,'ORÇ.GLOBAL P CAIXA'!F243)</f>
        <v>0</v>
      </c>
      <c r="G244" s="163" t="n">
        <f aca="false">IF(E244&lt;&gt;0,ROUND(E244*F244,2),IF(AK244=0,(SUMIF($AC$13:$AC$1012,B244,$AK$13:$AK$1012)),AK244))</f>
        <v>0</v>
      </c>
      <c r="H244" s="163" t="n">
        <f aca="false">V244</f>
        <v>0</v>
      </c>
      <c r="I244" s="163" t="n">
        <f aca="false">W244</f>
        <v>0</v>
      </c>
      <c r="J244" s="163" t="n">
        <f aca="false">IF(H244&lt;&gt;0,ROUND(H244*I244,2),IF(AP244=0,(SUMIF($AC$13:$AC$1012,B244,$AP$13:$AP$1012)),AP244))</f>
        <v>0</v>
      </c>
      <c r="K244" s="163" t="n">
        <f aca="false">H244-E244</f>
        <v>0</v>
      </c>
      <c r="L244" s="163" t="n">
        <f aca="false">J244-G244</f>
        <v>0</v>
      </c>
      <c r="M244" s="645" t="str">
        <f aca="false">IF('ORÇ.GLOBAL P CAIXA'!H243&gt;0,'ORÇ.GLOBAL P CAIXA'!H243,"")</f>
        <v/>
      </c>
      <c r="N244" s="646" t="n">
        <f aca="false">'ORÇ.GLOBAL P CAIXA'!I243</f>
        <v>0</v>
      </c>
      <c r="O244" s="166" t="str">
        <f aca="false">S244</f>
        <v/>
      </c>
      <c r="P244" s="167"/>
      <c r="Q244" s="168" t="str">
        <f aca="false">IF(B244&gt;0,"ok","ocultar")</f>
        <v>ocultar</v>
      </c>
      <c r="R244" s="647" t="n">
        <f aca="false">'ORÇ.GLOBAL P CAIXA'!B243</f>
        <v>0</v>
      </c>
      <c r="S244" s="170" t="str">
        <f aca="false">IF('ORÇ.GLOBAL P CAIXA'!N243&lt;&gt;0,'ORÇ.GLOBAL P CAIXA'!N243,"")</f>
        <v/>
      </c>
      <c r="T244" s="648" t="n">
        <f aca="false">'ORÇ.GLOBAL P CAIXA'!O243</f>
        <v>0</v>
      </c>
      <c r="U244" s="172" t="n">
        <f aca="false">'ORÇ.GLOBAL P CAIXA'!P243</f>
        <v>0</v>
      </c>
      <c r="V244" s="173" t="n">
        <f aca="false">'ORÇ.GLOBAL P CAIXA'!E243</f>
        <v>0</v>
      </c>
      <c r="W244" s="173" t="n">
        <f aca="false">F244</f>
        <v>0</v>
      </c>
      <c r="X244" s="649"/>
      <c r="Y244" s="649"/>
      <c r="Z244" s="650"/>
      <c r="AB244" s="88"/>
      <c r="AC244" s="157" t="n">
        <f aca="false">IF(B244=0,AC243,IF(ISNONTEXT(B244)=TRUE(),INT(B244),INT(LEFT(B244,FIND(".",B244)-1))))</f>
        <v>3</v>
      </c>
      <c r="AD244" s="157" t="str">
        <f aca="false">IF(AD245=1,1,IF(B244&lt;&gt;0,1,IF(C244&lt;&gt;0,1,IF(D244&lt;&gt;0,1,IF(E244&lt;&gt;0,1,"")))))</f>
        <v/>
      </c>
      <c r="AE244" s="157" t="str">
        <f aca="false">IF(AC244=0," ",IF(AC244&lt;&gt;AC243,AC244," "))</f>
        <v> </v>
      </c>
      <c r="AF244" s="180"/>
      <c r="AG244" s="75" t="e">
        <f aca="false">IF(AC244&lt;&gt;AE244,(IF(N244=0,G244*(INFORMAÇÕES!$Q$69/INFORMAÇÕES!$Q$72),IF(N244="R",G244,0))),0)</f>
        <v>#DIV/0!</v>
      </c>
      <c r="AH244" s="75" t="e">
        <f aca="false">IF(AC244&lt;&gt;AE244,(IF(N244=0,G244*(INFORMAÇÕES!$Q$70/INFORMAÇÕES!$Q$72),IF(N244="C",G244,0))),0)</f>
        <v>#DIV/0!</v>
      </c>
      <c r="AI244" s="75" t="n">
        <f aca="false">IF(AC244&lt;&gt;AE244,(IF(N244=0,G244*INFORMAÇÕES!$U$115,IF(N244="CF",G244,0))),0)</f>
        <v>0</v>
      </c>
      <c r="AJ244" s="75" t="n">
        <f aca="false">IF(AC244&lt;&gt;AE244,(IF(N244=0,G244*INFORMAÇÕES!$U$116,IF(N244="O",G244,0))),0)</f>
        <v>0</v>
      </c>
      <c r="AK244" s="75" t="n">
        <f aca="false">IF(E244&lt;&gt;0,G244,0)</f>
        <v>0</v>
      </c>
      <c r="AL244" s="75" t="n">
        <f aca="false">IF(AC244&lt;&gt;AE244,(IF(N244=0,J244*(INFORMAÇÕES!$Q$89/INFORMAÇÕES!$Q$92),IF(N244="R",J244,0))),0)</f>
        <v>0</v>
      </c>
      <c r="AM244" s="75" t="n">
        <f aca="false">IF(AC244&lt;&gt;AE244,(IF(N244=0,J244*(INFORMAÇÕES!$Q$90/INFORMAÇÕES!$Q$92),IF(N244="C",J244,0))),0)</f>
        <v>0</v>
      </c>
      <c r="AN244" s="75" t="n">
        <f aca="false">IF(AC244&lt;&gt;AE244,(IF(N244="",J244*INFORMAÇÕES!$U$115,IF(N244="CF",J244,0))),0)</f>
        <v>0</v>
      </c>
      <c r="AO244" s="75" t="n">
        <f aca="false">IF(AC244&lt;&gt;AE244,(IF(N244="",J244*INFORMAÇÕES!$U$116,IF(N244="O",J244,0))),0)</f>
        <v>0</v>
      </c>
      <c r="AP244" s="75" t="n">
        <f aca="false">IF(H244&lt;&gt;0,J244,0)</f>
        <v>0</v>
      </c>
      <c r="AQ244" s="75" t="n">
        <f aca="false">IF(K244&lt;&gt;0,L244,0)</f>
        <v>0</v>
      </c>
    </row>
    <row r="245" s="174" customFormat="true" ht="14.25" hidden="false" customHeight="false" outlineLevel="0" collapsed="false">
      <c r="A245" s="159" t="n">
        <v>233</v>
      </c>
      <c r="B245" s="160" t="n">
        <f aca="false">R245</f>
        <v>0</v>
      </c>
      <c r="C245" s="161" t="n">
        <f aca="false">T245</f>
        <v>0</v>
      </c>
      <c r="D245" s="162" t="n">
        <f aca="false">U245</f>
        <v>0</v>
      </c>
      <c r="E245" s="163" t="n">
        <f aca="false">'ORÇ.GLOBAL P CAIXA'!E244</f>
        <v>0</v>
      </c>
      <c r="F245" s="163" t="n">
        <f aca="false">IF('ORÇ.GLOBAL EMPRESA'!G244&gt;0,'ORÇ.GLOBAL EMPRESA'!G244,'ORÇ.GLOBAL P CAIXA'!F244)</f>
        <v>0</v>
      </c>
      <c r="G245" s="163" t="n">
        <f aca="false">IF(E245&lt;&gt;0,ROUND(E245*F245,2),IF(AK245=0,(SUMIF($AC$13:$AC$1012,B245,$AK$13:$AK$1012)),AK245))</f>
        <v>0</v>
      </c>
      <c r="H245" s="163" t="n">
        <f aca="false">V245</f>
        <v>0</v>
      </c>
      <c r="I245" s="163" t="n">
        <f aca="false">W245</f>
        <v>0</v>
      </c>
      <c r="J245" s="163" t="n">
        <f aca="false">IF(H245&lt;&gt;0,ROUND(H245*I245,2),IF(AP245=0,(SUMIF($AC$13:$AC$1012,B245,$AP$13:$AP$1012)),AP245))</f>
        <v>0</v>
      </c>
      <c r="K245" s="163" t="n">
        <f aca="false">H245-E245</f>
        <v>0</v>
      </c>
      <c r="L245" s="163" t="n">
        <f aca="false">J245-G245</f>
        <v>0</v>
      </c>
      <c r="M245" s="645" t="str">
        <f aca="false">IF('ORÇ.GLOBAL P CAIXA'!H244&gt;0,'ORÇ.GLOBAL P CAIXA'!H244,"")</f>
        <v/>
      </c>
      <c r="N245" s="646" t="n">
        <f aca="false">'ORÇ.GLOBAL P CAIXA'!I244</f>
        <v>0</v>
      </c>
      <c r="O245" s="166" t="str">
        <f aca="false">S245</f>
        <v/>
      </c>
      <c r="P245" s="167"/>
      <c r="Q245" s="168" t="str">
        <f aca="false">IF(B245&gt;0,"ok","ocultar")</f>
        <v>ocultar</v>
      </c>
      <c r="R245" s="647" t="n">
        <f aca="false">'ORÇ.GLOBAL P CAIXA'!B244</f>
        <v>0</v>
      </c>
      <c r="S245" s="170" t="str">
        <f aca="false">IF('ORÇ.GLOBAL P CAIXA'!N244&lt;&gt;0,'ORÇ.GLOBAL P CAIXA'!N244,"")</f>
        <v/>
      </c>
      <c r="T245" s="648" t="n">
        <f aca="false">'ORÇ.GLOBAL P CAIXA'!O244</f>
        <v>0</v>
      </c>
      <c r="U245" s="172" t="n">
        <f aca="false">'ORÇ.GLOBAL P CAIXA'!P244</f>
        <v>0</v>
      </c>
      <c r="V245" s="173" t="n">
        <f aca="false">'ORÇ.GLOBAL P CAIXA'!E244</f>
        <v>0</v>
      </c>
      <c r="W245" s="173" t="n">
        <f aca="false">F245</f>
        <v>0</v>
      </c>
      <c r="X245" s="649"/>
      <c r="Y245" s="649"/>
      <c r="Z245" s="650"/>
      <c r="AB245" s="88"/>
      <c r="AC245" s="157" t="n">
        <f aca="false">IF(B245=0,AC244,IF(ISNONTEXT(B245)=TRUE(),INT(B245),INT(LEFT(B245,FIND(".",B245)-1))))</f>
        <v>3</v>
      </c>
      <c r="AD245" s="157" t="str">
        <f aca="false">IF(AD246=1,1,IF(B245&lt;&gt;0,1,IF(C245&lt;&gt;0,1,IF(D245&lt;&gt;0,1,IF(E245&lt;&gt;0,1,"")))))</f>
        <v/>
      </c>
      <c r="AE245" s="157" t="str">
        <f aca="false">IF(AC245=0," ",IF(AC245&lt;&gt;AC244,AC245," "))</f>
        <v> </v>
      </c>
      <c r="AF245" s="180"/>
      <c r="AG245" s="75" t="e">
        <f aca="false">IF(AC245&lt;&gt;AE245,(IF(N245=0,G245*(INFORMAÇÕES!$Q$69/INFORMAÇÕES!$Q$72),IF(N245="R",G245,0))),0)</f>
        <v>#DIV/0!</v>
      </c>
      <c r="AH245" s="75" t="e">
        <f aca="false">IF(AC245&lt;&gt;AE245,(IF(N245=0,G245*(INFORMAÇÕES!$Q$70/INFORMAÇÕES!$Q$72),IF(N245="C",G245,0))),0)</f>
        <v>#DIV/0!</v>
      </c>
      <c r="AI245" s="75" t="n">
        <f aca="false">IF(AC245&lt;&gt;AE245,(IF(N245=0,G245*INFORMAÇÕES!$U$115,IF(N245="CF",G245,0))),0)</f>
        <v>0</v>
      </c>
      <c r="AJ245" s="75" t="n">
        <f aca="false">IF(AC245&lt;&gt;AE245,(IF(N245=0,G245*INFORMAÇÕES!$U$116,IF(N245="O",G245,0))),0)</f>
        <v>0</v>
      </c>
      <c r="AK245" s="75" t="n">
        <f aca="false">IF(E245&lt;&gt;0,G245,0)</f>
        <v>0</v>
      </c>
      <c r="AL245" s="75" t="n">
        <f aca="false">IF(AC245&lt;&gt;AE245,(IF(N245=0,J245*(INFORMAÇÕES!$Q$89/INFORMAÇÕES!$Q$92),IF(N245="R",J245,0))),0)</f>
        <v>0</v>
      </c>
      <c r="AM245" s="75" t="n">
        <f aca="false">IF(AC245&lt;&gt;AE245,(IF(N245=0,J245*(INFORMAÇÕES!$Q$90/INFORMAÇÕES!$Q$92),IF(N245="C",J245,0))),0)</f>
        <v>0</v>
      </c>
      <c r="AN245" s="75" t="n">
        <f aca="false">IF(AC245&lt;&gt;AE245,(IF(N245="",J245*INFORMAÇÕES!$U$115,IF(N245="CF",J245,0))),0)</f>
        <v>0</v>
      </c>
      <c r="AO245" s="75" t="n">
        <f aca="false">IF(AC245&lt;&gt;AE245,(IF(N245="",J245*INFORMAÇÕES!$U$116,IF(N245="O",J245,0))),0)</f>
        <v>0</v>
      </c>
      <c r="AP245" s="75" t="n">
        <f aca="false">IF(H245&lt;&gt;0,J245,0)</f>
        <v>0</v>
      </c>
      <c r="AQ245" s="75" t="n">
        <f aca="false">IF(K245&lt;&gt;0,L245,0)</f>
        <v>0</v>
      </c>
    </row>
    <row r="246" s="174" customFormat="true" ht="14.25" hidden="false" customHeight="false" outlineLevel="0" collapsed="false">
      <c r="A246" s="159" t="n">
        <v>234</v>
      </c>
      <c r="B246" s="160" t="n">
        <f aca="false">R246</f>
        <v>0</v>
      </c>
      <c r="C246" s="161" t="n">
        <f aca="false">T246</f>
        <v>0</v>
      </c>
      <c r="D246" s="162" t="n">
        <f aca="false">U246</f>
        <v>0</v>
      </c>
      <c r="E246" s="163" t="n">
        <f aca="false">'ORÇ.GLOBAL P CAIXA'!E245</f>
        <v>0</v>
      </c>
      <c r="F246" s="163" t="n">
        <f aca="false">IF('ORÇ.GLOBAL EMPRESA'!G245&gt;0,'ORÇ.GLOBAL EMPRESA'!G245,'ORÇ.GLOBAL P CAIXA'!F245)</f>
        <v>0</v>
      </c>
      <c r="G246" s="163" t="n">
        <f aca="false">IF(E246&lt;&gt;0,ROUND(E246*F246,2),IF(AK246=0,(SUMIF($AC$13:$AC$1012,B246,$AK$13:$AK$1012)),AK246))</f>
        <v>0</v>
      </c>
      <c r="H246" s="163" t="n">
        <f aca="false">V246</f>
        <v>0</v>
      </c>
      <c r="I246" s="163" t="n">
        <f aca="false">W246</f>
        <v>0</v>
      </c>
      <c r="J246" s="163" t="n">
        <f aca="false">IF(H246&lt;&gt;0,ROUND(H246*I246,2),IF(AP246=0,(SUMIF($AC$13:$AC$1012,B246,$AP$13:$AP$1012)),AP246))</f>
        <v>0</v>
      </c>
      <c r="K246" s="163" t="n">
        <f aca="false">H246-E246</f>
        <v>0</v>
      </c>
      <c r="L246" s="163" t="n">
        <f aca="false">J246-G246</f>
        <v>0</v>
      </c>
      <c r="M246" s="645" t="str">
        <f aca="false">IF('ORÇ.GLOBAL P CAIXA'!H245&gt;0,'ORÇ.GLOBAL P CAIXA'!H245,"")</f>
        <v/>
      </c>
      <c r="N246" s="646" t="n">
        <f aca="false">'ORÇ.GLOBAL P CAIXA'!I245</f>
        <v>0</v>
      </c>
      <c r="O246" s="166" t="str">
        <f aca="false">S246</f>
        <v/>
      </c>
      <c r="P246" s="167"/>
      <c r="Q246" s="168" t="str">
        <f aca="false">IF(B246&gt;0,"ok","ocultar")</f>
        <v>ocultar</v>
      </c>
      <c r="R246" s="647" t="n">
        <f aca="false">'ORÇ.GLOBAL P CAIXA'!B245</f>
        <v>0</v>
      </c>
      <c r="S246" s="170" t="str">
        <f aca="false">IF('ORÇ.GLOBAL P CAIXA'!N245&lt;&gt;0,'ORÇ.GLOBAL P CAIXA'!N245,"")</f>
        <v/>
      </c>
      <c r="T246" s="648" t="n">
        <f aca="false">'ORÇ.GLOBAL P CAIXA'!O245</f>
        <v>0</v>
      </c>
      <c r="U246" s="172" t="n">
        <f aca="false">'ORÇ.GLOBAL P CAIXA'!P245</f>
        <v>0</v>
      </c>
      <c r="V246" s="173" t="n">
        <f aca="false">'ORÇ.GLOBAL P CAIXA'!E245</f>
        <v>0</v>
      </c>
      <c r="W246" s="173" t="n">
        <f aca="false">F246</f>
        <v>0</v>
      </c>
      <c r="X246" s="649"/>
      <c r="Y246" s="649"/>
      <c r="Z246" s="650"/>
      <c r="AB246" s="88"/>
      <c r="AC246" s="157" t="n">
        <f aca="false">IF(B246=0,AC245,IF(ISNONTEXT(B246)=TRUE(),INT(B246),INT(LEFT(B246,FIND(".",B246)-1))))</f>
        <v>3</v>
      </c>
      <c r="AD246" s="157" t="str">
        <f aca="false">IF(AD247=1,1,IF(B246&lt;&gt;0,1,IF(C246&lt;&gt;0,1,IF(D246&lt;&gt;0,1,IF(E246&lt;&gt;0,1,"")))))</f>
        <v/>
      </c>
      <c r="AE246" s="157" t="str">
        <f aca="false">IF(AC246=0," ",IF(AC246&lt;&gt;AC245,AC246," "))</f>
        <v> </v>
      </c>
      <c r="AF246" s="180"/>
      <c r="AG246" s="75" t="e">
        <f aca="false">IF(AC246&lt;&gt;AE246,(IF(N246=0,G246*(INFORMAÇÕES!$Q$69/INFORMAÇÕES!$Q$72),IF(N246="R",G246,0))),0)</f>
        <v>#DIV/0!</v>
      </c>
      <c r="AH246" s="75" t="e">
        <f aca="false">IF(AC246&lt;&gt;AE246,(IF(N246=0,G246*(INFORMAÇÕES!$Q$70/INFORMAÇÕES!$Q$72),IF(N246="C",G246,0))),0)</f>
        <v>#DIV/0!</v>
      </c>
      <c r="AI246" s="75" t="n">
        <f aca="false">IF(AC246&lt;&gt;AE246,(IF(N246=0,G246*INFORMAÇÕES!$U$115,IF(N246="CF",G246,0))),0)</f>
        <v>0</v>
      </c>
      <c r="AJ246" s="75" t="n">
        <f aca="false">IF(AC246&lt;&gt;AE246,(IF(N246=0,G246*INFORMAÇÕES!$U$116,IF(N246="O",G246,0))),0)</f>
        <v>0</v>
      </c>
      <c r="AK246" s="75" t="n">
        <f aca="false">IF(E246&lt;&gt;0,G246,0)</f>
        <v>0</v>
      </c>
      <c r="AL246" s="75" t="n">
        <f aca="false">IF(AC246&lt;&gt;AE246,(IF(N246=0,J246*(INFORMAÇÕES!$Q$89/INFORMAÇÕES!$Q$92),IF(N246="R",J246,0))),0)</f>
        <v>0</v>
      </c>
      <c r="AM246" s="75" t="n">
        <f aca="false">IF(AC246&lt;&gt;AE246,(IF(N246=0,J246*(INFORMAÇÕES!$Q$90/INFORMAÇÕES!$Q$92),IF(N246="C",J246,0))),0)</f>
        <v>0</v>
      </c>
      <c r="AN246" s="75" t="n">
        <f aca="false">IF(AC246&lt;&gt;AE246,(IF(N246="",J246*INFORMAÇÕES!$U$115,IF(N246="CF",J246,0))),0)</f>
        <v>0</v>
      </c>
      <c r="AO246" s="75" t="n">
        <f aca="false">IF(AC246&lt;&gt;AE246,(IF(N246="",J246*INFORMAÇÕES!$U$116,IF(N246="O",J246,0))),0)</f>
        <v>0</v>
      </c>
      <c r="AP246" s="75" t="n">
        <f aca="false">IF(H246&lt;&gt;0,J246,0)</f>
        <v>0</v>
      </c>
      <c r="AQ246" s="75" t="n">
        <f aca="false">IF(K246&lt;&gt;0,L246,0)</f>
        <v>0</v>
      </c>
    </row>
    <row r="247" s="174" customFormat="true" ht="14.25" hidden="false" customHeight="false" outlineLevel="0" collapsed="false">
      <c r="A247" s="159" t="n">
        <v>235</v>
      </c>
      <c r="B247" s="160" t="n">
        <f aca="false">R247</f>
        <v>0</v>
      </c>
      <c r="C247" s="161" t="n">
        <f aca="false">T247</f>
        <v>0</v>
      </c>
      <c r="D247" s="162" t="n">
        <f aca="false">U247</f>
        <v>0</v>
      </c>
      <c r="E247" s="163" t="n">
        <f aca="false">'ORÇ.GLOBAL P CAIXA'!E246</f>
        <v>0</v>
      </c>
      <c r="F247" s="163" t="n">
        <f aca="false">IF('ORÇ.GLOBAL EMPRESA'!G246&gt;0,'ORÇ.GLOBAL EMPRESA'!G246,'ORÇ.GLOBAL P CAIXA'!F246)</f>
        <v>0</v>
      </c>
      <c r="G247" s="163" t="n">
        <f aca="false">IF(E247&lt;&gt;0,ROUND(E247*F247,2),IF(AK247=0,(SUMIF($AC$13:$AC$1012,B247,$AK$13:$AK$1012)),AK247))</f>
        <v>0</v>
      </c>
      <c r="H247" s="163" t="n">
        <f aca="false">V247</f>
        <v>0</v>
      </c>
      <c r="I247" s="163" t="n">
        <f aca="false">W247</f>
        <v>0</v>
      </c>
      <c r="J247" s="163" t="n">
        <f aca="false">IF(H247&lt;&gt;0,ROUND(H247*I247,2),IF(AP247=0,(SUMIF($AC$13:$AC$1012,B247,$AP$13:$AP$1012)),AP247))</f>
        <v>0</v>
      </c>
      <c r="K247" s="163" t="n">
        <f aca="false">H247-E247</f>
        <v>0</v>
      </c>
      <c r="L247" s="163" t="n">
        <f aca="false">J247-G247</f>
        <v>0</v>
      </c>
      <c r="M247" s="645" t="str">
        <f aca="false">IF('ORÇ.GLOBAL P CAIXA'!H246&gt;0,'ORÇ.GLOBAL P CAIXA'!H246,"")</f>
        <v/>
      </c>
      <c r="N247" s="646" t="n">
        <f aca="false">'ORÇ.GLOBAL P CAIXA'!I246</f>
        <v>0</v>
      </c>
      <c r="O247" s="166" t="str">
        <f aca="false">S247</f>
        <v/>
      </c>
      <c r="P247" s="167"/>
      <c r="Q247" s="168" t="str">
        <f aca="false">IF(B247&gt;0,"ok","ocultar")</f>
        <v>ocultar</v>
      </c>
      <c r="R247" s="647" t="n">
        <f aca="false">'ORÇ.GLOBAL P CAIXA'!B246</f>
        <v>0</v>
      </c>
      <c r="S247" s="170" t="str">
        <f aca="false">IF('ORÇ.GLOBAL P CAIXA'!N246&lt;&gt;0,'ORÇ.GLOBAL P CAIXA'!N246,"")</f>
        <v/>
      </c>
      <c r="T247" s="648" t="n">
        <f aca="false">'ORÇ.GLOBAL P CAIXA'!O246</f>
        <v>0</v>
      </c>
      <c r="U247" s="172" t="n">
        <f aca="false">'ORÇ.GLOBAL P CAIXA'!P246</f>
        <v>0</v>
      </c>
      <c r="V247" s="173" t="n">
        <f aca="false">'ORÇ.GLOBAL P CAIXA'!E246</f>
        <v>0</v>
      </c>
      <c r="W247" s="173" t="n">
        <f aca="false">F247</f>
        <v>0</v>
      </c>
      <c r="X247" s="649"/>
      <c r="Y247" s="649"/>
      <c r="Z247" s="650"/>
      <c r="AB247" s="88"/>
      <c r="AC247" s="157" t="n">
        <f aca="false">IF(B247=0,AC246,IF(ISNONTEXT(B247)=TRUE(),INT(B247),INT(LEFT(B247,FIND(".",B247)-1))))</f>
        <v>3</v>
      </c>
      <c r="AD247" s="157" t="str">
        <f aca="false">IF(AD248=1,1,IF(B247&lt;&gt;0,1,IF(C247&lt;&gt;0,1,IF(D247&lt;&gt;0,1,IF(E247&lt;&gt;0,1,"")))))</f>
        <v/>
      </c>
      <c r="AE247" s="157" t="str">
        <f aca="false">IF(AC247=0," ",IF(AC247&lt;&gt;AC246,AC247," "))</f>
        <v> </v>
      </c>
      <c r="AF247" s="180"/>
      <c r="AG247" s="75" t="e">
        <f aca="false">IF(AC247&lt;&gt;AE247,(IF(N247=0,G247*(INFORMAÇÕES!$Q$69/INFORMAÇÕES!$Q$72),IF(N247="R",G247,0))),0)</f>
        <v>#DIV/0!</v>
      </c>
      <c r="AH247" s="75" t="e">
        <f aca="false">IF(AC247&lt;&gt;AE247,(IF(N247=0,G247*(INFORMAÇÕES!$Q$70/INFORMAÇÕES!$Q$72),IF(N247="C",G247,0))),0)</f>
        <v>#DIV/0!</v>
      </c>
      <c r="AI247" s="75" t="n">
        <f aca="false">IF(AC247&lt;&gt;AE247,(IF(N247=0,G247*INFORMAÇÕES!$U$115,IF(N247="CF",G247,0))),0)</f>
        <v>0</v>
      </c>
      <c r="AJ247" s="75" t="n">
        <f aca="false">IF(AC247&lt;&gt;AE247,(IF(N247=0,G247*INFORMAÇÕES!$U$116,IF(N247="O",G247,0))),0)</f>
        <v>0</v>
      </c>
      <c r="AK247" s="75" t="n">
        <f aca="false">IF(E247&lt;&gt;0,G247,0)</f>
        <v>0</v>
      </c>
      <c r="AL247" s="75" t="n">
        <f aca="false">IF(AC247&lt;&gt;AE247,(IF(N247=0,J247*(INFORMAÇÕES!$Q$89/INFORMAÇÕES!$Q$92),IF(N247="R",J247,0))),0)</f>
        <v>0</v>
      </c>
      <c r="AM247" s="75" t="n">
        <f aca="false">IF(AC247&lt;&gt;AE247,(IF(N247=0,J247*(INFORMAÇÕES!$Q$90/INFORMAÇÕES!$Q$92),IF(N247="C",J247,0))),0)</f>
        <v>0</v>
      </c>
      <c r="AN247" s="75" t="n">
        <f aca="false">IF(AC247&lt;&gt;AE247,(IF(N247="",J247*INFORMAÇÕES!$U$115,IF(N247="CF",J247,0))),0)</f>
        <v>0</v>
      </c>
      <c r="AO247" s="75" t="n">
        <f aca="false">IF(AC247&lt;&gt;AE247,(IF(N247="",J247*INFORMAÇÕES!$U$116,IF(N247="O",J247,0))),0)</f>
        <v>0</v>
      </c>
      <c r="AP247" s="75" t="n">
        <f aca="false">IF(H247&lt;&gt;0,J247,0)</f>
        <v>0</v>
      </c>
      <c r="AQ247" s="75" t="n">
        <f aca="false">IF(K247&lt;&gt;0,L247,0)</f>
        <v>0</v>
      </c>
    </row>
    <row r="248" s="174" customFormat="true" ht="14.25" hidden="false" customHeight="false" outlineLevel="0" collapsed="false">
      <c r="A248" s="159" t="n">
        <v>236</v>
      </c>
      <c r="B248" s="160" t="n">
        <f aca="false">R248</f>
        <v>0</v>
      </c>
      <c r="C248" s="161" t="n">
        <f aca="false">T248</f>
        <v>0</v>
      </c>
      <c r="D248" s="162" t="n">
        <f aca="false">U248</f>
        <v>0</v>
      </c>
      <c r="E248" s="163" t="n">
        <f aca="false">'ORÇ.GLOBAL P CAIXA'!E247</f>
        <v>0</v>
      </c>
      <c r="F248" s="163" t="n">
        <f aca="false">IF('ORÇ.GLOBAL EMPRESA'!G247&gt;0,'ORÇ.GLOBAL EMPRESA'!G247,'ORÇ.GLOBAL P CAIXA'!F247)</f>
        <v>0</v>
      </c>
      <c r="G248" s="163" t="n">
        <f aca="false">IF(E248&lt;&gt;0,ROUND(E248*F248,2),IF(AK248=0,(SUMIF($AC$13:$AC$1012,B248,$AK$13:$AK$1012)),AK248))</f>
        <v>0</v>
      </c>
      <c r="H248" s="163" t="n">
        <f aca="false">V248</f>
        <v>0</v>
      </c>
      <c r="I248" s="163" t="n">
        <f aca="false">W248</f>
        <v>0</v>
      </c>
      <c r="J248" s="163" t="n">
        <f aca="false">IF(H248&lt;&gt;0,ROUND(H248*I248,2),IF(AP248=0,(SUMIF($AC$13:$AC$1012,B248,$AP$13:$AP$1012)),AP248))</f>
        <v>0</v>
      </c>
      <c r="K248" s="163" t="n">
        <f aca="false">H248-E248</f>
        <v>0</v>
      </c>
      <c r="L248" s="163" t="n">
        <f aca="false">J248-G248</f>
        <v>0</v>
      </c>
      <c r="M248" s="645" t="str">
        <f aca="false">IF('ORÇ.GLOBAL P CAIXA'!H247&gt;0,'ORÇ.GLOBAL P CAIXA'!H247,"")</f>
        <v/>
      </c>
      <c r="N248" s="646" t="n">
        <f aca="false">'ORÇ.GLOBAL P CAIXA'!I247</f>
        <v>0</v>
      </c>
      <c r="O248" s="166" t="str">
        <f aca="false">S248</f>
        <v/>
      </c>
      <c r="P248" s="167"/>
      <c r="Q248" s="168" t="str">
        <f aca="false">IF(B248&gt;0,"ok","ocultar")</f>
        <v>ocultar</v>
      </c>
      <c r="R248" s="647" t="n">
        <f aca="false">'ORÇ.GLOBAL P CAIXA'!B247</f>
        <v>0</v>
      </c>
      <c r="S248" s="170" t="str">
        <f aca="false">IF('ORÇ.GLOBAL P CAIXA'!N247&lt;&gt;0,'ORÇ.GLOBAL P CAIXA'!N247,"")</f>
        <v/>
      </c>
      <c r="T248" s="648" t="n">
        <f aca="false">'ORÇ.GLOBAL P CAIXA'!O247</f>
        <v>0</v>
      </c>
      <c r="U248" s="172" t="n">
        <f aca="false">'ORÇ.GLOBAL P CAIXA'!P247</f>
        <v>0</v>
      </c>
      <c r="V248" s="173" t="n">
        <f aca="false">'ORÇ.GLOBAL P CAIXA'!E247</f>
        <v>0</v>
      </c>
      <c r="W248" s="173" t="n">
        <f aca="false">F248</f>
        <v>0</v>
      </c>
      <c r="X248" s="649"/>
      <c r="Y248" s="649"/>
      <c r="Z248" s="650"/>
      <c r="AB248" s="88"/>
      <c r="AC248" s="157" t="n">
        <f aca="false">IF(B248=0,AC247,IF(ISNONTEXT(B248)=TRUE(),INT(B248),INT(LEFT(B248,FIND(".",B248)-1))))</f>
        <v>3</v>
      </c>
      <c r="AD248" s="157" t="str">
        <f aca="false">IF(AD249=1,1,IF(B248&lt;&gt;0,1,IF(C248&lt;&gt;0,1,IF(D248&lt;&gt;0,1,IF(E248&lt;&gt;0,1,"")))))</f>
        <v/>
      </c>
      <c r="AE248" s="157" t="str">
        <f aca="false">IF(AC248=0," ",IF(AC248&lt;&gt;AC247,AC248," "))</f>
        <v> </v>
      </c>
      <c r="AF248" s="180"/>
      <c r="AG248" s="75" t="e">
        <f aca="false">IF(AC248&lt;&gt;AE248,(IF(N248=0,G248*(INFORMAÇÕES!$Q$69/INFORMAÇÕES!$Q$72),IF(N248="R",G248,0))),0)</f>
        <v>#DIV/0!</v>
      </c>
      <c r="AH248" s="75" t="e">
        <f aca="false">IF(AC248&lt;&gt;AE248,(IF(N248=0,G248*(INFORMAÇÕES!$Q$70/INFORMAÇÕES!$Q$72),IF(N248="C",G248,0))),0)</f>
        <v>#DIV/0!</v>
      </c>
      <c r="AI248" s="75" t="n">
        <f aca="false">IF(AC248&lt;&gt;AE248,(IF(N248=0,G248*INFORMAÇÕES!$U$115,IF(N248="CF",G248,0))),0)</f>
        <v>0</v>
      </c>
      <c r="AJ248" s="75" t="n">
        <f aca="false">IF(AC248&lt;&gt;AE248,(IF(N248=0,G248*INFORMAÇÕES!$U$116,IF(N248="O",G248,0))),0)</f>
        <v>0</v>
      </c>
      <c r="AK248" s="75" t="n">
        <f aca="false">IF(E248&lt;&gt;0,G248,0)</f>
        <v>0</v>
      </c>
      <c r="AL248" s="75" t="n">
        <f aca="false">IF(AC248&lt;&gt;AE248,(IF(N248=0,J248*(INFORMAÇÕES!$Q$89/INFORMAÇÕES!$Q$92),IF(N248="R",J248,0))),0)</f>
        <v>0</v>
      </c>
      <c r="AM248" s="75" t="n">
        <f aca="false">IF(AC248&lt;&gt;AE248,(IF(N248=0,J248*(INFORMAÇÕES!$Q$90/INFORMAÇÕES!$Q$92),IF(N248="C",J248,0))),0)</f>
        <v>0</v>
      </c>
      <c r="AN248" s="75" t="n">
        <f aca="false">IF(AC248&lt;&gt;AE248,(IF(N248="",J248*INFORMAÇÕES!$U$115,IF(N248="CF",J248,0))),0)</f>
        <v>0</v>
      </c>
      <c r="AO248" s="75" t="n">
        <f aca="false">IF(AC248&lt;&gt;AE248,(IF(N248="",J248*INFORMAÇÕES!$U$116,IF(N248="O",J248,0))),0)</f>
        <v>0</v>
      </c>
      <c r="AP248" s="75" t="n">
        <f aca="false">IF(H248&lt;&gt;0,J248,0)</f>
        <v>0</v>
      </c>
      <c r="AQ248" s="75" t="n">
        <f aca="false">IF(K248&lt;&gt;0,L248,0)</f>
        <v>0</v>
      </c>
    </row>
    <row r="249" s="174" customFormat="true" ht="14.25" hidden="false" customHeight="false" outlineLevel="0" collapsed="false">
      <c r="A249" s="159" t="n">
        <v>237</v>
      </c>
      <c r="B249" s="160" t="n">
        <f aca="false">R249</f>
        <v>0</v>
      </c>
      <c r="C249" s="161" t="n">
        <f aca="false">T249</f>
        <v>0</v>
      </c>
      <c r="D249" s="162" t="n">
        <f aca="false">U249</f>
        <v>0</v>
      </c>
      <c r="E249" s="163" t="n">
        <f aca="false">'ORÇ.GLOBAL P CAIXA'!E248</f>
        <v>0</v>
      </c>
      <c r="F249" s="163" t="n">
        <f aca="false">IF('ORÇ.GLOBAL EMPRESA'!G248&gt;0,'ORÇ.GLOBAL EMPRESA'!G248,'ORÇ.GLOBAL P CAIXA'!F248)</f>
        <v>0</v>
      </c>
      <c r="G249" s="163" t="n">
        <f aca="false">IF(E249&lt;&gt;0,ROUND(E249*F249,2),IF(AK249=0,(SUMIF($AC$13:$AC$1012,B249,$AK$13:$AK$1012)),AK249))</f>
        <v>0</v>
      </c>
      <c r="H249" s="163" t="n">
        <f aca="false">V249</f>
        <v>0</v>
      </c>
      <c r="I249" s="163" t="n">
        <f aca="false">W249</f>
        <v>0</v>
      </c>
      <c r="J249" s="163" t="n">
        <f aca="false">IF(H249&lt;&gt;0,ROUND(H249*I249,2),IF(AP249=0,(SUMIF($AC$13:$AC$1012,B249,$AP$13:$AP$1012)),AP249))</f>
        <v>0</v>
      </c>
      <c r="K249" s="163" t="n">
        <f aca="false">H249-E249</f>
        <v>0</v>
      </c>
      <c r="L249" s="163" t="n">
        <f aca="false">J249-G249</f>
        <v>0</v>
      </c>
      <c r="M249" s="645" t="str">
        <f aca="false">IF('ORÇ.GLOBAL P CAIXA'!H248&gt;0,'ORÇ.GLOBAL P CAIXA'!H248,"")</f>
        <v/>
      </c>
      <c r="N249" s="646" t="n">
        <f aca="false">'ORÇ.GLOBAL P CAIXA'!I248</f>
        <v>0</v>
      </c>
      <c r="O249" s="166" t="str">
        <f aca="false">S249</f>
        <v/>
      </c>
      <c r="P249" s="167"/>
      <c r="Q249" s="168" t="str">
        <f aca="false">IF(B249&gt;0,"ok","ocultar")</f>
        <v>ocultar</v>
      </c>
      <c r="R249" s="647" t="n">
        <f aca="false">'ORÇ.GLOBAL P CAIXA'!B248</f>
        <v>0</v>
      </c>
      <c r="S249" s="170" t="str">
        <f aca="false">IF('ORÇ.GLOBAL P CAIXA'!N248&lt;&gt;0,'ORÇ.GLOBAL P CAIXA'!N248,"")</f>
        <v/>
      </c>
      <c r="T249" s="648" t="n">
        <f aca="false">'ORÇ.GLOBAL P CAIXA'!O248</f>
        <v>0</v>
      </c>
      <c r="U249" s="172" t="n">
        <f aca="false">'ORÇ.GLOBAL P CAIXA'!P248</f>
        <v>0</v>
      </c>
      <c r="V249" s="173" t="n">
        <f aca="false">'ORÇ.GLOBAL P CAIXA'!E248</f>
        <v>0</v>
      </c>
      <c r="W249" s="173" t="n">
        <f aca="false">F249</f>
        <v>0</v>
      </c>
      <c r="X249" s="649"/>
      <c r="Y249" s="649"/>
      <c r="Z249" s="650"/>
      <c r="AB249" s="88"/>
      <c r="AC249" s="157" t="n">
        <f aca="false">IF(B249=0,AC248,IF(ISNONTEXT(B249)=TRUE(),INT(B249),INT(LEFT(B249,FIND(".",B249)-1))))</f>
        <v>3</v>
      </c>
      <c r="AD249" s="157" t="str">
        <f aca="false">IF(AD250=1,1,IF(B249&lt;&gt;0,1,IF(C249&lt;&gt;0,1,IF(D249&lt;&gt;0,1,IF(E249&lt;&gt;0,1,"")))))</f>
        <v/>
      </c>
      <c r="AE249" s="157" t="str">
        <f aca="false">IF(AC249=0," ",IF(AC249&lt;&gt;AC248,AC249," "))</f>
        <v> </v>
      </c>
      <c r="AF249" s="180"/>
      <c r="AG249" s="75" t="e">
        <f aca="false">IF(AC249&lt;&gt;AE249,(IF(N249=0,G249*(INFORMAÇÕES!$Q$69/INFORMAÇÕES!$Q$72),IF(N249="R",G249,0))),0)</f>
        <v>#DIV/0!</v>
      </c>
      <c r="AH249" s="75" t="e">
        <f aca="false">IF(AC249&lt;&gt;AE249,(IF(N249=0,G249*(INFORMAÇÕES!$Q$70/INFORMAÇÕES!$Q$72),IF(N249="C",G249,0))),0)</f>
        <v>#DIV/0!</v>
      </c>
      <c r="AI249" s="75" t="n">
        <f aca="false">IF(AC249&lt;&gt;AE249,(IF(N249=0,G249*INFORMAÇÕES!$U$115,IF(N249="CF",G249,0))),0)</f>
        <v>0</v>
      </c>
      <c r="AJ249" s="75" t="n">
        <f aca="false">IF(AC249&lt;&gt;AE249,(IF(N249=0,G249*INFORMAÇÕES!$U$116,IF(N249="O",G249,0))),0)</f>
        <v>0</v>
      </c>
      <c r="AK249" s="75" t="n">
        <f aca="false">IF(E249&lt;&gt;0,G249,0)</f>
        <v>0</v>
      </c>
      <c r="AL249" s="75" t="n">
        <f aca="false">IF(AC249&lt;&gt;AE249,(IF(N249=0,J249*(INFORMAÇÕES!$Q$89/INFORMAÇÕES!$Q$92),IF(N249="R",J249,0))),0)</f>
        <v>0</v>
      </c>
      <c r="AM249" s="75" t="n">
        <f aca="false">IF(AC249&lt;&gt;AE249,(IF(N249=0,J249*(INFORMAÇÕES!$Q$90/INFORMAÇÕES!$Q$92),IF(N249="C",J249,0))),0)</f>
        <v>0</v>
      </c>
      <c r="AN249" s="75" t="n">
        <f aca="false">IF(AC249&lt;&gt;AE249,(IF(N249="",J249*INFORMAÇÕES!$U$115,IF(N249="CF",J249,0))),0)</f>
        <v>0</v>
      </c>
      <c r="AO249" s="75" t="n">
        <f aca="false">IF(AC249&lt;&gt;AE249,(IF(N249="",J249*INFORMAÇÕES!$U$116,IF(N249="O",J249,0))),0)</f>
        <v>0</v>
      </c>
      <c r="AP249" s="75" t="n">
        <f aca="false">IF(H249&lt;&gt;0,J249,0)</f>
        <v>0</v>
      </c>
      <c r="AQ249" s="75" t="n">
        <f aca="false">IF(K249&lt;&gt;0,L249,0)</f>
        <v>0</v>
      </c>
    </row>
    <row r="250" s="174" customFormat="true" ht="14.25" hidden="false" customHeight="false" outlineLevel="0" collapsed="false">
      <c r="A250" s="159" t="n">
        <v>238</v>
      </c>
      <c r="B250" s="160" t="n">
        <f aca="false">R250</f>
        <v>0</v>
      </c>
      <c r="C250" s="161" t="n">
        <f aca="false">T250</f>
        <v>0</v>
      </c>
      <c r="D250" s="162" t="n">
        <f aca="false">U250</f>
        <v>0</v>
      </c>
      <c r="E250" s="163" t="n">
        <f aca="false">'ORÇ.GLOBAL P CAIXA'!E249</f>
        <v>0</v>
      </c>
      <c r="F250" s="163" t="n">
        <f aca="false">IF('ORÇ.GLOBAL EMPRESA'!G249&gt;0,'ORÇ.GLOBAL EMPRESA'!G249,'ORÇ.GLOBAL P CAIXA'!F249)</f>
        <v>0</v>
      </c>
      <c r="G250" s="163" t="n">
        <f aca="false">IF(E250&lt;&gt;0,ROUND(E250*F250,2),IF(AK250=0,(SUMIF($AC$13:$AC$1012,B250,$AK$13:$AK$1012)),AK250))</f>
        <v>0</v>
      </c>
      <c r="H250" s="163" t="n">
        <f aca="false">V250</f>
        <v>0</v>
      </c>
      <c r="I250" s="163" t="n">
        <f aca="false">W250</f>
        <v>0</v>
      </c>
      <c r="J250" s="163" t="n">
        <f aca="false">IF(H250&lt;&gt;0,ROUND(H250*I250,2),IF(AP250=0,(SUMIF($AC$13:$AC$1012,B250,$AP$13:$AP$1012)),AP250))</f>
        <v>0</v>
      </c>
      <c r="K250" s="163" t="n">
        <f aca="false">H250-E250</f>
        <v>0</v>
      </c>
      <c r="L250" s="163" t="n">
        <f aca="false">J250-G250</f>
        <v>0</v>
      </c>
      <c r="M250" s="645" t="str">
        <f aca="false">IF('ORÇ.GLOBAL P CAIXA'!H249&gt;0,'ORÇ.GLOBAL P CAIXA'!H249,"")</f>
        <v/>
      </c>
      <c r="N250" s="646" t="n">
        <f aca="false">'ORÇ.GLOBAL P CAIXA'!I249</f>
        <v>0</v>
      </c>
      <c r="O250" s="166" t="str">
        <f aca="false">S250</f>
        <v/>
      </c>
      <c r="P250" s="167"/>
      <c r="Q250" s="168" t="str">
        <f aca="false">IF(B250&gt;0,"ok","ocultar")</f>
        <v>ocultar</v>
      </c>
      <c r="R250" s="647" t="n">
        <f aca="false">'ORÇ.GLOBAL P CAIXA'!B249</f>
        <v>0</v>
      </c>
      <c r="S250" s="170" t="str">
        <f aca="false">IF('ORÇ.GLOBAL P CAIXA'!N249&lt;&gt;0,'ORÇ.GLOBAL P CAIXA'!N249,"")</f>
        <v/>
      </c>
      <c r="T250" s="648" t="n">
        <f aca="false">'ORÇ.GLOBAL P CAIXA'!O249</f>
        <v>0</v>
      </c>
      <c r="U250" s="172" t="n">
        <f aca="false">'ORÇ.GLOBAL P CAIXA'!P249</f>
        <v>0</v>
      </c>
      <c r="V250" s="173" t="n">
        <f aca="false">'ORÇ.GLOBAL P CAIXA'!E249</f>
        <v>0</v>
      </c>
      <c r="W250" s="173" t="n">
        <f aca="false">F250</f>
        <v>0</v>
      </c>
      <c r="X250" s="649"/>
      <c r="Y250" s="649"/>
      <c r="Z250" s="650"/>
      <c r="AB250" s="88"/>
      <c r="AC250" s="157" t="n">
        <f aca="false">IF(B250=0,AC249,IF(ISNONTEXT(B250)=TRUE(),INT(B250),INT(LEFT(B250,FIND(".",B250)-1))))</f>
        <v>3</v>
      </c>
      <c r="AD250" s="157" t="str">
        <f aca="false">IF(AD251=1,1,IF(B250&lt;&gt;0,1,IF(C250&lt;&gt;0,1,IF(D250&lt;&gt;0,1,IF(E250&lt;&gt;0,1,"")))))</f>
        <v/>
      </c>
      <c r="AE250" s="157" t="str">
        <f aca="false">IF(AC250=0," ",IF(AC250&lt;&gt;AC249,AC250," "))</f>
        <v> </v>
      </c>
      <c r="AF250" s="180"/>
      <c r="AG250" s="75" t="e">
        <f aca="false">IF(AC250&lt;&gt;AE250,(IF(N250=0,G250*(INFORMAÇÕES!$Q$69/INFORMAÇÕES!$Q$72),IF(N250="R",G250,0))),0)</f>
        <v>#DIV/0!</v>
      </c>
      <c r="AH250" s="75" t="e">
        <f aca="false">IF(AC250&lt;&gt;AE250,(IF(N250=0,G250*(INFORMAÇÕES!$Q$70/INFORMAÇÕES!$Q$72),IF(N250="C",G250,0))),0)</f>
        <v>#DIV/0!</v>
      </c>
      <c r="AI250" s="75" t="n">
        <f aca="false">IF(AC250&lt;&gt;AE250,(IF(N250=0,G250*INFORMAÇÕES!$U$115,IF(N250="CF",G250,0))),0)</f>
        <v>0</v>
      </c>
      <c r="AJ250" s="75" t="n">
        <f aca="false">IF(AC250&lt;&gt;AE250,(IF(N250=0,G250*INFORMAÇÕES!$U$116,IF(N250="O",G250,0))),0)</f>
        <v>0</v>
      </c>
      <c r="AK250" s="75" t="n">
        <f aca="false">IF(E250&lt;&gt;0,G250,0)</f>
        <v>0</v>
      </c>
      <c r="AL250" s="75" t="n">
        <f aca="false">IF(AC250&lt;&gt;AE250,(IF(N250=0,J250*(INFORMAÇÕES!$Q$89/INFORMAÇÕES!$Q$92),IF(N250="R",J250,0))),0)</f>
        <v>0</v>
      </c>
      <c r="AM250" s="75" t="n">
        <f aca="false">IF(AC250&lt;&gt;AE250,(IF(N250=0,J250*(INFORMAÇÕES!$Q$90/INFORMAÇÕES!$Q$92),IF(N250="C",J250,0))),0)</f>
        <v>0</v>
      </c>
      <c r="AN250" s="75" t="n">
        <f aca="false">IF(AC250&lt;&gt;AE250,(IF(N250="",J250*INFORMAÇÕES!$U$115,IF(N250="CF",J250,0))),0)</f>
        <v>0</v>
      </c>
      <c r="AO250" s="75" t="n">
        <f aca="false">IF(AC250&lt;&gt;AE250,(IF(N250="",J250*INFORMAÇÕES!$U$116,IF(N250="O",J250,0))),0)</f>
        <v>0</v>
      </c>
      <c r="AP250" s="75" t="n">
        <f aca="false">IF(H250&lt;&gt;0,J250,0)</f>
        <v>0</v>
      </c>
      <c r="AQ250" s="75" t="n">
        <f aca="false">IF(K250&lt;&gt;0,L250,0)</f>
        <v>0</v>
      </c>
    </row>
    <row r="251" s="174" customFormat="true" ht="14.25" hidden="false" customHeight="false" outlineLevel="0" collapsed="false">
      <c r="A251" s="159" t="n">
        <v>239</v>
      </c>
      <c r="B251" s="160" t="n">
        <f aca="false">R251</f>
        <v>0</v>
      </c>
      <c r="C251" s="161" t="n">
        <f aca="false">T251</f>
        <v>0</v>
      </c>
      <c r="D251" s="162" t="n">
        <f aca="false">U251</f>
        <v>0</v>
      </c>
      <c r="E251" s="163" t="n">
        <f aca="false">'ORÇ.GLOBAL P CAIXA'!E250</f>
        <v>0</v>
      </c>
      <c r="F251" s="163" t="n">
        <f aca="false">IF('ORÇ.GLOBAL EMPRESA'!G250&gt;0,'ORÇ.GLOBAL EMPRESA'!G250,'ORÇ.GLOBAL P CAIXA'!F250)</f>
        <v>0</v>
      </c>
      <c r="G251" s="163" t="n">
        <f aca="false">IF(E251&lt;&gt;0,ROUND(E251*F251,2),IF(AK251=0,(SUMIF($AC$13:$AC$1012,B251,$AK$13:$AK$1012)),AK251))</f>
        <v>0</v>
      </c>
      <c r="H251" s="163" t="n">
        <f aca="false">V251</f>
        <v>0</v>
      </c>
      <c r="I251" s="163" t="n">
        <f aca="false">W251</f>
        <v>0</v>
      </c>
      <c r="J251" s="163" t="n">
        <f aca="false">IF(H251&lt;&gt;0,ROUND(H251*I251,2),IF(AP251=0,(SUMIF($AC$13:$AC$1012,B251,$AP$13:$AP$1012)),AP251))</f>
        <v>0</v>
      </c>
      <c r="K251" s="163" t="n">
        <f aca="false">H251-E251</f>
        <v>0</v>
      </c>
      <c r="L251" s="163" t="n">
        <f aca="false">J251-G251</f>
        <v>0</v>
      </c>
      <c r="M251" s="645" t="str">
        <f aca="false">IF('ORÇ.GLOBAL P CAIXA'!H250&gt;0,'ORÇ.GLOBAL P CAIXA'!H250,"")</f>
        <v/>
      </c>
      <c r="N251" s="646" t="n">
        <f aca="false">'ORÇ.GLOBAL P CAIXA'!I250</f>
        <v>0</v>
      </c>
      <c r="O251" s="166" t="str">
        <f aca="false">S251</f>
        <v/>
      </c>
      <c r="P251" s="167"/>
      <c r="Q251" s="168" t="str">
        <f aca="false">IF(B251&gt;0,"ok","ocultar")</f>
        <v>ocultar</v>
      </c>
      <c r="R251" s="647" t="n">
        <f aca="false">'ORÇ.GLOBAL P CAIXA'!B250</f>
        <v>0</v>
      </c>
      <c r="S251" s="170" t="str">
        <f aca="false">IF('ORÇ.GLOBAL P CAIXA'!N250&lt;&gt;0,'ORÇ.GLOBAL P CAIXA'!N250,"")</f>
        <v/>
      </c>
      <c r="T251" s="648" t="n">
        <f aca="false">'ORÇ.GLOBAL P CAIXA'!O250</f>
        <v>0</v>
      </c>
      <c r="U251" s="172" t="n">
        <f aca="false">'ORÇ.GLOBAL P CAIXA'!P250</f>
        <v>0</v>
      </c>
      <c r="V251" s="173" t="n">
        <f aca="false">'ORÇ.GLOBAL P CAIXA'!E250</f>
        <v>0</v>
      </c>
      <c r="W251" s="173" t="n">
        <f aca="false">F251</f>
        <v>0</v>
      </c>
      <c r="X251" s="649"/>
      <c r="Y251" s="649"/>
      <c r="Z251" s="650"/>
      <c r="AB251" s="88"/>
      <c r="AC251" s="157" t="n">
        <f aca="false">IF(B251=0,AC250,IF(ISNONTEXT(B251)=TRUE(),INT(B251),INT(LEFT(B251,FIND(".",B251)-1))))</f>
        <v>3</v>
      </c>
      <c r="AD251" s="157" t="str">
        <f aca="false">IF(AD252=1,1,IF(B251&lt;&gt;0,1,IF(C251&lt;&gt;0,1,IF(D251&lt;&gt;0,1,IF(E251&lt;&gt;0,1,"")))))</f>
        <v/>
      </c>
      <c r="AE251" s="157" t="str">
        <f aca="false">IF(AC251=0," ",IF(AC251&lt;&gt;AC250,AC251," "))</f>
        <v> </v>
      </c>
      <c r="AF251" s="180"/>
      <c r="AG251" s="75" t="e">
        <f aca="false">IF(AC251&lt;&gt;AE251,(IF(N251=0,G251*(INFORMAÇÕES!$Q$69/INFORMAÇÕES!$Q$72),IF(N251="R",G251,0))),0)</f>
        <v>#DIV/0!</v>
      </c>
      <c r="AH251" s="75" t="e">
        <f aca="false">IF(AC251&lt;&gt;AE251,(IF(N251=0,G251*(INFORMAÇÕES!$Q$70/INFORMAÇÕES!$Q$72),IF(N251="C",G251,0))),0)</f>
        <v>#DIV/0!</v>
      </c>
      <c r="AI251" s="75" t="n">
        <f aca="false">IF(AC251&lt;&gt;AE251,(IF(N251=0,G251*INFORMAÇÕES!$U$115,IF(N251="CF",G251,0))),0)</f>
        <v>0</v>
      </c>
      <c r="AJ251" s="75" t="n">
        <f aca="false">IF(AC251&lt;&gt;AE251,(IF(N251=0,G251*INFORMAÇÕES!$U$116,IF(N251="O",G251,0))),0)</f>
        <v>0</v>
      </c>
      <c r="AK251" s="75" t="n">
        <f aca="false">IF(E251&lt;&gt;0,G251,0)</f>
        <v>0</v>
      </c>
      <c r="AL251" s="75" t="n">
        <f aca="false">IF(AC251&lt;&gt;AE251,(IF(N251=0,J251*(INFORMAÇÕES!$Q$89/INFORMAÇÕES!$Q$92),IF(N251="R",J251,0))),0)</f>
        <v>0</v>
      </c>
      <c r="AM251" s="75" t="n">
        <f aca="false">IF(AC251&lt;&gt;AE251,(IF(N251=0,J251*(INFORMAÇÕES!$Q$90/INFORMAÇÕES!$Q$92),IF(N251="C",J251,0))),0)</f>
        <v>0</v>
      </c>
      <c r="AN251" s="75" t="n">
        <f aca="false">IF(AC251&lt;&gt;AE251,(IF(N251="",J251*INFORMAÇÕES!$U$115,IF(N251="CF",J251,0))),0)</f>
        <v>0</v>
      </c>
      <c r="AO251" s="75" t="n">
        <f aca="false">IF(AC251&lt;&gt;AE251,(IF(N251="",J251*INFORMAÇÕES!$U$116,IF(N251="O",J251,0))),0)</f>
        <v>0</v>
      </c>
      <c r="AP251" s="75" t="n">
        <f aca="false">IF(H251&lt;&gt;0,J251,0)</f>
        <v>0</v>
      </c>
      <c r="AQ251" s="75" t="n">
        <f aca="false">IF(K251&lt;&gt;0,L251,0)</f>
        <v>0</v>
      </c>
    </row>
    <row r="252" s="174" customFormat="true" ht="14.25" hidden="false" customHeight="false" outlineLevel="0" collapsed="false">
      <c r="A252" s="159" t="n">
        <v>240</v>
      </c>
      <c r="B252" s="160" t="n">
        <f aca="false">R252</f>
        <v>0</v>
      </c>
      <c r="C252" s="161" t="n">
        <f aca="false">T252</f>
        <v>0</v>
      </c>
      <c r="D252" s="162" t="n">
        <f aca="false">U252</f>
        <v>0</v>
      </c>
      <c r="E252" s="163" t="n">
        <f aca="false">'ORÇ.GLOBAL P CAIXA'!E251</f>
        <v>0</v>
      </c>
      <c r="F252" s="163" t="n">
        <f aca="false">IF('ORÇ.GLOBAL EMPRESA'!G251&gt;0,'ORÇ.GLOBAL EMPRESA'!G251,'ORÇ.GLOBAL P CAIXA'!F251)</f>
        <v>0</v>
      </c>
      <c r="G252" s="163" t="n">
        <f aca="false">IF(E252&lt;&gt;0,ROUND(E252*F252,2),IF(AK252=0,(SUMIF($AC$13:$AC$1012,B252,$AK$13:$AK$1012)),AK252))</f>
        <v>0</v>
      </c>
      <c r="H252" s="163" t="n">
        <f aca="false">V252</f>
        <v>0</v>
      </c>
      <c r="I252" s="163" t="n">
        <f aca="false">W252</f>
        <v>0</v>
      </c>
      <c r="J252" s="163" t="n">
        <f aca="false">IF(H252&lt;&gt;0,ROUND(H252*I252,2),IF(AP252=0,(SUMIF($AC$13:$AC$1012,B252,$AP$13:$AP$1012)),AP252))</f>
        <v>0</v>
      </c>
      <c r="K252" s="163" t="n">
        <f aca="false">H252-E252</f>
        <v>0</v>
      </c>
      <c r="L252" s="163" t="n">
        <f aca="false">J252-G252</f>
        <v>0</v>
      </c>
      <c r="M252" s="645" t="str">
        <f aca="false">IF('ORÇ.GLOBAL P CAIXA'!H251&gt;0,'ORÇ.GLOBAL P CAIXA'!H251,"")</f>
        <v/>
      </c>
      <c r="N252" s="646" t="n">
        <f aca="false">'ORÇ.GLOBAL P CAIXA'!I251</f>
        <v>0</v>
      </c>
      <c r="O252" s="166" t="str">
        <f aca="false">S252</f>
        <v/>
      </c>
      <c r="P252" s="167"/>
      <c r="Q252" s="168" t="str">
        <f aca="false">IF(B252&gt;0,"ok","ocultar")</f>
        <v>ocultar</v>
      </c>
      <c r="R252" s="647" t="n">
        <f aca="false">'ORÇ.GLOBAL P CAIXA'!B251</f>
        <v>0</v>
      </c>
      <c r="S252" s="170" t="str">
        <f aca="false">IF('ORÇ.GLOBAL P CAIXA'!N251&lt;&gt;0,'ORÇ.GLOBAL P CAIXA'!N251,"")</f>
        <v/>
      </c>
      <c r="T252" s="648" t="n">
        <f aca="false">'ORÇ.GLOBAL P CAIXA'!O251</f>
        <v>0</v>
      </c>
      <c r="U252" s="172" t="n">
        <f aca="false">'ORÇ.GLOBAL P CAIXA'!P251</f>
        <v>0</v>
      </c>
      <c r="V252" s="173" t="n">
        <f aca="false">'ORÇ.GLOBAL P CAIXA'!E251</f>
        <v>0</v>
      </c>
      <c r="W252" s="173" t="n">
        <f aca="false">F252</f>
        <v>0</v>
      </c>
      <c r="X252" s="649"/>
      <c r="Y252" s="649"/>
      <c r="Z252" s="650"/>
      <c r="AB252" s="88"/>
      <c r="AC252" s="157" t="n">
        <f aca="false">IF(B252=0,AC251,IF(ISNONTEXT(B252)=TRUE(),INT(B252),INT(LEFT(B252,FIND(".",B252)-1))))</f>
        <v>3</v>
      </c>
      <c r="AD252" s="157" t="str">
        <f aca="false">IF(AD253=1,1,IF(B252&lt;&gt;0,1,IF(C252&lt;&gt;0,1,IF(D252&lt;&gt;0,1,IF(E252&lt;&gt;0,1,"")))))</f>
        <v/>
      </c>
      <c r="AE252" s="157" t="str">
        <f aca="false">IF(AC252=0," ",IF(AC252&lt;&gt;AC251,AC252," "))</f>
        <v> </v>
      </c>
      <c r="AF252" s="180"/>
      <c r="AG252" s="75" t="e">
        <f aca="false">IF(AC252&lt;&gt;AE252,(IF(N252=0,G252*(INFORMAÇÕES!$Q$69/INFORMAÇÕES!$Q$72),IF(N252="R",G252,0))),0)</f>
        <v>#DIV/0!</v>
      </c>
      <c r="AH252" s="75" t="e">
        <f aca="false">IF(AC252&lt;&gt;AE252,(IF(N252=0,G252*(INFORMAÇÕES!$Q$70/INFORMAÇÕES!$Q$72),IF(N252="C",G252,0))),0)</f>
        <v>#DIV/0!</v>
      </c>
      <c r="AI252" s="75" t="n">
        <f aca="false">IF(AC252&lt;&gt;AE252,(IF(N252=0,G252*INFORMAÇÕES!$U$115,IF(N252="CF",G252,0))),0)</f>
        <v>0</v>
      </c>
      <c r="AJ252" s="75" t="n">
        <f aca="false">IF(AC252&lt;&gt;AE252,(IF(N252=0,G252*INFORMAÇÕES!$U$116,IF(N252="O",G252,0))),0)</f>
        <v>0</v>
      </c>
      <c r="AK252" s="75" t="n">
        <f aca="false">IF(E252&lt;&gt;0,G252,0)</f>
        <v>0</v>
      </c>
      <c r="AL252" s="75" t="n">
        <f aca="false">IF(AC252&lt;&gt;AE252,(IF(N252=0,J252*(INFORMAÇÕES!$Q$89/INFORMAÇÕES!$Q$92),IF(N252="R",J252,0))),0)</f>
        <v>0</v>
      </c>
      <c r="AM252" s="75" t="n">
        <f aca="false">IF(AC252&lt;&gt;AE252,(IF(N252=0,J252*(INFORMAÇÕES!$Q$90/INFORMAÇÕES!$Q$92),IF(N252="C",J252,0))),0)</f>
        <v>0</v>
      </c>
      <c r="AN252" s="75" t="n">
        <f aca="false">IF(AC252&lt;&gt;AE252,(IF(N252="",J252*INFORMAÇÕES!$U$115,IF(N252="CF",J252,0))),0)</f>
        <v>0</v>
      </c>
      <c r="AO252" s="75" t="n">
        <f aca="false">IF(AC252&lt;&gt;AE252,(IF(N252="",J252*INFORMAÇÕES!$U$116,IF(N252="O",J252,0))),0)</f>
        <v>0</v>
      </c>
      <c r="AP252" s="75" t="n">
        <f aca="false">IF(H252&lt;&gt;0,J252,0)</f>
        <v>0</v>
      </c>
      <c r="AQ252" s="75" t="n">
        <f aca="false">IF(K252&lt;&gt;0,L252,0)</f>
        <v>0</v>
      </c>
    </row>
    <row r="253" s="174" customFormat="true" ht="14.25" hidden="false" customHeight="false" outlineLevel="0" collapsed="false">
      <c r="A253" s="159" t="n">
        <v>241</v>
      </c>
      <c r="B253" s="160" t="n">
        <f aca="false">R253</f>
        <v>0</v>
      </c>
      <c r="C253" s="161" t="n">
        <f aca="false">T253</f>
        <v>0</v>
      </c>
      <c r="D253" s="162" t="n">
        <f aca="false">U253</f>
        <v>0</v>
      </c>
      <c r="E253" s="163" t="n">
        <f aca="false">'ORÇ.GLOBAL P CAIXA'!E252</f>
        <v>0</v>
      </c>
      <c r="F253" s="163" t="n">
        <f aca="false">IF('ORÇ.GLOBAL EMPRESA'!G252&gt;0,'ORÇ.GLOBAL EMPRESA'!G252,'ORÇ.GLOBAL P CAIXA'!F252)</f>
        <v>0</v>
      </c>
      <c r="G253" s="163" t="n">
        <f aca="false">IF(E253&lt;&gt;0,ROUND(E253*F253,2),IF(AK253=0,(SUMIF($AC$13:$AC$1012,B253,$AK$13:$AK$1012)),AK253))</f>
        <v>0</v>
      </c>
      <c r="H253" s="163" t="n">
        <f aca="false">V253</f>
        <v>0</v>
      </c>
      <c r="I253" s="163" t="n">
        <f aca="false">W253</f>
        <v>0</v>
      </c>
      <c r="J253" s="163" t="n">
        <f aca="false">IF(H253&lt;&gt;0,ROUND(H253*I253,2),IF(AP253=0,(SUMIF($AC$13:$AC$1012,B253,$AP$13:$AP$1012)),AP253))</f>
        <v>0</v>
      </c>
      <c r="K253" s="163" t="n">
        <f aca="false">H253-E253</f>
        <v>0</v>
      </c>
      <c r="L253" s="163" t="n">
        <f aca="false">J253-G253</f>
        <v>0</v>
      </c>
      <c r="M253" s="645" t="str">
        <f aca="false">IF('ORÇ.GLOBAL P CAIXA'!H252&gt;0,'ORÇ.GLOBAL P CAIXA'!H252,"")</f>
        <v/>
      </c>
      <c r="N253" s="646" t="n">
        <f aca="false">'ORÇ.GLOBAL P CAIXA'!I252</f>
        <v>0</v>
      </c>
      <c r="O253" s="166" t="str">
        <f aca="false">S253</f>
        <v/>
      </c>
      <c r="P253" s="167"/>
      <c r="Q253" s="168" t="str">
        <f aca="false">IF(B253&gt;0,"ok","ocultar")</f>
        <v>ocultar</v>
      </c>
      <c r="R253" s="647" t="n">
        <f aca="false">'ORÇ.GLOBAL P CAIXA'!B252</f>
        <v>0</v>
      </c>
      <c r="S253" s="170" t="str">
        <f aca="false">IF('ORÇ.GLOBAL P CAIXA'!N252&lt;&gt;0,'ORÇ.GLOBAL P CAIXA'!N252,"")</f>
        <v/>
      </c>
      <c r="T253" s="648" t="n">
        <f aca="false">'ORÇ.GLOBAL P CAIXA'!O252</f>
        <v>0</v>
      </c>
      <c r="U253" s="172" t="n">
        <f aca="false">'ORÇ.GLOBAL P CAIXA'!P252</f>
        <v>0</v>
      </c>
      <c r="V253" s="173" t="n">
        <f aca="false">'ORÇ.GLOBAL P CAIXA'!E252</f>
        <v>0</v>
      </c>
      <c r="W253" s="173" t="n">
        <f aca="false">F253</f>
        <v>0</v>
      </c>
      <c r="X253" s="649"/>
      <c r="Y253" s="649"/>
      <c r="Z253" s="650"/>
      <c r="AB253" s="88"/>
      <c r="AC253" s="157" t="n">
        <f aca="false">IF(B253=0,AC252,IF(ISNONTEXT(B253)=TRUE(),INT(B253),INT(LEFT(B253,FIND(".",B253)-1))))</f>
        <v>3</v>
      </c>
      <c r="AD253" s="157" t="str">
        <f aca="false">IF(AD254=1,1,IF(B253&lt;&gt;0,1,IF(C253&lt;&gt;0,1,IF(D253&lt;&gt;0,1,IF(E253&lt;&gt;0,1,"")))))</f>
        <v/>
      </c>
      <c r="AE253" s="157" t="str">
        <f aca="false">IF(AC253=0," ",IF(AC253&lt;&gt;AC252,AC253," "))</f>
        <v> </v>
      </c>
      <c r="AF253" s="180"/>
      <c r="AG253" s="75" t="e">
        <f aca="false">IF(AC253&lt;&gt;AE253,(IF(N253=0,G253*(INFORMAÇÕES!$Q$69/INFORMAÇÕES!$Q$72),IF(N253="R",G253,0))),0)</f>
        <v>#DIV/0!</v>
      </c>
      <c r="AH253" s="75" t="e">
        <f aca="false">IF(AC253&lt;&gt;AE253,(IF(N253=0,G253*(INFORMAÇÕES!$Q$70/INFORMAÇÕES!$Q$72),IF(N253="C",G253,0))),0)</f>
        <v>#DIV/0!</v>
      </c>
      <c r="AI253" s="75" t="n">
        <f aca="false">IF(AC253&lt;&gt;AE253,(IF(N253=0,G253*INFORMAÇÕES!$U$115,IF(N253="CF",G253,0))),0)</f>
        <v>0</v>
      </c>
      <c r="AJ253" s="75" t="n">
        <f aca="false">IF(AC253&lt;&gt;AE253,(IF(N253=0,G253*INFORMAÇÕES!$U$116,IF(N253="O",G253,0))),0)</f>
        <v>0</v>
      </c>
      <c r="AK253" s="75" t="n">
        <f aca="false">IF(E253&lt;&gt;0,G253,0)</f>
        <v>0</v>
      </c>
      <c r="AL253" s="75" t="n">
        <f aca="false">IF(AC253&lt;&gt;AE253,(IF(N253=0,J253*(INFORMAÇÕES!$Q$89/INFORMAÇÕES!$Q$92),IF(N253="R",J253,0))),0)</f>
        <v>0</v>
      </c>
      <c r="AM253" s="75" t="n">
        <f aca="false">IF(AC253&lt;&gt;AE253,(IF(N253=0,J253*(INFORMAÇÕES!$Q$90/INFORMAÇÕES!$Q$92),IF(N253="C",J253,0))),0)</f>
        <v>0</v>
      </c>
      <c r="AN253" s="75" t="n">
        <f aca="false">IF(AC253&lt;&gt;AE253,(IF(N253="",J253*INFORMAÇÕES!$U$115,IF(N253="CF",J253,0))),0)</f>
        <v>0</v>
      </c>
      <c r="AO253" s="75" t="n">
        <f aca="false">IF(AC253&lt;&gt;AE253,(IF(N253="",J253*INFORMAÇÕES!$U$116,IF(N253="O",J253,0))),0)</f>
        <v>0</v>
      </c>
      <c r="AP253" s="75" t="n">
        <f aca="false">IF(H253&lt;&gt;0,J253,0)</f>
        <v>0</v>
      </c>
      <c r="AQ253" s="75" t="n">
        <f aca="false">IF(K253&lt;&gt;0,L253,0)</f>
        <v>0</v>
      </c>
    </row>
    <row r="254" s="174" customFormat="true" ht="14.25" hidden="false" customHeight="false" outlineLevel="0" collapsed="false">
      <c r="A254" s="159" t="n">
        <v>242</v>
      </c>
      <c r="B254" s="160" t="n">
        <f aca="false">R254</f>
        <v>0</v>
      </c>
      <c r="C254" s="161" t="n">
        <f aca="false">T254</f>
        <v>0</v>
      </c>
      <c r="D254" s="162" t="n">
        <f aca="false">U254</f>
        <v>0</v>
      </c>
      <c r="E254" s="163" t="n">
        <f aca="false">'ORÇ.GLOBAL P CAIXA'!E253</f>
        <v>0</v>
      </c>
      <c r="F254" s="163" t="n">
        <f aca="false">IF('ORÇ.GLOBAL EMPRESA'!G253&gt;0,'ORÇ.GLOBAL EMPRESA'!G253,'ORÇ.GLOBAL P CAIXA'!F253)</f>
        <v>0</v>
      </c>
      <c r="G254" s="163" t="n">
        <f aca="false">IF(E254&lt;&gt;0,ROUND(E254*F254,2),IF(AK254=0,(SUMIF($AC$13:$AC$1012,B254,$AK$13:$AK$1012)),AK254))</f>
        <v>0</v>
      </c>
      <c r="H254" s="163" t="n">
        <f aca="false">V254</f>
        <v>0</v>
      </c>
      <c r="I254" s="163" t="n">
        <f aca="false">W254</f>
        <v>0</v>
      </c>
      <c r="J254" s="163" t="n">
        <f aca="false">IF(H254&lt;&gt;0,ROUND(H254*I254,2),IF(AP254=0,(SUMIF($AC$13:$AC$1012,B254,$AP$13:$AP$1012)),AP254))</f>
        <v>0</v>
      </c>
      <c r="K254" s="163" t="n">
        <f aca="false">H254-E254</f>
        <v>0</v>
      </c>
      <c r="L254" s="163" t="n">
        <f aca="false">J254-G254</f>
        <v>0</v>
      </c>
      <c r="M254" s="645" t="str">
        <f aca="false">IF('ORÇ.GLOBAL P CAIXA'!H253&gt;0,'ORÇ.GLOBAL P CAIXA'!H253,"")</f>
        <v/>
      </c>
      <c r="N254" s="646" t="n">
        <f aca="false">'ORÇ.GLOBAL P CAIXA'!I253</f>
        <v>0</v>
      </c>
      <c r="O254" s="166" t="str">
        <f aca="false">S254</f>
        <v/>
      </c>
      <c r="P254" s="167"/>
      <c r="Q254" s="168" t="str">
        <f aca="false">IF(B254&gt;0,"ok","ocultar")</f>
        <v>ocultar</v>
      </c>
      <c r="R254" s="647" t="n">
        <f aca="false">'ORÇ.GLOBAL P CAIXA'!B253</f>
        <v>0</v>
      </c>
      <c r="S254" s="170" t="str">
        <f aca="false">IF('ORÇ.GLOBAL P CAIXA'!N253&lt;&gt;0,'ORÇ.GLOBAL P CAIXA'!N253,"")</f>
        <v/>
      </c>
      <c r="T254" s="648" t="n">
        <f aca="false">'ORÇ.GLOBAL P CAIXA'!O253</f>
        <v>0</v>
      </c>
      <c r="U254" s="172" t="n">
        <f aca="false">'ORÇ.GLOBAL P CAIXA'!P253</f>
        <v>0</v>
      </c>
      <c r="V254" s="173" t="n">
        <f aca="false">'ORÇ.GLOBAL P CAIXA'!E253</f>
        <v>0</v>
      </c>
      <c r="W254" s="173" t="n">
        <f aca="false">F254</f>
        <v>0</v>
      </c>
      <c r="X254" s="649"/>
      <c r="Y254" s="649"/>
      <c r="Z254" s="650"/>
      <c r="AB254" s="88"/>
      <c r="AC254" s="157" t="n">
        <f aca="false">IF(B254=0,AC253,IF(ISNONTEXT(B254)=TRUE(),INT(B254),INT(LEFT(B254,FIND(".",B254)-1))))</f>
        <v>3</v>
      </c>
      <c r="AD254" s="157" t="str">
        <f aca="false">IF(AD255=1,1,IF(B254&lt;&gt;0,1,IF(C254&lt;&gt;0,1,IF(D254&lt;&gt;0,1,IF(E254&lt;&gt;0,1,"")))))</f>
        <v/>
      </c>
      <c r="AE254" s="157" t="str">
        <f aca="false">IF(AC254=0," ",IF(AC254&lt;&gt;AC253,AC254," "))</f>
        <v> </v>
      </c>
      <c r="AF254" s="180"/>
      <c r="AG254" s="75" t="e">
        <f aca="false">IF(AC254&lt;&gt;AE254,(IF(N254=0,G254*(INFORMAÇÕES!$Q$69/INFORMAÇÕES!$Q$72),IF(N254="R",G254,0))),0)</f>
        <v>#DIV/0!</v>
      </c>
      <c r="AH254" s="75" t="e">
        <f aca="false">IF(AC254&lt;&gt;AE254,(IF(N254=0,G254*(INFORMAÇÕES!$Q$70/INFORMAÇÕES!$Q$72),IF(N254="C",G254,0))),0)</f>
        <v>#DIV/0!</v>
      </c>
      <c r="AI254" s="75" t="n">
        <f aca="false">IF(AC254&lt;&gt;AE254,(IF(N254=0,G254*INFORMAÇÕES!$U$115,IF(N254="CF",G254,0))),0)</f>
        <v>0</v>
      </c>
      <c r="AJ254" s="75" t="n">
        <f aca="false">IF(AC254&lt;&gt;AE254,(IF(N254=0,G254*INFORMAÇÕES!$U$116,IF(N254="O",G254,0))),0)</f>
        <v>0</v>
      </c>
      <c r="AK254" s="75" t="n">
        <f aca="false">IF(E254&lt;&gt;0,G254,0)</f>
        <v>0</v>
      </c>
      <c r="AL254" s="75" t="n">
        <f aca="false">IF(AC254&lt;&gt;AE254,(IF(N254=0,J254*(INFORMAÇÕES!$Q$89/INFORMAÇÕES!$Q$92),IF(N254="R",J254,0))),0)</f>
        <v>0</v>
      </c>
      <c r="AM254" s="75" t="n">
        <f aca="false">IF(AC254&lt;&gt;AE254,(IF(N254=0,J254*(INFORMAÇÕES!$Q$90/INFORMAÇÕES!$Q$92),IF(N254="C",J254,0))),0)</f>
        <v>0</v>
      </c>
      <c r="AN254" s="75" t="n">
        <f aca="false">IF(AC254&lt;&gt;AE254,(IF(N254="",J254*INFORMAÇÕES!$U$115,IF(N254="CF",J254,0))),0)</f>
        <v>0</v>
      </c>
      <c r="AO254" s="75" t="n">
        <f aca="false">IF(AC254&lt;&gt;AE254,(IF(N254="",J254*INFORMAÇÕES!$U$116,IF(N254="O",J254,0))),0)</f>
        <v>0</v>
      </c>
      <c r="AP254" s="75" t="n">
        <f aca="false">IF(H254&lt;&gt;0,J254,0)</f>
        <v>0</v>
      </c>
      <c r="AQ254" s="75" t="n">
        <f aca="false">IF(K254&lt;&gt;0,L254,0)</f>
        <v>0</v>
      </c>
    </row>
    <row r="255" s="174" customFormat="true" ht="14.25" hidden="false" customHeight="false" outlineLevel="0" collapsed="false">
      <c r="A255" s="159" t="n">
        <v>243</v>
      </c>
      <c r="B255" s="160" t="n">
        <f aca="false">R255</f>
        <v>0</v>
      </c>
      <c r="C255" s="161" t="n">
        <f aca="false">T255</f>
        <v>0</v>
      </c>
      <c r="D255" s="162" t="n">
        <f aca="false">U255</f>
        <v>0</v>
      </c>
      <c r="E255" s="163" t="n">
        <f aca="false">'ORÇ.GLOBAL P CAIXA'!E254</f>
        <v>0</v>
      </c>
      <c r="F255" s="163" t="n">
        <f aca="false">IF('ORÇ.GLOBAL EMPRESA'!G254&gt;0,'ORÇ.GLOBAL EMPRESA'!G254,'ORÇ.GLOBAL P CAIXA'!F254)</f>
        <v>0</v>
      </c>
      <c r="G255" s="163" t="n">
        <f aca="false">IF(E255&lt;&gt;0,ROUND(E255*F255,2),IF(AK255=0,(SUMIF($AC$13:$AC$1012,B255,$AK$13:$AK$1012)),AK255))</f>
        <v>0</v>
      </c>
      <c r="H255" s="163" t="n">
        <f aca="false">V255</f>
        <v>0</v>
      </c>
      <c r="I255" s="163" t="n">
        <f aca="false">W255</f>
        <v>0</v>
      </c>
      <c r="J255" s="163" t="n">
        <f aca="false">IF(H255&lt;&gt;0,ROUND(H255*I255,2),IF(AP255=0,(SUMIF($AC$13:$AC$1012,B255,$AP$13:$AP$1012)),AP255))</f>
        <v>0</v>
      </c>
      <c r="K255" s="163" t="n">
        <f aca="false">H255-E255</f>
        <v>0</v>
      </c>
      <c r="L255" s="163" t="n">
        <f aca="false">J255-G255</f>
        <v>0</v>
      </c>
      <c r="M255" s="645" t="str">
        <f aca="false">IF('ORÇ.GLOBAL P CAIXA'!H254&gt;0,'ORÇ.GLOBAL P CAIXA'!H254,"")</f>
        <v/>
      </c>
      <c r="N255" s="646" t="n">
        <f aca="false">'ORÇ.GLOBAL P CAIXA'!I254</f>
        <v>0</v>
      </c>
      <c r="O255" s="166" t="str">
        <f aca="false">S255</f>
        <v/>
      </c>
      <c r="P255" s="167"/>
      <c r="Q255" s="168" t="str">
        <f aca="false">IF(B255&gt;0,"ok","ocultar")</f>
        <v>ocultar</v>
      </c>
      <c r="R255" s="647" t="n">
        <f aca="false">'ORÇ.GLOBAL P CAIXA'!B254</f>
        <v>0</v>
      </c>
      <c r="S255" s="170" t="str">
        <f aca="false">IF('ORÇ.GLOBAL P CAIXA'!N254&lt;&gt;0,'ORÇ.GLOBAL P CAIXA'!N254,"")</f>
        <v/>
      </c>
      <c r="T255" s="648" t="n">
        <f aca="false">'ORÇ.GLOBAL P CAIXA'!O254</f>
        <v>0</v>
      </c>
      <c r="U255" s="172" t="n">
        <f aca="false">'ORÇ.GLOBAL P CAIXA'!P254</f>
        <v>0</v>
      </c>
      <c r="V255" s="173" t="n">
        <f aca="false">'ORÇ.GLOBAL P CAIXA'!E254</f>
        <v>0</v>
      </c>
      <c r="W255" s="173" t="n">
        <f aca="false">F255</f>
        <v>0</v>
      </c>
      <c r="X255" s="649"/>
      <c r="Y255" s="649"/>
      <c r="Z255" s="650"/>
      <c r="AB255" s="88"/>
      <c r="AC255" s="157" t="n">
        <f aca="false">IF(B255=0,AC254,IF(ISNONTEXT(B255)=TRUE(),INT(B255),INT(LEFT(B255,FIND(".",B255)-1))))</f>
        <v>3</v>
      </c>
      <c r="AD255" s="157" t="str">
        <f aca="false">IF(AD256=1,1,IF(B255&lt;&gt;0,1,IF(C255&lt;&gt;0,1,IF(D255&lt;&gt;0,1,IF(E255&lt;&gt;0,1,"")))))</f>
        <v/>
      </c>
      <c r="AE255" s="157" t="str">
        <f aca="false">IF(AC255=0," ",IF(AC255&lt;&gt;AC254,AC255," "))</f>
        <v> </v>
      </c>
      <c r="AF255" s="180"/>
      <c r="AG255" s="75" t="e">
        <f aca="false">IF(AC255&lt;&gt;AE255,(IF(N255=0,G255*(INFORMAÇÕES!$Q$69/INFORMAÇÕES!$Q$72),IF(N255="R",G255,0))),0)</f>
        <v>#DIV/0!</v>
      </c>
      <c r="AH255" s="75" t="e">
        <f aca="false">IF(AC255&lt;&gt;AE255,(IF(N255=0,G255*(INFORMAÇÕES!$Q$70/INFORMAÇÕES!$Q$72),IF(N255="C",G255,0))),0)</f>
        <v>#DIV/0!</v>
      </c>
      <c r="AI255" s="75" t="n">
        <f aca="false">IF(AC255&lt;&gt;AE255,(IF(N255=0,G255*INFORMAÇÕES!$U$115,IF(N255="CF",G255,0))),0)</f>
        <v>0</v>
      </c>
      <c r="AJ255" s="75" t="n">
        <f aca="false">IF(AC255&lt;&gt;AE255,(IF(N255=0,G255*INFORMAÇÕES!$U$116,IF(N255="O",G255,0))),0)</f>
        <v>0</v>
      </c>
      <c r="AK255" s="75" t="n">
        <f aca="false">IF(E255&lt;&gt;0,G255,0)</f>
        <v>0</v>
      </c>
      <c r="AL255" s="75" t="n">
        <f aca="false">IF(AC255&lt;&gt;AE255,(IF(N255=0,J255*(INFORMAÇÕES!$Q$89/INFORMAÇÕES!$Q$92),IF(N255="R",J255,0))),0)</f>
        <v>0</v>
      </c>
      <c r="AM255" s="75" t="n">
        <f aca="false">IF(AC255&lt;&gt;AE255,(IF(N255=0,J255*(INFORMAÇÕES!$Q$90/INFORMAÇÕES!$Q$92),IF(N255="C",J255,0))),0)</f>
        <v>0</v>
      </c>
      <c r="AN255" s="75" t="n">
        <f aca="false">IF(AC255&lt;&gt;AE255,(IF(N255="",J255*INFORMAÇÕES!$U$115,IF(N255="CF",J255,0))),0)</f>
        <v>0</v>
      </c>
      <c r="AO255" s="75" t="n">
        <f aca="false">IF(AC255&lt;&gt;AE255,(IF(N255="",J255*INFORMAÇÕES!$U$116,IF(N255="O",J255,0))),0)</f>
        <v>0</v>
      </c>
      <c r="AP255" s="75" t="n">
        <f aca="false">IF(H255&lt;&gt;0,J255,0)</f>
        <v>0</v>
      </c>
      <c r="AQ255" s="75" t="n">
        <f aca="false">IF(K255&lt;&gt;0,L255,0)</f>
        <v>0</v>
      </c>
    </row>
    <row r="256" s="174" customFormat="true" ht="14.25" hidden="false" customHeight="false" outlineLevel="0" collapsed="false">
      <c r="A256" s="159" t="n">
        <v>244</v>
      </c>
      <c r="B256" s="160" t="n">
        <f aca="false">R256</f>
        <v>0</v>
      </c>
      <c r="C256" s="161" t="n">
        <f aca="false">T256</f>
        <v>0</v>
      </c>
      <c r="D256" s="162" t="n">
        <f aca="false">U256</f>
        <v>0</v>
      </c>
      <c r="E256" s="163" t="n">
        <f aca="false">'ORÇ.GLOBAL P CAIXA'!E255</f>
        <v>0</v>
      </c>
      <c r="F256" s="163" t="n">
        <f aca="false">IF('ORÇ.GLOBAL EMPRESA'!G255&gt;0,'ORÇ.GLOBAL EMPRESA'!G255,'ORÇ.GLOBAL P CAIXA'!F255)</f>
        <v>0</v>
      </c>
      <c r="G256" s="163" t="n">
        <f aca="false">IF(E256&lt;&gt;0,ROUND(E256*F256,2),IF(AK256=0,(SUMIF($AC$13:$AC$1012,B256,$AK$13:$AK$1012)),AK256))</f>
        <v>0</v>
      </c>
      <c r="H256" s="163" t="n">
        <f aca="false">V256</f>
        <v>0</v>
      </c>
      <c r="I256" s="163" t="n">
        <f aca="false">W256</f>
        <v>0</v>
      </c>
      <c r="J256" s="163" t="n">
        <f aca="false">IF(H256&lt;&gt;0,ROUND(H256*I256,2),IF(AP256=0,(SUMIF($AC$13:$AC$1012,B256,$AP$13:$AP$1012)),AP256))</f>
        <v>0</v>
      </c>
      <c r="K256" s="163" t="n">
        <f aca="false">H256-E256</f>
        <v>0</v>
      </c>
      <c r="L256" s="163" t="n">
        <f aca="false">J256-G256</f>
        <v>0</v>
      </c>
      <c r="M256" s="645" t="str">
        <f aca="false">IF('ORÇ.GLOBAL P CAIXA'!H255&gt;0,'ORÇ.GLOBAL P CAIXA'!H255,"")</f>
        <v/>
      </c>
      <c r="N256" s="646" t="n">
        <f aca="false">'ORÇ.GLOBAL P CAIXA'!I255</f>
        <v>0</v>
      </c>
      <c r="O256" s="166" t="str">
        <f aca="false">S256</f>
        <v/>
      </c>
      <c r="P256" s="167"/>
      <c r="Q256" s="168" t="str">
        <f aca="false">IF(B256&gt;0,"ok","ocultar")</f>
        <v>ocultar</v>
      </c>
      <c r="R256" s="647" t="n">
        <f aca="false">'ORÇ.GLOBAL P CAIXA'!B255</f>
        <v>0</v>
      </c>
      <c r="S256" s="170" t="str">
        <f aca="false">IF('ORÇ.GLOBAL P CAIXA'!N255&lt;&gt;0,'ORÇ.GLOBAL P CAIXA'!N255,"")</f>
        <v/>
      </c>
      <c r="T256" s="648" t="n">
        <f aca="false">'ORÇ.GLOBAL P CAIXA'!O255</f>
        <v>0</v>
      </c>
      <c r="U256" s="172" t="n">
        <f aca="false">'ORÇ.GLOBAL P CAIXA'!P255</f>
        <v>0</v>
      </c>
      <c r="V256" s="173" t="n">
        <f aca="false">'ORÇ.GLOBAL P CAIXA'!E255</f>
        <v>0</v>
      </c>
      <c r="W256" s="173" t="n">
        <f aca="false">F256</f>
        <v>0</v>
      </c>
      <c r="X256" s="649"/>
      <c r="Y256" s="649"/>
      <c r="Z256" s="650"/>
      <c r="AB256" s="88"/>
      <c r="AC256" s="157" t="n">
        <f aca="false">IF(B256=0,AC255,IF(ISNONTEXT(B256)=TRUE(),INT(B256),INT(LEFT(B256,FIND(".",B256)-1))))</f>
        <v>3</v>
      </c>
      <c r="AD256" s="157" t="str">
        <f aca="false">IF(AD257=1,1,IF(B256&lt;&gt;0,1,IF(C256&lt;&gt;0,1,IF(D256&lt;&gt;0,1,IF(E256&lt;&gt;0,1,"")))))</f>
        <v/>
      </c>
      <c r="AE256" s="157" t="str">
        <f aca="false">IF(AC256=0," ",IF(AC256&lt;&gt;AC255,AC256," "))</f>
        <v> </v>
      </c>
      <c r="AF256" s="180"/>
      <c r="AG256" s="75" t="e">
        <f aca="false">IF(AC256&lt;&gt;AE256,(IF(N256=0,G256*(INFORMAÇÕES!$Q$69/INFORMAÇÕES!$Q$72),IF(N256="R",G256,0))),0)</f>
        <v>#DIV/0!</v>
      </c>
      <c r="AH256" s="75" t="e">
        <f aca="false">IF(AC256&lt;&gt;AE256,(IF(N256=0,G256*(INFORMAÇÕES!$Q$70/INFORMAÇÕES!$Q$72),IF(N256="C",G256,0))),0)</f>
        <v>#DIV/0!</v>
      </c>
      <c r="AI256" s="75" t="n">
        <f aca="false">IF(AC256&lt;&gt;AE256,(IF(N256=0,G256*INFORMAÇÕES!$U$115,IF(N256="CF",G256,0))),0)</f>
        <v>0</v>
      </c>
      <c r="AJ256" s="75" t="n">
        <f aca="false">IF(AC256&lt;&gt;AE256,(IF(N256=0,G256*INFORMAÇÕES!$U$116,IF(N256="O",G256,0))),0)</f>
        <v>0</v>
      </c>
      <c r="AK256" s="75" t="n">
        <f aca="false">IF(E256&lt;&gt;0,G256,0)</f>
        <v>0</v>
      </c>
      <c r="AL256" s="75" t="n">
        <f aca="false">IF(AC256&lt;&gt;AE256,(IF(N256=0,J256*(INFORMAÇÕES!$Q$89/INFORMAÇÕES!$Q$92),IF(N256="R",J256,0))),0)</f>
        <v>0</v>
      </c>
      <c r="AM256" s="75" t="n">
        <f aca="false">IF(AC256&lt;&gt;AE256,(IF(N256=0,J256*(INFORMAÇÕES!$Q$90/INFORMAÇÕES!$Q$92),IF(N256="C",J256,0))),0)</f>
        <v>0</v>
      </c>
      <c r="AN256" s="75" t="n">
        <f aca="false">IF(AC256&lt;&gt;AE256,(IF(N256="",J256*INFORMAÇÕES!$U$115,IF(N256="CF",J256,0))),0)</f>
        <v>0</v>
      </c>
      <c r="AO256" s="75" t="n">
        <f aca="false">IF(AC256&lt;&gt;AE256,(IF(N256="",J256*INFORMAÇÕES!$U$116,IF(N256="O",J256,0))),0)</f>
        <v>0</v>
      </c>
      <c r="AP256" s="75" t="n">
        <f aca="false">IF(H256&lt;&gt;0,J256,0)</f>
        <v>0</v>
      </c>
      <c r="AQ256" s="75" t="n">
        <f aca="false">IF(K256&lt;&gt;0,L256,0)</f>
        <v>0</v>
      </c>
    </row>
    <row r="257" s="174" customFormat="true" ht="14.25" hidden="false" customHeight="false" outlineLevel="0" collapsed="false">
      <c r="A257" s="159" t="n">
        <v>245</v>
      </c>
      <c r="B257" s="160" t="n">
        <f aca="false">R257</f>
        <v>0</v>
      </c>
      <c r="C257" s="161" t="n">
        <f aca="false">T257</f>
        <v>0</v>
      </c>
      <c r="D257" s="162" t="n">
        <f aca="false">U257</f>
        <v>0</v>
      </c>
      <c r="E257" s="163" t="n">
        <f aca="false">'ORÇ.GLOBAL P CAIXA'!E256</f>
        <v>0</v>
      </c>
      <c r="F257" s="163" t="n">
        <f aca="false">IF('ORÇ.GLOBAL EMPRESA'!G256&gt;0,'ORÇ.GLOBAL EMPRESA'!G256,'ORÇ.GLOBAL P CAIXA'!F256)</f>
        <v>0</v>
      </c>
      <c r="G257" s="163" t="n">
        <f aca="false">IF(E257&lt;&gt;0,ROUND(E257*F257,2),IF(AK257=0,(SUMIF($AC$13:$AC$1012,B257,$AK$13:$AK$1012)),AK257))</f>
        <v>0</v>
      </c>
      <c r="H257" s="163" t="n">
        <f aca="false">V257</f>
        <v>0</v>
      </c>
      <c r="I257" s="163" t="n">
        <f aca="false">W257</f>
        <v>0</v>
      </c>
      <c r="J257" s="163" t="n">
        <f aca="false">IF(H257&lt;&gt;0,ROUND(H257*I257,2),IF(AP257=0,(SUMIF($AC$13:$AC$1012,B257,$AP$13:$AP$1012)),AP257))</f>
        <v>0</v>
      </c>
      <c r="K257" s="163" t="n">
        <f aca="false">H257-E257</f>
        <v>0</v>
      </c>
      <c r="L257" s="163" t="n">
        <f aca="false">J257-G257</f>
        <v>0</v>
      </c>
      <c r="M257" s="645" t="str">
        <f aca="false">IF('ORÇ.GLOBAL P CAIXA'!H256&gt;0,'ORÇ.GLOBAL P CAIXA'!H256,"")</f>
        <v/>
      </c>
      <c r="N257" s="646" t="n">
        <f aca="false">'ORÇ.GLOBAL P CAIXA'!I256</f>
        <v>0</v>
      </c>
      <c r="O257" s="166" t="str">
        <f aca="false">S257</f>
        <v/>
      </c>
      <c r="P257" s="167"/>
      <c r="Q257" s="168" t="str">
        <f aca="false">IF(B257&gt;0,"ok","ocultar")</f>
        <v>ocultar</v>
      </c>
      <c r="R257" s="647" t="n">
        <f aca="false">'ORÇ.GLOBAL P CAIXA'!B256</f>
        <v>0</v>
      </c>
      <c r="S257" s="170" t="str">
        <f aca="false">IF('ORÇ.GLOBAL P CAIXA'!N256&lt;&gt;0,'ORÇ.GLOBAL P CAIXA'!N256,"")</f>
        <v/>
      </c>
      <c r="T257" s="648" t="n">
        <f aca="false">'ORÇ.GLOBAL P CAIXA'!O256</f>
        <v>0</v>
      </c>
      <c r="U257" s="172" t="n">
        <f aca="false">'ORÇ.GLOBAL P CAIXA'!P256</f>
        <v>0</v>
      </c>
      <c r="V257" s="173" t="n">
        <f aca="false">'ORÇ.GLOBAL P CAIXA'!E256</f>
        <v>0</v>
      </c>
      <c r="W257" s="173" t="n">
        <f aca="false">F257</f>
        <v>0</v>
      </c>
      <c r="X257" s="649"/>
      <c r="Y257" s="649"/>
      <c r="Z257" s="650"/>
      <c r="AB257" s="88"/>
      <c r="AC257" s="157" t="n">
        <f aca="false">IF(B257=0,AC256,IF(ISNONTEXT(B257)=TRUE(),INT(B257),INT(LEFT(B257,FIND(".",B257)-1))))</f>
        <v>3</v>
      </c>
      <c r="AD257" s="157" t="str">
        <f aca="false">IF(AD258=1,1,IF(B257&lt;&gt;0,1,IF(C257&lt;&gt;0,1,IF(D257&lt;&gt;0,1,IF(E257&lt;&gt;0,1,"")))))</f>
        <v/>
      </c>
      <c r="AE257" s="157" t="str">
        <f aca="false">IF(AC257=0," ",IF(AC257&lt;&gt;AC256,AC257," "))</f>
        <v> </v>
      </c>
      <c r="AF257" s="180"/>
      <c r="AG257" s="75" t="e">
        <f aca="false">IF(AC257&lt;&gt;AE257,(IF(N257=0,G257*(INFORMAÇÕES!$Q$69/INFORMAÇÕES!$Q$72),IF(N257="R",G257,0))),0)</f>
        <v>#DIV/0!</v>
      </c>
      <c r="AH257" s="75" t="e">
        <f aca="false">IF(AC257&lt;&gt;AE257,(IF(N257=0,G257*(INFORMAÇÕES!$Q$70/INFORMAÇÕES!$Q$72),IF(N257="C",G257,0))),0)</f>
        <v>#DIV/0!</v>
      </c>
      <c r="AI257" s="75" t="n">
        <f aca="false">IF(AC257&lt;&gt;AE257,(IF(N257=0,G257*INFORMAÇÕES!$U$115,IF(N257="CF",G257,0))),0)</f>
        <v>0</v>
      </c>
      <c r="AJ257" s="75" t="n">
        <f aca="false">IF(AC257&lt;&gt;AE257,(IF(N257=0,G257*INFORMAÇÕES!$U$116,IF(N257="O",G257,0))),0)</f>
        <v>0</v>
      </c>
      <c r="AK257" s="75" t="n">
        <f aca="false">IF(E257&lt;&gt;0,G257,0)</f>
        <v>0</v>
      </c>
      <c r="AL257" s="75" t="n">
        <f aca="false">IF(AC257&lt;&gt;AE257,(IF(N257=0,J257*(INFORMAÇÕES!$Q$89/INFORMAÇÕES!$Q$92),IF(N257="R",J257,0))),0)</f>
        <v>0</v>
      </c>
      <c r="AM257" s="75" t="n">
        <f aca="false">IF(AC257&lt;&gt;AE257,(IF(N257=0,J257*(INFORMAÇÕES!$Q$90/INFORMAÇÕES!$Q$92),IF(N257="C",J257,0))),0)</f>
        <v>0</v>
      </c>
      <c r="AN257" s="75" t="n">
        <f aca="false">IF(AC257&lt;&gt;AE257,(IF(N257="",J257*INFORMAÇÕES!$U$115,IF(N257="CF",J257,0))),0)</f>
        <v>0</v>
      </c>
      <c r="AO257" s="75" t="n">
        <f aca="false">IF(AC257&lt;&gt;AE257,(IF(N257="",J257*INFORMAÇÕES!$U$116,IF(N257="O",J257,0))),0)</f>
        <v>0</v>
      </c>
      <c r="AP257" s="75" t="n">
        <f aca="false">IF(H257&lt;&gt;0,J257,0)</f>
        <v>0</v>
      </c>
      <c r="AQ257" s="75" t="n">
        <f aca="false">IF(K257&lt;&gt;0,L257,0)</f>
        <v>0</v>
      </c>
    </row>
    <row r="258" s="174" customFormat="true" ht="14.25" hidden="false" customHeight="false" outlineLevel="0" collapsed="false">
      <c r="A258" s="159" t="n">
        <v>246</v>
      </c>
      <c r="B258" s="160" t="n">
        <f aca="false">R258</f>
        <v>0</v>
      </c>
      <c r="C258" s="161" t="n">
        <f aca="false">T258</f>
        <v>0</v>
      </c>
      <c r="D258" s="162" t="n">
        <f aca="false">U258</f>
        <v>0</v>
      </c>
      <c r="E258" s="163" t="n">
        <f aca="false">'ORÇ.GLOBAL P CAIXA'!E257</f>
        <v>0</v>
      </c>
      <c r="F258" s="163" t="n">
        <f aca="false">IF('ORÇ.GLOBAL EMPRESA'!G257&gt;0,'ORÇ.GLOBAL EMPRESA'!G257,'ORÇ.GLOBAL P CAIXA'!F257)</f>
        <v>0</v>
      </c>
      <c r="G258" s="163" t="n">
        <f aca="false">IF(E258&lt;&gt;0,ROUND(E258*F258,2),IF(AK258=0,(SUMIF($AC$13:$AC$1012,B258,$AK$13:$AK$1012)),AK258))</f>
        <v>0</v>
      </c>
      <c r="H258" s="163" t="n">
        <f aca="false">V258</f>
        <v>0</v>
      </c>
      <c r="I258" s="163" t="n">
        <f aca="false">W258</f>
        <v>0</v>
      </c>
      <c r="J258" s="163" t="n">
        <f aca="false">IF(H258&lt;&gt;0,ROUND(H258*I258,2),IF(AP258=0,(SUMIF($AC$13:$AC$1012,B258,$AP$13:$AP$1012)),AP258))</f>
        <v>0</v>
      </c>
      <c r="K258" s="163" t="n">
        <f aca="false">H258-E258</f>
        <v>0</v>
      </c>
      <c r="L258" s="163" t="n">
        <f aca="false">J258-G258</f>
        <v>0</v>
      </c>
      <c r="M258" s="645" t="str">
        <f aca="false">IF('ORÇ.GLOBAL P CAIXA'!H257&gt;0,'ORÇ.GLOBAL P CAIXA'!H257,"")</f>
        <v/>
      </c>
      <c r="N258" s="646" t="n">
        <f aca="false">'ORÇ.GLOBAL P CAIXA'!I257</f>
        <v>0</v>
      </c>
      <c r="O258" s="166" t="str">
        <f aca="false">S258</f>
        <v/>
      </c>
      <c r="P258" s="167"/>
      <c r="Q258" s="168" t="str">
        <f aca="false">IF(B258&gt;0,"ok","ocultar")</f>
        <v>ocultar</v>
      </c>
      <c r="R258" s="647" t="n">
        <f aca="false">'ORÇ.GLOBAL P CAIXA'!B257</f>
        <v>0</v>
      </c>
      <c r="S258" s="170" t="str">
        <f aca="false">IF('ORÇ.GLOBAL P CAIXA'!N257&lt;&gt;0,'ORÇ.GLOBAL P CAIXA'!N257,"")</f>
        <v/>
      </c>
      <c r="T258" s="648" t="n">
        <f aca="false">'ORÇ.GLOBAL P CAIXA'!O257</f>
        <v>0</v>
      </c>
      <c r="U258" s="172" t="n">
        <f aca="false">'ORÇ.GLOBAL P CAIXA'!P257</f>
        <v>0</v>
      </c>
      <c r="V258" s="173" t="n">
        <f aca="false">'ORÇ.GLOBAL P CAIXA'!E257</f>
        <v>0</v>
      </c>
      <c r="W258" s="173" t="n">
        <f aca="false">F258</f>
        <v>0</v>
      </c>
      <c r="X258" s="649"/>
      <c r="Y258" s="649"/>
      <c r="Z258" s="650"/>
      <c r="AB258" s="88"/>
      <c r="AC258" s="157" t="n">
        <f aca="false">IF(B258=0,AC257,IF(ISNONTEXT(B258)=TRUE(),INT(B258),INT(LEFT(B258,FIND(".",B258)-1))))</f>
        <v>3</v>
      </c>
      <c r="AD258" s="157" t="str">
        <f aca="false">IF(AD259=1,1,IF(B258&lt;&gt;0,1,IF(C258&lt;&gt;0,1,IF(D258&lt;&gt;0,1,IF(E258&lt;&gt;0,1,"")))))</f>
        <v/>
      </c>
      <c r="AE258" s="157" t="str">
        <f aca="false">IF(AC258=0," ",IF(AC258&lt;&gt;AC257,AC258," "))</f>
        <v> </v>
      </c>
      <c r="AF258" s="180"/>
      <c r="AG258" s="75" t="e">
        <f aca="false">IF(AC258&lt;&gt;AE258,(IF(N258=0,G258*(INFORMAÇÕES!$Q$69/INFORMAÇÕES!$Q$72),IF(N258="R",G258,0))),0)</f>
        <v>#DIV/0!</v>
      </c>
      <c r="AH258" s="75" t="e">
        <f aca="false">IF(AC258&lt;&gt;AE258,(IF(N258=0,G258*(INFORMAÇÕES!$Q$70/INFORMAÇÕES!$Q$72),IF(N258="C",G258,0))),0)</f>
        <v>#DIV/0!</v>
      </c>
      <c r="AI258" s="75" t="n">
        <f aca="false">IF(AC258&lt;&gt;AE258,(IF(N258=0,G258*INFORMAÇÕES!$U$115,IF(N258="CF",G258,0))),0)</f>
        <v>0</v>
      </c>
      <c r="AJ258" s="75" t="n">
        <f aca="false">IF(AC258&lt;&gt;AE258,(IF(N258=0,G258*INFORMAÇÕES!$U$116,IF(N258="O",G258,0))),0)</f>
        <v>0</v>
      </c>
      <c r="AK258" s="75" t="n">
        <f aca="false">IF(E258&lt;&gt;0,G258,0)</f>
        <v>0</v>
      </c>
      <c r="AL258" s="75" t="n">
        <f aca="false">IF(AC258&lt;&gt;AE258,(IF(N258=0,J258*(INFORMAÇÕES!$Q$89/INFORMAÇÕES!$Q$92),IF(N258="R",J258,0))),0)</f>
        <v>0</v>
      </c>
      <c r="AM258" s="75" t="n">
        <f aca="false">IF(AC258&lt;&gt;AE258,(IF(N258=0,J258*(INFORMAÇÕES!$Q$90/INFORMAÇÕES!$Q$92),IF(N258="C",J258,0))),0)</f>
        <v>0</v>
      </c>
      <c r="AN258" s="75" t="n">
        <f aca="false">IF(AC258&lt;&gt;AE258,(IF(N258="",J258*INFORMAÇÕES!$U$115,IF(N258="CF",J258,0))),0)</f>
        <v>0</v>
      </c>
      <c r="AO258" s="75" t="n">
        <f aca="false">IF(AC258&lt;&gt;AE258,(IF(N258="",J258*INFORMAÇÕES!$U$116,IF(N258="O",J258,0))),0)</f>
        <v>0</v>
      </c>
      <c r="AP258" s="75" t="n">
        <f aca="false">IF(H258&lt;&gt;0,J258,0)</f>
        <v>0</v>
      </c>
      <c r="AQ258" s="75" t="n">
        <f aca="false">IF(K258&lt;&gt;0,L258,0)</f>
        <v>0</v>
      </c>
    </row>
    <row r="259" s="174" customFormat="true" ht="14.25" hidden="false" customHeight="false" outlineLevel="0" collapsed="false">
      <c r="A259" s="159" t="n">
        <v>247</v>
      </c>
      <c r="B259" s="160" t="n">
        <f aca="false">R259</f>
        <v>0</v>
      </c>
      <c r="C259" s="161" t="n">
        <f aca="false">T259</f>
        <v>0</v>
      </c>
      <c r="D259" s="162" t="n">
        <f aca="false">U259</f>
        <v>0</v>
      </c>
      <c r="E259" s="163" t="n">
        <f aca="false">'ORÇ.GLOBAL P CAIXA'!E258</f>
        <v>0</v>
      </c>
      <c r="F259" s="163" t="n">
        <f aca="false">IF('ORÇ.GLOBAL EMPRESA'!G258&gt;0,'ORÇ.GLOBAL EMPRESA'!G258,'ORÇ.GLOBAL P CAIXA'!F258)</f>
        <v>0</v>
      </c>
      <c r="G259" s="163" t="n">
        <f aca="false">IF(E259&lt;&gt;0,ROUND(E259*F259,2),IF(AK259=0,(SUMIF($AC$13:$AC$1012,B259,$AK$13:$AK$1012)),AK259))</f>
        <v>0</v>
      </c>
      <c r="H259" s="163" t="n">
        <f aca="false">V259</f>
        <v>0</v>
      </c>
      <c r="I259" s="163" t="n">
        <f aca="false">W259</f>
        <v>0</v>
      </c>
      <c r="J259" s="163" t="n">
        <f aca="false">IF(H259&lt;&gt;0,ROUND(H259*I259,2),IF(AP259=0,(SUMIF($AC$13:$AC$1012,B259,$AP$13:$AP$1012)),AP259))</f>
        <v>0</v>
      </c>
      <c r="K259" s="163" t="n">
        <f aca="false">H259-E259</f>
        <v>0</v>
      </c>
      <c r="L259" s="163" t="n">
        <f aca="false">J259-G259</f>
        <v>0</v>
      </c>
      <c r="M259" s="645" t="str">
        <f aca="false">IF('ORÇ.GLOBAL P CAIXA'!H258&gt;0,'ORÇ.GLOBAL P CAIXA'!H258,"")</f>
        <v/>
      </c>
      <c r="N259" s="646" t="n">
        <f aca="false">'ORÇ.GLOBAL P CAIXA'!I258</f>
        <v>0</v>
      </c>
      <c r="O259" s="166" t="str">
        <f aca="false">S259</f>
        <v/>
      </c>
      <c r="P259" s="167"/>
      <c r="Q259" s="168" t="str">
        <f aca="false">IF(B259&gt;0,"ok","ocultar")</f>
        <v>ocultar</v>
      </c>
      <c r="R259" s="647" t="n">
        <f aca="false">'ORÇ.GLOBAL P CAIXA'!B258</f>
        <v>0</v>
      </c>
      <c r="S259" s="170" t="str">
        <f aca="false">IF('ORÇ.GLOBAL P CAIXA'!N258&lt;&gt;0,'ORÇ.GLOBAL P CAIXA'!N258,"")</f>
        <v/>
      </c>
      <c r="T259" s="648" t="n">
        <f aca="false">'ORÇ.GLOBAL P CAIXA'!O258</f>
        <v>0</v>
      </c>
      <c r="U259" s="172" t="n">
        <f aca="false">'ORÇ.GLOBAL P CAIXA'!P258</f>
        <v>0</v>
      </c>
      <c r="V259" s="173" t="n">
        <f aca="false">'ORÇ.GLOBAL P CAIXA'!E258</f>
        <v>0</v>
      </c>
      <c r="W259" s="173" t="n">
        <f aca="false">F259</f>
        <v>0</v>
      </c>
      <c r="X259" s="649"/>
      <c r="Y259" s="649"/>
      <c r="Z259" s="650"/>
      <c r="AB259" s="88"/>
      <c r="AC259" s="157" t="n">
        <f aca="false">IF(B259=0,AC258,IF(ISNONTEXT(B259)=TRUE(),INT(B259),INT(LEFT(B259,FIND(".",B259)-1))))</f>
        <v>3</v>
      </c>
      <c r="AD259" s="157" t="str">
        <f aca="false">IF(AD260=1,1,IF(B259&lt;&gt;0,1,IF(C259&lt;&gt;0,1,IF(D259&lt;&gt;0,1,IF(E259&lt;&gt;0,1,"")))))</f>
        <v/>
      </c>
      <c r="AE259" s="157" t="str">
        <f aca="false">IF(AC259=0," ",IF(AC259&lt;&gt;AC258,AC259," "))</f>
        <v> </v>
      </c>
      <c r="AF259" s="180"/>
      <c r="AG259" s="75" t="e">
        <f aca="false">IF(AC259&lt;&gt;AE259,(IF(N259=0,G259*(INFORMAÇÕES!$Q$69/INFORMAÇÕES!$Q$72),IF(N259="R",G259,0))),0)</f>
        <v>#DIV/0!</v>
      </c>
      <c r="AH259" s="75" t="e">
        <f aca="false">IF(AC259&lt;&gt;AE259,(IF(N259=0,G259*(INFORMAÇÕES!$Q$70/INFORMAÇÕES!$Q$72),IF(N259="C",G259,0))),0)</f>
        <v>#DIV/0!</v>
      </c>
      <c r="AI259" s="75" t="n">
        <f aca="false">IF(AC259&lt;&gt;AE259,(IF(N259=0,G259*INFORMAÇÕES!$U$115,IF(N259="CF",G259,0))),0)</f>
        <v>0</v>
      </c>
      <c r="AJ259" s="75" t="n">
        <f aca="false">IF(AC259&lt;&gt;AE259,(IF(N259=0,G259*INFORMAÇÕES!$U$116,IF(N259="O",G259,0))),0)</f>
        <v>0</v>
      </c>
      <c r="AK259" s="75" t="n">
        <f aca="false">IF(E259&lt;&gt;0,G259,0)</f>
        <v>0</v>
      </c>
      <c r="AL259" s="75" t="n">
        <f aca="false">IF(AC259&lt;&gt;AE259,(IF(N259=0,J259*(INFORMAÇÕES!$Q$89/INFORMAÇÕES!$Q$92),IF(N259="R",J259,0))),0)</f>
        <v>0</v>
      </c>
      <c r="AM259" s="75" t="n">
        <f aca="false">IF(AC259&lt;&gt;AE259,(IF(N259=0,J259*(INFORMAÇÕES!$Q$90/INFORMAÇÕES!$Q$92),IF(N259="C",J259,0))),0)</f>
        <v>0</v>
      </c>
      <c r="AN259" s="75" t="n">
        <f aca="false">IF(AC259&lt;&gt;AE259,(IF(N259="",J259*INFORMAÇÕES!$U$115,IF(N259="CF",J259,0))),0)</f>
        <v>0</v>
      </c>
      <c r="AO259" s="75" t="n">
        <f aca="false">IF(AC259&lt;&gt;AE259,(IF(N259="",J259*INFORMAÇÕES!$U$116,IF(N259="O",J259,0))),0)</f>
        <v>0</v>
      </c>
      <c r="AP259" s="75" t="n">
        <f aca="false">IF(H259&lt;&gt;0,J259,0)</f>
        <v>0</v>
      </c>
      <c r="AQ259" s="75" t="n">
        <f aca="false">IF(K259&lt;&gt;0,L259,0)</f>
        <v>0</v>
      </c>
    </row>
    <row r="260" s="174" customFormat="true" ht="14.25" hidden="false" customHeight="false" outlineLevel="0" collapsed="false">
      <c r="A260" s="159" t="n">
        <v>248</v>
      </c>
      <c r="B260" s="160" t="n">
        <f aca="false">R260</f>
        <v>0</v>
      </c>
      <c r="C260" s="161" t="n">
        <f aca="false">T260</f>
        <v>0</v>
      </c>
      <c r="D260" s="162" t="n">
        <f aca="false">U260</f>
        <v>0</v>
      </c>
      <c r="E260" s="163" t="n">
        <f aca="false">'ORÇ.GLOBAL P CAIXA'!E259</f>
        <v>0</v>
      </c>
      <c r="F260" s="163" t="n">
        <f aca="false">IF('ORÇ.GLOBAL EMPRESA'!G259&gt;0,'ORÇ.GLOBAL EMPRESA'!G259,'ORÇ.GLOBAL P CAIXA'!F259)</f>
        <v>0</v>
      </c>
      <c r="G260" s="163" t="n">
        <f aca="false">IF(E260&lt;&gt;0,ROUND(E260*F260,2),IF(AK260=0,(SUMIF($AC$13:$AC$1012,B260,$AK$13:$AK$1012)),AK260))</f>
        <v>0</v>
      </c>
      <c r="H260" s="163" t="n">
        <f aca="false">V260</f>
        <v>0</v>
      </c>
      <c r="I260" s="163" t="n">
        <f aca="false">W260</f>
        <v>0</v>
      </c>
      <c r="J260" s="163" t="n">
        <f aca="false">IF(H260&lt;&gt;0,ROUND(H260*I260,2),IF(AP260=0,(SUMIF($AC$13:$AC$1012,B260,$AP$13:$AP$1012)),AP260))</f>
        <v>0</v>
      </c>
      <c r="K260" s="163" t="n">
        <f aca="false">H260-E260</f>
        <v>0</v>
      </c>
      <c r="L260" s="163" t="n">
        <f aca="false">J260-G260</f>
        <v>0</v>
      </c>
      <c r="M260" s="645" t="str">
        <f aca="false">IF('ORÇ.GLOBAL P CAIXA'!H259&gt;0,'ORÇ.GLOBAL P CAIXA'!H259,"")</f>
        <v/>
      </c>
      <c r="N260" s="646" t="n">
        <f aca="false">'ORÇ.GLOBAL P CAIXA'!I259</f>
        <v>0</v>
      </c>
      <c r="O260" s="166" t="str">
        <f aca="false">S260</f>
        <v/>
      </c>
      <c r="P260" s="167"/>
      <c r="Q260" s="168" t="str">
        <f aca="false">IF(B260&gt;0,"ok","ocultar")</f>
        <v>ocultar</v>
      </c>
      <c r="R260" s="647" t="n">
        <f aca="false">'ORÇ.GLOBAL P CAIXA'!B259</f>
        <v>0</v>
      </c>
      <c r="S260" s="170" t="str">
        <f aca="false">IF('ORÇ.GLOBAL P CAIXA'!N259&lt;&gt;0,'ORÇ.GLOBAL P CAIXA'!N259,"")</f>
        <v/>
      </c>
      <c r="T260" s="648" t="n">
        <f aca="false">'ORÇ.GLOBAL P CAIXA'!O259</f>
        <v>0</v>
      </c>
      <c r="U260" s="172" t="n">
        <f aca="false">'ORÇ.GLOBAL P CAIXA'!P259</f>
        <v>0</v>
      </c>
      <c r="V260" s="173" t="n">
        <f aca="false">'ORÇ.GLOBAL P CAIXA'!E259</f>
        <v>0</v>
      </c>
      <c r="W260" s="173" t="n">
        <f aca="false">F260</f>
        <v>0</v>
      </c>
      <c r="X260" s="649"/>
      <c r="Y260" s="649"/>
      <c r="Z260" s="650"/>
      <c r="AB260" s="88"/>
      <c r="AC260" s="157" t="n">
        <f aca="false">IF(B260=0,AC259,IF(ISNONTEXT(B260)=TRUE(),INT(B260),INT(LEFT(B260,FIND(".",B260)-1))))</f>
        <v>3</v>
      </c>
      <c r="AD260" s="157" t="str">
        <f aca="false">IF(AD261=1,1,IF(B260&lt;&gt;0,1,IF(C260&lt;&gt;0,1,IF(D260&lt;&gt;0,1,IF(E260&lt;&gt;0,1,"")))))</f>
        <v/>
      </c>
      <c r="AE260" s="157" t="str">
        <f aca="false">IF(AC260=0," ",IF(AC260&lt;&gt;AC259,AC260," "))</f>
        <v> </v>
      </c>
      <c r="AF260" s="180"/>
      <c r="AG260" s="75" t="e">
        <f aca="false">IF(AC260&lt;&gt;AE260,(IF(N260=0,G260*(INFORMAÇÕES!$Q$69/INFORMAÇÕES!$Q$72),IF(N260="R",G260,0))),0)</f>
        <v>#DIV/0!</v>
      </c>
      <c r="AH260" s="75" t="e">
        <f aca="false">IF(AC260&lt;&gt;AE260,(IF(N260=0,G260*(INFORMAÇÕES!$Q$70/INFORMAÇÕES!$Q$72),IF(N260="C",G260,0))),0)</f>
        <v>#DIV/0!</v>
      </c>
      <c r="AI260" s="75" t="n">
        <f aca="false">IF(AC260&lt;&gt;AE260,(IF(N260=0,G260*INFORMAÇÕES!$U$115,IF(N260="CF",G260,0))),0)</f>
        <v>0</v>
      </c>
      <c r="AJ260" s="75" t="n">
        <f aca="false">IF(AC260&lt;&gt;AE260,(IF(N260=0,G260*INFORMAÇÕES!$U$116,IF(N260="O",G260,0))),0)</f>
        <v>0</v>
      </c>
      <c r="AK260" s="75" t="n">
        <f aca="false">IF(E260&lt;&gt;0,G260,0)</f>
        <v>0</v>
      </c>
      <c r="AL260" s="75" t="n">
        <f aca="false">IF(AC260&lt;&gt;AE260,(IF(N260=0,J260*(INFORMAÇÕES!$Q$89/INFORMAÇÕES!$Q$92),IF(N260="R",J260,0))),0)</f>
        <v>0</v>
      </c>
      <c r="AM260" s="75" t="n">
        <f aca="false">IF(AC260&lt;&gt;AE260,(IF(N260=0,J260*(INFORMAÇÕES!$Q$90/INFORMAÇÕES!$Q$92),IF(N260="C",J260,0))),0)</f>
        <v>0</v>
      </c>
      <c r="AN260" s="75" t="n">
        <f aca="false">IF(AC260&lt;&gt;AE260,(IF(N260="",J260*INFORMAÇÕES!$U$115,IF(N260="CF",J260,0))),0)</f>
        <v>0</v>
      </c>
      <c r="AO260" s="75" t="n">
        <f aca="false">IF(AC260&lt;&gt;AE260,(IF(N260="",J260*INFORMAÇÕES!$U$116,IF(N260="O",J260,0))),0)</f>
        <v>0</v>
      </c>
      <c r="AP260" s="75" t="n">
        <f aca="false">IF(H260&lt;&gt;0,J260,0)</f>
        <v>0</v>
      </c>
      <c r="AQ260" s="75" t="n">
        <f aca="false">IF(K260&lt;&gt;0,L260,0)</f>
        <v>0</v>
      </c>
    </row>
    <row r="261" s="174" customFormat="true" ht="14.25" hidden="false" customHeight="false" outlineLevel="0" collapsed="false">
      <c r="A261" s="159" t="n">
        <v>249</v>
      </c>
      <c r="B261" s="160" t="n">
        <f aca="false">R261</f>
        <v>0</v>
      </c>
      <c r="C261" s="161" t="n">
        <f aca="false">T261</f>
        <v>0</v>
      </c>
      <c r="D261" s="162" t="n">
        <f aca="false">U261</f>
        <v>0</v>
      </c>
      <c r="E261" s="163" t="n">
        <f aca="false">'ORÇ.GLOBAL P CAIXA'!E260</f>
        <v>0</v>
      </c>
      <c r="F261" s="163" t="n">
        <f aca="false">IF('ORÇ.GLOBAL EMPRESA'!G260&gt;0,'ORÇ.GLOBAL EMPRESA'!G260,'ORÇ.GLOBAL P CAIXA'!F260)</f>
        <v>0</v>
      </c>
      <c r="G261" s="163" t="n">
        <f aca="false">IF(E261&lt;&gt;0,ROUND(E261*F261,2),IF(AK261=0,(SUMIF($AC$13:$AC$1012,B261,$AK$13:$AK$1012)),AK261))</f>
        <v>0</v>
      </c>
      <c r="H261" s="163" t="n">
        <f aca="false">V261</f>
        <v>0</v>
      </c>
      <c r="I261" s="163" t="n">
        <f aca="false">W261</f>
        <v>0</v>
      </c>
      <c r="J261" s="163" t="n">
        <f aca="false">IF(H261&lt;&gt;0,ROUND(H261*I261,2),IF(AP261=0,(SUMIF($AC$13:$AC$1012,B261,$AP$13:$AP$1012)),AP261))</f>
        <v>0</v>
      </c>
      <c r="K261" s="163" t="n">
        <f aca="false">H261-E261</f>
        <v>0</v>
      </c>
      <c r="L261" s="163" t="n">
        <f aca="false">J261-G261</f>
        <v>0</v>
      </c>
      <c r="M261" s="645" t="str">
        <f aca="false">IF('ORÇ.GLOBAL P CAIXA'!H260&gt;0,'ORÇ.GLOBAL P CAIXA'!H260,"")</f>
        <v/>
      </c>
      <c r="N261" s="646" t="n">
        <f aca="false">'ORÇ.GLOBAL P CAIXA'!I260</f>
        <v>0</v>
      </c>
      <c r="O261" s="166" t="str">
        <f aca="false">S261</f>
        <v/>
      </c>
      <c r="P261" s="167"/>
      <c r="Q261" s="168" t="str">
        <f aca="false">IF(B261&gt;0,"ok","ocultar")</f>
        <v>ocultar</v>
      </c>
      <c r="R261" s="647" t="n">
        <f aca="false">'ORÇ.GLOBAL P CAIXA'!B260</f>
        <v>0</v>
      </c>
      <c r="S261" s="170" t="str">
        <f aca="false">IF('ORÇ.GLOBAL P CAIXA'!N260&lt;&gt;0,'ORÇ.GLOBAL P CAIXA'!N260,"")</f>
        <v/>
      </c>
      <c r="T261" s="648" t="n">
        <f aca="false">'ORÇ.GLOBAL P CAIXA'!O260</f>
        <v>0</v>
      </c>
      <c r="U261" s="172" t="n">
        <f aca="false">'ORÇ.GLOBAL P CAIXA'!P260</f>
        <v>0</v>
      </c>
      <c r="V261" s="173" t="n">
        <f aca="false">'ORÇ.GLOBAL P CAIXA'!E260</f>
        <v>0</v>
      </c>
      <c r="W261" s="173" t="n">
        <f aca="false">F261</f>
        <v>0</v>
      </c>
      <c r="X261" s="649"/>
      <c r="Y261" s="649"/>
      <c r="Z261" s="650"/>
      <c r="AB261" s="88"/>
      <c r="AC261" s="157" t="n">
        <f aca="false">IF(B261=0,AC260,IF(ISNONTEXT(B261)=TRUE(),INT(B261),INT(LEFT(B261,FIND(".",B261)-1))))</f>
        <v>3</v>
      </c>
      <c r="AD261" s="157" t="str">
        <f aca="false">IF(AD262=1,1,IF(B261&lt;&gt;0,1,IF(C261&lt;&gt;0,1,IF(D261&lt;&gt;0,1,IF(E261&lt;&gt;0,1,"")))))</f>
        <v/>
      </c>
      <c r="AE261" s="157" t="str">
        <f aca="false">IF(AC261=0," ",IF(AC261&lt;&gt;AC260,AC261," "))</f>
        <v> </v>
      </c>
      <c r="AF261" s="180"/>
      <c r="AG261" s="75" t="e">
        <f aca="false">IF(AC261&lt;&gt;AE261,(IF(N261=0,G261*(INFORMAÇÕES!$Q$69/INFORMAÇÕES!$Q$72),IF(N261="R",G261,0))),0)</f>
        <v>#DIV/0!</v>
      </c>
      <c r="AH261" s="75" t="e">
        <f aca="false">IF(AC261&lt;&gt;AE261,(IF(N261=0,G261*(INFORMAÇÕES!$Q$70/INFORMAÇÕES!$Q$72),IF(N261="C",G261,0))),0)</f>
        <v>#DIV/0!</v>
      </c>
      <c r="AI261" s="75" t="n">
        <f aca="false">IF(AC261&lt;&gt;AE261,(IF(N261=0,G261*INFORMAÇÕES!$U$115,IF(N261="CF",G261,0))),0)</f>
        <v>0</v>
      </c>
      <c r="AJ261" s="75" t="n">
        <f aca="false">IF(AC261&lt;&gt;AE261,(IF(N261=0,G261*INFORMAÇÕES!$U$116,IF(N261="O",G261,0))),0)</f>
        <v>0</v>
      </c>
      <c r="AK261" s="75" t="n">
        <f aca="false">IF(E261&lt;&gt;0,G261,0)</f>
        <v>0</v>
      </c>
      <c r="AL261" s="75" t="n">
        <f aca="false">IF(AC261&lt;&gt;AE261,(IF(N261=0,J261*(INFORMAÇÕES!$Q$89/INFORMAÇÕES!$Q$92),IF(N261="R",J261,0))),0)</f>
        <v>0</v>
      </c>
      <c r="AM261" s="75" t="n">
        <f aca="false">IF(AC261&lt;&gt;AE261,(IF(N261=0,J261*(INFORMAÇÕES!$Q$90/INFORMAÇÕES!$Q$92),IF(N261="C",J261,0))),0)</f>
        <v>0</v>
      </c>
      <c r="AN261" s="75" t="n">
        <f aca="false">IF(AC261&lt;&gt;AE261,(IF(N261="",J261*INFORMAÇÕES!$U$115,IF(N261="CF",J261,0))),0)</f>
        <v>0</v>
      </c>
      <c r="AO261" s="75" t="n">
        <f aca="false">IF(AC261&lt;&gt;AE261,(IF(N261="",J261*INFORMAÇÕES!$U$116,IF(N261="O",J261,0))),0)</f>
        <v>0</v>
      </c>
      <c r="AP261" s="75" t="n">
        <f aca="false">IF(H261&lt;&gt;0,J261,0)</f>
        <v>0</v>
      </c>
      <c r="AQ261" s="75" t="n">
        <f aca="false">IF(K261&lt;&gt;0,L261,0)</f>
        <v>0</v>
      </c>
    </row>
    <row r="262" s="174" customFormat="true" ht="14.25" hidden="false" customHeight="false" outlineLevel="0" collapsed="false">
      <c r="A262" s="159" t="n">
        <v>250</v>
      </c>
      <c r="B262" s="160" t="n">
        <f aca="false">R262</f>
        <v>0</v>
      </c>
      <c r="C262" s="161" t="n">
        <f aca="false">T262</f>
        <v>0</v>
      </c>
      <c r="D262" s="162" t="n">
        <f aca="false">U262</f>
        <v>0</v>
      </c>
      <c r="E262" s="163" t="n">
        <f aca="false">'ORÇ.GLOBAL P CAIXA'!E261</f>
        <v>0</v>
      </c>
      <c r="F262" s="163" t="n">
        <f aca="false">IF('ORÇ.GLOBAL EMPRESA'!G261&gt;0,'ORÇ.GLOBAL EMPRESA'!G261,'ORÇ.GLOBAL P CAIXA'!F261)</f>
        <v>0</v>
      </c>
      <c r="G262" s="163" t="n">
        <f aca="false">IF(E262&lt;&gt;0,ROUND(E262*F262,2),IF(AK262=0,(SUMIF($AC$13:$AC$1012,B262,$AK$13:$AK$1012)),AK262))</f>
        <v>0</v>
      </c>
      <c r="H262" s="163" t="n">
        <f aca="false">V262</f>
        <v>0</v>
      </c>
      <c r="I262" s="163" t="n">
        <f aca="false">W262</f>
        <v>0</v>
      </c>
      <c r="J262" s="163" t="n">
        <f aca="false">IF(H262&lt;&gt;0,ROUND(H262*I262,2),IF(AP262=0,(SUMIF($AC$13:$AC$1012,B262,$AP$13:$AP$1012)),AP262))</f>
        <v>0</v>
      </c>
      <c r="K262" s="163" t="n">
        <f aca="false">H262-E262</f>
        <v>0</v>
      </c>
      <c r="L262" s="163" t="n">
        <f aca="false">J262-G262</f>
        <v>0</v>
      </c>
      <c r="M262" s="645" t="str">
        <f aca="false">IF('ORÇ.GLOBAL P CAIXA'!H261&gt;0,'ORÇ.GLOBAL P CAIXA'!H261,"")</f>
        <v/>
      </c>
      <c r="N262" s="646" t="n">
        <f aca="false">'ORÇ.GLOBAL P CAIXA'!I261</f>
        <v>0</v>
      </c>
      <c r="O262" s="166" t="str">
        <f aca="false">S262</f>
        <v/>
      </c>
      <c r="P262" s="167"/>
      <c r="Q262" s="168" t="str">
        <f aca="false">IF(B262&gt;0,"ok","ocultar")</f>
        <v>ocultar</v>
      </c>
      <c r="R262" s="647" t="n">
        <f aca="false">'ORÇ.GLOBAL P CAIXA'!B261</f>
        <v>0</v>
      </c>
      <c r="S262" s="170" t="str">
        <f aca="false">IF('ORÇ.GLOBAL P CAIXA'!N261&lt;&gt;0,'ORÇ.GLOBAL P CAIXA'!N261,"")</f>
        <v/>
      </c>
      <c r="T262" s="648" t="n">
        <f aca="false">'ORÇ.GLOBAL P CAIXA'!O261</f>
        <v>0</v>
      </c>
      <c r="U262" s="172" t="n">
        <f aca="false">'ORÇ.GLOBAL P CAIXA'!P261</f>
        <v>0</v>
      </c>
      <c r="V262" s="173" t="n">
        <f aca="false">'ORÇ.GLOBAL P CAIXA'!E261</f>
        <v>0</v>
      </c>
      <c r="W262" s="173" t="n">
        <f aca="false">F262</f>
        <v>0</v>
      </c>
      <c r="X262" s="649"/>
      <c r="Y262" s="649"/>
      <c r="Z262" s="650"/>
      <c r="AB262" s="88"/>
      <c r="AC262" s="157" t="n">
        <f aca="false">IF(B262=0,AC261,IF(ISNONTEXT(B262)=TRUE(),INT(B262),INT(LEFT(B262,FIND(".",B262)-1))))</f>
        <v>3</v>
      </c>
      <c r="AD262" s="157" t="str">
        <f aca="false">IF(AD263=1,1,IF(B262&lt;&gt;0,1,IF(C262&lt;&gt;0,1,IF(D262&lt;&gt;0,1,IF(E262&lt;&gt;0,1,"")))))</f>
        <v/>
      </c>
      <c r="AE262" s="157" t="str">
        <f aca="false">IF(AC262=0," ",IF(AC262&lt;&gt;AC261,AC262," "))</f>
        <v> </v>
      </c>
      <c r="AF262" s="180"/>
      <c r="AG262" s="75" t="e">
        <f aca="false">IF(AC262&lt;&gt;AE262,(IF(N262=0,G262*(INFORMAÇÕES!$Q$69/INFORMAÇÕES!$Q$72),IF(N262="R",G262,0))),0)</f>
        <v>#DIV/0!</v>
      </c>
      <c r="AH262" s="75" t="e">
        <f aca="false">IF(AC262&lt;&gt;AE262,(IF(N262=0,G262*(INFORMAÇÕES!$Q$70/INFORMAÇÕES!$Q$72),IF(N262="C",G262,0))),0)</f>
        <v>#DIV/0!</v>
      </c>
      <c r="AI262" s="75" t="n">
        <f aca="false">IF(AC262&lt;&gt;AE262,(IF(N262=0,G262*INFORMAÇÕES!$U$115,IF(N262="CF",G262,0))),0)</f>
        <v>0</v>
      </c>
      <c r="AJ262" s="75" t="n">
        <f aca="false">IF(AC262&lt;&gt;AE262,(IF(N262=0,G262*INFORMAÇÕES!$U$116,IF(N262="O",G262,0))),0)</f>
        <v>0</v>
      </c>
      <c r="AK262" s="75" t="n">
        <f aca="false">IF(E262&lt;&gt;0,G262,0)</f>
        <v>0</v>
      </c>
      <c r="AL262" s="75" t="n">
        <f aca="false">IF(AC262&lt;&gt;AE262,(IF(N262=0,J262*(INFORMAÇÕES!$Q$89/INFORMAÇÕES!$Q$92),IF(N262="R",J262,0))),0)</f>
        <v>0</v>
      </c>
      <c r="AM262" s="75" t="n">
        <f aca="false">IF(AC262&lt;&gt;AE262,(IF(N262=0,J262*(INFORMAÇÕES!$Q$90/INFORMAÇÕES!$Q$92),IF(N262="C",J262,0))),0)</f>
        <v>0</v>
      </c>
      <c r="AN262" s="75" t="n">
        <f aca="false">IF(AC262&lt;&gt;AE262,(IF(N262="",J262*INFORMAÇÕES!$U$115,IF(N262="CF",J262,0))),0)</f>
        <v>0</v>
      </c>
      <c r="AO262" s="75" t="n">
        <f aca="false">IF(AC262&lt;&gt;AE262,(IF(N262="",J262*INFORMAÇÕES!$U$116,IF(N262="O",J262,0))),0)</f>
        <v>0</v>
      </c>
      <c r="AP262" s="75" t="n">
        <f aca="false">IF(H262&lt;&gt;0,J262,0)</f>
        <v>0</v>
      </c>
      <c r="AQ262" s="75" t="n">
        <f aca="false">IF(K262&lt;&gt;0,L262,0)</f>
        <v>0</v>
      </c>
    </row>
    <row r="263" s="174" customFormat="true" ht="14.25" hidden="false" customHeight="false" outlineLevel="0" collapsed="false">
      <c r="A263" s="159" t="n">
        <v>251</v>
      </c>
      <c r="B263" s="160" t="n">
        <f aca="false">R263</f>
        <v>0</v>
      </c>
      <c r="C263" s="161" t="n">
        <f aca="false">T263</f>
        <v>0</v>
      </c>
      <c r="D263" s="162" t="n">
        <f aca="false">U263</f>
        <v>0</v>
      </c>
      <c r="E263" s="163" t="n">
        <f aca="false">'ORÇ.GLOBAL P CAIXA'!E262</f>
        <v>0</v>
      </c>
      <c r="F263" s="163" t="n">
        <f aca="false">IF('ORÇ.GLOBAL EMPRESA'!G262&gt;0,'ORÇ.GLOBAL EMPRESA'!G262,'ORÇ.GLOBAL P CAIXA'!F262)</f>
        <v>0</v>
      </c>
      <c r="G263" s="163" t="n">
        <f aca="false">IF(E263&lt;&gt;0,ROUND(E263*F263,2),IF(AK263=0,(SUMIF($AC$13:$AC$1012,B263,$AK$13:$AK$1012)),AK263))</f>
        <v>0</v>
      </c>
      <c r="H263" s="163" t="n">
        <f aca="false">V263</f>
        <v>0</v>
      </c>
      <c r="I263" s="163" t="n">
        <f aca="false">W263</f>
        <v>0</v>
      </c>
      <c r="J263" s="163" t="n">
        <f aca="false">IF(H263&lt;&gt;0,ROUND(H263*I263,2),IF(AP263=0,(SUMIF($AC$13:$AC$1012,B263,$AP$13:$AP$1012)),AP263))</f>
        <v>0</v>
      </c>
      <c r="K263" s="163" t="n">
        <f aca="false">H263-E263</f>
        <v>0</v>
      </c>
      <c r="L263" s="163" t="n">
        <f aca="false">J263-G263</f>
        <v>0</v>
      </c>
      <c r="M263" s="645" t="str">
        <f aca="false">IF('ORÇ.GLOBAL P CAIXA'!H262&gt;0,'ORÇ.GLOBAL P CAIXA'!H262,"")</f>
        <v/>
      </c>
      <c r="N263" s="646" t="n">
        <f aca="false">'ORÇ.GLOBAL P CAIXA'!I262</f>
        <v>0</v>
      </c>
      <c r="O263" s="166" t="str">
        <f aca="false">S263</f>
        <v/>
      </c>
      <c r="P263" s="167"/>
      <c r="Q263" s="168" t="str">
        <f aca="false">IF(B263&gt;0,"ok","ocultar")</f>
        <v>ocultar</v>
      </c>
      <c r="R263" s="647" t="n">
        <f aca="false">'ORÇ.GLOBAL P CAIXA'!B262</f>
        <v>0</v>
      </c>
      <c r="S263" s="170" t="str">
        <f aca="false">IF('ORÇ.GLOBAL P CAIXA'!N262&lt;&gt;0,'ORÇ.GLOBAL P CAIXA'!N262,"")</f>
        <v/>
      </c>
      <c r="T263" s="648" t="n">
        <f aca="false">'ORÇ.GLOBAL P CAIXA'!O262</f>
        <v>0</v>
      </c>
      <c r="U263" s="172" t="n">
        <f aca="false">'ORÇ.GLOBAL P CAIXA'!P262</f>
        <v>0</v>
      </c>
      <c r="V263" s="173" t="n">
        <f aca="false">'ORÇ.GLOBAL P CAIXA'!E262</f>
        <v>0</v>
      </c>
      <c r="W263" s="173" t="n">
        <f aca="false">F263</f>
        <v>0</v>
      </c>
      <c r="X263" s="649"/>
      <c r="Y263" s="649"/>
      <c r="Z263" s="650"/>
      <c r="AB263" s="88"/>
      <c r="AC263" s="157" t="n">
        <f aca="false">IF(B263=0,AC262,IF(ISNONTEXT(B263)=TRUE(),INT(B263),INT(LEFT(B263,FIND(".",B263)-1))))</f>
        <v>3</v>
      </c>
      <c r="AD263" s="157" t="str">
        <f aca="false">IF(AD264=1,1,IF(B263&lt;&gt;0,1,IF(C263&lt;&gt;0,1,IF(D263&lt;&gt;0,1,IF(E263&lt;&gt;0,1,"")))))</f>
        <v/>
      </c>
      <c r="AE263" s="157" t="str">
        <f aca="false">IF(AC263=0," ",IF(AC263&lt;&gt;AC262,AC263," "))</f>
        <v> </v>
      </c>
      <c r="AF263" s="180"/>
      <c r="AG263" s="75" t="e">
        <f aca="false">IF(AC263&lt;&gt;AE263,(IF(N263=0,G263*(INFORMAÇÕES!$Q$69/INFORMAÇÕES!$Q$72),IF(N263="R",G263,0))),0)</f>
        <v>#DIV/0!</v>
      </c>
      <c r="AH263" s="75" t="e">
        <f aca="false">IF(AC263&lt;&gt;AE263,(IF(N263=0,G263*(INFORMAÇÕES!$Q$70/INFORMAÇÕES!$Q$72),IF(N263="C",G263,0))),0)</f>
        <v>#DIV/0!</v>
      </c>
      <c r="AI263" s="75" t="n">
        <f aca="false">IF(AC263&lt;&gt;AE263,(IF(N263=0,G263*INFORMAÇÕES!$U$115,IF(N263="CF",G263,0))),0)</f>
        <v>0</v>
      </c>
      <c r="AJ263" s="75" t="n">
        <f aca="false">IF(AC263&lt;&gt;AE263,(IF(N263=0,G263*INFORMAÇÕES!$U$116,IF(N263="O",G263,0))),0)</f>
        <v>0</v>
      </c>
      <c r="AK263" s="75" t="n">
        <f aca="false">IF(E263&lt;&gt;0,G263,0)</f>
        <v>0</v>
      </c>
      <c r="AL263" s="75" t="n">
        <f aca="false">IF(AC263&lt;&gt;AE263,(IF(N263=0,J263*(INFORMAÇÕES!$Q$89/INFORMAÇÕES!$Q$92),IF(N263="R",J263,0))),0)</f>
        <v>0</v>
      </c>
      <c r="AM263" s="75" t="n">
        <f aca="false">IF(AC263&lt;&gt;AE263,(IF(N263=0,J263*(INFORMAÇÕES!$Q$90/INFORMAÇÕES!$Q$92),IF(N263="C",J263,0))),0)</f>
        <v>0</v>
      </c>
      <c r="AN263" s="75" t="n">
        <f aca="false">IF(AC263&lt;&gt;AE263,(IF(N263="",J263*INFORMAÇÕES!$U$115,IF(N263="CF",J263,0))),0)</f>
        <v>0</v>
      </c>
      <c r="AO263" s="75" t="n">
        <f aca="false">IF(AC263&lt;&gt;AE263,(IF(N263="",J263*INFORMAÇÕES!$U$116,IF(N263="O",J263,0))),0)</f>
        <v>0</v>
      </c>
      <c r="AP263" s="75" t="n">
        <f aca="false">IF(H263&lt;&gt;0,J263,0)</f>
        <v>0</v>
      </c>
      <c r="AQ263" s="75" t="n">
        <f aca="false">IF(K263&lt;&gt;0,L263,0)</f>
        <v>0</v>
      </c>
    </row>
    <row r="264" s="174" customFormat="true" ht="14.25" hidden="false" customHeight="false" outlineLevel="0" collapsed="false">
      <c r="A264" s="159" t="n">
        <v>252</v>
      </c>
      <c r="B264" s="160" t="n">
        <f aca="false">R264</f>
        <v>0</v>
      </c>
      <c r="C264" s="161" t="n">
        <f aca="false">T264</f>
        <v>0</v>
      </c>
      <c r="D264" s="162" t="n">
        <f aca="false">U264</f>
        <v>0</v>
      </c>
      <c r="E264" s="163" t="n">
        <f aca="false">'ORÇ.GLOBAL P CAIXA'!E263</f>
        <v>0</v>
      </c>
      <c r="F264" s="163" t="n">
        <f aca="false">IF('ORÇ.GLOBAL EMPRESA'!G263&gt;0,'ORÇ.GLOBAL EMPRESA'!G263,'ORÇ.GLOBAL P CAIXA'!F263)</f>
        <v>0</v>
      </c>
      <c r="G264" s="163" t="n">
        <f aca="false">IF(E264&lt;&gt;0,ROUND(E264*F264,2),IF(AK264=0,(SUMIF($AC$13:$AC$1012,B264,$AK$13:$AK$1012)),AK264))</f>
        <v>0</v>
      </c>
      <c r="H264" s="163" t="n">
        <f aca="false">V264</f>
        <v>0</v>
      </c>
      <c r="I264" s="163" t="n">
        <f aca="false">W264</f>
        <v>0</v>
      </c>
      <c r="J264" s="163" t="n">
        <f aca="false">IF(H264&lt;&gt;0,ROUND(H264*I264,2),IF(AP264=0,(SUMIF($AC$13:$AC$1012,B264,$AP$13:$AP$1012)),AP264))</f>
        <v>0</v>
      </c>
      <c r="K264" s="163" t="n">
        <f aca="false">H264-E264</f>
        <v>0</v>
      </c>
      <c r="L264" s="163" t="n">
        <f aca="false">J264-G264</f>
        <v>0</v>
      </c>
      <c r="M264" s="645" t="str">
        <f aca="false">IF('ORÇ.GLOBAL P CAIXA'!H263&gt;0,'ORÇ.GLOBAL P CAIXA'!H263,"")</f>
        <v/>
      </c>
      <c r="N264" s="646" t="n">
        <f aca="false">'ORÇ.GLOBAL P CAIXA'!I263</f>
        <v>0</v>
      </c>
      <c r="O264" s="166" t="str">
        <f aca="false">S264</f>
        <v/>
      </c>
      <c r="P264" s="167"/>
      <c r="Q264" s="168" t="str">
        <f aca="false">IF(B264&gt;0,"ok","ocultar")</f>
        <v>ocultar</v>
      </c>
      <c r="R264" s="647" t="n">
        <f aca="false">'ORÇ.GLOBAL P CAIXA'!B263</f>
        <v>0</v>
      </c>
      <c r="S264" s="170" t="str">
        <f aca="false">IF('ORÇ.GLOBAL P CAIXA'!N263&lt;&gt;0,'ORÇ.GLOBAL P CAIXA'!N263,"")</f>
        <v/>
      </c>
      <c r="T264" s="648" t="n">
        <f aca="false">'ORÇ.GLOBAL P CAIXA'!O263</f>
        <v>0</v>
      </c>
      <c r="U264" s="172" t="n">
        <f aca="false">'ORÇ.GLOBAL P CAIXA'!P263</f>
        <v>0</v>
      </c>
      <c r="V264" s="173" t="n">
        <f aca="false">'ORÇ.GLOBAL P CAIXA'!E263</f>
        <v>0</v>
      </c>
      <c r="W264" s="173" t="n">
        <f aca="false">F264</f>
        <v>0</v>
      </c>
      <c r="X264" s="649"/>
      <c r="Y264" s="649"/>
      <c r="Z264" s="650"/>
      <c r="AB264" s="88"/>
      <c r="AC264" s="157" t="n">
        <f aca="false">IF(B264=0,AC263,IF(ISNONTEXT(B264)=TRUE(),INT(B264),INT(LEFT(B264,FIND(".",B264)-1))))</f>
        <v>3</v>
      </c>
      <c r="AD264" s="157" t="str">
        <f aca="false">IF(AD265=1,1,IF(B264&lt;&gt;0,1,IF(C264&lt;&gt;0,1,IF(D264&lt;&gt;0,1,IF(E264&lt;&gt;0,1,"")))))</f>
        <v/>
      </c>
      <c r="AE264" s="157" t="str">
        <f aca="false">IF(AC264=0," ",IF(AC264&lt;&gt;AC263,AC264," "))</f>
        <v> </v>
      </c>
      <c r="AF264" s="180"/>
      <c r="AG264" s="75" t="e">
        <f aca="false">IF(AC264&lt;&gt;AE264,(IF(N264=0,G264*(INFORMAÇÕES!$Q$69/INFORMAÇÕES!$Q$72),IF(N264="R",G264,0))),0)</f>
        <v>#DIV/0!</v>
      </c>
      <c r="AH264" s="75" t="e">
        <f aca="false">IF(AC264&lt;&gt;AE264,(IF(N264=0,G264*(INFORMAÇÕES!$Q$70/INFORMAÇÕES!$Q$72),IF(N264="C",G264,0))),0)</f>
        <v>#DIV/0!</v>
      </c>
      <c r="AI264" s="75" t="n">
        <f aca="false">IF(AC264&lt;&gt;AE264,(IF(N264=0,G264*INFORMAÇÕES!$U$115,IF(N264="CF",G264,0))),0)</f>
        <v>0</v>
      </c>
      <c r="AJ264" s="75" t="n">
        <f aca="false">IF(AC264&lt;&gt;AE264,(IF(N264=0,G264*INFORMAÇÕES!$U$116,IF(N264="O",G264,0))),0)</f>
        <v>0</v>
      </c>
      <c r="AK264" s="75" t="n">
        <f aca="false">IF(E264&lt;&gt;0,G264,0)</f>
        <v>0</v>
      </c>
      <c r="AL264" s="75" t="n">
        <f aca="false">IF(AC264&lt;&gt;AE264,(IF(N264=0,J264*(INFORMAÇÕES!$Q$89/INFORMAÇÕES!$Q$92),IF(N264="R",J264,0))),0)</f>
        <v>0</v>
      </c>
      <c r="AM264" s="75" t="n">
        <f aca="false">IF(AC264&lt;&gt;AE264,(IF(N264=0,J264*(INFORMAÇÕES!$Q$90/INFORMAÇÕES!$Q$92),IF(N264="C",J264,0))),0)</f>
        <v>0</v>
      </c>
      <c r="AN264" s="75" t="n">
        <f aca="false">IF(AC264&lt;&gt;AE264,(IF(N264="",J264*INFORMAÇÕES!$U$115,IF(N264="CF",J264,0))),0)</f>
        <v>0</v>
      </c>
      <c r="AO264" s="75" t="n">
        <f aca="false">IF(AC264&lt;&gt;AE264,(IF(N264="",J264*INFORMAÇÕES!$U$116,IF(N264="O",J264,0))),0)</f>
        <v>0</v>
      </c>
      <c r="AP264" s="75" t="n">
        <f aca="false">IF(H264&lt;&gt;0,J264,0)</f>
        <v>0</v>
      </c>
      <c r="AQ264" s="75" t="n">
        <f aca="false">IF(K264&lt;&gt;0,L264,0)</f>
        <v>0</v>
      </c>
    </row>
    <row r="265" s="174" customFormat="true" ht="14.25" hidden="false" customHeight="false" outlineLevel="0" collapsed="false">
      <c r="A265" s="159" t="n">
        <v>253</v>
      </c>
      <c r="B265" s="160" t="n">
        <f aca="false">R265</f>
        <v>0</v>
      </c>
      <c r="C265" s="161" t="n">
        <f aca="false">T265</f>
        <v>0</v>
      </c>
      <c r="D265" s="162" t="n">
        <f aca="false">U265</f>
        <v>0</v>
      </c>
      <c r="E265" s="163" t="n">
        <f aca="false">'ORÇ.GLOBAL P CAIXA'!E264</f>
        <v>0</v>
      </c>
      <c r="F265" s="163" t="n">
        <f aca="false">IF('ORÇ.GLOBAL EMPRESA'!G264&gt;0,'ORÇ.GLOBAL EMPRESA'!G264,'ORÇ.GLOBAL P CAIXA'!F264)</f>
        <v>0</v>
      </c>
      <c r="G265" s="163" t="n">
        <f aca="false">IF(E265&lt;&gt;0,ROUND(E265*F265,2),IF(AK265=0,(SUMIF($AC$13:$AC$1012,B265,$AK$13:$AK$1012)),AK265))</f>
        <v>0</v>
      </c>
      <c r="H265" s="163" t="n">
        <f aca="false">V265</f>
        <v>0</v>
      </c>
      <c r="I265" s="163" t="n">
        <f aca="false">W265</f>
        <v>0</v>
      </c>
      <c r="J265" s="163" t="n">
        <f aca="false">IF(H265&lt;&gt;0,ROUND(H265*I265,2),IF(AP265=0,(SUMIF($AC$13:$AC$1012,B265,$AP$13:$AP$1012)),AP265))</f>
        <v>0</v>
      </c>
      <c r="K265" s="163" t="n">
        <f aca="false">H265-E265</f>
        <v>0</v>
      </c>
      <c r="L265" s="163" t="n">
        <f aca="false">J265-G265</f>
        <v>0</v>
      </c>
      <c r="M265" s="645" t="str">
        <f aca="false">IF('ORÇ.GLOBAL P CAIXA'!H264&gt;0,'ORÇ.GLOBAL P CAIXA'!H264,"")</f>
        <v/>
      </c>
      <c r="N265" s="646" t="n">
        <f aca="false">'ORÇ.GLOBAL P CAIXA'!I264</f>
        <v>0</v>
      </c>
      <c r="O265" s="166" t="str">
        <f aca="false">S265</f>
        <v/>
      </c>
      <c r="P265" s="167"/>
      <c r="Q265" s="168" t="str">
        <f aca="false">IF(B265&gt;0,"ok","ocultar")</f>
        <v>ocultar</v>
      </c>
      <c r="R265" s="647" t="n">
        <f aca="false">'ORÇ.GLOBAL P CAIXA'!B264</f>
        <v>0</v>
      </c>
      <c r="S265" s="170" t="str">
        <f aca="false">IF('ORÇ.GLOBAL P CAIXA'!N264&lt;&gt;0,'ORÇ.GLOBAL P CAIXA'!N264,"")</f>
        <v/>
      </c>
      <c r="T265" s="648" t="n">
        <f aca="false">'ORÇ.GLOBAL P CAIXA'!O264</f>
        <v>0</v>
      </c>
      <c r="U265" s="172" t="n">
        <f aca="false">'ORÇ.GLOBAL P CAIXA'!P264</f>
        <v>0</v>
      </c>
      <c r="V265" s="173" t="n">
        <f aca="false">'ORÇ.GLOBAL P CAIXA'!E264</f>
        <v>0</v>
      </c>
      <c r="W265" s="173" t="n">
        <f aca="false">F265</f>
        <v>0</v>
      </c>
      <c r="X265" s="649"/>
      <c r="Y265" s="649"/>
      <c r="Z265" s="650"/>
      <c r="AB265" s="88"/>
      <c r="AC265" s="157" t="n">
        <f aca="false">IF(B265=0,AC264,IF(ISNONTEXT(B265)=TRUE(),INT(B265),INT(LEFT(B265,FIND(".",B265)-1))))</f>
        <v>3</v>
      </c>
      <c r="AD265" s="157" t="str">
        <f aca="false">IF(AD266=1,1,IF(B265&lt;&gt;0,1,IF(C265&lt;&gt;0,1,IF(D265&lt;&gt;0,1,IF(E265&lt;&gt;0,1,"")))))</f>
        <v/>
      </c>
      <c r="AE265" s="157" t="str">
        <f aca="false">IF(AC265=0," ",IF(AC265&lt;&gt;AC264,AC265," "))</f>
        <v> </v>
      </c>
      <c r="AF265" s="180"/>
      <c r="AG265" s="75" t="e">
        <f aca="false">IF(AC265&lt;&gt;AE265,(IF(N265=0,G265*(INFORMAÇÕES!$Q$69/INFORMAÇÕES!$Q$72),IF(N265="R",G265,0))),0)</f>
        <v>#DIV/0!</v>
      </c>
      <c r="AH265" s="75" t="e">
        <f aca="false">IF(AC265&lt;&gt;AE265,(IF(N265=0,G265*(INFORMAÇÕES!$Q$70/INFORMAÇÕES!$Q$72),IF(N265="C",G265,0))),0)</f>
        <v>#DIV/0!</v>
      </c>
      <c r="AI265" s="75" t="n">
        <f aca="false">IF(AC265&lt;&gt;AE265,(IF(N265=0,G265*INFORMAÇÕES!$U$115,IF(N265="CF",G265,0))),0)</f>
        <v>0</v>
      </c>
      <c r="AJ265" s="75" t="n">
        <f aca="false">IF(AC265&lt;&gt;AE265,(IF(N265=0,G265*INFORMAÇÕES!$U$116,IF(N265="O",G265,0))),0)</f>
        <v>0</v>
      </c>
      <c r="AK265" s="75" t="n">
        <f aca="false">IF(E265&lt;&gt;0,G265,0)</f>
        <v>0</v>
      </c>
      <c r="AL265" s="75" t="n">
        <f aca="false">IF(AC265&lt;&gt;AE265,(IF(N265=0,J265*(INFORMAÇÕES!$Q$89/INFORMAÇÕES!$Q$92),IF(N265="R",J265,0))),0)</f>
        <v>0</v>
      </c>
      <c r="AM265" s="75" t="n">
        <f aca="false">IF(AC265&lt;&gt;AE265,(IF(N265=0,J265*(INFORMAÇÕES!$Q$90/INFORMAÇÕES!$Q$92),IF(N265="C",J265,0))),0)</f>
        <v>0</v>
      </c>
      <c r="AN265" s="75" t="n">
        <f aca="false">IF(AC265&lt;&gt;AE265,(IF(N265="",J265*INFORMAÇÕES!$U$115,IF(N265="CF",J265,0))),0)</f>
        <v>0</v>
      </c>
      <c r="AO265" s="75" t="n">
        <f aca="false">IF(AC265&lt;&gt;AE265,(IF(N265="",J265*INFORMAÇÕES!$U$116,IF(N265="O",J265,0))),0)</f>
        <v>0</v>
      </c>
      <c r="AP265" s="75" t="n">
        <f aca="false">IF(H265&lt;&gt;0,J265,0)</f>
        <v>0</v>
      </c>
      <c r="AQ265" s="75" t="n">
        <f aca="false">IF(K265&lt;&gt;0,L265,0)</f>
        <v>0</v>
      </c>
    </row>
    <row r="266" s="174" customFormat="true" ht="14.25" hidden="false" customHeight="false" outlineLevel="0" collapsed="false">
      <c r="A266" s="159" t="n">
        <v>254</v>
      </c>
      <c r="B266" s="160" t="n">
        <f aca="false">R266</f>
        <v>0</v>
      </c>
      <c r="C266" s="161" t="n">
        <f aca="false">T266</f>
        <v>0</v>
      </c>
      <c r="D266" s="162" t="n">
        <f aca="false">U266</f>
        <v>0</v>
      </c>
      <c r="E266" s="163" t="n">
        <f aca="false">'ORÇ.GLOBAL P CAIXA'!E265</f>
        <v>0</v>
      </c>
      <c r="F266" s="163" t="n">
        <f aca="false">IF('ORÇ.GLOBAL EMPRESA'!G265&gt;0,'ORÇ.GLOBAL EMPRESA'!G265,'ORÇ.GLOBAL P CAIXA'!F265)</f>
        <v>0</v>
      </c>
      <c r="G266" s="163" t="n">
        <f aca="false">IF(E266&lt;&gt;0,ROUND(E266*F266,2),IF(AK266=0,(SUMIF($AC$13:$AC$1012,B266,$AK$13:$AK$1012)),AK266))</f>
        <v>0</v>
      </c>
      <c r="H266" s="163" t="n">
        <f aca="false">V266</f>
        <v>0</v>
      </c>
      <c r="I266" s="163" t="n">
        <f aca="false">W266</f>
        <v>0</v>
      </c>
      <c r="J266" s="163" t="n">
        <f aca="false">IF(H266&lt;&gt;0,ROUND(H266*I266,2),IF(AP266=0,(SUMIF($AC$13:$AC$1012,B266,$AP$13:$AP$1012)),AP266))</f>
        <v>0</v>
      </c>
      <c r="K266" s="163" t="n">
        <f aca="false">H266-E266</f>
        <v>0</v>
      </c>
      <c r="L266" s="163" t="n">
        <f aca="false">J266-G266</f>
        <v>0</v>
      </c>
      <c r="M266" s="645" t="str">
        <f aca="false">IF('ORÇ.GLOBAL P CAIXA'!H265&gt;0,'ORÇ.GLOBAL P CAIXA'!H265,"")</f>
        <v/>
      </c>
      <c r="N266" s="646" t="n">
        <f aca="false">'ORÇ.GLOBAL P CAIXA'!I265</f>
        <v>0</v>
      </c>
      <c r="O266" s="166" t="str">
        <f aca="false">S266</f>
        <v/>
      </c>
      <c r="P266" s="167"/>
      <c r="Q266" s="168" t="str">
        <f aca="false">IF(B266&gt;0,"ok","ocultar")</f>
        <v>ocultar</v>
      </c>
      <c r="R266" s="647" t="n">
        <f aca="false">'ORÇ.GLOBAL P CAIXA'!B265</f>
        <v>0</v>
      </c>
      <c r="S266" s="170" t="str">
        <f aca="false">IF('ORÇ.GLOBAL P CAIXA'!N265&lt;&gt;0,'ORÇ.GLOBAL P CAIXA'!N265,"")</f>
        <v/>
      </c>
      <c r="T266" s="648" t="n">
        <f aca="false">'ORÇ.GLOBAL P CAIXA'!O265</f>
        <v>0</v>
      </c>
      <c r="U266" s="172" t="n">
        <f aca="false">'ORÇ.GLOBAL P CAIXA'!P265</f>
        <v>0</v>
      </c>
      <c r="V266" s="173" t="n">
        <f aca="false">'ORÇ.GLOBAL P CAIXA'!E265</f>
        <v>0</v>
      </c>
      <c r="W266" s="173" t="n">
        <f aca="false">F266</f>
        <v>0</v>
      </c>
      <c r="X266" s="649"/>
      <c r="Y266" s="649"/>
      <c r="Z266" s="650"/>
      <c r="AB266" s="88"/>
      <c r="AC266" s="157" t="n">
        <f aca="false">IF(B266=0,AC265,IF(ISNONTEXT(B266)=TRUE(),INT(B266),INT(LEFT(B266,FIND(".",B266)-1))))</f>
        <v>3</v>
      </c>
      <c r="AD266" s="157" t="str">
        <f aca="false">IF(AD267=1,1,IF(B266&lt;&gt;0,1,IF(C266&lt;&gt;0,1,IF(D266&lt;&gt;0,1,IF(E266&lt;&gt;0,1,"")))))</f>
        <v/>
      </c>
      <c r="AE266" s="157" t="str">
        <f aca="false">IF(AC266=0," ",IF(AC266&lt;&gt;AC265,AC266," "))</f>
        <v> </v>
      </c>
      <c r="AF266" s="180"/>
      <c r="AG266" s="75" t="e">
        <f aca="false">IF(AC266&lt;&gt;AE266,(IF(N266=0,G266*(INFORMAÇÕES!$Q$69/INFORMAÇÕES!$Q$72),IF(N266="R",G266,0))),0)</f>
        <v>#DIV/0!</v>
      </c>
      <c r="AH266" s="75" t="e">
        <f aca="false">IF(AC266&lt;&gt;AE266,(IF(N266=0,G266*(INFORMAÇÕES!$Q$70/INFORMAÇÕES!$Q$72),IF(N266="C",G266,0))),0)</f>
        <v>#DIV/0!</v>
      </c>
      <c r="AI266" s="75" t="n">
        <f aca="false">IF(AC266&lt;&gt;AE266,(IF(N266=0,G266*INFORMAÇÕES!$U$115,IF(N266="CF",G266,0))),0)</f>
        <v>0</v>
      </c>
      <c r="AJ266" s="75" t="n">
        <f aca="false">IF(AC266&lt;&gt;AE266,(IF(N266=0,G266*INFORMAÇÕES!$U$116,IF(N266="O",G266,0))),0)</f>
        <v>0</v>
      </c>
      <c r="AK266" s="75" t="n">
        <f aca="false">IF(E266&lt;&gt;0,G266,0)</f>
        <v>0</v>
      </c>
      <c r="AL266" s="75" t="n">
        <f aca="false">IF(AC266&lt;&gt;AE266,(IF(N266=0,J266*(INFORMAÇÕES!$Q$89/INFORMAÇÕES!$Q$92),IF(N266="R",J266,0))),0)</f>
        <v>0</v>
      </c>
      <c r="AM266" s="75" t="n">
        <f aca="false">IF(AC266&lt;&gt;AE266,(IF(N266=0,J266*(INFORMAÇÕES!$Q$90/INFORMAÇÕES!$Q$92),IF(N266="C",J266,0))),0)</f>
        <v>0</v>
      </c>
      <c r="AN266" s="75" t="n">
        <f aca="false">IF(AC266&lt;&gt;AE266,(IF(N266="",J266*INFORMAÇÕES!$U$115,IF(N266="CF",J266,0))),0)</f>
        <v>0</v>
      </c>
      <c r="AO266" s="75" t="n">
        <f aca="false">IF(AC266&lt;&gt;AE266,(IF(N266="",J266*INFORMAÇÕES!$U$116,IF(N266="O",J266,0))),0)</f>
        <v>0</v>
      </c>
      <c r="AP266" s="75" t="n">
        <f aca="false">IF(H266&lt;&gt;0,J266,0)</f>
        <v>0</v>
      </c>
      <c r="AQ266" s="75" t="n">
        <f aca="false">IF(K266&lt;&gt;0,L266,0)</f>
        <v>0</v>
      </c>
    </row>
    <row r="267" s="174" customFormat="true" ht="14.25" hidden="false" customHeight="false" outlineLevel="0" collapsed="false">
      <c r="A267" s="159" t="n">
        <v>255</v>
      </c>
      <c r="B267" s="160" t="n">
        <f aca="false">R267</f>
        <v>0</v>
      </c>
      <c r="C267" s="161" t="n">
        <f aca="false">T267</f>
        <v>0</v>
      </c>
      <c r="D267" s="162" t="n">
        <f aca="false">U267</f>
        <v>0</v>
      </c>
      <c r="E267" s="163" t="n">
        <f aca="false">'ORÇ.GLOBAL P CAIXA'!E266</f>
        <v>0</v>
      </c>
      <c r="F267" s="163" t="n">
        <f aca="false">IF('ORÇ.GLOBAL EMPRESA'!G266&gt;0,'ORÇ.GLOBAL EMPRESA'!G266,'ORÇ.GLOBAL P CAIXA'!F266)</f>
        <v>0</v>
      </c>
      <c r="G267" s="163" t="n">
        <f aca="false">IF(E267&lt;&gt;0,ROUND(E267*F267,2),IF(AK267=0,(SUMIF($AC$13:$AC$1012,B267,$AK$13:$AK$1012)),AK267))</f>
        <v>0</v>
      </c>
      <c r="H267" s="163" t="n">
        <f aca="false">V267</f>
        <v>0</v>
      </c>
      <c r="I267" s="163" t="n">
        <f aca="false">W267</f>
        <v>0</v>
      </c>
      <c r="J267" s="163" t="n">
        <f aca="false">IF(H267&lt;&gt;0,ROUND(H267*I267,2),IF(AP267=0,(SUMIF($AC$13:$AC$1012,B267,$AP$13:$AP$1012)),AP267))</f>
        <v>0</v>
      </c>
      <c r="K267" s="163" t="n">
        <f aca="false">H267-E267</f>
        <v>0</v>
      </c>
      <c r="L267" s="163" t="n">
        <f aca="false">J267-G267</f>
        <v>0</v>
      </c>
      <c r="M267" s="645" t="str">
        <f aca="false">IF('ORÇ.GLOBAL P CAIXA'!H266&gt;0,'ORÇ.GLOBAL P CAIXA'!H266,"")</f>
        <v/>
      </c>
      <c r="N267" s="646" t="n">
        <f aca="false">'ORÇ.GLOBAL P CAIXA'!I266</f>
        <v>0</v>
      </c>
      <c r="O267" s="166" t="str">
        <f aca="false">S267</f>
        <v/>
      </c>
      <c r="P267" s="167"/>
      <c r="Q267" s="168" t="str">
        <f aca="false">IF(B267&gt;0,"ok","ocultar")</f>
        <v>ocultar</v>
      </c>
      <c r="R267" s="647" t="n">
        <f aca="false">'ORÇ.GLOBAL P CAIXA'!B266</f>
        <v>0</v>
      </c>
      <c r="S267" s="170" t="str">
        <f aca="false">IF('ORÇ.GLOBAL P CAIXA'!N266&lt;&gt;0,'ORÇ.GLOBAL P CAIXA'!N266,"")</f>
        <v/>
      </c>
      <c r="T267" s="648" t="n">
        <f aca="false">'ORÇ.GLOBAL P CAIXA'!O266</f>
        <v>0</v>
      </c>
      <c r="U267" s="172" t="n">
        <f aca="false">'ORÇ.GLOBAL P CAIXA'!P266</f>
        <v>0</v>
      </c>
      <c r="V267" s="173" t="n">
        <f aca="false">'ORÇ.GLOBAL P CAIXA'!E266</f>
        <v>0</v>
      </c>
      <c r="W267" s="173" t="n">
        <f aca="false">F267</f>
        <v>0</v>
      </c>
      <c r="X267" s="649"/>
      <c r="Y267" s="649"/>
      <c r="Z267" s="650"/>
      <c r="AB267" s="88"/>
      <c r="AC267" s="157" t="n">
        <f aca="false">IF(B267=0,AC266,IF(ISNONTEXT(B267)=TRUE(),INT(B267),INT(LEFT(B267,FIND(".",B267)-1))))</f>
        <v>3</v>
      </c>
      <c r="AD267" s="157" t="str">
        <f aca="false">IF(AD268=1,1,IF(B267&lt;&gt;0,1,IF(C267&lt;&gt;0,1,IF(D267&lt;&gt;0,1,IF(E267&lt;&gt;0,1,"")))))</f>
        <v/>
      </c>
      <c r="AE267" s="157" t="str">
        <f aca="false">IF(AC267=0," ",IF(AC267&lt;&gt;AC266,AC267," "))</f>
        <v> </v>
      </c>
      <c r="AF267" s="180"/>
      <c r="AG267" s="75" t="e">
        <f aca="false">IF(AC267&lt;&gt;AE267,(IF(N267=0,G267*(INFORMAÇÕES!$Q$69/INFORMAÇÕES!$Q$72),IF(N267="R",G267,0))),0)</f>
        <v>#DIV/0!</v>
      </c>
      <c r="AH267" s="75" t="e">
        <f aca="false">IF(AC267&lt;&gt;AE267,(IF(N267=0,G267*(INFORMAÇÕES!$Q$70/INFORMAÇÕES!$Q$72),IF(N267="C",G267,0))),0)</f>
        <v>#DIV/0!</v>
      </c>
      <c r="AI267" s="75" t="n">
        <f aca="false">IF(AC267&lt;&gt;AE267,(IF(N267=0,G267*INFORMAÇÕES!$U$115,IF(N267="CF",G267,0))),0)</f>
        <v>0</v>
      </c>
      <c r="AJ267" s="75" t="n">
        <f aca="false">IF(AC267&lt;&gt;AE267,(IF(N267=0,G267*INFORMAÇÕES!$U$116,IF(N267="O",G267,0))),0)</f>
        <v>0</v>
      </c>
      <c r="AK267" s="75" t="n">
        <f aca="false">IF(E267&lt;&gt;0,G267,0)</f>
        <v>0</v>
      </c>
      <c r="AL267" s="75" t="n">
        <f aca="false">IF(AC267&lt;&gt;AE267,(IF(N267=0,J267*(INFORMAÇÕES!$Q$89/INFORMAÇÕES!$Q$92),IF(N267="R",J267,0))),0)</f>
        <v>0</v>
      </c>
      <c r="AM267" s="75" t="n">
        <f aca="false">IF(AC267&lt;&gt;AE267,(IF(N267=0,J267*(INFORMAÇÕES!$Q$90/INFORMAÇÕES!$Q$92),IF(N267="C",J267,0))),0)</f>
        <v>0</v>
      </c>
      <c r="AN267" s="75" t="n">
        <f aca="false">IF(AC267&lt;&gt;AE267,(IF(N267="",J267*INFORMAÇÕES!$U$115,IF(N267="CF",J267,0))),0)</f>
        <v>0</v>
      </c>
      <c r="AO267" s="75" t="n">
        <f aca="false">IF(AC267&lt;&gt;AE267,(IF(N267="",J267*INFORMAÇÕES!$U$116,IF(N267="O",J267,0))),0)</f>
        <v>0</v>
      </c>
      <c r="AP267" s="75" t="n">
        <f aca="false">IF(H267&lt;&gt;0,J267,0)</f>
        <v>0</v>
      </c>
      <c r="AQ267" s="75" t="n">
        <f aca="false">IF(K267&lt;&gt;0,L267,0)</f>
        <v>0</v>
      </c>
    </row>
    <row r="268" s="174" customFormat="true" ht="14.25" hidden="false" customHeight="false" outlineLevel="0" collapsed="false">
      <c r="A268" s="159" t="n">
        <v>256</v>
      </c>
      <c r="B268" s="160" t="n">
        <f aca="false">R268</f>
        <v>0</v>
      </c>
      <c r="C268" s="161" t="n">
        <f aca="false">T268</f>
        <v>0</v>
      </c>
      <c r="D268" s="162" t="n">
        <f aca="false">U268</f>
        <v>0</v>
      </c>
      <c r="E268" s="163" t="n">
        <f aca="false">'ORÇ.GLOBAL P CAIXA'!E267</f>
        <v>0</v>
      </c>
      <c r="F268" s="163" t="n">
        <f aca="false">IF('ORÇ.GLOBAL EMPRESA'!G267&gt;0,'ORÇ.GLOBAL EMPRESA'!G267,'ORÇ.GLOBAL P CAIXA'!F267)</f>
        <v>0</v>
      </c>
      <c r="G268" s="163" t="n">
        <f aca="false">IF(E268&lt;&gt;0,ROUND(E268*F268,2),IF(AK268=0,(SUMIF($AC$13:$AC$1012,B268,$AK$13:$AK$1012)),AK268))</f>
        <v>0</v>
      </c>
      <c r="H268" s="163" t="n">
        <f aca="false">V268</f>
        <v>0</v>
      </c>
      <c r="I268" s="163" t="n">
        <f aca="false">W268</f>
        <v>0</v>
      </c>
      <c r="J268" s="163" t="n">
        <f aca="false">IF(H268&lt;&gt;0,ROUND(H268*I268,2),IF(AP268=0,(SUMIF($AC$13:$AC$1012,B268,$AP$13:$AP$1012)),AP268))</f>
        <v>0</v>
      </c>
      <c r="K268" s="163" t="n">
        <f aca="false">H268-E268</f>
        <v>0</v>
      </c>
      <c r="L268" s="163" t="n">
        <f aca="false">J268-G268</f>
        <v>0</v>
      </c>
      <c r="M268" s="645" t="str">
        <f aca="false">IF('ORÇ.GLOBAL P CAIXA'!H267&gt;0,'ORÇ.GLOBAL P CAIXA'!H267,"")</f>
        <v/>
      </c>
      <c r="N268" s="646" t="n">
        <f aca="false">'ORÇ.GLOBAL P CAIXA'!I267</f>
        <v>0</v>
      </c>
      <c r="O268" s="166" t="str">
        <f aca="false">S268</f>
        <v/>
      </c>
      <c r="P268" s="167"/>
      <c r="Q268" s="168" t="str">
        <f aca="false">IF(B268&gt;0,"ok","ocultar")</f>
        <v>ocultar</v>
      </c>
      <c r="R268" s="647" t="n">
        <f aca="false">'ORÇ.GLOBAL P CAIXA'!B267</f>
        <v>0</v>
      </c>
      <c r="S268" s="170" t="str">
        <f aca="false">IF('ORÇ.GLOBAL P CAIXA'!N267&lt;&gt;0,'ORÇ.GLOBAL P CAIXA'!N267,"")</f>
        <v/>
      </c>
      <c r="T268" s="648" t="n">
        <f aca="false">'ORÇ.GLOBAL P CAIXA'!O267</f>
        <v>0</v>
      </c>
      <c r="U268" s="172" t="n">
        <f aca="false">'ORÇ.GLOBAL P CAIXA'!P267</f>
        <v>0</v>
      </c>
      <c r="V268" s="173" t="n">
        <f aca="false">'ORÇ.GLOBAL P CAIXA'!E267</f>
        <v>0</v>
      </c>
      <c r="W268" s="173" t="n">
        <f aca="false">F268</f>
        <v>0</v>
      </c>
      <c r="X268" s="649"/>
      <c r="Y268" s="649"/>
      <c r="Z268" s="650"/>
      <c r="AB268" s="88"/>
      <c r="AC268" s="157" t="n">
        <f aca="false">IF(B268=0,AC267,IF(ISNONTEXT(B268)=TRUE(),INT(B268),INT(LEFT(B268,FIND(".",B268)-1))))</f>
        <v>3</v>
      </c>
      <c r="AD268" s="157" t="str">
        <f aca="false">IF(AD269=1,1,IF(B268&lt;&gt;0,1,IF(C268&lt;&gt;0,1,IF(D268&lt;&gt;0,1,IF(E268&lt;&gt;0,1,"")))))</f>
        <v/>
      </c>
      <c r="AE268" s="157" t="str">
        <f aca="false">IF(AC268=0," ",IF(AC268&lt;&gt;AC267,AC268," "))</f>
        <v> </v>
      </c>
      <c r="AF268" s="180"/>
      <c r="AG268" s="75" t="e">
        <f aca="false">IF(AC268&lt;&gt;AE268,(IF(N268=0,G268*(INFORMAÇÕES!$Q$69/INFORMAÇÕES!$Q$72),IF(N268="R",G268,0))),0)</f>
        <v>#DIV/0!</v>
      </c>
      <c r="AH268" s="75" t="e">
        <f aca="false">IF(AC268&lt;&gt;AE268,(IF(N268=0,G268*(INFORMAÇÕES!$Q$70/INFORMAÇÕES!$Q$72),IF(N268="C",G268,0))),0)</f>
        <v>#DIV/0!</v>
      </c>
      <c r="AI268" s="75" t="n">
        <f aca="false">IF(AC268&lt;&gt;AE268,(IF(N268=0,G268*INFORMAÇÕES!$U$115,IF(N268="CF",G268,0))),0)</f>
        <v>0</v>
      </c>
      <c r="AJ268" s="75" t="n">
        <f aca="false">IF(AC268&lt;&gt;AE268,(IF(N268=0,G268*INFORMAÇÕES!$U$116,IF(N268="O",G268,0))),0)</f>
        <v>0</v>
      </c>
      <c r="AK268" s="75" t="n">
        <f aca="false">IF(E268&lt;&gt;0,G268,0)</f>
        <v>0</v>
      </c>
      <c r="AL268" s="75" t="n">
        <f aca="false">IF(AC268&lt;&gt;AE268,(IF(N268=0,J268*(INFORMAÇÕES!$Q$89/INFORMAÇÕES!$Q$92),IF(N268="R",J268,0))),0)</f>
        <v>0</v>
      </c>
      <c r="AM268" s="75" t="n">
        <f aca="false">IF(AC268&lt;&gt;AE268,(IF(N268=0,J268*(INFORMAÇÕES!$Q$90/INFORMAÇÕES!$Q$92),IF(N268="C",J268,0))),0)</f>
        <v>0</v>
      </c>
      <c r="AN268" s="75" t="n">
        <f aca="false">IF(AC268&lt;&gt;AE268,(IF(N268="",J268*INFORMAÇÕES!$U$115,IF(N268="CF",J268,0))),0)</f>
        <v>0</v>
      </c>
      <c r="AO268" s="75" t="n">
        <f aca="false">IF(AC268&lt;&gt;AE268,(IF(N268="",J268*INFORMAÇÕES!$U$116,IF(N268="O",J268,0))),0)</f>
        <v>0</v>
      </c>
      <c r="AP268" s="75" t="n">
        <f aca="false">IF(H268&lt;&gt;0,J268,0)</f>
        <v>0</v>
      </c>
      <c r="AQ268" s="75" t="n">
        <f aca="false">IF(K268&lt;&gt;0,L268,0)</f>
        <v>0</v>
      </c>
    </row>
    <row r="269" s="174" customFormat="true" ht="14.25" hidden="false" customHeight="false" outlineLevel="0" collapsed="false">
      <c r="A269" s="159" t="n">
        <v>257</v>
      </c>
      <c r="B269" s="160" t="n">
        <f aca="false">R269</f>
        <v>0</v>
      </c>
      <c r="C269" s="161" t="n">
        <f aca="false">T269</f>
        <v>0</v>
      </c>
      <c r="D269" s="162" t="n">
        <f aca="false">U269</f>
        <v>0</v>
      </c>
      <c r="E269" s="163" t="n">
        <f aca="false">'ORÇ.GLOBAL P CAIXA'!E268</f>
        <v>0</v>
      </c>
      <c r="F269" s="163" t="n">
        <f aca="false">IF('ORÇ.GLOBAL EMPRESA'!G268&gt;0,'ORÇ.GLOBAL EMPRESA'!G268,'ORÇ.GLOBAL P CAIXA'!F268)</f>
        <v>0</v>
      </c>
      <c r="G269" s="163" t="n">
        <f aca="false">IF(E269&lt;&gt;0,ROUND(E269*F269,2),IF(AK269=0,(SUMIF($AC$13:$AC$1012,B269,$AK$13:$AK$1012)),AK269))</f>
        <v>0</v>
      </c>
      <c r="H269" s="163" t="n">
        <f aca="false">V269</f>
        <v>0</v>
      </c>
      <c r="I269" s="163" t="n">
        <f aca="false">W269</f>
        <v>0</v>
      </c>
      <c r="J269" s="163" t="n">
        <f aca="false">IF(H269&lt;&gt;0,ROUND(H269*I269,2),IF(AP269=0,(SUMIF($AC$13:$AC$1012,B269,$AP$13:$AP$1012)),AP269))</f>
        <v>0</v>
      </c>
      <c r="K269" s="163" t="n">
        <f aca="false">H269-E269</f>
        <v>0</v>
      </c>
      <c r="L269" s="163" t="n">
        <f aca="false">J269-G269</f>
        <v>0</v>
      </c>
      <c r="M269" s="645" t="str">
        <f aca="false">IF('ORÇ.GLOBAL P CAIXA'!H268&gt;0,'ORÇ.GLOBAL P CAIXA'!H268,"")</f>
        <v/>
      </c>
      <c r="N269" s="646" t="n">
        <f aca="false">'ORÇ.GLOBAL P CAIXA'!I268</f>
        <v>0</v>
      </c>
      <c r="O269" s="166" t="str">
        <f aca="false">S269</f>
        <v/>
      </c>
      <c r="P269" s="167"/>
      <c r="Q269" s="168" t="str">
        <f aca="false">IF(B269&gt;0,"ok","ocultar")</f>
        <v>ocultar</v>
      </c>
      <c r="R269" s="647" t="n">
        <f aca="false">'ORÇ.GLOBAL P CAIXA'!B268</f>
        <v>0</v>
      </c>
      <c r="S269" s="170" t="str">
        <f aca="false">IF('ORÇ.GLOBAL P CAIXA'!N268&lt;&gt;0,'ORÇ.GLOBAL P CAIXA'!N268,"")</f>
        <v/>
      </c>
      <c r="T269" s="648" t="n">
        <f aca="false">'ORÇ.GLOBAL P CAIXA'!O268</f>
        <v>0</v>
      </c>
      <c r="U269" s="172" t="n">
        <f aca="false">'ORÇ.GLOBAL P CAIXA'!P268</f>
        <v>0</v>
      </c>
      <c r="V269" s="173" t="n">
        <f aca="false">'ORÇ.GLOBAL P CAIXA'!E268</f>
        <v>0</v>
      </c>
      <c r="W269" s="173" t="n">
        <f aca="false">F269</f>
        <v>0</v>
      </c>
      <c r="X269" s="649"/>
      <c r="Y269" s="649"/>
      <c r="Z269" s="650"/>
      <c r="AB269" s="88"/>
      <c r="AC269" s="157" t="n">
        <f aca="false">IF(B269=0,AC268,IF(ISNONTEXT(B269)=TRUE(),INT(B269),INT(LEFT(B269,FIND(".",B269)-1))))</f>
        <v>3</v>
      </c>
      <c r="AD269" s="157" t="str">
        <f aca="false">IF(AD270=1,1,IF(B269&lt;&gt;0,1,IF(C269&lt;&gt;0,1,IF(D269&lt;&gt;0,1,IF(E269&lt;&gt;0,1,"")))))</f>
        <v/>
      </c>
      <c r="AE269" s="157" t="str">
        <f aca="false">IF(AC269=0," ",IF(AC269&lt;&gt;AC268,AC269," "))</f>
        <v> </v>
      </c>
      <c r="AF269" s="180"/>
      <c r="AG269" s="75" t="e">
        <f aca="false">IF(AC269&lt;&gt;AE269,(IF(N269=0,G269*(INFORMAÇÕES!$Q$69/INFORMAÇÕES!$Q$72),IF(N269="R",G269,0))),0)</f>
        <v>#DIV/0!</v>
      </c>
      <c r="AH269" s="75" t="e">
        <f aca="false">IF(AC269&lt;&gt;AE269,(IF(N269=0,G269*(INFORMAÇÕES!$Q$70/INFORMAÇÕES!$Q$72),IF(N269="C",G269,0))),0)</f>
        <v>#DIV/0!</v>
      </c>
      <c r="AI269" s="75" t="n">
        <f aca="false">IF(AC269&lt;&gt;AE269,(IF(N269=0,G269*INFORMAÇÕES!$U$115,IF(N269="CF",G269,0))),0)</f>
        <v>0</v>
      </c>
      <c r="AJ269" s="75" t="n">
        <f aca="false">IF(AC269&lt;&gt;AE269,(IF(N269=0,G269*INFORMAÇÕES!$U$116,IF(N269="O",G269,0))),0)</f>
        <v>0</v>
      </c>
      <c r="AK269" s="75" t="n">
        <f aca="false">IF(E269&lt;&gt;0,G269,0)</f>
        <v>0</v>
      </c>
      <c r="AL269" s="75" t="n">
        <f aca="false">IF(AC269&lt;&gt;AE269,(IF(N269=0,J269*(INFORMAÇÕES!$Q$89/INFORMAÇÕES!$Q$92),IF(N269="R",J269,0))),0)</f>
        <v>0</v>
      </c>
      <c r="AM269" s="75" t="n">
        <f aca="false">IF(AC269&lt;&gt;AE269,(IF(N269=0,J269*(INFORMAÇÕES!$Q$90/INFORMAÇÕES!$Q$92),IF(N269="C",J269,0))),0)</f>
        <v>0</v>
      </c>
      <c r="AN269" s="75" t="n">
        <f aca="false">IF(AC269&lt;&gt;AE269,(IF(N269="",J269*INFORMAÇÕES!$U$115,IF(N269="CF",J269,0))),0)</f>
        <v>0</v>
      </c>
      <c r="AO269" s="75" t="n">
        <f aca="false">IF(AC269&lt;&gt;AE269,(IF(N269="",J269*INFORMAÇÕES!$U$116,IF(N269="O",J269,0))),0)</f>
        <v>0</v>
      </c>
      <c r="AP269" s="75" t="n">
        <f aca="false">IF(H269&lt;&gt;0,J269,0)</f>
        <v>0</v>
      </c>
      <c r="AQ269" s="75" t="n">
        <f aca="false">IF(K269&lt;&gt;0,L269,0)</f>
        <v>0</v>
      </c>
    </row>
    <row r="270" s="174" customFormat="true" ht="14.25" hidden="false" customHeight="false" outlineLevel="0" collapsed="false">
      <c r="A270" s="159" t="n">
        <v>258</v>
      </c>
      <c r="B270" s="160" t="n">
        <f aca="false">R270</f>
        <v>0</v>
      </c>
      <c r="C270" s="161" t="n">
        <f aca="false">T270</f>
        <v>0</v>
      </c>
      <c r="D270" s="162" t="n">
        <f aca="false">U270</f>
        <v>0</v>
      </c>
      <c r="E270" s="163" t="n">
        <f aca="false">'ORÇ.GLOBAL P CAIXA'!E269</f>
        <v>0</v>
      </c>
      <c r="F270" s="163" t="n">
        <f aca="false">IF('ORÇ.GLOBAL EMPRESA'!G269&gt;0,'ORÇ.GLOBAL EMPRESA'!G269,'ORÇ.GLOBAL P CAIXA'!F269)</f>
        <v>0</v>
      </c>
      <c r="G270" s="163" t="n">
        <f aca="false">IF(E270&lt;&gt;0,ROUND(E270*F270,2),IF(AK270=0,(SUMIF($AC$13:$AC$1012,B270,$AK$13:$AK$1012)),AK270))</f>
        <v>0</v>
      </c>
      <c r="H270" s="163" t="n">
        <f aca="false">V270</f>
        <v>0</v>
      </c>
      <c r="I270" s="163" t="n">
        <f aca="false">W270</f>
        <v>0</v>
      </c>
      <c r="J270" s="163" t="n">
        <f aca="false">IF(H270&lt;&gt;0,ROUND(H270*I270,2),IF(AP270=0,(SUMIF($AC$13:$AC$1012,B270,$AP$13:$AP$1012)),AP270))</f>
        <v>0</v>
      </c>
      <c r="K270" s="163" t="n">
        <f aca="false">H270-E270</f>
        <v>0</v>
      </c>
      <c r="L270" s="163" t="n">
        <f aca="false">J270-G270</f>
        <v>0</v>
      </c>
      <c r="M270" s="645" t="str">
        <f aca="false">IF('ORÇ.GLOBAL P CAIXA'!H269&gt;0,'ORÇ.GLOBAL P CAIXA'!H269,"")</f>
        <v/>
      </c>
      <c r="N270" s="646" t="n">
        <f aca="false">'ORÇ.GLOBAL P CAIXA'!I269</f>
        <v>0</v>
      </c>
      <c r="O270" s="166" t="str">
        <f aca="false">S270</f>
        <v/>
      </c>
      <c r="P270" s="167"/>
      <c r="Q270" s="168" t="str">
        <f aca="false">IF(B270&gt;0,"ok","ocultar")</f>
        <v>ocultar</v>
      </c>
      <c r="R270" s="647" t="n">
        <f aca="false">'ORÇ.GLOBAL P CAIXA'!B269</f>
        <v>0</v>
      </c>
      <c r="S270" s="170" t="str">
        <f aca="false">IF('ORÇ.GLOBAL P CAIXA'!N269&lt;&gt;0,'ORÇ.GLOBAL P CAIXA'!N269,"")</f>
        <v/>
      </c>
      <c r="T270" s="648" t="n">
        <f aca="false">'ORÇ.GLOBAL P CAIXA'!O269</f>
        <v>0</v>
      </c>
      <c r="U270" s="172" t="n">
        <f aca="false">'ORÇ.GLOBAL P CAIXA'!P269</f>
        <v>0</v>
      </c>
      <c r="V270" s="173" t="n">
        <f aca="false">'ORÇ.GLOBAL P CAIXA'!E269</f>
        <v>0</v>
      </c>
      <c r="W270" s="173" t="n">
        <f aca="false">F270</f>
        <v>0</v>
      </c>
      <c r="X270" s="649"/>
      <c r="Y270" s="649"/>
      <c r="Z270" s="650"/>
      <c r="AB270" s="88"/>
      <c r="AC270" s="157" t="n">
        <f aca="false">IF(B270=0,AC269,IF(ISNONTEXT(B270)=TRUE(),INT(B270),INT(LEFT(B270,FIND(".",B270)-1))))</f>
        <v>3</v>
      </c>
      <c r="AD270" s="157" t="str">
        <f aca="false">IF(AD271=1,1,IF(B270&lt;&gt;0,1,IF(C270&lt;&gt;0,1,IF(D270&lt;&gt;0,1,IF(E270&lt;&gt;0,1,"")))))</f>
        <v/>
      </c>
      <c r="AE270" s="157" t="str">
        <f aca="false">IF(AC270=0," ",IF(AC270&lt;&gt;AC269,AC270," "))</f>
        <v> </v>
      </c>
      <c r="AF270" s="180"/>
      <c r="AG270" s="75" t="e">
        <f aca="false">IF(AC270&lt;&gt;AE270,(IF(N270=0,G270*(INFORMAÇÕES!$Q$69/INFORMAÇÕES!$Q$72),IF(N270="R",G270,0))),0)</f>
        <v>#DIV/0!</v>
      </c>
      <c r="AH270" s="75" t="e">
        <f aca="false">IF(AC270&lt;&gt;AE270,(IF(N270=0,G270*(INFORMAÇÕES!$Q$70/INFORMAÇÕES!$Q$72),IF(N270="C",G270,0))),0)</f>
        <v>#DIV/0!</v>
      </c>
      <c r="AI270" s="75" t="n">
        <f aca="false">IF(AC270&lt;&gt;AE270,(IF(N270=0,G270*INFORMAÇÕES!$U$115,IF(N270="CF",G270,0))),0)</f>
        <v>0</v>
      </c>
      <c r="AJ270" s="75" t="n">
        <f aca="false">IF(AC270&lt;&gt;AE270,(IF(N270=0,G270*INFORMAÇÕES!$U$116,IF(N270="O",G270,0))),0)</f>
        <v>0</v>
      </c>
      <c r="AK270" s="75" t="n">
        <f aca="false">IF(E270&lt;&gt;0,G270,0)</f>
        <v>0</v>
      </c>
      <c r="AL270" s="75" t="n">
        <f aca="false">IF(AC270&lt;&gt;AE270,(IF(N270=0,J270*(INFORMAÇÕES!$Q$89/INFORMAÇÕES!$Q$92),IF(N270="R",J270,0))),0)</f>
        <v>0</v>
      </c>
      <c r="AM270" s="75" t="n">
        <f aca="false">IF(AC270&lt;&gt;AE270,(IF(N270=0,J270*(INFORMAÇÕES!$Q$90/INFORMAÇÕES!$Q$92),IF(N270="C",J270,0))),0)</f>
        <v>0</v>
      </c>
      <c r="AN270" s="75" t="n">
        <f aca="false">IF(AC270&lt;&gt;AE270,(IF(N270="",J270*INFORMAÇÕES!$U$115,IF(N270="CF",J270,0))),0)</f>
        <v>0</v>
      </c>
      <c r="AO270" s="75" t="n">
        <f aca="false">IF(AC270&lt;&gt;AE270,(IF(N270="",J270*INFORMAÇÕES!$U$116,IF(N270="O",J270,0))),0)</f>
        <v>0</v>
      </c>
      <c r="AP270" s="75" t="n">
        <f aca="false">IF(H270&lt;&gt;0,J270,0)</f>
        <v>0</v>
      </c>
      <c r="AQ270" s="75" t="n">
        <f aca="false">IF(K270&lt;&gt;0,L270,0)</f>
        <v>0</v>
      </c>
    </row>
    <row r="271" s="174" customFormat="true" ht="14.25" hidden="false" customHeight="false" outlineLevel="0" collapsed="false">
      <c r="A271" s="159" t="n">
        <v>259</v>
      </c>
      <c r="B271" s="160" t="n">
        <f aca="false">R271</f>
        <v>0</v>
      </c>
      <c r="C271" s="161" t="n">
        <f aca="false">T271</f>
        <v>0</v>
      </c>
      <c r="D271" s="162" t="n">
        <f aca="false">U271</f>
        <v>0</v>
      </c>
      <c r="E271" s="163" t="n">
        <f aca="false">'ORÇ.GLOBAL P CAIXA'!E270</f>
        <v>0</v>
      </c>
      <c r="F271" s="163" t="n">
        <f aca="false">IF('ORÇ.GLOBAL EMPRESA'!G270&gt;0,'ORÇ.GLOBAL EMPRESA'!G270,'ORÇ.GLOBAL P CAIXA'!F270)</f>
        <v>0</v>
      </c>
      <c r="G271" s="163" t="n">
        <f aca="false">IF(E271&lt;&gt;0,ROUND(E271*F271,2),IF(AK271=0,(SUMIF($AC$13:$AC$1012,B271,$AK$13:$AK$1012)),AK271))</f>
        <v>0</v>
      </c>
      <c r="H271" s="163" t="n">
        <f aca="false">V271</f>
        <v>0</v>
      </c>
      <c r="I271" s="163" t="n">
        <f aca="false">W271</f>
        <v>0</v>
      </c>
      <c r="J271" s="163" t="n">
        <f aca="false">IF(H271&lt;&gt;0,ROUND(H271*I271,2),IF(AP271=0,(SUMIF($AC$13:$AC$1012,B271,$AP$13:$AP$1012)),AP271))</f>
        <v>0</v>
      </c>
      <c r="K271" s="163" t="n">
        <f aca="false">H271-E271</f>
        <v>0</v>
      </c>
      <c r="L271" s="163" t="n">
        <f aca="false">J271-G271</f>
        <v>0</v>
      </c>
      <c r="M271" s="645" t="str">
        <f aca="false">IF('ORÇ.GLOBAL P CAIXA'!H270&gt;0,'ORÇ.GLOBAL P CAIXA'!H270,"")</f>
        <v/>
      </c>
      <c r="N271" s="646" t="n">
        <f aca="false">'ORÇ.GLOBAL P CAIXA'!I270</f>
        <v>0</v>
      </c>
      <c r="O271" s="166" t="str">
        <f aca="false">S271</f>
        <v/>
      </c>
      <c r="P271" s="167"/>
      <c r="Q271" s="168" t="str">
        <f aca="false">IF(B271&gt;0,"ok","ocultar")</f>
        <v>ocultar</v>
      </c>
      <c r="R271" s="647" t="n">
        <f aca="false">'ORÇ.GLOBAL P CAIXA'!B270</f>
        <v>0</v>
      </c>
      <c r="S271" s="170" t="str">
        <f aca="false">IF('ORÇ.GLOBAL P CAIXA'!N270&lt;&gt;0,'ORÇ.GLOBAL P CAIXA'!N270,"")</f>
        <v/>
      </c>
      <c r="T271" s="648" t="n">
        <f aca="false">'ORÇ.GLOBAL P CAIXA'!O270</f>
        <v>0</v>
      </c>
      <c r="U271" s="172" t="n">
        <f aca="false">'ORÇ.GLOBAL P CAIXA'!P270</f>
        <v>0</v>
      </c>
      <c r="V271" s="173" t="n">
        <f aca="false">'ORÇ.GLOBAL P CAIXA'!E270</f>
        <v>0</v>
      </c>
      <c r="W271" s="173" t="n">
        <f aca="false">F271</f>
        <v>0</v>
      </c>
      <c r="X271" s="649"/>
      <c r="Y271" s="649"/>
      <c r="Z271" s="650"/>
      <c r="AB271" s="88"/>
      <c r="AC271" s="157" t="n">
        <f aca="false">IF(B271=0,AC270,IF(ISNONTEXT(B271)=TRUE(),INT(B271),INT(LEFT(B271,FIND(".",B271)-1))))</f>
        <v>3</v>
      </c>
      <c r="AD271" s="157" t="str">
        <f aca="false">IF(AD272=1,1,IF(B271&lt;&gt;0,1,IF(C271&lt;&gt;0,1,IF(D271&lt;&gt;0,1,IF(E271&lt;&gt;0,1,"")))))</f>
        <v/>
      </c>
      <c r="AE271" s="157" t="str">
        <f aca="false">IF(AC271=0," ",IF(AC271&lt;&gt;AC270,AC271," "))</f>
        <v> </v>
      </c>
      <c r="AF271" s="180"/>
      <c r="AG271" s="75" t="e">
        <f aca="false">IF(AC271&lt;&gt;AE271,(IF(N271=0,G271*(INFORMAÇÕES!$Q$69/INFORMAÇÕES!$Q$72),IF(N271="R",G271,0))),0)</f>
        <v>#DIV/0!</v>
      </c>
      <c r="AH271" s="75" t="e">
        <f aca="false">IF(AC271&lt;&gt;AE271,(IF(N271=0,G271*(INFORMAÇÕES!$Q$70/INFORMAÇÕES!$Q$72),IF(N271="C",G271,0))),0)</f>
        <v>#DIV/0!</v>
      </c>
      <c r="AI271" s="75" t="n">
        <f aca="false">IF(AC271&lt;&gt;AE271,(IF(N271=0,G271*INFORMAÇÕES!$U$115,IF(N271="CF",G271,0))),0)</f>
        <v>0</v>
      </c>
      <c r="AJ271" s="75" t="n">
        <f aca="false">IF(AC271&lt;&gt;AE271,(IF(N271=0,G271*INFORMAÇÕES!$U$116,IF(N271="O",G271,0))),0)</f>
        <v>0</v>
      </c>
      <c r="AK271" s="75" t="n">
        <f aca="false">IF(E271&lt;&gt;0,G271,0)</f>
        <v>0</v>
      </c>
      <c r="AL271" s="75" t="n">
        <f aca="false">IF(AC271&lt;&gt;AE271,(IF(N271=0,J271*(INFORMAÇÕES!$Q$89/INFORMAÇÕES!$Q$92),IF(N271="R",J271,0))),0)</f>
        <v>0</v>
      </c>
      <c r="AM271" s="75" t="n">
        <f aca="false">IF(AC271&lt;&gt;AE271,(IF(N271=0,J271*(INFORMAÇÕES!$Q$90/INFORMAÇÕES!$Q$92),IF(N271="C",J271,0))),0)</f>
        <v>0</v>
      </c>
      <c r="AN271" s="75" t="n">
        <f aca="false">IF(AC271&lt;&gt;AE271,(IF(N271="",J271*INFORMAÇÕES!$U$115,IF(N271="CF",J271,0))),0)</f>
        <v>0</v>
      </c>
      <c r="AO271" s="75" t="n">
        <f aca="false">IF(AC271&lt;&gt;AE271,(IF(N271="",J271*INFORMAÇÕES!$U$116,IF(N271="O",J271,0))),0)</f>
        <v>0</v>
      </c>
      <c r="AP271" s="75" t="n">
        <f aca="false">IF(H271&lt;&gt;0,J271,0)</f>
        <v>0</v>
      </c>
      <c r="AQ271" s="75" t="n">
        <f aca="false">IF(K271&lt;&gt;0,L271,0)</f>
        <v>0</v>
      </c>
    </row>
    <row r="272" s="174" customFormat="true" ht="14.25" hidden="false" customHeight="false" outlineLevel="0" collapsed="false">
      <c r="A272" s="159" t="n">
        <v>260</v>
      </c>
      <c r="B272" s="160" t="n">
        <f aca="false">R272</f>
        <v>0</v>
      </c>
      <c r="C272" s="161" t="n">
        <f aca="false">T272</f>
        <v>0</v>
      </c>
      <c r="D272" s="162" t="n">
        <f aca="false">U272</f>
        <v>0</v>
      </c>
      <c r="E272" s="163" t="n">
        <f aca="false">'ORÇ.GLOBAL P CAIXA'!E271</f>
        <v>0</v>
      </c>
      <c r="F272" s="163" t="n">
        <f aca="false">IF('ORÇ.GLOBAL EMPRESA'!G271&gt;0,'ORÇ.GLOBAL EMPRESA'!G271,'ORÇ.GLOBAL P CAIXA'!F271)</f>
        <v>0</v>
      </c>
      <c r="G272" s="163" t="n">
        <f aca="false">IF(E272&lt;&gt;0,ROUND(E272*F272,2),IF(AK272=0,(SUMIF($AC$13:$AC$1012,B272,$AK$13:$AK$1012)),AK272))</f>
        <v>0</v>
      </c>
      <c r="H272" s="163" t="n">
        <f aca="false">V272</f>
        <v>0</v>
      </c>
      <c r="I272" s="163" t="n">
        <f aca="false">W272</f>
        <v>0</v>
      </c>
      <c r="J272" s="163" t="n">
        <f aca="false">IF(H272&lt;&gt;0,ROUND(H272*I272,2),IF(AP272=0,(SUMIF($AC$13:$AC$1012,B272,$AP$13:$AP$1012)),AP272))</f>
        <v>0</v>
      </c>
      <c r="K272" s="163" t="n">
        <f aca="false">H272-E272</f>
        <v>0</v>
      </c>
      <c r="L272" s="163" t="n">
        <f aca="false">J272-G272</f>
        <v>0</v>
      </c>
      <c r="M272" s="645" t="str">
        <f aca="false">IF('ORÇ.GLOBAL P CAIXA'!H271&gt;0,'ORÇ.GLOBAL P CAIXA'!H271,"")</f>
        <v/>
      </c>
      <c r="N272" s="646" t="n">
        <f aca="false">'ORÇ.GLOBAL P CAIXA'!I271</f>
        <v>0</v>
      </c>
      <c r="O272" s="166" t="str">
        <f aca="false">S272</f>
        <v/>
      </c>
      <c r="P272" s="167"/>
      <c r="Q272" s="168" t="str">
        <f aca="false">IF(B272&gt;0,"ok","ocultar")</f>
        <v>ocultar</v>
      </c>
      <c r="R272" s="647" t="n">
        <f aca="false">'ORÇ.GLOBAL P CAIXA'!B271</f>
        <v>0</v>
      </c>
      <c r="S272" s="170" t="str">
        <f aca="false">IF('ORÇ.GLOBAL P CAIXA'!N271&lt;&gt;0,'ORÇ.GLOBAL P CAIXA'!N271,"")</f>
        <v/>
      </c>
      <c r="T272" s="648" t="n">
        <f aca="false">'ORÇ.GLOBAL P CAIXA'!O271</f>
        <v>0</v>
      </c>
      <c r="U272" s="172" t="n">
        <f aca="false">'ORÇ.GLOBAL P CAIXA'!P271</f>
        <v>0</v>
      </c>
      <c r="V272" s="173" t="n">
        <f aca="false">'ORÇ.GLOBAL P CAIXA'!E271</f>
        <v>0</v>
      </c>
      <c r="W272" s="173" t="n">
        <f aca="false">F272</f>
        <v>0</v>
      </c>
      <c r="X272" s="649"/>
      <c r="Y272" s="649"/>
      <c r="Z272" s="650"/>
      <c r="AB272" s="88"/>
      <c r="AC272" s="157" t="n">
        <f aca="false">IF(B272=0,AC271,IF(ISNONTEXT(B272)=TRUE(),INT(B272),INT(LEFT(B272,FIND(".",B272)-1))))</f>
        <v>3</v>
      </c>
      <c r="AD272" s="157" t="str">
        <f aca="false">IF(AD273=1,1,IF(B272&lt;&gt;0,1,IF(C272&lt;&gt;0,1,IF(D272&lt;&gt;0,1,IF(E272&lt;&gt;0,1,"")))))</f>
        <v/>
      </c>
      <c r="AE272" s="157" t="str">
        <f aca="false">IF(AC272=0," ",IF(AC272&lt;&gt;AC271,AC272," "))</f>
        <v> </v>
      </c>
      <c r="AF272" s="180"/>
      <c r="AG272" s="75" t="e">
        <f aca="false">IF(AC272&lt;&gt;AE272,(IF(N272=0,G272*(INFORMAÇÕES!$Q$69/INFORMAÇÕES!$Q$72),IF(N272="R",G272,0))),0)</f>
        <v>#DIV/0!</v>
      </c>
      <c r="AH272" s="75" t="e">
        <f aca="false">IF(AC272&lt;&gt;AE272,(IF(N272=0,G272*(INFORMAÇÕES!$Q$70/INFORMAÇÕES!$Q$72),IF(N272="C",G272,0))),0)</f>
        <v>#DIV/0!</v>
      </c>
      <c r="AI272" s="75" t="n">
        <f aca="false">IF(AC272&lt;&gt;AE272,(IF(N272=0,G272*INFORMAÇÕES!$U$115,IF(N272="CF",G272,0))),0)</f>
        <v>0</v>
      </c>
      <c r="AJ272" s="75" t="n">
        <f aca="false">IF(AC272&lt;&gt;AE272,(IF(N272=0,G272*INFORMAÇÕES!$U$116,IF(N272="O",G272,0))),0)</f>
        <v>0</v>
      </c>
      <c r="AK272" s="75" t="n">
        <f aca="false">IF(E272&lt;&gt;0,G272,0)</f>
        <v>0</v>
      </c>
      <c r="AL272" s="75" t="n">
        <f aca="false">IF(AC272&lt;&gt;AE272,(IF(N272=0,J272*(INFORMAÇÕES!$Q$89/INFORMAÇÕES!$Q$92),IF(N272="R",J272,0))),0)</f>
        <v>0</v>
      </c>
      <c r="AM272" s="75" t="n">
        <f aca="false">IF(AC272&lt;&gt;AE272,(IF(N272=0,J272*(INFORMAÇÕES!$Q$90/INFORMAÇÕES!$Q$92),IF(N272="C",J272,0))),0)</f>
        <v>0</v>
      </c>
      <c r="AN272" s="75" t="n">
        <f aca="false">IF(AC272&lt;&gt;AE272,(IF(N272="",J272*INFORMAÇÕES!$U$115,IF(N272="CF",J272,0))),0)</f>
        <v>0</v>
      </c>
      <c r="AO272" s="75" t="n">
        <f aca="false">IF(AC272&lt;&gt;AE272,(IF(N272="",J272*INFORMAÇÕES!$U$116,IF(N272="O",J272,0))),0)</f>
        <v>0</v>
      </c>
      <c r="AP272" s="75" t="n">
        <f aca="false">IF(H272&lt;&gt;0,J272,0)</f>
        <v>0</v>
      </c>
      <c r="AQ272" s="75" t="n">
        <f aca="false">IF(K272&lt;&gt;0,L272,0)</f>
        <v>0</v>
      </c>
    </row>
    <row r="273" s="174" customFormat="true" ht="14.25" hidden="false" customHeight="false" outlineLevel="0" collapsed="false">
      <c r="A273" s="159" t="n">
        <v>261</v>
      </c>
      <c r="B273" s="160" t="n">
        <f aca="false">R273</f>
        <v>0</v>
      </c>
      <c r="C273" s="161" t="n">
        <f aca="false">T273</f>
        <v>0</v>
      </c>
      <c r="D273" s="162" t="n">
        <f aca="false">U273</f>
        <v>0</v>
      </c>
      <c r="E273" s="163" t="n">
        <f aca="false">'ORÇ.GLOBAL P CAIXA'!E272</f>
        <v>0</v>
      </c>
      <c r="F273" s="163" t="n">
        <f aca="false">IF('ORÇ.GLOBAL EMPRESA'!G272&gt;0,'ORÇ.GLOBAL EMPRESA'!G272,'ORÇ.GLOBAL P CAIXA'!F272)</f>
        <v>0</v>
      </c>
      <c r="G273" s="163" t="n">
        <f aca="false">IF(E273&lt;&gt;0,ROUND(E273*F273,2),IF(AK273=0,(SUMIF($AC$13:$AC$1012,B273,$AK$13:$AK$1012)),AK273))</f>
        <v>0</v>
      </c>
      <c r="H273" s="163" t="n">
        <f aca="false">V273</f>
        <v>0</v>
      </c>
      <c r="I273" s="163" t="n">
        <f aca="false">W273</f>
        <v>0</v>
      </c>
      <c r="J273" s="163" t="n">
        <f aca="false">IF(H273&lt;&gt;0,ROUND(H273*I273,2),IF(AP273=0,(SUMIF($AC$13:$AC$1012,B273,$AP$13:$AP$1012)),AP273))</f>
        <v>0</v>
      </c>
      <c r="K273" s="163" t="n">
        <f aca="false">H273-E273</f>
        <v>0</v>
      </c>
      <c r="L273" s="163" t="n">
        <f aca="false">J273-G273</f>
        <v>0</v>
      </c>
      <c r="M273" s="645" t="str">
        <f aca="false">IF('ORÇ.GLOBAL P CAIXA'!H272&gt;0,'ORÇ.GLOBAL P CAIXA'!H272,"")</f>
        <v/>
      </c>
      <c r="N273" s="646" t="n">
        <f aca="false">'ORÇ.GLOBAL P CAIXA'!I272</f>
        <v>0</v>
      </c>
      <c r="O273" s="166" t="str">
        <f aca="false">S273</f>
        <v/>
      </c>
      <c r="P273" s="167"/>
      <c r="Q273" s="168" t="str">
        <f aca="false">IF(B273&gt;0,"ok","ocultar")</f>
        <v>ocultar</v>
      </c>
      <c r="R273" s="647" t="n">
        <f aca="false">'ORÇ.GLOBAL P CAIXA'!B272</f>
        <v>0</v>
      </c>
      <c r="S273" s="170" t="str">
        <f aca="false">IF('ORÇ.GLOBAL P CAIXA'!N272&lt;&gt;0,'ORÇ.GLOBAL P CAIXA'!N272,"")</f>
        <v/>
      </c>
      <c r="T273" s="648" t="n">
        <f aca="false">'ORÇ.GLOBAL P CAIXA'!O272</f>
        <v>0</v>
      </c>
      <c r="U273" s="172" t="n">
        <f aca="false">'ORÇ.GLOBAL P CAIXA'!P272</f>
        <v>0</v>
      </c>
      <c r="V273" s="173" t="n">
        <f aca="false">'ORÇ.GLOBAL P CAIXA'!E272</f>
        <v>0</v>
      </c>
      <c r="W273" s="173" t="n">
        <f aca="false">F273</f>
        <v>0</v>
      </c>
      <c r="X273" s="649"/>
      <c r="Y273" s="649"/>
      <c r="Z273" s="650"/>
      <c r="AB273" s="88"/>
      <c r="AC273" s="157" t="n">
        <f aca="false">IF(B273=0,AC272,IF(ISNONTEXT(B273)=TRUE(),INT(B273),INT(LEFT(B273,FIND(".",B273)-1))))</f>
        <v>3</v>
      </c>
      <c r="AD273" s="157" t="str">
        <f aca="false">IF(AD274=1,1,IF(B273&lt;&gt;0,1,IF(C273&lt;&gt;0,1,IF(D273&lt;&gt;0,1,IF(E273&lt;&gt;0,1,"")))))</f>
        <v/>
      </c>
      <c r="AE273" s="157" t="str">
        <f aca="false">IF(AC273=0," ",IF(AC273&lt;&gt;AC272,AC273," "))</f>
        <v> </v>
      </c>
      <c r="AF273" s="180"/>
      <c r="AG273" s="75" t="e">
        <f aca="false">IF(AC273&lt;&gt;AE273,(IF(N273=0,G273*(INFORMAÇÕES!$Q$69/INFORMAÇÕES!$Q$72),IF(N273="R",G273,0))),0)</f>
        <v>#DIV/0!</v>
      </c>
      <c r="AH273" s="75" t="e">
        <f aca="false">IF(AC273&lt;&gt;AE273,(IF(N273=0,G273*(INFORMAÇÕES!$Q$70/INFORMAÇÕES!$Q$72),IF(N273="C",G273,0))),0)</f>
        <v>#DIV/0!</v>
      </c>
      <c r="AI273" s="75" t="n">
        <f aca="false">IF(AC273&lt;&gt;AE273,(IF(N273=0,G273*INFORMAÇÕES!$U$115,IF(N273="CF",G273,0))),0)</f>
        <v>0</v>
      </c>
      <c r="AJ273" s="75" t="n">
        <f aca="false">IF(AC273&lt;&gt;AE273,(IF(N273=0,G273*INFORMAÇÕES!$U$116,IF(N273="O",G273,0))),0)</f>
        <v>0</v>
      </c>
      <c r="AK273" s="75" t="n">
        <f aca="false">IF(E273&lt;&gt;0,G273,0)</f>
        <v>0</v>
      </c>
      <c r="AL273" s="75" t="n">
        <f aca="false">IF(AC273&lt;&gt;AE273,(IF(N273=0,J273*(INFORMAÇÕES!$Q$89/INFORMAÇÕES!$Q$92),IF(N273="R",J273,0))),0)</f>
        <v>0</v>
      </c>
      <c r="AM273" s="75" t="n">
        <f aca="false">IF(AC273&lt;&gt;AE273,(IF(N273=0,J273*(INFORMAÇÕES!$Q$90/INFORMAÇÕES!$Q$92),IF(N273="C",J273,0))),0)</f>
        <v>0</v>
      </c>
      <c r="AN273" s="75" t="n">
        <f aca="false">IF(AC273&lt;&gt;AE273,(IF(N273="",J273*INFORMAÇÕES!$U$115,IF(N273="CF",J273,0))),0)</f>
        <v>0</v>
      </c>
      <c r="AO273" s="75" t="n">
        <f aca="false">IF(AC273&lt;&gt;AE273,(IF(N273="",J273*INFORMAÇÕES!$U$116,IF(N273="O",J273,0))),0)</f>
        <v>0</v>
      </c>
      <c r="AP273" s="75" t="n">
        <f aca="false">IF(H273&lt;&gt;0,J273,0)</f>
        <v>0</v>
      </c>
      <c r="AQ273" s="75" t="n">
        <f aca="false">IF(K273&lt;&gt;0,L273,0)</f>
        <v>0</v>
      </c>
    </row>
    <row r="274" s="174" customFormat="true" ht="14.25" hidden="false" customHeight="false" outlineLevel="0" collapsed="false">
      <c r="A274" s="159" t="n">
        <v>262</v>
      </c>
      <c r="B274" s="160" t="n">
        <f aca="false">R274</f>
        <v>0</v>
      </c>
      <c r="C274" s="161" t="n">
        <f aca="false">T274</f>
        <v>0</v>
      </c>
      <c r="D274" s="162" t="n">
        <f aca="false">U274</f>
        <v>0</v>
      </c>
      <c r="E274" s="163" t="n">
        <f aca="false">'ORÇ.GLOBAL P CAIXA'!E273</f>
        <v>0</v>
      </c>
      <c r="F274" s="163" t="n">
        <f aca="false">IF('ORÇ.GLOBAL EMPRESA'!G273&gt;0,'ORÇ.GLOBAL EMPRESA'!G273,'ORÇ.GLOBAL P CAIXA'!F273)</f>
        <v>0</v>
      </c>
      <c r="G274" s="163" t="n">
        <f aca="false">IF(E274&lt;&gt;0,ROUND(E274*F274,2),IF(AK274=0,(SUMIF($AC$13:$AC$1012,B274,$AK$13:$AK$1012)),AK274))</f>
        <v>0</v>
      </c>
      <c r="H274" s="163" t="n">
        <f aca="false">V274</f>
        <v>0</v>
      </c>
      <c r="I274" s="163" t="n">
        <f aca="false">W274</f>
        <v>0</v>
      </c>
      <c r="J274" s="163" t="n">
        <f aca="false">IF(H274&lt;&gt;0,ROUND(H274*I274,2),IF(AP274=0,(SUMIF($AC$13:$AC$1012,B274,$AP$13:$AP$1012)),AP274))</f>
        <v>0</v>
      </c>
      <c r="K274" s="163" t="n">
        <f aca="false">H274-E274</f>
        <v>0</v>
      </c>
      <c r="L274" s="163" t="n">
        <f aca="false">J274-G274</f>
        <v>0</v>
      </c>
      <c r="M274" s="645" t="str">
        <f aca="false">IF('ORÇ.GLOBAL P CAIXA'!H273&gt;0,'ORÇ.GLOBAL P CAIXA'!H273,"")</f>
        <v/>
      </c>
      <c r="N274" s="646" t="n">
        <f aca="false">'ORÇ.GLOBAL P CAIXA'!I273</f>
        <v>0</v>
      </c>
      <c r="O274" s="166" t="str">
        <f aca="false">S274</f>
        <v/>
      </c>
      <c r="P274" s="167"/>
      <c r="Q274" s="168" t="str">
        <f aca="false">IF(B274&gt;0,"ok","ocultar")</f>
        <v>ocultar</v>
      </c>
      <c r="R274" s="647" t="n">
        <f aca="false">'ORÇ.GLOBAL P CAIXA'!B273</f>
        <v>0</v>
      </c>
      <c r="S274" s="170" t="str">
        <f aca="false">IF('ORÇ.GLOBAL P CAIXA'!N273&lt;&gt;0,'ORÇ.GLOBAL P CAIXA'!N273,"")</f>
        <v/>
      </c>
      <c r="T274" s="648" t="n">
        <f aca="false">'ORÇ.GLOBAL P CAIXA'!O273</f>
        <v>0</v>
      </c>
      <c r="U274" s="172" t="n">
        <f aca="false">'ORÇ.GLOBAL P CAIXA'!P273</f>
        <v>0</v>
      </c>
      <c r="V274" s="173" t="n">
        <f aca="false">'ORÇ.GLOBAL P CAIXA'!E273</f>
        <v>0</v>
      </c>
      <c r="W274" s="173" t="n">
        <f aca="false">F274</f>
        <v>0</v>
      </c>
      <c r="X274" s="649"/>
      <c r="Y274" s="649"/>
      <c r="Z274" s="650"/>
      <c r="AB274" s="88"/>
      <c r="AC274" s="157" t="n">
        <f aca="false">IF(B274=0,AC273,IF(ISNONTEXT(B274)=TRUE(),INT(B274),INT(LEFT(B274,FIND(".",B274)-1))))</f>
        <v>3</v>
      </c>
      <c r="AD274" s="157" t="str">
        <f aca="false">IF(AD275=1,1,IF(B274&lt;&gt;0,1,IF(C274&lt;&gt;0,1,IF(D274&lt;&gt;0,1,IF(E274&lt;&gt;0,1,"")))))</f>
        <v/>
      </c>
      <c r="AE274" s="157" t="str">
        <f aca="false">IF(AC274=0," ",IF(AC274&lt;&gt;AC273,AC274," "))</f>
        <v> </v>
      </c>
      <c r="AF274" s="180"/>
      <c r="AG274" s="75" t="e">
        <f aca="false">IF(AC274&lt;&gt;AE274,(IF(N274=0,G274*(INFORMAÇÕES!$Q$69/INFORMAÇÕES!$Q$72),IF(N274="R",G274,0))),0)</f>
        <v>#DIV/0!</v>
      </c>
      <c r="AH274" s="75" t="e">
        <f aca="false">IF(AC274&lt;&gt;AE274,(IF(N274=0,G274*(INFORMAÇÕES!$Q$70/INFORMAÇÕES!$Q$72),IF(N274="C",G274,0))),0)</f>
        <v>#DIV/0!</v>
      </c>
      <c r="AI274" s="75" t="n">
        <f aca="false">IF(AC274&lt;&gt;AE274,(IF(N274=0,G274*INFORMAÇÕES!$U$115,IF(N274="CF",G274,0))),0)</f>
        <v>0</v>
      </c>
      <c r="AJ274" s="75" t="n">
        <f aca="false">IF(AC274&lt;&gt;AE274,(IF(N274=0,G274*INFORMAÇÕES!$U$116,IF(N274="O",G274,0))),0)</f>
        <v>0</v>
      </c>
      <c r="AK274" s="75" t="n">
        <f aca="false">IF(E274&lt;&gt;0,G274,0)</f>
        <v>0</v>
      </c>
      <c r="AL274" s="75" t="n">
        <f aca="false">IF(AC274&lt;&gt;AE274,(IF(N274=0,J274*(INFORMAÇÕES!$Q$89/INFORMAÇÕES!$Q$92),IF(N274="R",J274,0))),0)</f>
        <v>0</v>
      </c>
      <c r="AM274" s="75" t="n">
        <f aca="false">IF(AC274&lt;&gt;AE274,(IF(N274=0,J274*(INFORMAÇÕES!$Q$90/INFORMAÇÕES!$Q$92),IF(N274="C",J274,0))),0)</f>
        <v>0</v>
      </c>
      <c r="AN274" s="75" t="n">
        <f aca="false">IF(AC274&lt;&gt;AE274,(IF(N274="",J274*INFORMAÇÕES!$U$115,IF(N274="CF",J274,0))),0)</f>
        <v>0</v>
      </c>
      <c r="AO274" s="75" t="n">
        <f aca="false">IF(AC274&lt;&gt;AE274,(IF(N274="",J274*INFORMAÇÕES!$U$116,IF(N274="O",J274,0))),0)</f>
        <v>0</v>
      </c>
      <c r="AP274" s="75" t="n">
        <f aca="false">IF(H274&lt;&gt;0,J274,0)</f>
        <v>0</v>
      </c>
      <c r="AQ274" s="75" t="n">
        <f aca="false">IF(K274&lt;&gt;0,L274,0)</f>
        <v>0</v>
      </c>
    </row>
    <row r="275" s="174" customFormat="true" ht="14.25" hidden="false" customHeight="false" outlineLevel="0" collapsed="false">
      <c r="A275" s="159" t="n">
        <v>263</v>
      </c>
      <c r="B275" s="160" t="n">
        <f aca="false">R275</f>
        <v>0</v>
      </c>
      <c r="C275" s="161" t="n">
        <f aca="false">T275</f>
        <v>0</v>
      </c>
      <c r="D275" s="162" t="n">
        <f aca="false">U275</f>
        <v>0</v>
      </c>
      <c r="E275" s="163" t="n">
        <f aca="false">'ORÇ.GLOBAL P CAIXA'!E274</f>
        <v>0</v>
      </c>
      <c r="F275" s="163" t="n">
        <f aca="false">IF('ORÇ.GLOBAL EMPRESA'!G274&gt;0,'ORÇ.GLOBAL EMPRESA'!G274,'ORÇ.GLOBAL P CAIXA'!F274)</f>
        <v>0</v>
      </c>
      <c r="G275" s="163" t="n">
        <f aca="false">IF(E275&lt;&gt;0,ROUND(E275*F275,2),IF(AK275=0,(SUMIF($AC$13:$AC$1012,B275,$AK$13:$AK$1012)),AK275))</f>
        <v>0</v>
      </c>
      <c r="H275" s="163" t="n">
        <f aca="false">V275</f>
        <v>0</v>
      </c>
      <c r="I275" s="163" t="n">
        <f aca="false">W275</f>
        <v>0</v>
      </c>
      <c r="J275" s="163" t="n">
        <f aca="false">IF(H275&lt;&gt;0,ROUND(H275*I275,2),IF(AP275=0,(SUMIF($AC$13:$AC$1012,B275,$AP$13:$AP$1012)),AP275))</f>
        <v>0</v>
      </c>
      <c r="K275" s="163" t="n">
        <f aca="false">H275-E275</f>
        <v>0</v>
      </c>
      <c r="L275" s="163" t="n">
        <f aca="false">J275-G275</f>
        <v>0</v>
      </c>
      <c r="M275" s="645" t="str">
        <f aca="false">IF('ORÇ.GLOBAL P CAIXA'!H274&gt;0,'ORÇ.GLOBAL P CAIXA'!H274,"")</f>
        <v/>
      </c>
      <c r="N275" s="646" t="n">
        <f aca="false">'ORÇ.GLOBAL P CAIXA'!I274</f>
        <v>0</v>
      </c>
      <c r="O275" s="166" t="str">
        <f aca="false">S275</f>
        <v/>
      </c>
      <c r="P275" s="167"/>
      <c r="Q275" s="168" t="str">
        <f aca="false">IF(B275&gt;0,"ok","ocultar")</f>
        <v>ocultar</v>
      </c>
      <c r="R275" s="647" t="n">
        <f aca="false">'ORÇ.GLOBAL P CAIXA'!B274</f>
        <v>0</v>
      </c>
      <c r="S275" s="170" t="str">
        <f aca="false">IF('ORÇ.GLOBAL P CAIXA'!N274&lt;&gt;0,'ORÇ.GLOBAL P CAIXA'!N274,"")</f>
        <v/>
      </c>
      <c r="T275" s="648" t="n">
        <f aca="false">'ORÇ.GLOBAL P CAIXA'!O274</f>
        <v>0</v>
      </c>
      <c r="U275" s="172" t="n">
        <f aca="false">'ORÇ.GLOBAL P CAIXA'!P274</f>
        <v>0</v>
      </c>
      <c r="V275" s="173" t="n">
        <f aca="false">'ORÇ.GLOBAL P CAIXA'!E274</f>
        <v>0</v>
      </c>
      <c r="W275" s="173" t="n">
        <f aca="false">F275</f>
        <v>0</v>
      </c>
      <c r="X275" s="649"/>
      <c r="Y275" s="649"/>
      <c r="Z275" s="650"/>
      <c r="AB275" s="88"/>
      <c r="AC275" s="157" t="n">
        <f aca="false">IF(B275=0,AC274,IF(ISNONTEXT(B275)=TRUE(),INT(B275),INT(LEFT(B275,FIND(".",B275)-1))))</f>
        <v>3</v>
      </c>
      <c r="AD275" s="157" t="str">
        <f aca="false">IF(AD276=1,1,IF(B275&lt;&gt;0,1,IF(C275&lt;&gt;0,1,IF(D275&lt;&gt;0,1,IF(E275&lt;&gt;0,1,"")))))</f>
        <v/>
      </c>
      <c r="AE275" s="157" t="str">
        <f aca="false">IF(AC275=0," ",IF(AC275&lt;&gt;AC274,AC275," "))</f>
        <v> </v>
      </c>
      <c r="AF275" s="180"/>
      <c r="AG275" s="75" t="e">
        <f aca="false">IF(AC275&lt;&gt;AE275,(IF(N275=0,G275*(INFORMAÇÕES!$Q$69/INFORMAÇÕES!$Q$72),IF(N275="R",G275,0))),0)</f>
        <v>#DIV/0!</v>
      </c>
      <c r="AH275" s="75" t="e">
        <f aca="false">IF(AC275&lt;&gt;AE275,(IF(N275=0,G275*(INFORMAÇÕES!$Q$70/INFORMAÇÕES!$Q$72),IF(N275="C",G275,0))),0)</f>
        <v>#DIV/0!</v>
      </c>
      <c r="AI275" s="75" t="n">
        <f aca="false">IF(AC275&lt;&gt;AE275,(IF(N275=0,G275*INFORMAÇÕES!$U$115,IF(N275="CF",G275,0))),0)</f>
        <v>0</v>
      </c>
      <c r="AJ275" s="75" t="n">
        <f aca="false">IF(AC275&lt;&gt;AE275,(IF(N275=0,G275*INFORMAÇÕES!$U$116,IF(N275="O",G275,0))),0)</f>
        <v>0</v>
      </c>
      <c r="AK275" s="75" t="n">
        <f aca="false">IF(E275&lt;&gt;0,G275,0)</f>
        <v>0</v>
      </c>
      <c r="AL275" s="75" t="n">
        <f aca="false">IF(AC275&lt;&gt;AE275,(IF(N275=0,J275*(INFORMAÇÕES!$Q$89/INFORMAÇÕES!$Q$92),IF(N275="R",J275,0))),0)</f>
        <v>0</v>
      </c>
      <c r="AM275" s="75" t="n">
        <f aca="false">IF(AC275&lt;&gt;AE275,(IF(N275=0,J275*(INFORMAÇÕES!$Q$90/INFORMAÇÕES!$Q$92),IF(N275="C",J275,0))),0)</f>
        <v>0</v>
      </c>
      <c r="AN275" s="75" t="n">
        <f aca="false">IF(AC275&lt;&gt;AE275,(IF(N275="",J275*INFORMAÇÕES!$U$115,IF(N275="CF",J275,0))),0)</f>
        <v>0</v>
      </c>
      <c r="AO275" s="75" t="n">
        <f aca="false">IF(AC275&lt;&gt;AE275,(IF(N275="",J275*INFORMAÇÕES!$U$116,IF(N275="O",J275,0))),0)</f>
        <v>0</v>
      </c>
      <c r="AP275" s="75" t="n">
        <f aca="false">IF(H275&lt;&gt;0,J275,0)</f>
        <v>0</v>
      </c>
      <c r="AQ275" s="75" t="n">
        <f aca="false">IF(K275&lt;&gt;0,L275,0)</f>
        <v>0</v>
      </c>
    </row>
    <row r="276" s="174" customFormat="true" ht="14.25" hidden="false" customHeight="false" outlineLevel="0" collapsed="false">
      <c r="A276" s="159" t="n">
        <v>264</v>
      </c>
      <c r="B276" s="160" t="n">
        <f aca="false">R276</f>
        <v>0</v>
      </c>
      <c r="C276" s="161" t="n">
        <f aca="false">T276</f>
        <v>0</v>
      </c>
      <c r="D276" s="162" t="n">
        <f aca="false">U276</f>
        <v>0</v>
      </c>
      <c r="E276" s="163" t="n">
        <f aca="false">'ORÇ.GLOBAL P CAIXA'!E275</f>
        <v>0</v>
      </c>
      <c r="F276" s="163" t="n">
        <f aca="false">IF('ORÇ.GLOBAL EMPRESA'!G275&gt;0,'ORÇ.GLOBAL EMPRESA'!G275,'ORÇ.GLOBAL P CAIXA'!F275)</f>
        <v>0</v>
      </c>
      <c r="G276" s="163" t="n">
        <f aca="false">IF(E276&lt;&gt;0,ROUND(E276*F276,2),IF(AK276=0,(SUMIF($AC$13:$AC$1012,B276,$AK$13:$AK$1012)),AK276))</f>
        <v>0</v>
      </c>
      <c r="H276" s="163" t="n">
        <f aca="false">V276</f>
        <v>0</v>
      </c>
      <c r="I276" s="163" t="n">
        <f aca="false">W276</f>
        <v>0</v>
      </c>
      <c r="J276" s="163" t="n">
        <f aca="false">IF(H276&lt;&gt;0,ROUND(H276*I276,2),IF(AP276=0,(SUMIF($AC$13:$AC$1012,B276,$AP$13:$AP$1012)),AP276))</f>
        <v>0</v>
      </c>
      <c r="K276" s="163" t="n">
        <f aca="false">H276-E276</f>
        <v>0</v>
      </c>
      <c r="L276" s="163" t="n">
        <f aca="false">J276-G276</f>
        <v>0</v>
      </c>
      <c r="M276" s="645" t="str">
        <f aca="false">IF('ORÇ.GLOBAL P CAIXA'!H275&gt;0,'ORÇ.GLOBAL P CAIXA'!H275,"")</f>
        <v/>
      </c>
      <c r="N276" s="646" t="n">
        <f aca="false">'ORÇ.GLOBAL P CAIXA'!I275</f>
        <v>0</v>
      </c>
      <c r="O276" s="166" t="str">
        <f aca="false">S276</f>
        <v/>
      </c>
      <c r="P276" s="167"/>
      <c r="Q276" s="168" t="str">
        <f aca="false">IF(B276&gt;0,"ok","ocultar")</f>
        <v>ocultar</v>
      </c>
      <c r="R276" s="647" t="n">
        <f aca="false">'ORÇ.GLOBAL P CAIXA'!B275</f>
        <v>0</v>
      </c>
      <c r="S276" s="170" t="str">
        <f aca="false">IF('ORÇ.GLOBAL P CAIXA'!N275&lt;&gt;0,'ORÇ.GLOBAL P CAIXA'!N275,"")</f>
        <v/>
      </c>
      <c r="T276" s="648" t="n">
        <f aca="false">'ORÇ.GLOBAL P CAIXA'!O275</f>
        <v>0</v>
      </c>
      <c r="U276" s="172" t="n">
        <f aca="false">'ORÇ.GLOBAL P CAIXA'!P275</f>
        <v>0</v>
      </c>
      <c r="V276" s="173" t="n">
        <f aca="false">'ORÇ.GLOBAL P CAIXA'!E275</f>
        <v>0</v>
      </c>
      <c r="W276" s="173" t="n">
        <f aca="false">F276</f>
        <v>0</v>
      </c>
      <c r="X276" s="649"/>
      <c r="Y276" s="649"/>
      <c r="Z276" s="650"/>
      <c r="AB276" s="88"/>
      <c r="AC276" s="157" t="n">
        <f aca="false">IF(B276=0,AC275,IF(ISNONTEXT(B276)=TRUE(),INT(B276),INT(LEFT(B276,FIND(".",B276)-1))))</f>
        <v>3</v>
      </c>
      <c r="AD276" s="157" t="str">
        <f aca="false">IF(AD277=1,1,IF(B276&lt;&gt;0,1,IF(C276&lt;&gt;0,1,IF(D276&lt;&gt;0,1,IF(E276&lt;&gt;0,1,"")))))</f>
        <v/>
      </c>
      <c r="AE276" s="157" t="str">
        <f aca="false">IF(AC276=0," ",IF(AC276&lt;&gt;AC275,AC276," "))</f>
        <v> </v>
      </c>
      <c r="AF276" s="180"/>
      <c r="AG276" s="75" t="e">
        <f aca="false">IF(AC276&lt;&gt;AE276,(IF(N276=0,G276*(INFORMAÇÕES!$Q$69/INFORMAÇÕES!$Q$72),IF(N276="R",G276,0))),0)</f>
        <v>#DIV/0!</v>
      </c>
      <c r="AH276" s="75" t="e">
        <f aca="false">IF(AC276&lt;&gt;AE276,(IF(N276=0,G276*(INFORMAÇÕES!$Q$70/INFORMAÇÕES!$Q$72),IF(N276="C",G276,0))),0)</f>
        <v>#DIV/0!</v>
      </c>
      <c r="AI276" s="75" t="n">
        <f aca="false">IF(AC276&lt;&gt;AE276,(IF(N276=0,G276*INFORMAÇÕES!$U$115,IF(N276="CF",G276,0))),0)</f>
        <v>0</v>
      </c>
      <c r="AJ276" s="75" t="n">
        <f aca="false">IF(AC276&lt;&gt;AE276,(IF(N276=0,G276*INFORMAÇÕES!$U$116,IF(N276="O",G276,0))),0)</f>
        <v>0</v>
      </c>
      <c r="AK276" s="75" t="n">
        <f aca="false">IF(E276&lt;&gt;0,G276,0)</f>
        <v>0</v>
      </c>
      <c r="AL276" s="75" t="n">
        <f aca="false">IF(AC276&lt;&gt;AE276,(IF(N276=0,J276*(INFORMAÇÕES!$Q$89/INFORMAÇÕES!$Q$92),IF(N276="R",J276,0))),0)</f>
        <v>0</v>
      </c>
      <c r="AM276" s="75" t="n">
        <f aca="false">IF(AC276&lt;&gt;AE276,(IF(N276=0,J276*(INFORMAÇÕES!$Q$90/INFORMAÇÕES!$Q$92),IF(N276="C",J276,0))),0)</f>
        <v>0</v>
      </c>
      <c r="AN276" s="75" t="n">
        <f aca="false">IF(AC276&lt;&gt;AE276,(IF(N276="",J276*INFORMAÇÕES!$U$115,IF(N276="CF",J276,0))),0)</f>
        <v>0</v>
      </c>
      <c r="AO276" s="75" t="n">
        <f aca="false">IF(AC276&lt;&gt;AE276,(IF(N276="",J276*INFORMAÇÕES!$U$116,IF(N276="O",J276,0))),0)</f>
        <v>0</v>
      </c>
      <c r="AP276" s="75" t="n">
        <f aca="false">IF(H276&lt;&gt;0,J276,0)</f>
        <v>0</v>
      </c>
      <c r="AQ276" s="75" t="n">
        <f aca="false">IF(K276&lt;&gt;0,L276,0)</f>
        <v>0</v>
      </c>
    </row>
    <row r="277" s="174" customFormat="true" ht="14.25" hidden="false" customHeight="false" outlineLevel="0" collapsed="false">
      <c r="A277" s="159" t="n">
        <v>265</v>
      </c>
      <c r="B277" s="160" t="n">
        <f aca="false">R277</f>
        <v>0</v>
      </c>
      <c r="C277" s="161" t="n">
        <f aca="false">T277</f>
        <v>0</v>
      </c>
      <c r="D277" s="162" t="n">
        <f aca="false">U277</f>
        <v>0</v>
      </c>
      <c r="E277" s="163" t="n">
        <f aca="false">'ORÇ.GLOBAL P CAIXA'!E276</f>
        <v>0</v>
      </c>
      <c r="F277" s="163" t="n">
        <f aca="false">IF('ORÇ.GLOBAL EMPRESA'!G276&gt;0,'ORÇ.GLOBAL EMPRESA'!G276,'ORÇ.GLOBAL P CAIXA'!F276)</f>
        <v>0</v>
      </c>
      <c r="G277" s="163" t="n">
        <f aca="false">IF(E277&lt;&gt;0,ROUND(E277*F277,2),IF(AK277=0,(SUMIF($AC$13:$AC$1012,B277,$AK$13:$AK$1012)),AK277))</f>
        <v>0</v>
      </c>
      <c r="H277" s="163" t="n">
        <f aca="false">V277</f>
        <v>0</v>
      </c>
      <c r="I277" s="163" t="n">
        <f aca="false">W277</f>
        <v>0</v>
      </c>
      <c r="J277" s="163" t="n">
        <f aca="false">IF(H277&lt;&gt;0,ROUND(H277*I277,2),IF(AP277=0,(SUMIF($AC$13:$AC$1012,B277,$AP$13:$AP$1012)),AP277))</f>
        <v>0</v>
      </c>
      <c r="K277" s="163" t="n">
        <f aca="false">H277-E277</f>
        <v>0</v>
      </c>
      <c r="L277" s="163" t="n">
        <f aca="false">J277-G277</f>
        <v>0</v>
      </c>
      <c r="M277" s="645" t="str">
        <f aca="false">IF('ORÇ.GLOBAL P CAIXA'!H276&gt;0,'ORÇ.GLOBAL P CAIXA'!H276,"")</f>
        <v/>
      </c>
      <c r="N277" s="646" t="n">
        <f aca="false">'ORÇ.GLOBAL P CAIXA'!I276</f>
        <v>0</v>
      </c>
      <c r="O277" s="166" t="str">
        <f aca="false">S277</f>
        <v/>
      </c>
      <c r="P277" s="167"/>
      <c r="Q277" s="168" t="str">
        <f aca="false">IF(B277&gt;0,"ok","ocultar")</f>
        <v>ocultar</v>
      </c>
      <c r="R277" s="647" t="n">
        <f aca="false">'ORÇ.GLOBAL P CAIXA'!B276</f>
        <v>0</v>
      </c>
      <c r="S277" s="170" t="str">
        <f aca="false">IF('ORÇ.GLOBAL P CAIXA'!N276&lt;&gt;0,'ORÇ.GLOBAL P CAIXA'!N276,"")</f>
        <v/>
      </c>
      <c r="T277" s="648" t="n">
        <f aca="false">'ORÇ.GLOBAL P CAIXA'!O276</f>
        <v>0</v>
      </c>
      <c r="U277" s="172" t="n">
        <f aca="false">'ORÇ.GLOBAL P CAIXA'!P276</f>
        <v>0</v>
      </c>
      <c r="V277" s="173" t="n">
        <f aca="false">'ORÇ.GLOBAL P CAIXA'!E276</f>
        <v>0</v>
      </c>
      <c r="W277" s="173" t="n">
        <f aca="false">F277</f>
        <v>0</v>
      </c>
      <c r="X277" s="649"/>
      <c r="Y277" s="649"/>
      <c r="Z277" s="650"/>
      <c r="AB277" s="88"/>
      <c r="AC277" s="157" t="n">
        <f aca="false">IF(B277=0,AC276,IF(ISNONTEXT(B277)=TRUE(),INT(B277),INT(LEFT(B277,FIND(".",B277)-1))))</f>
        <v>3</v>
      </c>
      <c r="AD277" s="157" t="str">
        <f aca="false">IF(AD278=1,1,IF(B277&lt;&gt;0,1,IF(C277&lt;&gt;0,1,IF(D277&lt;&gt;0,1,IF(E277&lt;&gt;0,1,"")))))</f>
        <v/>
      </c>
      <c r="AE277" s="157" t="str">
        <f aca="false">IF(AC277=0," ",IF(AC277&lt;&gt;AC276,AC277," "))</f>
        <v> </v>
      </c>
      <c r="AF277" s="180"/>
      <c r="AG277" s="75" t="e">
        <f aca="false">IF(AC277&lt;&gt;AE277,(IF(N277=0,G277*(INFORMAÇÕES!$Q$69/INFORMAÇÕES!$Q$72),IF(N277="R",G277,0))),0)</f>
        <v>#DIV/0!</v>
      </c>
      <c r="AH277" s="75" t="e">
        <f aca="false">IF(AC277&lt;&gt;AE277,(IF(N277=0,G277*(INFORMAÇÕES!$Q$70/INFORMAÇÕES!$Q$72),IF(N277="C",G277,0))),0)</f>
        <v>#DIV/0!</v>
      </c>
      <c r="AI277" s="75" t="n">
        <f aca="false">IF(AC277&lt;&gt;AE277,(IF(N277=0,G277*INFORMAÇÕES!$U$115,IF(N277="CF",G277,0))),0)</f>
        <v>0</v>
      </c>
      <c r="AJ277" s="75" t="n">
        <f aca="false">IF(AC277&lt;&gt;AE277,(IF(N277=0,G277*INFORMAÇÕES!$U$116,IF(N277="O",G277,0))),0)</f>
        <v>0</v>
      </c>
      <c r="AK277" s="75" t="n">
        <f aca="false">IF(E277&lt;&gt;0,G277,0)</f>
        <v>0</v>
      </c>
      <c r="AL277" s="75" t="n">
        <f aca="false">IF(AC277&lt;&gt;AE277,(IF(N277=0,J277*(INFORMAÇÕES!$Q$89/INFORMAÇÕES!$Q$92),IF(N277="R",J277,0))),0)</f>
        <v>0</v>
      </c>
      <c r="AM277" s="75" t="n">
        <f aca="false">IF(AC277&lt;&gt;AE277,(IF(N277=0,J277*(INFORMAÇÕES!$Q$90/INFORMAÇÕES!$Q$92),IF(N277="C",J277,0))),0)</f>
        <v>0</v>
      </c>
      <c r="AN277" s="75" t="n">
        <f aca="false">IF(AC277&lt;&gt;AE277,(IF(N277="",J277*INFORMAÇÕES!$U$115,IF(N277="CF",J277,0))),0)</f>
        <v>0</v>
      </c>
      <c r="AO277" s="75" t="n">
        <f aca="false">IF(AC277&lt;&gt;AE277,(IF(N277="",J277*INFORMAÇÕES!$U$116,IF(N277="O",J277,0))),0)</f>
        <v>0</v>
      </c>
      <c r="AP277" s="75" t="n">
        <f aca="false">IF(H277&lt;&gt;0,J277,0)</f>
        <v>0</v>
      </c>
      <c r="AQ277" s="75" t="n">
        <f aca="false">IF(K277&lt;&gt;0,L277,0)</f>
        <v>0</v>
      </c>
    </row>
    <row r="278" s="174" customFormat="true" ht="14.25" hidden="false" customHeight="false" outlineLevel="0" collapsed="false">
      <c r="A278" s="159" t="n">
        <v>266</v>
      </c>
      <c r="B278" s="160" t="n">
        <f aca="false">R278</f>
        <v>0</v>
      </c>
      <c r="C278" s="161" t="n">
        <f aca="false">T278</f>
        <v>0</v>
      </c>
      <c r="D278" s="162" t="n">
        <f aca="false">U278</f>
        <v>0</v>
      </c>
      <c r="E278" s="163" t="n">
        <f aca="false">'ORÇ.GLOBAL P CAIXA'!E277</f>
        <v>0</v>
      </c>
      <c r="F278" s="163" t="n">
        <f aca="false">IF('ORÇ.GLOBAL EMPRESA'!G277&gt;0,'ORÇ.GLOBAL EMPRESA'!G277,'ORÇ.GLOBAL P CAIXA'!F277)</f>
        <v>0</v>
      </c>
      <c r="G278" s="163" t="n">
        <f aca="false">IF(E278&lt;&gt;0,ROUND(E278*F278,2),IF(AK278=0,(SUMIF($AC$13:$AC$1012,B278,$AK$13:$AK$1012)),AK278))</f>
        <v>0</v>
      </c>
      <c r="H278" s="163" t="n">
        <f aca="false">V278</f>
        <v>0</v>
      </c>
      <c r="I278" s="163" t="n">
        <f aca="false">W278</f>
        <v>0</v>
      </c>
      <c r="J278" s="163" t="n">
        <f aca="false">IF(H278&lt;&gt;0,ROUND(H278*I278,2),IF(AP278=0,(SUMIF($AC$13:$AC$1012,B278,$AP$13:$AP$1012)),AP278))</f>
        <v>0</v>
      </c>
      <c r="K278" s="163" t="n">
        <f aca="false">H278-E278</f>
        <v>0</v>
      </c>
      <c r="L278" s="163" t="n">
        <f aca="false">J278-G278</f>
        <v>0</v>
      </c>
      <c r="M278" s="645" t="str">
        <f aca="false">IF('ORÇ.GLOBAL P CAIXA'!H277&gt;0,'ORÇ.GLOBAL P CAIXA'!H277,"")</f>
        <v/>
      </c>
      <c r="N278" s="646" t="n">
        <f aca="false">'ORÇ.GLOBAL P CAIXA'!I277</f>
        <v>0</v>
      </c>
      <c r="O278" s="166" t="str">
        <f aca="false">S278</f>
        <v/>
      </c>
      <c r="P278" s="167"/>
      <c r="Q278" s="168" t="str">
        <f aca="false">IF(B278&gt;0,"ok","ocultar")</f>
        <v>ocultar</v>
      </c>
      <c r="R278" s="647" t="n">
        <f aca="false">'ORÇ.GLOBAL P CAIXA'!B277</f>
        <v>0</v>
      </c>
      <c r="S278" s="170" t="str">
        <f aca="false">IF('ORÇ.GLOBAL P CAIXA'!N277&lt;&gt;0,'ORÇ.GLOBAL P CAIXA'!N277,"")</f>
        <v/>
      </c>
      <c r="T278" s="648" t="n">
        <f aca="false">'ORÇ.GLOBAL P CAIXA'!O277</f>
        <v>0</v>
      </c>
      <c r="U278" s="172" t="n">
        <f aca="false">'ORÇ.GLOBAL P CAIXA'!P277</f>
        <v>0</v>
      </c>
      <c r="V278" s="173" t="n">
        <f aca="false">'ORÇ.GLOBAL P CAIXA'!E277</f>
        <v>0</v>
      </c>
      <c r="W278" s="173" t="n">
        <f aca="false">F278</f>
        <v>0</v>
      </c>
      <c r="X278" s="649"/>
      <c r="Y278" s="649"/>
      <c r="Z278" s="650"/>
      <c r="AB278" s="88"/>
      <c r="AC278" s="157" t="n">
        <f aca="false">IF(B278=0,AC277,IF(ISNONTEXT(B278)=TRUE(),INT(B278),INT(LEFT(B278,FIND(".",B278)-1))))</f>
        <v>3</v>
      </c>
      <c r="AD278" s="157" t="str">
        <f aca="false">IF(AD279=1,1,IF(B278&lt;&gt;0,1,IF(C278&lt;&gt;0,1,IF(D278&lt;&gt;0,1,IF(E278&lt;&gt;0,1,"")))))</f>
        <v/>
      </c>
      <c r="AE278" s="157" t="str">
        <f aca="false">IF(AC278=0," ",IF(AC278&lt;&gt;AC277,AC278," "))</f>
        <v> </v>
      </c>
      <c r="AF278" s="180"/>
      <c r="AG278" s="75" t="e">
        <f aca="false">IF(AC278&lt;&gt;AE278,(IF(N278=0,G278*(INFORMAÇÕES!$Q$69/INFORMAÇÕES!$Q$72),IF(N278="R",G278,0))),0)</f>
        <v>#DIV/0!</v>
      </c>
      <c r="AH278" s="75" t="e">
        <f aca="false">IF(AC278&lt;&gt;AE278,(IF(N278=0,G278*(INFORMAÇÕES!$Q$70/INFORMAÇÕES!$Q$72),IF(N278="C",G278,0))),0)</f>
        <v>#DIV/0!</v>
      </c>
      <c r="AI278" s="75" t="n">
        <f aca="false">IF(AC278&lt;&gt;AE278,(IF(N278=0,G278*INFORMAÇÕES!$U$115,IF(N278="CF",G278,0))),0)</f>
        <v>0</v>
      </c>
      <c r="AJ278" s="75" t="n">
        <f aca="false">IF(AC278&lt;&gt;AE278,(IF(N278=0,G278*INFORMAÇÕES!$U$116,IF(N278="O",G278,0))),0)</f>
        <v>0</v>
      </c>
      <c r="AK278" s="75" t="n">
        <f aca="false">IF(E278&lt;&gt;0,G278,0)</f>
        <v>0</v>
      </c>
      <c r="AL278" s="75" t="n">
        <f aca="false">IF(AC278&lt;&gt;AE278,(IF(N278=0,J278*(INFORMAÇÕES!$Q$89/INFORMAÇÕES!$Q$92),IF(N278="R",J278,0))),0)</f>
        <v>0</v>
      </c>
      <c r="AM278" s="75" t="n">
        <f aca="false">IF(AC278&lt;&gt;AE278,(IF(N278=0,J278*(INFORMAÇÕES!$Q$90/INFORMAÇÕES!$Q$92),IF(N278="C",J278,0))),0)</f>
        <v>0</v>
      </c>
      <c r="AN278" s="75" t="n">
        <f aca="false">IF(AC278&lt;&gt;AE278,(IF(N278="",J278*INFORMAÇÕES!$U$115,IF(N278="CF",J278,0))),0)</f>
        <v>0</v>
      </c>
      <c r="AO278" s="75" t="n">
        <f aca="false">IF(AC278&lt;&gt;AE278,(IF(N278="",J278*INFORMAÇÕES!$U$116,IF(N278="O",J278,0))),0)</f>
        <v>0</v>
      </c>
      <c r="AP278" s="75" t="n">
        <f aca="false">IF(H278&lt;&gt;0,J278,0)</f>
        <v>0</v>
      </c>
      <c r="AQ278" s="75" t="n">
        <f aca="false">IF(K278&lt;&gt;0,L278,0)</f>
        <v>0</v>
      </c>
    </row>
    <row r="279" s="174" customFormat="true" ht="14.25" hidden="false" customHeight="false" outlineLevel="0" collapsed="false">
      <c r="A279" s="159" t="n">
        <v>267</v>
      </c>
      <c r="B279" s="160" t="n">
        <f aca="false">R279</f>
        <v>0</v>
      </c>
      <c r="C279" s="161" t="n">
        <f aca="false">T279</f>
        <v>0</v>
      </c>
      <c r="D279" s="162" t="n">
        <f aca="false">U279</f>
        <v>0</v>
      </c>
      <c r="E279" s="163" t="n">
        <f aca="false">'ORÇ.GLOBAL P CAIXA'!E278</f>
        <v>0</v>
      </c>
      <c r="F279" s="163" t="n">
        <f aca="false">IF('ORÇ.GLOBAL EMPRESA'!G278&gt;0,'ORÇ.GLOBAL EMPRESA'!G278,'ORÇ.GLOBAL P CAIXA'!F278)</f>
        <v>0</v>
      </c>
      <c r="G279" s="163" t="n">
        <f aca="false">IF(E279&lt;&gt;0,ROUND(E279*F279,2),IF(AK279=0,(SUMIF($AC$13:$AC$1012,B279,$AK$13:$AK$1012)),AK279))</f>
        <v>0</v>
      </c>
      <c r="H279" s="163" t="n">
        <f aca="false">V279</f>
        <v>0</v>
      </c>
      <c r="I279" s="163" t="n">
        <f aca="false">W279</f>
        <v>0</v>
      </c>
      <c r="J279" s="163" t="n">
        <f aca="false">IF(H279&lt;&gt;0,ROUND(H279*I279,2),IF(AP279=0,(SUMIF($AC$13:$AC$1012,B279,$AP$13:$AP$1012)),AP279))</f>
        <v>0</v>
      </c>
      <c r="K279" s="163" t="n">
        <f aca="false">H279-E279</f>
        <v>0</v>
      </c>
      <c r="L279" s="163" t="n">
        <f aca="false">J279-G279</f>
        <v>0</v>
      </c>
      <c r="M279" s="645" t="str">
        <f aca="false">IF('ORÇ.GLOBAL P CAIXA'!H278&gt;0,'ORÇ.GLOBAL P CAIXA'!H278,"")</f>
        <v/>
      </c>
      <c r="N279" s="646" t="n">
        <f aca="false">'ORÇ.GLOBAL P CAIXA'!I278</f>
        <v>0</v>
      </c>
      <c r="O279" s="166" t="str">
        <f aca="false">S279</f>
        <v/>
      </c>
      <c r="P279" s="167"/>
      <c r="Q279" s="168" t="str">
        <f aca="false">IF(B279&gt;0,"ok","ocultar")</f>
        <v>ocultar</v>
      </c>
      <c r="R279" s="647" t="n">
        <f aca="false">'ORÇ.GLOBAL P CAIXA'!B278</f>
        <v>0</v>
      </c>
      <c r="S279" s="170" t="str">
        <f aca="false">IF('ORÇ.GLOBAL P CAIXA'!N278&lt;&gt;0,'ORÇ.GLOBAL P CAIXA'!N278,"")</f>
        <v/>
      </c>
      <c r="T279" s="648" t="n">
        <f aca="false">'ORÇ.GLOBAL P CAIXA'!O278</f>
        <v>0</v>
      </c>
      <c r="U279" s="172" t="n">
        <f aca="false">'ORÇ.GLOBAL P CAIXA'!P278</f>
        <v>0</v>
      </c>
      <c r="V279" s="173" t="n">
        <f aca="false">'ORÇ.GLOBAL P CAIXA'!E278</f>
        <v>0</v>
      </c>
      <c r="W279" s="173" t="n">
        <f aca="false">F279</f>
        <v>0</v>
      </c>
      <c r="X279" s="649"/>
      <c r="Y279" s="649"/>
      <c r="Z279" s="650"/>
      <c r="AB279" s="88"/>
      <c r="AC279" s="157" t="n">
        <f aca="false">IF(B279=0,AC278,IF(ISNONTEXT(B279)=TRUE(),INT(B279),INT(LEFT(B279,FIND(".",B279)-1))))</f>
        <v>3</v>
      </c>
      <c r="AD279" s="157" t="str">
        <f aca="false">IF(AD280=1,1,IF(B279&lt;&gt;0,1,IF(C279&lt;&gt;0,1,IF(D279&lt;&gt;0,1,IF(E279&lt;&gt;0,1,"")))))</f>
        <v/>
      </c>
      <c r="AE279" s="157" t="str">
        <f aca="false">IF(AC279=0," ",IF(AC279&lt;&gt;AC278,AC279," "))</f>
        <v> </v>
      </c>
      <c r="AF279" s="180"/>
      <c r="AG279" s="75" t="e">
        <f aca="false">IF(AC279&lt;&gt;AE279,(IF(N279=0,G279*(INFORMAÇÕES!$Q$69/INFORMAÇÕES!$Q$72),IF(N279="R",G279,0))),0)</f>
        <v>#DIV/0!</v>
      </c>
      <c r="AH279" s="75" t="e">
        <f aca="false">IF(AC279&lt;&gt;AE279,(IF(N279=0,G279*(INFORMAÇÕES!$Q$70/INFORMAÇÕES!$Q$72),IF(N279="C",G279,0))),0)</f>
        <v>#DIV/0!</v>
      </c>
      <c r="AI279" s="75" t="n">
        <f aca="false">IF(AC279&lt;&gt;AE279,(IF(N279=0,G279*INFORMAÇÕES!$U$115,IF(N279="CF",G279,0))),0)</f>
        <v>0</v>
      </c>
      <c r="AJ279" s="75" t="n">
        <f aca="false">IF(AC279&lt;&gt;AE279,(IF(N279=0,G279*INFORMAÇÕES!$U$116,IF(N279="O",G279,0))),0)</f>
        <v>0</v>
      </c>
      <c r="AK279" s="75" t="n">
        <f aca="false">IF(E279&lt;&gt;0,G279,0)</f>
        <v>0</v>
      </c>
      <c r="AL279" s="75" t="n">
        <f aca="false">IF(AC279&lt;&gt;AE279,(IF(N279=0,J279*(INFORMAÇÕES!$Q$89/INFORMAÇÕES!$Q$92),IF(N279="R",J279,0))),0)</f>
        <v>0</v>
      </c>
      <c r="AM279" s="75" t="n">
        <f aca="false">IF(AC279&lt;&gt;AE279,(IF(N279=0,J279*(INFORMAÇÕES!$Q$90/INFORMAÇÕES!$Q$92),IF(N279="C",J279,0))),0)</f>
        <v>0</v>
      </c>
      <c r="AN279" s="75" t="n">
        <f aca="false">IF(AC279&lt;&gt;AE279,(IF(N279="",J279*INFORMAÇÕES!$U$115,IF(N279="CF",J279,0))),0)</f>
        <v>0</v>
      </c>
      <c r="AO279" s="75" t="n">
        <f aca="false">IF(AC279&lt;&gt;AE279,(IF(N279="",J279*INFORMAÇÕES!$U$116,IF(N279="O",J279,0))),0)</f>
        <v>0</v>
      </c>
      <c r="AP279" s="75" t="n">
        <f aca="false">IF(H279&lt;&gt;0,J279,0)</f>
        <v>0</v>
      </c>
      <c r="AQ279" s="75" t="n">
        <f aca="false">IF(K279&lt;&gt;0,L279,0)</f>
        <v>0</v>
      </c>
    </row>
    <row r="280" s="174" customFormat="true" ht="14.25" hidden="false" customHeight="false" outlineLevel="0" collapsed="false">
      <c r="A280" s="159" t="n">
        <v>268</v>
      </c>
      <c r="B280" s="160" t="n">
        <f aca="false">R280</f>
        <v>0</v>
      </c>
      <c r="C280" s="161" t="n">
        <f aca="false">T280</f>
        <v>0</v>
      </c>
      <c r="D280" s="162" t="n">
        <f aca="false">U280</f>
        <v>0</v>
      </c>
      <c r="E280" s="163" t="n">
        <f aca="false">'ORÇ.GLOBAL P CAIXA'!E279</f>
        <v>0</v>
      </c>
      <c r="F280" s="163" t="n">
        <f aca="false">IF('ORÇ.GLOBAL EMPRESA'!G279&gt;0,'ORÇ.GLOBAL EMPRESA'!G279,'ORÇ.GLOBAL P CAIXA'!F279)</f>
        <v>0</v>
      </c>
      <c r="G280" s="163" t="n">
        <f aca="false">IF(E280&lt;&gt;0,ROUND(E280*F280,2),IF(AK280=0,(SUMIF($AC$13:$AC$1012,B280,$AK$13:$AK$1012)),AK280))</f>
        <v>0</v>
      </c>
      <c r="H280" s="163" t="n">
        <f aca="false">V280</f>
        <v>0</v>
      </c>
      <c r="I280" s="163" t="n">
        <f aca="false">W280</f>
        <v>0</v>
      </c>
      <c r="J280" s="163" t="n">
        <f aca="false">IF(H280&lt;&gt;0,ROUND(H280*I280,2),IF(AP280=0,(SUMIF($AC$13:$AC$1012,B280,$AP$13:$AP$1012)),AP280))</f>
        <v>0</v>
      </c>
      <c r="K280" s="163" t="n">
        <f aca="false">H280-E280</f>
        <v>0</v>
      </c>
      <c r="L280" s="163" t="n">
        <f aca="false">J280-G280</f>
        <v>0</v>
      </c>
      <c r="M280" s="645" t="str">
        <f aca="false">IF('ORÇ.GLOBAL P CAIXA'!H279&gt;0,'ORÇ.GLOBAL P CAIXA'!H279,"")</f>
        <v/>
      </c>
      <c r="N280" s="646" t="n">
        <f aca="false">'ORÇ.GLOBAL P CAIXA'!I279</f>
        <v>0</v>
      </c>
      <c r="O280" s="166" t="str">
        <f aca="false">S280</f>
        <v/>
      </c>
      <c r="P280" s="167"/>
      <c r="Q280" s="168" t="str">
        <f aca="false">IF(B280&gt;0,"ok","ocultar")</f>
        <v>ocultar</v>
      </c>
      <c r="R280" s="647" t="n">
        <f aca="false">'ORÇ.GLOBAL P CAIXA'!B279</f>
        <v>0</v>
      </c>
      <c r="S280" s="170" t="str">
        <f aca="false">IF('ORÇ.GLOBAL P CAIXA'!N279&lt;&gt;0,'ORÇ.GLOBAL P CAIXA'!N279,"")</f>
        <v/>
      </c>
      <c r="T280" s="648" t="n">
        <f aca="false">'ORÇ.GLOBAL P CAIXA'!O279</f>
        <v>0</v>
      </c>
      <c r="U280" s="172" t="n">
        <f aca="false">'ORÇ.GLOBAL P CAIXA'!P279</f>
        <v>0</v>
      </c>
      <c r="V280" s="173" t="n">
        <f aca="false">'ORÇ.GLOBAL P CAIXA'!E279</f>
        <v>0</v>
      </c>
      <c r="W280" s="173" t="n">
        <f aca="false">F280</f>
        <v>0</v>
      </c>
      <c r="X280" s="649"/>
      <c r="Y280" s="649"/>
      <c r="Z280" s="650"/>
      <c r="AB280" s="88"/>
      <c r="AC280" s="157" t="n">
        <f aca="false">IF(B280=0,AC279,IF(ISNONTEXT(B280)=TRUE(),INT(B280),INT(LEFT(B280,FIND(".",B280)-1))))</f>
        <v>3</v>
      </c>
      <c r="AD280" s="157" t="str">
        <f aca="false">IF(AD281=1,1,IF(B280&lt;&gt;0,1,IF(C280&lt;&gt;0,1,IF(D280&lt;&gt;0,1,IF(E280&lt;&gt;0,1,"")))))</f>
        <v/>
      </c>
      <c r="AE280" s="157" t="str">
        <f aca="false">IF(AC280=0," ",IF(AC280&lt;&gt;AC279,AC280," "))</f>
        <v> </v>
      </c>
      <c r="AF280" s="180"/>
      <c r="AG280" s="75" t="e">
        <f aca="false">IF(AC280&lt;&gt;AE280,(IF(N280=0,G280*(INFORMAÇÕES!$Q$69/INFORMAÇÕES!$Q$72),IF(N280="R",G280,0))),0)</f>
        <v>#DIV/0!</v>
      </c>
      <c r="AH280" s="75" t="e">
        <f aca="false">IF(AC280&lt;&gt;AE280,(IF(N280=0,G280*(INFORMAÇÕES!$Q$70/INFORMAÇÕES!$Q$72),IF(N280="C",G280,0))),0)</f>
        <v>#DIV/0!</v>
      </c>
      <c r="AI280" s="75" t="n">
        <f aca="false">IF(AC280&lt;&gt;AE280,(IF(N280=0,G280*INFORMAÇÕES!$U$115,IF(N280="CF",G280,0))),0)</f>
        <v>0</v>
      </c>
      <c r="AJ280" s="75" t="n">
        <f aca="false">IF(AC280&lt;&gt;AE280,(IF(N280=0,G280*INFORMAÇÕES!$U$116,IF(N280="O",G280,0))),0)</f>
        <v>0</v>
      </c>
      <c r="AK280" s="75" t="n">
        <f aca="false">IF(E280&lt;&gt;0,G280,0)</f>
        <v>0</v>
      </c>
      <c r="AL280" s="75" t="n">
        <f aca="false">IF(AC280&lt;&gt;AE280,(IF(N280=0,J280*(INFORMAÇÕES!$Q$89/INFORMAÇÕES!$Q$92),IF(N280="R",J280,0))),0)</f>
        <v>0</v>
      </c>
      <c r="AM280" s="75" t="n">
        <f aca="false">IF(AC280&lt;&gt;AE280,(IF(N280=0,J280*(INFORMAÇÕES!$Q$90/INFORMAÇÕES!$Q$92),IF(N280="C",J280,0))),0)</f>
        <v>0</v>
      </c>
      <c r="AN280" s="75" t="n">
        <f aca="false">IF(AC280&lt;&gt;AE280,(IF(N280="",J280*INFORMAÇÕES!$U$115,IF(N280="CF",J280,0))),0)</f>
        <v>0</v>
      </c>
      <c r="AO280" s="75" t="n">
        <f aca="false">IF(AC280&lt;&gt;AE280,(IF(N280="",J280*INFORMAÇÕES!$U$116,IF(N280="O",J280,0))),0)</f>
        <v>0</v>
      </c>
      <c r="AP280" s="75" t="n">
        <f aca="false">IF(H280&lt;&gt;0,J280,0)</f>
        <v>0</v>
      </c>
      <c r="AQ280" s="75" t="n">
        <f aca="false">IF(K280&lt;&gt;0,L280,0)</f>
        <v>0</v>
      </c>
    </row>
    <row r="281" s="174" customFormat="true" ht="14.25" hidden="false" customHeight="false" outlineLevel="0" collapsed="false">
      <c r="A281" s="159" t="n">
        <v>269</v>
      </c>
      <c r="B281" s="160" t="n">
        <f aca="false">R281</f>
        <v>0</v>
      </c>
      <c r="C281" s="161" t="n">
        <f aca="false">T281</f>
        <v>0</v>
      </c>
      <c r="D281" s="162" t="n">
        <f aca="false">U281</f>
        <v>0</v>
      </c>
      <c r="E281" s="163" t="n">
        <f aca="false">'ORÇ.GLOBAL P CAIXA'!E280</f>
        <v>0</v>
      </c>
      <c r="F281" s="163" t="n">
        <f aca="false">IF('ORÇ.GLOBAL EMPRESA'!G280&gt;0,'ORÇ.GLOBAL EMPRESA'!G280,'ORÇ.GLOBAL P CAIXA'!F280)</f>
        <v>0</v>
      </c>
      <c r="G281" s="163" t="n">
        <f aca="false">IF(E281&lt;&gt;0,ROUND(E281*F281,2),IF(AK281=0,(SUMIF($AC$13:$AC$1012,B281,$AK$13:$AK$1012)),AK281))</f>
        <v>0</v>
      </c>
      <c r="H281" s="163" t="n">
        <f aca="false">V281</f>
        <v>0</v>
      </c>
      <c r="I281" s="163" t="n">
        <f aca="false">W281</f>
        <v>0</v>
      </c>
      <c r="J281" s="163" t="n">
        <f aca="false">IF(H281&lt;&gt;0,ROUND(H281*I281,2),IF(AP281=0,(SUMIF($AC$13:$AC$1012,B281,$AP$13:$AP$1012)),AP281))</f>
        <v>0</v>
      </c>
      <c r="K281" s="163" t="n">
        <f aca="false">H281-E281</f>
        <v>0</v>
      </c>
      <c r="L281" s="163" t="n">
        <f aca="false">J281-G281</f>
        <v>0</v>
      </c>
      <c r="M281" s="645" t="str">
        <f aca="false">IF('ORÇ.GLOBAL P CAIXA'!H280&gt;0,'ORÇ.GLOBAL P CAIXA'!H280,"")</f>
        <v/>
      </c>
      <c r="N281" s="646" t="n">
        <f aca="false">'ORÇ.GLOBAL P CAIXA'!I280</f>
        <v>0</v>
      </c>
      <c r="O281" s="166" t="str">
        <f aca="false">S281</f>
        <v/>
      </c>
      <c r="P281" s="167"/>
      <c r="Q281" s="168" t="str">
        <f aca="false">IF(B281&gt;0,"ok","ocultar")</f>
        <v>ocultar</v>
      </c>
      <c r="R281" s="647" t="n">
        <f aca="false">'ORÇ.GLOBAL P CAIXA'!B280</f>
        <v>0</v>
      </c>
      <c r="S281" s="170" t="str">
        <f aca="false">IF('ORÇ.GLOBAL P CAIXA'!N280&lt;&gt;0,'ORÇ.GLOBAL P CAIXA'!N280,"")</f>
        <v/>
      </c>
      <c r="T281" s="648" t="n">
        <f aca="false">'ORÇ.GLOBAL P CAIXA'!O280</f>
        <v>0</v>
      </c>
      <c r="U281" s="172" t="n">
        <f aca="false">'ORÇ.GLOBAL P CAIXA'!P280</f>
        <v>0</v>
      </c>
      <c r="V281" s="173" t="n">
        <f aca="false">'ORÇ.GLOBAL P CAIXA'!E280</f>
        <v>0</v>
      </c>
      <c r="W281" s="173" t="n">
        <f aca="false">F281</f>
        <v>0</v>
      </c>
      <c r="X281" s="649"/>
      <c r="Y281" s="649"/>
      <c r="Z281" s="650"/>
      <c r="AB281" s="88"/>
      <c r="AC281" s="157" t="n">
        <f aca="false">IF(B281=0,AC280,IF(ISNONTEXT(B281)=TRUE(),INT(B281),INT(LEFT(B281,FIND(".",B281)-1))))</f>
        <v>3</v>
      </c>
      <c r="AD281" s="157" t="str">
        <f aca="false">IF(AD282=1,1,IF(B281&lt;&gt;0,1,IF(C281&lt;&gt;0,1,IF(D281&lt;&gt;0,1,IF(E281&lt;&gt;0,1,"")))))</f>
        <v/>
      </c>
      <c r="AE281" s="157" t="str">
        <f aca="false">IF(AC281=0," ",IF(AC281&lt;&gt;AC280,AC281," "))</f>
        <v> </v>
      </c>
      <c r="AF281" s="180"/>
      <c r="AG281" s="75" t="e">
        <f aca="false">IF(AC281&lt;&gt;AE281,(IF(N281=0,G281*(INFORMAÇÕES!$Q$69/INFORMAÇÕES!$Q$72),IF(N281="R",G281,0))),0)</f>
        <v>#DIV/0!</v>
      </c>
      <c r="AH281" s="75" t="e">
        <f aca="false">IF(AC281&lt;&gt;AE281,(IF(N281=0,G281*(INFORMAÇÕES!$Q$70/INFORMAÇÕES!$Q$72),IF(N281="C",G281,0))),0)</f>
        <v>#DIV/0!</v>
      </c>
      <c r="AI281" s="75" t="n">
        <f aca="false">IF(AC281&lt;&gt;AE281,(IF(N281=0,G281*INFORMAÇÕES!$U$115,IF(N281="CF",G281,0))),0)</f>
        <v>0</v>
      </c>
      <c r="AJ281" s="75" t="n">
        <f aca="false">IF(AC281&lt;&gt;AE281,(IF(N281=0,G281*INFORMAÇÕES!$U$116,IF(N281="O",G281,0))),0)</f>
        <v>0</v>
      </c>
      <c r="AK281" s="75" t="n">
        <f aca="false">IF(E281&lt;&gt;0,G281,0)</f>
        <v>0</v>
      </c>
      <c r="AL281" s="75" t="n">
        <f aca="false">IF(AC281&lt;&gt;AE281,(IF(N281=0,J281*(INFORMAÇÕES!$Q$89/INFORMAÇÕES!$Q$92),IF(N281="R",J281,0))),0)</f>
        <v>0</v>
      </c>
      <c r="AM281" s="75" t="n">
        <f aca="false">IF(AC281&lt;&gt;AE281,(IF(N281=0,J281*(INFORMAÇÕES!$Q$90/INFORMAÇÕES!$Q$92),IF(N281="C",J281,0))),0)</f>
        <v>0</v>
      </c>
      <c r="AN281" s="75" t="n">
        <f aca="false">IF(AC281&lt;&gt;AE281,(IF(N281="",J281*INFORMAÇÕES!$U$115,IF(N281="CF",J281,0))),0)</f>
        <v>0</v>
      </c>
      <c r="AO281" s="75" t="n">
        <f aca="false">IF(AC281&lt;&gt;AE281,(IF(N281="",J281*INFORMAÇÕES!$U$116,IF(N281="O",J281,0))),0)</f>
        <v>0</v>
      </c>
      <c r="AP281" s="75" t="n">
        <f aca="false">IF(H281&lt;&gt;0,J281,0)</f>
        <v>0</v>
      </c>
      <c r="AQ281" s="75" t="n">
        <f aca="false">IF(K281&lt;&gt;0,L281,0)</f>
        <v>0</v>
      </c>
    </row>
    <row r="282" s="174" customFormat="true" ht="14.25" hidden="false" customHeight="false" outlineLevel="0" collapsed="false">
      <c r="A282" s="159" t="n">
        <v>270</v>
      </c>
      <c r="B282" s="160" t="n">
        <f aca="false">R282</f>
        <v>0</v>
      </c>
      <c r="C282" s="161" t="n">
        <f aca="false">T282</f>
        <v>0</v>
      </c>
      <c r="D282" s="162" t="n">
        <f aca="false">U282</f>
        <v>0</v>
      </c>
      <c r="E282" s="163" t="n">
        <f aca="false">'ORÇ.GLOBAL P CAIXA'!E281</f>
        <v>0</v>
      </c>
      <c r="F282" s="163" t="n">
        <f aca="false">IF('ORÇ.GLOBAL EMPRESA'!G281&gt;0,'ORÇ.GLOBAL EMPRESA'!G281,'ORÇ.GLOBAL P CAIXA'!F281)</f>
        <v>0</v>
      </c>
      <c r="G282" s="163" t="n">
        <f aca="false">IF(E282&lt;&gt;0,ROUND(E282*F282,2),IF(AK282=0,(SUMIF($AC$13:$AC$1012,B282,$AK$13:$AK$1012)),AK282))</f>
        <v>0</v>
      </c>
      <c r="H282" s="163" t="n">
        <f aca="false">V282</f>
        <v>0</v>
      </c>
      <c r="I282" s="163" t="n">
        <f aca="false">W282</f>
        <v>0</v>
      </c>
      <c r="J282" s="163" t="n">
        <f aca="false">IF(H282&lt;&gt;0,ROUND(H282*I282,2),IF(AP282=0,(SUMIF($AC$13:$AC$1012,B282,$AP$13:$AP$1012)),AP282))</f>
        <v>0</v>
      </c>
      <c r="K282" s="163" t="n">
        <f aca="false">H282-E282</f>
        <v>0</v>
      </c>
      <c r="L282" s="163" t="n">
        <f aca="false">J282-G282</f>
        <v>0</v>
      </c>
      <c r="M282" s="645" t="str">
        <f aca="false">IF('ORÇ.GLOBAL P CAIXA'!H281&gt;0,'ORÇ.GLOBAL P CAIXA'!H281,"")</f>
        <v/>
      </c>
      <c r="N282" s="646" t="n">
        <f aca="false">'ORÇ.GLOBAL P CAIXA'!I281</f>
        <v>0</v>
      </c>
      <c r="O282" s="166" t="str">
        <f aca="false">S282</f>
        <v/>
      </c>
      <c r="P282" s="167"/>
      <c r="Q282" s="168" t="str">
        <f aca="false">IF(B282&gt;0,"ok","ocultar")</f>
        <v>ocultar</v>
      </c>
      <c r="R282" s="647" t="n">
        <f aca="false">'ORÇ.GLOBAL P CAIXA'!B281</f>
        <v>0</v>
      </c>
      <c r="S282" s="170" t="str">
        <f aca="false">IF('ORÇ.GLOBAL P CAIXA'!N281&lt;&gt;0,'ORÇ.GLOBAL P CAIXA'!N281,"")</f>
        <v/>
      </c>
      <c r="T282" s="648" t="n">
        <f aca="false">'ORÇ.GLOBAL P CAIXA'!O281</f>
        <v>0</v>
      </c>
      <c r="U282" s="172" t="n">
        <f aca="false">'ORÇ.GLOBAL P CAIXA'!P281</f>
        <v>0</v>
      </c>
      <c r="V282" s="173" t="n">
        <f aca="false">'ORÇ.GLOBAL P CAIXA'!E281</f>
        <v>0</v>
      </c>
      <c r="W282" s="173" t="n">
        <f aca="false">F282</f>
        <v>0</v>
      </c>
      <c r="X282" s="649"/>
      <c r="Y282" s="649"/>
      <c r="Z282" s="650"/>
      <c r="AB282" s="88"/>
      <c r="AC282" s="157" t="n">
        <f aca="false">IF(B282=0,AC281,IF(ISNONTEXT(B282)=TRUE(),INT(B282),INT(LEFT(B282,FIND(".",B282)-1))))</f>
        <v>3</v>
      </c>
      <c r="AD282" s="157" t="str">
        <f aca="false">IF(AD283=1,1,IF(B282&lt;&gt;0,1,IF(C282&lt;&gt;0,1,IF(D282&lt;&gt;0,1,IF(E282&lt;&gt;0,1,"")))))</f>
        <v/>
      </c>
      <c r="AE282" s="157" t="str">
        <f aca="false">IF(AC282=0," ",IF(AC282&lt;&gt;AC281,AC282," "))</f>
        <v> </v>
      </c>
      <c r="AF282" s="180"/>
      <c r="AG282" s="75" t="e">
        <f aca="false">IF(AC282&lt;&gt;AE282,(IF(N282=0,G282*(INFORMAÇÕES!$Q$69/INFORMAÇÕES!$Q$72),IF(N282="R",G282,0))),0)</f>
        <v>#DIV/0!</v>
      </c>
      <c r="AH282" s="75" t="e">
        <f aca="false">IF(AC282&lt;&gt;AE282,(IF(N282=0,G282*(INFORMAÇÕES!$Q$70/INFORMAÇÕES!$Q$72),IF(N282="C",G282,0))),0)</f>
        <v>#DIV/0!</v>
      </c>
      <c r="AI282" s="75" t="n">
        <f aca="false">IF(AC282&lt;&gt;AE282,(IF(N282=0,G282*INFORMAÇÕES!$U$115,IF(N282="CF",G282,0))),0)</f>
        <v>0</v>
      </c>
      <c r="AJ282" s="75" t="n">
        <f aca="false">IF(AC282&lt;&gt;AE282,(IF(N282=0,G282*INFORMAÇÕES!$U$116,IF(N282="O",G282,0))),0)</f>
        <v>0</v>
      </c>
      <c r="AK282" s="75" t="n">
        <f aca="false">IF(E282&lt;&gt;0,G282,0)</f>
        <v>0</v>
      </c>
      <c r="AL282" s="75" t="n">
        <f aca="false">IF(AC282&lt;&gt;AE282,(IF(N282=0,J282*(INFORMAÇÕES!$Q$89/INFORMAÇÕES!$Q$92),IF(N282="R",J282,0))),0)</f>
        <v>0</v>
      </c>
      <c r="AM282" s="75" t="n">
        <f aca="false">IF(AC282&lt;&gt;AE282,(IF(N282=0,J282*(INFORMAÇÕES!$Q$90/INFORMAÇÕES!$Q$92),IF(N282="C",J282,0))),0)</f>
        <v>0</v>
      </c>
      <c r="AN282" s="75" t="n">
        <f aca="false">IF(AC282&lt;&gt;AE282,(IF(N282="",J282*INFORMAÇÕES!$U$115,IF(N282="CF",J282,0))),0)</f>
        <v>0</v>
      </c>
      <c r="AO282" s="75" t="n">
        <f aca="false">IF(AC282&lt;&gt;AE282,(IF(N282="",J282*INFORMAÇÕES!$U$116,IF(N282="O",J282,0))),0)</f>
        <v>0</v>
      </c>
      <c r="AP282" s="75" t="n">
        <f aca="false">IF(H282&lt;&gt;0,J282,0)</f>
        <v>0</v>
      </c>
      <c r="AQ282" s="75" t="n">
        <f aca="false">IF(K282&lt;&gt;0,L282,0)</f>
        <v>0</v>
      </c>
    </row>
    <row r="283" s="174" customFormat="true" ht="14.25" hidden="false" customHeight="false" outlineLevel="0" collapsed="false">
      <c r="A283" s="159" t="n">
        <v>271</v>
      </c>
      <c r="B283" s="160" t="n">
        <f aca="false">R283</f>
        <v>0</v>
      </c>
      <c r="C283" s="161" t="n">
        <f aca="false">T283</f>
        <v>0</v>
      </c>
      <c r="D283" s="162" t="n">
        <f aca="false">U283</f>
        <v>0</v>
      </c>
      <c r="E283" s="163" t="n">
        <f aca="false">'ORÇ.GLOBAL P CAIXA'!E282</f>
        <v>0</v>
      </c>
      <c r="F283" s="163" t="n">
        <f aca="false">IF('ORÇ.GLOBAL EMPRESA'!G282&gt;0,'ORÇ.GLOBAL EMPRESA'!G282,'ORÇ.GLOBAL P CAIXA'!F282)</f>
        <v>0</v>
      </c>
      <c r="G283" s="163" t="n">
        <f aca="false">IF(E283&lt;&gt;0,ROUND(E283*F283,2),IF(AK283=0,(SUMIF($AC$13:$AC$1012,B283,$AK$13:$AK$1012)),AK283))</f>
        <v>0</v>
      </c>
      <c r="H283" s="163" t="n">
        <f aca="false">V283</f>
        <v>0</v>
      </c>
      <c r="I283" s="163" t="n">
        <f aca="false">W283</f>
        <v>0</v>
      </c>
      <c r="J283" s="163" t="n">
        <f aca="false">IF(H283&lt;&gt;0,ROUND(H283*I283,2),IF(AP283=0,(SUMIF($AC$13:$AC$1012,B283,$AP$13:$AP$1012)),AP283))</f>
        <v>0</v>
      </c>
      <c r="K283" s="163" t="n">
        <f aca="false">H283-E283</f>
        <v>0</v>
      </c>
      <c r="L283" s="163" t="n">
        <f aca="false">J283-G283</f>
        <v>0</v>
      </c>
      <c r="M283" s="645" t="str">
        <f aca="false">IF('ORÇ.GLOBAL P CAIXA'!H282&gt;0,'ORÇ.GLOBAL P CAIXA'!H282,"")</f>
        <v/>
      </c>
      <c r="N283" s="646" t="n">
        <f aca="false">'ORÇ.GLOBAL P CAIXA'!I282</f>
        <v>0</v>
      </c>
      <c r="O283" s="166" t="str">
        <f aca="false">S283</f>
        <v/>
      </c>
      <c r="P283" s="167"/>
      <c r="Q283" s="168" t="str">
        <f aca="false">IF(B283&gt;0,"ok","ocultar")</f>
        <v>ocultar</v>
      </c>
      <c r="R283" s="647" t="n">
        <f aca="false">'ORÇ.GLOBAL P CAIXA'!B282</f>
        <v>0</v>
      </c>
      <c r="S283" s="170" t="str">
        <f aca="false">IF('ORÇ.GLOBAL P CAIXA'!N282&lt;&gt;0,'ORÇ.GLOBAL P CAIXA'!N282,"")</f>
        <v/>
      </c>
      <c r="T283" s="648" t="n">
        <f aca="false">'ORÇ.GLOBAL P CAIXA'!O282</f>
        <v>0</v>
      </c>
      <c r="U283" s="172" t="n">
        <f aca="false">'ORÇ.GLOBAL P CAIXA'!P282</f>
        <v>0</v>
      </c>
      <c r="V283" s="173" t="n">
        <f aca="false">'ORÇ.GLOBAL P CAIXA'!E282</f>
        <v>0</v>
      </c>
      <c r="W283" s="173" t="n">
        <f aca="false">F283</f>
        <v>0</v>
      </c>
      <c r="X283" s="649"/>
      <c r="Y283" s="649"/>
      <c r="Z283" s="650"/>
      <c r="AB283" s="88"/>
      <c r="AC283" s="157" t="n">
        <f aca="false">IF(B283=0,AC282,IF(ISNONTEXT(B283)=TRUE(),INT(B283),INT(LEFT(B283,FIND(".",B283)-1))))</f>
        <v>3</v>
      </c>
      <c r="AD283" s="157" t="str">
        <f aca="false">IF(AD284=1,1,IF(B283&lt;&gt;0,1,IF(C283&lt;&gt;0,1,IF(D283&lt;&gt;0,1,IF(E283&lt;&gt;0,1,"")))))</f>
        <v/>
      </c>
      <c r="AE283" s="157" t="str">
        <f aca="false">IF(AC283=0," ",IF(AC283&lt;&gt;AC282,AC283," "))</f>
        <v> </v>
      </c>
      <c r="AF283" s="180"/>
      <c r="AG283" s="75" t="e">
        <f aca="false">IF(AC283&lt;&gt;AE283,(IF(N283=0,G283*(INFORMAÇÕES!$Q$69/INFORMAÇÕES!$Q$72),IF(N283="R",G283,0))),0)</f>
        <v>#DIV/0!</v>
      </c>
      <c r="AH283" s="75" t="e">
        <f aca="false">IF(AC283&lt;&gt;AE283,(IF(N283=0,G283*(INFORMAÇÕES!$Q$70/INFORMAÇÕES!$Q$72),IF(N283="C",G283,0))),0)</f>
        <v>#DIV/0!</v>
      </c>
      <c r="AI283" s="75" t="n">
        <f aca="false">IF(AC283&lt;&gt;AE283,(IF(N283=0,G283*INFORMAÇÕES!$U$115,IF(N283="CF",G283,0))),0)</f>
        <v>0</v>
      </c>
      <c r="AJ283" s="75" t="n">
        <f aca="false">IF(AC283&lt;&gt;AE283,(IF(N283=0,G283*INFORMAÇÕES!$U$116,IF(N283="O",G283,0))),0)</f>
        <v>0</v>
      </c>
      <c r="AK283" s="75" t="n">
        <f aca="false">IF(E283&lt;&gt;0,G283,0)</f>
        <v>0</v>
      </c>
      <c r="AL283" s="75" t="n">
        <f aca="false">IF(AC283&lt;&gt;AE283,(IF(N283=0,J283*(INFORMAÇÕES!$Q$89/INFORMAÇÕES!$Q$92),IF(N283="R",J283,0))),0)</f>
        <v>0</v>
      </c>
      <c r="AM283" s="75" t="n">
        <f aca="false">IF(AC283&lt;&gt;AE283,(IF(N283=0,J283*(INFORMAÇÕES!$Q$90/INFORMAÇÕES!$Q$92),IF(N283="C",J283,0))),0)</f>
        <v>0</v>
      </c>
      <c r="AN283" s="75" t="n">
        <f aca="false">IF(AC283&lt;&gt;AE283,(IF(N283="",J283*INFORMAÇÕES!$U$115,IF(N283="CF",J283,0))),0)</f>
        <v>0</v>
      </c>
      <c r="AO283" s="75" t="n">
        <f aca="false">IF(AC283&lt;&gt;AE283,(IF(N283="",J283*INFORMAÇÕES!$U$116,IF(N283="O",J283,0))),0)</f>
        <v>0</v>
      </c>
      <c r="AP283" s="75" t="n">
        <f aca="false">IF(H283&lt;&gt;0,J283,0)</f>
        <v>0</v>
      </c>
      <c r="AQ283" s="75" t="n">
        <f aca="false">IF(K283&lt;&gt;0,L283,0)</f>
        <v>0</v>
      </c>
    </row>
    <row r="284" s="174" customFormat="true" ht="14.25" hidden="false" customHeight="false" outlineLevel="0" collapsed="false">
      <c r="A284" s="159" t="n">
        <v>272</v>
      </c>
      <c r="B284" s="160" t="n">
        <f aca="false">R284</f>
        <v>0</v>
      </c>
      <c r="C284" s="161" t="n">
        <f aca="false">T284</f>
        <v>0</v>
      </c>
      <c r="D284" s="162" t="n">
        <f aca="false">U284</f>
        <v>0</v>
      </c>
      <c r="E284" s="163" t="n">
        <f aca="false">'ORÇ.GLOBAL P CAIXA'!E283</f>
        <v>0</v>
      </c>
      <c r="F284" s="163" t="n">
        <f aca="false">IF('ORÇ.GLOBAL EMPRESA'!G283&gt;0,'ORÇ.GLOBAL EMPRESA'!G283,'ORÇ.GLOBAL P CAIXA'!F283)</f>
        <v>0</v>
      </c>
      <c r="G284" s="163" t="n">
        <f aca="false">IF(E284&lt;&gt;0,ROUND(E284*F284,2),IF(AK284=0,(SUMIF($AC$13:$AC$1012,B284,$AK$13:$AK$1012)),AK284))</f>
        <v>0</v>
      </c>
      <c r="H284" s="163" t="n">
        <f aca="false">V284</f>
        <v>0</v>
      </c>
      <c r="I284" s="163" t="n">
        <f aca="false">W284</f>
        <v>0</v>
      </c>
      <c r="J284" s="163" t="n">
        <f aca="false">IF(H284&lt;&gt;0,ROUND(H284*I284,2),IF(AP284=0,(SUMIF($AC$13:$AC$1012,B284,$AP$13:$AP$1012)),AP284))</f>
        <v>0</v>
      </c>
      <c r="K284" s="163" t="n">
        <f aca="false">H284-E284</f>
        <v>0</v>
      </c>
      <c r="L284" s="163" t="n">
        <f aca="false">J284-G284</f>
        <v>0</v>
      </c>
      <c r="M284" s="645" t="str">
        <f aca="false">IF('ORÇ.GLOBAL P CAIXA'!H283&gt;0,'ORÇ.GLOBAL P CAIXA'!H283,"")</f>
        <v/>
      </c>
      <c r="N284" s="646" t="n">
        <f aca="false">'ORÇ.GLOBAL P CAIXA'!I283</f>
        <v>0</v>
      </c>
      <c r="O284" s="166" t="str">
        <f aca="false">S284</f>
        <v/>
      </c>
      <c r="P284" s="167"/>
      <c r="Q284" s="168" t="str">
        <f aca="false">IF(B284&gt;0,"ok","ocultar")</f>
        <v>ocultar</v>
      </c>
      <c r="R284" s="647" t="n">
        <f aca="false">'ORÇ.GLOBAL P CAIXA'!B283</f>
        <v>0</v>
      </c>
      <c r="S284" s="170" t="str">
        <f aca="false">IF('ORÇ.GLOBAL P CAIXA'!N283&lt;&gt;0,'ORÇ.GLOBAL P CAIXA'!N283,"")</f>
        <v/>
      </c>
      <c r="T284" s="648" t="n">
        <f aca="false">'ORÇ.GLOBAL P CAIXA'!O283</f>
        <v>0</v>
      </c>
      <c r="U284" s="172" t="n">
        <f aca="false">'ORÇ.GLOBAL P CAIXA'!P283</f>
        <v>0</v>
      </c>
      <c r="V284" s="173" t="n">
        <f aca="false">'ORÇ.GLOBAL P CAIXA'!E283</f>
        <v>0</v>
      </c>
      <c r="W284" s="173" t="n">
        <f aca="false">F284</f>
        <v>0</v>
      </c>
      <c r="X284" s="649"/>
      <c r="Y284" s="649"/>
      <c r="Z284" s="650"/>
      <c r="AB284" s="88"/>
      <c r="AC284" s="157" t="n">
        <f aca="false">IF(B284=0,AC283,IF(ISNONTEXT(B284)=TRUE(),INT(B284),INT(LEFT(B284,FIND(".",B284)-1))))</f>
        <v>3</v>
      </c>
      <c r="AD284" s="157" t="str">
        <f aca="false">IF(AD285=1,1,IF(B284&lt;&gt;0,1,IF(C284&lt;&gt;0,1,IF(D284&lt;&gt;0,1,IF(E284&lt;&gt;0,1,"")))))</f>
        <v/>
      </c>
      <c r="AE284" s="157" t="str">
        <f aca="false">IF(AC284=0," ",IF(AC284&lt;&gt;AC283,AC284," "))</f>
        <v> </v>
      </c>
      <c r="AF284" s="180"/>
      <c r="AG284" s="75" t="e">
        <f aca="false">IF(AC284&lt;&gt;AE284,(IF(N284=0,G284*(INFORMAÇÕES!$Q$69/INFORMAÇÕES!$Q$72),IF(N284="R",G284,0))),0)</f>
        <v>#DIV/0!</v>
      </c>
      <c r="AH284" s="75" t="e">
        <f aca="false">IF(AC284&lt;&gt;AE284,(IF(N284=0,G284*(INFORMAÇÕES!$Q$70/INFORMAÇÕES!$Q$72),IF(N284="C",G284,0))),0)</f>
        <v>#DIV/0!</v>
      </c>
      <c r="AI284" s="75" t="n">
        <f aca="false">IF(AC284&lt;&gt;AE284,(IF(N284=0,G284*INFORMAÇÕES!$U$115,IF(N284="CF",G284,0))),0)</f>
        <v>0</v>
      </c>
      <c r="AJ284" s="75" t="n">
        <f aca="false">IF(AC284&lt;&gt;AE284,(IF(N284=0,G284*INFORMAÇÕES!$U$116,IF(N284="O",G284,0))),0)</f>
        <v>0</v>
      </c>
      <c r="AK284" s="75" t="n">
        <f aca="false">IF(E284&lt;&gt;0,G284,0)</f>
        <v>0</v>
      </c>
      <c r="AL284" s="75" t="n">
        <f aca="false">IF(AC284&lt;&gt;AE284,(IF(N284=0,J284*(INFORMAÇÕES!$Q$89/INFORMAÇÕES!$Q$92),IF(N284="R",J284,0))),0)</f>
        <v>0</v>
      </c>
      <c r="AM284" s="75" t="n">
        <f aca="false">IF(AC284&lt;&gt;AE284,(IF(N284=0,J284*(INFORMAÇÕES!$Q$90/INFORMAÇÕES!$Q$92),IF(N284="C",J284,0))),0)</f>
        <v>0</v>
      </c>
      <c r="AN284" s="75" t="n">
        <f aca="false">IF(AC284&lt;&gt;AE284,(IF(N284="",J284*INFORMAÇÕES!$U$115,IF(N284="CF",J284,0))),0)</f>
        <v>0</v>
      </c>
      <c r="AO284" s="75" t="n">
        <f aca="false">IF(AC284&lt;&gt;AE284,(IF(N284="",J284*INFORMAÇÕES!$U$116,IF(N284="O",J284,0))),0)</f>
        <v>0</v>
      </c>
      <c r="AP284" s="75" t="n">
        <f aca="false">IF(H284&lt;&gt;0,J284,0)</f>
        <v>0</v>
      </c>
      <c r="AQ284" s="75" t="n">
        <f aca="false">IF(K284&lt;&gt;0,L284,0)</f>
        <v>0</v>
      </c>
    </row>
    <row r="285" s="174" customFormat="true" ht="14.25" hidden="false" customHeight="false" outlineLevel="0" collapsed="false">
      <c r="A285" s="159" t="n">
        <v>273</v>
      </c>
      <c r="B285" s="160" t="n">
        <f aca="false">R285</f>
        <v>0</v>
      </c>
      <c r="C285" s="161" t="n">
        <f aca="false">T285</f>
        <v>0</v>
      </c>
      <c r="D285" s="162" t="n">
        <f aca="false">U285</f>
        <v>0</v>
      </c>
      <c r="E285" s="163" t="n">
        <f aca="false">'ORÇ.GLOBAL P CAIXA'!E284</f>
        <v>0</v>
      </c>
      <c r="F285" s="163" t="n">
        <f aca="false">IF('ORÇ.GLOBAL EMPRESA'!G284&gt;0,'ORÇ.GLOBAL EMPRESA'!G284,'ORÇ.GLOBAL P CAIXA'!F284)</f>
        <v>0</v>
      </c>
      <c r="G285" s="163" t="n">
        <f aca="false">IF(E285&lt;&gt;0,ROUND(E285*F285,2),IF(AK285=0,(SUMIF($AC$13:$AC$1012,B285,$AK$13:$AK$1012)),AK285))</f>
        <v>0</v>
      </c>
      <c r="H285" s="163" t="n">
        <f aca="false">V285</f>
        <v>0</v>
      </c>
      <c r="I285" s="163" t="n">
        <f aca="false">W285</f>
        <v>0</v>
      </c>
      <c r="J285" s="163" t="n">
        <f aca="false">IF(H285&lt;&gt;0,ROUND(H285*I285,2),IF(AP285=0,(SUMIF($AC$13:$AC$1012,B285,$AP$13:$AP$1012)),AP285))</f>
        <v>0</v>
      </c>
      <c r="K285" s="163" t="n">
        <f aca="false">H285-E285</f>
        <v>0</v>
      </c>
      <c r="L285" s="163" t="n">
        <f aca="false">J285-G285</f>
        <v>0</v>
      </c>
      <c r="M285" s="645" t="str">
        <f aca="false">IF('ORÇ.GLOBAL P CAIXA'!H284&gt;0,'ORÇ.GLOBAL P CAIXA'!H284,"")</f>
        <v/>
      </c>
      <c r="N285" s="646" t="n">
        <f aca="false">'ORÇ.GLOBAL P CAIXA'!I284</f>
        <v>0</v>
      </c>
      <c r="O285" s="166" t="str">
        <f aca="false">S285</f>
        <v/>
      </c>
      <c r="P285" s="167"/>
      <c r="Q285" s="168" t="str">
        <f aca="false">IF(B285&gt;0,"ok","ocultar")</f>
        <v>ocultar</v>
      </c>
      <c r="R285" s="647" t="n">
        <f aca="false">'ORÇ.GLOBAL P CAIXA'!B284</f>
        <v>0</v>
      </c>
      <c r="S285" s="170" t="str">
        <f aca="false">IF('ORÇ.GLOBAL P CAIXA'!N284&lt;&gt;0,'ORÇ.GLOBAL P CAIXA'!N284,"")</f>
        <v/>
      </c>
      <c r="T285" s="648" t="n">
        <f aca="false">'ORÇ.GLOBAL P CAIXA'!O284</f>
        <v>0</v>
      </c>
      <c r="U285" s="172" t="n">
        <f aca="false">'ORÇ.GLOBAL P CAIXA'!P284</f>
        <v>0</v>
      </c>
      <c r="V285" s="173" t="n">
        <f aca="false">'ORÇ.GLOBAL P CAIXA'!E284</f>
        <v>0</v>
      </c>
      <c r="W285" s="173" t="n">
        <f aca="false">F285</f>
        <v>0</v>
      </c>
      <c r="X285" s="649"/>
      <c r="Y285" s="649"/>
      <c r="Z285" s="650"/>
      <c r="AB285" s="88"/>
      <c r="AC285" s="157" t="n">
        <f aca="false">IF(B285=0,AC284,IF(ISNONTEXT(B285)=TRUE(),INT(B285),INT(LEFT(B285,FIND(".",B285)-1))))</f>
        <v>3</v>
      </c>
      <c r="AD285" s="157" t="str">
        <f aca="false">IF(AD286=1,1,IF(B285&lt;&gt;0,1,IF(C285&lt;&gt;0,1,IF(D285&lt;&gt;0,1,IF(E285&lt;&gt;0,1,"")))))</f>
        <v/>
      </c>
      <c r="AE285" s="157" t="str">
        <f aca="false">IF(AC285=0," ",IF(AC285&lt;&gt;AC284,AC285," "))</f>
        <v> </v>
      </c>
      <c r="AF285" s="180"/>
      <c r="AG285" s="75" t="e">
        <f aca="false">IF(AC285&lt;&gt;AE285,(IF(N285=0,G285*(INFORMAÇÕES!$Q$69/INFORMAÇÕES!$Q$72),IF(N285="R",G285,0))),0)</f>
        <v>#DIV/0!</v>
      </c>
      <c r="AH285" s="75" t="e">
        <f aca="false">IF(AC285&lt;&gt;AE285,(IF(N285=0,G285*(INFORMAÇÕES!$Q$70/INFORMAÇÕES!$Q$72),IF(N285="C",G285,0))),0)</f>
        <v>#DIV/0!</v>
      </c>
      <c r="AI285" s="75" t="n">
        <f aca="false">IF(AC285&lt;&gt;AE285,(IF(N285=0,G285*INFORMAÇÕES!$U$115,IF(N285="CF",G285,0))),0)</f>
        <v>0</v>
      </c>
      <c r="AJ285" s="75" t="n">
        <f aca="false">IF(AC285&lt;&gt;AE285,(IF(N285=0,G285*INFORMAÇÕES!$U$116,IF(N285="O",G285,0))),0)</f>
        <v>0</v>
      </c>
      <c r="AK285" s="75" t="n">
        <f aca="false">IF(E285&lt;&gt;0,G285,0)</f>
        <v>0</v>
      </c>
      <c r="AL285" s="75" t="n">
        <f aca="false">IF(AC285&lt;&gt;AE285,(IF(N285=0,J285*(INFORMAÇÕES!$Q$89/INFORMAÇÕES!$Q$92),IF(N285="R",J285,0))),0)</f>
        <v>0</v>
      </c>
      <c r="AM285" s="75" t="n">
        <f aca="false">IF(AC285&lt;&gt;AE285,(IF(N285=0,J285*(INFORMAÇÕES!$Q$90/INFORMAÇÕES!$Q$92),IF(N285="C",J285,0))),0)</f>
        <v>0</v>
      </c>
      <c r="AN285" s="75" t="n">
        <f aca="false">IF(AC285&lt;&gt;AE285,(IF(N285="",J285*INFORMAÇÕES!$U$115,IF(N285="CF",J285,0))),0)</f>
        <v>0</v>
      </c>
      <c r="AO285" s="75" t="n">
        <f aca="false">IF(AC285&lt;&gt;AE285,(IF(N285="",J285*INFORMAÇÕES!$U$116,IF(N285="O",J285,0))),0)</f>
        <v>0</v>
      </c>
      <c r="AP285" s="75" t="n">
        <f aca="false">IF(H285&lt;&gt;0,J285,0)</f>
        <v>0</v>
      </c>
      <c r="AQ285" s="75" t="n">
        <f aca="false">IF(K285&lt;&gt;0,L285,0)</f>
        <v>0</v>
      </c>
    </row>
    <row r="286" s="174" customFormat="true" ht="14.25" hidden="false" customHeight="false" outlineLevel="0" collapsed="false">
      <c r="A286" s="159" t="n">
        <v>274</v>
      </c>
      <c r="B286" s="160" t="n">
        <f aca="false">R286</f>
        <v>0</v>
      </c>
      <c r="C286" s="161" t="n">
        <f aca="false">T286</f>
        <v>0</v>
      </c>
      <c r="D286" s="162" t="n">
        <f aca="false">U286</f>
        <v>0</v>
      </c>
      <c r="E286" s="163" t="n">
        <f aca="false">'ORÇ.GLOBAL P CAIXA'!E285</f>
        <v>0</v>
      </c>
      <c r="F286" s="163" t="n">
        <f aca="false">IF('ORÇ.GLOBAL EMPRESA'!G285&gt;0,'ORÇ.GLOBAL EMPRESA'!G285,'ORÇ.GLOBAL P CAIXA'!F285)</f>
        <v>0</v>
      </c>
      <c r="G286" s="163" t="n">
        <f aca="false">IF(E286&lt;&gt;0,ROUND(E286*F286,2),IF(AK286=0,(SUMIF($AC$13:$AC$1012,B286,$AK$13:$AK$1012)),AK286))</f>
        <v>0</v>
      </c>
      <c r="H286" s="163" t="n">
        <f aca="false">V286</f>
        <v>0</v>
      </c>
      <c r="I286" s="163" t="n">
        <f aca="false">W286</f>
        <v>0</v>
      </c>
      <c r="J286" s="163" t="n">
        <f aca="false">IF(H286&lt;&gt;0,ROUND(H286*I286,2),IF(AP286=0,(SUMIF($AC$13:$AC$1012,B286,$AP$13:$AP$1012)),AP286))</f>
        <v>0</v>
      </c>
      <c r="K286" s="163" t="n">
        <f aca="false">H286-E286</f>
        <v>0</v>
      </c>
      <c r="L286" s="163" t="n">
        <f aca="false">J286-G286</f>
        <v>0</v>
      </c>
      <c r="M286" s="645" t="str">
        <f aca="false">IF('ORÇ.GLOBAL P CAIXA'!H285&gt;0,'ORÇ.GLOBAL P CAIXA'!H285,"")</f>
        <v/>
      </c>
      <c r="N286" s="646" t="n">
        <f aca="false">'ORÇ.GLOBAL P CAIXA'!I285</f>
        <v>0</v>
      </c>
      <c r="O286" s="166" t="str">
        <f aca="false">S286</f>
        <v/>
      </c>
      <c r="P286" s="167"/>
      <c r="Q286" s="168" t="str">
        <f aca="false">IF(B286&gt;0,"ok","ocultar")</f>
        <v>ocultar</v>
      </c>
      <c r="R286" s="647" t="n">
        <f aca="false">'ORÇ.GLOBAL P CAIXA'!B285</f>
        <v>0</v>
      </c>
      <c r="S286" s="170" t="str">
        <f aca="false">IF('ORÇ.GLOBAL P CAIXA'!N285&lt;&gt;0,'ORÇ.GLOBAL P CAIXA'!N285,"")</f>
        <v/>
      </c>
      <c r="T286" s="648" t="n">
        <f aca="false">'ORÇ.GLOBAL P CAIXA'!O285</f>
        <v>0</v>
      </c>
      <c r="U286" s="172" t="n">
        <f aca="false">'ORÇ.GLOBAL P CAIXA'!P285</f>
        <v>0</v>
      </c>
      <c r="V286" s="173" t="n">
        <f aca="false">'ORÇ.GLOBAL P CAIXA'!E285</f>
        <v>0</v>
      </c>
      <c r="W286" s="173" t="n">
        <f aca="false">F286</f>
        <v>0</v>
      </c>
      <c r="X286" s="649"/>
      <c r="Y286" s="649"/>
      <c r="Z286" s="650"/>
      <c r="AB286" s="88"/>
      <c r="AC286" s="157" t="n">
        <f aca="false">IF(B286=0,AC285,IF(ISNONTEXT(B286)=TRUE(),INT(B286),INT(LEFT(B286,FIND(".",B286)-1))))</f>
        <v>3</v>
      </c>
      <c r="AD286" s="157" t="str">
        <f aca="false">IF(AD287=1,1,IF(B286&lt;&gt;0,1,IF(C286&lt;&gt;0,1,IF(D286&lt;&gt;0,1,IF(E286&lt;&gt;0,1,"")))))</f>
        <v/>
      </c>
      <c r="AE286" s="157" t="str">
        <f aca="false">IF(AC286=0," ",IF(AC286&lt;&gt;AC285,AC286," "))</f>
        <v> </v>
      </c>
      <c r="AF286" s="180"/>
      <c r="AG286" s="75" t="e">
        <f aca="false">IF(AC286&lt;&gt;AE286,(IF(N286=0,G286*(INFORMAÇÕES!$Q$69/INFORMAÇÕES!$Q$72),IF(N286="R",G286,0))),0)</f>
        <v>#DIV/0!</v>
      </c>
      <c r="AH286" s="75" t="e">
        <f aca="false">IF(AC286&lt;&gt;AE286,(IF(N286=0,G286*(INFORMAÇÕES!$Q$70/INFORMAÇÕES!$Q$72),IF(N286="C",G286,0))),0)</f>
        <v>#DIV/0!</v>
      </c>
      <c r="AI286" s="75" t="n">
        <f aca="false">IF(AC286&lt;&gt;AE286,(IF(N286=0,G286*INFORMAÇÕES!$U$115,IF(N286="CF",G286,0))),0)</f>
        <v>0</v>
      </c>
      <c r="AJ286" s="75" t="n">
        <f aca="false">IF(AC286&lt;&gt;AE286,(IF(N286=0,G286*INFORMAÇÕES!$U$116,IF(N286="O",G286,0))),0)</f>
        <v>0</v>
      </c>
      <c r="AK286" s="75" t="n">
        <f aca="false">IF(E286&lt;&gt;0,G286,0)</f>
        <v>0</v>
      </c>
      <c r="AL286" s="75" t="n">
        <f aca="false">IF(AC286&lt;&gt;AE286,(IF(N286=0,J286*(INFORMAÇÕES!$Q$89/INFORMAÇÕES!$Q$92),IF(N286="R",J286,0))),0)</f>
        <v>0</v>
      </c>
      <c r="AM286" s="75" t="n">
        <f aca="false">IF(AC286&lt;&gt;AE286,(IF(N286=0,J286*(INFORMAÇÕES!$Q$90/INFORMAÇÕES!$Q$92),IF(N286="C",J286,0))),0)</f>
        <v>0</v>
      </c>
      <c r="AN286" s="75" t="n">
        <f aca="false">IF(AC286&lt;&gt;AE286,(IF(N286="",J286*INFORMAÇÕES!$U$115,IF(N286="CF",J286,0))),0)</f>
        <v>0</v>
      </c>
      <c r="AO286" s="75" t="n">
        <f aca="false">IF(AC286&lt;&gt;AE286,(IF(N286="",J286*INFORMAÇÕES!$U$116,IF(N286="O",J286,0))),0)</f>
        <v>0</v>
      </c>
      <c r="AP286" s="75" t="n">
        <f aca="false">IF(H286&lt;&gt;0,J286,0)</f>
        <v>0</v>
      </c>
      <c r="AQ286" s="75" t="n">
        <f aca="false">IF(K286&lt;&gt;0,L286,0)</f>
        <v>0</v>
      </c>
    </row>
    <row r="287" s="174" customFormat="true" ht="14.25" hidden="false" customHeight="false" outlineLevel="0" collapsed="false">
      <c r="A287" s="159" t="n">
        <v>275</v>
      </c>
      <c r="B287" s="160" t="n">
        <f aca="false">R287</f>
        <v>0</v>
      </c>
      <c r="C287" s="161" t="n">
        <f aca="false">T287</f>
        <v>0</v>
      </c>
      <c r="D287" s="162" t="n">
        <f aca="false">U287</f>
        <v>0</v>
      </c>
      <c r="E287" s="163" t="n">
        <f aca="false">'ORÇ.GLOBAL P CAIXA'!E286</f>
        <v>0</v>
      </c>
      <c r="F287" s="163" t="n">
        <f aca="false">IF('ORÇ.GLOBAL EMPRESA'!G286&gt;0,'ORÇ.GLOBAL EMPRESA'!G286,'ORÇ.GLOBAL P CAIXA'!F286)</f>
        <v>0</v>
      </c>
      <c r="G287" s="163" t="n">
        <f aca="false">IF(E287&lt;&gt;0,ROUND(E287*F287,2),IF(AK287=0,(SUMIF($AC$13:$AC$1012,B287,$AK$13:$AK$1012)),AK287))</f>
        <v>0</v>
      </c>
      <c r="H287" s="163" t="n">
        <f aca="false">V287</f>
        <v>0</v>
      </c>
      <c r="I287" s="163" t="n">
        <f aca="false">W287</f>
        <v>0</v>
      </c>
      <c r="J287" s="163" t="n">
        <f aca="false">IF(H287&lt;&gt;0,ROUND(H287*I287,2),IF(AP287=0,(SUMIF($AC$13:$AC$1012,B287,$AP$13:$AP$1012)),AP287))</f>
        <v>0</v>
      </c>
      <c r="K287" s="163" t="n">
        <f aca="false">H287-E287</f>
        <v>0</v>
      </c>
      <c r="L287" s="163" t="n">
        <f aca="false">J287-G287</f>
        <v>0</v>
      </c>
      <c r="M287" s="645" t="str">
        <f aca="false">IF('ORÇ.GLOBAL P CAIXA'!H286&gt;0,'ORÇ.GLOBAL P CAIXA'!H286,"")</f>
        <v/>
      </c>
      <c r="N287" s="646" t="n">
        <f aca="false">'ORÇ.GLOBAL P CAIXA'!I286</f>
        <v>0</v>
      </c>
      <c r="O287" s="166" t="str">
        <f aca="false">S287</f>
        <v/>
      </c>
      <c r="P287" s="167"/>
      <c r="Q287" s="168" t="str">
        <f aca="false">IF(B287&gt;0,"ok","ocultar")</f>
        <v>ocultar</v>
      </c>
      <c r="R287" s="647" t="n">
        <f aca="false">'ORÇ.GLOBAL P CAIXA'!B286</f>
        <v>0</v>
      </c>
      <c r="S287" s="170" t="str">
        <f aca="false">IF('ORÇ.GLOBAL P CAIXA'!N286&lt;&gt;0,'ORÇ.GLOBAL P CAIXA'!N286,"")</f>
        <v/>
      </c>
      <c r="T287" s="648" t="n">
        <f aca="false">'ORÇ.GLOBAL P CAIXA'!O286</f>
        <v>0</v>
      </c>
      <c r="U287" s="172" t="n">
        <f aca="false">'ORÇ.GLOBAL P CAIXA'!P286</f>
        <v>0</v>
      </c>
      <c r="V287" s="173" t="n">
        <f aca="false">'ORÇ.GLOBAL P CAIXA'!E286</f>
        <v>0</v>
      </c>
      <c r="W287" s="173" t="n">
        <f aca="false">F287</f>
        <v>0</v>
      </c>
      <c r="X287" s="649"/>
      <c r="Y287" s="649"/>
      <c r="Z287" s="650"/>
      <c r="AB287" s="88"/>
      <c r="AC287" s="157" t="n">
        <f aca="false">IF(B287=0,AC286,IF(ISNONTEXT(B287)=TRUE(),INT(B287),INT(LEFT(B287,FIND(".",B287)-1))))</f>
        <v>3</v>
      </c>
      <c r="AD287" s="157" t="str">
        <f aca="false">IF(AD288=1,1,IF(B287&lt;&gt;0,1,IF(C287&lt;&gt;0,1,IF(D287&lt;&gt;0,1,IF(E287&lt;&gt;0,1,"")))))</f>
        <v/>
      </c>
      <c r="AE287" s="157" t="str">
        <f aca="false">IF(AC287=0," ",IF(AC287&lt;&gt;AC286,AC287," "))</f>
        <v> </v>
      </c>
      <c r="AF287" s="180"/>
      <c r="AG287" s="75" t="e">
        <f aca="false">IF(AC287&lt;&gt;AE287,(IF(N287=0,G287*(INFORMAÇÕES!$Q$69/INFORMAÇÕES!$Q$72),IF(N287="R",G287,0))),0)</f>
        <v>#DIV/0!</v>
      </c>
      <c r="AH287" s="75" t="e">
        <f aca="false">IF(AC287&lt;&gt;AE287,(IF(N287=0,G287*(INFORMAÇÕES!$Q$70/INFORMAÇÕES!$Q$72),IF(N287="C",G287,0))),0)</f>
        <v>#DIV/0!</v>
      </c>
      <c r="AI287" s="75" t="n">
        <f aca="false">IF(AC287&lt;&gt;AE287,(IF(N287=0,G287*INFORMAÇÕES!$U$115,IF(N287="CF",G287,0))),0)</f>
        <v>0</v>
      </c>
      <c r="AJ287" s="75" t="n">
        <f aca="false">IF(AC287&lt;&gt;AE287,(IF(N287=0,G287*INFORMAÇÕES!$U$116,IF(N287="O",G287,0))),0)</f>
        <v>0</v>
      </c>
      <c r="AK287" s="75" t="n">
        <f aca="false">IF(E287&lt;&gt;0,G287,0)</f>
        <v>0</v>
      </c>
      <c r="AL287" s="75" t="n">
        <f aca="false">IF(AC287&lt;&gt;AE287,(IF(N287=0,J287*(INFORMAÇÕES!$Q$89/INFORMAÇÕES!$Q$92),IF(N287="R",J287,0))),0)</f>
        <v>0</v>
      </c>
      <c r="AM287" s="75" t="n">
        <f aca="false">IF(AC287&lt;&gt;AE287,(IF(N287=0,J287*(INFORMAÇÕES!$Q$90/INFORMAÇÕES!$Q$92),IF(N287="C",J287,0))),0)</f>
        <v>0</v>
      </c>
      <c r="AN287" s="75" t="n">
        <f aca="false">IF(AC287&lt;&gt;AE287,(IF(N287="",J287*INFORMAÇÕES!$U$115,IF(N287="CF",J287,0))),0)</f>
        <v>0</v>
      </c>
      <c r="AO287" s="75" t="n">
        <f aca="false">IF(AC287&lt;&gt;AE287,(IF(N287="",J287*INFORMAÇÕES!$U$116,IF(N287="O",J287,0))),0)</f>
        <v>0</v>
      </c>
      <c r="AP287" s="75" t="n">
        <f aca="false">IF(H287&lt;&gt;0,J287,0)</f>
        <v>0</v>
      </c>
      <c r="AQ287" s="75" t="n">
        <f aca="false">IF(K287&lt;&gt;0,L287,0)</f>
        <v>0</v>
      </c>
    </row>
    <row r="288" s="174" customFormat="true" ht="14.25" hidden="false" customHeight="false" outlineLevel="0" collapsed="false">
      <c r="A288" s="159" t="n">
        <v>276</v>
      </c>
      <c r="B288" s="160" t="n">
        <f aca="false">R288</f>
        <v>0</v>
      </c>
      <c r="C288" s="161" t="n">
        <f aca="false">T288</f>
        <v>0</v>
      </c>
      <c r="D288" s="162" t="n">
        <f aca="false">U288</f>
        <v>0</v>
      </c>
      <c r="E288" s="163" t="n">
        <f aca="false">'ORÇ.GLOBAL P CAIXA'!E287</f>
        <v>0</v>
      </c>
      <c r="F288" s="163" t="n">
        <f aca="false">IF('ORÇ.GLOBAL EMPRESA'!G287&gt;0,'ORÇ.GLOBAL EMPRESA'!G287,'ORÇ.GLOBAL P CAIXA'!F287)</f>
        <v>0</v>
      </c>
      <c r="G288" s="163" t="n">
        <f aca="false">IF(E288&lt;&gt;0,ROUND(E288*F288,2),IF(AK288=0,(SUMIF($AC$13:$AC$1012,B288,$AK$13:$AK$1012)),AK288))</f>
        <v>0</v>
      </c>
      <c r="H288" s="163" t="n">
        <f aca="false">V288</f>
        <v>0</v>
      </c>
      <c r="I288" s="163" t="n">
        <f aca="false">W288</f>
        <v>0</v>
      </c>
      <c r="J288" s="163" t="n">
        <f aca="false">IF(H288&lt;&gt;0,ROUND(H288*I288,2),IF(AP288=0,(SUMIF($AC$13:$AC$1012,B288,$AP$13:$AP$1012)),AP288))</f>
        <v>0</v>
      </c>
      <c r="K288" s="163" t="n">
        <f aca="false">H288-E288</f>
        <v>0</v>
      </c>
      <c r="L288" s="163" t="n">
        <f aca="false">J288-G288</f>
        <v>0</v>
      </c>
      <c r="M288" s="645" t="str">
        <f aca="false">IF('ORÇ.GLOBAL P CAIXA'!H287&gt;0,'ORÇ.GLOBAL P CAIXA'!H287,"")</f>
        <v/>
      </c>
      <c r="N288" s="646" t="n">
        <f aca="false">'ORÇ.GLOBAL P CAIXA'!I287</f>
        <v>0</v>
      </c>
      <c r="O288" s="166" t="str">
        <f aca="false">S288</f>
        <v/>
      </c>
      <c r="P288" s="167"/>
      <c r="Q288" s="168" t="str">
        <f aca="false">IF(B288&gt;0,"ok","ocultar")</f>
        <v>ocultar</v>
      </c>
      <c r="R288" s="647" t="n">
        <f aca="false">'ORÇ.GLOBAL P CAIXA'!B287</f>
        <v>0</v>
      </c>
      <c r="S288" s="170" t="str">
        <f aca="false">IF('ORÇ.GLOBAL P CAIXA'!N287&lt;&gt;0,'ORÇ.GLOBAL P CAIXA'!N287,"")</f>
        <v/>
      </c>
      <c r="T288" s="648" t="n">
        <f aca="false">'ORÇ.GLOBAL P CAIXA'!O287</f>
        <v>0</v>
      </c>
      <c r="U288" s="172" t="n">
        <f aca="false">'ORÇ.GLOBAL P CAIXA'!P287</f>
        <v>0</v>
      </c>
      <c r="V288" s="173" t="n">
        <f aca="false">'ORÇ.GLOBAL P CAIXA'!E287</f>
        <v>0</v>
      </c>
      <c r="W288" s="173" t="n">
        <f aca="false">F288</f>
        <v>0</v>
      </c>
      <c r="X288" s="649"/>
      <c r="Y288" s="649"/>
      <c r="Z288" s="650"/>
      <c r="AB288" s="88"/>
      <c r="AC288" s="157" t="n">
        <f aca="false">IF(B288=0,AC287,IF(ISNONTEXT(B288)=TRUE(),INT(B288),INT(LEFT(B288,FIND(".",B288)-1))))</f>
        <v>3</v>
      </c>
      <c r="AD288" s="157" t="str">
        <f aca="false">IF(AD289=1,1,IF(B288&lt;&gt;0,1,IF(C288&lt;&gt;0,1,IF(D288&lt;&gt;0,1,IF(E288&lt;&gt;0,1,"")))))</f>
        <v/>
      </c>
      <c r="AE288" s="157" t="str">
        <f aca="false">IF(AC288=0," ",IF(AC288&lt;&gt;AC287,AC288," "))</f>
        <v> </v>
      </c>
      <c r="AF288" s="180"/>
      <c r="AG288" s="75" t="e">
        <f aca="false">IF(AC288&lt;&gt;AE288,(IF(N288=0,G288*(INFORMAÇÕES!$Q$69/INFORMAÇÕES!$Q$72),IF(N288="R",G288,0))),0)</f>
        <v>#DIV/0!</v>
      </c>
      <c r="AH288" s="75" t="e">
        <f aca="false">IF(AC288&lt;&gt;AE288,(IF(N288=0,G288*(INFORMAÇÕES!$Q$70/INFORMAÇÕES!$Q$72),IF(N288="C",G288,0))),0)</f>
        <v>#DIV/0!</v>
      </c>
      <c r="AI288" s="75" t="n">
        <f aca="false">IF(AC288&lt;&gt;AE288,(IF(N288=0,G288*INFORMAÇÕES!$U$115,IF(N288="CF",G288,0))),0)</f>
        <v>0</v>
      </c>
      <c r="AJ288" s="75" t="n">
        <f aca="false">IF(AC288&lt;&gt;AE288,(IF(N288=0,G288*INFORMAÇÕES!$U$116,IF(N288="O",G288,0))),0)</f>
        <v>0</v>
      </c>
      <c r="AK288" s="75" t="n">
        <f aca="false">IF(E288&lt;&gt;0,G288,0)</f>
        <v>0</v>
      </c>
      <c r="AL288" s="75" t="n">
        <f aca="false">IF(AC288&lt;&gt;AE288,(IF(N288=0,J288*(INFORMAÇÕES!$Q$89/INFORMAÇÕES!$Q$92),IF(N288="R",J288,0))),0)</f>
        <v>0</v>
      </c>
      <c r="AM288" s="75" t="n">
        <f aca="false">IF(AC288&lt;&gt;AE288,(IF(N288=0,J288*(INFORMAÇÕES!$Q$90/INFORMAÇÕES!$Q$92),IF(N288="C",J288,0))),0)</f>
        <v>0</v>
      </c>
      <c r="AN288" s="75" t="n">
        <f aca="false">IF(AC288&lt;&gt;AE288,(IF(N288="",J288*INFORMAÇÕES!$U$115,IF(N288="CF",J288,0))),0)</f>
        <v>0</v>
      </c>
      <c r="AO288" s="75" t="n">
        <f aca="false">IF(AC288&lt;&gt;AE288,(IF(N288="",J288*INFORMAÇÕES!$U$116,IF(N288="O",J288,0))),0)</f>
        <v>0</v>
      </c>
      <c r="AP288" s="75" t="n">
        <f aca="false">IF(H288&lt;&gt;0,J288,0)</f>
        <v>0</v>
      </c>
      <c r="AQ288" s="75" t="n">
        <f aca="false">IF(K288&lt;&gt;0,L288,0)</f>
        <v>0</v>
      </c>
    </row>
    <row r="289" s="174" customFormat="true" ht="14.25" hidden="false" customHeight="false" outlineLevel="0" collapsed="false">
      <c r="A289" s="159" t="n">
        <v>277</v>
      </c>
      <c r="B289" s="160" t="n">
        <f aca="false">R289</f>
        <v>0</v>
      </c>
      <c r="C289" s="161" t="n">
        <f aca="false">T289</f>
        <v>0</v>
      </c>
      <c r="D289" s="162" t="n">
        <f aca="false">U289</f>
        <v>0</v>
      </c>
      <c r="E289" s="163" t="n">
        <f aca="false">'ORÇ.GLOBAL P CAIXA'!E288</f>
        <v>0</v>
      </c>
      <c r="F289" s="163" t="n">
        <f aca="false">IF('ORÇ.GLOBAL EMPRESA'!G288&gt;0,'ORÇ.GLOBAL EMPRESA'!G288,'ORÇ.GLOBAL P CAIXA'!F288)</f>
        <v>0</v>
      </c>
      <c r="G289" s="163" t="n">
        <f aca="false">IF(E289&lt;&gt;0,ROUND(E289*F289,2),IF(AK289=0,(SUMIF($AC$13:$AC$1012,B289,$AK$13:$AK$1012)),AK289))</f>
        <v>0</v>
      </c>
      <c r="H289" s="163" t="n">
        <f aca="false">V289</f>
        <v>0</v>
      </c>
      <c r="I289" s="163" t="n">
        <f aca="false">W289</f>
        <v>0</v>
      </c>
      <c r="J289" s="163" t="n">
        <f aca="false">IF(H289&lt;&gt;0,ROUND(H289*I289,2),IF(AP289=0,(SUMIF($AC$13:$AC$1012,B289,$AP$13:$AP$1012)),AP289))</f>
        <v>0</v>
      </c>
      <c r="K289" s="163" t="n">
        <f aca="false">H289-E289</f>
        <v>0</v>
      </c>
      <c r="L289" s="163" t="n">
        <f aca="false">J289-G289</f>
        <v>0</v>
      </c>
      <c r="M289" s="645" t="str">
        <f aca="false">IF('ORÇ.GLOBAL P CAIXA'!H288&gt;0,'ORÇ.GLOBAL P CAIXA'!H288,"")</f>
        <v/>
      </c>
      <c r="N289" s="646" t="n">
        <f aca="false">'ORÇ.GLOBAL P CAIXA'!I288</f>
        <v>0</v>
      </c>
      <c r="O289" s="166" t="str">
        <f aca="false">S289</f>
        <v/>
      </c>
      <c r="P289" s="167"/>
      <c r="Q289" s="168" t="str">
        <f aca="false">IF(B289&gt;0,"ok","ocultar")</f>
        <v>ocultar</v>
      </c>
      <c r="R289" s="647" t="n">
        <f aca="false">'ORÇ.GLOBAL P CAIXA'!B288</f>
        <v>0</v>
      </c>
      <c r="S289" s="170" t="str">
        <f aca="false">IF('ORÇ.GLOBAL P CAIXA'!N288&lt;&gt;0,'ORÇ.GLOBAL P CAIXA'!N288,"")</f>
        <v/>
      </c>
      <c r="T289" s="648" t="n">
        <f aca="false">'ORÇ.GLOBAL P CAIXA'!O288</f>
        <v>0</v>
      </c>
      <c r="U289" s="172" t="n">
        <f aca="false">'ORÇ.GLOBAL P CAIXA'!P288</f>
        <v>0</v>
      </c>
      <c r="V289" s="173" t="n">
        <f aca="false">'ORÇ.GLOBAL P CAIXA'!E288</f>
        <v>0</v>
      </c>
      <c r="W289" s="173" t="n">
        <f aca="false">F289</f>
        <v>0</v>
      </c>
      <c r="X289" s="649"/>
      <c r="Y289" s="649"/>
      <c r="Z289" s="650"/>
      <c r="AB289" s="88"/>
      <c r="AC289" s="157" t="n">
        <f aca="false">IF(B289=0,AC288,IF(ISNONTEXT(B289)=TRUE(),INT(B289),INT(LEFT(B289,FIND(".",B289)-1))))</f>
        <v>3</v>
      </c>
      <c r="AD289" s="157" t="str">
        <f aca="false">IF(AD290=1,1,IF(B289&lt;&gt;0,1,IF(C289&lt;&gt;0,1,IF(D289&lt;&gt;0,1,IF(E289&lt;&gt;0,1,"")))))</f>
        <v/>
      </c>
      <c r="AE289" s="157" t="str">
        <f aca="false">IF(AC289=0," ",IF(AC289&lt;&gt;AC288,AC289," "))</f>
        <v> </v>
      </c>
      <c r="AF289" s="180"/>
      <c r="AG289" s="75" t="e">
        <f aca="false">IF(AC289&lt;&gt;AE289,(IF(N289=0,G289*(INFORMAÇÕES!$Q$69/INFORMAÇÕES!$Q$72),IF(N289="R",G289,0))),0)</f>
        <v>#DIV/0!</v>
      </c>
      <c r="AH289" s="75" t="e">
        <f aca="false">IF(AC289&lt;&gt;AE289,(IF(N289=0,G289*(INFORMAÇÕES!$Q$70/INFORMAÇÕES!$Q$72),IF(N289="C",G289,0))),0)</f>
        <v>#DIV/0!</v>
      </c>
      <c r="AI289" s="75" t="n">
        <f aca="false">IF(AC289&lt;&gt;AE289,(IF(N289=0,G289*INFORMAÇÕES!$U$115,IF(N289="CF",G289,0))),0)</f>
        <v>0</v>
      </c>
      <c r="AJ289" s="75" t="n">
        <f aca="false">IF(AC289&lt;&gt;AE289,(IF(N289=0,G289*INFORMAÇÕES!$U$116,IF(N289="O",G289,0))),0)</f>
        <v>0</v>
      </c>
      <c r="AK289" s="75" t="n">
        <f aca="false">IF(E289&lt;&gt;0,G289,0)</f>
        <v>0</v>
      </c>
      <c r="AL289" s="75" t="n">
        <f aca="false">IF(AC289&lt;&gt;AE289,(IF(N289=0,J289*(INFORMAÇÕES!$Q$89/INFORMAÇÕES!$Q$92),IF(N289="R",J289,0))),0)</f>
        <v>0</v>
      </c>
      <c r="AM289" s="75" t="n">
        <f aca="false">IF(AC289&lt;&gt;AE289,(IF(N289=0,J289*(INFORMAÇÕES!$Q$90/INFORMAÇÕES!$Q$92),IF(N289="C",J289,0))),0)</f>
        <v>0</v>
      </c>
      <c r="AN289" s="75" t="n">
        <f aca="false">IF(AC289&lt;&gt;AE289,(IF(N289="",J289*INFORMAÇÕES!$U$115,IF(N289="CF",J289,0))),0)</f>
        <v>0</v>
      </c>
      <c r="AO289" s="75" t="n">
        <f aca="false">IF(AC289&lt;&gt;AE289,(IF(N289="",J289*INFORMAÇÕES!$U$116,IF(N289="O",J289,0))),0)</f>
        <v>0</v>
      </c>
      <c r="AP289" s="75" t="n">
        <f aca="false">IF(H289&lt;&gt;0,J289,0)</f>
        <v>0</v>
      </c>
      <c r="AQ289" s="75" t="n">
        <f aca="false">IF(K289&lt;&gt;0,L289,0)</f>
        <v>0</v>
      </c>
    </row>
    <row r="290" s="174" customFormat="true" ht="14.25" hidden="false" customHeight="false" outlineLevel="0" collapsed="false">
      <c r="A290" s="159" t="n">
        <v>278</v>
      </c>
      <c r="B290" s="160" t="n">
        <f aca="false">R290</f>
        <v>0</v>
      </c>
      <c r="C290" s="161" t="n">
        <f aca="false">T290</f>
        <v>0</v>
      </c>
      <c r="D290" s="162" t="n">
        <f aca="false">U290</f>
        <v>0</v>
      </c>
      <c r="E290" s="163" t="n">
        <f aca="false">'ORÇ.GLOBAL P CAIXA'!E289</f>
        <v>0</v>
      </c>
      <c r="F290" s="163" t="n">
        <f aca="false">IF('ORÇ.GLOBAL EMPRESA'!G289&gt;0,'ORÇ.GLOBAL EMPRESA'!G289,'ORÇ.GLOBAL P CAIXA'!F289)</f>
        <v>0</v>
      </c>
      <c r="G290" s="163" t="n">
        <f aca="false">IF(E290&lt;&gt;0,ROUND(E290*F290,2),IF(AK290=0,(SUMIF($AC$13:$AC$1012,B290,$AK$13:$AK$1012)),AK290))</f>
        <v>0</v>
      </c>
      <c r="H290" s="163" t="n">
        <f aca="false">V290</f>
        <v>0</v>
      </c>
      <c r="I290" s="163" t="n">
        <f aca="false">W290</f>
        <v>0</v>
      </c>
      <c r="J290" s="163" t="n">
        <f aca="false">IF(H290&lt;&gt;0,ROUND(H290*I290,2),IF(AP290=0,(SUMIF($AC$13:$AC$1012,B290,$AP$13:$AP$1012)),AP290))</f>
        <v>0</v>
      </c>
      <c r="K290" s="163" t="n">
        <f aca="false">H290-E290</f>
        <v>0</v>
      </c>
      <c r="L290" s="163" t="n">
        <f aca="false">J290-G290</f>
        <v>0</v>
      </c>
      <c r="M290" s="645" t="str">
        <f aca="false">IF('ORÇ.GLOBAL P CAIXA'!H289&gt;0,'ORÇ.GLOBAL P CAIXA'!H289,"")</f>
        <v/>
      </c>
      <c r="N290" s="646" t="n">
        <f aca="false">'ORÇ.GLOBAL P CAIXA'!I289</f>
        <v>0</v>
      </c>
      <c r="O290" s="166" t="str">
        <f aca="false">S290</f>
        <v/>
      </c>
      <c r="P290" s="167"/>
      <c r="Q290" s="168" t="str">
        <f aca="false">IF(B290&gt;0,"ok","ocultar")</f>
        <v>ocultar</v>
      </c>
      <c r="R290" s="647" t="n">
        <f aca="false">'ORÇ.GLOBAL P CAIXA'!B289</f>
        <v>0</v>
      </c>
      <c r="S290" s="170" t="str">
        <f aca="false">IF('ORÇ.GLOBAL P CAIXA'!N289&lt;&gt;0,'ORÇ.GLOBAL P CAIXA'!N289,"")</f>
        <v/>
      </c>
      <c r="T290" s="648" t="n">
        <f aca="false">'ORÇ.GLOBAL P CAIXA'!O289</f>
        <v>0</v>
      </c>
      <c r="U290" s="172" t="n">
        <f aca="false">'ORÇ.GLOBAL P CAIXA'!P289</f>
        <v>0</v>
      </c>
      <c r="V290" s="173" t="n">
        <f aca="false">'ORÇ.GLOBAL P CAIXA'!E289</f>
        <v>0</v>
      </c>
      <c r="W290" s="173" t="n">
        <f aca="false">F290</f>
        <v>0</v>
      </c>
      <c r="X290" s="649"/>
      <c r="Y290" s="649"/>
      <c r="Z290" s="650"/>
      <c r="AB290" s="88"/>
      <c r="AC290" s="157" t="n">
        <f aca="false">IF(B290=0,AC289,IF(ISNONTEXT(B290)=TRUE(),INT(B290),INT(LEFT(B290,FIND(".",B290)-1))))</f>
        <v>3</v>
      </c>
      <c r="AD290" s="157" t="str">
        <f aca="false">IF(AD291=1,1,IF(B290&lt;&gt;0,1,IF(C290&lt;&gt;0,1,IF(D290&lt;&gt;0,1,IF(E290&lt;&gt;0,1,"")))))</f>
        <v/>
      </c>
      <c r="AE290" s="157" t="str">
        <f aca="false">IF(AC290=0," ",IF(AC290&lt;&gt;AC289,AC290," "))</f>
        <v> </v>
      </c>
      <c r="AF290" s="180"/>
      <c r="AG290" s="75" t="e">
        <f aca="false">IF(AC290&lt;&gt;AE290,(IF(N290=0,G290*(INFORMAÇÕES!$Q$69/INFORMAÇÕES!$Q$72),IF(N290="R",G290,0))),0)</f>
        <v>#DIV/0!</v>
      </c>
      <c r="AH290" s="75" t="e">
        <f aca="false">IF(AC290&lt;&gt;AE290,(IF(N290=0,G290*(INFORMAÇÕES!$Q$70/INFORMAÇÕES!$Q$72),IF(N290="C",G290,0))),0)</f>
        <v>#DIV/0!</v>
      </c>
      <c r="AI290" s="75" t="n">
        <f aca="false">IF(AC290&lt;&gt;AE290,(IF(N290=0,G290*INFORMAÇÕES!$U$115,IF(N290="CF",G290,0))),0)</f>
        <v>0</v>
      </c>
      <c r="AJ290" s="75" t="n">
        <f aca="false">IF(AC290&lt;&gt;AE290,(IF(N290=0,G290*INFORMAÇÕES!$U$116,IF(N290="O",G290,0))),0)</f>
        <v>0</v>
      </c>
      <c r="AK290" s="75" t="n">
        <f aca="false">IF(E290&lt;&gt;0,G290,0)</f>
        <v>0</v>
      </c>
      <c r="AL290" s="75" t="n">
        <f aca="false">IF(AC290&lt;&gt;AE290,(IF(N290=0,J290*(INFORMAÇÕES!$Q$89/INFORMAÇÕES!$Q$92),IF(N290="R",J290,0))),0)</f>
        <v>0</v>
      </c>
      <c r="AM290" s="75" t="n">
        <f aca="false">IF(AC290&lt;&gt;AE290,(IF(N290=0,J290*(INFORMAÇÕES!$Q$90/INFORMAÇÕES!$Q$92),IF(N290="C",J290,0))),0)</f>
        <v>0</v>
      </c>
      <c r="AN290" s="75" t="n">
        <f aca="false">IF(AC290&lt;&gt;AE290,(IF(N290="",J290*INFORMAÇÕES!$U$115,IF(N290="CF",J290,0))),0)</f>
        <v>0</v>
      </c>
      <c r="AO290" s="75" t="n">
        <f aca="false">IF(AC290&lt;&gt;AE290,(IF(N290="",J290*INFORMAÇÕES!$U$116,IF(N290="O",J290,0))),0)</f>
        <v>0</v>
      </c>
      <c r="AP290" s="75" t="n">
        <f aca="false">IF(H290&lt;&gt;0,J290,0)</f>
        <v>0</v>
      </c>
      <c r="AQ290" s="75" t="n">
        <f aca="false">IF(K290&lt;&gt;0,L290,0)</f>
        <v>0</v>
      </c>
    </row>
    <row r="291" s="174" customFormat="true" ht="14.25" hidden="false" customHeight="false" outlineLevel="0" collapsed="false">
      <c r="A291" s="159" t="n">
        <v>279</v>
      </c>
      <c r="B291" s="160" t="n">
        <f aca="false">R291</f>
        <v>0</v>
      </c>
      <c r="C291" s="161" t="n">
        <f aca="false">T291</f>
        <v>0</v>
      </c>
      <c r="D291" s="162" t="n">
        <f aca="false">U291</f>
        <v>0</v>
      </c>
      <c r="E291" s="163" t="n">
        <f aca="false">'ORÇ.GLOBAL P CAIXA'!E290</f>
        <v>0</v>
      </c>
      <c r="F291" s="163" t="n">
        <f aca="false">IF('ORÇ.GLOBAL EMPRESA'!G290&gt;0,'ORÇ.GLOBAL EMPRESA'!G290,'ORÇ.GLOBAL P CAIXA'!F290)</f>
        <v>0</v>
      </c>
      <c r="G291" s="163" t="n">
        <f aca="false">IF(E291&lt;&gt;0,ROUND(E291*F291,2),IF(AK291=0,(SUMIF($AC$13:$AC$1012,B291,$AK$13:$AK$1012)),AK291))</f>
        <v>0</v>
      </c>
      <c r="H291" s="163" t="n">
        <f aca="false">V291</f>
        <v>0</v>
      </c>
      <c r="I291" s="163" t="n">
        <f aca="false">W291</f>
        <v>0</v>
      </c>
      <c r="J291" s="163" t="n">
        <f aca="false">IF(H291&lt;&gt;0,ROUND(H291*I291,2),IF(AP291=0,(SUMIF($AC$13:$AC$1012,B291,$AP$13:$AP$1012)),AP291))</f>
        <v>0</v>
      </c>
      <c r="K291" s="163" t="n">
        <f aca="false">H291-E291</f>
        <v>0</v>
      </c>
      <c r="L291" s="163" t="n">
        <f aca="false">J291-G291</f>
        <v>0</v>
      </c>
      <c r="M291" s="645" t="str">
        <f aca="false">IF('ORÇ.GLOBAL P CAIXA'!H290&gt;0,'ORÇ.GLOBAL P CAIXA'!H290,"")</f>
        <v/>
      </c>
      <c r="N291" s="646" t="n">
        <f aca="false">'ORÇ.GLOBAL P CAIXA'!I290</f>
        <v>0</v>
      </c>
      <c r="O291" s="166" t="str">
        <f aca="false">S291</f>
        <v/>
      </c>
      <c r="P291" s="167"/>
      <c r="Q291" s="168" t="str">
        <f aca="false">IF(B291&gt;0,"ok","ocultar")</f>
        <v>ocultar</v>
      </c>
      <c r="R291" s="647" t="n">
        <f aca="false">'ORÇ.GLOBAL P CAIXA'!B290</f>
        <v>0</v>
      </c>
      <c r="S291" s="170" t="str">
        <f aca="false">IF('ORÇ.GLOBAL P CAIXA'!N290&lt;&gt;0,'ORÇ.GLOBAL P CAIXA'!N290,"")</f>
        <v/>
      </c>
      <c r="T291" s="648" t="n">
        <f aca="false">'ORÇ.GLOBAL P CAIXA'!O290</f>
        <v>0</v>
      </c>
      <c r="U291" s="172" t="n">
        <f aca="false">'ORÇ.GLOBAL P CAIXA'!P290</f>
        <v>0</v>
      </c>
      <c r="V291" s="173" t="n">
        <f aca="false">'ORÇ.GLOBAL P CAIXA'!E290</f>
        <v>0</v>
      </c>
      <c r="W291" s="173" t="n">
        <f aca="false">F291</f>
        <v>0</v>
      </c>
      <c r="X291" s="649"/>
      <c r="Y291" s="649"/>
      <c r="Z291" s="650"/>
      <c r="AB291" s="88"/>
      <c r="AC291" s="157" t="n">
        <f aca="false">IF(B291=0,AC290,IF(ISNONTEXT(B291)=TRUE(),INT(B291),INT(LEFT(B291,FIND(".",B291)-1))))</f>
        <v>3</v>
      </c>
      <c r="AD291" s="157" t="str">
        <f aca="false">IF(AD292=1,1,IF(B291&lt;&gt;0,1,IF(C291&lt;&gt;0,1,IF(D291&lt;&gt;0,1,IF(E291&lt;&gt;0,1,"")))))</f>
        <v/>
      </c>
      <c r="AE291" s="157" t="str">
        <f aca="false">IF(AC291=0," ",IF(AC291&lt;&gt;AC290,AC291," "))</f>
        <v> </v>
      </c>
      <c r="AF291" s="180"/>
      <c r="AG291" s="75" t="e">
        <f aca="false">IF(AC291&lt;&gt;AE291,(IF(N291=0,G291*(INFORMAÇÕES!$Q$69/INFORMAÇÕES!$Q$72),IF(N291="R",G291,0))),0)</f>
        <v>#DIV/0!</v>
      </c>
      <c r="AH291" s="75" t="e">
        <f aca="false">IF(AC291&lt;&gt;AE291,(IF(N291=0,G291*(INFORMAÇÕES!$Q$70/INFORMAÇÕES!$Q$72),IF(N291="C",G291,0))),0)</f>
        <v>#DIV/0!</v>
      </c>
      <c r="AI291" s="75" t="n">
        <f aca="false">IF(AC291&lt;&gt;AE291,(IF(N291=0,G291*INFORMAÇÕES!$U$115,IF(N291="CF",G291,0))),0)</f>
        <v>0</v>
      </c>
      <c r="AJ291" s="75" t="n">
        <f aca="false">IF(AC291&lt;&gt;AE291,(IF(N291=0,G291*INFORMAÇÕES!$U$116,IF(N291="O",G291,0))),0)</f>
        <v>0</v>
      </c>
      <c r="AK291" s="75" t="n">
        <f aca="false">IF(E291&lt;&gt;0,G291,0)</f>
        <v>0</v>
      </c>
      <c r="AL291" s="75" t="n">
        <f aca="false">IF(AC291&lt;&gt;AE291,(IF(N291=0,J291*(INFORMAÇÕES!$Q$89/INFORMAÇÕES!$Q$92),IF(N291="R",J291,0))),0)</f>
        <v>0</v>
      </c>
      <c r="AM291" s="75" t="n">
        <f aca="false">IF(AC291&lt;&gt;AE291,(IF(N291=0,J291*(INFORMAÇÕES!$Q$90/INFORMAÇÕES!$Q$92),IF(N291="C",J291,0))),0)</f>
        <v>0</v>
      </c>
      <c r="AN291" s="75" t="n">
        <f aca="false">IF(AC291&lt;&gt;AE291,(IF(N291="",J291*INFORMAÇÕES!$U$115,IF(N291="CF",J291,0))),0)</f>
        <v>0</v>
      </c>
      <c r="AO291" s="75" t="n">
        <f aca="false">IF(AC291&lt;&gt;AE291,(IF(N291="",J291*INFORMAÇÕES!$U$116,IF(N291="O",J291,0))),0)</f>
        <v>0</v>
      </c>
      <c r="AP291" s="75" t="n">
        <f aca="false">IF(H291&lt;&gt;0,J291,0)</f>
        <v>0</v>
      </c>
      <c r="AQ291" s="75" t="n">
        <f aca="false">IF(K291&lt;&gt;0,L291,0)</f>
        <v>0</v>
      </c>
    </row>
    <row r="292" s="174" customFormat="true" ht="14.25" hidden="false" customHeight="false" outlineLevel="0" collapsed="false">
      <c r="A292" s="159" t="n">
        <v>280</v>
      </c>
      <c r="B292" s="160" t="n">
        <f aca="false">R292</f>
        <v>0</v>
      </c>
      <c r="C292" s="161" t="n">
        <f aca="false">T292</f>
        <v>0</v>
      </c>
      <c r="D292" s="162" t="n">
        <f aca="false">U292</f>
        <v>0</v>
      </c>
      <c r="E292" s="163" t="n">
        <f aca="false">'ORÇ.GLOBAL P CAIXA'!E291</f>
        <v>0</v>
      </c>
      <c r="F292" s="163" t="n">
        <f aca="false">IF('ORÇ.GLOBAL EMPRESA'!G291&gt;0,'ORÇ.GLOBAL EMPRESA'!G291,'ORÇ.GLOBAL P CAIXA'!F291)</f>
        <v>0</v>
      </c>
      <c r="G292" s="163" t="n">
        <f aca="false">IF(E292&lt;&gt;0,ROUND(E292*F292,2),IF(AK292=0,(SUMIF($AC$13:$AC$1012,B292,$AK$13:$AK$1012)),AK292))</f>
        <v>0</v>
      </c>
      <c r="H292" s="163" t="n">
        <f aca="false">V292</f>
        <v>0</v>
      </c>
      <c r="I292" s="163" t="n">
        <f aca="false">W292</f>
        <v>0</v>
      </c>
      <c r="J292" s="163" t="n">
        <f aca="false">IF(H292&lt;&gt;0,ROUND(H292*I292,2),IF(AP292=0,(SUMIF($AC$13:$AC$1012,B292,$AP$13:$AP$1012)),AP292))</f>
        <v>0</v>
      </c>
      <c r="K292" s="163" t="n">
        <f aca="false">H292-E292</f>
        <v>0</v>
      </c>
      <c r="L292" s="163" t="n">
        <f aca="false">J292-G292</f>
        <v>0</v>
      </c>
      <c r="M292" s="645" t="str">
        <f aca="false">IF('ORÇ.GLOBAL P CAIXA'!H291&gt;0,'ORÇ.GLOBAL P CAIXA'!H291,"")</f>
        <v/>
      </c>
      <c r="N292" s="646" t="n">
        <f aca="false">'ORÇ.GLOBAL P CAIXA'!I291</f>
        <v>0</v>
      </c>
      <c r="O292" s="166" t="str">
        <f aca="false">S292</f>
        <v/>
      </c>
      <c r="P292" s="167"/>
      <c r="Q292" s="168" t="str">
        <f aca="false">IF(B292&gt;0,"ok","ocultar")</f>
        <v>ocultar</v>
      </c>
      <c r="R292" s="647" t="n">
        <f aca="false">'ORÇ.GLOBAL P CAIXA'!B291</f>
        <v>0</v>
      </c>
      <c r="S292" s="170" t="str">
        <f aca="false">IF('ORÇ.GLOBAL P CAIXA'!N291&lt;&gt;0,'ORÇ.GLOBAL P CAIXA'!N291,"")</f>
        <v/>
      </c>
      <c r="T292" s="648" t="n">
        <f aca="false">'ORÇ.GLOBAL P CAIXA'!O291</f>
        <v>0</v>
      </c>
      <c r="U292" s="172" t="n">
        <f aca="false">'ORÇ.GLOBAL P CAIXA'!P291</f>
        <v>0</v>
      </c>
      <c r="V292" s="173" t="n">
        <f aca="false">'ORÇ.GLOBAL P CAIXA'!E291</f>
        <v>0</v>
      </c>
      <c r="W292" s="173" t="n">
        <f aca="false">F292</f>
        <v>0</v>
      </c>
      <c r="X292" s="649"/>
      <c r="Y292" s="649"/>
      <c r="Z292" s="650"/>
      <c r="AB292" s="88"/>
      <c r="AC292" s="157" t="n">
        <f aca="false">IF(B292=0,AC291,IF(ISNONTEXT(B292)=TRUE(),INT(B292),INT(LEFT(B292,FIND(".",B292)-1))))</f>
        <v>3</v>
      </c>
      <c r="AD292" s="157" t="str">
        <f aca="false">IF(AD293=1,1,IF(B292&lt;&gt;0,1,IF(C292&lt;&gt;0,1,IF(D292&lt;&gt;0,1,IF(E292&lt;&gt;0,1,"")))))</f>
        <v/>
      </c>
      <c r="AE292" s="157" t="str">
        <f aca="false">IF(AC292=0," ",IF(AC292&lt;&gt;AC291,AC292," "))</f>
        <v> </v>
      </c>
      <c r="AF292" s="180"/>
      <c r="AG292" s="75" t="e">
        <f aca="false">IF(AC292&lt;&gt;AE292,(IF(N292=0,G292*(INFORMAÇÕES!$Q$69/INFORMAÇÕES!$Q$72),IF(N292="R",G292,0))),0)</f>
        <v>#DIV/0!</v>
      </c>
      <c r="AH292" s="75" t="e">
        <f aca="false">IF(AC292&lt;&gt;AE292,(IF(N292=0,G292*(INFORMAÇÕES!$Q$70/INFORMAÇÕES!$Q$72),IF(N292="C",G292,0))),0)</f>
        <v>#DIV/0!</v>
      </c>
      <c r="AI292" s="75" t="n">
        <f aca="false">IF(AC292&lt;&gt;AE292,(IF(N292=0,G292*INFORMAÇÕES!$U$115,IF(N292="CF",G292,0))),0)</f>
        <v>0</v>
      </c>
      <c r="AJ292" s="75" t="n">
        <f aca="false">IF(AC292&lt;&gt;AE292,(IF(N292=0,G292*INFORMAÇÕES!$U$116,IF(N292="O",G292,0))),0)</f>
        <v>0</v>
      </c>
      <c r="AK292" s="75" t="n">
        <f aca="false">IF(E292&lt;&gt;0,G292,0)</f>
        <v>0</v>
      </c>
      <c r="AL292" s="75" t="n">
        <f aca="false">IF(AC292&lt;&gt;AE292,(IF(N292=0,J292*(INFORMAÇÕES!$Q$89/INFORMAÇÕES!$Q$92),IF(N292="R",J292,0))),0)</f>
        <v>0</v>
      </c>
      <c r="AM292" s="75" t="n">
        <f aca="false">IF(AC292&lt;&gt;AE292,(IF(N292=0,J292*(INFORMAÇÕES!$Q$90/INFORMAÇÕES!$Q$92),IF(N292="C",J292,0))),0)</f>
        <v>0</v>
      </c>
      <c r="AN292" s="75" t="n">
        <f aca="false">IF(AC292&lt;&gt;AE292,(IF(N292="",J292*INFORMAÇÕES!$U$115,IF(N292="CF",J292,0))),0)</f>
        <v>0</v>
      </c>
      <c r="AO292" s="75" t="n">
        <f aca="false">IF(AC292&lt;&gt;AE292,(IF(N292="",J292*INFORMAÇÕES!$U$116,IF(N292="O",J292,0))),0)</f>
        <v>0</v>
      </c>
      <c r="AP292" s="75" t="n">
        <f aca="false">IF(H292&lt;&gt;0,J292,0)</f>
        <v>0</v>
      </c>
      <c r="AQ292" s="75" t="n">
        <f aca="false">IF(K292&lt;&gt;0,L292,0)</f>
        <v>0</v>
      </c>
    </row>
    <row r="293" s="174" customFormat="true" ht="14.25" hidden="false" customHeight="false" outlineLevel="0" collapsed="false">
      <c r="A293" s="159" t="n">
        <v>281</v>
      </c>
      <c r="B293" s="160" t="n">
        <f aca="false">R293</f>
        <v>0</v>
      </c>
      <c r="C293" s="161" t="n">
        <f aca="false">T293</f>
        <v>0</v>
      </c>
      <c r="D293" s="162" t="n">
        <f aca="false">U293</f>
        <v>0</v>
      </c>
      <c r="E293" s="163" t="n">
        <f aca="false">'ORÇ.GLOBAL P CAIXA'!E292</f>
        <v>0</v>
      </c>
      <c r="F293" s="163" t="n">
        <f aca="false">IF('ORÇ.GLOBAL EMPRESA'!G292&gt;0,'ORÇ.GLOBAL EMPRESA'!G292,'ORÇ.GLOBAL P CAIXA'!F292)</f>
        <v>0</v>
      </c>
      <c r="G293" s="163" t="n">
        <f aca="false">IF(E293&lt;&gt;0,ROUND(E293*F293,2),IF(AK293=0,(SUMIF($AC$13:$AC$1012,B293,$AK$13:$AK$1012)),AK293))</f>
        <v>0</v>
      </c>
      <c r="H293" s="163" t="n">
        <f aca="false">V293</f>
        <v>0</v>
      </c>
      <c r="I293" s="163" t="n">
        <f aca="false">W293</f>
        <v>0</v>
      </c>
      <c r="J293" s="163" t="n">
        <f aca="false">IF(H293&lt;&gt;0,ROUND(H293*I293,2),IF(AP293=0,(SUMIF($AC$13:$AC$1012,B293,$AP$13:$AP$1012)),AP293))</f>
        <v>0</v>
      </c>
      <c r="K293" s="163" t="n">
        <f aca="false">H293-E293</f>
        <v>0</v>
      </c>
      <c r="L293" s="163" t="n">
        <f aca="false">J293-G293</f>
        <v>0</v>
      </c>
      <c r="M293" s="645" t="str">
        <f aca="false">IF('ORÇ.GLOBAL P CAIXA'!H292&gt;0,'ORÇ.GLOBAL P CAIXA'!H292,"")</f>
        <v/>
      </c>
      <c r="N293" s="646" t="n">
        <f aca="false">'ORÇ.GLOBAL P CAIXA'!I292</f>
        <v>0</v>
      </c>
      <c r="O293" s="166" t="str">
        <f aca="false">S293</f>
        <v/>
      </c>
      <c r="P293" s="167"/>
      <c r="Q293" s="168" t="str">
        <f aca="false">IF(B293&gt;0,"ok","ocultar")</f>
        <v>ocultar</v>
      </c>
      <c r="R293" s="647" t="n">
        <f aca="false">'ORÇ.GLOBAL P CAIXA'!B292</f>
        <v>0</v>
      </c>
      <c r="S293" s="170" t="str">
        <f aca="false">IF('ORÇ.GLOBAL P CAIXA'!N292&lt;&gt;0,'ORÇ.GLOBAL P CAIXA'!N292,"")</f>
        <v/>
      </c>
      <c r="T293" s="648" t="n">
        <f aca="false">'ORÇ.GLOBAL P CAIXA'!O292</f>
        <v>0</v>
      </c>
      <c r="U293" s="172" t="n">
        <f aca="false">'ORÇ.GLOBAL P CAIXA'!P292</f>
        <v>0</v>
      </c>
      <c r="V293" s="173" t="n">
        <f aca="false">'ORÇ.GLOBAL P CAIXA'!E292</f>
        <v>0</v>
      </c>
      <c r="W293" s="173" t="n">
        <f aca="false">F293</f>
        <v>0</v>
      </c>
      <c r="X293" s="649"/>
      <c r="Y293" s="649"/>
      <c r="Z293" s="650"/>
      <c r="AB293" s="88"/>
      <c r="AC293" s="157" t="n">
        <f aca="false">IF(B293=0,AC292,IF(ISNONTEXT(B293)=TRUE(),INT(B293),INT(LEFT(B293,FIND(".",B293)-1))))</f>
        <v>3</v>
      </c>
      <c r="AD293" s="157" t="str">
        <f aca="false">IF(AD294=1,1,IF(B293&lt;&gt;0,1,IF(C293&lt;&gt;0,1,IF(D293&lt;&gt;0,1,IF(E293&lt;&gt;0,1,"")))))</f>
        <v/>
      </c>
      <c r="AE293" s="157" t="str">
        <f aca="false">IF(AC293=0," ",IF(AC293&lt;&gt;AC292,AC293," "))</f>
        <v> </v>
      </c>
      <c r="AF293" s="180"/>
      <c r="AG293" s="75" t="e">
        <f aca="false">IF(AC293&lt;&gt;AE293,(IF(N293=0,G293*(INFORMAÇÕES!$Q$69/INFORMAÇÕES!$Q$72),IF(N293="R",G293,0))),0)</f>
        <v>#DIV/0!</v>
      </c>
      <c r="AH293" s="75" t="e">
        <f aca="false">IF(AC293&lt;&gt;AE293,(IF(N293=0,G293*(INFORMAÇÕES!$Q$70/INFORMAÇÕES!$Q$72),IF(N293="C",G293,0))),0)</f>
        <v>#DIV/0!</v>
      </c>
      <c r="AI293" s="75" t="n">
        <f aca="false">IF(AC293&lt;&gt;AE293,(IF(N293=0,G293*INFORMAÇÕES!$U$115,IF(N293="CF",G293,0))),0)</f>
        <v>0</v>
      </c>
      <c r="AJ293" s="75" t="n">
        <f aca="false">IF(AC293&lt;&gt;AE293,(IF(N293=0,G293*INFORMAÇÕES!$U$116,IF(N293="O",G293,0))),0)</f>
        <v>0</v>
      </c>
      <c r="AK293" s="75" t="n">
        <f aca="false">IF(E293&lt;&gt;0,G293,0)</f>
        <v>0</v>
      </c>
      <c r="AL293" s="75" t="n">
        <f aca="false">IF(AC293&lt;&gt;AE293,(IF(N293=0,J293*(INFORMAÇÕES!$Q$89/INFORMAÇÕES!$Q$92),IF(N293="R",J293,0))),0)</f>
        <v>0</v>
      </c>
      <c r="AM293" s="75" t="n">
        <f aca="false">IF(AC293&lt;&gt;AE293,(IF(N293=0,J293*(INFORMAÇÕES!$Q$90/INFORMAÇÕES!$Q$92),IF(N293="C",J293,0))),0)</f>
        <v>0</v>
      </c>
      <c r="AN293" s="75" t="n">
        <f aca="false">IF(AC293&lt;&gt;AE293,(IF(N293="",J293*INFORMAÇÕES!$U$115,IF(N293="CF",J293,0))),0)</f>
        <v>0</v>
      </c>
      <c r="AO293" s="75" t="n">
        <f aca="false">IF(AC293&lt;&gt;AE293,(IF(N293="",J293*INFORMAÇÕES!$U$116,IF(N293="O",J293,0))),0)</f>
        <v>0</v>
      </c>
      <c r="AP293" s="75" t="n">
        <f aca="false">IF(H293&lt;&gt;0,J293,0)</f>
        <v>0</v>
      </c>
      <c r="AQ293" s="75" t="n">
        <f aca="false">IF(K293&lt;&gt;0,L293,0)</f>
        <v>0</v>
      </c>
    </row>
    <row r="294" s="174" customFormat="true" ht="14.25" hidden="false" customHeight="false" outlineLevel="0" collapsed="false">
      <c r="A294" s="159" t="n">
        <v>282</v>
      </c>
      <c r="B294" s="160" t="n">
        <f aca="false">R294</f>
        <v>0</v>
      </c>
      <c r="C294" s="161" t="n">
        <f aca="false">T294</f>
        <v>0</v>
      </c>
      <c r="D294" s="162" t="n">
        <f aca="false">U294</f>
        <v>0</v>
      </c>
      <c r="E294" s="163" t="n">
        <f aca="false">'ORÇ.GLOBAL P CAIXA'!E293</f>
        <v>0</v>
      </c>
      <c r="F294" s="163" t="n">
        <f aca="false">IF('ORÇ.GLOBAL EMPRESA'!G293&gt;0,'ORÇ.GLOBAL EMPRESA'!G293,'ORÇ.GLOBAL P CAIXA'!F293)</f>
        <v>0</v>
      </c>
      <c r="G294" s="163" t="n">
        <f aca="false">IF(E294&lt;&gt;0,ROUND(E294*F294,2),IF(AK294=0,(SUMIF($AC$13:$AC$1012,B294,$AK$13:$AK$1012)),AK294))</f>
        <v>0</v>
      </c>
      <c r="H294" s="163" t="n">
        <f aca="false">V294</f>
        <v>0</v>
      </c>
      <c r="I294" s="163" t="n">
        <f aca="false">W294</f>
        <v>0</v>
      </c>
      <c r="J294" s="163" t="n">
        <f aca="false">IF(H294&lt;&gt;0,ROUND(H294*I294,2),IF(AP294=0,(SUMIF($AC$13:$AC$1012,B294,$AP$13:$AP$1012)),AP294))</f>
        <v>0</v>
      </c>
      <c r="K294" s="163" t="n">
        <f aca="false">H294-E294</f>
        <v>0</v>
      </c>
      <c r="L294" s="163" t="n">
        <f aca="false">J294-G294</f>
        <v>0</v>
      </c>
      <c r="M294" s="645" t="str">
        <f aca="false">IF('ORÇ.GLOBAL P CAIXA'!H293&gt;0,'ORÇ.GLOBAL P CAIXA'!H293,"")</f>
        <v/>
      </c>
      <c r="N294" s="646" t="n">
        <f aca="false">'ORÇ.GLOBAL P CAIXA'!I293</f>
        <v>0</v>
      </c>
      <c r="O294" s="166" t="str">
        <f aca="false">S294</f>
        <v/>
      </c>
      <c r="P294" s="167"/>
      <c r="Q294" s="168" t="str">
        <f aca="false">IF(B294&gt;0,"ok","ocultar")</f>
        <v>ocultar</v>
      </c>
      <c r="R294" s="647" t="n">
        <f aca="false">'ORÇ.GLOBAL P CAIXA'!B293</f>
        <v>0</v>
      </c>
      <c r="S294" s="170" t="str">
        <f aca="false">IF('ORÇ.GLOBAL P CAIXA'!N293&lt;&gt;0,'ORÇ.GLOBAL P CAIXA'!N293,"")</f>
        <v/>
      </c>
      <c r="T294" s="648" t="n">
        <f aca="false">'ORÇ.GLOBAL P CAIXA'!O293</f>
        <v>0</v>
      </c>
      <c r="U294" s="172" t="n">
        <f aca="false">'ORÇ.GLOBAL P CAIXA'!P293</f>
        <v>0</v>
      </c>
      <c r="V294" s="173" t="n">
        <f aca="false">'ORÇ.GLOBAL P CAIXA'!E293</f>
        <v>0</v>
      </c>
      <c r="W294" s="173" t="n">
        <f aca="false">F294</f>
        <v>0</v>
      </c>
      <c r="X294" s="649"/>
      <c r="Y294" s="649"/>
      <c r="Z294" s="650"/>
      <c r="AB294" s="88"/>
      <c r="AC294" s="157" t="n">
        <f aca="false">IF(B294=0,AC293,IF(ISNONTEXT(B294)=TRUE(),INT(B294),INT(LEFT(B294,FIND(".",B294)-1))))</f>
        <v>3</v>
      </c>
      <c r="AD294" s="157" t="str">
        <f aca="false">IF(AD295=1,1,IF(B294&lt;&gt;0,1,IF(C294&lt;&gt;0,1,IF(D294&lt;&gt;0,1,IF(E294&lt;&gt;0,1,"")))))</f>
        <v/>
      </c>
      <c r="AE294" s="157" t="str">
        <f aca="false">IF(AC294=0," ",IF(AC294&lt;&gt;AC293,AC294," "))</f>
        <v> </v>
      </c>
      <c r="AF294" s="180"/>
      <c r="AG294" s="75" t="e">
        <f aca="false">IF(AC294&lt;&gt;AE294,(IF(N294=0,G294*(INFORMAÇÕES!$Q$69/INFORMAÇÕES!$Q$72),IF(N294="R",G294,0))),0)</f>
        <v>#DIV/0!</v>
      </c>
      <c r="AH294" s="75" t="e">
        <f aca="false">IF(AC294&lt;&gt;AE294,(IF(N294=0,G294*(INFORMAÇÕES!$Q$70/INFORMAÇÕES!$Q$72),IF(N294="C",G294,0))),0)</f>
        <v>#DIV/0!</v>
      </c>
      <c r="AI294" s="75" t="n">
        <f aca="false">IF(AC294&lt;&gt;AE294,(IF(N294=0,G294*INFORMAÇÕES!$U$115,IF(N294="CF",G294,0))),0)</f>
        <v>0</v>
      </c>
      <c r="AJ294" s="75" t="n">
        <f aca="false">IF(AC294&lt;&gt;AE294,(IF(N294=0,G294*INFORMAÇÕES!$U$116,IF(N294="O",G294,0))),0)</f>
        <v>0</v>
      </c>
      <c r="AK294" s="75" t="n">
        <f aca="false">IF(E294&lt;&gt;0,G294,0)</f>
        <v>0</v>
      </c>
      <c r="AL294" s="75" t="n">
        <f aca="false">IF(AC294&lt;&gt;AE294,(IF(N294=0,J294*(INFORMAÇÕES!$Q$89/INFORMAÇÕES!$Q$92),IF(N294="R",J294,0))),0)</f>
        <v>0</v>
      </c>
      <c r="AM294" s="75" t="n">
        <f aca="false">IF(AC294&lt;&gt;AE294,(IF(N294=0,J294*(INFORMAÇÕES!$Q$90/INFORMAÇÕES!$Q$92),IF(N294="C",J294,0))),0)</f>
        <v>0</v>
      </c>
      <c r="AN294" s="75" t="n">
        <f aca="false">IF(AC294&lt;&gt;AE294,(IF(N294="",J294*INFORMAÇÕES!$U$115,IF(N294="CF",J294,0))),0)</f>
        <v>0</v>
      </c>
      <c r="AO294" s="75" t="n">
        <f aca="false">IF(AC294&lt;&gt;AE294,(IF(N294="",J294*INFORMAÇÕES!$U$116,IF(N294="O",J294,0))),0)</f>
        <v>0</v>
      </c>
      <c r="AP294" s="75" t="n">
        <f aca="false">IF(H294&lt;&gt;0,J294,0)</f>
        <v>0</v>
      </c>
      <c r="AQ294" s="75" t="n">
        <f aca="false">IF(K294&lt;&gt;0,L294,0)</f>
        <v>0</v>
      </c>
    </row>
    <row r="295" s="174" customFormat="true" ht="14.25" hidden="false" customHeight="false" outlineLevel="0" collapsed="false">
      <c r="A295" s="159" t="n">
        <v>283</v>
      </c>
      <c r="B295" s="160" t="n">
        <f aca="false">R295</f>
        <v>0</v>
      </c>
      <c r="C295" s="161" t="n">
        <f aca="false">T295</f>
        <v>0</v>
      </c>
      <c r="D295" s="162" t="n">
        <f aca="false">U295</f>
        <v>0</v>
      </c>
      <c r="E295" s="163" t="n">
        <f aca="false">'ORÇ.GLOBAL P CAIXA'!E294</f>
        <v>0</v>
      </c>
      <c r="F295" s="163" t="n">
        <f aca="false">IF('ORÇ.GLOBAL EMPRESA'!G294&gt;0,'ORÇ.GLOBAL EMPRESA'!G294,'ORÇ.GLOBAL P CAIXA'!F294)</f>
        <v>0</v>
      </c>
      <c r="G295" s="163" t="n">
        <f aca="false">IF(E295&lt;&gt;0,ROUND(E295*F295,2),IF(AK295=0,(SUMIF($AC$13:$AC$1012,B295,$AK$13:$AK$1012)),AK295))</f>
        <v>0</v>
      </c>
      <c r="H295" s="163" t="n">
        <f aca="false">V295</f>
        <v>0</v>
      </c>
      <c r="I295" s="163" t="n">
        <f aca="false">W295</f>
        <v>0</v>
      </c>
      <c r="J295" s="163" t="n">
        <f aca="false">IF(H295&lt;&gt;0,ROUND(H295*I295,2),IF(AP295=0,(SUMIF($AC$13:$AC$1012,B295,$AP$13:$AP$1012)),AP295))</f>
        <v>0</v>
      </c>
      <c r="K295" s="163" t="n">
        <f aca="false">H295-E295</f>
        <v>0</v>
      </c>
      <c r="L295" s="163" t="n">
        <f aca="false">J295-G295</f>
        <v>0</v>
      </c>
      <c r="M295" s="645" t="str">
        <f aca="false">IF('ORÇ.GLOBAL P CAIXA'!H294&gt;0,'ORÇ.GLOBAL P CAIXA'!H294,"")</f>
        <v/>
      </c>
      <c r="N295" s="646" t="n">
        <f aca="false">'ORÇ.GLOBAL P CAIXA'!I294</f>
        <v>0</v>
      </c>
      <c r="O295" s="166" t="str">
        <f aca="false">S295</f>
        <v/>
      </c>
      <c r="P295" s="167"/>
      <c r="Q295" s="168" t="str">
        <f aca="false">IF(B295&gt;0,"ok","ocultar")</f>
        <v>ocultar</v>
      </c>
      <c r="R295" s="647" t="n">
        <f aca="false">'ORÇ.GLOBAL P CAIXA'!B294</f>
        <v>0</v>
      </c>
      <c r="S295" s="170" t="str">
        <f aca="false">IF('ORÇ.GLOBAL P CAIXA'!N294&lt;&gt;0,'ORÇ.GLOBAL P CAIXA'!N294,"")</f>
        <v/>
      </c>
      <c r="T295" s="648" t="n">
        <f aca="false">'ORÇ.GLOBAL P CAIXA'!O294</f>
        <v>0</v>
      </c>
      <c r="U295" s="172" t="n">
        <f aca="false">'ORÇ.GLOBAL P CAIXA'!P294</f>
        <v>0</v>
      </c>
      <c r="V295" s="173" t="n">
        <f aca="false">'ORÇ.GLOBAL P CAIXA'!E294</f>
        <v>0</v>
      </c>
      <c r="W295" s="173" t="n">
        <f aca="false">F295</f>
        <v>0</v>
      </c>
      <c r="X295" s="649"/>
      <c r="Y295" s="649"/>
      <c r="Z295" s="650"/>
      <c r="AB295" s="88"/>
      <c r="AC295" s="157" t="n">
        <f aca="false">IF(B295=0,AC294,IF(ISNONTEXT(B295)=TRUE(),INT(B295),INT(LEFT(B295,FIND(".",B295)-1))))</f>
        <v>3</v>
      </c>
      <c r="AD295" s="157" t="str">
        <f aca="false">IF(AD296=1,1,IF(B295&lt;&gt;0,1,IF(C295&lt;&gt;0,1,IF(D295&lt;&gt;0,1,IF(E295&lt;&gt;0,1,"")))))</f>
        <v/>
      </c>
      <c r="AE295" s="157" t="str">
        <f aca="false">IF(AC295=0," ",IF(AC295&lt;&gt;AC294,AC295," "))</f>
        <v> </v>
      </c>
      <c r="AF295" s="180"/>
      <c r="AG295" s="75" t="e">
        <f aca="false">IF(AC295&lt;&gt;AE295,(IF(N295=0,G295*(INFORMAÇÕES!$Q$69/INFORMAÇÕES!$Q$72),IF(N295="R",G295,0))),0)</f>
        <v>#DIV/0!</v>
      </c>
      <c r="AH295" s="75" t="e">
        <f aca="false">IF(AC295&lt;&gt;AE295,(IF(N295=0,G295*(INFORMAÇÕES!$Q$70/INFORMAÇÕES!$Q$72),IF(N295="C",G295,0))),0)</f>
        <v>#DIV/0!</v>
      </c>
      <c r="AI295" s="75" t="n">
        <f aca="false">IF(AC295&lt;&gt;AE295,(IF(N295=0,G295*INFORMAÇÕES!$U$115,IF(N295="CF",G295,0))),0)</f>
        <v>0</v>
      </c>
      <c r="AJ295" s="75" t="n">
        <f aca="false">IF(AC295&lt;&gt;AE295,(IF(N295=0,G295*INFORMAÇÕES!$U$116,IF(N295="O",G295,0))),0)</f>
        <v>0</v>
      </c>
      <c r="AK295" s="75" t="n">
        <f aca="false">IF(E295&lt;&gt;0,G295,0)</f>
        <v>0</v>
      </c>
      <c r="AL295" s="75" t="n">
        <f aca="false">IF(AC295&lt;&gt;AE295,(IF(N295=0,J295*(INFORMAÇÕES!$Q$89/INFORMAÇÕES!$Q$92),IF(N295="R",J295,0))),0)</f>
        <v>0</v>
      </c>
      <c r="AM295" s="75" t="n">
        <f aca="false">IF(AC295&lt;&gt;AE295,(IF(N295=0,J295*(INFORMAÇÕES!$Q$90/INFORMAÇÕES!$Q$92),IF(N295="C",J295,0))),0)</f>
        <v>0</v>
      </c>
      <c r="AN295" s="75" t="n">
        <f aca="false">IF(AC295&lt;&gt;AE295,(IF(N295="",J295*INFORMAÇÕES!$U$115,IF(N295="CF",J295,0))),0)</f>
        <v>0</v>
      </c>
      <c r="AO295" s="75" t="n">
        <f aca="false">IF(AC295&lt;&gt;AE295,(IF(N295="",J295*INFORMAÇÕES!$U$116,IF(N295="O",J295,0))),0)</f>
        <v>0</v>
      </c>
      <c r="AP295" s="75" t="n">
        <f aca="false">IF(H295&lt;&gt;0,J295,0)</f>
        <v>0</v>
      </c>
      <c r="AQ295" s="75" t="n">
        <f aca="false">IF(K295&lt;&gt;0,L295,0)</f>
        <v>0</v>
      </c>
    </row>
    <row r="296" s="174" customFormat="true" ht="14.25" hidden="false" customHeight="false" outlineLevel="0" collapsed="false">
      <c r="A296" s="159" t="n">
        <v>284</v>
      </c>
      <c r="B296" s="160" t="n">
        <f aca="false">R296</f>
        <v>0</v>
      </c>
      <c r="C296" s="161" t="n">
        <f aca="false">T296</f>
        <v>0</v>
      </c>
      <c r="D296" s="162" t="n">
        <f aca="false">U296</f>
        <v>0</v>
      </c>
      <c r="E296" s="163" t="n">
        <f aca="false">'ORÇ.GLOBAL P CAIXA'!E295</f>
        <v>0</v>
      </c>
      <c r="F296" s="163" t="n">
        <f aca="false">IF('ORÇ.GLOBAL EMPRESA'!G295&gt;0,'ORÇ.GLOBAL EMPRESA'!G295,'ORÇ.GLOBAL P CAIXA'!F295)</f>
        <v>0</v>
      </c>
      <c r="G296" s="163" t="n">
        <f aca="false">IF(E296&lt;&gt;0,ROUND(E296*F296,2),IF(AK296=0,(SUMIF($AC$13:$AC$1012,B296,$AK$13:$AK$1012)),AK296))</f>
        <v>0</v>
      </c>
      <c r="H296" s="163" t="n">
        <f aca="false">V296</f>
        <v>0</v>
      </c>
      <c r="I296" s="163" t="n">
        <f aca="false">W296</f>
        <v>0</v>
      </c>
      <c r="J296" s="163" t="n">
        <f aca="false">IF(H296&lt;&gt;0,ROUND(H296*I296,2),IF(AP296=0,(SUMIF($AC$13:$AC$1012,B296,$AP$13:$AP$1012)),AP296))</f>
        <v>0</v>
      </c>
      <c r="K296" s="163" t="n">
        <f aca="false">H296-E296</f>
        <v>0</v>
      </c>
      <c r="L296" s="163" t="n">
        <f aca="false">J296-G296</f>
        <v>0</v>
      </c>
      <c r="M296" s="645" t="str">
        <f aca="false">IF('ORÇ.GLOBAL P CAIXA'!H295&gt;0,'ORÇ.GLOBAL P CAIXA'!H295,"")</f>
        <v/>
      </c>
      <c r="N296" s="646" t="n">
        <f aca="false">'ORÇ.GLOBAL P CAIXA'!I295</f>
        <v>0</v>
      </c>
      <c r="O296" s="166" t="str">
        <f aca="false">S296</f>
        <v/>
      </c>
      <c r="P296" s="167"/>
      <c r="Q296" s="168" t="str">
        <f aca="false">IF(B296&gt;0,"ok","ocultar")</f>
        <v>ocultar</v>
      </c>
      <c r="R296" s="647" t="n">
        <f aca="false">'ORÇ.GLOBAL P CAIXA'!B295</f>
        <v>0</v>
      </c>
      <c r="S296" s="170" t="str">
        <f aca="false">IF('ORÇ.GLOBAL P CAIXA'!N295&lt;&gt;0,'ORÇ.GLOBAL P CAIXA'!N295,"")</f>
        <v/>
      </c>
      <c r="T296" s="648" t="n">
        <f aca="false">'ORÇ.GLOBAL P CAIXA'!O295</f>
        <v>0</v>
      </c>
      <c r="U296" s="172" t="n">
        <f aca="false">'ORÇ.GLOBAL P CAIXA'!P295</f>
        <v>0</v>
      </c>
      <c r="V296" s="173" t="n">
        <f aca="false">'ORÇ.GLOBAL P CAIXA'!E295</f>
        <v>0</v>
      </c>
      <c r="W296" s="173" t="n">
        <f aca="false">F296</f>
        <v>0</v>
      </c>
      <c r="X296" s="649"/>
      <c r="Y296" s="649"/>
      <c r="Z296" s="650"/>
      <c r="AB296" s="88"/>
      <c r="AC296" s="157" t="n">
        <f aca="false">IF(B296=0,AC295,IF(ISNONTEXT(B296)=TRUE(),INT(B296),INT(LEFT(B296,FIND(".",B296)-1))))</f>
        <v>3</v>
      </c>
      <c r="AD296" s="157" t="str">
        <f aca="false">IF(AD297=1,1,IF(B296&lt;&gt;0,1,IF(C296&lt;&gt;0,1,IF(D296&lt;&gt;0,1,IF(E296&lt;&gt;0,1,"")))))</f>
        <v/>
      </c>
      <c r="AE296" s="157" t="str">
        <f aca="false">IF(AC296=0," ",IF(AC296&lt;&gt;AC295,AC296," "))</f>
        <v> </v>
      </c>
      <c r="AF296" s="180"/>
      <c r="AG296" s="75" t="e">
        <f aca="false">IF(AC296&lt;&gt;AE296,(IF(N296=0,G296*(INFORMAÇÕES!$Q$69/INFORMAÇÕES!$Q$72),IF(N296="R",G296,0))),0)</f>
        <v>#DIV/0!</v>
      </c>
      <c r="AH296" s="75" t="e">
        <f aca="false">IF(AC296&lt;&gt;AE296,(IF(N296=0,G296*(INFORMAÇÕES!$Q$70/INFORMAÇÕES!$Q$72),IF(N296="C",G296,0))),0)</f>
        <v>#DIV/0!</v>
      </c>
      <c r="AI296" s="75" t="n">
        <f aca="false">IF(AC296&lt;&gt;AE296,(IF(N296=0,G296*INFORMAÇÕES!$U$115,IF(N296="CF",G296,0))),0)</f>
        <v>0</v>
      </c>
      <c r="AJ296" s="75" t="n">
        <f aca="false">IF(AC296&lt;&gt;AE296,(IF(N296=0,G296*INFORMAÇÕES!$U$116,IF(N296="O",G296,0))),0)</f>
        <v>0</v>
      </c>
      <c r="AK296" s="75" t="n">
        <f aca="false">IF(E296&lt;&gt;0,G296,0)</f>
        <v>0</v>
      </c>
      <c r="AL296" s="75" t="n">
        <f aca="false">IF(AC296&lt;&gt;AE296,(IF(N296=0,J296*(INFORMAÇÕES!$Q$89/INFORMAÇÕES!$Q$92),IF(N296="R",J296,0))),0)</f>
        <v>0</v>
      </c>
      <c r="AM296" s="75" t="n">
        <f aca="false">IF(AC296&lt;&gt;AE296,(IF(N296=0,J296*(INFORMAÇÕES!$Q$90/INFORMAÇÕES!$Q$92),IF(N296="C",J296,0))),0)</f>
        <v>0</v>
      </c>
      <c r="AN296" s="75" t="n">
        <f aca="false">IF(AC296&lt;&gt;AE296,(IF(N296="",J296*INFORMAÇÕES!$U$115,IF(N296="CF",J296,0))),0)</f>
        <v>0</v>
      </c>
      <c r="AO296" s="75" t="n">
        <f aca="false">IF(AC296&lt;&gt;AE296,(IF(N296="",J296*INFORMAÇÕES!$U$116,IF(N296="O",J296,0))),0)</f>
        <v>0</v>
      </c>
      <c r="AP296" s="75" t="n">
        <f aca="false">IF(H296&lt;&gt;0,J296,0)</f>
        <v>0</v>
      </c>
      <c r="AQ296" s="75" t="n">
        <f aca="false">IF(K296&lt;&gt;0,L296,0)</f>
        <v>0</v>
      </c>
    </row>
    <row r="297" s="174" customFormat="true" ht="14.25" hidden="false" customHeight="false" outlineLevel="0" collapsed="false">
      <c r="A297" s="159" t="n">
        <v>285</v>
      </c>
      <c r="B297" s="160" t="n">
        <f aca="false">R297</f>
        <v>0</v>
      </c>
      <c r="C297" s="161" t="n">
        <f aca="false">T297</f>
        <v>0</v>
      </c>
      <c r="D297" s="162" t="n">
        <f aca="false">U297</f>
        <v>0</v>
      </c>
      <c r="E297" s="163" t="n">
        <f aca="false">'ORÇ.GLOBAL P CAIXA'!E296</f>
        <v>0</v>
      </c>
      <c r="F297" s="163" t="n">
        <f aca="false">IF('ORÇ.GLOBAL EMPRESA'!G296&gt;0,'ORÇ.GLOBAL EMPRESA'!G296,'ORÇ.GLOBAL P CAIXA'!F296)</f>
        <v>0</v>
      </c>
      <c r="G297" s="163" t="n">
        <f aca="false">IF(E297&lt;&gt;0,ROUND(E297*F297,2),IF(AK297=0,(SUMIF($AC$13:$AC$1012,B297,$AK$13:$AK$1012)),AK297))</f>
        <v>0</v>
      </c>
      <c r="H297" s="163" t="n">
        <f aca="false">V297</f>
        <v>0</v>
      </c>
      <c r="I297" s="163" t="n">
        <f aca="false">W297</f>
        <v>0</v>
      </c>
      <c r="J297" s="163" t="n">
        <f aca="false">IF(H297&lt;&gt;0,ROUND(H297*I297,2),IF(AP297=0,(SUMIF($AC$13:$AC$1012,B297,$AP$13:$AP$1012)),AP297))</f>
        <v>0</v>
      </c>
      <c r="K297" s="163" t="n">
        <f aca="false">H297-E297</f>
        <v>0</v>
      </c>
      <c r="L297" s="163" t="n">
        <f aca="false">J297-G297</f>
        <v>0</v>
      </c>
      <c r="M297" s="645" t="str">
        <f aca="false">IF('ORÇ.GLOBAL P CAIXA'!H296&gt;0,'ORÇ.GLOBAL P CAIXA'!H296,"")</f>
        <v/>
      </c>
      <c r="N297" s="646" t="n">
        <f aca="false">'ORÇ.GLOBAL P CAIXA'!I296</f>
        <v>0</v>
      </c>
      <c r="O297" s="166" t="str">
        <f aca="false">S297</f>
        <v/>
      </c>
      <c r="P297" s="167"/>
      <c r="Q297" s="168" t="str">
        <f aca="false">IF(B297&gt;0,"ok","ocultar")</f>
        <v>ocultar</v>
      </c>
      <c r="R297" s="647" t="n">
        <f aca="false">'ORÇ.GLOBAL P CAIXA'!B296</f>
        <v>0</v>
      </c>
      <c r="S297" s="170" t="str">
        <f aca="false">IF('ORÇ.GLOBAL P CAIXA'!N296&lt;&gt;0,'ORÇ.GLOBAL P CAIXA'!N296,"")</f>
        <v/>
      </c>
      <c r="T297" s="648" t="n">
        <f aca="false">'ORÇ.GLOBAL P CAIXA'!O296</f>
        <v>0</v>
      </c>
      <c r="U297" s="172" t="n">
        <f aca="false">'ORÇ.GLOBAL P CAIXA'!P296</f>
        <v>0</v>
      </c>
      <c r="V297" s="173" t="n">
        <f aca="false">'ORÇ.GLOBAL P CAIXA'!E296</f>
        <v>0</v>
      </c>
      <c r="W297" s="173" t="n">
        <f aca="false">F297</f>
        <v>0</v>
      </c>
      <c r="X297" s="649"/>
      <c r="Y297" s="649"/>
      <c r="Z297" s="650"/>
      <c r="AB297" s="88"/>
      <c r="AC297" s="157" t="n">
        <f aca="false">IF(B297=0,AC296,IF(ISNONTEXT(B297)=TRUE(),INT(B297),INT(LEFT(B297,FIND(".",B297)-1))))</f>
        <v>3</v>
      </c>
      <c r="AD297" s="157" t="str">
        <f aca="false">IF(AD298=1,1,IF(B297&lt;&gt;0,1,IF(C297&lt;&gt;0,1,IF(D297&lt;&gt;0,1,IF(E297&lt;&gt;0,1,"")))))</f>
        <v/>
      </c>
      <c r="AE297" s="157" t="str">
        <f aca="false">IF(AC297=0," ",IF(AC297&lt;&gt;AC296,AC297," "))</f>
        <v> </v>
      </c>
      <c r="AF297" s="180"/>
      <c r="AG297" s="75" t="e">
        <f aca="false">IF(AC297&lt;&gt;AE297,(IF(N297=0,G297*(INFORMAÇÕES!$Q$69/INFORMAÇÕES!$Q$72),IF(N297="R",G297,0))),0)</f>
        <v>#DIV/0!</v>
      </c>
      <c r="AH297" s="75" t="e">
        <f aca="false">IF(AC297&lt;&gt;AE297,(IF(N297=0,G297*(INFORMAÇÕES!$Q$70/INFORMAÇÕES!$Q$72),IF(N297="C",G297,0))),0)</f>
        <v>#DIV/0!</v>
      </c>
      <c r="AI297" s="75" t="n">
        <f aca="false">IF(AC297&lt;&gt;AE297,(IF(N297=0,G297*INFORMAÇÕES!$U$115,IF(N297="CF",G297,0))),0)</f>
        <v>0</v>
      </c>
      <c r="AJ297" s="75" t="n">
        <f aca="false">IF(AC297&lt;&gt;AE297,(IF(N297=0,G297*INFORMAÇÕES!$U$116,IF(N297="O",G297,0))),0)</f>
        <v>0</v>
      </c>
      <c r="AK297" s="75" t="n">
        <f aca="false">IF(E297&lt;&gt;0,G297,0)</f>
        <v>0</v>
      </c>
      <c r="AL297" s="75" t="n">
        <f aca="false">IF(AC297&lt;&gt;AE297,(IF(N297=0,J297*(INFORMAÇÕES!$Q$89/INFORMAÇÕES!$Q$92),IF(N297="R",J297,0))),0)</f>
        <v>0</v>
      </c>
      <c r="AM297" s="75" t="n">
        <f aca="false">IF(AC297&lt;&gt;AE297,(IF(N297=0,J297*(INFORMAÇÕES!$Q$90/INFORMAÇÕES!$Q$92),IF(N297="C",J297,0))),0)</f>
        <v>0</v>
      </c>
      <c r="AN297" s="75" t="n">
        <f aca="false">IF(AC297&lt;&gt;AE297,(IF(N297="",J297*INFORMAÇÕES!$U$115,IF(N297="CF",J297,0))),0)</f>
        <v>0</v>
      </c>
      <c r="AO297" s="75" t="n">
        <f aca="false">IF(AC297&lt;&gt;AE297,(IF(N297="",J297*INFORMAÇÕES!$U$116,IF(N297="O",J297,0))),0)</f>
        <v>0</v>
      </c>
      <c r="AP297" s="75" t="n">
        <f aca="false">IF(H297&lt;&gt;0,J297,0)</f>
        <v>0</v>
      </c>
      <c r="AQ297" s="75" t="n">
        <f aca="false">IF(K297&lt;&gt;0,L297,0)</f>
        <v>0</v>
      </c>
    </row>
    <row r="298" s="174" customFormat="true" ht="14.25" hidden="false" customHeight="false" outlineLevel="0" collapsed="false">
      <c r="A298" s="159" t="n">
        <v>286</v>
      </c>
      <c r="B298" s="160" t="n">
        <f aca="false">R298</f>
        <v>0</v>
      </c>
      <c r="C298" s="161" t="n">
        <f aca="false">T298</f>
        <v>0</v>
      </c>
      <c r="D298" s="162" t="n">
        <f aca="false">U298</f>
        <v>0</v>
      </c>
      <c r="E298" s="163" t="n">
        <f aca="false">'ORÇ.GLOBAL P CAIXA'!E297</f>
        <v>0</v>
      </c>
      <c r="F298" s="163" t="n">
        <f aca="false">IF('ORÇ.GLOBAL EMPRESA'!G297&gt;0,'ORÇ.GLOBAL EMPRESA'!G297,'ORÇ.GLOBAL P CAIXA'!F297)</f>
        <v>0</v>
      </c>
      <c r="G298" s="163" t="n">
        <f aca="false">IF(E298&lt;&gt;0,ROUND(E298*F298,2),IF(AK298=0,(SUMIF($AC$13:$AC$1012,B298,$AK$13:$AK$1012)),AK298))</f>
        <v>0</v>
      </c>
      <c r="H298" s="163" t="n">
        <f aca="false">V298</f>
        <v>0</v>
      </c>
      <c r="I298" s="163" t="n">
        <f aca="false">W298</f>
        <v>0</v>
      </c>
      <c r="J298" s="163" t="n">
        <f aca="false">IF(H298&lt;&gt;0,ROUND(H298*I298,2),IF(AP298=0,(SUMIF($AC$13:$AC$1012,B298,$AP$13:$AP$1012)),AP298))</f>
        <v>0</v>
      </c>
      <c r="K298" s="163" t="n">
        <f aca="false">H298-E298</f>
        <v>0</v>
      </c>
      <c r="L298" s="163" t="n">
        <f aca="false">J298-G298</f>
        <v>0</v>
      </c>
      <c r="M298" s="645" t="str">
        <f aca="false">IF('ORÇ.GLOBAL P CAIXA'!H297&gt;0,'ORÇ.GLOBAL P CAIXA'!H297,"")</f>
        <v/>
      </c>
      <c r="N298" s="646" t="n">
        <f aca="false">'ORÇ.GLOBAL P CAIXA'!I297</f>
        <v>0</v>
      </c>
      <c r="O298" s="166" t="str">
        <f aca="false">S298</f>
        <v/>
      </c>
      <c r="P298" s="167"/>
      <c r="Q298" s="168" t="str">
        <f aca="false">IF(B298&gt;0,"ok","ocultar")</f>
        <v>ocultar</v>
      </c>
      <c r="R298" s="647" t="n">
        <f aca="false">'ORÇ.GLOBAL P CAIXA'!B297</f>
        <v>0</v>
      </c>
      <c r="S298" s="170" t="str">
        <f aca="false">IF('ORÇ.GLOBAL P CAIXA'!N297&lt;&gt;0,'ORÇ.GLOBAL P CAIXA'!N297,"")</f>
        <v/>
      </c>
      <c r="T298" s="648" t="n">
        <f aca="false">'ORÇ.GLOBAL P CAIXA'!O297</f>
        <v>0</v>
      </c>
      <c r="U298" s="172" t="n">
        <f aca="false">'ORÇ.GLOBAL P CAIXA'!P297</f>
        <v>0</v>
      </c>
      <c r="V298" s="173" t="n">
        <f aca="false">'ORÇ.GLOBAL P CAIXA'!E297</f>
        <v>0</v>
      </c>
      <c r="W298" s="173" t="n">
        <f aca="false">F298</f>
        <v>0</v>
      </c>
      <c r="X298" s="649"/>
      <c r="Y298" s="649"/>
      <c r="Z298" s="650"/>
      <c r="AB298" s="88"/>
      <c r="AC298" s="157" t="n">
        <f aca="false">IF(B298=0,AC297,IF(ISNONTEXT(B298)=TRUE(),INT(B298),INT(LEFT(B298,FIND(".",B298)-1))))</f>
        <v>3</v>
      </c>
      <c r="AD298" s="157" t="str">
        <f aca="false">IF(AD299=1,1,IF(B298&lt;&gt;0,1,IF(C298&lt;&gt;0,1,IF(D298&lt;&gt;0,1,IF(E298&lt;&gt;0,1,"")))))</f>
        <v/>
      </c>
      <c r="AE298" s="157" t="str">
        <f aca="false">IF(AC298=0," ",IF(AC298&lt;&gt;AC297,AC298," "))</f>
        <v> </v>
      </c>
      <c r="AF298" s="180"/>
      <c r="AG298" s="75" t="e">
        <f aca="false">IF(AC298&lt;&gt;AE298,(IF(N298=0,G298*(INFORMAÇÕES!$Q$69/INFORMAÇÕES!$Q$72),IF(N298="R",G298,0))),0)</f>
        <v>#DIV/0!</v>
      </c>
      <c r="AH298" s="75" t="e">
        <f aca="false">IF(AC298&lt;&gt;AE298,(IF(N298=0,G298*(INFORMAÇÕES!$Q$70/INFORMAÇÕES!$Q$72),IF(N298="C",G298,0))),0)</f>
        <v>#DIV/0!</v>
      </c>
      <c r="AI298" s="75" t="n">
        <f aca="false">IF(AC298&lt;&gt;AE298,(IF(N298=0,G298*INFORMAÇÕES!$U$115,IF(N298="CF",G298,0))),0)</f>
        <v>0</v>
      </c>
      <c r="AJ298" s="75" t="n">
        <f aca="false">IF(AC298&lt;&gt;AE298,(IF(N298=0,G298*INFORMAÇÕES!$U$116,IF(N298="O",G298,0))),0)</f>
        <v>0</v>
      </c>
      <c r="AK298" s="75" t="n">
        <f aca="false">IF(E298&lt;&gt;0,G298,0)</f>
        <v>0</v>
      </c>
      <c r="AL298" s="75" t="n">
        <f aca="false">IF(AC298&lt;&gt;AE298,(IF(N298=0,J298*(INFORMAÇÕES!$Q$89/INFORMAÇÕES!$Q$92),IF(N298="R",J298,0))),0)</f>
        <v>0</v>
      </c>
      <c r="AM298" s="75" t="n">
        <f aca="false">IF(AC298&lt;&gt;AE298,(IF(N298=0,J298*(INFORMAÇÕES!$Q$90/INFORMAÇÕES!$Q$92),IF(N298="C",J298,0))),0)</f>
        <v>0</v>
      </c>
      <c r="AN298" s="75" t="n">
        <f aca="false">IF(AC298&lt;&gt;AE298,(IF(N298="",J298*INFORMAÇÕES!$U$115,IF(N298="CF",J298,0))),0)</f>
        <v>0</v>
      </c>
      <c r="AO298" s="75" t="n">
        <f aca="false">IF(AC298&lt;&gt;AE298,(IF(N298="",J298*INFORMAÇÕES!$U$116,IF(N298="O",J298,0))),0)</f>
        <v>0</v>
      </c>
      <c r="AP298" s="75" t="n">
        <f aca="false">IF(H298&lt;&gt;0,J298,0)</f>
        <v>0</v>
      </c>
      <c r="AQ298" s="75" t="n">
        <f aca="false">IF(K298&lt;&gt;0,L298,0)</f>
        <v>0</v>
      </c>
    </row>
    <row r="299" s="174" customFormat="true" ht="14.25" hidden="false" customHeight="false" outlineLevel="0" collapsed="false">
      <c r="A299" s="159" t="n">
        <v>287</v>
      </c>
      <c r="B299" s="160" t="n">
        <f aca="false">R299</f>
        <v>0</v>
      </c>
      <c r="C299" s="161" t="n">
        <f aca="false">T299</f>
        <v>0</v>
      </c>
      <c r="D299" s="162" t="n">
        <f aca="false">U299</f>
        <v>0</v>
      </c>
      <c r="E299" s="163" t="n">
        <f aca="false">'ORÇ.GLOBAL P CAIXA'!E298</f>
        <v>0</v>
      </c>
      <c r="F299" s="163" t="n">
        <f aca="false">IF('ORÇ.GLOBAL EMPRESA'!G298&gt;0,'ORÇ.GLOBAL EMPRESA'!G298,'ORÇ.GLOBAL P CAIXA'!F298)</f>
        <v>0</v>
      </c>
      <c r="G299" s="163" t="n">
        <f aca="false">IF(E299&lt;&gt;0,ROUND(E299*F299,2),IF(AK299=0,(SUMIF($AC$13:$AC$1012,B299,$AK$13:$AK$1012)),AK299))</f>
        <v>0</v>
      </c>
      <c r="H299" s="163" t="n">
        <f aca="false">V299</f>
        <v>0</v>
      </c>
      <c r="I299" s="163" t="n">
        <f aca="false">W299</f>
        <v>0</v>
      </c>
      <c r="J299" s="163" t="n">
        <f aca="false">IF(H299&lt;&gt;0,ROUND(H299*I299,2),IF(AP299=0,(SUMIF($AC$13:$AC$1012,B299,$AP$13:$AP$1012)),AP299))</f>
        <v>0</v>
      </c>
      <c r="K299" s="163" t="n">
        <f aca="false">H299-E299</f>
        <v>0</v>
      </c>
      <c r="L299" s="163" t="n">
        <f aca="false">J299-G299</f>
        <v>0</v>
      </c>
      <c r="M299" s="645" t="str">
        <f aca="false">IF('ORÇ.GLOBAL P CAIXA'!H298&gt;0,'ORÇ.GLOBAL P CAIXA'!H298,"")</f>
        <v/>
      </c>
      <c r="N299" s="646" t="n">
        <f aca="false">'ORÇ.GLOBAL P CAIXA'!I298</f>
        <v>0</v>
      </c>
      <c r="O299" s="166" t="str">
        <f aca="false">S299</f>
        <v/>
      </c>
      <c r="P299" s="167"/>
      <c r="Q299" s="168" t="str">
        <f aca="false">IF(B299&gt;0,"ok","ocultar")</f>
        <v>ocultar</v>
      </c>
      <c r="R299" s="647" t="n">
        <f aca="false">'ORÇ.GLOBAL P CAIXA'!B298</f>
        <v>0</v>
      </c>
      <c r="S299" s="170" t="str">
        <f aca="false">IF('ORÇ.GLOBAL P CAIXA'!N298&lt;&gt;0,'ORÇ.GLOBAL P CAIXA'!N298,"")</f>
        <v/>
      </c>
      <c r="T299" s="648" t="n">
        <f aca="false">'ORÇ.GLOBAL P CAIXA'!O298</f>
        <v>0</v>
      </c>
      <c r="U299" s="172" t="n">
        <f aca="false">'ORÇ.GLOBAL P CAIXA'!P298</f>
        <v>0</v>
      </c>
      <c r="V299" s="173" t="n">
        <f aca="false">'ORÇ.GLOBAL P CAIXA'!E298</f>
        <v>0</v>
      </c>
      <c r="W299" s="173" t="n">
        <f aca="false">F299</f>
        <v>0</v>
      </c>
      <c r="X299" s="649"/>
      <c r="Y299" s="649"/>
      <c r="Z299" s="650"/>
      <c r="AB299" s="88"/>
      <c r="AC299" s="157" t="n">
        <f aca="false">IF(B299=0,AC298,IF(ISNONTEXT(B299)=TRUE(),INT(B299),INT(LEFT(B299,FIND(".",B299)-1))))</f>
        <v>3</v>
      </c>
      <c r="AD299" s="157" t="str">
        <f aca="false">IF(AD300=1,1,IF(B299&lt;&gt;0,1,IF(C299&lt;&gt;0,1,IF(D299&lt;&gt;0,1,IF(E299&lt;&gt;0,1,"")))))</f>
        <v/>
      </c>
      <c r="AE299" s="157" t="str">
        <f aca="false">IF(AC299=0," ",IF(AC299&lt;&gt;AC298,AC299," "))</f>
        <v> </v>
      </c>
      <c r="AF299" s="180"/>
      <c r="AG299" s="75" t="e">
        <f aca="false">IF(AC299&lt;&gt;AE299,(IF(N299=0,G299*(INFORMAÇÕES!$Q$69/INFORMAÇÕES!$Q$72),IF(N299="R",G299,0))),0)</f>
        <v>#DIV/0!</v>
      </c>
      <c r="AH299" s="75" t="e">
        <f aca="false">IF(AC299&lt;&gt;AE299,(IF(N299=0,G299*(INFORMAÇÕES!$Q$70/INFORMAÇÕES!$Q$72),IF(N299="C",G299,0))),0)</f>
        <v>#DIV/0!</v>
      </c>
      <c r="AI299" s="75" t="n">
        <f aca="false">IF(AC299&lt;&gt;AE299,(IF(N299=0,G299*INFORMAÇÕES!$U$115,IF(N299="CF",G299,0))),0)</f>
        <v>0</v>
      </c>
      <c r="AJ299" s="75" t="n">
        <f aca="false">IF(AC299&lt;&gt;AE299,(IF(N299=0,G299*INFORMAÇÕES!$U$116,IF(N299="O",G299,0))),0)</f>
        <v>0</v>
      </c>
      <c r="AK299" s="75" t="n">
        <f aca="false">IF(E299&lt;&gt;0,G299,0)</f>
        <v>0</v>
      </c>
      <c r="AL299" s="75" t="n">
        <f aca="false">IF(AC299&lt;&gt;AE299,(IF(N299=0,J299*(INFORMAÇÕES!$Q$89/INFORMAÇÕES!$Q$92),IF(N299="R",J299,0))),0)</f>
        <v>0</v>
      </c>
      <c r="AM299" s="75" t="n">
        <f aca="false">IF(AC299&lt;&gt;AE299,(IF(N299=0,J299*(INFORMAÇÕES!$Q$90/INFORMAÇÕES!$Q$92),IF(N299="C",J299,0))),0)</f>
        <v>0</v>
      </c>
      <c r="AN299" s="75" t="n">
        <f aca="false">IF(AC299&lt;&gt;AE299,(IF(N299="",J299*INFORMAÇÕES!$U$115,IF(N299="CF",J299,0))),0)</f>
        <v>0</v>
      </c>
      <c r="AO299" s="75" t="n">
        <f aca="false">IF(AC299&lt;&gt;AE299,(IF(N299="",J299*INFORMAÇÕES!$U$116,IF(N299="O",J299,0))),0)</f>
        <v>0</v>
      </c>
      <c r="AP299" s="75" t="n">
        <f aca="false">IF(H299&lt;&gt;0,J299,0)</f>
        <v>0</v>
      </c>
      <c r="AQ299" s="75" t="n">
        <f aca="false">IF(K299&lt;&gt;0,L299,0)</f>
        <v>0</v>
      </c>
    </row>
    <row r="300" s="174" customFormat="true" ht="14.25" hidden="false" customHeight="false" outlineLevel="0" collapsed="false">
      <c r="A300" s="159" t="n">
        <v>288</v>
      </c>
      <c r="B300" s="160" t="n">
        <f aca="false">R300</f>
        <v>0</v>
      </c>
      <c r="C300" s="161" t="n">
        <f aca="false">T300</f>
        <v>0</v>
      </c>
      <c r="D300" s="162" t="n">
        <f aca="false">U300</f>
        <v>0</v>
      </c>
      <c r="E300" s="163" t="n">
        <f aca="false">'ORÇ.GLOBAL P CAIXA'!E299</f>
        <v>0</v>
      </c>
      <c r="F300" s="163" t="n">
        <f aca="false">IF('ORÇ.GLOBAL EMPRESA'!G299&gt;0,'ORÇ.GLOBAL EMPRESA'!G299,'ORÇ.GLOBAL P CAIXA'!F299)</f>
        <v>0</v>
      </c>
      <c r="G300" s="163" t="n">
        <f aca="false">IF(E300&lt;&gt;0,ROUND(E300*F300,2),IF(AK300=0,(SUMIF($AC$13:$AC$1012,B300,$AK$13:$AK$1012)),AK300))</f>
        <v>0</v>
      </c>
      <c r="H300" s="163" t="n">
        <f aca="false">V300</f>
        <v>0</v>
      </c>
      <c r="I300" s="163" t="n">
        <f aca="false">W300</f>
        <v>0</v>
      </c>
      <c r="J300" s="163" t="n">
        <f aca="false">IF(H300&lt;&gt;0,ROUND(H300*I300,2),IF(AP300=0,(SUMIF($AC$13:$AC$1012,B300,$AP$13:$AP$1012)),AP300))</f>
        <v>0</v>
      </c>
      <c r="K300" s="163" t="n">
        <f aca="false">H300-E300</f>
        <v>0</v>
      </c>
      <c r="L300" s="163" t="n">
        <f aca="false">J300-G300</f>
        <v>0</v>
      </c>
      <c r="M300" s="645" t="str">
        <f aca="false">IF('ORÇ.GLOBAL P CAIXA'!H299&gt;0,'ORÇ.GLOBAL P CAIXA'!H299,"")</f>
        <v/>
      </c>
      <c r="N300" s="646" t="n">
        <f aca="false">'ORÇ.GLOBAL P CAIXA'!I299</f>
        <v>0</v>
      </c>
      <c r="O300" s="166" t="str">
        <f aca="false">S300</f>
        <v/>
      </c>
      <c r="P300" s="167"/>
      <c r="Q300" s="168" t="str">
        <f aca="false">IF(B300&gt;0,"ok","ocultar")</f>
        <v>ocultar</v>
      </c>
      <c r="R300" s="647" t="n">
        <f aca="false">'ORÇ.GLOBAL P CAIXA'!B299</f>
        <v>0</v>
      </c>
      <c r="S300" s="170" t="str">
        <f aca="false">IF('ORÇ.GLOBAL P CAIXA'!N299&lt;&gt;0,'ORÇ.GLOBAL P CAIXA'!N299,"")</f>
        <v/>
      </c>
      <c r="T300" s="648" t="n">
        <f aca="false">'ORÇ.GLOBAL P CAIXA'!O299</f>
        <v>0</v>
      </c>
      <c r="U300" s="172" t="n">
        <f aca="false">'ORÇ.GLOBAL P CAIXA'!P299</f>
        <v>0</v>
      </c>
      <c r="V300" s="173" t="n">
        <f aca="false">'ORÇ.GLOBAL P CAIXA'!E299</f>
        <v>0</v>
      </c>
      <c r="W300" s="173" t="n">
        <f aca="false">F300</f>
        <v>0</v>
      </c>
      <c r="X300" s="649"/>
      <c r="Y300" s="649"/>
      <c r="Z300" s="650"/>
      <c r="AB300" s="88"/>
      <c r="AC300" s="157" t="n">
        <f aca="false">IF(B300=0,AC299,IF(ISNONTEXT(B300)=TRUE(),INT(B300),INT(LEFT(B300,FIND(".",B300)-1))))</f>
        <v>3</v>
      </c>
      <c r="AD300" s="157" t="str">
        <f aca="false">IF(AD301=1,1,IF(B300&lt;&gt;0,1,IF(C300&lt;&gt;0,1,IF(D300&lt;&gt;0,1,IF(E300&lt;&gt;0,1,"")))))</f>
        <v/>
      </c>
      <c r="AE300" s="157" t="str">
        <f aca="false">IF(AC300=0," ",IF(AC300&lt;&gt;AC299,AC300," "))</f>
        <v> </v>
      </c>
      <c r="AF300" s="180"/>
      <c r="AG300" s="75" t="e">
        <f aca="false">IF(AC300&lt;&gt;AE300,(IF(N300=0,G300*(INFORMAÇÕES!$Q$69/INFORMAÇÕES!$Q$72),IF(N300="R",G300,0))),0)</f>
        <v>#DIV/0!</v>
      </c>
      <c r="AH300" s="75" t="e">
        <f aca="false">IF(AC300&lt;&gt;AE300,(IF(N300=0,G300*(INFORMAÇÕES!$Q$70/INFORMAÇÕES!$Q$72),IF(N300="C",G300,0))),0)</f>
        <v>#DIV/0!</v>
      </c>
      <c r="AI300" s="75" t="n">
        <f aca="false">IF(AC300&lt;&gt;AE300,(IF(N300=0,G300*INFORMAÇÕES!$U$115,IF(N300="CF",G300,0))),0)</f>
        <v>0</v>
      </c>
      <c r="AJ300" s="75" t="n">
        <f aca="false">IF(AC300&lt;&gt;AE300,(IF(N300=0,G300*INFORMAÇÕES!$U$116,IF(N300="O",G300,0))),0)</f>
        <v>0</v>
      </c>
      <c r="AK300" s="75" t="n">
        <f aca="false">IF(E300&lt;&gt;0,G300,0)</f>
        <v>0</v>
      </c>
      <c r="AL300" s="75" t="n">
        <f aca="false">IF(AC300&lt;&gt;AE300,(IF(N300=0,J300*(INFORMAÇÕES!$Q$89/INFORMAÇÕES!$Q$92),IF(N300="R",J300,0))),0)</f>
        <v>0</v>
      </c>
      <c r="AM300" s="75" t="n">
        <f aca="false">IF(AC300&lt;&gt;AE300,(IF(N300=0,J300*(INFORMAÇÕES!$Q$90/INFORMAÇÕES!$Q$92),IF(N300="C",J300,0))),0)</f>
        <v>0</v>
      </c>
      <c r="AN300" s="75" t="n">
        <f aca="false">IF(AC300&lt;&gt;AE300,(IF(N300="",J300*INFORMAÇÕES!$U$115,IF(N300="CF",J300,0))),0)</f>
        <v>0</v>
      </c>
      <c r="AO300" s="75" t="n">
        <f aca="false">IF(AC300&lt;&gt;AE300,(IF(N300="",J300*INFORMAÇÕES!$U$116,IF(N300="O",J300,0))),0)</f>
        <v>0</v>
      </c>
      <c r="AP300" s="75" t="n">
        <f aca="false">IF(H300&lt;&gt;0,J300,0)</f>
        <v>0</v>
      </c>
      <c r="AQ300" s="75" t="n">
        <f aca="false">IF(K300&lt;&gt;0,L300,0)</f>
        <v>0</v>
      </c>
    </row>
    <row r="301" s="174" customFormat="true" ht="14.25" hidden="false" customHeight="false" outlineLevel="0" collapsed="false">
      <c r="A301" s="159" t="n">
        <v>289</v>
      </c>
      <c r="B301" s="160" t="n">
        <f aca="false">R301</f>
        <v>0</v>
      </c>
      <c r="C301" s="161" t="n">
        <f aca="false">T301</f>
        <v>0</v>
      </c>
      <c r="D301" s="162" t="n">
        <f aca="false">U301</f>
        <v>0</v>
      </c>
      <c r="E301" s="163" t="n">
        <f aca="false">'ORÇ.GLOBAL P CAIXA'!E300</f>
        <v>0</v>
      </c>
      <c r="F301" s="163" t="n">
        <f aca="false">IF('ORÇ.GLOBAL EMPRESA'!G300&gt;0,'ORÇ.GLOBAL EMPRESA'!G300,'ORÇ.GLOBAL P CAIXA'!F300)</f>
        <v>0</v>
      </c>
      <c r="G301" s="163" t="n">
        <f aca="false">IF(E301&lt;&gt;0,ROUND(E301*F301,2),IF(AK301=0,(SUMIF($AC$13:$AC$1012,B301,$AK$13:$AK$1012)),AK301))</f>
        <v>0</v>
      </c>
      <c r="H301" s="163" t="n">
        <f aca="false">V301</f>
        <v>0</v>
      </c>
      <c r="I301" s="163" t="n">
        <f aca="false">W301</f>
        <v>0</v>
      </c>
      <c r="J301" s="163" t="n">
        <f aca="false">IF(H301&lt;&gt;0,ROUND(H301*I301,2),IF(AP301=0,(SUMIF($AC$13:$AC$1012,B301,$AP$13:$AP$1012)),AP301))</f>
        <v>0</v>
      </c>
      <c r="K301" s="163" t="n">
        <f aca="false">H301-E301</f>
        <v>0</v>
      </c>
      <c r="L301" s="163" t="n">
        <f aca="false">J301-G301</f>
        <v>0</v>
      </c>
      <c r="M301" s="645" t="str">
        <f aca="false">IF('ORÇ.GLOBAL P CAIXA'!H300&gt;0,'ORÇ.GLOBAL P CAIXA'!H300,"")</f>
        <v/>
      </c>
      <c r="N301" s="646" t="n">
        <f aca="false">'ORÇ.GLOBAL P CAIXA'!I300</f>
        <v>0</v>
      </c>
      <c r="O301" s="166" t="str">
        <f aca="false">S301</f>
        <v/>
      </c>
      <c r="P301" s="167"/>
      <c r="Q301" s="168" t="str">
        <f aca="false">IF(B301&gt;0,"ok","ocultar")</f>
        <v>ocultar</v>
      </c>
      <c r="R301" s="647" t="n">
        <f aca="false">'ORÇ.GLOBAL P CAIXA'!B300</f>
        <v>0</v>
      </c>
      <c r="S301" s="170" t="str">
        <f aca="false">IF('ORÇ.GLOBAL P CAIXA'!N300&lt;&gt;0,'ORÇ.GLOBAL P CAIXA'!N300,"")</f>
        <v/>
      </c>
      <c r="T301" s="648" t="n">
        <f aca="false">'ORÇ.GLOBAL P CAIXA'!O300</f>
        <v>0</v>
      </c>
      <c r="U301" s="172" t="n">
        <f aca="false">'ORÇ.GLOBAL P CAIXA'!P300</f>
        <v>0</v>
      </c>
      <c r="V301" s="173" t="n">
        <f aca="false">'ORÇ.GLOBAL P CAIXA'!E300</f>
        <v>0</v>
      </c>
      <c r="W301" s="173" t="n">
        <f aca="false">F301</f>
        <v>0</v>
      </c>
      <c r="X301" s="649"/>
      <c r="Y301" s="649"/>
      <c r="Z301" s="650"/>
      <c r="AB301" s="88"/>
      <c r="AC301" s="157" t="n">
        <f aca="false">IF(B301=0,AC300,IF(ISNONTEXT(B301)=TRUE(),INT(B301),INT(LEFT(B301,FIND(".",B301)-1))))</f>
        <v>3</v>
      </c>
      <c r="AD301" s="157" t="str">
        <f aca="false">IF(AD302=1,1,IF(B301&lt;&gt;0,1,IF(C301&lt;&gt;0,1,IF(D301&lt;&gt;0,1,IF(E301&lt;&gt;0,1,"")))))</f>
        <v/>
      </c>
      <c r="AE301" s="157" t="str">
        <f aca="false">IF(AC301=0," ",IF(AC301&lt;&gt;AC300,AC301," "))</f>
        <v> </v>
      </c>
      <c r="AF301" s="180"/>
      <c r="AG301" s="75" t="e">
        <f aca="false">IF(AC301&lt;&gt;AE301,(IF(N301=0,G301*(INFORMAÇÕES!$Q$69/INFORMAÇÕES!$Q$72),IF(N301="R",G301,0))),0)</f>
        <v>#DIV/0!</v>
      </c>
      <c r="AH301" s="75" t="e">
        <f aca="false">IF(AC301&lt;&gt;AE301,(IF(N301=0,G301*(INFORMAÇÕES!$Q$70/INFORMAÇÕES!$Q$72),IF(N301="C",G301,0))),0)</f>
        <v>#DIV/0!</v>
      </c>
      <c r="AI301" s="75" t="n">
        <f aca="false">IF(AC301&lt;&gt;AE301,(IF(N301=0,G301*INFORMAÇÕES!$U$115,IF(N301="CF",G301,0))),0)</f>
        <v>0</v>
      </c>
      <c r="AJ301" s="75" t="n">
        <f aca="false">IF(AC301&lt;&gt;AE301,(IF(N301=0,G301*INFORMAÇÕES!$U$116,IF(N301="O",G301,0))),0)</f>
        <v>0</v>
      </c>
      <c r="AK301" s="75" t="n">
        <f aca="false">IF(E301&lt;&gt;0,G301,0)</f>
        <v>0</v>
      </c>
      <c r="AL301" s="75" t="n">
        <f aca="false">IF(AC301&lt;&gt;AE301,(IF(N301=0,J301*(INFORMAÇÕES!$Q$89/INFORMAÇÕES!$Q$92),IF(N301="R",J301,0))),0)</f>
        <v>0</v>
      </c>
      <c r="AM301" s="75" t="n">
        <f aca="false">IF(AC301&lt;&gt;AE301,(IF(N301=0,J301*(INFORMAÇÕES!$Q$90/INFORMAÇÕES!$Q$92),IF(N301="C",J301,0))),0)</f>
        <v>0</v>
      </c>
      <c r="AN301" s="75" t="n">
        <f aca="false">IF(AC301&lt;&gt;AE301,(IF(N301="",J301*INFORMAÇÕES!$U$115,IF(N301="CF",J301,0))),0)</f>
        <v>0</v>
      </c>
      <c r="AO301" s="75" t="n">
        <f aca="false">IF(AC301&lt;&gt;AE301,(IF(N301="",J301*INFORMAÇÕES!$U$116,IF(N301="O",J301,0))),0)</f>
        <v>0</v>
      </c>
      <c r="AP301" s="75" t="n">
        <f aca="false">IF(H301&lt;&gt;0,J301,0)</f>
        <v>0</v>
      </c>
      <c r="AQ301" s="75" t="n">
        <f aca="false">IF(K301&lt;&gt;0,L301,0)</f>
        <v>0</v>
      </c>
    </row>
    <row r="302" s="174" customFormat="true" ht="14.25" hidden="false" customHeight="false" outlineLevel="0" collapsed="false">
      <c r="A302" s="159" t="n">
        <v>290</v>
      </c>
      <c r="B302" s="160" t="n">
        <f aca="false">R302</f>
        <v>0</v>
      </c>
      <c r="C302" s="161" t="n">
        <f aca="false">T302</f>
        <v>0</v>
      </c>
      <c r="D302" s="162" t="n">
        <f aca="false">U302</f>
        <v>0</v>
      </c>
      <c r="E302" s="163" t="n">
        <f aca="false">'ORÇ.GLOBAL P CAIXA'!E301</f>
        <v>0</v>
      </c>
      <c r="F302" s="163" t="n">
        <f aca="false">IF('ORÇ.GLOBAL EMPRESA'!G301&gt;0,'ORÇ.GLOBAL EMPRESA'!G301,'ORÇ.GLOBAL P CAIXA'!F301)</f>
        <v>0</v>
      </c>
      <c r="G302" s="163" t="n">
        <f aca="false">IF(E302&lt;&gt;0,ROUND(E302*F302,2),IF(AK302=0,(SUMIF($AC$13:$AC$1012,B302,$AK$13:$AK$1012)),AK302))</f>
        <v>0</v>
      </c>
      <c r="H302" s="163" t="n">
        <f aca="false">V302</f>
        <v>0</v>
      </c>
      <c r="I302" s="163" t="n">
        <f aca="false">W302</f>
        <v>0</v>
      </c>
      <c r="J302" s="163" t="n">
        <f aca="false">IF(H302&lt;&gt;0,ROUND(H302*I302,2),IF(AP302=0,(SUMIF($AC$13:$AC$1012,B302,$AP$13:$AP$1012)),AP302))</f>
        <v>0</v>
      </c>
      <c r="K302" s="163" t="n">
        <f aca="false">H302-E302</f>
        <v>0</v>
      </c>
      <c r="L302" s="163" t="n">
        <f aca="false">J302-G302</f>
        <v>0</v>
      </c>
      <c r="M302" s="645" t="str">
        <f aca="false">IF('ORÇ.GLOBAL P CAIXA'!H301&gt;0,'ORÇ.GLOBAL P CAIXA'!H301,"")</f>
        <v/>
      </c>
      <c r="N302" s="646" t="n">
        <f aca="false">'ORÇ.GLOBAL P CAIXA'!I301</f>
        <v>0</v>
      </c>
      <c r="O302" s="166" t="str">
        <f aca="false">S302</f>
        <v/>
      </c>
      <c r="P302" s="167"/>
      <c r="Q302" s="168" t="str">
        <f aca="false">IF(B302&gt;0,"ok","ocultar")</f>
        <v>ocultar</v>
      </c>
      <c r="R302" s="647" t="n">
        <f aca="false">'ORÇ.GLOBAL P CAIXA'!B301</f>
        <v>0</v>
      </c>
      <c r="S302" s="170" t="str">
        <f aca="false">IF('ORÇ.GLOBAL P CAIXA'!N301&lt;&gt;0,'ORÇ.GLOBAL P CAIXA'!N301,"")</f>
        <v/>
      </c>
      <c r="T302" s="648" t="n">
        <f aca="false">'ORÇ.GLOBAL P CAIXA'!O301</f>
        <v>0</v>
      </c>
      <c r="U302" s="172" t="n">
        <f aca="false">'ORÇ.GLOBAL P CAIXA'!P301</f>
        <v>0</v>
      </c>
      <c r="V302" s="173" t="n">
        <f aca="false">'ORÇ.GLOBAL P CAIXA'!E301</f>
        <v>0</v>
      </c>
      <c r="W302" s="173" t="n">
        <f aca="false">F302</f>
        <v>0</v>
      </c>
      <c r="X302" s="649"/>
      <c r="Y302" s="649"/>
      <c r="Z302" s="650"/>
      <c r="AB302" s="88"/>
      <c r="AC302" s="157" t="n">
        <f aca="false">IF(B302=0,AC301,IF(ISNONTEXT(B302)=TRUE(),INT(B302),INT(LEFT(B302,FIND(".",B302)-1))))</f>
        <v>3</v>
      </c>
      <c r="AD302" s="157" t="str">
        <f aca="false">IF(AD303=1,1,IF(B302&lt;&gt;0,1,IF(C302&lt;&gt;0,1,IF(D302&lt;&gt;0,1,IF(E302&lt;&gt;0,1,"")))))</f>
        <v/>
      </c>
      <c r="AE302" s="157" t="str">
        <f aca="false">IF(AC302=0," ",IF(AC302&lt;&gt;AC301,AC302," "))</f>
        <v> </v>
      </c>
      <c r="AF302" s="180"/>
      <c r="AG302" s="75" t="e">
        <f aca="false">IF(AC302&lt;&gt;AE302,(IF(N302=0,G302*(INFORMAÇÕES!$Q$69/INFORMAÇÕES!$Q$72),IF(N302="R",G302,0))),0)</f>
        <v>#DIV/0!</v>
      </c>
      <c r="AH302" s="75" t="e">
        <f aca="false">IF(AC302&lt;&gt;AE302,(IF(N302=0,G302*(INFORMAÇÕES!$Q$70/INFORMAÇÕES!$Q$72),IF(N302="C",G302,0))),0)</f>
        <v>#DIV/0!</v>
      </c>
      <c r="AI302" s="75" t="n">
        <f aca="false">IF(AC302&lt;&gt;AE302,(IF(N302=0,G302*INFORMAÇÕES!$U$115,IF(N302="CF",G302,0))),0)</f>
        <v>0</v>
      </c>
      <c r="AJ302" s="75" t="n">
        <f aca="false">IF(AC302&lt;&gt;AE302,(IF(N302=0,G302*INFORMAÇÕES!$U$116,IF(N302="O",G302,0))),0)</f>
        <v>0</v>
      </c>
      <c r="AK302" s="75" t="n">
        <f aca="false">IF(E302&lt;&gt;0,G302,0)</f>
        <v>0</v>
      </c>
      <c r="AL302" s="75" t="n">
        <f aca="false">IF(AC302&lt;&gt;AE302,(IF(N302=0,J302*(INFORMAÇÕES!$Q$89/INFORMAÇÕES!$Q$92),IF(N302="R",J302,0))),0)</f>
        <v>0</v>
      </c>
      <c r="AM302" s="75" t="n">
        <f aca="false">IF(AC302&lt;&gt;AE302,(IF(N302=0,J302*(INFORMAÇÕES!$Q$90/INFORMAÇÕES!$Q$92),IF(N302="C",J302,0))),0)</f>
        <v>0</v>
      </c>
      <c r="AN302" s="75" t="n">
        <f aca="false">IF(AC302&lt;&gt;AE302,(IF(N302="",J302*INFORMAÇÕES!$U$115,IF(N302="CF",J302,0))),0)</f>
        <v>0</v>
      </c>
      <c r="AO302" s="75" t="n">
        <f aca="false">IF(AC302&lt;&gt;AE302,(IF(N302="",J302*INFORMAÇÕES!$U$116,IF(N302="O",J302,0))),0)</f>
        <v>0</v>
      </c>
      <c r="AP302" s="75" t="n">
        <f aca="false">IF(H302&lt;&gt;0,J302,0)</f>
        <v>0</v>
      </c>
      <c r="AQ302" s="75" t="n">
        <f aca="false">IF(K302&lt;&gt;0,L302,0)</f>
        <v>0</v>
      </c>
    </row>
    <row r="303" s="174" customFormat="true" ht="14.25" hidden="false" customHeight="false" outlineLevel="0" collapsed="false">
      <c r="A303" s="159" t="n">
        <v>291</v>
      </c>
      <c r="B303" s="160" t="n">
        <f aca="false">R303</f>
        <v>0</v>
      </c>
      <c r="C303" s="161" t="n">
        <f aca="false">T303</f>
        <v>0</v>
      </c>
      <c r="D303" s="162" t="n">
        <f aca="false">U303</f>
        <v>0</v>
      </c>
      <c r="E303" s="163" t="n">
        <f aca="false">'ORÇ.GLOBAL P CAIXA'!E302</f>
        <v>0</v>
      </c>
      <c r="F303" s="163" t="n">
        <f aca="false">IF('ORÇ.GLOBAL EMPRESA'!G302&gt;0,'ORÇ.GLOBAL EMPRESA'!G302,'ORÇ.GLOBAL P CAIXA'!F302)</f>
        <v>0</v>
      </c>
      <c r="G303" s="163" t="n">
        <f aca="false">IF(E303&lt;&gt;0,ROUND(E303*F303,2),IF(AK303=0,(SUMIF($AC$13:$AC$1012,B303,$AK$13:$AK$1012)),AK303))</f>
        <v>0</v>
      </c>
      <c r="H303" s="163" t="n">
        <f aca="false">V303</f>
        <v>0</v>
      </c>
      <c r="I303" s="163" t="n">
        <f aca="false">W303</f>
        <v>0</v>
      </c>
      <c r="J303" s="163" t="n">
        <f aca="false">IF(H303&lt;&gt;0,ROUND(H303*I303,2),IF(AP303=0,(SUMIF($AC$13:$AC$1012,B303,$AP$13:$AP$1012)),AP303))</f>
        <v>0</v>
      </c>
      <c r="K303" s="163" t="n">
        <f aca="false">H303-E303</f>
        <v>0</v>
      </c>
      <c r="L303" s="163" t="n">
        <f aca="false">J303-G303</f>
        <v>0</v>
      </c>
      <c r="M303" s="645" t="str">
        <f aca="false">IF('ORÇ.GLOBAL P CAIXA'!H302&gt;0,'ORÇ.GLOBAL P CAIXA'!H302,"")</f>
        <v/>
      </c>
      <c r="N303" s="646" t="n">
        <f aca="false">'ORÇ.GLOBAL P CAIXA'!I302</f>
        <v>0</v>
      </c>
      <c r="O303" s="166" t="str">
        <f aca="false">S303</f>
        <v/>
      </c>
      <c r="P303" s="167"/>
      <c r="Q303" s="168" t="str">
        <f aca="false">IF(B303&gt;0,"ok","ocultar")</f>
        <v>ocultar</v>
      </c>
      <c r="R303" s="647" t="n">
        <f aca="false">'ORÇ.GLOBAL P CAIXA'!B302</f>
        <v>0</v>
      </c>
      <c r="S303" s="170" t="str">
        <f aca="false">IF('ORÇ.GLOBAL P CAIXA'!N302&lt;&gt;0,'ORÇ.GLOBAL P CAIXA'!N302,"")</f>
        <v/>
      </c>
      <c r="T303" s="648" t="n">
        <f aca="false">'ORÇ.GLOBAL P CAIXA'!O302</f>
        <v>0</v>
      </c>
      <c r="U303" s="172" t="n">
        <f aca="false">'ORÇ.GLOBAL P CAIXA'!P302</f>
        <v>0</v>
      </c>
      <c r="V303" s="173" t="n">
        <f aca="false">'ORÇ.GLOBAL P CAIXA'!E302</f>
        <v>0</v>
      </c>
      <c r="W303" s="173" t="n">
        <f aca="false">F303</f>
        <v>0</v>
      </c>
      <c r="X303" s="649"/>
      <c r="Y303" s="649"/>
      <c r="Z303" s="650"/>
      <c r="AB303" s="88"/>
      <c r="AC303" s="157" t="n">
        <f aca="false">IF(B303=0,AC302,IF(ISNONTEXT(B303)=TRUE(),INT(B303),INT(LEFT(B303,FIND(".",B303)-1))))</f>
        <v>3</v>
      </c>
      <c r="AD303" s="157" t="str">
        <f aca="false">IF(AD304=1,1,IF(B303&lt;&gt;0,1,IF(C303&lt;&gt;0,1,IF(D303&lt;&gt;0,1,IF(E303&lt;&gt;0,1,"")))))</f>
        <v/>
      </c>
      <c r="AE303" s="157" t="str">
        <f aca="false">IF(AC303=0," ",IF(AC303&lt;&gt;AC302,AC303," "))</f>
        <v> </v>
      </c>
      <c r="AF303" s="180"/>
      <c r="AG303" s="75" t="e">
        <f aca="false">IF(AC303&lt;&gt;AE303,(IF(N303=0,G303*(INFORMAÇÕES!$Q$69/INFORMAÇÕES!$Q$72),IF(N303="R",G303,0))),0)</f>
        <v>#DIV/0!</v>
      </c>
      <c r="AH303" s="75" t="e">
        <f aca="false">IF(AC303&lt;&gt;AE303,(IF(N303=0,G303*(INFORMAÇÕES!$Q$70/INFORMAÇÕES!$Q$72),IF(N303="C",G303,0))),0)</f>
        <v>#DIV/0!</v>
      </c>
      <c r="AI303" s="75" t="n">
        <f aca="false">IF(AC303&lt;&gt;AE303,(IF(N303=0,G303*INFORMAÇÕES!$U$115,IF(N303="CF",G303,0))),0)</f>
        <v>0</v>
      </c>
      <c r="AJ303" s="75" t="n">
        <f aca="false">IF(AC303&lt;&gt;AE303,(IF(N303=0,G303*INFORMAÇÕES!$U$116,IF(N303="O",G303,0))),0)</f>
        <v>0</v>
      </c>
      <c r="AK303" s="75" t="n">
        <f aca="false">IF(E303&lt;&gt;0,G303,0)</f>
        <v>0</v>
      </c>
      <c r="AL303" s="75" t="n">
        <f aca="false">IF(AC303&lt;&gt;AE303,(IF(N303=0,J303*(INFORMAÇÕES!$Q$89/INFORMAÇÕES!$Q$92),IF(N303="R",J303,0))),0)</f>
        <v>0</v>
      </c>
      <c r="AM303" s="75" t="n">
        <f aca="false">IF(AC303&lt;&gt;AE303,(IF(N303=0,J303*(INFORMAÇÕES!$Q$90/INFORMAÇÕES!$Q$92),IF(N303="C",J303,0))),0)</f>
        <v>0</v>
      </c>
      <c r="AN303" s="75" t="n">
        <f aca="false">IF(AC303&lt;&gt;AE303,(IF(N303="",J303*INFORMAÇÕES!$U$115,IF(N303="CF",J303,0))),0)</f>
        <v>0</v>
      </c>
      <c r="AO303" s="75" t="n">
        <f aca="false">IF(AC303&lt;&gt;AE303,(IF(N303="",J303*INFORMAÇÕES!$U$116,IF(N303="O",J303,0))),0)</f>
        <v>0</v>
      </c>
      <c r="AP303" s="75" t="n">
        <f aca="false">IF(H303&lt;&gt;0,J303,0)</f>
        <v>0</v>
      </c>
      <c r="AQ303" s="75" t="n">
        <f aca="false">IF(K303&lt;&gt;0,L303,0)</f>
        <v>0</v>
      </c>
    </row>
    <row r="304" s="174" customFormat="true" ht="14.25" hidden="false" customHeight="false" outlineLevel="0" collapsed="false">
      <c r="A304" s="159" t="n">
        <v>292</v>
      </c>
      <c r="B304" s="160" t="n">
        <f aca="false">R304</f>
        <v>0</v>
      </c>
      <c r="C304" s="161" t="n">
        <f aca="false">T304</f>
        <v>0</v>
      </c>
      <c r="D304" s="162" t="n">
        <f aca="false">U304</f>
        <v>0</v>
      </c>
      <c r="E304" s="163" t="n">
        <f aca="false">'ORÇ.GLOBAL P CAIXA'!E303</f>
        <v>0</v>
      </c>
      <c r="F304" s="163" t="n">
        <f aca="false">IF('ORÇ.GLOBAL EMPRESA'!G303&gt;0,'ORÇ.GLOBAL EMPRESA'!G303,'ORÇ.GLOBAL P CAIXA'!F303)</f>
        <v>0</v>
      </c>
      <c r="G304" s="163" t="n">
        <f aca="false">IF(E304&lt;&gt;0,ROUND(E304*F304,2),IF(AK304=0,(SUMIF($AC$13:$AC$1012,B304,$AK$13:$AK$1012)),AK304))</f>
        <v>0</v>
      </c>
      <c r="H304" s="163" t="n">
        <f aca="false">V304</f>
        <v>0</v>
      </c>
      <c r="I304" s="163" t="n">
        <f aca="false">W304</f>
        <v>0</v>
      </c>
      <c r="J304" s="163" t="n">
        <f aca="false">IF(H304&lt;&gt;0,ROUND(H304*I304,2),IF(AP304=0,(SUMIF($AC$13:$AC$1012,B304,$AP$13:$AP$1012)),AP304))</f>
        <v>0</v>
      </c>
      <c r="K304" s="163" t="n">
        <f aca="false">H304-E304</f>
        <v>0</v>
      </c>
      <c r="L304" s="163" t="n">
        <f aca="false">J304-G304</f>
        <v>0</v>
      </c>
      <c r="M304" s="645" t="str">
        <f aca="false">IF('ORÇ.GLOBAL P CAIXA'!H303&gt;0,'ORÇ.GLOBAL P CAIXA'!H303,"")</f>
        <v/>
      </c>
      <c r="N304" s="646" t="n">
        <f aca="false">'ORÇ.GLOBAL P CAIXA'!I303</f>
        <v>0</v>
      </c>
      <c r="O304" s="166" t="str">
        <f aca="false">S304</f>
        <v/>
      </c>
      <c r="P304" s="167"/>
      <c r="Q304" s="168" t="str">
        <f aca="false">IF(B304&gt;0,"ok","ocultar")</f>
        <v>ocultar</v>
      </c>
      <c r="R304" s="647" t="n">
        <f aca="false">'ORÇ.GLOBAL P CAIXA'!B303</f>
        <v>0</v>
      </c>
      <c r="S304" s="170" t="str">
        <f aca="false">IF('ORÇ.GLOBAL P CAIXA'!N303&lt;&gt;0,'ORÇ.GLOBAL P CAIXA'!N303,"")</f>
        <v/>
      </c>
      <c r="T304" s="648" t="n">
        <f aca="false">'ORÇ.GLOBAL P CAIXA'!O303</f>
        <v>0</v>
      </c>
      <c r="U304" s="172" t="n">
        <f aca="false">'ORÇ.GLOBAL P CAIXA'!P303</f>
        <v>0</v>
      </c>
      <c r="V304" s="173" t="n">
        <f aca="false">'ORÇ.GLOBAL P CAIXA'!E303</f>
        <v>0</v>
      </c>
      <c r="W304" s="173" t="n">
        <f aca="false">F304</f>
        <v>0</v>
      </c>
      <c r="X304" s="649"/>
      <c r="Y304" s="649"/>
      <c r="Z304" s="650"/>
      <c r="AB304" s="88"/>
      <c r="AC304" s="157" t="n">
        <f aca="false">IF(B304=0,AC303,IF(ISNONTEXT(B304)=TRUE(),INT(B304),INT(LEFT(B304,FIND(".",B304)-1))))</f>
        <v>3</v>
      </c>
      <c r="AD304" s="157" t="str">
        <f aca="false">IF(AD305=1,1,IF(B304&lt;&gt;0,1,IF(C304&lt;&gt;0,1,IF(D304&lt;&gt;0,1,IF(E304&lt;&gt;0,1,"")))))</f>
        <v/>
      </c>
      <c r="AE304" s="157" t="str">
        <f aca="false">IF(AC304=0," ",IF(AC304&lt;&gt;AC303,AC304," "))</f>
        <v> </v>
      </c>
      <c r="AF304" s="180"/>
      <c r="AG304" s="75" t="e">
        <f aca="false">IF(AC304&lt;&gt;AE304,(IF(N304=0,G304*(INFORMAÇÕES!$Q$69/INFORMAÇÕES!$Q$72),IF(N304="R",G304,0))),0)</f>
        <v>#DIV/0!</v>
      </c>
      <c r="AH304" s="75" t="e">
        <f aca="false">IF(AC304&lt;&gt;AE304,(IF(N304=0,G304*(INFORMAÇÕES!$Q$70/INFORMAÇÕES!$Q$72),IF(N304="C",G304,0))),0)</f>
        <v>#DIV/0!</v>
      </c>
      <c r="AI304" s="75" t="n">
        <f aca="false">IF(AC304&lt;&gt;AE304,(IF(N304=0,G304*INFORMAÇÕES!$U$115,IF(N304="CF",G304,0))),0)</f>
        <v>0</v>
      </c>
      <c r="AJ304" s="75" t="n">
        <f aca="false">IF(AC304&lt;&gt;AE304,(IF(N304=0,G304*INFORMAÇÕES!$U$116,IF(N304="O",G304,0))),0)</f>
        <v>0</v>
      </c>
      <c r="AK304" s="75" t="n">
        <f aca="false">IF(E304&lt;&gt;0,G304,0)</f>
        <v>0</v>
      </c>
      <c r="AL304" s="75" t="n">
        <f aca="false">IF(AC304&lt;&gt;AE304,(IF(N304=0,J304*(INFORMAÇÕES!$Q$89/INFORMAÇÕES!$Q$92),IF(N304="R",J304,0))),0)</f>
        <v>0</v>
      </c>
      <c r="AM304" s="75" t="n">
        <f aca="false">IF(AC304&lt;&gt;AE304,(IF(N304=0,J304*(INFORMAÇÕES!$Q$90/INFORMAÇÕES!$Q$92),IF(N304="C",J304,0))),0)</f>
        <v>0</v>
      </c>
      <c r="AN304" s="75" t="n">
        <f aca="false">IF(AC304&lt;&gt;AE304,(IF(N304="",J304*INFORMAÇÕES!$U$115,IF(N304="CF",J304,0))),0)</f>
        <v>0</v>
      </c>
      <c r="AO304" s="75" t="n">
        <f aca="false">IF(AC304&lt;&gt;AE304,(IF(N304="",J304*INFORMAÇÕES!$U$116,IF(N304="O",J304,0))),0)</f>
        <v>0</v>
      </c>
      <c r="AP304" s="75" t="n">
        <f aca="false">IF(H304&lt;&gt;0,J304,0)</f>
        <v>0</v>
      </c>
      <c r="AQ304" s="75" t="n">
        <f aca="false">IF(K304&lt;&gt;0,L304,0)</f>
        <v>0</v>
      </c>
    </row>
    <row r="305" s="174" customFormat="true" ht="14.25" hidden="false" customHeight="false" outlineLevel="0" collapsed="false">
      <c r="A305" s="159" t="n">
        <v>293</v>
      </c>
      <c r="B305" s="160" t="n">
        <f aca="false">R305</f>
        <v>0</v>
      </c>
      <c r="C305" s="161" t="n">
        <f aca="false">T305</f>
        <v>0</v>
      </c>
      <c r="D305" s="162" t="n">
        <f aca="false">U305</f>
        <v>0</v>
      </c>
      <c r="E305" s="163" t="n">
        <f aca="false">'ORÇ.GLOBAL P CAIXA'!E304</f>
        <v>0</v>
      </c>
      <c r="F305" s="163" t="n">
        <f aca="false">IF('ORÇ.GLOBAL EMPRESA'!G304&gt;0,'ORÇ.GLOBAL EMPRESA'!G304,'ORÇ.GLOBAL P CAIXA'!F304)</f>
        <v>0</v>
      </c>
      <c r="G305" s="163" t="n">
        <f aca="false">IF(E305&lt;&gt;0,ROUND(E305*F305,2),IF(AK305=0,(SUMIF($AC$13:$AC$1012,B305,$AK$13:$AK$1012)),AK305))</f>
        <v>0</v>
      </c>
      <c r="H305" s="163" t="n">
        <f aca="false">V305</f>
        <v>0</v>
      </c>
      <c r="I305" s="163" t="n">
        <f aca="false">W305</f>
        <v>0</v>
      </c>
      <c r="J305" s="163" t="n">
        <f aca="false">IF(H305&lt;&gt;0,ROUND(H305*I305,2),IF(AP305=0,(SUMIF($AC$13:$AC$1012,B305,$AP$13:$AP$1012)),AP305))</f>
        <v>0</v>
      </c>
      <c r="K305" s="163" t="n">
        <f aca="false">H305-E305</f>
        <v>0</v>
      </c>
      <c r="L305" s="163" t="n">
        <f aca="false">J305-G305</f>
        <v>0</v>
      </c>
      <c r="M305" s="645" t="str">
        <f aca="false">IF('ORÇ.GLOBAL P CAIXA'!H304&gt;0,'ORÇ.GLOBAL P CAIXA'!H304,"")</f>
        <v/>
      </c>
      <c r="N305" s="646" t="n">
        <f aca="false">'ORÇ.GLOBAL P CAIXA'!I304</f>
        <v>0</v>
      </c>
      <c r="O305" s="166" t="str">
        <f aca="false">S305</f>
        <v/>
      </c>
      <c r="P305" s="167"/>
      <c r="Q305" s="168" t="str">
        <f aca="false">IF(B305&gt;0,"ok","ocultar")</f>
        <v>ocultar</v>
      </c>
      <c r="R305" s="647" t="n">
        <f aca="false">'ORÇ.GLOBAL P CAIXA'!B304</f>
        <v>0</v>
      </c>
      <c r="S305" s="170" t="str">
        <f aca="false">IF('ORÇ.GLOBAL P CAIXA'!N304&lt;&gt;0,'ORÇ.GLOBAL P CAIXA'!N304,"")</f>
        <v/>
      </c>
      <c r="T305" s="648" t="n">
        <f aca="false">'ORÇ.GLOBAL P CAIXA'!O304</f>
        <v>0</v>
      </c>
      <c r="U305" s="172" t="n">
        <f aca="false">'ORÇ.GLOBAL P CAIXA'!P304</f>
        <v>0</v>
      </c>
      <c r="V305" s="173" t="n">
        <f aca="false">'ORÇ.GLOBAL P CAIXA'!E304</f>
        <v>0</v>
      </c>
      <c r="W305" s="173" t="n">
        <f aca="false">F305</f>
        <v>0</v>
      </c>
      <c r="X305" s="649"/>
      <c r="Y305" s="649"/>
      <c r="Z305" s="650"/>
      <c r="AB305" s="88"/>
      <c r="AC305" s="157" t="n">
        <f aca="false">IF(B305=0,AC304,IF(ISNONTEXT(B305)=TRUE(),INT(B305),INT(LEFT(B305,FIND(".",B305)-1))))</f>
        <v>3</v>
      </c>
      <c r="AD305" s="157" t="str">
        <f aca="false">IF(AD306=1,1,IF(B305&lt;&gt;0,1,IF(C305&lt;&gt;0,1,IF(D305&lt;&gt;0,1,IF(E305&lt;&gt;0,1,"")))))</f>
        <v/>
      </c>
      <c r="AE305" s="157" t="str">
        <f aca="false">IF(AC305=0," ",IF(AC305&lt;&gt;AC304,AC305," "))</f>
        <v> </v>
      </c>
      <c r="AF305" s="180"/>
      <c r="AG305" s="75" t="e">
        <f aca="false">IF(AC305&lt;&gt;AE305,(IF(N305=0,G305*(INFORMAÇÕES!$Q$69/INFORMAÇÕES!$Q$72),IF(N305="R",G305,0))),0)</f>
        <v>#DIV/0!</v>
      </c>
      <c r="AH305" s="75" t="e">
        <f aca="false">IF(AC305&lt;&gt;AE305,(IF(N305=0,G305*(INFORMAÇÕES!$Q$70/INFORMAÇÕES!$Q$72),IF(N305="C",G305,0))),0)</f>
        <v>#DIV/0!</v>
      </c>
      <c r="AI305" s="75" t="n">
        <f aca="false">IF(AC305&lt;&gt;AE305,(IF(N305=0,G305*INFORMAÇÕES!$U$115,IF(N305="CF",G305,0))),0)</f>
        <v>0</v>
      </c>
      <c r="AJ305" s="75" t="n">
        <f aca="false">IF(AC305&lt;&gt;AE305,(IF(N305=0,G305*INFORMAÇÕES!$U$116,IF(N305="O",G305,0))),0)</f>
        <v>0</v>
      </c>
      <c r="AK305" s="75" t="n">
        <f aca="false">IF(E305&lt;&gt;0,G305,0)</f>
        <v>0</v>
      </c>
      <c r="AL305" s="75" t="n">
        <f aca="false">IF(AC305&lt;&gt;AE305,(IF(N305=0,J305*(INFORMAÇÕES!$Q$89/INFORMAÇÕES!$Q$92),IF(N305="R",J305,0))),0)</f>
        <v>0</v>
      </c>
      <c r="AM305" s="75" t="n">
        <f aca="false">IF(AC305&lt;&gt;AE305,(IF(N305=0,J305*(INFORMAÇÕES!$Q$90/INFORMAÇÕES!$Q$92),IF(N305="C",J305,0))),0)</f>
        <v>0</v>
      </c>
      <c r="AN305" s="75" t="n">
        <f aca="false">IF(AC305&lt;&gt;AE305,(IF(N305="",J305*INFORMAÇÕES!$U$115,IF(N305="CF",J305,0))),0)</f>
        <v>0</v>
      </c>
      <c r="AO305" s="75" t="n">
        <f aca="false">IF(AC305&lt;&gt;AE305,(IF(N305="",J305*INFORMAÇÕES!$U$116,IF(N305="O",J305,0))),0)</f>
        <v>0</v>
      </c>
      <c r="AP305" s="75" t="n">
        <f aca="false">IF(H305&lt;&gt;0,J305,0)</f>
        <v>0</v>
      </c>
      <c r="AQ305" s="75" t="n">
        <f aca="false">IF(K305&lt;&gt;0,L305,0)</f>
        <v>0</v>
      </c>
    </row>
    <row r="306" s="174" customFormat="true" ht="14.25" hidden="false" customHeight="false" outlineLevel="0" collapsed="false">
      <c r="A306" s="159" t="n">
        <v>294</v>
      </c>
      <c r="B306" s="160" t="n">
        <f aca="false">R306</f>
        <v>0</v>
      </c>
      <c r="C306" s="161" t="n">
        <f aca="false">T306</f>
        <v>0</v>
      </c>
      <c r="D306" s="162" t="n">
        <f aca="false">U306</f>
        <v>0</v>
      </c>
      <c r="E306" s="163" t="n">
        <f aca="false">'ORÇ.GLOBAL P CAIXA'!E305</f>
        <v>0</v>
      </c>
      <c r="F306" s="163" t="n">
        <f aca="false">IF('ORÇ.GLOBAL EMPRESA'!G305&gt;0,'ORÇ.GLOBAL EMPRESA'!G305,'ORÇ.GLOBAL P CAIXA'!F305)</f>
        <v>0</v>
      </c>
      <c r="G306" s="163" t="n">
        <f aca="false">IF(E306&lt;&gt;0,ROUND(E306*F306,2),IF(AK306=0,(SUMIF($AC$13:$AC$1012,B306,$AK$13:$AK$1012)),AK306))</f>
        <v>0</v>
      </c>
      <c r="H306" s="163" t="n">
        <f aca="false">V306</f>
        <v>0</v>
      </c>
      <c r="I306" s="163" t="n">
        <f aca="false">W306</f>
        <v>0</v>
      </c>
      <c r="J306" s="163" t="n">
        <f aca="false">IF(H306&lt;&gt;0,ROUND(H306*I306,2),IF(AP306=0,(SUMIF($AC$13:$AC$1012,B306,$AP$13:$AP$1012)),AP306))</f>
        <v>0</v>
      </c>
      <c r="K306" s="163" t="n">
        <f aca="false">H306-E306</f>
        <v>0</v>
      </c>
      <c r="L306" s="163" t="n">
        <f aca="false">J306-G306</f>
        <v>0</v>
      </c>
      <c r="M306" s="645" t="str">
        <f aca="false">IF('ORÇ.GLOBAL P CAIXA'!H305&gt;0,'ORÇ.GLOBAL P CAIXA'!H305,"")</f>
        <v/>
      </c>
      <c r="N306" s="646" t="n">
        <f aca="false">'ORÇ.GLOBAL P CAIXA'!I305</f>
        <v>0</v>
      </c>
      <c r="O306" s="166" t="str">
        <f aca="false">S306</f>
        <v/>
      </c>
      <c r="P306" s="167"/>
      <c r="Q306" s="168" t="str">
        <f aca="false">IF(B306&gt;0,"ok","ocultar")</f>
        <v>ocultar</v>
      </c>
      <c r="R306" s="647" t="n">
        <f aca="false">'ORÇ.GLOBAL P CAIXA'!B305</f>
        <v>0</v>
      </c>
      <c r="S306" s="170" t="str">
        <f aca="false">IF('ORÇ.GLOBAL P CAIXA'!N305&lt;&gt;0,'ORÇ.GLOBAL P CAIXA'!N305,"")</f>
        <v/>
      </c>
      <c r="T306" s="648" t="n">
        <f aca="false">'ORÇ.GLOBAL P CAIXA'!O305</f>
        <v>0</v>
      </c>
      <c r="U306" s="172" t="n">
        <f aca="false">'ORÇ.GLOBAL P CAIXA'!P305</f>
        <v>0</v>
      </c>
      <c r="V306" s="173" t="n">
        <f aca="false">'ORÇ.GLOBAL P CAIXA'!E305</f>
        <v>0</v>
      </c>
      <c r="W306" s="173" t="n">
        <f aca="false">F306</f>
        <v>0</v>
      </c>
      <c r="X306" s="649"/>
      <c r="Y306" s="649"/>
      <c r="Z306" s="650"/>
      <c r="AB306" s="88"/>
      <c r="AC306" s="157" t="n">
        <f aca="false">IF(B306=0,AC305,IF(ISNONTEXT(B306)=TRUE(),INT(B306),INT(LEFT(B306,FIND(".",B306)-1))))</f>
        <v>3</v>
      </c>
      <c r="AD306" s="157" t="str">
        <f aca="false">IF(AD307=1,1,IF(B306&lt;&gt;0,1,IF(C306&lt;&gt;0,1,IF(D306&lt;&gt;0,1,IF(E306&lt;&gt;0,1,"")))))</f>
        <v/>
      </c>
      <c r="AE306" s="157" t="str">
        <f aca="false">IF(AC306=0," ",IF(AC306&lt;&gt;AC305,AC306," "))</f>
        <v> </v>
      </c>
      <c r="AF306" s="180"/>
      <c r="AG306" s="75" t="e">
        <f aca="false">IF(AC306&lt;&gt;AE306,(IF(N306=0,G306*(INFORMAÇÕES!$Q$69/INFORMAÇÕES!$Q$72),IF(N306="R",G306,0))),0)</f>
        <v>#DIV/0!</v>
      </c>
      <c r="AH306" s="75" t="e">
        <f aca="false">IF(AC306&lt;&gt;AE306,(IF(N306=0,G306*(INFORMAÇÕES!$Q$70/INFORMAÇÕES!$Q$72),IF(N306="C",G306,0))),0)</f>
        <v>#DIV/0!</v>
      </c>
      <c r="AI306" s="75" t="n">
        <f aca="false">IF(AC306&lt;&gt;AE306,(IF(N306=0,G306*INFORMAÇÕES!$U$115,IF(N306="CF",G306,0))),0)</f>
        <v>0</v>
      </c>
      <c r="AJ306" s="75" t="n">
        <f aca="false">IF(AC306&lt;&gt;AE306,(IF(N306=0,G306*INFORMAÇÕES!$U$116,IF(N306="O",G306,0))),0)</f>
        <v>0</v>
      </c>
      <c r="AK306" s="75" t="n">
        <f aca="false">IF(E306&lt;&gt;0,G306,0)</f>
        <v>0</v>
      </c>
      <c r="AL306" s="75" t="n">
        <f aca="false">IF(AC306&lt;&gt;AE306,(IF(N306=0,J306*(INFORMAÇÕES!$Q$89/INFORMAÇÕES!$Q$92),IF(N306="R",J306,0))),0)</f>
        <v>0</v>
      </c>
      <c r="AM306" s="75" t="n">
        <f aca="false">IF(AC306&lt;&gt;AE306,(IF(N306=0,J306*(INFORMAÇÕES!$Q$90/INFORMAÇÕES!$Q$92),IF(N306="C",J306,0))),0)</f>
        <v>0</v>
      </c>
      <c r="AN306" s="75" t="n">
        <f aca="false">IF(AC306&lt;&gt;AE306,(IF(N306="",J306*INFORMAÇÕES!$U$115,IF(N306="CF",J306,0))),0)</f>
        <v>0</v>
      </c>
      <c r="AO306" s="75" t="n">
        <f aca="false">IF(AC306&lt;&gt;AE306,(IF(N306="",J306*INFORMAÇÕES!$U$116,IF(N306="O",J306,0))),0)</f>
        <v>0</v>
      </c>
      <c r="AP306" s="75" t="n">
        <f aca="false">IF(H306&lt;&gt;0,J306,0)</f>
        <v>0</v>
      </c>
      <c r="AQ306" s="75" t="n">
        <f aca="false">IF(K306&lt;&gt;0,L306,0)</f>
        <v>0</v>
      </c>
    </row>
    <row r="307" s="174" customFormat="true" ht="14.25" hidden="false" customHeight="false" outlineLevel="0" collapsed="false">
      <c r="A307" s="159" t="n">
        <v>295</v>
      </c>
      <c r="B307" s="160" t="n">
        <f aca="false">R307</f>
        <v>0</v>
      </c>
      <c r="C307" s="161" t="n">
        <f aca="false">T307</f>
        <v>0</v>
      </c>
      <c r="D307" s="162" t="n">
        <f aca="false">U307</f>
        <v>0</v>
      </c>
      <c r="E307" s="163" t="n">
        <f aca="false">'ORÇ.GLOBAL P CAIXA'!E306</f>
        <v>0</v>
      </c>
      <c r="F307" s="163" t="n">
        <f aca="false">IF('ORÇ.GLOBAL EMPRESA'!G306&gt;0,'ORÇ.GLOBAL EMPRESA'!G306,'ORÇ.GLOBAL P CAIXA'!F306)</f>
        <v>0</v>
      </c>
      <c r="G307" s="163" t="n">
        <f aca="false">IF(E307&lt;&gt;0,ROUND(E307*F307,2),IF(AK307=0,(SUMIF($AC$13:$AC$1012,B307,$AK$13:$AK$1012)),AK307))</f>
        <v>0</v>
      </c>
      <c r="H307" s="163" t="n">
        <f aca="false">V307</f>
        <v>0</v>
      </c>
      <c r="I307" s="163" t="n">
        <f aca="false">W307</f>
        <v>0</v>
      </c>
      <c r="J307" s="163" t="n">
        <f aca="false">IF(H307&lt;&gt;0,ROUND(H307*I307,2),IF(AP307=0,(SUMIF($AC$13:$AC$1012,B307,$AP$13:$AP$1012)),AP307))</f>
        <v>0</v>
      </c>
      <c r="K307" s="163" t="n">
        <f aca="false">H307-E307</f>
        <v>0</v>
      </c>
      <c r="L307" s="163" t="n">
        <f aca="false">J307-G307</f>
        <v>0</v>
      </c>
      <c r="M307" s="645" t="str">
        <f aca="false">IF('ORÇ.GLOBAL P CAIXA'!H306&gt;0,'ORÇ.GLOBAL P CAIXA'!H306,"")</f>
        <v/>
      </c>
      <c r="N307" s="646" t="n">
        <f aca="false">'ORÇ.GLOBAL P CAIXA'!I306</f>
        <v>0</v>
      </c>
      <c r="O307" s="166" t="str">
        <f aca="false">S307</f>
        <v/>
      </c>
      <c r="P307" s="167"/>
      <c r="Q307" s="168" t="str">
        <f aca="false">IF(B307&gt;0,"ok","ocultar")</f>
        <v>ocultar</v>
      </c>
      <c r="R307" s="647" t="n">
        <f aca="false">'ORÇ.GLOBAL P CAIXA'!B306</f>
        <v>0</v>
      </c>
      <c r="S307" s="170" t="str">
        <f aca="false">IF('ORÇ.GLOBAL P CAIXA'!N306&lt;&gt;0,'ORÇ.GLOBAL P CAIXA'!N306,"")</f>
        <v/>
      </c>
      <c r="T307" s="648" t="n">
        <f aca="false">'ORÇ.GLOBAL P CAIXA'!O306</f>
        <v>0</v>
      </c>
      <c r="U307" s="172" t="n">
        <f aca="false">'ORÇ.GLOBAL P CAIXA'!P306</f>
        <v>0</v>
      </c>
      <c r="V307" s="173" t="n">
        <f aca="false">'ORÇ.GLOBAL P CAIXA'!E306</f>
        <v>0</v>
      </c>
      <c r="W307" s="173" t="n">
        <f aca="false">F307</f>
        <v>0</v>
      </c>
      <c r="X307" s="649"/>
      <c r="Y307" s="649"/>
      <c r="Z307" s="650"/>
      <c r="AB307" s="88"/>
      <c r="AC307" s="157" t="n">
        <f aca="false">IF(B307=0,AC306,IF(ISNONTEXT(B307)=TRUE(),INT(B307),INT(LEFT(B307,FIND(".",B307)-1))))</f>
        <v>3</v>
      </c>
      <c r="AD307" s="157" t="str">
        <f aca="false">IF(AD308=1,1,IF(B307&lt;&gt;0,1,IF(C307&lt;&gt;0,1,IF(D307&lt;&gt;0,1,IF(E307&lt;&gt;0,1,"")))))</f>
        <v/>
      </c>
      <c r="AE307" s="157" t="str">
        <f aca="false">IF(AC307=0," ",IF(AC307&lt;&gt;AC306,AC307," "))</f>
        <v> </v>
      </c>
      <c r="AF307" s="180"/>
      <c r="AG307" s="75" t="e">
        <f aca="false">IF(AC307&lt;&gt;AE307,(IF(N307=0,G307*(INFORMAÇÕES!$Q$69/INFORMAÇÕES!$Q$72),IF(N307="R",G307,0))),0)</f>
        <v>#DIV/0!</v>
      </c>
      <c r="AH307" s="75" t="e">
        <f aca="false">IF(AC307&lt;&gt;AE307,(IF(N307=0,G307*(INFORMAÇÕES!$Q$70/INFORMAÇÕES!$Q$72),IF(N307="C",G307,0))),0)</f>
        <v>#DIV/0!</v>
      </c>
      <c r="AI307" s="75" t="n">
        <f aca="false">IF(AC307&lt;&gt;AE307,(IF(N307=0,G307*INFORMAÇÕES!$U$115,IF(N307="CF",G307,0))),0)</f>
        <v>0</v>
      </c>
      <c r="AJ307" s="75" t="n">
        <f aca="false">IF(AC307&lt;&gt;AE307,(IF(N307=0,G307*INFORMAÇÕES!$U$116,IF(N307="O",G307,0))),0)</f>
        <v>0</v>
      </c>
      <c r="AK307" s="75" t="n">
        <f aca="false">IF(E307&lt;&gt;0,G307,0)</f>
        <v>0</v>
      </c>
      <c r="AL307" s="75" t="n">
        <f aca="false">IF(AC307&lt;&gt;AE307,(IF(N307=0,J307*(INFORMAÇÕES!$Q$89/INFORMAÇÕES!$Q$92),IF(N307="R",J307,0))),0)</f>
        <v>0</v>
      </c>
      <c r="AM307" s="75" t="n">
        <f aca="false">IF(AC307&lt;&gt;AE307,(IF(N307=0,J307*(INFORMAÇÕES!$Q$90/INFORMAÇÕES!$Q$92),IF(N307="C",J307,0))),0)</f>
        <v>0</v>
      </c>
      <c r="AN307" s="75" t="n">
        <f aca="false">IF(AC307&lt;&gt;AE307,(IF(N307="",J307*INFORMAÇÕES!$U$115,IF(N307="CF",J307,0))),0)</f>
        <v>0</v>
      </c>
      <c r="AO307" s="75" t="n">
        <f aca="false">IF(AC307&lt;&gt;AE307,(IF(N307="",J307*INFORMAÇÕES!$U$116,IF(N307="O",J307,0))),0)</f>
        <v>0</v>
      </c>
      <c r="AP307" s="75" t="n">
        <f aca="false">IF(H307&lt;&gt;0,J307,0)</f>
        <v>0</v>
      </c>
      <c r="AQ307" s="75" t="n">
        <f aca="false">IF(K307&lt;&gt;0,L307,0)</f>
        <v>0</v>
      </c>
    </row>
    <row r="308" s="174" customFormat="true" ht="14.25" hidden="false" customHeight="false" outlineLevel="0" collapsed="false">
      <c r="A308" s="159" t="n">
        <v>296</v>
      </c>
      <c r="B308" s="160" t="n">
        <f aca="false">R308</f>
        <v>0</v>
      </c>
      <c r="C308" s="161" t="n">
        <f aca="false">T308</f>
        <v>0</v>
      </c>
      <c r="D308" s="162" t="n">
        <f aca="false">U308</f>
        <v>0</v>
      </c>
      <c r="E308" s="163" t="n">
        <f aca="false">'ORÇ.GLOBAL P CAIXA'!E307</f>
        <v>0</v>
      </c>
      <c r="F308" s="163" t="n">
        <f aca="false">IF('ORÇ.GLOBAL EMPRESA'!G307&gt;0,'ORÇ.GLOBAL EMPRESA'!G307,'ORÇ.GLOBAL P CAIXA'!F307)</f>
        <v>0</v>
      </c>
      <c r="G308" s="163" t="n">
        <f aca="false">IF(E308&lt;&gt;0,ROUND(E308*F308,2),IF(AK308=0,(SUMIF($AC$13:$AC$1012,B308,$AK$13:$AK$1012)),AK308))</f>
        <v>0</v>
      </c>
      <c r="H308" s="163" t="n">
        <f aca="false">V308</f>
        <v>0</v>
      </c>
      <c r="I308" s="163" t="n">
        <f aca="false">W308</f>
        <v>0</v>
      </c>
      <c r="J308" s="163" t="n">
        <f aca="false">IF(H308&lt;&gt;0,ROUND(H308*I308,2),IF(AP308=0,(SUMIF($AC$13:$AC$1012,B308,$AP$13:$AP$1012)),AP308))</f>
        <v>0</v>
      </c>
      <c r="K308" s="163" t="n">
        <f aca="false">H308-E308</f>
        <v>0</v>
      </c>
      <c r="L308" s="163" t="n">
        <f aca="false">J308-G308</f>
        <v>0</v>
      </c>
      <c r="M308" s="645" t="str">
        <f aca="false">IF('ORÇ.GLOBAL P CAIXA'!H307&gt;0,'ORÇ.GLOBAL P CAIXA'!H307,"")</f>
        <v/>
      </c>
      <c r="N308" s="646" t="n">
        <f aca="false">'ORÇ.GLOBAL P CAIXA'!I307</f>
        <v>0</v>
      </c>
      <c r="O308" s="166" t="str">
        <f aca="false">S308</f>
        <v/>
      </c>
      <c r="P308" s="167"/>
      <c r="Q308" s="168" t="str">
        <f aca="false">IF(B308&gt;0,"ok","ocultar")</f>
        <v>ocultar</v>
      </c>
      <c r="R308" s="647" t="n">
        <f aca="false">'ORÇ.GLOBAL P CAIXA'!B307</f>
        <v>0</v>
      </c>
      <c r="S308" s="170" t="str">
        <f aca="false">IF('ORÇ.GLOBAL P CAIXA'!N307&lt;&gt;0,'ORÇ.GLOBAL P CAIXA'!N307,"")</f>
        <v/>
      </c>
      <c r="T308" s="648" t="n">
        <f aca="false">'ORÇ.GLOBAL P CAIXA'!O307</f>
        <v>0</v>
      </c>
      <c r="U308" s="172" t="n">
        <f aca="false">'ORÇ.GLOBAL P CAIXA'!P307</f>
        <v>0</v>
      </c>
      <c r="V308" s="173" t="n">
        <f aca="false">'ORÇ.GLOBAL P CAIXA'!E307</f>
        <v>0</v>
      </c>
      <c r="W308" s="173" t="n">
        <f aca="false">F308</f>
        <v>0</v>
      </c>
      <c r="X308" s="649"/>
      <c r="Y308" s="649"/>
      <c r="Z308" s="650"/>
      <c r="AB308" s="88"/>
      <c r="AC308" s="157" t="n">
        <f aca="false">IF(B308=0,AC307,IF(ISNONTEXT(B308)=TRUE(),INT(B308),INT(LEFT(B308,FIND(".",B308)-1))))</f>
        <v>3</v>
      </c>
      <c r="AD308" s="157" t="str">
        <f aca="false">IF(AD309=1,1,IF(B308&lt;&gt;0,1,IF(C308&lt;&gt;0,1,IF(D308&lt;&gt;0,1,IF(E308&lt;&gt;0,1,"")))))</f>
        <v/>
      </c>
      <c r="AE308" s="157" t="str">
        <f aca="false">IF(AC308=0," ",IF(AC308&lt;&gt;AC307,AC308," "))</f>
        <v> </v>
      </c>
      <c r="AF308" s="180"/>
      <c r="AG308" s="75" t="e">
        <f aca="false">IF(AC308&lt;&gt;AE308,(IF(N308=0,G308*(INFORMAÇÕES!$Q$69/INFORMAÇÕES!$Q$72),IF(N308="R",G308,0))),0)</f>
        <v>#DIV/0!</v>
      </c>
      <c r="AH308" s="75" t="e">
        <f aca="false">IF(AC308&lt;&gt;AE308,(IF(N308=0,G308*(INFORMAÇÕES!$Q$70/INFORMAÇÕES!$Q$72),IF(N308="C",G308,0))),0)</f>
        <v>#DIV/0!</v>
      </c>
      <c r="AI308" s="75" t="n">
        <f aca="false">IF(AC308&lt;&gt;AE308,(IF(N308=0,G308*INFORMAÇÕES!$U$115,IF(N308="CF",G308,0))),0)</f>
        <v>0</v>
      </c>
      <c r="AJ308" s="75" t="n">
        <f aca="false">IF(AC308&lt;&gt;AE308,(IF(N308=0,G308*INFORMAÇÕES!$U$116,IF(N308="O",G308,0))),0)</f>
        <v>0</v>
      </c>
      <c r="AK308" s="75" t="n">
        <f aca="false">IF(E308&lt;&gt;0,G308,0)</f>
        <v>0</v>
      </c>
      <c r="AL308" s="75" t="n">
        <f aca="false">IF(AC308&lt;&gt;AE308,(IF(N308=0,J308*(INFORMAÇÕES!$Q$89/INFORMAÇÕES!$Q$92),IF(N308="R",J308,0))),0)</f>
        <v>0</v>
      </c>
      <c r="AM308" s="75" t="n">
        <f aca="false">IF(AC308&lt;&gt;AE308,(IF(N308=0,J308*(INFORMAÇÕES!$Q$90/INFORMAÇÕES!$Q$92),IF(N308="C",J308,0))),0)</f>
        <v>0</v>
      </c>
      <c r="AN308" s="75" t="n">
        <f aca="false">IF(AC308&lt;&gt;AE308,(IF(N308="",J308*INFORMAÇÕES!$U$115,IF(N308="CF",J308,0))),0)</f>
        <v>0</v>
      </c>
      <c r="AO308" s="75" t="n">
        <f aca="false">IF(AC308&lt;&gt;AE308,(IF(N308="",J308*INFORMAÇÕES!$U$116,IF(N308="O",J308,0))),0)</f>
        <v>0</v>
      </c>
      <c r="AP308" s="75" t="n">
        <f aca="false">IF(H308&lt;&gt;0,J308,0)</f>
        <v>0</v>
      </c>
      <c r="AQ308" s="75" t="n">
        <f aca="false">IF(K308&lt;&gt;0,L308,0)</f>
        <v>0</v>
      </c>
    </row>
    <row r="309" s="174" customFormat="true" ht="14.25" hidden="false" customHeight="false" outlineLevel="0" collapsed="false">
      <c r="A309" s="159" t="n">
        <v>297</v>
      </c>
      <c r="B309" s="160" t="n">
        <f aca="false">R309</f>
        <v>0</v>
      </c>
      <c r="C309" s="161" t="n">
        <f aca="false">T309</f>
        <v>0</v>
      </c>
      <c r="D309" s="162" t="n">
        <f aca="false">U309</f>
        <v>0</v>
      </c>
      <c r="E309" s="163" t="n">
        <f aca="false">'ORÇ.GLOBAL P CAIXA'!E308</f>
        <v>0</v>
      </c>
      <c r="F309" s="163" t="n">
        <f aca="false">IF('ORÇ.GLOBAL EMPRESA'!G308&gt;0,'ORÇ.GLOBAL EMPRESA'!G308,'ORÇ.GLOBAL P CAIXA'!F308)</f>
        <v>0</v>
      </c>
      <c r="G309" s="163" t="n">
        <f aca="false">IF(E309&lt;&gt;0,ROUND(E309*F309,2),IF(AK309=0,(SUMIF($AC$13:$AC$1012,B309,$AK$13:$AK$1012)),AK309))</f>
        <v>0</v>
      </c>
      <c r="H309" s="163" t="n">
        <f aca="false">V309</f>
        <v>0</v>
      </c>
      <c r="I309" s="163" t="n">
        <f aca="false">W309</f>
        <v>0</v>
      </c>
      <c r="J309" s="163" t="n">
        <f aca="false">IF(H309&lt;&gt;0,ROUND(H309*I309,2),IF(AP309=0,(SUMIF($AC$13:$AC$1012,B309,$AP$13:$AP$1012)),AP309))</f>
        <v>0</v>
      </c>
      <c r="K309" s="163" t="n">
        <f aca="false">H309-E309</f>
        <v>0</v>
      </c>
      <c r="L309" s="163" t="n">
        <f aca="false">J309-G309</f>
        <v>0</v>
      </c>
      <c r="M309" s="645" t="str">
        <f aca="false">IF('ORÇ.GLOBAL P CAIXA'!H308&gt;0,'ORÇ.GLOBAL P CAIXA'!H308,"")</f>
        <v/>
      </c>
      <c r="N309" s="646" t="n">
        <f aca="false">'ORÇ.GLOBAL P CAIXA'!I308</f>
        <v>0</v>
      </c>
      <c r="O309" s="166" t="str">
        <f aca="false">S309</f>
        <v/>
      </c>
      <c r="P309" s="167"/>
      <c r="Q309" s="168" t="str">
        <f aca="false">IF(B309&gt;0,"ok","ocultar")</f>
        <v>ocultar</v>
      </c>
      <c r="R309" s="647" t="n">
        <f aca="false">'ORÇ.GLOBAL P CAIXA'!B308</f>
        <v>0</v>
      </c>
      <c r="S309" s="170" t="str">
        <f aca="false">IF('ORÇ.GLOBAL P CAIXA'!N308&lt;&gt;0,'ORÇ.GLOBAL P CAIXA'!N308,"")</f>
        <v/>
      </c>
      <c r="T309" s="648" t="n">
        <f aca="false">'ORÇ.GLOBAL P CAIXA'!O308</f>
        <v>0</v>
      </c>
      <c r="U309" s="172" t="n">
        <f aca="false">'ORÇ.GLOBAL P CAIXA'!P308</f>
        <v>0</v>
      </c>
      <c r="V309" s="173" t="n">
        <f aca="false">'ORÇ.GLOBAL P CAIXA'!E308</f>
        <v>0</v>
      </c>
      <c r="W309" s="173" t="n">
        <f aca="false">F309</f>
        <v>0</v>
      </c>
      <c r="X309" s="649"/>
      <c r="Y309" s="649"/>
      <c r="Z309" s="650"/>
      <c r="AB309" s="88"/>
      <c r="AC309" s="157" t="n">
        <f aca="false">IF(B309=0,AC308,IF(ISNONTEXT(B309)=TRUE(),INT(B309),INT(LEFT(B309,FIND(".",B309)-1))))</f>
        <v>3</v>
      </c>
      <c r="AD309" s="157" t="str">
        <f aca="false">IF(AD310=1,1,IF(B309&lt;&gt;0,1,IF(C309&lt;&gt;0,1,IF(D309&lt;&gt;0,1,IF(E309&lt;&gt;0,1,"")))))</f>
        <v/>
      </c>
      <c r="AE309" s="157" t="str">
        <f aca="false">IF(AC309=0," ",IF(AC309&lt;&gt;AC308,AC309," "))</f>
        <v> </v>
      </c>
      <c r="AF309" s="180"/>
      <c r="AG309" s="75" t="e">
        <f aca="false">IF(AC309&lt;&gt;AE309,(IF(N309=0,G309*(INFORMAÇÕES!$Q$69/INFORMAÇÕES!$Q$72),IF(N309="R",G309,0))),0)</f>
        <v>#DIV/0!</v>
      </c>
      <c r="AH309" s="75" t="e">
        <f aca="false">IF(AC309&lt;&gt;AE309,(IF(N309=0,G309*(INFORMAÇÕES!$Q$70/INFORMAÇÕES!$Q$72),IF(N309="C",G309,0))),0)</f>
        <v>#DIV/0!</v>
      </c>
      <c r="AI309" s="75" t="n">
        <f aca="false">IF(AC309&lt;&gt;AE309,(IF(N309=0,G309*INFORMAÇÕES!$U$115,IF(N309="CF",G309,0))),0)</f>
        <v>0</v>
      </c>
      <c r="AJ309" s="75" t="n">
        <f aca="false">IF(AC309&lt;&gt;AE309,(IF(N309=0,G309*INFORMAÇÕES!$U$116,IF(N309="O",G309,0))),0)</f>
        <v>0</v>
      </c>
      <c r="AK309" s="75" t="n">
        <f aca="false">IF(E309&lt;&gt;0,G309,0)</f>
        <v>0</v>
      </c>
      <c r="AL309" s="75" t="n">
        <f aca="false">IF(AC309&lt;&gt;AE309,(IF(N309=0,J309*(INFORMAÇÕES!$Q$89/INFORMAÇÕES!$Q$92),IF(N309="R",J309,0))),0)</f>
        <v>0</v>
      </c>
      <c r="AM309" s="75" t="n">
        <f aca="false">IF(AC309&lt;&gt;AE309,(IF(N309=0,J309*(INFORMAÇÕES!$Q$90/INFORMAÇÕES!$Q$92),IF(N309="C",J309,0))),0)</f>
        <v>0</v>
      </c>
      <c r="AN309" s="75" t="n">
        <f aca="false">IF(AC309&lt;&gt;AE309,(IF(N309="",J309*INFORMAÇÕES!$U$115,IF(N309="CF",J309,0))),0)</f>
        <v>0</v>
      </c>
      <c r="AO309" s="75" t="n">
        <f aca="false">IF(AC309&lt;&gt;AE309,(IF(N309="",J309*INFORMAÇÕES!$U$116,IF(N309="O",J309,0))),0)</f>
        <v>0</v>
      </c>
      <c r="AP309" s="75" t="n">
        <f aca="false">IF(H309&lt;&gt;0,J309,0)</f>
        <v>0</v>
      </c>
      <c r="AQ309" s="75" t="n">
        <f aca="false">IF(K309&lt;&gt;0,L309,0)</f>
        <v>0</v>
      </c>
    </row>
    <row r="310" s="174" customFormat="true" ht="14.25" hidden="false" customHeight="false" outlineLevel="0" collapsed="false">
      <c r="A310" s="159" t="n">
        <v>298</v>
      </c>
      <c r="B310" s="160" t="n">
        <f aca="false">R310</f>
        <v>0</v>
      </c>
      <c r="C310" s="161" t="n">
        <f aca="false">T310</f>
        <v>0</v>
      </c>
      <c r="D310" s="162" t="n">
        <f aca="false">U310</f>
        <v>0</v>
      </c>
      <c r="E310" s="163" t="n">
        <f aca="false">'ORÇ.GLOBAL P CAIXA'!E309</f>
        <v>0</v>
      </c>
      <c r="F310" s="163" t="n">
        <f aca="false">IF('ORÇ.GLOBAL EMPRESA'!G309&gt;0,'ORÇ.GLOBAL EMPRESA'!G309,'ORÇ.GLOBAL P CAIXA'!F309)</f>
        <v>0</v>
      </c>
      <c r="G310" s="163" t="n">
        <f aca="false">IF(E310&lt;&gt;0,ROUND(E310*F310,2),IF(AK310=0,(SUMIF($AC$13:$AC$1012,B310,$AK$13:$AK$1012)),AK310))</f>
        <v>0</v>
      </c>
      <c r="H310" s="163" t="n">
        <f aca="false">V310</f>
        <v>0</v>
      </c>
      <c r="I310" s="163" t="n">
        <f aca="false">W310</f>
        <v>0</v>
      </c>
      <c r="J310" s="163" t="n">
        <f aca="false">IF(H310&lt;&gt;0,ROUND(H310*I310,2),IF(AP310=0,(SUMIF($AC$13:$AC$1012,B310,$AP$13:$AP$1012)),AP310))</f>
        <v>0</v>
      </c>
      <c r="K310" s="163" t="n">
        <f aca="false">H310-E310</f>
        <v>0</v>
      </c>
      <c r="L310" s="163" t="n">
        <f aca="false">J310-G310</f>
        <v>0</v>
      </c>
      <c r="M310" s="645" t="str">
        <f aca="false">IF('ORÇ.GLOBAL P CAIXA'!H309&gt;0,'ORÇ.GLOBAL P CAIXA'!H309,"")</f>
        <v/>
      </c>
      <c r="N310" s="646" t="n">
        <f aca="false">'ORÇ.GLOBAL P CAIXA'!I309</f>
        <v>0</v>
      </c>
      <c r="O310" s="166" t="str">
        <f aca="false">S310</f>
        <v/>
      </c>
      <c r="P310" s="167"/>
      <c r="Q310" s="168" t="str">
        <f aca="false">IF(B310&gt;0,"ok","ocultar")</f>
        <v>ocultar</v>
      </c>
      <c r="R310" s="647" t="n">
        <f aca="false">'ORÇ.GLOBAL P CAIXA'!B309</f>
        <v>0</v>
      </c>
      <c r="S310" s="170" t="str">
        <f aca="false">IF('ORÇ.GLOBAL P CAIXA'!N309&lt;&gt;0,'ORÇ.GLOBAL P CAIXA'!N309,"")</f>
        <v/>
      </c>
      <c r="T310" s="648" t="n">
        <f aca="false">'ORÇ.GLOBAL P CAIXA'!O309</f>
        <v>0</v>
      </c>
      <c r="U310" s="172" t="n">
        <f aca="false">'ORÇ.GLOBAL P CAIXA'!P309</f>
        <v>0</v>
      </c>
      <c r="V310" s="173" t="n">
        <f aca="false">'ORÇ.GLOBAL P CAIXA'!E309</f>
        <v>0</v>
      </c>
      <c r="W310" s="173" t="n">
        <f aca="false">F310</f>
        <v>0</v>
      </c>
      <c r="X310" s="649"/>
      <c r="Y310" s="649"/>
      <c r="Z310" s="650"/>
      <c r="AB310" s="88"/>
      <c r="AC310" s="157" t="n">
        <f aca="false">IF(B310=0,AC309,IF(ISNONTEXT(B310)=TRUE(),INT(B310),INT(LEFT(B310,FIND(".",B310)-1))))</f>
        <v>3</v>
      </c>
      <c r="AD310" s="157" t="str">
        <f aca="false">IF(AD311=1,1,IF(B310&lt;&gt;0,1,IF(C310&lt;&gt;0,1,IF(D310&lt;&gt;0,1,IF(E310&lt;&gt;0,1,"")))))</f>
        <v/>
      </c>
      <c r="AE310" s="157" t="str">
        <f aca="false">IF(AC310=0," ",IF(AC310&lt;&gt;AC309,AC310," "))</f>
        <v> </v>
      </c>
      <c r="AF310" s="180"/>
      <c r="AG310" s="75" t="e">
        <f aca="false">IF(AC310&lt;&gt;AE310,(IF(N310=0,G310*(INFORMAÇÕES!$Q$69/INFORMAÇÕES!$Q$72),IF(N310="R",G310,0))),0)</f>
        <v>#DIV/0!</v>
      </c>
      <c r="AH310" s="75" t="e">
        <f aca="false">IF(AC310&lt;&gt;AE310,(IF(N310=0,G310*(INFORMAÇÕES!$Q$70/INFORMAÇÕES!$Q$72),IF(N310="C",G310,0))),0)</f>
        <v>#DIV/0!</v>
      </c>
      <c r="AI310" s="75" t="n">
        <f aca="false">IF(AC310&lt;&gt;AE310,(IF(N310=0,G310*INFORMAÇÕES!$U$115,IF(N310="CF",G310,0))),0)</f>
        <v>0</v>
      </c>
      <c r="AJ310" s="75" t="n">
        <f aca="false">IF(AC310&lt;&gt;AE310,(IF(N310=0,G310*INFORMAÇÕES!$U$116,IF(N310="O",G310,0))),0)</f>
        <v>0</v>
      </c>
      <c r="AK310" s="75" t="n">
        <f aca="false">IF(E310&lt;&gt;0,G310,0)</f>
        <v>0</v>
      </c>
      <c r="AL310" s="75" t="n">
        <f aca="false">IF(AC310&lt;&gt;AE310,(IF(N310=0,J310*(INFORMAÇÕES!$Q$89/INFORMAÇÕES!$Q$92),IF(N310="R",J310,0))),0)</f>
        <v>0</v>
      </c>
      <c r="AM310" s="75" t="n">
        <f aca="false">IF(AC310&lt;&gt;AE310,(IF(N310=0,J310*(INFORMAÇÕES!$Q$90/INFORMAÇÕES!$Q$92),IF(N310="C",J310,0))),0)</f>
        <v>0</v>
      </c>
      <c r="AN310" s="75" t="n">
        <f aca="false">IF(AC310&lt;&gt;AE310,(IF(N310="",J310*INFORMAÇÕES!$U$115,IF(N310="CF",J310,0))),0)</f>
        <v>0</v>
      </c>
      <c r="AO310" s="75" t="n">
        <f aca="false">IF(AC310&lt;&gt;AE310,(IF(N310="",J310*INFORMAÇÕES!$U$116,IF(N310="O",J310,0))),0)</f>
        <v>0</v>
      </c>
      <c r="AP310" s="75" t="n">
        <f aca="false">IF(H310&lt;&gt;0,J310,0)</f>
        <v>0</v>
      </c>
      <c r="AQ310" s="75" t="n">
        <f aca="false">IF(K310&lt;&gt;0,L310,0)</f>
        <v>0</v>
      </c>
    </row>
    <row r="311" s="174" customFormat="true" ht="14.25" hidden="false" customHeight="false" outlineLevel="0" collapsed="false">
      <c r="A311" s="159" t="n">
        <v>299</v>
      </c>
      <c r="B311" s="160" t="n">
        <f aca="false">R311</f>
        <v>0</v>
      </c>
      <c r="C311" s="161" t="n">
        <f aca="false">T311</f>
        <v>0</v>
      </c>
      <c r="D311" s="162" t="n">
        <f aca="false">U311</f>
        <v>0</v>
      </c>
      <c r="E311" s="163" t="n">
        <f aca="false">'ORÇ.GLOBAL P CAIXA'!E310</f>
        <v>0</v>
      </c>
      <c r="F311" s="163" t="n">
        <f aca="false">IF('ORÇ.GLOBAL EMPRESA'!G310&gt;0,'ORÇ.GLOBAL EMPRESA'!G310,'ORÇ.GLOBAL P CAIXA'!F310)</f>
        <v>0</v>
      </c>
      <c r="G311" s="163" t="n">
        <f aca="false">IF(E311&lt;&gt;0,ROUND(E311*F311,2),IF(AK311=0,(SUMIF($AC$13:$AC$1012,B311,$AK$13:$AK$1012)),AK311))</f>
        <v>0</v>
      </c>
      <c r="H311" s="163" t="n">
        <f aca="false">V311</f>
        <v>0</v>
      </c>
      <c r="I311" s="163" t="n">
        <f aca="false">W311</f>
        <v>0</v>
      </c>
      <c r="J311" s="163" t="n">
        <f aca="false">IF(H311&lt;&gt;0,ROUND(H311*I311,2),IF(AP311=0,(SUMIF($AC$13:$AC$1012,B311,$AP$13:$AP$1012)),AP311))</f>
        <v>0</v>
      </c>
      <c r="K311" s="163" t="n">
        <f aca="false">H311-E311</f>
        <v>0</v>
      </c>
      <c r="L311" s="163" t="n">
        <f aca="false">J311-G311</f>
        <v>0</v>
      </c>
      <c r="M311" s="645" t="str">
        <f aca="false">IF('ORÇ.GLOBAL P CAIXA'!H310&gt;0,'ORÇ.GLOBAL P CAIXA'!H310,"")</f>
        <v/>
      </c>
      <c r="N311" s="646" t="n">
        <f aca="false">'ORÇ.GLOBAL P CAIXA'!I310</f>
        <v>0</v>
      </c>
      <c r="O311" s="166" t="str">
        <f aca="false">S311</f>
        <v/>
      </c>
      <c r="P311" s="167"/>
      <c r="Q311" s="168" t="str">
        <f aca="false">IF(B311&gt;0,"ok","ocultar")</f>
        <v>ocultar</v>
      </c>
      <c r="R311" s="647" t="n">
        <f aca="false">'ORÇ.GLOBAL P CAIXA'!B310</f>
        <v>0</v>
      </c>
      <c r="S311" s="170" t="str">
        <f aca="false">IF('ORÇ.GLOBAL P CAIXA'!N310&lt;&gt;0,'ORÇ.GLOBAL P CAIXA'!N310,"")</f>
        <v/>
      </c>
      <c r="T311" s="648" t="n">
        <f aca="false">'ORÇ.GLOBAL P CAIXA'!O310</f>
        <v>0</v>
      </c>
      <c r="U311" s="172" t="n">
        <f aca="false">'ORÇ.GLOBAL P CAIXA'!P310</f>
        <v>0</v>
      </c>
      <c r="V311" s="173" t="n">
        <f aca="false">'ORÇ.GLOBAL P CAIXA'!E310</f>
        <v>0</v>
      </c>
      <c r="W311" s="173" t="n">
        <f aca="false">F311</f>
        <v>0</v>
      </c>
      <c r="X311" s="649"/>
      <c r="Y311" s="649"/>
      <c r="Z311" s="650"/>
      <c r="AB311" s="88"/>
      <c r="AC311" s="157" t="n">
        <f aca="false">IF(B311=0,AC310,IF(ISNONTEXT(B311)=TRUE(),INT(B311),INT(LEFT(B311,FIND(".",B311)-1))))</f>
        <v>3</v>
      </c>
      <c r="AD311" s="157" t="str">
        <f aca="false">IF(AD312=1,1,IF(B311&lt;&gt;0,1,IF(C311&lt;&gt;0,1,IF(D311&lt;&gt;0,1,IF(E311&lt;&gt;0,1,"")))))</f>
        <v/>
      </c>
      <c r="AE311" s="157" t="str">
        <f aca="false">IF(AC311=0," ",IF(AC311&lt;&gt;AC310,AC311," "))</f>
        <v> </v>
      </c>
      <c r="AF311" s="180"/>
      <c r="AG311" s="75" t="e">
        <f aca="false">IF(AC311&lt;&gt;AE311,(IF(N311=0,G311*(INFORMAÇÕES!$Q$69/INFORMAÇÕES!$Q$72),IF(N311="R",G311,0))),0)</f>
        <v>#DIV/0!</v>
      </c>
      <c r="AH311" s="75" t="e">
        <f aca="false">IF(AC311&lt;&gt;AE311,(IF(N311=0,G311*(INFORMAÇÕES!$Q$70/INFORMAÇÕES!$Q$72),IF(N311="C",G311,0))),0)</f>
        <v>#DIV/0!</v>
      </c>
      <c r="AI311" s="75" t="n">
        <f aca="false">IF(AC311&lt;&gt;AE311,(IF(N311=0,G311*INFORMAÇÕES!$U$115,IF(N311="CF",G311,0))),0)</f>
        <v>0</v>
      </c>
      <c r="AJ311" s="75" t="n">
        <f aca="false">IF(AC311&lt;&gt;AE311,(IF(N311=0,G311*INFORMAÇÕES!$U$116,IF(N311="O",G311,0))),0)</f>
        <v>0</v>
      </c>
      <c r="AK311" s="75" t="n">
        <f aca="false">IF(E311&lt;&gt;0,G311,0)</f>
        <v>0</v>
      </c>
      <c r="AL311" s="75" t="n">
        <f aca="false">IF(AC311&lt;&gt;AE311,(IF(N311=0,J311*(INFORMAÇÕES!$Q$89/INFORMAÇÕES!$Q$92),IF(N311="R",J311,0))),0)</f>
        <v>0</v>
      </c>
      <c r="AM311" s="75" t="n">
        <f aca="false">IF(AC311&lt;&gt;AE311,(IF(N311=0,J311*(INFORMAÇÕES!$Q$90/INFORMAÇÕES!$Q$92),IF(N311="C",J311,0))),0)</f>
        <v>0</v>
      </c>
      <c r="AN311" s="75" t="n">
        <f aca="false">IF(AC311&lt;&gt;AE311,(IF(N311="",J311*INFORMAÇÕES!$U$115,IF(N311="CF",J311,0))),0)</f>
        <v>0</v>
      </c>
      <c r="AO311" s="75" t="n">
        <f aca="false">IF(AC311&lt;&gt;AE311,(IF(N311="",J311*INFORMAÇÕES!$U$116,IF(N311="O",J311,0))),0)</f>
        <v>0</v>
      </c>
      <c r="AP311" s="75" t="n">
        <f aca="false">IF(H311&lt;&gt;0,J311,0)</f>
        <v>0</v>
      </c>
      <c r="AQ311" s="75" t="n">
        <f aca="false">IF(K311&lt;&gt;0,L311,0)</f>
        <v>0</v>
      </c>
    </row>
    <row r="312" s="174" customFormat="true" ht="14.25" hidden="false" customHeight="false" outlineLevel="0" collapsed="false">
      <c r="A312" s="159" t="n">
        <v>300</v>
      </c>
      <c r="B312" s="160" t="n">
        <f aca="false">R312</f>
        <v>0</v>
      </c>
      <c r="C312" s="161" t="n">
        <f aca="false">T312</f>
        <v>0</v>
      </c>
      <c r="D312" s="162" t="n">
        <f aca="false">U312</f>
        <v>0</v>
      </c>
      <c r="E312" s="163" t="n">
        <f aca="false">'ORÇ.GLOBAL P CAIXA'!E311</f>
        <v>0</v>
      </c>
      <c r="F312" s="163" t="n">
        <f aca="false">IF('ORÇ.GLOBAL EMPRESA'!G311&gt;0,'ORÇ.GLOBAL EMPRESA'!G311,'ORÇ.GLOBAL P CAIXA'!F311)</f>
        <v>0</v>
      </c>
      <c r="G312" s="163" t="n">
        <f aca="false">IF(E312&lt;&gt;0,ROUND(E312*F312,2),IF(AK312=0,(SUMIF($AC$13:$AC$1012,B312,$AK$13:$AK$1012)),AK312))</f>
        <v>0</v>
      </c>
      <c r="H312" s="163" t="n">
        <f aca="false">V312</f>
        <v>0</v>
      </c>
      <c r="I312" s="163" t="n">
        <f aca="false">W312</f>
        <v>0</v>
      </c>
      <c r="J312" s="163" t="n">
        <f aca="false">IF(H312&lt;&gt;0,ROUND(H312*I312,2),IF(AP312=0,(SUMIF($AC$13:$AC$1012,B312,$AP$13:$AP$1012)),AP312))</f>
        <v>0</v>
      </c>
      <c r="K312" s="163" t="n">
        <f aca="false">H312-E312</f>
        <v>0</v>
      </c>
      <c r="L312" s="163" t="n">
        <f aca="false">J312-G312</f>
        <v>0</v>
      </c>
      <c r="M312" s="645" t="str">
        <f aca="false">IF('ORÇ.GLOBAL P CAIXA'!H311&gt;0,'ORÇ.GLOBAL P CAIXA'!H311,"")</f>
        <v/>
      </c>
      <c r="N312" s="646" t="n">
        <f aca="false">'ORÇ.GLOBAL P CAIXA'!I311</f>
        <v>0</v>
      </c>
      <c r="O312" s="166" t="str">
        <f aca="false">S312</f>
        <v/>
      </c>
      <c r="P312" s="167"/>
      <c r="Q312" s="168" t="str">
        <f aca="false">IF(B312&gt;0,"ok","ocultar")</f>
        <v>ocultar</v>
      </c>
      <c r="R312" s="647" t="n">
        <f aca="false">'ORÇ.GLOBAL P CAIXA'!B311</f>
        <v>0</v>
      </c>
      <c r="S312" s="170" t="str">
        <f aca="false">IF('ORÇ.GLOBAL P CAIXA'!N311&lt;&gt;0,'ORÇ.GLOBAL P CAIXA'!N311,"")</f>
        <v/>
      </c>
      <c r="T312" s="648" t="n">
        <f aca="false">'ORÇ.GLOBAL P CAIXA'!O311</f>
        <v>0</v>
      </c>
      <c r="U312" s="172" t="n">
        <f aca="false">'ORÇ.GLOBAL P CAIXA'!P311</f>
        <v>0</v>
      </c>
      <c r="V312" s="173" t="n">
        <f aca="false">'ORÇ.GLOBAL P CAIXA'!E311</f>
        <v>0</v>
      </c>
      <c r="W312" s="173" t="n">
        <f aca="false">F312</f>
        <v>0</v>
      </c>
      <c r="X312" s="649"/>
      <c r="Y312" s="649"/>
      <c r="Z312" s="650"/>
      <c r="AB312" s="88"/>
      <c r="AC312" s="157" t="n">
        <f aca="false">IF(B312=0,AC311,IF(ISNONTEXT(B312)=TRUE(),INT(B312),INT(LEFT(B312,FIND(".",B312)-1))))</f>
        <v>3</v>
      </c>
      <c r="AD312" s="157" t="str">
        <f aca="false">IF(AD313=1,1,IF(B312&lt;&gt;0,1,IF(C312&lt;&gt;0,1,IF(D312&lt;&gt;0,1,IF(E312&lt;&gt;0,1,"")))))</f>
        <v/>
      </c>
      <c r="AE312" s="157" t="str">
        <f aca="false">IF(AC312=0," ",IF(AC312&lt;&gt;AC311,AC312," "))</f>
        <v> </v>
      </c>
      <c r="AF312" s="180"/>
      <c r="AG312" s="75" t="e">
        <f aca="false">IF(AC312&lt;&gt;AE312,(IF(N312=0,G312*(INFORMAÇÕES!$Q$69/INFORMAÇÕES!$Q$72),IF(N312="R",G312,0))),0)</f>
        <v>#DIV/0!</v>
      </c>
      <c r="AH312" s="75" t="e">
        <f aca="false">IF(AC312&lt;&gt;AE312,(IF(N312=0,G312*(INFORMAÇÕES!$Q$70/INFORMAÇÕES!$Q$72),IF(N312="C",G312,0))),0)</f>
        <v>#DIV/0!</v>
      </c>
      <c r="AI312" s="75" t="n">
        <f aca="false">IF(AC312&lt;&gt;AE312,(IF(N312=0,G312*INFORMAÇÕES!$U$115,IF(N312="CF",G312,0))),0)</f>
        <v>0</v>
      </c>
      <c r="AJ312" s="75" t="n">
        <f aca="false">IF(AC312&lt;&gt;AE312,(IF(N312=0,G312*INFORMAÇÕES!$U$116,IF(N312="O",G312,0))),0)</f>
        <v>0</v>
      </c>
      <c r="AK312" s="75" t="n">
        <f aca="false">IF(E312&lt;&gt;0,G312,0)</f>
        <v>0</v>
      </c>
      <c r="AL312" s="75" t="n">
        <f aca="false">IF(AC312&lt;&gt;AE312,(IF(N312=0,J312*(INFORMAÇÕES!$Q$89/INFORMAÇÕES!$Q$92),IF(N312="R",J312,0))),0)</f>
        <v>0</v>
      </c>
      <c r="AM312" s="75" t="n">
        <f aca="false">IF(AC312&lt;&gt;AE312,(IF(N312=0,J312*(INFORMAÇÕES!$Q$90/INFORMAÇÕES!$Q$92),IF(N312="C",J312,0))),0)</f>
        <v>0</v>
      </c>
      <c r="AN312" s="75" t="n">
        <f aca="false">IF(AC312&lt;&gt;AE312,(IF(N312="",J312*INFORMAÇÕES!$U$115,IF(N312="CF",J312,0))),0)</f>
        <v>0</v>
      </c>
      <c r="AO312" s="75" t="n">
        <f aca="false">IF(AC312&lt;&gt;AE312,(IF(N312="",J312*INFORMAÇÕES!$U$116,IF(N312="O",J312,0))),0)</f>
        <v>0</v>
      </c>
      <c r="AP312" s="75" t="n">
        <f aca="false">IF(H312&lt;&gt;0,J312,0)</f>
        <v>0</v>
      </c>
      <c r="AQ312" s="75" t="n">
        <f aca="false">IF(K312&lt;&gt;0,L312,0)</f>
        <v>0</v>
      </c>
    </row>
    <row r="313" s="174" customFormat="true" ht="14.25" hidden="false" customHeight="false" outlineLevel="0" collapsed="false">
      <c r="A313" s="159" t="n">
        <v>301</v>
      </c>
      <c r="B313" s="160" t="n">
        <f aca="false">R313</f>
        <v>0</v>
      </c>
      <c r="C313" s="161" t="n">
        <f aca="false">T313</f>
        <v>0</v>
      </c>
      <c r="D313" s="162" t="n">
        <f aca="false">U313</f>
        <v>0</v>
      </c>
      <c r="E313" s="163" t="n">
        <f aca="false">'ORÇ.GLOBAL P CAIXA'!E312</f>
        <v>0</v>
      </c>
      <c r="F313" s="163" t="n">
        <f aca="false">IF('ORÇ.GLOBAL EMPRESA'!G312&gt;0,'ORÇ.GLOBAL EMPRESA'!G312,'ORÇ.GLOBAL P CAIXA'!F312)</f>
        <v>0</v>
      </c>
      <c r="G313" s="163" t="n">
        <f aca="false">IF(E313&lt;&gt;0,ROUND(E313*F313,2),IF(AK313=0,(SUMIF($AC$13:$AC$1012,B313,$AK$13:$AK$1012)),AK313))</f>
        <v>0</v>
      </c>
      <c r="H313" s="163" t="n">
        <f aca="false">V313</f>
        <v>0</v>
      </c>
      <c r="I313" s="163" t="n">
        <f aca="false">W313</f>
        <v>0</v>
      </c>
      <c r="J313" s="163" t="n">
        <f aca="false">IF(H313&lt;&gt;0,ROUND(H313*I313,2),IF(AP313=0,(SUMIF($AC$13:$AC$1012,B313,$AP$13:$AP$1012)),AP313))</f>
        <v>0</v>
      </c>
      <c r="K313" s="163" t="n">
        <f aca="false">H313-E313</f>
        <v>0</v>
      </c>
      <c r="L313" s="163" t="n">
        <f aca="false">J313-G313</f>
        <v>0</v>
      </c>
      <c r="M313" s="645" t="str">
        <f aca="false">IF('ORÇ.GLOBAL P CAIXA'!H312&gt;0,'ORÇ.GLOBAL P CAIXA'!H312,"")</f>
        <v/>
      </c>
      <c r="N313" s="646" t="n">
        <f aca="false">'ORÇ.GLOBAL P CAIXA'!I312</f>
        <v>0</v>
      </c>
      <c r="O313" s="166" t="str">
        <f aca="false">S313</f>
        <v/>
      </c>
      <c r="P313" s="167"/>
      <c r="Q313" s="168" t="str">
        <f aca="false">IF(B313&gt;0,"ok","ocultar")</f>
        <v>ocultar</v>
      </c>
      <c r="R313" s="647" t="n">
        <f aca="false">'ORÇ.GLOBAL P CAIXA'!B312</f>
        <v>0</v>
      </c>
      <c r="S313" s="170" t="str">
        <f aca="false">IF('ORÇ.GLOBAL P CAIXA'!N312&lt;&gt;0,'ORÇ.GLOBAL P CAIXA'!N312,"")</f>
        <v/>
      </c>
      <c r="T313" s="648" t="n">
        <f aca="false">'ORÇ.GLOBAL P CAIXA'!O312</f>
        <v>0</v>
      </c>
      <c r="U313" s="172" t="n">
        <f aca="false">'ORÇ.GLOBAL P CAIXA'!P312</f>
        <v>0</v>
      </c>
      <c r="V313" s="173" t="n">
        <f aca="false">'ORÇ.GLOBAL P CAIXA'!E312</f>
        <v>0</v>
      </c>
      <c r="W313" s="173" t="n">
        <f aca="false">F313</f>
        <v>0</v>
      </c>
      <c r="X313" s="649"/>
      <c r="Y313" s="649"/>
      <c r="Z313" s="650"/>
      <c r="AB313" s="88"/>
      <c r="AC313" s="157" t="n">
        <f aca="false">IF(B313=0,AC312,IF(ISNONTEXT(B313)=TRUE(),INT(B313),INT(LEFT(B313,FIND(".",B313)-1))))</f>
        <v>3</v>
      </c>
      <c r="AD313" s="157" t="str">
        <f aca="false">IF(AD314=1,1,IF(B313&lt;&gt;0,1,IF(C313&lt;&gt;0,1,IF(D313&lt;&gt;0,1,IF(E313&lt;&gt;0,1,"")))))</f>
        <v/>
      </c>
      <c r="AE313" s="157" t="str">
        <f aca="false">IF(AC313=0," ",IF(AC313&lt;&gt;AC312,AC313," "))</f>
        <v> </v>
      </c>
      <c r="AF313" s="180"/>
      <c r="AG313" s="75" t="e">
        <f aca="false">IF(AC313&lt;&gt;AE313,(IF(N313=0,G313*(INFORMAÇÕES!$Q$69/INFORMAÇÕES!$Q$72),IF(N313="R",G313,0))),0)</f>
        <v>#DIV/0!</v>
      </c>
      <c r="AH313" s="75" t="e">
        <f aca="false">IF(AC313&lt;&gt;AE313,(IF(N313=0,G313*(INFORMAÇÕES!$Q$70/INFORMAÇÕES!$Q$72),IF(N313="C",G313,0))),0)</f>
        <v>#DIV/0!</v>
      </c>
      <c r="AI313" s="75" t="n">
        <f aca="false">IF(AC313&lt;&gt;AE313,(IF(N313=0,G313*INFORMAÇÕES!$U$115,IF(N313="CF",G313,0))),0)</f>
        <v>0</v>
      </c>
      <c r="AJ313" s="75" t="n">
        <f aca="false">IF(AC313&lt;&gt;AE313,(IF(N313=0,G313*INFORMAÇÕES!$U$116,IF(N313="O",G313,0))),0)</f>
        <v>0</v>
      </c>
      <c r="AK313" s="75" t="n">
        <f aca="false">IF(E313&lt;&gt;0,G313,0)</f>
        <v>0</v>
      </c>
      <c r="AL313" s="75" t="n">
        <f aca="false">IF(AC313&lt;&gt;AE313,(IF(N313=0,J313*(INFORMAÇÕES!$Q$89/INFORMAÇÕES!$Q$92),IF(N313="R",J313,0))),0)</f>
        <v>0</v>
      </c>
      <c r="AM313" s="75" t="n">
        <f aca="false">IF(AC313&lt;&gt;AE313,(IF(N313=0,J313*(INFORMAÇÕES!$Q$90/INFORMAÇÕES!$Q$92),IF(N313="C",J313,0))),0)</f>
        <v>0</v>
      </c>
      <c r="AN313" s="75" t="n">
        <f aca="false">IF(AC313&lt;&gt;AE313,(IF(N313="",J313*INFORMAÇÕES!$U$115,IF(N313="CF",J313,0))),0)</f>
        <v>0</v>
      </c>
      <c r="AO313" s="75" t="n">
        <f aca="false">IF(AC313&lt;&gt;AE313,(IF(N313="",J313*INFORMAÇÕES!$U$116,IF(N313="O",J313,0))),0)</f>
        <v>0</v>
      </c>
      <c r="AP313" s="75" t="n">
        <f aca="false">IF(H313&lt;&gt;0,J313,0)</f>
        <v>0</v>
      </c>
      <c r="AQ313" s="75" t="n">
        <f aca="false">IF(K313&lt;&gt;0,L313,0)</f>
        <v>0</v>
      </c>
    </row>
    <row r="314" s="174" customFormat="true" ht="14.25" hidden="false" customHeight="false" outlineLevel="0" collapsed="false">
      <c r="A314" s="159" t="n">
        <v>302</v>
      </c>
      <c r="B314" s="160" t="n">
        <f aca="false">R314</f>
        <v>0</v>
      </c>
      <c r="C314" s="161" t="n">
        <f aca="false">T314</f>
        <v>0</v>
      </c>
      <c r="D314" s="162" t="n">
        <f aca="false">U314</f>
        <v>0</v>
      </c>
      <c r="E314" s="163" t="n">
        <f aca="false">'ORÇ.GLOBAL P CAIXA'!E313</f>
        <v>0</v>
      </c>
      <c r="F314" s="163" t="n">
        <f aca="false">IF('ORÇ.GLOBAL EMPRESA'!G313&gt;0,'ORÇ.GLOBAL EMPRESA'!G313,'ORÇ.GLOBAL P CAIXA'!F313)</f>
        <v>0</v>
      </c>
      <c r="G314" s="163" t="n">
        <f aca="false">IF(E314&lt;&gt;0,ROUND(E314*F314,2),IF(AK314=0,(SUMIF($AC$13:$AC$1012,B314,$AK$13:$AK$1012)),AK314))</f>
        <v>0</v>
      </c>
      <c r="H314" s="163" t="n">
        <f aca="false">V314</f>
        <v>0</v>
      </c>
      <c r="I314" s="163" t="n">
        <f aca="false">W314</f>
        <v>0</v>
      </c>
      <c r="J314" s="163" t="n">
        <f aca="false">IF(H314&lt;&gt;0,ROUND(H314*I314,2),IF(AP314=0,(SUMIF($AC$13:$AC$1012,B314,$AP$13:$AP$1012)),AP314))</f>
        <v>0</v>
      </c>
      <c r="K314" s="163" t="n">
        <f aca="false">H314-E314</f>
        <v>0</v>
      </c>
      <c r="L314" s="163" t="n">
        <f aca="false">J314-G314</f>
        <v>0</v>
      </c>
      <c r="M314" s="645" t="str">
        <f aca="false">IF('ORÇ.GLOBAL P CAIXA'!H313&gt;0,'ORÇ.GLOBAL P CAIXA'!H313,"")</f>
        <v/>
      </c>
      <c r="N314" s="646" t="n">
        <f aca="false">'ORÇ.GLOBAL P CAIXA'!I313</f>
        <v>0</v>
      </c>
      <c r="O314" s="166" t="str">
        <f aca="false">S314</f>
        <v/>
      </c>
      <c r="P314" s="167"/>
      <c r="Q314" s="168" t="str">
        <f aca="false">IF(B314&gt;0,"ok","ocultar")</f>
        <v>ocultar</v>
      </c>
      <c r="R314" s="647" t="n">
        <f aca="false">'ORÇ.GLOBAL P CAIXA'!B313</f>
        <v>0</v>
      </c>
      <c r="S314" s="170" t="str">
        <f aca="false">IF('ORÇ.GLOBAL P CAIXA'!N313&lt;&gt;0,'ORÇ.GLOBAL P CAIXA'!N313,"")</f>
        <v/>
      </c>
      <c r="T314" s="648" t="n">
        <f aca="false">'ORÇ.GLOBAL P CAIXA'!O313</f>
        <v>0</v>
      </c>
      <c r="U314" s="172" t="n">
        <f aca="false">'ORÇ.GLOBAL P CAIXA'!P313</f>
        <v>0</v>
      </c>
      <c r="V314" s="173" t="n">
        <f aca="false">'ORÇ.GLOBAL P CAIXA'!E313</f>
        <v>0</v>
      </c>
      <c r="W314" s="173" t="n">
        <f aca="false">F314</f>
        <v>0</v>
      </c>
      <c r="X314" s="649"/>
      <c r="Y314" s="649"/>
      <c r="Z314" s="650"/>
      <c r="AB314" s="88"/>
      <c r="AC314" s="157" t="n">
        <f aca="false">IF(B314=0,AC313,IF(ISNONTEXT(B314)=TRUE(),INT(B314),INT(LEFT(B314,FIND(".",B314)-1))))</f>
        <v>3</v>
      </c>
      <c r="AD314" s="157" t="str">
        <f aca="false">IF(AD315=1,1,IF(B314&lt;&gt;0,1,IF(C314&lt;&gt;0,1,IF(D314&lt;&gt;0,1,IF(E314&lt;&gt;0,1,"")))))</f>
        <v/>
      </c>
      <c r="AE314" s="157" t="str">
        <f aca="false">IF(AC314=0," ",IF(AC314&lt;&gt;AC313,AC314," "))</f>
        <v> </v>
      </c>
      <c r="AF314" s="180"/>
      <c r="AG314" s="75" t="e">
        <f aca="false">IF(AC314&lt;&gt;AE314,(IF(N314=0,G314*(INFORMAÇÕES!$Q$69/INFORMAÇÕES!$Q$72),IF(N314="R",G314,0))),0)</f>
        <v>#DIV/0!</v>
      </c>
      <c r="AH314" s="75" t="e">
        <f aca="false">IF(AC314&lt;&gt;AE314,(IF(N314=0,G314*(INFORMAÇÕES!$Q$70/INFORMAÇÕES!$Q$72),IF(N314="C",G314,0))),0)</f>
        <v>#DIV/0!</v>
      </c>
      <c r="AI314" s="75" t="n">
        <f aca="false">IF(AC314&lt;&gt;AE314,(IF(N314=0,G314*INFORMAÇÕES!$U$115,IF(N314="CF",G314,0))),0)</f>
        <v>0</v>
      </c>
      <c r="AJ314" s="75" t="n">
        <f aca="false">IF(AC314&lt;&gt;AE314,(IF(N314=0,G314*INFORMAÇÕES!$U$116,IF(N314="O",G314,0))),0)</f>
        <v>0</v>
      </c>
      <c r="AK314" s="75" t="n">
        <f aca="false">IF(E314&lt;&gt;0,G314,0)</f>
        <v>0</v>
      </c>
      <c r="AL314" s="75" t="n">
        <f aca="false">IF(AC314&lt;&gt;AE314,(IF(N314=0,J314*(INFORMAÇÕES!$Q$89/INFORMAÇÕES!$Q$92),IF(N314="R",J314,0))),0)</f>
        <v>0</v>
      </c>
      <c r="AM314" s="75" t="n">
        <f aca="false">IF(AC314&lt;&gt;AE314,(IF(N314=0,J314*(INFORMAÇÕES!$Q$90/INFORMAÇÕES!$Q$92),IF(N314="C",J314,0))),0)</f>
        <v>0</v>
      </c>
      <c r="AN314" s="75" t="n">
        <f aca="false">IF(AC314&lt;&gt;AE314,(IF(N314="",J314*INFORMAÇÕES!$U$115,IF(N314="CF",J314,0))),0)</f>
        <v>0</v>
      </c>
      <c r="AO314" s="75" t="n">
        <f aca="false">IF(AC314&lt;&gt;AE314,(IF(N314="",J314*INFORMAÇÕES!$U$116,IF(N314="O",J314,0))),0)</f>
        <v>0</v>
      </c>
      <c r="AP314" s="75" t="n">
        <f aca="false">IF(H314&lt;&gt;0,J314,0)</f>
        <v>0</v>
      </c>
      <c r="AQ314" s="75" t="n">
        <f aca="false">IF(K314&lt;&gt;0,L314,0)</f>
        <v>0</v>
      </c>
    </row>
    <row r="315" s="174" customFormat="true" ht="14.25" hidden="false" customHeight="false" outlineLevel="0" collapsed="false">
      <c r="A315" s="159" t="n">
        <v>303</v>
      </c>
      <c r="B315" s="160" t="n">
        <f aca="false">R315</f>
        <v>0</v>
      </c>
      <c r="C315" s="161" t="n">
        <f aca="false">T315</f>
        <v>0</v>
      </c>
      <c r="D315" s="162" t="n">
        <f aca="false">U315</f>
        <v>0</v>
      </c>
      <c r="E315" s="163" t="n">
        <f aca="false">'ORÇ.GLOBAL P CAIXA'!E314</f>
        <v>0</v>
      </c>
      <c r="F315" s="163" t="n">
        <f aca="false">IF('ORÇ.GLOBAL EMPRESA'!G314&gt;0,'ORÇ.GLOBAL EMPRESA'!G314,'ORÇ.GLOBAL P CAIXA'!F314)</f>
        <v>0</v>
      </c>
      <c r="G315" s="163" t="n">
        <f aca="false">IF(E315&lt;&gt;0,ROUND(E315*F315,2),IF(AK315=0,(SUMIF($AC$13:$AC$1012,B315,$AK$13:$AK$1012)),AK315))</f>
        <v>0</v>
      </c>
      <c r="H315" s="163" t="n">
        <f aca="false">V315</f>
        <v>0</v>
      </c>
      <c r="I315" s="163" t="n">
        <f aca="false">W315</f>
        <v>0</v>
      </c>
      <c r="J315" s="163" t="n">
        <f aca="false">IF(H315&lt;&gt;0,ROUND(H315*I315,2),IF(AP315=0,(SUMIF($AC$13:$AC$1012,B315,$AP$13:$AP$1012)),AP315))</f>
        <v>0</v>
      </c>
      <c r="K315" s="163" t="n">
        <f aca="false">H315-E315</f>
        <v>0</v>
      </c>
      <c r="L315" s="163" t="n">
        <f aca="false">J315-G315</f>
        <v>0</v>
      </c>
      <c r="M315" s="645" t="str">
        <f aca="false">IF('ORÇ.GLOBAL P CAIXA'!H314&gt;0,'ORÇ.GLOBAL P CAIXA'!H314,"")</f>
        <v/>
      </c>
      <c r="N315" s="646" t="n">
        <f aca="false">'ORÇ.GLOBAL P CAIXA'!I314</f>
        <v>0</v>
      </c>
      <c r="O315" s="166" t="str">
        <f aca="false">S315</f>
        <v/>
      </c>
      <c r="P315" s="167"/>
      <c r="Q315" s="168" t="str">
        <f aca="false">IF(B315&gt;0,"ok","ocultar")</f>
        <v>ocultar</v>
      </c>
      <c r="R315" s="647" t="n">
        <f aca="false">'ORÇ.GLOBAL P CAIXA'!B314</f>
        <v>0</v>
      </c>
      <c r="S315" s="170" t="str">
        <f aca="false">IF('ORÇ.GLOBAL P CAIXA'!N314&lt;&gt;0,'ORÇ.GLOBAL P CAIXA'!N314,"")</f>
        <v/>
      </c>
      <c r="T315" s="648" t="n">
        <f aca="false">'ORÇ.GLOBAL P CAIXA'!O314</f>
        <v>0</v>
      </c>
      <c r="U315" s="172" t="n">
        <f aca="false">'ORÇ.GLOBAL P CAIXA'!P314</f>
        <v>0</v>
      </c>
      <c r="V315" s="173" t="n">
        <f aca="false">'ORÇ.GLOBAL P CAIXA'!E314</f>
        <v>0</v>
      </c>
      <c r="W315" s="173" t="n">
        <f aca="false">F315</f>
        <v>0</v>
      </c>
      <c r="X315" s="649"/>
      <c r="Y315" s="649"/>
      <c r="Z315" s="650"/>
      <c r="AB315" s="88"/>
      <c r="AC315" s="157" t="n">
        <f aca="false">IF(B315=0,AC314,IF(ISNONTEXT(B315)=TRUE(),INT(B315),INT(LEFT(B315,FIND(".",B315)-1))))</f>
        <v>3</v>
      </c>
      <c r="AD315" s="157" t="str">
        <f aca="false">IF(AD316=1,1,IF(B315&lt;&gt;0,1,IF(C315&lt;&gt;0,1,IF(D315&lt;&gt;0,1,IF(E315&lt;&gt;0,1,"")))))</f>
        <v/>
      </c>
      <c r="AE315" s="157" t="str">
        <f aca="false">IF(AC315=0," ",IF(AC315&lt;&gt;AC314,AC315," "))</f>
        <v> </v>
      </c>
      <c r="AF315" s="180"/>
      <c r="AG315" s="75" t="e">
        <f aca="false">IF(AC315&lt;&gt;AE315,(IF(N315=0,G315*(INFORMAÇÕES!$Q$69/INFORMAÇÕES!$Q$72),IF(N315="R",G315,0))),0)</f>
        <v>#DIV/0!</v>
      </c>
      <c r="AH315" s="75" t="e">
        <f aca="false">IF(AC315&lt;&gt;AE315,(IF(N315=0,G315*(INFORMAÇÕES!$Q$70/INFORMAÇÕES!$Q$72),IF(N315="C",G315,0))),0)</f>
        <v>#DIV/0!</v>
      </c>
      <c r="AI315" s="75" t="n">
        <f aca="false">IF(AC315&lt;&gt;AE315,(IF(N315=0,G315*INFORMAÇÕES!$U$115,IF(N315="CF",G315,0))),0)</f>
        <v>0</v>
      </c>
      <c r="AJ315" s="75" t="n">
        <f aca="false">IF(AC315&lt;&gt;AE315,(IF(N315=0,G315*INFORMAÇÕES!$U$116,IF(N315="O",G315,0))),0)</f>
        <v>0</v>
      </c>
      <c r="AK315" s="75" t="n">
        <f aca="false">IF(E315&lt;&gt;0,G315,0)</f>
        <v>0</v>
      </c>
      <c r="AL315" s="75" t="n">
        <f aca="false">IF(AC315&lt;&gt;AE315,(IF(N315=0,J315*(INFORMAÇÕES!$Q$89/INFORMAÇÕES!$Q$92),IF(N315="R",J315,0))),0)</f>
        <v>0</v>
      </c>
      <c r="AM315" s="75" t="n">
        <f aca="false">IF(AC315&lt;&gt;AE315,(IF(N315=0,J315*(INFORMAÇÕES!$Q$90/INFORMAÇÕES!$Q$92),IF(N315="C",J315,0))),0)</f>
        <v>0</v>
      </c>
      <c r="AN315" s="75" t="n">
        <f aca="false">IF(AC315&lt;&gt;AE315,(IF(N315="",J315*INFORMAÇÕES!$U$115,IF(N315="CF",J315,0))),0)</f>
        <v>0</v>
      </c>
      <c r="AO315" s="75" t="n">
        <f aca="false">IF(AC315&lt;&gt;AE315,(IF(N315="",J315*INFORMAÇÕES!$U$116,IF(N315="O",J315,0))),0)</f>
        <v>0</v>
      </c>
      <c r="AP315" s="75" t="n">
        <f aca="false">IF(H315&lt;&gt;0,J315,0)</f>
        <v>0</v>
      </c>
      <c r="AQ315" s="75" t="n">
        <f aca="false">IF(K315&lt;&gt;0,L315,0)</f>
        <v>0</v>
      </c>
    </row>
    <row r="316" s="174" customFormat="true" ht="14.25" hidden="false" customHeight="false" outlineLevel="0" collapsed="false">
      <c r="A316" s="159" t="n">
        <v>304</v>
      </c>
      <c r="B316" s="160" t="n">
        <f aca="false">R316</f>
        <v>0</v>
      </c>
      <c r="C316" s="161" t="n">
        <f aca="false">T316</f>
        <v>0</v>
      </c>
      <c r="D316" s="162" t="n">
        <f aca="false">U316</f>
        <v>0</v>
      </c>
      <c r="E316" s="163" t="n">
        <f aca="false">'ORÇ.GLOBAL P CAIXA'!E315</f>
        <v>0</v>
      </c>
      <c r="F316" s="163" t="n">
        <f aca="false">IF('ORÇ.GLOBAL EMPRESA'!G315&gt;0,'ORÇ.GLOBAL EMPRESA'!G315,'ORÇ.GLOBAL P CAIXA'!F315)</f>
        <v>0</v>
      </c>
      <c r="G316" s="163" t="n">
        <f aca="false">IF(E316&lt;&gt;0,ROUND(E316*F316,2),IF(AK316=0,(SUMIF($AC$13:$AC$1012,B316,$AK$13:$AK$1012)),AK316))</f>
        <v>0</v>
      </c>
      <c r="H316" s="163" t="n">
        <f aca="false">V316</f>
        <v>0</v>
      </c>
      <c r="I316" s="163" t="n">
        <f aca="false">W316</f>
        <v>0</v>
      </c>
      <c r="J316" s="163" t="n">
        <f aca="false">IF(H316&lt;&gt;0,ROUND(H316*I316,2),IF(AP316=0,(SUMIF($AC$13:$AC$1012,B316,$AP$13:$AP$1012)),AP316))</f>
        <v>0</v>
      </c>
      <c r="K316" s="163" t="n">
        <f aca="false">H316-E316</f>
        <v>0</v>
      </c>
      <c r="L316" s="163" t="n">
        <f aca="false">J316-G316</f>
        <v>0</v>
      </c>
      <c r="M316" s="645" t="str">
        <f aca="false">IF('ORÇ.GLOBAL P CAIXA'!H315&gt;0,'ORÇ.GLOBAL P CAIXA'!H315,"")</f>
        <v/>
      </c>
      <c r="N316" s="646" t="n">
        <f aca="false">'ORÇ.GLOBAL P CAIXA'!I315</f>
        <v>0</v>
      </c>
      <c r="O316" s="166" t="str">
        <f aca="false">S316</f>
        <v/>
      </c>
      <c r="P316" s="167"/>
      <c r="Q316" s="168" t="str">
        <f aca="false">IF(B316&gt;0,"ok","ocultar")</f>
        <v>ocultar</v>
      </c>
      <c r="R316" s="647" t="n">
        <f aca="false">'ORÇ.GLOBAL P CAIXA'!B315</f>
        <v>0</v>
      </c>
      <c r="S316" s="170" t="str">
        <f aca="false">IF('ORÇ.GLOBAL P CAIXA'!N315&lt;&gt;0,'ORÇ.GLOBAL P CAIXA'!N315,"")</f>
        <v/>
      </c>
      <c r="T316" s="648" t="n">
        <f aca="false">'ORÇ.GLOBAL P CAIXA'!O315</f>
        <v>0</v>
      </c>
      <c r="U316" s="172" t="n">
        <f aca="false">'ORÇ.GLOBAL P CAIXA'!P315</f>
        <v>0</v>
      </c>
      <c r="V316" s="173" t="n">
        <f aca="false">'ORÇ.GLOBAL P CAIXA'!E315</f>
        <v>0</v>
      </c>
      <c r="W316" s="173" t="n">
        <f aca="false">F316</f>
        <v>0</v>
      </c>
      <c r="X316" s="649"/>
      <c r="Y316" s="649"/>
      <c r="Z316" s="650"/>
      <c r="AB316" s="88"/>
      <c r="AC316" s="157" t="n">
        <f aca="false">IF(B316=0,AC315,IF(ISNONTEXT(B316)=TRUE(),INT(B316),INT(LEFT(B316,FIND(".",B316)-1))))</f>
        <v>3</v>
      </c>
      <c r="AD316" s="157" t="str">
        <f aca="false">IF(AD317=1,1,IF(B316&lt;&gt;0,1,IF(C316&lt;&gt;0,1,IF(D316&lt;&gt;0,1,IF(E316&lt;&gt;0,1,"")))))</f>
        <v/>
      </c>
      <c r="AE316" s="157" t="str">
        <f aca="false">IF(AC316=0," ",IF(AC316&lt;&gt;AC315,AC316," "))</f>
        <v> </v>
      </c>
      <c r="AF316" s="180"/>
      <c r="AG316" s="75" t="e">
        <f aca="false">IF(AC316&lt;&gt;AE316,(IF(N316=0,G316*(INFORMAÇÕES!$Q$69/INFORMAÇÕES!$Q$72),IF(N316="R",G316,0))),0)</f>
        <v>#DIV/0!</v>
      </c>
      <c r="AH316" s="75" t="e">
        <f aca="false">IF(AC316&lt;&gt;AE316,(IF(N316=0,G316*(INFORMAÇÕES!$Q$70/INFORMAÇÕES!$Q$72),IF(N316="C",G316,0))),0)</f>
        <v>#DIV/0!</v>
      </c>
      <c r="AI316" s="75" t="n">
        <f aca="false">IF(AC316&lt;&gt;AE316,(IF(N316=0,G316*INFORMAÇÕES!$U$115,IF(N316="CF",G316,0))),0)</f>
        <v>0</v>
      </c>
      <c r="AJ316" s="75" t="n">
        <f aca="false">IF(AC316&lt;&gt;AE316,(IF(N316=0,G316*INFORMAÇÕES!$U$116,IF(N316="O",G316,0))),0)</f>
        <v>0</v>
      </c>
      <c r="AK316" s="75" t="n">
        <f aca="false">IF(E316&lt;&gt;0,G316,0)</f>
        <v>0</v>
      </c>
      <c r="AL316" s="75" t="n">
        <f aca="false">IF(AC316&lt;&gt;AE316,(IF(N316=0,J316*(INFORMAÇÕES!$Q$89/INFORMAÇÕES!$Q$92),IF(N316="R",J316,0))),0)</f>
        <v>0</v>
      </c>
      <c r="AM316" s="75" t="n">
        <f aca="false">IF(AC316&lt;&gt;AE316,(IF(N316=0,J316*(INFORMAÇÕES!$Q$90/INFORMAÇÕES!$Q$92),IF(N316="C",J316,0))),0)</f>
        <v>0</v>
      </c>
      <c r="AN316" s="75" t="n">
        <f aca="false">IF(AC316&lt;&gt;AE316,(IF(N316="",J316*INFORMAÇÕES!$U$115,IF(N316="CF",J316,0))),0)</f>
        <v>0</v>
      </c>
      <c r="AO316" s="75" t="n">
        <f aca="false">IF(AC316&lt;&gt;AE316,(IF(N316="",J316*INFORMAÇÕES!$U$116,IF(N316="O",J316,0))),0)</f>
        <v>0</v>
      </c>
      <c r="AP316" s="75" t="n">
        <f aca="false">IF(H316&lt;&gt;0,J316,0)</f>
        <v>0</v>
      </c>
      <c r="AQ316" s="75" t="n">
        <f aca="false">IF(K316&lt;&gt;0,L316,0)</f>
        <v>0</v>
      </c>
    </row>
    <row r="317" s="174" customFormat="true" ht="14.25" hidden="false" customHeight="false" outlineLevel="0" collapsed="false">
      <c r="A317" s="159" t="n">
        <v>305</v>
      </c>
      <c r="B317" s="160" t="n">
        <f aca="false">R317</f>
        <v>0</v>
      </c>
      <c r="C317" s="161" t="n">
        <f aca="false">T317</f>
        <v>0</v>
      </c>
      <c r="D317" s="162" t="n">
        <f aca="false">U317</f>
        <v>0</v>
      </c>
      <c r="E317" s="163" t="n">
        <f aca="false">'ORÇ.GLOBAL P CAIXA'!E316</f>
        <v>0</v>
      </c>
      <c r="F317" s="163" t="n">
        <f aca="false">IF('ORÇ.GLOBAL EMPRESA'!G316&gt;0,'ORÇ.GLOBAL EMPRESA'!G316,'ORÇ.GLOBAL P CAIXA'!F316)</f>
        <v>0</v>
      </c>
      <c r="G317" s="163" t="n">
        <f aca="false">IF(E317&lt;&gt;0,ROUND(E317*F317,2),IF(AK317=0,(SUMIF($AC$13:$AC$1012,B317,$AK$13:$AK$1012)),AK317))</f>
        <v>0</v>
      </c>
      <c r="H317" s="163" t="n">
        <f aca="false">V317</f>
        <v>0</v>
      </c>
      <c r="I317" s="163" t="n">
        <f aca="false">W317</f>
        <v>0</v>
      </c>
      <c r="J317" s="163" t="n">
        <f aca="false">IF(H317&lt;&gt;0,ROUND(H317*I317,2),IF(AP317=0,(SUMIF($AC$13:$AC$1012,B317,$AP$13:$AP$1012)),AP317))</f>
        <v>0</v>
      </c>
      <c r="K317" s="163" t="n">
        <f aca="false">H317-E317</f>
        <v>0</v>
      </c>
      <c r="L317" s="163" t="n">
        <f aca="false">J317-G317</f>
        <v>0</v>
      </c>
      <c r="M317" s="645" t="str">
        <f aca="false">IF('ORÇ.GLOBAL P CAIXA'!H316&gt;0,'ORÇ.GLOBAL P CAIXA'!H316,"")</f>
        <v/>
      </c>
      <c r="N317" s="646" t="n">
        <f aca="false">'ORÇ.GLOBAL P CAIXA'!I316</f>
        <v>0</v>
      </c>
      <c r="O317" s="166" t="str">
        <f aca="false">S317</f>
        <v/>
      </c>
      <c r="P317" s="167"/>
      <c r="Q317" s="168" t="str">
        <f aca="false">IF(B317&gt;0,"ok","ocultar")</f>
        <v>ocultar</v>
      </c>
      <c r="R317" s="647" t="n">
        <f aca="false">'ORÇ.GLOBAL P CAIXA'!B316</f>
        <v>0</v>
      </c>
      <c r="S317" s="170" t="str">
        <f aca="false">IF('ORÇ.GLOBAL P CAIXA'!N316&lt;&gt;0,'ORÇ.GLOBAL P CAIXA'!N316,"")</f>
        <v/>
      </c>
      <c r="T317" s="648" t="n">
        <f aca="false">'ORÇ.GLOBAL P CAIXA'!O316</f>
        <v>0</v>
      </c>
      <c r="U317" s="172" t="n">
        <f aca="false">'ORÇ.GLOBAL P CAIXA'!P316</f>
        <v>0</v>
      </c>
      <c r="V317" s="173" t="n">
        <f aca="false">'ORÇ.GLOBAL P CAIXA'!E316</f>
        <v>0</v>
      </c>
      <c r="W317" s="173" t="n">
        <f aca="false">F317</f>
        <v>0</v>
      </c>
      <c r="X317" s="649"/>
      <c r="Y317" s="649"/>
      <c r="Z317" s="650"/>
      <c r="AB317" s="88"/>
      <c r="AC317" s="157" t="n">
        <f aca="false">IF(B317=0,AC316,IF(ISNONTEXT(B317)=TRUE(),INT(B317),INT(LEFT(B317,FIND(".",B317)-1))))</f>
        <v>3</v>
      </c>
      <c r="AD317" s="157" t="str">
        <f aca="false">IF(AD318=1,1,IF(B317&lt;&gt;0,1,IF(C317&lt;&gt;0,1,IF(D317&lt;&gt;0,1,IF(E317&lt;&gt;0,1,"")))))</f>
        <v/>
      </c>
      <c r="AE317" s="157" t="str">
        <f aca="false">IF(AC317=0," ",IF(AC317&lt;&gt;AC316,AC317," "))</f>
        <v> </v>
      </c>
      <c r="AF317" s="180"/>
      <c r="AG317" s="75" t="e">
        <f aca="false">IF(AC317&lt;&gt;AE317,(IF(N317=0,G317*(INFORMAÇÕES!$Q$69/INFORMAÇÕES!$Q$72),IF(N317="R",G317,0))),0)</f>
        <v>#DIV/0!</v>
      </c>
      <c r="AH317" s="75" t="e">
        <f aca="false">IF(AC317&lt;&gt;AE317,(IF(N317=0,G317*(INFORMAÇÕES!$Q$70/INFORMAÇÕES!$Q$72),IF(N317="C",G317,0))),0)</f>
        <v>#DIV/0!</v>
      </c>
      <c r="AI317" s="75" t="n">
        <f aca="false">IF(AC317&lt;&gt;AE317,(IF(N317=0,G317*INFORMAÇÕES!$U$115,IF(N317="CF",G317,0))),0)</f>
        <v>0</v>
      </c>
      <c r="AJ317" s="75" t="n">
        <f aca="false">IF(AC317&lt;&gt;AE317,(IF(N317=0,G317*INFORMAÇÕES!$U$116,IF(N317="O",G317,0))),0)</f>
        <v>0</v>
      </c>
      <c r="AK317" s="75" t="n">
        <f aca="false">IF(E317&lt;&gt;0,G317,0)</f>
        <v>0</v>
      </c>
      <c r="AL317" s="75" t="n">
        <f aca="false">IF(AC317&lt;&gt;AE317,(IF(N317=0,J317*(INFORMAÇÕES!$Q$89/INFORMAÇÕES!$Q$92),IF(N317="R",J317,0))),0)</f>
        <v>0</v>
      </c>
      <c r="AM317" s="75" t="n">
        <f aca="false">IF(AC317&lt;&gt;AE317,(IF(N317=0,J317*(INFORMAÇÕES!$Q$90/INFORMAÇÕES!$Q$92),IF(N317="C",J317,0))),0)</f>
        <v>0</v>
      </c>
      <c r="AN317" s="75" t="n">
        <f aca="false">IF(AC317&lt;&gt;AE317,(IF(N317="",J317*INFORMAÇÕES!$U$115,IF(N317="CF",J317,0))),0)</f>
        <v>0</v>
      </c>
      <c r="AO317" s="75" t="n">
        <f aca="false">IF(AC317&lt;&gt;AE317,(IF(N317="",J317*INFORMAÇÕES!$U$116,IF(N317="O",J317,0))),0)</f>
        <v>0</v>
      </c>
      <c r="AP317" s="75" t="n">
        <f aca="false">IF(H317&lt;&gt;0,J317,0)</f>
        <v>0</v>
      </c>
      <c r="AQ317" s="75" t="n">
        <f aca="false">IF(K317&lt;&gt;0,L317,0)</f>
        <v>0</v>
      </c>
    </row>
    <row r="318" s="174" customFormat="true" ht="14.25" hidden="false" customHeight="false" outlineLevel="0" collapsed="false">
      <c r="A318" s="159" t="n">
        <v>306</v>
      </c>
      <c r="B318" s="160" t="n">
        <f aca="false">R318</f>
        <v>0</v>
      </c>
      <c r="C318" s="161" t="n">
        <f aca="false">T318</f>
        <v>0</v>
      </c>
      <c r="D318" s="162" t="n">
        <f aca="false">U318</f>
        <v>0</v>
      </c>
      <c r="E318" s="163" t="n">
        <f aca="false">'ORÇ.GLOBAL P CAIXA'!E317</f>
        <v>0</v>
      </c>
      <c r="F318" s="163" t="n">
        <f aca="false">IF('ORÇ.GLOBAL EMPRESA'!G317&gt;0,'ORÇ.GLOBAL EMPRESA'!G317,'ORÇ.GLOBAL P CAIXA'!F317)</f>
        <v>0</v>
      </c>
      <c r="G318" s="163" t="n">
        <f aca="false">IF(E318&lt;&gt;0,ROUND(E318*F318,2),IF(AK318=0,(SUMIF($AC$13:$AC$1012,B318,$AK$13:$AK$1012)),AK318))</f>
        <v>0</v>
      </c>
      <c r="H318" s="163" t="n">
        <f aca="false">V318</f>
        <v>0</v>
      </c>
      <c r="I318" s="163" t="n">
        <f aca="false">W318</f>
        <v>0</v>
      </c>
      <c r="J318" s="163" t="n">
        <f aca="false">IF(H318&lt;&gt;0,ROUND(H318*I318,2),IF(AP318=0,(SUMIF($AC$13:$AC$1012,B318,$AP$13:$AP$1012)),AP318))</f>
        <v>0</v>
      </c>
      <c r="K318" s="163" t="n">
        <f aca="false">H318-E318</f>
        <v>0</v>
      </c>
      <c r="L318" s="163" t="n">
        <f aca="false">J318-G318</f>
        <v>0</v>
      </c>
      <c r="M318" s="645" t="str">
        <f aca="false">IF('ORÇ.GLOBAL P CAIXA'!H317&gt;0,'ORÇ.GLOBAL P CAIXA'!H317,"")</f>
        <v/>
      </c>
      <c r="N318" s="646" t="n">
        <f aca="false">'ORÇ.GLOBAL P CAIXA'!I317</f>
        <v>0</v>
      </c>
      <c r="O318" s="166" t="str">
        <f aca="false">S318</f>
        <v/>
      </c>
      <c r="P318" s="167"/>
      <c r="Q318" s="168" t="str">
        <f aca="false">IF(B318&gt;0,"ok","ocultar")</f>
        <v>ocultar</v>
      </c>
      <c r="R318" s="647" t="n">
        <f aca="false">'ORÇ.GLOBAL P CAIXA'!B317</f>
        <v>0</v>
      </c>
      <c r="S318" s="170" t="str">
        <f aca="false">IF('ORÇ.GLOBAL P CAIXA'!N317&lt;&gt;0,'ORÇ.GLOBAL P CAIXA'!N317,"")</f>
        <v/>
      </c>
      <c r="T318" s="648" t="n">
        <f aca="false">'ORÇ.GLOBAL P CAIXA'!O317</f>
        <v>0</v>
      </c>
      <c r="U318" s="172" t="n">
        <f aca="false">'ORÇ.GLOBAL P CAIXA'!P317</f>
        <v>0</v>
      </c>
      <c r="V318" s="173" t="n">
        <f aca="false">'ORÇ.GLOBAL P CAIXA'!E317</f>
        <v>0</v>
      </c>
      <c r="W318" s="173" t="n">
        <f aca="false">F318</f>
        <v>0</v>
      </c>
      <c r="X318" s="649"/>
      <c r="Y318" s="649"/>
      <c r="Z318" s="650"/>
      <c r="AB318" s="88"/>
      <c r="AC318" s="157" t="n">
        <f aca="false">IF(B318=0,AC317,IF(ISNONTEXT(B318)=TRUE(),INT(B318),INT(LEFT(B318,FIND(".",B318)-1))))</f>
        <v>3</v>
      </c>
      <c r="AD318" s="157" t="str">
        <f aca="false">IF(AD319=1,1,IF(B318&lt;&gt;0,1,IF(C318&lt;&gt;0,1,IF(D318&lt;&gt;0,1,IF(E318&lt;&gt;0,1,"")))))</f>
        <v/>
      </c>
      <c r="AE318" s="157" t="str">
        <f aca="false">IF(AC318=0," ",IF(AC318&lt;&gt;AC317,AC318," "))</f>
        <v> </v>
      </c>
      <c r="AF318" s="180"/>
      <c r="AG318" s="75" t="e">
        <f aca="false">IF(AC318&lt;&gt;AE318,(IF(N318=0,G318*(INFORMAÇÕES!$Q$69/INFORMAÇÕES!$Q$72),IF(N318="R",G318,0))),0)</f>
        <v>#DIV/0!</v>
      </c>
      <c r="AH318" s="75" t="e">
        <f aca="false">IF(AC318&lt;&gt;AE318,(IF(N318=0,G318*(INFORMAÇÕES!$Q$70/INFORMAÇÕES!$Q$72),IF(N318="C",G318,0))),0)</f>
        <v>#DIV/0!</v>
      </c>
      <c r="AI318" s="75" t="n">
        <f aca="false">IF(AC318&lt;&gt;AE318,(IF(N318=0,G318*INFORMAÇÕES!$U$115,IF(N318="CF",G318,0))),0)</f>
        <v>0</v>
      </c>
      <c r="AJ318" s="75" t="n">
        <f aca="false">IF(AC318&lt;&gt;AE318,(IF(N318=0,G318*INFORMAÇÕES!$U$116,IF(N318="O",G318,0))),0)</f>
        <v>0</v>
      </c>
      <c r="AK318" s="75" t="n">
        <f aca="false">IF(E318&lt;&gt;0,G318,0)</f>
        <v>0</v>
      </c>
      <c r="AL318" s="75" t="n">
        <f aca="false">IF(AC318&lt;&gt;AE318,(IF(N318=0,J318*(INFORMAÇÕES!$Q$89/INFORMAÇÕES!$Q$92),IF(N318="R",J318,0))),0)</f>
        <v>0</v>
      </c>
      <c r="AM318" s="75" t="n">
        <f aca="false">IF(AC318&lt;&gt;AE318,(IF(N318=0,J318*(INFORMAÇÕES!$Q$90/INFORMAÇÕES!$Q$92),IF(N318="C",J318,0))),0)</f>
        <v>0</v>
      </c>
      <c r="AN318" s="75" t="n">
        <f aca="false">IF(AC318&lt;&gt;AE318,(IF(N318="",J318*INFORMAÇÕES!$U$115,IF(N318="CF",J318,0))),0)</f>
        <v>0</v>
      </c>
      <c r="AO318" s="75" t="n">
        <f aca="false">IF(AC318&lt;&gt;AE318,(IF(N318="",J318*INFORMAÇÕES!$U$116,IF(N318="O",J318,0))),0)</f>
        <v>0</v>
      </c>
      <c r="AP318" s="75" t="n">
        <f aca="false">IF(H318&lt;&gt;0,J318,0)</f>
        <v>0</v>
      </c>
      <c r="AQ318" s="75" t="n">
        <f aca="false">IF(K318&lt;&gt;0,L318,0)</f>
        <v>0</v>
      </c>
    </row>
    <row r="319" s="174" customFormat="true" ht="14.25" hidden="false" customHeight="false" outlineLevel="0" collapsed="false">
      <c r="A319" s="159" t="n">
        <v>307</v>
      </c>
      <c r="B319" s="160" t="n">
        <f aca="false">R319</f>
        <v>0</v>
      </c>
      <c r="C319" s="161" t="n">
        <f aca="false">T319</f>
        <v>0</v>
      </c>
      <c r="D319" s="162" t="n">
        <f aca="false">U319</f>
        <v>0</v>
      </c>
      <c r="E319" s="163" t="n">
        <f aca="false">'ORÇ.GLOBAL P CAIXA'!E318</f>
        <v>0</v>
      </c>
      <c r="F319" s="163" t="n">
        <f aca="false">IF('ORÇ.GLOBAL EMPRESA'!G318&gt;0,'ORÇ.GLOBAL EMPRESA'!G318,'ORÇ.GLOBAL P CAIXA'!F318)</f>
        <v>0</v>
      </c>
      <c r="G319" s="163" t="n">
        <f aca="false">IF(E319&lt;&gt;0,ROUND(E319*F319,2),IF(AK319=0,(SUMIF($AC$13:$AC$1012,B319,$AK$13:$AK$1012)),AK319))</f>
        <v>0</v>
      </c>
      <c r="H319" s="163" t="n">
        <f aca="false">V319</f>
        <v>0</v>
      </c>
      <c r="I319" s="163" t="n">
        <f aca="false">W319</f>
        <v>0</v>
      </c>
      <c r="J319" s="163" t="n">
        <f aca="false">IF(H319&lt;&gt;0,ROUND(H319*I319,2),IF(AP319=0,(SUMIF($AC$13:$AC$1012,B319,$AP$13:$AP$1012)),AP319))</f>
        <v>0</v>
      </c>
      <c r="K319" s="163" t="n">
        <f aca="false">H319-E319</f>
        <v>0</v>
      </c>
      <c r="L319" s="163" t="n">
        <f aca="false">J319-G319</f>
        <v>0</v>
      </c>
      <c r="M319" s="645" t="str">
        <f aca="false">IF('ORÇ.GLOBAL P CAIXA'!H318&gt;0,'ORÇ.GLOBAL P CAIXA'!H318,"")</f>
        <v/>
      </c>
      <c r="N319" s="646" t="n">
        <f aca="false">'ORÇ.GLOBAL P CAIXA'!I318</f>
        <v>0</v>
      </c>
      <c r="O319" s="166" t="str">
        <f aca="false">S319</f>
        <v/>
      </c>
      <c r="P319" s="167"/>
      <c r="Q319" s="168" t="str">
        <f aca="false">IF(B319&gt;0,"ok","ocultar")</f>
        <v>ocultar</v>
      </c>
      <c r="R319" s="647" t="n">
        <f aca="false">'ORÇ.GLOBAL P CAIXA'!B318</f>
        <v>0</v>
      </c>
      <c r="S319" s="170" t="str">
        <f aca="false">IF('ORÇ.GLOBAL P CAIXA'!N318&lt;&gt;0,'ORÇ.GLOBAL P CAIXA'!N318,"")</f>
        <v/>
      </c>
      <c r="T319" s="648" t="n">
        <f aca="false">'ORÇ.GLOBAL P CAIXA'!O318</f>
        <v>0</v>
      </c>
      <c r="U319" s="172" t="n">
        <f aca="false">'ORÇ.GLOBAL P CAIXA'!P318</f>
        <v>0</v>
      </c>
      <c r="V319" s="173" t="n">
        <f aca="false">'ORÇ.GLOBAL P CAIXA'!E318</f>
        <v>0</v>
      </c>
      <c r="W319" s="173" t="n">
        <f aca="false">F319</f>
        <v>0</v>
      </c>
      <c r="X319" s="649"/>
      <c r="Y319" s="649"/>
      <c r="Z319" s="650"/>
      <c r="AB319" s="88"/>
      <c r="AC319" s="157" t="n">
        <f aca="false">IF(B319=0,AC318,IF(ISNONTEXT(B319)=TRUE(),INT(B319),INT(LEFT(B319,FIND(".",B319)-1))))</f>
        <v>3</v>
      </c>
      <c r="AD319" s="157" t="str">
        <f aca="false">IF(AD320=1,1,IF(B319&lt;&gt;0,1,IF(C319&lt;&gt;0,1,IF(D319&lt;&gt;0,1,IF(E319&lt;&gt;0,1,"")))))</f>
        <v/>
      </c>
      <c r="AE319" s="157" t="str">
        <f aca="false">IF(AC319=0," ",IF(AC319&lt;&gt;AC318,AC319," "))</f>
        <v> </v>
      </c>
      <c r="AF319" s="189"/>
      <c r="AG319" s="75" t="e">
        <f aca="false">IF(AC319&lt;&gt;AE319,(IF(N319=0,G319*(INFORMAÇÕES!$Q$69/INFORMAÇÕES!$Q$72),IF(N319="R",G319,0))),0)</f>
        <v>#DIV/0!</v>
      </c>
      <c r="AH319" s="75" t="e">
        <f aca="false">IF(AC319&lt;&gt;AE319,(IF(N319=0,G319*(INFORMAÇÕES!$Q$70/INFORMAÇÕES!$Q$72),IF(N319="C",G319,0))),0)</f>
        <v>#DIV/0!</v>
      </c>
      <c r="AI319" s="75" t="n">
        <f aca="false">IF(AC319&lt;&gt;AE319,(IF(N319=0,G319*INFORMAÇÕES!$U$115,IF(N319="CF",G319,0))),0)</f>
        <v>0</v>
      </c>
      <c r="AJ319" s="75" t="n">
        <f aca="false">IF(AC319&lt;&gt;AE319,(IF(N319=0,G319*INFORMAÇÕES!$U$116,IF(N319="O",G319,0))),0)</f>
        <v>0</v>
      </c>
      <c r="AK319" s="75" t="n">
        <f aca="false">IF(E319&lt;&gt;0,G319,0)</f>
        <v>0</v>
      </c>
      <c r="AL319" s="75" t="n">
        <f aca="false">IF(AC319&lt;&gt;AE319,(IF(N319=0,J319*(INFORMAÇÕES!$Q$89/INFORMAÇÕES!$Q$92),IF(N319="R",J319,0))),0)</f>
        <v>0</v>
      </c>
      <c r="AM319" s="75" t="n">
        <f aca="false">IF(AC319&lt;&gt;AE319,(IF(N319=0,J319*(INFORMAÇÕES!$Q$90/INFORMAÇÕES!$Q$92),IF(N319="C",J319,0))),0)</f>
        <v>0</v>
      </c>
      <c r="AN319" s="75" t="n">
        <f aca="false">IF(AC319&lt;&gt;AE319,(IF(N319="",J319*INFORMAÇÕES!$U$115,IF(N319="CF",J319,0))),0)</f>
        <v>0</v>
      </c>
      <c r="AO319" s="75" t="n">
        <f aca="false">IF(AC319&lt;&gt;AE319,(IF(N319="",J319*INFORMAÇÕES!$U$116,IF(N319="O",J319,0))),0)</f>
        <v>0</v>
      </c>
      <c r="AP319" s="75" t="n">
        <f aca="false">IF(H319&lt;&gt;0,J319,0)</f>
        <v>0</v>
      </c>
      <c r="AQ319" s="75" t="n">
        <f aca="false">IF(K319&lt;&gt;0,L319,0)</f>
        <v>0</v>
      </c>
    </row>
    <row r="320" s="174" customFormat="true" ht="14.25" hidden="false" customHeight="false" outlineLevel="0" collapsed="false">
      <c r="A320" s="159" t="n">
        <v>308</v>
      </c>
      <c r="B320" s="160" t="n">
        <f aca="false">R320</f>
        <v>0</v>
      </c>
      <c r="C320" s="161" t="n">
        <f aca="false">T320</f>
        <v>0</v>
      </c>
      <c r="D320" s="162" t="n">
        <f aca="false">U320</f>
        <v>0</v>
      </c>
      <c r="E320" s="163" t="n">
        <f aca="false">'ORÇ.GLOBAL P CAIXA'!E319</f>
        <v>0</v>
      </c>
      <c r="F320" s="163" t="n">
        <f aca="false">IF('ORÇ.GLOBAL EMPRESA'!G319&gt;0,'ORÇ.GLOBAL EMPRESA'!G319,'ORÇ.GLOBAL P CAIXA'!F319)</f>
        <v>0</v>
      </c>
      <c r="G320" s="163" t="n">
        <f aca="false">IF(E320&lt;&gt;0,ROUND(E320*F320,2),IF(AK320=0,(SUMIF($AC$13:$AC$1012,B320,$AK$13:$AK$1012)),AK320))</f>
        <v>0</v>
      </c>
      <c r="H320" s="163" t="n">
        <f aca="false">V320</f>
        <v>0</v>
      </c>
      <c r="I320" s="163" t="n">
        <f aca="false">W320</f>
        <v>0</v>
      </c>
      <c r="J320" s="163" t="n">
        <f aca="false">IF(H320&lt;&gt;0,ROUND(H320*I320,2),IF(AP320=0,(SUMIF($AC$13:$AC$1012,B320,$AP$13:$AP$1012)),AP320))</f>
        <v>0</v>
      </c>
      <c r="K320" s="163" t="n">
        <f aca="false">H320-E320</f>
        <v>0</v>
      </c>
      <c r="L320" s="163" t="n">
        <f aca="false">J320-G320</f>
        <v>0</v>
      </c>
      <c r="M320" s="645" t="str">
        <f aca="false">IF('ORÇ.GLOBAL P CAIXA'!H319&gt;0,'ORÇ.GLOBAL P CAIXA'!H319,"")</f>
        <v/>
      </c>
      <c r="N320" s="646" t="n">
        <f aca="false">'ORÇ.GLOBAL P CAIXA'!I319</f>
        <v>0</v>
      </c>
      <c r="O320" s="166" t="str">
        <f aca="false">S320</f>
        <v/>
      </c>
      <c r="P320" s="167"/>
      <c r="Q320" s="168" t="str">
        <f aca="false">IF(B320&gt;0,"ok","ocultar")</f>
        <v>ocultar</v>
      </c>
      <c r="R320" s="647" t="n">
        <f aca="false">'ORÇ.GLOBAL P CAIXA'!B319</f>
        <v>0</v>
      </c>
      <c r="S320" s="170" t="str">
        <f aca="false">IF('ORÇ.GLOBAL P CAIXA'!N319&lt;&gt;0,'ORÇ.GLOBAL P CAIXA'!N319,"")</f>
        <v/>
      </c>
      <c r="T320" s="648" t="n">
        <f aca="false">'ORÇ.GLOBAL P CAIXA'!O319</f>
        <v>0</v>
      </c>
      <c r="U320" s="172" t="n">
        <f aca="false">'ORÇ.GLOBAL P CAIXA'!P319</f>
        <v>0</v>
      </c>
      <c r="V320" s="173" t="n">
        <f aca="false">'ORÇ.GLOBAL P CAIXA'!E319</f>
        <v>0</v>
      </c>
      <c r="W320" s="173" t="n">
        <f aca="false">F320</f>
        <v>0</v>
      </c>
      <c r="X320" s="649"/>
      <c r="Y320" s="649"/>
      <c r="Z320" s="650"/>
      <c r="AB320" s="88"/>
      <c r="AC320" s="157" t="n">
        <f aca="false">IF(B320=0,AC319,IF(ISNONTEXT(B320)=TRUE(),INT(B320),INT(LEFT(B320,FIND(".",B320)-1))))</f>
        <v>3</v>
      </c>
      <c r="AD320" s="157" t="str">
        <f aca="false">IF(AD321=1,1,IF(B320&lt;&gt;0,1,IF(C320&lt;&gt;0,1,IF(D320&lt;&gt;0,1,IF(E320&lt;&gt;0,1,"")))))</f>
        <v/>
      </c>
      <c r="AE320" s="157" t="str">
        <f aca="false">IF(AC320=0," ",IF(AC320&lt;&gt;AC319,AC320," "))</f>
        <v> </v>
      </c>
      <c r="AF320" s="189"/>
      <c r="AG320" s="75" t="e">
        <f aca="false">IF(AC320&lt;&gt;AE320,(IF(N320=0,G320*(INFORMAÇÕES!$Q$69/INFORMAÇÕES!$Q$72),IF(N320="R",G320,0))),0)</f>
        <v>#DIV/0!</v>
      </c>
      <c r="AH320" s="75" t="e">
        <f aca="false">IF(AC320&lt;&gt;AE320,(IF(N320=0,G320*(INFORMAÇÕES!$Q$70/INFORMAÇÕES!$Q$72),IF(N320="C",G320,0))),0)</f>
        <v>#DIV/0!</v>
      </c>
      <c r="AI320" s="75" t="n">
        <f aca="false">IF(AC320&lt;&gt;AE320,(IF(N320=0,G320*INFORMAÇÕES!$U$115,IF(N320="CF",G320,0))),0)</f>
        <v>0</v>
      </c>
      <c r="AJ320" s="75" t="n">
        <f aca="false">IF(AC320&lt;&gt;AE320,(IF(N320=0,G320*INFORMAÇÕES!$U$116,IF(N320="O",G320,0))),0)</f>
        <v>0</v>
      </c>
      <c r="AK320" s="75" t="n">
        <f aca="false">IF(E320&lt;&gt;0,G320,0)</f>
        <v>0</v>
      </c>
      <c r="AL320" s="75" t="n">
        <f aca="false">IF(AC320&lt;&gt;AE320,(IF(N320=0,J320*(INFORMAÇÕES!$Q$89/INFORMAÇÕES!$Q$92),IF(N320="R",J320,0))),0)</f>
        <v>0</v>
      </c>
      <c r="AM320" s="75" t="n">
        <f aca="false">IF(AC320&lt;&gt;AE320,(IF(N320=0,J320*(INFORMAÇÕES!$Q$90/INFORMAÇÕES!$Q$92),IF(N320="C",J320,0))),0)</f>
        <v>0</v>
      </c>
      <c r="AN320" s="75" t="n">
        <f aca="false">IF(AC320&lt;&gt;AE320,(IF(N320="",J320*INFORMAÇÕES!$U$115,IF(N320="CF",J320,0))),0)</f>
        <v>0</v>
      </c>
      <c r="AO320" s="75" t="n">
        <f aca="false">IF(AC320&lt;&gt;AE320,(IF(N320="",J320*INFORMAÇÕES!$U$116,IF(N320="O",J320,0))),0)</f>
        <v>0</v>
      </c>
      <c r="AP320" s="75" t="n">
        <f aca="false">IF(H320&lt;&gt;0,J320,0)</f>
        <v>0</v>
      </c>
      <c r="AQ320" s="75" t="n">
        <f aca="false">IF(K320&lt;&gt;0,L320,0)</f>
        <v>0</v>
      </c>
    </row>
    <row r="321" s="174" customFormat="true" ht="14.25" hidden="false" customHeight="false" outlineLevel="0" collapsed="false">
      <c r="A321" s="159" t="n">
        <v>309</v>
      </c>
      <c r="B321" s="160" t="n">
        <f aca="false">R321</f>
        <v>0</v>
      </c>
      <c r="C321" s="161" t="n">
        <f aca="false">T321</f>
        <v>0</v>
      </c>
      <c r="D321" s="162" t="n">
        <f aca="false">U321</f>
        <v>0</v>
      </c>
      <c r="E321" s="163" t="n">
        <f aca="false">'ORÇ.GLOBAL P CAIXA'!E320</f>
        <v>0</v>
      </c>
      <c r="F321" s="163" t="n">
        <f aca="false">IF('ORÇ.GLOBAL EMPRESA'!G320&gt;0,'ORÇ.GLOBAL EMPRESA'!G320,'ORÇ.GLOBAL P CAIXA'!F320)</f>
        <v>0</v>
      </c>
      <c r="G321" s="163" t="n">
        <f aca="false">IF(E321&lt;&gt;0,ROUND(E321*F321,2),IF(AK321=0,(SUMIF($AC$13:$AC$1012,B321,$AK$13:$AK$1012)),AK321))</f>
        <v>0</v>
      </c>
      <c r="H321" s="163" t="n">
        <f aca="false">V321</f>
        <v>0</v>
      </c>
      <c r="I321" s="163" t="n">
        <f aca="false">W321</f>
        <v>0</v>
      </c>
      <c r="J321" s="163" t="n">
        <f aca="false">IF(H321&lt;&gt;0,ROUND(H321*I321,2),IF(AP321=0,(SUMIF($AC$13:$AC$1012,B321,$AP$13:$AP$1012)),AP321))</f>
        <v>0</v>
      </c>
      <c r="K321" s="163" t="n">
        <f aca="false">H321-E321</f>
        <v>0</v>
      </c>
      <c r="L321" s="163" t="n">
        <f aca="false">J321-G321</f>
        <v>0</v>
      </c>
      <c r="M321" s="645" t="str">
        <f aca="false">IF('ORÇ.GLOBAL P CAIXA'!H320&gt;0,'ORÇ.GLOBAL P CAIXA'!H320,"")</f>
        <v/>
      </c>
      <c r="N321" s="646" t="n">
        <f aca="false">'ORÇ.GLOBAL P CAIXA'!I320</f>
        <v>0</v>
      </c>
      <c r="O321" s="166" t="str">
        <f aca="false">S321</f>
        <v/>
      </c>
      <c r="P321" s="167"/>
      <c r="Q321" s="168" t="str">
        <f aca="false">IF(B321&gt;0,"ok","ocultar")</f>
        <v>ocultar</v>
      </c>
      <c r="R321" s="647" t="n">
        <f aca="false">'ORÇ.GLOBAL P CAIXA'!B320</f>
        <v>0</v>
      </c>
      <c r="S321" s="170" t="str">
        <f aca="false">IF('ORÇ.GLOBAL P CAIXA'!N320&lt;&gt;0,'ORÇ.GLOBAL P CAIXA'!N320,"")</f>
        <v/>
      </c>
      <c r="T321" s="648" t="n">
        <f aca="false">'ORÇ.GLOBAL P CAIXA'!O320</f>
        <v>0</v>
      </c>
      <c r="U321" s="172" t="n">
        <f aca="false">'ORÇ.GLOBAL P CAIXA'!P320</f>
        <v>0</v>
      </c>
      <c r="V321" s="173" t="n">
        <f aca="false">'ORÇ.GLOBAL P CAIXA'!E320</f>
        <v>0</v>
      </c>
      <c r="W321" s="173" t="n">
        <f aca="false">F321</f>
        <v>0</v>
      </c>
      <c r="X321" s="649"/>
      <c r="Y321" s="649"/>
      <c r="Z321" s="650"/>
      <c r="AB321" s="88"/>
      <c r="AC321" s="157" t="n">
        <f aca="false">IF(B321=0,AC320,IF(ISNONTEXT(B321)=TRUE(),INT(B321),INT(LEFT(B321,FIND(".",B321)-1))))</f>
        <v>3</v>
      </c>
      <c r="AD321" s="157" t="str">
        <f aca="false">IF(AD322=1,1,IF(B321&lt;&gt;0,1,IF(C321&lt;&gt;0,1,IF(D321&lt;&gt;0,1,IF(E321&lt;&gt;0,1,"")))))</f>
        <v/>
      </c>
      <c r="AE321" s="157" t="str">
        <f aca="false">IF(AC321=0," ",IF(AC321&lt;&gt;AC320,AC321," "))</f>
        <v> </v>
      </c>
      <c r="AF321" s="189"/>
      <c r="AG321" s="75" t="e">
        <f aca="false">IF(AC321&lt;&gt;AE321,(IF(N321=0,G321*(INFORMAÇÕES!$Q$69/INFORMAÇÕES!$Q$72),IF(N321="R",G321,0))),0)</f>
        <v>#DIV/0!</v>
      </c>
      <c r="AH321" s="75" t="e">
        <f aca="false">IF(AC321&lt;&gt;AE321,(IF(N321=0,G321*(INFORMAÇÕES!$Q$70/INFORMAÇÕES!$Q$72),IF(N321="C",G321,0))),0)</f>
        <v>#DIV/0!</v>
      </c>
      <c r="AI321" s="75" t="n">
        <f aca="false">IF(AC321&lt;&gt;AE321,(IF(N321=0,G321*INFORMAÇÕES!$U$115,IF(N321="CF",G321,0))),0)</f>
        <v>0</v>
      </c>
      <c r="AJ321" s="75" t="n">
        <f aca="false">IF(AC321&lt;&gt;AE321,(IF(N321=0,G321*INFORMAÇÕES!$U$116,IF(N321="O",G321,0))),0)</f>
        <v>0</v>
      </c>
      <c r="AK321" s="75" t="n">
        <f aca="false">IF(E321&lt;&gt;0,G321,0)</f>
        <v>0</v>
      </c>
      <c r="AL321" s="75" t="n">
        <f aca="false">IF(AC321&lt;&gt;AE321,(IF(N321=0,J321*(INFORMAÇÕES!$Q$89/INFORMAÇÕES!$Q$92),IF(N321="R",J321,0))),0)</f>
        <v>0</v>
      </c>
      <c r="AM321" s="75" t="n">
        <f aca="false">IF(AC321&lt;&gt;AE321,(IF(N321=0,J321*(INFORMAÇÕES!$Q$90/INFORMAÇÕES!$Q$92),IF(N321="C",J321,0))),0)</f>
        <v>0</v>
      </c>
      <c r="AN321" s="75" t="n">
        <f aca="false">IF(AC321&lt;&gt;AE321,(IF(N321="",J321*INFORMAÇÕES!$U$115,IF(N321="CF",J321,0))),0)</f>
        <v>0</v>
      </c>
      <c r="AO321" s="75" t="n">
        <f aca="false">IF(AC321&lt;&gt;AE321,(IF(N321="",J321*INFORMAÇÕES!$U$116,IF(N321="O",J321,0))),0)</f>
        <v>0</v>
      </c>
      <c r="AP321" s="75" t="n">
        <f aca="false">IF(H321&lt;&gt;0,J321,0)</f>
        <v>0</v>
      </c>
      <c r="AQ321" s="75" t="n">
        <f aca="false">IF(K321&lt;&gt;0,L321,0)</f>
        <v>0</v>
      </c>
    </row>
    <row r="322" s="174" customFormat="true" ht="14.25" hidden="false" customHeight="false" outlineLevel="0" collapsed="false">
      <c r="A322" s="159" t="n">
        <v>310</v>
      </c>
      <c r="B322" s="160" t="n">
        <f aca="false">R322</f>
        <v>0</v>
      </c>
      <c r="C322" s="161" t="n">
        <f aca="false">T322</f>
        <v>0</v>
      </c>
      <c r="D322" s="162" t="n">
        <f aca="false">U322</f>
        <v>0</v>
      </c>
      <c r="E322" s="163" t="n">
        <f aca="false">'ORÇ.GLOBAL P CAIXA'!E321</f>
        <v>0</v>
      </c>
      <c r="F322" s="163" t="n">
        <f aca="false">IF('ORÇ.GLOBAL EMPRESA'!G321&gt;0,'ORÇ.GLOBAL EMPRESA'!G321,'ORÇ.GLOBAL P CAIXA'!F321)</f>
        <v>0</v>
      </c>
      <c r="G322" s="163" t="n">
        <f aca="false">IF(E322&lt;&gt;0,ROUND(E322*F322,2),IF(AK322=0,(SUMIF($AC$13:$AC$1012,B322,$AK$13:$AK$1012)),AK322))</f>
        <v>0</v>
      </c>
      <c r="H322" s="163" t="n">
        <f aca="false">V322</f>
        <v>0</v>
      </c>
      <c r="I322" s="163" t="n">
        <f aca="false">W322</f>
        <v>0</v>
      </c>
      <c r="J322" s="163" t="n">
        <f aca="false">IF(H322&lt;&gt;0,ROUND(H322*I322,2),IF(AP322=0,(SUMIF($AC$13:$AC$1012,B322,$AP$13:$AP$1012)),AP322))</f>
        <v>0</v>
      </c>
      <c r="K322" s="163" t="n">
        <f aca="false">H322-E322</f>
        <v>0</v>
      </c>
      <c r="L322" s="163" t="n">
        <f aca="false">J322-G322</f>
        <v>0</v>
      </c>
      <c r="M322" s="645" t="str">
        <f aca="false">IF('ORÇ.GLOBAL P CAIXA'!H321&gt;0,'ORÇ.GLOBAL P CAIXA'!H321,"")</f>
        <v/>
      </c>
      <c r="N322" s="646" t="n">
        <f aca="false">'ORÇ.GLOBAL P CAIXA'!I321</f>
        <v>0</v>
      </c>
      <c r="O322" s="166" t="str">
        <f aca="false">S322</f>
        <v/>
      </c>
      <c r="P322" s="167"/>
      <c r="Q322" s="168" t="str">
        <f aca="false">IF(B322&gt;0,"ok","ocultar")</f>
        <v>ocultar</v>
      </c>
      <c r="R322" s="647" t="n">
        <f aca="false">'ORÇ.GLOBAL P CAIXA'!B321</f>
        <v>0</v>
      </c>
      <c r="S322" s="170" t="str">
        <f aca="false">IF('ORÇ.GLOBAL P CAIXA'!N321&lt;&gt;0,'ORÇ.GLOBAL P CAIXA'!N321,"")</f>
        <v/>
      </c>
      <c r="T322" s="648" t="n">
        <f aca="false">'ORÇ.GLOBAL P CAIXA'!O321</f>
        <v>0</v>
      </c>
      <c r="U322" s="172" t="n">
        <f aca="false">'ORÇ.GLOBAL P CAIXA'!P321</f>
        <v>0</v>
      </c>
      <c r="V322" s="173" t="n">
        <f aca="false">'ORÇ.GLOBAL P CAIXA'!E321</f>
        <v>0</v>
      </c>
      <c r="W322" s="173" t="n">
        <f aca="false">F322</f>
        <v>0</v>
      </c>
      <c r="X322" s="649"/>
      <c r="Y322" s="649"/>
      <c r="Z322" s="650"/>
      <c r="AB322" s="88"/>
      <c r="AC322" s="157" t="n">
        <f aca="false">IF(B322=0,AC321,IF(ISNONTEXT(B322)=TRUE(),INT(B322),INT(LEFT(B322,FIND(".",B322)-1))))</f>
        <v>3</v>
      </c>
      <c r="AD322" s="157" t="str">
        <f aca="false">IF(AD323=1,1,IF(B322&lt;&gt;0,1,IF(C322&lt;&gt;0,1,IF(D322&lt;&gt;0,1,IF(E322&lt;&gt;0,1,"")))))</f>
        <v/>
      </c>
      <c r="AE322" s="157" t="str">
        <f aca="false">IF(AC322=0," ",IF(AC322&lt;&gt;AC321,AC322," "))</f>
        <v> </v>
      </c>
      <c r="AF322" s="180"/>
      <c r="AG322" s="75" t="e">
        <f aca="false">IF(AC322&lt;&gt;AE322,(IF(N322=0,G322*(INFORMAÇÕES!$Q$69/INFORMAÇÕES!$Q$72),IF(N322="R",G322,0))),0)</f>
        <v>#DIV/0!</v>
      </c>
      <c r="AH322" s="75" t="e">
        <f aca="false">IF(AC322&lt;&gt;AE322,(IF(N322=0,G322*(INFORMAÇÕES!$Q$70/INFORMAÇÕES!$Q$72),IF(N322="C",G322,0))),0)</f>
        <v>#DIV/0!</v>
      </c>
      <c r="AI322" s="75" t="n">
        <f aca="false">IF(AC322&lt;&gt;AE322,(IF(N322=0,G322*INFORMAÇÕES!$U$115,IF(N322="CF",G322,0))),0)</f>
        <v>0</v>
      </c>
      <c r="AJ322" s="75" t="n">
        <f aca="false">IF(AC322&lt;&gt;AE322,(IF(N322=0,G322*INFORMAÇÕES!$U$116,IF(N322="O",G322,0))),0)</f>
        <v>0</v>
      </c>
      <c r="AK322" s="75" t="n">
        <f aca="false">IF(E322&lt;&gt;0,G322,0)</f>
        <v>0</v>
      </c>
      <c r="AL322" s="75" t="n">
        <f aca="false">IF(AC322&lt;&gt;AE322,(IF(N322=0,J322*(INFORMAÇÕES!$Q$89/INFORMAÇÕES!$Q$92),IF(N322="R",J322,0))),0)</f>
        <v>0</v>
      </c>
      <c r="AM322" s="75" t="n">
        <f aca="false">IF(AC322&lt;&gt;AE322,(IF(N322=0,J322*(INFORMAÇÕES!$Q$90/INFORMAÇÕES!$Q$92),IF(N322="C",J322,0))),0)</f>
        <v>0</v>
      </c>
      <c r="AN322" s="75" t="n">
        <f aca="false">IF(AC322&lt;&gt;AE322,(IF(N322="",J322*INFORMAÇÕES!$U$115,IF(N322="CF",J322,0))),0)</f>
        <v>0</v>
      </c>
      <c r="AO322" s="75" t="n">
        <f aca="false">IF(AC322&lt;&gt;AE322,(IF(N322="",J322*INFORMAÇÕES!$U$116,IF(N322="O",J322,0))),0)</f>
        <v>0</v>
      </c>
      <c r="AP322" s="75" t="n">
        <f aca="false">IF(H322&lt;&gt;0,J322,0)</f>
        <v>0</v>
      </c>
      <c r="AQ322" s="75" t="n">
        <f aca="false">IF(K322&lt;&gt;0,L322,0)</f>
        <v>0</v>
      </c>
    </row>
    <row r="323" s="174" customFormat="true" ht="14.25" hidden="false" customHeight="false" outlineLevel="0" collapsed="false">
      <c r="A323" s="159" t="n">
        <v>311</v>
      </c>
      <c r="B323" s="160" t="n">
        <f aca="false">R323</f>
        <v>0</v>
      </c>
      <c r="C323" s="161" t="n">
        <f aca="false">T323</f>
        <v>0</v>
      </c>
      <c r="D323" s="162" t="n">
        <f aca="false">U323</f>
        <v>0</v>
      </c>
      <c r="E323" s="163" t="n">
        <f aca="false">'ORÇ.GLOBAL P CAIXA'!E322</f>
        <v>0</v>
      </c>
      <c r="F323" s="163" t="n">
        <f aca="false">IF('ORÇ.GLOBAL EMPRESA'!G322&gt;0,'ORÇ.GLOBAL EMPRESA'!G322,'ORÇ.GLOBAL P CAIXA'!F322)</f>
        <v>0</v>
      </c>
      <c r="G323" s="163" t="n">
        <f aca="false">IF(E323&lt;&gt;0,ROUND(E323*F323,2),IF(AK323=0,(SUMIF($AC$13:$AC$1012,B323,$AK$13:$AK$1012)),AK323))</f>
        <v>0</v>
      </c>
      <c r="H323" s="163" t="n">
        <f aca="false">V323</f>
        <v>0</v>
      </c>
      <c r="I323" s="163" t="n">
        <f aca="false">W323</f>
        <v>0</v>
      </c>
      <c r="J323" s="163" t="n">
        <f aca="false">IF(H323&lt;&gt;0,ROUND(H323*I323,2),IF(AP323=0,(SUMIF($AC$13:$AC$1012,B323,$AP$13:$AP$1012)),AP323))</f>
        <v>0</v>
      </c>
      <c r="K323" s="163" t="n">
        <f aca="false">H323-E323</f>
        <v>0</v>
      </c>
      <c r="L323" s="163" t="n">
        <f aca="false">J323-G323</f>
        <v>0</v>
      </c>
      <c r="M323" s="645" t="str">
        <f aca="false">IF('ORÇ.GLOBAL P CAIXA'!H322&gt;0,'ORÇ.GLOBAL P CAIXA'!H322,"")</f>
        <v/>
      </c>
      <c r="N323" s="646" t="n">
        <f aca="false">'ORÇ.GLOBAL P CAIXA'!I322</f>
        <v>0</v>
      </c>
      <c r="O323" s="166" t="str">
        <f aca="false">S323</f>
        <v/>
      </c>
      <c r="P323" s="167"/>
      <c r="Q323" s="168" t="str">
        <f aca="false">IF(B323&gt;0,"ok","ocultar")</f>
        <v>ocultar</v>
      </c>
      <c r="R323" s="647" t="n">
        <f aca="false">'ORÇ.GLOBAL P CAIXA'!B322</f>
        <v>0</v>
      </c>
      <c r="S323" s="170" t="str">
        <f aca="false">IF('ORÇ.GLOBAL P CAIXA'!N322&lt;&gt;0,'ORÇ.GLOBAL P CAIXA'!N322,"")</f>
        <v/>
      </c>
      <c r="T323" s="648" t="n">
        <f aca="false">'ORÇ.GLOBAL P CAIXA'!O322</f>
        <v>0</v>
      </c>
      <c r="U323" s="172" t="n">
        <f aca="false">'ORÇ.GLOBAL P CAIXA'!P322</f>
        <v>0</v>
      </c>
      <c r="V323" s="173" t="n">
        <f aca="false">'ORÇ.GLOBAL P CAIXA'!E322</f>
        <v>0</v>
      </c>
      <c r="W323" s="173" t="n">
        <f aca="false">F323</f>
        <v>0</v>
      </c>
      <c r="X323" s="649"/>
      <c r="Y323" s="649"/>
      <c r="Z323" s="650"/>
      <c r="AB323" s="88"/>
      <c r="AC323" s="157" t="n">
        <f aca="false">IF(B323=0,AC322,IF(ISNONTEXT(B323)=TRUE(),INT(B323),INT(LEFT(B323,FIND(".",B323)-1))))</f>
        <v>3</v>
      </c>
      <c r="AD323" s="157" t="str">
        <f aca="false">IF(AD324=1,1,IF(B323&lt;&gt;0,1,IF(C323&lt;&gt;0,1,IF(D323&lt;&gt;0,1,IF(E323&lt;&gt;0,1,"")))))</f>
        <v/>
      </c>
      <c r="AE323" s="157" t="str">
        <f aca="false">IF(AC323=0," ",IF(AC323&lt;&gt;AC322,AC323," "))</f>
        <v> </v>
      </c>
      <c r="AF323" s="88"/>
      <c r="AG323" s="75" t="e">
        <f aca="false">IF(AC323&lt;&gt;AE323,(IF(N323=0,G323*(INFORMAÇÕES!$Q$69/INFORMAÇÕES!$Q$72),IF(N323="R",G323,0))),0)</f>
        <v>#DIV/0!</v>
      </c>
      <c r="AH323" s="75" t="e">
        <f aca="false">IF(AC323&lt;&gt;AE323,(IF(N323=0,G323*(INFORMAÇÕES!$Q$70/INFORMAÇÕES!$Q$72),IF(N323="C",G323,0))),0)</f>
        <v>#DIV/0!</v>
      </c>
      <c r="AI323" s="75" t="n">
        <f aca="false">IF(AC323&lt;&gt;AE323,(IF(N323=0,G323*INFORMAÇÕES!$U$115,IF(N323="CF",G323,0))),0)</f>
        <v>0</v>
      </c>
      <c r="AJ323" s="75" t="n">
        <f aca="false">IF(AC323&lt;&gt;AE323,(IF(N323=0,G323*INFORMAÇÕES!$U$116,IF(N323="O",G323,0))),0)</f>
        <v>0</v>
      </c>
      <c r="AK323" s="75" t="n">
        <f aca="false">IF(E323&lt;&gt;0,G323,0)</f>
        <v>0</v>
      </c>
      <c r="AL323" s="75" t="n">
        <f aca="false">IF(AC323&lt;&gt;AE323,(IF(N323=0,J323*(INFORMAÇÕES!$Q$89/INFORMAÇÕES!$Q$92),IF(N323="R",J323,0))),0)</f>
        <v>0</v>
      </c>
      <c r="AM323" s="75" t="n">
        <f aca="false">IF(AC323&lt;&gt;AE323,(IF(N323=0,J323*(INFORMAÇÕES!$Q$90/INFORMAÇÕES!$Q$92),IF(N323="C",J323,0))),0)</f>
        <v>0</v>
      </c>
      <c r="AN323" s="75" t="n">
        <f aca="false">IF(AC323&lt;&gt;AE323,(IF(N323="",J323*INFORMAÇÕES!$U$115,IF(N323="CF",J323,0))),0)</f>
        <v>0</v>
      </c>
      <c r="AO323" s="75" t="n">
        <f aca="false">IF(AC323&lt;&gt;AE323,(IF(N323="",J323*INFORMAÇÕES!$U$116,IF(N323="O",J323,0))),0)</f>
        <v>0</v>
      </c>
      <c r="AP323" s="75" t="n">
        <f aca="false">IF(H323&lt;&gt;0,J323,0)</f>
        <v>0</v>
      </c>
      <c r="AQ323" s="75" t="n">
        <f aca="false">IF(K323&lt;&gt;0,L323,0)</f>
        <v>0</v>
      </c>
    </row>
    <row r="324" s="174" customFormat="true" ht="14.25" hidden="false" customHeight="false" outlineLevel="0" collapsed="false">
      <c r="A324" s="159" t="n">
        <v>312</v>
      </c>
      <c r="B324" s="160" t="n">
        <f aca="false">R324</f>
        <v>0</v>
      </c>
      <c r="C324" s="161" t="n">
        <f aca="false">T324</f>
        <v>0</v>
      </c>
      <c r="D324" s="162" t="n">
        <f aca="false">U324</f>
        <v>0</v>
      </c>
      <c r="E324" s="163" t="n">
        <f aca="false">'ORÇ.GLOBAL P CAIXA'!E323</f>
        <v>0</v>
      </c>
      <c r="F324" s="163" t="n">
        <f aca="false">IF('ORÇ.GLOBAL EMPRESA'!G323&gt;0,'ORÇ.GLOBAL EMPRESA'!G323,'ORÇ.GLOBAL P CAIXA'!F323)</f>
        <v>0</v>
      </c>
      <c r="G324" s="163" t="n">
        <f aca="false">IF(E324&lt;&gt;0,ROUND(E324*F324,2),IF(AK324=0,(SUMIF($AC$13:$AC$1012,B324,$AK$13:$AK$1012)),AK324))</f>
        <v>0</v>
      </c>
      <c r="H324" s="163" t="n">
        <f aca="false">V324</f>
        <v>0</v>
      </c>
      <c r="I324" s="163" t="n">
        <f aca="false">W324</f>
        <v>0</v>
      </c>
      <c r="J324" s="163" t="n">
        <f aca="false">IF(H324&lt;&gt;0,ROUND(H324*I324,2),IF(AP324=0,(SUMIF($AC$13:$AC$1012,B324,$AP$13:$AP$1012)),AP324))</f>
        <v>0</v>
      </c>
      <c r="K324" s="163" t="n">
        <f aca="false">H324-E324</f>
        <v>0</v>
      </c>
      <c r="L324" s="163" t="n">
        <f aca="false">J324-G324</f>
        <v>0</v>
      </c>
      <c r="M324" s="645" t="str">
        <f aca="false">IF('ORÇ.GLOBAL P CAIXA'!H323&gt;0,'ORÇ.GLOBAL P CAIXA'!H323,"")</f>
        <v/>
      </c>
      <c r="N324" s="646" t="n">
        <f aca="false">'ORÇ.GLOBAL P CAIXA'!I323</f>
        <v>0</v>
      </c>
      <c r="O324" s="166" t="str">
        <f aca="false">S324</f>
        <v/>
      </c>
      <c r="P324" s="167"/>
      <c r="Q324" s="168" t="str">
        <f aca="false">IF(B324&gt;0,"ok","ocultar")</f>
        <v>ocultar</v>
      </c>
      <c r="R324" s="647" t="n">
        <f aca="false">'ORÇ.GLOBAL P CAIXA'!B323</f>
        <v>0</v>
      </c>
      <c r="S324" s="170" t="str">
        <f aca="false">IF('ORÇ.GLOBAL P CAIXA'!N323&lt;&gt;0,'ORÇ.GLOBAL P CAIXA'!N323,"")</f>
        <v/>
      </c>
      <c r="T324" s="648" t="n">
        <f aca="false">'ORÇ.GLOBAL P CAIXA'!O323</f>
        <v>0</v>
      </c>
      <c r="U324" s="172" t="n">
        <f aca="false">'ORÇ.GLOBAL P CAIXA'!P323</f>
        <v>0</v>
      </c>
      <c r="V324" s="173" t="n">
        <f aca="false">'ORÇ.GLOBAL P CAIXA'!E323</f>
        <v>0</v>
      </c>
      <c r="W324" s="173" t="n">
        <f aca="false">F324</f>
        <v>0</v>
      </c>
      <c r="X324" s="649"/>
      <c r="Y324" s="649"/>
      <c r="Z324" s="650"/>
      <c r="AB324" s="88"/>
      <c r="AC324" s="157" t="n">
        <f aca="false">IF(B324=0,AC323,IF(ISNONTEXT(B324)=TRUE(),INT(B324),INT(LEFT(B324,FIND(".",B324)-1))))</f>
        <v>3</v>
      </c>
      <c r="AD324" s="157" t="str">
        <f aca="false">IF(AD325=1,1,IF(B324&lt;&gt;0,1,IF(C324&lt;&gt;0,1,IF(D324&lt;&gt;0,1,IF(E324&lt;&gt;0,1,"")))))</f>
        <v/>
      </c>
      <c r="AE324" s="157" t="str">
        <f aca="false">IF(AC324=0," ",IF(AC324&lt;&gt;AC323,AC324," "))</f>
        <v> </v>
      </c>
      <c r="AF324" s="88"/>
      <c r="AG324" s="75" t="e">
        <f aca="false">IF(AC324&lt;&gt;AE324,(IF(N324=0,G324*(INFORMAÇÕES!$Q$69/INFORMAÇÕES!$Q$72),IF(N324="R",G324,0))),0)</f>
        <v>#DIV/0!</v>
      </c>
      <c r="AH324" s="75" t="e">
        <f aca="false">IF(AC324&lt;&gt;AE324,(IF(N324=0,G324*(INFORMAÇÕES!$Q$70/INFORMAÇÕES!$Q$72),IF(N324="C",G324,0))),0)</f>
        <v>#DIV/0!</v>
      </c>
      <c r="AI324" s="75" t="n">
        <f aca="false">IF(AC324&lt;&gt;AE324,(IF(N324=0,G324*INFORMAÇÕES!$U$115,IF(N324="CF",G324,0))),0)</f>
        <v>0</v>
      </c>
      <c r="AJ324" s="75" t="n">
        <f aca="false">IF(AC324&lt;&gt;AE324,(IF(N324=0,G324*INFORMAÇÕES!$U$116,IF(N324="O",G324,0))),0)</f>
        <v>0</v>
      </c>
      <c r="AK324" s="75" t="n">
        <f aca="false">IF(E324&lt;&gt;0,G324,0)</f>
        <v>0</v>
      </c>
      <c r="AL324" s="75" t="n">
        <f aca="false">IF(AC324&lt;&gt;AE324,(IF(N324=0,J324*(INFORMAÇÕES!$Q$89/INFORMAÇÕES!$Q$92),IF(N324="R",J324,0))),0)</f>
        <v>0</v>
      </c>
      <c r="AM324" s="75" t="n">
        <f aca="false">IF(AC324&lt;&gt;AE324,(IF(N324=0,J324*(INFORMAÇÕES!$Q$90/INFORMAÇÕES!$Q$92),IF(N324="C",J324,0))),0)</f>
        <v>0</v>
      </c>
      <c r="AN324" s="75" t="n">
        <f aca="false">IF(AC324&lt;&gt;AE324,(IF(N324="",J324*INFORMAÇÕES!$U$115,IF(N324="CF",J324,0))),0)</f>
        <v>0</v>
      </c>
      <c r="AO324" s="75" t="n">
        <f aca="false">IF(AC324&lt;&gt;AE324,(IF(N324="",J324*INFORMAÇÕES!$U$116,IF(N324="O",J324,0))),0)</f>
        <v>0</v>
      </c>
      <c r="AP324" s="75" t="n">
        <f aca="false">IF(H324&lt;&gt;0,J324,0)</f>
        <v>0</v>
      </c>
      <c r="AQ324" s="75" t="n">
        <f aca="false">IF(K324&lt;&gt;0,L324,0)</f>
        <v>0</v>
      </c>
    </row>
    <row r="325" s="174" customFormat="true" ht="14.25" hidden="false" customHeight="false" outlineLevel="0" collapsed="false">
      <c r="A325" s="159" t="n">
        <v>313</v>
      </c>
      <c r="B325" s="160" t="n">
        <f aca="false">R325</f>
        <v>0</v>
      </c>
      <c r="C325" s="161" t="n">
        <f aca="false">T325</f>
        <v>0</v>
      </c>
      <c r="D325" s="162" t="n">
        <f aca="false">U325</f>
        <v>0</v>
      </c>
      <c r="E325" s="163" t="n">
        <f aca="false">'ORÇ.GLOBAL P CAIXA'!E324</f>
        <v>0</v>
      </c>
      <c r="F325" s="163" t="n">
        <f aca="false">IF('ORÇ.GLOBAL EMPRESA'!G324&gt;0,'ORÇ.GLOBAL EMPRESA'!G324,'ORÇ.GLOBAL P CAIXA'!F324)</f>
        <v>0</v>
      </c>
      <c r="G325" s="163" t="n">
        <f aca="false">IF(E325&lt;&gt;0,ROUND(E325*F325,2),IF(AK325=0,(SUMIF($AC$13:$AC$1012,B325,$AK$13:$AK$1012)),AK325))</f>
        <v>0</v>
      </c>
      <c r="H325" s="163" t="n">
        <f aca="false">V325</f>
        <v>0</v>
      </c>
      <c r="I325" s="163" t="n">
        <f aca="false">W325</f>
        <v>0</v>
      </c>
      <c r="J325" s="163" t="n">
        <f aca="false">IF(H325&lt;&gt;0,ROUND(H325*I325,2),IF(AP325=0,(SUMIF($AC$13:$AC$1012,B325,$AP$13:$AP$1012)),AP325))</f>
        <v>0</v>
      </c>
      <c r="K325" s="163" t="n">
        <f aca="false">H325-E325</f>
        <v>0</v>
      </c>
      <c r="L325" s="163" t="n">
        <f aca="false">J325-G325</f>
        <v>0</v>
      </c>
      <c r="M325" s="645" t="str">
        <f aca="false">IF('ORÇ.GLOBAL P CAIXA'!H324&gt;0,'ORÇ.GLOBAL P CAIXA'!H324,"")</f>
        <v/>
      </c>
      <c r="N325" s="646" t="n">
        <f aca="false">'ORÇ.GLOBAL P CAIXA'!I324</f>
        <v>0</v>
      </c>
      <c r="O325" s="166" t="str">
        <f aca="false">S325</f>
        <v/>
      </c>
      <c r="P325" s="167"/>
      <c r="Q325" s="168" t="str">
        <f aca="false">IF(B325&gt;0,"ok","ocultar")</f>
        <v>ocultar</v>
      </c>
      <c r="R325" s="647" t="n">
        <f aca="false">'ORÇ.GLOBAL P CAIXA'!B324</f>
        <v>0</v>
      </c>
      <c r="S325" s="170" t="str">
        <f aca="false">IF('ORÇ.GLOBAL P CAIXA'!N324&lt;&gt;0,'ORÇ.GLOBAL P CAIXA'!N324,"")</f>
        <v/>
      </c>
      <c r="T325" s="648" t="n">
        <f aca="false">'ORÇ.GLOBAL P CAIXA'!O324</f>
        <v>0</v>
      </c>
      <c r="U325" s="172" t="n">
        <f aca="false">'ORÇ.GLOBAL P CAIXA'!P324</f>
        <v>0</v>
      </c>
      <c r="V325" s="173" t="n">
        <f aca="false">'ORÇ.GLOBAL P CAIXA'!E324</f>
        <v>0</v>
      </c>
      <c r="W325" s="173" t="n">
        <f aca="false">F325</f>
        <v>0</v>
      </c>
      <c r="X325" s="649"/>
      <c r="Y325" s="649"/>
      <c r="Z325" s="650"/>
      <c r="AB325" s="88"/>
      <c r="AC325" s="157" t="n">
        <f aca="false">IF(B325=0,AC324,IF(ISNONTEXT(B325)=TRUE(),INT(B325),INT(LEFT(B325,FIND(".",B325)-1))))</f>
        <v>3</v>
      </c>
      <c r="AD325" s="157" t="str">
        <f aca="false">IF(AD326=1,1,IF(B325&lt;&gt;0,1,IF(C325&lt;&gt;0,1,IF(D325&lt;&gt;0,1,IF(E325&lt;&gt;0,1,"")))))</f>
        <v/>
      </c>
      <c r="AE325" s="157" t="str">
        <f aca="false">IF(AC325=0," ",IF(AC325&lt;&gt;AC324,AC325," "))</f>
        <v> </v>
      </c>
      <c r="AF325" s="88"/>
      <c r="AG325" s="75" t="e">
        <f aca="false">IF(AC325&lt;&gt;AE325,(IF(N325=0,G325*(INFORMAÇÕES!$Q$69/INFORMAÇÕES!$Q$72),IF(N325="R",G325,0))),0)</f>
        <v>#DIV/0!</v>
      </c>
      <c r="AH325" s="75" t="e">
        <f aca="false">IF(AC325&lt;&gt;AE325,(IF(N325=0,G325*(INFORMAÇÕES!$Q$70/INFORMAÇÕES!$Q$72),IF(N325="C",G325,0))),0)</f>
        <v>#DIV/0!</v>
      </c>
      <c r="AI325" s="75" t="n">
        <f aca="false">IF(AC325&lt;&gt;AE325,(IF(N325=0,G325*INFORMAÇÕES!$U$115,IF(N325="CF",G325,0))),0)</f>
        <v>0</v>
      </c>
      <c r="AJ325" s="75" t="n">
        <f aca="false">IF(AC325&lt;&gt;AE325,(IF(N325=0,G325*INFORMAÇÕES!$U$116,IF(N325="O",G325,0))),0)</f>
        <v>0</v>
      </c>
      <c r="AK325" s="75" t="n">
        <f aca="false">IF(E325&lt;&gt;0,G325,0)</f>
        <v>0</v>
      </c>
      <c r="AL325" s="75" t="n">
        <f aca="false">IF(AC325&lt;&gt;AE325,(IF(N325=0,J325*(INFORMAÇÕES!$Q$89/INFORMAÇÕES!$Q$92),IF(N325="R",J325,0))),0)</f>
        <v>0</v>
      </c>
      <c r="AM325" s="75" t="n">
        <f aca="false">IF(AC325&lt;&gt;AE325,(IF(N325=0,J325*(INFORMAÇÕES!$Q$90/INFORMAÇÕES!$Q$92),IF(N325="C",J325,0))),0)</f>
        <v>0</v>
      </c>
      <c r="AN325" s="75" t="n">
        <f aca="false">IF(AC325&lt;&gt;AE325,(IF(N325="",J325*INFORMAÇÕES!$U$115,IF(N325="CF",J325,0))),0)</f>
        <v>0</v>
      </c>
      <c r="AO325" s="75" t="n">
        <f aca="false">IF(AC325&lt;&gt;AE325,(IF(N325="",J325*INFORMAÇÕES!$U$116,IF(N325="O",J325,0))),0)</f>
        <v>0</v>
      </c>
      <c r="AP325" s="75" t="n">
        <f aca="false">IF(H325&lt;&gt;0,J325,0)</f>
        <v>0</v>
      </c>
      <c r="AQ325" s="75" t="n">
        <f aca="false">IF(K325&lt;&gt;0,L325,0)</f>
        <v>0</v>
      </c>
    </row>
    <row r="326" s="174" customFormat="true" ht="14.25" hidden="false" customHeight="false" outlineLevel="0" collapsed="false">
      <c r="A326" s="159" t="n">
        <v>314</v>
      </c>
      <c r="B326" s="160" t="n">
        <f aca="false">R326</f>
        <v>0</v>
      </c>
      <c r="C326" s="161" t="n">
        <f aca="false">T326</f>
        <v>0</v>
      </c>
      <c r="D326" s="162" t="n">
        <f aca="false">U326</f>
        <v>0</v>
      </c>
      <c r="E326" s="163" t="n">
        <f aca="false">'ORÇ.GLOBAL P CAIXA'!E325</f>
        <v>0</v>
      </c>
      <c r="F326" s="163" t="n">
        <f aca="false">IF('ORÇ.GLOBAL EMPRESA'!G325&gt;0,'ORÇ.GLOBAL EMPRESA'!G325,'ORÇ.GLOBAL P CAIXA'!F325)</f>
        <v>0</v>
      </c>
      <c r="G326" s="163" t="n">
        <f aca="false">IF(E326&lt;&gt;0,ROUND(E326*F326,2),IF(AK326=0,(SUMIF($AC$13:$AC$1012,B326,$AK$13:$AK$1012)),AK326))</f>
        <v>0</v>
      </c>
      <c r="H326" s="163" t="n">
        <f aca="false">V326</f>
        <v>0</v>
      </c>
      <c r="I326" s="163" t="n">
        <f aca="false">W326</f>
        <v>0</v>
      </c>
      <c r="J326" s="163" t="n">
        <f aca="false">IF(H326&lt;&gt;0,ROUND(H326*I326,2),IF(AP326=0,(SUMIF($AC$13:$AC$1012,B326,$AP$13:$AP$1012)),AP326))</f>
        <v>0</v>
      </c>
      <c r="K326" s="163" t="n">
        <f aca="false">H326-E326</f>
        <v>0</v>
      </c>
      <c r="L326" s="163" t="n">
        <f aca="false">J326-G326</f>
        <v>0</v>
      </c>
      <c r="M326" s="645" t="str">
        <f aca="false">IF('ORÇ.GLOBAL P CAIXA'!H325&gt;0,'ORÇ.GLOBAL P CAIXA'!H325,"")</f>
        <v/>
      </c>
      <c r="N326" s="646" t="n">
        <f aca="false">'ORÇ.GLOBAL P CAIXA'!I325</f>
        <v>0</v>
      </c>
      <c r="O326" s="166" t="str">
        <f aca="false">S326</f>
        <v/>
      </c>
      <c r="P326" s="167"/>
      <c r="Q326" s="168" t="str">
        <f aca="false">IF(B326&gt;0,"ok","ocultar")</f>
        <v>ocultar</v>
      </c>
      <c r="R326" s="647" t="n">
        <f aca="false">'ORÇ.GLOBAL P CAIXA'!B325</f>
        <v>0</v>
      </c>
      <c r="S326" s="170" t="str">
        <f aca="false">IF('ORÇ.GLOBAL P CAIXA'!N325&lt;&gt;0,'ORÇ.GLOBAL P CAIXA'!N325,"")</f>
        <v/>
      </c>
      <c r="T326" s="648" t="n">
        <f aca="false">'ORÇ.GLOBAL P CAIXA'!O325</f>
        <v>0</v>
      </c>
      <c r="U326" s="172" t="n">
        <f aca="false">'ORÇ.GLOBAL P CAIXA'!P325</f>
        <v>0</v>
      </c>
      <c r="V326" s="173" t="n">
        <f aca="false">'ORÇ.GLOBAL P CAIXA'!E325</f>
        <v>0</v>
      </c>
      <c r="W326" s="173" t="n">
        <f aca="false">F326</f>
        <v>0</v>
      </c>
      <c r="X326" s="649"/>
      <c r="Y326" s="649"/>
      <c r="Z326" s="650"/>
      <c r="AB326" s="88"/>
      <c r="AC326" s="157" t="n">
        <f aca="false">IF(B326=0,AC325,IF(ISNONTEXT(B326)=TRUE(),INT(B326),INT(LEFT(B326,FIND(".",B326)-1))))</f>
        <v>3</v>
      </c>
      <c r="AD326" s="157" t="str">
        <f aca="false">IF(AD327=1,1,IF(B326&lt;&gt;0,1,IF(C326&lt;&gt;0,1,IF(D326&lt;&gt;0,1,IF(E326&lt;&gt;0,1,"")))))</f>
        <v/>
      </c>
      <c r="AE326" s="157" t="str">
        <f aca="false">IF(AC326=0," ",IF(AC326&lt;&gt;AC325,AC326," "))</f>
        <v> </v>
      </c>
      <c r="AF326" s="88"/>
      <c r="AG326" s="75" t="e">
        <f aca="false">IF(AC326&lt;&gt;AE326,(IF(N326=0,G326*(INFORMAÇÕES!$Q$69/INFORMAÇÕES!$Q$72),IF(N326="R",G326,0))),0)</f>
        <v>#DIV/0!</v>
      </c>
      <c r="AH326" s="75" t="e">
        <f aca="false">IF(AC326&lt;&gt;AE326,(IF(N326=0,G326*(INFORMAÇÕES!$Q$70/INFORMAÇÕES!$Q$72),IF(N326="C",G326,0))),0)</f>
        <v>#DIV/0!</v>
      </c>
      <c r="AI326" s="75" t="n">
        <f aca="false">IF(AC326&lt;&gt;AE326,(IF(N326=0,G326*INFORMAÇÕES!$U$115,IF(N326="CF",G326,0))),0)</f>
        <v>0</v>
      </c>
      <c r="AJ326" s="75" t="n">
        <f aca="false">IF(AC326&lt;&gt;AE326,(IF(N326=0,G326*INFORMAÇÕES!$U$116,IF(N326="O",G326,0))),0)</f>
        <v>0</v>
      </c>
      <c r="AK326" s="75" t="n">
        <f aca="false">IF(E326&lt;&gt;0,G326,0)</f>
        <v>0</v>
      </c>
      <c r="AL326" s="75" t="n">
        <f aca="false">IF(AC326&lt;&gt;AE326,(IF(N326=0,J326*(INFORMAÇÕES!$Q$89/INFORMAÇÕES!$Q$92),IF(N326="R",J326,0))),0)</f>
        <v>0</v>
      </c>
      <c r="AM326" s="75" t="n">
        <f aca="false">IF(AC326&lt;&gt;AE326,(IF(N326=0,J326*(INFORMAÇÕES!$Q$90/INFORMAÇÕES!$Q$92),IF(N326="C",J326,0))),0)</f>
        <v>0</v>
      </c>
      <c r="AN326" s="75" t="n">
        <f aca="false">IF(AC326&lt;&gt;AE326,(IF(N326="",J326*INFORMAÇÕES!$U$115,IF(N326="CF",J326,0))),0)</f>
        <v>0</v>
      </c>
      <c r="AO326" s="75" t="n">
        <f aca="false">IF(AC326&lt;&gt;AE326,(IF(N326="",J326*INFORMAÇÕES!$U$116,IF(N326="O",J326,0))),0)</f>
        <v>0</v>
      </c>
      <c r="AP326" s="75" t="n">
        <f aca="false">IF(H326&lt;&gt;0,J326,0)</f>
        <v>0</v>
      </c>
      <c r="AQ326" s="75" t="n">
        <f aca="false">IF(K326&lt;&gt;0,L326,0)</f>
        <v>0</v>
      </c>
    </row>
    <row r="327" s="174" customFormat="true" ht="14.25" hidden="false" customHeight="false" outlineLevel="0" collapsed="false">
      <c r="A327" s="159" t="n">
        <v>315</v>
      </c>
      <c r="B327" s="160" t="n">
        <f aca="false">R327</f>
        <v>0</v>
      </c>
      <c r="C327" s="161" t="n">
        <f aca="false">T327</f>
        <v>0</v>
      </c>
      <c r="D327" s="162" t="n">
        <f aca="false">U327</f>
        <v>0</v>
      </c>
      <c r="E327" s="163" t="n">
        <f aca="false">'ORÇ.GLOBAL P CAIXA'!E326</f>
        <v>0</v>
      </c>
      <c r="F327" s="163" t="n">
        <f aca="false">IF('ORÇ.GLOBAL EMPRESA'!G326&gt;0,'ORÇ.GLOBAL EMPRESA'!G326,'ORÇ.GLOBAL P CAIXA'!F326)</f>
        <v>0</v>
      </c>
      <c r="G327" s="163" t="n">
        <f aca="false">IF(E327&lt;&gt;0,ROUND(E327*F327,2),IF(AK327=0,(SUMIF($AC$13:$AC$1012,B327,$AK$13:$AK$1012)),AK327))</f>
        <v>0</v>
      </c>
      <c r="H327" s="163" t="n">
        <f aca="false">V327</f>
        <v>0</v>
      </c>
      <c r="I327" s="163" t="n">
        <f aca="false">W327</f>
        <v>0</v>
      </c>
      <c r="J327" s="163" t="n">
        <f aca="false">IF(H327&lt;&gt;0,ROUND(H327*I327,2),IF(AP327=0,(SUMIF($AC$13:$AC$1012,B327,$AP$13:$AP$1012)),AP327))</f>
        <v>0</v>
      </c>
      <c r="K327" s="163" t="n">
        <f aca="false">H327-E327</f>
        <v>0</v>
      </c>
      <c r="L327" s="163" t="n">
        <f aca="false">J327-G327</f>
        <v>0</v>
      </c>
      <c r="M327" s="645" t="str">
        <f aca="false">IF('ORÇ.GLOBAL P CAIXA'!H326&gt;0,'ORÇ.GLOBAL P CAIXA'!H326,"")</f>
        <v/>
      </c>
      <c r="N327" s="646" t="n">
        <f aca="false">'ORÇ.GLOBAL P CAIXA'!I326</f>
        <v>0</v>
      </c>
      <c r="O327" s="166" t="str">
        <f aca="false">S327</f>
        <v/>
      </c>
      <c r="P327" s="167"/>
      <c r="Q327" s="168" t="str">
        <f aca="false">IF(B327&gt;0,"ok","ocultar")</f>
        <v>ocultar</v>
      </c>
      <c r="R327" s="647" t="n">
        <f aca="false">'ORÇ.GLOBAL P CAIXA'!B326</f>
        <v>0</v>
      </c>
      <c r="S327" s="170" t="str">
        <f aca="false">IF('ORÇ.GLOBAL P CAIXA'!N326&lt;&gt;0,'ORÇ.GLOBAL P CAIXA'!N326,"")</f>
        <v/>
      </c>
      <c r="T327" s="648" t="n">
        <f aca="false">'ORÇ.GLOBAL P CAIXA'!O326</f>
        <v>0</v>
      </c>
      <c r="U327" s="172" t="n">
        <f aca="false">'ORÇ.GLOBAL P CAIXA'!P326</f>
        <v>0</v>
      </c>
      <c r="V327" s="173" t="n">
        <f aca="false">'ORÇ.GLOBAL P CAIXA'!E326</f>
        <v>0</v>
      </c>
      <c r="W327" s="173" t="n">
        <f aca="false">F327</f>
        <v>0</v>
      </c>
      <c r="X327" s="649"/>
      <c r="Y327" s="649"/>
      <c r="Z327" s="650"/>
      <c r="AB327" s="88"/>
      <c r="AC327" s="157" t="n">
        <f aca="false">IF(B327=0,AC326,IF(ISNONTEXT(B327)=TRUE(),INT(B327),INT(LEFT(B327,FIND(".",B327)-1))))</f>
        <v>3</v>
      </c>
      <c r="AD327" s="157" t="str">
        <f aca="false">IF(AD328=1,1,IF(B327&lt;&gt;0,1,IF(C327&lt;&gt;0,1,IF(D327&lt;&gt;0,1,IF(E327&lt;&gt;0,1,"")))))</f>
        <v/>
      </c>
      <c r="AE327" s="157" t="str">
        <f aca="false">IF(AC327=0," ",IF(AC327&lt;&gt;AC326,AC327," "))</f>
        <v> </v>
      </c>
      <c r="AF327" s="88"/>
      <c r="AG327" s="75" t="e">
        <f aca="false">IF(AC327&lt;&gt;AE327,(IF(N327=0,G327*(INFORMAÇÕES!$Q$69/INFORMAÇÕES!$Q$72),IF(N327="R",G327,0))),0)</f>
        <v>#DIV/0!</v>
      </c>
      <c r="AH327" s="75" t="e">
        <f aca="false">IF(AC327&lt;&gt;AE327,(IF(N327=0,G327*(INFORMAÇÕES!$Q$70/INFORMAÇÕES!$Q$72),IF(N327="C",G327,0))),0)</f>
        <v>#DIV/0!</v>
      </c>
      <c r="AI327" s="75" t="n">
        <f aca="false">IF(AC327&lt;&gt;AE327,(IF(N327=0,G327*INFORMAÇÕES!$U$115,IF(N327="CF",G327,0))),0)</f>
        <v>0</v>
      </c>
      <c r="AJ327" s="75" t="n">
        <f aca="false">IF(AC327&lt;&gt;AE327,(IF(N327=0,G327*INFORMAÇÕES!$U$116,IF(N327="O",G327,0))),0)</f>
        <v>0</v>
      </c>
      <c r="AK327" s="75" t="n">
        <f aca="false">IF(E327&lt;&gt;0,G327,0)</f>
        <v>0</v>
      </c>
      <c r="AL327" s="75" t="n">
        <f aca="false">IF(AC327&lt;&gt;AE327,(IF(N327=0,J327*(INFORMAÇÕES!$Q$89/INFORMAÇÕES!$Q$92),IF(N327="R",J327,0))),0)</f>
        <v>0</v>
      </c>
      <c r="AM327" s="75" t="n">
        <f aca="false">IF(AC327&lt;&gt;AE327,(IF(N327=0,J327*(INFORMAÇÕES!$Q$90/INFORMAÇÕES!$Q$92),IF(N327="C",J327,0))),0)</f>
        <v>0</v>
      </c>
      <c r="AN327" s="75" t="n">
        <f aca="false">IF(AC327&lt;&gt;AE327,(IF(N327="",J327*INFORMAÇÕES!$U$115,IF(N327="CF",J327,0))),0)</f>
        <v>0</v>
      </c>
      <c r="AO327" s="75" t="n">
        <f aca="false">IF(AC327&lt;&gt;AE327,(IF(N327="",J327*INFORMAÇÕES!$U$116,IF(N327="O",J327,0))),0)</f>
        <v>0</v>
      </c>
      <c r="AP327" s="75" t="n">
        <f aca="false">IF(H327&lt;&gt;0,J327,0)</f>
        <v>0</v>
      </c>
      <c r="AQ327" s="75" t="n">
        <f aca="false">IF(K327&lt;&gt;0,L327,0)</f>
        <v>0</v>
      </c>
    </row>
    <row r="328" s="174" customFormat="true" ht="14.25" hidden="false" customHeight="false" outlineLevel="0" collapsed="false">
      <c r="A328" s="159" t="n">
        <v>316</v>
      </c>
      <c r="B328" s="160" t="n">
        <f aca="false">R328</f>
        <v>0</v>
      </c>
      <c r="C328" s="161" t="n">
        <f aca="false">T328</f>
        <v>0</v>
      </c>
      <c r="D328" s="162" t="n">
        <f aca="false">U328</f>
        <v>0</v>
      </c>
      <c r="E328" s="163" t="n">
        <f aca="false">'ORÇ.GLOBAL P CAIXA'!E327</f>
        <v>0</v>
      </c>
      <c r="F328" s="163" t="n">
        <f aca="false">IF('ORÇ.GLOBAL EMPRESA'!G327&gt;0,'ORÇ.GLOBAL EMPRESA'!G327,'ORÇ.GLOBAL P CAIXA'!F327)</f>
        <v>0</v>
      </c>
      <c r="G328" s="163" t="n">
        <f aca="false">IF(E328&lt;&gt;0,ROUND(E328*F328,2),IF(AK328=0,(SUMIF($AC$13:$AC$1012,B328,$AK$13:$AK$1012)),AK328))</f>
        <v>0</v>
      </c>
      <c r="H328" s="163" t="n">
        <f aca="false">V328</f>
        <v>0</v>
      </c>
      <c r="I328" s="163" t="n">
        <f aca="false">W328</f>
        <v>0</v>
      </c>
      <c r="J328" s="163" t="n">
        <f aca="false">IF(H328&lt;&gt;0,ROUND(H328*I328,2),IF(AP328=0,(SUMIF($AC$13:$AC$1012,B328,$AP$13:$AP$1012)),AP328))</f>
        <v>0</v>
      </c>
      <c r="K328" s="163" t="n">
        <f aca="false">H328-E328</f>
        <v>0</v>
      </c>
      <c r="L328" s="163" t="n">
        <f aca="false">J328-G328</f>
        <v>0</v>
      </c>
      <c r="M328" s="645" t="str">
        <f aca="false">IF('ORÇ.GLOBAL P CAIXA'!H327&gt;0,'ORÇ.GLOBAL P CAIXA'!H327,"")</f>
        <v/>
      </c>
      <c r="N328" s="646" t="n">
        <f aca="false">'ORÇ.GLOBAL P CAIXA'!I327</f>
        <v>0</v>
      </c>
      <c r="O328" s="166" t="str">
        <f aca="false">S328</f>
        <v/>
      </c>
      <c r="P328" s="167"/>
      <c r="Q328" s="168" t="str">
        <f aca="false">IF(B328&gt;0,"ok","ocultar")</f>
        <v>ocultar</v>
      </c>
      <c r="R328" s="647" t="n">
        <f aca="false">'ORÇ.GLOBAL P CAIXA'!B327</f>
        <v>0</v>
      </c>
      <c r="S328" s="170" t="str">
        <f aca="false">IF('ORÇ.GLOBAL P CAIXA'!N327&lt;&gt;0,'ORÇ.GLOBAL P CAIXA'!N327,"")</f>
        <v/>
      </c>
      <c r="T328" s="648" t="n">
        <f aca="false">'ORÇ.GLOBAL P CAIXA'!O327</f>
        <v>0</v>
      </c>
      <c r="U328" s="172" t="n">
        <f aca="false">'ORÇ.GLOBAL P CAIXA'!P327</f>
        <v>0</v>
      </c>
      <c r="V328" s="173" t="n">
        <f aca="false">'ORÇ.GLOBAL P CAIXA'!E327</f>
        <v>0</v>
      </c>
      <c r="W328" s="173" t="n">
        <f aca="false">F328</f>
        <v>0</v>
      </c>
      <c r="X328" s="649"/>
      <c r="Y328" s="649"/>
      <c r="Z328" s="650"/>
      <c r="AB328" s="88"/>
      <c r="AC328" s="157" t="n">
        <f aca="false">IF(B328=0,AC327,IF(ISNONTEXT(B328)=TRUE(),INT(B328),INT(LEFT(B328,FIND(".",B328)-1))))</f>
        <v>3</v>
      </c>
      <c r="AD328" s="157" t="str">
        <f aca="false">IF(AD329=1,1,IF(B328&lt;&gt;0,1,IF(C328&lt;&gt;0,1,IF(D328&lt;&gt;0,1,IF(E328&lt;&gt;0,1,"")))))</f>
        <v/>
      </c>
      <c r="AE328" s="157" t="str">
        <f aca="false">IF(AC328=0," ",IF(AC328&lt;&gt;AC327,AC328," "))</f>
        <v> </v>
      </c>
      <c r="AF328" s="88"/>
      <c r="AG328" s="75" t="e">
        <f aca="false">IF(AC328&lt;&gt;AE328,(IF(N328=0,G328*(INFORMAÇÕES!$Q$69/INFORMAÇÕES!$Q$72),IF(N328="R",G328,0))),0)</f>
        <v>#DIV/0!</v>
      </c>
      <c r="AH328" s="75" t="e">
        <f aca="false">IF(AC328&lt;&gt;AE328,(IF(N328=0,G328*(INFORMAÇÕES!$Q$70/INFORMAÇÕES!$Q$72),IF(N328="C",G328,0))),0)</f>
        <v>#DIV/0!</v>
      </c>
      <c r="AI328" s="75" t="n">
        <f aca="false">IF(AC328&lt;&gt;AE328,(IF(N328=0,G328*INFORMAÇÕES!$U$115,IF(N328="CF",G328,0))),0)</f>
        <v>0</v>
      </c>
      <c r="AJ328" s="75" t="n">
        <f aca="false">IF(AC328&lt;&gt;AE328,(IF(N328=0,G328*INFORMAÇÕES!$U$116,IF(N328="O",G328,0))),0)</f>
        <v>0</v>
      </c>
      <c r="AK328" s="75" t="n">
        <f aca="false">IF(E328&lt;&gt;0,G328,0)</f>
        <v>0</v>
      </c>
      <c r="AL328" s="75" t="n">
        <f aca="false">IF(AC328&lt;&gt;AE328,(IF(N328=0,J328*(INFORMAÇÕES!$Q$89/INFORMAÇÕES!$Q$92),IF(N328="R",J328,0))),0)</f>
        <v>0</v>
      </c>
      <c r="AM328" s="75" t="n">
        <f aca="false">IF(AC328&lt;&gt;AE328,(IF(N328=0,J328*(INFORMAÇÕES!$Q$90/INFORMAÇÕES!$Q$92),IF(N328="C",J328,0))),0)</f>
        <v>0</v>
      </c>
      <c r="AN328" s="75" t="n">
        <f aca="false">IF(AC328&lt;&gt;AE328,(IF(N328="",J328*INFORMAÇÕES!$U$115,IF(N328="CF",J328,0))),0)</f>
        <v>0</v>
      </c>
      <c r="AO328" s="75" t="n">
        <f aca="false">IF(AC328&lt;&gt;AE328,(IF(N328="",J328*INFORMAÇÕES!$U$116,IF(N328="O",J328,0))),0)</f>
        <v>0</v>
      </c>
      <c r="AP328" s="75" t="n">
        <f aca="false">IF(H328&lt;&gt;0,J328,0)</f>
        <v>0</v>
      </c>
      <c r="AQ328" s="75" t="n">
        <f aca="false">IF(K328&lt;&gt;0,L328,0)</f>
        <v>0</v>
      </c>
    </row>
    <row r="329" s="174" customFormat="true" ht="14.25" hidden="false" customHeight="false" outlineLevel="0" collapsed="false">
      <c r="A329" s="159" t="n">
        <v>317</v>
      </c>
      <c r="B329" s="160" t="n">
        <f aca="false">R329</f>
        <v>0</v>
      </c>
      <c r="C329" s="161" t="n">
        <f aca="false">T329</f>
        <v>0</v>
      </c>
      <c r="D329" s="162" t="n">
        <f aca="false">U329</f>
        <v>0</v>
      </c>
      <c r="E329" s="163" t="n">
        <f aca="false">'ORÇ.GLOBAL P CAIXA'!E328</f>
        <v>0</v>
      </c>
      <c r="F329" s="163" t="n">
        <f aca="false">IF('ORÇ.GLOBAL EMPRESA'!G328&gt;0,'ORÇ.GLOBAL EMPRESA'!G328,'ORÇ.GLOBAL P CAIXA'!F328)</f>
        <v>0</v>
      </c>
      <c r="G329" s="163" t="n">
        <f aca="false">IF(E329&lt;&gt;0,ROUND(E329*F329,2),IF(AK329=0,(SUMIF($AC$13:$AC$1012,B329,$AK$13:$AK$1012)),AK329))</f>
        <v>0</v>
      </c>
      <c r="H329" s="163" t="n">
        <f aca="false">V329</f>
        <v>0</v>
      </c>
      <c r="I329" s="163" t="n">
        <f aca="false">W329</f>
        <v>0</v>
      </c>
      <c r="J329" s="163" t="n">
        <f aca="false">IF(H329&lt;&gt;0,ROUND(H329*I329,2),IF(AP329=0,(SUMIF($AC$13:$AC$1012,B329,$AP$13:$AP$1012)),AP329))</f>
        <v>0</v>
      </c>
      <c r="K329" s="163" t="n">
        <f aca="false">H329-E329</f>
        <v>0</v>
      </c>
      <c r="L329" s="163" t="n">
        <f aca="false">J329-G329</f>
        <v>0</v>
      </c>
      <c r="M329" s="645" t="str">
        <f aca="false">IF('ORÇ.GLOBAL P CAIXA'!H328&gt;0,'ORÇ.GLOBAL P CAIXA'!H328,"")</f>
        <v/>
      </c>
      <c r="N329" s="646" t="n">
        <f aca="false">'ORÇ.GLOBAL P CAIXA'!I328</f>
        <v>0</v>
      </c>
      <c r="O329" s="166" t="str">
        <f aca="false">S329</f>
        <v/>
      </c>
      <c r="P329" s="167"/>
      <c r="Q329" s="168" t="str">
        <f aca="false">IF(B329&gt;0,"ok","ocultar")</f>
        <v>ocultar</v>
      </c>
      <c r="R329" s="647" t="n">
        <f aca="false">'ORÇ.GLOBAL P CAIXA'!B328</f>
        <v>0</v>
      </c>
      <c r="S329" s="170" t="str">
        <f aca="false">IF('ORÇ.GLOBAL P CAIXA'!N328&lt;&gt;0,'ORÇ.GLOBAL P CAIXA'!N328,"")</f>
        <v/>
      </c>
      <c r="T329" s="648" t="n">
        <f aca="false">'ORÇ.GLOBAL P CAIXA'!O328</f>
        <v>0</v>
      </c>
      <c r="U329" s="172" t="n">
        <f aca="false">'ORÇ.GLOBAL P CAIXA'!P328</f>
        <v>0</v>
      </c>
      <c r="V329" s="173" t="n">
        <f aca="false">'ORÇ.GLOBAL P CAIXA'!E328</f>
        <v>0</v>
      </c>
      <c r="W329" s="173" t="n">
        <f aca="false">F329</f>
        <v>0</v>
      </c>
      <c r="X329" s="649"/>
      <c r="Y329" s="649"/>
      <c r="Z329" s="650"/>
      <c r="AB329" s="88"/>
      <c r="AC329" s="157" t="n">
        <f aca="false">IF(B329=0,AC328,IF(ISNONTEXT(B329)=TRUE(),INT(B329),INT(LEFT(B329,FIND(".",B329)-1))))</f>
        <v>3</v>
      </c>
      <c r="AD329" s="157" t="str">
        <f aca="false">IF(AD330=1,1,IF(B329&lt;&gt;0,1,IF(C329&lt;&gt;0,1,IF(D329&lt;&gt;0,1,IF(E329&lt;&gt;0,1,"")))))</f>
        <v/>
      </c>
      <c r="AE329" s="157" t="str">
        <f aca="false">IF(AC329=0," ",IF(AC329&lt;&gt;AC328,AC329," "))</f>
        <v> </v>
      </c>
      <c r="AF329" s="88"/>
      <c r="AG329" s="75" t="e">
        <f aca="false">IF(AC329&lt;&gt;AE329,(IF(N329=0,G329*(INFORMAÇÕES!$Q$69/INFORMAÇÕES!$Q$72),IF(N329="R",G329,0))),0)</f>
        <v>#DIV/0!</v>
      </c>
      <c r="AH329" s="75" t="e">
        <f aca="false">IF(AC329&lt;&gt;AE329,(IF(N329=0,G329*(INFORMAÇÕES!$Q$70/INFORMAÇÕES!$Q$72),IF(N329="C",G329,0))),0)</f>
        <v>#DIV/0!</v>
      </c>
      <c r="AI329" s="75" t="n">
        <f aca="false">IF(AC329&lt;&gt;AE329,(IF(N329=0,G329*INFORMAÇÕES!$U$115,IF(N329="CF",G329,0))),0)</f>
        <v>0</v>
      </c>
      <c r="AJ329" s="75" t="n">
        <f aca="false">IF(AC329&lt;&gt;AE329,(IF(N329=0,G329*INFORMAÇÕES!$U$116,IF(N329="O",G329,0))),0)</f>
        <v>0</v>
      </c>
      <c r="AK329" s="75" t="n">
        <f aca="false">IF(E329&lt;&gt;0,G329,0)</f>
        <v>0</v>
      </c>
      <c r="AL329" s="75" t="n">
        <f aca="false">IF(AC329&lt;&gt;AE329,(IF(N329=0,J329*(INFORMAÇÕES!$Q$89/INFORMAÇÕES!$Q$92),IF(N329="R",J329,0))),0)</f>
        <v>0</v>
      </c>
      <c r="AM329" s="75" t="n">
        <f aca="false">IF(AC329&lt;&gt;AE329,(IF(N329=0,J329*(INFORMAÇÕES!$Q$90/INFORMAÇÕES!$Q$92),IF(N329="C",J329,0))),0)</f>
        <v>0</v>
      </c>
      <c r="AN329" s="75" t="n">
        <f aca="false">IF(AC329&lt;&gt;AE329,(IF(N329="",J329*INFORMAÇÕES!$U$115,IF(N329="CF",J329,0))),0)</f>
        <v>0</v>
      </c>
      <c r="AO329" s="75" t="n">
        <f aca="false">IF(AC329&lt;&gt;AE329,(IF(N329="",J329*INFORMAÇÕES!$U$116,IF(N329="O",J329,0))),0)</f>
        <v>0</v>
      </c>
      <c r="AP329" s="75" t="n">
        <f aca="false">IF(H329&lt;&gt;0,J329,0)</f>
        <v>0</v>
      </c>
      <c r="AQ329" s="75" t="n">
        <f aca="false">IF(K329&lt;&gt;0,L329,0)</f>
        <v>0</v>
      </c>
    </row>
    <row r="330" s="174" customFormat="true" ht="14.25" hidden="false" customHeight="false" outlineLevel="0" collapsed="false">
      <c r="A330" s="159" t="n">
        <v>318</v>
      </c>
      <c r="B330" s="160" t="n">
        <f aca="false">R330</f>
        <v>0</v>
      </c>
      <c r="C330" s="161" t="n">
        <f aca="false">T330</f>
        <v>0</v>
      </c>
      <c r="D330" s="162" t="n">
        <f aca="false">U330</f>
        <v>0</v>
      </c>
      <c r="E330" s="163" t="n">
        <f aca="false">'ORÇ.GLOBAL P CAIXA'!E329</f>
        <v>0</v>
      </c>
      <c r="F330" s="163" t="n">
        <f aca="false">IF('ORÇ.GLOBAL EMPRESA'!G329&gt;0,'ORÇ.GLOBAL EMPRESA'!G329,'ORÇ.GLOBAL P CAIXA'!F329)</f>
        <v>0</v>
      </c>
      <c r="G330" s="163" t="n">
        <f aca="false">IF(E330&lt;&gt;0,ROUND(E330*F330,2),IF(AK330=0,(SUMIF($AC$13:$AC$1012,B330,$AK$13:$AK$1012)),AK330))</f>
        <v>0</v>
      </c>
      <c r="H330" s="163" t="n">
        <f aca="false">V330</f>
        <v>0</v>
      </c>
      <c r="I330" s="163" t="n">
        <f aca="false">W330</f>
        <v>0</v>
      </c>
      <c r="J330" s="163" t="n">
        <f aca="false">IF(H330&lt;&gt;0,ROUND(H330*I330,2),IF(AP330=0,(SUMIF($AC$13:$AC$1012,B330,$AP$13:$AP$1012)),AP330))</f>
        <v>0</v>
      </c>
      <c r="K330" s="163" t="n">
        <f aca="false">H330-E330</f>
        <v>0</v>
      </c>
      <c r="L330" s="163" t="n">
        <f aca="false">J330-G330</f>
        <v>0</v>
      </c>
      <c r="M330" s="645" t="str">
        <f aca="false">IF('ORÇ.GLOBAL P CAIXA'!H329&gt;0,'ORÇ.GLOBAL P CAIXA'!H329,"")</f>
        <v/>
      </c>
      <c r="N330" s="646" t="n">
        <f aca="false">'ORÇ.GLOBAL P CAIXA'!I329</f>
        <v>0</v>
      </c>
      <c r="O330" s="166" t="str">
        <f aca="false">S330</f>
        <v/>
      </c>
      <c r="P330" s="167"/>
      <c r="Q330" s="168" t="str">
        <f aca="false">IF(B330&gt;0,"ok","ocultar")</f>
        <v>ocultar</v>
      </c>
      <c r="R330" s="647" t="n">
        <f aca="false">'ORÇ.GLOBAL P CAIXA'!B329</f>
        <v>0</v>
      </c>
      <c r="S330" s="170" t="str">
        <f aca="false">IF('ORÇ.GLOBAL P CAIXA'!N329&lt;&gt;0,'ORÇ.GLOBAL P CAIXA'!N329,"")</f>
        <v/>
      </c>
      <c r="T330" s="648" t="n">
        <f aca="false">'ORÇ.GLOBAL P CAIXA'!O329</f>
        <v>0</v>
      </c>
      <c r="U330" s="172" t="n">
        <f aca="false">'ORÇ.GLOBAL P CAIXA'!P329</f>
        <v>0</v>
      </c>
      <c r="V330" s="173" t="n">
        <f aca="false">'ORÇ.GLOBAL P CAIXA'!E329</f>
        <v>0</v>
      </c>
      <c r="W330" s="173" t="n">
        <f aca="false">F330</f>
        <v>0</v>
      </c>
      <c r="X330" s="649"/>
      <c r="Y330" s="649"/>
      <c r="Z330" s="650"/>
      <c r="AB330" s="88"/>
      <c r="AC330" s="157" t="n">
        <f aca="false">IF(B330=0,AC329,IF(ISNONTEXT(B330)=TRUE(),INT(B330),INT(LEFT(B330,FIND(".",B330)-1))))</f>
        <v>3</v>
      </c>
      <c r="AD330" s="157" t="str">
        <f aca="false">IF(AD331=1,1,IF(B330&lt;&gt;0,1,IF(C330&lt;&gt;0,1,IF(D330&lt;&gt;0,1,IF(E330&lt;&gt;0,1,"")))))</f>
        <v/>
      </c>
      <c r="AE330" s="157" t="str">
        <f aca="false">IF(AC330=0," ",IF(AC330&lt;&gt;AC329,AC330," "))</f>
        <v> </v>
      </c>
      <c r="AF330" s="88"/>
      <c r="AG330" s="75" t="e">
        <f aca="false">IF(AC330&lt;&gt;AE330,(IF(N330=0,G330*(INFORMAÇÕES!$Q$69/INFORMAÇÕES!$Q$72),IF(N330="R",G330,0))),0)</f>
        <v>#DIV/0!</v>
      </c>
      <c r="AH330" s="75" t="e">
        <f aca="false">IF(AC330&lt;&gt;AE330,(IF(N330=0,G330*(INFORMAÇÕES!$Q$70/INFORMAÇÕES!$Q$72),IF(N330="C",G330,0))),0)</f>
        <v>#DIV/0!</v>
      </c>
      <c r="AI330" s="75" t="n">
        <f aca="false">IF(AC330&lt;&gt;AE330,(IF(N330=0,G330*INFORMAÇÕES!$U$115,IF(N330="CF",G330,0))),0)</f>
        <v>0</v>
      </c>
      <c r="AJ330" s="75" t="n">
        <f aca="false">IF(AC330&lt;&gt;AE330,(IF(N330=0,G330*INFORMAÇÕES!$U$116,IF(N330="O",G330,0))),0)</f>
        <v>0</v>
      </c>
      <c r="AK330" s="75" t="n">
        <f aca="false">IF(E330&lt;&gt;0,G330,0)</f>
        <v>0</v>
      </c>
      <c r="AL330" s="75" t="n">
        <f aca="false">IF(AC330&lt;&gt;AE330,(IF(N330=0,J330*(INFORMAÇÕES!$Q$89/INFORMAÇÕES!$Q$92),IF(N330="R",J330,0))),0)</f>
        <v>0</v>
      </c>
      <c r="AM330" s="75" t="n">
        <f aca="false">IF(AC330&lt;&gt;AE330,(IF(N330=0,J330*(INFORMAÇÕES!$Q$90/INFORMAÇÕES!$Q$92),IF(N330="C",J330,0))),0)</f>
        <v>0</v>
      </c>
      <c r="AN330" s="75" t="n">
        <f aca="false">IF(AC330&lt;&gt;AE330,(IF(N330="",J330*INFORMAÇÕES!$U$115,IF(N330="CF",J330,0))),0)</f>
        <v>0</v>
      </c>
      <c r="AO330" s="75" t="n">
        <f aca="false">IF(AC330&lt;&gt;AE330,(IF(N330="",J330*INFORMAÇÕES!$U$116,IF(N330="O",J330,0))),0)</f>
        <v>0</v>
      </c>
      <c r="AP330" s="75" t="n">
        <f aca="false">IF(H330&lt;&gt;0,J330,0)</f>
        <v>0</v>
      </c>
      <c r="AQ330" s="75" t="n">
        <f aca="false">IF(K330&lt;&gt;0,L330,0)</f>
        <v>0</v>
      </c>
    </row>
    <row r="331" s="174" customFormat="true" ht="14.25" hidden="false" customHeight="false" outlineLevel="0" collapsed="false">
      <c r="A331" s="159" t="n">
        <v>319</v>
      </c>
      <c r="B331" s="160" t="n">
        <f aca="false">R331</f>
        <v>0</v>
      </c>
      <c r="C331" s="161" t="n">
        <f aca="false">T331</f>
        <v>0</v>
      </c>
      <c r="D331" s="162" t="n">
        <f aca="false">U331</f>
        <v>0</v>
      </c>
      <c r="E331" s="163" t="n">
        <f aca="false">'ORÇ.GLOBAL P CAIXA'!E330</f>
        <v>0</v>
      </c>
      <c r="F331" s="163" t="n">
        <f aca="false">IF('ORÇ.GLOBAL EMPRESA'!G330&gt;0,'ORÇ.GLOBAL EMPRESA'!G330,'ORÇ.GLOBAL P CAIXA'!F330)</f>
        <v>0</v>
      </c>
      <c r="G331" s="163" t="n">
        <f aca="false">IF(E331&lt;&gt;0,ROUND(E331*F331,2),IF(AK331=0,(SUMIF($AC$13:$AC$1012,B331,$AK$13:$AK$1012)),AK331))</f>
        <v>0</v>
      </c>
      <c r="H331" s="163" t="n">
        <f aca="false">V331</f>
        <v>0</v>
      </c>
      <c r="I331" s="163" t="n">
        <f aca="false">W331</f>
        <v>0</v>
      </c>
      <c r="J331" s="163" t="n">
        <f aca="false">IF(H331&lt;&gt;0,ROUND(H331*I331,2),IF(AP331=0,(SUMIF($AC$13:$AC$1012,B331,$AP$13:$AP$1012)),AP331))</f>
        <v>0</v>
      </c>
      <c r="K331" s="163" t="n">
        <f aca="false">H331-E331</f>
        <v>0</v>
      </c>
      <c r="L331" s="163" t="n">
        <f aca="false">J331-G331</f>
        <v>0</v>
      </c>
      <c r="M331" s="645" t="str">
        <f aca="false">IF('ORÇ.GLOBAL P CAIXA'!H330&gt;0,'ORÇ.GLOBAL P CAIXA'!H330,"")</f>
        <v/>
      </c>
      <c r="N331" s="646" t="n">
        <f aca="false">'ORÇ.GLOBAL P CAIXA'!I330</f>
        <v>0</v>
      </c>
      <c r="O331" s="166" t="str">
        <f aca="false">S331</f>
        <v/>
      </c>
      <c r="P331" s="167"/>
      <c r="Q331" s="168" t="str">
        <f aca="false">IF(B331&gt;0,"ok","ocultar")</f>
        <v>ocultar</v>
      </c>
      <c r="R331" s="647" t="n">
        <f aca="false">'ORÇ.GLOBAL P CAIXA'!B330</f>
        <v>0</v>
      </c>
      <c r="S331" s="170" t="str">
        <f aca="false">IF('ORÇ.GLOBAL P CAIXA'!N330&lt;&gt;0,'ORÇ.GLOBAL P CAIXA'!N330,"")</f>
        <v/>
      </c>
      <c r="T331" s="648" t="n">
        <f aca="false">'ORÇ.GLOBAL P CAIXA'!O330</f>
        <v>0</v>
      </c>
      <c r="U331" s="172" t="n">
        <f aca="false">'ORÇ.GLOBAL P CAIXA'!P330</f>
        <v>0</v>
      </c>
      <c r="V331" s="173" t="n">
        <f aca="false">'ORÇ.GLOBAL P CAIXA'!E330</f>
        <v>0</v>
      </c>
      <c r="W331" s="173" t="n">
        <f aca="false">F331</f>
        <v>0</v>
      </c>
      <c r="X331" s="649"/>
      <c r="Y331" s="649"/>
      <c r="Z331" s="650"/>
      <c r="AB331" s="88"/>
      <c r="AC331" s="157" t="n">
        <f aca="false">IF(B331=0,AC330,IF(ISNONTEXT(B331)=TRUE(),INT(B331),INT(LEFT(B331,FIND(".",B331)-1))))</f>
        <v>3</v>
      </c>
      <c r="AD331" s="157" t="str">
        <f aca="false">IF(AD332=1,1,IF(B331&lt;&gt;0,1,IF(C331&lt;&gt;0,1,IF(D331&lt;&gt;0,1,IF(E331&lt;&gt;0,1,"")))))</f>
        <v/>
      </c>
      <c r="AE331" s="157" t="str">
        <f aca="false">IF(AC331=0," ",IF(AC331&lt;&gt;AC330,AC331," "))</f>
        <v> </v>
      </c>
      <c r="AF331" s="88"/>
      <c r="AG331" s="75" t="e">
        <f aca="false">IF(AC331&lt;&gt;AE331,(IF(N331=0,G331*(INFORMAÇÕES!$Q$69/INFORMAÇÕES!$Q$72),IF(N331="R",G331,0))),0)</f>
        <v>#DIV/0!</v>
      </c>
      <c r="AH331" s="75" t="e">
        <f aca="false">IF(AC331&lt;&gt;AE331,(IF(N331=0,G331*(INFORMAÇÕES!$Q$70/INFORMAÇÕES!$Q$72),IF(N331="C",G331,0))),0)</f>
        <v>#DIV/0!</v>
      </c>
      <c r="AI331" s="75" t="n">
        <f aca="false">IF(AC331&lt;&gt;AE331,(IF(N331=0,G331*INFORMAÇÕES!$U$115,IF(N331="CF",G331,0))),0)</f>
        <v>0</v>
      </c>
      <c r="AJ331" s="75" t="n">
        <f aca="false">IF(AC331&lt;&gt;AE331,(IF(N331=0,G331*INFORMAÇÕES!$U$116,IF(N331="O",G331,0))),0)</f>
        <v>0</v>
      </c>
      <c r="AK331" s="75" t="n">
        <f aca="false">IF(E331&lt;&gt;0,G331,0)</f>
        <v>0</v>
      </c>
      <c r="AL331" s="75" t="n">
        <f aca="false">IF(AC331&lt;&gt;AE331,(IF(N331=0,J331*(INFORMAÇÕES!$Q$89/INFORMAÇÕES!$Q$92),IF(N331="R",J331,0))),0)</f>
        <v>0</v>
      </c>
      <c r="AM331" s="75" t="n">
        <f aca="false">IF(AC331&lt;&gt;AE331,(IF(N331=0,J331*(INFORMAÇÕES!$Q$90/INFORMAÇÕES!$Q$92),IF(N331="C",J331,0))),0)</f>
        <v>0</v>
      </c>
      <c r="AN331" s="75" t="n">
        <f aca="false">IF(AC331&lt;&gt;AE331,(IF(N331="",J331*INFORMAÇÕES!$U$115,IF(N331="CF",J331,0))),0)</f>
        <v>0</v>
      </c>
      <c r="AO331" s="75" t="n">
        <f aca="false">IF(AC331&lt;&gt;AE331,(IF(N331="",J331*INFORMAÇÕES!$U$116,IF(N331="O",J331,0))),0)</f>
        <v>0</v>
      </c>
      <c r="AP331" s="75" t="n">
        <f aca="false">IF(H331&lt;&gt;0,J331,0)</f>
        <v>0</v>
      </c>
      <c r="AQ331" s="75" t="n">
        <f aca="false">IF(K331&lt;&gt;0,L331,0)</f>
        <v>0</v>
      </c>
    </row>
    <row r="332" s="174" customFormat="true" ht="14.25" hidden="false" customHeight="false" outlineLevel="0" collapsed="false">
      <c r="A332" s="159" t="n">
        <v>320</v>
      </c>
      <c r="B332" s="160" t="n">
        <f aca="false">R332</f>
        <v>0</v>
      </c>
      <c r="C332" s="161" t="n">
        <f aca="false">T332</f>
        <v>0</v>
      </c>
      <c r="D332" s="162" t="n">
        <f aca="false">U332</f>
        <v>0</v>
      </c>
      <c r="E332" s="163" t="n">
        <f aca="false">'ORÇ.GLOBAL P CAIXA'!E331</f>
        <v>0</v>
      </c>
      <c r="F332" s="163" t="n">
        <f aca="false">IF('ORÇ.GLOBAL EMPRESA'!G331&gt;0,'ORÇ.GLOBAL EMPRESA'!G331,'ORÇ.GLOBAL P CAIXA'!F331)</f>
        <v>0</v>
      </c>
      <c r="G332" s="163" t="n">
        <f aca="false">IF(E332&lt;&gt;0,ROUND(E332*F332,2),IF(AK332=0,(SUMIF($AC$13:$AC$1012,B332,$AK$13:$AK$1012)),AK332))</f>
        <v>0</v>
      </c>
      <c r="H332" s="163" t="n">
        <f aca="false">V332</f>
        <v>0</v>
      </c>
      <c r="I332" s="163" t="n">
        <f aca="false">W332</f>
        <v>0</v>
      </c>
      <c r="J332" s="163" t="n">
        <f aca="false">IF(H332&lt;&gt;0,ROUND(H332*I332,2),IF(AP332=0,(SUMIF($AC$13:$AC$1012,B332,$AP$13:$AP$1012)),AP332))</f>
        <v>0</v>
      </c>
      <c r="K332" s="163" t="n">
        <f aca="false">H332-E332</f>
        <v>0</v>
      </c>
      <c r="L332" s="163" t="n">
        <f aca="false">J332-G332</f>
        <v>0</v>
      </c>
      <c r="M332" s="645" t="str">
        <f aca="false">IF('ORÇ.GLOBAL P CAIXA'!H331&gt;0,'ORÇ.GLOBAL P CAIXA'!H331,"")</f>
        <v/>
      </c>
      <c r="N332" s="646" t="n">
        <f aca="false">'ORÇ.GLOBAL P CAIXA'!I331</f>
        <v>0</v>
      </c>
      <c r="O332" s="166" t="str">
        <f aca="false">S332</f>
        <v/>
      </c>
      <c r="P332" s="167"/>
      <c r="Q332" s="168" t="str">
        <f aca="false">IF(B332&gt;0,"ok","ocultar")</f>
        <v>ocultar</v>
      </c>
      <c r="R332" s="647" t="n">
        <f aca="false">'ORÇ.GLOBAL P CAIXA'!B331</f>
        <v>0</v>
      </c>
      <c r="S332" s="170" t="str">
        <f aca="false">IF('ORÇ.GLOBAL P CAIXA'!N331&lt;&gt;0,'ORÇ.GLOBAL P CAIXA'!N331,"")</f>
        <v/>
      </c>
      <c r="T332" s="648" t="n">
        <f aca="false">'ORÇ.GLOBAL P CAIXA'!O331</f>
        <v>0</v>
      </c>
      <c r="U332" s="172" t="n">
        <f aca="false">'ORÇ.GLOBAL P CAIXA'!P331</f>
        <v>0</v>
      </c>
      <c r="V332" s="173" t="n">
        <f aca="false">'ORÇ.GLOBAL P CAIXA'!E331</f>
        <v>0</v>
      </c>
      <c r="W332" s="173" t="n">
        <f aca="false">F332</f>
        <v>0</v>
      </c>
      <c r="X332" s="649"/>
      <c r="Y332" s="649"/>
      <c r="Z332" s="650"/>
      <c r="AB332" s="88"/>
      <c r="AC332" s="157" t="n">
        <f aca="false">IF(B332=0,AC331,IF(ISNONTEXT(B332)=TRUE(),INT(B332),INT(LEFT(B332,FIND(".",B332)-1))))</f>
        <v>3</v>
      </c>
      <c r="AD332" s="157" t="str">
        <f aca="false">IF(AD333=1,1,IF(B332&lt;&gt;0,1,IF(C332&lt;&gt;0,1,IF(D332&lt;&gt;0,1,IF(E332&lt;&gt;0,1,"")))))</f>
        <v/>
      </c>
      <c r="AE332" s="157" t="str">
        <f aca="false">IF(AC332=0," ",IF(AC332&lt;&gt;AC331,AC332," "))</f>
        <v> </v>
      </c>
      <c r="AF332" s="88"/>
      <c r="AG332" s="75" t="e">
        <f aca="false">IF(AC332&lt;&gt;AE332,(IF(N332=0,G332*(INFORMAÇÕES!$Q$69/INFORMAÇÕES!$Q$72),IF(N332="R",G332,0))),0)</f>
        <v>#DIV/0!</v>
      </c>
      <c r="AH332" s="75" t="e">
        <f aca="false">IF(AC332&lt;&gt;AE332,(IF(N332=0,G332*(INFORMAÇÕES!$Q$70/INFORMAÇÕES!$Q$72),IF(N332="C",G332,0))),0)</f>
        <v>#DIV/0!</v>
      </c>
      <c r="AI332" s="75" t="n">
        <f aca="false">IF(AC332&lt;&gt;AE332,(IF(N332=0,G332*INFORMAÇÕES!$U$115,IF(N332="CF",G332,0))),0)</f>
        <v>0</v>
      </c>
      <c r="AJ332" s="75" t="n">
        <f aca="false">IF(AC332&lt;&gt;AE332,(IF(N332=0,G332*INFORMAÇÕES!$U$116,IF(N332="O",G332,0))),0)</f>
        <v>0</v>
      </c>
      <c r="AK332" s="75" t="n">
        <f aca="false">IF(E332&lt;&gt;0,G332,0)</f>
        <v>0</v>
      </c>
      <c r="AL332" s="75" t="n">
        <f aca="false">IF(AC332&lt;&gt;AE332,(IF(N332=0,J332*(INFORMAÇÕES!$Q$89/INFORMAÇÕES!$Q$92),IF(N332="R",J332,0))),0)</f>
        <v>0</v>
      </c>
      <c r="AM332" s="75" t="n">
        <f aca="false">IF(AC332&lt;&gt;AE332,(IF(N332=0,J332*(INFORMAÇÕES!$Q$90/INFORMAÇÕES!$Q$92),IF(N332="C",J332,0))),0)</f>
        <v>0</v>
      </c>
      <c r="AN332" s="75" t="n">
        <f aca="false">IF(AC332&lt;&gt;AE332,(IF(N332="",J332*INFORMAÇÕES!$U$115,IF(N332="CF",J332,0))),0)</f>
        <v>0</v>
      </c>
      <c r="AO332" s="75" t="n">
        <f aca="false">IF(AC332&lt;&gt;AE332,(IF(N332="",J332*INFORMAÇÕES!$U$116,IF(N332="O",J332,0))),0)</f>
        <v>0</v>
      </c>
      <c r="AP332" s="75" t="n">
        <f aca="false">IF(H332&lt;&gt;0,J332,0)</f>
        <v>0</v>
      </c>
      <c r="AQ332" s="75" t="n">
        <f aca="false">IF(K332&lt;&gt;0,L332,0)</f>
        <v>0</v>
      </c>
    </row>
    <row r="333" s="174" customFormat="true" ht="14.25" hidden="false" customHeight="false" outlineLevel="0" collapsed="false">
      <c r="A333" s="159" t="n">
        <v>321</v>
      </c>
      <c r="B333" s="160" t="n">
        <f aca="false">R333</f>
        <v>0</v>
      </c>
      <c r="C333" s="161" t="n">
        <f aca="false">T333</f>
        <v>0</v>
      </c>
      <c r="D333" s="162" t="n">
        <f aca="false">U333</f>
        <v>0</v>
      </c>
      <c r="E333" s="163" t="n">
        <f aca="false">'ORÇ.GLOBAL P CAIXA'!E332</f>
        <v>0</v>
      </c>
      <c r="F333" s="163" t="n">
        <f aca="false">IF('ORÇ.GLOBAL EMPRESA'!G332&gt;0,'ORÇ.GLOBAL EMPRESA'!G332,'ORÇ.GLOBAL P CAIXA'!F332)</f>
        <v>0</v>
      </c>
      <c r="G333" s="163" t="n">
        <f aca="false">IF(E333&lt;&gt;0,ROUND(E333*F333,2),IF(AK333=0,(SUMIF($AC$13:$AC$1012,B333,$AK$13:$AK$1012)),AK333))</f>
        <v>0</v>
      </c>
      <c r="H333" s="163" t="n">
        <f aca="false">V333</f>
        <v>0</v>
      </c>
      <c r="I333" s="163" t="n">
        <f aca="false">W333</f>
        <v>0</v>
      </c>
      <c r="J333" s="163" t="n">
        <f aca="false">IF(H333&lt;&gt;0,ROUND(H333*I333,2),IF(AP333=0,(SUMIF($AC$13:$AC$1012,B333,$AP$13:$AP$1012)),AP333))</f>
        <v>0</v>
      </c>
      <c r="K333" s="163" t="n">
        <f aca="false">H333-E333</f>
        <v>0</v>
      </c>
      <c r="L333" s="163" t="n">
        <f aca="false">J333-G333</f>
        <v>0</v>
      </c>
      <c r="M333" s="645" t="str">
        <f aca="false">IF('ORÇ.GLOBAL P CAIXA'!H332&gt;0,'ORÇ.GLOBAL P CAIXA'!H332,"")</f>
        <v/>
      </c>
      <c r="N333" s="646" t="n">
        <f aca="false">'ORÇ.GLOBAL P CAIXA'!I332</f>
        <v>0</v>
      </c>
      <c r="O333" s="166" t="str">
        <f aca="false">S333</f>
        <v/>
      </c>
      <c r="P333" s="167"/>
      <c r="Q333" s="168" t="str">
        <f aca="false">IF(B333&gt;0,"ok","ocultar")</f>
        <v>ocultar</v>
      </c>
      <c r="R333" s="647" t="n">
        <f aca="false">'ORÇ.GLOBAL P CAIXA'!B332</f>
        <v>0</v>
      </c>
      <c r="S333" s="170" t="str">
        <f aca="false">IF('ORÇ.GLOBAL P CAIXA'!N332&lt;&gt;0,'ORÇ.GLOBAL P CAIXA'!N332,"")</f>
        <v/>
      </c>
      <c r="T333" s="648" t="n">
        <f aca="false">'ORÇ.GLOBAL P CAIXA'!O332</f>
        <v>0</v>
      </c>
      <c r="U333" s="172" t="n">
        <f aca="false">'ORÇ.GLOBAL P CAIXA'!P332</f>
        <v>0</v>
      </c>
      <c r="V333" s="173" t="n">
        <f aca="false">'ORÇ.GLOBAL P CAIXA'!E332</f>
        <v>0</v>
      </c>
      <c r="W333" s="173" t="n">
        <f aca="false">F333</f>
        <v>0</v>
      </c>
      <c r="X333" s="649"/>
      <c r="Y333" s="649"/>
      <c r="Z333" s="650"/>
      <c r="AB333" s="88"/>
      <c r="AC333" s="157" t="n">
        <f aca="false">IF(B333=0,AC332,IF(ISNONTEXT(B333)=TRUE(),INT(B333),INT(LEFT(B333,FIND(".",B333)-1))))</f>
        <v>3</v>
      </c>
      <c r="AD333" s="157" t="str">
        <f aca="false">IF(AD334=1,1,IF(B333&lt;&gt;0,1,IF(C333&lt;&gt;0,1,IF(D333&lt;&gt;0,1,IF(E333&lt;&gt;0,1,"")))))</f>
        <v/>
      </c>
      <c r="AE333" s="157" t="str">
        <f aca="false">IF(AC333=0," ",IF(AC333&lt;&gt;AC332,AC333," "))</f>
        <v> </v>
      </c>
      <c r="AF333" s="88"/>
      <c r="AG333" s="75" t="e">
        <f aca="false">IF(AC333&lt;&gt;AE333,(IF(N333=0,G333*(INFORMAÇÕES!$Q$69/INFORMAÇÕES!$Q$72),IF(N333="R",G333,0))),0)</f>
        <v>#DIV/0!</v>
      </c>
      <c r="AH333" s="75" t="e">
        <f aca="false">IF(AC333&lt;&gt;AE333,(IF(N333=0,G333*(INFORMAÇÕES!$Q$70/INFORMAÇÕES!$Q$72),IF(N333="C",G333,0))),0)</f>
        <v>#DIV/0!</v>
      </c>
      <c r="AI333" s="75" t="n">
        <f aca="false">IF(AC333&lt;&gt;AE333,(IF(N333=0,G333*INFORMAÇÕES!$U$115,IF(N333="CF",G333,0))),0)</f>
        <v>0</v>
      </c>
      <c r="AJ333" s="75" t="n">
        <f aca="false">IF(AC333&lt;&gt;AE333,(IF(N333=0,G333*INFORMAÇÕES!$U$116,IF(N333="O",G333,0))),0)</f>
        <v>0</v>
      </c>
      <c r="AK333" s="75" t="n">
        <f aca="false">IF(E333&lt;&gt;0,G333,0)</f>
        <v>0</v>
      </c>
      <c r="AL333" s="75" t="n">
        <f aca="false">IF(AC333&lt;&gt;AE333,(IF(N333=0,J333*(INFORMAÇÕES!$Q$89/INFORMAÇÕES!$Q$92),IF(N333="R",J333,0))),0)</f>
        <v>0</v>
      </c>
      <c r="AM333" s="75" t="n">
        <f aca="false">IF(AC333&lt;&gt;AE333,(IF(N333=0,J333*(INFORMAÇÕES!$Q$90/INFORMAÇÕES!$Q$92),IF(N333="C",J333,0))),0)</f>
        <v>0</v>
      </c>
      <c r="AN333" s="75" t="n">
        <f aca="false">IF(AC333&lt;&gt;AE333,(IF(N333="",J333*INFORMAÇÕES!$U$115,IF(N333="CF",J333,0))),0)</f>
        <v>0</v>
      </c>
      <c r="AO333" s="75" t="n">
        <f aca="false">IF(AC333&lt;&gt;AE333,(IF(N333="",J333*INFORMAÇÕES!$U$116,IF(N333="O",J333,0))),0)</f>
        <v>0</v>
      </c>
      <c r="AP333" s="75" t="n">
        <f aca="false">IF(H333&lt;&gt;0,J333,0)</f>
        <v>0</v>
      </c>
      <c r="AQ333" s="75" t="n">
        <f aca="false">IF(K333&lt;&gt;0,L333,0)</f>
        <v>0</v>
      </c>
    </row>
    <row r="334" s="174" customFormat="true" ht="14.25" hidden="false" customHeight="false" outlineLevel="0" collapsed="false">
      <c r="A334" s="159" t="n">
        <v>322</v>
      </c>
      <c r="B334" s="160" t="n">
        <f aca="false">R334</f>
        <v>0</v>
      </c>
      <c r="C334" s="161" t="n">
        <f aca="false">T334</f>
        <v>0</v>
      </c>
      <c r="D334" s="162" t="n">
        <f aca="false">U334</f>
        <v>0</v>
      </c>
      <c r="E334" s="163" t="n">
        <f aca="false">'ORÇ.GLOBAL P CAIXA'!E333</f>
        <v>0</v>
      </c>
      <c r="F334" s="163" t="n">
        <f aca="false">IF('ORÇ.GLOBAL EMPRESA'!G333&gt;0,'ORÇ.GLOBAL EMPRESA'!G333,'ORÇ.GLOBAL P CAIXA'!F333)</f>
        <v>0</v>
      </c>
      <c r="G334" s="163" t="n">
        <f aca="false">IF(E334&lt;&gt;0,ROUND(E334*F334,2),IF(AK334=0,(SUMIF($AC$13:$AC$1012,B334,$AK$13:$AK$1012)),AK334))</f>
        <v>0</v>
      </c>
      <c r="H334" s="163" t="n">
        <f aca="false">V334</f>
        <v>0</v>
      </c>
      <c r="I334" s="163" t="n">
        <f aca="false">W334</f>
        <v>0</v>
      </c>
      <c r="J334" s="163" t="n">
        <f aca="false">IF(H334&lt;&gt;0,ROUND(H334*I334,2),IF(AP334=0,(SUMIF($AC$13:$AC$1012,B334,$AP$13:$AP$1012)),AP334))</f>
        <v>0</v>
      </c>
      <c r="K334" s="163" t="n">
        <f aca="false">H334-E334</f>
        <v>0</v>
      </c>
      <c r="L334" s="163" t="n">
        <f aca="false">J334-G334</f>
        <v>0</v>
      </c>
      <c r="M334" s="645" t="str">
        <f aca="false">IF('ORÇ.GLOBAL P CAIXA'!H333&gt;0,'ORÇ.GLOBAL P CAIXA'!H333,"")</f>
        <v/>
      </c>
      <c r="N334" s="646" t="n">
        <f aca="false">'ORÇ.GLOBAL P CAIXA'!I333</f>
        <v>0</v>
      </c>
      <c r="O334" s="166" t="str">
        <f aca="false">S334</f>
        <v/>
      </c>
      <c r="P334" s="167"/>
      <c r="Q334" s="168" t="str">
        <f aca="false">IF(B334&gt;0,"ok","ocultar")</f>
        <v>ocultar</v>
      </c>
      <c r="R334" s="647" t="n">
        <f aca="false">'ORÇ.GLOBAL P CAIXA'!B333</f>
        <v>0</v>
      </c>
      <c r="S334" s="170" t="str">
        <f aca="false">IF('ORÇ.GLOBAL P CAIXA'!N333&lt;&gt;0,'ORÇ.GLOBAL P CAIXA'!N333,"")</f>
        <v/>
      </c>
      <c r="T334" s="648" t="n">
        <f aca="false">'ORÇ.GLOBAL P CAIXA'!O333</f>
        <v>0</v>
      </c>
      <c r="U334" s="172" t="n">
        <f aca="false">'ORÇ.GLOBAL P CAIXA'!P333</f>
        <v>0</v>
      </c>
      <c r="V334" s="173" t="n">
        <f aca="false">'ORÇ.GLOBAL P CAIXA'!E333</f>
        <v>0</v>
      </c>
      <c r="W334" s="173" t="n">
        <f aca="false">F334</f>
        <v>0</v>
      </c>
      <c r="X334" s="649"/>
      <c r="Y334" s="649"/>
      <c r="Z334" s="650"/>
      <c r="AB334" s="88"/>
      <c r="AC334" s="157" t="n">
        <f aca="false">IF(B334=0,AC333,IF(ISNONTEXT(B334)=TRUE(),INT(B334),INT(LEFT(B334,FIND(".",B334)-1))))</f>
        <v>3</v>
      </c>
      <c r="AD334" s="157" t="str">
        <f aca="false">IF(AD335=1,1,IF(B334&lt;&gt;0,1,IF(C334&lt;&gt;0,1,IF(D334&lt;&gt;0,1,IF(E334&lt;&gt;0,1,"")))))</f>
        <v/>
      </c>
      <c r="AE334" s="157" t="str">
        <f aca="false">IF(AC334=0," ",IF(AC334&lt;&gt;AC333,AC334," "))</f>
        <v> </v>
      </c>
      <c r="AF334" s="88"/>
      <c r="AG334" s="75" t="e">
        <f aca="false">IF(AC334&lt;&gt;AE334,(IF(N334=0,G334*(INFORMAÇÕES!$Q$69/INFORMAÇÕES!$Q$72),IF(N334="R",G334,0))),0)</f>
        <v>#DIV/0!</v>
      </c>
      <c r="AH334" s="75" t="e">
        <f aca="false">IF(AC334&lt;&gt;AE334,(IF(N334=0,G334*(INFORMAÇÕES!$Q$70/INFORMAÇÕES!$Q$72),IF(N334="C",G334,0))),0)</f>
        <v>#DIV/0!</v>
      </c>
      <c r="AI334" s="75" t="n">
        <f aca="false">IF(AC334&lt;&gt;AE334,(IF(N334=0,G334*INFORMAÇÕES!$U$115,IF(N334="CF",G334,0))),0)</f>
        <v>0</v>
      </c>
      <c r="AJ334" s="75" t="n">
        <f aca="false">IF(AC334&lt;&gt;AE334,(IF(N334=0,G334*INFORMAÇÕES!$U$116,IF(N334="O",G334,0))),0)</f>
        <v>0</v>
      </c>
      <c r="AK334" s="75" t="n">
        <f aca="false">IF(E334&lt;&gt;0,G334,0)</f>
        <v>0</v>
      </c>
      <c r="AL334" s="75" t="n">
        <f aca="false">IF(AC334&lt;&gt;AE334,(IF(N334=0,J334*(INFORMAÇÕES!$Q$89/INFORMAÇÕES!$Q$92),IF(N334="R",J334,0))),0)</f>
        <v>0</v>
      </c>
      <c r="AM334" s="75" t="n">
        <f aca="false">IF(AC334&lt;&gt;AE334,(IF(N334=0,J334*(INFORMAÇÕES!$Q$90/INFORMAÇÕES!$Q$92),IF(N334="C",J334,0))),0)</f>
        <v>0</v>
      </c>
      <c r="AN334" s="75" t="n">
        <f aca="false">IF(AC334&lt;&gt;AE334,(IF(N334="",J334*INFORMAÇÕES!$U$115,IF(N334="CF",J334,0))),0)</f>
        <v>0</v>
      </c>
      <c r="AO334" s="75" t="n">
        <f aca="false">IF(AC334&lt;&gt;AE334,(IF(N334="",J334*INFORMAÇÕES!$U$116,IF(N334="O",J334,0))),0)</f>
        <v>0</v>
      </c>
      <c r="AP334" s="75" t="n">
        <f aca="false">IF(H334&lt;&gt;0,J334,0)</f>
        <v>0</v>
      </c>
      <c r="AQ334" s="75" t="n">
        <f aca="false">IF(K334&lt;&gt;0,L334,0)</f>
        <v>0</v>
      </c>
    </row>
    <row r="335" s="174" customFormat="true" ht="14.25" hidden="false" customHeight="false" outlineLevel="0" collapsed="false">
      <c r="A335" s="159" t="n">
        <v>323</v>
      </c>
      <c r="B335" s="160" t="n">
        <f aca="false">R335</f>
        <v>0</v>
      </c>
      <c r="C335" s="161" t="n">
        <f aca="false">T335</f>
        <v>0</v>
      </c>
      <c r="D335" s="162" t="n">
        <f aca="false">U335</f>
        <v>0</v>
      </c>
      <c r="E335" s="163" t="n">
        <f aca="false">'ORÇ.GLOBAL P CAIXA'!E334</f>
        <v>0</v>
      </c>
      <c r="F335" s="163" t="n">
        <f aca="false">IF('ORÇ.GLOBAL EMPRESA'!G334&gt;0,'ORÇ.GLOBAL EMPRESA'!G334,'ORÇ.GLOBAL P CAIXA'!F334)</f>
        <v>0</v>
      </c>
      <c r="G335" s="163" t="n">
        <f aca="false">IF(E335&lt;&gt;0,ROUND(E335*F335,2),IF(AK335=0,(SUMIF($AC$13:$AC$1012,B335,$AK$13:$AK$1012)),AK335))</f>
        <v>0</v>
      </c>
      <c r="H335" s="163" t="n">
        <f aca="false">V335</f>
        <v>0</v>
      </c>
      <c r="I335" s="163" t="n">
        <f aca="false">W335</f>
        <v>0</v>
      </c>
      <c r="J335" s="163" t="n">
        <f aca="false">IF(H335&lt;&gt;0,ROUND(H335*I335,2),IF(AP335=0,(SUMIF($AC$13:$AC$1012,B335,$AP$13:$AP$1012)),AP335))</f>
        <v>0</v>
      </c>
      <c r="K335" s="163" t="n">
        <f aca="false">H335-E335</f>
        <v>0</v>
      </c>
      <c r="L335" s="163" t="n">
        <f aca="false">J335-G335</f>
        <v>0</v>
      </c>
      <c r="M335" s="645" t="str">
        <f aca="false">IF('ORÇ.GLOBAL P CAIXA'!H334&gt;0,'ORÇ.GLOBAL P CAIXA'!H334,"")</f>
        <v/>
      </c>
      <c r="N335" s="646" t="n">
        <f aca="false">'ORÇ.GLOBAL P CAIXA'!I334</f>
        <v>0</v>
      </c>
      <c r="O335" s="166" t="str">
        <f aca="false">S335</f>
        <v/>
      </c>
      <c r="P335" s="167"/>
      <c r="Q335" s="168" t="str">
        <f aca="false">IF(B335&gt;0,"ok","ocultar")</f>
        <v>ocultar</v>
      </c>
      <c r="R335" s="647" t="n">
        <f aca="false">'ORÇ.GLOBAL P CAIXA'!B334</f>
        <v>0</v>
      </c>
      <c r="S335" s="170" t="str">
        <f aca="false">IF('ORÇ.GLOBAL P CAIXA'!N334&lt;&gt;0,'ORÇ.GLOBAL P CAIXA'!N334,"")</f>
        <v/>
      </c>
      <c r="T335" s="648" t="n">
        <f aca="false">'ORÇ.GLOBAL P CAIXA'!O334</f>
        <v>0</v>
      </c>
      <c r="U335" s="172" t="n">
        <f aca="false">'ORÇ.GLOBAL P CAIXA'!P334</f>
        <v>0</v>
      </c>
      <c r="V335" s="173" t="n">
        <f aca="false">'ORÇ.GLOBAL P CAIXA'!E334</f>
        <v>0</v>
      </c>
      <c r="W335" s="173" t="n">
        <f aca="false">F335</f>
        <v>0</v>
      </c>
      <c r="X335" s="649"/>
      <c r="Y335" s="649"/>
      <c r="Z335" s="650"/>
      <c r="AB335" s="88"/>
      <c r="AC335" s="157" t="n">
        <f aca="false">IF(B335=0,AC334,IF(ISNONTEXT(B335)=TRUE(),INT(B335),INT(LEFT(B335,FIND(".",B335)-1))))</f>
        <v>3</v>
      </c>
      <c r="AD335" s="157" t="str">
        <f aca="false">IF(AD336=1,1,IF(B335&lt;&gt;0,1,IF(C335&lt;&gt;0,1,IF(D335&lt;&gt;0,1,IF(E335&lt;&gt;0,1,"")))))</f>
        <v/>
      </c>
      <c r="AE335" s="157" t="str">
        <f aca="false">IF(AC335=0," ",IF(AC335&lt;&gt;AC334,AC335," "))</f>
        <v> </v>
      </c>
      <c r="AF335" s="88"/>
      <c r="AG335" s="75" t="e">
        <f aca="false">IF(AC335&lt;&gt;AE335,(IF(N335=0,G335*(INFORMAÇÕES!$Q$69/INFORMAÇÕES!$Q$72),IF(N335="R",G335,0))),0)</f>
        <v>#DIV/0!</v>
      </c>
      <c r="AH335" s="75" t="e">
        <f aca="false">IF(AC335&lt;&gt;AE335,(IF(N335=0,G335*(INFORMAÇÕES!$Q$70/INFORMAÇÕES!$Q$72),IF(N335="C",G335,0))),0)</f>
        <v>#DIV/0!</v>
      </c>
      <c r="AI335" s="75" t="n">
        <f aca="false">IF(AC335&lt;&gt;AE335,(IF(N335=0,G335*INFORMAÇÕES!$U$115,IF(N335="CF",G335,0))),0)</f>
        <v>0</v>
      </c>
      <c r="AJ335" s="75" t="n">
        <f aca="false">IF(AC335&lt;&gt;AE335,(IF(N335=0,G335*INFORMAÇÕES!$U$116,IF(N335="O",G335,0))),0)</f>
        <v>0</v>
      </c>
      <c r="AK335" s="75" t="n">
        <f aca="false">IF(E335&lt;&gt;0,G335,0)</f>
        <v>0</v>
      </c>
      <c r="AL335" s="75" t="n">
        <f aca="false">IF(AC335&lt;&gt;AE335,(IF(N335=0,J335*(INFORMAÇÕES!$Q$89/INFORMAÇÕES!$Q$92),IF(N335="R",J335,0))),0)</f>
        <v>0</v>
      </c>
      <c r="AM335" s="75" t="n">
        <f aca="false">IF(AC335&lt;&gt;AE335,(IF(N335=0,J335*(INFORMAÇÕES!$Q$90/INFORMAÇÕES!$Q$92),IF(N335="C",J335,0))),0)</f>
        <v>0</v>
      </c>
      <c r="AN335" s="75" t="n">
        <f aca="false">IF(AC335&lt;&gt;AE335,(IF(N335="",J335*INFORMAÇÕES!$U$115,IF(N335="CF",J335,0))),0)</f>
        <v>0</v>
      </c>
      <c r="AO335" s="75" t="n">
        <f aca="false">IF(AC335&lt;&gt;AE335,(IF(N335="",J335*INFORMAÇÕES!$U$116,IF(N335="O",J335,0))),0)</f>
        <v>0</v>
      </c>
      <c r="AP335" s="75" t="n">
        <f aca="false">IF(H335&lt;&gt;0,J335,0)</f>
        <v>0</v>
      </c>
      <c r="AQ335" s="75" t="n">
        <f aca="false">IF(K335&lt;&gt;0,L335,0)</f>
        <v>0</v>
      </c>
    </row>
    <row r="336" s="174" customFormat="true" ht="14.25" hidden="false" customHeight="false" outlineLevel="0" collapsed="false">
      <c r="A336" s="159" t="n">
        <v>324</v>
      </c>
      <c r="B336" s="160" t="n">
        <f aca="false">R336</f>
        <v>0</v>
      </c>
      <c r="C336" s="161" t="n">
        <f aca="false">T336</f>
        <v>0</v>
      </c>
      <c r="D336" s="162" t="n">
        <f aca="false">U336</f>
        <v>0</v>
      </c>
      <c r="E336" s="163" t="n">
        <f aca="false">'ORÇ.GLOBAL P CAIXA'!E335</f>
        <v>0</v>
      </c>
      <c r="F336" s="163" t="n">
        <f aca="false">IF('ORÇ.GLOBAL EMPRESA'!G335&gt;0,'ORÇ.GLOBAL EMPRESA'!G335,'ORÇ.GLOBAL P CAIXA'!F335)</f>
        <v>0</v>
      </c>
      <c r="G336" s="163" t="n">
        <f aca="false">IF(E336&lt;&gt;0,ROUND(E336*F336,2),IF(AK336=0,(SUMIF($AC$13:$AC$1012,B336,$AK$13:$AK$1012)),AK336))</f>
        <v>0</v>
      </c>
      <c r="H336" s="163" t="n">
        <f aca="false">V336</f>
        <v>0</v>
      </c>
      <c r="I336" s="163" t="n">
        <f aca="false">W336</f>
        <v>0</v>
      </c>
      <c r="J336" s="163" t="n">
        <f aca="false">IF(H336&lt;&gt;0,ROUND(H336*I336,2),IF(AP336=0,(SUMIF($AC$13:$AC$1012,B336,$AP$13:$AP$1012)),AP336))</f>
        <v>0</v>
      </c>
      <c r="K336" s="163" t="n">
        <f aca="false">H336-E336</f>
        <v>0</v>
      </c>
      <c r="L336" s="163" t="n">
        <f aca="false">J336-G336</f>
        <v>0</v>
      </c>
      <c r="M336" s="645" t="str">
        <f aca="false">IF('ORÇ.GLOBAL P CAIXA'!H335&gt;0,'ORÇ.GLOBAL P CAIXA'!H335,"")</f>
        <v/>
      </c>
      <c r="N336" s="646" t="n">
        <f aca="false">'ORÇ.GLOBAL P CAIXA'!I335</f>
        <v>0</v>
      </c>
      <c r="O336" s="166" t="str">
        <f aca="false">S336</f>
        <v/>
      </c>
      <c r="P336" s="167"/>
      <c r="Q336" s="168" t="str">
        <f aca="false">IF(B336&gt;0,"ok","ocultar")</f>
        <v>ocultar</v>
      </c>
      <c r="R336" s="647" t="n">
        <f aca="false">'ORÇ.GLOBAL P CAIXA'!B335</f>
        <v>0</v>
      </c>
      <c r="S336" s="170" t="str">
        <f aca="false">IF('ORÇ.GLOBAL P CAIXA'!N335&lt;&gt;0,'ORÇ.GLOBAL P CAIXA'!N335,"")</f>
        <v/>
      </c>
      <c r="T336" s="648" t="n">
        <f aca="false">'ORÇ.GLOBAL P CAIXA'!O335</f>
        <v>0</v>
      </c>
      <c r="U336" s="172" t="n">
        <f aca="false">'ORÇ.GLOBAL P CAIXA'!P335</f>
        <v>0</v>
      </c>
      <c r="V336" s="173" t="n">
        <f aca="false">'ORÇ.GLOBAL P CAIXA'!E335</f>
        <v>0</v>
      </c>
      <c r="W336" s="173" t="n">
        <f aca="false">F336</f>
        <v>0</v>
      </c>
      <c r="X336" s="649"/>
      <c r="Y336" s="649"/>
      <c r="Z336" s="650"/>
      <c r="AB336" s="88"/>
      <c r="AC336" s="157" t="n">
        <f aca="false">IF(B336=0,AC335,IF(ISNONTEXT(B336)=TRUE(),INT(B336),INT(LEFT(B336,FIND(".",B336)-1))))</f>
        <v>3</v>
      </c>
      <c r="AD336" s="157" t="str">
        <f aca="false">IF(AD337=1,1,IF(B336&lt;&gt;0,1,IF(C336&lt;&gt;0,1,IF(D336&lt;&gt;0,1,IF(E336&lt;&gt;0,1,"")))))</f>
        <v/>
      </c>
      <c r="AE336" s="157" t="str">
        <f aca="false">IF(AC336=0," ",IF(AC336&lt;&gt;AC335,AC336," "))</f>
        <v> </v>
      </c>
      <c r="AF336" s="88"/>
      <c r="AG336" s="75" t="e">
        <f aca="false">IF(AC336&lt;&gt;AE336,(IF(N336=0,G336*(INFORMAÇÕES!$Q$69/INFORMAÇÕES!$Q$72),IF(N336="R",G336,0))),0)</f>
        <v>#DIV/0!</v>
      </c>
      <c r="AH336" s="75" t="e">
        <f aca="false">IF(AC336&lt;&gt;AE336,(IF(N336=0,G336*(INFORMAÇÕES!$Q$70/INFORMAÇÕES!$Q$72),IF(N336="C",G336,0))),0)</f>
        <v>#DIV/0!</v>
      </c>
      <c r="AI336" s="75" t="n">
        <f aca="false">IF(AC336&lt;&gt;AE336,(IF(N336=0,G336*INFORMAÇÕES!$U$115,IF(N336="CF",G336,0))),0)</f>
        <v>0</v>
      </c>
      <c r="AJ336" s="75" t="n">
        <f aca="false">IF(AC336&lt;&gt;AE336,(IF(N336=0,G336*INFORMAÇÕES!$U$116,IF(N336="O",G336,0))),0)</f>
        <v>0</v>
      </c>
      <c r="AK336" s="75" t="n">
        <f aca="false">IF(E336&lt;&gt;0,G336,0)</f>
        <v>0</v>
      </c>
      <c r="AL336" s="75" t="n">
        <f aca="false">IF(AC336&lt;&gt;AE336,(IF(N336=0,J336*(INFORMAÇÕES!$Q$89/INFORMAÇÕES!$Q$92),IF(N336="R",J336,0))),0)</f>
        <v>0</v>
      </c>
      <c r="AM336" s="75" t="n">
        <f aca="false">IF(AC336&lt;&gt;AE336,(IF(N336=0,J336*(INFORMAÇÕES!$Q$90/INFORMAÇÕES!$Q$92),IF(N336="C",J336,0))),0)</f>
        <v>0</v>
      </c>
      <c r="AN336" s="75" t="n">
        <f aca="false">IF(AC336&lt;&gt;AE336,(IF(N336="",J336*INFORMAÇÕES!$U$115,IF(N336="CF",J336,0))),0)</f>
        <v>0</v>
      </c>
      <c r="AO336" s="75" t="n">
        <f aca="false">IF(AC336&lt;&gt;AE336,(IF(N336="",J336*INFORMAÇÕES!$U$116,IF(N336="O",J336,0))),0)</f>
        <v>0</v>
      </c>
      <c r="AP336" s="75" t="n">
        <f aca="false">IF(H336&lt;&gt;0,J336,0)</f>
        <v>0</v>
      </c>
      <c r="AQ336" s="75" t="n">
        <f aca="false">IF(K336&lt;&gt;0,L336,0)</f>
        <v>0</v>
      </c>
    </row>
    <row r="337" s="174" customFormat="true" ht="14.25" hidden="false" customHeight="false" outlineLevel="0" collapsed="false">
      <c r="A337" s="159" t="n">
        <v>325</v>
      </c>
      <c r="B337" s="160" t="n">
        <f aca="false">R337</f>
        <v>0</v>
      </c>
      <c r="C337" s="161" t="n">
        <f aca="false">T337</f>
        <v>0</v>
      </c>
      <c r="D337" s="162" t="n">
        <f aca="false">U337</f>
        <v>0</v>
      </c>
      <c r="E337" s="163" t="n">
        <f aca="false">'ORÇ.GLOBAL P CAIXA'!E336</f>
        <v>0</v>
      </c>
      <c r="F337" s="163" t="n">
        <f aca="false">IF('ORÇ.GLOBAL EMPRESA'!G336&gt;0,'ORÇ.GLOBAL EMPRESA'!G336,'ORÇ.GLOBAL P CAIXA'!F336)</f>
        <v>0</v>
      </c>
      <c r="G337" s="163" t="n">
        <f aca="false">IF(E337&lt;&gt;0,ROUND(E337*F337,2),IF(AK337=0,(SUMIF($AC$13:$AC$1012,B337,$AK$13:$AK$1012)),AK337))</f>
        <v>0</v>
      </c>
      <c r="H337" s="163" t="n">
        <f aca="false">V337</f>
        <v>0</v>
      </c>
      <c r="I337" s="163" t="n">
        <f aca="false">W337</f>
        <v>0</v>
      </c>
      <c r="J337" s="163" t="n">
        <f aca="false">IF(H337&lt;&gt;0,ROUND(H337*I337,2),IF(AP337=0,(SUMIF($AC$13:$AC$1012,B337,$AP$13:$AP$1012)),AP337))</f>
        <v>0</v>
      </c>
      <c r="K337" s="163" t="n">
        <f aca="false">H337-E337</f>
        <v>0</v>
      </c>
      <c r="L337" s="163" t="n">
        <f aca="false">J337-G337</f>
        <v>0</v>
      </c>
      <c r="M337" s="645" t="str">
        <f aca="false">IF('ORÇ.GLOBAL P CAIXA'!H336&gt;0,'ORÇ.GLOBAL P CAIXA'!H336,"")</f>
        <v/>
      </c>
      <c r="N337" s="646" t="n">
        <f aca="false">'ORÇ.GLOBAL P CAIXA'!I336</f>
        <v>0</v>
      </c>
      <c r="O337" s="166" t="str">
        <f aca="false">S337</f>
        <v/>
      </c>
      <c r="P337" s="167"/>
      <c r="Q337" s="168" t="str">
        <f aca="false">IF(B337&gt;0,"ok","ocultar")</f>
        <v>ocultar</v>
      </c>
      <c r="R337" s="647" t="n">
        <f aca="false">'ORÇ.GLOBAL P CAIXA'!B336</f>
        <v>0</v>
      </c>
      <c r="S337" s="170" t="str">
        <f aca="false">IF('ORÇ.GLOBAL P CAIXA'!N336&lt;&gt;0,'ORÇ.GLOBAL P CAIXA'!N336,"")</f>
        <v/>
      </c>
      <c r="T337" s="648" t="n">
        <f aca="false">'ORÇ.GLOBAL P CAIXA'!O336</f>
        <v>0</v>
      </c>
      <c r="U337" s="172" t="n">
        <f aca="false">'ORÇ.GLOBAL P CAIXA'!P336</f>
        <v>0</v>
      </c>
      <c r="V337" s="173" t="n">
        <f aca="false">'ORÇ.GLOBAL P CAIXA'!E336</f>
        <v>0</v>
      </c>
      <c r="W337" s="173" t="n">
        <f aca="false">F337</f>
        <v>0</v>
      </c>
      <c r="X337" s="649"/>
      <c r="Y337" s="649"/>
      <c r="Z337" s="650"/>
      <c r="AB337" s="88"/>
      <c r="AC337" s="157" t="n">
        <f aca="false">IF(B337=0,AC336,IF(ISNONTEXT(B337)=TRUE(),INT(B337),INT(LEFT(B337,FIND(".",B337)-1))))</f>
        <v>3</v>
      </c>
      <c r="AD337" s="157" t="str">
        <f aca="false">IF(AD338=1,1,IF(B337&lt;&gt;0,1,IF(C337&lt;&gt;0,1,IF(D337&lt;&gt;0,1,IF(E337&lt;&gt;0,1,"")))))</f>
        <v/>
      </c>
      <c r="AE337" s="157" t="str">
        <f aca="false">IF(AC337=0," ",IF(AC337&lt;&gt;AC336,AC337," "))</f>
        <v> </v>
      </c>
      <c r="AF337" s="88"/>
      <c r="AG337" s="75" t="e">
        <f aca="false">IF(AC337&lt;&gt;AE337,(IF(N337=0,G337*(INFORMAÇÕES!$Q$69/INFORMAÇÕES!$Q$72),IF(N337="R",G337,0))),0)</f>
        <v>#DIV/0!</v>
      </c>
      <c r="AH337" s="75" t="e">
        <f aca="false">IF(AC337&lt;&gt;AE337,(IF(N337=0,G337*(INFORMAÇÕES!$Q$70/INFORMAÇÕES!$Q$72),IF(N337="C",G337,0))),0)</f>
        <v>#DIV/0!</v>
      </c>
      <c r="AI337" s="75" t="n">
        <f aca="false">IF(AC337&lt;&gt;AE337,(IF(N337=0,G337*INFORMAÇÕES!$U$115,IF(N337="CF",G337,0))),0)</f>
        <v>0</v>
      </c>
      <c r="AJ337" s="75" t="n">
        <f aca="false">IF(AC337&lt;&gt;AE337,(IF(N337=0,G337*INFORMAÇÕES!$U$116,IF(N337="O",G337,0))),0)</f>
        <v>0</v>
      </c>
      <c r="AK337" s="75" t="n">
        <f aca="false">IF(E337&lt;&gt;0,G337,0)</f>
        <v>0</v>
      </c>
      <c r="AL337" s="75" t="n">
        <f aca="false">IF(AC337&lt;&gt;AE337,(IF(N337=0,J337*(INFORMAÇÕES!$Q$89/INFORMAÇÕES!$Q$92),IF(N337="R",J337,0))),0)</f>
        <v>0</v>
      </c>
      <c r="AM337" s="75" t="n">
        <f aca="false">IF(AC337&lt;&gt;AE337,(IF(N337=0,J337*(INFORMAÇÕES!$Q$90/INFORMAÇÕES!$Q$92),IF(N337="C",J337,0))),0)</f>
        <v>0</v>
      </c>
      <c r="AN337" s="75" t="n">
        <f aca="false">IF(AC337&lt;&gt;AE337,(IF(N337="",J337*INFORMAÇÕES!$U$115,IF(N337="CF",J337,0))),0)</f>
        <v>0</v>
      </c>
      <c r="AO337" s="75" t="n">
        <f aca="false">IF(AC337&lt;&gt;AE337,(IF(N337="",J337*INFORMAÇÕES!$U$116,IF(N337="O",J337,0))),0)</f>
        <v>0</v>
      </c>
      <c r="AP337" s="75" t="n">
        <f aca="false">IF(H337&lt;&gt;0,J337,0)</f>
        <v>0</v>
      </c>
      <c r="AQ337" s="75" t="n">
        <f aca="false">IF(K337&lt;&gt;0,L337,0)</f>
        <v>0</v>
      </c>
    </row>
    <row r="338" s="174" customFormat="true" ht="14.25" hidden="false" customHeight="false" outlineLevel="0" collapsed="false">
      <c r="A338" s="159" t="n">
        <v>326</v>
      </c>
      <c r="B338" s="160" t="n">
        <f aca="false">R338</f>
        <v>0</v>
      </c>
      <c r="C338" s="161" t="n">
        <f aca="false">T338</f>
        <v>0</v>
      </c>
      <c r="D338" s="162" t="n">
        <f aca="false">U338</f>
        <v>0</v>
      </c>
      <c r="E338" s="163" t="n">
        <f aca="false">'ORÇ.GLOBAL P CAIXA'!E337</f>
        <v>0</v>
      </c>
      <c r="F338" s="163" t="n">
        <f aca="false">IF('ORÇ.GLOBAL EMPRESA'!G337&gt;0,'ORÇ.GLOBAL EMPRESA'!G337,'ORÇ.GLOBAL P CAIXA'!F337)</f>
        <v>0</v>
      </c>
      <c r="G338" s="163" t="n">
        <f aca="false">IF(E338&lt;&gt;0,ROUND(E338*F338,2),IF(AK338=0,(SUMIF($AC$13:$AC$1012,B338,$AK$13:$AK$1012)),AK338))</f>
        <v>0</v>
      </c>
      <c r="H338" s="163" t="n">
        <f aca="false">V338</f>
        <v>0</v>
      </c>
      <c r="I338" s="163" t="n">
        <f aca="false">W338</f>
        <v>0</v>
      </c>
      <c r="J338" s="163" t="n">
        <f aca="false">IF(H338&lt;&gt;0,ROUND(H338*I338,2),IF(AP338=0,(SUMIF($AC$13:$AC$1012,B338,$AP$13:$AP$1012)),AP338))</f>
        <v>0</v>
      </c>
      <c r="K338" s="163" t="n">
        <f aca="false">H338-E338</f>
        <v>0</v>
      </c>
      <c r="L338" s="163" t="n">
        <f aca="false">J338-G338</f>
        <v>0</v>
      </c>
      <c r="M338" s="645" t="str">
        <f aca="false">IF('ORÇ.GLOBAL P CAIXA'!H337&gt;0,'ORÇ.GLOBAL P CAIXA'!H337,"")</f>
        <v/>
      </c>
      <c r="N338" s="646" t="n">
        <f aca="false">'ORÇ.GLOBAL P CAIXA'!I337</f>
        <v>0</v>
      </c>
      <c r="O338" s="166" t="str">
        <f aca="false">S338</f>
        <v/>
      </c>
      <c r="P338" s="167"/>
      <c r="Q338" s="168" t="str">
        <f aca="false">IF(B338&gt;0,"ok","ocultar")</f>
        <v>ocultar</v>
      </c>
      <c r="R338" s="647" t="n">
        <f aca="false">'ORÇ.GLOBAL P CAIXA'!B337</f>
        <v>0</v>
      </c>
      <c r="S338" s="170" t="str">
        <f aca="false">IF('ORÇ.GLOBAL P CAIXA'!N337&lt;&gt;0,'ORÇ.GLOBAL P CAIXA'!N337,"")</f>
        <v/>
      </c>
      <c r="T338" s="648" t="n">
        <f aca="false">'ORÇ.GLOBAL P CAIXA'!O337</f>
        <v>0</v>
      </c>
      <c r="U338" s="172" t="n">
        <f aca="false">'ORÇ.GLOBAL P CAIXA'!P337</f>
        <v>0</v>
      </c>
      <c r="V338" s="173" t="n">
        <f aca="false">'ORÇ.GLOBAL P CAIXA'!E337</f>
        <v>0</v>
      </c>
      <c r="W338" s="173" t="n">
        <f aca="false">F338</f>
        <v>0</v>
      </c>
      <c r="X338" s="649"/>
      <c r="Y338" s="649"/>
      <c r="Z338" s="650"/>
      <c r="AB338" s="88"/>
      <c r="AC338" s="157" t="n">
        <f aca="false">IF(B338=0,AC337,IF(ISNONTEXT(B338)=TRUE(),INT(B338),INT(LEFT(B338,FIND(".",B338)-1))))</f>
        <v>3</v>
      </c>
      <c r="AD338" s="157" t="str">
        <f aca="false">IF(AD339=1,1,IF(B338&lt;&gt;0,1,IF(C338&lt;&gt;0,1,IF(D338&lt;&gt;0,1,IF(E338&lt;&gt;0,1,"")))))</f>
        <v/>
      </c>
      <c r="AE338" s="157" t="str">
        <f aca="false">IF(AC338=0," ",IF(AC338&lt;&gt;AC337,AC338," "))</f>
        <v> </v>
      </c>
      <c r="AF338" s="88"/>
      <c r="AG338" s="75" t="e">
        <f aca="false">IF(AC338&lt;&gt;AE338,(IF(N338=0,G338*(INFORMAÇÕES!$Q$69/INFORMAÇÕES!$Q$72),IF(N338="R",G338,0))),0)</f>
        <v>#DIV/0!</v>
      </c>
      <c r="AH338" s="75" t="e">
        <f aca="false">IF(AC338&lt;&gt;AE338,(IF(N338=0,G338*(INFORMAÇÕES!$Q$70/INFORMAÇÕES!$Q$72),IF(N338="C",G338,0))),0)</f>
        <v>#DIV/0!</v>
      </c>
      <c r="AI338" s="75" t="n">
        <f aca="false">IF(AC338&lt;&gt;AE338,(IF(N338=0,G338*INFORMAÇÕES!$U$115,IF(N338="CF",G338,0))),0)</f>
        <v>0</v>
      </c>
      <c r="AJ338" s="75" t="n">
        <f aca="false">IF(AC338&lt;&gt;AE338,(IF(N338=0,G338*INFORMAÇÕES!$U$116,IF(N338="O",G338,0))),0)</f>
        <v>0</v>
      </c>
      <c r="AK338" s="75" t="n">
        <f aca="false">IF(E338&lt;&gt;0,G338,0)</f>
        <v>0</v>
      </c>
      <c r="AL338" s="75" t="n">
        <f aca="false">IF(AC338&lt;&gt;AE338,(IF(N338=0,J338*(INFORMAÇÕES!$Q$89/INFORMAÇÕES!$Q$92),IF(N338="R",J338,0))),0)</f>
        <v>0</v>
      </c>
      <c r="AM338" s="75" t="n">
        <f aca="false">IF(AC338&lt;&gt;AE338,(IF(N338=0,J338*(INFORMAÇÕES!$Q$90/INFORMAÇÕES!$Q$92),IF(N338="C",J338,0))),0)</f>
        <v>0</v>
      </c>
      <c r="AN338" s="75" t="n">
        <f aca="false">IF(AC338&lt;&gt;AE338,(IF(N338="",J338*INFORMAÇÕES!$U$115,IF(N338="CF",J338,0))),0)</f>
        <v>0</v>
      </c>
      <c r="AO338" s="75" t="n">
        <f aca="false">IF(AC338&lt;&gt;AE338,(IF(N338="",J338*INFORMAÇÕES!$U$116,IF(N338="O",J338,0))),0)</f>
        <v>0</v>
      </c>
      <c r="AP338" s="75" t="n">
        <f aca="false">IF(H338&lt;&gt;0,J338,0)</f>
        <v>0</v>
      </c>
      <c r="AQ338" s="75" t="n">
        <f aca="false">IF(K338&lt;&gt;0,L338,0)</f>
        <v>0</v>
      </c>
    </row>
    <row r="339" s="174" customFormat="true" ht="14.25" hidden="false" customHeight="false" outlineLevel="0" collapsed="false">
      <c r="A339" s="159" t="n">
        <v>327</v>
      </c>
      <c r="B339" s="160" t="n">
        <f aca="false">R339</f>
        <v>0</v>
      </c>
      <c r="C339" s="161" t="n">
        <f aca="false">T339</f>
        <v>0</v>
      </c>
      <c r="D339" s="162" t="n">
        <f aca="false">U339</f>
        <v>0</v>
      </c>
      <c r="E339" s="163" t="n">
        <f aca="false">'ORÇ.GLOBAL P CAIXA'!E338</f>
        <v>0</v>
      </c>
      <c r="F339" s="163" t="n">
        <f aca="false">IF('ORÇ.GLOBAL EMPRESA'!G338&gt;0,'ORÇ.GLOBAL EMPRESA'!G338,'ORÇ.GLOBAL P CAIXA'!F338)</f>
        <v>0</v>
      </c>
      <c r="G339" s="163" t="n">
        <f aca="false">IF(E339&lt;&gt;0,ROUND(E339*F339,2),IF(AK339=0,(SUMIF($AC$13:$AC$1012,B339,$AK$13:$AK$1012)),AK339))</f>
        <v>0</v>
      </c>
      <c r="H339" s="163" t="n">
        <f aca="false">V339</f>
        <v>0</v>
      </c>
      <c r="I339" s="163" t="n">
        <f aca="false">W339</f>
        <v>0</v>
      </c>
      <c r="J339" s="163" t="n">
        <f aca="false">IF(H339&lt;&gt;0,ROUND(H339*I339,2),IF(AP339=0,(SUMIF($AC$13:$AC$1012,B339,$AP$13:$AP$1012)),AP339))</f>
        <v>0</v>
      </c>
      <c r="K339" s="163" t="n">
        <f aca="false">H339-E339</f>
        <v>0</v>
      </c>
      <c r="L339" s="163" t="n">
        <f aca="false">J339-G339</f>
        <v>0</v>
      </c>
      <c r="M339" s="645" t="str">
        <f aca="false">IF('ORÇ.GLOBAL P CAIXA'!H338&gt;0,'ORÇ.GLOBAL P CAIXA'!H338,"")</f>
        <v/>
      </c>
      <c r="N339" s="646" t="n">
        <f aca="false">'ORÇ.GLOBAL P CAIXA'!I338</f>
        <v>0</v>
      </c>
      <c r="O339" s="166" t="str">
        <f aca="false">S339</f>
        <v/>
      </c>
      <c r="P339" s="167"/>
      <c r="Q339" s="168" t="str">
        <f aca="false">IF(B339&gt;0,"ok","ocultar")</f>
        <v>ocultar</v>
      </c>
      <c r="R339" s="647" t="n">
        <f aca="false">'ORÇ.GLOBAL P CAIXA'!B338</f>
        <v>0</v>
      </c>
      <c r="S339" s="170" t="str">
        <f aca="false">IF('ORÇ.GLOBAL P CAIXA'!N338&lt;&gt;0,'ORÇ.GLOBAL P CAIXA'!N338,"")</f>
        <v/>
      </c>
      <c r="T339" s="648" t="n">
        <f aca="false">'ORÇ.GLOBAL P CAIXA'!O338</f>
        <v>0</v>
      </c>
      <c r="U339" s="172" t="n">
        <f aca="false">'ORÇ.GLOBAL P CAIXA'!P338</f>
        <v>0</v>
      </c>
      <c r="V339" s="173" t="n">
        <f aca="false">'ORÇ.GLOBAL P CAIXA'!E338</f>
        <v>0</v>
      </c>
      <c r="W339" s="173" t="n">
        <f aca="false">F339</f>
        <v>0</v>
      </c>
      <c r="X339" s="649"/>
      <c r="Y339" s="649"/>
      <c r="Z339" s="650"/>
      <c r="AB339" s="88"/>
      <c r="AC339" s="157" t="n">
        <f aca="false">IF(B339=0,AC338,IF(ISNONTEXT(B339)=TRUE(),INT(B339),INT(LEFT(B339,FIND(".",B339)-1))))</f>
        <v>3</v>
      </c>
      <c r="AD339" s="157" t="str">
        <f aca="false">IF(AD340=1,1,IF(B339&lt;&gt;0,1,IF(C339&lt;&gt;0,1,IF(D339&lt;&gt;0,1,IF(E339&lt;&gt;0,1,"")))))</f>
        <v/>
      </c>
      <c r="AE339" s="157" t="str">
        <f aca="false">IF(AC339=0," ",IF(AC339&lt;&gt;AC338,AC339," "))</f>
        <v> </v>
      </c>
      <c r="AF339" s="88"/>
      <c r="AG339" s="75" t="e">
        <f aca="false">IF(AC339&lt;&gt;AE339,(IF(N339=0,G339*(INFORMAÇÕES!$Q$69/INFORMAÇÕES!$Q$72),IF(N339="R",G339,0))),0)</f>
        <v>#DIV/0!</v>
      </c>
      <c r="AH339" s="75" t="e">
        <f aca="false">IF(AC339&lt;&gt;AE339,(IF(N339=0,G339*(INFORMAÇÕES!$Q$70/INFORMAÇÕES!$Q$72),IF(N339="C",G339,0))),0)</f>
        <v>#DIV/0!</v>
      </c>
      <c r="AI339" s="75" t="n">
        <f aca="false">IF(AC339&lt;&gt;AE339,(IF(N339=0,G339*INFORMAÇÕES!$U$115,IF(N339="CF",G339,0))),0)</f>
        <v>0</v>
      </c>
      <c r="AJ339" s="75" t="n">
        <f aca="false">IF(AC339&lt;&gt;AE339,(IF(N339=0,G339*INFORMAÇÕES!$U$116,IF(N339="O",G339,0))),0)</f>
        <v>0</v>
      </c>
      <c r="AK339" s="75" t="n">
        <f aca="false">IF(E339&lt;&gt;0,G339,0)</f>
        <v>0</v>
      </c>
      <c r="AL339" s="75" t="n">
        <f aca="false">IF(AC339&lt;&gt;AE339,(IF(N339=0,J339*(INFORMAÇÕES!$Q$89/INFORMAÇÕES!$Q$92),IF(N339="R",J339,0))),0)</f>
        <v>0</v>
      </c>
      <c r="AM339" s="75" t="n">
        <f aca="false">IF(AC339&lt;&gt;AE339,(IF(N339=0,J339*(INFORMAÇÕES!$Q$90/INFORMAÇÕES!$Q$92),IF(N339="C",J339,0))),0)</f>
        <v>0</v>
      </c>
      <c r="AN339" s="75" t="n">
        <f aca="false">IF(AC339&lt;&gt;AE339,(IF(N339="",J339*INFORMAÇÕES!$U$115,IF(N339="CF",J339,0))),0)</f>
        <v>0</v>
      </c>
      <c r="AO339" s="75" t="n">
        <f aca="false">IF(AC339&lt;&gt;AE339,(IF(N339="",J339*INFORMAÇÕES!$U$116,IF(N339="O",J339,0))),0)</f>
        <v>0</v>
      </c>
      <c r="AP339" s="75" t="n">
        <f aca="false">IF(H339&lt;&gt;0,J339,0)</f>
        <v>0</v>
      </c>
      <c r="AQ339" s="75" t="n">
        <f aca="false">IF(K339&lt;&gt;0,L339,0)</f>
        <v>0</v>
      </c>
    </row>
    <row r="340" s="174" customFormat="true" ht="14.25" hidden="false" customHeight="false" outlineLevel="0" collapsed="false">
      <c r="A340" s="159" t="n">
        <v>328</v>
      </c>
      <c r="B340" s="160" t="n">
        <f aca="false">R340</f>
        <v>0</v>
      </c>
      <c r="C340" s="161" t="n">
        <f aca="false">T340</f>
        <v>0</v>
      </c>
      <c r="D340" s="162" t="n">
        <f aca="false">U340</f>
        <v>0</v>
      </c>
      <c r="E340" s="163" t="n">
        <f aca="false">'ORÇ.GLOBAL P CAIXA'!E339</f>
        <v>0</v>
      </c>
      <c r="F340" s="163" t="n">
        <f aca="false">IF('ORÇ.GLOBAL EMPRESA'!G339&gt;0,'ORÇ.GLOBAL EMPRESA'!G339,'ORÇ.GLOBAL P CAIXA'!F339)</f>
        <v>0</v>
      </c>
      <c r="G340" s="163" t="n">
        <f aca="false">IF(E340&lt;&gt;0,ROUND(E340*F340,2),IF(AK340=0,(SUMIF($AC$13:$AC$1012,B340,$AK$13:$AK$1012)),AK340))</f>
        <v>0</v>
      </c>
      <c r="H340" s="163" t="n">
        <f aca="false">V340</f>
        <v>0</v>
      </c>
      <c r="I340" s="163" t="n">
        <f aca="false">W340</f>
        <v>0</v>
      </c>
      <c r="J340" s="163" t="n">
        <f aca="false">IF(H340&lt;&gt;0,ROUND(H340*I340,2),IF(AP340=0,(SUMIF($AC$13:$AC$1012,B340,$AP$13:$AP$1012)),AP340))</f>
        <v>0</v>
      </c>
      <c r="K340" s="163" t="n">
        <f aca="false">H340-E340</f>
        <v>0</v>
      </c>
      <c r="L340" s="163" t="n">
        <f aca="false">J340-G340</f>
        <v>0</v>
      </c>
      <c r="M340" s="645" t="str">
        <f aca="false">IF('ORÇ.GLOBAL P CAIXA'!H339&gt;0,'ORÇ.GLOBAL P CAIXA'!H339,"")</f>
        <v/>
      </c>
      <c r="N340" s="646" t="n">
        <f aca="false">'ORÇ.GLOBAL P CAIXA'!I339</f>
        <v>0</v>
      </c>
      <c r="O340" s="166" t="str">
        <f aca="false">S340</f>
        <v/>
      </c>
      <c r="P340" s="167"/>
      <c r="Q340" s="168" t="str">
        <f aca="false">IF(B340&gt;0,"ok","ocultar")</f>
        <v>ocultar</v>
      </c>
      <c r="R340" s="647" t="n">
        <f aca="false">'ORÇ.GLOBAL P CAIXA'!B339</f>
        <v>0</v>
      </c>
      <c r="S340" s="170" t="str">
        <f aca="false">IF('ORÇ.GLOBAL P CAIXA'!N339&lt;&gt;0,'ORÇ.GLOBAL P CAIXA'!N339,"")</f>
        <v/>
      </c>
      <c r="T340" s="648" t="n">
        <f aca="false">'ORÇ.GLOBAL P CAIXA'!O339</f>
        <v>0</v>
      </c>
      <c r="U340" s="172" t="n">
        <f aca="false">'ORÇ.GLOBAL P CAIXA'!P339</f>
        <v>0</v>
      </c>
      <c r="V340" s="173" t="n">
        <f aca="false">'ORÇ.GLOBAL P CAIXA'!E339</f>
        <v>0</v>
      </c>
      <c r="W340" s="173" t="n">
        <f aca="false">F340</f>
        <v>0</v>
      </c>
      <c r="X340" s="649"/>
      <c r="Y340" s="649"/>
      <c r="Z340" s="650"/>
      <c r="AB340" s="88"/>
      <c r="AC340" s="157" t="n">
        <f aca="false">IF(B340=0,AC339,IF(ISNONTEXT(B340)=TRUE(),INT(B340),INT(LEFT(B340,FIND(".",B340)-1))))</f>
        <v>3</v>
      </c>
      <c r="AD340" s="157" t="str">
        <f aca="false">IF(AD341=1,1,IF(B340&lt;&gt;0,1,IF(C340&lt;&gt;0,1,IF(D340&lt;&gt;0,1,IF(E340&lt;&gt;0,1,"")))))</f>
        <v/>
      </c>
      <c r="AE340" s="157" t="str">
        <f aca="false">IF(AC340=0," ",IF(AC340&lt;&gt;AC339,AC340," "))</f>
        <v> </v>
      </c>
      <c r="AF340" s="88"/>
      <c r="AG340" s="75" t="e">
        <f aca="false">IF(AC340&lt;&gt;AE340,(IF(N340=0,G340*(INFORMAÇÕES!$Q$69/INFORMAÇÕES!$Q$72),IF(N340="R",G340,0))),0)</f>
        <v>#DIV/0!</v>
      </c>
      <c r="AH340" s="75" t="e">
        <f aca="false">IF(AC340&lt;&gt;AE340,(IF(N340=0,G340*(INFORMAÇÕES!$Q$70/INFORMAÇÕES!$Q$72),IF(N340="C",G340,0))),0)</f>
        <v>#DIV/0!</v>
      </c>
      <c r="AI340" s="75" t="n">
        <f aca="false">IF(AC340&lt;&gt;AE340,(IF(N340=0,G340*INFORMAÇÕES!$U$115,IF(N340="CF",G340,0))),0)</f>
        <v>0</v>
      </c>
      <c r="AJ340" s="75" t="n">
        <f aca="false">IF(AC340&lt;&gt;AE340,(IF(N340=0,G340*INFORMAÇÕES!$U$116,IF(N340="O",G340,0))),0)</f>
        <v>0</v>
      </c>
      <c r="AK340" s="75" t="n">
        <f aca="false">IF(E340&lt;&gt;0,G340,0)</f>
        <v>0</v>
      </c>
      <c r="AL340" s="75" t="n">
        <f aca="false">IF(AC340&lt;&gt;AE340,(IF(N340=0,J340*(INFORMAÇÕES!$Q$89/INFORMAÇÕES!$Q$92),IF(N340="R",J340,0))),0)</f>
        <v>0</v>
      </c>
      <c r="AM340" s="75" t="n">
        <f aca="false">IF(AC340&lt;&gt;AE340,(IF(N340=0,J340*(INFORMAÇÕES!$Q$90/INFORMAÇÕES!$Q$92),IF(N340="C",J340,0))),0)</f>
        <v>0</v>
      </c>
      <c r="AN340" s="75" t="n">
        <f aca="false">IF(AC340&lt;&gt;AE340,(IF(N340="",J340*INFORMAÇÕES!$U$115,IF(N340="CF",J340,0))),0)</f>
        <v>0</v>
      </c>
      <c r="AO340" s="75" t="n">
        <f aca="false">IF(AC340&lt;&gt;AE340,(IF(N340="",J340*INFORMAÇÕES!$U$116,IF(N340="O",J340,0))),0)</f>
        <v>0</v>
      </c>
      <c r="AP340" s="75" t="n">
        <f aca="false">IF(H340&lt;&gt;0,J340,0)</f>
        <v>0</v>
      </c>
      <c r="AQ340" s="75" t="n">
        <f aca="false">IF(K340&lt;&gt;0,L340,0)</f>
        <v>0</v>
      </c>
    </row>
    <row r="341" s="174" customFormat="true" ht="14.25" hidden="false" customHeight="false" outlineLevel="0" collapsed="false">
      <c r="A341" s="159" t="n">
        <v>329</v>
      </c>
      <c r="B341" s="160" t="n">
        <f aca="false">R341</f>
        <v>0</v>
      </c>
      <c r="C341" s="161" t="n">
        <f aca="false">T341</f>
        <v>0</v>
      </c>
      <c r="D341" s="162" t="n">
        <f aca="false">U341</f>
        <v>0</v>
      </c>
      <c r="E341" s="163" t="n">
        <f aca="false">'ORÇ.GLOBAL P CAIXA'!E340</f>
        <v>0</v>
      </c>
      <c r="F341" s="163" t="n">
        <f aca="false">IF('ORÇ.GLOBAL EMPRESA'!G340&gt;0,'ORÇ.GLOBAL EMPRESA'!G340,'ORÇ.GLOBAL P CAIXA'!F340)</f>
        <v>0</v>
      </c>
      <c r="G341" s="163" t="n">
        <f aca="false">IF(E341&lt;&gt;0,ROUND(E341*F341,2),IF(AK341=0,(SUMIF($AC$13:$AC$1012,B341,$AK$13:$AK$1012)),AK341))</f>
        <v>0</v>
      </c>
      <c r="H341" s="163" t="n">
        <f aca="false">V341</f>
        <v>0</v>
      </c>
      <c r="I341" s="163" t="n">
        <f aca="false">W341</f>
        <v>0</v>
      </c>
      <c r="J341" s="163" t="n">
        <f aca="false">IF(H341&lt;&gt;0,ROUND(H341*I341,2),IF(AP341=0,(SUMIF($AC$13:$AC$1012,B341,$AP$13:$AP$1012)),AP341))</f>
        <v>0</v>
      </c>
      <c r="K341" s="163" t="n">
        <f aca="false">H341-E341</f>
        <v>0</v>
      </c>
      <c r="L341" s="163" t="n">
        <f aca="false">J341-G341</f>
        <v>0</v>
      </c>
      <c r="M341" s="645" t="str">
        <f aca="false">IF('ORÇ.GLOBAL P CAIXA'!H340&gt;0,'ORÇ.GLOBAL P CAIXA'!H340,"")</f>
        <v/>
      </c>
      <c r="N341" s="646" t="n">
        <f aca="false">'ORÇ.GLOBAL P CAIXA'!I340</f>
        <v>0</v>
      </c>
      <c r="O341" s="166" t="str">
        <f aca="false">S341</f>
        <v/>
      </c>
      <c r="P341" s="167"/>
      <c r="Q341" s="168" t="str">
        <f aca="false">IF(B341&gt;0,"ok","ocultar")</f>
        <v>ocultar</v>
      </c>
      <c r="R341" s="647" t="n">
        <f aca="false">'ORÇ.GLOBAL P CAIXA'!B340</f>
        <v>0</v>
      </c>
      <c r="S341" s="170" t="str">
        <f aca="false">IF('ORÇ.GLOBAL P CAIXA'!N340&lt;&gt;0,'ORÇ.GLOBAL P CAIXA'!N340,"")</f>
        <v/>
      </c>
      <c r="T341" s="648" t="n">
        <f aca="false">'ORÇ.GLOBAL P CAIXA'!O340</f>
        <v>0</v>
      </c>
      <c r="U341" s="172" t="n">
        <f aca="false">'ORÇ.GLOBAL P CAIXA'!P340</f>
        <v>0</v>
      </c>
      <c r="V341" s="173" t="n">
        <f aca="false">'ORÇ.GLOBAL P CAIXA'!E340</f>
        <v>0</v>
      </c>
      <c r="W341" s="173" t="n">
        <f aca="false">F341</f>
        <v>0</v>
      </c>
      <c r="X341" s="649"/>
      <c r="Y341" s="649"/>
      <c r="Z341" s="650"/>
      <c r="AB341" s="88"/>
      <c r="AC341" s="157" t="n">
        <f aca="false">IF(B341=0,AC340,IF(ISNONTEXT(B341)=TRUE(),INT(B341),INT(LEFT(B341,FIND(".",B341)-1))))</f>
        <v>3</v>
      </c>
      <c r="AD341" s="157" t="str">
        <f aca="false">IF(AD342=1,1,IF(B341&lt;&gt;0,1,IF(C341&lt;&gt;0,1,IF(D341&lt;&gt;0,1,IF(E341&lt;&gt;0,1,"")))))</f>
        <v/>
      </c>
      <c r="AE341" s="157" t="str">
        <f aca="false">IF(AC341=0," ",IF(AC341&lt;&gt;AC340,AC341," "))</f>
        <v> </v>
      </c>
      <c r="AF341" s="88"/>
      <c r="AG341" s="75" t="e">
        <f aca="false">IF(AC341&lt;&gt;AE341,(IF(N341=0,G341*(INFORMAÇÕES!$Q$69/INFORMAÇÕES!$Q$72),IF(N341="R",G341,0))),0)</f>
        <v>#DIV/0!</v>
      </c>
      <c r="AH341" s="75" t="e">
        <f aca="false">IF(AC341&lt;&gt;AE341,(IF(N341=0,G341*(INFORMAÇÕES!$Q$70/INFORMAÇÕES!$Q$72),IF(N341="C",G341,0))),0)</f>
        <v>#DIV/0!</v>
      </c>
      <c r="AI341" s="75" t="n">
        <f aca="false">IF(AC341&lt;&gt;AE341,(IF(N341=0,G341*INFORMAÇÕES!$U$115,IF(N341="CF",G341,0))),0)</f>
        <v>0</v>
      </c>
      <c r="AJ341" s="75" t="n">
        <f aca="false">IF(AC341&lt;&gt;AE341,(IF(N341=0,G341*INFORMAÇÕES!$U$116,IF(N341="O",G341,0))),0)</f>
        <v>0</v>
      </c>
      <c r="AK341" s="75" t="n">
        <f aca="false">IF(E341&lt;&gt;0,G341,0)</f>
        <v>0</v>
      </c>
      <c r="AL341" s="75" t="n">
        <f aca="false">IF(AC341&lt;&gt;AE341,(IF(N341=0,J341*(INFORMAÇÕES!$Q$89/INFORMAÇÕES!$Q$92),IF(N341="R",J341,0))),0)</f>
        <v>0</v>
      </c>
      <c r="AM341" s="75" t="n">
        <f aca="false">IF(AC341&lt;&gt;AE341,(IF(N341=0,J341*(INFORMAÇÕES!$Q$90/INFORMAÇÕES!$Q$92),IF(N341="C",J341,0))),0)</f>
        <v>0</v>
      </c>
      <c r="AN341" s="75" t="n">
        <f aca="false">IF(AC341&lt;&gt;AE341,(IF(N341="",J341*INFORMAÇÕES!$U$115,IF(N341="CF",J341,0))),0)</f>
        <v>0</v>
      </c>
      <c r="AO341" s="75" t="n">
        <f aca="false">IF(AC341&lt;&gt;AE341,(IF(N341="",J341*INFORMAÇÕES!$U$116,IF(N341="O",J341,0))),0)</f>
        <v>0</v>
      </c>
      <c r="AP341" s="75" t="n">
        <f aca="false">IF(H341&lt;&gt;0,J341,0)</f>
        <v>0</v>
      </c>
      <c r="AQ341" s="75" t="n">
        <f aca="false">IF(K341&lt;&gt;0,L341,0)</f>
        <v>0</v>
      </c>
    </row>
    <row r="342" s="174" customFormat="true" ht="14.25" hidden="false" customHeight="false" outlineLevel="0" collapsed="false">
      <c r="A342" s="159" t="n">
        <v>330</v>
      </c>
      <c r="B342" s="160" t="n">
        <f aca="false">R342</f>
        <v>0</v>
      </c>
      <c r="C342" s="161" t="n">
        <f aca="false">T342</f>
        <v>0</v>
      </c>
      <c r="D342" s="162" t="n">
        <f aca="false">U342</f>
        <v>0</v>
      </c>
      <c r="E342" s="163" t="n">
        <f aca="false">'ORÇ.GLOBAL P CAIXA'!E341</f>
        <v>0</v>
      </c>
      <c r="F342" s="163" t="n">
        <f aca="false">IF('ORÇ.GLOBAL EMPRESA'!G341&gt;0,'ORÇ.GLOBAL EMPRESA'!G341,'ORÇ.GLOBAL P CAIXA'!F341)</f>
        <v>0</v>
      </c>
      <c r="G342" s="163" t="n">
        <f aca="false">IF(E342&lt;&gt;0,ROUND(E342*F342,2),IF(AK342=0,(SUMIF($AC$13:$AC$1012,B342,$AK$13:$AK$1012)),AK342))</f>
        <v>0</v>
      </c>
      <c r="H342" s="163" t="n">
        <f aca="false">V342</f>
        <v>0</v>
      </c>
      <c r="I342" s="163" t="n">
        <f aca="false">W342</f>
        <v>0</v>
      </c>
      <c r="J342" s="163" t="n">
        <f aca="false">IF(H342&lt;&gt;0,ROUND(H342*I342,2),IF(AP342=0,(SUMIF($AC$13:$AC$1012,B342,$AP$13:$AP$1012)),AP342))</f>
        <v>0</v>
      </c>
      <c r="K342" s="163" t="n">
        <f aca="false">H342-E342</f>
        <v>0</v>
      </c>
      <c r="L342" s="163" t="n">
        <f aca="false">J342-G342</f>
        <v>0</v>
      </c>
      <c r="M342" s="645" t="str">
        <f aca="false">IF('ORÇ.GLOBAL P CAIXA'!H341&gt;0,'ORÇ.GLOBAL P CAIXA'!H341,"")</f>
        <v/>
      </c>
      <c r="N342" s="646" t="n">
        <f aca="false">'ORÇ.GLOBAL P CAIXA'!I341</f>
        <v>0</v>
      </c>
      <c r="O342" s="166" t="str">
        <f aca="false">S342</f>
        <v/>
      </c>
      <c r="P342" s="167"/>
      <c r="Q342" s="168" t="str">
        <f aca="false">IF(B342&gt;0,"ok","ocultar")</f>
        <v>ocultar</v>
      </c>
      <c r="R342" s="647" t="n">
        <f aca="false">'ORÇ.GLOBAL P CAIXA'!B341</f>
        <v>0</v>
      </c>
      <c r="S342" s="170" t="str">
        <f aca="false">IF('ORÇ.GLOBAL P CAIXA'!N341&lt;&gt;0,'ORÇ.GLOBAL P CAIXA'!N341,"")</f>
        <v/>
      </c>
      <c r="T342" s="648" t="n">
        <f aca="false">'ORÇ.GLOBAL P CAIXA'!O341</f>
        <v>0</v>
      </c>
      <c r="U342" s="172" t="n">
        <f aca="false">'ORÇ.GLOBAL P CAIXA'!P341</f>
        <v>0</v>
      </c>
      <c r="V342" s="173" t="n">
        <f aca="false">'ORÇ.GLOBAL P CAIXA'!E341</f>
        <v>0</v>
      </c>
      <c r="W342" s="173" t="n">
        <f aca="false">F342</f>
        <v>0</v>
      </c>
      <c r="X342" s="649"/>
      <c r="Y342" s="649"/>
      <c r="Z342" s="650"/>
      <c r="AB342" s="88"/>
      <c r="AC342" s="157" t="n">
        <f aca="false">IF(B342=0,AC341,IF(ISNONTEXT(B342)=TRUE(),INT(B342),INT(LEFT(B342,FIND(".",B342)-1))))</f>
        <v>3</v>
      </c>
      <c r="AD342" s="157" t="str">
        <f aca="false">IF(AD343=1,1,IF(B342&lt;&gt;0,1,IF(C342&lt;&gt;0,1,IF(D342&lt;&gt;0,1,IF(E342&lt;&gt;0,1,"")))))</f>
        <v/>
      </c>
      <c r="AE342" s="157" t="str">
        <f aca="false">IF(AC342=0," ",IF(AC342&lt;&gt;AC341,AC342," "))</f>
        <v> </v>
      </c>
      <c r="AF342" s="88"/>
      <c r="AG342" s="75" t="e">
        <f aca="false">IF(AC342&lt;&gt;AE342,(IF(N342=0,G342*(INFORMAÇÕES!$Q$69/INFORMAÇÕES!$Q$72),IF(N342="R",G342,0))),0)</f>
        <v>#DIV/0!</v>
      </c>
      <c r="AH342" s="75" t="e">
        <f aca="false">IF(AC342&lt;&gt;AE342,(IF(N342=0,G342*(INFORMAÇÕES!$Q$70/INFORMAÇÕES!$Q$72),IF(N342="C",G342,0))),0)</f>
        <v>#DIV/0!</v>
      </c>
      <c r="AI342" s="75" t="n">
        <f aca="false">IF(AC342&lt;&gt;AE342,(IF(N342=0,G342*INFORMAÇÕES!$U$115,IF(N342="CF",G342,0))),0)</f>
        <v>0</v>
      </c>
      <c r="AJ342" s="75" t="n">
        <f aca="false">IF(AC342&lt;&gt;AE342,(IF(N342=0,G342*INFORMAÇÕES!$U$116,IF(N342="O",G342,0))),0)</f>
        <v>0</v>
      </c>
      <c r="AK342" s="75" t="n">
        <f aca="false">IF(E342&lt;&gt;0,G342,0)</f>
        <v>0</v>
      </c>
      <c r="AL342" s="75" t="n">
        <f aca="false">IF(AC342&lt;&gt;AE342,(IF(N342=0,J342*(INFORMAÇÕES!$Q$89/INFORMAÇÕES!$Q$92),IF(N342="R",J342,0))),0)</f>
        <v>0</v>
      </c>
      <c r="AM342" s="75" t="n">
        <f aca="false">IF(AC342&lt;&gt;AE342,(IF(N342=0,J342*(INFORMAÇÕES!$Q$90/INFORMAÇÕES!$Q$92),IF(N342="C",J342,0))),0)</f>
        <v>0</v>
      </c>
      <c r="AN342" s="75" t="n">
        <f aca="false">IF(AC342&lt;&gt;AE342,(IF(N342="",J342*INFORMAÇÕES!$U$115,IF(N342="CF",J342,0))),0)</f>
        <v>0</v>
      </c>
      <c r="AO342" s="75" t="n">
        <f aca="false">IF(AC342&lt;&gt;AE342,(IF(N342="",J342*INFORMAÇÕES!$U$116,IF(N342="O",J342,0))),0)</f>
        <v>0</v>
      </c>
      <c r="AP342" s="75" t="n">
        <f aca="false">IF(H342&lt;&gt;0,J342,0)</f>
        <v>0</v>
      </c>
      <c r="AQ342" s="75" t="n">
        <f aca="false">IF(K342&lt;&gt;0,L342,0)</f>
        <v>0</v>
      </c>
    </row>
    <row r="343" s="174" customFormat="true" ht="14.25" hidden="false" customHeight="false" outlineLevel="0" collapsed="false">
      <c r="A343" s="159" t="n">
        <v>331</v>
      </c>
      <c r="B343" s="160" t="n">
        <f aca="false">R343</f>
        <v>0</v>
      </c>
      <c r="C343" s="161" t="n">
        <f aca="false">T343</f>
        <v>0</v>
      </c>
      <c r="D343" s="162" t="n">
        <f aca="false">U343</f>
        <v>0</v>
      </c>
      <c r="E343" s="163" t="n">
        <f aca="false">'ORÇ.GLOBAL P CAIXA'!E342</f>
        <v>0</v>
      </c>
      <c r="F343" s="163" t="n">
        <f aca="false">IF('ORÇ.GLOBAL EMPRESA'!G342&gt;0,'ORÇ.GLOBAL EMPRESA'!G342,'ORÇ.GLOBAL P CAIXA'!F342)</f>
        <v>0</v>
      </c>
      <c r="G343" s="163" t="n">
        <f aca="false">IF(E343&lt;&gt;0,ROUND(E343*F343,2),IF(AK343=0,(SUMIF($AC$13:$AC$1012,B343,$AK$13:$AK$1012)),AK343))</f>
        <v>0</v>
      </c>
      <c r="H343" s="163" t="n">
        <f aca="false">V343</f>
        <v>0</v>
      </c>
      <c r="I343" s="163" t="n">
        <f aca="false">W343</f>
        <v>0</v>
      </c>
      <c r="J343" s="163" t="n">
        <f aca="false">IF(H343&lt;&gt;0,ROUND(H343*I343,2),IF(AP343=0,(SUMIF($AC$13:$AC$1012,B343,$AP$13:$AP$1012)),AP343))</f>
        <v>0</v>
      </c>
      <c r="K343" s="163" t="n">
        <f aca="false">H343-E343</f>
        <v>0</v>
      </c>
      <c r="L343" s="163" t="n">
        <f aca="false">J343-G343</f>
        <v>0</v>
      </c>
      <c r="M343" s="645" t="str">
        <f aca="false">IF('ORÇ.GLOBAL P CAIXA'!H342&gt;0,'ORÇ.GLOBAL P CAIXA'!H342,"")</f>
        <v/>
      </c>
      <c r="N343" s="646" t="n">
        <f aca="false">'ORÇ.GLOBAL P CAIXA'!I342</f>
        <v>0</v>
      </c>
      <c r="O343" s="166" t="str">
        <f aca="false">S343</f>
        <v/>
      </c>
      <c r="P343" s="167"/>
      <c r="Q343" s="168" t="str">
        <f aca="false">IF(B343&gt;0,"ok","ocultar")</f>
        <v>ocultar</v>
      </c>
      <c r="R343" s="647" t="n">
        <f aca="false">'ORÇ.GLOBAL P CAIXA'!B342</f>
        <v>0</v>
      </c>
      <c r="S343" s="170" t="str">
        <f aca="false">IF('ORÇ.GLOBAL P CAIXA'!N342&lt;&gt;0,'ORÇ.GLOBAL P CAIXA'!N342,"")</f>
        <v/>
      </c>
      <c r="T343" s="648" t="n">
        <f aca="false">'ORÇ.GLOBAL P CAIXA'!O342</f>
        <v>0</v>
      </c>
      <c r="U343" s="172" t="n">
        <f aca="false">'ORÇ.GLOBAL P CAIXA'!P342</f>
        <v>0</v>
      </c>
      <c r="V343" s="173" t="n">
        <f aca="false">'ORÇ.GLOBAL P CAIXA'!E342</f>
        <v>0</v>
      </c>
      <c r="W343" s="173" t="n">
        <f aca="false">F343</f>
        <v>0</v>
      </c>
      <c r="X343" s="649"/>
      <c r="Y343" s="649"/>
      <c r="Z343" s="650"/>
      <c r="AB343" s="88"/>
      <c r="AC343" s="157" t="n">
        <f aca="false">IF(B343=0,AC342,IF(ISNONTEXT(B343)=TRUE(),INT(B343),INT(LEFT(B343,FIND(".",B343)-1))))</f>
        <v>3</v>
      </c>
      <c r="AD343" s="157" t="str">
        <f aca="false">IF(AD344=1,1,IF(B343&lt;&gt;0,1,IF(C343&lt;&gt;0,1,IF(D343&lt;&gt;0,1,IF(E343&lt;&gt;0,1,"")))))</f>
        <v/>
      </c>
      <c r="AE343" s="157" t="str">
        <f aca="false">IF(AC343=0," ",IF(AC343&lt;&gt;AC342,AC343," "))</f>
        <v> </v>
      </c>
      <c r="AF343" s="88"/>
      <c r="AG343" s="75" t="e">
        <f aca="false">IF(AC343&lt;&gt;AE343,(IF(N343=0,G343*(INFORMAÇÕES!$Q$69/INFORMAÇÕES!$Q$72),IF(N343="R",G343,0))),0)</f>
        <v>#DIV/0!</v>
      </c>
      <c r="AH343" s="75" t="e">
        <f aca="false">IF(AC343&lt;&gt;AE343,(IF(N343=0,G343*(INFORMAÇÕES!$Q$70/INFORMAÇÕES!$Q$72),IF(N343="C",G343,0))),0)</f>
        <v>#DIV/0!</v>
      </c>
      <c r="AI343" s="75" t="n">
        <f aca="false">IF(AC343&lt;&gt;AE343,(IF(N343=0,G343*INFORMAÇÕES!$U$115,IF(N343="CF",G343,0))),0)</f>
        <v>0</v>
      </c>
      <c r="AJ343" s="75" t="n">
        <f aca="false">IF(AC343&lt;&gt;AE343,(IF(N343=0,G343*INFORMAÇÕES!$U$116,IF(N343="O",G343,0))),0)</f>
        <v>0</v>
      </c>
      <c r="AK343" s="75" t="n">
        <f aca="false">IF(E343&lt;&gt;0,G343,0)</f>
        <v>0</v>
      </c>
      <c r="AL343" s="75" t="n">
        <f aca="false">IF(AC343&lt;&gt;AE343,(IF(N343=0,J343*(INFORMAÇÕES!$Q$89/INFORMAÇÕES!$Q$92),IF(N343="R",J343,0))),0)</f>
        <v>0</v>
      </c>
      <c r="AM343" s="75" t="n">
        <f aca="false">IF(AC343&lt;&gt;AE343,(IF(N343=0,J343*(INFORMAÇÕES!$Q$90/INFORMAÇÕES!$Q$92),IF(N343="C",J343,0))),0)</f>
        <v>0</v>
      </c>
      <c r="AN343" s="75" t="n">
        <f aca="false">IF(AC343&lt;&gt;AE343,(IF(N343="",J343*INFORMAÇÕES!$U$115,IF(N343="CF",J343,0))),0)</f>
        <v>0</v>
      </c>
      <c r="AO343" s="75" t="n">
        <f aca="false">IF(AC343&lt;&gt;AE343,(IF(N343="",J343*INFORMAÇÕES!$U$116,IF(N343="O",J343,0))),0)</f>
        <v>0</v>
      </c>
      <c r="AP343" s="75" t="n">
        <f aca="false">IF(H343&lt;&gt;0,J343,0)</f>
        <v>0</v>
      </c>
      <c r="AQ343" s="75" t="n">
        <f aca="false">IF(K343&lt;&gt;0,L343,0)</f>
        <v>0</v>
      </c>
    </row>
    <row r="344" s="174" customFormat="true" ht="14.25" hidden="false" customHeight="false" outlineLevel="0" collapsed="false">
      <c r="A344" s="159" t="n">
        <v>332</v>
      </c>
      <c r="B344" s="160" t="n">
        <f aca="false">R344</f>
        <v>0</v>
      </c>
      <c r="C344" s="161" t="n">
        <f aca="false">T344</f>
        <v>0</v>
      </c>
      <c r="D344" s="162" t="n">
        <f aca="false">U344</f>
        <v>0</v>
      </c>
      <c r="E344" s="163" t="n">
        <f aca="false">'ORÇ.GLOBAL P CAIXA'!E343</f>
        <v>0</v>
      </c>
      <c r="F344" s="163" t="n">
        <f aca="false">IF('ORÇ.GLOBAL EMPRESA'!G343&gt;0,'ORÇ.GLOBAL EMPRESA'!G343,'ORÇ.GLOBAL P CAIXA'!F343)</f>
        <v>0</v>
      </c>
      <c r="G344" s="163" t="n">
        <f aca="false">IF(E344&lt;&gt;0,ROUND(E344*F344,2),IF(AK344=0,(SUMIF($AC$13:$AC$1012,B344,$AK$13:$AK$1012)),AK344))</f>
        <v>0</v>
      </c>
      <c r="H344" s="163" t="n">
        <f aca="false">V344</f>
        <v>0</v>
      </c>
      <c r="I344" s="163" t="n">
        <f aca="false">W344</f>
        <v>0</v>
      </c>
      <c r="J344" s="163" t="n">
        <f aca="false">IF(H344&lt;&gt;0,ROUND(H344*I344,2),IF(AP344=0,(SUMIF($AC$13:$AC$1012,B344,$AP$13:$AP$1012)),AP344))</f>
        <v>0</v>
      </c>
      <c r="K344" s="163" t="n">
        <f aca="false">H344-E344</f>
        <v>0</v>
      </c>
      <c r="L344" s="163" t="n">
        <f aca="false">J344-G344</f>
        <v>0</v>
      </c>
      <c r="M344" s="645" t="str">
        <f aca="false">IF('ORÇ.GLOBAL P CAIXA'!H343&gt;0,'ORÇ.GLOBAL P CAIXA'!H343,"")</f>
        <v/>
      </c>
      <c r="N344" s="646" t="n">
        <f aca="false">'ORÇ.GLOBAL P CAIXA'!I343</f>
        <v>0</v>
      </c>
      <c r="O344" s="166" t="str">
        <f aca="false">S344</f>
        <v/>
      </c>
      <c r="P344" s="167"/>
      <c r="Q344" s="168" t="str">
        <f aca="false">IF(B344&gt;0,"ok","ocultar")</f>
        <v>ocultar</v>
      </c>
      <c r="R344" s="647" t="n">
        <f aca="false">'ORÇ.GLOBAL P CAIXA'!B343</f>
        <v>0</v>
      </c>
      <c r="S344" s="170" t="str">
        <f aca="false">IF('ORÇ.GLOBAL P CAIXA'!N343&lt;&gt;0,'ORÇ.GLOBAL P CAIXA'!N343,"")</f>
        <v/>
      </c>
      <c r="T344" s="648" t="n">
        <f aca="false">'ORÇ.GLOBAL P CAIXA'!O343</f>
        <v>0</v>
      </c>
      <c r="U344" s="172" t="n">
        <f aca="false">'ORÇ.GLOBAL P CAIXA'!P343</f>
        <v>0</v>
      </c>
      <c r="V344" s="173" t="n">
        <f aca="false">'ORÇ.GLOBAL P CAIXA'!E343</f>
        <v>0</v>
      </c>
      <c r="W344" s="173" t="n">
        <f aca="false">F344</f>
        <v>0</v>
      </c>
      <c r="X344" s="649"/>
      <c r="Y344" s="649"/>
      <c r="Z344" s="650"/>
      <c r="AB344" s="88"/>
      <c r="AC344" s="157" t="n">
        <f aca="false">IF(B344=0,AC343,IF(ISNONTEXT(B344)=TRUE(),INT(B344),INT(LEFT(B344,FIND(".",B344)-1))))</f>
        <v>3</v>
      </c>
      <c r="AD344" s="157" t="str">
        <f aca="false">IF(AD345=1,1,IF(B344&lt;&gt;0,1,IF(C344&lt;&gt;0,1,IF(D344&lt;&gt;0,1,IF(E344&lt;&gt;0,1,"")))))</f>
        <v/>
      </c>
      <c r="AE344" s="157" t="str">
        <f aca="false">IF(AC344=0," ",IF(AC344&lt;&gt;AC343,AC344," "))</f>
        <v> </v>
      </c>
      <c r="AF344" s="88"/>
      <c r="AG344" s="75" t="e">
        <f aca="false">IF(AC344&lt;&gt;AE344,(IF(N344=0,G344*(INFORMAÇÕES!$Q$69/INFORMAÇÕES!$Q$72),IF(N344="R",G344,0))),0)</f>
        <v>#DIV/0!</v>
      </c>
      <c r="AH344" s="75" t="e">
        <f aca="false">IF(AC344&lt;&gt;AE344,(IF(N344=0,G344*(INFORMAÇÕES!$Q$70/INFORMAÇÕES!$Q$72),IF(N344="C",G344,0))),0)</f>
        <v>#DIV/0!</v>
      </c>
      <c r="AI344" s="75" t="n">
        <f aca="false">IF(AC344&lt;&gt;AE344,(IF(N344=0,G344*INFORMAÇÕES!$U$115,IF(N344="CF",G344,0))),0)</f>
        <v>0</v>
      </c>
      <c r="AJ344" s="75" t="n">
        <f aca="false">IF(AC344&lt;&gt;AE344,(IF(N344=0,G344*INFORMAÇÕES!$U$116,IF(N344="O",G344,0))),0)</f>
        <v>0</v>
      </c>
      <c r="AK344" s="75" t="n">
        <f aca="false">IF(E344&lt;&gt;0,G344,0)</f>
        <v>0</v>
      </c>
      <c r="AL344" s="75" t="n">
        <f aca="false">IF(AC344&lt;&gt;AE344,(IF(N344=0,J344*(INFORMAÇÕES!$Q$89/INFORMAÇÕES!$Q$92),IF(N344="R",J344,0))),0)</f>
        <v>0</v>
      </c>
      <c r="AM344" s="75" t="n">
        <f aca="false">IF(AC344&lt;&gt;AE344,(IF(N344=0,J344*(INFORMAÇÕES!$Q$90/INFORMAÇÕES!$Q$92),IF(N344="C",J344,0))),0)</f>
        <v>0</v>
      </c>
      <c r="AN344" s="75" t="n">
        <f aca="false">IF(AC344&lt;&gt;AE344,(IF(N344="",J344*INFORMAÇÕES!$U$115,IF(N344="CF",J344,0))),0)</f>
        <v>0</v>
      </c>
      <c r="AO344" s="75" t="n">
        <f aca="false">IF(AC344&lt;&gt;AE344,(IF(N344="",J344*INFORMAÇÕES!$U$116,IF(N344="O",J344,0))),0)</f>
        <v>0</v>
      </c>
      <c r="AP344" s="75" t="n">
        <f aca="false">IF(H344&lt;&gt;0,J344,0)</f>
        <v>0</v>
      </c>
      <c r="AQ344" s="75" t="n">
        <f aca="false">IF(K344&lt;&gt;0,L344,0)</f>
        <v>0</v>
      </c>
    </row>
    <row r="345" s="174" customFormat="true" ht="14.25" hidden="false" customHeight="false" outlineLevel="0" collapsed="false">
      <c r="A345" s="159" t="n">
        <v>333</v>
      </c>
      <c r="B345" s="160" t="n">
        <f aca="false">R345</f>
        <v>0</v>
      </c>
      <c r="C345" s="161" t="n">
        <f aca="false">T345</f>
        <v>0</v>
      </c>
      <c r="D345" s="162" t="n">
        <f aca="false">U345</f>
        <v>0</v>
      </c>
      <c r="E345" s="163" t="n">
        <f aca="false">'ORÇ.GLOBAL P CAIXA'!E344</f>
        <v>0</v>
      </c>
      <c r="F345" s="163" t="n">
        <f aca="false">IF('ORÇ.GLOBAL EMPRESA'!G344&gt;0,'ORÇ.GLOBAL EMPRESA'!G344,'ORÇ.GLOBAL P CAIXA'!F344)</f>
        <v>0</v>
      </c>
      <c r="G345" s="163" t="n">
        <f aca="false">IF(E345&lt;&gt;0,ROUND(E345*F345,2),IF(AK345=0,(SUMIF($AC$13:$AC$1012,B345,$AK$13:$AK$1012)),AK345))</f>
        <v>0</v>
      </c>
      <c r="H345" s="163" t="n">
        <f aca="false">V345</f>
        <v>0</v>
      </c>
      <c r="I345" s="163" t="n">
        <f aca="false">W345</f>
        <v>0</v>
      </c>
      <c r="J345" s="163" t="n">
        <f aca="false">IF(H345&lt;&gt;0,ROUND(H345*I345,2),IF(AP345=0,(SUMIF($AC$13:$AC$1012,B345,$AP$13:$AP$1012)),AP345))</f>
        <v>0</v>
      </c>
      <c r="K345" s="163" t="n">
        <f aca="false">H345-E345</f>
        <v>0</v>
      </c>
      <c r="L345" s="163" t="n">
        <f aca="false">J345-G345</f>
        <v>0</v>
      </c>
      <c r="M345" s="645" t="str">
        <f aca="false">IF('ORÇ.GLOBAL P CAIXA'!H344&gt;0,'ORÇ.GLOBAL P CAIXA'!H344,"")</f>
        <v/>
      </c>
      <c r="N345" s="646" t="n">
        <f aca="false">'ORÇ.GLOBAL P CAIXA'!I344</f>
        <v>0</v>
      </c>
      <c r="O345" s="166" t="str">
        <f aca="false">S345</f>
        <v/>
      </c>
      <c r="P345" s="167"/>
      <c r="Q345" s="168" t="str">
        <f aca="false">IF(B345&gt;0,"ok","ocultar")</f>
        <v>ocultar</v>
      </c>
      <c r="R345" s="647" t="n">
        <f aca="false">'ORÇ.GLOBAL P CAIXA'!B344</f>
        <v>0</v>
      </c>
      <c r="S345" s="170" t="str">
        <f aca="false">IF('ORÇ.GLOBAL P CAIXA'!N344&lt;&gt;0,'ORÇ.GLOBAL P CAIXA'!N344,"")</f>
        <v/>
      </c>
      <c r="T345" s="648" t="n">
        <f aca="false">'ORÇ.GLOBAL P CAIXA'!O344</f>
        <v>0</v>
      </c>
      <c r="U345" s="172" t="n">
        <f aca="false">'ORÇ.GLOBAL P CAIXA'!P344</f>
        <v>0</v>
      </c>
      <c r="V345" s="173" t="n">
        <f aca="false">'ORÇ.GLOBAL P CAIXA'!E344</f>
        <v>0</v>
      </c>
      <c r="W345" s="173" t="n">
        <f aca="false">F345</f>
        <v>0</v>
      </c>
      <c r="X345" s="649"/>
      <c r="Y345" s="649"/>
      <c r="Z345" s="650"/>
      <c r="AB345" s="88"/>
      <c r="AC345" s="157" t="n">
        <f aca="false">IF(B345=0,AC344,IF(ISNONTEXT(B345)=TRUE(),INT(B345),INT(LEFT(B345,FIND(".",B345)-1))))</f>
        <v>3</v>
      </c>
      <c r="AD345" s="157" t="str">
        <f aca="false">IF(AD346=1,1,IF(B345&lt;&gt;0,1,IF(C345&lt;&gt;0,1,IF(D345&lt;&gt;0,1,IF(E345&lt;&gt;0,1,"")))))</f>
        <v/>
      </c>
      <c r="AE345" s="157" t="str">
        <f aca="false">IF(AC345=0," ",IF(AC345&lt;&gt;AC344,AC345," "))</f>
        <v> </v>
      </c>
      <c r="AF345" s="88"/>
      <c r="AG345" s="75" t="e">
        <f aca="false">IF(AC345&lt;&gt;AE345,(IF(N345=0,G345*(INFORMAÇÕES!$Q$69/INFORMAÇÕES!$Q$72),IF(N345="R",G345,0))),0)</f>
        <v>#DIV/0!</v>
      </c>
      <c r="AH345" s="75" t="e">
        <f aca="false">IF(AC345&lt;&gt;AE345,(IF(N345=0,G345*(INFORMAÇÕES!$Q$70/INFORMAÇÕES!$Q$72),IF(N345="C",G345,0))),0)</f>
        <v>#DIV/0!</v>
      </c>
      <c r="AI345" s="75" t="n">
        <f aca="false">IF(AC345&lt;&gt;AE345,(IF(N345=0,G345*INFORMAÇÕES!$U$115,IF(N345="CF",G345,0))),0)</f>
        <v>0</v>
      </c>
      <c r="AJ345" s="75" t="n">
        <f aca="false">IF(AC345&lt;&gt;AE345,(IF(N345=0,G345*INFORMAÇÕES!$U$116,IF(N345="O",G345,0))),0)</f>
        <v>0</v>
      </c>
      <c r="AK345" s="75" t="n">
        <f aca="false">IF(E345&lt;&gt;0,G345,0)</f>
        <v>0</v>
      </c>
      <c r="AL345" s="75" t="n">
        <f aca="false">IF(AC345&lt;&gt;AE345,(IF(N345=0,J345*(INFORMAÇÕES!$Q$89/INFORMAÇÕES!$Q$92),IF(N345="R",J345,0))),0)</f>
        <v>0</v>
      </c>
      <c r="AM345" s="75" t="n">
        <f aca="false">IF(AC345&lt;&gt;AE345,(IF(N345=0,J345*(INFORMAÇÕES!$Q$90/INFORMAÇÕES!$Q$92),IF(N345="C",J345,0))),0)</f>
        <v>0</v>
      </c>
      <c r="AN345" s="75" t="n">
        <f aca="false">IF(AC345&lt;&gt;AE345,(IF(N345="",J345*INFORMAÇÕES!$U$115,IF(N345="CF",J345,0))),0)</f>
        <v>0</v>
      </c>
      <c r="AO345" s="75" t="n">
        <f aca="false">IF(AC345&lt;&gt;AE345,(IF(N345="",J345*INFORMAÇÕES!$U$116,IF(N345="O",J345,0))),0)</f>
        <v>0</v>
      </c>
      <c r="AP345" s="75" t="n">
        <f aca="false">IF(H345&lt;&gt;0,J345,0)</f>
        <v>0</v>
      </c>
      <c r="AQ345" s="75" t="n">
        <f aca="false">IF(K345&lt;&gt;0,L345,0)</f>
        <v>0</v>
      </c>
    </row>
    <row r="346" s="174" customFormat="true" ht="14.25" hidden="false" customHeight="false" outlineLevel="0" collapsed="false">
      <c r="A346" s="159" t="n">
        <v>334</v>
      </c>
      <c r="B346" s="160" t="n">
        <f aca="false">R346</f>
        <v>0</v>
      </c>
      <c r="C346" s="161" t="n">
        <f aca="false">T346</f>
        <v>0</v>
      </c>
      <c r="D346" s="162" t="n">
        <f aca="false">U346</f>
        <v>0</v>
      </c>
      <c r="E346" s="163" t="n">
        <f aca="false">'ORÇ.GLOBAL P CAIXA'!E345</f>
        <v>0</v>
      </c>
      <c r="F346" s="163" t="n">
        <f aca="false">IF('ORÇ.GLOBAL EMPRESA'!G345&gt;0,'ORÇ.GLOBAL EMPRESA'!G345,'ORÇ.GLOBAL P CAIXA'!F345)</f>
        <v>0</v>
      </c>
      <c r="G346" s="163" t="n">
        <f aca="false">IF(E346&lt;&gt;0,ROUND(E346*F346,2),IF(AK346=0,(SUMIF($AC$13:$AC$1012,B346,$AK$13:$AK$1012)),AK346))</f>
        <v>0</v>
      </c>
      <c r="H346" s="163" t="n">
        <f aca="false">V346</f>
        <v>0</v>
      </c>
      <c r="I346" s="163" t="n">
        <f aca="false">W346</f>
        <v>0</v>
      </c>
      <c r="J346" s="163" t="n">
        <f aca="false">IF(H346&lt;&gt;0,ROUND(H346*I346,2),IF(AP346=0,(SUMIF($AC$13:$AC$1012,B346,$AP$13:$AP$1012)),AP346))</f>
        <v>0</v>
      </c>
      <c r="K346" s="163" t="n">
        <f aca="false">H346-E346</f>
        <v>0</v>
      </c>
      <c r="L346" s="163" t="n">
        <f aca="false">J346-G346</f>
        <v>0</v>
      </c>
      <c r="M346" s="645" t="str">
        <f aca="false">IF('ORÇ.GLOBAL P CAIXA'!H345&gt;0,'ORÇ.GLOBAL P CAIXA'!H345,"")</f>
        <v/>
      </c>
      <c r="N346" s="646" t="n">
        <f aca="false">'ORÇ.GLOBAL P CAIXA'!I345</f>
        <v>0</v>
      </c>
      <c r="O346" s="166" t="str">
        <f aca="false">S346</f>
        <v/>
      </c>
      <c r="P346" s="167"/>
      <c r="Q346" s="168" t="str">
        <f aca="false">IF(B346&gt;0,"ok","ocultar")</f>
        <v>ocultar</v>
      </c>
      <c r="R346" s="647" t="n">
        <f aca="false">'ORÇ.GLOBAL P CAIXA'!B345</f>
        <v>0</v>
      </c>
      <c r="S346" s="170" t="str">
        <f aca="false">IF('ORÇ.GLOBAL P CAIXA'!N345&lt;&gt;0,'ORÇ.GLOBAL P CAIXA'!N345,"")</f>
        <v/>
      </c>
      <c r="T346" s="648" t="n">
        <f aca="false">'ORÇ.GLOBAL P CAIXA'!O345</f>
        <v>0</v>
      </c>
      <c r="U346" s="172" t="n">
        <f aca="false">'ORÇ.GLOBAL P CAIXA'!P345</f>
        <v>0</v>
      </c>
      <c r="V346" s="173" t="n">
        <f aca="false">'ORÇ.GLOBAL P CAIXA'!E345</f>
        <v>0</v>
      </c>
      <c r="W346" s="173" t="n">
        <f aca="false">F346</f>
        <v>0</v>
      </c>
      <c r="X346" s="649"/>
      <c r="Y346" s="649"/>
      <c r="Z346" s="650"/>
      <c r="AB346" s="88"/>
      <c r="AC346" s="157" t="n">
        <f aca="false">IF(B346=0,AC345,IF(ISNONTEXT(B346)=TRUE(),INT(B346),INT(LEFT(B346,FIND(".",B346)-1))))</f>
        <v>3</v>
      </c>
      <c r="AD346" s="157" t="str">
        <f aca="false">IF(AD347=1,1,IF(B346&lt;&gt;0,1,IF(C346&lt;&gt;0,1,IF(D346&lt;&gt;0,1,IF(E346&lt;&gt;0,1,"")))))</f>
        <v/>
      </c>
      <c r="AE346" s="157" t="str">
        <f aca="false">IF(AC346=0," ",IF(AC346&lt;&gt;AC345,AC346," "))</f>
        <v> </v>
      </c>
      <c r="AF346" s="88"/>
      <c r="AG346" s="75" t="e">
        <f aca="false">IF(AC346&lt;&gt;AE346,(IF(N346=0,G346*(INFORMAÇÕES!$Q$69/INFORMAÇÕES!$Q$72),IF(N346="R",G346,0))),0)</f>
        <v>#DIV/0!</v>
      </c>
      <c r="AH346" s="75" t="e">
        <f aca="false">IF(AC346&lt;&gt;AE346,(IF(N346=0,G346*(INFORMAÇÕES!$Q$70/INFORMAÇÕES!$Q$72),IF(N346="C",G346,0))),0)</f>
        <v>#DIV/0!</v>
      </c>
      <c r="AI346" s="75" t="n">
        <f aca="false">IF(AC346&lt;&gt;AE346,(IF(N346=0,G346*INFORMAÇÕES!$U$115,IF(N346="CF",G346,0))),0)</f>
        <v>0</v>
      </c>
      <c r="AJ346" s="75" t="n">
        <f aca="false">IF(AC346&lt;&gt;AE346,(IF(N346=0,G346*INFORMAÇÕES!$U$116,IF(N346="O",G346,0))),0)</f>
        <v>0</v>
      </c>
      <c r="AK346" s="75" t="n">
        <f aca="false">IF(E346&lt;&gt;0,G346,0)</f>
        <v>0</v>
      </c>
      <c r="AL346" s="75" t="n">
        <f aca="false">IF(AC346&lt;&gt;AE346,(IF(N346=0,J346*(INFORMAÇÕES!$Q$89/INFORMAÇÕES!$Q$92),IF(N346="R",J346,0))),0)</f>
        <v>0</v>
      </c>
      <c r="AM346" s="75" t="n">
        <f aca="false">IF(AC346&lt;&gt;AE346,(IF(N346=0,J346*(INFORMAÇÕES!$Q$90/INFORMAÇÕES!$Q$92),IF(N346="C",J346,0))),0)</f>
        <v>0</v>
      </c>
      <c r="AN346" s="75" t="n">
        <f aca="false">IF(AC346&lt;&gt;AE346,(IF(N346="",J346*INFORMAÇÕES!$U$115,IF(N346="CF",J346,0))),0)</f>
        <v>0</v>
      </c>
      <c r="AO346" s="75" t="n">
        <f aca="false">IF(AC346&lt;&gt;AE346,(IF(N346="",J346*INFORMAÇÕES!$U$116,IF(N346="O",J346,0))),0)</f>
        <v>0</v>
      </c>
      <c r="AP346" s="75" t="n">
        <f aca="false">IF(H346&lt;&gt;0,J346,0)</f>
        <v>0</v>
      </c>
      <c r="AQ346" s="75" t="n">
        <f aca="false">IF(K346&lt;&gt;0,L346,0)</f>
        <v>0</v>
      </c>
    </row>
    <row r="347" s="174" customFormat="true" ht="14.25" hidden="false" customHeight="false" outlineLevel="0" collapsed="false">
      <c r="A347" s="159" t="n">
        <v>335</v>
      </c>
      <c r="B347" s="160" t="n">
        <f aca="false">R347</f>
        <v>0</v>
      </c>
      <c r="C347" s="161" t="n">
        <f aca="false">T347</f>
        <v>0</v>
      </c>
      <c r="D347" s="162" t="n">
        <f aca="false">U347</f>
        <v>0</v>
      </c>
      <c r="E347" s="163" t="n">
        <f aca="false">'ORÇ.GLOBAL P CAIXA'!E346</f>
        <v>0</v>
      </c>
      <c r="F347" s="163" t="n">
        <f aca="false">IF('ORÇ.GLOBAL EMPRESA'!G346&gt;0,'ORÇ.GLOBAL EMPRESA'!G346,'ORÇ.GLOBAL P CAIXA'!F346)</f>
        <v>0</v>
      </c>
      <c r="G347" s="163" t="n">
        <f aca="false">IF(E347&lt;&gt;0,ROUND(E347*F347,2),IF(AK347=0,(SUMIF($AC$13:$AC$1012,B347,$AK$13:$AK$1012)),AK347))</f>
        <v>0</v>
      </c>
      <c r="H347" s="163" t="n">
        <f aca="false">V347</f>
        <v>0</v>
      </c>
      <c r="I347" s="163" t="n">
        <f aca="false">W347</f>
        <v>0</v>
      </c>
      <c r="J347" s="163" t="n">
        <f aca="false">IF(H347&lt;&gt;0,ROUND(H347*I347,2),IF(AP347=0,(SUMIF($AC$13:$AC$1012,B347,$AP$13:$AP$1012)),AP347))</f>
        <v>0</v>
      </c>
      <c r="K347" s="163" t="n">
        <f aca="false">H347-E347</f>
        <v>0</v>
      </c>
      <c r="L347" s="163" t="n">
        <f aca="false">J347-G347</f>
        <v>0</v>
      </c>
      <c r="M347" s="645" t="str">
        <f aca="false">IF('ORÇ.GLOBAL P CAIXA'!H346&gt;0,'ORÇ.GLOBAL P CAIXA'!H346,"")</f>
        <v/>
      </c>
      <c r="N347" s="646" t="n">
        <f aca="false">'ORÇ.GLOBAL P CAIXA'!I346</f>
        <v>0</v>
      </c>
      <c r="O347" s="166" t="str">
        <f aca="false">S347</f>
        <v/>
      </c>
      <c r="P347" s="167"/>
      <c r="Q347" s="168" t="str">
        <f aca="false">IF(B347&gt;0,"ok","ocultar")</f>
        <v>ocultar</v>
      </c>
      <c r="R347" s="647" t="n">
        <f aca="false">'ORÇ.GLOBAL P CAIXA'!B346</f>
        <v>0</v>
      </c>
      <c r="S347" s="170" t="str">
        <f aca="false">IF('ORÇ.GLOBAL P CAIXA'!N346&lt;&gt;0,'ORÇ.GLOBAL P CAIXA'!N346,"")</f>
        <v/>
      </c>
      <c r="T347" s="648" t="n">
        <f aca="false">'ORÇ.GLOBAL P CAIXA'!O346</f>
        <v>0</v>
      </c>
      <c r="U347" s="172" t="n">
        <f aca="false">'ORÇ.GLOBAL P CAIXA'!P346</f>
        <v>0</v>
      </c>
      <c r="V347" s="173" t="n">
        <f aca="false">'ORÇ.GLOBAL P CAIXA'!E346</f>
        <v>0</v>
      </c>
      <c r="W347" s="173" t="n">
        <f aca="false">F347</f>
        <v>0</v>
      </c>
      <c r="X347" s="649"/>
      <c r="Y347" s="649"/>
      <c r="Z347" s="650"/>
      <c r="AB347" s="88"/>
      <c r="AC347" s="157" t="n">
        <f aca="false">IF(B347=0,AC346,IF(ISNONTEXT(B347)=TRUE(),INT(B347),INT(LEFT(B347,FIND(".",B347)-1))))</f>
        <v>3</v>
      </c>
      <c r="AD347" s="157" t="str">
        <f aca="false">IF(AD348=1,1,IF(B347&lt;&gt;0,1,IF(C347&lt;&gt;0,1,IF(D347&lt;&gt;0,1,IF(E347&lt;&gt;0,1,"")))))</f>
        <v/>
      </c>
      <c r="AE347" s="157" t="str">
        <f aca="false">IF(AC347=0," ",IF(AC347&lt;&gt;AC346,AC347," "))</f>
        <v> </v>
      </c>
      <c r="AF347" s="88"/>
      <c r="AG347" s="75" t="e">
        <f aca="false">IF(AC347&lt;&gt;AE347,(IF(N347=0,G347*(INFORMAÇÕES!$Q$69/INFORMAÇÕES!$Q$72),IF(N347="R",G347,0))),0)</f>
        <v>#DIV/0!</v>
      </c>
      <c r="AH347" s="75" t="e">
        <f aca="false">IF(AC347&lt;&gt;AE347,(IF(N347=0,G347*(INFORMAÇÕES!$Q$70/INFORMAÇÕES!$Q$72),IF(N347="C",G347,0))),0)</f>
        <v>#DIV/0!</v>
      </c>
      <c r="AI347" s="75" t="n">
        <f aca="false">IF(AC347&lt;&gt;AE347,(IF(N347=0,G347*INFORMAÇÕES!$U$115,IF(N347="CF",G347,0))),0)</f>
        <v>0</v>
      </c>
      <c r="AJ347" s="75" t="n">
        <f aca="false">IF(AC347&lt;&gt;AE347,(IF(N347=0,G347*INFORMAÇÕES!$U$116,IF(N347="O",G347,0))),0)</f>
        <v>0</v>
      </c>
      <c r="AK347" s="75" t="n">
        <f aca="false">IF(E347&lt;&gt;0,G347,0)</f>
        <v>0</v>
      </c>
      <c r="AL347" s="75" t="n">
        <f aca="false">IF(AC347&lt;&gt;AE347,(IF(N347=0,J347*(INFORMAÇÕES!$Q$89/INFORMAÇÕES!$Q$92),IF(N347="R",J347,0))),0)</f>
        <v>0</v>
      </c>
      <c r="AM347" s="75" t="n">
        <f aca="false">IF(AC347&lt;&gt;AE347,(IF(N347=0,J347*(INFORMAÇÕES!$Q$90/INFORMAÇÕES!$Q$92),IF(N347="C",J347,0))),0)</f>
        <v>0</v>
      </c>
      <c r="AN347" s="75" t="n">
        <f aca="false">IF(AC347&lt;&gt;AE347,(IF(N347="",J347*INFORMAÇÕES!$U$115,IF(N347="CF",J347,0))),0)</f>
        <v>0</v>
      </c>
      <c r="AO347" s="75" t="n">
        <f aca="false">IF(AC347&lt;&gt;AE347,(IF(N347="",J347*INFORMAÇÕES!$U$116,IF(N347="O",J347,0))),0)</f>
        <v>0</v>
      </c>
      <c r="AP347" s="75" t="n">
        <f aca="false">IF(H347&lt;&gt;0,J347,0)</f>
        <v>0</v>
      </c>
      <c r="AQ347" s="75" t="n">
        <f aca="false">IF(K347&lt;&gt;0,L347,0)</f>
        <v>0</v>
      </c>
    </row>
    <row r="348" s="174" customFormat="true" ht="14.25" hidden="false" customHeight="false" outlineLevel="0" collapsed="false">
      <c r="A348" s="159" t="n">
        <v>336</v>
      </c>
      <c r="B348" s="160" t="n">
        <f aca="false">R348</f>
        <v>0</v>
      </c>
      <c r="C348" s="161" t="n">
        <f aca="false">T348</f>
        <v>0</v>
      </c>
      <c r="D348" s="162" t="n">
        <f aca="false">U348</f>
        <v>0</v>
      </c>
      <c r="E348" s="163" t="n">
        <f aca="false">'ORÇ.GLOBAL P CAIXA'!E347</f>
        <v>0</v>
      </c>
      <c r="F348" s="163" t="n">
        <f aca="false">IF('ORÇ.GLOBAL EMPRESA'!G347&gt;0,'ORÇ.GLOBAL EMPRESA'!G347,'ORÇ.GLOBAL P CAIXA'!F347)</f>
        <v>0</v>
      </c>
      <c r="G348" s="163" t="n">
        <f aca="false">IF(E348&lt;&gt;0,ROUND(E348*F348,2),IF(AK348=0,(SUMIF($AC$13:$AC$1012,B348,$AK$13:$AK$1012)),AK348))</f>
        <v>0</v>
      </c>
      <c r="H348" s="163" t="n">
        <f aca="false">V348</f>
        <v>0</v>
      </c>
      <c r="I348" s="163" t="n">
        <f aca="false">W348</f>
        <v>0</v>
      </c>
      <c r="J348" s="163" t="n">
        <f aca="false">IF(H348&lt;&gt;0,ROUND(H348*I348,2),IF(AP348=0,(SUMIF($AC$13:$AC$1012,B348,$AP$13:$AP$1012)),AP348))</f>
        <v>0</v>
      </c>
      <c r="K348" s="163" t="n">
        <f aca="false">H348-E348</f>
        <v>0</v>
      </c>
      <c r="L348" s="163" t="n">
        <f aca="false">J348-G348</f>
        <v>0</v>
      </c>
      <c r="M348" s="645" t="str">
        <f aca="false">IF('ORÇ.GLOBAL P CAIXA'!H347&gt;0,'ORÇ.GLOBAL P CAIXA'!H347,"")</f>
        <v/>
      </c>
      <c r="N348" s="646" t="n">
        <f aca="false">'ORÇ.GLOBAL P CAIXA'!I347</f>
        <v>0</v>
      </c>
      <c r="O348" s="166" t="str">
        <f aca="false">S348</f>
        <v/>
      </c>
      <c r="P348" s="167"/>
      <c r="Q348" s="168" t="str">
        <f aca="false">IF(B348&gt;0,"ok","ocultar")</f>
        <v>ocultar</v>
      </c>
      <c r="R348" s="647" t="n">
        <f aca="false">'ORÇ.GLOBAL P CAIXA'!B347</f>
        <v>0</v>
      </c>
      <c r="S348" s="170" t="str">
        <f aca="false">IF('ORÇ.GLOBAL P CAIXA'!N347&lt;&gt;0,'ORÇ.GLOBAL P CAIXA'!N347,"")</f>
        <v/>
      </c>
      <c r="T348" s="648" t="n">
        <f aca="false">'ORÇ.GLOBAL P CAIXA'!O347</f>
        <v>0</v>
      </c>
      <c r="U348" s="172" t="n">
        <f aca="false">'ORÇ.GLOBAL P CAIXA'!P347</f>
        <v>0</v>
      </c>
      <c r="V348" s="173" t="n">
        <f aca="false">'ORÇ.GLOBAL P CAIXA'!E347</f>
        <v>0</v>
      </c>
      <c r="W348" s="173" t="n">
        <f aca="false">F348</f>
        <v>0</v>
      </c>
      <c r="X348" s="649"/>
      <c r="Y348" s="649"/>
      <c r="Z348" s="650"/>
      <c r="AB348" s="88"/>
      <c r="AC348" s="157" t="n">
        <f aca="false">IF(B348=0,AC347,IF(ISNONTEXT(B348)=TRUE(),INT(B348),INT(LEFT(B348,FIND(".",B348)-1))))</f>
        <v>3</v>
      </c>
      <c r="AD348" s="157" t="str">
        <f aca="false">IF(AD349=1,1,IF(B348&lt;&gt;0,1,IF(C348&lt;&gt;0,1,IF(D348&lt;&gt;0,1,IF(E348&lt;&gt;0,1,"")))))</f>
        <v/>
      </c>
      <c r="AE348" s="157" t="str">
        <f aca="false">IF(AC348=0," ",IF(AC348&lt;&gt;AC347,AC348," "))</f>
        <v> </v>
      </c>
      <c r="AF348" s="88"/>
      <c r="AG348" s="75" t="e">
        <f aca="false">IF(AC348&lt;&gt;AE348,(IF(N348=0,G348*(INFORMAÇÕES!$Q$69/INFORMAÇÕES!$Q$72),IF(N348="R",G348,0))),0)</f>
        <v>#DIV/0!</v>
      </c>
      <c r="AH348" s="75" t="e">
        <f aca="false">IF(AC348&lt;&gt;AE348,(IF(N348=0,G348*(INFORMAÇÕES!$Q$70/INFORMAÇÕES!$Q$72),IF(N348="C",G348,0))),0)</f>
        <v>#DIV/0!</v>
      </c>
      <c r="AI348" s="75" t="n">
        <f aca="false">IF(AC348&lt;&gt;AE348,(IF(N348=0,G348*INFORMAÇÕES!$U$115,IF(N348="CF",G348,0))),0)</f>
        <v>0</v>
      </c>
      <c r="AJ348" s="75" t="n">
        <f aca="false">IF(AC348&lt;&gt;AE348,(IF(N348=0,G348*INFORMAÇÕES!$U$116,IF(N348="O",G348,0))),0)</f>
        <v>0</v>
      </c>
      <c r="AK348" s="75" t="n">
        <f aca="false">IF(E348&lt;&gt;0,G348,0)</f>
        <v>0</v>
      </c>
      <c r="AL348" s="75" t="n">
        <f aca="false">IF(AC348&lt;&gt;AE348,(IF(N348=0,J348*(INFORMAÇÕES!$Q$89/INFORMAÇÕES!$Q$92),IF(N348="R",J348,0))),0)</f>
        <v>0</v>
      </c>
      <c r="AM348" s="75" t="n">
        <f aca="false">IF(AC348&lt;&gt;AE348,(IF(N348=0,J348*(INFORMAÇÕES!$Q$90/INFORMAÇÕES!$Q$92),IF(N348="C",J348,0))),0)</f>
        <v>0</v>
      </c>
      <c r="AN348" s="75" t="n">
        <f aca="false">IF(AC348&lt;&gt;AE348,(IF(N348="",J348*INFORMAÇÕES!$U$115,IF(N348="CF",J348,0))),0)</f>
        <v>0</v>
      </c>
      <c r="AO348" s="75" t="n">
        <f aca="false">IF(AC348&lt;&gt;AE348,(IF(N348="",J348*INFORMAÇÕES!$U$116,IF(N348="O",J348,0))),0)</f>
        <v>0</v>
      </c>
      <c r="AP348" s="75" t="n">
        <f aca="false">IF(H348&lt;&gt;0,J348,0)</f>
        <v>0</v>
      </c>
      <c r="AQ348" s="75" t="n">
        <f aca="false">IF(K348&lt;&gt;0,L348,0)</f>
        <v>0</v>
      </c>
    </row>
    <row r="349" s="174" customFormat="true" ht="14.25" hidden="false" customHeight="false" outlineLevel="0" collapsed="false">
      <c r="A349" s="159" t="n">
        <v>337</v>
      </c>
      <c r="B349" s="160" t="n">
        <f aca="false">R349</f>
        <v>0</v>
      </c>
      <c r="C349" s="161" t="n">
        <f aca="false">T349</f>
        <v>0</v>
      </c>
      <c r="D349" s="162" t="n">
        <f aca="false">U349</f>
        <v>0</v>
      </c>
      <c r="E349" s="163" t="n">
        <f aca="false">'ORÇ.GLOBAL P CAIXA'!E348</f>
        <v>0</v>
      </c>
      <c r="F349" s="163" t="n">
        <f aca="false">IF('ORÇ.GLOBAL EMPRESA'!G348&gt;0,'ORÇ.GLOBAL EMPRESA'!G348,'ORÇ.GLOBAL P CAIXA'!F348)</f>
        <v>0</v>
      </c>
      <c r="G349" s="163" t="n">
        <f aca="false">IF(E349&lt;&gt;0,ROUND(E349*F349,2),IF(AK349=0,(SUMIF($AC$13:$AC$1012,B349,$AK$13:$AK$1012)),AK349))</f>
        <v>0</v>
      </c>
      <c r="H349" s="163" t="n">
        <f aca="false">V349</f>
        <v>0</v>
      </c>
      <c r="I349" s="163" t="n">
        <f aca="false">W349</f>
        <v>0</v>
      </c>
      <c r="J349" s="163" t="n">
        <f aca="false">IF(H349&lt;&gt;0,ROUND(H349*I349,2),IF(AP349=0,(SUMIF($AC$13:$AC$1012,B349,$AP$13:$AP$1012)),AP349))</f>
        <v>0</v>
      </c>
      <c r="K349" s="163" t="n">
        <f aca="false">H349-E349</f>
        <v>0</v>
      </c>
      <c r="L349" s="163" t="n">
        <f aca="false">J349-G349</f>
        <v>0</v>
      </c>
      <c r="M349" s="645" t="str">
        <f aca="false">IF('ORÇ.GLOBAL P CAIXA'!H348&gt;0,'ORÇ.GLOBAL P CAIXA'!H348,"")</f>
        <v/>
      </c>
      <c r="N349" s="646" t="n">
        <f aca="false">'ORÇ.GLOBAL P CAIXA'!I348</f>
        <v>0</v>
      </c>
      <c r="O349" s="166" t="str">
        <f aca="false">S349</f>
        <v/>
      </c>
      <c r="P349" s="167"/>
      <c r="Q349" s="168" t="str">
        <f aca="false">IF(B349&gt;0,"ok","ocultar")</f>
        <v>ocultar</v>
      </c>
      <c r="R349" s="647" t="n">
        <f aca="false">'ORÇ.GLOBAL P CAIXA'!B348</f>
        <v>0</v>
      </c>
      <c r="S349" s="170" t="str">
        <f aca="false">IF('ORÇ.GLOBAL P CAIXA'!N348&lt;&gt;0,'ORÇ.GLOBAL P CAIXA'!N348,"")</f>
        <v/>
      </c>
      <c r="T349" s="648" t="n">
        <f aca="false">'ORÇ.GLOBAL P CAIXA'!O348</f>
        <v>0</v>
      </c>
      <c r="U349" s="172" t="n">
        <f aca="false">'ORÇ.GLOBAL P CAIXA'!P348</f>
        <v>0</v>
      </c>
      <c r="V349" s="173" t="n">
        <f aca="false">'ORÇ.GLOBAL P CAIXA'!E348</f>
        <v>0</v>
      </c>
      <c r="W349" s="173" t="n">
        <f aca="false">F349</f>
        <v>0</v>
      </c>
      <c r="X349" s="649"/>
      <c r="Y349" s="649"/>
      <c r="Z349" s="650"/>
      <c r="AB349" s="88"/>
      <c r="AC349" s="157" t="n">
        <f aca="false">IF(B349=0,AC348,IF(ISNONTEXT(B349)=TRUE(),INT(B349),INT(LEFT(B349,FIND(".",B349)-1))))</f>
        <v>3</v>
      </c>
      <c r="AD349" s="157" t="str">
        <f aca="false">IF(AD350=1,1,IF(B349&lt;&gt;0,1,IF(C349&lt;&gt;0,1,IF(D349&lt;&gt;0,1,IF(E349&lt;&gt;0,1,"")))))</f>
        <v/>
      </c>
      <c r="AE349" s="157" t="str">
        <f aca="false">IF(AC349=0," ",IF(AC349&lt;&gt;AC348,AC349," "))</f>
        <v> </v>
      </c>
      <c r="AF349" s="88"/>
      <c r="AG349" s="75" t="e">
        <f aca="false">IF(AC349&lt;&gt;AE349,(IF(N349=0,G349*(INFORMAÇÕES!$Q$69/INFORMAÇÕES!$Q$72),IF(N349="R",G349,0))),0)</f>
        <v>#DIV/0!</v>
      </c>
      <c r="AH349" s="75" t="e">
        <f aca="false">IF(AC349&lt;&gt;AE349,(IF(N349=0,G349*(INFORMAÇÕES!$Q$70/INFORMAÇÕES!$Q$72),IF(N349="C",G349,0))),0)</f>
        <v>#DIV/0!</v>
      </c>
      <c r="AI349" s="75" t="n">
        <f aca="false">IF(AC349&lt;&gt;AE349,(IF(N349=0,G349*INFORMAÇÕES!$U$115,IF(N349="CF",G349,0))),0)</f>
        <v>0</v>
      </c>
      <c r="AJ349" s="75" t="n">
        <f aca="false">IF(AC349&lt;&gt;AE349,(IF(N349=0,G349*INFORMAÇÕES!$U$116,IF(N349="O",G349,0))),0)</f>
        <v>0</v>
      </c>
      <c r="AK349" s="75" t="n">
        <f aca="false">IF(E349&lt;&gt;0,G349,0)</f>
        <v>0</v>
      </c>
      <c r="AL349" s="75" t="n">
        <f aca="false">IF(AC349&lt;&gt;AE349,(IF(N349=0,J349*(INFORMAÇÕES!$Q$89/INFORMAÇÕES!$Q$92),IF(N349="R",J349,0))),0)</f>
        <v>0</v>
      </c>
      <c r="AM349" s="75" t="n">
        <f aca="false">IF(AC349&lt;&gt;AE349,(IF(N349=0,J349*(INFORMAÇÕES!$Q$90/INFORMAÇÕES!$Q$92),IF(N349="C",J349,0))),0)</f>
        <v>0</v>
      </c>
      <c r="AN349" s="75" t="n">
        <f aca="false">IF(AC349&lt;&gt;AE349,(IF(N349="",J349*INFORMAÇÕES!$U$115,IF(N349="CF",J349,0))),0)</f>
        <v>0</v>
      </c>
      <c r="AO349" s="75" t="n">
        <f aca="false">IF(AC349&lt;&gt;AE349,(IF(N349="",J349*INFORMAÇÕES!$U$116,IF(N349="O",J349,0))),0)</f>
        <v>0</v>
      </c>
      <c r="AP349" s="75" t="n">
        <f aca="false">IF(H349&lt;&gt;0,J349,0)</f>
        <v>0</v>
      </c>
      <c r="AQ349" s="75" t="n">
        <f aca="false">IF(K349&lt;&gt;0,L349,0)</f>
        <v>0</v>
      </c>
    </row>
    <row r="350" s="174" customFormat="true" ht="14.25" hidden="false" customHeight="false" outlineLevel="0" collapsed="false">
      <c r="A350" s="159" t="n">
        <v>338</v>
      </c>
      <c r="B350" s="160" t="n">
        <f aca="false">R350</f>
        <v>0</v>
      </c>
      <c r="C350" s="161" t="n">
        <f aca="false">T350</f>
        <v>0</v>
      </c>
      <c r="D350" s="162" t="n">
        <f aca="false">U350</f>
        <v>0</v>
      </c>
      <c r="E350" s="163" t="n">
        <f aca="false">'ORÇ.GLOBAL P CAIXA'!E349</f>
        <v>0</v>
      </c>
      <c r="F350" s="163" t="n">
        <f aca="false">IF('ORÇ.GLOBAL EMPRESA'!G349&gt;0,'ORÇ.GLOBAL EMPRESA'!G349,'ORÇ.GLOBAL P CAIXA'!F349)</f>
        <v>0</v>
      </c>
      <c r="G350" s="163" t="n">
        <f aca="false">IF(E350&lt;&gt;0,ROUND(E350*F350,2),IF(AK350=0,(SUMIF($AC$13:$AC$1012,B350,$AK$13:$AK$1012)),AK350))</f>
        <v>0</v>
      </c>
      <c r="H350" s="163" t="n">
        <f aca="false">V350</f>
        <v>0</v>
      </c>
      <c r="I350" s="163" t="n">
        <f aca="false">W350</f>
        <v>0</v>
      </c>
      <c r="J350" s="163" t="n">
        <f aca="false">IF(H350&lt;&gt;0,ROUND(H350*I350,2),IF(AP350=0,(SUMIF($AC$13:$AC$1012,B350,$AP$13:$AP$1012)),AP350))</f>
        <v>0</v>
      </c>
      <c r="K350" s="163" t="n">
        <f aca="false">H350-E350</f>
        <v>0</v>
      </c>
      <c r="L350" s="163" t="n">
        <f aca="false">J350-G350</f>
        <v>0</v>
      </c>
      <c r="M350" s="645" t="str">
        <f aca="false">IF('ORÇ.GLOBAL P CAIXA'!H349&gt;0,'ORÇ.GLOBAL P CAIXA'!H349,"")</f>
        <v/>
      </c>
      <c r="N350" s="646" t="n">
        <f aca="false">'ORÇ.GLOBAL P CAIXA'!I349</f>
        <v>0</v>
      </c>
      <c r="O350" s="166" t="str">
        <f aca="false">S350</f>
        <v/>
      </c>
      <c r="P350" s="167"/>
      <c r="Q350" s="168" t="str">
        <f aca="false">IF(B350&gt;0,"ok","ocultar")</f>
        <v>ocultar</v>
      </c>
      <c r="R350" s="647" t="n">
        <f aca="false">'ORÇ.GLOBAL P CAIXA'!B349</f>
        <v>0</v>
      </c>
      <c r="S350" s="170" t="str">
        <f aca="false">IF('ORÇ.GLOBAL P CAIXA'!N349&lt;&gt;0,'ORÇ.GLOBAL P CAIXA'!N349,"")</f>
        <v/>
      </c>
      <c r="T350" s="648" t="n">
        <f aca="false">'ORÇ.GLOBAL P CAIXA'!O349</f>
        <v>0</v>
      </c>
      <c r="U350" s="172" t="n">
        <f aca="false">'ORÇ.GLOBAL P CAIXA'!P349</f>
        <v>0</v>
      </c>
      <c r="V350" s="173" t="n">
        <f aca="false">'ORÇ.GLOBAL P CAIXA'!E349</f>
        <v>0</v>
      </c>
      <c r="W350" s="173" t="n">
        <f aca="false">F350</f>
        <v>0</v>
      </c>
      <c r="X350" s="649"/>
      <c r="Y350" s="649"/>
      <c r="Z350" s="650"/>
      <c r="AB350" s="88"/>
      <c r="AC350" s="157" t="n">
        <f aca="false">IF(B350=0,AC349,IF(ISNONTEXT(B350)=TRUE(),INT(B350),INT(LEFT(B350,FIND(".",B350)-1))))</f>
        <v>3</v>
      </c>
      <c r="AD350" s="157" t="str">
        <f aca="false">IF(AD351=1,1,IF(B350&lt;&gt;0,1,IF(C350&lt;&gt;0,1,IF(D350&lt;&gt;0,1,IF(E350&lt;&gt;0,1,"")))))</f>
        <v/>
      </c>
      <c r="AE350" s="157" t="str">
        <f aca="false">IF(AC350=0," ",IF(AC350&lt;&gt;AC349,AC350," "))</f>
        <v> </v>
      </c>
      <c r="AF350" s="88"/>
      <c r="AG350" s="75" t="e">
        <f aca="false">IF(AC350&lt;&gt;AE350,(IF(N350=0,G350*(INFORMAÇÕES!$Q$69/INFORMAÇÕES!$Q$72),IF(N350="R",G350,0))),0)</f>
        <v>#DIV/0!</v>
      </c>
      <c r="AH350" s="75" t="e">
        <f aca="false">IF(AC350&lt;&gt;AE350,(IF(N350=0,G350*(INFORMAÇÕES!$Q$70/INFORMAÇÕES!$Q$72),IF(N350="C",G350,0))),0)</f>
        <v>#DIV/0!</v>
      </c>
      <c r="AI350" s="75" t="n">
        <f aca="false">IF(AC350&lt;&gt;AE350,(IF(N350=0,G350*INFORMAÇÕES!$U$115,IF(N350="CF",G350,0))),0)</f>
        <v>0</v>
      </c>
      <c r="AJ350" s="75" t="n">
        <f aca="false">IF(AC350&lt;&gt;AE350,(IF(N350=0,G350*INFORMAÇÕES!$U$116,IF(N350="O",G350,0))),0)</f>
        <v>0</v>
      </c>
      <c r="AK350" s="75" t="n">
        <f aca="false">IF(E350&lt;&gt;0,G350,0)</f>
        <v>0</v>
      </c>
      <c r="AL350" s="75" t="n">
        <f aca="false">IF(AC350&lt;&gt;AE350,(IF(N350=0,J350*(INFORMAÇÕES!$Q$89/INFORMAÇÕES!$Q$92),IF(N350="R",J350,0))),0)</f>
        <v>0</v>
      </c>
      <c r="AM350" s="75" t="n">
        <f aca="false">IF(AC350&lt;&gt;AE350,(IF(N350=0,J350*(INFORMAÇÕES!$Q$90/INFORMAÇÕES!$Q$92),IF(N350="C",J350,0))),0)</f>
        <v>0</v>
      </c>
      <c r="AN350" s="75" t="n">
        <f aca="false">IF(AC350&lt;&gt;AE350,(IF(N350="",J350*INFORMAÇÕES!$U$115,IF(N350="CF",J350,0))),0)</f>
        <v>0</v>
      </c>
      <c r="AO350" s="75" t="n">
        <f aca="false">IF(AC350&lt;&gt;AE350,(IF(N350="",J350*INFORMAÇÕES!$U$116,IF(N350="O",J350,0))),0)</f>
        <v>0</v>
      </c>
      <c r="AP350" s="75" t="n">
        <f aca="false">IF(H350&lt;&gt;0,J350,0)</f>
        <v>0</v>
      </c>
      <c r="AQ350" s="75" t="n">
        <f aca="false">IF(K350&lt;&gt;0,L350,0)</f>
        <v>0</v>
      </c>
    </row>
    <row r="351" s="174" customFormat="true" ht="14.25" hidden="false" customHeight="false" outlineLevel="0" collapsed="false">
      <c r="A351" s="159" t="n">
        <v>339</v>
      </c>
      <c r="B351" s="160" t="n">
        <f aca="false">R351</f>
        <v>0</v>
      </c>
      <c r="C351" s="161" t="n">
        <f aca="false">T351</f>
        <v>0</v>
      </c>
      <c r="D351" s="162" t="n">
        <f aca="false">U351</f>
        <v>0</v>
      </c>
      <c r="E351" s="163" t="n">
        <f aca="false">'ORÇ.GLOBAL P CAIXA'!E350</f>
        <v>0</v>
      </c>
      <c r="F351" s="163" t="n">
        <f aca="false">IF('ORÇ.GLOBAL EMPRESA'!G350&gt;0,'ORÇ.GLOBAL EMPRESA'!G350,'ORÇ.GLOBAL P CAIXA'!F350)</f>
        <v>0</v>
      </c>
      <c r="G351" s="163" t="n">
        <f aca="false">IF(E351&lt;&gt;0,ROUND(E351*F351,2),IF(AK351=0,(SUMIF($AC$13:$AC$1012,B351,$AK$13:$AK$1012)),AK351))</f>
        <v>0</v>
      </c>
      <c r="H351" s="163" t="n">
        <f aca="false">V351</f>
        <v>0</v>
      </c>
      <c r="I351" s="163" t="n">
        <f aca="false">W351</f>
        <v>0</v>
      </c>
      <c r="J351" s="163" t="n">
        <f aca="false">IF(H351&lt;&gt;0,ROUND(H351*I351,2),IF(AP351=0,(SUMIF($AC$13:$AC$1012,B351,$AP$13:$AP$1012)),AP351))</f>
        <v>0</v>
      </c>
      <c r="K351" s="163" t="n">
        <f aca="false">H351-E351</f>
        <v>0</v>
      </c>
      <c r="L351" s="163" t="n">
        <f aca="false">J351-G351</f>
        <v>0</v>
      </c>
      <c r="M351" s="645" t="str">
        <f aca="false">IF('ORÇ.GLOBAL P CAIXA'!H350&gt;0,'ORÇ.GLOBAL P CAIXA'!H350,"")</f>
        <v/>
      </c>
      <c r="N351" s="646" t="n">
        <f aca="false">'ORÇ.GLOBAL P CAIXA'!I350</f>
        <v>0</v>
      </c>
      <c r="O351" s="166" t="str">
        <f aca="false">S351</f>
        <v/>
      </c>
      <c r="P351" s="167"/>
      <c r="Q351" s="168" t="str">
        <f aca="false">IF(B351&gt;0,"ok","ocultar")</f>
        <v>ocultar</v>
      </c>
      <c r="R351" s="647" t="n">
        <f aca="false">'ORÇ.GLOBAL P CAIXA'!B350</f>
        <v>0</v>
      </c>
      <c r="S351" s="170" t="str">
        <f aca="false">IF('ORÇ.GLOBAL P CAIXA'!N350&lt;&gt;0,'ORÇ.GLOBAL P CAIXA'!N350,"")</f>
        <v/>
      </c>
      <c r="T351" s="648" t="n">
        <f aca="false">'ORÇ.GLOBAL P CAIXA'!O350</f>
        <v>0</v>
      </c>
      <c r="U351" s="172" t="n">
        <f aca="false">'ORÇ.GLOBAL P CAIXA'!P350</f>
        <v>0</v>
      </c>
      <c r="V351" s="173" t="n">
        <f aca="false">'ORÇ.GLOBAL P CAIXA'!E350</f>
        <v>0</v>
      </c>
      <c r="W351" s="173" t="n">
        <f aca="false">F351</f>
        <v>0</v>
      </c>
      <c r="X351" s="649"/>
      <c r="Y351" s="649"/>
      <c r="Z351" s="650"/>
      <c r="AB351" s="88"/>
      <c r="AC351" s="157" t="n">
        <f aca="false">IF(B351=0,AC350,IF(ISNONTEXT(B351)=TRUE(),INT(B351),INT(LEFT(B351,FIND(".",B351)-1))))</f>
        <v>3</v>
      </c>
      <c r="AD351" s="157" t="str">
        <f aca="false">IF(AD352=1,1,IF(B351&lt;&gt;0,1,IF(C351&lt;&gt;0,1,IF(D351&lt;&gt;0,1,IF(E351&lt;&gt;0,1,"")))))</f>
        <v/>
      </c>
      <c r="AE351" s="157" t="str">
        <f aca="false">IF(AC351=0," ",IF(AC351&lt;&gt;AC350,AC351," "))</f>
        <v> </v>
      </c>
      <c r="AF351" s="88"/>
      <c r="AG351" s="75" t="e">
        <f aca="false">IF(AC351&lt;&gt;AE351,(IF(N351=0,G351*(INFORMAÇÕES!$Q$69/INFORMAÇÕES!$Q$72),IF(N351="R",G351,0))),0)</f>
        <v>#DIV/0!</v>
      </c>
      <c r="AH351" s="75" t="e">
        <f aca="false">IF(AC351&lt;&gt;AE351,(IF(N351=0,G351*(INFORMAÇÕES!$Q$70/INFORMAÇÕES!$Q$72),IF(N351="C",G351,0))),0)</f>
        <v>#DIV/0!</v>
      </c>
      <c r="AI351" s="75" t="n">
        <f aca="false">IF(AC351&lt;&gt;AE351,(IF(N351=0,G351*INFORMAÇÕES!$U$115,IF(N351="CF",G351,0))),0)</f>
        <v>0</v>
      </c>
      <c r="AJ351" s="75" t="n">
        <f aca="false">IF(AC351&lt;&gt;AE351,(IF(N351=0,G351*INFORMAÇÕES!$U$116,IF(N351="O",G351,0))),0)</f>
        <v>0</v>
      </c>
      <c r="AK351" s="75" t="n">
        <f aca="false">IF(E351&lt;&gt;0,G351,0)</f>
        <v>0</v>
      </c>
      <c r="AL351" s="75" t="n">
        <f aca="false">IF(AC351&lt;&gt;AE351,(IF(N351=0,J351*(INFORMAÇÕES!$Q$89/INFORMAÇÕES!$Q$92),IF(N351="R",J351,0))),0)</f>
        <v>0</v>
      </c>
      <c r="AM351" s="75" t="n">
        <f aca="false">IF(AC351&lt;&gt;AE351,(IF(N351=0,J351*(INFORMAÇÕES!$Q$90/INFORMAÇÕES!$Q$92),IF(N351="C",J351,0))),0)</f>
        <v>0</v>
      </c>
      <c r="AN351" s="75" t="n">
        <f aca="false">IF(AC351&lt;&gt;AE351,(IF(N351="",J351*INFORMAÇÕES!$U$115,IF(N351="CF",J351,0))),0)</f>
        <v>0</v>
      </c>
      <c r="AO351" s="75" t="n">
        <f aca="false">IF(AC351&lt;&gt;AE351,(IF(N351="",J351*INFORMAÇÕES!$U$116,IF(N351="O",J351,0))),0)</f>
        <v>0</v>
      </c>
      <c r="AP351" s="75" t="n">
        <f aca="false">IF(H351&lt;&gt;0,J351,0)</f>
        <v>0</v>
      </c>
      <c r="AQ351" s="75" t="n">
        <f aca="false">IF(K351&lt;&gt;0,L351,0)</f>
        <v>0</v>
      </c>
    </row>
    <row r="352" s="174" customFormat="true" ht="14.25" hidden="false" customHeight="false" outlineLevel="0" collapsed="false">
      <c r="A352" s="159" t="n">
        <v>340</v>
      </c>
      <c r="B352" s="160" t="n">
        <f aca="false">R352</f>
        <v>0</v>
      </c>
      <c r="C352" s="161" t="n">
        <f aca="false">T352</f>
        <v>0</v>
      </c>
      <c r="D352" s="162" t="n">
        <f aca="false">U352</f>
        <v>0</v>
      </c>
      <c r="E352" s="163" t="n">
        <f aca="false">'ORÇ.GLOBAL P CAIXA'!E351</f>
        <v>0</v>
      </c>
      <c r="F352" s="163" t="n">
        <f aca="false">IF('ORÇ.GLOBAL EMPRESA'!G351&gt;0,'ORÇ.GLOBAL EMPRESA'!G351,'ORÇ.GLOBAL P CAIXA'!F351)</f>
        <v>0</v>
      </c>
      <c r="G352" s="163" t="n">
        <f aca="false">IF(E352&lt;&gt;0,ROUND(E352*F352,2),IF(AK352=0,(SUMIF($AC$13:$AC$1012,B352,$AK$13:$AK$1012)),AK352))</f>
        <v>0</v>
      </c>
      <c r="H352" s="163" t="n">
        <f aca="false">V352</f>
        <v>0</v>
      </c>
      <c r="I352" s="163" t="n">
        <f aca="false">W352</f>
        <v>0</v>
      </c>
      <c r="J352" s="163" t="n">
        <f aca="false">IF(H352&lt;&gt;0,ROUND(H352*I352,2),IF(AP352=0,(SUMIF($AC$13:$AC$1012,B352,$AP$13:$AP$1012)),AP352))</f>
        <v>0</v>
      </c>
      <c r="K352" s="163" t="n">
        <f aca="false">H352-E352</f>
        <v>0</v>
      </c>
      <c r="L352" s="163" t="n">
        <f aca="false">J352-G352</f>
        <v>0</v>
      </c>
      <c r="M352" s="645" t="str">
        <f aca="false">IF('ORÇ.GLOBAL P CAIXA'!H351&gt;0,'ORÇ.GLOBAL P CAIXA'!H351,"")</f>
        <v/>
      </c>
      <c r="N352" s="646" t="n">
        <f aca="false">'ORÇ.GLOBAL P CAIXA'!I351</f>
        <v>0</v>
      </c>
      <c r="O352" s="166" t="str">
        <f aca="false">S352</f>
        <v/>
      </c>
      <c r="P352" s="167"/>
      <c r="Q352" s="168" t="str">
        <f aca="false">IF(B352&gt;0,"ok","ocultar")</f>
        <v>ocultar</v>
      </c>
      <c r="R352" s="647" t="n">
        <f aca="false">'ORÇ.GLOBAL P CAIXA'!B351</f>
        <v>0</v>
      </c>
      <c r="S352" s="170" t="str">
        <f aca="false">IF('ORÇ.GLOBAL P CAIXA'!N351&lt;&gt;0,'ORÇ.GLOBAL P CAIXA'!N351,"")</f>
        <v/>
      </c>
      <c r="T352" s="648" t="n">
        <f aca="false">'ORÇ.GLOBAL P CAIXA'!O351</f>
        <v>0</v>
      </c>
      <c r="U352" s="172" t="n">
        <f aca="false">'ORÇ.GLOBAL P CAIXA'!P351</f>
        <v>0</v>
      </c>
      <c r="V352" s="173" t="n">
        <f aca="false">'ORÇ.GLOBAL P CAIXA'!E351</f>
        <v>0</v>
      </c>
      <c r="W352" s="173" t="n">
        <f aca="false">F352</f>
        <v>0</v>
      </c>
      <c r="X352" s="649"/>
      <c r="Y352" s="649"/>
      <c r="Z352" s="650"/>
      <c r="AB352" s="88"/>
      <c r="AC352" s="157" t="n">
        <f aca="false">IF(B352=0,AC351,IF(ISNONTEXT(B352)=TRUE(),INT(B352),INT(LEFT(B352,FIND(".",B352)-1))))</f>
        <v>3</v>
      </c>
      <c r="AD352" s="157" t="str">
        <f aca="false">IF(AD353=1,1,IF(B352&lt;&gt;0,1,IF(C352&lt;&gt;0,1,IF(D352&lt;&gt;0,1,IF(E352&lt;&gt;0,1,"")))))</f>
        <v/>
      </c>
      <c r="AE352" s="157" t="str">
        <f aca="false">IF(AC352=0," ",IF(AC352&lt;&gt;AC351,AC352," "))</f>
        <v> </v>
      </c>
      <c r="AF352" s="88"/>
      <c r="AG352" s="75" t="e">
        <f aca="false">IF(AC352&lt;&gt;AE352,(IF(N352=0,G352*(INFORMAÇÕES!$Q$69/INFORMAÇÕES!$Q$72),IF(N352="R",G352,0))),0)</f>
        <v>#DIV/0!</v>
      </c>
      <c r="AH352" s="75" t="e">
        <f aca="false">IF(AC352&lt;&gt;AE352,(IF(N352=0,G352*(INFORMAÇÕES!$Q$70/INFORMAÇÕES!$Q$72),IF(N352="C",G352,0))),0)</f>
        <v>#DIV/0!</v>
      </c>
      <c r="AI352" s="75" t="n">
        <f aca="false">IF(AC352&lt;&gt;AE352,(IF(N352=0,G352*INFORMAÇÕES!$U$115,IF(N352="CF",G352,0))),0)</f>
        <v>0</v>
      </c>
      <c r="AJ352" s="75" t="n">
        <f aca="false">IF(AC352&lt;&gt;AE352,(IF(N352=0,G352*INFORMAÇÕES!$U$116,IF(N352="O",G352,0))),0)</f>
        <v>0</v>
      </c>
      <c r="AK352" s="75" t="n">
        <f aca="false">IF(E352&lt;&gt;0,G352,0)</f>
        <v>0</v>
      </c>
      <c r="AL352" s="75" t="n">
        <f aca="false">IF(AC352&lt;&gt;AE352,(IF(N352=0,J352*(INFORMAÇÕES!$Q$89/INFORMAÇÕES!$Q$92),IF(N352="R",J352,0))),0)</f>
        <v>0</v>
      </c>
      <c r="AM352" s="75" t="n">
        <f aca="false">IF(AC352&lt;&gt;AE352,(IF(N352=0,J352*(INFORMAÇÕES!$Q$90/INFORMAÇÕES!$Q$92),IF(N352="C",J352,0))),0)</f>
        <v>0</v>
      </c>
      <c r="AN352" s="75" t="n">
        <f aca="false">IF(AC352&lt;&gt;AE352,(IF(N352="",J352*INFORMAÇÕES!$U$115,IF(N352="CF",J352,0))),0)</f>
        <v>0</v>
      </c>
      <c r="AO352" s="75" t="n">
        <f aca="false">IF(AC352&lt;&gt;AE352,(IF(N352="",J352*INFORMAÇÕES!$U$116,IF(N352="O",J352,0))),0)</f>
        <v>0</v>
      </c>
      <c r="AP352" s="75" t="n">
        <f aca="false">IF(H352&lt;&gt;0,J352,0)</f>
        <v>0</v>
      </c>
      <c r="AQ352" s="75" t="n">
        <f aca="false">IF(K352&lt;&gt;0,L352,0)</f>
        <v>0</v>
      </c>
    </row>
    <row r="353" s="174" customFormat="true" ht="14.25" hidden="false" customHeight="false" outlineLevel="0" collapsed="false">
      <c r="A353" s="159" t="n">
        <v>341</v>
      </c>
      <c r="B353" s="160" t="n">
        <f aca="false">R353</f>
        <v>0</v>
      </c>
      <c r="C353" s="161" t="n">
        <f aca="false">T353</f>
        <v>0</v>
      </c>
      <c r="D353" s="162" t="n">
        <f aca="false">U353</f>
        <v>0</v>
      </c>
      <c r="E353" s="163" t="n">
        <f aca="false">'ORÇ.GLOBAL P CAIXA'!E352</f>
        <v>0</v>
      </c>
      <c r="F353" s="163" t="n">
        <f aca="false">IF('ORÇ.GLOBAL EMPRESA'!G352&gt;0,'ORÇ.GLOBAL EMPRESA'!G352,'ORÇ.GLOBAL P CAIXA'!F352)</f>
        <v>0</v>
      </c>
      <c r="G353" s="163" t="n">
        <f aca="false">IF(E353&lt;&gt;0,ROUND(E353*F353,2),IF(AK353=0,(SUMIF($AC$13:$AC$1012,B353,$AK$13:$AK$1012)),AK353))</f>
        <v>0</v>
      </c>
      <c r="H353" s="163" t="n">
        <f aca="false">V353</f>
        <v>0</v>
      </c>
      <c r="I353" s="163" t="n">
        <f aca="false">W353</f>
        <v>0</v>
      </c>
      <c r="J353" s="163" t="n">
        <f aca="false">IF(H353&lt;&gt;0,ROUND(H353*I353,2),IF(AP353=0,(SUMIF($AC$13:$AC$1012,B353,$AP$13:$AP$1012)),AP353))</f>
        <v>0</v>
      </c>
      <c r="K353" s="163" t="n">
        <f aca="false">H353-E353</f>
        <v>0</v>
      </c>
      <c r="L353" s="163" t="n">
        <f aca="false">J353-G353</f>
        <v>0</v>
      </c>
      <c r="M353" s="645" t="str">
        <f aca="false">IF('ORÇ.GLOBAL P CAIXA'!H352&gt;0,'ORÇ.GLOBAL P CAIXA'!H352,"")</f>
        <v/>
      </c>
      <c r="N353" s="646" t="n">
        <f aca="false">'ORÇ.GLOBAL P CAIXA'!I352</f>
        <v>0</v>
      </c>
      <c r="O353" s="166" t="str">
        <f aca="false">S353</f>
        <v/>
      </c>
      <c r="P353" s="167"/>
      <c r="Q353" s="168" t="str">
        <f aca="false">IF(B353&gt;0,"ok","ocultar")</f>
        <v>ocultar</v>
      </c>
      <c r="R353" s="647" t="n">
        <f aca="false">'ORÇ.GLOBAL P CAIXA'!B352</f>
        <v>0</v>
      </c>
      <c r="S353" s="170" t="str">
        <f aca="false">IF('ORÇ.GLOBAL P CAIXA'!N352&lt;&gt;0,'ORÇ.GLOBAL P CAIXA'!N352,"")</f>
        <v/>
      </c>
      <c r="T353" s="648" t="n">
        <f aca="false">'ORÇ.GLOBAL P CAIXA'!O352</f>
        <v>0</v>
      </c>
      <c r="U353" s="172" t="n">
        <f aca="false">'ORÇ.GLOBAL P CAIXA'!P352</f>
        <v>0</v>
      </c>
      <c r="V353" s="173" t="n">
        <f aca="false">'ORÇ.GLOBAL P CAIXA'!E352</f>
        <v>0</v>
      </c>
      <c r="W353" s="173" t="n">
        <f aca="false">F353</f>
        <v>0</v>
      </c>
      <c r="X353" s="649"/>
      <c r="Y353" s="649"/>
      <c r="Z353" s="650"/>
      <c r="AB353" s="88"/>
      <c r="AC353" s="157" t="n">
        <f aca="false">IF(B353=0,AC352,IF(ISNONTEXT(B353)=TRUE(),INT(B353),INT(LEFT(B353,FIND(".",B353)-1))))</f>
        <v>3</v>
      </c>
      <c r="AD353" s="157" t="str">
        <f aca="false">IF(AD354=1,1,IF(B353&lt;&gt;0,1,IF(C353&lt;&gt;0,1,IF(D353&lt;&gt;0,1,IF(E353&lt;&gt;0,1,"")))))</f>
        <v/>
      </c>
      <c r="AE353" s="157" t="str">
        <f aca="false">IF(AC353=0," ",IF(AC353&lt;&gt;AC352,AC353," "))</f>
        <v> </v>
      </c>
      <c r="AF353" s="88"/>
      <c r="AG353" s="75" t="e">
        <f aca="false">IF(AC353&lt;&gt;AE353,(IF(N353=0,G353*(INFORMAÇÕES!$Q$69/INFORMAÇÕES!$Q$72),IF(N353="R",G353,0))),0)</f>
        <v>#DIV/0!</v>
      </c>
      <c r="AH353" s="75" t="e">
        <f aca="false">IF(AC353&lt;&gt;AE353,(IF(N353=0,G353*(INFORMAÇÕES!$Q$70/INFORMAÇÕES!$Q$72),IF(N353="C",G353,0))),0)</f>
        <v>#DIV/0!</v>
      </c>
      <c r="AI353" s="75" t="n">
        <f aca="false">IF(AC353&lt;&gt;AE353,(IF(N353=0,G353*INFORMAÇÕES!$U$115,IF(N353="CF",G353,0))),0)</f>
        <v>0</v>
      </c>
      <c r="AJ353" s="75" t="n">
        <f aca="false">IF(AC353&lt;&gt;AE353,(IF(N353=0,G353*INFORMAÇÕES!$U$116,IF(N353="O",G353,0))),0)</f>
        <v>0</v>
      </c>
      <c r="AK353" s="75" t="n">
        <f aca="false">IF(E353&lt;&gt;0,G353,0)</f>
        <v>0</v>
      </c>
      <c r="AL353" s="75" t="n">
        <f aca="false">IF(AC353&lt;&gt;AE353,(IF(N353=0,J353*(INFORMAÇÕES!$Q$89/INFORMAÇÕES!$Q$92),IF(N353="R",J353,0))),0)</f>
        <v>0</v>
      </c>
      <c r="AM353" s="75" t="n">
        <f aca="false">IF(AC353&lt;&gt;AE353,(IF(N353=0,J353*(INFORMAÇÕES!$Q$90/INFORMAÇÕES!$Q$92),IF(N353="C",J353,0))),0)</f>
        <v>0</v>
      </c>
      <c r="AN353" s="75" t="n">
        <f aca="false">IF(AC353&lt;&gt;AE353,(IF(N353="",J353*INFORMAÇÕES!$U$115,IF(N353="CF",J353,0))),0)</f>
        <v>0</v>
      </c>
      <c r="AO353" s="75" t="n">
        <f aca="false">IF(AC353&lt;&gt;AE353,(IF(N353="",J353*INFORMAÇÕES!$U$116,IF(N353="O",J353,0))),0)</f>
        <v>0</v>
      </c>
      <c r="AP353" s="75" t="n">
        <f aca="false">IF(H353&lt;&gt;0,J353,0)</f>
        <v>0</v>
      </c>
      <c r="AQ353" s="75" t="n">
        <f aca="false">IF(K353&lt;&gt;0,L353,0)</f>
        <v>0</v>
      </c>
    </row>
    <row r="354" s="174" customFormat="true" ht="14.25" hidden="false" customHeight="false" outlineLevel="0" collapsed="false">
      <c r="A354" s="159" t="n">
        <v>342</v>
      </c>
      <c r="B354" s="160" t="n">
        <f aca="false">R354</f>
        <v>0</v>
      </c>
      <c r="C354" s="161" t="n">
        <f aca="false">T354</f>
        <v>0</v>
      </c>
      <c r="D354" s="162" t="n">
        <f aca="false">U354</f>
        <v>0</v>
      </c>
      <c r="E354" s="163" t="n">
        <f aca="false">'ORÇ.GLOBAL P CAIXA'!E353</f>
        <v>0</v>
      </c>
      <c r="F354" s="163" t="n">
        <f aca="false">IF('ORÇ.GLOBAL EMPRESA'!G353&gt;0,'ORÇ.GLOBAL EMPRESA'!G353,'ORÇ.GLOBAL P CAIXA'!F353)</f>
        <v>0</v>
      </c>
      <c r="G354" s="163" t="n">
        <f aca="false">IF(E354&lt;&gt;0,ROUND(E354*F354,2),IF(AK354=0,(SUMIF($AC$13:$AC$1012,B354,$AK$13:$AK$1012)),AK354))</f>
        <v>0</v>
      </c>
      <c r="H354" s="163" t="n">
        <f aca="false">V354</f>
        <v>0</v>
      </c>
      <c r="I354" s="163" t="n">
        <f aca="false">W354</f>
        <v>0</v>
      </c>
      <c r="J354" s="163" t="n">
        <f aca="false">IF(H354&lt;&gt;0,ROUND(H354*I354,2),IF(AP354=0,(SUMIF($AC$13:$AC$1012,B354,$AP$13:$AP$1012)),AP354))</f>
        <v>0</v>
      </c>
      <c r="K354" s="163" t="n">
        <f aca="false">H354-E354</f>
        <v>0</v>
      </c>
      <c r="L354" s="163" t="n">
        <f aca="false">J354-G354</f>
        <v>0</v>
      </c>
      <c r="M354" s="645" t="str">
        <f aca="false">IF('ORÇ.GLOBAL P CAIXA'!H353&gt;0,'ORÇ.GLOBAL P CAIXA'!H353,"")</f>
        <v/>
      </c>
      <c r="N354" s="646" t="n">
        <f aca="false">'ORÇ.GLOBAL P CAIXA'!I353</f>
        <v>0</v>
      </c>
      <c r="O354" s="166" t="str">
        <f aca="false">S354</f>
        <v/>
      </c>
      <c r="P354" s="167"/>
      <c r="Q354" s="168" t="str">
        <f aca="false">IF(B354&gt;0,"ok","ocultar")</f>
        <v>ocultar</v>
      </c>
      <c r="R354" s="647" t="n">
        <f aca="false">'ORÇ.GLOBAL P CAIXA'!B353</f>
        <v>0</v>
      </c>
      <c r="S354" s="170" t="str">
        <f aca="false">IF('ORÇ.GLOBAL P CAIXA'!N353&lt;&gt;0,'ORÇ.GLOBAL P CAIXA'!N353,"")</f>
        <v/>
      </c>
      <c r="T354" s="648" t="n">
        <f aca="false">'ORÇ.GLOBAL P CAIXA'!O353</f>
        <v>0</v>
      </c>
      <c r="U354" s="172" t="n">
        <f aca="false">'ORÇ.GLOBAL P CAIXA'!P353</f>
        <v>0</v>
      </c>
      <c r="V354" s="173" t="n">
        <f aca="false">'ORÇ.GLOBAL P CAIXA'!E353</f>
        <v>0</v>
      </c>
      <c r="W354" s="173" t="n">
        <f aca="false">F354</f>
        <v>0</v>
      </c>
      <c r="X354" s="649"/>
      <c r="Y354" s="649"/>
      <c r="Z354" s="650"/>
      <c r="AB354" s="88"/>
      <c r="AC354" s="157" t="n">
        <f aca="false">IF(B354=0,AC353,IF(ISNONTEXT(B354)=TRUE(),INT(B354),INT(LEFT(B354,FIND(".",B354)-1))))</f>
        <v>3</v>
      </c>
      <c r="AD354" s="157" t="str">
        <f aca="false">IF(AD355=1,1,IF(B354&lt;&gt;0,1,IF(C354&lt;&gt;0,1,IF(D354&lt;&gt;0,1,IF(E354&lt;&gt;0,1,"")))))</f>
        <v/>
      </c>
      <c r="AE354" s="157" t="str">
        <f aca="false">IF(AC354=0," ",IF(AC354&lt;&gt;AC353,AC354," "))</f>
        <v> </v>
      </c>
      <c r="AF354" s="88"/>
      <c r="AG354" s="75" t="e">
        <f aca="false">IF(AC354&lt;&gt;AE354,(IF(N354=0,G354*(INFORMAÇÕES!$Q$69/INFORMAÇÕES!$Q$72),IF(N354="R",G354,0))),0)</f>
        <v>#DIV/0!</v>
      </c>
      <c r="AH354" s="75" t="e">
        <f aca="false">IF(AC354&lt;&gt;AE354,(IF(N354=0,G354*(INFORMAÇÕES!$Q$70/INFORMAÇÕES!$Q$72),IF(N354="C",G354,0))),0)</f>
        <v>#DIV/0!</v>
      </c>
      <c r="AI354" s="75" t="n">
        <f aca="false">IF(AC354&lt;&gt;AE354,(IF(N354=0,G354*INFORMAÇÕES!$U$115,IF(N354="CF",G354,0))),0)</f>
        <v>0</v>
      </c>
      <c r="AJ354" s="75" t="n">
        <f aca="false">IF(AC354&lt;&gt;AE354,(IF(N354=0,G354*INFORMAÇÕES!$U$116,IF(N354="O",G354,0))),0)</f>
        <v>0</v>
      </c>
      <c r="AK354" s="75" t="n">
        <f aca="false">IF(E354&lt;&gt;0,G354,0)</f>
        <v>0</v>
      </c>
      <c r="AL354" s="75" t="n">
        <f aca="false">IF(AC354&lt;&gt;AE354,(IF(N354=0,J354*(INFORMAÇÕES!$Q$89/INFORMAÇÕES!$Q$92),IF(N354="R",J354,0))),0)</f>
        <v>0</v>
      </c>
      <c r="AM354" s="75" t="n">
        <f aca="false">IF(AC354&lt;&gt;AE354,(IF(N354=0,J354*(INFORMAÇÕES!$Q$90/INFORMAÇÕES!$Q$92),IF(N354="C",J354,0))),0)</f>
        <v>0</v>
      </c>
      <c r="AN354" s="75" t="n">
        <f aca="false">IF(AC354&lt;&gt;AE354,(IF(N354="",J354*INFORMAÇÕES!$U$115,IF(N354="CF",J354,0))),0)</f>
        <v>0</v>
      </c>
      <c r="AO354" s="75" t="n">
        <f aca="false">IF(AC354&lt;&gt;AE354,(IF(N354="",J354*INFORMAÇÕES!$U$116,IF(N354="O",J354,0))),0)</f>
        <v>0</v>
      </c>
      <c r="AP354" s="75" t="n">
        <f aca="false">IF(H354&lt;&gt;0,J354,0)</f>
        <v>0</v>
      </c>
      <c r="AQ354" s="75" t="n">
        <f aca="false">IF(K354&lt;&gt;0,L354,0)</f>
        <v>0</v>
      </c>
    </row>
    <row r="355" s="174" customFormat="true" ht="14.25" hidden="false" customHeight="false" outlineLevel="0" collapsed="false">
      <c r="A355" s="159" t="n">
        <v>343</v>
      </c>
      <c r="B355" s="160" t="n">
        <f aca="false">R355</f>
        <v>0</v>
      </c>
      <c r="C355" s="161" t="n">
        <f aca="false">T355</f>
        <v>0</v>
      </c>
      <c r="D355" s="162" t="n">
        <f aca="false">U355</f>
        <v>0</v>
      </c>
      <c r="E355" s="163" t="n">
        <f aca="false">'ORÇ.GLOBAL P CAIXA'!E354</f>
        <v>0</v>
      </c>
      <c r="F355" s="163" t="n">
        <f aca="false">IF('ORÇ.GLOBAL EMPRESA'!G354&gt;0,'ORÇ.GLOBAL EMPRESA'!G354,'ORÇ.GLOBAL P CAIXA'!F354)</f>
        <v>0</v>
      </c>
      <c r="G355" s="163" t="n">
        <f aca="false">IF(E355&lt;&gt;0,ROUND(E355*F355,2),IF(AK355=0,(SUMIF($AC$13:$AC$1012,B355,$AK$13:$AK$1012)),AK355))</f>
        <v>0</v>
      </c>
      <c r="H355" s="163" t="n">
        <f aca="false">V355</f>
        <v>0</v>
      </c>
      <c r="I355" s="163" t="n">
        <f aca="false">W355</f>
        <v>0</v>
      </c>
      <c r="J355" s="163" t="n">
        <f aca="false">IF(H355&lt;&gt;0,ROUND(H355*I355,2),IF(AP355=0,(SUMIF($AC$13:$AC$1012,B355,$AP$13:$AP$1012)),AP355))</f>
        <v>0</v>
      </c>
      <c r="K355" s="163" t="n">
        <f aca="false">H355-E355</f>
        <v>0</v>
      </c>
      <c r="L355" s="163" t="n">
        <f aca="false">J355-G355</f>
        <v>0</v>
      </c>
      <c r="M355" s="645" t="str">
        <f aca="false">IF('ORÇ.GLOBAL P CAIXA'!H354&gt;0,'ORÇ.GLOBAL P CAIXA'!H354,"")</f>
        <v/>
      </c>
      <c r="N355" s="646" t="n">
        <f aca="false">'ORÇ.GLOBAL P CAIXA'!I354</f>
        <v>0</v>
      </c>
      <c r="O355" s="166" t="str">
        <f aca="false">S355</f>
        <v/>
      </c>
      <c r="P355" s="167"/>
      <c r="Q355" s="168" t="str">
        <f aca="false">IF(B355&gt;0,"ok","ocultar")</f>
        <v>ocultar</v>
      </c>
      <c r="R355" s="647" t="n">
        <f aca="false">'ORÇ.GLOBAL P CAIXA'!B354</f>
        <v>0</v>
      </c>
      <c r="S355" s="170" t="str">
        <f aca="false">IF('ORÇ.GLOBAL P CAIXA'!N354&lt;&gt;0,'ORÇ.GLOBAL P CAIXA'!N354,"")</f>
        <v/>
      </c>
      <c r="T355" s="648" t="n">
        <f aca="false">'ORÇ.GLOBAL P CAIXA'!O354</f>
        <v>0</v>
      </c>
      <c r="U355" s="172" t="n">
        <f aca="false">'ORÇ.GLOBAL P CAIXA'!P354</f>
        <v>0</v>
      </c>
      <c r="V355" s="173" t="n">
        <f aca="false">'ORÇ.GLOBAL P CAIXA'!E354</f>
        <v>0</v>
      </c>
      <c r="W355" s="173" t="n">
        <f aca="false">F355</f>
        <v>0</v>
      </c>
      <c r="X355" s="649"/>
      <c r="Y355" s="649"/>
      <c r="Z355" s="650"/>
      <c r="AB355" s="88"/>
      <c r="AC355" s="157" t="n">
        <f aca="false">IF(B355=0,AC354,IF(ISNONTEXT(B355)=TRUE(),INT(B355),INT(LEFT(B355,FIND(".",B355)-1))))</f>
        <v>3</v>
      </c>
      <c r="AD355" s="157" t="str">
        <f aca="false">IF(AD356=1,1,IF(B355&lt;&gt;0,1,IF(C355&lt;&gt;0,1,IF(D355&lt;&gt;0,1,IF(E355&lt;&gt;0,1,"")))))</f>
        <v/>
      </c>
      <c r="AE355" s="157" t="str">
        <f aca="false">IF(AC355=0," ",IF(AC355&lt;&gt;AC354,AC355," "))</f>
        <v> </v>
      </c>
      <c r="AF355" s="88"/>
      <c r="AG355" s="75" t="e">
        <f aca="false">IF(AC355&lt;&gt;AE355,(IF(N355=0,G355*(INFORMAÇÕES!$Q$69/INFORMAÇÕES!$Q$72),IF(N355="R",G355,0))),0)</f>
        <v>#DIV/0!</v>
      </c>
      <c r="AH355" s="75" t="e">
        <f aca="false">IF(AC355&lt;&gt;AE355,(IF(N355=0,G355*(INFORMAÇÕES!$Q$70/INFORMAÇÕES!$Q$72),IF(N355="C",G355,0))),0)</f>
        <v>#DIV/0!</v>
      </c>
      <c r="AI355" s="75" t="n">
        <f aca="false">IF(AC355&lt;&gt;AE355,(IF(N355=0,G355*INFORMAÇÕES!$U$115,IF(N355="CF",G355,0))),0)</f>
        <v>0</v>
      </c>
      <c r="AJ355" s="75" t="n">
        <f aca="false">IF(AC355&lt;&gt;AE355,(IF(N355=0,G355*INFORMAÇÕES!$U$116,IF(N355="O",G355,0))),0)</f>
        <v>0</v>
      </c>
      <c r="AK355" s="75" t="n">
        <f aca="false">IF(E355&lt;&gt;0,G355,0)</f>
        <v>0</v>
      </c>
      <c r="AL355" s="75" t="n">
        <f aca="false">IF(AC355&lt;&gt;AE355,(IF(N355=0,J355*(INFORMAÇÕES!$Q$89/INFORMAÇÕES!$Q$92),IF(N355="R",J355,0))),0)</f>
        <v>0</v>
      </c>
      <c r="AM355" s="75" t="n">
        <f aca="false">IF(AC355&lt;&gt;AE355,(IF(N355=0,J355*(INFORMAÇÕES!$Q$90/INFORMAÇÕES!$Q$92),IF(N355="C",J355,0))),0)</f>
        <v>0</v>
      </c>
      <c r="AN355" s="75" t="n">
        <f aca="false">IF(AC355&lt;&gt;AE355,(IF(N355="",J355*INFORMAÇÕES!$U$115,IF(N355="CF",J355,0))),0)</f>
        <v>0</v>
      </c>
      <c r="AO355" s="75" t="n">
        <f aca="false">IF(AC355&lt;&gt;AE355,(IF(N355="",J355*INFORMAÇÕES!$U$116,IF(N355="O",J355,0))),0)</f>
        <v>0</v>
      </c>
      <c r="AP355" s="75" t="n">
        <f aca="false">IF(H355&lt;&gt;0,J355,0)</f>
        <v>0</v>
      </c>
      <c r="AQ355" s="75" t="n">
        <f aca="false">IF(K355&lt;&gt;0,L355,0)</f>
        <v>0</v>
      </c>
    </row>
    <row r="356" s="174" customFormat="true" ht="14.25" hidden="false" customHeight="false" outlineLevel="0" collapsed="false">
      <c r="A356" s="159" t="n">
        <v>344</v>
      </c>
      <c r="B356" s="160" t="n">
        <f aca="false">R356</f>
        <v>0</v>
      </c>
      <c r="C356" s="161" t="n">
        <f aca="false">T356</f>
        <v>0</v>
      </c>
      <c r="D356" s="162" t="n">
        <f aca="false">U356</f>
        <v>0</v>
      </c>
      <c r="E356" s="163" t="n">
        <f aca="false">'ORÇ.GLOBAL P CAIXA'!E355</f>
        <v>0</v>
      </c>
      <c r="F356" s="163" t="n">
        <f aca="false">IF('ORÇ.GLOBAL EMPRESA'!G355&gt;0,'ORÇ.GLOBAL EMPRESA'!G355,'ORÇ.GLOBAL P CAIXA'!F355)</f>
        <v>0</v>
      </c>
      <c r="G356" s="163" t="n">
        <f aca="false">IF(E356&lt;&gt;0,ROUND(E356*F356,2),IF(AK356=0,(SUMIF($AC$13:$AC$1012,B356,$AK$13:$AK$1012)),AK356))</f>
        <v>0</v>
      </c>
      <c r="H356" s="163" t="n">
        <f aca="false">V356</f>
        <v>0</v>
      </c>
      <c r="I356" s="163" t="n">
        <f aca="false">W356</f>
        <v>0</v>
      </c>
      <c r="J356" s="163" t="n">
        <f aca="false">IF(H356&lt;&gt;0,ROUND(H356*I356,2),IF(AP356=0,(SUMIF($AC$13:$AC$1012,B356,$AP$13:$AP$1012)),AP356))</f>
        <v>0</v>
      </c>
      <c r="K356" s="163" t="n">
        <f aca="false">H356-E356</f>
        <v>0</v>
      </c>
      <c r="L356" s="163" t="n">
        <f aca="false">J356-G356</f>
        <v>0</v>
      </c>
      <c r="M356" s="645" t="str">
        <f aca="false">IF('ORÇ.GLOBAL P CAIXA'!H355&gt;0,'ORÇ.GLOBAL P CAIXA'!H355,"")</f>
        <v/>
      </c>
      <c r="N356" s="646" t="n">
        <f aca="false">'ORÇ.GLOBAL P CAIXA'!I355</f>
        <v>0</v>
      </c>
      <c r="O356" s="166" t="str">
        <f aca="false">S356</f>
        <v/>
      </c>
      <c r="P356" s="167"/>
      <c r="Q356" s="168" t="str">
        <f aca="false">IF(B356&gt;0,"ok","ocultar")</f>
        <v>ocultar</v>
      </c>
      <c r="R356" s="647" t="n">
        <f aca="false">'ORÇ.GLOBAL P CAIXA'!B355</f>
        <v>0</v>
      </c>
      <c r="S356" s="170" t="str">
        <f aca="false">IF('ORÇ.GLOBAL P CAIXA'!N355&lt;&gt;0,'ORÇ.GLOBAL P CAIXA'!N355,"")</f>
        <v/>
      </c>
      <c r="T356" s="648" t="n">
        <f aca="false">'ORÇ.GLOBAL P CAIXA'!O355</f>
        <v>0</v>
      </c>
      <c r="U356" s="172" t="n">
        <f aca="false">'ORÇ.GLOBAL P CAIXA'!P355</f>
        <v>0</v>
      </c>
      <c r="V356" s="173" t="n">
        <f aca="false">'ORÇ.GLOBAL P CAIXA'!E355</f>
        <v>0</v>
      </c>
      <c r="W356" s="173" t="n">
        <f aca="false">F356</f>
        <v>0</v>
      </c>
      <c r="X356" s="649"/>
      <c r="Y356" s="649"/>
      <c r="Z356" s="650"/>
      <c r="AB356" s="88"/>
      <c r="AC356" s="157" t="n">
        <f aca="false">IF(B356=0,AC355,IF(ISNONTEXT(B356)=TRUE(),INT(B356),INT(LEFT(B356,FIND(".",B356)-1))))</f>
        <v>3</v>
      </c>
      <c r="AD356" s="157" t="str">
        <f aca="false">IF(AD357=1,1,IF(B356&lt;&gt;0,1,IF(C356&lt;&gt;0,1,IF(D356&lt;&gt;0,1,IF(E356&lt;&gt;0,1,"")))))</f>
        <v/>
      </c>
      <c r="AE356" s="157" t="str">
        <f aca="false">IF(AC356=0," ",IF(AC356&lt;&gt;AC355,AC356," "))</f>
        <v> </v>
      </c>
      <c r="AF356" s="88"/>
      <c r="AG356" s="75" t="e">
        <f aca="false">IF(AC356&lt;&gt;AE356,(IF(N356=0,G356*(INFORMAÇÕES!$Q$69/INFORMAÇÕES!$Q$72),IF(N356="R",G356,0))),0)</f>
        <v>#DIV/0!</v>
      </c>
      <c r="AH356" s="75" t="e">
        <f aca="false">IF(AC356&lt;&gt;AE356,(IF(N356=0,G356*(INFORMAÇÕES!$Q$70/INFORMAÇÕES!$Q$72),IF(N356="C",G356,0))),0)</f>
        <v>#DIV/0!</v>
      </c>
      <c r="AI356" s="75" t="n">
        <f aca="false">IF(AC356&lt;&gt;AE356,(IF(N356=0,G356*INFORMAÇÕES!$U$115,IF(N356="CF",G356,0))),0)</f>
        <v>0</v>
      </c>
      <c r="AJ356" s="75" t="n">
        <f aca="false">IF(AC356&lt;&gt;AE356,(IF(N356=0,G356*INFORMAÇÕES!$U$116,IF(N356="O",G356,0))),0)</f>
        <v>0</v>
      </c>
      <c r="AK356" s="75" t="n">
        <f aca="false">IF(E356&lt;&gt;0,G356,0)</f>
        <v>0</v>
      </c>
      <c r="AL356" s="75" t="n">
        <f aca="false">IF(AC356&lt;&gt;AE356,(IF(N356=0,J356*(INFORMAÇÕES!$Q$89/INFORMAÇÕES!$Q$92),IF(N356="R",J356,0))),0)</f>
        <v>0</v>
      </c>
      <c r="AM356" s="75" t="n">
        <f aca="false">IF(AC356&lt;&gt;AE356,(IF(N356=0,J356*(INFORMAÇÕES!$Q$90/INFORMAÇÕES!$Q$92),IF(N356="C",J356,0))),0)</f>
        <v>0</v>
      </c>
      <c r="AN356" s="75" t="n">
        <f aca="false">IF(AC356&lt;&gt;AE356,(IF(N356="",J356*INFORMAÇÕES!$U$115,IF(N356="CF",J356,0))),0)</f>
        <v>0</v>
      </c>
      <c r="AO356" s="75" t="n">
        <f aca="false">IF(AC356&lt;&gt;AE356,(IF(N356="",J356*INFORMAÇÕES!$U$116,IF(N356="O",J356,0))),0)</f>
        <v>0</v>
      </c>
      <c r="AP356" s="75" t="n">
        <f aca="false">IF(H356&lt;&gt;0,J356,0)</f>
        <v>0</v>
      </c>
      <c r="AQ356" s="75" t="n">
        <f aca="false">IF(K356&lt;&gt;0,L356,0)</f>
        <v>0</v>
      </c>
    </row>
    <row r="357" s="174" customFormat="true" ht="14.25" hidden="false" customHeight="false" outlineLevel="0" collapsed="false">
      <c r="A357" s="159" t="n">
        <v>345</v>
      </c>
      <c r="B357" s="160" t="n">
        <f aca="false">R357</f>
        <v>0</v>
      </c>
      <c r="C357" s="161" t="n">
        <f aca="false">T357</f>
        <v>0</v>
      </c>
      <c r="D357" s="162" t="n">
        <f aca="false">U357</f>
        <v>0</v>
      </c>
      <c r="E357" s="163" t="n">
        <f aca="false">'ORÇ.GLOBAL P CAIXA'!E356</f>
        <v>0</v>
      </c>
      <c r="F357" s="163" t="n">
        <f aca="false">IF('ORÇ.GLOBAL EMPRESA'!G356&gt;0,'ORÇ.GLOBAL EMPRESA'!G356,'ORÇ.GLOBAL P CAIXA'!F356)</f>
        <v>0</v>
      </c>
      <c r="G357" s="163" t="n">
        <f aca="false">IF(E357&lt;&gt;0,ROUND(E357*F357,2),IF(AK357=0,(SUMIF($AC$13:$AC$1012,B357,$AK$13:$AK$1012)),AK357))</f>
        <v>0</v>
      </c>
      <c r="H357" s="163" t="n">
        <f aca="false">V357</f>
        <v>0</v>
      </c>
      <c r="I357" s="163" t="n">
        <f aca="false">W357</f>
        <v>0</v>
      </c>
      <c r="J357" s="163" t="n">
        <f aca="false">IF(H357&lt;&gt;0,ROUND(H357*I357,2),IF(AP357=0,(SUMIF($AC$13:$AC$1012,B357,$AP$13:$AP$1012)),AP357))</f>
        <v>0</v>
      </c>
      <c r="K357" s="163" t="n">
        <f aca="false">H357-E357</f>
        <v>0</v>
      </c>
      <c r="L357" s="163" t="n">
        <f aca="false">J357-G357</f>
        <v>0</v>
      </c>
      <c r="M357" s="645" t="str">
        <f aca="false">IF('ORÇ.GLOBAL P CAIXA'!H356&gt;0,'ORÇ.GLOBAL P CAIXA'!H356,"")</f>
        <v/>
      </c>
      <c r="N357" s="646" t="n">
        <f aca="false">'ORÇ.GLOBAL P CAIXA'!I356</f>
        <v>0</v>
      </c>
      <c r="O357" s="166" t="str">
        <f aca="false">S357</f>
        <v/>
      </c>
      <c r="P357" s="167"/>
      <c r="Q357" s="168" t="str">
        <f aca="false">IF(B357&gt;0,"ok","ocultar")</f>
        <v>ocultar</v>
      </c>
      <c r="R357" s="647" t="n">
        <f aca="false">'ORÇ.GLOBAL P CAIXA'!B356</f>
        <v>0</v>
      </c>
      <c r="S357" s="170" t="str">
        <f aca="false">IF('ORÇ.GLOBAL P CAIXA'!N356&lt;&gt;0,'ORÇ.GLOBAL P CAIXA'!N356,"")</f>
        <v/>
      </c>
      <c r="T357" s="648" t="n">
        <f aca="false">'ORÇ.GLOBAL P CAIXA'!O356</f>
        <v>0</v>
      </c>
      <c r="U357" s="172" t="n">
        <f aca="false">'ORÇ.GLOBAL P CAIXA'!P356</f>
        <v>0</v>
      </c>
      <c r="V357" s="173" t="n">
        <f aca="false">'ORÇ.GLOBAL P CAIXA'!E356</f>
        <v>0</v>
      </c>
      <c r="W357" s="173" t="n">
        <f aca="false">F357</f>
        <v>0</v>
      </c>
      <c r="X357" s="649"/>
      <c r="Y357" s="649"/>
      <c r="Z357" s="650"/>
      <c r="AB357" s="88"/>
      <c r="AC357" s="157" t="n">
        <f aca="false">IF(B357=0,AC356,IF(ISNONTEXT(B357)=TRUE(),INT(B357),INT(LEFT(B357,FIND(".",B357)-1))))</f>
        <v>3</v>
      </c>
      <c r="AD357" s="157" t="str">
        <f aca="false">IF(AD358=1,1,IF(B357&lt;&gt;0,1,IF(C357&lt;&gt;0,1,IF(D357&lt;&gt;0,1,IF(E357&lt;&gt;0,1,"")))))</f>
        <v/>
      </c>
      <c r="AE357" s="157" t="str">
        <f aca="false">IF(AC357=0," ",IF(AC357&lt;&gt;AC356,AC357," "))</f>
        <v> </v>
      </c>
      <c r="AF357" s="88"/>
      <c r="AG357" s="75" t="e">
        <f aca="false">IF(AC357&lt;&gt;AE357,(IF(N357=0,G357*(INFORMAÇÕES!$Q$69/INFORMAÇÕES!$Q$72),IF(N357="R",G357,0))),0)</f>
        <v>#DIV/0!</v>
      </c>
      <c r="AH357" s="75" t="e">
        <f aca="false">IF(AC357&lt;&gt;AE357,(IF(N357=0,G357*(INFORMAÇÕES!$Q$70/INFORMAÇÕES!$Q$72),IF(N357="C",G357,0))),0)</f>
        <v>#DIV/0!</v>
      </c>
      <c r="AI357" s="75" t="n">
        <f aca="false">IF(AC357&lt;&gt;AE357,(IF(N357=0,G357*INFORMAÇÕES!$U$115,IF(N357="CF",G357,0))),0)</f>
        <v>0</v>
      </c>
      <c r="AJ357" s="75" t="n">
        <f aca="false">IF(AC357&lt;&gt;AE357,(IF(N357=0,G357*INFORMAÇÕES!$U$116,IF(N357="O",G357,0))),0)</f>
        <v>0</v>
      </c>
      <c r="AK357" s="75" t="n">
        <f aca="false">IF(E357&lt;&gt;0,G357,0)</f>
        <v>0</v>
      </c>
      <c r="AL357" s="75" t="n">
        <f aca="false">IF(AC357&lt;&gt;AE357,(IF(N357=0,J357*(INFORMAÇÕES!$Q$89/INFORMAÇÕES!$Q$92),IF(N357="R",J357,0))),0)</f>
        <v>0</v>
      </c>
      <c r="AM357" s="75" t="n">
        <f aca="false">IF(AC357&lt;&gt;AE357,(IF(N357=0,J357*(INFORMAÇÕES!$Q$90/INFORMAÇÕES!$Q$92),IF(N357="C",J357,0))),0)</f>
        <v>0</v>
      </c>
      <c r="AN357" s="75" t="n">
        <f aca="false">IF(AC357&lt;&gt;AE357,(IF(N357="",J357*INFORMAÇÕES!$U$115,IF(N357="CF",J357,0))),0)</f>
        <v>0</v>
      </c>
      <c r="AO357" s="75" t="n">
        <f aca="false">IF(AC357&lt;&gt;AE357,(IF(N357="",J357*INFORMAÇÕES!$U$116,IF(N357="O",J357,0))),0)</f>
        <v>0</v>
      </c>
      <c r="AP357" s="75" t="n">
        <f aca="false">IF(H357&lt;&gt;0,J357,0)</f>
        <v>0</v>
      </c>
      <c r="AQ357" s="75" t="n">
        <f aca="false">IF(K357&lt;&gt;0,L357,0)</f>
        <v>0</v>
      </c>
    </row>
    <row r="358" s="174" customFormat="true" ht="14.25" hidden="false" customHeight="false" outlineLevel="0" collapsed="false">
      <c r="A358" s="159" t="n">
        <v>346</v>
      </c>
      <c r="B358" s="160" t="n">
        <f aca="false">R358</f>
        <v>0</v>
      </c>
      <c r="C358" s="161" t="n">
        <f aca="false">T358</f>
        <v>0</v>
      </c>
      <c r="D358" s="162" t="n">
        <f aca="false">U358</f>
        <v>0</v>
      </c>
      <c r="E358" s="163" t="n">
        <f aca="false">'ORÇ.GLOBAL P CAIXA'!E357</f>
        <v>0</v>
      </c>
      <c r="F358" s="163" t="n">
        <f aca="false">IF('ORÇ.GLOBAL EMPRESA'!G357&gt;0,'ORÇ.GLOBAL EMPRESA'!G357,'ORÇ.GLOBAL P CAIXA'!F357)</f>
        <v>0</v>
      </c>
      <c r="G358" s="163" t="n">
        <f aca="false">IF(E358&lt;&gt;0,ROUND(E358*F358,2),IF(AK358=0,(SUMIF($AC$13:$AC$1012,B358,$AK$13:$AK$1012)),AK358))</f>
        <v>0</v>
      </c>
      <c r="H358" s="163" t="n">
        <f aca="false">V358</f>
        <v>0</v>
      </c>
      <c r="I358" s="163" t="n">
        <f aca="false">W358</f>
        <v>0</v>
      </c>
      <c r="J358" s="163" t="n">
        <f aca="false">IF(H358&lt;&gt;0,ROUND(H358*I358,2),IF(AP358=0,(SUMIF($AC$13:$AC$1012,B358,$AP$13:$AP$1012)),AP358))</f>
        <v>0</v>
      </c>
      <c r="K358" s="163" t="n">
        <f aca="false">H358-E358</f>
        <v>0</v>
      </c>
      <c r="L358" s="163" t="n">
        <f aca="false">J358-G358</f>
        <v>0</v>
      </c>
      <c r="M358" s="645" t="str">
        <f aca="false">IF('ORÇ.GLOBAL P CAIXA'!H357&gt;0,'ORÇ.GLOBAL P CAIXA'!H357,"")</f>
        <v/>
      </c>
      <c r="N358" s="646" t="n">
        <f aca="false">'ORÇ.GLOBAL P CAIXA'!I357</f>
        <v>0</v>
      </c>
      <c r="O358" s="166" t="str">
        <f aca="false">S358</f>
        <v/>
      </c>
      <c r="P358" s="167"/>
      <c r="Q358" s="168" t="str">
        <f aca="false">IF(B358&gt;0,"ok","ocultar")</f>
        <v>ocultar</v>
      </c>
      <c r="R358" s="647" t="n">
        <f aca="false">'ORÇ.GLOBAL P CAIXA'!B357</f>
        <v>0</v>
      </c>
      <c r="S358" s="170" t="str">
        <f aca="false">IF('ORÇ.GLOBAL P CAIXA'!N357&lt;&gt;0,'ORÇ.GLOBAL P CAIXA'!N357,"")</f>
        <v/>
      </c>
      <c r="T358" s="648" t="n">
        <f aca="false">'ORÇ.GLOBAL P CAIXA'!O357</f>
        <v>0</v>
      </c>
      <c r="U358" s="172" t="n">
        <f aca="false">'ORÇ.GLOBAL P CAIXA'!P357</f>
        <v>0</v>
      </c>
      <c r="V358" s="173" t="n">
        <f aca="false">'ORÇ.GLOBAL P CAIXA'!E357</f>
        <v>0</v>
      </c>
      <c r="W358" s="173" t="n">
        <f aca="false">F358</f>
        <v>0</v>
      </c>
      <c r="X358" s="649"/>
      <c r="Y358" s="649"/>
      <c r="Z358" s="650"/>
      <c r="AB358" s="88"/>
      <c r="AC358" s="157" t="n">
        <f aca="false">IF(B358=0,AC357,IF(ISNONTEXT(B358)=TRUE(),INT(B358),INT(LEFT(B358,FIND(".",B358)-1))))</f>
        <v>3</v>
      </c>
      <c r="AD358" s="157" t="str">
        <f aca="false">IF(AD359=1,1,IF(B358&lt;&gt;0,1,IF(C358&lt;&gt;0,1,IF(D358&lt;&gt;0,1,IF(E358&lt;&gt;0,1,"")))))</f>
        <v/>
      </c>
      <c r="AE358" s="157" t="str">
        <f aca="false">IF(AC358=0," ",IF(AC358&lt;&gt;AC357,AC358," "))</f>
        <v> </v>
      </c>
      <c r="AF358" s="88"/>
      <c r="AG358" s="75" t="e">
        <f aca="false">IF(AC358&lt;&gt;AE358,(IF(N358=0,G358*(INFORMAÇÕES!$Q$69/INFORMAÇÕES!$Q$72),IF(N358="R",G358,0))),0)</f>
        <v>#DIV/0!</v>
      </c>
      <c r="AH358" s="75" t="e">
        <f aca="false">IF(AC358&lt;&gt;AE358,(IF(N358=0,G358*(INFORMAÇÕES!$Q$70/INFORMAÇÕES!$Q$72),IF(N358="C",G358,0))),0)</f>
        <v>#DIV/0!</v>
      </c>
      <c r="AI358" s="75" t="n">
        <f aca="false">IF(AC358&lt;&gt;AE358,(IF(N358=0,G358*INFORMAÇÕES!$U$115,IF(N358="CF",G358,0))),0)</f>
        <v>0</v>
      </c>
      <c r="AJ358" s="75" t="n">
        <f aca="false">IF(AC358&lt;&gt;AE358,(IF(N358=0,G358*INFORMAÇÕES!$U$116,IF(N358="O",G358,0))),0)</f>
        <v>0</v>
      </c>
      <c r="AK358" s="75" t="n">
        <f aca="false">IF(E358&lt;&gt;0,G358,0)</f>
        <v>0</v>
      </c>
      <c r="AL358" s="75" t="n">
        <f aca="false">IF(AC358&lt;&gt;AE358,(IF(N358=0,J358*(INFORMAÇÕES!$Q$89/INFORMAÇÕES!$Q$92),IF(N358="R",J358,0))),0)</f>
        <v>0</v>
      </c>
      <c r="AM358" s="75" t="n">
        <f aca="false">IF(AC358&lt;&gt;AE358,(IF(N358=0,J358*(INFORMAÇÕES!$Q$90/INFORMAÇÕES!$Q$92),IF(N358="C",J358,0))),0)</f>
        <v>0</v>
      </c>
      <c r="AN358" s="75" t="n">
        <f aca="false">IF(AC358&lt;&gt;AE358,(IF(N358="",J358*INFORMAÇÕES!$U$115,IF(N358="CF",J358,0))),0)</f>
        <v>0</v>
      </c>
      <c r="AO358" s="75" t="n">
        <f aca="false">IF(AC358&lt;&gt;AE358,(IF(N358="",J358*INFORMAÇÕES!$U$116,IF(N358="O",J358,0))),0)</f>
        <v>0</v>
      </c>
      <c r="AP358" s="75" t="n">
        <f aca="false">IF(H358&lt;&gt;0,J358,0)</f>
        <v>0</v>
      </c>
      <c r="AQ358" s="75" t="n">
        <f aca="false">IF(K358&lt;&gt;0,L358,0)</f>
        <v>0</v>
      </c>
    </row>
    <row r="359" s="174" customFormat="true" ht="14.25" hidden="false" customHeight="false" outlineLevel="0" collapsed="false">
      <c r="A359" s="159" t="n">
        <v>347</v>
      </c>
      <c r="B359" s="160" t="n">
        <f aca="false">R359</f>
        <v>0</v>
      </c>
      <c r="C359" s="161" t="n">
        <f aca="false">T359</f>
        <v>0</v>
      </c>
      <c r="D359" s="162" t="n">
        <f aca="false">U359</f>
        <v>0</v>
      </c>
      <c r="E359" s="163" t="n">
        <f aca="false">'ORÇ.GLOBAL P CAIXA'!E358</f>
        <v>0</v>
      </c>
      <c r="F359" s="163" t="n">
        <f aca="false">IF('ORÇ.GLOBAL EMPRESA'!G358&gt;0,'ORÇ.GLOBAL EMPRESA'!G358,'ORÇ.GLOBAL P CAIXA'!F358)</f>
        <v>0</v>
      </c>
      <c r="G359" s="163" t="n">
        <f aca="false">IF(E359&lt;&gt;0,ROUND(E359*F359,2),IF(AK359=0,(SUMIF($AC$13:$AC$1012,B359,$AK$13:$AK$1012)),AK359))</f>
        <v>0</v>
      </c>
      <c r="H359" s="163" t="n">
        <f aca="false">V359</f>
        <v>0</v>
      </c>
      <c r="I359" s="163" t="n">
        <f aca="false">W359</f>
        <v>0</v>
      </c>
      <c r="J359" s="163" t="n">
        <f aca="false">IF(H359&lt;&gt;0,ROUND(H359*I359,2),IF(AP359=0,(SUMIF($AC$13:$AC$1012,B359,$AP$13:$AP$1012)),AP359))</f>
        <v>0</v>
      </c>
      <c r="K359" s="163" t="n">
        <f aca="false">H359-E359</f>
        <v>0</v>
      </c>
      <c r="L359" s="163" t="n">
        <f aca="false">J359-G359</f>
        <v>0</v>
      </c>
      <c r="M359" s="645" t="str">
        <f aca="false">IF('ORÇ.GLOBAL P CAIXA'!H358&gt;0,'ORÇ.GLOBAL P CAIXA'!H358,"")</f>
        <v/>
      </c>
      <c r="N359" s="646" t="n">
        <f aca="false">'ORÇ.GLOBAL P CAIXA'!I358</f>
        <v>0</v>
      </c>
      <c r="O359" s="166" t="str">
        <f aca="false">S359</f>
        <v/>
      </c>
      <c r="P359" s="167"/>
      <c r="Q359" s="168" t="str">
        <f aca="false">IF(B359&gt;0,"ok","ocultar")</f>
        <v>ocultar</v>
      </c>
      <c r="R359" s="647" t="n">
        <f aca="false">'ORÇ.GLOBAL P CAIXA'!B358</f>
        <v>0</v>
      </c>
      <c r="S359" s="170" t="str">
        <f aca="false">IF('ORÇ.GLOBAL P CAIXA'!N358&lt;&gt;0,'ORÇ.GLOBAL P CAIXA'!N358,"")</f>
        <v/>
      </c>
      <c r="T359" s="648" t="n">
        <f aca="false">'ORÇ.GLOBAL P CAIXA'!O358</f>
        <v>0</v>
      </c>
      <c r="U359" s="172" t="n">
        <f aca="false">'ORÇ.GLOBAL P CAIXA'!P358</f>
        <v>0</v>
      </c>
      <c r="V359" s="173" t="n">
        <f aca="false">'ORÇ.GLOBAL P CAIXA'!E358</f>
        <v>0</v>
      </c>
      <c r="W359" s="173" t="n">
        <f aca="false">F359</f>
        <v>0</v>
      </c>
      <c r="X359" s="649"/>
      <c r="Y359" s="649"/>
      <c r="Z359" s="650"/>
      <c r="AB359" s="88"/>
      <c r="AC359" s="157" t="n">
        <f aca="false">IF(B359=0,AC358,IF(ISNONTEXT(B359)=TRUE(),INT(B359),INT(LEFT(B359,FIND(".",B359)-1))))</f>
        <v>3</v>
      </c>
      <c r="AD359" s="157" t="str">
        <f aca="false">IF(AD360=1,1,IF(B359&lt;&gt;0,1,IF(C359&lt;&gt;0,1,IF(D359&lt;&gt;0,1,IF(E359&lt;&gt;0,1,"")))))</f>
        <v/>
      </c>
      <c r="AE359" s="157" t="str">
        <f aca="false">IF(AC359=0," ",IF(AC359&lt;&gt;AC358,AC359," "))</f>
        <v> </v>
      </c>
      <c r="AF359" s="88"/>
      <c r="AG359" s="75" t="e">
        <f aca="false">IF(AC359&lt;&gt;AE359,(IF(N359=0,G359*(INFORMAÇÕES!$Q$69/INFORMAÇÕES!$Q$72),IF(N359="R",G359,0))),0)</f>
        <v>#DIV/0!</v>
      </c>
      <c r="AH359" s="75" t="e">
        <f aca="false">IF(AC359&lt;&gt;AE359,(IF(N359=0,G359*(INFORMAÇÕES!$Q$70/INFORMAÇÕES!$Q$72),IF(N359="C",G359,0))),0)</f>
        <v>#DIV/0!</v>
      </c>
      <c r="AI359" s="75" t="n">
        <f aca="false">IF(AC359&lt;&gt;AE359,(IF(N359=0,G359*INFORMAÇÕES!$U$115,IF(N359="CF",G359,0))),0)</f>
        <v>0</v>
      </c>
      <c r="AJ359" s="75" t="n">
        <f aca="false">IF(AC359&lt;&gt;AE359,(IF(N359=0,G359*INFORMAÇÕES!$U$116,IF(N359="O",G359,0))),0)</f>
        <v>0</v>
      </c>
      <c r="AK359" s="75" t="n">
        <f aca="false">IF(E359&lt;&gt;0,G359,0)</f>
        <v>0</v>
      </c>
      <c r="AL359" s="75" t="n">
        <f aca="false">IF(AC359&lt;&gt;AE359,(IF(N359=0,J359*(INFORMAÇÕES!$Q$89/INFORMAÇÕES!$Q$92),IF(N359="R",J359,0))),0)</f>
        <v>0</v>
      </c>
      <c r="AM359" s="75" t="n">
        <f aca="false">IF(AC359&lt;&gt;AE359,(IF(N359=0,J359*(INFORMAÇÕES!$Q$90/INFORMAÇÕES!$Q$92),IF(N359="C",J359,0))),0)</f>
        <v>0</v>
      </c>
      <c r="AN359" s="75" t="n">
        <f aca="false">IF(AC359&lt;&gt;AE359,(IF(N359="",J359*INFORMAÇÕES!$U$115,IF(N359="CF",J359,0))),0)</f>
        <v>0</v>
      </c>
      <c r="AO359" s="75" t="n">
        <f aca="false">IF(AC359&lt;&gt;AE359,(IF(N359="",J359*INFORMAÇÕES!$U$116,IF(N359="O",J359,0))),0)</f>
        <v>0</v>
      </c>
      <c r="AP359" s="75" t="n">
        <f aca="false">IF(H359&lt;&gt;0,J359,0)</f>
        <v>0</v>
      </c>
      <c r="AQ359" s="75" t="n">
        <f aca="false">IF(K359&lt;&gt;0,L359,0)</f>
        <v>0</v>
      </c>
    </row>
    <row r="360" s="174" customFormat="true" ht="14.25" hidden="false" customHeight="false" outlineLevel="0" collapsed="false">
      <c r="A360" s="159" t="n">
        <v>348</v>
      </c>
      <c r="B360" s="160" t="n">
        <f aca="false">R360</f>
        <v>0</v>
      </c>
      <c r="C360" s="161" t="n">
        <f aca="false">T360</f>
        <v>0</v>
      </c>
      <c r="D360" s="162" t="n">
        <f aca="false">U360</f>
        <v>0</v>
      </c>
      <c r="E360" s="163" t="n">
        <f aca="false">'ORÇ.GLOBAL P CAIXA'!E359</f>
        <v>0</v>
      </c>
      <c r="F360" s="163" t="n">
        <f aca="false">IF('ORÇ.GLOBAL EMPRESA'!G359&gt;0,'ORÇ.GLOBAL EMPRESA'!G359,'ORÇ.GLOBAL P CAIXA'!F359)</f>
        <v>0</v>
      </c>
      <c r="G360" s="163" t="n">
        <f aca="false">IF(E360&lt;&gt;0,ROUND(E360*F360,2),IF(AK360=0,(SUMIF($AC$13:$AC$1012,B360,$AK$13:$AK$1012)),AK360))</f>
        <v>0</v>
      </c>
      <c r="H360" s="163" t="n">
        <f aca="false">V360</f>
        <v>0</v>
      </c>
      <c r="I360" s="163" t="n">
        <f aca="false">W360</f>
        <v>0</v>
      </c>
      <c r="J360" s="163" t="n">
        <f aca="false">IF(H360&lt;&gt;0,ROUND(H360*I360,2),IF(AP360=0,(SUMIF($AC$13:$AC$1012,B360,$AP$13:$AP$1012)),AP360))</f>
        <v>0</v>
      </c>
      <c r="K360" s="163" t="n">
        <f aca="false">H360-E360</f>
        <v>0</v>
      </c>
      <c r="L360" s="163" t="n">
        <f aca="false">J360-G360</f>
        <v>0</v>
      </c>
      <c r="M360" s="645" t="str">
        <f aca="false">IF('ORÇ.GLOBAL P CAIXA'!H359&gt;0,'ORÇ.GLOBAL P CAIXA'!H359,"")</f>
        <v/>
      </c>
      <c r="N360" s="646" t="n">
        <f aca="false">'ORÇ.GLOBAL P CAIXA'!I359</f>
        <v>0</v>
      </c>
      <c r="O360" s="166" t="str">
        <f aca="false">S360</f>
        <v/>
      </c>
      <c r="P360" s="167"/>
      <c r="Q360" s="168" t="str">
        <f aca="false">IF(B360&gt;0,"ok","ocultar")</f>
        <v>ocultar</v>
      </c>
      <c r="R360" s="647" t="n">
        <f aca="false">'ORÇ.GLOBAL P CAIXA'!B359</f>
        <v>0</v>
      </c>
      <c r="S360" s="170" t="str">
        <f aca="false">IF('ORÇ.GLOBAL P CAIXA'!N359&lt;&gt;0,'ORÇ.GLOBAL P CAIXA'!N359,"")</f>
        <v/>
      </c>
      <c r="T360" s="648" t="n">
        <f aca="false">'ORÇ.GLOBAL P CAIXA'!O359</f>
        <v>0</v>
      </c>
      <c r="U360" s="172" t="n">
        <f aca="false">'ORÇ.GLOBAL P CAIXA'!P359</f>
        <v>0</v>
      </c>
      <c r="V360" s="173" t="n">
        <f aca="false">'ORÇ.GLOBAL P CAIXA'!E359</f>
        <v>0</v>
      </c>
      <c r="W360" s="173" t="n">
        <f aca="false">F360</f>
        <v>0</v>
      </c>
      <c r="X360" s="649"/>
      <c r="Y360" s="649"/>
      <c r="Z360" s="650"/>
      <c r="AB360" s="88"/>
      <c r="AC360" s="157" t="n">
        <f aca="false">IF(B360=0,AC359,IF(ISNONTEXT(B360)=TRUE(),INT(B360),INT(LEFT(B360,FIND(".",B360)-1))))</f>
        <v>3</v>
      </c>
      <c r="AD360" s="157" t="str">
        <f aca="false">IF(AD361=1,1,IF(B360&lt;&gt;0,1,IF(C360&lt;&gt;0,1,IF(D360&lt;&gt;0,1,IF(E360&lt;&gt;0,1,"")))))</f>
        <v/>
      </c>
      <c r="AE360" s="157" t="str">
        <f aca="false">IF(AC360=0," ",IF(AC360&lt;&gt;AC359,AC360," "))</f>
        <v> </v>
      </c>
      <c r="AF360" s="88"/>
      <c r="AG360" s="75" t="e">
        <f aca="false">IF(AC360&lt;&gt;AE360,(IF(N360=0,G360*(INFORMAÇÕES!$Q$69/INFORMAÇÕES!$Q$72),IF(N360="R",G360,0))),0)</f>
        <v>#DIV/0!</v>
      </c>
      <c r="AH360" s="75" t="e">
        <f aca="false">IF(AC360&lt;&gt;AE360,(IF(N360=0,G360*(INFORMAÇÕES!$Q$70/INFORMAÇÕES!$Q$72),IF(N360="C",G360,0))),0)</f>
        <v>#DIV/0!</v>
      </c>
      <c r="AI360" s="75" t="n">
        <f aca="false">IF(AC360&lt;&gt;AE360,(IF(N360=0,G360*INFORMAÇÕES!$U$115,IF(N360="CF",G360,0))),0)</f>
        <v>0</v>
      </c>
      <c r="AJ360" s="75" t="n">
        <f aca="false">IF(AC360&lt;&gt;AE360,(IF(N360=0,G360*INFORMAÇÕES!$U$116,IF(N360="O",G360,0))),0)</f>
        <v>0</v>
      </c>
      <c r="AK360" s="75" t="n">
        <f aca="false">IF(E360&lt;&gt;0,G360,0)</f>
        <v>0</v>
      </c>
      <c r="AL360" s="75" t="n">
        <f aca="false">IF(AC360&lt;&gt;AE360,(IF(N360=0,J360*(INFORMAÇÕES!$Q$89/INFORMAÇÕES!$Q$92),IF(N360="R",J360,0))),0)</f>
        <v>0</v>
      </c>
      <c r="AM360" s="75" t="n">
        <f aca="false">IF(AC360&lt;&gt;AE360,(IF(N360=0,J360*(INFORMAÇÕES!$Q$90/INFORMAÇÕES!$Q$92),IF(N360="C",J360,0))),0)</f>
        <v>0</v>
      </c>
      <c r="AN360" s="75" t="n">
        <f aca="false">IF(AC360&lt;&gt;AE360,(IF(N360="",J360*INFORMAÇÕES!$U$115,IF(N360="CF",J360,0))),0)</f>
        <v>0</v>
      </c>
      <c r="AO360" s="75" t="n">
        <f aca="false">IF(AC360&lt;&gt;AE360,(IF(N360="",J360*INFORMAÇÕES!$U$116,IF(N360="O",J360,0))),0)</f>
        <v>0</v>
      </c>
      <c r="AP360" s="75" t="n">
        <f aca="false">IF(H360&lt;&gt;0,J360,0)</f>
        <v>0</v>
      </c>
      <c r="AQ360" s="75" t="n">
        <f aca="false">IF(K360&lt;&gt;0,L360,0)</f>
        <v>0</v>
      </c>
    </row>
    <row r="361" s="174" customFormat="true" ht="14.25" hidden="false" customHeight="false" outlineLevel="0" collapsed="false">
      <c r="A361" s="159" t="n">
        <v>349</v>
      </c>
      <c r="B361" s="160" t="n">
        <f aca="false">R361</f>
        <v>0</v>
      </c>
      <c r="C361" s="161" t="n">
        <f aca="false">T361</f>
        <v>0</v>
      </c>
      <c r="D361" s="162" t="n">
        <f aca="false">U361</f>
        <v>0</v>
      </c>
      <c r="E361" s="163" t="n">
        <f aca="false">'ORÇ.GLOBAL P CAIXA'!E360</f>
        <v>0</v>
      </c>
      <c r="F361" s="163" t="n">
        <f aca="false">IF('ORÇ.GLOBAL EMPRESA'!G360&gt;0,'ORÇ.GLOBAL EMPRESA'!G360,'ORÇ.GLOBAL P CAIXA'!F360)</f>
        <v>0</v>
      </c>
      <c r="G361" s="163" t="n">
        <f aca="false">IF(E361&lt;&gt;0,ROUND(E361*F361,2),IF(AK361=0,(SUMIF($AC$13:$AC$1012,B361,$AK$13:$AK$1012)),AK361))</f>
        <v>0</v>
      </c>
      <c r="H361" s="163" t="n">
        <f aca="false">V361</f>
        <v>0</v>
      </c>
      <c r="I361" s="163" t="n">
        <f aca="false">W361</f>
        <v>0</v>
      </c>
      <c r="J361" s="163" t="n">
        <f aca="false">IF(H361&lt;&gt;0,ROUND(H361*I361,2),IF(AP361=0,(SUMIF($AC$13:$AC$1012,B361,$AP$13:$AP$1012)),AP361))</f>
        <v>0</v>
      </c>
      <c r="K361" s="163" t="n">
        <f aca="false">H361-E361</f>
        <v>0</v>
      </c>
      <c r="L361" s="163" t="n">
        <f aca="false">J361-G361</f>
        <v>0</v>
      </c>
      <c r="M361" s="645" t="str">
        <f aca="false">IF('ORÇ.GLOBAL P CAIXA'!H360&gt;0,'ORÇ.GLOBAL P CAIXA'!H360,"")</f>
        <v/>
      </c>
      <c r="N361" s="646" t="n">
        <f aca="false">'ORÇ.GLOBAL P CAIXA'!I360</f>
        <v>0</v>
      </c>
      <c r="O361" s="166" t="str">
        <f aca="false">S361</f>
        <v/>
      </c>
      <c r="P361" s="167"/>
      <c r="Q361" s="168" t="str">
        <f aca="false">IF(B361&gt;0,"ok","ocultar")</f>
        <v>ocultar</v>
      </c>
      <c r="R361" s="647" t="n">
        <f aca="false">'ORÇ.GLOBAL P CAIXA'!B360</f>
        <v>0</v>
      </c>
      <c r="S361" s="170" t="str">
        <f aca="false">IF('ORÇ.GLOBAL P CAIXA'!N360&lt;&gt;0,'ORÇ.GLOBAL P CAIXA'!N360,"")</f>
        <v/>
      </c>
      <c r="T361" s="648" t="n">
        <f aca="false">'ORÇ.GLOBAL P CAIXA'!O360</f>
        <v>0</v>
      </c>
      <c r="U361" s="172" t="n">
        <f aca="false">'ORÇ.GLOBAL P CAIXA'!P360</f>
        <v>0</v>
      </c>
      <c r="V361" s="173" t="n">
        <f aca="false">'ORÇ.GLOBAL P CAIXA'!E360</f>
        <v>0</v>
      </c>
      <c r="W361" s="173" t="n">
        <f aca="false">F361</f>
        <v>0</v>
      </c>
      <c r="X361" s="649"/>
      <c r="Y361" s="649"/>
      <c r="Z361" s="650"/>
      <c r="AB361" s="88"/>
      <c r="AC361" s="157" t="n">
        <f aca="false">IF(B361=0,AC360,IF(ISNONTEXT(B361)=TRUE(),INT(B361),INT(LEFT(B361,FIND(".",B361)-1))))</f>
        <v>3</v>
      </c>
      <c r="AD361" s="157" t="str">
        <f aca="false">IF(AD362=1,1,IF(B361&lt;&gt;0,1,IF(C361&lt;&gt;0,1,IF(D361&lt;&gt;0,1,IF(E361&lt;&gt;0,1,"")))))</f>
        <v/>
      </c>
      <c r="AE361" s="157" t="str">
        <f aca="false">IF(AC361=0," ",IF(AC361&lt;&gt;AC360,AC361," "))</f>
        <v> </v>
      </c>
      <c r="AF361" s="88"/>
      <c r="AG361" s="75" t="e">
        <f aca="false">IF(AC361&lt;&gt;AE361,(IF(N361=0,G361*(INFORMAÇÕES!$Q$69/INFORMAÇÕES!$Q$72),IF(N361="R",G361,0))),0)</f>
        <v>#DIV/0!</v>
      </c>
      <c r="AH361" s="75" t="e">
        <f aca="false">IF(AC361&lt;&gt;AE361,(IF(N361=0,G361*(INFORMAÇÕES!$Q$70/INFORMAÇÕES!$Q$72),IF(N361="C",G361,0))),0)</f>
        <v>#DIV/0!</v>
      </c>
      <c r="AI361" s="75" t="n">
        <f aca="false">IF(AC361&lt;&gt;AE361,(IF(N361=0,G361*INFORMAÇÕES!$U$115,IF(N361="CF",G361,0))),0)</f>
        <v>0</v>
      </c>
      <c r="AJ361" s="75" t="n">
        <f aca="false">IF(AC361&lt;&gt;AE361,(IF(N361=0,G361*INFORMAÇÕES!$U$116,IF(N361="O",G361,0))),0)</f>
        <v>0</v>
      </c>
      <c r="AK361" s="75" t="n">
        <f aca="false">IF(E361&lt;&gt;0,G361,0)</f>
        <v>0</v>
      </c>
      <c r="AL361" s="75" t="n">
        <f aca="false">IF(AC361&lt;&gt;AE361,(IF(N361=0,J361*(INFORMAÇÕES!$Q$89/INFORMAÇÕES!$Q$92),IF(N361="R",J361,0))),0)</f>
        <v>0</v>
      </c>
      <c r="AM361" s="75" t="n">
        <f aca="false">IF(AC361&lt;&gt;AE361,(IF(N361=0,J361*(INFORMAÇÕES!$Q$90/INFORMAÇÕES!$Q$92),IF(N361="C",J361,0))),0)</f>
        <v>0</v>
      </c>
      <c r="AN361" s="75" t="n">
        <f aca="false">IF(AC361&lt;&gt;AE361,(IF(N361="",J361*INFORMAÇÕES!$U$115,IF(N361="CF",J361,0))),0)</f>
        <v>0</v>
      </c>
      <c r="AO361" s="75" t="n">
        <f aca="false">IF(AC361&lt;&gt;AE361,(IF(N361="",J361*INFORMAÇÕES!$U$116,IF(N361="O",J361,0))),0)</f>
        <v>0</v>
      </c>
      <c r="AP361" s="75" t="n">
        <f aca="false">IF(H361&lt;&gt;0,J361,0)</f>
        <v>0</v>
      </c>
      <c r="AQ361" s="75" t="n">
        <f aca="false">IF(K361&lt;&gt;0,L361,0)</f>
        <v>0</v>
      </c>
    </row>
    <row r="362" s="174" customFormat="true" ht="14.25" hidden="false" customHeight="false" outlineLevel="0" collapsed="false">
      <c r="A362" s="159" t="n">
        <v>350</v>
      </c>
      <c r="B362" s="160" t="n">
        <f aca="false">R362</f>
        <v>0</v>
      </c>
      <c r="C362" s="161" t="n">
        <f aca="false">T362</f>
        <v>0</v>
      </c>
      <c r="D362" s="162" t="n">
        <f aca="false">U362</f>
        <v>0</v>
      </c>
      <c r="E362" s="163" t="n">
        <f aca="false">'ORÇ.GLOBAL P CAIXA'!E361</f>
        <v>0</v>
      </c>
      <c r="F362" s="163" t="n">
        <f aca="false">IF('ORÇ.GLOBAL EMPRESA'!G361&gt;0,'ORÇ.GLOBAL EMPRESA'!G361,'ORÇ.GLOBAL P CAIXA'!F361)</f>
        <v>0</v>
      </c>
      <c r="G362" s="163" t="n">
        <f aca="false">IF(E362&lt;&gt;0,ROUND(E362*F362,2),IF(AK362=0,(SUMIF($AC$13:$AC$1012,B362,$AK$13:$AK$1012)),AK362))</f>
        <v>0</v>
      </c>
      <c r="H362" s="163" t="n">
        <f aca="false">V362</f>
        <v>0</v>
      </c>
      <c r="I362" s="163" t="n">
        <f aca="false">W362</f>
        <v>0</v>
      </c>
      <c r="J362" s="163" t="n">
        <f aca="false">IF(H362&lt;&gt;0,ROUND(H362*I362,2),IF(AP362=0,(SUMIF($AC$13:$AC$1012,B362,$AP$13:$AP$1012)),AP362))</f>
        <v>0</v>
      </c>
      <c r="K362" s="163" t="n">
        <f aca="false">H362-E362</f>
        <v>0</v>
      </c>
      <c r="L362" s="163" t="n">
        <f aca="false">J362-G362</f>
        <v>0</v>
      </c>
      <c r="M362" s="645" t="str">
        <f aca="false">IF('ORÇ.GLOBAL P CAIXA'!H361&gt;0,'ORÇ.GLOBAL P CAIXA'!H361,"")</f>
        <v/>
      </c>
      <c r="N362" s="646" t="n">
        <f aca="false">'ORÇ.GLOBAL P CAIXA'!I361</f>
        <v>0</v>
      </c>
      <c r="O362" s="166" t="str">
        <f aca="false">S362</f>
        <v/>
      </c>
      <c r="P362" s="167"/>
      <c r="Q362" s="168" t="str">
        <f aca="false">IF(B362&gt;0,"ok","ocultar")</f>
        <v>ocultar</v>
      </c>
      <c r="R362" s="647" t="n">
        <f aca="false">'ORÇ.GLOBAL P CAIXA'!B361</f>
        <v>0</v>
      </c>
      <c r="S362" s="170" t="str">
        <f aca="false">IF('ORÇ.GLOBAL P CAIXA'!N361&lt;&gt;0,'ORÇ.GLOBAL P CAIXA'!N361,"")</f>
        <v/>
      </c>
      <c r="T362" s="648" t="n">
        <f aca="false">'ORÇ.GLOBAL P CAIXA'!O361</f>
        <v>0</v>
      </c>
      <c r="U362" s="172" t="n">
        <f aca="false">'ORÇ.GLOBAL P CAIXA'!P361</f>
        <v>0</v>
      </c>
      <c r="V362" s="173" t="n">
        <f aca="false">'ORÇ.GLOBAL P CAIXA'!E361</f>
        <v>0</v>
      </c>
      <c r="W362" s="173" t="n">
        <f aca="false">F362</f>
        <v>0</v>
      </c>
      <c r="X362" s="649"/>
      <c r="Y362" s="649"/>
      <c r="Z362" s="650"/>
      <c r="AB362" s="88"/>
      <c r="AC362" s="157" t="n">
        <f aca="false">IF(B362=0,AC361,IF(ISNONTEXT(B362)=TRUE(),INT(B362),INT(LEFT(B362,FIND(".",B362)-1))))</f>
        <v>3</v>
      </c>
      <c r="AD362" s="157" t="str">
        <f aca="false">IF(AD363=1,1,IF(B362&lt;&gt;0,1,IF(C362&lt;&gt;0,1,IF(D362&lt;&gt;0,1,IF(E362&lt;&gt;0,1,"")))))</f>
        <v/>
      </c>
      <c r="AE362" s="157" t="str">
        <f aca="false">IF(AC362=0," ",IF(AC362&lt;&gt;AC361,AC362," "))</f>
        <v> </v>
      </c>
      <c r="AF362" s="88"/>
      <c r="AG362" s="75" t="e">
        <f aca="false">IF(AC362&lt;&gt;AE362,(IF(N362=0,G362*(INFORMAÇÕES!$Q$69/INFORMAÇÕES!$Q$72),IF(N362="R",G362,0))),0)</f>
        <v>#DIV/0!</v>
      </c>
      <c r="AH362" s="75" t="e">
        <f aca="false">IF(AC362&lt;&gt;AE362,(IF(N362=0,G362*(INFORMAÇÕES!$Q$70/INFORMAÇÕES!$Q$72),IF(N362="C",G362,0))),0)</f>
        <v>#DIV/0!</v>
      </c>
      <c r="AI362" s="75" t="n">
        <f aca="false">IF(AC362&lt;&gt;AE362,(IF(N362=0,G362*INFORMAÇÕES!$U$115,IF(N362="CF",G362,0))),0)</f>
        <v>0</v>
      </c>
      <c r="AJ362" s="75" t="n">
        <f aca="false">IF(AC362&lt;&gt;AE362,(IF(N362=0,G362*INFORMAÇÕES!$U$116,IF(N362="O",G362,0))),0)</f>
        <v>0</v>
      </c>
      <c r="AK362" s="75" t="n">
        <f aca="false">IF(E362&lt;&gt;0,G362,0)</f>
        <v>0</v>
      </c>
      <c r="AL362" s="75" t="n">
        <f aca="false">IF(AC362&lt;&gt;AE362,(IF(N362=0,J362*(INFORMAÇÕES!$Q$89/INFORMAÇÕES!$Q$92),IF(N362="R",J362,0))),0)</f>
        <v>0</v>
      </c>
      <c r="AM362" s="75" t="n">
        <f aca="false">IF(AC362&lt;&gt;AE362,(IF(N362=0,J362*(INFORMAÇÕES!$Q$90/INFORMAÇÕES!$Q$92),IF(N362="C",J362,0))),0)</f>
        <v>0</v>
      </c>
      <c r="AN362" s="75" t="n">
        <f aca="false">IF(AC362&lt;&gt;AE362,(IF(N362="",J362*INFORMAÇÕES!$U$115,IF(N362="CF",J362,0))),0)</f>
        <v>0</v>
      </c>
      <c r="AO362" s="75" t="n">
        <f aca="false">IF(AC362&lt;&gt;AE362,(IF(N362="",J362*INFORMAÇÕES!$U$116,IF(N362="O",J362,0))),0)</f>
        <v>0</v>
      </c>
      <c r="AP362" s="75" t="n">
        <f aca="false">IF(H362&lt;&gt;0,J362,0)</f>
        <v>0</v>
      </c>
      <c r="AQ362" s="75" t="n">
        <f aca="false">IF(K362&lt;&gt;0,L362,0)</f>
        <v>0</v>
      </c>
    </row>
    <row r="363" s="174" customFormat="true" ht="14.25" hidden="false" customHeight="false" outlineLevel="0" collapsed="false">
      <c r="A363" s="159" t="n">
        <v>351</v>
      </c>
      <c r="B363" s="160" t="n">
        <f aca="false">R363</f>
        <v>0</v>
      </c>
      <c r="C363" s="161" t="n">
        <f aca="false">T363</f>
        <v>0</v>
      </c>
      <c r="D363" s="162" t="n">
        <f aca="false">U363</f>
        <v>0</v>
      </c>
      <c r="E363" s="163" t="n">
        <f aca="false">'ORÇ.GLOBAL P CAIXA'!E362</f>
        <v>0</v>
      </c>
      <c r="F363" s="163" t="n">
        <f aca="false">IF('ORÇ.GLOBAL EMPRESA'!G362&gt;0,'ORÇ.GLOBAL EMPRESA'!G362,'ORÇ.GLOBAL P CAIXA'!F362)</f>
        <v>0</v>
      </c>
      <c r="G363" s="163" t="n">
        <f aca="false">IF(E363&lt;&gt;0,ROUND(E363*F363,2),IF(AK363=0,(SUMIF($AC$13:$AC$1012,B363,$AK$13:$AK$1012)),AK363))</f>
        <v>0</v>
      </c>
      <c r="H363" s="163" t="n">
        <f aca="false">V363</f>
        <v>0</v>
      </c>
      <c r="I363" s="163" t="n">
        <f aca="false">W363</f>
        <v>0</v>
      </c>
      <c r="J363" s="163" t="n">
        <f aca="false">IF(H363&lt;&gt;0,ROUND(H363*I363,2),IF(AP363=0,(SUMIF($AC$13:$AC$1012,B363,$AP$13:$AP$1012)),AP363))</f>
        <v>0</v>
      </c>
      <c r="K363" s="163" t="n">
        <f aca="false">H363-E363</f>
        <v>0</v>
      </c>
      <c r="L363" s="163" t="n">
        <f aca="false">J363-G363</f>
        <v>0</v>
      </c>
      <c r="M363" s="645" t="str">
        <f aca="false">IF('ORÇ.GLOBAL P CAIXA'!H362&gt;0,'ORÇ.GLOBAL P CAIXA'!H362,"")</f>
        <v/>
      </c>
      <c r="N363" s="646" t="n">
        <f aca="false">'ORÇ.GLOBAL P CAIXA'!I362</f>
        <v>0</v>
      </c>
      <c r="O363" s="166" t="str">
        <f aca="false">S363</f>
        <v/>
      </c>
      <c r="P363" s="167"/>
      <c r="Q363" s="168" t="str">
        <f aca="false">IF(B363&gt;0,"ok","ocultar")</f>
        <v>ocultar</v>
      </c>
      <c r="R363" s="647" t="n">
        <f aca="false">'ORÇ.GLOBAL P CAIXA'!B362</f>
        <v>0</v>
      </c>
      <c r="S363" s="170" t="str">
        <f aca="false">IF('ORÇ.GLOBAL P CAIXA'!N362&lt;&gt;0,'ORÇ.GLOBAL P CAIXA'!N362,"")</f>
        <v/>
      </c>
      <c r="T363" s="648" t="n">
        <f aca="false">'ORÇ.GLOBAL P CAIXA'!O362</f>
        <v>0</v>
      </c>
      <c r="U363" s="172" t="n">
        <f aca="false">'ORÇ.GLOBAL P CAIXA'!P362</f>
        <v>0</v>
      </c>
      <c r="V363" s="173" t="n">
        <f aca="false">'ORÇ.GLOBAL P CAIXA'!E362</f>
        <v>0</v>
      </c>
      <c r="W363" s="173" t="n">
        <f aca="false">F363</f>
        <v>0</v>
      </c>
      <c r="X363" s="649"/>
      <c r="Y363" s="649"/>
      <c r="Z363" s="650"/>
      <c r="AB363" s="88"/>
      <c r="AC363" s="157" t="n">
        <f aca="false">IF(B363=0,AC362,IF(ISNONTEXT(B363)=TRUE(),INT(B363),INT(LEFT(B363,FIND(".",B363)-1))))</f>
        <v>3</v>
      </c>
      <c r="AD363" s="157" t="str">
        <f aca="false">IF(AD364=1,1,IF(B363&lt;&gt;0,1,IF(C363&lt;&gt;0,1,IF(D363&lt;&gt;0,1,IF(E363&lt;&gt;0,1,"")))))</f>
        <v/>
      </c>
      <c r="AE363" s="157" t="str">
        <f aca="false">IF(AC363=0," ",IF(AC363&lt;&gt;AC362,AC363," "))</f>
        <v> </v>
      </c>
      <c r="AF363" s="88"/>
      <c r="AG363" s="75" t="e">
        <f aca="false">IF(AC363&lt;&gt;AE363,(IF(N363=0,G363*(INFORMAÇÕES!$Q$69/INFORMAÇÕES!$Q$72),IF(N363="R",G363,0))),0)</f>
        <v>#DIV/0!</v>
      </c>
      <c r="AH363" s="75" t="e">
        <f aca="false">IF(AC363&lt;&gt;AE363,(IF(N363=0,G363*(INFORMAÇÕES!$Q$70/INFORMAÇÕES!$Q$72),IF(N363="C",G363,0))),0)</f>
        <v>#DIV/0!</v>
      </c>
      <c r="AI363" s="75" t="n">
        <f aca="false">IF(AC363&lt;&gt;AE363,(IF(N363=0,G363*INFORMAÇÕES!$U$115,IF(N363="CF",G363,0))),0)</f>
        <v>0</v>
      </c>
      <c r="AJ363" s="75" t="n">
        <f aca="false">IF(AC363&lt;&gt;AE363,(IF(N363=0,G363*INFORMAÇÕES!$U$116,IF(N363="O",G363,0))),0)</f>
        <v>0</v>
      </c>
      <c r="AK363" s="75" t="n">
        <f aca="false">IF(E363&lt;&gt;0,G363,0)</f>
        <v>0</v>
      </c>
      <c r="AL363" s="75" t="n">
        <f aca="false">IF(AC363&lt;&gt;AE363,(IF(N363=0,J363*(INFORMAÇÕES!$Q$89/INFORMAÇÕES!$Q$92),IF(N363="R",J363,0))),0)</f>
        <v>0</v>
      </c>
      <c r="AM363" s="75" t="n">
        <f aca="false">IF(AC363&lt;&gt;AE363,(IF(N363=0,J363*(INFORMAÇÕES!$Q$90/INFORMAÇÕES!$Q$92),IF(N363="C",J363,0))),0)</f>
        <v>0</v>
      </c>
      <c r="AN363" s="75" t="n">
        <f aca="false">IF(AC363&lt;&gt;AE363,(IF(N363="",J363*INFORMAÇÕES!$U$115,IF(N363="CF",J363,0))),0)</f>
        <v>0</v>
      </c>
      <c r="AO363" s="75" t="n">
        <f aca="false">IF(AC363&lt;&gt;AE363,(IF(N363="",J363*INFORMAÇÕES!$U$116,IF(N363="O",J363,0))),0)</f>
        <v>0</v>
      </c>
      <c r="AP363" s="75" t="n">
        <f aca="false">IF(H363&lt;&gt;0,J363,0)</f>
        <v>0</v>
      </c>
      <c r="AQ363" s="75" t="n">
        <f aca="false">IF(K363&lt;&gt;0,L363,0)</f>
        <v>0</v>
      </c>
    </row>
    <row r="364" s="174" customFormat="true" ht="14.25" hidden="false" customHeight="false" outlineLevel="0" collapsed="false">
      <c r="A364" s="159" t="n">
        <v>352</v>
      </c>
      <c r="B364" s="160" t="n">
        <f aca="false">R364</f>
        <v>0</v>
      </c>
      <c r="C364" s="161" t="n">
        <f aca="false">T364</f>
        <v>0</v>
      </c>
      <c r="D364" s="162" t="n">
        <f aca="false">U364</f>
        <v>0</v>
      </c>
      <c r="E364" s="163" t="n">
        <f aca="false">'ORÇ.GLOBAL P CAIXA'!E363</f>
        <v>0</v>
      </c>
      <c r="F364" s="163" t="n">
        <f aca="false">IF('ORÇ.GLOBAL EMPRESA'!G363&gt;0,'ORÇ.GLOBAL EMPRESA'!G363,'ORÇ.GLOBAL P CAIXA'!F363)</f>
        <v>0</v>
      </c>
      <c r="G364" s="163" t="n">
        <f aca="false">IF(E364&lt;&gt;0,ROUND(E364*F364,2),IF(AK364=0,(SUMIF($AC$13:$AC$1012,B364,$AK$13:$AK$1012)),AK364))</f>
        <v>0</v>
      </c>
      <c r="H364" s="163" t="n">
        <f aca="false">V364</f>
        <v>0</v>
      </c>
      <c r="I364" s="163" t="n">
        <f aca="false">W364</f>
        <v>0</v>
      </c>
      <c r="J364" s="163" t="n">
        <f aca="false">IF(H364&lt;&gt;0,ROUND(H364*I364,2),IF(AP364=0,(SUMIF($AC$13:$AC$1012,B364,$AP$13:$AP$1012)),AP364))</f>
        <v>0</v>
      </c>
      <c r="K364" s="163" t="n">
        <f aca="false">H364-E364</f>
        <v>0</v>
      </c>
      <c r="L364" s="163" t="n">
        <f aca="false">J364-G364</f>
        <v>0</v>
      </c>
      <c r="M364" s="645" t="str">
        <f aca="false">IF('ORÇ.GLOBAL P CAIXA'!H363&gt;0,'ORÇ.GLOBAL P CAIXA'!H363,"")</f>
        <v/>
      </c>
      <c r="N364" s="646" t="n">
        <f aca="false">'ORÇ.GLOBAL P CAIXA'!I363</f>
        <v>0</v>
      </c>
      <c r="O364" s="166" t="str">
        <f aca="false">S364</f>
        <v/>
      </c>
      <c r="P364" s="167"/>
      <c r="Q364" s="168" t="str">
        <f aca="false">IF(B364&gt;0,"ok","ocultar")</f>
        <v>ocultar</v>
      </c>
      <c r="R364" s="647" t="n">
        <f aca="false">'ORÇ.GLOBAL P CAIXA'!B363</f>
        <v>0</v>
      </c>
      <c r="S364" s="170" t="str">
        <f aca="false">IF('ORÇ.GLOBAL P CAIXA'!N363&lt;&gt;0,'ORÇ.GLOBAL P CAIXA'!N363,"")</f>
        <v/>
      </c>
      <c r="T364" s="648" t="n">
        <f aca="false">'ORÇ.GLOBAL P CAIXA'!O363</f>
        <v>0</v>
      </c>
      <c r="U364" s="172" t="n">
        <f aca="false">'ORÇ.GLOBAL P CAIXA'!P363</f>
        <v>0</v>
      </c>
      <c r="V364" s="173" t="n">
        <f aca="false">'ORÇ.GLOBAL P CAIXA'!E363</f>
        <v>0</v>
      </c>
      <c r="W364" s="173" t="n">
        <f aca="false">F364</f>
        <v>0</v>
      </c>
      <c r="X364" s="649"/>
      <c r="Y364" s="649"/>
      <c r="Z364" s="650"/>
      <c r="AB364" s="88"/>
      <c r="AC364" s="157" t="n">
        <f aca="false">IF(B364=0,AC363,IF(ISNONTEXT(B364)=TRUE(),INT(B364),INT(LEFT(B364,FIND(".",B364)-1))))</f>
        <v>3</v>
      </c>
      <c r="AD364" s="157" t="str">
        <f aca="false">IF(AD365=1,1,IF(B364&lt;&gt;0,1,IF(C364&lt;&gt;0,1,IF(D364&lt;&gt;0,1,IF(E364&lt;&gt;0,1,"")))))</f>
        <v/>
      </c>
      <c r="AE364" s="157" t="str">
        <f aca="false">IF(AC364=0," ",IF(AC364&lt;&gt;AC363,AC364," "))</f>
        <v> </v>
      </c>
      <c r="AF364" s="88"/>
      <c r="AG364" s="75" t="e">
        <f aca="false">IF(AC364&lt;&gt;AE364,(IF(N364=0,G364*(INFORMAÇÕES!$Q$69/INFORMAÇÕES!$Q$72),IF(N364="R",G364,0))),0)</f>
        <v>#DIV/0!</v>
      </c>
      <c r="AH364" s="75" t="e">
        <f aca="false">IF(AC364&lt;&gt;AE364,(IF(N364=0,G364*(INFORMAÇÕES!$Q$70/INFORMAÇÕES!$Q$72),IF(N364="C",G364,0))),0)</f>
        <v>#DIV/0!</v>
      </c>
      <c r="AI364" s="75" t="n">
        <f aca="false">IF(AC364&lt;&gt;AE364,(IF(N364=0,G364*INFORMAÇÕES!$U$115,IF(N364="CF",G364,0))),0)</f>
        <v>0</v>
      </c>
      <c r="AJ364" s="75" t="n">
        <f aca="false">IF(AC364&lt;&gt;AE364,(IF(N364=0,G364*INFORMAÇÕES!$U$116,IF(N364="O",G364,0))),0)</f>
        <v>0</v>
      </c>
      <c r="AK364" s="75" t="n">
        <f aca="false">IF(E364&lt;&gt;0,G364,0)</f>
        <v>0</v>
      </c>
      <c r="AL364" s="75" t="n">
        <f aca="false">IF(AC364&lt;&gt;AE364,(IF(N364=0,J364*(INFORMAÇÕES!$Q$89/INFORMAÇÕES!$Q$92),IF(N364="R",J364,0))),0)</f>
        <v>0</v>
      </c>
      <c r="AM364" s="75" t="n">
        <f aca="false">IF(AC364&lt;&gt;AE364,(IF(N364=0,J364*(INFORMAÇÕES!$Q$90/INFORMAÇÕES!$Q$92),IF(N364="C",J364,0))),0)</f>
        <v>0</v>
      </c>
      <c r="AN364" s="75" t="n">
        <f aca="false">IF(AC364&lt;&gt;AE364,(IF(N364="",J364*INFORMAÇÕES!$U$115,IF(N364="CF",J364,0))),0)</f>
        <v>0</v>
      </c>
      <c r="AO364" s="75" t="n">
        <f aca="false">IF(AC364&lt;&gt;AE364,(IF(N364="",J364*INFORMAÇÕES!$U$116,IF(N364="O",J364,0))),0)</f>
        <v>0</v>
      </c>
      <c r="AP364" s="75" t="n">
        <f aca="false">IF(H364&lt;&gt;0,J364,0)</f>
        <v>0</v>
      </c>
      <c r="AQ364" s="75" t="n">
        <f aca="false">IF(K364&lt;&gt;0,L364,0)</f>
        <v>0</v>
      </c>
    </row>
    <row r="365" s="174" customFormat="true" ht="14.25" hidden="false" customHeight="false" outlineLevel="0" collapsed="false">
      <c r="A365" s="159" t="n">
        <v>353</v>
      </c>
      <c r="B365" s="160" t="n">
        <f aca="false">R365</f>
        <v>0</v>
      </c>
      <c r="C365" s="161" t="n">
        <f aca="false">T365</f>
        <v>0</v>
      </c>
      <c r="D365" s="162" t="n">
        <f aca="false">U365</f>
        <v>0</v>
      </c>
      <c r="E365" s="163" t="n">
        <f aca="false">'ORÇ.GLOBAL P CAIXA'!E364</f>
        <v>0</v>
      </c>
      <c r="F365" s="163" t="n">
        <f aca="false">IF('ORÇ.GLOBAL EMPRESA'!G364&gt;0,'ORÇ.GLOBAL EMPRESA'!G364,'ORÇ.GLOBAL P CAIXA'!F364)</f>
        <v>0</v>
      </c>
      <c r="G365" s="163" t="n">
        <f aca="false">IF(E365&lt;&gt;0,ROUND(E365*F365,2),IF(AK365=0,(SUMIF($AC$13:$AC$1012,B365,$AK$13:$AK$1012)),AK365))</f>
        <v>0</v>
      </c>
      <c r="H365" s="163" t="n">
        <f aca="false">V365</f>
        <v>0</v>
      </c>
      <c r="I365" s="163" t="n">
        <f aca="false">W365</f>
        <v>0</v>
      </c>
      <c r="J365" s="163" t="n">
        <f aca="false">IF(H365&lt;&gt;0,ROUND(H365*I365,2),IF(AP365=0,(SUMIF($AC$13:$AC$1012,B365,$AP$13:$AP$1012)),AP365))</f>
        <v>0</v>
      </c>
      <c r="K365" s="163" t="n">
        <f aca="false">H365-E365</f>
        <v>0</v>
      </c>
      <c r="L365" s="163" t="n">
        <f aca="false">J365-G365</f>
        <v>0</v>
      </c>
      <c r="M365" s="645" t="str">
        <f aca="false">IF('ORÇ.GLOBAL P CAIXA'!H364&gt;0,'ORÇ.GLOBAL P CAIXA'!H364,"")</f>
        <v/>
      </c>
      <c r="N365" s="646" t="n">
        <f aca="false">'ORÇ.GLOBAL P CAIXA'!I364</f>
        <v>0</v>
      </c>
      <c r="O365" s="166" t="str">
        <f aca="false">S365</f>
        <v/>
      </c>
      <c r="P365" s="167"/>
      <c r="Q365" s="168" t="str">
        <f aca="false">IF(B365&gt;0,"ok","ocultar")</f>
        <v>ocultar</v>
      </c>
      <c r="R365" s="647" t="n">
        <f aca="false">'ORÇ.GLOBAL P CAIXA'!B364</f>
        <v>0</v>
      </c>
      <c r="S365" s="170" t="str">
        <f aca="false">IF('ORÇ.GLOBAL P CAIXA'!N364&lt;&gt;0,'ORÇ.GLOBAL P CAIXA'!N364,"")</f>
        <v/>
      </c>
      <c r="T365" s="648" t="n">
        <f aca="false">'ORÇ.GLOBAL P CAIXA'!O364</f>
        <v>0</v>
      </c>
      <c r="U365" s="172" t="n">
        <f aca="false">'ORÇ.GLOBAL P CAIXA'!P364</f>
        <v>0</v>
      </c>
      <c r="V365" s="173" t="n">
        <f aca="false">'ORÇ.GLOBAL P CAIXA'!E364</f>
        <v>0</v>
      </c>
      <c r="W365" s="173" t="n">
        <f aca="false">F365</f>
        <v>0</v>
      </c>
      <c r="X365" s="649"/>
      <c r="Y365" s="649"/>
      <c r="Z365" s="650"/>
      <c r="AB365" s="88"/>
      <c r="AC365" s="157" t="n">
        <f aca="false">IF(B365=0,AC364,IF(ISNONTEXT(B365)=TRUE(),INT(B365),INT(LEFT(B365,FIND(".",B365)-1))))</f>
        <v>3</v>
      </c>
      <c r="AD365" s="157" t="str">
        <f aca="false">IF(AD366=1,1,IF(B365&lt;&gt;0,1,IF(C365&lt;&gt;0,1,IF(D365&lt;&gt;0,1,IF(E365&lt;&gt;0,1,"")))))</f>
        <v/>
      </c>
      <c r="AE365" s="157" t="str">
        <f aca="false">IF(AC365=0," ",IF(AC365&lt;&gt;AC364,AC365," "))</f>
        <v> </v>
      </c>
      <c r="AF365" s="88"/>
      <c r="AG365" s="75" t="e">
        <f aca="false">IF(AC365&lt;&gt;AE365,(IF(N365=0,G365*(INFORMAÇÕES!$Q$69/INFORMAÇÕES!$Q$72),IF(N365="R",G365,0))),0)</f>
        <v>#DIV/0!</v>
      </c>
      <c r="AH365" s="75" t="e">
        <f aca="false">IF(AC365&lt;&gt;AE365,(IF(N365=0,G365*(INFORMAÇÕES!$Q$70/INFORMAÇÕES!$Q$72),IF(N365="C",G365,0))),0)</f>
        <v>#DIV/0!</v>
      </c>
      <c r="AI365" s="75" t="n">
        <f aca="false">IF(AC365&lt;&gt;AE365,(IF(N365=0,G365*INFORMAÇÕES!$U$115,IF(N365="CF",G365,0))),0)</f>
        <v>0</v>
      </c>
      <c r="AJ365" s="75" t="n">
        <f aca="false">IF(AC365&lt;&gt;AE365,(IF(N365=0,G365*INFORMAÇÕES!$U$116,IF(N365="O",G365,0))),0)</f>
        <v>0</v>
      </c>
      <c r="AK365" s="75" t="n">
        <f aca="false">IF(E365&lt;&gt;0,G365,0)</f>
        <v>0</v>
      </c>
      <c r="AL365" s="75" t="n">
        <f aca="false">IF(AC365&lt;&gt;AE365,(IF(N365=0,J365*(INFORMAÇÕES!$Q$89/INFORMAÇÕES!$Q$92),IF(N365="R",J365,0))),0)</f>
        <v>0</v>
      </c>
      <c r="AM365" s="75" t="n">
        <f aca="false">IF(AC365&lt;&gt;AE365,(IF(N365=0,J365*(INFORMAÇÕES!$Q$90/INFORMAÇÕES!$Q$92),IF(N365="C",J365,0))),0)</f>
        <v>0</v>
      </c>
      <c r="AN365" s="75" t="n">
        <f aca="false">IF(AC365&lt;&gt;AE365,(IF(N365="",J365*INFORMAÇÕES!$U$115,IF(N365="CF",J365,0))),0)</f>
        <v>0</v>
      </c>
      <c r="AO365" s="75" t="n">
        <f aca="false">IF(AC365&lt;&gt;AE365,(IF(N365="",J365*INFORMAÇÕES!$U$116,IF(N365="O",J365,0))),0)</f>
        <v>0</v>
      </c>
      <c r="AP365" s="75" t="n">
        <f aca="false">IF(H365&lt;&gt;0,J365,0)</f>
        <v>0</v>
      </c>
      <c r="AQ365" s="75" t="n">
        <f aca="false">IF(K365&lt;&gt;0,L365,0)</f>
        <v>0</v>
      </c>
    </row>
    <row r="366" s="174" customFormat="true" ht="14.25" hidden="false" customHeight="false" outlineLevel="0" collapsed="false">
      <c r="A366" s="159" t="n">
        <v>354</v>
      </c>
      <c r="B366" s="160" t="n">
        <f aca="false">R366</f>
        <v>0</v>
      </c>
      <c r="C366" s="161" t="n">
        <f aca="false">T366</f>
        <v>0</v>
      </c>
      <c r="D366" s="162" t="n">
        <f aca="false">U366</f>
        <v>0</v>
      </c>
      <c r="E366" s="163" t="n">
        <f aca="false">'ORÇ.GLOBAL P CAIXA'!E365</f>
        <v>0</v>
      </c>
      <c r="F366" s="163" t="n">
        <f aca="false">IF('ORÇ.GLOBAL EMPRESA'!G365&gt;0,'ORÇ.GLOBAL EMPRESA'!G365,'ORÇ.GLOBAL P CAIXA'!F365)</f>
        <v>0</v>
      </c>
      <c r="G366" s="163" t="n">
        <f aca="false">IF(E366&lt;&gt;0,ROUND(E366*F366,2),IF(AK366=0,(SUMIF($AC$13:$AC$1012,B366,$AK$13:$AK$1012)),AK366))</f>
        <v>0</v>
      </c>
      <c r="H366" s="163" t="n">
        <f aca="false">V366</f>
        <v>0</v>
      </c>
      <c r="I366" s="163" t="n">
        <f aca="false">W366</f>
        <v>0</v>
      </c>
      <c r="J366" s="163" t="n">
        <f aca="false">IF(H366&lt;&gt;0,ROUND(H366*I366,2),IF(AP366=0,(SUMIF($AC$13:$AC$1012,B366,$AP$13:$AP$1012)),AP366))</f>
        <v>0</v>
      </c>
      <c r="K366" s="163" t="n">
        <f aca="false">H366-E366</f>
        <v>0</v>
      </c>
      <c r="L366" s="163" t="n">
        <f aca="false">J366-G366</f>
        <v>0</v>
      </c>
      <c r="M366" s="645" t="str">
        <f aca="false">IF('ORÇ.GLOBAL P CAIXA'!H365&gt;0,'ORÇ.GLOBAL P CAIXA'!H365,"")</f>
        <v/>
      </c>
      <c r="N366" s="646" t="n">
        <f aca="false">'ORÇ.GLOBAL P CAIXA'!I365</f>
        <v>0</v>
      </c>
      <c r="O366" s="166" t="str">
        <f aca="false">S366</f>
        <v/>
      </c>
      <c r="P366" s="167"/>
      <c r="Q366" s="168" t="str">
        <f aca="false">IF(B366&gt;0,"ok","ocultar")</f>
        <v>ocultar</v>
      </c>
      <c r="R366" s="647" t="n">
        <f aca="false">'ORÇ.GLOBAL P CAIXA'!B365</f>
        <v>0</v>
      </c>
      <c r="S366" s="170" t="str">
        <f aca="false">IF('ORÇ.GLOBAL P CAIXA'!N365&lt;&gt;0,'ORÇ.GLOBAL P CAIXA'!N365,"")</f>
        <v/>
      </c>
      <c r="T366" s="648" t="n">
        <f aca="false">'ORÇ.GLOBAL P CAIXA'!O365</f>
        <v>0</v>
      </c>
      <c r="U366" s="172" t="n">
        <f aca="false">'ORÇ.GLOBAL P CAIXA'!P365</f>
        <v>0</v>
      </c>
      <c r="V366" s="173" t="n">
        <f aca="false">'ORÇ.GLOBAL P CAIXA'!E365</f>
        <v>0</v>
      </c>
      <c r="W366" s="173" t="n">
        <f aca="false">F366</f>
        <v>0</v>
      </c>
      <c r="X366" s="649"/>
      <c r="Y366" s="649"/>
      <c r="Z366" s="650"/>
      <c r="AB366" s="88"/>
      <c r="AC366" s="157" t="n">
        <f aca="false">IF(B366=0,AC365,IF(ISNONTEXT(B366)=TRUE(),INT(B366),INT(LEFT(B366,FIND(".",B366)-1))))</f>
        <v>3</v>
      </c>
      <c r="AD366" s="157" t="str">
        <f aca="false">IF(AD367=1,1,IF(B366&lt;&gt;0,1,IF(C366&lt;&gt;0,1,IF(D366&lt;&gt;0,1,IF(E366&lt;&gt;0,1,"")))))</f>
        <v/>
      </c>
      <c r="AE366" s="157" t="str">
        <f aca="false">IF(AC366=0," ",IF(AC366&lt;&gt;AC365,AC366," "))</f>
        <v> </v>
      </c>
      <c r="AF366" s="88"/>
      <c r="AG366" s="75" t="e">
        <f aca="false">IF(AC366&lt;&gt;AE366,(IF(N366=0,G366*(INFORMAÇÕES!$Q$69/INFORMAÇÕES!$Q$72),IF(N366="R",G366,0))),0)</f>
        <v>#DIV/0!</v>
      </c>
      <c r="AH366" s="75" t="e">
        <f aca="false">IF(AC366&lt;&gt;AE366,(IF(N366=0,G366*(INFORMAÇÕES!$Q$70/INFORMAÇÕES!$Q$72),IF(N366="C",G366,0))),0)</f>
        <v>#DIV/0!</v>
      </c>
      <c r="AI366" s="75" t="n">
        <f aca="false">IF(AC366&lt;&gt;AE366,(IF(N366=0,G366*INFORMAÇÕES!$U$115,IF(N366="CF",G366,0))),0)</f>
        <v>0</v>
      </c>
      <c r="AJ366" s="75" t="n">
        <f aca="false">IF(AC366&lt;&gt;AE366,(IF(N366=0,G366*INFORMAÇÕES!$U$116,IF(N366="O",G366,0))),0)</f>
        <v>0</v>
      </c>
      <c r="AK366" s="75" t="n">
        <f aca="false">IF(E366&lt;&gt;0,G366,0)</f>
        <v>0</v>
      </c>
      <c r="AL366" s="75" t="n">
        <f aca="false">IF(AC366&lt;&gt;AE366,(IF(N366=0,J366*(INFORMAÇÕES!$Q$89/INFORMAÇÕES!$Q$92),IF(N366="R",J366,0))),0)</f>
        <v>0</v>
      </c>
      <c r="AM366" s="75" t="n">
        <f aca="false">IF(AC366&lt;&gt;AE366,(IF(N366=0,J366*(INFORMAÇÕES!$Q$90/INFORMAÇÕES!$Q$92),IF(N366="C",J366,0))),0)</f>
        <v>0</v>
      </c>
      <c r="AN366" s="75" t="n">
        <f aca="false">IF(AC366&lt;&gt;AE366,(IF(N366="",J366*INFORMAÇÕES!$U$115,IF(N366="CF",J366,0))),0)</f>
        <v>0</v>
      </c>
      <c r="AO366" s="75" t="n">
        <f aca="false">IF(AC366&lt;&gt;AE366,(IF(N366="",J366*INFORMAÇÕES!$U$116,IF(N366="O",J366,0))),0)</f>
        <v>0</v>
      </c>
      <c r="AP366" s="75" t="n">
        <f aca="false">IF(H366&lt;&gt;0,J366,0)</f>
        <v>0</v>
      </c>
      <c r="AQ366" s="75" t="n">
        <f aca="false">IF(K366&lt;&gt;0,L366,0)</f>
        <v>0</v>
      </c>
    </row>
    <row r="367" s="174" customFormat="true" ht="14.25" hidden="false" customHeight="false" outlineLevel="0" collapsed="false">
      <c r="A367" s="159" t="n">
        <v>355</v>
      </c>
      <c r="B367" s="160" t="n">
        <f aca="false">R367</f>
        <v>0</v>
      </c>
      <c r="C367" s="161" t="n">
        <f aca="false">T367</f>
        <v>0</v>
      </c>
      <c r="D367" s="162" t="n">
        <f aca="false">U367</f>
        <v>0</v>
      </c>
      <c r="E367" s="163" t="n">
        <f aca="false">'ORÇ.GLOBAL P CAIXA'!E366</f>
        <v>0</v>
      </c>
      <c r="F367" s="163" t="n">
        <f aca="false">IF('ORÇ.GLOBAL EMPRESA'!G366&gt;0,'ORÇ.GLOBAL EMPRESA'!G366,'ORÇ.GLOBAL P CAIXA'!F366)</f>
        <v>0</v>
      </c>
      <c r="G367" s="163" t="n">
        <f aca="false">IF(E367&lt;&gt;0,ROUND(E367*F367,2),IF(AK367=0,(SUMIF($AC$13:$AC$1012,B367,$AK$13:$AK$1012)),AK367))</f>
        <v>0</v>
      </c>
      <c r="H367" s="163" t="n">
        <f aca="false">V367</f>
        <v>0</v>
      </c>
      <c r="I367" s="163" t="n">
        <f aca="false">W367</f>
        <v>0</v>
      </c>
      <c r="J367" s="163" t="n">
        <f aca="false">IF(H367&lt;&gt;0,ROUND(H367*I367,2),IF(AP367=0,(SUMIF($AC$13:$AC$1012,B367,$AP$13:$AP$1012)),AP367))</f>
        <v>0</v>
      </c>
      <c r="K367" s="163" t="n">
        <f aca="false">H367-E367</f>
        <v>0</v>
      </c>
      <c r="L367" s="163" t="n">
        <f aca="false">J367-G367</f>
        <v>0</v>
      </c>
      <c r="M367" s="645" t="str">
        <f aca="false">IF('ORÇ.GLOBAL P CAIXA'!H366&gt;0,'ORÇ.GLOBAL P CAIXA'!H366,"")</f>
        <v/>
      </c>
      <c r="N367" s="646" t="n">
        <f aca="false">'ORÇ.GLOBAL P CAIXA'!I366</f>
        <v>0</v>
      </c>
      <c r="O367" s="166" t="str">
        <f aca="false">S367</f>
        <v/>
      </c>
      <c r="P367" s="167"/>
      <c r="Q367" s="168" t="str">
        <f aca="false">IF(B367&gt;0,"ok","ocultar")</f>
        <v>ocultar</v>
      </c>
      <c r="R367" s="647" t="n">
        <f aca="false">'ORÇ.GLOBAL P CAIXA'!B366</f>
        <v>0</v>
      </c>
      <c r="S367" s="170" t="str">
        <f aca="false">IF('ORÇ.GLOBAL P CAIXA'!N366&lt;&gt;0,'ORÇ.GLOBAL P CAIXA'!N366,"")</f>
        <v/>
      </c>
      <c r="T367" s="648" t="n">
        <f aca="false">'ORÇ.GLOBAL P CAIXA'!O366</f>
        <v>0</v>
      </c>
      <c r="U367" s="172" t="n">
        <f aca="false">'ORÇ.GLOBAL P CAIXA'!P366</f>
        <v>0</v>
      </c>
      <c r="V367" s="173" t="n">
        <f aca="false">'ORÇ.GLOBAL P CAIXA'!E366</f>
        <v>0</v>
      </c>
      <c r="W367" s="173" t="n">
        <f aca="false">F367</f>
        <v>0</v>
      </c>
      <c r="X367" s="649"/>
      <c r="Y367" s="649"/>
      <c r="Z367" s="650"/>
      <c r="AB367" s="88"/>
      <c r="AC367" s="157" t="n">
        <f aca="false">IF(B367=0,AC366,IF(ISNONTEXT(B367)=TRUE(),INT(B367),INT(LEFT(B367,FIND(".",B367)-1))))</f>
        <v>3</v>
      </c>
      <c r="AD367" s="157" t="str">
        <f aca="false">IF(AD368=1,1,IF(B367&lt;&gt;0,1,IF(C367&lt;&gt;0,1,IF(D367&lt;&gt;0,1,IF(E367&lt;&gt;0,1,"")))))</f>
        <v/>
      </c>
      <c r="AE367" s="157" t="str">
        <f aca="false">IF(AC367=0," ",IF(AC367&lt;&gt;AC366,AC367," "))</f>
        <v> </v>
      </c>
      <c r="AF367" s="88"/>
      <c r="AG367" s="75" t="e">
        <f aca="false">IF(AC367&lt;&gt;AE367,(IF(N367=0,G367*(INFORMAÇÕES!$Q$69/INFORMAÇÕES!$Q$72),IF(N367="R",G367,0))),0)</f>
        <v>#DIV/0!</v>
      </c>
      <c r="AH367" s="75" t="e">
        <f aca="false">IF(AC367&lt;&gt;AE367,(IF(N367=0,G367*(INFORMAÇÕES!$Q$70/INFORMAÇÕES!$Q$72),IF(N367="C",G367,0))),0)</f>
        <v>#DIV/0!</v>
      </c>
      <c r="AI367" s="75" t="n">
        <f aca="false">IF(AC367&lt;&gt;AE367,(IF(N367=0,G367*INFORMAÇÕES!$U$115,IF(N367="CF",G367,0))),0)</f>
        <v>0</v>
      </c>
      <c r="AJ367" s="75" t="n">
        <f aca="false">IF(AC367&lt;&gt;AE367,(IF(N367=0,G367*INFORMAÇÕES!$U$116,IF(N367="O",G367,0))),0)</f>
        <v>0</v>
      </c>
      <c r="AK367" s="75" t="n">
        <f aca="false">IF(E367&lt;&gt;0,G367,0)</f>
        <v>0</v>
      </c>
      <c r="AL367" s="75" t="n">
        <f aca="false">IF(AC367&lt;&gt;AE367,(IF(N367=0,J367*(INFORMAÇÕES!$Q$89/INFORMAÇÕES!$Q$92),IF(N367="R",J367,0))),0)</f>
        <v>0</v>
      </c>
      <c r="AM367" s="75" t="n">
        <f aca="false">IF(AC367&lt;&gt;AE367,(IF(N367=0,J367*(INFORMAÇÕES!$Q$90/INFORMAÇÕES!$Q$92),IF(N367="C",J367,0))),0)</f>
        <v>0</v>
      </c>
      <c r="AN367" s="75" t="n">
        <f aca="false">IF(AC367&lt;&gt;AE367,(IF(N367="",J367*INFORMAÇÕES!$U$115,IF(N367="CF",J367,0))),0)</f>
        <v>0</v>
      </c>
      <c r="AO367" s="75" t="n">
        <f aca="false">IF(AC367&lt;&gt;AE367,(IF(N367="",J367*INFORMAÇÕES!$U$116,IF(N367="O",J367,0))),0)</f>
        <v>0</v>
      </c>
      <c r="AP367" s="75" t="n">
        <f aca="false">IF(H367&lt;&gt;0,J367,0)</f>
        <v>0</v>
      </c>
      <c r="AQ367" s="75" t="n">
        <f aca="false">IF(K367&lt;&gt;0,L367,0)</f>
        <v>0</v>
      </c>
    </row>
    <row r="368" s="174" customFormat="true" ht="14.25" hidden="false" customHeight="false" outlineLevel="0" collapsed="false">
      <c r="A368" s="159" t="n">
        <v>356</v>
      </c>
      <c r="B368" s="160" t="n">
        <f aca="false">R368</f>
        <v>0</v>
      </c>
      <c r="C368" s="161" t="n">
        <f aca="false">T368</f>
        <v>0</v>
      </c>
      <c r="D368" s="162" t="n">
        <f aca="false">U368</f>
        <v>0</v>
      </c>
      <c r="E368" s="163" t="n">
        <f aca="false">'ORÇ.GLOBAL P CAIXA'!E367</f>
        <v>0</v>
      </c>
      <c r="F368" s="163" t="n">
        <f aca="false">IF('ORÇ.GLOBAL EMPRESA'!G367&gt;0,'ORÇ.GLOBAL EMPRESA'!G367,'ORÇ.GLOBAL P CAIXA'!F367)</f>
        <v>0</v>
      </c>
      <c r="G368" s="163" t="n">
        <f aca="false">IF(E368&lt;&gt;0,ROUND(E368*F368,2),IF(AK368=0,(SUMIF($AC$13:$AC$1012,B368,$AK$13:$AK$1012)),AK368))</f>
        <v>0</v>
      </c>
      <c r="H368" s="163" t="n">
        <f aca="false">V368</f>
        <v>0</v>
      </c>
      <c r="I368" s="163" t="n">
        <f aca="false">W368</f>
        <v>0</v>
      </c>
      <c r="J368" s="163" t="n">
        <f aca="false">IF(H368&lt;&gt;0,ROUND(H368*I368,2),IF(AP368=0,(SUMIF($AC$13:$AC$1012,B368,$AP$13:$AP$1012)),AP368))</f>
        <v>0</v>
      </c>
      <c r="K368" s="163" t="n">
        <f aca="false">H368-E368</f>
        <v>0</v>
      </c>
      <c r="L368" s="163" t="n">
        <f aca="false">J368-G368</f>
        <v>0</v>
      </c>
      <c r="M368" s="645" t="str">
        <f aca="false">IF('ORÇ.GLOBAL P CAIXA'!H367&gt;0,'ORÇ.GLOBAL P CAIXA'!H367,"")</f>
        <v/>
      </c>
      <c r="N368" s="646" t="n">
        <f aca="false">'ORÇ.GLOBAL P CAIXA'!I367</f>
        <v>0</v>
      </c>
      <c r="O368" s="166" t="str">
        <f aca="false">S368</f>
        <v/>
      </c>
      <c r="P368" s="167"/>
      <c r="Q368" s="168" t="str">
        <f aca="false">IF(B368&gt;0,"ok","ocultar")</f>
        <v>ocultar</v>
      </c>
      <c r="R368" s="647" t="n">
        <f aca="false">'ORÇ.GLOBAL P CAIXA'!B367</f>
        <v>0</v>
      </c>
      <c r="S368" s="170" t="str">
        <f aca="false">IF('ORÇ.GLOBAL P CAIXA'!N367&lt;&gt;0,'ORÇ.GLOBAL P CAIXA'!N367,"")</f>
        <v/>
      </c>
      <c r="T368" s="648" t="n">
        <f aca="false">'ORÇ.GLOBAL P CAIXA'!O367</f>
        <v>0</v>
      </c>
      <c r="U368" s="172" t="n">
        <f aca="false">'ORÇ.GLOBAL P CAIXA'!P367</f>
        <v>0</v>
      </c>
      <c r="V368" s="173" t="n">
        <f aca="false">'ORÇ.GLOBAL P CAIXA'!E367</f>
        <v>0</v>
      </c>
      <c r="W368" s="173" t="n">
        <f aca="false">F368</f>
        <v>0</v>
      </c>
      <c r="X368" s="649"/>
      <c r="Y368" s="649"/>
      <c r="Z368" s="650"/>
      <c r="AB368" s="88"/>
      <c r="AC368" s="157" t="n">
        <f aca="false">IF(B368=0,AC367,IF(ISNONTEXT(B368)=TRUE(),INT(B368),INT(LEFT(B368,FIND(".",B368)-1))))</f>
        <v>3</v>
      </c>
      <c r="AD368" s="157" t="str">
        <f aca="false">IF(AD369=1,1,IF(B368&lt;&gt;0,1,IF(C368&lt;&gt;0,1,IF(D368&lt;&gt;0,1,IF(E368&lt;&gt;0,1,"")))))</f>
        <v/>
      </c>
      <c r="AE368" s="157" t="str">
        <f aca="false">IF(AC368=0," ",IF(AC368&lt;&gt;AC367,AC368," "))</f>
        <v> </v>
      </c>
      <c r="AF368" s="88"/>
      <c r="AG368" s="75" t="e">
        <f aca="false">IF(AC368&lt;&gt;AE368,(IF(N368=0,G368*(INFORMAÇÕES!$Q$69/INFORMAÇÕES!$Q$72),IF(N368="R",G368,0))),0)</f>
        <v>#DIV/0!</v>
      </c>
      <c r="AH368" s="75" t="e">
        <f aca="false">IF(AC368&lt;&gt;AE368,(IF(N368=0,G368*(INFORMAÇÕES!$Q$70/INFORMAÇÕES!$Q$72),IF(N368="C",G368,0))),0)</f>
        <v>#DIV/0!</v>
      </c>
      <c r="AI368" s="75" t="n">
        <f aca="false">IF(AC368&lt;&gt;AE368,(IF(N368=0,G368*INFORMAÇÕES!$U$115,IF(N368="CF",G368,0))),0)</f>
        <v>0</v>
      </c>
      <c r="AJ368" s="75" t="n">
        <f aca="false">IF(AC368&lt;&gt;AE368,(IF(N368=0,G368*INFORMAÇÕES!$U$116,IF(N368="O",G368,0))),0)</f>
        <v>0</v>
      </c>
      <c r="AK368" s="75" t="n">
        <f aca="false">IF(E368&lt;&gt;0,G368,0)</f>
        <v>0</v>
      </c>
      <c r="AL368" s="75" t="n">
        <f aca="false">IF(AC368&lt;&gt;AE368,(IF(N368=0,J368*(INFORMAÇÕES!$Q$89/INFORMAÇÕES!$Q$92),IF(N368="R",J368,0))),0)</f>
        <v>0</v>
      </c>
      <c r="AM368" s="75" t="n">
        <f aca="false">IF(AC368&lt;&gt;AE368,(IF(N368=0,J368*(INFORMAÇÕES!$Q$90/INFORMAÇÕES!$Q$92),IF(N368="C",J368,0))),0)</f>
        <v>0</v>
      </c>
      <c r="AN368" s="75" t="n">
        <f aca="false">IF(AC368&lt;&gt;AE368,(IF(N368="",J368*INFORMAÇÕES!$U$115,IF(N368="CF",J368,0))),0)</f>
        <v>0</v>
      </c>
      <c r="AO368" s="75" t="n">
        <f aca="false">IF(AC368&lt;&gt;AE368,(IF(N368="",J368*INFORMAÇÕES!$U$116,IF(N368="O",J368,0))),0)</f>
        <v>0</v>
      </c>
      <c r="AP368" s="75" t="n">
        <f aca="false">IF(H368&lt;&gt;0,J368,0)</f>
        <v>0</v>
      </c>
      <c r="AQ368" s="75" t="n">
        <f aca="false">IF(K368&lt;&gt;0,L368,0)</f>
        <v>0</v>
      </c>
    </row>
    <row r="369" s="174" customFormat="true" ht="14.25" hidden="false" customHeight="false" outlineLevel="0" collapsed="false">
      <c r="A369" s="159" t="n">
        <v>357</v>
      </c>
      <c r="B369" s="160" t="n">
        <f aca="false">R369</f>
        <v>0</v>
      </c>
      <c r="C369" s="161" t="n">
        <f aca="false">T369</f>
        <v>0</v>
      </c>
      <c r="D369" s="162" t="n">
        <f aca="false">U369</f>
        <v>0</v>
      </c>
      <c r="E369" s="163" t="n">
        <f aca="false">'ORÇ.GLOBAL P CAIXA'!E368</f>
        <v>0</v>
      </c>
      <c r="F369" s="163" t="n">
        <f aca="false">IF('ORÇ.GLOBAL EMPRESA'!G368&gt;0,'ORÇ.GLOBAL EMPRESA'!G368,'ORÇ.GLOBAL P CAIXA'!F368)</f>
        <v>0</v>
      </c>
      <c r="G369" s="163" t="n">
        <f aca="false">IF(E369&lt;&gt;0,ROUND(E369*F369,2),IF(AK369=0,(SUMIF($AC$13:$AC$1012,B369,$AK$13:$AK$1012)),AK369))</f>
        <v>0</v>
      </c>
      <c r="H369" s="163" t="n">
        <f aca="false">V369</f>
        <v>0</v>
      </c>
      <c r="I369" s="163" t="n">
        <f aca="false">W369</f>
        <v>0</v>
      </c>
      <c r="J369" s="163" t="n">
        <f aca="false">IF(H369&lt;&gt;0,ROUND(H369*I369,2),IF(AP369=0,(SUMIF($AC$13:$AC$1012,B369,$AP$13:$AP$1012)),AP369))</f>
        <v>0</v>
      </c>
      <c r="K369" s="163" t="n">
        <f aca="false">H369-E369</f>
        <v>0</v>
      </c>
      <c r="L369" s="163" t="n">
        <f aca="false">J369-G369</f>
        <v>0</v>
      </c>
      <c r="M369" s="645" t="str">
        <f aca="false">IF('ORÇ.GLOBAL P CAIXA'!H368&gt;0,'ORÇ.GLOBAL P CAIXA'!H368,"")</f>
        <v/>
      </c>
      <c r="N369" s="646" t="n">
        <f aca="false">'ORÇ.GLOBAL P CAIXA'!I368</f>
        <v>0</v>
      </c>
      <c r="O369" s="166" t="str">
        <f aca="false">S369</f>
        <v/>
      </c>
      <c r="P369" s="167"/>
      <c r="Q369" s="168" t="str">
        <f aca="false">IF(B369&gt;0,"ok","ocultar")</f>
        <v>ocultar</v>
      </c>
      <c r="R369" s="647" t="n">
        <f aca="false">'ORÇ.GLOBAL P CAIXA'!B368</f>
        <v>0</v>
      </c>
      <c r="S369" s="170" t="str">
        <f aca="false">IF('ORÇ.GLOBAL P CAIXA'!N368&lt;&gt;0,'ORÇ.GLOBAL P CAIXA'!N368,"")</f>
        <v/>
      </c>
      <c r="T369" s="648" t="n">
        <f aca="false">'ORÇ.GLOBAL P CAIXA'!O368</f>
        <v>0</v>
      </c>
      <c r="U369" s="172" t="n">
        <f aca="false">'ORÇ.GLOBAL P CAIXA'!P368</f>
        <v>0</v>
      </c>
      <c r="V369" s="173" t="n">
        <f aca="false">'ORÇ.GLOBAL P CAIXA'!E368</f>
        <v>0</v>
      </c>
      <c r="W369" s="173" t="n">
        <f aca="false">F369</f>
        <v>0</v>
      </c>
      <c r="X369" s="649"/>
      <c r="Y369" s="649"/>
      <c r="Z369" s="650"/>
      <c r="AB369" s="88"/>
      <c r="AC369" s="157" t="n">
        <f aca="false">IF(B369=0,AC368,IF(ISNONTEXT(B369)=TRUE(),INT(B369),INT(LEFT(B369,FIND(".",B369)-1))))</f>
        <v>3</v>
      </c>
      <c r="AD369" s="157" t="str">
        <f aca="false">IF(AD370=1,1,IF(B369&lt;&gt;0,1,IF(C369&lt;&gt;0,1,IF(D369&lt;&gt;0,1,IF(E369&lt;&gt;0,1,"")))))</f>
        <v/>
      </c>
      <c r="AE369" s="157" t="str">
        <f aca="false">IF(AC369=0," ",IF(AC369&lt;&gt;AC368,AC369," "))</f>
        <v> </v>
      </c>
      <c r="AF369" s="88"/>
      <c r="AG369" s="75" t="e">
        <f aca="false">IF(AC369&lt;&gt;AE369,(IF(N369=0,G369*(INFORMAÇÕES!$Q$69/INFORMAÇÕES!$Q$72),IF(N369="R",G369,0))),0)</f>
        <v>#DIV/0!</v>
      </c>
      <c r="AH369" s="75" t="e">
        <f aca="false">IF(AC369&lt;&gt;AE369,(IF(N369=0,G369*(INFORMAÇÕES!$Q$70/INFORMAÇÕES!$Q$72),IF(N369="C",G369,0))),0)</f>
        <v>#DIV/0!</v>
      </c>
      <c r="AI369" s="75" t="n">
        <f aca="false">IF(AC369&lt;&gt;AE369,(IF(N369=0,G369*INFORMAÇÕES!$U$115,IF(N369="CF",G369,0))),0)</f>
        <v>0</v>
      </c>
      <c r="AJ369" s="75" t="n">
        <f aca="false">IF(AC369&lt;&gt;AE369,(IF(N369=0,G369*INFORMAÇÕES!$U$116,IF(N369="O",G369,0))),0)</f>
        <v>0</v>
      </c>
      <c r="AK369" s="75" t="n">
        <f aca="false">IF(E369&lt;&gt;0,G369,0)</f>
        <v>0</v>
      </c>
      <c r="AL369" s="75" t="n">
        <f aca="false">IF(AC369&lt;&gt;AE369,(IF(N369=0,J369*(INFORMAÇÕES!$Q$89/INFORMAÇÕES!$Q$92),IF(N369="R",J369,0))),0)</f>
        <v>0</v>
      </c>
      <c r="AM369" s="75" t="n">
        <f aca="false">IF(AC369&lt;&gt;AE369,(IF(N369=0,J369*(INFORMAÇÕES!$Q$90/INFORMAÇÕES!$Q$92),IF(N369="C",J369,0))),0)</f>
        <v>0</v>
      </c>
      <c r="AN369" s="75" t="n">
        <f aca="false">IF(AC369&lt;&gt;AE369,(IF(N369="",J369*INFORMAÇÕES!$U$115,IF(N369="CF",J369,0))),0)</f>
        <v>0</v>
      </c>
      <c r="AO369" s="75" t="n">
        <f aca="false">IF(AC369&lt;&gt;AE369,(IF(N369="",J369*INFORMAÇÕES!$U$116,IF(N369="O",J369,0))),0)</f>
        <v>0</v>
      </c>
      <c r="AP369" s="75" t="n">
        <f aca="false">IF(H369&lt;&gt;0,J369,0)</f>
        <v>0</v>
      </c>
      <c r="AQ369" s="75" t="n">
        <f aca="false">IF(K369&lt;&gt;0,L369,0)</f>
        <v>0</v>
      </c>
    </row>
    <row r="370" s="174" customFormat="true" ht="14.25" hidden="false" customHeight="false" outlineLevel="0" collapsed="false">
      <c r="A370" s="159" t="n">
        <v>358</v>
      </c>
      <c r="B370" s="160" t="n">
        <f aca="false">R370</f>
        <v>0</v>
      </c>
      <c r="C370" s="161" t="n">
        <f aca="false">T370</f>
        <v>0</v>
      </c>
      <c r="D370" s="162" t="n">
        <f aca="false">U370</f>
        <v>0</v>
      </c>
      <c r="E370" s="163" t="n">
        <f aca="false">'ORÇ.GLOBAL P CAIXA'!E369</f>
        <v>0</v>
      </c>
      <c r="F370" s="163" t="n">
        <f aca="false">IF('ORÇ.GLOBAL EMPRESA'!G369&gt;0,'ORÇ.GLOBAL EMPRESA'!G369,'ORÇ.GLOBAL P CAIXA'!F369)</f>
        <v>0</v>
      </c>
      <c r="G370" s="163" t="n">
        <f aca="false">IF(E370&lt;&gt;0,ROUND(E370*F370,2),IF(AK370=0,(SUMIF($AC$13:$AC$1012,B370,$AK$13:$AK$1012)),AK370))</f>
        <v>0</v>
      </c>
      <c r="H370" s="163" t="n">
        <f aca="false">V370</f>
        <v>0</v>
      </c>
      <c r="I370" s="163" t="n">
        <f aca="false">W370</f>
        <v>0</v>
      </c>
      <c r="J370" s="163" t="n">
        <f aca="false">IF(H370&lt;&gt;0,ROUND(H370*I370,2),IF(AP370=0,(SUMIF($AC$13:$AC$1012,B370,$AP$13:$AP$1012)),AP370))</f>
        <v>0</v>
      </c>
      <c r="K370" s="163" t="n">
        <f aca="false">H370-E370</f>
        <v>0</v>
      </c>
      <c r="L370" s="163" t="n">
        <f aca="false">J370-G370</f>
        <v>0</v>
      </c>
      <c r="M370" s="645" t="str">
        <f aca="false">IF('ORÇ.GLOBAL P CAIXA'!H369&gt;0,'ORÇ.GLOBAL P CAIXA'!H369,"")</f>
        <v/>
      </c>
      <c r="N370" s="646" t="n">
        <f aca="false">'ORÇ.GLOBAL P CAIXA'!I369</f>
        <v>0</v>
      </c>
      <c r="O370" s="166" t="str">
        <f aca="false">S370</f>
        <v/>
      </c>
      <c r="P370" s="167"/>
      <c r="Q370" s="168" t="str">
        <f aca="false">IF(B370&gt;0,"ok","ocultar")</f>
        <v>ocultar</v>
      </c>
      <c r="R370" s="647" t="n">
        <f aca="false">'ORÇ.GLOBAL P CAIXA'!B369</f>
        <v>0</v>
      </c>
      <c r="S370" s="170" t="str">
        <f aca="false">IF('ORÇ.GLOBAL P CAIXA'!N369&lt;&gt;0,'ORÇ.GLOBAL P CAIXA'!N369,"")</f>
        <v/>
      </c>
      <c r="T370" s="648" t="n">
        <f aca="false">'ORÇ.GLOBAL P CAIXA'!O369</f>
        <v>0</v>
      </c>
      <c r="U370" s="172" t="n">
        <f aca="false">'ORÇ.GLOBAL P CAIXA'!P369</f>
        <v>0</v>
      </c>
      <c r="V370" s="173" t="n">
        <f aca="false">'ORÇ.GLOBAL P CAIXA'!E369</f>
        <v>0</v>
      </c>
      <c r="W370" s="173" t="n">
        <f aca="false">F370</f>
        <v>0</v>
      </c>
      <c r="X370" s="649"/>
      <c r="Y370" s="649"/>
      <c r="Z370" s="650"/>
      <c r="AB370" s="88"/>
      <c r="AC370" s="157" t="n">
        <f aca="false">IF(B370=0,AC369,IF(ISNONTEXT(B370)=TRUE(),INT(B370),INT(LEFT(B370,FIND(".",B370)-1))))</f>
        <v>3</v>
      </c>
      <c r="AD370" s="157" t="str">
        <f aca="false">IF(AD371=1,1,IF(B370&lt;&gt;0,1,IF(C370&lt;&gt;0,1,IF(D370&lt;&gt;0,1,IF(E370&lt;&gt;0,1,"")))))</f>
        <v/>
      </c>
      <c r="AE370" s="157" t="str">
        <f aca="false">IF(AC370=0," ",IF(AC370&lt;&gt;AC369,AC370," "))</f>
        <v> </v>
      </c>
      <c r="AF370" s="88"/>
      <c r="AG370" s="75" t="e">
        <f aca="false">IF(AC370&lt;&gt;AE370,(IF(N370=0,G370*(INFORMAÇÕES!$Q$69/INFORMAÇÕES!$Q$72),IF(N370="R",G370,0))),0)</f>
        <v>#DIV/0!</v>
      </c>
      <c r="AH370" s="75" t="e">
        <f aca="false">IF(AC370&lt;&gt;AE370,(IF(N370=0,G370*(INFORMAÇÕES!$Q$70/INFORMAÇÕES!$Q$72),IF(N370="C",G370,0))),0)</f>
        <v>#DIV/0!</v>
      </c>
      <c r="AI370" s="75" t="n">
        <f aca="false">IF(AC370&lt;&gt;AE370,(IF(N370=0,G370*INFORMAÇÕES!$U$115,IF(N370="CF",G370,0))),0)</f>
        <v>0</v>
      </c>
      <c r="AJ370" s="75" t="n">
        <f aca="false">IF(AC370&lt;&gt;AE370,(IF(N370=0,G370*INFORMAÇÕES!$U$116,IF(N370="O",G370,0))),0)</f>
        <v>0</v>
      </c>
      <c r="AK370" s="75" t="n">
        <f aca="false">IF(E370&lt;&gt;0,G370,0)</f>
        <v>0</v>
      </c>
      <c r="AL370" s="75" t="n">
        <f aca="false">IF(AC370&lt;&gt;AE370,(IF(N370=0,J370*(INFORMAÇÕES!$Q$89/INFORMAÇÕES!$Q$92),IF(N370="R",J370,0))),0)</f>
        <v>0</v>
      </c>
      <c r="AM370" s="75" t="n">
        <f aca="false">IF(AC370&lt;&gt;AE370,(IF(N370=0,J370*(INFORMAÇÕES!$Q$90/INFORMAÇÕES!$Q$92),IF(N370="C",J370,0))),0)</f>
        <v>0</v>
      </c>
      <c r="AN370" s="75" t="n">
        <f aca="false">IF(AC370&lt;&gt;AE370,(IF(N370="",J370*INFORMAÇÕES!$U$115,IF(N370="CF",J370,0))),0)</f>
        <v>0</v>
      </c>
      <c r="AO370" s="75" t="n">
        <f aca="false">IF(AC370&lt;&gt;AE370,(IF(N370="",J370*INFORMAÇÕES!$U$116,IF(N370="O",J370,0))),0)</f>
        <v>0</v>
      </c>
      <c r="AP370" s="75" t="n">
        <f aca="false">IF(H370&lt;&gt;0,J370,0)</f>
        <v>0</v>
      </c>
      <c r="AQ370" s="75" t="n">
        <f aca="false">IF(K370&lt;&gt;0,L370,0)</f>
        <v>0</v>
      </c>
    </row>
    <row r="371" s="174" customFormat="true" ht="14.25" hidden="false" customHeight="false" outlineLevel="0" collapsed="false">
      <c r="A371" s="159" t="n">
        <v>359</v>
      </c>
      <c r="B371" s="160" t="n">
        <f aca="false">R371</f>
        <v>0</v>
      </c>
      <c r="C371" s="161" t="n">
        <f aca="false">T371</f>
        <v>0</v>
      </c>
      <c r="D371" s="162" t="n">
        <f aca="false">U371</f>
        <v>0</v>
      </c>
      <c r="E371" s="163" t="n">
        <f aca="false">'ORÇ.GLOBAL P CAIXA'!E370</f>
        <v>0</v>
      </c>
      <c r="F371" s="163" t="n">
        <f aca="false">IF('ORÇ.GLOBAL EMPRESA'!G370&gt;0,'ORÇ.GLOBAL EMPRESA'!G370,'ORÇ.GLOBAL P CAIXA'!F370)</f>
        <v>0</v>
      </c>
      <c r="G371" s="163" t="n">
        <f aca="false">IF(E371&lt;&gt;0,ROUND(E371*F371,2),IF(AK371=0,(SUMIF($AC$13:$AC$1012,B371,$AK$13:$AK$1012)),AK371))</f>
        <v>0</v>
      </c>
      <c r="H371" s="163" t="n">
        <f aca="false">V371</f>
        <v>0</v>
      </c>
      <c r="I371" s="163" t="n">
        <f aca="false">W371</f>
        <v>0</v>
      </c>
      <c r="J371" s="163" t="n">
        <f aca="false">IF(H371&lt;&gt;0,ROUND(H371*I371,2),IF(AP371=0,(SUMIF($AC$13:$AC$1012,B371,$AP$13:$AP$1012)),AP371))</f>
        <v>0</v>
      </c>
      <c r="K371" s="163" t="n">
        <f aca="false">H371-E371</f>
        <v>0</v>
      </c>
      <c r="L371" s="163" t="n">
        <f aca="false">J371-G371</f>
        <v>0</v>
      </c>
      <c r="M371" s="645" t="str">
        <f aca="false">IF('ORÇ.GLOBAL P CAIXA'!H370&gt;0,'ORÇ.GLOBAL P CAIXA'!H370,"")</f>
        <v/>
      </c>
      <c r="N371" s="646" t="n">
        <f aca="false">'ORÇ.GLOBAL P CAIXA'!I370</f>
        <v>0</v>
      </c>
      <c r="O371" s="166" t="str">
        <f aca="false">S371</f>
        <v/>
      </c>
      <c r="P371" s="167"/>
      <c r="Q371" s="168" t="str">
        <f aca="false">IF(B371&gt;0,"ok","ocultar")</f>
        <v>ocultar</v>
      </c>
      <c r="R371" s="647" t="n">
        <f aca="false">'ORÇ.GLOBAL P CAIXA'!B370</f>
        <v>0</v>
      </c>
      <c r="S371" s="170" t="str">
        <f aca="false">IF('ORÇ.GLOBAL P CAIXA'!N370&lt;&gt;0,'ORÇ.GLOBAL P CAIXA'!N370,"")</f>
        <v/>
      </c>
      <c r="T371" s="648" t="n">
        <f aca="false">'ORÇ.GLOBAL P CAIXA'!O370</f>
        <v>0</v>
      </c>
      <c r="U371" s="172" t="n">
        <f aca="false">'ORÇ.GLOBAL P CAIXA'!P370</f>
        <v>0</v>
      </c>
      <c r="V371" s="173" t="n">
        <f aca="false">'ORÇ.GLOBAL P CAIXA'!E370</f>
        <v>0</v>
      </c>
      <c r="W371" s="173" t="n">
        <f aca="false">F371</f>
        <v>0</v>
      </c>
      <c r="X371" s="649"/>
      <c r="Y371" s="649"/>
      <c r="Z371" s="650"/>
      <c r="AB371" s="88"/>
      <c r="AC371" s="157" t="n">
        <f aca="false">IF(B371=0,AC370,IF(ISNONTEXT(B371)=TRUE(),INT(B371),INT(LEFT(B371,FIND(".",B371)-1))))</f>
        <v>3</v>
      </c>
      <c r="AD371" s="157" t="str">
        <f aca="false">IF(AD372=1,1,IF(B371&lt;&gt;0,1,IF(C371&lt;&gt;0,1,IF(D371&lt;&gt;0,1,IF(E371&lt;&gt;0,1,"")))))</f>
        <v/>
      </c>
      <c r="AE371" s="157" t="str">
        <f aca="false">IF(AC371=0," ",IF(AC371&lt;&gt;AC370,AC371," "))</f>
        <v> </v>
      </c>
      <c r="AF371" s="88"/>
      <c r="AG371" s="75" t="e">
        <f aca="false">IF(AC371&lt;&gt;AE371,(IF(N371=0,G371*(INFORMAÇÕES!$Q$69/INFORMAÇÕES!$Q$72),IF(N371="R",G371,0))),0)</f>
        <v>#DIV/0!</v>
      </c>
      <c r="AH371" s="75" t="e">
        <f aca="false">IF(AC371&lt;&gt;AE371,(IF(N371=0,G371*(INFORMAÇÕES!$Q$70/INFORMAÇÕES!$Q$72),IF(N371="C",G371,0))),0)</f>
        <v>#DIV/0!</v>
      </c>
      <c r="AI371" s="75" t="n">
        <f aca="false">IF(AC371&lt;&gt;AE371,(IF(N371=0,G371*INFORMAÇÕES!$U$115,IF(N371="CF",G371,0))),0)</f>
        <v>0</v>
      </c>
      <c r="AJ371" s="75" t="n">
        <f aca="false">IF(AC371&lt;&gt;AE371,(IF(N371=0,G371*INFORMAÇÕES!$U$116,IF(N371="O",G371,0))),0)</f>
        <v>0</v>
      </c>
      <c r="AK371" s="75" t="n">
        <f aca="false">IF(E371&lt;&gt;0,G371,0)</f>
        <v>0</v>
      </c>
      <c r="AL371" s="75" t="n">
        <f aca="false">IF(AC371&lt;&gt;AE371,(IF(N371=0,J371*(INFORMAÇÕES!$Q$89/INFORMAÇÕES!$Q$92),IF(N371="R",J371,0))),0)</f>
        <v>0</v>
      </c>
      <c r="AM371" s="75" t="n">
        <f aca="false">IF(AC371&lt;&gt;AE371,(IF(N371=0,J371*(INFORMAÇÕES!$Q$90/INFORMAÇÕES!$Q$92),IF(N371="C",J371,0))),0)</f>
        <v>0</v>
      </c>
      <c r="AN371" s="75" t="n">
        <f aca="false">IF(AC371&lt;&gt;AE371,(IF(N371="",J371*INFORMAÇÕES!$U$115,IF(N371="CF",J371,0))),0)</f>
        <v>0</v>
      </c>
      <c r="AO371" s="75" t="n">
        <f aca="false">IF(AC371&lt;&gt;AE371,(IF(N371="",J371*INFORMAÇÕES!$U$116,IF(N371="O",J371,0))),0)</f>
        <v>0</v>
      </c>
      <c r="AP371" s="75" t="n">
        <f aca="false">IF(H371&lt;&gt;0,J371,0)</f>
        <v>0</v>
      </c>
      <c r="AQ371" s="75" t="n">
        <f aca="false">IF(K371&lt;&gt;0,L371,0)</f>
        <v>0</v>
      </c>
    </row>
    <row r="372" s="174" customFormat="true" ht="14.25" hidden="false" customHeight="false" outlineLevel="0" collapsed="false">
      <c r="A372" s="159" t="n">
        <v>360</v>
      </c>
      <c r="B372" s="160" t="n">
        <f aca="false">R372</f>
        <v>0</v>
      </c>
      <c r="C372" s="161" t="n">
        <f aca="false">T372</f>
        <v>0</v>
      </c>
      <c r="D372" s="162" t="n">
        <f aca="false">U372</f>
        <v>0</v>
      </c>
      <c r="E372" s="163" t="n">
        <f aca="false">'ORÇ.GLOBAL P CAIXA'!E371</f>
        <v>0</v>
      </c>
      <c r="F372" s="163" t="n">
        <f aca="false">IF('ORÇ.GLOBAL EMPRESA'!G371&gt;0,'ORÇ.GLOBAL EMPRESA'!G371,'ORÇ.GLOBAL P CAIXA'!F371)</f>
        <v>0</v>
      </c>
      <c r="G372" s="163" t="n">
        <f aca="false">IF(E372&lt;&gt;0,ROUND(E372*F372,2),IF(AK372=0,(SUMIF($AC$13:$AC$1012,B372,$AK$13:$AK$1012)),AK372))</f>
        <v>0</v>
      </c>
      <c r="H372" s="163" t="n">
        <f aca="false">V372</f>
        <v>0</v>
      </c>
      <c r="I372" s="163" t="n">
        <f aca="false">W372</f>
        <v>0</v>
      </c>
      <c r="J372" s="163" t="n">
        <f aca="false">IF(H372&lt;&gt;0,ROUND(H372*I372,2),IF(AP372=0,(SUMIF($AC$13:$AC$1012,B372,$AP$13:$AP$1012)),AP372))</f>
        <v>0</v>
      </c>
      <c r="K372" s="163" t="n">
        <f aca="false">H372-E372</f>
        <v>0</v>
      </c>
      <c r="L372" s="163" t="n">
        <f aca="false">J372-G372</f>
        <v>0</v>
      </c>
      <c r="M372" s="645" t="str">
        <f aca="false">IF('ORÇ.GLOBAL P CAIXA'!H371&gt;0,'ORÇ.GLOBAL P CAIXA'!H371,"")</f>
        <v/>
      </c>
      <c r="N372" s="646" t="n">
        <f aca="false">'ORÇ.GLOBAL P CAIXA'!I371</f>
        <v>0</v>
      </c>
      <c r="O372" s="166" t="str">
        <f aca="false">S372</f>
        <v/>
      </c>
      <c r="P372" s="167"/>
      <c r="Q372" s="168" t="str">
        <f aca="false">IF(B372&gt;0,"ok","ocultar")</f>
        <v>ocultar</v>
      </c>
      <c r="R372" s="647" t="n">
        <f aca="false">'ORÇ.GLOBAL P CAIXA'!B371</f>
        <v>0</v>
      </c>
      <c r="S372" s="170" t="str">
        <f aca="false">IF('ORÇ.GLOBAL P CAIXA'!N371&lt;&gt;0,'ORÇ.GLOBAL P CAIXA'!N371,"")</f>
        <v/>
      </c>
      <c r="T372" s="648" t="n">
        <f aca="false">'ORÇ.GLOBAL P CAIXA'!O371</f>
        <v>0</v>
      </c>
      <c r="U372" s="172" t="n">
        <f aca="false">'ORÇ.GLOBAL P CAIXA'!P371</f>
        <v>0</v>
      </c>
      <c r="V372" s="173" t="n">
        <f aca="false">'ORÇ.GLOBAL P CAIXA'!E371</f>
        <v>0</v>
      </c>
      <c r="W372" s="173" t="n">
        <f aca="false">F372</f>
        <v>0</v>
      </c>
      <c r="X372" s="649"/>
      <c r="Y372" s="649"/>
      <c r="Z372" s="650"/>
      <c r="AB372" s="88"/>
      <c r="AC372" s="157" t="n">
        <f aca="false">IF(B372=0,AC371,IF(ISNONTEXT(B372)=TRUE(),INT(B372),INT(LEFT(B372,FIND(".",B372)-1))))</f>
        <v>3</v>
      </c>
      <c r="AD372" s="157" t="str">
        <f aca="false">IF(AD373=1,1,IF(B372&lt;&gt;0,1,IF(C372&lt;&gt;0,1,IF(D372&lt;&gt;0,1,IF(E372&lt;&gt;0,1,"")))))</f>
        <v/>
      </c>
      <c r="AE372" s="157" t="str">
        <f aca="false">IF(AC372=0," ",IF(AC372&lt;&gt;AC371,AC372," "))</f>
        <v> </v>
      </c>
      <c r="AF372" s="88"/>
      <c r="AG372" s="75" t="e">
        <f aca="false">IF(AC372&lt;&gt;AE372,(IF(N372=0,G372*(INFORMAÇÕES!$Q$69/INFORMAÇÕES!$Q$72),IF(N372="R",G372,0))),0)</f>
        <v>#DIV/0!</v>
      </c>
      <c r="AH372" s="75" t="e">
        <f aca="false">IF(AC372&lt;&gt;AE372,(IF(N372=0,G372*(INFORMAÇÕES!$Q$70/INFORMAÇÕES!$Q$72),IF(N372="C",G372,0))),0)</f>
        <v>#DIV/0!</v>
      </c>
      <c r="AI372" s="75" t="n">
        <f aca="false">IF(AC372&lt;&gt;AE372,(IF(N372=0,G372*INFORMAÇÕES!$U$115,IF(N372="CF",G372,0))),0)</f>
        <v>0</v>
      </c>
      <c r="AJ372" s="75" t="n">
        <f aca="false">IF(AC372&lt;&gt;AE372,(IF(N372=0,G372*INFORMAÇÕES!$U$116,IF(N372="O",G372,0))),0)</f>
        <v>0</v>
      </c>
      <c r="AK372" s="75" t="n">
        <f aca="false">IF(E372&lt;&gt;0,G372,0)</f>
        <v>0</v>
      </c>
      <c r="AL372" s="75" t="n">
        <f aca="false">IF(AC372&lt;&gt;AE372,(IF(N372=0,J372*(INFORMAÇÕES!$Q$89/INFORMAÇÕES!$Q$92),IF(N372="R",J372,0))),0)</f>
        <v>0</v>
      </c>
      <c r="AM372" s="75" t="n">
        <f aca="false">IF(AC372&lt;&gt;AE372,(IF(N372=0,J372*(INFORMAÇÕES!$Q$90/INFORMAÇÕES!$Q$92),IF(N372="C",J372,0))),0)</f>
        <v>0</v>
      </c>
      <c r="AN372" s="75" t="n">
        <f aca="false">IF(AC372&lt;&gt;AE372,(IF(N372="",J372*INFORMAÇÕES!$U$115,IF(N372="CF",J372,0))),0)</f>
        <v>0</v>
      </c>
      <c r="AO372" s="75" t="n">
        <f aca="false">IF(AC372&lt;&gt;AE372,(IF(N372="",J372*INFORMAÇÕES!$U$116,IF(N372="O",J372,0))),0)</f>
        <v>0</v>
      </c>
      <c r="AP372" s="75" t="n">
        <f aca="false">IF(H372&lt;&gt;0,J372,0)</f>
        <v>0</v>
      </c>
      <c r="AQ372" s="75" t="n">
        <f aca="false">IF(K372&lt;&gt;0,L372,0)</f>
        <v>0</v>
      </c>
    </row>
    <row r="373" s="174" customFormat="true" ht="14.25" hidden="false" customHeight="false" outlineLevel="0" collapsed="false">
      <c r="A373" s="159" t="n">
        <v>361</v>
      </c>
      <c r="B373" s="160" t="n">
        <f aca="false">R373</f>
        <v>0</v>
      </c>
      <c r="C373" s="161" t="n">
        <f aca="false">T373</f>
        <v>0</v>
      </c>
      <c r="D373" s="162" t="n">
        <f aca="false">U373</f>
        <v>0</v>
      </c>
      <c r="E373" s="163" t="n">
        <f aca="false">'ORÇ.GLOBAL P CAIXA'!E372</f>
        <v>0</v>
      </c>
      <c r="F373" s="163" t="n">
        <f aca="false">IF('ORÇ.GLOBAL EMPRESA'!G372&gt;0,'ORÇ.GLOBAL EMPRESA'!G372,'ORÇ.GLOBAL P CAIXA'!F372)</f>
        <v>0</v>
      </c>
      <c r="G373" s="163" t="n">
        <f aca="false">IF(E373&lt;&gt;0,ROUND(E373*F373,2),IF(AK373=0,(SUMIF($AC$13:$AC$1012,B373,$AK$13:$AK$1012)),AK373))</f>
        <v>0</v>
      </c>
      <c r="H373" s="163" t="n">
        <f aca="false">V373</f>
        <v>0</v>
      </c>
      <c r="I373" s="163" t="n">
        <f aca="false">W373</f>
        <v>0</v>
      </c>
      <c r="J373" s="163" t="n">
        <f aca="false">IF(H373&lt;&gt;0,ROUND(H373*I373,2),IF(AP373=0,(SUMIF($AC$13:$AC$1012,B373,$AP$13:$AP$1012)),AP373))</f>
        <v>0</v>
      </c>
      <c r="K373" s="163" t="n">
        <f aca="false">H373-E373</f>
        <v>0</v>
      </c>
      <c r="L373" s="163" t="n">
        <f aca="false">J373-G373</f>
        <v>0</v>
      </c>
      <c r="M373" s="645" t="str">
        <f aca="false">IF('ORÇ.GLOBAL P CAIXA'!H372&gt;0,'ORÇ.GLOBAL P CAIXA'!H372,"")</f>
        <v/>
      </c>
      <c r="N373" s="646" t="n">
        <f aca="false">'ORÇ.GLOBAL P CAIXA'!I372</f>
        <v>0</v>
      </c>
      <c r="O373" s="166" t="str">
        <f aca="false">S373</f>
        <v/>
      </c>
      <c r="P373" s="167"/>
      <c r="Q373" s="168" t="str">
        <f aca="false">IF(B373&gt;0,"ok","ocultar")</f>
        <v>ocultar</v>
      </c>
      <c r="R373" s="647" t="n">
        <f aca="false">'ORÇ.GLOBAL P CAIXA'!B372</f>
        <v>0</v>
      </c>
      <c r="S373" s="170" t="str">
        <f aca="false">IF('ORÇ.GLOBAL P CAIXA'!N372&lt;&gt;0,'ORÇ.GLOBAL P CAIXA'!N372,"")</f>
        <v/>
      </c>
      <c r="T373" s="648" t="n">
        <f aca="false">'ORÇ.GLOBAL P CAIXA'!O372</f>
        <v>0</v>
      </c>
      <c r="U373" s="172" t="n">
        <f aca="false">'ORÇ.GLOBAL P CAIXA'!P372</f>
        <v>0</v>
      </c>
      <c r="V373" s="173" t="n">
        <f aca="false">'ORÇ.GLOBAL P CAIXA'!E372</f>
        <v>0</v>
      </c>
      <c r="W373" s="173" t="n">
        <f aca="false">F373</f>
        <v>0</v>
      </c>
      <c r="X373" s="649"/>
      <c r="Y373" s="649"/>
      <c r="Z373" s="650"/>
      <c r="AB373" s="88"/>
      <c r="AC373" s="157" t="n">
        <f aca="false">IF(B373=0,AC372,IF(ISNONTEXT(B373)=TRUE(),INT(B373),INT(LEFT(B373,FIND(".",B373)-1))))</f>
        <v>3</v>
      </c>
      <c r="AD373" s="157" t="str">
        <f aca="false">IF(AD374=1,1,IF(B373&lt;&gt;0,1,IF(C373&lt;&gt;0,1,IF(D373&lt;&gt;0,1,IF(E373&lt;&gt;0,1,"")))))</f>
        <v/>
      </c>
      <c r="AE373" s="157" t="str">
        <f aca="false">IF(AC373=0," ",IF(AC373&lt;&gt;AC372,AC373," "))</f>
        <v> </v>
      </c>
      <c r="AF373" s="88"/>
      <c r="AG373" s="75" t="e">
        <f aca="false">IF(AC373&lt;&gt;AE373,(IF(N373=0,G373*(INFORMAÇÕES!$Q$69/INFORMAÇÕES!$Q$72),IF(N373="R",G373,0))),0)</f>
        <v>#DIV/0!</v>
      </c>
      <c r="AH373" s="75" t="e">
        <f aca="false">IF(AC373&lt;&gt;AE373,(IF(N373=0,G373*(INFORMAÇÕES!$Q$70/INFORMAÇÕES!$Q$72),IF(N373="C",G373,0))),0)</f>
        <v>#DIV/0!</v>
      </c>
      <c r="AI373" s="75" t="n">
        <f aca="false">IF(AC373&lt;&gt;AE373,(IF(N373=0,G373*INFORMAÇÕES!$U$115,IF(N373="CF",G373,0))),0)</f>
        <v>0</v>
      </c>
      <c r="AJ373" s="75" t="n">
        <f aca="false">IF(AC373&lt;&gt;AE373,(IF(N373=0,G373*INFORMAÇÕES!$U$116,IF(N373="O",G373,0))),0)</f>
        <v>0</v>
      </c>
      <c r="AK373" s="75" t="n">
        <f aca="false">IF(E373&lt;&gt;0,G373,0)</f>
        <v>0</v>
      </c>
      <c r="AL373" s="75" t="n">
        <f aca="false">IF(AC373&lt;&gt;AE373,(IF(N373=0,J373*(INFORMAÇÕES!$Q$89/INFORMAÇÕES!$Q$92),IF(N373="R",J373,0))),0)</f>
        <v>0</v>
      </c>
      <c r="AM373" s="75" t="n">
        <f aca="false">IF(AC373&lt;&gt;AE373,(IF(N373=0,J373*(INFORMAÇÕES!$Q$90/INFORMAÇÕES!$Q$92),IF(N373="C",J373,0))),0)</f>
        <v>0</v>
      </c>
      <c r="AN373" s="75" t="n">
        <f aca="false">IF(AC373&lt;&gt;AE373,(IF(N373="",J373*INFORMAÇÕES!$U$115,IF(N373="CF",J373,0))),0)</f>
        <v>0</v>
      </c>
      <c r="AO373" s="75" t="n">
        <f aca="false">IF(AC373&lt;&gt;AE373,(IF(N373="",J373*INFORMAÇÕES!$U$116,IF(N373="O",J373,0))),0)</f>
        <v>0</v>
      </c>
      <c r="AP373" s="75" t="n">
        <f aca="false">IF(H373&lt;&gt;0,J373,0)</f>
        <v>0</v>
      </c>
      <c r="AQ373" s="75" t="n">
        <f aca="false">IF(K373&lt;&gt;0,L373,0)</f>
        <v>0</v>
      </c>
    </row>
    <row r="374" s="174" customFormat="true" ht="14.25" hidden="false" customHeight="false" outlineLevel="0" collapsed="false">
      <c r="A374" s="159" t="n">
        <v>362</v>
      </c>
      <c r="B374" s="160" t="n">
        <f aca="false">R374</f>
        <v>0</v>
      </c>
      <c r="C374" s="161" t="n">
        <f aca="false">T374</f>
        <v>0</v>
      </c>
      <c r="D374" s="162" t="n">
        <f aca="false">U374</f>
        <v>0</v>
      </c>
      <c r="E374" s="163" t="n">
        <f aca="false">'ORÇ.GLOBAL P CAIXA'!E373</f>
        <v>0</v>
      </c>
      <c r="F374" s="163" t="n">
        <f aca="false">IF('ORÇ.GLOBAL EMPRESA'!G373&gt;0,'ORÇ.GLOBAL EMPRESA'!G373,'ORÇ.GLOBAL P CAIXA'!F373)</f>
        <v>0</v>
      </c>
      <c r="G374" s="163" t="n">
        <f aca="false">IF(E374&lt;&gt;0,ROUND(E374*F374,2),IF(AK374=0,(SUMIF($AC$13:$AC$1012,B374,$AK$13:$AK$1012)),AK374))</f>
        <v>0</v>
      </c>
      <c r="H374" s="163" t="n">
        <f aca="false">V374</f>
        <v>0</v>
      </c>
      <c r="I374" s="163" t="n">
        <f aca="false">W374</f>
        <v>0</v>
      </c>
      <c r="J374" s="163" t="n">
        <f aca="false">IF(H374&lt;&gt;0,ROUND(H374*I374,2),IF(AP374=0,(SUMIF($AC$13:$AC$1012,B374,$AP$13:$AP$1012)),AP374))</f>
        <v>0</v>
      </c>
      <c r="K374" s="163" t="n">
        <f aca="false">H374-E374</f>
        <v>0</v>
      </c>
      <c r="L374" s="163" t="n">
        <f aca="false">J374-G374</f>
        <v>0</v>
      </c>
      <c r="M374" s="645" t="str">
        <f aca="false">IF('ORÇ.GLOBAL P CAIXA'!H373&gt;0,'ORÇ.GLOBAL P CAIXA'!H373,"")</f>
        <v/>
      </c>
      <c r="N374" s="646" t="n">
        <f aca="false">'ORÇ.GLOBAL P CAIXA'!I373</f>
        <v>0</v>
      </c>
      <c r="O374" s="166" t="str">
        <f aca="false">S374</f>
        <v/>
      </c>
      <c r="P374" s="167"/>
      <c r="Q374" s="168" t="str">
        <f aca="false">IF(B374&gt;0,"ok","ocultar")</f>
        <v>ocultar</v>
      </c>
      <c r="R374" s="647" t="n">
        <f aca="false">'ORÇ.GLOBAL P CAIXA'!B373</f>
        <v>0</v>
      </c>
      <c r="S374" s="170" t="str">
        <f aca="false">IF('ORÇ.GLOBAL P CAIXA'!N373&lt;&gt;0,'ORÇ.GLOBAL P CAIXA'!N373,"")</f>
        <v/>
      </c>
      <c r="T374" s="648" t="n">
        <f aca="false">'ORÇ.GLOBAL P CAIXA'!O373</f>
        <v>0</v>
      </c>
      <c r="U374" s="172" t="n">
        <f aca="false">'ORÇ.GLOBAL P CAIXA'!P373</f>
        <v>0</v>
      </c>
      <c r="V374" s="173" t="n">
        <f aca="false">'ORÇ.GLOBAL P CAIXA'!E373</f>
        <v>0</v>
      </c>
      <c r="W374" s="173" t="n">
        <f aca="false">F374</f>
        <v>0</v>
      </c>
      <c r="X374" s="649"/>
      <c r="Y374" s="649"/>
      <c r="Z374" s="650"/>
      <c r="AB374" s="88"/>
      <c r="AC374" s="157" t="n">
        <f aca="false">IF(B374=0,AC373,IF(ISNONTEXT(B374)=TRUE(),INT(B374),INT(LEFT(B374,FIND(".",B374)-1))))</f>
        <v>3</v>
      </c>
      <c r="AD374" s="157" t="str">
        <f aca="false">IF(AD375=1,1,IF(B374&lt;&gt;0,1,IF(C374&lt;&gt;0,1,IF(D374&lt;&gt;0,1,IF(E374&lt;&gt;0,1,"")))))</f>
        <v/>
      </c>
      <c r="AE374" s="157" t="str">
        <f aca="false">IF(AC374=0," ",IF(AC374&lt;&gt;AC373,AC374," "))</f>
        <v> </v>
      </c>
      <c r="AF374" s="88"/>
      <c r="AG374" s="75" t="e">
        <f aca="false">IF(AC374&lt;&gt;AE374,(IF(N374=0,G374*(INFORMAÇÕES!$Q$69/INFORMAÇÕES!$Q$72),IF(N374="R",G374,0))),0)</f>
        <v>#DIV/0!</v>
      </c>
      <c r="AH374" s="75" t="e">
        <f aca="false">IF(AC374&lt;&gt;AE374,(IF(N374=0,G374*(INFORMAÇÕES!$Q$70/INFORMAÇÕES!$Q$72),IF(N374="C",G374,0))),0)</f>
        <v>#DIV/0!</v>
      </c>
      <c r="AI374" s="75" t="n">
        <f aca="false">IF(AC374&lt;&gt;AE374,(IF(N374=0,G374*INFORMAÇÕES!$U$115,IF(N374="CF",G374,0))),0)</f>
        <v>0</v>
      </c>
      <c r="AJ374" s="75" t="n">
        <f aca="false">IF(AC374&lt;&gt;AE374,(IF(N374=0,G374*INFORMAÇÕES!$U$116,IF(N374="O",G374,0))),0)</f>
        <v>0</v>
      </c>
      <c r="AK374" s="75" t="n">
        <f aca="false">IF(E374&lt;&gt;0,G374,0)</f>
        <v>0</v>
      </c>
      <c r="AL374" s="75" t="n">
        <f aca="false">IF(AC374&lt;&gt;AE374,(IF(N374=0,J374*(INFORMAÇÕES!$Q$89/INFORMAÇÕES!$Q$92),IF(N374="R",J374,0))),0)</f>
        <v>0</v>
      </c>
      <c r="AM374" s="75" t="n">
        <f aca="false">IF(AC374&lt;&gt;AE374,(IF(N374=0,J374*(INFORMAÇÕES!$Q$90/INFORMAÇÕES!$Q$92),IF(N374="C",J374,0))),0)</f>
        <v>0</v>
      </c>
      <c r="AN374" s="75" t="n">
        <f aca="false">IF(AC374&lt;&gt;AE374,(IF(N374="",J374*INFORMAÇÕES!$U$115,IF(N374="CF",J374,0))),0)</f>
        <v>0</v>
      </c>
      <c r="AO374" s="75" t="n">
        <f aca="false">IF(AC374&lt;&gt;AE374,(IF(N374="",J374*INFORMAÇÕES!$U$116,IF(N374="O",J374,0))),0)</f>
        <v>0</v>
      </c>
      <c r="AP374" s="75" t="n">
        <f aca="false">IF(H374&lt;&gt;0,J374,0)</f>
        <v>0</v>
      </c>
      <c r="AQ374" s="75" t="n">
        <f aca="false">IF(K374&lt;&gt;0,L374,0)</f>
        <v>0</v>
      </c>
    </row>
    <row r="375" s="174" customFormat="true" ht="14.25" hidden="false" customHeight="false" outlineLevel="0" collapsed="false">
      <c r="A375" s="159" t="n">
        <v>363</v>
      </c>
      <c r="B375" s="160" t="n">
        <f aca="false">R375</f>
        <v>0</v>
      </c>
      <c r="C375" s="161" t="n">
        <f aca="false">T375</f>
        <v>0</v>
      </c>
      <c r="D375" s="162" t="n">
        <f aca="false">U375</f>
        <v>0</v>
      </c>
      <c r="E375" s="163" t="n">
        <f aca="false">'ORÇ.GLOBAL P CAIXA'!E374</f>
        <v>0</v>
      </c>
      <c r="F375" s="163" t="n">
        <f aca="false">IF('ORÇ.GLOBAL EMPRESA'!G374&gt;0,'ORÇ.GLOBAL EMPRESA'!G374,'ORÇ.GLOBAL P CAIXA'!F374)</f>
        <v>0</v>
      </c>
      <c r="G375" s="163" t="n">
        <f aca="false">IF(E375&lt;&gt;0,ROUND(E375*F375,2),IF(AK375=0,(SUMIF($AC$13:$AC$1012,B375,$AK$13:$AK$1012)),AK375))</f>
        <v>0</v>
      </c>
      <c r="H375" s="163" t="n">
        <f aca="false">V375</f>
        <v>0</v>
      </c>
      <c r="I375" s="163" t="n">
        <f aca="false">W375</f>
        <v>0</v>
      </c>
      <c r="J375" s="163" t="n">
        <f aca="false">IF(H375&lt;&gt;0,ROUND(H375*I375,2),IF(AP375=0,(SUMIF($AC$13:$AC$1012,B375,$AP$13:$AP$1012)),AP375))</f>
        <v>0</v>
      </c>
      <c r="K375" s="163" t="n">
        <f aca="false">H375-E375</f>
        <v>0</v>
      </c>
      <c r="L375" s="163" t="n">
        <f aca="false">J375-G375</f>
        <v>0</v>
      </c>
      <c r="M375" s="645" t="str">
        <f aca="false">IF('ORÇ.GLOBAL P CAIXA'!H374&gt;0,'ORÇ.GLOBAL P CAIXA'!H374,"")</f>
        <v/>
      </c>
      <c r="N375" s="646" t="n">
        <f aca="false">'ORÇ.GLOBAL P CAIXA'!I374</f>
        <v>0</v>
      </c>
      <c r="O375" s="166" t="str">
        <f aca="false">S375</f>
        <v/>
      </c>
      <c r="P375" s="167"/>
      <c r="Q375" s="168" t="str">
        <f aca="false">IF(B375&gt;0,"ok","ocultar")</f>
        <v>ocultar</v>
      </c>
      <c r="R375" s="647" t="n">
        <f aca="false">'ORÇ.GLOBAL P CAIXA'!B374</f>
        <v>0</v>
      </c>
      <c r="S375" s="170" t="str">
        <f aca="false">IF('ORÇ.GLOBAL P CAIXA'!N374&lt;&gt;0,'ORÇ.GLOBAL P CAIXA'!N374,"")</f>
        <v/>
      </c>
      <c r="T375" s="648" t="n">
        <f aca="false">'ORÇ.GLOBAL P CAIXA'!O374</f>
        <v>0</v>
      </c>
      <c r="U375" s="172" t="n">
        <f aca="false">'ORÇ.GLOBAL P CAIXA'!P374</f>
        <v>0</v>
      </c>
      <c r="V375" s="173" t="n">
        <f aca="false">'ORÇ.GLOBAL P CAIXA'!E374</f>
        <v>0</v>
      </c>
      <c r="W375" s="173" t="n">
        <f aca="false">F375</f>
        <v>0</v>
      </c>
      <c r="X375" s="649"/>
      <c r="Y375" s="649"/>
      <c r="Z375" s="650"/>
      <c r="AB375" s="88"/>
      <c r="AC375" s="157" t="n">
        <f aca="false">IF(B375=0,AC374,IF(ISNONTEXT(B375)=TRUE(),INT(B375),INT(LEFT(B375,FIND(".",B375)-1))))</f>
        <v>3</v>
      </c>
      <c r="AD375" s="157" t="str">
        <f aca="false">IF(AD376=1,1,IF(B375&lt;&gt;0,1,IF(C375&lt;&gt;0,1,IF(D375&lt;&gt;0,1,IF(E375&lt;&gt;0,1,"")))))</f>
        <v/>
      </c>
      <c r="AE375" s="157" t="str">
        <f aca="false">IF(AC375=0," ",IF(AC375&lt;&gt;AC374,AC375," "))</f>
        <v> </v>
      </c>
      <c r="AF375" s="88"/>
      <c r="AG375" s="75" t="e">
        <f aca="false">IF(AC375&lt;&gt;AE375,(IF(N375=0,G375*(INFORMAÇÕES!$Q$69/INFORMAÇÕES!$Q$72),IF(N375="R",G375,0))),0)</f>
        <v>#DIV/0!</v>
      </c>
      <c r="AH375" s="75" t="e">
        <f aca="false">IF(AC375&lt;&gt;AE375,(IF(N375=0,G375*(INFORMAÇÕES!$Q$70/INFORMAÇÕES!$Q$72),IF(N375="C",G375,0))),0)</f>
        <v>#DIV/0!</v>
      </c>
      <c r="AI375" s="75" t="n">
        <f aca="false">IF(AC375&lt;&gt;AE375,(IF(N375=0,G375*INFORMAÇÕES!$U$115,IF(N375="CF",G375,0))),0)</f>
        <v>0</v>
      </c>
      <c r="AJ375" s="75" t="n">
        <f aca="false">IF(AC375&lt;&gt;AE375,(IF(N375=0,G375*INFORMAÇÕES!$U$116,IF(N375="O",G375,0))),0)</f>
        <v>0</v>
      </c>
      <c r="AK375" s="75" t="n">
        <f aca="false">IF(E375&lt;&gt;0,G375,0)</f>
        <v>0</v>
      </c>
      <c r="AL375" s="75" t="n">
        <f aca="false">IF(AC375&lt;&gt;AE375,(IF(N375=0,J375*(INFORMAÇÕES!$Q$89/INFORMAÇÕES!$Q$92),IF(N375="R",J375,0))),0)</f>
        <v>0</v>
      </c>
      <c r="AM375" s="75" t="n">
        <f aca="false">IF(AC375&lt;&gt;AE375,(IF(N375=0,J375*(INFORMAÇÕES!$Q$90/INFORMAÇÕES!$Q$92),IF(N375="C",J375,0))),0)</f>
        <v>0</v>
      </c>
      <c r="AN375" s="75" t="n">
        <f aca="false">IF(AC375&lt;&gt;AE375,(IF(N375="",J375*INFORMAÇÕES!$U$115,IF(N375="CF",J375,0))),0)</f>
        <v>0</v>
      </c>
      <c r="AO375" s="75" t="n">
        <f aca="false">IF(AC375&lt;&gt;AE375,(IF(N375="",J375*INFORMAÇÕES!$U$116,IF(N375="O",J375,0))),0)</f>
        <v>0</v>
      </c>
      <c r="AP375" s="75" t="n">
        <f aca="false">IF(H375&lt;&gt;0,J375,0)</f>
        <v>0</v>
      </c>
      <c r="AQ375" s="75" t="n">
        <f aca="false">IF(K375&lt;&gt;0,L375,0)</f>
        <v>0</v>
      </c>
    </row>
    <row r="376" s="174" customFormat="true" ht="14.25" hidden="false" customHeight="false" outlineLevel="0" collapsed="false">
      <c r="A376" s="159" t="n">
        <v>364</v>
      </c>
      <c r="B376" s="160" t="n">
        <f aca="false">R376</f>
        <v>0</v>
      </c>
      <c r="C376" s="161" t="n">
        <f aca="false">T376</f>
        <v>0</v>
      </c>
      <c r="D376" s="162" t="n">
        <f aca="false">U376</f>
        <v>0</v>
      </c>
      <c r="E376" s="163" t="n">
        <f aca="false">'ORÇ.GLOBAL P CAIXA'!E375</f>
        <v>0</v>
      </c>
      <c r="F376" s="163" t="n">
        <f aca="false">IF('ORÇ.GLOBAL EMPRESA'!G375&gt;0,'ORÇ.GLOBAL EMPRESA'!G375,'ORÇ.GLOBAL P CAIXA'!F375)</f>
        <v>0</v>
      </c>
      <c r="G376" s="163" t="n">
        <f aca="false">IF(E376&lt;&gt;0,ROUND(E376*F376,2),IF(AK376=0,(SUMIF($AC$13:$AC$1012,B376,$AK$13:$AK$1012)),AK376))</f>
        <v>0</v>
      </c>
      <c r="H376" s="163" t="n">
        <f aca="false">V376</f>
        <v>0</v>
      </c>
      <c r="I376" s="163" t="n">
        <f aca="false">W376</f>
        <v>0</v>
      </c>
      <c r="J376" s="163" t="n">
        <f aca="false">IF(H376&lt;&gt;0,ROUND(H376*I376,2),IF(AP376=0,(SUMIF($AC$13:$AC$1012,B376,$AP$13:$AP$1012)),AP376))</f>
        <v>0</v>
      </c>
      <c r="K376" s="163" t="n">
        <f aca="false">H376-E376</f>
        <v>0</v>
      </c>
      <c r="L376" s="163" t="n">
        <f aca="false">J376-G376</f>
        <v>0</v>
      </c>
      <c r="M376" s="645" t="str">
        <f aca="false">IF('ORÇ.GLOBAL P CAIXA'!H375&gt;0,'ORÇ.GLOBAL P CAIXA'!H375,"")</f>
        <v/>
      </c>
      <c r="N376" s="646" t="n">
        <f aca="false">'ORÇ.GLOBAL P CAIXA'!I375</f>
        <v>0</v>
      </c>
      <c r="O376" s="166" t="str">
        <f aca="false">S376</f>
        <v/>
      </c>
      <c r="P376" s="167"/>
      <c r="Q376" s="168" t="str">
        <f aca="false">IF(B376&gt;0,"ok","ocultar")</f>
        <v>ocultar</v>
      </c>
      <c r="R376" s="647" t="n">
        <f aca="false">'ORÇ.GLOBAL P CAIXA'!B375</f>
        <v>0</v>
      </c>
      <c r="S376" s="170" t="str">
        <f aca="false">IF('ORÇ.GLOBAL P CAIXA'!N375&lt;&gt;0,'ORÇ.GLOBAL P CAIXA'!N375,"")</f>
        <v/>
      </c>
      <c r="T376" s="648" t="n">
        <f aca="false">'ORÇ.GLOBAL P CAIXA'!O375</f>
        <v>0</v>
      </c>
      <c r="U376" s="172" t="n">
        <f aca="false">'ORÇ.GLOBAL P CAIXA'!P375</f>
        <v>0</v>
      </c>
      <c r="V376" s="173" t="n">
        <f aca="false">'ORÇ.GLOBAL P CAIXA'!E375</f>
        <v>0</v>
      </c>
      <c r="W376" s="173" t="n">
        <f aca="false">F376</f>
        <v>0</v>
      </c>
      <c r="X376" s="649"/>
      <c r="Y376" s="649"/>
      <c r="Z376" s="650"/>
      <c r="AB376" s="88"/>
      <c r="AC376" s="157" t="n">
        <f aca="false">IF(B376=0,AC375,IF(ISNONTEXT(B376)=TRUE(),INT(B376),INT(LEFT(B376,FIND(".",B376)-1))))</f>
        <v>3</v>
      </c>
      <c r="AD376" s="157" t="str">
        <f aca="false">IF(AD377=1,1,IF(B376&lt;&gt;0,1,IF(C376&lt;&gt;0,1,IF(D376&lt;&gt;0,1,IF(E376&lt;&gt;0,1,"")))))</f>
        <v/>
      </c>
      <c r="AE376" s="157" t="str">
        <f aca="false">IF(AC376=0," ",IF(AC376&lt;&gt;AC375,AC376," "))</f>
        <v> </v>
      </c>
      <c r="AF376" s="88"/>
      <c r="AG376" s="75" t="e">
        <f aca="false">IF(AC376&lt;&gt;AE376,(IF(N376=0,G376*(INFORMAÇÕES!$Q$69/INFORMAÇÕES!$Q$72),IF(N376="R",G376,0))),0)</f>
        <v>#DIV/0!</v>
      </c>
      <c r="AH376" s="75" t="e">
        <f aca="false">IF(AC376&lt;&gt;AE376,(IF(N376=0,G376*(INFORMAÇÕES!$Q$70/INFORMAÇÕES!$Q$72),IF(N376="C",G376,0))),0)</f>
        <v>#DIV/0!</v>
      </c>
      <c r="AI376" s="75" t="n">
        <f aca="false">IF(AC376&lt;&gt;AE376,(IF(N376=0,G376*INFORMAÇÕES!$U$115,IF(N376="CF",G376,0))),0)</f>
        <v>0</v>
      </c>
      <c r="AJ376" s="75" t="n">
        <f aca="false">IF(AC376&lt;&gt;AE376,(IF(N376=0,G376*INFORMAÇÕES!$U$116,IF(N376="O",G376,0))),0)</f>
        <v>0</v>
      </c>
      <c r="AK376" s="75" t="n">
        <f aca="false">IF(E376&lt;&gt;0,G376,0)</f>
        <v>0</v>
      </c>
      <c r="AL376" s="75" t="n">
        <f aca="false">IF(AC376&lt;&gt;AE376,(IF(N376=0,J376*(INFORMAÇÕES!$Q$89/INFORMAÇÕES!$Q$92),IF(N376="R",J376,0))),0)</f>
        <v>0</v>
      </c>
      <c r="AM376" s="75" t="n">
        <f aca="false">IF(AC376&lt;&gt;AE376,(IF(N376=0,J376*(INFORMAÇÕES!$Q$90/INFORMAÇÕES!$Q$92),IF(N376="C",J376,0))),0)</f>
        <v>0</v>
      </c>
      <c r="AN376" s="75" t="n">
        <f aca="false">IF(AC376&lt;&gt;AE376,(IF(N376="",J376*INFORMAÇÕES!$U$115,IF(N376="CF",J376,0))),0)</f>
        <v>0</v>
      </c>
      <c r="AO376" s="75" t="n">
        <f aca="false">IF(AC376&lt;&gt;AE376,(IF(N376="",J376*INFORMAÇÕES!$U$116,IF(N376="O",J376,0))),0)</f>
        <v>0</v>
      </c>
      <c r="AP376" s="75" t="n">
        <f aca="false">IF(H376&lt;&gt;0,J376,0)</f>
        <v>0</v>
      </c>
      <c r="AQ376" s="75" t="n">
        <f aca="false">IF(K376&lt;&gt;0,L376,0)</f>
        <v>0</v>
      </c>
    </row>
    <row r="377" s="174" customFormat="true" ht="14.25" hidden="false" customHeight="false" outlineLevel="0" collapsed="false">
      <c r="A377" s="159" t="n">
        <v>365</v>
      </c>
      <c r="B377" s="160" t="n">
        <f aca="false">R377</f>
        <v>0</v>
      </c>
      <c r="C377" s="161" t="n">
        <f aca="false">T377</f>
        <v>0</v>
      </c>
      <c r="D377" s="162" t="n">
        <f aca="false">U377</f>
        <v>0</v>
      </c>
      <c r="E377" s="163" t="n">
        <f aca="false">'ORÇ.GLOBAL P CAIXA'!E376</f>
        <v>0</v>
      </c>
      <c r="F377" s="163" t="n">
        <f aca="false">IF('ORÇ.GLOBAL EMPRESA'!G376&gt;0,'ORÇ.GLOBAL EMPRESA'!G376,'ORÇ.GLOBAL P CAIXA'!F376)</f>
        <v>0</v>
      </c>
      <c r="G377" s="163" t="n">
        <f aca="false">IF(E377&lt;&gt;0,ROUND(E377*F377,2),IF(AK377=0,(SUMIF($AC$13:$AC$1012,B377,$AK$13:$AK$1012)),AK377))</f>
        <v>0</v>
      </c>
      <c r="H377" s="163" t="n">
        <f aca="false">V377</f>
        <v>0</v>
      </c>
      <c r="I377" s="163" t="n">
        <f aca="false">W377</f>
        <v>0</v>
      </c>
      <c r="J377" s="163" t="n">
        <f aca="false">IF(H377&lt;&gt;0,ROUND(H377*I377,2),IF(AP377=0,(SUMIF($AC$13:$AC$1012,B377,$AP$13:$AP$1012)),AP377))</f>
        <v>0</v>
      </c>
      <c r="K377" s="163" t="n">
        <f aca="false">H377-E377</f>
        <v>0</v>
      </c>
      <c r="L377" s="163" t="n">
        <f aca="false">J377-G377</f>
        <v>0</v>
      </c>
      <c r="M377" s="645" t="str">
        <f aca="false">IF('ORÇ.GLOBAL P CAIXA'!H376&gt;0,'ORÇ.GLOBAL P CAIXA'!H376,"")</f>
        <v/>
      </c>
      <c r="N377" s="646" t="n">
        <f aca="false">'ORÇ.GLOBAL P CAIXA'!I376</f>
        <v>0</v>
      </c>
      <c r="O377" s="166" t="str">
        <f aca="false">S377</f>
        <v/>
      </c>
      <c r="P377" s="167"/>
      <c r="Q377" s="168" t="str">
        <f aca="false">IF(B377&gt;0,"ok","ocultar")</f>
        <v>ocultar</v>
      </c>
      <c r="R377" s="647" t="n">
        <f aca="false">'ORÇ.GLOBAL P CAIXA'!B376</f>
        <v>0</v>
      </c>
      <c r="S377" s="170" t="str">
        <f aca="false">IF('ORÇ.GLOBAL P CAIXA'!N376&lt;&gt;0,'ORÇ.GLOBAL P CAIXA'!N376,"")</f>
        <v/>
      </c>
      <c r="T377" s="648" t="n">
        <f aca="false">'ORÇ.GLOBAL P CAIXA'!O376</f>
        <v>0</v>
      </c>
      <c r="U377" s="172" t="n">
        <f aca="false">'ORÇ.GLOBAL P CAIXA'!P376</f>
        <v>0</v>
      </c>
      <c r="V377" s="173" t="n">
        <f aca="false">'ORÇ.GLOBAL P CAIXA'!E376</f>
        <v>0</v>
      </c>
      <c r="W377" s="173" t="n">
        <f aca="false">F377</f>
        <v>0</v>
      </c>
      <c r="X377" s="649"/>
      <c r="Y377" s="649"/>
      <c r="Z377" s="650"/>
      <c r="AB377" s="88"/>
      <c r="AC377" s="157" t="n">
        <f aca="false">IF(B377=0,AC376,IF(ISNONTEXT(B377)=TRUE(),INT(B377),INT(LEFT(B377,FIND(".",B377)-1))))</f>
        <v>3</v>
      </c>
      <c r="AD377" s="157" t="str">
        <f aca="false">IF(AD378=1,1,IF(B377&lt;&gt;0,1,IF(C377&lt;&gt;0,1,IF(D377&lt;&gt;0,1,IF(E377&lt;&gt;0,1,"")))))</f>
        <v/>
      </c>
      <c r="AE377" s="157" t="str">
        <f aca="false">IF(AC377=0," ",IF(AC377&lt;&gt;AC376,AC377," "))</f>
        <v> </v>
      </c>
      <c r="AF377" s="88"/>
      <c r="AG377" s="75" t="e">
        <f aca="false">IF(AC377&lt;&gt;AE377,(IF(N377=0,G377*(INFORMAÇÕES!$Q$69/INFORMAÇÕES!$Q$72),IF(N377="R",G377,0))),0)</f>
        <v>#DIV/0!</v>
      </c>
      <c r="AH377" s="75" t="e">
        <f aca="false">IF(AC377&lt;&gt;AE377,(IF(N377=0,G377*(INFORMAÇÕES!$Q$70/INFORMAÇÕES!$Q$72),IF(N377="C",G377,0))),0)</f>
        <v>#DIV/0!</v>
      </c>
      <c r="AI377" s="75" t="n">
        <f aca="false">IF(AC377&lt;&gt;AE377,(IF(N377=0,G377*INFORMAÇÕES!$U$115,IF(N377="CF",G377,0))),0)</f>
        <v>0</v>
      </c>
      <c r="AJ377" s="75" t="n">
        <f aca="false">IF(AC377&lt;&gt;AE377,(IF(N377=0,G377*INFORMAÇÕES!$U$116,IF(N377="O",G377,0))),0)</f>
        <v>0</v>
      </c>
      <c r="AK377" s="75" t="n">
        <f aca="false">IF(E377&lt;&gt;0,G377,0)</f>
        <v>0</v>
      </c>
      <c r="AL377" s="75" t="n">
        <f aca="false">IF(AC377&lt;&gt;AE377,(IF(N377=0,J377*(INFORMAÇÕES!$Q$89/INFORMAÇÕES!$Q$92),IF(N377="R",J377,0))),0)</f>
        <v>0</v>
      </c>
      <c r="AM377" s="75" t="n">
        <f aca="false">IF(AC377&lt;&gt;AE377,(IF(N377=0,J377*(INFORMAÇÕES!$Q$90/INFORMAÇÕES!$Q$92),IF(N377="C",J377,0))),0)</f>
        <v>0</v>
      </c>
      <c r="AN377" s="75" t="n">
        <f aca="false">IF(AC377&lt;&gt;AE377,(IF(N377="",J377*INFORMAÇÕES!$U$115,IF(N377="CF",J377,0))),0)</f>
        <v>0</v>
      </c>
      <c r="AO377" s="75" t="n">
        <f aca="false">IF(AC377&lt;&gt;AE377,(IF(N377="",J377*INFORMAÇÕES!$U$116,IF(N377="O",J377,0))),0)</f>
        <v>0</v>
      </c>
      <c r="AP377" s="75" t="n">
        <f aca="false">IF(H377&lt;&gt;0,J377,0)</f>
        <v>0</v>
      </c>
      <c r="AQ377" s="75" t="n">
        <f aca="false">IF(K377&lt;&gt;0,L377,0)</f>
        <v>0</v>
      </c>
    </row>
    <row r="378" s="174" customFormat="true" ht="14.25" hidden="false" customHeight="false" outlineLevel="0" collapsed="false">
      <c r="A378" s="159" t="n">
        <v>366</v>
      </c>
      <c r="B378" s="160" t="n">
        <f aca="false">R378</f>
        <v>0</v>
      </c>
      <c r="C378" s="161" t="n">
        <f aca="false">T378</f>
        <v>0</v>
      </c>
      <c r="D378" s="162" t="n">
        <f aca="false">U378</f>
        <v>0</v>
      </c>
      <c r="E378" s="163" t="n">
        <f aca="false">'ORÇ.GLOBAL P CAIXA'!E377</f>
        <v>0</v>
      </c>
      <c r="F378" s="163" t="n">
        <f aca="false">IF('ORÇ.GLOBAL EMPRESA'!G377&gt;0,'ORÇ.GLOBAL EMPRESA'!G377,'ORÇ.GLOBAL P CAIXA'!F377)</f>
        <v>0</v>
      </c>
      <c r="G378" s="163" t="n">
        <f aca="false">IF(E378&lt;&gt;0,ROUND(E378*F378,2),IF(AK378=0,(SUMIF($AC$13:$AC$1012,B378,$AK$13:$AK$1012)),AK378))</f>
        <v>0</v>
      </c>
      <c r="H378" s="163" t="n">
        <f aca="false">V378</f>
        <v>0</v>
      </c>
      <c r="I378" s="163" t="n">
        <f aca="false">W378</f>
        <v>0</v>
      </c>
      <c r="J378" s="163" t="n">
        <f aca="false">IF(H378&lt;&gt;0,ROUND(H378*I378,2),IF(AP378=0,(SUMIF($AC$13:$AC$1012,B378,$AP$13:$AP$1012)),AP378))</f>
        <v>0</v>
      </c>
      <c r="K378" s="163" t="n">
        <f aca="false">H378-E378</f>
        <v>0</v>
      </c>
      <c r="L378" s="163" t="n">
        <f aca="false">J378-G378</f>
        <v>0</v>
      </c>
      <c r="M378" s="645" t="str">
        <f aca="false">IF('ORÇ.GLOBAL P CAIXA'!H377&gt;0,'ORÇ.GLOBAL P CAIXA'!H377,"")</f>
        <v/>
      </c>
      <c r="N378" s="646" t="n">
        <f aca="false">'ORÇ.GLOBAL P CAIXA'!I377</f>
        <v>0</v>
      </c>
      <c r="O378" s="166" t="str">
        <f aca="false">S378</f>
        <v/>
      </c>
      <c r="P378" s="167"/>
      <c r="Q378" s="168" t="str">
        <f aca="false">IF(B378&gt;0,"ok","ocultar")</f>
        <v>ocultar</v>
      </c>
      <c r="R378" s="647" t="n">
        <f aca="false">'ORÇ.GLOBAL P CAIXA'!B377</f>
        <v>0</v>
      </c>
      <c r="S378" s="170" t="str">
        <f aca="false">IF('ORÇ.GLOBAL P CAIXA'!N377&lt;&gt;0,'ORÇ.GLOBAL P CAIXA'!N377,"")</f>
        <v/>
      </c>
      <c r="T378" s="648" t="n">
        <f aca="false">'ORÇ.GLOBAL P CAIXA'!O377</f>
        <v>0</v>
      </c>
      <c r="U378" s="172" t="n">
        <f aca="false">'ORÇ.GLOBAL P CAIXA'!P377</f>
        <v>0</v>
      </c>
      <c r="V378" s="173" t="n">
        <f aca="false">'ORÇ.GLOBAL P CAIXA'!E377</f>
        <v>0</v>
      </c>
      <c r="W378" s="173" t="n">
        <f aca="false">F378</f>
        <v>0</v>
      </c>
      <c r="X378" s="649"/>
      <c r="Y378" s="649"/>
      <c r="Z378" s="650"/>
      <c r="AB378" s="88"/>
      <c r="AC378" s="157" t="n">
        <f aca="false">IF(B378=0,AC377,IF(ISNONTEXT(B378)=TRUE(),INT(B378),INT(LEFT(B378,FIND(".",B378)-1))))</f>
        <v>3</v>
      </c>
      <c r="AD378" s="157" t="str">
        <f aca="false">IF(AD379=1,1,IF(B378&lt;&gt;0,1,IF(C378&lt;&gt;0,1,IF(D378&lt;&gt;0,1,IF(E378&lt;&gt;0,1,"")))))</f>
        <v/>
      </c>
      <c r="AE378" s="157" t="str">
        <f aca="false">IF(AC378=0," ",IF(AC378&lt;&gt;AC377,AC378," "))</f>
        <v> </v>
      </c>
      <c r="AF378" s="88"/>
      <c r="AG378" s="75" t="e">
        <f aca="false">IF(AC378&lt;&gt;AE378,(IF(N378=0,G378*(INFORMAÇÕES!$Q$69/INFORMAÇÕES!$Q$72),IF(N378="R",G378,0))),0)</f>
        <v>#DIV/0!</v>
      </c>
      <c r="AH378" s="75" t="e">
        <f aca="false">IF(AC378&lt;&gt;AE378,(IF(N378=0,G378*(INFORMAÇÕES!$Q$70/INFORMAÇÕES!$Q$72),IF(N378="C",G378,0))),0)</f>
        <v>#DIV/0!</v>
      </c>
      <c r="AI378" s="75" t="n">
        <f aca="false">IF(AC378&lt;&gt;AE378,(IF(N378=0,G378*INFORMAÇÕES!$U$115,IF(N378="CF",G378,0))),0)</f>
        <v>0</v>
      </c>
      <c r="AJ378" s="75" t="n">
        <f aca="false">IF(AC378&lt;&gt;AE378,(IF(N378=0,G378*INFORMAÇÕES!$U$116,IF(N378="O",G378,0))),0)</f>
        <v>0</v>
      </c>
      <c r="AK378" s="75" t="n">
        <f aca="false">IF(E378&lt;&gt;0,G378,0)</f>
        <v>0</v>
      </c>
      <c r="AL378" s="75" t="n">
        <f aca="false">IF(AC378&lt;&gt;AE378,(IF(N378=0,J378*(INFORMAÇÕES!$Q$89/INFORMAÇÕES!$Q$92),IF(N378="R",J378,0))),0)</f>
        <v>0</v>
      </c>
      <c r="AM378" s="75" t="n">
        <f aca="false">IF(AC378&lt;&gt;AE378,(IF(N378=0,J378*(INFORMAÇÕES!$Q$90/INFORMAÇÕES!$Q$92),IF(N378="C",J378,0))),0)</f>
        <v>0</v>
      </c>
      <c r="AN378" s="75" t="n">
        <f aca="false">IF(AC378&lt;&gt;AE378,(IF(N378="",J378*INFORMAÇÕES!$U$115,IF(N378="CF",J378,0))),0)</f>
        <v>0</v>
      </c>
      <c r="AO378" s="75" t="n">
        <f aca="false">IF(AC378&lt;&gt;AE378,(IF(N378="",J378*INFORMAÇÕES!$U$116,IF(N378="O",J378,0))),0)</f>
        <v>0</v>
      </c>
      <c r="AP378" s="75" t="n">
        <f aca="false">IF(H378&lt;&gt;0,J378,0)</f>
        <v>0</v>
      </c>
      <c r="AQ378" s="75" t="n">
        <f aca="false">IF(K378&lt;&gt;0,L378,0)</f>
        <v>0</v>
      </c>
    </row>
    <row r="379" s="174" customFormat="true" ht="14.25" hidden="false" customHeight="false" outlineLevel="0" collapsed="false">
      <c r="A379" s="159" t="n">
        <v>367</v>
      </c>
      <c r="B379" s="160" t="n">
        <f aca="false">R379</f>
        <v>0</v>
      </c>
      <c r="C379" s="161" t="n">
        <f aca="false">T379</f>
        <v>0</v>
      </c>
      <c r="D379" s="162" t="n">
        <f aca="false">U379</f>
        <v>0</v>
      </c>
      <c r="E379" s="163" t="n">
        <f aca="false">'ORÇ.GLOBAL P CAIXA'!E378</f>
        <v>0</v>
      </c>
      <c r="F379" s="163" t="n">
        <f aca="false">IF('ORÇ.GLOBAL EMPRESA'!G378&gt;0,'ORÇ.GLOBAL EMPRESA'!G378,'ORÇ.GLOBAL P CAIXA'!F378)</f>
        <v>0</v>
      </c>
      <c r="G379" s="163" t="n">
        <f aca="false">IF(E379&lt;&gt;0,ROUND(E379*F379,2),IF(AK379=0,(SUMIF($AC$13:$AC$1012,B379,$AK$13:$AK$1012)),AK379))</f>
        <v>0</v>
      </c>
      <c r="H379" s="163" t="n">
        <f aca="false">V379</f>
        <v>0</v>
      </c>
      <c r="I379" s="163" t="n">
        <f aca="false">W379</f>
        <v>0</v>
      </c>
      <c r="J379" s="163" t="n">
        <f aca="false">IF(H379&lt;&gt;0,ROUND(H379*I379,2),IF(AP379=0,(SUMIF($AC$13:$AC$1012,B379,$AP$13:$AP$1012)),AP379))</f>
        <v>0</v>
      </c>
      <c r="K379" s="163" t="n">
        <f aca="false">H379-E379</f>
        <v>0</v>
      </c>
      <c r="L379" s="163" t="n">
        <f aca="false">J379-G379</f>
        <v>0</v>
      </c>
      <c r="M379" s="645" t="str">
        <f aca="false">IF('ORÇ.GLOBAL P CAIXA'!H378&gt;0,'ORÇ.GLOBAL P CAIXA'!H378,"")</f>
        <v/>
      </c>
      <c r="N379" s="646" t="n">
        <f aca="false">'ORÇ.GLOBAL P CAIXA'!I378</f>
        <v>0</v>
      </c>
      <c r="O379" s="166" t="str">
        <f aca="false">S379</f>
        <v/>
      </c>
      <c r="P379" s="167"/>
      <c r="Q379" s="168" t="str">
        <f aca="false">IF(B379&gt;0,"ok","ocultar")</f>
        <v>ocultar</v>
      </c>
      <c r="R379" s="647" t="n">
        <f aca="false">'ORÇ.GLOBAL P CAIXA'!B378</f>
        <v>0</v>
      </c>
      <c r="S379" s="170" t="str">
        <f aca="false">IF('ORÇ.GLOBAL P CAIXA'!N378&lt;&gt;0,'ORÇ.GLOBAL P CAIXA'!N378,"")</f>
        <v/>
      </c>
      <c r="T379" s="648" t="n">
        <f aca="false">'ORÇ.GLOBAL P CAIXA'!O378</f>
        <v>0</v>
      </c>
      <c r="U379" s="172" t="n">
        <f aca="false">'ORÇ.GLOBAL P CAIXA'!P378</f>
        <v>0</v>
      </c>
      <c r="V379" s="173" t="n">
        <f aca="false">'ORÇ.GLOBAL P CAIXA'!E378</f>
        <v>0</v>
      </c>
      <c r="W379" s="173" t="n">
        <f aca="false">F379</f>
        <v>0</v>
      </c>
      <c r="X379" s="649"/>
      <c r="Y379" s="649"/>
      <c r="Z379" s="650"/>
      <c r="AB379" s="88"/>
      <c r="AC379" s="157" t="n">
        <f aca="false">IF(B379=0,AC378,IF(ISNONTEXT(B379)=TRUE(),INT(B379),INT(LEFT(B379,FIND(".",B379)-1))))</f>
        <v>3</v>
      </c>
      <c r="AD379" s="157" t="str">
        <f aca="false">IF(AD380=1,1,IF(B379&lt;&gt;0,1,IF(C379&lt;&gt;0,1,IF(D379&lt;&gt;0,1,IF(E379&lt;&gt;0,1,"")))))</f>
        <v/>
      </c>
      <c r="AE379" s="157" t="str">
        <f aca="false">IF(AC379=0," ",IF(AC379&lt;&gt;AC378,AC379," "))</f>
        <v> </v>
      </c>
      <c r="AF379" s="88"/>
      <c r="AG379" s="75" t="e">
        <f aca="false">IF(AC379&lt;&gt;AE379,(IF(N379=0,G379*(INFORMAÇÕES!$Q$69/INFORMAÇÕES!$Q$72),IF(N379="R",G379,0))),0)</f>
        <v>#DIV/0!</v>
      </c>
      <c r="AH379" s="75" t="e">
        <f aca="false">IF(AC379&lt;&gt;AE379,(IF(N379=0,G379*(INFORMAÇÕES!$Q$70/INFORMAÇÕES!$Q$72),IF(N379="C",G379,0))),0)</f>
        <v>#DIV/0!</v>
      </c>
      <c r="AI379" s="75" t="n">
        <f aca="false">IF(AC379&lt;&gt;AE379,(IF(N379=0,G379*INFORMAÇÕES!$U$115,IF(N379="CF",G379,0))),0)</f>
        <v>0</v>
      </c>
      <c r="AJ379" s="75" t="n">
        <f aca="false">IF(AC379&lt;&gt;AE379,(IF(N379=0,G379*INFORMAÇÕES!$U$116,IF(N379="O",G379,0))),0)</f>
        <v>0</v>
      </c>
      <c r="AK379" s="75" t="n">
        <f aca="false">IF(E379&lt;&gt;0,G379,0)</f>
        <v>0</v>
      </c>
      <c r="AL379" s="75" t="n">
        <f aca="false">IF(AC379&lt;&gt;AE379,(IF(N379=0,J379*(INFORMAÇÕES!$Q$89/INFORMAÇÕES!$Q$92),IF(N379="R",J379,0))),0)</f>
        <v>0</v>
      </c>
      <c r="AM379" s="75" t="n">
        <f aca="false">IF(AC379&lt;&gt;AE379,(IF(N379=0,J379*(INFORMAÇÕES!$Q$90/INFORMAÇÕES!$Q$92),IF(N379="C",J379,0))),0)</f>
        <v>0</v>
      </c>
      <c r="AN379" s="75" t="n">
        <f aca="false">IF(AC379&lt;&gt;AE379,(IF(N379="",J379*INFORMAÇÕES!$U$115,IF(N379="CF",J379,0))),0)</f>
        <v>0</v>
      </c>
      <c r="AO379" s="75" t="n">
        <f aca="false">IF(AC379&lt;&gt;AE379,(IF(N379="",J379*INFORMAÇÕES!$U$116,IF(N379="O",J379,0))),0)</f>
        <v>0</v>
      </c>
      <c r="AP379" s="75" t="n">
        <f aca="false">IF(H379&lt;&gt;0,J379,0)</f>
        <v>0</v>
      </c>
      <c r="AQ379" s="75" t="n">
        <f aca="false">IF(K379&lt;&gt;0,L379,0)</f>
        <v>0</v>
      </c>
    </row>
    <row r="380" s="174" customFormat="true" ht="14.25" hidden="false" customHeight="false" outlineLevel="0" collapsed="false">
      <c r="A380" s="159" t="n">
        <v>368</v>
      </c>
      <c r="B380" s="160" t="n">
        <f aca="false">R380</f>
        <v>0</v>
      </c>
      <c r="C380" s="161" t="n">
        <f aca="false">T380</f>
        <v>0</v>
      </c>
      <c r="D380" s="162" t="n">
        <f aca="false">U380</f>
        <v>0</v>
      </c>
      <c r="E380" s="163" t="n">
        <f aca="false">'ORÇ.GLOBAL P CAIXA'!E379</f>
        <v>0</v>
      </c>
      <c r="F380" s="163" t="n">
        <f aca="false">IF('ORÇ.GLOBAL EMPRESA'!G379&gt;0,'ORÇ.GLOBAL EMPRESA'!G379,'ORÇ.GLOBAL P CAIXA'!F379)</f>
        <v>0</v>
      </c>
      <c r="G380" s="163" t="n">
        <f aca="false">IF(E380&lt;&gt;0,ROUND(E380*F380,2),IF(AK380=0,(SUMIF($AC$13:$AC$1012,B380,$AK$13:$AK$1012)),AK380))</f>
        <v>0</v>
      </c>
      <c r="H380" s="163" t="n">
        <f aca="false">V380</f>
        <v>0</v>
      </c>
      <c r="I380" s="163" t="n">
        <f aca="false">W380</f>
        <v>0</v>
      </c>
      <c r="J380" s="163" t="n">
        <f aca="false">IF(H380&lt;&gt;0,ROUND(H380*I380,2),IF(AP380=0,(SUMIF($AC$13:$AC$1012,B380,$AP$13:$AP$1012)),AP380))</f>
        <v>0</v>
      </c>
      <c r="K380" s="163" t="n">
        <f aca="false">H380-E380</f>
        <v>0</v>
      </c>
      <c r="L380" s="163" t="n">
        <f aca="false">J380-G380</f>
        <v>0</v>
      </c>
      <c r="M380" s="645" t="str">
        <f aca="false">IF('ORÇ.GLOBAL P CAIXA'!H379&gt;0,'ORÇ.GLOBAL P CAIXA'!H379,"")</f>
        <v/>
      </c>
      <c r="N380" s="646" t="n">
        <f aca="false">'ORÇ.GLOBAL P CAIXA'!I379</f>
        <v>0</v>
      </c>
      <c r="O380" s="166" t="str">
        <f aca="false">S380</f>
        <v/>
      </c>
      <c r="P380" s="167"/>
      <c r="Q380" s="168" t="str">
        <f aca="false">IF(B380&gt;0,"ok","ocultar")</f>
        <v>ocultar</v>
      </c>
      <c r="R380" s="647" t="n">
        <f aca="false">'ORÇ.GLOBAL P CAIXA'!B379</f>
        <v>0</v>
      </c>
      <c r="S380" s="170" t="str">
        <f aca="false">IF('ORÇ.GLOBAL P CAIXA'!N379&lt;&gt;0,'ORÇ.GLOBAL P CAIXA'!N379,"")</f>
        <v/>
      </c>
      <c r="T380" s="648" t="n">
        <f aca="false">'ORÇ.GLOBAL P CAIXA'!O379</f>
        <v>0</v>
      </c>
      <c r="U380" s="172" t="n">
        <f aca="false">'ORÇ.GLOBAL P CAIXA'!P379</f>
        <v>0</v>
      </c>
      <c r="V380" s="173" t="n">
        <f aca="false">'ORÇ.GLOBAL P CAIXA'!E379</f>
        <v>0</v>
      </c>
      <c r="W380" s="173" t="n">
        <f aca="false">F380</f>
        <v>0</v>
      </c>
      <c r="X380" s="649"/>
      <c r="Y380" s="649"/>
      <c r="Z380" s="650"/>
      <c r="AB380" s="88"/>
      <c r="AC380" s="157" t="n">
        <f aca="false">IF(B380=0,AC379,IF(ISNONTEXT(B380)=TRUE(),INT(B380),INT(LEFT(B380,FIND(".",B380)-1))))</f>
        <v>3</v>
      </c>
      <c r="AD380" s="157" t="str">
        <f aca="false">IF(AD381=1,1,IF(B380&lt;&gt;0,1,IF(C380&lt;&gt;0,1,IF(D380&lt;&gt;0,1,IF(E380&lt;&gt;0,1,"")))))</f>
        <v/>
      </c>
      <c r="AE380" s="157" t="str">
        <f aca="false">IF(AC380=0," ",IF(AC380&lt;&gt;AC379,AC380," "))</f>
        <v> </v>
      </c>
      <c r="AF380" s="88"/>
      <c r="AG380" s="75" t="e">
        <f aca="false">IF(AC380&lt;&gt;AE380,(IF(N380=0,G380*(INFORMAÇÕES!$Q$69/INFORMAÇÕES!$Q$72),IF(N380="R",G380,0))),0)</f>
        <v>#DIV/0!</v>
      </c>
      <c r="AH380" s="75" t="e">
        <f aca="false">IF(AC380&lt;&gt;AE380,(IF(N380=0,G380*(INFORMAÇÕES!$Q$70/INFORMAÇÕES!$Q$72),IF(N380="C",G380,0))),0)</f>
        <v>#DIV/0!</v>
      </c>
      <c r="AI380" s="75" t="n">
        <f aca="false">IF(AC380&lt;&gt;AE380,(IF(N380=0,G380*INFORMAÇÕES!$U$115,IF(N380="CF",G380,0))),0)</f>
        <v>0</v>
      </c>
      <c r="AJ380" s="75" t="n">
        <f aca="false">IF(AC380&lt;&gt;AE380,(IF(N380=0,G380*INFORMAÇÕES!$U$116,IF(N380="O",G380,0))),0)</f>
        <v>0</v>
      </c>
      <c r="AK380" s="75" t="n">
        <f aca="false">IF(E380&lt;&gt;0,G380,0)</f>
        <v>0</v>
      </c>
      <c r="AL380" s="75" t="n">
        <f aca="false">IF(AC380&lt;&gt;AE380,(IF(N380=0,J380*(INFORMAÇÕES!$Q$89/INFORMAÇÕES!$Q$92),IF(N380="R",J380,0))),0)</f>
        <v>0</v>
      </c>
      <c r="AM380" s="75" t="n">
        <f aca="false">IF(AC380&lt;&gt;AE380,(IF(N380=0,J380*(INFORMAÇÕES!$Q$90/INFORMAÇÕES!$Q$92),IF(N380="C",J380,0))),0)</f>
        <v>0</v>
      </c>
      <c r="AN380" s="75" t="n">
        <f aca="false">IF(AC380&lt;&gt;AE380,(IF(N380="",J380*INFORMAÇÕES!$U$115,IF(N380="CF",J380,0))),0)</f>
        <v>0</v>
      </c>
      <c r="AO380" s="75" t="n">
        <f aca="false">IF(AC380&lt;&gt;AE380,(IF(N380="",J380*INFORMAÇÕES!$U$116,IF(N380="O",J380,0))),0)</f>
        <v>0</v>
      </c>
      <c r="AP380" s="75" t="n">
        <f aca="false">IF(H380&lt;&gt;0,J380,0)</f>
        <v>0</v>
      </c>
      <c r="AQ380" s="75" t="n">
        <f aca="false">IF(K380&lt;&gt;0,L380,0)</f>
        <v>0</v>
      </c>
    </row>
    <row r="381" s="174" customFormat="true" ht="14.25" hidden="false" customHeight="false" outlineLevel="0" collapsed="false">
      <c r="A381" s="159" t="n">
        <v>369</v>
      </c>
      <c r="B381" s="160" t="n">
        <f aca="false">R381</f>
        <v>0</v>
      </c>
      <c r="C381" s="161" t="n">
        <f aca="false">T381</f>
        <v>0</v>
      </c>
      <c r="D381" s="162" t="n">
        <f aca="false">U381</f>
        <v>0</v>
      </c>
      <c r="E381" s="163" t="n">
        <f aca="false">'ORÇ.GLOBAL P CAIXA'!E380</f>
        <v>0</v>
      </c>
      <c r="F381" s="163" t="n">
        <f aca="false">IF('ORÇ.GLOBAL EMPRESA'!G380&gt;0,'ORÇ.GLOBAL EMPRESA'!G380,'ORÇ.GLOBAL P CAIXA'!F380)</f>
        <v>0</v>
      </c>
      <c r="G381" s="163" t="n">
        <f aca="false">IF(E381&lt;&gt;0,ROUND(E381*F381,2),IF(AK381=0,(SUMIF($AC$13:$AC$1012,B381,$AK$13:$AK$1012)),AK381))</f>
        <v>0</v>
      </c>
      <c r="H381" s="163" t="n">
        <f aca="false">V381</f>
        <v>0</v>
      </c>
      <c r="I381" s="163" t="n">
        <f aca="false">W381</f>
        <v>0</v>
      </c>
      <c r="J381" s="163" t="n">
        <f aca="false">IF(H381&lt;&gt;0,ROUND(H381*I381,2),IF(AP381=0,(SUMIF($AC$13:$AC$1012,B381,$AP$13:$AP$1012)),AP381))</f>
        <v>0</v>
      </c>
      <c r="K381" s="163" t="n">
        <f aca="false">H381-E381</f>
        <v>0</v>
      </c>
      <c r="L381" s="163" t="n">
        <f aca="false">J381-G381</f>
        <v>0</v>
      </c>
      <c r="M381" s="645" t="str">
        <f aca="false">IF('ORÇ.GLOBAL P CAIXA'!H380&gt;0,'ORÇ.GLOBAL P CAIXA'!H380,"")</f>
        <v/>
      </c>
      <c r="N381" s="646" t="n">
        <f aca="false">'ORÇ.GLOBAL P CAIXA'!I380</f>
        <v>0</v>
      </c>
      <c r="O381" s="166" t="str">
        <f aca="false">S381</f>
        <v/>
      </c>
      <c r="P381" s="167"/>
      <c r="Q381" s="168" t="str">
        <f aca="false">IF(B381&gt;0,"ok","ocultar")</f>
        <v>ocultar</v>
      </c>
      <c r="R381" s="647" t="n">
        <f aca="false">'ORÇ.GLOBAL P CAIXA'!B380</f>
        <v>0</v>
      </c>
      <c r="S381" s="170" t="str">
        <f aca="false">IF('ORÇ.GLOBAL P CAIXA'!N380&lt;&gt;0,'ORÇ.GLOBAL P CAIXA'!N380,"")</f>
        <v/>
      </c>
      <c r="T381" s="648" t="n">
        <f aca="false">'ORÇ.GLOBAL P CAIXA'!O380</f>
        <v>0</v>
      </c>
      <c r="U381" s="172" t="n">
        <f aca="false">'ORÇ.GLOBAL P CAIXA'!P380</f>
        <v>0</v>
      </c>
      <c r="V381" s="173" t="n">
        <f aca="false">'ORÇ.GLOBAL P CAIXA'!E380</f>
        <v>0</v>
      </c>
      <c r="W381" s="173" t="n">
        <f aca="false">F381</f>
        <v>0</v>
      </c>
      <c r="X381" s="649"/>
      <c r="Y381" s="649"/>
      <c r="Z381" s="650"/>
      <c r="AB381" s="88"/>
      <c r="AC381" s="157" t="n">
        <f aca="false">IF(B381=0,AC380,IF(ISNONTEXT(B381)=TRUE(),INT(B381),INT(LEFT(B381,FIND(".",B381)-1))))</f>
        <v>3</v>
      </c>
      <c r="AD381" s="157" t="str">
        <f aca="false">IF(AD382=1,1,IF(B381&lt;&gt;0,1,IF(C381&lt;&gt;0,1,IF(D381&lt;&gt;0,1,IF(E381&lt;&gt;0,1,"")))))</f>
        <v/>
      </c>
      <c r="AE381" s="157" t="str">
        <f aca="false">IF(AC381=0," ",IF(AC381&lt;&gt;AC380,AC381," "))</f>
        <v> </v>
      </c>
      <c r="AF381" s="88"/>
      <c r="AG381" s="75" t="e">
        <f aca="false">IF(AC381&lt;&gt;AE381,(IF(N381=0,G381*(INFORMAÇÕES!$Q$69/INFORMAÇÕES!$Q$72),IF(N381="R",G381,0))),0)</f>
        <v>#DIV/0!</v>
      </c>
      <c r="AH381" s="75" t="e">
        <f aca="false">IF(AC381&lt;&gt;AE381,(IF(N381=0,G381*(INFORMAÇÕES!$Q$70/INFORMAÇÕES!$Q$72),IF(N381="C",G381,0))),0)</f>
        <v>#DIV/0!</v>
      </c>
      <c r="AI381" s="75" t="n">
        <f aca="false">IF(AC381&lt;&gt;AE381,(IF(N381=0,G381*INFORMAÇÕES!$U$115,IF(N381="CF",G381,0))),0)</f>
        <v>0</v>
      </c>
      <c r="AJ381" s="75" t="n">
        <f aca="false">IF(AC381&lt;&gt;AE381,(IF(N381=0,G381*INFORMAÇÕES!$U$116,IF(N381="O",G381,0))),0)</f>
        <v>0</v>
      </c>
      <c r="AK381" s="75" t="n">
        <f aca="false">IF(E381&lt;&gt;0,G381,0)</f>
        <v>0</v>
      </c>
      <c r="AL381" s="75" t="n">
        <f aca="false">IF(AC381&lt;&gt;AE381,(IF(N381=0,J381*(INFORMAÇÕES!$Q$89/INFORMAÇÕES!$Q$92),IF(N381="R",J381,0))),0)</f>
        <v>0</v>
      </c>
      <c r="AM381" s="75" t="n">
        <f aca="false">IF(AC381&lt;&gt;AE381,(IF(N381=0,J381*(INFORMAÇÕES!$Q$90/INFORMAÇÕES!$Q$92),IF(N381="C",J381,0))),0)</f>
        <v>0</v>
      </c>
      <c r="AN381" s="75" t="n">
        <f aca="false">IF(AC381&lt;&gt;AE381,(IF(N381="",J381*INFORMAÇÕES!$U$115,IF(N381="CF",J381,0))),0)</f>
        <v>0</v>
      </c>
      <c r="AO381" s="75" t="n">
        <f aca="false">IF(AC381&lt;&gt;AE381,(IF(N381="",J381*INFORMAÇÕES!$U$116,IF(N381="O",J381,0))),0)</f>
        <v>0</v>
      </c>
      <c r="AP381" s="75" t="n">
        <f aca="false">IF(H381&lt;&gt;0,J381,0)</f>
        <v>0</v>
      </c>
      <c r="AQ381" s="75" t="n">
        <f aca="false">IF(K381&lt;&gt;0,L381,0)</f>
        <v>0</v>
      </c>
    </row>
    <row r="382" s="174" customFormat="true" ht="14.25" hidden="false" customHeight="false" outlineLevel="0" collapsed="false">
      <c r="A382" s="159" t="n">
        <v>370</v>
      </c>
      <c r="B382" s="160" t="n">
        <f aca="false">R382</f>
        <v>0</v>
      </c>
      <c r="C382" s="161" t="n">
        <f aca="false">T382</f>
        <v>0</v>
      </c>
      <c r="D382" s="162" t="n">
        <f aca="false">U382</f>
        <v>0</v>
      </c>
      <c r="E382" s="163" t="n">
        <f aca="false">'ORÇ.GLOBAL P CAIXA'!E381</f>
        <v>0</v>
      </c>
      <c r="F382" s="163" t="n">
        <f aca="false">IF('ORÇ.GLOBAL EMPRESA'!G381&gt;0,'ORÇ.GLOBAL EMPRESA'!G381,'ORÇ.GLOBAL P CAIXA'!F381)</f>
        <v>0</v>
      </c>
      <c r="G382" s="163" t="n">
        <f aca="false">IF(E382&lt;&gt;0,ROUND(E382*F382,2),IF(AK382=0,(SUMIF($AC$13:$AC$1012,B382,$AK$13:$AK$1012)),AK382))</f>
        <v>0</v>
      </c>
      <c r="H382" s="163" t="n">
        <f aca="false">V382</f>
        <v>0</v>
      </c>
      <c r="I382" s="163" t="n">
        <f aca="false">W382</f>
        <v>0</v>
      </c>
      <c r="J382" s="163" t="n">
        <f aca="false">IF(H382&lt;&gt;0,ROUND(H382*I382,2),IF(AP382=0,(SUMIF($AC$13:$AC$1012,B382,$AP$13:$AP$1012)),AP382))</f>
        <v>0</v>
      </c>
      <c r="K382" s="163" t="n">
        <f aca="false">H382-E382</f>
        <v>0</v>
      </c>
      <c r="L382" s="163" t="n">
        <f aca="false">J382-G382</f>
        <v>0</v>
      </c>
      <c r="M382" s="645" t="str">
        <f aca="false">IF('ORÇ.GLOBAL P CAIXA'!H381&gt;0,'ORÇ.GLOBAL P CAIXA'!H381,"")</f>
        <v/>
      </c>
      <c r="N382" s="646" t="n">
        <f aca="false">'ORÇ.GLOBAL P CAIXA'!I381</f>
        <v>0</v>
      </c>
      <c r="O382" s="166" t="str">
        <f aca="false">S382</f>
        <v/>
      </c>
      <c r="P382" s="167"/>
      <c r="Q382" s="168" t="str">
        <f aca="false">IF(B382&gt;0,"ok","ocultar")</f>
        <v>ocultar</v>
      </c>
      <c r="R382" s="647" t="n">
        <f aca="false">'ORÇ.GLOBAL P CAIXA'!B381</f>
        <v>0</v>
      </c>
      <c r="S382" s="170" t="str">
        <f aca="false">IF('ORÇ.GLOBAL P CAIXA'!N381&lt;&gt;0,'ORÇ.GLOBAL P CAIXA'!N381,"")</f>
        <v/>
      </c>
      <c r="T382" s="648" t="n">
        <f aca="false">'ORÇ.GLOBAL P CAIXA'!O381</f>
        <v>0</v>
      </c>
      <c r="U382" s="172" t="n">
        <f aca="false">'ORÇ.GLOBAL P CAIXA'!P381</f>
        <v>0</v>
      </c>
      <c r="V382" s="173" t="n">
        <f aca="false">'ORÇ.GLOBAL P CAIXA'!E381</f>
        <v>0</v>
      </c>
      <c r="W382" s="173" t="n">
        <f aca="false">F382</f>
        <v>0</v>
      </c>
      <c r="X382" s="649"/>
      <c r="Y382" s="649"/>
      <c r="Z382" s="650"/>
      <c r="AB382" s="88"/>
      <c r="AC382" s="157" t="n">
        <f aca="false">IF(B382=0,AC381,IF(ISNONTEXT(B382)=TRUE(),INT(B382),INT(LEFT(B382,FIND(".",B382)-1))))</f>
        <v>3</v>
      </c>
      <c r="AD382" s="157" t="str">
        <f aca="false">IF(AD383=1,1,IF(B382&lt;&gt;0,1,IF(C382&lt;&gt;0,1,IF(D382&lt;&gt;0,1,IF(E382&lt;&gt;0,1,"")))))</f>
        <v/>
      </c>
      <c r="AE382" s="157" t="str">
        <f aca="false">IF(AC382=0," ",IF(AC382&lt;&gt;AC381,AC382," "))</f>
        <v> </v>
      </c>
      <c r="AF382" s="88"/>
      <c r="AG382" s="75" t="e">
        <f aca="false">IF(AC382&lt;&gt;AE382,(IF(N382=0,G382*(INFORMAÇÕES!$Q$69/INFORMAÇÕES!$Q$72),IF(N382="R",G382,0))),0)</f>
        <v>#DIV/0!</v>
      </c>
      <c r="AH382" s="75" t="e">
        <f aca="false">IF(AC382&lt;&gt;AE382,(IF(N382=0,G382*(INFORMAÇÕES!$Q$70/INFORMAÇÕES!$Q$72),IF(N382="C",G382,0))),0)</f>
        <v>#DIV/0!</v>
      </c>
      <c r="AI382" s="75" t="n">
        <f aca="false">IF(AC382&lt;&gt;AE382,(IF(N382=0,G382*INFORMAÇÕES!$U$115,IF(N382="CF",G382,0))),0)</f>
        <v>0</v>
      </c>
      <c r="AJ382" s="75" t="n">
        <f aca="false">IF(AC382&lt;&gt;AE382,(IF(N382=0,G382*INFORMAÇÕES!$U$116,IF(N382="O",G382,0))),0)</f>
        <v>0</v>
      </c>
      <c r="AK382" s="75" t="n">
        <f aca="false">IF(E382&lt;&gt;0,G382,0)</f>
        <v>0</v>
      </c>
      <c r="AL382" s="75" t="n">
        <f aca="false">IF(AC382&lt;&gt;AE382,(IF(N382=0,J382*(INFORMAÇÕES!$Q$89/INFORMAÇÕES!$Q$92),IF(N382="R",J382,0))),0)</f>
        <v>0</v>
      </c>
      <c r="AM382" s="75" t="n">
        <f aca="false">IF(AC382&lt;&gt;AE382,(IF(N382=0,J382*(INFORMAÇÕES!$Q$90/INFORMAÇÕES!$Q$92),IF(N382="C",J382,0))),0)</f>
        <v>0</v>
      </c>
      <c r="AN382" s="75" t="n">
        <f aca="false">IF(AC382&lt;&gt;AE382,(IF(N382="",J382*INFORMAÇÕES!$U$115,IF(N382="CF",J382,0))),0)</f>
        <v>0</v>
      </c>
      <c r="AO382" s="75" t="n">
        <f aca="false">IF(AC382&lt;&gt;AE382,(IF(N382="",J382*INFORMAÇÕES!$U$116,IF(N382="O",J382,0))),0)</f>
        <v>0</v>
      </c>
      <c r="AP382" s="75" t="n">
        <f aca="false">IF(H382&lt;&gt;0,J382,0)</f>
        <v>0</v>
      </c>
      <c r="AQ382" s="75" t="n">
        <f aca="false">IF(K382&lt;&gt;0,L382,0)</f>
        <v>0</v>
      </c>
    </row>
    <row r="383" s="174" customFormat="true" ht="14.25" hidden="false" customHeight="false" outlineLevel="0" collapsed="false">
      <c r="A383" s="159" t="n">
        <v>371</v>
      </c>
      <c r="B383" s="160" t="n">
        <f aca="false">R383</f>
        <v>0</v>
      </c>
      <c r="C383" s="161" t="n">
        <f aca="false">T383</f>
        <v>0</v>
      </c>
      <c r="D383" s="162" t="n">
        <f aca="false">U383</f>
        <v>0</v>
      </c>
      <c r="E383" s="163" t="n">
        <f aca="false">'ORÇ.GLOBAL P CAIXA'!E382</f>
        <v>0</v>
      </c>
      <c r="F383" s="163" t="n">
        <f aca="false">IF('ORÇ.GLOBAL EMPRESA'!G382&gt;0,'ORÇ.GLOBAL EMPRESA'!G382,'ORÇ.GLOBAL P CAIXA'!F382)</f>
        <v>0</v>
      </c>
      <c r="G383" s="163" t="n">
        <f aca="false">IF(E383&lt;&gt;0,ROUND(E383*F383,2),IF(AK383=0,(SUMIF($AC$13:$AC$1012,B383,$AK$13:$AK$1012)),AK383))</f>
        <v>0</v>
      </c>
      <c r="H383" s="163" t="n">
        <f aca="false">V383</f>
        <v>0</v>
      </c>
      <c r="I383" s="163" t="n">
        <f aca="false">W383</f>
        <v>0</v>
      </c>
      <c r="J383" s="163" t="n">
        <f aca="false">IF(H383&lt;&gt;0,ROUND(H383*I383,2),IF(AP383=0,(SUMIF($AC$13:$AC$1012,B383,$AP$13:$AP$1012)),AP383))</f>
        <v>0</v>
      </c>
      <c r="K383" s="163" t="n">
        <f aca="false">H383-E383</f>
        <v>0</v>
      </c>
      <c r="L383" s="163" t="n">
        <f aca="false">J383-G383</f>
        <v>0</v>
      </c>
      <c r="M383" s="645" t="str">
        <f aca="false">IF('ORÇ.GLOBAL P CAIXA'!H382&gt;0,'ORÇ.GLOBAL P CAIXA'!H382,"")</f>
        <v/>
      </c>
      <c r="N383" s="646" t="n">
        <f aca="false">'ORÇ.GLOBAL P CAIXA'!I382</f>
        <v>0</v>
      </c>
      <c r="O383" s="166" t="str">
        <f aca="false">S383</f>
        <v/>
      </c>
      <c r="P383" s="167"/>
      <c r="Q383" s="168" t="str">
        <f aca="false">IF(B383&gt;0,"ok","ocultar")</f>
        <v>ocultar</v>
      </c>
      <c r="R383" s="647" t="n">
        <f aca="false">'ORÇ.GLOBAL P CAIXA'!B382</f>
        <v>0</v>
      </c>
      <c r="S383" s="170" t="str">
        <f aca="false">IF('ORÇ.GLOBAL P CAIXA'!N382&lt;&gt;0,'ORÇ.GLOBAL P CAIXA'!N382,"")</f>
        <v/>
      </c>
      <c r="T383" s="648" t="n">
        <f aca="false">'ORÇ.GLOBAL P CAIXA'!O382</f>
        <v>0</v>
      </c>
      <c r="U383" s="172" t="n">
        <f aca="false">'ORÇ.GLOBAL P CAIXA'!P382</f>
        <v>0</v>
      </c>
      <c r="V383" s="173" t="n">
        <f aca="false">'ORÇ.GLOBAL P CAIXA'!E382</f>
        <v>0</v>
      </c>
      <c r="W383" s="173" t="n">
        <f aca="false">F383</f>
        <v>0</v>
      </c>
      <c r="X383" s="649"/>
      <c r="Y383" s="649"/>
      <c r="Z383" s="650"/>
      <c r="AB383" s="88"/>
      <c r="AC383" s="157" t="n">
        <f aca="false">IF(B383=0,AC382,IF(ISNONTEXT(B383)=TRUE(),INT(B383),INT(LEFT(B383,FIND(".",B383)-1))))</f>
        <v>3</v>
      </c>
      <c r="AD383" s="157" t="str">
        <f aca="false">IF(AD384=1,1,IF(B383&lt;&gt;0,1,IF(C383&lt;&gt;0,1,IF(D383&lt;&gt;0,1,IF(E383&lt;&gt;0,1,"")))))</f>
        <v/>
      </c>
      <c r="AE383" s="157" t="str">
        <f aca="false">IF(AC383=0," ",IF(AC383&lt;&gt;AC382,AC383," "))</f>
        <v> </v>
      </c>
      <c r="AF383" s="88"/>
      <c r="AG383" s="75" t="e">
        <f aca="false">IF(AC383&lt;&gt;AE383,(IF(N383=0,G383*(INFORMAÇÕES!$Q$69/INFORMAÇÕES!$Q$72),IF(N383="R",G383,0))),0)</f>
        <v>#DIV/0!</v>
      </c>
      <c r="AH383" s="75" t="e">
        <f aca="false">IF(AC383&lt;&gt;AE383,(IF(N383=0,G383*(INFORMAÇÕES!$Q$70/INFORMAÇÕES!$Q$72),IF(N383="C",G383,0))),0)</f>
        <v>#DIV/0!</v>
      </c>
      <c r="AI383" s="75" t="n">
        <f aca="false">IF(AC383&lt;&gt;AE383,(IF(N383=0,G383*INFORMAÇÕES!$U$115,IF(N383="CF",G383,0))),0)</f>
        <v>0</v>
      </c>
      <c r="AJ383" s="75" t="n">
        <f aca="false">IF(AC383&lt;&gt;AE383,(IF(N383=0,G383*INFORMAÇÕES!$U$116,IF(N383="O",G383,0))),0)</f>
        <v>0</v>
      </c>
      <c r="AK383" s="75" t="n">
        <f aca="false">IF(E383&lt;&gt;0,G383,0)</f>
        <v>0</v>
      </c>
      <c r="AL383" s="75" t="n">
        <f aca="false">IF(AC383&lt;&gt;AE383,(IF(N383=0,J383*(INFORMAÇÕES!$Q$89/INFORMAÇÕES!$Q$92),IF(N383="R",J383,0))),0)</f>
        <v>0</v>
      </c>
      <c r="AM383" s="75" t="n">
        <f aca="false">IF(AC383&lt;&gt;AE383,(IF(N383=0,J383*(INFORMAÇÕES!$Q$90/INFORMAÇÕES!$Q$92),IF(N383="C",J383,0))),0)</f>
        <v>0</v>
      </c>
      <c r="AN383" s="75" t="n">
        <f aca="false">IF(AC383&lt;&gt;AE383,(IF(N383="",J383*INFORMAÇÕES!$U$115,IF(N383="CF",J383,0))),0)</f>
        <v>0</v>
      </c>
      <c r="AO383" s="75" t="n">
        <f aca="false">IF(AC383&lt;&gt;AE383,(IF(N383="",J383*INFORMAÇÕES!$U$116,IF(N383="O",J383,0))),0)</f>
        <v>0</v>
      </c>
      <c r="AP383" s="75" t="n">
        <f aca="false">IF(H383&lt;&gt;0,J383,0)</f>
        <v>0</v>
      </c>
      <c r="AQ383" s="75" t="n">
        <f aca="false">IF(K383&lt;&gt;0,L383,0)</f>
        <v>0</v>
      </c>
    </row>
    <row r="384" s="174" customFormat="true" ht="14.25" hidden="false" customHeight="false" outlineLevel="0" collapsed="false">
      <c r="A384" s="159" t="n">
        <v>372</v>
      </c>
      <c r="B384" s="160" t="n">
        <f aca="false">R384</f>
        <v>0</v>
      </c>
      <c r="C384" s="161" t="n">
        <f aca="false">T384</f>
        <v>0</v>
      </c>
      <c r="D384" s="162" t="n">
        <f aca="false">U384</f>
        <v>0</v>
      </c>
      <c r="E384" s="163" t="n">
        <f aca="false">'ORÇ.GLOBAL P CAIXA'!E383</f>
        <v>0</v>
      </c>
      <c r="F384" s="163" t="n">
        <f aca="false">IF('ORÇ.GLOBAL EMPRESA'!G383&gt;0,'ORÇ.GLOBAL EMPRESA'!G383,'ORÇ.GLOBAL P CAIXA'!F383)</f>
        <v>0</v>
      </c>
      <c r="G384" s="163" t="n">
        <f aca="false">IF(E384&lt;&gt;0,ROUND(E384*F384,2),IF(AK384=0,(SUMIF($AC$13:$AC$1012,B384,$AK$13:$AK$1012)),AK384))</f>
        <v>0</v>
      </c>
      <c r="H384" s="163" t="n">
        <f aca="false">V384</f>
        <v>0</v>
      </c>
      <c r="I384" s="163" t="n">
        <f aca="false">W384</f>
        <v>0</v>
      </c>
      <c r="J384" s="163" t="n">
        <f aca="false">IF(H384&lt;&gt;0,ROUND(H384*I384,2),IF(AP384=0,(SUMIF($AC$13:$AC$1012,B384,$AP$13:$AP$1012)),AP384))</f>
        <v>0</v>
      </c>
      <c r="K384" s="163" t="n">
        <f aca="false">H384-E384</f>
        <v>0</v>
      </c>
      <c r="L384" s="163" t="n">
        <f aca="false">J384-G384</f>
        <v>0</v>
      </c>
      <c r="M384" s="645" t="str">
        <f aca="false">IF('ORÇ.GLOBAL P CAIXA'!H383&gt;0,'ORÇ.GLOBAL P CAIXA'!H383,"")</f>
        <v/>
      </c>
      <c r="N384" s="646" t="n">
        <f aca="false">'ORÇ.GLOBAL P CAIXA'!I383</f>
        <v>0</v>
      </c>
      <c r="O384" s="166" t="str">
        <f aca="false">S384</f>
        <v/>
      </c>
      <c r="P384" s="167"/>
      <c r="Q384" s="168" t="str">
        <f aca="false">IF(B384&gt;0,"ok","ocultar")</f>
        <v>ocultar</v>
      </c>
      <c r="R384" s="647" t="n">
        <f aca="false">'ORÇ.GLOBAL P CAIXA'!B383</f>
        <v>0</v>
      </c>
      <c r="S384" s="170" t="str">
        <f aca="false">IF('ORÇ.GLOBAL P CAIXA'!N383&lt;&gt;0,'ORÇ.GLOBAL P CAIXA'!N383,"")</f>
        <v/>
      </c>
      <c r="T384" s="648" t="n">
        <f aca="false">'ORÇ.GLOBAL P CAIXA'!O383</f>
        <v>0</v>
      </c>
      <c r="U384" s="172" t="n">
        <f aca="false">'ORÇ.GLOBAL P CAIXA'!P383</f>
        <v>0</v>
      </c>
      <c r="V384" s="173" t="n">
        <f aca="false">'ORÇ.GLOBAL P CAIXA'!E383</f>
        <v>0</v>
      </c>
      <c r="W384" s="173" t="n">
        <f aca="false">F384</f>
        <v>0</v>
      </c>
      <c r="X384" s="649"/>
      <c r="Y384" s="649"/>
      <c r="Z384" s="650"/>
      <c r="AB384" s="88"/>
      <c r="AC384" s="157" t="n">
        <f aca="false">IF(B384=0,AC383,IF(ISNONTEXT(B384)=TRUE(),INT(B384),INT(LEFT(B384,FIND(".",B384)-1))))</f>
        <v>3</v>
      </c>
      <c r="AD384" s="157" t="str">
        <f aca="false">IF(AD385=1,1,IF(B384&lt;&gt;0,1,IF(C384&lt;&gt;0,1,IF(D384&lt;&gt;0,1,IF(E384&lt;&gt;0,1,"")))))</f>
        <v/>
      </c>
      <c r="AE384" s="157" t="str">
        <f aca="false">IF(AC384=0," ",IF(AC384&lt;&gt;AC383,AC384," "))</f>
        <v> </v>
      </c>
      <c r="AF384" s="88"/>
      <c r="AG384" s="75" t="e">
        <f aca="false">IF(AC384&lt;&gt;AE384,(IF(N384=0,G384*(INFORMAÇÕES!$Q$69/INFORMAÇÕES!$Q$72),IF(N384="R",G384,0))),0)</f>
        <v>#DIV/0!</v>
      </c>
      <c r="AH384" s="75" t="e">
        <f aca="false">IF(AC384&lt;&gt;AE384,(IF(N384=0,G384*(INFORMAÇÕES!$Q$70/INFORMAÇÕES!$Q$72),IF(N384="C",G384,0))),0)</f>
        <v>#DIV/0!</v>
      </c>
      <c r="AI384" s="75" t="n">
        <f aca="false">IF(AC384&lt;&gt;AE384,(IF(N384=0,G384*INFORMAÇÕES!$U$115,IF(N384="CF",G384,0))),0)</f>
        <v>0</v>
      </c>
      <c r="AJ384" s="75" t="n">
        <f aca="false">IF(AC384&lt;&gt;AE384,(IF(N384=0,G384*INFORMAÇÕES!$U$116,IF(N384="O",G384,0))),0)</f>
        <v>0</v>
      </c>
      <c r="AK384" s="75" t="n">
        <f aca="false">IF(E384&lt;&gt;0,G384,0)</f>
        <v>0</v>
      </c>
      <c r="AL384" s="75" t="n">
        <f aca="false">IF(AC384&lt;&gt;AE384,(IF(N384=0,J384*(INFORMAÇÕES!$Q$89/INFORMAÇÕES!$Q$92),IF(N384="R",J384,0))),0)</f>
        <v>0</v>
      </c>
      <c r="AM384" s="75" t="n">
        <f aca="false">IF(AC384&lt;&gt;AE384,(IF(N384=0,J384*(INFORMAÇÕES!$Q$90/INFORMAÇÕES!$Q$92),IF(N384="C",J384,0))),0)</f>
        <v>0</v>
      </c>
      <c r="AN384" s="75" t="n">
        <f aca="false">IF(AC384&lt;&gt;AE384,(IF(N384="",J384*INFORMAÇÕES!$U$115,IF(N384="CF",J384,0))),0)</f>
        <v>0</v>
      </c>
      <c r="AO384" s="75" t="n">
        <f aca="false">IF(AC384&lt;&gt;AE384,(IF(N384="",J384*INFORMAÇÕES!$U$116,IF(N384="O",J384,0))),0)</f>
        <v>0</v>
      </c>
      <c r="AP384" s="75" t="n">
        <f aca="false">IF(H384&lt;&gt;0,J384,0)</f>
        <v>0</v>
      </c>
      <c r="AQ384" s="75" t="n">
        <f aca="false">IF(K384&lt;&gt;0,L384,0)</f>
        <v>0</v>
      </c>
    </row>
    <row r="385" s="174" customFormat="true" ht="14.25" hidden="false" customHeight="false" outlineLevel="0" collapsed="false">
      <c r="A385" s="159" t="n">
        <v>373</v>
      </c>
      <c r="B385" s="160" t="n">
        <f aca="false">R385</f>
        <v>0</v>
      </c>
      <c r="C385" s="161" t="n">
        <f aca="false">T385</f>
        <v>0</v>
      </c>
      <c r="D385" s="162" t="n">
        <f aca="false">U385</f>
        <v>0</v>
      </c>
      <c r="E385" s="163" t="n">
        <f aca="false">'ORÇ.GLOBAL P CAIXA'!E384</f>
        <v>0</v>
      </c>
      <c r="F385" s="163" t="n">
        <f aca="false">IF('ORÇ.GLOBAL EMPRESA'!G384&gt;0,'ORÇ.GLOBAL EMPRESA'!G384,'ORÇ.GLOBAL P CAIXA'!F384)</f>
        <v>0</v>
      </c>
      <c r="G385" s="163" t="n">
        <f aca="false">IF(E385&lt;&gt;0,ROUND(E385*F385,2),IF(AK385=0,(SUMIF($AC$13:$AC$1012,B385,$AK$13:$AK$1012)),AK385))</f>
        <v>0</v>
      </c>
      <c r="H385" s="163" t="n">
        <f aca="false">V385</f>
        <v>0</v>
      </c>
      <c r="I385" s="163" t="n">
        <f aca="false">W385</f>
        <v>0</v>
      </c>
      <c r="J385" s="163" t="n">
        <f aca="false">IF(H385&lt;&gt;0,ROUND(H385*I385,2),IF(AP385=0,(SUMIF($AC$13:$AC$1012,B385,$AP$13:$AP$1012)),AP385))</f>
        <v>0</v>
      </c>
      <c r="K385" s="163" t="n">
        <f aca="false">H385-E385</f>
        <v>0</v>
      </c>
      <c r="L385" s="163" t="n">
        <f aca="false">J385-G385</f>
        <v>0</v>
      </c>
      <c r="M385" s="645" t="str">
        <f aca="false">IF('ORÇ.GLOBAL P CAIXA'!H384&gt;0,'ORÇ.GLOBAL P CAIXA'!H384,"")</f>
        <v/>
      </c>
      <c r="N385" s="646" t="n">
        <f aca="false">'ORÇ.GLOBAL P CAIXA'!I384</f>
        <v>0</v>
      </c>
      <c r="O385" s="166" t="str">
        <f aca="false">S385</f>
        <v/>
      </c>
      <c r="P385" s="167"/>
      <c r="Q385" s="168" t="str">
        <f aca="false">IF(B385&gt;0,"ok","ocultar")</f>
        <v>ocultar</v>
      </c>
      <c r="R385" s="647" t="n">
        <f aca="false">'ORÇ.GLOBAL P CAIXA'!B384</f>
        <v>0</v>
      </c>
      <c r="S385" s="170" t="str">
        <f aca="false">IF('ORÇ.GLOBAL P CAIXA'!N384&lt;&gt;0,'ORÇ.GLOBAL P CAIXA'!N384,"")</f>
        <v/>
      </c>
      <c r="T385" s="648" t="n">
        <f aca="false">'ORÇ.GLOBAL P CAIXA'!O384</f>
        <v>0</v>
      </c>
      <c r="U385" s="172" t="n">
        <f aca="false">'ORÇ.GLOBAL P CAIXA'!P384</f>
        <v>0</v>
      </c>
      <c r="V385" s="173" t="n">
        <f aca="false">'ORÇ.GLOBAL P CAIXA'!E384</f>
        <v>0</v>
      </c>
      <c r="W385" s="173" t="n">
        <f aca="false">F385</f>
        <v>0</v>
      </c>
      <c r="X385" s="649"/>
      <c r="Y385" s="649"/>
      <c r="Z385" s="650"/>
      <c r="AB385" s="88"/>
      <c r="AC385" s="157" t="n">
        <f aca="false">IF(B385=0,AC384,IF(ISNONTEXT(B385)=TRUE(),INT(B385),INT(LEFT(B385,FIND(".",B385)-1))))</f>
        <v>3</v>
      </c>
      <c r="AD385" s="157" t="str">
        <f aca="false">IF(AD386=1,1,IF(B385&lt;&gt;0,1,IF(C385&lt;&gt;0,1,IF(D385&lt;&gt;0,1,IF(E385&lt;&gt;0,1,"")))))</f>
        <v/>
      </c>
      <c r="AE385" s="157" t="str">
        <f aca="false">IF(AC385=0," ",IF(AC385&lt;&gt;AC384,AC385," "))</f>
        <v> </v>
      </c>
      <c r="AF385" s="88"/>
      <c r="AG385" s="75" t="e">
        <f aca="false">IF(AC385&lt;&gt;AE385,(IF(N385=0,G385*(INFORMAÇÕES!$Q$69/INFORMAÇÕES!$Q$72),IF(N385="R",G385,0))),0)</f>
        <v>#DIV/0!</v>
      </c>
      <c r="AH385" s="75" t="e">
        <f aca="false">IF(AC385&lt;&gt;AE385,(IF(N385=0,G385*(INFORMAÇÕES!$Q$70/INFORMAÇÕES!$Q$72),IF(N385="C",G385,0))),0)</f>
        <v>#DIV/0!</v>
      </c>
      <c r="AI385" s="75" t="n">
        <f aca="false">IF(AC385&lt;&gt;AE385,(IF(N385=0,G385*INFORMAÇÕES!$U$115,IF(N385="CF",G385,0))),0)</f>
        <v>0</v>
      </c>
      <c r="AJ385" s="75" t="n">
        <f aca="false">IF(AC385&lt;&gt;AE385,(IF(N385=0,G385*INFORMAÇÕES!$U$116,IF(N385="O",G385,0))),0)</f>
        <v>0</v>
      </c>
      <c r="AK385" s="75" t="n">
        <f aca="false">IF(E385&lt;&gt;0,G385,0)</f>
        <v>0</v>
      </c>
      <c r="AL385" s="75" t="n">
        <f aca="false">IF(AC385&lt;&gt;AE385,(IF(N385=0,J385*(INFORMAÇÕES!$Q$89/INFORMAÇÕES!$Q$92),IF(N385="R",J385,0))),0)</f>
        <v>0</v>
      </c>
      <c r="AM385" s="75" t="n">
        <f aca="false">IF(AC385&lt;&gt;AE385,(IF(N385=0,J385*(INFORMAÇÕES!$Q$90/INFORMAÇÕES!$Q$92),IF(N385="C",J385,0))),0)</f>
        <v>0</v>
      </c>
      <c r="AN385" s="75" t="n">
        <f aca="false">IF(AC385&lt;&gt;AE385,(IF(N385="",J385*INFORMAÇÕES!$U$115,IF(N385="CF",J385,0))),0)</f>
        <v>0</v>
      </c>
      <c r="AO385" s="75" t="n">
        <f aca="false">IF(AC385&lt;&gt;AE385,(IF(N385="",J385*INFORMAÇÕES!$U$116,IF(N385="O",J385,0))),0)</f>
        <v>0</v>
      </c>
      <c r="AP385" s="75" t="n">
        <f aca="false">IF(H385&lt;&gt;0,J385,0)</f>
        <v>0</v>
      </c>
      <c r="AQ385" s="75" t="n">
        <f aca="false">IF(K385&lt;&gt;0,L385,0)</f>
        <v>0</v>
      </c>
    </row>
    <row r="386" s="174" customFormat="true" ht="14.25" hidden="false" customHeight="false" outlineLevel="0" collapsed="false">
      <c r="A386" s="159" t="n">
        <v>374</v>
      </c>
      <c r="B386" s="160" t="n">
        <f aca="false">R386</f>
        <v>0</v>
      </c>
      <c r="C386" s="161" t="n">
        <f aca="false">T386</f>
        <v>0</v>
      </c>
      <c r="D386" s="162" t="n">
        <f aca="false">U386</f>
        <v>0</v>
      </c>
      <c r="E386" s="163" t="n">
        <f aca="false">'ORÇ.GLOBAL P CAIXA'!E385</f>
        <v>0</v>
      </c>
      <c r="F386" s="163" t="n">
        <f aca="false">IF('ORÇ.GLOBAL EMPRESA'!G385&gt;0,'ORÇ.GLOBAL EMPRESA'!G385,'ORÇ.GLOBAL P CAIXA'!F385)</f>
        <v>0</v>
      </c>
      <c r="G386" s="163" t="n">
        <f aca="false">IF(E386&lt;&gt;0,ROUND(E386*F386,2),IF(AK386=0,(SUMIF($AC$13:$AC$1012,B386,$AK$13:$AK$1012)),AK386))</f>
        <v>0</v>
      </c>
      <c r="H386" s="163" t="n">
        <f aca="false">V386</f>
        <v>0</v>
      </c>
      <c r="I386" s="163" t="n">
        <f aca="false">W386</f>
        <v>0</v>
      </c>
      <c r="J386" s="163" t="n">
        <f aca="false">IF(H386&lt;&gt;0,ROUND(H386*I386,2),IF(AP386=0,(SUMIF($AC$13:$AC$1012,B386,$AP$13:$AP$1012)),AP386))</f>
        <v>0</v>
      </c>
      <c r="K386" s="163" t="n">
        <f aca="false">H386-E386</f>
        <v>0</v>
      </c>
      <c r="L386" s="163" t="n">
        <f aca="false">J386-G386</f>
        <v>0</v>
      </c>
      <c r="M386" s="645" t="str">
        <f aca="false">IF('ORÇ.GLOBAL P CAIXA'!H385&gt;0,'ORÇ.GLOBAL P CAIXA'!H385,"")</f>
        <v/>
      </c>
      <c r="N386" s="646" t="n">
        <f aca="false">'ORÇ.GLOBAL P CAIXA'!I385</f>
        <v>0</v>
      </c>
      <c r="O386" s="166" t="str">
        <f aca="false">S386</f>
        <v/>
      </c>
      <c r="P386" s="167"/>
      <c r="Q386" s="168" t="str">
        <f aca="false">IF(B386&gt;0,"ok","ocultar")</f>
        <v>ocultar</v>
      </c>
      <c r="R386" s="647" t="n">
        <f aca="false">'ORÇ.GLOBAL P CAIXA'!B385</f>
        <v>0</v>
      </c>
      <c r="S386" s="170" t="str">
        <f aca="false">IF('ORÇ.GLOBAL P CAIXA'!N385&lt;&gt;0,'ORÇ.GLOBAL P CAIXA'!N385,"")</f>
        <v/>
      </c>
      <c r="T386" s="648" t="n">
        <f aca="false">'ORÇ.GLOBAL P CAIXA'!O385</f>
        <v>0</v>
      </c>
      <c r="U386" s="172" t="n">
        <f aca="false">'ORÇ.GLOBAL P CAIXA'!P385</f>
        <v>0</v>
      </c>
      <c r="V386" s="173" t="n">
        <f aca="false">'ORÇ.GLOBAL P CAIXA'!E385</f>
        <v>0</v>
      </c>
      <c r="W386" s="173" t="n">
        <f aca="false">F386</f>
        <v>0</v>
      </c>
      <c r="X386" s="649"/>
      <c r="Y386" s="649"/>
      <c r="Z386" s="650"/>
      <c r="AB386" s="88"/>
      <c r="AC386" s="157" t="n">
        <f aca="false">IF(B386=0,AC385,IF(ISNONTEXT(B386)=TRUE(),INT(B386),INT(LEFT(B386,FIND(".",B386)-1))))</f>
        <v>3</v>
      </c>
      <c r="AD386" s="157" t="str">
        <f aca="false">IF(AD387=1,1,IF(B386&lt;&gt;0,1,IF(C386&lt;&gt;0,1,IF(D386&lt;&gt;0,1,IF(E386&lt;&gt;0,1,"")))))</f>
        <v/>
      </c>
      <c r="AE386" s="157" t="str">
        <f aca="false">IF(AC386=0," ",IF(AC386&lt;&gt;AC385,AC386," "))</f>
        <v> </v>
      </c>
      <c r="AF386" s="88"/>
      <c r="AG386" s="75" t="e">
        <f aca="false">IF(AC386&lt;&gt;AE386,(IF(N386=0,G386*(INFORMAÇÕES!$Q$69/INFORMAÇÕES!$Q$72),IF(N386="R",G386,0))),0)</f>
        <v>#DIV/0!</v>
      </c>
      <c r="AH386" s="75" t="e">
        <f aca="false">IF(AC386&lt;&gt;AE386,(IF(N386=0,G386*(INFORMAÇÕES!$Q$70/INFORMAÇÕES!$Q$72),IF(N386="C",G386,0))),0)</f>
        <v>#DIV/0!</v>
      </c>
      <c r="AI386" s="75" t="n">
        <f aca="false">IF(AC386&lt;&gt;AE386,(IF(N386=0,G386*INFORMAÇÕES!$U$115,IF(N386="CF",G386,0))),0)</f>
        <v>0</v>
      </c>
      <c r="AJ386" s="75" t="n">
        <f aca="false">IF(AC386&lt;&gt;AE386,(IF(N386=0,G386*INFORMAÇÕES!$U$116,IF(N386="O",G386,0))),0)</f>
        <v>0</v>
      </c>
      <c r="AK386" s="75" t="n">
        <f aca="false">IF(E386&lt;&gt;0,G386,0)</f>
        <v>0</v>
      </c>
      <c r="AL386" s="75" t="n">
        <f aca="false">IF(AC386&lt;&gt;AE386,(IF(N386=0,J386*(INFORMAÇÕES!$Q$89/INFORMAÇÕES!$Q$92),IF(N386="R",J386,0))),0)</f>
        <v>0</v>
      </c>
      <c r="AM386" s="75" t="n">
        <f aca="false">IF(AC386&lt;&gt;AE386,(IF(N386=0,J386*(INFORMAÇÕES!$Q$90/INFORMAÇÕES!$Q$92),IF(N386="C",J386,0))),0)</f>
        <v>0</v>
      </c>
      <c r="AN386" s="75" t="n">
        <f aca="false">IF(AC386&lt;&gt;AE386,(IF(N386="",J386*INFORMAÇÕES!$U$115,IF(N386="CF",J386,0))),0)</f>
        <v>0</v>
      </c>
      <c r="AO386" s="75" t="n">
        <f aca="false">IF(AC386&lt;&gt;AE386,(IF(N386="",J386*INFORMAÇÕES!$U$116,IF(N386="O",J386,0))),0)</f>
        <v>0</v>
      </c>
      <c r="AP386" s="75" t="n">
        <f aca="false">IF(H386&lt;&gt;0,J386,0)</f>
        <v>0</v>
      </c>
      <c r="AQ386" s="75" t="n">
        <f aca="false">IF(K386&lt;&gt;0,L386,0)</f>
        <v>0</v>
      </c>
    </row>
    <row r="387" s="174" customFormat="true" ht="14.25" hidden="false" customHeight="false" outlineLevel="0" collapsed="false">
      <c r="A387" s="159" t="n">
        <v>375</v>
      </c>
      <c r="B387" s="160" t="n">
        <f aca="false">R387</f>
        <v>0</v>
      </c>
      <c r="C387" s="161" t="n">
        <f aca="false">T387</f>
        <v>0</v>
      </c>
      <c r="D387" s="162" t="n">
        <f aca="false">U387</f>
        <v>0</v>
      </c>
      <c r="E387" s="163" t="n">
        <f aca="false">'ORÇ.GLOBAL P CAIXA'!E386</f>
        <v>0</v>
      </c>
      <c r="F387" s="163" t="n">
        <f aca="false">IF('ORÇ.GLOBAL EMPRESA'!G386&gt;0,'ORÇ.GLOBAL EMPRESA'!G386,'ORÇ.GLOBAL P CAIXA'!F386)</f>
        <v>0</v>
      </c>
      <c r="G387" s="163" t="n">
        <f aca="false">IF(E387&lt;&gt;0,ROUND(E387*F387,2),IF(AK387=0,(SUMIF($AC$13:$AC$1012,B387,$AK$13:$AK$1012)),AK387))</f>
        <v>0</v>
      </c>
      <c r="H387" s="163" t="n">
        <f aca="false">V387</f>
        <v>0</v>
      </c>
      <c r="I387" s="163" t="n">
        <f aca="false">W387</f>
        <v>0</v>
      </c>
      <c r="J387" s="163" t="n">
        <f aca="false">IF(H387&lt;&gt;0,ROUND(H387*I387,2),IF(AP387=0,(SUMIF($AC$13:$AC$1012,B387,$AP$13:$AP$1012)),AP387))</f>
        <v>0</v>
      </c>
      <c r="K387" s="163" t="n">
        <f aca="false">H387-E387</f>
        <v>0</v>
      </c>
      <c r="L387" s="163" t="n">
        <f aca="false">J387-G387</f>
        <v>0</v>
      </c>
      <c r="M387" s="645" t="str">
        <f aca="false">IF('ORÇ.GLOBAL P CAIXA'!H386&gt;0,'ORÇ.GLOBAL P CAIXA'!H386,"")</f>
        <v/>
      </c>
      <c r="N387" s="646" t="n">
        <f aca="false">'ORÇ.GLOBAL P CAIXA'!I386</f>
        <v>0</v>
      </c>
      <c r="O387" s="166" t="str">
        <f aca="false">S387</f>
        <v/>
      </c>
      <c r="P387" s="167"/>
      <c r="Q387" s="168" t="str">
        <f aca="false">IF(B387&gt;0,"ok","ocultar")</f>
        <v>ocultar</v>
      </c>
      <c r="R387" s="647" t="n">
        <f aca="false">'ORÇ.GLOBAL P CAIXA'!B386</f>
        <v>0</v>
      </c>
      <c r="S387" s="170" t="str">
        <f aca="false">IF('ORÇ.GLOBAL P CAIXA'!N386&lt;&gt;0,'ORÇ.GLOBAL P CAIXA'!N386,"")</f>
        <v/>
      </c>
      <c r="T387" s="648" t="n">
        <f aca="false">'ORÇ.GLOBAL P CAIXA'!O386</f>
        <v>0</v>
      </c>
      <c r="U387" s="172" t="n">
        <f aca="false">'ORÇ.GLOBAL P CAIXA'!P386</f>
        <v>0</v>
      </c>
      <c r="V387" s="173" t="n">
        <f aca="false">'ORÇ.GLOBAL P CAIXA'!E386</f>
        <v>0</v>
      </c>
      <c r="W387" s="173" t="n">
        <f aca="false">F387</f>
        <v>0</v>
      </c>
      <c r="X387" s="649"/>
      <c r="Y387" s="649"/>
      <c r="Z387" s="650"/>
      <c r="AB387" s="88"/>
      <c r="AC387" s="157" t="n">
        <f aca="false">IF(B387=0,AC386,IF(ISNONTEXT(B387)=TRUE(),INT(B387),INT(LEFT(B387,FIND(".",B387)-1))))</f>
        <v>3</v>
      </c>
      <c r="AD387" s="157" t="str">
        <f aca="false">IF(AD388=1,1,IF(B387&lt;&gt;0,1,IF(C387&lt;&gt;0,1,IF(D387&lt;&gt;0,1,IF(E387&lt;&gt;0,1,"")))))</f>
        <v/>
      </c>
      <c r="AE387" s="157" t="str">
        <f aca="false">IF(AC387=0," ",IF(AC387&lt;&gt;AC386,AC387," "))</f>
        <v> </v>
      </c>
      <c r="AF387" s="88"/>
      <c r="AG387" s="75" t="e">
        <f aca="false">IF(AC387&lt;&gt;AE387,(IF(N387=0,G387*(INFORMAÇÕES!$Q$69/INFORMAÇÕES!$Q$72),IF(N387="R",G387,0))),0)</f>
        <v>#DIV/0!</v>
      </c>
      <c r="AH387" s="75" t="e">
        <f aca="false">IF(AC387&lt;&gt;AE387,(IF(N387=0,G387*(INFORMAÇÕES!$Q$70/INFORMAÇÕES!$Q$72),IF(N387="C",G387,0))),0)</f>
        <v>#DIV/0!</v>
      </c>
      <c r="AI387" s="75" t="n">
        <f aca="false">IF(AC387&lt;&gt;AE387,(IF(N387=0,G387*INFORMAÇÕES!$U$115,IF(N387="CF",G387,0))),0)</f>
        <v>0</v>
      </c>
      <c r="AJ387" s="75" t="n">
        <f aca="false">IF(AC387&lt;&gt;AE387,(IF(N387=0,G387*INFORMAÇÕES!$U$116,IF(N387="O",G387,0))),0)</f>
        <v>0</v>
      </c>
      <c r="AK387" s="75" t="n">
        <f aca="false">IF(E387&lt;&gt;0,G387,0)</f>
        <v>0</v>
      </c>
      <c r="AL387" s="75" t="n">
        <f aca="false">IF(AC387&lt;&gt;AE387,(IF(N387=0,J387*(INFORMAÇÕES!$Q$89/INFORMAÇÕES!$Q$92),IF(N387="R",J387,0))),0)</f>
        <v>0</v>
      </c>
      <c r="AM387" s="75" t="n">
        <f aca="false">IF(AC387&lt;&gt;AE387,(IF(N387=0,J387*(INFORMAÇÕES!$Q$90/INFORMAÇÕES!$Q$92),IF(N387="C",J387,0))),0)</f>
        <v>0</v>
      </c>
      <c r="AN387" s="75" t="n">
        <f aca="false">IF(AC387&lt;&gt;AE387,(IF(N387="",J387*INFORMAÇÕES!$U$115,IF(N387="CF",J387,0))),0)</f>
        <v>0</v>
      </c>
      <c r="AO387" s="75" t="n">
        <f aca="false">IF(AC387&lt;&gt;AE387,(IF(N387="",J387*INFORMAÇÕES!$U$116,IF(N387="O",J387,0))),0)</f>
        <v>0</v>
      </c>
      <c r="AP387" s="75" t="n">
        <f aca="false">IF(H387&lt;&gt;0,J387,0)</f>
        <v>0</v>
      </c>
      <c r="AQ387" s="75" t="n">
        <f aca="false">IF(K387&lt;&gt;0,L387,0)</f>
        <v>0</v>
      </c>
    </row>
    <row r="388" s="174" customFormat="true" ht="14.25" hidden="false" customHeight="false" outlineLevel="0" collapsed="false">
      <c r="A388" s="159" t="n">
        <v>376</v>
      </c>
      <c r="B388" s="160" t="n">
        <f aca="false">R388</f>
        <v>0</v>
      </c>
      <c r="C388" s="161" t="n">
        <f aca="false">T388</f>
        <v>0</v>
      </c>
      <c r="D388" s="162" t="n">
        <f aca="false">U388</f>
        <v>0</v>
      </c>
      <c r="E388" s="163" t="n">
        <f aca="false">'ORÇ.GLOBAL P CAIXA'!E387</f>
        <v>0</v>
      </c>
      <c r="F388" s="163" t="n">
        <f aca="false">IF('ORÇ.GLOBAL EMPRESA'!G387&gt;0,'ORÇ.GLOBAL EMPRESA'!G387,'ORÇ.GLOBAL P CAIXA'!F387)</f>
        <v>0</v>
      </c>
      <c r="G388" s="163" t="n">
        <f aca="false">IF(E388&lt;&gt;0,ROUND(E388*F388,2),IF(AK388=0,(SUMIF($AC$13:$AC$1012,B388,$AK$13:$AK$1012)),AK388))</f>
        <v>0</v>
      </c>
      <c r="H388" s="163" t="n">
        <f aca="false">V388</f>
        <v>0</v>
      </c>
      <c r="I388" s="163" t="n">
        <f aca="false">W388</f>
        <v>0</v>
      </c>
      <c r="J388" s="163" t="n">
        <f aca="false">IF(H388&lt;&gt;0,ROUND(H388*I388,2),IF(AP388=0,(SUMIF($AC$13:$AC$1012,B388,$AP$13:$AP$1012)),AP388))</f>
        <v>0</v>
      </c>
      <c r="K388" s="163" t="n">
        <f aca="false">H388-E388</f>
        <v>0</v>
      </c>
      <c r="L388" s="163" t="n">
        <f aca="false">J388-G388</f>
        <v>0</v>
      </c>
      <c r="M388" s="645" t="str">
        <f aca="false">IF('ORÇ.GLOBAL P CAIXA'!H387&gt;0,'ORÇ.GLOBAL P CAIXA'!H387,"")</f>
        <v/>
      </c>
      <c r="N388" s="646" t="n">
        <f aca="false">'ORÇ.GLOBAL P CAIXA'!I387</f>
        <v>0</v>
      </c>
      <c r="O388" s="166" t="str">
        <f aca="false">S388</f>
        <v/>
      </c>
      <c r="P388" s="167"/>
      <c r="Q388" s="168" t="str">
        <f aca="false">IF(B388&gt;0,"ok","ocultar")</f>
        <v>ocultar</v>
      </c>
      <c r="R388" s="647" t="n">
        <f aca="false">'ORÇ.GLOBAL P CAIXA'!B387</f>
        <v>0</v>
      </c>
      <c r="S388" s="170" t="str">
        <f aca="false">IF('ORÇ.GLOBAL P CAIXA'!N387&lt;&gt;0,'ORÇ.GLOBAL P CAIXA'!N387,"")</f>
        <v/>
      </c>
      <c r="T388" s="648" t="n">
        <f aca="false">'ORÇ.GLOBAL P CAIXA'!O387</f>
        <v>0</v>
      </c>
      <c r="U388" s="172" t="n">
        <f aca="false">'ORÇ.GLOBAL P CAIXA'!P387</f>
        <v>0</v>
      </c>
      <c r="V388" s="173" t="n">
        <f aca="false">'ORÇ.GLOBAL P CAIXA'!E387</f>
        <v>0</v>
      </c>
      <c r="W388" s="173" t="n">
        <f aca="false">F388</f>
        <v>0</v>
      </c>
      <c r="X388" s="649"/>
      <c r="Y388" s="649"/>
      <c r="Z388" s="650"/>
      <c r="AB388" s="88"/>
      <c r="AC388" s="157" t="n">
        <f aca="false">IF(B388=0,AC387,IF(ISNONTEXT(B388)=TRUE(),INT(B388),INT(LEFT(B388,FIND(".",B388)-1))))</f>
        <v>3</v>
      </c>
      <c r="AD388" s="157" t="str">
        <f aca="false">IF(AD389=1,1,IF(B388&lt;&gt;0,1,IF(C388&lt;&gt;0,1,IF(D388&lt;&gt;0,1,IF(E388&lt;&gt;0,1,"")))))</f>
        <v/>
      </c>
      <c r="AE388" s="157" t="str">
        <f aca="false">IF(AC388=0," ",IF(AC388&lt;&gt;AC387,AC388," "))</f>
        <v> </v>
      </c>
      <c r="AF388" s="88"/>
      <c r="AG388" s="75" t="e">
        <f aca="false">IF(AC388&lt;&gt;AE388,(IF(N388=0,G388*(INFORMAÇÕES!$Q$69/INFORMAÇÕES!$Q$72),IF(N388="R",G388,0))),0)</f>
        <v>#DIV/0!</v>
      </c>
      <c r="AH388" s="75" t="e">
        <f aca="false">IF(AC388&lt;&gt;AE388,(IF(N388=0,G388*(INFORMAÇÕES!$Q$70/INFORMAÇÕES!$Q$72),IF(N388="C",G388,0))),0)</f>
        <v>#DIV/0!</v>
      </c>
      <c r="AI388" s="75" t="n">
        <f aca="false">IF(AC388&lt;&gt;AE388,(IF(N388=0,G388*INFORMAÇÕES!$U$115,IF(N388="CF",G388,0))),0)</f>
        <v>0</v>
      </c>
      <c r="AJ388" s="75" t="n">
        <f aca="false">IF(AC388&lt;&gt;AE388,(IF(N388=0,G388*INFORMAÇÕES!$U$116,IF(N388="O",G388,0))),0)</f>
        <v>0</v>
      </c>
      <c r="AK388" s="75" t="n">
        <f aca="false">IF(E388&lt;&gt;0,G388,0)</f>
        <v>0</v>
      </c>
      <c r="AL388" s="75" t="n">
        <f aca="false">IF(AC388&lt;&gt;AE388,(IF(N388=0,J388*(INFORMAÇÕES!$Q$89/INFORMAÇÕES!$Q$92),IF(N388="R",J388,0))),0)</f>
        <v>0</v>
      </c>
      <c r="AM388" s="75" t="n">
        <f aca="false">IF(AC388&lt;&gt;AE388,(IF(N388=0,J388*(INFORMAÇÕES!$Q$90/INFORMAÇÕES!$Q$92),IF(N388="C",J388,0))),0)</f>
        <v>0</v>
      </c>
      <c r="AN388" s="75" t="n">
        <f aca="false">IF(AC388&lt;&gt;AE388,(IF(N388="",J388*INFORMAÇÕES!$U$115,IF(N388="CF",J388,0))),0)</f>
        <v>0</v>
      </c>
      <c r="AO388" s="75" t="n">
        <f aca="false">IF(AC388&lt;&gt;AE388,(IF(N388="",J388*INFORMAÇÕES!$U$116,IF(N388="O",J388,0))),0)</f>
        <v>0</v>
      </c>
      <c r="AP388" s="75" t="n">
        <f aca="false">IF(H388&lt;&gt;0,J388,0)</f>
        <v>0</v>
      </c>
      <c r="AQ388" s="75" t="n">
        <f aca="false">IF(K388&lt;&gt;0,L388,0)</f>
        <v>0</v>
      </c>
    </row>
    <row r="389" s="174" customFormat="true" ht="14.25" hidden="false" customHeight="false" outlineLevel="0" collapsed="false">
      <c r="A389" s="159" t="n">
        <v>377</v>
      </c>
      <c r="B389" s="160" t="n">
        <f aca="false">R389</f>
        <v>0</v>
      </c>
      <c r="C389" s="161" t="n">
        <f aca="false">T389</f>
        <v>0</v>
      </c>
      <c r="D389" s="162" t="n">
        <f aca="false">U389</f>
        <v>0</v>
      </c>
      <c r="E389" s="163" t="n">
        <f aca="false">'ORÇ.GLOBAL P CAIXA'!E388</f>
        <v>0</v>
      </c>
      <c r="F389" s="163" t="n">
        <f aca="false">IF('ORÇ.GLOBAL EMPRESA'!G388&gt;0,'ORÇ.GLOBAL EMPRESA'!G388,'ORÇ.GLOBAL P CAIXA'!F388)</f>
        <v>0</v>
      </c>
      <c r="G389" s="163" t="n">
        <f aca="false">IF(E389&lt;&gt;0,ROUND(E389*F389,2),IF(AK389=0,(SUMIF($AC$13:$AC$1012,B389,$AK$13:$AK$1012)),AK389))</f>
        <v>0</v>
      </c>
      <c r="H389" s="163" t="n">
        <f aca="false">V389</f>
        <v>0</v>
      </c>
      <c r="I389" s="163" t="n">
        <f aca="false">W389</f>
        <v>0</v>
      </c>
      <c r="J389" s="163" t="n">
        <f aca="false">IF(H389&lt;&gt;0,ROUND(H389*I389,2),IF(AP389=0,(SUMIF($AC$13:$AC$1012,B389,$AP$13:$AP$1012)),AP389))</f>
        <v>0</v>
      </c>
      <c r="K389" s="163" t="n">
        <f aca="false">H389-E389</f>
        <v>0</v>
      </c>
      <c r="L389" s="163" t="n">
        <f aca="false">J389-G389</f>
        <v>0</v>
      </c>
      <c r="M389" s="645" t="str">
        <f aca="false">IF('ORÇ.GLOBAL P CAIXA'!H388&gt;0,'ORÇ.GLOBAL P CAIXA'!H388,"")</f>
        <v/>
      </c>
      <c r="N389" s="646" t="n">
        <f aca="false">'ORÇ.GLOBAL P CAIXA'!I388</f>
        <v>0</v>
      </c>
      <c r="O389" s="166" t="str">
        <f aca="false">S389</f>
        <v/>
      </c>
      <c r="P389" s="167"/>
      <c r="Q389" s="168" t="str">
        <f aca="false">IF(B389&gt;0,"ok","ocultar")</f>
        <v>ocultar</v>
      </c>
      <c r="R389" s="647" t="n">
        <f aca="false">'ORÇ.GLOBAL P CAIXA'!B388</f>
        <v>0</v>
      </c>
      <c r="S389" s="170" t="str">
        <f aca="false">IF('ORÇ.GLOBAL P CAIXA'!N388&lt;&gt;0,'ORÇ.GLOBAL P CAIXA'!N388,"")</f>
        <v/>
      </c>
      <c r="T389" s="648" t="n">
        <f aca="false">'ORÇ.GLOBAL P CAIXA'!O388</f>
        <v>0</v>
      </c>
      <c r="U389" s="172" t="n">
        <f aca="false">'ORÇ.GLOBAL P CAIXA'!P388</f>
        <v>0</v>
      </c>
      <c r="V389" s="173" t="n">
        <f aca="false">'ORÇ.GLOBAL P CAIXA'!E388</f>
        <v>0</v>
      </c>
      <c r="W389" s="173" t="n">
        <f aca="false">F389</f>
        <v>0</v>
      </c>
      <c r="X389" s="649"/>
      <c r="Y389" s="649"/>
      <c r="Z389" s="650"/>
      <c r="AB389" s="88"/>
      <c r="AC389" s="157" t="n">
        <f aca="false">IF(B389=0,AC388,IF(ISNONTEXT(B389)=TRUE(),INT(B389),INT(LEFT(B389,FIND(".",B389)-1))))</f>
        <v>3</v>
      </c>
      <c r="AD389" s="157" t="str">
        <f aca="false">IF(AD390=1,1,IF(B389&lt;&gt;0,1,IF(C389&lt;&gt;0,1,IF(D389&lt;&gt;0,1,IF(E389&lt;&gt;0,1,"")))))</f>
        <v/>
      </c>
      <c r="AE389" s="157" t="str">
        <f aca="false">IF(AC389=0," ",IF(AC389&lt;&gt;AC388,AC389," "))</f>
        <v> </v>
      </c>
      <c r="AF389" s="88"/>
      <c r="AG389" s="75" t="e">
        <f aca="false">IF(AC389&lt;&gt;AE389,(IF(N389=0,G389*(INFORMAÇÕES!$Q$69/INFORMAÇÕES!$Q$72),IF(N389="R",G389,0))),0)</f>
        <v>#DIV/0!</v>
      </c>
      <c r="AH389" s="75" t="e">
        <f aca="false">IF(AC389&lt;&gt;AE389,(IF(N389=0,G389*(INFORMAÇÕES!$Q$70/INFORMAÇÕES!$Q$72),IF(N389="C",G389,0))),0)</f>
        <v>#DIV/0!</v>
      </c>
      <c r="AI389" s="75" t="n">
        <f aca="false">IF(AC389&lt;&gt;AE389,(IF(N389=0,G389*INFORMAÇÕES!$U$115,IF(N389="CF",G389,0))),0)</f>
        <v>0</v>
      </c>
      <c r="AJ389" s="75" t="n">
        <f aca="false">IF(AC389&lt;&gt;AE389,(IF(N389=0,G389*INFORMAÇÕES!$U$116,IF(N389="O",G389,0))),0)</f>
        <v>0</v>
      </c>
      <c r="AK389" s="75" t="n">
        <f aca="false">IF(E389&lt;&gt;0,G389,0)</f>
        <v>0</v>
      </c>
      <c r="AL389" s="75" t="n">
        <f aca="false">IF(AC389&lt;&gt;AE389,(IF(N389=0,J389*(INFORMAÇÕES!$Q$89/INFORMAÇÕES!$Q$92),IF(N389="R",J389,0))),0)</f>
        <v>0</v>
      </c>
      <c r="AM389" s="75" t="n">
        <f aca="false">IF(AC389&lt;&gt;AE389,(IF(N389=0,J389*(INFORMAÇÕES!$Q$90/INFORMAÇÕES!$Q$92),IF(N389="C",J389,0))),0)</f>
        <v>0</v>
      </c>
      <c r="AN389" s="75" t="n">
        <f aca="false">IF(AC389&lt;&gt;AE389,(IF(N389="",J389*INFORMAÇÕES!$U$115,IF(N389="CF",J389,0))),0)</f>
        <v>0</v>
      </c>
      <c r="AO389" s="75" t="n">
        <f aca="false">IF(AC389&lt;&gt;AE389,(IF(N389="",J389*INFORMAÇÕES!$U$116,IF(N389="O",J389,0))),0)</f>
        <v>0</v>
      </c>
      <c r="AP389" s="75" t="n">
        <f aca="false">IF(H389&lt;&gt;0,J389,0)</f>
        <v>0</v>
      </c>
      <c r="AQ389" s="75" t="n">
        <f aca="false">IF(K389&lt;&gt;0,L389,0)</f>
        <v>0</v>
      </c>
    </row>
    <row r="390" s="174" customFormat="true" ht="14.25" hidden="false" customHeight="false" outlineLevel="0" collapsed="false">
      <c r="A390" s="159" t="n">
        <v>378</v>
      </c>
      <c r="B390" s="160" t="n">
        <f aca="false">R390</f>
        <v>0</v>
      </c>
      <c r="C390" s="161" t="n">
        <f aca="false">T390</f>
        <v>0</v>
      </c>
      <c r="D390" s="162" t="n">
        <f aca="false">U390</f>
        <v>0</v>
      </c>
      <c r="E390" s="163" t="n">
        <f aca="false">'ORÇ.GLOBAL P CAIXA'!E389</f>
        <v>0</v>
      </c>
      <c r="F390" s="163" t="n">
        <f aca="false">IF('ORÇ.GLOBAL EMPRESA'!G389&gt;0,'ORÇ.GLOBAL EMPRESA'!G389,'ORÇ.GLOBAL P CAIXA'!F389)</f>
        <v>0</v>
      </c>
      <c r="G390" s="163" t="n">
        <f aca="false">IF(E390&lt;&gt;0,ROUND(E390*F390,2),IF(AK390=0,(SUMIF($AC$13:$AC$1012,B390,$AK$13:$AK$1012)),AK390))</f>
        <v>0</v>
      </c>
      <c r="H390" s="163" t="n">
        <f aca="false">V390</f>
        <v>0</v>
      </c>
      <c r="I390" s="163" t="n">
        <f aca="false">W390</f>
        <v>0</v>
      </c>
      <c r="J390" s="163" t="n">
        <f aca="false">IF(H390&lt;&gt;0,ROUND(H390*I390,2),IF(AP390=0,(SUMIF($AC$13:$AC$1012,B390,$AP$13:$AP$1012)),AP390))</f>
        <v>0</v>
      </c>
      <c r="K390" s="163" t="n">
        <f aca="false">H390-E390</f>
        <v>0</v>
      </c>
      <c r="L390" s="163" t="n">
        <f aca="false">J390-G390</f>
        <v>0</v>
      </c>
      <c r="M390" s="645" t="str">
        <f aca="false">IF('ORÇ.GLOBAL P CAIXA'!H389&gt;0,'ORÇ.GLOBAL P CAIXA'!H389,"")</f>
        <v/>
      </c>
      <c r="N390" s="646" t="n">
        <f aca="false">'ORÇ.GLOBAL P CAIXA'!I389</f>
        <v>0</v>
      </c>
      <c r="O390" s="166" t="str">
        <f aca="false">S390</f>
        <v/>
      </c>
      <c r="P390" s="167"/>
      <c r="Q390" s="168" t="str">
        <f aca="false">IF(B390&gt;0,"ok","ocultar")</f>
        <v>ocultar</v>
      </c>
      <c r="R390" s="647" t="n">
        <f aca="false">'ORÇ.GLOBAL P CAIXA'!B389</f>
        <v>0</v>
      </c>
      <c r="S390" s="170" t="str">
        <f aca="false">IF('ORÇ.GLOBAL P CAIXA'!N389&lt;&gt;0,'ORÇ.GLOBAL P CAIXA'!N389,"")</f>
        <v/>
      </c>
      <c r="T390" s="648" t="n">
        <f aca="false">'ORÇ.GLOBAL P CAIXA'!O389</f>
        <v>0</v>
      </c>
      <c r="U390" s="172" t="n">
        <f aca="false">'ORÇ.GLOBAL P CAIXA'!P389</f>
        <v>0</v>
      </c>
      <c r="V390" s="173" t="n">
        <f aca="false">'ORÇ.GLOBAL P CAIXA'!E389</f>
        <v>0</v>
      </c>
      <c r="W390" s="173" t="n">
        <f aca="false">F390</f>
        <v>0</v>
      </c>
      <c r="X390" s="649"/>
      <c r="Y390" s="649"/>
      <c r="Z390" s="650"/>
      <c r="AB390" s="88"/>
      <c r="AC390" s="157" t="n">
        <f aca="false">IF(B390=0,AC389,IF(ISNONTEXT(B390)=TRUE(),INT(B390),INT(LEFT(B390,FIND(".",B390)-1))))</f>
        <v>3</v>
      </c>
      <c r="AD390" s="157" t="str">
        <f aca="false">IF(AD391=1,1,IF(B390&lt;&gt;0,1,IF(C390&lt;&gt;0,1,IF(D390&lt;&gt;0,1,IF(E390&lt;&gt;0,1,"")))))</f>
        <v/>
      </c>
      <c r="AE390" s="157" t="str">
        <f aca="false">IF(AC390=0," ",IF(AC390&lt;&gt;AC389,AC390," "))</f>
        <v> </v>
      </c>
      <c r="AF390" s="88"/>
      <c r="AG390" s="75" t="e">
        <f aca="false">IF(AC390&lt;&gt;AE390,(IF(N390=0,G390*(INFORMAÇÕES!$Q$69/INFORMAÇÕES!$Q$72),IF(N390="R",G390,0))),0)</f>
        <v>#DIV/0!</v>
      </c>
      <c r="AH390" s="75" t="e">
        <f aca="false">IF(AC390&lt;&gt;AE390,(IF(N390=0,G390*(INFORMAÇÕES!$Q$70/INFORMAÇÕES!$Q$72),IF(N390="C",G390,0))),0)</f>
        <v>#DIV/0!</v>
      </c>
      <c r="AI390" s="75" t="n">
        <f aca="false">IF(AC390&lt;&gt;AE390,(IF(N390=0,G390*INFORMAÇÕES!$U$115,IF(N390="CF",G390,0))),0)</f>
        <v>0</v>
      </c>
      <c r="AJ390" s="75" t="n">
        <f aca="false">IF(AC390&lt;&gt;AE390,(IF(N390=0,G390*INFORMAÇÕES!$U$116,IF(N390="O",G390,0))),0)</f>
        <v>0</v>
      </c>
      <c r="AK390" s="75" t="n">
        <f aca="false">IF(E390&lt;&gt;0,G390,0)</f>
        <v>0</v>
      </c>
      <c r="AL390" s="75" t="n">
        <f aca="false">IF(AC390&lt;&gt;AE390,(IF(N390=0,J390*(INFORMAÇÕES!$Q$89/INFORMAÇÕES!$Q$92),IF(N390="R",J390,0))),0)</f>
        <v>0</v>
      </c>
      <c r="AM390" s="75" t="n">
        <f aca="false">IF(AC390&lt;&gt;AE390,(IF(N390=0,J390*(INFORMAÇÕES!$Q$90/INFORMAÇÕES!$Q$92),IF(N390="C",J390,0))),0)</f>
        <v>0</v>
      </c>
      <c r="AN390" s="75" t="n">
        <f aca="false">IF(AC390&lt;&gt;AE390,(IF(N390="",J390*INFORMAÇÕES!$U$115,IF(N390="CF",J390,0))),0)</f>
        <v>0</v>
      </c>
      <c r="AO390" s="75" t="n">
        <f aca="false">IF(AC390&lt;&gt;AE390,(IF(N390="",J390*INFORMAÇÕES!$U$116,IF(N390="O",J390,0))),0)</f>
        <v>0</v>
      </c>
      <c r="AP390" s="75" t="n">
        <f aca="false">IF(H390&lt;&gt;0,J390,0)</f>
        <v>0</v>
      </c>
      <c r="AQ390" s="75" t="n">
        <f aca="false">IF(K390&lt;&gt;0,L390,0)</f>
        <v>0</v>
      </c>
    </row>
    <row r="391" s="174" customFormat="true" ht="14.25" hidden="false" customHeight="false" outlineLevel="0" collapsed="false">
      <c r="A391" s="159" t="n">
        <v>379</v>
      </c>
      <c r="B391" s="160" t="n">
        <f aca="false">R391</f>
        <v>0</v>
      </c>
      <c r="C391" s="161" t="n">
        <f aca="false">T391</f>
        <v>0</v>
      </c>
      <c r="D391" s="162" t="n">
        <f aca="false">U391</f>
        <v>0</v>
      </c>
      <c r="E391" s="163" t="n">
        <f aca="false">'ORÇ.GLOBAL P CAIXA'!E390</f>
        <v>0</v>
      </c>
      <c r="F391" s="163" t="n">
        <f aca="false">IF('ORÇ.GLOBAL EMPRESA'!G390&gt;0,'ORÇ.GLOBAL EMPRESA'!G390,'ORÇ.GLOBAL P CAIXA'!F390)</f>
        <v>0</v>
      </c>
      <c r="G391" s="163" t="n">
        <f aca="false">IF(E391&lt;&gt;0,ROUND(E391*F391,2),IF(AK391=0,(SUMIF($AC$13:$AC$1012,B391,$AK$13:$AK$1012)),AK391))</f>
        <v>0</v>
      </c>
      <c r="H391" s="163" t="n">
        <f aca="false">V391</f>
        <v>0</v>
      </c>
      <c r="I391" s="163" t="n">
        <f aca="false">W391</f>
        <v>0</v>
      </c>
      <c r="J391" s="163" t="n">
        <f aca="false">IF(H391&lt;&gt;0,ROUND(H391*I391,2),IF(AP391=0,(SUMIF($AC$13:$AC$1012,B391,$AP$13:$AP$1012)),AP391))</f>
        <v>0</v>
      </c>
      <c r="K391" s="163" t="n">
        <f aca="false">H391-E391</f>
        <v>0</v>
      </c>
      <c r="L391" s="163" t="n">
        <f aca="false">J391-G391</f>
        <v>0</v>
      </c>
      <c r="M391" s="645" t="str">
        <f aca="false">IF('ORÇ.GLOBAL P CAIXA'!H390&gt;0,'ORÇ.GLOBAL P CAIXA'!H390,"")</f>
        <v/>
      </c>
      <c r="N391" s="646" t="n">
        <f aca="false">'ORÇ.GLOBAL P CAIXA'!I390</f>
        <v>0</v>
      </c>
      <c r="O391" s="166" t="str">
        <f aca="false">S391</f>
        <v/>
      </c>
      <c r="P391" s="167"/>
      <c r="Q391" s="168" t="str">
        <f aca="false">IF(B391&gt;0,"ok","ocultar")</f>
        <v>ocultar</v>
      </c>
      <c r="R391" s="647" t="n">
        <f aca="false">'ORÇ.GLOBAL P CAIXA'!B390</f>
        <v>0</v>
      </c>
      <c r="S391" s="170" t="str">
        <f aca="false">IF('ORÇ.GLOBAL P CAIXA'!N390&lt;&gt;0,'ORÇ.GLOBAL P CAIXA'!N390,"")</f>
        <v/>
      </c>
      <c r="T391" s="648" t="n">
        <f aca="false">'ORÇ.GLOBAL P CAIXA'!O390</f>
        <v>0</v>
      </c>
      <c r="U391" s="172" t="n">
        <f aca="false">'ORÇ.GLOBAL P CAIXA'!P390</f>
        <v>0</v>
      </c>
      <c r="V391" s="173" t="n">
        <f aca="false">'ORÇ.GLOBAL P CAIXA'!E390</f>
        <v>0</v>
      </c>
      <c r="W391" s="173" t="n">
        <f aca="false">F391</f>
        <v>0</v>
      </c>
      <c r="X391" s="649"/>
      <c r="Y391" s="649"/>
      <c r="Z391" s="650"/>
      <c r="AB391" s="88"/>
      <c r="AC391" s="157" t="n">
        <f aca="false">IF(B391=0,AC390,IF(ISNONTEXT(B391)=TRUE(),INT(B391),INT(LEFT(B391,FIND(".",B391)-1))))</f>
        <v>3</v>
      </c>
      <c r="AD391" s="157" t="str">
        <f aca="false">IF(AD392=1,1,IF(B391&lt;&gt;0,1,IF(C391&lt;&gt;0,1,IF(D391&lt;&gt;0,1,IF(E391&lt;&gt;0,1,"")))))</f>
        <v/>
      </c>
      <c r="AE391" s="157" t="str">
        <f aca="false">IF(AC391=0," ",IF(AC391&lt;&gt;AC390,AC391," "))</f>
        <v> </v>
      </c>
      <c r="AF391" s="88"/>
      <c r="AG391" s="75" t="e">
        <f aca="false">IF(AC391&lt;&gt;AE391,(IF(N391=0,G391*(INFORMAÇÕES!$Q$69/INFORMAÇÕES!$Q$72),IF(N391="R",G391,0))),0)</f>
        <v>#DIV/0!</v>
      </c>
      <c r="AH391" s="75" t="e">
        <f aca="false">IF(AC391&lt;&gt;AE391,(IF(N391=0,G391*(INFORMAÇÕES!$Q$70/INFORMAÇÕES!$Q$72),IF(N391="C",G391,0))),0)</f>
        <v>#DIV/0!</v>
      </c>
      <c r="AI391" s="75" t="n">
        <f aca="false">IF(AC391&lt;&gt;AE391,(IF(N391=0,G391*INFORMAÇÕES!$U$115,IF(N391="CF",G391,0))),0)</f>
        <v>0</v>
      </c>
      <c r="AJ391" s="75" t="n">
        <f aca="false">IF(AC391&lt;&gt;AE391,(IF(N391=0,G391*INFORMAÇÕES!$U$116,IF(N391="O",G391,0))),0)</f>
        <v>0</v>
      </c>
      <c r="AK391" s="75" t="n">
        <f aca="false">IF(E391&lt;&gt;0,G391,0)</f>
        <v>0</v>
      </c>
      <c r="AL391" s="75" t="n">
        <f aca="false">IF(AC391&lt;&gt;AE391,(IF(N391=0,J391*(INFORMAÇÕES!$Q$89/INFORMAÇÕES!$Q$92),IF(N391="R",J391,0))),0)</f>
        <v>0</v>
      </c>
      <c r="AM391" s="75" t="n">
        <f aca="false">IF(AC391&lt;&gt;AE391,(IF(N391=0,J391*(INFORMAÇÕES!$Q$90/INFORMAÇÕES!$Q$92),IF(N391="C",J391,0))),0)</f>
        <v>0</v>
      </c>
      <c r="AN391" s="75" t="n">
        <f aca="false">IF(AC391&lt;&gt;AE391,(IF(N391="",J391*INFORMAÇÕES!$U$115,IF(N391="CF",J391,0))),0)</f>
        <v>0</v>
      </c>
      <c r="AO391" s="75" t="n">
        <f aca="false">IF(AC391&lt;&gt;AE391,(IF(N391="",J391*INFORMAÇÕES!$U$116,IF(N391="O",J391,0))),0)</f>
        <v>0</v>
      </c>
      <c r="AP391" s="75" t="n">
        <f aca="false">IF(H391&lt;&gt;0,J391,0)</f>
        <v>0</v>
      </c>
      <c r="AQ391" s="75" t="n">
        <f aca="false">IF(K391&lt;&gt;0,L391,0)</f>
        <v>0</v>
      </c>
    </row>
    <row r="392" s="174" customFormat="true" ht="14.25" hidden="false" customHeight="false" outlineLevel="0" collapsed="false">
      <c r="A392" s="159" t="n">
        <v>380</v>
      </c>
      <c r="B392" s="160" t="n">
        <f aca="false">R392</f>
        <v>0</v>
      </c>
      <c r="C392" s="161" t="n">
        <f aca="false">T392</f>
        <v>0</v>
      </c>
      <c r="D392" s="162" t="n">
        <f aca="false">U392</f>
        <v>0</v>
      </c>
      <c r="E392" s="163" t="n">
        <f aca="false">'ORÇ.GLOBAL P CAIXA'!E391</f>
        <v>0</v>
      </c>
      <c r="F392" s="163" t="n">
        <f aca="false">IF('ORÇ.GLOBAL EMPRESA'!G391&gt;0,'ORÇ.GLOBAL EMPRESA'!G391,'ORÇ.GLOBAL P CAIXA'!F391)</f>
        <v>0</v>
      </c>
      <c r="G392" s="163" t="n">
        <f aca="false">IF(E392&lt;&gt;0,ROUND(E392*F392,2),IF(AK392=0,(SUMIF($AC$13:$AC$1012,B392,$AK$13:$AK$1012)),AK392))</f>
        <v>0</v>
      </c>
      <c r="H392" s="163" t="n">
        <f aca="false">V392</f>
        <v>0</v>
      </c>
      <c r="I392" s="163" t="n">
        <f aca="false">W392</f>
        <v>0</v>
      </c>
      <c r="J392" s="163" t="n">
        <f aca="false">IF(H392&lt;&gt;0,ROUND(H392*I392,2),IF(AP392=0,(SUMIF($AC$13:$AC$1012,B392,$AP$13:$AP$1012)),AP392))</f>
        <v>0</v>
      </c>
      <c r="K392" s="163" t="n">
        <f aca="false">H392-E392</f>
        <v>0</v>
      </c>
      <c r="L392" s="163" t="n">
        <f aca="false">J392-G392</f>
        <v>0</v>
      </c>
      <c r="M392" s="645" t="str">
        <f aca="false">IF('ORÇ.GLOBAL P CAIXA'!H391&gt;0,'ORÇ.GLOBAL P CAIXA'!H391,"")</f>
        <v/>
      </c>
      <c r="N392" s="646" t="n">
        <f aca="false">'ORÇ.GLOBAL P CAIXA'!I391</f>
        <v>0</v>
      </c>
      <c r="O392" s="166" t="str">
        <f aca="false">S392</f>
        <v/>
      </c>
      <c r="P392" s="167"/>
      <c r="Q392" s="168" t="str">
        <f aca="false">IF(B392&gt;0,"ok","ocultar")</f>
        <v>ocultar</v>
      </c>
      <c r="R392" s="647" t="n">
        <f aca="false">'ORÇ.GLOBAL P CAIXA'!B391</f>
        <v>0</v>
      </c>
      <c r="S392" s="170" t="str">
        <f aca="false">IF('ORÇ.GLOBAL P CAIXA'!N391&lt;&gt;0,'ORÇ.GLOBAL P CAIXA'!N391,"")</f>
        <v/>
      </c>
      <c r="T392" s="648" t="n">
        <f aca="false">'ORÇ.GLOBAL P CAIXA'!O391</f>
        <v>0</v>
      </c>
      <c r="U392" s="172" t="n">
        <f aca="false">'ORÇ.GLOBAL P CAIXA'!P391</f>
        <v>0</v>
      </c>
      <c r="V392" s="173" t="n">
        <f aca="false">'ORÇ.GLOBAL P CAIXA'!E391</f>
        <v>0</v>
      </c>
      <c r="W392" s="173" t="n">
        <f aca="false">F392</f>
        <v>0</v>
      </c>
      <c r="X392" s="649"/>
      <c r="Y392" s="649"/>
      <c r="Z392" s="650"/>
      <c r="AB392" s="88"/>
      <c r="AC392" s="157" t="n">
        <f aca="false">IF(B392=0,AC391,IF(ISNONTEXT(B392)=TRUE(),INT(B392),INT(LEFT(B392,FIND(".",B392)-1))))</f>
        <v>3</v>
      </c>
      <c r="AD392" s="157" t="str">
        <f aca="false">IF(AD393=1,1,IF(B392&lt;&gt;0,1,IF(C392&lt;&gt;0,1,IF(D392&lt;&gt;0,1,IF(E392&lt;&gt;0,1,"")))))</f>
        <v/>
      </c>
      <c r="AE392" s="157" t="str">
        <f aca="false">IF(AC392=0," ",IF(AC392&lt;&gt;AC391,AC392," "))</f>
        <v> </v>
      </c>
      <c r="AF392" s="88"/>
      <c r="AG392" s="75" t="e">
        <f aca="false">IF(AC392&lt;&gt;AE392,(IF(N392=0,G392*(INFORMAÇÕES!$Q$69/INFORMAÇÕES!$Q$72),IF(N392="R",G392,0))),0)</f>
        <v>#DIV/0!</v>
      </c>
      <c r="AH392" s="75" t="e">
        <f aca="false">IF(AC392&lt;&gt;AE392,(IF(N392=0,G392*(INFORMAÇÕES!$Q$70/INFORMAÇÕES!$Q$72),IF(N392="C",G392,0))),0)</f>
        <v>#DIV/0!</v>
      </c>
      <c r="AI392" s="75" t="n">
        <f aca="false">IF(AC392&lt;&gt;AE392,(IF(N392=0,G392*INFORMAÇÕES!$U$115,IF(N392="CF",G392,0))),0)</f>
        <v>0</v>
      </c>
      <c r="AJ392" s="75" t="n">
        <f aca="false">IF(AC392&lt;&gt;AE392,(IF(N392=0,G392*INFORMAÇÕES!$U$116,IF(N392="O",G392,0))),0)</f>
        <v>0</v>
      </c>
      <c r="AK392" s="75" t="n">
        <f aca="false">IF(E392&lt;&gt;0,G392,0)</f>
        <v>0</v>
      </c>
      <c r="AL392" s="75" t="n">
        <f aca="false">IF(AC392&lt;&gt;AE392,(IF(N392=0,J392*(INFORMAÇÕES!$Q$89/INFORMAÇÕES!$Q$92),IF(N392="R",J392,0))),0)</f>
        <v>0</v>
      </c>
      <c r="AM392" s="75" t="n">
        <f aca="false">IF(AC392&lt;&gt;AE392,(IF(N392=0,J392*(INFORMAÇÕES!$Q$90/INFORMAÇÕES!$Q$92),IF(N392="C",J392,0))),0)</f>
        <v>0</v>
      </c>
      <c r="AN392" s="75" t="n">
        <f aca="false">IF(AC392&lt;&gt;AE392,(IF(N392="",J392*INFORMAÇÕES!$U$115,IF(N392="CF",J392,0))),0)</f>
        <v>0</v>
      </c>
      <c r="AO392" s="75" t="n">
        <f aca="false">IF(AC392&lt;&gt;AE392,(IF(N392="",J392*INFORMAÇÕES!$U$116,IF(N392="O",J392,0))),0)</f>
        <v>0</v>
      </c>
      <c r="AP392" s="75" t="n">
        <f aca="false">IF(H392&lt;&gt;0,J392,0)</f>
        <v>0</v>
      </c>
      <c r="AQ392" s="75" t="n">
        <f aca="false">IF(K392&lt;&gt;0,L392,0)</f>
        <v>0</v>
      </c>
    </row>
    <row r="393" s="174" customFormat="true" ht="14.25" hidden="false" customHeight="false" outlineLevel="0" collapsed="false">
      <c r="A393" s="159" t="n">
        <v>381</v>
      </c>
      <c r="B393" s="160" t="n">
        <f aca="false">R393</f>
        <v>0</v>
      </c>
      <c r="C393" s="161" t="n">
        <f aca="false">T393</f>
        <v>0</v>
      </c>
      <c r="D393" s="162" t="n">
        <f aca="false">U393</f>
        <v>0</v>
      </c>
      <c r="E393" s="163" t="n">
        <f aca="false">'ORÇ.GLOBAL P CAIXA'!E392</f>
        <v>0</v>
      </c>
      <c r="F393" s="163" t="n">
        <f aca="false">IF('ORÇ.GLOBAL EMPRESA'!G392&gt;0,'ORÇ.GLOBAL EMPRESA'!G392,'ORÇ.GLOBAL P CAIXA'!F392)</f>
        <v>0</v>
      </c>
      <c r="G393" s="163" t="n">
        <f aca="false">IF(E393&lt;&gt;0,ROUND(E393*F393,2),IF(AK393=0,(SUMIF($AC$13:$AC$1012,B393,$AK$13:$AK$1012)),AK393))</f>
        <v>0</v>
      </c>
      <c r="H393" s="163" t="n">
        <f aca="false">V393</f>
        <v>0</v>
      </c>
      <c r="I393" s="163" t="n">
        <f aca="false">W393</f>
        <v>0</v>
      </c>
      <c r="J393" s="163" t="n">
        <f aca="false">IF(H393&lt;&gt;0,ROUND(H393*I393,2),IF(AP393=0,(SUMIF($AC$13:$AC$1012,B393,$AP$13:$AP$1012)),AP393))</f>
        <v>0</v>
      </c>
      <c r="K393" s="163" t="n">
        <f aca="false">H393-E393</f>
        <v>0</v>
      </c>
      <c r="L393" s="163" t="n">
        <f aca="false">J393-G393</f>
        <v>0</v>
      </c>
      <c r="M393" s="645" t="str">
        <f aca="false">IF('ORÇ.GLOBAL P CAIXA'!H392&gt;0,'ORÇ.GLOBAL P CAIXA'!H392,"")</f>
        <v/>
      </c>
      <c r="N393" s="646" t="n">
        <f aca="false">'ORÇ.GLOBAL P CAIXA'!I392</f>
        <v>0</v>
      </c>
      <c r="O393" s="166" t="str">
        <f aca="false">S393</f>
        <v/>
      </c>
      <c r="P393" s="167"/>
      <c r="Q393" s="168" t="str">
        <f aca="false">IF(B393&gt;0,"ok","ocultar")</f>
        <v>ocultar</v>
      </c>
      <c r="R393" s="647" t="n">
        <f aca="false">'ORÇ.GLOBAL P CAIXA'!B392</f>
        <v>0</v>
      </c>
      <c r="S393" s="170" t="str">
        <f aca="false">IF('ORÇ.GLOBAL P CAIXA'!N392&lt;&gt;0,'ORÇ.GLOBAL P CAIXA'!N392,"")</f>
        <v/>
      </c>
      <c r="T393" s="648" t="n">
        <f aca="false">'ORÇ.GLOBAL P CAIXA'!O392</f>
        <v>0</v>
      </c>
      <c r="U393" s="172" t="n">
        <f aca="false">'ORÇ.GLOBAL P CAIXA'!P392</f>
        <v>0</v>
      </c>
      <c r="V393" s="173" t="n">
        <f aca="false">'ORÇ.GLOBAL P CAIXA'!E392</f>
        <v>0</v>
      </c>
      <c r="W393" s="173" t="n">
        <f aca="false">F393</f>
        <v>0</v>
      </c>
      <c r="X393" s="649"/>
      <c r="Y393" s="649"/>
      <c r="Z393" s="650"/>
      <c r="AB393" s="88"/>
      <c r="AC393" s="157" t="n">
        <f aca="false">IF(B393=0,AC392,IF(ISNONTEXT(B393)=TRUE(),INT(B393),INT(LEFT(B393,FIND(".",B393)-1))))</f>
        <v>3</v>
      </c>
      <c r="AD393" s="157" t="str">
        <f aca="false">IF(AD394=1,1,IF(B393&lt;&gt;0,1,IF(C393&lt;&gt;0,1,IF(D393&lt;&gt;0,1,IF(E393&lt;&gt;0,1,"")))))</f>
        <v/>
      </c>
      <c r="AE393" s="157" t="str">
        <f aca="false">IF(AC393=0," ",IF(AC393&lt;&gt;AC392,AC393," "))</f>
        <v> </v>
      </c>
      <c r="AF393" s="88"/>
      <c r="AG393" s="75" t="e">
        <f aca="false">IF(AC393&lt;&gt;AE393,(IF(N393=0,G393*(INFORMAÇÕES!$Q$69/INFORMAÇÕES!$Q$72),IF(N393="R",G393,0))),0)</f>
        <v>#DIV/0!</v>
      </c>
      <c r="AH393" s="75" t="e">
        <f aca="false">IF(AC393&lt;&gt;AE393,(IF(N393=0,G393*(INFORMAÇÕES!$Q$70/INFORMAÇÕES!$Q$72),IF(N393="C",G393,0))),0)</f>
        <v>#DIV/0!</v>
      </c>
      <c r="AI393" s="75" t="n">
        <f aca="false">IF(AC393&lt;&gt;AE393,(IF(N393=0,G393*INFORMAÇÕES!$U$115,IF(N393="CF",G393,0))),0)</f>
        <v>0</v>
      </c>
      <c r="AJ393" s="75" t="n">
        <f aca="false">IF(AC393&lt;&gt;AE393,(IF(N393=0,G393*INFORMAÇÕES!$U$116,IF(N393="O",G393,0))),0)</f>
        <v>0</v>
      </c>
      <c r="AK393" s="75" t="n">
        <f aca="false">IF(E393&lt;&gt;0,G393,0)</f>
        <v>0</v>
      </c>
      <c r="AL393" s="75" t="n">
        <f aca="false">IF(AC393&lt;&gt;AE393,(IF(N393=0,J393*(INFORMAÇÕES!$Q$89/INFORMAÇÕES!$Q$92),IF(N393="R",J393,0))),0)</f>
        <v>0</v>
      </c>
      <c r="AM393" s="75" t="n">
        <f aca="false">IF(AC393&lt;&gt;AE393,(IF(N393=0,J393*(INFORMAÇÕES!$Q$90/INFORMAÇÕES!$Q$92),IF(N393="C",J393,0))),0)</f>
        <v>0</v>
      </c>
      <c r="AN393" s="75" t="n">
        <f aca="false">IF(AC393&lt;&gt;AE393,(IF(N393="",J393*INFORMAÇÕES!$U$115,IF(N393="CF",J393,0))),0)</f>
        <v>0</v>
      </c>
      <c r="AO393" s="75" t="n">
        <f aca="false">IF(AC393&lt;&gt;AE393,(IF(N393="",J393*INFORMAÇÕES!$U$116,IF(N393="O",J393,0))),0)</f>
        <v>0</v>
      </c>
      <c r="AP393" s="75" t="n">
        <f aca="false">IF(H393&lt;&gt;0,J393,0)</f>
        <v>0</v>
      </c>
      <c r="AQ393" s="75" t="n">
        <f aca="false">IF(K393&lt;&gt;0,L393,0)</f>
        <v>0</v>
      </c>
    </row>
    <row r="394" s="174" customFormat="true" ht="14.25" hidden="false" customHeight="false" outlineLevel="0" collapsed="false">
      <c r="A394" s="159" t="n">
        <v>382</v>
      </c>
      <c r="B394" s="160" t="n">
        <f aca="false">R394</f>
        <v>0</v>
      </c>
      <c r="C394" s="161" t="n">
        <f aca="false">T394</f>
        <v>0</v>
      </c>
      <c r="D394" s="162" t="n">
        <f aca="false">U394</f>
        <v>0</v>
      </c>
      <c r="E394" s="163" t="n">
        <f aca="false">'ORÇ.GLOBAL P CAIXA'!E393</f>
        <v>0</v>
      </c>
      <c r="F394" s="163" t="n">
        <f aca="false">IF('ORÇ.GLOBAL EMPRESA'!G393&gt;0,'ORÇ.GLOBAL EMPRESA'!G393,'ORÇ.GLOBAL P CAIXA'!F393)</f>
        <v>0</v>
      </c>
      <c r="G394" s="163" t="n">
        <f aca="false">IF(E394&lt;&gt;0,ROUND(E394*F394,2),IF(AK394=0,(SUMIF($AC$13:$AC$1012,B394,$AK$13:$AK$1012)),AK394))</f>
        <v>0</v>
      </c>
      <c r="H394" s="163" t="n">
        <f aca="false">V394</f>
        <v>0</v>
      </c>
      <c r="I394" s="163" t="n">
        <f aca="false">W394</f>
        <v>0</v>
      </c>
      <c r="J394" s="163" t="n">
        <f aca="false">IF(H394&lt;&gt;0,ROUND(H394*I394,2),IF(AP394=0,(SUMIF($AC$13:$AC$1012,B394,$AP$13:$AP$1012)),AP394))</f>
        <v>0</v>
      </c>
      <c r="K394" s="163" t="n">
        <f aca="false">H394-E394</f>
        <v>0</v>
      </c>
      <c r="L394" s="163" t="n">
        <f aca="false">J394-G394</f>
        <v>0</v>
      </c>
      <c r="M394" s="645" t="str">
        <f aca="false">IF('ORÇ.GLOBAL P CAIXA'!H393&gt;0,'ORÇ.GLOBAL P CAIXA'!H393,"")</f>
        <v/>
      </c>
      <c r="N394" s="646" t="n">
        <f aca="false">'ORÇ.GLOBAL P CAIXA'!I393</f>
        <v>0</v>
      </c>
      <c r="O394" s="166" t="str">
        <f aca="false">S394</f>
        <v/>
      </c>
      <c r="P394" s="167"/>
      <c r="Q394" s="168" t="str">
        <f aca="false">IF(B394&gt;0,"ok","ocultar")</f>
        <v>ocultar</v>
      </c>
      <c r="R394" s="647" t="n">
        <f aca="false">'ORÇ.GLOBAL P CAIXA'!B393</f>
        <v>0</v>
      </c>
      <c r="S394" s="170" t="str">
        <f aca="false">IF('ORÇ.GLOBAL P CAIXA'!N393&lt;&gt;0,'ORÇ.GLOBAL P CAIXA'!N393,"")</f>
        <v/>
      </c>
      <c r="T394" s="648" t="n">
        <f aca="false">'ORÇ.GLOBAL P CAIXA'!O393</f>
        <v>0</v>
      </c>
      <c r="U394" s="172" t="n">
        <f aca="false">'ORÇ.GLOBAL P CAIXA'!P393</f>
        <v>0</v>
      </c>
      <c r="V394" s="173" t="n">
        <f aca="false">'ORÇ.GLOBAL P CAIXA'!E393</f>
        <v>0</v>
      </c>
      <c r="W394" s="173" t="n">
        <f aca="false">F394</f>
        <v>0</v>
      </c>
      <c r="X394" s="649"/>
      <c r="Y394" s="649"/>
      <c r="Z394" s="650"/>
      <c r="AB394" s="88"/>
      <c r="AC394" s="157" t="n">
        <f aca="false">IF(B394=0,AC393,IF(ISNONTEXT(B394)=TRUE(),INT(B394),INT(LEFT(B394,FIND(".",B394)-1))))</f>
        <v>3</v>
      </c>
      <c r="AD394" s="157" t="str">
        <f aca="false">IF(AD395=1,1,IF(B394&lt;&gt;0,1,IF(C394&lt;&gt;0,1,IF(D394&lt;&gt;0,1,IF(E394&lt;&gt;0,1,"")))))</f>
        <v/>
      </c>
      <c r="AE394" s="157" t="str">
        <f aca="false">IF(AC394=0," ",IF(AC394&lt;&gt;AC393,AC394," "))</f>
        <v> </v>
      </c>
      <c r="AF394" s="88"/>
      <c r="AG394" s="75" t="e">
        <f aca="false">IF(AC394&lt;&gt;AE394,(IF(N394=0,G394*(INFORMAÇÕES!$Q$69/INFORMAÇÕES!$Q$72),IF(N394="R",G394,0))),0)</f>
        <v>#DIV/0!</v>
      </c>
      <c r="AH394" s="75" t="e">
        <f aca="false">IF(AC394&lt;&gt;AE394,(IF(N394=0,G394*(INFORMAÇÕES!$Q$70/INFORMAÇÕES!$Q$72),IF(N394="C",G394,0))),0)</f>
        <v>#DIV/0!</v>
      </c>
      <c r="AI394" s="75" t="n">
        <f aca="false">IF(AC394&lt;&gt;AE394,(IF(N394=0,G394*INFORMAÇÕES!$U$115,IF(N394="CF",G394,0))),0)</f>
        <v>0</v>
      </c>
      <c r="AJ394" s="75" t="n">
        <f aca="false">IF(AC394&lt;&gt;AE394,(IF(N394=0,G394*INFORMAÇÕES!$U$116,IF(N394="O",G394,0))),0)</f>
        <v>0</v>
      </c>
      <c r="AK394" s="75" t="n">
        <f aca="false">IF(E394&lt;&gt;0,G394,0)</f>
        <v>0</v>
      </c>
      <c r="AL394" s="75" t="n">
        <f aca="false">IF(AC394&lt;&gt;AE394,(IF(N394=0,J394*(INFORMAÇÕES!$Q$89/INFORMAÇÕES!$Q$92),IF(N394="R",J394,0))),0)</f>
        <v>0</v>
      </c>
      <c r="AM394" s="75" t="n">
        <f aca="false">IF(AC394&lt;&gt;AE394,(IF(N394=0,J394*(INFORMAÇÕES!$Q$90/INFORMAÇÕES!$Q$92),IF(N394="C",J394,0))),0)</f>
        <v>0</v>
      </c>
      <c r="AN394" s="75" t="n">
        <f aca="false">IF(AC394&lt;&gt;AE394,(IF(N394="",J394*INFORMAÇÕES!$U$115,IF(N394="CF",J394,0))),0)</f>
        <v>0</v>
      </c>
      <c r="AO394" s="75" t="n">
        <f aca="false">IF(AC394&lt;&gt;AE394,(IF(N394="",J394*INFORMAÇÕES!$U$116,IF(N394="O",J394,0))),0)</f>
        <v>0</v>
      </c>
      <c r="AP394" s="75" t="n">
        <f aca="false">IF(H394&lt;&gt;0,J394,0)</f>
        <v>0</v>
      </c>
      <c r="AQ394" s="75" t="n">
        <f aca="false">IF(K394&lt;&gt;0,L394,0)</f>
        <v>0</v>
      </c>
    </row>
    <row r="395" s="174" customFormat="true" ht="14.25" hidden="false" customHeight="false" outlineLevel="0" collapsed="false">
      <c r="A395" s="159" t="n">
        <v>383</v>
      </c>
      <c r="B395" s="160" t="n">
        <f aca="false">R395</f>
        <v>0</v>
      </c>
      <c r="C395" s="161" t="n">
        <f aca="false">T395</f>
        <v>0</v>
      </c>
      <c r="D395" s="162" t="n">
        <f aca="false">U395</f>
        <v>0</v>
      </c>
      <c r="E395" s="163" t="n">
        <f aca="false">'ORÇ.GLOBAL P CAIXA'!E394</f>
        <v>0</v>
      </c>
      <c r="F395" s="163" t="n">
        <f aca="false">IF('ORÇ.GLOBAL EMPRESA'!G394&gt;0,'ORÇ.GLOBAL EMPRESA'!G394,'ORÇ.GLOBAL P CAIXA'!F394)</f>
        <v>0</v>
      </c>
      <c r="G395" s="163" t="n">
        <f aca="false">IF(E395&lt;&gt;0,ROUND(E395*F395,2),IF(AK395=0,(SUMIF($AC$13:$AC$1012,B395,$AK$13:$AK$1012)),AK395))</f>
        <v>0</v>
      </c>
      <c r="H395" s="163" t="n">
        <f aca="false">V395</f>
        <v>0</v>
      </c>
      <c r="I395" s="163" t="n">
        <f aca="false">W395</f>
        <v>0</v>
      </c>
      <c r="J395" s="163" t="n">
        <f aca="false">IF(H395&lt;&gt;0,ROUND(H395*I395,2),IF(AP395=0,(SUMIF($AC$13:$AC$1012,B395,$AP$13:$AP$1012)),AP395))</f>
        <v>0</v>
      </c>
      <c r="K395" s="163" t="n">
        <f aca="false">H395-E395</f>
        <v>0</v>
      </c>
      <c r="L395" s="163" t="n">
        <f aca="false">J395-G395</f>
        <v>0</v>
      </c>
      <c r="M395" s="645" t="str">
        <f aca="false">IF('ORÇ.GLOBAL P CAIXA'!H394&gt;0,'ORÇ.GLOBAL P CAIXA'!H394,"")</f>
        <v/>
      </c>
      <c r="N395" s="646" t="n">
        <f aca="false">'ORÇ.GLOBAL P CAIXA'!I394</f>
        <v>0</v>
      </c>
      <c r="O395" s="166" t="str">
        <f aca="false">S395</f>
        <v/>
      </c>
      <c r="P395" s="167"/>
      <c r="Q395" s="168" t="str">
        <f aca="false">IF(B395&gt;0,"ok","ocultar")</f>
        <v>ocultar</v>
      </c>
      <c r="R395" s="647" t="n">
        <f aca="false">'ORÇ.GLOBAL P CAIXA'!B394</f>
        <v>0</v>
      </c>
      <c r="S395" s="170" t="str">
        <f aca="false">IF('ORÇ.GLOBAL P CAIXA'!N394&lt;&gt;0,'ORÇ.GLOBAL P CAIXA'!N394,"")</f>
        <v/>
      </c>
      <c r="T395" s="648" t="n">
        <f aca="false">'ORÇ.GLOBAL P CAIXA'!O394</f>
        <v>0</v>
      </c>
      <c r="U395" s="172" t="n">
        <f aca="false">'ORÇ.GLOBAL P CAIXA'!P394</f>
        <v>0</v>
      </c>
      <c r="V395" s="173" t="n">
        <f aca="false">'ORÇ.GLOBAL P CAIXA'!E394</f>
        <v>0</v>
      </c>
      <c r="W395" s="173" t="n">
        <f aca="false">F395</f>
        <v>0</v>
      </c>
      <c r="X395" s="649"/>
      <c r="Y395" s="649"/>
      <c r="Z395" s="650"/>
      <c r="AB395" s="88"/>
      <c r="AC395" s="157" t="n">
        <f aca="false">IF(B395=0,AC394,IF(ISNONTEXT(B395)=TRUE(),INT(B395),INT(LEFT(B395,FIND(".",B395)-1))))</f>
        <v>3</v>
      </c>
      <c r="AD395" s="157" t="str">
        <f aca="false">IF(AD396=1,1,IF(B395&lt;&gt;0,1,IF(C395&lt;&gt;0,1,IF(D395&lt;&gt;0,1,IF(E395&lt;&gt;0,1,"")))))</f>
        <v/>
      </c>
      <c r="AE395" s="157" t="str">
        <f aca="false">IF(AC395=0," ",IF(AC395&lt;&gt;AC394,AC395," "))</f>
        <v> </v>
      </c>
      <c r="AF395" s="88"/>
      <c r="AG395" s="75" t="e">
        <f aca="false">IF(AC395&lt;&gt;AE395,(IF(N395=0,G395*(INFORMAÇÕES!$Q$69/INFORMAÇÕES!$Q$72),IF(N395="R",G395,0))),0)</f>
        <v>#DIV/0!</v>
      </c>
      <c r="AH395" s="75" t="e">
        <f aca="false">IF(AC395&lt;&gt;AE395,(IF(N395=0,G395*(INFORMAÇÕES!$Q$70/INFORMAÇÕES!$Q$72),IF(N395="C",G395,0))),0)</f>
        <v>#DIV/0!</v>
      </c>
      <c r="AI395" s="75" t="n">
        <f aca="false">IF(AC395&lt;&gt;AE395,(IF(N395=0,G395*INFORMAÇÕES!$U$115,IF(N395="CF",G395,0))),0)</f>
        <v>0</v>
      </c>
      <c r="AJ395" s="75" t="n">
        <f aca="false">IF(AC395&lt;&gt;AE395,(IF(N395=0,G395*INFORMAÇÕES!$U$116,IF(N395="O",G395,0))),0)</f>
        <v>0</v>
      </c>
      <c r="AK395" s="75" t="n">
        <f aca="false">IF(E395&lt;&gt;0,G395,0)</f>
        <v>0</v>
      </c>
      <c r="AL395" s="75" t="n">
        <f aca="false">IF(AC395&lt;&gt;AE395,(IF(N395=0,J395*(INFORMAÇÕES!$Q$89/INFORMAÇÕES!$Q$92),IF(N395="R",J395,0))),0)</f>
        <v>0</v>
      </c>
      <c r="AM395" s="75" t="n">
        <f aca="false">IF(AC395&lt;&gt;AE395,(IF(N395=0,J395*(INFORMAÇÕES!$Q$90/INFORMAÇÕES!$Q$92),IF(N395="C",J395,0))),0)</f>
        <v>0</v>
      </c>
      <c r="AN395" s="75" t="n">
        <f aca="false">IF(AC395&lt;&gt;AE395,(IF(N395="",J395*INFORMAÇÕES!$U$115,IF(N395="CF",J395,0))),0)</f>
        <v>0</v>
      </c>
      <c r="AO395" s="75" t="n">
        <f aca="false">IF(AC395&lt;&gt;AE395,(IF(N395="",J395*INFORMAÇÕES!$U$116,IF(N395="O",J395,0))),0)</f>
        <v>0</v>
      </c>
      <c r="AP395" s="75" t="n">
        <f aca="false">IF(H395&lt;&gt;0,J395,0)</f>
        <v>0</v>
      </c>
      <c r="AQ395" s="75" t="n">
        <f aca="false">IF(K395&lt;&gt;0,L395,0)</f>
        <v>0</v>
      </c>
    </row>
    <row r="396" s="174" customFormat="true" ht="14.25" hidden="false" customHeight="false" outlineLevel="0" collapsed="false">
      <c r="A396" s="159" t="n">
        <v>384</v>
      </c>
      <c r="B396" s="160" t="n">
        <f aca="false">R396</f>
        <v>0</v>
      </c>
      <c r="C396" s="161" t="n">
        <f aca="false">T396</f>
        <v>0</v>
      </c>
      <c r="D396" s="162" t="n">
        <f aca="false">U396</f>
        <v>0</v>
      </c>
      <c r="E396" s="163" t="n">
        <f aca="false">'ORÇ.GLOBAL P CAIXA'!E395</f>
        <v>0</v>
      </c>
      <c r="F396" s="163" t="n">
        <f aca="false">IF('ORÇ.GLOBAL EMPRESA'!G395&gt;0,'ORÇ.GLOBAL EMPRESA'!G395,'ORÇ.GLOBAL P CAIXA'!F395)</f>
        <v>0</v>
      </c>
      <c r="G396" s="163" t="n">
        <f aca="false">IF(E396&lt;&gt;0,ROUND(E396*F396,2),IF(AK396=0,(SUMIF($AC$13:$AC$1012,B396,$AK$13:$AK$1012)),AK396))</f>
        <v>0</v>
      </c>
      <c r="H396" s="163" t="n">
        <f aca="false">V396</f>
        <v>0</v>
      </c>
      <c r="I396" s="163" t="n">
        <f aca="false">W396</f>
        <v>0</v>
      </c>
      <c r="J396" s="163" t="n">
        <f aca="false">IF(H396&lt;&gt;0,ROUND(H396*I396,2),IF(AP396=0,(SUMIF($AC$13:$AC$1012,B396,$AP$13:$AP$1012)),AP396))</f>
        <v>0</v>
      </c>
      <c r="K396" s="163" t="n">
        <f aca="false">H396-E396</f>
        <v>0</v>
      </c>
      <c r="L396" s="163" t="n">
        <f aca="false">J396-G396</f>
        <v>0</v>
      </c>
      <c r="M396" s="645" t="str">
        <f aca="false">IF('ORÇ.GLOBAL P CAIXA'!H395&gt;0,'ORÇ.GLOBAL P CAIXA'!H395,"")</f>
        <v/>
      </c>
      <c r="N396" s="646" t="n">
        <f aca="false">'ORÇ.GLOBAL P CAIXA'!I395</f>
        <v>0</v>
      </c>
      <c r="O396" s="166" t="str">
        <f aca="false">S396</f>
        <v/>
      </c>
      <c r="P396" s="167"/>
      <c r="Q396" s="168" t="str">
        <f aca="false">IF(B396&gt;0,"ok","ocultar")</f>
        <v>ocultar</v>
      </c>
      <c r="R396" s="647" t="n">
        <f aca="false">'ORÇ.GLOBAL P CAIXA'!B395</f>
        <v>0</v>
      </c>
      <c r="S396" s="170" t="str">
        <f aca="false">IF('ORÇ.GLOBAL P CAIXA'!N395&lt;&gt;0,'ORÇ.GLOBAL P CAIXA'!N395,"")</f>
        <v/>
      </c>
      <c r="T396" s="648" t="n">
        <f aca="false">'ORÇ.GLOBAL P CAIXA'!O395</f>
        <v>0</v>
      </c>
      <c r="U396" s="172" t="n">
        <f aca="false">'ORÇ.GLOBAL P CAIXA'!P395</f>
        <v>0</v>
      </c>
      <c r="V396" s="173" t="n">
        <f aca="false">'ORÇ.GLOBAL P CAIXA'!E395</f>
        <v>0</v>
      </c>
      <c r="W396" s="173" t="n">
        <f aca="false">F396</f>
        <v>0</v>
      </c>
      <c r="X396" s="649"/>
      <c r="Y396" s="649"/>
      <c r="Z396" s="650"/>
      <c r="AB396" s="88"/>
      <c r="AC396" s="157" t="n">
        <f aca="false">IF(B396=0,AC395,IF(ISNONTEXT(B396)=TRUE(),INT(B396),INT(LEFT(B396,FIND(".",B396)-1))))</f>
        <v>3</v>
      </c>
      <c r="AD396" s="157" t="str">
        <f aca="false">IF(AD397=1,1,IF(B396&lt;&gt;0,1,IF(C396&lt;&gt;0,1,IF(D396&lt;&gt;0,1,IF(E396&lt;&gt;0,1,"")))))</f>
        <v/>
      </c>
      <c r="AE396" s="157" t="str">
        <f aca="false">IF(AC396=0," ",IF(AC396&lt;&gt;AC395,AC396," "))</f>
        <v> </v>
      </c>
      <c r="AF396" s="88"/>
      <c r="AG396" s="75" t="e">
        <f aca="false">IF(AC396&lt;&gt;AE396,(IF(N396=0,G396*(INFORMAÇÕES!$Q$69/INFORMAÇÕES!$Q$72),IF(N396="R",G396,0))),0)</f>
        <v>#DIV/0!</v>
      </c>
      <c r="AH396" s="75" t="e">
        <f aca="false">IF(AC396&lt;&gt;AE396,(IF(N396=0,G396*(INFORMAÇÕES!$Q$70/INFORMAÇÕES!$Q$72),IF(N396="C",G396,0))),0)</f>
        <v>#DIV/0!</v>
      </c>
      <c r="AI396" s="75" t="n">
        <f aca="false">IF(AC396&lt;&gt;AE396,(IF(N396=0,G396*INFORMAÇÕES!$U$115,IF(N396="CF",G396,0))),0)</f>
        <v>0</v>
      </c>
      <c r="AJ396" s="75" t="n">
        <f aca="false">IF(AC396&lt;&gt;AE396,(IF(N396=0,G396*INFORMAÇÕES!$U$116,IF(N396="O",G396,0))),0)</f>
        <v>0</v>
      </c>
      <c r="AK396" s="75" t="n">
        <f aca="false">IF(E396&lt;&gt;0,G396,0)</f>
        <v>0</v>
      </c>
      <c r="AL396" s="75" t="n">
        <f aca="false">IF(AC396&lt;&gt;AE396,(IF(N396=0,J396*(INFORMAÇÕES!$Q$89/INFORMAÇÕES!$Q$92),IF(N396="R",J396,0))),0)</f>
        <v>0</v>
      </c>
      <c r="AM396" s="75" t="n">
        <f aca="false">IF(AC396&lt;&gt;AE396,(IF(N396=0,J396*(INFORMAÇÕES!$Q$90/INFORMAÇÕES!$Q$92),IF(N396="C",J396,0))),0)</f>
        <v>0</v>
      </c>
      <c r="AN396" s="75" t="n">
        <f aca="false">IF(AC396&lt;&gt;AE396,(IF(N396="",J396*INFORMAÇÕES!$U$115,IF(N396="CF",J396,0))),0)</f>
        <v>0</v>
      </c>
      <c r="AO396" s="75" t="n">
        <f aca="false">IF(AC396&lt;&gt;AE396,(IF(N396="",J396*INFORMAÇÕES!$U$116,IF(N396="O",J396,0))),0)</f>
        <v>0</v>
      </c>
      <c r="AP396" s="75" t="n">
        <f aca="false">IF(H396&lt;&gt;0,J396,0)</f>
        <v>0</v>
      </c>
      <c r="AQ396" s="75" t="n">
        <f aca="false">IF(K396&lt;&gt;0,L396,0)</f>
        <v>0</v>
      </c>
    </row>
    <row r="397" s="174" customFormat="true" ht="14.25" hidden="false" customHeight="false" outlineLevel="0" collapsed="false">
      <c r="A397" s="159" t="n">
        <v>385</v>
      </c>
      <c r="B397" s="160" t="n">
        <f aca="false">R397</f>
        <v>0</v>
      </c>
      <c r="C397" s="161" t="n">
        <f aca="false">T397</f>
        <v>0</v>
      </c>
      <c r="D397" s="162" t="n">
        <f aca="false">U397</f>
        <v>0</v>
      </c>
      <c r="E397" s="163" t="n">
        <f aca="false">'ORÇ.GLOBAL P CAIXA'!E396</f>
        <v>0</v>
      </c>
      <c r="F397" s="163" t="n">
        <f aca="false">IF('ORÇ.GLOBAL EMPRESA'!G396&gt;0,'ORÇ.GLOBAL EMPRESA'!G396,'ORÇ.GLOBAL P CAIXA'!F396)</f>
        <v>0</v>
      </c>
      <c r="G397" s="163" t="n">
        <f aca="false">IF(E397&lt;&gt;0,ROUND(E397*F397,2),IF(AK397=0,(SUMIF($AC$13:$AC$1012,B397,$AK$13:$AK$1012)),AK397))</f>
        <v>0</v>
      </c>
      <c r="H397" s="163" t="n">
        <f aca="false">V397</f>
        <v>0</v>
      </c>
      <c r="I397" s="163" t="n">
        <f aca="false">W397</f>
        <v>0</v>
      </c>
      <c r="J397" s="163" t="n">
        <f aca="false">IF(H397&lt;&gt;0,ROUND(H397*I397,2),IF(AP397=0,(SUMIF($AC$13:$AC$1012,B397,$AP$13:$AP$1012)),AP397))</f>
        <v>0</v>
      </c>
      <c r="K397" s="163" t="n">
        <f aca="false">H397-E397</f>
        <v>0</v>
      </c>
      <c r="L397" s="163" t="n">
        <f aca="false">J397-G397</f>
        <v>0</v>
      </c>
      <c r="M397" s="645" t="str">
        <f aca="false">IF('ORÇ.GLOBAL P CAIXA'!H396&gt;0,'ORÇ.GLOBAL P CAIXA'!H396,"")</f>
        <v/>
      </c>
      <c r="N397" s="646" t="n">
        <f aca="false">'ORÇ.GLOBAL P CAIXA'!I396</f>
        <v>0</v>
      </c>
      <c r="O397" s="166" t="str">
        <f aca="false">S397</f>
        <v/>
      </c>
      <c r="P397" s="167"/>
      <c r="Q397" s="168" t="str">
        <f aca="false">IF(B397&gt;0,"ok","ocultar")</f>
        <v>ocultar</v>
      </c>
      <c r="R397" s="647" t="n">
        <f aca="false">'ORÇ.GLOBAL P CAIXA'!B396</f>
        <v>0</v>
      </c>
      <c r="S397" s="170" t="str">
        <f aca="false">IF('ORÇ.GLOBAL P CAIXA'!N396&lt;&gt;0,'ORÇ.GLOBAL P CAIXA'!N396,"")</f>
        <v/>
      </c>
      <c r="T397" s="648" t="n">
        <f aca="false">'ORÇ.GLOBAL P CAIXA'!O396</f>
        <v>0</v>
      </c>
      <c r="U397" s="172" t="n">
        <f aca="false">'ORÇ.GLOBAL P CAIXA'!P396</f>
        <v>0</v>
      </c>
      <c r="V397" s="173" t="n">
        <f aca="false">'ORÇ.GLOBAL P CAIXA'!E396</f>
        <v>0</v>
      </c>
      <c r="W397" s="173" t="n">
        <f aca="false">F397</f>
        <v>0</v>
      </c>
      <c r="X397" s="649"/>
      <c r="Y397" s="649"/>
      <c r="Z397" s="650"/>
      <c r="AB397" s="88"/>
      <c r="AC397" s="157" t="n">
        <f aca="false">IF(B397=0,AC396,IF(ISNONTEXT(B397)=TRUE(),INT(B397),INT(LEFT(B397,FIND(".",B397)-1))))</f>
        <v>3</v>
      </c>
      <c r="AD397" s="157" t="str">
        <f aca="false">IF(AD398=1,1,IF(B397&lt;&gt;0,1,IF(C397&lt;&gt;0,1,IF(D397&lt;&gt;0,1,IF(E397&lt;&gt;0,1,"")))))</f>
        <v/>
      </c>
      <c r="AE397" s="157" t="str">
        <f aca="false">IF(AC397=0," ",IF(AC397&lt;&gt;AC396,AC397," "))</f>
        <v> </v>
      </c>
      <c r="AF397" s="88"/>
      <c r="AG397" s="75" t="e">
        <f aca="false">IF(AC397&lt;&gt;AE397,(IF(N397=0,G397*(INFORMAÇÕES!$Q$69/INFORMAÇÕES!$Q$72),IF(N397="R",G397,0))),0)</f>
        <v>#DIV/0!</v>
      </c>
      <c r="AH397" s="75" t="e">
        <f aca="false">IF(AC397&lt;&gt;AE397,(IF(N397=0,G397*(INFORMAÇÕES!$Q$70/INFORMAÇÕES!$Q$72),IF(N397="C",G397,0))),0)</f>
        <v>#DIV/0!</v>
      </c>
      <c r="AI397" s="75" t="n">
        <f aca="false">IF(AC397&lt;&gt;AE397,(IF(N397=0,G397*INFORMAÇÕES!$U$115,IF(N397="CF",G397,0))),0)</f>
        <v>0</v>
      </c>
      <c r="AJ397" s="75" t="n">
        <f aca="false">IF(AC397&lt;&gt;AE397,(IF(N397=0,G397*INFORMAÇÕES!$U$116,IF(N397="O",G397,0))),0)</f>
        <v>0</v>
      </c>
      <c r="AK397" s="75" t="n">
        <f aca="false">IF(E397&lt;&gt;0,G397,0)</f>
        <v>0</v>
      </c>
      <c r="AL397" s="75" t="n">
        <f aca="false">IF(AC397&lt;&gt;AE397,(IF(N397=0,J397*(INFORMAÇÕES!$Q$89/INFORMAÇÕES!$Q$92),IF(N397="R",J397,0))),0)</f>
        <v>0</v>
      </c>
      <c r="AM397" s="75" t="n">
        <f aca="false">IF(AC397&lt;&gt;AE397,(IF(N397=0,J397*(INFORMAÇÕES!$Q$90/INFORMAÇÕES!$Q$92),IF(N397="C",J397,0))),0)</f>
        <v>0</v>
      </c>
      <c r="AN397" s="75" t="n">
        <f aca="false">IF(AC397&lt;&gt;AE397,(IF(N397="",J397*INFORMAÇÕES!$U$115,IF(N397="CF",J397,0))),0)</f>
        <v>0</v>
      </c>
      <c r="AO397" s="75" t="n">
        <f aca="false">IF(AC397&lt;&gt;AE397,(IF(N397="",J397*INFORMAÇÕES!$U$116,IF(N397="O",J397,0))),0)</f>
        <v>0</v>
      </c>
      <c r="AP397" s="75" t="n">
        <f aca="false">IF(H397&lt;&gt;0,J397,0)</f>
        <v>0</v>
      </c>
      <c r="AQ397" s="75" t="n">
        <f aca="false">IF(K397&lt;&gt;0,L397,0)</f>
        <v>0</v>
      </c>
    </row>
    <row r="398" s="174" customFormat="true" ht="14.25" hidden="false" customHeight="false" outlineLevel="0" collapsed="false">
      <c r="A398" s="159" t="n">
        <v>386</v>
      </c>
      <c r="B398" s="160" t="n">
        <f aca="false">R398</f>
        <v>0</v>
      </c>
      <c r="C398" s="161" t="n">
        <f aca="false">T398</f>
        <v>0</v>
      </c>
      <c r="D398" s="162" t="n">
        <f aca="false">U398</f>
        <v>0</v>
      </c>
      <c r="E398" s="163" t="n">
        <f aca="false">'ORÇ.GLOBAL P CAIXA'!E397</f>
        <v>0</v>
      </c>
      <c r="F398" s="163" t="n">
        <f aca="false">IF('ORÇ.GLOBAL EMPRESA'!G397&gt;0,'ORÇ.GLOBAL EMPRESA'!G397,'ORÇ.GLOBAL P CAIXA'!F397)</f>
        <v>0</v>
      </c>
      <c r="G398" s="163" t="n">
        <f aca="false">IF(E398&lt;&gt;0,ROUND(E398*F398,2),IF(AK398=0,(SUMIF($AC$13:$AC$1012,B398,$AK$13:$AK$1012)),AK398))</f>
        <v>0</v>
      </c>
      <c r="H398" s="163" t="n">
        <f aca="false">V398</f>
        <v>0</v>
      </c>
      <c r="I398" s="163" t="n">
        <f aca="false">W398</f>
        <v>0</v>
      </c>
      <c r="J398" s="163" t="n">
        <f aca="false">IF(H398&lt;&gt;0,ROUND(H398*I398,2),IF(AP398=0,(SUMIF($AC$13:$AC$1012,B398,$AP$13:$AP$1012)),AP398))</f>
        <v>0</v>
      </c>
      <c r="K398" s="163" t="n">
        <f aca="false">H398-E398</f>
        <v>0</v>
      </c>
      <c r="L398" s="163" t="n">
        <f aca="false">J398-G398</f>
        <v>0</v>
      </c>
      <c r="M398" s="645" t="str">
        <f aca="false">IF('ORÇ.GLOBAL P CAIXA'!H397&gt;0,'ORÇ.GLOBAL P CAIXA'!H397,"")</f>
        <v/>
      </c>
      <c r="N398" s="646" t="n">
        <f aca="false">'ORÇ.GLOBAL P CAIXA'!I397</f>
        <v>0</v>
      </c>
      <c r="O398" s="166" t="str">
        <f aca="false">S398</f>
        <v/>
      </c>
      <c r="P398" s="167"/>
      <c r="Q398" s="168" t="str">
        <f aca="false">IF(B398&gt;0,"ok","ocultar")</f>
        <v>ocultar</v>
      </c>
      <c r="R398" s="647" t="n">
        <f aca="false">'ORÇ.GLOBAL P CAIXA'!B397</f>
        <v>0</v>
      </c>
      <c r="S398" s="170" t="str">
        <f aca="false">IF('ORÇ.GLOBAL P CAIXA'!N397&lt;&gt;0,'ORÇ.GLOBAL P CAIXA'!N397,"")</f>
        <v/>
      </c>
      <c r="T398" s="648" t="n">
        <f aca="false">'ORÇ.GLOBAL P CAIXA'!O397</f>
        <v>0</v>
      </c>
      <c r="U398" s="172" t="n">
        <f aca="false">'ORÇ.GLOBAL P CAIXA'!P397</f>
        <v>0</v>
      </c>
      <c r="V398" s="173" t="n">
        <f aca="false">'ORÇ.GLOBAL P CAIXA'!E397</f>
        <v>0</v>
      </c>
      <c r="W398" s="173" t="n">
        <f aca="false">F398</f>
        <v>0</v>
      </c>
      <c r="X398" s="649"/>
      <c r="Y398" s="649"/>
      <c r="Z398" s="650"/>
      <c r="AB398" s="88"/>
      <c r="AC398" s="157" t="n">
        <f aca="false">IF(B398=0,AC397,IF(ISNONTEXT(B398)=TRUE(),INT(B398),INT(LEFT(B398,FIND(".",B398)-1))))</f>
        <v>3</v>
      </c>
      <c r="AD398" s="157" t="str">
        <f aca="false">IF(AD399=1,1,IF(B398&lt;&gt;0,1,IF(C398&lt;&gt;0,1,IF(D398&lt;&gt;0,1,IF(E398&lt;&gt;0,1,"")))))</f>
        <v/>
      </c>
      <c r="AE398" s="157" t="str">
        <f aca="false">IF(AC398=0," ",IF(AC398&lt;&gt;AC397,AC398," "))</f>
        <v> </v>
      </c>
      <c r="AF398" s="88"/>
      <c r="AG398" s="75" t="e">
        <f aca="false">IF(AC398&lt;&gt;AE398,(IF(N398=0,G398*(INFORMAÇÕES!$Q$69/INFORMAÇÕES!$Q$72),IF(N398="R",G398,0))),0)</f>
        <v>#DIV/0!</v>
      </c>
      <c r="AH398" s="75" t="e">
        <f aca="false">IF(AC398&lt;&gt;AE398,(IF(N398=0,G398*(INFORMAÇÕES!$Q$70/INFORMAÇÕES!$Q$72),IF(N398="C",G398,0))),0)</f>
        <v>#DIV/0!</v>
      </c>
      <c r="AI398" s="75" t="n">
        <f aca="false">IF(AC398&lt;&gt;AE398,(IF(N398=0,G398*INFORMAÇÕES!$U$115,IF(N398="CF",G398,0))),0)</f>
        <v>0</v>
      </c>
      <c r="AJ398" s="75" t="n">
        <f aca="false">IF(AC398&lt;&gt;AE398,(IF(N398=0,G398*INFORMAÇÕES!$U$116,IF(N398="O",G398,0))),0)</f>
        <v>0</v>
      </c>
      <c r="AK398" s="75" t="n">
        <f aca="false">IF(E398&lt;&gt;0,G398,0)</f>
        <v>0</v>
      </c>
      <c r="AL398" s="75" t="n">
        <f aca="false">IF(AC398&lt;&gt;AE398,(IF(N398=0,J398*(INFORMAÇÕES!$Q$89/INFORMAÇÕES!$Q$92),IF(N398="R",J398,0))),0)</f>
        <v>0</v>
      </c>
      <c r="AM398" s="75" t="n">
        <f aca="false">IF(AC398&lt;&gt;AE398,(IF(N398=0,J398*(INFORMAÇÕES!$Q$90/INFORMAÇÕES!$Q$92),IF(N398="C",J398,0))),0)</f>
        <v>0</v>
      </c>
      <c r="AN398" s="75" t="n">
        <f aca="false">IF(AC398&lt;&gt;AE398,(IF(N398="",J398*INFORMAÇÕES!$U$115,IF(N398="CF",J398,0))),0)</f>
        <v>0</v>
      </c>
      <c r="AO398" s="75" t="n">
        <f aca="false">IF(AC398&lt;&gt;AE398,(IF(N398="",J398*INFORMAÇÕES!$U$116,IF(N398="O",J398,0))),0)</f>
        <v>0</v>
      </c>
      <c r="AP398" s="75" t="n">
        <f aca="false">IF(H398&lt;&gt;0,J398,0)</f>
        <v>0</v>
      </c>
      <c r="AQ398" s="75" t="n">
        <f aca="false">IF(K398&lt;&gt;0,L398,0)</f>
        <v>0</v>
      </c>
    </row>
    <row r="399" s="174" customFormat="true" ht="14.25" hidden="false" customHeight="false" outlineLevel="0" collapsed="false">
      <c r="A399" s="159" t="n">
        <v>387</v>
      </c>
      <c r="B399" s="160" t="n">
        <f aca="false">R399</f>
        <v>0</v>
      </c>
      <c r="C399" s="161" t="n">
        <f aca="false">T399</f>
        <v>0</v>
      </c>
      <c r="D399" s="162" t="n">
        <f aca="false">U399</f>
        <v>0</v>
      </c>
      <c r="E399" s="163" t="n">
        <f aca="false">'ORÇ.GLOBAL P CAIXA'!E398</f>
        <v>0</v>
      </c>
      <c r="F399" s="163" t="n">
        <f aca="false">IF('ORÇ.GLOBAL EMPRESA'!G398&gt;0,'ORÇ.GLOBAL EMPRESA'!G398,'ORÇ.GLOBAL P CAIXA'!F398)</f>
        <v>0</v>
      </c>
      <c r="G399" s="163" t="n">
        <f aca="false">IF(E399&lt;&gt;0,ROUND(E399*F399,2),IF(AK399=0,(SUMIF($AC$13:$AC$1012,B399,$AK$13:$AK$1012)),AK399))</f>
        <v>0</v>
      </c>
      <c r="H399" s="163" t="n">
        <f aca="false">V399</f>
        <v>0</v>
      </c>
      <c r="I399" s="163" t="n">
        <f aca="false">W399</f>
        <v>0</v>
      </c>
      <c r="J399" s="163" t="n">
        <f aca="false">IF(H399&lt;&gt;0,ROUND(H399*I399,2),IF(AP399=0,(SUMIF($AC$13:$AC$1012,B399,$AP$13:$AP$1012)),AP399))</f>
        <v>0</v>
      </c>
      <c r="K399" s="163" t="n">
        <f aca="false">H399-E399</f>
        <v>0</v>
      </c>
      <c r="L399" s="163" t="n">
        <f aca="false">J399-G399</f>
        <v>0</v>
      </c>
      <c r="M399" s="645" t="str">
        <f aca="false">IF('ORÇ.GLOBAL P CAIXA'!H398&gt;0,'ORÇ.GLOBAL P CAIXA'!H398,"")</f>
        <v/>
      </c>
      <c r="N399" s="646" t="n">
        <f aca="false">'ORÇ.GLOBAL P CAIXA'!I398</f>
        <v>0</v>
      </c>
      <c r="O399" s="166" t="str">
        <f aca="false">S399</f>
        <v/>
      </c>
      <c r="P399" s="167"/>
      <c r="Q399" s="168" t="str">
        <f aca="false">IF(B399&gt;0,"ok","ocultar")</f>
        <v>ocultar</v>
      </c>
      <c r="R399" s="647" t="n">
        <f aca="false">'ORÇ.GLOBAL P CAIXA'!B398</f>
        <v>0</v>
      </c>
      <c r="S399" s="170" t="str">
        <f aca="false">IF('ORÇ.GLOBAL P CAIXA'!N398&lt;&gt;0,'ORÇ.GLOBAL P CAIXA'!N398,"")</f>
        <v/>
      </c>
      <c r="T399" s="648" t="n">
        <f aca="false">'ORÇ.GLOBAL P CAIXA'!O398</f>
        <v>0</v>
      </c>
      <c r="U399" s="172" t="n">
        <f aca="false">'ORÇ.GLOBAL P CAIXA'!P398</f>
        <v>0</v>
      </c>
      <c r="V399" s="173" t="n">
        <f aca="false">'ORÇ.GLOBAL P CAIXA'!E398</f>
        <v>0</v>
      </c>
      <c r="W399" s="173" t="n">
        <f aca="false">F399</f>
        <v>0</v>
      </c>
      <c r="X399" s="649"/>
      <c r="Y399" s="649"/>
      <c r="Z399" s="650"/>
      <c r="AB399" s="88"/>
      <c r="AC399" s="157" t="n">
        <f aca="false">IF(B399=0,AC398,IF(ISNONTEXT(B399)=TRUE(),INT(B399),INT(LEFT(B399,FIND(".",B399)-1))))</f>
        <v>3</v>
      </c>
      <c r="AD399" s="157" t="str">
        <f aca="false">IF(AD400=1,1,IF(B399&lt;&gt;0,1,IF(C399&lt;&gt;0,1,IF(D399&lt;&gt;0,1,IF(E399&lt;&gt;0,1,"")))))</f>
        <v/>
      </c>
      <c r="AE399" s="157" t="str">
        <f aca="false">IF(AC399=0," ",IF(AC399&lt;&gt;AC398,AC399," "))</f>
        <v> </v>
      </c>
      <c r="AF399" s="88"/>
      <c r="AG399" s="75" t="e">
        <f aca="false">IF(AC399&lt;&gt;AE399,(IF(N399=0,G399*(INFORMAÇÕES!$Q$69/INFORMAÇÕES!$Q$72),IF(N399="R",G399,0))),0)</f>
        <v>#DIV/0!</v>
      </c>
      <c r="AH399" s="75" t="e">
        <f aca="false">IF(AC399&lt;&gt;AE399,(IF(N399=0,G399*(INFORMAÇÕES!$Q$70/INFORMAÇÕES!$Q$72),IF(N399="C",G399,0))),0)</f>
        <v>#DIV/0!</v>
      </c>
      <c r="AI399" s="75" t="n">
        <f aca="false">IF(AC399&lt;&gt;AE399,(IF(N399=0,G399*INFORMAÇÕES!$U$115,IF(N399="CF",G399,0))),0)</f>
        <v>0</v>
      </c>
      <c r="AJ399" s="75" t="n">
        <f aca="false">IF(AC399&lt;&gt;AE399,(IF(N399=0,G399*INFORMAÇÕES!$U$116,IF(N399="O",G399,0))),0)</f>
        <v>0</v>
      </c>
      <c r="AK399" s="75" t="n">
        <f aca="false">IF(E399&lt;&gt;0,G399,0)</f>
        <v>0</v>
      </c>
      <c r="AL399" s="75" t="n">
        <f aca="false">IF(AC399&lt;&gt;AE399,(IF(N399=0,J399*(INFORMAÇÕES!$Q$89/INFORMAÇÕES!$Q$92),IF(N399="R",J399,0))),0)</f>
        <v>0</v>
      </c>
      <c r="AM399" s="75" t="n">
        <f aca="false">IF(AC399&lt;&gt;AE399,(IF(N399=0,J399*(INFORMAÇÕES!$Q$90/INFORMAÇÕES!$Q$92),IF(N399="C",J399,0))),0)</f>
        <v>0</v>
      </c>
      <c r="AN399" s="75" t="n">
        <f aca="false">IF(AC399&lt;&gt;AE399,(IF(N399="",J399*INFORMAÇÕES!$U$115,IF(N399="CF",J399,0))),0)</f>
        <v>0</v>
      </c>
      <c r="AO399" s="75" t="n">
        <f aca="false">IF(AC399&lt;&gt;AE399,(IF(N399="",J399*INFORMAÇÕES!$U$116,IF(N399="O",J399,0))),0)</f>
        <v>0</v>
      </c>
      <c r="AP399" s="75" t="n">
        <f aca="false">IF(H399&lt;&gt;0,J399,0)</f>
        <v>0</v>
      </c>
      <c r="AQ399" s="75" t="n">
        <f aca="false">IF(K399&lt;&gt;0,L399,0)</f>
        <v>0</v>
      </c>
    </row>
    <row r="400" s="174" customFormat="true" ht="14.25" hidden="false" customHeight="false" outlineLevel="0" collapsed="false">
      <c r="A400" s="159" t="n">
        <v>388</v>
      </c>
      <c r="B400" s="160" t="n">
        <f aca="false">R400</f>
        <v>0</v>
      </c>
      <c r="C400" s="161" t="n">
        <f aca="false">T400</f>
        <v>0</v>
      </c>
      <c r="D400" s="162" t="n">
        <f aca="false">U400</f>
        <v>0</v>
      </c>
      <c r="E400" s="163" t="n">
        <f aca="false">'ORÇ.GLOBAL P CAIXA'!E399</f>
        <v>0</v>
      </c>
      <c r="F400" s="163" t="n">
        <f aca="false">IF('ORÇ.GLOBAL EMPRESA'!G399&gt;0,'ORÇ.GLOBAL EMPRESA'!G399,'ORÇ.GLOBAL P CAIXA'!F399)</f>
        <v>0</v>
      </c>
      <c r="G400" s="163" t="n">
        <f aca="false">IF(E400&lt;&gt;0,ROUND(E400*F400,2),IF(AK400=0,(SUMIF($AC$13:$AC$1012,B400,$AK$13:$AK$1012)),AK400))</f>
        <v>0</v>
      </c>
      <c r="H400" s="163" t="n">
        <f aca="false">V400</f>
        <v>0</v>
      </c>
      <c r="I400" s="163" t="n">
        <f aca="false">W400</f>
        <v>0</v>
      </c>
      <c r="J400" s="163" t="n">
        <f aca="false">IF(H400&lt;&gt;0,ROUND(H400*I400,2),IF(AP400=0,(SUMIF($AC$13:$AC$1012,B400,$AP$13:$AP$1012)),AP400))</f>
        <v>0</v>
      </c>
      <c r="K400" s="163" t="n">
        <f aca="false">H400-E400</f>
        <v>0</v>
      </c>
      <c r="L400" s="163" t="n">
        <f aca="false">J400-G400</f>
        <v>0</v>
      </c>
      <c r="M400" s="645" t="str">
        <f aca="false">IF('ORÇ.GLOBAL P CAIXA'!H399&gt;0,'ORÇ.GLOBAL P CAIXA'!H399,"")</f>
        <v/>
      </c>
      <c r="N400" s="646" t="n">
        <f aca="false">'ORÇ.GLOBAL P CAIXA'!I399</f>
        <v>0</v>
      </c>
      <c r="O400" s="166" t="str">
        <f aca="false">S400</f>
        <v/>
      </c>
      <c r="P400" s="167"/>
      <c r="Q400" s="168" t="str">
        <f aca="false">IF(B400&gt;0,"ok","ocultar")</f>
        <v>ocultar</v>
      </c>
      <c r="R400" s="647" t="n">
        <f aca="false">'ORÇ.GLOBAL P CAIXA'!B399</f>
        <v>0</v>
      </c>
      <c r="S400" s="170" t="str">
        <f aca="false">IF('ORÇ.GLOBAL P CAIXA'!N399&lt;&gt;0,'ORÇ.GLOBAL P CAIXA'!N399,"")</f>
        <v/>
      </c>
      <c r="T400" s="648" t="n">
        <f aca="false">'ORÇ.GLOBAL P CAIXA'!O399</f>
        <v>0</v>
      </c>
      <c r="U400" s="172" t="n">
        <f aca="false">'ORÇ.GLOBAL P CAIXA'!P399</f>
        <v>0</v>
      </c>
      <c r="V400" s="173" t="n">
        <f aca="false">'ORÇ.GLOBAL P CAIXA'!E399</f>
        <v>0</v>
      </c>
      <c r="W400" s="173" t="n">
        <f aca="false">F400</f>
        <v>0</v>
      </c>
      <c r="X400" s="649"/>
      <c r="Y400" s="649"/>
      <c r="Z400" s="650"/>
      <c r="AB400" s="88"/>
      <c r="AC400" s="157" t="n">
        <f aca="false">IF(B400=0,AC399,IF(ISNONTEXT(B400)=TRUE(),INT(B400),INT(LEFT(B400,FIND(".",B400)-1))))</f>
        <v>3</v>
      </c>
      <c r="AD400" s="157" t="str">
        <f aca="false">IF(AD401=1,1,IF(B400&lt;&gt;0,1,IF(C400&lt;&gt;0,1,IF(D400&lt;&gt;0,1,IF(E400&lt;&gt;0,1,"")))))</f>
        <v/>
      </c>
      <c r="AE400" s="157" t="str">
        <f aca="false">IF(AC400=0," ",IF(AC400&lt;&gt;AC399,AC400," "))</f>
        <v> </v>
      </c>
      <c r="AF400" s="88"/>
      <c r="AG400" s="75" t="e">
        <f aca="false">IF(AC400&lt;&gt;AE400,(IF(N400=0,G400*(INFORMAÇÕES!$Q$69/INFORMAÇÕES!$Q$72),IF(N400="R",G400,0))),0)</f>
        <v>#DIV/0!</v>
      </c>
      <c r="AH400" s="75" t="e">
        <f aca="false">IF(AC400&lt;&gt;AE400,(IF(N400=0,G400*(INFORMAÇÕES!$Q$70/INFORMAÇÕES!$Q$72),IF(N400="C",G400,0))),0)</f>
        <v>#DIV/0!</v>
      </c>
      <c r="AI400" s="75" t="n">
        <f aca="false">IF(AC400&lt;&gt;AE400,(IF(N400=0,G400*INFORMAÇÕES!$U$115,IF(N400="CF",G400,0))),0)</f>
        <v>0</v>
      </c>
      <c r="AJ400" s="75" t="n">
        <f aca="false">IF(AC400&lt;&gt;AE400,(IF(N400=0,G400*INFORMAÇÕES!$U$116,IF(N400="O",G400,0))),0)</f>
        <v>0</v>
      </c>
      <c r="AK400" s="75" t="n">
        <f aca="false">IF(E400&lt;&gt;0,G400,0)</f>
        <v>0</v>
      </c>
      <c r="AL400" s="75" t="n">
        <f aca="false">IF(AC400&lt;&gt;AE400,(IF(N400=0,J400*(INFORMAÇÕES!$Q$89/INFORMAÇÕES!$Q$92),IF(N400="R",J400,0))),0)</f>
        <v>0</v>
      </c>
      <c r="AM400" s="75" t="n">
        <f aca="false">IF(AC400&lt;&gt;AE400,(IF(N400=0,J400*(INFORMAÇÕES!$Q$90/INFORMAÇÕES!$Q$92),IF(N400="C",J400,0))),0)</f>
        <v>0</v>
      </c>
      <c r="AN400" s="75" t="n">
        <f aca="false">IF(AC400&lt;&gt;AE400,(IF(N400="",J400*INFORMAÇÕES!$U$115,IF(N400="CF",J400,0))),0)</f>
        <v>0</v>
      </c>
      <c r="AO400" s="75" t="n">
        <f aca="false">IF(AC400&lt;&gt;AE400,(IF(N400="",J400*INFORMAÇÕES!$U$116,IF(N400="O",J400,0))),0)</f>
        <v>0</v>
      </c>
      <c r="AP400" s="75" t="n">
        <f aca="false">IF(H400&lt;&gt;0,J400,0)</f>
        <v>0</v>
      </c>
      <c r="AQ400" s="75" t="n">
        <f aca="false">IF(K400&lt;&gt;0,L400,0)</f>
        <v>0</v>
      </c>
    </row>
    <row r="401" s="174" customFormat="true" ht="14.25" hidden="false" customHeight="false" outlineLevel="0" collapsed="false">
      <c r="A401" s="159" t="n">
        <v>389</v>
      </c>
      <c r="B401" s="160" t="n">
        <f aca="false">R401</f>
        <v>0</v>
      </c>
      <c r="C401" s="161" t="n">
        <f aca="false">T401</f>
        <v>0</v>
      </c>
      <c r="D401" s="162" t="n">
        <f aca="false">U401</f>
        <v>0</v>
      </c>
      <c r="E401" s="163" t="n">
        <f aca="false">'ORÇ.GLOBAL P CAIXA'!E400</f>
        <v>0</v>
      </c>
      <c r="F401" s="163" t="n">
        <f aca="false">IF('ORÇ.GLOBAL EMPRESA'!G400&gt;0,'ORÇ.GLOBAL EMPRESA'!G400,'ORÇ.GLOBAL P CAIXA'!F400)</f>
        <v>0</v>
      </c>
      <c r="G401" s="163" t="n">
        <f aca="false">IF(E401&lt;&gt;0,ROUND(E401*F401,2),IF(AK401=0,(SUMIF($AC$13:$AC$1012,B401,$AK$13:$AK$1012)),AK401))</f>
        <v>0</v>
      </c>
      <c r="H401" s="163" t="n">
        <f aca="false">V401</f>
        <v>0</v>
      </c>
      <c r="I401" s="163" t="n">
        <f aca="false">W401</f>
        <v>0</v>
      </c>
      <c r="J401" s="163" t="n">
        <f aca="false">IF(H401&lt;&gt;0,ROUND(H401*I401,2),IF(AP401=0,(SUMIF($AC$13:$AC$1012,B401,$AP$13:$AP$1012)),AP401))</f>
        <v>0</v>
      </c>
      <c r="K401" s="163" t="n">
        <f aca="false">H401-E401</f>
        <v>0</v>
      </c>
      <c r="L401" s="163" t="n">
        <f aca="false">J401-G401</f>
        <v>0</v>
      </c>
      <c r="M401" s="645" t="str">
        <f aca="false">IF('ORÇ.GLOBAL P CAIXA'!H400&gt;0,'ORÇ.GLOBAL P CAIXA'!H400,"")</f>
        <v/>
      </c>
      <c r="N401" s="646" t="n">
        <f aca="false">'ORÇ.GLOBAL P CAIXA'!I400</f>
        <v>0</v>
      </c>
      <c r="O401" s="166" t="str">
        <f aca="false">S401</f>
        <v/>
      </c>
      <c r="P401" s="167"/>
      <c r="Q401" s="168" t="str">
        <f aca="false">IF(B401&gt;0,"ok","ocultar")</f>
        <v>ocultar</v>
      </c>
      <c r="R401" s="647" t="n">
        <f aca="false">'ORÇ.GLOBAL P CAIXA'!B400</f>
        <v>0</v>
      </c>
      <c r="S401" s="170" t="str">
        <f aca="false">IF('ORÇ.GLOBAL P CAIXA'!N400&lt;&gt;0,'ORÇ.GLOBAL P CAIXA'!N400,"")</f>
        <v/>
      </c>
      <c r="T401" s="648" t="n">
        <f aca="false">'ORÇ.GLOBAL P CAIXA'!O400</f>
        <v>0</v>
      </c>
      <c r="U401" s="172" t="n">
        <f aca="false">'ORÇ.GLOBAL P CAIXA'!P400</f>
        <v>0</v>
      </c>
      <c r="V401" s="173" t="n">
        <f aca="false">'ORÇ.GLOBAL P CAIXA'!E400</f>
        <v>0</v>
      </c>
      <c r="W401" s="173" t="n">
        <f aca="false">F401</f>
        <v>0</v>
      </c>
      <c r="X401" s="649"/>
      <c r="Y401" s="649"/>
      <c r="Z401" s="650"/>
      <c r="AB401" s="88"/>
      <c r="AC401" s="157" t="n">
        <f aca="false">IF(B401=0,AC400,IF(ISNONTEXT(B401)=TRUE(),INT(B401),INT(LEFT(B401,FIND(".",B401)-1))))</f>
        <v>3</v>
      </c>
      <c r="AD401" s="157" t="str">
        <f aca="false">IF(AD402=1,1,IF(B401&lt;&gt;0,1,IF(C401&lt;&gt;0,1,IF(D401&lt;&gt;0,1,IF(E401&lt;&gt;0,1,"")))))</f>
        <v/>
      </c>
      <c r="AE401" s="157" t="str">
        <f aca="false">IF(AC401=0," ",IF(AC401&lt;&gt;AC400,AC401," "))</f>
        <v> </v>
      </c>
      <c r="AF401" s="88"/>
      <c r="AG401" s="75" t="e">
        <f aca="false">IF(AC401&lt;&gt;AE401,(IF(N401=0,G401*(INFORMAÇÕES!$Q$69/INFORMAÇÕES!$Q$72),IF(N401="R",G401,0))),0)</f>
        <v>#DIV/0!</v>
      </c>
      <c r="AH401" s="75" t="e">
        <f aca="false">IF(AC401&lt;&gt;AE401,(IF(N401=0,G401*(INFORMAÇÕES!$Q$70/INFORMAÇÕES!$Q$72),IF(N401="C",G401,0))),0)</f>
        <v>#DIV/0!</v>
      </c>
      <c r="AI401" s="75" t="n">
        <f aca="false">IF(AC401&lt;&gt;AE401,(IF(N401=0,G401*INFORMAÇÕES!$U$115,IF(N401="CF",G401,0))),0)</f>
        <v>0</v>
      </c>
      <c r="AJ401" s="75" t="n">
        <f aca="false">IF(AC401&lt;&gt;AE401,(IF(N401=0,G401*INFORMAÇÕES!$U$116,IF(N401="O",G401,0))),0)</f>
        <v>0</v>
      </c>
      <c r="AK401" s="75" t="n">
        <f aca="false">IF(E401&lt;&gt;0,G401,0)</f>
        <v>0</v>
      </c>
      <c r="AL401" s="75" t="n">
        <f aca="false">IF(AC401&lt;&gt;AE401,(IF(N401=0,J401*(INFORMAÇÕES!$Q$89/INFORMAÇÕES!$Q$92),IF(N401="R",J401,0))),0)</f>
        <v>0</v>
      </c>
      <c r="AM401" s="75" t="n">
        <f aca="false">IF(AC401&lt;&gt;AE401,(IF(N401=0,J401*(INFORMAÇÕES!$Q$90/INFORMAÇÕES!$Q$92),IF(N401="C",J401,0))),0)</f>
        <v>0</v>
      </c>
      <c r="AN401" s="75" t="n">
        <f aca="false">IF(AC401&lt;&gt;AE401,(IF(N401="",J401*INFORMAÇÕES!$U$115,IF(N401="CF",J401,0))),0)</f>
        <v>0</v>
      </c>
      <c r="AO401" s="75" t="n">
        <f aca="false">IF(AC401&lt;&gt;AE401,(IF(N401="",J401*INFORMAÇÕES!$U$116,IF(N401="O",J401,0))),0)</f>
        <v>0</v>
      </c>
      <c r="AP401" s="75" t="n">
        <f aca="false">IF(H401&lt;&gt;0,J401,0)</f>
        <v>0</v>
      </c>
      <c r="AQ401" s="75" t="n">
        <f aca="false">IF(K401&lt;&gt;0,L401,0)</f>
        <v>0</v>
      </c>
    </row>
    <row r="402" s="174" customFormat="true" ht="14.25" hidden="false" customHeight="false" outlineLevel="0" collapsed="false">
      <c r="A402" s="159" t="n">
        <v>390</v>
      </c>
      <c r="B402" s="160" t="n">
        <f aca="false">R402</f>
        <v>0</v>
      </c>
      <c r="C402" s="161" t="n">
        <f aca="false">T402</f>
        <v>0</v>
      </c>
      <c r="D402" s="162" t="n">
        <f aca="false">U402</f>
        <v>0</v>
      </c>
      <c r="E402" s="163" t="n">
        <f aca="false">'ORÇ.GLOBAL P CAIXA'!E401</f>
        <v>0</v>
      </c>
      <c r="F402" s="163" t="n">
        <f aca="false">IF('ORÇ.GLOBAL EMPRESA'!G401&gt;0,'ORÇ.GLOBAL EMPRESA'!G401,'ORÇ.GLOBAL P CAIXA'!F401)</f>
        <v>0</v>
      </c>
      <c r="G402" s="163" t="n">
        <f aca="false">IF(E402&lt;&gt;0,ROUND(E402*F402,2),IF(AK402=0,(SUMIF($AC$13:$AC$1012,B402,$AK$13:$AK$1012)),AK402))</f>
        <v>0</v>
      </c>
      <c r="H402" s="163" t="n">
        <f aca="false">V402</f>
        <v>0</v>
      </c>
      <c r="I402" s="163" t="n">
        <f aca="false">W402</f>
        <v>0</v>
      </c>
      <c r="J402" s="163" t="n">
        <f aca="false">IF(H402&lt;&gt;0,ROUND(H402*I402,2),IF(AP402=0,(SUMIF($AC$13:$AC$1012,B402,$AP$13:$AP$1012)),AP402))</f>
        <v>0</v>
      </c>
      <c r="K402" s="163" t="n">
        <f aca="false">H402-E402</f>
        <v>0</v>
      </c>
      <c r="L402" s="163" t="n">
        <f aca="false">J402-G402</f>
        <v>0</v>
      </c>
      <c r="M402" s="645" t="str">
        <f aca="false">IF('ORÇ.GLOBAL P CAIXA'!H401&gt;0,'ORÇ.GLOBAL P CAIXA'!H401,"")</f>
        <v/>
      </c>
      <c r="N402" s="646" t="n">
        <f aca="false">'ORÇ.GLOBAL P CAIXA'!I401</f>
        <v>0</v>
      </c>
      <c r="O402" s="166" t="str">
        <f aca="false">S402</f>
        <v/>
      </c>
      <c r="P402" s="167"/>
      <c r="Q402" s="168" t="str">
        <f aca="false">IF(B402&gt;0,"ok","ocultar")</f>
        <v>ocultar</v>
      </c>
      <c r="R402" s="647" t="n">
        <f aca="false">'ORÇ.GLOBAL P CAIXA'!B401</f>
        <v>0</v>
      </c>
      <c r="S402" s="170" t="str">
        <f aca="false">IF('ORÇ.GLOBAL P CAIXA'!N401&lt;&gt;0,'ORÇ.GLOBAL P CAIXA'!N401,"")</f>
        <v/>
      </c>
      <c r="T402" s="648" t="n">
        <f aca="false">'ORÇ.GLOBAL P CAIXA'!O401</f>
        <v>0</v>
      </c>
      <c r="U402" s="172" t="n">
        <f aca="false">'ORÇ.GLOBAL P CAIXA'!P401</f>
        <v>0</v>
      </c>
      <c r="V402" s="173" t="n">
        <f aca="false">'ORÇ.GLOBAL P CAIXA'!E401</f>
        <v>0</v>
      </c>
      <c r="W402" s="173" t="n">
        <f aca="false">F402</f>
        <v>0</v>
      </c>
      <c r="X402" s="649"/>
      <c r="Y402" s="649"/>
      <c r="Z402" s="650"/>
      <c r="AB402" s="88"/>
      <c r="AC402" s="157" t="n">
        <f aca="false">IF(B402=0,AC401,IF(ISNONTEXT(B402)=TRUE(),INT(B402),INT(LEFT(B402,FIND(".",B402)-1))))</f>
        <v>3</v>
      </c>
      <c r="AD402" s="157" t="str">
        <f aca="false">IF(AD403=1,1,IF(B402&lt;&gt;0,1,IF(C402&lt;&gt;0,1,IF(D402&lt;&gt;0,1,IF(E402&lt;&gt;0,1,"")))))</f>
        <v/>
      </c>
      <c r="AE402" s="157" t="str">
        <f aca="false">IF(AC402=0," ",IF(AC402&lt;&gt;AC401,AC402," "))</f>
        <v> </v>
      </c>
      <c r="AF402" s="88"/>
      <c r="AG402" s="75" t="e">
        <f aca="false">IF(AC402&lt;&gt;AE402,(IF(N402=0,G402*(INFORMAÇÕES!$Q$69/INFORMAÇÕES!$Q$72),IF(N402="R",G402,0))),0)</f>
        <v>#DIV/0!</v>
      </c>
      <c r="AH402" s="75" t="e">
        <f aca="false">IF(AC402&lt;&gt;AE402,(IF(N402=0,G402*(INFORMAÇÕES!$Q$70/INFORMAÇÕES!$Q$72),IF(N402="C",G402,0))),0)</f>
        <v>#DIV/0!</v>
      </c>
      <c r="AI402" s="75" t="n">
        <f aca="false">IF(AC402&lt;&gt;AE402,(IF(N402=0,G402*INFORMAÇÕES!$U$115,IF(N402="CF",G402,0))),0)</f>
        <v>0</v>
      </c>
      <c r="AJ402" s="75" t="n">
        <f aca="false">IF(AC402&lt;&gt;AE402,(IF(N402=0,G402*INFORMAÇÕES!$U$116,IF(N402="O",G402,0))),0)</f>
        <v>0</v>
      </c>
      <c r="AK402" s="75" t="n">
        <f aca="false">IF(E402&lt;&gt;0,G402,0)</f>
        <v>0</v>
      </c>
      <c r="AL402" s="75" t="n">
        <f aca="false">IF(AC402&lt;&gt;AE402,(IF(N402=0,J402*(INFORMAÇÕES!$Q$89/INFORMAÇÕES!$Q$92),IF(N402="R",J402,0))),0)</f>
        <v>0</v>
      </c>
      <c r="AM402" s="75" t="n">
        <f aca="false">IF(AC402&lt;&gt;AE402,(IF(N402=0,J402*(INFORMAÇÕES!$Q$90/INFORMAÇÕES!$Q$92),IF(N402="C",J402,0))),0)</f>
        <v>0</v>
      </c>
      <c r="AN402" s="75" t="n">
        <f aca="false">IF(AC402&lt;&gt;AE402,(IF(N402="",J402*INFORMAÇÕES!$U$115,IF(N402="CF",J402,0))),0)</f>
        <v>0</v>
      </c>
      <c r="AO402" s="75" t="n">
        <f aca="false">IF(AC402&lt;&gt;AE402,(IF(N402="",J402*INFORMAÇÕES!$U$116,IF(N402="O",J402,0))),0)</f>
        <v>0</v>
      </c>
      <c r="AP402" s="75" t="n">
        <f aca="false">IF(H402&lt;&gt;0,J402,0)</f>
        <v>0</v>
      </c>
      <c r="AQ402" s="75" t="n">
        <f aca="false">IF(K402&lt;&gt;0,L402,0)</f>
        <v>0</v>
      </c>
    </row>
    <row r="403" s="174" customFormat="true" ht="14.25" hidden="false" customHeight="false" outlineLevel="0" collapsed="false">
      <c r="A403" s="159" t="n">
        <v>391</v>
      </c>
      <c r="B403" s="160" t="n">
        <f aca="false">R403</f>
        <v>0</v>
      </c>
      <c r="C403" s="161" t="n">
        <f aca="false">T403</f>
        <v>0</v>
      </c>
      <c r="D403" s="162" t="n">
        <f aca="false">U403</f>
        <v>0</v>
      </c>
      <c r="E403" s="163" t="n">
        <f aca="false">'ORÇ.GLOBAL P CAIXA'!E402</f>
        <v>0</v>
      </c>
      <c r="F403" s="163" t="n">
        <f aca="false">IF('ORÇ.GLOBAL EMPRESA'!G402&gt;0,'ORÇ.GLOBAL EMPRESA'!G402,'ORÇ.GLOBAL P CAIXA'!F402)</f>
        <v>0</v>
      </c>
      <c r="G403" s="163" t="n">
        <f aca="false">IF(E403&lt;&gt;0,ROUND(E403*F403,2),IF(AK403=0,(SUMIF($AC$13:$AC$1012,B403,$AK$13:$AK$1012)),AK403))</f>
        <v>0</v>
      </c>
      <c r="H403" s="163" t="n">
        <f aca="false">V403</f>
        <v>0</v>
      </c>
      <c r="I403" s="163" t="n">
        <f aca="false">W403</f>
        <v>0</v>
      </c>
      <c r="J403" s="163" t="n">
        <f aca="false">IF(H403&lt;&gt;0,ROUND(H403*I403,2),IF(AP403=0,(SUMIF($AC$13:$AC$1012,B403,$AP$13:$AP$1012)),AP403))</f>
        <v>0</v>
      </c>
      <c r="K403" s="163" t="n">
        <f aca="false">H403-E403</f>
        <v>0</v>
      </c>
      <c r="L403" s="163" t="n">
        <f aca="false">J403-G403</f>
        <v>0</v>
      </c>
      <c r="M403" s="645" t="str">
        <f aca="false">IF('ORÇ.GLOBAL P CAIXA'!H402&gt;0,'ORÇ.GLOBAL P CAIXA'!H402,"")</f>
        <v/>
      </c>
      <c r="N403" s="646" t="n">
        <f aca="false">'ORÇ.GLOBAL P CAIXA'!I402</f>
        <v>0</v>
      </c>
      <c r="O403" s="166" t="str">
        <f aca="false">S403</f>
        <v/>
      </c>
      <c r="P403" s="167"/>
      <c r="Q403" s="168" t="str">
        <f aca="false">IF(B403&gt;0,"ok","ocultar")</f>
        <v>ocultar</v>
      </c>
      <c r="R403" s="647" t="n">
        <f aca="false">'ORÇ.GLOBAL P CAIXA'!B402</f>
        <v>0</v>
      </c>
      <c r="S403" s="170" t="str">
        <f aca="false">IF('ORÇ.GLOBAL P CAIXA'!N402&lt;&gt;0,'ORÇ.GLOBAL P CAIXA'!N402,"")</f>
        <v/>
      </c>
      <c r="T403" s="648" t="n">
        <f aca="false">'ORÇ.GLOBAL P CAIXA'!O402</f>
        <v>0</v>
      </c>
      <c r="U403" s="172" t="n">
        <f aca="false">'ORÇ.GLOBAL P CAIXA'!P402</f>
        <v>0</v>
      </c>
      <c r="V403" s="173" t="n">
        <f aca="false">'ORÇ.GLOBAL P CAIXA'!E402</f>
        <v>0</v>
      </c>
      <c r="W403" s="173" t="n">
        <f aca="false">F403</f>
        <v>0</v>
      </c>
      <c r="X403" s="649"/>
      <c r="Y403" s="649"/>
      <c r="Z403" s="650"/>
      <c r="AB403" s="88"/>
      <c r="AC403" s="157" t="n">
        <f aca="false">IF(B403=0,AC402,IF(ISNONTEXT(B403)=TRUE(),INT(B403),INT(LEFT(B403,FIND(".",B403)-1))))</f>
        <v>3</v>
      </c>
      <c r="AD403" s="157" t="str">
        <f aca="false">IF(AD404=1,1,IF(B403&lt;&gt;0,1,IF(C403&lt;&gt;0,1,IF(D403&lt;&gt;0,1,IF(E403&lt;&gt;0,1,"")))))</f>
        <v/>
      </c>
      <c r="AE403" s="157" t="str">
        <f aca="false">IF(AC403=0," ",IF(AC403&lt;&gt;AC402,AC403," "))</f>
        <v> </v>
      </c>
      <c r="AF403" s="88"/>
      <c r="AG403" s="75" t="e">
        <f aca="false">IF(AC403&lt;&gt;AE403,(IF(N403=0,G403*(INFORMAÇÕES!$Q$69/INFORMAÇÕES!$Q$72),IF(N403="R",G403,0))),0)</f>
        <v>#DIV/0!</v>
      </c>
      <c r="AH403" s="75" t="e">
        <f aca="false">IF(AC403&lt;&gt;AE403,(IF(N403=0,G403*(INFORMAÇÕES!$Q$70/INFORMAÇÕES!$Q$72),IF(N403="C",G403,0))),0)</f>
        <v>#DIV/0!</v>
      </c>
      <c r="AI403" s="75" t="n">
        <f aca="false">IF(AC403&lt;&gt;AE403,(IF(N403=0,G403*INFORMAÇÕES!$U$115,IF(N403="CF",G403,0))),0)</f>
        <v>0</v>
      </c>
      <c r="AJ403" s="75" t="n">
        <f aca="false">IF(AC403&lt;&gt;AE403,(IF(N403=0,G403*INFORMAÇÕES!$U$116,IF(N403="O",G403,0))),0)</f>
        <v>0</v>
      </c>
      <c r="AK403" s="75" t="n">
        <f aca="false">IF(E403&lt;&gt;0,G403,0)</f>
        <v>0</v>
      </c>
      <c r="AL403" s="75" t="n">
        <f aca="false">IF(AC403&lt;&gt;AE403,(IF(N403=0,J403*(INFORMAÇÕES!$Q$89/INFORMAÇÕES!$Q$92),IF(N403="R",J403,0))),0)</f>
        <v>0</v>
      </c>
      <c r="AM403" s="75" t="n">
        <f aca="false">IF(AC403&lt;&gt;AE403,(IF(N403=0,J403*(INFORMAÇÕES!$Q$90/INFORMAÇÕES!$Q$92),IF(N403="C",J403,0))),0)</f>
        <v>0</v>
      </c>
      <c r="AN403" s="75" t="n">
        <f aca="false">IF(AC403&lt;&gt;AE403,(IF(N403="",J403*INFORMAÇÕES!$U$115,IF(N403="CF",J403,0))),0)</f>
        <v>0</v>
      </c>
      <c r="AO403" s="75" t="n">
        <f aca="false">IF(AC403&lt;&gt;AE403,(IF(N403="",J403*INFORMAÇÕES!$U$116,IF(N403="O",J403,0))),0)</f>
        <v>0</v>
      </c>
      <c r="AP403" s="75" t="n">
        <f aca="false">IF(H403&lt;&gt;0,J403,0)</f>
        <v>0</v>
      </c>
      <c r="AQ403" s="75" t="n">
        <f aca="false">IF(K403&lt;&gt;0,L403,0)</f>
        <v>0</v>
      </c>
    </row>
    <row r="404" s="174" customFormat="true" ht="14.25" hidden="false" customHeight="false" outlineLevel="0" collapsed="false">
      <c r="A404" s="159" t="n">
        <v>392</v>
      </c>
      <c r="B404" s="160" t="n">
        <f aca="false">R404</f>
        <v>0</v>
      </c>
      <c r="C404" s="161" t="n">
        <f aca="false">T404</f>
        <v>0</v>
      </c>
      <c r="D404" s="162" t="n">
        <f aca="false">U404</f>
        <v>0</v>
      </c>
      <c r="E404" s="163" t="n">
        <f aca="false">'ORÇ.GLOBAL P CAIXA'!E403</f>
        <v>0</v>
      </c>
      <c r="F404" s="163" t="n">
        <f aca="false">IF('ORÇ.GLOBAL EMPRESA'!G403&gt;0,'ORÇ.GLOBAL EMPRESA'!G403,'ORÇ.GLOBAL P CAIXA'!F403)</f>
        <v>0</v>
      </c>
      <c r="G404" s="163" t="n">
        <f aca="false">IF(E404&lt;&gt;0,ROUND(E404*F404,2),IF(AK404=0,(SUMIF($AC$13:$AC$1012,B404,$AK$13:$AK$1012)),AK404))</f>
        <v>0</v>
      </c>
      <c r="H404" s="163" t="n">
        <f aca="false">V404</f>
        <v>0</v>
      </c>
      <c r="I404" s="163" t="n">
        <f aca="false">W404</f>
        <v>0</v>
      </c>
      <c r="J404" s="163" t="n">
        <f aca="false">IF(H404&lt;&gt;0,ROUND(H404*I404,2),IF(AP404=0,(SUMIF($AC$13:$AC$1012,B404,$AP$13:$AP$1012)),AP404))</f>
        <v>0</v>
      </c>
      <c r="K404" s="163" t="n">
        <f aca="false">H404-E404</f>
        <v>0</v>
      </c>
      <c r="L404" s="163" t="n">
        <f aca="false">J404-G404</f>
        <v>0</v>
      </c>
      <c r="M404" s="645" t="str">
        <f aca="false">IF('ORÇ.GLOBAL P CAIXA'!H403&gt;0,'ORÇ.GLOBAL P CAIXA'!H403,"")</f>
        <v/>
      </c>
      <c r="N404" s="646" t="n">
        <f aca="false">'ORÇ.GLOBAL P CAIXA'!I403</f>
        <v>0</v>
      </c>
      <c r="O404" s="166" t="str">
        <f aca="false">S404</f>
        <v/>
      </c>
      <c r="P404" s="167"/>
      <c r="Q404" s="168" t="str">
        <f aca="false">IF(B404&gt;0,"ok","ocultar")</f>
        <v>ocultar</v>
      </c>
      <c r="R404" s="647" t="n">
        <f aca="false">'ORÇ.GLOBAL P CAIXA'!B403</f>
        <v>0</v>
      </c>
      <c r="S404" s="170" t="str">
        <f aca="false">IF('ORÇ.GLOBAL P CAIXA'!N403&lt;&gt;0,'ORÇ.GLOBAL P CAIXA'!N403,"")</f>
        <v/>
      </c>
      <c r="T404" s="648" t="n">
        <f aca="false">'ORÇ.GLOBAL P CAIXA'!O403</f>
        <v>0</v>
      </c>
      <c r="U404" s="172" t="n">
        <f aca="false">'ORÇ.GLOBAL P CAIXA'!P403</f>
        <v>0</v>
      </c>
      <c r="V404" s="173" t="n">
        <f aca="false">'ORÇ.GLOBAL P CAIXA'!E403</f>
        <v>0</v>
      </c>
      <c r="W404" s="173" t="n">
        <f aca="false">F404</f>
        <v>0</v>
      </c>
      <c r="X404" s="649"/>
      <c r="Y404" s="649"/>
      <c r="Z404" s="650"/>
      <c r="AB404" s="88"/>
      <c r="AC404" s="157" t="n">
        <f aca="false">IF(B404=0,AC403,IF(ISNONTEXT(B404)=TRUE(),INT(B404),INT(LEFT(B404,FIND(".",B404)-1))))</f>
        <v>3</v>
      </c>
      <c r="AD404" s="157" t="str">
        <f aca="false">IF(AD405=1,1,IF(B404&lt;&gt;0,1,IF(C404&lt;&gt;0,1,IF(D404&lt;&gt;0,1,IF(E404&lt;&gt;0,1,"")))))</f>
        <v/>
      </c>
      <c r="AE404" s="157" t="str">
        <f aca="false">IF(AC404=0," ",IF(AC404&lt;&gt;AC403,AC404," "))</f>
        <v> </v>
      </c>
      <c r="AF404" s="88"/>
      <c r="AG404" s="75" t="e">
        <f aca="false">IF(AC404&lt;&gt;AE404,(IF(N404=0,G404*(INFORMAÇÕES!$Q$69/INFORMAÇÕES!$Q$72),IF(N404="R",G404,0))),0)</f>
        <v>#DIV/0!</v>
      </c>
      <c r="AH404" s="75" t="e">
        <f aca="false">IF(AC404&lt;&gt;AE404,(IF(N404=0,G404*(INFORMAÇÕES!$Q$70/INFORMAÇÕES!$Q$72),IF(N404="C",G404,0))),0)</f>
        <v>#DIV/0!</v>
      </c>
      <c r="AI404" s="75" t="n">
        <f aca="false">IF(AC404&lt;&gt;AE404,(IF(N404=0,G404*INFORMAÇÕES!$U$115,IF(N404="CF",G404,0))),0)</f>
        <v>0</v>
      </c>
      <c r="AJ404" s="75" t="n">
        <f aca="false">IF(AC404&lt;&gt;AE404,(IF(N404=0,G404*INFORMAÇÕES!$U$116,IF(N404="O",G404,0))),0)</f>
        <v>0</v>
      </c>
      <c r="AK404" s="75" t="n">
        <f aca="false">IF(E404&lt;&gt;0,G404,0)</f>
        <v>0</v>
      </c>
      <c r="AL404" s="75" t="n">
        <f aca="false">IF(AC404&lt;&gt;AE404,(IF(N404=0,J404*(INFORMAÇÕES!$Q$89/INFORMAÇÕES!$Q$92),IF(N404="R",J404,0))),0)</f>
        <v>0</v>
      </c>
      <c r="AM404" s="75" t="n">
        <f aca="false">IF(AC404&lt;&gt;AE404,(IF(N404=0,J404*(INFORMAÇÕES!$Q$90/INFORMAÇÕES!$Q$92),IF(N404="C",J404,0))),0)</f>
        <v>0</v>
      </c>
      <c r="AN404" s="75" t="n">
        <f aca="false">IF(AC404&lt;&gt;AE404,(IF(N404="",J404*INFORMAÇÕES!$U$115,IF(N404="CF",J404,0))),0)</f>
        <v>0</v>
      </c>
      <c r="AO404" s="75" t="n">
        <f aca="false">IF(AC404&lt;&gt;AE404,(IF(N404="",J404*INFORMAÇÕES!$U$116,IF(N404="O",J404,0))),0)</f>
        <v>0</v>
      </c>
      <c r="AP404" s="75" t="n">
        <f aca="false">IF(H404&lt;&gt;0,J404,0)</f>
        <v>0</v>
      </c>
      <c r="AQ404" s="75" t="n">
        <f aca="false">IF(K404&lt;&gt;0,L404,0)</f>
        <v>0</v>
      </c>
    </row>
    <row r="405" s="174" customFormat="true" ht="14.25" hidden="false" customHeight="false" outlineLevel="0" collapsed="false">
      <c r="A405" s="159" t="n">
        <v>393</v>
      </c>
      <c r="B405" s="160" t="n">
        <f aca="false">R405</f>
        <v>0</v>
      </c>
      <c r="C405" s="161" t="n">
        <f aca="false">T405</f>
        <v>0</v>
      </c>
      <c r="D405" s="162" t="n">
        <f aca="false">U405</f>
        <v>0</v>
      </c>
      <c r="E405" s="163" t="n">
        <f aca="false">'ORÇ.GLOBAL P CAIXA'!E404</f>
        <v>0</v>
      </c>
      <c r="F405" s="163" t="n">
        <f aca="false">IF('ORÇ.GLOBAL EMPRESA'!G404&gt;0,'ORÇ.GLOBAL EMPRESA'!G404,'ORÇ.GLOBAL P CAIXA'!F404)</f>
        <v>0</v>
      </c>
      <c r="G405" s="163" t="n">
        <f aca="false">IF(E405&lt;&gt;0,ROUND(E405*F405,2),IF(AK405=0,(SUMIF($AC$13:$AC$1012,B405,$AK$13:$AK$1012)),AK405))</f>
        <v>0</v>
      </c>
      <c r="H405" s="163" t="n">
        <f aca="false">V405</f>
        <v>0</v>
      </c>
      <c r="I405" s="163" t="n">
        <f aca="false">W405</f>
        <v>0</v>
      </c>
      <c r="J405" s="163" t="n">
        <f aca="false">IF(H405&lt;&gt;0,ROUND(H405*I405,2),IF(AP405=0,(SUMIF($AC$13:$AC$1012,B405,$AP$13:$AP$1012)),AP405))</f>
        <v>0</v>
      </c>
      <c r="K405" s="163" t="n">
        <f aca="false">H405-E405</f>
        <v>0</v>
      </c>
      <c r="L405" s="163" t="n">
        <f aca="false">J405-G405</f>
        <v>0</v>
      </c>
      <c r="M405" s="645" t="str">
        <f aca="false">IF('ORÇ.GLOBAL P CAIXA'!H404&gt;0,'ORÇ.GLOBAL P CAIXA'!H404,"")</f>
        <v/>
      </c>
      <c r="N405" s="646" t="n">
        <f aca="false">'ORÇ.GLOBAL P CAIXA'!I404</f>
        <v>0</v>
      </c>
      <c r="O405" s="166" t="str">
        <f aca="false">S405</f>
        <v/>
      </c>
      <c r="P405" s="167"/>
      <c r="Q405" s="168" t="str">
        <f aca="false">IF(B405&gt;0,"ok","ocultar")</f>
        <v>ocultar</v>
      </c>
      <c r="R405" s="647" t="n">
        <f aca="false">'ORÇ.GLOBAL P CAIXA'!B404</f>
        <v>0</v>
      </c>
      <c r="S405" s="170" t="str">
        <f aca="false">IF('ORÇ.GLOBAL P CAIXA'!N404&lt;&gt;0,'ORÇ.GLOBAL P CAIXA'!N404,"")</f>
        <v/>
      </c>
      <c r="T405" s="648" t="n">
        <f aca="false">'ORÇ.GLOBAL P CAIXA'!O404</f>
        <v>0</v>
      </c>
      <c r="U405" s="172" t="n">
        <f aca="false">'ORÇ.GLOBAL P CAIXA'!P404</f>
        <v>0</v>
      </c>
      <c r="V405" s="173" t="n">
        <f aca="false">'ORÇ.GLOBAL P CAIXA'!E404</f>
        <v>0</v>
      </c>
      <c r="W405" s="173" t="n">
        <f aca="false">F405</f>
        <v>0</v>
      </c>
      <c r="X405" s="649"/>
      <c r="Y405" s="649"/>
      <c r="Z405" s="650"/>
      <c r="AB405" s="88"/>
      <c r="AC405" s="157" t="n">
        <f aca="false">IF(B405=0,AC404,IF(ISNONTEXT(B405)=TRUE(),INT(B405),INT(LEFT(B405,FIND(".",B405)-1))))</f>
        <v>3</v>
      </c>
      <c r="AD405" s="157" t="str">
        <f aca="false">IF(AD406=1,1,IF(B405&lt;&gt;0,1,IF(C405&lt;&gt;0,1,IF(D405&lt;&gt;0,1,IF(E405&lt;&gt;0,1,"")))))</f>
        <v/>
      </c>
      <c r="AE405" s="157" t="str">
        <f aca="false">IF(AC405=0," ",IF(AC405&lt;&gt;AC404,AC405," "))</f>
        <v> </v>
      </c>
      <c r="AF405" s="88"/>
      <c r="AG405" s="75" t="e">
        <f aca="false">IF(AC405&lt;&gt;AE405,(IF(N405=0,G405*(INFORMAÇÕES!$Q$69/INFORMAÇÕES!$Q$72),IF(N405="R",G405,0))),0)</f>
        <v>#DIV/0!</v>
      </c>
      <c r="AH405" s="75" t="e">
        <f aca="false">IF(AC405&lt;&gt;AE405,(IF(N405=0,G405*(INFORMAÇÕES!$Q$70/INFORMAÇÕES!$Q$72),IF(N405="C",G405,0))),0)</f>
        <v>#DIV/0!</v>
      </c>
      <c r="AI405" s="75" t="n">
        <f aca="false">IF(AC405&lt;&gt;AE405,(IF(N405=0,G405*INFORMAÇÕES!$U$115,IF(N405="CF",G405,0))),0)</f>
        <v>0</v>
      </c>
      <c r="AJ405" s="75" t="n">
        <f aca="false">IF(AC405&lt;&gt;AE405,(IF(N405=0,G405*INFORMAÇÕES!$U$116,IF(N405="O",G405,0))),0)</f>
        <v>0</v>
      </c>
      <c r="AK405" s="75" t="n">
        <f aca="false">IF(E405&lt;&gt;0,G405,0)</f>
        <v>0</v>
      </c>
      <c r="AL405" s="75" t="n">
        <f aca="false">IF(AC405&lt;&gt;AE405,(IF(N405=0,J405*(INFORMAÇÕES!$Q$89/INFORMAÇÕES!$Q$92),IF(N405="R",J405,0))),0)</f>
        <v>0</v>
      </c>
      <c r="AM405" s="75" t="n">
        <f aca="false">IF(AC405&lt;&gt;AE405,(IF(N405=0,J405*(INFORMAÇÕES!$Q$90/INFORMAÇÕES!$Q$92),IF(N405="C",J405,0))),0)</f>
        <v>0</v>
      </c>
      <c r="AN405" s="75" t="n">
        <f aca="false">IF(AC405&lt;&gt;AE405,(IF(N405="",J405*INFORMAÇÕES!$U$115,IF(N405="CF",J405,0))),0)</f>
        <v>0</v>
      </c>
      <c r="AO405" s="75" t="n">
        <f aca="false">IF(AC405&lt;&gt;AE405,(IF(N405="",J405*INFORMAÇÕES!$U$116,IF(N405="O",J405,0))),0)</f>
        <v>0</v>
      </c>
      <c r="AP405" s="75" t="n">
        <f aca="false">IF(H405&lt;&gt;0,J405,0)</f>
        <v>0</v>
      </c>
      <c r="AQ405" s="75" t="n">
        <f aca="false">IF(K405&lt;&gt;0,L405,0)</f>
        <v>0</v>
      </c>
    </row>
    <row r="406" s="174" customFormat="true" ht="14.25" hidden="false" customHeight="false" outlineLevel="0" collapsed="false">
      <c r="A406" s="159" t="n">
        <v>394</v>
      </c>
      <c r="B406" s="160" t="n">
        <f aca="false">R406</f>
        <v>0</v>
      </c>
      <c r="C406" s="161" t="n">
        <f aca="false">T406</f>
        <v>0</v>
      </c>
      <c r="D406" s="162" t="n">
        <f aca="false">U406</f>
        <v>0</v>
      </c>
      <c r="E406" s="163" t="n">
        <f aca="false">'ORÇ.GLOBAL P CAIXA'!E405</f>
        <v>0</v>
      </c>
      <c r="F406" s="163" t="n">
        <f aca="false">IF('ORÇ.GLOBAL EMPRESA'!G405&gt;0,'ORÇ.GLOBAL EMPRESA'!G405,'ORÇ.GLOBAL P CAIXA'!F405)</f>
        <v>0</v>
      </c>
      <c r="G406" s="163" t="n">
        <f aca="false">IF(E406&lt;&gt;0,ROUND(E406*F406,2),IF(AK406=0,(SUMIF($AC$13:$AC$1012,B406,$AK$13:$AK$1012)),AK406))</f>
        <v>0</v>
      </c>
      <c r="H406" s="163" t="n">
        <f aca="false">V406</f>
        <v>0</v>
      </c>
      <c r="I406" s="163" t="n">
        <f aca="false">W406</f>
        <v>0</v>
      </c>
      <c r="J406" s="163" t="n">
        <f aca="false">IF(H406&lt;&gt;0,ROUND(H406*I406,2),IF(AP406=0,(SUMIF($AC$13:$AC$1012,B406,$AP$13:$AP$1012)),AP406))</f>
        <v>0</v>
      </c>
      <c r="K406" s="163" t="n">
        <f aca="false">H406-E406</f>
        <v>0</v>
      </c>
      <c r="L406" s="163" t="n">
        <f aca="false">J406-G406</f>
        <v>0</v>
      </c>
      <c r="M406" s="645" t="str">
        <f aca="false">IF('ORÇ.GLOBAL P CAIXA'!H405&gt;0,'ORÇ.GLOBAL P CAIXA'!H405,"")</f>
        <v/>
      </c>
      <c r="N406" s="646" t="n">
        <f aca="false">'ORÇ.GLOBAL P CAIXA'!I405</f>
        <v>0</v>
      </c>
      <c r="O406" s="166" t="str">
        <f aca="false">S406</f>
        <v/>
      </c>
      <c r="P406" s="167"/>
      <c r="Q406" s="168" t="str">
        <f aca="false">IF(B406&gt;0,"ok","ocultar")</f>
        <v>ocultar</v>
      </c>
      <c r="R406" s="647" t="n">
        <f aca="false">'ORÇ.GLOBAL P CAIXA'!B405</f>
        <v>0</v>
      </c>
      <c r="S406" s="170" t="str">
        <f aca="false">IF('ORÇ.GLOBAL P CAIXA'!N405&lt;&gt;0,'ORÇ.GLOBAL P CAIXA'!N405,"")</f>
        <v/>
      </c>
      <c r="T406" s="648" t="n">
        <f aca="false">'ORÇ.GLOBAL P CAIXA'!O405</f>
        <v>0</v>
      </c>
      <c r="U406" s="172" t="n">
        <f aca="false">'ORÇ.GLOBAL P CAIXA'!P405</f>
        <v>0</v>
      </c>
      <c r="V406" s="173" t="n">
        <f aca="false">'ORÇ.GLOBAL P CAIXA'!E405</f>
        <v>0</v>
      </c>
      <c r="W406" s="173" t="n">
        <f aca="false">F406</f>
        <v>0</v>
      </c>
      <c r="X406" s="649"/>
      <c r="Y406" s="649"/>
      <c r="Z406" s="650"/>
      <c r="AB406" s="88"/>
      <c r="AC406" s="157" t="n">
        <f aca="false">IF(B406=0,AC405,IF(ISNONTEXT(B406)=TRUE(),INT(B406),INT(LEFT(B406,FIND(".",B406)-1))))</f>
        <v>3</v>
      </c>
      <c r="AD406" s="157" t="str">
        <f aca="false">IF(AD407=1,1,IF(B406&lt;&gt;0,1,IF(C406&lt;&gt;0,1,IF(D406&lt;&gt;0,1,IF(E406&lt;&gt;0,1,"")))))</f>
        <v/>
      </c>
      <c r="AE406" s="157" t="str">
        <f aca="false">IF(AC406=0," ",IF(AC406&lt;&gt;AC405,AC406," "))</f>
        <v> </v>
      </c>
      <c r="AF406" s="88"/>
      <c r="AG406" s="75" t="e">
        <f aca="false">IF(AC406&lt;&gt;AE406,(IF(N406=0,G406*(INFORMAÇÕES!$Q$69/INFORMAÇÕES!$Q$72),IF(N406="R",G406,0))),0)</f>
        <v>#DIV/0!</v>
      </c>
      <c r="AH406" s="75" t="e">
        <f aca="false">IF(AC406&lt;&gt;AE406,(IF(N406=0,G406*(INFORMAÇÕES!$Q$70/INFORMAÇÕES!$Q$72),IF(N406="C",G406,0))),0)</f>
        <v>#DIV/0!</v>
      </c>
      <c r="AI406" s="75" t="n">
        <f aca="false">IF(AC406&lt;&gt;AE406,(IF(N406=0,G406*INFORMAÇÕES!$U$115,IF(N406="CF",G406,0))),0)</f>
        <v>0</v>
      </c>
      <c r="AJ406" s="75" t="n">
        <f aca="false">IF(AC406&lt;&gt;AE406,(IF(N406=0,G406*INFORMAÇÕES!$U$116,IF(N406="O",G406,0))),0)</f>
        <v>0</v>
      </c>
      <c r="AK406" s="75" t="n">
        <f aca="false">IF(E406&lt;&gt;0,G406,0)</f>
        <v>0</v>
      </c>
      <c r="AL406" s="75" t="n">
        <f aca="false">IF(AC406&lt;&gt;AE406,(IF(N406=0,J406*(INFORMAÇÕES!$Q$89/INFORMAÇÕES!$Q$92),IF(N406="R",J406,0))),0)</f>
        <v>0</v>
      </c>
      <c r="AM406" s="75" t="n">
        <f aca="false">IF(AC406&lt;&gt;AE406,(IF(N406=0,J406*(INFORMAÇÕES!$Q$90/INFORMAÇÕES!$Q$92),IF(N406="C",J406,0))),0)</f>
        <v>0</v>
      </c>
      <c r="AN406" s="75" t="n">
        <f aca="false">IF(AC406&lt;&gt;AE406,(IF(N406="",J406*INFORMAÇÕES!$U$115,IF(N406="CF",J406,0))),0)</f>
        <v>0</v>
      </c>
      <c r="AO406" s="75" t="n">
        <f aca="false">IF(AC406&lt;&gt;AE406,(IF(N406="",J406*INFORMAÇÕES!$U$116,IF(N406="O",J406,0))),0)</f>
        <v>0</v>
      </c>
      <c r="AP406" s="75" t="n">
        <f aca="false">IF(H406&lt;&gt;0,J406,0)</f>
        <v>0</v>
      </c>
      <c r="AQ406" s="75" t="n">
        <f aca="false">IF(K406&lt;&gt;0,L406,0)</f>
        <v>0</v>
      </c>
    </row>
    <row r="407" s="174" customFormat="true" ht="14.25" hidden="false" customHeight="false" outlineLevel="0" collapsed="false">
      <c r="A407" s="159" t="n">
        <v>395</v>
      </c>
      <c r="B407" s="160" t="n">
        <f aca="false">R407</f>
        <v>0</v>
      </c>
      <c r="C407" s="161" t="n">
        <f aca="false">T407</f>
        <v>0</v>
      </c>
      <c r="D407" s="162" t="n">
        <f aca="false">U407</f>
        <v>0</v>
      </c>
      <c r="E407" s="163" t="n">
        <f aca="false">'ORÇ.GLOBAL P CAIXA'!E406</f>
        <v>0</v>
      </c>
      <c r="F407" s="163" t="n">
        <f aca="false">IF('ORÇ.GLOBAL EMPRESA'!G406&gt;0,'ORÇ.GLOBAL EMPRESA'!G406,'ORÇ.GLOBAL P CAIXA'!F406)</f>
        <v>0</v>
      </c>
      <c r="G407" s="163" t="n">
        <f aca="false">IF(E407&lt;&gt;0,ROUND(E407*F407,2),IF(AK407=0,(SUMIF($AC$13:$AC$1012,B407,$AK$13:$AK$1012)),AK407))</f>
        <v>0</v>
      </c>
      <c r="H407" s="163" t="n">
        <f aca="false">V407</f>
        <v>0</v>
      </c>
      <c r="I407" s="163" t="n">
        <f aca="false">W407</f>
        <v>0</v>
      </c>
      <c r="J407" s="163" t="n">
        <f aca="false">IF(H407&lt;&gt;0,ROUND(H407*I407,2),IF(AP407=0,(SUMIF($AC$13:$AC$1012,B407,$AP$13:$AP$1012)),AP407))</f>
        <v>0</v>
      </c>
      <c r="K407" s="163" t="n">
        <f aca="false">H407-E407</f>
        <v>0</v>
      </c>
      <c r="L407" s="163" t="n">
        <f aca="false">J407-G407</f>
        <v>0</v>
      </c>
      <c r="M407" s="645" t="str">
        <f aca="false">IF('ORÇ.GLOBAL P CAIXA'!H406&gt;0,'ORÇ.GLOBAL P CAIXA'!H406,"")</f>
        <v/>
      </c>
      <c r="N407" s="646" t="n">
        <f aca="false">'ORÇ.GLOBAL P CAIXA'!I406</f>
        <v>0</v>
      </c>
      <c r="O407" s="166" t="str">
        <f aca="false">S407</f>
        <v/>
      </c>
      <c r="P407" s="167"/>
      <c r="Q407" s="168" t="str">
        <f aca="false">IF(B407&gt;0,"ok","ocultar")</f>
        <v>ocultar</v>
      </c>
      <c r="R407" s="647" t="n">
        <f aca="false">'ORÇ.GLOBAL P CAIXA'!B406</f>
        <v>0</v>
      </c>
      <c r="S407" s="170" t="str">
        <f aca="false">IF('ORÇ.GLOBAL P CAIXA'!N406&lt;&gt;0,'ORÇ.GLOBAL P CAIXA'!N406,"")</f>
        <v/>
      </c>
      <c r="T407" s="648" t="n">
        <f aca="false">'ORÇ.GLOBAL P CAIXA'!O406</f>
        <v>0</v>
      </c>
      <c r="U407" s="172" t="n">
        <f aca="false">'ORÇ.GLOBAL P CAIXA'!P406</f>
        <v>0</v>
      </c>
      <c r="V407" s="173" t="n">
        <f aca="false">'ORÇ.GLOBAL P CAIXA'!E406</f>
        <v>0</v>
      </c>
      <c r="W407" s="173" t="n">
        <f aca="false">F407</f>
        <v>0</v>
      </c>
      <c r="X407" s="649"/>
      <c r="Y407" s="649"/>
      <c r="Z407" s="650"/>
      <c r="AB407" s="88"/>
      <c r="AC407" s="157" t="n">
        <f aca="false">IF(B407=0,AC406,IF(ISNONTEXT(B407)=TRUE(),INT(B407),INT(LEFT(B407,FIND(".",B407)-1))))</f>
        <v>3</v>
      </c>
      <c r="AD407" s="157" t="str">
        <f aca="false">IF(AD408=1,1,IF(B407&lt;&gt;0,1,IF(C407&lt;&gt;0,1,IF(D407&lt;&gt;0,1,IF(E407&lt;&gt;0,1,"")))))</f>
        <v/>
      </c>
      <c r="AE407" s="157" t="str">
        <f aca="false">IF(AC407=0," ",IF(AC407&lt;&gt;AC406,AC407," "))</f>
        <v> </v>
      </c>
      <c r="AF407" s="88"/>
      <c r="AG407" s="75" t="e">
        <f aca="false">IF(AC407&lt;&gt;AE407,(IF(N407=0,G407*(INFORMAÇÕES!$Q$69/INFORMAÇÕES!$Q$72),IF(N407="R",G407,0))),0)</f>
        <v>#DIV/0!</v>
      </c>
      <c r="AH407" s="75" t="e">
        <f aca="false">IF(AC407&lt;&gt;AE407,(IF(N407=0,G407*(INFORMAÇÕES!$Q$70/INFORMAÇÕES!$Q$72),IF(N407="C",G407,0))),0)</f>
        <v>#DIV/0!</v>
      </c>
      <c r="AI407" s="75" t="n">
        <f aca="false">IF(AC407&lt;&gt;AE407,(IF(N407=0,G407*INFORMAÇÕES!$U$115,IF(N407="CF",G407,0))),0)</f>
        <v>0</v>
      </c>
      <c r="AJ407" s="75" t="n">
        <f aca="false">IF(AC407&lt;&gt;AE407,(IF(N407=0,G407*INFORMAÇÕES!$U$116,IF(N407="O",G407,0))),0)</f>
        <v>0</v>
      </c>
      <c r="AK407" s="75" t="n">
        <f aca="false">IF(E407&lt;&gt;0,G407,0)</f>
        <v>0</v>
      </c>
      <c r="AL407" s="75" t="n">
        <f aca="false">IF(AC407&lt;&gt;AE407,(IF(N407=0,J407*(INFORMAÇÕES!$Q$89/INFORMAÇÕES!$Q$92),IF(N407="R",J407,0))),0)</f>
        <v>0</v>
      </c>
      <c r="AM407" s="75" t="n">
        <f aca="false">IF(AC407&lt;&gt;AE407,(IF(N407=0,J407*(INFORMAÇÕES!$Q$90/INFORMAÇÕES!$Q$92),IF(N407="C",J407,0))),0)</f>
        <v>0</v>
      </c>
      <c r="AN407" s="75" t="n">
        <f aca="false">IF(AC407&lt;&gt;AE407,(IF(N407="",J407*INFORMAÇÕES!$U$115,IF(N407="CF",J407,0))),0)</f>
        <v>0</v>
      </c>
      <c r="AO407" s="75" t="n">
        <f aca="false">IF(AC407&lt;&gt;AE407,(IF(N407="",J407*INFORMAÇÕES!$U$116,IF(N407="O",J407,0))),0)</f>
        <v>0</v>
      </c>
      <c r="AP407" s="75" t="n">
        <f aca="false">IF(H407&lt;&gt;0,J407,0)</f>
        <v>0</v>
      </c>
      <c r="AQ407" s="75" t="n">
        <f aca="false">IF(K407&lt;&gt;0,L407,0)</f>
        <v>0</v>
      </c>
    </row>
    <row r="408" s="174" customFormat="true" ht="14.25" hidden="false" customHeight="false" outlineLevel="0" collapsed="false">
      <c r="A408" s="159" t="n">
        <v>396</v>
      </c>
      <c r="B408" s="160" t="n">
        <f aca="false">R408</f>
        <v>0</v>
      </c>
      <c r="C408" s="161" t="n">
        <f aca="false">T408</f>
        <v>0</v>
      </c>
      <c r="D408" s="162" t="n">
        <f aca="false">U408</f>
        <v>0</v>
      </c>
      <c r="E408" s="163" t="n">
        <f aca="false">'ORÇ.GLOBAL P CAIXA'!E407</f>
        <v>0</v>
      </c>
      <c r="F408" s="163" t="n">
        <f aca="false">IF('ORÇ.GLOBAL EMPRESA'!G407&gt;0,'ORÇ.GLOBAL EMPRESA'!G407,'ORÇ.GLOBAL P CAIXA'!F407)</f>
        <v>0</v>
      </c>
      <c r="G408" s="163" t="n">
        <f aca="false">IF(E408&lt;&gt;0,ROUND(E408*F408,2),IF(AK408=0,(SUMIF($AC$13:$AC$1012,B408,$AK$13:$AK$1012)),AK408))</f>
        <v>0</v>
      </c>
      <c r="H408" s="163" t="n">
        <f aca="false">V408</f>
        <v>0</v>
      </c>
      <c r="I408" s="163" t="n">
        <f aca="false">W408</f>
        <v>0</v>
      </c>
      <c r="J408" s="163" t="n">
        <f aca="false">IF(H408&lt;&gt;0,ROUND(H408*I408,2),IF(AP408=0,(SUMIF($AC$13:$AC$1012,B408,$AP$13:$AP$1012)),AP408))</f>
        <v>0</v>
      </c>
      <c r="K408" s="163" t="n">
        <f aca="false">H408-E408</f>
        <v>0</v>
      </c>
      <c r="L408" s="163" t="n">
        <f aca="false">J408-G408</f>
        <v>0</v>
      </c>
      <c r="M408" s="645" t="str">
        <f aca="false">IF('ORÇ.GLOBAL P CAIXA'!H407&gt;0,'ORÇ.GLOBAL P CAIXA'!H407,"")</f>
        <v/>
      </c>
      <c r="N408" s="646" t="n">
        <f aca="false">'ORÇ.GLOBAL P CAIXA'!I407</f>
        <v>0</v>
      </c>
      <c r="O408" s="166" t="str">
        <f aca="false">S408</f>
        <v/>
      </c>
      <c r="P408" s="167"/>
      <c r="Q408" s="168" t="str">
        <f aca="false">IF(B408&gt;0,"ok","ocultar")</f>
        <v>ocultar</v>
      </c>
      <c r="R408" s="647" t="n">
        <f aca="false">'ORÇ.GLOBAL P CAIXA'!B407</f>
        <v>0</v>
      </c>
      <c r="S408" s="170" t="str">
        <f aca="false">IF('ORÇ.GLOBAL P CAIXA'!N407&lt;&gt;0,'ORÇ.GLOBAL P CAIXA'!N407,"")</f>
        <v/>
      </c>
      <c r="T408" s="648" t="n">
        <f aca="false">'ORÇ.GLOBAL P CAIXA'!O407</f>
        <v>0</v>
      </c>
      <c r="U408" s="172" t="n">
        <f aca="false">'ORÇ.GLOBAL P CAIXA'!P407</f>
        <v>0</v>
      </c>
      <c r="V408" s="173" t="n">
        <f aca="false">'ORÇ.GLOBAL P CAIXA'!E407</f>
        <v>0</v>
      </c>
      <c r="W408" s="173" t="n">
        <f aca="false">F408</f>
        <v>0</v>
      </c>
      <c r="X408" s="649"/>
      <c r="Y408" s="649"/>
      <c r="Z408" s="650"/>
      <c r="AB408" s="88"/>
      <c r="AC408" s="157" t="n">
        <f aca="false">IF(B408=0,AC407,IF(ISNONTEXT(B408)=TRUE(),INT(B408),INT(LEFT(B408,FIND(".",B408)-1))))</f>
        <v>3</v>
      </c>
      <c r="AD408" s="157" t="str">
        <f aca="false">IF(AD409=1,1,IF(B408&lt;&gt;0,1,IF(C408&lt;&gt;0,1,IF(D408&lt;&gt;0,1,IF(E408&lt;&gt;0,1,"")))))</f>
        <v/>
      </c>
      <c r="AE408" s="157" t="str">
        <f aca="false">IF(AC408=0," ",IF(AC408&lt;&gt;AC407,AC408," "))</f>
        <v> </v>
      </c>
      <c r="AF408" s="88"/>
      <c r="AG408" s="75" t="e">
        <f aca="false">IF(AC408&lt;&gt;AE408,(IF(N408=0,G408*(INFORMAÇÕES!$Q$69/INFORMAÇÕES!$Q$72),IF(N408="R",G408,0))),0)</f>
        <v>#DIV/0!</v>
      </c>
      <c r="AH408" s="75" t="e">
        <f aca="false">IF(AC408&lt;&gt;AE408,(IF(N408=0,G408*(INFORMAÇÕES!$Q$70/INFORMAÇÕES!$Q$72),IF(N408="C",G408,0))),0)</f>
        <v>#DIV/0!</v>
      </c>
      <c r="AI408" s="75" t="n">
        <f aca="false">IF(AC408&lt;&gt;AE408,(IF(N408=0,G408*INFORMAÇÕES!$U$115,IF(N408="CF",G408,0))),0)</f>
        <v>0</v>
      </c>
      <c r="AJ408" s="75" t="n">
        <f aca="false">IF(AC408&lt;&gt;AE408,(IF(N408=0,G408*INFORMAÇÕES!$U$116,IF(N408="O",G408,0))),0)</f>
        <v>0</v>
      </c>
      <c r="AK408" s="75" t="n">
        <f aca="false">IF(E408&lt;&gt;0,G408,0)</f>
        <v>0</v>
      </c>
      <c r="AL408" s="75" t="n">
        <f aca="false">IF(AC408&lt;&gt;AE408,(IF(N408=0,J408*(INFORMAÇÕES!$Q$89/INFORMAÇÕES!$Q$92),IF(N408="R",J408,0))),0)</f>
        <v>0</v>
      </c>
      <c r="AM408" s="75" t="n">
        <f aca="false">IF(AC408&lt;&gt;AE408,(IF(N408=0,J408*(INFORMAÇÕES!$Q$90/INFORMAÇÕES!$Q$92),IF(N408="C",J408,0))),0)</f>
        <v>0</v>
      </c>
      <c r="AN408" s="75" t="n">
        <f aca="false">IF(AC408&lt;&gt;AE408,(IF(N408="",J408*INFORMAÇÕES!$U$115,IF(N408="CF",J408,0))),0)</f>
        <v>0</v>
      </c>
      <c r="AO408" s="75" t="n">
        <f aca="false">IF(AC408&lt;&gt;AE408,(IF(N408="",J408*INFORMAÇÕES!$U$116,IF(N408="O",J408,0))),0)</f>
        <v>0</v>
      </c>
      <c r="AP408" s="75" t="n">
        <f aca="false">IF(H408&lt;&gt;0,J408,0)</f>
        <v>0</v>
      </c>
      <c r="AQ408" s="75" t="n">
        <f aca="false">IF(K408&lt;&gt;0,L408,0)</f>
        <v>0</v>
      </c>
    </row>
    <row r="409" s="174" customFormat="true" ht="14.25" hidden="false" customHeight="false" outlineLevel="0" collapsed="false">
      <c r="A409" s="159" t="n">
        <v>397</v>
      </c>
      <c r="B409" s="160" t="n">
        <f aca="false">R409</f>
        <v>0</v>
      </c>
      <c r="C409" s="161" t="n">
        <f aca="false">T409</f>
        <v>0</v>
      </c>
      <c r="D409" s="162" t="n">
        <f aca="false">U409</f>
        <v>0</v>
      </c>
      <c r="E409" s="163" t="n">
        <f aca="false">'ORÇ.GLOBAL P CAIXA'!E408</f>
        <v>0</v>
      </c>
      <c r="F409" s="163" t="n">
        <f aca="false">IF('ORÇ.GLOBAL EMPRESA'!G408&gt;0,'ORÇ.GLOBAL EMPRESA'!G408,'ORÇ.GLOBAL P CAIXA'!F408)</f>
        <v>0</v>
      </c>
      <c r="G409" s="163" t="n">
        <f aca="false">IF(E409&lt;&gt;0,ROUND(E409*F409,2),IF(AK409=0,(SUMIF($AC$13:$AC$1012,B409,$AK$13:$AK$1012)),AK409))</f>
        <v>0</v>
      </c>
      <c r="H409" s="163" t="n">
        <f aca="false">V409</f>
        <v>0</v>
      </c>
      <c r="I409" s="163" t="n">
        <f aca="false">W409</f>
        <v>0</v>
      </c>
      <c r="J409" s="163" t="n">
        <f aca="false">IF(H409&lt;&gt;0,ROUND(H409*I409,2),IF(AP409=0,(SUMIF($AC$13:$AC$1012,B409,$AP$13:$AP$1012)),AP409))</f>
        <v>0</v>
      </c>
      <c r="K409" s="163" t="n">
        <f aca="false">H409-E409</f>
        <v>0</v>
      </c>
      <c r="L409" s="163" t="n">
        <f aca="false">J409-G409</f>
        <v>0</v>
      </c>
      <c r="M409" s="645" t="str">
        <f aca="false">IF('ORÇ.GLOBAL P CAIXA'!H408&gt;0,'ORÇ.GLOBAL P CAIXA'!H408,"")</f>
        <v/>
      </c>
      <c r="N409" s="646" t="n">
        <f aca="false">'ORÇ.GLOBAL P CAIXA'!I408</f>
        <v>0</v>
      </c>
      <c r="O409" s="166" t="str">
        <f aca="false">S409</f>
        <v/>
      </c>
      <c r="P409" s="167"/>
      <c r="Q409" s="168" t="str">
        <f aca="false">IF(B409&gt;0,"ok","ocultar")</f>
        <v>ocultar</v>
      </c>
      <c r="R409" s="647" t="n">
        <f aca="false">'ORÇ.GLOBAL P CAIXA'!B408</f>
        <v>0</v>
      </c>
      <c r="S409" s="170" t="str">
        <f aca="false">IF('ORÇ.GLOBAL P CAIXA'!N408&lt;&gt;0,'ORÇ.GLOBAL P CAIXA'!N408,"")</f>
        <v/>
      </c>
      <c r="T409" s="648" t="n">
        <f aca="false">'ORÇ.GLOBAL P CAIXA'!O408</f>
        <v>0</v>
      </c>
      <c r="U409" s="172" t="n">
        <f aca="false">'ORÇ.GLOBAL P CAIXA'!P408</f>
        <v>0</v>
      </c>
      <c r="V409" s="173" t="n">
        <f aca="false">'ORÇ.GLOBAL P CAIXA'!E408</f>
        <v>0</v>
      </c>
      <c r="W409" s="173" t="n">
        <f aca="false">F409</f>
        <v>0</v>
      </c>
      <c r="X409" s="649"/>
      <c r="Y409" s="649"/>
      <c r="Z409" s="650"/>
      <c r="AB409" s="88"/>
      <c r="AC409" s="157" t="n">
        <f aca="false">IF(B409=0,AC408,IF(ISNONTEXT(B409)=TRUE(),INT(B409),INT(LEFT(B409,FIND(".",B409)-1))))</f>
        <v>3</v>
      </c>
      <c r="AD409" s="157" t="str">
        <f aca="false">IF(AD410=1,1,IF(B409&lt;&gt;0,1,IF(C409&lt;&gt;0,1,IF(D409&lt;&gt;0,1,IF(E409&lt;&gt;0,1,"")))))</f>
        <v/>
      </c>
      <c r="AE409" s="157" t="str">
        <f aca="false">IF(AC409=0," ",IF(AC409&lt;&gt;AC408,AC409," "))</f>
        <v> </v>
      </c>
      <c r="AF409" s="88"/>
      <c r="AG409" s="75" t="e">
        <f aca="false">IF(AC409&lt;&gt;AE409,(IF(N409=0,G409*(INFORMAÇÕES!$Q$69/INFORMAÇÕES!$Q$72),IF(N409="R",G409,0))),0)</f>
        <v>#DIV/0!</v>
      </c>
      <c r="AH409" s="75" t="e">
        <f aca="false">IF(AC409&lt;&gt;AE409,(IF(N409=0,G409*(INFORMAÇÕES!$Q$70/INFORMAÇÕES!$Q$72),IF(N409="C",G409,0))),0)</f>
        <v>#DIV/0!</v>
      </c>
      <c r="AI409" s="75" t="n">
        <f aca="false">IF(AC409&lt;&gt;AE409,(IF(N409=0,G409*INFORMAÇÕES!$U$115,IF(N409="CF",G409,0))),0)</f>
        <v>0</v>
      </c>
      <c r="AJ409" s="75" t="n">
        <f aca="false">IF(AC409&lt;&gt;AE409,(IF(N409=0,G409*INFORMAÇÕES!$U$116,IF(N409="O",G409,0))),0)</f>
        <v>0</v>
      </c>
      <c r="AK409" s="75" t="n">
        <f aca="false">IF(E409&lt;&gt;0,G409,0)</f>
        <v>0</v>
      </c>
      <c r="AL409" s="75" t="n">
        <f aca="false">IF(AC409&lt;&gt;AE409,(IF(N409=0,J409*(INFORMAÇÕES!$Q$89/INFORMAÇÕES!$Q$92),IF(N409="R",J409,0))),0)</f>
        <v>0</v>
      </c>
      <c r="AM409" s="75" t="n">
        <f aca="false">IF(AC409&lt;&gt;AE409,(IF(N409=0,J409*(INFORMAÇÕES!$Q$90/INFORMAÇÕES!$Q$92),IF(N409="C",J409,0))),0)</f>
        <v>0</v>
      </c>
      <c r="AN409" s="75" t="n">
        <f aca="false">IF(AC409&lt;&gt;AE409,(IF(N409="",J409*INFORMAÇÕES!$U$115,IF(N409="CF",J409,0))),0)</f>
        <v>0</v>
      </c>
      <c r="AO409" s="75" t="n">
        <f aca="false">IF(AC409&lt;&gt;AE409,(IF(N409="",J409*INFORMAÇÕES!$U$116,IF(N409="O",J409,0))),0)</f>
        <v>0</v>
      </c>
      <c r="AP409" s="75" t="n">
        <f aca="false">IF(H409&lt;&gt;0,J409,0)</f>
        <v>0</v>
      </c>
      <c r="AQ409" s="75" t="n">
        <f aca="false">IF(K409&lt;&gt;0,L409,0)</f>
        <v>0</v>
      </c>
    </row>
    <row r="410" s="174" customFormat="true" ht="14.25" hidden="false" customHeight="false" outlineLevel="0" collapsed="false">
      <c r="A410" s="159" t="n">
        <v>398</v>
      </c>
      <c r="B410" s="160" t="n">
        <f aca="false">R410</f>
        <v>0</v>
      </c>
      <c r="C410" s="161" t="n">
        <f aca="false">T410</f>
        <v>0</v>
      </c>
      <c r="D410" s="162" t="n">
        <f aca="false">U410</f>
        <v>0</v>
      </c>
      <c r="E410" s="163" t="n">
        <f aca="false">'ORÇ.GLOBAL P CAIXA'!E409</f>
        <v>0</v>
      </c>
      <c r="F410" s="163" t="n">
        <f aca="false">IF('ORÇ.GLOBAL EMPRESA'!G409&gt;0,'ORÇ.GLOBAL EMPRESA'!G409,'ORÇ.GLOBAL P CAIXA'!F409)</f>
        <v>0</v>
      </c>
      <c r="G410" s="163" t="n">
        <f aca="false">IF(E410&lt;&gt;0,ROUND(E410*F410,2),IF(AK410=0,(SUMIF($AC$13:$AC$1012,B410,$AK$13:$AK$1012)),AK410))</f>
        <v>0</v>
      </c>
      <c r="H410" s="163" t="n">
        <f aca="false">V410</f>
        <v>0</v>
      </c>
      <c r="I410" s="163" t="n">
        <f aca="false">W410</f>
        <v>0</v>
      </c>
      <c r="J410" s="163" t="n">
        <f aca="false">IF(H410&lt;&gt;0,ROUND(H410*I410,2),IF(AP410=0,(SUMIF($AC$13:$AC$1012,B410,$AP$13:$AP$1012)),AP410))</f>
        <v>0</v>
      </c>
      <c r="K410" s="163" t="n">
        <f aca="false">H410-E410</f>
        <v>0</v>
      </c>
      <c r="L410" s="163" t="n">
        <f aca="false">J410-G410</f>
        <v>0</v>
      </c>
      <c r="M410" s="645" t="str">
        <f aca="false">IF('ORÇ.GLOBAL P CAIXA'!H409&gt;0,'ORÇ.GLOBAL P CAIXA'!H409,"")</f>
        <v/>
      </c>
      <c r="N410" s="646" t="n">
        <f aca="false">'ORÇ.GLOBAL P CAIXA'!I409</f>
        <v>0</v>
      </c>
      <c r="O410" s="166" t="str">
        <f aca="false">S410</f>
        <v/>
      </c>
      <c r="P410" s="167"/>
      <c r="Q410" s="168" t="str">
        <f aca="false">IF(B410&gt;0,"ok","ocultar")</f>
        <v>ocultar</v>
      </c>
      <c r="R410" s="647" t="n">
        <f aca="false">'ORÇ.GLOBAL P CAIXA'!B409</f>
        <v>0</v>
      </c>
      <c r="S410" s="170" t="str">
        <f aca="false">IF('ORÇ.GLOBAL P CAIXA'!N409&lt;&gt;0,'ORÇ.GLOBAL P CAIXA'!N409,"")</f>
        <v/>
      </c>
      <c r="T410" s="648" t="n">
        <f aca="false">'ORÇ.GLOBAL P CAIXA'!O409</f>
        <v>0</v>
      </c>
      <c r="U410" s="172" t="n">
        <f aca="false">'ORÇ.GLOBAL P CAIXA'!P409</f>
        <v>0</v>
      </c>
      <c r="V410" s="173" t="n">
        <f aca="false">'ORÇ.GLOBAL P CAIXA'!E409</f>
        <v>0</v>
      </c>
      <c r="W410" s="173" t="n">
        <f aca="false">F410</f>
        <v>0</v>
      </c>
      <c r="X410" s="649"/>
      <c r="Y410" s="649"/>
      <c r="Z410" s="650"/>
      <c r="AB410" s="88"/>
      <c r="AC410" s="157" t="n">
        <f aca="false">IF(B410=0,AC409,IF(ISNONTEXT(B410)=TRUE(),INT(B410),INT(LEFT(B410,FIND(".",B410)-1))))</f>
        <v>3</v>
      </c>
      <c r="AD410" s="157" t="str">
        <f aca="false">IF(AD411=1,1,IF(B410&lt;&gt;0,1,IF(C410&lt;&gt;0,1,IF(D410&lt;&gt;0,1,IF(E410&lt;&gt;0,1,"")))))</f>
        <v/>
      </c>
      <c r="AE410" s="157" t="str">
        <f aca="false">IF(AC410=0," ",IF(AC410&lt;&gt;AC409,AC410," "))</f>
        <v> </v>
      </c>
      <c r="AF410" s="88"/>
      <c r="AG410" s="75" t="e">
        <f aca="false">IF(AC410&lt;&gt;AE410,(IF(N410=0,G410*(INFORMAÇÕES!$Q$69/INFORMAÇÕES!$Q$72),IF(N410="R",G410,0))),0)</f>
        <v>#DIV/0!</v>
      </c>
      <c r="AH410" s="75" t="e">
        <f aca="false">IF(AC410&lt;&gt;AE410,(IF(N410=0,G410*(INFORMAÇÕES!$Q$70/INFORMAÇÕES!$Q$72),IF(N410="C",G410,0))),0)</f>
        <v>#DIV/0!</v>
      </c>
      <c r="AI410" s="75" t="n">
        <f aca="false">IF(AC410&lt;&gt;AE410,(IF(N410=0,G410*INFORMAÇÕES!$U$115,IF(N410="CF",G410,0))),0)</f>
        <v>0</v>
      </c>
      <c r="AJ410" s="75" t="n">
        <f aca="false">IF(AC410&lt;&gt;AE410,(IF(N410=0,G410*INFORMAÇÕES!$U$116,IF(N410="O",G410,0))),0)</f>
        <v>0</v>
      </c>
      <c r="AK410" s="75" t="n">
        <f aca="false">IF(E410&lt;&gt;0,G410,0)</f>
        <v>0</v>
      </c>
      <c r="AL410" s="75" t="n">
        <f aca="false">IF(AC410&lt;&gt;AE410,(IF(N410=0,J410*(INFORMAÇÕES!$Q$89/INFORMAÇÕES!$Q$92),IF(N410="R",J410,0))),0)</f>
        <v>0</v>
      </c>
      <c r="AM410" s="75" t="n">
        <f aca="false">IF(AC410&lt;&gt;AE410,(IF(N410=0,J410*(INFORMAÇÕES!$Q$90/INFORMAÇÕES!$Q$92),IF(N410="C",J410,0))),0)</f>
        <v>0</v>
      </c>
      <c r="AN410" s="75" t="n">
        <f aca="false">IF(AC410&lt;&gt;AE410,(IF(N410="",J410*INFORMAÇÕES!$U$115,IF(N410="CF",J410,0))),0)</f>
        <v>0</v>
      </c>
      <c r="AO410" s="75" t="n">
        <f aca="false">IF(AC410&lt;&gt;AE410,(IF(N410="",J410*INFORMAÇÕES!$U$116,IF(N410="O",J410,0))),0)</f>
        <v>0</v>
      </c>
      <c r="AP410" s="75" t="n">
        <f aca="false">IF(H410&lt;&gt;0,J410,0)</f>
        <v>0</v>
      </c>
      <c r="AQ410" s="75" t="n">
        <f aca="false">IF(K410&lt;&gt;0,L410,0)</f>
        <v>0</v>
      </c>
    </row>
    <row r="411" s="174" customFormat="true" ht="14.25" hidden="false" customHeight="false" outlineLevel="0" collapsed="false">
      <c r="A411" s="159" t="n">
        <v>399</v>
      </c>
      <c r="B411" s="160" t="n">
        <f aca="false">R411</f>
        <v>0</v>
      </c>
      <c r="C411" s="161" t="n">
        <f aca="false">T411</f>
        <v>0</v>
      </c>
      <c r="D411" s="162" t="n">
        <f aca="false">U411</f>
        <v>0</v>
      </c>
      <c r="E411" s="163" t="n">
        <f aca="false">'ORÇ.GLOBAL P CAIXA'!E410</f>
        <v>0</v>
      </c>
      <c r="F411" s="163" t="n">
        <f aca="false">IF('ORÇ.GLOBAL EMPRESA'!G410&gt;0,'ORÇ.GLOBAL EMPRESA'!G410,'ORÇ.GLOBAL P CAIXA'!F410)</f>
        <v>0</v>
      </c>
      <c r="G411" s="163" t="n">
        <f aca="false">IF(E411&lt;&gt;0,ROUND(E411*F411,2),IF(AK411=0,(SUMIF($AC$13:$AC$1012,B411,$AK$13:$AK$1012)),AK411))</f>
        <v>0</v>
      </c>
      <c r="H411" s="163" t="n">
        <f aca="false">V411</f>
        <v>0</v>
      </c>
      <c r="I411" s="163" t="n">
        <f aca="false">W411</f>
        <v>0</v>
      </c>
      <c r="J411" s="163" t="n">
        <f aca="false">IF(H411&lt;&gt;0,ROUND(H411*I411,2),IF(AP411=0,(SUMIF($AC$13:$AC$1012,B411,$AP$13:$AP$1012)),AP411))</f>
        <v>0</v>
      </c>
      <c r="K411" s="163" t="n">
        <f aca="false">H411-E411</f>
        <v>0</v>
      </c>
      <c r="L411" s="163" t="n">
        <f aca="false">J411-G411</f>
        <v>0</v>
      </c>
      <c r="M411" s="645" t="str">
        <f aca="false">IF('ORÇ.GLOBAL P CAIXA'!H410&gt;0,'ORÇ.GLOBAL P CAIXA'!H410,"")</f>
        <v/>
      </c>
      <c r="N411" s="646" t="n">
        <f aca="false">'ORÇ.GLOBAL P CAIXA'!I410</f>
        <v>0</v>
      </c>
      <c r="O411" s="166" t="str">
        <f aca="false">S411</f>
        <v/>
      </c>
      <c r="P411" s="167"/>
      <c r="Q411" s="168" t="str">
        <f aca="false">IF(B411&gt;0,"ok","ocultar")</f>
        <v>ocultar</v>
      </c>
      <c r="R411" s="647" t="n">
        <f aca="false">'ORÇ.GLOBAL P CAIXA'!B410</f>
        <v>0</v>
      </c>
      <c r="S411" s="170" t="str">
        <f aca="false">IF('ORÇ.GLOBAL P CAIXA'!N410&lt;&gt;0,'ORÇ.GLOBAL P CAIXA'!N410,"")</f>
        <v/>
      </c>
      <c r="T411" s="648" t="n">
        <f aca="false">'ORÇ.GLOBAL P CAIXA'!O410</f>
        <v>0</v>
      </c>
      <c r="U411" s="172" t="n">
        <f aca="false">'ORÇ.GLOBAL P CAIXA'!P410</f>
        <v>0</v>
      </c>
      <c r="V411" s="173" t="n">
        <f aca="false">'ORÇ.GLOBAL P CAIXA'!E410</f>
        <v>0</v>
      </c>
      <c r="W411" s="173" t="n">
        <f aca="false">F411</f>
        <v>0</v>
      </c>
      <c r="X411" s="649"/>
      <c r="Y411" s="649"/>
      <c r="Z411" s="650"/>
      <c r="AB411" s="88"/>
      <c r="AC411" s="157" t="n">
        <f aca="false">IF(B411=0,AC410,IF(ISNONTEXT(B411)=TRUE(),INT(B411),INT(LEFT(B411,FIND(".",B411)-1))))</f>
        <v>3</v>
      </c>
      <c r="AD411" s="157" t="str">
        <f aca="false">IF(AD412=1,1,IF(B411&lt;&gt;0,1,IF(C411&lt;&gt;0,1,IF(D411&lt;&gt;0,1,IF(E411&lt;&gt;0,1,"")))))</f>
        <v/>
      </c>
      <c r="AE411" s="157" t="str">
        <f aca="false">IF(AC411=0," ",IF(AC411&lt;&gt;AC410,AC411," "))</f>
        <v> </v>
      </c>
      <c r="AF411" s="88"/>
      <c r="AG411" s="75" t="e">
        <f aca="false">IF(AC411&lt;&gt;AE411,(IF(N411=0,G411*(INFORMAÇÕES!$Q$69/INFORMAÇÕES!$Q$72),IF(N411="R",G411,0))),0)</f>
        <v>#DIV/0!</v>
      </c>
      <c r="AH411" s="75" t="e">
        <f aca="false">IF(AC411&lt;&gt;AE411,(IF(N411=0,G411*(INFORMAÇÕES!$Q$70/INFORMAÇÕES!$Q$72),IF(N411="C",G411,0))),0)</f>
        <v>#DIV/0!</v>
      </c>
      <c r="AI411" s="75" t="n">
        <f aca="false">IF(AC411&lt;&gt;AE411,(IF(N411=0,G411*INFORMAÇÕES!$U$115,IF(N411="CF",G411,0))),0)</f>
        <v>0</v>
      </c>
      <c r="AJ411" s="75" t="n">
        <f aca="false">IF(AC411&lt;&gt;AE411,(IF(N411=0,G411*INFORMAÇÕES!$U$116,IF(N411="O",G411,0))),0)</f>
        <v>0</v>
      </c>
      <c r="AK411" s="75" t="n">
        <f aca="false">IF(E411&lt;&gt;0,G411,0)</f>
        <v>0</v>
      </c>
      <c r="AL411" s="75" t="n">
        <f aca="false">IF(AC411&lt;&gt;AE411,(IF(N411=0,J411*(INFORMAÇÕES!$Q$89/INFORMAÇÕES!$Q$92),IF(N411="R",J411,0))),0)</f>
        <v>0</v>
      </c>
      <c r="AM411" s="75" t="n">
        <f aca="false">IF(AC411&lt;&gt;AE411,(IF(N411=0,J411*(INFORMAÇÕES!$Q$90/INFORMAÇÕES!$Q$92),IF(N411="C",J411,0))),0)</f>
        <v>0</v>
      </c>
      <c r="AN411" s="75" t="n">
        <f aca="false">IF(AC411&lt;&gt;AE411,(IF(N411="",J411*INFORMAÇÕES!$U$115,IF(N411="CF",J411,0))),0)</f>
        <v>0</v>
      </c>
      <c r="AO411" s="75" t="n">
        <f aca="false">IF(AC411&lt;&gt;AE411,(IF(N411="",J411*INFORMAÇÕES!$U$116,IF(N411="O",J411,0))),0)</f>
        <v>0</v>
      </c>
      <c r="AP411" s="75" t="n">
        <f aca="false">IF(H411&lt;&gt;0,J411,0)</f>
        <v>0</v>
      </c>
      <c r="AQ411" s="75" t="n">
        <f aca="false">IF(K411&lt;&gt;0,L411,0)</f>
        <v>0</v>
      </c>
    </row>
    <row r="412" s="174" customFormat="true" ht="14.25" hidden="false" customHeight="false" outlineLevel="0" collapsed="false">
      <c r="A412" s="159" t="n">
        <v>400</v>
      </c>
      <c r="B412" s="160" t="n">
        <f aca="false">R412</f>
        <v>0</v>
      </c>
      <c r="C412" s="161" t="n">
        <f aca="false">T412</f>
        <v>0</v>
      </c>
      <c r="D412" s="162" t="n">
        <f aca="false">U412</f>
        <v>0</v>
      </c>
      <c r="E412" s="163" t="n">
        <f aca="false">'ORÇ.GLOBAL P CAIXA'!E411</f>
        <v>0</v>
      </c>
      <c r="F412" s="163" t="n">
        <f aca="false">IF('ORÇ.GLOBAL EMPRESA'!G411&gt;0,'ORÇ.GLOBAL EMPRESA'!G411,'ORÇ.GLOBAL P CAIXA'!F411)</f>
        <v>0</v>
      </c>
      <c r="G412" s="163" t="n">
        <f aca="false">IF(E412&lt;&gt;0,ROUND(E412*F412,2),IF(AK412=0,(SUMIF($AC$13:$AC$1012,B412,$AK$13:$AK$1012)),AK412))</f>
        <v>0</v>
      </c>
      <c r="H412" s="163" t="n">
        <f aca="false">V412</f>
        <v>0</v>
      </c>
      <c r="I412" s="163" t="n">
        <f aca="false">W412</f>
        <v>0</v>
      </c>
      <c r="J412" s="163" t="n">
        <f aca="false">IF(H412&lt;&gt;0,ROUND(H412*I412,2),IF(AP412=0,(SUMIF($AC$13:$AC$1012,B412,$AP$13:$AP$1012)),AP412))</f>
        <v>0</v>
      </c>
      <c r="K412" s="163" t="n">
        <f aca="false">H412-E412</f>
        <v>0</v>
      </c>
      <c r="L412" s="163" t="n">
        <f aca="false">J412-G412</f>
        <v>0</v>
      </c>
      <c r="M412" s="645" t="str">
        <f aca="false">IF('ORÇ.GLOBAL P CAIXA'!H411&gt;0,'ORÇ.GLOBAL P CAIXA'!H411,"")</f>
        <v/>
      </c>
      <c r="N412" s="646" t="n">
        <f aca="false">'ORÇ.GLOBAL P CAIXA'!I411</f>
        <v>0</v>
      </c>
      <c r="O412" s="166" t="str">
        <f aca="false">S412</f>
        <v/>
      </c>
      <c r="P412" s="167"/>
      <c r="Q412" s="168" t="str">
        <f aca="false">IF(B412&gt;0,"ok","ocultar")</f>
        <v>ocultar</v>
      </c>
      <c r="R412" s="647" t="n">
        <f aca="false">'ORÇ.GLOBAL P CAIXA'!B411</f>
        <v>0</v>
      </c>
      <c r="S412" s="170" t="str">
        <f aca="false">IF('ORÇ.GLOBAL P CAIXA'!N411&lt;&gt;0,'ORÇ.GLOBAL P CAIXA'!N411,"")</f>
        <v/>
      </c>
      <c r="T412" s="648" t="n">
        <f aca="false">'ORÇ.GLOBAL P CAIXA'!O411</f>
        <v>0</v>
      </c>
      <c r="U412" s="172" t="n">
        <f aca="false">'ORÇ.GLOBAL P CAIXA'!P411</f>
        <v>0</v>
      </c>
      <c r="V412" s="173" t="n">
        <f aca="false">'ORÇ.GLOBAL P CAIXA'!E411</f>
        <v>0</v>
      </c>
      <c r="W412" s="173" t="n">
        <f aca="false">F412</f>
        <v>0</v>
      </c>
      <c r="X412" s="649"/>
      <c r="Y412" s="649"/>
      <c r="Z412" s="650"/>
      <c r="AB412" s="88"/>
      <c r="AC412" s="157" t="n">
        <f aca="false">IF(B412=0,AC411,IF(ISNONTEXT(B412)=TRUE(),INT(B412),INT(LEFT(B412,FIND(".",B412)-1))))</f>
        <v>3</v>
      </c>
      <c r="AD412" s="157" t="str">
        <f aca="false">IF(AD413=1,1,IF(B412&lt;&gt;0,1,IF(C412&lt;&gt;0,1,IF(D412&lt;&gt;0,1,IF(E412&lt;&gt;0,1,"")))))</f>
        <v/>
      </c>
      <c r="AE412" s="157" t="str">
        <f aca="false">IF(AC412=0," ",IF(AC412&lt;&gt;AC411,AC412," "))</f>
        <v> </v>
      </c>
      <c r="AF412" s="88"/>
      <c r="AG412" s="75" t="e">
        <f aca="false">IF(AC412&lt;&gt;AE412,(IF(N412=0,G412*(INFORMAÇÕES!$Q$69/INFORMAÇÕES!$Q$72),IF(N412="R",G412,0))),0)</f>
        <v>#DIV/0!</v>
      </c>
      <c r="AH412" s="75" t="e">
        <f aca="false">IF(AC412&lt;&gt;AE412,(IF(N412=0,G412*(INFORMAÇÕES!$Q$70/INFORMAÇÕES!$Q$72),IF(N412="C",G412,0))),0)</f>
        <v>#DIV/0!</v>
      </c>
      <c r="AI412" s="75" t="n">
        <f aca="false">IF(AC412&lt;&gt;AE412,(IF(N412=0,G412*INFORMAÇÕES!$U$115,IF(N412="CF",G412,0))),0)</f>
        <v>0</v>
      </c>
      <c r="AJ412" s="75" t="n">
        <f aca="false">IF(AC412&lt;&gt;AE412,(IF(N412=0,G412*INFORMAÇÕES!$U$116,IF(N412="O",G412,0))),0)</f>
        <v>0</v>
      </c>
      <c r="AK412" s="75" t="n">
        <f aca="false">IF(E412&lt;&gt;0,G412,0)</f>
        <v>0</v>
      </c>
      <c r="AL412" s="75" t="n">
        <f aca="false">IF(AC412&lt;&gt;AE412,(IF(N412=0,J412*(INFORMAÇÕES!$Q$89/INFORMAÇÕES!$Q$92),IF(N412="R",J412,0))),0)</f>
        <v>0</v>
      </c>
      <c r="AM412" s="75" t="n">
        <f aca="false">IF(AC412&lt;&gt;AE412,(IF(N412=0,J412*(INFORMAÇÕES!$Q$90/INFORMAÇÕES!$Q$92),IF(N412="C",J412,0))),0)</f>
        <v>0</v>
      </c>
      <c r="AN412" s="75" t="n">
        <f aca="false">IF(AC412&lt;&gt;AE412,(IF(N412="",J412*INFORMAÇÕES!$U$115,IF(N412="CF",J412,0))),0)</f>
        <v>0</v>
      </c>
      <c r="AO412" s="75" t="n">
        <f aca="false">IF(AC412&lt;&gt;AE412,(IF(N412="",J412*INFORMAÇÕES!$U$116,IF(N412="O",J412,0))),0)</f>
        <v>0</v>
      </c>
      <c r="AP412" s="75" t="n">
        <f aca="false">IF(H412&lt;&gt;0,J412,0)</f>
        <v>0</v>
      </c>
      <c r="AQ412" s="75" t="n">
        <f aca="false">IF(K412&lt;&gt;0,L412,0)</f>
        <v>0</v>
      </c>
    </row>
    <row r="413" s="174" customFormat="true" ht="14.25" hidden="false" customHeight="false" outlineLevel="0" collapsed="false">
      <c r="A413" s="159" t="n">
        <v>401</v>
      </c>
      <c r="B413" s="160" t="n">
        <f aca="false">R413</f>
        <v>0</v>
      </c>
      <c r="C413" s="161" t="n">
        <f aca="false">T413</f>
        <v>0</v>
      </c>
      <c r="D413" s="162" t="n">
        <f aca="false">U413</f>
        <v>0</v>
      </c>
      <c r="E413" s="163" t="n">
        <f aca="false">'ORÇ.GLOBAL P CAIXA'!E412</f>
        <v>0</v>
      </c>
      <c r="F413" s="163" t="n">
        <f aca="false">IF('ORÇ.GLOBAL EMPRESA'!G412&gt;0,'ORÇ.GLOBAL EMPRESA'!G412,'ORÇ.GLOBAL P CAIXA'!F412)</f>
        <v>0</v>
      </c>
      <c r="G413" s="163" t="n">
        <f aca="false">IF(E413&lt;&gt;0,ROUND(E413*F413,2),IF(AK413=0,(SUMIF($AC$13:$AC$1012,B413,$AK$13:$AK$1012)),AK413))</f>
        <v>0</v>
      </c>
      <c r="H413" s="163" t="n">
        <f aca="false">V413</f>
        <v>0</v>
      </c>
      <c r="I413" s="163" t="n">
        <f aca="false">W413</f>
        <v>0</v>
      </c>
      <c r="J413" s="163" t="n">
        <f aca="false">IF(H413&lt;&gt;0,ROUND(H413*I413,2),IF(AP413=0,(SUMIF($AC$13:$AC$1012,B413,$AP$13:$AP$1012)),AP413))</f>
        <v>0</v>
      </c>
      <c r="K413" s="163" t="n">
        <f aca="false">H413-E413</f>
        <v>0</v>
      </c>
      <c r="L413" s="163" t="n">
        <f aca="false">J413-G413</f>
        <v>0</v>
      </c>
      <c r="M413" s="645" t="str">
        <f aca="false">IF('ORÇ.GLOBAL P CAIXA'!H412&gt;0,'ORÇ.GLOBAL P CAIXA'!H412,"")</f>
        <v/>
      </c>
      <c r="N413" s="646" t="n">
        <f aca="false">'ORÇ.GLOBAL P CAIXA'!I412</f>
        <v>0</v>
      </c>
      <c r="O413" s="166" t="str">
        <f aca="false">S413</f>
        <v/>
      </c>
      <c r="P413" s="167"/>
      <c r="Q413" s="168" t="str">
        <f aca="false">IF(B413&gt;0,"ok","ocultar")</f>
        <v>ocultar</v>
      </c>
      <c r="R413" s="647" t="n">
        <f aca="false">'ORÇ.GLOBAL P CAIXA'!B412</f>
        <v>0</v>
      </c>
      <c r="S413" s="170" t="str">
        <f aca="false">IF('ORÇ.GLOBAL P CAIXA'!N412&lt;&gt;0,'ORÇ.GLOBAL P CAIXA'!N412,"")</f>
        <v/>
      </c>
      <c r="T413" s="648" t="n">
        <f aca="false">'ORÇ.GLOBAL P CAIXA'!O412</f>
        <v>0</v>
      </c>
      <c r="U413" s="172" t="n">
        <f aca="false">'ORÇ.GLOBAL P CAIXA'!P412</f>
        <v>0</v>
      </c>
      <c r="V413" s="173" t="n">
        <f aca="false">'ORÇ.GLOBAL P CAIXA'!E412</f>
        <v>0</v>
      </c>
      <c r="W413" s="173" t="n">
        <f aca="false">F413</f>
        <v>0</v>
      </c>
      <c r="X413" s="649"/>
      <c r="Y413" s="649"/>
      <c r="Z413" s="650"/>
      <c r="AB413" s="88"/>
      <c r="AC413" s="157" t="n">
        <f aca="false">IF(B413=0,AC412,IF(ISNONTEXT(B413)=TRUE(),INT(B413),INT(LEFT(B413,FIND(".",B413)-1))))</f>
        <v>3</v>
      </c>
      <c r="AD413" s="157" t="str">
        <f aca="false">IF(AD414=1,1,IF(B413&lt;&gt;0,1,IF(C413&lt;&gt;0,1,IF(D413&lt;&gt;0,1,IF(E413&lt;&gt;0,1,"")))))</f>
        <v/>
      </c>
      <c r="AE413" s="157" t="str">
        <f aca="false">IF(AC413=0," ",IF(AC413&lt;&gt;AC412,AC413," "))</f>
        <v> </v>
      </c>
      <c r="AF413" s="88"/>
      <c r="AG413" s="75" t="e">
        <f aca="false">IF(AC413&lt;&gt;AE413,(IF(N413=0,G413*(INFORMAÇÕES!$Q$69/INFORMAÇÕES!$Q$72),IF(N413="R",G413,0))),0)</f>
        <v>#DIV/0!</v>
      </c>
      <c r="AH413" s="75" t="e">
        <f aca="false">IF(AC413&lt;&gt;AE413,(IF(N413=0,G413*(INFORMAÇÕES!$Q$70/INFORMAÇÕES!$Q$72),IF(N413="C",G413,0))),0)</f>
        <v>#DIV/0!</v>
      </c>
      <c r="AI413" s="75" t="n">
        <f aca="false">IF(AC413&lt;&gt;AE413,(IF(N413=0,G413*INFORMAÇÕES!$U$115,IF(N413="CF",G413,0))),0)</f>
        <v>0</v>
      </c>
      <c r="AJ413" s="75" t="n">
        <f aca="false">IF(AC413&lt;&gt;AE413,(IF(N413=0,G413*INFORMAÇÕES!$U$116,IF(N413="O",G413,0))),0)</f>
        <v>0</v>
      </c>
      <c r="AK413" s="75" t="n">
        <f aca="false">IF(E413&lt;&gt;0,G413,0)</f>
        <v>0</v>
      </c>
      <c r="AL413" s="75" t="n">
        <f aca="false">IF(AC413&lt;&gt;AE413,(IF(N413=0,J413*(INFORMAÇÕES!$Q$89/INFORMAÇÕES!$Q$92),IF(N413="R",J413,0))),0)</f>
        <v>0</v>
      </c>
      <c r="AM413" s="75" t="n">
        <f aca="false">IF(AC413&lt;&gt;AE413,(IF(N413=0,J413*(INFORMAÇÕES!$Q$90/INFORMAÇÕES!$Q$92),IF(N413="C",J413,0))),0)</f>
        <v>0</v>
      </c>
      <c r="AN413" s="75" t="n">
        <f aca="false">IF(AC413&lt;&gt;AE413,(IF(N413="",J413*INFORMAÇÕES!$U$115,IF(N413="CF",J413,0))),0)</f>
        <v>0</v>
      </c>
      <c r="AO413" s="75" t="n">
        <f aca="false">IF(AC413&lt;&gt;AE413,(IF(N413="",J413*INFORMAÇÕES!$U$116,IF(N413="O",J413,0))),0)</f>
        <v>0</v>
      </c>
      <c r="AP413" s="75" t="n">
        <f aca="false">IF(H413&lt;&gt;0,J413,0)</f>
        <v>0</v>
      </c>
      <c r="AQ413" s="75" t="n">
        <f aca="false">IF(K413&lt;&gt;0,L413,0)</f>
        <v>0</v>
      </c>
    </row>
    <row r="414" s="174" customFormat="true" ht="14.25" hidden="false" customHeight="false" outlineLevel="0" collapsed="false">
      <c r="A414" s="159" t="n">
        <v>402</v>
      </c>
      <c r="B414" s="160" t="n">
        <f aca="false">R414</f>
        <v>0</v>
      </c>
      <c r="C414" s="161" t="n">
        <f aca="false">T414</f>
        <v>0</v>
      </c>
      <c r="D414" s="162" t="n">
        <f aca="false">U414</f>
        <v>0</v>
      </c>
      <c r="E414" s="163" t="n">
        <f aca="false">'ORÇ.GLOBAL P CAIXA'!E413</f>
        <v>0</v>
      </c>
      <c r="F414" s="163" t="n">
        <f aca="false">IF('ORÇ.GLOBAL EMPRESA'!G413&gt;0,'ORÇ.GLOBAL EMPRESA'!G413,'ORÇ.GLOBAL P CAIXA'!F413)</f>
        <v>0</v>
      </c>
      <c r="G414" s="163" t="n">
        <f aca="false">IF(E414&lt;&gt;0,ROUND(E414*F414,2),IF(AK414=0,(SUMIF($AC$13:$AC$1012,B414,$AK$13:$AK$1012)),AK414))</f>
        <v>0</v>
      </c>
      <c r="H414" s="163" t="n">
        <f aca="false">V414</f>
        <v>0</v>
      </c>
      <c r="I414" s="163" t="n">
        <f aca="false">W414</f>
        <v>0</v>
      </c>
      <c r="J414" s="163" t="n">
        <f aca="false">IF(H414&lt;&gt;0,ROUND(H414*I414,2),IF(AP414=0,(SUMIF($AC$13:$AC$1012,B414,$AP$13:$AP$1012)),AP414))</f>
        <v>0</v>
      </c>
      <c r="K414" s="163" t="n">
        <f aca="false">H414-E414</f>
        <v>0</v>
      </c>
      <c r="L414" s="163" t="n">
        <f aca="false">J414-G414</f>
        <v>0</v>
      </c>
      <c r="M414" s="645" t="str">
        <f aca="false">IF('ORÇ.GLOBAL P CAIXA'!H413&gt;0,'ORÇ.GLOBAL P CAIXA'!H413,"")</f>
        <v/>
      </c>
      <c r="N414" s="646" t="n">
        <f aca="false">'ORÇ.GLOBAL P CAIXA'!I413</f>
        <v>0</v>
      </c>
      <c r="O414" s="166" t="str">
        <f aca="false">S414</f>
        <v/>
      </c>
      <c r="P414" s="167"/>
      <c r="Q414" s="168" t="str">
        <f aca="false">IF(B414&gt;0,"ok","ocultar")</f>
        <v>ocultar</v>
      </c>
      <c r="R414" s="647" t="n">
        <f aca="false">'ORÇ.GLOBAL P CAIXA'!B413</f>
        <v>0</v>
      </c>
      <c r="S414" s="170" t="str">
        <f aca="false">IF('ORÇ.GLOBAL P CAIXA'!N413&lt;&gt;0,'ORÇ.GLOBAL P CAIXA'!N413,"")</f>
        <v/>
      </c>
      <c r="T414" s="648" t="n">
        <f aca="false">'ORÇ.GLOBAL P CAIXA'!O413</f>
        <v>0</v>
      </c>
      <c r="U414" s="172" t="n">
        <f aca="false">'ORÇ.GLOBAL P CAIXA'!P413</f>
        <v>0</v>
      </c>
      <c r="V414" s="173" t="n">
        <f aca="false">'ORÇ.GLOBAL P CAIXA'!E413</f>
        <v>0</v>
      </c>
      <c r="W414" s="173" t="n">
        <f aca="false">F414</f>
        <v>0</v>
      </c>
      <c r="X414" s="649"/>
      <c r="Y414" s="649"/>
      <c r="Z414" s="650"/>
      <c r="AB414" s="88"/>
      <c r="AC414" s="157" t="n">
        <f aca="false">IF(B414=0,AC413,IF(ISNONTEXT(B414)=TRUE(),INT(B414),INT(LEFT(B414,FIND(".",B414)-1))))</f>
        <v>3</v>
      </c>
      <c r="AD414" s="157" t="str">
        <f aca="false">IF(AD415=1,1,IF(B414&lt;&gt;0,1,IF(C414&lt;&gt;0,1,IF(D414&lt;&gt;0,1,IF(E414&lt;&gt;0,1,"")))))</f>
        <v/>
      </c>
      <c r="AE414" s="157" t="str">
        <f aca="false">IF(AC414=0," ",IF(AC414&lt;&gt;AC413,AC414," "))</f>
        <v> </v>
      </c>
      <c r="AF414" s="88"/>
      <c r="AG414" s="75" t="e">
        <f aca="false">IF(AC414&lt;&gt;AE414,(IF(N414=0,G414*(INFORMAÇÕES!$Q$69/INFORMAÇÕES!$Q$72),IF(N414="R",G414,0))),0)</f>
        <v>#DIV/0!</v>
      </c>
      <c r="AH414" s="75" t="e">
        <f aca="false">IF(AC414&lt;&gt;AE414,(IF(N414=0,G414*(INFORMAÇÕES!$Q$70/INFORMAÇÕES!$Q$72),IF(N414="C",G414,0))),0)</f>
        <v>#DIV/0!</v>
      </c>
      <c r="AI414" s="75" t="n">
        <f aca="false">IF(AC414&lt;&gt;AE414,(IF(N414=0,G414*INFORMAÇÕES!$U$115,IF(N414="CF",G414,0))),0)</f>
        <v>0</v>
      </c>
      <c r="AJ414" s="75" t="n">
        <f aca="false">IF(AC414&lt;&gt;AE414,(IF(N414=0,G414*INFORMAÇÕES!$U$116,IF(N414="O",G414,0))),0)</f>
        <v>0</v>
      </c>
      <c r="AK414" s="75" t="n">
        <f aca="false">IF(E414&lt;&gt;0,G414,0)</f>
        <v>0</v>
      </c>
      <c r="AL414" s="75" t="n">
        <f aca="false">IF(AC414&lt;&gt;AE414,(IF(N414=0,J414*(INFORMAÇÕES!$Q$89/INFORMAÇÕES!$Q$92),IF(N414="R",J414,0))),0)</f>
        <v>0</v>
      </c>
      <c r="AM414" s="75" t="n">
        <f aca="false">IF(AC414&lt;&gt;AE414,(IF(N414=0,J414*(INFORMAÇÕES!$Q$90/INFORMAÇÕES!$Q$92),IF(N414="C",J414,0))),0)</f>
        <v>0</v>
      </c>
      <c r="AN414" s="75" t="n">
        <f aca="false">IF(AC414&lt;&gt;AE414,(IF(N414="",J414*INFORMAÇÕES!$U$115,IF(N414="CF",J414,0))),0)</f>
        <v>0</v>
      </c>
      <c r="AO414" s="75" t="n">
        <f aca="false">IF(AC414&lt;&gt;AE414,(IF(N414="",J414*INFORMAÇÕES!$U$116,IF(N414="O",J414,0))),0)</f>
        <v>0</v>
      </c>
      <c r="AP414" s="75" t="n">
        <f aca="false">IF(H414&lt;&gt;0,J414,0)</f>
        <v>0</v>
      </c>
      <c r="AQ414" s="75" t="n">
        <f aca="false">IF(K414&lt;&gt;0,L414,0)</f>
        <v>0</v>
      </c>
    </row>
    <row r="415" s="174" customFormat="true" ht="14.25" hidden="false" customHeight="false" outlineLevel="0" collapsed="false">
      <c r="A415" s="159" t="n">
        <v>403</v>
      </c>
      <c r="B415" s="160" t="n">
        <f aca="false">R415</f>
        <v>0</v>
      </c>
      <c r="C415" s="161" t="n">
        <f aca="false">T415</f>
        <v>0</v>
      </c>
      <c r="D415" s="162" t="n">
        <f aca="false">U415</f>
        <v>0</v>
      </c>
      <c r="E415" s="163" t="n">
        <f aca="false">'ORÇ.GLOBAL P CAIXA'!E414</f>
        <v>0</v>
      </c>
      <c r="F415" s="163" t="n">
        <f aca="false">IF('ORÇ.GLOBAL EMPRESA'!G414&gt;0,'ORÇ.GLOBAL EMPRESA'!G414,'ORÇ.GLOBAL P CAIXA'!F414)</f>
        <v>0</v>
      </c>
      <c r="G415" s="163" t="n">
        <f aca="false">IF(E415&lt;&gt;0,ROUND(E415*F415,2),IF(AK415=0,(SUMIF($AC$13:$AC$1012,B415,$AK$13:$AK$1012)),AK415))</f>
        <v>0</v>
      </c>
      <c r="H415" s="163" t="n">
        <f aca="false">V415</f>
        <v>0</v>
      </c>
      <c r="I415" s="163" t="n">
        <f aca="false">W415</f>
        <v>0</v>
      </c>
      <c r="J415" s="163" t="n">
        <f aca="false">IF(H415&lt;&gt;0,ROUND(H415*I415,2),IF(AP415=0,(SUMIF($AC$13:$AC$1012,B415,$AP$13:$AP$1012)),AP415))</f>
        <v>0</v>
      </c>
      <c r="K415" s="163" t="n">
        <f aca="false">H415-E415</f>
        <v>0</v>
      </c>
      <c r="L415" s="163" t="n">
        <f aca="false">J415-G415</f>
        <v>0</v>
      </c>
      <c r="M415" s="645" t="str">
        <f aca="false">IF('ORÇ.GLOBAL P CAIXA'!H414&gt;0,'ORÇ.GLOBAL P CAIXA'!H414,"")</f>
        <v/>
      </c>
      <c r="N415" s="646" t="n">
        <f aca="false">'ORÇ.GLOBAL P CAIXA'!I414</f>
        <v>0</v>
      </c>
      <c r="O415" s="166" t="str">
        <f aca="false">S415</f>
        <v/>
      </c>
      <c r="P415" s="167"/>
      <c r="Q415" s="168" t="str">
        <f aca="false">IF(B415&gt;0,"ok","ocultar")</f>
        <v>ocultar</v>
      </c>
      <c r="R415" s="647" t="n">
        <f aca="false">'ORÇ.GLOBAL P CAIXA'!B414</f>
        <v>0</v>
      </c>
      <c r="S415" s="170" t="str">
        <f aca="false">IF('ORÇ.GLOBAL P CAIXA'!N414&lt;&gt;0,'ORÇ.GLOBAL P CAIXA'!N414,"")</f>
        <v/>
      </c>
      <c r="T415" s="648" t="n">
        <f aca="false">'ORÇ.GLOBAL P CAIXA'!O414</f>
        <v>0</v>
      </c>
      <c r="U415" s="172" t="n">
        <f aca="false">'ORÇ.GLOBAL P CAIXA'!P414</f>
        <v>0</v>
      </c>
      <c r="V415" s="173" t="n">
        <f aca="false">'ORÇ.GLOBAL P CAIXA'!E414</f>
        <v>0</v>
      </c>
      <c r="W415" s="173" t="n">
        <f aca="false">F415</f>
        <v>0</v>
      </c>
      <c r="X415" s="649"/>
      <c r="Y415" s="649"/>
      <c r="Z415" s="650"/>
      <c r="AB415" s="88"/>
      <c r="AC415" s="157" t="n">
        <f aca="false">IF(B415=0,AC414,IF(ISNONTEXT(B415)=TRUE(),INT(B415),INT(LEFT(B415,FIND(".",B415)-1))))</f>
        <v>3</v>
      </c>
      <c r="AD415" s="157" t="str">
        <f aca="false">IF(AD416=1,1,IF(B415&lt;&gt;0,1,IF(C415&lt;&gt;0,1,IF(D415&lt;&gt;0,1,IF(E415&lt;&gt;0,1,"")))))</f>
        <v/>
      </c>
      <c r="AE415" s="157" t="str">
        <f aca="false">IF(AC415=0," ",IF(AC415&lt;&gt;AC414,AC415," "))</f>
        <v> </v>
      </c>
      <c r="AF415" s="88"/>
      <c r="AG415" s="75" t="e">
        <f aca="false">IF(AC415&lt;&gt;AE415,(IF(N415=0,G415*(INFORMAÇÕES!$Q$69/INFORMAÇÕES!$Q$72),IF(N415="R",G415,0))),0)</f>
        <v>#DIV/0!</v>
      </c>
      <c r="AH415" s="75" t="e">
        <f aca="false">IF(AC415&lt;&gt;AE415,(IF(N415=0,G415*(INFORMAÇÕES!$Q$70/INFORMAÇÕES!$Q$72),IF(N415="C",G415,0))),0)</f>
        <v>#DIV/0!</v>
      </c>
      <c r="AI415" s="75" t="n">
        <f aca="false">IF(AC415&lt;&gt;AE415,(IF(N415=0,G415*INFORMAÇÕES!$U$115,IF(N415="CF",G415,0))),0)</f>
        <v>0</v>
      </c>
      <c r="AJ415" s="75" t="n">
        <f aca="false">IF(AC415&lt;&gt;AE415,(IF(N415=0,G415*INFORMAÇÕES!$U$116,IF(N415="O",G415,0))),0)</f>
        <v>0</v>
      </c>
      <c r="AK415" s="75" t="n">
        <f aca="false">IF(E415&lt;&gt;0,G415,0)</f>
        <v>0</v>
      </c>
      <c r="AL415" s="75" t="n">
        <f aca="false">IF(AC415&lt;&gt;AE415,(IF(N415=0,J415*(INFORMAÇÕES!$Q$89/INFORMAÇÕES!$Q$92),IF(N415="R",J415,0))),0)</f>
        <v>0</v>
      </c>
      <c r="AM415" s="75" t="n">
        <f aca="false">IF(AC415&lt;&gt;AE415,(IF(N415=0,J415*(INFORMAÇÕES!$Q$90/INFORMAÇÕES!$Q$92),IF(N415="C",J415,0))),0)</f>
        <v>0</v>
      </c>
      <c r="AN415" s="75" t="n">
        <f aca="false">IF(AC415&lt;&gt;AE415,(IF(N415="",J415*INFORMAÇÕES!$U$115,IF(N415="CF",J415,0))),0)</f>
        <v>0</v>
      </c>
      <c r="AO415" s="75" t="n">
        <f aca="false">IF(AC415&lt;&gt;AE415,(IF(N415="",J415*INFORMAÇÕES!$U$116,IF(N415="O",J415,0))),0)</f>
        <v>0</v>
      </c>
      <c r="AP415" s="75" t="n">
        <f aca="false">IF(H415&lt;&gt;0,J415,0)</f>
        <v>0</v>
      </c>
      <c r="AQ415" s="75" t="n">
        <f aca="false">IF(K415&lt;&gt;0,L415,0)</f>
        <v>0</v>
      </c>
    </row>
    <row r="416" s="174" customFormat="true" ht="14.25" hidden="false" customHeight="false" outlineLevel="0" collapsed="false">
      <c r="A416" s="159" t="n">
        <v>404</v>
      </c>
      <c r="B416" s="160" t="n">
        <f aca="false">R416</f>
        <v>0</v>
      </c>
      <c r="C416" s="161" t="n">
        <f aca="false">T416</f>
        <v>0</v>
      </c>
      <c r="D416" s="162" t="n">
        <f aca="false">U416</f>
        <v>0</v>
      </c>
      <c r="E416" s="163" t="n">
        <f aca="false">'ORÇ.GLOBAL P CAIXA'!E415</f>
        <v>0</v>
      </c>
      <c r="F416" s="163" t="n">
        <f aca="false">IF('ORÇ.GLOBAL EMPRESA'!G415&gt;0,'ORÇ.GLOBAL EMPRESA'!G415,'ORÇ.GLOBAL P CAIXA'!F415)</f>
        <v>0</v>
      </c>
      <c r="G416" s="163" t="n">
        <f aca="false">IF(E416&lt;&gt;0,ROUND(E416*F416,2),IF(AK416=0,(SUMIF($AC$13:$AC$1012,B416,$AK$13:$AK$1012)),AK416))</f>
        <v>0</v>
      </c>
      <c r="H416" s="163" t="n">
        <f aca="false">V416</f>
        <v>0</v>
      </c>
      <c r="I416" s="163" t="n">
        <f aca="false">W416</f>
        <v>0</v>
      </c>
      <c r="J416" s="163" t="n">
        <f aca="false">IF(H416&lt;&gt;0,ROUND(H416*I416,2),IF(AP416=0,(SUMIF($AC$13:$AC$1012,B416,$AP$13:$AP$1012)),AP416))</f>
        <v>0</v>
      </c>
      <c r="K416" s="163" t="n">
        <f aca="false">H416-E416</f>
        <v>0</v>
      </c>
      <c r="L416" s="163" t="n">
        <f aca="false">J416-G416</f>
        <v>0</v>
      </c>
      <c r="M416" s="645" t="str">
        <f aca="false">IF('ORÇ.GLOBAL P CAIXA'!H415&gt;0,'ORÇ.GLOBAL P CAIXA'!H415,"")</f>
        <v/>
      </c>
      <c r="N416" s="646" t="n">
        <f aca="false">'ORÇ.GLOBAL P CAIXA'!I415</f>
        <v>0</v>
      </c>
      <c r="O416" s="166" t="str">
        <f aca="false">S416</f>
        <v/>
      </c>
      <c r="P416" s="167"/>
      <c r="Q416" s="168" t="str">
        <f aca="false">IF(B416&gt;0,"ok","ocultar")</f>
        <v>ocultar</v>
      </c>
      <c r="R416" s="647" t="n">
        <f aca="false">'ORÇ.GLOBAL P CAIXA'!B415</f>
        <v>0</v>
      </c>
      <c r="S416" s="170" t="str">
        <f aca="false">IF('ORÇ.GLOBAL P CAIXA'!N415&lt;&gt;0,'ORÇ.GLOBAL P CAIXA'!N415,"")</f>
        <v/>
      </c>
      <c r="T416" s="648" t="n">
        <f aca="false">'ORÇ.GLOBAL P CAIXA'!O415</f>
        <v>0</v>
      </c>
      <c r="U416" s="172" t="n">
        <f aca="false">'ORÇ.GLOBAL P CAIXA'!P415</f>
        <v>0</v>
      </c>
      <c r="V416" s="173" t="n">
        <f aca="false">'ORÇ.GLOBAL P CAIXA'!E415</f>
        <v>0</v>
      </c>
      <c r="W416" s="173" t="n">
        <f aca="false">F416</f>
        <v>0</v>
      </c>
      <c r="X416" s="649"/>
      <c r="Y416" s="649"/>
      <c r="Z416" s="650"/>
      <c r="AB416" s="88"/>
      <c r="AC416" s="157" t="n">
        <f aca="false">IF(B416=0,AC415,IF(ISNONTEXT(B416)=TRUE(),INT(B416),INT(LEFT(B416,FIND(".",B416)-1))))</f>
        <v>3</v>
      </c>
      <c r="AD416" s="157" t="str">
        <f aca="false">IF(AD417=1,1,IF(B416&lt;&gt;0,1,IF(C416&lt;&gt;0,1,IF(D416&lt;&gt;0,1,IF(E416&lt;&gt;0,1,"")))))</f>
        <v/>
      </c>
      <c r="AE416" s="157" t="str">
        <f aca="false">IF(AC416=0," ",IF(AC416&lt;&gt;AC415,AC416," "))</f>
        <v> </v>
      </c>
      <c r="AF416" s="88"/>
      <c r="AG416" s="75" t="e">
        <f aca="false">IF(AC416&lt;&gt;AE416,(IF(N416=0,G416*(INFORMAÇÕES!$Q$69/INFORMAÇÕES!$Q$72),IF(N416="R",G416,0))),0)</f>
        <v>#DIV/0!</v>
      </c>
      <c r="AH416" s="75" t="e">
        <f aca="false">IF(AC416&lt;&gt;AE416,(IF(N416=0,G416*(INFORMAÇÕES!$Q$70/INFORMAÇÕES!$Q$72),IF(N416="C",G416,0))),0)</f>
        <v>#DIV/0!</v>
      </c>
      <c r="AI416" s="75" t="n">
        <f aca="false">IF(AC416&lt;&gt;AE416,(IF(N416=0,G416*INFORMAÇÕES!$U$115,IF(N416="CF",G416,0))),0)</f>
        <v>0</v>
      </c>
      <c r="AJ416" s="75" t="n">
        <f aca="false">IF(AC416&lt;&gt;AE416,(IF(N416=0,G416*INFORMAÇÕES!$U$116,IF(N416="O",G416,0))),0)</f>
        <v>0</v>
      </c>
      <c r="AK416" s="75" t="n">
        <f aca="false">IF(E416&lt;&gt;0,G416,0)</f>
        <v>0</v>
      </c>
      <c r="AL416" s="75" t="n">
        <f aca="false">IF(AC416&lt;&gt;AE416,(IF(N416=0,J416*(INFORMAÇÕES!$Q$89/INFORMAÇÕES!$Q$92),IF(N416="R",J416,0))),0)</f>
        <v>0</v>
      </c>
      <c r="AM416" s="75" t="n">
        <f aca="false">IF(AC416&lt;&gt;AE416,(IF(N416=0,J416*(INFORMAÇÕES!$Q$90/INFORMAÇÕES!$Q$92),IF(N416="C",J416,0))),0)</f>
        <v>0</v>
      </c>
      <c r="AN416" s="75" t="n">
        <f aca="false">IF(AC416&lt;&gt;AE416,(IF(N416="",J416*INFORMAÇÕES!$U$115,IF(N416="CF",J416,0))),0)</f>
        <v>0</v>
      </c>
      <c r="AO416" s="75" t="n">
        <f aca="false">IF(AC416&lt;&gt;AE416,(IF(N416="",J416*INFORMAÇÕES!$U$116,IF(N416="O",J416,0))),0)</f>
        <v>0</v>
      </c>
      <c r="AP416" s="75" t="n">
        <f aca="false">IF(H416&lt;&gt;0,J416,0)</f>
        <v>0</v>
      </c>
      <c r="AQ416" s="75" t="n">
        <f aca="false">IF(K416&lt;&gt;0,L416,0)</f>
        <v>0</v>
      </c>
    </row>
    <row r="417" s="174" customFormat="true" ht="14.25" hidden="false" customHeight="false" outlineLevel="0" collapsed="false">
      <c r="A417" s="159" t="n">
        <v>405</v>
      </c>
      <c r="B417" s="160" t="n">
        <f aca="false">R417</f>
        <v>0</v>
      </c>
      <c r="C417" s="161" t="n">
        <f aca="false">T417</f>
        <v>0</v>
      </c>
      <c r="D417" s="162" t="n">
        <f aca="false">U417</f>
        <v>0</v>
      </c>
      <c r="E417" s="163" t="n">
        <f aca="false">'ORÇ.GLOBAL P CAIXA'!E416</f>
        <v>0</v>
      </c>
      <c r="F417" s="163" t="n">
        <f aca="false">IF('ORÇ.GLOBAL EMPRESA'!G416&gt;0,'ORÇ.GLOBAL EMPRESA'!G416,'ORÇ.GLOBAL P CAIXA'!F416)</f>
        <v>0</v>
      </c>
      <c r="G417" s="163" t="n">
        <f aca="false">IF(E417&lt;&gt;0,ROUND(E417*F417,2),IF(AK417=0,(SUMIF($AC$13:$AC$1012,B417,$AK$13:$AK$1012)),AK417))</f>
        <v>0</v>
      </c>
      <c r="H417" s="163" t="n">
        <f aca="false">V417</f>
        <v>0</v>
      </c>
      <c r="I417" s="163" t="n">
        <f aca="false">W417</f>
        <v>0</v>
      </c>
      <c r="J417" s="163" t="n">
        <f aca="false">IF(H417&lt;&gt;0,ROUND(H417*I417,2),IF(AP417=0,(SUMIF($AC$13:$AC$1012,B417,$AP$13:$AP$1012)),AP417))</f>
        <v>0</v>
      </c>
      <c r="K417" s="163" t="n">
        <f aca="false">H417-E417</f>
        <v>0</v>
      </c>
      <c r="L417" s="163" t="n">
        <f aca="false">J417-G417</f>
        <v>0</v>
      </c>
      <c r="M417" s="645" t="str">
        <f aca="false">IF('ORÇ.GLOBAL P CAIXA'!H416&gt;0,'ORÇ.GLOBAL P CAIXA'!H416,"")</f>
        <v/>
      </c>
      <c r="N417" s="646" t="n">
        <f aca="false">'ORÇ.GLOBAL P CAIXA'!I416</f>
        <v>0</v>
      </c>
      <c r="O417" s="166" t="str">
        <f aca="false">S417</f>
        <v/>
      </c>
      <c r="P417" s="167"/>
      <c r="Q417" s="168" t="str">
        <f aca="false">IF(B417&gt;0,"ok","ocultar")</f>
        <v>ocultar</v>
      </c>
      <c r="R417" s="647" t="n">
        <f aca="false">'ORÇ.GLOBAL P CAIXA'!B416</f>
        <v>0</v>
      </c>
      <c r="S417" s="170" t="str">
        <f aca="false">IF('ORÇ.GLOBAL P CAIXA'!N416&lt;&gt;0,'ORÇ.GLOBAL P CAIXA'!N416,"")</f>
        <v/>
      </c>
      <c r="T417" s="648" t="n">
        <f aca="false">'ORÇ.GLOBAL P CAIXA'!O416</f>
        <v>0</v>
      </c>
      <c r="U417" s="172" t="n">
        <f aca="false">'ORÇ.GLOBAL P CAIXA'!P416</f>
        <v>0</v>
      </c>
      <c r="V417" s="173" t="n">
        <f aca="false">'ORÇ.GLOBAL P CAIXA'!E416</f>
        <v>0</v>
      </c>
      <c r="W417" s="173" t="n">
        <f aca="false">F417</f>
        <v>0</v>
      </c>
      <c r="X417" s="649"/>
      <c r="Y417" s="649"/>
      <c r="Z417" s="650"/>
      <c r="AB417" s="88"/>
      <c r="AC417" s="157" t="n">
        <f aca="false">IF(B417=0,AC416,IF(ISNONTEXT(B417)=TRUE(),INT(B417),INT(LEFT(B417,FIND(".",B417)-1))))</f>
        <v>3</v>
      </c>
      <c r="AD417" s="157" t="str">
        <f aca="false">IF(AD418=1,1,IF(B417&lt;&gt;0,1,IF(C417&lt;&gt;0,1,IF(D417&lt;&gt;0,1,IF(E417&lt;&gt;0,1,"")))))</f>
        <v/>
      </c>
      <c r="AE417" s="157" t="str">
        <f aca="false">IF(AC417=0," ",IF(AC417&lt;&gt;AC416,AC417," "))</f>
        <v> </v>
      </c>
      <c r="AF417" s="88"/>
      <c r="AG417" s="75" t="e">
        <f aca="false">IF(AC417&lt;&gt;AE417,(IF(N417=0,G417*(INFORMAÇÕES!$Q$69/INFORMAÇÕES!$Q$72),IF(N417="R",G417,0))),0)</f>
        <v>#DIV/0!</v>
      </c>
      <c r="AH417" s="75" t="e">
        <f aca="false">IF(AC417&lt;&gt;AE417,(IF(N417=0,G417*(INFORMAÇÕES!$Q$70/INFORMAÇÕES!$Q$72),IF(N417="C",G417,0))),0)</f>
        <v>#DIV/0!</v>
      </c>
      <c r="AI417" s="75" t="n">
        <f aca="false">IF(AC417&lt;&gt;AE417,(IF(N417=0,G417*INFORMAÇÕES!$U$115,IF(N417="CF",G417,0))),0)</f>
        <v>0</v>
      </c>
      <c r="AJ417" s="75" t="n">
        <f aca="false">IF(AC417&lt;&gt;AE417,(IF(N417=0,G417*INFORMAÇÕES!$U$116,IF(N417="O",G417,0))),0)</f>
        <v>0</v>
      </c>
      <c r="AK417" s="75" t="n">
        <f aca="false">IF(E417&lt;&gt;0,G417,0)</f>
        <v>0</v>
      </c>
      <c r="AL417" s="75" t="n">
        <f aca="false">IF(AC417&lt;&gt;AE417,(IF(N417=0,J417*(INFORMAÇÕES!$Q$89/INFORMAÇÕES!$Q$92),IF(N417="R",J417,0))),0)</f>
        <v>0</v>
      </c>
      <c r="AM417" s="75" t="n">
        <f aca="false">IF(AC417&lt;&gt;AE417,(IF(N417=0,J417*(INFORMAÇÕES!$Q$90/INFORMAÇÕES!$Q$92),IF(N417="C",J417,0))),0)</f>
        <v>0</v>
      </c>
      <c r="AN417" s="75" t="n">
        <f aca="false">IF(AC417&lt;&gt;AE417,(IF(N417="",J417*INFORMAÇÕES!$U$115,IF(N417="CF",J417,0))),0)</f>
        <v>0</v>
      </c>
      <c r="AO417" s="75" t="n">
        <f aca="false">IF(AC417&lt;&gt;AE417,(IF(N417="",J417*INFORMAÇÕES!$U$116,IF(N417="O",J417,0))),0)</f>
        <v>0</v>
      </c>
      <c r="AP417" s="75" t="n">
        <f aca="false">IF(H417&lt;&gt;0,J417,0)</f>
        <v>0</v>
      </c>
      <c r="AQ417" s="75" t="n">
        <f aca="false">IF(K417&lt;&gt;0,L417,0)</f>
        <v>0</v>
      </c>
    </row>
    <row r="418" s="174" customFormat="true" ht="14.25" hidden="false" customHeight="false" outlineLevel="0" collapsed="false">
      <c r="A418" s="159" t="n">
        <v>406</v>
      </c>
      <c r="B418" s="160" t="n">
        <f aca="false">R418</f>
        <v>0</v>
      </c>
      <c r="C418" s="161" t="n">
        <f aca="false">T418</f>
        <v>0</v>
      </c>
      <c r="D418" s="162" t="n">
        <f aca="false">U418</f>
        <v>0</v>
      </c>
      <c r="E418" s="163" t="n">
        <f aca="false">'ORÇ.GLOBAL P CAIXA'!E417</f>
        <v>0</v>
      </c>
      <c r="F418" s="163" t="n">
        <f aca="false">IF('ORÇ.GLOBAL EMPRESA'!G417&gt;0,'ORÇ.GLOBAL EMPRESA'!G417,'ORÇ.GLOBAL P CAIXA'!F417)</f>
        <v>0</v>
      </c>
      <c r="G418" s="163" t="n">
        <f aca="false">IF(E418&lt;&gt;0,ROUND(E418*F418,2),IF(AK418=0,(SUMIF($AC$13:$AC$1012,B418,$AK$13:$AK$1012)),AK418))</f>
        <v>0</v>
      </c>
      <c r="H418" s="163" t="n">
        <f aca="false">V418</f>
        <v>0</v>
      </c>
      <c r="I418" s="163" t="n">
        <f aca="false">W418</f>
        <v>0</v>
      </c>
      <c r="J418" s="163" t="n">
        <f aca="false">IF(H418&lt;&gt;0,ROUND(H418*I418,2),IF(AP418=0,(SUMIF($AC$13:$AC$1012,B418,$AP$13:$AP$1012)),AP418))</f>
        <v>0</v>
      </c>
      <c r="K418" s="163" t="n">
        <f aca="false">H418-E418</f>
        <v>0</v>
      </c>
      <c r="L418" s="163" t="n">
        <f aca="false">J418-G418</f>
        <v>0</v>
      </c>
      <c r="M418" s="645" t="str">
        <f aca="false">IF('ORÇ.GLOBAL P CAIXA'!H417&gt;0,'ORÇ.GLOBAL P CAIXA'!H417,"")</f>
        <v/>
      </c>
      <c r="N418" s="646" t="n">
        <f aca="false">'ORÇ.GLOBAL P CAIXA'!I417</f>
        <v>0</v>
      </c>
      <c r="O418" s="166" t="str">
        <f aca="false">S418</f>
        <v/>
      </c>
      <c r="P418" s="167"/>
      <c r="Q418" s="168" t="str">
        <f aca="false">IF(B418&gt;0,"ok","ocultar")</f>
        <v>ocultar</v>
      </c>
      <c r="R418" s="647" t="n">
        <f aca="false">'ORÇ.GLOBAL P CAIXA'!B417</f>
        <v>0</v>
      </c>
      <c r="S418" s="170" t="str">
        <f aca="false">IF('ORÇ.GLOBAL P CAIXA'!N417&lt;&gt;0,'ORÇ.GLOBAL P CAIXA'!N417,"")</f>
        <v/>
      </c>
      <c r="T418" s="648" t="n">
        <f aca="false">'ORÇ.GLOBAL P CAIXA'!O417</f>
        <v>0</v>
      </c>
      <c r="U418" s="172" t="n">
        <f aca="false">'ORÇ.GLOBAL P CAIXA'!P417</f>
        <v>0</v>
      </c>
      <c r="V418" s="173" t="n">
        <f aca="false">'ORÇ.GLOBAL P CAIXA'!E417</f>
        <v>0</v>
      </c>
      <c r="W418" s="173" t="n">
        <f aca="false">F418</f>
        <v>0</v>
      </c>
      <c r="X418" s="649"/>
      <c r="Y418" s="649"/>
      <c r="Z418" s="650"/>
      <c r="AB418" s="88"/>
      <c r="AC418" s="157" t="n">
        <f aca="false">IF(B418=0,AC417,IF(ISNONTEXT(B418)=TRUE(),INT(B418),INT(LEFT(B418,FIND(".",B418)-1))))</f>
        <v>3</v>
      </c>
      <c r="AD418" s="157" t="str">
        <f aca="false">IF(AD419=1,1,IF(B418&lt;&gt;0,1,IF(C418&lt;&gt;0,1,IF(D418&lt;&gt;0,1,IF(E418&lt;&gt;0,1,"")))))</f>
        <v/>
      </c>
      <c r="AE418" s="157" t="str">
        <f aca="false">IF(AC418=0," ",IF(AC418&lt;&gt;AC417,AC418," "))</f>
        <v> </v>
      </c>
      <c r="AF418" s="88"/>
      <c r="AG418" s="75" t="e">
        <f aca="false">IF(AC418&lt;&gt;AE418,(IF(N418=0,G418*(INFORMAÇÕES!$Q$69/INFORMAÇÕES!$Q$72),IF(N418="R",G418,0))),0)</f>
        <v>#DIV/0!</v>
      </c>
      <c r="AH418" s="75" t="e">
        <f aca="false">IF(AC418&lt;&gt;AE418,(IF(N418=0,G418*(INFORMAÇÕES!$Q$70/INFORMAÇÕES!$Q$72),IF(N418="C",G418,0))),0)</f>
        <v>#DIV/0!</v>
      </c>
      <c r="AI418" s="75" t="n">
        <f aca="false">IF(AC418&lt;&gt;AE418,(IF(N418=0,G418*INFORMAÇÕES!$U$115,IF(N418="CF",G418,0))),0)</f>
        <v>0</v>
      </c>
      <c r="AJ418" s="75" t="n">
        <f aca="false">IF(AC418&lt;&gt;AE418,(IF(N418=0,G418*INFORMAÇÕES!$U$116,IF(N418="O",G418,0))),0)</f>
        <v>0</v>
      </c>
      <c r="AK418" s="75" t="n">
        <f aca="false">IF(E418&lt;&gt;0,G418,0)</f>
        <v>0</v>
      </c>
      <c r="AL418" s="75" t="n">
        <f aca="false">IF(AC418&lt;&gt;AE418,(IF(N418=0,J418*(INFORMAÇÕES!$Q$89/INFORMAÇÕES!$Q$92),IF(N418="R",J418,0))),0)</f>
        <v>0</v>
      </c>
      <c r="AM418" s="75" t="n">
        <f aca="false">IF(AC418&lt;&gt;AE418,(IF(N418=0,J418*(INFORMAÇÕES!$Q$90/INFORMAÇÕES!$Q$92),IF(N418="C",J418,0))),0)</f>
        <v>0</v>
      </c>
      <c r="AN418" s="75" t="n">
        <f aca="false">IF(AC418&lt;&gt;AE418,(IF(N418="",J418*INFORMAÇÕES!$U$115,IF(N418="CF",J418,0))),0)</f>
        <v>0</v>
      </c>
      <c r="AO418" s="75" t="n">
        <f aca="false">IF(AC418&lt;&gt;AE418,(IF(N418="",J418*INFORMAÇÕES!$U$116,IF(N418="O",J418,0))),0)</f>
        <v>0</v>
      </c>
      <c r="AP418" s="75" t="n">
        <f aca="false">IF(H418&lt;&gt;0,J418,0)</f>
        <v>0</v>
      </c>
      <c r="AQ418" s="75" t="n">
        <f aca="false">IF(K418&lt;&gt;0,L418,0)</f>
        <v>0</v>
      </c>
    </row>
    <row r="419" s="174" customFormat="true" ht="14.25" hidden="false" customHeight="false" outlineLevel="0" collapsed="false">
      <c r="A419" s="159" t="n">
        <v>407</v>
      </c>
      <c r="B419" s="160" t="n">
        <f aca="false">R419</f>
        <v>0</v>
      </c>
      <c r="C419" s="161" t="n">
        <f aca="false">T419</f>
        <v>0</v>
      </c>
      <c r="D419" s="162" t="n">
        <f aca="false">U419</f>
        <v>0</v>
      </c>
      <c r="E419" s="163" t="n">
        <f aca="false">'ORÇ.GLOBAL P CAIXA'!E418</f>
        <v>0</v>
      </c>
      <c r="F419" s="163" t="n">
        <f aca="false">IF('ORÇ.GLOBAL EMPRESA'!G418&gt;0,'ORÇ.GLOBAL EMPRESA'!G418,'ORÇ.GLOBAL P CAIXA'!F418)</f>
        <v>0</v>
      </c>
      <c r="G419" s="163" t="n">
        <f aca="false">IF(E419&lt;&gt;0,ROUND(E419*F419,2),IF(AK419=0,(SUMIF($AC$13:$AC$1012,B419,$AK$13:$AK$1012)),AK419))</f>
        <v>0</v>
      </c>
      <c r="H419" s="163" t="n">
        <f aca="false">V419</f>
        <v>0</v>
      </c>
      <c r="I419" s="163" t="n">
        <f aca="false">W419</f>
        <v>0</v>
      </c>
      <c r="J419" s="163" t="n">
        <f aca="false">IF(H419&lt;&gt;0,ROUND(H419*I419,2),IF(AP419=0,(SUMIF($AC$13:$AC$1012,B419,$AP$13:$AP$1012)),AP419))</f>
        <v>0</v>
      </c>
      <c r="K419" s="163" t="n">
        <f aca="false">H419-E419</f>
        <v>0</v>
      </c>
      <c r="L419" s="163" t="n">
        <f aca="false">J419-G419</f>
        <v>0</v>
      </c>
      <c r="M419" s="645" t="str">
        <f aca="false">IF('ORÇ.GLOBAL P CAIXA'!H418&gt;0,'ORÇ.GLOBAL P CAIXA'!H418,"")</f>
        <v/>
      </c>
      <c r="N419" s="646" t="n">
        <f aca="false">'ORÇ.GLOBAL P CAIXA'!I418</f>
        <v>0</v>
      </c>
      <c r="O419" s="166" t="str">
        <f aca="false">S419</f>
        <v/>
      </c>
      <c r="P419" s="167"/>
      <c r="Q419" s="168" t="str">
        <f aca="false">IF(B419&gt;0,"ok","ocultar")</f>
        <v>ocultar</v>
      </c>
      <c r="R419" s="647" t="n">
        <f aca="false">'ORÇ.GLOBAL P CAIXA'!B418</f>
        <v>0</v>
      </c>
      <c r="S419" s="170" t="str">
        <f aca="false">IF('ORÇ.GLOBAL P CAIXA'!N418&lt;&gt;0,'ORÇ.GLOBAL P CAIXA'!N418,"")</f>
        <v/>
      </c>
      <c r="T419" s="648" t="n">
        <f aca="false">'ORÇ.GLOBAL P CAIXA'!O418</f>
        <v>0</v>
      </c>
      <c r="U419" s="172" t="n">
        <f aca="false">'ORÇ.GLOBAL P CAIXA'!P418</f>
        <v>0</v>
      </c>
      <c r="V419" s="173" t="n">
        <f aca="false">'ORÇ.GLOBAL P CAIXA'!E418</f>
        <v>0</v>
      </c>
      <c r="W419" s="173" t="n">
        <f aca="false">F419</f>
        <v>0</v>
      </c>
      <c r="X419" s="649"/>
      <c r="Y419" s="649"/>
      <c r="Z419" s="650"/>
      <c r="AB419" s="88"/>
      <c r="AC419" s="157" t="n">
        <f aca="false">IF(B419=0,AC418,IF(ISNONTEXT(B419)=TRUE(),INT(B419),INT(LEFT(B419,FIND(".",B419)-1))))</f>
        <v>3</v>
      </c>
      <c r="AD419" s="157" t="str">
        <f aca="false">IF(AD420=1,1,IF(B419&lt;&gt;0,1,IF(C419&lt;&gt;0,1,IF(D419&lt;&gt;0,1,IF(E419&lt;&gt;0,1,"")))))</f>
        <v/>
      </c>
      <c r="AE419" s="157" t="str">
        <f aca="false">IF(AC419=0," ",IF(AC419&lt;&gt;AC418,AC419," "))</f>
        <v> </v>
      </c>
      <c r="AF419" s="88"/>
      <c r="AG419" s="75" t="e">
        <f aca="false">IF(AC419&lt;&gt;AE419,(IF(N419=0,G419*(INFORMAÇÕES!$Q$69/INFORMAÇÕES!$Q$72),IF(N419="R",G419,0))),0)</f>
        <v>#DIV/0!</v>
      </c>
      <c r="AH419" s="75" t="e">
        <f aca="false">IF(AC419&lt;&gt;AE419,(IF(N419=0,G419*(INFORMAÇÕES!$Q$70/INFORMAÇÕES!$Q$72),IF(N419="C",G419,0))),0)</f>
        <v>#DIV/0!</v>
      </c>
      <c r="AI419" s="75" t="n">
        <f aca="false">IF(AC419&lt;&gt;AE419,(IF(N419=0,G419*INFORMAÇÕES!$U$115,IF(N419="CF",G419,0))),0)</f>
        <v>0</v>
      </c>
      <c r="AJ419" s="75" t="n">
        <f aca="false">IF(AC419&lt;&gt;AE419,(IF(N419=0,G419*INFORMAÇÕES!$U$116,IF(N419="O",G419,0))),0)</f>
        <v>0</v>
      </c>
      <c r="AK419" s="75" t="n">
        <f aca="false">IF(E419&lt;&gt;0,G419,0)</f>
        <v>0</v>
      </c>
      <c r="AL419" s="75" t="n">
        <f aca="false">IF(AC419&lt;&gt;AE419,(IF(N419=0,J419*(INFORMAÇÕES!$Q$89/INFORMAÇÕES!$Q$92),IF(N419="R",J419,0))),0)</f>
        <v>0</v>
      </c>
      <c r="AM419" s="75" t="n">
        <f aca="false">IF(AC419&lt;&gt;AE419,(IF(N419=0,J419*(INFORMAÇÕES!$Q$90/INFORMAÇÕES!$Q$92),IF(N419="C",J419,0))),0)</f>
        <v>0</v>
      </c>
      <c r="AN419" s="75" t="n">
        <f aca="false">IF(AC419&lt;&gt;AE419,(IF(N419="",J419*INFORMAÇÕES!$U$115,IF(N419="CF",J419,0))),0)</f>
        <v>0</v>
      </c>
      <c r="AO419" s="75" t="n">
        <f aca="false">IF(AC419&lt;&gt;AE419,(IF(N419="",J419*INFORMAÇÕES!$U$116,IF(N419="O",J419,0))),0)</f>
        <v>0</v>
      </c>
      <c r="AP419" s="75" t="n">
        <f aca="false">IF(H419&lt;&gt;0,J419,0)</f>
        <v>0</v>
      </c>
      <c r="AQ419" s="75" t="n">
        <f aca="false">IF(K419&lt;&gt;0,L419,0)</f>
        <v>0</v>
      </c>
    </row>
    <row r="420" s="174" customFormat="true" ht="14.25" hidden="false" customHeight="false" outlineLevel="0" collapsed="false">
      <c r="A420" s="159" t="n">
        <v>408</v>
      </c>
      <c r="B420" s="160" t="n">
        <f aca="false">R420</f>
        <v>0</v>
      </c>
      <c r="C420" s="161" t="n">
        <f aca="false">T420</f>
        <v>0</v>
      </c>
      <c r="D420" s="162" t="n">
        <f aca="false">U420</f>
        <v>0</v>
      </c>
      <c r="E420" s="163" t="n">
        <f aca="false">'ORÇ.GLOBAL P CAIXA'!E419</f>
        <v>0</v>
      </c>
      <c r="F420" s="163" t="n">
        <f aca="false">IF('ORÇ.GLOBAL EMPRESA'!G419&gt;0,'ORÇ.GLOBAL EMPRESA'!G419,'ORÇ.GLOBAL P CAIXA'!F419)</f>
        <v>0</v>
      </c>
      <c r="G420" s="163" t="n">
        <f aca="false">IF(E420&lt;&gt;0,ROUND(E420*F420,2),IF(AK420=0,(SUMIF($AC$13:$AC$1012,B420,$AK$13:$AK$1012)),AK420))</f>
        <v>0</v>
      </c>
      <c r="H420" s="163" t="n">
        <f aca="false">V420</f>
        <v>0</v>
      </c>
      <c r="I420" s="163" t="n">
        <f aca="false">W420</f>
        <v>0</v>
      </c>
      <c r="J420" s="163" t="n">
        <f aca="false">IF(H420&lt;&gt;0,ROUND(H420*I420,2),IF(AP420=0,(SUMIF($AC$13:$AC$1012,B420,$AP$13:$AP$1012)),AP420))</f>
        <v>0</v>
      </c>
      <c r="K420" s="163" t="n">
        <f aca="false">H420-E420</f>
        <v>0</v>
      </c>
      <c r="L420" s="163" t="n">
        <f aca="false">J420-G420</f>
        <v>0</v>
      </c>
      <c r="M420" s="645" t="str">
        <f aca="false">IF('ORÇ.GLOBAL P CAIXA'!H419&gt;0,'ORÇ.GLOBAL P CAIXA'!H419,"")</f>
        <v/>
      </c>
      <c r="N420" s="646" t="n">
        <f aca="false">'ORÇ.GLOBAL P CAIXA'!I419</f>
        <v>0</v>
      </c>
      <c r="O420" s="166" t="str">
        <f aca="false">S420</f>
        <v/>
      </c>
      <c r="P420" s="167"/>
      <c r="Q420" s="168" t="str">
        <f aca="false">IF(B420&gt;0,"ok","ocultar")</f>
        <v>ocultar</v>
      </c>
      <c r="R420" s="647" t="n">
        <f aca="false">'ORÇ.GLOBAL P CAIXA'!B419</f>
        <v>0</v>
      </c>
      <c r="S420" s="170" t="str">
        <f aca="false">IF('ORÇ.GLOBAL P CAIXA'!N419&lt;&gt;0,'ORÇ.GLOBAL P CAIXA'!N419,"")</f>
        <v/>
      </c>
      <c r="T420" s="648" t="n">
        <f aca="false">'ORÇ.GLOBAL P CAIXA'!O419</f>
        <v>0</v>
      </c>
      <c r="U420" s="172" t="n">
        <f aca="false">'ORÇ.GLOBAL P CAIXA'!P419</f>
        <v>0</v>
      </c>
      <c r="V420" s="173" t="n">
        <f aca="false">'ORÇ.GLOBAL P CAIXA'!E419</f>
        <v>0</v>
      </c>
      <c r="W420" s="173" t="n">
        <f aca="false">F420</f>
        <v>0</v>
      </c>
      <c r="X420" s="649"/>
      <c r="Y420" s="649"/>
      <c r="Z420" s="650"/>
      <c r="AB420" s="88"/>
      <c r="AC420" s="157" t="n">
        <f aca="false">IF(B420=0,AC419,IF(ISNONTEXT(B420)=TRUE(),INT(B420),INT(LEFT(B420,FIND(".",B420)-1))))</f>
        <v>3</v>
      </c>
      <c r="AD420" s="157" t="str">
        <f aca="false">IF(AD421=1,1,IF(B420&lt;&gt;0,1,IF(C420&lt;&gt;0,1,IF(D420&lt;&gt;0,1,IF(E420&lt;&gt;0,1,"")))))</f>
        <v/>
      </c>
      <c r="AE420" s="157" t="str">
        <f aca="false">IF(AC420=0," ",IF(AC420&lt;&gt;AC419,AC420," "))</f>
        <v> </v>
      </c>
      <c r="AF420" s="88"/>
      <c r="AG420" s="75" t="e">
        <f aca="false">IF(AC420&lt;&gt;AE420,(IF(N420=0,G420*(INFORMAÇÕES!$Q$69/INFORMAÇÕES!$Q$72),IF(N420="R",G420,0))),0)</f>
        <v>#DIV/0!</v>
      </c>
      <c r="AH420" s="75" t="e">
        <f aca="false">IF(AC420&lt;&gt;AE420,(IF(N420=0,G420*(INFORMAÇÕES!$Q$70/INFORMAÇÕES!$Q$72),IF(N420="C",G420,0))),0)</f>
        <v>#DIV/0!</v>
      </c>
      <c r="AI420" s="75" t="n">
        <f aca="false">IF(AC420&lt;&gt;AE420,(IF(N420=0,G420*INFORMAÇÕES!$U$115,IF(N420="CF",G420,0))),0)</f>
        <v>0</v>
      </c>
      <c r="AJ420" s="75" t="n">
        <f aca="false">IF(AC420&lt;&gt;AE420,(IF(N420=0,G420*INFORMAÇÕES!$U$116,IF(N420="O",G420,0))),0)</f>
        <v>0</v>
      </c>
      <c r="AK420" s="75" t="n">
        <f aca="false">IF(E420&lt;&gt;0,G420,0)</f>
        <v>0</v>
      </c>
      <c r="AL420" s="75" t="n">
        <f aca="false">IF(AC420&lt;&gt;AE420,(IF(N420=0,J420*(INFORMAÇÕES!$Q$89/INFORMAÇÕES!$Q$92),IF(N420="R",J420,0))),0)</f>
        <v>0</v>
      </c>
      <c r="AM420" s="75" t="n">
        <f aca="false">IF(AC420&lt;&gt;AE420,(IF(N420=0,J420*(INFORMAÇÕES!$Q$90/INFORMAÇÕES!$Q$92),IF(N420="C",J420,0))),0)</f>
        <v>0</v>
      </c>
      <c r="AN420" s="75" t="n">
        <f aca="false">IF(AC420&lt;&gt;AE420,(IF(N420="",J420*INFORMAÇÕES!$U$115,IF(N420="CF",J420,0))),0)</f>
        <v>0</v>
      </c>
      <c r="AO420" s="75" t="n">
        <f aca="false">IF(AC420&lt;&gt;AE420,(IF(N420="",J420*INFORMAÇÕES!$U$116,IF(N420="O",J420,0))),0)</f>
        <v>0</v>
      </c>
      <c r="AP420" s="75" t="n">
        <f aca="false">IF(H420&lt;&gt;0,J420,0)</f>
        <v>0</v>
      </c>
      <c r="AQ420" s="75" t="n">
        <f aca="false">IF(K420&lt;&gt;0,L420,0)</f>
        <v>0</v>
      </c>
    </row>
    <row r="421" s="174" customFormat="true" ht="14.25" hidden="false" customHeight="false" outlineLevel="0" collapsed="false">
      <c r="A421" s="159" t="n">
        <v>409</v>
      </c>
      <c r="B421" s="160" t="n">
        <f aca="false">R421</f>
        <v>0</v>
      </c>
      <c r="C421" s="161" t="n">
        <f aca="false">T421</f>
        <v>0</v>
      </c>
      <c r="D421" s="162" t="n">
        <f aca="false">U421</f>
        <v>0</v>
      </c>
      <c r="E421" s="163" t="n">
        <f aca="false">'ORÇ.GLOBAL P CAIXA'!E420</f>
        <v>0</v>
      </c>
      <c r="F421" s="163" t="n">
        <f aca="false">IF('ORÇ.GLOBAL EMPRESA'!G420&gt;0,'ORÇ.GLOBAL EMPRESA'!G420,'ORÇ.GLOBAL P CAIXA'!F420)</f>
        <v>0</v>
      </c>
      <c r="G421" s="163" t="n">
        <f aca="false">IF(E421&lt;&gt;0,ROUND(E421*F421,2),IF(AK421=0,(SUMIF($AC$13:$AC$1012,B421,$AK$13:$AK$1012)),AK421))</f>
        <v>0</v>
      </c>
      <c r="H421" s="163" t="n">
        <f aca="false">V421</f>
        <v>0</v>
      </c>
      <c r="I421" s="163" t="n">
        <f aca="false">W421</f>
        <v>0</v>
      </c>
      <c r="J421" s="163" t="n">
        <f aca="false">IF(H421&lt;&gt;0,ROUND(H421*I421,2),IF(AP421=0,(SUMIF($AC$13:$AC$1012,B421,$AP$13:$AP$1012)),AP421))</f>
        <v>0</v>
      </c>
      <c r="K421" s="163" t="n">
        <f aca="false">H421-E421</f>
        <v>0</v>
      </c>
      <c r="L421" s="163" t="n">
        <f aca="false">J421-G421</f>
        <v>0</v>
      </c>
      <c r="M421" s="645" t="str">
        <f aca="false">IF('ORÇ.GLOBAL P CAIXA'!H420&gt;0,'ORÇ.GLOBAL P CAIXA'!H420,"")</f>
        <v/>
      </c>
      <c r="N421" s="646" t="n">
        <f aca="false">'ORÇ.GLOBAL P CAIXA'!I420</f>
        <v>0</v>
      </c>
      <c r="O421" s="166" t="str">
        <f aca="false">S421</f>
        <v/>
      </c>
      <c r="P421" s="167"/>
      <c r="Q421" s="168" t="str">
        <f aca="false">IF(B421&gt;0,"ok","ocultar")</f>
        <v>ocultar</v>
      </c>
      <c r="R421" s="647" t="n">
        <f aca="false">'ORÇ.GLOBAL P CAIXA'!B420</f>
        <v>0</v>
      </c>
      <c r="S421" s="170" t="str">
        <f aca="false">IF('ORÇ.GLOBAL P CAIXA'!N420&lt;&gt;0,'ORÇ.GLOBAL P CAIXA'!N420,"")</f>
        <v/>
      </c>
      <c r="T421" s="648" t="n">
        <f aca="false">'ORÇ.GLOBAL P CAIXA'!O420</f>
        <v>0</v>
      </c>
      <c r="U421" s="172" t="n">
        <f aca="false">'ORÇ.GLOBAL P CAIXA'!P420</f>
        <v>0</v>
      </c>
      <c r="V421" s="173" t="n">
        <f aca="false">'ORÇ.GLOBAL P CAIXA'!E420</f>
        <v>0</v>
      </c>
      <c r="W421" s="173" t="n">
        <f aca="false">F421</f>
        <v>0</v>
      </c>
      <c r="X421" s="649"/>
      <c r="Y421" s="649"/>
      <c r="Z421" s="650"/>
      <c r="AB421" s="88"/>
      <c r="AC421" s="157" t="n">
        <f aca="false">IF(B421=0,AC420,IF(ISNONTEXT(B421)=TRUE(),INT(B421),INT(LEFT(B421,FIND(".",B421)-1))))</f>
        <v>3</v>
      </c>
      <c r="AD421" s="157" t="str">
        <f aca="false">IF(AD422=1,1,IF(B421&lt;&gt;0,1,IF(C421&lt;&gt;0,1,IF(D421&lt;&gt;0,1,IF(E421&lt;&gt;0,1,"")))))</f>
        <v/>
      </c>
      <c r="AE421" s="157" t="str">
        <f aca="false">IF(AC421=0," ",IF(AC421&lt;&gt;AC420,AC421," "))</f>
        <v> </v>
      </c>
      <c r="AF421" s="88"/>
      <c r="AG421" s="75" t="e">
        <f aca="false">IF(AC421&lt;&gt;AE421,(IF(N421=0,G421*(INFORMAÇÕES!$Q$69/INFORMAÇÕES!$Q$72),IF(N421="R",G421,0))),0)</f>
        <v>#DIV/0!</v>
      </c>
      <c r="AH421" s="75" t="e">
        <f aca="false">IF(AC421&lt;&gt;AE421,(IF(N421=0,G421*(INFORMAÇÕES!$Q$70/INFORMAÇÕES!$Q$72),IF(N421="C",G421,0))),0)</f>
        <v>#DIV/0!</v>
      </c>
      <c r="AI421" s="75" t="n">
        <f aca="false">IF(AC421&lt;&gt;AE421,(IF(N421=0,G421*INFORMAÇÕES!$U$115,IF(N421="CF",G421,0))),0)</f>
        <v>0</v>
      </c>
      <c r="AJ421" s="75" t="n">
        <f aca="false">IF(AC421&lt;&gt;AE421,(IF(N421=0,G421*INFORMAÇÕES!$U$116,IF(N421="O",G421,0))),0)</f>
        <v>0</v>
      </c>
      <c r="AK421" s="75" t="n">
        <f aca="false">IF(E421&lt;&gt;0,G421,0)</f>
        <v>0</v>
      </c>
      <c r="AL421" s="75" t="n">
        <f aca="false">IF(AC421&lt;&gt;AE421,(IF(N421=0,J421*(INFORMAÇÕES!$Q$89/INFORMAÇÕES!$Q$92),IF(N421="R",J421,0))),0)</f>
        <v>0</v>
      </c>
      <c r="AM421" s="75" t="n">
        <f aca="false">IF(AC421&lt;&gt;AE421,(IF(N421=0,J421*(INFORMAÇÕES!$Q$90/INFORMAÇÕES!$Q$92),IF(N421="C",J421,0))),0)</f>
        <v>0</v>
      </c>
      <c r="AN421" s="75" t="n">
        <f aca="false">IF(AC421&lt;&gt;AE421,(IF(N421="",J421*INFORMAÇÕES!$U$115,IF(N421="CF",J421,0))),0)</f>
        <v>0</v>
      </c>
      <c r="AO421" s="75" t="n">
        <f aca="false">IF(AC421&lt;&gt;AE421,(IF(N421="",J421*INFORMAÇÕES!$U$116,IF(N421="O",J421,0))),0)</f>
        <v>0</v>
      </c>
      <c r="AP421" s="75" t="n">
        <f aca="false">IF(H421&lt;&gt;0,J421,0)</f>
        <v>0</v>
      </c>
      <c r="AQ421" s="75" t="n">
        <f aca="false">IF(K421&lt;&gt;0,L421,0)</f>
        <v>0</v>
      </c>
    </row>
    <row r="422" s="174" customFormat="true" ht="14.25" hidden="false" customHeight="false" outlineLevel="0" collapsed="false">
      <c r="A422" s="159" t="n">
        <v>410</v>
      </c>
      <c r="B422" s="160" t="n">
        <f aca="false">R422</f>
        <v>0</v>
      </c>
      <c r="C422" s="161" t="n">
        <f aca="false">T422</f>
        <v>0</v>
      </c>
      <c r="D422" s="162" t="n">
        <f aca="false">U422</f>
        <v>0</v>
      </c>
      <c r="E422" s="163" t="n">
        <f aca="false">'ORÇ.GLOBAL P CAIXA'!E421</f>
        <v>0</v>
      </c>
      <c r="F422" s="163" t="n">
        <f aca="false">IF('ORÇ.GLOBAL EMPRESA'!G421&gt;0,'ORÇ.GLOBAL EMPRESA'!G421,'ORÇ.GLOBAL P CAIXA'!F421)</f>
        <v>0</v>
      </c>
      <c r="G422" s="163" t="n">
        <f aca="false">IF(E422&lt;&gt;0,ROUND(E422*F422,2),IF(AK422=0,(SUMIF($AC$13:$AC$1012,B422,$AK$13:$AK$1012)),AK422))</f>
        <v>0</v>
      </c>
      <c r="H422" s="163" t="n">
        <f aca="false">V422</f>
        <v>0</v>
      </c>
      <c r="I422" s="163" t="n">
        <f aca="false">W422</f>
        <v>0</v>
      </c>
      <c r="J422" s="163" t="n">
        <f aca="false">IF(H422&lt;&gt;0,ROUND(H422*I422,2),IF(AP422=0,(SUMIF($AC$13:$AC$1012,B422,$AP$13:$AP$1012)),AP422))</f>
        <v>0</v>
      </c>
      <c r="K422" s="163" t="n">
        <f aca="false">H422-E422</f>
        <v>0</v>
      </c>
      <c r="L422" s="163" t="n">
        <f aca="false">J422-G422</f>
        <v>0</v>
      </c>
      <c r="M422" s="645" t="str">
        <f aca="false">IF('ORÇ.GLOBAL P CAIXA'!H421&gt;0,'ORÇ.GLOBAL P CAIXA'!H421,"")</f>
        <v/>
      </c>
      <c r="N422" s="646" t="n">
        <f aca="false">'ORÇ.GLOBAL P CAIXA'!I421</f>
        <v>0</v>
      </c>
      <c r="O422" s="166" t="str">
        <f aca="false">S422</f>
        <v/>
      </c>
      <c r="P422" s="167"/>
      <c r="Q422" s="168" t="str">
        <f aca="false">IF(B422&gt;0,"ok","ocultar")</f>
        <v>ocultar</v>
      </c>
      <c r="R422" s="647" t="n">
        <f aca="false">'ORÇ.GLOBAL P CAIXA'!B421</f>
        <v>0</v>
      </c>
      <c r="S422" s="170" t="str">
        <f aca="false">IF('ORÇ.GLOBAL P CAIXA'!N421&lt;&gt;0,'ORÇ.GLOBAL P CAIXA'!N421,"")</f>
        <v/>
      </c>
      <c r="T422" s="648" t="n">
        <f aca="false">'ORÇ.GLOBAL P CAIXA'!O421</f>
        <v>0</v>
      </c>
      <c r="U422" s="172" t="n">
        <f aca="false">'ORÇ.GLOBAL P CAIXA'!P421</f>
        <v>0</v>
      </c>
      <c r="V422" s="173" t="n">
        <f aca="false">'ORÇ.GLOBAL P CAIXA'!E421</f>
        <v>0</v>
      </c>
      <c r="W422" s="173" t="n">
        <f aca="false">F422</f>
        <v>0</v>
      </c>
      <c r="X422" s="649"/>
      <c r="Y422" s="649"/>
      <c r="Z422" s="650"/>
      <c r="AB422" s="88"/>
      <c r="AC422" s="157" t="n">
        <f aca="false">IF(B422=0,AC421,IF(ISNONTEXT(B422)=TRUE(),INT(B422),INT(LEFT(B422,FIND(".",B422)-1))))</f>
        <v>3</v>
      </c>
      <c r="AD422" s="157" t="str">
        <f aca="false">IF(AD423=1,1,IF(B422&lt;&gt;0,1,IF(C422&lt;&gt;0,1,IF(D422&lt;&gt;0,1,IF(E422&lt;&gt;0,1,"")))))</f>
        <v/>
      </c>
      <c r="AE422" s="157" t="str">
        <f aca="false">IF(AC422=0," ",IF(AC422&lt;&gt;AC421,AC422," "))</f>
        <v> </v>
      </c>
      <c r="AF422" s="88"/>
      <c r="AG422" s="75" t="e">
        <f aca="false">IF(AC422&lt;&gt;AE422,(IF(N422=0,G422*(INFORMAÇÕES!$Q$69/INFORMAÇÕES!$Q$72),IF(N422="R",G422,0))),0)</f>
        <v>#DIV/0!</v>
      </c>
      <c r="AH422" s="75" t="e">
        <f aca="false">IF(AC422&lt;&gt;AE422,(IF(N422=0,G422*(INFORMAÇÕES!$Q$70/INFORMAÇÕES!$Q$72),IF(N422="C",G422,0))),0)</f>
        <v>#DIV/0!</v>
      </c>
      <c r="AI422" s="75" t="n">
        <f aca="false">IF(AC422&lt;&gt;AE422,(IF(N422=0,G422*INFORMAÇÕES!$U$115,IF(N422="CF",G422,0))),0)</f>
        <v>0</v>
      </c>
      <c r="AJ422" s="75" t="n">
        <f aca="false">IF(AC422&lt;&gt;AE422,(IF(N422=0,G422*INFORMAÇÕES!$U$116,IF(N422="O",G422,0))),0)</f>
        <v>0</v>
      </c>
      <c r="AK422" s="75" t="n">
        <f aca="false">IF(E422&lt;&gt;0,G422,0)</f>
        <v>0</v>
      </c>
      <c r="AL422" s="75" t="n">
        <f aca="false">IF(AC422&lt;&gt;AE422,(IF(N422=0,J422*(INFORMAÇÕES!$Q$89/INFORMAÇÕES!$Q$92),IF(N422="R",J422,0))),0)</f>
        <v>0</v>
      </c>
      <c r="AM422" s="75" t="n">
        <f aca="false">IF(AC422&lt;&gt;AE422,(IF(N422=0,J422*(INFORMAÇÕES!$Q$90/INFORMAÇÕES!$Q$92),IF(N422="C",J422,0))),0)</f>
        <v>0</v>
      </c>
      <c r="AN422" s="75" t="n">
        <f aca="false">IF(AC422&lt;&gt;AE422,(IF(N422="",J422*INFORMAÇÕES!$U$115,IF(N422="CF",J422,0))),0)</f>
        <v>0</v>
      </c>
      <c r="AO422" s="75" t="n">
        <f aca="false">IF(AC422&lt;&gt;AE422,(IF(N422="",J422*INFORMAÇÕES!$U$116,IF(N422="O",J422,0))),0)</f>
        <v>0</v>
      </c>
      <c r="AP422" s="75" t="n">
        <f aca="false">IF(H422&lt;&gt;0,J422,0)</f>
        <v>0</v>
      </c>
      <c r="AQ422" s="75" t="n">
        <f aca="false">IF(K422&lt;&gt;0,L422,0)</f>
        <v>0</v>
      </c>
    </row>
    <row r="423" s="174" customFormat="true" ht="14.25" hidden="false" customHeight="false" outlineLevel="0" collapsed="false">
      <c r="A423" s="159" t="n">
        <v>411</v>
      </c>
      <c r="B423" s="160" t="n">
        <f aca="false">R423</f>
        <v>0</v>
      </c>
      <c r="C423" s="161" t="n">
        <f aca="false">T423</f>
        <v>0</v>
      </c>
      <c r="D423" s="162" t="n">
        <f aca="false">U423</f>
        <v>0</v>
      </c>
      <c r="E423" s="163" t="n">
        <f aca="false">'ORÇ.GLOBAL P CAIXA'!E422</f>
        <v>0</v>
      </c>
      <c r="F423" s="163" t="n">
        <f aca="false">IF('ORÇ.GLOBAL EMPRESA'!G422&gt;0,'ORÇ.GLOBAL EMPRESA'!G422,'ORÇ.GLOBAL P CAIXA'!F422)</f>
        <v>0</v>
      </c>
      <c r="G423" s="163" t="n">
        <f aca="false">IF(E423&lt;&gt;0,ROUND(E423*F423,2),IF(AK423=0,(SUMIF($AC$13:$AC$1012,B423,$AK$13:$AK$1012)),AK423))</f>
        <v>0</v>
      </c>
      <c r="H423" s="163" t="n">
        <f aca="false">V423</f>
        <v>0</v>
      </c>
      <c r="I423" s="163" t="n">
        <f aca="false">W423</f>
        <v>0</v>
      </c>
      <c r="J423" s="163" t="n">
        <f aca="false">IF(H423&lt;&gt;0,ROUND(H423*I423,2),IF(AP423=0,(SUMIF($AC$13:$AC$1012,B423,$AP$13:$AP$1012)),AP423))</f>
        <v>0</v>
      </c>
      <c r="K423" s="163" t="n">
        <f aca="false">H423-E423</f>
        <v>0</v>
      </c>
      <c r="L423" s="163" t="n">
        <f aca="false">J423-G423</f>
        <v>0</v>
      </c>
      <c r="M423" s="645" t="str">
        <f aca="false">IF('ORÇ.GLOBAL P CAIXA'!H422&gt;0,'ORÇ.GLOBAL P CAIXA'!H422,"")</f>
        <v/>
      </c>
      <c r="N423" s="646" t="n">
        <f aca="false">'ORÇ.GLOBAL P CAIXA'!I422</f>
        <v>0</v>
      </c>
      <c r="O423" s="166" t="str">
        <f aca="false">S423</f>
        <v/>
      </c>
      <c r="P423" s="167"/>
      <c r="Q423" s="168" t="str">
        <f aca="false">IF(B423&gt;0,"ok","ocultar")</f>
        <v>ocultar</v>
      </c>
      <c r="R423" s="647" t="n">
        <f aca="false">'ORÇ.GLOBAL P CAIXA'!B422</f>
        <v>0</v>
      </c>
      <c r="S423" s="170" t="str">
        <f aca="false">IF('ORÇ.GLOBAL P CAIXA'!N422&lt;&gt;0,'ORÇ.GLOBAL P CAIXA'!N422,"")</f>
        <v/>
      </c>
      <c r="T423" s="648" t="n">
        <f aca="false">'ORÇ.GLOBAL P CAIXA'!O422</f>
        <v>0</v>
      </c>
      <c r="U423" s="172" t="n">
        <f aca="false">'ORÇ.GLOBAL P CAIXA'!P422</f>
        <v>0</v>
      </c>
      <c r="V423" s="173" t="n">
        <f aca="false">'ORÇ.GLOBAL P CAIXA'!E422</f>
        <v>0</v>
      </c>
      <c r="W423" s="173" t="n">
        <f aca="false">F423</f>
        <v>0</v>
      </c>
      <c r="X423" s="649"/>
      <c r="Y423" s="649"/>
      <c r="Z423" s="650"/>
      <c r="AB423" s="88"/>
      <c r="AC423" s="157" t="n">
        <f aca="false">IF(B423=0,AC422,IF(ISNONTEXT(B423)=TRUE(),INT(B423),INT(LEFT(B423,FIND(".",B423)-1))))</f>
        <v>3</v>
      </c>
      <c r="AD423" s="157" t="str">
        <f aca="false">IF(AD424=1,1,IF(B423&lt;&gt;0,1,IF(C423&lt;&gt;0,1,IF(D423&lt;&gt;0,1,IF(E423&lt;&gt;0,1,"")))))</f>
        <v/>
      </c>
      <c r="AE423" s="157" t="str">
        <f aca="false">IF(AC423=0," ",IF(AC423&lt;&gt;AC422,AC423," "))</f>
        <v> </v>
      </c>
      <c r="AF423" s="88"/>
      <c r="AG423" s="75" t="e">
        <f aca="false">IF(AC423&lt;&gt;AE423,(IF(N423=0,G423*(INFORMAÇÕES!$Q$69/INFORMAÇÕES!$Q$72),IF(N423="R",G423,0))),0)</f>
        <v>#DIV/0!</v>
      </c>
      <c r="AH423" s="75" t="e">
        <f aca="false">IF(AC423&lt;&gt;AE423,(IF(N423=0,G423*(INFORMAÇÕES!$Q$70/INFORMAÇÕES!$Q$72),IF(N423="C",G423,0))),0)</f>
        <v>#DIV/0!</v>
      </c>
      <c r="AI423" s="75" t="n">
        <f aca="false">IF(AC423&lt;&gt;AE423,(IF(N423=0,G423*INFORMAÇÕES!$U$115,IF(N423="CF",G423,0))),0)</f>
        <v>0</v>
      </c>
      <c r="AJ423" s="75" t="n">
        <f aca="false">IF(AC423&lt;&gt;AE423,(IF(N423=0,G423*INFORMAÇÕES!$U$116,IF(N423="O",G423,0))),0)</f>
        <v>0</v>
      </c>
      <c r="AK423" s="75" t="n">
        <f aca="false">IF(E423&lt;&gt;0,G423,0)</f>
        <v>0</v>
      </c>
      <c r="AL423" s="75" t="n">
        <f aca="false">IF(AC423&lt;&gt;AE423,(IF(N423=0,J423*(INFORMAÇÕES!$Q$89/INFORMAÇÕES!$Q$92),IF(N423="R",J423,0))),0)</f>
        <v>0</v>
      </c>
      <c r="AM423" s="75" t="n">
        <f aca="false">IF(AC423&lt;&gt;AE423,(IF(N423=0,J423*(INFORMAÇÕES!$Q$90/INFORMAÇÕES!$Q$92),IF(N423="C",J423,0))),0)</f>
        <v>0</v>
      </c>
      <c r="AN423" s="75" t="n">
        <f aca="false">IF(AC423&lt;&gt;AE423,(IF(N423="",J423*INFORMAÇÕES!$U$115,IF(N423="CF",J423,0))),0)</f>
        <v>0</v>
      </c>
      <c r="AO423" s="75" t="n">
        <f aca="false">IF(AC423&lt;&gt;AE423,(IF(N423="",J423*INFORMAÇÕES!$U$116,IF(N423="O",J423,0))),0)</f>
        <v>0</v>
      </c>
      <c r="AP423" s="75" t="n">
        <f aca="false">IF(H423&lt;&gt;0,J423,0)</f>
        <v>0</v>
      </c>
      <c r="AQ423" s="75" t="n">
        <f aca="false">IF(K423&lt;&gt;0,L423,0)</f>
        <v>0</v>
      </c>
    </row>
    <row r="424" s="174" customFormat="true" ht="14.25" hidden="false" customHeight="false" outlineLevel="0" collapsed="false">
      <c r="A424" s="159" t="n">
        <v>412</v>
      </c>
      <c r="B424" s="160" t="n">
        <f aca="false">R424</f>
        <v>0</v>
      </c>
      <c r="C424" s="161" t="n">
        <f aca="false">T424</f>
        <v>0</v>
      </c>
      <c r="D424" s="162" t="n">
        <f aca="false">U424</f>
        <v>0</v>
      </c>
      <c r="E424" s="163" t="n">
        <f aca="false">'ORÇ.GLOBAL P CAIXA'!E423</f>
        <v>0</v>
      </c>
      <c r="F424" s="163" t="n">
        <f aca="false">IF('ORÇ.GLOBAL EMPRESA'!G423&gt;0,'ORÇ.GLOBAL EMPRESA'!G423,'ORÇ.GLOBAL P CAIXA'!F423)</f>
        <v>0</v>
      </c>
      <c r="G424" s="163" t="n">
        <f aca="false">IF(E424&lt;&gt;0,ROUND(E424*F424,2),IF(AK424=0,(SUMIF($AC$13:$AC$1012,B424,$AK$13:$AK$1012)),AK424))</f>
        <v>0</v>
      </c>
      <c r="H424" s="163" t="n">
        <f aca="false">V424</f>
        <v>0</v>
      </c>
      <c r="I424" s="163" t="n">
        <f aca="false">W424</f>
        <v>0</v>
      </c>
      <c r="J424" s="163" t="n">
        <f aca="false">IF(H424&lt;&gt;0,ROUND(H424*I424,2),IF(AP424=0,(SUMIF($AC$13:$AC$1012,B424,$AP$13:$AP$1012)),AP424))</f>
        <v>0</v>
      </c>
      <c r="K424" s="163" t="n">
        <f aca="false">H424-E424</f>
        <v>0</v>
      </c>
      <c r="L424" s="163" t="n">
        <f aca="false">J424-G424</f>
        <v>0</v>
      </c>
      <c r="M424" s="645" t="str">
        <f aca="false">IF('ORÇ.GLOBAL P CAIXA'!H423&gt;0,'ORÇ.GLOBAL P CAIXA'!H423,"")</f>
        <v/>
      </c>
      <c r="N424" s="646" t="n">
        <f aca="false">'ORÇ.GLOBAL P CAIXA'!I423</f>
        <v>0</v>
      </c>
      <c r="O424" s="166" t="str">
        <f aca="false">S424</f>
        <v/>
      </c>
      <c r="P424" s="167"/>
      <c r="Q424" s="168" t="str">
        <f aca="false">IF(B424&gt;0,"ok","ocultar")</f>
        <v>ocultar</v>
      </c>
      <c r="R424" s="647" t="n">
        <f aca="false">'ORÇ.GLOBAL P CAIXA'!B423</f>
        <v>0</v>
      </c>
      <c r="S424" s="170" t="str">
        <f aca="false">IF('ORÇ.GLOBAL P CAIXA'!N423&lt;&gt;0,'ORÇ.GLOBAL P CAIXA'!N423,"")</f>
        <v/>
      </c>
      <c r="T424" s="648" t="n">
        <f aca="false">'ORÇ.GLOBAL P CAIXA'!O423</f>
        <v>0</v>
      </c>
      <c r="U424" s="172" t="n">
        <f aca="false">'ORÇ.GLOBAL P CAIXA'!P423</f>
        <v>0</v>
      </c>
      <c r="V424" s="173" t="n">
        <f aca="false">'ORÇ.GLOBAL P CAIXA'!E423</f>
        <v>0</v>
      </c>
      <c r="W424" s="173" t="n">
        <f aca="false">F424</f>
        <v>0</v>
      </c>
      <c r="X424" s="649"/>
      <c r="Y424" s="649"/>
      <c r="Z424" s="650"/>
      <c r="AB424" s="88"/>
      <c r="AC424" s="157" t="n">
        <f aca="false">IF(B424=0,AC423,IF(ISNONTEXT(B424)=TRUE(),INT(B424),INT(LEFT(B424,FIND(".",B424)-1))))</f>
        <v>3</v>
      </c>
      <c r="AD424" s="157" t="str">
        <f aca="false">IF(AD425=1,1,IF(B424&lt;&gt;0,1,IF(C424&lt;&gt;0,1,IF(D424&lt;&gt;0,1,IF(E424&lt;&gt;0,1,"")))))</f>
        <v/>
      </c>
      <c r="AE424" s="157" t="str">
        <f aca="false">IF(AC424=0," ",IF(AC424&lt;&gt;AC423,AC424," "))</f>
        <v> </v>
      </c>
      <c r="AF424" s="88"/>
      <c r="AG424" s="75" t="e">
        <f aca="false">IF(AC424&lt;&gt;AE424,(IF(N424=0,G424*(INFORMAÇÕES!$Q$69/INFORMAÇÕES!$Q$72),IF(N424="R",G424,0))),0)</f>
        <v>#DIV/0!</v>
      </c>
      <c r="AH424" s="75" t="e">
        <f aca="false">IF(AC424&lt;&gt;AE424,(IF(N424=0,G424*(INFORMAÇÕES!$Q$70/INFORMAÇÕES!$Q$72),IF(N424="C",G424,0))),0)</f>
        <v>#DIV/0!</v>
      </c>
      <c r="AI424" s="75" t="n">
        <f aca="false">IF(AC424&lt;&gt;AE424,(IF(N424=0,G424*INFORMAÇÕES!$U$115,IF(N424="CF",G424,0))),0)</f>
        <v>0</v>
      </c>
      <c r="AJ424" s="75" t="n">
        <f aca="false">IF(AC424&lt;&gt;AE424,(IF(N424=0,G424*INFORMAÇÕES!$U$116,IF(N424="O",G424,0))),0)</f>
        <v>0</v>
      </c>
      <c r="AK424" s="75" t="n">
        <f aca="false">IF(E424&lt;&gt;0,G424,0)</f>
        <v>0</v>
      </c>
      <c r="AL424" s="75" t="n">
        <f aca="false">IF(AC424&lt;&gt;AE424,(IF(N424=0,J424*(INFORMAÇÕES!$Q$89/INFORMAÇÕES!$Q$92),IF(N424="R",J424,0))),0)</f>
        <v>0</v>
      </c>
      <c r="AM424" s="75" t="n">
        <f aca="false">IF(AC424&lt;&gt;AE424,(IF(N424=0,J424*(INFORMAÇÕES!$Q$90/INFORMAÇÕES!$Q$92),IF(N424="C",J424,0))),0)</f>
        <v>0</v>
      </c>
      <c r="AN424" s="75" t="n">
        <f aca="false">IF(AC424&lt;&gt;AE424,(IF(N424="",J424*INFORMAÇÕES!$U$115,IF(N424="CF",J424,0))),0)</f>
        <v>0</v>
      </c>
      <c r="AO424" s="75" t="n">
        <f aca="false">IF(AC424&lt;&gt;AE424,(IF(N424="",J424*INFORMAÇÕES!$U$116,IF(N424="O",J424,0))),0)</f>
        <v>0</v>
      </c>
      <c r="AP424" s="75" t="n">
        <f aca="false">IF(H424&lt;&gt;0,J424,0)</f>
        <v>0</v>
      </c>
      <c r="AQ424" s="75" t="n">
        <f aca="false">IF(K424&lt;&gt;0,L424,0)</f>
        <v>0</v>
      </c>
    </row>
    <row r="425" s="174" customFormat="true" ht="14.25" hidden="false" customHeight="false" outlineLevel="0" collapsed="false">
      <c r="A425" s="159" t="n">
        <v>413</v>
      </c>
      <c r="B425" s="160" t="n">
        <f aca="false">R425</f>
        <v>0</v>
      </c>
      <c r="C425" s="161" t="n">
        <f aca="false">T425</f>
        <v>0</v>
      </c>
      <c r="D425" s="162" t="n">
        <f aca="false">U425</f>
        <v>0</v>
      </c>
      <c r="E425" s="163" t="n">
        <f aca="false">'ORÇ.GLOBAL P CAIXA'!E424</f>
        <v>0</v>
      </c>
      <c r="F425" s="163" t="n">
        <f aca="false">IF('ORÇ.GLOBAL EMPRESA'!G424&gt;0,'ORÇ.GLOBAL EMPRESA'!G424,'ORÇ.GLOBAL P CAIXA'!F424)</f>
        <v>0</v>
      </c>
      <c r="G425" s="163" t="n">
        <f aca="false">IF(E425&lt;&gt;0,ROUND(E425*F425,2),IF(AK425=0,(SUMIF($AC$13:$AC$1012,B425,$AK$13:$AK$1012)),AK425))</f>
        <v>0</v>
      </c>
      <c r="H425" s="163" t="n">
        <f aca="false">V425</f>
        <v>0</v>
      </c>
      <c r="I425" s="163" t="n">
        <f aca="false">W425</f>
        <v>0</v>
      </c>
      <c r="J425" s="163" t="n">
        <f aca="false">IF(H425&lt;&gt;0,ROUND(H425*I425,2),IF(AP425=0,(SUMIF($AC$13:$AC$1012,B425,$AP$13:$AP$1012)),AP425))</f>
        <v>0</v>
      </c>
      <c r="K425" s="163" t="n">
        <f aca="false">H425-E425</f>
        <v>0</v>
      </c>
      <c r="L425" s="163" t="n">
        <f aca="false">J425-G425</f>
        <v>0</v>
      </c>
      <c r="M425" s="645" t="str">
        <f aca="false">IF('ORÇ.GLOBAL P CAIXA'!H424&gt;0,'ORÇ.GLOBAL P CAIXA'!H424,"")</f>
        <v/>
      </c>
      <c r="N425" s="646" t="n">
        <f aca="false">'ORÇ.GLOBAL P CAIXA'!I424</f>
        <v>0</v>
      </c>
      <c r="O425" s="166" t="str">
        <f aca="false">S425</f>
        <v/>
      </c>
      <c r="P425" s="167"/>
      <c r="Q425" s="168" t="str">
        <f aca="false">IF(B425&gt;0,"ok","ocultar")</f>
        <v>ocultar</v>
      </c>
      <c r="R425" s="647" t="n">
        <f aca="false">'ORÇ.GLOBAL P CAIXA'!B424</f>
        <v>0</v>
      </c>
      <c r="S425" s="170" t="str">
        <f aca="false">IF('ORÇ.GLOBAL P CAIXA'!N424&lt;&gt;0,'ORÇ.GLOBAL P CAIXA'!N424,"")</f>
        <v/>
      </c>
      <c r="T425" s="648" t="n">
        <f aca="false">'ORÇ.GLOBAL P CAIXA'!O424</f>
        <v>0</v>
      </c>
      <c r="U425" s="172" t="n">
        <f aca="false">'ORÇ.GLOBAL P CAIXA'!P424</f>
        <v>0</v>
      </c>
      <c r="V425" s="173" t="n">
        <f aca="false">'ORÇ.GLOBAL P CAIXA'!E424</f>
        <v>0</v>
      </c>
      <c r="W425" s="173" t="n">
        <f aca="false">F425</f>
        <v>0</v>
      </c>
      <c r="X425" s="649"/>
      <c r="Y425" s="649"/>
      <c r="Z425" s="650"/>
      <c r="AB425" s="88"/>
      <c r="AC425" s="157" t="n">
        <f aca="false">IF(B425=0,AC424,IF(ISNONTEXT(B425)=TRUE(),INT(B425),INT(LEFT(B425,FIND(".",B425)-1))))</f>
        <v>3</v>
      </c>
      <c r="AD425" s="157" t="str">
        <f aca="false">IF(AD426=1,1,IF(B425&lt;&gt;0,1,IF(C425&lt;&gt;0,1,IF(D425&lt;&gt;0,1,IF(E425&lt;&gt;0,1,"")))))</f>
        <v/>
      </c>
      <c r="AE425" s="157" t="str">
        <f aca="false">IF(AC425=0," ",IF(AC425&lt;&gt;AC424,AC425," "))</f>
        <v> </v>
      </c>
      <c r="AF425" s="88"/>
      <c r="AG425" s="75" t="e">
        <f aca="false">IF(AC425&lt;&gt;AE425,(IF(N425=0,G425*(INFORMAÇÕES!$Q$69/INFORMAÇÕES!$Q$72),IF(N425="R",G425,0))),0)</f>
        <v>#DIV/0!</v>
      </c>
      <c r="AH425" s="75" t="e">
        <f aca="false">IF(AC425&lt;&gt;AE425,(IF(N425=0,G425*(INFORMAÇÕES!$Q$70/INFORMAÇÕES!$Q$72),IF(N425="C",G425,0))),0)</f>
        <v>#DIV/0!</v>
      </c>
      <c r="AI425" s="75" t="n">
        <f aca="false">IF(AC425&lt;&gt;AE425,(IF(N425=0,G425*INFORMAÇÕES!$U$115,IF(N425="CF",G425,0))),0)</f>
        <v>0</v>
      </c>
      <c r="AJ425" s="75" t="n">
        <f aca="false">IF(AC425&lt;&gt;AE425,(IF(N425=0,G425*INFORMAÇÕES!$U$116,IF(N425="O",G425,0))),0)</f>
        <v>0</v>
      </c>
      <c r="AK425" s="75" t="n">
        <f aca="false">IF(E425&lt;&gt;0,G425,0)</f>
        <v>0</v>
      </c>
      <c r="AL425" s="75" t="n">
        <f aca="false">IF(AC425&lt;&gt;AE425,(IF(N425=0,J425*(INFORMAÇÕES!$Q$89/INFORMAÇÕES!$Q$92),IF(N425="R",J425,0))),0)</f>
        <v>0</v>
      </c>
      <c r="AM425" s="75" t="n">
        <f aca="false">IF(AC425&lt;&gt;AE425,(IF(N425=0,J425*(INFORMAÇÕES!$Q$90/INFORMAÇÕES!$Q$92),IF(N425="C",J425,0))),0)</f>
        <v>0</v>
      </c>
      <c r="AN425" s="75" t="n">
        <f aca="false">IF(AC425&lt;&gt;AE425,(IF(N425="",J425*INFORMAÇÕES!$U$115,IF(N425="CF",J425,0))),0)</f>
        <v>0</v>
      </c>
      <c r="AO425" s="75" t="n">
        <f aca="false">IF(AC425&lt;&gt;AE425,(IF(N425="",J425*INFORMAÇÕES!$U$116,IF(N425="O",J425,0))),0)</f>
        <v>0</v>
      </c>
      <c r="AP425" s="75" t="n">
        <f aca="false">IF(H425&lt;&gt;0,J425,0)</f>
        <v>0</v>
      </c>
      <c r="AQ425" s="75" t="n">
        <f aca="false">IF(K425&lt;&gt;0,L425,0)</f>
        <v>0</v>
      </c>
    </row>
    <row r="426" s="174" customFormat="true" ht="14.25" hidden="false" customHeight="false" outlineLevel="0" collapsed="false">
      <c r="A426" s="159" t="n">
        <v>414</v>
      </c>
      <c r="B426" s="160" t="n">
        <f aca="false">R426</f>
        <v>0</v>
      </c>
      <c r="C426" s="161" t="n">
        <f aca="false">T426</f>
        <v>0</v>
      </c>
      <c r="D426" s="162" t="n">
        <f aca="false">U426</f>
        <v>0</v>
      </c>
      <c r="E426" s="163" t="n">
        <f aca="false">'ORÇ.GLOBAL P CAIXA'!E425</f>
        <v>0</v>
      </c>
      <c r="F426" s="163" t="n">
        <f aca="false">IF('ORÇ.GLOBAL EMPRESA'!G425&gt;0,'ORÇ.GLOBAL EMPRESA'!G425,'ORÇ.GLOBAL P CAIXA'!F425)</f>
        <v>0</v>
      </c>
      <c r="G426" s="163" t="n">
        <f aca="false">IF(E426&lt;&gt;0,ROUND(E426*F426,2),IF(AK426=0,(SUMIF($AC$13:$AC$1012,B426,$AK$13:$AK$1012)),AK426))</f>
        <v>0</v>
      </c>
      <c r="H426" s="163" t="n">
        <f aca="false">V426</f>
        <v>0</v>
      </c>
      <c r="I426" s="163" t="n">
        <f aca="false">W426</f>
        <v>0</v>
      </c>
      <c r="J426" s="163" t="n">
        <f aca="false">IF(H426&lt;&gt;0,ROUND(H426*I426,2),IF(AP426=0,(SUMIF($AC$13:$AC$1012,B426,$AP$13:$AP$1012)),AP426))</f>
        <v>0</v>
      </c>
      <c r="K426" s="163" t="n">
        <f aca="false">H426-E426</f>
        <v>0</v>
      </c>
      <c r="L426" s="163" t="n">
        <f aca="false">J426-G426</f>
        <v>0</v>
      </c>
      <c r="M426" s="645" t="str">
        <f aca="false">IF('ORÇ.GLOBAL P CAIXA'!H425&gt;0,'ORÇ.GLOBAL P CAIXA'!H425,"")</f>
        <v/>
      </c>
      <c r="N426" s="646" t="n">
        <f aca="false">'ORÇ.GLOBAL P CAIXA'!I425</f>
        <v>0</v>
      </c>
      <c r="O426" s="166" t="str">
        <f aca="false">S426</f>
        <v/>
      </c>
      <c r="P426" s="167"/>
      <c r="Q426" s="168" t="str">
        <f aca="false">IF(B426&gt;0,"ok","ocultar")</f>
        <v>ocultar</v>
      </c>
      <c r="R426" s="647" t="n">
        <f aca="false">'ORÇ.GLOBAL P CAIXA'!B425</f>
        <v>0</v>
      </c>
      <c r="S426" s="170" t="str">
        <f aca="false">IF('ORÇ.GLOBAL P CAIXA'!N425&lt;&gt;0,'ORÇ.GLOBAL P CAIXA'!N425,"")</f>
        <v/>
      </c>
      <c r="T426" s="648" t="n">
        <f aca="false">'ORÇ.GLOBAL P CAIXA'!O425</f>
        <v>0</v>
      </c>
      <c r="U426" s="172" t="n">
        <f aca="false">'ORÇ.GLOBAL P CAIXA'!P425</f>
        <v>0</v>
      </c>
      <c r="V426" s="173" t="n">
        <f aca="false">'ORÇ.GLOBAL P CAIXA'!E425</f>
        <v>0</v>
      </c>
      <c r="W426" s="173" t="n">
        <f aca="false">F426</f>
        <v>0</v>
      </c>
      <c r="X426" s="649"/>
      <c r="Y426" s="649"/>
      <c r="Z426" s="650"/>
      <c r="AB426" s="88"/>
      <c r="AC426" s="157" t="n">
        <f aca="false">IF(B426=0,AC425,IF(ISNONTEXT(B426)=TRUE(),INT(B426),INT(LEFT(B426,FIND(".",B426)-1))))</f>
        <v>3</v>
      </c>
      <c r="AD426" s="157" t="str">
        <f aca="false">IF(AD427=1,1,IF(B426&lt;&gt;0,1,IF(C426&lt;&gt;0,1,IF(D426&lt;&gt;0,1,IF(E426&lt;&gt;0,1,"")))))</f>
        <v/>
      </c>
      <c r="AE426" s="157" t="str">
        <f aca="false">IF(AC426=0," ",IF(AC426&lt;&gt;AC425,AC426," "))</f>
        <v> </v>
      </c>
      <c r="AF426" s="88"/>
      <c r="AG426" s="75" t="e">
        <f aca="false">IF(AC426&lt;&gt;AE426,(IF(N426=0,G426*(INFORMAÇÕES!$Q$69/INFORMAÇÕES!$Q$72),IF(N426="R",G426,0))),0)</f>
        <v>#DIV/0!</v>
      </c>
      <c r="AH426" s="75" t="e">
        <f aca="false">IF(AC426&lt;&gt;AE426,(IF(N426=0,G426*(INFORMAÇÕES!$Q$70/INFORMAÇÕES!$Q$72),IF(N426="C",G426,0))),0)</f>
        <v>#DIV/0!</v>
      </c>
      <c r="AI426" s="75" t="n">
        <f aca="false">IF(AC426&lt;&gt;AE426,(IF(N426=0,G426*INFORMAÇÕES!$U$115,IF(N426="CF",G426,0))),0)</f>
        <v>0</v>
      </c>
      <c r="AJ426" s="75" t="n">
        <f aca="false">IF(AC426&lt;&gt;AE426,(IF(N426=0,G426*INFORMAÇÕES!$U$116,IF(N426="O",G426,0))),0)</f>
        <v>0</v>
      </c>
      <c r="AK426" s="75" t="n">
        <f aca="false">IF(E426&lt;&gt;0,G426,0)</f>
        <v>0</v>
      </c>
      <c r="AL426" s="75" t="n">
        <f aca="false">IF(AC426&lt;&gt;AE426,(IF(N426=0,J426*(INFORMAÇÕES!$Q$89/INFORMAÇÕES!$Q$92),IF(N426="R",J426,0))),0)</f>
        <v>0</v>
      </c>
      <c r="AM426" s="75" t="n">
        <f aca="false">IF(AC426&lt;&gt;AE426,(IF(N426=0,J426*(INFORMAÇÕES!$Q$90/INFORMAÇÕES!$Q$92),IF(N426="C",J426,0))),0)</f>
        <v>0</v>
      </c>
      <c r="AN426" s="75" t="n">
        <f aca="false">IF(AC426&lt;&gt;AE426,(IF(N426="",J426*INFORMAÇÕES!$U$115,IF(N426="CF",J426,0))),0)</f>
        <v>0</v>
      </c>
      <c r="AO426" s="75" t="n">
        <f aca="false">IF(AC426&lt;&gt;AE426,(IF(N426="",J426*INFORMAÇÕES!$U$116,IF(N426="O",J426,0))),0)</f>
        <v>0</v>
      </c>
      <c r="AP426" s="75" t="n">
        <f aca="false">IF(H426&lt;&gt;0,J426,0)</f>
        <v>0</v>
      </c>
      <c r="AQ426" s="75" t="n">
        <f aca="false">IF(K426&lt;&gt;0,L426,0)</f>
        <v>0</v>
      </c>
    </row>
    <row r="427" s="174" customFormat="true" ht="14.25" hidden="false" customHeight="false" outlineLevel="0" collapsed="false">
      <c r="A427" s="159" t="n">
        <v>415</v>
      </c>
      <c r="B427" s="160" t="n">
        <f aca="false">R427</f>
        <v>0</v>
      </c>
      <c r="C427" s="161" t="n">
        <f aca="false">T427</f>
        <v>0</v>
      </c>
      <c r="D427" s="162" t="n">
        <f aca="false">U427</f>
        <v>0</v>
      </c>
      <c r="E427" s="163" t="n">
        <f aca="false">'ORÇ.GLOBAL P CAIXA'!E426</f>
        <v>0</v>
      </c>
      <c r="F427" s="163" t="n">
        <f aca="false">IF('ORÇ.GLOBAL EMPRESA'!G426&gt;0,'ORÇ.GLOBAL EMPRESA'!G426,'ORÇ.GLOBAL P CAIXA'!F426)</f>
        <v>0</v>
      </c>
      <c r="G427" s="163" t="n">
        <f aca="false">IF(E427&lt;&gt;0,ROUND(E427*F427,2),IF(AK427=0,(SUMIF($AC$13:$AC$1012,B427,$AK$13:$AK$1012)),AK427))</f>
        <v>0</v>
      </c>
      <c r="H427" s="163" t="n">
        <f aca="false">V427</f>
        <v>0</v>
      </c>
      <c r="I427" s="163" t="n">
        <f aca="false">W427</f>
        <v>0</v>
      </c>
      <c r="J427" s="163" t="n">
        <f aca="false">IF(H427&lt;&gt;0,ROUND(H427*I427,2),IF(AP427=0,(SUMIF($AC$13:$AC$1012,B427,$AP$13:$AP$1012)),AP427))</f>
        <v>0</v>
      </c>
      <c r="K427" s="163" t="n">
        <f aca="false">H427-E427</f>
        <v>0</v>
      </c>
      <c r="L427" s="163" t="n">
        <f aca="false">J427-G427</f>
        <v>0</v>
      </c>
      <c r="M427" s="645" t="str">
        <f aca="false">IF('ORÇ.GLOBAL P CAIXA'!H426&gt;0,'ORÇ.GLOBAL P CAIXA'!H426,"")</f>
        <v/>
      </c>
      <c r="N427" s="646" t="n">
        <f aca="false">'ORÇ.GLOBAL P CAIXA'!I426</f>
        <v>0</v>
      </c>
      <c r="O427" s="166" t="str">
        <f aca="false">S427</f>
        <v/>
      </c>
      <c r="P427" s="167"/>
      <c r="Q427" s="168" t="str">
        <f aca="false">IF(B427&gt;0,"ok","ocultar")</f>
        <v>ocultar</v>
      </c>
      <c r="R427" s="647" t="n">
        <f aca="false">'ORÇ.GLOBAL P CAIXA'!B426</f>
        <v>0</v>
      </c>
      <c r="S427" s="170" t="str">
        <f aca="false">IF('ORÇ.GLOBAL P CAIXA'!N426&lt;&gt;0,'ORÇ.GLOBAL P CAIXA'!N426,"")</f>
        <v/>
      </c>
      <c r="T427" s="648" t="n">
        <f aca="false">'ORÇ.GLOBAL P CAIXA'!O426</f>
        <v>0</v>
      </c>
      <c r="U427" s="172" t="n">
        <f aca="false">'ORÇ.GLOBAL P CAIXA'!P426</f>
        <v>0</v>
      </c>
      <c r="V427" s="173" t="n">
        <f aca="false">'ORÇ.GLOBAL P CAIXA'!E426</f>
        <v>0</v>
      </c>
      <c r="W427" s="173" t="n">
        <f aca="false">F427</f>
        <v>0</v>
      </c>
      <c r="X427" s="649"/>
      <c r="Y427" s="649"/>
      <c r="Z427" s="650"/>
      <c r="AB427" s="88"/>
      <c r="AC427" s="157" t="n">
        <f aca="false">IF(B427=0,AC426,IF(ISNONTEXT(B427)=TRUE(),INT(B427),INT(LEFT(B427,FIND(".",B427)-1))))</f>
        <v>3</v>
      </c>
      <c r="AD427" s="157" t="str">
        <f aca="false">IF(AD428=1,1,IF(B427&lt;&gt;0,1,IF(C427&lt;&gt;0,1,IF(D427&lt;&gt;0,1,IF(E427&lt;&gt;0,1,"")))))</f>
        <v/>
      </c>
      <c r="AE427" s="157" t="str">
        <f aca="false">IF(AC427=0," ",IF(AC427&lt;&gt;AC426,AC427," "))</f>
        <v> </v>
      </c>
      <c r="AF427" s="88"/>
      <c r="AG427" s="75" t="e">
        <f aca="false">IF(AC427&lt;&gt;AE427,(IF(N427=0,G427*(INFORMAÇÕES!$Q$69/INFORMAÇÕES!$Q$72),IF(N427="R",G427,0))),0)</f>
        <v>#DIV/0!</v>
      </c>
      <c r="AH427" s="75" t="e">
        <f aca="false">IF(AC427&lt;&gt;AE427,(IF(N427=0,G427*(INFORMAÇÕES!$Q$70/INFORMAÇÕES!$Q$72),IF(N427="C",G427,0))),0)</f>
        <v>#DIV/0!</v>
      </c>
      <c r="AI427" s="75" t="n">
        <f aca="false">IF(AC427&lt;&gt;AE427,(IF(N427=0,G427*INFORMAÇÕES!$U$115,IF(N427="CF",G427,0))),0)</f>
        <v>0</v>
      </c>
      <c r="AJ427" s="75" t="n">
        <f aca="false">IF(AC427&lt;&gt;AE427,(IF(N427=0,G427*INFORMAÇÕES!$U$116,IF(N427="O",G427,0))),0)</f>
        <v>0</v>
      </c>
      <c r="AK427" s="75" t="n">
        <f aca="false">IF(E427&lt;&gt;0,G427,0)</f>
        <v>0</v>
      </c>
      <c r="AL427" s="75" t="n">
        <f aca="false">IF(AC427&lt;&gt;AE427,(IF(N427=0,J427*(INFORMAÇÕES!$Q$89/INFORMAÇÕES!$Q$92),IF(N427="R",J427,0))),0)</f>
        <v>0</v>
      </c>
      <c r="AM427" s="75" t="n">
        <f aca="false">IF(AC427&lt;&gt;AE427,(IF(N427=0,J427*(INFORMAÇÕES!$Q$90/INFORMAÇÕES!$Q$92),IF(N427="C",J427,0))),0)</f>
        <v>0</v>
      </c>
      <c r="AN427" s="75" t="n">
        <f aca="false">IF(AC427&lt;&gt;AE427,(IF(N427="",J427*INFORMAÇÕES!$U$115,IF(N427="CF",J427,0))),0)</f>
        <v>0</v>
      </c>
      <c r="AO427" s="75" t="n">
        <f aca="false">IF(AC427&lt;&gt;AE427,(IF(N427="",J427*INFORMAÇÕES!$U$116,IF(N427="O",J427,0))),0)</f>
        <v>0</v>
      </c>
      <c r="AP427" s="75" t="n">
        <f aca="false">IF(H427&lt;&gt;0,J427,0)</f>
        <v>0</v>
      </c>
      <c r="AQ427" s="75" t="n">
        <f aca="false">IF(K427&lt;&gt;0,L427,0)</f>
        <v>0</v>
      </c>
    </row>
    <row r="428" s="174" customFormat="true" ht="14.25" hidden="false" customHeight="false" outlineLevel="0" collapsed="false">
      <c r="A428" s="159" t="n">
        <v>416</v>
      </c>
      <c r="B428" s="160" t="n">
        <f aca="false">R428</f>
        <v>0</v>
      </c>
      <c r="C428" s="161" t="n">
        <f aca="false">T428</f>
        <v>0</v>
      </c>
      <c r="D428" s="162" t="n">
        <f aca="false">U428</f>
        <v>0</v>
      </c>
      <c r="E428" s="163" t="n">
        <f aca="false">'ORÇ.GLOBAL P CAIXA'!E427</f>
        <v>0</v>
      </c>
      <c r="F428" s="163" t="n">
        <f aca="false">IF('ORÇ.GLOBAL EMPRESA'!G427&gt;0,'ORÇ.GLOBAL EMPRESA'!G427,'ORÇ.GLOBAL P CAIXA'!F427)</f>
        <v>0</v>
      </c>
      <c r="G428" s="163" t="n">
        <f aca="false">IF(E428&lt;&gt;0,ROUND(E428*F428,2),IF(AK428=0,(SUMIF($AC$13:$AC$1012,B428,$AK$13:$AK$1012)),AK428))</f>
        <v>0</v>
      </c>
      <c r="H428" s="163" t="n">
        <f aca="false">V428</f>
        <v>0</v>
      </c>
      <c r="I428" s="163" t="n">
        <f aca="false">W428</f>
        <v>0</v>
      </c>
      <c r="J428" s="163" t="n">
        <f aca="false">IF(H428&lt;&gt;0,ROUND(H428*I428,2),IF(AP428=0,(SUMIF($AC$13:$AC$1012,B428,$AP$13:$AP$1012)),AP428))</f>
        <v>0</v>
      </c>
      <c r="K428" s="163" t="n">
        <f aca="false">H428-E428</f>
        <v>0</v>
      </c>
      <c r="L428" s="163" t="n">
        <f aca="false">J428-G428</f>
        <v>0</v>
      </c>
      <c r="M428" s="645" t="str">
        <f aca="false">IF('ORÇ.GLOBAL P CAIXA'!H427&gt;0,'ORÇ.GLOBAL P CAIXA'!H427,"")</f>
        <v/>
      </c>
      <c r="N428" s="646" t="n">
        <f aca="false">'ORÇ.GLOBAL P CAIXA'!I427</f>
        <v>0</v>
      </c>
      <c r="O428" s="166" t="str">
        <f aca="false">S428</f>
        <v/>
      </c>
      <c r="P428" s="167"/>
      <c r="Q428" s="168" t="str">
        <f aca="false">IF(B428&gt;0,"ok","ocultar")</f>
        <v>ocultar</v>
      </c>
      <c r="R428" s="647" t="n">
        <f aca="false">'ORÇ.GLOBAL P CAIXA'!B427</f>
        <v>0</v>
      </c>
      <c r="S428" s="170" t="str">
        <f aca="false">IF('ORÇ.GLOBAL P CAIXA'!N427&lt;&gt;0,'ORÇ.GLOBAL P CAIXA'!N427,"")</f>
        <v/>
      </c>
      <c r="T428" s="648" t="n">
        <f aca="false">'ORÇ.GLOBAL P CAIXA'!O427</f>
        <v>0</v>
      </c>
      <c r="U428" s="172" t="n">
        <f aca="false">'ORÇ.GLOBAL P CAIXA'!P427</f>
        <v>0</v>
      </c>
      <c r="V428" s="173" t="n">
        <f aca="false">'ORÇ.GLOBAL P CAIXA'!E427</f>
        <v>0</v>
      </c>
      <c r="W428" s="173" t="n">
        <f aca="false">F428</f>
        <v>0</v>
      </c>
      <c r="X428" s="649"/>
      <c r="Y428" s="649"/>
      <c r="Z428" s="650"/>
      <c r="AB428" s="88"/>
      <c r="AC428" s="157" t="n">
        <f aca="false">IF(B428=0,AC427,IF(ISNONTEXT(B428)=TRUE(),INT(B428),INT(LEFT(B428,FIND(".",B428)-1))))</f>
        <v>3</v>
      </c>
      <c r="AD428" s="157" t="str">
        <f aca="false">IF(AD429=1,1,IF(B428&lt;&gt;0,1,IF(C428&lt;&gt;0,1,IF(D428&lt;&gt;0,1,IF(E428&lt;&gt;0,1,"")))))</f>
        <v/>
      </c>
      <c r="AE428" s="157" t="str">
        <f aca="false">IF(AC428=0," ",IF(AC428&lt;&gt;AC427,AC428," "))</f>
        <v> </v>
      </c>
      <c r="AF428" s="88"/>
      <c r="AG428" s="75" t="e">
        <f aca="false">IF(AC428&lt;&gt;AE428,(IF(N428=0,G428*(INFORMAÇÕES!$Q$69/INFORMAÇÕES!$Q$72),IF(N428="R",G428,0))),0)</f>
        <v>#DIV/0!</v>
      </c>
      <c r="AH428" s="75" t="e">
        <f aca="false">IF(AC428&lt;&gt;AE428,(IF(N428=0,G428*(INFORMAÇÕES!$Q$70/INFORMAÇÕES!$Q$72),IF(N428="C",G428,0))),0)</f>
        <v>#DIV/0!</v>
      </c>
      <c r="AI428" s="75" t="n">
        <f aca="false">IF(AC428&lt;&gt;AE428,(IF(N428=0,G428*INFORMAÇÕES!$U$115,IF(N428="CF",G428,0))),0)</f>
        <v>0</v>
      </c>
      <c r="AJ428" s="75" t="n">
        <f aca="false">IF(AC428&lt;&gt;AE428,(IF(N428=0,G428*INFORMAÇÕES!$U$116,IF(N428="O",G428,0))),0)</f>
        <v>0</v>
      </c>
      <c r="AK428" s="75" t="n">
        <f aca="false">IF(E428&lt;&gt;0,G428,0)</f>
        <v>0</v>
      </c>
      <c r="AL428" s="75" t="n">
        <f aca="false">IF(AC428&lt;&gt;AE428,(IF(N428=0,J428*(INFORMAÇÕES!$Q$89/INFORMAÇÕES!$Q$92),IF(N428="R",J428,0))),0)</f>
        <v>0</v>
      </c>
      <c r="AM428" s="75" t="n">
        <f aca="false">IF(AC428&lt;&gt;AE428,(IF(N428=0,J428*(INFORMAÇÕES!$Q$90/INFORMAÇÕES!$Q$92),IF(N428="C",J428,0))),0)</f>
        <v>0</v>
      </c>
      <c r="AN428" s="75" t="n">
        <f aca="false">IF(AC428&lt;&gt;AE428,(IF(N428="",J428*INFORMAÇÕES!$U$115,IF(N428="CF",J428,0))),0)</f>
        <v>0</v>
      </c>
      <c r="AO428" s="75" t="n">
        <f aca="false">IF(AC428&lt;&gt;AE428,(IF(N428="",J428*INFORMAÇÕES!$U$116,IF(N428="O",J428,0))),0)</f>
        <v>0</v>
      </c>
      <c r="AP428" s="75" t="n">
        <f aca="false">IF(H428&lt;&gt;0,J428,0)</f>
        <v>0</v>
      </c>
      <c r="AQ428" s="75" t="n">
        <f aca="false">IF(K428&lt;&gt;0,L428,0)</f>
        <v>0</v>
      </c>
    </row>
    <row r="429" s="174" customFormat="true" ht="14.25" hidden="false" customHeight="false" outlineLevel="0" collapsed="false">
      <c r="A429" s="159" t="n">
        <v>417</v>
      </c>
      <c r="B429" s="160" t="n">
        <f aca="false">R429</f>
        <v>0</v>
      </c>
      <c r="C429" s="161" t="n">
        <f aca="false">T429</f>
        <v>0</v>
      </c>
      <c r="D429" s="162" t="n">
        <f aca="false">U429</f>
        <v>0</v>
      </c>
      <c r="E429" s="163" t="n">
        <f aca="false">'ORÇ.GLOBAL P CAIXA'!E428</f>
        <v>0</v>
      </c>
      <c r="F429" s="163" t="n">
        <f aca="false">IF('ORÇ.GLOBAL EMPRESA'!G428&gt;0,'ORÇ.GLOBAL EMPRESA'!G428,'ORÇ.GLOBAL P CAIXA'!F428)</f>
        <v>0</v>
      </c>
      <c r="G429" s="163" t="n">
        <f aca="false">IF(E429&lt;&gt;0,ROUND(E429*F429,2),IF(AK429=0,(SUMIF($AC$13:$AC$1012,B429,$AK$13:$AK$1012)),AK429))</f>
        <v>0</v>
      </c>
      <c r="H429" s="163" t="n">
        <f aca="false">V429</f>
        <v>0</v>
      </c>
      <c r="I429" s="163" t="n">
        <f aca="false">W429</f>
        <v>0</v>
      </c>
      <c r="J429" s="163" t="n">
        <f aca="false">IF(H429&lt;&gt;0,ROUND(H429*I429,2),IF(AP429=0,(SUMIF($AC$13:$AC$1012,B429,$AP$13:$AP$1012)),AP429))</f>
        <v>0</v>
      </c>
      <c r="K429" s="163" t="n">
        <f aca="false">H429-E429</f>
        <v>0</v>
      </c>
      <c r="L429" s="163" t="n">
        <f aca="false">J429-G429</f>
        <v>0</v>
      </c>
      <c r="M429" s="645" t="str">
        <f aca="false">IF('ORÇ.GLOBAL P CAIXA'!H428&gt;0,'ORÇ.GLOBAL P CAIXA'!H428,"")</f>
        <v/>
      </c>
      <c r="N429" s="646" t="n">
        <f aca="false">'ORÇ.GLOBAL P CAIXA'!I428</f>
        <v>0</v>
      </c>
      <c r="O429" s="166" t="str">
        <f aca="false">S429</f>
        <v/>
      </c>
      <c r="P429" s="167"/>
      <c r="Q429" s="168" t="str">
        <f aca="false">IF(B429&gt;0,"ok","ocultar")</f>
        <v>ocultar</v>
      </c>
      <c r="R429" s="647" t="n">
        <f aca="false">'ORÇ.GLOBAL P CAIXA'!B428</f>
        <v>0</v>
      </c>
      <c r="S429" s="170" t="str">
        <f aca="false">IF('ORÇ.GLOBAL P CAIXA'!N428&lt;&gt;0,'ORÇ.GLOBAL P CAIXA'!N428,"")</f>
        <v/>
      </c>
      <c r="T429" s="648" t="n">
        <f aca="false">'ORÇ.GLOBAL P CAIXA'!O428</f>
        <v>0</v>
      </c>
      <c r="U429" s="172" t="n">
        <f aca="false">'ORÇ.GLOBAL P CAIXA'!P428</f>
        <v>0</v>
      </c>
      <c r="V429" s="173" t="n">
        <f aca="false">'ORÇ.GLOBAL P CAIXA'!E428</f>
        <v>0</v>
      </c>
      <c r="W429" s="173" t="n">
        <f aca="false">F429</f>
        <v>0</v>
      </c>
      <c r="X429" s="649"/>
      <c r="Y429" s="649"/>
      <c r="Z429" s="650"/>
      <c r="AB429" s="88"/>
      <c r="AC429" s="157" t="n">
        <f aca="false">IF(B429=0,AC428,IF(ISNONTEXT(B429)=TRUE(),INT(B429),INT(LEFT(B429,FIND(".",B429)-1))))</f>
        <v>3</v>
      </c>
      <c r="AD429" s="157" t="str">
        <f aca="false">IF(AD430=1,1,IF(B429&lt;&gt;0,1,IF(C429&lt;&gt;0,1,IF(D429&lt;&gt;0,1,IF(E429&lt;&gt;0,1,"")))))</f>
        <v/>
      </c>
      <c r="AE429" s="157" t="str">
        <f aca="false">IF(AC429=0," ",IF(AC429&lt;&gt;AC428,AC429," "))</f>
        <v> </v>
      </c>
      <c r="AF429" s="88"/>
      <c r="AG429" s="75" t="e">
        <f aca="false">IF(AC429&lt;&gt;AE429,(IF(N429=0,G429*(INFORMAÇÕES!$Q$69/INFORMAÇÕES!$Q$72),IF(N429="R",G429,0))),0)</f>
        <v>#DIV/0!</v>
      </c>
      <c r="AH429" s="75" t="e">
        <f aca="false">IF(AC429&lt;&gt;AE429,(IF(N429=0,G429*(INFORMAÇÕES!$Q$70/INFORMAÇÕES!$Q$72),IF(N429="C",G429,0))),0)</f>
        <v>#DIV/0!</v>
      </c>
      <c r="AI429" s="75" t="n">
        <f aca="false">IF(AC429&lt;&gt;AE429,(IF(N429=0,G429*INFORMAÇÕES!$U$115,IF(N429="CF",G429,0))),0)</f>
        <v>0</v>
      </c>
      <c r="AJ429" s="75" t="n">
        <f aca="false">IF(AC429&lt;&gt;AE429,(IF(N429=0,G429*INFORMAÇÕES!$U$116,IF(N429="O",G429,0))),0)</f>
        <v>0</v>
      </c>
      <c r="AK429" s="75" t="n">
        <f aca="false">IF(E429&lt;&gt;0,G429,0)</f>
        <v>0</v>
      </c>
      <c r="AL429" s="75" t="n">
        <f aca="false">IF(AC429&lt;&gt;AE429,(IF(N429=0,J429*(INFORMAÇÕES!$Q$89/INFORMAÇÕES!$Q$92),IF(N429="R",J429,0))),0)</f>
        <v>0</v>
      </c>
      <c r="AM429" s="75" t="n">
        <f aca="false">IF(AC429&lt;&gt;AE429,(IF(N429=0,J429*(INFORMAÇÕES!$Q$90/INFORMAÇÕES!$Q$92),IF(N429="C",J429,0))),0)</f>
        <v>0</v>
      </c>
      <c r="AN429" s="75" t="n">
        <f aca="false">IF(AC429&lt;&gt;AE429,(IF(N429="",J429*INFORMAÇÕES!$U$115,IF(N429="CF",J429,0))),0)</f>
        <v>0</v>
      </c>
      <c r="AO429" s="75" t="n">
        <f aca="false">IF(AC429&lt;&gt;AE429,(IF(N429="",J429*INFORMAÇÕES!$U$116,IF(N429="O",J429,0))),0)</f>
        <v>0</v>
      </c>
      <c r="AP429" s="75" t="n">
        <f aca="false">IF(H429&lt;&gt;0,J429,0)</f>
        <v>0</v>
      </c>
      <c r="AQ429" s="75" t="n">
        <f aca="false">IF(K429&lt;&gt;0,L429,0)</f>
        <v>0</v>
      </c>
    </row>
    <row r="430" s="174" customFormat="true" ht="14.25" hidden="false" customHeight="false" outlineLevel="0" collapsed="false">
      <c r="A430" s="159" t="n">
        <v>418</v>
      </c>
      <c r="B430" s="160" t="n">
        <f aca="false">R430</f>
        <v>0</v>
      </c>
      <c r="C430" s="161" t="n">
        <f aca="false">T430</f>
        <v>0</v>
      </c>
      <c r="D430" s="162" t="n">
        <f aca="false">U430</f>
        <v>0</v>
      </c>
      <c r="E430" s="163" t="n">
        <f aca="false">'ORÇ.GLOBAL P CAIXA'!E429</f>
        <v>0</v>
      </c>
      <c r="F430" s="163" t="n">
        <f aca="false">IF('ORÇ.GLOBAL EMPRESA'!G429&gt;0,'ORÇ.GLOBAL EMPRESA'!G429,'ORÇ.GLOBAL P CAIXA'!F429)</f>
        <v>0</v>
      </c>
      <c r="G430" s="163" t="n">
        <f aca="false">IF(E430&lt;&gt;0,ROUND(E430*F430,2),IF(AK430=0,(SUMIF($AC$13:$AC$1012,B430,$AK$13:$AK$1012)),AK430))</f>
        <v>0</v>
      </c>
      <c r="H430" s="163" t="n">
        <f aca="false">V430</f>
        <v>0</v>
      </c>
      <c r="I430" s="163" t="n">
        <f aca="false">W430</f>
        <v>0</v>
      </c>
      <c r="J430" s="163" t="n">
        <f aca="false">IF(H430&lt;&gt;0,ROUND(H430*I430,2),IF(AP430=0,(SUMIF($AC$13:$AC$1012,B430,$AP$13:$AP$1012)),AP430))</f>
        <v>0</v>
      </c>
      <c r="K430" s="163" t="n">
        <f aca="false">H430-E430</f>
        <v>0</v>
      </c>
      <c r="L430" s="163" t="n">
        <f aca="false">J430-G430</f>
        <v>0</v>
      </c>
      <c r="M430" s="645" t="str">
        <f aca="false">IF('ORÇ.GLOBAL P CAIXA'!H429&gt;0,'ORÇ.GLOBAL P CAIXA'!H429,"")</f>
        <v/>
      </c>
      <c r="N430" s="646" t="n">
        <f aca="false">'ORÇ.GLOBAL P CAIXA'!I429</f>
        <v>0</v>
      </c>
      <c r="O430" s="166" t="str">
        <f aca="false">S430</f>
        <v/>
      </c>
      <c r="P430" s="167"/>
      <c r="Q430" s="168" t="str">
        <f aca="false">IF(B430&gt;0,"ok","ocultar")</f>
        <v>ocultar</v>
      </c>
      <c r="R430" s="647" t="n">
        <f aca="false">'ORÇ.GLOBAL P CAIXA'!B429</f>
        <v>0</v>
      </c>
      <c r="S430" s="170" t="str">
        <f aca="false">IF('ORÇ.GLOBAL P CAIXA'!N429&lt;&gt;0,'ORÇ.GLOBAL P CAIXA'!N429,"")</f>
        <v/>
      </c>
      <c r="T430" s="648" t="n">
        <f aca="false">'ORÇ.GLOBAL P CAIXA'!O429</f>
        <v>0</v>
      </c>
      <c r="U430" s="172" t="n">
        <f aca="false">'ORÇ.GLOBAL P CAIXA'!P429</f>
        <v>0</v>
      </c>
      <c r="V430" s="173" t="n">
        <f aca="false">'ORÇ.GLOBAL P CAIXA'!E429</f>
        <v>0</v>
      </c>
      <c r="W430" s="173" t="n">
        <f aca="false">F430</f>
        <v>0</v>
      </c>
      <c r="X430" s="649"/>
      <c r="Y430" s="649"/>
      <c r="Z430" s="650"/>
      <c r="AB430" s="88"/>
      <c r="AC430" s="157" t="n">
        <f aca="false">IF(B430=0,AC429,IF(ISNONTEXT(B430)=TRUE(),INT(B430),INT(LEFT(B430,FIND(".",B430)-1))))</f>
        <v>3</v>
      </c>
      <c r="AD430" s="157" t="str">
        <f aca="false">IF(AD431=1,1,IF(B430&lt;&gt;0,1,IF(C430&lt;&gt;0,1,IF(D430&lt;&gt;0,1,IF(E430&lt;&gt;0,1,"")))))</f>
        <v/>
      </c>
      <c r="AE430" s="157" t="str">
        <f aca="false">IF(AC430=0," ",IF(AC430&lt;&gt;AC429,AC430," "))</f>
        <v> </v>
      </c>
      <c r="AF430" s="88"/>
      <c r="AG430" s="75" t="e">
        <f aca="false">IF(AC430&lt;&gt;AE430,(IF(N430=0,G430*(INFORMAÇÕES!$Q$69/INFORMAÇÕES!$Q$72),IF(N430="R",G430,0))),0)</f>
        <v>#DIV/0!</v>
      </c>
      <c r="AH430" s="75" t="e">
        <f aca="false">IF(AC430&lt;&gt;AE430,(IF(N430=0,G430*(INFORMAÇÕES!$Q$70/INFORMAÇÕES!$Q$72),IF(N430="C",G430,0))),0)</f>
        <v>#DIV/0!</v>
      </c>
      <c r="AI430" s="75" t="n">
        <f aca="false">IF(AC430&lt;&gt;AE430,(IF(N430=0,G430*INFORMAÇÕES!$U$115,IF(N430="CF",G430,0))),0)</f>
        <v>0</v>
      </c>
      <c r="AJ430" s="75" t="n">
        <f aca="false">IF(AC430&lt;&gt;AE430,(IF(N430=0,G430*INFORMAÇÕES!$U$116,IF(N430="O",G430,0))),0)</f>
        <v>0</v>
      </c>
      <c r="AK430" s="75" t="n">
        <f aca="false">IF(E430&lt;&gt;0,G430,0)</f>
        <v>0</v>
      </c>
      <c r="AL430" s="75" t="n">
        <f aca="false">IF(AC430&lt;&gt;AE430,(IF(N430=0,J430*(INFORMAÇÕES!$Q$89/INFORMAÇÕES!$Q$92),IF(N430="R",J430,0))),0)</f>
        <v>0</v>
      </c>
      <c r="AM430" s="75" t="n">
        <f aca="false">IF(AC430&lt;&gt;AE430,(IF(N430=0,J430*(INFORMAÇÕES!$Q$90/INFORMAÇÕES!$Q$92),IF(N430="C",J430,0))),0)</f>
        <v>0</v>
      </c>
      <c r="AN430" s="75" t="n">
        <f aca="false">IF(AC430&lt;&gt;AE430,(IF(N430="",J430*INFORMAÇÕES!$U$115,IF(N430="CF",J430,0))),0)</f>
        <v>0</v>
      </c>
      <c r="AO430" s="75" t="n">
        <f aca="false">IF(AC430&lt;&gt;AE430,(IF(N430="",J430*INFORMAÇÕES!$U$116,IF(N430="O",J430,0))),0)</f>
        <v>0</v>
      </c>
      <c r="AP430" s="75" t="n">
        <f aca="false">IF(H430&lt;&gt;0,J430,0)</f>
        <v>0</v>
      </c>
      <c r="AQ430" s="75" t="n">
        <f aca="false">IF(K430&lt;&gt;0,L430,0)</f>
        <v>0</v>
      </c>
    </row>
    <row r="431" s="174" customFormat="true" ht="14.25" hidden="false" customHeight="false" outlineLevel="0" collapsed="false">
      <c r="A431" s="159" t="n">
        <v>419</v>
      </c>
      <c r="B431" s="160" t="n">
        <f aca="false">R431</f>
        <v>0</v>
      </c>
      <c r="C431" s="161" t="n">
        <f aca="false">T431</f>
        <v>0</v>
      </c>
      <c r="D431" s="162" t="n">
        <f aca="false">U431</f>
        <v>0</v>
      </c>
      <c r="E431" s="163" t="n">
        <f aca="false">'ORÇ.GLOBAL P CAIXA'!E430</f>
        <v>0</v>
      </c>
      <c r="F431" s="163" t="n">
        <f aca="false">IF('ORÇ.GLOBAL EMPRESA'!G430&gt;0,'ORÇ.GLOBAL EMPRESA'!G430,'ORÇ.GLOBAL P CAIXA'!F430)</f>
        <v>0</v>
      </c>
      <c r="G431" s="163" t="n">
        <f aca="false">IF(E431&lt;&gt;0,ROUND(E431*F431,2),IF(AK431=0,(SUMIF($AC$13:$AC$1012,B431,$AK$13:$AK$1012)),AK431))</f>
        <v>0</v>
      </c>
      <c r="H431" s="163" t="n">
        <f aca="false">V431</f>
        <v>0</v>
      </c>
      <c r="I431" s="163" t="n">
        <f aca="false">W431</f>
        <v>0</v>
      </c>
      <c r="J431" s="163" t="n">
        <f aca="false">IF(H431&lt;&gt;0,ROUND(H431*I431,2),IF(AP431=0,(SUMIF($AC$13:$AC$1012,B431,$AP$13:$AP$1012)),AP431))</f>
        <v>0</v>
      </c>
      <c r="K431" s="163" t="n">
        <f aca="false">H431-E431</f>
        <v>0</v>
      </c>
      <c r="L431" s="163" t="n">
        <f aca="false">J431-G431</f>
        <v>0</v>
      </c>
      <c r="M431" s="645" t="str">
        <f aca="false">IF('ORÇ.GLOBAL P CAIXA'!H430&gt;0,'ORÇ.GLOBAL P CAIXA'!H430,"")</f>
        <v/>
      </c>
      <c r="N431" s="646" t="n">
        <f aca="false">'ORÇ.GLOBAL P CAIXA'!I430</f>
        <v>0</v>
      </c>
      <c r="O431" s="166" t="str">
        <f aca="false">S431</f>
        <v/>
      </c>
      <c r="P431" s="167"/>
      <c r="Q431" s="168" t="str">
        <f aca="false">IF(B431&gt;0,"ok","ocultar")</f>
        <v>ocultar</v>
      </c>
      <c r="R431" s="647" t="n">
        <f aca="false">'ORÇ.GLOBAL P CAIXA'!B430</f>
        <v>0</v>
      </c>
      <c r="S431" s="170" t="str">
        <f aca="false">IF('ORÇ.GLOBAL P CAIXA'!N430&lt;&gt;0,'ORÇ.GLOBAL P CAIXA'!N430,"")</f>
        <v/>
      </c>
      <c r="T431" s="648" t="n">
        <f aca="false">'ORÇ.GLOBAL P CAIXA'!O430</f>
        <v>0</v>
      </c>
      <c r="U431" s="172" t="n">
        <f aca="false">'ORÇ.GLOBAL P CAIXA'!P430</f>
        <v>0</v>
      </c>
      <c r="V431" s="173" t="n">
        <f aca="false">'ORÇ.GLOBAL P CAIXA'!E430</f>
        <v>0</v>
      </c>
      <c r="W431" s="173" t="n">
        <f aca="false">F431</f>
        <v>0</v>
      </c>
      <c r="X431" s="649"/>
      <c r="Y431" s="649"/>
      <c r="Z431" s="650"/>
      <c r="AB431" s="88"/>
      <c r="AC431" s="157" t="n">
        <f aca="false">IF(B431=0,AC430,IF(ISNONTEXT(B431)=TRUE(),INT(B431),INT(LEFT(B431,FIND(".",B431)-1))))</f>
        <v>3</v>
      </c>
      <c r="AD431" s="157" t="str">
        <f aca="false">IF(AD432=1,1,IF(B431&lt;&gt;0,1,IF(C431&lt;&gt;0,1,IF(D431&lt;&gt;0,1,IF(E431&lt;&gt;0,1,"")))))</f>
        <v/>
      </c>
      <c r="AE431" s="157" t="str">
        <f aca="false">IF(AC431=0," ",IF(AC431&lt;&gt;AC430,AC431," "))</f>
        <v> </v>
      </c>
      <c r="AF431" s="88"/>
      <c r="AG431" s="75" t="e">
        <f aca="false">IF(AC431&lt;&gt;AE431,(IF(N431=0,G431*(INFORMAÇÕES!$Q$69/INFORMAÇÕES!$Q$72),IF(N431="R",G431,0))),0)</f>
        <v>#DIV/0!</v>
      </c>
      <c r="AH431" s="75" t="e">
        <f aca="false">IF(AC431&lt;&gt;AE431,(IF(N431=0,G431*(INFORMAÇÕES!$Q$70/INFORMAÇÕES!$Q$72),IF(N431="C",G431,0))),0)</f>
        <v>#DIV/0!</v>
      </c>
      <c r="AI431" s="75" t="n">
        <f aca="false">IF(AC431&lt;&gt;AE431,(IF(N431=0,G431*INFORMAÇÕES!$U$115,IF(N431="CF",G431,0))),0)</f>
        <v>0</v>
      </c>
      <c r="AJ431" s="75" t="n">
        <f aca="false">IF(AC431&lt;&gt;AE431,(IF(N431=0,G431*INFORMAÇÕES!$U$116,IF(N431="O",G431,0))),0)</f>
        <v>0</v>
      </c>
      <c r="AK431" s="75" t="n">
        <f aca="false">IF(E431&lt;&gt;0,G431,0)</f>
        <v>0</v>
      </c>
      <c r="AL431" s="75" t="n">
        <f aca="false">IF(AC431&lt;&gt;AE431,(IF(N431=0,J431*(INFORMAÇÕES!$Q$89/INFORMAÇÕES!$Q$92),IF(N431="R",J431,0))),0)</f>
        <v>0</v>
      </c>
      <c r="AM431" s="75" t="n">
        <f aca="false">IF(AC431&lt;&gt;AE431,(IF(N431=0,J431*(INFORMAÇÕES!$Q$90/INFORMAÇÕES!$Q$92),IF(N431="C",J431,0))),0)</f>
        <v>0</v>
      </c>
      <c r="AN431" s="75" t="n">
        <f aca="false">IF(AC431&lt;&gt;AE431,(IF(N431="",J431*INFORMAÇÕES!$U$115,IF(N431="CF",J431,0))),0)</f>
        <v>0</v>
      </c>
      <c r="AO431" s="75" t="n">
        <f aca="false">IF(AC431&lt;&gt;AE431,(IF(N431="",J431*INFORMAÇÕES!$U$116,IF(N431="O",J431,0))),0)</f>
        <v>0</v>
      </c>
      <c r="AP431" s="75" t="n">
        <f aca="false">IF(H431&lt;&gt;0,J431,0)</f>
        <v>0</v>
      </c>
      <c r="AQ431" s="75" t="n">
        <f aca="false">IF(K431&lt;&gt;0,L431,0)</f>
        <v>0</v>
      </c>
    </row>
    <row r="432" s="174" customFormat="true" ht="14.25" hidden="false" customHeight="false" outlineLevel="0" collapsed="false">
      <c r="A432" s="159" t="n">
        <v>420</v>
      </c>
      <c r="B432" s="160" t="n">
        <f aca="false">R432</f>
        <v>0</v>
      </c>
      <c r="C432" s="161" t="n">
        <f aca="false">T432</f>
        <v>0</v>
      </c>
      <c r="D432" s="162" t="n">
        <f aca="false">U432</f>
        <v>0</v>
      </c>
      <c r="E432" s="163" t="n">
        <f aca="false">'ORÇ.GLOBAL P CAIXA'!E431</f>
        <v>0</v>
      </c>
      <c r="F432" s="163" t="n">
        <f aca="false">IF('ORÇ.GLOBAL EMPRESA'!G431&gt;0,'ORÇ.GLOBAL EMPRESA'!G431,'ORÇ.GLOBAL P CAIXA'!F431)</f>
        <v>0</v>
      </c>
      <c r="G432" s="163" t="n">
        <f aca="false">IF(E432&lt;&gt;0,ROUND(E432*F432,2),IF(AK432=0,(SUMIF($AC$13:$AC$1012,B432,$AK$13:$AK$1012)),AK432))</f>
        <v>0</v>
      </c>
      <c r="H432" s="163" t="n">
        <f aca="false">V432</f>
        <v>0</v>
      </c>
      <c r="I432" s="163" t="n">
        <f aca="false">W432</f>
        <v>0</v>
      </c>
      <c r="J432" s="163" t="n">
        <f aca="false">IF(H432&lt;&gt;0,ROUND(H432*I432,2),IF(AP432=0,(SUMIF($AC$13:$AC$1012,B432,$AP$13:$AP$1012)),AP432))</f>
        <v>0</v>
      </c>
      <c r="K432" s="163" t="n">
        <f aca="false">H432-E432</f>
        <v>0</v>
      </c>
      <c r="L432" s="163" t="n">
        <f aca="false">J432-G432</f>
        <v>0</v>
      </c>
      <c r="M432" s="645" t="str">
        <f aca="false">IF('ORÇ.GLOBAL P CAIXA'!H431&gt;0,'ORÇ.GLOBAL P CAIXA'!H431,"")</f>
        <v/>
      </c>
      <c r="N432" s="646" t="n">
        <f aca="false">'ORÇ.GLOBAL P CAIXA'!I431</f>
        <v>0</v>
      </c>
      <c r="O432" s="166" t="str">
        <f aca="false">S432</f>
        <v/>
      </c>
      <c r="P432" s="167"/>
      <c r="Q432" s="168" t="str">
        <f aca="false">IF(B432&gt;0,"ok","ocultar")</f>
        <v>ocultar</v>
      </c>
      <c r="R432" s="647" t="n">
        <f aca="false">'ORÇ.GLOBAL P CAIXA'!B431</f>
        <v>0</v>
      </c>
      <c r="S432" s="170" t="str">
        <f aca="false">IF('ORÇ.GLOBAL P CAIXA'!N431&lt;&gt;0,'ORÇ.GLOBAL P CAIXA'!N431,"")</f>
        <v/>
      </c>
      <c r="T432" s="648" t="n">
        <f aca="false">'ORÇ.GLOBAL P CAIXA'!O431</f>
        <v>0</v>
      </c>
      <c r="U432" s="172" t="n">
        <f aca="false">'ORÇ.GLOBAL P CAIXA'!P431</f>
        <v>0</v>
      </c>
      <c r="V432" s="173" t="n">
        <f aca="false">'ORÇ.GLOBAL P CAIXA'!E431</f>
        <v>0</v>
      </c>
      <c r="W432" s="173" t="n">
        <f aca="false">F432</f>
        <v>0</v>
      </c>
      <c r="X432" s="649"/>
      <c r="Y432" s="649"/>
      <c r="Z432" s="650"/>
      <c r="AB432" s="88"/>
      <c r="AC432" s="157" t="n">
        <f aca="false">IF(B432=0,AC431,IF(ISNONTEXT(B432)=TRUE(),INT(B432),INT(LEFT(B432,FIND(".",B432)-1))))</f>
        <v>3</v>
      </c>
      <c r="AD432" s="157" t="str">
        <f aca="false">IF(AD433=1,1,IF(B432&lt;&gt;0,1,IF(C432&lt;&gt;0,1,IF(D432&lt;&gt;0,1,IF(E432&lt;&gt;0,1,"")))))</f>
        <v/>
      </c>
      <c r="AE432" s="157" t="str">
        <f aca="false">IF(AC432=0," ",IF(AC432&lt;&gt;AC431,AC432," "))</f>
        <v> </v>
      </c>
      <c r="AF432" s="88"/>
      <c r="AG432" s="75" t="e">
        <f aca="false">IF(AC432&lt;&gt;AE432,(IF(N432=0,G432*(INFORMAÇÕES!$Q$69/INFORMAÇÕES!$Q$72),IF(N432="R",G432,0))),0)</f>
        <v>#DIV/0!</v>
      </c>
      <c r="AH432" s="75" t="e">
        <f aca="false">IF(AC432&lt;&gt;AE432,(IF(N432=0,G432*(INFORMAÇÕES!$Q$70/INFORMAÇÕES!$Q$72),IF(N432="C",G432,0))),0)</f>
        <v>#DIV/0!</v>
      </c>
      <c r="AI432" s="75" t="n">
        <f aca="false">IF(AC432&lt;&gt;AE432,(IF(N432=0,G432*INFORMAÇÕES!$U$115,IF(N432="CF",G432,0))),0)</f>
        <v>0</v>
      </c>
      <c r="AJ432" s="75" t="n">
        <f aca="false">IF(AC432&lt;&gt;AE432,(IF(N432=0,G432*INFORMAÇÕES!$U$116,IF(N432="O",G432,0))),0)</f>
        <v>0</v>
      </c>
      <c r="AK432" s="75" t="n">
        <f aca="false">IF(E432&lt;&gt;0,G432,0)</f>
        <v>0</v>
      </c>
      <c r="AL432" s="75" t="n">
        <f aca="false">IF(AC432&lt;&gt;AE432,(IF(N432=0,J432*(INFORMAÇÕES!$Q$89/INFORMAÇÕES!$Q$92),IF(N432="R",J432,0))),0)</f>
        <v>0</v>
      </c>
      <c r="AM432" s="75" t="n">
        <f aca="false">IF(AC432&lt;&gt;AE432,(IF(N432=0,J432*(INFORMAÇÕES!$Q$90/INFORMAÇÕES!$Q$92),IF(N432="C",J432,0))),0)</f>
        <v>0</v>
      </c>
      <c r="AN432" s="75" t="n">
        <f aca="false">IF(AC432&lt;&gt;AE432,(IF(N432="",J432*INFORMAÇÕES!$U$115,IF(N432="CF",J432,0))),0)</f>
        <v>0</v>
      </c>
      <c r="AO432" s="75" t="n">
        <f aca="false">IF(AC432&lt;&gt;AE432,(IF(N432="",J432*INFORMAÇÕES!$U$116,IF(N432="O",J432,0))),0)</f>
        <v>0</v>
      </c>
      <c r="AP432" s="75" t="n">
        <f aca="false">IF(H432&lt;&gt;0,J432,0)</f>
        <v>0</v>
      </c>
      <c r="AQ432" s="75" t="n">
        <f aca="false">IF(K432&lt;&gt;0,L432,0)</f>
        <v>0</v>
      </c>
    </row>
    <row r="433" s="174" customFormat="true" ht="14.25" hidden="false" customHeight="false" outlineLevel="0" collapsed="false">
      <c r="A433" s="159" t="n">
        <v>421</v>
      </c>
      <c r="B433" s="160" t="n">
        <f aca="false">R433</f>
        <v>0</v>
      </c>
      <c r="C433" s="161" t="n">
        <f aca="false">T433</f>
        <v>0</v>
      </c>
      <c r="D433" s="162" t="n">
        <f aca="false">U433</f>
        <v>0</v>
      </c>
      <c r="E433" s="163" t="n">
        <f aca="false">'ORÇ.GLOBAL P CAIXA'!E432</f>
        <v>0</v>
      </c>
      <c r="F433" s="163" t="n">
        <f aca="false">IF('ORÇ.GLOBAL EMPRESA'!G432&gt;0,'ORÇ.GLOBAL EMPRESA'!G432,'ORÇ.GLOBAL P CAIXA'!F432)</f>
        <v>0</v>
      </c>
      <c r="G433" s="163" t="n">
        <f aca="false">IF(E433&lt;&gt;0,ROUND(E433*F433,2),IF(AK433=0,(SUMIF($AC$13:$AC$1012,B433,$AK$13:$AK$1012)),AK433))</f>
        <v>0</v>
      </c>
      <c r="H433" s="163" t="n">
        <f aca="false">V433</f>
        <v>0</v>
      </c>
      <c r="I433" s="163" t="n">
        <f aca="false">W433</f>
        <v>0</v>
      </c>
      <c r="J433" s="163" t="n">
        <f aca="false">IF(H433&lt;&gt;0,ROUND(H433*I433,2),IF(AP433=0,(SUMIF($AC$13:$AC$1012,B433,$AP$13:$AP$1012)),AP433))</f>
        <v>0</v>
      </c>
      <c r="K433" s="163" t="n">
        <f aca="false">H433-E433</f>
        <v>0</v>
      </c>
      <c r="L433" s="163" t="n">
        <f aca="false">J433-G433</f>
        <v>0</v>
      </c>
      <c r="M433" s="645" t="str">
        <f aca="false">IF('ORÇ.GLOBAL P CAIXA'!H432&gt;0,'ORÇ.GLOBAL P CAIXA'!H432,"")</f>
        <v/>
      </c>
      <c r="N433" s="646" t="n">
        <f aca="false">'ORÇ.GLOBAL P CAIXA'!I432</f>
        <v>0</v>
      </c>
      <c r="O433" s="166" t="str">
        <f aca="false">S433</f>
        <v/>
      </c>
      <c r="P433" s="167"/>
      <c r="Q433" s="168" t="str">
        <f aca="false">IF(B433&gt;0,"ok","ocultar")</f>
        <v>ocultar</v>
      </c>
      <c r="R433" s="647" t="n">
        <f aca="false">'ORÇ.GLOBAL P CAIXA'!B432</f>
        <v>0</v>
      </c>
      <c r="S433" s="170" t="str">
        <f aca="false">IF('ORÇ.GLOBAL P CAIXA'!N432&lt;&gt;0,'ORÇ.GLOBAL P CAIXA'!N432,"")</f>
        <v/>
      </c>
      <c r="T433" s="648" t="n">
        <f aca="false">'ORÇ.GLOBAL P CAIXA'!O432</f>
        <v>0</v>
      </c>
      <c r="U433" s="172" t="n">
        <f aca="false">'ORÇ.GLOBAL P CAIXA'!P432</f>
        <v>0</v>
      </c>
      <c r="V433" s="173" t="n">
        <f aca="false">'ORÇ.GLOBAL P CAIXA'!E432</f>
        <v>0</v>
      </c>
      <c r="W433" s="173" t="n">
        <f aca="false">F433</f>
        <v>0</v>
      </c>
      <c r="X433" s="649"/>
      <c r="Y433" s="649"/>
      <c r="Z433" s="650"/>
      <c r="AB433" s="88"/>
      <c r="AC433" s="157" t="n">
        <f aca="false">IF(B433=0,AC432,IF(ISNONTEXT(B433)=TRUE(),INT(B433),INT(LEFT(B433,FIND(".",B433)-1))))</f>
        <v>3</v>
      </c>
      <c r="AD433" s="157" t="str">
        <f aca="false">IF(AD434=1,1,IF(B433&lt;&gt;0,1,IF(C433&lt;&gt;0,1,IF(D433&lt;&gt;0,1,IF(E433&lt;&gt;0,1,"")))))</f>
        <v/>
      </c>
      <c r="AE433" s="157" t="str">
        <f aca="false">IF(AC433=0," ",IF(AC433&lt;&gt;AC432,AC433," "))</f>
        <v> </v>
      </c>
      <c r="AF433" s="88"/>
      <c r="AG433" s="75" t="e">
        <f aca="false">IF(AC433&lt;&gt;AE433,(IF(N433=0,G433*(INFORMAÇÕES!$Q$69/INFORMAÇÕES!$Q$72),IF(N433="R",G433,0))),0)</f>
        <v>#DIV/0!</v>
      </c>
      <c r="AH433" s="75" t="e">
        <f aca="false">IF(AC433&lt;&gt;AE433,(IF(N433=0,G433*(INFORMAÇÕES!$Q$70/INFORMAÇÕES!$Q$72),IF(N433="C",G433,0))),0)</f>
        <v>#DIV/0!</v>
      </c>
      <c r="AI433" s="75" t="n">
        <f aca="false">IF(AC433&lt;&gt;AE433,(IF(N433=0,G433*INFORMAÇÕES!$U$115,IF(N433="CF",G433,0))),0)</f>
        <v>0</v>
      </c>
      <c r="AJ433" s="75" t="n">
        <f aca="false">IF(AC433&lt;&gt;AE433,(IF(N433=0,G433*INFORMAÇÕES!$U$116,IF(N433="O",G433,0))),0)</f>
        <v>0</v>
      </c>
      <c r="AK433" s="75" t="n">
        <f aca="false">IF(E433&lt;&gt;0,G433,0)</f>
        <v>0</v>
      </c>
      <c r="AL433" s="75" t="n">
        <f aca="false">IF(AC433&lt;&gt;AE433,(IF(N433=0,J433*(INFORMAÇÕES!$Q$89/INFORMAÇÕES!$Q$92),IF(N433="R",J433,0))),0)</f>
        <v>0</v>
      </c>
      <c r="AM433" s="75" t="n">
        <f aca="false">IF(AC433&lt;&gt;AE433,(IF(N433=0,J433*(INFORMAÇÕES!$Q$90/INFORMAÇÕES!$Q$92),IF(N433="C",J433,0))),0)</f>
        <v>0</v>
      </c>
      <c r="AN433" s="75" t="n">
        <f aca="false">IF(AC433&lt;&gt;AE433,(IF(N433="",J433*INFORMAÇÕES!$U$115,IF(N433="CF",J433,0))),0)</f>
        <v>0</v>
      </c>
      <c r="AO433" s="75" t="n">
        <f aca="false">IF(AC433&lt;&gt;AE433,(IF(N433="",J433*INFORMAÇÕES!$U$116,IF(N433="O",J433,0))),0)</f>
        <v>0</v>
      </c>
      <c r="AP433" s="75" t="n">
        <f aca="false">IF(H433&lt;&gt;0,J433,0)</f>
        <v>0</v>
      </c>
      <c r="AQ433" s="75" t="n">
        <f aca="false">IF(K433&lt;&gt;0,L433,0)</f>
        <v>0</v>
      </c>
    </row>
    <row r="434" s="174" customFormat="true" ht="14.25" hidden="false" customHeight="false" outlineLevel="0" collapsed="false">
      <c r="A434" s="159" t="n">
        <v>422</v>
      </c>
      <c r="B434" s="160" t="n">
        <f aca="false">R434</f>
        <v>0</v>
      </c>
      <c r="C434" s="161" t="n">
        <f aca="false">T434</f>
        <v>0</v>
      </c>
      <c r="D434" s="162" t="n">
        <f aca="false">U434</f>
        <v>0</v>
      </c>
      <c r="E434" s="163" t="n">
        <f aca="false">'ORÇ.GLOBAL P CAIXA'!E433</f>
        <v>0</v>
      </c>
      <c r="F434" s="163" t="n">
        <f aca="false">IF('ORÇ.GLOBAL EMPRESA'!G433&gt;0,'ORÇ.GLOBAL EMPRESA'!G433,'ORÇ.GLOBAL P CAIXA'!F433)</f>
        <v>0</v>
      </c>
      <c r="G434" s="163" t="n">
        <f aca="false">IF(E434&lt;&gt;0,ROUND(E434*F434,2),IF(AK434=0,(SUMIF($AC$13:$AC$1012,B434,$AK$13:$AK$1012)),AK434))</f>
        <v>0</v>
      </c>
      <c r="H434" s="163" t="n">
        <f aca="false">V434</f>
        <v>0</v>
      </c>
      <c r="I434" s="163" t="n">
        <f aca="false">W434</f>
        <v>0</v>
      </c>
      <c r="J434" s="163" t="n">
        <f aca="false">IF(H434&lt;&gt;0,ROUND(H434*I434,2),IF(AP434=0,(SUMIF($AC$13:$AC$1012,B434,$AP$13:$AP$1012)),AP434))</f>
        <v>0</v>
      </c>
      <c r="K434" s="163" t="n">
        <f aca="false">H434-E434</f>
        <v>0</v>
      </c>
      <c r="L434" s="163" t="n">
        <f aca="false">J434-G434</f>
        <v>0</v>
      </c>
      <c r="M434" s="645" t="str">
        <f aca="false">IF('ORÇ.GLOBAL P CAIXA'!H433&gt;0,'ORÇ.GLOBAL P CAIXA'!H433,"")</f>
        <v/>
      </c>
      <c r="N434" s="646" t="n">
        <f aca="false">'ORÇ.GLOBAL P CAIXA'!I433</f>
        <v>0</v>
      </c>
      <c r="O434" s="166" t="str">
        <f aca="false">S434</f>
        <v/>
      </c>
      <c r="P434" s="167"/>
      <c r="Q434" s="168" t="str">
        <f aca="false">IF(B434&gt;0,"ok","ocultar")</f>
        <v>ocultar</v>
      </c>
      <c r="R434" s="647" t="n">
        <f aca="false">'ORÇ.GLOBAL P CAIXA'!B433</f>
        <v>0</v>
      </c>
      <c r="S434" s="170" t="str">
        <f aca="false">IF('ORÇ.GLOBAL P CAIXA'!N433&lt;&gt;0,'ORÇ.GLOBAL P CAIXA'!N433,"")</f>
        <v/>
      </c>
      <c r="T434" s="648" t="n">
        <f aca="false">'ORÇ.GLOBAL P CAIXA'!O433</f>
        <v>0</v>
      </c>
      <c r="U434" s="172" t="n">
        <f aca="false">'ORÇ.GLOBAL P CAIXA'!P433</f>
        <v>0</v>
      </c>
      <c r="V434" s="173" t="n">
        <f aca="false">'ORÇ.GLOBAL P CAIXA'!E433</f>
        <v>0</v>
      </c>
      <c r="W434" s="173" t="n">
        <f aca="false">F434</f>
        <v>0</v>
      </c>
      <c r="X434" s="649"/>
      <c r="Y434" s="649"/>
      <c r="Z434" s="650"/>
      <c r="AB434" s="88"/>
      <c r="AC434" s="157" t="n">
        <f aca="false">IF(B434=0,AC433,IF(ISNONTEXT(B434)=TRUE(),INT(B434),INT(LEFT(B434,FIND(".",B434)-1))))</f>
        <v>3</v>
      </c>
      <c r="AD434" s="157" t="str">
        <f aca="false">IF(AD435=1,1,IF(B434&lt;&gt;0,1,IF(C434&lt;&gt;0,1,IF(D434&lt;&gt;0,1,IF(E434&lt;&gt;0,1,"")))))</f>
        <v/>
      </c>
      <c r="AE434" s="157" t="str">
        <f aca="false">IF(AC434=0," ",IF(AC434&lt;&gt;AC433,AC434," "))</f>
        <v> </v>
      </c>
      <c r="AF434" s="88"/>
      <c r="AG434" s="75" t="e">
        <f aca="false">IF(AC434&lt;&gt;AE434,(IF(N434=0,G434*(INFORMAÇÕES!$Q$69/INFORMAÇÕES!$Q$72),IF(N434="R",G434,0))),0)</f>
        <v>#DIV/0!</v>
      </c>
      <c r="AH434" s="75" t="e">
        <f aca="false">IF(AC434&lt;&gt;AE434,(IF(N434=0,G434*(INFORMAÇÕES!$Q$70/INFORMAÇÕES!$Q$72),IF(N434="C",G434,0))),0)</f>
        <v>#DIV/0!</v>
      </c>
      <c r="AI434" s="75" t="n">
        <f aca="false">IF(AC434&lt;&gt;AE434,(IF(N434=0,G434*INFORMAÇÕES!$U$115,IF(N434="CF",G434,0))),0)</f>
        <v>0</v>
      </c>
      <c r="AJ434" s="75" t="n">
        <f aca="false">IF(AC434&lt;&gt;AE434,(IF(N434=0,G434*INFORMAÇÕES!$U$116,IF(N434="O",G434,0))),0)</f>
        <v>0</v>
      </c>
      <c r="AK434" s="75" t="n">
        <f aca="false">IF(E434&lt;&gt;0,G434,0)</f>
        <v>0</v>
      </c>
      <c r="AL434" s="75" t="n">
        <f aca="false">IF(AC434&lt;&gt;AE434,(IF(N434=0,J434*(INFORMAÇÕES!$Q$89/INFORMAÇÕES!$Q$92),IF(N434="R",J434,0))),0)</f>
        <v>0</v>
      </c>
      <c r="AM434" s="75" t="n">
        <f aca="false">IF(AC434&lt;&gt;AE434,(IF(N434=0,J434*(INFORMAÇÕES!$Q$90/INFORMAÇÕES!$Q$92),IF(N434="C",J434,0))),0)</f>
        <v>0</v>
      </c>
      <c r="AN434" s="75" t="n">
        <f aca="false">IF(AC434&lt;&gt;AE434,(IF(N434="",J434*INFORMAÇÕES!$U$115,IF(N434="CF",J434,0))),0)</f>
        <v>0</v>
      </c>
      <c r="AO434" s="75" t="n">
        <f aca="false">IF(AC434&lt;&gt;AE434,(IF(N434="",J434*INFORMAÇÕES!$U$116,IF(N434="O",J434,0))),0)</f>
        <v>0</v>
      </c>
      <c r="AP434" s="75" t="n">
        <f aca="false">IF(H434&lt;&gt;0,J434,0)</f>
        <v>0</v>
      </c>
      <c r="AQ434" s="75" t="n">
        <f aca="false">IF(K434&lt;&gt;0,L434,0)</f>
        <v>0</v>
      </c>
    </row>
    <row r="435" s="174" customFormat="true" ht="14.25" hidden="false" customHeight="false" outlineLevel="0" collapsed="false">
      <c r="A435" s="159" t="n">
        <v>423</v>
      </c>
      <c r="B435" s="160" t="n">
        <f aca="false">R435</f>
        <v>0</v>
      </c>
      <c r="C435" s="161" t="n">
        <f aca="false">T435</f>
        <v>0</v>
      </c>
      <c r="D435" s="162" t="n">
        <f aca="false">U435</f>
        <v>0</v>
      </c>
      <c r="E435" s="163" t="n">
        <f aca="false">'ORÇ.GLOBAL P CAIXA'!E434</f>
        <v>0</v>
      </c>
      <c r="F435" s="163" t="n">
        <f aca="false">IF('ORÇ.GLOBAL EMPRESA'!G434&gt;0,'ORÇ.GLOBAL EMPRESA'!G434,'ORÇ.GLOBAL P CAIXA'!F434)</f>
        <v>0</v>
      </c>
      <c r="G435" s="163" t="n">
        <f aca="false">IF(E435&lt;&gt;0,ROUND(E435*F435,2),IF(AK435=0,(SUMIF($AC$13:$AC$1012,B435,$AK$13:$AK$1012)),AK435))</f>
        <v>0</v>
      </c>
      <c r="H435" s="163" t="n">
        <f aca="false">V435</f>
        <v>0</v>
      </c>
      <c r="I435" s="163" t="n">
        <f aca="false">W435</f>
        <v>0</v>
      </c>
      <c r="J435" s="163" t="n">
        <f aca="false">IF(H435&lt;&gt;0,ROUND(H435*I435,2),IF(AP435=0,(SUMIF($AC$13:$AC$1012,B435,$AP$13:$AP$1012)),AP435))</f>
        <v>0</v>
      </c>
      <c r="K435" s="163" t="n">
        <f aca="false">H435-E435</f>
        <v>0</v>
      </c>
      <c r="L435" s="163" t="n">
        <f aca="false">J435-G435</f>
        <v>0</v>
      </c>
      <c r="M435" s="645" t="str">
        <f aca="false">IF('ORÇ.GLOBAL P CAIXA'!H434&gt;0,'ORÇ.GLOBAL P CAIXA'!H434,"")</f>
        <v/>
      </c>
      <c r="N435" s="646" t="n">
        <f aca="false">'ORÇ.GLOBAL P CAIXA'!I434</f>
        <v>0</v>
      </c>
      <c r="O435" s="166" t="str">
        <f aca="false">S435</f>
        <v/>
      </c>
      <c r="P435" s="167"/>
      <c r="Q435" s="168" t="str">
        <f aca="false">IF(B435&gt;0,"ok","ocultar")</f>
        <v>ocultar</v>
      </c>
      <c r="R435" s="647" t="n">
        <f aca="false">'ORÇ.GLOBAL P CAIXA'!B434</f>
        <v>0</v>
      </c>
      <c r="S435" s="170" t="str">
        <f aca="false">IF('ORÇ.GLOBAL P CAIXA'!N434&lt;&gt;0,'ORÇ.GLOBAL P CAIXA'!N434,"")</f>
        <v/>
      </c>
      <c r="T435" s="648" t="n">
        <f aca="false">'ORÇ.GLOBAL P CAIXA'!O434</f>
        <v>0</v>
      </c>
      <c r="U435" s="172" t="n">
        <f aca="false">'ORÇ.GLOBAL P CAIXA'!P434</f>
        <v>0</v>
      </c>
      <c r="V435" s="173" t="n">
        <f aca="false">'ORÇ.GLOBAL P CAIXA'!E434</f>
        <v>0</v>
      </c>
      <c r="W435" s="173" t="n">
        <f aca="false">F435</f>
        <v>0</v>
      </c>
      <c r="X435" s="649"/>
      <c r="Y435" s="649"/>
      <c r="Z435" s="650"/>
      <c r="AB435" s="88"/>
      <c r="AC435" s="157" t="n">
        <f aca="false">IF(B435=0,AC434,IF(ISNONTEXT(B435)=TRUE(),INT(B435),INT(LEFT(B435,FIND(".",B435)-1))))</f>
        <v>3</v>
      </c>
      <c r="AD435" s="157" t="str">
        <f aca="false">IF(AD436=1,1,IF(B435&lt;&gt;0,1,IF(C435&lt;&gt;0,1,IF(D435&lt;&gt;0,1,IF(E435&lt;&gt;0,1,"")))))</f>
        <v/>
      </c>
      <c r="AE435" s="157" t="str">
        <f aca="false">IF(AC435=0," ",IF(AC435&lt;&gt;AC434,AC435," "))</f>
        <v> </v>
      </c>
      <c r="AF435" s="88"/>
      <c r="AG435" s="75" t="e">
        <f aca="false">IF(AC435&lt;&gt;AE435,(IF(N435=0,G435*(INFORMAÇÕES!$Q$69/INFORMAÇÕES!$Q$72),IF(N435="R",G435,0))),0)</f>
        <v>#DIV/0!</v>
      </c>
      <c r="AH435" s="75" t="e">
        <f aca="false">IF(AC435&lt;&gt;AE435,(IF(N435=0,G435*(INFORMAÇÕES!$Q$70/INFORMAÇÕES!$Q$72),IF(N435="C",G435,0))),0)</f>
        <v>#DIV/0!</v>
      </c>
      <c r="AI435" s="75" t="n">
        <f aca="false">IF(AC435&lt;&gt;AE435,(IF(N435=0,G435*INFORMAÇÕES!$U$115,IF(N435="CF",G435,0))),0)</f>
        <v>0</v>
      </c>
      <c r="AJ435" s="75" t="n">
        <f aca="false">IF(AC435&lt;&gt;AE435,(IF(N435=0,G435*INFORMAÇÕES!$U$116,IF(N435="O",G435,0))),0)</f>
        <v>0</v>
      </c>
      <c r="AK435" s="75" t="n">
        <f aca="false">IF(E435&lt;&gt;0,G435,0)</f>
        <v>0</v>
      </c>
      <c r="AL435" s="75" t="n">
        <f aca="false">IF(AC435&lt;&gt;AE435,(IF(N435=0,J435*(INFORMAÇÕES!$Q$89/INFORMAÇÕES!$Q$92),IF(N435="R",J435,0))),0)</f>
        <v>0</v>
      </c>
      <c r="AM435" s="75" t="n">
        <f aca="false">IF(AC435&lt;&gt;AE435,(IF(N435=0,J435*(INFORMAÇÕES!$Q$90/INFORMAÇÕES!$Q$92),IF(N435="C",J435,0))),0)</f>
        <v>0</v>
      </c>
      <c r="AN435" s="75" t="n">
        <f aca="false">IF(AC435&lt;&gt;AE435,(IF(N435="",J435*INFORMAÇÕES!$U$115,IF(N435="CF",J435,0))),0)</f>
        <v>0</v>
      </c>
      <c r="AO435" s="75" t="n">
        <f aca="false">IF(AC435&lt;&gt;AE435,(IF(N435="",J435*INFORMAÇÕES!$U$116,IF(N435="O",J435,0))),0)</f>
        <v>0</v>
      </c>
      <c r="AP435" s="75" t="n">
        <f aca="false">IF(H435&lt;&gt;0,J435,0)</f>
        <v>0</v>
      </c>
      <c r="AQ435" s="75" t="n">
        <f aca="false">IF(K435&lt;&gt;0,L435,0)</f>
        <v>0</v>
      </c>
    </row>
    <row r="436" s="174" customFormat="true" ht="14.25" hidden="false" customHeight="false" outlineLevel="0" collapsed="false">
      <c r="A436" s="159" t="n">
        <v>424</v>
      </c>
      <c r="B436" s="160" t="n">
        <f aca="false">R436</f>
        <v>0</v>
      </c>
      <c r="C436" s="161" t="n">
        <f aca="false">T436</f>
        <v>0</v>
      </c>
      <c r="D436" s="162" t="n">
        <f aca="false">U436</f>
        <v>0</v>
      </c>
      <c r="E436" s="163" t="n">
        <f aca="false">'ORÇ.GLOBAL P CAIXA'!E435</f>
        <v>0</v>
      </c>
      <c r="F436" s="163" t="n">
        <f aca="false">IF('ORÇ.GLOBAL EMPRESA'!G435&gt;0,'ORÇ.GLOBAL EMPRESA'!G435,'ORÇ.GLOBAL P CAIXA'!F435)</f>
        <v>0</v>
      </c>
      <c r="G436" s="163" t="n">
        <f aca="false">IF(E436&lt;&gt;0,ROUND(E436*F436,2),IF(AK436=0,(SUMIF($AC$13:$AC$1012,B436,$AK$13:$AK$1012)),AK436))</f>
        <v>0</v>
      </c>
      <c r="H436" s="163" t="n">
        <f aca="false">V436</f>
        <v>0</v>
      </c>
      <c r="I436" s="163" t="n">
        <f aca="false">W436</f>
        <v>0</v>
      </c>
      <c r="J436" s="163" t="n">
        <f aca="false">IF(H436&lt;&gt;0,ROUND(H436*I436,2),IF(AP436=0,(SUMIF($AC$13:$AC$1012,B436,$AP$13:$AP$1012)),AP436))</f>
        <v>0</v>
      </c>
      <c r="K436" s="163" t="n">
        <f aca="false">H436-E436</f>
        <v>0</v>
      </c>
      <c r="L436" s="163" t="n">
        <f aca="false">J436-G436</f>
        <v>0</v>
      </c>
      <c r="M436" s="645" t="str">
        <f aca="false">IF('ORÇ.GLOBAL P CAIXA'!H435&gt;0,'ORÇ.GLOBAL P CAIXA'!H435,"")</f>
        <v/>
      </c>
      <c r="N436" s="646" t="n">
        <f aca="false">'ORÇ.GLOBAL P CAIXA'!I435</f>
        <v>0</v>
      </c>
      <c r="O436" s="166" t="str">
        <f aca="false">S436</f>
        <v/>
      </c>
      <c r="P436" s="167"/>
      <c r="Q436" s="168" t="str">
        <f aca="false">IF(B436&gt;0,"ok","ocultar")</f>
        <v>ocultar</v>
      </c>
      <c r="R436" s="647" t="n">
        <f aca="false">'ORÇ.GLOBAL P CAIXA'!B435</f>
        <v>0</v>
      </c>
      <c r="S436" s="170" t="str">
        <f aca="false">IF('ORÇ.GLOBAL P CAIXA'!N435&lt;&gt;0,'ORÇ.GLOBAL P CAIXA'!N435,"")</f>
        <v/>
      </c>
      <c r="T436" s="648" t="n">
        <f aca="false">'ORÇ.GLOBAL P CAIXA'!O435</f>
        <v>0</v>
      </c>
      <c r="U436" s="172" t="n">
        <f aca="false">'ORÇ.GLOBAL P CAIXA'!P435</f>
        <v>0</v>
      </c>
      <c r="V436" s="173" t="n">
        <f aca="false">'ORÇ.GLOBAL P CAIXA'!E435</f>
        <v>0</v>
      </c>
      <c r="W436" s="173" t="n">
        <f aca="false">F436</f>
        <v>0</v>
      </c>
      <c r="X436" s="649"/>
      <c r="Y436" s="649"/>
      <c r="Z436" s="650"/>
      <c r="AB436" s="88"/>
      <c r="AC436" s="157" t="n">
        <f aca="false">IF(B436=0,AC435,IF(ISNONTEXT(B436)=TRUE(),INT(B436),INT(LEFT(B436,FIND(".",B436)-1))))</f>
        <v>3</v>
      </c>
      <c r="AD436" s="157" t="str">
        <f aca="false">IF(AD437=1,1,IF(B436&lt;&gt;0,1,IF(C436&lt;&gt;0,1,IF(D436&lt;&gt;0,1,IF(E436&lt;&gt;0,1,"")))))</f>
        <v/>
      </c>
      <c r="AE436" s="157" t="str">
        <f aca="false">IF(AC436=0," ",IF(AC436&lt;&gt;AC435,AC436," "))</f>
        <v> </v>
      </c>
      <c r="AF436" s="88"/>
      <c r="AG436" s="75" t="e">
        <f aca="false">IF(AC436&lt;&gt;AE436,(IF(N436=0,G436*(INFORMAÇÕES!$Q$69/INFORMAÇÕES!$Q$72),IF(N436="R",G436,0))),0)</f>
        <v>#DIV/0!</v>
      </c>
      <c r="AH436" s="75" t="e">
        <f aca="false">IF(AC436&lt;&gt;AE436,(IF(N436=0,G436*(INFORMAÇÕES!$Q$70/INFORMAÇÕES!$Q$72),IF(N436="C",G436,0))),0)</f>
        <v>#DIV/0!</v>
      </c>
      <c r="AI436" s="75" t="n">
        <f aca="false">IF(AC436&lt;&gt;AE436,(IF(N436=0,G436*INFORMAÇÕES!$U$115,IF(N436="CF",G436,0))),0)</f>
        <v>0</v>
      </c>
      <c r="AJ436" s="75" t="n">
        <f aca="false">IF(AC436&lt;&gt;AE436,(IF(N436=0,G436*INFORMAÇÕES!$U$116,IF(N436="O",G436,0))),0)</f>
        <v>0</v>
      </c>
      <c r="AK436" s="75" t="n">
        <f aca="false">IF(E436&lt;&gt;0,G436,0)</f>
        <v>0</v>
      </c>
      <c r="AL436" s="75" t="n">
        <f aca="false">IF(AC436&lt;&gt;AE436,(IF(N436=0,J436*(INFORMAÇÕES!$Q$89/INFORMAÇÕES!$Q$92),IF(N436="R",J436,0))),0)</f>
        <v>0</v>
      </c>
      <c r="AM436" s="75" t="n">
        <f aca="false">IF(AC436&lt;&gt;AE436,(IF(N436=0,J436*(INFORMAÇÕES!$Q$90/INFORMAÇÕES!$Q$92),IF(N436="C",J436,0))),0)</f>
        <v>0</v>
      </c>
      <c r="AN436" s="75" t="n">
        <f aca="false">IF(AC436&lt;&gt;AE436,(IF(N436="",J436*INFORMAÇÕES!$U$115,IF(N436="CF",J436,0))),0)</f>
        <v>0</v>
      </c>
      <c r="AO436" s="75" t="n">
        <f aca="false">IF(AC436&lt;&gt;AE436,(IF(N436="",J436*INFORMAÇÕES!$U$116,IF(N436="O",J436,0))),0)</f>
        <v>0</v>
      </c>
      <c r="AP436" s="75" t="n">
        <f aca="false">IF(H436&lt;&gt;0,J436,0)</f>
        <v>0</v>
      </c>
      <c r="AQ436" s="75" t="n">
        <f aca="false">IF(K436&lt;&gt;0,L436,0)</f>
        <v>0</v>
      </c>
    </row>
    <row r="437" s="174" customFormat="true" ht="14.25" hidden="false" customHeight="false" outlineLevel="0" collapsed="false">
      <c r="A437" s="159" t="n">
        <v>425</v>
      </c>
      <c r="B437" s="160" t="n">
        <f aca="false">R437</f>
        <v>0</v>
      </c>
      <c r="C437" s="161" t="n">
        <f aca="false">T437</f>
        <v>0</v>
      </c>
      <c r="D437" s="162" t="n">
        <f aca="false">U437</f>
        <v>0</v>
      </c>
      <c r="E437" s="163" t="n">
        <f aca="false">'ORÇ.GLOBAL P CAIXA'!E436</f>
        <v>0</v>
      </c>
      <c r="F437" s="163" t="n">
        <f aca="false">IF('ORÇ.GLOBAL EMPRESA'!G436&gt;0,'ORÇ.GLOBAL EMPRESA'!G436,'ORÇ.GLOBAL P CAIXA'!F436)</f>
        <v>0</v>
      </c>
      <c r="G437" s="163" t="n">
        <f aca="false">IF(E437&lt;&gt;0,ROUND(E437*F437,2),IF(AK437=0,(SUMIF($AC$13:$AC$1012,B437,$AK$13:$AK$1012)),AK437))</f>
        <v>0</v>
      </c>
      <c r="H437" s="163" t="n">
        <f aca="false">V437</f>
        <v>0</v>
      </c>
      <c r="I437" s="163" t="n">
        <f aca="false">W437</f>
        <v>0</v>
      </c>
      <c r="J437" s="163" t="n">
        <f aca="false">IF(H437&lt;&gt;0,ROUND(H437*I437,2),IF(AP437=0,(SUMIF($AC$13:$AC$1012,B437,$AP$13:$AP$1012)),AP437))</f>
        <v>0</v>
      </c>
      <c r="K437" s="163" t="n">
        <f aca="false">H437-E437</f>
        <v>0</v>
      </c>
      <c r="L437" s="163" t="n">
        <f aca="false">J437-G437</f>
        <v>0</v>
      </c>
      <c r="M437" s="645" t="str">
        <f aca="false">IF('ORÇ.GLOBAL P CAIXA'!H436&gt;0,'ORÇ.GLOBAL P CAIXA'!H436,"")</f>
        <v/>
      </c>
      <c r="N437" s="646" t="n">
        <f aca="false">'ORÇ.GLOBAL P CAIXA'!I436</f>
        <v>0</v>
      </c>
      <c r="O437" s="166" t="str">
        <f aca="false">S437</f>
        <v/>
      </c>
      <c r="P437" s="167"/>
      <c r="Q437" s="168" t="str">
        <f aca="false">IF(B437&gt;0,"ok","ocultar")</f>
        <v>ocultar</v>
      </c>
      <c r="R437" s="647" t="n">
        <f aca="false">'ORÇ.GLOBAL P CAIXA'!B436</f>
        <v>0</v>
      </c>
      <c r="S437" s="170" t="str">
        <f aca="false">IF('ORÇ.GLOBAL P CAIXA'!N436&lt;&gt;0,'ORÇ.GLOBAL P CAIXA'!N436,"")</f>
        <v/>
      </c>
      <c r="T437" s="648" t="n">
        <f aca="false">'ORÇ.GLOBAL P CAIXA'!O436</f>
        <v>0</v>
      </c>
      <c r="U437" s="172" t="n">
        <f aca="false">'ORÇ.GLOBAL P CAIXA'!P436</f>
        <v>0</v>
      </c>
      <c r="V437" s="173" t="n">
        <f aca="false">'ORÇ.GLOBAL P CAIXA'!E436</f>
        <v>0</v>
      </c>
      <c r="W437" s="173" t="n">
        <f aca="false">F437</f>
        <v>0</v>
      </c>
      <c r="X437" s="649"/>
      <c r="Y437" s="649"/>
      <c r="Z437" s="650"/>
      <c r="AB437" s="88"/>
      <c r="AC437" s="157" t="n">
        <f aca="false">IF(B437=0,AC436,IF(ISNONTEXT(B437)=TRUE(),INT(B437),INT(LEFT(B437,FIND(".",B437)-1))))</f>
        <v>3</v>
      </c>
      <c r="AD437" s="157" t="str">
        <f aca="false">IF(AD438=1,1,IF(B437&lt;&gt;0,1,IF(C437&lt;&gt;0,1,IF(D437&lt;&gt;0,1,IF(E437&lt;&gt;0,1,"")))))</f>
        <v/>
      </c>
      <c r="AE437" s="157" t="str">
        <f aca="false">IF(AC437=0," ",IF(AC437&lt;&gt;AC436,AC437," "))</f>
        <v> </v>
      </c>
      <c r="AF437" s="88"/>
      <c r="AG437" s="75" t="e">
        <f aca="false">IF(AC437&lt;&gt;AE437,(IF(N437=0,G437*(INFORMAÇÕES!$Q$69/INFORMAÇÕES!$Q$72),IF(N437="R",G437,0))),0)</f>
        <v>#DIV/0!</v>
      </c>
      <c r="AH437" s="75" t="e">
        <f aca="false">IF(AC437&lt;&gt;AE437,(IF(N437=0,G437*(INFORMAÇÕES!$Q$70/INFORMAÇÕES!$Q$72),IF(N437="C",G437,0))),0)</f>
        <v>#DIV/0!</v>
      </c>
      <c r="AI437" s="75" t="n">
        <f aca="false">IF(AC437&lt;&gt;AE437,(IF(N437=0,G437*INFORMAÇÕES!$U$115,IF(N437="CF",G437,0))),0)</f>
        <v>0</v>
      </c>
      <c r="AJ437" s="75" t="n">
        <f aca="false">IF(AC437&lt;&gt;AE437,(IF(N437=0,G437*INFORMAÇÕES!$U$116,IF(N437="O",G437,0))),0)</f>
        <v>0</v>
      </c>
      <c r="AK437" s="75" t="n">
        <f aca="false">IF(E437&lt;&gt;0,G437,0)</f>
        <v>0</v>
      </c>
      <c r="AL437" s="75" t="n">
        <f aca="false">IF(AC437&lt;&gt;AE437,(IF(N437=0,J437*(INFORMAÇÕES!$Q$89/INFORMAÇÕES!$Q$92),IF(N437="R",J437,0))),0)</f>
        <v>0</v>
      </c>
      <c r="AM437" s="75" t="n">
        <f aca="false">IF(AC437&lt;&gt;AE437,(IF(N437=0,J437*(INFORMAÇÕES!$Q$90/INFORMAÇÕES!$Q$92),IF(N437="C",J437,0))),0)</f>
        <v>0</v>
      </c>
      <c r="AN437" s="75" t="n">
        <f aca="false">IF(AC437&lt;&gt;AE437,(IF(N437="",J437*INFORMAÇÕES!$U$115,IF(N437="CF",J437,0))),0)</f>
        <v>0</v>
      </c>
      <c r="AO437" s="75" t="n">
        <f aca="false">IF(AC437&lt;&gt;AE437,(IF(N437="",J437*INFORMAÇÕES!$U$116,IF(N437="O",J437,0))),0)</f>
        <v>0</v>
      </c>
      <c r="AP437" s="75" t="n">
        <f aca="false">IF(H437&lt;&gt;0,J437,0)</f>
        <v>0</v>
      </c>
      <c r="AQ437" s="75" t="n">
        <f aca="false">IF(K437&lt;&gt;0,L437,0)</f>
        <v>0</v>
      </c>
    </row>
    <row r="438" s="174" customFormat="true" ht="14.25" hidden="false" customHeight="false" outlineLevel="0" collapsed="false">
      <c r="A438" s="159" t="n">
        <v>426</v>
      </c>
      <c r="B438" s="160" t="n">
        <f aca="false">R438</f>
        <v>0</v>
      </c>
      <c r="C438" s="161" t="n">
        <f aca="false">T438</f>
        <v>0</v>
      </c>
      <c r="D438" s="162" t="n">
        <f aca="false">U438</f>
        <v>0</v>
      </c>
      <c r="E438" s="163" t="n">
        <f aca="false">'ORÇ.GLOBAL P CAIXA'!E437</f>
        <v>0</v>
      </c>
      <c r="F438" s="163" t="n">
        <f aca="false">IF('ORÇ.GLOBAL EMPRESA'!G437&gt;0,'ORÇ.GLOBAL EMPRESA'!G437,'ORÇ.GLOBAL P CAIXA'!F437)</f>
        <v>0</v>
      </c>
      <c r="G438" s="163" t="n">
        <f aca="false">IF(E438&lt;&gt;0,ROUND(E438*F438,2),IF(AK438=0,(SUMIF($AC$13:$AC$1012,B438,$AK$13:$AK$1012)),AK438))</f>
        <v>0</v>
      </c>
      <c r="H438" s="163" t="n">
        <f aca="false">V438</f>
        <v>0</v>
      </c>
      <c r="I438" s="163" t="n">
        <f aca="false">W438</f>
        <v>0</v>
      </c>
      <c r="J438" s="163" t="n">
        <f aca="false">IF(H438&lt;&gt;0,ROUND(H438*I438,2),IF(AP438=0,(SUMIF($AC$13:$AC$1012,B438,$AP$13:$AP$1012)),AP438))</f>
        <v>0</v>
      </c>
      <c r="K438" s="163" t="n">
        <f aca="false">H438-E438</f>
        <v>0</v>
      </c>
      <c r="L438" s="163" t="n">
        <f aca="false">J438-G438</f>
        <v>0</v>
      </c>
      <c r="M438" s="645" t="str">
        <f aca="false">IF('ORÇ.GLOBAL P CAIXA'!H437&gt;0,'ORÇ.GLOBAL P CAIXA'!H437,"")</f>
        <v/>
      </c>
      <c r="N438" s="646" t="n">
        <f aca="false">'ORÇ.GLOBAL P CAIXA'!I437</f>
        <v>0</v>
      </c>
      <c r="O438" s="166" t="str">
        <f aca="false">S438</f>
        <v/>
      </c>
      <c r="P438" s="167"/>
      <c r="Q438" s="168" t="str">
        <f aca="false">IF(B438&gt;0,"ok","ocultar")</f>
        <v>ocultar</v>
      </c>
      <c r="R438" s="647" t="n">
        <f aca="false">'ORÇ.GLOBAL P CAIXA'!B437</f>
        <v>0</v>
      </c>
      <c r="S438" s="170" t="str">
        <f aca="false">IF('ORÇ.GLOBAL P CAIXA'!N437&lt;&gt;0,'ORÇ.GLOBAL P CAIXA'!N437,"")</f>
        <v/>
      </c>
      <c r="T438" s="648" t="n">
        <f aca="false">'ORÇ.GLOBAL P CAIXA'!O437</f>
        <v>0</v>
      </c>
      <c r="U438" s="172" t="n">
        <f aca="false">'ORÇ.GLOBAL P CAIXA'!P437</f>
        <v>0</v>
      </c>
      <c r="V438" s="173" t="n">
        <f aca="false">'ORÇ.GLOBAL P CAIXA'!E437</f>
        <v>0</v>
      </c>
      <c r="W438" s="173" t="n">
        <f aca="false">F438</f>
        <v>0</v>
      </c>
      <c r="X438" s="649"/>
      <c r="Y438" s="649"/>
      <c r="Z438" s="650"/>
      <c r="AB438" s="88"/>
      <c r="AC438" s="157" t="n">
        <f aca="false">IF(B438=0,AC437,IF(ISNONTEXT(B438)=TRUE(),INT(B438),INT(LEFT(B438,FIND(".",B438)-1))))</f>
        <v>3</v>
      </c>
      <c r="AD438" s="157" t="str">
        <f aca="false">IF(AD439=1,1,IF(B438&lt;&gt;0,1,IF(C438&lt;&gt;0,1,IF(D438&lt;&gt;0,1,IF(E438&lt;&gt;0,1,"")))))</f>
        <v/>
      </c>
      <c r="AE438" s="157" t="str">
        <f aca="false">IF(AC438=0," ",IF(AC438&lt;&gt;AC437,AC438," "))</f>
        <v> </v>
      </c>
      <c r="AF438" s="88"/>
      <c r="AG438" s="75" t="e">
        <f aca="false">IF(AC438&lt;&gt;AE438,(IF(N438=0,G438*(INFORMAÇÕES!$Q$69/INFORMAÇÕES!$Q$72),IF(N438="R",G438,0))),0)</f>
        <v>#DIV/0!</v>
      </c>
      <c r="AH438" s="75" t="e">
        <f aca="false">IF(AC438&lt;&gt;AE438,(IF(N438=0,G438*(INFORMAÇÕES!$Q$70/INFORMAÇÕES!$Q$72),IF(N438="C",G438,0))),0)</f>
        <v>#DIV/0!</v>
      </c>
      <c r="AI438" s="75" t="n">
        <f aca="false">IF(AC438&lt;&gt;AE438,(IF(N438=0,G438*INFORMAÇÕES!$U$115,IF(N438="CF",G438,0))),0)</f>
        <v>0</v>
      </c>
      <c r="AJ438" s="75" t="n">
        <f aca="false">IF(AC438&lt;&gt;AE438,(IF(N438=0,G438*INFORMAÇÕES!$U$116,IF(N438="O",G438,0))),0)</f>
        <v>0</v>
      </c>
      <c r="AK438" s="75" t="n">
        <f aca="false">IF(E438&lt;&gt;0,G438,0)</f>
        <v>0</v>
      </c>
      <c r="AL438" s="75" t="n">
        <f aca="false">IF(AC438&lt;&gt;AE438,(IF(N438=0,J438*(INFORMAÇÕES!$Q$89/INFORMAÇÕES!$Q$92),IF(N438="R",J438,0))),0)</f>
        <v>0</v>
      </c>
      <c r="AM438" s="75" t="n">
        <f aca="false">IF(AC438&lt;&gt;AE438,(IF(N438=0,J438*(INFORMAÇÕES!$Q$90/INFORMAÇÕES!$Q$92),IF(N438="C",J438,0))),0)</f>
        <v>0</v>
      </c>
      <c r="AN438" s="75" t="n">
        <f aca="false">IF(AC438&lt;&gt;AE438,(IF(N438="",J438*INFORMAÇÕES!$U$115,IF(N438="CF",J438,0))),0)</f>
        <v>0</v>
      </c>
      <c r="AO438" s="75" t="n">
        <f aca="false">IF(AC438&lt;&gt;AE438,(IF(N438="",J438*INFORMAÇÕES!$U$116,IF(N438="O",J438,0))),0)</f>
        <v>0</v>
      </c>
      <c r="AP438" s="75" t="n">
        <f aca="false">IF(H438&lt;&gt;0,J438,0)</f>
        <v>0</v>
      </c>
      <c r="AQ438" s="75" t="n">
        <f aca="false">IF(K438&lt;&gt;0,L438,0)</f>
        <v>0</v>
      </c>
    </row>
    <row r="439" s="174" customFormat="true" ht="14.25" hidden="false" customHeight="false" outlineLevel="0" collapsed="false">
      <c r="A439" s="159" t="n">
        <v>427</v>
      </c>
      <c r="B439" s="160" t="n">
        <f aca="false">R439</f>
        <v>0</v>
      </c>
      <c r="C439" s="161" t="n">
        <f aca="false">T439</f>
        <v>0</v>
      </c>
      <c r="D439" s="162" t="n">
        <f aca="false">U439</f>
        <v>0</v>
      </c>
      <c r="E439" s="163" t="n">
        <f aca="false">'ORÇ.GLOBAL P CAIXA'!E438</f>
        <v>0</v>
      </c>
      <c r="F439" s="163" t="n">
        <f aca="false">IF('ORÇ.GLOBAL EMPRESA'!G438&gt;0,'ORÇ.GLOBAL EMPRESA'!G438,'ORÇ.GLOBAL P CAIXA'!F438)</f>
        <v>0</v>
      </c>
      <c r="G439" s="163" t="n">
        <f aca="false">IF(E439&lt;&gt;0,ROUND(E439*F439,2),IF(AK439=0,(SUMIF($AC$13:$AC$1012,B439,$AK$13:$AK$1012)),AK439))</f>
        <v>0</v>
      </c>
      <c r="H439" s="163" t="n">
        <f aca="false">V439</f>
        <v>0</v>
      </c>
      <c r="I439" s="163" t="n">
        <f aca="false">W439</f>
        <v>0</v>
      </c>
      <c r="J439" s="163" t="n">
        <f aca="false">IF(H439&lt;&gt;0,ROUND(H439*I439,2),IF(AP439=0,(SUMIF($AC$13:$AC$1012,B439,$AP$13:$AP$1012)),AP439))</f>
        <v>0</v>
      </c>
      <c r="K439" s="163" t="n">
        <f aca="false">H439-E439</f>
        <v>0</v>
      </c>
      <c r="L439" s="163" t="n">
        <f aca="false">J439-G439</f>
        <v>0</v>
      </c>
      <c r="M439" s="645" t="str">
        <f aca="false">IF('ORÇ.GLOBAL P CAIXA'!H438&gt;0,'ORÇ.GLOBAL P CAIXA'!H438,"")</f>
        <v/>
      </c>
      <c r="N439" s="646" t="n">
        <f aca="false">'ORÇ.GLOBAL P CAIXA'!I438</f>
        <v>0</v>
      </c>
      <c r="O439" s="166" t="str">
        <f aca="false">S439</f>
        <v/>
      </c>
      <c r="P439" s="167"/>
      <c r="Q439" s="168" t="str">
        <f aca="false">IF(B439&gt;0,"ok","ocultar")</f>
        <v>ocultar</v>
      </c>
      <c r="R439" s="647" t="n">
        <f aca="false">'ORÇ.GLOBAL P CAIXA'!B438</f>
        <v>0</v>
      </c>
      <c r="S439" s="170" t="str">
        <f aca="false">IF('ORÇ.GLOBAL P CAIXA'!N438&lt;&gt;0,'ORÇ.GLOBAL P CAIXA'!N438,"")</f>
        <v/>
      </c>
      <c r="T439" s="648" t="n">
        <f aca="false">'ORÇ.GLOBAL P CAIXA'!O438</f>
        <v>0</v>
      </c>
      <c r="U439" s="172" t="n">
        <f aca="false">'ORÇ.GLOBAL P CAIXA'!P438</f>
        <v>0</v>
      </c>
      <c r="V439" s="173" t="n">
        <f aca="false">'ORÇ.GLOBAL P CAIXA'!E438</f>
        <v>0</v>
      </c>
      <c r="W439" s="173" t="n">
        <f aca="false">F439</f>
        <v>0</v>
      </c>
      <c r="X439" s="649"/>
      <c r="Y439" s="649"/>
      <c r="Z439" s="650"/>
      <c r="AB439" s="88"/>
      <c r="AC439" s="157" t="n">
        <f aca="false">IF(B439=0,AC438,IF(ISNONTEXT(B439)=TRUE(),INT(B439),INT(LEFT(B439,FIND(".",B439)-1))))</f>
        <v>3</v>
      </c>
      <c r="AD439" s="157" t="str">
        <f aca="false">IF(AD440=1,1,IF(B439&lt;&gt;0,1,IF(C439&lt;&gt;0,1,IF(D439&lt;&gt;0,1,IF(E439&lt;&gt;0,1,"")))))</f>
        <v/>
      </c>
      <c r="AE439" s="157" t="str">
        <f aca="false">IF(AC439=0," ",IF(AC439&lt;&gt;AC438,AC439," "))</f>
        <v> </v>
      </c>
      <c r="AF439" s="88"/>
      <c r="AG439" s="75" t="e">
        <f aca="false">IF(AC439&lt;&gt;AE439,(IF(N439=0,G439*(INFORMAÇÕES!$Q$69/INFORMAÇÕES!$Q$72),IF(N439="R",G439,0))),0)</f>
        <v>#DIV/0!</v>
      </c>
      <c r="AH439" s="75" t="e">
        <f aca="false">IF(AC439&lt;&gt;AE439,(IF(N439=0,G439*(INFORMAÇÕES!$Q$70/INFORMAÇÕES!$Q$72),IF(N439="C",G439,0))),0)</f>
        <v>#DIV/0!</v>
      </c>
      <c r="AI439" s="75" t="n">
        <f aca="false">IF(AC439&lt;&gt;AE439,(IF(N439=0,G439*INFORMAÇÕES!$U$115,IF(N439="CF",G439,0))),0)</f>
        <v>0</v>
      </c>
      <c r="AJ439" s="75" t="n">
        <f aca="false">IF(AC439&lt;&gt;AE439,(IF(N439=0,G439*INFORMAÇÕES!$U$116,IF(N439="O",G439,0))),0)</f>
        <v>0</v>
      </c>
      <c r="AK439" s="75" t="n">
        <f aca="false">IF(E439&lt;&gt;0,G439,0)</f>
        <v>0</v>
      </c>
      <c r="AL439" s="75" t="n">
        <f aca="false">IF(AC439&lt;&gt;AE439,(IF(N439=0,J439*(INFORMAÇÕES!$Q$89/INFORMAÇÕES!$Q$92),IF(N439="R",J439,0))),0)</f>
        <v>0</v>
      </c>
      <c r="AM439" s="75" t="n">
        <f aca="false">IF(AC439&lt;&gt;AE439,(IF(N439=0,J439*(INFORMAÇÕES!$Q$90/INFORMAÇÕES!$Q$92),IF(N439="C",J439,0))),0)</f>
        <v>0</v>
      </c>
      <c r="AN439" s="75" t="n">
        <f aca="false">IF(AC439&lt;&gt;AE439,(IF(N439="",J439*INFORMAÇÕES!$U$115,IF(N439="CF",J439,0))),0)</f>
        <v>0</v>
      </c>
      <c r="AO439" s="75" t="n">
        <f aca="false">IF(AC439&lt;&gt;AE439,(IF(N439="",J439*INFORMAÇÕES!$U$116,IF(N439="O",J439,0))),0)</f>
        <v>0</v>
      </c>
      <c r="AP439" s="75" t="n">
        <f aca="false">IF(H439&lt;&gt;0,J439,0)</f>
        <v>0</v>
      </c>
      <c r="AQ439" s="75" t="n">
        <f aca="false">IF(K439&lt;&gt;0,L439,0)</f>
        <v>0</v>
      </c>
    </row>
    <row r="440" s="174" customFormat="true" ht="14.25" hidden="false" customHeight="false" outlineLevel="0" collapsed="false">
      <c r="A440" s="159" t="n">
        <v>428</v>
      </c>
      <c r="B440" s="160" t="n">
        <f aca="false">R440</f>
        <v>0</v>
      </c>
      <c r="C440" s="161" t="n">
        <f aca="false">T440</f>
        <v>0</v>
      </c>
      <c r="D440" s="162" t="n">
        <f aca="false">U440</f>
        <v>0</v>
      </c>
      <c r="E440" s="163" t="n">
        <f aca="false">'ORÇ.GLOBAL P CAIXA'!E439</f>
        <v>0</v>
      </c>
      <c r="F440" s="163" t="n">
        <f aca="false">IF('ORÇ.GLOBAL EMPRESA'!G439&gt;0,'ORÇ.GLOBAL EMPRESA'!G439,'ORÇ.GLOBAL P CAIXA'!F439)</f>
        <v>0</v>
      </c>
      <c r="G440" s="163" t="n">
        <f aca="false">IF(E440&lt;&gt;0,ROUND(E440*F440,2),IF(AK440=0,(SUMIF($AC$13:$AC$1012,B440,$AK$13:$AK$1012)),AK440))</f>
        <v>0</v>
      </c>
      <c r="H440" s="163" t="n">
        <f aca="false">V440</f>
        <v>0</v>
      </c>
      <c r="I440" s="163" t="n">
        <f aca="false">W440</f>
        <v>0</v>
      </c>
      <c r="J440" s="163" t="n">
        <f aca="false">IF(H440&lt;&gt;0,ROUND(H440*I440,2),IF(AP440=0,(SUMIF($AC$13:$AC$1012,B440,$AP$13:$AP$1012)),AP440))</f>
        <v>0</v>
      </c>
      <c r="K440" s="163" t="n">
        <f aca="false">H440-E440</f>
        <v>0</v>
      </c>
      <c r="L440" s="163" t="n">
        <f aca="false">J440-G440</f>
        <v>0</v>
      </c>
      <c r="M440" s="645" t="str">
        <f aca="false">IF('ORÇ.GLOBAL P CAIXA'!H439&gt;0,'ORÇ.GLOBAL P CAIXA'!H439,"")</f>
        <v/>
      </c>
      <c r="N440" s="646" t="n">
        <f aca="false">'ORÇ.GLOBAL P CAIXA'!I439</f>
        <v>0</v>
      </c>
      <c r="O440" s="166" t="str">
        <f aca="false">S440</f>
        <v/>
      </c>
      <c r="P440" s="167"/>
      <c r="Q440" s="168" t="str">
        <f aca="false">IF(B440&gt;0,"ok","ocultar")</f>
        <v>ocultar</v>
      </c>
      <c r="R440" s="647" t="n">
        <f aca="false">'ORÇ.GLOBAL P CAIXA'!B439</f>
        <v>0</v>
      </c>
      <c r="S440" s="170" t="str">
        <f aca="false">IF('ORÇ.GLOBAL P CAIXA'!N439&lt;&gt;0,'ORÇ.GLOBAL P CAIXA'!N439,"")</f>
        <v/>
      </c>
      <c r="T440" s="648" t="n">
        <f aca="false">'ORÇ.GLOBAL P CAIXA'!O439</f>
        <v>0</v>
      </c>
      <c r="U440" s="172" t="n">
        <f aca="false">'ORÇ.GLOBAL P CAIXA'!P439</f>
        <v>0</v>
      </c>
      <c r="V440" s="173" t="n">
        <f aca="false">'ORÇ.GLOBAL P CAIXA'!E439</f>
        <v>0</v>
      </c>
      <c r="W440" s="173" t="n">
        <f aca="false">F440</f>
        <v>0</v>
      </c>
      <c r="X440" s="649"/>
      <c r="Y440" s="649"/>
      <c r="Z440" s="650"/>
      <c r="AB440" s="88"/>
      <c r="AC440" s="157" t="n">
        <f aca="false">IF(B440=0,AC439,IF(ISNONTEXT(B440)=TRUE(),INT(B440),INT(LEFT(B440,FIND(".",B440)-1))))</f>
        <v>3</v>
      </c>
      <c r="AD440" s="157" t="str">
        <f aca="false">IF(AD441=1,1,IF(B440&lt;&gt;0,1,IF(C440&lt;&gt;0,1,IF(D440&lt;&gt;0,1,IF(E440&lt;&gt;0,1,"")))))</f>
        <v/>
      </c>
      <c r="AE440" s="157" t="str">
        <f aca="false">IF(AC440=0," ",IF(AC440&lt;&gt;AC439,AC440," "))</f>
        <v> </v>
      </c>
      <c r="AF440" s="88"/>
      <c r="AG440" s="75" t="e">
        <f aca="false">IF(AC440&lt;&gt;AE440,(IF(N440=0,G440*(INFORMAÇÕES!$Q$69/INFORMAÇÕES!$Q$72),IF(N440="R",G440,0))),0)</f>
        <v>#DIV/0!</v>
      </c>
      <c r="AH440" s="75" t="e">
        <f aca="false">IF(AC440&lt;&gt;AE440,(IF(N440=0,G440*(INFORMAÇÕES!$Q$70/INFORMAÇÕES!$Q$72),IF(N440="C",G440,0))),0)</f>
        <v>#DIV/0!</v>
      </c>
      <c r="AI440" s="75" t="n">
        <f aca="false">IF(AC440&lt;&gt;AE440,(IF(N440=0,G440*INFORMAÇÕES!$U$115,IF(N440="CF",G440,0))),0)</f>
        <v>0</v>
      </c>
      <c r="AJ440" s="75" t="n">
        <f aca="false">IF(AC440&lt;&gt;AE440,(IF(N440=0,G440*INFORMAÇÕES!$U$116,IF(N440="O",G440,0))),0)</f>
        <v>0</v>
      </c>
      <c r="AK440" s="75" t="n">
        <f aca="false">IF(E440&lt;&gt;0,G440,0)</f>
        <v>0</v>
      </c>
      <c r="AL440" s="75" t="n">
        <f aca="false">IF(AC440&lt;&gt;AE440,(IF(N440=0,J440*(INFORMAÇÕES!$Q$89/INFORMAÇÕES!$Q$92),IF(N440="R",J440,0))),0)</f>
        <v>0</v>
      </c>
      <c r="AM440" s="75" t="n">
        <f aca="false">IF(AC440&lt;&gt;AE440,(IF(N440=0,J440*(INFORMAÇÕES!$Q$90/INFORMAÇÕES!$Q$92),IF(N440="C",J440,0))),0)</f>
        <v>0</v>
      </c>
      <c r="AN440" s="75" t="n">
        <f aca="false">IF(AC440&lt;&gt;AE440,(IF(N440="",J440*INFORMAÇÕES!$U$115,IF(N440="CF",J440,0))),0)</f>
        <v>0</v>
      </c>
      <c r="AO440" s="75" t="n">
        <f aca="false">IF(AC440&lt;&gt;AE440,(IF(N440="",J440*INFORMAÇÕES!$U$116,IF(N440="O",J440,0))),0)</f>
        <v>0</v>
      </c>
      <c r="AP440" s="75" t="n">
        <f aca="false">IF(H440&lt;&gt;0,J440,0)</f>
        <v>0</v>
      </c>
      <c r="AQ440" s="75" t="n">
        <f aca="false">IF(K440&lt;&gt;0,L440,0)</f>
        <v>0</v>
      </c>
    </row>
    <row r="441" s="174" customFormat="true" ht="14.25" hidden="false" customHeight="false" outlineLevel="0" collapsed="false">
      <c r="A441" s="159" t="n">
        <v>429</v>
      </c>
      <c r="B441" s="160" t="n">
        <f aca="false">R441</f>
        <v>0</v>
      </c>
      <c r="C441" s="161" t="n">
        <f aca="false">T441</f>
        <v>0</v>
      </c>
      <c r="D441" s="162" t="n">
        <f aca="false">U441</f>
        <v>0</v>
      </c>
      <c r="E441" s="163" t="n">
        <f aca="false">'ORÇ.GLOBAL P CAIXA'!E440</f>
        <v>0</v>
      </c>
      <c r="F441" s="163" t="n">
        <f aca="false">IF('ORÇ.GLOBAL EMPRESA'!G440&gt;0,'ORÇ.GLOBAL EMPRESA'!G440,'ORÇ.GLOBAL P CAIXA'!F440)</f>
        <v>0</v>
      </c>
      <c r="G441" s="163" t="n">
        <f aca="false">IF(E441&lt;&gt;0,ROUND(E441*F441,2),IF(AK441=0,(SUMIF($AC$13:$AC$1012,B441,$AK$13:$AK$1012)),AK441))</f>
        <v>0</v>
      </c>
      <c r="H441" s="163" t="n">
        <f aca="false">V441</f>
        <v>0</v>
      </c>
      <c r="I441" s="163" t="n">
        <f aca="false">W441</f>
        <v>0</v>
      </c>
      <c r="J441" s="163" t="n">
        <f aca="false">IF(H441&lt;&gt;0,ROUND(H441*I441,2),IF(AP441=0,(SUMIF($AC$13:$AC$1012,B441,$AP$13:$AP$1012)),AP441))</f>
        <v>0</v>
      </c>
      <c r="K441" s="163" t="n">
        <f aca="false">H441-E441</f>
        <v>0</v>
      </c>
      <c r="L441" s="163" t="n">
        <f aca="false">J441-G441</f>
        <v>0</v>
      </c>
      <c r="M441" s="645" t="str">
        <f aca="false">IF('ORÇ.GLOBAL P CAIXA'!H440&gt;0,'ORÇ.GLOBAL P CAIXA'!H440,"")</f>
        <v/>
      </c>
      <c r="N441" s="646" t="n">
        <f aca="false">'ORÇ.GLOBAL P CAIXA'!I440</f>
        <v>0</v>
      </c>
      <c r="O441" s="166" t="str">
        <f aca="false">S441</f>
        <v/>
      </c>
      <c r="P441" s="167"/>
      <c r="Q441" s="168" t="str">
        <f aca="false">IF(B441&gt;0,"ok","ocultar")</f>
        <v>ocultar</v>
      </c>
      <c r="R441" s="647" t="n">
        <f aca="false">'ORÇ.GLOBAL P CAIXA'!B440</f>
        <v>0</v>
      </c>
      <c r="S441" s="170" t="str">
        <f aca="false">IF('ORÇ.GLOBAL P CAIXA'!N440&lt;&gt;0,'ORÇ.GLOBAL P CAIXA'!N440,"")</f>
        <v/>
      </c>
      <c r="T441" s="648" t="n">
        <f aca="false">'ORÇ.GLOBAL P CAIXA'!O440</f>
        <v>0</v>
      </c>
      <c r="U441" s="172" t="n">
        <f aca="false">'ORÇ.GLOBAL P CAIXA'!P440</f>
        <v>0</v>
      </c>
      <c r="V441" s="173" t="n">
        <f aca="false">'ORÇ.GLOBAL P CAIXA'!E440</f>
        <v>0</v>
      </c>
      <c r="W441" s="173" t="n">
        <f aca="false">F441</f>
        <v>0</v>
      </c>
      <c r="X441" s="649"/>
      <c r="Y441" s="649"/>
      <c r="Z441" s="650"/>
      <c r="AB441" s="88"/>
      <c r="AC441" s="157" t="n">
        <f aca="false">IF(B441=0,AC440,IF(ISNONTEXT(B441)=TRUE(),INT(B441),INT(LEFT(B441,FIND(".",B441)-1))))</f>
        <v>3</v>
      </c>
      <c r="AD441" s="157" t="str">
        <f aca="false">IF(AD442=1,1,IF(B441&lt;&gt;0,1,IF(C441&lt;&gt;0,1,IF(D441&lt;&gt;0,1,IF(E441&lt;&gt;0,1,"")))))</f>
        <v/>
      </c>
      <c r="AE441" s="157" t="str">
        <f aca="false">IF(AC441=0," ",IF(AC441&lt;&gt;AC440,AC441," "))</f>
        <v> </v>
      </c>
      <c r="AF441" s="88"/>
      <c r="AG441" s="75" t="e">
        <f aca="false">IF(AC441&lt;&gt;AE441,(IF(N441=0,G441*(INFORMAÇÕES!$Q$69/INFORMAÇÕES!$Q$72),IF(N441="R",G441,0))),0)</f>
        <v>#DIV/0!</v>
      </c>
      <c r="AH441" s="75" t="e">
        <f aca="false">IF(AC441&lt;&gt;AE441,(IF(N441=0,G441*(INFORMAÇÕES!$Q$70/INFORMAÇÕES!$Q$72),IF(N441="C",G441,0))),0)</f>
        <v>#DIV/0!</v>
      </c>
      <c r="AI441" s="75" t="n">
        <f aca="false">IF(AC441&lt;&gt;AE441,(IF(N441=0,G441*INFORMAÇÕES!$U$115,IF(N441="CF",G441,0))),0)</f>
        <v>0</v>
      </c>
      <c r="AJ441" s="75" t="n">
        <f aca="false">IF(AC441&lt;&gt;AE441,(IF(N441=0,G441*INFORMAÇÕES!$U$116,IF(N441="O",G441,0))),0)</f>
        <v>0</v>
      </c>
      <c r="AK441" s="75" t="n">
        <f aca="false">IF(E441&lt;&gt;0,G441,0)</f>
        <v>0</v>
      </c>
      <c r="AL441" s="75" t="n">
        <f aca="false">IF(AC441&lt;&gt;AE441,(IF(N441=0,J441*(INFORMAÇÕES!$Q$89/INFORMAÇÕES!$Q$92),IF(N441="R",J441,0))),0)</f>
        <v>0</v>
      </c>
      <c r="AM441" s="75" t="n">
        <f aca="false">IF(AC441&lt;&gt;AE441,(IF(N441=0,J441*(INFORMAÇÕES!$Q$90/INFORMAÇÕES!$Q$92),IF(N441="C",J441,0))),0)</f>
        <v>0</v>
      </c>
      <c r="AN441" s="75" t="n">
        <f aca="false">IF(AC441&lt;&gt;AE441,(IF(N441="",J441*INFORMAÇÕES!$U$115,IF(N441="CF",J441,0))),0)</f>
        <v>0</v>
      </c>
      <c r="AO441" s="75" t="n">
        <f aca="false">IF(AC441&lt;&gt;AE441,(IF(N441="",J441*INFORMAÇÕES!$U$116,IF(N441="O",J441,0))),0)</f>
        <v>0</v>
      </c>
      <c r="AP441" s="75" t="n">
        <f aca="false">IF(H441&lt;&gt;0,J441,0)</f>
        <v>0</v>
      </c>
      <c r="AQ441" s="75" t="n">
        <f aca="false">IF(K441&lt;&gt;0,L441,0)</f>
        <v>0</v>
      </c>
    </row>
    <row r="442" s="174" customFormat="true" ht="14.25" hidden="false" customHeight="false" outlineLevel="0" collapsed="false">
      <c r="A442" s="159" t="n">
        <v>430</v>
      </c>
      <c r="B442" s="160" t="n">
        <f aca="false">R442</f>
        <v>0</v>
      </c>
      <c r="C442" s="161" t="n">
        <f aca="false">T442</f>
        <v>0</v>
      </c>
      <c r="D442" s="162" t="n">
        <f aca="false">U442</f>
        <v>0</v>
      </c>
      <c r="E442" s="163" t="n">
        <f aca="false">'ORÇ.GLOBAL P CAIXA'!E441</f>
        <v>0</v>
      </c>
      <c r="F442" s="163" t="n">
        <f aca="false">IF('ORÇ.GLOBAL EMPRESA'!G441&gt;0,'ORÇ.GLOBAL EMPRESA'!G441,'ORÇ.GLOBAL P CAIXA'!F441)</f>
        <v>0</v>
      </c>
      <c r="G442" s="163" t="n">
        <f aca="false">IF(E442&lt;&gt;0,ROUND(E442*F442,2),IF(AK442=0,(SUMIF($AC$13:$AC$1012,B442,$AK$13:$AK$1012)),AK442))</f>
        <v>0</v>
      </c>
      <c r="H442" s="163" t="n">
        <f aca="false">V442</f>
        <v>0</v>
      </c>
      <c r="I442" s="163" t="n">
        <f aca="false">W442</f>
        <v>0</v>
      </c>
      <c r="J442" s="163" t="n">
        <f aca="false">IF(H442&lt;&gt;0,ROUND(H442*I442,2),IF(AP442=0,(SUMIF($AC$13:$AC$1012,B442,$AP$13:$AP$1012)),AP442))</f>
        <v>0</v>
      </c>
      <c r="K442" s="163" t="n">
        <f aca="false">H442-E442</f>
        <v>0</v>
      </c>
      <c r="L442" s="163" t="n">
        <f aca="false">J442-G442</f>
        <v>0</v>
      </c>
      <c r="M442" s="645" t="str">
        <f aca="false">IF('ORÇ.GLOBAL P CAIXA'!H441&gt;0,'ORÇ.GLOBAL P CAIXA'!H441,"")</f>
        <v/>
      </c>
      <c r="N442" s="646" t="n">
        <f aca="false">'ORÇ.GLOBAL P CAIXA'!I441</f>
        <v>0</v>
      </c>
      <c r="O442" s="166" t="str">
        <f aca="false">S442</f>
        <v/>
      </c>
      <c r="P442" s="167"/>
      <c r="Q442" s="168" t="str">
        <f aca="false">IF(B442&gt;0,"ok","ocultar")</f>
        <v>ocultar</v>
      </c>
      <c r="R442" s="647" t="n">
        <f aca="false">'ORÇ.GLOBAL P CAIXA'!B441</f>
        <v>0</v>
      </c>
      <c r="S442" s="170" t="str">
        <f aca="false">IF('ORÇ.GLOBAL P CAIXA'!N441&lt;&gt;0,'ORÇ.GLOBAL P CAIXA'!N441,"")</f>
        <v/>
      </c>
      <c r="T442" s="648" t="n">
        <f aca="false">'ORÇ.GLOBAL P CAIXA'!O441</f>
        <v>0</v>
      </c>
      <c r="U442" s="172" t="n">
        <f aca="false">'ORÇ.GLOBAL P CAIXA'!P441</f>
        <v>0</v>
      </c>
      <c r="V442" s="173" t="n">
        <f aca="false">'ORÇ.GLOBAL P CAIXA'!E441</f>
        <v>0</v>
      </c>
      <c r="W442" s="173" t="n">
        <f aca="false">F442</f>
        <v>0</v>
      </c>
      <c r="X442" s="649"/>
      <c r="Y442" s="649"/>
      <c r="Z442" s="650"/>
      <c r="AB442" s="88"/>
      <c r="AC442" s="157" t="n">
        <f aca="false">IF(B442=0,AC441,IF(ISNONTEXT(B442)=TRUE(),INT(B442),INT(LEFT(B442,FIND(".",B442)-1))))</f>
        <v>3</v>
      </c>
      <c r="AD442" s="157" t="str">
        <f aca="false">IF(AD443=1,1,IF(B442&lt;&gt;0,1,IF(C442&lt;&gt;0,1,IF(D442&lt;&gt;0,1,IF(E442&lt;&gt;0,1,"")))))</f>
        <v/>
      </c>
      <c r="AE442" s="157" t="str">
        <f aca="false">IF(AC442=0," ",IF(AC442&lt;&gt;AC441,AC442," "))</f>
        <v> </v>
      </c>
      <c r="AF442" s="88"/>
      <c r="AG442" s="75" t="e">
        <f aca="false">IF(AC442&lt;&gt;AE442,(IF(N442=0,G442*(INFORMAÇÕES!$Q$69/INFORMAÇÕES!$Q$72),IF(N442="R",G442,0))),0)</f>
        <v>#DIV/0!</v>
      </c>
      <c r="AH442" s="75" t="e">
        <f aca="false">IF(AC442&lt;&gt;AE442,(IF(N442=0,G442*(INFORMAÇÕES!$Q$70/INFORMAÇÕES!$Q$72),IF(N442="C",G442,0))),0)</f>
        <v>#DIV/0!</v>
      </c>
      <c r="AI442" s="75" t="n">
        <f aca="false">IF(AC442&lt;&gt;AE442,(IF(N442=0,G442*INFORMAÇÕES!$U$115,IF(N442="CF",G442,0))),0)</f>
        <v>0</v>
      </c>
      <c r="AJ442" s="75" t="n">
        <f aca="false">IF(AC442&lt;&gt;AE442,(IF(N442=0,G442*INFORMAÇÕES!$U$116,IF(N442="O",G442,0))),0)</f>
        <v>0</v>
      </c>
      <c r="AK442" s="75" t="n">
        <f aca="false">IF(E442&lt;&gt;0,G442,0)</f>
        <v>0</v>
      </c>
      <c r="AL442" s="75" t="n">
        <f aca="false">IF(AC442&lt;&gt;AE442,(IF(N442=0,J442*(INFORMAÇÕES!$Q$89/INFORMAÇÕES!$Q$92),IF(N442="R",J442,0))),0)</f>
        <v>0</v>
      </c>
      <c r="AM442" s="75" t="n">
        <f aca="false">IF(AC442&lt;&gt;AE442,(IF(N442=0,J442*(INFORMAÇÕES!$Q$90/INFORMAÇÕES!$Q$92),IF(N442="C",J442,0))),0)</f>
        <v>0</v>
      </c>
      <c r="AN442" s="75" t="n">
        <f aca="false">IF(AC442&lt;&gt;AE442,(IF(N442="",J442*INFORMAÇÕES!$U$115,IF(N442="CF",J442,0))),0)</f>
        <v>0</v>
      </c>
      <c r="AO442" s="75" t="n">
        <f aca="false">IF(AC442&lt;&gt;AE442,(IF(N442="",J442*INFORMAÇÕES!$U$116,IF(N442="O",J442,0))),0)</f>
        <v>0</v>
      </c>
      <c r="AP442" s="75" t="n">
        <f aca="false">IF(H442&lt;&gt;0,J442,0)</f>
        <v>0</v>
      </c>
      <c r="AQ442" s="75" t="n">
        <f aca="false">IF(K442&lt;&gt;0,L442,0)</f>
        <v>0</v>
      </c>
    </row>
    <row r="443" s="174" customFormat="true" ht="14.25" hidden="false" customHeight="false" outlineLevel="0" collapsed="false">
      <c r="A443" s="159" t="n">
        <v>431</v>
      </c>
      <c r="B443" s="160" t="n">
        <f aca="false">R443</f>
        <v>0</v>
      </c>
      <c r="C443" s="161" t="n">
        <f aca="false">T443</f>
        <v>0</v>
      </c>
      <c r="D443" s="162" t="n">
        <f aca="false">U443</f>
        <v>0</v>
      </c>
      <c r="E443" s="163" t="n">
        <f aca="false">'ORÇ.GLOBAL P CAIXA'!E442</f>
        <v>0</v>
      </c>
      <c r="F443" s="163" t="n">
        <f aca="false">IF('ORÇ.GLOBAL EMPRESA'!G442&gt;0,'ORÇ.GLOBAL EMPRESA'!G442,'ORÇ.GLOBAL P CAIXA'!F442)</f>
        <v>0</v>
      </c>
      <c r="G443" s="163" t="n">
        <f aca="false">IF(E443&lt;&gt;0,ROUND(E443*F443,2),IF(AK443=0,(SUMIF($AC$13:$AC$1012,B443,$AK$13:$AK$1012)),AK443))</f>
        <v>0</v>
      </c>
      <c r="H443" s="163" t="n">
        <f aca="false">V443</f>
        <v>0</v>
      </c>
      <c r="I443" s="163" t="n">
        <f aca="false">W443</f>
        <v>0</v>
      </c>
      <c r="J443" s="163" t="n">
        <f aca="false">IF(H443&lt;&gt;0,ROUND(H443*I443,2),IF(AP443=0,(SUMIF($AC$13:$AC$1012,B443,$AP$13:$AP$1012)),AP443))</f>
        <v>0</v>
      </c>
      <c r="K443" s="163" t="n">
        <f aca="false">H443-E443</f>
        <v>0</v>
      </c>
      <c r="L443" s="163" t="n">
        <f aca="false">J443-G443</f>
        <v>0</v>
      </c>
      <c r="M443" s="645" t="str">
        <f aca="false">IF('ORÇ.GLOBAL P CAIXA'!H442&gt;0,'ORÇ.GLOBAL P CAIXA'!H442,"")</f>
        <v/>
      </c>
      <c r="N443" s="646" t="n">
        <f aca="false">'ORÇ.GLOBAL P CAIXA'!I442</f>
        <v>0</v>
      </c>
      <c r="O443" s="166" t="str">
        <f aca="false">S443</f>
        <v/>
      </c>
      <c r="P443" s="167"/>
      <c r="Q443" s="168" t="str">
        <f aca="false">IF(B443&gt;0,"ok","ocultar")</f>
        <v>ocultar</v>
      </c>
      <c r="R443" s="647" t="n">
        <f aca="false">'ORÇ.GLOBAL P CAIXA'!B442</f>
        <v>0</v>
      </c>
      <c r="S443" s="170" t="str">
        <f aca="false">IF('ORÇ.GLOBAL P CAIXA'!N442&lt;&gt;0,'ORÇ.GLOBAL P CAIXA'!N442,"")</f>
        <v/>
      </c>
      <c r="T443" s="648" t="n">
        <f aca="false">'ORÇ.GLOBAL P CAIXA'!O442</f>
        <v>0</v>
      </c>
      <c r="U443" s="172" t="n">
        <f aca="false">'ORÇ.GLOBAL P CAIXA'!P442</f>
        <v>0</v>
      </c>
      <c r="V443" s="173" t="n">
        <f aca="false">'ORÇ.GLOBAL P CAIXA'!E442</f>
        <v>0</v>
      </c>
      <c r="W443" s="173" t="n">
        <f aca="false">F443</f>
        <v>0</v>
      </c>
      <c r="X443" s="649"/>
      <c r="Y443" s="649"/>
      <c r="Z443" s="650"/>
      <c r="AB443" s="88"/>
      <c r="AC443" s="157" t="n">
        <f aca="false">IF(B443=0,AC442,IF(ISNONTEXT(B443)=TRUE(),INT(B443),INT(LEFT(B443,FIND(".",B443)-1))))</f>
        <v>3</v>
      </c>
      <c r="AD443" s="157" t="str">
        <f aca="false">IF(AD444=1,1,IF(B443&lt;&gt;0,1,IF(C443&lt;&gt;0,1,IF(D443&lt;&gt;0,1,IF(E443&lt;&gt;0,1,"")))))</f>
        <v/>
      </c>
      <c r="AE443" s="157" t="str">
        <f aca="false">IF(AC443=0," ",IF(AC443&lt;&gt;AC442,AC443," "))</f>
        <v> </v>
      </c>
      <c r="AF443" s="88"/>
      <c r="AG443" s="75" t="e">
        <f aca="false">IF(AC443&lt;&gt;AE443,(IF(N443=0,G443*(INFORMAÇÕES!$Q$69/INFORMAÇÕES!$Q$72),IF(N443="R",G443,0))),0)</f>
        <v>#DIV/0!</v>
      </c>
      <c r="AH443" s="75" t="e">
        <f aca="false">IF(AC443&lt;&gt;AE443,(IF(N443=0,G443*(INFORMAÇÕES!$Q$70/INFORMAÇÕES!$Q$72),IF(N443="C",G443,0))),0)</f>
        <v>#DIV/0!</v>
      </c>
      <c r="AI443" s="75" t="n">
        <f aca="false">IF(AC443&lt;&gt;AE443,(IF(N443=0,G443*INFORMAÇÕES!$U$115,IF(N443="CF",G443,0))),0)</f>
        <v>0</v>
      </c>
      <c r="AJ443" s="75" t="n">
        <f aca="false">IF(AC443&lt;&gt;AE443,(IF(N443=0,G443*INFORMAÇÕES!$U$116,IF(N443="O",G443,0))),0)</f>
        <v>0</v>
      </c>
      <c r="AK443" s="75" t="n">
        <f aca="false">IF(E443&lt;&gt;0,G443,0)</f>
        <v>0</v>
      </c>
      <c r="AL443" s="75" t="n">
        <f aca="false">IF(AC443&lt;&gt;AE443,(IF(N443=0,J443*(INFORMAÇÕES!$Q$89/INFORMAÇÕES!$Q$92),IF(N443="R",J443,0))),0)</f>
        <v>0</v>
      </c>
      <c r="AM443" s="75" t="n">
        <f aca="false">IF(AC443&lt;&gt;AE443,(IF(N443=0,J443*(INFORMAÇÕES!$Q$90/INFORMAÇÕES!$Q$92),IF(N443="C",J443,0))),0)</f>
        <v>0</v>
      </c>
      <c r="AN443" s="75" t="n">
        <f aca="false">IF(AC443&lt;&gt;AE443,(IF(N443="",J443*INFORMAÇÕES!$U$115,IF(N443="CF",J443,0))),0)</f>
        <v>0</v>
      </c>
      <c r="AO443" s="75" t="n">
        <f aca="false">IF(AC443&lt;&gt;AE443,(IF(N443="",J443*INFORMAÇÕES!$U$116,IF(N443="O",J443,0))),0)</f>
        <v>0</v>
      </c>
      <c r="AP443" s="75" t="n">
        <f aca="false">IF(H443&lt;&gt;0,J443,0)</f>
        <v>0</v>
      </c>
      <c r="AQ443" s="75" t="n">
        <f aca="false">IF(K443&lt;&gt;0,L443,0)</f>
        <v>0</v>
      </c>
    </row>
    <row r="444" s="174" customFormat="true" ht="14.25" hidden="false" customHeight="false" outlineLevel="0" collapsed="false">
      <c r="A444" s="159" t="n">
        <v>432</v>
      </c>
      <c r="B444" s="160" t="n">
        <f aca="false">R444</f>
        <v>0</v>
      </c>
      <c r="C444" s="161" t="n">
        <f aca="false">T444</f>
        <v>0</v>
      </c>
      <c r="D444" s="162" t="n">
        <f aca="false">U444</f>
        <v>0</v>
      </c>
      <c r="E444" s="163" t="n">
        <f aca="false">'ORÇ.GLOBAL P CAIXA'!E443</f>
        <v>0</v>
      </c>
      <c r="F444" s="163" t="n">
        <f aca="false">IF('ORÇ.GLOBAL EMPRESA'!G443&gt;0,'ORÇ.GLOBAL EMPRESA'!G443,'ORÇ.GLOBAL P CAIXA'!F443)</f>
        <v>0</v>
      </c>
      <c r="G444" s="163" t="n">
        <f aca="false">IF(E444&lt;&gt;0,ROUND(E444*F444,2),IF(AK444=0,(SUMIF($AC$13:$AC$1012,B444,$AK$13:$AK$1012)),AK444))</f>
        <v>0</v>
      </c>
      <c r="H444" s="163" t="n">
        <f aca="false">V444</f>
        <v>0</v>
      </c>
      <c r="I444" s="163" t="n">
        <f aca="false">W444</f>
        <v>0</v>
      </c>
      <c r="J444" s="163" t="n">
        <f aca="false">IF(H444&lt;&gt;0,ROUND(H444*I444,2),IF(AP444=0,(SUMIF($AC$13:$AC$1012,B444,$AP$13:$AP$1012)),AP444))</f>
        <v>0</v>
      </c>
      <c r="K444" s="163" t="n">
        <f aca="false">H444-E444</f>
        <v>0</v>
      </c>
      <c r="L444" s="163" t="n">
        <f aca="false">J444-G444</f>
        <v>0</v>
      </c>
      <c r="M444" s="645" t="str">
        <f aca="false">IF('ORÇ.GLOBAL P CAIXA'!H443&gt;0,'ORÇ.GLOBAL P CAIXA'!H443,"")</f>
        <v/>
      </c>
      <c r="N444" s="646" t="n">
        <f aca="false">'ORÇ.GLOBAL P CAIXA'!I443</f>
        <v>0</v>
      </c>
      <c r="O444" s="166" t="str">
        <f aca="false">S444</f>
        <v/>
      </c>
      <c r="P444" s="167"/>
      <c r="Q444" s="168" t="str">
        <f aca="false">IF(B444&gt;0,"ok","ocultar")</f>
        <v>ocultar</v>
      </c>
      <c r="R444" s="647" t="n">
        <f aca="false">'ORÇ.GLOBAL P CAIXA'!B443</f>
        <v>0</v>
      </c>
      <c r="S444" s="170" t="str">
        <f aca="false">IF('ORÇ.GLOBAL P CAIXA'!N443&lt;&gt;0,'ORÇ.GLOBAL P CAIXA'!N443,"")</f>
        <v/>
      </c>
      <c r="T444" s="648" t="n">
        <f aca="false">'ORÇ.GLOBAL P CAIXA'!O443</f>
        <v>0</v>
      </c>
      <c r="U444" s="172" t="n">
        <f aca="false">'ORÇ.GLOBAL P CAIXA'!P443</f>
        <v>0</v>
      </c>
      <c r="V444" s="173" t="n">
        <f aca="false">'ORÇ.GLOBAL P CAIXA'!E443</f>
        <v>0</v>
      </c>
      <c r="W444" s="173" t="n">
        <f aca="false">F444</f>
        <v>0</v>
      </c>
      <c r="X444" s="649"/>
      <c r="Y444" s="649"/>
      <c r="Z444" s="650"/>
      <c r="AB444" s="88"/>
      <c r="AC444" s="157" t="n">
        <f aca="false">IF(B444=0,AC443,IF(ISNONTEXT(B444)=TRUE(),INT(B444),INT(LEFT(B444,FIND(".",B444)-1))))</f>
        <v>3</v>
      </c>
      <c r="AD444" s="157" t="str">
        <f aca="false">IF(AD445=1,1,IF(B444&lt;&gt;0,1,IF(C444&lt;&gt;0,1,IF(D444&lt;&gt;0,1,IF(E444&lt;&gt;0,1,"")))))</f>
        <v/>
      </c>
      <c r="AE444" s="157" t="str">
        <f aca="false">IF(AC444=0," ",IF(AC444&lt;&gt;AC443,AC444," "))</f>
        <v> </v>
      </c>
      <c r="AF444" s="88"/>
      <c r="AG444" s="75" t="e">
        <f aca="false">IF(AC444&lt;&gt;AE444,(IF(N444=0,G444*(INFORMAÇÕES!$Q$69/INFORMAÇÕES!$Q$72),IF(N444="R",G444,0))),0)</f>
        <v>#DIV/0!</v>
      </c>
      <c r="AH444" s="75" t="e">
        <f aca="false">IF(AC444&lt;&gt;AE444,(IF(N444=0,G444*(INFORMAÇÕES!$Q$70/INFORMAÇÕES!$Q$72),IF(N444="C",G444,0))),0)</f>
        <v>#DIV/0!</v>
      </c>
      <c r="AI444" s="75" t="n">
        <f aca="false">IF(AC444&lt;&gt;AE444,(IF(N444=0,G444*INFORMAÇÕES!$U$115,IF(N444="CF",G444,0))),0)</f>
        <v>0</v>
      </c>
      <c r="AJ444" s="75" t="n">
        <f aca="false">IF(AC444&lt;&gt;AE444,(IF(N444=0,G444*INFORMAÇÕES!$U$116,IF(N444="O",G444,0))),0)</f>
        <v>0</v>
      </c>
      <c r="AK444" s="75" t="n">
        <f aca="false">IF(E444&lt;&gt;0,G444,0)</f>
        <v>0</v>
      </c>
      <c r="AL444" s="75" t="n">
        <f aca="false">IF(AC444&lt;&gt;AE444,(IF(N444=0,J444*(INFORMAÇÕES!$Q$89/INFORMAÇÕES!$Q$92),IF(N444="R",J444,0))),0)</f>
        <v>0</v>
      </c>
      <c r="AM444" s="75" t="n">
        <f aca="false">IF(AC444&lt;&gt;AE444,(IF(N444=0,J444*(INFORMAÇÕES!$Q$90/INFORMAÇÕES!$Q$92),IF(N444="C",J444,0))),0)</f>
        <v>0</v>
      </c>
      <c r="AN444" s="75" t="n">
        <f aca="false">IF(AC444&lt;&gt;AE444,(IF(N444="",J444*INFORMAÇÕES!$U$115,IF(N444="CF",J444,0))),0)</f>
        <v>0</v>
      </c>
      <c r="AO444" s="75" t="n">
        <f aca="false">IF(AC444&lt;&gt;AE444,(IF(N444="",J444*INFORMAÇÕES!$U$116,IF(N444="O",J444,0))),0)</f>
        <v>0</v>
      </c>
      <c r="AP444" s="75" t="n">
        <f aca="false">IF(H444&lt;&gt;0,J444,0)</f>
        <v>0</v>
      </c>
      <c r="AQ444" s="75" t="n">
        <f aca="false">IF(K444&lt;&gt;0,L444,0)</f>
        <v>0</v>
      </c>
    </row>
    <row r="445" s="174" customFormat="true" ht="14.25" hidden="false" customHeight="false" outlineLevel="0" collapsed="false">
      <c r="A445" s="159" t="n">
        <v>433</v>
      </c>
      <c r="B445" s="160" t="n">
        <f aca="false">R445</f>
        <v>0</v>
      </c>
      <c r="C445" s="161" t="n">
        <f aca="false">T445</f>
        <v>0</v>
      </c>
      <c r="D445" s="162" t="n">
        <f aca="false">U445</f>
        <v>0</v>
      </c>
      <c r="E445" s="163" t="n">
        <f aca="false">'ORÇ.GLOBAL P CAIXA'!E444</f>
        <v>0</v>
      </c>
      <c r="F445" s="163" t="n">
        <f aca="false">IF('ORÇ.GLOBAL EMPRESA'!G444&gt;0,'ORÇ.GLOBAL EMPRESA'!G444,'ORÇ.GLOBAL P CAIXA'!F444)</f>
        <v>0</v>
      </c>
      <c r="G445" s="163" t="n">
        <f aca="false">IF(E445&lt;&gt;0,ROUND(E445*F445,2),IF(AK445=0,(SUMIF($AC$13:$AC$1012,B445,$AK$13:$AK$1012)),AK445))</f>
        <v>0</v>
      </c>
      <c r="H445" s="163" t="n">
        <f aca="false">V445</f>
        <v>0</v>
      </c>
      <c r="I445" s="163" t="n">
        <f aca="false">W445</f>
        <v>0</v>
      </c>
      <c r="J445" s="163" t="n">
        <f aca="false">IF(H445&lt;&gt;0,ROUND(H445*I445,2),IF(AP445=0,(SUMIF($AC$13:$AC$1012,B445,$AP$13:$AP$1012)),AP445))</f>
        <v>0</v>
      </c>
      <c r="K445" s="163" t="n">
        <f aca="false">H445-E445</f>
        <v>0</v>
      </c>
      <c r="L445" s="163" t="n">
        <f aca="false">J445-G445</f>
        <v>0</v>
      </c>
      <c r="M445" s="645" t="str">
        <f aca="false">IF('ORÇ.GLOBAL P CAIXA'!H444&gt;0,'ORÇ.GLOBAL P CAIXA'!H444,"")</f>
        <v/>
      </c>
      <c r="N445" s="646" t="n">
        <f aca="false">'ORÇ.GLOBAL P CAIXA'!I444</f>
        <v>0</v>
      </c>
      <c r="O445" s="166" t="str">
        <f aca="false">S445</f>
        <v/>
      </c>
      <c r="P445" s="167"/>
      <c r="Q445" s="168" t="str">
        <f aca="false">IF(B445&gt;0,"ok","ocultar")</f>
        <v>ocultar</v>
      </c>
      <c r="R445" s="647" t="n">
        <f aca="false">'ORÇ.GLOBAL P CAIXA'!B444</f>
        <v>0</v>
      </c>
      <c r="S445" s="170" t="str">
        <f aca="false">IF('ORÇ.GLOBAL P CAIXA'!N444&lt;&gt;0,'ORÇ.GLOBAL P CAIXA'!N444,"")</f>
        <v/>
      </c>
      <c r="T445" s="648" t="n">
        <f aca="false">'ORÇ.GLOBAL P CAIXA'!O444</f>
        <v>0</v>
      </c>
      <c r="U445" s="172" t="n">
        <f aca="false">'ORÇ.GLOBAL P CAIXA'!P444</f>
        <v>0</v>
      </c>
      <c r="V445" s="173" t="n">
        <f aca="false">'ORÇ.GLOBAL P CAIXA'!E444</f>
        <v>0</v>
      </c>
      <c r="W445" s="173" t="n">
        <f aca="false">F445</f>
        <v>0</v>
      </c>
      <c r="X445" s="649"/>
      <c r="Y445" s="649"/>
      <c r="Z445" s="650"/>
      <c r="AB445" s="88"/>
      <c r="AC445" s="157" t="n">
        <f aca="false">IF(B445=0,AC444,IF(ISNONTEXT(B445)=TRUE(),INT(B445),INT(LEFT(B445,FIND(".",B445)-1))))</f>
        <v>3</v>
      </c>
      <c r="AD445" s="157" t="str">
        <f aca="false">IF(AD446=1,1,IF(B445&lt;&gt;0,1,IF(C445&lt;&gt;0,1,IF(D445&lt;&gt;0,1,IF(E445&lt;&gt;0,1,"")))))</f>
        <v/>
      </c>
      <c r="AE445" s="157" t="str">
        <f aca="false">IF(AC445=0," ",IF(AC445&lt;&gt;AC444,AC445," "))</f>
        <v> </v>
      </c>
      <c r="AF445" s="88"/>
      <c r="AG445" s="75" t="e">
        <f aca="false">IF(AC445&lt;&gt;AE445,(IF(N445=0,G445*(INFORMAÇÕES!$Q$69/INFORMAÇÕES!$Q$72),IF(N445="R",G445,0))),0)</f>
        <v>#DIV/0!</v>
      </c>
      <c r="AH445" s="75" t="e">
        <f aca="false">IF(AC445&lt;&gt;AE445,(IF(N445=0,G445*(INFORMAÇÕES!$Q$70/INFORMAÇÕES!$Q$72),IF(N445="C",G445,0))),0)</f>
        <v>#DIV/0!</v>
      </c>
      <c r="AI445" s="75" t="n">
        <f aca="false">IF(AC445&lt;&gt;AE445,(IF(N445=0,G445*INFORMAÇÕES!$U$115,IF(N445="CF",G445,0))),0)</f>
        <v>0</v>
      </c>
      <c r="AJ445" s="75" t="n">
        <f aca="false">IF(AC445&lt;&gt;AE445,(IF(N445=0,G445*INFORMAÇÕES!$U$116,IF(N445="O",G445,0))),0)</f>
        <v>0</v>
      </c>
      <c r="AK445" s="75" t="n">
        <f aca="false">IF(E445&lt;&gt;0,G445,0)</f>
        <v>0</v>
      </c>
      <c r="AL445" s="75" t="n">
        <f aca="false">IF(AC445&lt;&gt;AE445,(IF(N445=0,J445*(INFORMAÇÕES!$Q$89/INFORMAÇÕES!$Q$92),IF(N445="R",J445,0))),0)</f>
        <v>0</v>
      </c>
      <c r="AM445" s="75" t="n">
        <f aca="false">IF(AC445&lt;&gt;AE445,(IF(N445=0,J445*(INFORMAÇÕES!$Q$90/INFORMAÇÕES!$Q$92),IF(N445="C",J445,0))),0)</f>
        <v>0</v>
      </c>
      <c r="AN445" s="75" t="n">
        <f aca="false">IF(AC445&lt;&gt;AE445,(IF(N445="",J445*INFORMAÇÕES!$U$115,IF(N445="CF",J445,0))),0)</f>
        <v>0</v>
      </c>
      <c r="AO445" s="75" t="n">
        <f aca="false">IF(AC445&lt;&gt;AE445,(IF(N445="",J445*INFORMAÇÕES!$U$116,IF(N445="O",J445,0))),0)</f>
        <v>0</v>
      </c>
      <c r="AP445" s="75" t="n">
        <f aca="false">IF(H445&lt;&gt;0,J445,0)</f>
        <v>0</v>
      </c>
      <c r="AQ445" s="75" t="n">
        <f aca="false">IF(K445&lt;&gt;0,L445,0)</f>
        <v>0</v>
      </c>
    </row>
    <row r="446" s="174" customFormat="true" ht="14.25" hidden="false" customHeight="false" outlineLevel="0" collapsed="false">
      <c r="A446" s="159" t="n">
        <v>434</v>
      </c>
      <c r="B446" s="160" t="n">
        <f aca="false">R446</f>
        <v>0</v>
      </c>
      <c r="C446" s="161" t="n">
        <f aca="false">T446</f>
        <v>0</v>
      </c>
      <c r="D446" s="162" t="n">
        <f aca="false">U446</f>
        <v>0</v>
      </c>
      <c r="E446" s="163" t="n">
        <f aca="false">'ORÇ.GLOBAL P CAIXA'!E445</f>
        <v>0</v>
      </c>
      <c r="F446" s="163" t="n">
        <f aca="false">IF('ORÇ.GLOBAL EMPRESA'!G445&gt;0,'ORÇ.GLOBAL EMPRESA'!G445,'ORÇ.GLOBAL P CAIXA'!F445)</f>
        <v>0</v>
      </c>
      <c r="G446" s="163" t="n">
        <f aca="false">IF(E446&lt;&gt;0,ROUND(E446*F446,2),IF(AK446=0,(SUMIF($AC$13:$AC$1012,B446,$AK$13:$AK$1012)),AK446))</f>
        <v>0</v>
      </c>
      <c r="H446" s="163" t="n">
        <f aca="false">V446</f>
        <v>0</v>
      </c>
      <c r="I446" s="163" t="n">
        <f aca="false">W446</f>
        <v>0</v>
      </c>
      <c r="J446" s="163" t="n">
        <f aca="false">IF(H446&lt;&gt;0,ROUND(H446*I446,2),IF(AP446=0,(SUMIF($AC$13:$AC$1012,B446,$AP$13:$AP$1012)),AP446))</f>
        <v>0</v>
      </c>
      <c r="K446" s="163" t="n">
        <f aca="false">H446-E446</f>
        <v>0</v>
      </c>
      <c r="L446" s="163" t="n">
        <f aca="false">J446-G446</f>
        <v>0</v>
      </c>
      <c r="M446" s="645" t="str">
        <f aca="false">IF('ORÇ.GLOBAL P CAIXA'!H445&gt;0,'ORÇ.GLOBAL P CAIXA'!H445,"")</f>
        <v/>
      </c>
      <c r="N446" s="646" t="n">
        <f aca="false">'ORÇ.GLOBAL P CAIXA'!I445</f>
        <v>0</v>
      </c>
      <c r="O446" s="166" t="str">
        <f aca="false">S446</f>
        <v/>
      </c>
      <c r="P446" s="167"/>
      <c r="Q446" s="168" t="str">
        <f aca="false">IF(B446&gt;0,"ok","ocultar")</f>
        <v>ocultar</v>
      </c>
      <c r="R446" s="647" t="n">
        <f aca="false">'ORÇ.GLOBAL P CAIXA'!B445</f>
        <v>0</v>
      </c>
      <c r="S446" s="170" t="str">
        <f aca="false">IF('ORÇ.GLOBAL P CAIXA'!N445&lt;&gt;0,'ORÇ.GLOBAL P CAIXA'!N445,"")</f>
        <v/>
      </c>
      <c r="T446" s="648" t="n">
        <f aca="false">'ORÇ.GLOBAL P CAIXA'!O445</f>
        <v>0</v>
      </c>
      <c r="U446" s="172" t="n">
        <f aca="false">'ORÇ.GLOBAL P CAIXA'!P445</f>
        <v>0</v>
      </c>
      <c r="V446" s="173" t="n">
        <f aca="false">'ORÇ.GLOBAL P CAIXA'!E445</f>
        <v>0</v>
      </c>
      <c r="W446" s="173" t="n">
        <f aca="false">F446</f>
        <v>0</v>
      </c>
      <c r="X446" s="649"/>
      <c r="Y446" s="649"/>
      <c r="Z446" s="650"/>
      <c r="AB446" s="88"/>
      <c r="AC446" s="157" t="n">
        <f aca="false">IF(B446=0,AC445,IF(ISNONTEXT(B446)=TRUE(),INT(B446),INT(LEFT(B446,FIND(".",B446)-1))))</f>
        <v>3</v>
      </c>
      <c r="AD446" s="157" t="str">
        <f aca="false">IF(AD447=1,1,IF(B446&lt;&gt;0,1,IF(C446&lt;&gt;0,1,IF(D446&lt;&gt;0,1,IF(E446&lt;&gt;0,1,"")))))</f>
        <v/>
      </c>
      <c r="AE446" s="157" t="str">
        <f aca="false">IF(AC446=0," ",IF(AC446&lt;&gt;AC445,AC446," "))</f>
        <v> </v>
      </c>
      <c r="AF446" s="88"/>
      <c r="AG446" s="75" t="e">
        <f aca="false">IF(AC446&lt;&gt;AE446,(IF(N446=0,G446*(INFORMAÇÕES!$Q$69/INFORMAÇÕES!$Q$72),IF(N446="R",G446,0))),0)</f>
        <v>#DIV/0!</v>
      </c>
      <c r="AH446" s="75" t="e">
        <f aca="false">IF(AC446&lt;&gt;AE446,(IF(N446=0,G446*(INFORMAÇÕES!$Q$70/INFORMAÇÕES!$Q$72),IF(N446="C",G446,0))),0)</f>
        <v>#DIV/0!</v>
      </c>
      <c r="AI446" s="75" t="n">
        <f aca="false">IF(AC446&lt;&gt;AE446,(IF(N446=0,G446*INFORMAÇÕES!$U$115,IF(N446="CF",G446,0))),0)</f>
        <v>0</v>
      </c>
      <c r="AJ446" s="75" t="n">
        <f aca="false">IF(AC446&lt;&gt;AE446,(IF(N446=0,G446*INFORMAÇÕES!$U$116,IF(N446="O",G446,0))),0)</f>
        <v>0</v>
      </c>
      <c r="AK446" s="75" t="n">
        <f aca="false">IF(E446&lt;&gt;0,G446,0)</f>
        <v>0</v>
      </c>
      <c r="AL446" s="75" t="n">
        <f aca="false">IF(AC446&lt;&gt;AE446,(IF(N446=0,J446*(INFORMAÇÕES!$Q$89/INFORMAÇÕES!$Q$92),IF(N446="R",J446,0))),0)</f>
        <v>0</v>
      </c>
      <c r="AM446" s="75" t="n">
        <f aca="false">IF(AC446&lt;&gt;AE446,(IF(N446=0,J446*(INFORMAÇÕES!$Q$90/INFORMAÇÕES!$Q$92),IF(N446="C",J446,0))),0)</f>
        <v>0</v>
      </c>
      <c r="AN446" s="75" t="n">
        <f aca="false">IF(AC446&lt;&gt;AE446,(IF(N446="",J446*INFORMAÇÕES!$U$115,IF(N446="CF",J446,0))),0)</f>
        <v>0</v>
      </c>
      <c r="AO446" s="75" t="n">
        <f aca="false">IF(AC446&lt;&gt;AE446,(IF(N446="",J446*INFORMAÇÕES!$U$116,IF(N446="O",J446,0))),0)</f>
        <v>0</v>
      </c>
      <c r="AP446" s="75" t="n">
        <f aca="false">IF(H446&lt;&gt;0,J446,0)</f>
        <v>0</v>
      </c>
      <c r="AQ446" s="75" t="n">
        <f aca="false">IF(K446&lt;&gt;0,L446,0)</f>
        <v>0</v>
      </c>
    </row>
    <row r="447" s="174" customFormat="true" ht="14.25" hidden="false" customHeight="false" outlineLevel="0" collapsed="false">
      <c r="A447" s="159" t="n">
        <v>435</v>
      </c>
      <c r="B447" s="160" t="n">
        <f aca="false">R447</f>
        <v>0</v>
      </c>
      <c r="C447" s="161" t="n">
        <f aca="false">T447</f>
        <v>0</v>
      </c>
      <c r="D447" s="162" t="n">
        <f aca="false">U447</f>
        <v>0</v>
      </c>
      <c r="E447" s="163" t="n">
        <f aca="false">'ORÇ.GLOBAL P CAIXA'!E446</f>
        <v>0</v>
      </c>
      <c r="F447" s="163" t="n">
        <f aca="false">IF('ORÇ.GLOBAL EMPRESA'!G446&gt;0,'ORÇ.GLOBAL EMPRESA'!G446,'ORÇ.GLOBAL P CAIXA'!F446)</f>
        <v>0</v>
      </c>
      <c r="G447" s="163" t="n">
        <f aca="false">IF(E447&lt;&gt;0,ROUND(E447*F447,2),IF(AK447=0,(SUMIF($AC$13:$AC$1012,B447,$AK$13:$AK$1012)),AK447))</f>
        <v>0</v>
      </c>
      <c r="H447" s="163" t="n">
        <f aca="false">V447</f>
        <v>0</v>
      </c>
      <c r="I447" s="163" t="n">
        <f aca="false">W447</f>
        <v>0</v>
      </c>
      <c r="J447" s="163" t="n">
        <f aca="false">IF(H447&lt;&gt;0,ROUND(H447*I447,2),IF(AP447=0,(SUMIF($AC$13:$AC$1012,B447,$AP$13:$AP$1012)),AP447))</f>
        <v>0</v>
      </c>
      <c r="K447" s="163" t="n">
        <f aca="false">H447-E447</f>
        <v>0</v>
      </c>
      <c r="L447" s="163" t="n">
        <f aca="false">J447-G447</f>
        <v>0</v>
      </c>
      <c r="M447" s="645" t="str">
        <f aca="false">IF('ORÇ.GLOBAL P CAIXA'!H446&gt;0,'ORÇ.GLOBAL P CAIXA'!H446,"")</f>
        <v/>
      </c>
      <c r="N447" s="646" t="n">
        <f aca="false">'ORÇ.GLOBAL P CAIXA'!I446</f>
        <v>0</v>
      </c>
      <c r="O447" s="166" t="str">
        <f aca="false">S447</f>
        <v/>
      </c>
      <c r="P447" s="167"/>
      <c r="Q447" s="168" t="str">
        <f aca="false">IF(B447&gt;0,"ok","ocultar")</f>
        <v>ocultar</v>
      </c>
      <c r="R447" s="647" t="n">
        <f aca="false">'ORÇ.GLOBAL P CAIXA'!B446</f>
        <v>0</v>
      </c>
      <c r="S447" s="170" t="str">
        <f aca="false">IF('ORÇ.GLOBAL P CAIXA'!N446&lt;&gt;0,'ORÇ.GLOBAL P CAIXA'!N446,"")</f>
        <v/>
      </c>
      <c r="T447" s="648" t="n">
        <f aca="false">'ORÇ.GLOBAL P CAIXA'!O446</f>
        <v>0</v>
      </c>
      <c r="U447" s="172" t="n">
        <f aca="false">'ORÇ.GLOBAL P CAIXA'!P446</f>
        <v>0</v>
      </c>
      <c r="V447" s="173" t="n">
        <f aca="false">'ORÇ.GLOBAL P CAIXA'!E446</f>
        <v>0</v>
      </c>
      <c r="W447" s="173" t="n">
        <f aca="false">F447</f>
        <v>0</v>
      </c>
      <c r="X447" s="649"/>
      <c r="Y447" s="649"/>
      <c r="Z447" s="650"/>
      <c r="AB447" s="88"/>
      <c r="AC447" s="157" t="n">
        <f aca="false">IF(B447=0,AC446,IF(ISNONTEXT(B447)=TRUE(),INT(B447),INT(LEFT(B447,FIND(".",B447)-1))))</f>
        <v>3</v>
      </c>
      <c r="AD447" s="157" t="str">
        <f aca="false">IF(AD448=1,1,IF(B447&lt;&gt;0,1,IF(C447&lt;&gt;0,1,IF(D447&lt;&gt;0,1,IF(E447&lt;&gt;0,1,"")))))</f>
        <v/>
      </c>
      <c r="AE447" s="157" t="str">
        <f aca="false">IF(AC447=0," ",IF(AC447&lt;&gt;AC446,AC447," "))</f>
        <v> </v>
      </c>
      <c r="AF447" s="88"/>
      <c r="AG447" s="75" t="e">
        <f aca="false">IF(AC447&lt;&gt;AE447,(IF(N447=0,G447*(INFORMAÇÕES!$Q$69/INFORMAÇÕES!$Q$72),IF(N447="R",G447,0))),0)</f>
        <v>#DIV/0!</v>
      </c>
      <c r="AH447" s="75" t="e">
        <f aca="false">IF(AC447&lt;&gt;AE447,(IF(N447=0,G447*(INFORMAÇÕES!$Q$70/INFORMAÇÕES!$Q$72),IF(N447="C",G447,0))),0)</f>
        <v>#DIV/0!</v>
      </c>
      <c r="AI447" s="75" t="n">
        <f aca="false">IF(AC447&lt;&gt;AE447,(IF(N447=0,G447*INFORMAÇÕES!$U$115,IF(N447="CF",G447,0))),0)</f>
        <v>0</v>
      </c>
      <c r="AJ447" s="75" t="n">
        <f aca="false">IF(AC447&lt;&gt;AE447,(IF(N447=0,G447*INFORMAÇÕES!$U$116,IF(N447="O",G447,0))),0)</f>
        <v>0</v>
      </c>
      <c r="AK447" s="75" t="n">
        <f aca="false">IF(E447&lt;&gt;0,G447,0)</f>
        <v>0</v>
      </c>
      <c r="AL447" s="75" t="n">
        <f aca="false">IF(AC447&lt;&gt;AE447,(IF(N447=0,J447*(INFORMAÇÕES!$Q$89/INFORMAÇÕES!$Q$92),IF(N447="R",J447,0))),0)</f>
        <v>0</v>
      </c>
      <c r="AM447" s="75" t="n">
        <f aca="false">IF(AC447&lt;&gt;AE447,(IF(N447=0,J447*(INFORMAÇÕES!$Q$90/INFORMAÇÕES!$Q$92),IF(N447="C",J447,0))),0)</f>
        <v>0</v>
      </c>
      <c r="AN447" s="75" t="n">
        <f aca="false">IF(AC447&lt;&gt;AE447,(IF(N447="",J447*INFORMAÇÕES!$U$115,IF(N447="CF",J447,0))),0)</f>
        <v>0</v>
      </c>
      <c r="AO447" s="75" t="n">
        <f aca="false">IF(AC447&lt;&gt;AE447,(IF(N447="",J447*INFORMAÇÕES!$U$116,IF(N447="O",J447,0))),0)</f>
        <v>0</v>
      </c>
      <c r="AP447" s="75" t="n">
        <f aca="false">IF(H447&lt;&gt;0,J447,0)</f>
        <v>0</v>
      </c>
      <c r="AQ447" s="75" t="n">
        <f aca="false">IF(K447&lt;&gt;0,L447,0)</f>
        <v>0</v>
      </c>
    </row>
    <row r="448" s="174" customFormat="true" ht="14.25" hidden="false" customHeight="false" outlineLevel="0" collapsed="false">
      <c r="A448" s="159" t="n">
        <v>436</v>
      </c>
      <c r="B448" s="160" t="n">
        <f aca="false">R448</f>
        <v>0</v>
      </c>
      <c r="C448" s="161" t="n">
        <f aca="false">T448</f>
        <v>0</v>
      </c>
      <c r="D448" s="162" t="n">
        <f aca="false">U448</f>
        <v>0</v>
      </c>
      <c r="E448" s="163" t="n">
        <f aca="false">'ORÇ.GLOBAL P CAIXA'!E447</f>
        <v>0</v>
      </c>
      <c r="F448" s="163" t="n">
        <f aca="false">IF('ORÇ.GLOBAL EMPRESA'!G447&gt;0,'ORÇ.GLOBAL EMPRESA'!G447,'ORÇ.GLOBAL P CAIXA'!F447)</f>
        <v>0</v>
      </c>
      <c r="G448" s="163" t="n">
        <f aca="false">IF(E448&lt;&gt;0,ROUND(E448*F448,2),IF(AK448=0,(SUMIF($AC$13:$AC$1012,B448,$AK$13:$AK$1012)),AK448))</f>
        <v>0</v>
      </c>
      <c r="H448" s="163" t="n">
        <f aca="false">V448</f>
        <v>0</v>
      </c>
      <c r="I448" s="163" t="n">
        <f aca="false">W448</f>
        <v>0</v>
      </c>
      <c r="J448" s="163" t="n">
        <f aca="false">IF(H448&lt;&gt;0,ROUND(H448*I448,2),IF(AP448=0,(SUMIF($AC$13:$AC$1012,B448,$AP$13:$AP$1012)),AP448))</f>
        <v>0</v>
      </c>
      <c r="K448" s="163" t="n">
        <f aca="false">H448-E448</f>
        <v>0</v>
      </c>
      <c r="L448" s="163" t="n">
        <f aca="false">J448-G448</f>
        <v>0</v>
      </c>
      <c r="M448" s="645" t="str">
        <f aca="false">IF('ORÇ.GLOBAL P CAIXA'!H447&gt;0,'ORÇ.GLOBAL P CAIXA'!H447,"")</f>
        <v/>
      </c>
      <c r="N448" s="646" t="n">
        <f aca="false">'ORÇ.GLOBAL P CAIXA'!I447</f>
        <v>0</v>
      </c>
      <c r="O448" s="166" t="str">
        <f aca="false">S448</f>
        <v/>
      </c>
      <c r="P448" s="167"/>
      <c r="Q448" s="168" t="str">
        <f aca="false">IF(B448&gt;0,"ok","ocultar")</f>
        <v>ocultar</v>
      </c>
      <c r="R448" s="647" t="n">
        <f aca="false">'ORÇ.GLOBAL P CAIXA'!B447</f>
        <v>0</v>
      </c>
      <c r="S448" s="170" t="str">
        <f aca="false">IF('ORÇ.GLOBAL P CAIXA'!N447&lt;&gt;0,'ORÇ.GLOBAL P CAIXA'!N447,"")</f>
        <v/>
      </c>
      <c r="T448" s="648" t="n">
        <f aca="false">'ORÇ.GLOBAL P CAIXA'!O447</f>
        <v>0</v>
      </c>
      <c r="U448" s="172" t="n">
        <f aca="false">'ORÇ.GLOBAL P CAIXA'!P447</f>
        <v>0</v>
      </c>
      <c r="V448" s="173" t="n">
        <f aca="false">'ORÇ.GLOBAL P CAIXA'!E447</f>
        <v>0</v>
      </c>
      <c r="W448" s="173" t="n">
        <f aca="false">F448</f>
        <v>0</v>
      </c>
      <c r="X448" s="649"/>
      <c r="Y448" s="649"/>
      <c r="Z448" s="650"/>
      <c r="AB448" s="88"/>
      <c r="AC448" s="157" t="n">
        <f aca="false">IF(B448=0,AC447,IF(ISNONTEXT(B448)=TRUE(),INT(B448),INT(LEFT(B448,FIND(".",B448)-1))))</f>
        <v>3</v>
      </c>
      <c r="AD448" s="157" t="str">
        <f aca="false">IF(AD449=1,1,IF(B448&lt;&gt;0,1,IF(C448&lt;&gt;0,1,IF(D448&lt;&gt;0,1,IF(E448&lt;&gt;0,1,"")))))</f>
        <v/>
      </c>
      <c r="AE448" s="157" t="str">
        <f aca="false">IF(AC448=0," ",IF(AC448&lt;&gt;AC447,AC448," "))</f>
        <v> </v>
      </c>
      <c r="AF448" s="88"/>
      <c r="AG448" s="75" t="e">
        <f aca="false">IF(AC448&lt;&gt;AE448,(IF(N448=0,G448*(INFORMAÇÕES!$Q$69/INFORMAÇÕES!$Q$72),IF(N448="R",G448,0))),0)</f>
        <v>#DIV/0!</v>
      </c>
      <c r="AH448" s="75" t="e">
        <f aca="false">IF(AC448&lt;&gt;AE448,(IF(N448=0,G448*(INFORMAÇÕES!$Q$70/INFORMAÇÕES!$Q$72),IF(N448="C",G448,0))),0)</f>
        <v>#DIV/0!</v>
      </c>
      <c r="AI448" s="75" t="n">
        <f aca="false">IF(AC448&lt;&gt;AE448,(IF(N448=0,G448*INFORMAÇÕES!$U$115,IF(N448="CF",G448,0))),0)</f>
        <v>0</v>
      </c>
      <c r="AJ448" s="75" t="n">
        <f aca="false">IF(AC448&lt;&gt;AE448,(IF(N448=0,G448*INFORMAÇÕES!$U$116,IF(N448="O",G448,0))),0)</f>
        <v>0</v>
      </c>
      <c r="AK448" s="75" t="n">
        <f aca="false">IF(E448&lt;&gt;0,G448,0)</f>
        <v>0</v>
      </c>
      <c r="AL448" s="75" t="n">
        <f aca="false">IF(AC448&lt;&gt;AE448,(IF(N448=0,J448*(INFORMAÇÕES!$Q$89/INFORMAÇÕES!$Q$92),IF(N448="R",J448,0))),0)</f>
        <v>0</v>
      </c>
      <c r="AM448" s="75" t="n">
        <f aca="false">IF(AC448&lt;&gt;AE448,(IF(N448=0,J448*(INFORMAÇÕES!$Q$90/INFORMAÇÕES!$Q$92),IF(N448="C",J448,0))),0)</f>
        <v>0</v>
      </c>
      <c r="AN448" s="75" t="n">
        <f aca="false">IF(AC448&lt;&gt;AE448,(IF(N448="",J448*INFORMAÇÕES!$U$115,IF(N448="CF",J448,0))),0)</f>
        <v>0</v>
      </c>
      <c r="AO448" s="75" t="n">
        <f aca="false">IF(AC448&lt;&gt;AE448,(IF(N448="",J448*INFORMAÇÕES!$U$116,IF(N448="O",J448,0))),0)</f>
        <v>0</v>
      </c>
      <c r="AP448" s="75" t="n">
        <f aca="false">IF(H448&lt;&gt;0,J448,0)</f>
        <v>0</v>
      </c>
      <c r="AQ448" s="75" t="n">
        <f aca="false">IF(K448&lt;&gt;0,L448,0)</f>
        <v>0</v>
      </c>
    </row>
    <row r="449" s="174" customFormat="true" ht="14.25" hidden="false" customHeight="false" outlineLevel="0" collapsed="false">
      <c r="A449" s="159" t="n">
        <v>437</v>
      </c>
      <c r="B449" s="160" t="n">
        <f aca="false">R449</f>
        <v>0</v>
      </c>
      <c r="C449" s="161" t="n">
        <f aca="false">T449</f>
        <v>0</v>
      </c>
      <c r="D449" s="162" t="n">
        <f aca="false">U449</f>
        <v>0</v>
      </c>
      <c r="E449" s="163" t="n">
        <f aca="false">'ORÇ.GLOBAL P CAIXA'!E448</f>
        <v>0</v>
      </c>
      <c r="F449" s="163" t="n">
        <f aca="false">IF('ORÇ.GLOBAL EMPRESA'!G448&gt;0,'ORÇ.GLOBAL EMPRESA'!G448,'ORÇ.GLOBAL P CAIXA'!F448)</f>
        <v>0</v>
      </c>
      <c r="G449" s="163" t="n">
        <f aca="false">IF(E449&lt;&gt;0,ROUND(E449*F449,2),IF(AK449=0,(SUMIF($AC$13:$AC$1012,B449,$AK$13:$AK$1012)),AK449))</f>
        <v>0</v>
      </c>
      <c r="H449" s="163" t="n">
        <f aca="false">V449</f>
        <v>0</v>
      </c>
      <c r="I449" s="163" t="n">
        <f aca="false">W449</f>
        <v>0</v>
      </c>
      <c r="J449" s="163" t="n">
        <f aca="false">IF(H449&lt;&gt;0,ROUND(H449*I449,2),IF(AP449=0,(SUMIF($AC$13:$AC$1012,B449,$AP$13:$AP$1012)),AP449))</f>
        <v>0</v>
      </c>
      <c r="K449" s="163" t="n">
        <f aca="false">H449-E449</f>
        <v>0</v>
      </c>
      <c r="L449" s="163" t="n">
        <f aca="false">J449-G449</f>
        <v>0</v>
      </c>
      <c r="M449" s="645" t="str">
        <f aca="false">IF('ORÇ.GLOBAL P CAIXA'!H448&gt;0,'ORÇ.GLOBAL P CAIXA'!H448,"")</f>
        <v/>
      </c>
      <c r="N449" s="646" t="n">
        <f aca="false">'ORÇ.GLOBAL P CAIXA'!I448</f>
        <v>0</v>
      </c>
      <c r="O449" s="166" t="str">
        <f aca="false">S449</f>
        <v/>
      </c>
      <c r="P449" s="167"/>
      <c r="Q449" s="168" t="str">
        <f aca="false">IF(B449&gt;0,"ok","ocultar")</f>
        <v>ocultar</v>
      </c>
      <c r="R449" s="647" t="n">
        <f aca="false">'ORÇ.GLOBAL P CAIXA'!B448</f>
        <v>0</v>
      </c>
      <c r="S449" s="170" t="str">
        <f aca="false">IF('ORÇ.GLOBAL P CAIXA'!N448&lt;&gt;0,'ORÇ.GLOBAL P CAIXA'!N448,"")</f>
        <v/>
      </c>
      <c r="T449" s="648" t="n">
        <f aca="false">'ORÇ.GLOBAL P CAIXA'!O448</f>
        <v>0</v>
      </c>
      <c r="U449" s="172" t="n">
        <f aca="false">'ORÇ.GLOBAL P CAIXA'!P448</f>
        <v>0</v>
      </c>
      <c r="V449" s="173" t="n">
        <f aca="false">'ORÇ.GLOBAL P CAIXA'!E448</f>
        <v>0</v>
      </c>
      <c r="W449" s="173" t="n">
        <f aca="false">F449</f>
        <v>0</v>
      </c>
      <c r="X449" s="649"/>
      <c r="Y449" s="649"/>
      <c r="Z449" s="650"/>
      <c r="AB449" s="88"/>
      <c r="AC449" s="157" t="n">
        <f aca="false">IF(B449=0,AC448,IF(ISNONTEXT(B449)=TRUE(),INT(B449),INT(LEFT(B449,FIND(".",B449)-1))))</f>
        <v>3</v>
      </c>
      <c r="AD449" s="157" t="str">
        <f aca="false">IF(AD450=1,1,IF(B449&lt;&gt;0,1,IF(C449&lt;&gt;0,1,IF(D449&lt;&gt;0,1,IF(E449&lt;&gt;0,1,"")))))</f>
        <v/>
      </c>
      <c r="AE449" s="157" t="str">
        <f aca="false">IF(AC449=0," ",IF(AC449&lt;&gt;AC448,AC449," "))</f>
        <v> </v>
      </c>
      <c r="AF449" s="88"/>
      <c r="AG449" s="75" t="e">
        <f aca="false">IF(AC449&lt;&gt;AE449,(IF(N449=0,G449*(INFORMAÇÕES!$Q$69/INFORMAÇÕES!$Q$72),IF(N449="R",G449,0))),0)</f>
        <v>#DIV/0!</v>
      </c>
      <c r="AH449" s="75" t="e">
        <f aca="false">IF(AC449&lt;&gt;AE449,(IF(N449=0,G449*(INFORMAÇÕES!$Q$70/INFORMAÇÕES!$Q$72),IF(N449="C",G449,0))),0)</f>
        <v>#DIV/0!</v>
      </c>
      <c r="AI449" s="75" t="n">
        <f aca="false">IF(AC449&lt;&gt;AE449,(IF(N449=0,G449*INFORMAÇÕES!$U$115,IF(N449="CF",G449,0))),0)</f>
        <v>0</v>
      </c>
      <c r="AJ449" s="75" t="n">
        <f aca="false">IF(AC449&lt;&gt;AE449,(IF(N449=0,G449*INFORMAÇÕES!$U$116,IF(N449="O",G449,0))),0)</f>
        <v>0</v>
      </c>
      <c r="AK449" s="75" t="n">
        <f aca="false">IF(E449&lt;&gt;0,G449,0)</f>
        <v>0</v>
      </c>
      <c r="AL449" s="75" t="n">
        <f aca="false">IF(AC449&lt;&gt;AE449,(IF(N449=0,J449*(INFORMAÇÕES!$Q$89/INFORMAÇÕES!$Q$92),IF(N449="R",J449,0))),0)</f>
        <v>0</v>
      </c>
      <c r="AM449" s="75" t="n">
        <f aca="false">IF(AC449&lt;&gt;AE449,(IF(N449=0,J449*(INFORMAÇÕES!$Q$90/INFORMAÇÕES!$Q$92),IF(N449="C",J449,0))),0)</f>
        <v>0</v>
      </c>
      <c r="AN449" s="75" t="n">
        <f aca="false">IF(AC449&lt;&gt;AE449,(IF(N449="",J449*INFORMAÇÕES!$U$115,IF(N449="CF",J449,0))),0)</f>
        <v>0</v>
      </c>
      <c r="AO449" s="75" t="n">
        <f aca="false">IF(AC449&lt;&gt;AE449,(IF(N449="",J449*INFORMAÇÕES!$U$116,IF(N449="O",J449,0))),0)</f>
        <v>0</v>
      </c>
      <c r="AP449" s="75" t="n">
        <f aca="false">IF(H449&lt;&gt;0,J449,0)</f>
        <v>0</v>
      </c>
      <c r="AQ449" s="75" t="n">
        <f aca="false">IF(K449&lt;&gt;0,L449,0)</f>
        <v>0</v>
      </c>
    </row>
    <row r="450" s="174" customFormat="true" ht="14.25" hidden="false" customHeight="false" outlineLevel="0" collapsed="false">
      <c r="A450" s="159" t="n">
        <v>438</v>
      </c>
      <c r="B450" s="160" t="n">
        <f aca="false">R450</f>
        <v>0</v>
      </c>
      <c r="C450" s="161" t="n">
        <f aca="false">T450</f>
        <v>0</v>
      </c>
      <c r="D450" s="162" t="n">
        <f aca="false">U450</f>
        <v>0</v>
      </c>
      <c r="E450" s="163" t="n">
        <f aca="false">'ORÇ.GLOBAL P CAIXA'!E449</f>
        <v>0</v>
      </c>
      <c r="F450" s="163" t="n">
        <f aca="false">IF('ORÇ.GLOBAL EMPRESA'!G449&gt;0,'ORÇ.GLOBAL EMPRESA'!G449,'ORÇ.GLOBAL P CAIXA'!F449)</f>
        <v>0</v>
      </c>
      <c r="G450" s="163" t="n">
        <f aca="false">IF(E450&lt;&gt;0,ROUND(E450*F450,2),IF(AK450=0,(SUMIF($AC$13:$AC$1012,B450,$AK$13:$AK$1012)),AK450))</f>
        <v>0</v>
      </c>
      <c r="H450" s="163" t="n">
        <f aca="false">V450</f>
        <v>0</v>
      </c>
      <c r="I450" s="163" t="n">
        <f aca="false">W450</f>
        <v>0</v>
      </c>
      <c r="J450" s="163" t="n">
        <f aca="false">IF(H450&lt;&gt;0,ROUND(H450*I450,2),IF(AP450=0,(SUMIF($AC$13:$AC$1012,B450,$AP$13:$AP$1012)),AP450))</f>
        <v>0</v>
      </c>
      <c r="K450" s="163" t="n">
        <f aca="false">H450-E450</f>
        <v>0</v>
      </c>
      <c r="L450" s="163" t="n">
        <f aca="false">J450-G450</f>
        <v>0</v>
      </c>
      <c r="M450" s="645" t="str">
        <f aca="false">IF('ORÇ.GLOBAL P CAIXA'!H449&gt;0,'ORÇ.GLOBAL P CAIXA'!H449,"")</f>
        <v/>
      </c>
      <c r="N450" s="646" t="n">
        <f aca="false">'ORÇ.GLOBAL P CAIXA'!I449</f>
        <v>0</v>
      </c>
      <c r="O450" s="166" t="str">
        <f aca="false">S450</f>
        <v/>
      </c>
      <c r="P450" s="167"/>
      <c r="Q450" s="168" t="str">
        <f aca="false">IF(B450&gt;0,"ok","ocultar")</f>
        <v>ocultar</v>
      </c>
      <c r="R450" s="647" t="n">
        <f aca="false">'ORÇ.GLOBAL P CAIXA'!B449</f>
        <v>0</v>
      </c>
      <c r="S450" s="170" t="str">
        <f aca="false">IF('ORÇ.GLOBAL P CAIXA'!N449&lt;&gt;0,'ORÇ.GLOBAL P CAIXA'!N449,"")</f>
        <v/>
      </c>
      <c r="T450" s="648" t="n">
        <f aca="false">'ORÇ.GLOBAL P CAIXA'!O449</f>
        <v>0</v>
      </c>
      <c r="U450" s="172" t="n">
        <f aca="false">'ORÇ.GLOBAL P CAIXA'!P449</f>
        <v>0</v>
      </c>
      <c r="V450" s="173" t="n">
        <f aca="false">'ORÇ.GLOBAL P CAIXA'!E449</f>
        <v>0</v>
      </c>
      <c r="W450" s="173" t="n">
        <f aca="false">F450</f>
        <v>0</v>
      </c>
      <c r="X450" s="649"/>
      <c r="Y450" s="649"/>
      <c r="Z450" s="650"/>
      <c r="AB450" s="88"/>
      <c r="AC450" s="157" t="n">
        <f aca="false">IF(B450=0,AC449,IF(ISNONTEXT(B450)=TRUE(),INT(B450),INT(LEFT(B450,FIND(".",B450)-1))))</f>
        <v>3</v>
      </c>
      <c r="AD450" s="157" t="str">
        <f aca="false">IF(AD451=1,1,IF(B450&lt;&gt;0,1,IF(C450&lt;&gt;0,1,IF(D450&lt;&gt;0,1,IF(E450&lt;&gt;0,1,"")))))</f>
        <v/>
      </c>
      <c r="AE450" s="157" t="str">
        <f aca="false">IF(AC450=0," ",IF(AC450&lt;&gt;AC449,AC450," "))</f>
        <v> </v>
      </c>
      <c r="AF450" s="88"/>
      <c r="AG450" s="75" t="e">
        <f aca="false">IF(AC450&lt;&gt;AE450,(IF(N450=0,G450*(INFORMAÇÕES!$Q$69/INFORMAÇÕES!$Q$72),IF(N450="R",G450,0))),0)</f>
        <v>#DIV/0!</v>
      </c>
      <c r="AH450" s="75" t="e">
        <f aca="false">IF(AC450&lt;&gt;AE450,(IF(N450=0,G450*(INFORMAÇÕES!$Q$70/INFORMAÇÕES!$Q$72),IF(N450="C",G450,0))),0)</f>
        <v>#DIV/0!</v>
      </c>
      <c r="AI450" s="75" t="n">
        <f aca="false">IF(AC450&lt;&gt;AE450,(IF(N450=0,G450*INFORMAÇÕES!$U$115,IF(N450="CF",G450,0))),0)</f>
        <v>0</v>
      </c>
      <c r="AJ450" s="75" t="n">
        <f aca="false">IF(AC450&lt;&gt;AE450,(IF(N450=0,G450*INFORMAÇÕES!$U$116,IF(N450="O",G450,0))),0)</f>
        <v>0</v>
      </c>
      <c r="AK450" s="75" t="n">
        <f aca="false">IF(E450&lt;&gt;0,G450,0)</f>
        <v>0</v>
      </c>
      <c r="AL450" s="75" t="n">
        <f aca="false">IF(AC450&lt;&gt;AE450,(IF(N450=0,J450*(INFORMAÇÕES!$Q$89/INFORMAÇÕES!$Q$92),IF(N450="R",J450,0))),0)</f>
        <v>0</v>
      </c>
      <c r="AM450" s="75" t="n">
        <f aca="false">IF(AC450&lt;&gt;AE450,(IF(N450=0,J450*(INFORMAÇÕES!$Q$90/INFORMAÇÕES!$Q$92),IF(N450="C",J450,0))),0)</f>
        <v>0</v>
      </c>
      <c r="AN450" s="75" t="n">
        <f aca="false">IF(AC450&lt;&gt;AE450,(IF(N450="",J450*INFORMAÇÕES!$U$115,IF(N450="CF",J450,0))),0)</f>
        <v>0</v>
      </c>
      <c r="AO450" s="75" t="n">
        <f aca="false">IF(AC450&lt;&gt;AE450,(IF(N450="",J450*INFORMAÇÕES!$U$116,IF(N450="O",J450,0))),0)</f>
        <v>0</v>
      </c>
      <c r="AP450" s="75" t="n">
        <f aca="false">IF(H450&lt;&gt;0,J450,0)</f>
        <v>0</v>
      </c>
      <c r="AQ450" s="75" t="n">
        <f aca="false">IF(K450&lt;&gt;0,L450,0)</f>
        <v>0</v>
      </c>
    </row>
    <row r="451" s="174" customFormat="true" ht="14.25" hidden="false" customHeight="false" outlineLevel="0" collapsed="false">
      <c r="A451" s="159" t="n">
        <v>439</v>
      </c>
      <c r="B451" s="160" t="n">
        <f aca="false">R451</f>
        <v>0</v>
      </c>
      <c r="C451" s="161" t="n">
        <f aca="false">T451</f>
        <v>0</v>
      </c>
      <c r="D451" s="162" t="n">
        <f aca="false">U451</f>
        <v>0</v>
      </c>
      <c r="E451" s="163" t="n">
        <f aca="false">'ORÇ.GLOBAL P CAIXA'!E450</f>
        <v>0</v>
      </c>
      <c r="F451" s="163" t="n">
        <f aca="false">IF('ORÇ.GLOBAL EMPRESA'!G450&gt;0,'ORÇ.GLOBAL EMPRESA'!G450,'ORÇ.GLOBAL P CAIXA'!F450)</f>
        <v>0</v>
      </c>
      <c r="G451" s="163" t="n">
        <f aca="false">IF(E451&lt;&gt;0,ROUND(E451*F451,2),IF(AK451=0,(SUMIF($AC$13:$AC$1012,B451,$AK$13:$AK$1012)),AK451))</f>
        <v>0</v>
      </c>
      <c r="H451" s="163" t="n">
        <f aca="false">V451</f>
        <v>0</v>
      </c>
      <c r="I451" s="163" t="n">
        <f aca="false">W451</f>
        <v>0</v>
      </c>
      <c r="J451" s="163" t="n">
        <f aca="false">IF(H451&lt;&gt;0,ROUND(H451*I451,2),IF(AP451=0,(SUMIF($AC$13:$AC$1012,B451,$AP$13:$AP$1012)),AP451))</f>
        <v>0</v>
      </c>
      <c r="K451" s="163" t="n">
        <f aca="false">H451-E451</f>
        <v>0</v>
      </c>
      <c r="L451" s="163" t="n">
        <f aca="false">J451-G451</f>
        <v>0</v>
      </c>
      <c r="M451" s="645" t="str">
        <f aca="false">IF('ORÇ.GLOBAL P CAIXA'!H450&gt;0,'ORÇ.GLOBAL P CAIXA'!H450,"")</f>
        <v/>
      </c>
      <c r="N451" s="646" t="n">
        <f aca="false">'ORÇ.GLOBAL P CAIXA'!I450</f>
        <v>0</v>
      </c>
      <c r="O451" s="166" t="str">
        <f aca="false">S451</f>
        <v/>
      </c>
      <c r="P451" s="167"/>
      <c r="Q451" s="168" t="str">
        <f aca="false">IF(B451&gt;0,"ok","ocultar")</f>
        <v>ocultar</v>
      </c>
      <c r="R451" s="647" t="n">
        <f aca="false">'ORÇ.GLOBAL P CAIXA'!B450</f>
        <v>0</v>
      </c>
      <c r="S451" s="170" t="str">
        <f aca="false">IF('ORÇ.GLOBAL P CAIXA'!N450&lt;&gt;0,'ORÇ.GLOBAL P CAIXA'!N450,"")</f>
        <v/>
      </c>
      <c r="T451" s="648" t="n">
        <f aca="false">'ORÇ.GLOBAL P CAIXA'!O450</f>
        <v>0</v>
      </c>
      <c r="U451" s="172" t="n">
        <f aca="false">'ORÇ.GLOBAL P CAIXA'!P450</f>
        <v>0</v>
      </c>
      <c r="V451" s="173" t="n">
        <f aca="false">'ORÇ.GLOBAL P CAIXA'!E450</f>
        <v>0</v>
      </c>
      <c r="W451" s="173" t="n">
        <f aca="false">F451</f>
        <v>0</v>
      </c>
      <c r="X451" s="649"/>
      <c r="Y451" s="649"/>
      <c r="Z451" s="650"/>
      <c r="AB451" s="88"/>
      <c r="AC451" s="157" t="n">
        <f aca="false">IF(B451=0,AC450,IF(ISNONTEXT(B451)=TRUE(),INT(B451),INT(LEFT(B451,FIND(".",B451)-1))))</f>
        <v>3</v>
      </c>
      <c r="AD451" s="157" t="str">
        <f aca="false">IF(AD452=1,1,IF(B451&lt;&gt;0,1,IF(C451&lt;&gt;0,1,IF(D451&lt;&gt;0,1,IF(E451&lt;&gt;0,1,"")))))</f>
        <v/>
      </c>
      <c r="AE451" s="157" t="str">
        <f aca="false">IF(AC451=0," ",IF(AC451&lt;&gt;AC450,AC451," "))</f>
        <v> </v>
      </c>
      <c r="AF451" s="88"/>
      <c r="AG451" s="75" t="e">
        <f aca="false">IF(AC451&lt;&gt;AE451,(IF(N451=0,G451*(INFORMAÇÕES!$Q$69/INFORMAÇÕES!$Q$72),IF(N451="R",G451,0))),0)</f>
        <v>#DIV/0!</v>
      </c>
      <c r="AH451" s="75" t="e">
        <f aca="false">IF(AC451&lt;&gt;AE451,(IF(N451=0,G451*(INFORMAÇÕES!$Q$70/INFORMAÇÕES!$Q$72),IF(N451="C",G451,0))),0)</f>
        <v>#DIV/0!</v>
      </c>
      <c r="AI451" s="75" t="n">
        <f aca="false">IF(AC451&lt;&gt;AE451,(IF(N451=0,G451*INFORMAÇÕES!$U$115,IF(N451="CF",G451,0))),0)</f>
        <v>0</v>
      </c>
      <c r="AJ451" s="75" t="n">
        <f aca="false">IF(AC451&lt;&gt;AE451,(IF(N451=0,G451*INFORMAÇÕES!$U$116,IF(N451="O",G451,0))),0)</f>
        <v>0</v>
      </c>
      <c r="AK451" s="75" t="n">
        <f aca="false">IF(E451&lt;&gt;0,G451,0)</f>
        <v>0</v>
      </c>
      <c r="AL451" s="75" t="n">
        <f aca="false">IF(AC451&lt;&gt;AE451,(IF(N451=0,J451*(INFORMAÇÕES!$Q$89/INFORMAÇÕES!$Q$92),IF(N451="R",J451,0))),0)</f>
        <v>0</v>
      </c>
      <c r="AM451" s="75" t="n">
        <f aca="false">IF(AC451&lt;&gt;AE451,(IF(N451=0,J451*(INFORMAÇÕES!$Q$90/INFORMAÇÕES!$Q$92),IF(N451="C",J451,0))),0)</f>
        <v>0</v>
      </c>
      <c r="AN451" s="75" t="n">
        <f aca="false">IF(AC451&lt;&gt;AE451,(IF(N451="",J451*INFORMAÇÕES!$U$115,IF(N451="CF",J451,0))),0)</f>
        <v>0</v>
      </c>
      <c r="AO451" s="75" t="n">
        <f aca="false">IF(AC451&lt;&gt;AE451,(IF(N451="",J451*INFORMAÇÕES!$U$116,IF(N451="O",J451,0))),0)</f>
        <v>0</v>
      </c>
      <c r="AP451" s="75" t="n">
        <f aca="false">IF(H451&lt;&gt;0,J451,0)</f>
        <v>0</v>
      </c>
      <c r="AQ451" s="75" t="n">
        <f aca="false">IF(K451&lt;&gt;0,L451,0)</f>
        <v>0</v>
      </c>
    </row>
    <row r="452" s="174" customFormat="true" ht="14.25" hidden="false" customHeight="false" outlineLevel="0" collapsed="false">
      <c r="A452" s="159" t="n">
        <v>440</v>
      </c>
      <c r="B452" s="160" t="n">
        <f aca="false">R452</f>
        <v>0</v>
      </c>
      <c r="C452" s="161" t="n">
        <f aca="false">T452</f>
        <v>0</v>
      </c>
      <c r="D452" s="162" t="n">
        <f aca="false">U452</f>
        <v>0</v>
      </c>
      <c r="E452" s="163" t="n">
        <f aca="false">'ORÇ.GLOBAL P CAIXA'!E451</f>
        <v>0</v>
      </c>
      <c r="F452" s="163" t="n">
        <f aca="false">IF('ORÇ.GLOBAL EMPRESA'!G451&gt;0,'ORÇ.GLOBAL EMPRESA'!G451,'ORÇ.GLOBAL P CAIXA'!F451)</f>
        <v>0</v>
      </c>
      <c r="G452" s="163" t="n">
        <f aca="false">IF(E452&lt;&gt;0,ROUND(E452*F452,2),IF(AK452=0,(SUMIF($AC$13:$AC$1012,B452,$AK$13:$AK$1012)),AK452))</f>
        <v>0</v>
      </c>
      <c r="H452" s="163" t="n">
        <f aca="false">V452</f>
        <v>0</v>
      </c>
      <c r="I452" s="163" t="n">
        <f aca="false">W452</f>
        <v>0</v>
      </c>
      <c r="J452" s="163" t="n">
        <f aca="false">IF(H452&lt;&gt;0,ROUND(H452*I452,2),IF(AP452=0,(SUMIF($AC$13:$AC$1012,B452,$AP$13:$AP$1012)),AP452))</f>
        <v>0</v>
      </c>
      <c r="K452" s="163" t="n">
        <f aca="false">H452-E452</f>
        <v>0</v>
      </c>
      <c r="L452" s="163" t="n">
        <f aca="false">J452-G452</f>
        <v>0</v>
      </c>
      <c r="M452" s="645" t="str">
        <f aca="false">IF('ORÇ.GLOBAL P CAIXA'!H451&gt;0,'ORÇ.GLOBAL P CAIXA'!H451,"")</f>
        <v/>
      </c>
      <c r="N452" s="646" t="n">
        <f aca="false">'ORÇ.GLOBAL P CAIXA'!I451</f>
        <v>0</v>
      </c>
      <c r="O452" s="166" t="str">
        <f aca="false">S452</f>
        <v/>
      </c>
      <c r="P452" s="167"/>
      <c r="Q452" s="168" t="str">
        <f aca="false">IF(B452&gt;0,"ok","ocultar")</f>
        <v>ocultar</v>
      </c>
      <c r="R452" s="647" t="n">
        <f aca="false">'ORÇ.GLOBAL P CAIXA'!B451</f>
        <v>0</v>
      </c>
      <c r="S452" s="170" t="str">
        <f aca="false">IF('ORÇ.GLOBAL P CAIXA'!N451&lt;&gt;0,'ORÇ.GLOBAL P CAIXA'!N451,"")</f>
        <v/>
      </c>
      <c r="T452" s="648" t="n">
        <f aca="false">'ORÇ.GLOBAL P CAIXA'!O451</f>
        <v>0</v>
      </c>
      <c r="U452" s="172" t="n">
        <f aca="false">'ORÇ.GLOBAL P CAIXA'!P451</f>
        <v>0</v>
      </c>
      <c r="V452" s="173" t="n">
        <f aca="false">'ORÇ.GLOBAL P CAIXA'!E451</f>
        <v>0</v>
      </c>
      <c r="W452" s="173" t="n">
        <f aca="false">F452</f>
        <v>0</v>
      </c>
      <c r="X452" s="649"/>
      <c r="Y452" s="649"/>
      <c r="Z452" s="650"/>
      <c r="AB452" s="88"/>
      <c r="AC452" s="157" t="n">
        <f aca="false">IF(B452=0,AC451,IF(ISNONTEXT(B452)=TRUE(),INT(B452),INT(LEFT(B452,FIND(".",B452)-1))))</f>
        <v>3</v>
      </c>
      <c r="AD452" s="157" t="str">
        <f aca="false">IF(AD453=1,1,IF(B452&lt;&gt;0,1,IF(C452&lt;&gt;0,1,IF(D452&lt;&gt;0,1,IF(E452&lt;&gt;0,1,"")))))</f>
        <v/>
      </c>
      <c r="AE452" s="157" t="str">
        <f aca="false">IF(AC452=0," ",IF(AC452&lt;&gt;AC451,AC452," "))</f>
        <v> </v>
      </c>
      <c r="AF452" s="88"/>
      <c r="AG452" s="75" t="e">
        <f aca="false">IF(AC452&lt;&gt;AE452,(IF(N452=0,G452*(INFORMAÇÕES!$Q$69/INFORMAÇÕES!$Q$72),IF(N452="R",G452,0))),0)</f>
        <v>#DIV/0!</v>
      </c>
      <c r="AH452" s="75" t="e">
        <f aca="false">IF(AC452&lt;&gt;AE452,(IF(N452=0,G452*(INFORMAÇÕES!$Q$70/INFORMAÇÕES!$Q$72),IF(N452="C",G452,0))),0)</f>
        <v>#DIV/0!</v>
      </c>
      <c r="AI452" s="75" t="n">
        <f aca="false">IF(AC452&lt;&gt;AE452,(IF(N452=0,G452*INFORMAÇÕES!$U$115,IF(N452="CF",G452,0))),0)</f>
        <v>0</v>
      </c>
      <c r="AJ452" s="75" t="n">
        <f aca="false">IF(AC452&lt;&gt;AE452,(IF(N452=0,G452*INFORMAÇÕES!$U$116,IF(N452="O",G452,0))),0)</f>
        <v>0</v>
      </c>
      <c r="AK452" s="75" t="n">
        <f aca="false">IF(E452&lt;&gt;0,G452,0)</f>
        <v>0</v>
      </c>
      <c r="AL452" s="75" t="n">
        <f aca="false">IF(AC452&lt;&gt;AE452,(IF(N452=0,J452*(INFORMAÇÕES!$Q$89/INFORMAÇÕES!$Q$92),IF(N452="R",J452,0))),0)</f>
        <v>0</v>
      </c>
      <c r="AM452" s="75" t="n">
        <f aca="false">IF(AC452&lt;&gt;AE452,(IF(N452=0,J452*(INFORMAÇÕES!$Q$90/INFORMAÇÕES!$Q$92),IF(N452="C",J452,0))),0)</f>
        <v>0</v>
      </c>
      <c r="AN452" s="75" t="n">
        <f aca="false">IF(AC452&lt;&gt;AE452,(IF(N452="",J452*INFORMAÇÕES!$U$115,IF(N452="CF",J452,0))),0)</f>
        <v>0</v>
      </c>
      <c r="AO452" s="75" t="n">
        <f aca="false">IF(AC452&lt;&gt;AE452,(IF(N452="",J452*INFORMAÇÕES!$U$116,IF(N452="O",J452,0))),0)</f>
        <v>0</v>
      </c>
      <c r="AP452" s="75" t="n">
        <f aca="false">IF(H452&lt;&gt;0,J452,0)</f>
        <v>0</v>
      </c>
      <c r="AQ452" s="75" t="n">
        <f aca="false">IF(K452&lt;&gt;0,L452,0)</f>
        <v>0</v>
      </c>
    </row>
    <row r="453" s="174" customFormat="true" ht="14.25" hidden="false" customHeight="false" outlineLevel="0" collapsed="false">
      <c r="A453" s="159" t="n">
        <v>441</v>
      </c>
      <c r="B453" s="160" t="n">
        <f aca="false">R453</f>
        <v>0</v>
      </c>
      <c r="C453" s="161" t="n">
        <f aca="false">T453</f>
        <v>0</v>
      </c>
      <c r="D453" s="162" t="n">
        <f aca="false">U453</f>
        <v>0</v>
      </c>
      <c r="E453" s="163" t="n">
        <f aca="false">'ORÇ.GLOBAL P CAIXA'!E452</f>
        <v>0</v>
      </c>
      <c r="F453" s="163" t="n">
        <f aca="false">IF('ORÇ.GLOBAL EMPRESA'!G452&gt;0,'ORÇ.GLOBAL EMPRESA'!G452,'ORÇ.GLOBAL P CAIXA'!F452)</f>
        <v>0</v>
      </c>
      <c r="G453" s="163" t="n">
        <f aca="false">IF(E453&lt;&gt;0,ROUND(E453*F453,2),IF(AK453=0,(SUMIF($AC$13:$AC$1012,B453,$AK$13:$AK$1012)),AK453))</f>
        <v>0</v>
      </c>
      <c r="H453" s="163" t="n">
        <f aca="false">V453</f>
        <v>0</v>
      </c>
      <c r="I453" s="163" t="n">
        <f aca="false">W453</f>
        <v>0</v>
      </c>
      <c r="J453" s="163" t="n">
        <f aca="false">IF(H453&lt;&gt;0,ROUND(H453*I453,2),IF(AP453=0,(SUMIF($AC$13:$AC$1012,B453,$AP$13:$AP$1012)),AP453))</f>
        <v>0</v>
      </c>
      <c r="K453" s="163" t="n">
        <f aca="false">H453-E453</f>
        <v>0</v>
      </c>
      <c r="L453" s="163" t="n">
        <f aca="false">J453-G453</f>
        <v>0</v>
      </c>
      <c r="M453" s="645" t="str">
        <f aca="false">IF('ORÇ.GLOBAL P CAIXA'!H452&gt;0,'ORÇ.GLOBAL P CAIXA'!H452,"")</f>
        <v/>
      </c>
      <c r="N453" s="646" t="n">
        <f aca="false">'ORÇ.GLOBAL P CAIXA'!I452</f>
        <v>0</v>
      </c>
      <c r="O453" s="166" t="str">
        <f aca="false">S453</f>
        <v/>
      </c>
      <c r="P453" s="167"/>
      <c r="Q453" s="168" t="str">
        <f aca="false">IF(B453&gt;0,"ok","ocultar")</f>
        <v>ocultar</v>
      </c>
      <c r="R453" s="647" t="n">
        <f aca="false">'ORÇ.GLOBAL P CAIXA'!B452</f>
        <v>0</v>
      </c>
      <c r="S453" s="170" t="str">
        <f aca="false">IF('ORÇ.GLOBAL P CAIXA'!N452&lt;&gt;0,'ORÇ.GLOBAL P CAIXA'!N452,"")</f>
        <v/>
      </c>
      <c r="T453" s="648" t="n">
        <f aca="false">'ORÇ.GLOBAL P CAIXA'!O452</f>
        <v>0</v>
      </c>
      <c r="U453" s="172" t="n">
        <f aca="false">'ORÇ.GLOBAL P CAIXA'!P452</f>
        <v>0</v>
      </c>
      <c r="V453" s="173" t="n">
        <f aca="false">'ORÇ.GLOBAL P CAIXA'!E452</f>
        <v>0</v>
      </c>
      <c r="W453" s="173" t="n">
        <f aca="false">F453</f>
        <v>0</v>
      </c>
      <c r="X453" s="649"/>
      <c r="Y453" s="649"/>
      <c r="Z453" s="650"/>
      <c r="AB453" s="88"/>
      <c r="AC453" s="157" t="n">
        <f aca="false">IF(B453=0,AC452,IF(ISNONTEXT(B453)=TRUE(),INT(B453),INT(LEFT(B453,FIND(".",B453)-1))))</f>
        <v>3</v>
      </c>
      <c r="AD453" s="157" t="str">
        <f aca="false">IF(AD454=1,1,IF(B453&lt;&gt;0,1,IF(C453&lt;&gt;0,1,IF(D453&lt;&gt;0,1,IF(E453&lt;&gt;0,1,"")))))</f>
        <v/>
      </c>
      <c r="AE453" s="157" t="str">
        <f aca="false">IF(AC453=0," ",IF(AC453&lt;&gt;AC452,AC453," "))</f>
        <v> </v>
      </c>
      <c r="AF453" s="88"/>
      <c r="AG453" s="75" t="e">
        <f aca="false">IF(AC453&lt;&gt;AE453,(IF(N453=0,G453*(INFORMAÇÕES!$Q$69/INFORMAÇÕES!$Q$72),IF(N453="R",G453,0))),0)</f>
        <v>#DIV/0!</v>
      </c>
      <c r="AH453" s="75" t="e">
        <f aca="false">IF(AC453&lt;&gt;AE453,(IF(N453=0,G453*(INFORMAÇÕES!$Q$70/INFORMAÇÕES!$Q$72),IF(N453="C",G453,0))),0)</f>
        <v>#DIV/0!</v>
      </c>
      <c r="AI453" s="75" t="n">
        <f aca="false">IF(AC453&lt;&gt;AE453,(IF(N453=0,G453*INFORMAÇÕES!$U$115,IF(N453="CF",G453,0))),0)</f>
        <v>0</v>
      </c>
      <c r="AJ453" s="75" t="n">
        <f aca="false">IF(AC453&lt;&gt;AE453,(IF(N453=0,G453*INFORMAÇÕES!$U$116,IF(N453="O",G453,0))),0)</f>
        <v>0</v>
      </c>
      <c r="AK453" s="75" t="n">
        <f aca="false">IF(E453&lt;&gt;0,G453,0)</f>
        <v>0</v>
      </c>
      <c r="AL453" s="75" t="n">
        <f aca="false">IF(AC453&lt;&gt;AE453,(IF(N453=0,J453*(INFORMAÇÕES!$Q$89/INFORMAÇÕES!$Q$92),IF(N453="R",J453,0))),0)</f>
        <v>0</v>
      </c>
      <c r="AM453" s="75" t="n">
        <f aca="false">IF(AC453&lt;&gt;AE453,(IF(N453=0,J453*(INFORMAÇÕES!$Q$90/INFORMAÇÕES!$Q$92),IF(N453="C",J453,0))),0)</f>
        <v>0</v>
      </c>
      <c r="AN453" s="75" t="n">
        <f aca="false">IF(AC453&lt;&gt;AE453,(IF(N453="",J453*INFORMAÇÕES!$U$115,IF(N453="CF",J453,0))),0)</f>
        <v>0</v>
      </c>
      <c r="AO453" s="75" t="n">
        <f aca="false">IF(AC453&lt;&gt;AE453,(IF(N453="",J453*INFORMAÇÕES!$U$116,IF(N453="O",J453,0))),0)</f>
        <v>0</v>
      </c>
      <c r="AP453" s="75" t="n">
        <f aca="false">IF(H453&lt;&gt;0,J453,0)</f>
        <v>0</v>
      </c>
      <c r="AQ453" s="75" t="n">
        <f aca="false">IF(K453&lt;&gt;0,L453,0)</f>
        <v>0</v>
      </c>
    </row>
    <row r="454" s="174" customFormat="true" ht="14.25" hidden="false" customHeight="false" outlineLevel="0" collapsed="false">
      <c r="A454" s="159" t="n">
        <v>442</v>
      </c>
      <c r="B454" s="160" t="n">
        <f aca="false">R454</f>
        <v>0</v>
      </c>
      <c r="C454" s="161" t="n">
        <f aca="false">T454</f>
        <v>0</v>
      </c>
      <c r="D454" s="162" t="n">
        <f aca="false">U454</f>
        <v>0</v>
      </c>
      <c r="E454" s="163" t="n">
        <f aca="false">'ORÇ.GLOBAL P CAIXA'!E453</f>
        <v>0</v>
      </c>
      <c r="F454" s="163" t="n">
        <f aca="false">IF('ORÇ.GLOBAL EMPRESA'!G453&gt;0,'ORÇ.GLOBAL EMPRESA'!G453,'ORÇ.GLOBAL P CAIXA'!F453)</f>
        <v>0</v>
      </c>
      <c r="G454" s="163" t="n">
        <f aca="false">IF(E454&lt;&gt;0,ROUND(E454*F454,2),IF(AK454=0,(SUMIF($AC$13:$AC$1012,B454,$AK$13:$AK$1012)),AK454))</f>
        <v>0</v>
      </c>
      <c r="H454" s="163" t="n">
        <f aca="false">V454</f>
        <v>0</v>
      </c>
      <c r="I454" s="163" t="n">
        <f aca="false">W454</f>
        <v>0</v>
      </c>
      <c r="J454" s="163" t="n">
        <f aca="false">IF(H454&lt;&gt;0,ROUND(H454*I454,2),IF(AP454=0,(SUMIF($AC$13:$AC$1012,B454,$AP$13:$AP$1012)),AP454))</f>
        <v>0</v>
      </c>
      <c r="K454" s="163" t="n">
        <f aca="false">H454-E454</f>
        <v>0</v>
      </c>
      <c r="L454" s="163" t="n">
        <f aca="false">J454-G454</f>
        <v>0</v>
      </c>
      <c r="M454" s="645" t="str">
        <f aca="false">IF('ORÇ.GLOBAL P CAIXA'!H453&gt;0,'ORÇ.GLOBAL P CAIXA'!H453,"")</f>
        <v/>
      </c>
      <c r="N454" s="646" t="n">
        <f aca="false">'ORÇ.GLOBAL P CAIXA'!I453</f>
        <v>0</v>
      </c>
      <c r="O454" s="166" t="str">
        <f aca="false">S454</f>
        <v/>
      </c>
      <c r="P454" s="167"/>
      <c r="Q454" s="168" t="str">
        <f aca="false">IF(B454&gt;0,"ok","ocultar")</f>
        <v>ocultar</v>
      </c>
      <c r="R454" s="647" t="n">
        <f aca="false">'ORÇ.GLOBAL P CAIXA'!B453</f>
        <v>0</v>
      </c>
      <c r="S454" s="170" t="str">
        <f aca="false">IF('ORÇ.GLOBAL P CAIXA'!N453&lt;&gt;0,'ORÇ.GLOBAL P CAIXA'!N453,"")</f>
        <v/>
      </c>
      <c r="T454" s="648" t="n">
        <f aca="false">'ORÇ.GLOBAL P CAIXA'!O453</f>
        <v>0</v>
      </c>
      <c r="U454" s="172" t="n">
        <f aca="false">'ORÇ.GLOBAL P CAIXA'!P453</f>
        <v>0</v>
      </c>
      <c r="V454" s="173" t="n">
        <f aca="false">'ORÇ.GLOBAL P CAIXA'!E453</f>
        <v>0</v>
      </c>
      <c r="W454" s="173" t="n">
        <f aca="false">F454</f>
        <v>0</v>
      </c>
      <c r="X454" s="649"/>
      <c r="Y454" s="649"/>
      <c r="Z454" s="650"/>
      <c r="AB454" s="88"/>
      <c r="AC454" s="157" t="n">
        <f aca="false">IF(B454=0,AC453,IF(ISNONTEXT(B454)=TRUE(),INT(B454),INT(LEFT(B454,FIND(".",B454)-1))))</f>
        <v>3</v>
      </c>
      <c r="AD454" s="157" t="str">
        <f aca="false">IF(AD455=1,1,IF(B454&lt;&gt;0,1,IF(C454&lt;&gt;0,1,IF(D454&lt;&gt;0,1,IF(E454&lt;&gt;0,1,"")))))</f>
        <v/>
      </c>
      <c r="AE454" s="157" t="str">
        <f aca="false">IF(AC454=0," ",IF(AC454&lt;&gt;AC453,AC454," "))</f>
        <v> </v>
      </c>
      <c r="AF454" s="88"/>
      <c r="AG454" s="75" t="e">
        <f aca="false">IF(AC454&lt;&gt;AE454,(IF(N454=0,G454*(INFORMAÇÕES!$Q$69/INFORMAÇÕES!$Q$72),IF(N454="R",G454,0))),0)</f>
        <v>#DIV/0!</v>
      </c>
      <c r="AH454" s="75" t="e">
        <f aca="false">IF(AC454&lt;&gt;AE454,(IF(N454=0,G454*(INFORMAÇÕES!$Q$70/INFORMAÇÕES!$Q$72),IF(N454="C",G454,0))),0)</f>
        <v>#DIV/0!</v>
      </c>
      <c r="AI454" s="75" t="n">
        <f aca="false">IF(AC454&lt;&gt;AE454,(IF(N454=0,G454*INFORMAÇÕES!$U$115,IF(N454="CF",G454,0))),0)</f>
        <v>0</v>
      </c>
      <c r="AJ454" s="75" t="n">
        <f aca="false">IF(AC454&lt;&gt;AE454,(IF(N454=0,G454*INFORMAÇÕES!$U$116,IF(N454="O",G454,0))),0)</f>
        <v>0</v>
      </c>
      <c r="AK454" s="75" t="n">
        <f aca="false">IF(E454&lt;&gt;0,G454,0)</f>
        <v>0</v>
      </c>
      <c r="AL454" s="75" t="n">
        <f aca="false">IF(AC454&lt;&gt;AE454,(IF(N454=0,J454*(INFORMAÇÕES!$Q$89/INFORMAÇÕES!$Q$92),IF(N454="R",J454,0))),0)</f>
        <v>0</v>
      </c>
      <c r="AM454" s="75" t="n">
        <f aca="false">IF(AC454&lt;&gt;AE454,(IF(N454=0,J454*(INFORMAÇÕES!$Q$90/INFORMAÇÕES!$Q$92),IF(N454="C",J454,0))),0)</f>
        <v>0</v>
      </c>
      <c r="AN454" s="75" t="n">
        <f aca="false">IF(AC454&lt;&gt;AE454,(IF(N454="",J454*INFORMAÇÕES!$U$115,IF(N454="CF",J454,0))),0)</f>
        <v>0</v>
      </c>
      <c r="AO454" s="75" t="n">
        <f aca="false">IF(AC454&lt;&gt;AE454,(IF(N454="",J454*INFORMAÇÕES!$U$116,IF(N454="O",J454,0))),0)</f>
        <v>0</v>
      </c>
      <c r="AP454" s="75" t="n">
        <f aca="false">IF(H454&lt;&gt;0,J454,0)</f>
        <v>0</v>
      </c>
      <c r="AQ454" s="75" t="n">
        <f aca="false">IF(K454&lt;&gt;0,L454,0)</f>
        <v>0</v>
      </c>
    </row>
    <row r="455" s="174" customFormat="true" ht="14.25" hidden="false" customHeight="false" outlineLevel="0" collapsed="false">
      <c r="A455" s="159" t="n">
        <v>443</v>
      </c>
      <c r="B455" s="160" t="n">
        <f aca="false">R455</f>
        <v>0</v>
      </c>
      <c r="C455" s="161" t="n">
        <f aca="false">T455</f>
        <v>0</v>
      </c>
      <c r="D455" s="162" t="n">
        <f aca="false">U455</f>
        <v>0</v>
      </c>
      <c r="E455" s="163" t="n">
        <f aca="false">'ORÇ.GLOBAL P CAIXA'!E454</f>
        <v>0</v>
      </c>
      <c r="F455" s="163" t="n">
        <f aca="false">IF('ORÇ.GLOBAL EMPRESA'!G454&gt;0,'ORÇ.GLOBAL EMPRESA'!G454,'ORÇ.GLOBAL P CAIXA'!F454)</f>
        <v>0</v>
      </c>
      <c r="G455" s="163" t="n">
        <f aca="false">IF(E455&lt;&gt;0,ROUND(E455*F455,2),IF(AK455=0,(SUMIF($AC$13:$AC$1012,B455,$AK$13:$AK$1012)),AK455))</f>
        <v>0</v>
      </c>
      <c r="H455" s="163" t="n">
        <f aca="false">V455</f>
        <v>0</v>
      </c>
      <c r="I455" s="163" t="n">
        <f aca="false">W455</f>
        <v>0</v>
      </c>
      <c r="J455" s="163" t="n">
        <f aca="false">IF(H455&lt;&gt;0,ROUND(H455*I455,2),IF(AP455=0,(SUMIF($AC$13:$AC$1012,B455,$AP$13:$AP$1012)),AP455))</f>
        <v>0</v>
      </c>
      <c r="K455" s="163" t="n">
        <f aca="false">H455-E455</f>
        <v>0</v>
      </c>
      <c r="L455" s="163" t="n">
        <f aca="false">J455-G455</f>
        <v>0</v>
      </c>
      <c r="M455" s="645" t="str">
        <f aca="false">IF('ORÇ.GLOBAL P CAIXA'!H454&gt;0,'ORÇ.GLOBAL P CAIXA'!H454,"")</f>
        <v/>
      </c>
      <c r="N455" s="646" t="n">
        <f aca="false">'ORÇ.GLOBAL P CAIXA'!I454</f>
        <v>0</v>
      </c>
      <c r="O455" s="166" t="str">
        <f aca="false">S455</f>
        <v/>
      </c>
      <c r="P455" s="167"/>
      <c r="Q455" s="168" t="str">
        <f aca="false">IF(B455&gt;0,"ok","ocultar")</f>
        <v>ocultar</v>
      </c>
      <c r="R455" s="647" t="n">
        <f aca="false">'ORÇ.GLOBAL P CAIXA'!B454</f>
        <v>0</v>
      </c>
      <c r="S455" s="170" t="str">
        <f aca="false">IF('ORÇ.GLOBAL P CAIXA'!N454&lt;&gt;0,'ORÇ.GLOBAL P CAIXA'!N454,"")</f>
        <v/>
      </c>
      <c r="T455" s="648" t="n">
        <f aca="false">'ORÇ.GLOBAL P CAIXA'!O454</f>
        <v>0</v>
      </c>
      <c r="U455" s="172" t="n">
        <f aca="false">'ORÇ.GLOBAL P CAIXA'!P454</f>
        <v>0</v>
      </c>
      <c r="V455" s="173" t="n">
        <f aca="false">'ORÇ.GLOBAL P CAIXA'!E454</f>
        <v>0</v>
      </c>
      <c r="W455" s="173" t="n">
        <f aca="false">F455</f>
        <v>0</v>
      </c>
      <c r="X455" s="649"/>
      <c r="Y455" s="649"/>
      <c r="Z455" s="650"/>
      <c r="AB455" s="88"/>
      <c r="AC455" s="157" t="n">
        <f aca="false">IF(B455=0,AC454,IF(ISNONTEXT(B455)=TRUE(),INT(B455),INT(LEFT(B455,FIND(".",B455)-1))))</f>
        <v>3</v>
      </c>
      <c r="AD455" s="157" t="str">
        <f aca="false">IF(AD456=1,1,IF(B455&lt;&gt;0,1,IF(C455&lt;&gt;0,1,IF(D455&lt;&gt;0,1,IF(E455&lt;&gt;0,1,"")))))</f>
        <v/>
      </c>
      <c r="AE455" s="157" t="str">
        <f aca="false">IF(AC455=0," ",IF(AC455&lt;&gt;AC454,AC455," "))</f>
        <v> </v>
      </c>
      <c r="AF455" s="88"/>
      <c r="AG455" s="75" t="e">
        <f aca="false">IF(AC455&lt;&gt;AE455,(IF(N455=0,G455*(INFORMAÇÕES!$Q$69/INFORMAÇÕES!$Q$72),IF(N455="R",G455,0))),0)</f>
        <v>#DIV/0!</v>
      </c>
      <c r="AH455" s="75" t="e">
        <f aca="false">IF(AC455&lt;&gt;AE455,(IF(N455=0,G455*(INFORMAÇÕES!$Q$70/INFORMAÇÕES!$Q$72),IF(N455="C",G455,0))),0)</f>
        <v>#DIV/0!</v>
      </c>
      <c r="AI455" s="75" t="n">
        <f aca="false">IF(AC455&lt;&gt;AE455,(IF(N455=0,G455*INFORMAÇÕES!$U$115,IF(N455="CF",G455,0))),0)</f>
        <v>0</v>
      </c>
      <c r="AJ455" s="75" t="n">
        <f aca="false">IF(AC455&lt;&gt;AE455,(IF(N455=0,G455*INFORMAÇÕES!$U$116,IF(N455="O",G455,0))),0)</f>
        <v>0</v>
      </c>
      <c r="AK455" s="75" t="n">
        <f aca="false">IF(E455&lt;&gt;0,G455,0)</f>
        <v>0</v>
      </c>
      <c r="AL455" s="75" t="n">
        <f aca="false">IF(AC455&lt;&gt;AE455,(IF(N455=0,J455*(INFORMAÇÕES!$Q$89/INFORMAÇÕES!$Q$92),IF(N455="R",J455,0))),0)</f>
        <v>0</v>
      </c>
      <c r="AM455" s="75" t="n">
        <f aca="false">IF(AC455&lt;&gt;AE455,(IF(N455=0,J455*(INFORMAÇÕES!$Q$90/INFORMAÇÕES!$Q$92),IF(N455="C",J455,0))),0)</f>
        <v>0</v>
      </c>
      <c r="AN455" s="75" t="n">
        <f aca="false">IF(AC455&lt;&gt;AE455,(IF(N455="",J455*INFORMAÇÕES!$U$115,IF(N455="CF",J455,0))),0)</f>
        <v>0</v>
      </c>
      <c r="AO455" s="75" t="n">
        <f aca="false">IF(AC455&lt;&gt;AE455,(IF(N455="",J455*INFORMAÇÕES!$U$116,IF(N455="O",J455,0))),0)</f>
        <v>0</v>
      </c>
      <c r="AP455" s="75" t="n">
        <f aca="false">IF(H455&lt;&gt;0,J455,0)</f>
        <v>0</v>
      </c>
      <c r="AQ455" s="75" t="n">
        <f aca="false">IF(K455&lt;&gt;0,L455,0)</f>
        <v>0</v>
      </c>
    </row>
    <row r="456" s="174" customFormat="true" ht="14.25" hidden="false" customHeight="false" outlineLevel="0" collapsed="false">
      <c r="A456" s="159" t="n">
        <v>444</v>
      </c>
      <c r="B456" s="160" t="n">
        <f aca="false">R456</f>
        <v>0</v>
      </c>
      <c r="C456" s="161" t="n">
        <f aca="false">T456</f>
        <v>0</v>
      </c>
      <c r="D456" s="162" t="n">
        <f aca="false">U456</f>
        <v>0</v>
      </c>
      <c r="E456" s="163" t="n">
        <f aca="false">'ORÇ.GLOBAL P CAIXA'!E455</f>
        <v>0</v>
      </c>
      <c r="F456" s="163" t="n">
        <f aca="false">IF('ORÇ.GLOBAL EMPRESA'!G455&gt;0,'ORÇ.GLOBAL EMPRESA'!G455,'ORÇ.GLOBAL P CAIXA'!F455)</f>
        <v>0</v>
      </c>
      <c r="G456" s="163" t="n">
        <f aca="false">IF(E456&lt;&gt;0,ROUND(E456*F456,2),IF(AK456=0,(SUMIF($AC$13:$AC$1012,B456,$AK$13:$AK$1012)),AK456))</f>
        <v>0</v>
      </c>
      <c r="H456" s="163" t="n">
        <f aca="false">V456</f>
        <v>0</v>
      </c>
      <c r="I456" s="163" t="n">
        <f aca="false">W456</f>
        <v>0</v>
      </c>
      <c r="J456" s="163" t="n">
        <f aca="false">IF(H456&lt;&gt;0,ROUND(H456*I456,2),IF(AP456=0,(SUMIF($AC$13:$AC$1012,B456,$AP$13:$AP$1012)),AP456))</f>
        <v>0</v>
      </c>
      <c r="K456" s="163" t="n">
        <f aca="false">H456-E456</f>
        <v>0</v>
      </c>
      <c r="L456" s="163" t="n">
        <f aca="false">J456-G456</f>
        <v>0</v>
      </c>
      <c r="M456" s="645" t="str">
        <f aca="false">IF('ORÇ.GLOBAL P CAIXA'!H455&gt;0,'ORÇ.GLOBAL P CAIXA'!H455,"")</f>
        <v/>
      </c>
      <c r="N456" s="646" t="n">
        <f aca="false">'ORÇ.GLOBAL P CAIXA'!I455</f>
        <v>0</v>
      </c>
      <c r="O456" s="166" t="str">
        <f aca="false">S456</f>
        <v/>
      </c>
      <c r="P456" s="167"/>
      <c r="Q456" s="168" t="str">
        <f aca="false">IF(B456&gt;0,"ok","ocultar")</f>
        <v>ocultar</v>
      </c>
      <c r="R456" s="647" t="n">
        <f aca="false">'ORÇ.GLOBAL P CAIXA'!B455</f>
        <v>0</v>
      </c>
      <c r="S456" s="170" t="str">
        <f aca="false">IF('ORÇ.GLOBAL P CAIXA'!N455&lt;&gt;0,'ORÇ.GLOBAL P CAIXA'!N455,"")</f>
        <v/>
      </c>
      <c r="T456" s="648" t="n">
        <f aca="false">'ORÇ.GLOBAL P CAIXA'!O455</f>
        <v>0</v>
      </c>
      <c r="U456" s="172" t="n">
        <f aca="false">'ORÇ.GLOBAL P CAIXA'!P455</f>
        <v>0</v>
      </c>
      <c r="V456" s="173" t="n">
        <f aca="false">'ORÇ.GLOBAL P CAIXA'!E455</f>
        <v>0</v>
      </c>
      <c r="W456" s="173" t="n">
        <f aca="false">F456</f>
        <v>0</v>
      </c>
      <c r="X456" s="649"/>
      <c r="Y456" s="649"/>
      <c r="Z456" s="650"/>
      <c r="AB456" s="88"/>
      <c r="AC456" s="157" t="n">
        <f aca="false">IF(B456=0,AC455,IF(ISNONTEXT(B456)=TRUE(),INT(B456),INT(LEFT(B456,FIND(".",B456)-1))))</f>
        <v>3</v>
      </c>
      <c r="AD456" s="157" t="str">
        <f aca="false">IF(AD457=1,1,IF(B456&lt;&gt;0,1,IF(C456&lt;&gt;0,1,IF(D456&lt;&gt;0,1,IF(E456&lt;&gt;0,1,"")))))</f>
        <v/>
      </c>
      <c r="AE456" s="157" t="str">
        <f aca="false">IF(AC456=0," ",IF(AC456&lt;&gt;AC455,AC456," "))</f>
        <v> </v>
      </c>
      <c r="AF456" s="88"/>
      <c r="AG456" s="75" t="e">
        <f aca="false">IF(AC456&lt;&gt;AE456,(IF(N456=0,G456*(INFORMAÇÕES!$Q$69/INFORMAÇÕES!$Q$72),IF(N456="R",G456,0))),0)</f>
        <v>#DIV/0!</v>
      </c>
      <c r="AH456" s="75" t="e">
        <f aca="false">IF(AC456&lt;&gt;AE456,(IF(N456=0,G456*(INFORMAÇÕES!$Q$70/INFORMAÇÕES!$Q$72),IF(N456="C",G456,0))),0)</f>
        <v>#DIV/0!</v>
      </c>
      <c r="AI456" s="75" t="n">
        <f aca="false">IF(AC456&lt;&gt;AE456,(IF(N456=0,G456*INFORMAÇÕES!$U$115,IF(N456="CF",G456,0))),0)</f>
        <v>0</v>
      </c>
      <c r="AJ456" s="75" t="n">
        <f aca="false">IF(AC456&lt;&gt;AE456,(IF(N456=0,G456*INFORMAÇÕES!$U$116,IF(N456="O",G456,0))),0)</f>
        <v>0</v>
      </c>
      <c r="AK456" s="75" t="n">
        <f aca="false">IF(E456&lt;&gt;0,G456,0)</f>
        <v>0</v>
      </c>
      <c r="AL456" s="75" t="n">
        <f aca="false">IF(AC456&lt;&gt;AE456,(IF(N456=0,J456*(INFORMAÇÕES!$Q$89/INFORMAÇÕES!$Q$92),IF(N456="R",J456,0))),0)</f>
        <v>0</v>
      </c>
      <c r="AM456" s="75" t="n">
        <f aca="false">IF(AC456&lt;&gt;AE456,(IF(N456=0,J456*(INFORMAÇÕES!$Q$90/INFORMAÇÕES!$Q$92),IF(N456="C",J456,0))),0)</f>
        <v>0</v>
      </c>
      <c r="AN456" s="75" t="n">
        <f aca="false">IF(AC456&lt;&gt;AE456,(IF(N456="",J456*INFORMAÇÕES!$U$115,IF(N456="CF",J456,0))),0)</f>
        <v>0</v>
      </c>
      <c r="AO456" s="75" t="n">
        <f aca="false">IF(AC456&lt;&gt;AE456,(IF(N456="",J456*INFORMAÇÕES!$U$116,IF(N456="O",J456,0))),0)</f>
        <v>0</v>
      </c>
      <c r="AP456" s="75" t="n">
        <f aca="false">IF(H456&lt;&gt;0,J456,0)</f>
        <v>0</v>
      </c>
      <c r="AQ456" s="75" t="n">
        <f aca="false">IF(K456&lt;&gt;0,L456,0)</f>
        <v>0</v>
      </c>
    </row>
    <row r="457" s="174" customFormat="true" ht="14.25" hidden="false" customHeight="false" outlineLevel="0" collapsed="false">
      <c r="A457" s="159" t="n">
        <v>445</v>
      </c>
      <c r="B457" s="160" t="n">
        <f aca="false">R457</f>
        <v>0</v>
      </c>
      <c r="C457" s="161" t="n">
        <f aca="false">T457</f>
        <v>0</v>
      </c>
      <c r="D457" s="162" t="n">
        <f aca="false">U457</f>
        <v>0</v>
      </c>
      <c r="E457" s="163" t="n">
        <f aca="false">'ORÇ.GLOBAL P CAIXA'!E456</f>
        <v>0</v>
      </c>
      <c r="F457" s="163" t="n">
        <f aca="false">IF('ORÇ.GLOBAL EMPRESA'!G456&gt;0,'ORÇ.GLOBAL EMPRESA'!G456,'ORÇ.GLOBAL P CAIXA'!F456)</f>
        <v>0</v>
      </c>
      <c r="G457" s="163" t="n">
        <f aca="false">IF(E457&lt;&gt;0,ROUND(E457*F457,2),IF(AK457=0,(SUMIF($AC$13:$AC$1012,B457,$AK$13:$AK$1012)),AK457))</f>
        <v>0</v>
      </c>
      <c r="H457" s="163" t="n">
        <f aca="false">V457</f>
        <v>0</v>
      </c>
      <c r="I457" s="163" t="n">
        <f aca="false">W457</f>
        <v>0</v>
      </c>
      <c r="J457" s="163" t="n">
        <f aca="false">IF(H457&lt;&gt;0,ROUND(H457*I457,2),IF(AP457=0,(SUMIF($AC$13:$AC$1012,B457,$AP$13:$AP$1012)),AP457))</f>
        <v>0</v>
      </c>
      <c r="K457" s="163" t="n">
        <f aca="false">H457-E457</f>
        <v>0</v>
      </c>
      <c r="L457" s="163" t="n">
        <f aca="false">J457-G457</f>
        <v>0</v>
      </c>
      <c r="M457" s="645" t="str">
        <f aca="false">IF('ORÇ.GLOBAL P CAIXA'!H456&gt;0,'ORÇ.GLOBAL P CAIXA'!H456,"")</f>
        <v/>
      </c>
      <c r="N457" s="646" t="n">
        <f aca="false">'ORÇ.GLOBAL P CAIXA'!I456</f>
        <v>0</v>
      </c>
      <c r="O457" s="166" t="str">
        <f aca="false">S457</f>
        <v/>
      </c>
      <c r="P457" s="167"/>
      <c r="Q457" s="168" t="str">
        <f aca="false">IF(B457&gt;0,"ok","ocultar")</f>
        <v>ocultar</v>
      </c>
      <c r="R457" s="647" t="n">
        <f aca="false">'ORÇ.GLOBAL P CAIXA'!B456</f>
        <v>0</v>
      </c>
      <c r="S457" s="170" t="str">
        <f aca="false">IF('ORÇ.GLOBAL P CAIXA'!N456&lt;&gt;0,'ORÇ.GLOBAL P CAIXA'!N456,"")</f>
        <v/>
      </c>
      <c r="T457" s="648" t="n">
        <f aca="false">'ORÇ.GLOBAL P CAIXA'!O456</f>
        <v>0</v>
      </c>
      <c r="U457" s="172" t="n">
        <f aca="false">'ORÇ.GLOBAL P CAIXA'!P456</f>
        <v>0</v>
      </c>
      <c r="V457" s="173" t="n">
        <f aca="false">'ORÇ.GLOBAL P CAIXA'!E456</f>
        <v>0</v>
      </c>
      <c r="W457" s="173" t="n">
        <f aca="false">F457</f>
        <v>0</v>
      </c>
      <c r="X457" s="649"/>
      <c r="Y457" s="649"/>
      <c r="Z457" s="650"/>
      <c r="AB457" s="88"/>
      <c r="AC457" s="157" t="n">
        <f aca="false">IF(B457=0,AC456,IF(ISNONTEXT(B457)=TRUE(),INT(B457),INT(LEFT(B457,FIND(".",B457)-1))))</f>
        <v>3</v>
      </c>
      <c r="AD457" s="157" t="str">
        <f aca="false">IF(AD458=1,1,IF(B457&lt;&gt;0,1,IF(C457&lt;&gt;0,1,IF(D457&lt;&gt;0,1,IF(E457&lt;&gt;0,1,"")))))</f>
        <v/>
      </c>
      <c r="AE457" s="157" t="str">
        <f aca="false">IF(AC457=0," ",IF(AC457&lt;&gt;AC456,AC457," "))</f>
        <v> </v>
      </c>
      <c r="AF457" s="88"/>
      <c r="AG457" s="75" t="e">
        <f aca="false">IF(AC457&lt;&gt;AE457,(IF(N457=0,G457*(INFORMAÇÕES!$Q$69/INFORMAÇÕES!$Q$72),IF(N457="R",G457,0))),0)</f>
        <v>#DIV/0!</v>
      </c>
      <c r="AH457" s="75" t="e">
        <f aca="false">IF(AC457&lt;&gt;AE457,(IF(N457=0,G457*(INFORMAÇÕES!$Q$70/INFORMAÇÕES!$Q$72),IF(N457="C",G457,0))),0)</f>
        <v>#DIV/0!</v>
      </c>
      <c r="AI457" s="75" t="n">
        <f aca="false">IF(AC457&lt;&gt;AE457,(IF(N457=0,G457*INFORMAÇÕES!$U$115,IF(N457="CF",G457,0))),0)</f>
        <v>0</v>
      </c>
      <c r="AJ457" s="75" t="n">
        <f aca="false">IF(AC457&lt;&gt;AE457,(IF(N457=0,G457*INFORMAÇÕES!$U$116,IF(N457="O",G457,0))),0)</f>
        <v>0</v>
      </c>
      <c r="AK457" s="75" t="n">
        <f aca="false">IF(E457&lt;&gt;0,G457,0)</f>
        <v>0</v>
      </c>
      <c r="AL457" s="75" t="n">
        <f aca="false">IF(AC457&lt;&gt;AE457,(IF(N457=0,J457*(INFORMAÇÕES!$Q$89/INFORMAÇÕES!$Q$92),IF(N457="R",J457,0))),0)</f>
        <v>0</v>
      </c>
      <c r="AM457" s="75" t="n">
        <f aca="false">IF(AC457&lt;&gt;AE457,(IF(N457=0,J457*(INFORMAÇÕES!$Q$90/INFORMAÇÕES!$Q$92),IF(N457="C",J457,0))),0)</f>
        <v>0</v>
      </c>
      <c r="AN457" s="75" t="n">
        <f aca="false">IF(AC457&lt;&gt;AE457,(IF(N457="",J457*INFORMAÇÕES!$U$115,IF(N457="CF",J457,0))),0)</f>
        <v>0</v>
      </c>
      <c r="AO457" s="75" t="n">
        <f aca="false">IF(AC457&lt;&gt;AE457,(IF(N457="",J457*INFORMAÇÕES!$U$116,IF(N457="O",J457,0))),0)</f>
        <v>0</v>
      </c>
      <c r="AP457" s="75" t="n">
        <f aca="false">IF(H457&lt;&gt;0,J457,0)</f>
        <v>0</v>
      </c>
      <c r="AQ457" s="75" t="n">
        <f aca="false">IF(K457&lt;&gt;0,L457,0)</f>
        <v>0</v>
      </c>
    </row>
    <row r="458" s="174" customFormat="true" ht="14.25" hidden="false" customHeight="false" outlineLevel="0" collapsed="false">
      <c r="A458" s="159" t="n">
        <v>446</v>
      </c>
      <c r="B458" s="160" t="n">
        <f aca="false">R458</f>
        <v>0</v>
      </c>
      <c r="C458" s="161" t="n">
        <f aca="false">T458</f>
        <v>0</v>
      </c>
      <c r="D458" s="162" t="n">
        <f aca="false">U458</f>
        <v>0</v>
      </c>
      <c r="E458" s="163" t="n">
        <f aca="false">'ORÇ.GLOBAL P CAIXA'!E457</f>
        <v>0</v>
      </c>
      <c r="F458" s="163" t="n">
        <f aca="false">IF('ORÇ.GLOBAL EMPRESA'!G457&gt;0,'ORÇ.GLOBAL EMPRESA'!G457,'ORÇ.GLOBAL P CAIXA'!F457)</f>
        <v>0</v>
      </c>
      <c r="G458" s="163" t="n">
        <f aca="false">IF(E458&lt;&gt;0,ROUND(E458*F458,2),IF(AK458=0,(SUMIF($AC$13:$AC$1012,B458,$AK$13:$AK$1012)),AK458))</f>
        <v>0</v>
      </c>
      <c r="H458" s="163" t="n">
        <f aca="false">V458</f>
        <v>0</v>
      </c>
      <c r="I458" s="163" t="n">
        <f aca="false">W458</f>
        <v>0</v>
      </c>
      <c r="J458" s="163" t="n">
        <f aca="false">IF(H458&lt;&gt;0,ROUND(H458*I458,2),IF(AP458=0,(SUMIF($AC$13:$AC$1012,B458,$AP$13:$AP$1012)),AP458))</f>
        <v>0</v>
      </c>
      <c r="K458" s="163" t="n">
        <f aca="false">H458-E458</f>
        <v>0</v>
      </c>
      <c r="L458" s="163" t="n">
        <f aca="false">J458-G458</f>
        <v>0</v>
      </c>
      <c r="M458" s="645" t="str">
        <f aca="false">IF('ORÇ.GLOBAL P CAIXA'!H457&gt;0,'ORÇ.GLOBAL P CAIXA'!H457,"")</f>
        <v/>
      </c>
      <c r="N458" s="646" t="n">
        <f aca="false">'ORÇ.GLOBAL P CAIXA'!I457</f>
        <v>0</v>
      </c>
      <c r="O458" s="166" t="str">
        <f aca="false">S458</f>
        <v/>
      </c>
      <c r="P458" s="167"/>
      <c r="Q458" s="168" t="str">
        <f aca="false">IF(B458&gt;0,"ok","ocultar")</f>
        <v>ocultar</v>
      </c>
      <c r="R458" s="647" t="n">
        <f aca="false">'ORÇ.GLOBAL P CAIXA'!B457</f>
        <v>0</v>
      </c>
      <c r="S458" s="170" t="str">
        <f aca="false">IF('ORÇ.GLOBAL P CAIXA'!N457&lt;&gt;0,'ORÇ.GLOBAL P CAIXA'!N457,"")</f>
        <v/>
      </c>
      <c r="T458" s="648" t="n">
        <f aca="false">'ORÇ.GLOBAL P CAIXA'!O457</f>
        <v>0</v>
      </c>
      <c r="U458" s="172" t="n">
        <f aca="false">'ORÇ.GLOBAL P CAIXA'!P457</f>
        <v>0</v>
      </c>
      <c r="V458" s="173" t="n">
        <f aca="false">'ORÇ.GLOBAL P CAIXA'!E457</f>
        <v>0</v>
      </c>
      <c r="W458" s="173" t="n">
        <f aca="false">F458</f>
        <v>0</v>
      </c>
      <c r="X458" s="649"/>
      <c r="Y458" s="649"/>
      <c r="Z458" s="650"/>
      <c r="AB458" s="88"/>
      <c r="AC458" s="157" t="n">
        <f aca="false">IF(B458=0,AC457,IF(ISNONTEXT(B458)=TRUE(),INT(B458),INT(LEFT(B458,FIND(".",B458)-1))))</f>
        <v>3</v>
      </c>
      <c r="AD458" s="157" t="str">
        <f aca="false">IF(AD459=1,1,IF(B458&lt;&gt;0,1,IF(C458&lt;&gt;0,1,IF(D458&lt;&gt;0,1,IF(E458&lt;&gt;0,1,"")))))</f>
        <v/>
      </c>
      <c r="AE458" s="157" t="str">
        <f aca="false">IF(AC458=0," ",IF(AC458&lt;&gt;AC457,AC458," "))</f>
        <v> </v>
      </c>
      <c r="AF458" s="88"/>
      <c r="AG458" s="75" t="e">
        <f aca="false">IF(AC458&lt;&gt;AE458,(IF(N458=0,G458*(INFORMAÇÕES!$Q$69/INFORMAÇÕES!$Q$72),IF(N458="R",G458,0))),0)</f>
        <v>#DIV/0!</v>
      </c>
      <c r="AH458" s="75" t="e">
        <f aca="false">IF(AC458&lt;&gt;AE458,(IF(N458=0,G458*(INFORMAÇÕES!$Q$70/INFORMAÇÕES!$Q$72),IF(N458="C",G458,0))),0)</f>
        <v>#DIV/0!</v>
      </c>
      <c r="AI458" s="75" t="n">
        <f aca="false">IF(AC458&lt;&gt;AE458,(IF(N458=0,G458*INFORMAÇÕES!$U$115,IF(N458="CF",G458,0))),0)</f>
        <v>0</v>
      </c>
      <c r="AJ458" s="75" t="n">
        <f aca="false">IF(AC458&lt;&gt;AE458,(IF(N458=0,G458*INFORMAÇÕES!$U$116,IF(N458="O",G458,0))),0)</f>
        <v>0</v>
      </c>
      <c r="AK458" s="75" t="n">
        <f aca="false">IF(E458&lt;&gt;0,G458,0)</f>
        <v>0</v>
      </c>
      <c r="AL458" s="75" t="n">
        <f aca="false">IF(AC458&lt;&gt;AE458,(IF(N458=0,J458*(INFORMAÇÕES!$Q$89/INFORMAÇÕES!$Q$92),IF(N458="R",J458,0))),0)</f>
        <v>0</v>
      </c>
      <c r="AM458" s="75" t="n">
        <f aca="false">IF(AC458&lt;&gt;AE458,(IF(N458=0,J458*(INFORMAÇÕES!$Q$90/INFORMAÇÕES!$Q$92),IF(N458="C",J458,0))),0)</f>
        <v>0</v>
      </c>
      <c r="AN458" s="75" t="n">
        <f aca="false">IF(AC458&lt;&gt;AE458,(IF(N458="",J458*INFORMAÇÕES!$U$115,IF(N458="CF",J458,0))),0)</f>
        <v>0</v>
      </c>
      <c r="AO458" s="75" t="n">
        <f aca="false">IF(AC458&lt;&gt;AE458,(IF(N458="",J458*INFORMAÇÕES!$U$116,IF(N458="O",J458,0))),0)</f>
        <v>0</v>
      </c>
      <c r="AP458" s="75" t="n">
        <f aca="false">IF(H458&lt;&gt;0,J458,0)</f>
        <v>0</v>
      </c>
      <c r="AQ458" s="75" t="n">
        <f aca="false">IF(K458&lt;&gt;0,L458,0)</f>
        <v>0</v>
      </c>
    </row>
    <row r="459" s="174" customFormat="true" ht="14.25" hidden="false" customHeight="false" outlineLevel="0" collapsed="false">
      <c r="A459" s="159" t="n">
        <v>447</v>
      </c>
      <c r="B459" s="160" t="n">
        <f aca="false">R459</f>
        <v>0</v>
      </c>
      <c r="C459" s="161" t="n">
        <f aca="false">T459</f>
        <v>0</v>
      </c>
      <c r="D459" s="162" t="n">
        <f aca="false">U459</f>
        <v>0</v>
      </c>
      <c r="E459" s="163" t="n">
        <f aca="false">'ORÇ.GLOBAL P CAIXA'!E458</f>
        <v>0</v>
      </c>
      <c r="F459" s="163" t="n">
        <f aca="false">IF('ORÇ.GLOBAL EMPRESA'!G458&gt;0,'ORÇ.GLOBAL EMPRESA'!G458,'ORÇ.GLOBAL P CAIXA'!F458)</f>
        <v>0</v>
      </c>
      <c r="G459" s="163" t="n">
        <f aca="false">IF(E459&lt;&gt;0,ROUND(E459*F459,2),IF(AK459=0,(SUMIF($AC$13:$AC$1012,B459,$AK$13:$AK$1012)),AK459))</f>
        <v>0</v>
      </c>
      <c r="H459" s="163" t="n">
        <f aca="false">V459</f>
        <v>0</v>
      </c>
      <c r="I459" s="163" t="n">
        <f aca="false">W459</f>
        <v>0</v>
      </c>
      <c r="J459" s="163" t="n">
        <f aca="false">IF(H459&lt;&gt;0,ROUND(H459*I459,2),IF(AP459=0,(SUMIF($AC$13:$AC$1012,B459,$AP$13:$AP$1012)),AP459))</f>
        <v>0</v>
      </c>
      <c r="K459" s="163" t="n">
        <f aca="false">H459-E459</f>
        <v>0</v>
      </c>
      <c r="L459" s="163" t="n">
        <f aca="false">J459-G459</f>
        <v>0</v>
      </c>
      <c r="M459" s="645" t="str">
        <f aca="false">IF('ORÇ.GLOBAL P CAIXA'!H458&gt;0,'ORÇ.GLOBAL P CAIXA'!H458,"")</f>
        <v/>
      </c>
      <c r="N459" s="646" t="n">
        <f aca="false">'ORÇ.GLOBAL P CAIXA'!I458</f>
        <v>0</v>
      </c>
      <c r="O459" s="166" t="str">
        <f aca="false">S459</f>
        <v/>
      </c>
      <c r="P459" s="167"/>
      <c r="Q459" s="168" t="str">
        <f aca="false">IF(B459&gt;0,"ok","ocultar")</f>
        <v>ocultar</v>
      </c>
      <c r="R459" s="647" t="n">
        <f aca="false">'ORÇ.GLOBAL P CAIXA'!B458</f>
        <v>0</v>
      </c>
      <c r="S459" s="170" t="str">
        <f aca="false">IF('ORÇ.GLOBAL P CAIXA'!N458&lt;&gt;0,'ORÇ.GLOBAL P CAIXA'!N458,"")</f>
        <v/>
      </c>
      <c r="T459" s="648" t="n">
        <f aca="false">'ORÇ.GLOBAL P CAIXA'!O458</f>
        <v>0</v>
      </c>
      <c r="U459" s="172" t="n">
        <f aca="false">'ORÇ.GLOBAL P CAIXA'!P458</f>
        <v>0</v>
      </c>
      <c r="V459" s="173" t="n">
        <f aca="false">'ORÇ.GLOBAL P CAIXA'!E458</f>
        <v>0</v>
      </c>
      <c r="W459" s="173" t="n">
        <f aca="false">F459</f>
        <v>0</v>
      </c>
      <c r="X459" s="649"/>
      <c r="Y459" s="649"/>
      <c r="Z459" s="650"/>
      <c r="AB459" s="88"/>
      <c r="AC459" s="157" t="n">
        <f aca="false">IF(B459=0,AC458,IF(ISNONTEXT(B459)=TRUE(),INT(B459),INT(LEFT(B459,FIND(".",B459)-1))))</f>
        <v>3</v>
      </c>
      <c r="AD459" s="157" t="str">
        <f aca="false">IF(AD460=1,1,IF(B459&lt;&gt;0,1,IF(C459&lt;&gt;0,1,IF(D459&lt;&gt;0,1,IF(E459&lt;&gt;0,1,"")))))</f>
        <v/>
      </c>
      <c r="AE459" s="157" t="str">
        <f aca="false">IF(AC459=0," ",IF(AC459&lt;&gt;AC458,AC459," "))</f>
        <v> </v>
      </c>
      <c r="AF459" s="88"/>
      <c r="AG459" s="75" t="e">
        <f aca="false">IF(AC459&lt;&gt;AE459,(IF(N459=0,G459*(INFORMAÇÕES!$Q$69/INFORMAÇÕES!$Q$72),IF(N459="R",G459,0))),0)</f>
        <v>#DIV/0!</v>
      </c>
      <c r="AH459" s="75" t="e">
        <f aca="false">IF(AC459&lt;&gt;AE459,(IF(N459=0,G459*(INFORMAÇÕES!$Q$70/INFORMAÇÕES!$Q$72),IF(N459="C",G459,0))),0)</f>
        <v>#DIV/0!</v>
      </c>
      <c r="AI459" s="75" t="n">
        <f aca="false">IF(AC459&lt;&gt;AE459,(IF(N459=0,G459*INFORMAÇÕES!$U$115,IF(N459="CF",G459,0))),0)</f>
        <v>0</v>
      </c>
      <c r="AJ459" s="75" t="n">
        <f aca="false">IF(AC459&lt;&gt;AE459,(IF(N459=0,G459*INFORMAÇÕES!$U$116,IF(N459="O",G459,0))),0)</f>
        <v>0</v>
      </c>
      <c r="AK459" s="75" t="n">
        <f aca="false">IF(E459&lt;&gt;0,G459,0)</f>
        <v>0</v>
      </c>
      <c r="AL459" s="75" t="n">
        <f aca="false">IF(AC459&lt;&gt;AE459,(IF(N459=0,J459*(INFORMAÇÕES!$Q$89/INFORMAÇÕES!$Q$92),IF(N459="R",J459,0))),0)</f>
        <v>0</v>
      </c>
      <c r="AM459" s="75" t="n">
        <f aca="false">IF(AC459&lt;&gt;AE459,(IF(N459=0,J459*(INFORMAÇÕES!$Q$90/INFORMAÇÕES!$Q$92),IF(N459="C",J459,0))),0)</f>
        <v>0</v>
      </c>
      <c r="AN459" s="75" t="n">
        <f aca="false">IF(AC459&lt;&gt;AE459,(IF(N459="",J459*INFORMAÇÕES!$U$115,IF(N459="CF",J459,0))),0)</f>
        <v>0</v>
      </c>
      <c r="AO459" s="75" t="n">
        <f aca="false">IF(AC459&lt;&gt;AE459,(IF(N459="",J459*INFORMAÇÕES!$U$116,IF(N459="O",J459,0))),0)</f>
        <v>0</v>
      </c>
      <c r="AP459" s="75" t="n">
        <f aca="false">IF(H459&lt;&gt;0,J459,0)</f>
        <v>0</v>
      </c>
      <c r="AQ459" s="75" t="n">
        <f aca="false">IF(K459&lt;&gt;0,L459,0)</f>
        <v>0</v>
      </c>
    </row>
    <row r="460" s="174" customFormat="true" ht="14.25" hidden="false" customHeight="false" outlineLevel="0" collapsed="false">
      <c r="A460" s="159" t="n">
        <v>448</v>
      </c>
      <c r="B460" s="160" t="n">
        <f aca="false">R460</f>
        <v>0</v>
      </c>
      <c r="C460" s="161" t="n">
        <f aca="false">T460</f>
        <v>0</v>
      </c>
      <c r="D460" s="162" t="n">
        <f aca="false">U460</f>
        <v>0</v>
      </c>
      <c r="E460" s="163" t="n">
        <f aca="false">'ORÇ.GLOBAL P CAIXA'!E459</f>
        <v>0</v>
      </c>
      <c r="F460" s="163" t="n">
        <f aca="false">IF('ORÇ.GLOBAL EMPRESA'!G459&gt;0,'ORÇ.GLOBAL EMPRESA'!G459,'ORÇ.GLOBAL P CAIXA'!F459)</f>
        <v>0</v>
      </c>
      <c r="G460" s="163" t="n">
        <f aca="false">IF(E460&lt;&gt;0,ROUND(E460*F460,2),IF(AK460=0,(SUMIF($AC$13:$AC$1012,B460,$AK$13:$AK$1012)),AK460))</f>
        <v>0</v>
      </c>
      <c r="H460" s="163" t="n">
        <f aca="false">V460</f>
        <v>0</v>
      </c>
      <c r="I460" s="163" t="n">
        <f aca="false">W460</f>
        <v>0</v>
      </c>
      <c r="J460" s="163" t="n">
        <f aca="false">IF(H460&lt;&gt;0,ROUND(H460*I460,2),IF(AP460=0,(SUMIF($AC$13:$AC$1012,B460,$AP$13:$AP$1012)),AP460))</f>
        <v>0</v>
      </c>
      <c r="K460" s="163" t="n">
        <f aca="false">H460-E460</f>
        <v>0</v>
      </c>
      <c r="L460" s="163" t="n">
        <f aca="false">J460-G460</f>
        <v>0</v>
      </c>
      <c r="M460" s="645" t="str">
        <f aca="false">IF('ORÇ.GLOBAL P CAIXA'!H459&gt;0,'ORÇ.GLOBAL P CAIXA'!H459,"")</f>
        <v/>
      </c>
      <c r="N460" s="646" t="n">
        <f aca="false">'ORÇ.GLOBAL P CAIXA'!I459</f>
        <v>0</v>
      </c>
      <c r="O460" s="166" t="str">
        <f aca="false">S460</f>
        <v/>
      </c>
      <c r="P460" s="167"/>
      <c r="Q460" s="168" t="str">
        <f aca="false">IF(B460&gt;0,"ok","ocultar")</f>
        <v>ocultar</v>
      </c>
      <c r="R460" s="647" t="n">
        <f aca="false">'ORÇ.GLOBAL P CAIXA'!B459</f>
        <v>0</v>
      </c>
      <c r="S460" s="170" t="str">
        <f aca="false">IF('ORÇ.GLOBAL P CAIXA'!N459&lt;&gt;0,'ORÇ.GLOBAL P CAIXA'!N459,"")</f>
        <v/>
      </c>
      <c r="T460" s="648" t="n">
        <f aca="false">'ORÇ.GLOBAL P CAIXA'!O459</f>
        <v>0</v>
      </c>
      <c r="U460" s="172" t="n">
        <f aca="false">'ORÇ.GLOBAL P CAIXA'!P459</f>
        <v>0</v>
      </c>
      <c r="V460" s="173" t="n">
        <f aca="false">'ORÇ.GLOBAL P CAIXA'!E459</f>
        <v>0</v>
      </c>
      <c r="W460" s="173" t="n">
        <f aca="false">F460</f>
        <v>0</v>
      </c>
      <c r="X460" s="649"/>
      <c r="Y460" s="649"/>
      <c r="Z460" s="650"/>
      <c r="AB460" s="88"/>
      <c r="AC460" s="157" t="n">
        <f aca="false">IF(B460=0,AC459,IF(ISNONTEXT(B460)=TRUE(),INT(B460),INT(LEFT(B460,FIND(".",B460)-1))))</f>
        <v>3</v>
      </c>
      <c r="AD460" s="157" t="str">
        <f aca="false">IF(AD461=1,1,IF(B460&lt;&gt;0,1,IF(C460&lt;&gt;0,1,IF(D460&lt;&gt;0,1,IF(E460&lt;&gt;0,1,"")))))</f>
        <v/>
      </c>
      <c r="AE460" s="157" t="str">
        <f aca="false">IF(AC460=0," ",IF(AC460&lt;&gt;AC459,AC460," "))</f>
        <v> </v>
      </c>
      <c r="AF460" s="88"/>
      <c r="AG460" s="75" t="e">
        <f aca="false">IF(AC460&lt;&gt;AE460,(IF(N460=0,G460*(INFORMAÇÕES!$Q$69/INFORMAÇÕES!$Q$72),IF(N460="R",G460,0))),0)</f>
        <v>#DIV/0!</v>
      </c>
      <c r="AH460" s="75" t="e">
        <f aca="false">IF(AC460&lt;&gt;AE460,(IF(N460=0,G460*(INFORMAÇÕES!$Q$70/INFORMAÇÕES!$Q$72),IF(N460="C",G460,0))),0)</f>
        <v>#DIV/0!</v>
      </c>
      <c r="AI460" s="75" t="n">
        <f aca="false">IF(AC460&lt;&gt;AE460,(IF(N460=0,G460*INFORMAÇÕES!$U$115,IF(N460="CF",G460,0))),0)</f>
        <v>0</v>
      </c>
      <c r="AJ460" s="75" t="n">
        <f aca="false">IF(AC460&lt;&gt;AE460,(IF(N460=0,G460*INFORMAÇÕES!$U$116,IF(N460="O",G460,0))),0)</f>
        <v>0</v>
      </c>
      <c r="AK460" s="75" t="n">
        <f aca="false">IF(E460&lt;&gt;0,G460,0)</f>
        <v>0</v>
      </c>
      <c r="AL460" s="75" t="n">
        <f aca="false">IF(AC460&lt;&gt;AE460,(IF(N460=0,J460*(INFORMAÇÕES!$Q$89/INFORMAÇÕES!$Q$92),IF(N460="R",J460,0))),0)</f>
        <v>0</v>
      </c>
      <c r="AM460" s="75" t="n">
        <f aca="false">IF(AC460&lt;&gt;AE460,(IF(N460=0,J460*(INFORMAÇÕES!$Q$90/INFORMAÇÕES!$Q$92),IF(N460="C",J460,0))),0)</f>
        <v>0</v>
      </c>
      <c r="AN460" s="75" t="n">
        <f aca="false">IF(AC460&lt;&gt;AE460,(IF(N460="",J460*INFORMAÇÕES!$U$115,IF(N460="CF",J460,0))),0)</f>
        <v>0</v>
      </c>
      <c r="AO460" s="75" t="n">
        <f aca="false">IF(AC460&lt;&gt;AE460,(IF(N460="",J460*INFORMAÇÕES!$U$116,IF(N460="O",J460,0))),0)</f>
        <v>0</v>
      </c>
      <c r="AP460" s="75" t="n">
        <f aca="false">IF(H460&lt;&gt;0,J460,0)</f>
        <v>0</v>
      </c>
      <c r="AQ460" s="75" t="n">
        <f aca="false">IF(K460&lt;&gt;0,L460,0)</f>
        <v>0</v>
      </c>
    </row>
    <row r="461" s="174" customFormat="true" ht="14.25" hidden="false" customHeight="false" outlineLevel="0" collapsed="false">
      <c r="A461" s="159" t="n">
        <v>449</v>
      </c>
      <c r="B461" s="160" t="n">
        <f aca="false">R461</f>
        <v>0</v>
      </c>
      <c r="C461" s="161" t="n">
        <f aca="false">T461</f>
        <v>0</v>
      </c>
      <c r="D461" s="162" t="n">
        <f aca="false">U461</f>
        <v>0</v>
      </c>
      <c r="E461" s="163" t="n">
        <f aca="false">'ORÇ.GLOBAL P CAIXA'!E460</f>
        <v>0</v>
      </c>
      <c r="F461" s="163" t="n">
        <f aca="false">IF('ORÇ.GLOBAL EMPRESA'!G460&gt;0,'ORÇ.GLOBAL EMPRESA'!G460,'ORÇ.GLOBAL P CAIXA'!F460)</f>
        <v>0</v>
      </c>
      <c r="G461" s="163" t="n">
        <f aca="false">IF(E461&lt;&gt;0,ROUND(E461*F461,2),IF(AK461=0,(SUMIF($AC$13:$AC$1012,B461,$AK$13:$AK$1012)),AK461))</f>
        <v>0</v>
      </c>
      <c r="H461" s="163" t="n">
        <f aca="false">V461</f>
        <v>0</v>
      </c>
      <c r="I461" s="163" t="n">
        <f aca="false">W461</f>
        <v>0</v>
      </c>
      <c r="J461" s="163" t="n">
        <f aca="false">IF(H461&lt;&gt;0,ROUND(H461*I461,2),IF(AP461=0,(SUMIF($AC$13:$AC$1012,B461,$AP$13:$AP$1012)),AP461))</f>
        <v>0</v>
      </c>
      <c r="K461" s="163" t="n">
        <f aca="false">H461-E461</f>
        <v>0</v>
      </c>
      <c r="L461" s="163" t="n">
        <f aca="false">J461-G461</f>
        <v>0</v>
      </c>
      <c r="M461" s="645" t="str">
        <f aca="false">IF('ORÇ.GLOBAL P CAIXA'!H460&gt;0,'ORÇ.GLOBAL P CAIXA'!H460,"")</f>
        <v/>
      </c>
      <c r="N461" s="646" t="n">
        <f aca="false">'ORÇ.GLOBAL P CAIXA'!I460</f>
        <v>0</v>
      </c>
      <c r="O461" s="166" t="str">
        <f aca="false">S461</f>
        <v/>
      </c>
      <c r="P461" s="167"/>
      <c r="Q461" s="168" t="str">
        <f aca="false">IF(B461&gt;0,"ok","ocultar")</f>
        <v>ocultar</v>
      </c>
      <c r="R461" s="647" t="n">
        <f aca="false">'ORÇ.GLOBAL P CAIXA'!B460</f>
        <v>0</v>
      </c>
      <c r="S461" s="170" t="str">
        <f aca="false">IF('ORÇ.GLOBAL P CAIXA'!N460&lt;&gt;0,'ORÇ.GLOBAL P CAIXA'!N460,"")</f>
        <v/>
      </c>
      <c r="T461" s="648" t="n">
        <f aca="false">'ORÇ.GLOBAL P CAIXA'!O460</f>
        <v>0</v>
      </c>
      <c r="U461" s="172" t="n">
        <f aca="false">'ORÇ.GLOBAL P CAIXA'!P460</f>
        <v>0</v>
      </c>
      <c r="V461" s="173" t="n">
        <f aca="false">'ORÇ.GLOBAL P CAIXA'!E460</f>
        <v>0</v>
      </c>
      <c r="W461" s="173" t="n">
        <f aca="false">F461</f>
        <v>0</v>
      </c>
      <c r="X461" s="649"/>
      <c r="Y461" s="649"/>
      <c r="Z461" s="650"/>
      <c r="AB461" s="88"/>
      <c r="AC461" s="157" t="n">
        <f aca="false">IF(B461=0,AC460,IF(ISNONTEXT(B461)=TRUE(),INT(B461),INT(LEFT(B461,FIND(".",B461)-1))))</f>
        <v>3</v>
      </c>
      <c r="AD461" s="157" t="str">
        <f aca="false">IF(AD462=1,1,IF(B461&lt;&gt;0,1,IF(C461&lt;&gt;0,1,IF(D461&lt;&gt;0,1,IF(E461&lt;&gt;0,1,"")))))</f>
        <v/>
      </c>
      <c r="AE461" s="157" t="str">
        <f aca="false">IF(AC461=0," ",IF(AC461&lt;&gt;AC460,AC461," "))</f>
        <v> </v>
      </c>
      <c r="AF461" s="88"/>
      <c r="AG461" s="75" t="e">
        <f aca="false">IF(AC461&lt;&gt;AE461,(IF(N461=0,G461*(INFORMAÇÕES!$Q$69/INFORMAÇÕES!$Q$72),IF(N461="R",G461,0))),0)</f>
        <v>#DIV/0!</v>
      </c>
      <c r="AH461" s="75" t="e">
        <f aca="false">IF(AC461&lt;&gt;AE461,(IF(N461=0,G461*(INFORMAÇÕES!$Q$70/INFORMAÇÕES!$Q$72),IF(N461="C",G461,0))),0)</f>
        <v>#DIV/0!</v>
      </c>
      <c r="AI461" s="75" t="n">
        <f aca="false">IF(AC461&lt;&gt;AE461,(IF(N461=0,G461*INFORMAÇÕES!$U$115,IF(N461="CF",G461,0))),0)</f>
        <v>0</v>
      </c>
      <c r="AJ461" s="75" t="n">
        <f aca="false">IF(AC461&lt;&gt;AE461,(IF(N461=0,G461*INFORMAÇÕES!$U$116,IF(N461="O",G461,0))),0)</f>
        <v>0</v>
      </c>
      <c r="AK461" s="75" t="n">
        <f aca="false">IF(E461&lt;&gt;0,G461,0)</f>
        <v>0</v>
      </c>
      <c r="AL461" s="75" t="n">
        <f aca="false">IF(AC461&lt;&gt;AE461,(IF(N461=0,J461*(INFORMAÇÕES!$Q$89/INFORMAÇÕES!$Q$92),IF(N461="R",J461,0))),0)</f>
        <v>0</v>
      </c>
      <c r="AM461" s="75" t="n">
        <f aca="false">IF(AC461&lt;&gt;AE461,(IF(N461=0,J461*(INFORMAÇÕES!$Q$90/INFORMAÇÕES!$Q$92),IF(N461="C",J461,0))),0)</f>
        <v>0</v>
      </c>
      <c r="AN461" s="75" t="n">
        <f aca="false">IF(AC461&lt;&gt;AE461,(IF(N461="",J461*INFORMAÇÕES!$U$115,IF(N461="CF",J461,0))),0)</f>
        <v>0</v>
      </c>
      <c r="AO461" s="75" t="n">
        <f aca="false">IF(AC461&lt;&gt;AE461,(IF(N461="",J461*INFORMAÇÕES!$U$116,IF(N461="O",J461,0))),0)</f>
        <v>0</v>
      </c>
      <c r="AP461" s="75" t="n">
        <f aca="false">IF(H461&lt;&gt;0,J461,0)</f>
        <v>0</v>
      </c>
      <c r="AQ461" s="75" t="n">
        <f aca="false">IF(K461&lt;&gt;0,L461,0)</f>
        <v>0</v>
      </c>
    </row>
    <row r="462" s="174" customFormat="true" ht="14.25" hidden="false" customHeight="false" outlineLevel="0" collapsed="false">
      <c r="A462" s="159" t="n">
        <v>450</v>
      </c>
      <c r="B462" s="160" t="n">
        <f aca="false">R462</f>
        <v>0</v>
      </c>
      <c r="C462" s="161" t="n">
        <f aca="false">T462</f>
        <v>0</v>
      </c>
      <c r="D462" s="162" t="n">
        <f aca="false">U462</f>
        <v>0</v>
      </c>
      <c r="E462" s="163" t="n">
        <f aca="false">'ORÇ.GLOBAL P CAIXA'!E461</f>
        <v>0</v>
      </c>
      <c r="F462" s="163" t="n">
        <f aca="false">IF('ORÇ.GLOBAL EMPRESA'!G461&gt;0,'ORÇ.GLOBAL EMPRESA'!G461,'ORÇ.GLOBAL P CAIXA'!F461)</f>
        <v>0</v>
      </c>
      <c r="G462" s="163" t="n">
        <f aca="false">IF(E462&lt;&gt;0,ROUND(E462*F462,2),IF(AK462=0,(SUMIF($AC$13:$AC$1012,B462,$AK$13:$AK$1012)),AK462))</f>
        <v>0</v>
      </c>
      <c r="H462" s="163" t="n">
        <f aca="false">V462</f>
        <v>0</v>
      </c>
      <c r="I462" s="163" t="n">
        <f aca="false">W462</f>
        <v>0</v>
      </c>
      <c r="J462" s="163" t="n">
        <f aca="false">IF(H462&lt;&gt;0,ROUND(H462*I462,2),IF(AP462=0,(SUMIF($AC$13:$AC$1012,B462,$AP$13:$AP$1012)),AP462))</f>
        <v>0</v>
      </c>
      <c r="K462" s="163" t="n">
        <f aca="false">H462-E462</f>
        <v>0</v>
      </c>
      <c r="L462" s="163" t="n">
        <f aca="false">J462-G462</f>
        <v>0</v>
      </c>
      <c r="M462" s="645" t="str">
        <f aca="false">IF('ORÇ.GLOBAL P CAIXA'!H461&gt;0,'ORÇ.GLOBAL P CAIXA'!H461,"")</f>
        <v/>
      </c>
      <c r="N462" s="646" t="n">
        <f aca="false">'ORÇ.GLOBAL P CAIXA'!I461</f>
        <v>0</v>
      </c>
      <c r="O462" s="166" t="str">
        <f aca="false">S462</f>
        <v/>
      </c>
      <c r="P462" s="167"/>
      <c r="Q462" s="168" t="str">
        <f aca="false">IF(B462&gt;0,"ok","ocultar")</f>
        <v>ocultar</v>
      </c>
      <c r="R462" s="647" t="n">
        <f aca="false">'ORÇ.GLOBAL P CAIXA'!B461</f>
        <v>0</v>
      </c>
      <c r="S462" s="170" t="str">
        <f aca="false">IF('ORÇ.GLOBAL P CAIXA'!N461&lt;&gt;0,'ORÇ.GLOBAL P CAIXA'!N461,"")</f>
        <v/>
      </c>
      <c r="T462" s="648" t="n">
        <f aca="false">'ORÇ.GLOBAL P CAIXA'!O461</f>
        <v>0</v>
      </c>
      <c r="U462" s="172" t="n">
        <f aca="false">'ORÇ.GLOBAL P CAIXA'!P461</f>
        <v>0</v>
      </c>
      <c r="V462" s="173" t="n">
        <f aca="false">'ORÇ.GLOBAL P CAIXA'!E461</f>
        <v>0</v>
      </c>
      <c r="W462" s="173" t="n">
        <f aca="false">F462</f>
        <v>0</v>
      </c>
      <c r="X462" s="649"/>
      <c r="Y462" s="649"/>
      <c r="Z462" s="650"/>
      <c r="AB462" s="88"/>
      <c r="AC462" s="157" t="n">
        <f aca="false">IF(B462=0,AC461,IF(ISNONTEXT(B462)=TRUE(),INT(B462),INT(LEFT(B462,FIND(".",B462)-1))))</f>
        <v>3</v>
      </c>
      <c r="AD462" s="157" t="str">
        <f aca="false">IF(AD463=1,1,IF(B462&lt;&gt;0,1,IF(C462&lt;&gt;0,1,IF(D462&lt;&gt;0,1,IF(E462&lt;&gt;0,1,"")))))</f>
        <v/>
      </c>
      <c r="AE462" s="157" t="str">
        <f aca="false">IF(AC462=0," ",IF(AC462&lt;&gt;AC461,AC462," "))</f>
        <v> </v>
      </c>
      <c r="AF462" s="88"/>
      <c r="AG462" s="75" t="e">
        <f aca="false">IF(AC462&lt;&gt;AE462,(IF(N462=0,G462*(INFORMAÇÕES!$Q$69/INFORMAÇÕES!$Q$72),IF(N462="R",G462,0))),0)</f>
        <v>#DIV/0!</v>
      </c>
      <c r="AH462" s="75" t="e">
        <f aca="false">IF(AC462&lt;&gt;AE462,(IF(N462=0,G462*(INFORMAÇÕES!$Q$70/INFORMAÇÕES!$Q$72),IF(N462="C",G462,0))),0)</f>
        <v>#DIV/0!</v>
      </c>
      <c r="AI462" s="75" t="n">
        <f aca="false">IF(AC462&lt;&gt;AE462,(IF(N462=0,G462*INFORMAÇÕES!$U$115,IF(N462="CF",G462,0))),0)</f>
        <v>0</v>
      </c>
      <c r="AJ462" s="75" t="n">
        <f aca="false">IF(AC462&lt;&gt;AE462,(IF(N462=0,G462*INFORMAÇÕES!$U$116,IF(N462="O",G462,0))),0)</f>
        <v>0</v>
      </c>
      <c r="AK462" s="75" t="n">
        <f aca="false">IF(E462&lt;&gt;0,G462,0)</f>
        <v>0</v>
      </c>
      <c r="AL462" s="75" t="n">
        <f aca="false">IF(AC462&lt;&gt;AE462,(IF(N462=0,J462*(INFORMAÇÕES!$Q$89/INFORMAÇÕES!$Q$92),IF(N462="R",J462,0))),0)</f>
        <v>0</v>
      </c>
      <c r="AM462" s="75" t="n">
        <f aca="false">IF(AC462&lt;&gt;AE462,(IF(N462=0,J462*(INFORMAÇÕES!$Q$90/INFORMAÇÕES!$Q$92),IF(N462="C",J462,0))),0)</f>
        <v>0</v>
      </c>
      <c r="AN462" s="75" t="n">
        <f aca="false">IF(AC462&lt;&gt;AE462,(IF(N462="",J462*INFORMAÇÕES!$U$115,IF(N462="CF",J462,0))),0)</f>
        <v>0</v>
      </c>
      <c r="AO462" s="75" t="n">
        <f aca="false">IF(AC462&lt;&gt;AE462,(IF(N462="",J462*INFORMAÇÕES!$U$116,IF(N462="O",J462,0))),0)</f>
        <v>0</v>
      </c>
      <c r="AP462" s="75" t="n">
        <f aca="false">IF(H462&lt;&gt;0,J462,0)</f>
        <v>0</v>
      </c>
      <c r="AQ462" s="75" t="n">
        <f aca="false">IF(K462&lt;&gt;0,L462,0)</f>
        <v>0</v>
      </c>
    </row>
    <row r="463" s="174" customFormat="true" ht="14.25" hidden="false" customHeight="false" outlineLevel="0" collapsed="false">
      <c r="A463" s="159" t="n">
        <v>451</v>
      </c>
      <c r="B463" s="160" t="n">
        <f aca="false">R463</f>
        <v>0</v>
      </c>
      <c r="C463" s="161" t="n">
        <f aca="false">T463</f>
        <v>0</v>
      </c>
      <c r="D463" s="162" t="n">
        <f aca="false">U463</f>
        <v>0</v>
      </c>
      <c r="E463" s="163" t="n">
        <f aca="false">'ORÇ.GLOBAL P CAIXA'!E462</f>
        <v>0</v>
      </c>
      <c r="F463" s="163" t="n">
        <f aca="false">IF('ORÇ.GLOBAL EMPRESA'!G462&gt;0,'ORÇ.GLOBAL EMPRESA'!G462,'ORÇ.GLOBAL P CAIXA'!F462)</f>
        <v>0</v>
      </c>
      <c r="G463" s="163" t="n">
        <f aca="false">IF(E463&lt;&gt;0,ROUND(E463*F463,2),IF(AK463=0,(SUMIF($AC$13:$AC$1012,B463,$AK$13:$AK$1012)),AK463))</f>
        <v>0</v>
      </c>
      <c r="H463" s="163" t="n">
        <f aca="false">V463</f>
        <v>0</v>
      </c>
      <c r="I463" s="163" t="n">
        <f aca="false">W463</f>
        <v>0</v>
      </c>
      <c r="J463" s="163" t="n">
        <f aca="false">IF(H463&lt;&gt;0,ROUND(H463*I463,2),IF(AP463=0,(SUMIF($AC$13:$AC$1012,B463,$AP$13:$AP$1012)),AP463))</f>
        <v>0</v>
      </c>
      <c r="K463" s="163" t="n">
        <f aca="false">H463-E463</f>
        <v>0</v>
      </c>
      <c r="L463" s="163" t="n">
        <f aca="false">J463-G463</f>
        <v>0</v>
      </c>
      <c r="M463" s="645" t="str">
        <f aca="false">IF('ORÇ.GLOBAL P CAIXA'!H462&gt;0,'ORÇ.GLOBAL P CAIXA'!H462,"")</f>
        <v/>
      </c>
      <c r="N463" s="646" t="n">
        <f aca="false">'ORÇ.GLOBAL P CAIXA'!I462</f>
        <v>0</v>
      </c>
      <c r="O463" s="166" t="str">
        <f aca="false">S463</f>
        <v/>
      </c>
      <c r="P463" s="167"/>
      <c r="Q463" s="168" t="str">
        <f aca="false">IF(B463&gt;0,"ok","ocultar")</f>
        <v>ocultar</v>
      </c>
      <c r="R463" s="647" t="n">
        <f aca="false">'ORÇ.GLOBAL P CAIXA'!B462</f>
        <v>0</v>
      </c>
      <c r="S463" s="170" t="str">
        <f aca="false">IF('ORÇ.GLOBAL P CAIXA'!N462&lt;&gt;0,'ORÇ.GLOBAL P CAIXA'!N462,"")</f>
        <v/>
      </c>
      <c r="T463" s="648" t="n">
        <f aca="false">'ORÇ.GLOBAL P CAIXA'!O462</f>
        <v>0</v>
      </c>
      <c r="U463" s="172" t="n">
        <f aca="false">'ORÇ.GLOBAL P CAIXA'!P462</f>
        <v>0</v>
      </c>
      <c r="V463" s="173" t="n">
        <f aca="false">'ORÇ.GLOBAL P CAIXA'!E462</f>
        <v>0</v>
      </c>
      <c r="W463" s="173" t="n">
        <f aca="false">F463</f>
        <v>0</v>
      </c>
      <c r="X463" s="649"/>
      <c r="Y463" s="649"/>
      <c r="Z463" s="650"/>
      <c r="AB463" s="88"/>
      <c r="AC463" s="157" t="n">
        <f aca="false">IF(B463=0,AC462,IF(ISNONTEXT(B463)=TRUE(),INT(B463),INT(LEFT(B463,FIND(".",B463)-1))))</f>
        <v>3</v>
      </c>
      <c r="AD463" s="157" t="str">
        <f aca="false">IF(AD464=1,1,IF(B463&lt;&gt;0,1,IF(C463&lt;&gt;0,1,IF(D463&lt;&gt;0,1,IF(E463&lt;&gt;0,1,"")))))</f>
        <v/>
      </c>
      <c r="AE463" s="157" t="str">
        <f aca="false">IF(AC463=0," ",IF(AC463&lt;&gt;AC462,AC463," "))</f>
        <v> </v>
      </c>
      <c r="AF463" s="88"/>
      <c r="AG463" s="75" t="e">
        <f aca="false">IF(AC463&lt;&gt;AE463,(IF(N463=0,G463*(INFORMAÇÕES!$Q$69/INFORMAÇÕES!$Q$72),IF(N463="R",G463,0))),0)</f>
        <v>#DIV/0!</v>
      </c>
      <c r="AH463" s="75" t="e">
        <f aca="false">IF(AC463&lt;&gt;AE463,(IF(N463=0,G463*(INFORMAÇÕES!$Q$70/INFORMAÇÕES!$Q$72),IF(N463="C",G463,0))),0)</f>
        <v>#DIV/0!</v>
      </c>
      <c r="AI463" s="75" t="n">
        <f aca="false">IF(AC463&lt;&gt;AE463,(IF(N463=0,G463*INFORMAÇÕES!$U$115,IF(N463="CF",G463,0))),0)</f>
        <v>0</v>
      </c>
      <c r="AJ463" s="75" t="n">
        <f aca="false">IF(AC463&lt;&gt;AE463,(IF(N463=0,G463*INFORMAÇÕES!$U$116,IF(N463="O",G463,0))),0)</f>
        <v>0</v>
      </c>
      <c r="AK463" s="75" t="n">
        <f aca="false">IF(E463&lt;&gt;0,G463,0)</f>
        <v>0</v>
      </c>
      <c r="AL463" s="75" t="n">
        <f aca="false">IF(AC463&lt;&gt;AE463,(IF(N463=0,J463*(INFORMAÇÕES!$Q$89/INFORMAÇÕES!$Q$92),IF(N463="R",J463,0))),0)</f>
        <v>0</v>
      </c>
      <c r="AM463" s="75" t="n">
        <f aca="false">IF(AC463&lt;&gt;AE463,(IF(N463=0,J463*(INFORMAÇÕES!$Q$90/INFORMAÇÕES!$Q$92),IF(N463="C",J463,0))),0)</f>
        <v>0</v>
      </c>
      <c r="AN463" s="75" t="n">
        <f aca="false">IF(AC463&lt;&gt;AE463,(IF(N463="",J463*INFORMAÇÕES!$U$115,IF(N463="CF",J463,0))),0)</f>
        <v>0</v>
      </c>
      <c r="AO463" s="75" t="n">
        <f aca="false">IF(AC463&lt;&gt;AE463,(IF(N463="",J463*INFORMAÇÕES!$U$116,IF(N463="O",J463,0))),0)</f>
        <v>0</v>
      </c>
      <c r="AP463" s="75" t="n">
        <f aca="false">IF(H463&lt;&gt;0,J463,0)</f>
        <v>0</v>
      </c>
      <c r="AQ463" s="75" t="n">
        <f aca="false">IF(K463&lt;&gt;0,L463,0)</f>
        <v>0</v>
      </c>
    </row>
    <row r="464" s="174" customFormat="true" ht="14.25" hidden="false" customHeight="false" outlineLevel="0" collapsed="false">
      <c r="A464" s="159" t="n">
        <v>452</v>
      </c>
      <c r="B464" s="160" t="n">
        <f aca="false">R464</f>
        <v>0</v>
      </c>
      <c r="C464" s="161" t="n">
        <f aca="false">T464</f>
        <v>0</v>
      </c>
      <c r="D464" s="162" t="n">
        <f aca="false">U464</f>
        <v>0</v>
      </c>
      <c r="E464" s="163" t="n">
        <f aca="false">'ORÇ.GLOBAL P CAIXA'!E463</f>
        <v>0</v>
      </c>
      <c r="F464" s="163" t="n">
        <f aca="false">IF('ORÇ.GLOBAL EMPRESA'!G463&gt;0,'ORÇ.GLOBAL EMPRESA'!G463,'ORÇ.GLOBAL P CAIXA'!F463)</f>
        <v>0</v>
      </c>
      <c r="G464" s="163" t="n">
        <f aca="false">IF(E464&lt;&gt;0,ROUND(E464*F464,2),IF(AK464=0,(SUMIF($AC$13:$AC$1012,B464,$AK$13:$AK$1012)),AK464))</f>
        <v>0</v>
      </c>
      <c r="H464" s="163" t="n">
        <f aca="false">V464</f>
        <v>0</v>
      </c>
      <c r="I464" s="163" t="n">
        <f aca="false">W464</f>
        <v>0</v>
      </c>
      <c r="J464" s="163" t="n">
        <f aca="false">IF(H464&lt;&gt;0,ROUND(H464*I464,2),IF(AP464=0,(SUMIF($AC$13:$AC$1012,B464,$AP$13:$AP$1012)),AP464))</f>
        <v>0</v>
      </c>
      <c r="K464" s="163" t="n">
        <f aca="false">H464-E464</f>
        <v>0</v>
      </c>
      <c r="L464" s="163" t="n">
        <f aca="false">J464-G464</f>
        <v>0</v>
      </c>
      <c r="M464" s="645" t="str">
        <f aca="false">IF('ORÇ.GLOBAL P CAIXA'!H463&gt;0,'ORÇ.GLOBAL P CAIXA'!H463,"")</f>
        <v/>
      </c>
      <c r="N464" s="646" t="n">
        <f aca="false">'ORÇ.GLOBAL P CAIXA'!I463</f>
        <v>0</v>
      </c>
      <c r="O464" s="166" t="str">
        <f aca="false">S464</f>
        <v/>
      </c>
      <c r="P464" s="167"/>
      <c r="Q464" s="168" t="str">
        <f aca="false">IF(B464&gt;0,"ok","ocultar")</f>
        <v>ocultar</v>
      </c>
      <c r="R464" s="647" t="n">
        <f aca="false">'ORÇ.GLOBAL P CAIXA'!B463</f>
        <v>0</v>
      </c>
      <c r="S464" s="170" t="str">
        <f aca="false">IF('ORÇ.GLOBAL P CAIXA'!N463&lt;&gt;0,'ORÇ.GLOBAL P CAIXA'!N463,"")</f>
        <v/>
      </c>
      <c r="T464" s="648" t="n">
        <f aca="false">'ORÇ.GLOBAL P CAIXA'!O463</f>
        <v>0</v>
      </c>
      <c r="U464" s="172" t="n">
        <f aca="false">'ORÇ.GLOBAL P CAIXA'!P463</f>
        <v>0</v>
      </c>
      <c r="V464" s="173" t="n">
        <f aca="false">'ORÇ.GLOBAL P CAIXA'!E463</f>
        <v>0</v>
      </c>
      <c r="W464" s="173" t="n">
        <f aca="false">F464</f>
        <v>0</v>
      </c>
      <c r="X464" s="649"/>
      <c r="Y464" s="649"/>
      <c r="Z464" s="650"/>
      <c r="AB464" s="88"/>
      <c r="AC464" s="157" t="n">
        <f aca="false">IF(B464=0,AC463,IF(ISNONTEXT(B464)=TRUE(),INT(B464),INT(LEFT(B464,FIND(".",B464)-1))))</f>
        <v>3</v>
      </c>
      <c r="AD464" s="157" t="str">
        <f aca="false">IF(AD465=1,1,IF(B464&lt;&gt;0,1,IF(C464&lt;&gt;0,1,IF(D464&lt;&gt;0,1,IF(E464&lt;&gt;0,1,"")))))</f>
        <v/>
      </c>
      <c r="AE464" s="157" t="str">
        <f aca="false">IF(AC464=0," ",IF(AC464&lt;&gt;AC463,AC464," "))</f>
        <v> </v>
      </c>
      <c r="AF464" s="88"/>
      <c r="AG464" s="75" t="e">
        <f aca="false">IF(AC464&lt;&gt;AE464,(IF(N464=0,G464*(INFORMAÇÕES!$Q$69/INFORMAÇÕES!$Q$72),IF(N464="R",G464,0))),0)</f>
        <v>#DIV/0!</v>
      </c>
      <c r="AH464" s="75" t="e">
        <f aca="false">IF(AC464&lt;&gt;AE464,(IF(N464=0,G464*(INFORMAÇÕES!$Q$70/INFORMAÇÕES!$Q$72),IF(N464="C",G464,0))),0)</f>
        <v>#DIV/0!</v>
      </c>
      <c r="AI464" s="75" t="n">
        <f aca="false">IF(AC464&lt;&gt;AE464,(IF(N464=0,G464*INFORMAÇÕES!$U$115,IF(N464="CF",G464,0))),0)</f>
        <v>0</v>
      </c>
      <c r="AJ464" s="75" t="n">
        <f aca="false">IF(AC464&lt;&gt;AE464,(IF(N464=0,G464*INFORMAÇÕES!$U$116,IF(N464="O",G464,0))),0)</f>
        <v>0</v>
      </c>
      <c r="AK464" s="75" t="n">
        <f aca="false">IF(E464&lt;&gt;0,G464,0)</f>
        <v>0</v>
      </c>
      <c r="AL464" s="75" t="n">
        <f aca="false">IF(AC464&lt;&gt;AE464,(IF(N464=0,J464*(INFORMAÇÕES!$Q$89/INFORMAÇÕES!$Q$92),IF(N464="R",J464,0))),0)</f>
        <v>0</v>
      </c>
      <c r="AM464" s="75" t="n">
        <f aca="false">IF(AC464&lt;&gt;AE464,(IF(N464=0,J464*(INFORMAÇÕES!$Q$90/INFORMAÇÕES!$Q$92),IF(N464="C",J464,0))),0)</f>
        <v>0</v>
      </c>
      <c r="AN464" s="75" t="n">
        <f aca="false">IF(AC464&lt;&gt;AE464,(IF(N464="",J464*INFORMAÇÕES!$U$115,IF(N464="CF",J464,0))),0)</f>
        <v>0</v>
      </c>
      <c r="AO464" s="75" t="n">
        <f aca="false">IF(AC464&lt;&gt;AE464,(IF(N464="",J464*INFORMAÇÕES!$U$116,IF(N464="O",J464,0))),0)</f>
        <v>0</v>
      </c>
      <c r="AP464" s="75" t="n">
        <f aca="false">IF(H464&lt;&gt;0,J464,0)</f>
        <v>0</v>
      </c>
      <c r="AQ464" s="75" t="n">
        <f aca="false">IF(K464&lt;&gt;0,L464,0)</f>
        <v>0</v>
      </c>
    </row>
    <row r="465" s="174" customFormat="true" ht="14.25" hidden="false" customHeight="false" outlineLevel="0" collapsed="false">
      <c r="A465" s="159" t="n">
        <v>453</v>
      </c>
      <c r="B465" s="160" t="n">
        <f aca="false">R465</f>
        <v>0</v>
      </c>
      <c r="C465" s="161" t="n">
        <f aca="false">T465</f>
        <v>0</v>
      </c>
      <c r="D465" s="162" t="n">
        <f aca="false">U465</f>
        <v>0</v>
      </c>
      <c r="E465" s="163" t="n">
        <f aca="false">'ORÇ.GLOBAL P CAIXA'!E464</f>
        <v>0</v>
      </c>
      <c r="F465" s="163" t="n">
        <f aca="false">IF('ORÇ.GLOBAL EMPRESA'!G464&gt;0,'ORÇ.GLOBAL EMPRESA'!G464,'ORÇ.GLOBAL P CAIXA'!F464)</f>
        <v>0</v>
      </c>
      <c r="G465" s="163" t="n">
        <f aca="false">IF(E465&lt;&gt;0,ROUND(E465*F465,2),IF(AK465=0,(SUMIF($AC$13:$AC$1012,B465,$AK$13:$AK$1012)),AK465))</f>
        <v>0</v>
      </c>
      <c r="H465" s="163" t="n">
        <f aca="false">V465</f>
        <v>0</v>
      </c>
      <c r="I465" s="163" t="n">
        <f aca="false">W465</f>
        <v>0</v>
      </c>
      <c r="J465" s="163" t="n">
        <f aca="false">IF(H465&lt;&gt;0,ROUND(H465*I465,2),IF(AP465=0,(SUMIF($AC$13:$AC$1012,B465,$AP$13:$AP$1012)),AP465))</f>
        <v>0</v>
      </c>
      <c r="K465" s="163" t="n">
        <f aca="false">H465-E465</f>
        <v>0</v>
      </c>
      <c r="L465" s="163" t="n">
        <f aca="false">J465-G465</f>
        <v>0</v>
      </c>
      <c r="M465" s="645" t="str">
        <f aca="false">IF('ORÇ.GLOBAL P CAIXA'!H464&gt;0,'ORÇ.GLOBAL P CAIXA'!H464,"")</f>
        <v/>
      </c>
      <c r="N465" s="646" t="n">
        <f aca="false">'ORÇ.GLOBAL P CAIXA'!I464</f>
        <v>0</v>
      </c>
      <c r="O465" s="166" t="str">
        <f aca="false">S465</f>
        <v/>
      </c>
      <c r="P465" s="167"/>
      <c r="Q465" s="168" t="str">
        <f aca="false">IF(B465&gt;0,"ok","ocultar")</f>
        <v>ocultar</v>
      </c>
      <c r="R465" s="647" t="n">
        <f aca="false">'ORÇ.GLOBAL P CAIXA'!B464</f>
        <v>0</v>
      </c>
      <c r="S465" s="170" t="str">
        <f aca="false">IF('ORÇ.GLOBAL P CAIXA'!N464&lt;&gt;0,'ORÇ.GLOBAL P CAIXA'!N464,"")</f>
        <v/>
      </c>
      <c r="T465" s="648" t="n">
        <f aca="false">'ORÇ.GLOBAL P CAIXA'!O464</f>
        <v>0</v>
      </c>
      <c r="U465" s="172" t="n">
        <f aca="false">'ORÇ.GLOBAL P CAIXA'!P464</f>
        <v>0</v>
      </c>
      <c r="V465" s="173" t="n">
        <f aca="false">'ORÇ.GLOBAL P CAIXA'!E464</f>
        <v>0</v>
      </c>
      <c r="W465" s="173" t="n">
        <f aca="false">F465</f>
        <v>0</v>
      </c>
      <c r="X465" s="649"/>
      <c r="Y465" s="649"/>
      <c r="Z465" s="650"/>
      <c r="AB465" s="88"/>
      <c r="AC465" s="157" t="n">
        <f aca="false">IF(B465=0,AC464,IF(ISNONTEXT(B465)=TRUE(),INT(B465),INT(LEFT(B465,FIND(".",B465)-1))))</f>
        <v>3</v>
      </c>
      <c r="AD465" s="157" t="str">
        <f aca="false">IF(AD466=1,1,IF(B465&lt;&gt;0,1,IF(C465&lt;&gt;0,1,IF(D465&lt;&gt;0,1,IF(E465&lt;&gt;0,1,"")))))</f>
        <v/>
      </c>
      <c r="AE465" s="157" t="str">
        <f aca="false">IF(AC465=0," ",IF(AC465&lt;&gt;AC464,AC465," "))</f>
        <v> </v>
      </c>
      <c r="AF465" s="88"/>
      <c r="AG465" s="75" t="e">
        <f aca="false">IF(AC465&lt;&gt;AE465,(IF(N465=0,G465*(INFORMAÇÕES!$Q$69/INFORMAÇÕES!$Q$72),IF(N465="R",G465,0))),0)</f>
        <v>#DIV/0!</v>
      </c>
      <c r="AH465" s="75" t="e">
        <f aca="false">IF(AC465&lt;&gt;AE465,(IF(N465=0,G465*(INFORMAÇÕES!$Q$70/INFORMAÇÕES!$Q$72),IF(N465="C",G465,0))),0)</f>
        <v>#DIV/0!</v>
      </c>
      <c r="AI465" s="75" t="n">
        <f aca="false">IF(AC465&lt;&gt;AE465,(IF(N465=0,G465*INFORMAÇÕES!$U$115,IF(N465="CF",G465,0))),0)</f>
        <v>0</v>
      </c>
      <c r="AJ465" s="75" t="n">
        <f aca="false">IF(AC465&lt;&gt;AE465,(IF(N465=0,G465*INFORMAÇÕES!$U$116,IF(N465="O",G465,0))),0)</f>
        <v>0</v>
      </c>
      <c r="AK465" s="75" t="n">
        <f aca="false">IF(E465&lt;&gt;0,G465,0)</f>
        <v>0</v>
      </c>
      <c r="AL465" s="75" t="n">
        <f aca="false">IF(AC465&lt;&gt;AE465,(IF(N465=0,J465*(INFORMAÇÕES!$Q$89/INFORMAÇÕES!$Q$92),IF(N465="R",J465,0))),0)</f>
        <v>0</v>
      </c>
      <c r="AM465" s="75" t="n">
        <f aca="false">IF(AC465&lt;&gt;AE465,(IF(N465=0,J465*(INFORMAÇÕES!$Q$90/INFORMAÇÕES!$Q$92),IF(N465="C",J465,0))),0)</f>
        <v>0</v>
      </c>
      <c r="AN465" s="75" t="n">
        <f aca="false">IF(AC465&lt;&gt;AE465,(IF(N465="",J465*INFORMAÇÕES!$U$115,IF(N465="CF",J465,0))),0)</f>
        <v>0</v>
      </c>
      <c r="AO465" s="75" t="n">
        <f aca="false">IF(AC465&lt;&gt;AE465,(IF(N465="",J465*INFORMAÇÕES!$U$116,IF(N465="O",J465,0))),0)</f>
        <v>0</v>
      </c>
      <c r="AP465" s="75" t="n">
        <f aca="false">IF(H465&lt;&gt;0,J465,0)</f>
        <v>0</v>
      </c>
      <c r="AQ465" s="75" t="n">
        <f aca="false">IF(K465&lt;&gt;0,L465,0)</f>
        <v>0</v>
      </c>
    </row>
    <row r="466" s="174" customFormat="true" ht="14.25" hidden="false" customHeight="false" outlineLevel="0" collapsed="false">
      <c r="A466" s="159" t="n">
        <v>454</v>
      </c>
      <c r="B466" s="160" t="n">
        <f aca="false">R466</f>
        <v>0</v>
      </c>
      <c r="C466" s="161" t="n">
        <f aca="false">T466</f>
        <v>0</v>
      </c>
      <c r="D466" s="162" t="n">
        <f aca="false">U466</f>
        <v>0</v>
      </c>
      <c r="E466" s="163" t="n">
        <f aca="false">'ORÇ.GLOBAL P CAIXA'!E465</f>
        <v>0</v>
      </c>
      <c r="F466" s="163" t="n">
        <f aca="false">IF('ORÇ.GLOBAL EMPRESA'!G465&gt;0,'ORÇ.GLOBAL EMPRESA'!G465,'ORÇ.GLOBAL P CAIXA'!F465)</f>
        <v>0</v>
      </c>
      <c r="G466" s="163" t="n">
        <f aca="false">IF(E466&lt;&gt;0,ROUND(E466*F466,2),IF(AK466=0,(SUMIF($AC$13:$AC$1012,B466,$AK$13:$AK$1012)),AK466))</f>
        <v>0</v>
      </c>
      <c r="H466" s="163" t="n">
        <f aca="false">V466</f>
        <v>0</v>
      </c>
      <c r="I466" s="163" t="n">
        <f aca="false">W466</f>
        <v>0</v>
      </c>
      <c r="J466" s="163" t="n">
        <f aca="false">IF(H466&lt;&gt;0,ROUND(H466*I466,2),IF(AP466=0,(SUMIF($AC$13:$AC$1012,B466,$AP$13:$AP$1012)),AP466))</f>
        <v>0</v>
      </c>
      <c r="K466" s="163" t="n">
        <f aca="false">H466-E466</f>
        <v>0</v>
      </c>
      <c r="L466" s="163" t="n">
        <f aca="false">J466-G466</f>
        <v>0</v>
      </c>
      <c r="M466" s="645" t="str">
        <f aca="false">IF('ORÇ.GLOBAL P CAIXA'!H465&gt;0,'ORÇ.GLOBAL P CAIXA'!H465,"")</f>
        <v/>
      </c>
      <c r="N466" s="646" t="n">
        <f aca="false">'ORÇ.GLOBAL P CAIXA'!I465</f>
        <v>0</v>
      </c>
      <c r="O466" s="166" t="str">
        <f aca="false">S466</f>
        <v/>
      </c>
      <c r="P466" s="167"/>
      <c r="Q466" s="168" t="str">
        <f aca="false">IF(B466&gt;0,"ok","ocultar")</f>
        <v>ocultar</v>
      </c>
      <c r="R466" s="647" t="n">
        <f aca="false">'ORÇ.GLOBAL P CAIXA'!B465</f>
        <v>0</v>
      </c>
      <c r="S466" s="170" t="str">
        <f aca="false">IF('ORÇ.GLOBAL P CAIXA'!N465&lt;&gt;0,'ORÇ.GLOBAL P CAIXA'!N465,"")</f>
        <v/>
      </c>
      <c r="T466" s="648" t="n">
        <f aca="false">'ORÇ.GLOBAL P CAIXA'!O465</f>
        <v>0</v>
      </c>
      <c r="U466" s="172" t="n">
        <f aca="false">'ORÇ.GLOBAL P CAIXA'!P465</f>
        <v>0</v>
      </c>
      <c r="V466" s="173" t="n">
        <f aca="false">'ORÇ.GLOBAL P CAIXA'!E465</f>
        <v>0</v>
      </c>
      <c r="W466" s="173" t="n">
        <f aca="false">F466</f>
        <v>0</v>
      </c>
      <c r="X466" s="649"/>
      <c r="Y466" s="649"/>
      <c r="Z466" s="650"/>
      <c r="AB466" s="88"/>
      <c r="AC466" s="157" t="n">
        <f aca="false">IF(B466=0,AC465,IF(ISNONTEXT(B466)=TRUE(),INT(B466),INT(LEFT(B466,FIND(".",B466)-1))))</f>
        <v>3</v>
      </c>
      <c r="AD466" s="157" t="str">
        <f aca="false">IF(AD467=1,1,IF(B466&lt;&gt;0,1,IF(C466&lt;&gt;0,1,IF(D466&lt;&gt;0,1,IF(E466&lt;&gt;0,1,"")))))</f>
        <v/>
      </c>
      <c r="AE466" s="157" t="str">
        <f aca="false">IF(AC466=0," ",IF(AC466&lt;&gt;AC465,AC466," "))</f>
        <v> </v>
      </c>
      <c r="AF466" s="88"/>
      <c r="AG466" s="75" t="e">
        <f aca="false">IF(AC466&lt;&gt;AE466,(IF(N466=0,G466*(INFORMAÇÕES!$Q$69/INFORMAÇÕES!$Q$72),IF(N466="R",G466,0))),0)</f>
        <v>#DIV/0!</v>
      </c>
      <c r="AH466" s="75" t="e">
        <f aca="false">IF(AC466&lt;&gt;AE466,(IF(N466=0,G466*(INFORMAÇÕES!$Q$70/INFORMAÇÕES!$Q$72),IF(N466="C",G466,0))),0)</f>
        <v>#DIV/0!</v>
      </c>
      <c r="AI466" s="75" t="n">
        <f aca="false">IF(AC466&lt;&gt;AE466,(IF(N466=0,G466*INFORMAÇÕES!$U$115,IF(N466="CF",G466,0))),0)</f>
        <v>0</v>
      </c>
      <c r="AJ466" s="75" t="n">
        <f aca="false">IF(AC466&lt;&gt;AE466,(IF(N466=0,G466*INFORMAÇÕES!$U$116,IF(N466="O",G466,0))),0)</f>
        <v>0</v>
      </c>
      <c r="AK466" s="75" t="n">
        <f aca="false">IF(E466&lt;&gt;0,G466,0)</f>
        <v>0</v>
      </c>
      <c r="AL466" s="75" t="n">
        <f aca="false">IF(AC466&lt;&gt;AE466,(IF(N466=0,J466*(INFORMAÇÕES!$Q$89/INFORMAÇÕES!$Q$92),IF(N466="R",J466,0))),0)</f>
        <v>0</v>
      </c>
      <c r="AM466" s="75" t="n">
        <f aca="false">IF(AC466&lt;&gt;AE466,(IF(N466=0,J466*(INFORMAÇÕES!$Q$90/INFORMAÇÕES!$Q$92),IF(N466="C",J466,0))),0)</f>
        <v>0</v>
      </c>
      <c r="AN466" s="75" t="n">
        <f aca="false">IF(AC466&lt;&gt;AE466,(IF(N466="",J466*INFORMAÇÕES!$U$115,IF(N466="CF",J466,0))),0)</f>
        <v>0</v>
      </c>
      <c r="AO466" s="75" t="n">
        <f aca="false">IF(AC466&lt;&gt;AE466,(IF(N466="",J466*INFORMAÇÕES!$U$116,IF(N466="O",J466,0))),0)</f>
        <v>0</v>
      </c>
      <c r="AP466" s="75" t="n">
        <f aca="false">IF(H466&lt;&gt;0,J466,0)</f>
        <v>0</v>
      </c>
      <c r="AQ466" s="75" t="n">
        <f aca="false">IF(K466&lt;&gt;0,L466,0)</f>
        <v>0</v>
      </c>
    </row>
    <row r="467" s="174" customFormat="true" ht="14.25" hidden="false" customHeight="false" outlineLevel="0" collapsed="false">
      <c r="A467" s="159" t="n">
        <v>455</v>
      </c>
      <c r="B467" s="160" t="n">
        <f aca="false">R467</f>
        <v>0</v>
      </c>
      <c r="C467" s="161" t="n">
        <f aca="false">T467</f>
        <v>0</v>
      </c>
      <c r="D467" s="162" t="n">
        <f aca="false">U467</f>
        <v>0</v>
      </c>
      <c r="E467" s="163" t="n">
        <f aca="false">'ORÇ.GLOBAL P CAIXA'!E466</f>
        <v>0</v>
      </c>
      <c r="F467" s="163" t="n">
        <f aca="false">IF('ORÇ.GLOBAL EMPRESA'!G466&gt;0,'ORÇ.GLOBAL EMPRESA'!G466,'ORÇ.GLOBAL P CAIXA'!F466)</f>
        <v>0</v>
      </c>
      <c r="G467" s="163" t="n">
        <f aca="false">IF(E467&lt;&gt;0,ROUND(E467*F467,2),IF(AK467=0,(SUMIF($AC$13:$AC$1012,B467,$AK$13:$AK$1012)),AK467))</f>
        <v>0</v>
      </c>
      <c r="H467" s="163" t="n">
        <f aca="false">V467</f>
        <v>0</v>
      </c>
      <c r="I467" s="163" t="n">
        <f aca="false">W467</f>
        <v>0</v>
      </c>
      <c r="J467" s="163" t="n">
        <f aca="false">IF(H467&lt;&gt;0,ROUND(H467*I467,2),IF(AP467=0,(SUMIF($AC$13:$AC$1012,B467,$AP$13:$AP$1012)),AP467))</f>
        <v>0</v>
      </c>
      <c r="K467" s="163" t="n">
        <f aca="false">H467-E467</f>
        <v>0</v>
      </c>
      <c r="L467" s="163" t="n">
        <f aca="false">J467-G467</f>
        <v>0</v>
      </c>
      <c r="M467" s="645" t="str">
        <f aca="false">IF('ORÇ.GLOBAL P CAIXA'!H466&gt;0,'ORÇ.GLOBAL P CAIXA'!H466,"")</f>
        <v/>
      </c>
      <c r="N467" s="646" t="n">
        <f aca="false">'ORÇ.GLOBAL P CAIXA'!I466</f>
        <v>0</v>
      </c>
      <c r="O467" s="166" t="str">
        <f aca="false">S467</f>
        <v/>
      </c>
      <c r="P467" s="167"/>
      <c r="Q467" s="168" t="str">
        <f aca="false">IF(B467&gt;0,"ok","ocultar")</f>
        <v>ocultar</v>
      </c>
      <c r="R467" s="647" t="n">
        <f aca="false">'ORÇ.GLOBAL P CAIXA'!B466</f>
        <v>0</v>
      </c>
      <c r="S467" s="170" t="str">
        <f aca="false">IF('ORÇ.GLOBAL P CAIXA'!N466&lt;&gt;0,'ORÇ.GLOBAL P CAIXA'!N466,"")</f>
        <v/>
      </c>
      <c r="T467" s="648" t="n">
        <f aca="false">'ORÇ.GLOBAL P CAIXA'!O466</f>
        <v>0</v>
      </c>
      <c r="U467" s="172" t="n">
        <f aca="false">'ORÇ.GLOBAL P CAIXA'!P466</f>
        <v>0</v>
      </c>
      <c r="V467" s="173" t="n">
        <f aca="false">'ORÇ.GLOBAL P CAIXA'!E466</f>
        <v>0</v>
      </c>
      <c r="W467" s="173" t="n">
        <f aca="false">F467</f>
        <v>0</v>
      </c>
      <c r="X467" s="649"/>
      <c r="Y467" s="649"/>
      <c r="Z467" s="650"/>
      <c r="AB467" s="88"/>
      <c r="AC467" s="157" t="n">
        <f aca="false">IF(B467=0,AC466,IF(ISNONTEXT(B467)=TRUE(),INT(B467),INT(LEFT(B467,FIND(".",B467)-1))))</f>
        <v>3</v>
      </c>
      <c r="AD467" s="157" t="str">
        <f aca="false">IF(AD468=1,1,IF(B467&lt;&gt;0,1,IF(C467&lt;&gt;0,1,IF(D467&lt;&gt;0,1,IF(E467&lt;&gt;0,1,"")))))</f>
        <v/>
      </c>
      <c r="AE467" s="157" t="str">
        <f aca="false">IF(AC467=0," ",IF(AC467&lt;&gt;AC466,AC467," "))</f>
        <v> </v>
      </c>
      <c r="AF467" s="88"/>
      <c r="AG467" s="75" t="e">
        <f aca="false">IF(AC467&lt;&gt;AE467,(IF(N467=0,G467*(INFORMAÇÕES!$Q$69/INFORMAÇÕES!$Q$72),IF(N467="R",G467,0))),0)</f>
        <v>#DIV/0!</v>
      </c>
      <c r="AH467" s="75" t="e">
        <f aca="false">IF(AC467&lt;&gt;AE467,(IF(N467=0,G467*(INFORMAÇÕES!$Q$70/INFORMAÇÕES!$Q$72),IF(N467="C",G467,0))),0)</f>
        <v>#DIV/0!</v>
      </c>
      <c r="AI467" s="75" t="n">
        <f aca="false">IF(AC467&lt;&gt;AE467,(IF(N467=0,G467*INFORMAÇÕES!$U$115,IF(N467="CF",G467,0))),0)</f>
        <v>0</v>
      </c>
      <c r="AJ467" s="75" t="n">
        <f aca="false">IF(AC467&lt;&gt;AE467,(IF(N467=0,G467*INFORMAÇÕES!$U$116,IF(N467="O",G467,0))),0)</f>
        <v>0</v>
      </c>
      <c r="AK467" s="75" t="n">
        <f aca="false">IF(E467&lt;&gt;0,G467,0)</f>
        <v>0</v>
      </c>
      <c r="AL467" s="75" t="n">
        <f aca="false">IF(AC467&lt;&gt;AE467,(IF(N467=0,J467*(INFORMAÇÕES!$Q$89/INFORMAÇÕES!$Q$92),IF(N467="R",J467,0))),0)</f>
        <v>0</v>
      </c>
      <c r="AM467" s="75" t="n">
        <f aca="false">IF(AC467&lt;&gt;AE467,(IF(N467=0,J467*(INFORMAÇÕES!$Q$90/INFORMAÇÕES!$Q$92),IF(N467="C",J467,0))),0)</f>
        <v>0</v>
      </c>
      <c r="AN467" s="75" t="n">
        <f aca="false">IF(AC467&lt;&gt;AE467,(IF(N467="",J467*INFORMAÇÕES!$U$115,IF(N467="CF",J467,0))),0)</f>
        <v>0</v>
      </c>
      <c r="AO467" s="75" t="n">
        <f aca="false">IF(AC467&lt;&gt;AE467,(IF(N467="",J467*INFORMAÇÕES!$U$116,IF(N467="O",J467,0))),0)</f>
        <v>0</v>
      </c>
      <c r="AP467" s="75" t="n">
        <f aca="false">IF(H467&lt;&gt;0,J467,0)</f>
        <v>0</v>
      </c>
      <c r="AQ467" s="75" t="n">
        <f aca="false">IF(K467&lt;&gt;0,L467,0)</f>
        <v>0</v>
      </c>
    </row>
    <row r="468" s="174" customFormat="true" ht="14.25" hidden="false" customHeight="false" outlineLevel="0" collapsed="false">
      <c r="A468" s="159" t="n">
        <v>456</v>
      </c>
      <c r="B468" s="160" t="n">
        <f aca="false">R468</f>
        <v>0</v>
      </c>
      <c r="C468" s="161" t="n">
        <f aca="false">T468</f>
        <v>0</v>
      </c>
      <c r="D468" s="162" t="n">
        <f aca="false">U468</f>
        <v>0</v>
      </c>
      <c r="E468" s="163" t="n">
        <f aca="false">'ORÇ.GLOBAL P CAIXA'!E467</f>
        <v>0</v>
      </c>
      <c r="F468" s="163" t="n">
        <f aca="false">IF('ORÇ.GLOBAL EMPRESA'!G467&gt;0,'ORÇ.GLOBAL EMPRESA'!G467,'ORÇ.GLOBAL P CAIXA'!F467)</f>
        <v>0</v>
      </c>
      <c r="G468" s="163" t="n">
        <f aca="false">IF(E468&lt;&gt;0,ROUND(E468*F468,2),IF(AK468=0,(SUMIF($AC$13:$AC$1012,B468,$AK$13:$AK$1012)),AK468))</f>
        <v>0</v>
      </c>
      <c r="H468" s="163" t="n">
        <f aca="false">V468</f>
        <v>0</v>
      </c>
      <c r="I468" s="163" t="n">
        <f aca="false">W468</f>
        <v>0</v>
      </c>
      <c r="J468" s="163" t="n">
        <f aca="false">IF(H468&lt;&gt;0,ROUND(H468*I468,2),IF(AP468=0,(SUMIF($AC$13:$AC$1012,B468,$AP$13:$AP$1012)),AP468))</f>
        <v>0</v>
      </c>
      <c r="K468" s="163" t="n">
        <f aca="false">H468-E468</f>
        <v>0</v>
      </c>
      <c r="L468" s="163" t="n">
        <f aca="false">J468-G468</f>
        <v>0</v>
      </c>
      <c r="M468" s="645" t="str">
        <f aca="false">IF('ORÇ.GLOBAL P CAIXA'!H467&gt;0,'ORÇ.GLOBAL P CAIXA'!H467,"")</f>
        <v/>
      </c>
      <c r="N468" s="646" t="n">
        <f aca="false">'ORÇ.GLOBAL P CAIXA'!I467</f>
        <v>0</v>
      </c>
      <c r="O468" s="166" t="str">
        <f aca="false">S468</f>
        <v/>
      </c>
      <c r="P468" s="167"/>
      <c r="Q468" s="168" t="str">
        <f aca="false">IF(B468&gt;0,"ok","ocultar")</f>
        <v>ocultar</v>
      </c>
      <c r="R468" s="647" t="n">
        <f aca="false">'ORÇ.GLOBAL P CAIXA'!B467</f>
        <v>0</v>
      </c>
      <c r="S468" s="170" t="str">
        <f aca="false">IF('ORÇ.GLOBAL P CAIXA'!N467&lt;&gt;0,'ORÇ.GLOBAL P CAIXA'!N467,"")</f>
        <v/>
      </c>
      <c r="T468" s="648" t="n">
        <f aca="false">'ORÇ.GLOBAL P CAIXA'!O467</f>
        <v>0</v>
      </c>
      <c r="U468" s="172" t="n">
        <f aca="false">'ORÇ.GLOBAL P CAIXA'!P467</f>
        <v>0</v>
      </c>
      <c r="V468" s="173" t="n">
        <f aca="false">'ORÇ.GLOBAL P CAIXA'!E467</f>
        <v>0</v>
      </c>
      <c r="W468" s="173" t="n">
        <f aca="false">F468</f>
        <v>0</v>
      </c>
      <c r="X468" s="649"/>
      <c r="Y468" s="649"/>
      <c r="Z468" s="650"/>
      <c r="AB468" s="88"/>
      <c r="AC468" s="157" t="n">
        <f aca="false">IF(B468=0,AC467,IF(ISNONTEXT(B468)=TRUE(),INT(B468),INT(LEFT(B468,FIND(".",B468)-1))))</f>
        <v>3</v>
      </c>
      <c r="AD468" s="157" t="str">
        <f aca="false">IF(AD469=1,1,IF(B468&lt;&gt;0,1,IF(C468&lt;&gt;0,1,IF(D468&lt;&gt;0,1,IF(E468&lt;&gt;0,1,"")))))</f>
        <v/>
      </c>
      <c r="AE468" s="157" t="str">
        <f aca="false">IF(AC468=0," ",IF(AC468&lt;&gt;AC467,AC468," "))</f>
        <v> </v>
      </c>
      <c r="AF468" s="88"/>
      <c r="AG468" s="75" t="e">
        <f aca="false">IF(AC468&lt;&gt;AE468,(IF(N468=0,G468*(INFORMAÇÕES!$Q$69/INFORMAÇÕES!$Q$72),IF(N468="R",G468,0))),0)</f>
        <v>#DIV/0!</v>
      </c>
      <c r="AH468" s="75" t="e">
        <f aca="false">IF(AC468&lt;&gt;AE468,(IF(N468=0,G468*(INFORMAÇÕES!$Q$70/INFORMAÇÕES!$Q$72),IF(N468="C",G468,0))),0)</f>
        <v>#DIV/0!</v>
      </c>
      <c r="AI468" s="75" t="n">
        <f aca="false">IF(AC468&lt;&gt;AE468,(IF(N468=0,G468*INFORMAÇÕES!$U$115,IF(N468="CF",G468,0))),0)</f>
        <v>0</v>
      </c>
      <c r="AJ468" s="75" t="n">
        <f aca="false">IF(AC468&lt;&gt;AE468,(IF(N468=0,G468*INFORMAÇÕES!$U$116,IF(N468="O",G468,0))),0)</f>
        <v>0</v>
      </c>
      <c r="AK468" s="75" t="n">
        <f aca="false">IF(E468&lt;&gt;0,G468,0)</f>
        <v>0</v>
      </c>
      <c r="AL468" s="75" t="n">
        <f aca="false">IF(AC468&lt;&gt;AE468,(IF(N468=0,J468*(INFORMAÇÕES!$Q$89/INFORMAÇÕES!$Q$92),IF(N468="R",J468,0))),0)</f>
        <v>0</v>
      </c>
      <c r="AM468" s="75" t="n">
        <f aca="false">IF(AC468&lt;&gt;AE468,(IF(N468=0,J468*(INFORMAÇÕES!$Q$90/INFORMAÇÕES!$Q$92),IF(N468="C",J468,0))),0)</f>
        <v>0</v>
      </c>
      <c r="AN468" s="75" t="n">
        <f aca="false">IF(AC468&lt;&gt;AE468,(IF(N468="",J468*INFORMAÇÕES!$U$115,IF(N468="CF",J468,0))),0)</f>
        <v>0</v>
      </c>
      <c r="AO468" s="75" t="n">
        <f aca="false">IF(AC468&lt;&gt;AE468,(IF(N468="",J468*INFORMAÇÕES!$U$116,IF(N468="O",J468,0))),0)</f>
        <v>0</v>
      </c>
      <c r="AP468" s="75" t="n">
        <f aca="false">IF(H468&lt;&gt;0,J468,0)</f>
        <v>0</v>
      </c>
      <c r="AQ468" s="75" t="n">
        <f aca="false">IF(K468&lt;&gt;0,L468,0)</f>
        <v>0</v>
      </c>
    </row>
    <row r="469" s="174" customFormat="true" ht="14.25" hidden="false" customHeight="false" outlineLevel="0" collapsed="false">
      <c r="A469" s="159" t="n">
        <v>457</v>
      </c>
      <c r="B469" s="160" t="n">
        <f aca="false">R469</f>
        <v>0</v>
      </c>
      <c r="C469" s="161" t="n">
        <f aca="false">T469</f>
        <v>0</v>
      </c>
      <c r="D469" s="162" t="n">
        <f aca="false">U469</f>
        <v>0</v>
      </c>
      <c r="E469" s="163" t="n">
        <f aca="false">'ORÇ.GLOBAL P CAIXA'!E468</f>
        <v>0</v>
      </c>
      <c r="F469" s="163" t="n">
        <f aca="false">IF('ORÇ.GLOBAL EMPRESA'!G468&gt;0,'ORÇ.GLOBAL EMPRESA'!G468,'ORÇ.GLOBAL P CAIXA'!F468)</f>
        <v>0</v>
      </c>
      <c r="G469" s="163" t="n">
        <f aca="false">IF(E469&lt;&gt;0,ROUND(E469*F469,2),IF(AK469=0,(SUMIF($AC$13:$AC$1012,B469,$AK$13:$AK$1012)),AK469))</f>
        <v>0</v>
      </c>
      <c r="H469" s="163" t="n">
        <f aca="false">V469</f>
        <v>0</v>
      </c>
      <c r="I469" s="163" t="n">
        <f aca="false">W469</f>
        <v>0</v>
      </c>
      <c r="J469" s="163" t="n">
        <f aca="false">IF(H469&lt;&gt;0,ROUND(H469*I469,2),IF(AP469=0,(SUMIF($AC$13:$AC$1012,B469,$AP$13:$AP$1012)),AP469))</f>
        <v>0</v>
      </c>
      <c r="K469" s="163" t="n">
        <f aca="false">H469-E469</f>
        <v>0</v>
      </c>
      <c r="L469" s="163" t="n">
        <f aca="false">J469-G469</f>
        <v>0</v>
      </c>
      <c r="M469" s="645" t="str">
        <f aca="false">IF('ORÇ.GLOBAL P CAIXA'!H468&gt;0,'ORÇ.GLOBAL P CAIXA'!H468,"")</f>
        <v/>
      </c>
      <c r="N469" s="646" t="n">
        <f aca="false">'ORÇ.GLOBAL P CAIXA'!I468</f>
        <v>0</v>
      </c>
      <c r="O469" s="166" t="str">
        <f aca="false">S469</f>
        <v/>
      </c>
      <c r="P469" s="167"/>
      <c r="Q469" s="168" t="str">
        <f aca="false">IF(B469&gt;0,"ok","ocultar")</f>
        <v>ocultar</v>
      </c>
      <c r="R469" s="647" t="n">
        <f aca="false">'ORÇ.GLOBAL P CAIXA'!B468</f>
        <v>0</v>
      </c>
      <c r="S469" s="170" t="str">
        <f aca="false">IF('ORÇ.GLOBAL P CAIXA'!N468&lt;&gt;0,'ORÇ.GLOBAL P CAIXA'!N468,"")</f>
        <v/>
      </c>
      <c r="T469" s="648" t="n">
        <f aca="false">'ORÇ.GLOBAL P CAIXA'!O468</f>
        <v>0</v>
      </c>
      <c r="U469" s="172" t="n">
        <f aca="false">'ORÇ.GLOBAL P CAIXA'!P468</f>
        <v>0</v>
      </c>
      <c r="V469" s="173" t="n">
        <f aca="false">'ORÇ.GLOBAL P CAIXA'!E468</f>
        <v>0</v>
      </c>
      <c r="W469" s="173" t="n">
        <f aca="false">F469</f>
        <v>0</v>
      </c>
      <c r="X469" s="649"/>
      <c r="Y469" s="649"/>
      <c r="Z469" s="650"/>
      <c r="AB469" s="88"/>
      <c r="AC469" s="157" t="n">
        <f aca="false">IF(B469=0,AC468,IF(ISNONTEXT(B469)=TRUE(),INT(B469),INT(LEFT(B469,FIND(".",B469)-1))))</f>
        <v>3</v>
      </c>
      <c r="AD469" s="157" t="str">
        <f aca="false">IF(AD470=1,1,IF(B469&lt;&gt;0,1,IF(C469&lt;&gt;0,1,IF(D469&lt;&gt;0,1,IF(E469&lt;&gt;0,1,"")))))</f>
        <v/>
      </c>
      <c r="AE469" s="157" t="str">
        <f aca="false">IF(AC469=0," ",IF(AC469&lt;&gt;AC468,AC469," "))</f>
        <v> </v>
      </c>
      <c r="AF469" s="88"/>
      <c r="AG469" s="75" t="e">
        <f aca="false">IF(AC469&lt;&gt;AE469,(IF(N469=0,G469*(INFORMAÇÕES!$Q$69/INFORMAÇÕES!$Q$72),IF(N469="R",G469,0))),0)</f>
        <v>#DIV/0!</v>
      </c>
      <c r="AH469" s="75" t="e">
        <f aca="false">IF(AC469&lt;&gt;AE469,(IF(N469=0,G469*(INFORMAÇÕES!$Q$70/INFORMAÇÕES!$Q$72),IF(N469="C",G469,0))),0)</f>
        <v>#DIV/0!</v>
      </c>
      <c r="AI469" s="75" t="n">
        <f aca="false">IF(AC469&lt;&gt;AE469,(IF(N469=0,G469*INFORMAÇÕES!$U$115,IF(N469="CF",G469,0))),0)</f>
        <v>0</v>
      </c>
      <c r="AJ469" s="75" t="n">
        <f aca="false">IF(AC469&lt;&gt;AE469,(IF(N469=0,G469*INFORMAÇÕES!$U$116,IF(N469="O",G469,0))),0)</f>
        <v>0</v>
      </c>
      <c r="AK469" s="75" t="n">
        <f aca="false">IF(E469&lt;&gt;0,G469,0)</f>
        <v>0</v>
      </c>
      <c r="AL469" s="75" t="n">
        <f aca="false">IF(AC469&lt;&gt;AE469,(IF(N469=0,J469*(INFORMAÇÕES!$Q$89/INFORMAÇÕES!$Q$92),IF(N469="R",J469,0))),0)</f>
        <v>0</v>
      </c>
      <c r="AM469" s="75" t="n">
        <f aca="false">IF(AC469&lt;&gt;AE469,(IF(N469=0,J469*(INFORMAÇÕES!$Q$90/INFORMAÇÕES!$Q$92),IF(N469="C",J469,0))),0)</f>
        <v>0</v>
      </c>
      <c r="AN469" s="75" t="n">
        <f aca="false">IF(AC469&lt;&gt;AE469,(IF(N469="",J469*INFORMAÇÕES!$U$115,IF(N469="CF",J469,0))),0)</f>
        <v>0</v>
      </c>
      <c r="AO469" s="75" t="n">
        <f aca="false">IF(AC469&lt;&gt;AE469,(IF(N469="",J469*INFORMAÇÕES!$U$116,IF(N469="O",J469,0))),0)</f>
        <v>0</v>
      </c>
      <c r="AP469" s="75" t="n">
        <f aca="false">IF(H469&lt;&gt;0,J469,0)</f>
        <v>0</v>
      </c>
      <c r="AQ469" s="75" t="n">
        <f aca="false">IF(K469&lt;&gt;0,L469,0)</f>
        <v>0</v>
      </c>
    </row>
    <row r="470" s="174" customFormat="true" ht="14.25" hidden="false" customHeight="false" outlineLevel="0" collapsed="false">
      <c r="A470" s="159" t="n">
        <v>458</v>
      </c>
      <c r="B470" s="160" t="n">
        <f aca="false">R470</f>
        <v>0</v>
      </c>
      <c r="C470" s="161" t="n">
        <f aca="false">T470</f>
        <v>0</v>
      </c>
      <c r="D470" s="162" t="n">
        <f aca="false">U470</f>
        <v>0</v>
      </c>
      <c r="E470" s="163" t="n">
        <f aca="false">'ORÇ.GLOBAL P CAIXA'!E469</f>
        <v>0</v>
      </c>
      <c r="F470" s="163" t="n">
        <f aca="false">IF('ORÇ.GLOBAL EMPRESA'!G469&gt;0,'ORÇ.GLOBAL EMPRESA'!G469,'ORÇ.GLOBAL P CAIXA'!F469)</f>
        <v>0</v>
      </c>
      <c r="G470" s="163" t="n">
        <f aca="false">IF(E470&lt;&gt;0,ROUND(E470*F470,2),IF(AK470=0,(SUMIF($AC$13:$AC$1012,B470,$AK$13:$AK$1012)),AK470))</f>
        <v>0</v>
      </c>
      <c r="H470" s="163" t="n">
        <f aca="false">V470</f>
        <v>0</v>
      </c>
      <c r="I470" s="163" t="n">
        <f aca="false">W470</f>
        <v>0</v>
      </c>
      <c r="J470" s="163" t="n">
        <f aca="false">IF(H470&lt;&gt;0,ROUND(H470*I470,2),IF(AP470=0,(SUMIF($AC$13:$AC$1012,B470,$AP$13:$AP$1012)),AP470))</f>
        <v>0</v>
      </c>
      <c r="K470" s="163" t="n">
        <f aca="false">H470-E470</f>
        <v>0</v>
      </c>
      <c r="L470" s="163" t="n">
        <f aca="false">J470-G470</f>
        <v>0</v>
      </c>
      <c r="M470" s="645" t="str">
        <f aca="false">IF('ORÇ.GLOBAL P CAIXA'!H469&gt;0,'ORÇ.GLOBAL P CAIXA'!H469,"")</f>
        <v/>
      </c>
      <c r="N470" s="646" t="n">
        <f aca="false">'ORÇ.GLOBAL P CAIXA'!I469</f>
        <v>0</v>
      </c>
      <c r="O470" s="166" t="str">
        <f aca="false">S470</f>
        <v/>
      </c>
      <c r="P470" s="167"/>
      <c r="Q470" s="168" t="str">
        <f aca="false">IF(B470&gt;0,"ok","ocultar")</f>
        <v>ocultar</v>
      </c>
      <c r="R470" s="647" t="n">
        <f aca="false">'ORÇ.GLOBAL P CAIXA'!B469</f>
        <v>0</v>
      </c>
      <c r="S470" s="170" t="str">
        <f aca="false">IF('ORÇ.GLOBAL P CAIXA'!N469&lt;&gt;0,'ORÇ.GLOBAL P CAIXA'!N469,"")</f>
        <v/>
      </c>
      <c r="T470" s="648" t="n">
        <f aca="false">'ORÇ.GLOBAL P CAIXA'!O469</f>
        <v>0</v>
      </c>
      <c r="U470" s="172" t="n">
        <f aca="false">'ORÇ.GLOBAL P CAIXA'!P469</f>
        <v>0</v>
      </c>
      <c r="V470" s="173" t="n">
        <f aca="false">'ORÇ.GLOBAL P CAIXA'!E469</f>
        <v>0</v>
      </c>
      <c r="W470" s="173" t="n">
        <f aca="false">F470</f>
        <v>0</v>
      </c>
      <c r="X470" s="649"/>
      <c r="Y470" s="649"/>
      <c r="Z470" s="650"/>
      <c r="AB470" s="88"/>
      <c r="AC470" s="157" t="n">
        <f aca="false">IF(B470=0,AC469,IF(ISNONTEXT(B470)=TRUE(),INT(B470),INT(LEFT(B470,FIND(".",B470)-1))))</f>
        <v>3</v>
      </c>
      <c r="AD470" s="157" t="str">
        <f aca="false">IF(AD471=1,1,IF(B470&lt;&gt;0,1,IF(C470&lt;&gt;0,1,IF(D470&lt;&gt;0,1,IF(E470&lt;&gt;0,1,"")))))</f>
        <v/>
      </c>
      <c r="AE470" s="157" t="str">
        <f aca="false">IF(AC470=0," ",IF(AC470&lt;&gt;AC469,AC470," "))</f>
        <v> </v>
      </c>
      <c r="AF470" s="88"/>
      <c r="AG470" s="75" t="e">
        <f aca="false">IF(AC470&lt;&gt;AE470,(IF(N470=0,G470*(INFORMAÇÕES!$Q$69/INFORMAÇÕES!$Q$72),IF(N470="R",G470,0))),0)</f>
        <v>#DIV/0!</v>
      </c>
      <c r="AH470" s="75" t="e">
        <f aca="false">IF(AC470&lt;&gt;AE470,(IF(N470=0,G470*(INFORMAÇÕES!$Q$70/INFORMAÇÕES!$Q$72),IF(N470="C",G470,0))),0)</f>
        <v>#DIV/0!</v>
      </c>
      <c r="AI470" s="75" t="n">
        <f aca="false">IF(AC470&lt;&gt;AE470,(IF(N470=0,G470*INFORMAÇÕES!$U$115,IF(N470="CF",G470,0))),0)</f>
        <v>0</v>
      </c>
      <c r="AJ470" s="75" t="n">
        <f aca="false">IF(AC470&lt;&gt;AE470,(IF(N470=0,G470*INFORMAÇÕES!$U$116,IF(N470="O",G470,0))),0)</f>
        <v>0</v>
      </c>
      <c r="AK470" s="75" t="n">
        <f aca="false">IF(E470&lt;&gt;0,G470,0)</f>
        <v>0</v>
      </c>
      <c r="AL470" s="75" t="n">
        <f aca="false">IF(AC470&lt;&gt;AE470,(IF(N470=0,J470*(INFORMAÇÕES!$Q$89/INFORMAÇÕES!$Q$92),IF(N470="R",J470,0))),0)</f>
        <v>0</v>
      </c>
      <c r="AM470" s="75" t="n">
        <f aca="false">IF(AC470&lt;&gt;AE470,(IF(N470=0,J470*(INFORMAÇÕES!$Q$90/INFORMAÇÕES!$Q$92),IF(N470="C",J470,0))),0)</f>
        <v>0</v>
      </c>
      <c r="AN470" s="75" t="n">
        <f aca="false">IF(AC470&lt;&gt;AE470,(IF(N470="",J470*INFORMAÇÕES!$U$115,IF(N470="CF",J470,0))),0)</f>
        <v>0</v>
      </c>
      <c r="AO470" s="75" t="n">
        <f aca="false">IF(AC470&lt;&gt;AE470,(IF(N470="",J470*INFORMAÇÕES!$U$116,IF(N470="O",J470,0))),0)</f>
        <v>0</v>
      </c>
      <c r="AP470" s="75" t="n">
        <f aca="false">IF(H470&lt;&gt;0,J470,0)</f>
        <v>0</v>
      </c>
      <c r="AQ470" s="75" t="n">
        <f aca="false">IF(K470&lt;&gt;0,L470,0)</f>
        <v>0</v>
      </c>
    </row>
    <row r="471" s="174" customFormat="true" ht="14.25" hidden="false" customHeight="false" outlineLevel="0" collapsed="false">
      <c r="A471" s="159" t="n">
        <v>459</v>
      </c>
      <c r="B471" s="160" t="n">
        <f aca="false">R471</f>
        <v>0</v>
      </c>
      <c r="C471" s="161" t="n">
        <f aca="false">T471</f>
        <v>0</v>
      </c>
      <c r="D471" s="162" t="n">
        <f aca="false">U471</f>
        <v>0</v>
      </c>
      <c r="E471" s="163" t="n">
        <f aca="false">'ORÇ.GLOBAL P CAIXA'!E470</f>
        <v>0</v>
      </c>
      <c r="F471" s="163" t="n">
        <f aca="false">IF('ORÇ.GLOBAL EMPRESA'!G470&gt;0,'ORÇ.GLOBAL EMPRESA'!G470,'ORÇ.GLOBAL P CAIXA'!F470)</f>
        <v>0</v>
      </c>
      <c r="G471" s="163" t="n">
        <f aca="false">IF(E471&lt;&gt;0,ROUND(E471*F471,2),IF(AK471=0,(SUMIF($AC$13:$AC$1012,B471,$AK$13:$AK$1012)),AK471))</f>
        <v>0</v>
      </c>
      <c r="H471" s="163" t="n">
        <f aca="false">V471</f>
        <v>0</v>
      </c>
      <c r="I471" s="163" t="n">
        <f aca="false">W471</f>
        <v>0</v>
      </c>
      <c r="J471" s="163" t="n">
        <f aca="false">IF(H471&lt;&gt;0,ROUND(H471*I471,2),IF(AP471=0,(SUMIF($AC$13:$AC$1012,B471,$AP$13:$AP$1012)),AP471))</f>
        <v>0</v>
      </c>
      <c r="K471" s="163" t="n">
        <f aca="false">H471-E471</f>
        <v>0</v>
      </c>
      <c r="L471" s="163" t="n">
        <f aca="false">J471-G471</f>
        <v>0</v>
      </c>
      <c r="M471" s="645" t="str">
        <f aca="false">IF('ORÇ.GLOBAL P CAIXA'!H470&gt;0,'ORÇ.GLOBAL P CAIXA'!H470,"")</f>
        <v/>
      </c>
      <c r="N471" s="646" t="n">
        <f aca="false">'ORÇ.GLOBAL P CAIXA'!I470</f>
        <v>0</v>
      </c>
      <c r="O471" s="166" t="str">
        <f aca="false">S471</f>
        <v/>
      </c>
      <c r="P471" s="167"/>
      <c r="Q471" s="168" t="str">
        <f aca="false">IF(B471&gt;0,"ok","ocultar")</f>
        <v>ocultar</v>
      </c>
      <c r="R471" s="647" t="n">
        <f aca="false">'ORÇ.GLOBAL P CAIXA'!B470</f>
        <v>0</v>
      </c>
      <c r="S471" s="170" t="str">
        <f aca="false">IF('ORÇ.GLOBAL P CAIXA'!N470&lt;&gt;0,'ORÇ.GLOBAL P CAIXA'!N470,"")</f>
        <v/>
      </c>
      <c r="T471" s="648" t="n">
        <f aca="false">'ORÇ.GLOBAL P CAIXA'!O470</f>
        <v>0</v>
      </c>
      <c r="U471" s="172" t="n">
        <f aca="false">'ORÇ.GLOBAL P CAIXA'!P470</f>
        <v>0</v>
      </c>
      <c r="V471" s="173" t="n">
        <f aca="false">'ORÇ.GLOBAL P CAIXA'!E470</f>
        <v>0</v>
      </c>
      <c r="W471" s="173" t="n">
        <f aca="false">F471</f>
        <v>0</v>
      </c>
      <c r="X471" s="649"/>
      <c r="Y471" s="649"/>
      <c r="Z471" s="650"/>
      <c r="AB471" s="88"/>
      <c r="AC471" s="157" t="n">
        <f aca="false">IF(B471=0,AC470,IF(ISNONTEXT(B471)=TRUE(),INT(B471),INT(LEFT(B471,FIND(".",B471)-1))))</f>
        <v>3</v>
      </c>
      <c r="AD471" s="157" t="str">
        <f aca="false">IF(AD472=1,1,IF(B471&lt;&gt;0,1,IF(C471&lt;&gt;0,1,IF(D471&lt;&gt;0,1,IF(E471&lt;&gt;0,1,"")))))</f>
        <v/>
      </c>
      <c r="AE471" s="157" t="str">
        <f aca="false">IF(AC471=0," ",IF(AC471&lt;&gt;AC470,AC471," "))</f>
        <v> </v>
      </c>
      <c r="AF471" s="88"/>
      <c r="AG471" s="75" t="e">
        <f aca="false">IF(AC471&lt;&gt;AE471,(IF(N471=0,G471*(INFORMAÇÕES!$Q$69/INFORMAÇÕES!$Q$72),IF(N471="R",G471,0))),0)</f>
        <v>#DIV/0!</v>
      </c>
      <c r="AH471" s="75" t="e">
        <f aca="false">IF(AC471&lt;&gt;AE471,(IF(N471=0,G471*(INFORMAÇÕES!$Q$70/INFORMAÇÕES!$Q$72),IF(N471="C",G471,0))),0)</f>
        <v>#DIV/0!</v>
      </c>
      <c r="AI471" s="75" t="n">
        <f aca="false">IF(AC471&lt;&gt;AE471,(IF(N471=0,G471*INFORMAÇÕES!$U$115,IF(N471="CF",G471,0))),0)</f>
        <v>0</v>
      </c>
      <c r="AJ471" s="75" t="n">
        <f aca="false">IF(AC471&lt;&gt;AE471,(IF(N471=0,G471*INFORMAÇÕES!$U$116,IF(N471="O",G471,0))),0)</f>
        <v>0</v>
      </c>
      <c r="AK471" s="75" t="n">
        <f aca="false">IF(E471&lt;&gt;0,G471,0)</f>
        <v>0</v>
      </c>
      <c r="AL471" s="75" t="n">
        <f aca="false">IF(AC471&lt;&gt;AE471,(IF(N471=0,J471*(INFORMAÇÕES!$Q$89/INFORMAÇÕES!$Q$92),IF(N471="R",J471,0))),0)</f>
        <v>0</v>
      </c>
      <c r="AM471" s="75" t="n">
        <f aca="false">IF(AC471&lt;&gt;AE471,(IF(N471=0,J471*(INFORMAÇÕES!$Q$90/INFORMAÇÕES!$Q$92),IF(N471="C",J471,0))),0)</f>
        <v>0</v>
      </c>
      <c r="AN471" s="75" t="n">
        <f aca="false">IF(AC471&lt;&gt;AE471,(IF(N471="",J471*INFORMAÇÕES!$U$115,IF(N471="CF",J471,0))),0)</f>
        <v>0</v>
      </c>
      <c r="AO471" s="75" t="n">
        <f aca="false">IF(AC471&lt;&gt;AE471,(IF(N471="",J471*INFORMAÇÕES!$U$116,IF(N471="O",J471,0))),0)</f>
        <v>0</v>
      </c>
      <c r="AP471" s="75" t="n">
        <f aca="false">IF(H471&lt;&gt;0,J471,0)</f>
        <v>0</v>
      </c>
      <c r="AQ471" s="75" t="n">
        <f aca="false">IF(K471&lt;&gt;0,L471,0)</f>
        <v>0</v>
      </c>
    </row>
    <row r="472" s="174" customFormat="true" ht="14.25" hidden="false" customHeight="false" outlineLevel="0" collapsed="false">
      <c r="A472" s="159" t="n">
        <v>460</v>
      </c>
      <c r="B472" s="160" t="n">
        <f aca="false">R472</f>
        <v>0</v>
      </c>
      <c r="C472" s="161" t="n">
        <f aca="false">T472</f>
        <v>0</v>
      </c>
      <c r="D472" s="162" t="n">
        <f aca="false">U472</f>
        <v>0</v>
      </c>
      <c r="E472" s="163" t="n">
        <f aca="false">'ORÇ.GLOBAL P CAIXA'!E471</f>
        <v>0</v>
      </c>
      <c r="F472" s="163" t="n">
        <f aca="false">IF('ORÇ.GLOBAL EMPRESA'!G471&gt;0,'ORÇ.GLOBAL EMPRESA'!G471,'ORÇ.GLOBAL P CAIXA'!F471)</f>
        <v>0</v>
      </c>
      <c r="G472" s="163" t="n">
        <f aca="false">IF(E472&lt;&gt;0,ROUND(E472*F472,2),IF(AK472=0,(SUMIF($AC$13:$AC$1012,B472,$AK$13:$AK$1012)),AK472))</f>
        <v>0</v>
      </c>
      <c r="H472" s="163" t="n">
        <f aca="false">V472</f>
        <v>0</v>
      </c>
      <c r="I472" s="163" t="n">
        <f aca="false">W472</f>
        <v>0</v>
      </c>
      <c r="J472" s="163" t="n">
        <f aca="false">IF(H472&lt;&gt;0,ROUND(H472*I472,2),IF(AP472=0,(SUMIF($AC$13:$AC$1012,B472,$AP$13:$AP$1012)),AP472))</f>
        <v>0</v>
      </c>
      <c r="K472" s="163" t="n">
        <f aca="false">H472-E472</f>
        <v>0</v>
      </c>
      <c r="L472" s="163" t="n">
        <f aca="false">J472-G472</f>
        <v>0</v>
      </c>
      <c r="M472" s="645" t="str">
        <f aca="false">IF('ORÇ.GLOBAL P CAIXA'!H471&gt;0,'ORÇ.GLOBAL P CAIXA'!H471,"")</f>
        <v/>
      </c>
      <c r="N472" s="646" t="n">
        <f aca="false">'ORÇ.GLOBAL P CAIXA'!I471</f>
        <v>0</v>
      </c>
      <c r="O472" s="166" t="str">
        <f aca="false">S472</f>
        <v/>
      </c>
      <c r="P472" s="167"/>
      <c r="Q472" s="168" t="str">
        <f aca="false">IF(B472&gt;0,"ok","ocultar")</f>
        <v>ocultar</v>
      </c>
      <c r="R472" s="647" t="n">
        <f aca="false">'ORÇ.GLOBAL P CAIXA'!B471</f>
        <v>0</v>
      </c>
      <c r="S472" s="170" t="str">
        <f aca="false">IF('ORÇ.GLOBAL P CAIXA'!N471&lt;&gt;0,'ORÇ.GLOBAL P CAIXA'!N471,"")</f>
        <v/>
      </c>
      <c r="T472" s="648" t="n">
        <f aca="false">'ORÇ.GLOBAL P CAIXA'!O471</f>
        <v>0</v>
      </c>
      <c r="U472" s="172" t="n">
        <f aca="false">'ORÇ.GLOBAL P CAIXA'!P471</f>
        <v>0</v>
      </c>
      <c r="V472" s="173" t="n">
        <f aca="false">'ORÇ.GLOBAL P CAIXA'!E471</f>
        <v>0</v>
      </c>
      <c r="W472" s="173" t="n">
        <f aca="false">F472</f>
        <v>0</v>
      </c>
      <c r="X472" s="649"/>
      <c r="Y472" s="649"/>
      <c r="Z472" s="650"/>
      <c r="AB472" s="88"/>
      <c r="AC472" s="157" t="n">
        <f aca="false">IF(B472=0,AC471,IF(ISNONTEXT(B472)=TRUE(),INT(B472),INT(LEFT(B472,FIND(".",B472)-1))))</f>
        <v>3</v>
      </c>
      <c r="AD472" s="157" t="str">
        <f aca="false">IF(AD473=1,1,IF(B472&lt;&gt;0,1,IF(C472&lt;&gt;0,1,IF(D472&lt;&gt;0,1,IF(E472&lt;&gt;0,1,"")))))</f>
        <v/>
      </c>
      <c r="AE472" s="157" t="str">
        <f aca="false">IF(AC472=0," ",IF(AC472&lt;&gt;AC471,AC472," "))</f>
        <v> </v>
      </c>
      <c r="AF472" s="88"/>
      <c r="AG472" s="75" t="e">
        <f aca="false">IF(AC472&lt;&gt;AE472,(IF(N472=0,G472*(INFORMAÇÕES!$Q$69/INFORMAÇÕES!$Q$72),IF(N472="R",G472,0))),0)</f>
        <v>#DIV/0!</v>
      </c>
      <c r="AH472" s="75" t="e">
        <f aca="false">IF(AC472&lt;&gt;AE472,(IF(N472=0,G472*(INFORMAÇÕES!$Q$70/INFORMAÇÕES!$Q$72),IF(N472="C",G472,0))),0)</f>
        <v>#DIV/0!</v>
      </c>
      <c r="AI472" s="75" t="n">
        <f aca="false">IF(AC472&lt;&gt;AE472,(IF(N472=0,G472*INFORMAÇÕES!$U$115,IF(N472="CF",G472,0))),0)</f>
        <v>0</v>
      </c>
      <c r="AJ472" s="75" t="n">
        <f aca="false">IF(AC472&lt;&gt;AE472,(IF(N472=0,G472*INFORMAÇÕES!$U$116,IF(N472="O",G472,0))),0)</f>
        <v>0</v>
      </c>
      <c r="AK472" s="75" t="n">
        <f aca="false">IF(E472&lt;&gt;0,G472,0)</f>
        <v>0</v>
      </c>
      <c r="AL472" s="75" t="n">
        <f aca="false">IF(AC472&lt;&gt;AE472,(IF(N472=0,J472*(INFORMAÇÕES!$Q$89/INFORMAÇÕES!$Q$92),IF(N472="R",J472,0))),0)</f>
        <v>0</v>
      </c>
      <c r="AM472" s="75" t="n">
        <f aca="false">IF(AC472&lt;&gt;AE472,(IF(N472=0,J472*(INFORMAÇÕES!$Q$90/INFORMAÇÕES!$Q$92),IF(N472="C",J472,0))),0)</f>
        <v>0</v>
      </c>
      <c r="AN472" s="75" t="n">
        <f aca="false">IF(AC472&lt;&gt;AE472,(IF(N472="",J472*INFORMAÇÕES!$U$115,IF(N472="CF",J472,0))),0)</f>
        <v>0</v>
      </c>
      <c r="AO472" s="75" t="n">
        <f aca="false">IF(AC472&lt;&gt;AE472,(IF(N472="",J472*INFORMAÇÕES!$U$116,IF(N472="O",J472,0))),0)</f>
        <v>0</v>
      </c>
      <c r="AP472" s="75" t="n">
        <f aca="false">IF(H472&lt;&gt;0,J472,0)</f>
        <v>0</v>
      </c>
      <c r="AQ472" s="75" t="n">
        <f aca="false">IF(K472&lt;&gt;0,L472,0)</f>
        <v>0</v>
      </c>
    </row>
    <row r="473" s="174" customFormat="true" ht="14.25" hidden="false" customHeight="false" outlineLevel="0" collapsed="false">
      <c r="A473" s="159" t="n">
        <v>461</v>
      </c>
      <c r="B473" s="160" t="n">
        <f aca="false">R473</f>
        <v>0</v>
      </c>
      <c r="C473" s="161" t="n">
        <f aca="false">T473</f>
        <v>0</v>
      </c>
      <c r="D473" s="162" t="n">
        <f aca="false">U473</f>
        <v>0</v>
      </c>
      <c r="E473" s="163" t="n">
        <f aca="false">'ORÇ.GLOBAL P CAIXA'!E472</f>
        <v>0</v>
      </c>
      <c r="F473" s="163" t="n">
        <f aca="false">IF('ORÇ.GLOBAL EMPRESA'!G472&gt;0,'ORÇ.GLOBAL EMPRESA'!G472,'ORÇ.GLOBAL P CAIXA'!F472)</f>
        <v>0</v>
      </c>
      <c r="G473" s="163" t="n">
        <f aca="false">IF(E473&lt;&gt;0,ROUND(E473*F473,2),IF(AK473=0,(SUMIF($AC$13:$AC$1012,B473,$AK$13:$AK$1012)),AK473))</f>
        <v>0</v>
      </c>
      <c r="H473" s="163" t="n">
        <f aca="false">V473</f>
        <v>0</v>
      </c>
      <c r="I473" s="163" t="n">
        <f aca="false">W473</f>
        <v>0</v>
      </c>
      <c r="J473" s="163" t="n">
        <f aca="false">IF(H473&lt;&gt;0,ROUND(H473*I473,2),IF(AP473=0,(SUMIF($AC$13:$AC$1012,B473,$AP$13:$AP$1012)),AP473))</f>
        <v>0</v>
      </c>
      <c r="K473" s="163" t="n">
        <f aca="false">H473-E473</f>
        <v>0</v>
      </c>
      <c r="L473" s="163" t="n">
        <f aca="false">J473-G473</f>
        <v>0</v>
      </c>
      <c r="M473" s="645" t="str">
        <f aca="false">IF('ORÇ.GLOBAL P CAIXA'!H472&gt;0,'ORÇ.GLOBAL P CAIXA'!H472,"")</f>
        <v/>
      </c>
      <c r="N473" s="646" t="n">
        <f aca="false">'ORÇ.GLOBAL P CAIXA'!I472</f>
        <v>0</v>
      </c>
      <c r="O473" s="166" t="str">
        <f aca="false">S473</f>
        <v/>
      </c>
      <c r="P473" s="167"/>
      <c r="Q473" s="168" t="str">
        <f aca="false">IF(B473&gt;0,"ok","ocultar")</f>
        <v>ocultar</v>
      </c>
      <c r="R473" s="647" t="n">
        <f aca="false">'ORÇ.GLOBAL P CAIXA'!B472</f>
        <v>0</v>
      </c>
      <c r="S473" s="170" t="str">
        <f aca="false">IF('ORÇ.GLOBAL P CAIXA'!N472&lt;&gt;0,'ORÇ.GLOBAL P CAIXA'!N472,"")</f>
        <v/>
      </c>
      <c r="T473" s="648" t="n">
        <f aca="false">'ORÇ.GLOBAL P CAIXA'!O472</f>
        <v>0</v>
      </c>
      <c r="U473" s="172" t="n">
        <f aca="false">'ORÇ.GLOBAL P CAIXA'!P472</f>
        <v>0</v>
      </c>
      <c r="V473" s="173" t="n">
        <f aca="false">'ORÇ.GLOBAL P CAIXA'!E472</f>
        <v>0</v>
      </c>
      <c r="W473" s="173" t="n">
        <f aca="false">F473</f>
        <v>0</v>
      </c>
      <c r="X473" s="649"/>
      <c r="Y473" s="649"/>
      <c r="Z473" s="650"/>
      <c r="AB473" s="88"/>
      <c r="AC473" s="157" t="n">
        <f aca="false">IF(B473=0,AC472,IF(ISNONTEXT(B473)=TRUE(),INT(B473),INT(LEFT(B473,FIND(".",B473)-1))))</f>
        <v>3</v>
      </c>
      <c r="AD473" s="157" t="str">
        <f aca="false">IF(AD474=1,1,IF(B473&lt;&gt;0,1,IF(C473&lt;&gt;0,1,IF(D473&lt;&gt;0,1,IF(E473&lt;&gt;0,1,"")))))</f>
        <v/>
      </c>
      <c r="AE473" s="157" t="str">
        <f aca="false">IF(AC473=0," ",IF(AC473&lt;&gt;AC472,AC473," "))</f>
        <v> </v>
      </c>
      <c r="AF473" s="88"/>
      <c r="AG473" s="75" t="e">
        <f aca="false">IF(AC473&lt;&gt;AE473,(IF(N473=0,G473*(INFORMAÇÕES!$Q$69/INFORMAÇÕES!$Q$72),IF(N473="R",G473,0))),0)</f>
        <v>#DIV/0!</v>
      </c>
      <c r="AH473" s="75" t="e">
        <f aca="false">IF(AC473&lt;&gt;AE473,(IF(N473=0,G473*(INFORMAÇÕES!$Q$70/INFORMAÇÕES!$Q$72),IF(N473="C",G473,0))),0)</f>
        <v>#DIV/0!</v>
      </c>
      <c r="AI473" s="75" t="n">
        <f aca="false">IF(AC473&lt;&gt;AE473,(IF(N473=0,G473*INFORMAÇÕES!$U$115,IF(N473="CF",G473,0))),0)</f>
        <v>0</v>
      </c>
      <c r="AJ473" s="75" t="n">
        <f aca="false">IF(AC473&lt;&gt;AE473,(IF(N473=0,G473*INFORMAÇÕES!$U$116,IF(N473="O",G473,0))),0)</f>
        <v>0</v>
      </c>
      <c r="AK473" s="75" t="n">
        <f aca="false">IF(E473&lt;&gt;0,G473,0)</f>
        <v>0</v>
      </c>
      <c r="AL473" s="75" t="n">
        <f aca="false">IF(AC473&lt;&gt;AE473,(IF(N473=0,J473*(INFORMAÇÕES!$Q$89/INFORMAÇÕES!$Q$92),IF(N473="R",J473,0))),0)</f>
        <v>0</v>
      </c>
      <c r="AM473" s="75" t="n">
        <f aca="false">IF(AC473&lt;&gt;AE473,(IF(N473=0,J473*(INFORMAÇÕES!$Q$90/INFORMAÇÕES!$Q$92),IF(N473="C",J473,0))),0)</f>
        <v>0</v>
      </c>
      <c r="AN473" s="75" t="n">
        <f aca="false">IF(AC473&lt;&gt;AE473,(IF(N473="",J473*INFORMAÇÕES!$U$115,IF(N473="CF",J473,0))),0)</f>
        <v>0</v>
      </c>
      <c r="AO473" s="75" t="n">
        <f aca="false">IF(AC473&lt;&gt;AE473,(IF(N473="",J473*INFORMAÇÕES!$U$116,IF(N473="O",J473,0))),0)</f>
        <v>0</v>
      </c>
      <c r="AP473" s="75" t="n">
        <f aca="false">IF(H473&lt;&gt;0,J473,0)</f>
        <v>0</v>
      </c>
      <c r="AQ473" s="75" t="n">
        <f aca="false">IF(K473&lt;&gt;0,L473,0)</f>
        <v>0</v>
      </c>
    </row>
    <row r="474" s="174" customFormat="true" ht="14.25" hidden="false" customHeight="false" outlineLevel="0" collapsed="false">
      <c r="A474" s="159" t="n">
        <v>462</v>
      </c>
      <c r="B474" s="160" t="n">
        <f aca="false">R474</f>
        <v>0</v>
      </c>
      <c r="C474" s="161" t="n">
        <f aca="false">T474</f>
        <v>0</v>
      </c>
      <c r="D474" s="162" t="n">
        <f aca="false">U474</f>
        <v>0</v>
      </c>
      <c r="E474" s="163" t="n">
        <f aca="false">'ORÇ.GLOBAL P CAIXA'!E473</f>
        <v>0</v>
      </c>
      <c r="F474" s="163" t="n">
        <f aca="false">IF('ORÇ.GLOBAL EMPRESA'!G473&gt;0,'ORÇ.GLOBAL EMPRESA'!G473,'ORÇ.GLOBAL P CAIXA'!F473)</f>
        <v>0</v>
      </c>
      <c r="G474" s="163" t="n">
        <f aca="false">IF(E474&lt;&gt;0,ROUND(E474*F474,2),IF(AK474=0,(SUMIF($AC$13:$AC$1012,B474,$AK$13:$AK$1012)),AK474))</f>
        <v>0</v>
      </c>
      <c r="H474" s="163" t="n">
        <f aca="false">V474</f>
        <v>0</v>
      </c>
      <c r="I474" s="163" t="n">
        <f aca="false">W474</f>
        <v>0</v>
      </c>
      <c r="J474" s="163" t="n">
        <f aca="false">IF(H474&lt;&gt;0,ROUND(H474*I474,2),IF(AP474=0,(SUMIF($AC$13:$AC$1012,B474,$AP$13:$AP$1012)),AP474))</f>
        <v>0</v>
      </c>
      <c r="K474" s="163" t="n">
        <f aca="false">H474-E474</f>
        <v>0</v>
      </c>
      <c r="L474" s="163" t="n">
        <f aca="false">J474-G474</f>
        <v>0</v>
      </c>
      <c r="M474" s="645" t="str">
        <f aca="false">IF('ORÇ.GLOBAL P CAIXA'!H473&gt;0,'ORÇ.GLOBAL P CAIXA'!H473,"")</f>
        <v/>
      </c>
      <c r="N474" s="646" t="n">
        <f aca="false">'ORÇ.GLOBAL P CAIXA'!I473</f>
        <v>0</v>
      </c>
      <c r="O474" s="166" t="str">
        <f aca="false">S474</f>
        <v/>
      </c>
      <c r="P474" s="167"/>
      <c r="Q474" s="168" t="str">
        <f aca="false">IF(B474&gt;0,"ok","ocultar")</f>
        <v>ocultar</v>
      </c>
      <c r="R474" s="647" t="n">
        <f aca="false">'ORÇ.GLOBAL P CAIXA'!B473</f>
        <v>0</v>
      </c>
      <c r="S474" s="170" t="str">
        <f aca="false">IF('ORÇ.GLOBAL P CAIXA'!N473&lt;&gt;0,'ORÇ.GLOBAL P CAIXA'!N473,"")</f>
        <v/>
      </c>
      <c r="T474" s="648" t="n">
        <f aca="false">'ORÇ.GLOBAL P CAIXA'!O473</f>
        <v>0</v>
      </c>
      <c r="U474" s="172" t="n">
        <f aca="false">'ORÇ.GLOBAL P CAIXA'!P473</f>
        <v>0</v>
      </c>
      <c r="V474" s="173" t="n">
        <f aca="false">'ORÇ.GLOBAL P CAIXA'!E473</f>
        <v>0</v>
      </c>
      <c r="W474" s="173" t="n">
        <f aca="false">F474</f>
        <v>0</v>
      </c>
      <c r="X474" s="649"/>
      <c r="Y474" s="649"/>
      <c r="Z474" s="650"/>
      <c r="AB474" s="88"/>
      <c r="AC474" s="157" t="n">
        <f aca="false">IF(B474=0,AC473,IF(ISNONTEXT(B474)=TRUE(),INT(B474),INT(LEFT(B474,FIND(".",B474)-1))))</f>
        <v>3</v>
      </c>
      <c r="AD474" s="157" t="str">
        <f aca="false">IF(AD475=1,1,IF(B474&lt;&gt;0,1,IF(C474&lt;&gt;0,1,IF(D474&lt;&gt;0,1,IF(E474&lt;&gt;0,1,"")))))</f>
        <v/>
      </c>
      <c r="AE474" s="157" t="str">
        <f aca="false">IF(AC474=0," ",IF(AC474&lt;&gt;AC473,AC474," "))</f>
        <v> </v>
      </c>
      <c r="AF474" s="88"/>
      <c r="AG474" s="75" t="e">
        <f aca="false">IF(AC474&lt;&gt;AE474,(IF(N474=0,G474*(INFORMAÇÕES!$Q$69/INFORMAÇÕES!$Q$72),IF(N474="R",G474,0))),0)</f>
        <v>#DIV/0!</v>
      </c>
      <c r="AH474" s="75" t="e">
        <f aca="false">IF(AC474&lt;&gt;AE474,(IF(N474=0,G474*(INFORMAÇÕES!$Q$70/INFORMAÇÕES!$Q$72),IF(N474="C",G474,0))),0)</f>
        <v>#DIV/0!</v>
      </c>
      <c r="AI474" s="75" t="n">
        <f aca="false">IF(AC474&lt;&gt;AE474,(IF(N474=0,G474*INFORMAÇÕES!$U$115,IF(N474="CF",G474,0))),0)</f>
        <v>0</v>
      </c>
      <c r="AJ474" s="75" t="n">
        <f aca="false">IF(AC474&lt;&gt;AE474,(IF(N474=0,G474*INFORMAÇÕES!$U$116,IF(N474="O",G474,0))),0)</f>
        <v>0</v>
      </c>
      <c r="AK474" s="75" t="n">
        <f aca="false">IF(E474&lt;&gt;0,G474,0)</f>
        <v>0</v>
      </c>
      <c r="AL474" s="75" t="n">
        <f aca="false">IF(AC474&lt;&gt;AE474,(IF(N474=0,J474*(INFORMAÇÕES!$Q$89/INFORMAÇÕES!$Q$92),IF(N474="R",J474,0))),0)</f>
        <v>0</v>
      </c>
      <c r="AM474" s="75" t="n">
        <f aca="false">IF(AC474&lt;&gt;AE474,(IF(N474=0,J474*(INFORMAÇÕES!$Q$90/INFORMAÇÕES!$Q$92),IF(N474="C",J474,0))),0)</f>
        <v>0</v>
      </c>
      <c r="AN474" s="75" t="n">
        <f aca="false">IF(AC474&lt;&gt;AE474,(IF(N474="",J474*INFORMAÇÕES!$U$115,IF(N474="CF",J474,0))),0)</f>
        <v>0</v>
      </c>
      <c r="AO474" s="75" t="n">
        <f aca="false">IF(AC474&lt;&gt;AE474,(IF(N474="",J474*INFORMAÇÕES!$U$116,IF(N474="O",J474,0))),0)</f>
        <v>0</v>
      </c>
      <c r="AP474" s="75" t="n">
        <f aca="false">IF(H474&lt;&gt;0,J474,0)</f>
        <v>0</v>
      </c>
      <c r="AQ474" s="75" t="n">
        <f aca="false">IF(K474&lt;&gt;0,L474,0)</f>
        <v>0</v>
      </c>
    </row>
    <row r="475" s="174" customFormat="true" ht="14.25" hidden="false" customHeight="false" outlineLevel="0" collapsed="false">
      <c r="A475" s="159" t="n">
        <v>463</v>
      </c>
      <c r="B475" s="160" t="n">
        <f aca="false">R475</f>
        <v>0</v>
      </c>
      <c r="C475" s="161" t="n">
        <f aca="false">T475</f>
        <v>0</v>
      </c>
      <c r="D475" s="162" t="n">
        <f aca="false">U475</f>
        <v>0</v>
      </c>
      <c r="E475" s="163" t="n">
        <f aca="false">'ORÇ.GLOBAL P CAIXA'!E474</f>
        <v>0</v>
      </c>
      <c r="F475" s="163" t="n">
        <f aca="false">IF('ORÇ.GLOBAL EMPRESA'!G474&gt;0,'ORÇ.GLOBAL EMPRESA'!G474,'ORÇ.GLOBAL P CAIXA'!F474)</f>
        <v>0</v>
      </c>
      <c r="G475" s="163" t="n">
        <f aca="false">IF(E475&lt;&gt;0,ROUND(E475*F475,2),IF(AK475=0,(SUMIF($AC$13:$AC$1012,B475,$AK$13:$AK$1012)),AK475))</f>
        <v>0</v>
      </c>
      <c r="H475" s="163" t="n">
        <f aca="false">V475</f>
        <v>0</v>
      </c>
      <c r="I475" s="163" t="n">
        <f aca="false">W475</f>
        <v>0</v>
      </c>
      <c r="J475" s="163" t="n">
        <f aca="false">IF(H475&lt;&gt;0,ROUND(H475*I475,2),IF(AP475=0,(SUMIF($AC$13:$AC$1012,B475,$AP$13:$AP$1012)),AP475))</f>
        <v>0</v>
      </c>
      <c r="K475" s="163" t="n">
        <f aca="false">H475-E475</f>
        <v>0</v>
      </c>
      <c r="L475" s="163" t="n">
        <f aca="false">J475-G475</f>
        <v>0</v>
      </c>
      <c r="M475" s="645" t="str">
        <f aca="false">IF('ORÇ.GLOBAL P CAIXA'!H474&gt;0,'ORÇ.GLOBAL P CAIXA'!H474,"")</f>
        <v/>
      </c>
      <c r="N475" s="646" t="n">
        <f aca="false">'ORÇ.GLOBAL P CAIXA'!I474</f>
        <v>0</v>
      </c>
      <c r="O475" s="166" t="str">
        <f aca="false">S475</f>
        <v/>
      </c>
      <c r="P475" s="167"/>
      <c r="Q475" s="168" t="str">
        <f aca="false">IF(B475&gt;0,"ok","ocultar")</f>
        <v>ocultar</v>
      </c>
      <c r="R475" s="647" t="n">
        <f aca="false">'ORÇ.GLOBAL P CAIXA'!B474</f>
        <v>0</v>
      </c>
      <c r="S475" s="170" t="str">
        <f aca="false">IF('ORÇ.GLOBAL P CAIXA'!N474&lt;&gt;0,'ORÇ.GLOBAL P CAIXA'!N474,"")</f>
        <v/>
      </c>
      <c r="T475" s="648" t="n">
        <f aca="false">'ORÇ.GLOBAL P CAIXA'!O474</f>
        <v>0</v>
      </c>
      <c r="U475" s="172" t="n">
        <f aca="false">'ORÇ.GLOBAL P CAIXA'!P474</f>
        <v>0</v>
      </c>
      <c r="V475" s="173" t="n">
        <f aca="false">'ORÇ.GLOBAL P CAIXA'!E474</f>
        <v>0</v>
      </c>
      <c r="W475" s="173" t="n">
        <f aca="false">F475</f>
        <v>0</v>
      </c>
      <c r="X475" s="649"/>
      <c r="Y475" s="649"/>
      <c r="Z475" s="650"/>
      <c r="AB475" s="88"/>
      <c r="AC475" s="157" t="n">
        <f aca="false">IF(B475=0,AC474,IF(ISNONTEXT(B475)=TRUE(),INT(B475),INT(LEFT(B475,FIND(".",B475)-1))))</f>
        <v>3</v>
      </c>
      <c r="AD475" s="157" t="str">
        <f aca="false">IF(AD476=1,1,IF(B475&lt;&gt;0,1,IF(C475&lt;&gt;0,1,IF(D475&lt;&gt;0,1,IF(E475&lt;&gt;0,1,"")))))</f>
        <v/>
      </c>
      <c r="AE475" s="157" t="str">
        <f aca="false">IF(AC475=0," ",IF(AC475&lt;&gt;AC474,AC475," "))</f>
        <v> </v>
      </c>
      <c r="AF475" s="88"/>
      <c r="AG475" s="75" t="e">
        <f aca="false">IF(AC475&lt;&gt;AE475,(IF(N475=0,G475*(INFORMAÇÕES!$Q$69/INFORMAÇÕES!$Q$72),IF(N475="R",G475,0))),0)</f>
        <v>#DIV/0!</v>
      </c>
      <c r="AH475" s="75" t="e">
        <f aca="false">IF(AC475&lt;&gt;AE475,(IF(N475=0,G475*(INFORMAÇÕES!$Q$70/INFORMAÇÕES!$Q$72),IF(N475="C",G475,0))),0)</f>
        <v>#DIV/0!</v>
      </c>
      <c r="AI475" s="75" t="n">
        <f aca="false">IF(AC475&lt;&gt;AE475,(IF(N475=0,G475*INFORMAÇÕES!$U$115,IF(N475="CF",G475,0))),0)</f>
        <v>0</v>
      </c>
      <c r="AJ475" s="75" t="n">
        <f aca="false">IF(AC475&lt;&gt;AE475,(IF(N475=0,G475*INFORMAÇÕES!$U$116,IF(N475="O",G475,0))),0)</f>
        <v>0</v>
      </c>
      <c r="AK475" s="75" t="n">
        <f aca="false">IF(E475&lt;&gt;0,G475,0)</f>
        <v>0</v>
      </c>
      <c r="AL475" s="75" t="n">
        <f aca="false">IF(AC475&lt;&gt;AE475,(IF(N475=0,J475*(INFORMAÇÕES!$Q$89/INFORMAÇÕES!$Q$92),IF(N475="R",J475,0))),0)</f>
        <v>0</v>
      </c>
      <c r="AM475" s="75" t="n">
        <f aca="false">IF(AC475&lt;&gt;AE475,(IF(N475=0,J475*(INFORMAÇÕES!$Q$90/INFORMAÇÕES!$Q$92),IF(N475="C",J475,0))),0)</f>
        <v>0</v>
      </c>
      <c r="AN475" s="75" t="n">
        <f aca="false">IF(AC475&lt;&gt;AE475,(IF(N475="",J475*INFORMAÇÕES!$U$115,IF(N475="CF",J475,0))),0)</f>
        <v>0</v>
      </c>
      <c r="AO475" s="75" t="n">
        <f aca="false">IF(AC475&lt;&gt;AE475,(IF(N475="",J475*INFORMAÇÕES!$U$116,IF(N475="O",J475,0))),0)</f>
        <v>0</v>
      </c>
      <c r="AP475" s="75" t="n">
        <f aca="false">IF(H475&lt;&gt;0,J475,0)</f>
        <v>0</v>
      </c>
      <c r="AQ475" s="75" t="n">
        <f aca="false">IF(K475&lt;&gt;0,L475,0)</f>
        <v>0</v>
      </c>
    </row>
    <row r="476" s="174" customFormat="true" ht="14.25" hidden="false" customHeight="false" outlineLevel="0" collapsed="false">
      <c r="A476" s="159" t="n">
        <v>464</v>
      </c>
      <c r="B476" s="160" t="n">
        <f aca="false">R476</f>
        <v>0</v>
      </c>
      <c r="C476" s="161" t="n">
        <f aca="false">T476</f>
        <v>0</v>
      </c>
      <c r="D476" s="162" t="n">
        <f aca="false">U476</f>
        <v>0</v>
      </c>
      <c r="E476" s="163" t="n">
        <f aca="false">'ORÇ.GLOBAL P CAIXA'!E475</f>
        <v>0</v>
      </c>
      <c r="F476" s="163" t="n">
        <f aca="false">IF('ORÇ.GLOBAL EMPRESA'!G475&gt;0,'ORÇ.GLOBAL EMPRESA'!G475,'ORÇ.GLOBAL P CAIXA'!F475)</f>
        <v>0</v>
      </c>
      <c r="G476" s="163" t="n">
        <f aca="false">IF(E476&lt;&gt;0,ROUND(E476*F476,2),IF(AK476=0,(SUMIF($AC$13:$AC$1012,B476,$AK$13:$AK$1012)),AK476))</f>
        <v>0</v>
      </c>
      <c r="H476" s="163" t="n">
        <f aca="false">V476</f>
        <v>0</v>
      </c>
      <c r="I476" s="163" t="n">
        <f aca="false">W476</f>
        <v>0</v>
      </c>
      <c r="J476" s="163" t="n">
        <f aca="false">IF(H476&lt;&gt;0,ROUND(H476*I476,2),IF(AP476=0,(SUMIF($AC$13:$AC$1012,B476,$AP$13:$AP$1012)),AP476))</f>
        <v>0</v>
      </c>
      <c r="K476" s="163" t="n">
        <f aca="false">H476-E476</f>
        <v>0</v>
      </c>
      <c r="L476" s="163" t="n">
        <f aca="false">J476-G476</f>
        <v>0</v>
      </c>
      <c r="M476" s="645" t="str">
        <f aca="false">IF('ORÇ.GLOBAL P CAIXA'!H475&gt;0,'ORÇ.GLOBAL P CAIXA'!H475,"")</f>
        <v/>
      </c>
      <c r="N476" s="646" t="n">
        <f aca="false">'ORÇ.GLOBAL P CAIXA'!I475</f>
        <v>0</v>
      </c>
      <c r="O476" s="166" t="str">
        <f aca="false">S476</f>
        <v/>
      </c>
      <c r="P476" s="167"/>
      <c r="Q476" s="168" t="str">
        <f aca="false">IF(B476&gt;0,"ok","ocultar")</f>
        <v>ocultar</v>
      </c>
      <c r="R476" s="647" t="n">
        <f aca="false">'ORÇ.GLOBAL P CAIXA'!B475</f>
        <v>0</v>
      </c>
      <c r="S476" s="170" t="str">
        <f aca="false">IF('ORÇ.GLOBAL P CAIXA'!N475&lt;&gt;0,'ORÇ.GLOBAL P CAIXA'!N475,"")</f>
        <v/>
      </c>
      <c r="T476" s="648" t="n">
        <f aca="false">'ORÇ.GLOBAL P CAIXA'!O475</f>
        <v>0</v>
      </c>
      <c r="U476" s="172" t="n">
        <f aca="false">'ORÇ.GLOBAL P CAIXA'!P475</f>
        <v>0</v>
      </c>
      <c r="V476" s="173" t="n">
        <f aca="false">'ORÇ.GLOBAL P CAIXA'!E475</f>
        <v>0</v>
      </c>
      <c r="W476" s="173" t="n">
        <f aca="false">F476</f>
        <v>0</v>
      </c>
      <c r="X476" s="649"/>
      <c r="Y476" s="649"/>
      <c r="Z476" s="650"/>
      <c r="AB476" s="88"/>
      <c r="AC476" s="157" t="n">
        <f aca="false">IF(B476=0,AC475,IF(ISNONTEXT(B476)=TRUE(),INT(B476),INT(LEFT(B476,FIND(".",B476)-1))))</f>
        <v>3</v>
      </c>
      <c r="AD476" s="157" t="str">
        <f aca="false">IF(AD477=1,1,IF(B476&lt;&gt;0,1,IF(C476&lt;&gt;0,1,IF(D476&lt;&gt;0,1,IF(E476&lt;&gt;0,1,"")))))</f>
        <v/>
      </c>
      <c r="AE476" s="157" t="str">
        <f aca="false">IF(AC476=0," ",IF(AC476&lt;&gt;AC475,AC476," "))</f>
        <v> </v>
      </c>
      <c r="AF476" s="88"/>
      <c r="AG476" s="75" t="e">
        <f aca="false">IF(AC476&lt;&gt;AE476,(IF(N476=0,G476*(INFORMAÇÕES!$Q$69/INFORMAÇÕES!$Q$72),IF(N476="R",G476,0))),0)</f>
        <v>#DIV/0!</v>
      </c>
      <c r="AH476" s="75" t="e">
        <f aca="false">IF(AC476&lt;&gt;AE476,(IF(N476=0,G476*(INFORMAÇÕES!$Q$70/INFORMAÇÕES!$Q$72),IF(N476="C",G476,0))),0)</f>
        <v>#DIV/0!</v>
      </c>
      <c r="AI476" s="75" t="n">
        <f aca="false">IF(AC476&lt;&gt;AE476,(IF(N476=0,G476*INFORMAÇÕES!$U$115,IF(N476="CF",G476,0))),0)</f>
        <v>0</v>
      </c>
      <c r="AJ476" s="75" t="n">
        <f aca="false">IF(AC476&lt;&gt;AE476,(IF(N476=0,G476*INFORMAÇÕES!$U$116,IF(N476="O",G476,0))),0)</f>
        <v>0</v>
      </c>
      <c r="AK476" s="75" t="n">
        <f aca="false">IF(E476&lt;&gt;0,G476,0)</f>
        <v>0</v>
      </c>
      <c r="AL476" s="75" t="n">
        <f aca="false">IF(AC476&lt;&gt;AE476,(IF(N476=0,J476*(INFORMAÇÕES!$Q$89/INFORMAÇÕES!$Q$92),IF(N476="R",J476,0))),0)</f>
        <v>0</v>
      </c>
      <c r="AM476" s="75" t="n">
        <f aca="false">IF(AC476&lt;&gt;AE476,(IF(N476=0,J476*(INFORMAÇÕES!$Q$90/INFORMAÇÕES!$Q$92),IF(N476="C",J476,0))),0)</f>
        <v>0</v>
      </c>
      <c r="AN476" s="75" t="n">
        <f aca="false">IF(AC476&lt;&gt;AE476,(IF(N476="",J476*INFORMAÇÕES!$U$115,IF(N476="CF",J476,0))),0)</f>
        <v>0</v>
      </c>
      <c r="AO476" s="75" t="n">
        <f aca="false">IF(AC476&lt;&gt;AE476,(IF(N476="",J476*INFORMAÇÕES!$U$116,IF(N476="O",J476,0))),0)</f>
        <v>0</v>
      </c>
      <c r="AP476" s="75" t="n">
        <f aca="false">IF(H476&lt;&gt;0,J476,0)</f>
        <v>0</v>
      </c>
      <c r="AQ476" s="75" t="n">
        <f aca="false">IF(K476&lt;&gt;0,L476,0)</f>
        <v>0</v>
      </c>
    </row>
    <row r="477" s="174" customFormat="true" ht="14.25" hidden="false" customHeight="false" outlineLevel="0" collapsed="false">
      <c r="A477" s="159" t="n">
        <v>465</v>
      </c>
      <c r="B477" s="160" t="n">
        <f aca="false">R477</f>
        <v>0</v>
      </c>
      <c r="C477" s="161" t="n">
        <f aca="false">T477</f>
        <v>0</v>
      </c>
      <c r="D477" s="162" t="n">
        <f aca="false">U477</f>
        <v>0</v>
      </c>
      <c r="E477" s="163" t="n">
        <f aca="false">'ORÇ.GLOBAL P CAIXA'!E476</f>
        <v>0</v>
      </c>
      <c r="F477" s="163" t="n">
        <f aca="false">IF('ORÇ.GLOBAL EMPRESA'!G476&gt;0,'ORÇ.GLOBAL EMPRESA'!G476,'ORÇ.GLOBAL P CAIXA'!F476)</f>
        <v>0</v>
      </c>
      <c r="G477" s="163" t="n">
        <f aca="false">IF(E477&lt;&gt;0,ROUND(E477*F477,2),IF(AK477=0,(SUMIF($AC$13:$AC$1012,B477,$AK$13:$AK$1012)),AK477))</f>
        <v>0</v>
      </c>
      <c r="H477" s="163" t="n">
        <f aca="false">V477</f>
        <v>0</v>
      </c>
      <c r="I477" s="163" t="n">
        <f aca="false">W477</f>
        <v>0</v>
      </c>
      <c r="J477" s="163" t="n">
        <f aca="false">IF(H477&lt;&gt;0,ROUND(H477*I477,2),IF(AP477=0,(SUMIF($AC$13:$AC$1012,B477,$AP$13:$AP$1012)),AP477))</f>
        <v>0</v>
      </c>
      <c r="K477" s="163" t="n">
        <f aca="false">H477-E477</f>
        <v>0</v>
      </c>
      <c r="L477" s="163" t="n">
        <f aca="false">J477-G477</f>
        <v>0</v>
      </c>
      <c r="M477" s="645" t="str">
        <f aca="false">IF('ORÇ.GLOBAL P CAIXA'!H476&gt;0,'ORÇ.GLOBAL P CAIXA'!H476,"")</f>
        <v/>
      </c>
      <c r="N477" s="646" t="n">
        <f aca="false">'ORÇ.GLOBAL P CAIXA'!I476</f>
        <v>0</v>
      </c>
      <c r="O477" s="166" t="str">
        <f aca="false">S477</f>
        <v/>
      </c>
      <c r="P477" s="167"/>
      <c r="Q477" s="168" t="str">
        <f aca="false">IF(B477&gt;0,"ok","ocultar")</f>
        <v>ocultar</v>
      </c>
      <c r="R477" s="647" t="n">
        <f aca="false">'ORÇ.GLOBAL P CAIXA'!B476</f>
        <v>0</v>
      </c>
      <c r="S477" s="170" t="str">
        <f aca="false">IF('ORÇ.GLOBAL P CAIXA'!N476&lt;&gt;0,'ORÇ.GLOBAL P CAIXA'!N476,"")</f>
        <v/>
      </c>
      <c r="T477" s="648" t="n">
        <f aca="false">'ORÇ.GLOBAL P CAIXA'!O476</f>
        <v>0</v>
      </c>
      <c r="U477" s="172" t="n">
        <f aca="false">'ORÇ.GLOBAL P CAIXA'!P476</f>
        <v>0</v>
      </c>
      <c r="V477" s="173" t="n">
        <f aca="false">'ORÇ.GLOBAL P CAIXA'!E476</f>
        <v>0</v>
      </c>
      <c r="W477" s="173" t="n">
        <f aca="false">F477</f>
        <v>0</v>
      </c>
      <c r="X477" s="649"/>
      <c r="Y477" s="649"/>
      <c r="Z477" s="650"/>
      <c r="AB477" s="88"/>
      <c r="AC477" s="157" t="n">
        <f aca="false">IF(B477=0,AC476,IF(ISNONTEXT(B477)=TRUE(),INT(B477),INT(LEFT(B477,FIND(".",B477)-1))))</f>
        <v>3</v>
      </c>
      <c r="AD477" s="157" t="str">
        <f aca="false">IF(AD478=1,1,IF(B477&lt;&gt;0,1,IF(C477&lt;&gt;0,1,IF(D477&lt;&gt;0,1,IF(E477&lt;&gt;0,1,"")))))</f>
        <v/>
      </c>
      <c r="AE477" s="157" t="str">
        <f aca="false">IF(AC477=0," ",IF(AC477&lt;&gt;AC476,AC477," "))</f>
        <v> </v>
      </c>
      <c r="AF477" s="88"/>
      <c r="AG477" s="75" t="e">
        <f aca="false">IF(AC477&lt;&gt;AE477,(IF(N477=0,G477*(INFORMAÇÕES!$Q$69/INFORMAÇÕES!$Q$72),IF(N477="R",G477,0))),0)</f>
        <v>#DIV/0!</v>
      </c>
      <c r="AH477" s="75" t="e">
        <f aca="false">IF(AC477&lt;&gt;AE477,(IF(N477=0,G477*(INFORMAÇÕES!$Q$70/INFORMAÇÕES!$Q$72),IF(N477="C",G477,0))),0)</f>
        <v>#DIV/0!</v>
      </c>
      <c r="AI477" s="75" t="n">
        <f aca="false">IF(AC477&lt;&gt;AE477,(IF(N477=0,G477*INFORMAÇÕES!$U$115,IF(N477="CF",G477,0))),0)</f>
        <v>0</v>
      </c>
      <c r="AJ477" s="75" t="n">
        <f aca="false">IF(AC477&lt;&gt;AE477,(IF(N477=0,G477*INFORMAÇÕES!$U$116,IF(N477="O",G477,0))),0)</f>
        <v>0</v>
      </c>
      <c r="AK477" s="75" t="n">
        <f aca="false">IF(E477&lt;&gt;0,G477,0)</f>
        <v>0</v>
      </c>
      <c r="AL477" s="75" t="n">
        <f aca="false">IF(AC477&lt;&gt;AE477,(IF(N477=0,J477*(INFORMAÇÕES!$Q$89/INFORMAÇÕES!$Q$92),IF(N477="R",J477,0))),0)</f>
        <v>0</v>
      </c>
      <c r="AM477" s="75" t="n">
        <f aca="false">IF(AC477&lt;&gt;AE477,(IF(N477=0,J477*(INFORMAÇÕES!$Q$90/INFORMAÇÕES!$Q$92),IF(N477="C",J477,0))),0)</f>
        <v>0</v>
      </c>
      <c r="AN477" s="75" t="n">
        <f aca="false">IF(AC477&lt;&gt;AE477,(IF(N477="",J477*INFORMAÇÕES!$U$115,IF(N477="CF",J477,0))),0)</f>
        <v>0</v>
      </c>
      <c r="AO477" s="75" t="n">
        <f aca="false">IF(AC477&lt;&gt;AE477,(IF(N477="",J477*INFORMAÇÕES!$U$116,IF(N477="O",J477,0))),0)</f>
        <v>0</v>
      </c>
      <c r="AP477" s="75" t="n">
        <f aca="false">IF(H477&lt;&gt;0,J477,0)</f>
        <v>0</v>
      </c>
      <c r="AQ477" s="75" t="n">
        <f aca="false">IF(K477&lt;&gt;0,L477,0)</f>
        <v>0</v>
      </c>
    </row>
    <row r="478" s="174" customFormat="true" ht="14.25" hidden="false" customHeight="false" outlineLevel="0" collapsed="false">
      <c r="A478" s="159" t="n">
        <v>466</v>
      </c>
      <c r="B478" s="160" t="n">
        <f aca="false">R478</f>
        <v>0</v>
      </c>
      <c r="C478" s="161" t="n">
        <f aca="false">T478</f>
        <v>0</v>
      </c>
      <c r="D478" s="162" t="n">
        <f aca="false">U478</f>
        <v>0</v>
      </c>
      <c r="E478" s="163" t="n">
        <f aca="false">'ORÇ.GLOBAL P CAIXA'!E477</f>
        <v>0</v>
      </c>
      <c r="F478" s="163" t="n">
        <f aca="false">IF('ORÇ.GLOBAL EMPRESA'!G477&gt;0,'ORÇ.GLOBAL EMPRESA'!G477,'ORÇ.GLOBAL P CAIXA'!F477)</f>
        <v>0</v>
      </c>
      <c r="G478" s="163" t="n">
        <f aca="false">IF(E478&lt;&gt;0,ROUND(E478*F478,2),IF(AK478=0,(SUMIF($AC$13:$AC$1012,B478,$AK$13:$AK$1012)),AK478))</f>
        <v>0</v>
      </c>
      <c r="H478" s="163" t="n">
        <f aca="false">V478</f>
        <v>0</v>
      </c>
      <c r="I478" s="163" t="n">
        <f aca="false">W478</f>
        <v>0</v>
      </c>
      <c r="J478" s="163" t="n">
        <f aca="false">IF(H478&lt;&gt;0,ROUND(H478*I478,2),IF(AP478=0,(SUMIF($AC$13:$AC$1012,B478,$AP$13:$AP$1012)),AP478))</f>
        <v>0</v>
      </c>
      <c r="K478" s="163" t="n">
        <f aca="false">H478-E478</f>
        <v>0</v>
      </c>
      <c r="L478" s="163" t="n">
        <f aca="false">J478-G478</f>
        <v>0</v>
      </c>
      <c r="M478" s="645" t="str">
        <f aca="false">IF('ORÇ.GLOBAL P CAIXA'!H477&gt;0,'ORÇ.GLOBAL P CAIXA'!H477,"")</f>
        <v/>
      </c>
      <c r="N478" s="646" t="n">
        <f aca="false">'ORÇ.GLOBAL P CAIXA'!I477</f>
        <v>0</v>
      </c>
      <c r="O478" s="166" t="str">
        <f aca="false">S478</f>
        <v/>
      </c>
      <c r="P478" s="167"/>
      <c r="Q478" s="168" t="str">
        <f aca="false">IF(B478&gt;0,"ok","ocultar")</f>
        <v>ocultar</v>
      </c>
      <c r="R478" s="647" t="n">
        <f aca="false">'ORÇ.GLOBAL P CAIXA'!B477</f>
        <v>0</v>
      </c>
      <c r="S478" s="170" t="str">
        <f aca="false">IF('ORÇ.GLOBAL P CAIXA'!N477&lt;&gt;0,'ORÇ.GLOBAL P CAIXA'!N477,"")</f>
        <v/>
      </c>
      <c r="T478" s="648" t="n">
        <f aca="false">'ORÇ.GLOBAL P CAIXA'!O477</f>
        <v>0</v>
      </c>
      <c r="U478" s="172" t="n">
        <f aca="false">'ORÇ.GLOBAL P CAIXA'!P477</f>
        <v>0</v>
      </c>
      <c r="V478" s="173" t="n">
        <f aca="false">'ORÇ.GLOBAL P CAIXA'!E477</f>
        <v>0</v>
      </c>
      <c r="W478" s="173" t="n">
        <f aca="false">F478</f>
        <v>0</v>
      </c>
      <c r="X478" s="649"/>
      <c r="Y478" s="649"/>
      <c r="Z478" s="650"/>
      <c r="AB478" s="88"/>
      <c r="AC478" s="157" t="n">
        <f aca="false">IF(B478=0,AC477,IF(ISNONTEXT(B478)=TRUE(),INT(B478),INT(LEFT(B478,FIND(".",B478)-1))))</f>
        <v>3</v>
      </c>
      <c r="AD478" s="157" t="str">
        <f aca="false">IF(AD479=1,1,IF(B478&lt;&gt;0,1,IF(C478&lt;&gt;0,1,IF(D478&lt;&gt;0,1,IF(E478&lt;&gt;0,1,"")))))</f>
        <v/>
      </c>
      <c r="AE478" s="157" t="str">
        <f aca="false">IF(AC478=0," ",IF(AC478&lt;&gt;AC477,AC478," "))</f>
        <v> </v>
      </c>
      <c r="AF478" s="88"/>
      <c r="AG478" s="75" t="e">
        <f aca="false">IF(AC478&lt;&gt;AE478,(IF(N478=0,G478*(INFORMAÇÕES!$Q$69/INFORMAÇÕES!$Q$72),IF(N478="R",G478,0))),0)</f>
        <v>#DIV/0!</v>
      </c>
      <c r="AH478" s="75" t="e">
        <f aca="false">IF(AC478&lt;&gt;AE478,(IF(N478=0,G478*(INFORMAÇÕES!$Q$70/INFORMAÇÕES!$Q$72),IF(N478="C",G478,0))),0)</f>
        <v>#DIV/0!</v>
      </c>
      <c r="AI478" s="75" t="n">
        <f aca="false">IF(AC478&lt;&gt;AE478,(IF(N478=0,G478*INFORMAÇÕES!$U$115,IF(N478="CF",G478,0))),0)</f>
        <v>0</v>
      </c>
      <c r="AJ478" s="75" t="n">
        <f aca="false">IF(AC478&lt;&gt;AE478,(IF(N478=0,G478*INFORMAÇÕES!$U$116,IF(N478="O",G478,0))),0)</f>
        <v>0</v>
      </c>
      <c r="AK478" s="75" t="n">
        <f aca="false">IF(E478&lt;&gt;0,G478,0)</f>
        <v>0</v>
      </c>
      <c r="AL478" s="75" t="n">
        <f aca="false">IF(AC478&lt;&gt;AE478,(IF(N478=0,J478*(INFORMAÇÕES!$Q$89/INFORMAÇÕES!$Q$92),IF(N478="R",J478,0))),0)</f>
        <v>0</v>
      </c>
      <c r="AM478" s="75" t="n">
        <f aca="false">IF(AC478&lt;&gt;AE478,(IF(N478=0,J478*(INFORMAÇÕES!$Q$90/INFORMAÇÕES!$Q$92),IF(N478="C",J478,0))),0)</f>
        <v>0</v>
      </c>
      <c r="AN478" s="75" t="n">
        <f aca="false">IF(AC478&lt;&gt;AE478,(IF(N478="",J478*INFORMAÇÕES!$U$115,IF(N478="CF",J478,0))),0)</f>
        <v>0</v>
      </c>
      <c r="AO478" s="75" t="n">
        <f aca="false">IF(AC478&lt;&gt;AE478,(IF(N478="",J478*INFORMAÇÕES!$U$116,IF(N478="O",J478,0))),0)</f>
        <v>0</v>
      </c>
      <c r="AP478" s="75" t="n">
        <f aca="false">IF(H478&lt;&gt;0,J478,0)</f>
        <v>0</v>
      </c>
      <c r="AQ478" s="75" t="n">
        <f aca="false">IF(K478&lt;&gt;0,L478,0)</f>
        <v>0</v>
      </c>
    </row>
    <row r="479" s="174" customFormat="true" ht="14.25" hidden="false" customHeight="false" outlineLevel="0" collapsed="false">
      <c r="A479" s="159" t="n">
        <v>467</v>
      </c>
      <c r="B479" s="160" t="n">
        <f aca="false">R479</f>
        <v>0</v>
      </c>
      <c r="C479" s="161" t="n">
        <f aca="false">T479</f>
        <v>0</v>
      </c>
      <c r="D479" s="162" t="n">
        <f aca="false">U479</f>
        <v>0</v>
      </c>
      <c r="E479" s="163" t="n">
        <f aca="false">'ORÇ.GLOBAL P CAIXA'!E478</f>
        <v>0</v>
      </c>
      <c r="F479" s="163" t="n">
        <f aca="false">IF('ORÇ.GLOBAL EMPRESA'!G478&gt;0,'ORÇ.GLOBAL EMPRESA'!G478,'ORÇ.GLOBAL P CAIXA'!F478)</f>
        <v>0</v>
      </c>
      <c r="G479" s="163" t="n">
        <f aca="false">IF(E479&lt;&gt;0,ROUND(E479*F479,2),IF(AK479=0,(SUMIF($AC$13:$AC$1012,B479,$AK$13:$AK$1012)),AK479))</f>
        <v>0</v>
      </c>
      <c r="H479" s="163" t="n">
        <f aca="false">V479</f>
        <v>0</v>
      </c>
      <c r="I479" s="163" t="n">
        <f aca="false">W479</f>
        <v>0</v>
      </c>
      <c r="J479" s="163" t="n">
        <f aca="false">IF(H479&lt;&gt;0,ROUND(H479*I479,2),IF(AP479=0,(SUMIF($AC$13:$AC$1012,B479,$AP$13:$AP$1012)),AP479))</f>
        <v>0</v>
      </c>
      <c r="K479" s="163" t="n">
        <f aca="false">H479-E479</f>
        <v>0</v>
      </c>
      <c r="L479" s="163" t="n">
        <f aca="false">J479-G479</f>
        <v>0</v>
      </c>
      <c r="M479" s="645" t="str">
        <f aca="false">IF('ORÇ.GLOBAL P CAIXA'!H478&gt;0,'ORÇ.GLOBAL P CAIXA'!H478,"")</f>
        <v/>
      </c>
      <c r="N479" s="646" t="n">
        <f aca="false">'ORÇ.GLOBAL P CAIXA'!I478</f>
        <v>0</v>
      </c>
      <c r="O479" s="166" t="str">
        <f aca="false">S479</f>
        <v/>
      </c>
      <c r="P479" s="167"/>
      <c r="Q479" s="168" t="str">
        <f aca="false">IF(B479&gt;0,"ok","ocultar")</f>
        <v>ocultar</v>
      </c>
      <c r="R479" s="647" t="n">
        <f aca="false">'ORÇ.GLOBAL P CAIXA'!B478</f>
        <v>0</v>
      </c>
      <c r="S479" s="170" t="str">
        <f aca="false">IF('ORÇ.GLOBAL P CAIXA'!N478&lt;&gt;0,'ORÇ.GLOBAL P CAIXA'!N478,"")</f>
        <v/>
      </c>
      <c r="T479" s="648" t="n">
        <f aca="false">'ORÇ.GLOBAL P CAIXA'!O478</f>
        <v>0</v>
      </c>
      <c r="U479" s="172" t="n">
        <f aca="false">'ORÇ.GLOBAL P CAIXA'!P478</f>
        <v>0</v>
      </c>
      <c r="V479" s="173" t="n">
        <f aca="false">'ORÇ.GLOBAL P CAIXA'!E478</f>
        <v>0</v>
      </c>
      <c r="W479" s="173" t="n">
        <f aca="false">F479</f>
        <v>0</v>
      </c>
      <c r="X479" s="649"/>
      <c r="Y479" s="649"/>
      <c r="Z479" s="650"/>
      <c r="AB479" s="88"/>
      <c r="AC479" s="157" t="n">
        <f aca="false">IF(B479=0,AC478,IF(ISNONTEXT(B479)=TRUE(),INT(B479),INT(LEFT(B479,FIND(".",B479)-1))))</f>
        <v>3</v>
      </c>
      <c r="AD479" s="157" t="str">
        <f aca="false">IF(AD480=1,1,IF(B479&lt;&gt;0,1,IF(C479&lt;&gt;0,1,IF(D479&lt;&gt;0,1,IF(E479&lt;&gt;0,1,"")))))</f>
        <v/>
      </c>
      <c r="AE479" s="157" t="str">
        <f aca="false">IF(AC479=0," ",IF(AC479&lt;&gt;AC478,AC479," "))</f>
        <v> </v>
      </c>
      <c r="AF479" s="88"/>
      <c r="AG479" s="75" t="e">
        <f aca="false">IF(AC479&lt;&gt;AE479,(IF(N479=0,G479*(INFORMAÇÕES!$Q$69/INFORMAÇÕES!$Q$72),IF(N479="R",G479,0))),0)</f>
        <v>#DIV/0!</v>
      </c>
      <c r="AH479" s="75" t="e">
        <f aca="false">IF(AC479&lt;&gt;AE479,(IF(N479=0,G479*(INFORMAÇÕES!$Q$70/INFORMAÇÕES!$Q$72),IF(N479="C",G479,0))),0)</f>
        <v>#DIV/0!</v>
      </c>
      <c r="AI479" s="75" t="n">
        <f aca="false">IF(AC479&lt;&gt;AE479,(IF(N479=0,G479*INFORMAÇÕES!$U$115,IF(N479="CF",G479,0))),0)</f>
        <v>0</v>
      </c>
      <c r="AJ479" s="75" t="n">
        <f aca="false">IF(AC479&lt;&gt;AE479,(IF(N479=0,G479*INFORMAÇÕES!$U$116,IF(N479="O",G479,0))),0)</f>
        <v>0</v>
      </c>
      <c r="AK479" s="75" t="n">
        <f aca="false">IF(E479&lt;&gt;0,G479,0)</f>
        <v>0</v>
      </c>
      <c r="AL479" s="75" t="n">
        <f aca="false">IF(AC479&lt;&gt;AE479,(IF(N479=0,J479*(INFORMAÇÕES!$Q$89/INFORMAÇÕES!$Q$92),IF(N479="R",J479,0))),0)</f>
        <v>0</v>
      </c>
      <c r="AM479" s="75" t="n">
        <f aca="false">IF(AC479&lt;&gt;AE479,(IF(N479=0,J479*(INFORMAÇÕES!$Q$90/INFORMAÇÕES!$Q$92),IF(N479="C",J479,0))),0)</f>
        <v>0</v>
      </c>
      <c r="AN479" s="75" t="n">
        <f aca="false">IF(AC479&lt;&gt;AE479,(IF(N479="",J479*INFORMAÇÕES!$U$115,IF(N479="CF",J479,0))),0)</f>
        <v>0</v>
      </c>
      <c r="AO479" s="75" t="n">
        <f aca="false">IF(AC479&lt;&gt;AE479,(IF(N479="",J479*INFORMAÇÕES!$U$116,IF(N479="O",J479,0))),0)</f>
        <v>0</v>
      </c>
      <c r="AP479" s="75" t="n">
        <f aca="false">IF(H479&lt;&gt;0,J479,0)</f>
        <v>0</v>
      </c>
      <c r="AQ479" s="75" t="n">
        <f aca="false">IF(K479&lt;&gt;0,L479,0)</f>
        <v>0</v>
      </c>
    </row>
    <row r="480" s="174" customFormat="true" ht="14.25" hidden="false" customHeight="false" outlineLevel="0" collapsed="false">
      <c r="A480" s="159" t="n">
        <v>468</v>
      </c>
      <c r="B480" s="160" t="n">
        <f aca="false">R480</f>
        <v>0</v>
      </c>
      <c r="C480" s="161" t="n">
        <f aca="false">T480</f>
        <v>0</v>
      </c>
      <c r="D480" s="162" t="n">
        <f aca="false">U480</f>
        <v>0</v>
      </c>
      <c r="E480" s="163" t="n">
        <f aca="false">'ORÇ.GLOBAL P CAIXA'!E479</f>
        <v>0</v>
      </c>
      <c r="F480" s="163" t="n">
        <f aca="false">IF('ORÇ.GLOBAL EMPRESA'!G479&gt;0,'ORÇ.GLOBAL EMPRESA'!G479,'ORÇ.GLOBAL P CAIXA'!F479)</f>
        <v>0</v>
      </c>
      <c r="G480" s="163" t="n">
        <f aca="false">IF(E480&lt;&gt;0,ROUND(E480*F480,2),IF(AK480=0,(SUMIF($AC$13:$AC$1012,B480,$AK$13:$AK$1012)),AK480))</f>
        <v>0</v>
      </c>
      <c r="H480" s="163" t="n">
        <f aca="false">V480</f>
        <v>0</v>
      </c>
      <c r="I480" s="163" t="n">
        <f aca="false">W480</f>
        <v>0</v>
      </c>
      <c r="J480" s="163" t="n">
        <f aca="false">IF(H480&lt;&gt;0,ROUND(H480*I480,2),IF(AP480=0,(SUMIF($AC$13:$AC$1012,B480,$AP$13:$AP$1012)),AP480))</f>
        <v>0</v>
      </c>
      <c r="K480" s="163" t="n">
        <f aca="false">H480-E480</f>
        <v>0</v>
      </c>
      <c r="L480" s="163" t="n">
        <f aca="false">J480-G480</f>
        <v>0</v>
      </c>
      <c r="M480" s="645" t="str">
        <f aca="false">IF('ORÇ.GLOBAL P CAIXA'!H479&gt;0,'ORÇ.GLOBAL P CAIXA'!H479,"")</f>
        <v/>
      </c>
      <c r="N480" s="646" t="n">
        <f aca="false">'ORÇ.GLOBAL P CAIXA'!I479</f>
        <v>0</v>
      </c>
      <c r="O480" s="166" t="str">
        <f aca="false">S480</f>
        <v/>
      </c>
      <c r="P480" s="167"/>
      <c r="Q480" s="168" t="str">
        <f aca="false">IF(B480&gt;0,"ok","ocultar")</f>
        <v>ocultar</v>
      </c>
      <c r="R480" s="647" t="n">
        <f aca="false">'ORÇ.GLOBAL P CAIXA'!B479</f>
        <v>0</v>
      </c>
      <c r="S480" s="170" t="str">
        <f aca="false">IF('ORÇ.GLOBAL P CAIXA'!N479&lt;&gt;0,'ORÇ.GLOBAL P CAIXA'!N479,"")</f>
        <v/>
      </c>
      <c r="T480" s="648" t="n">
        <f aca="false">'ORÇ.GLOBAL P CAIXA'!O479</f>
        <v>0</v>
      </c>
      <c r="U480" s="172" t="n">
        <f aca="false">'ORÇ.GLOBAL P CAIXA'!P479</f>
        <v>0</v>
      </c>
      <c r="V480" s="173" t="n">
        <f aca="false">'ORÇ.GLOBAL P CAIXA'!E479</f>
        <v>0</v>
      </c>
      <c r="W480" s="173" t="n">
        <f aca="false">F480</f>
        <v>0</v>
      </c>
      <c r="X480" s="649"/>
      <c r="Y480" s="649"/>
      <c r="Z480" s="650"/>
      <c r="AB480" s="88"/>
      <c r="AC480" s="157" t="n">
        <f aca="false">IF(B480=0,AC479,IF(ISNONTEXT(B480)=TRUE(),INT(B480),INT(LEFT(B480,FIND(".",B480)-1))))</f>
        <v>3</v>
      </c>
      <c r="AD480" s="157" t="str">
        <f aca="false">IF(AD481=1,1,IF(B480&lt;&gt;0,1,IF(C480&lt;&gt;0,1,IF(D480&lt;&gt;0,1,IF(E480&lt;&gt;0,1,"")))))</f>
        <v/>
      </c>
      <c r="AE480" s="157" t="str">
        <f aca="false">IF(AC480=0," ",IF(AC480&lt;&gt;AC479,AC480," "))</f>
        <v> </v>
      </c>
      <c r="AF480" s="88"/>
      <c r="AG480" s="75" t="e">
        <f aca="false">IF(AC480&lt;&gt;AE480,(IF(N480=0,G480*(INFORMAÇÕES!$Q$69/INFORMAÇÕES!$Q$72),IF(N480="R",G480,0))),0)</f>
        <v>#DIV/0!</v>
      </c>
      <c r="AH480" s="75" t="e">
        <f aca="false">IF(AC480&lt;&gt;AE480,(IF(N480=0,G480*(INFORMAÇÕES!$Q$70/INFORMAÇÕES!$Q$72),IF(N480="C",G480,0))),0)</f>
        <v>#DIV/0!</v>
      </c>
      <c r="AI480" s="75" t="n">
        <f aca="false">IF(AC480&lt;&gt;AE480,(IF(N480=0,G480*INFORMAÇÕES!$U$115,IF(N480="CF",G480,0))),0)</f>
        <v>0</v>
      </c>
      <c r="AJ480" s="75" t="n">
        <f aca="false">IF(AC480&lt;&gt;AE480,(IF(N480=0,G480*INFORMAÇÕES!$U$116,IF(N480="O",G480,0))),0)</f>
        <v>0</v>
      </c>
      <c r="AK480" s="75" t="n">
        <f aca="false">IF(E480&lt;&gt;0,G480,0)</f>
        <v>0</v>
      </c>
      <c r="AL480" s="75" t="n">
        <f aca="false">IF(AC480&lt;&gt;AE480,(IF(N480=0,J480*(INFORMAÇÕES!$Q$89/INFORMAÇÕES!$Q$92),IF(N480="R",J480,0))),0)</f>
        <v>0</v>
      </c>
      <c r="AM480" s="75" t="n">
        <f aca="false">IF(AC480&lt;&gt;AE480,(IF(N480=0,J480*(INFORMAÇÕES!$Q$90/INFORMAÇÕES!$Q$92),IF(N480="C",J480,0))),0)</f>
        <v>0</v>
      </c>
      <c r="AN480" s="75" t="n">
        <f aca="false">IF(AC480&lt;&gt;AE480,(IF(N480="",J480*INFORMAÇÕES!$U$115,IF(N480="CF",J480,0))),0)</f>
        <v>0</v>
      </c>
      <c r="AO480" s="75" t="n">
        <f aca="false">IF(AC480&lt;&gt;AE480,(IF(N480="",J480*INFORMAÇÕES!$U$116,IF(N480="O",J480,0))),0)</f>
        <v>0</v>
      </c>
      <c r="AP480" s="75" t="n">
        <f aca="false">IF(H480&lt;&gt;0,J480,0)</f>
        <v>0</v>
      </c>
      <c r="AQ480" s="75" t="n">
        <f aca="false">IF(K480&lt;&gt;0,L480,0)</f>
        <v>0</v>
      </c>
    </row>
    <row r="481" s="174" customFormat="true" ht="14.25" hidden="false" customHeight="false" outlineLevel="0" collapsed="false">
      <c r="A481" s="159" t="n">
        <v>469</v>
      </c>
      <c r="B481" s="160" t="n">
        <f aca="false">R481</f>
        <v>0</v>
      </c>
      <c r="C481" s="161" t="n">
        <f aca="false">T481</f>
        <v>0</v>
      </c>
      <c r="D481" s="162" t="n">
        <f aca="false">U481</f>
        <v>0</v>
      </c>
      <c r="E481" s="163" t="n">
        <f aca="false">'ORÇ.GLOBAL P CAIXA'!E480</f>
        <v>0</v>
      </c>
      <c r="F481" s="163" t="n">
        <f aca="false">IF('ORÇ.GLOBAL EMPRESA'!G480&gt;0,'ORÇ.GLOBAL EMPRESA'!G480,'ORÇ.GLOBAL P CAIXA'!F480)</f>
        <v>0</v>
      </c>
      <c r="G481" s="163" t="n">
        <f aca="false">IF(E481&lt;&gt;0,ROUND(E481*F481,2),IF(AK481=0,(SUMIF($AC$13:$AC$1012,B481,$AK$13:$AK$1012)),AK481))</f>
        <v>0</v>
      </c>
      <c r="H481" s="163" t="n">
        <f aca="false">V481</f>
        <v>0</v>
      </c>
      <c r="I481" s="163" t="n">
        <f aca="false">W481</f>
        <v>0</v>
      </c>
      <c r="J481" s="163" t="n">
        <f aca="false">IF(H481&lt;&gt;0,ROUND(H481*I481,2),IF(AP481=0,(SUMIF($AC$13:$AC$1012,B481,$AP$13:$AP$1012)),AP481))</f>
        <v>0</v>
      </c>
      <c r="K481" s="163" t="n">
        <f aca="false">H481-E481</f>
        <v>0</v>
      </c>
      <c r="L481" s="163" t="n">
        <f aca="false">J481-G481</f>
        <v>0</v>
      </c>
      <c r="M481" s="645" t="str">
        <f aca="false">IF('ORÇ.GLOBAL P CAIXA'!H480&gt;0,'ORÇ.GLOBAL P CAIXA'!H480,"")</f>
        <v/>
      </c>
      <c r="N481" s="646" t="n">
        <f aca="false">'ORÇ.GLOBAL P CAIXA'!I480</f>
        <v>0</v>
      </c>
      <c r="O481" s="166" t="str">
        <f aca="false">S481</f>
        <v/>
      </c>
      <c r="P481" s="167"/>
      <c r="Q481" s="168" t="str">
        <f aca="false">IF(B481&gt;0,"ok","ocultar")</f>
        <v>ocultar</v>
      </c>
      <c r="R481" s="647" t="n">
        <f aca="false">'ORÇ.GLOBAL P CAIXA'!B480</f>
        <v>0</v>
      </c>
      <c r="S481" s="170" t="str">
        <f aca="false">IF('ORÇ.GLOBAL P CAIXA'!N480&lt;&gt;0,'ORÇ.GLOBAL P CAIXA'!N480,"")</f>
        <v/>
      </c>
      <c r="T481" s="648" t="n">
        <f aca="false">'ORÇ.GLOBAL P CAIXA'!O480</f>
        <v>0</v>
      </c>
      <c r="U481" s="172" t="n">
        <f aca="false">'ORÇ.GLOBAL P CAIXA'!P480</f>
        <v>0</v>
      </c>
      <c r="V481" s="173" t="n">
        <f aca="false">'ORÇ.GLOBAL P CAIXA'!E480</f>
        <v>0</v>
      </c>
      <c r="W481" s="173" t="n">
        <f aca="false">F481</f>
        <v>0</v>
      </c>
      <c r="X481" s="649"/>
      <c r="Y481" s="649"/>
      <c r="Z481" s="650"/>
      <c r="AB481" s="88"/>
      <c r="AC481" s="157" t="n">
        <f aca="false">IF(B481=0,AC480,IF(ISNONTEXT(B481)=TRUE(),INT(B481),INT(LEFT(B481,FIND(".",B481)-1))))</f>
        <v>3</v>
      </c>
      <c r="AD481" s="157" t="str">
        <f aca="false">IF(AD482=1,1,IF(B481&lt;&gt;0,1,IF(C481&lt;&gt;0,1,IF(D481&lt;&gt;0,1,IF(E481&lt;&gt;0,1,"")))))</f>
        <v/>
      </c>
      <c r="AE481" s="157" t="str">
        <f aca="false">IF(AC481=0," ",IF(AC481&lt;&gt;AC480,AC481," "))</f>
        <v> </v>
      </c>
      <c r="AF481" s="88"/>
      <c r="AG481" s="75" t="e">
        <f aca="false">IF(AC481&lt;&gt;AE481,(IF(N481=0,G481*(INFORMAÇÕES!$Q$69/INFORMAÇÕES!$Q$72),IF(N481="R",G481,0))),0)</f>
        <v>#DIV/0!</v>
      </c>
      <c r="AH481" s="75" t="e">
        <f aca="false">IF(AC481&lt;&gt;AE481,(IF(N481=0,G481*(INFORMAÇÕES!$Q$70/INFORMAÇÕES!$Q$72),IF(N481="C",G481,0))),0)</f>
        <v>#DIV/0!</v>
      </c>
      <c r="AI481" s="75" t="n">
        <f aca="false">IF(AC481&lt;&gt;AE481,(IF(N481=0,G481*INFORMAÇÕES!$U$115,IF(N481="CF",G481,0))),0)</f>
        <v>0</v>
      </c>
      <c r="AJ481" s="75" t="n">
        <f aca="false">IF(AC481&lt;&gt;AE481,(IF(N481=0,G481*INFORMAÇÕES!$U$116,IF(N481="O",G481,0))),0)</f>
        <v>0</v>
      </c>
      <c r="AK481" s="75" t="n">
        <f aca="false">IF(E481&lt;&gt;0,G481,0)</f>
        <v>0</v>
      </c>
      <c r="AL481" s="75" t="n">
        <f aca="false">IF(AC481&lt;&gt;AE481,(IF(N481=0,J481*(INFORMAÇÕES!$Q$89/INFORMAÇÕES!$Q$92),IF(N481="R",J481,0))),0)</f>
        <v>0</v>
      </c>
      <c r="AM481" s="75" t="n">
        <f aca="false">IF(AC481&lt;&gt;AE481,(IF(N481=0,J481*(INFORMAÇÕES!$Q$90/INFORMAÇÕES!$Q$92),IF(N481="C",J481,0))),0)</f>
        <v>0</v>
      </c>
      <c r="AN481" s="75" t="n">
        <f aca="false">IF(AC481&lt;&gt;AE481,(IF(N481="",J481*INFORMAÇÕES!$U$115,IF(N481="CF",J481,0))),0)</f>
        <v>0</v>
      </c>
      <c r="AO481" s="75" t="n">
        <f aca="false">IF(AC481&lt;&gt;AE481,(IF(N481="",J481*INFORMAÇÕES!$U$116,IF(N481="O",J481,0))),0)</f>
        <v>0</v>
      </c>
      <c r="AP481" s="75" t="n">
        <f aca="false">IF(H481&lt;&gt;0,J481,0)</f>
        <v>0</v>
      </c>
      <c r="AQ481" s="75" t="n">
        <f aca="false">IF(K481&lt;&gt;0,L481,0)</f>
        <v>0</v>
      </c>
    </row>
    <row r="482" s="174" customFormat="true" ht="14.25" hidden="false" customHeight="false" outlineLevel="0" collapsed="false">
      <c r="A482" s="159" t="n">
        <v>470</v>
      </c>
      <c r="B482" s="160" t="n">
        <f aca="false">R482</f>
        <v>0</v>
      </c>
      <c r="C482" s="161" t="n">
        <f aca="false">T482</f>
        <v>0</v>
      </c>
      <c r="D482" s="162" t="n">
        <f aca="false">U482</f>
        <v>0</v>
      </c>
      <c r="E482" s="163" t="n">
        <f aca="false">'ORÇ.GLOBAL P CAIXA'!E481</f>
        <v>0</v>
      </c>
      <c r="F482" s="163" t="n">
        <f aca="false">IF('ORÇ.GLOBAL EMPRESA'!G481&gt;0,'ORÇ.GLOBAL EMPRESA'!G481,'ORÇ.GLOBAL P CAIXA'!F481)</f>
        <v>0</v>
      </c>
      <c r="G482" s="163" t="n">
        <f aca="false">IF(E482&lt;&gt;0,ROUND(E482*F482,2),IF(AK482=0,(SUMIF($AC$13:$AC$1012,B482,$AK$13:$AK$1012)),AK482))</f>
        <v>0</v>
      </c>
      <c r="H482" s="163" t="n">
        <f aca="false">V482</f>
        <v>0</v>
      </c>
      <c r="I482" s="163" t="n">
        <f aca="false">W482</f>
        <v>0</v>
      </c>
      <c r="J482" s="163" t="n">
        <f aca="false">IF(H482&lt;&gt;0,ROUND(H482*I482,2),IF(AP482=0,(SUMIF($AC$13:$AC$1012,B482,$AP$13:$AP$1012)),AP482))</f>
        <v>0</v>
      </c>
      <c r="K482" s="163" t="n">
        <f aca="false">H482-E482</f>
        <v>0</v>
      </c>
      <c r="L482" s="163" t="n">
        <f aca="false">J482-G482</f>
        <v>0</v>
      </c>
      <c r="M482" s="645" t="str">
        <f aca="false">IF('ORÇ.GLOBAL P CAIXA'!H481&gt;0,'ORÇ.GLOBAL P CAIXA'!H481,"")</f>
        <v/>
      </c>
      <c r="N482" s="646" t="n">
        <f aca="false">'ORÇ.GLOBAL P CAIXA'!I481</f>
        <v>0</v>
      </c>
      <c r="O482" s="166" t="str">
        <f aca="false">S482</f>
        <v/>
      </c>
      <c r="P482" s="167"/>
      <c r="Q482" s="168" t="str">
        <f aca="false">IF(B482&gt;0,"ok","ocultar")</f>
        <v>ocultar</v>
      </c>
      <c r="R482" s="647" t="n">
        <f aca="false">'ORÇ.GLOBAL P CAIXA'!B481</f>
        <v>0</v>
      </c>
      <c r="S482" s="170" t="str">
        <f aca="false">IF('ORÇ.GLOBAL P CAIXA'!N481&lt;&gt;0,'ORÇ.GLOBAL P CAIXA'!N481,"")</f>
        <v/>
      </c>
      <c r="T482" s="648" t="n">
        <f aca="false">'ORÇ.GLOBAL P CAIXA'!O481</f>
        <v>0</v>
      </c>
      <c r="U482" s="172" t="n">
        <f aca="false">'ORÇ.GLOBAL P CAIXA'!P481</f>
        <v>0</v>
      </c>
      <c r="V482" s="173" t="n">
        <f aca="false">'ORÇ.GLOBAL P CAIXA'!E481</f>
        <v>0</v>
      </c>
      <c r="W482" s="173" t="n">
        <f aca="false">F482</f>
        <v>0</v>
      </c>
      <c r="X482" s="649"/>
      <c r="Y482" s="649"/>
      <c r="Z482" s="650"/>
      <c r="AB482" s="88"/>
      <c r="AC482" s="157" t="n">
        <f aca="false">IF(B482=0,AC481,IF(ISNONTEXT(B482)=TRUE(),INT(B482),INT(LEFT(B482,FIND(".",B482)-1))))</f>
        <v>3</v>
      </c>
      <c r="AD482" s="157" t="str">
        <f aca="false">IF(AD483=1,1,IF(B482&lt;&gt;0,1,IF(C482&lt;&gt;0,1,IF(D482&lt;&gt;0,1,IF(E482&lt;&gt;0,1,"")))))</f>
        <v/>
      </c>
      <c r="AE482" s="157" t="str">
        <f aca="false">IF(AC482=0," ",IF(AC482&lt;&gt;AC481,AC482," "))</f>
        <v> </v>
      </c>
      <c r="AF482" s="88"/>
      <c r="AG482" s="75" t="e">
        <f aca="false">IF(AC482&lt;&gt;AE482,(IF(N482=0,G482*(INFORMAÇÕES!$Q$69/INFORMAÇÕES!$Q$72),IF(N482="R",G482,0))),0)</f>
        <v>#DIV/0!</v>
      </c>
      <c r="AH482" s="75" t="e">
        <f aca="false">IF(AC482&lt;&gt;AE482,(IF(N482=0,G482*(INFORMAÇÕES!$Q$70/INFORMAÇÕES!$Q$72),IF(N482="C",G482,0))),0)</f>
        <v>#DIV/0!</v>
      </c>
      <c r="AI482" s="75" t="n">
        <f aca="false">IF(AC482&lt;&gt;AE482,(IF(N482=0,G482*INFORMAÇÕES!$U$115,IF(N482="CF",G482,0))),0)</f>
        <v>0</v>
      </c>
      <c r="AJ482" s="75" t="n">
        <f aca="false">IF(AC482&lt;&gt;AE482,(IF(N482=0,G482*INFORMAÇÕES!$U$116,IF(N482="O",G482,0))),0)</f>
        <v>0</v>
      </c>
      <c r="AK482" s="75" t="n">
        <f aca="false">IF(E482&lt;&gt;0,G482,0)</f>
        <v>0</v>
      </c>
      <c r="AL482" s="75" t="n">
        <f aca="false">IF(AC482&lt;&gt;AE482,(IF(N482=0,J482*(INFORMAÇÕES!$Q$89/INFORMAÇÕES!$Q$92),IF(N482="R",J482,0))),0)</f>
        <v>0</v>
      </c>
      <c r="AM482" s="75" t="n">
        <f aca="false">IF(AC482&lt;&gt;AE482,(IF(N482=0,J482*(INFORMAÇÕES!$Q$90/INFORMAÇÕES!$Q$92),IF(N482="C",J482,0))),0)</f>
        <v>0</v>
      </c>
      <c r="AN482" s="75" t="n">
        <f aca="false">IF(AC482&lt;&gt;AE482,(IF(N482="",J482*INFORMAÇÕES!$U$115,IF(N482="CF",J482,0))),0)</f>
        <v>0</v>
      </c>
      <c r="AO482" s="75" t="n">
        <f aca="false">IF(AC482&lt;&gt;AE482,(IF(N482="",J482*INFORMAÇÕES!$U$116,IF(N482="O",J482,0))),0)</f>
        <v>0</v>
      </c>
      <c r="AP482" s="75" t="n">
        <f aca="false">IF(H482&lt;&gt;0,J482,0)</f>
        <v>0</v>
      </c>
      <c r="AQ482" s="75" t="n">
        <f aca="false">IF(K482&lt;&gt;0,L482,0)</f>
        <v>0</v>
      </c>
    </row>
    <row r="483" s="174" customFormat="true" ht="14.25" hidden="false" customHeight="false" outlineLevel="0" collapsed="false">
      <c r="A483" s="159" t="n">
        <v>471</v>
      </c>
      <c r="B483" s="160" t="n">
        <f aca="false">R483</f>
        <v>0</v>
      </c>
      <c r="C483" s="161" t="n">
        <f aca="false">T483</f>
        <v>0</v>
      </c>
      <c r="D483" s="162" t="n">
        <f aca="false">U483</f>
        <v>0</v>
      </c>
      <c r="E483" s="163" t="n">
        <f aca="false">'ORÇ.GLOBAL P CAIXA'!E482</f>
        <v>0</v>
      </c>
      <c r="F483" s="163" t="n">
        <f aca="false">IF('ORÇ.GLOBAL EMPRESA'!G482&gt;0,'ORÇ.GLOBAL EMPRESA'!G482,'ORÇ.GLOBAL P CAIXA'!F482)</f>
        <v>0</v>
      </c>
      <c r="G483" s="163" t="n">
        <f aca="false">IF(E483&lt;&gt;0,ROUND(E483*F483,2),IF(AK483=0,(SUMIF($AC$13:$AC$1012,B483,$AK$13:$AK$1012)),AK483))</f>
        <v>0</v>
      </c>
      <c r="H483" s="163" t="n">
        <f aca="false">V483</f>
        <v>0</v>
      </c>
      <c r="I483" s="163" t="n">
        <f aca="false">W483</f>
        <v>0</v>
      </c>
      <c r="J483" s="163" t="n">
        <f aca="false">IF(H483&lt;&gt;0,ROUND(H483*I483,2),IF(AP483=0,(SUMIF($AC$13:$AC$1012,B483,$AP$13:$AP$1012)),AP483))</f>
        <v>0</v>
      </c>
      <c r="K483" s="163" t="n">
        <f aca="false">H483-E483</f>
        <v>0</v>
      </c>
      <c r="L483" s="163" t="n">
        <f aca="false">J483-G483</f>
        <v>0</v>
      </c>
      <c r="M483" s="645" t="str">
        <f aca="false">IF('ORÇ.GLOBAL P CAIXA'!H482&gt;0,'ORÇ.GLOBAL P CAIXA'!H482,"")</f>
        <v/>
      </c>
      <c r="N483" s="646" t="n">
        <f aca="false">'ORÇ.GLOBAL P CAIXA'!I482</f>
        <v>0</v>
      </c>
      <c r="O483" s="166" t="str">
        <f aca="false">S483</f>
        <v/>
      </c>
      <c r="P483" s="167"/>
      <c r="Q483" s="168" t="str">
        <f aca="false">IF(B483&gt;0,"ok","ocultar")</f>
        <v>ocultar</v>
      </c>
      <c r="R483" s="647" t="n">
        <f aca="false">'ORÇ.GLOBAL P CAIXA'!B482</f>
        <v>0</v>
      </c>
      <c r="S483" s="170" t="str">
        <f aca="false">IF('ORÇ.GLOBAL P CAIXA'!N482&lt;&gt;0,'ORÇ.GLOBAL P CAIXA'!N482,"")</f>
        <v/>
      </c>
      <c r="T483" s="648" t="n">
        <f aca="false">'ORÇ.GLOBAL P CAIXA'!O482</f>
        <v>0</v>
      </c>
      <c r="U483" s="172" t="n">
        <f aca="false">'ORÇ.GLOBAL P CAIXA'!P482</f>
        <v>0</v>
      </c>
      <c r="V483" s="173" t="n">
        <f aca="false">'ORÇ.GLOBAL P CAIXA'!E482</f>
        <v>0</v>
      </c>
      <c r="W483" s="173" t="n">
        <f aca="false">F483</f>
        <v>0</v>
      </c>
      <c r="X483" s="649"/>
      <c r="Y483" s="649"/>
      <c r="Z483" s="650"/>
      <c r="AB483" s="88"/>
      <c r="AC483" s="157" t="n">
        <f aca="false">IF(B483=0,AC482,IF(ISNONTEXT(B483)=TRUE(),INT(B483),INT(LEFT(B483,FIND(".",B483)-1))))</f>
        <v>3</v>
      </c>
      <c r="AD483" s="157" t="str">
        <f aca="false">IF(AD484=1,1,IF(B483&lt;&gt;0,1,IF(C483&lt;&gt;0,1,IF(D483&lt;&gt;0,1,IF(E483&lt;&gt;0,1,"")))))</f>
        <v/>
      </c>
      <c r="AE483" s="157" t="str">
        <f aca="false">IF(AC483=0," ",IF(AC483&lt;&gt;AC482,AC483," "))</f>
        <v> </v>
      </c>
      <c r="AF483" s="88"/>
      <c r="AG483" s="75" t="e">
        <f aca="false">IF(AC483&lt;&gt;AE483,(IF(N483=0,G483*(INFORMAÇÕES!$Q$69/INFORMAÇÕES!$Q$72),IF(N483="R",G483,0))),0)</f>
        <v>#DIV/0!</v>
      </c>
      <c r="AH483" s="75" t="e">
        <f aca="false">IF(AC483&lt;&gt;AE483,(IF(N483=0,G483*(INFORMAÇÕES!$Q$70/INFORMAÇÕES!$Q$72),IF(N483="C",G483,0))),0)</f>
        <v>#DIV/0!</v>
      </c>
      <c r="AI483" s="75" t="n">
        <f aca="false">IF(AC483&lt;&gt;AE483,(IF(N483=0,G483*INFORMAÇÕES!$U$115,IF(N483="CF",G483,0))),0)</f>
        <v>0</v>
      </c>
      <c r="AJ483" s="75" t="n">
        <f aca="false">IF(AC483&lt;&gt;AE483,(IF(N483=0,G483*INFORMAÇÕES!$U$116,IF(N483="O",G483,0))),0)</f>
        <v>0</v>
      </c>
      <c r="AK483" s="75" t="n">
        <f aca="false">IF(E483&lt;&gt;0,G483,0)</f>
        <v>0</v>
      </c>
      <c r="AL483" s="75" t="n">
        <f aca="false">IF(AC483&lt;&gt;AE483,(IF(N483=0,J483*(INFORMAÇÕES!$Q$89/INFORMAÇÕES!$Q$92),IF(N483="R",J483,0))),0)</f>
        <v>0</v>
      </c>
      <c r="AM483" s="75" t="n">
        <f aca="false">IF(AC483&lt;&gt;AE483,(IF(N483=0,J483*(INFORMAÇÕES!$Q$90/INFORMAÇÕES!$Q$92),IF(N483="C",J483,0))),0)</f>
        <v>0</v>
      </c>
      <c r="AN483" s="75" t="n">
        <f aca="false">IF(AC483&lt;&gt;AE483,(IF(N483="",J483*INFORMAÇÕES!$U$115,IF(N483="CF",J483,0))),0)</f>
        <v>0</v>
      </c>
      <c r="AO483" s="75" t="n">
        <f aca="false">IF(AC483&lt;&gt;AE483,(IF(N483="",J483*INFORMAÇÕES!$U$116,IF(N483="O",J483,0))),0)</f>
        <v>0</v>
      </c>
      <c r="AP483" s="75" t="n">
        <f aca="false">IF(H483&lt;&gt;0,J483,0)</f>
        <v>0</v>
      </c>
      <c r="AQ483" s="75" t="n">
        <f aca="false">IF(K483&lt;&gt;0,L483,0)</f>
        <v>0</v>
      </c>
    </row>
    <row r="484" s="174" customFormat="true" ht="14.25" hidden="false" customHeight="false" outlineLevel="0" collapsed="false">
      <c r="A484" s="159" t="n">
        <v>472</v>
      </c>
      <c r="B484" s="160" t="n">
        <f aca="false">R484</f>
        <v>0</v>
      </c>
      <c r="C484" s="161" t="n">
        <f aca="false">T484</f>
        <v>0</v>
      </c>
      <c r="D484" s="162" t="n">
        <f aca="false">U484</f>
        <v>0</v>
      </c>
      <c r="E484" s="163" t="n">
        <f aca="false">'ORÇ.GLOBAL P CAIXA'!E483</f>
        <v>0</v>
      </c>
      <c r="F484" s="163" t="n">
        <f aca="false">IF('ORÇ.GLOBAL EMPRESA'!G483&gt;0,'ORÇ.GLOBAL EMPRESA'!G483,'ORÇ.GLOBAL P CAIXA'!F483)</f>
        <v>0</v>
      </c>
      <c r="G484" s="163" t="n">
        <f aca="false">IF(E484&lt;&gt;0,ROUND(E484*F484,2),IF(AK484=0,(SUMIF($AC$13:$AC$1012,B484,$AK$13:$AK$1012)),AK484))</f>
        <v>0</v>
      </c>
      <c r="H484" s="163" t="n">
        <f aca="false">V484</f>
        <v>0</v>
      </c>
      <c r="I484" s="163" t="n">
        <f aca="false">W484</f>
        <v>0</v>
      </c>
      <c r="J484" s="163" t="n">
        <f aca="false">IF(H484&lt;&gt;0,ROUND(H484*I484,2),IF(AP484=0,(SUMIF($AC$13:$AC$1012,B484,$AP$13:$AP$1012)),AP484))</f>
        <v>0</v>
      </c>
      <c r="K484" s="163" t="n">
        <f aca="false">H484-E484</f>
        <v>0</v>
      </c>
      <c r="L484" s="163" t="n">
        <f aca="false">J484-G484</f>
        <v>0</v>
      </c>
      <c r="M484" s="645" t="str">
        <f aca="false">IF('ORÇ.GLOBAL P CAIXA'!H483&gt;0,'ORÇ.GLOBAL P CAIXA'!H483,"")</f>
        <v/>
      </c>
      <c r="N484" s="646" t="n">
        <f aca="false">'ORÇ.GLOBAL P CAIXA'!I483</f>
        <v>0</v>
      </c>
      <c r="O484" s="166" t="str">
        <f aca="false">S484</f>
        <v/>
      </c>
      <c r="P484" s="167"/>
      <c r="Q484" s="168" t="str">
        <f aca="false">IF(B484&gt;0,"ok","ocultar")</f>
        <v>ocultar</v>
      </c>
      <c r="R484" s="647" t="n">
        <f aca="false">'ORÇ.GLOBAL P CAIXA'!B483</f>
        <v>0</v>
      </c>
      <c r="S484" s="170" t="str">
        <f aca="false">IF('ORÇ.GLOBAL P CAIXA'!N483&lt;&gt;0,'ORÇ.GLOBAL P CAIXA'!N483,"")</f>
        <v/>
      </c>
      <c r="T484" s="648" t="n">
        <f aca="false">'ORÇ.GLOBAL P CAIXA'!O483</f>
        <v>0</v>
      </c>
      <c r="U484" s="172" t="n">
        <f aca="false">'ORÇ.GLOBAL P CAIXA'!P483</f>
        <v>0</v>
      </c>
      <c r="V484" s="173" t="n">
        <f aca="false">'ORÇ.GLOBAL P CAIXA'!E483</f>
        <v>0</v>
      </c>
      <c r="W484" s="173" t="n">
        <f aca="false">F484</f>
        <v>0</v>
      </c>
      <c r="X484" s="649"/>
      <c r="Y484" s="649"/>
      <c r="Z484" s="650"/>
      <c r="AB484" s="88"/>
      <c r="AC484" s="157" t="n">
        <f aca="false">IF(B484=0,AC483,IF(ISNONTEXT(B484)=TRUE(),INT(B484),INT(LEFT(B484,FIND(".",B484)-1))))</f>
        <v>3</v>
      </c>
      <c r="AD484" s="157" t="str">
        <f aca="false">IF(AD485=1,1,IF(B484&lt;&gt;0,1,IF(C484&lt;&gt;0,1,IF(D484&lt;&gt;0,1,IF(E484&lt;&gt;0,1,"")))))</f>
        <v/>
      </c>
      <c r="AE484" s="157" t="str">
        <f aca="false">IF(AC484=0," ",IF(AC484&lt;&gt;AC483,AC484," "))</f>
        <v> </v>
      </c>
      <c r="AF484" s="88"/>
      <c r="AG484" s="75" t="e">
        <f aca="false">IF(AC484&lt;&gt;AE484,(IF(N484=0,G484*(INFORMAÇÕES!$Q$69/INFORMAÇÕES!$Q$72),IF(N484="R",G484,0))),0)</f>
        <v>#DIV/0!</v>
      </c>
      <c r="AH484" s="75" t="e">
        <f aca="false">IF(AC484&lt;&gt;AE484,(IF(N484=0,G484*(INFORMAÇÕES!$Q$70/INFORMAÇÕES!$Q$72),IF(N484="C",G484,0))),0)</f>
        <v>#DIV/0!</v>
      </c>
      <c r="AI484" s="75" t="n">
        <f aca="false">IF(AC484&lt;&gt;AE484,(IF(N484=0,G484*INFORMAÇÕES!$U$115,IF(N484="CF",G484,0))),0)</f>
        <v>0</v>
      </c>
      <c r="AJ484" s="75" t="n">
        <f aca="false">IF(AC484&lt;&gt;AE484,(IF(N484=0,G484*INFORMAÇÕES!$U$116,IF(N484="O",G484,0))),0)</f>
        <v>0</v>
      </c>
      <c r="AK484" s="75" t="n">
        <f aca="false">IF(E484&lt;&gt;0,G484,0)</f>
        <v>0</v>
      </c>
      <c r="AL484" s="75" t="n">
        <f aca="false">IF(AC484&lt;&gt;AE484,(IF(N484=0,J484*(INFORMAÇÕES!$Q$89/INFORMAÇÕES!$Q$92),IF(N484="R",J484,0))),0)</f>
        <v>0</v>
      </c>
      <c r="AM484" s="75" t="n">
        <f aca="false">IF(AC484&lt;&gt;AE484,(IF(N484=0,J484*(INFORMAÇÕES!$Q$90/INFORMAÇÕES!$Q$92),IF(N484="C",J484,0))),0)</f>
        <v>0</v>
      </c>
      <c r="AN484" s="75" t="n">
        <f aca="false">IF(AC484&lt;&gt;AE484,(IF(N484="",J484*INFORMAÇÕES!$U$115,IF(N484="CF",J484,0))),0)</f>
        <v>0</v>
      </c>
      <c r="AO484" s="75" t="n">
        <f aca="false">IF(AC484&lt;&gt;AE484,(IF(N484="",J484*INFORMAÇÕES!$U$116,IF(N484="O",J484,0))),0)</f>
        <v>0</v>
      </c>
      <c r="AP484" s="75" t="n">
        <f aca="false">IF(H484&lt;&gt;0,J484,0)</f>
        <v>0</v>
      </c>
      <c r="AQ484" s="75" t="n">
        <f aca="false">IF(K484&lt;&gt;0,L484,0)</f>
        <v>0</v>
      </c>
    </row>
    <row r="485" s="174" customFormat="true" ht="14.25" hidden="false" customHeight="false" outlineLevel="0" collapsed="false">
      <c r="A485" s="159" t="n">
        <v>473</v>
      </c>
      <c r="B485" s="160" t="n">
        <f aca="false">R485</f>
        <v>0</v>
      </c>
      <c r="C485" s="161" t="n">
        <f aca="false">T485</f>
        <v>0</v>
      </c>
      <c r="D485" s="162" t="n">
        <f aca="false">U485</f>
        <v>0</v>
      </c>
      <c r="E485" s="163" t="n">
        <f aca="false">'ORÇ.GLOBAL P CAIXA'!E484</f>
        <v>0</v>
      </c>
      <c r="F485" s="163" t="n">
        <f aca="false">IF('ORÇ.GLOBAL EMPRESA'!G484&gt;0,'ORÇ.GLOBAL EMPRESA'!G484,'ORÇ.GLOBAL P CAIXA'!F484)</f>
        <v>0</v>
      </c>
      <c r="G485" s="163" t="n">
        <f aca="false">IF(E485&lt;&gt;0,ROUND(E485*F485,2),IF(AK485=0,(SUMIF($AC$13:$AC$1012,B485,$AK$13:$AK$1012)),AK485))</f>
        <v>0</v>
      </c>
      <c r="H485" s="163" t="n">
        <f aca="false">V485</f>
        <v>0</v>
      </c>
      <c r="I485" s="163" t="n">
        <f aca="false">W485</f>
        <v>0</v>
      </c>
      <c r="J485" s="163" t="n">
        <f aca="false">IF(H485&lt;&gt;0,ROUND(H485*I485,2),IF(AP485=0,(SUMIF($AC$13:$AC$1012,B485,$AP$13:$AP$1012)),AP485))</f>
        <v>0</v>
      </c>
      <c r="K485" s="163" t="n">
        <f aca="false">H485-E485</f>
        <v>0</v>
      </c>
      <c r="L485" s="163" t="n">
        <f aca="false">J485-G485</f>
        <v>0</v>
      </c>
      <c r="M485" s="645" t="str">
        <f aca="false">IF('ORÇ.GLOBAL P CAIXA'!H484&gt;0,'ORÇ.GLOBAL P CAIXA'!H484,"")</f>
        <v/>
      </c>
      <c r="N485" s="646" t="n">
        <f aca="false">'ORÇ.GLOBAL P CAIXA'!I484</f>
        <v>0</v>
      </c>
      <c r="O485" s="166" t="str">
        <f aca="false">S485</f>
        <v/>
      </c>
      <c r="P485" s="167"/>
      <c r="Q485" s="168" t="str">
        <f aca="false">IF(B485&gt;0,"ok","ocultar")</f>
        <v>ocultar</v>
      </c>
      <c r="R485" s="647" t="n">
        <f aca="false">'ORÇ.GLOBAL P CAIXA'!B484</f>
        <v>0</v>
      </c>
      <c r="S485" s="170" t="str">
        <f aca="false">IF('ORÇ.GLOBAL P CAIXA'!N484&lt;&gt;0,'ORÇ.GLOBAL P CAIXA'!N484,"")</f>
        <v/>
      </c>
      <c r="T485" s="648" t="n">
        <f aca="false">'ORÇ.GLOBAL P CAIXA'!O484</f>
        <v>0</v>
      </c>
      <c r="U485" s="172" t="n">
        <f aca="false">'ORÇ.GLOBAL P CAIXA'!P484</f>
        <v>0</v>
      </c>
      <c r="V485" s="173" t="n">
        <f aca="false">'ORÇ.GLOBAL P CAIXA'!E484</f>
        <v>0</v>
      </c>
      <c r="W485" s="173" t="n">
        <f aca="false">F485</f>
        <v>0</v>
      </c>
      <c r="X485" s="649"/>
      <c r="Y485" s="649"/>
      <c r="Z485" s="650"/>
      <c r="AB485" s="88"/>
      <c r="AC485" s="157" t="n">
        <f aca="false">IF(B485=0,AC484,IF(ISNONTEXT(B485)=TRUE(),INT(B485),INT(LEFT(B485,FIND(".",B485)-1))))</f>
        <v>3</v>
      </c>
      <c r="AD485" s="157" t="str">
        <f aca="false">IF(AD486=1,1,IF(B485&lt;&gt;0,1,IF(C485&lt;&gt;0,1,IF(D485&lt;&gt;0,1,IF(E485&lt;&gt;0,1,"")))))</f>
        <v/>
      </c>
      <c r="AE485" s="157" t="str">
        <f aca="false">IF(AC485=0," ",IF(AC485&lt;&gt;AC484,AC485," "))</f>
        <v> </v>
      </c>
      <c r="AF485" s="88"/>
      <c r="AG485" s="75" t="e">
        <f aca="false">IF(AC485&lt;&gt;AE485,(IF(N485=0,G485*(INFORMAÇÕES!$Q$69/INFORMAÇÕES!$Q$72),IF(N485="R",G485,0))),0)</f>
        <v>#DIV/0!</v>
      </c>
      <c r="AH485" s="75" t="e">
        <f aca="false">IF(AC485&lt;&gt;AE485,(IF(N485=0,G485*(INFORMAÇÕES!$Q$70/INFORMAÇÕES!$Q$72),IF(N485="C",G485,0))),0)</f>
        <v>#DIV/0!</v>
      </c>
      <c r="AI485" s="75" t="n">
        <f aca="false">IF(AC485&lt;&gt;AE485,(IF(N485=0,G485*INFORMAÇÕES!$U$115,IF(N485="CF",G485,0))),0)</f>
        <v>0</v>
      </c>
      <c r="AJ485" s="75" t="n">
        <f aca="false">IF(AC485&lt;&gt;AE485,(IF(N485=0,G485*INFORMAÇÕES!$U$116,IF(N485="O",G485,0))),0)</f>
        <v>0</v>
      </c>
      <c r="AK485" s="75" t="n">
        <f aca="false">IF(E485&lt;&gt;0,G485,0)</f>
        <v>0</v>
      </c>
      <c r="AL485" s="75" t="n">
        <f aca="false">IF(AC485&lt;&gt;AE485,(IF(N485=0,J485*(INFORMAÇÕES!$Q$89/INFORMAÇÕES!$Q$92),IF(N485="R",J485,0))),0)</f>
        <v>0</v>
      </c>
      <c r="AM485" s="75" t="n">
        <f aca="false">IF(AC485&lt;&gt;AE485,(IF(N485=0,J485*(INFORMAÇÕES!$Q$90/INFORMAÇÕES!$Q$92),IF(N485="C",J485,0))),0)</f>
        <v>0</v>
      </c>
      <c r="AN485" s="75" t="n">
        <f aca="false">IF(AC485&lt;&gt;AE485,(IF(N485="",J485*INFORMAÇÕES!$U$115,IF(N485="CF",J485,0))),0)</f>
        <v>0</v>
      </c>
      <c r="AO485" s="75" t="n">
        <f aca="false">IF(AC485&lt;&gt;AE485,(IF(N485="",J485*INFORMAÇÕES!$U$116,IF(N485="O",J485,0))),0)</f>
        <v>0</v>
      </c>
      <c r="AP485" s="75" t="n">
        <f aca="false">IF(H485&lt;&gt;0,J485,0)</f>
        <v>0</v>
      </c>
      <c r="AQ485" s="75" t="n">
        <f aca="false">IF(K485&lt;&gt;0,L485,0)</f>
        <v>0</v>
      </c>
    </row>
    <row r="486" s="174" customFormat="true" ht="14.25" hidden="false" customHeight="false" outlineLevel="0" collapsed="false">
      <c r="A486" s="159" t="n">
        <v>474</v>
      </c>
      <c r="B486" s="160" t="n">
        <f aca="false">R486</f>
        <v>0</v>
      </c>
      <c r="C486" s="161" t="n">
        <f aca="false">T486</f>
        <v>0</v>
      </c>
      <c r="D486" s="162" t="n">
        <f aca="false">U486</f>
        <v>0</v>
      </c>
      <c r="E486" s="163" t="n">
        <f aca="false">'ORÇ.GLOBAL P CAIXA'!E485</f>
        <v>0</v>
      </c>
      <c r="F486" s="163" t="n">
        <f aca="false">IF('ORÇ.GLOBAL EMPRESA'!G485&gt;0,'ORÇ.GLOBAL EMPRESA'!G485,'ORÇ.GLOBAL P CAIXA'!F485)</f>
        <v>0</v>
      </c>
      <c r="G486" s="163" t="n">
        <f aca="false">IF(E486&lt;&gt;0,ROUND(E486*F486,2),IF(AK486=0,(SUMIF($AC$13:$AC$1012,B486,$AK$13:$AK$1012)),AK486))</f>
        <v>0</v>
      </c>
      <c r="H486" s="163" t="n">
        <f aca="false">V486</f>
        <v>0</v>
      </c>
      <c r="I486" s="163" t="n">
        <f aca="false">W486</f>
        <v>0</v>
      </c>
      <c r="J486" s="163" t="n">
        <f aca="false">IF(H486&lt;&gt;0,ROUND(H486*I486,2),IF(AP486=0,(SUMIF($AC$13:$AC$1012,B486,$AP$13:$AP$1012)),AP486))</f>
        <v>0</v>
      </c>
      <c r="K486" s="163" t="n">
        <f aca="false">H486-E486</f>
        <v>0</v>
      </c>
      <c r="L486" s="163" t="n">
        <f aca="false">J486-G486</f>
        <v>0</v>
      </c>
      <c r="M486" s="645" t="str">
        <f aca="false">IF('ORÇ.GLOBAL P CAIXA'!H485&gt;0,'ORÇ.GLOBAL P CAIXA'!H485,"")</f>
        <v/>
      </c>
      <c r="N486" s="646" t="n">
        <f aca="false">'ORÇ.GLOBAL P CAIXA'!I485</f>
        <v>0</v>
      </c>
      <c r="O486" s="166" t="str">
        <f aca="false">S486</f>
        <v/>
      </c>
      <c r="P486" s="167"/>
      <c r="Q486" s="168" t="str">
        <f aca="false">IF(B486&gt;0,"ok","ocultar")</f>
        <v>ocultar</v>
      </c>
      <c r="R486" s="647" t="n">
        <f aca="false">'ORÇ.GLOBAL P CAIXA'!B485</f>
        <v>0</v>
      </c>
      <c r="S486" s="170" t="str">
        <f aca="false">IF('ORÇ.GLOBAL P CAIXA'!N485&lt;&gt;0,'ORÇ.GLOBAL P CAIXA'!N485,"")</f>
        <v/>
      </c>
      <c r="T486" s="648" t="n">
        <f aca="false">'ORÇ.GLOBAL P CAIXA'!O485</f>
        <v>0</v>
      </c>
      <c r="U486" s="172" t="n">
        <f aca="false">'ORÇ.GLOBAL P CAIXA'!P485</f>
        <v>0</v>
      </c>
      <c r="V486" s="173" t="n">
        <f aca="false">'ORÇ.GLOBAL P CAIXA'!E485</f>
        <v>0</v>
      </c>
      <c r="W486" s="173" t="n">
        <f aca="false">F486</f>
        <v>0</v>
      </c>
      <c r="X486" s="649"/>
      <c r="Y486" s="649"/>
      <c r="Z486" s="650"/>
      <c r="AB486" s="88"/>
      <c r="AC486" s="157" t="n">
        <f aca="false">IF(B486=0,AC485,IF(ISNONTEXT(B486)=TRUE(),INT(B486),INT(LEFT(B486,FIND(".",B486)-1))))</f>
        <v>3</v>
      </c>
      <c r="AD486" s="157" t="str">
        <f aca="false">IF(AD487=1,1,IF(B486&lt;&gt;0,1,IF(C486&lt;&gt;0,1,IF(D486&lt;&gt;0,1,IF(E486&lt;&gt;0,1,"")))))</f>
        <v/>
      </c>
      <c r="AE486" s="157" t="str">
        <f aca="false">IF(AC486=0," ",IF(AC486&lt;&gt;AC485,AC486," "))</f>
        <v> </v>
      </c>
      <c r="AF486" s="88"/>
      <c r="AG486" s="75" t="e">
        <f aca="false">IF(AC486&lt;&gt;AE486,(IF(N486=0,G486*(INFORMAÇÕES!$Q$69/INFORMAÇÕES!$Q$72),IF(N486="R",G486,0))),0)</f>
        <v>#DIV/0!</v>
      </c>
      <c r="AH486" s="75" t="e">
        <f aca="false">IF(AC486&lt;&gt;AE486,(IF(N486=0,G486*(INFORMAÇÕES!$Q$70/INFORMAÇÕES!$Q$72),IF(N486="C",G486,0))),0)</f>
        <v>#DIV/0!</v>
      </c>
      <c r="AI486" s="75" t="n">
        <f aca="false">IF(AC486&lt;&gt;AE486,(IF(N486=0,G486*INFORMAÇÕES!$U$115,IF(N486="CF",G486,0))),0)</f>
        <v>0</v>
      </c>
      <c r="AJ486" s="75" t="n">
        <f aca="false">IF(AC486&lt;&gt;AE486,(IF(N486=0,G486*INFORMAÇÕES!$U$116,IF(N486="O",G486,0))),0)</f>
        <v>0</v>
      </c>
      <c r="AK486" s="75" t="n">
        <f aca="false">IF(E486&lt;&gt;0,G486,0)</f>
        <v>0</v>
      </c>
      <c r="AL486" s="75" t="n">
        <f aca="false">IF(AC486&lt;&gt;AE486,(IF(N486=0,J486*(INFORMAÇÕES!$Q$89/INFORMAÇÕES!$Q$92),IF(N486="R",J486,0))),0)</f>
        <v>0</v>
      </c>
      <c r="AM486" s="75" t="n">
        <f aca="false">IF(AC486&lt;&gt;AE486,(IF(N486=0,J486*(INFORMAÇÕES!$Q$90/INFORMAÇÕES!$Q$92),IF(N486="C",J486,0))),0)</f>
        <v>0</v>
      </c>
      <c r="AN486" s="75" t="n">
        <f aca="false">IF(AC486&lt;&gt;AE486,(IF(N486="",J486*INFORMAÇÕES!$U$115,IF(N486="CF",J486,0))),0)</f>
        <v>0</v>
      </c>
      <c r="AO486" s="75" t="n">
        <f aca="false">IF(AC486&lt;&gt;AE486,(IF(N486="",J486*INFORMAÇÕES!$U$116,IF(N486="O",J486,0))),0)</f>
        <v>0</v>
      </c>
      <c r="AP486" s="75" t="n">
        <f aca="false">IF(H486&lt;&gt;0,J486,0)</f>
        <v>0</v>
      </c>
      <c r="AQ486" s="75" t="n">
        <f aca="false">IF(K486&lt;&gt;0,L486,0)</f>
        <v>0</v>
      </c>
    </row>
    <row r="487" s="174" customFormat="true" ht="14.25" hidden="false" customHeight="false" outlineLevel="0" collapsed="false">
      <c r="A487" s="159" t="n">
        <v>475</v>
      </c>
      <c r="B487" s="160" t="n">
        <f aca="false">R487</f>
        <v>0</v>
      </c>
      <c r="C487" s="161" t="n">
        <f aca="false">T487</f>
        <v>0</v>
      </c>
      <c r="D487" s="162" t="n">
        <f aca="false">U487</f>
        <v>0</v>
      </c>
      <c r="E487" s="163" t="n">
        <f aca="false">'ORÇ.GLOBAL P CAIXA'!E486</f>
        <v>0</v>
      </c>
      <c r="F487" s="163" t="n">
        <f aca="false">IF('ORÇ.GLOBAL EMPRESA'!G486&gt;0,'ORÇ.GLOBAL EMPRESA'!G486,'ORÇ.GLOBAL P CAIXA'!F486)</f>
        <v>0</v>
      </c>
      <c r="G487" s="163" t="n">
        <f aca="false">IF(E487&lt;&gt;0,ROUND(E487*F487,2),IF(AK487=0,(SUMIF($AC$13:$AC$1012,B487,$AK$13:$AK$1012)),AK487))</f>
        <v>0</v>
      </c>
      <c r="H487" s="163" t="n">
        <f aca="false">V487</f>
        <v>0</v>
      </c>
      <c r="I487" s="163" t="n">
        <f aca="false">W487</f>
        <v>0</v>
      </c>
      <c r="J487" s="163" t="n">
        <f aca="false">IF(H487&lt;&gt;0,ROUND(H487*I487,2),IF(AP487=0,(SUMIF($AC$13:$AC$1012,B487,$AP$13:$AP$1012)),AP487))</f>
        <v>0</v>
      </c>
      <c r="K487" s="163" t="n">
        <f aca="false">H487-E487</f>
        <v>0</v>
      </c>
      <c r="L487" s="163" t="n">
        <f aca="false">J487-G487</f>
        <v>0</v>
      </c>
      <c r="M487" s="645" t="str">
        <f aca="false">IF('ORÇ.GLOBAL P CAIXA'!H486&gt;0,'ORÇ.GLOBAL P CAIXA'!H486,"")</f>
        <v/>
      </c>
      <c r="N487" s="646" t="n">
        <f aca="false">'ORÇ.GLOBAL P CAIXA'!I486</f>
        <v>0</v>
      </c>
      <c r="O487" s="166" t="str">
        <f aca="false">S487</f>
        <v/>
      </c>
      <c r="P487" s="167"/>
      <c r="Q487" s="168" t="str">
        <f aca="false">IF(B487&gt;0,"ok","ocultar")</f>
        <v>ocultar</v>
      </c>
      <c r="R487" s="647" t="n">
        <f aca="false">'ORÇ.GLOBAL P CAIXA'!B486</f>
        <v>0</v>
      </c>
      <c r="S487" s="170" t="str">
        <f aca="false">IF('ORÇ.GLOBAL P CAIXA'!N486&lt;&gt;0,'ORÇ.GLOBAL P CAIXA'!N486,"")</f>
        <v/>
      </c>
      <c r="T487" s="648" t="n">
        <f aca="false">'ORÇ.GLOBAL P CAIXA'!O486</f>
        <v>0</v>
      </c>
      <c r="U487" s="172" t="n">
        <f aca="false">'ORÇ.GLOBAL P CAIXA'!P486</f>
        <v>0</v>
      </c>
      <c r="V487" s="173" t="n">
        <f aca="false">'ORÇ.GLOBAL P CAIXA'!E486</f>
        <v>0</v>
      </c>
      <c r="W487" s="173" t="n">
        <f aca="false">F487</f>
        <v>0</v>
      </c>
      <c r="X487" s="649"/>
      <c r="Y487" s="649"/>
      <c r="Z487" s="650"/>
      <c r="AB487" s="88"/>
      <c r="AC487" s="157" t="n">
        <f aca="false">IF(B487=0,AC486,IF(ISNONTEXT(B487)=TRUE(),INT(B487),INT(LEFT(B487,FIND(".",B487)-1))))</f>
        <v>3</v>
      </c>
      <c r="AD487" s="157" t="str">
        <f aca="false">IF(AD488=1,1,IF(B487&lt;&gt;0,1,IF(C487&lt;&gt;0,1,IF(D487&lt;&gt;0,1,IF(E487&lt;&gt;0,1,"")))))</f>
        <v/>
      </c>
      <c r="AE487" s="157" t="str">
        <f aca="false">IF(AC487=0," ",IF(AC487&lt;&gt;AC486,AC487," "))</f>
        <v> </v>
      </c>
      <c r="AF487" s="88"/>
      <c r="AG487" s="75" t="e">
        <f aca="false">IF(AC487&lt;&gt;AE487,(IF(N487=0,G487*(INFORMAÇÕES!$Q$69/INFORMAÇÕES!$Q$72),IF(N487="R",G487,0))),0)</f>
        <v>#DIV/0!</v>
      </c>
      <c r="AH487" s="75" t="e">
        <f aca="false">IF(AC487&lt;&gt;AE487,(IF(N487=0,G487*(INFORMAÇÕES!$Q$70/INFORMAÇÕES!$Q$72),IF(N487="C",G487,0))),0)</f>
        <v>#DIV/0!</v>
      </c>
      <c r="AI487" s="75" t="n">
        <f aca="false">IF(AC487&lt;&gt;AE487,(IF(N487=0,G487*INFORMAÇÕES!$U$115,IF(N487="CF",G487,0))),0)</f>
        <v>0</v>
      </c>
      <c r="AJ487" s="75" t="n">
        <f aca="false">IF(AC487&lt;&gt;AE487,(IF(N487=0,G487*INFORMAÇÕES!$U$116,IF(N487="O",G487,0))),0)</f>
        <v>0</v>
      </c>
      <c r="AK487" s="75" t="n">
        <f aca="false">IF(E487&lt;&gt;0,G487,0)</f>
        <v>0</v>
      </c>
      <c r="AL487" s="75" t="n">
        <f aca="false">IF(AC487&lt;&gt;AE487,(IF(N487=0,J487*(INFORMAÇÕES!$Q$89/INFORMAÇÕES!$Q$92),IF(N487="R",J487,0))),0)</f>
        <v>0</v>
      </c>
      <c r="AM487" s="75" t="n">
        <f aca="false">IF(AC487&lt;&gt;AE487,(IF(N487=0,J487*(INFORMAÇÕES!$Q$90/INFORMAÇÕES!$Q$92),IF(N487="C",J487,0))),0)</f>
        <v>0</v>
      </c>
      <c r="AN487" s="75" t="n">
        <f aca="false">IF(AC487&lt;&gt;AE487,(IF(N487="",J487*INFORMAÇÕES!$U$115,IF(N487="CF",J487,0))),0)</f>
        <v>0</v>
      </c>
      <c r="AO487" s="75" t="n">
        <f aca="false">IF(AC487&lt;&gt;AE487,(IF(N487="",J487*INFORMAÇÕES!$U$116,IF(N487="O",J487,0))),0)</f>
        <v>0</v>
      </c>
      <c r="AP487" s="75" t="n">
        <f aca="false">IF(H487&lt;&gt;0,J487,0)</f>
        <v>0</v>
      </c>
      <c r="AQ487" s="75" t="n">
        <f aca="false">IF(K487&lt;&gt;0,L487,0)</f>
        <v>0</v>
      </c>
    </row>
    <row r="488" s="174" customFormat="true" ht="14.25" hidden="false" customHeight="false" outlineLevel="0" collapsed="false">
      <c r="A488" s="159" t="n">
        <v>476</v>
      </c>
      <c r="B488" s="160" t="n">
        <f aca="false">R488</f>
        <v>0</v>
      </c>
      <c r="C488" s="161" t="n">
        <f aca="false">T488</f>
        <v>0</v>
      </c>
      <c r="D488" s="162" t="n">
        <f aca="false">U488</f>
        <v>0</v>
      </c>
      <c r="E488" s="163" t="n">
        <f aca="false">'ORÇ.GLOBAL P CAIXA'!E487</f>
        <v>0</v>
      </c>
      <c r="F488" s="163" t="n">
        <f aca="false">IF('ORÇ.GLOBAL EMPRESA'!G487&gt;0,'ORÇ.GLOBAL EMPRESA'!G487,'ORÇ.GLOBAL P CAIXA'!F487)</f>
        <v>0</v>
      </c>
      <c r="G488" s="163" t="n">
        <f aca="false">IF(E488&lt;&gt;0,ROUND(E488*F488,2),IF(AK488=0,(SUMIF($AC$13:$AC$1012,B488,$AK$13:$AK$1012)),AK488))</f>
        <v>0</v>
      </c>
      <c r="H488" s="163" t="n">
        <f aca="false">V488</f>
        <v>0</v>
      </c>
      <c r="I488" s="163" t="n">
        <f aca="false">W488</f>
        <v>0</v>
      </c>
      <c r="J488" s="163" t="n">
        <f aca="false">IF(H488&lt;&gt;0,ROUND(H488*I488,2),IF(AP488=0,(SUMIF($AC$13:$AC$1012,B488,$AP$13:$AP$1012)),AP488))</f>
        <v>0</v>
      </c>
      <c r="K488" s="163" t="n">
        <f aca="false">H488-E488</f>
        <v>0</v>
      </c>
      <c r="L488" s="163" t="n">
        <f aca="false">J488-G488</f>
        <v>0</v>
      </c>
      <c r="M488" s="645" t="str">
        <f aca="false">IF('ORÇ.GLOBAL P CAIXA'!H487&gt;0,'ORÇ.GLOBAL P CAIXA'!H487,"")</f>
        <v/>
      </c>
      <c r="N488" s="646" t="n">
        <f aca="false">'ORÇ.GLOBAL P CAIXA'!I487</f>
        <v>0</v>
      </c>
      <c r="O488" s="166" t="str">
        <f aca="false">S488</f>
        <v/>
      </c>
      <c r="P488" s="167"/>
      <c r="Q488" s="168" t="str">
        <f aca="false">IF(B488&gt;0,"ok","ocultar")</f>
        <v>ocultar</v>
      </c>
      <c r="R488" s="647" t="n">
        <f aca="false">'ORÇ.GLOBAL P CAIXA'!B487</f>
        <v>0</v>
      </c>
      <c r="S488" s="170" t="str">
        <f aca="false">IF('ORÇ.GLOBAL P CAIXA'!N487&lt;&gt;0,'ORÇ.GLOBAL P CAIXA'!N487,"")</f>
        <v/>
      </c>
      <c r="T488" s="648" t="n">
        <f aca="false">'ORÇ.GLOBAL P CAIXA'!O487</f>
        <v>0</v>
      </c>
      <c r="U488" s="172" t="n">
        <f aca="false">'ORÇ.GLOBAL P CAIXA'!P487</f>
        <v>0</v>
      </c>
      <c r="V488" s="173" t="n">
        <f aca="false">'ORÇ.GLOBAL P CAIXA'!E487</f>
        <v>0</v>
      </c>
      <c r="W488" s="173" t="n">
        <f aca="false">F488</f>
        <v>0</v>
      </c>
      <c r="X488" s="649"/>
      <c r="Y488" s="649"/>
      <c r="Z488" s="650"/>
      <c r="AB488" s="88"/>
      <c r="AC488" s="157" t="n">
        <f aca="false">IF(B488=0,AC487,IF(ISNONTEXT(B488)=TRUE(),INT(B488),INT(LEFT(B488,FIND(".",B488)-1))))</f>
        <v>3</v>
      </c>
      <c r="AD488" s="157" t="str">
        <f aca="false">IF(AD489=1,1,IF(B488&lt;&gt;0,1,IF(C488&lt;&gt;0,1,IF(D488&lt;&gt;0,1,IF(E488&lt;&gt;0,1,"")))))</f>
        <v/>
      </c>
      <c r="AE488" s="157" t="str">
        <f aca="false">IF(AC488=0," ",IF(AC488&lt;&gt;AC487,AC488," "))</f>
        <v> </v>
      </c>
      <c r="AF488" s="88"/>
      <c r="AG488" s="75" t="e">
        <f aca="false">IF(AC488&lt;&gt;AE488,(IF(N488=0,G488*(INFORMAÇÕES!$Q$69/INFORMAÇÕES!$Q$72),IF(N488="R",G488,0))),0)</f>
        <v>#DIV/0!</v>
      </c>
      <c r="AH488" s="75" t="e">
        <f aca="false">IF(AC488&lt;&gt;AE488,(IF(N488=0,G488*(INFORMAÇÕES!$Q$70/INFORMAÇÕES!$Q$72),IF(N488="C",G488,0))),0)</f>
        <v>#DIV/0!</v>
      </c>
      <c r="AI488" s="75" t="n">
        <f aca="false">IF(AC488&lt;&gt;AE488,(IF(N488=0,G488*INFORMAÇÕES!$U$115,IF(N488="CF",G488,0))),0)</f>
        <v>0</v>
      </c>
      <c r="AJ488" s="75" t="n">
        <f aca="false">IF(AC488&lt;&gt;AE488,(IF(N488=0,G488*INFORMAÇÕES!$U$116,IF(N488="O",G488,0))),0)</f>
        <v>0</v>
      </c>
      <c r="AK488" s="75" t="n">
        <f aca="false">IF(E488&lt;&gt;0,G488,0)</f>
        <v>0</v>
      </c>
      <c r="AL488" s="75" t="n">
        <f aca="false">IF(AC488&lt;&gt;AE488,(IF(N488=0,J488*(INFORMAÇÕES!$Q$89/INFORMAÇÕES!$Q$92),IF(N488="R",J488,0))),0)</f>
        <v>0</v>
      </c>
      <c r="AM488" s="75" t="n">
        <f aca="false">IF(AC488&lt;&gt;AE488,(IF(N488=0,J488*(INFORMAÇÕES!$Q$90/INFORMAÇÕES!$Q$92),IF(N488="C",J488,0))),0)</f>
        <v>0</v>
      </c>
      <c r="AN488" s="75" t="n">
        <f aca="false">IF(AC488&lt;&gt;AE488,(IF(N488="",J488*INFORMAÇÕES!$U$115,IF(N488="CF",J488,0))),0)</f>
        <v>0</v>
      </c>
      <c r="AO488" s="75" t="n">
        <f aca="false">IF(AC488&lt;&gt;AE488,(IF(N488="",J488*INFORMAÇÕES!$U$116,IF(N488="O",J488,0))),0)</f>
        <v>0</v>
      </c>
      <c r="AP488" s="75" t="n">
        <f aca="false">IF(H488&lt;&gt;0,J488,0)</f>
        <v>0</v>
      </c>
      <c r="AQ488" s="75" t="n">
        <f aca="false">IF(K488&lt;&gt;0,L488,0)</f>
        <v>0</v>
      </c>
    </row>
    <row r="489" s="174" customFormat="true" ht="14.25" hidden="false" customHeight="false" outlineLevel="0" collapsed="false">
      <c r="A489" s="159" t="n">
        <v>477</v>
      </c>
      <c r="B489" s="160" t="n">
        <f aca="false">R489</f>
        <v>0</v>
      </c>
      <c r="C489" s="161" t="n">
        <f aca="false">T489</f>
        <v>0</v>
      </c>
      <c r="D489" s="162" t="n">
        <f aca="false">U489</f>
        <v>0</v>
      </c>
      <c r="E489" s="163" t="n">
        <f aca="false">'ORÇ.GLOBAL P CAIXA'!E488</f>
        <v>0</v>
      </c>
      <c r="F489" s="163" t="n">
        <f aca="false">IF('ORÇ.GLOBAL EMPRESA'!G488&gt;0,'ORÇ.GLOBAL EMPRESA'!G488,'ORÇ.GLOBAL P CAIXA'!F488)</f>
        <v>0</v>
      </c>
      <c r="G489" s="163" t="n">
        <f aca="false">IF(E489&lt;&gt;0,ROUND(E489*F489,2),IF(AK489=0,(SUMIF($AC$13:$AC$1012,B489,$AK$13:$AK$1012)),AK489))</f>
        <v>0</v>
      </c>
      <c r="H489" s="163" t="n">
        <f aca="false">V489</f>
        <v>0</v>
      </c>
      <c r="I489" s="163" t="n">
        <f aca="false">W489</f>
        <v>0</v>
      </c>
      <c r="J489" s="163" t="n">
        <f aca="false">IF(H489&lt;&gt;0,ROUND(H489*I489,2),IF(AP489=0,(SUMIF($AC$13:$AC$1012,B489,$AP$13:$AP$1012)),AP489))</f>
        <v>0</v>
      </c>
      <c r="K489" s="163" t="n">
        <f aca="false">H489-E489</f>
        <v>0</v>
      </c>
      <c r="L489" s="163" t="n">
        <f aca="false">J489-G489</f>
        <v>0</v>
      </c>
      <c r="M489" s="645" t="str">
        <f aca="false">IF('ORÇ.GLOBAL P CAIXA'!H488&gt;0,'ORÇ.GLOBAL P CAIXA'!H488,"")</f>
        <v/>
      </c>
      <c r="N489" s="646" t="n">
        <f aca="false">'ORÇ.GLOBAL P CAIXA'!I488</f>
        <v>0</v>
      </c>
      <c r="O489" s="166" t="str">
        <f aca="false">S489</f>
        <v/>
      </c>
      <c r="P489" s="167"/>
      <c r="Q489" s="168" t="str">
        <f aca="false">IF(B489&gt;0,"ok","ocultar")</f>
        <v>ocultar</v>
      </c>
      <c r="R489" s="647" t="n">
        <f aca="false">'ORÇ.GLOBAL P CAIXA'!B488</f>
        <v>0</v>
      </c>
      <c r="S489" s="170" t="str">
        <f aca="false">IF('ORÇ.GLOBAL P CAIXA'!N488&lt;&gt;0,'ORÇ.GLOBAL P CAIXA'!N488,"")</f>
        <v/>
      </c>
      <c r="T489" s="648" t="n">
        <f aca="false">'ORÇ.GLOBAL P CAIXA'!O488</f>
        <v>0</v>
      </c>
      <c r="U489" s="172" t="n">
        <f aca="false">'ORÇ.GLOBAL P CAIXA'!P488</f>
        <v>0</v>
      </c>
      <c r="V489" s="173" t="n">
        <f aca="false">'ORÇ.GLOBAL P CAIXA'!E488</f>
        <v>0</v>
      </c>
      <c r="W489" s="173" t="n">
        <f aca="false">F489</f>
        <v>0</v>
      </c>
      <c r="X489" s="649"/>
      <c r="Y489" s="649"/>
      <c r="Z489" s="650"/>
      <c r="AB489" s="88"/>
      <c r="AC489" s="157" t="n">
        <f aca="false">IF(B489=0,AC488,IF(ISNONTEXT(B489)=TRUE(),INT(B489),INT(LEFT(B489,FIND(".",B489)-1))))</f>
        <v>3</v>
      </c>
      <c r="AD489" s="157" t="str">
        <f aca="false">IF(AD490=1,1,IF(B489&lt;&gt;0,1,IF(C489&lt;&gt;0,1,IF(D489&lt;&gt;0,1,IF(E489&lt;&gt;0,1,"")))))</f>
        <v/>
      </c>
      <c r="AE489" s="157" t="str">
        <f aca="false">IF(AC489=0," ",IF(AC489&lt;&gt;AC488,AC489," "))</f>
        <v> </v>
      </c>
      <c r="AF489" s="88"/>
      <c r="AG489" s="75" t="e">
        <f aca="false">IF(AC489&lt;&gt;AE489,(IF(N489=0,G489*(INFORMAÇÕES!$Q$69/INFORMAÇÕES!$Q$72),IF(N489="R",G489,0))),0)</f>
        <v>#DIV/0!</v>
      </c>
      <c r="AH489" s="75" t="e">
        <f aca="false">IF(AC489&lt;&gt;AE489,(IF(N489=0,G489*(INFORMAÇÕES!$Q$70/INFORMAÇÕES!$Q$72),IF(N489="C",G489,0))),0)</f>
        <v>#DIV/0!</v>
      </c>
      <c r="AI489" s="75" t="n">
        <f aca="false">IF(AC489&lt;&gt;AE489,(IF(N489=0,G489*INFORMAÇÕES!$U$115,IF(N489="CF",G489,0))),0)</f>
        <v>0</v>
      </c>
      <c r="AJ489" s="75" t="n">
        <f aca="false">IF(AC489&lt;&gt;AE489,(IF(N489=0,G489*INFORMAÇÕES!$U$116,IF(N489="O",G489,0))),0)</f>
        <v>0</v>
      </c>
      <c r="AK489" s="75" t="n">
        <f aca="false">IF(E489&lt;&gt;0,G489,0)</f>
        <v>0</v>
      </c>
      <c r="AL489" s="75" t="n">
        <f aca="false">IF(AC489&lt;&gt;AE489,(IF(N489=0,J489*(INFORMAÇÕES!$Q$89/INFORMAÇÕES!$Q$92),IF(N489="R",J489,0))),0)</f>
        <v>0</v>
      </c>
      <c r="AM489" s="75" t="n">
        <f aca="false">IF(AC489&lt;&gt;AE489,(IF(N489=0,J489*(INFORMAÇÕES!$Q$90/INFORMAÇÕES!$Q$92),IF(N489="C",J489,0))),0)</f>
        <v>0</v>
      </c>
      <c r="AN489" s="75" t="n">
        <f aca="false">IF(AC489&lt;&gt;AE489,(IF(N489="",J489*INFORMAÇÕES!$U$115,IF(N489="CF",J489,0))),0)</f>
        <v>0</v>
      </c>
      <c r="AO489" s="75" t="n">
        <f aca="false">IF(AC489&lt;&gt;AE489,(IF(N489="",J489*INFORMAÇÕES!$U$116,IF(N489="O",J489,0))),0)</f>
        <v>0</v>
      </c>
      <c r="AP489" s="75" t="n">
        <f aca="false">IF(H489&lt;&gt;0,J489,0)</f>
        <v>0</v>
      </c>
      <c r="AQ489" s="75" t="n">
        <f aca="false">IF(K489&lt;&gt;0,L489,0)</f>
        <v>0</v>
      </c>
    </row>
    <row r="490" s="174" customFormat="true" ht="14.25" hidden="false" customHeight="false" outlineLevel="0" collapsed="false">
      <c r="A490" s="159" t="n">
        <v>478</v>
      </c>
      <c r="B490" s="160" t="n">
        <f aca="false">R490</f>
        <v>0</v>
      </c>
      <c r="C490" s="161" t="n">
        <f aca="false">T490</f>
        <v>0</v>
      </c>
      <c r="D490" s="162" t="n">
        <f aca="false">U490</f>
        <v>0</v>
      </c>
      <c r="E490" s="163" t="n">
        <f aca="false">'ORÇ.GLOBAL P CAIXA'!E489</f>
        <v>0</v>
      </c>
      <c r="F490" s="163" t="n">
        <f aca="false">IF('ORÇ.GLOBAL EMPRESA'!G489&gt;0,'ORÇ.GLOBAL EMPRESA'!G489,'ORÇ.GLOBAL P CAIXA'!F489)</f>
        <v>0</v>
      </c>
      <c r="G490" s="163" t="n">
        <f aca="false">IF(E490&lt;&gt;0,ROUND(E490*F490,2),IF(AK490=0,(SUMIF($AC$13:$AC$1012,B490,$AK$13:$AK$1012)),AK490))</f>
        <v>0</v>
      </c>
      <c r="H490" s="163" t="n">
        <f aca="false">V490</f>
        <v>0</v>
      </c>
      <c r="I490" s="163" t="n">
        <f aca="false">W490</f>
        <v>0</v>
      </c>
      <c r="J490" s="163" t="n">
        <f aca="false">IF(H490&lt;&gt;0,ROUND(H490*I490,2),IF(AP490=0,(SUMIF($AC$13:$AC$1012,B490,$AP$13:$AP$1012)),AP490))</f>
        <v>0</v>
      </c>
      <c r="K490" s="163" t="n">
        <f aca="false">H490-E490</f>
        <v>0</v>
      </c>
      <c r="L490" s="163" t="n">
        <f aca="false">J490-G490</f>
        <v>0</v>
      </c>
      <c r="M490" s="645" t="str">
        <f aca="false">IF('ORÇ.GLOBAL P CAIXA'!H489&gt;0,'ORÇ.GLOBAL P CAIXA'!H489,"")</f>
        <v/>
      </c>
      <c r="N490" s="646" t="n">
        <f aca="false">'ORÇ.GLOBAL P CAIXA'!I489</f>
        <v>0</v>
      </c>
      <c r="O490" s="166" t="str">
        <f aca="false">S490</f>
        <v/>
      </c>
      <c r="P490" s="167"/>
      <c r="Q490" s="168" t="str">
        <f aca="false">IF(B490&gt;0,"ok","ocultar")</f>
        <v>ocultar</v>
      </c>
      <c r="R490" s="647" t="n">
        <f aca="false">'ORÇ.GLOBAL P CAIXA'!B489</f>
        <v>0</v>
      </c>
      <c r="S490" s="170" t="str">
        <f aca="false">IF('ORÇ.GLOBAL P CAIXA'!N489&lt;&gt;0,'ORÇ.GLOBAL P CAIXA'!N489,"")</f>
        <v/>
      </c>
      <c r="T490" s="648" t="n">
        <f aca="false">'ORÇ.GLOBAL P CAIXA'!O489</f>
        <v>0</v>
      </c>
      <c r="U490" s="172" t="n">
        <f aca="false">'ORÇ.GLOBAL P CAIXA'!P489</f>
        <v>0</v>
      </c>
      <c r="V490" s="173" t="n">
        <f aca="false">'ORÇ.GLOBAL P CAIXA'!E489</f>
        <v>0</v>
      </c>
      <c r="W490" s="173" t="n">
        <f aca="false">F490</f>
        <v>0</v>
      </c>
      <c r="X490" s="649"/>
      <c r="Y490" s="649"/>
      <c r="Z490" s="650"/>
      <c r="AB490" s="88"/>
      <c r="AC490" s="157" t="n">
        <f aca="false">IF(B490=0,AC489,IF(ISNONTEXT(B490)=TRUE(),INT(B490),INT(LEFT(B490,FIND(".",B490)-1))))</f>
        <v>3</v>
      </c>
      <c r="AD490" s="157" t="str">
        <f aca="false">IF(AD491=1,1,IF(B490&lt;&gt;0,1,IF(C490&lt;&gt;0,1,IF(D490&lt;&gt;0,1,IF(E490&lt;&gt;0,1,"")))))</f>
        <v/>
      </c>
      <c r="AE490" s="157" t="str">
        <f aca="false">IF(AC490=0," ",IF(AC490&lt;&gt;AC489,AC490," "))</f>
        <v> </v>
      </c>
      <c r="AF490" s="88"/>
      <c r="AG490" s="75" t="e">
        <f aca="false">IF(AC490&lt;&gt;AE490,(IF(N490=0,G490*(INFORMAÇÕES!$Q$69/INFORMAÇÕES!$Q$72),IF(N490="R",G490,0))),0)</f>
        <v>#DIV/0!</v>
      </c>
      <c r="AH490" s="75" t="e">
        <f aca="false">IF(AC490&lt;&gt;AE490,(IF(N490=0,G490*(INFORMAÇÕES!$Q$70/INFORMAÇÕES!$Q$72),IF(N490="C",G490,0))),0)</f>
        <v>#DIV/0!</v>
      </c>
      <c r="AI490" s="75" t="n">
        <f aca="false">IF(AC490&lt;&gt;AE490,(IF(N490=0,G490*INFORMAÇÕES!$U$115,IF(N490="CF",G490,0))),0)</f>
        <v>0</v>
      </c>
      <c r="AJ490" s="75" t="n">
        <f aca="false">IF(AC490&lt;&gt;AE490,(IF(N490=0,G490*INFORMAÇÕES!$U$116,IF(N490="O",G490,0))),0)</f>
        <v>0</v>
      </c>
      <c r="AK490" s="75" t="n">
        <f aca="false">IF(E490&lt;&gt;0,G490,0)</f>
        <v>0</v>
      </c>
      <c r="AL490" s="75" t="n">
        <f aca="false">IF(AC490&lt;&gt;AE490,(IF(N490=0,J490*(INFORMAÇÕES!$Q$89/INFORMAÇÕES!$Q$92),IF(N490="R",J490,0))),0)</f>
        <v>0</v>
      </c>
      <c r="AM490" s="75" t="n">
        <f aca="false">IF(AC490&lt;&gt;AE490,(IF(N490=0,J490*(INFORMAÇÕES!$Q$90/INFORMAÇÕES!$Q$92),IF(N490="C",J490,0))),0)</f>
        <v>0</v>
      </c>
      <c r="AN490" s="75" t="n">
        <f aca="false">IF(AC490&lt;&gt;AE490,(IF(N490="",J490*INFORMAÇÕES!$U$115,IF(N490="CF",J490,0))),0)</f>
        <v>0</v>
      </c>
      <c r="AO490" s="75" t="n">
        <f aca="false">IF(AC490&lt;&gt;AE490,(IF(N490="",J490*INFORMAÇÕES!$U$116,IF(N490="O",J490,0))),0)</f>
        <v>0</v>
      </c>
      <c r="AP490" s="75" t="n">
        <f aca="false">IF(H490&lt;&gt;0,J490,0)</f>
        <v>0</v>
      </c>
      <c r="AQ490" s="75" t="n">
        <f aca="false">IF(K490&lt;&gt;0,L490,0)</f>
        <v>0</v>
      </c>
    </row>
    <row r="491" s="174" customFormat="true" ht="14.25" hidden="false" customHeight="false" outlineLevel="0" collapsed="false">
      <c r="A491" s="159" t="n">
        <v>479</v>
      </c>
      <c r="B491" s="160" t="n">
        <f aca="false">R491</f>
        <v>0</v>
      </c>
      <c r="C491" s="161" t="n">
        <f aca="false">T491</f>
        <v>0</v>
      </c>
      <c r="D491" s="162" t="n">
        <f aca="false">U491</f>
        <v>0</v>
      </c>
      <c r="E491" s="163" t="n">
        <f aca="false">'ORÇ.GLOBAL P CAIXA'!E490</f>
        <v>0</v>
      </c>
      <c r="F491" s="163" t="n">
        <f aca="false">IF('ORÇ.GLOBAL EMPRESA'!G490&gt;0,'ORÇ.GLOBAL EMPRESA'!G490,'ORÇ.GLOBAL P CAIXA'!F490)</f>
        <v>0</v>
      </c>
      <c r="G491" s="163" t="n">
        <f aca="false">IF(E491&lt;&gt;0,ROUND(E491*F491,2),IF(AK491=0,(SUMIF($AC$13:$AC$1012,B491,$AK$13:$AK$1012)),AK491))</f>
        <v>0</v>
      </c>
      <c r="H491" s="163" t="n">
        <f aca="false">V491</f>
        <v>0</v>
      </c>
      <c r="I491" s="163" t="n">
        <f aca="false">W491</f>
        <v>0</v>
      </c>
      <c r="J491" s="163" t="n">
        <f aca="false">IF(H491&lt;&gt;0,ROUND(H491*I491,2),IF(AP491=0,(SUMIF($AC$13:$AC$1012,B491,$AP$13:$AP$1012)),AP491))</f>
        <v>0</v>
      </c>
      <c r="K491" s="163" t="n">
        <f aca="false">H491-E491</f>
        <v>0</v>
      </c>
      <c r="L491" s="163" t="n">
        <f aca="false">J491-G491</f>
        <v>0</v>
      </c>
      <c r="M491" s="645" t="str">
        <f aca="false">IF('ORÇ.GLOBAL P CAIXA'!H490&gt;0,'ORÇ.GLOBAL P CAIXA'!H490,"")</f>
        <v/>
      </c>
      <c r="N491" s="646" t="n">
        <f aca="false">'ORÇ.GLOBAL P CAIXA'!I490</f>
        <v>0</v>
      </c>
      <c r="O491" s="166" t="str">
        <f aca="false">S491</f>
        <v/>
      </c>
      <c r="P491" s="167"/>
      <c r="Q491" s="168" t="str">
        <f aca="false">IF(B491&gt;0,"ok","ocultar")</f>
        <v>ocultar</v>
      </c>
      <c r="R491" s="647" t="n">
        <f aca="false">'ORÇ.GLOBAL P CAIXA'!B490</f>
        <v>0</v>
      </c>
      <c r="S491" s="170" t="str">
        <f aca="false">IF('ORÇ.GLOBAL P CAIXA'!N490&lt;&gt;0,'ORÇ.GLOBAL P CAIXA'!N490,"")</f>
        <v/>
      </c>
      <c r="T491" s="648" t="n">
        <f aca="false">'ORÇ.GLOBAL P CAIXA'!O490</f>
        <v>0</v>
      </c>
      <c r="U491" s="172" t="n">
        <f aca="false">'ORÇ.GLOBAL P CAIXA'!P490</f>
        <v>0</v>
      </c>
      <c r="V491" s="173" t="n">
        <f aca="false">'ORÇ.GLOBAL P CAIXA'!E490</f>
        <v>0</v>
      </c>
      <c r="W491" s="173" t="n">
        <f aca="false">F491</f>
        <v>0</v>
      </c>
      <c r="X491" s="649"/>
      <c r="Y491" s="649"/>
      <c r="Z491" s="650"/>
      <c r="AB491" s="88"/>
      <c r="AC491" s="157" t="n">
        <f aca="false">IF(B491=0,AC490,IF(ISNONTEXT(B491)=TRUE(),INT(B491),INT(LEFT(B491,FIND(".",B491)-1))))</f>
        <v>3</v>
      </c>
      <c r="AD491" s="157" t="str">
        <f aca="false">IF(AD492=1,1,IF(B491&lt;&gt;0,1,IF(C491&lt;&gt;0,1,IF(D491&lt;&gt;0,1,IF(E491&lt;&gt;0,1,"")))))</f>
        <v/>
      </c>
      <c r="AE491" s="157" t="str">
        <f aca="false">IF(AC491=0," ",IF(AC491&lt;&gt;AC490,AC491," "))</f>
        <v> </v>
      </c>
      <c r="AF491" s="88"/>
      <c r="AG491" s="75" t="e">
        <f aca="false">IF(AC491&lt;&gt;AE491,(IF(N491=0,G491*(INFORMAÇÕES!$Q$69/INFORMAÇÕES!$Q$72),IF(N491="R",G491,0))),0)</f>
        <v>#DIV/0!</v>
      </c>
      <c r="AH491" s="75" t="e">
        <f aca="false">IF(AC491&lt;&gt;AE491,(IF(N491=0,G491*(INFORMAÇÕES!$Q$70/INFORMAÇÕES!$Q$72),IF(N491="C",G491,0))),0)</f>
        <v>#DIV/0!</v>
      </c>
      <c r="AI491" s="75" t="n">
        <f aca="false">IF(AC491&lt;&gt;AE491,(IF(N491=0,G491*INFORMAÇÕES!$U$115,IF(N491="CF",G491,0))),0)</f>
        <v>0</v>
      </c>
      <c r="AJ491" s="75" t="n">
        <f aca="false">IF(AC491&lt;&gt;AE491,(IF(N491=0,G491*INFORMAÇÕES!$U$116,IF(N491="O",G491,0))),0)</f>
        <v>0</v>
      </c>
      <c r="AK491" s="75" t="n">
        <f aca="false">IF(E491&lt;&gt;0,G491,0)</f>
        <v>0</v>
      </c>
      <c r="AL491" s="75" t="n">
        <f aca="false">IF(AC491&lt;&gt;AE491,(IF(N491=0,J491*(INFORMAÇÕES!$Q$89/INFORMAÇÕES!$Q$92),IF(N491="R",J491,0))),0)</f>
        <v>0</v>
      </c>
      <c r="AM491" s="75" t="n">
        <f aca="false">IF(AC491&lt;&gt;AE491,(IF(N491=0,J491*(INFORMAÇÕES!$Q$90/INFORMAÇÕES!$Q$92),IF(N491="C",J491,0))),0)</f>
        <v>0</v>
      </c>
      <c r="AN491" s="75" t="n">
        <f aca="false">IF(AC491&lt;&gt;AE491,(IF(N491="",J491*INFORMAÇÕES!$U$115,IF(N491="CF",J491,0))),0)</f>
        <v>0</v>
      </c>
      <c r="AO491" s="75" t="n">
        <f aca="false">IF(AC491&lt;&gt;AE491,(IF(N491="",J491*INFORMAÇÕES!$U$116,IF(N491="O",J491,0))),0)</f>
        <v>0</v>
      </c>
      <c r="AP491" s="75" t="n">
        <f aca="false">IF(H491&lt;&gt;0,J491,0)</f>
        <v>0</v>
      </c>
      <c r="AQ491" s="75" t="n">
        <f aca="false">IF(K491&lt;&gt;0,L491,0)</f>
        <v>0</v>
      </c>
    </row>
    <row r="492" s="174" customFormat="true" ht="14.25" hidden="false" customHeight="false" outlineLevel="0" collapsed="false">
      <c r="A492" s="159" t="n">
        <v>480</v>
      </c>
      <c r="B492" s="160" t="n">
        <f aca="false">R492</f>
        <v>0</v>
      </c>
      <c r="C492" s="161" t="n">
        <f aca="false">T492</f>
        <v>0</v>
      </c>
      <c r="D492" s="162" t="n">
        <f aca="false">U492</f>
        <v>0</v>
      </c>
      <c r="E492" s="163" t="n">
        <f aca="false">'ORÇ.GLOBAL P CAIXA'!E491</f>
        <v>0</v>
      </c>
      <c r="F492" s="163" t="n">
        <f aca="false">IF('ORÇ.GLOBAL EMPRESA'!G491&gt;0,'ORÇ.GLOBAL EMPRESA'!G491,'ORÇ.GLOBAL P CAIXA'!F491)</f>
        <v>0</v>
      </c>
      <c r="G492" s="163" t="n">
        <f aca="false">IF(E492&lt;&gt;0,ROUND(E492*F492,2),IF(AK492=0,(SUMIF($AC$13:$AC$1012,B492,$AK$13:$AK$1012)),AK492))</f>
        <v>0</v>
      </c>
      <c r="H492" s="163" t="n">
        <f aca="false">V492</f>
        <v>0</v>
      </c>
      <c r="I492" s="163" t="n">
        <f aca="false">W492</f>
        <v>0</v>
      </c>
      <c r="J492" s="163" t="n">
        <f aca="false">IF(H492&lt;&gt;0,ROUND(H492*I492,2),IF(AP492=0,(SUMIF($AC$13:$AC$1012,B492,$AP$13:$AP$1012)),AP492))</f>
        <v>0</v>
      </c>
      <c r="K492" s="163" t="n">
        <f aca="false">H492-E492</f>
        <v>0</v>
      </c>
      <c r="L492" s="163" t="n">
        <f aca="false">J492-G492</f>
        <v>0</v>
      </c>
      <c r="M492" s="645" t="str">
        <f aca="false">IF('ORÇ.GLOBAL P CAIXA'!H491&gt;0,'ORÇ.GLOBAL P CAIXA'!H491,"")</f>
        <v/>
      </c>
      <c r="N492" s="646" t="n">
        <f aca="false">'ORÇ.GLOBAL P CAIXA'!I491</f>
        <v>0</v>
      </c>
      <c r="O492" s="166" t="str">
        <f aca="false">S492</f>
        <v/>
      </c>
      <c r="P492" s="167"/>
      <c r="Q492" s="168" t="str">
        <f aca="false">IF(B492&gt;0,"ok","ocultar")</f>
        <v>ocultar</v>
      </c>
      <c r="R492" s="647" t="n">
        <f aca="false">'ORÇ.GLOBAL P CAIXA'!B491</f>
        <v>0</v>
      </c>
      <c r="S492" s="170" t="str">
        <f aca="false">IF('ORÇ.GLOBAL P CAIXA'!N491&lt;&gt;0,'ORÇ.GLOBAL P CAIXA'!N491,"")</f>
        <v/>
      </c>
      <c r="T492" s="648" t="n">
        <f aca="false">'ORÇ.GLOBAL P CAIXA'!O491</f>
        <v>0</v>
      </c>
      <c r="U492" s="172" t="n">
        <f aca="false">'ORÇ.GLOBAL P CAIXA'!P491</f>
        <v>0</v>
      </c>
      <c r="V492" s="173" t="n">
        <f aca="false">'ORÇ.GLOBAL P CAIXA'!E491</f>
        <v>0</v>
      </c>
      <c r="W492" s="173" t="n">
        <f aca="false">F492</f>
        <v>0</v>
      </c>
      <c r="X492" s="649"/>
      <c r="Y492" s="649"/>
      <c r="Z492" s="650"/>
      <c r="AB492" s="88"/>
      <c r="AC492" s="157" t="n">
        <f aca="false">IF(B492=0,AC491,IF(ISNONTEXT(B492)=TRUE(),INT(B492),INT(LEFT(B492,FIND(".",B492)-1))))</f>
        <v>3</v>
      </c>
      <c r="AD492" s="157" t="str">
        <f aca="false">IF(AD493=1,1,IF(B492&lt;&gt;0,1,IF(C492&lt;&gt;0,1,IF(D492&lt;&gt;0,1,IF(E492&lt;&gt;0,1,"")))))</f>
        <v/>
      </c>
      <c r="AE492" s="157" t="str">
        <f aca="false">IF(AC492=0," ",IF(AC492&lt;&gt;AC491,AC492," "))</f>
        <v> </v>
      </c>
      <c r="AF492" s="88"/>
      <c r="AG492" s="75" t="e">
        <f aca="false">IF(AC492&lt;&gt;AE492,(IF(N492=0,G492*(INFORMAÇÕES!$Q$69/INFORMAÇÕES!$Q$72),IF(N492="R",G492,0))),0)</f>
        <v>#DIV/0!</v>
      </c>
      <c r="AH492" s="75" t="e">
        <f aca="false">IF(AC492&lt;&gt;AE492,(IF(N492=0,G492*(INFORMAÇÕES!$Q$70/INFORMAÇÕES!$Q$72),IF(N492="C",G492,0))),0)</f>
        <v>#DIV/0!</v>
      </c>
      <c r="AI492" s="75" t="n">
        <f aca="false">IF(AC492&lt;&gt;AE492,(IF(N492=0,G492*INFORMAÇÕES!$U$115,IF(N492="CF",G492,0))),0)</f>
        <v>0</v>
      </c>
      <c r="AJ492" s="75" t="n">
        <f aca="false">IF(AC492&lt;&gt;AE492,(IF(N492=0,G492*INFORMAÇÕES!$U$116,IF(N492="O",G492,0))),0)</f>
        <v>0</v>
      </c>
      <c r="AK492" s="75" t="n">
        <f aca="false">IF(E492&lt;&gt;0,G492,0)</f>
        <v>0</v>
      </c>
      <c r="AL492" s="75" t="n">
        <f aca="false">IF(AC492&lt;&gt;AE492,(IF(N492=0,J492*(INFORMAÇÕES!$Q$89/INFORMAÇÕES!$Q$92),IF(N492="R",J492,0))),0)</f>
        <v>0</v>
      </c>
      <c r="AM492" s="75" t="n">
        <f aca="false">IF(AC492&lt;&gt;AE492,(IF(N492=0,J492*(INFORMAÇÕES!$Q$90/INFORMAÇÕES!$Q$92),IF(N492="C",J492,0))),0)</f>
        <v>0</v>
      </c>
      <c r="AN492" s="75" t="n">
        <f aca="false">IF(AC492&lt;&gt;AE492,(IF(N492="",J492*INFORMAÇÕES!$U$115,IF(N492="CF",J492,0))),0)</f>
        <v>0</v>
      </c>
      <c r="AO492" s="75" t="n">
        <f aca="false">IF(AC492&lt;&gt;AE492,(IF(N492="",J492*INFORMAÇÕES!$U$116,IF(N492="O",J492,0))),0)</f>
        <v>0</v>
      </c>
      <c r="AP492" s="75" t="n">
        <f aca="false">IF(H492&lt;&gt;0,J492,0)</f>
        <v>0</v>
      </c>
      <c r="AQ492" s="75" t="n">
        <f aca="false">IF(K492&lt;&gt;0,L492,0)</f>
        <v>0</v>
      </c>
    </row>
    <row r="493" s="174" customFormat="true" ht="14.25" hidden="false" customHeight="false" outlineLevel="0" collapsed="false">
      <c r="A493" s="159" t="n">
        <v>481</v>
      </c>
      <c r="B493" s="160" t="n">
        <f aca="false">R493</f>
        <v>0</v>
      </c>
      <c r="C493" s="161" t="n">
        <f aca="false">T493</f>
        <v>0</v>
      </c>
      <c r="D493" s="162" t="n">
        <f aca="false">U493</f>
        <v>0</v>
      </c>
      <c r="E493" s="163" t="n">
        <f aca="false">'ORÇ.GLOBAL P CAIXA'!E492</f>
        <v>0</v>
      </c>
      <c r="F493" s="163" t="n">
        <f aca="false">IF('ORÇ.GLOBAL EMPRESA'!G492&gt;0,'ORÇ.GLOBAL EMPRESA'!G492,'ORÇ.GLOBAL P CAIXA'!F492)</f>
        <v>0</v>
      </c>
      <c r="G493" s="163" t="n">
        <f aca="false">IF(E493&lt;&gt;0,ROUND(E493*F493,2),IF(AK493=0,(SUMIF($AC$13:$AC$1012,B493,$AK$13:$AK$1012)),AK493))</f>
        <v>0</v>
      </c>
      <c r="H493" s="163" t="n">
        <f aca="false">V493</f>
        <v>0</v>
      </c>
      <c r="I493" s="163" t="n">
        <f aca="false">W493</f>
        <v>0</v>
      </c>
      <c r="J493" s="163" t="n">
        <f aca="false">IF(H493&lt;&gt;0,ROUND(H493*I493,2),IF(AP493=0,(SUMIF($AC$13:$AC$1012,B493,$AP$13:$AP$1012)),AP493))</f>
        <v>0</v>
      </c>
      <c r="K493" s="163" t="n">
        <f aca="false">H493-E493</f>
        <v>0</v>
      </c>
      <c r="L493" s="163" t="n">
        <f aca="false">J493-G493</f>
        <v>0</v>
      </c>
      <c r="M493" s="645" t="str">
        <f aca="false">IF('ORÇ.GLOBAL P CAIXA'!H492&gt;0,'ORÇ.GLOBAL P CAIXA'!H492,"")</f>
        <v/>
      </c>
      <c r="N493" s="646" t="n">
        <f aca="false">'ORÇ.GLOBAL P CAIXA'!I492</f>
        <v>0</v>
      </c>
      <c r="O493" s="166" t="str">
        <f aca="false">S493</f>
        <v/>
      </c>
      <c r="P493" s="167"/>
      <c r="Q493" s="168" t="str">
        <f aca="false">IF(B493&gt;0,"ok","ocultar")</f>
        <v>ocultar</v>
      </c>
      <c r="R493" s="647" t="n">
        <f aca="false">'ORÇ.GLOBAL P CAIXA'!B492</f>
        <v>0</v>
      </c>
      <c r="S493" s="170" t="str">
        <f aca="false">IF('ORÇ.GLOBAL P CAIXA'!N492&lt;&gt;0,'ORÇ.GLOBAL P CAIXA'!N492,"")</f>
        <v/>
      </c>
      <c r="T493" s="648" t="n">
        <f aca="false">'ORÇ.GLOBAL P CAIXA'!O492</f>
        <v>0</v>
      </c>
      <c r="U493" s="172" t="n">
        <f aca="false">'ORÇ.GLOBAL P CAIXA'!P492</f>
        <v>0</v>
      </c>
      <c r="V493" s="173" t="n">
        <f aca="false">'ORÇ.GLOBAL P CAIXA'!E492</f>
        <v>0</v>
      </c>
      <c r="W493" s="173" t="n">
        <f aca="false">F493</f>
        <v>0</v>
      </c>
      <c r="X493" s="649"/>
      <c r="Y493" s="649"/>
      <c r="Z493" s="650"/>
      <c r="AB493" s="88"/>
      <c r="AC493" s="157" t="n">
        <f aca="false">IF(B493=0,AC492,IF(ISNONTEXT(B493)=TRUE(),INT(B493),INT(LEFT(B493,FIND(".",B493)-1))))</f>
        <v>3</v>
      </c>
      <c r="AD493" s="157" t="str">
        <f aca="false">IF(AD494=1,1,IF(B493&lt;&gt;0,1,IF(C493&lt;&gt;0,1,IF(D493&lt;&gt;0,1,IF(E493&lt;&gt;0,1,"")))))</f>
        <v/>
      </c>
      <c r="AE493" s="157" t="str">
        <f aca="false">IF(AC493=0," ",IF(AC493&lt;&gt;AC492,AC493," "))</f>
        <v> </v>
      </c>
      <c r="AF493" s="88"/>
      <c r="AG493" s="75" t="e">
        <f aca="false">IF(AC493&lt;&gt;AE493,(IF(N493=0,G493*(INFORMAÇÕES!$Q$69/INFORMAÇÕES!$Q$72),IF(N493="R",G493,0))),0)</f>
        <v>#DIV/0!</v>
      </c>
      <c r="AH493" s="75" t="e">
        <f aca="false">IF(AC493&lt;&gt;AE493,(IF(N493=0,G493*(INFORMAÇÕES!$Q$70/INFORMAÇÕES!$Q$72),IF(N493="C",G493,0))),0)</f>
        <v>#DIV/0!</v>
      </c>
      <c r="AI493" s="75" t="n">
        <f aca="false">IF(AC493&lt;&gt;AE493,(IF(N493=0,G493*INFORMAÇÕES!$U$115,IF(N493="CF",G493,0))),0)</f>
        <v>0</v>
      </c>
      <c r="AJ493" s="75" t="n">
        <f aca="false">IF(AC493&lt;&gt;AE493,(IF(N493=0,G493*INFORMAÇÕES!$U$116,IF(N493="O",G493,0))),0)</f>
        <v>0</v>
      </c>
      <c r="AK493" s="75" t="n">
        <f aca="false">IF(E493&lt;&gt;0,G493,0)</f>
        <v>0</v>
      </c>
      <c r="AL493" s="75" t="n">
        <f aca="false">IF(AC493&lt;&gt;AE493,(IF(N493=0,J493*(INFORMAÇÕES!$Q$89/INFORMAÇÕES!$Q$92),IF(N493="R",J493,0))),0)</f>
        <v>0</v>
      </c>
      <c r="AM493" s="75" t="n">
        <f aca="false">IF(AC493&lt;&gt;AE493,(IF(N493=0,J493*(INFORMAÇÕES!$Q$90/INFORMAÇÕES!$Q$92),IF(N493="C",J493,0))),0)</f>
        <v>0</v>
      </c>
      <c r="AN493" s="75" t="n">
        <f aca="false">IF(AC493&lt;&gt;AE493,(IF(N493="",J493*INFORMAÇÕES!$U$115,IF(N493="CF",J493,0))),0)</f>
        <v>0</v>
      </c>
      <c r="AO493" s="75" t="n">
        <f aca="false">IF(AC493&lt;&gt;AE493,(IF(N493="",J493*INFORMAÇÕES!$U$116,IF(N493="O",J493,0))),0)</f>
        <v>0</v>
      </c>
      <c r="AP493" s="75" t="n">
        <f aca="false">IF(H493&lt;&gt;0,J493,0)</f>
        <v>0</v>
      </c>
      <c r="AQ493" s="75" t="n">
        <f aca="false">IF(K493&lt;&gt;0,L493,0)</f>
        <v>0</v>
      </c>
    </row>
    <row r="494" s="174" customFormat="true" ht="14.25" hidden="false" customHeight="false" outlineLevel="0" collapsed="false">
      <c r="A494" s="159" t="n">
        <v>482</v>
      </c>
      <c r="B494" s="160" t="n">
        <f aca="false">R494</f>
        <v>0</v>
      </c>
      <c r="C494" s="161" t="n">
        <f aca="false">T494</f>
        <v>0</v>
      </c>
      <c r="D494" s="162" t="n">
        <f aca="false">U494</f>
        <v>0</v>
      </c>
      <c r="E494" s="163" t="n">
        <f aca="false">'ORÇ.GLOBAL P CAIXA'!E493</f>
        <v>0</v>
      </c>
      <c r="F494" s="163" t="n">
        <f aca="false">IF('ORÇ.GLOBAL EMPRESA'!G493&gt;0,'ORÇ.GLOBAL EMPRESA'!G493,'ORÇ.GLOBAL P CAIXA'!F493)</f>
        <v>0</v>
      </c>
      <c r="G494" s="163" t="n">
        <f aca="false">IF(E494&lt;&gt;0,ROUND(E494*F494,2),IF(AK494=0,(SUMIF($AC$13:$AC$1012,B494,$AK$13:$AK$1012)),AK494))</f>
        <v>0</v>
      </c>
      <c r="H494" s="163" t="n">
        <f aca="false">V494</f>
        <v>0</v>
      </c>
      <c r="I494" s="163" t="n">
        <f aca="false">W494</f>
        <v>0</v>
      </c>
      <c r="J494" s="163" t="n">
        <f aca="false">IF(H494&lt;&gt;0,ROUND(H494*I494,2),IF(AP494=0,(SUMIF($AC$13:$AC$1012,B494,$AP$13:$AP$1012)),AP494))</f>
        <v>0</v>
      </c>
      <c r="K494" s="163" t="n">
        <f aca="false">H494-E494</f>
        <v>0</v>
      </c>
      <c r="L494" s="163" t="n">
        <f aca="false">J494-G494</f>
        <v>0</v>
      </c>
      <c r="M494" s="645" t="str">
        <f aca="false">IF('ORÇ.GLOBAL P CAIXA'!H493&gt;0,'ORÇ.GLOBAL P CAIXA'!H493,"")</f>
        <v/>
      </c>
      <c r="N494" s="646" t="n">
        <f aca="false">'ORÇ.GLOBAL P CAIXA'!I493</f>
        <v>0</v>
      </c>
      <c r="O494" s="166" t="str">
        <f aca="false">S494</f>
        <v/>
      </c>
      <c r="P494" s="167"/>
      <c r="Q494" s="168" t="str">
        <f aca="false">IF(B494&gt;0,"ok","ocultar")</f>
        <v>ocultar</v>
      </c>
      <c r="R494" s="647" t="n">
        <f aca="false">'ORÇ.GLOBAL P CAIXA'!B493</f>
        <v>0</v>
      </c>
      <c r="S494" s="170" t="str">
        <f aca="false">IF('ORÇ.GLOBAL P CAIXA'!N493&lt;&gt;0,'ORÇ.GLOBAL P CAIXA'!N493,"")</f>
        <v/>
      </c>
      <c r="T494" s="648" t="n">
        <f aca="false">'ORÇ.GLOBAL P CAIXA'!O493</f>
        <v>0</v>
      </c>
      <c r="U494" s="172" t="n">
        <f aca="false">'ORÇ.GLOBAL P CAIXA'!P493</f>
        <v>0</v>
      </c>
      <c r="V494" s="173" t="n">
        <f aca="false">'ORÇ.GLOBAL P CAIXA'!E493</f>
        <v>0</v>
      </c>
      <c r="W494" s="173" t="n">
        <f aca="false">F494</f>
        <v>0</v>
      </c>
      <c r="X494" s="649"/>
      <c r="Y494" s="649"/>
      <c r="Z494" s="650"/>
      <c r="AB494" s="88"/>
      <c r="AC494" s="157" t="n">
        <f aca="false">IF(B494=0,AC493,IF(ISNONTEXT(B494)=TRUE(),INT(B494),INT(LEFT(B494,FIND(".",B494)-1))))</f>
        <v>3</v>
      </c>
      <c r="AD494" s="157" t="str">
        <f aca="false">IF(AD495=1,1,IF(B494&lt;&gt;0,1,IF(C494&lt;&gt;0,1,IF(D494&lt;&gt;0,1,IF(E494&lt;&gt;0,1,"")))))</f>
        <v/>
      </c>
      <c r="AE494" s="157" t="str">
        <f aca="false">IF(AC494=0," ",IF(AC494&lt;&gt;AC493,AC494," "))</f>
        <v> </v>
      </c>
      <c r="AF494" s="88"/>
      <c r="AG494" s="75" t="e">
        <f aca="false">IF(AC494&lt;&gt;AE494,(IF(N494=0,G494*(INFORMAÇÕES!$Q$69/INFORMAÇÕES!$Q$72),IF(N494="R",G494,0))),0)</f>
        <v>#DIV/0!</v>
      </c>
      <c r="AH494" s="75" t="e">
        <f aca="false">IF(AC494&lt;&gt;AE494,(IF(N494=0,G494*(INFORMAÇÕES!$Q$70/INFORMAÇÕES!$Q$72),IF(N494="C",G494,0))),0)</f>
        <v>#DIV/0!</v>
      </c>
      <c r="AI494" s="75" t="n">
        <f aca="false">IF(AC494&lt;&gt;AE494,(IF(N494=0,G494*INFORMAÇÕES!$U$115,IF(N494="CF",G494,0))),0)</f>
        <v>0</v>
      </c>
      <c r="AJ494" s="75" t="n">
        <f aca="false">IF(AC494&lt;&gt;AE494,(IF(N494=0,G494*INFORMAÇÕES!$U$116,IF(N494="O",G494,0))),0)</f>
        <v>0</v>
      </c>
      <c r="AK494" s="75" t="n">
        <f aca="false">IF(E494&lt;&gt;0,G494,0)</f>
        <v>0</v>
      </c>
      <c r="AL494" s="75" t="n">
        <f aca="false">IF(AC494&lt;&gt;AE494,(IF(N494=0,J494*(INFORMAÇÕES!$Q$89/INFORMAÇÕES!$Q$92),IF(N494="R",J494,0))),0)</f>
        <v>0</v>
      </c>
      <c r="AM494" s="75" t="n">
        <f aca="false">IF(AC494&lt;&gt;AE494,(IF(N494=0,J494*(INFORMAÇÕES!$Q$90/INFORMAÇÕES!$Q$92),IF(N494="C",J494,0))),0)</f>
        <v>0</v>
      </c>
      <c r="AN494" s="75" t="n">
        <f aca="false">IF(AC494&lt;&gt;AE494,(IF(N494="",J494*INFORMAÇÕES!$U$115,IF(N494="CF",J494,0))),0)</f>
        <v>0</v>
      </c>
      <c r="AO494" s="75" t="n">
        <f aca="false">IF(AC494&lt;&gt;AE494,(IF(N494="",J494*INFORMAÇÕES!$U$116,IF(N494="O",J494,0))),0)</f>
        <v>0</v>
      </c>
      <c r="AP494" s="75" t="n">
        <f aca="false">IF(H494&lt;&gt;0,J494,0)</f>
        <v>0</v>
      </c>
      <c r="AQ494" s="75" t="n">
        <f aca="false">IF(K494&lt;&gt;0,L494,0)</f>
        <v>0</v>
      </c>
    </row>
    <row r="495" s="174" customFormat="true" ht="14.25" hidden="false" customHeight="false" outlineLevel="0" collapsed="false">
      <c r="A495" s="159" t="n">
        <v>483</v>
      </c>
      <c r="B495" s="160" t="n">
        <f aca="false">R495</f>
        <v>0</v>
      </c>
      <c r="C495" s="161" t="n">
        <f aca="false">T495</f>
        <v>0</v>
      </c>
      <c r="D495" s="162" t="n">
        <f aca="false">U495</f>
        <v>0</v>
      </c>
      <c r="E495" s="163" t="n">
        <f aca="false">'ORÇ.GLOBAL P CAIXA'!E494</f>
        <v>0</v>
      </c>
      <c r="F495" s="163" t="n">
        <f aca="false">IF('ORÇ.GLOBAL EMPRESA'!G494&gt;0,'ORÇ.GLOBAL EMPRESA'!G494,'ORÇ.GLOBAL P CAIXA'!F494)</f>
        <v>0</v>
      </c>
      <c r="G495" s="163" t="n">
        <f aca="false">IF(E495&lt;&gt;0,ROUND(E495*F495,2),IF(AK495=0,(SUMIF($AC$13:$AC$1012,B495,$AK$13:$AK$1012)),AK495))</f>
        <v>0</v>
      </c>
      <c r="H495" s="163" t="n">
        <f aca="false">V495</f>
        <v>0</v>
      </c>
      <c r="I495" s="163" t="n">
        <f aca="false">W495</f>
        <v>0</v>
      </c>
      <c r="J495" s="163" t="n">
        <f aca="false">IF(H495&lt;&gt;0,ROUND(H495*I495,2),IF(AP495=0,(SUMIF($AC$13:$AC$1012,B495,$AP$13:$AP$1012)),AP495))</f>
        <v>0</v>
      </c>
      <c r="K495" s="163" t="n">
        <f aca="false">H495-E495</f>
        <v>0</v>
      </c>
      <c r="L495" s="163" t="n">
        <f aca="false">J495-G495</f>
        <v>0</v>
      </c>
      <c r="M495" s="645" t="str">
        <f aca="false">IF('ORÇ.GLOBAL P CAIXA'!H494&gt;0,'ORÇ.GLOBAL P CAIXA'!H494,"")</f>
        <v/>
      </c>
      <c r="N495" s="646" t="n">
        <f aca="false">'ORÇ.GLOBAL P CAIXA'!I494</f>
        <v>0</v>
      </c>
      <c r="O495" s="166" t="str">
        <f aca="false">S495</f>
        <v/>
      </c>
      <c r="P495" s="167"/>
      <c r="Q495" s="168" t="str">
        <f aca="false">IF(B495&gt;0,"ok","ocultar")</f>
        <v>ocultar</v>
      </c>
      <c r="R495" s="647" t="n">
        <f aca="false">'ORÇ.GLOBAL P CAIXA'!B494</f>
        <v>0</v>
      </c>
      <c r="S495" s="170" t="str">
        <f aca="false">IF('ORÇ.GLOBAL P CAIXA'!N494&lt;&gt;0,'ORÇ.GLOBAL P CAIXA'!N494,"")</f>
        <v/>
      </c>
      <c r="T495" s="648" t="n">
        <f aca="false">'ORÇ.GLOBAL P CAIXA'!O494</f>
        <v>0</v>
      </c>
      <c r="U495" s="172" t="n">
        <f aca="false">'ORÇ.GLOBAL P CAIXA'!P494</f>
        <v>0</v>
      </c>
      <c r="V495" s="173" t="n">
        <f aca="false">'ORÇ.GLOBAL P CAIXA'!E494</f>
        <v>0</v>
      </c>
      <c r="W495" s="173" t="n">
        <f aca="false">F495</f>
        <v>0</v>
      </c>
      <c r="X495" s="649"/>
      <c r="Y495" s="649"/>
      <c r="Z495" s="650"/>
      <c r="AB495" s="88"/>
      <c r="AC495" s="157" t="n">
        <f aca="false">IF(B495=0,AC494,IF(ISNONTEXT(B495)=TRUE(),INT(B495),INT(LEFT(B495,FIND(".",B495)-1))))</f>
        <v>3</v>
      </c>
      <c r="AD495" s="157" t="str">
        <f aca="false">IF(AD496=1,1,IF(B495&lt;&gt;0,1,IF(C495&lt;&gt;0,1,IF(D495&lt;&gt;0,1,IF(E495&lt;&gt;0,1,"")))))</f>
        <v/>
      </c>
      <c r="AE495" s="157" t="str">
        <f aca="false">IF(AC495=0," ",IF(AC495&lt;&gt;AC494,AC495," "))</f>
        <v> </v>
      </c>
      <c r="AF495" s="88"/>
      <c r="AG495" s="75" t="e">
        <f aca="false">IF(AC495&lt;&gt;AE495,(IF(N495=0,G495*(INFORMAÇÕES!$Q$69/INFORMAÇÕES!$Q$72),IF(N495="R",G495,0))),0)</f>
        <v>#DIV/0!</v>
      </c>
      <c r="AH495" s="75" t="e">
        <f aca="false">IF(AC495&lt;&gt;AE495,(IF(N495=0,G495*(INFORMAÇÕES!$Q$70/INFORMAÇÕES!$Q$72),IF(N495="C",G495,0))),0)</f>
        <v>#DIV/0!</v>
      </c>
      <c r="AI495" s="75" t="n">
        <f aca="false">IF(AC495&lt;&gt;AE495,(IF(N495=0,G495*INFORMAÇÕES!$U$115,IF(N495="CF",G495,0))),0)</f>
        <v>0</v>
      </c>
      <c r="AJ495" s="75" t="n">
        <f aca="false">IF(AC495&lt;&gt;AE495,(IF(N495=0,G495*INFORMAÇÕES!$U$116,IF(N495="O",G495,0))),0)</f>
        <v>0</v>
      </c>
      <c r="AK495" s="75" t="n">
        <f aca="false">IF(E495&lt;&gt;0,G495,0)</f>
        <v>0</v>
      </c>
      <c r="AL495" s="75" t="n">
        <f aca="false">IF(AC495&lt;&gt;AE495,(IF(N495=0,J495*(INFORMAÇÕES!$Q$89/INFORMAÇÕES!$Q$92),IF(N495="R",J495,0))),0)</f>
        <v>0</v>
      </c>
      <c r="AM495" s="75" t="n">
        <f aca="false">IF(AC495&lt;&gt;AE495,(IF(N495=0,J495*(INFORMAÇÕES!$Q$90/INFORMAÇÕES!$Q$92),IF(N495="C",J495,0))),0)</f>
        <v>0</v>
      </c>
      <c r="AN495" s="75" t="n">
        <f aca="false">IF(AC495&lt;&gt;AE495,(IF(N495="",J495*INFORMAÇÕES!$U$115,IF(N495="CF",J495,0))),0)</f>
        <v>0</v>
      </c>
      <c r="AO495" s="75" t="n">
        <f aca="false">IF(AC495&lt;&gt;AE495,(IF(N495="",J495*INFORMAÇÕES!$U$116,IF(N495="O",J495,0))),0)</f>
        <v>0</v>
      </c>
      <c r="AP495" s="75" t="n">
        <f aca="false">IF(H495&lt;&gt;0,J495,0)</f>
        <v>0</v>
      </c>
      <c r="AQ495" s="75" t="n">
        <f aca="false">IF(K495&lt;&gt;0,L495,0)</f>
        <v>0</v>
      </c>
    </row>
    <row r="496" s="174" customFormat="true" ht="14.25" hidden="false" customHeight="false" outlineLevel="0" collapsed="false">
      <c r="A496" s="159" t="n">
        <v>484</v>
      </c>
      <c r="B496" s="160" t="n">
        <f aca="false">R496</f>
        <v>0</v>
      </c>
      <c r="C496" s="161" t="n">
        <f aca="false">T496</f>
        <v>0</v>
      </c>
      <c r="D496" s="162" t="n">
        <f aca="false">U496</f>
        <v>0</v>
      </c>
      <c r="E496" s="163" t="n">
        <f aca="false">'ORÇ.GLOBAL P CAIXA'!E495</f>
        <v>0</v>
      </c>
      <c r="F496" s="163" t="n">
        <f aca="false">IF('ORÇ.GLOBAL EMPRESA'!G495&gt;0,'ORÇ.GLOBAL EMPRESA'!G495,'ORÇ.GLOBAL P CAIXA'!F495)</f>
        <v>0</v>
      </c>
      <c r="G496" s="163" t="n">
        <f aca="false">IF(E496&lt;&gt;0,ROUND(E496*F496,2),IF(AK496=0,(SUMIF($AC$13:$AC$1012,B496,$AK$13:$AK$1012)),AK496))</f>
        <v>0</v>
      </c>
      <c r="H496" s="163" t="n">
        <f aca="false">V496</f>
        <v>0</v>
      </c>
      <c r="I496" s="163" t="n">
        <f aca="false">W496</f>
        <v>0</v>
      </c>
      <c r="J496" s="163" t="n">
        <f aca="false">IF(H496&lt;&gt;0,ROUND(H496*I496,2),IF(AP496=0,(SUMIF($AC$13:$AC$1012,B496,$AP$13:$AP$1012)),AP496))</f>
        <v>0</v>
      </c>
      <c r="K496" s="163" t="n">
        <f aca="false">H496-E496</f>
        <v>0</v>
      </c>
      <c r="L496" s="163" t="n">
        <f aca="false">J496-G496</f>
        <v>0</v>
      </c>
      <c r="M496" s="645" t="str">
        <f aca="false">IF('ORÇ.GLOBAL P CAIXA'!H495&gt;0,'ORÇ.GLOBAL P CAIXA'!H495,"")</f>
        <v/>
      </c>
      <c r="N496" s="646" t="n">
        <f aca="false">'ORÇ.GLOBAL P CAIXA'!I495</f>
        <v>0</v>
      </c>
      <c r="O496" s="166" t="str">
        <f aca="false">S496</f>
        <v/>
      </c>
      <c r="P496" s="167"/>
      <c r="Q496" s="168" t="str">
        <f aca="false">IF(B496&gt;0,"ok","ocultar")</f>
        <v>ocultar</v>
      </c>
      <c r="R496" s="647" t="n">
        <f aca="false">'ORÇ.GLOBAL P CAIXA'!B495</f>
        <v>0</v>
      </c>
      <c r="S496" s="170" t="str">
        <f aca="false">IF('ORÇ.GLOBAL P CAIXA'!N495&lt;&gt;0,'ORÇ.GLOBAL P CAIXA'!N495,"")</f>
        <v/>
      </c>
      <c r="T496" s="648" t="n">
        <f aca="false">'ORÇ.GLOBAL P CAIXA'!O495</f>
        <v>0</v>
      </c>
      <c r="U496" s="172" t="n">
        <f aca="false">'ORÇ.GLOBAL P CAIXA'!P495</f>
        <v>0</v>
      </c>
      <c r="V496" s="173" t="n">
        <f aca="false">'ORÇ.GLOBAL P CAIXA'!E495</f>
        <v>0</v>
      </c>
      <c r="W496" s="173" t="n">
        <f aca="false">F496</f>
        <v>0</v>
      </c>
      <c r="X496" s="649"/>
      <c r="Y496" s="649"/>
      <c r="Z496" s="650"/>
      <c r="AB496" s="88"/>
      <c r="AC496" s="157" t="n">
        <f aca="false">IF(B496=0,AC495,IF(ISNONTEXT(B496)=TRUE(),INT(B496),INT(LEFT(B496,FIND(".",B496)-1))))</f>
        <v>3</v>
      </c>
      <c r="AD496" s="157" t="str">
        <f aca="false">IF(AD497=1,1,IF(B496&lt;&gt;0,1,IF(C496&lt;&gt;0,1,IF(D496&lt;&gt;0,1,IF(E496&lt;&gt;0,1,"")))))</f>
        <v/>
      </c>
      <c r="AE496" s="157" t="str">
        <f aca="false">IF(AC496=0," ",IF(AC496&lt;&gt;AC495,AC496," "))</f>
        <v> </v>
      </c>
      <c r="AF496" s="88"/>
      <c r="AG496" s="75" t="e">
        <f aca="false">IF(AC496&lt;&gt;AE496,(IF(N496=0,G496*(INFORMAÇÕES!$Q$69/INFORMAÇÕES!$Q$72),IF(N496="R",G496,0))),0)</f>
        <v>#DIV/0!</v>
      </c>
      <c r="AH496" s="75" t="e">
        <f aca="false">IF(AC496&lt;&gt;AE496,(IF(N496=0,G496*(INFORMAÇÕES!$Q$70/INFORMAÇÕES!$Q$72),IF(N496="C",G496,0))),0)</f>
        <v>#DIV/0!</v>
      </c>
      <c r="AI496" s="75" t="n">
        <f aca="false">IF(AC496&lt;&gt;AE496,(IF(N496=0,G496*INFORMAÇÕES!$U$115,IF(N496="CF",G496,0))),0)</f>
        <v>0</v>
      </c>
      <c r="AJ496" s="75" t="n">
        <f aca="false">IF(AC496&lt;&gt;AE496,(IF(N496=0,G496*INFORMAÇÕES!$U$116,IF(N496="O",G496,0))),0)</f>
        <v>0</v>
      </c>
      <c r="AK496" s="75" t="n">
        <f aca="false">IF(E496&lt;&gt;0,G496,0)</f>
        <v>0</v>
      </c>
      <c r="AL496" s="75" t="n">
        <f aca="false">IF(AC496&lt;&gt;AE496,(IF(N496=0,J496*(INFORMAÇÕES!$Q$89/INFORMAÇÕES!$Q$92),IF(N496="R",J496,0))),0)</f>
        <v>0</v>
      </c>
      <c r="AM496" s="75" t="n">
        <f aca="false">IF(AC496&lt;&gt;AE496,(IF(N496=0,J496*(INFORMAÇÕES!$Q$90/INFORMAÇÕES!$Q$92),IF(N496="C",J496,0))),0)</f>
        <v>0</v>
      </c>
      <c r="AN496" s="75" t="n">
        <f aca="false">IF(AC496&lt;&gt;AE496,(IF(N496="",J496*INFORMAÇÕES!$U$115,IF(N496="CF",J496,0))),0)</f>
        <v>0</v>
      </c>
      <c r="AO496" s="75" t="n">
        <f aca="false">IF(AC496&lt;&gt;AE496,(IF(N496="",J496*INFORMAÇÕES!$U$116,IF(N496="O",J496,0))),0)</f>
        <v>0</v>
      </c>
      <c r="AP496" s="75" t="n">
        <f aca="false">IF(H496&lt;&gt;0,J496,0)</f>
        <v>0</v>
      </c>
      <c r="AQ496" s="75" t="n">
        <f aca="false">IF(K496&lt;&gt;0,L496,0)</f>
        <v>0</v>
      </c>
    </row>
    <row r="497" s="174" customFormat="true" ht="14.25" hidden="false" customHeight="false" outlineLevel="0" collapsed="false">
      <c r="A497" s="159" t="n">
        <v>485</v>
      </c>
      <c r="B497" s="160" t="n">
        <f aca="false">R497</f>
        <v>0</v>
      </c>
      <c r="C497" s="161" t="n">
        <f aca="false">T497</f>
        <v>0</v>
      </c>
      <c r="D497" s="162" t="n">
        <f aca="false">U497</f>
        <v>0</v>
      </c>
      <c r="E497" s="163" t="n">
        <f aca="false">'ORÇ.GLOBAL P CAIXA'!E496</f>
        <v>0</v>
      </c>
      <c r="F497" s="163" t="n">
        <f aca="false">IF('ORÇ.GLOBAL EMPRESA'!G496&gt;0,'ORÇ.GLOBAL EMPRESA'!G496,'ORÇ.GLOBAL P CAIXA'!F496)</f>
        <v>0</v>
      </c>
      <c r="G497" s="163" t="n">
        <f aca="false">IF(E497&lt;&gt;0,ROUND(E497*F497,2),IF(AK497=0,(SUMIF($AC$13:$AC$1012,B497,$AK$13:$AK$1012)),AK497))</f>
        <v>0</v>
      </c>
      <c r="H497" s="163" t="n">
        <f aca="false">V497</f>
        <v>0</v>
      </c>
      <c r="I497" s="163" t="n">
        <f aca="false">W497</f>
        <v>0</v>
      </c>
      <c r="J497" s="163" t="n">
        <f aca="false">IF(H497&lt;&gt;0,ROUND(H497*I497,2),IF(AP497=0,(SUMIF($AC$13:$AC$1012,B497,$AP$13:$AP$1012)),AP497))</f>
        <v>0</v>
      </c>
      <c r="K497" s="163" t="n">
        <f aca="false">H497-E497</f>
        <v>0</v>
      </c>
      <c r="L497" s="163" t="n">
        <f aca="false">J497-G497</f>
        <v>0</v>
      </c>
      <c r="M497" s="645" t="str">
        <f aca="false">IF('ORÇ.GLOBAL P CAIXA'!H496&gt;0,'ORÇ.GLOBAL P CAIXA'!H496,"")</f>
        <v/>
      </c>
      <c r="N497" s="646" t="n">
        <f aca="false">'ORÇ.GLOBAL P CAIXA'!I496</f>
        <v>0</v>
      </c>
      <c r="O497" s="166" t="str">
        <f aca="false">S497</f>
        <v/>
      </c>
      <c r="P497" s="167"/>
      <c r="Q497" s="168" t="str">
        <f aca="false">IF(B497&gt;0,"ok","ocultar")</f>
        <v>ocultar</v>
      </c>
      <c r="R497" s="647" t="n">
        <f aca="false">'ORÇ.GLOBAL P CAIXA'!B496</f>
        <v>0</v>
      </c>
      <c r="S497" s="170" t="str">
        <f aca="false">IF('ORÇ.GLOBAL P CAIXA'!N496&lt;&gt;0,'ORÇ.GLOBAL P CAIXA'!N496,"")</f>
        <v/>
      </c>
      <c r="T497" s="648" t="n">
        <f aca="false">'ORÇ.GLOBAL P CAIXA'!O496</f>
        <v>0</v>
      </c>
      <c r="U497" s="172" t="n">
        <f aca="false">'ORÇ.GLOBAL P CAIXA'!P496</f>
        <v>0</v>
      </c>
      <c r="V497" s="173" t="n">
        <f aca="false">'ORÇ.GLOBAL P CAIXA'!E496</f>
        <v>0</v>
      </c>
      <c r="W497" s="173" t="n">
        <f aca="false">F497</f>
        <v>0</v>
      </c>
      <c r="X497" s="649"/>
      <c r="Y497" s="649"/>
      <c r="Z497" s="650"/>
      <c r="AB497" s="88"/>
      <c r="AC497" s="157" t="n">
        <f aca="false">IF(B497=0,AC496,IF(ISNONTEXT(B497)=TRUE(),INT(B497),INT(LEFT(B497,FIND(".",B497)-1))))</f>
        <v>3</v>
      </c>
      <c r="AD497" s="157" t="str">
        <f aca="false">IF(AD498=1,1,IF(B497&lt;&gt;0,1,IF(C497&lt;&gt;0,1,IF(D497&lt;&gt;0,1,IF(E497&lt;&gt;0,1,"")))))</f>
        <v/>
      </c>
      <c r="AE497" s="157" t="str">
        <f aca="false">IF(AC497=0," ",IF(AC497&lt;&gt;AC496,AC497," "))</f>
        <v> </v>
      </c>
      <c r="AF497" s="88"/>
      <c r="AG497" s="75" t="e">
        <f aca="false">IF(AC497&lt;&gt;AE497,(IF(N497=0,G497*(INFORMAÇÕES!$Q$69/INFORMAÇÕES!$Q$72),IF(N497="R",G497,0))),0)</f>
        <v>#DIV/0!</v>
      </c>
      <c r="AH497" s="75" t="e">
        <f aca="false">IF(AC497&lt;&gt;AE497,(IF(N497=0,G497*(INFORMAÇÕES!$Q$70/INFORMAÇÕES!$Q$72),IF(N497="C",G497,0))),0)</f>
        <v>#DIV/0!</v>
      </c>
      <c r="AI497" s="75" t="n">
        <f aca="false">IF(AC497&lt;&gt;AE497,(IF(N497=0,G497*INFORMAÇÕES!$U$115,IF(N497="CF",G497,0))),0)</f>
        <v>0</v>
      </c>
      <c r="AJ497" s="75" t="n">
        <f aca="false">IF(AC497&lt;&gt;AE497,(IF(N497=0,G497*INFORMAÇÕES!$U$116,IF(N497="O",G497,0))),0)</f>
        <v>0</v>
      </c>
      <c r="AK497" s="75" t="n">
        <f aca="false">IF(E497&lt;&gt;0,G497,0)</f>
        <v>0</v>
      </c>
      <c r="AL497" s="75" t="n">
        <f aca="false">IF(AC497&lt;&gt;AE497,(IF(N497=0,J497*(INFORMAÇÕES!$Q$89/INFORMAÇÕES!$Q$92),IF(N497="R",J497,0))),0)</f>
        <v>0</v>
      </c>
      <c r="AM497" s="75" t="n">
        <f aca="false">IF(AC497&lt;&gt;AE497,(IF(N497=0,J497*(INFORMAÇÕES!$Q$90/INFORMAÇÕES!$Q$92),IF(N497="C",J497,0))),0)</f>
        <v>0</v>
      </c>
      <c r="AN497" s="75" t="n">
        <f aca="false">IF(AC497&lt;&gt;AE497,(IF(N497="",J497*INFORMAÇÕES!$U$115,IF(N497="CF",J497,0))),0)</f>
        <v>0</v>
      </c>
      <c r="AO497" s="75" t="n">
        <f aca="false">IF(AC497&lt;&gt;AE497,(IF(N497="",J497*INFORMAÇÕES!$U$116,IF(N497="O",J497,0))),0)</f>
        <v>0</v>
      </c>
      <c r="AP497" s="75" t="n">
        <f aca="false">IF(H497&lt;&gt;0,J497,0)</f>
        <v>0</v>
      </c>
      <c r="AQ497" s="75" t="n">
        <f aca="false">IF(K497&lt;&gt;0,L497,0)</f>
        <v>0</v>
      </c>
    </row>
    <row r="498" s="174" customFormat="true" ht="14.25" hidden="false" customHeight="false" outlineLevel="0" collapsed="false">
      <c r="A498" s="159" t="n">
        <v>486</v>
      </c>
      <c r="B498" s="160" t="n">
        <f aca="false">R498</f>
        <v>0</v>
      </c>
      <c r="C498" s="161" t="n">
        <f aca="false">T498</f>
        <v>0</v>
      </c>
      <c r="D498" s="162" t="n">
        <f aca="false">U498</f>
        <v>0</v>
      </c>
      <c r="E498" s="163" t="n">
        <f aca="false">'ORÇ.GLOBAL P CAIXA'!E497</f>
        <v>0</v>
      </c>
      <c r="F498" s="163" t="n">
        <f aca="false">IF('ORÇ.GLOBAL EMPRESA'!G497&gt;0,'ORÇ.GLOBAL EMPRESA'!G497,'ORÇ.GLOBAL P CAIXA'!F497)</f>
        <v>0</v>
      </c>
      <c r="G498" s="163" t="n">
        <f aca="false">IF(E498&lt;&gt;0,ROUND(E498*F498,2),IF(AK498=0,(SUMIF($AC$13:$AC$1012,B498,$AK$13:$AK$1012)),AK498))</f>
        <v>0</v>
      </c>
      <c r="H498" s="163" t="n">
        <f aca="false">V498</f>
        <v>0</v>
      </c>
      <c r="I498" s="163" t="n">
        <f aca="false">W498</f>
        <v>0</v>
      </c>
      <c r="J498" s="163" t="n">
        <f aca="false">IF(H498&lt;&gt;0,ROUND(H498*I498,2),IF(AP498=0,(SUMIF($AC$13:$AC$1012,B498,$AP$13:$AP$1012)),AP498))</f>
        <v>0</v>
      </c>
      <c r="K498" s="163" t="n">
        <f aca="false">H498-E498</f>
        <v>0</v>
      </c>
      <c r="L498" s="163" t="n">
        <f aca="false">J498-G498</f>
        <v>0</v>
      </c>
      <c r="M498" s="645" t="str">
        <f aca="false">IF('ORÇ.GLOBAL P CAIXA'!H497&gt;0,'ORÇ.GLOBAL P CAIXA'!H497,"")</f>
        <v/>
      </c>
      <c r="N498" s="646" t="n">
        <f aca="false">'ORÇ.GLOBAL P CAIXA'!I497</f>
        <v>0</v>
      </c>
      <c r="O498" s="166" t="str">
        <f aca="false">S498</f>
        <v/>
      </c>
      <c r="P498" s="167"/>
      <c r="Q498" s="168" t="str">
        <f aca="false">IF(B498&gt;0,"ok","ocultar")</f>
        <v>ocultar</v>
      </c>
      <c r="R498" s="647" t="n">
        <f aca="false">'ORÇ.GLOBAL P CAIXA'!B497</f>
        <v>0</v>
      </c>
      <c r="S498" s="170" t="str">
        <f aca="false">IF('ORÇ.GLOBAL P CAIXA'!N497&lt;&gt;0,'ORÇ.GLOBAL P CAIXA'!N497,"")</f>
        <v/>
      </c>
      <c r="T498" s="648" t="n">
        <f aca="false">'ORÇ.GLOBAL P CAIXA'!O497</f>
        <v>0</v>
      </c>
      <c r="U498" s="172" t="n">
        <f aca="false">'ORÇ.GLOBAL P CAIXA'!P497</f>
        <v>0</v>
      </c>
      <c r="V498" s="173" t="n">
        <f aca="false">'ORÇ.GLOBAL P CAIXA'!E497</f>
        <v>0</v>
      </c>
      <c r="W498" s="173" t="n">
        <f aca="false">F498</f>
        <v>0</v>
      </c>
      <c r="X498" s="649"/>
      <c r="Y498" s="649"/>
      <c r="Z498" s="650"/>
      <c r="AB498" s="88"/>
      <c r="AC498" s="157" t="n">
        <f aca="false">IF(B498=0,AC497,IF(ISNONTEXT(B498)=TRUE(),INT(B498),INT(LEFT(B498,FIND(".",B498)-1))))</f>
        <v>3</v>
      </c>
      <c r="AD498" s="157" t="str">
        <f aca="false">IF(AD499=1,1,IF(B498&lt;&gt;0,1,IF(C498&lt;&gt;0,1,IF(D498&lt;&gt;0,1,IF(E498&lt;&gt;0,1,"")))))</f>
        <v/>
      </c>
      <c r="AE498" s="157" t="str">
        <f aca="false">IF(AC498=0," ",IF(AC498&lt;&gt;AC497,AC498," "))</f>
        <v> </v>
      </c>
      <c r="AF498" s="88"/>
      <c r="AG498" s="75" t="e">
        <f aca="false">IF(AC498&lt;&gt;AE498,(IF(N498=0,G498*(INFORMAÇÕES!$Q$69/INFORMAÇÕES!$Q$72),IF(N498="R",G498,0))),0)</f>
        <v>#DIV/0!</v>
      </c>
      <c r="AH498" s="75" t="e">
        <f aca="false">IF(AC498&lt;&gt;AE498,(IF(N498=0,G498*(INFORMAÇÕES!$Q$70/INFORMAÇÕES!$Q$72),IF(N498="C",G498,0))),0)</f>
        <v>#DIV/0!</v>
      </c>
      <c r="AI498" s="75" t="n">
        <f aca="false">IF(AC498&lt;&gt;AE498,(IF(N498=0,G498*INFORMAÇÕES!$U$115,IF(N498="CF",G498,0))),0)</f>
        <v>0</v>
      </c>
      <c r="AJ498" s="75" t="n">
        <f aca="false">IF(AC498&lt;&gt;AE498,(IF(N498=0,G498*INFORMAÇÕES!$U$116,IF(N498="O",G498,0))),0)</f>
        <v>0</v>
      </c>
      <c r="AK498" s="75" t="n">
        <f aca="false">IF(E498&lt;&gt;0,G498,0)</f>
        <v>0</v>
      </c>
      <c r="AL498" s="75" t="n">
        <f aca="false">IF(AC498&lt;&gt;AE498,(IF(N498=0,J498*(INFORMAÇÕES!$Q$89/INFORMAÇÕES!$Q$92),IF(N498="R",J498,0))),0)</f>
        <v>0</v>
      </c>
      <c r="AM498" s="75" t="n">
        <f aca="false">IF(AC498&lt;&gt;AE498,(IF(N498=0,J498*(INFORMAÇÕES!$Q$90/INFORMAÇÕES!$Q$92),IF(N498="C",J498,0))),0)</f>
        <v>0</v>
      </c>
      <c r="AN498" s="75" t="n">
        <f aca="false">IF(AC498&lt;&gt;AE498,(IF(N498="",J498*INFORMAÇÕES!$U$115,IF(N498="CF",J498,0))),0)</f>
        <v>0</v>
      </c>
      <c r="AO498" s="75" t="n">
        <f aca="false">IF(AC498&lt;&gt;AE498,(IF(N498="",J498*INFORMAÇÕES!$U$116,IF(N498="O",J498,0))),0)</f>
        <v>0</v>
      </c>
      <c r="AP498" s="75" t="n">
        <f aca="false">IF(H498&lt;&gt;0,J498,0)</f>
        <v>0</v>
      </c>
      <c r="AQ498" s="75" t="n">
        <f aca="false">IF(K498&lt;&gt;0,L498,0)</f>
        <v>0</v>
      </c>
    </row>
    <row r="499" s="174" customFormat="true" ht="14.25" hidden="false" customHeight="false" outlineLevel="0" collapsed="false">
      <c r="A499" s="159" t="n">
        <v>487</v>
      </c>
      <c r="B499" s="160" t="n">
        <f aca="false">R499</f>
        <v>0</v>
      </c>
      <c r="C499" s="161" t="n">
        <f aca="false">T499</f>
        <v>0</v>
      </c>
      <c r="D499" s="162" t="n">
        <f aca="false">U499</f>
        <v>0</v>
      </c>
      <c r="E499" s="163" t="n">
        <f aca="false">'ORÇ.GLOBAL P CAIXA'!E498</f>
        <v>0</v>
      </c>
      <c r="F499" s="163" t="n">
        <f aca="false">IF('ORÇ.GLOBAL EMPRESA'!G498&gt;0,'ORÇ.GLOBAL EMPRESA'!G498,'ORÇ.GLOBAL P CAIXA'!F498)</f>
        <v>0</v>
      </c>
      <c r="G499" s="163" t="n">
        <f aca="false">IF(E499&lt;&gt;0,ROUND(E499*F499,2),IF(AK499=0,(SUMIF($AC$13:$AC$1012,B499,$AK$13:$AK$1012)),AK499))</f>
        <v>0</v>
      </c>
      <c r="H499" s="163" t="n">
        <f aca="false">V499</f>
        <v>0</v>
      </c>
      <c r="I499" s="163" t="n">
        <f aca="false">W499</f>
        <v>0</v>
      </c>
      <c r="J499" s="163" t="n">
        <f aca="false">IF(H499&lt;&gt;0,ROUND(H499*I499,2),IF(AP499=0,(SUMIF($AC$13:$AC$1012,B499,$AP$13:$AP$1012)),AP499))</f>
        <v>0</v>
      </c>
      <c r="K499" s="163" t="n">
        <f aca="false">H499-E499</f>
        <v>0</v>
      </c>
      <c r="L499" s="163" t="n">
        <f aca="false">J499-G499</f>
        <v>0</v>
      </c>
      <c r="M499" s="645" t="str">
        <f aca="false">IF('ORÇ.GLOBAL P CAIXA'!H498&gt;0,'ORÇ.GLOBAL P CAIXA'!H498,"")</f>
        <v/>
      </c>
      <c r="N499" s="646" t="n">
        <f aca="false">'ORÇ.GLOBAL P CAIXA'!I498</f>
        <v>0</v>
      </c>
      <c r="O499" s="166" t="str">
        <f aca="false">S499</f>
        <v/>
      </c>
      <c r="P499" s="167"/>
      <c r="Q499" s="168" t="str">
        <f aca="false">IF(B499&gt;0,"ok","ocultar")</f>
        <v>ocultar</v>
      </c>
      <c r="R499" s="647" t="n">
        <f aca="false">'ORÇ.GLOBAL P CAIXA'!B498</f>
        <v>0</v>
      </c>
      <c r="S499" s="170" t="str">
        <f aca="false">IF('ORÇ.GLOBAL P CAIXA'!N498&lt;&gt;0,'ORÇ.GLOBAL P CAIXA'!N498,"")</f>
        <v/>
      </c>
      <c r="T499" s="648" t="n">
        <f aca="false">'ORÇ.GLOBAL P CAIXA'!O498</f>
        <v>0</v>
      </c>
      <c r="U499" s="172" t="n">
        <f aca="false">'ORÇ.GLOBAL P CAIXA'!P498</f>
        <v>0</v>
      </c>
      <c r="V499" s="173" t="n">
        <f aca="false">'ORÇ.GLOBAL P CAIXA'!E498</f>
        <v>0</v>
      </c>
      <c r="W499" s="173" t="n">
        <f aca="false">F499</f>
        <v>0</v>
      </c>
      <c r="X499" s="649"/>
      <c r="Y499" s="649"/>
      <c r="Z499" s="650"/>
      <c r="AB499" s="88"/>
      <c r="AC499" s="157" t="n">
        <f aca="false">IF(B499=0,AC498,IF(ISNONTEXT(B499)=TRUE(),INT(B499),INT(LEFT(B499,FIND(".",B499)-1))))</f>
        <v>3</v>
      </c>
      <c r="AD499" s="157" t="str">
        <f aca="false">IF(AD500=1,1,IF(B499&lt;&gt;0,1,IF(C499&lt;&gt;0,1,IF(D499&lt;&gt;0,1,IF(E499&lt;&gt;0,1,"")))))</f>
        <v/>
      </c>
      <c r="AE499" s="157" t="str">
        <f aca="false">IF(AC499=0," ",IF(AC499&lt;&gt;AC498,AC499," "))</f>
        <v> </v>
      </c>
      <c r="AF499" s="88"/>
      <c r="AG499" s="75" t="e">
        <f aca="false">IF(AC499&lt;&gt;AE499,(IF(N499=0,G499*(INFORMAÇÕES!$Q$69/INFORMAÇÕES!$Q$72),IF(N499="R",G499,0))),0)</f>
        <v>#DIV/0!</v>
      </c>
      <c r="AH499" s="75" t="e">
        <f aca="false">IF(AC499&lt;&gt;AE499,(IF(N499=0,G499*(INFORMAÇÕES!$Q$70/INFORMAÇÕES!$Q$72),IF(N499="C",G499,0))),0)</f>
        <v>#DIV/0!</v>
      </c>
      <c r="AI499" s="75" t="n">
        <f aca="false">IF(AC499&lt;&gt;AE499,(IF(N499=0,G499*INFORMAÇÕES!$U$115,IF(N499="CF",G499,0))),0)</f>
        <v>0</v>
      </c>
      <c r="AJ499" s="75" t="n">
        <f aca="false">IF(AC499&lt;&gt;AE499,(IF(N499=0,G499*INFORMAÇÕES!$U$116,IF(N499="O",G499,0))),0)</f>
        <v>0</v>
      </c>
      <c r="AK499" s="75" t="n">
        <f aca="false">IF(E499&lt;&gt;0,G499,0)</f>
        <v>0</v>
      </c>
      <c r="AL499" s="75" t="n">
        <f aca="false">IF(AC499&lt;&gt;AE499,(IF(N499=0,J499*(INFORMAÇÕES!$Q$89/INFORMAÇÕES!$Q$92),IF(N499="R",J499,0))),0)</f>
        <v>0</v>
      </c>
      <c r="AM499" s="75" t="n">
        <f aca="false">IF(AC499&lt;&gt;AE499,(IF(N499=0,J499*(INFORMAÇÕES!$Q$90/INFORMAÇÕES!$Q$92),IF(N499="C",J499,0))),0)</f>
        <v>0</v>
      </c>
      <c r="AN499" s="75" t="n">
        <f aca="false">IF(AC499&lt;&gt;AE499,(IF(N499="",J499*INFORMAÇÕES!$U$115,IF(N499="CF",J499,0))),0)</f>
        <v>0</v>
      </c>
      <c r="AO499" s="75" t="n">
        <f aca="false">IF(AC499&lt;&gt;AE499,(IF(N499="",J499*INFORMAÇÕES!$U$116,IF(N499="O",J499,0))),0)</f>
        <v>0</v>
      </c>
      <c r="AP499" s="75" t="n">
        <f aca="false">IF(H499&lt;&gt;0,J499,0)</f>
        <v>0</v>
      </c>
      <c r="AQ499" s="75" t="n">
        <f aca="false">IF(K499&lt;&gt;0,L499,0)</f>
        <v>0</v>
      </c>
    </row>
    <row r="500" s="174" customFormat="true" ht="14.25" hidden="false" customHeight="false" outlineLevel="0" collapsed="false">
      <c r="A500" s="159" t="n">
        <v>488</v>
      </c>
      <c r="B500" s="160" t="n">
        <f aca="false">R500</f>
        <v>0</v>
      </c>
      <c r="C500" s="161" t="n">
        <f aca="false">T500</f>
        <v>0</v>
      </c>
      <c r="D500" s="162" t="n">
        <f aca="false">U500</f>
        <v>0</v>
      </c>
      <c r="E500" s="163" t="n">
        <f aca="false">'ORÇ.GLOBAL P CAIXA'!E499</f>
        <v>0</v>
      </c>
      <c r="F500" s="163" t="n">
        <f aca="false">IF('ORÇ.GLOBAL EMPRESA'!G499&gt;0,'ORÇ.GLOBAL EMPRESA'!G499,'ORÇ.GLOBAL P CAIXA'!F499)</f>
        <v>0</v>
      </c>
      <c r="G500" s="163" t="n">
        <f aca="false">IF(E500&lt;&gt;0,ROUND(E500*F500,2),IF(AK500=0,(SUMIF($AC$13:$AC$1012,B500,$AK$13:$AK$1012)),AK500))</f>
        <v>0</v>
      </c>
      <c r="H500" s="163" t="n">
        <f aca="false">V500</f>
        <v>0</v>
      </c>
      <c r="I500" s="163" t="n">
        <f aca="false">W500</f>
        <v>0</v>
      </c>
      <c r="J500" s="163" t="n">
        <f aca="false">IF(H500&lt;&gt;0,ROUND(H500*I500,2),IF(AP500=0,(SUMIF($AC$13:$AC$1012,B500,$AP$13:$AP$1012)),AP500))</f>
        <v>0</v>
      </c>
      <c r="K500" s="163" t="n">
        <f aca="false">H500-E500</f>
        <v>0</v>
      </c>
      <c r="L500" s="163" t="n">
        <f aca="false">J500-G500</f>
        <v>0</v>
      </c>
      <c r="M500" s="645" t="str">
        <f aca="false">IF('ORÇ.GLOBAL P CAIXA'!H499&gt;0,'ORÇ.GLOBAL P CAIXA'!H499,"")</f>
        <v/>
      </c>
      <c r="N500" s="646" t="n">
        <f aca="false">'ORÇ.GLOBAL P CAIXA'!I499</f>
        <v>0</v>
      </c>
      <c r="O500" s="166" t="str">
        <f aca="false">S500</f>
        <v/>
      </c>
      <c r="P500" s="167"/>
      <c r="Q500" s="168" t="str">
        <f aca="false">IF(B500&gt;0,"ok","ocultar")</f>
        <v>ocultar</v>
      </c>
      <c r="R500" s="647" t="n">
        <f aca="false">'ORÇ.GLOBAL P CAIXA'!B499</f>
        <v>0</v>
      </c>
      <c r="S500" s="170" t="str">
        <f aca="false">IF('ORÇ.GLOBAL P CAIXA'!N499&lt;&gt;0,'ORÇ.GLOBAL P CAIXA'!N499,"")</f>
        <v/>
      </c>
      <c r="T500" s="648" t="n">
        <f aca="false">'ORÇ.GLOBAL P CAIXA'!O499</f>
        <v>0</v>
      </c>
      <c r="U500" s="172" t="n">
        <f aca="false">'ORÇ.GLOBAL P CAIXA'!P499</f>
        <v>0</v>
      </c>
      <c r="V500" s="173" t="n">
        <f aca="false">'ORÇ.GLOBAL P CAIXA'!E499</f>
        <v>0</v>
      </c>
      <c r="W500" s="173" t="n">
        <f aca="false">F500</f>
        <v>0</v>
      </c>
      <c r="X500" s="649"/>
      <c r="Y500" s="649"/>
      <c r="Z500" s="650"/>
      <c r="AB500" s="88"/>
      <c r="AC500" s="157" t="n">
        <f aca="false">IF(B500=0,AC499,IF(ISNONTEXT(B500)=TRUE(),INT(B500),INT(LEFT(B500,FIND(".",B500)-1))))</f>
        <v>3</v>
      </c>
      <c r="AD500" s="157" t="str">
        <f aca="false">IF(AD501=1,1,IF(B500&lt;&gt;0,1,IF(C500&lt;&gt;0,1,IF(D500&lt;&gt;0,1,IF(E500&lt;&gt;0,1,"")))))</f>
        <v/>
      </c>
      <c r="AE500" s="157" t="str">
        <f aca="false">IF(AC500=0," ",IF(AC500&lt;&gt;AC499,AC500," "))</f>
        <v> </v>
      </c>
      <c r="AF500" s="88"/>
      <c r="AG500" s="75" t="e">
        <f aca="false">IF(AC500&lt;&gt;AE500,(IF(N500=0,G500*(INFORMAÇÕES!$Q$69/INFORMAÇÕES!$Q$72),IF(N500="R",G500,0))),0)</f>
        <v>#DIV/0!</v>
      </c>
      <c r="AH500" s="75" t="e">
        <f aca="false">IF(AC500&lt;&gt;AE500,(IF(N500=0,G500*(INFORMAÇÕES!$Q$70/INFORMAÇÕES!$Q$72),IF(N500="C",G500,0))),0)</f>
        <v>#DIV/0!</v>
      </c>
      <c r="AI500" s="75" t="n">
        <f aca="false">IF(AC500&lt;&gt;AE500,(IF(N500=0,G500*INFORMAÇÕES!$U$115,IF(N500="CF",G500,0))),0)</f>
        <v>0</v>
      </c>
      <c r="AJ500" s="75" t="n">
        <f aca="false">IF(AC500&lt;&gt;AE500,(IF(N500=0,G500*INFORMAÇÕES!$U$116,IF(N500="O",G500,0))),0)</f>
        <v>0</v>
      </c>
      <c r="AK500" s="75" t="n">
        <f aca="false">IF(E500&lt;&gt;0,G500,0)</f>
        <v>0</v>
      </c>
      <c r="AL500" s="75" t="n">
        <f aca="false">IF(AC500&lt;&gt;AE500,(IF(N500=0,J500*(INFORMAÇÕES!$Q$89/INFORMAÇÕES!$Q$92),IF(N500="R",J500,0))),0)</f>
        <v>0</v>
      </c>
      <c r="AM500" s="75" t="n">
        <f aca="false">IF(AC500&lt;&gt;AE500,(IF(N500=0,J500*(INFORMAÇÕES!$Q$90/INFORMAÇÕES!$Q$92),IF(N500="C",J500,0))),0)</f>
        <v>0</v>
      </c>
      <c r="AN500" s="75" t="n">
        <f aca="false">IF(AC500&lt;&gt;AE500,(IF(N500="",J500*INFORMAÇÕES!$U$115,IF(N500="CF",J500,0))),0)</f>
        <v>0</v>
      </c>
      <c r="AO500" s="75" t="n">
        <f aca="false">IF(AC500&lt;&gt;AE500,(IF(N500="",J500*INFORMAÇÕES!$U$116,IF(N500="O",J500,0))),0)</f>
        <v>0</v>
      </c>
      <c r="AP500" s="75" t="n">
        <f aca="false">IF(H500&lt;&gt;0,J500,0)</f>
        <v>0</v>
      </c>
      <c r="AQ500" s="75" t="n">
        <f aca="false">IF(K500&lt;&gt;0,L500,0)</f>
        <v>0</v>
      </c>
    </row>
    <row r="501" s="174" customFormat="true" ht="14.25" hidden="false" customHeight="false" outlineLevel="0" collapsed="false">
      <c r="A501" s="159" t="n">
        <v>489</v>
      </c>
      <c r="B501" s="160" t="n">
        <f aca="false">R501</f>
        <v>0</v>
      </c>
      <c r="C501" s="161" t="n">
        <f aca="false">T501</f>
        <v>0</v>
      </c>
      <c r="D501" s="162" t="n">
        <f aca="false">U501</f>
        <v>0</v>
      </c>
      <c r="E501" s="163" t="n">
        <f aca="false">'ORÇ.GLOBAL P CAIXA'!E500</f>
        <v>0</v>
      </c>
      <c r="F501" s="163" t="n">
        <f aca="false">IF('ORÇ.GLOBAL EMPRESA'!G500&gt;0,'ORÇ.GLOBAL EMPRESA'!G500,'ORÇ.GLOBAL P CAIXA'!F500)</f>
        <v>0</v>
      </c>
      <c r="G501" s="163" t="n">
        <f aca="false">IF(E501&lt;&gt;0,ROUND(E501*F501,2),IF(AK501=0,(SUMIF($AC$13:$AC$1012,B501,$AK$13:$AK$1012)),AK501))</f>
        <v>0</v>
      </c>
      <c r="H501" s="163" t="n">
        <f aca="false">V501</f>
        <v>0</v>
      </c>
      <c r="I501" s="163" t="n">
        <f aca="false">W501</f>
        <v>0</v>
      </c>
      <c r="J501" s="163" t="n">
        <f aca="false">IF(H501&lt;&gt;0,ROUND(H501*I501,2),IF(AP501=0,(SUMIF($AC$13:$AC$1012,B501,$AP$13:$AP$1012)),AP501))</f>
        <v>0</v>
      </c>
      <c r="K501" s="163" t="n">
        <f aca="false">H501-E501</f>
        <v>0</v>
      </c>
      <c r="L501" s="163" t="n">
        <f aca="false">J501-G501</f>
        <v>0</v>
      </c>
      <c r="M501" s="645" t="str">
        <f aca="false">IF('ORÇ.GLOBAL P CAIXA'!H500&gt;0,'ORÇ.GLOBAL P CAIXA'!H500,"")</f>
        <v/>
      </c>
      <c r="N501" s="646" t="n">
        <f aca="false">'ORÇ.GLOBAL P CAIXA'!I500</f>
        <v>0</v>
      </c>
      <c r="O501" s="166" t="str">
        <f aca="false">S501</f>
        <v/>
      </c>
      <c r="P501" s="167"/>
      <c r="Q501" s="168" t="str">
        <f aca="false">IF(B501&gt;0,"ok","ocultar")</f>
        <v>ocultar</v>
      </c>
      <c r="R501" s="647" t="n">
        <f aca="false">'ORÇ.GLOBAL P CAIXA'!B500</f>
        <v>0</v>
      </c>
      <c r="S501" s="170" t="str">
        <f aca="false">IF('ORÇ.GLOBAL P CAIXA'!N500&lt;&gt;0,'ORÇ.GLOBAL P CAIXA'!N500,"")</f>
        <v/>
      </c>
      <c r="T501" s="648" t="n">
        <f aca="false">'ORÇ.GLOBAL P CAIXA'!O500</f>
        <v>0</v>
      </c>
      <c r="U501" s="172" t="n">
        <f aca="false">'ORÇ.GLOBAL P CAIXA'!P500</f>
        <v>0</v>
      </c>
      <c r="V501" s="173" t="n">
        <f aca="false">'ORÇ.GLOBAL P CAIXA'!E500</f>
        <v>0</v>
      </c>
      <c r="W501" s="173" t="n">
        <f aca="false">F501</f>
        <v>0</v>
      </c>
      <c r="X501" s="649"/>
      <c r="Y501" s="649"/>
      <c r="Z501" s="650"/>
      <c r="AB501" s="88"/>
      <c r="AC501" s="157" t="n">
        <f aca="false">IF(B501=0,AC500,IF(ISNONTEXT(B501)=TRUE(),INT(B501),INT(LEFT(B501,FIND(".",B501)-1))))</f>
        <v>3</v>
      </c>
      <c r="AD501" s="157" t="str">
        <f aca="false">IF(AD502=1,1,IF(B501&lt;&gt;0,1,IF(C501&lt;&gt;0,1,IF(D501&lt;&gt;0,1,IF(E501&lt;&gt;0,1,"")))))</f>
        <v/>
      </c>
      <c r="AE501" s="157" t="str">
        <f aca="false">IF(AC501=0," ",IF(AC501&lt;&gt;AC500,AC501," "))</f>
        <v> </v>
      </c>
      <c r="AF501" s="88"/>
      <c r="AG501" s="75" t="e">
        <f aca="false">IF(AC501&lt;&gt;AE501,(IF(N501=0,G501*(INFORMAÇÕES!$Q$69/INFORMAÇÕES!$Q$72),IF(N501="R",G501,0))),0)</f>
        <v>#DIV/0!</v>
      </c>
      <c r="AH501" s="75" t="e">
        <f aca="false">IF(AC501&lt;&gt;AE501,(IF(N501=0,G501*(INFORMAÇÕES!$Q$70/INFORMAÇÕES!$Q$72),IF(N501="C",G501,0))),0)</f>
        <v>#DIV/0!</v>
      </c>
      <c r="AI501" s="75" t="n">
        <f aca="false">IF(AC501&lt;&gt;AE501,(IF(N501=0,G501*INFORMAÇÕES!$U$115,IF(N501="CF",G501,0))),0)</f>
        <v>0</v>
      </c>
      <c r="AJ501" s="75" t="n">
        <f aca="false">IF(AC501&lt;&gt;AE501,(IF(N501=0,G501*INFORMAÇÕES!$U$116,IF(N501="O",G501,0))),0)</f>
        <v>0</v>
      </c>
      <c r="AK501" s="75" t="n">
        <f aca="false">IF(E501&lt;&gt;0,G501,0)</f>
        <v>0</v>
      </c>
      <c r="AL501" s="75" t="n">
        <f aca="false">IF(AC501&lt;&gt;AE501,(IF(N501=0,J501*(INFORMAÇÕES!$Q$89/INFORMAÇÕES!$Q$92),IF(N501="R",J501,0))),0)</f>
        <v>0</v>
      </c>
      <c r="AM501" s="75" t="n">
        <f aca="false">IF(AC501&lt;&gt;AE501,(IF(N501=0,J501*(INFORMAÇÕES!$Q$90/INFORMAÇÕES!$Q$92),IF(N501="C",J501,0))),0)</f>
        <v>0</v>
      </c>
      <c r="AN501" s="75" t="n">
        <f aca="false">IF(AC501&lt;&gt;AE501,(IF(N501="",J501*INFORMAÇÕES!$U$115,IF(N501="CF",J501,0))),0)</f>
        <v>0</v>
      </c>
      <c r="AO501" s="75" t="n">
        <f aca="false">IF(AC501&lt;&gt;AE501,(IF(N501="",J501*INFORMAÇÕES!$U$116,IF(N501="O",J501,0))),0)</f>
        <v>0</v>
      </c>
      <c r="AP501" s="75" t="n">
        <f aca="false">IF(H501&lt;&gt;0,J501,0)</f>
        <v>0</v>
      </c>
      <c r="AQ501" s="75" t="n">
        <f aca="false">IF(K501&lt;&gt;0,L501,0)</f>
        <v>0</v>
      </c>
    </row>
    <row r="502" s="174" customFormat="true" ht="14.25" hidden="false" customHeight="false" outlineLevel="0" collapsed="false">
      <c r="A502" s="159" t="n">
        <v>490</v>
      </c>
      <c r="B502" s="160" t="n">
        <f aca="false">R502</f>
        <v>0</v>
      </c>
      <c r="C502" s="161" t="n">
        <f aca="false">T502</f>
        <v>0</v>
      </c>
      <c r="D502" s="162" t="n">
        <f aca="false">U502</f>
        <v>0</v>
      </c>
      <c r="E502" s="163" t="n">
        <f aca="false">'ORÇ.GLOBAL P CAIXA'!E501</f>
        <v>0</v>
      </c>
      <c r="F502" s="163" t="n">
        <f aca="false">IF('ORÇ.GLOBAL EMPRESA'!G501&gt;0,'ORÇ.GLOBAL EMPRESA'!G501,'ORÇ.GLOBAL P CAIXA'!F501)</f>
        <v>0</v>
      </c>
      <c r="G502" s="163" t="n">
        <f aca="false">IF(E502&lt;&gt;0,ROUND(E502*F502,2),IF(AK502=0,(SUMIF($AC$13:$AC$1012,B502,$AK$13:$AK$1012)),AK502))</f>
        <v>0</v>
      </c>
      <c r="H502" s="163" t="n">
        <f aca="false">V502</f>
        <v>0</v>
      </c>
      <c r="I502" s="163" t="n">
        <f aca="false">W502</f>
        <v>0</v>
      </c>
      <c r="J502" s="163" t="n">
        <f aca="false">IF(H502&lt;&gt;0,ROUND(H502*I502,2),IF(AP502=0,(SUMIF($AC$13:$AC$1012,B502,$AP$13:$AP$1012)),AP502))</f>
        <v>0</v>
      </c>
      <c r="K502" s="163" t="n">
        <f aca="false">H502-E502</f>
        <v>0</v>
      </c>
      <c r="L502" s="163" t="n">
        <f aca="false">J502-G502</f>
        <v>0</v>
      </c>
      <c r="M502" s="645" t="str">
        <f aca="false">IF('ORÇ.GLOBAL P CAIXA'!H501&gt;0,'ORÇ.GLOBAL P CAIXA'!H501,"")</f>
        <v/>
      </c>
      <c r="N502" s="646" t="n">
        <f aca="false">'ORÇ.GLOBAL P CAIXA'!I501</f>
        <v>0</v>
      </c>
      <c r="O502" s="166" t="str">
        <f aca="false">S502</f>
        <v/>
      </c>
      <c r="P502" s="167"/>
      <c r="Q502" s="168" t="str">
        <f aca="false">IF(B502&gt;0,"ok","ocultar")</f>
        <v>ocultar</v>
      </c>
      <c r="R502" s="647" t="n">
        <f aca="false">'ORÇ.GLOBAL P CAIXA'!B501</f>
        <v>0</v>
      </c>
      <c r="S502" s="170" t="str">
        <f aca="false">IF('ORÇ.GLOBAL P CAIXA'!N501&lt;&gt;0,'ORÇ.GLOBAL P CAIXA'!N501,"")</f>
        <v/>
      </c>
      <c r="T502" s="648" t="n">
        <f aca="false">'ORÇ.GLOBAL P CAIXA'!O501</f>
        <v>0</v>
      </c>
      <c r="U502" s="172" t="n">
        <f aca="false">'ORÇ.GLOBAL P CAIXA'!P501</f>
        <v>0</v>
      </c>
      <c r="V502" s="173" t="n">
        <f aca="false">'ORÇ.GLOBAL P CAIXA'!E501</f>
        <v>0</v>
      </c>
      <c r="W502" s="173" t="n">
        <f aca="false">F502</f>
        <v>0</v>
      </c>
      <c r="X502" s="649"/>
      <c r="Y502" s="649"/>
      <c r="Z502" s="650"/>
      <c r="AB502" s="88"/>
      <c r="AC502" s="157" t="n">
        <f aca="false">IF(B502=0,AC501,IF(ISNONTEXT(B502)=TRUE(),INT(B502),INT(LEFT(B502,FIND(".",B502)-1))))</f>
        <v>3</v>
      </c>
      <c r="AD502" s="157" t="str">
        <f aca="false">IF(AD503=1,1,IF(B502&lt;&gt;0,1,IF(C502&lt;&gt;0,1,IF(D502&lt;&gt;0,1,IF(E502&lt;&gt;0,1,"")))))</f>
        <v/>
      </c>
      <c r="AE502" s="157" t="str">
        <f aca="false">IF(AC502=0," ",IF(AC502&lt;&gt;AC501,AC502," "))</f>
        <v> </v>
      </c>
      <c r="AF502" s="88"/>
      <c r="AG502" s="75" t="e">
        <f aca="false">IF(AC502&lt;&gt;AE502,(IF(N502=0,G502*(INFORMAÇÕES!$Q$69/INFORMAÇÕES!$Q$72),IF(N502="R",G502,0))),0)</f>
        <v>#DIV/0!</v>
      </c>
      <c r="AH502" s="75" t="e">
        <f aca="false">IF(AC502&lt;&gt;AE502,(IF(N502=0,G502*(INFORMAÇÕES!$Q$70/INFORMAÇÕES!$Q$72),IF(N502="C",G502,0))),0)</f>
        <v>#DIV/0!</v>
      </c>
      <c r="AI502" s="75" t="n">
        <f aca="false">IF(AC502&lt;&gt;AE502,(IF(N502=0,G502*INFORMAÇÕES!$U$115,IF(N502="CF",G502,0))),0)</f>
        <v>0</v>
      </c>
      <c r="AJ502" s="75" t="n">
        <f aca="false">IF(AC502&lt;&gt;AE502,(IF(N502=0,G502*INFORMAÇÕES!$U$116,IF(N502="O",G502,0))),0)</f>
        <v>0</v>
      </c>
      <c r="AK502" s="75" t="n">
        <f aca="false">IF(E502&lt;&gt;0,G502,0)</f>
        <v>0</v>
      </c>
      <c r="AL502" s="75" t="n">
        <f aca="false">IF(AC502&lt;&gt;AE502,(IF(N502=0,J502*(INFORMAÇÕES!$Q$89/INFORMAÇÕES!$Q$92),IF(N502="R",J502,0))),0)</f>
        <v>0</v>
      </c>
      <c r="AM502" s="75" t="n">
        <f aca="false">IF(AC502&lt;&gt;AE502,(IF(N502=0,J502*(INFORMAÇÕES!$Q$90/INFORMAÇÕES!$Q$92),IF(N502="C",J502,0))),0)</f>
        <v>0</v>
      </c>
      <c r="AN502" s="75" t="n">
        <f aca="false">IF(AC502&lt;&gt;AE502,(IF(N502="",J502*INFORMAÇÕES!$U$115,IF(N502="CF",J502,0))),0)</f>
        <v>0</v>
      </c>
      <c r="AO502" s="75" t="n">
        <f aca="false">IF(AC502&lt;&gt;AE502,(IF(N502="",J502*INFORMAÇÕES!$U$116,IF(N502="O",J502,0))),0)</f>
        <v>0</v>
      </c>
      <c r="AP502" s="75" t="n">
        <f aca="false">IF(H502&lt;&gt;0,J502,0)</f>
        <v>0</v>
      </c>
      <c r="AQ502" s="75" t="n">
        <f aca="false">IF(K502&lt;&gt;0,L502,0)</f>
        <v>0</v>
      </c>
    </row>
    <row r="503" s="174" customFormat="true" ht="14.25" hidden="false" customHeight="false" outlineLevel="0" collapsed="false">
      <c r="A503" s="159" t="n">
        <v>491</v>
      </c>
      <c r="B503" s="160" t="n">
        <f aca="false">R503</f>
        <v>0</v>
      </c>
      <c r="C503" s="161" t="n">
        <f aca="false">T503</f>
        <v>0</v>
      </c>
      <c r="D503" s="162" t="n">
        <f aca="false">U503</f>
        <v>0</v>
      </c>
      <c r="E503" s="163" t="n">
        <f aca="false">'ORÇ.GLOBAL P CAIXA'!E502</f>
        <v>0</v>
      </c>
      <c r="F503" s="163" t="n">
        <f aca="false">IF('ORÇ.GLOBAL EMPRESA'!G502&gt;0,'ORÇ.GLOBAL EMPRESA'!G502,'ORÇ.GLOBAL P CAIXA'!F502)</f>
        <v>0</v>
      </c>
      <c r="G503" s="163" t="n">
        <f aca="false">IF(E503&lt;&gt;0,ROUND(E503*F503,2),IF(AK503=0,(SUMIF($AC$13:$AC$1012,B503,$AK$13:$AK$1012)),AK503))</f>
        <v>0</v>
      </c>
      <c r="H503" s="163" t="n">
        <f aca="false">V503</f>
        <v>0</v>
      </c>
      <c r="I503" s="163" t="n">
        <f aca="false">W503</f>
        <v>0</v>
      </c>
      <c r="J503" s="163" t="n">
        <f aca="false">IF(H503&lt;&gt;0,ROUND(H503*I503,2),IF(AP503=0,(SUMIF($AC$13:$AC$1012,B503,$AP$13:$AP$1012)),AP503))</f>
        <v>0</v>
      </c>
      <c r="K503" s="163" t="n">
        <f aca="false">H503-E503</f>
        <v>0</v>
      </c>
      <c r="L503" s="163" t="n">
        <f aca="false">J503-G503</f>
        <v>0</v>
      </c>
      <c r="M503" s="645" t="str">
        <f aca="false">IF('ORÇ.GLOBAL P CAIXA'!H502&gt;0,'ORÇ.GLOBAL P CAIXA'!H502,"")</f>
        <v/>
      </c>
      <c r="N503" s="646" t="n">
        <f aca="false">'ORÇ.GLOBAL P CAIXA'!I502</f>
        <v>0</v>
      </c>
      <c r="O503" s="166" t="str">
        <f aca="false">S503</f>
        <v/>
      </c>
      <c r="P503" s="167"/>
      <c r="Q503" s="168" t="str">
        <f aca="false">IF(B503&gt;0,"ok","ocultar")</f>
        <v>ocultar</v>
      </c>
      <c r="R503" s="647" t="n">
        <f aca="false">'ORÇ.GLOBAL P CAIXA'!B502</f>
        <v>0</v>
      </c>
      <c r="S503" s="170" t="str">
        <f aca="false">IF('ORÇ.GLOBAL P CAIXA'!N502&lt;&gt;0,'ORÇ.GLOBAL P CAIXA'!N502,"")</f>
        <v/>
      </c>
      <c r="T503" s="648" t="n">
        <f aca="false">'ORÇ.GLOBAL P CAIXA'!O502</f>
        <v>0</v>
      </c>
      <c r="U503" s="172" t="n">
        <f aca="false">'ORÇ.GLOBAL P CAIXA'!P502</f>
        <v>0</v>
      </c>
      <c r="V503" s="173" t="n">
        <f aca="false">'ORÇ.GLOBAL P CAIXA'!E502</f>
        <v>0</v>
      </c>
      <c r="W503" s="173" t="n">
        <f aca="false">F503</f>
        <v>0</v>
      </c>
      <c r="X503" s="649"/>
      <c r="Y503" s="649"/>
      <c r="Z503" s="650"/>
      <c r="AB503" s="88"/>
      <c r="AC503" s="157" t="n">
        <f aca="false">IF(B503=0,AC502,IF(ISNONTEXT(B503)=TRUE(),INT(B503),INT(LEFT(B503,FIND(".",B503)-1))))</f>
        <v>3</v>
      </c>
      <c r="AD503" s="157" t="str">
        <f aca="false">IF(AD504=1,1,IF(B503&lt;&gt;0,1,IF(C503&lt;&gt;0,1,IF(D503&lt;&gt;0,1,IF(E503&lt;&gt;0,1,"")))))</f>
        <v/>
      </c>
      <c r="AE503" s="157" t="str">
        <f aca="false">IF(AC503=0," ",IF(AC503&lt;&gt;AC502,AC503," "))</f>
        <v> </v>
      </c>
      <c r="AF503" s="88"/>
      <c r="AG503" s="75" t="e">
        <f aca="false">IF(AC503&lt;&gt;AE503,(IF(N503=0,G503*(INFORMAÇÕES!$Q$69/INFORMAÇÕES!$Q$72),IF(N503="R",G503,0))),0)</f>
        <v>#DIV/0!</v>
      </c>
      <c r="AH503" s="75" t="e">
        <f aca="false">IF(AC503&lt;&gt;AE503,(IF(N503=0,G503*(INFORMAÇÕES!$Q$70/INFORMAÇÕES!$Q$72),IF(N503="C",G503,0))),0)</f>
        <v>#DIV/0!</v>
      </c>
      <c r="AI503" s="75" t="n">
        <f aca="false">IF(AC503&lt;&gt;AE503,(IF(N503=0,G503*INFORMAÇÕES!$U$115,IF(N503="CF",G503,0))),0)</f>
        <v>0</v>
      </c>
      <c r="AJ503" s="75" t="n">
        <f aca="false">IF(AC503&lt;&gt;AE503,(IF(N503=0,G503*INFORMAÇÕES!$U$116,IF(N503="O",G503,0))),0)</f>
        <v>0</v>
      </c>
      <c r="AK503" s="75" t="n">
        <f aca="false">IF(E503&lt;&gt;0,G503,0)</f>
        <v>0</v>
      </c>
      <c r="AL503" s="75" t="n">
        <f aca="false">IF(AC503&lt;&gt;AE503,(IF(N503=0,J503*(INFORMAÇÕES!$Q$89/INFORMAÇÕES!$Q$92),IF(N503="R",J503,0))),0)</f>
        <v>0</v>
      </c>
      <c r="AM503" s="75" t="n">
        <f aca="false">IF(AC503&lt;&gt;AE503,(IF(N503=0,J503*(INFORMAÇÕES!$Q$90/INFORMAÇÕES!$Q$92),IF(N503="C",J503,0))),0)</f>
        <v>0</v>
      </c>
      <c r="AN503" s="75" t="n">
        <f aca="false">IF(AC503&lt;&gt;AE503,(IF(N503="",J503*INFORMAÇÕES!$U$115,IF(N503="CF",J503,0))),0)</f>
        <v>0</v>
      </c>
      <c r="AO503" s="75" t="n">
        <f aca="false">IF(AC503&lt;&gt;AE503,(IF(N503="",J503*INFORMAÇÕES!$U$116,IF(N503="O",J503,0))),0)</f>
        <v>0</v>
      </c>
      <c r="AP503" s="75" t="n">
        <f aca="false">IF(H503&lt;&gt;0,J503,0)</f>
        <v>0</v>
      </c>
      <c r="AQ503" s="75" t="n">
        <f aca="false">IF(K503&lt;&gt;0,L503,0)</f>
        <v>0</v>
      </c>
    </row>
    <row r="504" s="174" customFormat="true" ht="14.25" hidden="false" customHeight="false" outlineLevel="0" collapsed="false">
      <c r="A504" s="159" t="n">
        <v>492</v>
      </c>
      <c r="B504" s="160" t="n">
        <f aca="false">R504</f>
        <v>0</v>
      </c>
      <c r="C504" s="161" t="n">
        <f aca="false">T504</f>
        <v>0</v>
      </c>
      <c r="D504" s="162" t="n">
        <f aca="false">U504</f>
        <v>0</v>
      </c>
      <c r="E504" s="163" t="n">
        <f aca="false">'ORÇ.GLOBAL P CAIXA'!E503</f>
        <v>0</v>
      </c>
      <c r="F504" s="163" t="n">
        <f aca="false">IF('ORÇ.GLOBAL EMPRESA'!G503&gt;0,'ORÇ.GLOBAL EMPRESA'!G503,'ORÇ.GLOBAL P CAIXA'!F503)</f>
        <v>0</v>
      </c>
      <c r="G504" s="163" t="n">
        <f aca="false">IF(E504&lt;&gt;0,ROUND(E504*F504,2),IF(AK504=0,(SUMIF($AC$13:$AC$1012,B504,$AK$13:$AK$1012)),AK504))</f>
        <v>0</v>
      </c>
      <c r="H504" s="163" t="n">
        <f aca="false">V504</f>
        <v>0</v>
      </c>
      <c r="I504" s="163" t="n">
        <f aca="false">W504</f>
        <v>0</v>
      </c>
      <c r="J504" s="163" t="n">
        <f aca="false">IF(H504&lt;&gt;0,ROUND(H504*I504,2),IF(AP504=0,(SUMIF($AC$13:$AC$1012,B504,$AP$13:$AP$1012)),AP504))</f>
        <v>0</v>
      </c>
      <c r="K504" s="163" t="n">
        <f aca="false">H504-E504</f>
        <v>0</v>
      </c>
      <c r="L504" s="163" t="n">
        <f aca="false">J504-G504</f>
        <v>0</v>
      </c>
      <c r="M504" s="645" t="str">
        <f aca="false">IF('ORÇ.GLOBAL P CAIXA'!H503&gt;0,'ORÇ.GLOBAL P CAIXA'!H503,"")</f>
        <v/>
      </c>
      <c r="N504" s="646" t="n">
        <f aca="false">'ORÇ.GLOBAL P CAIXA'!I503</f>
        <v>0</v>
      </c>
      <c r="O504" s="166" t="str">
        <f aca="false">S504</f>
        <v/>
      </c>
      <c r="P504" s="167"/>
      <c r="Q504" s="168" t="str">
        <f aca="false">IF(B504&gt;0,"ok","ocultar")</f>
        <v>ocultar</v>
      </c>
      <c r="R504" s="647" t="n">
        <f aca="false">'ORÇ.GLOBAL P CAIXA'!B503</f>
        <v>0</v>
      </c>
      <c r="S504" s="170" t="str">
        <f aca="false">IF('ORÇ.GLOBAL P CAIXA'!N503&lt;&gt;0,'ORÇ.GLOBAL P CAIXA'!N503,"")</f>
        <v/>
      </c>
      <c r="T504" s="648" t="n">
        <f aca="false">'ORÇ.GLOBAL P CAIXA'!O503</f>
        <v>0</v>
      </c>
      <c r="U504" s="172" t="n">
        <f aca="false">'ORÇ.GLOBAL P CAIXA'!P503</f>
        <v>0</v>
      </c>
      <c r="V504" s="173" t="n">
        <f aca="false">'ORÇ.GLOBAL P CAIXA'!E503</f>
        <v>0</v>
      </c>
      <c r="W504" s="173" t="n">
        <f aca="false">F504</f>
        <v>0</v>
      </c>
      <c r="X504" s="649"/>
      <c r="Y504" s="649"/>
      <c r="Z504" s="650"/>
      <c r="AB504" s="88"/>
      <c r="AC504" s="157" t="n">
        <f aca="false">IF(B504=0,AC503,IF(ISNONTEXT(B504)=TRUE(),INT(B504),INT(LEFT(B504,FIND(".",B504)-1))))</f>
        <v>3</v>
      </c>
      <c r="AD504" s="157" t="str">
        <f aca="false">IF(AD505=1,1,IF(B504&lt;&gt;0,1,IF(C504&lt;&gt;0,1,IF(D504&lt;&gt;0,1,IF(E504&lt;&gt;0,1,"")))))</f>
        <v/>
      </c>
      <c r="AE504" s="157" t="str">
        <f aca="false">IF(AC504=0," ",IF(AC504&lt;&gt;AC503,AC504," "))</f>
        <v> </v>
      </c>
      <c r="AF504" s="88"/>
      <c r="AG504" s="75" t="e">
        <f aca="false">IF(AC504&lt;&gt;AE504,(IF(N504=0,G504*(INFORMAÇÕES!$Q$69/INFORMAÇÕES!$Q$72),IF(N504="R",G504,0))),0)</f>
        <v>#DIV/0!</v>
      </c>
      <c r="AH504" s="75" t="e">
        <f aca="false">IF(AC504&lt;&gt;AE504,(IF(N504=0,G504*(INFORMAÇÕES!$Q$70/INFORMAÇÕES!$Q$72),IF(N504="C",G504,0))),0)</f>
        <v>#DIV/0!</v>
      </c>
      <c r="AI504" s="75" t="n">
        <f aca="false">IF(AC504&lt;&gt;AE504,(IF(N504=0,G504*INFORMAÇÕES!$U$115,IF(N504="CF",G504,0))),0)</f>
        <v>0</v>
      </c>
      <c r="AJ504" s="75" t="n">
        <f aca="false">IF(AC504&lt;&gt;AE504,(IF(N504=0,G504*INFORMAÇÕES!$U$116,IF(N504="O",G504,0))),0)</f>
        <v>0</v>
      </c>
      <c r="AK504" s="75" t="n">
        <f aca="false">IF(E504&lt;&gt;0,G504,0)</f>
        <v>0</v>
      </c>
      <c r="AL504" s="75" t="n">
        <f aca="false">IF(AC504&lt;&gt;AE504,(IF(N504=0,J504*(INFORMAÇÕES!$Q$89/INFORMAÇÕES!$Q$92),IF(N504="R",J504,0))),0)</f>
        <v>0</v>
      </c>
      <c r="AM504" s="75" t="n">
        <f aca="false">IF(AC504&lt;&gt;AE504,(IF(N504=0,J504*(INFORMAÇÕES!$Q$90/INFORMAÇÕES!$Q$92),IF(N504="C",J504,0))),0)</f>
        <v>0</v>
      </c>
      <c r="AN504" s="75" t="n">
        <f aca="false">IF(AC504&lt;&gt;AE504,(IF(N504="",J504*INFORMAÇÕES!$U$115,IF(N504="CF",J504,0))),0)</f>
        <v>0</v>
      </c>
      <c r="AO504" s="75" t="n">
        <f aca="false">IF(AC504&lt;&gt;AE504,(IF(N504="",J504*INFORMAÇÕES!$U$116,IF(N504="O",J504,0))),0)</f>
        <v>0</v>
      </c>
      <c r="AP504" s="75" t="n">
        <f aca="false">IF(H504&lt;&gt;0,J504,0)</f>
        <v>0</v>
      </c>
      <c r="AQ504" s="75" t="n">
        <f aca="false">IF(K504&lt;&gt;0,L504,0)</f>
        <v>0</v>
      </c>
    </row>
    <row r="505" s="174" customFormat="true" ht="14.25" hidden="false" customHeight="false" outlineLevel="0" collapsed="false">
      <c r="A505" s="159" t="n">
        <v>493</v>
      </c>
      <c r="B505" s="160" t="n">
        <f aca="false">R505</f>
        <v>0</v>
      </c>
      <c r="C505" s="161" t="n">
        <f aca="false">T505</f>
        <v>0</v>
      </c>
      <c r="D505" s="162" t="n">
        <f aca="false">U505</f>
        <v>0</v>
      </c>
      <c r="E505" s="163" t="n">
        <f aca="false">'ORÇ.GLOBAL P CAIXA'!E504</f>
        <v>0</v>
      </c>
      <c r="F505" s="163" t="n">
        <f aca="false">IF('ORÇ.GLOBAL EMPRESA'!G504&gt;0,'ORÇ.GLOBAL EMPRESA'!G504,'ORÇ.GLOBAL P CAIXA'!F504)</f>
        <v>0</v>
      </c>
      <c r="G505" s="163" t="n">
        <f aca="false">IF(E505&lt;&gt;0,ROUND(E505*F505,2),IF(AK505=0,(SUMIF($AC$13:$AC$1012,B505,$AK$13:$AK$1012)),AK505))</f>
        <v>0</v>
      </c>
      <c r="H505" s="163" t="n">
        <f aca="false">V505</f>
        <v>0</v>
      </c>
      <c r="I505" s="163" t="n">
        <f aca="false">W505</f>
        <v>0</v>
      </c>
      <c r="J505" s="163" t="n">
        <f aca="false">IF(H505&lt;&gt;0,ROUND(H505*I505,2),IF(AP505=0,(SUMIF($AC$13:$AC$1012,B505,$AP$13:$AP$1012)),AP505))</f>
        <v>0</v>
      </c>
      <c r="K505" s="163" t="n">
        <f aca="false">H505-E505</f>
        <v>0</v>
      </c>
      <c r="L505" s="163" t="n">
        <f aca="false">J505-G505</f>
        <v>0</v>
      </c>
      <c r="M505" s="645" t="str">
        <f aca="false">IF('ORÇ.GLOBAL P CAIXA'!H504&gt;0,'ORÇ.GLOBAL P CAIXA'!H504,"")</f>
        <v/>
      </c>
      <c r="N505" s="646" t="n">
        <f aca="false">'ORÇ.GLOBAL P CAIXA'!I504</f>
        <v>0</v>
      </c>
      <c r="O505" s="166" t="str">
        <f aca="false">S505</f>
        <v/>
      </c>
      <c r="P505" s="167"/>
      <c r="Q505" s="168" t="str">
        <f aca="false">IF(B505&gt;0,"ok","ocultar")</f>
        <v>ocultar</v>
      </c>
      <c r="R505" s="647" t="n">
        <f aca="false">'ORÇ.GLOBAL P CAIXA'!B504</f>
        <v>0</v>
      </c>
      <c r="S505" s="170" t="str">
        <f aca="false">IF('ORÇ.GLOBAL P CAIXA'!N504&lt;&gt;0,'ORÇ.GLOBAL P CAIXA'!N504,"")</f>
        <v/>
      </c>
      <c r="T505" s="648" t="n">
        <f aca="false">'ORÇ.GLOBAL P CAIXA'!O504</f>
        <v>0</v>
      </c>
      <c r="U505" s="172" t="n">
        <f aca="false">'ORÇ.GLOBAL P CAIXA'!P504</f>
        <v>0</v>
      </c>
      <c r="V505" s="173" t="n">
        <f aca="false">'ORÇ.GLOBAL P CAIXA'!E504</f>
        <v>0</v>
      </c>
      <c r="W505" s="173" t="n">
        <f aca="false">F505</f>
        <v>0</v>
      </c>
      <c r="X505" s="649"/>
      <c r="Y505" s="649"/>
      <c r="Z505" s="650"/>
      <c r="AB505" s="88"/>
      <c r="AC505" s="157" t="n">
        <f aca="false">IF(B505=0,AC504,IF(ISNONTEXT(B505)=TRUE(),INT(B505),INT(LEFT(B505,FIND(".",B505)-1))))</f>
        <v>3</v>
      </c>
      <c r="AD505" s="157" t="str">
        <f aca="false">IF(AD506=1,1,IF(B505&lt;&gt;0,1,IF(C505&lt;&gt;0,1,IF(D505&lt;&gt;0,1,IF(E505&lt;&gt;0,1,"")))))</f>
        <v/>
      </c>
      <c r="AE505" s="157" t="str">
        <f aca="false">IF(AC505=0," ",IF(AC505&lt;&gt;AC504,AC505," "))</f>
        <v> </v>
      </c>
      <c r="AF505" s="88"/>
      <c r="AG505" s="75" t="e">
        <f aca="false">IF(AC505&lt;&gt;AE505,(IF(N505=0,G505*(INFORMAÇÕES!$Q$69/INFORMAÇÕES!$Q$72),IF(N505="R",G505,0))),0)</f>
        <v>#DIV/0!</v>
      </c>
      <c r="AH505" s="75" t="e">
        <f aca="false">IF(AC505&lt;&gt;AE505,(IF(N505=0,G505*(INFORMAÇÕES!$Q$70/INFORMAÇÕES!$Q$72),IF(N505="C",G505,0))),0)</f>
        <v>#DIV/0!</v>
      </c>
      <c r="AI505" s="75" t="n">
        <f aca="false">IF(AC505&lt;&gt;AE505,(IF(N505=0,G505*INFORMAÇÕES!$U$115,IF(N505="CF",G505,0))),0)</f>
        <v>0</v>
      </c>
      <c r="AJ505" s="75" t="n">
        <f aca="false">IF(AC505&lt;&gt;AE505,(IF(N505=0,G505*INFORMAÇÕES!$U$116,IF(N505="O",G505,0))),0)</f>
        <v>0</v>
      </c>
      <c r="AK505" s="75" t="n">
        <f aca="false">IF(E505&lt;&gt;0,G505,0)</f>
        <v>0</v>
      </c>
      <c r="AL505" s="75" t="n">
        <f aca="false">IF(AC505&lt;&gt;AE505,(IF(N505=0,J505*(INFORMAÇÕES!$Q$89/INFORMAÇÕES!$Q$92),IF(N505="R",J505,0))),0)</f>
        <v>0</v>
      </c>
      <c r="AM505" s="75" t="n">
        <f aca="false">IF(AC505&lt;&gt;AE505,(IF(N505=0,J505*(INFORMAÇÕES!$Q$90/INFORMAÇÕES!$Q$92),IF(N505="C",J505,0))),0)</f>
        <v>0</v>
      </c>
      <c r="AN505" s="75" t="n">
        <f aca="false">IF(AC505&lt;&gt;AE505,(IF(N505="",J505*INFORMAÇÕES!$U$115,IF(N505="CF",J505,0))),0)</f>
        <v>0</v>
      </c>
      <c r="AO505" s="75" t="n">
        <f aca="false">IF(AC505&lt;&gt;AE505,(IF(N505="",J505*INFORMAÇÕES!$U$116,IF(N505="O",J505,0))),0)</f>
        <v>0</v>
      </c>
      <c r="AP505" s="75" t="n">
        <f aca="false">IF(H505&lt;&gt;0,J505,0)</f>
        <v>0</v>
      </c>
      <c r="AQ505" s="75" t="n">
        <f aca="false">IF(K505&lt;&gt;0,L505,0)</f>
        <v>0</v>
      </c>
    </row>
    <row r="506" s="174" customFormat="true" ht="14.25" hidden="false" customHeight="false" outlineLevel="0" collapsed="false">
      <c r="A506" s="159" t="n">
        <v>494</v>
      </c>
      <c r="B506" s="160" t="n">
        <f aca="false">R506</f>
        <v>0</v>
      </c>
      <c r="C506" s="161" t="n">
        <f aca="false">T506</f>
        <v>0</v>
      </c>
      <c r="D506" s="162" t="n">
        <f aca="false">U506</f>
        <v>0</v>
      </c>
      <c r="E506" s="163" t="n">
        <f aca="false">'ORÇ.GLOBAL P CAIXA'!E505</f>
        <v>0</v>
      </c>
      <c r="F506" s="163" t="n">
        <f aca="false">IF('ORÇ.GLOBAL EMPRESA'!G505&gt;0,'ORÇ.GLOBAL EMPRESA'!G505,'ORÇ.GLOBAL P CAIXA'!F505)</f>
        <v>0</v>
      </c>
      <c r="G506" s="163" t="n">
        <f aca="false">IF(E506&lt;&gt;0,ROUND(E506*F506,2),IF(AK506=0,(SUMIF($AC$13:$AC$1012,B506,$AK$13:$AK$1012)),AK506))</f>
        <v>0</v>
      </c>
      <c r="H506" s="163" t="n">
        <f aca="false">V506</f>
        <v>0</v>
      </c>
      <c r="I506" s="163" t="n">
        <f aca="false">W506</f>
        <v>0</v>
      </c>
      <c r="J506" s="163" t="n">
        <f aca="false">IF(H506&lt;&gt;0,ROUND(H506*I506,2),IF(AP506=0,(SUMIF($AC$13:$AC$1012,B506,$AP$13:$AP$1012)),AP506))</f>
        <v>0</v>
      </c>
      <c r="K506" s="163" t="n">
        <f aca="false">H506-E506</f>
        <v>0</v>
      </c>
      <c r="L506" s="163" t="n">
        <f aca="false">J506-G506</f>
        <v>0</v>
      </c>
      <c r="M506" s="645" t="str">
        <f aca="false">IF('ORÇ.GLOBAL P CAIXA'!H505&gt;0,'ORÇ.GLOBAL P CAIXA'!H505,"")</f>
        <v/>
      </c>
      <c r="N506" s="646" t="n">
        <f aca="false">'ORÇ.GLOBAL P CAIXA'!I505</f>
        <v>0</v>
      </c>
      <c r="O506" s="166" t="str">
        <f aca="false">S506</f>
        <v/>
      </c>
      <c r="P506" s="167"/>
      <c r="Q506" s="168" t="str">
        <f aca="false">IF(B506&gt;0,"ok","ocultar")</f>
        <v>ocultar</v>
      </c>
      <c r="R506" s="647" t="n">
        <f aca="false">'ORÇ.GLOBAL P CAIXA'!B505</f>
        <v>0</v>
      </c>
      <c r="S506" s="170" t="str">
        <f aca="false">IF('ORÇ.GLOBAL P CAIXA'!N505&lt;&gt;0,'ORÇ.GLOBAL P CAIXA'!N505,"")</f>
        <v/>
      </c>
      <c r="T506" s="648" t="n">
        <f aca="false">'ORÇ.GLOBAL P CAIXA'!O505</f>
        <v>0</v>
      </c>
      <c r="U506" s="172" t="n">
        <f aca="false">'ORÇ.GLOBAL P CAIXA'!P505</f>
        <v>0</v>
      </c>
      <c r="V506" s="173" t="n">
        <f aca="false">'ORÇ.GLOBAL P CAIXA'!E505</f>
        <v>0</v>
      </c>
      <c r="W506" s="173" t="n">
        <f aca="false">F506</f>
        <v>0</v>
      </c>
      <c r="X506" s="649"/>
      <c r="Y506" s="649"/>
      <c r="Z506" s="650"/>
      <c r="AB506" s="88"/>
      <c r="AC506" s="157" t="n">
        <f aca="false">IF(B506=0,AC505,IF(ISNONTEXT(B506)=TRUE(),INT(B506),INT(LEFT(B506,FIND(".",B506)-1))))</f>
        <v>3</v>
      </c>
      <c r="AD506" s="157" t="str">
        <f aca="false">IF(AD507=1,1,IF(B506&lt;&gt;0,1,IF(C506&lt;&gt;0,1,IF(D506&lt;&gt;0,1,IF(E506&lt;&gt;0,1,"")))))</f>
        <v/>
      </c>
      <c r="AE506" s="157" t="str">
        <f aca="false">IF(AC506=0," ",IF(AC506&lt;&gt;AC505,AC506," "))</f>
        <v> </v>
      </c>
      <c r="AF506" s="88"/>
      <c r="AG506" s="75" t="e">
        <f aca="false">IF(AC506&lt;&gt;AE506,(IF(N506=0,G506*(INFORMAÇÕES!$Q$69/INFORMAÇÕES!$Q$72),IF(N506="R",G506,0))),0)</f>
        <v>#DIV/0!</v>
      </c>
      <c r="AH506" s="75" t="e">
        <f aca="false">IF(AC506&lt;&gt;AE506,(IF(N506=0,G506*(INFORMAÇÕES!$Q$70/INFORMAÇÕES!$Q$72),IF(N506="C",G506,0))),0)</f>
        <v>#DIV/0!</v>
      </c>
      <c r="AI506" s="75" t="n">
        <f aca="false">IF(AC506&lt;&gt;AE506,(IF(N506=0,G506*INFORMAÇÕES!$U$115,IF(N506="CF",G506,0))),0)</f>
        <v>0</v>
      </c>
      <c r="AJ506" s="75" t="n">
        <f aca="false">IF(AC506&lt;&gt;AE506,(IF(N506=0,G506*INFORMAÇÕES!$U$116,IF(N506="O",G506,0))),0)</f>
        <v>0</v>
      </c>
      <c r="AK506" s="75" t="n">
        <f aca="false">IF(E506&lt;&gt;0,G506,0)</f>
        <v>0</v>
      </c>
      <c r="AL506" s="75" t="n">
        <f aca="false">IF(AC506&lt;&gt;AE506,(IF(N506=0,J506*(INFORMAÇÕES!$Q$89/INFORMAÇÕES!$Q$92),IF(N506="R",J506,0))),0)</f>
        <v>0</v>
      </c>
      <c r="AM506" s="75" t="n">
        <f aca="false">IF(AC506&lt;&gt;AE506,(IF(N506=0,J506*(INFORMAÇÕES!$Q$90/INFORMAÇÕES!$Q$92),IF(N506="C",J506,0))),0)</f>
        <v>0</v>
      </c>
      <c r="AN506" s="75" t="n">
        <f aca="false">IF(AC506&lt;&gt;AE506,(IF(N506="",J506*INFORMAÇÕES!$U$115,IF(N506="CF",J506,0))),0)</f>
        <v>0</v>
      </c>
      <c r="AO506" s="75" t="n">
        <f aca="false">IF(AC506&lt;&gt;AE506,(IF(N506="",J506*INFORMAÇÕES!$U$116,IF(N506="O",J506,0))),0)</f>
        <v>0</v>
      </c>
      <c r="AP506" s="75" t="n">
        <f aca="false">IF(H506&lt;&gt;0,J506,0)</f>
        <v>0</v>
      </c>
      <c r="AQ506" s="75" t="n">
        <f aca="false">IF(K506&lt;&gt;0,L506,0)</f>
        <v>0</v>
      </c>
    </row>
    <row r="507" s="174" customFormat="true" ht="14.25" hidden="false" customHeight="false" outlineLevel="0" collapsed="false">
      <c r="A507" s="159" t="n">
        <v>495</v>
      </c>
      <c r="B507" s="160" t="n">
        <f aca="false">R507</f>
        <v>0</v>
      </c>
      <c r="C507" s="161" t="n">
        <f aca="false">T507</f>
        <v>0</v>
      </c>
      <c r="D507" s="162" t="n">
        <f aca="false">U507</f>
        <v>0</v>
      </c>
      <c r="E507" s="163" t="n">
        <f aca="false">'ORÇ.GLOBAL P CAIXA'!E506</f>
        <v>0</v>
      </c>
      <c r="F507" s="163" t="n">
        <f aca="false">IF('ORÇ.GLOBAL EMPRESA'!G506&gt;0,'ORÇ.GLOBAL EMPRESA'!G506,'ORÇ.GLOBAL P CAIXA'!F506)</f>
        <v>0</v>
      </c>
      <c r="G507" s="163" t="n">
        <f aca="false">IF(E507&lt;&gt;0,ROUND(E507*F507,2),IF(AK507=0,(SUMIF($AC$13:$AC$1012,B507,$AK$13:$AK$1012)),AK507))</f>
        <v>0</v>
      </c>
      <c r="H507" s="163" t="n">
        <f aca="false">V507</f>
        <v>0</v>
      </c>
      <c r="I507" s="163" t="n">
        <f aca="false">W507</f>
        <v>0</v>
      </c>
      <c r="J507" s="163" t="n">
        <f aca="false">IF(H507&lt;&gt;0,ROUND(H507*I507,2),IF(AP507=0,(SUMIF($AC$13:$AC$1012,B507,$AP$13:$AP$1012)),AP507))</f>
        <v>0</v>
      </c>
      <c r="K507" s="163" t="n">
        <f aca="false">H507-E507</f>
        <v>0</v>
      </c>
      <c r="L507" s="163" t="n">
        <f aca="false">J507-G507</f>
        <v>0</v>
      </c>
      <c r="M507" s="645" t="str">
        <f aca="false">IF('ORÇ.GLOBAL P CAIXA'!H506&gt;0,'ORÇ.GLOBAL P CAIXA'!H506,"")</f>
        <v/>
      </c>
      <c r="N507" s="646" t="n">
        <f aca="false">'ORÇ.GLOBAL P CAIXA'!I506</f>
        <v>0</v>
      </c>
      <c r="O507" s="166" t="str">
        <f aca="false">S507</f>
        <v/>
      </c>
      <c r="P507" s="167"/>
      <c r="Q507" s="168" t="str">
        <f aca="false">IF(B507&gt;0,"ok","ocultar")</f>
        <v>ocultar</v>
      </c>
      <c r="R507" s="647" t="n">
        <f aca="false">'ORÇ.GLOBAL P CAIXA'!B506</f>
        <v>0</v>
      </c>
      <c r="S507" s="170" t="str">
        <f aca="false">IF('ORÇ.GLOBAL P CAIXA'!N506&lt;&gt;0,'ORÇ.GLOBAL P CAIXA'!N506,"")</f>
        <v/>
      </c>
      <c r="T507" s="648" t="n">
        <f aca="false">'ORÇ.GLOBAL P CAIXA'!O506</f>
        <v>0</v>
      </c>
      <c r="U507" s="172" t="n">
        <f aca="false">'ORÇ.GLOBAL P CAIXA'!P506</f>
        <v>0</v>
      </c>
      <c r="V507" s="173" t="n">
        <f aca="false">'ORÇ.GLOBAL P CAIXA'!E506</f>
        <v>0</v>
      </c>
      <c r="W507" s="173" t="n">
        <f aca="false">F507</f>
        <v>0</v>
      </c>
      <c r="X507" s="649"/>
      <c r="Y507" s="649"/>
      <c r="Z507" s="650"/>
      <c r="AB507" s="88"/>
      <c r="AC507" s="157" t="n">
        <f aca="false">IF(B507=0,AC506,IF(ISNONTEXT(B507)=TRUE(),INT(B507),INT(LEFT(B507,FIND(".",B507)-1))))</f>
        <v>3</v>
      </c>
      <c r="AD507" s="157" t="str">
        <f aca="false">IF(AD508=1,1,IF(B507&lt;&gt;0,1,IF(C507&lt;&gt;0,1,IF(D507&lt;&gt;0,1,IF(E507&lt;&gt;0,1,"")))))</f>
        <v/>
      </c>
      <c r="AE507" s="157" t="str">
        <f aca="false">IF(AC507=0," ",IF(AC507&lt;&gt;AC506,AC507," "))</f>
        <v> </v>
      </c>
      <c r="AF507" s="88"/>
      <c r="AG507" s="75" t="e">
        <f aca="false">IF(AC507&lt;&gt;AE507,(IF(N507=0,G507*(INFORMAÇÕES!$Q$69/INFORMAÇÕES!$Q$72),IF(N507="R",G507,0))),0)</f>
        <v>#DIV/0!</v>
      </c>
      <c r="AH507" s="75" t="e">
        <f aca="false">IF(AC507&lt;&gt;AE507,(IF(N507=0,G507*(INFORMAÇÕES!$Q$70/INFORMAÇÕES!$Q$72),IF(N507="C",G507,0))),0)</f>
        <v>#DIV/0!</v>
      </c>
      <c r="AI507" s="75" t="n">
        <f aca="false">IF(AC507&lt;&gt;AE507,(IF(N507=0,G507*INFORMAÇÕES!$U$115,IF(N507="CF",G507,0))),0)</f>
        <v>0</v>
      </c>
      <c r="AJ507" s="75" t="n">
        <f aca="false">IF(AC507&lt;&gt;AE507,(IF(N507=0,G507*INFORMAÇÕES!$U$116,IF(N507="O",G507,0))),0)</f>
        <v>0</v>
      </c>
      <c r="AK507" s="75" t="n">
        <f aca="false">IF(E507&lt;&gt;0,G507,0)</f>
        <v>0</v>
      </c>
      <c r="AL507" s="75" t="n">
        <f aca="false">IF(AC507&lt;&gt;AE507,(IF(N507=0,J507*(INFORMAÇÕES!$Q$89/INFORMAÇÕES!$Q$92),IF(N507="R",J507,0))),0)</f>
        <v>0</v>
      </c>
      <c r="AM507" s="75" t="n">
        <f aca="false">IF(AC507&lt;&gt;AE507,(IF(N507=0,J507*(INFORMAÇÕES!$Q$90/INFORMAÇÕES!$Q$92),IF(N507="C",J507,0))),0)</f>
        <v>0</v>
      </c>
      <c r="AN507" s="75" t="n">
        <f aca="false">IF(AC507&lt;&gt;AE507,(IF(N507="",J507*INFORMAÇÕES!$U$115,IF(N507="CF",J507,0))),0)</f>
        <v>0</v>
      </c>
      <c r="AO507" s="75" t="n">
        <f aca="false">IF(AC507&lt;&gt;AE507,(IF(N507="",J507*INFORMAÇÕES!$U$116,IF(N507="O",J507,0))),0)</f>
        <v>0</v>
      </c>
      <c r="AP507" s="75" t="n">
        <f aca="false">IF(H507&lt;&gt;0,J507,0)</f>
        <v>0</v>
      </c>
      <c r="AQ507" s="75" t="n">
        <f aca="false">IF(K507&lt;&gt;0,L507,0)</f>
        <v>0</v>
      </c>
    </row>
    <row r="508" s="174" customFormat="true" ht="14.25" hidden="false" customHeight="false" outlineLevel="0" collapsed="false">
      <c r="A508" s="159" t="n">
        <v>496</v>
      </c>
      <c r="B508" s="160" t="n">
        <f aca="false">R508</f>
        <v>0</v>
      </c>
      <c r="C508" s="161" t="n">
        <f aca="false">T508</f>
        <v>0</v>
      </c>
      <c r="D508" s="162" t="n">
        <f aca="false">U508</f>
        <v>0</v>
      </c>
      <c r="E508" s="163" t="n">
        <f aca="false">'ORÇ.GLOBAL P CAIXA'!E507</f>
        <v>0</v>
      </c>
      <c r="F508" s="163" t="n">
        <f aca="false">IF('ORÇ.GLOBAL EMPRESA'!G507&gt;0,'ORÇ.GLOBAL EMPRESA'!G507,'ORÇ.GLOBAL P CAIXA'!F507)</f>
        <v>0</v>
      </c>
      <c r="G508" s="163" t="n">
        <f aca="false">IF(E508&lt;&gt;0,ROUND(E508*F508,2),IF(AK508=0,(SUMIF($AC$13:$AC$1012,B508,$AK$13:$AK$1012)),AK508))</f>
        <v>0</v>
      </c>
      <c r="H508" s="163" t="n">
        <f aca="false">V508</f>
        <v>0</v>
      </c>
      <c r="I508" s="163" t="n">
        <f aca="false">W508</f>
        <v>0</v>
      </c>
      <c r="J508" s="163" t="n">
        <f aca="false">IF(H508&lt;&gt;0,ROUND(H508*I508,2),IF(AP508=0,(SUMIF($AC$13:$AC$1012,B508,$AP$13:$AP$1012)),AP508))</f>
        <v>0</v>
      </c>
      <c r="K508" s="163" t="n">
        <f aca="false">H508-E508</f>
        <v>0</v>
      </c>
      <c r="L508" s="163" t="n">
        <f aca="false">J508-G508</f>
        <v>0</v>
      </c>
      <c r="M508" s="645" t="str">
        <f aca="false">IF('ORÇ.GLOBAL P CAIXA'!H507&gt;0,'ORÇ.GLOBAL P CAIXA'!H507,"")</f>
        <v/>
      </c>
      <c r="N508" s="646" t="n">
        <f aca="false">'ORÇ.GLOBAL P CAIXA'!I507</f>
        <v>0</v>
      </c>
      <c r="O508" s="166" t="str">
        <f aca="false">S508</f>
        <v/>
      </c>
      <c r="P508" s="167"/>
      <c r="Q508" s="168" t="str">
        <f aca="false">IF(B508&gt;0,"ok","ocultar")</f>
        <v>ocultar</v>
      </c>
      <c r="R508" s="647" t="n">
        <f aca="false">'ORÇ.GLOBAL P CAIXA'!B507</f>
        <v>0</v>
      </c>
      <c r="S508" s="170" t="str">
        <f aca="false">IF('ORÇ.GLOBAL P CAIXA'!N507&lt;&gt;0,'ORÇ.GLOBAL P CAIXA'!N507,"")</f>
        <v/>
      </c>
      <c r="T508" s="648" t="n">
        <f aca="false">'ORÇ.GLOBAL P CAIXA'!O507</f>
        <v>0</v>
      </c>
      <c r="U508" s="172" t="n">
        <f aca="false">'ORÇ.GLOBAL P CAIXA'!P507</f>
        <v>0</v>
      </c>
      <c r="V508" s="173" t="n">
        <f aca="false">'ORÇ.GLOBAL P CAIXA'!E507</f>
        <v>0</v>
      </c>
      <c r="W508" s="173" t="n">
        <f aca="false">F508</f>
        <v>0</v>
      </c>
      <c r="X508" s="649"/>
      <c r="Y508" s="649"/>
      <c r="Z508" s="650"/>
      <c r="AB508" s="88"/>
      <c r="AC508" s="157" t="n">
        <f aca="false">IF(B508=0,AC507,IF(ISNONTEXT(B508)=TRUE(),INT(B508),INT(LEFT(B508,FIND(".",B508)-1))))</f>
        <v>3</v>
      </c>
      <c r="AD508" s="157" t="str">
        <f aca="false">IF(AD509=1,1,IF(B508&lt;&gt;0,1,IF(C508&lt;&gt;0,1,IF(D508&lt;&gt;0,1,IF(E508&lt;&gt;0,1,"")))))</f>
        <v/>
      </c>
      <c r="AE508" s="157" t="str">
        <f aca="false">IF(AC508=0," ",IF(AC508&lt;&gt;AC507,AC508," "))</f>
        <v> </v>
      </c>
      <c r="AF508" s="88"/>
      <c r="AG508" s="75" t="e">
        <f aca="false">IF(AC508&lt;&gt;AE508,(IF(N508=0,G508*(INFORMAÇÕES!$Q$69/INFORMAÇÕES!$Q$72),IF(N508="R",G508,0))),0)</f>
        <v>#DIV/0!</v>
      </c>
      <c r="AH508" s="75" t="e">
        <f aca="false">IF(AC508&lt;&gt;AE508,(IF(N508=0,G508*(INFORMAÇÕES!$Q$70/INFORMAÇÕES!$Q$72),IF(N508="C",G508,0))),0)</f>
        <v>#DIV/0!</v>
      </c>
      <c r="AI508" s="75" t="n">
        <f aca="false">IF(AC508&lt;&gt;AE508,(IF(N508=0,G508*INFORMAÇÕES!$U$115,IF(N508="CF",G508,0))),0)</f>
        <v>0</v>
      </c>
      <c r="AJ508" s="75" t="n">
        <f aca="false">IF(AC508&lt;&gt;AE508,(IF(N508=0,G508*INFORMAÇÕES!$U$116,IF(N508="O",G508,0))),0)</f>
        <v>0</v>
      </c>
      <c r="AK508" s="75" t="n">
        <f aca="false">IF(E508&lt;&gt;0,G508,0)</f>
        <v>0</v>
      </c>
      <c r="AL508" s="75" t="n">
        <f aca="false">IF(AC508&lt;&gt;AE508,(IF(N508=0,J508*(INFORMAÇÕES!$Q$89/INFORMAÇÕES!$Q$92),IF(N508="R",J508,0))),0)</f>
        <v>0</v>
      </c>
      <c r="AM508" s="75" t="n">
        <f aca="false">IF(AC508&lt;&gt;AE508,(IF(N508=0,J508*(INFORMAÇÕES!$Q$90/INFORMAÇÕES!$Q$92),IF(N508="C",J508,0))),0)</f>
        <v>0</v>
      </c>
      <c r="AN508" s="75" t="n">
        <f aca="false">IF(AC508&lt;&gt;AE508,(IF(N508="",J508*INFORMAÇÕES!$U$115,IF(N508="CF",J508,0))),0)</f>
        <v>0</v>
      </c>
      <c r="AO508" s="75" t="n">
        <f aca="false">IF(AC508&lt;&gt;AE508,(IF(N508="",J508*INFORMAÇÕES!$U$116,IF(N508="O",J508,0))),0)</f>
        <v>0</v>
      </c>
      <c r="AP508" s="75" t="n">
        <f aca="false">IF(H508&lt;&gt;0,J508,0)</f>
        <v>0</v>
      </c>
      <c r="AQ508" s="75" t="n">
        <f aca="false">IF(K508&lt;&gt;0,L508,0)</f>
        <v>0</v>
      </c>
    </row>
    <row r="509" s="174" customFormat="true" ht="14.25" hidden="false" customHeight="false" outlineLevel="0" collapsed="false">
      <c r="A509" s="159" t="n">
        <v>497</v>
      </c>
      <c r="B509" s="160" t="n">
        <f aca="false">R509</f>
        <v>0</v>
      </c>
      <c r="C509" s="161" t="n">
        <f aca="false">T509</f>
        <v>0</v>
      </c>
      <c r="D509" s="162" t="n">
        <f aca="false">U509</f>
        <v>0</v>
      </c>
      <c r="E509" s="163" t="n">
        <f aca="false">'ORÇ.GLOBAL P CAIXA'!E508</f>
        <v>0</v>
      </c>
      <c r="F509" s="163" t="n">
        <f aca="false">IF('ORÇ.GLOBAL EMPRESA'!G508&gt;0,'ORÇ.GLOBAL EMPRESA'!G508,'ORÇ.GLOBAL P CAIXA'!F508)</f>
        <v>0</v>
      </c>
      <c r="G509" s="163" t="n">
        <f aca="false">IF(E509&lt;&gt;0,ROUND(E509*F509,2),IF(AK509=0,(SUMIF($AC$13:$AC$1012,B509,$AK$13:$AK$1012)),AK509))</f>
        <v>0</v>
      </c>
      <c r="H509" s="163" t="n">
        <f aca="false">V509</f>
        <v>0</v>
      </c>
      <c r="I509" s="163" t="n">
        <f aca="false">W509</f>
        <v>0</v>
      </c>
      <c r="J509" s="163" t="n">
        <f aca="false">IF(H509&lt;&gt;0,ROUND(H509*I509,2),IF(AP509=0,(SUMIF($AC$13:$AC$1012,B509,$AP$13:$AP$1012)),AP509))</f>
        <v>0</v>
      </c>
      <c r="K509" s="163" t="n">
        <f aca="false">H509-E509</f>
        <v>0</v>
      </c>
      <c r="L509" s="163" t="n">
        <f aca="false">J509-G509</f>
        <v>0</v>
      </c>
      <c r="M509" s="645" t="str">
        <f aca="false">IF('ORÇ.GLOBAL P CAIXA'!H508&gt;0,'ORÇ.GLOBAL P CAIXA'!H508,"")</f>
        <v/>
      </c>
      <c r="N509" s="646" t="n">
        <f aca="false">'ORÇ.GLOBAL P CAIXA'!I508</f>
        <v>0</v>
      </c>
      <c r="O509" s="166" t="str">
        <f aca="false">S509</f>
        <v/>
      </c>
      <c r="P509" s="167"/>
      <c r="Q509" s="168" t="str">
        <f aca="false">IF(B509&gt;0,"ok","ocultar")</f>
        <v>ocultar</v>
      </c>
      <c r="R509" s="647" t="n">
        <f aca="false">'ORÇ.GLOBAL P CAIXA'!B508</f>
        <v>0</v>
      </c>
      <c r="S509" s="170" t="str">
        <f aca="false">IF('ORÇ.GLOBAL P CAIXA'!N508&lt;&gt;0,'ORÇ.GLOBAL P CAIXA'!N508,"")</f>
        <v/>
      </c>
      <c r="T509" s="648" t="n">
        <f aca="false">'ORÇ.GLOBAL P CAIXA'!O508</f>
        <v>0</v>
      </c>
      <c r="U509" s="172" t="n">
        <f aca="false">'ORÇ.GLOBAL P CAIXA'!P508</f>
        <v>0</v>
      </c>
      <c r="V509" s="173" t="n">
        <f aca="false">'ORÇ.GLOBAL P CAIXA'!E508</f>
        <v>0</v>
      </c>
      <c r="W509" s="173" t="n">
        <f aca="false">F509</f>
        <v>0</v>
      </c>
      <c r="X509" s="649"/>
      <c r="Y509" s="649"/>
      <c r="Z509" s="650"/>
      <c r="AB509" s="88"/>
      <c r="AC509" s="157" t="n">
        <f aca="false">IF(B509=0,AC508,IF(ISNONTEXT(B509)=TRUE(),INT(B509),INT(LEFT(B509,FIND(".",B509)-1))))</f>
        <v>3</v>
      </c>
      <c r="AD509" s="157" t="str">
        <f aca="false">IF(AD510=1,1,IF(B509&lt;&gt;0,1,IF(C509&lt;&gt;0,1,IF(D509&lt;&gt;0,1,IF(E509&lt;&gt;0,1,"")))))</f>
        <v/>
      </c>
      <c r="AE509" s="157" t="str">
        <f aca="false">IF(AC509=0," ",IF(AC509&lt;&gt;AC508,AC509," "))</f>
        <v> </v>
      </c>
      <c r="AF509" s="88"/>
      <c r="AG509" s="75" t="e">
        <f aca="false">IF(AC509&lt;&gt;AE509,(IF(N509=0,G509*(INFORMAÇÕES!$Q$69/INFORMAÇÕES!$Q$72),IF(N509="R",G509,0))),0)</f>
        <v>#DIV/0!</v>
      </c>
      <c r="AH509" s="75" t="e">
        <f aca="false">IF(AC509&lt;&gt;AE509,(IF(N509=0,G509*(INFORMAÇÕES!$Q$70/INFORMAÇÕES!$Q$72),IF(N509="C",G509,0))),0)</f>
        <v>#DIV/0!</v>
      </c>
      <c r="AI509" s="75" t="n">
        <f aca="false">IF(AC509&lt;&gt;AE509,(IF(N509=0,G509*INFORMAÇÕES!$U$115,IF(N509="CF",G509,0))),0)</f>
        <v>0</v>
      </c>
      <c r="AJ509" s="75" t="n">
        <f aca="false">IF(AC509&lt;&gt;AE509,(IF(N509=0,G509*INFORMAÇÕES!$U$116,IF(N509="O",G509,0))),0)</f>
        <v>0</v>
      </c>
      <c r="AK509" s="75" t="n">
        <f aca="false">IF(E509&lt;&gt;0,G509,0)</f>
        <v>0</v>
      </c>
      <c r="AL509" s="75" t="n">
        <f aca="false">IF(AC509&lt;&gt;AE509,(IF(N509=0,J509*(INFORMAÇÕES!$Q$89/INFORMAÇÕES!$Q$92),IF(N509="R",J509,0))),0)</f>
        <v>0</v>
      </c>
      <c r="AM509" s="75" t="n">
        <f aca="false">IF(AC509&lt;&gt;AE509,(IF(N509=0,J509*(INFORMAÇÕES!$Q$90/INFORMAÇÕES!$Q$92),IF(N509="C",J509,0))),0)</f>
        <v>0</v>
      </c>
      <c r="AN509" s="75" t="n">
        <f aca="false">IF(AC509&lt;&gt;AE509,(IF(N509="",J509*INFORMAÇÕES!$U$115,IF(N509="CF",J509,0))),0)</f>
        <v>0</v>
      </c>
      <c r="AO509" s="75" t="n">
        <f aca="false">IF(AC509&lt;&gt;AE509,(IF(N509="",J509*INFORMAÇÕES!$U$116,IF(N509="O",J509,0))),0)</f>
        <v>0</v>
      </c>
      <c r="AP509" s="75" t="n">
        <f aca="false">IF(H509&lt;&gt;0,J509,0)</f>
        <v>0</v>
      </c>
      <c r="AQ509" s="75" t="n">
        <f aca="false">IF(K509&lt;&gt;0,L509,0)</f>
        <v>0</v>
      </c>
    </row>
    <row r="510" s="174" customFormat="true" ht="14.25" hidden="false" customHeight="false" outlineLevel="0" collapsed="false">
      <c r="A510" s="159" t="n">
        <v>498</v>
      </c>
      <c r="B510" s="160" t="n">
        <f aca="false">R510</f>
        <v>0</v>
      </c>
      <c r="C510" s="161" t="n">
        <f aca="false">T510</f>
        <v>0</v>
      </c>
      <c r="D510" s="162" t="n">
        <f aca="false">U510</f>
        <v>0</v>
      </c>
      <c r="E510" s="163" t="n">
        <f aca="false">'ORÇ.GLOBAL P CAIXA'!E509</f>
        <v>0</v>
      </c>
      <c r="F510" s="163" t="n">
        <f aca="false">IF('ORÇ.GLOBAL EMPRESA'!G509&gt;0,'ORÇ.GLOBAL EMPRESA'!G509,'ORÇ.GLOBAL P CAIXA'!F509)</f>
        <v>0</v>
      </c>
      <c r="G510" s="163" t="n">
        <f aca="false">IF(E510&lt;&gt;0,ROUND(E510*F510,2),IF(AK510=0,(SUMIF($AC$13:$AC$1012,B510,$AK$13:$AK$1012)),AK510))</f>
        <v>0</v>
      </c>
      <c r="H510" s="163" t="n">
        <f aca="false">V510</f>
        <v>0</v>
      </c>
      <c r="I510" s="163" t="n">
        <f aca="false">W510</f>
        <v>0</v>
      </c>
      <c r="J510" s="163" t="n">
        <f aca="false">IF(H510&lt;&gt;0,ROUND(H510*I510,2),IF(AP510=0,(SUMIF($AC$13:$AC$1012,B510,$AP$13:$AP$1012)),AP510))</f>
        <v>0</v>
      </c>
      <c r="K510" s="163" t="n">
        <f aca="false">H510-E510</f>
        <v>0</v>
      </c>
      <c r="L510" s="163" t="n">
        <f aca="false">J510-G510</f>
        <v>0</v>
      </c>
      <c r="M510" s="645" t="str">
        <f aca="false">IF('ORÇ.GLOBAL P CAIXA'!H509&gt;0,'ORÇ.GLOBAL P CAIXA'!H509,"")</f>
        <v/>
      </c>
      <c r="N510" s="646" t="n">
        <f aca="false">'ORÇ.GLOBAL P CAIXA'!I509</f>
        <v>0</v>
      </c>
      <c r="O510" s="166" t="str">
        <f aca="false">S510</f>
        <v/>
      </c>
      <c r="P510" s="167"/>
      <c r="Q510" s="168" t="str">
        <f aca="false">IF(B510&gt;0,"ok","ocultar")</f>
        <v>ocultar</v>
      </c>
      <c r="R510" s="647" t="n">
        <f aca="false">'ORÇ.GLOBAL P CAIXA'!B509</f>
        <v>0</v>
      </c>
      <c r="S510" s="170" t="str">
        <f aca="false">IF('ORÇ.GLOBAL P CAIXA'!N509&lt;&gt;0,'ORÇ.GLOBAL P CAIXA'!N509,"")</f>
        <v/>
      </c>
      <c r="T510" s="648" t="n">
        <f aca="false">'ORÇ.GLOBAL P CAIXA'!O509</f>
        <v>0</v>
      </c>
      <c r="U510" s="172" t="n">
        <f aca="false">'ORÇ.GLOBAL P CAIXA'!P509</f>
        <v>0</v>
      </c>
      <c r="V510" s="173" t="n">
        <f aca="false">'ORÇ.GLOBAL P CAIXA'!E509</f>
        <v>0</v>
      </c>
      <c r="W510" s="173" t="n">
        <f aca="false">F510</f>
        <v>0</v>
      </c>
      <c r="X510" s="649"/>
      <c r="Y510" s="649"/>
      <c r="Z510" s="650"/>
      <c r="AB510" s="88"/>
      <c r="AC510" s="157" t="n">
        <f aca="false">IF(B510=0,AC509,IF(ISNONTEXT(B510)=TRUE(),INT(B510),INT(LEFT(B510,FIND(".",B510)-1))))</f>
        <v>3</v>
      </c>
      <c r="AD510" s="157" t="str">
        <f aca="false">IF(AD511=1,1,IF(B510&lt;&gt;0,1,IF(C510&lt;&gt;0,1,IF(D510&lt;&gt;0,1,IF(E510&lt;&gt;0,1,"")))))</f>
        <v/>
      </c>
      <c r="AE510" s="157" t="str">
        <f aca="false">IF(AC510=0," ",IF(AC510&lt;&gt;AC509,AC510," "))</f>
        <v> </v>
      </c>
      <c r="AF510" s="88"/>
      <c r="AG510" s="75" t="e">
        <f aca="false">IF(AC510&lt;&gt;AE510,(IF(N510=0,G510*(INFORMAÇÕES!$Q$69/INFORMAÇÕES!$Q$72),IF(N510="R",G510,0))),0)</f>
        <v>#DIV/0!</v>
      </c>
      <c r="AH510" s="75" t="e">
        <f aca="false">IF(AC510&lt;&gt;AE510,(IF(N510=0,G510*(INFORMAÇÕES!$Q$70/INFORMAÇÕES!$Q$72),IF(N510="C",G510,0))),0)</f>
        <v>#DIV/0!</v>
      </c>
      <c r="AI510" s="75" t="n">
        <f aca="false">IF(AC510&lt;&gt;AE510,(IF(N510=0,G510*INFORMAÇÕES!$U$115,IF(N510="CF",G510,0))),0)</f>
        <v>0</v>
      </c>
      <c r="AJ510" s="75" t="n">
        <f aca="false">IF(AC510&lt;&gt;AE510,(IF(N510=0,G510*INFORMAÇÕES!$U$116,IF(N510="O",G510,0))),0)</f>
        <v>0</v>
      </c>
      <c r="AK510" s="75" t="n">
        <f aca="false">IF(E510&lt;&gt;0,G510,0)</f>
        <v>0</v>
      </c>
      <c r="AL510" s="75" t="n">
        <f aca="false">IF(AC510&lt;&gt;AE510,(IF(N510=0,J510*(INFORMAÇÕES!$Q$89/INFORMAÇÕES!$Q$92),IF(N510="R",J510,0))),0)</f>
        <v>0</v>
      </c>
      <c r="AM510" s="75" t="n">
        <f aca="false">IF(AC510&lt;&gt;AE510,(IF(N510=0,J510*(INFORMAÇÕES!$Q$90/INFORMAÇÕES!$Q$92),IF(N510="C",J510,0))),0)</f>
        <v>0</v>
      </c>
      <c r="AN510" s="75" t="n">
        <f aca="false">IF(AC510&lt;&gt;AE510,(IF(N510="",J510*INFORMAÇÕES!$U$115,IF(N510="CF",J510,0))),0)</f>
        <v>0</v>
      </c>
      <c r="AO510" s="75" t="n">
        <f aca="false">IF(AC510&lt;&gt;AE510,(IF(N510="",J510*INFORMAÇÕES!$U$116,IF(N510="O",J510,0))),0)</f>
        <v>0</v>
      </c>
      <c r="AP510" s="75" t="n">
        <f aca="false">IF(H510&lt;&gt;0,J510,0)</f>
        <v>0</v>
      </c>
      <c r="AQ510" s="75" t="n">
        <f aca="false">IF(K510&lt;&gt;0,L510,0)</f>
        <v>0</v>
      </c>
    </row>
    <row r="511" s="174" customFormat="true" ht="14.25" hidden="false" customHeight="false" outlineLevel="0" collapsed="false">
      <c r="A511" s="159" t="n">
        <v>499</v>
      </c>
      <c r="B511" s="160" t="n">
        <f aca="false">R511</f>
        <v>0</v>
      </c>
      <c r="C511" s="161" t="n">
        <f aca="false">T511</f>
        <v>0</v>
      </c>
      <c r="D511" s="162" t="n">
        <f aca="false">U511</f>
        <v>0</v>
      </c>
      <c r="E511" s="163" t="n">
        <f aca="false">'ORÇ.GLOBAL P CAIXA'!E510</f>
        <v>0</v>
      </c>
      <c r="F511" s="163" t="n">
        <f aca="false">IF('ORÇ.GLOBAL EMPRESA'!G510&gt;0,'ORÇ.GLOBAL EMPRESA'!G510,'ORÇ.GLOBAL P CAIXA'!F510)</f>
        <v>0</v>
      </c>
      <c r="G511" s="163" t="n">
        <f aca="false">IF(E511&lt;&gt;0,ROUND(E511*F511,2),IF(AK511=0,(SUMIF($AC$13:$AC$1012,B511,$AK$13:$AK$1012)),AK511))</f>
        <v>0</v>
      </c>
      <c r="H511" s="163" t="n">
        <f aca="false">V511</f>
        <v>0</v>
      </c>
      <c r="I511" s="163" t="n">
        <f aca="false">W511</f>
        <v>0</v>
      </c>
      <c r="J511" s="163" t="n">
        <f aca="false">IF(H511&lt;&gt;0,ROUND(H511*I511,2),IF(AP511=0,(SUMIF($AC$13:$AC$1012,B511,$AP$13:$AP$1012)),AP511))</f>
        <v>0</v>
      </c>
      <c r="K511" s="163" t="n">
        <f aca="false">H511-E511</f>
        <v>0</v>
      </c>
      <c r="L511" s="163" t="n">
        <f aca="false">J511-G511</f>
        <v>0</v>
      </c>
      <c r="M511" s="645" t="str">
        <f aca="false">IF('ORÇ.GLOBAL P CAIXA'!H510&gt;0,'ORÇ.GLOBAL P CAIXA'!H510,"")</f>
        <v/>
      </c>
      <c r="N511" s="646" t="n">
        <f aca="false">'ORÇ.GLOBAL P CAIXA'!I510</f>
        <v>0</v>
      </c>
      <c r="O511" s="166" t="str">
        <f aca="false">S511</f>
        <v/>
      </c>
      <c r="P511" s="167"/>
      <c r="Q511" s="168" t="str">
        <f aca="false">IF(B511&gt;0,"ok","ocultar")</f>
        <v>ocultar</v>
      </c>
      <c r="R511" s="647" t="n">
        <f aca="false">'ORÇ.GLOBAL P CAIXA'!B510</f>
        <v>0</v>
      </c>
      <c r="S511" s="170" t="str">
        <f aca="false">IF('ORÇ.GLOBAL P CAIXA'!N510&lt;&gt;0,'ORÇ.GLOBAL P CAIXA'!N510,"")</f>
        <v/>
      </c>
      <c r="T511" s="648" t="n">
        <f aca="false">'ORÇ.GLOBAL P CAIXA'!O510</f>
        <v>0</v>
      </c>
      <c r="U511" s="172" t="n">
        <f aca="false">'ORÇ.GLOBAL P CAIXA'!P510</f>
        <v>0</v>
      </c>
      <c r="V511" s="173" t="n">
        <f aca="false">'ORÇ.GLOBAL P CAIXA'!E510</f>
        <v>0</v>
      </c>
      <c r="W511" s="173" t="n">
        <f aca="false">F511</f>
        <v>0</v>
      </c>
      <c r="X511" s="649"/>
      <c r="Y511" s="649"/>
      <c r="Z511" s="650"/>
      <c r="AB511" s="88"/>
      <c r="AC511" s="157" t="n">
        <f aca="false">IF(B511=0,AC510,IF(ISNONTEXT(B511)=TRUE(),INT(B511),INT(LEFT(B511,FIND(".",B511)-1))))</f>
        <v>3</v>
      </c>
      <c r="AD511" s="157" t="str">
        <f aca="false">IF(AD512=1,1,IF(B511&lt;&gt;0,1,IF(C511&lt;&gt;0,1,IF(D511&lt;&gt;0,1,IF(E511&lt;&gt;0,1,"")))))</f>
        <v/>
      </c>
      <c r="AE511" s="157" t="str">
        <f aca="false">IF(AC511=0," ",IF(AC511&lt;&gt;AC510,AC511," "))</f>
        <v> </v>
      </c>
      <c r="AF511" s="88"/>
      <c r="AG511" s="75" t="e">
        <f aca="false">IF(AC511&lt;&gt;AE511,(IF(N511=0,G511*(INFORMAÇÕES!$Q$69/INFORMAÇÕES!$Q$72),IF(N511="R",G511,0))),0)</f>
        <v>#DIV/0!</v>
      </c>
      <c r="AH511" s="75" t="e">
        <f aca="false">IF(AC511&lt;&gt;AE511,(IF(N511=0,G511*(INFORMAÇÕES!$Q$70/INFORMAÇÕES!$Q$72),IF(N511="C",G511,0))),0)</f>
        <v>#DIV/0!</v>
      </c>
      <c r="AI511" s="75" t="n">
        <f aca="false">IF(AC511&lt;&gt;AE511,(IF(N511=0,G511*INFORMAÇÕES!$U$115,IF(N511="CF",G511,0))),0)</f>
        <v>0</v>
      </c>
      <c r="AJ511" s="75" t="n">
        <f aca="false">IF(AC511&lt;&gt;AE511,(IF(N511=0,G511*INFORMAÇÕES!$U$116,IF(N511="O",G511,0))),0)</f>
        <v>0</v>
      </c>
      <c r="AK511" s="75" t="n">
        <f aca="false">IF(E511&lt;&gt;0,G511,0)</f>
        <v>0</v>
      </c>
      <c r="AL511" s="75" t="n">
        <f aca="false">IF(AC511&lt;&gt;AE511,(IF(N511=0,J511*(INFORMAÇÕES!$Q$89/INFORMAÇÕES!$Q$92),IF(N511="R",J511,0))),0)</f>
        <v>0</v>
      </c>
      <c r="AM511" s="75" t="n">
        <f aca="false">IF(AC511&lt;&gt;AE511,(IF(N511=0,J511*(INFORMAÇÕES!$Q$90/INFORMAÇÕES!$Q$92),IF(N511="C",J511,0))),0)</f>
        <v>0</v>
      </c>
      <c r="AN511" s="75" t="n">
        <f aca="false">IF(AC511&lt;&gt;AE511,(IF(N511="",J511*INFORMAÇÕES!$U$115,IF(N511="CF",J511,0))),0)</f>
        <v>0</v>
      </c>
      <c r="AO511" s="75" t="n">
        <f aca="false">IF(AC511&lt;&gt;AE511,(IF(N511="",J511*INFORMAÇÕES!$U$116,IF(N511="O",J511,0))),0)</f>
        <v>0</v>
      </c>
      <c r="AP511" s="75" t="n">
        <f aca="false">IF(H511&lt;&gt;0,J511,0)</f>
        <v>0</v>
      </c>
      <c r="AQ511" s="75" t="n">
        <f aca="false">IF(K511&lt;&gt;0,L511,0)</f>
        <v>0</v>
      </c>
    </row>
    <row r="512" s="174" customFormat="true" ht="14.25" hidden="false" customHeight="false" outlineLevel="0" collapsed="false">
      <c r="A512" s="159" t="n">
        <v>500</v>
      </c>
      <c r="B512" s="160" t="n">
        <f aca="false">R512</f>
        <v>0</v>
      </c>
      <c r="C512" s="161" t="n">
        <f aca="false">T512</f>
        <v>0</v>
      </c>
      <c r="D512" s="162" t="n">
        <f aca="false">U512</f>
        <v>0</v>
      </c>
      <c r="E512" s="163" t="n">
        <f aca="false">'ORÇ.GLOBAL P CAIXA'!E511</f>
        <v>0</v>
      </c>
      <c r="F512" s="163" t="n">
        <f aca="false">IF('ORÇ.GLOBAL EMPRESA'!G511&gt;0,'ORÇ.GLOBAL EMPRESA'!G511,'ORÇ.GLOBAL P CAIXA'!F511)</f>
        <v>0</v>
      </c>
      <c r="G512" s="163" t="n">
        <f aca="false">IF(E512&lt;&gt;0,ROUND(E512*F512,2),IF(AK512=0,(SUMIF($AC$13:$AC$1012,B512,$AK$13:$AK$1012)),AK512))</f>
        <v>0</v>
      </c>
      <c r="H512" s="163" t="n">
        <f aca="false">V512</f>
        <v>0</v>
      </c>
      <c r="I512" s="163" t="n">
        <f aca="false">W512</f>
        <v>0</v>
      </c>
      <c r="J512" s="163" t="n">
        <f aca="false">IF(H512&lt;&gt;0,ROUND(H512*I512,2),IF(AP512=0,(SUMIF($AC$13:$AC$1012,B512,$AP$13:$AP$1012)),AP512))</f>
        <v>0</v>
      </c>
      <c r="K512" s="163" t="n">
        <f aca="false">H512-E512</f>
        <v>0</v>
      </c>
      <c r="L512" s="163" t="n">
        <f aca="false">J512-G512</f>
        <v>0</v>
      </c>
      <c r="M512" s="645" t="str">
        <f aca="false">IF('ORÇ.GLOBAL P CAIXA'!H511&gt;0,'ORÇ.GLOBAL P CAIXA'!H511,"")</f>
        <v/>
      </c>
      <c r="N512" s="646" t="n">
        <f aca="false">'ORÇ.GLOBAL P CAIXA'!I511</f>
        <v>0</v>
      </c>
      <c r="O512" s="166" t="str">
        <f aca="false">S512</f>
        <v/>
      </c>
      <c r="P512" s="167"/>
      <c r="Q512" s="168" t="str">
        <f aca="false">IF(B512&gt;0,"ok","ocultar")</f>
        <v>ocultar</v>
      </c>
      <c r="R512" s="647" t="n">
        <f aca="false">'ORÇ.GLOBAL P CAIXA'!B511</f>
        <v>0</v>
      </c>
      <c r="S512" s="170" t="str">
        <f aca="false">IF('ORÇ.GLOBAL P CAIXA'!N511&lt;&gt;0,'ORÇ.GLOBAL P CAIXA'!N511,"")</f>
        <v/>
      </c>
      <c r="T512" s="648" t="n">
        <f aca="false">'ORÇ.GLOBAL P CAIXA'!O511</f>
        <v>0</v>
      </c>
      <c r="U512" s="172" t="n">
        <f aca="false">'ORÇ.GLOBAL P CAIXA'!P511</f>
        <v>0</v>
      </c>
      <c r="V512" s="173" t="n">
        <f aca="false">'ORÇ.GLOBAL P CAIXA'!E511</f>
        <v>0</v>
      </c>
      <c r="W512" s="173" t="n">
        <f aca="false">F512</f>
        <v>0</v>
      </c>
      <c r="X512" s="649"/>
      <c r="Y512" s="649"/>
      <c r="Z512" s="650"/>
      <c r="AB512" s="88"/>
      <c r="AC512" s="157" t="n">
        <f aca="false">IF(B512=0,AC511,IF(ISNONTEXT(B512)=TRUE(),INT(B512),INT(LEFT(B512,FIND(".",B512)-1))))</f>
        <v>3</v>
      </c>
      <c r="AD512" s="157" t="str">
        <f aca="false">IF(AD513=1,1,IF(B512&lt;&gt;0,1,IF(C512&lt;&gt;0,1,IF(D512&lt;&gt;0,1,IF(E512&lt;&gt;0,1,"")))))</f>
        <v/>
      </c>
      <c r="AE512" s="157" t="str">
        <f aca="false">IF(AC512=0," ",IF(AC512&lt;&gt;AC511,AC512," "))</f>
        <v> </v>
      </c>
      <c r="AF512" s="88"/>
      <c r="AG512" s="75" t="e">
        <f aca="false">IF(AC512&lt;&gt;AE512,(IF(N512=0,G512*(INFORMAÇÕES!$Q$69/INFORMAÇÕES!$Q$72),IF(N512="R",G512,0))),0)</f>
        <v>#DIV/0!</v>
      </c>
      <c r="AH512" s="75" t="e">
        <f aca="false">IF(AC512&lt;&gt;AE512,(IF(N512=0,G512*(INFORMAÇÕES!$Q$70/INFORMAÇÕES!$Q$72),IF(N512="C",G512,0))),0)</f>
        <v>#DIV/0!</v>
      </c>
      <c r="AI512" s="75" t="n">
        <f aca="false">IF(AC512&lt;&gt;AE512,(IF(N512=0,G512*INFORMAÇÕES!$U$115,IF(N512="CF",G512,0))),0)</f>
        <v>0</v>
      </c>
      <c r="AJ512" s="75" t="n">
        <f aca="false">IF(AC512&lt;&gt;AE512,(IF(N512=0,G512*INFORMAÇÕES!$U$116,IF(N512="O",G512,0))),0)</f>
        <v>0</v>
      </c>
      <c r="AK512" s="75" t="n">
        <f aca="false">IF(E512&lt;&gt;0,G512,0)</f>
        <v>0</v>
      </c>
      <c r="AL512" s="75" t="n">
        <f aca="false">IF(AC512&lt;&gt;AE512,(IF(N512=0,J512*(INFORMAÇÕES!$Q$89/INFORMAÇÕES!$Q$92),IF(N512="R",J512,0))),0)</f>
        <v>0</v>
      </c>
      <c r="AM512" s="75" t="n">
        <f aca="false">IF(AC512&lt;&gt;AE512,(IF(N512=0,J512*(INFORMAÇÕES!$Q$90/INFORMAÇÕES!$Q$92),IF(N512="C",J512,0))),0)</f>
        <v>0</v>
      </c>
      <c r="AN512" s="75" t="n">
        <f aca="false">IF(AC512&lt;&gt;AE512,(IF(N512="",J512*INFORMAÇÕES!$U$115,IF(N512="CF",J512,0))),0)</f>
        <v>0</v>
      </c>
      <c r="AO512" s="75" t="n">
        <f aca="false">IF(AC512&lt;&gt;AE512,(IF(N512="",J512*INFORMAÇÕES!$U$116,IF(N512="O",J512,0))),0)</f>
        <v>0</v>
      </c>
      <c r="AP512" s="75" t="n">
        <f aca="false">IF(H512&lt;&gt;0,J512,0)</f>
        <v>0</v>
      </c>
      <c r="AQ512" s="75" t="n">
        <f aca="false">IF(K512&lt;&gt;0,L512,0)</f>
        <v>0</v>
      </c>
    </row>
    <row r="513" s="174" customFormat="true" ht="14.25" hidden="false" customHeight="false" outlineLevel="0" collapsed="false">
      <c r="A513" s="159" t="n">
        <v>501</v>
      </c>
      <c r="B513" s="160" t="n">
        <f aca="false">R513</f>
        <v>0</v>
      </c>
      <c r="C513" s="161" t="n">
        <f aca="false">T513</f>
        <v>0</v>
      </c>
      <c r="D513" s="162" t="n">
        <f aca="false">U513</f>
        <v>0</v>
      </c>
      <c r="E513" s="163" t="n">
        <f aca="false">'ORÇ.GLOBAL P CAIXA'!E512</f>
        <v>0</v>
      </c>
      <c r="F513" s="163" t="n">
        <f aca="false">IF('ORÇ.GLOBAL EMPRESA'!G512&gt;0,'ORÇ.GLOBAL EMPRESA'!G512,'ORÇ.GLOBAL P CAIXA'!F512)</f>
        <v>0</v>
      </c>
      <c r="G513" s="163" t="n">
        <f aca="false">IF(E513&lt;&gt;0,ROUND(E513*F513,2),IF(AK513=0,(SUMIF($AC$13:$AC$1012,B513,$AK$13:$AK$1012)),AK513))</f>
        <v>0</v>
      </c>
      <c r="H513" s="163" t="n">
        <f aca="false">V513</f>
        <v>0</v>
      </c>
      <c r="I513" s="163" t="n">
        <f aca="false">W513</f>
        <v>0</v>
      </c>
      <c r="J513" s="163" t="n">
        <f aca="false">IF(H513&lt;&gt;0,ROUND(H513*I513,2),IF(AP513=0,(SUMIF($AC$13:$AC$1012,B513,$AP$13:$AP$1012)),AP513))</f>
        <v>0</v>
      </c>
      <c r="K513" s="163" t="n">
        <f aca="false">H513-E513</f>
        <v>0</v>
      </c>
      <c r="L513" s="163" t="n">
        <f aca="false">J513-G513</f>
        <v>0</v>
      </c>
      <c r="M513" s="645" t="str">
        <f aca="false">IF('ORÇ.GLOBAL P CAIXA'!H512&gt;0,'ORÇ.GLOBAL P CAIXA'!H512,"")</f>
        <v/>
      </c>
      <c r="N513" s="646" t="n">
        <f aca="false">'ORÇ.GLOBAL P CAIXA'!I512</f>
        <v>0</v>
      </c>
      <c r="O513" s="166" t="str">
        <f aca="false">S513</f>
        <v/>
      </c>
      <c r="P513" s="167"/>
      <c r="Q513" s="168" t="str">
        <f aca="false">IF(B513&gt;0,"ok","ocultar")</f>
        <v>ocultar</v>
      </c>
      <c r="R513" s="647" t="n">
        <f aca="false">'ORÇ.GLOBAL P CAIXA'!B512</f>
        <v>0</v>
      </c>
      <c r="S513" s="170" t="str">
        <f aca="false">IF('ORÇ.GLOBAL P CAIXA'!N512&lt;&gt;0,'ORÇ.GLOBAL P CAIXA'!N512,"")</f>
        <v/>
      </c>
      <c r="T513" s="648" t="n">
        <f aca="false">'ORÇ.GLOBAL P CAIXA'!O512</f>
        <v>0</v>
      </c>
      <c r="U513" s="172" t="n">
        <f aca="false">'ORÇ.GLOBAL P CAIXA'!P512</f>
        <v>0</v>
      </c>
      <c r="V513" s="173" t="n">
        <f aca="false">'ORÇ.GLOBAL P CAIXA'!E512</f>
        <v>0</v>
      </c>
      <c r="W513" s="173" t="n">
        <f aca="false">F513</f>
        <v>0</v>
      </c>
      <c r="X513" s="649"/>
      <c r="Y513" s="649"/>
      <c r="Z513" s="650"/>
      <c r="AB513" s="88"/>
      <c r="AC513" s="157" t="n">
        <f aca="false">IF(B513=0,AC512,IF(ISNONTEXT(B513)=TRUE(),INT(B513),INT(LEFT(B513,FIND(".",B513)-1))))</f>
        <v>3</v>
      </c>
      <c r="AD513" s="157" t="str">
        <f aca="false">IF(AD514=1,1,IF(B513&lt;&gt;0,1,IF(C513&lt;&gt;0,1,IF(D513&lt;&gt;0,1,IF(E513&lt;&gt;0,1,"")))))</f>
        <v/>
      </c>
      <c r="AE513" s="157" t="str">
        <f aca="false">IF(AC513=0," ",IF(AC513&lt;&gt;AC512,AC513," "))</f>
        <v> </v>
      </c>
      <c r="AF513" s="88"/>
      <c r="AG513" s="75" t="e">
        <f aca="false">IF(AC513&lt;&gt;AE513,(IF(N513=0,G513*(INFORMAÇÕES!$Q$69/INFORMAÇÕES!$Q$72),IF(N513="R",G513,0))),0)</f>
        <v>#DIV/0!</v>
      </c>
      <c r="AH513" s="75" t="e">
        <f aca="false">IF(AC513&lt;&gt;AE513,(IF(N513=0,G513*(INFORMAÇÕES!$Q$70/INFORMAÇÕES!$Q$72),IF(N513="C",G513,0))),0)</f>
        <v>#DIV/0!</v>
      </c>
      <c r="AI513" s="75" t="n">
        <f aca="false">IF(AC513&lt;&gt;AE513,(IF(N513=0,G513*INFORMAÇÕES!$U$115,IF(N513="CF",G513,0))),0)</f>
        <v>0</v>
      </c>
      <c r="AJ513" s="75" t="n">
        <f aca="false">IF(AC513&lt;&gt;AE513,(IF(N513=0,G513*INFORMAÇÕES!$U$116,IF(N513="O",G513,0))),0)</f>
        <v>0</v>
      </c>
      <c r="AK513" s="75" t="n">
        <f aca="false">IF(E513&lt;&gt;0,G513,0)</f>
        <v>0</v>
      </c>
      <c r="AL513" s="75" t="n">
        <f aca="false">IF(AC513&lt;&gt;AE513,(IF(N513=0,J513*(INFORMAÇÕES!$Q$89/INFORMAÇÕES!$Q$92),IF(N513="R",J513,0))),0)</f>
        <v>0</v>
      </c>
      <c r="AM513" s="75" t="n">
        <f aca="false">IF(AC513&lt;&gt;AE513,(IF(N513=0,J513*(INFORMAÇÕES!$Q$90/INFORMAÇÕES!$Q$92),IF(N513="C",J513,0))),0)</f>
        <v>0</v>
      </c>
      <c r="AN513" s="75" t="n">
        <f aca="false">IF(AC513&lt;&gt;AE513,(IF(N513="",J513*INFORMAÇÕES!$U$115,IF(N513="CF",J513,0))),0)</f>
        <v>0</v>
      </c>
      <c r="AO513" s="75" t="n">
        <f aca="false">IF(AC513&lt;&gt;AE513,(IF(N513="",J513*INFORMAÇÕES!$U$116,IF(N513="O",J513,0))),0)</f>
        <v>0</v>
      </c>
      <c r="AP513" s="75" t="n">
        <f aca="false">IF(H513&lt;&gt;0,J513,0)</f>
        <v>0</v>
      </c>
      <c r="AQ513" s="75" t="n">
        <f aca="false">IF(K513&lt;&gt;0,L513,0)</f>
        <v>0</v>
      </c>
    </row>
    <row r="514" s="174" customFormat="true" ht="14.25" hidden="false" customHeight="false" outlineLevel="0" collapsed="false">
      <c r="A514" s="159" t="n">
        <v>502</v>
      </c>
      <c r="B514" s="160" t="n">
        <f aca="false">R514</f>
        <v>0</v>
      </c>
      <c r="C514" s="161" t="n">
        <f aca="false">T514</f>
        <v>0</v>
      </c>
      <c r="D514" s="162" t="n">
        <f aca="false">U514</f>
        <v>0</v>
      </c>
      <c r="E514" s="163" t="n">
        <f aca="false">'ORÇ.GLOBAL P CAIXA'!E513</f>
        <v>0</v>
      </c>
      <c r="F514" s="163" t="n">
        <f aca="false">IF('ORÇ.GLOBAL EMPRESA'!G513&gt;0,'ORÇ.GLOBAL EMPRESA'!G513,'ORÇ.GLOBAL P CAIXA'!F513)</f>
        <v>0</v>
      </c>
      <c r="G514" s="163" t="n">
        <f aca="false">IF(E514&lt;&gt;0,ROUND(E514*F514,2),IF(AK514=0,(SUMIF($AC$13:$AC$1012,B514,$AK$13:$AK$1012)),AK514))</f>
        <v>0</v>
      </c>
      <c r="H514" s="163" t="n">
        <f aca="false">V514</f>
        <v>0</v>
      </c>
      <c r="I514" s="163" t="n">
        <f aca="false">W514</f>
        <v>0</v>
      </c>
      <c r="J514" s="163" t="n">
        <f aca="false">IF(H514&lt;&gt;0,ROUND(H514*I514,2),IF(AP514=0,(SUMIF($AC$13:$AC$1012,B514,$AP$13:$AP$1012)),AP514))</f>
        <v>0</v>
      </c>
      <c r="K514" s="163" t="n">
        <f aca="false">H514-E514</f>
        <v>0</v>
      </c>
      <c r="L514" s="163" t="n">
        <f aca="false">J514-G514</f>
        <v>0</v>
      </c>
      <c r="M514" s="645" t="str">
        <f aca="false">IF('ORÇ.GLOBAL P CAIXA'!H513&gt;0,'ORÇ.GLOBAL P CAIXA'!H513,"")</f>
        <v/>
      </c>
      <c r="N514" s="646" t="n">
        <f aca="false">'ORÇ.GLOBAL P CAIXA'!I513</f>
        <v>0</v>
      </c>
      <c r="O514" s="166" t="str">
        <f aca="false">S514</f>
        <v/>
      </c>
      <c r="P514" s="167"/>
      <c r="Q514" s="168" t="str">
        <f aca="false">IF(B514&gt;0,"ok","ocultar")</f>
        <v>ocultar</v>
      </c>
      <c r="R514" s="647" t="n">
        <f aca="false">'ORÇ.GLOBAL P CAIXA'!B513</f>
        <v>0</v>
      </c>
      <c r="S514" s="170" t="str">
        <f aca="false">IF('ORÇ.GLOBAL P CAIXA'!N513&lt;&gt;0,'ORÇ.GLOBAL P CAIXA'!N513,"")</f>
        <v/>
      </c>
      <c r="T514" s="648" t="n">
        <f aca="false">'ORÇ.GLOBAL P CAIXA'!O513</f>
        <v>0</v>
      </c>
      <c r="U514" s="172" t="n">
        <f aca="false">'ORÇ.GLOBAL P CAIXA'!P513</f>
        <v>0</v>
      </c>
      <c r="V514" s="173" t="n">
        <f aca="false">'ORÇ.GLOBAL P CAIXA'!E513</f>
        <v>0</v>
      </c>
      <c r="W514" s="173" t="n">
        <f aca="false">F514</f>
        <v>0</v>
      </c>
      <c r="X514" s="649"/>
      <c r="Y514" s="649"/>
      <c r="Z514" s="650"/>
      <c r="AB514" s="88"/>
      <c r="AC514" s="157" t="n">
        <f aca="false">IF(B514=0,AC513,IF(ISNONTEXT(B514)=TRUE(),INT(B514),INT(LEFT(B514,FIND(".",B514)-1))))</f>
        <v>3</v>
      </c>
      <c r="AD514" s="157" t="str">
        <f aca="false">IF(AD515=1,1,IF(B514&lt;&gt;0,1,IF(C514&lt;&gt;0,1,IF(D514&lt;&gt;0,1,IF(E514&lt;&gt;0,1,"")))))</f>
        <v/>
      </c>
      <c r="AE514" s="157" t="str">
        <f aca="false">IF(AC514=0," ",IF(AC514&lt;&gt;AC513,AC514," "))</f>
        <v> </v>
      </c>
      <c r="AF514" s="88"/>
      <c r="AG514" s="75" t="e">
        <f aca="false">IF(AC514&lt;&gt;AE514,(IF(N514=0,G514*(INFORMAÇÕES!$Q$69/INFORMAÇÕES!$Q$72),IF(N514="R",G514,0))),0)</f>
        <v>#DIV/0!</v>
      </c>
      <c r="AH514" s="75" t="e">
        <f aca="false">IF(AC514&lt;&gt;AE514,(IF(N514=0,G514*(INFORMAÇÕES!$Q$70/INFORMAÇÕES!$Q$72),IF(N514="C",G514,0))),0)</f>
        <v>#DIV/0!</v>
      </c>
      <c r="AI514" s="75" t="n">
        <f aca="false">IF(AC514&lt;&gt;AE514,(IF(N514=0,G514*INFORMAÇÕES!$U$115,IF(N514="CF",G514,0))),0)</f>
        <v>0</v>
      </c>
      <c r="AJ514" s="75" t="n">
        <f aca="false">IF(AC514&lt;&gt;AE514,(IF(N514=0,G514*INFORMAÇÕES!$U$116,IF(N514="O",G514,0))),0)</f>
        <v>0</v>
      </c>
      <c r="AK514" s="75" t="n">
        <f aca="false">IF(E514&lt;&gt;0,G514,0)</f>
        <v>0</v>
      </c>
      <c r="AL514" s="75" t="n">
        <f aca="false">IF(AC514&lt;&gt;AE514,(IF(N514=0,J514*(INFORMAÇÕES!$Q$89/INFORMAÇÕES!$Q$92),IF(N514="R",J514,0))),0)</f>
        <v>0</v>
      </c>
      <c r="AM514" s="75" t="n">
        <f aca="false">IF(AC514&lt;&gt;AE514,(IF(N514=0,J514*(INFORMAÇÕES!$Q$90/INFORMAÇÕES!$Q$92),IF(N514="C",J514,0))),0)</f>
        <v>0</v>
      </c>
      <c r="AN514" s="75" t="n">
        <f aca="false">IF(AC514&lt;&gt;AE514,(IF(N514="",J514*INFORMAÇÕES!$U$115,IF(N514="CF",J514,0))),0)</f>
        <v>0</v>
      </c>
      <c r="AO514" s="75" t="n">
        <f aca="false">IF(AC514&lt;&gt;AE514,(IF(N514="",J514*INFORMAÇÕES!$U$116,IF(N514="O",J514,0))),0)</f>
        <v>0</v>
      </c>
      <c r="AP514" s="75" t="n">
        <f aca="false">IF(H514&lt;&gt;0,J514,0)</f>
        <v>0</v>
      </c>
      <c r="AQ514" s="75" t="n">
        <f aca="false">IF(K514&lt;&gt;0,L514,0)</f>
        <v>0</v>
      </c>
    </row>
    <row r="515" s="174" customFormat="true" ht="14.25" hidden="false" customHeight="false" outlineLevel="0" collapsed="false">
      <c r="A515" s="159" t="n">
        <v>503</v>
      </c>
      <c r="B515" s="160" t="n">
        <f aca="false">R515</f>
        <v>0</v>
      </c>
      <c r="C515" s="161" t="n">
        <f aca="false">T515</f>
        <v>0</v>
      </c>
      <c r="D515" s="162" t="n">
        <f aca="false">U515</f>
        <v>0</v>
      </c>
      <c r="E515" s="163" t="n">
        <f aca="false">'ORÇ.GLOBAL P CAIXA'!E514</f>
        <v>0</v>
      </c>
      <c r="F515" s="163" t="n">
        <f aca="false">IF('ORÇ.GLOBAL EMPRESA'!G514&gt;0,'ORÇ.GLOBAL EMPRESA'!G514,'ORÇ.GLOBAL P CAIXA'!F514)</f>
        <v>0</v>
      </c>
      <c r="G515" s="163" t="n">
        <f aca="false">IF(E515&lt;&gt;0,ROUND(E515*F515,2),IF(AK515=0,(SUMIF($AC$13:$AC$1012,B515,$AK$13:$AK$1012)),AK515))</f>
        <v>0</v>
      </c>
      <c r="H515" s="163" t="n">
        <f aca="false">V515</f>
        <v>0</v>
      </c>
      <c r="I515" s="163" t="n">
        <f aca="false">W515</f>
        <v>0</v>
      </c>
      <c r="J515" s="163" t="n">
        <f aca="false">IF(H515&lt;&gt;0,ROUND(H515*I515,2),IF(AP515=0,(SUMIF($AC$13:$AC$1012,B515,$AP$13:$AP$1012)),AP515))</f>
        <v>0</v>
      </c>
      <c r="K515" s="163" t="n">
        <f aca="false">H515-E515</f>
        <v>0</v>
      </c>
      <c r="L515" s="163" t="n">
        <f aca="false">J515-G515</f>
        <v>0</v>
      </c>
      <c r="M515" s="645" t="str">
        <f aca="false">IF('ORÇ.GLOBAL P CAIXA'!H514&gt;0,'ORÇ.GLOBAL P CAIXA'!H514,"")</f>
        <v/>
      </c>
      <c r="N515" s="646" t="n">
        <f aca="false">'ORÇ.GLOBAL P CAIXA'!I514</f>
        <v>0</v>
      </c>
      <c r="O515" s="166" t="str">
        <f aca="false">S515</f>
        <v/>
      </c>
      <c r="P515" s="167"/>
      <c r="Q515" s="168" t="str">
        <f aca="false">IF(B515&gt;0,"ok","ocultar")</f>
        <v>ocultar</v>
      </c>
      <c r="R515" s="647" t="n">
        <f aca="false">'ORÇ.GLOBAL P CAIXA'!B514</f>
        <v>0</v>
      </c>
      <c r="S515" s="170" t="str">
        <f aca="false">IF('ORÇ.GLOBAL P CAIXA'!N514&lt;&gt;0,'ORÇ.GLOBAL P CAIXA'!N514,"")</f>
        <v/>
      </c>
      <c r="T515" s="648" t="n">
        <f aca="false">'ORÇ.GLOBAL P CAIXA'!O514</f>
        <v>0</v>
      </c>
      <c r="U515" s="172" t="n">
        <f aca="false">'ORÇ.GLOBAL P CAIXA'!P514</f>
        <v>0</v>
      </c>
      <c r="V515" s="173" t="n">
        <f aca="false">'ORÇ.GLOBAL P CAIXA'!E514</f>
        <v>0</v>
      </c>
      <c r="W515" s="173" t="n">
        <f aca="false">F515</f>
        <v>0</v>
      </c>
      <c r="X515" s="649"/>
      <c r="Y515" s="649"/>
      <c r="Z515" s="650"/>
      <c r="AB515" s="88"/>
      <c r="AC515" s="157" t="n">
        <f aca="false">IF(B515=0,AC514,IF(ISNONTEXT(B515)=TRUE(),INT(B515),INT(LEFT(B515,FIND(".",B515)-1))))</f>
        <v>3</v>
      </c>
      <c r="AD515" s="157" t="str">
        <f aca="false">IF(AD516=1,1,IF(B515&lt;&gt;0,1,IF(C515&lt;&gt;0,1,IF(D515&lt;&gt;0,1,IF(E515&lt;&gt;0,1,"")))))</f>
        <v/>
      </c>
      <c r="AE515" s="157" t="str">
        <f aca="false">IF(AC515=0," ",IF(AC515&lt;&gt;AC514,AC515," "))</f>
        <v> </v>
      </c>
      <c r="AF515" s="88"/>
      <c r="AG515" s="75" t="e">
        <f aca="false">IF(AC515&lt;&gt;AE515,(IF(N515=0,G515*(INFORMAÇÕES!$Q$69/INFORMAÇÕES!$Q$72),IF(N515="R",G515,0))),0)</f>
        <v>#DIV/0!</v>
      </c>
      <c r="AH515" s="75" t="e">
        <f aca="false">IF(AC515&lt;&gt;AE515,(IF(N515=0,G515*(INFORMAÇÕES!$Q$70/INFORMAÇÕES!$Q$72),IF(N515="C",G515,0))),0)</f>
        <v>#DIV/0!</v>
      </c>
      <c r="AI515" s="75" t="n">
        <f aca="false">IF(AC515&lt;&gt;AE515,(IF(N515=0,G515*INFORMAÇÕES!$U$115,IF(N515="CF",G515,0))),0)</f>
        <v>0</v>
      </c>
      <c r="AJ515" s="75" t="n">
        <f aca="false">IF(AC515&lt;&gt;AE515,(IF(N515=0,G515*INFORMAÇÕES!$U$116,IF(N515="O",G515,0))),0)</f>
        <v>0</v>
      </c>
      <c r="AK515" s="75" t="n">
        <f aca="false">IF(E515&lt;&gt;0,G515,0)</f>
        <v>0</v>
      </c>
      <c r="AL515" s="75" t="n">
        <f aca="false">IF(AC515&lt;&gt;AE515,(IF(N515=0,J515*(INFORMAÇÕES!$Q$89/INFORMAÇÕES!$Q$92),IF(N515="R",J515,0))),0)</f>
        <v>0</v>
      </c>
      <c r="AM515" s="75" t="n">
        <f aca="false">IF(AC515&lt;&gt;AE515,(IF(N515=0,J515*(INFORMAÇÕES!$Q$90/INFORMAÇÕES!$Q$92),IF(N515="C",J515,0))),0)</f>
        <v>0</v>
      </c>
      <c r="AN515" s="75" t="n">
        <f aca="false">IF(AC515&lt;&gt;AE515,(IF(N515="",J515*INFORMAÇÕES!$U$115,IF(N515="CF",J515,0))),0)</f>
        <v>0</v>
      </c>
      <c r="AO515" s="75" t="n">
        <f aca="false">IF(AC515&lt;&gt;AE515,(IF(N515="",J515*INFORMAÇÕES!$U$116,IF(N515="O",J515,0))),0)</f>
        <v>0</v>
      </c>
      <c r="AP515" s="75" t="n">
        <f aca="false">IF(H515&lt;&gt;0,J515,0)</f>
        <v>0</v>
      </c>
      <c r="AQ515" s="75" t="n">
        <f aca="false">IF(K515&lt;&gt;0,L515,0)</f>
        <v>0</v>
      </c>
    </row>
    <row r="516" s="174" customFormat="true" ht="14.25" hidden="false" customHeight="false" outlineLevel="0" collapsed="false">
      <c r="A516" s="159" t="n">
        <v>504</v>
      </c>
      <c r="B516" s="160" t="n">
        <f aca="false">R516</f>
        <v>0</v>
      </c>
      <c r="C516" s="161" t="n">
        <f aca="false">T516</f>
        <v>0</v>
      </c>
      <c r="D516" s="162" t="n">
        <f aca="false">U516</f>
        <v>0</v>
      </c>
      <c r="E516" s="163" t="n">
        <f aca="false">'ORÇ.GLOBAL P CAIXA'!E515</f>
        <v>0</v>
      </c>
      <c r="F516" s="163" t="n">
        <f aca="false">IF('ORÇ.GLOBAL EMPRESA'!G515&gt;0,'ORÇ.GLOBAL EMPRESA'!G515,'ORÇ.GLOBAL P CAIXA'!F515)</f>
        <v>0</v>
      </c>
      <c r="G516" s="163" t="n">
        <f aca="false">IF(E516&lt;&gt;0,ROUND(E516*F516,2),IF(AK516=0,(SUMIF($AC$13:$AC$1012,B516,$AK$13:$AK$1012)),AK516))</f>
        <v>0</v>
      </c>
      <c r="H516" s="163" t="n">
        <f aca="false">V516</f>
        <v>0</v>
      </c>
      <c r="I516" s="163" t="n">
        <f aca="false">W516</f>
        <v>0</v>
      </c>
      <c r="J516" s="163" t="n">
        <f aca="false">IF(H516&lt;&gt;0,ROUND(H516*I516,2),IF(AP516=0,(SUMIF($AC$13:$AC$1012,B516,$AP$13:$AP$1012)),AP516))</f>
        <v>0</v>
      </c>
      <c r="K516" s="163" t="n">
        <f aca="false">H516-E516</f>
        <v>0</v>
      </c>
      <c r="L516" s="163" t="n">
        <f aca="false">J516-G516</f>
        <v>0</v>
      </c>
      <c r="M516" s="645" t="str">
        <f aca="false">IF('ORÇ.GLOBAL P CAIXA'!H515&gt;0,'ORÇ.GLOBAL P CAIXA'!H515,"")</f>
        <v/>
      </c>
      <c r="N516" s="646" t="n">
        <f aca="false">'ORÇ.GLOBAL P CAIXA'!I515</f>
        <v>0</v>
      </c>
      <c r="O516" s="166" t="str">
        <f aca="false">S516</f>
        <v/>
      </c>
      <c r="P516" s="167"/>
      <c r="Q516" s="168" t="str">
        <f aca="false">IF(B516&gt;0,"ok","ocultar")</f>
        <v>ocultar</v>
      </c>
      <c r="R516" s="647" t="n">
        <f aca="false">'ORÇ.GLOBAL P CAIXA'!B515</f>
        <v>0</v>
      </c>
      <c r="S516" s="170" t="str">
        <f aca="false">IF('ORÇ.GLOBAL P CAIXA'!N515&lt;&gt;0,'ORÇ.GLOBAL P CAIXA'!N515,"")</f>
        <v/>
      </c>
      <c r="T516" s="648" t="n">
        <f aca="false">'ORÇ.GLOBAL P CAIXA'!O515</f>
        <v>0</v>
      </c>
      <c r="U516" s="172" t="n">
        <f aca="false">'ORÇ.GLOBAL P CAIXA'!P515</f>
        <v>0</v>
      </c>
      <c r="V516" s="173" t="n">
        <f aca="false">'ORÇ.GLOBAL P CAIXA'!E515</f>
        <v>0</v>
      </c>
      <c r="W516" s="173" t="n">
        <f aca="false">F516</f>
        <v>0</v>
      </c>
      <c r="X516" s="649"/>
      <c r="Y516" s="649"/>
      <c r="Z516" s="650"/>
      <c r="AB516" s="88"/>
      <c r="AC516" s="157" t="n">
        <f aca="false">IF(B516=0,AC515,IF(ISNONTEXT(B516)=TRUE(),INT(B516),INT(LEFT(B516,FIND(".",B516)-1))))</f>
        <v>3</v>
      </c>
      <c r="AD516" s="157" t="str">
        <f aca="false">IF(AD517=1,1,IF(B516&lt;&gt;0,1,IF(C516&lt;&gt;0,1,IF(D516&lt;&gt;0,1,IF(E516&lt;&gt;0,1,"")))))</f>
        <v/>
      </c>
      <c r="AE516" s="157" t="str">
        <f aca="false">IF(AC516=0," ",IF(AC516&lt;&gt;AC515,AC516," "))</f>
        <v> </v>
      </c>
      <c r="AF516" s="88"/>
      <c r="AG516" s="75" t="e">
        <f aca="false">IF(AC516&lt;&gt;AE516,(IF(N516=0,G516*(INFORMAÇÕES!$Q$69/INFORMAÇÕES!$Q$72),IF(N516="R",G516,0))),0)</f>
        <v>#DIV/0!</v>
      </c>
      <c r="AH516" s="75" t="e">
        <f aca="false">IF(AC516&lt;&gt;AE516,(IF(N516=0,G516*(INFORMAÇÕES!$Q$70/INFORMAÇÕES!$Q$72),IF(N516="C",G516,0))),0)</f>
        <v>#DIV/0!</v>
      </c>
      <c r="AI516" s="75" t="n">
        <f aca="false">IF(AC516&lt;&gt;AE516,(IF(N516=0,G516*INFORMAÇÕES!$U$115,IF(N516="CF",G516,0))),0)</f>
        <v>0</v>
      </c>
      <c r="AJ516" s="75" t="n">
        <f aca="false">IF(AC516&lt;&gt;AE516,(IF(N516=0,G516*INFORMAÇÕES!$U$116,IF(N516="O",G516,0))),0)</f>
        <v>0</v>
      </c>
      <c r="AK516" s="75" t="n">
        <f aca="false">IF(E516&lt;&gt;0,G516,0)</f>
        <v>0</v>
      </c>
      <c r="AL516" s="75" t="n">
        <f aca="false">IF(AC516&lt;&gt;AE516,(IF(N516=0,J516*(INFORMAÇÕES!$Q$89/INFORMAÇÕES!$Q$92),IF(N516="R",J516,0))),0)</f>
        <v>0</v>
      </c>
      <c r="AM516" s="75" t="n">
        <f aca="false">IF(AC516&lt;&gt;AE516,(IF(N516=0,J516*(INFORMAÇÕES!$Q$90/INFORMAÇÕES!$Q$92),IF(N516="C",J516,0))),0)</f>
        <v>0</v>
      </c>
      <c r="AN516" s="75" t="n">
        <f aca="false">IF(AC516&lt;&gt;AE516,(IF(N516="",J516*INFORMAÇÕES!$U$115,IF(N516="CF",J516,0))),0)</f>
        <v>0</v>
      </c>
      <c r="AO516" s="75" t="n">
        <f aca="false">IF(AC516&lt;&gt;AE516,(IF(N516="",J516*INFORMAÇÕES!$U$116,IF(N516="O",J516,0))),0)</f>
        <v>0</v>
      </c>
      <c r="AP516" s="75" t="n">
        <f aca="false">IF(H516&lt;&gt;0,J516,0)</f>
        <v>0</v>
      </c>
      <c r="AQ516" s="75" t="n">
        <f aca="false">IF(K516&lt;&gt;0,L516,0)</f>
        <v>0</v>
      </c>
    </row>
    <row r="517" s="174" customFormat="true" ht="14.25" hidden="false" customHeight="false" outlineLevel="0" collapsed="false">
      <c r="A517" s="159" t="n">
        <v>505</v>
      </c>
      <c r="B517" s="160" t="n">
        <f aca="false">R517</f>
        <v>0</v>
      </c>
      <c r="C517" s="161" t="n">
        <f aca="false">T517</f>
        <v>0</v>
      </c>
      <c r="D517" s="162" t="n">
        <f aca="false">U517</f>
        <v>0</v>
      </c>
      <c r="E517" s="163" t="n">
        <f aca="false">'ORÇ.GLOBAL P CAIXA'!E516</f>
        <v>0</v>
      </c>
      <c r="F517" s="163" t="n">
        <f aca="false">IF('ORÇ.GLOBAL EMPRESA'!G516&gt;0,'ORÇ.GLOBAL EMPRESA'!G516,'ORÇ.GLOBAL P CAIXA'!F516)</f>
        <v>0</v>
      </c>
      <c r="G517" s="163" t="n">
        <f aca="false">IF(E517&lt;&gt;0,ROUND(E517*F517,2),IF(AK517=0,(SUMIF($AC$13:$AC$1012,B517,$AK$13:$AK$1012)),AK517))</f>
        <v>0</v>
      </c>
      <c r="H517" s="163" t="n">
        <f aca="false">V517</f>
        <v>0</v>
      </c>
      <c r="I517" s="163" t="n">
        <f aca="false">W517</f>
        <v>0</v>
      </c>
      <c r="J517" s="163" t="n">
        <f aca="false">IF(H517&lt;&gt;0,ROUND(H517*I517,2),IF(AP517=0,(SUMIF($AC$13:$AC$1012,B517,$AP$13:$AP$1012)),AP517))</f>
        <v>0</v>
      </c>
      <c r="K517" s="163" t="n">
        <f aca="false">H517-E517</f>
        <v>0</v>
      </c>
      <c r="L517" s="163" t="n">
        <f aca="false">J517-G517</f>
        <v>0</v>
      </c>
      <c r="M517" s="645" t="str">
        <f aca="false">IF('ORÇ.GLOBAL P CAIXA'!H516&gt;0,'ORÇ.GLOBAL P CAIXA'!H516,"")</f>
        <v/>
      </c>
      <c r="N517" s="646" t="n">
        <f aca="false">'ORÇ.GLOBAL P CAIXA'!I516</f>
        <v>0</v>
      </c>
      <c r="O517" s="166" t="str">
        <f aca="false">S517</f>
        <v/>
      </c>
      <c r="P517" s="167"/>
      <c r="Q517" s="168" t="str">
        <f aca="false">IF(B517&gt;0,"ok","ocultar")</f>
        <v>ocultar</v>
      </c>
      <c r="R517" s="647" t="n">
        <f aca="false">'ORÇ.GLOBAL P CAIXA'!B516</f>
        <v>0</v>
      </c>
      <c r="S517" s="170" t="str">
        <f aca="false">IF('ORÇ.GLOBAL P CAIXA'!N516&lt;&gt;0,'ORÇ.GLOBAL P CAIXA'!N516,"")</f>
        <v/>
      </c>
      <c r="T517" s="648" t="n">
        <f aca="false">'ORÇ.GLOBAL P CAIXA'!O516</f>
        <v>0</v>
      </c>
      <c r="U517" s="172" t="n">
        <f aca="false">'ORÇ.GLOBAL P CAIXA'!P516</f>
        <v>0</v>
      </c>
      <c r="V517" s="173" t="n">
        <f aca="false">'ORÇ.GLOBAL P CAIXA'!E516</f>
        <v>0</v>
      </c>
      <c r="W517" s="173" t="n">
        <f aca="false">F517</f>
        <v>0</v>
      </c>
      <c r="X517" s="649"/>
      <c r="Y517" s="649"/>
      <c r="Z517" s="650"/>
      <c r="AB517" s="88"/>
      <c r="AC517" s="157" t="n">
        <f aca="false">IF(B517=0,AC516,IF(ISNONTEXT(B517)=TRUE(),INT(B517),INT(LEFT(B517,FIND(".",B517)-1))))</f>
        <v>3</v>
      </c>
      <c r="AD517" s="157" t="str">
        <f aca="false">IF(AD518=1,1,IF(B517&lt;&gt;0,1,IF(C517&lt;&gt;0,1,IF(D517&lt;&gt;0,1,IF(E517&lt;&gt;0,1,"")))))</f>
        <v/>
      </c>
      <c r="AE517" s="157" t="str">
        <f aca="false">IF(AC517=0," ",IF(AC517&lt;&gt;AC516,AC517," "))</f>
        <v> </v>
      </c>
      <c r="AF517" s="88"/>
      <c r="AG517" s="75" t="e">
        <f aca="false">IF(AC517&lt;&gt;AE517,(IF(N517=0,G517*(INFORMAÇÕES!$Q$69/INFORMAÇÕES!$Q$72),IF(N517="R",G517,0))),0)</f>
        <v>#DIV/0!</v>
      </c>
      <c r="AH517" s="75" t="e">
        <f aca="false">IF(AC517&lt;&gt;AE517,(IF(N517=0,G517*(INFORMAÇÕES!$Q$70/INFORMAÇÕES!$Q$72),IF(N517="C",G517,0))),0)</f>
        <v>#DIV/0!</v>
      </c>
      <c r="AI517" s="75" t="n">
        <f aca="false">IF(AC517&lt;&gt;AE517,(IF(N517=0,G517*INFORMAÇÕES!$U$115,IF(N517="CF",G517,0))),0)</f>
        <v>0</v>
      </c>
      <c r="AJ517" s="75" t="n">
        <f aca="false">IF(AC517&lt;&gt;AE517,(IF(N517=0,G517*INFORMAÇÕES!$U$116,IF(N517="O",G517,0))),0)</f>
        <v>0</v>
      </c>
      <c r="AK517" s="75" t="n">
        <f aca="false">IF(E517&lt;&gt;0,G517,0)</f>
        <v>0</v>
      </c>
      <c r="AL517" s="75" t="n">
        <f aca="false">IF(AC517&lt;&gt;AE517,(IF(N517=0,J517*(INFORMAÇÕES!$Q$89/INFORMAÇÕES!$Q$92),IF(N517="R",J517,0))),0)</f>
        <v>0</v>
      </c>
      <c r="AM517" s="75" t="n">
        <f aca="false">IF(AC517&lt;&gt;AE517,(IF(N517=0,J517*(INFORMAÇÕES!$Q$90/INFORMAÇÕES!$Q$92),IF(N517="C",J517,0))),0)</f>
        <v>0</v>
      </c>
      <c r="AN517" s="75" t="n">
        <f aca="false">IF(AC517&lt;&gt;AE517,(IF(N517="",J517*INFORMAÇÕES!$U$115,IF(N517="CF",J517,0))),0)</f>
        <v>0</v>
      </c>
      <c r="AO517" s="75" t="n">
        <f aca="false">IF(AC517&lt;&gt;AE517,(IF(N517="",J517*INFORMAÇÕES!$U$116,IF(N517="O",J517,0))),0)</f>
        <v>0</v>
      </c>
      <c r="AP517" s="75" t="n">
        <f aca="false">IF(H517&lt;&gt;0,J517,0)</f>
        <v>0</v>
      </c>
      <c r="AQ517" s="75" t="n">
        <f aca="false">IF(K517&lt;&gt;0,L517,0)</f>
        <v>0</v>
      </c>
    </row>
    <row r="518" s="174" customFormat="true" ht="14.25" hidden="false" customHeight="false" outlineLevel="0" collapsed="false">
      <c r="A518" s="159" t="n">
        <v>506</v>
      </c>
      <c r="B518" s="160" t="n">
        <f aca="false">R518</f>
        <v>0</v>
      </c>
      <c r="C518" s="161" t="n">
        <f aca="false">T518</f>
        <v>0</v>
      </c>
      <c r="D518" s="162" t="n">
        <f aca="false">U518</f>
        <v>0</v>
      </c>
      <c r="E518" s="163" t="n">
        <f aca="false">'ORÇ.GLOBAL P CAIXA'!E517</f>
        <v>0</v>
      </c>
      <c r="F518" s="163" t="n">
        <f aca="false">IF('ORÇ.GLOBAL EMPRESA'!G517&gt;0,'ORÇ.GLOBAL EMPRESA'!G517,'ORÇ.GLOBAL P CAIXA'!F517)</f>
        <v>0</v>
      </c>
      <c r="G518" s="163" t="n">
        <f aca="false">IF(E518&lt;&gt;0,ROUND(E518*F518,2),IF(AK518=0,(SUMIF($AC$13:$AC$1012,B518,$AK$13:$AK$1012)),AK518))</f>
        <v>0</v>
      </c>
      <c r="H518" s="163" t="n">
        <f aca="false">V518</f>
        <v>0</v>
      </c>
      <c r="I518" s="163" t="n">
        <f aca="false">W518</f>
        <v>0</v>
      </c>
      <c r="J518" s="163" t="n">
        <f aca="false">IF(H518&lt;&gt;0,ROUND(H518*I518,2),IF(AP518=0,(SUMIF($AC$13:$AC$1012,B518,$AP$13:$AP$1012)),AP518))</f>
        <v>0</v>
      </c>
      <c r="K518" s="163" t="n">
        <f aca="false">H518-E518</f>
        <v>0</v>
      </c>
      <c r="L518" s="163" t="n">
        <f aca="false">J518-G518</f>
        <v>0</v>
      </c>
      <c r="M518" s="645" t="str">
        <f aca="false">IF('ORÇ.GLOBAL P CAIXA'!H517&gt;0,'ORÇ.GLOBAL P CAIXA'!H517,"")</f>
        <v/>
      </c>
      <c r="N518" s="646" t="n">
        <f aca="false">'ORÇ.GLOBAL P CAIXA'!I517</f>
        <v>0</v>
      </c>
      <c r="O518" s="166" t="str">
        <f aca="false">S518</f>
        <v/>
      </c>
      <c r="P518" s="167"/>
      <c r="Q518" s="168" t="str">
        <f aca="false">IF(B518&gt;0,"ok","ocultar")</f>
        <v>ocultar</v>
      </c>
      <c r="R518" s="647" t="n">
        <f aca="false">'ORÇ.GLOBAL P CAIXA'!B517</f>
        <v>0</v>
      </c>
      <c r="S518" s="170" t="str">
        <f aca="false">IF('ORÇ.GLOBAL P CAIXA'!N517&lt;&gt;0,'ORÇ.GLOBAL P CAIXA'!N517,"")</f>
        <v/>
      </c>
      <c r="T518" s="648" t="n">
        <f aca="false">'ORÇ.GLOBAL P CAIXA'!O517</f>
        <v>0</v>
      </c>
      <c r="U518" s="172" t="n">
        <f aca="false">'ORÇ.GLOBAL P CAIXA'!P517</f>
        <v>0</v>
      </c>
      <c r="V518" s="173" t="n">
        <f aca="false">'ORÇ.GLOBAL P CAIXA'!E517</f>
        <v>0</v>
      </c>
      <c r="W518" s="173" t="n">
        <f aca="false">F518</f>
        <v>0</v>
      </c>
      <c r="X518" s="649"/>
      <c r="Y518" s="649"/>
      <c r="Z518" s="650"/>
      <c r="AB518" s="88"/>
      <c r="AC518" s="157" t="n">
        <f aca="false">IF(B518=0,AC517,IF(ISNONTEXT(B518)=TRUE(),INT(B518),INT(LEFT(B518,FIND(".",B518)-1))))</f>
        <v>3</v>
      </c>
      <c r="AD518" s="157" t="str">
        <f aca="false">IF(AD519=1,1,IF(B518&lt;&gt;0,1,IF(C518&lt;&gt;0,1,IF(D518&lt;&gt;0,1,IF(E518&lt;&gt;0,1,"")))))</f>
        <v/>
      </c>
      <c r="AE518" s="157" t="str">
        <f aca="false">IF(AC518=0," ",IF(AC518&lt;&gt;AC517,AC518," "))</f>
        <v> </v>
      </c>
      <c r="AF518" s="88"/>
      <c r="AG518" s="75" t="e">
        <f aca="false">IF(AC518&lt;&gt;AE518,(IF(N518=0,G518*(INFORMAÇÕES!$Q$69/INFORMAÇÕES!$Q$72),IF(N518="R",G518,0))),0)</f>
        <v>#DIV/0!</v>
      </c>
      <c r="AH518" s="75" t="e">
        <f aca="false">IF(AC518&lt;&gt;AE518,(IF(N518=0,G518*(INFORMAÇÕES!$Q$70/INFORMAÇÕES!$Q$72),IF(N518="C",G518,0))),0)</f>
        <v>#DIV/0!</v>
      </c>
      <c r="AI518" s="75" t="n">
        <f aca="false">IF(AC518&lt;&gt;AE518,(IF(N518=0,G518*INFORMAÇÕES!$U$115,IF(N518="CF",G518,0))),0)</f>
        <v>0</v>
      </c>
      <c r="AJ518" s="75" t="n">
        <f aca="false">IF(AC518&lt;&gt;AE518,(IF(N518=0,G518*INFORMAÇÕES!$U$116,IF(N518="O",G518,0))),0)</f>
        <v>0</v>
      </c>
      <c r="AK518" s="75" t="n">
        <f aca="false">IF(E518&lt;&gt;0,G518,0)</f>
        <v>0</v>
      </c>
      <c r="AL518" s="75" t="n">
        <f aca="false">IF(AC518&lt;&gt;AE518,(IF(N518=0,J518*(INFORMAÇÕES!$Q$89/INFORMAÇÕES!$Q$92),IF(N518="R",J518,0))),0)</f>
        <v>0</v>
      </c>
      <c r="AM518" s="75" t="n">
        <f aca="false">IF(AC518&lt;&gt;AE518,(IF(N518=0,J518*(INFORMAÇÕES!$Q$90/INFORMAÇÕES!$Q$92),IF(N518="C",J518,0))),0)</f>
        <v>0</v>
      </c>
      <c r="AN518" s="75" t="n">
        <f aca="false">IF(AC518&lt;&gt;AE518,(IF(N518="",J518*INFORMAÇÕES!$U$115,IF(N518="CF",J518,0))),0)</f>
        <v>0</v>
      </c>
      <c r="AO518" s="75" t="n">
        <f aca="false">IF(AC518&lt;&gt;AE518,(IF(N518="",J518*INFORMAÇÕES!$U$116,IF(N518="O",J518,0))),0)</f>
        <v>0</v>
      </c>
      <c r="AP518" s="75" t="n">
        <f aca="false">IF(H518&lt;&gt;0,J518,0)</f>
        <v>0</v>
      </c>
      <c r="AQ518" s="75" t="n">
        <f aca="false">IF(K518&lt;&gt;0,L518,0)</f>
        <v>0</v>
      </c>
    </row>
    <row r="519" s="174" customFormat="true" ht="14.25" hidden="false" customHeight="false" outlineLevel="0" collapsed="false">
      <c r="A519" s="159" t="n">
        <v>507</v>
      </c>
      <c r="B519" s="160" t="n">
        <f aca="false">R519</f>
        <v>0</v>
      </c>
      <c r="C519" s="161" t="n">
        <f aca="false">T519</f>
        <v>0</v>
      </c>
      <c r="D519" s="162" t="n">
        <f aca="false">U519</f>
        <v>0</v>
      </c>
      <c r="E519" s="163" t="n">
        <f aca="false">'ORÇ.GLOBAL P CAIXA'!E518</f>
        <v>0</v>
      </c>
      <c r="F519" s="163" t="n">
        <f aca="false">IF('ORÇ.GLOBAL EMPRESA'!G518&gt;0,'ORÇ.GLOBAL EMPRESA'!G518,'ORÇ.GLOBAL P CAIXA'!F518)</f>
        <v>0</v>
      </c>
      <c r="G519" s="163" t="n">
        <f aca="false">IF(E519&lt;&gt;0,ROUND(E519*F519,2),IF(AK519=0,(SUMIF($AC$13:$AC$1012,B519,$AK$13:$AK$1012)),AK519))</f>
        <v>0</v>
      </c>
      <c r="H519" s="163" t="n">
        <f aca="false">V519</f>
        <v>0</v>
      </c>
      <c r="I519" s="163" t="n">
        <f aca="false">W519</f>
        <v>0</v>
      </c>
      <c r="J519" s="163" t="n">
        <f aca="false">IF(H519&lt;&gt;0,ROUND(H519*I519,2),IF(AP519=0,(SUMIF($AC$13:$AC$1012,B519,$AP$13:$AP$1012)),AP519))</f>
        <v>0</v>
      </c>
      <c r="K519" s="163" t="n">
        <f aca="false">H519-E519</f>
        <v>0</v>
      </c>
      <c r="L519" s="163" t="n">
        <f aca="false">J519-G519</f>
        <v>0</v>
      </c>
      <c r="M519" s="645" t="str">
        <f aca="false">IF('ORÇ.GLOBAL P CAIXA'!H518&gt;0,'ORÇ.GLOBAL P CAIXA'!H518,"")</f>
        <v/>
      </c>
      <c r="N519" s="646" t="n">
        <f aca="false">'ORÇ.GLOBAL P CAIXA'!I518</f>
        <v>0</v>
      </c>
      <c r="O519" s="166" t="str">
        <f aca="false">S519</f>
        <v/>
      </c>
      <c r="P519" s="167"/>
      <c r="Q519" s="168" t="str">
        <f aca="false">IF(B519&gt;0,"ok","ocultar")</f>
        <v>ocultar</v>
      </c>
      <c r="R519" s="647" t="n">
        <f aca="false">'ORÇ.GLOBAL P CAIXA'!B518</f>
        <v>0</v>
      </c>
      <c r="S519" s="170" t="str">
        <f aca="false">IF('ORÇ.GLOBAL P CAIXA'!N518&lt;&gt;0,'ORÇ.GLOBAL P CAIXA'!N518,"")</f>
        <v/>
      </c>
      <c r="T519" s="648" t="n">
        <f aca="false">'ORÇ.GLOBAL P CAIXA'!O518</f>
        <v>0</v>
      </c>
      <c r="U519" s="172" t="n">
        <f aca="false">'ORÇ.GLOBAL P CAIXA'!P518</f>
        <v>0</v>
      </c>
      <c r="V519" s="173" t="n">
        <f aca="false">'ORÇ.GLOBAL P CAIXA'!E518</f>
        <v>0</v>
      </c>
      <c r="W519" s="173" t="n">
        <f aca="false">F519</f>
        <v>0</v>
      </c>
      <c r="X519" s="649"/>
      <c r="Y519" s="649"/>
      <c r="Z519" s="650"/>
      <c r="AB519" s="88"/>
      <c r="AC519" s="157" t="n">
        <f aca="false">IF(B519=0,AC518,IF(ISNONTEXT(B519)=TRUE(),INT(B519),INT(LEFT(B519,FIND(".",B519)-1))))</f>
        <v>3</v>
      </c>
      <c r="AD519" s="157" t="str">
        <f aca="false">IF(AD520=1,1,IF(B519&lt;&gt;0,1,IF(C519&lt;&gt;0,1,IF(D519&lt;&gt;0,1,IF(E519&lt;&gt;0,1,"")))))</f>
        <v/>
      </c>
      <c r="AE519" s="157" t="str">
        <f aca="false">IF(AC519=0," ",IF(AC519&lt;&gt;AC518,AC519," "))</f>
        <v> </v>
      </c>
      <c r="AF519" s="88"/>
      <c r="AG519" s="75" t="e">
        <f aca="false">IF(AC519&lt;&gt;AE519,(IF(N519=0,G519*(INFORMAÇÕES!$Q$69/INFORMAÇÕES!$Q$72),IF(N519="R",G519,0))),0)</f>
        <v>#DIV/0!</v>
      </c>
      <c r="AH519" s="75" t="e">
        <f aca="false">IF(AC519&lt;&gt;AE519,(IF(N519=0,G519*(INFORMAÇÕES!$Q$70/INFORMAÇÕES!$Q$72),IF(N519="C",G519,0))),0)</f>
        <v>#DIV/0!</v>
      </c>
      <c r="AI519" s="75" t="n">
        <f aca="false">IF(AC519&lt;&gt;AE519,(IF(N519=0,G519*INFORMAÇÕES!$U$115,IF(N519="CF",G519,0))),0)</f>
        <v>0</v>
      </c>
      <c r="AJ519" s="75" t="n">
        <f aca="false">IF(AC519&lt;&gt;AE519,(IF(N519=0,G519*INFORMAÇÕES!$U$116,IF(N519="O",G519,0))),0)</f>
        <v>0</v>
      </c>
      <c r="AK519" s="75" t="n">
        <f aca="false">IF(E519&lt;&gt;0,G519,0)</f>
        <v>0</v>
      </c>
      <c r="AL519" s="75" t="n">
        <f aca="false">IF(AC519&lt;&gt;AE519,(IF(N519=0,J519*(INFORMAÇÕES!$Q$89/INFORMAÇÕES!$Q$92),IF(N519="R",J519,0))),0)</f>
        <v>0</v>
      </c>
      <c r="AM519" s="75" t="n">
        <f aca="false">IF(AC519&lt;&gt;AE519,(IF(N519=0,J519*(INFORMAÇÕES!$Q$90/INFORMAÇÕES!$Q$92),IF(N519="C",J519,0))),0)</f>
        <v>0</v>
      </c>
      <c r="AN519" s="75" t="n">
        <f aca="false">IF(AC519&lt;&gt;AE519,(IF(N519="",J519*INFORMAÇÕES!$U$115,IF(N519="CF",J519,0))),0)</f>
        <v>0</v>
      </c>
      <c r="AO519" s="75" t="n">
        <f aca="false">IF(AC519&lt;&gt;AE519,(IF(N519="",J519*INFORMAÇÕES!$U$116,IF(N519="O",J519,0))),0)</f>
        <v>0</v>
      </c>
      <c r="AP519" s="75" t="n">
        <f aca="false">IF(H519&lt;&gt;0,J519,0)</f>
        <v>0</v>
      </c>
      <c r="AQ519" s="75" t="n">
        <f aca="false">IF(K519&lt;&gt;0,L519,0)</f>
        <v>0</v>
      </c>
    </row>
    <row r="520" s="174" customFormat="true" ht="14.25" hidden="false" customHeight="false" outlineLevel="0" collapsed="false">
      <c r="A520" s="159" t="n">
        <v>508</v>
      </c>
      <c r="B520" s="160" t="n">
        <f aca="false">R520</f>
        <v>0</v>
      </c>
      <c r="C520" s="161" t="n">
        <f aca="false">T520</f>
        <v>0</v>
      </c>
      <c r="D520" s="162" t="n">
        <f aca="false">U520</f>
        <v>0</v>
      </c>
      <c r="E520" s="163" t="n">
        <f aca="false">'ORÇ.GLOBAL P CAIXA'!E519</f>
        <v>0</v>
      </c>
      <c r="F520" s="163" t="n">
        <f aca="false">IF('ORÇ.GLOBAL EMPRESA'!G519&gt;0,'ORÇ.GLOBAL EMPRESA'!G519,'ORÇ.GLOBAL P CAIXA'!F519)</f>
        <v>0</v>
      </c>
      <c r="G520" s="163" t="n">
        <f aca="false">IF(E520&lt;&gt;0,ROUND(E520*F520,2),IF(AK520=0,(SUMIF($AC$13:$AC$1012,B520,$AK$13:$AK$1012)),AK520))</f>
        <v>0</v>
      </c>
      <c r="H520" s="163" t="n">
        <f aca="false">V520</f>
        <v>0</v>
      </c>
      <c r="I520" s="163" t="n">
        <f aca="false">W520</f>
        <v>0</v>
      </c>
      <c r="J520" s="163" t="n">
        <f aca="false">IF(H520&lt;&gt;0,ROUND(H520*I520,2),IF(AP520=0,(SUMIF($AC$13:$AC$1012,B520,$AP$13:$AP$1012)),AP520))</f>
        <v>0</v>
      </c>
      <c r="K520" s="163" t="n">
        <f aca="false">H520-E520</f>
        <v>0</v>
      </c>
      <c r="L520" s="163" t="n">
        <f aca="false">J520-G520</f>
        <v>0</v>
      </c>
      <c r="M520" s="645" t="str">
        <f aca="false">IF('ORÇ.GLOBAL P CAIXA'!H519&gt;0,'ORÇ.GLOBAL P CAIXA'!H519,"")</f>
        <v/>
      </c>
      <c r="N520" s="646" t="n">
        <f aca="false">'ORÇ.GLOBAL P CAIXA'!I519</f>
        <v>0</v>
      </c>
      <c r="O520" s="166" t="str">
        <f aca="false">S520</f>
        <v/>
      </c>
      <c r="P520" s="167"/>
      <c r="Q520" s="168" t="str">
        <f aca="false">IF(B520&gt;0,"ok","ocultar")</f>
        <v>ocultar</v>
      </c>
      <c r="R520" s="647" t="n">
        <f aca="false">'ORÇ.GLOBAL P CAIXA'!B519</f>
        <v>0</v>
      </c>
      <c r="S520" s="170" t="str">
        <f aca="false">IF('ORÇ.GLOBAL P CAIXA'!N519&lt;&gt;0,'ORÇ.GLOBAL P CAIXA'!N519,"")</f>
        <v/>
      </c>
      <c r="T520" s="648" t="n">
        <f aca="false">'ORÇ.GLOBAL P CAIXA'!O519</f>
        <v>0</v>
      </c>
      <c r="U520" s="172" t="n">
        <f aca="false">'ORÇ.GLOBAL P CAIXA'!P519</f>
        <v>0</v>
      </c>
      <c r="V520" s="173" t="n">
        <f aca="false">'ORÇ.GLOBAL P CAIXA'!E519</f>
        <v>0</v>
      </c>
      <c r="W520" s="173" t="n">
        <f aca="false">F520</f>
        <v>0</v>
      </c>
      <c r="X520" s="649"/>
      <c r="Y520" s="649"/>
      <c r="Z520" s="650"/>
      <c r="AB520" s="88"/>
      <c r="AC520" s="157" t="n">
        <f aca="false">IF(B520=0,AC519,IF(ISNONTEXT(B520)=TRUE(),INT(B520),INT(LEFT(B520,FIND(".",B520)-1))))</f>
        <v>3</v>
      </c>
      <c r="AD520" s="157" t="str">
        <f aca="false">IF(AD521=1,1,IF(B520&lt;&gt;0,1,IF(C520&lt;&gt;0,1,IF(D520&lt;&gt;0,1,IF(E520&lt;&gt;0,1,"")))))</f>
        <v/>
      </c>
      <c r="AE520" s="157" t="str">
        <f aca="false">IF(AC520=0," ",IF(AC520&lt;&gt;AC519,AC520," "))</f>
        <v> </v>
      </c>
      <c r="AF520" s="88"/>
      <c r="AG520" s="75" t="e">
        <f aca="false">IF(AC520&lt;&gt;AE520,(IF(N520=0,G520*(INFORMAÇÕES!$Q$69/INFORMAÇÕES!$Q$72),IF(N520="R",G520,0))),0)</f>
        <v>#DIV/0!</v>
      </c>
      <c r="AH520" s="75" t="e">
        <f aca="false">IF(AC520&lt;&gt;AE520,(IF(N520=0,G520*(INFORMAÇÕES!$Q$70/INFORMAÇÕES!$Q$72),IF(N520="C",G520,0))),0)</f>
        <v>#DIV/0!</v>
      </c>
      <c r="AI520" s="75" t="n">
        <f aca="false">IF(AC520&lt;&gt;AE520,(IF(N520=0,G520*INFORMAÇÕES!$U$115,IF(N520="CF",G520,0))),0)</f>
        <v>0</v>
      </c>
      <c r="AJ520" s="75" t="n">
        <f aca="false">IF(AC520&lt;&gt;AE520,(IF(N520=0,G520*INFORMAÇÕES!$U$116,IF(N520="O",G520,0))),0)</f>
        <v>0</v>
      </c>
      <c r="AK520" s="75" t="n">
        <f aca="false">IF(E520&lt;&gt;0,G520,0)</f>
        <v>0</v>
      </c>
      <c r="AL520" s="75" t="n">
        <f aca="false">IF(AC520&lt;&gt;AE520,(IF(N520=0,J520*(INFORMAÇÕES!$Q$89/INFORMAÇÕES!$Q$92),IF(N520="R",J520,0))),0)</f>
        <v>0</v>
      </c>
      <c r="AM520" s="75" t="n">
        <f aca="false">IF(AC520&lt;&gt;AE520,(IF(N520=0,J520*(INFORMAÇÕES!$Q$90/INFORMAÇÕES!$Q$92),IF(N520="C",J520,0))),0)</f>
        <v>0</v>
      </c>
      <c r="AN520" s="75" t="n">
        <f aca="false">IF(AC520&lt;&gt;AE520,(IF(N520="",J520*INFORMAÇÕES!$U$115,IF(N520="CF",J520,0))),0)</f>
        <v>0</v>
      </c>
      <c r="AO520" s="75" t="n">
        <f aca="false">IF(AC520&lt;&gt;AE520,(IF(N520="",J520*INFORMAÇÕES!$U$116,IF(N520="O",J520,0))),0)</f>
        <v>0</v>
      </c>
      <c r="AP520" s="75" t="n">
        <f aca="false">IF(H520&lt;&gt;0,J520,0)</f>
        <v>0</v>
      </c>
      <c r="AQ520" s="75" t="n">
        <f aca="false">IF(K520&lt;&gt;0,L520,0)</f>
        <v>0</v>
      </c>
    </row>
    <row r="521" s="174" customFormat="true" ht="14.25" hidden="false" customHeight="false" outlineLevel="0" collapsed="false">
      <c r="A521" s="159" t="n">
        <v>509</v>
      </c>
      <c r="B521" s="160" t="n">
        <f aca="false">R521</f>
        <v>0</v>
      </c>
      <c r="C521" s="161" t="n">
        <f aca="false">T521</f>
        <v>0</v>
      </c>
      <c r="D521" s="162" t="n">
        <f aca="false">U521</f>
        <v>0</v>
      </c>
      <c r="E521" s="163" t="n">
        <f aca="false">'ORÇ.GLOBAL P CAIXA'!E520</f>
        <v>0</v>
      </c>
      <c r="F521" s="163" t="n">
        <f aca="false">IF('ORÇ.GLOBAL EMPRESA'!G520&gt;0,'ORÇ.GLOBAL EMPRESA'!G520,'ORÇ.GLOBAL P CAIXA'!F520)</f>
        <v>0</v>
      </c>
      <c r="G521" s="163" t="n">
        <f aca="false">IF(E521&lt;&gt;0,ROUND(E521*F521,2),IF(AK521=0,(SUMIF($AC$13:$AC$1012,B521,$AK$13:$AK$1012)),AK521))</f>
        <v>0</v>
      </c>
      <c r="H521" s="163" t="n">
        <f aca="false">V521</f>
        <v>0</v>
      </c>
      <c r="I521" s="163" t="n">
        <f aca="false">W521</f>
        <v>0</v>
      </c>
      <c r="J521" s="163" t="n">
        <f aca="false">IF(H521&lt;&gt;0,ROUND(H521*I521,2),IF(AP521=0,(SUMIF($AC$13:$AC$1012,B521,$AP$13:$AP$1012)),AP521))</f>
        <v>0</v>
      </c>
      <c r="K521" s="163" t="n">
        <f aca="false">H521-E521</f>
        <v>0</v>
      </c>
      <c r="L521" s="163" t="n">
        <f aca="false">J521-G521</f>
        <v>0</v>
      </c>
      <c r="M521" s="645" t="str">
        <f aca="false">IF('ORÇ.GLOBAL P CAIXA'!H520&gt;0,'ORÇ.GLOBAL P CAIXA'!H520,"")</f>
        <v/>
      </c>
      <c r="N521" s="646" t="n">
        <f aca="false">'ORÇ.GLOBAL P CAIXA'!I520</f>
        <v>0</v>
      </c>
      <c r="O521" s="166" t="str">
        <f aca="false">S521</f>
        <v/>
      </c>
      <c r="P521" s="167"/>
      <c r="Q521" s="168" t="str">
        <f aca="false">IF(B521&gt;0,"ok","ocultar")</f>
        <v>ocultar</v>
      </c>
      <c r="R521" s="647" t="n">
        <f aca="false">'ORÇ.GLOBAL P CAIXA'!B520</f>
        <v>0</v>
      </c>
      <c r="S521" s="170" t="str">
        <f aca="false">IF('ORÇ.GLOBAL P CAIXA'!N520&lt;&gt;0,'ORÇ.GLOBAL P CAIXA'!N520,"")</f>
        <v/>
      </c>
      <c r="T521" s="648" t="n">
        <f aca="false">'ORÇ.GLOBAL P CAIXA'!O520</f>
        <v>0</v>
      </c>
      <c r="U521" s="172" t="n">
        <f aca="false">'ORÇ.GLOBAL P CAIXA'!P520</f>
        <v>0</v>
      </c>
      <c r="V521" s="173" t="n">
        <f aca="false">'ORÇ.GLOBAL P CAIXA'!E520</f>
        <v>0</v>
      </c>
      <c r="W521" s="173" t="n">
        <f aca="false">F521</f>
        <v>0</v>
      </c>
      <c r="X521" s="649"/>
      <c r="Y521" s="649"/>
      <c r="Z521" s="650"/>
      <c r="AB521" s="88"/>
      <c r="AC521" s="157" t="n">
        <f aca="false">IF(B521=0,AC520,IF(ISNONTEXT(B521)=TRUE(),INT(B521),INT(LEFT(B521,FIND(".",B521)-1))))</f>
        <v>3</v>
      </c>
      <c r="AD521" s="157" t="str">
        <f aca="false">IF(AD522=1,1,IF(B521&lt;&gt;0,1,IF(C521&lt;&gt;0,1,IF(D521&lt;&gt;0,1,IF(E521&lt;&gt;0,1,"")))))</f>
        <v/>
      </c>
      <c r="AE521" s="157" t="str">
        <f aca="false">IF(AC521=0," ",IF(AC521&lt;&gt;AC520,AC521," "))</f>
        <v> </v>
      </c>
      <c r="AF521" s="88"/>
      <c r="AG521" s="75" t="e">
        <f aca="false">IF(AC521&lt;&gt;AE521,(IF(N521=0,G521*(INFORMAÇÕES!$Q$69/INFORMAÇÕES!$Q$72),IF(N521="R",G521,0))),0)</f>
        <v>#DIV/0!</v>
      </c>
      <c r="AH521" s="75" t="e">
        <f aca="false">IF(AC521&lt;&gt;AE521,(IF(N521=0,G521*(INFORMAÇÕES!$Q$70/INFORMAÇÕES!$Q$72),IF(N521="C",G521,0))),0)</f>
        <v>#DIV/0!</v>
      </c>
      <c r="AI521" s="75" t="n">
        <f aca="false">IF(AC521&lt;&gt;AE521,(IF(N521=0,G521*INFORMAÇÕES!$U$115,IF(N521="CF",G521,0))),0)</f>
        <v>0</v>
      </c>
      <c r="AJ521" s="75" t="n">
        <f aca="false">IF(AC521&lt;&gt;AE521,(IF(N521=0,G521*INFORMAÇÕES!$U$116,IF(N521="O",G521,0))),0)</f>
        <v>0</v>
      </c>
      <c r="AK521" s="75" t="n">
        <f aca="false">IF(E521&lt;&gt;0,G521,0)</f>
        <v>0</v>
      </c>
      <c r="AL521" s="75" t="n">
        <f aca="false">IF(AC521&lt;&gt;AE521,(IF(N521=0,J521*(INFORMAÇÕES!$Q$89/INFORMAÇÕES!$Q$92),IF(N521="R",J521,0))),0)</f>
        <v>0</v>
      </c>
      <c r="AM521" s="75" t="n">
        <f aca="false">IF(AC521&lt;&gt;AE521,(IF(N521=0,J521*(INFORMAÇÕES!$Q$90/INFORMAÇÕES!$Q$92),IF(N521="C",J521,0))),0)</f>
        <v>0</v>
      </c>
      <c r="AN521" s="75" t="n">
        <f aca="false">IF(AC521&lt;&gt;AE521,(IF(N521="",J521*INFORMAÇÕES!$U$115,IF(N521="CF",J521,0))),0)</f>
        <v>0</v>
      </c>
      <c r="AO521" s="75" t="n">
        <f aca="false">IF(AC521&lt;&gt;AE521,(IF(N521="",J521*INFORMAÇÕES!$U$116,IF(N521="O",J521,0))),0)</f>
        <v>0</v>
      </c>
      <c r="AP521" s="75" t="n">
        <f aca="false">IF(H521&lt;&gt;0,J521,0)</f>
        <v>0</v>
      </c>
      <c r="AQ521" s="75" t="n">
        <f aca="false">IF(K521&lt;&gt;0,L521,0)</f>
        <v>0</v>
      </c>
    </row>
    <row r="522" s="174" customFormat="true" ht="14.25" hidden="false" customHeight="false" outlineLevel="0" collapsed="false">
      <c r="A522" s="159" t="n">
        <v>510</v>
      </c>
      <c r="B522" s="160" t="n">
        <f aca="false">R522</f>
        <v>0</v>
      </c>
      <c r="C522" s="161" t="n">
        <f aca="false">T522</f>
        <v>0</v>
      </c>
      <c r="D522" s="162" t="n">
        <f aca="false">U522</f>
        <v>0</v>
      </c>
      <c r="E522" s="163" t="n">
        <f aca="false">'ORÇ.GLOBAL P CAIXA'!E521</f>
        <v>0</v>
      </c>
      <c r="F522" s="163" t="n">
        <f aca="false">IF('ORÇ.GLOBAL EMPRESA'!G521&gt;0,'ORÇ.GLOBAL EMPRESA'!G521,'ORÇ.GLOBAL P CAIXA'!F521)</f>
        <v>0</v>
      </c>
      <c r="G522" s="163" t="n">
        <f aca="false">IF(E522&lt;&gt;0,ROUND(E522*F522,2),IF(AK522=0,(SUMIF($AC$13:$AC$1012,B522,$AK$13:$AK$1012)),AK522))</f>
        <v>0</v>
      </c>
      <c r="H522" s="163" t="n">
        <f aca="false">V522</f>
        <v>0</v>
      </c>
      <c r="I522" s="163" t="n">
        <f aca="false">W522</f>
        <v>0</v>
      </c>
      <c r="J522" s="163" t="n">
        <f aca="false">IF(H522&lt;&gt;0,ROUND(H522*I522,2),IF(AP522=0,(SUMIF($AC$13:$AC$1012,B522,$AP$13:$AP$1012)),AP522))</f>
        <v>0</v>
      </c>
      <c r="K522" s="163" t="n">
        <f aca="false">H522-E522</f>
        <v>0</v>
      </c>
      <c r="L522" s="163" t="n">
        <f aca="false">J522-G522</f>
        <v>0</v>
      </c>
      <c r="M522" s="645" t="str">
        <f aca="false">IF('ORÇ.GLOBAL P CAIXA'!H521&gt;0,'ORÇ.GLOBAL P CAIXA'!H521,"")</f>
        <v/>
      </c>
      <c r="N522" s="646" t="n">
        <f aca="false">'ORÇ.GLOBAL P CAIXA'!I521</f>
        <v>0</v>
      </c>
      <c r="O522" s="166" t="str">
        <f aca="false">S522</f>
        <v/>
      </c>
      <c r="P522" s="167"/>
      <c r="Q522" s="168" t="str">
        <f aca="false">IF(B522&gt;0,"ok","ocultar")</f>
        <v>ocultar</v>
      </c>
      <c r="R522" s="647" t="n">
        <f aca="false">'ORÇ.GLOBAL P CAIXA'!B521</f>
        <v>0</v>
      </c>
      <c r="S522" s="170" t="str">
        <f aca="false">IF('ORÇ.GLOBAL P CAIXA'!N521&lt;&gt;0,'ORÇ.GLOBAL P CAIXA'!N521,"")</f>
        <v/>
      </c>
      <c r="T522" s="648" t="n">
        <f aca="false">'ORÇ.GLOBAL P CAIXA'!O521</f>
        <v>0</v>
      </c>
      <c r="U522" s="172" t="n">
        <f aca="false">'ORÇ.GLOBAL P CAIXA'!P521</f>
        <v>0</v>
      </c>
      <c r="V522" s="173" t="n">
        <f aca="false">'ORÇ.GLOBAL P CAIXA'!E521</f>
        <v>0</v>
      </c>
      <c r="W522" s="173" t="n">
        <f aca="false">F522</f>
        <v>0</v>
      </c>
      <c r="X522" s="649"/>
      <c r="Y522" s="649"/>
      <c r="Z522" s="650"/>
      <c r="AB522" s="88"/>
      <c r="AC522" s="157" t="n">
        <f aca="false">IF(B522=0,AC521,IF(ISNONTEXT(B522)=TRUE(),INT(B522),INT(LEFT(B522,FIND(".",B522)-1))))</f>
        <v>3</v>
      </c>
      <c r="AD522" s="157" t="str">
        <f aca="false">IF(AD523=1,1,IF(B522&lt;&gt;0,1,IF(C522&lt;&gt;0,1,IF(D522&lt;&gt;0,1,IF(E522&lt;&gt;0,1,"")))))</f>
        <v/>
      </c>
      <c r="AE522" s="157" t="str">
        <f aca="false">IF(AC522=0," ",IF(AC522&lt;&gt;AC521,AC522," "))</f>
        <v> </v>
      </c>
      <c r="AF522" s="88"/>
      <c r="AG522" s="75" t="e">
        <f aca="false">IF(AC522&lt;&gt;AE522,(IF(N522=0,G522*(INFORMAÇÕES!$Q$69/INFORMAÇÕES!$Q$72),IF(N522="R",G522,0))),0)</f>
        <v>#DIV/0!</v>
      </c>
      <c r="AH522" s="75" t="e">
        <f aca="false">IF(AC522&lt;&gt;AE522,(IF(N522=0,G522*(INFORMAÇÕES!$Q$70/INFORMAÇÕES!$Q$72),IF(N522="C",G522,0))),0)</f>
        <v>#DIV/0!</v>
      </c>
      <c r="AI522" s="75" t="n">
        <f aca="false">IF(AC522&lt;&gt;AE522,(IF(N522=0,G522*INFORMAÇÕES!$U$115,IF(N522="CF",G522,0))),0)</f>
        <v>0</v>
      </c>
      <c r="AJ522" s="75" t="n">
        <f aca="false">IF(AC522&lt;&gt;AE522,(IF(N522=0,G522*INFORMAÇÕES!$U$116,IF(N522="O",G522,0))),0)</f>
        <v>0</v>
      </c>
      <c r="AK522" s="75" t="n">
        <f aca="false">IF(E522&lt;&gt;0,G522,0)</f>
        <v>0</v>
      </c>
      <c r="AL522" s="75" t="n">
        <f aca="false">IF(AC522&lt;&gt;AE522,(IF(N522=0,J522*(INFORMAÇÕES!$Q$89/INFORMAÇÕES!$Q$92),IF(N522="R",J522,0))),0)</f>
        <v>0</v>
      </c>
      <c r="AM522" s="75" t="n">
        <f aca="false">IF(AC522&lt;&gt;AE522,(IF(N522=0,J522*(INFORMAÇÕES!$Q$90/INFORMAÇÕES!$Q$92),IF(N522="C",J522,0))),0)</f>
        <v>0</v>
      </c>
      <c r="AN522" s="75" t="n">
        <f aca="false">IF(AC522&lt;&gt;AE522,(IF(N522="",J522*INFORMAÇÕES!$U$115,IF(N522="CF",J522,0))),0)</f>
        <v>0</v>
      </c>
      <c r="AO522" s="75" t="n">
        <f aca="false">IF(AC522&lt;&gt;AE522,(IF(N522="",J522*INFORMAÇÕES!$U$116,IF(N522="O",J522,0))),0)</f>
        <v>0</v>
      </c>
      <c r="AP522" s="75" t="n">
        <f aca="false">IF(H522&lt;&gt;0,J522,0)</f>
        <v>0</v>
      </c>
      <c r="AQ522" s="75" t="n">
        <f aca="false">IF(K522&lt;&gt;0,L522,0)</f>
        <v>0</v>
      </c>
    </row>
    <row r="523" s="174" customFormat="true" ht="14.25" hidden="false" customHeight="false" outlineLevel="0" collapsed="false">
      <c r="A523" s="159" t="n">
        <v>511</v>
      </c>
      <c r="B523" s="160" t="n">
        <f aca="false">R523</f>
        <v>0</v>
      </c>
      <c r="C523" s="161" t="n">
        <f aca="false">T523</f>
        <v>0</v>
      </c>
      <c r="D523" s="162" t="n">
        <f aca="false">U523</f>
        <v>0</v>
      </c>
      <c r="E523" s="163" t="n">
        <f aca="false">'ORÇ.GLOBAL P CAIXA'!E522</f>
        <v>0</v>
      </c>
      <c r="F523" s="163" t="n">
        <f aca="false">IF('ORÇ.GLOBAL EMPRESA'!G522&gt;0,'ORÇ.GLOBAL EMPRESA'!G522,'ORÇ.GLOBAL P CAIXA'!F522)</f>
        <v>0</v>
      </c>
      <c r="G523" s="163" t="n">
        <f aca="false">IF(E523&lt;&gt;0,ROUND(E523*F523,2),IF(AK523=0,(SUMIF($AC$13:$AC$1012,B523,$AK$13:$AK$1012)),AK523))</f>
        <v>0</v>
      </c>
      <c r="H523" s="163" t="n">
        <f aca="false">V523</f>
        <v>0</v>
      </c>
      <c r="I523" s="163" t="n">
        <f aca="false">W523</f>
        <v>0</v>
      </c>
      <c r="J523" s="163" t="n">
        <f aca="false">IF(H523&lt;&gt;0,ROUND(H523*I523,2),IF(AP523=0,(SUMIF($AC$13:$AC$1012,B523,$AP$13:$AP$1012)),AP523))</f>
        <v>0</v>
      </c>
      <c r="K523" s="163" t="n">
        <f aca="false">H523-E523</f>
        <v>0</v>
      </c>
      <c r="L523" s="163" t="n">
        <f aca="false">J523-G523</f>
        <v>0</v>
      </c>
      <c r="M523" s="645" t="str">
        <f aca="false">IF('ORÇ.GLOBAL P CAIXA'!H522&gt;0,'ORÇ.GLOBAL P CAIXA'!H522,"")</f>
        <v/>
      </c>
      <c r="N523" s="646" t="n">
        <f aca="false">'ORÇ.GLOBAL P CAIXA'!I522</f>
        <v>0</v>
      </c>
      <c r="O523" s="166" t="str">
        <f aca="false">S523</f>
        <v/>
      </c>
      <c r="P523" s="167"/>
      <c r="Q523" s="168" t="str">
        <f aca="false">IF(B523&gt;0,"ok","ocultar")</f>
        <v>ocultar</v>
      </c>
      <c r="R523" s="647" t="n">
        <f aca="false">'ORÇ.GLOBAL P CAIXA'!B522</f>
        <v>0</v>
      </c>
      <c r="S523" s="170" t="str">
        <f aca="false">IF('ORÇ.GLOBAL P CAIXA'!N522&lt;&gt;0,'ORÇ.GLOBAL P CAIXA'!N522,"")</f>
        <v/>
      </c>
      <c r="T523" s="648" t="n">
        <f aca="false">'ORÇ.GLOBAL P CAIXA'!O522</f>
        <v>0</v>
      </c>
      <c r="U523" s="172" t="n">
        <f aca="false">'ORÇ.GLOBAL P CAIXA'!P522</f>
        <v>0</v>
      </c>
      <c r="V523" s="173" t="n">
        <f aca="false">'ORÇ.GLOBAL P CAIXA'!E522</f>
        <v>0</v>
      </c>
      <c r="W523" s="173" t="n">
        <f aca="false">F523</f>
        <v>0</v>
      </c>
      <c r="X523" s="649"/>
      <c r="Y523" s="649"/>
      <c r="Z523" s="650"/>
      <c r="AB523" s="88"/>
      <c r="AC523" s="157" t="n">
        <f aca="false">IF(B523=0,AC522,IF(ISNONTEXT(B523)=TRUE(),INT(B523),INT(LEFT(B523,FIND(".",B523)-1))))</f>
        <v>3</v>
      </c>
      <c r="AD523" s="157" t="str">
        <f aca="false">IF(AD524=1,1,IF(B523&lt;&gt;0,1,IF(C523&lt;&gt;0,1,IF(D523&lt;&gt;0,1,IF(E523&lt;&gt;0,1,"")))))</f>
        <v/>
      </c>
      <c r="AE523" s="157" t="str">
        <f aca="false">IF(AC523=0," ",IF(AC523&lt;&gt;AC522,AC523," "))</f>
        <v> </v>
      </c>
      <c r="AF523" s="88"/>
      <c r="AG523" s="75" t="e">
        <f aca="false">IF(AC523&lt;&gt;AE523,(IF(N523=0,G523*(INFORMAÇÕES!$Q$69/INFORMAÇÕES!$Q$72),IF(N523="R",G523,0))),0)</f>
        <v>#DIV/0!</v>
      </c>
      <c r="AH523" s="75" t="e">
        <f aca="false">IF(AC523&lt;&gt;AE523,(IF(N523=0,G523*(INFORMAÇÕES!$Q$70/INFORMAÇÕES!$Q$72),IF(N523="C",G523,0))),0)</f>
        <v>#DIV/0!</v>
      </c>
      <c r="AI523" s="75" t="n">
        <f aca="false">IF(AC523&lt;&gt;AE523,(IF(N523=0,G523*INFORMAÇÕES!$U$115,IF(N523="CF",G523,0))),0)</f>
        <v>0</v>
      </c>
      <c r="AJ523" s="75" t="n">
        <f aca="false">IF(AC523&lt;&gt;AE523,(IF(N523=0,G523*INFORMAÇÕES!$U$116,IF(N523="O",G523,0))),0)</f>
        <v>0</v>
      </c>
      <c r="AK523" s="75" t="n">
        <f aca="false">IF(E523&lt;&gt;0,G523,0)</f>
        <v>0</v>
      </c>
      <c r="AL523" s="75" t="n">
        <f aca="false">IF(AC523&lt;&gt;AE523,(IF(N523=0,J523*(INFORMAÇÕES!$Q$89/INFORMAÇÕES!$Q$92),IF(N523="R",J523,0))),0)</f>
        <v>0</v>
      </c>
      <c r="AM523" s="75" t="n">
        <f aca="false">IF(AC523&lt;&gt;AE523,(IF(N523=0,J523*(INFORMAÇÕES!$Q$90/INFORMAÇÕES!$Q$92),IF(N523="C",J523,0))),0)</f>
        <v>0</v>
      </c>
      <c r="AN523" s="75" t="n">
        <f aca="false">IF(AC523&lt;&gt;AE523,(IF(N523="",J523*INFORMAÇÕES!$U$115,IF(N523="CF",J523,0))),0)</f>
        <v>0</v>
      </c>
      <c r="AO523" s="75" t="n">
        <f aca="false">IF(AC523&lt;&gt;AE523,(IF(N523="",J523*INFORMAÇÕES!$U$116,IF(N523="O",J523,0))),0)</f>
        <v>0</v>
      </c>
      <c r="AP523" s="75" t="n">
        <f aca="false">IF(H523&lt;&gt;0,J523,0)</f>
        <v>0</v>
      </c>
      <c r="AQ523" s="75" t="n">
        <f aca="false">IF(K523&lt;&gt;0,L523,0)</f>
        <v>0</v>
      </c>
    </row>
    <row r="524" s="174" customFormat="true" ht="14.25" hidden="false" customHeight="false" outlineLevel="0" collapsed="false">
      <c r="A524" s="159" t="n">
        <v>512</v>
      </c>
      <c r="B524" s="160" t="n">
        <f aca="false">R524</f>
        <v>0</v>
      </c>
      <c r="C524" s="161" t="n">
        <f aca="false">T524</f>
        <v>0</v>
      </c>
      <c r="D524" s="162" t="n">
        <f aca="false">U524</f>
        <v>0</v>
      </c>
      <c r="E524" s="163" t="n">
        <f aca="false">'ORÇ.GLOBAL P CAIXA'!E523</f>
        <v>0</v>
      </c>
      <c r="F524" s="163" t="n">
        <f aca="false">IF('ORÇ.GLOBAL EMPRESA'!G523&gt;0,'ORÇ.GLOBAL EMPRESA'!G523,'ORÇ.GLOBAL P CAIXA'!F523)</f>
        <v>0</v>
      </c>
      <c r="G524" s="163" t="n">
        <f aca="false">IF(E524&lt;&gt;0,ROUND(E524*F524,2),IF(AK524=0,(SUMIF($AC$13:$AC$1012,B524,$AK$13:$AK$1012)),AK524))</f>
        <v>0</v>
      </c>
      <c r="H524" s="163" t="n">
        <f aca="false">V524</f>
        <v>0</v>
      </c>
      <c r="I524" s="163" t="n">
        <f aca="false">W524</f>
        <v>0</v>
      </c>
      <c r="J524" s="163" t="n">
        <f aca="false">IF(H524&lt;&gt;0,ROUND(H524*I524,2),IF(AP524=0,(SUMIF($AC$13:$AC$1012,B524,$AP$13:$AP$1012)),AP524))</f>
        <v>0</v>
      </c>
      <c r="K524" s="163" t="n">
        <f aca="false">H524-E524</f>
        <v>0</v>
      </c>
      <c r="L524" s="163" t="n">
        <f aca="false">J524-G524</f>
        <v>0</v>
      </c>
      <c r="M524" s="645" t="str">
        <f aca="false">IF('ORÇ.GLOBAL P CAIXA'!H523&gt;0,'ORÇ.GLOBAL P CAIXA'!H523,"")</f>
        <v/>
      </c>
      <c r="N524" s="646" t="n">
        <f aca="false">'ORÇ.GLOBAL P CAIXA'!I523</f>
        <v>0</v>
      </c>
      <c r="O524" s="166" t="str">
        <f aca="false">S524</f>
        <v/>
      </c>
      <c r="P524" s="167"/>
      <c r="Q524" s="168" t="str">
        <f aca="false">IF(B524&gt;0,"ok","ocultar")</f>
        <v>ocultar</v>
      </c>
      <c r="R524" s="647" t="n">
        <f aca="false">'ORÇ.GLOBAL P CAIXA'!B523</f>
        <v>0</v>
      </c>
      <c r="S524" s="170" t="str">
        <f aca="false">IF('ORÇ.GLOBAL P CAIXA'!N523&lt;&gt;0,'ORÇ.GLOBAL P CAIXA'!N523,"")</f>
        <v/>
      </c>
      <c r="T524" s="648" t="n">
        <f aca="false">'ORÇ.GLOBAL P CAIXA'!O523</f>
        <v>0</v>
      </c>
      <c r="U524" s="172" t="n">
        <f aca="false">'ORÇ.GLOBAL P CAIXA'!P523</f>
        <v>0</v>
      </c>
      <c r="V524" s="173" t="n">
        <f aca="false">'ORÇ.GLOBAL P CAIXA'!E523</f>
        <v>0</v>
      </c>
      <c r="W524" s="173" t="n">
        <f aca="false">F524</f>
        <v>0</v>
      </c>
      <c r="X524" s="649"/>
      <c r="Y524" s="649"/>
      <c r="Z524" s="650"/>
      <c r="AB524" s="88"/>
      <c r="AC524" s="157" t="n">
        <f aca="false">IF(B524=0,AC523,IF(ISNONTEXT(B524)=TRUE(),INT(B524),INT(LEFT(B524,FIND(".",B524)-1))))</f>
        <v>3</v>
      </c>
      <c r="AD524" s="157" t="str">
        <f aca="false">IF(AD525=1,1,IF(B524&lt;&gt;0,1,IF(C524&lt;&gt;0,1,IF(D524&lt;&gt;0,1,IF(E524&lt;&gt;0,1,"")))))</f>
        <v/>
      </c>
      <c r="AE524" s="157" t="str">
        <f aca="false">IF(AC524=0," ",IF(AC524&lt;&gt;AC523,AC524," "))</f>
        <v> </v>
      </c>
      <c r="AF524" s="88"/>
      <c r="AG524" s="75" t="e">
        <f aca="false">IF(AC524&lt;&gt;AE524,(IF(N524=0,G524*(INFORMAÇÕES!$Q$69/INFORMAÇÕES!$Q$72),IF(N524="R",G524,0))),0)</f>
        <v>#DIV/0!</v>
      </c>
      <c r="AH524" s="75" t="e">
        <f aca="false">IF(AC524&lt;&gt;AE524,(IF(N524=0,G524*(INFORMAÇÕES!$Q$70/INFORMAÇÕES!$Q$72),IF(N524="C",G524,0))),0)</f>
        <v>#DIV/0!</v>
      </c>
      <c r="AI524" s="75" t="n">
        <f aca="false">IF(AC524&lt;&gt;AE524,(IF(N524=0,G524*INFORMAÇÕES!$U$115,IF(N524="CF",G524,0))),0)</f>
        <v>0</v>
      </c>
      <c r="AJ524" s="75" t="n">
        <f aca="false">IF(AC524&lt;&gt;AE524,(IF(N524=0,G524*INFORMAÇÕES!$U$116,IF(N524="O",G524,0))),0)</f>
        <v>0</v>
      </c>
      <c r="AK524" s="75" t="n">
        <f aca="false">IF(E524&lt;&gt;0,G524,0)</f>
        <v>0</v>
      </c>
      <c r="AL524" s="75" t="n">
        <f aca="false">IF(AC524&lt;&gt;AE524,(IF(N524=0,J524*(INFORMAÇÕES!$Q$89/INFORMAÇÕES!$Q$92),IF(N524="R",J524,0))),0)</f>
        <v>0</v>
      </c>
      <c r="AM524" s="75" t="n">
        <f aca="false">IF(AC524&lt;&gt;AE524,(IF(N524=0,J524*(INFORMAÇÕES!$Q$90/INFORMAÇÕES!$Q$92),IF(N524="C",J524,0))),0)</f>
        <v>0</v>
      </c>
      <c r="AN524" s="75" t="n">
        <f aca="false">IF(AC524&lt;&gt;AE524,(IF(N524="",J524*INFORMAÇÕES!$U$115,IF(N524="CF",J524,0))),0)</f>
        <v>0</v>
      </c>
      <c r="AO524" s="75" t="n">
        <f aca="false">IF(AC524&lt;&gt;AE524,(IF(N524="",J524*INFORMAÇÕES!$U$116,IF(N524="O",J524,0))),0)</f>
        <v>0</v>
      </c>
      <c r="AP524" s="75" t="n">
        <f aca="false">IF(H524&lt;&gt;0,J524,0)</f>
        <v>0</v>
      </c>
      <c r="AQ524" s="75" t="n">
        <f aca="false">IF(K524&lt;&gt;0,L524,0)</f>
        <v>0</v>
      </c>
    </row>
    <row r="525" s="174" customFormat="true" ht="14.25" hidden="false" customHeight="false" outlineLevel="0" collapsed="false">
      <c r="A525" s="159" t="n">
        <v>513</v>
      </c>
      <c r="B525" s="160" t="n">
        <f aca="false">R525</f>
        <v>0</v>
      </c>
      <c r="C525" s="161" t="n">
        <f aca="false">T525</f>
        <v>0</v>
      </c>
      <c r="D525" s="162" t="n">
        <f aca="false">U525</f>
        <v>0</v>
      </c>
      <c r="E525" s="163" t="n">
        <f aca="false">'ORÇ.GLOBAL P CAIXA'!E524</f>
        <v>0</v>
      </c>
      <c r="F525" s="163" t="n">
        <f aca="false">IF('ORÇ.GLOBAL EMPRESA'!G524&gt;0,'ORÇ.GLOBAL EMPRESA'!G524,'ORÇ.GLOBAL P CAIXA'!F524)</f>
        <v>0</v>
      </c>
      <c r="G525" s="163" t="n">
        <f aca="false">IF(E525&lt;&gt;0,ROUND(E525*F525,2),IF(AK525=0,(SUMIF($AC$13:$AC$1012,B525,$AK$13:$AK$1012)),AK525))</f>
        <v>0</v>
      </c>
      <c r="H525" s="163" t="n">
        <f aca="false">V525</f>
        <v>0</v>
      </c>
      <c r="I525" s="163" t="n">
        <f aca="false">W525</f>
        <v>0</v>
      </c>
      <c r="J525" s="163" t="n">
        <f aca="false">IF(H525&lt;&gt;0,ROUND(H525*I525,2),IF(AP525=0,(SUMIF($AC$13:$AC$1012,B525,$AP$13:$AP$1012)),AP525))</f>
        <v>0</v>
      </c>
      <c r="K525" s="163" t="n">
        <f aca="false">H525-E525</f>
        <v>0</v>
      </c>
      <c r="L525" s="163" t="n">
        <f aca="false">J525-G525</f>
        <v>0</v>
      </c>
      <c r="M525" s="645" t="str">
        <f aca="false">IF('ORÇ.GLOBAL P CAIXA'!H524&gt;0,'ORÇ.GLOBAL P CAIXA'!H524,"")</f>
        <v/>
      </c>
      <c r="N525" s="646" t="n">
        <f aca="false">'ORÇ.GLOBAL P CAIXA'!I524</f>
        <v>0</v>
      </c>
      <c r="O525" s="166" t="str">
        <f aca="false">S525</f>
        <v/>
      </c>
      <c r="P525" s="167"/>
      <c r="Q525" s="168" t="str">
        <f aca="false">IF(B525&gt;0,"ok","ocultar")</f>
        <v>ocultar</v>
      </c>
      <c r="R525" s="647" t="n">
        <f aca="false">'ORÇ.GLOBAL P CAIXA'!B524</f>
        <v>0</v>
      </c>
      <c r="S525" s="170" t="str">
        <f aca="false">IF('ORÇ.GLOBAL P CAIXA'!N524&lt;&gt;0,'ORÇ.GLOBAL P CAIXA'!N524,"")</f>
        <v/>
      </c>
      <c r="T525" s="648" t="n">
        <f aca="false">'ORÇ.GLOBAL P CAIXA'!O524</f>
        <v>0</v>
      </c>
      <c r="U525" s="172" t="n">
        <f aca="false">'ORÇ.GLOBAL P CAIXA'!P524</f>
        <v>0</v>
      </c>
      <c r="V525" s="173" t="n">
        <f aca="false">'ORÇ.GLOBAL P CAIXA'!E524</f>
        <v>0</v>
      </c>
      <c r="W525" s="173" t="n">
        <f aca="false">F525</f>
        <v>0</v>
      </c>
      <c r="X525" s="649"/>
      <c r="Y525" s="649"/>
      <c r="Z525" s="650"/>
      <c r="AB525" s="88"/>
      <c r="AC525" s="157" t="n">
        <f aca="false">IF(B525=0,AC524,IF(ISNONTEXT(B525)=TRUE(),INT(B525),INT(LEFT(B525,FIND(".",B525)-1))))</f>
        <v>3</v>
      </c>
      <c r="AD525" s="157" t="str">
        <f aca="false">IF(AD526=1,1,IF(B525&lt;&gt;0,1,IF(C525&lt;&gt;0,1,IF(D525&lt;&gt;0,1,IF(E525&lt;&gt;0,1,"")))))</f>
        <v/>
      </c>
      <c r="AE525" s="157" t="str">
        <f aca="false">IF(AC525=0," ",IF(AC525&lt;&gt;AC524,AC525," "))</f>
        <v> </v>
      </c>
      <c r="AF525" s="88"/>
      <c r="AG525" s="75" t="e">
        <f aca="false">IF(AC525&lt;&gt;AE525,(IF(N525=0,G525*(INFORMAÇÕES!$Q$69/INFORMAÇÕES!$Q$72),IF(N525="R",G525,0))),0)</f>
        <v>#DIV/0!</v>
      </c>
      <c r="AH525" s="75" t="e">
        <f aca="false">IF(AC525&lt;&gt;AE525,(IF(N525=0,G525*(INFORMAÇÕES!$Q$70/INFORMAÇÕES!$Q$72),IF(N525="C",G525,0))),0)</f>
        <v>#DIV/0!</v>
      </c>
      <c r="AI525" s="75" t="n">
        <f aca="false">IF(AC525&lt;&gt;AE525,(IF(N525=0,G525*INFORMAÇÕES!$U$115,IF(N525="CF",G525,0))),0)</f>
        <v>0</v>
      </c>
      <c r="AJ525" s="75" t="n">
        <f aca="false">IF(AC525&lt;&gt;AE525,(IF(N525=0,G525*INFORMAÇÕES!$U$116,IF(N525="O",G525,0))),0)</f>
        <v>0</v>
      </c>
      <c r="AK525" s="75" t="n">
        <f aca="false">IF(E525&lt;&gt;0,G525,0)</f>
        <v>0</v>
      </c>
      <c r="AL525" s="75" t="n">
        <f aca="false">IF(AC525&lt;&gt;AE525,(IF(N525=0,J525*(INFORMAÇÕES!$Q$89/INFORMAÇÕES!$Q$92),IF(N525="R",J525,0))),0)</f>
        <v>0</v>
      </c>
      <c r="AM525" s="75" t="n">
        <f aca="false">IF(AC525&lt;&gt;AE525,(IF(N525=0,J525*(INFORMAÇÕES!$Q$90/INFORMAÇÕES!$Q$92),IF(N525="C",J525,0))),0)</f>
        <v>0</v>
      </c>
      <c r="AN525" s="75" t="n">
        <f aca="false">IF(AC525&lt;&gt;AE525,(IF(N525="",J525*INFORMAÇÕES!$U$115,IF(N525="CF",J525,0))),0)</f>
        <v>0</v>
      </c>
      <c r="AO525" s="75" t="n">
        <f aca="false">IF(AC525&lt;&gt;AE525,(IF(N525="",J525*INFORMAÇÕES!$U$116,IF(N525="O",J525,0))),0)</f>
        <v>0</v>
      </c>
      <c r="AP525" s="75" t="n">
        <f aca="false">IF(H525&lt;&gt;0,J525,0)</f>
        <v>0</v>
      </c>
      <c r="AQ525" s="75" t="n">
        <f aca="false">IF(K525&lt;&gt;0,L525,0)</f>
        <v>0</v>
      </c>
    </row>
    <row r="526" s="174" customFormat="true" ht="14.25" hidden="false" customHeight="false" outlineLevel="0" collapsed="false">
      <c r="A526" s="159" t="n">
        <v>514</v>
      </c>
      <c r="B526" s="160" t="n">
        <f aca="false">R526</f>
        <v>0</v>
      </c>
      <c r="C526" s="161" t="n">
        <f aca="false">T526</f>
        <v>0</v>
      </c>
      <c r="D526" s="162" t="n">
        <f aca="false">U526</f>
        <v>0</v>
      </c>
      <c r="E526" s="163" t="n">
        <f aca="false">'ORÇ.GLOBAL P CAIXA'!E525</f>
        <v>0</v>
      </c>
      <c r="F526" s="163" t="n">
        <f aca="false">IF('ORÇ.GLOBAL EMPRESA'!G525&gt;0,'ORÇ.GLOBAL EMPRESA'!G525,'ORÇ.GLOBAL P CAIXA'!F525)</f>
        <v>0</v>
      </c>
      <c r="G526" s="163" t="n">
        <f aca="false">IF(E526&lt;&gt;0,ROUND(E526*F526,2),IF(AK526=0,(SUMIF($AC$13:$AC$1012,B526,$AK$13:$AK$1012)),AK526))</f>
        <v>0</v>
      </c>
      <c r="H526" s="163" t="n">
        <f aca="false">V526</f>
        <v>0</v>
      </c>
      <c r="I526" s="163" t="n">
        <f aca="false">W526</f>
        <v>0</v>
      </c>
      <c r="J526" s="163" t="n">
        <f aca="false">IF(H526&lt;&gt;0,ROUND(H526*I526,2),IF(AP526=0,(SUMIF($AC$13:$AC$1012,B526,$AP$13:$AP$1012)),AP526))</f>
        <v>0</v>
      </c>
      <c r="K526" s="163" t="n">
        <f aca="false">H526-E526</f>
        <v>0</v>
      </c>
      <c r="L526" s="163" t="n">
        <f aca="false">J526-G526</f>
        <v>0</v>
      </c>
      <c r="M526" s="645" t="str">
        <f aca="false">IF('ORÇ.GLOBAL P CAIXA'!H525&gt;0,'ORÇ.GLOBAL P CAIXA'!H525,"")</f>
        <v/>
      </c>
      <c r="N526" s="646" t="n">
        <f aca="false">'ORÇ.GLOBAL P CAIXA'!I525</f>
        <v>0</v>
      </c>
      <c r="O526" s="166" t="str">
        <f aca="false">S526</f>
        <v/>
      </c>
      <c r="P526" s="167"/>
      <c r="Q526" s="168" t="str">
        <f aca="false">IF(B526&gt;0,"ok","ocultar")</f>
        <v>ocultar</v>
      </c>
      <c r="R526" s="647" t="n">
        <f aca="false">'ORÇ.GLOBAL P CAIXA'!B525</f>
        <v>0</v>
      </c>
      <c r="S526" s="170" t="str">
        <f aca="false">IF('ORÇ.GLOBAL P CAIXA'!N525&lt;&gt;0,'ORÇ.GLOBAL P CAIXA'!N525,"")</f>
        <v/>
      </c>
      <c r="T526" s="648" t="n">
        <f aca="false">'ORÇ.GLOBAL P CAIXA'!O525</f>
        <v>0</v>
      </c>
      <c r="U526" s="172" t="n">
        <f aca="false">'ORÇ.GLOBAL P CAIXA'!P525</f>
        <v>0</v>
      </c>
      <c r="V526" s="173" t="n">
        <f aca="false">'ORÇ.GLOBAL P CAIXA'!E525</f>
        <v>0</v>
      </c>
      <c r="W526" s="173" t="n">
        <f aca="false">F526</f>
        <v>0</v>
      </c>
      <c r="X526" s="649"/>
      <c r="Y526" s="649"/>
      <c r="Z526" s="650"/>
      <c r="AB526" s="88"/>
      <c r="AC526" s="157" t="n">
        <f aca="false">IF(B526=0,AC525,IF(ISNONTEXT(B526)=TRUE(),INT(B526),INT(LEFT(B526,FIND(".",B526)-1))))</f>
        <v>3</v>
      </c>
      <c r="AD526" s="157" t="str">
        <f aca="false">IF(AD527=1,1,IF(B526&lt;&gt;0,1,IF(C526&lt;&gt;0,1,IF(D526&lt;&gt;0,1,IF(E526&lt;&gt;0,1,"")))))</f>
        <v/>
      </c>
      <c r="AE526" s="157" t="str">
        <f aca="false">IF(AC526=0," ",IF(AC526&lt;&gt;AC525,AC526," "))</f>
        <v> </v>
      </c>
      <c r="AF526" s="88"/>
      <c r="AG526" s="75" t="e">
        <f aca="false">IF(AC526&lt;&gt;AE526,(IF(N526=0,G526*(INFORMAÇÕES!$Q$69/INFORMAÇÕES!$Q$72),IF(N526="R",G526,0))),0)</f>
        <v>#DIV/0!</v>
      </c>
      <c r="AH526" s="75" t="e">
        <f aca="false">IF(AC526&lt;&gt;AE526,(IF(N526=0,G526*(INFORMAÇÕES!$Q$70/INFORMAÇÕES!$Q$72),IF(N526="C",G526,0))),0)</f>
        <v>#DIV/0!</v>
      </c>
      <c r="AI526" s="75" t="n">
        <f aca="false">IF(AC526&lt;&gt;AE526,(IF(N526=0,G526*INFORMAÇÕES!$U$115,IF(N526="CF",G526,0))),0)</f>
        <v>0</v>
      </c>
      <c r="AJ526" s="75" t="n">
        <f aca="false">IF(AC526&lt;&gt;AE526,(IF(N526=0,G526*INFORMAÇÕES!$U$116,IF(N526="O",G526,0))),0)</f>
        <v>0</v>
      </c>
      <c r="AK526" s="75" t="n">
        <f aca="false">IF(E526&lt;&gt;0,G526,0)</f>
        <v>0</v>
      </c>
      <c r="AL526" s="75" t="n">
        <f aca="false">IF(AC526&lt;&gt;AE526,(IF(N526=0,J526*(INFORMAÇÕES!$Q$89/INFORMAÇÕES!$Q$92),IF(N526="R",J526,0))),0)</f>
        <v>0</v>
      </c>
      <c r="AM526" s="75" t="n">
        <f aca="false">IF(AC526&lt;&gt;AE526,(IF(N526=0,J526*(INFORMAÇÕES!$Q$90/INFORMAÇÕES!$Q$92),IF(N526="C",J526,0))),0)</f>
        <v>0</v>
      </c>
      <c r="AN526" s="75" t="n">
        <f aca="false">IF(AC526&lt;&gt;AE526,(IF(N526="",J526*INFORMAÇÕES!$U$115,IF(N526="CF",J526,0))),0)</f>
        <v>0</v>
      </c>
      <c r="AO526" s="75" t="n">
        <f aca="false">IF(AC526&lt;&gt;AE526,(IF(N526="",J526*INFORMAÇÕES!$U$116,IF(N526="O",J526,0))),0)</f>
        <v>0</v>
      </c>
      <c r="AP526" s="75" t="n">
        <f aca="false">IF(H526&lt;&gt;0,J526,0)</f>
        <v>0</v>
      </c>
      <c r="AQ526" s="75" t="n">
        <f aca="false">IF(K526&lt;&gt;0,L526,0)</f>
        <v>0</v>
      </c>
    </row>
    <row r="527" s="174" customFormat="true" ht="14.25" hidden="false" customHeight="false" outlineLevel="0" collapsed="false">
      <c r="A527" s="159" t="n">
        <v>515</v>
      </c>
      <c r="B527" s="160" t="n">
        <f aca="false">R527</f>
        <v>0</v>
      </c>
      <c r="C527" s="161" t="n">
        <f aca="false">T527</f>
        <v>0</v>
      </c>
      <c r="D527" s="162" t="n">
        <f aca="false">U527</f>
        <v>0</v>
      </c>
      <c r="E527" s="163" t="n">
        <f aca="false">'ORÇ.GLOBAL P CAIXA'!E526</f>
        <v>0</v>
      </c>
      <c r="F527" s="163" t="n">
        <f aca="false">IF('ORÇ.GLOBAL EMPRESA'!G526&gt;0,'ORÇ.GLOBAL EMPRESA'!G526,'ORÇ.GLOBAL P CAIXA'!F526)</f>
        <v>0</v>
      </c>
      <c r="G527" s="163" t="n">
        <f aca="false">IF(E527&lt;&gt;0,ROUND(E527*F527,2),IF(AK527=0,(SUMIF($AC$13:$AC$1012,B527,$AK$13:$AK$1012)),AK527))</f>
        <v>0</v>
      </c>
      <c r="H527" s="163" t="n">
        <f aca="false">V527</f>
        <v>0</v>
      </c>
      <c r="I527" s="163" t="n">
        <f aca="false">W527</f>
        <v>0</v>
      </c>
      <c r="J527" s="163" t="n">
        <f aca="false">IF(H527&lt;&gt;0,ROUND(H527*I527,2),IF(AP527=0,(SUMIF($AC$13:$AC$1012,B527,$AP$13:$AP$1012)),AP527))</f>
        <v>0</v>
      </c>
      <c r="K527" s="163" t="n">
        <f aca="false">H527-E527</f>
        <v>0</v>
      </c>
      <c r="L527" s="163" t="n">
        <f aca="false">J527-G527</f>
        <v>0</v>
      </c>
      <c r="M527" s="645" t="str">
        <f aca="false">IF('ORÇ.GLOBAL P CAIXA'!H526&gt;0,'ORÇ.GLOBAL P CAIXA'!H526,"")</f>
        <v/>
      </c>
      <c r="N527" s="646" t="n">
        <f aca="false">'ORÇ.GLOBAL P CAIXA'!I526</f>
        <v>0</v>
      </c>
      <c r="O527" s="166" t="str">
        <f aca="false">S527</f>
        <v/>
      </c>
      <c r="P527" s="167"/>
      <c r="Q527" s="168" t="str">
        <f aca="false">IF(B527&gt;0,"ok","ocultar")</f>
        <v>ocultar</v>
      </c>
      <c r="R527" s="647" t="n">
        <f aca="false">'ORÇ.GLOBAL P CAIXA'!B526</f>
        <v>0</v>
      </c>
      <c r="S527" s="170" t="str">
        <f aca="false">IF('ORÇ.GLOBAL P CAIXA'!N526&lt;&gt;0,'ORÇ.GLOBAL P CAIXA'!N526,"")</f>
        <v/>
      </c>
      <c r="T527" s="648" t="n">
        <f aca="false">'ORÇ.GLOBAL P CAIXA'!O526</f>
        <v>0</v>
      </c>
      <c r="U527" s="172" t="n">
        <f aca="false">'ORÇ.GLOBAL P CAIXA'!P526</f>
        <v>0</v>
      </c>
      <c r="V527" s="173" t="n">
        <f aca="false">'ORÇ.GLOBAL P CAIXA'!E526</f>
        <v>0</v>
      </c>
      <c r="W527" s="173" t="n">
        <f aca="false">F527</f>
        <v>0</v>
      </c>
      <c r="X527" s="649"/>
      <c r="Y527" s="649"/>
      <c r="Z527" s="650"/>
      <c r="AB527" s="88"/>
      <c r="AC527" s="157" t="n">
        <f aca="false">IF(B527=0,AC526,IF(ISNONTEXT(B527)=TRUE(),INT(B527),INT(LEFT(B527,FIND(".",B527)-1))))</f>
        <v>3</v>
      </c>
      <c r="AD527" s="157" t="str">
        <f aca="false">IF(AD528=1,1,IF(B527&lt;&gt;0,1,IF(C527&lt;&gt;0,1,IF(D527&lt;&gt;0,1,IF(E527&lt;&gt;0,1,"")))))</f>
        <v/>
      </c>
      <c r="AE527" s="157" t="str">
        <f aca="false">IF(AC527=0," ",IF(AC527&lt;&gt;AC526,AC527," "))</f>
        <v> </v>
      </c>
      <c r="AF527" s="88"/>
      <c r="AG527" s="75" t="e">
        <f aca="false">IF(AC527&lt;&gt;AE527,(IF(N527=0,G527*(INFORMAÇÕES!$Q$69/INFORMAÇÕES!$Q$72),IF(N527="R",G527,0))),0)</f>
        <v>#DIV/0!</v>
      </c>
      <c r="AH527" s="75" t="e">
        <f aca="false">IF(AC527&lt;&gt;AE527,(IF(N527=0,G527*(INFORMAÇÕES!$Q$70/INFORMAÇÕES!$Q$72),IF(N527="C",G527,0))),0)</f>
        <v>#DIV/0!</v>
      </c>
      <c r="AI527" s="75" t="n">
        <f aca="false">IF(AC527&lt;&gt;AE527,(IF(N527=0,G527*INFORMAÇÕES!$U$115,IF(N527="CF",G527,0))),0)</f>
        <v>0</v>
      </c>
      <c r="AJ527" s="75" t="n">
        <f aca="false">IF(AC527&lt;&gt;AE527,(IF(N527=0,G527*INFORMAÇÕES!$U$116,IF(N527="O",G527,0))),0)</f>
        <v>0</v>
      </c>
      <c r="AK527" s="75" t="n">
        <f aca="false">IF(E527&lt;&gt;0,G527,0)</f>
        <v>0</v>
      </c>
      <c r="AL527" s="75" t="n">
        <f aca="false">IF(AC527&lt;&gt;AE527,(IF(N527=0,J527*(INFORMAÇÕES!$Q$89/INFORMAÇÕES!$Q$92),IF(N527="R",J527,0))),0)</f>
        <v>0</v>
      </c>
      <c r="AM527" s="75" t="n">
        <f aca="false">IF(AC527&lt;&gt;AE527,(IF(N527=0,J527*(INFORMAÇÕES!$Q$90/INFORMAÇÕES!$Q$92),IF(N527="C",J527,0))),0)</f>
        <v>0</v>
      </c>
      <c r="AN527" s="75" t="n">
        <f aca="false">IF(AC527&lt;&gt;AE527,(IF(N527="",J527*INFORMAÇÕES!$U$115,IF(N527="CF",J527,0))),0)</f>
        <v>0</v>
      </c>
      <c r="AO527" s="75" t="n">
        <f aca="false">IF(AC527&lt;&gt;AE527,(IF(N527="",J527*INFORMAÇÕES!$U$116,IF(N527="O",J527,0))),0)</f>
        <v>0</v>
      </c>
      <c r="AP527" s="75" t="n">
        <f aca="false">IF(H527&lt;&gt;0,J527,0)</f>
        <v>0</v>
      </c>
      <c r="AQ527" s="75" t="n">
        <f aca="false">IF(K527&lt;&gt;0,L527,0)</f>
        <v>0</v>
      </c>
    </row>
    <row r="528" s="174" customFormat="true" ht="14.25" hidden="false" customHeight="false" outlineLevel="0" collapsed="false">
      <c r="A528" s="159" t="n">
        <v>516</v>
      </c>
      <c r="B528" s="160" t="n">
        <f aca="false">R528</f>
        <v>0</v>
      </c>
      <c r="C528" s="161" t="n">
        <f aca="false">T528</f>
        <v>0</v>
      </c>
      <c r="D528" s="162" t="n">
        <f aca="false">U528</f>
        <v>0</v>
      </c>
      <c r="E528" s="163" t="n">
        <f aca="false">'ORÇ.GLOBAL P CAIXA'!E527</f>
        <v>0</v>
      </c>
      <c r="F528" s="163" t="n">
        <f aca="false">IF('ORÇ.GLOBAL EMPRESA'!G527&gt;0,'ORÇ.GLOBAL EMPRESA'!G527,'ORÇ.GLOBAL P CAIXA'!F527)</f>
        <v>0</v>
      </c>
      <c r="G528" s="163" t="n">
        <f aca="false">IF(E528&lt;&gt;0,ROUND(E528*F528,2),IF(AK528=0,(SUMIF($AC$13:$AC$1012,B528,$AK$13:$AK$1012)),AK528))</f>
        <v>0</v>
      </c>
      <c r="H528" s="163" t="n">
        <f aca="false">V528</f>
        <v>0</v>
      </c>
      <c r="I528" s="163" t="n">
        <f aca="false">W528</f>
        <v>0</v>
      </c>
      <c r="J528" s="163" t="n">
        <f aca="false">IF(H528&lt;&gt;0,ROUND(H528*I528,2),IF(AP528=0,(SUMIF($AC$13:$AC$1012,B528,$AP$13:$AP$1012)),AP528))</f>
        <v>0</v>
      </c>
      <c r="K528" s="163" t="n">
        <f aca="false">H528-E528</f>
        <v>0</v>
      </c>
      <c r="L528" s="163" t="n">
        <f aca="false">J528-G528</f>
        <v>0</v>
      </c>
      <c r="M528" s="645" t="str">
        <f aca="false">IF('ORÇ.GLOBAL P CAIXA'!H527&gt;0,'ORÇ.GLOBAL P CAIXA'!H527,"")</f>
        <v/>
      </c>
      <c r="N528" s="646" t="n">
        <f aca="false">'ORÇ.GLOBAL P CAIXA'!I527</f>
        <v>0</v>
      </c>
      <c r="O528" s="166" t="str">
        <f aca="false">S528</f>
        <v/>
      </c>
      <c r="P528" s="167"/>
      <c r="Q528" s="168" t="str">
        <f aca="false">IF(B528&gt;0,"ok","ocultar")</f>
        <v>ocultar</v>
      </c>
      <c r="R528" s="647" t="n">
        <f aca="false">'ORÇ.GLOBAL P CAIXA'!B527</f>
        <v>0</v>
      </c>
      <c r="S528" s="170" t="str">
        <f aca="false">IF('ORÇ.GLOBAL P CAIXA'!N527&lt;&gt;0,'ORÇ.GLOBAL P CAIXA'!N527,"")</f>
        <v/>
      </c>
      <c r="T528" s="648" t="n">
        <f aca="false">'ORÇ.GLOBAL P CAIXA'!O527</f>
        <v>0</v>
      </c>
      <c r="U528" s="172" t="n">
        <f aca="false">'ORÇ.GLOBAL P CAIXA'!P527</f>
        <v>0</v>
      </c>
      <c r="V528" s="173" t="n">
        <f aca="false">'ORÇ.GLOBAL P CAIXA'!E527</f>
        <v>0</v>
      </c>
      <c r="W528" s="173" t="n">
        <f aca="false">F528</f>
        <v>0</v>
      </c>
      <c r="X528" s="649"/>
      <c r="Y528" s="649"/>
      <c r="Z528" s="650"/>
      <c r="AB528" s="88"/>
      <c r="AC528" s="157" t="n">
        <f aca="false">IF(B528=0,AC527,IF(ISNONTEXT(B528)=TRUE(),INT(B528),INT(LEFT(B528,FIND(".",B528)-1))))</f>
        <v>3</v>
      </c>
      <c r="AD528" s="157" t="str">
        <f aca="false">IF(AD529=1,1,IF(B528&lt;&gt;0,1,IF(C528&lt;&gt;0,1,IF(D528&lt;&gt;0,1,IF(E528&lt;&gt;0,1,"")))))</f>
        <v/>
      </c>
      <c r="AE528" s="157" t="str">
        <f aca="false">IF(AC528=0," ",IF(AC528&lt;&gt;AC527,AC528," "))</f>
        <v> </v>
      </c>
      <c r="AF528" s="88"/>
      <c r="AG528" s="75" t="e">
        <f aca="false">IF(AC528&lt;&gt;AE528,(IF(N528=0,G528*(INFORMAÇÕES!$Q$69/INFORMAÇÕES!$Q$72),IF(N528="R",G528,0))),0)</f>
        <v>#DIV/0!</v>
      </c>
      <c r="AH528" s="75" t="e">
        <f aca="false">IF(AC528&lt;&gt;AE528,(IF(N528=0,G528*(INFORMAÇÕES!$Q$70/INFORMAÇÕES!$Q$72),IF(N528="C",G528,0))),0)</f>
        <v>#DIV/0!</v>
      </c>
      <c r="AI528" s="75" t="n">
        <f aca="false">IF(AC528&lt;&gt;AE528,(IF(N528=0,G528*INFORMAÇÕES!$U$115,IF(N528="CF",G528,0))),0)</f>
        <v>0</v>
      </c>
      <c r="AJ528" s="75" t="n">
        <f aca="false">IF(AC528&lt;&gt;AE528,(IF(N528=0,G528*INFORMAÇÕES!$U$116,IF(N528="O",G528,0))),0)</f>
        <v>0</v>
      </c>
      <c r="AK528" s="75" t="n">
        <f aca="false">IF(E528&lt;&gt;0,G528,0)</f>
        <v>0</v>
      </c>
      <c r="AL528" s="75" t="n">
        <f aca="false">IF(AC528&lt;&gt;AE528,(IF(N528=0,J528*(INFORMAÇÕES!$Q$89/INFORMAÇÕES!$Q$92),IF(N528="R",J528,0))),0)</f>
        <v>0</v>
      </c>
      <c r="AM528" s="75" t="n">
        <f aca="false">IF(AC528&lt;&gt;AE528,(IF(N528=0,J528*(INFORMAÇÕES!$Q$90/INFORMAÇÕES!$Q$92),IF(N528="C",J528,0))),0)</f>
        <v>0</v>
      </c>
      <c r="AN528" s="75" t="n">
        <f aca="false">IF(AC528&lt;&gt;AE528,(IF(N528="",J528*INFORMAÇÕES!$U$115,IF(N528="CF",J528,0))),0)</f>
        <v>0</v>
      </c>
      <c r="AO528" s="75" t="n">
        <f aca="false">IF(AC528&lt;&gt;AE528,(IF(N528="",J528*INFORMAÇÕES!$U$116,IF(N528="O",J528,0))),0)</f>
        <v>0</v>
      </c>
      <c r="AP528" s="75" t="n">
        <f aca="false">IF(H528&lt;&gt;0,J528,0)</f>
        <v>0</v>
      </c>
      <c r="AQ528" s="75" t="n">
        <f aca="false">IF(K528&lt;&gt;0,L528,0)</f>
        <v>0</v>
      </c>
    </row>
    <row r="529" s="174" customFormat="true" ht="14.25" hidden="false" customHeight="false" outlineLevel="0" collapsed="false">
      <c r="A529" s="159" t="n">
        <v>517</v>
      </c>
      <c r="B529" s="160" t="n">
        <f aca="false">R529</f>
        <v>0</v>
      </c>
      <c r="C529" s="161" t="n">
        <f aca="false">T529</f>
        <v>0</v>
      </c>
      <c r="D529" s="162" t="n">
        <f aca="false">U529</f>
        <v>0</v>
      </c>
      <c r="E529" s="163" t="n">
        <f aca="false">'ORÇ.GLOBAL P CAIXA'!E528</f>
        <v>0</v>
      </c>
      <c r="F529" s="163" t="n">
        <f aca="false">IF('ORÇ.GLOBAL EMPRESA'!G528&gt;0,'ORÇ.GLOBAL EMPRESA'!G528,'ORÇ.GLOBAL P CAIXA'!F528)</f>
        <v>0</v>
      </c>
      <c r="G529" s="163" t="n">
        <f aca="false">IF(E529&lt;&gt;0,ROUND(E529*F529,2),IF(AK529=0,(SUMIF($AC$13:$AC$1012,B529,$AK$13:$AK$1012)),AK529))</f>
        <v>0</v>
      </c>
      <c r="H529" s="163" t="n">
        <f aca="false">V529</f>
        <v>0</v>
      </c>
      <c r="I529" s="163" t="n">
        <f aca="false">W529</f>
        <v>0</v>
      </c>
      <c r="J529" s="163" t="n">
        <f aca="false">IF(H529&lt;&gt;0,ROUND(H529*I529,2),IF(AP529=0,(SUMIF($AC$13:$AC$1012,B529,$AP$13:$AP$1012)),AP529))</f>
        <v>0</v>
      </c>
      <c r="K529" s="163" t="n">
        <f aca="false">H529-E529</f>
        <v>0</v>
      </c>
      <c r="L529" s="163" t="n">
        <f aca="false">J529-G529</f>
        <v>0</v>
      </c>
      <c r="M529" s="645" t="str">
        <f aca="false">IF('ORÇ.GLOBAL P CAIXA'!H528&gt;0,'ORÇ.GLOBAL P CAIXA'!H528,"")</f>
        <v/>
      </c>
      <c r="N529" s="646" t="n">
        <f aca="false">'ORÇ.GLOBAL P CAIXA'!I528</f>
        <v>0</v>
      </c>
      <c r="O529" s="166" t="str">
        <f aca="false">S529</f>
        <v/>
      </c>
      <c r="P529" s="167"/>
      <c r="Q529" s="168" t="str">
        <f aca="false">IF(B529&gt;0,"ok","ocultar")</f>
        <v>ocultar</v>
      </c>
      <c r="R529" s="647" t="n">
        <f aca="false">'ORÇ.GLOBAL P CAIXA'!B528</f>
        <v>0</v>
      </c>
      <c r="S529" s="170" t="str">
        <f aca="false">IF('ORÇ.GLOBAL P CAIXA'!N528&lt;&gt;0,'ORÇ.GLOBAL P CAIXA'!N528,"")</f>
        <v/>
      </c>
      <c r="T529" s="648" t="n">
        <f aca="false">'ORÇ.GLOBAL P CAIXA'!O528</f>
        <v>0</v>
      </c>
      <c r="U529" s="172" t="n">
        <f aca="false">'ORÇ.GLOBAL P CAIXA'!P528</f>
        <v>0</v>
      </c>
      <c r="V529" s="173" t="n">
        <f aca="false">'ORÇ.GLOBAL P CAIXA'!E528</f>
        <v>0</v>
      </c>
      <c r="W529" s="173" t="n">
        <f aca="false">F529</f>
        <v>0</v>
      </c>
      <c r="X529" s="649"/>
      <c r="Y529" s="649"/>
      <c r="Z529" s="650"/>
      <c r="AB529" s="88"/>
      <c r="AC529" s="157" t="n">
        <f aca="false">IF(B529=0,AC528,IF(ISNONTEXT(B529)=TRUE(),INT(B529),INT(LEFT(B529,FIND(".",B529)-1))))</f>
        <v>3</v>
      </c>
      <c r="AD529" s="157" t="str">
        <f aca="false">IF(AD530=1,1,IF(B529&lt;&gt;0,1,IF(C529&lt;&gt;0,1,IF(D529&lt;&gt;0,1,IF(E529&lt;&gt;0,1,"")))))</f>
        <v/>
      </c>
      <c r="AE529" s="157" t="str">
        <f aca="false">IF(AC529=0," ",IF(AC529&lt;&gt;AC528,AC529," "))</f>
        <v> </v>
      </c>
      <c r="AF529" s="88"/>
      <c r="AG529" s="75" t="e">
        <f aca="false">IF(AC529&lt;&gt;AE529,(IF(N529=0,G529*(INFORMAÇÕES!$Q$69/INFORMAÇÕES!$Q$72),IF(N529="R",G529,0))),0)</f>
        <v>#DIV/0!</v>
      </c>
      <c r="AH529" s="75" t="e">
        <f aca="false">IF(AC529&lt;&gt;AE529,(IF(N529=0,G529*(INFORMAÇÕES!$Q$70/INFORMAÇÕES!$Q$72),IF(N529="C",G529,0))),0)</f>
        <v>#DIV/0!</v>
      </c>
      <c r="AI529" s="75" t="n">
        <f aca="false">IF(AC529&lt;&gt;AE529,(IF(N529=0,G529*INFORMAÇÕES!$U$115,IF(N529="CF",G529,0))),0)</f>
        <v>0</v>
      </c>
      <c r="AJ529" s="75" t="n">
        <f aca="false">IF(AC529&lt;&gt;AE529,(IF(N529=0,G529*INFORMAÇÕES!$U$116,IF(N529="O",G529,0))),0)</f>
        <v>0</v>
      </c>
      <c r="AK529" s="75" t="n">
        <f aca="false">IF(E529&lt;&gt;0,G529,0)</f>
        <v>0</v>
      </c>
      <c r="AL529" s="75" t="n">
        <f aca="false">IF(AC529&lt;&gt;AE529,(IF(N529=0,J529*(INFORMAÇÕES!$Q$89/INFORMAÇÕES!$Q$92),IF(N529="R",J529,0))),0)</f>
        <v>0</v>
      </c>
      <c r="AM529" s="75" t="n">
        <f aca="false">IF(AC529&lt;&gt;AE529,(IF(N529=0,J529*(INFORMAÇÕES!$Q$90/INFORMAÇÕES!$Q$92),IF(N529="C",J529,0))),0)</f>
        <v>0</v>
      </c>
      <c r="AN529" s="75" t="n">
        <f aca="false">IF(AC529&lt;&gt;AE529,(IF(N529="",J529*INFORMAÇÕES!$U$115,IF(N529="CF",J529,0))),0)</f>
        <v>0</v>
      </c>
      <c r="AO529" s="75" t="n">
        <f aca="false">IF(AC529&lt;&gt;AE529,(IF(N529="",J529*INFORMAÇÕES!$U$116,IF(N529="O",J529,0))),0)</f>
        <v>0</v>
      </c>
      <c r="AP529" s="75" t="n">
        <f aca="false">IF(H529&lt;&gt;0,J529,0)</f>
        <v>0</v>
      </c>
      <c r="AQ529" s="75" t="n">
        <f aca="false">IF(K529&lt;&gt;0,L529,0)</f>
        <v>0</v>
      </c>
    </row>
    <row r="530" s="174" customFormat="true" ht="14.25" hidden="false" customHeight="false" outlineLevel="0" collapsed="false">
      <c r="A530" s="159" t="n">
        <v>518</v>
      </c>
      <c r="B530" s="160" t="n">
        <f aca="false">R530</f>
        <v>0</v>
      </c>
      <c r="C530" s="161" t="n">
        <f aca="false">T530</f>
        <v>0</v>
      </c>
      <c r="D530" s="162" t="n">
        <f aca="false">U530</f>
        <v>0</v>
      </c>
      <c r="E530" s="163" t="n">
        <f aca="false">'ORÇ.GLOBAL P CAIXA'!E529</f>
        <v>0</v>
      </c>
      <c r="F530" s="163" t="n">
        <f aca="false">IF('ORÇ.GLOBAL EMPRESA'!G529&gt;0,'ORÇ.GLOBAL EMPRESA'!G529,'ORÇ.GLOBAL P CAIXA'!F529)</f>
        <v>0</v>
      </c>
      <c r="G530" s="163" t="n">
        <f aca="false">IF(E530&lt;&gt;0,ROUND(E530*F530,2),IF(AK530=0,(SUMIF($AC$13:$AC$1012,B530,$AK$13:$AK$1012)),AK530))</f>
        <v>0</v>
      </c>
      <c r="H530" s="163" t="n">
        <f aca="false">V530</f>
        <v>0</v>
      </c>
      <c r="I530" s="163" t="n">
        <f aca="false">W530</f>
        <v>0</v>
      </c>
      <c r="J530" s="163" t="n">
        <f aca="false">IF(H530&lt;&gt;0,ROUND(H530*I530,2),IF(AP530=0,(SUMIF($AC$13:$AC$1012,B530,$AP$13:$AP$1012)),AP530))</f>
        <v>0</v>
      </c>
      <c r="K530" s="163" t="n">
        <f aca="false">H530-E530</f>
        <v>0</v>
      </c>
      <c r="L530" s="163" t="n">
        <f aca="false">J530-G530</f>
        <v>0</v>
      </c>
      <c r="M530" s="645" t="str">
        <f aca="false">IF('ORÇ.GLOBAL P CAIXA'!H529&gt;0,'ORÇ.GLOBAL P CAIXA'!H529,"")</f>
        <v/>
      </c>
      <c r="N530" s="646" t="n">
        <f aca="false">'ORÇ.GLOBAL P CAIXA'!I529</f>
        <v>0</v>
      </c>
      <c r="O530" s="166" t="str">
        <f aca="false">S530</f>
        <v/>
      </c>
      <c r="P530" s="167"/>
      <c r="Q530" s="168" t="str">
        <f aca="false">IF(B530&gt;0,"ok","ocultar")</f>
        <v>ocultar</v>
      </c>
      <c r="R530" s="647" t="n">
        <f aca="false">'ORÇ.GLOBAL P CAIXA'!B529</f>
        <v>0</v>
      </c>
      <c r="S530" s="170" t="str">
        <f aca="false">IF('ORÇ.GLOBAL P CAIXA'!N529&lt;&gt;0,'ORÇ.GLOBAL P CAIXA'!N529,"")</f>
        <v/>
      </c>
      <c r="T530" s="648" t="n">
        <f aca="false">'ORÇ.GLOBAL P CAIXA'!O529</f>
        <v>0</v>
      </c>
      <c r="U530" s="172" t="n">
        <f aca="false">'ORÇ.GLOBAL P CAIXA'!P529</f>
        <v>0</v>
      </c>
      <c r="V530" s="173" t="n">
        <f aca="false">'ORÇ.GLOBAL P CAIXA'!E529</f>
        <v>0</v>
      </c>
      <c r="W530" s="173" t="n">
        <f aca="false">F530</f>
        <v>0</v>
      </c>
      <c r="X530" s="649"/>
      <c r="Y530" s="649"/>
      <c r="Z530" s="650"/>
      <c r="AB530" s="88"/>
      <c r="AC530" s="157" t="n">
        <f aca="false">IF(B530=0,AC529,IF(ISNONTEXT(B530)=TRUE(),INT(B530),INT(LEFT(B530,FIND(".",B530)-1))))</f>
        <v>3</v>
      </c>
      <c r="AD530" s="157" t="str">
        <f aca="false">IF(AD531=1,1,IF(B530&lt;&gt;0,1,IF(C530&lt;&gt;0,1,IF(D530&lt;&gt;0,1,IF(E530&lt;&gt;0,1,"")))))</f>
        <v/>
      </c>
      <c r="AE530" s="157" t="str">
        <f aca="false">IF(AC530=0," ",IF(AC530&lt;&gt;AC529,AC530," "))</f>
        <v> </v>
      </c>
      <c r="AF530" s="88"/>
      <c r="AG530" s="75" t="e">
        <f aca="false">IF(AC530&lt;&gt;AE530,(IF(N530=0,G530*(INFORMAÇÕES!$Q$69/INFORMAÇÕES!$Q$72),IF(N530="R",G530,0))),0)</f>
        <v>#DIV/0!</v>
      </c>
      <c r="AH530" s="75" t="e">
        <f aca="false">IF(AC530&lt;&gt;AE530,(IF(N530=0,G530*(INFORMAÇÕES!$Q$70/INFORMAÇÕES!$Q$72),IF(N530="C",G530,0))),0)</f>
        <v>#DIV/0!</v>
      </c>
      <c r="AI530" s="75" t="n">
        <f aca="false">IF(AC530&lt;&gt;AE530,(IF(N530=0,G530*INFORMAÇÕES!$U$115,IF(N530="CF",G530,0))),0)</f>
        <v>0</v>
      </c>
      <c r="AJ530" s="75" t="n">
        <f aca="false">IF(AC530&lt;&gt;AE530,(IF(N530=0,G530*INFORMAÇÕES!$U$116,IF(N530="O",G530,0))),0)</f>
        <v>0</v>
      </c>
      <c r="AK530" s="75" t="n">
        <f aca="false">IF(E530&lt;&gt;0,G530,0)</f>
        <v>0</v>
      </c>
      <c r="AL530" s="75" t="n">
        <f aca="false">IF(AC530&lt;&gt;AE530,(IF(N530=0,J530*(INFORMAÇÕES!$Q$89/INFORMAÇÕES!$Q$92),IF(N530="R",J530,0))),0)</f>
        <v>0</v>
      </c>
      <c r="AM530" s="75" t="n">
        <f aca="false">IF(AC530&lt;&gt;AE530,(IF(N530=0,J530*(INFORMAÇÕES!$Q$90/INFORMAÇÕES!$Q$92),IF(N530="C",J530,0))),0)</f>
        <v>0</v>
      </c>
      <c r="AN530" s="75" t="n">
        <f aca="false">IF(AC530&lt;&gt;AE530,(IF(N530="",J530*INFORMAÇÕES!$U$115,IF(N530="CF",J530,0))),0)</f>
        <v>0</v>
      </c>
      <c r="AO530" s="75" t="n">
        <f aca="false">IF(AC530&lt;&gt;AE530,(IF(N530="",J530*INFORMAÇÕES!$U$116,IF(N530="O",J530,0))),0)</f>
        <v>0</v>
      </c>
      <c r="AP530" s="75" t="n">
        <f aca="false">IF(H530&lt;&gt;0,J530,0)</f>
        <v>0</v>
      </c>
      <c r="AQ530" s="75" t="n">
        <f aca="false">IF(K530&lt;&gt;0,L530,0)</f>
        <v>0</v>
      </c>
    </row>
    <row r="531" s="174" customFormat="true" ht="14.25" hidden="false" customHeight="false" outlineLevel="0" collapsed="false">
      <c r="A531" s="159" t="n">
        <v>519</v>
      </c>
      <c r="B531" s="160" t="n">
        <f aca="false">R531</f>
        <v>0</v>
      </c>
      <c r="C531" s="161" t="n">
        <f aca="false">T531</f>
        <v>0</v>
      </c>
      <c r="D531" s="162" t="n">
        <f aca="false">U531</f>
        <v>0</v>
      </c>
      <c r="E531" s="163" t="n">
        <f aca="false">'ORÇ.GLOBAL P CAIXA'!E530</f>
        <v>0</v>
      </c>
      <c r="F531" s="163" t="n">
        <f aca="false">IF('ORÇ.GLOBAL EMPRESA'!G530&gt;0,'ORÇ.GLOBAL EMPRESA'!G530,'ORÇ.GLOBAL P CAIXA'!F530)</f>
        <v>0</v>
      </c>
      <c r="G531" s="163" t="n">
        <f aca="false">IF(E531&lt;&gt;0,ROUND(E531*F531,2),IF(AK531=0,(SUMIF($AC$13:$AC$1012,B531,$AK$13:$AK$1012)),AK531))</f>
        <v>0</v>
      </c>
      <c r="H531" s="163" t="n">
        <f aca="false">V531</f>
        <v>0</v>
      </c>
      <c r="I531" s="163" t="n">
        <f aca="false">W531</f>
        <v>0</v>
      </c>
      <c r="J531" s="163" t="n">
        <f aca="false">IF(H531&lt;&gt;0,ROUND(H531*I531,2),IF(AP531=0,(SUMIF($AC$13:$AC$1012,B531,$AP$13:$AP$1012)),AP531))</f>
        <v>0</v>
      </c>
      <c r="K531" s="163" t="n">
        <f aca="false">H531-E531</f>
        <v>0</v>
      </c>
      <c r="L531" s="163" t="n">
        <f aca="false">J531-G531</f>
        <v>0</v>
      </c>
      <c r="M531" s="645" t="str">
        <f aca="false">IF('ORÇ.GLOBAL P CAIXA'!H530&gt;0,'ORÇ.GLOBAL P CAIXA'!H530,"")</f>
        <v/>
      </c>
      <c r="N531" s="646" t="n">
        <f aca="false">'ORÇ.GLOBAL P CAIXA'!I530</f>
        <v>0</v>
      </c>
      <c r="O531" s="166" t="str">
        <f aca="false">S531</f>
        <v/>
      </c>
      <c r="P531" s="167"/>
      <c r="Q531" s="168" t="str">
        <f aca="false">IF(B531&gt;0,"ok","ocultar")</f>
        <v>ocultar</v>
      </c>
      <c r="R531" s="647" t="n">
        <f aca="false">'ORÇ.GLOBAL P CAIXA'!B530</f>
        <v>0</v>
      </c>
      <c r="S531" s="170" t="str">
        <f aca="false">IF('ORÇ.GLOBAL P CAIXA'!N530&lt;&gt;0,'ORÇ.GLOBAL P CAIXA'!N530,"")</f>
        <v/>
      </c>
      <c r="T531" s="648" t="n">
        <f aca="false">'ORÇ.GLOBAL P CAIXA'!O530</f>
        <v>0</v>
      </c>
      <c r="U531" s="172" t="n">
        <f aca="false">'ORÇ.GLOBAL P CAIXA'!P530</f>
        <v>0</v>
      </c>
      <c r="V531" s="173" t="n">
        <f aca="false">'ORÇ.GLOBAL P CAIXA'!E530</f>
        <v>0</v>
      </c>
      <c r="W531" s="173" t="n">
        <f aca="false">F531</f>
        <v>0</v>
      </c>
      <c r="X531" s="649"/>
      <c r="Y531" s="649"/>
      <c r="Z531" s="650"/>
      <c r="AB531" s="88"/>
      <c r="AC531" s="157" t="n">
        <f aca="false">IF(B531=0,AC530,IF(ISNONTEXT(B531)=TRUE(),INT(B531),INT(LEFT(B531,FIND(".",B531)-1))))</f>
        <v>3</v>
      </c>
      <c r="AD531" s="157" t="str">
        <f aca="false">IF(AD532=1,1,IF(B531&lt;&gt;0,1,IF(C531&lt;&gt;0,1,IF(D531&lt;&gt;0,1,IF(E531&lt;&gt;0,1,"")))))</f>
        <v/>
      </c>
      <c r="AE531" s="157" t="str">
        <f aca="false">IF(AC531=0," ",IF(AC531&lt;&gt;AC530,AC531," "))</f>
        <v> </v>
      </c>
      <c r="AF531" s="88"/>
      <c r="AG531" s="75" t="e">
        <f aca="false">IF(AC531&lt;&gt;AE531,(IF(N531=0,G531*(INFORMAÇÕES!$Q$69/INFORMAÇÕES!$Q$72),IF(N531="R",G531,0))),0)</f>
        <v>#DIV/0!</v>
      </c>
      <c r="AH531" s="75" t="e">
        <f aca="false">IF(AC531&lt;&gt;AE531,(IF(N531=0,G531*(INFORMAÇÕES!$Q$70/INFORMAÇÕES!$Q$72),IF(N531="C",G531,0))),0)</f>
        <v>#DIV/0!</v>
      </c>
      <c r="AI531" s="75" t="n">
        <f aca="false">IF(AC531&lt;&gt;AE531,(IF(N531=0,G531*INFORMAÇÕES!$U$115,IF(N531="CF",G531,0))),0)</f>
        <v>0</v>
      </c>
      <c r="AJ531" s="75" t="n">
        <f aca="false">IF(AC531&lt;&gt;AE531,(IF(N531=0,G531*INFORMAÇÕES!$U$116,IF(N531="O",G531,0))),0)</f>
        <v>0</v>
      </c>
      <c r="AK531" s="75" t="n">
        <f aca="false">IF(E531&lt;&gt;0,G531,0)</f>
        <v>0</v>
      </c>
      <c r="AL531" s="75" t="n">
        <f aca="false">IF(AC531&lt;&gt;AE531,(IF(N531=0,J531*(INFORMAÇÕES!$Q$89/INFORMAÇÕES!$Q$92),IF(N531="R",J531,0))),0)</f>
        <v>0</v>
      </c>
      <c r="AM531" s="75" t="n">
        <f aca="false">IF(AC531&lt;&gt;AE531,(IF(N531=0,J531*(INFORMAÇÕES!$Q$90/INFORMAÇÕES!$Q$92),IF(N531="C",J531,0))),0)</f>
        <v>0</v>
      </c>
      <c r="AN531" s="75" t="n">
        <f aca="false">IF(AC531&lt;&gt;AE531,(IF(N531="",J531*INFORMAÇÕES!$U$115,IF(N531="CF",J531,0))),0)</f>
        <v>0</v>
      </c>
      <c r="AO531" s="75" t="n">
        <f aca="false">IF(AC531&lt;&gt;AE531,(IF(N531="",J531*INFORMAÇÕES!$U$116,IF(N531="O",J531,0))),0)</f>
        <v>0</v>
      </c>
      <c r="AP531" s="75" t="n">
        <f aca="false">IF(H531&lt;&gt;0,J531,0)</f>
        <v>0</v>
      </c>
      <c r="AQ531" s="75" t="n">
        <f aca="false">IF(K531&lt;&gt;0,L531,0)</f>
        <v>0</v>
      </c>
    </row>
    <row r="532" s="174" customFormat="true" ht="14.25" hidden="false" customHeight="false" outlineLevel="0" collapsed="false">
      <c r="A532" s="159" t="n">
        <v>520</v>
      </c>
      <c r="B532" s="160" t="n">
        <f aca="false">R532</f>
        <v>0</v>
      </c>
      <c r="C532" s="161" t="n">
        <f aca="false">T532</f>
        <v>0</v>
      </c>
      <c r="D532" s="162" t="n">
        <f aca="false">U532</f>
        <v>0</v>
      </c>
      <c r="E532" s="163" t="n">
        <f aca="false">'ORÇ.GLOBAL P CAIXA'!E531</f>
        <v>0</v>
      </c>
      <c r="F532" s="163" t="n">
        <f aca="false">IF('ORÇ.GLOBAL EMPRESA'!G531&gt;0,'ORÇ.GLOBAL EMPRESA'!G531,'ORÇ.GLOBAL P CAIXA'!F531)</f>
        <v>0</v>
      </c>
      <c r="G532" s="163" t="n">
        <f aca="false">IF(E532&lt;&gt;0,ROUND(E532*F532,2),IF(AK532=0,(SUMIF($AC$13:$AC$1012,B532,$AK$13:$AK$1012)),AK532))</f>
        <v>0</v>
      </c>
      <c r="H532" s="163" t="n">
        <f aca="false">V532</f>
        <v>0</v>
      </c>
      <c r="I532" s="163" t="n">
        <f aca="false">W532</f>
        <v>0</v>
      </c>
      <c r="J532" s="163" t="n">
        <f aca="false">IF(H532&lt;&gt;0,ROUND(H532*I532,2),IF(AP532=0,(SUMIF($AC$13:$AC$1012,B532,$AP$13:$AP$1012)),AP532))</f>
        <v>0</v>
      </c>
      <c r="K532" s="163" t="n">
        <f aca="false">H532-E532</f>
        <v>0</v>
      </c>
      <c r="L532" s="163" t="n">
        <f aca="false">J532-G532</f>
        <v>0</v>
      </c>
      <c r="M532" s="645" t="str">
        <f aca="false">IF('ORÇ.GLOBAL P CAIXA'!H531&gt;0,'ORÇ.GLOBAL P CAIXA'!H531,"")</f>
        <v/>
      </c>
      <c r="N532" s="646" t="n">
        <f aca="false">'ORÇ.GLOBAL P CAIXA'!I531</f>
        <v>0</v>
      </c>
      <c r="O532" s="166" t="str">
        <f aca="false">S532</f>
        <v/>
      </c>
      <c r="P532" s="167"/>
      <c r="Q532" s="168" t="str">
        <f aca="false">IF(B532&gt;0,"ok","ocultar")</f>
        <v>ocultar</v>
      </c>
      <c r="R532" s="647" t="n">
        <f aca="false">'ORÇ.GLOBAL P CAIXA'!B531</f>
        <v>0</v>
      </c>
      <c r="S532" s="170" t="str">
        <f aca="false">IF('ORÇ.GLOBAL P CAIXA'!N531&lt;&gt;0,'ORÇ.GLOBAL P CAIXA'!N531,"")</f>
        <v/>
      </c>
      <c r="T532" s="648" t="n">
        <f aca="false">'ORÇ.GLOBAL P CAIXA'!O531</f>
        <v>0</v>
      </c>
      <c r="U532" s="172" t="n">
        <f aca="false">'ORÇ.GLOBAL P CAIXA'!P531</f>
        <v>0</v>
      </c>
      <c r="V532" s="173" t="n">
        <f aca="false">'ORÇ.GLOBAL P CAIXA'!E531</f>
        <v>0</v>
      </c>
      <c r="W532" s="173" t="n">
        <f aca="false">F532</f>
        <v>0</v>
      </c>
      <c r="X532" s="649"/>
      <c r="Y532" s="649"/>
      <c r="Z532" s="650"/>
      <c r="AB532" s="88"/>
      <c r="AC532" s="157" t="n">
        <f aca="false">IF(B532=0,AC531,IF(ISNONTEXT(B532)=TRUE(),INT(B532),INT(LEFT(B532,FIND(".",B532)-1))))</f>
        <v>3</v>
      </c>
      <c r="AD532" s="157" t="str">
        <f aca="false">IF(AD533=1,1,IF(B532&lt;&gt;0,1,IF(C532&lt;&gt;0,1,IF(D532&lt;&gt;0,1,IF(E532&lt;&gt;0,1,"")))))</f>
        <v/>
      </c>
      <c r="AE532" s="157" t="str">
        <f aca="false">IF(AC532=0," ",IF(AC532&lt;&gt;AC531,AC532," "))</f>
        <v> </v>
      </c>
      <c r="AF532" s="88"/>
      <c r="AG532" s="75" t="e">
        <f aca="false">IF(AC532&lt;&gt;AE532,(IF(N532=0,G532*(INFORMAÇÕES!$Q$69/INFORMAÇÕES!$Q$72),IF(N532="R",G532,0))),0)</f>
        <v>#DIV/0!</v>
      </c>
      <c r="AH532" s="75" t="e">
        <f aca="false">IF(AC532&lt;&gt;AE532,(IF(N532=0,G532*(INFORMAÇÕES!$Q$70/INFORMAÇÕES!$Q$72),IF(N532="C",G532,0))),0)</f>
        <v>#DIV/0!</v>
      </c>
      <c r="AI532" s="75" t="n">
        <f aca="false">IF(AC532&lt;&gt;AE532,(IF(N532=0,G532*INFORMAÇÕES!$U$115,IF(N532="CF",G532,0))),0)</f>
        <v>0</v>
      </c>
      <c r="AJ532" s="75" t="n">
        <f aca="false">IF(AC532&lt;&gt;AE532,(IF(N532=0,G532*INFORMAÇÕES!$U$116,IF(N532="O",G532,0))),0)</f>
        <v>0</v>
      </c>
      <c r="AK532" s="75" t="n">
        <f aca="false">IF(E532&lt;&gt;0,G532,0)</f>
        <v>0</v>
      </c>
      <c r="AL532" s="75" t="n">
        <f aca="false">IF(AC532&lt;&gt;AE532,(IF(N532=0,J532*(INFORMAÇÕES!$Q$89/INFORMAÇÕES!$Q$92),IF(N532="R",J532,0))),0)</f>
        <v>0</v>
      </c>
      <c r="AM532" s="75" t="n">
        <f aca="false">IF(AC532&lt;&gt;AE532,(IF(N532=0,J532*(INFORMAÇÕES!$Q$90/INFORMAÇÕES!$Q$92),IF(N532="C",J532,0))),0)</f>
        <v>0</v>
      </c>
      <c r="AN532" s="75" t="n">
        <f aca="false">IF(AC532&lt;&gt;AE532,(IF(N532="",J532*INFORMAÇÕES!$U$115,IF(N532="CF",J532,0))),0)</f>
        <v>0</v>
      </c>
      <c r="AO532" s="75" t="n">
        <f aca="false">IF(AC532&lt;&gt;AE532,(IF(N532="",J532*INFORMAÇÕES!$U$116,IF(N532="O",J532,0))),0)</f>
        <v>0</v>
      </c>
      <c r="AP532" s="75" t="n">
        <f aca="false">IF(H532&lt;&gt;0,J532,0)</f>
        <v>0</v>
      </c>
      <c r="AQ532" s="75" t="n">
        <f aca="false">IF(K532&lt;&gt;0,L532,0)</f>
        <v>0</v>
      </c>
    </row>
    <row r="533" s="174" customFormat="true" ht="14.25" hidden="false" customHeight="false" outlineLevel="0" collapsed="false">
      <c r="A533" s="159" t="n">
        <v>521</v>
      </c>
      <c r="B533" s="160" t="n">
        <f aca="false">R533</f>
        <v>0</v>
      </c>
      <c r="C533" s="161" t="n">
        <f aca="false">T533</f>
        <v>0</v>
      </c>
      <c r="D533" s="162" t="n">
        <f aca="false">U533</f>
        <v>0</v>
      </c>
      <c r="E533" s="163" t="n">
        <f aca="false">'ORÇ.GLOBAL P CAIXA'!E532</f>
        <v>0</v>
      </c>
      <c r="F533" s="163" t="n">
        <f aca="false">IF('ORÇ.GLOBAL EMPRESA'!G532&gt;0,'ORÇ.GLOBAL EMPRESA'!G532,'ORÇ.GLOBAL P CAIXA'!F532)</f>
        <v>0</v>
      </c>
      <c r="G533" s="163" t="n">
        <f aca="false">IF(E533&lt;&gt;0,ROUND(E533*F533,2),IF(AK533=0,(SUMIF($AC$13:$AC$1012,B533,$AK$13:$AK$1012)),AK533))</f>
        <v>0</v>
      </c>
      <c r="H533" s="163" t="n">
        <f aca="false">V533</f>
        <v>0</v>
      </c>
      <c r="I533" s="163" t="n">
        <f aca="false">W533</f>
        <v>0</v>
      </c>
      <c r="J533" s="163" t="n">
        <f aca="false">IF(H533&lt;&gt;0,ROUND(H533*I533,2),IF(AP533=0,(SUMIF($AC$13:$AC$1012,B533,$AP$13:$AP$1012)),AP533))</f>
        <v>0</v>
      </c>
      <c r="K533" s="163" t="n">
        <f aca="false">H533-E533</f>
        <v>0</v>
      </c>
      <c r="L533" s="163" t="n">
        <f aca="false">J533-G533</f>
        <v>0</v>
      </c>
      <c r="M533" s="645" t="str">
        <f aca="false">IF('ORÇ.GLOBAL P CAIXA'!H532&gt;0,'ORÇ.GLOBAL P CAIXA'!H532,"")</f>
        <v/>
      </c>
      <c r="N533" s="646" t="n">
        <f aca="false">'ORÇ.GLOBAL P CAIXA'!I532</f>
        <v>0</v>
      </c>
      <c r="O533" s="166" t="str">
        <f aca="false">S533</f>
        <v/>
      </c>
      <c r="P533" s="167"/>
      <c r="Q533" s="168" t="str">
        <f aca="false">IF(B533&gt;0,"ok","ocultar")</f>
        <v>ocultar</v>
      </c>
      <c r="R533" s="647" t="n">
        <f aca="false">'ORÇ.GLOBAL P CAIXA'!B532</f>
        <v>0</v>
      </c>
      <c r="S533" s="170" t="str">
        <f aca="false">IF('ORÇ.GLOBAL P CAIXA'!N532&lt;&gt;0,'ORÇ.GLOBAL P CAIXA'!N532,"")</f>
        <v/>
      </c>
      <c r="T533" s="648" t="n">
        <f aca="false">'ORÇ.GLOBAL P CAIXA'!O532</f>
        <v>0</v>
      </c>
      <c r="U533" s="172" t="n">
        <f aca="false">'ORÇ.GLOBAL P CAIXA'!P532</f>
        <v>0</v>
      </c>
      <c r="V533" s="173" t="n">
        <f aca="false">'ORÇ.GLOBAL P CAIXA'!E532</f>
        <v>0</v>
      </c>
      <c r="W533" s="173" t="n">
        <f aca="false">F533</f>
        <v>0</v>
      </c>
      <c r="X533" s="649"/>
      <c r="Y533" s="649"/>
      <c r="Z533" s="650"/>
      <c r="AB533" s="88"/>
      <c r="AC533" s="157" t="n">
        <f aca="false">IF(B533=0,AC532,IF(ISNONTEXT(B533)=TRUE(),INT(B533),INT(LEFT(B533,FIND(".",B533)-1))))</f>
        <v>3</v>
      </c>
      <c r="AD533" s="157" t="str">
        <f aca="false">IF(AD534=1,1,IF(B533&lt;&gt;0,1,IF(C533&lt;&gt;0,1,IF(D533&lt;&gt;0,1,IF(E533&lt;&gt;0,1,"")))))</f>
        <v/>
      </c>
      <c r="AE533" s="157" t="str">
        <f aca="false">IF(AC533=0," ",IF(AC533&lt;&gt;AC532,AC533," "))</f>
        <v> </v>
      </c>
      <c r="AF533" s="88"/>
      <c r="AG533" s="75" t="e">
        <f aca="false">IF(AC533&lt;&gt;AE533,(IF(N533=0,G533*(INFORMAÇÕES!$Q$69/INFORMAÇÕES!$Q$72),IF(N533="R",G533,0))),0)</f>
        <v>#DIV/0!</v>
      </c>
      <c r="AH533" s="75" t="e">
        <f aca="false">IF(AC533&lt;&gt;AE533,(IF(N533=0,G533*(INFORMAÇÕES!$Q$70/INFORMAÇÕES!$Q$72),IF(N533="C",G533,0))),0)</f>
        <v>#DIV/0!</v>
      </c>
      <c r="AI533" s="75" t="n">
        <f aca="false">IF(AC533&lt;&gt;AE533,(IF(N533=0,G533*INFORMAÇÕES!$U$115,IF(N533="CF",G533,0))),0)</f>
        <v>0</v>
      </c>
      <c r="AJ533" s="75" t="n">
        <f aca="false">IF(AC533&lt;&gt;AE533,(IF(N533=0,G533*INFORMAÇÕES!$U$116,IF(N533="O",G533,0))),0)</f>
        <v>0</v>
      </c>
      <c r="AK533" s="75" t="n">
        <f aca="false">IF(E533&lt;&gt;0,G533,0)</f>
        <v>0</v>
      </c>
      <c r="AL533" s="75" t="n">
        <f aca="false">IF(AC533&lt;&gt;AE533,(IF(N533=0,J533*(INFORMAÇÕES!$Q$89/INFORMAÇÕES!$Q$92),IF(N533="R",J533,0))),0)</f>
        <v>0</v>
      </c>
      <c r="AM533" s="75" t="n">
        <f aca="false">IF(AC533&lt;&gt;AE533,(IF(N533=0,J533*(INFORMAÇÕES!$Q$90/INFORMAÇÕES!$Q$92),IF(N533="C",J533,0))),0)</f>
        <v>0</v>
      </c>
      <c r="AN533" s="75" t="n">
        <f aca="false">IF(AC533&lt;&gt;AE533,(IF(N533="",J533*INFORMAÇÕES!$U$115,IF(N533="CF",J533,0))),0)</f>
        <v>0</v>
      </c>
      <c r="AO533" s="75" t="n">
        <f aca="false">IF(AC533&lt;&gt;AE533,(IF(N533="",J533*INFORMAÇÕES!$U$116,IF(N533="O",J533,0))),0)</f>
        <v>0</v>
      </c>
      <c r="AP533" s="75" t="n">
        <f aca="false">IF(H533&lt;&gt;0,J533,0)</f>
        <v>0</v>
      </c>
      <c r="AQ533" s="75" t="n">
        <f aca="false">IF(K533&lt;&gt;0,L533,0)</f>
        <v>0</v>
      </c>
    </row>
    <row r="534" s="174" customFormat="true" ht="14.25" hidden="false" customHeight="false" outlineLevel="0" collapsed="false">
      <c r="A534" s="159" t="n">
        <v>522</v>
      </c>
      <c r="B534" s="160" t="n">
        <f aca="false">R534</f>
        <v>0</v>
      </c>
      <c r="C534" s="161" t="n">
        <f aca="false">T534</f>
        <v>0</v>
      </c>
      <c r="D534" s="162" t="n">
        <f aca="false">U534</f>
        <v>0</v>
      </c>
      <c r="E534" s="163" t="n">
        <f aca="false">'ORÇ.GLOBAL P CAIXA'!E533</f>
        <v>0</v>
      </c>
      <c r="F534" s="163" t="n">
        <f aca="false">IF('ORÇ.GLOBAL EMPRESA'!G533&gt;0,'ORÇ.GLOBAL EMPRESA'!G533,'ORÇ.GLOBAL P CAIXA'!F533)</f>
        <v>0</v>
      </c>
      <c r="G534" s="163" t="n">
        <f aca="false">IF(E534&lt;&gt;0,ROUND(E534*F534,2),IF(AK534=0,(SUMIF($AC$13:$AC$1012,B534,$AK$13:$AK$1012)),AK534))</f>
        <v>0</v>
      </c>
      <c r="H534" s="163" t="n">
        <f aca="false">V534</f>
        <v>0</v>
      </c>
      <c r="I534" s="163" t="n">
        <f aca="false">W534</f>
        <v>0</v>
      </c>
      <c r="J534" s="163" t="n">
        <f aca="false">IF(H534&lt;&gt;0,ROUND(H534*I534,2),IF(AP534=0,(SUMIF($AC$13:$AC$1012,B534,$AP$13:$AP$1012)),AP534))</f>
        <v>0</v>
      </c>
      <c r="K534" s="163" t="n">
        <f aca="false">H534-E534</f>
        <v>0</v>
      </c>
      <c r="L534" s="163" t="n">
        <f aca="false">J534-G534</f>
        <v>0</v>
      </c>
      <c r="M534" s="645" t="str">
        <f aca="false">IF('ORÇ.GLOBAL P CAIXA'!H533&gt;0,'ORÇ.GLOBAL P CAIXA'!H533,"")</f>
        <v/>
      </c>
      <c r="N534" s="646" t="n">
        <f aca="false">'ORÇ.GLOBAL P CAIXA'!I533</f>
        <v>0</v>
      </c>
      <c r="O534" s="166" t="str">
        <f aca="false">S534</f>
        <v/>
      </c>
      <c r="P534" s="167"/>
      <c r="Q534" s="168" t="str">
        <f aca="false">IF(B534&gt;0,"ok","ocultar")</f>
        <v>ocultar</v>
      </c>
      <c r="R534" s="647" t="n">
        <f aca="false">'ORÇ.GLOBAL P CAIXA'!B533</f>
        <v>0</v>
      </c>
      <c r="S534" s="170" t="str">
        <f aca="false">IF('ORÇ.GLOBAL P CAIXA'!N533&lt;&gt;0,'ORÇ.GLOBAL P CAIXA'!N533,"")</f>
        <v/>
      </c>
      <c r="T534" s="648" t="n">
        <f aca="false">'ORÇ.GLOBAL P CAIXA'!O533</f>
        <v>0</v>
      </c>
      <c r="U534" s="172" t="n">
        <f aca="false">'ORÇ.GLOBAL P CAIXA'!P533</f>
        <v>0</v>
      </c>
      <c r="V534" s="173" t="n">
        <f aca="false">'ORÇ.GLOBAL P CAIXA'!E533</f>
        <v>0</v>
      </c>
      <c r="W534" s="173" t="n">
        <f aca="false">F534</f>
        <v>0</v>
      </c>
      <c r="X534" s="649"/>
      <c r="Y534" s="649"/>
      <c r="Z534" s="650"/>
      <c r="AB534" s="88"/>
      <c r="AC534" s="157" t="n">
        <f aca="false">IF(B534=0,AC533,IF(ISNONTEXT(B534)=TRUE(),INT(B534),INT(LEFT(B534,FIND(".",B534)-1))))</f>
        <v>3</v>
      </c>
      <c r="AD534" s="157" t="str">
        <f aca="false">IF(AD535=1,1,IF(B534&lt;&gt;0,1,IF(C534&lt;&gt;0,1,IF(D534&lt;&gt;0,1,IF(E534&lt;&gt;0,1,"")))))</f>
        <v/>
      </c>
      <c r="AE534" s="157" t="str">
        <f aca="false">IF(AC534=0," ",IF(AC534&lt;&gt;AC533,AC534," "))</f>
        <v> </v>
      </c>
      <c r="AF534" s="88"/>
      <c r="AG534" s="75" t="e">
        <f aca="false">IF(AC534&lt;&gt;AE534,(IF(N534=0,G534*(INFORMAÇÕES!$Q$69/INFORMAÇÕES!$Q$72),IF(N534="R",G534,0))),0)</f>
        <v>#DIV/0!</v>
      </c>
      <c r="AH534" s="75" t="e">
        <f aca="false">IF(AC534&lt;&gt;AE534,(IF(N534=0,G534*(INFORMAÇÕES!$Q$70/INFORMAÇÕES!$Q$72),IF(N534="C",G534,0))),0)</f>
        <v>#DIV/0!</v>
      </c>
      <c r="AI534" s="75" t="n">
        <f aca="false">IF(AC534&lt;&gt;AE534,(IF(N534=0,G534*INFORMAÇÕES!$U$115,IF(N534="CF",G534,0))),0)</f>
        <v>0</v>
      </c>
      <c r="AJ534" s="75" t="n">
        <f aca="false">IF(AC534&lt;&gt;AE534,(IF(N534=0,G534*INFORMAÇÕES!$U$116,IF(N534="O",G534,0))),0)</f>
        <v>0</v>
      </c>
      <c r="AK534" s="75" t="n">
        <f aca="false">IF(E534&lt;&gt;0,G534,0)</f>
        <v>0</v>
      </c>
      <c r="AL534" s="75" t="n">
        <f aca="false">IF(AC534&lt;&gt;AE534,(IF(N534=0,J534*(INFORMAÇÕES!$Q$89/INFORMAÇÕES!$Q$92),IF(N534="R",J534,0))),0)</f>
        <v>0</v>
      </c>
      <c r="AM534" s="75" t="n">
        <f aca="false">IF(AC534&lt;&gt;AE534,(IF(N534=0,J534*(INFORMAÇÕES!$Q$90/INFORMAÇÕES!$Q$92),IF(N534="C",J534,0))),0)</f>
        <v>0</v>
      </c>
      <c r="AN534" s="75" t="n">
        <f aca="false">IF(AC534&lt;&gt;AE534,(IF(N534="",J534*INFORMAÇÕES!$U$115,IF(N534="CF",J534,0))),0)</f>
        <v>0</v>
      </c>
      <c r="AO534" s="75" t="n">
        <f aca="false">IF(AC534&lt;&gt;AE534,(IF(N534="",J534*INFORMAÇÕES!$U$116,IF(N534="O",J534,0))),0)</f>
        <v>0</v>
      </c>
      <c r="AP534" s="75" t="n">
        <f aca="false">IF(H534&lt;&gt;0,J534,0)</f>
        <v>0</v>
      </c>
      <c r="AQ534" s="75" t="n">
        <f aca="false">IF(K534&lt;&gt;0,L534,0)</f>
        <v>0</v>
      </c>
    </row>
    <row r="535" s="174" customFormat="true" ht="14.25" hidden="false" customHeight="false" outlineLevel="0" collapsed="false">
      <c r="A535" s="159" t="n">
        <v>523</v>
      </c>
      <c r="B535" s="160" t="n">
        <f aca="false">R535</f>
        <v>0</v>
      </c>
      <c r="C535" s="161" t="n">
        <f aca="false">T535</f>
        <v>0</v>
      </c>
      <c r="D535" s="162" t="n">
        <f aca="false">U535</f>
        <v>0</v>
      </c>
      <c r="E535" s="163" t="n">
        <f aca="false">'ORÇ.GLOBAL P CAIXA'!E534</f>
        <v>0</v>
      </c>
      <c r="F535" s="163" t="n">
        <f aca="false">IF('ORÇ.GLOBAL EMPRESA'!G534&gt;0,'ORÇ.GLOBAL EMPRESA'!G534,'ORÇ.GLOBAL P CAIXA'!F534)</f>
        <v>0</v>
      </c>
      <c r="G535" s="163" t="n">
        <f aca="false">IF(E535&lt;&gt;0,ROUND(E535*F535,2),IF(AK535=0,(SUMIF($AC$13:$AC$1012,B535,$AK$13:$AK$1012)),AK535))</f>
        <v>0</v>
      </c>
      <c r="H535" s="163" t="n">
        <f aca="false">V535</f>
        <v>0</v>
      </c>
      <c r="I535" s="163" t="n">
        <f aca="false">W535</f>
        <v>0</v>
      </c>
      <c r="J535" s="163" t="n">
        <f aca="false">IF(H535&lt;&gt;0,ROUND(H535*I535,2),IF(AP535=0,(SUMIF($AC$13:$AC$1012,B535,$AP$13:$AP$1012)),AP535))</f>
        <v>0</v>
      </c>
      <c r="K535" s="163" t="n">
        <f aca="false">H535-E535</f>
        <v>0</v>
      </c>
      <c r="L535" s="163" t="n">
        <f aca="false">J535-G535</f>
        <v>0</v>
      </c>
      <c r="M535" s="645" t="str">
        <f aca="false">IF('ORÇ.GLOBAL P CAIXA'!H534&gt;0,'ORÇ.GLOBAL P CAIXA'!H534,"")</f>
        <v/>
      </c>
      <c r="N535" s="646" t="n">
        <f aca="false">'ORÇ.GLOBAL P CAIXA'!I534</f>
        <v>0</v>
      </c>
      <c r="O535" s="166" t="str">
        <f aca="false">S535</f>
        <v/>
      </c>
      <c r="P535" s="167"/>
      <c r="Q535" s="168" t="str">
        <f aca="false">IF(B535&gt;0,"ok","ocultar")</f>
        <v>ocultar</v>
      </c>
      <c r="R535" s="647" t="n">
        <f aca="false">'ORÇ.GLOBAL P CAIXA'!B534</f>
        <v>0</v>
      </c>
      <c r="S535" s="170" t="str">
        <f aca="false">IF('ORÇ.GLOBAL P CAIXA'!N534&lt;&gt;0,'ORÇ.GLOBAL P CAIXA'!N534,"")</f>
        <v/>
      </c>
      <c r="T535" s="648" t="n">
        <f aca="false">'ORÇ.GLOBAL P CAIXA'!O534</f>
        <v>0</v>
      </c>
      <c r="U535" s="172" t="n">
        <f aca="false">'ORÇ.GLOBAL P CAIXA'!P534</f>
        <v>0</v>
      </c>
      <c r="V535" s="173" t="n">
        <f aca="false">'ORÇ.GLOBAL P CAIXA'!E534</f>
        <v>0</v>
      </c>
      <c r="W535" s="173" t="n">
        <f aca="false">F535</f>
        <v>0</v>
      </c>
      <c r="X535" s="649"/>
      <c r="Y535" s="649"/>
      <c r="Z535" s="650"/>
      <c r="AB535" s="88"/>
      <c r="AC535" s="157" t="n">
        <f aca="false">IF(B535=0,AC534,IF(ISNONTEXT(B535)=TRUE(),INT(B535),INT(LEFT(B535,FIND(".",B535)-1))))</f>
        <v>3</v>
      </c>
      <c r="AD535" s="157" t="str">
        <f aca="false">IF(AD536=1,1,IF(B535&lt;&gt;0,1,IF(C535&lt;&gt;0,1,IF(D535&lt;&gt;0,1,IF(E535&lt;&gt;0,1,"")))))</f>
        <v/>
      </c>
      <c r="AE535" s="157" t="str">
        <f aca="false">IF(AC535=0," ",IF(AC535&lt;&gt;AC534,AC535," "))</f>
        <v> </v>
      </c>
      <c r="AF535" s="88"/>
      <c r="AG535" s="75" t="e">
        <f aca="false">IF(AC535&lt;&gt;AE535,(IF(N535=0,G535*(INFORMAÇÕES!$Q$69/INFORMAÇÕES!$Q$72),IF(N535="R",G535,0))),0)</f>
        <v>#DIV/0!</v>
      </c>
      <c r="AH535" s="75" t="e">
        <f aca="false">IF(AC535&lt;&gt;AE535,(IF(N535=0,G535*(INFORMAÇÕES!$Q$70/INFORMAÇÕES!$Q$72),IF(N535="C",G535,0))),0)</f>
        <v>#DIV/0!</v>
      </c>
      <c r="AI535" s="75" t="n">
        <f aca="false">IF(AC535&lt;&gt;AE535,(IF(N535=0,G535*INFORMAÇÕES!$U$115,IF(N535="CF",G535,0))),0)</f>
        <v>0</v>
      </c>
      <c r="AJ535" s="75" t="n">
        <f aca="false">IF(AC535&lt;&gt;AE535,(IF(N535=0,G535*INFORMAÇÕES!$U$116,IF(N535="O",G535,0))),0)</f>
        <v>0</v>
      </c>
      <c r="AK535" s="75" t="n">
        <f aca="false">IF(E535&lt;&gt;0,G535,0)</f>
        <v>0</v>
      </c>
      <c r="AL535" s="75" t="n">
        <f aca="false">IF(AC535&lt;&gt;AE535,(IF(N535=0,J535*(INFORMAÇÕES!$Q$89/INFORMAÇÕES!$Q$92),IF(N535="R",J535,0))),0)</f>
        <v>0</v>
      </c>
      <c r="AM535" s="75" t="n">
        <f aca="false">IF(AC535&lt;&gt;AE535,(IF(N535=0,J535*(INFORMAÇÕES!$Q$90/INFORMAÇÕES!$Q$92),IF(N535="C",J535,0))),0)</f>
        <v>0</v>
      </c>
      <c r="AN535" s="75" t="n">
        <f aca="false">IF(AC535&lt;&gt;AE535,(IF(N535="",J535*INFORMAÇÕES!$U$115,IF(N535="CF",J535,0))),0)</f>
        <v>0</v>
      </c>
      <c r="AO535" s="75" t="n">
        <f aca="false">IF(AC535&lt;&gt;AE535,(IF(N535="",J535*INFORMAÇÕES!$U$116,IF(N535="O",J535,0))),0)</f>
        <v>0</v>
      </c>
      <c r="AP535" s="75" t="n">
        <f aca="false">IF(H535&lt;&gt;0,J535,0)</f>
        <v>0</v>
      </c>
      <c r="AQ535" s="75" t="n">
        <f aca="false">IF(K535&lt;&gt;0,L535,0)</f>
        <v>0</v>
      </c>
    </row>
    <row r="536" s="174" customFormat="true" ht="14.25" hidden="false" customHeight="false" outlineLevel="0" collapsed="false">
      <c r="A536" s="159" t="n">
        <v>524</v>
      </c>
      <c r="B536" s="160" t="n">
        <f aca="false">R536</f>
        <v>0</v>
      </c>
      <c r="C536" s="161" t="n">
        <f aca="false">T536</f>
        <v>0</v>
      </c>
      <c r="D536" s="162" t="n">
        <f aca="false">U536</f>
        <v>0</v>
      </c>
      <c r="E536" s="163" t="n">
        <f aca="false">'ORÇ.GLOBAL P CAIXA'!E535</f>
        <v>0</v>
      </c>
      <c r="F536" s="163" t="n">
        <f aca="false">IF('ORÇ.GLOBAL EMPRESA'!G535&gt;0,'ORÇ.GLOBAL EMPRESA'!G535,'ORÇ.GLOBAL P CAIXA'!F535)</f>
        <v>0</v>
      </c>
      <c r="G536" s="163" t="n">
        <f aca="false">IF(E536&lt;&gt;0,ROUND(E536*F536,2),IF(AK536=0,(SUMIF($AC$13:$AC$1012,B536,$AK$13:$AK$1012)),AK536))</f>
        <v>0</v>
      </c>
      <c r="H536" s="163" t="n">
        <f aca="false">V536</f>
        <v>0</v>
      </c>
      <c r="I536" s="163" t="n">
        <f aca="false">W536</f>
        <v>0</v>
      </c>
      <c r="J536" s="163" t="n">
        <f aca="false">IF(H536&lt;&gt;0,ROUND(H536*I536,2),IF(AP536=0,(SUMIF($AC$13:$AC$1012,B536,$AP$13:$AP$1012)),AP536))</f>
        <v>0</v>
      </c>
      <c r="K536" s="163" t="n">
        <f aca="false">H536-E536</f>
        <v>0</v>
      </c>
      <c r="L536" s="163" t="n">
        <f aca="false">J536-G536</f>
        <v>0</v>
      </c>
      <c r="M536" s="645" t="str">
        <f aca="false">IF('ORÇ.GLOBAL P CAIXA'!H535&gt;0,'ORÇ.GLOBAL P CAIXA'!H535,"")</f>
        <v/>
      </c>
      <c r="N536" s="646" t="n">
        <f aca="false">'ORÇ.GLOBAL P CAIXA'!I535</f>
        <v>0</v>
      </c>
      <c r="O536" s="166" t="str">
        <f aca="false">S536</f>
        <v/>
      </c>
      <c r="P536" s="167"/>
      <c r="Q536" s="168" t="str">
        <f aca="false">IF(B536&gt;0,"ok","ocultar")</f>
        <v>ocultar</v>
      </c>
      <c r="R536" s="647" t="n">
        <f aca="false">'ORÇ.GLOBAL P CAIXA'!B535</f>
        <v>0</v>
      </c>
      <c r="S536" s="170" t="str">
        <f aca="false">IF('ORÇ.GLOBAL P CAIXA'!N535&lt;&gt;0,'ORÇ.GLOBAL P CAIXA'!N535,"")</f>
        <v/>
      </c>
      <c r="T536" s="648" t="n">
        <f aca="false">'ORÇ.GLOBAL P CAIXA'!O535</f>
        <v>0</v>
      </c>
      <c r="U536" s="172" t="n">
        <f aca="false">'ORÇ.GLOBAL P CAIXA'!P535</f>
        <v>0</v>
      </c>
      <c r="V536" s="173" t="n">
        <f aca="false">'ORÇ.GLOBAL P CAIXA'!E535</f>
        <v>0</v>
      </c>
      <c r="W536" s="173" t="n">
        <f aca="false">F536</f>
        <v>0</v>
      </c>
      <c r="X536" s="649"/>
      <c r="Y536" s="649"/>
      <c r="Z536" s="650"/>
      <c r="AB536" s="88"/>
      <c r="AC536" s="157" t="n">
        <f aca="false">IF(B536=0,AC535,IF(ISNONTEXT(B536)=TRUE(),INT(B536),INT(LEFT(B536,FIND(".",B536)-1))))</f>
        <v>3</v>
      </c>
      <c r="AD536" s="157" t="str">
        <f aca="false">IF(AD537=1,1,IF(B536&lt;&gt;0,1,IF(C536&lt;&gt;0,1,IF(D536&lt;&gt;0,1,IF(E536&lt;&gt;0,1,"")))))</f>
        <v/>
      </c>
      <c r="AE536" s="157" t="str">
        <f aca="false">IF(AC536=0," ",IF(AC536&lt;&gt;AC535,AC536," "))</f>
        <v> </v>
      </c>
      <c r="AF536" s="88"/>
      <c r="AG536" s="75" t="e">
        <f aca="false">IF(AC536&lt;&gt;AE536,(IF(N536=0,G536*(INFORMAÇÕES!$Q$69/INFORMAÇÕES!$Q$72),IF(N536="R",G536,0))),0)</f>
        <v>#DIV/0!</v>
      </c>
      <c r="AH536" s="75" t="e">
        <f aca="false">IF(AC536&lt;&gt;AE536,(IF(N536=0,G536*(INFORMAÇÕES!$Q$70/INFORMAÇÕES!$Q$72),IF(N536="C",G536,0))),0)</f>
        <v>#DIV/0!</v>
      </c>
      <c r="AI536" s="75" t="n">
        <f aca="false">IF(AC536&lt;&gt;AE536,(IF(N536=0,G536*INFORMAÇÕES!$U$115,IF(N536="CF",G536,0))),0)</f>
        <v>0</v>
      </c>
      <c r="AJ536" s="75" t="n">
        <f aca="false">IF(AC536&lt;&gt;AE536,(IF(N536=0,G536*INFORMAÇÕES!$U$116,IF(N536="O",G536,0))),0)</f>
        <v>0</v>
      </c>
      <c r="AK536" s="75" t="n">
        <f aca="false">IF(E536&lt;&gt;0,G536,0)</f>
        <v>0</v>
      </c>
      <c r="AL536" s="75" t="n">
        <f aca="false">IF(AC536&lt;&gt;AE536,(IF(N536=0,J536*(INFORMAÇÕES!$Q$89/INFORMAÇÕES!$Q$92),IF(N536="R",J536,0))),0)</f>
        <v>0</v>
      </c>
      <c r="AM536" s="75" t="n">
        <f aca="false">IF(AC536&lt;&gt;AE536,(IF(N536=0,J536*(INFORMAÇÕES!$Q$90/INFORMAÇÕES!$Q$92),IF(N536="C",J536,0))),0)</f>
        <v>0</v>
      </c>
      <c r="AN536" s="75" t="n">
        <f aca="false">IF(AC536&lt;&gt;AE536,(IF(N536="",J536*INFORMAÇÕES!$U$115,IF(N536="CF",J536,0))),0)</f>
        <v>0</v>
      </c>
      <c r="AO536" s="75" t="n">
        <f aca="false">IF(AC536&lt;&gt;AE536,(IF(N536="",J536*INFORMAÇÕES!$U$116,IF(N536="O",J536,0))),0)</f>
        <v>0</v>
      </c>
      <c r="AP536" s="75" t="n">
        <f aca="false">IF(H536&lt;&gt;0,J536,0)</f>
        <v>0</v>
      </c>
      <c r="AQ536" s="75" t="n">
        <f aca="false">IF(K536&lt;&gt;0,L536,0)</f>
        <v>0</v>
      </c>
    </row>
    <row r="537" s="174" customFormat="true" ht="14.25" hidden="false" customHeight="false" outlineLevel="0" collapsed="false">
      <c r="A537" s="159" t="n">
        <v>525</v>
      </c>
      <c r="B537" s="160" t="n">
        <f aca="false">R537</f>
        <v>0</v>
      </c>
      <c r="C537" s="161" t="n">
        <f aca="false">T537</f>
        <v>0</v>
      </c>
      <c r="D537" s="162" t="n">
        <f aca="false">U537</f>
        <v>0</v>
      </c>
      <c r="E537" s="163" t="n">
        <f aca="false">'ORÇ.GLOBAL P CAIXA'!E536</f>
        <v>0</v>
      </c>
      <c r="F537" s="163" t="n">
        <f aca="false">IF('ORÇ.GLOBAL EMPRESA'!G536&gt;0,'ORÇ.GLOBAL EMPRESA'!G536,'ORÇ.GLOBAL P CAIXA'!F536)</f>
        <v>0</v>
      </c>
      <c r="G537" s="163" t="n">
        <f aca="false">IF(E537&lt;&gt;0,ROUND(E537*F537,2),IF(AK537=0,(SUMIF($AC$13:$AC$1012,B537,$AK$13:$AK$1012)),AK537))</f>
        <v>0</v>
      </c>
      <c r="H537" s="163" t="n">
        <f aca="false">V537</f>
        <v>0</v>
      </c>
      <c r="I537" s="163" t="n">
        <f aca="false">W537</f>
        <v>0</v>
      </c>
      <c r="J537" s="163" t="n">
        <f aca="false">IF(H537&lt;&gt;0,ROUND(H537*I537,2),IF(AP537=0,(SUMIF($AC$13:$AC$1012,B537,$AP$13:$AP$1012)),AP537))</f>
        <v>0</v>
      </c>
      <c r="K537" s="163" t="n">
        <f aca="false">H537-E537</f>
        <v>0</v>
      </c>
      <c r="L537" s="163" t="n">
        <f aca="false">J537-G537</f>
        <v>0</v>
      </c>
      <c r="M537" s="645" t="str">
        <f aca="false">IF('ORÇ.GLOBAL P CAIXA'!H536&gt;0,'ORÇ.GLOBAL P CAIXA'!H536,"")</f>
        <v/>
      </c>
      <c r="N537" s="646" t="n">
        <f aca="false">'ORÇ.GLOBAL P CAIXA'!I536</f>
        <v>0</v>
      </c>
      <c r="O537" s="166" t="str">
        <f aca="false">S537</f>
        <v/>
      </c>
      <c r="P537" s="167"/>
      <c r="Q537" s="168" t="str">
        <f aca="false">IF(B537&gt;0,"ok","ocultar")</f>
        <v>ocultar</v>
      </c>
      <c r="R537" s="647" t="n">
        <f aca="false">'ORÇ.GLOBAL P CAIXA'!B536</f>
        <v>0</v>
      </c>
      <c r="S537" s="170" t="str">
        <f aca="false">IF('ORÇ.GLOBAL P CAIXA'!N536&lt;&gt;0,'ORÇ.GLOBAL P CAIXA'!N536,"")</f>
        <v/>
      </c>
      <c r="T537" s="648" t="n">
        <f aca="false">'ORÇ.GLOBAL P CAIXA'!O536</f>
        <v>0</v>
      </c>
      <c r="U537" s="172" t="n">
        <f aca="false">'ORÇ.GLOBAL P CAIXA'!P536</f>
        <v>0</v>
      </c>
      <c r="V537" s="173" t="n">
        <f aca="false">'ORÇ.GLOBAL P CAIXA'!E536</f>
        <v>0</v>
      </c>
      <c r="W537" s="173" t="n">
        <f aca="false">F537</f>
        <v>0</v>
      </c>
      <c r="X537" s="649"/>
      <c r="Y537" s="649"/>
      <c r="Z537" s="650"/>
      <c r="AB537" s="88"/>
      <c r="AC537" s="157" t="n">
        <f aca="false">IF(B537=0,AC536,IF(ISNONTEXT(B537)=TRUE(),INT(B537),INT(LEFT(B537,FIND(".",B537)-1))))</f>
        <v>3</v>
      </c>
      <c r="AD537" s="157" t="str">
        <f aca="false">IF(AD538=1,1,IF(B537&lt;&gt;0,1,IF(C537&lt;&gt;0,1,IF(D537&lt;&gt;0,1,IF(E537&lt;&gt;0,1,"")))))</f>
        <v/>
      </c>
      <c r="AE537" s="157" t="str">
        <f aca="false">IF(AC537=0," ",IF(AC537&lt;&gt;AC536,AC537," "))</f>
        <v> </v>
      </c>
      <c r="AF537" s="88"/>
      <c r="AG537" s="75" t="e">
        <f aca="false">IF(AC537&lt;&gt;AE537,(IF(N537=0,G537*(INFORMAÇÕES!$Q$69/INFORMAÇÕES!$Q$72),IF(N537="R",G537,0))),0)</f>
        <v>#DIV/0!</v>
      </c>
      <c r="AH537" s="75" t="e">
        <f aca="false">IF(AC537&lt;&gt;AE537,(IF(N537=0,G537*(INFORMAÇÕES!$Q$70/INFORMAÇÕES!$Q$72),IF(N537="C",G537,0))),0)</f>
        <v>#DIV/0!</v>
      </c>
      <c r="AI537" s="75" t="n">
        <f aca="false">IF(AC537&lt;&gt;AE537,(IF(N537=0,G537*INFORMAÇÕES!$U$115,IF(N537="CF",G537,0))),0)</f>
        <v>0</v>
      </c>
      <c r="AJ537" s="75" t="n">
        <f aca="false">IF(AC537&lt;&gt;AE537,(IF(N537=0,G537*INFORMAÇÕES!$U$116,IF(N537="O",G537,0))),0)</f>
        <v>0</v>
      </c>
      <c r="AK537" s="75" t="n">
        <f aca="false">IF(E537&lt;&gt;0,G537,0)</f>
        <v>0</v>
      </c>
      <c r="AL537" s="75" t="n">
        <f aca="false">IF(AC537&lt;&gt;AE537,(IF(N537=0,J537*(INFORMAÇÕES!$Q$89/INFORMAÇÕES!$Q$92),IF(N537="R",J537,0))),0)</f>
        <v>0</v>
      </c>
      <c r="AM537" s="75" t="n">
        <f aca="false">IF(AC537&lt;&gt;AE537,(IF(N537=0,J537*(INFORMAÇÕES!$Q$90/INFORMAÇÕES!$Q$92),IF(N537="C",J537,0))),0)</f>
        <v>0</v>
      </c>
      <c r="AN537" s="75" t="n">
        <f aca="false">IF(AC537&lt;&gt;AE537,(IF(N537="",J537*INFORMAÇÕES!$U$115,IF(N537="CF",J537,0))),0)</f>
        <v>0</v>
      </c>
      <c r="AO537" s="75" t="n">
        <f aca="false">IF(AC537&lt;&gt;AE537,(IF(N537="",J537*INFORMAÇÕES!$U$116,IF(N537="O",J537,0))),0)</f>
        <v>0</v>
      </c>
      <c r="AP537" s="75" t="n">
        <f aca="false">IF(H537&lt;&gt;0,J537,0)</f>
        <v>0</v>
      </c>
      <c r="AQ537" s="75" t="n">
        <f aca="false">IF(K537&lt;&gt;0,L537,0)</f>
        <v>0</v>
      </c>
    </row>
    <row r="538" s="174" customFormat="true" ht="14.25" hidden="false" customHeight="false" outlineLevel="0" collapsed="false">
      <c r="A538" s="159" t="n">
        <v>526</v>
      </c>
      <c r="B538" s="160" t="n">
        <f aca="false">R538</f>
        <v>0</v>
      </c>
      <c r="C538" s="161" t="n">
        <f aca="false">T538</f>
        <v>0</v>
      </c>
      <c r="D538" s="162" t="n">
        <f aca="false">U538</f>
        <v>0</v>
      </c>
      <c r="E538" s="163" t="n">
        <f aca="false">'ORÇ.GLOBAL P CAIXA'!E537</f>
        <v>0</v>
      </c>
      <c r="F538" s="163" t="n">
        <f aca="false">IF('ORÇ.GLOBAL EMPRESA'!G537&gt;0,'ORÇ.GLOBAL EMPRESA'!G537,'ORÇ.GLOBAL P CAIXA'!F537)</f>
        <v>0</v>
      </c>
      <c r="G538" s="163" t="n">
        <f aca="false">IF(E538&lt;&gt;0,ROUND(E538*F538,2),IF(AK538=0,(SUMIF($AC$13:$AC$1012,B538,$AK$13:$AK$1012)),AK538))</f>
        <v>0</v>
      </c>
      <c r="H538" s="163" t="n">
        <f aca="false">V538</f>
        <v>0</v>
      </c>
      <c r="I538" s="163" t="n">
        <f aca="false">W538</f>
        <v>0</v>
      </c>
      <c r="J538" s="163" t="n">
        <f aca="false">IF(H538&lt;&gt;0,ROUND(H538*I538,2),IF(AP538=0,(SUMIF($AC$13:$AC$1012,B538,$AP$13:$AP$1012)),AP538))</f>
        <v>0</v>
      </c>
      <c r="K538" s="163" t="n">
        <f aca="false">H538-E538</f>
        <v>0</v>
      </c>
      <c r="L538" s="163" t="n">
        <f aca="false">J538-G538</f>
        <v>0</v>
      </c>
      <c r="M538" s="645" t="str">
        <f aca="false">IF('ORÇ.GLOBAL P CAIXA'!H537&gt;0,'ORÇ.GLOBAL P CAIXA'!H537,"")</f>
        <v/>
      </c>
      <c r="N538" s="646" t="n">
        <f aca="false">'ORÇ.GLOBAL P CAIXA'!I537</f>
        <v>0</v>
      </c>
      <c r="O538" s="166" t="str">
        <f aca="false">S538</f>
        <v/>
      </c>
      <c r="P538" s="167"/>
      <c r="Q538" s="168" t="str">
        <f aca="false">IF(B538&gt;0,"ok","ocultar")</f>
        <v>ocultar</v>
      </c>
      <c r="R538" s="647" t="n">
        <f aca="false">'ORÇ.GLOBAL P CAIXA'!B537</f>
        <v>0</v>
      </c>
      <c r="S538" s="170" t="str">
        <f aca="false">IF('ORÇ.GLOBAL P CAIXA'!N537&lt;&gt;0,'ORÇ.GLOBAL P CAIXA'!N537,"")</f>
        <v/>
      </c>
      <c r="T538" s="648" t="n">
        <f aca="false">'ORÇ.GLOBAL P CAIXA'!O537</f>
        <v>0</v>
      </c>
      <c r="U538" s="172" t="n">
        <f aca="false">'ORÇ.GLOBAL P CAIXA'!P537</f>
        <v>0</v>
      </c>
      <c r="V538" s="173" t="n">
        <f aca="false">'ORÇ.GLOBAL P CAIXA'!E537</f>
        <v>0</v>
      </c>
      <c r="W538" s="173" t="n">
        <f aca="false">F538</f>
        <v>0</v>
      </c>
      <c r="X538" s="649"/>
      <c r="Y538" s="649"/>
      <c r="Z538" s="650"/>
      <c r="AB538" s="88"/>
      <c r="AC538" s="157" t="n">
        <f aca="false">IF(B538=0,AC537,IF(ISNONTEXT(B538)=TRUE(),INT(B538),INT(LEFT(B538,FIND(".",B538)-1))))</f>
        <v>3</v>
      </c>
      <c r="AD538" s="157" t="str">
        <f aca="false">IF(AD539=1,1,IF(B538&lt;&gt;0,1,IF(C538&lt;&gt;0,1,IF(D538&lt;&gt;0,1,IF(E538&lt;&gt;0,1,"")))))</f>
        <v/>
      </c>
      <c r="AE538" s="157" t="str">
        <f aca="false">IF(AC538=0," ",IF(AC538&lt;&gt;AC537,AC538," "))</f>
        <v> </v>
      </c>
      <c r="AF538" s="88"/>
      <c r="AG538" s="75" t="e">
        <f aca="false">IF(AC538&lt;&gt;AE538,(IF(N538=0,G538*(INFORMAÇÕES!$Q$69/INFORMAÇÕES!$Q$72),IF(N538="R",G538,0))),0)</f>
        <v>#DIV/0!</v>
      </c>
      <c r="AH538" s="75" t="e">
        <f aca="false">IF(AC538&lt;&gt;AE538,(IF(N538=0,G538*(INFORMAÇÕES!$Q$70/INFORMAÇÕES!$Q$72),IF(N538="C",G538,0))),0)</f>
        <v>#DIV/0!</v>
      </c>
      <c r="AI538" s="75" t="n">
        <f aca="false">IF(AC538&lt;&gt;AE538,(IF(N538=0,G538*INFORMAÇÕES!$U$115,IF(N538="CF",G538,0))),0)</f>
        <v>0</v>
      </c>
      <c r="AJ538" s="75" t="n">
        <f aca="false">IF(AC538&lt;&gt;AE538,(IF(N538=0,G538*INFORMAÇÕES!$U$116,IF(N538="O",G538,0))),0)</f>
        <v>0</v>
      </c>
      <c r="AK538" s="75" t="n">
        <f aca="false">IF(E538&lt;&gt;0,G538,0)</f>
        <v>0</v>
      </c>
      <c r="AL538" s="75" t="n">
        <f aca="false">IF(AC538&lt;&gt;AE538,(IF(N538=0,J538*(INFORMAÇÕES!$Q$89/INFORMAÇÕES!$Q$92),IF(N538="R",J538,0))),0)</f>
        <v>0</v>
      </c>
      <c r="AM538" s="75" t="n">
        <f aca="false">IF(AC538&lt;&gt;AE538,(IF(N538=0,J538*(INFORMAÇÕES!$Q$90/INFORMAÇÕES!$Q$92),IF(N538="C",J538,0))),0)</f>
        <v>0</v>
      </c>
      <c r="AN538" s="75" t="n">
        <f aca="false">IF(AC538&lt;&gt;AE538,(IF(N538="",J538*INFORMAÇÕES!$U$115,IF(N538="CF",J538,0))),0)</f>
        <v>0</v>
      </c>
      <c r="AO538" s="75" t="n">
        <f aca="false">IF(AC538&lt;&gt;AE538,(IF(N538="",J538*INFORMAÇÕES!$U$116,IF(N538="O",J538,0))),0)</f>
        <v>0</v>
      </c>
      <c r="AP538" s="75" t="n">
        <f aca="false">IF(H538&lt;&gt;0,J538,0)</f>
        <v>0</v>
      </c>
      <c r="AQ538" s="75" t="n">
        <f aca="false">IF(K538&lt;&gt;0,L538,0)</f>
        <v>0</v>
      </c>
    </row>
    <row r="539" s="174" customFormat="true" ht="14.25" hidden="false" customHeight="false" outlineLevel="0" collapsed="false">
      <c r="A539" s="159" t="n">
        <v>527</v>
      </c>
      <c r="B539" s="160" t="n">
        <f aca="false">R539</f>
        <v>0</v>
      </c>
      <c r="C539" s="161" t="n">
        <f aca="false">T539</f>
        <v>0</v>
      </c>
      <c r="D539" s="162" t="n">
        <f aca="false">U539</f>
        <v>0</v>
      </c>
      <c r="E539" s="163" t="n">
        <f aca="false">'ORÇ.GLOBAL P CAIXA'!E538</f>
        <v>0</v>
      </c>
      <c r="F539" s="163" t="n">
        <f aca="false">IF('ORÇ.GLOBAL EMPRESA'!G538&gt;0,'ORÇ.GLOBAL EMPRESA'!G538,'ORÇ.GLOBAL P CAIXA'!F538)</f>
        <v>0</v>
      </c>
      <c r="G539" s="163" t="n">
        <f aca="false">IF(E539&lt;&gt;0,ROUND(E539*F539,2),IF(AK539=0,(SUMIF($AC$13:$AC$1012,B539,$AK$13:$AK$1012)),AK539))</f>
        <v>0</v>
      </c>
      <c r="H539" s="163" t="n">
        <f aca="false">V539</f>
        <v>0</v>
      </c>
      <c r="I539" s="163" t="n">
        <f aca="false">W539</f>
        <v>0</v>
      </c>
      <c r="J539" s="163" t="n">
        <f aca="false">IF(H539&lt;&gt;0,ROUND(H539*I539,2),IF(AP539=0,(SUMIF($AC$13:$AC$1012,B539,$AP$13:$AP$1012)),AP539))</f>
        <v>0</v>
      </c>
      <c r="K539" s="163" t="n">
        <f aca="false">H539-E539</f>
        <v>0</v>
      </c>
      <c r="L539" s="163" t="n">
        <f aca="false">J539-G539</f>
        <v>0</v>
      </c>
      <c r="M539" s="645" t="str">
        <f aca="false">IF('ORÇ.GLOBAL P CAIXA'!H538&gt;0,'ORÇ.GLOBAL P CAIXA'!H538,"")</f>
        <v/>
      </c>
      <c r="N539" s="646" t="n">
        <f aca="false">'ORÇ.GLOBAL P CAIXA'!I538</f>
        <v>0</v>
      </c>
      <c r="O539" s="166" t="str">
        <f aca="false">S539</f>
        <v/>
      </c>
      <c r="P539" s="167"/>
      <c r="Q539" s="168" t="str">
        <f aca="false">IF(B539&gt;0,"ok","ocultar")</f>
        <v>ocultar</v>
      </c>
      <c r="R539" s="647" t="n">
        <f aca="false">'ORÇ.GLOBAL P CAIXA'!B538</f>
        <v>0</v>
      </c>
      <c r="S539" s="170" t="str">
        <f aca="false">IF('ORÇ.GLOBAL P CAIXA'!N538&lt;&gt;0,'ORÇ.GLOBAL P CAIXA'!N538,"")</f>
        <v/>
      </c>
      <c r="T539" s="648" t="n">
        <f aca="false">'ORÇ.GLOBAL P CAIXA'!O538</f>
        <v>0</v>
      </c>
      <c r="U539" s="172" t="n">
        <f aca="false">'ORÇ.GLOBAL P CAIXA'!P538</f>
        <v>0</v>
      </c>
      <c r="V539" s="173" t="n">
        <f aca="false">'ORÇ.GLOBAL P CAIXA'!E538</f>
        <v>0</v>
      </c>
      <c r="W539" s="173" t="n">
        <f aca="false">F539</f>
        <v>0</v>
      </c>
      <c r="X539" s="649"/>
      <c r="Y539" s="649"/>
      <c r="Z539" s="650"/>
      <c r="AB539" s="88"/>
      <c r="AC539" s="157" t="n">
        <f aca="false">IF(B539=0,AC538,IF(ISNONTEXT(B539)=TRUE(),INT(B539),INT(LEFT(B539,FIND(".",B539)-1))))</f>
        <v>3</v>
      </c>
      <c r="AD539" s="157" t="str">
        <f aca="false">IF(AD540=1,1,IF(B539&lt;&gt;0,1,IF(C539&lt;&gt;0,1,IF(D539&lt;&gt;0,1,IF(E539&lt;&gt;0,1,"")))))</f>
        <v/>
      </c>
      <c r="AE539" s="157" t="str">
        <f aca="false">IF(AC539=0," ",IF(AC539&lt;&gt;AC538,AC539," "))</f>
        <v> </v>
      </c>
      <c r="AF539" s="88"/>
      <c r="AG539" s="75" t="e">
        <f aca="false">IF(AC539&lt;&gt;AE539,(IF(N539=0,G539*(INFORMAÇÕES!$Q$69/INFORMAÇÕES!$Q$72),IF(N539="R",G539,0))),0)</f>
        <v>#DIV/0!</v>
      </c>
      <c r="AH539" s="75" t="e">
        <f aca="false">IF(AC539&lt;&gt;AE539,(IF(N539=0,G539*(INFORMAÇÕES!$Q$70/INFORMAÇÕES!$Q$72),IF(N539="C",G539,0))),0)</f>
        <v>#DIV/0!</v>
      </c>
      <c r="AI539" s="75" t="n">
        <f aca="false">IF(AC539&lt;&gt;AE539,(IF(N539=0,G539*INFORMAÇÕES!$U$115,IF(N539="CF",G539,0))),0)</f>
        <v>0</v>
      </c>
      <c r="AJ539" s="75" t="n">
        <f aca="false">IF(AC539&lt;&gt;AE539,(IF(N539=0,G539*INFORMAÇÕES!$U$116,IF(N539="O",G539,0))),0)</f>
        <v>0</v>
      </c>
      <c r="AK539" s="75" t="n">
        <f aca="false">IF(E539&lt;&gt;0,G539,0)</f>
        <v>0</v>
      </c>
      <c r="AL539" s="75" t="n">
        <f aca="false">IF(AC539&lt;&gt;AE539,(IF(N539=0,J539*(INFORMAÇÕES!$Q$89/INFORMAÇÕES!$Q$92),IF(N539="R",J539,0))),0)</f>
        <v>0</v>
      </c>
      <c r="AM539" s="75" t="n">
        <f aca="false">IF(AC539&lt;&gt;AE539,(IF(N539=0,J539*(INFORMAÇÕES!$Q$90/INFORMAÇÕES!$Q$92),IF(N539="C",J539,0))),0)</f>
        <v>0</v>
      </c>
      <c r="AN539" s="75" t="n">
        <f aca="false">IF(AC539&lt;&gt;AE539,(IF(N539="",J539*INFORMAÇÕES!$U$115,IF(N539="CF",J539,0))),0)</f>
        <v>0</v>
      </c>
      <c r="AO539" s="75" t="n">
        <f aca="false">IF(AC539&lt;&gt;AE539,(IF(N539="",J539*INFORMAÇÕES!$U$116,IF(N539="O",J539,0))),0)</f>
        <v>0</v>
      </c>
      <c r="AP539" s="75" t="n">
        <f aca="false">IF(H539&lt;&gt;0,J539,0)</f>
        <v>0</v>
      </c>
      <c r="AQ539" s="75" t="n">
        <f aca="false">IF(K539&lt;&gt;0,L539,0)</f>
        <v>0</v>
      </c>
    </row>
    <row r="540" s="174" customFormat="true" ht="14.25" hidden="false" customHeight="false" outlineLevel="0" collapsed="false">
      <c r="A540" s="159" t="n">
        <v>528</v>
      </c>
      <c r="B540" s="160" t="n">
        <f aca="false">R540</f>
        <v>0</v>
      </c>
      <c r="C540" s="161" t="n">
        <f aca="false">T540</f>
        <v>0</v>
      </c>
      <c r="D540" s="162" t="n">
        <f aca="false">U540</f>
        <v>0</v>
      </c>
      <c r="E540" s="163" t="n">
        <f aca="false">'ORÇ.GLOBAL P CAIXA'!E539</f>
        <v>0</v>
      </c>
      <c r="F540" s="163" t="n">
        <f aca="false">IF('ORÇ.GLOBAL EMPRESA'!G539&gt;0,'ORÇ.GLOBAL EMPRESA'!G539,'ORÇ.GLOBAL P CAIXA'!F539)</f>
        <v>0</v>
      </c>
      <c r="G540" s="163" t="n">
        <f aca="false">IF(E540&lt;&gt;0,ROUND(E540*F540,2),IF(AK540=0,(SUMIF($AC$13:$AC$1012,B540,$AK$13:$AK$1012)),AK540))</f>
        <v>0</v>
      </c>
      <c r="H540" s="163" t="n">
        <f aca="false">V540</f>
        <v>0</v>
      </c>
      <c r="I540" s="163" t="n">
        <f aca="false">W540</f>
        <v>0</v>
      </c>
      <c r="J540" s="163" t="n">
        <f aca="false">IF(H540&lt;&gt;0,ROUND(H540*I540,2),IF(AP540=0,(SUMIF($AC$13:$AC$1012,B540,$AP$13:$AP$1012)),AP540))</f>
        <v>0</v>
      </c>
      <c r="K540" s="163" t="n">
        <f aca="false">H540-E540</f>
        <v>0</v>
      </c>
      <c r="L540" s="163" t="n">
        <f aca="false">J540-G540</f>
        <v>0</v>
      </c>
      <c r="M540" s="645" t="str">
        <f aca="false">IF('ORÇ.GLOBAL P CAIXA'!H539&gt;0,'ORÇ.GLOBAL P CAIXA'!H539,"")</f>
        <v/>
      </c>
      <c r="N540" s="646" t="n">
        <f aca="false">'ORÇ.GLOBAL P CAIXA'!I539</f>
        <v>0</v>
      </c>
      <c r="O540" s="166" t="str">
        <f aca="false">S540</f>
        <v/>
      </c>
      <c r="P540" s="167"/>
      <c r="Q540" s="168" t="str">
        <f aca="false">IF(B540&gt;0,"ok","ocultar")</f>
        <v>ocultar</v>
      </c>
      <c r="R540" s="647" t="n">
        <f aca="false">'ORÇ.GLOBAL P CAIXA'!B539</f>
        <v>0</v>
      </c>
      <c r="S540" s="170" t="str">
        <f aca="false">IF('ORÇ.GLOBAL P CAIXA'!N539&lt;&gt;0,'ORÇ.GLOBAL P CAIXA'!N539,"")</f>
        <v/>
      </c>
      <c r="T540" s="648" t="n">
        <f aca="false">'ORÇ.GLOBAL P CAIXA'!O539</f>
        <v>0</v>
      </c>
      <c r="U540" s="172" t="n">
        <f aca="false">'ORÇ.GLOBAL P CAIXA'!P539</f>
        <v>0</v>
      </c>
      <c r="V540" s="173" t="n">
        <f aca="false">'ORÇ.GLOBAL P CAIXA'!E539</f>
        <v>0</v>
      </c>
      <c r="W540" s="173" t="n">
        <f aca="false">F540</f>
        <v>0</v>
      </c>
      <c r="X540" s="649"/>
      <c r="Y540" s="649"/>
      <c r="Z540" s="650"/>
      <c r="AB540" s="88"/>
      <c r="AC540" s="157" t="n">
        <f aca="false">IF(B540=0,AC539,IF(ISNONTEXT(B540)=TRUE(),INT(B540),INT(LEFT(B540,FIND(".",B540)-1))))</f>
        <v>3</v>
      </c>
      <c r="AD540" s="157" t="str">
        <f aca="false">IF(AD541=1,1,IF(B540&lt;&gt;0,1,IF(C540&lt;&gt;0,1,IF(D540&lt;&gt;0,1,IF(E540&lt;&gt;0,1,"")))))</f>
        <v/>
      </c>
      <c r="AE540" s="157" t="str">
        <f aca="false">IF(AC540=0," ",IF(AC540&lt;&gt;AC539,AC540," "))</f>
        <v> </v>
      </c>
      <c r="AF540" s="88"/>
      <c r="AG540" s="75" t="e">
        <f aca="false">IF(AC540&lt;&gt;AE540,(IF(N540=0,G540*(INFORMAÇÕES!$Q$69/INFORMAÇÕES!$Q$72),IF(N540="R",G540,0))),0)</f>
        <v>#DIV/0!</v>
      </c>
      <c r="AH540" s="75" t="e">
        <f aca="false">IF(AC540&lt;&gt;AE540,(IF(N540=0,G540*(INFORMAÇÕES!$Q$70/INFORMAÇÕES!$Q$72),IF(N540="C",G540,0))),0)</f>
        <v>#DIV/0!</v>
      </c>
      <c r="AI540" s="75" t="n">
        <f aca="false">IF(AC540&lt;&gt;AE540,(IF(N540=0,G540*INFORMAÇÕES!$U$115,IF(N540="CF",G540,0))),0)</f>
        <v>0</v>
      </c>
      <c r="AJ540" s="75" t="n">
        <f aca="false">IF(AC540&lt;&gt;AE540,(IF(N540=0,G540*INFORMAÇÕES!$U$116,IF(N540="O",G540,0))),0)</f>
        <v>0</v>
      </c>
      <c r="AK540" s="75" t="n">
        <f aca="false">IF(E540&lt;&gt;0,G540,0)</f>
        <v>0</v>
      </c>
      <c r="AL540" s="75" t="n">
        <f aca="false">IF(AC540&lt;&gt;AE540,(IF(N540=0,J540*(INFORMAÇÕES!$Q$89/INFORMAÇÕES!$Q$92),IF(N540="R",J540,0))),0)</f>
        <v>0</v>
      </c>
      <c r="AM540" s="75" t="n">
        <f aca="false">IF(AC540&lt;&gt;AE540,(IF(N540=0,J540*(INFORMAÇÕES!$Q$90/INFORMAÇÕES!$Q$92),IF(N540="C",J540,0))),0)</f>
        <v>0</v>
      </c>
      <c r="AN540" s="75" t="n">
        <f aca="false">IF(AC540&lt;&gt;AE540,(IF(N540="",J540*INFORMAÇÕES!$U$115,IF(N540="CF",J540,0))),0)</f>
        <v>0</v>
      </c>
      <c r="AO540" s="75" t="n">
        <f aca="false">IF(AC540&lt;&gt;AE540,(IF(N540="",J540*INFORMAÇÕES!$U$116,IF(N540="O",J540,0))),0)</f>
        <v>0</v>
      </c>
      <c r="AP540" s="75" t="n">
        <f aca="false">IF(H540&lt;&gt;0,J540,0)</f>
        <v>0</v>
      </c>
      <c r="AQ540" s="75" t="n">
        <f aca="false">IF(K540&lt;&gt;0,L540,0)</f>
        <v>0</v>
      </c>
    </row>
    <row r="541" s="174" customFormat="true" ht="14.25" hidden="false" customHeight="false" outlineLevel="0" collapsed="false">
      <c r="A541" s="159" t="n">
        <v>529</v>
      </c>
      <c r="B541" s="160" t="n">
        <f aca="false">R541</f>
        <v>0</v>
      </c>
      <c r="C541" s="161" t="n">
        <f aca="false">T541</f>
        <v>0</v>
      </c>
      <c r="D541" s="162" t="n">
        <f aca="false">U541</f>
        <v>0</v>
      </c>
      <c r="E541" s="163" t="n">
        <f aca="false">'ORÇ.GLOBAL P CAIXA'!E540</f>
        <v>0</v>
      </c>
      <c r="F541" s="163" t="n">
        <f aca="false">IF('ORÇ.GLOBAL EMPRESA'!G540&gt;0,'ORÇ.GLOBAL EMPRESA'!G540,'ORÇ.GLOBAL P CAIXA'!F540)</f>
        <v>0</v>
      </c>
      <c r="G541" s="163" t="n">
        <f aca="false">IF(E541&lt;&gt;0,ROUND(E541*F541,2),IF(AK541=0,(SUMIF($AC$13:$AC$1012,B541,$AK$13:$AK$1012)),AK541))</f>
        <v>0</v>
      </c>
      <c r="H541" s="163" t="n">
        <f aca="false">V541</f>
        <v>0</v>
      </c>
      <c r="I541" s="163" t="n">
        <f aca="false">W541</f>
        <v>0</v>
      </c>
      <c r="J541" s="163" t="n">
        <f aca="false">IF(H541&lt;&gt;0,ROUND(H541*I541,2),IF(AP541=0,(SUMIF($AC$13:$AC$1012,B541,$AP$13:$AP$1012)),AP541))</f>
        <v>0</v>
      </c>
      <c r="K541" s="163" t="n">
        <f aca="false">H541-E541</f>
        <v>0</v>
      </c>
      <c r="L541" s="163" t="n">
        <f aca="false">J541-G541</f>
        <v>0</v>
      </c>
      <c r="M541" s="645" t="str">
        <f aca="false">IF('ORÇ.GLOBAL P CAIXA'!H540&gt;0,'ORÇ.GLOBAL P CAIXA'!H540,"")</f>
        <v/>
      </c>
      <c r="N541" s="646" t="n">
        <f aca="false">'ORÇ.GLOBAL P CAIXA'!I540</f>
        <v>0</v>
      </c>
      <c r="O541" s="166" t="str">
        <f aca="false">S541</f>
        <v/>
      </c>
      <c r="P541" s="167"/>
      <c r="Q541" s="168" t="str">
        <f aca="false">IF(B541&gt;0,"ok","ocultar")</f>
        <v>ocultar</v>
      </c>
      <c r="R541" s="647" t="n">
        <f aca="false">'ORÇ.GLOBAL P CAIXA'!B540</f>
        <v>0</v>
      </c>
      <c r="S541" s="170" t="str">
        <f aca="false">IF('ORÇ.GLOBAL P CAIXA'!N540&lt;&gt;0,'ORÇ.GLOBAL P CAIXA'!N540,"")</f>
        <v/>
      </c>
      <c r="T541" s="648" t="n">
        <f aca="false">'ORÇ.GLOBAL P CAIXA'!O540</f>
        <v>0</v>
      </c>
      <c r="U541" s="172" t="n">
        <f aca="false">'ORÇ.GLOBAL P CAIXA'!P540</f>
        <v>0</v>
      </c>
      <c r="V541" s="173" t="n">
        <f aca="false">'ORÇ.GLOBAL P CAIXA'!E540</f>
        <v>0</v>
      </c>
      <c r="W541" s="173" t="n">
        <f aca="false">F541</f>
        <v>0</v>
      </c>
      <c r="X541" s="649"/>
      <c r="Y541" s="649"/>
      <c r="Z541" s="650"/>
      <c r="AB541" s="88"/>
      <c r="AC541" s="157" t="n">
        <f aca="false">IF(B541=0,AC540,IF(ISNONTEXT(B541)=TRUE(),INT(B541),INT(LEFT(B541,FIND(".",B541)-1))))</f>
        <v>3</v>
      </c>
      <c r="AD541" s="157" t="str">
        <f aca="false">IF(AD542=1,1,IF(B541&lt;&gt;0,1,IF(C541&lt;&gt;0,1,IF(D541&lt;&gt;0,1,IF(E541&lt;&gt;0,1,"")))))</f>
        <v/>
      </c>
      <c r="AE541" s="157" t="str">
        <f aca="false">IF(AC541=0," ",IF(AC541&lt;&gt;AC540,AC541," "))</f>
        <v> </v>
      </c>
      <c r="AF541" s="88"/>
      <c r="AG541" s="75" t="e">
        <f aca="false">IF(AC541&lt;&gt;AE541,(IF(N541=0,G541*(INFORMAÇÕES!$Q$69/INFORMAÇÕES!$Q$72),IF(N541="R",G541,0))),0)</f>
        <v>#DIV/0!</v>
      </c>
      <c r="AH541" s="75" t="e">
        <f aca="false">IF(AC541&lt;&gt;AE541,(IF(N541=0,G541*(INFORMAÇÕES!$Q$70/INFORMAÇÕES!$Q$72),IF(N541="C",G541,0))),0)</f>
        <v>#DIV/0!</v>
      </c>
      <c r="AI541" s="75" t="n">
        <f aca="false">IF(AC541&lt;&gt;AE541,(IF(N541=0,G541*INFORMAÇÕES!$U$115,IF(N541="CF",G541,0))),0)</f>
        <v>0</v>
      </c>
      <c r="AJ541" s="75" t="n">
        <f aca="false">IF(AC541&lt;&gt;AE541,(IF(N541=0,G541*INFORMAÇÕES!$U$116,IF(N541="O",G541,0))),0)</f>
        <v>0</v>
      </c>
      <c r="AK541" s="75" t="n">
        <f aca="false">IF(E541&lt;&gt;0,G541,0)</f>
        <v>0</v>
      </c>
      <c r="AL541" s="75" t="n">
        <f aca="false">IF(AC541&lt;&gt;AE541,(IF(N541=0,J541*(INFORMAÇÕES!$Q$89/INFORMAÇÕES!$Q$92),IF(N541="R",J541,0))),0)</f>
        <v>0</v>
      </c>
      <c r="AM541" s="75" t="n">
        <f aca="false">IF(AC541&lt;&gt;AE541,(IF(N541=0,J541*(INFORMAÇÕES!$Q$90/INFORMAÇÕES!$Q$92),IF(N541="C",J541,0))),0)</f>
        <v>0</v>
      </c>
      <c r="AN541" s="75" t="n">
        <f aca="false">IF(AC541&lt;&gt;AE541,(IF(N541="",J541*INFORMAÇÕES!$U$115,IF(N541="CF",J541,0))),0)</f>
        <v>0</v>
      </c>
      <c r="AO541" s="75" t="n">
        <f aca="false">IF(AC541&lt;&gt;AE541,(IF(N541="",J541*INFORMAÇÕES!$U$116,IF(N541="O",J541,0))),0)</f>
        <v>0</v>
      </c>
      <c r="AP541" s="75" t="n">
        <f aca="false">IF(H541&lt;&gt;0,J541,0)</f>
        <v>0</v>
      </c>
      <c r="AQ541" s="75" t="n">
        <f aca="false">IF(K541&lt;&gt;0,L541,0)</f>
        <v>0</v>
      </c>
    </row>
    <row r="542" s="174" customFormat="true" ht="14.25" hidden="false" customHeight="false" outlineLevel="0" collapsed="false">
      <c r="A542" s="159" t="n">
        <v>530</v>
      </c>
      <c r="B542" s="160" t="n">
        <f aca="false">R542</f>
        <v>0</v>
      </c>
      <c r="C542" s="161" t="n">
        <f aca="false">T542</f>
        <v>0</v>
      </c>
      <c r="D542" s="162" t="n">
        <f aca="false">U542</f>
        <v>0</v>
      </c>
      <c r="E542" s="163" t="n">
        <f aca="false">'ORÇ.GLOBAL P CAIXA'!E541</f>
        <v>0</v>
      </c>
      <c r="F542" s="163" t="n">
        <f aca="false">IF('ORÇ.GLOBAL EMPRESA'!G541&gt;0,'ORÇ.GLOBAL EMPRESA'!G541,'ORÇ.GLOBAL P CAIXA'!F541)</f>
        <v>0</v>
      </c>
      <c r="G542" s="163" t="n">
        <f aca="false">IF(E542&lt;&gt;0,ROUND(E542*F542,2),IF(AK542=0,(SUMIF($AC$13:$AC$1012,B542,$AK$13:$AK$1012)),AK542))</f>
        <v>0</v>
      </c>
      <c r="H542" s="163" t="n">
        <f aca="false">V542</f>
        <v>0</v>
      </c>
      <c r="I542" s="163" t="n">
        <f aca="false">W542</f>
        <v>0</v>
      </c>
      <c r="J542" s="163" t="n">
        <f aca="false">IF(H542&lt;&gt;0,ROUND(H542*I542,2),IF(AP542=0,(SUMIF($AC$13:$AC$1012,B542,$AP$13:$AP$1012)),AP542))</f>
        <v>0</v>
      </c>
      <c r="K542" s="163" t="n">
        <f aca="false">H542-E542</f>
        <v>0</v>
      </c>
      <c r="L542" s="163" t="n">
        <f aca="false">J542-G542</f>
        <v>0</v>
      </c>
      <c r="M542" s="645" t="str">
        <f aca="false">IF('ORÇ.GLOBAL P CAIXA'!H541&gt;0,'ORÇ.GLOBAL P CAIXA'!H541,"")</f>
        <v/>
      </c>
      <c r="N542" s="646" t="n">
        <f aca="false">'ORÇ.GLOBAL P CAIXA'!I541</f>
        <v>0</v>
      </c>
      <c r="O542" s="166" t="str">
        <f aca="false">S542</f>
        <v/>
      </c>
      <c r="P542" s="167"/>
      <c r="Q542" s="168" t="str">
        <f aca="false">IF(B542&gt;0,"ok","ocultar")</f>
        <v>ocultar</v>
      </c>
      <c r="R542" s="647" t="n">
        <f aca="false">'ORÇ.GLOBAL P CAIXA'!B541</f>
        <v>0</v>
      </c>
      <c r="S542" s="170" t="str">
        <f aca="false">IF('ORÇ.GLOBAL P CAIXA'!N541&lt;&gt;0,'ORÇ.GLOBAL P CAIXA'!N541,"")</f>
        <v/>
      </c>
      <c r="T542" s="648" t="n">
        <f aca="false">'ORÇ.GLOBAL P CAIXA'!O541</f>
        <v>0</v>
      </c>
      <c r="U542" s="172" t="n">
        <f aca="false">'ORÇ.GLOBAL P CAIXA'!P541</f>
        <v>0</v>
      </c>
      <c r="V542" s="173" t="n">
        <f aca="false">'ORÇ.GLOBAL P CAIXA'!E541</f>
        <v>0</v>
      </c>
      <c r="W542" s="173" t="n">
        <f aca="false">F542</f>
        <v>0</v>
      </c>
      <c r="X542" s="649"/>
      <c r="Y542" s="649"/>
      <c r="Z542" s="650"/>
      <c r="AB542" s="88"/>
      <c r="AC542" s="157" t="n">
        <f aca="false">IF(B542=0,AC541,IF(ISNONTEXT(B542)=TRUE(),INT(B542),INT(LEFT(B542,FIND(".",B542)-1))))</f>
        <v>3</v>
      </c>
      <c r="AD542" s="157" t="str">
        <f aca="false">IF(AD543=1,1,IF(B542&lt;&gt;0,1,IF(C542&lt;&gt;0,1,IF(D542&lt;&gt;0,1,IF(E542&lt;&gt;0,1,"")))))</f>
        <v/>
      </c>
      <c r="AE542" s="157" t="str">
        <f aca="false">IF(AC542=0," ",IF(AC542&lt;&gt;AC541,AC542," "))</f>
        <v> </v>
      </c>
      <c r="AF542" s="88"/>
      <c r="AG542" s="75" t="e">
        <f aca="false">IF(AC542&lt;&gt;AE542,(IF(N542=0,G542*(INFORMAÇÕES!$Q$69/INFORMAÇÕES!$Q$72),IF(N542="R",G542,0))),0)</f>
        <v>#DIV/0!</v>
      </c>
      <c r="AH542" s="75" t="e">
        <f aca="false">IF(AC542&lt;&gt;AE542,(IF(N542=0,G542*(INFORMAÇÕES!$Q$70/INFORMAÇÕES!$Q$72),IF(N542="C",G542,0))),0)</f>
        <v>#DIV/0!</v>
      </c>
      <c r="AI542" s="75" t="n">
        <f aca="false">IF(AC542&lt;&gt;AE542,(IF(N542=0,G542*INFORMAÇÕES!$U$115,IF(N542="CF",G542,0))),0)</f>
        <v>0</v>
      </c>
      <c r="AJ542" s="75" t="n">
        <f aca="false">IF(AC542&lt;&gt;AE542,(IF(N542=0,G542*INFORMAÇÕES!$U$116,IF(N542="O",G542,0))),0)</f>
        <v>0</v>
      </c>
      <c r="AK542" s="75" t="n">
        <f aca="false">IF(E542&lt;&gt;0,G542,0)</f>
        <v>0</v>
      </c>
      <c r="AL542" s="75" t="n">
        <f aca="false">IF(AC542&lt;&gt;AE542,(IF(N542=0,J542*(INFORMAÇÕES!$Q$89/INFORMAÇÕES!$Q$92),IF(N542="R",J542,0))),0)</f>
        <v>0</v>
      </c>
      <c r="AM542" s="75" t="n">
        <f aca="false">IF(AC542&lt;&gt;AE542,(IF(N542=0,J542*(INFORMAÇÕES!$Q$90/INFORMAÇÕES!$Q$92),IF(N542="C",J542,0))),0)</f>
        <v>0</v>
      </c>
      <c r="AN542" s="75" t="n">
        <f aca="false">IF(AC542&lt;&gt;AE542,(IF(N542="",J542*INFORMAÇÕES!$U$115,IF(N542="CF",J542,0))),0)</f>
        <v>0</v>
      </c>
      <c r="AO542" s="75" t="n">
        <f aca="false">IF(AC542&lt;&gt;AE542,(IF(N542="",J542*INFORMAÇÕES!$U$116,IF(N542="O",J542,0))),0)</f>
        <v>0</v>
      </c>
      <c r="AP542" s="75" t="n">
        <f aca="false">IF(H542&lt;&gt;0,J542,0)</f>
        <v>0</v>
      </c>
      <c r="AQ542" s="75" t="n">
        <f aca="false">IF(K542&lt;&gt;0,L542,0)</f>
        <v>0</v>
      </c>
    </row>
    <row r="543" s="174" customFormat="true" ht="14.25" hidden="false" customHeight="false" outlineLevel="0" collapsed="false">
      <c r="A543" s="159" t="n">
        <v>531</v>
      </c>
      <c r="B543" s="160" t="n">
        <f aca="false">R543</f>
        <v>0</v>
      </c>
      <c r="C543" s="161" t="n">
        <f aca="false">T543</f>
        <v>0</v>
      </c>
      <c r="D543" s="162" t="n">
        <f aca="false">U543</f>
        <v>0</v>
      </c>
      <c r="E543" s="163" t="n">
        <f aca="false">'ORÇ.GLOBAL P CAIXA'!E542</f>
        <v>0</v>
      </c>
      <c r="F543" s="163" t="n">
        <f aca="false">IF('ORÇ.GLOBAL EMPRESA'!G542&gt;0,'ORÇ.GLOBAL EMPRESA'!G542,'ORÇ.GLOBAL P CAIXA'!F542)</f>
        <v>0</v>
      </c>
      <c r="G543" s="163" t="n">
        <f aca="false">IF(E543&lt;&gt;0,ROUND(E543*F543,2),IF(AK543=0,(SUMIF($AC$13:$AC$1012,B543,$AK$13:$AK$1012)),AK543))</f>
        <v>0</v>
      </c>
      <c r="H543" s="163" t="n">
        <f aca="false">V543</f>
        <v>0</v>
      </c>
      <c r="I543" s="163" t="n">
        <f aca="false">W543</f>
        <v>0</v>
      </c>
      <c r="J543" s="163" t="n">
        <f aca="false">IF(H543&lt;&gt;0,ROUND(H543*I543,2),IF(AP543=0,(SUMIF($AC$13:$AC$1012,B543,$AP$13:$AP$1012)),AP543))</f>
        <v>0</v>
      </c>
      <c r="K543" s="163" t="n">
        <f aca="false">H543-E543</f>
        <v>0</v>
      </c>
      <c r="L543" s="163" t="n">
        <f aca="false">J543-G543</f>
        <v>0</v>
      </c>
      <c r="M543" s="645" t="str">
        <f aca="false">IF('ORÇ.GLOBAL P CAIXA'!H542&gt;0,'ORÇ.GLOBAL P CAIXA'!H542,"")</f>
        <v/>
      </c>
      <c r="N543" s="646" t="n">
        <f aca="false">'ORÇ.GLOBAL P CAIXA'!I542</f>
        <v>0</v>
      </c>
      <c r="O543" s="166" t="str">
        <f aca="false">S543</f>
        <v/>
      </c>
      <c r="P543" s="167"/>
      <c r="Q543" s="168" t="str">
        <f aca="false">IF(B543&gt;0,"ok","ocultar")</f>
        <v>ocultar</v>
      </c>
      <c r="R543" s="647" t="n">
        <f aca="false">'ORÇ.GLOBAL P CAIXA'!B542</f>
        <v>0</v>
      </c>
      <c r="S543" s="170" t="str">
        <f aca="false">IF('ORÇ.GLOBAL P CAIXA'!N542&lt;&gt;0,'ORÇ.GLOBAL P CAIXA'!N542,"")</f>
        <v/>
      </c>
      <c r="T543" s="648" t="n">
        <f aca="false">'ORÇ.GLOBAL P CAIXA'!O542</f>
        <v>0</v>
      </c>
      <c r="U543" s="172" t="n">
        <f aca="false">'ORÇ.GLOBAL P CAIXA'!P542</f>
        <v>0</v>
      </c>
      <c r="V543" s="173" t="n">
        <f aca="false">'ORÇ.GLOBAL P CAIXA'!E542</f>
        <v>0</v>
      </c>
      <c r="W543" s="173" t="n">
        <f aca="false">F543</f>
        <v>0</v>
      </c>
      <c r="X543" s="649"/>
      <c r="Y543" s="649"/>
      <c r="Z543" s="650"/>
      <c r="AB543" s="88"/>
      <c r="AC543" s="157" t="n">
        <f aca="false">IF(B543=0,AC542,IF(ISNONTEXT(B543)=TRUE(),INT(B543),INT(LEFT(B543,FIND(".",B543)-1))))</f>
        <v>3</v>
      </c>
      <c r="AD543" s="157" t="str">
        <f aca="false">IF(AD544=1,1,IF(B543&lt;&gt;0,1,IF(C543&lt;&gt;0,1,IF(D543&lt;&gt;0,1,IF(E543&lt;&gt;0,1,"")))))</f>
        <v/>
      </c>
      <c r="AE543" s="157" t="str">
        <f aca="false">IF(AC543=0," ",IF(AC543&lt;&gt;AC542,AC543," "))</f>
        <v> </v>
      </c>
      <c r="AF543" s="88"/>
      <c r="AG543" s="75" t="e">
        <f aca="false">IF(AC543&lt;&gt;AE543,(IF(N543=0,G543*(INFORMAÇÕES!$Q$69/INFORMAÇÕES!$Q$72),IF(N543="R",G543,0))),0)</f>
        <v>#DIV/0!</v>
      </c>
      <c r="AH543" s="75" t="e">
        <f aca="false">IF(AC543&lt;&gt;AE543,(IF(N543=0,G543*(INFORMAÇÕES!$Q$70/INFORMAÇÕES!$Q$72),IF(N543="C",G543,0))),0)</f>
        <v>#DIV/0!</v>
      </c>
      <c r="AI543" s="75" t="n">
        <f aca="false">IF(AC543&lt;&gt;AE543,(IF(N543=0,G543*INFORMAÇÕES!$U$115,IF(N543="CF",G543,0))),0)</f>
        <v>0</v>
      </c>
      <c r="AJ543" s="75" t="n">
        <f aca="false">IF(AC543&lt;&gt;AE543,(IF(N543=0,G543*INFORMAÇÕES!$U$116,IF(N543="O",G543,0))),0)</f>
        <v>0</v>
      </c>
      <c r="AK543" s="75" t="n">
        <f aca="false">IF(E543&lt;&gt;0,G543,0)</f>
        <v>0</v>
      </c>
      <c r="AL543" s="75" t="n">
        <f aca="false">IF(AC543&lt;&gt;AE543,(IF(N543=0,J543*(INFORMAÇÕES!$Q$89/INFORMAÇÕES!$Q$92),IF(N543="R",J543,0))),0)</f>
        <v>0</v>
      </c>
      <c r="AM543" s="75" t="n">
        <f aca="false">IF(AC543&lt;&gt;AE543,(IF(N543=0,J543*(INFORMAÇÕES!$Q$90/INFORMAÇÕES!$Q$92),IF(N543="C",J543,0))),0)</f>
        <v>0</v>
      </c>
      <c r="AN543" s="75" t="n">
        <f aca="false">IF(AC543&lt;&gt;AE543,(IF(N543="",J543*INFORMAÇÕES!$U$115,IF(N543="CF",J543,0))),0)</f>
        <v>0</v>
      </c>
      <c r="AO543" s="75" t="n">
        <f aca="false">IF(AC543&lt;&gt;AE543,(IF(N543="",J543*INFORMAÇÕES!$U$116,IF(N543="O",J543,0))),0)</f>
        <v>0</v>
      </c>
      <c r="AP543" s="75" t="n">
        <f aca="false">IF(H543&lt;&gt;0,J543,0)</f>
        <v>0</v>
      </c>
      <c r="AQ543" s="75" t="n">
        <f aca="false">IF(K543&lt;&gt;0,L543,0)</f>
        <v>0</v>
      </c>
    </row>
    <row r="544" s="174" customFormat="true" ht="14.25" hidden="false" customHeight="false" outlineLevel="0" collapsed="false">
      <c r="A544" s="159" t="n">
        <v>532</v>
      </c>
      <c r="B544" s="160" t="n">
        <f aca="false">R544</f>
        <v>0</v>
      </c>
      <c r="C544" s="161" t="n">
        <f aca="false">T544</f>
        <v>0</v>
      </c>
      <c r="D544" s="162" t="n">
        <f aca="false">U544</f>
        <v>0</v>
      </c>
      <c r="E544" s="163" t="n">
        <f aca="false">'ORÇ.GLOBAL P CAIXA'!E543</f>
        <v>0</v>
      </c>
      <c r="F544" s="163" t="n">
        <f aca="false">IF('ORÇ.GLOBAL EMPRESA'!G543&gt;0,'ORÇ.GLOBAL EMPRESA'!G543,'ORÇ.GLOBAL P CAIXA'!F543)</f>
        <v>0</v>
      </c>
      <c r="G544" s="163" t="n">
        <f aca="false">IF(E544&lt;&gt;0,ROUND(E544*F544,2),IF(AK544=0,(SUMIF($AC$13:$AC$1012,B544,$AK$13:$AK$1012)),AK544))</f>
        <v>0</v>
      </c>
      <c r="H544" s="163" t="n">
        <f aca="false">V544</f>
        <v>0</v>
      </c>
      <c r="I544" s="163" t="n">
        <f aca="false">W544</f>
        <v>0</v>
      </c>
      <c r="J544" s="163" t="n">
        <f aca="false">IF(H544&lt;&gt;0,ROUND(H544*I544,2),IF(AP544=0,(SUMIF($AC$13:$AC$1012,B544,$AP$13:$AP$1012)),AP544))</f>
        <v>0</v>
      </c>
      <c r="K544" s="163" t="n">
        <f aca="false">H544-E544</f>
        <v>0</v>
      </c>
      <c r="L544" s="163" t="n">
        <f aca="false">J544-G544</f>
        <v>0</v>
      </c>
      <c r="M544" s="645" t="str">
        <f aca="false">IF('ORÇ.GLOBAL P CAIXA'!H543&gt;0,'ORÇ.GLOBAL P CAIXA'!H543,"")</f>
        <v/>
      </c>
      <c r="N544" s="646" t="n">
        <f aca="false">'ORÇ.GLOBAL P CAIXA'!I543</f>
        <v>0</v>
      </c>
      <c r="O544" s="166" t="str">
        <f aca="false">S544</f>
        <v/>
      </c>
      <c r="P544" s="167"/>
      <c r="Q544" s="168" t="str">
        <f aca="false">IF(B544&gt;0,"ok","ocultar")</f>
        <v>ocultar</v>
      </c>
      <c r="R544" s="647" t="n">
        <f aca="false">'ORÇ.GLOBAL P CAIXA'!B543</f>
        <v>0</v>
      </c>
      <c r="S544" s="170" t="str">
        <f aca="false">IF('ORÇ.GLOBAL P CAIXA'!N543&lt;&gt;0,'ORÇ.GLOBAL P CAIXA'!N543,"")</f>
        <v/>
      </c>
      <c r="T544" s="648" t="n">
        <f aca="false">'ORÇ.GLOBAL P CAIXA'!O543</f>
        <v>0</v>
      </c>
      <c r="U544" s="172" t="n">
        <f aca="false">'ORÇ.GLOBAL P CAIXA'!P543</f>
        <v>0</v>
      </c>
      <c r="V544" s="173" t="n">
        <f aca="false">'ORÇ.GLOBAL P CAIXA'!E543</f>
        <v>0</v>
      </c>
      <c r="W544" s="173" t="n">
        <f aca="false">F544</f>
        <v>0</v>
      </c>
      <c r="X544" s="649"/>
      <c r="Y544" s="649"/>
      <c r="Z544" s="650"/>
      <c r="AB544" s="88"/>
      <c r="AC544" s="157" t="n">
        <f aca="false">IF(B544=0,AC543,IF(ISNONTEXT(B544)=TRUE(),INT(B544),INT(LEFT(B544,FIND(".",B544)-1))))</f>
        <v>3</v>
      </c>
      <c r="AD544" s="157" t="str">
        <f aca="false">IF(AD545=1,1,IF(B544&lt;&gt;0,1,IF(C544&lt;&gt;0,1,IF(D544&lt;&gt;0,1,IF(E544&lt;&gt;0,1,"")))))</f>
        <v/>
      </c>
      <c r="AE544" s="157" t="str">
        <f aca="false">IF(AC544=0," ",IF(AC544&lt;&gt;AC543,AC544," "))</f>
        <v> </v>
      </c>
      <c r="AF544" s="88"/>
      <c r="AG544" s="75" t="e">
        <f aca="false">IF(AC544&lt;&gt;AE544,(IF(N544=0,G544*(INFORMAÇÕES!$Q$69/INFORMAÇÕES!$Q$72),IF(N544="R",G544,0))),0)</f>
        <v>#DIV/0!</v>
      </c>
      <c r="AH544" s="75" t="e">
        <f aca="false">IF(AC544&lt;&gt;AE544,(IF(N544=0,G544*(INFORMAÇÕES!$Q$70/INFORMAÇÕES!$Q$72),IF(N544="C",G544,0))),0)</f>
        <v>#DIV/0!</v>
      </c>
      <c r="AI544" s="75" t="n">
        <f aca="false">IF(AC544&lt;&gt;AE544,(IF(N544=0,G544*INFORMAÇÕES!$U$115,IF(N544="CF",G544,0))),0)</f>
        <v>0</v>
      </c>
      <c r="AJ544" s="75" t="n">
        <f aca="false">IF(AC544&lt;&gt;AE544,(IF(N544=0,G544*INFORMAÇÕES!$U$116,IF(N544="O",G544,0))),0)</f>
        <v>0</v>
      </c>
      <c r="AK544" s="75" t="n">
        <f aca="false">IF(E544&lt;&gt;0,G544,0)</f>
        <v>0</v>
      </c>
      <c r="AL544" s="75" t="n">
        <f aca="false">IF(AC544&lt;&gt;AE544,(IF(N544=0,J544*(INFORMAÇÕES!$Q$89/INFORMAÇÕES!$Q$92),IF(N544="R",J544,0))),0)</f>
        <v>0</v>
      </c>
      <c r="AM544" s="75" t="n">
        <f aca="false">IF(AC544&lt;&gt;AE544,(IF(N544=0,J544*(INFORMAÇÕES!$Q$90/INFORMAÇÕES!$Q$92),IF(N544="C",J544,0))),0)</f>
        <v>0</v>
      </c>
      <c r="AN544" s="75" t="n">
        <f aca="false">IF(AC544&lt;&gt;AE544,(IF(N544="",J544*INFORMAÇÕES!$U$115,IF(N544="CF",J544,0))),0)</f>
        <v>0</v>
      </c>
      <c r="AO544" s="75" t="n">
        <f aca="false">IF(AC544&lt;&gt;AE544,(IF(N544="",J544*INFORMAÇÕES!$U$116,IF(N544="O",J544,0))),0)</f>
        <v>0</v>
      </c>
      <c r="AP544" s="75" t="n">
        <f aca="false">IF(H544&lt;&gt;0,J544,0)</f>
        <v>0</v>
      </c>
      <c r="AQ544" s="75" t="n">
        <f aca="false">IF(K544&lt;&gt;0,L544,0)</f>
        <v>0</v>
      </c>
    </row>
    <row r="545" s="174" customFormat="true" ht="14.25" hidden="false" customHeight="false" outlineLevel="0" collapsed="false">
      <c r="A545" s="159" t="n">
        <v>533</v>
      </c>
      <c r="B545" s="160" t="n">
        <f aca="false">R545</f>
        <v>0</v>
      </c>
      <c r="C545" s="161" t="n">
        <f aca="false">T545</f>
        <v>0</v>
      </c>
      <c r="D545" s="162" t="n">
        <f aca="false">U545</f>
        <v>0</v>
      </c>
      <c r="E545" s="163" t="n">
        <f aca="false">'ORÇ.GLOBAL P CAIXA'!E544</f>
        <v>0</v>
      </c>
      <c r="F545" s="163" t="n">
        <f aca="false">IF('ORÇ.GLOBAL EMPRESA'!G544&gt;0,'ORÇ.GLOBAL EMPRESA'!G544,'ORÇ.GLOBAL P CAIXA'!F544)</f>
        <v>0</v>
      </c>
      <c r="G545" s="163" t="n">
        <f aca="false">IF(E545&lt;&gt;0,ROUND(E545*F545,2),IF(AK545=0,(SUMIF($AC$13:$AC$1012,B545,$AK$13:$AK$1012)),AK545))</f>
        <v>0</v>
      </c>
      <c r="H545" s="163" t="n">
        <f aca="false">V545</f>
        <v>0</v>
      </c>
      <c r="I545" s="163" t="n">
        <f aca="false">W545</f>
        <v>0</v>
      </c>
      <c r="J545" s="163" t="n">
        <f aca="false">IF(H545&lt;&gt;0,ROUND(H545*I545,2),IF(AP545=0,(SUMIF($AC$13:$AC$1012,B545,$AP$13:$AP$1012)),AP545))</f>
        <v>0</v>
      </c>
      <c r="K545" s="163" t="n">
        <f aca="false">H545-E545</f>
        <v>0</v>
      </c>
      <c r="L545" s="163" t="n">
        <f aca="false">J545-G545</f>
        <v>0</v>
      </c>
      <c r="M545" s="645" t="str">
        <f aca="false">IF('ORÇ.GLOBAL P CAIXA'!H544&gt;0,'ORÇ.GLOBAL P CAIXA'!H544,"")</f>
        <v/>
      </c>
      <c r="N545" s="646" t="n">
        <f aca="false">'ORÇ.GLOBAL P CAIXA'!I544</f>
        <v>0</v>
      </c>
      <c r="O545" s="166" t="str">
        <f aca="false">S545</f>
        <v/>
      </c>
      <c r="P545" s="167"/>
      <c r="Q545" s="168" t="str">
        <f aca="false">IF(B545&gt;0,"ok","ocultar")</f>
        <v>ocultar</v>
      </c>
      <c r="R545" s="647" t="n">
        <f aca="false">'ORÇ.GLOBAL P CAIXA'!B544</f>
        <v>0</v>
      </c>
      <c r="S545" s="170" t="str">
        <f aca="false">IF('ORÇ.GLOBAL P CAIXA'!N544&lt;&gt;0,'ORÇ.GLOBAL P CAIXA'!N544,"")</f>
        <v/>
      </c>
      <c r="T545" s="648" t="n">
        <f aca="false">'ORÇ.GLOBAL P CAIXA'!O544</f>
        <v>0</v>
      </c>
      <c r="U545" s="172" t="n">
        <f aca="false">'ORÇ.GLOBAL P CAIXA'!P544</f>
        <v>0</v>
      </c>
      <c r="V545" s="173" t="n">
        <f aca="false">'ORÇ.GLOBAL P CAIXA'!E544</f>
        <v>0</v>
      </c>
      <c r="W545" s="173" t="n">
        <f aca="false">F545</f>
        <v>0</v>
      </c>
      <c r="X545" s="649"/>
      <c r="Y545" s="649"/>
      <c r="Z545" s="650"/>
      <c r="AB545" s="88"/>
      <c r="AC545" s="157" t="n">
        <f aca="false">IF(B545=0,AC544,IF(ISNONTEXT(B545)=TRUE(),INT(B545),INT(LEFT(B545,FIND(".",B545)-1))))</f>
        <v>3</v>
      </c>
      <c r="AD545" s="157" t="str">
        <f aca="false">IF(AD546=1,1,IF(B545&lt;&gt;0,1,IF(C545&lt;&gt;0,1,IF(D545&lt;&gt;0,1,IF(E545&lt;&gt;0,1,"")))))</f>
        <v/>
      </c>
      <c r="AE545" s="157" t="str">
        <f aca="false">IF(AC545=0," ",IF(AC545&lt;&gt;AC544,AC545," "))</f>
        <v> </v>
      </c>
      <c r="AF545" s="88"/>
      <c r="AG545" s="75" t="e">
        <f aca="false">IF(AC545&lt;&gt;AE545,(IF(N545=0,G545*(INFORMAÇÕES!$Q$69/INFORMAÇÕES!$Q$72),IF(N545="R",G545,0))),0)</f>
        <v>#DIV/0!</v>
      </c>
      <c r="AH545" s="75" t="e">
        <f aca="false">IF(AC545&lt;&gt;AE545,(IF(N545=0,G545*(INFORMAÇÕES!$Q$70/INFORMAÇÕES!$Q$72),IF(N545="C",G545,0))),0)</f>
        <v>#DIV/0!</v>
      </c>
      <c r="AI545" s="75" t="n">
        <f aca="false">IF(AC545&lt;&gt;AE545,(IF(N545=0,G545*INFORMAÇÕES!$U$115,IF(N545="CF",G545,0))),0)</f>
        <v>0</v>
      </c>
      <c r="AJ545" s="75" t="n">
        <f aca="false">IF(AC545&lt;&gt;AE545,(IF(N545=0,G545*INFORMAÇÕES!$U$116,IF(N545="O",G545,0))),0)</f>
        <v>0</v>
      </c>
      <c r="AK545" s="75" t="n">
        <f aca="false">IF(E545&lt;&gt;0,G545,0)</f>
        <v>0</v>
      </c>
      <c r="AL545" s="75" t="n">
        <f aca="false">IF(AC545&lt;&gt;AE545,(IF(N545=0,J545*(INFORMAÇÕES!$Q$89/INFORMAÇÕES!$Q$92),IF(N545="R",J545,0))),0)</f>
        <v>0</v>
      </c>
      <c r="AM545" s="75" t="n">
        <f aca="false">IF(AC545&lt;&gt;AE545,(IF(N545=0,J545*(INFORMAÇÕES!$Q$90/INFORMAÇÕES!$Q$92),IF(N545="C",J545,0))),0)</f>
        <v>0</v>
      </c>
      <c r="AN545" s="75" t="n">
        <f aca="false">IF(AC545&lt;&gt;AE545,(IF(N545="",J545*INFORMAÇÕES!$U$115,IF(N545="CF",J545,0))),0)</f>
        <v>0</v>
      </c>
      <c r="AO545" s="75" t="n">
        <f aca="false">IF(AC545&lt;&gt;AE545,(IF(N545="",J545*INFORMAÇÕES!$U$116,IF(N545="O",J545,0))),0)</f>
        <v>0</v>
      </c>
      <c r="AP545" s="75" t="n">
        <f aca="false">IF(H545&lt;&gt;0,J545,0)</f>
        <v>0</v>
      </c>
      <c r="AQ545" s="75" t="n">
        <f aca="false">IF(K545&lt;&gt;0,L545,0)</f>
        <v>0</v>
      </c>
    </row>
    <row r="546" s="174" customFormat="true" ht="14.25" hidden="false" customHeight="false" outlineLevel="0" collapsed="false">
      <c r="A546" s="159" t="n">
        <v>534</v>
      </c>
      <c r="B546" s="160" t="n">
        <f aca="false">R546</f>
        <v>0</v>
      </c>
      <c r="C546" s="161" t="n">
        <f aca="false">T546</f>
        <v>0</v>
      </c>
      <c r="D546" s="162" t="n">
        <f aca="false">U546</f>
        <v>0</v>
      </c>
      <c r="E546" s="163" t="n">
        <f aca="false">'ORÇ.GLOBAL P CAIXA'!E545</f>
        <v>0</v>
      </c>
      <c r="F546" s="163" t="n">
        <f aca="false">IF('ORÇ.GLOBAL EMPRESA'!G545&gt;0,'ORÇ.GLOBAL EMPRESA'!G545,'ORÇ.GLOBAL P CAIXA'!F545)</f>
        <v>0</v>
      </c>
      <c r="G546" s="163" t="n">
        <f aca="false">IF(E546&lt;&gt;0,ROUND(E546*F546,2),IF(AK546=0,(SUMIF($AC$13:$AC$1012,B546,$AK$13:$AK$1012)),AK546))</f>
        <v>0</v>
      </c>
      <c r="H546" s="163" t="n">
        <f aca="false">V546</f>
        <v>0</v>
      </c>
      <c r="I546" s="163" t="n">
        <f aca="false">W546</f>
        <v>0</v>
      </c>
      <c r="J546" s="163" t="n">
        <f aca="false">IF(H546&lt;&gt;0,ROUND(H546*I546,2),IF(AP546=0,(SUMIF($AC$13:$AC$1012,B546,$AP$13:$AP$1012)),AP546))</f>
        <v>0</v>
      </c>
      <c r="K546" s="163" t="n">
        <f aca="false">H546-E546</f>
        <v>0</v>
      </c>
      <c r="L546" s="163" t="n">
        <f aca="false">J546-G546</f>
        <v>0</v>
      </c>
      <c r="M546" s="645" t="str">
        <f aca="false">IF('ORÇ.GLOBAL P CAIXA'!H545&gt;0,'ORÇ.GLOBAL P CAIXA'!H545,"")</f>
        <v/>
      </c>
      <c r="N546" s="646" t="n">
        <f aca="false">'ORÇ.GLOBAL P CAIXA'!I545</f>
        <v>0</v>
      </c>
      <c r="O546" s="166" t="str">
        <f aca="false">S546</f>
        <v/>
      </c>
      <c r="P546" s="167"/>
      <c r="Q546" s="168" t="str">
        <f aca="false">IF(B546&gt;0,"ok","ocultar")</f>
        <v>ocultar</v>
      </c>
      <c r="R546" s="647" t="n">
        <f aca="false">'ORÇ.GLOBAL P CAIXA'!B545</f>
        <v>0</v>
      </c>
      <c r="S546" s="170" t="str">
        <f aca="false">IF('ORÇ.GLOBAL P CAIXA'!N545&lt;&gt;0,'ORÇ.GLOBAL P CAIXA'!N545,"")</f>
        <v/>
      </c>
      <c r="T546" s="648" t="n">
        <f aca="false">'ORÇ.GLOBAL P CAIXA'!O545</f>
        <v>0</v>
      </c>
      <c r="U546" s="172" t="n">
        <f aca="false">'ORÇ.GLOBAL P CAIXA'!P545</f>
        <v>0</v>
      </c>
      <c r="V546" s="173" t="n">
        <f aca="false">'ORÇ.GLOBAL P CAIXA'!E545</f>
        <v>0</v>
      </c>
      <c r="W546" s="173" t="n">
        <f aca="false">F546</f>
        <v>0</v>
      </c>
      <c r="X546" s="649"/>
      <c r="Y546" s="649"/>
      <c r="Z546" s="650"/>
      <c r="AB546" s="88"/>
      <c r="AC546" s="157" t="n">
        <f aca="false">IF(B546=0,AC545,IF(ISNONTEXT(B546)=TRUE(),INT(B546),INT(LEFT(B546,FIND(".",B546)-1))))</f>
        <v>3</v>
      </c>
      <c r="AD546" s="157" t="str">
        <f aca="false">IF(AD547=1,1,IF(B546&lt;&gt;0,1,IF(C546&lt;&gt;0,1,IF(D546&lt;&gt;0,1,IF(E546&lt;&gt;0,1,"")))))</f>
        <v/>
      </c>
      <c r="AE546" s="157" t="str">
        <f aca="false">IF(AC546=0," ",IF(AC546&lt;&gt;AC545,AC546," "))</f>
        <v> </v>
      </c>
      <c r="AF546" s="88"/>
      <c r="AG546" s="75" t="e">
        <f aca="false">IF(AC546&lt;&gt;AE546,(IF(N546=0,G546*(INFORMAÇÕES!$Q$69/INFORMAÇÕES!$Q$72),IF(N546="R",G546,0))),0)</f>
        <v>#DIV/0!</v>
      </c>
      <c r="AH546" s="75" t="e">
        <f aca="false">IF(AC546&lt;&gt;AE546,(IF(N546=0,G546*(INFORMAÇÕES!$Q$70/INFORMAÇÕES!$Q$72),IF(N546="C",G546,0))),0)</f>
        <v>#DIV/0!</v>
      </c>
      <c r="AI546" s="75" t="n">
        <f aca="false">IF(AC546&lt;&gt;AE546,(IF(N546=0,G546*INFORMAÇÕES!$U$115,IF(N546="CF",G546,0))),0)</f>
        <v>0</v>
      </c>
      <c r="AJ546" s="75" t="n">
        <f aca="false">IF(AC546&lt;&gt;AE546,(IF(N546=0,G546*INFORMAÇÕES!$U$116,IF(N546="O",G546,0))),0)</f>
        <v>0</v>
      </c>
      <c r="AK546" s="75" t="n">
        <f aca="false">IF(E546&lt;&gt;0,G546,0)</f>
        <v>0</v>
      </c>
      <c r="AL546" s="75" t="n">
        <f aca="false">IF(AC546&lt;&gt;AE546,(IF(N546=0,J546*(INFORMAÇÕES!$Q$89/INFORMAÇÕES!$Q$92),IF(N546="R",J546,0))),0)</f>
        <v>0</v>
      </c>
      <c r="AM546" s="75" t="n">
        <f aca="false">IF(AC546&lt;&gt;AE546,(IF(N546=0,J546*(INFORMAÇÕES!$Q$90/INFORMAÇÕES!$Q$92),IF(N546="C",J546,0))),0)</f>
        <v>0</v>
      </c>
      <c r="AN546" s="75" t="n">
        <f aca="false">IF(AC546&lt;&gt;AE546,(IF(N546="",J546*INFORMAÇÕES!$U$115,IF(N546="CF",J546,0))),0)</f>
        <v>0</v>
      </c>
      <c r="AO546" s="75" t="n">
        <f aca="false">IF(AC546&lt;&gt;AE546,(IF(N546="",J546*INFORMAÇÕES!$U$116,IF(N546="O",J546,0))),0)</f>
        <v>0</v>
      </c>
      <c r="AP546" s="75" t="n">
        <f aca="false">IF(H546&lt;&gt;0,J546,0)</f>
        <v>0</v>
      </c>
      <c r="AQ546" s="75" t="n">
        <f aca="false">IF(K546&lt;&gt;0,L546,0)</f>
        <v>0</v>
      </c>
    </row>
    <row r="547" s="174" customFormat="true" ht="14.25" hidden="false" customHeight="false" outlineLevel="0" collapsed="false">
      <c r="A547" s="159" t="n">
        <v>535</v>
      </c>
      <c r="B547" s="160" t="n">
        <f aca="false">R547</f>
        <v>0</v>
      </c>
      <c r="C547" s="161" t="n">
        <f aca="false">T547</f>
        <v>0</v>
      </c>
      <c r="D547" s="162" t="n">
        <f aca="false">U547</f>
        <v>0</v>
      </c>
      <c r="E547" s="163" t="n">
        <f aca="false">'ORÇ.GLOBAL P CAIXA'!E546</f>
        <v>0</v>
      </c>
      <c r="F547" s="163" t="n">
        <f aca="false">IF('ORÇ.GLOBAL EMPRESA'!G546&gt;0,'ORÇ.GLOBAL EMPRESA'!G546,'ORÇ.GLOBAL P CAIXA'!F546)</f>
        <v>0</v>
      </c>
      <c r="G547" s="163" t="n">
        <f aca="false">IF(E547&lt;&gt;0,ROUND(E547*F547,2),IF(AK547=0,(SUMIF($AC$13:$AC$1012,B547,$AK$13:$AK$1012)),AK547))</f>
        <v>0</v>
      </c>
      <c r="H547" s="163" t="n">
        <f aca="false">V547</f>
        <v>0</v>
      </c>
      <c r="I547" s="163" t="n">
        <f aca="false">W547</f>
        <v>0</v>
      </c>
      <c r="J547" s="163" t="n">
        <f aca="false">IF(H547&lt;&gt;0,ROUND(H547*I547,2),IF(AP547=0,(SUMIF($AC$13:$AC$1012,B547,$AP$13:$AP$1012)),AP547))</f>
        <v>0</v>
      </c>
      <c r="K547" s="163" t="n">
        <f aca="false">H547-E547</f>
        <v>0</v>
      </c>
      <c r="L547" s="163" t="n">
        <f aca="false">J547-G547</f>
        <v>0</v>
      </c>
      <c r="M547" s="645" t="str">
        <f aca="false">IF('ORÇ.GLOBAL P CAIXA'!H546&gt;0,'ORÇ.GLOBAL P CAIXA'!H546,"")</f>
        <v/>
      </c>
      <c r="N547" s="646" t="n">
        <f aca="false">'ORÇ.GLOBAL P CAIXA'!I546</f>
        <v>0</v>
      </c>
      <c r="O547" s="166" t="str">
        <f aca="false">S547</f>
        <v/>
      </c>
      <c r="P547" s="167"/>
      <c r="Q547" s="168" t="str">
        <f aca="false">IF(B547&gt;0,"ok","ocultar")</f>
        <v>ocultar</v>
      </c>
      <c r="R547" s="647" t="n">
        <f aca="false">'ORÇ.GLOBAL P CAIXA'!B546</f>
        <v>0</v>
      </c>
      <c r="S547" s="170" t="str">
        <f aca="false">IF('ORÇ.GLOBAL P CAIXA'!N546&lt;&gt;0,'ORÇ.GLOBAL P CAIXA'!N546,"")</f>
        <v/>
      </c>
      <c r="T547" s="648" t="n">
        <f aca="false">'ORÇ.GLOBAL P CAIXA'!O546</f>
        <v>0</v>
      </c>
      <c r="U547" s="172" t="n">
        <f aca="false">'ORÇ.GLOBAL P CAIXA'!P546</f>
        <v>0</v>
      </c>
      <c r="V547" s="173" t="n">
        <f aca="false">'ORÇ.GLOBAL P CAIXA'!E546</f>
        <v>0</v>
      </c>
      <c r="W547" s="173" t="n">
        <f aca="false">F547</f>
        <v>0</v>
      </c>
      <c r="X547" s="649"/>
      <c r="Y547" s="649"/>
      <c r="Z547" s="650"/>
      <c r="AB547" s="88"/>
      <c r="AC547" s="157" t="n">
        <f aca="false">IF(B547=0,AC546,IF(ISNONTEXT(B547)=TRUE(),INT(B547),INT(LEFT(B547,FIND(".",B547)-1))))</f>
        <v>3</v>
      </c>
      <c r="AD547" s="157" t="str">
        <f aca="false">IF(AD548=1,1,IF(B547&lt;&gt;0,1,IF(C547&lt;&gt;0,1,IF(D547&lt;&gt;0,1,IF(E547&lt;&gt;0,1,"")))))</f>
        <v/>
      </c>
      <c r="AE547" s="157" t="str">
        <f aca="false">IF(AC547=0," ",IF(AC547&lt;&gt;AC546,AC547," "))</f>
        <v> </v>
      </c>
      <c r="AF547" s="88"/>
      <c r="AG547" s="75" t="e">
        <f aca="false">IF(AC547&lt;&gt;AE547,(IF(N547=0,G547*(INFORMAÇÕES!$Q$69/INFORMAÇÕES!$Q$72),IF(N547="R",G547,0))),0)</f>
        <v>#DIV/0!</v>
      </c>
      <c r="AH547" s="75" t="e">
        <f aca="false">IF(AC547&lt;&gt;AE547,(IF(N547=0,G547*(INFORMAÇÕES!$Q$70/INFORMAÇÕES!$Q$72),IF(N547="C",G547,0))),0)</f>
        <v>#DIV/0!</v>
      </c>
      <c r="AI547" s="75" t="n">
        <f aca="false">IF(AC547&lt;&gt;AE547,(IF(N547=0,G547*INFORMAÇÕES!$U$115,IF(N547="CF",G547,0))),0)</f>
        <v>0</v>
      </c>
      <c r="AJ547" s="75" t="n">
        <f aca="false">IF(AC547&lt;&gt;AE547,(IF(N547=0,G547*INFORMAÇÕES!$U$116,IF(N547="O",G547,0))),0)</f>
        <v>0</v>
      </c>
      <c r="AK547" s="75" t="n">
        <f aca="false">IF(E547&lt;&gt;0,G547,0)</f>
        <v>0</v>
      </c>
      <c r="AL547" s="75" t="n">
        <f aca="false">IF(AC547&lt;&gt;AE547,(IF(N547=0,J547*(INFORMAÇÕES!$Q$89/INFORMAÇÕES!$Q$92),IF(N547="R",J547,0))),0)</f>
        <v>0</v>
      </c>
      <c r="AM547" s="75" t="n">
        <f aca="false">IF(AC547&lt;&gt;AE547,(IF(N547=0,J547*(INFORMAÇÕES!$Q$90/INFORMAÇÕES!$Q$92),IF(N547="C",J547,0))),0)</f>
        <v>0</v>
      </c>
      <c r="AN547" s="75" t="n">
        <f aca="false">IF(AC547&lt;&gt;AE547,(IF(N547="",J547*INFORMAÇÕES!$U$115,IF(N547="CF",J547,0))),0)</f>
        <v>0</v>
      </c>
      <c r="AO547" s="75" t="n">
        <f aca="false">IF(AC547&lt;&gt;AE547,(IF(N547="",J547*INFORMAÇÕES!$U$116,IF(N547="O",J547,0))),0)</f>
        <v>0</v>
      </c>
      <c r="AP547" s="75" t="n">
        <f aca="false">IF(H547&lt;&gt;0,J547,0)</f>
        <v>0</v>
      </c>
      <c r="AQ547" s="75" t="n">
        <f aca="false">IF(K547&lt;&gt;0,L547,0)</f>
        <v>0</v>
      </c>
    </row>
    <row r="548" s="174" customFormat="true" ht="14.25" hidden="false" customHeight="false" outlineLevel="0" collapsed="false">
      <c r="A548" s="159" t="n">
        <v>536</v>
      </c>
      <c r="B548" s="160" t="n">
        <f aca="false">R548</f>
        <v>0</v>
      </c>
      <c r="C548" s="161" t="n">
        <f aca="false">T548</f>
        <v>0</v>
      </c>
      <c r="D548" s="162" t="n">
        <f aca="false">U548</f>
        <v>0</v>
      </c>
      <c r="E548" s="163" t="n">
        <f aca="false">'ORÇ.GLOBAL P CAIXA'!E547</f>
        <v>0</v>
      </c>
      <c r="F548" s="163" t="n">
        <f aca="false">IF('ORÇ.GLOBAL EMPRESA'!G547&gt;0,'ORÇ.GLOBAL EMPRESA'!G547,'ORÇ.GLOBAL P CAIXA'!F547)</f>
        <v>0</v>
      </c>
      <c r="G548" s="163" t="n">
        <f aca="false">IF(E548&lt;&gt;0,ROUND(E548*F548,2),IF(AK548=0,(SUMIF($AC$13:$AC$1012,B548,$AK$13:$AK$1012)),AK548))</f>
        <v>0</v>
      </c>
      <c r="H548" s="163" t="n">
        <f aca="false">V548</f>
        <v>0</v>
      </c>
      <c r="I548" s="163" t="n">
        <f aca="false">W548</f>
        <v>0</v>
      </c>
      <c r="J548" s="163" t="n">
        <f aca="false">IF(H548&lt;&gt;0,ROUND(H548*I548,2),IF(AP548=0,(SUMIF($AC$13:$AC$1012,B548,$AP$13:$AP$1012)),AP548))</f>
        <v>0</v>
      </c>
      <c r="K548" s="163" t="n">
        <f aca="false">H548-E548</f>
        <v>0</v>
      </c>
      <c r="L548" s="163" t="n">
        <f aca="false">J548-G548</f>
        <v>0</v>
      </c>
      <c r="M548" s="645" t="str">
        <f aca="false">IF('ORÇ.GLOBAL P CAIXA'!H547&gt;0,'ORÇ.GLOBAL P CAIXA'!H547,"")</f>
        <v/>
      </c>
      <c r="N548" s="646" t="n">
        <f aca="false">'ORÇ.GLOBAL P CAIXA'!I547</f>
        <v>0</v>
      </c>
      <c r="O548" s="166" t="str">
        <f aca="false">S548</f>
        <v/>
      </c>
      <c r="P548" s="167"/>
      <c r="Q548" s="168" t="str">
        <f aca="false">IF(B548&gt;0,"ok","ocultar")</f>
        <v>ocultar</v>
      </c>
      <c r="R548" s="647" t="n">
        <f aca="false">'ORÇ.GLOBAL P CAIXA'!B547</f>
        <v>0</v>
      </c>
      <c r="S548" s="170" t="str">
        <f aca="false">IF('ORÇ.GLOBAL P CAIXA'!N547&lt;&gt;0,'ORÇ.GLOBAL P CAIXA'!N547,"")</f>
        <v/>
      </c>
      <c r="T548" s="648" t="n">
        <f aca="false">'ORÇ.GLOBAL P CAIXA'!O547</f>
        <v>0</v>
      </c>
      <c r="U548" s="172" t="n">
        <f aca="false">'ORÇ.GLOBAL P CAIXA'!P547</f>
        <v>0</v>
      </c>
      <c r="V548" s="173" t="n">
        <f aca="false">'ORÇ.GLOBAL P CAIXA'!E547</f>
        <v>0</v>
      </c>
      <c r="W548" s="173" t="n">
        <f aca="false">F548</f>
        <v>0</v>
      </c>
      <c r="X548" s="649"/>
      <c r="Y548" s="649"/>
      <c r="Z548" s="650"/>
      <c r="AB548" s="88"/>
      <c r="AC548" s="157" t="n">
        <f aca="false">IF(B548=0,AC547,IF(ISNONTEXT(B548)=TRUE(),INT(B548),INT(LEFT(B548,FIND(".",B548)-1))))</f>
        <v>3</v>
      </c>
      <c r="AD548" s="157" t="str">
        <f aca="false">IF(AD549=1,1,IF(B548&lt;&gt;0,1,IF(C548&lt;&gt;0,1,IF(D548&lt;&gt;0,1,IF(E548&lt;&gt;0,1,"")))))</f>
        <v/>
      </c>
      <c r="AE548" s="157" t="str">
        <f aca="false">IF(AC548=0," ",IF(AC548&lt;&gt;AC547,AC548," "))</f>
        <v> </v>
      </c>
      <c r="AF548" s="88"/>
      <c r="AG548" s="75" t="e">
        <f aca="false">IF(AC548&lt;&gt;AE548,(IF(N548=0,G548*(INFORMAÇÕES!$Q$69/INFORMAÇÕES!$Q$72),IF(N548="R",G548,0))),0)</f>
        <v>#DIV/0!</v>
      </c>
      <c r="AH548" s="75" t="e">
        <f aca="false">IF(AC548&lt;&gt;AE548,(IF(N548=0,G548*(INFORMAÇÕES!$Q$70/INFORMAÇÕES!$Q$72),IF(N548="C",G548,0))),0)</f>
        <v>#DIV/0!</v>
      </c>
      <c r="AI548" s="75" t="n">
        <f aca="false">IF(AC548&lt;&gt;AE548,(IF(N548=0,G548*INFORMAÇÕES!$U$115,IF(N548="CF",G548,0))),0)</f>
        <v>0</v>
      </c>
      <c r="AJ548" s="75" t="n">
        <f aca="false">IF(AC548&lt;&gt;AE548,(IF(N548=0,G548*INFORMAÇÕES!$U$116,IF(N548="O",G548,0))),0)</f>
        <v>0</v>
      </c>
      <c r="AK548" s="75" t="n">
        <f aca="false">IF(E548&lt;&gt;0,G548,0)</f>
        <v>0</v>
      </c>
      <c r="AL548" s="75" t="n">
        <f aca="false">IF(AC548&lt;&gt;AE548,(IF(N548=0,J548*(INFORMAÇÕES!$Q$89/INFORMAÇÕES!$Q$92),IF(N548="R",J548,0))),0)</f>
        <v>0</v>
      </c>
      <c r="AM548" s="75" t="n">
        <f aca="false">IF(AC548&lt;&gt;AE548,(IF(N548=0,J548*(INFORMAÇÕES!$Q$90/INFORMAÇÕES!$Q$92),IF(N548="C",J548,0))),0)</f>
        <v>0</v>
      </c>
      <c r="AN548" s="75" t="n">
        <f aca="false">IF(AC548&lt;&gt;AE548,(IF(N548="",J548*INFORMAÇÕES!$U$115,IF(N548="CF",J548,0))),0)</f>
        <v>0</v>
      </c>
      <c r="AO548" s="75" t="n">
        <f aca="false">IF(AC548&lt;&gt;AE548,(IF(N548="",J548*INFORMAÇÕES!$U$116,IF(N548="O",J548,0))),0)</f>
        <v>0</v>
      </c>
      <c r="AP548" s="75" t="n">
        <f aca="false">IF(H548&lt;&gt;0,J548,0)</f>
        <v>0</v>
      </c>
      <c r="AQ548" s="75" t="n">
        <f aca="false">IF(K548&lt;&gt;0,L548,0)</f>
        <v>0</v>
      </c>
    </row>
    <row r="549" s="174" customFormat="true" ht="14.25" hidden="false" customHeight="false" outlineLevel="0" collapsed="false">
      <c r="A549" s="159" t="n">
        <v>537</v>
      </c>
      <c r="B549" s="160" t="n">
        <f aca="false">R549</f>
        <v>0</v>
      </c>
      <c r="C549" s="161" t="n">
        <f aca="false">T549</f>
        <v>0</v>
      </c>
      <c r="D549" s="162" t="n">
        <f aca="false">U549</f>
        <v>0</v>
      </c>
      <c r="E549" s="163" t="n">
        <f aca="false">'ORÇ.GLOBAL P CAIXA'!E548</f>
        <v>0</v>
      </c>
      <c r="F549" s="163" t="n">
        <f aca="false">IF('ORÇ.GLOBAL EMPRESA'!G548&gt;0,'ORÇ.GLOBAL EMPRESA'!G548,'ORÇ.GLOBAL P CAIXA'!F548)</f>
        <v>0</v>
      </c>
      <c r="G549" s="163" t="n">
        <f aca="false">IF(E549&lt;&gt;0,ROUND(E549*F549,2),IF(AK549=0,(SUMIF($AC$13:$AC$1012,B549,$AK$13:$AK$1012)),AK549))</f>
        <v>0</v>
      </c>
      <c r="H549" s="163" t="n">
        <f aca="false">V549</f>
        <v>0</v>
      </c>
      <c r="I549" s="163" t="n">
        <f aca="false">W549</f>
        <v>0</v>
      </c>
      <c r="J549" s="163" t="n">
        <f aca="false">IF(H549&lt;&gt;0,ROUND(H549*I549,2),IF(AP549=0,(SUMIF($AC$13:$AC$1012,B549,$AP$13:$AP$1012)),AP549))</f>
        <v>0</v>
      </c>
      <c r="K549" s="163" t="n">
        <f aca="false">H549-E549</f>
        <v>0</v>
      </c>
      <c r="L549" s="163" t="n">
        <f aca="false">J549-G549</f>
        <v>0</v>
      </c>
      <c r="M549" s="645" t="str">
        <f aca="false">IF('ORÇ.GLOBAL P CAIXA'!H548&gt;0,'ORÇ.GLOBAL P CAIXA'!H548,"")</f>
        <v/>
      </c>
      <c r="N549" s="646" t="n">
        <f aca="false">'ORÇ.GLOBAL P CAIXA'!I548</f>
        <v>0</v>
      </c>
      <c r="O549" s="166" t="str">
        <f aca="false">S549</f>
        <v/>
      </c>
      <c r="P549" s="167"/>
      <c r="Q549" s="168" t="str">
        <f aca="false">IF(B549&gt;0,"ok","ocultar")</f>
        <v>ocultar</v>
      </c>
      <c r="R549" s="647" t="n">
        <f aca="false">'ORÇ.GLOBAL P CAIXA'!B548</f>
        <v>0</v>
      </c>
      <c r="S549" s="170" t="str">
        <f aca="false">IF('ORÇ.GLOBAL P CAIXA'!N548&lt;&gt;0,'ORÇ.GLOBAL P CAIXA'!N548,"")</f>
        <v/>
      </c>
      <c r="T549" s="648" t="n">
        <f aca="false">'ORÇ.GLOBAL P CAIXA'!O548</f>
        <v>0</v>
      </c>
      <c r="U549" s="172" t="n">
        <f aca="false">'ORÇ.GLOBAL P CAIXA'!P548</f>
        <v>0</v>
      </c>
      <c r="V549" s="173" t="n">
        <f aca="false">'ORÇ.GLOBAL P CAIXA'!E548</f>
        <v>0</v>
      </c>
      <c r="W549" s="173" t="n">
        <f aca="false">F549</f>
        <v>0</v>
      </c>
      <c r="X549" s="649"/>
      <c r="Y549" s="649"/>
      <c r="Z549" s="650"/>
      <c r="AB549" s="88"/>
      <c r="AC549" s="157" t="n">
        <f aca="false">IF(B549=0,AC548,IF(ISNONTEXT(B549)=TRUE(),INT(B549),INT(LEFT(B549,FIND(".",B549)-1))))</f>
        <v>3</v>
      </c>
      <c r="AD549" s="157" t="str">
        <f aca="false">IF(AD550=1,1,IF(B549&lt;&gt;0,1,IF(C549&lt;&gt;0,1,IF(D549&lt;&gt;0,1,IF(E549&lt;&gt;0,1,"")))))</f>
        <v/>
      </c>
      <c r="AE549" s="157" t="str">
        <f aca="false">IF(AC549=0," ",IF(AC549&lt;&gt;AC548,AC549," "))</f>
        <v> </v>
      </c>
      <c r="AF549" s="88"/>
      <c r="AG549" s="75" t="e">
        <f aca="false">IF(AC549&lt;&gt;AE549,(IF(N549=0,G549*(INFORMAÇÕES!$Q$69/INFORMAÇÕES!$Q$72),IF(N549="R",G549,0))),0)</f>
        <v>#DIV/0!</v>
      </c>
      <c r="AH549" s="75" t="e">
        <f aca="false">IF(AC549&lt;&gt;AE549,(IF(N549=0,G549*(INFORMAÇÕES!$Q$70/INFORMAÇÕES!$Q$72),IF(N549="C",G549,0))),0)</f>
        <v>#DIV/0!</v>
      </c>
      <c r="AI549" s="75" t="n">
        <f aca="false">IF(AC549&lt;&gt;AE549,(IF(N549=0,G549*INFORMAÇÕES!$U$115,IF(N549="CF",G549,0))),0)</f>
        <v>0</v>
      </c>
      <c r="AJ549" s="75" t="n">
        <f aca="false">IF(AC549&lt;&gt;AE549,(IF(N549=0,G549*INFORMAÇÕES!$U$116,IF(N549="O",G549,0))),0)</f>
        <v>0</v>
      </c>
      <c r="AK549" s="75" t="n">
        <f aca="false">IF(E549&lt;&gt;0,G549,0)</f>
        <v>0</v>
      </c>
      <c r="AL549" s="75" t="n">
        <f aca="false">IF(AC549&lt;&gt;AE549,(IF(N549=0,J549*(INFORMAÇÕES!$Q$89/INFORMAÇÕES!$Q$92),IF(N549="R",J549,0))),0)</f>
        <v>0</v>
      </c>
      <c r="AM549" s="75" t="n">
        <f aca="false">IF(AC549&lt;&gt;AE549,(IF(N549=0,J549*(INFORMAÇÕES!$Q$90/INFORMAÇÕES!$Q$92),IF(N549="C",J549,0))),0)</f>
        <v>0</v>
      </c>
      <c r="AN549" s="75" t="n">
        <f aca="false">IF(AC549&lt;&gt;AE549,(IF(N549="",J549*INFORMAÇÕES!$U$115,IF(N549="CF",J549,0))),0)</f>
        <v>0</v>
      </c>
      <c r="AO549" s="75" t="n">
        <f aca="false">IF(AC549&lt;&gt;AE549,(IF(N549="",J549*INFORMAÇÕES!$U$116,IF(N549="O",J549,0))),0)</f>
        <v>0</v>
      </c>
      <c r="AP549" s="75" t="n">
        <f aca="false">IF(H549&lt;&gt;0,J549,0)</f>
        <v>0</v>
      </c>
      <c r="AQ549" s="75" t="n">
        <f aca="false">IF(K549&lt;&gt;0,L549,0)</f>
        <v>0</v>
      </c>
    </row>
    <row r="550" s="174" customFormat="true" ht="14.25" hidden="false" customHeight="false" outlineLevel="0" collapsed="false">
      <c r="A550" s="159" t="n">
        <v>538</v>
      </c>
      <c r="B550" s="160" t="n">
        <f aca="false">R550</f>
        <v>0</v>
      </c>
      <c r="C550" s="161" t="n">
        <f aca="false">T550</f>
        <v>0</v>
      </c>
      <c r="D550" s="162" t="n">
        <f aca="false">U550</f>
        <v>0</v>
      </c>
      <c r="E550" s="163" t="n">
        <f aca="false">'ORÇ.GLOBAL P CAIXA'!E549</f>
        <v>0</v>
      </c>
      <c r="F550" s="163" t="n">
        <f aca="false">IF('ORÇ.GLOBAL EMPRESA'!G549&gt;0,'ORÇ.GLOBAL EMPRESA'!G549,'ORÇ.GLOBAL P CAIXA'!F549)</f>
        <v>0</v>
      </c>
      <c r="G550" s="163" t="n">
        <f aca="false">IF(E550&lt;&gt;0,ROUND(E550*F550,2),IF(AK550=0,(SUMIF($AC$13:$AC$1012,B550,$AK$13:$AK$1012)),AK550))</f>
        <v>0</v>
      </c>
      <c r="H550" s="163" t="n">
        <f aca="false">V550</f>
        <v>0</v>
      </c>
      <c r="I550" s="163" t="n">
        <f aca="false">W550</f>
        <v>0</v>
      </c>
      <c r="J550" s="163" t="n">
        <f aca="false">IF(H550&lt;&gt;0,ROUND(H550*I550,2),IF(AP550=0,(SUMIF($AC$13:$AC$1012,B550,$AP$13:$AP$1012)),AP550))</f>
        <v>0</v>
      </c>
      <c r="K550" s="163" t="n">
        <f aca="false">H550-E550</f>
        <v>0</v>
      </c>
      <c r="L550" s="163" t="n">
        <f aca="false">J550-G550</f>
        <v>0</v>
      </c>
      <c r="M550" s="645" t="str">
        <f aca="false">IF('ORÇ.GLOBAL P CAIXA'!H549&gt;0,'ORÇ.GLOBAL P CAIXA'!H549,"")</f>
        <v/>
      </c>
      <c r="N550" s="646" t="n">
        <f aca="false">'ORÇ.GLOBAL P CAIXA'!I549</f>
        <v>0</v>
      </c>
      <c r="O550" s="166" t="str">
        <f aca="false">S550</f>
        <v/>
      </c>
      <c r="P550" s="167"/>
      <c r="Q550" s="168" t="str">
        <f aca="false">IF(B550&gt;0,"ok","ocultar")</f>
        <v>ocultar</v>
      </c>
      <c r="R550" s="647" t="n">
        <f aca="false">'ORÇ.GLOBAL P CAIXA'!B549</f>
        <v>0</v>
      </c>
      <c r="S550" s="170" t="str">
        <f aca="false">IF('ORÇ.GLOBAL P CAIXA'!N549&lt;&gt;0,'ORÇ.GLOBAL P CAIXA'!N549,"")</f>
        <v/>
      </c>
      <c r="T550" s="648" t="n">
        <f aca="false">'ORÇ.GLOBAL P CAIXA'!O549</f>
        <v>0</v>
      </c>
      <c r="U550" s="172" t="n">
        <f aca="false">'ORÇ.GLOBAL P CAIXA'!P549</f>
        <v>0</v>
      </c>
      <c r="V550" s="173" t="n">
        <f aca="false">'ORÇ.GLOBAL P CAIXA'!E549</f>
        <v>0</v>
      </c>
      <c r="W550" s="173" t="n">
        <f aca="false">F550</f>
        <v>0</v>
      </c>
      <c r="X550" s="649"/>
      <c r="Y550" s="649"/>
      <c r="Z550" s="650"/>
      <c r="AB550" s="88"/>
      <c r="AC550" s="157" t="n">
        <f aca="false">IF(B550=0,AC549,IF(ISNONTEXT(B550)=TRUE(),INT(B550),INT(LEFT(B550,FIND(".",B550)-1))))</f>
        <v>3</v>
      </c>
      <c r="AD550" s="157" t="str">
        <f aca="false">IF(AD551=1,1,IF(B550&lt;&gt;0,1,IF(C550&lt;&gt;0,1,IF(D550&lt;&gt;0,1,IF(E550&lt;&gt;0,1,"")))))</f>
        <v/>
      </c>
      <c r="AE550" s="157" t="str">
        <f aca="false">IF(AC550=0," ",IF(AC550&lt;&gt;AC549,AC550," "))</f>
        <v> </v>
      </c>
      <c r="AF550" s="88"/>
      <c r="AG550" s="75" t="e">
        <f aca="false">IF(AC550&lt;&gt;AE550,(IF(N550=0,G550*(INFORMAÇÕES!$Q$69/INFORMAÇÕES!$Q$72),IF(N550="R",G550,0))),0)</f>
        <v>#DIV/0!</v>
      </c>
      <c r="AH550" s="75" t="e">
        <f aca="false">IF(AC550&lt;&gt;AE550,(IF(N550=0,G550*(INFORMAÇÕES!$Q$70/INFORMAÇÕES!$Q$72),IF(N550="C",G550,0))),0)</f>
        <v>#DIV/0!</v>
      </c>
      <c r="AI550" s="75" t="n">
        <f aca="false">IF(AC550&lt;&gt;AE550,(IF(N550=0,G550*INFORMAÇÕES!$U$115,IF(N550="CF",G550,0))),0)</f>
        <v>0</v>
      </c>
      <c r="AJ550" s="75" t="n">
        <f aca="false">IF(AC550&lt;&gt;AE550,(IF(N550=0,G550*INFORMAÇÕES!$U$116,IF(N550="O",G550,0))),0)</f>
        <v>0</v>
      </c>
      <c r="AK550" s="75" t="n">
        <f aca="false">IF(E550&lt;&gt;0,G550,0)</f>
        <v>0</v>
      </c>
      <c r="AL550" s="75" t="n">
        <f aca="false">IF(AC550&lt;&gt;AE550,(IF(N550=0,J550*(INFORMAÇÕES!$Q$89/INFORMAÇÕES!$Q$92),IF(N550="R",J550,0))),0)</f>
        <v>0</v>
      </c>
      <c r="AM550" s="75" t="n">
        <f aca="false">IF(AC550&lt;&gt;AE550,(IF(N550=0,J550*(INFORMAÇÕES!$Q$90/INFORMAÇÕES!$Q$92),IF(N550="C",J550,0))),0)</f>
        <v>0</v>
      </c>
      <c r="AN550" s="75" t="n">
        <f aca="false">IF(AC550&lt;&gt;AE550,(IF(N550="",J550*INFORMAÇÕES!$U$115,IF(N550="CF",J550,0))),0)</f>
        <v>0</v>
      </c>
      <c r="AO550" s="75" t="n">
        <f aca="false">IF(AC550&lt;&gt;AE550,(IF(N550="",J550*INFORMAÇÕES!$U$116,IF(N550="O",J550,0))),0)</f>
        <v>0</v>
      </c>
      <c r="AP550" s="75" t="n">
        <f aca="false">IF(H550&lt;&gt;0,J550,0)</f>
        <v>0</v>
      </c>
      <c r="AQ550" s="75" t="n">
        <f aca="false">IF(K550&lt;&gt;0,L550,0)</f>
        <v>0</v>
      </c>
    </row>
    <row r="551" s="174" customFormat="true" ht="14.25" hidden="false" customHeight="false" outlineLevel="0" collapsed="false">
      <c r="A551" s="159" t="n">
        <v>539</v>
      </c>
      <c r="B551" s="160" t="n">
        <f aca="false">R551</f>
        <v>0</v>
      </c>
      <c r="C551" s="161" t="n">
        <f aca="false">T551</f>
        <v>0</v>
      </c>
      <c r="D551" s="162" t="n">
        <f aca="false">U551</f>
        <v>0</v>
      </c>
      <c r="E551" s="163" t="n">
        <f aca="false">'ORÇ.GLOBAL P CAIXA'!E550</f>
        <v>0</v>
      </c>
      <c r="F551" s="163" t="n">
        <f aca="false">IF('ORÇ.GLOBAL EMPRESA'!G550&gt;0,'ORÇ.GLOBAL EMPRESA'!G550,'ORÇ.GLOBAL P CAIXA'!F550)</f>
        <v>0</v>
      </c>
      <c r="G551" s="163" t="n">
        <f aca="false">IF(E551&lt;&gt;0,ROUND(E551*F551,2),IF(AK551=0,(SUMIF($AC$13:$AC$1012,B551,$AK$13:$AK$1012)),AK551))</f>
        <v>0</v>
      </c>
      <c r="H551" s="163" t="n">
        <f aca="false">V551</f>
        <v>0</v>
      </c>
      <c r="I551" s="163" t="n">
        <f aca="false">W551</f>
        <v>0</v>
      </c>
      <c r="J551" s="163" t="n">
        <f aca="false">IF(H551&lt;&gt;0,ROUND(H551*I551,2),IF(AP551=0,(SUMIF($AC$13:$AC$1012,B551,$AP$13:$AP$1012)),AP551))</f>
        <v>0</v>
      </c>
      <c r="K551" s="163" t="n">
        <f aca="false">H551-E551</f>
        <v>0</v>
      </c>
      <c r="L551" s="163" t="n">
        <f aca="false">J551-G551</f>
        <v>0</v>
      </c>
      <c r="M551" s="645" t="str">
        <f aca="false">IF('ORÇ.GLOBAL P CAIXA'!H550&gt;0,'ORÇ.GLOBAL P CAIXA'!H550,"")</f>
        <v/>
      </c>
      <c r="N551" s="646" t="n">
        <f aca="false">'ORÇ.GLOBAL P CAIXA'!I550</f>
        <v>0</v>
      </c>
      <c r="O551" s="166" t="str">
        <f aca="false">S551</f>
        <v/>
      </c>
      <c r="P551" s="167"/>
      <c r="Q551" s="168" t="str">
        <f aca="false">IF(B551&gt;0,"ok","ocultar")</f>
        <v>ocultar</v>
      </c>
      <c r="R551" s="647" t="n">
        <f aca="false">'ORÇ.GLOBAL P CAIXA'!B550</f>
        <v>0</v>
      </c>
      <c r="S551" s="170" t="str">
        <f aca="false">IF('ORÇ.GLOBAL P CAIXA'!N550&lt;&gt;0,'ORÇ.GLOBAL P CAIXA'!N550,"")</f>
        <v/>
      </c>
      <c r="T551" s="648" t="n">
        <f aca="false">'ORÇ.GLOBAL P CAIXA'!O550</f>
        <v>0</v>
      </c>
      <c r="U551" s="172" t="n">
        <f aca="false">'ORÇ.GLOBAL P CAIXA'!P550</f>
        <v>0</v>
      </c>
      <c r="V551" s="173" t="n">
        <f aca="false">'ORÇ.GLOBAL P CAIXA'!E550</f>
        <v>0</v>
      </c>
      <c r="W551" s="173" t="n">
        <f aca="false">F551</f>
        <v>0</v>
      </c>
      <c r="X551" s="649"/>
      <c r="Y551" s="649"/>
      <c r="Z551" s="650"/>
      <c r="AB551" s="88"/>
      <c r="AC551" s="157" t="n">
        <f aca="false">IF(B551=0,AC550,IF(ISNONTEXT(B551)=TRUE(),INT(B551),INT(LEFT(B551,FIND(".",B551)-1))))</f>
        <v>3</v>
      </c>
      <c r="AD551" s="157" t="str">
        <f aca="false">IF(AD552=1,1,IF(B551&lt;&gt;0,1,IF(C551&lt;&gt;0,1,IF(D551&lt;&gt;0,1,IF(E551&lt;&gt;0,1,"")))))</f>
        <v/>
      </c>
      <c r="AE551" s="157" t="str">
        <f aca="false">IF(AC551=0," ",IF(AC551&lt;&gt;AC550,AC551," "))</f>
        <v> </v>
      </c>
      <c r="AF551" s="88"/>
      <c r="AG551" s="75" t="e">
        <f aca="false">IF(AC551&lt;&gt;AE551,(IF(N551=0,G551*(INFORMAÇÕES!$Q$69/INFORMAÇÕES!$Q$72),IF(N551="R",G551,0))),0)</f>
        <v>#DIV/0!</v>
      </c>
      <c r="AH551" s="75" t="e">
        <f aca="false">IF(AC551&lt;&gt;AE551,(IF(N551=0,G551*(INFORMAÇÕES!$Q$70/INFORMAÇÕES!$Q$72),IF(N551="C",G551,0))),0)</f>
        <v>#DIV/0!</v>
      </c>
      <c r="AI551" s="75" t="n">
        <f aca="false">IF(AC551&lt;&gt;AE551,(IF(N551=0,G551*INFORMAÇÕES!$U$115,IF(N551="CF",G551,0))),0)</f>
        <v>0</v>
      </c>
      <c r="AJ551" s="75" t="n">
        <f aca="false">IF(AC551&lt;&gt;AE551,(IF(N551=0,G551*INFORMAÇÕES!$U$116,IF(N551="O",G551,0))),0)</f>
        <v>0</v>
      </c>
      <c r="AK551" s="75" t="n">
        <f aca="false">IF(E551&lt;&gt;0,G551,0)</f>
        <v>0</v>
      </c>
      <c r="AL551" s="75" t="n">
        <f aca="false">IF(AC551&lt;&gt;AE551,(IF(N551=0,J551*(INFORMAÇÕES!$Q$89/INFORMAÇÕES!$Q$92),IF(N551="R",J551,0))),0)</f>
        <v>0</v>
      </c>
      <c r="AM551" s="75" t="n">
        <f aca="false">IF(AC551&lt;&gt;AE551,(IF(N551=0,J551*(INFORMAÇÕES!$Q$90/INFORMAÇÕES!$Q$92),IF(N551="C",J551,0))),0)</f>
        <v>0</v>
      </c>
      <c r="AN551" s="75" t="n">
        <f aca="false">IF(AC551&lt;&gt;AE551,(IF(N551="",J551*INFORMAÇÕES!$U$115,IF(N551="CF",J551,0))),0)</f>
        <v>0</v>
      </c>
      <c r="AO551" s="75" t="n">
        <f aca="false">IF(AC551&lt;&gt;AE551,(IF(N551="",J551*INFORMAÇÕES!$U$116,IF(N551="O",J551,0))),0)</f>
        <v>0</v>
      </c>
      <c r="AP551" s="75" t="n">
        <f aca="false">IF(H551&lt;&gt;0,J551,0)</f>
        <v>0</v>
      </c>
      <c r="AQ551" s="75" t="n">
        <f aca="false">IF(K551&lt;&gt;0,L551,0)</f>
        <v>0</v>
      </c>
    </row>
    <row r="552" s="174" customFormat="true" ht="14.25" hidden="false" customHeight="false" outlineLevel="0" collapsed="false">
      <c r="A552" s="159" t="n">
        <v>540</v>
      </c>
      <c r="B552" s="160" t="n">
        <f aca="false">R552</f>
        <v>0</v>
      </c>
      <c r="C552" s="161" t="n">
        <f aca="false">T552</f>
        <v>0</v>
      </c>
      <c r="D552" s="162" t="n">
        <f aca="false">U552</f>
        <v>0</v>
      </c>
      <c r="E552" s="163" t="n">
        <f aca="false">'ORÇ.GLOBAL P CAIXA'!E551</f>
        <v>0</v>
      </c>
      <c r="F552" s="163" t="n">
        <f aca="false">IF('ORÇ.GLOBAL EMPRESA'!G551&gt;0,'ORÇ.GLOBAL EMPRESA'!G551,'ORÇ.GLOBAL P CAIXA'!F551)</f>
        <v>0</v>
      </c>
      <c r="G552" s="163" t="n">
        <f aca="false">IF(E552&lt;&gt;0,ROUND(E552*F552,2),IF(AK552=0,(SUMIF($AC$13:$AC$1012,B552,$AK$13:$AK$1012)),AK552))</f>
        <v>0</v>
      </c>
      <c r="H552" s="163" t="n">
        <f aca="false">V552</f>
        <v>0</v>
      </c>
      <c r="I552" s="163" t="n">
        <f aca="false">W552</f>
        <v>0</v>
      </c>
      <c r="J552" s="163" t="n">
        <f aca="false">IF(H552&lt;&gt;0,ROUND(H552*I552,2),IF(AP552=0,(SUMIF($AC$13:$AC$1012,B552,$AP$13:$AP$1012)),AP552))</f>
        <v>0</v>
      </c>
      <c r="K552" s="163" t="n">
        <f aca="false">H552-E552</f>
        <v>0</v>
      </c>
      <c r="L552" s="163" t="n">
        <f aca="false">J552-G552</f>
        <v>0</v>
      </c>
      <c r="M552" s="645" t="str">
        <f aca="false">IF('ORÇ.GLOBAL P CAIXA'!H551&gt;0,'ORÇ.GLOBAL P CAIXA'!H551,"")</f>
        <v/>
      </c>
      <c r="N552" s="646" t="n">
        <f aca="false">'ORÇ.GLOBAL P CAIXA'!I551</f>
        <v>0</v>
      </c>
      <c r="O552" s="166" t="str">
        <f aca="false">S552</f>
        <v/>
      </c>
      <c r="P552" s="167"/>
      <c r="Q552" s="168" t="str">
        <f aca="false">IF(B552&gt;0,"ok","ocultar")</f>
        <v>ocultar</v>
      </c>
      <c r="R552" s="647" t="n">
        <f aca="false">'ORÇ.GLOBAL P CAIXA'!B551</f>
        <v>0</v>
      </c>
      <c r="S552" s="170" t="str">
        <f aca="false">IF('ORÇ.GLOBAL P CAIXA'!N551&lt;&gt;0,'ORÇ.GLOBAL P CAIXA'!N551,"")</f>
        <v/>
      </c>
      <c r="T552" s="648" t="n">
        <f aca="false">'ORÇ.GLOBAL P CAIXA'!O551</f>
        <v>0</v>
      </c>
      <c r="U552" s="172" t="n">
        <f aca="false">'ORÇ.GLOBAL P CAIXA'!P551</f>
        <v>0</v>
      </c>
      <c r="V552" s="173" t="n">
        <f aca="false">'ORÇ.GLOBAL P CAIXA'!E551</f>
        <v>0</v>
      </c>
      <c r="W552" s="173" t="n">
        <f aca="false">F552</f>
        <v>0</v>
      </c>
      <c r="X552" s="649"/>
      <c r="Y552" s="649"/>
      <c r="Z552" s="650"/>
      <c r="AB552" s="88"/>
      <c r="AC552" s="157" t="n">
        <f aca="false">IF(B552=0,AC551,IF(ISNONTEXT(B552)=TRUE(),INT(B552),INT(LEFT(B552,FIND(".",B552)-1))))</f>
        <v>3</v>
      </c>
      <c r="AD552" s="157" t="str">
        <f aca="false">IF(AD553=1,1,IF(B552&lt;&gt;0,1,IF(C552&lt;&gt;0,1,IF(D552&lt;&gt;0,1,IF(E552&lt;&gt;0,1,"")))))</f>
        <v/>
      </c>
      <c r="AE552" s="157" t="str">
        <f aca="false">IF(AC552=0," ",IF(AC552&lt;&gt;AC551,AC552," "))</f>
        <v> </v>
      </c>
      <c r="AF552" s="88"/>
      <c r="AG552" s="75" t="e">
        <f aca="false">IF(AC552&lt;&gt;AE552,(IF(N552=0,G552*(INFORMAÇÕES!$Q$69/INFORMAÇÕES!$Q$72),IF(N552="R",G552,0))),0)</f>
        <v>#DIV/0!</v>
      </c>
      <c r="AH552" s="75" t="e">
        <f aca="false">IF(AC552&lt;&gt;AE552,(IF(N552=0,G552*(INFORMAÇÕES!$Q$70/INFORMAÇÕES!$Q$72),IF(N552="C",G552,0))),0)</f>
        <v>#DIV/0!</v>
      </c>
      <c r="AI552" s="75" t="n">
        <f aca="false">IF(AC552&lt;&gt;AE552,(IF(N552=0,G552*INFORMAÇÕES!$U$115,IF(N552="CF",G552,0))),0)</f>
        <v>0</v>
      </c>
      <c r="AJ552" s="75" t="n">
        <f aca="false">IF(AC552&lt;&gt;AE552,(IF(N552=0,G552*INFORMAÇÕES!$U$116,IF(N552="O",G552,0))),0)</f>
        <v>0</v>
      </c>
      <c r="AK552" s="75" t="n">
        <f aca="false">IF(E552&lt;&gt;0,G552,0)</f>
        <v>0</v>
      </c>
      <c r="AL552" s="75" t="n">
        <f aca="false">IF(AC552&lt;&gt;AE552,(IF(N552=0,J552*(INFORMAÇÕES!$Q$89/INFORMAÇÕES!$Q$92),IF(N552="R",J552,0))),0)</f>
        <v>0</v>
      </c>
      <c r="AM552" s="75" t="n">
        <f aca="false">IF(AC552&lt;&gt;AE552,(IF(N552=0,J552*(INFORMAÇÕES!$Q$90/INFORMAÇÕES!$Q$92),IF(N552="C",J552,0))),0)</f>
        <v>0</v>
      </c>
      <c r="AN552" s="75" t="n">
        <f aca="false">IF(AC552&lt;&gt;AE552,(IF(N552="",J552*INFORMAÇÕES!$U$115,IF(N552="CF",J552,0))),0)</f>
        <v>0</v>
      </c>
      <c r="AO552" s="75" t="n">
        <f aca="false">IF(AC552&lt;&gt;AE552,(IF(N552="",J552*INFORMAÇÕES!$U$116,IF(N552="O",J552,0))),0)</f>
        <v>0</v>
      </c>
      <c r="AP552" s="75" t="n">
        <f aca="false">IF(H552&lt;&gt;0,J552,0)</f>
        <v>0</v>
      </c>
      <c r="AQ552" s="75" t="n">
        <f aca="false">IF(K552&lt;&gt;0,L552,0)</f>
        <v>0</v>
      </c>
    </row>
    <row r="553" s="174" customFormat="true" ht="14.25" hidden="false" customHeight="false" outlineLevel="0" collapsed="false">
      <c r="A553" s="159" t="n">
        <v>541</v>
      </c>
      <c r="B553" s="160" t="n">
        <f aca="false">R553</f>
        <v>0</v>
      </c>
      <c r="C553" s="161" t="n">
        <f aca="false">T553</f>
        <v>0</v>
      </c>
      <c r="D553" s="162" t="n">
        <f aca="false">U553</f>
        <v>0</v>
      </c>
      <c r="E553" s="163" t="n">
        <f aca="false">'ORÇ.GLOBAL P CAIXA'!E552</f>
        <v>0</v>
      </c>
      <c r="F553" s="163" t="n">
        <f aca="false">IF('ORÇ.GLOBAL EMPRESA'!G552&gt;0,'ORÇ.GLOBAL EMPRESA'!G552,'ORÇ.GLOBAL P CAIXA'!F552)</f>
        <v>0</v>
      </c>
      <c r="G553" s="163" t="n">
        <f aca="false">IF(E553&lt;&gt;0,ROUND(E553*F553,2),IF(AK553=0,(SUMIF($AC$13:$AC$1012,B553,$AK$13:$AK$1012)),AK553))</f>
        <v>0</v>
      </c>
      <c r="H553" s="163" t="n">
        <f aca="false">V553</f>
        <v>0</v>
      </c>
      <c r="I553" s="163" t="n">
        <f aca="false">W553</f>
        <v>0</v>
      </c>
      <c r="J553" s="163" t="n">
        <f aca="false">IF(H553&lt;&gt;0,ROUND(H553*I553,2),IF(AP553=0,(SUMIF($AC$13:$AC$1012,B553,$AP$13:$AP$1012)),AP553))</f>
        <v>0</v>
      </c>
      <c r="K553" s="163" t="n">
        <f aca="false">H553-E553</f>
        <v>0</v>
      </c>
      <c r="L553" s="163" t="n">
        <f aca="false">J553-G553</f>
        <v>0</v>
      </c>
      <c r="M553" s="645" t="str">
        <f aca="false">IF('ORÇ.GLOBAL P CAIXA'!H552&gt;0,'ORÇ.GLOBAL P CAIXA'!H552,"")</f>
        <v/>
      </c>
      <c r="N553" s="646" t="n">
        <f aca="false">'ORÇ.GLOBAL P CAIXA'!I552</f>
        <v>0</v>
      </c>
      <c r="O553" s="166" t="str">
        <f aca="false">S553</f>
        <v/>
      </c>
      <c r="P553" s="167"/>
      <c r="Q553" s="168" t="str">
        <f aca="false">IF(B553&gt;0,"ok","ocultar")</f>
        <v>ocultar</v>
      </c>
      <c r="R553" s="647" t="n">
        <f aca="false">'ORÇ.GLOBAL P CAIXA'!B552</f>
        <v>0</v>
      </c>
      <c r="S553" s="170" t="str">
        <f aca="false">IF('ORÇ.GLOBAL P CAIXA'!N552&lt;&gt;0,'ORÇ.GLOBAL P CAIXA'!N552,"")</f>
        <v/>
      </c>
      <c r="T553" s="648" t="n">
        <f aca="false">'ORÇ.GLOBAL P CAIXA'!O552</f>
        <v>0</v>
      </c>
      <c r="U553" s="172" t="n">
        <f aca="false">'ORÇ.GLOBAL P CAIXA'!P552</f>
        <v>0</v>
      </c>
      <c r="V553" s="173" t="n">
        <f aca="false">'ORÇ.GLOBAL P CAIXA'!E552</f>
        <v>0</v>
      </c>
      <c r="W553" s="173" t="n">
        <f aca="false">F553</f>
        <v>0</v>
      </c>
      <c r="X553" s="649"/>
      <c r="Y553" s="649"/>
      <c r="Z553" s="650"/>
      <c r="AB553" s="88"/>
      <c r="AC553" s="157" t="n">
        <f aca="false">IF(B553=0,AC552,IF(ISNONTEXT(B553)=TRUE(),INT(B553),INT(LEFT(B553,FIND(".",B553)-1))))</f>
        <v>3</v>
      </c>
      <c r="AD553" s="157" t="str">
        <f aca="false">IF(AD554=1,1,IF(B553&lt;&gt;0,1,IF(C553&lt;&gt;0,1,IF(D553&lt;&gt;0,1,IF(E553&lt;&gt;0,1,"")))))</f>
        <v/>
      </c>
      <c r="AE553" s="157" t="str">
        <f aca="false">IF(AC553=0," ",IF(AC553&lt;&gt;AC552,AC553," "))</f>
        <v> </v>
      </c>
      <c r="AF553" s="88"/>
      <c r="AG553" s="75" t="e">
        <f aca="false">IF(AC553&lt;&gt;AE553,(IF(N553=0,G553*(INFORMAÇÕES!$Q$69/INFORMAÇÕES!$Q$72),IF(N553="R",G553,0))),0)</f>
        <v>#DIV/0!</v>
      </c>
      <c r="AH553" s="75" t="e">
        <f aca="false">IF(AC553&lt;&gt;AE553,(IF(N553=0,G553*(INFORMAÇÕES!$Q$70/INFORMAÇÕES!$Q$72),IF(N553="C",G553,0))),0)</f>
        <v>#DIV/0!</v>
      </c>
      <c r="AI553" s="75" t="n">
        <f aca="false">IF(AC553&lt;&gt;AE553,(IF(N553=0,G553*INFORMAÇÕES!$U$115,IF(N553="CF",G553,0))),0)</f>
        <v>0</v>
      </c>
      <c r="AJ553" s="75" t="n">
        <f aca="false">IF(AC553&lt;&gt;AE553,(IF(N553=0,G553*INFORMAÇÕES!$U$116,IF(N553="O",G553,0))),0)</f>
        <v>0</v>
      </c>
      <c r="AK553" s="75" t="n">
        <f aca="false">IF(E553&lt;&gt;0,G553,0)</f>
        <v>0</v>
      </c>
      <c r="AL553" s="75" t="n">
        <f aca="false">IF(AC553&lt;&gt;AE553,(IF(N553=0,J553*(INFORMAÇÕES!$Q$89/INFORMAÇÕES!$Q$92),IF(N553="R",J553,0))),0)</f>
        <v>0</v>
      </c>
      <c r="AM553" s="75" t="n">
        <f aca="false">IF(AC553&lt;&gt;AE553,(IF(N553=0,J553*(INFORMAÇÕES!$Q$90/INFORMAÇÕES!$Q$92),IF(N553="C",J553,0))),0)</f>
        <v>0</v>
      </c>
      <c r="AN553" s="75" t="n">
        <f aca="false">IF(AC553&lt;&gt;AE553,(IF(N553="",J553*INFORMAÇÕES!$U$115,IF(N553="CF",J553,0))),0)</f>
        <v>0</v>
      </c>
      <c r="AO553" s="75" t="n">
        <f aca="false">IF(AC553&lt;&gt;AE553,(IF(N553="",J553*INFORMAÇÕES!$U$116,IF(N553="O",J553,0))),0)</f>
        <v>0</v>
      </c>
      <c r="AP553" s="75" t="n">
        <f aca="false">IF(H553&lt;&gt;0,J553,0)</f>
        <v>0</v>
      </c>
      <c r="AQ553" s="75" t="n">
        <f aca="false">IF(K553&lt;&gt;0,L553,0)</f>
        <v>0</v>
      </c>
    </row>
    <row r="554" s="174" customFormat="true" ht="14.25" hidden="false" customHeight="false" outlineLevel="0" collapsed="false">
      <c r="A554" s="159" t="n">
        <v>542</v>
      </c>
      <c r="B554" s="160" t="n">
        <f aca="false">R554</f>
        <v>0</v>
      </c>
      <c r="C554" s="161" t="n">
        <f aca="false">T554</f>
        <v>0</v>
      </c>
      <c r="D554" s="162" t="n">
        <f aca="false">U554</f>
        <v>0</v>
      </c>
      <c r="E554" s="163" t="n">
        <f aca="false">'ORÇ.GLOBAL P CAIXA'!E553</f>
        <v>0</v>
      </c>
      <c r="F554" s="163" t="n">
        <f aca="false">IF('ORÇ.GLOBAL EMPRESA'!G553&gt;0,'ORÇ.GLOBAL EMPRESA'!G553,'ORÇ.GLOBAL P CAIXA'!F553)</f>
        <v>0</v>
      </c>
      <c r="G554" s="163" t="n">
        <f aca="false">IF(E554&lt;&gt;0,ROUND(E554*F554,2),IF(AK554=0,(SUMIF($AC$13:$AC$1012,B554,$AK$13:$AK$1012)),AK554))</f>
        <v>0</v>
      </c>
      <c r="H554" s="163" t="n">
        <f aca="false">V554</f>
        <v>0</v>
      </c>
      <c r="I554" s="163" t="n">
        <f aca="false">W554</f>
        <v>0</v>
      </c>
      <c r="J554" s="163" t="n">
        <f aca="false">IF(H554&lt;&gt;0,ROUND(H554*I554,2),IF(AP554=0,(SUMIF($AC$13:$AC$1012,B554,$AP$13:$AP$1012)),AP554))</f>
        <v>0</v>
      </c>
      <c r="K554" s="163" t="n">
        <f aca="false">H554-E554</f>
        <v>0</v>
      </c>
      <c r="L554" s="163" t="n">
        <f aca="false">J554-G554</f>
        <v>0</v>
      </c>
      <c r="M554" s="645" t="str">
        <f aca="false">IF('ORÇ.GLOBAL P CAIXA'!H553&gt;0,'ORÇ.GLOBAL P CAIXA'!H553,"")</f>
        <v/>
      </c>
      <c r="N554" s="646" t="n">
        <f aca="false">'ORÇ.GLOBAL P CAIXA'!I553</f>
        <v>0</v>
      </c>
      <c r="O554" s="166" t="str">
        <f aca="false">S554</f>
        <v/>
      </c>
      <c r="P554" s="167"/>
      <c r="Q554" s="168" t="str">
        <f aca="false">IF(B554&gt;0,"ok","ocultar")</f>
        <v>ocultar</v>
      </c>
      <c r="R554" s="647" t="n">
        <f aca="false">'ORÇ.GLOBAL P CAIXA'!B553</f>
        <v>0</v>
      </c>
      <c r="S554" s="170" t="str">
        <f aca="false">IF('ORÇ.GLOBAL P CAIXA'!N553&lt;&gt;0,'ORÇ.GLOBAL P CAIXA'!N553,"")</f>
        <v/>
      </c>
      <c r="T554" s="648" t="n">
        <f aca="false">'ORÇ.GLOBAL P CAIXA'!O553</f>
        <v>0</v>
      </c>
      <c r="U554" s="172" t="n">
        <f aca="false">'ORÇ.GLOBAL P CAIXA'!P553</f>
        <v>0</v>
      </c>
      <c r="V554" s="173" t="n">
        <f aca="false">'ORÇ.GLOBAL P CAIXA'!E553</f>
        <v>0</v>
      </c>
      <c r="W554" s="173" t="n">
        <f aca="false">F554</f>
        <v>0</v>
      </c>
      <c r="X554" s="649"/>
      <c r="Y554" s="649"/>
      <c r="Z554" s="650"/>
      <c r="AB554" s="88"/>
      <c r="AC554" s="157" t="n">
        <f aca="false">IF(B554=0,AC553,IF(ISNONTEXT(B554)=TRUE(),INT(B554),INT(LEFT(B554,FIND(".",B554)-1))))</f>
        <v>3</v>
      </c>
      <c r="AD554" s="157" t="str">
        <f aca="false">IF(AD555=1,1,IF(B554&lt;&gt;0,1,IF(C554&lt;&gt;0,1,IF(D554&lt;&gt;0,1,IF(E554&lt;&gt;0,1,"")))))</f>
        <v/>
      </c>
      <c r="AE554" s="157" t="str">
        <f aca="false">IF(AC554=0," ",IF(AC554&lt;&gt;AC553,AC554," "))</f>
        <v> </v>
      </c>
      <c r="AF554" s="88"/>
      <c r="AG554" s="75" t="e">
        <f aca="false">IF(AC554&lt;&gt;AE554,(IF(N554=0,G554*(INFORMAÇÕES!$Q$69/INFORMAÇÕES!$Q$72),IF(N554="R",G554,0))),0)</f>
        <v>#DIV/0!</v>
      </c>
      <c r="AH554" s="75" t="e">
        <f aca="false">IF(AC554&lt;&gt;AE554,(IF(N554=0,G554*(INFORMAÇÕES!$Q$70/INFORMAÇÕES!$Q$72),IF(N554="C",G554,0))),0)</f>
        <v>#DIV/0!</v>
      </c>
      <c r="AI554" s="75" t="n">
        <f aca="false">IF(AC554&lt;&gt;AE554,(IF(N554=0,G554*INFORMAÇÕES!$U$115,IF(N554="CF",G554,0))),0)</f>
        <v>0</v>
      </c>
      <c r="AJ554" s="75" t="n">
        <f aca="false">IF(AC554&lt;&gt;AE554,(IF(N554=0,G554*INFORMAÇÕES!$U$116,IF(N554="O",G554,0))),0)</f>
        <v>0</v>
      </c>
      <c r="AK554" s="75" t="n">
        <f aca="false">IF(E554&lt;&gt;0,G554,0)</f>
        <v>0</v>
      </c>
      <c r="AL554" s="75" t="n">
        <f aca="false">IF(AC554&lt;&gt;AE554,(IF(N554=0,J554*(INFORMAÇÕES!$Q$89/INFORMAÇÕES!$Q$92),IF(N554="R",J554,0))),0)</f>
        <v>0</v>
      </c>
      <c r="AM554" s="75" t="n">
        <f aca="false">IF(AC554&lt;&gt;AE554,(IF(N554=0,J554*(INFORMAÇÕES!$Q$90/INFORMAÇÕES!$Q$92),IF(N554="C",J554,0))),0)</f>
        <v>0</v>
      </c>
      <c r="AN554" s="75" t="n">
        <f aca="false">IF(AC554&lt;&gt;AE554,(IF(N554="",J554*INFORMAÇÕES!$U$115,IF(N554="CF",J554,0))),0)</f>
        <v>0</v>
      </c>
      <c r="AO554" s="75" t="n">
        <f aca="false">IF(AC554&lt;&gt;AE554,(IF(N554="",J554*INFORMAÇÕES!$U$116,IF(N554="O",J554,0))),0)</f>
        <v>0</v>
      </c>
      <c r="AP554" s="75" t="n">
        <f aca="false">IF(H554&lt;&gt;0,J554,0)</f>
        <v>0</v>
      </c>
      <c r="AQ554" s="75" t="n">
        <f aca="false">IF(K554&lt;&gt;0,L554,0)</f>
        <v>0</v>
      </c>
    </row>
    <row r="555" s="174" customFormat="true" ht="14.25" hidden="false" customHeight="false" outlineLevel="0" collapsed="false">
      <c r="A555" s="159" t="n">
        <v>543</v>
      </c>
      <c r="B555" s="160" t="n">
        <f aca="false">R555</f>
        <v>0</v>
      </c>
      <c r="C555" s="161" t="n">
        <f aca="false">T555</f>
        <v>0</v>
      </c>
      <c r="D555" s="162" t="n">
        <f aca="false">U555</f>
        <v>0</v>
      </c>
      <c r="E555" s="163" t="n">
        <f aca="false">'ORÇ.GLOBAL P CAIXA'!E554</f>
        <v>0</v>
      </c>
      <c r="F555" s="163" t="n">
        <f aca="false">IF('ORÇ.GLOBAL EMPRESA'!G554&gt;0,'ORÇ.GLOBAL EMPRESA'!G554,'ORÇ.GLOBAL P CAIXA'!F554)</f>
        <v>0</v>
      </c>
      <c r="G555" s="163" t="n">
        <f aca="false">IF(E555&lt;&gt;0,ROUND(E555*F555,2),IF(AK555=0,(SUMIF($AC$13:$AC$1012,B555,$AK$13:$AK$1012)),AK555))</f>
        <v>0</v>
      </c>
      <c r="H555" s="163" t="n">
        <f aca="false">V555</f>
        <v>0</v>
      </c>
      <c r="I555" s="163" t="n">
        <f aca="false">W555</f>
        <v>0</v>
      </c>
      <c r="J555" s="163" t="n">
        <f aca="false">IF(H555&lt;&gt;0,ROUND(H555*I555,2),IF(AP555=0,(SUMIF($AC$13:$AC$1012,B555,$AP$13:$AP$1012)),AP555))</f>
        <v>0</v>
      </c>
      <c r="K555" s="163" t="n">
        <f aca="false">H555-E555</f>
        <v>0</v>
      </c>
      <c r="L555" s="163" t="n">
        <f aca="false">J555-G555</f>
        <v>0</v>
      </c>
      <c r="M555" s="645" t="str">
        <f aca="false">IF('ORÇ.GLOBAL P CAIXA'!H554&gt;0,'ORÇ.GLOBAL P CAIXA'!H554,"")</f>
        <v/>
      </c>
      <c r="N555" s="646" t="n">
        <f aca="false">'ORÇ.GLOBAL P CAIXA'!I554</f>
        <v>0</v>
      </c>
      <c r="O555" s="166" t="str">
        <f aca="false">S555</f>
        <v/>
      </c>
      <c r="P555" s="167"/>
      <c r="Q555" s="168" t="str">
        <f aca="false">IF(B555&gt;0,"ok","ocultar")</f>
        <v>ocultar</v>
      </c>
      <c r="R555" s="647" t="n">
        <f aca="false">'ORÇ.GLOBAL P CAIXA'!B554</f>
        <v>0</v>
      </c>
      <c r="S555" s="170" t="str">
        <f aca="false">IF('ORÇ.GLOBAL P CAIXA'!N554&lt;&gt;0,'ORÇ.GLOBAL P CAIXA'!N554,"")</f>
        <v/>
      </c>
      <c r="T555" s="648" t="n">
        <f aca="false">'ORÇ.GLOBAL P CAIXA'!O554</f>
        <v>0</v>
      </c>
      <c r="U555" s="172" t="n">
        <f aca="false">'ORÇ.GLOBAL P CAIXA'!P554</f>
        <v>0</v>
      </c>
      <c r="V555" s="173" t="n">
        <f aca="false">'ORÇ.GLOBAL P CAIXA'!E554</f>
        <v>0</v>
      </c>
      <c r="W555" s="173" t="n">
        <f aca="false">F555</f>
        <v>0</v>
      </c>
      <c r="X555" s="649"/>
      <c r="Y555" s="649"/>
      <c r="Z555" s="650"/>
      <c r="AB555" s="88"/>
      <c r="AC555" s="157" t="n">
        <f aca="false">IF(B555=0,AC554,IF(ISNONTEXT(B555)=TRUE(),INT(B555),INT(LEFT(B555,FIND(".",B555)-1))))</f>
        <v>3</v>
      </c>
      <c r="AD555" s="157" t="str">
        <f aca="false">IF(AD556=1,1,IF(B555&lt;&gt;0,1,IF(C555&lt;&gt;0,1,IF(D555&lt;&gt;0,1,IF(E555&lt;&gt;0,1,"")))))</f>
        <v/>
      </c>
      <c r="AE555" s="157" t="str">
        <f aca="false">IF(AC555=0," ",IF(AC555&lt;&gt;AC554,AC555," "))</f>
        <v> </v>
      </c>
      <c r="AF555" s="88"/>
      <c r="AG555" s="75" t="e">
        <f aca="false">IF(AC555&lt;&gt;AE555,(IF(N555=0,G555*(INFORMAÇÕES!$Q$69/INFORMAÇÕES!$Q$72),IF(N555="R",G555,0))),0)</f>
        <v>#DIV/0!</v>
      </c>
      <c r="AH555" s="75" t="e">
        <f aca="false">IF(AC555&lt;&gt;AE555,(IF(N555=0,G555*(INFORMAÇÕES!$Q$70/INFORMAÇÕES!$Q$72),IF(N555="C",G555,0))),0)</f>
        <v>#DIV/0!</v>
      </c>
      <c r="AI555" s="75" t="n">
        <f aca="false">IF(AC555&lt;&gt;AE555,(IF(N555=0,G555*INFORMAÇÕES!$U$115,IF(N555="CF",G555,0))),0)</f>
        <v>0</v>
      </c>
      <c r="AJ555" s="75" t="n">
        <f aca="false">IF(AC555&lt;&gt;AE555,(IF(N555=0,G555*INFORMAÇÕES!$U$116,IF(N555="O",G555,0))),0)</f>
        <v>0</v>
      </c>
      <c r="AK555" s="75" t="n">
        <f aca="false">IF(E555&lt;&gt;0,G555,0)</f>
        <v>0</v>
      </c>
      <c r="AL555" s="75" t="n">
        <f aca="false">IF(AC555&lt;&gt;AE555,(IF(N555=0,J555*(INFORMAÇÕES!$Q$89/INFORMAÇÕES!$Q$92),IF(N555="R",J555,0))),0)</f>
        <v>0</v>
      </c>
      <c r="AM555" s="75" t="n">
        <f aca="false">IF(AC555&lt;&gt;AE555,(IF(N555=0,J555*(INFORMAÇÕES!$Q$90/INFORMAÇÕES!$Q$92),IF(N555="C",J555,0))),0)</f>
        <v>0</v>
      </c>
      <c r="AN555" s="75" t="n">
        <f aca="false">IF(AC555&lt;&gt;AE555,(IF(N555="",J555*INFORMAÇÕES!$U$115,IF(N555="CF",J555,0))),0)</f>
        <v>0</v>
      </c>
      <c r="AO555" s="75" t="n">
        <f aca="false">IF(AC555&lt;&gt;AE555,(IF(N555="",J555*INFORMAÇÕES!$U$116,IF(N555="O",J555,0))),0)</f>
        <v>0</v>
      </c>
      <c r="AP555" s="75" t="n">
        <f aca="false">IF(H555&lt;&gt;0,J555,0)</f>
        <v>0</v>
      </c>
      <c r="AQ555" s="75" t="n">
        <f aca="false">IF(K555&lt;&gt;0,L555,0)</f>
        <v>0</v>
      </c>
    </row>
    <row r="556" s="174" customFormat="true" ht="14.25" hidden="false" customHeight="false" outlineLevel="0" collapsed="false">
      <c r="A556" s="159" t="n">
        <v>544</v>
      </c>
      <c r="B556" s="160" t="n">
        <f aca="false">R556</f>
        <v>0</v>
      </c>
      <c r="C556" s="161" t="n">
        <f aca="false">T556</f>
        <v>0</v>
      </c>
      <c r="D556" s="162" t="n">
        <f aca="false">U556</f>
        <v>0</v>
      </c>
      <c r="E556" s="163" t="n">
        <f aca="false">'ORÇ.GLOBAL P CAIXA'!E555</f>
        <v>0</v>
      </c>
      <c r="F556" s="163" t="n">
        <f aca="false">IF('ORÇ.GLOBAL EMPRESA'!G555&gt;0,'ORÇ.GLOBAL EMPRESA'!G555,'ORÇ.GLOBAL P CAIXA'!F555)</f>
        <v>0</v>
      </c>
      <c r="G556" s="163" t="n">
        <f aca="false">IF(E556&lt;&gt;0,ROUND(E556*F556,2),IF(AK556=0,(SUMIF($AC$13:$AC$1012,B556,$AK$13:$AK$1012)),AK556))</f>
        <v>0</v>
      </c>
      <c r="H556" s="163" t="n">
        <f aca="false">V556</f>
        <v>0</v>
      </c>
      <c r="I556" s="163" t="n">
        <f aca="false">W556</f>
        <v>0</v>
      </c>
      <c r="J556" s="163" t="n">
        <f aca="false">IF(H556&lt;&gt;0,ROUND(H556*I556,2),IF(AP556=0,(SUMIF($AC$13:$AC$1012,B556,$AP$13:$AP$1012)),AP556))</f>
        <v>0</v>
      </c>
      <c r="K556" s="163" t="n">
        <f aca="false">H556-E556</f>
        <v>0</v>
      </c>
      <c r="L556" s="163" t="n">
        <f aca="false">J556-G556</f>
        <v>0</v>
      </c>
      <c r="M556" s="645" t="str">
        <f aca="false">IF('ORÇ.GLOBAL P CAIXA'!H555&gt;0,'ORÇ.GLOBAL P CAIXA'!H555,"")</f>
        <v/>
      </c>
      <c r="N556" s="646" t="n">
        <f aca="false">'ORÇ.GLOBAL P CAIXA'!I555</f>
        <v>0</v>
      </c>
      <c r="O556" s="166" t="str">
        <f aca="false">S556</f>
        <v/>
      </c>
      <c r="P556" s="167"/>
      <c r="Q556" s="168" t="str">
        <f aca="false">IF(B556&gt;0,"ok","ocultar")</f>
        <v>ocultar</v>
      </c>
      <c r="R556" s="647" t="n">
        <f aca="false">'ORÇ.GLOBAL P CAIXA'!B555</f>
        <v>0</v>
      </c>
      <c r="S556" s="170" t="str">
        <f aca="false">IF('ORÇ.GLOBAL P CAIXA'!N555&lt;&gt;0,'ORÇ.GLOBAL P CAIXA'!N555,"")</f>
        <v/>
      </c>
      <c r="T556" s="648" t="n">
        <f aca="false">'ORÇ.GLOBAL P CAIXA'!O555</f>
        <v>0</v>
      </c>
      <c r="U556" s="172" t="n">
        <f aca="false">'ORÇ.GLOBAL P CAIXA'!P555</f>
        <v>0</v>
      </c>
      <c r="V556" s="173" t="n">
        <f aca="false">'ORÇ.GLOBAL P CAIXA'!E555</f>
        <v>0</v>
      </c>
      <c r="W556" s="173" t="n">
        <f aca="false">F556</f>
        <v>0</v>
      </c>
      <c r="X556" s="649"/>
      <c r="Y556" s="649"/>
      <c r="Z556" s="650"/>
      <c r="AB556" s="88"/>
      <c r="AC556" s="157" t="n">
        <f aca="false">IF(B556=0,AC555,IF(ISNONTEXT(B556)=TRUE(),INT(B556),INT(LEFT(B556,FIND(".",B556)-1))))</f>
        <v>3</v>
      </c>
      <c r="AD556" s="157" t="str">
        <f aca="false">IF(AD557=1,1,IF(B556&lt;&gt;0,1,IF(C556&lt;&gt;0,1,IF(D556&lt;&gt;0,1,IF(E556&lt;&gt;0,1,"")))))</f>
        <v/>
      </c>
      <c r="AE556" s="157" t="str">
        <f aca="false">IF(AC556=0," ",IF(AC556&lt;&gt;AC555,AC556," "))</f>
        <v> </v>
      </c>
      <c r="AF556" s="88"/>
      <c r="AG556" s="75" t="e">
        <f aca="false">IF(AC556&lt;&gt;AE556,(IF(N556=0,G556*(INFORMAÇÕES!$Q$69/INFORMAÇÕES!$Q$72),IF(N556="R",G556,0))),0)</f>
        <v>#DIV/0!</v>
      </c>
      <c r="AH556" s="75" t="e">
        <f aca="false">IF(AC556&lt;&gt;AE556,(IF(N556=0,G556*(INFORMAÇÕES!$Q$70/INFORMAÇÕES!$Q$72),IF(N556="C",G556,0))),0)</f>
        <v>#DIV/0!</v>
      </c>
      <c r="AI556" s="75" t="n">
        <f aca="false">IF(AC556&lt;&gt;AE556,(IF(N556=0,G556*INFORMAÇÕES!$U$115,IF(N556="CF",G556,0))),0)</f>
        <v>0</v>
      </c>
      <c r="AJ556" s="75" t="n">
        <f aca="false">IF(AC556&lt;&gt;AE556,(IF(N556=0,G556*INFORMAÇÕES!$U$116,IF(N556="O",G556,0))),0)</f>
        <v>0</v>
      </c>
      <c r="AK556" s="75" t="n">
        <f aca="false">IF(E556&lt;&gt;0,G556,0)</f>
        <v>0</v>
      </c>
      <c r="AL556" s="75" t="n">
        <f aca="false">IF(AC556&lt;&gt;AE556,(IF(N556=0,J556*(INFORMAÇÕES!$Q$89/INFORMAÇÕES!$Q$92),IF(N556="R",J556,0))),0)</f>
        <v>0</v>
      </c>
      <c r="AM556" s="75" t="n">
        <f aca="false">IF(AC556&lt;&gt;AE556,(IF(N556=0,J556*(INFORMAÇÕES!$Q$90/INFORMAÇÕES!$Q$92),IF(N556="C",J556,0))),0)</f>
        <v>0</v>
      </c>
      <c r="AN556" s="75" t="n">
        <f aca="false">IF(AC556&lt;&gt;AE556,(IF(N556="",J556*INFORMAÇÕES!$U$115,IF(N556="CF",J556,0))),0)</f>
        <v>0</v>
      </c>
      <c r="AO556" s="75" t="n">
        <f aca="false">IF(AC556&lt;&gt;AE556,(IF(N556="",J556*INFORMAÇÕES!$U$116,IF(N556="O",J556,0))),0)</f>
        <v>0</v>
      </c>
      <c r="AP556" s="75" t="n">
        <f aca="false">IF(H556&lt;&gt;0,J556,0)</f>
        <v>0</v>
      </c>
      <c r="AQ556" s="75" t="n">
        <f aca="false">IF(K556&lt;&gt;0,L556,0)</f>
        <v>0</v>
      </c>
    </row>
    <row r="557" s="174" customFormat="true" ht="14.25" hidden="false" customHeight="false" outlineLevel="0" collapsed="false">
      <c r="A557" s="159" t="n">
        <v>545</v>
      </c>
      <c r="B557" s="160" t="n">
        <f aca="false">R557</f>
        <v>0</v>
      </c>
      <c r="C557" s="161" t="n">
        <f aca="false">T557</f>
        <v>0</v>
      </c>
      <c r="D557" s="162" t="n">
        <f aca="false">U557</f>
        <v>0</v>
      </c>
      <c r="E557" s="163" t="n">
        <f aca="false">'ORÇ.GLOBAL P CAIXA'!E556</f>
        <v>0</v>
      </c>
      <c r="F557" s="163" t="n">
        <f aca="false">IF('ORÇ.GLOBAL EMPRESA'!G556&gt;0,'ORÇ.GLOBAL EMPRESA'!G556,'ORÇ.GLOBAL P CAIXA'!F556)</f>
        <v>0</v>
      </c>
      <c r="G557" s="163" t="n">
        <f aca="false">IF(E557&lt;&gt;0,ROUND(E557*F557,2),IF(AK557=0,(SUMIF($AC$13:$AC$1012,B557,$AK$13:$AK$1012)),AK557))</f>
        <v>0</v>
      </c>
      <c r="H557" s="163" t="n">
        <f aca="false">V557</f>
        <v>0</v>
      </c>
      <c r="I557" s="163" t="n">
        <f aca="false">W557</f>
        <v>0</v>
      </c>
      <c r="J557" s="163" t="n">
        <f aca="false">IF(H557&lt;&gt;0,ROUND(H557*I557,2),IF(AP557=0,(SUMIF($AC$13:$AC$1012,B557,$AP$13:$AP$1012)),AP557))</f>
        <v>0</v>
      </c>
      <c r="K557" s="163" t="n">
        <f aca="false">H557-E557</f>
        <v>0</v>
      </c>
      <c r="L557" s="163" t="n">
        <f aca="false">J557-G557</f>
        <v>0</v>
      </c>
      <c r="M557" s="645" t="str">
        <f aca="false">IF('ORÇ.GLOBAL P CAIXA'!H556&gt;0,'ORÇ.GLOBAL P CAIXA'!H556,"")</f>
        <v/>
      </c>
      <c r="N557" s="646" t="n">
        <f aca="false">'ORÇ.GLOBAL P CAIXA'!I556</f>
        <v>0</v>
      </c>
      <c r="O557" s="166" t="str">
        <f aca="false">S557</f>
        <v/>
      </c>
      <c r="P557" s="167"/>
      <c r="Q557" s="168" t="str">
        <f aca="false">IF(B557&gt;0,"ok","ocultar")</f>
        <v>ocultar</v>
      </c>
      <c r="R557" s="647" t="n">
        <f aca="false">'ORÇ.GLOBAL P CAIXA'!B556</f>
        <v>0</v>
      </c>
      <c r="S557" s="170" t="str">
        <f aca="false">IF('ORÇ.GLOBAL P CAIXA'!N556&lt;&gt;0,'ORÇ.GLOBAL P CAIXA'!N556,"")</f>
        <v/>
      </c>
      <c r="T557" s="648" t="n">
        <f aca="false">'ORÇ.GLOBAL P CAIXA'!O556</f>
        <v>0</v>
      </c>
      <c r="U557" s="172" t="n">
        <f aca="false">'ORÇ.GLOBAL P CAIXA'!P556</f>
        <v>0</v>
      </c>
      <c r="V557" s="173" t="n">
        <f aca="false">'ORÇ.GLOBAL P CAIXA'!E556</f>
        <v>0</v>
      </c>
      <c r="W557" s="173" t="n">
        <f aca="false">F557</f>
        <v>0</v>
      </c>
      <c r="X557" s="649"/>
      <c r="Y557" s="649"/>
      <c r="Z557" s="650"/>
      <c r="AB557" s="88"/>
      <c r="AC557" s="157" t="n">
        <f aca="false">IF(B557=0,AC556,IF(ISNONTEXT(B557)=TRUE(),INT(B557),INT(LEFT(B557,FIND(".",B557)-1))))</f>
        <v>3</v>
      </c>
      <c r="AD557" s="157" t="str">
        <f aca="false">IF(AD558=1,1,IF(B557&lt;&gt;0,1,IF(C557&lt;&gt;0,1,IF(D557&lt;&gt;0,1,IF(E557&lt;&gt;0,1,"")))))</f>
        <v/>
      </c>
      <c r="AE557" s="157" t="str">
        <f aca="false">IF(AC557=0," ",IF(AC557&lt;&gt;AC556,AC557," "))</f>
        <v> </v>
      </c>
      <c r="AF557" s="88"/>
      <c r="AG557" s="75" t="e">
        <f aca="false">IF(AC557&lt;&gt;AE557,(IF(N557=0,G557*(INFORMAÇÕES!$Q$69/INFORMAÇÕES!$Q$72),IF(N557="R",G557,0))),0)</f>
        <v>#DIV/0!</v>
      </c>
      <c r="AH557" s="75" t="e">
        <f aca="false">IF(AC557&lt;&gt;AE557,(IF(N557=0,G557*(INFORMAÇÕES!$Q$70/INFORMAÇÕES!$Q$72),IF(N557="C",G557,0))),0)</f>
        <v>#DIV/0!</v>
      </c>
      <c r="AI557" s="75" t="n">
        <f aca="false">IF(AC557&lt;&gt;AE557,(IF(N557=0,G557*INFORMAÇÕES!$U$115,IF(N557="CF",G557,0))),0)</f>
        <v>0</v>
      </c>
      <c r="AJ557" s="75" t="n">
        <f aca="false">IF(AC557&lt;&gt;AE557,(IF(N557=0,G557*INFORMAÇÕES!$U$116,IF(N557="O",G557,0))),0)</f>
        <v>0</v>
      </c>
      <c r="AK557" s="75" t="n">
        <f aca="false">IF(E557&lt;&gt;0,G557,0)</f>
        <v>0</v>
      </c>
      <c r="AL557" s="75" t="n">
        <f aca="false">IF(AC557&lt;&gt;AE557,(IF(N557=0,J557*(INFORMAÇÕES!$Q$89/INFORMAÇÕES!$Q$92),IF(N557="R",J557,0))),0)</f>
        <v>0</v>
      </c>
      <c r="AM557" s="75" t="n">
        <f aca="false">IF(AC557&lt;&gt;AE557,(IF(N557=0,J557*(INFORMAÇÕES!$Q$90/INFORMAÇÕES!$Q$92),IF(N557="C",J557,0))),0)</f>
        <v>0</v>
      </c>
      <c r="AN557" s="75" t="n">
        <f aca="false">IF(AC557&lt;&gt;AE557,(IF(N557="",J557*INFORMAÇÕES!$U$115,IF(N557="CF",J557,0))),0)</f>
        <v>0</v>
      </c>
      <c r="AO557" s="75" t="n">
        <f aca="false">IF(AC557&lt;&gt;AE557,(IF(N557="",J557*INFORMAÇÕES!$U$116,IF(N557="O",J557,0))),0)</f>
        <v>0</v>
      </c>
      <c r="AP557" s="75" t="n">
        <f aca="false">IF(H557&lt;&gt;0,J557,0)</f>
        <v>0</v>
      </c>
      <c r="AQ557" s="75" t="n">
        <f aca="false">IF(K557&lt;&gt;0,L557,0)</f>
        <v>0</v>
      </c>
    </row>
    <row r="558" s="174" customFormat="true" ht="14.25" hidden="false" customHeight="false" outlineLevel="0" collapsed="false">
      <c r="A558" s="159" t="n">
        <v>546</v>
      </c>
      <c r="B558" s="160" t="n">
        <f aca="false">R558</f>
        <v>0</v>
      </c>
      <c r="C558" s="161" t="n">
        <f aca="false">T558</f>
        <v>0</v>
      </c>
      <c r="D558" s="162" t="n">
        <f aca="false">U558</f>
        <v>0</v>
      </c>
      <c r="E558" s="163" t="n">
        <f aca="false">'ORÇ.GLOBAL P CAIXA'!E557</f>
        <v>0</v>
      </c>
      <c r="F558" s="163" t="n">
        <f aca="false">IF('ORÇ.GLOBAL EMPRESA'!G557&gt;0,'ORÇ.GLOBAL EMPRESA'!G557,'ORÇ.GLOBAL P CAIXA'!F557)</f>
        <v>0</v>
      </c>
      <c r="G558" s="163" t="n">
        <f aca="false">IF(E558&lt;&gt;0,ROUND(E558*F558,2),IF(AK558=0,(SUMIF($AC$13:$AC$1012,B558,$AK$13:$AK$1012)),AK558))</f>
        <v>0</v>
      </c>
      <c r="H558" s="163" t="n">
        <f aca="false">V558</f>
        <v>0</v>
      </c>
      <c r="I558" s="163" t="n">
        <f aca="false">W558</f>
        <v>0</v>
      </c>
      <c r="J558" s="163" t="n">
        <f aca="false">IF(H558&lt;&gt;0,ROUND(H558*I558,2),IF(AP558=0,(SUMIF($AC$13:$AC$1012,B558,$AP$13:$AP$1012)),AP558))</f>
        <v>0</v>
      </c>
      <c r="K558" s="163" t="n">
        <f aca="false">H558-E558</f>
        <v>0</v>
      </c>
      <c r="L558" s="163" t="n">
        <f aca="false">J558-G558</f>
        <v>0</v>
      </c>
      <c r="M558" s="645" t="str">
        <f aca="false">IF('ORÇ.GLOBAL P CAIXA'!H557&gt;0,'ORÇ.GLOBAL P CAIXA'!H557,"")</f>
        <v/>
      </c>
      <c r="N558" s="646" t="n">
        <f aca="false">'ORÇ.GLOBAL P CAIXA'!I557</f>
        <v>0</v>
      </c>
      <c r="O558" s="166" t="str">
        <f aca="false">S558</f>
        <v/>
      </c>
      <c r="P558" s="167"/>
      <c r="Q558" s="168" t="str">
        <f aca="false">IF(B558&gt;0,"ok","ocultar")</f>
        <v>ocultar</v>
      </c>
      <c r="R558" s="647" t="n">
        <f aca="false">'ORÇ.GLOBAL P CAIXA'!B557</f>
        <v>0</v>
      </c>
      <c r="S558" s="170" t="str">
        <f aca="false">IF('ORÇ.GLOBAL P CAIXA'!N557&lt;&gt;0,'ORÇ.GLOBAL P CAIXA'!N557,"")</f>
        <v/>
      </c>
      <c r="T558" s="648" t="n">
        <f aca="false">'ORÇ.GLOBAL P CAIXA'!O557</f>
        <v>0</v>
      </c>
      <c r="U558" s="172" t="n">
        <f aca="false">'ORÇ.GLOBAL P CAIXA'!P557</f>
        <v>0</v>
      </c>
      <c r="V558" s="173" t="n">
        <f aca="false">'ORÇ.GLOBAL P CAIXA'!E557</f>
        <v>0</v>
      </c>
      <c r="W558" s="173" t="n">
        <f aca="false">F558</f>
        <v>0</v>
      </c>
      <c r="X558" s="649"/>
      <c r="Y558" s="649"/>
      <c r="Z558" s="650"/>
      <c r="AB558" s="88"/>
      <c r="AC558" s="157" t="n">
        <f aca="false">IF(B558=0,AC557,IF(ISNONTEXT(B558)=TRUE(),INT(B558),INT(LEFT(B558,FIND(".",B558)-1))))</f>
        <v>3</v>
      </c>
      <c r="AD558" s="157" t="str">
        <f aca="false">IF(AD559=1,1,IF(B558&lt;&gt;0,1,IF(C558&lt;&gt;0,1,IF(D558&lt;&gt;0,1,IF(E558&lt;&gt;0,1,"")))))</f>
        <v/>
      </c>
      <c r="AE558" s="157" t="str">
        <f aca="false">IF(AC558=0," ",IF(AC558&lt;&gt;AC557,AC558," "))</f>
        <v> </v>
      </c>
      <c r="AF558" s="88"/>
      <c r="AG558" s="75" t="e">
        <f aca="false">IF(AC558&lt;&gt;AE558,(IF(N558=0,G558*(INFORMAÇÕES!$Q$69/INFORMAÇÕES!$Q$72),IF(N558="R",G558,0))),0)</f>
        <v>#DIV/0!</v>
      </c>
      <c r="AH558" s="75" t="e">
        <f aca="false">IF(AC558&lt;&gt;AE558,(IF(N558=0,G558*(INFORMAÇÕES!$Q$70/INFORMAÇÕES!$Q$72),IF(N558="C",G558,0))),0)</f>
        <v>#DIV/0!</v>
      </c>
      <c r="AI558" s="75" t="n">
        <f aca="false">IF(AC558&lt;&gt;AE558,(IF(N558=0,G558*INFORMAÇÕES!$U$115,IF(N558="CF",G558,0))),0)</f>
        <v>0</v>
      </c>
      <c r="AJ558" s="75" t="n">
        <f aca="false">IF(AC558&lt;&gt;AE558,(IF(N558=0,G558*INFORMAÇÕES!$U$116,IF(N558="O",G558,0))),0)</f>
        <v>0</v>
      </c>
      <c r="AK558" s="75" t="n">
        <f aca="false">IF(E558&lt;&gt;0,G558,0)</f>
        <v>0</v>
      </c>
      <c r="AL558" s="75" t="n">
        <f aca="false">IF(AC558&lt;&gt;AE558,(IF(N558=0,J558*(INFORMAÇÕES!$Q$89/INFORMAÇÕES!$Q$92),IF(N558="R",J558,0))),0)</f>
        <v>0</v>
      </c>
      <c r="AM558" s="75" t="n">
        <f aca="false">IF(AC558&lt;&gt;AE558,(IF(N558=0,J558*(INFORMAÇÕES!$Q$90/INFORMAÇÕES!$Q$92),IF(N558="C",J558,0))),0)</f>
        <v>0</v>
      </c>
      <c r="AN558" s="75" t="n">
        <f aca="false">IF(AC558&lt;&gt;AE558,(IF(N558="",J558*INFORMAÇÕES!$U$115,IF(N558="CF",J558,0))),0)</f>
        <v>0</v>
      </c>
      <c r="AO558" s="75" t="n">
        <f aca="false">IF(AC558&lt;&gt;AE558,(IF(N558="",J558*INFORMAÇÕES!$U$116,IF(N558="O",J558,0))),0)</f>
        <v>0</v>
      </c>
      <c r="AP558" s="75" t="n">
        <f aca="false">IF(H558&lt;&gt;0,J558,0)</f>
        <v>0</v>
      </c>
      <c r="AQ558" s="75" t="n">
        <f aca="false">IF(K558&lt;&gt;0,L558,0)</f>
        <v>0</v>
      </c>
    </row>
    <row r="559" s="174" customFormat="true" ht="14.25" hidden="false" customHeight="false" outlineLevel="0" collapsed="false">
      <c r="A559" s="159" t="n">
        <v>547</v>
      </c>
      <c r="B559" s="160" t="n">
        <f aca="false">R559</f>
        <v>0</v>
      </c>
      <c r="C559" s="161" t="n">
        <f aca="false">T559</f>
        <v>0</v>
      </c>
      <c r="D559" s="162" t="n">
        <f aca="false">U559</f>
        <v>0</v>
      </c>
      <c r="E559" s="163" t="n">
        <f aca="false">'ORÇ.GLOBAL P CAIXA'!E558</f>
        <v>0</v>
      </c>
      <c r="F559" s="163" t="n">
        <f aca="false">IF('ORÇ.GLOBAL EMPRESA'!G558&gt;0,'ORÇ.GLOBAL EMPRESA'!G558,'ORÇ.GLOBAL P CAIXA'!F558)</f>
        <v>0</v>
      </c>
      <c r="G559" s="163" t="n">
        <f aca="false">IF(E559&lt;&gt;0,ROUND(E559*F559,2),IF(AK559=0,(SUMIF($AC$13:$AC$1012,B559,$AK$13:$AK$1012)),AK559))</f>
        <v>0</v>
      </c>
      <c r="H559" s="163" t="n">
        <f aca="false">V559</f>
        <v>0</v>
      </c>
      <c r="I559" s="163" t="n">
        <f aca="false">W559</f>
        <v>0</v>
      </c>
      <c r="J559" s="163" t="n">
        <f aca="false">IF(H559&lt;&gt;0,ROUND(H559*I559,2),IF(AP559=0,(SUMIF($AC$13:$AC$1012,B559,$AP$13:$AP$1012)),AP559))</f>
        <v>0</v>
      </c>
      <c r="K559" s="163" t="n">
        <f aca="false">H559-E559</f>
        <v>0</v>
      </c>
      <c r="L559" s="163" t="n">
        <f aca="false">J559-G559</f>
        <v>0</v>
      </c>
      <c r="M559" s="645" t="str">
        <f aca="false">IF('ORÇ.GLOBAL P CAIXA'!H558&gt;0,'ORÇ.GLOBAL P CAIXA'!H558,"")</f>
        <v/>
      </c>
      <c r="N559" s="646" t="n">
        <f aca="false">'ORÇ.GLOBAL P CAIXA'!I558</f>
        <v>0</v>
      </c>
      <c r="O559" s="166" t="str">
        <f aca="false">S559</f>
        <v/>
      </c>
      <c r="P559" s="167"/>
      <c r="Q559" s="168" t="str">
        <f aca="false">IF(B559&gt;0,"ok","ocultar")</f>
        <v>ocultar</v>
      </c>
      <c r="R559" s="647" t="n">
        <f aca="false">'ORÇ.GLOBAL P CAIXA'!B558</f>
        <v>0</v>
      </c>
      <c r="S559" s="170" t="str">
        <f aca="false">IF('ORÇ.GLOBAL P CAIXA'!N558&lt;&gt;0,'ORÇ.GLOBAL P CAIXA'!N558,"")</f>
        <v/>
      </c>
      <c r="T559" s="648" t="n">
        <f aca="false">'ORÇ.GLOBAL P CAIXA'!O558</f>
        <v>0</v>
      </c>
      <c r="U559" s="172" t="n">
        <f aca="false">'ORÇ.GLOBAL P CAIXA'!P558</f>
        <v>0</v>
      </c>
      <c r="V559" s="173" t="n">
        <f aca="false">'ORÇ.GLOBAL P CAIXA'!E558</f>
        <v>0</v>
      </c>
      <c r="W559" s="173" t="n">
        <f aca="false">F559</f>
        <v>0</v>
      </c>
      <c r="X559" s="649"/>
      <c r="Y559" s="649"/>
      <c r="Z559" s="650"/>
      <c r="AB559" s="88"/>
      <c r="AC559" s="157" t="n">
        <f aca="false">IF(B559=0,AC558,IF(ISNONTEXT(B559)=TRUE(),INT(B559),INT(LEFT(B559,FIND(".",B559)-1))))</f>
        <v>3</v>
      </c>
      <c r="AD559" s="157" t="str">
        <f aca="false">IF(AD560=1,1,IF(B559&lt;&gt;0,1,IF(C559&lt;&gt;0,1,IF(D559&lt;&gt;0,1,IF(E559&lt;&gt;0,1,"")))))</f>
        <v/>
      </c>
      <c r="AE559" s="157" t="str">
        <f aca="false">IF(AC559=0," ",IF(AC559&lt;&gt;AC558,AC559," "))</f>
        <v> </v>
      </c>
      <c r="AF559" s="88"/>
      <c r="AG559" s="75" t="e">
        <f aca="false">IF(AC559&lt;&gt;AE559,(IF(N559=0,G559*(INFORMAÇÕES!$Q$69/INFORMAÇÕES!$Q$72),IF(N559="R",G559,0))),0)</f>
        <v>#DIV/0!</v>
      </c>
      <c r="AH559" s="75" t="e">
        <f aca="false">IF(AC559&lt;&gt;AE559,(IF(N559=0,G559*(INFORMAÇÕES!$Q$70/INFORMAÇÕES!$Q$72),IF(N559="C",G559,0))),0)</f>
        <v>#DIV/0!</v>
      </c>
      <c r="AI559" s="75" t="n">
        <f aca="false">IF(AC559&lt;&gt;AE559,(IF(N559=0,G559*INFORMAÇÕES!$U$115,IF(N559="CF",G559,0))),0)</f>
        <v>0</v>
      </c>
      <c r="AJ559" s="75" t="n">
        <f aca="false">IF(AC559&lt;&gt;AE559,(IF(N559=0,G559*INFORMAÇÕES!$U$116,IF(N559="O",G559,0))),0)</f>
        <v>0</v>
      </c>
      <c r="AK559" s="75" t="n">
        <f aca="false">IF(E559&lt;&gt;0,G559,0)</f>
        <v>0</v>
      </c>
      <c r="AL559" s="75" t="n">
        <f aca="false">IF(AC559&lt;&gt;AE559,(IF(N559=0,J559*(INFORMAÇÕES!$Q$89/INFORMAÇÕES!$Q$92),IF(N559="R",J559,0))),0)</f>
        <v>0</v>
      </c>
      <c r="AM559" s="75" t="n">
        <f aca="false">IF(AC559&lt;&gt;AE559,(IF(N559=0,J559*(INFORMAÇÕES!$Q$90/INFORMAÇÕES!$Q$92),IF(N559="C",J559,0))),0)</f>
        <v>0</v>
      </c>
      <c r="AN559" s="75" t="n">
        <f aca="false">IF(AC559&lt;&gt;AE559,(IF(N559="",J559*INFORMAÇÕES!$U$115,IF(N559="CF",J559,0))),0)</f>
        <v>0</v>
      </c>
      <c r="AO559" s="75" t="n">
        <f aca="false">IF(AC559&lt;&gt;AE559,(IF(N559="",J559*INFORMAÇÕES!$U$116,IF(N559="O",J559,0))),0)</f>
        <v>0</v>
      </c>
      <c r="AP559" s="75" t="n">
        <f aca="false">IF(H559&lt;&gt;0,J559,0)</f>
        <v>0</v>
      </c>
      <c r="AQ559" s="75" t="n">
        <f aca="false">IF(K559&lt;&gt;0,L559,0)</f>
        <v>0</v>
      </c>
    </row>
    <row r="560" s="174" customFormat="true" ht="14.25" hidden="false" customHeight="false" outlineLevel="0" collapsed="false">
      <c r="A560" s="159" t="n">
        <v>548</v>
      </c>
      <c r="B560" s="160" t="n">
        <f aca="false">R560</f>
        <v>0</v>
      </c>
      <c r="C560" s="161" t="n">
        <f aca="false">T560</f>
        <v>0</v>
      </c>
      <c r="D560" s="162" t="n">
        <f aca="false">U560</f>
        <v>0</v>
      </c>
      <c r="E560" s="163" t="n">
        <f aca="false">'ORÇ.GLOBAL P CAIXA'!E559</f>
        <v>0</v>
      </c>
      <c r="F560" s="163" t="n">
        <f aca="false">IF('ORÇ.GLOBAL EMPRESA'!G559&gt;0,'ORÇ.GLOBAL EMPRESA'!G559,'ORÇ.GLOBAL P CAIXA'!F559)</f>
        <v>0</v>
      </c>
      <c r="G560" s="163" t="n">
        <f aca="false">IF(E560&lt;&gt;0,ROUND(E560*F560,2),IF(AK560=0,(SUMIF($AC$13:$AC$1012,B560,$AK$13:$AK$1012)),AK560))</f>
        <v>0</v>
      </c>
      <c r="H560" s="163" t="n">
        <f aca="false">V560</f>
        <v>0</v>
      </c>
      <c r="I560" s="163" t="n">
        <f aca="false">W560</f>
        <v>0</v>
      </c>
      <c r="J560" s="163" t="n">
        <f aca="false">IF(H560&lt;&gt;0,ROUND(H560*I560,2),IF(AP560=0,(SUMIF($AC$13:$AC$1012,B560,$AP$13:$AP$1012)),AP560))</f>
        <v>0</v>
      </c>
      <c r="K560" s="163" t="n">
        <f aca="false">H560-E560</f>
        <v>0</v>
      </c>
      <c r="L560" s="163" t="n">
        <f aca="false">J560-G560</f>
        <v>0</v>
      </c>
      <c r="M560" s="645" t="str">
        <f aca="false">IF('ORÇ.GLOBAL P CAIXA'!H559&gt;0,'ORÇ.GLOBAL P CAIXA'!H559,"")</f>
        <v/>
      </c>
      <c r="N560" s="646" t="n">
        <f aca="false">'ORÇ.GLOBAL P CAIXA'!I559</f>
        <v>0</v>
      </c>
      <c r="O560" s="166" t="str">
        <f aca="false">S560</f>
        <v/>
      </c>
      <c r="P560" s="167"/>
      <c r="Q560" s="168" t="str">
        <f aca="false">IF(B560&gt;0,"ok","ocultar")</f>
        <v>ocultar</v>
      </c>
      <c r="R560" s="647" t="n">
        <f aca="false">'ORÇ.GLOBAL P CAIXA'!B559</f>
        <v>0</v>
      </c>
      <c r="S560" s="170" t="str">
        <f aca="false">IF('ORÇ.GLOBAL P CAIXA'!N559&lt;&gt;0,'ORÇ.GLOBAL P CAIXA'!N559,"")</f>
        <v/>
      </c>
      <c r="T560" s="648" t="n">
        <f aca="false">'ORÇ.GLOBAL P CAIXA'!O559</f>
        <v>0</v>
      </c>
      <c r="U560" s="172" t="n">
        <f aca="false">'ORÇ.GLOBAL P CAIXA'!P559</f>
        <v>0</v>
      </c>
      <c r="V560" s="173" t="n">
        <f aca="false">'ORÇ.GLOBAL P CAIXA'!E559</f>
        <v>0</v>
      </c>
      <c r="W560" s="173" t="n">
        <f aca="false">F560</f>
        <v>0</v>
      </c>
      <c r="X560" s="649"/>
      <c r="Y560" s="649"/>
      <c r="Z560" s="650"/>
      <c r="AB560" s="88"/>
      <c r="AC560" s="157" t="n">
        <f aca="false">IF(B560=0,AC559,IF(ISNONTEXT(B560)=TRUE(),INT(B560),INT(LEFT(B560,FIND(".",B560)-1))))</f>
        <v>3</v>
      </c>
      <c r="AD560" s="157" t="str">
        <f aca="false">IF(AD561=1,1,IF(B560&lt;&gt;0,1,IF(C560&lt;&gt;0,1,IF(D560&lt;&gt;0,1,IF(E560&lt;&gt;0,1,"")))))</f>
        <v/>
      </c>
      <c r="AE560" s="157" t="str">
        <f aca="false">IF(AC560=0," ",IF(AC560&lt;&gt;AC559,AC560," "))</f>
        <v> </v>
      </c>
      <c r="AF560" s="88"/>
      <c r="AG560" s="75" t="e">
        <f aca="false">IF(AC560&lt;&gt;AE560,(IF(N560=0,G560*(INFORMAÇÕES!$Q$69/INFORMAÇÕES!$Q$72),IF(N560="R",G560,0))),0)</f>
        <v>#DIV/0!</v>
      </c>
      <c r="AH560" s="75" t="e">
        <f aca="false">IF(AC560&lt;&gt;AE560,(IF(N560=0,G560*(INFORMAÇÕES!$Q$70/INFORMAÇÕES!$Q$72),IF(N560="C",G560,0))),0)</f>
        <v>#DIV/0!</v>
      </c>
      <c r="AI560" s="75" t="n">
        <f aca="false">IF(AC560&lt;&gt;AE560,(IF(N560=0,G560*INFORMAÇÕES!$U$115,IF(N560="CF",G560,0))),0)</f>
        <v>0</v>
      </c>
      <c r="AJ560" s="75" t="n">
        <f aca="false">IF(AC560&lt;&gt;AE560,(IF(N560=0,G560*INFORMAÇÕES!$U$116,IF(N560="O",G560,0))),0)</f>
        <v>0</v>
      </c>
      <c r="AK560" s="75" t="n">
        <f aca="false">IF(E560&lt;&gt;0,G560,0)</f>
        <v>0</v>
      </c>
      <c r="AL560" s="75" t="n">
        <f aca="false">IF(AC560&lt;&gt;AE560,(IF(N560=0,J560*(INFORMAÇÕES!$Q$89/INFORMAÇÕES!$Q$92),IF(N560="R",J560,0))),0)</f>
        <v>0</v>
      </c>
      <c r="AM560" s="75" t="n">
        <f aca="false">IF(AC560&lt;&gt;AE560,(IF(N560=0,J560*(INFORMAÇÕES!$Q$90/INFORMAÇÕES!$Q$92),IF(N560="C",J560,0))),0)</f>
        <v>0</v>
      </c>
      <c r="AN560" s="75" t="n">
        <f aca="false">IF(AC560&lt;&gt;AE560,(IF(N560="",J560*INFORMAÇÕES!$U$115,IF(N560="CF",J560,0))),0)</f>
        <v>0</v>
      </c>
      <c r="AO560" s="75" t="n">
        <f aca="false">IF(AC560&lt;&gt;AE560,(IF(N560="",J560*INFORMAÇÕES!$U$116,IF(N560="O",J560,0))),0)</f>
        <v>0</v>
      </c>
      <c r="AP560" s="75" t="n">
        <f aca="false">IF(H560&lt;&gt;0,J560,0)</f>
        <v>0</v>
      </c>
      <c r="AQ560" s="75" t="n">
        <f aca="false">IF(K560&lt;&gt;0,L560,0)</f>
        <v>0</v>
      </c>
    </row>
    <row r="561" s="174" customFormat="true" ht="14.25" hidden="false" customHeight="false" outlineLevel="0" collapsed="false">
      <c r="A561" s="159" t="n">
        <v>549</v>
      </c>
      <c r="B561" s="160" t="n">
        <f aca="false">R561</f>
        <v>0</v>
      </c>
      <c r="C561" s="161" t="n">
        <f aca="false">T561</f>
        <v>0</v>
      </c>
      <c r="D561" s="162" t="n">
        <f aca="false">U561</f>
        <v>0</v>
      </c>
      <c r="E561" s="163" t="n">
        <f aca="false">'ORÇ.GLOBAL P CAIXA'!E560</f>
        <v>0</v>
      </c>
      <c r="F561" s="163" t="n">
        <f aca="false">IF('ORÇ.GLOBAL EMPRESA'!G560&gt;0,'ORÇ.GLOBAL EMPRESA'!G560,'ORÇ.GLOBAL P CAIXA'!F560)</f>
        <v>0</v>
      </c>
      <c r="G561" s="163" t="n">
        <f aca="false">IF(E561&lt;&gt;0,ROUND(E561*F561,2),IF(AK561=0,(SUMIF($AC$13:$AC$1012,B561,$AK$13:$AK$1012)),AK561))</f>
        <v>0</v>
      </c>
      <c r="H561" s="163" t="n">
        <f aca="false">V561</f>
        <v>0</v>
      </c>
      <c r="I561" s="163" t="n">
        <f aca="false">W561</f>
        <v>0</v>
      </c>
      <c r="J561" s="163" t="n">
        <f aca="false">IF(H561&lt;&gt;0,ROUND(H561*I561,2),IF(AP561=0,(SUMIF($AC$13:$AC$1012,B561,$AP$13:$AP$1012)),AP561))</f>
        <v>0</v>
      </c>
      <c r="K561" s="163" t="n">
        <f aca="false">H561-E561</f>
        <v>0</v>
      </c>
      <c r="L561" s="163" t="n">
        <f aca="false">J561-G561</f>
        <v>0</v>
      </c>
      <c r="M561" s="645" t="str">
        <f aca="false">IF('ORÇ.GLOBAL P CAIXA'!H560&gt;0,'ORÇ.GLOBAL P CAIXA'!H560,"")</f>
        <v/>
      </c>
      <c r="N561" s="646" t="n">
        <f aca="false">'ORÇ.GLOBAL P CAIXA'!I560</f>
        <v>0</v>
      </c>
      <c r="O561" s="166" t="str">
        <f aca="false">S561</f>
        <v/>
      </c>
      <c r="P561" s="167"/>
      <c r="Q561" s="168" t="str">
        <f aca="false">IF(B561&gt;0,"ok","ocultar")</f>
        <v>ocultar</v>
      </c>
      <c r="R561" s="647" t="n">
        <f aca="false">'ORÇ.GLOBAL P CAIXA'!B560</f>
        <v>0</v>
      </c>
      <c r="S561" s="170" t="str">
        <f aca="false">IF('ORÇ.GLOBAL P CAIXA'!N560&lt;&gt;0,'ORÇ.GLOBAL P CAIXA'!N560,"")</f>
        <v/>
      </c>
      <c r="T561" s="648" t="n">
        <f aca="false">'ORÇ.GLOBAL P CAIXA'!O560</f>
        <v>0</v>
      </c>
      <c r="U561" s="172" t="n">
        <f aca="false">'ORÇ.GLOBAL P CAIXA'!P560</f>
        <v>0</v>
      </c>
      <c r="V561" s="173" t="n">
        <f aca="false">'ORÇ.GLOBAL P CAIXA'!E560</f>
        <v>0</v>
      </c>
      <c r="W561" s="173" t="n">
        <f aca="false">F561</f>
        <v>0</v>
      </c>
      <c r="X561" s="649"/>
      <c r="Y561" s="649"/>
      <c r="Z561" s="650"/>
      <c r="AB561" s="88"/>
      <c r="AC561" s="157" t="n">
        <f aca="false">IF(B561=0,AC560,IF(ISNONTEXT(B561)=TRUE(),INT(B561),INT(LEFT(B561,FIND(".",B561)-1))))</f>
        <v>3</v>
      </c>
      <c r="AD561" s="157" t="str">
        <f aca="false">IF(AD562=1,1,IF(B561&lt;&gt;0,1,IF(C561&lt;&gt;0,1,IF(D561&lt;&gt;0,1,IF(E561&lt;&gt;0,1,"")))))</f>
        <v/>
      </c>
      <c r="AE561" s="157" t="str">
        <f aca="false">IF(AC561=0," ",IF(AC561&lt;&gt;AC560,AC561," "))</f>
        <v> </v>
      </c>
      <c r="AF561" s="88"/>
      <c r="AG561" s="75" t="e">
        <f aca="false">IF(AC561&lt;&gt;AE561,(IF(N561=0,G561*(INFORMAÇÕES!$Q$69/INFORMAÇÕES!$Q$72),IF(N561="R",G561,0))),0)</f>
        <v>#DIV/0!</v>
      </c>
      <c r="AH561" s="75" t="e">
        <f aca="false">IF(AC561&lt;&gt;AE561,(IF(N561=0,G561*(INFORMAÇÕES!$Q$70/INFORMAÇÕES!$Q$72),IF(N561="C",G561,0))),0)</f>
        <v>#DIV/0!</v>
      </c>
      <c r="AI561" s="75" t="n">
        <f aca="false">IF(AC561&lt;&gt;AE561,(IF(N561=0,G561*INFORMAÇÕES!$U$115,IF(N561="CF",G561,0))),0)</f>
        <v>0</v>
      </c>
      <c r="AJ561" s="75" t="n">
        <f aca="false">IF(AC561&lt;&gt;AE561,(IF(N561=0,G561*INFORMAÇÕES!$U$116,IF(N561="O",G561,0))),0)</f>
        <v>0</v>
      </c>
      <c r="AK561" s="75" t="n">
        <f aca="false">IF(E561&lt;&gt;0,G561,0)</f>
        <v>0</v>
      </c>
      <c r="AL561" s="75" t="n">
        <f aca="false">IF(AC561&lt;&gt;AE561,(IF(N561=0,J561*(INFORMAÇÕES!$Q$89/INFORMAÇÕES!$Q$92),IF(N561="R",J561,0))),0)</f>
        <v>0</v>
      </c>
      <c r="AM561" s="75" t="n">
        <f aca="false">IF(AC561&lt;&gt;AE561,(IF(N561=0,J561*(INFORMAÇÕES!$Q$90/INFORMAÇÕES!$Q$92),IF(N561="C",J561,0))),0)</f>
        <v>0</v>
      </c>
      <c r="AN561" s="75" t="n">
        <f aca="false">IF(AC561&lt;&gt;AE561,(IF(N561="",J561*INFORMAÇÕES!$U$115,IF(N561="CF",J561,0))),0)</f>
        <v>0</v>
      </c>
      <c r="AO561" s="75" t="n">
        <f aca="false">IF(AC561&lt;&gt;AE561,(IF(N561="",J561*INFORMAÇÕES!$U$116,IF(N561="O",J561,0))),0)</f>
        <v>0</v>
      </c>
      <c r="AP561" s="75" t="n">
        <f aca="false">IF(H561&lt;&gt;0,J561,0)</f>
        <v>0</v>
      </c>
      <c r="AQ561" s="75" t="n">
        <f aca="false">IF(K561&lt;&gt;0,L561,0)</f>
        <v>0</v>
      </c>
    </row>
    <row r="562" s="174" customFormat="true" ht="14.25" hidden="false" customHeight="false" outlineLevel="0" collapsed="false">
      <c r="A562" s="159" t="n">
        <v>550</v>
      </c>
      <c r="B562" s="160" t="n">
        <f aca="false">R562</f>
        <v>0</v>
      </c>
      <c r="C562" s="161" t="n">
        <f aca="false">T562</f>
        <v>0</v>
      </c>
      <c r="D562" s="162" t="n">
        <f aca="false">U562</f>
        <v>0</v>
      </c>
      <c r="E562" s="163" t="n">
        <f aca="false">'ORÇ.GLOBAL P CAIXA'!E561</f>
        <v>0</v>
      </c>
      <c r="F562" s="163" t="n">
        <f aca="false">IF('ORÇ.GLOBAL EMPRESA'!G561&gt;0,'ORÇ.GLOBAL EMPRESA'!G561,'ORÇ.GLOBAL P CAIXA'!F561)</f>
        <v>0</v>
      </c>
      <c r="G562" s="163" t="n">
        <f aca="false">IF(E562&lt;&gt;0,ROUND(E562*F562,2),IF(AK562=0,(SUMIF($AC$13:$AC$1012,B562,$AK$13:$AK$1012)),AK562))</f>
        <v>0</v>
      </c>
      <c r="H562" s="163" t="n">
        <f aca="false">V562</f>
        <v>0</v>
      </c>
      <c r="I562" s="163" t="n">
        <f aca="false">W562</f>
        <v>0</v>
      </c>
      <c r="J562" s="163" t="n">
        <f aca="false">IF(H562&lt;&gt;0,ROUND(H562*I562,2),IF(AP562=0,(SUMIF($AC$13:$AC$1012,B562,$AP$13:$AP$1012)),AP562))</f>
        <v>0</v>
      </c>
      <c r="K562" s="163" t="n">
        <f aca="false">H562-E562</f>
        <v>0</v>
      </c>
      <c r="L562" s="163" t="n">
        <f aca="false">J562-G562</f>
        <v>0</v>
      </c>
      <c r="M562" s="645" t="str">
        <f aca="false">IF('ORÇ.GLOBAL P CAIXA'!H561&gt;0,'ORÇ.GLOBAL P CAIXA'!H561,"")</f>
        <v/>
      </c>
      <c r="N562" s="646" t="n">
        <f aca="false">'ORÇ.GLOBAL P CAIXA'!I561</f>
        <v>0</v>
      </c>
      <c r="O562" s="166" t="str">
        <f aca="false">S562</f>
        <v/>
      </c>
      <c r="P562" s="167"/>
      <c r="Q562" s="168" t="str">
        <f aca="false">IF(B562&gt;0,"ok","ocultar")</f>
        <v>ocultar</v>
      </c>
      <c r="R562" s="647" t="n">
        <f aca="false">'ORÇ.GLOBAL P CAIXA'!B561</f>
        <v>0</v>
      </c>
      <c r="S562" s="170" t="str">
        <f aca="false">IF('ORÇ.GLOBAL P CAIXA'!N561&lt;&gt;0,'ORÇ.GLOBAL P CAIXA'!N561,"")</f>
        <v/>
      </c>
      <c r="T562" s="648" t="n">
        <f aca="false">'ORÇ.GLOBAL P CAIXA'!O561</f>
        <v>0</v>
      </c>
      <c r="U562" s="172" t="n">
        <f aca="false">'ORÇ.GLOBAL P CAIXA'!P561</f>
        <v>0</v>
      </c>
      <c r="V562" s="173" t="n">
        <f aca="false">'ORÇ.GLOBAL P CAIXA'!E561</f>
        <v>0</v>
      </c>
      <c r="W562" s="173" t="n">
        <f aca="false">F562</f>
        <v>0</v>
      </c>
      <c r="X562" s="649"/>
      <c r="Y562" s="649"/>
      <c r="Z562" s="650"/>
      <c r="AB562" s="88"/>
      <c r="AC562" s="157" t="n">
        <f aca="false">IF(B562=0,AC561,IF(ISNONTEXT(B562)=TRUE(),INT(B562),INT(LEFT(B562,FIND(".",B562)-1))))</f>
        <v>3</v>
      </c>
      <c r="AD562" s="157" t="str">
        <f aca="false">IF(AD563=1,1,IF(B562&lt;&gt;0,1,IF(C562&lt;&gt;0,1,IF(D562&lt;&gt;0,1,IF(E562&lt;&gt;0,1,"")))))</f>
        <v/>
      </c>
      <c r="AE562" s="157" t="str">
        <f aca="false">IF(AC562=0," ",IF(AC562&lt;&gt;AC561,AC562," "))</f>
        <v> </v>
      </c>
      <c r="AF562" s="88"/>
      <c r="AG562" s="75" t="e">
        <f aca="false">IF(AC562&lt;&gt;AE562,(IF(N562=0,G562*(INFORMAÇÕES!$Q$69/INFORMAÇÕES!$Q$72),IF(N562="R",G562,0))),0)</f>
        <v>#DIV/0!</v>
      </c>
      <c r="AH562" s="75" t="e">
        <f aca="false">IF(AC562&lt;&gt;AE562,(IF(N562=0,G562*(INFORMAÇÕES!$Q$70/INFORMAÇÕES!$Q$72),IF(N562="C",G562,0))),0)</f>
        <v>#DIV/0!</v>
      </c>
      <c r="AI562" s="75" t="n">
        <f aca="false">IF(AC562&lt;&gt;AE562,(IF(N562=0,G562*INFORMAÇÕES!$U$115,IF(N562="CF",G562,0))),0)</f>
        <v>0</v>
      </c>
      <c r="AJ562" s="75" t="n">
        <f aca="false">IF(AC562&lt;&gt;AE562,(IF(N562=0,G562*INFORMAÇÕES!$U$116,IF(N562="O",G562,0))),0)</f>
        <v>0</v>
      </c>
      <c r="AK562" s="75" t="n">
        <f aca="false">IF(E562&lt;&gt;0,G562,0)</f>
        <v>0</v>
      </c>
      <c r="AL562" s="75" t="n">
        <f aca="false">IF(AC562&lt;&gt;AE562,(IF(N562=0,J562*(INFORMAÇÕES!$Q$89/INFORMAÇÕES!$Q$92),IF(N562="R",J562,0))),0)</f>
        <v>0</v>
      </c>
      <c r="AM562" s="75" t="n">
        <f aca="false">IF(AC562&lt;&gt;AE562,(IF(N562=0,J562*(INFORMAÇÕES!$Q$90/INFORMAÇÕES!$Q$92),IF(N562="C",J562,0))),0)</f>
        <v>0</v>
      </c>
      <c r="AN562" s="75" t="n">
        <f aca="false">IF(AC562&lt;&gt;AE562,(IF(N562="",J562*INFORMAÇÕES!$U$115,IF(N562="CF",J562,0))),0)</f>
        <v>0</v>
      </c>
      <c r="AO562" s="75" t="n">
        <f aca="false">IF(AC562&lt;&gt;AE562,(IF(N562="",J562*INFORMAÇÕES!$U$116,IF(N562="O",J562,0))),0)</f>
        <v>0</v>
      </c>
      <c r="AP562" s="75" t="n">
        <f aca="false">IF(H562&lt;&gt;0,J562,0)</f>
        <v>0</v>
      </c>
      <c r="AQ562" s="75" t="n">
        <f aca="false">IF(K562&lt;&gt;0,L562,0)</f>
        <v>0</v>
      </c>
    </row>
    <row r="563" s="174" customFormat="true" ht="14.25" hidden="false" customHeight="false" outlineLevel="0" collapsed="false">
      <c r="A563" s="159" t="n">
        <v>551</v>
      </c>
      <c r="B563" s="160" t="n">
        <f aca="false">R563</f>
        <v>0</v>
      </c>
      <c r="C563" s="161" t="n">
        <f aca="false">T563</f>
        <v>0</v>
      </c>
      <c r="D563" s="162" t="n">
        <f aca="false">U563</f>
        <v>0</v>
      </c>
      <c r="E563" s="163" t="n">
        <f aca="false">'ORÇ.GLOBAL P CAIXA'!E562</f>
        <v>0</v>
      </c>
      <c r="F563" s="163" t="n">
        <f aca="false">IF('ORÇ.GLOBAL EMPRESA'!G562&gt;0,'ORÇ.GLOBAL EMPRESA'!G562,'ORÇ.GLOBAL P CAIXA'!F562)</f>
        <v>0</v>
      </c>
      <c r="G563" s="163" t="n">
        <f aca="false">IF(E563&lt;&gt;0,ROUND(E563*F563,2),IF(AK563=0,(SUMIF($AC$13:$AC$1012,B563,$AK$13:$AK$1012)),AK563))</f>
        <v>0</v>
      </c>
      <c r="H563" s="163" t="n">
        <f aca="false">V563</f>
        <v>0</v>
      </c>
      <c r="I563" s="163" t="n">
        <f aca="false">W563</f>
        <v>0</v>
      </c>
      <c r="J563" s="163" t="n">
        <f aca="false">IF(H563&lt;&gt;0,ROUND(H563*I563,2),IF(AP563=0,(SUMIF($AC$13:$AC$1012,B563,$AP$13:$AP$1012)),AP563))</f>
        <v>0</v>
      </c>
      <c r="K563" s="163" t="n">
        <f aca="false">H563-E563</f>
        <v>0</v>
      </c>
      <c r="L563" s="163" t="n">
        <f aca="false">J563-G563</f>
        <v>0</v>
      </c>
      <c r="M563" s="645" t="str">
        <f aca="false">IF('ORÇ.GLOBAL P CAIXA'!H562&gt;0,'ORÇ.GLOBAL P CAIXA'!H562,"")</f>
        <v/>
      </c>
      <c r="N563" s="646" t="n">
        <f aca="false">'ORÇ.GLOBAL P CAIXA'!I562</f>
        <v>0</v>
      </c>
      <c r="O563" s="166" t="str">
        <f aca="false">S563</f>
        <v/>
      </c>
      <c r="P563" s="167"/>
      <c r="Q563" s="168" t="str">
        <f aca="false">IF(B563&gt;0,"ok","ocultar")</f>
        <v>ocultar</v>
      </c>
      <c r="R563" s="647" t="n">
        <f aca="false">'ORÇ.GLOBAL P CAIXA'!B562</f>
        <v>0</v>
      </c>
      <c r="S563" s="170" t="str">
        <f aca="false">IF('ORÇ.GLOBAL P CAIXA'!N562&lt;&gt;0,'ORÇ.GLOBAL P CAIXA'!N562,"")</f>
        <v/>
      </c>
      <c r="T563" s="648" t="n">
        <f aca="false">'ORÇ.GLOBAL P CAIXA'!O562</f>
        <v>0</v>
      </c>
      <c r="U563" s="172" t="n">
        <f aca="false">'ORÇ.GLOBAL P CAIXA'!P562</f>
        <v>0</v>
      </c>
      <c r="V563" s="173" t="n">
        <f aca="false">'ORÇ.GLOBAL P CAIXA'!E562</f>
        <v>0</v>
      </c>
      <c r="W563" s="173" t="n">
        <f aca="false">F563</f>
        <v>0</v>
      </c>
      <c r="X563" s="649"/>
      <c r="Y563" s="649"/>
      <c r="Z563" s="650"/>
      <c r="AB563" s="88"/>
      <c r="AC563" s="157" t="n">
        <f aca="false">IF(B563=0,AC562,IF(ISNONTEXT(B563)=TRUE(),INT(B563),INT(LEFT(B563,FIND(".",B563)-1))))</f>
        <v>3</v>
      </c>
      <c r="AD563" s="157" t="str">
        <f aca="false">IF(AD564=1,1,IF(B563&lt;&gt;0,1,IF(C563&lt;&gt;0,1,IF(D563&lt;&gt;0,1,IF(E563&lt;&gt;0,1,"")))))</f>
        <v/>
      </c>
      <c r="AE563" s="157" t="str">
        <f aca="false">IF(AC563=0," ",IF(AC563&lt;&gt;AC562,AC563," "))</f>
        <v> </v>
      </c>
      <c r="AF563" s="88"/>
      <c r="AG563" s="75" t="e">
        <f aca="false">IF(AC563&lt;&gt;AE563,(IF(N563=0,G563*(INFORMAÇÕES!$Q$69/INFORMAÇÕES!$Q$72),IF(N563="R",G563,0))),0)</f>
        <v>#DIV/0!</v>
      </c>
      <c r="AH563" s="75" t="e">
        <f aca="false">IF(AC563&lt;&gt;AE563,(IF(N563=0,G563*(INFORMAÇÕES!$Q$70/INFORMAÇÕES!$Q$72),IF(N563="C",G563,0))),0)</f>
        <v>#DIV/0!</v>
      </c>
      <c r="AI563" s="75" t="n">
        <f aca="false">IF(AC563&lt;&gt;AE563,(IF(N563=0,G563*INFORMAÇÕES!$U$115,IF(N563="CF",G563,0))),0)</f>
        <v>0</v>
      </c>
      <c r="AJ563" s="75" t="n">
        <f aca="false">IF(AC563&lt;&gt;AE563,(IF(N563=0,G563*INFORMAÇÕES!$U$116,IF(N563="O",G563,0))),0)</f>
        <v>0</v>
      </c>
      <c r="AK563" s="75" t="n">
        <f aca="false">IF(E563&lt;&gt;0,G563,0)</f>
        <v>0</v>
      </c>
      <c r="AL563" s="75" t="n">
        <f aca="false">IF(AC563&lt;&gt;AE563,(IF(N563=0,J563*(INFORMAÇÕES!$Q$89/INFORMAÇÕES!$Q$92),IF(N563="R",J563,0))),0)</f>
        <v>0</v>
      </c>
      <c r="AM563" s="75" t="n">
        <f aca="false">IF(AC563&lt;&gt;AE563,(IF(N563=0,J563*(INFORMAÇÕES!$Q$90/INFORMAÇÕES!$Q$92),IF(N563="C",J563,0))),0)</f>
        <v>0</v>
      </c>
      <c r="AN563" s="75" t="n">
        <f aca="false">IF(AC563&lt;&gt;AE563,(IF(N563="",J563*INFORMAÇÕES!$U$115,IF(N563="CF",J563,0))),0)</f>
        <v>0</v>
      </c>
      <c r="AO563" s="75" t="n">
        <f aca="false">IF(AC563&lt;&gt;AE563,(IF(N563="",J563*INFORMAÇÕES!$U$116,IF(N563="O",J563,0))),0)</f>
        <v>0</v>
      </c>
      <c r="AP563" s="75" t="n">
        <f aca="false">IF(H563&lt;&gt;0,J563,0)</f>
        <v>0</v>
      </c>
      <c r="AQ563" s="75" t="n">
        <f aca="false">IF(K563&lt;&gt;0,L563,0)</f>
        <v>0</v>
      </c>
    </row>
    <row r="564" s="174" customFormat="true" ht="14.25" hidden="false" customHeight="false" outlineLevel="0" collapsed="false">
      <c r="A564" s="159" t="n">
        <v>552</v>
      </c>
      <c r="B564" s="160" t="n">
        <f aca="false">R564</f>
        <v>0</v>
      </c>
      <c r="C564" s="161" t="n">
        <f aca="false">T564</f>
        <v>0</v>
      </c>
      <c r="D564" s="162" t="n">
        <f aca="false">U564</f>
        <v>0</v>
      </c>
      <c r="E564" s="163" t="n">
        <f aca="false">'ORÇ.GLOBAL P CAIXA'!E563</f>
        <v>0</v>
      </c>
      <c r="F564" s="163" t="n">
        <f aca="false">IF('ORÇ.GLOBAL EMPRESA'!G563&gt;0,'ORÇ.GLOBAL EMPRESA'!G563,'ORÇ.GLOBAL P CAIXA'!F563)</f>
        <v>0</v>
      </c>
      <c r="G564" s="163" t="n">
        <f aca="false">IF(E564&lt;&gt;0,ROUND(E564*F564,2),IF(AK564=0,(SUMIF($AC$13:$AC$1012,B564,$AK$13:$AK$1012)),AK564))</f>
        <v>0</v>
      </c>
      <c r="H564" s="163" t="n">
        <f aca="false">V564</f>
        <v>0</v>
      </c>
      <c r="I564" s="163" t="n">
        <f aca="false">W564</f>
        <v>0</v>
      </c>
      <c r="J564" s="163" t="n">
        <f aca="false">IF(H564&lt;&gt;0,ROUND(H564*I564,2),IF(AP564=0,(SUMIF($AC$13:$AC$1012,B564,$AP$13:$AP$1012)),AP564))</f>
        <v>0</v>
      </c>
      <c r="K564" s="163" t="n">
        <f aca="false">H564-E564</f>
        <v>0</v>
      </c>
      <c r="L564" s="163" t="n">
        <f aca="false">J564-G564</f>
        <v>0</v>
      </c>
      <c r="M564" s="645" t="str">
        <f aca="false">IF('ORÇ.GLOBAL P CAIXA'!H563&gt;0,'ORÇ.GLOBAL P CAIXA'!H563,"")</f>
        <v/>
      </c>
      <c r="N564" s="646" t="n">
        <f aca="false">'ORÇ.GLOBAL P CAIXA'!I563</f>
        <v>0</v>
      </c>
      <c r="O564" s="166" t="str">
        <f aca="false">S564</f>
        <v/>
      </c>
      <c r="P564" s="167"/>
      <c r="Q564" s="168" t="str">
        <f aca="false">IF(B564&gt;0,"ok","ocultar")</f>
        <v>ocultar</v>
      </c>
      <c r="R564" s="647" t="n">
        <f aca="false">'ORÇ.GLOBAL P CAIXA'!B563</f>
        <v>0</v>
      </c>
      <c r="S564" s="170" t="str">
        <f aca="false">IF('ORÇ.GLOBAL P CAIXA'!N563&lt;&gt;0,'ORÇ.GLOBAL P CAIXA'!N563,"")</f>
        <v/>
      </c>
      <c r="T564" s="648" t="n">
        <f aca="false">'ORÇ.GLOBAL P CAIXA'!O563</f>
        <v>0</v>
      </c>
      <c r="U564" s="172" t="n">
        <f aca="false">'ORÇ.GLOBAL P CAIXA'!P563</f>
        <v>0</v>
      </c>
      <c r="V564" s="173" t="n">
        <f aca="false">'ORÇ.GLOBAL P CAIXA'!E563</f>
        <v>0</v>
      </c>
      <c r="W564" s="173" t="n">
        <f aca="false">F564</f>
        <v>0</v>
      </c>
      <c r="X564" s="649"/>
      <c r="Y564" s="649"/>
      <c r="Z564" s="650"/>
      <c r="AB564" s="88"/>
      <c r="AC564" s="157" t="n">
        <f aca="false">IF(B564=0,AC563,IF(ISNONTEXT(B564)=TRUE(),INT(B564),INT(LEFT(B564,FIND(".",B564)-1))))</f>
        <v>3</v>
      </c>
      <c r="AD564" s="157" t="str">
        <f aca="false">IF(AD565=1,1,IF(B564&lt;&gt;0,1,IF(C564&lt;&gt;0,1,IF(D564&lt;&gt;0,1,IF(E564&lt;&gt;0,1,"")))))</f>
        <v/>
      </c>
      <c r="AE564" s="157" t="str">
        <f aca="false">IF(AC564=0," ",IF(AC564&lt;&gt;AC563,AC564," "))</f>
        <v> </v>
      </c>
      <c r="AF564" s="88"/>
      <c r="AG564" s="75" t="e">
        <f aca="false">IF(AC564&lt;&gt;AE564,(IF(N564=0,G564*(INFORMAÇÕES!$Q$69/INFORMAÇÕES!$Q$72),IF(N564="R",G564,0))),0)</f>
        <v>#DIV/0!</v>
      </c>
      <c r="AH564" s="75" t="e">
        <f aca="false">IF(AC564&lt;&gt;AE564,(IF(N564=0,G564*(INFORMAÇÕES!$Q$70/INFORMAÇÕES!$Q$72),IF(N564="C",G564,0))),0)</f>
        <v>#DIV/0!</v>
      </c>
      <c r="AI564" s="75" t="n">
        <f aca="false">IF(AC564&lt;&gt;AE564,(IF(N564=0,G564*INFORMAÇÕES!$U$115,IF(N564="CF",G564,0))),0)</f>
        <v>0</v>
      </c>
      <c r="AJ564" s="75" t="n">
        <f aca="false">IF(AC564&lt;&gt;AE564,(IF(N564=0,G564*INFORMAÇÕES!$U$116,IF(N564="O",G564,0))),0)</f>
        <v>0</v>
      </c>
      <c r="AK564" s="75" t="n">
        <f aca="false">IF(E564&lt;&gt;0,G564,0)</f>
        <v>0</v>
      </c>
      <c r="AL564" s="75" t="n">
        <f aca="false">IF(AC564&lt;&gt;AE564,(IF(N564=0,J564*(INFORMAÇÕES!$Q$89/INFORMAÇÕES!$Q$92),IF(N564="R",J564,0))),0)</f>
        <v>0</v>
      </c>
      <c r="AM564" s="75" t="n">
        <f aca="false">IF(AC564&lt;&gt;AE564,(IF(N564=0,J564*(INFORMAÇÕES!$Q$90/INFORMAÇÕES!$Q$92),IF(N564="C",J564,0))),0)</f>
        <v>0</v>
      </c>
      <c r="AN564" s="75" t="n">
        <f aca="false">IF(AC564&lt;&gt;AE564,(IF(N564="",J564*INFORMAÇÕES!$U$115,IF(N564="CF",J564,0))),0)</f>
        <v>0</v>
      </c>
      <c r="AO564" s="75" t="n">
        <f aca="false">IF(AC564&lt;&gt;AE564,(IF(N564="",J564*INFORMAÇÕES!$U$116,IF(N564="O",J564,0))),0)</f>
        <v>0</v>
      </c>
      <c r="AP564" s="75" t="n">
        <f aca="false">IF(H564&lt;&gt;0,J564,0)</f>
        <v>0</v>
      </c>
      <c r="AQ564" s="75" t="n">
        <f aca="false">IF(K564&lt;&gt;0,L564,0)</f>
        <v>0</v>
      </c>
    </row>
    <row r="565" s="174" customFormat="true" ht="14.25" hidden="false" customHeight="false" outlineLevel="0" collapsed="false">
      <c r="A565" s="159" t="n">
        <v>553</v>
      </c>
      <c r="B565" s="160" t="n">
        <f aca="false">R565</f>
        <v>0</v>
      </c>
      <c r="C565" s="161" t="n">
        <f aca="false">T565</f>
        <v>0</v>
      </c>
      <c r="D565" s="162" t="n">
        <f aca="false">U565</f>
        <v>0</v>
      </c>
      <c r="E565" s="163" t="n">
        <f aca="false">'ORÇ.GLOBAL P CAIXA'!E564</f>
        <v>0</v>
      </c>
      <c r="F565" s="163" t="n">
        <f aca="false">IF('ORÇ.GLOBAL EMPRESA'!G564&gt;0,'ORÇ.GLOBAL EMPRESA'!G564,'ORÇ.GLOBAL P CAIXA'!F564)</f>
        <v>0</v>
      </c>
      <c r="G565" s="163" t="n">
        <f aca="false">IF(E565&lt;&gt;0,ROUND(E565*F565,2),IF(AK565=0,(SUMIF($AC$13:$AC$1012,B565,$AK$13:$AK$1012)),AK565))</f>
        <v>0</v>
      </c>
      <c r="H565" s="163" t="n">
        <f aca="false">V565</f>
        <v>0</v>
      </c>
      <c r="I565" s="163" t="n">
        <f aca="false">W565</f>
        <v>0</v>
      </c>
      <c r="J565" s="163" t="n">
        <f aca="false">IF(H565&lt;&gt;0,ROUND(H565*I565,2),IF(AP565=0,(SUMIF($AC$13:$AC$1012,B565,$AP$13:$AP$1012)),AP565))</f>
        <v>0</v>
      </c>
      <c r="K565" s="163" t="n">
        <f aca="false">H565-E565</f>
        <v>0</v>
      </c>
      <c r="L565" s="163" t="n">
        <f aca="false">J565-G565</f>
        <v>0</v>
      </c>
      <c r="M565" s="645" t="str">
        <f aca="false">IF('ORÇ.GLOBAL P CAIXA'!H564&gt;0,'ORÇ.GLOBAL P CAIXA'!H564,"")</f>
        <v/>
      </c>
      <c r="N565" s="646" t="n">
        <f aca="false">'ORÇ.GLOBAL P CAIXA'!I564</f>
        <v>0</v>
      </c>
      <c r="O565" s="166" t="str">
        <f aca="false">S565</f>
        <v/>
      </c>
      <c r="P565" s="167"/>
      <c r="Q565" s="168" t="str">
        <f aca="false">IF(B565&gt;0,"ok","ocultar")</f>
        <v>ocultar</v>
      </c>
      <c r="R565" s="647" t="n">
        <f aca="false">'ORÇ.GLOBAL P CAIXA'!B564</f>
        <v>0</v>
      </c>
      <c r="S565" s="170" t="str">
        <f aca="false">IF('ORÇ.GLOBAL P CAIXA'!N564&lt;&gt;0,'ORÇ.GLOBAL P CAIXA'!N564,"")</f>
        <v/>
      </c>
      <c r="T565" s="648" t="n">
        <f aca="false">'ORÇ.GLOBAL P CAIXA'!O564</f>
        <v>0</v>
      </c>
      <c r="U565" s="172" t="n">
        <f aca="false">'ORÇ.GLOBAL P CAIXA'!P564</f>
        <v>0</v>
      </c>
      <c r="V565" s="173" t="n">
        <f aca="false">'ORÇ.GLOBAL P CAIXA'!E564</f>
        <v>0</v>
      </c>
      <c r="W565" s="173" t="n">
        <f aca="false">F565</f>
        <v>0</v>
      </c>
      <c r="X565" s="649"/>
      <c r="Y565" s="649"/>
      <c r="Z565" s="650"/>
      <c r="AB565" s="88"/>
      <c r="AC565" s="157" t="n">
        <f aca="false">IF(B565=0,AC564,IF(ISNONTEXT(B565)=TRUE(),INT(B565),INT(LEFT(B565,FIND(".",B565)-1))))</f>
        <v>3</v>
      </c>
      <c r="AD565" s="157" t="str">
        <f aca="false">IF(AD566=1,1,IF(B565&lt;&gt;0,1,IF(C565&lt;&gt;0,1,IF(D565&lt;&gt;0,1,IF(E565&lt;&gt;0,1,"")))))</f>
        <v/>
      </c>
      <c r="AE565" s="157" t="str">
        <f aca="false">IF(AC565=0," ",IF(AC565&lt;&gt;AC564,AC565," "))</f>
        <v> </v>
      </c>
      <c r="AF565" s="88"/>
      <c r="AG565" s="75" t="e">
        <f aca="false">IF(AC565&lt;&gt;AE565,(IF(N565=0,G565*(INFORMAÇÕES!$Q$69/INFORMAÇÕES!$Q$72),IF(N565="R",G565,0))),0)</f>
        <v>#DIV/0!</v>
      </c>
      <c r="AH565" s="75" t="e">
        <f aca="false">IF(AC565&lt;&gt;AE565,(IF(N565=0,G565*(INFORMAÇÕES!$Q$70/INFORMAÇÕES!$Q$72),IF(N565="C",G565,0))),0)</f>
        <v>#DIV/0!</v>
      </c>
      <c r="AI565" s="75" t="n">
        <f aca="false">IF(AC565&lt;&gt;AE565,(IF(N565=0,G565*INFORMAÇÕES!$U$115,IF(N565="CF",G565,0))),0)</f>
        <v>0</v>
      </c>
      <c r="AJ565" s="75" t="n">
        <f aca="false">IF(AC565&lt;&gt;AE565,(IF(N565=0,G565*INFORMAÇÕES!$U$116,IF(N565="O",G565,0))),0)</f>
        <v>0</v>
      </c>
      <c r="AK565" s="75" t="n">
        <f aca="false">IF(E565&lt;&gt;0,G565,0)</f>
        <v>0</v>
      </c>
      <c r="AL565" s="75" t="n">
        <f aca="false">IF(AC565&lt;&gt;AE565,(IF(N565=0,J565*(INFORMAÇÕES!$Q$89/INFORMAÇÕES!$Q$92),IF(N565="R",J565,0))),0)</f>
        <v>0</v>
      </c>
      <c r="AM565" s="75" t="n">
        <f aca="false">IF(AC565&lt;&gt;AE565,(IF(N565=0,J565*(INFORMAÇÕES!$Q$90/INFORMAÇÕES!$Q$92),IF(N565="C",J565,0))),0)</f>
        <v>0</v>
      </c>
      <c r="AN565" s="75" t="n">
        <f aca="false">IF(AC565&lt;&gt;AE565,(IF(N565="",J565*INFORMAÇÕES!$U$115,IF(N565="CF",J565,0))),0)</f>
        <v>0</v>
      </c>
      <c r="AO565" s="75" t="n">
        <f aca="false">IF(AC565&lt;&gt;AE565,(IF(N565="",J565*INFORMAÇÕES!$U$116,IF(N565="O",J565,0))),0)</f>
        <v>0</v>
      </c>
      <c r="AP565" s="75" t="n">
        <f aca="false">IF(H565&lt;&gt;0,J565,0)</f>
        <v>0</v>
      </c>
      <c r="AQ565" s="75" t="n">
        <f aca="false">IF(K565&lt;&gt;0,L565,0)</f>
        <v>0</v>
      </c>
    </row>
    <row r="566" s="174" customFormat="true" ht="14.25" hidden="false" customHeight="false" outlineLevel="0" collapsed="false">
      <c r="A566" s="159" t="n">
        <v>554</v>
      </c>
      <c r="B566" s="160" t="n">
        <f aca="false">R566</f>
        <v>0</v>
      </c>
      <c r="C566" s="161" t="n">
        <f aca="false">T566</f>
        <v>0</v>
      </c>
      <c r="D566" s="162" t="n">
        <f aca="false">U566</f>
        <v>0</v>
      </c>
      <c r="E566" s="163" t="n">
        <f aca="false">'ORÇ.GLOBAL P CAIXA'!E565</f>
        <v>0</v>
      </c>
      <c r="F566" s="163" t="n">
        <f aca="false">IF('ORÇ.GLOBAL EMPRESA'!G565&gt;0,'ORÇ.GLOBAL EMPRESA'!G565,'ORÇ.GLOBAL P CAIXA'!F565)</f>
        <v>0</v>
      </c>
      <c r="G566" s="163" t="n">
        <f aca="false">IF(E566&lt;&gt;0,ROUND(E566*F566,2),IF(AK566=0,(SUMIF($AC$13:$AC$1012,B566,$AK$13:$AK$1012)),AK566))</f>
        <v>0</v>
      </c>
      <c r="H566" s="163" t="n">
        <f aca="false">V566</f>
        <v>0</v>
      </c>
      <c r="I566" s="163" t="n">
        <f aca="false">W566</f>
        <v>0</v>
      </c>
      <c r="J566" s="163" t="n">
        <f aca="false">IF(H566&lt;&gt;0,ROUND(H566*I566,2),IF(AP566=0,(SUMIF($AC$13:$AC$1012,B566,$AP$13:$AP$1012)),AP566))</f>
        <v>0</v>
      </c>
      <c r="K566" s="163" t="n">
        <f aca="false">H566-E566</f>
        <v>0</v>
      </c>
      <c r="L566" s="163" t="n">
        <f aca="false">J566-G566</f>
        <v>0</v>
      </c>
      <c r="M566" s="645" t="str">
        <f aca="false">IF('ORÇ.GLOBAL P CAIXA'!H565&gt;0,'ORÇ.GLOBAL P CAIXA'!H565,"")</f>
        <v/>
      </c>
      <c r="N566" s="646" t="n">
        <f aca="false">'ORÇ.GLOBAL P CAIXA'!I565</f>
        <v>0</v>
      </c>
      <c r="O566" s="166" t="str">
        <f aca="false">S566</f>
        <v/>
      </c>
      <c r="P566" s="167"/>
      <c r="Q566" s="168" t="str">
        <f aca="false">IF(B566&gt;0,"ok","ocultar")</f>
        <v>ocultar</v>
      </c>
      <c r="R566" s="647" t="n">
        <f aca="false">'ORÇ.GLOBAL P CAIXA'!B565</f>
        <v>0</v>
      </c>
      <c r="S566" s="170" t="str">
        <f aca="false">IF('ORÇ.GLOBAL P CAIXA'!N565&lt;&gt;0,'ORÇ.GLOBAL P CAIXA'!N565,"")</f>
        <v/>
      </c>
      <c r="T566" s="648" t="n">
        <f aca="false">'ORÇ.GLOBAL P CAIXA'!O565</f>
        <v>0</v>
      </c>
      <c r="U566" s="172" t="n">
        <f aca="false">'ORÇ.GLOBAL P CAIXA'!P565</f>
        <v>0</v>
      </c>
      <c r="V566" s="173" t="n">
        <f aca="false">'ORÇ.GLOBAL P CAIXA'!E565</f>
        <v>0</v>
      </c>
      <c r="W566" s="173" t="n">
        <f aca="false">F566</f>
        <v>0</v>
      </c>
      <c r="X566" s="649"/>
      <c r="Y566" s="649"/>
      <c r="Z566" s="650"/>
      <c r="AB566" s="88"/>
      <c r="AC566" s="157" t="n">
        <f aca="false">IF(B566=0,AC565,IF(ISNONTEXT(B566)=TRUE(),INT(B566),INT(LEFT(B566,FIND(".",B566)-1))))</f>
        <v>3</v>
      </c>
      <c r="AD566" s="157" t="str">
        <f aca="false">IF(AD567=1,1,IF(B566&lt;&gt;0,1,IF(C566&lt;&gt;0,1,IF(D566&lt;&gt;0,1,IF(E566&lt;&gt;0,1,"")))))</f>
        <v/>
      </c>
      <c r="AE566" s="157" t="str">
        <f aca="false">IF(AC566=0," ",IF(AC566&lt;&gt;AC565,AC566," "))</f>
        <v> </v>
      </c>
      <c r="AF566" s="88"/>
      <c r="AG566" s="75" t="e">
        <f aca="false">IF(AC566&lt;&gt;AE566,(IF(N566=0,G566*(INFORMAÇÕES!$Q$69/INFORMAÇÕES!$Q$72),IF(N566="R",G566,0))),0)</f>
        <v>#DIV/0!</v>
      </c>
      <c r="AH566" s="75" t="e">
        <f aca="false">IF(AC566&lt;&gt;AE566,(IF(N566=0,G566*(INFORMAÇÕES!$Q$70/INFORMAÇÕES!$Q$72),IF(N566="C",G566,0))),0)</f>
        <v>#DIV/0!</v>
      </c>
      <c r="AI566" s="75" t="n">
        <f aca="false">IF(AC566&lt;&gt;AE566,(IF(N566=0,G566*INFORMAÇÕES!$U$115,IF(N566="CF",G566,0))),0)</f>
        <v>0</v>
      </c>
      <c r="AJ566" s="75" t="n">
        <f aca="false">IF(AC566&lt;&gt;AE566,(IF(N566=0,G566*INFORMAÇÕES!$U$116,IF(N566="O",G566,0))),0)</f>
        <v>0</v>
      </c>
      <c r="AK566" s="75" t="n">
        <f aca="false">IF(E566&lt;&gt;0,G566,0)</f>
        <v>0</v>
      </c>
      <c r="AL566" s="75" t="n">
        <f aca="false">IF(AC566&lt;&gt;AE566,(IF(N566=0,J566*(INFORMAÇÕES!$Q$89/INFORMAÇÕES!$Q$92),IF(N566="R",J566,0))),0)</f>
        <v>0</v>
      </c>
      <c r="AM566" s="75" t="n">
        <f aca="false">IF(AC566&lt;&gt;AE566,(IF(N566=0,J566*(INFORMAÇÕES!$Q$90/INFORMAÇÕES!$Q$92),IF(N566="C",J566,0))),0)</f>
        <v>0</v>
      </c>
      <c r="AN566" s="75" t="n">
        <f aca="false">IF(AC566&lt;&gt;AE566,(IF(N566="",J566*INFORMAÇÕES!$U$115,IF(N566="CF",J566,0))),0)</f>
        <v>0</v>
      </c>
      <c r="AO566" s="75" t="n">
        <f aca="false">IF(AC566&lt;&gt;AE566,(IF(N566="",J566*INFORMAÇÕES!$U$116,IF(N566="O",J566,0))),0)</f>
        <v>0</v>
      </c>
      <c r="AP566" s="75" t="n">
        <f aca="false">IF(H566&lt;&gt;0,J566,0)</f>
        <v>0</v>
      </c>
      <c r="AQ566" s="75" t="n">
        <f aca="false">IF(K566&lt;&gt;0,L566,0)</f>
        <v>0</v>
      </c>
    </row>
    <row r="567" s="174" customFormat="true" ht="14.25" hidden="false" customHeight="false" outlineLevel="0" collapsed="false">
      <c r="A567" s="159" t="n">
        <v>555</v>
      </c>
      <c r="B567" s="160" t="n">
        <f aca="false">R567</f>
        <v>0</v>
      </c>
      <c r="C567" s="161" t="n">
        <f aca="false">T567</f>
        <v>0</v>
      </c>
      <c r="D567" s="162" t="n">
        <f aca="false">U567</f>
        <v>0</v>
      </c>
      <c r="E567" s="163" t="n">
        <f aca="false">'ORÇ.GLOBAL P CAIXA'!E566</f>
        <v>0</v>
      </c>
      <c r="F567" s="163" t="n">
        <f aca="false">IF('ORÇ.GLOBAL EMPRESA'!G566&gt;0,'ORÇ.GLOBAL EMPRESA'!G566,'ORÇ.GLOBAL P CAIXA'!F566)</f>
        <v>0</v>
      </c>
      <c r="G567" s="163" t="n">
        <f aca="false">IF(E567&lt;&gt;0,ROUND(E567*F567,2),IF(AK567=0,(SUMIF($AC$13:$AC$1012,B567,$AK$13:$AK$1012)),AK567))</f>
        <v>0</v>
      </c>
      <c r="H567" s="163" t="n">
        <f aca="false">V567</f>
        <v>0</v>
      </c>
      <c r="I567" s="163" t="n">
        <f aca="false">W567</f>
        <v>0</v>
      </c>
      <c r="J567" s="163" t="n">
        <f aca="false">IF(H567&lt;&gt;0,ROUND(H567*I567,2),IF(AP567=0,(SUMIF($AC$13:$AC$1012,B567,$AP$13:$AP$1012)),AP567))</f>
        <v>0</v>
      </c>
      <c r="K567" s="163" t="n">
        <f aca="false">H567-E567</f>
        <v>0</v>
      </c>
      <c r="L567" s="163" t="n">
        <f aca="false">J567-G567</f>
        <v>0</v>
      </c>
      <c r="M567" s="645" t="str">
        <f aca="false">IF('ORÇ.GLOBAL P CAIXA'!H566&gt;0,'ORÇ.GLOBAL P CAIXA'!H566,"")</f>
        <v/>
      </c>
      <c r="N567" s="646" t="n">
        <f aca="false">'ORÇ.GLOBAL P CAIXA'!I566</f>
        <v>0</v>
      </c>
      <c r="O567" s="166" t="str">
        <f aca="false">S567</f>
        <v/>
      </c>
      <c r="P567" s="167"/>
      <c r="Q567" s="168" t="str">
        <f aca="false">IF(B567&gt;0,"ok","ocultar")</f>
        <v>ocultar</v>
      </c>
      <c r="R567" s="647" t="n">
        <f aca="false">'ORÇ.GLOBAL P CAIXA'!B566</f>
        <v>0</v>
      </c>
      <c r="S567" s="170" t="str">
        <f aca="false">IF('ORÇ.GLOBAL P CAIXA'!N566&lt;&gt;0,'ORÇ.GLOBAL P CAIXA'!N566,"")</f>
        <v/>
      </c>
      <c r="T567" s="648" t="n">
        <f aca="false">'ORÇ.GLOBAL P CAIXA'!O566</f>
        <v>0</v>
      </c>
      <c r="U567" s="172" t="n">
        <f aca="false">'ORÇ.GLOBAL P CAIXA'!P566</f>
        <v>0</v>
      </c>
      <c r="V567" s="173" t="n">
        <f aca="false">'ORÇ.GLOBAL P CAIXA'!E566</f>
        <v>0</v>
      </c>
      <c r="W567" s="173" t="n">
        <f aca="false">F567</f>
        <v>0</v>
      </c>
      <c r="X567" s="649"/>
      <c r="Y567" s="649"/>
      <c r="Z567" s="650"/>
      <c r="AB567" s="88"/>
      <c r="AC567" s="157" t="n">
        <f aca="false">IF(B567=0,AC566,IF(ISNONTEXT(B567)=TRUE(),INT(B567),INT(LEFT(B567,FIND(".",B567)-1))))</f>
        <v>3</v>
      </c>
      <c r="AD567" s="157" t="str">
        <f aca="false">IF(AD568=1,1,IF(B567&lt;&gt;0,1,IF(C567&lt;&gt;0,1,IF(D567&lt;&gt;0,1,IF(E567&lt;&gt;0,1,"")))))</f>
        <v/>
      </c>
      <c r="AE567" s="157" t="str">
        <f aca="false">IF(AC567=0," ",IF(AC567&lt;&gt;AC566,AC567," "))</f>
        <v> </v>
      </c>
      <c r="AF567" s="88"/>
      <c r="AG567" s="75" t="e">
        <f aca="false">IF(AC567&lt;&gt;AE567,(IF(N567=0,G567*(INFORMAÇÕES!$Q$69/INFORMAÇÕES!$Q$72),IF(N567="R",G567,0))),0)</f>
        <v>#DIV/0!</v>
      </c>
      <c r="AH567" s="75" t="e">
        <f aca="false">IF(AC567&lt;&gt;AE567,(IF(N567=0,G567*(INFORMAÇÕES!$Q$70/INFORMAÇÕES!$Q$72),IF(N567="C",G567,0))),0)</f>
        <v>#DIV/0!</v>
      </c>
      <c r="AI567" s="75" t="n">
        <f aca="false">IF(AC567&lt;&gt;AE567,(IF(N567=0,G567*INFORMAÇÕES!$U$115,IF(N567="CF",G567,0))),0)</f>
        <v>0</v>
      </c>
      <c r="AJ567" s="75" t="n">
        <f aca="false">IF(AC567&lt;&gt;AE567,(IF(N567=0,G567*INFORMAÇÕES!$U$116,IF(N567="O",G567,0))),0)</f>
        <v>0</v>
      </c>
      <c r="AK567" s="75" t="n">
        <f aca="false">IF(E567&lt;&gt;0,G567,0)</f>
        <v>0</v>
      </c>
      <c r="AL567" s="75" t="n">
        <f aca="false">IF(AC567&lt;&gt;AE567,(IF(N567=0,J567*(INFORMAÇÕES!$Q$89/INFORMAÇÕES!$Q$92),IF(N567="R",J567,0))),0)</f>
        <v>0</v>
      </c>
      <c r="AM567" s="75" t="n">
        <f aca="false">IF(AC567&lt;&gt;AE567,(IF(N567=0,J567*(INFORMAÇÕES!$Q$90/INFORMAÇÕES!$Q$92),IF(N567="C",J567,0))),0)</f>
        <v>0</v>
      </c>
      <c r="AN567" s="75" t="n">
        <f aca="false">IF(AC567&lt;&gt;AE567,(IF(N567="",J567*INFORMAÇÕES!$U$115,IF(N567="CF",J567,0))),0)</f>
        <v>0</v>
      </c>
      <c r="AO567" s="75" t="n">
        <f aca="false">IF(AC567&lt;&gt;AE567,(IF(N567="",J567*INFORMAÇÕES!$U$116,IF(N567="O",J567,0))),0)</f>
        <v>0</v>
      </c>
      <c r="AP567" s="75" t="n">
        <f aca="false">IF(H567&lt;&gt;0,J567,0)</f>
        <v>0</v>
      </c>
      <c r="AQ567" s="75" t="n">
        <f aca="false">IF(K567&lt;&gt;0,L567,0)</f>
        <v>0</v>
      </c>
    </row>
    <row r="568" s="174" customFormat="true" ht="14.25" hidden="false" customHeight="false" outlineLevel="0" collapsed="false">
      <c r="A568" s="159" t="n">
        <v>556</v>
      </c>
      <c r="B568" s="160" t="n">
        <f aca="false">R568</f>
        <v>0</v>
      </c>
      <c r="C568" s="161" t="n">
        <f aca="false">T568</f>
        <v>0</v>
      </c>
      <c r="D568" s="162" t="n">
        <f aca="false">U568</f>
        <v>0</v>
      </c>
      <c r="E568" s="163" t="n">
        <f aca="false">'ORÇ.GLOBAL P CAIXA'!E567</f>
        <v>0</v>
      </c>
      <c r="F568" s="163" t="n">
        <f aca="false">IF('ORÇ.GLOBAL EMPRESA'!G567&gt;0,'ORÇ.GLOBAL EMPRESA'!G567,'ORÇ.GLOBAL P CAIXA'!F567)</f>
        <v>0</v>
      </c>
      <c r="G568" s="163" t="n">
        <f aca="false">IF(E568&lt;&gt;0,ROUND(E568*F568,2),IF(AK568=0,(SUMIF($AC$13:$AC$1012,B568,$AK$13:$AK$1012)),AK568))</f>
        <v>0</v>
      </c>
      <c r="H568" s="163" t="n">
        <f aca="false">V568</f>
        <v>0</v>
      </c>
      <c r="I568" s="163" t="n">
        <f aca="false">W568</f>
        <v>0</v>
      </c>
      <c r="J568" s="163" t="n">
        <f aca="false">IF(H568&lt;&gt;0,ROUND(H568*I568,2),IF(AP568=0,(SUMIF($AC$13:$AC$1012,B568,$AP$13:$AP$1012)),AP568))</f>
        <v>0</v>
      </c>
      <c r="K568" s="163" t="n">
        <f aca="false">H568-E568</f>
        <v>0</v>
      </c>
      <c r="L568" s="163" t="n">
        <f aca="false">J568-G568</f>
        <v>0</v>
      </c>
      <c r="M568" s="645" t="str">
        <f aca="false">IF('ORÇ.GLOBAL P CAIXA'!H567&gt;0,'ORÇ.GLOBAL P CAIXA'!H567,"")</f>
        <v/>
      </c>
      <c r="N568" s="646" t="n">
        <f aca="false">'ORÇ.GLOBAL P CAIXA'!I567</f>
        <v>0</v>
      </c>
      <c r="O568" s="166" t="str">
        <f aca="false">S568</f>
        <v/>
      </c>
      <c r="P568" s="167"/>
      <c r="Q568" s="168" t="str">
        <f aca="false">IF(B568&gt;0,"ok","ocultar")</f>
        <v>ocultar</v>
      </c>
      <c r="R568" s="647" t="n">
        <f aca="false">'ORÇ.GLOBAL P CAIXA'!B567</f>
        <v>0</v>
      </c>
      <c r="S568" s="170" t="str">
        <f aca="false">IF('ORÇ.GLOBAL P CAIXA'!N567&lt;&gt;0,'ORÇ.GLOBAL P CAIXA'!N567,"")</f>
        <v/>
      </c>
      <c r="T568" s="648" t="n">
        <f aca="false">'ORÇ.GLOBAL P CAIXA'!O567</f>
        <v>0</v>
      </c>
      <c r="U568" s="172" t="n">
        <f aca="false">'ORÇ.GLOBAL P CAIXA'!P567</f>
        <v>0</v>
      </c>
      <c r="V568" s="173" t="n">
        <f aca="false">'ORÇ.GLOBAL P CAIXA'!E567</f>
        <v>0</v>
      </c>
      <c r="W568" s="173" t="n">
        <f aca="false">F568</f>
        <v>0</v>
      </c>
      <c r="X568" s="649"/>
      <c r="Y568" s="649"/>
      <c r="Z568" s="650"/>
      <c r="AB568" s="88"/>
      <c r="AC568" s="157" t="n">
        <f aca="false">IF(B568=0,AC567,IF(ISNONTEXT(B568)=TRUE(),INT(B568),INT(LEFT(B568,FIND(".",B568)-1))))</f>
        <v>3</v>
      </c>
      <c r="AD568" s="157" t="str">
        <f aca="false">IF(AD569=1,1,IF(B568&lt;&gt;0,1,IF(C568&lt;&gt;0,1,IF(D568&lt;&gt;0,1,IF(E568&lt;&gt;0,1,"")))))</f>
        <v/>
      </c>
      <c r="AE568" s="157" t="str">
        <f aca="false">IF(AC568=0," ",IF(AC568&lt;&gt;AC567,AC568," "))</f>
        <v> </v>
      </c>
      <c r="AF568" s="88"/>
      <c r="AG568" s="75" t="e">
        <f aca="false">IF(AC568&lt;&gt;AE568,(IF(N568=0,G568*(INFORMAÇÕES!$Q$69/INFORMAÇÕES!$Q$72),IF(N568="R",G568,0))),0)</f>
        <v>#DIV/0!</v>
      </c>
      <c r="AH568" s="75" t="e">
        <f aca="false">IF(AC568&lt;&gt;AE568,(IF(N568=0,G568*(INFORMAÇÕES!$Q$70/INFORMAÇÕES!$Q$72),IF(N568="C",G568,0))),0)</f>
        <v>#DIV/0!</v>
      </c>
      <c r="AI568" s="75" t="n">
        <f aca="false">IF(AC568&lt;&gt;AE568,(IF(N568=0,G568*INFORMAÇÕES!$U$115,IF(N568="CF",G568,0))),0)</f>
        <v>0</v>
      </c>
      <c r="AJ568" s="75" t="n">
        <f aca="false">IF(AC568&lt;&gt;AE568,(IF(N568=0,G568*INFORMAÇÕES!$U$116,IF(N568="O",G568,0))),0)</f>
        <v>0</v>
      </c>
      <c r="AK568" s="75" t="n">
        <f aca="false">IF(E568&lt;&gt;0,G568,0)</f>
        <v>0</v>
      </c>
      <c r="AL568" s="75" t="n">
        <f aca="false">IF(AC568&lt;&gt;AE568,(IF(N568=0,J568*(INFORMAÇÕES!$Q$89/INFORMAÇÕES!$Q$92),IF(N568="R",J568,0))),0)</f>
        <v>0</v>
      </c>
      <c r="AM568" s="75" t="n">
        <f aca="false">IF(AC568&lt;&gt;AE568,(IF(N568=0,J568*(INFORMAÇÕES!$Q$90/INFORMAÇÕES!$Q$92),IF(N568="C",J568,0))),0)</f>
        <v>0</v>
      </c>
      <c r="AN568" s="75" t="n">
        <f aca="false">IF(AC568&lt;&gt;AE568,(IF(N568="",J568*INFORMAÇÕES!$U$115,IF(N568="CF",J568,0))),0)</f>
        <v>0</v>
      </c>
      <c r="AO568" s="75" t="n">
        <f aca="false">IF(AC568&lt;&gt;AE568,(IF(N568="",J568*INFORMAÇÕES!$U$116,IF(N568="O",J568,0))),0)</f>
        <v>0</v>
      </c>
      <c r="AP568" s="75" t="n">
        <f aca="false">IF(H568&lt;&gt;0,J568,0)</f>
        <v>0</v>
      </c>
      <c r="AQ568" s="75" t="n">
        <f aca="false">IF(K568&lt;&gt;0,L568,0)</f>
        <v>0</v>
      </c>
    </row>
    <row r="569" s="174" customFormat="true" ht="14.25" hidden="false" customHeight="false" outlineLevel="0" collapsed="false">
      <c r="A569" s="159" t="n">
        <v>557</v>
      </c>
      <c r="B569" s="160" t="n">
        <f aca="false">R569</f>
        <v>0</v>
      </c>
      <c r="C569" s="161" t="n">
        <f aca="false">T569</f>
        <v>0</v>
      </c>
      <c r="D569" s="162" t="n">
        <f aca="false">U569</f>
        <v>0</v>
      </c>
      <c r="E569" s="163" t="n">
        <f aca="false">'ORÇ.GLOBAL P CAIXA'!E568</f>
        <v>0</v>
      </c>
      <c r="F569" s="163" t="n">
        <f aca="false">IF('ORÇ.GLOBAL EMPRESA'!G568&gt;0,'ORÇ.GLOBAL EMPRESA'!G568,'ORÇ.GLOBAL P CAIXA'!F568)</f>
        <v>0</v>
      </c>
      <c r="G569" s="163" t="n">
        <f aca="false">IF(E569&lt;&gt;0,ROUND(E569*F569,2),IF(AK569=0,(SUMIF($AC$13:$AC$1012,B569,$AK$13:$AK$1012)),AK569))</f>
        <v>0</v>
      </c>
      <c r="H569" s="163" t="n">
        <f aca="false">V569</f>
        <v>0</v>
      </c>
      <c r="I569" s="163" t="n">
        <f aca="false">W569</f>
        <v>0</v>
      </c>
      <c r="J569" s="163" t="n">
        <f aca="false">IF(H569&lt;&gt;0,ROUND(H569*I569,2),IF(AP569=0,(SUMIF($AC$13:$AC$1012,B569,$AP$13:$AP$1012)),AP569))</f>
        <v>0</v>
      </c>
      <c r="K569" s="163" t="n">
        <f aca="false">H569-E569</f>
        <v>0</v>
      </c>
      <c r="L569" s="163" t="n">
        <f aca="false">J569-G569</f>
        <v>0</v>
      </c>
      <c r="M569" s="645" t="str">
        <f aca="false">IF('ORÇ.GLOBAL P CAIXA'!H568&gt;0,'ORÇ.GLOBAL P CAIXA'!H568,"")</f>
        <v/>
      </c>
      <c r="N569" s="646" t="n">
        <f aca="false">'ORÇ.GLOBAL P CAIXA'!I568</f>
        <v>0</v>
      </c>
      <c r="O569" s="166" t="str">
        <f aca="false">S569</f>
        <v/>
      </c>
      <c r="P569" s="167"/>
      <c r="Q569" s="168" t="str">
        <f aca="false">IF(B569&gt;0,"ok","ocultar")</f>
        <v>ocultar</v>
      </c>
      <c r="R569" s="647" t="n">
        <f aca="false">'ORÇ.GLOBAL P CAIXA'!B568</f>
        <v>0</v>
      </c>
      <c r="S569" s="170" t="str">
        <f aca="false">IF('ORÇ.GLOBAL P CAIXA'!N568&lt;&gt;0,'ORÇ.GLOBAL P CAIXA'!N568,"")</f>
        <v/>
      </c>
      <c r="T569" s="648" t="n">
        <f aca="false">'ORÇ.GLOBAL P CAIXA'!O568</f>
        <v>0</v>
      </c>
      <c r="U569" s="172" t="n">
        <f aca="false">'ORÇ.GLOBAL P CAIXA'!P568</f>
        <v>0</v>
      </c>
      <c r="V569" s="173" t="n">
        <f aca="false">'ORÇ.GLOBAL P CAIXA'!E568</f>
        <v>0</v>
      </c>
      <c r="W569" s="173" t="n">
        <f aca="false">F569</f>
        <v>0</v>
      </c>
      <c r="X569" s="649"/>
      <c r="Y569" s="649"/>
      <c r="Z569" s="650"/>
      <c r="AB569" s="88"/>
      <c r="AC569" s="157" t="n">
        <f aca="false">IF(B569=0,AC568,IF(ISNONTEXT(B569)=TRUE(),INT(B569),INT(LEFT(B569,FIND(".",B569)-1))))</f>
        <v>3</v>
      </c>
      <c r="AD569" s="157" t="str">
        <f aca="false">IF(AD570=1,1,IF(B569&lt;&gt;0,1,IF(C569&lt;&gt;0,1,IF(D569&lt;&gt;0,1,IF(E569&lt;&gt;0,1,"")))))</f>
        <v/>
      </c>
      <c r="AE569" s="157" t="str">
        <f aca="false">IF(AC569=0," ",IF(AC569&lt;&gt;AC568,AC569," "))</f>
        <v> </v>
      </c>
      <c r="AF569" s="88"/>
      <c r="AG569" s="75" t="e">
        <f aca="false">IF(AC569&lt;&gt;AE569,(IF(N569=0,G569*(INFORMAÇÕES!$Q$69/INFORMAÇÕES!$Q$72),IF(N569="R",G569,0))),0)</f>
        <v>#DIV/0!</v>
      </c>
      <c r="AH569" s="75" t="e">
        <f aca="false">IF(AC569&lt;&gt;AE569,(IF(N569=0,G569*(INFORMAÇÕES!$Q$70/INFORMAÇÕES!$Q$72),IF(N569="C",G569,0))),0)</f>
        <v>#DIV/0!</v>
      </c>
      <c r="AI569" s="75" t="n">
        <f aca="false">IF(AC569&lt;&gt;AE569,(IF(N569=0,G569*INFORMAÇÕES!$U$115,IF(N569="CF",G569,0))),0)</f>
        <v>0</v>
      </c>
      <c r="AJ569" s="75" t="n">
        <f aca="false">IF(AC569&lt;&gt;AE569,(IF(N569=0,G569*INFORMAÇÕES!$U$116,IF(N569="O",G569,0))),0)</f>
        <v>0</v>
      </c>
      <c r="AK569" s="75" t="n">
        <f aca="false">IF(E569&lt;&gt;0,G569,0)</f>
        <v>0</v>
      </c>
      <c r="AL569" s="75" t="n">
        <f aca="false">IF(AC569&lt;&gt;AE569,(IF(N569=0,J569*(INFORMAÇÕES!$Q$89/INFORMAÇÕES!$Q$92),IF(N569="R",J569,0))),0)</f>
        <v>0</v>
      </c>
      <c r="AM569" s="75" t="n">
        <f aca="false">IF(AC569&lt;&gt;AE569,(IF(N569=0,J569*(INFORMAÇÕES!$Q$90/INFORMAÇÕES!$Q$92),IF(N569="C",J569,0))),0)</f>
        <v>0</v>
      </c>
      <c r="AN569" s="75" t="n">
        <f aca="false">IF(AC569&lt;&gt;AE569,(IF(N569="",J569*INFORMAÇÕES!$U$115,IF(N569="CF",J569,0))),0)</f>
        <v>0</v>
      </c>
      <c r="AO569" s="75" t="n">
        <f aca="false">IF(AC569&lt;&gt;AE569,(IF(N569="",J569*INFORMAÇÕES!$U$116,IF(N569="O",J569,0))),0)</f>
        <v>0</v>
      </c>
      <c r="AP569" s="75" t="n">
        <f aca="false">IF(H569&lt;&gt;0,J569,0)</f>
        <v>0</v>
      </c>
      <c r="AQ569" s="75" t="n">
        <f aca="false">IF(K569&lt;&gt;0,L569,0)</f>
        <v>0</v>
      </c>
    </row>
    <row r="570" s="174" customFormat="true" ht="14.25" hidden="false" customHeight="false" outlineLevel="0" collapsed="false">
      <c r="A570" s="159" t="n">
        <v>558</v>
      </c>
      <c r="B570" s="160" t="n">
        <f aca="false">R570</f>
        <v>0</v>
      </c>
      <c r="C570" s="161" t="n">
        <f aca="false">T570</f>
        <v>0</v>
      </c>
      <c r="D570" s="162" t="n">
        <f aca="false">U570</f>
        <v>0</v>
      </c>
      <c r="E570" s="163" t="n">
        <f aca="false">'ORÇ.GLOBAL P CAIXA'!E569</f>
        <v>0</v>
      </c>
      <c r="F570" s="163" t="n">
        <f aca="false">IF('ORÇ.GLOBAL EMPRESA'!G569&gt;0,'ORÇ.GLOBAL EMPRESA'!G569,'ORÇ.GLOBAL P CAIXA'!F569)</f>
        <v>0</v>
      </c>
      <c r="G570" s="163" t="n">
        <f aca="false">IF(E570&lt;&gt;0,ROUND(E570*F570,2),IF(AK570=0,(SUMIF($AC$13:$AC$1012,B570,$AK$13:$AK$1012)),AK570))</f>
        <v>0</v>
      </c>
      <c r="H570" s="163" t="n">
        <f aca="false">V570</f>
        <v>0</v>
      </c>
      <c r="I570" s="163" t="n">
        <f aca="false">W570</f>
        <v>0</v>
      </c>
      <c r="J570" s="163" t="n">
        <f aca="false">IF(H570&lt;&gt;0,ROUND(H570*I570,2),IF(AP570=0,(SUMIF($AC$13:$AC$1012,B570,$AP$13:$AP$1012)),AP570))</f>
        <v>0</v>
      </c>
      <c r="K570" s="163" t="n">
        <f aca="false">H570-E570</f>
        <v>0</v>
      </c>
      <c r="L570" s="163" t="n">
        <f aca="false">J570-G570</f>
        <v>0</v>
      </c>
      <c r="M570" s="645" t="str">
        <f aca="false">IF('ORÇ.GLOBAL P CAIXA'!H569&gt;0,'ORÇ.GLOBAL P CAIXA'!H569,"")</f>
        <v/>
      </c>
      <c r="N570" s="646" t="n">
        <f aca="false">'ORÇ.GLOBAL P CAIXA'!I569</f>
        <v>0</v>
      </c>
      <c r="O570" s="166" t="str">
        <f aca="false">S570</f>
        <v/>
      </c>
      <c r="P570" s="167"/>
      <c r="Q570" s="168" t="str">
        <f aca="false">IF(B570&gt;0,"ok","ocultar")</f>
        <v>ocultar</v>
      </c>
      <c r="R570" s="647" t="n">
        <f aca="false">'ORÇ.GLOBAL P CAIXA'!B569</f>
        <v>0</v>
      </c>
      <c r="S570" s="170" t="str">
        <f aca="false">IF('ORÇ.GLOBAL P CAIXA'!N569&lt;&gt;0,'ORÇ.GLOBAL P CAIXA'!N569,"")</f>
        <v/>
      </c>
      <c r="T570" s="648" t="n">
        <f aca="false">'ORÇ.GLOBAL P CAIXA'!O569</f>
        <v>0</v>
      </c>
      <c r="U570" s="172" t="n">
        <f aca="false">'ORÇ.GLOBAL P CAIXA'!P569</f>
        <v>0</v>
      </c>
      <c r="V570" s="173" t="n">
        <f aca="false">'ORÇ.GLOBAL P CAIXA'!E569</f>
        <v>0</v>
      </c>
      <c r="W570" s="173" t="n">
        <f aca="false">F570</f>
        <v>0</v>
      </c>
      <c r="X570" s="649"/>
      <c r="Y570" s="649"/>
      <c r="Z570" s="650"/>
      <c r="AB570" s="88"/>
      <c r="AC570" s="157" t="n">
        <f aca="false">IF(B570=0,AC569,IF(ISNONTEXT(B570)=TRUE(),INT(B570),INT(LEFT(B570,FIND(".",B570)-1))))</f>
        <v>3</v>
      </c>
      <c r="AD570" s="157" t="str">
        <f aca="false">IF(AD571=1,1,IF(B570&lt;&gt;0,1,IF(C570&lt;&gt;0,1,IF(D570&lt;&gt;0,1,IF(E570&lt;&gt;0,1,"")))))</f>
        <v/>
      </c>
      <c r="AE570" s="157" t="str">
        <f aca="false">IF(AC570=0," ",IF(AC570&lt;&gt;AC569,AC570," "))</f>
        <v> </v>
      </c>
      <c r="AF570" s="88"/>
      <c r="AG570" s="75" t="e">
        <f aca="false">IF(AC570&lt;&gt;AE570,(IF(N570=0,G570*(INFORMAÇÕES!$Q$69/INFORMAÇÕES!$Q$72),IF(N570="R",G570,0))),0)</f>
        <v>#DIV/0!</v>
      </c>
      <c r="AH570" s="75" t="e">
        <f aca="false">IF(AC570&lt;&gt;AE570,(IF(N570=0,G570*(INFORMAÇÕES!$Q$70/INFORMAÇÕES!$Q$72),IF(N570="C",G570,0))),0)</f>
        <v>#DIV/0!</v>
      </c>
      <c r="AI570" s="75" t="n">
        <f aca="false">IF(AC570&lt;&gt;AE570,(IF(N570=0,G570*INFORMAÇÕES!$U$115,IF(N570="CF",G570,0))),0)</f>
        <v>0</v>
      </c>
      <c r="AJ570" s="75" t="n">
        <f aca="false">IF(AC570&lt;&gt;AE570,(IF(N570=0,G570*INFORMAÇÕES!$U$116,IF(N570="O",G570,0))),0)</f>
        <v>0</v>
      </c>
      <c r="AK570" s="75" t="n">
        <f aca="false">IF(E570&lt;&gt;0,G570,0)</f>
        <v>0</v>
      </c>
      <c r="AL570" s="75" t="n">
        <f aca="false">IF(AC570&lt;&gt;AE570,(IF(N570=0,J570*(INFORMAÇÕES!$Q$89/INFORMAÇÕES!$Q$92),IF(N570="R",J570,0))),0)</f>
        <v>0</v>
      </c>
      <c r="AM570" s="75" t="n">
        <f aca="false">IF(AC570&lt;&gt;AE570,(IF(N570=0,J570*(INFORMAÇÕES!$Q$90/INFORMAÇÕES!$Q$92),IF(N570="C",J570,0))),0)</f>
        <v>0</v>
      </c>
      <c r="AN570" s="75" t="n">
        <f aca="false">IF(AC570&lt;&gt;AE570,(IF(N570="",J570*INFORMAÇÕES!$U$115,IF(N570="CF",J570,0))),0)</f>
        <v>0</v>
      </c>
      <c r="AO570" s="75" t="n">
        <f aca="false">IF(AC570&lt;&gt;AE570,(IF(N570="",J570*INFORMAÇÕES!$U$116,IF(N570="O",J570,0))),0)</f>
        <v>0</v>
      </c>
      <c r="AP570" s="75" t="n">
        <f aca="false">IF(H570&lt;&gt;0,J570,0)</f>
        <v>0</v>
      </c>
      <c r="AQ570" s="75" t="n">
        <f aca="false">IF(K570&lt;&gt;0,L570,0)</f>
        <v>0</v>
      </c>
    </row>
    <row r="571" s="174" customFormat="true" ht="14.25" hidden="false" customHeight="false" outlineLevel="0" collapsed="false">
      <c r="A571" s="159" t="n">
        <v>559</v>
      </c>
      <c r="B571" s="160" t="n">
        <f aca="false">R571</f>
        <v>0</v>
      </c>
      <c r="C571" s="161" t="n">
        <f aca="false">T571</f>
        <v>0</v>
      </c>
      <c r="D571" s="162" t="n">
        <f aca="false">U571</f>
        <v>0</v>
      </c>
      <c r="E571" s="163" t="n">
        <f aca="false">'ORÇ.GLOBAL P CAIXA'!E570</f>
        <v>0</v>
      </c>
      <c r="F571" s="163" t="n">
        <f aca="false">IF('ORÇ.GLOBAL EMPRESA'!G570&gt;0,'ORÇ.GLOBAL EMPRESA'!G570,'ORÇ.GLOBAL P CAIXA'!F570)</f>
        <v>0</v>
      </c>
      <c r="G571" s="163" t="n">
        <f aca="false">IF(E571&lt;&gt;0,ROUND(E571*F571,2),IF(AK571=0,(SUMIF($AC$13:$AC$1012,B571,$AK$13:$AK$1012)),AK571))</f>
        <v>0</v>
      </c>
      <c r="H571" s="163" t="n">
        <f aca="false">V571</f>
        <v>0</v>
      </c>
      <c r="I571" s="163" t="n">
        <f aca="false">W571</f>
        <v>0</v>
      </c>
      <c r="J571" s="163" t="n">
        <f aca="false">IF(H571&lt;&gt;0,ROUND(H571*I571,2),IF(AP571=0,(SUMIF($AC$13:$AC$1012,B571,$AP$13:$AP$1012)),AP571))</f>
        <v>0</v>
      </c>
      <c r="K571" s="163" t="n">
        <f aca="false">H571-E571</f>
        <v>0</v>
      </c>
      <c r="L571" s="163" t="n">
        <f aca="false">J571-G571</f>
        <v>0</v>
      </c>
      <c r="M571" s="645" t="str">
        <f aca="false">IF('ORÇ.GLOBAL P CAIXA'!H570&gt;0,'ORÇ.GLOBAL P CAIXA'!H570,"")</f>
        <v/>
      </c>
      <c r="N571" s="646" t="n">
        <f aca="false">'ORÇ.GLOBAL P CAIXA'!I570</f>
        <v>0</v>
      </c>
      <c r="O571" s="166" t="str">
        <f aca="false">S571</f>
        <v/>
      </c>
      <c r="P571" s="167"/>
      <c r="Q571" s="168" t="str">
        <f aca="false">IF(B571&gt;0,"ok","ocultar")</f>
        <v>ocultar</v>
      </c>
      <c r="R571" s="647" t="n">
        <f aca="false">'ORÇ.GLOBAL P CAIXA'!B570</f>
        <v>0</v>
      </c>
      <c r="S571" s="170" t="str">
        <f aca="false">IF('ORÇ.GLOBAL P CAIXA'!N570&lt;&gt;0,'ORÇ.GLOBAL P CAIXA'!N570,"")</f>
        <v/>
      </c>
      <c r="T571" s="648" t="n">
        <f aca="false">'ORÇ.GLOBAL P CAIXA'!O570</f>
        <v>0</v>
      </c>
      <c r="U571" s="172" t="n">
        <f aca="false">'ORÇ.GLOBAL P CAIXA'!P570</f>
        <v>0</v>
      </c>
      <c r="V571" s="173" t="n">
        <f aca="false">'ORÇ.GLOBAL P CAIXA'!E570</f>
        <v>0</v>
      </c>
      <c r="W571" s="173" t="n">
        <f aca="false">F571</f>
        <v>0</v>
      </c>
      <c r="X571" s="649"/>
      <c r="Y571" s="649"/>
      <c r="Z571" s="650"/>
      <c r="AB571" s="88"/>
      <c r="AC571" s="157" t="n">
        <f aca="false">IF(B571=0,AC570,IF(ISNONTEXT(B571)=TRUE(),INT(B571),INT(LEFT(B571,FIND(".",B571)-1))))</f>
        <v>3</v>
      </c>
      <c r="AD571" s="157" t="str">
        <f aca="false">IF(AD572=1,1,IF(B571&lt;&gt;0,1,IF(C571&lt;&gt;0,1,IF(D571&lt;&gt;0,1,IF(E571&lt;&gt;0,1,"")))))</f>
        <v/>
      </c>
      <c r="AE571" s="157" t="str">
        <f aca="false">IF(AC571=0," ",IF(AC571&lt;&gt;AC570,AC571," "))</f>
        <v> </v>
      </c>
      <c r="AF571" s="88"/>
      <c r="AG571" s="75" t="e">
        <f aca="false">IF(AC571&lt;&gt;AE571,(IF(N571=0,G571*(INFORMAÇÕES!$Q$69/INFORMAÇÕES!$Q$72),IF(N571="R",G571,0))),0)</f>
        <v>#DIV/0!</v>
      </c>
      <c r="AH571" s="75" t="e">
        <f aca="false">IF(AC571&lt;&gt;AE571,(IF(N571=0,G571*(INFORMAÇÕES!$Q$70/INFORMAÇÕES!$Q$72),IF(N571="C",G571,0))),0)</f>
        <v>#DIV/0!</v>
      </c>
      <c r="AI571" s="75" t="n">
        <f aca="false">IF(AC571&lt;&gt;AE571,(IF(N571=0,G571*INFORMAÇÕES!$U$115,IF(N571="CF",G571,0))),0)</f>
        <v>0</v>
      </c>
      <c r="AJ571" s="75" t="n">
        <f aca="false">IF(AC571&lt;&gt;AE571,(IF(N571=0,G571*INFORMAÇÕES!$U$116,IF(N571="O",G571,0))),0)</f>
        <v>0</v>
      </c>
      <c r="AK571" s="75" t="n">
        <f aca="false">IF(E571&lt;&gt;0,G571,0)</f>
        <v>0</v>
      </c>
      <c r="AL571" s="75" t="n">
        <f aca="false">IF(AC571&lt;&gt;AE571,(IF(N571=0,J571*(INFORMAÇÕES!$Q$89/INFORMAÇÕES!$Q$92),IF(N571="R",J571,0))),0)</f>
        <v>0</v>
      </c>
      <c r="AM571" s="75" t="n">
        <f aca="false">IF(AC571&lt;&gt;AE571,(IF(N571=0,J571*(INFORMAÇÕES!$Q$90/INFORMAÇÕES!$Q$92),IF(N571="C",J571,0))),0)</f>
        <v>0</v>
      </c>
      <c r="AN571" s="75" t="n">
        <f aca="false">IF(AC571&lt;&gt;AE571,(IF(N571="",J571*INFORMAÇÕES!$U$115,IF(N571="CF",J571,0))),0)</f>
        <v>0</v>
      </c>
      <c r="AO571" s="75" t="n">
        <f aca="false">IF(AC571&lt;&gt;AE571,(IF(N571="",J571*INFORMAÇÕES!$U$116,IF(N571="O",J571,0))),0)</f>
        <v>0</v>
      </c>
      <c r="AP571" s="75" t="n">
        <f aca="false">IF(H571&lt;&gt;0,J571,0)</f>
        <v>0</v>
      </c>
      <c r="AQ571" s="75" t="n">
        <f aca="false">IF(K571&lt;&gt;0,L571,0)</f>
        <v>0</v>
      </c>
    </row>
    <row r="572" s="174" customFormat="true" ht="14.25" hidden="false" customHeight="false" outlineLevel="0" collapsed="false">
      <c r="A572" s="159" t="n">
        <v>560</v>
      </c>
      <c r="B572" s="160" t="n">
        <f aca="false">R572</f>
        <v>0</v>
      </c>
      <c r="C572" s="161" t="n">
        <f aca="false">T572</f>
        <v>0</v>
      </c>
      <c r="D572" s="162" t="n">
        <f aca="false">U572</f>
        <v>0</v>
      </c>
      <c r="E572" s="163" t="n">
        <f aca="false">'ORÇ.GLOBAL P CAIXA'!E571</f>
        <v>0</v>
      </c>
      <c r="F572" s="163" t="n">
        <f aca="false">IF('ORÇ.GLOBAL EMPRESA'!G571&gt;0,'ORÇ.GLOBAL EMPRESA'!G571,'ORÇ.GLOBAL P CAIXA'!F571)</f>
        <v>0</v>
      </c>
      <c r="G572" s="163" t="n">
        <f aca="false">IF(E572&lt;&gt;0,ROUND(E572*F572,2),IF(AK572=0,(SUMIF($AC$13:$AC$1012,B572,$AK$13:$AK$1012)),AK572))</f>
        <v>0</v>
      </c>
      <c r="H572" s="163" t="n">
        <f aca="false">V572</f>
        <v>0</v>
      </c>
      <c r="I572" s="163" t="n">
        <f aca="false">W572</f>
        <v>0</v>
      </c>
      <c r="J572" s="163" t="n">
        <f aca="false">IF(H572&lt;&gt;0,ROUND(H572*I572,2),IF(AP572=0,(SUMIF($AC$13:$AC$1012,B572,$AP$13:$AP$1012)),AP572))</f>
        <v>0</v>
      </c>
      <c r="K572" s="163" t="n">
        <f aca="false">H572-E572</f>
        <v>0</v>
      </c>
      <c r="L572" s="163" t="n">
        <f aca="false">J572-G572</f>
        <v>0</v>
      </c>
      <c r="M572" s="645" t="str">
        <f aca="false">IF('ORÇ.GLOBAL P CAIXA'!H571&gt;0,'ORÇ.GLOBAL P CAIXA'!H571,"")</f>
        <v/>
      </c>
      <c r="N572" s="646" t="n">
        <f aca="false">'ORÇ.GLOBAL P CAIXA'!I571</f>
        <v>0</v>
      </c>
      <c r="O572" s="166" t="str">
        <f aca="false">S572</f>
        <v/>
      </c>
      <c r="P572" s="167"/>
      <c r="Q572" s="168" t="str">
        <f aca="false">IF(B572&gt;0,"ok","ocultar")</f>
        <v>ocultar</v>
      </c>
      <c r="R572" s="647" t="n">
        <f aca="false">'ORÇ.GLOBAL P CAIXA'!B571</f>
        <v>0</v>
      </c>
      <c r="S572" s="170" t="str">
        <f aca="false">IF('ORÇ.GLOBAL P CAIXA'!N571&lt;&gt;0,'ORÇ.GLOBAL P CAIXA'!N571,"")</f>
        <v/>
      </c>
      <c r="T572" s="648" t="n">
        <f aca="false">'ORÇ.GLOBAL P CAIXA'!O571</f>
        <v>0</v>
      </c>
      <c r="U572" s="172" t="n">
        <f aca="false">'ORÇ.GLOBAL P CAIXA'!P571</f>
        <v>0</v>
      </c>
      <c r="V572" s="173" t="n">
        <f aca="false">'ORÇ.GLOBAL P CAIXA'!E571</f>
        <v>0</v>
      </c>
      <c r="W572" s="173" t="n">
        <f aca="false">F572</f>
        <v>0</v>
      </c>
      <c r="X572" s="649"/>
      <c r="Y572" s="649"/>
      <c r="Z572" s="650"/>
      <c r="AB572" s="88"/>
      <c r="AC572" s="157" t="n">
        <f aca="false">IF(B572=0,AC571,IF(ISNONTEXT(B572)=TRUE(),INT(B572),INT(LEFT(B572,FIND(".",B572)-1))))</f>
        <v>3</v>
      </c>
      <c r="AD572" s="157" t="str">
        <f aca="false">IF(AD573=1,1,IF(B572&lt;&gt;0,1,IF(C572&lt;&gt;0,1,IF(D572&lt;&gt;0,1,IF(E572&lt;&gt;0,1,"")))))</f>
        <v/>
      </c>
      <c r="AE572" s="157" t="str">
        <f aca="false">IF(AC572=0," ",IF(AC572&lt;&gt;AC571,AC572," "))</f>
        <v> </v>
      </c>
      <c r="AF572" s="88"/>
      <c r="AG572" s="75" t="e">
        <f aca="false">IF(AC572&lt;&gt;AE572,(IF(N572=0,G572*(INFORMAÇÕES!$Q$69/INFORMAÇÕES!$Q$72),IF(N572="R",G572,0))),0)</f>
        <v>#DIV/0!</v>
      </c>
      <c r="AH572" s="75" t="e">
        <f aca="false">IF(AC572&lt;&gt;AE572,(IF(N572=0,G572*(INFORMAÇÕES!$Q$70/INFORMAÇÕES!$Q$72),IF(N572="C",G572,0))),0)</f>
        <v>#DIV/0!</v>
      </c>
      <c r="AI572" s="75" t="n">
        <f aca="false">IF(AC572&lt;&gt;AE572,(IF(N572=0,G572*INFORMAÇÕES!$U$115,IF(N572="CF",G572,0))),0)</f>
        <v>0</v>
      </c>
      <c r="AJ572" s="75" t="n">
        <f aca="false">IF(AC572&lt;&gt;AE572,(IF(N572=0,G572*INFORMAÇÕES!$U$116,IF(N572="O",G572,0))),0)</f>
        <v>0</v>
      </c>
      <c r="AK572" s="75" t="n">
        <f aca="false">IF(E572&lt;&gt;0,G572,0)</f>
        <v>0</v>
      </c>
      <c r="AL572" s="75" t="n">
        <f aca="false">IF(AC572&lt;&gt;AE572,(IF(N572=0,J572*(INFORMAÇÕES!$Q$89/INFORMAÇÕES!$Q$92),IF(N572="R",J572,0))),0)</f>
        <v>0</v>
      </c>
      <c r="AM572" s="75" t="n">
        <f aca="false">IF(AC572&lt;&gt;AE572,(IF(N572=0,J572*(INFORMAÇÕES!$Q$90/INFORMAÇÕES!$Q$92),IF(N572="C",J572,0))),0)</f>
        <v>0</v>
      </c>
      <c r="AN572" s="75" t="n">
        <f aca="false">IF(AC572&lt;&gt;AE572,(IF(N572="",J572*INFORMAÇÕES!$U$115,IF(N572="CF",J572,0))),0)</f>
        <v>0</v>
      </c>
      <c r="AO572" s="75" t="n">
        <f aca="false">IF(AC572&lt;&gt;AE572,(IF(N572="",J572*INFORMAÇÕES!$U$116,IF(N572="O",J572,0))),0)</f>
        <v>0</v>
      </c>
      <c r="AP572" s="75" t="n">
        <f aca="false">IF(H572&lt;&gt;0,J572,0)</f>
        <v>0</v>
      </c>
      <c r="AQ572" s="75" t="n">
        <f aca="false">IF(K572&lt;&gt;0,L572,0)</f>
        <v>0</v>
      </c>
    </row>
    <row r="573" s="174" customFormat="true" ht="14.25" hidden="false" customHeight="false" outlineLevel="0" collapsed="false">
      <c r="A573" s="159" t="n">
        <v>561</v>
      </c>
      <c r="B573" s="160" t="n">
        <f aca="false">R573</f>
        <v>0</v>
      </c>
      <c r="C573" s="161" t="n">
        <f aca="false">T573</f>
        <v>0</v>
      </c>
      <c r="D573" s="162" t="n">
        <f aca="false">U573</f>
        <v>0</v>
      </c>
      <c r="E573" s="163" t="n">
        <f aca="false">'ORÇ.GLOBAL P CAIXA'!E572</f>
        <v>0</v>
      </c>
      <c r="F573" s="163" t="n">
        <f aca="false">IF('ORÇ.GLOBAL EMPRESA'!G572&gt;0,'ORÇ.GLOBAL EMPRESA'!G572,'ORÇ.GLOBAL P CAIXA'!F572)</f>
        <v>0</v>
      </c>
      <c r="G573" s="163" t="n">
        <f aca="false">IF(E573&lt;&gt;0,ROUND(E573*F573,2),IF(AK573=0,(SUMIF($AC$13:$AC$1012,B573,$AK$13:$AK$1012)),AK573))</f>
        <v>0</v>
      </c>
      <c r="H573" s="163" t="n">
        <f aca="false">V573</f>
        <v>0</v>
      </c>
      <c r="I573" s="163" t="n">
        <f aca="false">W573</f>
        <v>0</v>
      </c>
      <c r="J573" s="163" t="n">
        <f aca="false">IF(H573&lt;&gt;0,ROUND(H573*I573,2),IF(AP573=0,(SUMIF($AC$13:$AC$1012,B573,$AP$13:$AP$1012)),AP573))</f>
        <v>0</v>
      </c>
      <c r="K573" s="163" t="n">
        <f aca="false">H573-E573</f>
        <v>0</v>
      </c>
      <c r="L573" s="163" t="n">
        <f aca="false">J573-G573</f>
        <v>0</v>
      </c>
      <c r="M573" s="645" t="str">
        <f aca="false">IF('ORÇ.GLOBAL P CAIXA'!H572&gt;0,'ORÇ.GLOBAL P CAIXA'!H572,"")</f>
        <v/>
      </c>
      <c r="N573" s="646" t="n">
        <f aca="false">'ORÇ.GLOBAL P CAIXA'!I572</f>
        <v>0</v>
      </c>
      <c r="O573" s="166" t="str">
        <f aca="false">S573</f>
        <v/>
      </c>
      <c r="P573" s="167"/>
      <c r="Q573" s="168" t="str">
        <f aca="false">IF(B573&gt;0,"ok","ocultar")</f>
        <v>ocultar</v>
      </c>
      <c r="R573" s="647" t="n">
        <f aca="false">'ORÇ.GLOBAL P CAIXA'!B572</f>
        <v>0</v>
      </c>
      <c r="S573" s="170" t="str">
        <f aca="false">IF('ORÇ.GLOBAL P CAIXA'!N572&lt;&gt;0,'ORÇ.GLOBAL P CAIXA'!N572,"")</f>
        <v/>
      </c>
      <c r="T573" s="648" t="n">
        <f aca="false">'ORÇ.GLOBAL P CAIXA'!O572</f>
        <v>0</v>
      </c>
      <c r="U573" s="172" t="n">
        <f aca="false">'ORÇ.GLOBAL P CAIXA'!P572</f>
        <v>0</v>
      </c>
      <c r="V573" s="173" t="n">
        <f aca="false">'ORÇ.GLOBAL P CAIXA'!E572</f>
        <v>0</v>
      </c>
      <c r="W573" s="173" t="n">
        <f aca="false">F573</f>
        <v>0</v>
      </c>
      <c r="X573" s="649"/>
      <c r="Y573" s="649"/>
      <c r="Z573" s="650"/>
      <c r="AB573" s="88"/>
      <c r="AC573" s="157" t="n">
        <f aca="false">IF(B573=0,AC572,IF(ISNONTEXT(B573)=TRUE(),INT(B573),INT(LEFT(B573,FIND(".",B573)-1))))</f>
        <v>3</v>
      </c>
      <c r="AD573" s="157" t="str">
        <f aca="false">IF(AD574=1,1,IF(B573&lt;&gt;0,1,IF(C573&lt;&gt;0,1,IF(D573&lt;&gt;0,1,IF(E573&lt;&gt;0,1,"")))))</f>
        <v/>
      </c>
      <c r="AE573" s="157" t="str">
        <f aca="false">IF(AC573=0," ",IF(AC573&lt;&gt;AC572,AC573," "))</f>
        <v> </v>
      </c>
      <c r="AF573" s="88"/>
      <c r="AG573" s="75" t="e">
        <f aca="false">IF(AC573&lt;&gt;AE573,(IF(N573=0,G573*(INFORMAÇÕES!$Q$69/INFORMAÇÕES!$Q$72),IF(N573="R",G573,0))),0)</f>
        <v>#DIV/0!</v>
      </c>
      <c r="AH573" s="75" t="e">
        <f aca="false">IF(AC573&lt;&gt;AE573,(IF(N573=0,G573*(INFORMAÇÕES!$Q$70/INFORMAÇÕES!$Q$72),IF(N573="C",G573,0))),0)</f>
        <v>#DIV/0!</v>
      </c>
      <c r="AI573" s="75" t="n">
        <f aca="false">IF(AC573&lt;&gt;AE573,(IF(N573=0,G573*INFORMAÇÕES!$U$115,IF(N573="CF",G573,0))),0)</f>
        <v>0</v>
      </c>
      <c r="AJ573" s="75" t="n">
        <f aca="false">IF(AC573&lt;&gt;AE573,(IF(N573=0,G573*INFORMAÇÕES!$U$116,IF(N573="O",G573,0))),0)</f>
        <v>0</v>
      </c>
      <c r="AK573" s="75" t="n">
        <f aca="false">IF(E573&lt;&gt;0,G573,0)</f>
        <v>0</v>
      </c>
      <c r="AL573" s="75" t="n">
        <f aca="false">IF(AC573&lt;&gt;AE573,(IF(N573=0,J573*(INFORMAÇÕES!$Q$89/INFORMAÇÕES!$Q$92),IF(N573="R",J573,0))),0)</f>
        <v>0</v>
      </c>
      <c r="AM573" s="75" t="n">
        <f aca="false">IF(AC573&lt;&gt;AE573,(IF(N573=0,J573*(INFORMAÇÕES!$Q$90/INFORMAÇÕES!$Q$92),IF(N573="C",J573,0))),0)</f>
        <v>0</v>
      </c>
      <c r="AN573" s="75" t="n">
        <f aca="false">IF(AC573&lt;&gt;AE573,(IF(N573="",J573*INFORMAÇÕES!$U$115,IF(N573="CF",J573,0))),0)</f>
        <v>0</v>
      </c>
      <c r="AO573" s="75" t="n">
        <f aca="false">IF(AC573&lt;&gt;AE573,(IF(N573="",J573*INFORMAÇÕES!$U$116,IF(N573="O",J573,0))),0)</f>
        <v>0</v>
      </c>
      <c r="AP573" s="75" t="n">
        <f aca="false">IF(H573&lt;&gt;0,J573,0)</f>
        <v>0</v>
      </c>
      <c r="AQ573" s="75" t="n">
        <f aca="false">IF(K573&lt;&gt;0,L573,0)</f>
        <v>0</v>
      </c>
    </row>
    <row r="574" s="174" customFormat="true" ht="14.25" hidden="false" customHeight="false" outlineLevel="0" collapsed="false">
      <c r="A574" s="159" t="n">
        <v>562</v>
      </c>
      <c r="B574" s="160" t="n">
        <f aca="false">R574</f>
        <v>0</v>
      </c>
      <c r="C574" s="161" t="n">
        <f aca="false">T574</f>
        <v>0</v>
      </c>
      <c r="D574" s="162" t="n">
        <f aca="false">U574</f>
        <v>0</v>
      </c>
      <c r="E574" s="163" t="n">
        <f aca="false">'ORÇ.GLOBAL P CAIXA'!E573</f>
        <v>0</v>
      </c>
      <c r="F574" s="163" t="n">
        <f aca="false">IF('ORÇ.GLOBAL EMPRESA'!G573&gt;0,'ORÇ.GLOBAL EMPRESA'!G573,'ORÇ.GLOBAL P CAIXA'!F573)</f>
        <v>0</v>
      </c>
      <c r="G574" s="163" t="n">
        <f aca="false">IF(E574&lt;&gt;0,ROUND(E574*F574,2),IF(AK574=0,(SUMIF($AC$13:$AC$1012,B574,$AK$13:$AK$1012)),AK574))</f>
        <v>0</v>
      </c>
      <c r="H574" s="163" t="n">
        <f aca="false">V574</f>
        <v>0</v>
      </c>
      <c r="I574" s="163" t="n">
        <f aca="false">W574</f>
        <v>0</v>
      </c>
      <c r="J574" s="163" t="n">
        <f aca="false">IF(H574&lt;&gt;0,ROUND(H574*I574,2),IF(AP574=0,(SUMIF($AC$13:$AC$1012,B574,$AP$13:$AP$1012)),AP574))</f>
        <v>0</v>
      </c>
      <c r="K574" s="163" t="n">
        <f aca="false">H574-E574</f>
        <v>0</v>
      </c>
      <c r="L574" s="163" t="n">
        <f aca="false">J574-G574</f>
        <v>0</v>
      </c>
      <c r="M574" s="645" t="str">
        <f aca="false">IF('ORÇ.GLOBAL P CAIXA'!H573&gt;0,'ORÇ.GLOBAL P CAIXA'!H573,"")</f>
        <v/>
      </c>
      <c r="N574" s="646" t="n">
        <f aca="false">'ORÇ.GLOBAL P CAIXA'!I573</f>
        <v>0</v>
      </c>
      <c r="O574" s="166" t="str">
        <f aca="false">S574</f>
        <v/>
      </c>
      <c r="P574" s="167"/>
      <c r="Q574" s="168" t="str">
        <f aca="false">IF(B574&gt;0,"ok","ocultar")</f>
        <v>ocultar</v>
      </c>
      <c r="R574" s="647" t="n">
        <f aca="false">'ORÇ.GLOBAL P CAIXA'!B573</f>
        <v>0</v>
      </c>
      <c r="S574" s="170" t="str">
        <f aca="false">IF('ORÇ.GLOBAL P CAIXA'!N573&lt;&gt;0,'ORÇ.GLOBAL P CAIXA'!N573,"")</f>
        <v/>
      </c>
      <c r="T574" s="648" t="n">
        <f aca="false">'ORÇ.GLOBAL P CAIXA'!O573</f>
        <v>0</v>
      </c>
      <c r="U574" s="172" t="n">
        <f aca="false">'ORÇ.GLOBAL P CAIXA'!P573</f>
        <v>0</v>
      </c>
      <c r="V574" s="173" t="n">
        <f aca="false">'ORÇ.GLOBAL P CAIXA'!E573</f>
        <v>0</v>
      </c>
      <c r="W574" s="173" t="n">
        <f aca="false">F574</f>
        <v>0</v>
      </c>
      <c r="X574" s="649"/>
      <c r="Y574" s="649"/>
      <c r="Z574" s="650"/>
      <c r="AB574" s="88"/>
      <c r="AC574" s="157" t="n">
        <f aca="false">IF(B574=0,AC573,IF(ISNONTEXT(B574)=TRUE(),INT(B574),INT(LEFT(B574,FIND(".",B574)-1))))</f>
        <v>3</v>
      </c>
      <c r="AD574" s="157" t="str">
        <f aca="false">IF(AD575=1,1,IF(B574&lt;&gt;0,1,IF(C574&lt;&gt;0,1,IF(D574&lt;&gt;0,1,IF(E574&lt;&gt;0,1,"")))))</f>
        <v/>
      </c>
      <c r="AE574" s="157" t="str">
        <f aca="false">IF(AC574=0," ",IF(AC574&lt;&gt;AC573,AC574," "))</f>
        <v> </v>
      </c>
      <c r="AF574" s="88"/>
      <c r="AG574" s="75" t="e">
        <f aca="false">IF(AC574&lt;&gt;AE574,(IF(N574=0,G574*(INFORMAÇÕES!$Q$69/INFORMAÇÕES!$Q$72),IF(N574="R",G574,0))),0)</f>
        <v>#DIV/0!</v>
      </c>
      <c r="AH574" s="75" t="e">
        <f aca="false">IF(AC574&lt;&gt;AE574,(IF(N574=0,G574*(INFORMAÇÕES!$Q$70/INFORMAÇÕES!$Q$72),IF(N574="C",G574,0))),0)</f>
        <v>#DIV/0!</v>
      </c>
      <c r="AI574" s="75" t="n">
        <f aca="false">IF(AC574&lt;&gt;AE574,(IF(N574=0,G574*INFORMAÇÕES!$U$115,IF(N574="CF",G574,0))),0)</f>
        <v>0</v>
      </c>
      <c r="AJ574" s="75" t="n">
        <f aca="false">IF(AC574&lt;&gt;AE574,(IF(N574=0,G574*INFORMAÇÕES!$U$116,IF(N574="O",G574,0))),0)</f>
        <v>0</v>
      </c>
      <c r="AK574" s="75" t="n">
        <f aca="false">IF(E574&lt;&gt;0,G574,0)</f>
        <v>0</v>
      </c>
      <c r="AL574" s="75" t="n">
        <f aca="false">IF(AC574&lt;&gt;AE574,(IF(N574=0,J574*(INFORMAÇÕES!$Q$89/INFORMAÇÕES!$Q$92),IF(N574="R",J574,0))),0)</f>
        <v>0</v>
      </c>
      <c r="AM574" s="75" t="n">
        <f aca="false">IF(AC574&lt;&gt;AE574,(IF(N574=0,J574*(INFORMAÇÕES!$Q$90/INFORMAÇÕES!$Q$92),IF(N574="C",J574,0))),0)</f>
        <v>0</v>
      </c>
      <c r="AN574" s="75" t="n">
        <f aca="false">IF(AC574&lt;&gt;AE574,(IF(N574="",J574*INFORMAÇÕES!$U$115,IF(N574="CF",J574,0))),0)</f>
        <v>0</v>
      </c>
      <c r="AO574" s="75" t="n">
        <f aca="false">IF(AC574&lt;&gt;AE574,(IF(N574="",J574*INFORMAÇÕES!$U$116,IF(N574="O",J574,0))),0)</f>
        <v>0</v>
      </c>
      <c r="AP574" s="75" t="n">
        <f aca="false">IF(H574&lt;&gt;0,J574,0)</f>
        <v>0</v>
      </c>
      <c r="AQ574" s="75" t="n">
        <f aca="false">IF(K574&lt;&gt;0,L574,0)</f>
        <v>0</v>
      </c>
    </row>
    <row r="575" s="174" customFormat="true" ht="14.25" hidden="false" customHeight="false" outlineLevel="0" collapsed="false">
      <c r="A575" s="159" t="n">
        <v>563</v>
      </c>
      <c r="B575" s="160" t="n">
        <f aca="false">R575</f>
        <v>0</v>
      </c>
      <c r="C575" s="161" t="n">
        <f aca="false">T575</f>
        <v>0</v>
      </c>
      <c r="D575" s="162" t="n">
        <f aca="false">U575</f>
        <v>0</v>
      </c>
      <c r="E575" s="163" t="n">
        <f aca="false">'ORÇ.GLOBAL P CAIXA'!E574</f>
        <v>0</v>
      </c>
      <c r="F575" s="163" t="n">
        <f aca="false">IF('ORÇ.GLOBAL EMPRESA'!G574&gt;0,'ORÇ.GLOBAL EMPRESA'!G574,'ORÇ.GLOBAL P CAIXA'!F574)</f>
        <v>0</v>
      </c>
      <c r="G575" s="163" t="n">
        <f aca="false">IF(E575&lt;&gt;0,ROUND(E575*F575,2),IF(AK575=0,(SUMIF($AC$13:$AC$1012,B575,$AK$13:$AK$1012)),AK575))</f>
        <v>0</v>
      </c>
      <c r="H575" s="163" t="n">
        <f aca="false">V575</f>
        <v>0</v>
      </c>
      <c r="I575" s="163" t="n">
        <f aca="false">W575</f>
        <v>0</v>
      </c>
      <c r="J575" s="163" t="n">
        <f aca="false">IF(H575&lt;&gt;0,ROUND(H575*I575,2),IF(AP575=0,(SUMIF($AC$13:$AC$1012,B575,$AP$13:$AP$1012)),AP575))</f>
        <v>0</v>
      </c>
      <c r="K575" s="163" t="n">
        <f aca="false">H575-E575</f>
        <v>0</v>
      </c>
      <c r="L575" s="163" t="n">
        <f aca="false">J575-G575</f>
        <v>0</v>
      </c>
      <c r="M575" s="645" t="str">
        <f aca="false">IF('ORÇ.GLOBAL P CAIXA'!H574&gt;0,'ORÇ.GLOBAL P CAIXA'!H574,"")</f>
        <v/>
      </c>
      <c r="N575" s="646" t="n">
        <f aca="false">'ORÇ.GLOBAL P CAIXA'!I574</f>
        <v>0</v>
      </c>
      <c r="O575" s="166" t="str">
        <f aca="false">S575</f>
        <v/>
      </c>
      <c r="P575" s="167"/>
      <c r="Q575" s="168" t="str">
        <f aca="false">IF(B575&gt;0,"ok","ocultar")</f>
        <v>ocultar</v>
      </c>
      <c r="R575" s="647" t="n">
        <f aca="false">'ORÇ.GLOBAL P CAIXA'!B574</f>
        <v>0</v>
      </c>
      <c r="S575" s="170" t="str">
        <f aca="false">IF('ORÇ.GLOBAL P CAIXA'!N574&lt;&gt;0,'ORÇ.GLOBAL P CAIXA'!N574,"")</f>
        <v/>
      </c>
      <c r="T575" s="648" t="n">
        <f aca="false">'ORÇ.GLOBAL P CAIXA'!O574</f>
        <v>0</v>
      </c>
      <c r="U575" s="172" t="n">
        <f aca="false">'ORÇ.GLOBAL P CAIXA'!P574</f>
        <v>0</v>
      </c>
      <c r="V575" s="173" t="n">
        <f aca="false">'ORÇ.GLOBAL P CAIXA'!E574</f>
        <v>0</v>
      </c>
      <c r="W575" s="173" t="n">
        <f aca="false">F575</f>
        <v>0</v>
      </c>
      <c r="X575" s="649"/>
      <c r="Y575" s="649"/>
      <c r="Z575" s="650"/>
      <c r="AB575" s="88"/>
      <c r="AC575" s="157" t="n">
        <f aca="false">IF(B575=0,AC574,IF(ISNONTEXT(B575)=TRUE(),INT(B575),INT(LEFT(B575,FIND(".",B575)-1))))</f>
        <v>3</v>
      </c>
      <c r="AD575" s="157" t="str">
        <f aca="false">IF(AD576=1,1,IF(B575&lt;&gt;0,1,IF(C575&lt;&gt;0,1,IF(D575&lt;&gt;0,1,IF(E575&lt;&gt;0,1,"")))))</f>
        <v/>
      </c>
      <c r="AE575" s="157" t="str">
        <f aca="false">IF(AC575=0," ",IF(AC575&lt;&gt;AC574,AC575," "))</f>
        <v> </v>
      </c>
      <c r="AF575" s="88"/>
      <c r="AG575" s="75" t="e">
        <f aca="false">IF(AC575&lt;&gt;AE575,(IF(N575=0,G575*(INFORMAÇÕES!$Q$69/INFORMAÇÕES!$Q$72),IF(N575="R",G575,0))),0)</f>
        <v>#DIV/0!</v>
      </c>
      <c r="AH575" s="75" t="e">
        <f aca="false">IF(AC575&lt;&gt;AE575,(IF(N575=0,G575*(INFORMAÇÕES!$Q$70/INFORMAÇÕES!$Q$72),IF(N575="C",G575,0))),0)</f>
        <v>#DIV/0!</v>
      </c>
      <c r="AI575" s="75" t="n">
        <f aca="false">IF(AC575&lt;&gt;AE575,(IF(N575=0,G575*INFORMAÇÕES!$U$115,IF(N575="CF",G575,0))),0)</f>
        <v>0</v>
      </c>
      <c r="AJ575" s="75" t="n">
        <f aca="false">IF(AC575&lt;&gt;AE575,(IF(N575=0,G575*INFORMAÇÕES!$U$116,IF(N575="O",G575,0))),0)</f>
        <v>0</v>
      </c>
      <c r="AK575" s="75" t="n">
        <f aca="false">IF(E575&lt;&gt;0,G575,0)</f>
        <v>0</v>
      </c>
      <c r="AL575" s="75" t="n">
        <f aca="false">IF(AC575&lt;&gt;AE575,(IF(N575=0,J575*(INFORMAÇÕES!$Q$89/INFORMAÇÕES!$Q$92),IF(N575="R",J575,0))),0)</f>
        <v>0</v>
      </c>
      <c r="AM575" s="75" t="n">
        <f aca="false">IF(AC575&lt;&gt;AE575,(IF(N575=0,J575*(INFORMAÇÕES!$Q$90/INFORMAÇÕES!$Q$92),IF(N575="C",J575,0))),0)</f>
        <v>0</v>
      </c>
      <c r="AN575" s="75" t="n">
        <f aca="false">IF(AC575&lt;&gt;AE575,(IF(N575="",J575*INFORMAÇÕES!$U$115,IF(N575="CF",J575,0))),0)</f>
        <v>0</v>
      </c>
      <c r="AO575" s="75" t="n">
        <f aca="false">IF(AC575&lt;&gt;AE575,(IF(N575="",J575*INFORMAÇÕES!$U$116,IF(N575="O",J575,0))),0)</f>
        <v>0</v>
      </c>
      <c r="AP575" s="75" t="n">
        <f aca="false">IF(H575&lt;&gt;0,J575,0)</f>
        <v>0</v>
      </c>
      <c r="AQ575" s="75" t="n">
        <f aca="false">IF(K575&lt;&gt;0,L575,0)</f>
        <v>0</v>
      </c>
    </row>
    <row r="576" s="174" customFormat="true" ht="14.25" hidden="false" customHeight="false" outlineLevel="0" collapsed="false">
      <c r="A576" s="159" t="n">
        <v>564</v>
      </c>
      <c r="B576" s="160" t="n">
        <f aca="false">R576</f>
        <v>0</v>
      </c>
      <c r="C576" s="161" t="n">
        <f aca="false">T576</f>
        <v>0</v>
      </c>
      <c r="D576" s="162" t="n">
        <f aca="false">U576</f>
        <v>0</v>
      </c>
      <c r="E576" s="163" t="n">
        <f aca="false">'ORÇ.GLOBAL P CAIXA'!E575</f>
        <v>0</v>
      </c>
      <c r="F576" s="163" t="n">
        <f aca="false">IF('ORÇ.GLOBAL EMPRESA'!G575&gt;0,'ORÇ.GLOBAL EMPRESA'!G575,'ORÇ.GLOBAL P CAIXA'!F575)</f>
        <v>0</v>
      </c>
      <c r="G576" s="163" t="n">
        <f aca="false">IF(E576&lt;&gt;0,ROUND(E576*F576,2),IF(AK576=0,(SUMIF($AC$13:$AC$1012,B576,$AK$13:$AK$1012)),AK576))</f>
        <v>0</v>
      </c>
      <c r="H576" s="163" t="n">
        <f aca="false">V576</f>
        <v>0</v>
      </c>
      <c r="I576" s="163" t="n">
        <f aca="false">W576</f>
        <v>0</v>
      </c>
      <c r="J576" s="163" t="n">
        <f aca="false">IF(H576&lt;&gt;0,ROUND(H576*I576,2),IF(AP576=0,(SUMIF($AC$13:$AC$1012,B576,$AP$13:$AP$1012)),AP576))</f>
        <v>0</v>
      </c>
      <c r="K576" s="163" t="n">
        <f aca="false">H576-E576</f>
        <v>0</v>
      </c>
      <c r="L576" s="163" t="n">
        <f aca="false">J576-G576</f>
        <v>0</v>
      </c>
      <c r="M576" s="645" t="str">
        <f aca="false">IF('ORÇ.GLOBAL P CAIXA'!H575&gt;0,'ORÇ.GLOBAL P CAIXA'!H575,"")</f>
        <v/>
      </c>
      <c r="N576" s="646" t="n">
        <f aca="false">'ORÇ.GLOBAL P CAIXA'!I575</f>
        <v>0</v>
      </c>
      <c r="O576" s="166" t="str">
        <f aca="false">S576</f>
        <v/>
      </c>
      <c r="P576" s="167"/>
      <c r="Q576" s="168" t="str">
        <f aca="false">IF(B576&gt;0,"ok","ocultar")</f>
        <v>ocultar</v>
      </c>
      <c r="R576" s="647" t="n">
        <f aca="false">'ORÇ.GLOBAL P CAIXA'!B575</f>
        <v>0</v>
      </c>
      <c r="S576" s="170" t="str">
        <f aca="false">IF('ORÇ.GLOBAL P CAIXA'!N575&lt;&gt;0,'ORÇ.GLOBAL P CAIXA'!N575,"")</f>
        <v/>
      </c>
      <c r="T576" s="648" t="n">
        <f aca="false">'ORÇ.GLOBAL P CAIXA'!O575</f>
        <v>0</v>
      </c>
      <c r="U576" s="172" t="n">
        <f aca="false">'ORÇ.GLOBAL P CAIXA'!P575</f>
        <v>0</v>
      </c>
      <c r="V576" s="173" t="n">
        <f aca="false">'ORÇ.GLOBAL P CAIXA'!E575</f>
        <v>0</v>
      </c>
      <c r="W576" s="173" t="n">
        <f aca="false">F576</f>
        <v>0</v>
      </c>
      <c r="X576" s="649"/>
      <c r="Y576" s="649"/>
      <c r="Z576" s="650"/>
      <c r="AB576" s="88"/>
      <c r="AC576" s="157" t="n">
        <f aca="false">IF(B576=0,AC575,IF(ISNONTEXT(B576)=TRUE(),INT(B576),INT(LEFT(B576,FIND(".",B576)-1))))</f>
        <v>3</v>
      </c>
      <c r="AD576" s="157" t="str">
        <f aca="false">IF(AD577=1,1,IF(B576&lt;&gt;0,1,IF(C576&lt;&gt;0,1,IF(D576&lt;&gt;0,1,IF(E576&lt;&gt;0,1,"")))))</f>
        <v/>
      </c>
      <c r="AE576" s="157" t="str">
        <f aca="false">IF(AC576=0," ",IF(AC576&lt;&gt;AC575,AC576," "))</f>
        <v> </v>
      </c>
      <c r="AF576" s="88"/>
      <c r="AG576" s="75" t="e">
        <f aca="false">IF(AC576&lt;&gt;AE576,(IF(N576=0,G576*(INFORMAÇÕES!$Q$69/INFORMAÇÕES!$Q$72),IF(N576="R",G576,0))),0)</f>
        <v>#DIV/0!</v>
      </c>
      <c r="AH576" s="75" t="e">
        <f aca="false">IF(AC576&lt;&gt;AE576,(IF(N576=0,G576*(INFORMAÇÕES!$Q$70/INFORMAÇÕES!$Q$72),IF(N576="C",G576,0))),0)</f>
        <v>#DIV/0!</v>
      </c>
      <c r="AI576" s="75" t="n">
        <f aca="false">IF(AC576&lt;&gt;AE576,(IF(N576=0,G576*INFORMAÇÕES!$U$115,IF(N576="CF",G576,0))),0)</f>
        <v>0</v>
      </c>
      <c r="AJ576" s="75" t="n">
        <f aca="false">IF(AC576&lt;&gt;AE576,(IF(N576=0,G576*INFORMAÇÕES!$U$116,IF(N576="O",G576,0))),0)</f>
        <v>0</v>
      </c>
      <c r="AK576" s="75" t="n">
        <f aca="false">IF(E576&lt;&gt;0,G576,0)</f>
        <v>0</v>
      </c>
      <c r="AL576" s="75" t="n">
        <f aca="false">IF(AC576&lt;&gt;AE576,(IF(N576=0,J576*(INFORMAÇÕES!$Q$89/INFORMAÇÕES!$Q$92),IF(N576="R",J576,0))),0)</f>
        <v>0</v>
      </c>
      <c r="AM576" s="75" t="n">
        <f aca="false">IF(AC576&lt;&gt;AE576,(IF(N576=0,J576*(INFORMAÇÕES!$Q$90/INFORMAÇÕES!$Q$92),IF(N576="C",J576,0))),0)</f>
        <v>0</v>
      </c>
      <c r="AN576" s="75" t="n">
        <f aca="false">IF(AC576&lt;&gt;AE576,(IF(N576="",J576*INFORMAÇÕES!$U$115,IF(N576="CF",J576,0))),0)</f>
        <v>0</v>
      </c>
      <c r="AO576" s="75" t="n">
        <f aca="false">IF(AC576&lt;&gt;AE576,(IF(N576="",J576*INFORMAÇÕES!$U$116,IF(N576="O",J576,0))),0)</f>
        <v>0</v>
      </c>
      <c r="AP576" s="75" t="n">
        <f aca="false">IF(H576&lt;&gt;0,J576,0)</f>
        <v>0</v>
      </c>
      <c r="AQ576" s="75" t="n">
        <f aca="false">IF(K576&lt;&gt;0,L576,0)</f>
        <v>0</v>
      </c>
    </row>
    <row r="577" s="174" customFormat="true" ht="14.25" hidden="false" customHeight="false" outlineLevel="0" collapsed="false">
      <c r="A577" s="159" t="n">
        <v>565</v>
      </c>
      <c r="B577" s="160" t="n">
        <f aca="false">R577</f>
        <v>0</v>
      </c>
      <c r="C577" s="161" t="n">
        <f aca="false">T577</f>
        <v>0</v>
      </c>
      <c r="D577" s="162" t="n">
        <f aca="false">U577</f>
        <v>0</v>
      </c>
      <c r="E577" s="163" t="n">
        <f aca="false">'ORÇ.GLOBAL P CAIXA'!E576</f>
        <v>0</v>
      </c>
      <c r="F577" s="163" t="n">
        <f aca="false">IF('ORÇ.GLOBAL EMPRESA'!G576&gt;0,'ORÇ.GLOBAL EMPRESA'!G576,'ORÇ.GLOBAL P CAIXA'!F576)</f>
        <v>0</v>
      </c>
      <c r="G577" s="163" t="n">
        <f aca="false">IF(E577&lt;&gt;0,ROUND(E577*F577,2),IF(AK577=0,(SUMIF($AC$13:$AC$1012,B577,$AK$13:$AK$1012)),AK577))</f>
        <v>0</v>
      </c>
      <c r="H577" s="163" t="n">
        <f aca="false">V577</f>
        <v>0</v>
      </c>
      <c r="I577" s="163" t="n">
        <f aca="false">W577</f>
        <v>0</v>
      </c>
      <c r="J577" s="163" t="n">
        <f aca="false">IF(H577&lt;&gt;0,ROUND(H577*I577,2),IF(AP577=0,(SUMIF($AC$13:$AC$1012,B577,$AP$13:$AP$1012)),AP577))</f>
        <v>0</v>
      </c>
      <c r="K577" s="163" t="n">
        <f aca="false">H577-E577</f>
        <v>0</v>
      </c>
      <c r="L577" s="163" t="n">
        <f aca="false">J577-G577</f>
        <v>0</v>
      </c>
      <c r="M577" s="645" t="str">
        <f aca="false">IF('ORÇ.GLOBAL P CAIXA'!H576&gt;0,'ORÇ.GLOBAL P CAIXA'!H576,"")</f>
        <v/>
      </c>
      <c r="N577" s="646" t="n">
        <f aca="false">'ORÇ.GLOBAL P CAIXA'!I576</f>
        <v>0</v>
      </c>
      <c r="O577" s="166" t="str">
        <f aca="false">S577</f>
        <v/>
      </c>
      <c r="P577" s="167"/>
      <c r="Q577" s="168" t="str">
        <f aca="false">IF(B577&gt;0,"ok","ocultar")</f>
        <v>ocultar</v>
      </c>
      <c r="R577" s="647" t="n">
        <f aca="false">'ORÇ.GLOBAL P CAIXA'!B576</f>
        <v>0</v>
      </c>
      <c r="S577" s="170" t="str">
        <f aca="false">IF('ORÇ.GLOBAL P CAIXA'!N576&lt;&gt;0,'ORÇ.GLOBAL P CAIXA'!N576,"")</f>
        <v/>
      </c>
      <c r="T577" s="648" t="n">
        <f aca="false">'ORÇ.GLOBAL P CAIXA'!O576</f>
        <v>0</v>
      </c>
      <c r="U577" s="172" t="n">
        <f aca="false">'ORÇ.GLOBAL P CAIXA'!P576</f>
        <v>0</v>
      </c>
      <c r="V577" s="173" t="n">
        <f aca="false">'ORÇ.GLOBAL P CAIXA'!E576</f>
        <v>0</v>
      </c>
      <c r="W577" s="173" t="n">
        <f aca="false">F577</f>
        <v>0</v>
      </c>
      <c r="X577" s="649"/>
      <c r="Y577" s="649"/>
      <c r="Z577" s="650"/>
      <c r="AB577" s="88"/>
      <c r="AC577" s="157" t="n">
        <f aca="false">IF(B577=0,AC576,IF(ISNONTEXT(B577)=TRUE(),INT(B577),INT(LEFT(B577,FIND(".",B577)-1))))</f>
        <v>3</v>
      </c>
      <c r="AD577" s="157" t="str">
        <f aca="false">IF(AD578=1,1,IF(B577&lt;&gt;0,1,IF(C577&lt;&gt;0,1,IF(D577&lt;&gt;0,1,IF(E577&lt;&gt;0,1,"")))))</f>
        <v/>
      </c>
      <c r="AE577" s="157" t="str">
        <f aca="false">IF(AC577=0," ",IF(AC577&lt;&gt;AC576,AC577," "))</f>
        <v> </v>
      </c>
      <c r="AF577" s="88"/>
      <c r="AG577" s="75" t="e">
        <f aca="false">IF(AC577&lt;&gt;AE577,(IF(N577=0,G577*(INFORMAÇÕES!$Q$69/INFORMAÇÕES!$Q$72),IF(N577="R",G577,0))),0)</f>
        <v>#DIV/0!</v>
      </c>
      <c r="AH577" s="75" t="e">
        <f aca="false">IF(AC577&lt;&gt;AE577,(IF(N577=0,G577*(INFORMAÇÕES!$Q$70/INFORMAÇÕES!$Q$72),IF(N577="C",G577,0))),0)</f>
        <v>#DIV/0!</v>
      </c>
      <c r="AI577" s="75" t="n">
        <f aca="false">IF(AC577&lt;&gt;AE577,(IF(N577=0,G577*INFORMAÇÕES!$U$115,IF(N577="CF",G577,0))),0)</f>
        <v>0</v>
      </c>
      <c r="AJ577" s="75" t="n">
        <f aca="false">IF(AC577&lt;&gt;AE577,(IF(N577=0,G577*INFORMAÇÕES!$U$116,IF(N577="O",G577,0))),0)</f>
        <v>0</v>
      </c>
      <c r="AK577" s="75" t="n">
        <f aca="false">IF(E577&lt;&gt;0,G577,0)</f>
        <v>0</v>
      </c>
      <c r="AL577" s="75" t="n">
        <f aca="false">IF(AC577&lt;&gt;AE577,(IF(N577=0,J577*(INFORMAÇÕES!$Q$89/INFORMAÇÕES!$Q$92),IF(N577="R",J577,0))),0)</f>
        <v>0</v>
      </c>
      <c r="AM577" s="75" t="n">
        <f aca="false">IF(AC577&lt;&gt;AE577,(IF(N577=0,J577*(INFORMAÇÕES!$Q$90/INFORMAÇÕES!$Q$92),IF(N577="C",J577,0))),0)</f>
        <v>0</v>
      </c>
      <c r="AN577" s="75" t="n">
        <f aca="false">IF(AC577&lt;&gt;AE577,(IF(N577="",J577*INFORMAÇÕES!$U$115,IF(N577="CF",J577,0))),0)</f>
        <v>0</v>
      </c>
      <c r="AO577" s="75" t="n">
        <f aca="false">IF(AC577&lt;&gt;AE577,(IF(N577="",J577*INFORMAÇÕES!$U$116,IF(N577="O",J577,0))),0)</f>
        <v>0</v>
      </c>
      <c r="AP577" s="75" t="n">
        <f aca="false">IF(H577&lt;&gt;0,J577,0)</f>
        <v>0</v>
      </c>
      <c r="AQ577" s="75" t="n">
        <f aca="false">IF(K577&lt;&gt;0,L577,0)</f>
        <v>0</v>
      </c>
    </row>
    <row r="578" s="174" customFormat="true" ht="14.25" hidden="false" customHeight="false" outlineLevel="0" collapsed="false">
      <c r="A578" s="159" t="n">
        <v>566</v>
      </c>
      <c r="B578" s="160" t="n">
        <f aca="false">R578</f>
        <v>0</v>
      </c>
      <c r="C578" s="161" t="n">
        <f aca="false">T578</f>
        <v>0</v>
      </c>
      <c r="D578" s="162" t="n">
        <f aca="false">U578</f>
        <v>0</v>
      </c>
      <c r="E578" s="163" t="n">
        <f aca="false">'ORÇ.GLOBAL P CAIXA'!E577</f>
        <v>0</v>
      </c>
      <c r="F578" s="163" t="n">
        <f aca="false">IF('ORÇ.GLOBAL EMPRESA'!G577&gt;0,'ORÇ.GLOBAL EMPRESA'!G577,'ORÇ.GLOBAL P CAIXA'!F577)</f>
        <v>0</v>
      </c>
      <c r="G578" s="163" t="n">
        <f aca="false">IF(E578&lt;&gt;0,ROUND(E578*F578,2),IF(AK578=0,(SUMIF($AC$13:$AC$1012,B578,$AK$13:$AK$1012)),AK578))</f>
        <v>0</v>
      </c>
      <c r="H578" s="163" t="n">
        <f aca="false">V578</f>
        <v>0</v>
      </c>
      <c r="I578" s="163" t="n">
        <f aca="false">W578</f>
        <v>0</v>
      </c>
      <c r="J578" s="163" t="n">
        <f aca="false">IF(H578&lt;&gt;0,ROUND(H578*I578,2),IF(AP578=0,(SUMIF($AC$13:$AC$1012,B578,$AP$13:$AP$1012)),AP578))</f>
        <v>0</v>
      </c>
      <c r="K578" s="163" t="n">
        <f aca="false">H578-E578</f>
        <v>0</v>
      </c>
      <c r="L578" s="163" t="n">
        <f aca="false">J578-G578</f>
        <v>0</v>
      </c>
      <c r="M578" s="645" t="str">
        <f aca="false">IF('ORÇ.GLOBAL P CAIXA'!H577&gt;0,'ORÇ.GLOBAL P CAIXA'!H577,"")</f>
        <v/>
      </c>
      <c r="N578" s="646" t="n">
        <f aca="false">'ORÇ.GLOBAL P CAIXA'!I577</f>
        <v>0</v>
      </c>
      <c r="O578" s="166" t="str">
        <f aca="false">S578</f>
        <v/>
      </c>
      <c r="P578" s="167"/>
      <c r="Q578" s="168" t="str">
        <f aca="false">IF(B578&gt;0,"ok","ocultar")</f>
        <v>ocultar</v>
      </c>
      <c r="R578" s="647" t="n">
        <f aca="false">'ORÇ.GLOBAL P CAIXA'!B577</f>
        <v>0</v>
      </c>
      <c r="S578" s="170" t="str">
        <f aca="false">IF('ORÇ.GLOBAL P CAIXA'!N577&lt;&gt;0,'ORÇ.GLOBAL P CAIXA'!N577,"")</f>
        <v/>
      </c>
      <c r="T578" s="648" t="n">
        <f aca="false">'ORÇ.GLOBAL P CAIXA'!O577</f>
        <v>0</v>
      </c>
      <c r="U578" s="172" t="n">
        <f aca="false">'ORÇ.GLOBAL P CAIXA'!P577</f>
        <v>0</v>
      </c>
      <c r="V578" s="173" t="n">
        <f aca="false">'ORÇ.GLOBAL P CAIXA'!E577</f>
        <v>0</v>
      </c>
      <c r="W578" s="173" t="n">
        <f aca="false">F578</f>
        <v>0</v>
      </c>
      <c r="X578" s="649"/>
      <c r="Y578" s="649"/>
      <c r="Z578" s="650"/>
      <c r="AB578" s="88"/>
      <c r="AC578" s="157" t="n">
        <f aca="false">IF(B578=0,AC577,IF(ISNONTEXT(B578)=TRUE(),INT(B578),INT(LEFT(B578,FIND(".",B578)-1))))</f>
        <v>3</v>
      </c>
      <c r="AD578" s="157" t="str">
        <f aca="false">IF(AD579=1,1,IF(B578&lt;&gt;0,1,IF(C578&lt;&gt;0,1,IF(D578&lt;&gt;0,1,IF(E578&lt;&gt;0,1,"")))))</f>
        <v/>
      </c>
      <c r="AE578" s="157" t="str">
        <f aca="false">IF(AC578=0," ",IF(AC578&lt;&gt;AC577,AC578," "))</f>
        <v> </v>
      </c>
      <c r="AF578" s="88"/>
      <c r="AG578" s="75" t="e">
        <f aca="false">IF(AC578&lt;&gt;AE578,(IF(N578=0,G578*(INFORMAÇÕES!$Q$69/INFORMAÇÕES!$Q$72),IF(N578="R",G578,0))),0)</f>
        <v>#DIV/0!</v>
      </c>
      <c r="AH578" s="75" t="e">
        <f aca="false">IF(AC578&lt;&gt;AE578,(IF(N578=0,G578*(INFORMAÇÕES!$Q$70/INFORMAÇÕES!$Q$72),IF(N578="C",G578,0))),0)</f>
        <v>#DIV/0!</v>
      </c>
      <c r="AI578" s="75" t="n">
        <f aca="false">IF(AC578&lt;&gt;AE578,(IF(N578=0,G578*INFORMAÇÕES!$U$115,IF(N578="CF",G578,0))),0)</f>
        <v>0</v>
      </c>
      <c r="AJ578" s="75" t="n">
        <f aca="false">IF(AC578&lt;&gt;AE578,(IF(N578=0,G578*INFORMAÇÕES!$U$116,IF(N578="O",G578,0))),0)</f>
        <v>0</v>
      </c>
      <c r="AK578" s="75" t="n">
        <f aca="false">IF(E578&lt;&gt;0,G578,0)</f>
        <v>0</v>
      </c>
      <c r="AL578" s="75" t="n">
        <f aca="false">IF(AC578&lt;&gt;AE578,(IF(N578=0,J578*(INFORMAÇÕES!$Q$89/INFORMAÇÕES!$Q$92),IF(N578="R",J578,0))),0)</f>
        <v>0</v>
      </c>
      <c r="AM578" s="75" t="n">
        <f aca="false">IF(AC578&lt;&gt;AE578,(IF(N578=0,J578*(INFORMAÇÕES!$Q$90/INFORMAÇÕES!$Q$92),IF(N578="C",J578,0))),0)</f>
        <v>0</v>
      </c>
      <c r="AN578" s="75" t="n">
        <f aca="false">IF(AC578&lt;&gt;AE578,(IF(N578="",J578*INFORMAÇÕES!$U$115,IF(N578="CF",J578,0))),0)</f>
        <v>0</v>
      </c>
      <c r="AO578" s="75" t="n">
        <f aca="false">IF(AC578&lt;&gt;AE578,(IF(N578="",J578*INFORMAÇÕES!$U$116,IF(N578="O",J578,0))),0)</f>
        <v>0</v>
      </c>
      <c r="AP578" s="75" t="n">
        <f aca="false">IF(H578&lt;&gt;0,J578,0)</f>
        <v>0</v>
      </c>
      <c r="AQ578" s="75" t="n">
        <f aca="false">IF(K578&lt;&gt;0,L578,0)</f>
        <v>0</v>
      </c>
    </row>
    <row r="579" s="174" customFormat="true" ht="14.25" hidden="false" customHeight="false" outlineLevel="0" collapsed="false">
      <c r="A579" s="159" t="n">
        <v>567</v>
      </c>
      <c r="B579" s="160" t="n">
        <f aca="false">R579</f>
        <v>0</v>
      </c>
      <c r="C579" s="161" t="n">
        <f aca="false">T579</f>
        <v>0</v>
      </c>
      <c r="D579" s="162" t="n">
        <f aca="false">U579</f>
        <v>0</v>
      </c>
      <c r="E579" s="163" t="n">
        <f aca="false">'ORÇ.GLOBAL P CAIXA'!E578</f>
        <v>0</v>
      </c>
      <c r="F579" s="163" t="n">
        <f aca="false">IF('ORÇ.GLOBAL EMPRESA'!G578&gt;0,'ORÇ.GLOBAL EMPRESA'!G578,'ORÇ.GLOBAL P CAIXA'!F578)</f>
        <v>0</v>
      </c>
      <c r="G579" s="163" t="n">
        <f aca="false">IF(E579&lt;&gt;0,ROUND(E579*F579,2),IF(AK579=0,(SUMIF($AC$13:$AC$1012,B579,$AK$13:$AK$1012)),AK579))</f>
        <v>0</v>
      </c>
      <c r="H579" s="163" t="n">
        <f aca="false">V579</f>
        <v>0</v>
      </c>
      <c r="I579" s="163" t="n">
        <f aca="false">W579</f>
        <v>0</v>
      </c>
      <c r="J579" s="163" t="n">
        <f aca="false">IF(H579&lt;&gt;0,ROUND(H579*I579,2),IF(AP579=0,(SUMIF($AC$13:$AC$1012,B579,$AP$13:$AP$1012)),AP579))</f>
        <v>0</v>
      </c>
      <c r="K579" s="163" t="n">
        <f aca="false">H579-E579</f>
        <v>0</v>
      </c>
      <c r="L579" s="163" t="n">
        <f aca="false">J579-G579</f>
        <v>0</v>
      </c>
      <c r="M579" s="645" t="str">
        <f aca="false">IF('ORÇ.GLOBAL P CAIXA'!H578&gt;0,'ORÇ.GLOBAL P CAIXA'!H578,"")</f>
        <v/>
      </c>
      <c r="N579" s="646" t="n">
        <f aca="false">'ORÇ.GLOBAL P CAIXA'!I578</f>
        <v>0</v>
      </c>
      <c r="O579" s="166" t="str">
        <f aca="false">S579</f>
        <v/>
      </c>
      <c r="P579" s="167"/>
      <c r="Q579" s="168" t="str">
        <f aca="false">IF(B579&gt;0,"ok","ocultar")</f>
        <v>ocultar</v>
      </c>
      <c r="R579" s="647" t="n">
        <f aca="false">'ORÇ.GLOBAL P CAIXA'!B578</f>
        <v>0</v>
      </c>
      <c r="S579" s="170" t="str">
        <f aca="false">IF('ORÇ.GLOBAL P CAIXA'!N578&lt;&gt;0,'ORÇ.GLOBAL P CAIXA'!N578,"")</f>
        <v/>
      </c>
      <c r="T579" s="648" t="n">
        <f aca="false">'ORÇ.GLOBAL P CAIXA'!O578</f>
        <v>0</v>
      </c>
      <c r="U579" s="172" t="n">
        <f aca="false">'ORÇ.GLOBAL P CAIXA'!P578</f>
        <v>0</v>
      </c>
      <c r="V579" s="173" t="n">
        <f aca="false">'ORÇ.GLOBAL P CAIXA'!E578</f>
        <v>0</v>
      </c>
      <c r="W579" s="173" t="n">
        <f aca="false">F579</f>
        <v>0</v>
      </c>
      <c r="X579" s="649"/>
      <c r="Y579" s="649"/>
      <c r="Z579" s="650"/>
      <c r="AB579" s="88"/>
      <c r="AC579" s="157" t="n">
        <f aca="false">IF(B579=0,AC578,IF(ISNONTEXT(B579)=TRUE(),INT(B579),INT(LEFT(B579,FIND(".",B579)-1))))</f>
        <v>3</v>
      </c>
      <c r="AD579" s="157" t="str">
        <f aca="false">IF(AD580=1,1,IF(B579&lt;&gt;0,1,IF(C579&lt;&gt;0,1,IF(D579&lt;&gt;0,1,IF(E579&lt;&gt;0,1,"")))))</f>
        <v/>
      </c>
      <c r="AE579" s="157" t="str">
        <f aca="false">IF(AC579=0," ",IF(AC579&lt;&gt;AC578,AC579," "))</f>
        <v> </v>
      </c>
      <c r="AF579" s="88"/>
      <c r="AG579" s="75" t="e">
        <f aca="false">IF(AC579&lt;&gt;AE579,(IF(N579=0,G579*(INFORMAÇÕES!$Q$69/INFORMAÇÕES!$Q$72),IF(N579="R",G579,0))),0)</f>
        <v>#DIV/0!</v>
      </c>
      <c r="AH579" s="75" t="e">
        <f aca="false">IF(AC579&lt;&gt;AE579,(IF(N579=0,G579*(INFORMAÇÕES!$Q$70/INFORMAÇÕES!$Q$72),IF(N579="C",G579,0))),0)</f>
        <v>#DIV/0!</v>
      </c>
      <c r="AI579" s="75" t="n">
        <f aca="false">IF(AC579&lt;&gt;AE579,(IF(N579=0,G579*INFORMAÇÕES!$U$115,IF(N579="CF",G579,0))),0)</f>
        <v>0</v>
      </c>
      <c r="AJ579" s="75" t="n">
        <f aca="false">IF(AC579&lt;&gt;AE579,(IF(N579=0,G579*INFORMAÇÕES!$U$116,IF(N579="O",G579,0))),0)</f>
        <v>0</v>
      </c>
      <c r="AK579" s="75" t="n">
        <f aca="false">IF(E579&lt;&gt;0,G579,0)</f>
        <v>0</v>
      </c>
      <c r="AL579" s="75" t="n">
        <f aca="false">IF(AC579&lt;&gt;AE579,(IF(N579=0,J579*(INFORMAÇÕES!$Q$89/INFORMAÇÕES!$Q$92),IF(N579="R",J579,0))),0)</f>
        <v>0</v>
      </c>
      <c r="AM579" s="75" t="n">
        <f aca="false">IF(AC579&lt;&gt;AE579,(IF(N579=0,J579*(INFORMAÇÕES!$Q$90/INFORMAÇÕES!$Q$92),IF(N579="C",J579,0))),0)</f>
        <v>0</v>
      </c>
      <c r="AN579" s="75" t="n">
        <f aca="false">IF(AC579&lt;&gt;AE579,(IF(N579="",J579*INFORMAÇÕES!$U$115,IF(N579="CF",J579,0))),0)</f>
        <v>0</v>
      </c>
      <c r="AO579" s="75" t="n">
        <f aca="false">IF(AC579&lt;&gt;AE579,(IF(N579="",J579*INFORMAÇÕES!$U$116,IF(N579="O",J579,0))),0)</f>
        <v>0</v>
      </c>
      <c r="AP579" s="75" t="n">
        <f aca="false">IF(H579&lt;&gt;0,J579,0)</f>
        <v>0</v>
      </c>
      <c r="AQ579" s="75" t="n">
        <f aca="false">IF(K579&lt;&gt;0,L579,0)</f>
        <v>0</v>
      </c>
    </row>
    <row r="580" s="174" customFormat="true" ht="14.25" hidden="false" customHeight="false" outlineLevel="0" collapsed="false">
      <c r="A580" s="159" t="n">
        <v>568</v>
      </c>
      <c r="B580" s="160" t="n">
        <f aca="false">R580</f>
        <v>0</v>
      </c>
      <c r="C580" s="161" t="n">
        <f aca="false">T580</f>
        <v>0</v>
      </c>
      <c r="D580" s="162" t="n">
        <f aca="false">U580</f>
        <v>0</v>
      </c>
      <c r="E580" s="163" t="n">
        <f aca="false">'ORÇ.GLOBAL P CAIXA'!E579</f>
        <v>0</v>
      </c>
      <c r="F580" s="163" t="n">
        <f aca="false">IF('ORÇ.GLOBAL EMPRESA'!G579&gt;0,'ORÇ.GLOBAL EMPRESA'!G579,'ORÇ.GLOBAL P CAIXA'!F579)</f>
        <v>0</v>
      </c>
      <c r="G580" s="163" t="n">
        <f aca="false">IF(E580&lt;&gt;0,ROUND(E580*F580,2),IF(AK580=0,(SUMIF($AC$13:$AC$1012,B580,$AK$13:$AK$1012)),AK580))</f>
        <v>0</v>
      </c>
      <c r="H580" s="163" t="n">
        <f aca="false">V580</f>
        <v>0</v>
      </c>
      <c r="I580" s="163" t="n">
        <f aca="false">W580</f>
        <v>0</v>
      </c>
      <c r="J580" s="163" t="n">
        <f aca="false">IF(H580&lt;&gt;0,ROUND(H580*I580,2),IF(AP580=0,(SUMIF($AC$13:$AC$1012,B580,$AP$13:$AP$1012)),AP580))</f>
        <v>0</v>
      </c>
      <c r="K580" s="163" t="n">
        <f aca="false">H580-E580</f>
        <v>0</v>
      </c>
      <c r="L580" s="163" t="n">
        <f aca="false">J580-G580</f>
        <v>0</v>
      </c>
      <c r="M580" s="645" t="str">
        <f aca="false">IF('ORÇ.GLOBAL P CAIXA'!H579&gt;0,'ORÇ.GLOBAL P CAIXA'!H579,"")</f>
        <v/>
      </c>
      <c r="N580" s="646" t="n">
        <f aca="false">'ORÇ.GLOBAL P CAIXA'!I579</f>
        <v>0</v>
      </c>
      <c r="O580" s="166" t="str">
        <f aca="false">S580</f>
        <v/>
      </c>
      <c r="P580" s="167"/>
      <c r="Q580" s="168" t="str">
        <f aca="false">IF(B580&gt;0,"ok","ocultar")</f>
        <v>ocultar</v>
      </c>
      <c r="R580" s="647" t="n">
        <f aca="false">'ORÇ.GLOBAL P CAIXA'!B579</f>
        <v>0</v>
      </c>
      <c r="S580" s="170" t="str">
        <f aca="false">IF('ORÇ.GLOBAL P CAIXA'!N579&lt;&gt;0,'ORÇ.GLOBAL P CAIXA'!N579,"")</f>
        <v/>
      </c>
      <c r="T580" s="648" t="n">
        <f aca="false">'ORÇ.GLOBAL P CAIXA'!O579</f>
        <v>0</v>
      </c>
      <c r="U580" s="172" t="n">
        <f aca="false">'ORÇ.GLOBAL P CAIXA'!P579</f>
        <v>0</v>
      </c>
      <c r="V580" s="173" t="n">
        <f aca="false">'ORÇ.GLOBAL P CAIXA'!E579</f>
        <v>0</v>
      </c>
      <c r="W580" s="173" t="n">
        <f aca="false">F580</f>
        <v>0</v>
      </c>
      <c r="X580" s="649"/>
      <c r="Y580" s="649"/>
      <c r="Z580" s="650"/>
      <c r="AB580" s="88"/>
      <c r="AC580" s="157" t="n">
        <f aca="false">IF(B580=0,AC579,IF(ISNONTEXT(B580)=TRUE(),INT(B580),INT(LEFT(B580,FIND(".",B580)-1))))</f>
        <v>3</v>
      </c>
      <c r="AD580" s="157" t="str">
        <f aca="false">IF(AD581=1,1,IF(B580&lt;&gt;0,1,IF(C580&lt;&gt;0,1,IF(D580&lt;&gt;0,1,IF(E580&lt;&gt;0,1,"")))))</f>
        <v/>
      </c>
      <c r="AE580" s="157" t="str">
        <f aca="false">IF(AC580=0," ",IF(AC580&lt;&gt;AC579,AC580," "))</f>
        <v> </v>
      </c>
      <c r="AF580" s="88"/>
      <c r="AG580" s="75" t="e">
        <f aca="false">IF(AC580&lt;&gt;AE580,(IF(N580=0,G580*(INFORMAÇÕES!$Q$69/INFORMAÇÕES!$Q$72),IF(N580="R",G580,0))),0)</f>
        <v>#DIV/0!</v>
      </c>
      <c r="AH580" s="75" t="e">
        <f aca="false">IF(AC580&lt;&gt;AE580,(IF(N580=0,G580*(INFORMAÇÕES!$Q$70/INFORMAÇÕES!$Q$72),IF(N580="C",G580,0))),0)</f>
        <v>#DIV/0!</v>
      </c>
      <c r="AI580" s="75" t="n">
        <f aca="false">IF(AC580&lt;&gt;AE580,(IF(N580=0,G580*INFORMAÇÕES!$U$115,IF(N580="CF",G580,0))),0)</f>
        <v>0</v>
      </c>
      <c r="AJ580" s="75" t="n">
        <f aca="false">IF(AC580&lt;&gt;AE580,(IF(N580=0,G580*INFORMAÇÕES!$U$116,IF(N580="O",G580,0))),0)</f>
        <v>0</v>
      </c>
      <c r="AK580" s="75" t="n">
        <f aca="false">IF(E580&lt;&gt;0,G580,0)</f>
        <v>0</v>
      </c>
      <c r="AL580" s="75" t="n">
        <f aca="false">IF(AC580&lt;&gt;AE580,(IF(N580=0,J580*(INFORMAÇÕES!$Q$89/INFORMAÇÕES!$Q$92),IF(N580="R",J580,0))),0)</f>
        <v>0</v>
      </c>
      <c r="AM580" s="75" t="n">
        <f aca="false">IF(AC580&lt;&gt;AE580,(IF(N580=0,J580*(INFORMAÇÕES!$Q$90/INFORMAÇÕES!$Q$92),IF(N580="C",J580,0))),0)</f>
        <v>0</v>
      </c>
      <c r="AN580" s="75" t="n">
        <f aca="false">IF(AC580&lt;&gt;AE580,(IF(N580="",J580*INFORMAÇÕES!$U$115,IF(N580="CF",J580,0))),0)</f>
        <v>0</v>
      </c>
      <c r="AO580" s="75" t="n">
        <f aca="false">IF(AC580&lt;&gt;AE580,(IF(N580="",J580*INFORMAÇÕES!$U$116,IF(N580="O",J580,0))),0)</f>
        <v>0</v>
      </c>
      <c r="AP580" s="75" t="n">
        <f aca="false">IF(H580&lt;&gt;0,J580,0)</f>
        <v>0</v>
      </c>
      <c r="AQ580" s="75" t="n">
        <f aca="false">IF(K580&lt;&gt;0,L580,0)</f>
        <v>0</v>
      </c>
    </row>
    <row r="581" s="174" customFormat="true" ht="14.25" hidden="false" customHeight="false" outlineLevel="0" collapsed="false">
      <c r="A581" s="159" t="n">
        <v>569</v>
      </c>
      <c r="B581" s="160" t="n">
        <f aca="false">R581</f>
        <v>0</v>
      </c>
      <c r="C581" s="161" t="n">
        <f aca="false">T581</f>
        <v>0</v>
      </c>
      <c r="D581" s="162" t="n">
        <f aca="false">U581</f>
        <v>0</v>
      </c>
      <c r="E581" s="163" t="n">
        <f aca="false">'ORÇ.GLOBAL P CAIXA'!E580</f>
        <v>0</v>
      </c>
      <c r="F581" s="163" t="n">
        <f aca="false">IF('ORÇ.GLOBAL EMPRESA'!G580&gt;0,'ORÇ.GLOBAL EMPRESA'!G580,'ORÇ.GLOBAL P CAIXA'!F580)</f>
        <v>0</v>
      </c>
      <c r="G581" s="163" t="n">
        <f aca="false">IF(E581&lt;&gt;0,ROUND(E581*F581,2),IF(AK581=0,(SUMIF($AC$13:$AC$1012,B581,$AK$13:$AK$1012)),AK581))</f>
        <v>0</v>
      </c>
      <c r="H581" s="163" t="n">
        <f aca="false">V581</f>
        <v>0</v>
      </c>
      <c r="I581" s="163" t="n">
        <f aca="false">W581</f>
        <v>0</v>
      </c>
      <c r="J581" s="163" t="n">
        <f aca="false">IF(H581&lt;&gt;0,ROUND(H581*I581,2),IF(AP581=0,(SUMIF($AC$13:$AC$1012,B581,$AP$13:$AP$1012)),AP581))</f>
        <v>0</v>
      </c>
      <c r="K581" s="163" t="n">
        <f aca="false">H581-E581</f>
        <v>0</v>
      </c>
      <c r="L581" s="163" t="n">
        <f aca="false">J581-G581</f>
        <v>0</v>
      </c>
      <c r="M581" s="645" t="str">
        <f aca="false">IF('ORÇ.GLOBAL P CAIXA'!H580&gt;0,'ORÇ.GLOBAL P CAIXA'!H580,"")</f>
        <v/>
      </c>
      <c r="N581" s="646" t="n">
        <f aca="false">'ORÇ.GLOBAL P CAIXA'!I580</f>
        <v>0</v>
      </c>
      <c r="O581" s="166" t="str">
        <f aca="false">S581</f>
        <v/>
      </c>
      <c r="P581" s="167"/>
      <c r="Q581" s="168" t="str">
        <f aca="false">IF(B581&gt;0,"ok","ocultar")</f>
        <v>ocultar</v>
      </c>
      <c r="R581" s="647" t="n">
        <f aca="false">'ORÇ.GLOBAL P CAIXA'!B580</f>
        <v>0</v>
      </c>
      <c r="S581" s="170" t="str">
        <f aca="false">IF('ORÇ.GLOBAL P CAIXA'!N580&lt;&gt;0,'ORÇ.GLOBAL P CAIXA'!N580,"")</f>
        <v/>
      </c>
      <c r="T581" s="648" t="n">
        <f aca="false">'ORÇ.GLOBAL P CAIXA'!O580</f>
        <v>0</v>
      </c>
      <c r="U581" s="172" t="n">
        <f aca="false">'ORÇ.GLOBAL P CAIXA'!P580</f>
        <v>0</v>
      </c>
      <c r="V581" s="173" t="n">
        <f aca="false">'ORÇ.GLOBAL P CAIXA'!E580</f>
        <v>0</v>
      </c>
      <c r="W581" s="173" t="n">
        <f aca="false">F581</f>
        <v>0</v>
      </c>
      <c r="X581" s="649"/>
      <c r="Y581" s="649"/>
      <c r="Z581" s="650"/>
      <c r="AB581" s="88"/>
      <c r="AC581" s="157" t="n">
        <f aca="false">IF(B581=0,AC580,IF(ISNONTEXT(B581)=TRUE(),INT(B581),INT(LEFT(B581,FIND(".",B581)-1))))</f>
        <v>3</v>
      </c>
      <c r="AD581" s="157" t="str">
        <f aca="false">IF(AD582=1,1,IF(B581&lt;&gt;0,1,IF(C581&lt;&gt;0,1,IF(D581&lt;&gt;0,1,IF(E581&lt;&gt;0,1,"")))))</f>
        <v/>
      </c>
      <c r="AE581" s="157" t="str">
        <f aca="false">IF(AC581=0," ",IF(AC581&lt;&gt;AC580,AC581," "))</f>
        <v> </v>
      </c>
      <c r="AF581" s="88"/>
      <c r="AG581" s="75" t="e">
        <f aca="false">IF(AC581&lt;&gt;AE581,(IF(N581=0,G581*(INFORMAÇÕES!$Q$69/INFORMAÇÕES!$Q$72),IF(N581="R",G581,0))),0)</f>
        <v>#DIV/0!</v>
      </c>
      <c r="AH581" s="75" t="e">
        <f aca="false">IF(AC581&lt;&gt;AE581,(IF(N581=0,G581*(INFORMAÇÕES!$Q$70/INFORMAÇÕES!$Q$72),IF(N581="C",G581,0))),0)</f>
        <v>#DIV/0!</v>
      </c>
      <c r="AI581" s="75" t="n">
        <f aca="false">IF(AC581&lt;&gt;AE581,(IF(N581=0,G581*INFORMAÇÕES!$U$115,IF(N581="CF",G581,0))),0)</f>
        <v>0</v>
      </c>
      <c r="AJ581" s="75" t="n">
        <f aca="false">IF(AC581&lt;&gt;AE581,(IF(N581=0,G581*INFORMAÇÕES!$U$116,IF(N581="O",G581,0))),0)</f>
        <v>0</v>
      </c>
      <c r="AK581" s="75" t="n">
        <f aca="false">IF(E581&lt;&gt;0,G581,0)</f>
        <v>0</v>
      </c>
      <c r="AL581" s="75" t="n">
        <f aca="false">IF(AC581&lt;&gt;AE581,(IF(N581=0,J581*(INFORMAÇÕES!$Q$89/INFORMAÇÕES!$Q$92),IF(N581="R",J581,0))),0)</f>
        <v>0</v>
      </c>
      <c r="AM581" s="75" t="n">
        <f aca="false">IF(AC581&lt;&gt;AE581,(IF(N581=0,J581*(INFORMAÇÕES!$Q$90/INFORMAÇÕES!$Q$92),IF(N581="C",J581,0))),0)</f>
        <v>0</v>
      </c>
      <c r="AN581" s="75" t="n">
        <f aca="false">IF(AC581&lt;&gt;AE581,(IF(N581="",J581*INFORMAÇÕES!$U$115,IF(N581="CF",J581,0))),0)</f>
        <v>0</v>
      </c>
      <c r="AO581" s="75" t="n">
        <f aca="false">IF(AC581&lt;&gt;AE581,(IF(N581="",J581*INFORMAÇÕES!$U$116,IF(N581="O",J581,0))),0)</f>
        <v>0</v>
      </c>
      <c r="AP581" s="75" t="n">
        <f aca="false">IF(H581&lt;&gt;0,J581,0)</f>
        <v>0</v>
      </c>
      <c r="AQ581" s="75" t="n">
        <f aca="false">IF(K581&lt;&gt;0,L581,0)</f>
        <v>0</v>
      </c>
    </row>
    <row r="582" s="174" customFormat="true" ht="14.25" hidden="false" customHeight="false" outlineLevel="0" collapsed="false">
      <c r="A582" s="159" t="n">
        <v>570</v>
      </c>
      <c r="B582" s="160" t="n">
        <f aca="false">R582</f>
        <v>0</v>
      </c>
      <c r="C582" s="161" t="n">
        <f aca="false">T582</f>
        <v>0</v>
      </c>
      <c r="D582" s="162" t="n">
        <f aca="false">U582</f>
        <v>0</v>
      </c>
      <c r="E582" s="163" t="n">
        <f aca="false">'ORÇ.GLOBAL P CAIXA'!E581</f>
        <v>0</v>
      </c>
      <c r="F582" s="163" t="n">
        <f aca="false">IF('ORÇ.GLOBAL EMPRESA'!G581&gt;0,'ORÇ.GLOBAL EMPRESA'!G581,'ORÇ.GLOBAL P CAIXA'!F581)</f>
        <v>0</v>
      </c>
      <c r="G582" s="163" t="n">
        <f aca="false">IF(E582&lt;&gt;0,ROUND(E582*F582,2),IF(AK582=0,(SUMIF($AC$13:$AC$1012,B582,$AK$13:$AK$1012)),AK582))</f>
        <v>0</v>
      </c>
      <c r="H582" s="163" t="n">
        <f aca="false">V582</f>
        <v>0</v>
      </c>
      <c r="I582" s="163" t="n">
        <f aca="false">W582</f>
        <v>0</v>
      </c>
      <c r="J582" s="163" t="n">
        <f aca="false">IF(H582&lt;&gt;0,ROUND(H582*I582,2),IF(AP582=0,(SUMIF($AC$13:$AC$1012,B582,$AP$13:$AP$1012)),AP582))</f>
        <v>0</v>
      </c>
      <c r="K582" s="163" t="n">
        <f aca="false">H582-E582</f>
        <v>0</v>
      </c>
      <c r="L582" s="163" t="n">
        <f aca="false">J582-G582</f>
        <v>0</v>
      </c>
      <c r="M582" s="645" t="str">
        <f aca="false">IF('ORÇ.GLOBAL P CAIXA'!H581&gt;0,'ORÇ.GLOBAL P CAIXA'!H581,"")</f>
        <v/>
      </c>
      <c r="N582" s="646" t="n">
        <f aca="false">'ORÇ.GLOBAL P CAIXA'!I581</f>
        <v>0</v>
      </c>
      <c r="O582" s="166" t="str">
        <f aca="false">S582</f>
        <v/>
      </c>
      <c r="P582" s="167"/>
      <c r="Q582" s="168" t="str">
        <f aca="false">IF(B582&gt;0,"ok","ocultar")</f>
        <v>ocultar</v>
      </c>
      <c r="R582" s="647" t="n">
        <f aca="false">'ORÇ.GLOBAL P CAIXA'!B581</f>
        <v>0</v>
      </c>
      <c r="S582" s="170" t="str">
        <f aca="false">IF('ORÇ.GLOBAL P CAIXA'!N581&lt;&gt;0,'ORÇ.GLOBAL P CAIXA'!N581,"")</f>
        <v/>
      </c>
      <c r="T582" s="648" t="n">
        <f aca="false">'ORÇ.GLOBAL P CAIXA'!O581</f>
        <v>0</v>
      </c>
      <c r="U582" s="172" t="n">
        <f aca="false">'ORÇ.GLOBAL P CAIXA'!P581</f>
        <v>0</v>
      </c>
      <c r="V582" s="173" t="n">
        <f aca="false">'ORÇ.GLOBAL P CAIXA'!E581</f>
        <v>0</v>
      </c>
      <c r="W582" s="173" t="n">
        <f aca="false">F582</f>
        <v>0</v>
      </c>
      <c r="X582" s="649"/>
      <c r="Y582" s="649"/>
      <c r="Z582" s="650"/>
      <c r="AB582" s="88"/>
      <c r="AC582" s="157" t="n">
        <f aca="false">IF(B582=0,AC581,IF(ISNONTEXT(B582)=TRUE(),INT(B582),INT(LEFT(B582,FIND(".",B582)-1))))</f>
        <v>3</v>
      </c>
      <c r="AD582" s="157" t="str">
        <f aca="false">IF(AD583=1,1,IF(B582&lt;&gt;0,1,IF(C582&lt;&gt;0,1,IF(D582&lt;&gt;0,1,IF(E582&lt;&gt;0,1,"")))))</f>
        <v/>
      </c>
      <c r="AE582" s="157" t="str">
        <f aca="false">IF(AC582=0," ",IF(AC582&lt;&gt;AC581,AC582," "))</f>
        <v> </v>
      </c>
      <c r="AF582" s="88"/>
      <c r="AG582" s="75" t="e">
        <f aca="false">IF(AC582&lt;&gt;AE582,(IF(N582=0,G582*(INFORMAÇÕES!$Q$69/INFORMAÇÕES!$Q$72),IF(N582="R",G582,0))),0)</f>
        <v>#DIV/0!</v>
      </c>
      <c r="AH582" s="75" t="e">
        <f aca="false">IF(AC582&lt;&gt;AE582,(IF(N582=0,G582*(INFORMAÇÕES!$Q$70/INFORMAÇÕES!$Q$72),IF(N582="C",G582,0))),0)</f>
        <v>#DIV/0!</v>
      </c>
      <c r="AI582" s="75" t="n">
        <f aca="false">IF(AC582&lt;&gt;AE582,(IF(N582=0,G582*INFORMAÇÕES!$U$115,IF(N582="CF",G582,0))),0)</f>
        <v>0</v>
      </c>
      <c r="AJ582" s="75" t="n">
        <f aca="false">IF(AC582&lt;&gt;AE582,(IF(N582=0,G582*INFORMAÇÕES!$U$116,IF(N582="O",G582,0))),0)</f>
        <v>0</v>
      </c>
      <c r="AK582" s="75" t="n">
        <f aca="false">IF(E582&lt;&gt;0,G582,0)</f>
        <v>0</v>
      </c>
      <c r="AL582" s="75" t="n">
        <f aca="false">IF(AC582&lt;&gt;AE582,(IF(N582=0,J582*(INFORMAÇÕES!$Q$89/INFORMAÇÕES!$Q$92),IF(N582="R",J582,0))),0)</f>
        <v>0</v>
      </c>
      <c r="AM582" s="75" t="n">
        <f aca="false">IF(AC582&lt;&gt;AE582,(IF(N582=0,J582*(INFORMAÇÕES!$Q$90/INFORMAÇÕES!$Q$92),IF(N582="C",J582,0))),0)</f>
        <v>0</v>
      </c>
      <c r="AN582" s="75" t="n">
        <f aca="false">IF(AC582&lt;&gt;AE582,(IF(N582="",J582*INFORMAÇÕES!$U$115,IF(N582="CF",J582,0))),0)</f>
        <v>0</v>
      </c>
      <c r="AO582" s="75" t="n">
        <f aca="false">IF(AC582&lt;&gt;AE582,(IF(N582="",J582*INFORMAÇÕES!$U$116,IF(N582="O",J582,0))),0)</f>
        <v>0</v>
      </c>
      <c r="AP582" s="75" t="n">
        <f aca="false">IF(H582&lt;&gt;0,J582,0)</f>
        <v>0</v>
      </c>
      <c r="AQ582" s="75" t="n">
        <f aca="false">IF(K582&lt;&gt;0,L582,0)</f>
        <v>0</v>
      </c>
    </row>
    <row r="583" s="174" customFormat="true" ht="14.25" hidden="false" customHeight="false" outlineLevel="0" collapsed="false">
      <c r="A583" s="159" t="n">
        <v>571</v>
      </c>
      <c r="B583" s="160" t="n">
        <f aca="false">R583</f>
        <v>0</v>
      </c>
      <c r="C583" s="161" t="n">
        <f aca="false">T583</f>
        <v>0</v>
      </c>
      <c r="D583" s="162" t="n">
        <f aca="false">U583</f>
        <v>0</v>
      </c>
      <c r="E583" s="163" t="n">
        <f aca="false">'ORÇ.GLOBAL P CAIXA'!E582</f>
        <v>0</v>
      </c>
      <c r="F583" s="163" t="n">
        <f aca="false">IF('ORÇ.GLOBAL EMPRESA'!G582&gt;0,'ORÇ.GLOBAL EMPRESA'!G582,'ORÇ.GLOBAL P CAIXA'!F582)</f>
        <v>0</v>
      </c>
      <c r="G583" s="163" t="n">
        <f aca="false">IF(E583&lt;&gt;0,ROUND(E583*F583,2),IF(AK583=0,(SUMIF($AC$13:$AC$1012,B583,$AK$13:$AK$1012)),AK583))</f>
        <v>0</v>
      </c>
      <c r="H583" s="163" t="n">
        <f aca="false">V583</f>
        <v>0</v>
      </c>
      <c r="I583" s="163" t="n">
        <f aca="false">W583</f>
        <v>0</v>
      </c>
      <c r="J583" s="163" t="n">
        <f aca="false">IF(H583&lt;&gt;0,ROUND(H583*I583,2),IF(AP583=0,(SUMIF($AC$13:$AC$1012,B583,$AP$13:$AP$1012)),AP583))</f>
        <v>0</v>
      </c>
      <c r="K583" s="163" t="n">
        <f aca="false">H583-E583</f>
        <v>0</v>
      </c>
      <c r="L583" s="163" t="n">
        <f aca="false">J583-G583</f>
        <v>0</v>
      </c>
      <c r="M583" s="645" t="str">
        <f aca="false">IF('ORÇ.GLOBAL P CAIXA'!H582&gt;0,'ORÇ.GLOBAL P CAIXA'!H582,"")</f>
        <v/>
      </c>
      <c r="N583" s="646" t="n">
        <f aca="false">'ORÇ.GLOBAL P CAIXA'!I582</f>
        <v>0</v>
      </c>
      <c r="O583" s="166" t="str">
        <f aca="false">S583</f>
        <v/>
      </c>
      <c r="P583" s="167"/>
      <c r="Q583" s="168" t="str">
        <f aca="false">IF(B583&gt;0,"ok","ocultar")</f>
        <v>ocultar</v>
      </c>
      <c r="R583" s="647" t="n">
        <f aca="false">'ORÇ.GLOBAL P CAIXA'!B582</f>
        <v>0</v>
      </c>
      <c r="S583" s="170" t="str">
        <f aca="false">IF('ORÇ.GLOBAL P CAIXA'!N582&lt;&gt;0,'ORÇ.GLOBAL P CAIXA'!N582,"")</f>
        <v/>
      </c>
      <c r="T583" s="648" t="n">
        <f aca="false">'ORÇ.GLOBAL P CAIXA'!O582</f>
        <v>0</v>
      </c>
      <c r="U583" s="172" t="n">
        <f aca="false">'ORÇ.GLOBAL P CAIXA'!P582</f>
        <v>0</v>
      </c>
      <c r="V583" s="173" t="n">
        <f aca="false">'ORÇ.GLOBAL P CAIXA'!E582</f>
        <v>0</v>
      </c>
      <c r="W583" s="173" t="n">
        <f aca="false">F583</f>
        <v>0</v>
      </c>
      <c r="X583" s="649"/>
      <c r="Y583" s="649"/>
      <c r="Z583" s="650"/>
      <c r="AB583" s="88"/>
      <c r="AC583" s="157" t="n">
        <f aca="false">IF(B583=0,AC582,IF(ISNONTEXT(B583)=TRUE(),INT(B583),INT(LEFT(B583,FIND(".",B583)-1))))</f>
        <v>3</v>
      </c>
      <c r="AD583" s="157" t="str">
        <f aca="false">IF(AD584=1,1,IF(B583&lt;&gt;0,1,IF(C583&lt;&gt;0,1,IF(D583&lt;&gt;0,1,IF(E583&lt;&gt;0,1,"")))))</f>
        <v/>
      </c>
      <c r="AE583" s="157" t="str">
        <f aca="false">IF(AC583=0," ",IF(AC583&lt;&gt;AC582,AC583," "))</f>
        <v> </v>
      </c>
      <c r="AF583" s="88"/>
      <c r="AG583" s="75" t="e">
        <f aca="false">IF(AC583&lt;&gt;AE583,(IF(N583=0,G583*(INFORMAÇÕES!$Q$69/INFORMAÇÕES!$Q$72),IF(N583="R",G583,0))),0)</f>
        <v>#DIV/0!</v>
      </c>
      <c r="AH583" s="75" t="e">
        <f aca="false">IF(AC583&lt;&gt;AE583,(IF(N583=0,G583*(INFORMAÇÕES!$Q$70/INFORMAÇÕES!$Q$72),IF(N583="C",G583,0))),0)</f>
        <v>#DIV/0!</v>
      </c>
      <c r="AI583" s="75" t="n">
        <f aca="false">IF(AC583&lt;&gt;AE583,(IF(N583=0,G583*INFORMAÇÕES!$U$115,IF(N583="CF",G583,0))),0)</f>
        <v>0</v>
      </c>
      <c r="AJ583" s="75" t="n">
        <f aca="false">IF(AC583&lt;&gt;AE583,(IF(N583=0,G583*INFORMAÇÕES!$U$116,IF(N583="O",G583,0))),0)</f>
        <v>0</v>
      </c>
      <c r="AK583" s="75" t="n">
        <f aca="false">IF(E583&lt;&gt;0,G583,0)</f>
        <v>0</v>
      </c>
      <c r="AL583" s="75" t="n">
        <f aca="false">IF(AC583&lt;&gt;AE583,(IF(N583=0,J583*(INFORMAÇÕES!$Q$89/INFORMAÇÕES!$Q$92),IF(N583="R",J583,0))),0)</f>
        <v>0</v>
      </c>
      <c r="AM583" s="75" t="n">
        <f aca="false">IF(AC583&lt;&gt;AE583,(IF(N583=0,J583*(INFORMAÇÕES!$Q$90/INFORMAÇÕES!$Q$92),IF(N583="C",J583,0))),0)</f>
        <v>0</v>
      </c>
      <c r="AN583" s="75" t="n">
        <f aca="false">IF(AC583&lt;&gt;AE583,(IF(N583="",J583*INFORMAÇÕES!$U$115,IF(N583="CF",J583,0))),0)</f>
        <v>0</v>
      </c>
      <c r="AO583" s="75" t="n">
        <f aca="false">IF(AC583&lt;&gt;AE583,(IF(N583="",J583*INFORMAÇÕES!$U$116,IF(N583="O",J583,0))),0)</f>
        <v>0</v>
      </c>
      <c r="AP583" s="75" t="n">
        <f aca="false">IF(H583&lt;&gt;0,J583,0)</f>
        <v>0</v>
      </c>
      <c r="AQ583" s="75" t="n">
        <f aca="false">IF(K583&lt;&gt;0,L583,0)</f>
        <v>0</v>
      </c>
    </row>
    <row r="584" s="174" customFormat="true" ht="14.25" hidden="false" customHeight="false" outlineLevel="0" collapsed="false">
      <c r="A584" s="159" t="n">
        <v>572</v>
      </c>
      <c r="B584" s="160" t="n">
        <f aca="false">R584</f>
        <v>0</v>
      </c>
      <c r="C584" s="161" t="n">
        <f aca="false">T584</f>
        <v>0</v>
      </c>
      <c r="D584" s="162" t="n">
        <f aca="false">U584</f>
        <v>0</v>
      </c>
      <c r="E584" s="163" t="n">
        <f aca="false">'ORÇ.GLOBAL P CAIXA'!E583</f>
        <v>0</v>
      </c>
      <c r="F584" s="163" t="n">
        <f aca="false">IF('ORÇ.GLOBAL EMPRESA'!G583&gt;0,'ORÇ.GLOBAL EMPRESA'!G583,'ORÇ.GLOBAL P CAIXA'!F583)</f>
        <v>0</v>
      </c>
      <c r="G584" s="163" t="n">
        <f aca="false">IF(E584&lt;&gt;0,ROUND(E584*F584,2),IF(AK584=0,(SUMIF($AC$13:$AC$1012,B584,$AK$13:$AK$1012)),AK584))</f>
        <v>0</v>
      </c>
      <c r="H584" s="163" t="n">
        <f aca="false">V584</f>
        <v>0</v>
      </c>
      <c r="I584" s="163" t="n">
        <f aca="false">W584</f>
        <v>0</v>
      </c>
      <c r="J584" s="163" t="n">
        <f aca="false">IF(H584&lt;&gt;0,ROUND(H584*I584,2),IF(AP584=0,(SUMIF($AC$13:$AC$1012,B584,$AP$13:$AP$1012)),AP584))</f>
        <v>0</v>
      </c>
      <c r="K584" s="163" t="n">
        <f aca="false">H584-E584</f>
        <v>0</v>
      </c>
      <c r="L584" s="163" t="n">
        <f aca="false">J584-G584</f>
        <v>0</v>
      </c>
      <c r="M584" s="645" t="str">
        <f aca="false">IF('ORÇ.GLOBAL P CAIXA'!H583&gt;0,'ORÇ.GLOBAL P CAIXA'!H583,"")</f>
        <v/>
      </c>
      <c r="N584" s="646" t="n">
        <f aca="false">'ORÇ.GLOBAL P CAIXA'!I583</f>
        <v>0</v>
      </c>
      <c r="O584" s="166" t="str">
        <f aca="false">S584</f>
        <v/>
      </c>
      <c r="P584" s="167"/>
      <c r="Q584" s="168" t="str">
        <f aca="false">IF(B584&gt;0,"ok","ocultar")</f>
        <v>ocultar</v>
      </c>
      <c r="R584" s="647" t="n">
        <f aca="false">'ORÇ.GLOBAL P CAIXA'!B583</f>
        <v>0</v>
      </c>
      <c r="S584" s="170" t="str">
        <f aca="false">IF('ORÇ.GLOBAL P CAIXA'!N583&lt;&gt;0,'ORÇ.GLOBAL P CAIXA'!N583,"")</f>
        <v/>
      </c>
      <c r="T584" s="648" t="n">
        <f aca="false">'ORÇ.GLOBAL P CAIXA'!O583</f>
        <v>0</v>
      </c>
      <c r="U584" s="172" t="n">
        <f aca="false">'ORÇ.GLOBAL P CAIXA'!P583</f>
        <v>0</v>
      </c>
      <c r="V584" s="173" t="n">
        <f aca="false">'ORÇ.GLOBAL P CAIXA'!E583</f>
        <v>0</v>
      </c>
      <c r="W584" s="173" t="n">
        <f aca="false">F584</f>
        <v>0</v>
      </c>
      <c r="X584" s="649"/>
      <c r="Y584" s="649"/>
      <c r="Z584" s="650"/>
      <c r="AB584" s="88"/>
      <c r="AC584" s="157" t="n">
        <f aca="false">IF(B584=0,AC583,IF(ISNONTEXT(B584)=TRUE(),INT(B584),INT(LEFT(B584,FIND(".",B584)-1))))</f>
        <v>3</v>
      </c>
      <c r="AD584" s="157" t="str">
        <f aca="false">IF(AD585=1,1,IF(B584&lt;&gt;0,1,IF(C584&lt;&gt;0,1,IF(D584&lt;&gt;0,1,IF(E584&lt;&gt;0,1,"")))))</f>
        <v/>
      </c>
      <c r="AE584" s="157" t="str">
        <f aca="false">IF(AC584=0," ",IF(AC584&lt;&gt;AC583,AC584," "))</f>
        <v> </v>
      </c>
      <c r="AF584" s="88"/>
      <c r="AG584" s="75" t="e">
        <f aca="false">IF(AC584&lt;&gt;AE584,(IF(N584=0,G584*(INFORMAÇÕES!$Q$69/INFORMAÇÕES!$Q$72),IF(N584="R",G584,0))),0)</f>
        <v>#DIV/0!</v>
      </c>
      <c r="AH584" s="75" t="e">
        <f aca="false">IF(AC584&lt;&gt;AE584,(IF(N584=0,G584*(INFORMAÇÕES!$Q$70/INFORMAÇÕES!$Q$72),IF(N584="C",G584,0))),0)</f>
        <v>#DIV/0!</v>
      </c>
      <c r="AI584" s="75" t="n">
        <f aca="false">IF(AC584&lt;&gt;AE584,(IF(N584=0,G584*INFORMAÇÕES!$U$115,IF(N584="CF",G584,0))),0)</f>
        <v>0</v>
      </c>
      <c r="AJ584" s="75" t="n">
        <f aca="false">IF(AC584&lt;&gt;AE584,(IF(N584=0,G584*INFORMAÇÕES!$U$116,IF(N584="O",G584,0))),0)</f>
        <v>0</v>
      </c>
      <c r="AK584" s="75" t="n">
        <f aca="false">IF(E584&lt;&gt;0,G584,0)</f>
        <v>0</v>
      </c>
      <c r="AL584" s="75" t="n">
        <f aca="false">IF(AC584&lt;&gt;AE584,(IF(N584=0,J584*(INFORMAÇÕES!$Q$89/INFORMAÇÕES!$Q$92),IF(N584="R",J584,0))),0)</f>
        <v>0</v>
      </c>
      <c r="AM584" s="75" t="n">
        <f aca="false">IF(AC584&lt;&gt;AE584,(IF(N584=0,J584*(INFORMAÇÕES!$Q$90/INFORMAÇÕES!$Q$92),IF(N584="C",J584,0))),0)</f>
        <v>0</v>
      </c>
      <c r="AN584" s="75" t="n">
        <f aca="false">IF(AC584&lt;&gt;AE584,(IF(N584="",J584*INFORMAÇÕES!$U$115,IF(N584="CF",J584,0))),0)</f>
        <v>0</v>
      </c>
      <c r="AO584" s="75" t="n">
        <f aca="false">IF(AC584&lt;&gt;AE584,(IF(N584="",J584*INFORMAÇÕES!$U$116,IF(N584="O",J584,0))),0)</f>
        <v>0</v>
      </c>
      <c r="AP584" s="75" t="n">
        <f aca="false">IF(H584&lt;&gt;0,J584,0)</f>
        <v>0</v>
      </c>
      <c r="AQ584" s="75" t="n">
        <f aca="false">IF(K584&lt;&gt;0,L584,0)</f>
        <v>0</v>
      </c>
    </row>
    <row r="585" s="174" customFormat="true" ht="14.25" hidden="false" customHeight="false" outlineLevel="0" collapsed="false">
      <c r="A585" s="159" t="n">
        <v>573</v>
      </c>
      <c r="B585" s="160" t="n">
        <f aca="false">R585</f>
        <v>0</v>
      </c>
      <c r="C585" s="161" t="n">
        <f aca="false">T585</f>
        <v>0</v>
      </c>
      <c r="D585" s="162" t="n">
        <f aca="false">U585</f>
        <v>0</v>
      </c>
      <c r="E585" s="163" t="n">
        <f aca="false">'ORÇ.GLOBAL P CAIXA'!E584</f>
        <v>0</v>
      </c>
      <c r="F585" s="163" t="n">
        <f aca="false">IF('ORÇ.GLOBAL EMPRESA'!G584&gt;0,'ORÇ.GLOBAL EMPRESA'!G584,'ORÇ.GLOBAL P CAIXA'!F584)</f>
        <v>0</v>
      </c>
      <c r="G585" s="163" t="n">
        <f aca="false">IF(E585&lt;&gt;0,ROUND(E585*F585,2),IF(AK585=0,(SUMIF($AC$13:$AC$1012,B585,$AK$13:$AK$1012)),AK585))</f>
        <v>0</v>
      </c>
      <c r="H585" s="163" t="n">
        <f aca="false">V585</f>
        <v>0</v>
      </c>
      <c r="I585" s="163" t="n">
        <f aca="false">W585</f>
        <v>0</v>
      </c>
      <c r="J585" s="163" t="n">
        <f aca="false">IF(H585&lt;&gt;0,ROUND(H585*I585,2),IF(AP585=0,(SUMIF($AC$13:$AC$1012,B585,$AP$13:$AP$1012)),AP585))</f>
        <v>0</v>
      </c>
      <c r="K585" s="163" t="n">
        <f aca="false">H585-E585</f>
        <v>0</v>
      </c>
      <c r="L585" s="163" t="n">
        <f aca="false">J585-G585</f>
        <v>0</v>
      </c>
      <c r="M585" s="645" t="str">
        <f aca="false">IF('ORÇ.GLOBAL P CAIXA'!H584&gt;0,'ORÇ.GLOBAL P CAIXA'!H584,"")</f>
        <v/>
      </c>
      <c r="N585" s="646" t="n">
        <f aca="false">'ORÇ.GLOBAL P CAIXA'!I584</f>
        <v>0</v>
      </c>
      <c r="O585" s="166" t="str">
        <f aca="false">S585</f>
        <v/>
      </c>
      <c r="P585" s="167"/>
      <c r="Q585" s="168" t="str">
        <f aca="false">IF(B585&gt;0,"ok","ocultar")</f>
        <v>ocultar</v>
      </c>
      <c r="R585" s="647" t="n">
        <f aca="false">'ORÇ.GLOBAL P CAIXA'!B584</f>
        <v>0</v>
      </c>
      <c r="S585" s="170" t="str">
        <f aca="false">IF('ORÇ.GLOBAL P CAIXA'!N584&lt;&gt;0,'ORÇ.GLOBAL P CAIXA'!N584,"")</f>
        <v/>
      </c>
      <c r="T585" s="648" t="n">
        <f aca="false">'ORÇ.GLOBAL P CAIXA'!O584</f>
        <v>0</v>
      </c>
      <c r="U585" s="172" t="n">
        <f aca="false">'ORÇ.GLOBAL P CAIXA'!P584</f>
        <v>0</v>
      </c>
      <c r="V585" s="173" t="n">
        <f aca="false">'ORÇ.GLOBAL P CAIXA'!E584</f>
        <v>0</v>
      </c>
      <c r="W585" s="173" t="n">
        <f aca="false">F585</f>
        <v>0</v>
      </c>
      <c r="X585" s="649"/>
      <c r="Y585" s="649"/>
      <c r="Z585" s="650"/>
      <c r="AB585" s="88"/>
      <c r="AC585" s="157" t="n">
        <f aca="false">IF(B585=0,AC584,IF(ISNONTEXT(B585)=TRUE(),INT(B585),INT(LEFT(B585,FIND(".",B585)-1))))</f>
        <v>3</v>
      </c>
      <c r="AD585" s="157" t="str">
        <f aca="false">IF(AD586=1,1,IF(B585&lt;&gt;0,1,IF(C585&lt;&gt;0,1,IF(D585&lt;&gt;0,1,IF(E585&lt;&gt;0,1,"")))))</f>
        <v/>
      </c>
      <c r="AE585" s="157" t="str">
        <f aca="false">IF(AC585=0," ",IF(AC585&lt;&gt;AC584,AC585," "))</f>
        <v> </v>
      </c>
      <c r="AF585" s="88"/>
      <c r="AG585" s="75" t="e">
        <f aca="false">IF(AC585&lt;&gt;AE585,(IF(N585=0,G585*(INFORMAÇÕES!$Q$69/INFORMAÇÕES!$Q$72),IF(N585="R",G585,0))),0)</f>
        <v>#DIV/0!</v>
      </c>
      <c r="AH585" s="75" t="e">
        <f aca="false">IF(AC585&lt;&gt;AE585,(IF(N585=0,G585*(INFORMAÇÕES!$Q$70/INFORMAÇÕES!$Q$72),IF(N585="C",G585,0))),0)</f>
        <v>#DIV/0!</v>
      </c>
      <c r="AI585" s="75" t="n">
        <f aca="false">IF(AC585&lt;&gt;AE585,(IF(N585=0,G585*INFORMAÇÕES!$U$115,IF(N585="CF",G585,0))),0)</f>
        <v>0</v>
      </c>
      <c r="AJ585" s="75" t="n">
        <f aca="false">IF(AC585&lt;&gt;AE585,(IF(N585=0,G585*INFORMAÇÕES!$U$116,IF(N585="O",G585,0))),0)</f>
        <v>0</v>
      </c>
      <c r="AK585" s="75" t="n">
        <f aca="false">IF(E585&lt;&gt;0,G585,0)</f>
        <v>0</v>
      </c>
      <c r="AL585" s="75" t="n">
        <f aca="false">IF(AC585&lt;&gt;AE585,(IF(N585=0,J585*(INFORMAÇÕES!$Q$89/INFORMAÇÕES!$Q$92),IF(N585="R",J585,0))),0)</f>
        <v>0</v>
      </c>
      <c r="AM585" s="75" t="n">
        <f aca="false">IF(AC585&lt;&gt;AE585,(IF(N585=0,J585*(INFORMAÇÕES!$Q$90/INFORMAÇÕES!$Q$92),IF(N585="C",J585,0))),0)</f>
        <v>0</v>
      </c>
      <c r="AN585" s="75" t="n">
        <f aca="false">IF(AC585&lt;&gt;AE585,(IF(N585="",J585*INFORMAÇÕES!$U$115,IF(N585="CF",J585,0))),0)</f>
        <v>0</v>
      </c>
      <c r="AO585" s="75" t="n">
        <f aca="false">IF(AC585&lt;&gt;AE585,(IF(N585="",J585*INFORMAÇÕES!$U$116,IF(N585="O",J585,0))),0)</f>
        <v>0</v>
      </c>
      <c r="AP585" s="75" t="n">
        <f aca="false">IF(H585&lt;&gt;0,J585,0)</f>
        <v>0</v>
      </c>
      <c r="AQ585" s="75" t="n">
        <f aca="false">IF(K585&lt;&gt;0,L585,0)</f>
        <v>0</v>
      </c>
    </row>
    <row r="586" s="174" customFormat="true" ht="14.25" hidden="false" customHeight="false" outlineLevel="0" collapsed="false">
      <c r="A586" s="159" t="n">
        <v>574</v>
      </c>
      <c r="B586" s="160" t="n">
        <f aca="false">R586</f>
        <v>0</v>
      </c>
      <c r="C586" s="161" t="n">
        <f aca="false">T586</f>
        <v>0</v>
      </c>
      <c r="D586" s="162" t="n">
        <f aca="false">U586</f>
        <v>0</v>
      </c>
      <c r="E586" s="163" t="n">
        <f aca="false">'ORÇ.GLOBAL P CAIXA'!E585</f>
        <v>0</v>
      </c>
      <c r="F586" s="163" t="n">
        <f aca="false">IF('ORÇ.GLOBAL EMPRESA'!G585&gt;0,'ORÇ.GLOBAL EMPRESA'!G585,'ORÇ.GLOBAL P CAIXA'!F585)</f>
        <v>0</v>
      </c>
      <c r="G586" s="163" t="n">
        <f aca="false">IF(E586&lt;&gt;0,ROUND(E586*F586,2),IF(AK586=0,(SUMIF($AC$13:$AC$1012,B586,$AK$13:$AK$1012)),AK586))</f>
        <v>0</v>
      </c>
      <c r="H586" s="163" t="n">
        <f aca="false">V586</f>
        <v>0</v>
      </c>
      <c r="I586" s="163" t="n">
        <f aca="false">W586</f>
        <v>0</v>
      </c>
      <c r="J586" s="163" t="n">
        <f aca="false">IF(H586&lt;&gt;0,ROUND(H586*I586,2),IF(AP586=0,(SUMIF($AC$13:$AC$1012,B586,$AP$13:$AP$1012)),AP586))</f>
        <v>0</v>
      </c>
      <c r="K586" s="163" t="n">
        <f aca="false">H586-E586</f>
        <v>0</v>
      </c>
      <c r="L586" s="163" t="n">
        <f aca="false">J586-G586</f>
        <v>0</v>
      </c>
      <c r="M586" s="645" t="str">
        <f aca="false">IF('ORÇ.GLOBAL P CAIXA'!H585&gt;0,'ORÇ.GLOBAL P CAIXA'!H585,"")</f>
        <v/>
      </c>
      <c r="N586" s="646" t="n">
        <f aca="false">'ORÇ.GLOBAL P CAIXA'!I585</f>
        <v>0</v>
      </c>
      <c r="O586" s="166" t="str">
        <f aca="false">S586</f>
        <v/>
      </c>
      <c r="P586" s="167"/>
      <c r="Q586" s="168" t="str">
        <f aca="false">IF(B586&gt;0,"ok","ocultar")</f>
        <v>ocultar</v>
      </c>
      <c r="R586" s="647" t="n">
        <f aca="false">'ORÇ.GLOBAL P CAIXA'!B585</f>
        <v>0</v>
      </c>
      <c r="S586" s="170" t="str">
        <f aca="false">IF('ORÇ.GLOBAL P CAIXA'!N585&lt;&gt;0,'ORÇ.GLOBAL P CAIXA'!N585,"")</f>
        <v/>
      </c>
      <c r="T586" s="648" t="n">
        <f aca="false">'ORÇ.GLOBAL P CAIXA'!O585</f>
        <v>0</v>
      </c>
      <c r="U586" s="172" t="n">
        <f aca="false">'ORÇ.GLOBAL P CAIXA'!P585</f>
        <v>0</v>
      </c>
      <c r="V586" s="173" t="n">
        <f aca="false">'ORÇ.GLOBAL P CAIXA'!E585</f>
        <v>0</v>
      </c>
      <c r="W586" s="173" t="n">
        <f aca="false">F586</f>
        <v>0</v>
      </c>
      <c r="X586" s="649"/>
      <c r="Y586" s="649"/>
      <c r="Z586" s="650"/>
      <c r="AB586" s="88"/>
      <c r="AC586" s="157" t="n">
        <f aca="false">IF(B586=0,AC585,IF(ISNONTEXT(B586)=TRUE(),INT(B586),INT(LEFT(B586,FIND(".",B586)-1))))</f>
        <v>3</v>
      </c>
      <c r="AD586" s="157" t="str">
        <f aca="false">IF(AD587=1,1,IF(B586&lt;&gt;0,1,IF(C586&lt;&gt;0,1,IF(D586&lt;&gt;0,1,IF(E586&lt;&gt;0,1,"")))))</f>
        <v/>
      </c>
      <c r="AE586" s="157" t="str">
        <f aca="false">IF(AC586=0," ",IF(AC586&lt;&gt;AC585,AC586," "))</f>
        <v> </v>
      </c>
      <c r="AF586" s="88"/>
      <c r="AG586" s="75" t="e">
        <f aca="false">IF(AC586&lt;&gt;AE586,(IF(N586=0,G586*(INFORMAÇÕES!$Q$69/INFORMAÇÕES!$Q$72),IF(N586="R",G586,0))),0)</f>
        <v>#DIV/0!</v>
      </c>
      <c r="AH586" s="75" t="e">
        <f aca="false">IF(AC586&lt;&gt;AE586,(IF(N586=0,G586*(INFORMAÇÕES!$Q$70/INFORMAÇÕES!$Q$72),IF(N586="C",G586,0))),0)</f>
        <v>#DIV/0!</v>
      </c>
      <c r="AI586" s="75" t="n">
        <f aca="false">IF(AC586&lt;&gt;AE586,(IF(N586=0,G586*INFORMAÇÕES!$U$115,IF(N586="CF",G586,0))),0)</f>
        <v>0</v>
      </c>
      <c r="AJ586" s="75" t="n">
        <f aca="false">IF(AC586&lt;&gt;AE586,(IF(N586=0,G586*INFORMAÇÕES!$U$116,IF(N586="O",G586,0))),0)</f>
        <v>0</v>
      </c>
      <c r="AK586" s="75" t="n">
        <f aca="false">IF(E586&lt;&gt;0,G586,0)</f>
        <v>0</v>
      </c>
      <c r="AL586" s="75" t="n">
        <f aca="false">IF(AC586&lt;&gt;AE586,(IF(N586=0,J586*(INFORMAÇÕES!$Q$89/INFORMAÇÕES!$Q$92),IF(N586="R",J586,0))),0)</f>
        <v>0</v>
      </c>
      <c r="AM586" s="75" t="n">
        <f aca="false">IF(AC586&lt;&gt;AE586,(IF(N586=0,J586*(INFORMAÇÕES!$Q$90/INFORMAÇÕES!$Q$92),IF(N586="C",J586,0))),0)</f>
        <v>0</v>
      </c>
      <c r="AN586" s="75" t="n">
        <f aca="false">IF(AC586&lt;&gt;AE586,(IF(N586="",J586*INFORMAÇÕES!$U$115,IF(N586="CF",J586,0))),0)</f>
        <v>0</v>
      </c>
      <c r="AO586" s="75" t="n">
        <f aca="false">IF(AC586&lt;&gt;AE586,(IF(N586="",J586*INFORMAÇÕES!$U$116,IF(N586="O",J586,0))),0)</f>
        <v>0</v>
      </c>
      <c r="AP586" s="75" t="n">
        <f aca="false">IF(H586&lt;&gt;0,J586,0)</f>
        <v>0</v>
      </c>
      <c r="AQ586" s="75" t="n">
        <f aca="false">IF(K586&lt;&gt;0,L586,0)</f>
        <v>0</v>
      </c>
    </row>
    <row r="587" s="174" customFormat="true" ht="14.25" hidden="false" customHeight="false" outlineLevel="0" collapsed="false">
      <c r="A587" s="159" t="n">
        <v>575</v>
      </c>
      <c r="B587" s="160" t="n">
        <f aca="false">R587</f>
        <v>0</v>
      </c>
      <c r="C587" s="161" t="n">
        <f aca="false">T587</f>
        <v>0</v>
      </c>
      <c r="D587" s="162" t="n">
        <f aca="false">U587</f>
        <v>0</v>
      </c>
      <c r="E587" s="163" t="n">
        <f aca="false">'ORÇ.GLOBAL P CAIXA'!E586</f>
        <v>0</v>
      </c>
      <c r="F587" s="163" t="n">
        <f aca="false">IF('ORÇ.GLOBAL EMPRESA'!G586&gt;0,'ORÇ.GLOBAL EMPRESA'!G586,'ORÇ.GLOBAL P CAIXA'!F586)</f>
        <v>0</v>
      </c>
      <c r="G587" s="163" t="n">
        <f aca="false">IF(E587&lt;&gt;0,ROUND(E587*F587,2),IF(AK587=0,(SUMIF($AC$13:$AC$1012,B587,$AK$13:$AK$1012)),AK587))</f>
        <v>0</v>
      </c>
      <c r="H587" s="163" t="n">
        <f aca="false">V587</f>
        <v>0</v>
      </c>
      <c r="I587" s="163" t="n">
        <f aca="false">W587</f>
        <v>0</v>
      </c>
      <c r="J587" s="163" t="n">
        <f aca="false">IF(H587&lt;&gt;0,ROUND(H587*I587,2),IF(AP587=0,(SUMIF($AC$13:$AC$1012,B587,$AP$13:$AP$1012)),AP587))</f>
        <v>0</v>
      </c>
      <c r="K587" s="163" t="n">
        <f aca="false">H587-E587</f>
        <v>0</v>
      </c>
      <c r="L587" s="163" t="n">
        <f aca="false">J587-G587</f>
        <v>0</v>
      </c>
      <c r="M587" s="645" t="str">
        <f aca="false">IF('ORÇ.GLOBAL P CAIXA'!H586&gt;0,'ORÇ.GLOBAL P CAIXA'!H586,"")</f>
        <v/>
      </c>
      <c r="N587" s="646" t="n">
        <f aca="false">'ORÇ.GLOBAL P CAIXA'!I586</f>
        <v>0</v>
      </c>
      <c r="O587" s="166" t="str">
        <f aca="false">S587</f>
        <v/>
      </c>
      <c r="P587" s="167"/>
      <c r="Q587" s="168" t="str">
        <f aca="false">IF(B587&gt;0,"ok","ocultar")</f>
        <v>ocultar</v>
      </c>
      <c r="R587" s="647" t="n">
        <f aca="false">'ORÇ.GLOBAL P CAIXA'!B586</f>
        <v>0</v>
      </c>
      <c r="S587" s="170" t="str">
        <f aca="false">IF('ORÇ.GLOBAL P CAIXA'!N586&lt;&gt;0,'ORÇ.GLOBAL P CAIXA'!N586,"")</f>
        <v/>
      </c>
      <c r="T587" s="648" t="n">
        <f aca="false">'ORÇ.GLOBAL P CAIXA'!O586</f>
        <v>0</v>
      </c>
      <c r="U587" s="172" t="n">
        <f aca="false">'ORÇ.GLOBAL P CAIXA'!P586</f>
        <v>0</v>
      </c>
      <c r="V587" s="173" t="n">
        <f aca="false">'ORÇ.GLOBAL P CAIXA'!E586</f>
        <v>0</v>
      </c>
      <c r="W587" s="173" t="n">
        <f aca="false">F587</f>
        <v>0</v>
      </c>
      <c r="X587" s="649"/>
      <c r="Y587" s="649"/>
      <c r="Z587" s="650"/>
      <c r="AB587" s="88"/>
      <c r="AC587" s="157" t="n">
        <f aca="false">IF(B587=0,AC586,IF(ISNONTEXT(B587)=TRUE(),INT(B587),INT(LEFT(B587,FIND(".",B587)-1))))</f>
        <v>3</v>
      </c>
      <c r="AD587" s="157" t="str">
        <f aca="false">IF(AD588=1,1,IF(B587&lt;&gt;0,1,IF(C587&lt;&gt;0,1,IF(D587&lt;&gt;0,1,IF(E587&lt;&gt;0,1,"")))))</f>
        <v/>
      </c>
      <c r="AE587" s="157" t="str">
        <f aca="false">IF(AC587=0," ",IF(AC587&lt;&gt;AC586,AC587," "))</f>
        <v> </v>
      </c>
      <c r="AF587" s="88"/>
      <c r="AG587" s="75" t="e">
        <f aca="false">IF(AC587&lt;&gt;AE587,(IF(N587=0,G587*(INFORMAÇÕES!$Q$69/INFORMAÇÕES!$Q$72),IF(N587="R",G587,0))),0)</f>
        <v>#DIV/0!</v>
      </c>
      <c r="AH587" s="75" t="e">
        <f aca="false">IF(AC587&lt;&gt;AE587,(IF(N587=0,G587*(INFORMAÇÕES!$Q$70/INFORMAÇÕES!$Q$72),IF(N587="C",G587,0))),0)</f>
        <v>#DIV/0!</v>
      </c>
      <c r="AI587" s="75" t="n">
        <f aca="false">IF(AC587&lt;&gt;AE587,(IF(N587=0,G587*INFORMAÇÕES!$U$115,IF(N587="CF",G587,0))),0)</f>
        <v>0</v>
      </c>
      <c r="AJ587" s="75" t="n">
        <f aca="false">IF(AC587&lt;&gt;AE587,(IF(N587=0,G587*INFORMAÇÕES!$U$116,IF(N587="O",G587,0))),0)</f>
        <v>0</v>
      </c>
      <c r="AK587" s="75" t="n">
        <f aca="false">IF(E587&lt;&gt;0,G587,0)</f>
        <v>0</v>
      </c>
      <c r="AL587" s="75" t="n">
        <f aca="false">IF(AC587&lt;&gt;AE587,(IF(N587=0,J587*(INFORMAÇÕES!$Q$89/INFORMAÇÕES!$Q$92),IF(N587="R",J587,0))),0)</f>
        <v>0</v>
      </c>
      <c r="AM587" s="75" t="n">
        <f aca="false">IF(AC587&lt;&gt;AE587,(IF(N587=0,J587*(INFORMAÇÕES!$Q$90/INFORMAÇÕES!$Q$92),IF(N587="C",J587,0))),0)</f>
        <v>0</v>
      </c>
      <c r="AN587" s="75" t="n">
        <f aca="false">IF(AC587&lt;&gt;AE587,(IF(N587="",J587*INFORMAÇÕES!$U$115,IF(N587="CF",J587,0))),0)</f>
        <v>0</v>
      </c>
      <c r="AO587" s="75" t="n">
        <f aca="false">IF(AC587&lt;&gt;AE587,(IF(N587="",J587*INFORMAÇÕES!$U$116,IF(N587="O",J587,0))),0)</f>
        <v>0</v>
      </c>
      <c r="AP587" s="75" t="n">
        <f aca="false">IF(H587&lt;&gt;0,J587,0)</f>
        <v>0</v>
      </c>
      <c r="AQ587" s="75" t="n">
        <f aca="false">IF(K587&lt;&gt;0,L587,0)</f>
        <v>0</v>
      </c>
    </row>
    <row r="588" s="174" customFormat="true" ht="14.25" hidden="false" customHeight="false" outlineLevel="0" collapsed="false">
      <c r="A588" s="159" t="n">
        <v>576</v>
      </c>
      <c r="B588" s="160" t="n">
        <f aca="false">R588</f>
        <v>0</v>
      </c>
      <c r="C588" s="161" t="n">
        <f aca="false">T588</f>
        <v>0</v>
      </c>
      <c r="D588" s="162" t="n">
        <f aca="false">U588</f>
        <v>0</v>
      </c>
      <c r="E588" s="163" t="n">
        <f aca="false">'ORÇ.GLOBAL P CAIXA'!E587</f>
        <v>0</v>
      </c>
      <c r="F588" s="163" t="n">
        <f aca="false">IF('ORÇ.GLOBAL EMPRESA'!G587&gt;0,'ORÇ.GLOBAL EMPRESA'!G587,'ORÇ.GLOBAL P CAIXA'!F587)</f>
        <v>0</v>
      </c>
      <c r="G588" s="163" t="n">
        <f aca="false">IF(E588&lt;&gt;0,ROUND(E588*F588,2),IF(AK588=0,(SUMIF($AC$13:$AC$1012,B588,$AK$13:$AK$1012)),AK588))</f>
        <v>0</v>
      </c>
      <c r="H588" s="163" t="n">
        <f aca="false">V588</f>
        <v>0</v>
      </c>
      <c r="I588" s="163" t="n">
        <f aca="false">W588</f>
        <v>0</v>
      </c>
      <c r="J588" s="163" t="n">
        <f aca="false">IF(H588&lt;&gt;0,ROUND(H588*I588,2),IF(AP588=0,(SUMIF($AC$13:$AC$1012,B588,$AP$13:$AP$1012)),AP588))</f>
        <v>0</v>
      </c>
      <c r="K588" s="163" t="n">
        <f aca="false">H588-E588</f>
        <v>0</v>
      </c>
      <c r="L588" s="163" t="n">
        <f aca="false">J588-G588</f>
        <v>0</v>
      </c>
      <c r="M588" s="645" t="str">
        <f aca="false">IF('ORÇ.GLOBAL P CAIXA'!H587&gt;0,'ORÇ.GLOBAL P CAIXA'!H587,"")</f>
        <v/>
      </c>
      <c r="N588" s="646" t="n">
        <f aca="false">'ORÇ.GLOBAL P CAIXA'!I587</f>
        <v>0</v>
      </c>
      <c r="O588" s="166" t="str">
        <f aca="false">S588</f>
        <v/>
      </c>
      <c r="P588" s="167"/>
      <c r="Q588" s="168" t="str">
        <f aca="false">IF(B588&gt;0,"ok","ocultar")</f>
        <v>ocultar</v>
      </c>
      <c r="R588" s="647" t="n">
        <f aca="false">'ORÇ.GLOBAL P CAIXA'!B587</f>
        <v>0</v>
      </c>
      <c r="S588" s="170" t="str">
        <f aca="false">IF('ORÇ.GLOBAL P CAIXA'!N587&lt;&gt;0,'ORÇ.GLOBAL P CAIXA'!N587,"")</f>
        <v/>
      </c>
      <c r="T588" s="648" t="n">
        <f aca="false">'ORÇ.GLOBAL P CAIXA'!O587</f>
        <v>0</v>
      </c>
      <c r="U588" s="172" t="n">
        <f aca="false">'ORÇ.GLOBAL P CAIXA'!P587</f>
        <v>0</v>
      </c>
      <c r="V588" s="173" t="n">
        <f aca="false">'ORÇ.GLOBAL P CAIXA'!E587</f>
        <v>0</v>
      </c>
      <c r="W588" s="173" t="n">
        <f aca="false">F588</f>
        <v>0</v>
      </c>
      <c r="X588" s="649"/>
      <c r="Y588" s="649"/>
      <c r="Z588" s="650"/>
      <c r="AB588" s="88"/>
      <c r="AC588" s="157" t="n">
        <f aca="false">IF(B588=0,AC587,IF(ISNONTEXT(B588)=TRUE(),INT(B588),INT(LEFT(B588,FIND(".",B588)-1))))</f>
        <v>3</v>
      </c>
      <c r="AD588" s="157" t="str">
        <f aca="false">IF(AD589=1,1,IF(B588&lt;&gt;0,1,IF(C588&lt;&gt;0,1,IF(D588&lt;&gt;0,1,IF(E588&lt;&gt;0,1,"")))))</f>
        <v/>
      </c>
      <c r="AE588" s="157" t="str">
        <f aca="false">IF(AC588=0," ",IF(AC588&lt;&gt;AC587,AC588," "))</f>
        <v> </v>
      </c>
      <c r="AF588" s="88"/>
      <c r="AG588" s="75" t="e">
        <f aca="false">IF(AC588&lt;&gt;AE588,(IF(N588=0,G588*(INFORMAÇÕES!$Q$69/INFORMAÇÕES!$Q$72),IF(N588="R",G588,0))),0)</f>
        <v>#DIV/0!</v>
      </c>
      <c r="AH588" s="75" t="e">
        <f aca="false">IF(AC588&lt;&gt;AE588,(IF(N588=0,G588*(INFORMAÇÕES!$Q$70/INFORMAÇÕES!$Q$72),IF(N588="C",G588,0))),0)</f>
        <v>#DIV/0!</v>
      </c>
      <c r="AI588" s="75" t="n">
        <f aca="false">IF(AC588&lt;&gt;AE588,(IF(N588=0,G588*INFORMAÇÕES!$U$115,IF(N588="CF",G588,0))),0)</f>
        <v>0</v>
      </c>
      <c r="AJ588" s="75" t="n">
        <f aca="false">IF(AC588&lt;&gt;AE588,(IF(N588=0,G588*INFORMAÇÕES!$U$116,IF(N588="O",G588,0))),0)</f>
        <v>0</v>
      </c>
      <c r="AK588" s="75" t="n">
        <f aca="false">IF(E588&lt;&gt;0,G588,0)</f>
        <v>0</v>
      </c>
      <c r="AL588" s="75" t="n">
        <f aca="false">IF(AC588&lt;&gt;AE588,(IF(N588=0,J588*(INFORMAÇÕES!$Q$89/INFORMAÇÕES!$Q$92),IF(N588="R",J588,0))),0)</f>
        <v>0</v>
      </c>
      <c r="AM588" s="75" t="n">
        <f aca="false">IF(AC588&lt;&gt;AE588,(IF(N588=0,J588*(INFORMAÇÕES!$Q$90/INFORMAÇÕES!$Q$92),IF(N588="C",J588,0))),0)</f>
        <v>0</v>
      </c>
      <c r="AN588" s="75" t="n">
        <f aca="false">IF(AC588&lt;&gt;AE588,(IF(N588="",J588*INFORMAÇÕES!$U$115,IF(N588="CF",J588,0))),0)</f>
        <v>0</v>
      </c>
      <c r="AO588" s="75" t="n">
        <f aca="false">IF(AC588&lt;&gt;AE588,(IF(N588="",J588*INFORMAÇÕES!$U$116,IF(N588="O",J588,0))),0)</f>
        <v>0</v>
      </c>
      <c r="AP588" s="75" t="n">
        <f aca="false">IF(H588&lt;&gt;0,J588,0)</f>
        <v>0</v>
      </c>
      <c r="AQ588" s="75" t="n">
        <f aca="false">IF(K588&lt;&gt;0,L588,0)</f>
        <v>0</v>
      </c>
    </row>
    <row r="589" s="174" customFormat="true" ht="14.25" hidden="false" customHeight="false" outlineLevel="0" collapsed="false">
      <c r="A589" s="159" t="n">
        <v>577</v>
      </c>
      <c r="B589" s="160" t="n">
        <f aca="false">R589</f>
        <v>0</v>
      </c>
      <c r="C589" s="161" t="n">
        <f aca="false">T589</f>
        <v>0</v>
      </c>
      <c r="D589" s="162" t="n">
        <f aca="false">U589</f>
        <v>0</v>
      </c>
      <c r="E589" s="163" t="n">
        <f aca="false">'ORÇ.GLOBAL P CAIXA'!E588</f>
        <v>0</v>
      </c>
      <c r="F589" s="163" t="n">
        <f aca="false">IF('ORÇ.GLOBAL EMPRESA'!G588&gt;0,'ORÇ.GLOBAL EMPRESA'!G588,'ORÇ.GLOBAL P CAIXA'!F588)</f>
        <v>0</v>
      </c>
      <c r="G589" s="163" t="n">
        <f aca="false">IF(E589&lt;&gt;0,ROUND(E589*F589,2),IF(AK589=0,(SUMIF($AC$13:$AC$1012,B589,$AK$13:$AK$1012)),AK589))</f>
        <v>0</v>
      </c>
      <c r="H589" s="163" t="n">
        <f aca="false">V589</f>
        <v>0</v>
      </c>
      <c r="I589" s="163" t="n">
        <f aca="false">W589</f>
        <v>0</v>
      </c>
      <c r="J589" s="163" t="n">
        <f aca="false">IF(H589&lt;&gt;0,ROUND(H589*I589,2),IF(AP589=0,(SUMIF($AC$13:$AC$1012,B589,$AP$13:$AP$1012)),AP589))</f>
        <v>0</v>
      </c>
      <c r="K589" s="163" t="n">
        <f aca="false">H589-E589</f>
        <v>0</v>
      </c>
      <c r="L589" s="163" t="n">
        <f aca="false">J589-G589</f>
        <v>0</v>
      </c>
      <c r="M589" s="645" t="str">
        <f aca="false">IF('ORÇ.GLOBAL P CAIXA'!H588&gt;0,'ORÇ.GLOBAL P CAIXA'!H588,"")</f>
        <v/>
      </c>
      <c r="N589" s="646" t="n">
        <f aca="false">'ORÇ.GLOBAL P CAIXA'!I588</f>
        <v>0</v>
      </c>
      <c r="O589" s="166" t="str">
        <f aca="false">S589</f>
        <v/>
      </c>
      <c r="P589" s="167"/>
      <c r="Q589" s="168" t="str">
        <f aca="false">IF(B589&gt;0,"ok","ocultar")</f>
        <v>ocultar</v>
      </c>
      <c r="R589" s="647" t="n">
        <f aca="false">'ORÇ.GLOBAL P CAIXA'!B588</f>
        <v>0</v>
      </c>
      <c r="S589" s="170" t="str">
        <f aca="false">IF('ORÇ.GLOBAL P CAIXA'!N588&lt;&gt;0,'ORÇ.GLOBAL P CAIXA'!N588,"")</f>
        <v/>
      </c>
      <c r="T589" s="648" t="n">
        <f aca="false">'ORÇ.GLOBAL P CAIXA'!O588</f>
        <v>0</v>
      </c>
      <c r="U589" s="172" t="n">
        <f aca="false">'ORÇ.GLOBAL P CAIXA'!P588</f>
        <v>0</v>
      </c>
      <c r="V589" s="173" t="n">
        <f aca="false">'ORÇ.GLOBAL P CAIXA'!E588</f>
        <v>0</v>
      </c>
      <c r="W589" s="173" t="n">
        <f aca="false">F589</f>
        <v>0</v>
      </c>
      <c r="X589" s="649"/>
      <c r="Y589" s="649"/>
      <c r="Z589" s="650"/>
      <c r="AB589" s="88"/>
      <c r="AC589" s="157" t="n">
        <f aca="false">IF(B589=0,AC588,IF(ISNONTEXT(B589)=TRUE(),INT(B589),INT(LEFT(B589,FIND(".",B589)-1))))</f>
        <v>3</v>
      </c>
      <c r="AD589" s="157" t="str">
        <f aca="false">IF(AD590=1,1,IF(B589&lt;&gt;0,1,IF(C589&lt;&gt;0,1,IF(D589&lt;&gt;0,1,IF(E589&lt;&gt;0,1,"")))))</f>
        <v/>
      </c>
      <c r="AE589" s="157" t="str">
        <f aca="false">IF(AC589=0," ",IF(AC589&lt;&gt;AC588,AC589," "))</f>
        <v> </v>
      </c>
      <c r="AF589" s="88"/>
      <c r="AG589" s="75" t="e">
        <f aca="false">IF(AC589&lt;&gt;AE589,(IF(N589=0,G589*(INFORMAÇÕES!$Q$69/INFORMAÇÕES!$Q$72),IF(N589="R",G589,0))),0)</f>
        <v>#DIV/0!</v>
      </c>
      <c r="AH589" s="75" t="e">
        <f aca="false">IF(AC589&lt;&gt;AE589,(IF(N589=0,G589*(INFORMAÇÕES!$Q$70/INFORMAÇÕES!$Q$72),IF(N589="C",G589,0))),0)</f>
        <v>#DIV/0!</v>
      </c>
      <c r="AI589" s="75" t="n">
        <f aca="false">IF(AC589&lt;&gt;AE589,(IF(N589=0,G589*INFORMAÇÕES!$U$115,IF(N589="CF",G589,0))),0)</f>
        <v>0</v>
      </c>
      <c r="AJ589" s="75" t="n">
        <f aca="false">IF(AC589&lt;&gt;AE589,(IF(N589=0,G589*INFORMAÇÕES!$U$116,IF(N589="O",G589,0))),0)</f>
        <v>0</v>
      </c>
      <c r="AK589" s="75" t="n">
        <f aca="false">IF(E589&lt;&gt;0,G589,0)</f>
        <v>0</v>
      </c>
      <c r="AL589" s="75" t="n">
        <f aca="false">IF(AC589&lt;&gt;AE589,(IF(N589=0,J589*(INFORMAÇÕES!$Q$89/INFORMAÇÕES!$Q$92),IF(N589="R",J589,0))),0)</f>
        <v>0</v>
      </c>
      <c r="AM589" s="75" t="n">
        <f aca="false">IF(AC589&lt;&gt;AE589,(IF(N589=0,J589*(INFORMAÇÕES!$Q$90/INFORMAÇÕES!$Q$92),IF(N589="C",J589,0))),0)</f>
        <v>0</v>
      </c>
      <c r="AN589" s="75" t="n">
        <f aca="false">IF(AC589&lt;&gt;AE589,(IF(N589="",J589*INFORMAÇÕES!$U$115,IF(N589="CF",J589,0))),0)</f>
        <v>0</v>
      </c>
      <c r="AO589" s="75" t="n">
        <f aca="false">IF(AC589&lt;&gt;AE589,(IF(N589="",J589*INFORMAÇÕES!$U$116,IF(N589="O",J589,0))),0)</f>
        <v>0</v>
      </c>
      <c r="AP589" s="75" t="n">
        <f aca="false">IF(H589&lt;&gt;0,J589,0)</f>
        <v>0</v>
      </c>
      <c r="AQ589" s="75" t="n">
        <f aca="false">IF(K589&lt;&gt;0,L589,0)</f>
        <v>0</v>
      </c>
    </row>
    <row r="590" s="174" customFormat="true" ht="14.25" hidden="false" customHeight="false" outlineLevel="0" collapsed="false">
      <c r="A590" s="159" t="n">
        <v>578</v>
      </c>
      <c r="B590" s="160" t="n">
        <f aca="false">R590</f>
        <v>0</v>
      </c>
      <c r="C590" s="161" t="n">
        <f aca="false">T590</f>
        <v>0</v>
      </c>
      <c r="D590" s="162" t="n">
        <f aca="false">U590</f>
        <v>0</v>
      </c>
      <c r="E590" s="163" t="n">
        <f aca="false">'ORÇ.GLOBAL P CAIXA'!E589</f>
        <v>0</v>
      </c>
      <c r="F590" s="163" t="n">
        <f aca="false">IF('ORÇ.GLOBAL EMPRESA'!G589&gt;0,'ORÇ.GLOBAL EMPRESA'!G589,'ORÇ.GLOBAL P CAIXA'!F589)</f>
        <v>0</v>
      </c>
      <c r="G590" s="163" t="n">
        <f aca="false">IF(E590&lt;&gt;0,ROUND(E590*F590,2),IF(AK590=0,(SUMIF($AC$13:$AC$1012,B590,$AK$13:$AK$1012)),AK590))</f>
        <v>0</v>
      </c>
      <c r="H590" s="163" t="n">
        <f aca="false">V590</f>
        <v>0</v>
      </c>
      <c r="I590" s="163" t="n">
        <f aca="false">W590</f>
        <v>0</v>
      </c>
      <c r="J590" s="163" t="n">
        <f aca="false">IF(H590&lt;&gt;0,ROUND(H590*I590,2),IF(AP590=0,(SUMIF($AC$13:$AC$1012,B590,$AP$13:$AP$1012)),AP590))</f>
        <v>0</v>
      </c>
      <c r="K590" s="163" t="n">
        <f aca="false">H590-E590</f>
        <v>0</v>
      </c>
      <c r="L590" s="163" t="n">
        <f aca="false">J590-G590</f>
        <v>0</v>
      </c>
      <c r="M590" s="645" t="str">
        <f aca="false">IF('ORÇ.GLOBAL P CAIXA'!H589&gt;0,'ORÇ.GLOBAL P CAIXA'!H589,"")</f>
        <v/>
      </c>
      <c r="N590" s="646" t="n">
        <f aca="false">'ORÇ.GLOBAL P CAIXA'!I589</f>
        <v>0</v>
      </c>
      <c r="O590" s="166" t="str">
        <f aca="false">S590</f>
        <v/>
      </c>
      <c r="P590" s="167"/>
      <c r="Q590" s="168" t="str">
        <f aca="false">IF(B590&gt;0,"ok","ocultar")</f>
        <v>ocultar</v>
      </c>
      <c r="R590" s="647" t="n">
        <f aca="false">'ORÇ.GLOBAL P CAIXA'!B589</f>
        <v>0</v>
      </c>
      <c r="S590" s="170" t="str">
        <f aca="false">IF('ORÇ.GLOBAL P CAIXA'!N589&lt;&gt;0,'ORÇ.GLOBAL P CAIXA'!N589,"")</f>
        <v/>
      </c>
      <c r="T590" s="648" t="n">
        <f aca="false">'ORÇ.GLOBAL P CAIXA'!O589</f>
        <v>0</v>
      </c>
      <c r="U590" s="172" t="n">
        <f aca="false">'ORÇ.GLOBAL P CAIXA'!P589</f>
        <v>0</v>
      </c>
      <c r="V590" s="173" t="n">
        <f aca="false">'ORÇ.GLOBAL P CAIXA'!E589</f>
        <v>0</v>
      </c>
      <c r="W590" s="173" t="n">
        <f aca="false">F590</f>
        <v>0</v>
      </c>
      <c r="X590" s="649"/>
      <c r="Y590" s="649"/>
      <c r="Z590" s="650"/>
      <c r="AB590" s="88"/>
      <c r="AC590" s="157" t="n">
        <f aca="false">IF(B590=0,AC589,IF(ISNONTEXT(B590)=TRUE(),INT(B590),INT(LEFT(B590,FIND(".",B590)-1))))</f>
        <v>3</v>
      </c>
      <c r="AD590" s="157" t="str">
        <f aca="false">IF(AD591=1,1,IF(B590&lt;&gt;0,1,IF(C590&lt;&gt;0,1,IF(D590&lt;&gt;0,1,IF(E590&lt;&gt;0,1,"")))))</f>
        <v/>
      </c>
      <c r="AE590" s="157" t="str">
        <f aca="false">IF(AC590=0," ",IF(AC590&lt;&gt;AC589,AC590," "))</f>
        <v> </v>
      </c>
      <c r="AF590" s="88"/>
      <c r="AG590" s="75" t="e">
        <f aca="false">IF(AC590&lt;&gt;AE590,(IF(N590=0,G590*(INFORMAÇÕES!$Q$69/INFORMAÇÕES!$Q$72),IF(N590="R",G590,0))),0)</f>
        <v>#DIV/0!</v>
      </c>
      <c r="AH590" s="75" t="e">
        <f aca="false">IF(AC590&lt;&gt;AE590,(IF(N590=0,G590*(INFORMAÇÕES!$Q$70/INFORMAÇÕES!$Q$72),IF(N590="C",G590,0))),0)</f>
        <v>#DIV/0!</v>
      </c>
      <c r="AI590" s="75" t="n">
        <f aca="false">IF(AC590&lt;&gt;AE590,(IF(N590=0,G590*INFORMAÇÕES!$U$115,IF(N590="CF",G590,0))),0)</f>
        <v>0</v>
      </c>
      <c r="AJ590" s="75" t="n">
        <f aca="false">IF(AC590&lt;&gt;AE590,(IF(N590=0,G590*INFORMAÇÕES!$U$116,IF(N590="O",G590,0))),0)</f>
        <v>0</v>
      </c>
      <c r="AK590" s="75" t="n">
        <f aca="false">IF(E590&lt;&gt;0,G590,0)</f>
        <v>0</v>
      </c>
      <c r="AL590" s="75" t="n">
        <f aca="false">IF(AC590&lt;&gt;AE590,(IF(N590=0,J590*(INFORMAÇÕES!$Q$89/INFORMAÇÕES!$Q$92),IF(N590="R",J590,0))),0)</f>
        <v>0</v>
      </c>
      <c r="AM590" s="75" t="n">
        <f aca="false">IF(AC590&lt;&gt;AE590,(IF(N590=0,J590*(INFORMAÇÕES!$Q$90/INFORMAÇÕES!$Q$92),IF(N590="C",J590,0))),0)</f>
        <v>0</v>
      </c>
      <c r="AN590" s="75" t="n">
        <f aca="false">IF(AC590&lt;&gt;AE590,(IF(N590="",J590*INFORMAÇÕES!$U$115,IF(N590="CF",J590,0))),0)</f>
        <v>0</v>
      </c>
      <c r="AO590" s="75" t="n">
        <f aca="false">IF(AC590&lt;&gt;AE590,(IF(N590="",J590*INFORMAÇÕES!$U$116,IF(N590="O",J590,0))),0)</f>
        <v>0</v>
      </c>
      <c r="AP590" s="75" t="n">
        <f aca="false">IF(H590&lt;&gt;0,J590,0)</f>
        <v>0</v>
      </c>
      <c r="AQ590" s="75" t="n">
        <f aca="false">IF(K590&lt;&gt;0,L590,0)</f>
        <v>0</v>
      </c>
    </row>
    <row r="591" s="174" customFormat="true" ht="14.25" hidden="false" customHeight="false" outlineLevel="0" collapsed="false">
      <c r="A591" s="159" t="n">
        <v>579</v>
      </c>
      <c r="B591" s="160" t="n">
        <f aca="false">R591</f>
        <v>0</v>
      </c>
      <c r="C591" s="161" t="n">
        <f aca="false">T591</f>
        <v>0</v>
      </c>
      <c r="D591" s="162" t="n">
        <f aca="false">U591</f>
        <v>0</v>
      </c>
      <c r="E591" s="163" t="n">
        <f aca="false">'ORÇ.GLOBAL P CAIXA'!E590</f>
        <v>0</v>
      </c>
      <c r="F591" s="163" t="n">
        <f aca="false">IF('ORÇ.GLOBAL EMPRESA'!G590&gt;0,'ORÇ.GLOBAL EMPRESA'!G590,'ORÇ.GLOBAL P CAIXA'!F590)</f>
        <v>0</v>
      </c>
      <c r="G591" s="163" t="n">
        <f aca="false">IF(E591&lt;&gt;0,ROUND(E591*F591,2),IF(AK591=0,(SUMIF($AC$13:$AC$1012,B591,$AK$13:$AK$1012)),AK591))</f>
        <v>0</v>
      </c>
      <c r="H591" s="163" t="n">
        <f aca="false">V591</f>
        <v>0</v>
      </c>
      <c r="I591" s="163" t="n">
        <f aca="false">W591</f>
        <v>0</v>
      </c>
      <c r="J591" s="163" t="n">
        <f aca="false">IF(H591&lt;&gt;0,ROUND(H591*I591,2),IF(AP591=0,(SUMIF($AC$13:$AC$1012,B591,$AP$13:$AP$1012)),AP591))</f>
        <v>0</v>
      </c>
      <c r="K591" s="163" t="n">
        <f aca="false">H591-E591</f>
        <v>0</v>
      </c>
      <c r="L591" s="163" t="n">
        <f aca="false">J591-G591</f>
        <v>0</v>
      </c>
      <c r="M591" s="645" t="str">
        <f aca="false">IF('ORÇ.GLOBAL P CAIXA'!H590&gt;0,'ORÇ.GLOBAL P CAIXA'!H590,"")</f>
        <v/>
      </c>
      <c r="N591" s="646" t="n">
        <f aca="false">'ORÇ.GLOBAL P CAIXA'!I590</f>
        <v>0</v>
      </c>
      <c r="O591" s="166" t="str">
        <f aca="false">S591</f>
        <v/>
      </c>
      <c r="P591" s="167"/>
      <c r="Q591" s="168" t="str">
        <f aca="false">IF(B591&gt;0,"ok","ocultar")</f>
        <v>ocultar</v>
      </c>
      <c r="R591" s="647" t="n">
        <f aca="false">'ORÇ.GLOBAL P CAIXA'!B590</f>
        <v>0</v>
      </c>
      <c r="S591" s="170" t="str">
        <f aca="false">IF('ORÇ.GLOBAL P CAIXA'!N590&lt;&gt;0,'ORÇ.GLOBAL P CAIXA'!N590,"")</f>
        <v/>
      </c>
      <c r="T591" s="648" t="n">
        <f aca="false">'ORÇ.GLOBAL P CAIXA'!O590</f>
        <v>0</v>
      </c>
      <c r="U591" s="172" t="n">
        <f aca="false">'ORÇ.GLOBAL P CAIXA'!P590</f>
        <v>0</v>
      </c>
      <c r="V591" s="173" t="n">
        <f aca="false">'ORÇ.GLOBAL P CAIXA'!E590</f>
        <v>0</v>
      </c>
      <c r="W591" s="173" t="n">
        <f aca="false">F591</f>
        <v>0</v>
      </c>
      <c r="X591" s="649"/>
      <c r="Y591" s="649"/>
      <c r="Z591" s="650"/>
      <c r="AB591" s="88"/>
      <c r="AC591" s="157" t="n">
        <f aca="false">IF(B591=0,AC590,IF(ISNONTEXT(B591)=TRUE(),INT(B591),INT(LEFT(B591,FIND(".",B591)-1))))</f>
        <v>3</v>
      </c>
      <c r="AD591" s="157" t="str">
        <f aca="false">IF(AD592=1,1,IF(B591&lt;&gt;0,1,IF(C591&lt;&gt;0,1,IF(D591&lt;&gt;0,1,IF(E591&lt;&gt;0,1,"")))))</f>
        <v/>
      </c>
      <c r="AE591" s="157" t="str">
        <f aca="false">IF(AC591=0," ",IF(AC591&lt;&gt;AC590,AC591," "))</f>
        <v> </v>
      </c>
      <c r="AF591" s="88"/>
      <c r="AG591" s="75" t="e">
        <f aca="false">IF(AC591&lt;&gt;AE591,(IF(N591=0,G591*(INFORMAÇÕES!$Q$69/INFORMAÇÕES!$Q$72),IF(N591="R",G591,0))),0)</f>
        <v>#DIV/0!</v>
      </c>
      <c r="AH591" s="75" t="e">
        <f aca="false">IF(AC591&lt;&gt;AE591,(IF(N591=0,G591*(INFORMAÇÕES!$Q$70/INFORMAÇÕES!$Q$72),IF(N591="C",G591,0))),0)</f>
        <v>#DIV/0!</v>
      </c>
      <c r="AI591" s="75" t="n">
        <f aca="false">IF(AC591&lt;&gt;AE591,(IF(N591=0,G591*INFORMAÇÕES!$U$115,IF(N591="CF",G591,0))),0)</f>
        <v>0</v>
      </c>
      <c r="AJ591" s="75" t="n">
        <f aca="false">IF(AC591&lt;&gt;AE591,(IF(N591=0,G591*INFORMAÇÕES!$U$116,IF(N591="O",G591,0))),0)</f>
        <v>0</v>
      </c>
      <c r="AK591" s="75" t="n">
        <f aca="false">IF(E591&lt;&gt;0,G591,0)</f>
        <v>0</v>
      </c>
      <c r="AL591" s="75" t="n">
        <f aca="false">IF(AC591&lt;&gt;AE591,(IF(N591=0,J591*(INFORMAÇÕES!$Q$89/INFORMAÇÕES!$Q$92),IF(N591="R",J591,0))),0)</f>
        <v>0</v>
      </c>
      <c r="AM591" s="75" t="n">
        <f aca="false">IF(AC591&lt;&gt;AE591,(IF(N591=0,J591*(INFORMAÇÕES!$Q$90/INFORMAÇÕES!$Q$92),IF(N591="C",J591,0))),0)</f>
        <v>0</v>
      </c>
      <c r="AN591" s="75" t="n">
        <f aca="false">IF(AC591&lt;&gt;AE591,(IF(N591="",J591*INFORMAÇÕES!$U$115,IF(N591="CF",J591,0))),0)</f>
        <v>0</v>
      </c>
      <c r="AO591" s="75" t="n">
        <f aca="false">IF(AC591&lt;&gt;AE591,(IF(N591="",J591*INFORMAÇÕES!$U$116,IF(N591="O",J591,0))),0)</f>
        <v>0</v>
      </c>
      <c r="AP591" s="75" t="n">
        <f aca="false">IF(H591&lt;&gt;0,J591,0)</f>
        <v>0</v>
      </c>
      <c r="AQ591" s="75" t="n">
        <f aca="false">IF(K591&lt;&gt;0,L591,0)</f>
        <v>0</v>
      </c>
    </row>
    <row r="592" s="174" customFormat="true" ht="14.25" hidden="false" customHeight="false" outlineLevel="0" collapsed="false">
      <c r="A592" s="159" t="n">
        <v>580</v>
      </c>
      <c r="B592" s="160" t="n">
        <f aca="false">R592</f>
        <v>0</v>
      </c>
      <c r="C592" s="161" t="n">
        <f aca="false">T592</f>
        <v>0</v>
      </c>
      <c r="D592" s="162" t="n">
        <f aca="false">U592</f>
        <v>0</v>
      </c>
      <c r="E592" s="163" t="n">
        <f aca="false">'ORÇ.GLOBAL P CAIXA'!E591</f>
        <v>0</v>
      </c>
      <c r="F592" s="163" t="n">
        <f aca="false">IF('ORÇ.GLOBAL EMPRESA'!G591&gt;0,'ORÇ.GLOBAL EMPRESA'!G591,'ORÇ.GLOBAL P CAIXA'!F591)</f>
        <v>0</v>
      </c>
      <c r="G592" s="163" t="n">
        <f aca="false">IF(E592&lt;&gt;0,ROUND(E592*F592,2),IF(AK592=0,(SUMIF($AC$13:$AC$1012,B592,$AK$13:$AK$1012)),AK592))</f>
        <v>0</v>
      </c>
      <c r="H592" s="163" t="n">
        <f aca="false">V592</f>
        <v>0</v>
      </c>
      <c r="I592" s="163" t="n">
        <f aca="false">W592</f>
        <v>0</v>
      </c>
      <c r="J592" s="163" t="n">
        <f aca="false">IF(H592&lt;&gt;0,ROUND(H592*I592,2),IF(AP592=0,(SUMIF($AC$13:$AC$1012,B592,$AP$13:$AP$1012)),AP592))</f>
        <v>0</v>
      </c>
      <c r="K592" s="163" t="n">
        <f aca="false">H592-E592</f>
        <v>0</v>
      </c>
      <c r="L592" s="163" t="n">
        <f aca="false">J592-G592</f>
        <v>0</v>
      </c>
      <c r="M592" s="645" t="str">
        <f aca="false">IF('ORÇ.GLOBAL P CAIXA'!H591&gt;0,'ORÇ.GLOBAL P CAIXA'!H591,"")</f>
        <v/>
      </c>
      <c r="N592" s="646" t="n">
        <f aca="false">'ORÇ.GLOBAL P CAIXA'!I591</f>
        <v>0</v>
      </c>
      <c r="O592" s="166" t="str">
        <f aca="false">S592</f>
        <v/>
      </c>
      <c r="P592" s="167"/>
      <c r="Q592" s="168" t="str">
        <f aca="false">IF(B592&gt;0,"ok","ocultar")</f>
        <v>ocultar</v>
      </c>
      <c r="R592" s="647" t="n">
        <f aca="false">'ORÇ.GLOBAL P CAIXA'!B591</f>
        <v>0</v>
      </c>
      <c r="S592" s="170" t="str">
        <f aca="false">IF('ORÇ.GLOBAL P CAIXA'!N591&lt;&gt;0,'ORÇ.GLOBAL P CAIXA'!N591,"")</f>
        <v/>
      </c>
      <c r="T592" s="648" t="n">
        <f aca="false">'ORÇ.GLOBAL P CAIXA'!O591</f>
        <v>0</v>
      </c>
      <c r="U592" s="172" t="n">
        <f aca="false">'ORÇ.GLOBAL P CAIXA'!P591</f>
        <v>0</v>
      </c>
      <c r="V592" s="173" t="n">
        <f aca="false">'ORÇ.GLOBAL P CAIXA'!E591</f>
        <v>0</v>
      </c>
      <c r="W592" s="173" t="n">
        <f aca="false">F592</f>
        <v>0</v>
      </c>
      <c r="X592" s="649"/>
      <c r="Y592" s="649"/>
      <c r="Z592" s="650"/>
      <c r="AB592" s="88"/>
      <c r="AC592" s="157" t="n">
        <f aca="false">IF(B592=0,AC591,IF(ISNONTEXT(B592)=TRUE(),INT(B592),INT(LEFT(B592,FIND(".",B592)-1))))</f>
        <v>3</v>
      </c>
      <c r="AD592" s="157" t="str">
        <f aca="false">IF(AD593=1,1,IF(B592&lt;&gt;0,1,IF(C592&lt;&gt;0,1,IF(D592&lt;&gt;0,1,IF(E592&lt;&gt;0,1,"")))))</f>
        <v/>
      </c>
      <c r="AE592" s="157" t="str">
        <f aca="false">IF(AC592=0," ",IF(AC592&lt;&gt;AC591,AC592," "))</f>
        <v> </v>
      </c>
      <c r="AF592" s="88"/>
      <c r="AG592" s="75" t="e">
        <f aca="false">IF(AC592&lt;&gt;AE592,(IF(N592=0,G592*(INFORMAÇÕES!$Q$69/INFORMAÇÕES!$Q$72),IF(N592="R",G592,0))),0)</f>
        <v>#DIV/0!</v>
      </c>
      <c r="AH592" s="75" t="e">
        <f aca="false">IF(AC592&lt;&gt;AE592,(IF(N592=0,G592*(INFORMAÇÕES!$Q$70/INFORMAÇÕES!$Q$72),IF(N592="C",G592,0))),0)</f>
        <v>#DIV/0!</v>
      </c>
      <c r="AI592" s="75" t="n">
        <f aca="false">IF(AC592&lt;&gt;AE592,(IF(N592=0,G592*INFORMAÇÕES!$U$115,IF(N592="CF",G592,0))),0)</f>
        <v>0</v>
      </c>
      <c r="AJ592" s="75" t="n">
        <f aca="false">IF(AC592&lt;&gt;AE592,(IF(N592=0,G592*INFORMAÇÕES!$U$116,IF(N592="O",G592,0))),0)</f>
        <v>0</v>
      </c>
      <c r="AK592" s="75" t="n">
        <f aca="false">IF(E592&lt;&gt;0,G592,0)</f>
        <v>0</v>
      </c>
      <c r="AL592" s="75" t="n">
        <f aca="false">IF(AC592&lt;&gt;AE592,(IF(N592=0,J592*(INFORMAÇÕES!$Q$89/INFORMAÇÕES!$Q$92),IF(N592="R",J592,0))),0)</f>
        <v>0</v>
      </c>
      <c r="AM592" s="75" t="n">
        <f aca="false">IF(AC592&lt;&gt;AE592,(IF(N592=0,J592*(INFORMAÇÕES!$Q$90/INFORMAÇÕES!$Q$92),IF(N592="C",J592,0))),0)</f>
        <v>0</v>
      </c>
      <c r="AN592" s="75" t="n">
        <f aca="false">IF(AC592&lt;&gt;AE592,(IF(N592="",J592*INFORMAÇÕES!$U$115,IF(N592="CF",J592,0))),0)</f>
        <v>0</v>
      </c>
      <c r="AO592" s="75" t="n">
        <f aca="false">IF(AC592&lt;&gt;AE592,(IF(N592="",J592*INFORMAÇÕES!$U$116,IF(N592="O",J592,0))),0)</f>
        <v>0</v>
      </c>
      <c r="AP592" s="75" t="n">
        <f aca="false">IF(H592&lt;&gt;0,J592,0)</f>
        <v>0</v>
      </c>
      <c r="AQ592" s="75" t="n">
        <f aca="false">IF(K592&lt;&gt;0,L592,0)</f>
        <v>0</v>
      </c>
    </row>
    <row r="593" s="174" customFormat="true" ht="14.25" hidden="false" customHeight="false" outlineLevel="0" collapsed="false">
      <c r="A593" s="159" t="n">
        <v>581</v>
      </c>
      <c r="B593" s="160" t="n">
        <f aca="false">R593</f>
        <v>0</v>
      </c>
      <c r="C593" s="161" t="n">
        <f aca="false">T593</f>
        <v>0</v>
      </c>
      <c r="D593" s="162" t="n">
        <f aca="false">U593</f>
        <v>0</v>
      </c>
      <c r="E593" s="163" t="n">
        <f aca="false">'ORÇ.GLOBAL P CAIXA'!E592</f>
        <v>0</v>
      </c>
      <c r="F593" s="163" t="n">
        <f aca="false">IF('ORÇ.GLOBAL EMPRESA'!G592&gt;0,'ORÇ.GLOBAL EMPRESA'!G592,'ORÇ.GLOBAL P CAIXA'!F592)</f>
        <v>0</v>
      </c>
      <c r="G593" s="163" t="n">
        <f aca="false">IF(E593&lt;&gt;0,ROUND(E593*F593,2),IF(AK593=0,(SUMIF($AC$13:$AC$1012,B593,$AK$13:$AK$1012)),AK593))</f>
        <v>0</v>
      </c>
      <c r="H593" s="163" t="n">
        <f aca="false">V593</f>
        <v>0</v>
      </c>
      <c r="I593" s="163" t="n">
        <f aca="false">W593</f>
        <v>0</v>
      </c>
      <c r="J593" s="163" t="n">
        <f aca="false">IF(H593&lt;&gt;0,ROUND(H593*I593,2),IF(AP593=0,(SUMIF($AC$13:$AC$1012,B593,$AP$13:$AP$1012)),AP593))</f>
        <v>0</v>
      </c>
      <c r="K593" s="163" t="n">
        <f aca="false">H593-E593</f>
        <v>0</v>
      </c>
      <c r="L593" s="163" t="n">
        <f aca="false">J593-G593</f>
        <v>0</v>
      </c>
      <c r="M593" s="645" t="str">
        <f aca="false">IF('ORÇ.GLOBAL P CAIXA'!H592&gt;0,'ORÇ.GLOBAL P CAIXA'!H592,"")</f>
        <v/>
      </c>
      <c r="N593" s="646" t="n">
        <f aca="false">'ORÇ.GLOBAL P CAIXA'!I592</f>
        <v>0</v>
      </c>
      <c r="O593" s="166" t="str">
        <f aca="false">S593</f>
        <v/>
      </c>
      <c r="P593" s="167"/>
      <c r="Q593" s="168" t="str">
        <f aca="false">IF(B593&gt;0,"ok","ocultar")</f>
        <v>ocultar</v>
      </c>
      <c r="R593" s="647" t="n">
        <f aca="false">'ORÇ.GLOBAL P CAIXA'!B592</f>
        <v>0</v>
      </c>
      <c r="S593" s="170" t="str">
        <f aca="false">IF('ORÇ.GLOBAL P CAIXA'!N592&lt;&gt;0,'ORÇ.GLOBAL P CAIXA'!N592,"")</f>
        <v/>
      </c>
      <c r="T593" s="648" t="n">
        <f aca="false">'ORÇ.GLOBAL P CAIXA'!O592</f>
        <v>0</v>
      </c>
      <c r="U593" s="172" t="n">
        <f aca="false">'ORÇ.GLOBAL P CAIXA'!P592</f>
        <v>0</v>
      </c>
      <c r="V593" s="173" t="n">
        <f aca="false">'ORÇ.GLOBAL P CAIXA'!E592</f>
        <v>0</v>
      </c>
      <c r="W593" s="173" t="n">
        <f aca="false">F593</f>
        <v>0</v>
      </c>
      <c r="X593" s="649"/>
      <c r="Y593" s="649"/>
      <c r="Z593" s="650"/>
      <c r="AB593" s="88"/>
      <c r="AC593" s="157" t="n">
        <f aca="false">IF(B593=0,AC592,IF(ISNONTEXT(B593)=TRUE(),INT(B593),INT(LEFT(B593,FIND(".",B593)-1))))</f>
        <v>3</v>
      </c>
      <c r="AD593" s="157" t="str">
        <f aca="false">IF(AD594=1,1,IF(B593&lt;&gt;0,1,IF(C593&lt;&gt;0,1,IF(D593&lt;&gt;0,1,IF(E593&lt;&gt;0,1,"")))))</f>
        <v/>
      </c>
      <c r="AE593" s="157" t="str">
        <f aca="false">IF(AC593=0," ",IF(AC593&lt;&gt;AC592,AC593," "))</f>
        <v> </v>
      </c>
      <c r="AF593" s="88"/>
      <c r="AG593" s="75" t="e">
        <f aca="false">IF(AC593&lt;&gt;AE593,(IF(N593=0,G593*(INFORMAÇÕES!$Q$69/INFORMAÇÕES!$Q$72),IF(N593="R",G593,0))),0)</f>
        <v>#DIV/0!</v>
      </c>
      <c r="AH593" s="75" t="e">
        <f aca="false">IF(AC593&lt;&gt;AE593,(IF(N593=0,G593*(INFORMAÇÕES!$Q$70/INFORMAÇÕES!$Q$72),IF(N593="C",G593,0))),0)</f>
        <v>#DIV/0!</v>
      </c>
      <c r="AI593" s="75" t="n">
        <f aca="false">IF(AC593&lt;&gt;AE593,(IF(N593=0,G593*INFORMAÇÕES!$U$115,IF(N593="CF",G593,0))),0)</f>
        <v>0</v>
      </c>
      <c r="AJ593" s="75" t="n">
        <f aca="false">IF(AC593&lt;&gt;AE593,(IF(N593=0,G593*INFORMAÇÕES!$U$116,IF(N593="O",G593,0))),0)</f>
        <v>0</v>
      </c>
      <c r="AK593" s="75" t="n">
        <f aca="false">IF(E593&lt;&gt;0,G593,0)</f>
        <v>0</v>
      </c>
      <c r="AL593" s="75" t="n">
        <f aca="false">IF(AC593&lt;&gt;AE593,(IF(N593=0,J593*(INFORMAÇÕES!$Q$89/INFORMAÇÕES!$Q$92),IF(N593="R",J593,0))),0)</f>
        <v>0</v>
      </c>
      <c r="AM593" s="75" t="n">
        <f aca="false">IF(AC593&lt;&gt;AE593,(IF(N593=0,J593*(INFORMAÇÕES!$Q$90/INFORMAÇÕES!$Q$92),IF(N593="C",J593,0))),0)</f>
        <v>0</v>
      </c>
      <c r="AN593" s="75" t="n">
        <f aca="false">IF(AC593&lt;&gt;AE593,(IF(N593="",J593*INFORMAÇÕES!$U$115,IF(N593="CF",J593,0))),0)</f>
        <v>0</v>
      </c>
      <c r="AO593" s="75" t="n">
        <f aca="false">IF(AC593&lt;&gt;AE593,(IF(N593="",J593*INFORMAÇÕES!$U$116,IF(N593="O",J593,0))),0)</f>
        <v>0</v>
      </c>
      <c r="AP593" s="75" t="n">
        <f aca="false">IF(H593&lt;&gt;0,J593,0)</f>
        <v>0</v>
      </c>
      <c r="AQ593" s="75" t="n">
        <f aca="false">IF(K593&lt;&gt;0,L593,0)</f>
        <v>0</v>
      </c>
    </row>
    <row r="594" s="174" customFormat="true" ht="14.25" hidden="false" customHeight="false" outlineLevel="0" collapsed="false">
      <c r="A594" s="159" t="n">
        <v>582</v>
      </c>
      <c r="B594" s="160" t="n">
        <f aca="false">R594</f>
        <v>0</v>
      </c>
      <c r="C594" s="161" t="n">
        <f aca="false">T594</f>
        <v>0</v>
      </c>
      <c r="D594" s="162" t="n">
        <f aca="false">U594</f>
        <v>0</v>
      </c>
      <c r="E594" s="163" t="n">
        <f aca="false">'ORÇ.GLOBAL P CAIXA'!E593</f>
        <v>0</v>
      </c>
      <c r="F594" s="163" t="n">
        <f aca="false">IF('ORÇ.GLOBAL EMPRESA'!G593&gt;0,'ORÇ.GLOBAL EMPRESA'!G593,'ORÇ.GLOBAL P CAIXA'!F593)</f>
        <v>0</v>
      </c>
      <c r="G594" s="163" t="n">
        <f aca="false">IF(E594&lt;&gt;0,ROUND(E594*F594,2),IF(AK594=0,(SUMIF($AC$13:$AC$1012,B594,$AK$13:$AK$1012)),AK594))</f>
        <v>0</v>
      </c>
      <c r="H594" s="163" t="n">
        <f aca="false">V594</f>
        <v>0</v>
      </c>
      <c r="I594" s="163" t="n">
        <f aca="false">W594</f>
        <v>0</v>
      </c>
      <c r="J594" s="163" t="n">
        <f aca="false">IF(H594&lt;&gt;0,ROUND(H594*I594,2),IF(AP594=0,(SUMIF($AC$13:$AC$1012,B594,$AP$13:$AP$1012)),AP594))</f>
        <v>0</v>
      </c>
      <c r="K594" s="163" t="n">
        <f aca="false">H594-E594</f>
        <v>0</v>
      </c>
      <c r="L594" s="163" t="n">
        <f aca="false">J594-G594</f>
        <v>0</v>
      </c>
      <c r="M594" s="645" t="str">
        <f aca="false">IF('ORÇ.GLOBAL P CAIXA'!H593&gt;0,'ORÇ.GLOBAL P CAIXA'!H593,"")</f>
        <v/>
      </c>
      <c r="N594" s="646" t="n">
        <f aca="false">'ORÇ.GLOBAL P CAIXA'!I593</f>
        <v>0</v>
      </c>
      <c r="O594" s="166" t="str">
        <f aca="false">S594</f>
        <v/>
      </c>
      <c r="P594" s="167"/>
      <c r="Q594" s="168" t="str">
        <f aca="false">IF(B594&gt;0,"ok","ocultar")</f>
        <v>ocultar</v>
      </c>
      <c r="R594" s="647" t="n">
        <f aca="false">'ORÇ.GLOBAL P CAIXA'!B593</f>
        <v>0</v>
      </c>
      <c r="S594" s="170" t="str">
        <f aca="false">IF('ORÇ.GLOBAL P CAIXA'!N593&lt;&gt;0,'ORÇ.GLOBAL P CAIXA'!N593,"")</f>
        <v/>
      </c>
      <c r="T594" s="648" t="n">
        <f aca="false">'ORÇ.GLOBAL P CAIXA'!O593</f>
        <v>0</v>
      </c>
      <c r="U594" s="172" t="n">
        <f aca="false">'ORÇ.GLOBAL P CAIXA'!P593</f>
        <v>0</v>
      </c>
      <c r="V594" s="173" t="n">
        <f aca="false">'ORÇ.GLOBAL P CAIXA'!E593</f>
        <v>0</v>
      </c>
      <c r="W594" s="173" t="n">
        <f aca="false">F594</f>
        <v>0</v>
      </c>
      <c r="X594" s="649"/>
      <c r="Y594" s="649"/>
      <c r="Z594" s="650"/>
      <c r="AB594" s="88"/>
      <c r="AC594" s="157" t="n">
        <f aca="false">IF(B594=0,AC593,IF(ISNONTEXT(B594)=TRUE(),INT(B594),INT(LEFT(B594,FIND(".",B594)-1))))</f>
        <v>3</v>
      </c>
      <c r="AD594" s="157" t="str">
        <f aca="false">IF(AD595=1,1,IF(B594&lt;&gt;0,1,IF(C594&lt;&gt;0,1,IF(D594&lt;&gt;0,1,IF(E594&lt;&gt;0,1,"")))))</f>
        <v/>
      </c>
      <c r="AE594" s="157" t="str">
        <f aca="false">IF(AC594=0," ",IF(AC594&lt;&gt;AC593,AC594," "))</f>
        <v> </v>
      </c>
      <c r="AF594" s="88"/>
      <c r="AG594" s="75" t="e">
        <f aca="false">IF(AC594&lt;&gt;AE594,(IF(N594=0,G594*(INFORMAÇÕES!$Q$69/INFORMAÇÕES!$Q$72),IF(N594="R",G594,0))),0)</f>
        <v>#DIV/0!</v>
      </c>
      <c r="AH594" s="75" t="e">
        <f aca="false">IF(AC594&lt;&gt;AE594,(IF(N594=0,G594*(INFORMAÇÕES!$Q$70/INFORMAÇÕES!$Q$72),IF(N594="C",G594,0))),0)</f>
        <v>#DIV/0!</v>
      </c>
      <c r="AI594" s="75" t="n">
        <f aca="false">IF(AC594&lt;&gt;AE594,(IF(N594=0,G594*INFORMAÇÕES!$U$115,IF(N594="CF",G594,0))),0)</f>
        <v>0</v>
      </c>
      <c r="AJ594" s="75" t="n">
        <f aca="false">IF(AC594&lt;&gt;AE594,(IF(N594=0,G594*INFORMAÇÕES!$U$116,IF(N594="O",G594,0))),0)</f>
        <v>0</v>
      </c>
      <c r="AK594" s="75" t="n">
        <f aca="false">IF(E594&lt;&gt;0,G594,0)</f>
        <v>0</v>
      </c>
      <c r="AL594" s="75" t="n">
        <f aca="false">IF(AC594&lt;&gt;AE594,(IF(N594=0,J594*(INFORMAÇÕES!$Q$89/INFORMAÇÕES!$Q$92),IF(N594="R",J594,0))),0)</f>
        <v>0</v>
      </c>
      <c r="AM594" s="75" t="n">
        <f aca="false">IF(AC594&lt;&gt;AE594,(IF(N594=0,J594*(INFORMAÇÕES!$Q$90/INFORMAÇÕES!$Q$92),IF(N594="C",J594,0))),0)</f>
        <v>0</v>
      </c>
      <c r="AN594" s="75" t="n">
        <f aca="false">IF(AC594&lt;&gt;AE594,(IF(N594="",J594*INFORMAÇÕES!$U$115,IF(N594="CF",J594,0))),0)</f>
        <v>0</v>
      </c>
      <c r="AO594" s="75" t="n">
        <f aca="false">IF(AC594&lt;&gt;AE594,(IF(N594="",J594*INFORMAÇÕES!$U$116,IF(N594="O",J594,0))),0)</f>
        <v>0</v>
      </c>
      <c r="AP594" s="75" t="n">
        <f aca="false">IF(H594&lt;&gt;0,J594,0)</f>
        <v>0</v>
      </c>
      <c r="AQ594" s="75" t="n">
        <f aca="false">IF(K594&lt;&gt;0,L594,0)</f>
        <v>0</v>
      </c>
    </row>
    <row r="595" s="174" customFormat="true" ht="14.25" hidden="false" customHeight="false" outlineLevel="0" collapsed="false">
      <c r="A595" s="159" t="n">
        <v>583</v>
      </c>
      <c r="B595" s="160" t="n">
        <f aca="false">R595</f>
        <v>0</v>
      </c>
      <c r="C595" s="161" t="n">
        <f aca="false">T595</f>
        <v>0</v>
      </c>
      <c r="D595" s="162" t="n">
        <f aca="false">U595</f>
        <v>0</v>
      </c>
      <c r="E595" s="163" t="n">
        <f aca="false">'ORÇ.GLOBAL P CAIXA'!E594</f>
        <v>0</v>
      </c>
      <c r="F595" s="163" t="n">
        <f aca="false">IF('ORÇ.GLOBAL EMPRESA'!G594&gt;0,'ORÇ.GLOBAL EMPRESA'!G594,'ORÇ.GLOBAL P CAIXA'!F594)</f>
        <v>0</v>
      </c>
      <c r="G595" s="163" t="n">
        <f aca="false">IF(E595&lt;&gt;0,ROUND(E595*F595,2),IF(AK595=0,(SUMIF($AC$13:$AC$1012,B595,$AK$13:$AK$1012)),AK595))</f>
        <v>0</v>
      </c>
      <c r="H595" s="163" t="n">
        <f aca="false">V595</f>
        <v>0</v>
      </c>
      <c r="I595" s="163" t="n">
        <f aca="false">W595</f>
        <v>0</v>
      </c>
      <c r="J595" s="163" t="n">
        <f aca="false">IF(H595&lt;&gt;0,ROUND(H595*I595,2),IF(AP595=0,(SUMIF($AC$13:$AC$1012,B595,$AP$13:$AP$1012)),AP595))</f>
        <v>0</v>
      </c>
      <c r="K595" s="163" t="n">
        <f aca="false">H595-E595</f>
        <v>0</v>
      </c>
      <c r="L595" s="163" t="n">
        <f aca="false">J595-G595</f>
        <v>0</v>
      </c>
      <c r="M595" s="645" t="str">
        <f aca="false">IF('ORÇ.GLOBAL P CAIXA'!H594&gt;0,'ORÇ.GLOBAL P CAIXA'!H594,"")</f>
        <v/>
      </c>
      <c r="N595" s="646" t="n">
        <f aca="false">'ORÇ.GLOBAL P CAIXA'!I594</f>
        <v>0</v>
      </c>
      <c r="O595" s="166" t="str">
        <f aca="false">S595</f>
        <v/>
      </c>
      <c r="P595" s="167"/>
      <c r="Q595" s="168" t="str">
        <f aca="false">IF(B595&gt;0,"ok","ocultar")</f>
        <v>ocultar</v>
      </c>
      <c r="R595" s="647" t="n">
        <f aca="false">'ORÇ.GLOBAL P CAIXA'!B594</f>
        <v>0</v>
      </c>
      <c r="S595" s="170" t="str">
        <f aca="false">IF('ORÇ.GLOBAL P CAIXA'!N594&lt;&gt;0,'ORÇ.GLOBAL P CAIXA'!N594,"")</f>
        <v/>
      </c>
      <c r="T595" s="648" t="n">
        <f aca="false">'ORÇ.GLOBAL P CAIXA'!O594</f>
        <v>0</v>
      </c>
      <c r="U595" s="172" t="n">
        <f aca="false">'ORÇ.GLOBAL P CAIXA'!P594</f>
        <v>0</v>
      </c>
      <c r="V595" s="173" t="n">
        <f aca="false">'ORÇ.GLOBAL P CAIXA'!E594</f>
        <v>0</v>
      </c>
      <c r="W595" s="173" t="n">
        <f aca="false">F595</f>
        <v>0</v>
      </c>
      <c r="X595" s="649"/>
      <c r="Y595" s="649"/>
      <c r="Z595" s="650"/>
      <c r="AB595" s="88"/>
      <c r="AC595" s="157" t="n">
        <f aca="false">IF(B595=0,AC594,IF(ISNONTEXT(B595)=TRUE(),INT(B595),INT(LEFT(B595,FIND(".",B595)-1))))</f>
        <v>3</v>
      </c>
      <c r="AD595" s="157" t="str">
        <f aca="false">IF(AD596=1,1,IF(B595&lt;&gt;0,1,IF(C595&lt;&gt;0,1,IF(D595&lt;&gt;0,1,IF(E595&lt;&gt;0,1,"")))))</f>
        <v/>
      </c>
      <c r="AE595" s="157" t="str">
        <f aca="false">IF(AC595=0," ",IF(AC595&lt;&gt;AC594,AC595," "))</f>
        <v> </v>
      </c>
      <c r="AF595" s="88"/>
      <c r="AG595" s="75" t="e">
        <f aca="false">IF(AC595&lt;&gt;AE595,(IF(N595=0,G595*(INFORMAÇÕES!$Q$69/INFORMAÇÕES!$Q$72),IF(N595="R",G595,0))),0)</f>
        <v>#DIV/0!</v>
      </c>
      <c r="AH595" s="75" t="e">
        <f aca="false">IF(AC595&lt;&gt;AE595,(IF(N595=0,G595*(INFORMAÇÕES!$Q$70/INFORMAÇÕES!$Q$72),IF(N595="C",G595,0))),0)</f>
        <v>#DIV/0!</v>
      </c>
      <c r="AI595" s="75" t="n">
        <f aca="false">IF(AC595&lt;&gt;AE595,(IF(N595=0,G595*INFORMAÇÕES!$U$115,IF(N595="CF",G595,0))),0)</f>
        <v>0</v>
      </c>
      <c r="AJ595" s="75" t="n">
        <f aca="false">IF(AC595&lt;&gt;AE595,(IF(N595=0,G595*INFORMAÇÕES!$U$116,IF(N595="O",G595,0))),0)</f>
        <v>0</v>
      </c>
      <c r="AK595" s="75" t="n">
        <f aca="false">IF(E595&lt;&gt;0,G595,0)</f>
        <v>0</v>
      </c>
      <c r="AL595" s="75" t="n">
        <f aca="false">IF(AC595&lt;&gt;AE595,(IF(N595=0,J595*(INFORMAÇÕES!$Q$89/INFORMAÇÕES!$Q$92),IF(N595="R",J595,0))),0)</f>
        <v>0</v>
      </c>
      <c r="AM595" s="75" t="n">
        <f aca="false">IF(AC595&lt;&gt;AE595,(IF(N595=0,J595*(INFORMAÇÕES!$Q$90/INFORMAÇÕES!$Q$92),IF(N595="C",J595,0))),0)</f>
        <v>0</v>
      </c>
      <c r="AN595" s="75" t="n">
        <f aca="false">IF(AC595&lt;&gt;AE595,(IF(N595="",J595*INFORMAÇÕES!$U$115,IF(N595="CF",J595,0))),0)</f>
        <v>0</v>
      </c>
      <c r="AO595" s="75" t="n">
        <f aca="false">IF(AC595&lt;&gt;AE595,(IF(N595="",J595*INFORMAÇÕES!$U$116,IF(N595="O",J595,0))),0)</f>
        <v>0</v>
      </c>
      <c r="AP595" s="75" t="n">
        <f aca="false">IF(H595&lt;&gt;0,J595,0)</f>
        <v>0</v>
      </c>
      <c r="AQ595" s="75" t="n">
        <f aca="false">IF(K595&lt;&gt;0,L595,0)</f>
        <v>0</v>
      </c>
    </row>
    <row r="596" s="174" customFormat="true" ht="14.25" hidden="false" customHeight="false" outlineLevel="0" collapsed="false">
      <c r="A596" s="159" t="n">
        <v>584</v>
      </c>
      <c r="B596" s="160" t="n">
        <f aca="false">R596</f>
        <v>0</v>
      </c>
      <c r="C596" s="161" t="n">
        <f aca="false">T596</f>
        <v>0</v>
      </c>
      <c r="D596" s="162" t="n">
        <f aca="false">U596</f>
        <v>0</v>
      </c>
      <c r="E596" s="163" t="n">
        <f aca="false">'ORÇ.GLOBAL P CAIXA'!E595</f>
        <v>0</v>
      </c>
      <c r="F596" s="163" t="n">
        <f aca="false">IF('ORÇ.GLOBAL EMPRESA'!G595&gt;0,'ORÇ.GLOBAL EMPRESA'!G595,'ORÇ.GLOBAL P CAIXA'!F595)</f>
        <v>0</v>
      </c>
      <c r="G596" s="163" t="n">
        <f aca="false">IF(E596&lt;&gt;0,ROUND(E596*F596,2),IF(AK596=0,(SUMIF($AC$13:$AC$1012,B596,$AK$13:$AK$1012)),AK596))</f>
        <v>0</v>
      </c>
      <c r="H596" s="163" t="n">
        <f aca="false">V596</f>
        <v>0</v>
      </c>
      <c r="I596" s="163" t="n">
        <f aca="false">W596</f>
        <v>0</v>
      </c>
      <c r="J596" s="163" t="n">
        <f aca="false">IF(H596&lt;&gt;0,ROUND(H596*I596,2),IF(AP596=0,(SUMIF($AC$13:$AC$1012,B596,$AP$13:$AP$1012)),AP596))</f>
        <v>0</v>
      </c>
      <c r="K596" s="163" t="n">
        <f aca="false">H596-E596</f>
        <v>0</v>
      </c>
      <c r="L596" s="163" t="n">
        <f aca="false">J596-G596</f>
        <v>0</v>
      </c>
      <c r="M596" s="645" t="str">
        <f aca="false">IF('ORÇ.GLOBAL P CAIXA'!H595&gt;0,'ORÇ.GLOBAL P CAIXA'!H595,"")</f>
        <v/>
      </c>
      <c r="N596" s="646" t="n">
        <f aca="false">'ORÇ.GLOBAL P CAIXA'!I595</f>
        <v>0</v>
      </c>
      <c r="O596" s="166" t="str">
        <f aca="false">S596</f>
        <v/>
      </c>
      <c r="P596" s="167"/>
      <c r="Q596" s="168" t="str">
        <f aca="false">IF(B596&gt;0,"ok","ocultar")</f>
        <v>ocultar</v>
      </c>
      <c r="R596" s="647" t="n">
        <f aca="false">'ORÇ.GLOBAL P CAIXA'!B595</f>
        <v>0</v>
      </c>
      <c r="S596" s="170" t="str">
        <f aca="false">IF('ORÇ.GLOBAL P CAIXA'!N595&lt;&gt;0,'ORÇ.GLOBAL P CAIXA'!N595,"")</f>
        <v/>
      </c>
      <c r="T596" s="648" t="n">
        <f aca="false">'ORÇ.GLOBAL P CAIXA'!O595</f>
        <v>0</v>
      </c>
      <c r="U596" s="172" t="n">
        <f aca="false">'ORÇ.GLOBAL P CAIXA'!P595</f>
        <v>0</v>
      </c>
      <c r="V596" s="173" t="n">
        <f aca="false">'ORÇ.GLOBAL P CAIXA'!E595</f>
        <v>0</v>
      </c>
      <c r="W596" s="173" t="n">
        <f aca="false">F596</f>
        <v>0</v>
      </c>
      <c r="X596" s="649"/>
      <c r="Y596" s="649"/>
      <c r="Z596" s="650"/>
      <c r="AB596" s="88"/>
      <c r="AC596" s="157" t="n">
        <f aca="false">IF(B596=0,AC595,IF(ISNONTEXT(B596)=TRUE(),INT(B596),INT(LEFT(B596,FIND(".",B596)-1))))</f>
        <v>3</v>
      </c>
      <c r="AD596" s="157" t="str">
        <f aca="false">IF(AD597=1,1,IF(B596&lt;&gt;0,1,IF(C596&lt;&gt;0,1,IF(D596&lt;&gt;0,1,IF(E596&lt;&gt;0,1,"")))))</f>
        <v/>
      </c>
      <c r="AE596" s="157" t="str">
        <f aca="false">IF(AC596=0," ",IF(AC596&lt;&gt;AC595,AC596," "))</f>
        <v> </v>
      </c>
      <c r="AF596" s="88"/>
      <c r="AG596" s="75" t="e">
        <f aca="false">IF(AC596&lt;&gt;AE596,(IF(N596=0,G596*(INFORMAÇÕES!$Q$69/INFORMAÇÕES!$Q$72),IF(N596="R",G596,0))),0)</f>
        <v>#DIV/0!</v>
      </c>
      <c r="AH596" s="75" t="e">
        <f aca="false">IF(AC596&lt;&gt;AE596,(IF(N596=0,G596*(INFORMAÇÕES!$Q$70/INFORMAÇÕES!$Q$72),IF(N596="C",G596,0))),0)</f>
        <v>#DIV/0!</v>
      </c>
      <c r="AI596" s="75" t="n">
        <f aca="false">IF(AC596&lt;&gt;AE596,(IF(N596=0,G596*INFORMAÇÕES!$U$115,IF(N596="CF",G596,0))),0)</f>
        <v>0</v>
      </c>
      <c r="AJ596" s="75" t="n">
        <f aca="false">IF(AC596&lt;&gt;AE596,(IF(N596=0,G596*INFORMAÇÕES!$U$116,IF(N596="O",G596,0))),0)</f>
        <v>0</v>
      </c>
      <c r="AK596" s="75" t="n">
        <f aca="false">IF(E596&lt;&gt;0,G596,0)</f>
        <v>0</v>
      </c>
      <c r="AL596" s="75" t="n">
        <f aca="false">IF(AC596&lt;&gt;AE596,(IF(N596=0,J596*(INFORMAÇÕES!$Q$89/INFORMAÇÕES!$Q$92),IF(N596="R",J596,0))),0)</f>
        <v>0</v>
      </c>
      <c r="AM596" s="75" t="n">
        <f aca="false">IF(AC596&lt;&gt;AE596,(IF(N596=0,J596*(INFORMAÇÕES!$Q$90/INFORMAÇÕES!$Q$92),IF(N596="C",J596,0))),0)</f>
        <v>0</v>
      </c>
      <c r="AN596" s="75" t="n">
        <f aca="false">IF(AC596&lt;&gt;AE596,(IF(N596="",J596*INFORMAÇÕES!$U$115,IF(N596="CF",J596,0))),0)</f>
        <v>0</v>
      </c>
      <c r="AO596" s="75" t="n">
        <f aca="false">IF(AC596&lt;&gt;AE596,(IF(N596="",J596*INFORMAÇÕES!$U$116,IF(N596="O",J596,0))),0)</f>
        <v>0</v>
      </c>
      <c r="AP596" s="75" t="n">
        <f aca="false">IF(H596&lt;&gt;0,J596,0)</f>
        <v>0</v>
      </c>
      <c r="AQ596" s="75" t="n">
        <f aca="false">IF(K596&lt;&gt;0,L596,0)</f>
        <v>0</v>
      </c>
    </row>
    <row r="597" s="174" customFormat="true" ht="14.25" hidden="false" customHeight="false" outlineLevel="0" collapsed="false">
      <c r="A597" s="159" t="n">
        <v>585</v>
      </c>
      <c r="B597" s="160" t="n">
        <f aca="false">R597</f>
        <v>0</v>
      </c>
      <c r="C597" s="161" t="n">
        <f aca="false">T597</f>
        <v>0</v>
      </c>
      <c r="D597" s="162" t="n">
        <f aca="false">U597</f>
        <v>0</v>
      </c>
      <c r="E597" s="163" t="n">
        <f aca="false">'ORÇ.GLOBAL P CAIXA'!E596</f>
        <v>0</v>
      </c>
      <c r="F597" s="163" t="n">
        <f aca="false">IF('ORÇ.GLOBAL EMPRESA'!G596&gt;0,'ORÇ.GLOBAL EMPRESA'!G596,'ORÇ.GLOBAL P CAIXA'!F596)</f>
        <v>0</v>
      </c>
      <c r="G597" s="163" t="n">
        <f aca="false">IF(E597&lt;&gt;0,ROUND(E597*F597,2),IF(AK597=0,(SUMIF($AC$13:$AC$1012,B597,$AK$13:$AK$1012)),AK597))</f>
        <v>0</v>
      </c>
      <c r="H597" s="163" t="n">
        <f aca="false">V597</f>
        <v>0</v>
      </c>
      <c r="I597" s="163" t="n">
        <f aca="false">W597</f>
        <v>0</v>
      </c>
      <c r="J597" s="163" t="n">
        <f aca="false">IF(H597&lt;&gt;0,ROUND(H597*I597,2),IF(AP597=0,(SUMIF($AC$13:$AC$1012,B597,$AP$13:$AP$1012)),AP597))</f>
        <v>0</v>
      </c>
      <c r="K597" s="163" t="n">
        <f aca="false">H597-E597</f>
        <v>0</v>
      </c>
      <c r="L597" s="163" t="n">
        <f aca="false">J597-G597</f>
        <v>0</v>
      </c>
      <c r="M597" s="645" t="str">
        <f aca="false">IF('ORÇ.GLOBAL P CAIXA'!H596&gt;0,'ORÇ.GLOBAL P CAIXA'!H596,"")</f>
        <v/>
      </c>
      <c r="N597" s="646" t="n">
        <f aca="false">'ORÇ.GLOBAL P CAIXA'!I596</f>
        <v>0</v>
      </c>
      <c r="O597" s="166" t="str">
        <f aca="false">S597</f>
        <v/>
      </c>
      <c r="P597" s="167"/>
      <c r="Q597" s="168" t="str">
        <f aca="false">IF(B597&gt;0,"ok","ocultar")</f>
        <v>ocultar</v>
      </c>
      <c r="R597" s="647" t="n">
        <f aca="false">'ORÇ.GLOBAL P CAIXA'!B596</f>
        <v>0</v>
      </c>
      <c r="S597" s="170" t="str">
        <f aca="false">IF('ORÇ.GLOBAL P CAIXA'!N596&lt;&gt;0,'ORÇ.GLOBAL P CAIXA'!N596,"")</f>
        <v/>
      </c>
      <c r="T597" s="648" t="n">
        <f aca="false">'ORÇ.GLOBAL P CAIXA'!O596</f>
        <v>0</v>
      </c>
      <c r="U597" s="172" t="n">
        <f aca="false">'ORÇ.GLOBAL P CAIXA'!P596</f>
        <v>0</v>
      </c>
      <c r="V597" s="173" t="n">
        <f aca="false">'ORÇ.GLOBAL P CAIXA'!E596</f>
        <v>0</v>
      </c>
      <c r="W597" s="173" t="n">
        <f aca="false">F597</f>
        <v>0</v>
      </c>
      <c r="X597" s="649"/>
      <c r="Y597" s="649"/>
      <c r="Z597" s="650"/>
      <c r="AB597" s="88"/>
      <c r="AC597" s="157" t="n">
        <f aca="false">IF(B597=0,AC596,IF(ISNONTEXT(B597)=TRUE(),INT(B597),INT(LEFT(B597,FIND(".",B597)-1))))</f>
        <v>3</v>
      </c>
      <c r="AD597" s="157" t="str">
        <f aca="false">IF(AD598=1,1,IF(B597&lt;&gt;0,1,IF(C597&lt;&gt;0,1,IF(D597&lt;&gt;0,1,IF(E597&lt;&gt;0,1,"")))))</f>
        <v/>
      </c>
      <c r="AE597" s="157" t="str">
        <f aca="false">IF(AC597=0," ",IF(AC597&lt;&gt;AC596,AC597," "))</f>
        <v> </v>
      </c>
      <c r="AF597" s="88"/>
      <c r="AG597" s="75" t="e">
        <f aca="false">IF(AC597&lt;&gt;AE597,(IF(N597=0,G597*(INFORMAÇÕES!$Q$69/INFORMAÇÕES!$Q$72),IF(N597="R",G597,0))),0)</f>
        <v>#DIV/0!</v>
      </c>
      <c r="AH597" s="75" t="e">
        <f aca="false">IF(AC597&lt;&gt;AE597,(IF(N597=0,G597*(INFORMAÇÕES!$Q$70/INFORMAÇÕES!$Q$72),IF(N597="C",G597,0))),0)</f>
        <v>#DIV/0!</v>
      </c>
      <c r="AI597" s="75" t="n">
        <f aca="false">IF(AC597&lt;&gt;AE597,(IF(N597=0,G597*INFORMAÇÕES!$U$115,IF(N597="CF",G597,0))),0)</f>
        <v>0</v>
      </c>
      <c r="AJ597" s="75" t="n">
        <f aca="false">IF(AC597&lt;&gt;AE597,(IF(N597=0,G597*INFORMAÇÕES!$U$116,IF(N597="O",G597,0))),0)</f>
        <v>0</v>
      </c>
      <c r="AK597" s="75" t="n">
        <f aca="false">IF(E597&lt;&gt;0,G597,0)</f>
        <v>0</v>
      </c>
      <c r="AL597" s="75" t="n">
        <f aca="false">IF(AC597&lt;&gt;AE597,(IF(N597=0,J597*(INFORMAÇÕES!$Q$89/INFORMAÇÕES!$Q$92),IF(N597="R",J597,0))),0)</f>
        <v>0</v>
      </c>
      <c r="AM597" s="75" t="n">
        <f aca="false">IF(AC597&lt;&gt;AE597,(IF(N597=0,J597*(INFORMAÇÕES!$Q$90/INFORMAÇÕES!$Q$92),IF(N597="C",J597,0))),0)</f>
        <v>0</v>
      </c>
      <c r="AN597" s="75" t="n">
        <f aca="false">IF(AC597&lt;&gt;AE597,(IF(N597="",J597*INFORMAÇÕES!$U$115,IF(N597="CF",J597,0))),0)</f>
        <v>0</v>
      </c>
      <c r="AO597" s="75" t="n">
        <f aca="false">IF(AC597&lt;&gt;AE597,(IF(N597="",J597*INFORMAÇÕES!$U$116,IF(N597="O",J597,0))),0)</f>
        <v>0</v>
      </c>
      <c r="AP597" s="75" t="n">
        <f aca="false">IF(H597&lt;&gt;0,J597,0)</f>
        <v>0</v>
      </c>
      <c r="AQ597" s="75" t="n">
        <f aca="false">IF(K597&lt;&gt;0,L597,0)</f>
        <v>0</v>
      </c>
    </row>
    <row r="598" s="174" customFormat="true" ht="14.25" hidden="false" customHeight="false" outlineLevel="0" collapsed="false">
      <c r="A598" s="159" t="n">
        <v>586</v>
      </c>
      <c r="B598" s="160" t="n">
        <f aca="false">R598</f>
        <v>0</v>
      </c>
      <c r="C598" s="161" t="n">
        <f aca="false">T598</f>
        <v>0</v>
      </c>
      <c r="D598" s="162" t="n">
        <f aca="false">U598</f>
        <v>0</v>
      </c>
      <c r="E598" s="163" t="n">
        <f aca="false">'ORÇ.GLOBAL P CAIXA'!E597</f>
        <v>0</v>
      </c>
      <c r="F598" s="163" t="n">
        <f aca="false">IF('ORÇ.GLOBAL EMPRESA'!G597&gt;0,'ORÇ.GLOBAL EMPRESA'!G597,'ORÇ.GLOBAL P CAIXA'!F597)</f>
        <v>0</v>
      </c>
      <c r="G598" s="163" t="n">
        <f aca="false">IF(E598&lt;&gt;0,ROUND(E598*F598,2),IF(AK598=0,(SUMIF($AC$13:$AC$1012,B598,$AK$13:$AK$1012)),AK598))</f>
        <v>0</v>
      </c>
      <c r="H598" s="163" t="n">
        <f aca="false">V598</f>
        <v>0</v>
      </c>
      <c r="I598" s="163" t="n">
        <f aca="false">W598</f>
        <v>0</v>
      </c>
      <c r="J598" s="163" t="n">
        <f aca="false">IF(H598&lt;&gt;0,ROUND(H598*I598,2),IF(AP598=0,(SUMIF($AC$13:$AC$1012,B598,$AP$13:$AP$1012)),AP598))</f>
        <v>0</v>
      </c>
      <c r="K598" s="163" t="n">
        <f aca="false">H598-E598</f>
        <v>0</v>
      </c>
      <c r="L598" s="163" t="n">
        <f aca="false">J598-G598</f>
        <v>0</v>
      </c>
      <c r="M598" s="645" t="str">
        <f aca="false">IF('ORÇ.GLOBAL P CAIXA'!H597&gt;0,'ORÇ.GLOBAL P CAIXA'!H597,"")</f>
        <v/>
      </c>
      <c r="N598" s="646" t="n">
        <f aca="false">'ORÇ.GLOBAL P CAIXA'!I597</f>
        <v>0</v>
      </c>
      <c r="O598" s="166" t="str">
        <f aca="false">S598</f>
        <v/>
      </c>
      <c r="P598" s="167"/>
      <c r="Q598" s="168" t="str">
        <f aca="false">IF(B598&gt;0,"ok","ocultar")</f>
        <v>ocultar</v>
      </c>
      <c r="R598" s="647" t="n">
        <f aca="false">'ORÇ.GLOBAL P CAIXA'!B597</f>
        <v>0</v>
      </c>
      <c r="S598" s="170" t="str">
        <f aca="false">IF('ORÇ.GLOBAL P CAIXA'!N597&lt;&gt;0,'ORÇ.GLOBAL P CAIXA'!N597,"")</f>
        <v/>
      </c>
      <c r="T598" s="648" t="n">
        <f aca="false">'ORÇ.GLOBAL P CAIXA'!O597</f>
        <v>0</v>
      </c>
      <c r="U598" s="172" t="n">
        <f aca="false">'ORÇ.GLOBAL P CAIXA'!P597</f>
        <v>0</v>
      </c>
      <c r="V598" s="173" t="n">
        <f aca="false">'ORÇ.GLOBAL P CAIXA'!E597</f>
        <v>0</v>
      </c>
      <c r="W598" s="173" t="n">
        <f aca="false">F598</f>
        <v>0</v>
      </c>
      <c r="X598" s="649"/>
      <c r="Y598" s="649"/>
      <c r="Z598" s="650"/>
      <c r="AB598" s="88"/>
      <c r="AC598" s="157" t="n">
        <f aca="false">IF(B598=0,AC597,IF(ISNONTEXT(B598)=TRUE(),INT(B598),INT(LEFT(B598,FIND(".",B598)-1))))</f>
        <v>3</v>
      </c>
      <c r="AD598" s="157" t="str">
        <f aca="false">IF(AD599=1,1,IF(B598&lt;&gt;0,1,IF(C598&lt;&gt;0,1,IF(D598&lt;&gt;0,1,IF(E598&lt;&gt;0,1,"")))))</f>
        <v/>
      </c>
      <c r="AE598" s="157" t="str">
        <f aca="false">IF(AC598=0," ",IF(AC598&lt;&gt;AC597,AC598," "))</f>
        <v> </v>
      </c>
      <c r="AF598" s="88"/>
      <c r="AG598" s="75" t="e">
        <f aca="false">IF(AC598&lt;&gt;AE598,(IF(N598=0,G598*(INFORMAÇÕES!$Q$69/INFORMAÇÕES!$Q$72),IF(N598="R",G598,0))),0)</f>
        <v>#DIV/0!</v>
      </c>
      <c r="AH598" s="75" t="e">
        <f aca="false">IF(AC598&lt;&gt;AE598,(IF(N598=0,G598*(INFORMAÇÕES!$Q$70/INFORMAÇÕES!$Q$72),IF(N598="C",G598,0))),0)</f>
        <v>#DIV/0!</v>
      </c>
      <c r="AI598" s="75" t="n">
        <f aca="false">IF(AC598&lt;&gt;AE598,(IF(N598=0,G598*INFORMAÇÕES!$U$115,IF(N598="CF",G598,0))),0)</f>
        <v>0</v>
      </c>
      <c r="AJ598" s="75" t="n">
        <f aca="false">IF(AC598&lt;&gt;AE598,(IF(N598=0,G598*INFORMAÇÕES!$U$116,IF(N598="O",G598,0))),0)</f>
        <v>0</v>
      </c>
      <c r="AK598" s="75" t="n">
        <f aca="false">IF(E598&lt;&gt;0,G598,0)</f>
        <v>0</v>
      </c>
      <c r="AL598" s="75" t="n">
        <f aca="false">IF(AC598&lt;&gt;AE598,(IF(N598=0,J598*(INFORMAÇÕES!$Q$89/INFORMAÇÕES!$Q$92),IF(N598="R",J598,0))),0)</f>
        <v>0</v>
      </c>
      <c r="AM598" s="75" t="n">
        <f aca="false">IF(AC598&lt;&gt;AE598,(IF(N598=0,J598*(INFORMAÇÕES!$Q$90/INFORMAÇÕES!$Q$92),IF(N598="C",J598,0))),0)</f>
        <v>0</v>
      </c>
      <c r="AN598" s="75" t="n">
        <f aca="false">IF(AC598&lt;&gt;AE598,(IF(N598="",J598*INFORMAÇÕES!$U$115,IF(N598="CF",J598,0))),0)</f>
        <v>0</v>
      </c>
      <c r="AO598" s="75" t="n">
        <f aca="false">IF(AC598&lt;&gt;AE598,(IF(N598="",J598*INFORMAÇÕES!$U$116,IF(N598="O",J598,0))),0)</f>
        <v>0</v>
      </c>
      <c r="AP598" s="75" t="n">
        <f aca="false">IF(H598&lt;&gt;0,J598,0)</f>
        <v>0</v>
      </c>
      <c r="AQ598" s="75" t="n">
        <f aca="false">IF(K598&lt;&gt;0,L598,0)</f>
        <v>0</v>
      </c>
    </row>
    <row r="599" s="174" customFormat="true" ht="14.25" hidden="false" customHeight="false" outlineLevel="0" collapsed="false">
      <c r="A599" s="159" t="n">
        <v>587</v>
      </c>
      <c r="B599" s="160" t="n">
        <f aca="false">R599</f>
        <v>0</v>
      </c>
      <c r="C599" s="161" t="n">
        <f aca="false">T599</f>
        <v>0</v>
      </c>
      <c r="D599" s="162" t="n">
        <f aca="false">U599</f>
        <v>0</v>
      </c>
      <c r="E599" s="163" t="n">
        <f aca="false">'ORÇ.GLOBAL P CAIXA'!E598</f>
        <v>0</v>
      </c>
      <c r="F599" s="163" t="n">
        <f aca="false">IF('ORÇ.GLOBAL EMPRESA'!G598&gt;0,'ORÇ.GLOBAL EMPRESA'!G598,'ORÇ.GLOBAL P CAIXA'!F598)</f>
        <v>0</v>
      </c>
      <c r="G599" s="163" t="n">
        <f aca="false">IF(E599&lt;&gt;0,ROUND(E599*F599,2),IF(AK599=0,(SUMIF($AC$13:$AC$1012,B599,$AK$13:$AK$1012)),AK599))</f>
        <v>0</v>
      </c>
      <c r="H599" s="163" t="n">
        <f aca="false">V599</f>
        <v>0</v>
      </c>
      <c r="I599" s="163" t="n">
        <f aca="false">W599</f>
        <v>0</v>
      </c>
      <c r="J599" s="163" t="n">
        <f aca="false">IF(H599&lt;&gt;0,ROUND(H599*I599,2),IF(AP599=0,(SUMIF($AC$13:$AC$1012,B599,$AP$13:$AP$1012)),AP599))</f>
        <v>0</v>
      </c>
      <c r="K599" s="163" t="n">
        <f aca="false">H599-E599</f>
        <v>0</v>
      </c>
      <c r="L599" s="163" t="n">
        <f aca="false">J599-G599</f>
        <v>0</v>
      </c>
      <c r="M599" s="645" t="str">
        <f aca="false">IF('ORÇ.GLOBAL P CAIXA'!H598&gt;0,'ORÇ.GLOBAL P CAIXA'!H598,"")</f>
        <v/>
      </c>
      <c r="N599" s="646" t="n">
        <f aca="false">'ORÇ.GLOBAL P CAIXA'!I598</f>
        <v>0</v>
      </c>
      <c r="O599" s="166" t="str">
        <f aca="false">S599</f>
        <v/>
      </c>
      <c r="P599" s="167"/>
      <c r="Q599" s="168" t="str">
        <f aca="false">IF(B599&gt;0,"ok","ocultar")</f>
        <v>ocultar</v>
      </c>
      <c r="R599" s="647" t="n">
        <f aca="false">'ORÇ.GLOBAL P CAIXA'!B598</f>
        <v>0</v>
      </c>
      <c r="S599" s="170" t="str">
        <f aca="false">IF('ORÇ.GLOBAL P CAIXA'!N598&lt;&gt;0,'ORÇ.GLOBAL P CAIXA'!N598,"")</f>
        <v/>
      </c>
      <c r="T599" s="648" t="n">
        <f aca="false">'ORÇ.GLOBAL P CAIXA'!O598</f>
        <v>0</v>
      </c>
      <c r="U599" s="172" t="n">
        <f aca="false">'ORÇ.GLOBAL P CAIXA'!P598</f>
        <v>0</v>
      </c>
      <c r="V599" s="173" t="n">
        <f aca="false">'ORÇ.GLOBAL P CAIXA'!E598</f>
        <v>0</v>
      </c>
      <c r="W599" s="173" t="n">
        <f aca="false">F599</f>
        <v>0</v>
      </c>
      <c r="X599" s="649"/>
      <c r="Y599" s="649"/>
      <c r="Z599" s="650"/>
      <c r="AB599" s="88"/>
      <c r="AC599" s="157" t="n">
        <f aca="false">IF(B599=0,AC598,IF(ISNONTEXT(B599)=TRUE(),INT(B599),INT(LEFT(B599,FIND(".",B599)-1))))</f>
        <v>3</v>
      </c>
      <c r="AD599" s="157" t="str">
        <f aca="false">IF(AD600=1,1,IF(B599&lt;&gt;0,1,IF(C599&lt;&gt;0,1,IF(D599&lt;&gt;0,1,IF(E599&lt;&gt;0,1,"")))))</f>
        <v/>
      </c>
      <c r="AE599" s="157" t="str">
        <f aca="false">IF(AC599=0," ",IF(AC599&lt;&gt;AC598,AC599," "))</f>
        <v> </v>
      </c>
      <c r="AF599" s="88"/>
      <c r="AG599" s="75" t="e">
        <f aca="false">IF(AC599&lt;&gt;AE599,(IF(N599=0,G599*(INFORMAÇÕES!$Q$69/INFORMAÇÕES!$Q$72),IF(N599="R",G599,0))),0)</f>
        <v>#DIV/0!</v>
      </c>
      <c r="AH599" s="75" t="e">
        <f aca="false">IF(AC599&lt;&gt;AE599,(IF(N599=0,G599*(INFORMAÇÕES!$Q$70/INFORMAÇÕES!$Q$72),IF(N599="C",G599,0))),0)</f>
        <v>#DIV/0!</v>
      </c>
      <c r="AI599" s="75" t="n">
        <f aca="false">IF(AC599&lt;&gt;AE599,(IF(N599=0,G599*INFORMAÇÕES!$U$115,IF(N599="CF",G599,0))),0)</f>
        <v>0</v>
      </c>
      <c r="AJ599" s="75" t="n">
        <f aca="false">IF(AC599&lt;&gt;AE599,(IF(N599=0,G599*INFORMAÇÕES!$U$116,IF(N599="O",G599,0))),0)</f>
        <v>0</v>
      </c>
      <c r="AK599" s="75" t="n">
        <f aca="false">IF(E599&lt;&gt;0,G599,0)</f>
        <v>0</v>
      </c>
      <c r="AL599" s="75" t="n">
        <f aca="false">IF(AC599&lt;&gt;AE599,(IF(N599=0,J599*(INFORMAÇÕES!$Q$89/INFORMAÇÕES!$Q$92),IF(N599="R",J599,0))),0)</f>
        <v>0</v>
      </c>
      <c r="AM599" s="75" t="n">
        <f aca="false">IF(AC599&lt;&gt;AE599,(IF(N599=0,J599*(INFORMAÇÕES!$Q$90/INFORMAÇÕES!$Q$92),IF(N599="C",J599,0))),0)</f>
        <v>0</v>
      </c>
      <c r="AN599" s="75" t="n">
        <f aca="false">IF(AC599&lt;&gt;AE599,(IF(N599="",J599*INFORMAÇÕES!$U$115,IF(N599="CF",J599,0))),0)</f>
        <v>0</v>
      </c>
      <c r="AO599" s="75" t="n">
        <f aca="false">IF(AC599&lt;&gt;AE599,(IF(N599="",J599*INFORMAÇÕES!$U$116,IF(N599="O",J599,0))),0)</f>
        <v>0</v>
      </c>
      <c r="AP599" s="75" t="n">
        <f aca="false">IF(H599&lt;&gt;0,J599,0)</f>
        <v>0</v>
      </c>
      <c r="AQ599" s="75" t="n">
        <f aca="false">IF(K599&lt;&gt;0,L599,0)</f>
        <v>0</v>
      </c>
    </row>
    <row r="600" s="174" customFormat="true" ht="14.25" hidden="false" customHeight="false" outlineLevel="0" collapsed="false">
      <c r="A600" s="159" t="n">
        <v>588</v>
      </c>
      <c r="B600" s="160" t="n">
        <f aca="false">R600</f>
        <v>0</v>
      </c>
      <c r="C600" s="161" t="n">
        <f aca="false">T600</f>
        <v>0</v>
      </c>
      <c r="D600" s="162" t="n">
        <f aca="false">U600</f>
        <v>0</v>
      </c>
      <c r="E600" s="163" t="n">
        <f aca="false">'ORÇ.GLOBAL P CAIXA'!E599</f>
        <v>0</v>
      </c>
      <c r="F600" s="163" t="n">
        <f aca="false">IF('ORÇ.GLOBAL EMPRESA'!G599&gt;0,'ORÇ.GLOBAL EMPRESA'!G599,'ORÇ.GLOBAL P CAIXA'!F599)</f>
        <v>0</v>
      </c>
      <c r="G600" s="163" t="n">
        <f aca="false">IF(E600&lt;&gt;0,ROUND(E600*F600,2),IF(AK600=0,(SUMIF($AC$13:$AC$1012,B600,$AK$13:$AK$1012)),AK600))</f>
        <v>0</v>
      </c>
      <c r="H600" s="163" t="n">
        <f aca="false">V600</f>
        <v>0</v>
      </c>
      <c r="I600" s="163" t="n">
        <f aca="false">W600</f>
        <v>0</v>
      </c>
      <c r="J600" s="163" t="n">
        <f aca="false">IF(H600&lt;&gt;0,ROUND(H600*I600,2),IF(AP600=0,(SUMIF($AC$13:$AC$1012,B600,$AP$13:$AP$1012)),AP600))</f>
        <v>0</v>
      </c>
      <c r="K600" s="163" t="n">
        <f aca="false">H600-E600</f>
        <v>0</v>
      </c>
      <c r="L600" s="163" t="n">
        <f aca="false">J600-G600</f>
        <v>0</v>
      </c>
      <c r="M600" s="645" t="str">
        <f aca="false">IF('ORÇ.GLOBAL P CAIXA'!H599&gt;0,'ORÇ.GLOBAL P CAIXA'!H599,"")</f>
        <v/>
      </c>
      <c r="N600" s="646" t="n">
        <f aca="false">'ORÇ.GLOBAL P CAIXA'!I599</f>
        <v>0</v>
      </c>
      <c r="O600" s="166" t="str">
        <f aca="false">S600</f>
        <v/>
      </c>
      <c r="P600" s="167"/>
      <c r="Q600" s="168" t="str">
        <f aca="false">IF(B600&gt;0,"ok","ocultar")</f>
        <v>ocultar</v>
      </c>
      <c r="R600" s="647" t="n">
        <f aca="false">'ORÇ.GLOBAL P CAIXA'!B599</f>
        <v>0</v>
      </c>
      <c r="S600" s="170" t="str">
        <f aca="false">IF('ORÇ.GLOBAL P CAIXA'!N599&lt;&gt;0,'ORÇ.GLOBAL P CAIXA'!N599,"")</f>
        <v/>
      </c>
      <c r="T600" s="648" t="n">
        <f aca="false">'ORÇ.GLOBAL P CAIXA'!O599</f>
        <v>0</v>
      </c>
      <c r="U600" s="172" t="n">
        <f aca="false">'ORÇ.GLOBAL P CAIXA'!P599</f>
        <v>0</v>
      </c>
      <c r="V600" s="173" t="n">
        <f aca="false">'ORÇ.GLOBAL P CAIXA'!E599</f>
        <v>0</v>
      </c>
      <c r="W600" s="173" t="n">
        <f aca="false">F600</f>
        <v>0</v>
      </c>
      <c r="X600" s="649"/>
      <c r="Y600" s="649"/>
      <c r="Z600" s="650"/>
      <c r="AB600" s="88"/>
      <c r="AC600" s="157" t="n">
        <f aca="false">IF(B600=0,AC599,IF(ISNONTEXT(B600)=TRUE(),INT(B600),INT(LEFT(B600,FIND(".",B600)-1))))</f>
        <v>3</v>
      </c>
      <c r="AD600" s="157" t="str">
        <f aca="false">IF(AD601=1,1,IF(B600&lt;&gt;0,1,IF(C600&lt;&gt;0,1,IF(D600&lt;&gt;0,1,IF(E600&lt;&gt;0,1,"")))))</f>
        <v/>
      </c>
      <c r="AE600" s="157" t="str">
        <f aca="false">IF(AC600=0," ",IF(AC600&lt;&gt;AC599,AC600," "))</f>
        <v> </v>
      </c>
      <c r="AF600" s="88"/>
      <c r="AG600" s="75" t="e">
        <f aca="false">IF(AC600&lt;&gt;AE600,(IF(N600=0,G600*(INFORMAÇÕES!$Q$69/INFORMAÇÕES!$Q$72),IF(N600="R",G600,0))),0)</f>
        <v>#DIV/0!</v>
      </c>
      <c r="AH600" s="75" t="e">
        <f aca="false">IF(AC600&lt;&gt;AE600,(IF(N600=0,G600*(INFORMAÇÕES!$Q$70/INFORMAÇÕES!$Q$72),IF(N600="C",G600,0))),0)</f>
        <v>#DIV/0!</v>
      </c>
      <c r="AI600" s="75" t="n">
        <f aca="false">IF(AC600&lt;&gt;AE600,(IF(N600=0,G600*INFORMAÇÕES!$U$115,IF(N600="CF",G600,0))),0)</f>
        <v>0</v>
      </c>
      <c r="AJ600" s="75" t="n">
        <f aca="false">IF(AC600&lt;&gt;AE600,(IF(N600=0,G600*INFORMAÇÕES!$U$116,IF(N600="O",G600,0))),0)</f>
        <v>0</v>
      </c>
      <c r="AK600" s="75" t="n">
        <f aca="false">IF(E600&lt;&gt;0,G600,0)</f>
        <v>0</v>
      </c>
      <c r="AL600" s="75" t="n">
        <f aca="false">IF(AC600&lt;&gt;AE600,(IF(N600=0,J600*(INFORMAÇÕES!$Q$89/INFORMAÇÕES!$Q$92),IF(N600="R",J600,0))),0)</f>
        <v>0</v>
      </c>
      <c r="AM600" s="75" t="n">
        <f aca="false">IF(AC600&lt;&gt;AE600,(IF(N600=0,J600*(INFORMAÇÕES!$Q$90/INFORMAÇÕES!$Q$92),IF(N600="C",J600,0))),0)</f>
        <v>0</v>
      </c>
      <c r="AN600" s="75" t="n">
        <f aca="false">IF(AC600&lt;&gt;AE600,(IF(N600="",J600*INFORMAÇÕES!$U$115,IF(N600="CF",J600,0))),0)</f>
        <v>0</v>
      </c>
      <c r="AO600" s="75" t="n">
        <f aca="false">IF(AC600&lt;&gt;AE600,(IF(N600="",J600*INFORMAÇÕES!$U$116,IF(N600="O",J600,0))),0)</f>
        <v>0</v>
      </c>
      <c r="AP600" s="75" t="n">
        <f aca="false">IF(H600&lt;&gt;0,J600,0)</f>
        <v>0</v>
      </c>
      <c r="AQ600" s="75" t="n">
        <f aca="false">IF(K600&lt;&gt;0,L600,0)</f>
        <v>0</v>
      </c>
    </row>
    <row r="601" s="174" customFormat="true" ht="14.25" hidden="false" customHeight="false" outlineLevel="0" collapsed="false">
      <c r="A601" s="159" t="n">
        <v>589</v>
      </c>
      <c r="B601" s="160" t="n">
        <f aca="false">R601</f>
        <v>0</v>
      </c>
      <c r="C601" s="161" t="n">
        <f aca="false">T601</f>
        <v>0</v>
      </c>
      <c r="D601" s="162" t="n">
        <f aca="false">U601</f>
        <v>0</v>
      </c>
      <c r="E601" s="163" t="n">
        <f aca="false">'ORÇ.GLOBAL P CAIXA'!E600</f>
        <v>0</v>
      </c>
      <c r="F601" s="163" t="n">
        <f aca="false">IF('ORÇ.GLOBAL EMPRESA'!G600&gt;0,'ORÇ.GLOBAL EMPRESA'!G600,'ORÇ.GLOBAL P CAIXA'!F600)</f>
        <v>0</v>
      </c>
      <c r="G601" s="163" t="n">
        <f aca="false">IF(E601&lt;&gt;0,ROUND(E601*F601,2),IF(AK601=0,(SUMIF($AC$13:$AC$1012,B601,$AK$13:$AK$1012)),AK601))</f>
        <v>0</v>
      </c>
      <c r="H601" s="163" t="n">
        <f aca="false">V601</f>
        <v>0</v>
      </c>
      <c r="I601" s="163" t="n">
        <f aca="false">W601</f>
        <v>0</v>
      </c>
      <c r="J601" s="163" t="n">
        <f aca="false">IF(H601&lt;&gt;0,ROUND(H601*I601,2),IF(AP601=0,(SUMIF($AC$13:$AC$1012,B601,$AP$13:$AP$1012)),AP601))</f>
        <v>0</v>
      </c>
      <c r="K601" s="163" t="n">
        <f aca="false">H601-E601</f>
        <v>0</v>
      </c>
      <c r="L601" s="163" t="n">
        <f aca="false">J601-G601</f>
        <v>0</v>
      </c>
      <c r="M601" s="645" t="str">
        <f aca="false">IF('ORÇ.GLOBAL P CAIXA'!H600&gt;0,'ORÇ.GLOBAL P CAIXA'!H600,"")</f>
        <v/>
      </c>
      <c r="N601" s="646" t="n">
        <f aca="false">'ORÇ.GLOBAL P CAIXA'!I600</f>
        <v>0</v>
      </c>
      <c r="O601" s="166" t="str">
        <f aca="false">S601</f>
        <v/>
      </c>
      <c r="P601" s="167"/>
      <c r="Q601" s="168" t="str">
        <f aca="false">IF(B601&gt;0,"ok","ocultar")</f>
        <v>ocultar</v>
      </c>
      <c r="R601" s="647" t="n">
        <f aca="false">'ORÇ.GLOBAL P CAIXA'!B600</f>
        <v>0</v>
      </c>
      <c r="S601" s="170" t="str">
        <f aca="false">IF('ORÇ.GLOBAL P CAIXA'!N600&lt;&gt;0,'ORÇ.GLOBAL P CAIXA'!N600,"")</f>
        <v/>
      </c>
      <c r="T601" s="648" t="n">
        <f aca="false">'ORÇ.GLOBAL P CAIXA'!O600</f>
        <v>0</v>
      </c>
      <c r="U601" s="172" t="n">
        <f aca="false">'ORÇ.GLOBAL P CAIXA'!P600</f>
        <v>0</v>
      </c>
      <c r="V601" s="173" t="n">
        <f aca="false">'ORÇ.GLOBAL P CAIXA'!E600</f>
        <v>0</v>
      </c>
      <c r="W601" s="173" t="n">
        <f aca="false">F601</f>
        <v>0</v>
      </c>
      <c r="X601" s="649"/>
      <c r="Y601" s="649"/>
      <c r="Z601" s="650"/>
      <c r="AB601" s="88"/>
      <c r="AC601" s="157" t="n">
        <f aca="false">IF(B601=0,AC600,IF(ISNONTEXT(B601)=TRUE(),INT(B601),INT(LEFT(B601,FIND(".",B601)-1))))</f>
        <v>3</v>
      </c>
      <c r="AD601" s="157" t="str">
        <f aca="false">IF(AD602=1,1,IF(B601&lt;&gt;0,1,IF(C601&lt;&gt;0,1,IF(D601&lt;&gt;0,1,IF(E601&lt;&gt;0,1,"")))))</f>
        <v/>
      </c>
      <c r="AE601" s="157" t="str">
        <f aca="false">IF(AC601=0," ",IF(AC601&lt;&gt;AC600,AC601," "))</f>
        <v> </v>
      </c>
      <c r="AF601" s="88"/>
      <c r="AG601" s="75" t="e">
        <f aca="false">IF(AC601&lt;&gt;AE601,(IF(N601=0,G601*(INFORMAÇÕES!$Q$69/INFORMAÇÕES!$Q$72),IF(N601="R",G601,0))),0)</f>
        <v>#DIV/0!</v>
      </c>
      <c r="AH601" s="75" t="e">
        <f aca="false">IF(AC601&lt;&gt;AE601,(IF(N601=0,G601*(INFORMAÇÕES!$Q$70/INFORMAÇÕES!$Q$72),IF(N601="C",G601,0))),0)</f>
        <v>#DIV/0!</v>
      </c>
      <c r="AI601" s="75" t="n">
        <f aca="false">IF(AC601&lt;&gt;AE601,(IF(N601=0,G601*INFORMAÇÕES!$U$115,IF(N601="CF",G601,0))),0)</f>
        <v>0</v>
      </c>
      <c r="AJ601" s="75" t="n">
        <f aca="false">IF(AC601&lt;&gt;AE601,(IF(N601=0,G601*INFORMAÇÕES!$U$116,IF(N601="O",G601,0))),0)</f>
        <v>0</v>
      </c>
      <c r="AK601" s="75" t="n">
        <f aca="false">IF(E601&lt;&gt;0,G601,0)</f>
        <v>0</v>
      </c>
      <c r="AL601" s="75" t="n">
        <f aca="false">IF(AC601&lt;&gt;AE601,(IF(N601=0,J601*(INFORMAÇÕES!$Q$89/INFORMAÇÕES!$Q$92),IF(N601="R",J601,0))),0)</f>
        <v>0</v>
      </c>
      <c r="AM601" s="75" t="n">
        <f aca="false">IF(AC601&lt;&gt;AE601,(IF(N601=0,J601*(INFORMAÇÕES!$Q$90/INFORMAÇÕES!$Q$92),IF(N601="C",J601,0))),0)</f>
        <v>0</v>
      </c>
      <c r="AN601" s="75" t="n">
        <f aca="false">IF(AC601&lt;&gt;AE601,(IF(N601="",J601*INFORMAÇÕES!$U$115,IF(N601="CF",J601,0))),0)</f>
        <v>0</v>
      </c>
      <c r="AO601" s="75" t="n">
        <f aca="false">IF(AC601&lt;&gt;AE601,(IF(N601="",J601*INFORMAÇÕES!$U$116,IF(N601="O",J601,0))),0)</f>
        <v>0</v>
      </c>
      <c r="AP601" s="75" t="n">
        <f aca="false">IF(H601&lt;&gt;0,J601,0)</f>
        <v>0</v>
      </c>
      <c r="AQ601" s="75" t="n">
        <f aca="false">IF(K601&lt;&gt;0,L601,0)</f>
        <v>0</v>
      </c>
    </row>
    <row r="602" s="174" customFormat="true" ht="14.25" hidden="false" customHeight="false" outlineLevel="0" collapsed="false">
      <c r="A602" s="159" t="n">
        <v>590</v>
      </c>
      <c r="B602" s="160" t="n">
        <f aca="false">R602</f>
        <v>0</v>
      </c>
      <c r="C602" s="161" t="n">
        <f aca="false">T602</f>
        <v>0</v>
      </c>
      <c r="D602" s="162" t="n">
        <f aca="false">U602</f>
        <v>0</v>
      </c>
      <c r="E602" s="163" t="n">
        <f aca="false">'ORÇ.GLOBAL P CAIXA'!E601</f>
        <v>0</v>
      </c>
      <c r="F602" s="163" t="n">
        <f aca="false">IF('ORÇ.GLOBAL EMPRESA'!G601&gt;0,'ORÇ.GLOBAL EMPRESA'!G601,'ORÇ.GLOBAL P CAIXA'!F601)</f>
        <v>0</v>
      </c>
      <c r="G602" s="163" t="n">
        <f aca="false">IF(E602&lt;&gt;0,ROUND(E602*F602,2),IF(AK602=0,(SUMIF($AC$13:$AC$1012,B602,$AK$13:$AK$1012)),AK602))</f>
        <v>0</v>
      </c>
      <c r="H602" s="163" t="n">
        <f aca="false">V602</f>
        <v>0</v>
      </c>
      <c r="I602" s="163" t="n">
        <f aca="false">W602</f>
        <v>0</v>
      </c>
      <c r="J602" s="163" t="n">
        <f aca="false">IF(H602&lt;&gt;0,ROUND(H602*I602,2),IF(AP602=0,(SUMIF($AC$13:$AC$1012,B602,$AP$13:$AP$1012)),AP602))</f>
        <v>0</v>
      </c>
      <c r="K602" s="163" t="n">
        <f aca="false">H602-E602</f>
        <v>0</v>
      </c>
      <c r="L602" s="163" t="n">
        <f aca="false">J602-G602</f>
        <v>0</v>
      </c>
      <c r="M602" s="645" t="str">
        <f aca="false">IF('ORÇ.GLOBAL P CAIXA'!H601&gt;0,'ORÇ.GLOBAL P CAIXA'!H601,"")</f>
        <v/>
      </c>
      <c r="N602" s="646" t="n">
        <f aca="false">'ORÇ.GLOBAL P CAIXA'!I601</f>
        <v>0</v>
      </c>
      <c r="O602" s="166" t="str">
        <f aca="false">S602</f>
        <v/>
      </c>
      <c r="P602" s="167"/>
      <c r="Q602" s="168" t="str">
        <f aca="false">IF(B602&gt;0,"ok","ocultar")</f>
        <v>ocultar</v>
      </c>
      <c r="R602" s="647" t="n">
        <f aca="false">'ORÇ.GLOBAL P CAIXA'!B601</f>
        <v>0</v>
      </c>
      <c r="S602" s="170" t="str">
        <f aca="false">IF('ORÇ.GLOBAL P CAIXA'!N601&lt;&gt;0,'ORÇ.GLOBAL P CAIXA'!N601,"")</f>
        <v/>
      </c>
      <c r="T602" s="648" t="n">
        <f aca="false">'ORÇ.GLOBAL P CAIXA'!O601</f>
        <v>0</v>
      </c>
      <c r="U602" s="172" t="n">
        <f aca="false">'ORÇ.GLOBAL P CAIXA'!P601</f>
        <v>0</v>
      </c>
      <c r="V602" s="173" t="n">
        <f aca="false">'ORÇ.GLOBAL P CAIXA'!E601</f>
        <v>0</v>
      </c>
      <c r="W602" s="173" t="n">
        <f aca="false">F602</f>
        <v>0</v>
      </c>
      <c r="X602" s="649"/>
      <c r="Y602" s="649"/>
      <c r="Z602" s="650"/>
      <c r="AB602" s="88"/>
      <c r="AC602" s="157" t="n">
        <f aca="false">IF(B602=0,AC601,IF(ISNONTEXT(B602)=TRUE(),INT(B602),INT(LEFT(B602,FIND(".",B602)-1))))</f>
        <v>3</v>
      </c>
      <c r="AD602" s="157" t="str">
        <f aca="false">IF(AD603=1,1,IF(B602&lt;&gt;0,1,IF(C602&lt;&gt;0,1,IF(D602&lt;&gt;0,1,IF(E602&lt;&gt;0,1,"")))))</f>
        <v/>
      </c>
      <c r="AE602" s="157" t="str">
        <f aca="false">IF(AC602=0," ",IF(AC602&lt;&gt;AC601,AC602," "))</f>
        <v> </v>
      </c>
      <c r="AF602" s="88"/>
      <c r="AG602" s="75" t="e">
        <f aca="false">IF(AC602&lt;&gt;AE602,(IF(N602=0,G602*(INFORMAÇÕES!$Q$69/INFORMAÇÕES!$Q$72),IF(N602="R",G602,0))),0)</f>
        <v>#DIV/0!</v>
      </c>
      <c r="AH602" s="75" t="e">
        <f aca="false">IF(AC602&lt;&gt;AE602,(IF(N602=0,G602*(INFORMAÇÕES!$Q$70/INFORMAÇÕES!$Q$72),IF(N602="C",G602,0))),0)</f>
        <v>#DIV/0!</v>
      </c>
      <c r="AI602" s="75" t="n">
        <f aca="false">IF(AC602&lt;&gt;AE602,(IF(N602=0,G602*INFORMAÇÕES!$U$115,IF(N602="CF",G602,0))),0)</f>
        <v>0</v>
      </c>
      <c r="AJ602" s="75" t="n">
        <f aca="false">IF(AC602&lt;&gt;AE602,(IF(N602=0,G602*INFORMAÇÕES!$U$116,IF(N602="O",G602,0))),0)</f>
        <v>0</v>
      </c>
      <c r="AK602" s="75" t="n">
        <f aca="false">IF(E602&lt;&gt;0,G602,0)</f>
        <v>0</v>
      </c>
      <c r="AL602" s="75" t="n">
        <f aca="false">IF(AC602&lt;&gt;AE602,(IF(N602=0,J602*(INFORMAÇÕES!$Q$89/INFORMAÇÕES!$Q$92),IF(N602="R",J602,0))),0)</f>
        <v>0</v>
      </c>
      <c r="AM602" s="75" t="n">
        <f aca="false">IF(AC602&lt;&gt;AE602,(IF(N602=0,J602*(INFORMAÇÕES!$Q$90/INFORMAÇÕES!$Q$92),IF(N602="C",J602,0))),0)</f>
        <v>0</v>
      </c>
      <c r="AN602" s="75" t="n">
        <f aca="false">IF(AC602&lt;&gt;AE602,(IF(N602="",J602*INFORMAÇÕES!$U$115,IF(N602="CF",J602,0))),0)</f>
        <v>0</v>
      </c>
      <c r="AO602" s="75" t="n">
        <f aca="false">IF(AC602&lt;&gt;AE602,(IF(N602="",J602*INFORMAÇÕES!$U$116,IF(N602="O",J602,0))),0)</f>
        <v>0</v>
      </c>
      <c r="AP602" s="75" t="n">
        <f aca="false">IF(H602&lt;&gt;0,J602,0)</f>
        <v>0</v>
      </c>
      <c r="AQ602" s="75" t="n">
        <f aca="false">IF(K602&lt;&gt;0,L602,0)</f>
        <v>0</v>
      </c>
    </row>
    <row r="603" s="174" customFormat="true" ht="14.25" hidden="false" customHeight="false" outlineLevel="0" collapsed="false">
      <c r="A603" s="159" t="n">
        <v>591</v>
      </c>
      <c r="B603" s="160" t="n">
        <f aca="false">R603</f>
        <v>0</v>
      </c>
      <c r="C603" s="161" t="n">
        <f aca="false">T603</f>
        <v>0</v>
      </c>
      <c r="D603" s="162" t="n">
        <f aca="false">U603</f>
        <v>0</v>
      </c>
      <c r="E603" s="163" t="n">
        <f aca="false">'ORÇ.GLOBAL P CAIXA'!E602</f>
        <v>0</v>
      </c>
      <c r="F603" s="163" t="n">
        <f aca="false">IF('ORÇ.GLOBAL EMPRESA'!G602&gt;0,'ORÇ.GLOBAL EMPRESA'!G602,'ORÇ.GLOBAL P CAIXA'!F602)</f>
        <v>0</v>
      </c>
      <c r="G603" s="163" t="n">
        <f aca="false">IF(E603&lt;&gt;0,ROUND(E603*F603,2),IF(AK603=0,(SUMIF($AC$13:$AC$1012,B603,$AK$13:$AK$1012)),AK603))</f>
        <v>0</v>
      </c>
      <c r="H603" s="163" t="n">
        <f aca="false">V603</f>
        <v>0</v>
      </c>
      <c r="I603" s="163" t="n">
        <f aca="false">W603</f>
        <v>0</v>
      </c>
      <c r="J603" s="163" t="n">
        <f aca="false">IF(H603&lt;&gt;0,ROUND(H603*I603,2),IF(AP603=0,(SUMIF($AC$13:$AC$1012,B603,$AP$13:$AP$1012)),AP603))</f>
        <v>0</v>
      </c>
      <c r="K603" s="163" t="n">
        <f aca="false">H603-E603</f>
        <v>0</v>
      </c>
      <c r="L603" s="163" t="n">
        <f aca="false">J603-G603</f>
        <v>0</v>
      </c>
      <c r="M603" s="645" t="str">
        <f aca="false">IF('ORÇ.GLOBAL P CAIXA'!H602&gt;0,'ORÇ.GLOBAL P CAIXA'!H602,"")</f>
        <v/>
      </c>
      <c r="N603" s="646" t="n">
        <f aca="false">'ORÇ.GLOBAL P CAIXA'!I602</f>
        <v>0</v>
      </c>
      <c r="O603" s="166" t="str">
        <f aca="false">S603</f>
        <v/>
      </c>
      <c r="P603" s="167"/>
      <c r="Q603" s="168" t="str">
        <f aca="false">IF(B603&gt;0,"ok","ocultar")</f>
        <v>ocultar</v>
      </c>
      <c r="R603" s="647" t="n">
        <f aca="false">'ORÇ.GLOBAL P CAIXA'!B602</f>
        <v>0</v>
      </c>
      <c r="S603" s="170" t="str">
        <f aca="false">IF('ORÇ.GLOBAL P CAIXA'!N602&lt;&gt;0,'ORÇ.GLOBAL P CAIXA'!N602,"")</f>
        <v/>
      </c>
      <c r="T603" s="648" t="n">
        <f aca="false">'ORÇ.GLOBAL P CAIXA'!O602</f>
        <v>0</v>
      </c>
      <c r="U603" s="172" t="n">
        <f aca="false">'ORÇ.GLOBAL P CAIXA'!P602</f>
        <v>0</v>
      </c>
      <c r="V603" s="173" t="n">
        <f aca="false">'ORÇ.GLOBAL P CAIXA'!E602</f>
        <v>0</v>
      </c>
      <c r="W603" s="173" t="n">
        <f aca="false">F603</f>
        <v>0</v>
      </c>
      <c r="X603" s="649"/>
      <c r="Y603" s="649"/>
      <c r="Z603" s="650"/>
      <c r="AB603" s="88"/>
      <c r="AC603" s="157" t="n">
        <f aca="false">IF(B603=0,AC602,IF(ISNONTEXT(B603)=TRUE(),INT(B603),INT(LEFT(B603,FIND(".",B603)-1))))</f>
        <v>3</v>
      </c>
      <c r="AD603" s="157" t="str">
        <f aca="false">IF(AD604=1,1,IF(B603&lt;&gt;0,1,IF(C603&lt;&gt;0,1,IF(D603&lt;&gt;0,1,IF(E603&lt;&gt;0,1,"")))))</f>
        <v/>
      </c>
      <c r="AE603" s="157" t="str">
        <f aca="false">IF(AC603=0," ",IF(AC603&lt;&gt;AC602,AC603," "))</f>
        <v> </v>
      </c>
      <c r="AF603" s="88"/>
      <c r="AG603" s="75" t="e">
        <f aca="false">IF(AC603&lt;&gt;AE603,(IF(N603=0,G603*(INFORMAÇÕES!$Q$69/INFORMAÇÕES!$Q$72),IF(N603="R",G603,0))),0)</f>
        <v>#DIV/0!</v>
      </c>
      <c r="AH603" s="75" t="e">
        <f aca="false">IF(AC603&lt;&gt;AE603,(IF(N603=0,G603*(INFORMAÇÕES!$Q$70/INFORMAÇÕES!$Q$72),IF(N603="C",G603,0))),0)</f>
        <v>#DIV/0!</v>
      </c>
      <c r="AI603" s="75" t="n">
        <f aca="false">IF(AC603&lt;&gt;AE603,(IF(N603=0,G603*INFORMAÇÕES!$U$115,IF(N603="CF",G603,0))),0)</f>
        <v>0</v>
      </c>
      <c r="AJ603" s="75" t="n">
        <f aca="false">IF(AC603&lt;&gt;AE603,(IF(N603=0,G603*INFORMAÇÕES!$U$116,IF(N603="O",G603,0))),0)</f>
        <v>0</v>
      </c>
      <c r="AK603" s="75" t="n">
        <f aca="false">IF(E603&lt;&gt;0,G603,0)</f>
        <v>0</v>
      </c>
      <c r="AL603" s="75" t="n">
        <f aca="false">IF(AC603&lt;&gt;AE603,(IF(N603=0,J603*(INFORMAÇÕES!$Q$89/INFORMAÇÕES!$Q$92),IF(N603="R",J603,0))),0)</f>
        <v>0</v>
      </c>
      <c r="AM603" s="75" t="n">
        <f aca="false">IF(AC603&lt;&gt;AE603,(IF(N603=0,J603*(INFORMAÇÕES!$Q$90/INFORMAÇÕES!$Q$92),IF(N603="C",J603,0))),0)</f>
        <v>0</v>
      </c>
      <c r="AN603" s="75" t="n">
        <f aca="false">IF(AC603&lt;&gt;AE603,(IF(N603="",J603*INFORMAÇÕES!$U$115,IF(N603="CF",J603,0))),0)</f>
        <v>0</v>
      </c>
      <c r="AO603" s="75" t="n">
        <f aca="false">IF(AC603&lt;&gt;AE603,(IF(N603="",J603*INFORMAÇÕES!$U$116,IF(N603="O",J603,0))),0)</f>
        <v>0</v>
      </c>
      <c r="AP603" s="75" t="n">
        <f aca="false">IF(H603&lt;&gt;0,J603,0)</f>
        <v>0</v>
      </c>
      <c r="AQ603" s="75" t="n">
        <f aca="false">IF(K603&lt;&gt;0,L603,0)</f>
        <v>0</v>
      </c>
    </row>
    <row r="604" s="174" customFormat="true" ht="14.25" hidden="false" customHeight="false" outlineLevel="0" collapsed="false">
      <c r="A604" s="159" t="n">
        <v>592</v>
      </c>
      <c r="B604" s="160" t="n">
        <f aca="false">R604</f>
        <v>0</v>
      </c>
      <c r="C604" s="161" t="n">
        <f aca="false">T604</f>
        <v>0</v>
      </c>
      <c r="D604" s="162" t="n">
        <f aca="false">U604</f>
        <v>0</v>
      </c>
      <c r="E604" s="163" t="n">
        <f aca="false">'ORÇ.GLOBAL P CAIXA'!E603</f>
        <v>0</v>
      </c>
      <c r="F604" s="163" t="n">
        <f aca="false">IF('ORÇ.GLOBAL EMPRESA'!G603&gt;0,'ORÇ.GLOBAL EMPRESA'!G603,'ORÇ.GLOBAL P CAIXA'!F603)</f>
        <v>0</v>
      </c>
      <c r="G604" s="163" t="n">
        <f aca="false">IF(E604&lt;&gt;0,ROUND(E604*F604,2),IF(AK604=0,(SUMIF($AC$13:$AC$1012,B604,$AK$13:$AK$1012)),AK604))</f>
        <v>0</v>
      </c>
      <c r="H604" s="163" t="n">
        <f aca="false">V604</f>
        <v>0</v>
      </c>
      <c r="I604" s="163" t="n">
        <f aca="false">W604</f>
        <v>0</v>
      </c>
      <c r="J604" s="163" t="n">
        <f aca="false">IF(H604&lt;&gt;0,ROUND(H604*I604,2),IF(AP604=0,(SUMIF($AC$13:$AC$1012,B604,$AP$13:$AP$1012)),AP604))</f>
        <v>0</v>
      </c>
      <c r="K604" s="163" t="n">
        <f aca="false">H604-E604</f>
        <v>0</v>
      </c>
      <c r="L604" s="163" t="n">
        <f aca="false">J604-G604</f>
        <v>0</v>
      </c>
      <c r="M604" s="645" t="str">
        <f aca="false">IF('ORÇ.GLOBAL P CAIXA'!H603&gt;0,'ORÇ.GLOBAL P CAIXA'!H603,"")</f>
        <v/>
      </c>
      <c r="N604" s="646" t="n">
        <f aca="false">'ORÇ.GLOBAL P CAIXA'!I603</f>
        <v>0</v>
      </c>
      <c r="O604" s="166" t="str">
        <f aca="false">S604</f>
        <v/>
      </c>
      <c r="P604" s="167"/>
      <c r="Q604" s="168" t="str">
        <f aca="false">IF(B604&gt;0,"ok","ocultar")</f>
        <v>ocultar</v>
      </c>
      <c r="R604" s="647" t="n">
        <f aca="false">'ORÇ.GLOBAL P CAIXA'!B603</f>
        <v>0</v>
      </c>
      <c r="S604" s="170" t="str">
        <f aca="false">IF('ORÇ.GLOBAL P CAIXA'!N603&lt;&gt;0,'ORÇ.GLOBAL P CAIXA'!N603,"")</f>
        <v/>
      </c>
      <c r="T604" s="648" t="n">
        <f aca="false">'ORÇ.GLOBAL P CAIXA'!O603</f>
        <v>0</v>
      </c>
      <c r="U604" s="172" t="n">
        <f aca="false">'ORÇ.GLOBAL P CAIXA'!P603</f>
        <v>0</v>
      </c>
      <c r="V604" s="173" t="n">
        <f aca="false">'ORÇ.GLOBAL P CAIXA'!E603</f>
        <v>0</v>
      </c>
      <c r="W604" s="173" t="n">
        <f aca="false">F604</f>
        <v>0</v>
      </c>
      <c r="X604" s="649"/>
      <c r="Y604" s="649"/>
      <c r="Z604" s="650"/>
      <c r="AB604" s="88"/>
      <c r="AC604" s="157" t="n">
        <f aca="false">IF(B604=0,AC603,IF(ISNONTEXT(B604)=TRUE(),INT(B604),INT(LEFT(B604,FIND(".",B604)-1))))</f>
        <v>3</v>
      </c>
      <c r="AD604" s="157" t="str">
        <f aca="false">IF(AD605=1,1,IF(B604&lt;&gt;0,1,IF(C604&lt;&gt;0,1,IF(D604&lt;&gt;0,1,IF(E604&lt;&gt;0,1,"")))))</f>
        <v/>
      </c>
      <c r="AE604" s="157" t="str">
        <f aca="false">IF(AC604=0," ",IF(AC604&lt;&gt;AC603,AC604," "))</f>
        <v> </v>
      </c>
      <c r="AF604" s="88"/>
      <c r="AG604" s="75" t="e">
        <f aca="false">IF(AC604&lt;&gt;AE604,(IF(N604=0,G604*(INFORMAÇÕES!$Q$69/INFORMAÇÕES!$Q$72),IF(N604="R",G604,0))),0)</f>
        <v>#DIV/0!</v>
      </c>
      <c r="AH604" s="75" t="e">
        <f aca="false">IF(AC604&lt;&gt;AE604,(IF(N604=0,G604*(INFORMAÇÕES!$Q$70/INFORMAÇÕES!$Q$72),IF(N604="C",G604,0))),0)</f>
        <v>#DIV/0!</v>
      </c>
      <c r="AI604" s="75" t="n">
        <f aca="false">IF(AC604&lt;&gt;AE604,(IF(N604=0,G604*INFORMAÇÕES!$U$115,IF(N604="CF",G604,0))),0)</f>
        <v>0</v>
      </c>
      <c r="AJ604" s="75" t="n">
        <f aca="false">IF(AC604&lt;&gt;AE604,(IF(N604=0,G604*INFORMAÇÕES!$U$116,IF(N604="O",G604,0))),0)</f>
        <v>0</v>
      </c>
      <c r="AK604" s="75" t="n">
        <f aca="false">IF(E604&lt;&gt;0,G604,0)</f>
        <v>0</v>
      </c>
      <c r="AL604" s="75" t="n">
        <f aca="false">IF(AC604&lt;&gt;AE604,(IF(N604=0,J604*(INFORMAÇÕES!$Q$89/INFORMAÇÕES!$Q$92),IF(N604="R",J604,0))),0)</f>
        <v>0</v>
      </c>
      <c r="AM604" s="75" t="n">
        <f aca="false">IF(AC604&lt;&gt;AE604,(IF(N604=0,J604*(INFORMAÇÕES!$Q$90/INFORMAÇÕES!$Q$92),IF(N604="C",J604,0))),0)</f>
        <v>0</v>
      </c>
      <c r="AN604" s="75" t="n">
        <f aca="false">IF(AC604&lt;&gt;AE604,(IF(N604="",J604*INFORMAÇÕES!$U$115,IF(N604="CF",J604,0))),0)</f>
        <v>0</v>
      </c>
      <c r="AO604" s="75" t="n">
        <f aca="false">IF(AC604&lt;&gt;AE604,(IF(N604="",J604*INFORMAÇÕES!$U$116,IF(N604="O",J604,0))),0)</f>
        <v>0</v>
      </c>
      <c r="AP604" s="75" t="n">
        <f aca="false">IF(H604&lt;&gt;0,J604,0)</f>
        <v>0</v>
      </c>
      <c r="AQ604" s="75" t="n">
        <f aca="false">IF(K604&lt;&gt;0,L604,0)</f>
        <v>0</v>
      </c>
    </row>
    <row r="605" s="174" customFormat="true" ht="14.25" hidden="false" customHeight="false" outlineLevel="0" collapsed="false">
      <c r="A605" s="159" t="n">
        <v>593</v>
      </c>
      <c r="B605" s="160" t="n">
        <f aca="false">R605</f>
        <v>0</v>
      </c>
      <c r="C605" s="161" t="n">
        <f aca="false">T605</f>
        <v>0</v>
      </c>
      <c r="D605" s="162" t="n">
        <f aca="false">U605</f>
        <v>0</v>
      </c>
      <c r="E605" s="163" t="n">
        <f aca="false">'ORÇ.GLOBAL P CAIXA'!E604</f>
        <v>0</v>
      </c>
      <c r="F605" s="163" t="n">
        <f aca="false">IF('ORÇ.GLOBAL EMPRESA'!G604&gt;0,'ORÇ.GLOBAL EMPRESA'!G604,'ORÇ.GLOBAL P CAIXA'!F604)</f>
        <v>0</v>
      </c>
      <c r="G605" s="163" t="n">
        <f aca="false">IF(E605&lt;&gt;0,ROUND(E605*F605,2),IF(AK605=0,(SUMIF($AC$13:$AC$1012,B605,$AK$13:$AK$1012)),AK605))</f>
        <v>0</v>
      </c>
      <c r="H605" s="163" t="n">
        <f aca="false">V605</f>
        <v>0</v>
      </c>
      <c r="I605" s="163" t="n">
        <f aca="false">W605</f>
        <v>0</v>
      </c>
      <c r="J605" s="163" t="n">
        <f aca="false">IF(H605&lt;&gt;0,ROUND(H605*I605,2),IF(AP605=0,(SUMIF($AC$13:$AC$1012,B605,$AP$13:$AP$1012)),AP605))</f>
        <v>0</v>
      </c>
      <c r="K605" s="163" t="n">
        <f aca="false">H605-E605</f>
        <v>0</v>
      </c>
      <c r="L605" s="163" t="n">
        <f aca="false">J605-G605</f>
        <v>0</v>
      </c>
      <c r="M605" s="645" t="str">
        <f aca="false">IF('ORÇ.GLOBAL P CAIXA'!H604&gt;0,'ORÇ.GLOBAL P CAIXA'!H604,"")</f>
        <v/>
      </c>
      <c r="N605" s="646" t="n">
        <f aca="false">'ORÇ.GLOBAL P CAIXA'!I604</f>
        <v>0</v>
      </c>
      <c r="O605" s="166" t="str">
        <f aca="false">S605</f>
        <v/>
      </c>
      <c r="P605" s="167"/>
      <c r="Q605" s="168" t="str">
        <f aca="false">IF(B605&gt;0,"ok","ocultar")</f>
        <v>ocultar</v>
      </c>
      <c r="R605" s="647" t="n">
        <f aca="false">'ORÇ.GLOBAL P CAIXA'!B604</f>
        <v>0</v>
      </c>
      <c r="S605" s="170" t="str">
        <f aca="false">IF('ORÇ.GLOBAL P CAIXA'!N604&lt;&gt;0,'ORÇ.GLOBAL P CAIXA'!N604,"")</f>
        <v/>
      </c>
      <c r="T605" s="648" t="n">
        <f aca="false">'ORÇ.GLOBAL P CAIXA'!O604</f>
        <v>0</v>
      </c>
      <c r="U605" s="172" t="n">
        <f aca="false">'ORÇ.GLOBAL P CAIXA'!P604</f>
        <v>0</v>
      </c>
      <c r="V605" s="173" t="n">
        <f aca="false">'ORÇ.GLOBAL P CAIXA'!E604</f>
        <v>0</v>
      </c>
      <c r="W605" s="173" t="n">
        <f aca="false">F605</f>
        <v>0</v>
      </c>
      <c r="X605" s="649"/>
      <c r="Y605" s="649"/>
      <c r="Z605" s="650"/>
      <c r="AB605" s="88"/>
      <c r="AC605" s="157" t="n">
        <f aca="false">IF(B605=0,AC604,IF(ISNONTEXT(B605)=TRUE(),INT(B605),INT(LEFT(B605,FIND(".",B605)-1))))</f>
        <v>3</v>
      </c>
      <c r="AD605" s="157" t="str">
        <f aca="false">IF(AD606=1,1,IF(B605&lt;&gt;0,1,IF(C605&lt;&gt;0,1,IF(D605&lt;&gt;0,1,IF(E605&lt;&gt;0,1,"")))))</f>
        <v/>
      </c>
      <c r="AE605" s="157" t="str">
        <f aca="false">IF(AC605=0," ",IF(AC605&lt;&gt;AC604,AC605," "))</f>
        <v> </v>
      </c>
      <c r="AF605" s="88"/>
      <c r="AG605" s="75" t="e">
        <f aca="false">IF(AC605&lt;&gt;AE605,(IF(N605=0,G605*(INFORMAÇÕES!$Q$69/INFORMAÇÕES!$Q$72),IF(N605="R",G605,0))),0)</f>
        <v>#DIV/0!</v>
      </c>
      <c r="AH605" s="75" t="e">
        <f aca="false">IF(AC605&lt;&gt;AE605,(IF(N605=0,G605*(INFORMAÇÕES!$Q$70/INFORMAÇÕES!$Q$72),IF(N605="C",G605,0))),0)</f>
        <v>#DIV/0!</v>
      </c>
      <c r="AI605" s="75" t="n">
        <f aca="false">IF(AC605&lt;&gt;AE605,(IF(N605=0,G605*INFORMAÇÕES!$U$115,IF(N605="CF",G605,0))),0)</f>
        <v>0</v>
      </c>
      <c r="AJ605" s="75" t="n">
        <f aca="false">IF(AC605&lt;&gt;AE605,(IF(N605=0,G605*INFORMAÇÕES!$U$116,IF(N605="O",G605,0))),0)</f>
        <v>0</v>
      </c>
      <c r="AK605" s="75" t="n">
        <f aca="false">IF(E605&lt;&gt;0,G605,0)</f>
        <v>0</v>
      </c>
      <c r="AL605" s="75" t="n">
        <f aca="false">IF(AC605&lt;&gt;AE605,(IF(N605=0,J605*(INFORMAÇÕES!$Q$89/INFORMAÇÕES!$Q$92),IF(N605="R",J605,0))),0)</f>
        <v>0</v>
      </c>
      <c r="AM605" s="75" t="n">
        <f aca="false">IF(AC605&lt;&gt;AE605,(IF(N605=0,J605*(INFORMAÇÕES!$Q$90/INFORMAÇÕES!$Q$92),IF(N605="C",J605,0))),0)</f>
        <v>0</v>
      </c>
      <c r="AN605" s="75" t="n">
        <f aca="false">IF(AC605&lt;&gt;AE605,(IF(N605="",J605*INFORMAÇÕES!$U$115,IF(N605="CF",J605,0))),0)</f>
        <v>0</v>
      </c>
      <c r="AO605" s="75" t="n">
        <f aca="false">IF(AC605&lt;&gt;AE605,(IF(N605="",J605*INFORMAÇÕES!$U$116,IF(N605="O",J605,0))),0)</f>
        <v>0</v>
      </c>
      <c r="AP605" s="75" t="n">
        <f aca="false">IF(H605&lt;&gt;0,J605,0)</f>
        <v>0</v>
      </c>
      <c r="AQ605" s="75" t="n">
        <f aca="false">IF(K605&lt;&gt;0,L605,0)</f>
        <v>0</v>
      </c>
    </row>
    <row r="606" s="174" customFormat="true" ht="14.25" hidden="false" customHeight="false" outlineLevel="0" collapsed="false">
      <c r="A606" s="159" t="n">
        <v>594</v>
      </c>
      <c r="B606" s="160" t="n">
        <f aca="false">R606</f>
        <v>0</v>
      </c>
      <c r="C606" s="161" t="n">
        <f aca="false">T606</f>
        <v>0</v>
      </c>
      <c r="D606" s="162" t="n">
        <f aca="false">U606</f>
        <v>0</v>
      </c>
      <c r="E606" s="163" t="n">
        <f aca="false">'ORÇ.GLOBAL P CAIXA'!E605</f>
        <v>0</v>
      </c>
      <c r="F606" s="163" t="n">
        <f aca="false">IF('ORÇ.GLOBAL EMPRESA'!G605&gt;0,'ORÇ.GLOBAL EMPRESA'!G605,'ORÇ.GLOBAL P CAIXA'!F605)</f>
        <v>0</v>
      </c>
      <c r="G606" s="163" t="n">
        <f aca="false">IF(E606&lt;&gt;0,ROUND(E606*F606,2),IF(AK606=0,(SUMIF($AC$13:$AC$1012,B606,$AK$13:$AK$1012)),AK606))</f>
        <v>0</v>
      </c>
      <c r="H606" s="163" t="n">
        <f aca="false">V606</f>
        <v>0</v>
      </c>
      <c r="I606" s="163" t="n">
        <f aca="false">W606</f>
        <v>0</v>
      </c>
      <c r="J606" s="163" t="n">
        <f aca="false">IF(H606&lt;&gt;0,ROUND(H606*I606,2),IF(AP606=0,(SUMIF($AC$13:$AC$1012,B606,$AP$13:$AP$1012)),AP606))</f>
        <v>0</v>
      </c>
      <c r="K606" s="163" t="n">
        <f aca="false">H606-E606</f>
        <v>0</v>
      </c>
      <c r="L606" s="163" t="n">
        <f aca="false">J606-G606</f>
        <v>0</v>
      </c>
      <c r="M606" s="645" t="str">
        <f aca="false">IF('ORÇ.GLOBAL P CAIXA'!H605&gt;0,'ORÇ.GLOBAL P CAIXA'!H605,"")</f>
        <v/>
      </c>
      <c r="N606" s="646" t="n">
        <f aca="false">'ORÇ.GLOBAL P CAIXA'!I605</f>
        <v>0</v>
      </c>
      <c r="O606" s="166" t="str">
        <f aca="false">S606</f>
        <v/>
      </c>
      <c r="P606" s="167"/>
      <c r="Q606" s="168" t="str">
        <f aca="false">IF(B606&gt;0,"ok","ocultar")</f>
        <v>ocultar</v>
      </c>
      <c r="R606" s="647" t="n">
        <f aca="false">'ORÇ.GLOBAL P CAIXA'!B605</f>
        <v>0</v>
      </c>
      <c r="S606" s="170" t="str">
        <f aca="false">IF('ORÇ.GLOBAL P CAIXA'!N605&lt;&gt;0,'ORÇ.GLOBAL P CAIXA'!N605,"")</f>
        <v/>
      </c>
      <c r="T606" s="648" t="n">
        <f aca="false">'ORÇ.GLOBAL P CAIXA'!O605</f>
        <v>0</v>
      </c>
      <c r="U606" s="172" t="n">
        <f aca="false">'ORÇ.GLOBAL P CAIXA'!P605</f>
        <v>0</v>
      </c>
      <c r="V606" s="173" t="n">
        <f aca="false">'ORÇ.GLOBAL P CAIXA'!E605</f>
        <v>0</v>
      </c>
      <c r="W606" s="173" t="n">
        <f aca="false">F606</f>
        <v>0</v>
      </c>
      <c r="X606" s="649"/>
      <c r="Y606" s="649"/>
      <c r="Z606" s="650"/>
      <c r="AB606" s="88"/>
      <c r="AC606" s="157" t="n">
        <f aca="false">IF(B606=0,AC605,IF(ISNONTEXT(B606)=TRUE(),INT(B606),INT(LEFT(B606,FIND(".",B606)-1))))</f>
        <v>3</v>
      </c>
      <c r="AD606" s="157" t="str">
        <f aca="false">IF(AD607=1,1,IF(B606&lt;&gt;0,1,IF(C606&lt;&gt;0,1,IF(D606&lt;&gt;0,1,IF(E606&lt;&gt;0,1,"")))))</f>
        <v/>
      </c>
      <c r="AE606" s="157" t="str">
        <f aca="false">IF(AC606=0," ",IF(AC606&lt;&gt;AC605,AC606," "))</f>
        <v> </v>
      </c>
      <c r="AF606" s="88"/>
      <c r="AG606" s="75" t="e">
        <f aca="false">IF(AC606&lt;&gt;AE606,(IF(N606=0,G606*(INFORMAÇÕES!$Q$69/INFORMAÇÕES!$Q$72),IF(N606="R",G606,0))),0)</f>
        <v>#DIV/0!</v>
      </c>
      <c r="AH606" s="75" t="e">
        <f aca="false">IF(AC606&lt;&gt;AE606,(IF(N606=0,G606*(INFORMAÇÕES!$Q$70/INFORMAÇÕES!$Q$72),IF(N606="C",G606,0))),0)</f>
        <v>#DIV/0!</v>
      </c>
      <c r="AI606" s="75" t="n">
        <f aca="false">IF(AC606&lt;&gt;AE606,(IF(N606=0,G606*INFORMAÇÕES!$U$115,IF(N606="CF",G606,0))),0)</f>
        <v>0</v>
      </c>
      <c r="AJ606" s="75" t="n">
        <f aca="false">IF(AC606&lt;&gt;AE606,(IF(N606=0,G606*INFORMAÇÕES!$U$116,IF(N606="O",G606,0))),0)</f>
        <v>0</v>
      </c>
      <c r="AK606" s="75" t="n">
        <f aca="false">IF(E606&lt;&gt;0,G606,0)</f>
        <v>0</v>
      </c>
      <c r="AL606" s="75" t="n">
        <f aca="false">IF(AC606&lt;&gt;AE606,(IF(N606=0,J606*(INFORMAÇÕES!$Q$89/INFORMAÇÕES!$Q$92),IF(N606="R",J606,0))),0)</f>
        <v>0</v>
      </c>
      <c r="AM606" s="75" t="n">
        <f aca="false">IF(AC606&lt;&gt;AE606,(IF(N606=0,J606*(INFORMAÇÕES!$Q$90/INFORMAÇÕES!$Q$92),IF(N606="C",J606,0))),0)</f>
        <v>0</v>
      </c>
      <c r="AN606" s="75" t="n">
        <f aca="false">IF(AC606&lt;&gt;AE606,(IF(N606="",J606*INFORMAÇÕES!$U$115,IF(N606="CF",J606,0))),0)</f>
        <v>0</v>
      </c>
      <c r="AO606" s="75" t="n">
        <f aca="false">IF(AC606&lt;&gt;AE606,(IF(N606="",J606*INFORMAÇÕES!$U$116,IF(N606="O",J606,0))),0)</f>
        <v>0</v>
      </c>
      <c r="AP606" s="75" t="n">
        <f aca="false">IF(H606&lt;&gt;0,J606,0)</f>
        <v>0</v>
      </c>
      <c r="AQ606" s="75" t="n">
        <f aca="false">IF(K606&lt;&gt;0,L606,0)</f>
        <v>0</v>
      </c>
    </row>
    <row r="607" s="174" customFormat="true" ht="14.25" hidden="false" customHeight="false" outlineLevel="0" collapsed="false">
      <c r="A607" s="159" t="n">
        <v>595</v>
      </c>
      <c r="B607" s="160" t="n">
        <f aca="false">R607</f>
        <v>0</v>
      </c>
      <c r="C607" s="161" t="n">
        <f aca="false">T607</f>
        <v>0</v>
      </c>
      <c r="D607" s="162" t="n">
        <f aca="false">U607</f>
        <v>0</v>
      </c>
      <c r="E607" s="163" t="n">
        <f aca="false">'ORÇ.GLOBAL P CAIXA'!E606</f>
        <v>0</v>
      </c>
      <c r="F607" s="163" t="n">
        <f aca="false">IF('ORÇ.GLOBAL EMPRESA'!G606&gt;0,'ORÇ.GLOBAL EMPRESA'!G606,'ORÇ.GLOBAL P CAIXA'!F606)</f>
        <v>0</v>
      </c>
      <c r="G607" s="163" t="n">
        <f aca="false">IF(E607&lt;&gt;0,ROUND(E607*F607,2),IF(AK607=0,(SUMIF($AC$13:$AC$1012,B607,$AK$13:$AK$1012)),AK607))</f>
        <v>0</v>
      </c>
      <c r="H607" s="163" t="n">
        <f aca="false">V607</f>
        <v>0</v>
      </c>
      <c r="I607" s="163" t="n">
        <f aca="false">W607</f>
        <v>0</v>
      </c>
      <c r="J607" s="163" t="n">
        <f aca="false">IF(H607&lt;&gt;0,ROUND(H607*I607,2),IF(AP607=0,(SUMIF($AC$13:$AC$1012,B607,$AP$13:$AP$1012)),AP607))</f>
        <v>0</v>
      </c>
      <c r="K607" s="163" t="n">
        <f aca="false">H607-E607</f>
        <v>0</v>
      </c>
      <c r="L607" s="163" t="n">
        <f aca="false">J607-G607</f>
        <v>0</v>
      </c>
      <c r="M607" s="645" t="str">
        <f aca="false">IF('ORÇ.GLOBAL P CAIXA'!H606&gt;0,'ORÇ.GLOBAL P CAIXA'!H606,"")</f>
        <v/>
      </c>
      <c r="N607" s="646" t="n">
        <f aca="false">'ORÇ.GLOBAL P CAIXA'!I606</f>
        <v>0</v>
      </c>
      <c r="O607" s="166" t="str">
        <f aca="false">S607</f>
        <v/>
      </c>
      <c r="P607" s="167"/>
      <c r="Q607" s="168" t="str">
        <f aca="false">IF(B607&gt;0,"ok","ocultar")</f>
        <v>ocultar</v>
      </c>
      <c r="R607" s="647" t="n">
        <f aca="false">'ORÇ.GLOBAL P CAIXA'!B606</f>
        <v>0</v>
      </c>
      <c r="S607" s="170" t="str">
        <f aca="false">IF('ORÇ.GLOBAL P CAIXA'!N606&lt;&gt;0,'ORÇ.GLOBAL P CAIXA'!N606,"")</f>
        <v/>
      </c>
      <c r="T607" s="648" t="n">
        <f aca="false">'ORÇ.GLOBAL P CAIXA'!O606</f>
        <v>0</v>
      </c>
      <c r="U607" s="172" t="n">
        <f aca="false">'ORÇ.GLOBAL P CAIXA'!P606</f>
        <v>0</v>
      </c>
      <c r="V607" s="173" t="n">
        <f aca="false">'ORÇ.GLOBAL P CAIXA'!E606</f>
        <v>0</v>
      </c>
      <c r="W607" s="173" t="n">
        <f aca="false">F607</f>
        <v>0</v>
      </c>
      <c r="X607" s="649"/>
      <c r="Y607" s="649"/>
      <c r="Z607" s="650"/>
      <c r="AB607" s="88"/>
      <c r="AC607" s="157" t="n">
        <f aca="false">IF(B607=0,AC606,IF(ISNONTEXT(B607)=TRUE(),INT(B607),INT(LEFT(B607,FIND(".",B607)-1))))</f>
        <v>3</v>
      </c>
      <c r="AD607" s="157" t="str">
        <f aca="false">IF(AD608=1,1,IF(B607&lt;&gt;0,1,IF(C607&lt;&gt;0,1,IF(D607&lt;&gt;0,1,IF(E607&lt;&gt;0,1,"")))))</f>
        <v/>
      </c>
      <c r="AE607" s="157" t="str">
        <f aca="false">IF(AC607=0," ",IF(AC607&lt;&gt;AC606,AC607," "))</f>
        <v> </v>
      </c>
      <c r="AF607" s="88"/>
      <c r="AG607" s="75" t="e">
        <f aca="false">IF(AC607&lt;&gt;AE607,(IF(N607=0,G607*(INFORMAÇÕES!$Q$69/INFORMAÇÕES!$Q$72),IF(N607="R",G607,0))),0)</f>
        <v>#DIV/0!</v>
      </c>
      <c r="AH607" s="75" t="e">
        <f aca="false">IF(AC607&lt;&gt;AE607,(IF(N607=0,G607*(INFORMAÇÕES!$Q$70/INFORMAÇÕES!$Q$72),IF(N607="C",G607,0))),0)</f>
        <v>#DIV/0!</v>
      </c>
      <c r="AI607" s="75" t="n">
        <f aca="false">IF(AC607&lt;&gt;AE607,(IF(N607=0,G607*INFORMAÇÕES!$U$115,IF(N607="CF",G607,0))),0)</f>
        <v>0</v>
      </c>
      <c r="AJ607" s="75" t="n">
        <f aca="false">IF(AC607&lt;&gt;AE607,(IF(N607=0,G607*INFORMAÇÕES!$U$116,IF(N607="O",G607,0))),0)</f>
        <v>0</v>
      </c>
      <c r="AK607" s="75" t="n">
        <f aca="false">IF(E607&lt;&gt;0,G607,0)</f>
        <v>0</v>
      </c>
      <c r="AL607" s="75" t="n">
        <f aca="false">IF(AC607&lt;&gt;AE607,(IF(N607=0,J607*(INFORMAÇÕES!$Q$89/INFORMAÇÕES!$Q$92),IF(N607="R",J607,0))),0)</f>
        <v>0</v>
      </c>
      <c r="AM607" s="75" t="n">
        <f aca="false">IF(AC607&lt;&gt;AE607,(IF(N607=0,J607*(INFORMAÇÕES!$Q$90/INFORMAÇÕES!$Q$92),IF(N607="C",J607,0))),0)</f>
        <v>0</v>
      </c>
      <c r="AN607" s="75" t="n">
        <f aca="false">IF(AC607&lt;&gt;AE607,(IF(N607="",J607*INFORMAÇÕES!$U$115,IF(N607="CF",J607,0))),0)</f>
        <v>0</v>
      </c>
      <c r="AO607" s="75" t="n">
        <f aca="false">IF(AC607&lt;&gt;AE607,(IF(N607="",J607*INFORMAÇÕES!$U$116,IF(N607="O",J607,0))),0)</f>
        <v>0</v>
      </c>
      <c r="AP607" s="75" t="n">
        <f aca="false">IF(H607&lt;&gt;0,J607,0)</f>
        <v>0</v>
      </c>
      <c r="AQ607" s="75" t="n">
        <f aca="false">IF(K607&lt;&gt;0,L607,0)</f>
        <v>0</v>
      </c>
    </row>
    <row r="608" s="174" customFormat="true" ht="14.25" hidden="false" customHeight="false" outlineLevel="0" collapsed="false">
      <c r="A608" s="159" t="n">
        <v>596</v>
      </c>
      <c r="B608" s="160" t="n">
        <f aca="false">R608</f>
        <v>0</v>
      </c>
      <c r="C608" s="161" t="n">
        <f aca="false">T608</f>
        <v>0</v>
      </c>
      <c r="D608" s="162" t="n">
        <f aca="false">U608</f>
        <v>0</v>
      </c>
      <c r="E608" s="163" t="n">
        <f aca="false">'ORÇ.GLOBAL P CAIXA'!E607</f>
        <v>0</v>
      </c>
      <c r="F608" s="163" t="n">
        <f aca="false">IF('ORÇ.GLOBAL EMPRESA'!G607&gt;0,'ORÇ.GLOBAL EMPRESA'!G607,'ORÇ.GLOBAL P CAIXA'!F607)</f>
        <v>0</v>
      </c>
      <c r="G608" s="163" t="n">
        <f aca="false">IF(E608&lt;&gt;0,ROUND(E608*F608,2),IF(AK608=0,(SUMIF($AC$13:$AC$1012,B608,$AK$13:$AK$1012)),AK608))</f>
        <v>0</v>
      </c>
      <c r="H608" s="163" t="n">
        <f aca="false">V608</f>
        <v>0</v>
      </c>
      <c r="I608" s="163" t="n">
        <f aca="false">W608</f>
        <v>0</v>
      </c>
      <c r="J608" s="163" t="n">
        <f aca="false">IF(H608&lt;&gt;0,ROUND(H608*I608,2),IF(AP608=0,(SUMIF($AC$13:$AC$1012,B608,$AP$13:$AP$1012)),AP608))</f>
        <v>0</v>
      </c>
      <c r="K608" s="163" t="n">
        <f aca="false">H608-E608</f>
        <v>0</v>
      </c>
      <c r="L608" s="163" t="n">
        <f aca="false">J608-G608</f>
        <v>0</v>
      </c>
      <c r="M608" s="645" t="str">
        <f aca="false">IF('ORÇ.GLOBAL P CAIXA'!H607&gt;0,'ORÇ.GLOBAL P CAIXA'!H607,"")</f>
        <v/>
      </c>
      <c r="N608" s="646" t="n">
        <f aca="false">'ORÇ.GLOBAL P CAIXA'!I607</f>
        <v>0</v>
      </c>
      <c r="O608" s="166" t="str">
        <f aca="false">S608</f>
        <v/>
      </c>
      <c r="P608" s="167"/>
      <c r="Q608" s="168" t="str">
        <f aca="false">IF(B608&gt;0,"ok","ocultar")</f>
        <v>ocultar</v>
      </c>
      <c r="R608" s="647" t="n">
        <f aca="false">'ORÇ.GLOBAL P CAIXA'!B607</f>
        <v>0</v>
      </c>
      <c r="S608" s="170" t="str">
        <f aca="false">IF('ORÇ.GLOBAL P CAIXA'!N607&lt;&gt;0,'ORÇ.GLOBAL P CAIXA'!N607,"")</f>
        <v/>
      </c>
      <c r="T608" s="648" t="n">
        <f aca="false">'ORÇ.GLOBAL P CAIXA'!O607</f>
        <v>0</v>
      </c>
      <c r="U608" s="172" t="n">
        <f aca="false">'ORÇ.GLOBAL P CAIXA'!P607</f>
        <v>0</v>
      </c>
      <c r="V608" s="173" t="n">
        <f aca="false">'ORÇ.GLOBAL P CAIXA'!E607</f>
        <v>0</v>
      </c>
      <c r="W608" s="173" t="n">
        <f aca="false">F608</f>
        <v>0</v>
      </c>
      <c r="X608" s="649"/>
      <c r="Y608" s="649"/>
      <c r="Z608" s="650"/>
      <c r="AB608" s="88"/>
      <c r="AC608" s="157" t="n">
        <f aca="false">IF(B608=0,AC607,IF(ISNONTEXT(B608)=TRUE(),INT(B608),INT(LEFT(B608,FIND(".",B608)-1))))</f>
        <v>3</v>
      </c>
      <c r="AD608" s="157" t="str">
        <f aca="false">IF(AD609=1,1,IF(B608&lt;&gt;0,1,IF(C608&lt;&gt;0,1,IF(D608&lt;&gt;0,1,IF(E608&lt;&gt;0,1,"")))))</f>
        <v/>
      </c>
      <c r="AE608" s="157" t="str">
        <f aca="false">IF(AC608=0," ",IF(AC608&lt;&gt;AC607,AC608," "))</f>
        <v> </v>
      </c>
      <c r="AF608" s="88"/>
      <c r="AG608" s="75" t="e">
        <f aca="false">IF(AC608&lt;&gt;AE608,(IF(N608=0,G608*(INFORMAÇÕES!$Q$69/INFORMAÇÕES!$Q$72),IF(N608="R",G608,0))),0)</f>
        <v>#DIV/0!</v>
      </c>
      <c r="AH608" s="75" t="e">
        <f aca="false">IF(AC608&lt;&gt;AE608,(IF(N608=0,G608*(INFORMAÇÕES!$Q$70/INFORMAÇÕES!$Q$72),IF(N608="C",G608,0))),0)</f>
        <v>#DIV/0!</v>
      </c>
      <c r="AI608" s="75" t="n">
        <f aca="false">IF(AC608&lt;&gt;AE608,(IF(N608=0,G608*INFORMAÇÕES!$U$115,IF(N608="CF",G608,0))),0)</f>
        <v>0</v>
      </c>
      <c r="AJ608" s="75" t="n">
        <f aca="false">IF(AC608&lt;&gt;AE608,(IF(N608=0,G608*INFORMAÇÕES!$U$116,IF(N608="O",G608,0))),0)</f>
        <v>0</v>
      </c>
      <c r="AK608" s="75" t="n">
        <f aca="false">IF(E608&lt;&gt;0,G608,0)</f>
        <v>0</v>
      </c>
      <c r="AL608" s="75" t="n">
        <f aca="false">IF(AC608&lt;&gt;AE608,(IF(N608=0,J608*(INFORMAÇÕES!$Q$89/INFORMAÇÕES!$Q$92),IF(N608="R",J608,0))),0)</f>
        <v>0</v>
      </c>
      <c r="AM608" s="75" t="n">
        <f aca="false">IF(AC608&lt;&gt;AE608,(IF(N608=0,J608*(INFORMAÇÕES!$Q$90/INFORMAÇÕES!$Q$92),IF(N608="C",J608,0))),0)</f>
        <v>0</v>
      </c>
      <c r="AN608" s="75" t="n">
        <f aca="false">IF(AC608&lt;&gt;AE608,(IF(N608="",J608*INFORMAÇÕES!$U$115,IF(N608="CF",J608,0))),0)</f>
        <v>0</v>
      </c>
      <c r="AO608" s="75" t="n">
        <f aca="false">IF(AC608&lt;&gt;AE608,(IF(N608="",J608*INFORMAÇÕES!$U$116,IF(N608="O",J608,0))),0)</f>
        <v>0</v>
      </c>
      <c r="AP608" s="75" t="n">
        <f aca="false">IF(H608&lt;&gt;0,J608,0)</f>
        <v>0</v>
      </c>
      <c r="AQ608" s="75" t="n">
        <f aca="false">IF(K608&lt;&gt;0,L608,0)</f>
        <v>0</v>
      </c>
    </row>
    <row r="609" s="174" customFormat="true" ht="14.25" hidden="false" customHeight="false" outlineLevel="0" collapsed="false">
      <c r="A609" s="159" t="n">
        <v>597</v>
      </c>
      <c r="B609" s="160" t="n">
        <f aca="false">R609</f>
        <v>0</v>
      </c>
      <c r="C609" s="161" t="n">
        <f aca="false">T609</f>
        <v>0</v>
      </c>
      <c r="D609" s="162" t="n">
        <f aca="false">U609</f>
        <v>0</v>
      </c>
      <c r="E609" s="163" t="n">
        <f aca="false">'ORÇ.GLOBAL P CAIXA'!E608</f>
        <v>0</v>
      </c>
      <c r="F609" s="163" t="n">
        <f aca="false">IF('ORÇ.GLOBAL EMPRESA'!G608&gt;0,'ORÇ.GLOBAL EMPRESA'!G608,'ORÇ.GLOBAL P CAIXA'!F608)</f>
        <v>0</v>
      </c>
      <c r="G609" s="163" t="n">
        <f aca="false">IF(E609&lt;&gt;0,ROUND(E609*F609,2),IF(AK609=0,(SUMIF($AC$13:$AC$1012,B609,$AK$13:$AK$1012)),AK609))</f>
        <v>0</v>
      </c>
      <c r="H609" s="163" t="n">
        <f aca="false">V609</f>
        <v>0</v>
      </c>
      <c r="I609" s="163" t="n">
        <f aca="false">W609</f>
        <v>0</v>
      </c>
      <c r="J609" s="163" t="n">
        <f aca="false">IF(H609&lt;&gt;0,ROUND(H609*I609,2),IF(AP609=0,(SUMIF($AC$13:$AC$1012,B609,$AP$13:$AP$1012)),AP609))</f>
        <v>0</v>
      </c>
      <c r="K609" s="163" t="n">
        <f aca="false">H609-E609</f>
        <v>0</v>
      </c>
      <c r="L609" s="163" t="n">
        <f aca="false">J609-G609</f>
        <v>0</v>
      </c>
      <c r="M609" s="645" t="str">
        <f aca="false">IF('ORÇ.GLOBAL P CAIXA'!H608&gt;0,'ORÇ.GLOBAL P CAIXA'!H608,"")</f>
        <v/>
      </c>
      <c r="N609" s="646" t="n">
        <f aca="false">'ORÇ.GLOBAL P CAIXA'!I608</f>
        <v>0</v>
      </c>
      <c r="O609" s="166" t="str">
        <f aca="false">S609</f>
        <v/>
      </c>
      <c r="P609" s="167"/>
      <c r="Q609" s="168" t="str">
        <f aca="false">IF(B609&gt;0,"ok","ocultar")</f>
        <v>ocultar</v>
      </c>
      <c r="R609" s="647" t="n">
        <f aca="false">'ORÇ.GLOBAL P CAIXA'!B608</f>
        <v>0</v>
      </c>
      <c r="S609" s="170" t="str">
        <f aca="false">IF('ORÇ.GLOBAL P CAIXA'!N608&lt;&gt;0,'ORÇ.GLOBAL P CAIXA'!N608,"")</f>
        <v/>
      </c>
      <c r="T609" s="648" t="n">
        <f aca="false">'ORÇ.GLOBAL P CAIXA'!O608</f>
        <v>0</v>
      </c>
      <c r="U609" s="172" t="n">
        <f aca="false">'ORÇ.GLOBAL P CAIXA'!P608</f>
        <v>0</v>
      </c>
      <c r="V609" s="173" t="n">
        <f aca="false">'ORÇ.GLOBAL P CAIXA'!E608</f>
        <v>0</v>
      </c>
      <c r="W609" s="173" t="n">
        <f aca="false">F609</f>
        <v>0</v>
      </c>
      <c r="X609" s="649"/>
      <c r="Y609" s="649"/>
      <c r="Z609" s="650"/>
      <c r="AB609" s="88"/>
      <c r="AC609" s="157" t="n">
        <f aca="false">IF(B609=0,AC608,IF(ISNONTEXT(B609)=TRUE(),INT(B609),INT(LEFT(B609,FIND(".",B609)-1))))</f>
        <v>3</v>
      </c>
      <c r="AD609" s="157" t="str">
        <f aca="false">IF(AD610=1,1,IF(B609&lt;&gt;0,1,IF(C609&lt;&gt;0,1,IF(D609&lt;&gt;0,1,IF(E609&lt;&gt;0,1,"")))))</f>
        <v/>
      </c>
      <c r="AE609" s="157" t="str">
        <f aca="false">IF(AC609=0," ",IF(AC609&lt;&gt;AC608,AC609," "))</f>
        <v> </v>
      </c>
      <c r="AF609" s="88"/>
      <c r="AG609" s="75" t="e">
        <f aca="false">IF(AC609&lt;&gt;AE609,(IF(N609=0,G609*(INFORMAÇÕES!$Q$69/INFORMAÇÕES!$Q$72),IF(N609="R",G609,0))),0)</f>
        <v>#DIV/0!</v>
      </c>
      <c r="AH609" s="75" t="e">
        <f aca="false">IF(AC609&lt;&gt;AE609,(IF(N609=0,G609*(INFORMAÇÕES!$Q$70/INFORMAÇÕES!$Q$72),IF(N609="C",G609,0))),0)</f>
        <v>#DIV/0!</v>
      </c>
      <c r="AI609" s="75" t="n">
        <f aca="false">IF(AC609&lt;&gt;AE609,(IF(N609=0,G609*INFORMAÇÕES!$U$115,IF(N609="CF",G609,0))),0)</f>
        <v>0</v>
      </c>
      <c r="AJ609" s="75" t="n">
        <f aca="false">IF(AC609&lt;&gt;AE609,(IF(N609=0,G609*INFORMAÇÕES!$U$116,IF(N609="O",G609,0))),0)</f>
        <v>0</v>
      </c>
      <c r="AK609" s="75" t="n">
        <f aca="false">IF(E609&lt;&gt;0,G609,0)</f>
        <v>0</v>
      </c>
      <c r="AL609" s="75" t="n">
        <f aca="false">IF(AC609&lt;&gt;AE609,(IF(N609=0,J609*(INFORMAÇÕES!$Q$89/INFORMAÇÕES!$Q$92),IF(N609="R",J609,0))),0)</f>
        <v>0</v>
      </c>
      <c r="AM609" s="75" t="n">
        <f aca="false">IF(AC609&lt;&gt;AE609,(IF(N609=0,J609*(INFORMAÇÕES!$Q$90/INFORMAÇÕES!$Q$92),IF(N609="C",J609,0))),0)</f>
        <v>0</v>
      </c>
      <c r="AN609" s="75" t="n">
        <f aca="false">IF(AC609&lt;&gt;AE609,(IF(N609="",J609*INFORMAÇÕES!$U$115,IF(N609="CF",J609,0))),0)</f>
        <v>0</v>
      </c>
      <c r="AO609" s="75" t="n">
        <f aca="false">IF(AC609&lt;&gt;AE609,(IF(N609="",J609*INFORMAÇÕES!$U$116,IF(N609="O",J609,0))),0)</f>
        <v>0</v>
      </c>
      <c r="AP609" s="75" t="n">
        <f aca="false">IF(H609&lt;&gt;0,J609,0)</f>
        <v>0</v>
      </c>
      <c r="AQ609" s="75" t="n">
        <f aca="false">IF(K609&lt;&gt;0,L609,0)</f>
        <v>0</v>
      </c>
    </row>
    <row r="610" s="174" customFormat="true" ht="14.25" hidden="false" customHeight="false" outlineLevel="0" collapsed="false">
      <c r="A610" s="159" t="n">
        <v>598</v>
      </c>
      <c r="B610" s="160" t="n">
        <f aca="false">R610</f>
        <v>0</v>
      </c>
      <c r="C610" s="161" t="n">
        <f aca="false">T610</f>
        <v>0</v>
      </c>
      <c r="D610" s="162" t="n">
        <f aca="false">U610</f>
        <v>0</v>
      </c>
      <c r="E610" s="163" t="n">
        <f aca="false">'ORÇ.GLOBAL P CAIXA'!E609</f>
        <v>0</v>
      </c>
      <c r="F610" s="163" t="n">
        <f aca="false">IF('ORÇ.GLOBAL EMPRESA'!G609&gt;0,'ORÇ.GLOBAL EMPRESA'!G609,'ORÇ.GLOBAL P CAIXA'!F609)</f>
        <v>0</v>
      </c>
      <c r="G610" s="163" t="n">
        <f aca="false">IF(E610&lt;&gt;0,ROUND(E610*F610,2),IF(AK610=0,(SUMIF($AC$13:$AC$1012,B610,$AK$13:$AK$1012)),AK610))</f>
        <v>0</v>
      </c>
      <c r="H610" s="163" t="n">
        <f aca="false">V610</f>
        <v>0</v>
      </c>
      <c r="I610" s="163" t="n">
        <f aca="false">W610</f>
        <v>0</v>
      </c>
      <c r="J610" s="163" t="n">
        <f aca="false">IF(H610&lt;&gt;0,ROUND(H610*I610,2),IF(AP610=0,(SUMIF($AC$13:$AC$1012,B610,$AP$13:$AP$1012)),AP610))</f>
        <v>0</v>
      </c>
      <c r="K610" s="163" t="n">
        <f aca="false">H610-E610</f>
        <v>0</v>
      </c>
      <c r="L610" s="163" t="n">
        <f aca="false">J610-G610</f>
        <v>0</v>
      </c>
      <c r="M610" s="645" t="str">
        <f aca="false">IF('ORÇ.GLOBAL P CAIXA'!H609&gt;0,'ORÇ.GLOBAL P CAIXA'!H609,"")</f>
        <v/>
      </c>
      <c r="N610" s="646" t="n">
        <f aca="false">'ORÇ.GLOBAL P CAIXA'!I609</f>
        <v>0</v>
      </c>
      <c r="O610" s="166" t="str">
        <f aca="false">S610</f>
        <v/>
      </c>
      <c r="P610" s="167"/>
      <c r="Q610" s="168" t="str">
        <f aca="false">IF(B610&gt;0,"ok","ocultar")</f>
        <v>ocultar</v>
      </c>
      <c r="R610" s="647" t="n">
        <f aca="false">'ORÇ.GLOBAL P CAIXA'!B609</f>
        <v>0</v>
      </c>
      <c r="S610" s="170" t="str">
        <f aca="false">IF('ORÇ.GLOBAL P CAIXA'!N609&lt;&gt;0,'ORÇ.GLOBAL P CAIXA'!N609,"")</f>
        <v/>
      </c>
      <c r="T610" s="648" t="n">
        <f aca="false">'ORÇ.GLOBAL P CAIXA'!O609</f>
        <v>0</v>
      </c>
      <c r="U610" s="172" t="n">
        <f aca="false">'ORÇ.GLOBAL P CAIXA'!P609</f>
        <v>0</v>
      </c>
      <c r="V610" s="173" t="n">
        <f aca="false">'ORÇ.GLOBAL P CAIXA'!E609</f>
        <v>0</v>
      </c>
      <c r="W610" s="173" t="n">
        <f aca="false">F610</f>
        <v>0</v>
      </c>
      <c r="X610" s="649"/>
      <c r="Y610" s="649"/>
      <c r="Z610" s="650"/>
      <c r="AB610" s="88"/>
      <c r="AC610" s="157" t="n">
        <f aca="false">IF(B610=0,AC609,IF(ISNONTEXT(B610)=TRUE(),INT(B610),INT(LEFT(B610,FIND(".",B610)-1))))</f>
        <v>3</v>
      </c>
      <c r="AD610" s="157" t="str">
        <f aca="false">IF(AD611=1,1,IF(B610&lt;&gt;0,1,IF(C610&lt;&gt;0,1,IF(D610&lt;&gt;0,1,IF(E610&lt;&gt;0,1,"")))))</f>
        <v/>
      </c>
      <c r="AE610" s="157" t="str">
        <f aca="false">IF(AC610=0," ",IF(AC610&lt;&gt;AC609,AC610," "))</f>
        <v> </v>
      </c>
      <c r="AF610" s="88"/>
      <c r="AG610" s="75" t="e">
        <f aca="false">IF(AC610&lt;&gt;AE610,(IF(N610=0,G610*(INFORMAÇÕES!$Q$69/INFORMAÇÕES!$Q$72),IF(N610="R",G610,0))),0)</f>
        <v>#DIV/0!</v>
      </c>
      <c r="AH610" s="75" t="e">
        <f aca="false">IF(AC610&lt;&gt;AE610,(IF(N610=0,G610*(INFORMAÇÕES!$Q$70/INFORMAÇÕES!$Q$72),IF(N610="C",G610,0))),0)</f>
        <v>#DIV/0!</v>
      </c>
      <c r="AI610" s="75" t="n">
        <f aca="false">IF(AC610&lt;&gt;AE610,(IF(N610=0,G610*INFORMAÇÕES!$U$115,IF(N610="CF",G610,0))),0)</f>
        <v>0</v>
      </c>
      <c r="AJ610" s="75" t="n">
        <f aca="false">IF(AC610&lt;&gt;AE610,(IF(N610=0,G610*INFORMAÇÕES!$U$116,IF(N610="O",G610,0))),0)</f>
        <v>0</v>
      </c>
      <c r="AK610" s="75" t="n">
        <f aca="false">IF(E610&lt;&gt;0,G610,0)</f>
        <v>0</v>
      </c>
      <c r="AL610" s="75" t="n">
        <f aca="false">IF(AC610&lt;&gt;AE610,(IF(N610=0,J610*(INFORMAÇÕES!$Q$89/INFORMAÇÕES!$Q$92),IF(N610="R",J610,0))),0)</f>
        <v>0</v>
      </c>
      <c r="AM610" s="75" t="n">
        <f aca="false">IF(AC610&lt;&gt;AE610,(IF(N610=0,J610*(INFORMAÇÕES!$Q$90/INFORMAÇÕES!$Q$92),IF(N610="C",J610,0))),0)</f>
        <v>0</v>
      </c>
      <c r="AN610" s="75" t="n">
        <f aca="false">IF(AC610&lt;&gt;AE610,(IF(N610="",J610*INFORMAÇÕES!$U$115,IF(N610="CF",J610,0))),0)</f>
        <v>0</v>
      </c>
      <c r="AO610" s="75" t="n">
        <f aca="false">IF(AC610&lt;&gt;AE610,(IF(N610="",J610*INFORMAÇÕES!$U$116,IF(N610="O",J610,0))),0)</f>
        <v>0</v>
      </c>
      <c r="AP610" s="75" t="n">
        <f aca="false">IF(H610&lt;&gt;0,J610,0)</f>
        <v>0</v>
      </c>
      <c r="AQ610" s="75" t="n">
        <f aca="false">IF(K610&lt;&gt;0,L610,0)</f>
        <v>0</v>
      </c>
    </row>
    <row r="611" s="174" customFormat="true" ht="14.25" hidden="false" customHeight="false" outlineLevel="0" collapsed="false">
      <c r="A611" s="159" t="n">
        <v>599</v>
      </c>
      <c r="B611" s="160" t="n">
        <f aca="false">R611</f>
        <v>0</v>
      </c>
      <c r="C611" s="161" t="n">
        <f aca="false">T611</f>
        <v>0</v>
      </c>
      <c r="D611" s="162" t="n">
        <f aca="false">U611</f>
        <v>0</v>
      </c>
      <c r="E611" s="163" t="n">
        <f aca="false">'ORÇ.GLOBAL P CAIXA'!E610</f>
        <v>0</v>
      </c>
      <c r="F611" s="163" t="n">
        <f aca="false">IF('ORÇ.GLOBAL EMPRESA'!G610&gt;0,'ORÇ.GLOBAL EMPRESA'!G610,'ORÇ.GLOBAL P CAIXA'!F610)</f>
        <v>0</v>
      </c>
      <c r="G611" s="163" t="n">
        <f aca="false">IF(E611&lt;&gt;0,ROUND(E611*F611,2),IF(AK611=0,(SUMIF($AC$13:$AC$1012,B611,$AK$13:$AK$1012)),AK611))</f>
        <v>0</v>
      </c>
      <c r="H611" s="163" t="n">
        <f aca="false">V611</f>
        <v>0</v>
      </c>
      <c r="I611" s="163" t="n">
        <f aca="false">W611</f>
        <v>0</v>
      </c>
      <c r="J611" s="163" t="n">
        <f aca="false">IF(H611&lt;&gt;0,ROUND(H611*I611,2),IF(AP611=0,(SUMIF($AC$13:$AC$1012,B611,$AP$13:$AP$1012)),AP611))</f>
        <v>0</v>
      </c>
      <c r="K611" s="163" t="n">
        <f aca="false">H611-E611</f>
        <v>0</v>
      </c>
      <c r="L611" s="163" t="n">
        <f aca="false">J611-G611</f>
        <v>0</v>
      </c>
      <c r="M611" s="645" t="str">
        <f aca="false">IF('ORÇ.GLOBAL P CAIXA'!H610&gt;0,'ORÇ.GLOBAL P CAIXA'!H610,"")</f>
        <v/>
      </c>
      <c r="N611" s="646" t="n">
        <f aca="false">'ORÇ.GLOBAL P CAIXA'!I610</f>
        <v>0</v>
      </c>
      <c r="O611" s="166" t="str">
        <f aca="false">S611</f>
        <v/>
      </c>
      <c r="P611" s="167"/>
      <c r="Q611" s="168" t="str">
        <f aca="false">IF(B611&gt;0,"ok","ocultar")</f>
        <v>ocultar</v>
      </c>
      <c r="R611" s="647" t="n">
        <f aca="false">'ORÇ.GLOBAL P CAIXA'!B610</f>
        <v>0</v>
      </c>
      <c r="S611" s="170" t="str">
        <f aca="false">IF('ORÇ.GLOBAL P CAIXA'!N610&lt;&gt;0,'ORÇ.GLOBAL P CAIXA'!N610,"")</f>
        <v/>
      </c>
      <c r="T611" s="648" t="n">
        <f aca="false">'ORÇ.GLOBAL P CAIXA'!O610</f>
        <v>0</v>
      </c>
      <c r="U611" s="172" t="n">
        <f aca="false">'ORÇ.GLOBAL P CAIXA'!P610</f>
        <v>0</v>
      </c>
      <c r="V611" s="173" t="n">
        <f aca="false">'ORÇ.GLOBAL P CAIXA'!E610</f>
        <v>0</v>
      </c>
      <c r="W611" s="173" t="n">
        <f aca="false">F611</f>
        <v>0</v>
      </c>
      <c r="X611" s="649"/>
      <c r="Y611" s="649"/>
      <c r="Z611" s="650"/>
      <c r="AB611" s="88"/>
      <c r="AC611" s="157" t="n">
        <f aca="false">IF(B611=0,AC610,IF(ISNONTEXT(B611)=TRUE(),INT(B611),INT(LEFT(B611,FIND(".",B611)-1))))</f>
        <v>3</v>
      </c>
      <c r="AD611" s="157" t="str">
        <f aca="false">IF(AD612=1,1,IF(B611&lt;&gt;0,1,IF(C611&lt;&gt;0,1,IF(D611&lt;&gt;0,1,IF(E611&lt;&gt;0,1,"")))))</f>
        <v/>
      </c>
      <c r="AE611" s="157" t="str">
        <f aca="false">IF(AC611=0," ",IF(AC611&lt;&gt;AC610,AC611," "))</f>
        <v> </v>
      </c>
      <c r="AF611" s="88"/>
      <c r="AG611" s="75" t="e">
        <f aca="false">IF(AC611&lt;&gt;AE611,(IF(N611=0,G611*(INFORMAÇÕES!$Q$69/INFORMAÇÕES!$Q$72),IF(N611="R",G611,0))),0)</f>
        <v>#DIV/0!</v>
      </c>
      <c r="AH611" s="75" t="e">
        <f aca="false">IF(AC611&lt;&gt;AE611,(IF(N611=0,G611*(INFORMAÇÕES!$Q$70/INFORMAÇÕES!$Q$72),IF(N611="C",G611,0))),0)</f>
        <v>#DIV/0!</v>
      </c>
      <c r="AI611" s="75" t="n">
        <f aca="false">IF(AC611&lt;&gt;AE611,(IF(N611=0,G611*INFORMAÇÕES!$U$115,IF(N611="CF",G611,0))),0)</f>
        <v>0</v>
      </c>
      <c r="AJ611" s="75" t="n">
        <f aca="false">IF(AC611&lt;&gt;AE611,(IF(N611=0,G611*INFORMAÇÕES!$U$116,IF(N611="O",G611,0))),0)</f>
        <v>0</v>
      </c>
      <c r="AK611" s="75" t="n">
        <f aca="false">IF(E611&lt;&gt;0,G611,0)</f>
        <v>0</v>
      </c>
      <c r="AL611" s="75" t="n">
        <f aca="false">IF(AC611&lt;&gt;AE611,(IF(N611=0,J611*(INFORMAÇÕES!$Q$89/INFORMAÇÕES!$Q$92),IF(N611="R",J611,0))),0)</f>
        <v>0</v>
      </c>
      <c r="AM611" s="75" t="n">
        <f aca="false">IF(AC611&lt;&gt;AE611,(IF(N611=0,J611*(INFORMAÇÕES!$Q$90/INFORMAÇÕES!$Q$92),IF(N611="C",J611,0))),0)</f>
        <v>0</v>
      </c>
      <c r="AN611" s="75" t="n">
        <f aca="false">IF(AC611&lt;&gt;AE611,(IF(N611="",J611*INFORMAÇÕES!$U$115,IF(N611="CF",J611,0))),0)</f>
        <v>0</v>
      </c>
      <c r="AO611" s="75" t="n">
        <f aca="false">IF(AC611&lt;&gt;AE611,(IF(N611="",J611*INFORMAÇÕES!$U$116,IF(N611="O",J611,0))),0)</f>
        <v>0</v>
      </c>
      <c r="AP611" s="75" t="n">
        <f aca="false">IF(H611&lt;&gt;0,J611,0)</f>
        <v>0</v>
      </c>
      <c r="AQ611" s="75" t="n">
        <f aca="false">IF(K611&lt;&gt;0,L611,0)</f>
        <v>0</v>
      </c>
    </row>
    <row r="612" s="174" customFormat="true" ht="14.25" hidden="false" customHeight="false" outlineLevel="0" collapsed="false">
      <c r="A612" s="159" t="n">
        <v>600</v>
      </c>
      <c r="B612" s="160" t="n">
        <f aca="false">R612</f>
        <v>0</v>
      </c>
      <c r="C612" s="161" t="n">
        <f aca="false">T612</f>
        <v>0</v>
      </c>
      <c r="D612" s="162" t="n">
        <f aca="false">U612</f>
        <v>0</v>
      </c>
      <c r="E612" s="163" t="n">
        <f aca="false">'ORÇ.GLOBAL P CAIXA'!E611</f>
        <v>0</v>
      </c>
      <c r="F612" s="163" t="n">
        <f aca="false">IF('ORÇ.GLOBAL EMPRESA'!G611&gt;0,'ORÇ.GLOBAL EMPRESA'!G611,'ORÇ.GLOBAL P CAIXA'!F611)</f>
        <v>0</v>
      </c>
      <c r="G612" s="163" t="n">
        <f aca="false">IF(E612&lt;&gt;0,ROUND(E612*F612,2),IF(AK612=0,(SUMIF($AC$13:$AC$1012,B612,$AK$13:$AK$1012)),AK612))</f>
        <v>0</v>
      </c>
      <c r="H612" s="163" t="n">
        <f aca="false">V612</f>
        <v>0</v>
      </c>
      <c r="I612" s="163" t="n">
        <f aca="false">W612</f>
        <v>0</v>
      </c>
      <c r="J612" s="163" t="n">
        <f aca="false">IF(H612&lt;&gt;0,ROUND(H612*I612,2),IF(AP612=0,(SUMIF($AC$13:$AC$1012,B612,$AP$13:$AP$1012)),AP612))</f>
        <v>0</v>
      </c>
      <c r="K612" s="163" t="n">
        <f aca="false">H612-E612</f>
        <v>0</v>
      </c>
      <c r="L612" s="163" t="n">
        <f aca="false">J612-G612</f>
        <v>0</v>
      </c>
      <c r="M612" s="645" t="str">
        <f aca="false">IF('ORÇ.GLOBAL P CAIXA'!H611&gt;0,'ORÇ.GLOBAL P CAIXA'!H611,"")</f>
        <v/>
      </c>
      <c r="N612" s="646" t="n">
        <f aca="false">'ORÇ.GLOBAL P CAIXA'!I611</f>
        <v>0</v>
      </c>
      <c r="O612" s="166" t="str">
        <f aca="false">S612</f>
        <v/>
      </c>
      <c r="P612" s="167"/>
      <c r="Q612" s="168" t="str">
        <f aca="false">IF(B612&gt;0,"ok","ocultar")</f>
        <v>ocultar</v>
      </c>
      <c r="R612" s="647" t="n">
        <f aca="false">'ORÇ.GLOBAL P CAIXA'!B611</f>
        <v>0</v>
      </c>
      <c r="S612" s="170" t="str">
        <f aca="false">IF('ORÇ.GLOBAL P CAIXA'!N611&lt;&gt;0,'ORÇ.GLOBAL P CAIXA'!N611,"")</f>
        <v/>
      </c>
      <c r="T612" s="648" t="n">
        <f aca="false">'ORÇ.GLOBAL P CAIXA'!O611</f>
        <v>0</v>
      </c>
      <c r="U612" s="172" t="n">
        <f aca="false">'ORÇ.GLOBAL P CAIXA'!P611</f>
        <v>0</v>
      </c>
      <c r="V612" s="173" t="n">
        <f aca="false">'ORÇ.GLOBAL P CAIXA'!E611</f>
        <v>0</v>
      </c>
      <c r="W612" s="173" t="n">
        <f aca="false">F612</f>
        <v>0</v>
      </c>
      <c r="X612" s="649"/>
      <c r="Y612" s="649"/>
      <c r="Z612" s="650"/>
      <c r="AB612" s="88"/>
      <c r="AC612" s="157" t="n">
        <f aca="false">IF(B612=0,AC611,IF(ISNONTEXT(B612)=TRUE(),INT(B612),INT(LEFT(B612,FIND(".",B612)-1))))</f>
        <v>3</v>
      </c>
      <c r="AD612" s="157" t="str">
        <f aca="false">IF(AD613=1,1,IF(B612&lt;&gt;0,1,IF(C612&lt;&gt;0,1,IF(D612&lt;&gt;0,1,IF(E612&lt;&gt;0,1,"")))))</f>
        <v/>
      </c>
      <c r="AE612" s="157" t="str">
        <f aca="false">IF(AC612=0," ",IF(AC612&lt;&gt;AC611,AC612," "))</f>
        <v> </v>
      </c>
      <c r="AF612" s="88"/>
      <c r="AG612" s="75" t="e">
        <f aca="false">IF(AC612&lt;&gt;AE612,(IF(N612=0,G612*(INFORMAÇÕES!$Q$69/INFORMAÇÕES!$Q$72),IF(N612="R",G612,0))),0)</f>
        <v>#DIV/0!</v>
      </c>
      <c r="AH612" s="75" t="e">
        <f aca="false">IF(AC612&lt;&gt;AE612,(IF(N612=0,G612*(INFORMAÇÕES!$Q$70/INFORMAÇÕES!$Q$72),IF(N612="C",G612,0))),0)</f>
        <v>#DIV/0!</v>
      </c>
      <c r="AI612" s="75" t="n">
        <f aca="false">IF(AC612&lt;&gt;AE612,(IF(N612=0,G612*INFORMAÇÕES!$U$115,IF(N612="CF",G612,0))),0)</f>
        <v>0</v>
      </c>
      <c r="AJ612" s="75" t="n">
        <f aca="false">IF(AC612&lt;&gt;AE612,(IF(N612=0,G612*INFORMAÇÕES!$U$116,IF(N612="O",G612,0))),0)</f>
        <v>0</v>
      </c>
      <c r="AK612" s="75" t="n">
        <f aca="false">IF(E612&lt;&gt;0,G612,0)</f>
        <v>0</v>
      </c>
      <c r="AL612" s="75" t="n">
        <f aca="false">IF(AC612&lt;&gt;AE612,(IF(N612=0,J612*(INFORMAÇÕES!$Q$89/INFORMAÇÕES!$Q$92),IF(N612="R",J612,0))),0)</f>
        <v>0</v>
      </c>
      <c r="AM612" s="75" t="n">
        <f aca="false">IF(AC612&lt;&gt;AE612,(IF(N612=0,J612*(INFORMAÇÕES!$Q$90/INFORMAÇÕES!$Q$92),IF(N612="C",J612,0))),0)</f>
        <v>0</v>
      </c>
      <c r="AN612" s="75" t="n">
        <f aca="false">IF(AC612&lt;&gt;AE612,(IF(N612="",J612*INFORMAÇÕES!$U$115,IF(N612="CF",J612,0))),0)</f>
        <v>0</v>
      </c>
      <c r="AO612" s="75" t="n">
        <f aca="false">IF(AC612&lt;&gt;AE612,(IF(N612="",J612*INFORMAÇÕES!$U$116,IF(N612="O",J612,0))),0)</f>
        <v>0</v>
      </c>
      <c r="AP612" s="75" t="n">
        <f aca="false">IF(H612&lt;&gt;0,J612,0)</f>
        <v>0</v>
      </c>
      <c r="AQ612" s="75" t="n">
        <f aca="false">IF(K612&lt;&gt;0,L612,0)</f>
        <v>0</v>
      </c>
    </row>
    <row r="613" s="174" customFormat="true" ht="14.25" hidden="false" customHeight="false" outlineLevel="0" collapsed="false">
      <c r="A613" s="159" t="n">
        <v>601</v>
      </c>
      <c r="B613" s="160" t="n">
        <f aca="false">R613</f>
        <v>0</v>
      </c>
      <c r="C613" s="161" t="n">
        <f aca="false">T613</f>
        <v>0</v>
      </c>
      <c r="D613" s="162" t="n">
        <f aca="false">U613</f>
        <v>0</v>
      </c>
      <c r="E613" s="163" t="n">
        <f aca="false">'ORÇ.GLOBAL P CAIXA'!E612</f>
        <v>0</v>
      </c>
      <c r="F613" s="163" t="n">
        <f aca="false">IF('ORÇ.GLOBAL EMPRESA'!G612&gt;0,'ORÇ.GLOBAL EMPRESA'!G612,'ORÇ.GLOBAL P CAIXA'!F612)</f>
        <v>0</v>
      </c>
      <c r="G613" s="163" t="n">
        <f aca="false">IF(E613&lt;&gt;0,ROUND(E613*F613,2),IF(AK613=0,(SUMIF($AC$13:$AC$1012,B613,$AK$13:$AK$1012)),AK613))</f>
        <v>0</v>
      </c>
      <c r="H613" s="163" t="n">
        <f aca="false">V613</f>
        <v>0</v>
      </c>
      <c r="I613" s="163" t="n">
        <f aca="false">W613</f>
        <v>0</v>
      </c>
      <c r="J613" s="163" t="n">
        <f aca="false">IF(H613&lt;&gt;0,ROUND(H613*I613,2),IF(AP613=0,(SUMIF($AC$13:$AC$1012,B613,$AP$13:$AP$1012)),AP613))</f>
        <v>0</v>
      </c>
      <c r="K613" s="163" t="n">
        <f aca="false">H613-E613</f>
        <v>0</v>
      </c>
      <c r="L613" s="163" t="n">
        <f aca="false">J613-G613</f>
        <v>0</v>
      </c>
      <c r="M613" s="645" t="str">
        <f aca="false">IF('ORÇ.GLOBAL P CAIXA'!H612&gt;0,'ORÇ.GLOBAL P CAIXA'!H612,"")</f>
        <v/>
      </c>
      <c r="N613" s="646" t="n">
        <f aca="false">'ORÇ.GLOBAL P CAIXA'!I612</f>
        <v>0</v>
      </c>
      <c r="O613" s="166" t="str">
        <f aca="false">S613</f>
        <v/>
      </c>
      <c r="P613" s="167"/>
      <c r="Q613" s="168" t="str">
        <f aca="false">IF(B613&gt;0,"ok","ocultar")</f>
        <v>ocultar</v>
      </c>
      <c r="R613" s="647" t="n">
        <f aca="false">'ORÇ.GLOBAL P CAIXA'!B612</f>
        <v>0</v>
      </c>
      <c r="S613" s="170" t="str">
        <f aca="false">IF('ORÇ.GLOBAL P CAIXA'!N612&lt;&gt;0,'ORÇ.GLOBAL P CAIXA'!N612,"")</f>
        <v/>
      </c>
      <c r="T613" s="648" t="n">
        <f aca="false">'ORÇ.GLOBAL P CAIXA'!O612</f>
        <v>0</v>
      </c>
      <c r="U613" s="172" t="n">
        <f aca="false">'ORÇ.GLOBAL P CAIXA'!P612</f>
        <v>0</v>
      </c>
      <c r="V613" s="173" t="n">
        <f aca="false">'ORÇ.GLOBAL P CAIXA'!E612</f>
        <v>0</v>
      </c>
      <c r="W613" s="173" t="n">
        <f aca="false">F613</f>
        <v>0</v>
      </c>
      <c r="X613" s="649"/>
      <c r="Y613" s="649"/>
      <c r="Z613" s="650"/>
      <c r="AB613" s="88"/>
      <c r="AC613" s="157" t="n">
        <f aca="false">IF(B613=0,AC612,IF(ISNONTEXT(B613)=TRUE(),INT(B613),INT(LEFT(B613,FIND(".",B613)-1))))</f>
        <v>3</v>
      </c>
      <c r="AD613" s="157" t="str">
        <f aca="false">IF(AD614=1,1,IF(B613&lt;&gt;0,1,IF(C613&lt;&gt;0,1,IF(D613&lt;&gt;0,1,IF(E613&lt;&gt;0,1,"")))))</f>
        <v/>
      </c>
      <c r="AE613" s="157" t="str">
        <f aca="false">IF(AC613=0," ",IF(AC613&lt;&gt;AC612,AC613," "))</f>
        <v> </v>
      </c>
      <c r="AF613" s="88"/>
      <c r="AG613" s="75" t="e">
        <f aca="false">IF(AC613&lt;&gt;AE613,(IF(N613=0,G613*(INFORMAÇÕES!$Q$69/INFORMAÇÕES!$Q$72),IF(N613="R",G613,0))),0)</f>
        <v>#DIV/0!</v>
      </c>
      <c r="AH613" s="75" t="e">
        <f aca="false">IF(AC613&lt;&gt;AE613,(IF(N613=0,G613*(INFORMAÇÕES!$Q$70/INFORMAÇÕES!$Q$72),IF(N613="C",G613,0))),0)</f>
        <v>#DIV/0!</v>
      </c>
      <c r="AI613" s="75" t="n">
        <f aca="false">IF(AC613&lt;&gt;AE613,(IF(N613=0,G613*INFORMAÇÕES!$U$115,IF(N613="CF",G613,0))),0)</f>
        <v>0</v>
      </c>
      <c r="AJ613" s="75" t="n">
        <f aca="false">IF(AC613&lt;&gt;AE613,(IF(N613=0,G613*INFORMAÇÕES!$U$116,IF(N613="O",G613,0))),0)</f>
        <v>0</v>
      </c>
      <c r="AK613" s="75" t="n">
        <f aca="false">IF(E613&lt;&gt;0,G613,0)</f>
        <v>0</v>
      </c>
      <c r="AL613" s="75" t="n">
        <f aca="false">IF(AC613&lt;&gt;AE613,(IF(N613=0,J613*(INFORMAÇÕES!$Q$89/INFORMAÇÕES!$Q$92),IF(N613="R",J613,0))),0)</f>
        <v>0</v>
      </c>
      <c r="AM613" s="75" t="n">
        <f aca="false">IF(AC613&lt;&gt;AE613,(IF(N613=0,J613*(INFORMAÇÕES!$Q$90/INFORMAÇÕES!$Q$92),IF(N613="C",J613,0))),0)</f>
        <v>0</v>
      </c>
      <c r="AN613" s="75" t="n">
        <f aca="false">IF(AC613&lt;&gt;AE613,(IF(N613="",J613*INFORMAÇÕES!$U$115,IF(N613="CF",J613,0))),0)</f>
        <v>0</v>
      </c>
      <c r="AO613" s="75" t="n">
        <f aca="false">IF(AC613&lt;&gt;AE613,(IF(N613="",J613*INFORMAÇÕES!$U$116,IF(N613="O",J613,0))),0)</f>
        <v>0</v>
      </c>
      <c r="AP613" s="75" t="n">
        <f aca="false">IF(H613&lt;&gt;0,J613,0)</f>
        <v>0</v>
      </c>
      <c r="AQ613" s="75" t="n">
        <f aca="false">IF(K613&lt;&gt;0,L613,0)</f>
        <v>0</v>
      </c>
    </row>
    <row r="614" s="174" customFormat="true" ht="14.25" hidden="false" customHeight="false" outlineLevel="0" collapsed="false">
      <c r="A614" s="159" t="n">
        <v>602</v>
      </c>
      <c r="B614" s="160" t="n">
        <f aca="false">R614</f>
        <v>0</v>
      </c>
      <c r="C614" s="161" t="n">
        <f aca="false">T614</f>
        <v>0</v>
      </c>
      <c r="D614" s="162" t="n">
        <f aca="false">U614</f>
        <v>0</v>
      </c>
      <c r="E614" s="163" t="n">
        <f aca="false">'ORÇ.GLOBAL P CAIXA'!E613</f>
        <v>0</v>
      </c>
      <c r="F614" s="163" t="n">
        <f aca="false">IF('ORÇ.GLOBAL EMPRESA'!G613&gt;0,'ORÇ.GLOBAL EMPRESA'!G613,'ORÇ.GLOBAL P CAIXA'!F613)</f>
        <v>0</v>
      </c>
      <c r="G614" s="163" t="n">
        <f aca="false">IF(E614&lt;&gt;0,ROUND(E614*F614,2),IF(AK614=0,(SUMIF($AC$13:$AC$1012,B614,$AK$13:$AK$1012)),AK614))</f>
        <v>0</v>
      </c>
      <c r="H614" s="163" t="n">
        <f aca="false">V614</f>
        <v>0</v>
      </c>
      <c r="I614" s="163" t="n">
        <f aca="false">W614</f>
        <v>0</v>
      </c>
      <c r="J614" s="163" t="n">
        <f aca="false">IF(H614&lt;&gt;0,ROUND(H614*I614,2),IF(AP614=0,(SUMIF($AC$13:$AC$1012,B614,$AP$13:$AP$1012)),AP614))</f>
        <v>0</v>
      </c>
      <c r="K614" s="163" t="n">
        <f aca="false">H614-E614</f>
        <v>0</v>
      </c>
      <c r="L614" s="163" t="n">
        <f aca="false">J614-G614</f>
        <v>0</v>
      </c>
      <c r="M614" s="645" t="str">
        <f aca="false">IF('ORÇ.GLOBAL P CAIXA'!H613&gt;0,'ORÇ.GLOBAL P CAIXA'!H613,"")</f>
        <v/>
      </c>
      <c r="N614" s="646" t="n">
        <f aca="false">'ORÇ.GLOBAL P CAIXA'!I613</f>
        <v>0</v>
      </c>
      <c r="O614" s="166" t="str">
        <f aca="false">S614</f>
        <v/>
      </c>
      <c r="P614" s="167"/>
      <c r="Q614" s="168" t="str">
        <f aca="false">IF(B614&gt;0,"ok","ocultar")</f>
        <v>ocultar</v>
      </c>
      <c r="R614" s="647" t="n">
        <f aca="false">'ORÇ.GLOBAL P CAIXA'!B613</f>
        <v>0</v>
      </c>
      <c r="S614" s="170" t="str">
        <f aca="false">IF('ORÇ.GLOBAL P CAIXA'!N613&lt;&gt;0,'ORÇ.GLOBAL P CAIXA'!N613,"")</f>
        <v/>
      </c>
      <c r="T614" s="648" t="n">
        <f aca="false">'ORÇ.GLOBAL P CAIXA'!O613</f>
        <v>0</v>
      </c>
      <c r="U614" s="172" t="n">
        <f aca="false">'ORÇ.GLOBAL P CAIXA'!P613</f>
        <v>0</v>
      </c>
      <c r="V614" s="173" t="n">
        <f aca="false">'ORÇ.GLOBAL P CAIXA'!E613</f>
        <v>0</v>
      </c>
      <c r="W614" s="173" t="n">
        <f aca="false">F614</f>
        <v>0</v>
      </c>
      <c r="X614" s="649"/>
      <c r="Y614" s="649"/>
      <c r="Z614" s="650"/>
      <c r="AB614" s="88"/>
      <c r="AC614" s="157" t="n">
        <f aca="false">IF(B614=0,AC613,IF(ISNONTEXT(B614)=TRUE(),INT(B614),INT(LEFT(B614,FIND(".",B614)-1))))</f>
        <v>3</v>
      </c>
      <c r="AD614" s="157" t="str">
        <f aca="false">IF(AD615=1,1,IF(B614&lt;&gt;0,1,IF(C614&lt;&gt;0,1,IF(D614&lt;&gt;0,1,IF(E614&lt;&gt;0,1,"")))))</f>
        <v/>
      </c>
      <c r="AE614" s="157" t="str">
        <f aca="false">IF(AC614=0," ",IF(AC614&lt;&gt;AC613,AC614," "))</f>
        <v> </v>
      </c>
      <c r="AF614" s="88"/>
      <c r="AG614" s="75" t="e">
        <f aca="false">IF(AC614&lt;&gt;AE614,(IF(N614=0,G614*(INFORMAÇÕES!$Q$69/INFORMAÇÕES!$Q$72),IF(N614="R",G614,0))),0)</f>
        <v>#DIV/0!</v>
      </c>
      <c r="AH614" s="75" t="e">
        <f aca="false">IF(AC614&lt;&gt;AE614,(IF(N614=0,G614*(INFORMAÇÕES!$Q$70/INFORMAÇÕES!$Q$72),IF(N614="C",G614,0))),0)</f>
        <v>#DIV/0!</v>
      </c>
      <c r="AI614" s="75" t="n">
        <f aca="false">IF(AC614&lt;&gt;AE614,(IF(N614=0,G614*INFORMAÇÕES!$U$115,IF(N614="CF",G614,0))),0)</f>
        <v>0</v>
      </c>
      <c r="AJ614" s="75" t="n">
        <f aca="false">IF(AC614&lt;&gt;AE614,(IF(N614=0,G614*INFORMAÇÕES!$U$116,IF(N614="O",G614,0))),0)</f>
        <v>0</v>
      </c>
      <c r="AK614" s="75" t="n">
        <f aca="false">IF(E614&lt;&gt;0,G614,0)</f>
        <v>0</v>
      </c>
      <c r="AL614" s="75" t="n">
        <f aca="false">IF(AC614&lt;&gt;AE614,(IF(N614=0,J614*(INFORMAÇÕES!$Q$89/INFORMAÇÕES!$Q$92),IF(N614="R",J614,0))),0)</f>
        <v>0</v>
      </c>
      <c r="AM614" s="75" t="n">
        <f aca="false">IF(AC614&lt;&gt;AE614,(IF(N614=0,J614*(INFORMAÇÕES!$Q$90/INFORMAÇÕES!$Q$92),IF(N614="C",J614,0))),0)</f>
        <v>0</v>
      </c>
      <c r="AN614" s="75" t="n">
        <f aca="false">IF(AC614&lt;&gt;AE614,(IF(N614="",J614*INFORMAÇÕES!$U$115,IF(N614="CF",J614,0))),0)</f>
        <v>0</v>
      </c>
      <c r="AO614" s="75" t="n">
        <f aca="false">IF(AC614&lt;&gt;AE614,(IF(N614="",J614*INFORMAÇÕES!$U$116,IF(N614="O",J614,0))),0)</f>
        <v>0</v>
      </c>
      <c r="AP614" s="75" t="n">
        <f aca="false">IF(H614&lt;&gt;0,J614,0)</f>
        <v>0</v>
      </c>
      <c r="AQ614" s="75" t="n">
        <f aca="false">IF(K614&lt;&gt;0,L614,0)</f>
        <v>0</v>
      </c>
    </row>
    <row r="615" s="174" customFormat="true" ht="14.25" hidden="false" customHeight="false" outlineLevel="0" collapsed="false">
      <c r="A615" s="159" t="n">
        <v>603</v>
      </c>
      <c r="B615" s="160" t="n">
        <f aca="false">R615</f>
        <v>0</v>
      </c>
      <c r="C615" s="161" t="n">
        <f aca="false">T615</f>
        <v>0</v>
      </c>
      <c r="D615" s="162" t="n">
        <f aca="false">U615</f>
        <v>0</v>
      </c>
      <c r="E615" s="163" t="n">
        <f aca="false">'ORÇ.GLOBAL P CAIXA'!E614</f>
        <v>0</v>
      </c>
      <c r="F615" s="163" t="n">
        <f aca="false">IF('ORÇ.GLOBAL EMPRESA'!G614&gt;0,'ORÇ.GLOBAL EMPRESA'!G614,'ORÇ.GLOBAL P CAIXA'!F614)</f>
        <v>0</v>
      </c>
      <c r="G615" s="163" t="n">
        <f aca="false">IF(E615&lt;&gt;0,ROUND(E615*F615,2),IF(AK615=0,(SUMIF($AC$13:$AC$1012,B615,$AK$13:$AK$1012)),AK615))</f>
        <v>0</v>
      </c>
      <c r="H615" s="163" t="n">
        <f aca="false">V615</f>
        <v>0</v>
      </c>
      <c r="I615" s="163" t="n">
        <f aca="false">W615</f>
        <v>0</v>
      </c>
      <c r="J615" s="163" t="n">
        <f aca="false">IF(H615&lt;&gt;0,ROUND(H615*I615,2),IF(AP615=0,(SUMIF($AC$13:$AC$1012,B615,$AP$13:$AP$1012)),AP615))</f>
        <v>0</v>
      </c>
      <c r="K615" s="163" t="n">
        <f aca="false">H615-E615</f>
        <v>0</v>
      </c>
      <c r="L615" s="163" t="n">
        <f aca="false">J615-G615</f>
        <v>0</v>
      </c>
      <c r="M615" s="645" t="str">
        <f aca="false">IF('ORÇ.GLOBAL P CAIXA'!H614&gt;0,'ORÇ.GLOBAL P CAIXA'!H614,"")</f>
        <v/>
      </c>
      <c r="N615" s="646" t="n">
        <f aca="false">'ORÇ.GLOBAL P CAIXA'!I614</f>
        <v>0</v>
      </c>
      <c r="O615" s="166" t="str">
        <f aca="false">S615</f>
        <v/>
      </c>
      <c r="P615" s="167"/>
      <c r="Q615" s="168" t="str">
        <f aca="false">IF(B615&gt;0,"ok","ocultar")</f>
        <v>ocultar</v>
      </c>
      <c r="R615" s="647" t="n">
        <f aca="false">'ORÇ.GLOBAL P CAIXA'!B614</f>
        <v>0</v>
      </c>
      <c r="S615" s="170" t="str">
        <f aca="false">IF('ORÇ.GLOBAL P CAIXA'!N614&lt;&gt;0,'ORÇ.GLOBAL P CAIXA'!N614,"")</f>
        <v/>
      </c>
      <c r="T615" s="648" t="n">
        <f aca="false">'ORÇ.GLOBAL P CAIXA'!O614</f>
        <v>0</v>
      </c>
      <c r="U615" s="172" t="n">
        <f aca="false">'ORÇ.GLOBAL P CAIXA'!P614</f>
        <v>0</v>
      </c>
      <c r="V615" s="173" t="n">
        <f aca="false">'ORÇ.GLOBAL P CAIXA'!E614</f>
        <v>0</v>
      </c>
      <c r="W615" s="173" t="n">
        <f aca="false">F615</f>
        <v>0</v>
      </c>
      <c r="X615" s="649"/>
      <c r="Y615" s="649"/>
      <c r="Z615" s="650"/>
      <c r="AB615" s="88"/>
      <c r="AC615" s="157" t="n">
        <f aca="false">IF(B615=0,AC614,IF(ISNONTEXT(B615)=TRUE(),INT(B615),INT(LEFT(B615,FIND(".",B615)-1))))</f>
        <v>3</v>
      </c>
      <c r="AD615" s="157" t="str">
        <f aca="false">IF(AD616=1,1,IF(B615&lt;&gt;0,1,IF(C615&lt;&gt;0,1,IF(D615&lt;&gt;0,1,IF(E615&lt;&gt;0,1,"")))))</f>
        <v/>
      </c>
      <c r="AE615" s="157" t="str">
        <f aca="false">IF(AC615=0," ",IF(AC615&lt;&gt;AC614,AC615," "))</f>
        <v> </v>
      </c>
      <c r="AF615" s="88"/>
      <c r="AG615" s="75" t="e">
        <f aca="false">IF(AC615&lt;&gt;AE615,(IF(N615=0,G615*(INFORMAÇÕES!$Q$69/INFORMAÇÕES!$Q$72),IF(N615="R",G615,0))),0)</f>
        <v>#DIV/0!</v>
      </c>
      <c r="AH615" s="75" t="e">
        <f aca="false">IF(AC615&lt;&gt;AE615,(IF(N615=0,G615*(INFORMAÇÕES!$Q$70/INFORMAÇÕES!$Q$72),IF(N615="C",G615,0))),0)</f>
        <v>#DIV/0!</v>
      </c>
      <c r="AI615" s="75" t="n">
        <f aca="false">IF(AC615&lt;&gt;AE615,(IF(N615=0,G615*INFORMAÇÕES!$U$115,IF(N615="CF",G615,0))),0)</f>
        <v>0</v>
      </c>
      <c r="AJ615" s="75" t="n">
        <f aca="false">IF(AC615&lt;&gt;AE615,(IF(N615=0,G615*INFORMAÇÕES!$U$116,IF(N615="O",G615,0))),0)</f>
        <v>0</v>
      </c>
      <c r="AK615" s="75" t="n">
        <f aca="false">IF(E615&lt;&gt;0,G615,0)</f>
        <v>0</v>
      </c>
      <c r="AL615" s="75" t="n">
        <f aca="false">IF(AC615&lt;&gt;AE615,(IF(N615=0,J615*(INFORMAÇÕES!$Q$89/INFORMAÇÕES!$Q$92),IF(N615="R",J615,0))),0)</f>
        <v>0</v>
      </c>
      <c r="AM615" s="75" t="n">
        <f aca="false">IF(AC615&lt;&gt;AE615,(IF(N615=0,J615*(INFORMAÇÕES!$Q$90/INFORMAÇÕES!$Q$92),IF(N615="C",J615,0))),0)</f>
        <v>0</v>
      </c>
      <c r="AN615" s="75" t="n">
        <f aca="false">IF(AC615&lt;&gt;AE615,(IF(N615="",J615*INFORMAÇÕES!$U$115,IF(N615="CF",J615,0))),0)</f>
        <v>0</v>
      </c>
      <c r="AO615" s="75" t="n">
        <f aca="false">IF(AC615&lt;&gt;AE615,(IF(N615="",J615*INFORMAÇÕES!$U$116,IF(N615="O",J615,0))),0)</f>
        <v>0</v>
      </c>
      <c r="AP615" s="75" t="n">
        <f aca="false">IF(H615&lt;&gt;0,J615,0)</f>
        <v>0</v>
      </c>
      <c r="AQ615" s="75" t="n">
        <f aca="false">IF(K615&lt;&gt;0,L615,0)</f>
        <v>0</v>
      </c>
    </row>
    <row r="616" s="174" customFormat="true" ht="14.25" hidden="false" customHeight="false" outlineLevel="0" collapsed="false">
      <c r="A616" s="159" t="n">
        <v>604</v>
      </c>
      <c r="B616" s="160" t="n">
        <f aca="false">R616</f>
        <v>0</v>
      </c>
      <c r="C616" s="161" t="n">
        <f aca="false">T616</f>
        <v>0</v>
      </c>
      <c r="D616" s="162" t="n">
        <f aca="false">U616</f>
        <v>0</v>
      </c>
      <c r="E616" s="163" t="n">
        <f aca="false">'ORÇ.GLOBAL P CAIXA'!E615</f>
        <v>0</v>
      </c>
      <c r="F616" s="163" t="n">
        <f aca="false">IF('ORÇ.GLOBAL EMPRESA'!G615&gt;0,'ORÇ.GLOBAL EMPRESA'!G615,'ORÇ.GLOBAL P CAIXA'!F615)</f>
        <v>0</v>
      </c>
      <c r="G616" s="163" t="n">
        <f aca="false">IF(E616&lt;&gt;0,ROUND(E616*F616,2),IF(AK616=0,(SUMIF($AC$13:$AC$1012,B616,$AK$13:$AK$1012)),AK616))</f>
        <v>0</v>
      </c>
      <c r="H616" s="163" t="n">
        <f aca="false">V616</f>
        <v>0</v>
      </c>
      <c r="I616" s="163" t="n">
        <f aca="false">W616</f>
        <v>0</v>
      </c>
      <c r="J616" s="163" t="n">
        <f aca="false">IF(H616&lt;&gt;0,ROUND(H616*I616,2),IF(AP616=0,(SUMIF($AC$13:$AC$1012,B616,$AP$13:$AP$1012)),AP616))</f>
        <v>0</v>
      </c>
      <c r="K616" s="163" t="n">
        <f aca="false">H616-E616</f>
        <v>0</v>
      </c>
      <c r="L616" s="163" t="n">
        <f aca="false">J616-G616</f>
        <v>0</v>
      </c>
      <c r="M616" s="645" t="str">
        <f aca="false">IF('ORÇ.GLOBAL P CAIXA'!H615&gt;0,'ORÇ.GLOBAL P CAIXA'!H615,"")</f>
        <v/>
      </c>
      <c r="N616" s="646" t="n">
        <f aca="false">'ORÇ.GLOBAL P CAIXA'!I615</f>
        <v>0</v>
      </c>
      <c r="O616" s="166" t="str">
        <f aca="false">S616</f>
        <v/>
      </c>
      <c r="P616" s="167"/>
      <c r="Q616" s="168" t="str">
        <f aca="false">IF(B616&gt;0,"ok","ocultar")</f>
        <v>ocultar</v>
      </c>
      <c r="R616" s="647" t="n">
        <f aca="false">'ORÇ.GLOBAL P CAIXA'!B615</f>
        <v>0</v>
      </c>
      <c r="S616" s="170" t="str">
        <f aca="false">IF('ORÇ.GLOBAL P CAIXA'!N615&lt;&gt;0,'ORÇ.GLOBAL P CAIXA'!N615,"")</f>
        <v/>
      </c>
      <c r="T616" s="648" t="n">
        <f aca="false">'ORÇ.GLOBAL P CAIXA'!O615</f>
        <v>0</v>
      </c>
      <c r="U616" s="172" t="n">
        <f aca="false">'ORÇ.GLOBAL P CAIXA'!P615</f>
        <v>0</v>
      </c>
      <c r="V616" s="173" t="n">
        <f aca="false">'ORÇ.GLOBAL P CAIXA'!E615</f>
        <v>0</v>
      </c>
      <c r="W616" s="173" t="n">
        <f aca="false">F616</f>
        <v>0</v>
      </c>
      <c r="X616" s="649"/>
      <c r="Y616" s="649"/>
      <c r="Z616" s="650"/>
      <c r="AB616" s="88"/>
      <c r="AC616" s="157" t="n">
        <f aca="false">IF(B616=0,AC615,IF(ISNONTEXT(B616)=TRUE(),INT(B616),INT(LEFT(B616,FIND(".",B616)-1))))</f>
        <v>3</v>
      </c>
      <c r="AD616" s="157" t="str">
        <f aca="false">IF(AD617=1,1,IF(B616&lt;&gt;0,1,IF(C616&lt;&gt;0,1,IF(D616&lt;&gt;0,1,IF(E616&lt;&gt;0,1,"")))))</f>
        <v/>
      </c>
      <c r="AE616" s="157" t="str">
        <f aca="false">IF(AC616=0," ",IF(AC616&lt;&gt;AC615,AC616," "))</f>
        <v> </v>
      </c>
      <c r="AF616" s="88"/>
      <c r="AG616" s="75" t="e">
        <f aca="false">IF(AC616&lt;&gt;AE616,(IF(N616=0,G616*(INFORMAÇÕES!$Q$69/INFORMAÇÕES!$Q$72),IF(N616="R",G616,0))),0)</f>
        <v>#DIV/0!</v>
      </c>
      <c r="AH616" s="75" t="e">
        <f aca="false">IF(AC616&lt;&gt;AE616,(IF(N616=0,G616*(INFORMAÇÕES!$Q$70/INFORMAÇÕES!$Q$72),IF(N616="C",G616,0))),0)</f>
        <v>#DIV/0!</v>
      </c>
      <c r="AI616" s="75" t="n">
        <f aca="false">IF(AC616&lt;&gt;AE616,(IF(N616=0,G616*INFORMAÇÕES!$U$115,IF(N616="CF",G616,0))),0)</f>
        <v>0</v>
      </c>
      <c r="AJ616" s="75" t="n">
        <f aca="false">IF(AC616&lt;&gt;AE616,(IF(N616=0,G616*INFORMAÇÕES!$U$116,IF(N616="O",G616,0))),0)</f>
        <v>0</v>
      </c>
      <c r="AK616" s="75" t="n">
        <f aca="false">IF(E616&lt;&gt;0,G616,0)</f>
        <v>0</v>
      </c>
      <c r="AL616" s="75" t="n">
        <f aca="false">IF(AC616&lt;&gt;AE616,(IF(N616=0,J616*(INFORMAÇÕES!$Q$89/INFORMAÇÕES!$Q$92),IF(N616="R",J616,0))),0)</f>
        <v>0</v>
      </c>
      <c r="AM616" s="75" t="n">
        <f aca="false">IF(AC616&lt;&gt;AE616,(IF(N616=0,J616*(INFORMAÇÕES!$Q$90/INFORMAÇÕES!$Q$92),IF(N616="C",J616,0))),0)</f>
        <v>0</v>
      </c>
      <c r="AN616" s="75" t="n">
        <f aca="false">IF(AC616&lt;&gt;AE616,(IF(N616="",J616*INFORMAÇÕES!$U$115,IF(N616="CF",J616,0))),0)</f>
        <v>0</v>
      </c>
      <c r="AO616" s="75" t="n">
        <f aca="false">IF(AC616&lt;&gt;AE616,(IF(N616="",J616*INFORMAÇÕES!$U$116,IF(N616="O",J616,0))),0)</f>
        <v>0</v>
      </c>
      <c r="AP616" s="75" t="n">
        <f aca="false">IF(H616&lt;&gt;0,J616,0)</f>
        <v>0</v>
      </c>
      <c r="AQ616" s="75" t="n">
        <f aca="false">IF(K616&lt;&gt;0,L616,0)</f>
        <v>0</v>
      </c>
    </row>
    <row r="617" s="174" customFormat="true" ht="14.25" hidden="false" customHeight="false" outlineLevel="0" collapsed="false">
      <c r="A617" s="159" t="n">
        <v>605</v>
      </c>
      <c r="B617" s="160" t="n">
        <f aca="false">R617</f>
        <v>0</v>
      </c>
      <c r="C617" s="161" t="n">
        <f aca="false">T617</f>
        <v>0</v>
      </c>
      <c r="D617" s="162" t="n">
        <f aca="false">U617</f>
        <v>0</v>
      </c>
      <c r="E617" s="163" t="n">
        <f aca="false">'ORÇ.GLOBAL P CAIXA'!E616</f>
        <v>0</v>
      </c>
      <c r="F617" s="163" t="n">
        <f aca="false">IF('ORÇ.GLOBAL EMPRESA'!G616&gt;0,'ORÇ.GLOBAL EMPRESA'!G616,'ORÇ.GLOBAL P CAIXA'!F616)</f>
        <v>0</v>
      </c>
      <c r="G617" s="163" t="n">
        <f aca="false">IF(E617&lt;&gt;0,ROUND(E617*F617,2),IF(AK617=0,(SUMIF($AC$13:$AC$1012,B617,$AK$13:$AK$1012)),AK617))</f>
        <v>0</v>
      </c>
      <c r="H617" s="163" t="n">
        <f aca="false">V617</f>
        <v>0</v>
      </c>
      <c r="I617" s="163" t="n">
        <f aca="false">W617</f>
        <v>0</v>
      </c>
      <c r="J617" s="163" t="n">
        <f aca="false">IF(H617&lt;&gt;0,ROUND(H617*I617,2),IF(AP617=0,(SUMIF($AC$13:$AC$1012,B617,$AP$13:$AP$1012)),AP617))</f>
        <v>0</v>
      </c>
      <c r="K617" s="163" t="n">
        <f aca="false">H617-E617</f>
        <v>0</v>
      </c>
      <c r="L617" s="163" t="n">
        <f aca="false">J617-G617</f>
        <v>0</v>
      </c>
      <c r="M617" s="645" t="str">
        <f aca="false">IF('ORÇ.GLOBAL P CAIXA'!H616&gt;0,'ORÇ.GLOBAL P CAIXA'!H616,"")</f>
        <v/>
      </c>
      <c r="N617" s="646" t="n">
        <f aca="false">'ORÇ.GLOBAL P CAIXA'!I616</f>
        <v>0</v>
      </c>
      <c r="O617" s="166" t="str">
        <f aca="false">S617</f>
        <v/>
      </c>
      <c r="P617" s="167"/>
      <c r="Q617" s="168" t="str">
        <f aca="false">IF(B617&gt;0,"ok","ocultar")</f>
        <v>ocultar</v>
      </c>
      <c r="R617" s="647" t="n">
        <f aca="false">'ORÇ.GLOBAL P CAIXA'!B616</f>
        <v>0</v>
      </c>
      <c r="S617" s="170" t="str">
        <f aca="false">IF('ORÇ.GLOBAL P CAIXA'!N616&lt;&gt;0,'ORÇ.GLOBAL P CAIXA'!N616,"")</f>
        <v/>
      </c>
      <c r="T617" s="648" t="n">
        <f aca="false">'ORÇ.GLOBAL P CAIXA'!O616</f>
        <v>0</v>
      </c>
      <c r="U617" s="172" t="n">
        <f aca="false">'ORÇ.GLOBAL P CAIXA'!P616</f>
        <v>0</v>
      </c>
      <c r="V617" s="173" t="n">
        <f aca="false">'ORÇ.GLOBAL P CAIXA'!E616</f>
        <v>0</v>
      </c>
      <c r="W617" s="173" t="n">
        <f aca="false">F617</f>
        <v>0</v>
      </c>
      <c r="X617" s="649"/>
      <c r="Y617" s="649"/>
      <c r="Z617" s="650"/>
      <c r="AB617" s="88"/>
      <c r="AC617" s="157" t="n">
        <f aca="false">IF(B617=0,AC616,IF(ISNONTEXT(B617)=TRUE(),INT(B617),INT(LEFT(B617,FIND(".",B617)-1))))</f>
        <v>3</v>
      </c>
      <c r="AD617" s="157" t="str">
        <f aca="false">IF(AD618=1,1,IF(B617&lt;&gt;0,1,IF(C617&lt;&gt;0,1,IF(D617&lt;&gt;0,1,IF(E617&lt;&gt;0,1,"")))))</f>
        <v/>
      </c>
      <c r="AE617" s="157" t="str">
        <f aca="false">IF(AC617=0," ",IF(AC617&lt;&gt;AC616,AC617," "))</f>
        <v> </v>
      </c>
      <c r="AF617" s="88"/>
      <c r="AG617" s="75" t="e">
        <f aca="false">IF(AC617&lt;&gt;AE617,(IF(N617=0,G617*(INFORMAÇÕES!$Q$69/INFORMAÇÕES!$Q$72),IF(N617="R",G617,0))),0)</f>
        <v>#DIV/0!</v>
      </c>
      <c r="AH617" s="75" t="e">
        <f aca="false">IF(AC617&lt;&gt;AE617,(IF(N617=0,G617*(INFORMAÇÕES!$Q$70/INFORMAÇÕES!$Q$72),IF(N617="C",G617,0))),0)</f>
        <v>#DIV/0!</v>
      </c>
      <c r="AI617" s="75" t="n">
        <f aca="false">IF(AC617&lt;&gt;AE617,(IF(N617=0,G617*INFORMAÇÕES!$U$115,IF(N617="CF",G617,0))),0)</f>
        <v>0</v>
      </c>
      <c r="AJ617" s="75" t="n">
        <f aca="false">IF(AC617&lt;&gt;AE617,(IF(N617=0,G617*INFORMAÇÕES!$U$116,IF(N617="O",G617,0))),0)</f>
        <v>0</v>
      </c>
      <c r="AK617" s="75" t="n">
        <f aca="false">IF(E617&lt;&gt;0,G617,0)</f>
        <v>0</v>
      </c>
      <c r="AL617" s="75" t="n">
        <f aca="false">IF(AC617&lt;&gt;AE617,(IF(N617=0,J617*(INFORMAÇÕES!$Q$89/INFORMAÇÕES!$Q$92),IF(N617="R",J617,0))),0)</f>
        <v>0</v>
      </c>
      <c r="AM617" s="75" t="n">
        <f aca="false">IF(AC617&lt;&gt;AE617,(IF(N617=0,J617*(INFORMAÇÕES!$Q$90/INFORMAÇÕES!$Q$92),IF(N617="C",J617,0))),0)</f>
        <v>0</v>
      </c>
      <c r="AN617" s="75" t="n">
        <f aca="false">IF(AC617&lt;&gt;AE617,(IF(N617="",J617*INFORMAÇÕES!$U$115,IF(N617="CF",J617,0))),0)</f>
        <v>0</v>
      </c>
      <c r="AO617" s="75" t="n">
        <f aca="false">IF(AC617&lt;&gt;AE617,(IF(N617="",J617*INFORMAÇÕES!$U$116,IF(N617="O",J617,0))),0)</f>
        <v>0</v>
      </c>
      <c r="AP617" s="75" t="n">
        <f aca="false">IF(H617&lt;&gt;0,J617,0)</f>
        <v>0</v>
      </c>
      <c r="AQ617" s="75" t="n">
        <f aca="false">IF(K617&lt;&gt;0,L617,0)</f>
        <v>0</v>
      </c>
    </row>
    <row r="618" s="174" customFormat="true" ht="14.25" hidden="false" customHeight="false" outlineLevel="0" collapsed="false">
      <c r="A618" s="159" t="n">
        <v>606</v>
      </c>
      <c r="B618" s="160" t="n">
        <f aca="false">R618</f>
        <v>0</v>
      </c>
      <c r="C618" s="161" t="n">
        <f aca="false">T618</f>
        <v>0</v>
      </c>
      <c r="D618" s="162" t="n">
        <f aca="false">U618</f>
        <v>0</v>
      </c>
      <c r="E618" s="163" t="n">
        <f aca="false">'ORÇ.GLOBAL P CAIXA'!E617</f>
        <v>0</v>
      </c>
      <c r="F618" s="163" t="n">
        <f aca="false">IF('ORÇ.GLOBAL EMPRESA'!G617&gt;0,'ORÇ.GLOBAL EMPRESA'!G617,'ORÇ.GLOBAL P CAIXA'!F617)</f>
        <v>0</v>
      </c>
      <c r="G618" s="163" t="n">
        <f aca="false">IF(E618&lt;&gt;0,ROUND(E618*F618,2),IF(AK618=0,(SUMIF($AC$13:$AC$1012,B618,$AK$13:$AK$1012)),AK618))</f>
        <v>0</v>
      </c>
      <c r="H618" s="163" t="n">
        <f aca="false">V618</f>
        <v>0</v>
      </c>
      <c r="I618" s="163" t="n">
        <f aca="false">W618</f>
        <v>0</v>
      </c>
      <c r="J618" s="163" t="n">
        <f aca="false">IF(H618&lt;&gt;0,ROUND(H618*I618,2),IF(AP618=0,(SUMIF($AC$13:$AC$1012,B618,$AP$13:$AP$1012)),AP618))</f>
        <v>0</v>
      </c>
      <c r="K618" s="163" t="n">
        <f aca="false">H618-E618</f>
        <v>0</v>
      </c>
      <c r="L618" s="163" t="n">
        <f aca="false">J618-G618</f>
        <v>0</v>
      </c>
      <c r="M618" s="645" t="str">
        <f aca="false">IF('ORÇ.GLOBAL P CAIXA'!H617&gt;0,'ORÇ.GLOBAL P CAIXA'!H617,"")</f>
        <v/>
      </c>
      <c r="N618" s="646" t="n">
        <f aca="false">'ORÇ.GLOBAL P CAIXA'!I617</f>
        <v>0</v>
      </c>
      <c r="O618" s="166" t="str">
        <f aca="false">S618</f>
        <v/>
      </c>
      <c r="P618" s="167"/>
      <c r="Q618" s="168" t="str">
        <f aca="false">IF(B618&gt;0,"ok","ocultar")</f>
        <v>ocultar</v>
      </c>
      <c r="R618" s="647" t="n">
        <f aca="false">'ORÇ.GLOBAL P CAIXA'!B617</f>
        <v>0</v>
      </c>
      <c r="S618" s="170" t="str">
        <f aca="false">IF('ORÇ.GLOBAL P CAIXA'!N617&lt;&gt;0,'ORÇ.GLOBAL P CAIXA'!N617,"")</f>
        <v/>
      </c>
      <c r="T618" s="648" t="n">
        <f aca="false">'ORÇ.GLOBAL P CAIXA'!O617</f>
        <v>0</v>
      </c>
      <c r="U618" s="172" t="n">
        <f aca="false">'ORÇ.GLOBAL P CAIXA'!P617</f>
        <v>0</v>
      </c>
      <c r="V618" s="173" t="n">
        <f aca="false">'ORÇ.GLOBAL P CAIXA'!E617</f>
        <v>0</v>
      </c>
      <c r="W618" s="173" t="n">
        <f aca="false">F618</f>
        <v>0</v>
      </c>
      <c r="X618" s="649"/>
      <c r="Y618" s="649"/>
      <c r="Z618" s="650"/>
      <c r="AB618" s="88"/>
      <c r="AC618" s="157" t="n">
        <f aca="false">IF(B618=0,AC617,IF(ISNONTEXT(B618)=TRUE(),INT(B618),INT(LEFT(B618,FIND(".",B618)-1))))</f>
        <v>3</v>
      </c>
      <c r="AD618" s="157" t="str">
        <f aca="false">IF(AD619=1,1,IF(B618&lt;&gt;0,1,IF(C618&lt;&gt;0,1,IF(D618&lt;&gt;0,1,IF(E618&lt;&gt;0,1,"")))))</f>
        <v/>
      </c>
      <c r="AE618" s="157" t="str">
        <f aca="false">IF(AC618=0," ",IF(AC618&lt;&gt;AC617,AC618," "))</f>
        <v> </v>
      </c>
      <c r="AF618" s="88"/>
      <c r="AG618" s="75" t="e">
        <f aca="false">IF(AC618&lt;&gt;AE618,(IF(N618=0,G618*(INFORMAÇÕES!$Q$69/INFORMAÇÕES!$Q$72),IF(N618="R",G618,0))),0)</f>
        <v>#DIV/0!</v>
      </c>
      <c r="AH618" s="75" t="e">
        <f aca="false">IF(AC618&lt;&gt;AE618,(IF(N618=0,G618*(INFORMAÇÕES!$Q$70/INFORMAÇÕES!$Q$72),IF(N618="C",G618,0))),0)</f>
        <v>#DIV/0!</v>
      </c>
      <c r="AI618" s="75" t="n">
        <f aca="false">IF(AC618&lt;&gt;AE618,(IF(N618=0,G618*INFORMAÇÕES!$U$115,IF(N618="CF",G618,0))),0)</f>
        <v>0</v>
      </c>
      <c r="AJ618" s="75" t="n">
        <f aca="false">IF(AC618&lt;&gt;AE618,(IF(N618=0,G618*INFORMAÇÕES!$U$116,IF(N618="O",G618,0))),0)</f>
        <v>0</v>
      </c>
      <c r="AK618" s="75" t="n">
        <f aca="false">IF(E618&lt;&gt;0,G618,0)</f>
        <v>0</v>
      </c>
      <c r="AL618" s="75" t="n">
        <f aca="false">IF(AC618&lt;&gt;AE618,(IF(N618=0,J618*(INFORMAÇÕES!$Q$89/INFORMAÇÕES!$Q$92),IF(N618="R",J618,0))),0)</f>
        <v>0</v>
      </c>
      <c r="AM618" s="75" t="n">
        <f aca="false">IF(AC618&lt;&gt;AE618,(IF(N618=0,J618*(INFORMAÇÕES!$Q$90/INFORMAÇÕES!$Q$92),IF(N618="C",J618,0))),0)</f>
        <v>0</v>
      </c>
      <c r="AN618" s="75" t="n">
        <f aca="false">IF(AC618&lt;&gt;AE618,(IF(N618="",J618*INFORMAÇÕES!$U$115,IF(N618="CF",J618,0))),0)</f>
        <v>0</v>
      </c>
      <c r="AO618" s="75" t="n">
        <f aca="false">IF(AC618&lt;&gt;AE618,(IF(N618="",J618*INFORMAÇÕES!$U$116,IF(N618="O",J618,0))),0)</f>
        <v>0</v>
      </c>
      <c r="AP618" s="75" t="n">
        <f aca="false">IF(H618&lt;&gt;0,J618,0)</f>
        <v>0</v>
      </c>
      <c r="AQ618" s="75" t="n">
        <f aca="false">IF(K618&lt;&gt;0,L618,0)</f>
        <v>0</v>
      </c>
    </row>
    <row r="619" s="174" customFormat="true" ht="14.25" hidden="false" customHeight="false" outlineLevel="0" collapsed="false">
      <c r="A619" s="159" t="n">
        <v>607</v>
      </c>
      <c r="B619" s="160" t="n">
        <f aca="false">R619</f>
        <v>0</v>
      </c>
      <c r="C619" s="161" t="n">
        <f aca="false">T619</f>
        <v>0</v>
      </c>
      <c r="D619" s="162" t="n">
        <f aca="false">U619</f>
        <v>0</v>
      </c>
      <c r="E619" s="163" t="n">
        <f aca="false">'ORÇ.GLOBAL P CAIXA'!E618</f>
        <v>0</v>
      </c>
      <c r="F619" s="163" t="n">
        <f aca="false">IF('ORÇ.GLOBAL EMPRESA'!G618&gt;0,'ORÇ.GLOBAL EMPRESA'!G618,'ORÇ.GLOBAL P CAIXA'!F618)</f>
        <v>0</v>
      </c>
      <c r="G619" s="163" t="n">
        <f aca="false">IF(E619&lt;&gt;0,ROUND(E619*F619,2),IF(AK619=0,(SUMIF($AC$13:$AC$1012,B619,$AK$13:$AK$1012)),AK619))</f>
        <v>0</v>
      </c>
      <c r="H619" s="163" t="n">
        <f aca="false">V619</f>
        <v>0</v>
      </c>
      <c r="I619" s="163" t="n">
        <f aca="false">W619</f>
        <v>0</v>
      </c>
      <c r="J619" s="163" t="n">
        <f aca="false">IF(H619&lt;&gt;0,ROUND(H619*I619,2),IF(AP619=0,(SUMIF($AC$13:$AC$1012,B619,$AP$13:$AP$1012)),AP619))</f>
        <v>0</v>
      </c>
      <c r="K619" s="163" t="n">
        <f aca="false">H619-E619</f>
        <v>0</v>
      </c>
      <c r="L619" s="163" t="n">
        <f aca="false">J619-G619</f>
        <v>0</v>
      </c>
      <c r="M619" s="645" t="str">
        <f aca="false">IF('ORÇ.GLOBAL P CAIXA'!H618&gt;0,'ORÇ.GLOBAL P CAIXA'!H618,"")</f>
        <v/>
      </c>
      <c r="N619" s="646" t="n">
        <f aca="false">'ORÇ.GLOBAL P CAIXA'!I618</f>
        <v>0</v>
      </c>
      <c r="O619" s="166" t="str">
        <f aca="false">S619</f>
        <v/>
      </c>
      <c r="P619" s="167"/>
      <c r="Q619" s="168" t="str">
        <f aca="false">IF(B619&gt;0,"ok","ocultar")</f>
        <v>ocultar</v>
      </c>
      <c r="R619" s="647" t="n">
        <f aca="false">'ORÇ.GLOBAL P CAIXA'!B618</f>
        <v>0</v>
      </c>
      <c r="S619" s="170" t="str">
        <f aca="false">IF('ORÇ.GLOBAL P CAIXA'!N618&lt;&gt;0,'ORÇ.GLOBAL P CAIXA'!N618,"")</f>
        <v/>
      </c>
      <c r="T619" s="648" t="n">
        <f aca="false">'ORÇ.GLOBAL P CAIXA'!O618</f>
        <v>0</v>
      </c>
      <c r="U619" s="172" t="n">
        <f aca="false">'ORÇ.GLOBAL P CAIXA'!P618</f>
        <v>0</v>
      </c>
      <c r="V619" s="173" t="n">
        <f aca="false">'ORÇ.GLOBAL P CAIXA'!E618</f>
        <v>0</v>
      </c>
      <c r="W619" s="173" t="n">
        <f aca="false">F619</f>
        <v>0</v>
      </c>
      <c r="X619" s="649"/>
      <c r="Y619" s="649"/>
      <c r="Z619" s="650"/>
      <c r="AB619" s="88"/>
      <c r="AC619" s="157" t="n">
        <f aca="false">IF(B619=0,AC618,IF(ISNONTEXT(B619)=TRUE(),INT(B619),INT(LEFT(B619,FIND(".",B619)-1))))</f>
        <v>3</v>
      </c>
      <c r="AD619" s="157" t="str">
        <f aca="false">IF(AD620=1,1,IF(B619&lt;&gt;0,1,IF(C619&lt;&gt;0,1,IF(D619&lt;&gt;0,1,IF(E619&lt;&gt;0,1,"")))))</f>
        <v/>
      </c>
      <c r="AE619" s="157" t="str">
        <f aca="false">IF(AC619=0," ",IF(AC619&lt;&gt;AC618,AC619," "))</f>
        <v> </v>
      </c>
      <c r="AF619" s="88"/>
      <c r="AG619" s="75" t="e">
        <f aca="false">IF(AC619&lt;&gt;AE619,(IF(N619=0,G619*(INFORMAÇÕES!$Q$69/INFORMAÇÕES!$Q$72),IF(N619="R",G619,0))),0)</f>
        <v>#DIV/0!</v>
      </c>
      <c r="AH619" s="75" t="e">
        <f aca="false">IF(AC619&lt;&gt;AE619,(IF(N619=0,G619*(INFORMAÇÕES!$Q$70/INFORMAÇÕES!$Q$72),IF(N619="C",G619,0))),0)</f>
        <v>#DIV/0!</v>
      </c>
      <c r="AI619" s="75" t="n">
        <f aca="false">IF(AC619&lt;&gt;AE619,(IF(N619=0,G619*INFORMAÇÕES!$U$115,IF(N619="CF",G619,0))),0)</f>
        <v>0</v>
      </c>
      <c r="AJ619" s="75" t="n">
        <f aca="false">IF(AC619&lt;&gt;AE619,(IF(N619=0,G619*INFORMAÇÕES!$U$116,IF(N619="O",G619,0))),0)</f>
        <v>0</v>
      </c>
      <c r="AK619" s="75" t="n">
        <f aca="false">IF(E619&lt;&gt;0,G619,0)</f>
        <v>0</v>
      </c>
      <c r="AL619" s="75" t="n">
        <f aca="false">IF(AC619&lt;&gt;AE619,(IF(N619=0,J619*(INFORMAÇÕES!$Q$89/INFORMAÇÕES!$Q$92),IF(N619="R",J619,0))),0)</f>
        <v>0</v>
      </c>
      <c r="AM619" s="75" t="n">
        <f aca="false">IF(AC619&lt;&gt;AE619,(IF(N619=0,J619*(INFORMAÇÕES!$Q$90/INFORMAÇÕES!$Q$92),IF(N619="C",J619,0))),0)</f>
        <v>0</v>
      </c>
      <c r="AN619" s="75" t="n">
        <f aca="false">IF(AC619&lt;&gt;AE619,(IF(N619="",J619*INFORMAÇÕES!$U$115,IF(N619="CF",J619,0))),0)</f>
        <v>0</v>
      </c>
      <c r="AO619" s="75" t="n">
        <f aca="false">IF(AC619&lt;&gt;AE619,(IF(N619="",J619*INFORMAÇÕES!$U$116,IF(N619="O",J619,0))),0)</f>
        <v>0</v>
      </c>
      <c r="AP619" s="75" t="n">
        <f aca="false">IF(H619&lt;&gt;0,J619,0)</f>
        <v>0</v>
      </c>
      <c r="AQ619" s="75" t="n">
        <f aca="false">IF(K619&lt;&gt;0,L619,0)</f>
        <v>0</v>
      </c>
    </row>
    <row r="620" s="174" customFormat="true" ht="14.25" hidden="false" customHeight="false" outlineLevel="0" collapsed="false">
      <c r="A620" s="159" t="n">
        <v>608</v>
      </c>
      <c r="B620" s="160" t="n">
        <f aca="false">R620</f>
        <v>0</v>
      </c>
      <c r="C620" s="161" t="n">
        <f aca="false">T620</f>
        <v>0</v>
      </c>
      <c r="D620" s="162" t="n">
        <f aca="false">U620</f>
        <v>0</v>
      </c>
      <c r="E620" s="163" t="n">
        <f aca="false">'ORÇ.GLOBAL P CAIXA'!E619</f>
        <v>0</v>
      </c>
      <c r="F620" s="163" t="n">
        <f aca="false">IF('ORÇ.GLOBAL EMPRESA'!G619&gt;0,'ORÇ.GLOBAL EMPRESA'!G619,'ORÇ.GLOBAL P CAIXA'!F619)</f>
        <v>0</v>
      </c>
      <c r="G620" s="163" t="n">
        <f aca="false">IF(E620&lt;&gt;0,ROUND(E620*F620,2),IF(AK620=0,(SUMIF($AC$13:$AC$1012,B620,$AK$13:$AK$1012)),AK620))</f>
        <v>0</v>
      </c>
      <c r="H620" s="163" t="n">
        <f aca="false">V620</f>
        <v>0</v>
      </c>
      <c r="I620" s="163" t="n">
        <f aca="false">W620</f>
        <v>0</v>
      </c>
      <c r="J620" s="163" t="n">
        <f aca="false">IF(H620&lt;&gt;0,ROUND(H620*I620,2),IF(AP620=0,(SUMIF($AC$13:$AC$1012,B620,$AP$13:$AP$1012)),AP620))</f>
        <v>0</v>
      </c>
      <c r="K620" s="163" t="n">
        <f aca="false">H620-E620</f>
        <v>0</v>
      </c>
      <c r="L620" s="163" t="n">
        <f aca="false">J620-G620</f>
        <v>0</v>
      </c>
      <c r="M620" s="645" t="str">
        <f aca="false">IF('ORÇ.GLOBAL P CAIXA'!H619&gt;0,'ORÇ.GLOBAL P CAIXA'!H619,"")</f>
        <v/>
      </c>
      <c r="N620" s="646" t="n">
        <f aca="false">'ORÇ.GLOBAL P CAIXA'!I619</f>
        <v>0</v>
      </c>
      <c r="O620" s="166" t="str">
        <f aca="false">S620</f>
        <v/>
      </c>
      <c r="P620" s="167"/>
      <c r="Q620" s="168" t="str">
        <f aca="false">IF(B620&gt;0,"ok","ocultar")</f>
        <v>ocultar</v>
      </c>
      <c r="R620" s="647" t="n">
        <f aca="false">'ORÇ.GLOBAL P CAIXA'!B619</f>
        <v>0</v>
      </c>
      <c r="S620" s="170" t="str">
        <f aca="false">IF('ORÇ.GLOBAL P CAIXA'!N619&lt;&gt;0,'ORÇ.GLOBAL P CAIXA'!N619,"")</f>
        <v/>
      </c>
      <c r="T620" s="648" t="n">
        <f aca="false">'ORÇ.GLOBAL P CAIXA'!O619</f>
        <v>0</v>
      </c>
      <c r="U620" s="172" t="n">
        <f aca="false">'ORÇ.GLOBAL P CAIXA'!P619</f>
        <v>0</v>
      </c>
      <c r="V620" s="173" t="n">
        <f aca="false">'ORÇ.GLOBAL P CAIXA'!E619</f>
        <v>0</v>
      </c>
      <c r="W620" s="173" t="n">
        <f aca="false">F620</f>
        <v>0</v>
      </c>
      <c r="X620" s="649"/>
      <c r="Y620" s="649"/>
      <c r="Z620" s="650"/>
      <c r="AB620" s="88"/>
      <c r="AC620" s="157" t="n">
        <f aca="false">IF(B620=0,AC619,IF(ISNONTEXT(B620)=TRUE(),INT(B620),INT(LEFT(B620,FIND(".",B620)-1))))</f>
        <v>3</v>
      </c>
      <c r="AD620" s="157" t="str">
        <f aca="false">IF(AD621=1,1,IF(B620&lt;&gt;0,1,IF(C620&lt;&gt;0,1,IF(D620&lt;&gt;0,1,IF(E620&lt;&gt;0,1,"")))))</f>
        <v/>
      </c>
      <c r="AE620" s="157" t="str">
        <f aca="false">IF(AC620=0," ",IF(AC620&lt;&gt;AC619,AC620," "))</f>
        <v> </v>
      </c>
      <c r="AF620" s="88"/>
      <c r="AG620" s="75" t="e">
        <f aca="false">IF(AC620&lt;&gt;AE620,(IF(N620=0,G620*(INFORMAÇÕES!$Q$69/INFORMAÇÕES!$Q$72),IF(N620="R",G620,0))),0)</f>
        <v>#DIV/0!</v>
      </c>
      <c r="AH620" s="75" t="e">
        <f aca="false">IF(AC620&lt;&gt;AE620,(IF(N620=0,G620*(INFORMAÇÕES!$Q$70/INFORMAÇÕES!$Q$72),IF(N620="C",G620,0))),0)</f>
        <v>#DIV/0!</v>
      </c>
      <c r="AI620" s="75" t="n">
        <f aca="false">IF(AC620&lt;&gt;AE620,(IF(N620=0,G620*INFORMAÇÕES!$U$115,IF(N620="CF",G620,0))),0)</f>
        <v>0</v>
      </c>
      <c r="AJ620" s="75" t="n">
        <f aca="false">IF(AC620&lt;&gt;AE620,(IF(N620=0,G620*INFORMAÇÕES!$U$116,IF(N620="O",G620,0))),0)</f>
        <v>0</v>
      </c>
      <c r="AK620" s="75" t="n">
        <f aca="false">IF(E620&lt;&gt;0,G620,0)</f>
        <v>0</v>
      </c>
      <c r="AL620" s="75" t="n">
        <f aca="false">IF(AC620&lt;&gt;AE620,(IF(N620=0,J620*(INFORMAÇÕES!$Q$89/INFORMAÇÕES!$Q$92),IF(N620="R",J620,0))),0)</f>
        <v>0</v>
      </c>
      <c r="AM620" s="75" t="n">
        <f aca="false">IF(AC620&lt;&gt;AE620,(IF(N620=0,J620*(INFORMAÇÕES!$Q$90/INFORMAÇÕES!$Q$92),IF(N620="C",J620,0))),0)</f>
        <v>0</v>
      </c>
      <c r="AN620" s="75" t="n">
        <f aca="false">IF(AC620&lt;&gt;AE620,(IF(N620="",J620*INFORMAÇÕES!$U$115,IF(N620="CF",J620,0))),0)</f>
        <v>0</v>
      </c>
      <c r="AO620" s="75" t="n">
        <f aca="false">IF(AC620&lt;&gt;AE620,(IF(N620="",J620*INFORMAÇÕES!$U$116,IF(N620="O",J620,0))),0)</f>
        <v>0</v>
      </c>
      <c r="AP620" s="75" t="n">
        <f aca="false">IF(H620&lt;&gt;0,J620,0)</f>
        <v>0</v>
      </c>
      <c r="AQ620" s="75" t="n">
        <f aca="false">IF(K620&lt;&gt;0,L620,0)</f>
        <v>0</v>
      </c>
    </row>
    <row r="621" s="174" customFormat="true" ht="14.25" hidden="false" customHeight="false" outlineLevel="0" collapsed="false">
      <c r="A621" s="159" t="n">
        <v>609</v>
      </c>
      <c r="B621" s="160" t="n">
        <f aca="false">R621</f>
        <v>0</v>
      </c>
      <c r="C621" s="161" t="n">
        <f aca="false">T621</f>
        <v>0</v>
      </c>
      <c r="D621" s="162" t="n">
        <f aca="false">U621</f>
        <v>0</v>
      </c>
      <c r="E621" s="163" t="n">
        <f aca="false">'ORÇ.GLOBAL P CAIXA'!E620</f>
        <v>0</v>
      </c>
      <c r="F621" s="163" t="n">
        <f aca="false">IF('ORÇ.GLOBAL EMPRESA'!G620&gt;0,'ORÇ.GLOBAL EMPRESA'!G620,'ORÇ.GLOBAL P CAIXA'!F620)</f>
        <v>0</v>
      </c>
      <c r="G621" s="163" t="n">
        <f aca="false">IF(E621&lt;&gt;0,ROUND(E621*F621,2),IF(AK621=0,(SUMIF($AC$13:$AC$1012,B621,$AK$13:$AK$1012)),AK621))</f>
        <v>0</v>
      </c>
      <c r="H621" s="163" t="n">
        <f aca="false">V621</f>
        <v>0</v>
      </c>
      <c r="I621" s="163" t="n">
        <f aca="false">W621</f>
        <v>0</v>
      </c>
      <c r="J621" s="163" t="n">
        <f aca="false">IF(H621&lt;&gt;0,ROUND(H621*I621,2),IF(AP621=0,(SUMIF($AC$13:$AC$1012,B621,$AP$13:$AP$1012)),AP621))</f>
        <v>0</v>
      </c>
      <c r="K621" s="163" t="n">
        <f aca="false">H621-E621</f>
        <v>0</v>
      </c>
      <c r="L621" s="163" t="n">
        <f aca="false">J621-G621</f>
        <v>0</v>
      </c>
      <c r="M621" s="645" t="str">
        <f aca="false">IF('ORÇ.GLOBAL P CAIXA'!H620&gt;0,'ORÇ.GLOBAL P CAIXA'!H620,"")</f>
        <v/>
      </c>
      <c r="N621" s="646" t="n">
        <f aca="false">'ORÇ.GLOBAL P CAIXA'!I620</f>
        <v>0</v>
      </c>
      <c r="O621" s="166" t="str">
        <f aca="false">S621</f>
        <v/>
      </c>
      <c r="P621" s="167"/>
      <c r="Q621" s="168" t="str">
        <f aca="false">IF(B621&gt;0,"ok","ocultar")</f>
        <v>ocultar</v>
      </c>
      <c r="R621" s="647" t="n">
        <f aca="false">'ORÇ.GLOBAL P CAIXA'!B620</f>
        <v>0</v>
      </c>
      <c r="S621" s="170" t="str">
        <f aca="false">IF('ORÇ.GLOBAL P CAIXA'!N620&lt;&gt;0,'ORÇ.GLOBAL P CAIXA'!N620,"")</f>
        <v/>
      </c>
      <c r="T621" s="648" t="n">
        <f aca="false">'ORÇ.GLOBAL P CAIXA'!O620</f>
        <v>0</v>
      </c>
      <c r="U621" s="172" t="n">
        <f aca="false">'ORÇ.GLOBAL P CAIXA'!P620</f>
        <v>0</v>
      </c>
      <c r="V621" s="173" t="n">
        <f aca="false">'ORÇ.GLOBAL P CAIXA'!E620</f>
        <v>0</v>
      </c>
      <c r="W621" s="173" t="n">
        <f aca="false">F621</f>
        <v>0</v>
      </c>
      <c r="X621" s="649"/>
      <c r="Y621" s="649"/>
      <c r="Z621" s="650"/>
      <c r="AB621" s="88"/>
      <c r="AC621" s="157" t="n">
        <f aca="false">IF(B621=0,AC620,IF(ISNONTEXT(B621)=TRUE(),INT(B621),INT(LEFT(B621,FIND(".",B621)-1))))</f>
        <v>3</v>
      </c>
      <c r="AD621" s="157" t="str">
        <f aca="false">IF(AD622=1,1,IF(B621&lt;&gt;0,1,IF(C621&lt;&gt;0,1,IF(D621&lt;&gt;0,1,IF(E621&lt;&gt;0,1,"")))))</f>
        <v/>
      </c>
      <c r="AE621" s="157" t="str">
        <f aca="false">IF(AC621=0," ",IF(AC621&lt;&gt;AC620,AC621," "))</f>
        <v> </v>
      </c>
      <c r="AF621" s="88"/>
      <c r="AG621" s="75" t="e">
        <f aca="false">IF(AC621&lt;&gt;AE621,(IF(N621=0,G621*(INFORMAÇÕES!$Q$69/INFORMAÇÕES!$Q$72),IF(N621="R",G621,0))),0)</f>
        <v>#DIV/0!</v>
      </c>
      <c r="AH621" s="75" t="e">
        <f aca="false">IF(AC621&lt;&gt;AE621,(IF(N621=0,G621*(INFORMAÇÕES!$Q$70/INFORMAÇÕES!$Q$72),IF(N621="C",G621,0))),0)</f>
        <v>#DIV/0!</v>
      </c>
      <c r="AI621" s="75" t="n">
        <f aca="false">IF(AC621&lt;&gt;AE621,(IF(N621=0,G621*INFORMAÇÕES!$U$115,IF(N621="CF",G621,0))),0)</f>
        <v>0</v>
      </c>
      <c r="AJ621" s="75" t="n">
        <f aca="false">IF(AC621&lt;&gt;AE621,(IF(N621=0,G621*INFORMAÇÕES!$U$116,IF(N621="O",G621,0))),0)</f>
        <v>0</v>
      </c>
      <c r="AK621" s="75" t="n">
        <f aca="false">IF(E621&lt;&gt;0,G621,0)</f>
        <v>0</v>
      </c>
      <c r="AL621" s="75" t="n">
        <f aca="false">IF(AC621&lt;&gt;AE621,(IF(N621=0,J621*(INFORMAÇÕES!$Q$89/INFORMAÇÕES!$Q$92),IF(N621="R",J621,0))),0)</f>
        <v>0</v>
      </c>
      <c r="AM621" s="75" t="n">
        <f aca="false">IF(AC621&lt;&gt;AE621,(IF(N621=0,J621*(INFORMAÇÕES!$Q$90/INFORMAÇÕES!$Q$92),IF(N621="C",J621,0))),0)</f>
        <v>0</v>
      </c>
      <c r="AN621" s="75" t="n">
        <f aca="false">IF(AC621&lt;&gt;AE621,(IF(N621="",J621*INFORMAÇÕES!$U$115,IF(N621="CF",J621,0))),0)</f>
        <v>0</v>
      </c>
      <c r="AO621" s="75" t="n">
        <f aca="false">IF(AC621&lt;&gt;AE621,(IF(N621="",J621*INFORMAÇÕES!$U$116,IF(N621="O",J621,0))),0)</f>
        <v>0</v>
      </c>
      <c r="AP621" s="75" t="n">
        <f aca="false">IF(H621&lt;&gt;0,J621,0)</f>
        <v>0</v>
      </c>
      <c r="AQ621" s="75" t="n">
        <f aca="false">IF(K621&lt;&gt;0,L621,0)</f>
        <v>0</v>
      </c>
    </row>
    <row r="622" s="174" customFormat="true" ht="14.25" hidden="false" customHeight="false" outlineLevel="0" collapsed="false">
      <c r="A622" s="159" t="n">
        <v>610</v>
      </c>
      <c r="B622" s="160" t="n">
        <f aca="false">R622</f>
        <v>0</v>
      </c>
      <c r="C622" s="161" t="n">
        <f aca="false">T622</f>
        <v>0</v>
      </c>
      <c r="D622" s="162" t="n">
        <f aca="false">U622</f>
        <v>0</v>
      </c>
      <c r="E622" s="163" t="n">
        <f aca="false">'ORÇ.GLOBAL P CAIXA'!E621</f>
        <v>0</v>
      </c>
      <c r="F622" s="163" t="n">
        <f aca="false">IF('ORÇ.GLOBAL EMPRESA'!G621&gt;0,'ORÇ.GLOBAL EMPRESA'!G621,'ORÇ.GLOBAL P CAIXA'!F621)</f>
        <v>0</v>
      </c>
      <c r="G622" s="163" t="n">
        <f aca="false">IF(E622&lt;&gt;0,ROUND(E622*F622,2),IF(AK622=0,(SUMIF($AC$13:$AC$1012,B622,$AK$13:$AK$1012)),AK622))</f>
        <v>0</v>
      </c>
      <c r="H622" s="163" t="n">
        <f aca="false">V622</f>
        <v>0</v>
      </c>
      <c r="I622" s="163" t="n">
        <f aca="false">W622</f>
        <v>0</v>
      </c>
      <c r="J622" s="163" t="n">
        <f aca="false">IF(H622&lt;&gt;0,ROUND(H622*I622,2),IF(AP622=0,(SUMIF($AC$13:$AC$1012,B622,$AP$13:$AP$1012)),AP622))</f>
        <v>0</v>
      </c>
      <c r="K622" s="163" t="n">
        <f aca="false">H622-E622</f>
        <v>0</v>
      </c>
      <c r="L622" s="163" t="n">
        <f aca="false">J622-G622</f>
        <v>0</v>
      </c>
      <c r="M622" s="645" t="str">
        <f aca="false">IF('ORÇ.GLOBAL P CAIXA'!H621&gt;0,'ORÇ.GLOBAL P CAIXA'!H621,"")</f>
        <v/>
      </c>
      <c r="N622" s="646" t="n">
        <f aca="false">'ORÇ.GLOBAL P CAIXA'!I621</f>
        <v>0</v>
      </c>
      <c r="O622" s="166" t="str">
        <f aca="false">S622</f>
        <v/>
      </c>
      <c r="P622" s="167"/>
      <c r="Q622" s="168" t="str">
        <f aca="false">IF(B622&gt;0,"ok","ocultar")</f>
        <v>ocultar</v>
      </c>
      <c r="R622" s="647" t="n">
        <f aca="false">'ORÇ.GLOBAL P CAIXA'!B621</f>
        <v>0</v>
      </c>
      <c r="S622" s="170" t="str">
        <f aca="false">IF('ORÇ.GLOBAL P CAIXA'!N621&lt;&gt;0,'ORÇ.GLOBAL P CAIXA'!N621,"")</f>
        <v/>
      </c>
      <c r="T622" s="648" t="n">
        <f aca="false">'ORÇ.GLOBAL P CAIXA'!O621</f>
        <v>0</v>
      </c>
      <c r="U622" s="172" t="n">
        <f aca="false">'ORÇ.GLOBAL P CAIXA'!P621</f>
        <v>0</v>
      </c>
      <c r="V622" s="173" t="n">
        <f aca="false">'ORÇ.GLOBAL P CAIXA'!E621</f>
        <v>0</v>
      </c>
      <c r="W622" s="173" t="n">
        <f aca="false">F622</f>
        <v>0</v>
      </c>
      <c r="X622" s="649"/>
      <c r="Y622" s="649"/>
      <c r="Z622" s="650"/>
      <c r="AB622" s="88"/>
      <c r="AC622" s="157" t="n">
        <f aca="false">IF(B622=0,AC621,IF(ISNONTEXT(B622)=TRUE(),INT(B622),INT(LEFT(B622,FIND(".",B622)-1))))</f>
        <v>3</v>
      </c>
      <c r="AD622" s="157" t="str">
        <f aca="false">IF(AD623=1,1,IF(B622&lt;&gt;0,1,IF(C622&lt;&gt;0,1,IF(D622&lt;&gt;0,1,IF(E622&lt;&gt;0,1,"")))))</f>
        <v/>
      </c>
      <c r="AE622" s="157" t="str">
        <f aca="false">IF(AC622=0," ",IF(AC622&lt;&gt;AC621,AC622," "))</f>
        <v> </v>
      </c>
      <c r="AF622" s="88"/>
      <c r="AG622" s="75" t="e">
        <f aca="false">IF(AC622&lt;&gt;AE622,(IF(N622=0,G622*(INFORMAÇÕES!$Q$69/INFORMAÇÕES!$Q$72),IF(N622="R",G622,0))),0)</f>
        <v>#DIV/0!</v>
      </c>
      <c r="AH622" s="75" t="e">
        <f aca="false">IF(AC622&lt;&gt;AE622,(IF(N622=0,G622*(INFORMAÇÕES!$Q$70/INFORMAÇÕES!$Q$72),IF(N622="C",G622,0))),0)</f>
        <v>#DIV/0!</v>
      </c>
      <c r="AI622" s="75" t="n">
        <f aca="false">IF(AC622&lt;&gt;AE622,(IF(N622=0,G622*INFORMAÇÕES!$U$115,IF(N622="CF",G622,0))),0)</f>
        <v>0</v>
      </c>
      <c r="AJ622" s="75" t="n">
        <f aca="false">IF(AC622&lt;&gt;AE622,(IF(N622=0,G622*INFORMAÇÕES!$U$116,IF(N622="O",G622,0))),0)</f>
        <v>0</v>
      </c>
      <c r="AK622" s="75" t="n">
        <f aca="false">IF(E622&lt;&gt;0,G622,0)</f>
        <v>0</v>
      </c>
      <c r="AL622" s="75" t="n">
        <f aca="false">IF(AC622&lt;&gt;AE622,(IF(N622=0,J622*(INFORMAÇÕES!$Q$89/INFORMAÇÕES!$Q$92),IF(N622="R",J622,0))),0)</f>
        <v>0</v>
      </c>
      <c r="AM622" s="75" t="n">
        <f aca="false">IF(AC622&lt;&gt;AE622,(IF(N622=0,J622*(INFORMAÇÕES!$Q$90/INFORMAÇÕES!$Q$92),IF(N622="C",J622,0))),0)</f>
        <v>0</v>
      </c>
      <c r="AN622" s="75" t="n">
        <f aca="false">IF(AC622&lt;&gt;AE622,(IF(N622="",J622*INFORMAÇÕES!$U$115,IF(N622="CF",J622,0))),0)</f>
        <v>0</v>
      </c>
      <c r="AO622" s="75" t="n">
        <f aca="false">IF(AC622&lt;&gt;AE622,(IF(N622="",J622*INFORMAÇÕES!$U$116,IF(N622="O",J622,0))),0)</f>
        <v>0</v>
      </c>
      <c r="AP622" s="75" t="n">
        <f aca="false">IF(H622&lt;&gt;0,J622,0)</f>
        <v>0</v>
      </c>
      <c r="AQ622" s="75" t="n">
        <f aca="false">IF(K622&lt;&gt;0,L622,0)</f>
        <v>0</v>
      </c>
    </row>
    <row r="623" s="174" customFormat="true" ht="14.25" hidden="false" customHeight="false" outlineLevel="0" collapsed="false">
      <c r="A623" s="159" t="n">
        <v>611</v>
      </c>
      <c r="B623" s="160" t="n">
        <f aca="false">R623</f>
        <v>0</v>
      </c>
      <c r="C623" s="161" t="n">
        <f aca="false">T623</f>
        <v>0</v>
      </c>
      <c r="D623" s="162" t="n">
        <f aca="false">U623</f>
        <v>0</v>
      </c>
      <c r="E623" s="163" t="n">
        <f aca="false">'ORÇ.GLOBAL P CAIXA'!E622</f>
        <v>0</v>
      </c>
      <c r="F623" s="163" t="n">
        <f aca="false">IF('ORÇ.GLOBAL EMPRESA'!G622&gt;0,'ORÇ.GLOBAL EMPRESA'!G622,'ORÇ.GLOBAL P CAIXA'!F622)</f>
        <v>0</v>
      </c>
      <c r="G623" s="163" t="n">
        <f aca="false">IF(E623&lt;&gt;0,ROUND(E623*F623,2),IF(AK623=0,(SUMIF($AC$13:$AC$1012,B623,$AK$13:$AK$1012)),AK623))</f>
        <v>0</v>
      </c>
      <c r="H623" s="163" t="n">
        <f aca="false">V623</f>
        <v>0</v>
      </c>
      <c r="I623" s="163" t="n">
        <f aca="false">W623</f>
        <v>0</v>
      </c>
      <c r="J623" s="163" t="n">
        <f aca="false">IF(H623&lt;&gt;0,ROUND(H623*I623,2),IF(AP623=0,(SUMIF($AC$13:$AC$1012,B623,$AP$13:$AP$1012)),AP623))</f>
        <v>0</v>
      </c>
      <c r="K623" s="163" t="n">
        <f aca="false">H623-E623</f>
        <v>0</v>
      </c>
      <c r="L623" s="163" t="n">
        <f aca="false">J623-G623</f>
        <v>0</v>
      </c>
      <c r="M623" s="645" t="str">
        <f aca="false">IF('ORÇ.GLOBAL P CAIXA'!H622&gt;0,'ORÇ.GLOBAL P CAIXA'!H622,"")</f>
        <v/>
      </c>
      <c r="N623" s="646" t="n">
        <f aca="false">'ORÇ.GLOBAL P CAIXA'!I622</f>
        <v>0</v>
      </c>
      <c r="O623" s="166" t="str">
        <f aca="false">S623</f>
        <v/>
      </c>
      <c r="P623" s="167"/>
      <c r="Q623" s="168" t="str">
        <f aca="false">IF(B623&gt;0,"ok","ocultar")</f>
        <v>ocultar</v>
      </c>
      <c r="R623" s="647" t="n">
        <f aca="false">'ORÇ.GLOBAL P CAIXA'!B622</f>
        <v>0</v>
      </c>
      <c r="S623" s="170" t="str">
        <f aca="false">IF('ORÇ.GLOBAL P CAIXA'!N622&lt;&gt;0,'ORÇ.GLOBAL P CAIXA'!N622,"")</f>
        <v/>
      </c>
      <c r="T623" s="648" t="n">
        <f aca="false">'ORÇ.GLOBAL P CAIXA'!O622</f>
        <v>0</v>
      </c>
      <c r="U623" s="172" t="n">
        <f aca="false">'ORÇ.GLOBAL P CAIXA'!P622</f>
        <v>0</v>
      </c>
      <c r="V623" s="173" t="n">
        <f aca="false">'ORÇ.GLOBAL P CAIXA'!E622</f>
        <v>0</v>
      </c>
      <c r="W623" s="173" t="n">
        <f aca="false">F623</f>
        <v>0</v>
      </c>
      <c r="X623" s="649"/>
      <c r="Y623" s="649"/>
      <c r="Z623" s="650"/>
      <c r="AB623" s="88"/>
      <c r="AC623" s="157" t="n">
        <f aca="false">IF(B623=0,AC622,IF(ISNONTEXT(B623)=TRUE(),INT(B623),INT(LEFT(B623,FIND(".",B623)-1))))</f>
        <v>3</v>
      </c>
      <c r="AD623" s="157" t="str">
        <f aca="false">IF(AD624=1,1,IF(B623&lt;&gt;0,1,IF(C623&lt;&gt;0,1,IF(D623&lt;&gt;0,1,IF(E623&lt;&gt;0,1,"")))))</f>
        <v/>
      </c>
      <c r="AE623" s="157" t="str">
        <f aca="false">IF(AC623=0," ",IF(AC623&lt;&gt;AC622,AC623," "))</f>
        <v> </v>
      </c>
      <c r="AF623" s="88"/>
      <c r="AG623" s="75" t="e">
        <f aca="false">IF(AC623&lt;&gt;AE623,(IF(N623=0,G623*(INFORMAÇÕES!$Q$69/INFORMAÇÕES!$Q$72),IF(N623="R",G623,0))),0)</f>
        <v>#DIV/0!</v>
      </c>
      <c r="AH623" s="75" t="e">
        <f aca="false">IF(AC623&lt;&gt;AE623,(IF(N623=0,G623*(INFORMAÇÕES!$Q$70/INFORMAÇÕES!$Q$72),IF(N623="C",G623,0))),0)</f>
        <v>#DIV/0!</v>
      </c>
      <c r="AI623" s="75" t="n">
        <f aca="false">IF(AC623&lt;&gt;AE623,(IF(N623=0,G623*INFORMAÇÕES!$U$115,IF(N623="CF",G623,0))),0)</f>
        <v>0</v>
      </c>
      <c r="AJ623" s="75" t="n">
        <f aca="false">IF(AC623&lt;&gt;AE623,(IF(N623=0,G623*INFORMAÇÕES!$U$116,IF(N623="O",G623,0))),0)</f>
        <v>0</v>
      </c>
      <c r="AK623" s="75" t="n">
        <f aca="false">IF(E623&lt;&gt;0,G623,0)</f>
        <v>0</v>
      </c>
      <c r="AL623" s="75" t="n">
        <f aca="false">IF(AC623&lt;&gt;AE623,(IF(N623=0,J623*(INFORMAÇÕES!$Q$89/INFORMAÇÕES!$Q$92),IF(N623="R",J623,0))),0)</f>
        <v>0</v>
      </c>
      <c r="AM623" s="75" t="n">
        <f aca="false">IF(AC623&lt;&gt;AE623,(IF(N623=0,J623*(INFORMAÇÕES!$Q$90/INFORMAÇÕES!$Q$92),IF(N623="C",J623,0))),0)</f>
        <v>0</v>
      </c>
      <c r="AN623" s="75" t="n">
        <f aca="false">IF(AC623&lt;&gt;AE623,(IF(N623="",J623*INFORMAÇÕES!$U$115,IF(N623="CF",J623,0))),0)</f>
        <v>0</v>
      </c>
      <c r="AO623" s="75" t="n">
        <f aca="false">IF(AC623&lt;&gt;AE623,(IF(N623="",J623*INFORMAÇÕES!$U$116,IF(N623="O",J623,0))),0)</f>
        <v>0</v>
      </c>
      <c r="AP623" s="75" t="n">
        <f aca="false">IF(H623&lt;&gt;0,J623,0)</f>
        <v>0</v>
      </c>
      <c r="AQ623" s="75" t="n">
        <f aca="false">IF(K623&lt;&gt;0,L623,0)</f>
        <v>0</v>
      </c>
    </row>
    <row r="624" s="174" customFormat="true" ht="14.25" hidden="false" customHeight="false" outlineLevel="0" collapsed="false">
      <c r="A624" s="159" t="n">
        <v>612</v>
      </c>
      <c r="B624" s="160" t="n">
        <f aca="false">R624</f>
        <v>0</v>
      </c>
      <c r="C624" s="161" t="n">
        <f aca="false">T624</f>
        <v>0</v>
      </c>
      <c r="D624" s="162" t="n">
        <f aca="false">U624</f>
        <v>0</v>
      </c>
      <c r="E624" s="163" t="n">
        <f aca="false">'ORÇ.GLOBAL P CAIXA'!E623</f>
        <v>0</v>
      </c>
      <c r="F624" s="163" t="n">
        <f aca="false">IF('ORÇ.GLOBAL EMPRESA'!G623&gt;0,'ORÇ.GLOBAL EMPRESA'!G623,'ORÇ.GLOBAL P CAIXA'!F623)</f>
        <v>0</v>
      </c>
      <c r="G624" s="163" t="n">
        <f aca="false">IF(E624&lt;&gt;0,ROUND(E624*F624,2),IF(AK624=0,(SUMIF($AC$13:$AC$1012,B624,$AK$13:$AK$1012)),AK624))</f>
        <v>0</v>
      </c>
      <c r="H624" s="163" t="n">
        <f aca="false">V624</f>
        <v>0</v>
      </c>
      <c r="I624" s="163" t="n">
        <f aca="false">W624</f>
        <v>0</v>
      </c>
      <c r="J624" s="163" t="n">
        <f aca="false">IF(H624&lt;&gt;0,ROUND(H624*I624,2),IF(AP624=0,(SUMIF($AC$13:$AC$1012,B624,$AP$13:$AP$1012)),AP624))</f>
        <v>0</v>
      </c>
      <c r="K624" s="163" t="n">
        <f aca="false">H624-E624</f>
        <v>0</v>
      </c>
      <c r="L624" s="163" t="n">
        <f aca="false">J624-G624</f>
        <v>0</v>
      </c>
      <c r="M624" s="645" t="str">
        <f aca="false">IF('ORÇ.GLOBAL P CAIXA'!H623&gt;0,'ORÇ.GLOBAL P CAIXA'!H623,"")</f>
        <v/>
      </c>
      <c r="N624" s="646" t="n">
        <f aca="false">'ORÇ.GLOBAL P CAIXA'!I623</f>
        <v>0</v>
      </c>
      <c r="O624" s="166" t="str">
        <f aca="false">S624</f>
        <v/>
      </c>
      <c r="P624" s="167"/>
      <c r="Q624" s="168" t="str">
        <f aca="false">IF(B624&gt;0,"ok","ocultar")</f>
        <v>ocultar</v>
      </c>
      <c r="R624" s="647" t="n">
        <f aca="false">'ORÇ.GLOBAL P CAIXA'!B623</f>
        <v>0</v>
      </c>
      <c r="S624" s="170" t="str">
        <f aca="false">IF('ORÇ.GLOBAL P CAIXA'!N623&lt;&gt;0,'ORÇ.GLOBAL P CAIXA'!N623,"")</f>
        <v/>
      </c>
      <c r="T624" s="648" t="n">
        <f aca="false">'ORÇ.GLOBAL P CAIXA'!O623</f>
        <v>0</v>
      </c>
      <c r="U624" s="172" t="n">
        <f aca="false">'ORÇ.GLOBAL P CAIXA'!P623</f>
        <v>0</v>
      </c>
      <c r="V624" s="173" t="n">
        <f aca="false">'ORÇ.GLOBAL P CAIXA'!E623</f>
        <v>0</v>
      </c>
      <c r="W624" s="173" t="n">
        <f aca="false">F624</f>
        <v>0</v>
      </c>
      <c r="X624" s="649"/>
      <c r="Y624" s="649"/>
      <c r="Z624" s="650"/>
      <c r="AB624" s="88"/>
      <c r="AC624" s="157" t="n">
        <f aca="false">IF(B624=0,AC623,IF(ISNONTEXT(B624)=TRUE(),INT(B624),INT(LEFT(B624,FIND(".",B624)-1))))</f>
        <v>3</v>
      </c>
      <c r="AD624" s="157" t="str">
        <f aca="false">IF(AD625=1,1,IF(B624&lt;&gt;0,1,IF(C624&lt;&gt;0,1,IF(D624&lt;&gt;0,1,IF(E624&lt;&gt;0,1,"")))))</f>
        <v/>
      </c>
      <c r="AE624" s="157" t="str">
        <f aca="false">IF(AC624=0," ",IF(AC624&lt;&gt;AC623,AC624," "))</f>
        <v> </v>
      </c>
      <c r="AF624" s="88"/>
      <c r="AG624" s="75" t="e">
        <f aca="false">IF(AC624&lt;&gt;AE624,(IF(N624=0,G624*(INFORMAÇÕES!$Q$69/INFORMAÇÕES!$Q$72),IF(N624="R",G624,0))),0)</f>
        <v>#DIV/0!</v>
      </c>
      <c r="AH624" s="75" t="e">
        <f aca="false">IF(AC624&lt;&gt;AE624,(IF(N624=0,G624*(INFORMAÇÕES!$Q$70/INFORMAÇÕES!$Q$72),IF(N624="C",G624,0))),0)</f>
        <v>#DIV/0!</v>
      </c>
      <c r="AI624" s="75" t="n">
        <f aca="false">IF(AC624&lt;&gt;AE624,(IF(N624=0,G624*INFORMAÇÕES!$U$115,IF(N624="CF",G624,0))),0)</f>
        <v>0</v>
      </c>
      <c r="AJ624" s="75" t="n">
        <f aca="false">IF(AC624&lt;&gt;AE624,(IF(N624=0,G624*INFORMAÇÕES!$U$116,IF(N624="O",G624,0))),0)</f>
        <v>0</v>
      </c>
      <c r="AK624" s="75" t="n">
        <f aca="false">IF(E624&lt;&gt;0,G624,0)</f>
        <v>0</v>
      </c>
      <c r="AL624" s="75" t="n">
        <f aca="false">IF(AC624&lt;&gt;AE624,(IF(N624=0,J624*(INFORMAÇÕES!$Q$89/INFORMAÇÕES!$Q$92),IF(N624="R",J624,0))),0)</f>
        <v>0</v>
      </c>
      <c r="AM624" s="75" t="n">
        <f aca="false">IF(AC624&lt;&gt;AE624,(IF(N624=0,J624*(INFORMAÇÕES!$Q$90/INFORMAÇÕES!$Q$92),IF(N624="C",J624,0))),0)</f>
        <v>0</v>
      </c>
      <c r="AN624" s="75" t="n">
        <f aca="false">IF(AC624&lt;&gt;AE624,(IF(N624="",J624*INFORMAÇÕES!$U$115,IF(N624="CF",J624,0))),0)</f>
        <v>0</v>
      </c>
      <c r="AO624" s="75" t="n">
        <f aca="false">IF(AC624&lt;&gt;AE624,(IF(N624="",J624*INFORMAÇÕES!$U$116,IF(N624="O",J624,0))),0)</f>
        <v>0</v>
      </c>
      <c r="AP624" s="75" t="n">
        <f aca="false">IF(H624&lt;&gt;0,J624,0)</f>
        <v>0</v>
      </c>
      <c r="AQ624" s="75" t="n">
        <f aca="false">IF(K624&lt;&gt;0,L624,0)</f>
        <v>0</v>
      </c>
    </row>
    <row r="625" s="174" customFormat="true" ht="14.25" hidden="false" customHeight="false" outlineLevel="0" collapsed="false">
      <c r="A625" s="159" t="n">
        <v>613</v>
      </c>
      <c r="B625" s="160" t="n">
        <f aca="false">R625</f>
        <v>0</v>
      </c>
      <c r="C625" s="161" t="n">
        <f aca="false">T625</f>
        <v>0</v>
      </c>
      <c r="D625" s="162" t="n">
        <f aca="false">U625</f>
        <v>0</v>
      </c>
      <c r="E625" s="163" t="n">
        <f aca="false">'ORÇ.GLOBAL P CAIXA'!E624</f>
        <v>0</v>
      </c>
      <c r="F625" s="163" t="n">
        <f aca="false">IF('ORÇ.GLOBAL EMPRESA'!G624&gt;0,'ORÇ.GLOBAL EMPRESA'!G624,'ORÇ.GLOBAL P CAIXA'!F624)</f>
        <v>0</v>
      </c>
      <c r="G625" s="163" t="n">
        <f aca="false">IF(E625&lt;&gt;0,ROUND(E625*F625,2),IF(AK625=0,(SUMIF($AC$13:$AC$1012,B625,$AK$13:$AK$1012)),AK625))</f>
        <v>0</v>
      </c>
      <c r="H625" s="163" t="n">
        <f aca="false">V625</f>
        <v>0</v>
      </c>
      <c r="I625" s="163" t="n">
        <f aca="false">W625</f>
        <v>0</v>
      </c>
      <c r="J625" s="163" t="n">
        <f aca="false">IF(H625&lt;&gt;0,ROUND(H625*I625,2),IF(AP625=0,(SUMIF($AC$13:$AC$1012,B625,$AP$13:$AP$1012)),AP625))</f>
        <v>0</v>
      </c>
      <c r="K625" s="163" t="n">
        <f aca="false">H625-E625</f>
        <v>0</v>
      </c>
      <c r="L625" s="163" t="n">
        <f aca="false">J625-G625</f>
        <v>0</v>
      </c>
      <c r="M625" s="645" t="str">
        <f aca="false">IF('ORÇ.GLOBAL P CAIXA'!H624&gt;0,'ORÇ.GLOBAL P CAIXA'!H624,"")</f>
        <v/>
      </c>
      <c r="N625" s="646" t="n">
        <f aca="false">'ORÇ.GLOBAL P CAIXA'!I624</f>
        <v>0</v>
      </c>
      <c r="O625" s="166" t="str">
        <f aca="false">S625</f>
        <v/>
      </c>
      <c r="P625" s="167"/>
      <c r="Q625" s="168" t="str">
        <f aca="false">IF(B625&gt;0,"ok","ocultar")</f>
        <v>ocultar</v>
      </c>
      <c r="R625" s="647" t="n">
        <f aca="false">'ORÇ.GLOBAL P CAIXA'!B624</f>
        <v>0</v>
      </c>
      <c r="S625" s="170" t="str">
        <f aca="false">IF('ORÇ.GLOBAL P CAIXA'!N624&lt;&gt;0,'ORÇ.GLOBAL P CAIXA'!N624,"")</f>
        <v/>
      </c>
      <c r="T625" s="648" t="n">
        <f aca="false">'ORÇ.GLOBAL P CAIXA'!O624</f>
        <v>0</v>
      </c>
      <c r="U625" s="172" t="n">
        <f aca="false">'ORÇ.GLOBAL P CAIXA'!P624</f>
        <v>0</v>
      </c>
      <c r="V625" s="173" t="n">
        <f aca="false">'ORÇ.GLOBAL P CAIXA'!E624</f>
        <v>0</v>
      </c>
      <c r="W625" s="173" t="n">
        <f aca="false">F625</f>
        <v>0</v>
      </c>
      <c r="X625" s="649"/>
      <c r="Y625" s="649"/>
      <c r="Z625" s="650"/>
      <c r="AB625" s="88"/>
      <c r="AC625" s="157" t="n">
        <f aca="false">IF(B625=0,AC624,IF(ISNONTEXT(B625)=TRUE(),INT(B625),INT(LEFT(B625,FIND(".",B625)-1))))</f>
        <v>3</v>
      </c>
      <c r="AD625" s="157" t="str">
        <f aca="false">IF(AD626=1,1,IF(B625&lt;&gt;0,1,IF(C625&lt;&gt;0,1,IF(D625&lt;&gt;0,1,IF(E625&lt;&gt;0,1,"")))))</f>
        <v/>
      </c>
      <c r="AE625" s="157" t="str">
        <f aca="false">IF(AC625=0," ",IF(AC625&lt;&gt;AC624,AC625," "))</f>
        <v> </v>
      </c>
      <c r="AF625" s="88"/>
      <c r="AG625" s="75" t="e">
        <f aca="false">IF(AC625&lt;&gt;AE625,(IF(N625=0,G625*(INFORMAÇÕES!$Q$69/INFORMAÇÕES!$Q$72),IF(N625="R",G625,0))),0)</f>
        <v>#DIV/0!</v>
      </c>
      <c r="AH625" s="75" t="e">
        <f aca="false">IF(AC625&lt;&gt;AE625,(IF(N625=0,G625*(INFORMAÇÕES!$Q$70/INFORMAÇÕES!$Q$72),IF(N625="C",G625,0))),0)</f>
        <v>#DIV/0!</v>
      </c>
      <c r="AI625" s="75" t="n">
        <f aca="false">IF(AC625&lt;&gt;AE625,(IF(N625=0,G625*INFORMAÇÕES!$U$115,IF(N625="CF",G625,0))),0)</f>
        <v>0</v>
      </c>
      <c r="AJ625" s="75" t="n">
        <f aca="false">IF(AC625&lt;&gt;AE625,(IF(N625=0,G625*INFORMAÇÕES!$U$116,IF(N625="O",G625,0))),0)</f>
        <v>0</v>
      </c>
      <c r="AK625" s="75" t="n">
        <f aca="false">IF(E625&lt;&gt;0,G625,0)</f>
        <v>0</v>
      </c>
      <c r="AL625" s="75" t="n">
        <f aca="false">IF(AC625&lt;&gt;AE625,(IF(N625=0,J625*(INFORMAÇÕES!$Q$89/INFORMAÇÕES!$Q$92),IF(N625="R",J625,0))),0)</f>
        <v>0</v>
      </c>
      <c r="AM625" s="75" t="n">
        <f aca="false">IF(AC625&lt;&gt;AE625,(IF(N625=0,J625*(INFORMAÇÕES!$Q$90/INFORMAÇÕES!$Q$92),IF(N625="C",J625,0))),0)</f>
        <v>0</v>
      </c>
      <c r="AN625" s="75" t="n">
        <f aca="false">IF(AC625&lt;&gt;AE625,(IF(N625="",J625*INFORMAÇÕES!$U$115,IF(N625="CF",J625,0))),0)</f>
        <v>0</v>
      </c>
      <c r="AO625" s="75" t="n">
        <f aca="false">IF(AC625&lt;&gt;AE625,(IF(N625="",J625*INFORMAÇÕES!$U$116,IF(N625="O",J625,0))),0)</f>
        <v>0</v>
      </c>
      <c r="AP625" s="75" t="n">
        <f aca="false">IF(H625&lt;&gt;0,J625,0)</f>
        <v>0</v>
      </c>
      <c r="AQ625" s="75" t="n">
        <f aca="false">IF(K625&lt;&gt;0,L625,0)</f>
        <v>0</v>
      </c>
    </row>
    <row r="626" s="174" customFormat="true" ht="14.25" hidden="false" customHeight="false" outlineLevel="0" collapsed="false">
      <c r="A626" s="159" t="n">
        <v>614</v>
      </c>
      <c r="B626" s="160" t="n">
        <f aca="false">R626</f>
        <v>0</v>
      </c>
      <c r="C626" s="161" t="n">
        <f aca="false">T626</f>
        <v>0</v>
      </c>
      <c r="D626" s="162" t="n">
        <f aca="false">U626</f>
        <v>0</v>
      </c>
      <c r="E626" s="163" t="n">
        <f aca="false">'ORÇ.GLOBAL P CAIXA'!E625</f>
        <v>0</v>
      </c>
      <c r="F626" s="163" t="n">
        <f aca="false">IF('ORÇ.GLOBAL EMPRESA'!G625&gt;0,'ORÇ.GLOBAL EMPRESA'!G625,'ORÇ.GLOBAL P CAIXA'!F625)</f>
        <v>0</v>
      </c>
      <c r="G626" s="163" t="n">
        <f aca="false">IF(E626&lt;&gt;0,ROUND(E626*F626,2),IF(AK626=0,(SUMIF($AC$13:$AC$1012,B626,$AK$13:$AK$1012)),AK626))</f>
        <v>0</v>
      </c>
      <c r="H626" s="163" t="n">
        <f aca="false">V626</f>
        <v>0</v>
      </c>
      <c r="I626" s="163" t="n">
        <f aca="false">W626</f>
        <v>0</v>
      </c>
      <c r="J626" s="163" t="n">
        <f aca="false">IF(H626&lt;&gt;0,ROUND(H626*I626,2),IF(AP626=0,(SUMIF($AC$13:$AC$1012,B626,$AP$13:$AP$1012)),AP626))</f>
        <v>0</v>
      </c>
      <c r="K626" s="163" t="n">
        <f aca="false">H626-E626</f>
        <v>0</v>
      </c>
      <c r="L626" s="163" t="n">
        <f aca="false">J626-G626</f>
        <v>0</v>
      </c>
      <c r="M626" s="645" t="str">
        <f aca="false">IF('ORÇ.GLOBAL P CAIXA'!H625&gt;0,'ORÇ.GLOBAL P CAIXA'!H625,"")</f>
        <v/>
      </c>
      <c r="N626" s="646" t="n">
        <f aca="false">'ORÇ.GLOBAL P CAIXA'!I625</f>
        <v>0</v>
      </c>
      <c r="O626" s="166" t="str">
        <f aca="false">S626</f>
        <v/>
      </c>
      <c r="P626" s="167"/>
      <c r="Q626" s="168" t="str">
        <f aca="false">IF(B626&gt;0,"ok","ocultar")</f>
        <v>ocultar</v>
      </c>
      <c r="R626" s="647" t="n">
        <f aca="false">'ORÇ.GLOBAL P CAIXA'!B625</f>
        <v>0</v>
      </c>
      <c r="S626" s="170" t="str">
        <f aca="false">IF('ORÇ.GLOBAL P CAIXA'!N625&lt;&gt;0,'ORÇ.GLOBAL P CAIXA'!N625,"")</f>
        <v/>
      </c>
      <c r="T626" s="648" t="n">
        <f aca="false">'ORÇ.GLOBAL P CAIXA'!O625</f>
        <v>0</v>
      </c>
      <c r="U626" s="172" t="n">
        <f aca="false">'ORÇ.GLOBAL P CAIXA'!P625</f>
        <v>0</v>
      </c>
      <c r="V626" s="173" t="n">
        <f aca="false">'ORÇ.GLOBAL P CAIXA'!E625</f>
        <v>0</v>
      </c>
      <c r="W626" s="173" t="n">
        <f aca="false">F626</f>
        <v>0</v>
      </c>
      <c r="X626" s="649"/>
      <c r="Y626" s="649"/>
      <c r="Z626" s="650"/>
      <c r="AB626" s="88"/>
      <c r="AC626" s="157" t="n">
        <f aca="false">IF(B626=0,AC625,IF(ISNONTEXT(B626)=TRUE(),INT(B626),INT(LEFT(B626,FIND(".",B626)-1))))</f>
        <v>3</v>
      </c>
      <c r="AD626" s="157" t="str">
        <f aca="false">IF(AD627=1,1,IF(B626&lt;&gt;0,1,IF(C626&lt;&gt;0,1,IF(D626&lt;&gt;0,1,IF(E626&lt;&gt;0,1,"")))))</f>
        <v/>
      </c>
      <c r="AE626" s="157" t="str">
        <f aca="false">IF(AC626=0," ",IF(AC626&lt;&gt;AC625,AC626," "))</f>
        <v> </v>
      </c>
      <c r="AF626" s="88"/>
      <c r="AG626" s="75" t="e">
        <f aca="false">IF(AC626&lt;&gt;AE626,(IF(N626=0,G626*(INFORMAÇÕES!$Q$69/INFORMAÇÕES!$Q$72),IF(N626="R",G626,0))),0)</f>
        <v>#DIV/0!</v>
      </c>
      <c r="AH626" s="75" t="e">
        <f aca="false">IF(AC626&lt;&gt;AE626,(IF(N626=0,G626*(INFORMAÇÕES!$Q$70/INFORMAÇÕES!$Q$72),IF(N626="C",G626,0))),0)</f>
        <v>#DIV/0!</v>
      </c>
      <c r="AI626" s="75" t="n">
        <f aca="false">IF(AC626&lt;&gt;AE626,(IF(N626=0,G626*INFORMAÇÕES!$U$115,IF(N626="CF",G626,0))),0)</f>
        <v>0</v>
      </c>
      <c r="AJ626" s="75" t="n">
        <f aca="false">IF(AC626&lt;&gt;AE626,(IF(N626=0,G626*INFORMAÇÕES!$U$116,IF(N626="O",G626,0))),0)</f>
        <v>0</v>
      </c>
      <c r="AK626" s="75" t="n">
        <f aca="false">IF(E626&lt;&gt;0,G626,0)</f>
        <v>0</v>
      </c>
      <c r="AL626" s="75" t="n">
        <f aca="false">IF(AC626&lt;&gt;AE626,(IF(N626=0,J626*(INFORMAÇÕES!$Q$89/INFORMAÇÕES!$Q$92),IF(N626="R",J626,0))),0)</f>
        <v>0</v>
      </c>
      <c r="AM626" s="75" t="n">
        <f aca="false">IF(AC626&lt;&gt;AE626,(IF(N626=0,J626*(INFORMAÇÕES!$Q$90/INFORMAÇÕES!$Q$92),IF(N626="C",J626,0))),0)</f>
        <v>0</v>
      </c>
      <c r="AN626" s="75" t="n">
        <f aca="false">IF(AC626&lt;&gt;AE626,(IF(N626="",J626*INFORMAÇÕES!$U$115,IF(N626="CF",J626,0))),0)</f>
        <v>0</v>
      </c>
      <c r="AO626" s="75" t="n">
        <f aca="false">IF(AC626&lt;&gt;AE626,(IF(N626="",J626*INFORMAÇÕES!$U$116,IF(N626="O",J626,0))),0)</f>
        <v>0</v>
      </c>
      <c r="AP626" s="75" t="n">
        <f aca="false">IF(H626&lt;&gt;0,J626,0)</f>
        <v>0</v>
      </c>
      <c r="AQ626" s="75" t="n">
        <f aca="false">IF(K626&lt;&gt;0,L626,0)</f>
        <v>0</v>
      </c>
    </row>
    <row r="627" s="174" customFormat="true" ht="14.25" hidden="false" customHeight="false" outlineLevel="0" collapsed="false">
      <c r="A627" s="159" t="n">
        <v>615</v>
      </c>
      <c r="B627" s="160" t="n">
        <f aca="false">R627</f>
        <v>0</v>
      </c>
      <c r="C627" s="161" t="n">
        <f aca="false">T627</f>
        <v>0</v>
      </c>
      <c r="D627" s="162" t="n">
        <f aca="false">U627</f>
        <v>0</v>
      </c>
      <c r="E627" s="163" t="n">
        <f aca="false">'ORÇ.GLOBAL P CAIXA'!E626</f>
        <v>0</v>
      </c>
      <c r="F627" s="163" t="n">
        <f aca="false">IF('ORÇ.GLOBAL EMPRESA'!G626&gt;0,'ORÇ.GLOBAL EMPRESA'!G626,'ORÇ.GLOBAL P CAIXA'!F626)</f>
        <v>0</v>
      </c>
      <c r="G627" s="163" t="n">
        <f aca="false">IF(E627&lt;&gt;0,ROUND(E627*F627,2),IF(AK627=0,(SUMIF($AC$13:$AC$1012,B627,$AK$13:$AK$1012)),AK627))</f>
        <v>0</v>
      </c>
      <c r="H627" s="163" t="n">
        <f aca="false">V627</f>
        <v>0</v>
      </c>
      <c r="I627" s="163" t="n">
        <f aca="false">W627</f>
        <v>0</v>
      </c>
      <c r="J627" s="163" t="n">
        <f aca="false">IF(H627&lt;&gt;0,ROUND(H627*I627,2),IF(AP627=0,(SUMIF($AC$13:$AC$1012,B627,$AP$13:$AP$1012)),AP627))</f>
        <v>0</v>
      </c>
      <c r="K627" s="163" t="n">
        <f aca="false">H627-E627</f>
        <v>0</v>
      </c>
      <c r="L627" s="163" t="n">
        <f aca="false">J627-G627</f>
        <v>0</v>
      </c>
      <c r="M627" s="645" t="str">
        <f aca="false">IF('ORÇ.GLOBAL P CAIXA'!H626&gt;0,'ORÇ.GLOBAL P CAIXA'!H626,"")</f>
        <v/>
      </c>
      <c r="N627" s="646" t="n">
        <f aca="false">'ORÇ.GLOBAL P CAIXA'!I626</f>
        <v>0</v>
      </c>
      <c r="O627" s="166" t="str">
        <f aca="false">S627</f>
        <v/>
      </c>
      <c r="P627" s="167"/>
      <c r="Q627" s="168" t="str">
        <f aca="false">IF(B627&gt;0,"ok","ocultar")</f>
        <v>ocultar</v>
      </c>
      <c r="R627" s="647" t="n">
        <f aca="false">'ORÇ.GLOBAL P CAIXA'!B626</f>
        <v>0</v>
      </c>
      <c r="S627" s="170" t="str">
        <f aca="false">IF('ORÇ.GLOBAL P CAIXA'!N626&lt;&gt;0,'ORÇ.GLOBAL P CAIXA'!N626,"")</f>
        <v/>
      </c>
      <c r="T627" s="648" t="n">
        <f aca="false">'ORÇ.GLOBAL P CAIXA'!O626</f>
        <v>0</v>
      </c>
      <c r="U627" s="172" t="n">
        <f aca="false">'ORÇ.GLOBAL P CAIXA'!P626</f>
        <v>0</v>
      </c>
      <c r="V627" s="173" t="n">
        <f aca="false">'ORÇ.GLOBAL P CAIXA'!E626</f>
        <v>0</v>
      </c>
      <c r="W627" s="173" t="n">
        <f aca="false">F627</f>
        <v>0</v>
      </c>
      <c r="X627" s="649"/>
      <c r="Y627" s="649"/>
      <c r="Z627" s="650"/>
      <c r="AB627" s="88"/>
      <c r="AC627" s="157" t="n">
        <f aca="false">IF(B627=0,AC626,IF(ISNONTEXT(B627)=TRUE(),INT(B627),INT(LEFT(B627,FIND(".",B627)-1))))</f>
        <v>3</v>
      </c>
      <c r="AD627" s="157" t="str">
        <f aca="false">IF(AD628=1,1,IF(B627&lt;&gt;0,1,IF(C627&lt;&gt;0,1,IF(D627&lt;&gt;0,1,IF(E627&lt;&gt;0,1,"")))))</f>
        <v/>
      </c>
      <c r="AE627" s="157" t="str">
        <f aca="false">IF(AC627=0," ",IF(AC627&lt;&gt;AC626,AC627," "))</f>
        <v> </v>
      </c>
      <c r="AF627" s="88"/>
      <c r="AG627" s="75" t="e">
        <f aca="false">IF(AC627&lt;&gt;AE627,(IF(N627=0,G627*(INFORMAÇÕES!$Q$69/INFORMAÇÕES!$Q$72),IF(N627="R",G627,0))),0)</f>
        <v>#DIV/0!</v>
      </c>
      <c r="AH627" s="75" t="e">
        <f aca="false">IF(AC627&lt;&gt;AE627,(IF(N627=0,G627*(INFORMAÇÕES!$Q$70/INFORMAÇÕES!$Q$72),IF(N627="C",G627,0))),0)</f>
        <v>#DIV/0!</v>
      </c>
      <c r="AI627" s="75" t="n">
        <f aca="false">IF(AC627&lt;&gt;AE627,(IF(N627=0,G627*INFORMAÇÕES!$U$115,IF(N627="CF",G627,0))),0)</f>
        <v>0</v>
      </c>
      <c r="AJ627" s="75" t="n">
        <f aca="false">IF(AC627&lt;&gt;AE627,(IF(N627=0,G627*INFORMAÇÕES!$U$116,IF(N627="O",G627,0))),0)</f>
        <v>0</v>
      </c>
      <c r="AK627" s="75" t="n">
        <f aca="false">IF(E627&lt;&gt;0,G627,0)</f>
        <v>0</v>
      </c>
      <c r="AL627" s="75" t="n">
        <f aca="false">IF(AC627&lt;&gt;AE627,(IF(N627=0,J627*(INFORMAÇÕES!$Q$89/INFORMAÇÕES!$Q$92),IF(N627="R",J627,0))),0)</f>
        <v>0</v>
      </c>
      <c r="AM627" s="75" t="n">
        <f aca="false">IF(AC627&lt;&gt;AE627,(IF(N627=0,J627*(INFORMAÇÕES!$Q$90/INFORMAÇÕES!$Q$92),IF(N627="C",J627,0))),0)</f>
        <v>0</v>
      </c>
      <c r="AN627" s="75" t="n">
        <f aca="false">IF(AC627&lt;&gt;AE627,(IF(N627="",J627*INFORMAÇÕES!$U$115,IF(N627="CF",J627,0))),0)</f>
        <v>0</v>
      </c>
      <c r="AO627" s="75" t="n">
        <f aca="false">IF(AC627&lt;&gt;AE627,(IF(N627="",J627*INFORMAÇÕES!$U$116,IF(N627="O",J627,0))),0)</f>
        <v>0</v>
      </c>
      <c r="AP627" s="75" t="n">
        <f aca="false">IF(H627&lt;&gt;0,J627,0)</f>
        <v>0</v>
      </c>
      <c r="AQ627" s="75" t="n">
        <f aca="false">IF(K627&lt;&gt;0,L627,0)</f>
        <v>0</v>
      </c>
    </row>
    <row r="628" s="174" customFormat="true" ht="14.25" hidden="false" customHeight="false" outlineLevel="0" collapsed="false">
      <c r="A628" s="159" t="n">
        <v>616</v>
      </c>
      <c r="B628" s="160" t="n">
        <f aca="false">R628</f>
        <v>0</v>
      </c>
      <c r="C628" s="161" t="n">
        <f aca="false">T628</f>
        <v>0</v>
      </c>
      <c r="D628" s="162" t="n">
        <f aca="false">U628</f>
        <v>0</v>
      </c>
      <c r="E628" s="163" t="n">
        <f aca="false">'ORÇ.GLOBAL P CAIXA'!E627</f>
        <v>0</v>
      </c>
      <c r="F628" s="163" t="n">
        <f aca="false">IF('ORÇ.GLOBAL EMPRESA'!G627&gt;0,'ORÇ.GLOBAL EMPRESA'!G627,'ORÇ.GLOBAL P CAIXA'!F627)</f>
        <v>0</v>
      </c>
      <c r="G628" s="163" t="n">
        <f aca="false">IF(E628&lt;&gt;0,ROUND(E628*F628,2),IF(AK628=0,(SUMIF($AC$13:$AC$1012,B628,$AK$13:$AK$1012)),AK628))</f>
        <v>0</v>
      </c>
      <c r="H628" s="163" t="n">
        <f aca="false">V628</f>
        <v>0</v>
      </c>
      <c r="I628" s="163" t="n">
        <f aca="false">W628</f>
        <v>0</v>
      </c>
      <c r="J628" s="163" t="n">
        <f aca="false">IF(H628&lt;&gt;0,ROUND(H628*I628,2),IF(AP628=0,(SUMIF($AC$13:$AC$1012,B628,$AP$13:$AP$1012)),AP628))</f>
        <v>0</v>
      </c>
      <c r="K628" s="163" t="n">
        <f aca="false">H628-E628</f>
        <v>0</v>
      </c>
      <c r="L628" s="163" t="n">
        <f aca="false">J628-G628</f>
        <v>0</v>
      </c>
      <c r="M628" s="645" t="str">
        <f aca="false">IF('ORÇ.GLOBAL P CAIXA'!H627&gt;0,'ORÇ.GLOBAL P CAIXA'!H627,"")</f>
        <v/>
      </c>
      <c r="N628" s="646" t="n">
        <f aca="false">'ORÇ.GLOBAL P CAIXA'!I627</f>
        <v>0</v>
      </c>
      <c r="O628" s="166" t="str">
        <f aca="false">S628</f>
        <v/>
      </c>
      <c r="P628" s="167"/>
      <c r="Q628" s="168" t="str">
        <f aca="false">IF(B628&gt;0,"ok","ocultar")</f>
        <v>ocultar</v>
      </c>
      <c r="R628" s="647" t="n">
        <f aca="false">'ORÇ.GLOBAL P CAIXA'!B627</f>
        <v>0</v>
      </c>
      <c r="S628" s="170" t="str">
        <f aca="false">IF('ORÇ.GLOBAL P CAIXA'!N627&lt;&gt;0,'ORÇ.GLOBAL P CAIXA'!N627,"")</f>
        <v/>
      </c>
      <c r="T628" s="648" t="n">
        <f aca="false">'ORÇ.GLOBAL P CAIXA'!O627</f>
        <v>0</v>
      </c>
      <c r="U628" s="172" t="n">
        <f aca="false">'ORÇ.GLOBAL P CAIXA'!P627</f>
        <v>0</v>
      </c>
      <c r="V628" s="173" t="n">
        <f aca="false">'ORÇ.GLOBAL P CAIXA'!E627</f>
        <v>0</v>
      </c>
      <c r="W628" s="173" t="n">
        <f aca="false">F628</f>
        <v>0</v>
      </c>
      <c r="X628" s="649"/>
      <c r="Y628" s="649"/>
      <c r="Z628" s="650"/>
      <c r="AB628" s="88"/>
      <c r="AC628" s="157" t="n">
        <f aca="false">IF(B628=0,AC627,IF(ISNONTEXT(B628)=TRUE(),INT(B628),INT(LEFT(B628,FIND(".",B628)-1))))</f>
        <v>3</v>
      </c>
      <c r="AD628" s="157" t="str">
        <f aca="false">IF(AD629=1,1,IF(B628&lt;&gt;0,1,IF(C628&lt;&gt;0,1,IF(D628&lt;&gt;0,1,IF(E628&lt;&gt;0,1,"")))))</f>
        <v/>
      </c>
      <c r="AE628" s="157" t="str">
        <f aca="false">IF(AC628=0," ",IF(AC628&lt;&gt;AC627,AC628," "))</f>
        <v> </v>
      </c>
      <c r="AF628" s="88"/>
      <c r="AG628" s="75" t="e">
        <f aca="false">IF(AC628&lt;&gt;AE628,(IF(N628=0,G628*(INFORMAÇÕES!$Q$69/INFORMAÇÕES!$Q$72),IF(N628="R",G628,0))),0)</f>
        <v>#DIV/0!</v>
      </c>
      <c r="AH628" s="75" t="e">
        <f aca="false">IF(AC628&lt;&gt;AE628,(IF(N628=0,G628*(INFORMAÇÕES!$Q$70/INFORMAÇÕES!$Q$72),IF(N628="C",G628,0))),0)</f>
        <v>#DIV/0!</v>
      </c>
      <c r="AI628" s="75" t="n">
        <f aca="false">IF(AC628&lt;&gt;AE628,(IF(N628=0,G628*INFORMAÇÕES!$U$115,IF(N628="CF",G628,0))),0)</f>
        <v>0</v>
      </c>
      <c r="AJ628" s="75" t="n">
        <f aca="false">IF(AC628&lt;&gt;AE628,(IF(N628=0,G628*INFORMAÇÕES!$U$116,IF(N628="O",G628,0))),0)</f>
        <v>0</v>
      </c>
      <c r="AK628" s="75" t="n">
        <f aca="false">IF(E628&lt;&gt;0,G628,0)</f>
        <v>0</v>
      </c>
      <c r="AL628" s="75" t="n">
        <f aca="false">IF(AC628&lt;&gt;AE628,(IF(N628=0,J628*(INFORMAÇÕES!$Q$89/INFORMAÇÕES!$Q$92),IF(N628="R",J628,0))),0)</f>
        <v>0</v>
      </c>
      <c r="AM628" s="75" t="n">
        <f aca="false">IF(AC628&lt;&gt;AE628,(IF(N628=0,J628*(INFORMAÇÕES!$Q$90/INFORMAÇÕES!$Q$92),IF(N628="C",J628,0))),0)</f>
        <v>0</v>
      </c>
      <c r="AN628" s="75" t="n">
        <f aca="false">IF(AC628&lt;&gt;AE628,(IF(N628="",J628*INFORMAÇÕES!$U$115,IF(N628="CF",J628,0))),0)</f>
        <v>0</v>
      </c>
      <c r="AO628" s="75" t="n">
        <f aca="false">IF(AC628&lt;&gt;AE628,(IF(N628="",J628*INFORMAÇÕES!$U$116,IF(N628="O",J628,0))),0)</f>
        <v>0</v>
      </c>
      <c r="AP628" s="75" t="n">
        <f aca="false">IF(H628&lt;&gt;0,J628,0)</f>
        <v>0</v>
      </c>
      <c r="AQ628" s="75" t="n">
        <f aca="false">IF(K628&lt;&gt;0,L628,0)</f>
        <v>0</v>
      </c>
    </row>
    <row r="629" s="174" customFormat="true" ht="14.25" hidden="false" customHeight="false" outlineLevel="0" collapsed="false">
      <c r="A629" s="159" t="n">
        <v>617</v>
      </c>
      <c r="B629" s="160" t="n">
        <f aca="false">R629</f>
        <v>0</v>
      </c>
      <c r="C629" s="161" t="n">
        <f aca="false">T629</f>
        <v>0</v>
      </c>
      <c r="D629" s="162" t="n">
        <f aca="false">U629</f>
        <v>0</v>
      </c>
      <c r="E629" s="163" t="n">
        <f aca="false">'ORÇ.GLOBAL P CAIXA'!E628</f>
        <v>0</v>
      </c>
      <c r="F629" s="163" t="n">
        <f aca="false">IF('ORÇ.GLOBAL EMPRESA'!G628&gt;0,'ORÇ.GLOBAL EMPRESA'!G628,'ORÇ.GLOBAL P CAIXA'!F628)</f>
        <v>0</v>
      </c>
      <c r="G629" s="163" t="n">
        <f aca="false">IF(E629&lt;&gt;0,ROUND(E629*F629,2),IF(AK629=0,(SUMIF($AC$13:$AC$1012,B629,$AK$13:$AK$1012)),AK629))</f>
        <v>0</v>
      </c>
      <c r="H629" s="163" t="n">
        <f aca="false">V629</f>
        <v>0</v>
      </c>
      <c r="I629" s="163" t="n">
        <f aca="false">W629</f>
        <v>0</v>
      </c>
      <c r="J629" s="163" t="n">
        <f aca="false">IF(H629&lt;&gt;0,ROUND(H629*I629,2),IF(AP629=0,(SUMIF($AC$13:$AC$1012,B629,$AP$13:$AP$1012)),AP629))</f>
        <v>0</v>
      </c>
      <c r="K629" s="163" t="n">
        <f aca="false">H629-E629</f>
        <v>0</v>
      </c>
      <c r="L629" s="163" t="n">
        <f aca="false">J629-G629</f>
        <v>0</v>
      </c>
      <c r="M629" s="645" t="str">
        <f aca="false">IF('ORÇ.GLOBAL P CAIXA'!H628&gt;0,'ORÇ.GLOBAL P CAIXA'!H628,"")</f>
        <v/>
      </c>
      <c r="N629" s="646" t="n">
        <f aca="false">'ORÇ.GLOBAL P CAIXA'!I628</f>
        <v>0</v>
      </c>
      <c r="O629" s="166" t="str">
        <f aca="false">S629</f>
        <v/>
      </c>
      <c r="P629" s="167"/>
      <c r="Q629" s="168" t="str">
        <f aca="false">IF(B629&gt;0,"ok","ocultar")</f>
        <v>ocultar</v>
      </c>
      <c r="R629" s="647" t="n">
        <f aca="false">'ORÇ.GLOBAL P CAIXA'!B628</f>
        <v>0</v>
      </c>
      <c r="S629" s="170" t="str">
        <f aca="false">IF('ORÇ.GLOBAL P CAIXA'!N628&lt;&gt;0,'ORÇ.GLOBAL P CAIXA'!N628,"")</f>
        <v/>
      </c>
      <c r="T629" s="648" t="n">
        <f aca="false">'ORÇ.GLOBAL P CAIXA'!O628</f>
        <v>0</v>
      </c>
      <c r="U629" s="172" t="n">
        <f aca="false">'ORÇ.GLOBAL P CAIXA'!P628</f>
        <v>0</v>
      </c>
      <c r="V629" s="173" t="n">
        <f aca="false">'ORÇ.GLOBAL P CAIXA'!E628</f>
        <v>0</v>
      </c>
      <c r="W629" s="173" t="n">
        <f aca="false">F629</f>
        <v>0</v>
      </c>
      <c r="X629" s="649"/>
      <c r="Y629" s="649"/>
      <c r="Z629" s="650"/>
      <c r="AB629" s="88"/>
      <c r="AC629" s="157" t="n">
        <f aca="false">IF(B629=0,AC628,IF(ISNONTEXT(B629)=TRUE(),INT(B629),INT(LEFT(B629,FIND(".",B629)-1))))</f>
        <v>3</v>
      </c>
      <c r="AD629" s="157" t="str">
        <f aca="false">IF(AD630=1,1,IF(B629&lt;&gt;0,1,IF(C629&lt;&gt;0,1,IF(D629&lt;&gt;0,1,IF(E629&lt;&gt;0,1,"")))))</f>
        <v/>
      </c>
      <c r="AE629" s="157" t="str">
        <f aca="false">IF(AC629=0," ",IF(AC629&lt;&gt;AC628,AC629," "))</f>
        <v> </v>
      </c>
      <c r="AF629" s="88"/>
      <c r="AG629" s="75" t="e">
        <f aca="false">IF(AC629&lt;&gt;AE629,(IF(N629=0,G629*(INFORMAÇÕES!$Q$69/INFORMAÇÕES!$Q$72),IF(N629="R",G629,0))),0)</f>
        <v>#DIV/0!</v>
      </c>
      <c r="AH629" s="75" t="e">
        <f aca="false">IF(AC629&lt;&gt;AE629,(IF(N629=0,G629*(INFORMAÇÕES!$Q$70/INFORMAÇÕES!$Q$72),IF(N629="C",G629,0))),0)</f>
        <v>#DIV/0!</v>
      </c>
      <c r="AI629" s="75" t="n">
        <f aca="false">IF(AC629&lt;&gt;AE629,(IF(N629=0,G629*INFORMAÇÕES!$U$115,IF(N629="CF",G629,0))),0)</f>
        <v>0</v>
      </c>
      <c r="AJ629" s="75" t="n">
        <f aca="false">IF(AC629&lt;&gt;AE629,(IF(N629=0,G629*INFORMAÇÕES!$U$116,IF(N629="O",G629,0))),0)</f>
        <v>0</v>
      </c>
      <c r="AK629" s="75" t="n">
        <f aca="false">IF(E629&lt;&gt;0,G629,0)</f>
        <v>0</v>
      </c>
      <c r="AL629" s="75" t="n">
        <f aca="false">IF(AC629&lt;&gt;AE629,(IF(N629=0,J629*(INFORMAÇÕES!$Q$89/INFORMAÇÕES!$Q$92),IF(N629="R",J629,0))),0)</f>
        <v>0</v>
      </c>
      <c r="AM629" s="75" t="n">
        <f aca="false">IF(AC629&lt;&gt;AE629,(IF(N629=0,J629*(INFORMAÇÕES!$Q$90/INFORMAÇÕES!$Q$92),IF(N629="C",J629,0))),0)</f>
        <v>0</v>
      </c>
      <c r="AN629" s="75" t="n">
        <f aca="false">IF(AC629&lt;&gt;AE629,(IF(N629="",J629*INFORMAÇÕES!$U$115,IF(N629="CF",J629,0))),0)</f>
        <v>0</v>
      </c>
      <c r="AO629" s="75" t="n">
        <f aca="false">IF(AC629&lt;&gt;AE629,(IF(N629="",J629*INFORMAÇÕES!$U$116,IF(N629="O",J629,0))),0)</f>
        <v>0</v>
      </c>
      <c r="AP629" s="75" t="n">
        <f aca="false">IF(H629&lt;&gt;0,J629,0)</f>
        <v>0</v>
      </c>
      <c r="AQ629" s="75" t="n">
        <f aca="false">IF(K629&lt;&gt;0,L629,0)</f>
        <v>0</v>
      </c>
    </row>
    <row r="630" s="174" customFormat="true" ht="14.25" hidden="false" customHeight="false" outlineLevel="0" collapsed="false">
      <c r="A630" s="159" t="n">
        <v>618</v>
      </c>
      <c r="B630" s="160" t="n">
        <f aca="false">R630</f>
        <v>0</v>
      </c>
      <c r="C630" s="161" t="n">
        <f aca="false">T630</f>
        <v>0</v>
      </c>
      <c r="D630" s="162" t="n">
        <f aca="false">U630</f>
        <v>0</v>
      </c>
      <c r="E630" s="163" t="n">
        <f aca="false">'ORÇ.GLOBAL P CAIXA'!E629</f>
        <v>0</v>
      </c>
      <c r="F630" s="163" t="n">
        <f aca="false">IF('ORÇ.GLOBAL EMPRESA'!G629&gt;0,'ORÇ.GLOBAL EMPRESA'!G629,'ORÇ.GLOBAL P CAIXA'!F629)</f>
        <v>0</v>
      </c>
      <c r="G630" s="163" t="n">
        <f aca="false">IF(E630&lt;&gt;0,ROUND(E630*F630,2),IF(AK630=0,(SUMIF($AC$13:$AC$1012,B630,$AK$13:$AK$1012)),AK630))</f>
        <v>0</v>
      </c>
      <c r="H630" s="163" t="n">
        <f aca="false">V630</f>
        <v>0</v>
      </c>
      <c r="I630" s="163" t="n">
        <f aca="false">W630</f>
        <v>0</v>
      </c>
      <c r="J630" s="163" t="n">
        <f aca="false">IF(H630&lt;&gt;0,ROUND(H630*I630,2),IF(AP630=0,(SUMIF($AC$13:$AC$1012,B630,$AP$13:$AP$1012)),AP630))</f>
        <v>0</v>
      </c>
      <c r="K630" s="163" t="n">
        <f aca="false">H630-E630</f>
        <v>0</v>
      </c>
      <c r="L630" s="163" t="n">
        <f aca="false">J630-G630</f>
        <v>0</v>
      </c>
      <c r="M630" s="645" t="str">
        <f aca="false">IF('ORÇ.GLOBAL P CAIXA'!H629&gt;0,'ORÇ.GLOBAL P CAIXA'!H629,"")</f>
        <v/>
      </c>
      <c r="N630" s="646" t="n">
        <f aca="false">'ORÇ.GLOBAL P CAIXA'!I629</f>
        <v>0</v>
      </c>
      <c r="O630" s="166" t="str">
        <f aca="false">S630</f>
        <v/>
      </c>
      <c r="P630" s="167"/>
      <c r="Q630" s="168" t="str">
        <f aca="false">IF(B630&gt;0,"ok","ocultar")</f>
        <v>ocultar</v>
      </c>
      <c r="R630" s="647" t="n">
        <f aca="false">'ORÇ.GLOBAL P CAIXA'!B629</f>
        <v>0</v>
      </c>
      <c r="S630" s="170" t="str">
        <f aca="false">IF('ORÇ.GLOBAL P CAIXA'!N629&lt;&gt;0,'ORÇ.GLOBAL P CAIXA'!N629,"")</f>
        <v/>
      </c>
      <c r="T630" s="648" t="n">
        <f aca="false">'ORÇ.GLOBAL P CAIXA'!O629</f>
        <v>0</v>
      </c>
      <c r="U630" s="172" t="n">
        <f aca="false">'ORÇ.GLOBAL P CAIXA'!P629</f>
        <v>0</v>
      </c>
      <c r="V630" s="173" t="n">
        <f aca="false">'ORÇ.GLOBAL P CAIXA'!E629</f>
        <v>0</v>
      </c>
      <c r="W630" s="173" t="n">
        <f aca="false">F630</f>
        <v>0</v>
      </c>
      <c r="X630" s="649"/>
      <c r="Y630" s="649"/>
      <c r="Z630" s="650"/>
      <c r="AB630" s="88"/>
      <c r="AC630" s="157" t="n">
        <f aca="false">IF(B630=0,AC629,IF(ISNONTEXT(B630)=TRUE(),INT(B630),INT(LEFT(B630,FIND(".",B630)-1))))</f>
        <v>3</v>
      </c>
      <c r="AD630" s="157" t="str">
        <f aca="false">IF(AD631=1,1,IF(B630&lt;&gt;0,1,IF(C630&lt;&gt;0,1,IF(D630&lt;&gt;0,1,IF(E630&lt;&gt;0,1,"")))))</f>
        <v/>
      </c>
      <c r="AE630" s="157" t="str">
        <f aca="false">IF(AC630=0," ",IF(AC630&lt;&gt;AC629,AC630," "))</f>
        <v> </v>
      </c>
      <c r="AF630" s="88"/>
      <c r="AG630" s="75" t="e">
        <f aca="false">IF(AC630&lt;&gt;AE630,(IF(N630=0,G630*(INFORMAÇÕES!$Q$69/INFORMAÇÕES!$Q$72),IF(N630="R",G630,0))),0)</f>
        <v>#DIV/0!</v>
      </c>
      <c r="AH630" s="75" t="e">
        <f aca="false">IF(AC630&lt;&gt;AE630,(IF(N630=0,G630*(INFORMAÇÕES!$Q$70/INFORMAÇÕES!$Q$72),IF(N630="C",G630,0))),0)</f>
        <v>#DIV/0!</v>
      </c>
      <c r="AI630" s="75" t="n">
        <f aca="false">IF(AC630&lt;&gt;AE630,(IF(N630=0,G630*INFORMAÇÕES!$U$115,IF(N630="CF",G630,0))),0)</f>
        <v>0</v>
      </c>
      <c r="AJ630" s="75" t="n">
        <f aca="false">IF(AC630&lt;&gt;AE630,(IF(N630=0,G630*INFORMAÇÕES!$U$116,IF(N630="O",G630,0))),0)</f>
        <v>0</v>
      </c>
      <c r="AK630" s="75" t="n">
        <f aca="false">IF(E630&lt;&gt;0,G630,0)</f>
        <v>0</v>
      </c>
      <c r="AL630" s="75" t="n">
        <f aca="false">IF(AC630&lt;&gt;AE630,(IF(N630=0,J630*(INFORMAÇÕES!$Q$89/INFORMAÇÕES!$Q$92),IF(N630="R",J630,0))),0)</f>
        <v>0</v>
      </c>
      <c r="AM630" s="75" t="n">
        <f aca="false">IF(AC630&lt;&gt;AE630,(IF(N630=0,J630*(INFORMAÇÕES!$Q$90/INFORMAÇÕES!$Q$92),IF(N630="C",J630,0))),0)</f>
        <v>0</v>
      </c>
      <c r="AN630" s="75" t="n">
        <f aca="false">IF(AC630&lt;&gt;AE630,(IF(N630="",J630*INFORMAÇÕES!$U$115,IF(N630="CF",J630,0))),0)</f>
        <v>0</v>
      </c>
      <c r="AO630" s="75" t="n">
        <f aca="false">IF(AC630&lt;&gt;AE630,(IF(N630="",J630*INFORMAÇÕES!$U$116,IF(N630="O",J630,0))),0)</f>
        <v>0</v>
      </c>
      <c r="AP630" s="75" t="n">
        <f aca="false">IF(H630&lt;&gt;0,J630,0)</f>
        <v>0</v>
      </c>
      <c r="AQ630" s="75" t="n">
        <f aca="false">IF(K630&lt;&gt;0,L630,0)</f>
        <v>0</v>
      </c>
    </row>
    <row r="631" s="174" customFormat="true" ht="14.25" hidden="false" customHeight="false" outlineLevel="0" collapsed="false">
      <c r="A631" s="159" t="n">
        <v>619</v>
      </c>
      <c r="B631" s="160" t="n">
        <f aca="false">R631</f>
        <v>0</v>
      </c>
      <c r="C631" s="161" t="n">
        <f aca="false">T631</f>
        <v>0</v>
      </c>
      <c r="D631" s="162" t="n">
        <f aca="false">U631</f>
        <v>0</v>
      </c>
      <c r="E631" s="163" t="n">
        <f aca="false">'ORÇ.GLOBAL P CAIXA'!E630</f>
        <v>0</v>
      </c>
      <c r="F631" s="163" t="n">
        <f aca="false">IF('ORÇ.GLOBAL EMPRESA'!G630&gt;0,'ORÇ.GLOBAL EMPRESA'!G630,'ORÇ.GLOBAL P CAIXA'!F630)</f>
        <v>0</v>
      </c>
      <c r="G631" s="163" t="n">
        <f aca="false">IF(E631&lt;&gt;0,ROUND(E631*F631,2),IF(AK631=0,(SUMIF($AC$13:$AC$1012,B631,$AK$13:$AK$1012)),AK631))</f>
        <v>0</v>
      </c>
      <c r="H631" s="163" t="n">
        <f aca="false">V631</f>
        <v>0</v>
      </c>
      <c r="I631" s="163" t="n">
        <f aca="false">W631</f>
        <v>0</v>
      </c>
      <c r="J631" s="163" t="n">
        <f aca="false">IF(H631&lt;&gt;0,ROUND(H631*I631,2),IF(AP631=0,(SUMIF($AC$13:$AC$1012,B631,$AP$13:$AP$1012)),AP631))</f>
        <v>0</v>
      </c>
      <c r="K631" s="163" t="n">
        <f aca="false">H631-E631</f>
        <v>0</v>
      </c>
      <c r="L631" s="163" t="n">
        <f aca="false">J631-G631</f>
        <v>0</v>
      </c>
      <c r="M631" s="645" t="str">
        <f aca="false">IF('ORÇ.GLOBAL P CAIXA'!H630&gt;0,'ORÇ.GLOBAL P CAIXA'!H630,"")</f>
        <v/>
      </c>
      <c r="N631" s="646" t="n">
        <f aca="false">'ORÇ.GLOBAL P CAIXA'!I630</f>
        <v>0</v>
      </c>
      <c r="O631" s="166" t="str">
        <f aca="false">S631</f>
        <v/>
      </c>
      <c r="P631" s="167"/>
      <c r="Q631" s="168" t="str">
        <f aca="false">IF(B631&gt;0,"ok","ocultar")</f>
        <v>ocultar</v>
      </c>
      <c r="R631" s="647" t="n">
        <f aca="false">'ORÇ.GLOBAL P CAIXA'!B630</f>
        <v>0</v>
      </c>
      <c r="S631" s="170" t="str">
        <f aca="false">IF('ORÇ.GLOBAL P CAIXA'!N630&lt;&gt;0,'ORÇ.GLOBAL P CAIXA'!N630,"")</f>
        <v/>
      </c>
      <c r="T631" s="648" t="n">
        <f aca="false">'ORÇ.GLOBAL P CAIXA'!O630</f>
        <v>0</v>
      </c>
      <c r="U631" s="172" t="n">
        <f aca="false">'ORÇ.GLOBAL P CAIXA'!P630</f>
        <v>0</v>
      </c>
      <c r="V631" s="173" t="n">
        <f aca="false">'ORÇ.GLOBAL P CAIXA'!E630</f>
        <v>0</v>
      </c>
      <c r="W631" s="173" t="n">
        <f aca="false">F631</f>
        <v>0</v>
      </c>
      <c r="X631" s="649"/>
      <c r="Y631" s="649"/>
      <c r="Z631" s="650"/>
      <c r="AB631" s="88"/>
      <c r="AC631" s="157" t="n">
        <f aca="false">IF(B631=0,AC630,IF(ISNONTEXT(B631)=TRUE(),INT(B631),INT(LEFT(B631,FIND(".",B631)-1))))</f>
        <v>3</v>
      </c>
      <c r="AD631" s="157" t="str">
        <f aca="false">IF(AD632=1,1,IF(B631&lt;&gt;0,1,IF(C631&lt;&gt;0,1,IF(D631&lt;&gt;0,1,IF(E631&lt;&gt;0,1,"")))))</f>
        <v/>
      </c>
      <c r="AE631" s="157" t="str">
        <f aca="false">IF(AC631=0," ",IF(AC631&lt;&gt;AC630,AC631," "))</f>
        <v> </v>
      </c>
      <c r="AF631" s="88"/>
      <c r="AG631" s="75" t="e">
        <f aca="false">IF(AC631&lt;&gt;AE631,(IF(N631=0,G631*(INFORMAÇÕES!$Q$69/INFORMAÇÕES!$Q$72),IF(N631="R",G631,0))),0)</f>
        <v>#DIV/0!</v>
      </c>
      <c r="AH631" s="75" t="e">
        <f aca="false">IF(AC631&lt;&gt;AE631,(IF(N631=0,G631*(INFORMAÇÕES!$Q$70/INFORMAÇÕES!$Q$72),IF(N631="C",G631,0))),0)</f>
        <v>#DIV/0!</v>
      </c>
      <c r="AI631" s="75" t="n">
        <f aca="false">IF(AC631&lt;&gt;AE631,(IF(N631=0,G631*INFORMAÇÕES!$U$115,IF(N631="CF",G631,0))),0)</f>
        <v>0</v>
      </c>
      <c r="AJ631" s="75" t="n">
        <f aca="false">IF(AC631&lt;&gt;AE631,(IF(N631=0,G631*INFORMAÇÕES!$U$116,IF(N631="O",G631,0))),0)</f>
        <v>0</v>
      </c>
      <c r="AK631" s="75" t="n">
        <f aca="false">IF(E631&lt;&gt;0,G631,0)</f>
        <v>0</v>
      </c>
      <c r="AL631" s="75" t="n">
        <f aca="false">IF(AC631&lt;&gt;AE631,(IF(N631=0,J631*(INFORMAÇÕES!$Q$89/INFORMAÇÕES!$Q$92),IF(N631="R",J631,0))),0)</f>
        <v>0</v>
      </c>
      <c r="AM631" s="75" t="n">
        <f aca="false">IF(AC631&lt;&gt;AE631,(IF(N631=0,J631*(INFORMAÇÕES!$Q$90/INFORMAÇÕES!$Q$92),IF(N631="C",J631,0))),0)</f>
        <v>0</v>
      </c>
      <c r="AN631" s="75" t="n">
        <f aca="false">IF(AC631&lt;&gt;AE631,(IF(N631="",J631*INFORMAÇÕES!$U$115,IF(N631="CF",J631,0))),0)</f>
        <v>0</v>
      </c>
      <c r="AO631" s="75" t="n">
        <f aca="false">IF(AC631&lt;&gt;AE631,(IF(N631="",J631*INFORMAÇÕES!$U$116,IF(N631="O",J631,0))),0)</f>
        <v>0</v>
      </c>
      <c r="AP631" s="75" t="n">
        <f aca="false">IF(H631&lt;&gt;0,J631,0)</f>
        <v>0</v>
      </c>
      <c r="AQ631" s="75" t="n">
        <f aca="false">IF(K631&lt;&gt;0,L631,0)</f>
        <v>0</v>
      </c>
    </row>
    <row r="632" s="174" customFormat="true" ht="14.25" hidden="false" customHeight="false" outlineLevel="0" collapsed="false">
      <c r="A632" s="159" t="n">
        <v>620</v>
      </c>
      <c r="B632" s="160" t="n">
        <f aca="false">R632</f>
        <v>0</v>
      </c>
      <c r="C632" s="161" t="n">
        <f aca="false">T632</f>
        <v>0</v>
      </c>
      <c r="D632" s="162" t="n">
        <f aca="false">U632</f>
        <v>0</v>
      </c>
      <c r="E632" s="163" t="n">
        <f aca="false">'ORÇ.GLOBAL P CAIXA'!E631</f>
        <v>0</v>
      </c>
      <c r="F632" s="163" t="n">
        <f aca="false">IF('ORÇ.GLOBAL EMPRESA'!G631&gt;0,'ORÇ.GLOBAL EMPRESA'!G631,'ORÇ.GLOBAL P CAIXA'!F631)</f>
        <v>0</v>
      </c>
      <c r="G632" s="163" t="n">
        <f aca="false">IF(E632&lt;&gt;0,ROUND(E632*F632,2),IF(AK632=0,(SUMIF($AC$13:$AC$1012,B632,$AK$13:$AK$1012)),AK632))</f>
        <v>0</v>
      </c>
      <c r="H632" s="163" t="n">
        <f aca="false">V632</f>
        <v>0</v>
      </c>
      <c r="I632" s="163" t="n">
        <f aca="false">W632</f>
        <v>0</v>
      </c>
      <c r="J632" s="163" t="n">
        <f aca="false">IF(H632&lt;&gt;0,ROUND(H632*I632,2),IF(AP632=0,(SUMIF($AC$13:$AC$1012,B632,$AP$13:$AP$1012)),AP632))</f>
        <v>0</v>
      </c>
      <c r="K632" s="163" t="n">
        <f aca="false">H632-E632</f>
        <v>0</v>
      </c>
      <c r="L632" s="163" t="n">
        <f aca="false">J632-G632</f>
        <v>0</v>
      </c>
      <c r="M632" s="645" t="str">
        <f aca="false">IF('ORÇ.GLOBAL P CAIXA'!H631&gt;0,'ORÇ.GLOBAL P CAIXA'!H631,"")</f>
        <v/>
      </c>
      <c r="N632" s="646" t="n">
        <f aca="false">'ORÇ.GLOBAL P CAIXA'!I631</f>
        <v>0</v>
      </c>
      <c r="O632" s="166" t="str">
        <f aca="false">S632</f>
        <v/>
      </c>
      <c r="P632" s="167"/>
      <c r="Q632" s="168" t="str">
        <f aca="false">IF(B632&gt;0,"ok","ocultar")</f>
        <v>ocultar</v>
      </c>
      <c r="R632" s="647" t="n">
        <f aca="false">'ORÇ.GLOBAL P CAIXA'!B631</f>
        <v>0</v>
      </c>
      <c r="S632" s="170" t="str">
        <f aca="false">IF('ORÇ.GLOBAL P CAIXA'!N631&lt;&gt;0,'ORÇ.GLOBAL P CAIXA'!N631,"")</f>
        <v/>
      </c>
      <c r="T632" s="648" t="n">
        <f aca="false">'ORÇ.GLOBAL P CAIXA'!O631</f>
        <v>0</v>
      </c>
      <c r="U632" s="172" t="n">
        <f aca="false">'ORÇ.GLOBAL P CAIXA'!P631</f>
        <v>0</v>
      </c>
      <c r="V632" s="173" t="n">
        <f aca="false">'ORÇ.GLOBAL P CAIXA'!E631</f>
        <v>0</v>
      </c>
      <c r="W632" s="173" t="n">
        <f aca="false">F632</f>
        <v>0</v>
      </c>
      <c r="X632" s="649"/>
      <c r="Y632" s="649"/>
      <c r="Z632" s="650"/>
      <c r="AB632" s="88"/>
      <c r="AC632" s="157" t="n">
        <f aca="false">IF(B632=0,AC631,IF(ISNONTEXT(B632)=TRUE(),INT(B632),INT(LEFT(B632,FIND(".",B632)-1))))</f>
        <v>3</v>
      </c>
      <c r="AD632" s="157" t="str">
        <f aca="false">IF(AD633=1,1,IF(B632&lt;&gt;0,1,IF(C632&lt;&gt;0,1,IF(D632&lt;&gt;0,1,IF(E632&lt;&gt;0,1,"")))))</f>
        <v/>
      </c>
      <c r="AE632" s="157" t="str">
        <f aca="false">IF(AC632=0," ",IF(AC632&lt;&gt;AC631,AC632," "))</f>
        <v> </v>
      </c>
      <c r="AF632" s="88"/>
      <c r="AG632" s="75" t="e">
        <f aca="false">IF(AC632&lt;&gt;AE632,(IF(N632=0,G632*(INFORMAÇÕES!$Q$69/INFORMAÇÕES!$Q$72),IF(N632="R",G632,0))),0)</f>
        <v>#DIV/0!</v>
      </c>
      <c r="AH632" s="75" t="e">
        <f aca="false">IF(AC632&lt;&gt;AE632,(IF(N632=0,G632*(INFORMAÇÕES!$Q$70/INFORMAÇÕES!$Q$72),IF(N632="C",G632,0))),0)</f>
        <v>#DIV/0!</v>
      </c>
      <c r="AI632" s="75" t="n">
        <f aca="false">IF(AC632&lt;&gt;AE632,(IF(N632=0,G632*INFORMAÇÕES!$U$115,IF(N632="CF",G632,0))),0)</f>
        <v>0</v>
      </c>
      <c r="AJ632" s="75" t="n">
        <f aca="false">IF(AC632&lt;&gt;AE632,(IF(N632=0,G632*INFORMAÇÕES!$U$116,IF(N632="O",G632,0))),0)</f>
        <v>0</v>
      </c>
      <c r="AK632" s="75" t="n">
        <f aca="false">IF(E632&lt;&gt;0,G632,0)</f>
        <v>0</v>
      </c>
      <c r="AL632" s="75" t="n">
        <f aca="false">IF(AC632&lt;&gt;AE632,(IF(N632=0,J632*(INFORMAÇÕES!$Q$89/INFORMAÇÕES!$Q$92),IF(N632="R",J632,0))),0)</f>
        <v>0</v>
      </c>
      <c r="AM632" s="75" t="n">
        <f aca="false">IF(AC632&lt;&gt;AE632,(IF(N632=0,J632*(INFORMAÇÕES!$Q$90/INFORMAÇÕES!$Q$92),IF(N632="C",J632,0))),0)</f>
        <v>0</v>
      </c>
      <c r="AN632" s="75" t="n">
        <f aca="false">IF(AC632&lt;&gt;AE632,(IF(N632="",J632*INFORMAÇÕES!$U$115,IF(N632="CF",J632,0))),0)</f>
        <v>0</v>
      </c>
      <c r="AO632" s="75" t="n">
        <f aca="false">IF(AC632&lt;&gt;AE632,(IF(N632="",J632*INFORMAÇÕES!$U$116,IF(N632="O",J632,0))),0)</f>
        <v>0</v>
      </c>
      <c r="AP632" s="75" t="n">
        <f aca="false">IF(H632&lt;&gt;0,J632,0)</f>
        <v>0</v>
      </c>
      <c r="AQ632" s="75" t="n">
        <f aca="false">IF(K632&lt;&gt;0,L632,0)</f>
        <v>0</v>
      </c>
    </row>
    <row r="633" s="174" customFormat="true" ht="14.25" hidden="false" customHeight="false" outlineLevel="0" collapsed="false">
      <c r="A633" s="159" t="n">
        <v>621</v>
      </c>
      <c r="B633" s="160" t="n">
        <f aca="false">R633</f>
        <v>0</v>
      </c>
      <c r="C633" s="161" t="n">
        <f aca="false">T633</f>
        <v>0</v>
      </c>
      <c r="D633" s="162" t="n">
        <f aca="false">U633</f>
        <v>0</v>
      </c>
      <c r="E633" s="163" t="n">
        <f aca="false">'ORÇ.GLOBAL P CAIXA'!E632</f>
        <v>0</v>
      </c>
      <c r="F633" s="163" t="n">
        <f aca="false">IF('ORÇ.GLOBAL EMPRESA'!G632&gt;0,'ORÇ.GLOBAL EMPRESA'!G632,'ORÇ.GLOBAL P CAIXA'!F632)</f>
        <v>0</v>
      </c>
      <c r="G633" s="163" t="n">
        <f aca="false">IF(E633&lt;&gt;0,ROUND(E633*F633,2),IF(AK633=0,(SUMIF($AC$13:$AC$1012,B633,$AK$13:$AK$1012)),AK633))</f>
        <v>0</v>
      </c>
      <c r="H633" s="163" t="n">
        <f aca="false">V633</f>
        <v>0</v>
      </c>
      <c r="I633" s="163" t="n">
        <f aca="false">W633</f>
        <v>0</v>
      </c>
      <c r="J633" s="163" t="n">
        <f aca="false">IF(H633&lt;&gt;0,ROUND(H633*I633,2),IF(AP633=0,(SUMIF($AC$13:$AC$1012,B633,$AP$13:$AP$1012)),AP633))</f>
        <v>0</v>
      </c>
      <c r="K633" s="163" t="n">
        <f aca="false">H633-E633</f>
        <v>0</v>
      </c>
      <c r="L633" s="163" t="n">
        <f aca="false">J633-G633</f>
        <v>0</v>
      </c>
      <c r="M633" s="645" t="str">
        <f aca="false">IF('ORÇ.GLOBAL P CAIXA'!H632&gt;0,'ORÇ.GLOBAL P CAIXA'!H632,"")</f>
        <v/>
      </c>
      <c r="N633" s="646" t="n">
        <f aca="false">'ORÇ.GLOBAL P CAIXA'!I632</f>
        <v>0</v>
      </c>
      <c r="O633" s="166" t="str">
        <f aca="false">S633</f>
        <v/>
      </c>
      <c r="P633" s="167"/>
      <c r="Q633" s="168" t="str">
        <f aca="false">IF(B633&gt;0,"ok","ocultar")</f>
        <v>ocultar</v>
      </c>
      <c r="R633" s="647" t="n">
        <f aca="false">'ORÇ.GLOBAL P CAIXA'!B632</f>
        <v>0</v>
      </c>
      <c r="S633" s="170" t="str">
        <f aca="false">IF('ORÇ.GLOBAL P CAIXA'!N632&lt;&gt;0,'ORÇ.GLOBAL P CAIXA'!N632,"")</f>
        <v/>
      </c>
      <c r="T633" s="648" t="n">
        <f aca="false">'ORÇ.GLOBAL P CAIXA'!O632</f>
        <v>0</v>
      </c>
      <c r="U633" s="172" t="n">
        <f aca="false">'ORÇ.GLOBAL P CAIXA'!P632</f>
        <v>0</v>
      </c>
      <c r="V633" s="173" t="n">
        <f aca="false">'ORÇ.GLOBAL P CAIXA'!E632</f>
        <v>0</v>
      </c>
      <c r="W633" s="173" t="n">
        <f aca="false">F633</f>
        <v>0</v>
      </c>
      <c r="X633" s="649"/>
      <c r="Y633" s="649"/>
      <c r="Z633" s="650"/>
      <c r="AB633" s="88"/>
      <c r="AC633" s="157" t="n">
        <f aca="false">IF(B633=0,AC632,IF(ISNONTEXT(B633)=TRUE(),INT(B633),INT(LEFT(B633,FIND(".",B633)-1))))</f>
        <v>3</v>
      </c>
      <c r="AD633" s="157" t="str">
        <f aca="false">IF(AD634=1,1,IF(B633&lt;&gt;0,1,IF(C633&lt;&gt;0,1,IF(D633&lt;&gt;0,1,IF(E633&lt;&gt;0,1,"")))))</f>
        <v/>
      </c>
      <c r="AE633" s="157" t="str">
        <f aca="false">IF(AC633=0," ",IF(AC633&lt;&gt;AC632,AC633," "))</f>
        <v> </v>
      </c>
      <c r="AF633" s="88"/>
      <c r="AG633" s="75" t="e">
        <f aca="false">IF(AC633&lt;&gt;AE633,(IF(N633=0,G633*(INFORMAÇÕES!$Q$69/INFORMAÇÕES!$Q$72),IF(N633="R",G633,0))),0)</f>
        <v>#DIV/0!</v>
      </c>
      <c r="AH633" s="75" t="e">
        <f aca="false">IF(AC633&lt;&gt;AE633,(IF(N633=0,G633*(INFORMAÇÕES!$Q$70/INFORMAÇÕES!$Q$72),IF(N633="C",G633,0))),0)</f>
        <v>#DIV/0!</v>
      </c>
      <c r="AI633" s="75" t="n">
        <f aca="false">IF(AC633&lt;&gt;AE633,(IF(N633=0,G633*INFORMAÇÕES!$U$115,IF(N633="CF",G633,0))),0)</f>
        <v>0</v>
      </c>
      <c r="AJ633" s="75" t="n">
        <f aca="false">IF(AC633&lt;&gt;AE633,(IF(N633=0,G633*INFORMAÇÕES!$U$116,IF(N633="O",G633,0))),0)</f>
        <v>0</v>
      </c>
      <c r="AK633" s="75" t="n">
        <f aca="false">IF(E633&lt;&gt;0,G633,0)</f>
        <v>0</v>
      </c>
      <c r="AL633" s="75" t="n">
        <f aca="false">IF(AC633&lt;&gt;AE633,(IF(N633=0,J633*(INFORMAÇÕES!$Q$89/INFORMAÇÕES!$Q$92),IF(N633="R",J633,0))),0)</f>
        <v>0</v>
      </c>
      <c r="AM633" s="75" t="n">
        <f aca="false">IF(AC633&lt;&gt;AE633,(IF(N633=0,J633*(INFORMAÇÕES!$Q$90/INFORMAÇÕES!$Q$92),IF(N633="C",J633,0))),0)</f>
        <v>0</v>
      </c>
      <c r="AN633" s="75" t="n">
        <f aca="false">IF(AC633&lt;&gt;AE633,(IF(N633="",J633*INFORMAÇÕES!$U$115,IF(N633="CF",J633,0))),0)</f>
        <v>0</v>
      </c>
      <c r="AO633" s="75" t="n">
        <f aca="false">IF(AC633&lt;&gt;AE633,(IF(N633="",J633*INFORMAÇÕES!$U$116,IF(N633="O",J633,0))),0)</f>
        <v>0</v>
      </c>
      <c r="AP633" s="75" t="n">
        <f aca="false">IF(H633&lt;&gt;0,J633,0)</f>
        <v>0</v>
      </c>
      <c r="AQ633" s="75" t="n">
        <f aca="false">IF(K633&lt;&gt;0,L633,0)</f>
        <v>0</v>
      </c>
    </row>
    <row r="634" s="174" customFormat="true" ht="14.25" hidden="false" customHeight="false" outlineLevel="0" collapsed="false">
      <c r="A634" s="159" t="n">
        <v>622</v>
      </c>
      <c r="B634" s="160" t="n">
        <f aca="false">R634</f>
        <v>0</v>
      </c>
      <c r="C634" s="161" t="n">
        <f aca="false">T634</f>
        <v>0</v>
      </c>
      <c r="D634" s="162" t="n">
        <f aca="false">U634</f>
        <v>0</v>
      </c>
      <c r="E634" s="163" t="n">
        <f aca="false">'ORÇ.GLOBAL P CAIXA'!E633</f>
        <v>0</v>
      </c>
      <c r="F634" s="163" t="n">
        <f aca="false">IF('ORÇ.GLOBAL EMPRESA'!G633&gt;0,'ORÇ.GLOBAL EMPRESA'!G633,'ORÇ.GLOBAL P CAIXA'!F633)</f>
        <v>0</v>
      </c>
      <c r="G634" s="163" t="n">
        <f aca="false">IF(E634&lt;&gt;0,ROUND(E634*F634,2),IF(AK634=0,(SUMIF($AC$13:$AC$1012,B634,$AK$13:$AK$1012)),AK634))</f>
        <v>0</v>
      </c>
      <c r="H634" s="163" t="n">
        <f aca="false">V634</f>
        <v>0</v>
      </c>
      <c r="I634" s="163" t="n">
        <f aca="false">W634</f>
        <v>0</v>
      </c>
      <c r="J634" s="163" t="n">
        <f aca="false">IF(H634&lt;&gt;0,ROUND(H634*I634,2),IF(AP634=0,(SUMIF($AC$13:$AC$1012,B634,$AP$13:$AP$1012)),AP634))</f>
        <v>0</v>
      </c>
      <c r="K634" s="163" t="n">
        <f aca="false">H634-E634</f>
        <v>0</v>
      </c>
      <c r="L634" s="163" t="n">
        <f aca="false">J634-G634</f>
        <v>0</v>
      </c>
      <c r="M634" s="645" t="str">
        <f aca="false">IF('ORÇ.GLOBAL P CAIXA'!H633&gt;0,'ORÇ.GLOBAL P CAIXA'!H633,"")</f>
        <v/>
      </c>
      <c r="N634" s="646" t="n">
        <f aca="false">'ORÇ.GLOBAL P CAIXA'!I633</f>
        <v>0</v>
      </c>
      <c r="O634" s="166" t="str">
        <f aca="false">S634</f>
        <v/>
      </c>
      <c r="P634" s="167"/>
      <c r="Q634" s="168" t="str">
        <f aca="false">IF(B634&gt;0,"ok","ocultar")</f>
        <v>ocultar</v>
      </c>
      <c r="R634" s="647" t="n">
        <f aca="false">'ORÇ.GLOBAL P CAIXA'!B633</f>
        <v>0</v>
      </c>
      <c r="S634" s="170" t="str">
        <f aca="false">IF('ORÇ.GLOBAL P CAIXA'!N633&lt;&gt;0,'ORÇ.GLOBAL P CAIXA'!N633,"")</f>
        <v/>
      </c>
      <c r="T634" s="648" t="n">
        <f aca="false">'ORÇ.GLOBAL P CAIXA'!O633</f>
        <v>0</v>
      </c>
      <c r="U634" s="172" t="n">
        <f aca="false">'ORÇ.GLOBAL P CAIXA'!P633</f>
        <v>0</v>
      </c>
      <c r="V634" s="173" t="n">
        <f aca="false">'ORÇ.GLOBAL P CAIXA'!E633</f>
        <v>0</v>
      </c>
      <c r="W634" s="173" t="n">
        <f aca="false">F634</f>
        <v>0</v>
      </c>
      <c r="X634" s="649"/>
      <c r="Y634" s="649"/>
      <c r="Z634" s="650"/>
      <c r="AB634" s="88"/>
      <c r="AC634" s="157" t="n">
        <f aca="false">IF(B634=0,AC633,IF(ISNONTEXT(B634)=TRUE(),INT(B634),INT(LEFT(B634,FIND(".",B634)-1))))</f>
        <v>3</v>
      </c>
      <c r="AD634" s="157" t="str">
        <f aca="false">IF(AD635=1,1,IF(B634&lt;&gt;0,1,IF(C634&lt;&gt;0,1,IF(D634&lt;&gt;0,1,IF(E634&lt;&gt;0,1,"")))))</f>
        <v/>
      </c>
      <c r="AE634" s="157" t="str">
        <f aca="false">IF(AC634=0," ",IF(AC634&lt;&gt;AC633,AC634," "))</f>
        <v> </v>
      </c>
      <c r="AF634" s="88"/>
      <c r="AG634" s="75" t="e">
        <f aca="false">IF(AC634&lt;&gt;AE634,(IF(N634=0,G634*(INFORMAÇÕES!$Q$69/INFORMAÇÕES!$Q$72),IF(N634="R",G634,0))),0)</f>
        <v>#DIV/0!</v>
      </c>
      <c r="AH634" s="75" t="e">
        <f aca="false">IF(AC634&lt;&gt;AE634,(IF(N634=0,G634*(INFORMAÇÕES!$Q$70/INFORMAÇÕES!$Q$72),IF(N634="C",G634,0))),0)</f>
        <v>#DIV/0!</v>
      </c>
      <c r="AI634" s="75" t="n">
        <f aca="false">IF(AC634&lt;&gt;AE634,(IF(N634=0,G634*INFORMAÇÕES!$U$115,IF(N634="CF",G634,0))),0)</f>
        <v>0</v>
      </c>
      <c r="AJ634" s="75" t="n">
        <f aca="false">IF(AC634&lt;&gt;AE634,(IF(N634=0,G634*INFORMAÇÕES!$U$116,IF(N634="O",G634,0))),0)</f>
        <v>0</v>
      </c>
      <c r="AK634" s="75" t="n">
        <f aca="false">IF(E634&lt;&gt;0,G634,0)</f>
        <v>0</v>
      </c>
      <c r="AL634" s="75" t="n">
        <f aca="false">IF(AC634&lt;&gt;AE634,(IF(N634=0,J634*(INFORMAÇÕES!$Q$89/INFORMAÇÕES!$Q$92),IF(N634="R",J634,0))),0)</f>
        <v>0</v>
      </c>
      <c r="AM634" s="75" t="n">
        <f aca="false">IF(AC634&lt;&gt;AE634,(IF(N634=0,J634*(INFORMAÇÕES!$Q$90/INFORMAÇÕES!$Q$92),IF(N634="C",J634,0))),0)</f>
        <v>0</v>
      </c>
      <c r="AN634" s="75" t="n">
        <f aca="false">IF(AC634&lt;&gt;AE634,(IF(N634="",J634*INFORMAÇÕES!$U$115,IF(N634="CF",J634,0))),0)</f>
        <v>0</v>
      </c>
      <c r="AO634" s="75" t="n">
        <f aca="false">IF(AC634&lt;&gt;AE634,(IF(N634="",J634*INFORMAÇÕES!$U$116,IF(N634="O",J634,0))),0)</f>
        <v>0</v>
      </c>
      <c r="AP634" s="75" t="n">
        <f aca="false">IF(H634&lt;&gt;0,J634,0)</f>
        <v>0</v>
      </c>
      <c r="AQ634" s="75" t="n">
        <f aca="false">IF(K634&lt;&gt;0,L634,0)</f>
        <v>0</v>
      </c>
    </row>
    <row r="635" s="174" customFormat="true" ht="14.25" hidden="false" customHeight="false" outlineLevel="0" collapsed="false">
      <c r="A635" s="159" t="n">
        <v>623</v>
      </c>
      <c r="B635" s="160" t="n">
        <f aca="false">R635</f>
        <v>0</v>
      </c>
      <c r="C635" s="161" t="n">
        <f aca="false">T635</f>
        <v>0</v>
      </c>
      <c r="D635" s="162" t="n">
        <f aca="false">U635</f>
        <v>0</v>
      </c>
      <c r="E635" s="163" t="n">
        <f aca="false">'ORÇ.GLOBAL P CAIXA'!E634</f>
        <v>0</v>
      </c>
      <c r="F635" s="163" t="n">
        <f aca="false">IF('ORÇ.GLOBAL EMPRESA'!G634&gt;0,'ORÇ.GLOBAL EMPRESA'!G634,'ORÇ.GLOBAL P CAIXA'!F634)</f>
        <v>0</v>
      </c>
      <c r="G635" s="163" t="n">
        <f aca="false">IF(E635&lt;&gt;0,ROUND(E635*F635,2),IF(AK635=0,(SUMIF($AC$13:$AC$1012,B635,$AK$13:$AK$1012)),AK635))</f>
        <v>0</v>
      </c>
      <c r="H635" s="163" t="n">
        <f aca="false">V635</f>
        <v>0</v>
      </c>
      <c r="I635" s="163" t="n">
        <f aca="false">W635</f>
        <v>0</v>
      </c>
      <c r="J635" s="163" t="n">
        <f aca="false">IF(H635&lt;&gt;0,ROUND(H635*I635,2),IF(AP635=0,(SUMIF($AC$13:$AC$1012,B635,$AP$13:$AP$1012)),AP635))</f>
        <v>0</v>
      </c>
      <c r="K635" s="163" t="n">
        <f aca="false">H635-E635</f>
        <v>0</v>
      </c>
      <c r="L635" s="163" t="n">
        <f aca="false">J635-G635</f>
        <v>0</v>
      </c>
      <c r="M635" s="645" t="str">
        <f aca="false">IF('ORÇ.GLOBAL P CAIXA'!H634&gt;0,'ORÇ.GLOBAL P CAIXA'!H634,"")</f>
        <v/>
      </c>
      <c r="N635" s="646" t="n">
        <f aca="false">'ORÇ.GLOBAL P CAIXA'!I634</f>
        <v>0</v>
      </c>
      <c r="O635" s="166" t="str">
        <f aca="false">S635</f>
        <v/>
      </c>
      <c r="P635" s="167"/>
      <c r="Q635" s="168" t="str">
        <f aca="false">IF(B635&gt;0,"ok","ocultar")</f>
        <v>ocultar</v>
      </c>
      <c r="R635" s="647" t="n">
        <f aca="false">'ORÇ.GLOBAL P CAIXA'!B634</f>
        <v>0</v>
      </c>
      <c r="S635" s="170" t="str">
        <f aca="false">IF('ORÇ.GLOBAL P CAIXA'!N634&lt;&gt;0,'ORÇ.GLOBAL P CAIXA'!N634,"")</f>
        <v/>
      </c>
      <c r="T635" s="648" t="n">
        <f aca="false">'ORÇ.GLOBAL P CAIXA'!O634</f>
        <v>0</v>
      </c>
      <c r="U635" s="172" t="n">
        <f aca="false">'ORÇ.GLOBAL P CAIXA'!P634</f>
        <v>0</v>
      </c>
      <c r="V635" s="173" t="n">
        <f aca="false">'ORÇ.GLOBAL P CAIXA'!E634</f>
        <v>0</v>
      </c>
      <c r="W635" s="173" t="n">
        <f aca="false">F635</f>
        <v>0</v>
      </c>
      <c r="X635" s="649"/>
      <c r="Y635" s="649"/>
      <c r="Z635" s="650"/>
      <c r="AB635" s="88"/>
      <c r="AC635" s="157" t="n">
        <f aca="false">IF(B635=0,AC634,IF(ISNONTEXT(B635)=TRUE(),INT(B635),INT(LEFT(B635,FIND(".",B635)-1))))</f>
        <v>3</v>
      </c>
      <c r="AD635" s="157" t="str">
        <f aca="false">IF(AD636=1,1,IF(B635&lt;&gt;0,1,IF(C635&lt;&gt;0,1,IF(D635&lt;&gt;0,1,IF(E635&lt;&gt;0,1,"")))))</f>
        <v/>
      </c>
      <c r="AE635" s="157" t="str">
        <f aca="false">IF(AC635=0," ",IF(AC635&lt;&gt;AC634,AC635," "))</f>
        <v> </v>
      </c>
      <c r="AF635" s="88"/>
      <c r="AG635" s="75" t="e">
        <f aca="false">IF(AC635&lt;&gt;AE635,(IF(N635=0,G635*(INFORMAÇÕES!$Q$69/INFORMAÇÕES!$Q$72),IF(N635="R",G635,0))),0)</f>
        <v>#DIV/0!</v>
      </c>
      <c r="AH635" s="75" t="e">
        <f aca="false">IF(AC635&lt;&gt;AE635,(IF(N635=0,G635*(INFORMAÇÕES!$Q$70/INFORMAÇÕES!$Q$72),IF(N635="C",G635,0))),0)</f>
        <v>#DIV/0!</v>
      </c>
      <c r="AI635" s="75" t="n">
        <f aca="false">IF(AC635&lt;&gt;AE635,(IF(N635=0,G635*INFORMAÇÕES!$U$115,IF(N635="CF",G635,0))),0)</f>
        <v>0</v>
      </c>
      <c r="AJ635" s="75" t="n">
        <f aca="false">IF(AC635&lt;&gt;AE635,(IF(N635=0,G635*INFORMAÇÕES!$U$116,IF(N635="O",G635,0))),0)</f>
        <v>0</v>
      </c>
      <c r="AK635" s="75" t="n">
        <f aca="false">IF(E635&lt;&gt;0,G635,0)</f>
        <v>0</v>
      </c>
      <c r="AL635" s="75" t="n">
        <f aca="false">IF(AC635&lt;&gt;AE635,(IF(N635=0,J635*(INFORMAÇÕES!$Q$89/INFORMAÇÕES!$Q$92),IF(N635="R",J635,0))),0)</f>
        <v>0</v>
      </c>
      <c r="AM635" s="75" t="n">
        <f aca="false">IF(AC635&lt;&gt;AE635,(IF(N635=0,J635*(INFORMAÇÕES!$Q$90/INFORMAÇÕES!$Q$92),IF(N635="C",J635,0))),0)</f>
        <v>0</v>
      </c>
      <c r="AN635" s="75" t="n">
        <f aca="false">IF(AC635&lt;&gt;AE635,(IF(N635="",J635*INFORMAÇÕES!$U$115,IF(N635="CF",J635,0))),0)</f>
        <v>0</v>
      </c>
      <c r="AO635" s="75" t="n">
        <f aca="false">IF(AC635&lt;&gt;AE635,(IF(N635="",J635*INFORMAÇÕES!$U$116,IF(N635="O",J635,0))),0)</f>
        <v>0</v>
      </c>
      <c r="AP635" s="75" t="n">
        <f aca="false">IF(H635&lt;&gt;0,J635,0)</f>
        <v>0</v>
      </c>
      <c r="AQ635" s="75" t="n">
        <f aca="false">IF(K635&lt;&gt;0,L635,0)</f>
        <v>0</v>
      </c>
    </row>
    <row r="636" s="174" customFormat="true" ht="14.25" hidden="false" customHeight="false" outlineLevel="0" collapsed="false">
      <c r="A636" s="159" t="n">
        <v>624</v>
      </c>
      <c r="B636" s="160" t="n">
        <f aca="false">R636</f>
        <v>0</v>
      </c>
      <c r="C636" s="161" t="n">
        <f aca="false">T636</f>
        <v>0</v>
      </c>
      <c r="D636" s="162" t="n">
        <f aca="false">U636</f>
        <v>0</v>
      </c>
      <c r="E636" s="163" t="n">
        <f aca="false">'ORÇ.GLOBAL P CAIXA'!E635</f>
        <v>0</v>
      </c>
      <c r="F636" s="163" t="n">
        <f aca="false">IF('ORÇ.GLOBAL EMPRESA'!G635&gt;0,'ORÇ.GLOBAL EMPRESA'!G635,'ORÇ.GLOBAL P CAIXA'!F635)</f>
        <v>0</v>
      </c>
      <c r="G636" s="163" t="n">
        <f aca="false">IF(E636&lt;&gt;0,ROUND(E636*F636,2),IF(AK636=0,(SUMIF($AC$13:$AC$1012,B636,$AK$13:$AK$1012)),AK636))</f>
        <v>0</v>
      </c>
      <c r="H636" s="163" t="n">
        <f aca="false">V636</f>
        <v>0</v>
      </c>
      <c r="I636" s="163" t="n">
        <f aca="false">W636</f>
        <v>0</v>
      </c>
      <c r="J636" s="163" t="n">
        <f aca="false">IF(H636&lt;&gt;0,ROUND(H636*I636,2),IF(AP636=0,(SUMIF($AC$13:$AC$1012,B636,$AP$13:$AP$1012)),AP636))</f>
        <v>0</v>
      </c>
      <c r="K636" s="163" t="n">
        <f aca="false">H636-E636</f>
        <v>0</v>
      </c>
      <c r="L636" s="163" t="n">
        <f aca="false">J636-G636</f>
        <v>0</v>
      </c>
      <c r="M636" s="645" t="str">
        <f aca="false">IF('ORÇ.GLOBAL P CAIXA'!H635&gt;0,'ORÇ.GLOBAL P CAIXA'!H635,"")</f>
        <v/>
      </c>
      <c r="N636" s="646" t="n">
        <f aca="false">'ORÇ.GLOBAL P CAIXA'!I635</f>
        <v>0</v>
      </c>
      <c r="O636" s="166" t="str">
        <f aca="false">S636</f>
        <v/>
      </c>
      <c r="P636" s="167"/>
      <c r="Q636" s="168" t="str">
        <f aca="false">IF(B636&gt;0,"ok","ocultar")</f>
        <v>ocultar</v>
      </c>
      <c r="R636" s="647" t="n">
        <f aca="false">'ORÇ.GLOBAL P CAIXA'!B635</f>
        <v>0</v>
      </c>
      <c r="S636" s="170" t="str">
        <f aca="false">IF('ORÇ.GLOBAL P CAIXA'!N635&lt;&gt;0,'ORÇ.GLOBAL P CAIXA'!N635,"")</f>
        <v/>
      </c>
      <c r="T636" s="648" t="n">
        <f aca="false">'ORÇ.GLOBAL P CAIXA'!O635</f>
        <v>0</v>
      </c>
      <c r="U636" s="172" t="n">
        <f aca="false">'ORÇ.GLOBAL P CAIXA'!P635</f>
        <v>0</v>
      </c>
      <c r="V636" s="173" t="n">
        <f aca="false">'ORÇ.GLOBAL P CAIXA'!E635</f>
        <v>0</v>
      </c>
      <c r="W636" s="173" t="n">
        <f aca="false">F636</f>
        <v>0</v>
      </c>
      <c r="X636" s="649"/>
      <c r="Y636" s="649"/>
      <c r="Z636" s="650"/>
      <c r="AB636" s="88"/>
      <c r="AC636" s="157" t="n">
        <f aca="false">IF(B636=0,AC635,IF(ISNONTEXT(B636)=TRUE(),INT(B636),INT(LEFT(B636,FIND(".",B636)-1))))</f>
        <v>3</v>
      </c>
      <c r="AD636" s="157" t="str">
        <f aca="false">IF(AD637=1,1,IF(B636&lt;&gt;0,1,IF(C636&lt;&gt;0,1,IF(D636&lt;&gt;0,1,IF(E636&lt;&gt;0,1,"")))))</f>
        <v/>
      </c>
      <c r="AE636" s="157" t="str">
        <f aca="false">IF(AC636=0," ",IF(AC636&lt;&gt;AC635,AC636," "))</f>
        <v> </v>
      </c>
      <c r="AF636" s="88"/>
      <c r="AG636" s="75" t="e">
        <f aca="false">IF(AC636&lt;&gt;AE636,(IF(N636=0,G636*(INFORMAÇÕES!$Q$69/INFORMAÇÕES!$Q$72),IF(N636="R",G636,0))),0)</f>
        <v>#DIV/0!</v>
      </c>
      <c r="AH636" s="75" t="e">
        <f aca="false">IF(AC636&lt;&gt;AE636,(IF(N636=0,G636*(INFORMAÇÕES!$Q$70/INFORMAÇÕES!$Q$72),IF(N636="C",G636,0))),0)</f>
        <v>#DIV/0!</v>
      </c>
      <c r="AI636" s="75" t="n">
        <f aca="false">IF(AC636&lt;&gt;AE636,(IF(N636=0,G636*INFORMAÇÕES!$U$115,IF(N636="CF",G636,0))),0)</f>
        <v>0</v>
      </c>
      <c r="AJ636" s="75" t="n">
        <f aca="false">IF(AC636&lt;&gt;AE636,(IF(N636=0,G636*INFORMAÇÕES!$U$116,IF(N636="O",G636,0))),0)</f>
        <v>0</v>
      </c>
      <c r="AK636" s="75" t="n">
        <f aca="false">IF(E636&lt;&gt;0,G636,0)</f>
        <v>0</v>
      </c>
      <c r="AL636" s="75" t="n">
        <f aca="false">IF(AC636&lt;&gt;AE636,(IF(N636=0,J636*(INFORMAÇÕES!$Q$89/INFORMAÇÕES!$Q$92),IF(N636="R",J636,0))),0)</f>
        <v>0</v>
      </c>
      <c r="AM636" s="75" t="n">
        <f aca="false">IF(AC636&lt;&gt;AE636,(IF(N636=0,J636*(INFORMAÇÕES!$Q$90/INFORMAÇÕES!$Q$92),IF(N636="C",J636,0))),0)</f>
        <v>0</v>
      </c>
      <c r="AN636" s="75" t="n">
        <f aca="false">IF(AC636&lt;&gt;AE636,(IF(N636="",J636*INFORMAÇÕES!$U$115,IF(N636="CF",J636,0))),0)</f>
        <v>0</v>
      </c>
      <c r="AO636" s="75" t="n">
        <f aca="false">IF(AC636&lt;&gt;AE636,(IF(N636="",J636*INFORMAÇÕES!$U$116,IF(N636="O",J636,0))),0)</f>
        <v>0</v>
      </c>
      <c r="AP636" s="75" t="n">
        <f aca="false">IF(H636&lt;&gt;0,J636,0)</f>
        <v>0</v>
      </c>
      <c r="AQ636" s="75" t="n">
        <f aca="false">IF(K636&lt;&gt;0,L636,0)</f>
        <v>0</v>
      </c>
    </row>
    <row r="637" s="174" customFormat="true" ht="14.25" hidden="false" customHeight="false" outlineLevel="0" collapsed="false">
      <c r="A637" s="159" t="n">
        <v>625</v>
      </c>
      <c r="B637" s="160" t="n">
        <f aca="false">R637</f>
        <v>0</v>
      </c>
      <c r="C637" s="161" t="n">
        <f aca="false">T637</f>
        <v>0</v>
      </c>
      <c r="D637" s="162" t="n">
        <f aca="false">U637</f>
        <v>0</v>
      </c>
      <c r="E637" s="163" t="n">
        <f aca="false">'ORÇ.GLOBAL P CAIXA'!E636</f>
        <v>0</v>
      </c>
      <c r="F637" s="163" t="n">
        <f aca="false">IF('ORÇ.GLOBAL EMPRESA'!G636&gt;0,'ORÇ.GLOBAL EMPRESA'!G636,'ORÇ.GLOBAL P CAIXA'!F636)</f>
        <v>0</v>
      </c>
      <c r="G637" s="163" t="n">
        <f aca="false">IF(E637&lt;&gt;0,ROUND(E637*F637,2),IF(AK637=0,(SUMIF($AC$13:$AC$1012,B637,$AK$13:$AK$1012)),AK637))</f>
        <v>0</v>
      </c>
      <c r="H637" s="163" t="n">
        <f aca="false">V637</f>
        <v>0</v>
      </c>
      <c r="I637" s="163" t="n">
        <f aca="false">W637</f>
        <v>0</v>
      </c>
      <c r="J637" s="163" t="n">
        <f aca="false">IF(H637&lt;&gt;0,ROUND(H637*I637,2),IF(AP637=0,(SUMIF($AC$13:$AC$1012,B637,$AP$13:$AP$1012)),AP637))</f>
        <v>0</v>
      </c>
      <c r="K637" s="163" t="n">
        <f aca="false">H637-E637</f>
        <v>0</v>
      </c>
      <c r="L637" s="163" t="n">
        <f aca="false">J637-G637</f>
        <v>0</v>
      </c>
      <c r="M637" s="645" t="str">
        <f aca="false">IF('ORÇ.GLOBAL P CAIXA'!H636&gt;0,'ORÇ.GLOBAL P CAIXA'!H636,"")</f>
        <v/>
      </c>
      <c r="N637" s="646" t="n">
        <f aca="false">'ORÇ.GLOBAL P CAIXA'!I636</f>
        <v>0</v>
      </c>
      <c r="O637" s="166" t="str">
        <f aca="false">S637</f>
        <v/>
      </c>
      <c r="P637" s="167"/>
      <c r="Q637" s="168" t="str">
        <f aca="false">IF(B637&gt;0,"ok","ocultar")</f>
        <v>ocultar</v>
      </c>
      <c r="R637" s="647" t="n">
        <f aca="false">'ORÇ.GLOBAL P CAIXA'!B636</f>
        <v>0</v>
      </c>
      <c r="S637" s="170" t="str">
        <f aca="false">IF('ORÇ.GLOBAL P CAIXA'!N636&lt;&gt;0,'ORÇ.GLOBAL P CAIXA'!N636,"")</f>
        <v/>
      </c>
      <c r="T637" s="648" t="n">
        <f aca="false">'ORÇ.GLOBAL P CAIXA'!O636</f>
        <v>0</v>
      </c>
      <c r="U637" s="172" t="n">
        <f aca="false">'ORÇ.GLOBAL P CAIXA'!P636</f>
        <v>0</v>
      </c>
      <c r="V637" s="173" t="n">
        <f aca="false">'ORÇ.GLOBAL P CAIXA'!E636</f>
        <v>0</v>
      </c>
      <c r="W637" s="173" t="n">
        <f aca="false">F637</f>
        <v>0</v>
      </c>
      <c r="X637" s="649"/>
      <c r="Y637" s="649"/>
      <c r="Z637" s="650"/>
      <c r="AB637" s="88"/>
      <c r="AC637" s="157" t="n">
        <f aca="false">IF(B637=0,AC636,IF(ISNONTEXT(B637)=TRUE(),INT(B637),INT(LEFT(B637,FIND(".",B637)-1))))</f>
        <v>3</v>
      </c>
      <c r="AD637" s="157" t="str">
        <f aca="false">IF(AD638=1,1,IF(B637&lt;&gt;0,1,IF(C637&lt;&gt;0,1,IF(D637&lt;&gt;0,1,IF(E637&lt;&gt;0,1,"")))))</f>
        <v/>
      </c>
      <c r="AE637" s="157" t="str">
        <f aca="false">IF(AC637=0," ",IF(AC637&lt;&gt;AC636,AC637," "))</f>
        <v> </v>
      </c>
      <c r="AF637" s="88"/>
      <c r="AG637" s="75" t="e">
        <f aca="false">IF(AC637&lt;&gt;AE637,(IF(N637=0,G637*(INFORMAÇÕES!$Q$69/INFORMAÇÕES!$Q$72),IF(N637="R",G637,0))),0)</f>
        <v>#DIV/0!</v>
      </c>
      <c r="AH637" s="75" t="e">
        <f aca="false">IF(AC637&lt;&gt;AE637,(IF(N637=0,G637*(INFORMAÇÕES!$Q$70/INFORMAÇÕES!$Q$72),IF(N637="C",G637,0))),0)</f>
        <v>#DIV/0!</v>
      </c>
      <c r="AI637" s="75" t="n">
        <f aca="false">IF(AC637&lt;&gt;AE637,(IF(N637=0,G637*INFORMAÇÕES!$U$115,IF(N637="CF",G637,0))),0)</f>
        <v>0</v>
      </c>
      <c r="AJ637" s="75" t="n">
        <f aca="false">IF(AC637&lt;&gt;AE637,(IF(N637=0,G637*INFORMAÇÕES!$U$116,IF(N637="O",G637,0))),0)</f>
        <v>0</v>
      </c>
      <c r="AK637" s="75" t="n">
        <f aca="false">IF(E637&lt;&gt;0,G637,0)</f>
        <v>0</v>
      </c>
      <c r="AL637" s="75" t="n">
        <f aca="false">IF(AC637&lt;&gt;AE637,(IF(N637=0,J637*(INFORMAÇÕES!$Q$89/INFORMAÇÕES!$Q$92),IF(N637="R",J637,0))),0)</f>
        <v>0</v>
      </c>
      <c r="AM637" s="75" t="n">
        <f aca="false">IF(AC637&lt;&gt;AE637,(IF(N637=0,J637*(INFORMAÇÕES!$Q$90/INFORMAÇÕES!$Q$92),IF(N637="C",J637,0))),0)</f>
        <v>0</v>
      </c>
      <c r="AN637" s="75" t="n">
        <f aca="false">IF(AC637&lt;&gt;AE637,(IF(N637="",J637*INFORMAÇÕES!$U$115,IF(N637="CF",J637,0))),0)</f>
        <v>0</v>
      </c>
      <c r="AO637" s="75" t="n">
        <f aca="false">IF(AC637&lt;&gt;AE637,(IF(N637="",J637*INFORMAÇÕES!$U$116,IF(N637="O",J637,0))),0)</f>
        <v>0</v>
      </c>
      <c r="AP637" s="75" t="n">
        <f aca="false">IF(H637&lt;&gt;0,J637,0)</f>
        <v>0</v>
      </c>
      <c r="AQ637" s="75" t="n">
        <f aca="false">IF(K637&lt;&gt;0,L637,0)</f>
        <v>0</v>
      </c>
    </row>
    <row r="638" s="174" customFormat="true" ht="14.25" hidden="false" customHeight="false" outlineLevel="0" collapsed="false">
      <c r="A638" s="159" t="n">
        <v>626</v>
      </c>
      <c r="B638" s="160" t="n">
        <f aca="false">R638</f>
        <v>0</v>
      </c>
      <c r="C638" s="161" t="n">
        <f aca="false">T638</f>
        <v>0</v>
      </c>
      <c r="D638" s="162" t="n">
        <f aca="false">U638</f>
        <v>0</v>
      </c>
      <c r="E638" s="163" t="n">
        <f aca="false">'ORÇ.GLOBAL P CAIXA'!E637</f>
        <v>0</v>
      </c>
      <c r="F638" s="163" t="n">
        <f aca="false">IF('ORÇ.GLOBAL EMPRESA'!G637&gt;0,'ORÇ.GLOBAL EMPRESA'!G637,'ORÇ.GLOBAL P CAIXA'!F637)</f>
        <v>0</v>
      </c>
      <c r="G638" s="163" t="n">
        <f aca="false">IF(E638&lt;&gt;0,ROUND(E638*F638,2),IF(AK638=0,(SUMIF($AC$13:$AC$1012,B638,$AK$13:$AK$1012)),AK638))</f>
        <v>0</v>
      </c>
      <c r="H638" s="163" t="n">
        <f aca="false">V638</f>
        <v>0</v>
      </c>
      <c r="I638" s="163" t="n">
        <f aca="false">W638</f>
        <v>0</v>
      </c>
      <c r="J638" s="163" t="n">
        <f aca="false">IF(H638&lt;&gt;0,ROUND(H638*I638,2),IF(AP638=0,(SUMIF($AC$13:$AC$1012,B638,$AP$13:$AP$1012)),AP638))</f>
        <v>0</v>
      </c>
      <c r="K638" s="163" t="n">
        <f aca="false">H638-E638</f>
        <v>0</v>
      </c>
      <c r="L638" s="163" t="n">
        <f aca="false">J638-G638</f>
        <v>0</v>
      </c>
      <c r="M638" s="645" t="str">
        <f aca="false">IF('ORÇ.GLOBAL P CAIXA'!H637&gt;0,'ORÇ.GLOBAL P CAIXA'!H637,"")</f>
        <v/>
      </c>
      <c r="N638" s="646" t="n">
        <f aca="false">'ORÇ.GLOBAL P CAIXA'!I637</f>
        <v>0</v>
      </c>
      <c r="O638" s="166" t="str">
        <f aca="false">S638</f>
        <v/>
      </c>
      <c r="P638" s="167"/>
      <c r="Q638" s="168" t="str">
        <f aca="false">IF(B638&gt;0,"ok","ocultar")</f>
        <v>ocultar</v>
      </c>
      <c r="R638" s="647" t="n">
        <f aca="false">'ORÇ.GLOBAL P CAIXA'!B637</f>
        <v>0</v>
      </c>
      <c r="S638" s="170" t="str">
        <f aca="false">IF('ORÇ.GLOBAL P CAIXA'!N637&lt;&gt;0,'ORÇ.GLOBAL P CAIXA'!N637,"")</f>
        <v/>
      </c>
      <c r="T638" s="648" t="n">
        <f aca="false">'ORÇ.GLOBAL P CAIXA'!O637</f>
        <v>0</v>
      </c>
      <c r="U638" s="172" t="n">
        <f aca="false">'ORÇ.GLOBAL P CAIXA'!P637</f>
        <v>0</v>
      </c>
      <c r="V638" s="173" t="n">
        <f aca="false">'ORÇ.GLOBAL P CAIXA'!E637</f>
        <v>0</v>
      </c>
      <c r="W638" s="173" t="n">
        <f aca="false">F638</f>
        <v>0</v>
      </c>
      <c r="X638" s="649"/>
      <c r="Y638" s="649"/>
      <c r="Z638" s="650"/>
      <c r="AB638" s="88"/>
      <c r="AC638" s="157" t="n">
        <f aca="false">IF(B638=0,AC637,IF(ISNONTEXT(B638)=TRUE(),INT(B638),INT(LEFT(B638,FIND(".",B638)-1))))</f>
        <v>3</v>
      </c>
      <c r="AD638" s="157" t="str">
        <f aca="false">IF(AD639=1,1,IF(B638&lt;&gt;0,1,IF(C638&lt;&gt;0,1,IF(D638&lt;&gt;0,1,IF(E638&lt;&gt;0,1,"")))))</f>
        <v/>
      </c>
      <c r="AE638" s="157" t="str">
        <f aca="false">IF(AC638=0," ",IF(AC638&lt;&gt;AC637,AC638," "))</f>
        <v> </v>
      </c>
      <c r="AF638" s="88"/>
      <c r="AG638" s="75" t="e">
        <f aca="false">IF(AC638&lt;&gt;AE638,(IF(N638=0,G638*(INFORMAÇÕES!$Q$69/INFORMAÇÕES!$Q$72),IF(N638="R",G638,0))),0)</f>
        <v>#DIV/0!</v>
      </c>
      <c r="AH638" s="75" t="e">
        <f aca="false">IF(AC638&lt;&gt;AE638,(IF(N638=0,G638*(INFORMAÇÕES!$Q$70/INFORMAÇÕES!$Q$72),IF(N638="C",G638,0))),0)</f>
        <v>#DIV/0!</v>
      </c>
      <c r="AI638" s="75" t="n">
        <f aca="false">IF(AC638&lt;&gt;AE638,(IF(N638=0,G638*INFORMAÇÕES!$U$115,IF(N638="CF",G638,0))),0)</f>
        <v>0</v>
      </c>
      <c r="AJ638" s="75" t="n">
        <f aca="false">IF(AC638&lt;&gt;AE638,(IF(N638=0,G638*INFORMAÇÕES!$U$116,IF(N638="O",G638,0))),0)</f>
        <v>0</v>
      </c>
      <c r="AK638" s="75" t="n">
        <f aca="false">IF(E638&lt;&gt;0,G638,0)</f>
        <v>0</v>
      </c>
      <c r="AL638" s="75" t="n">
        <f aca="false">IF(AC638&lt;&gt;AE638,(IF(N638=0,J638*(INFORMAÇÕES!$Q$89/INFORMAÇÕES!$Q$92),IF(N638="R",J638,0))),0)</f>
        <v>0</v>
      </c>
      <c r="AM638" s="75" t="n">
        <f aca="false">IF(AC638&lt;&gt;AE638,(IF(N638=0,J638*(INFORMAÇÕES!$Q$90/INFORMAÇÕES!$Q$92),IF(N638="C",J638,0))),0)</f>
        <v>0</v>
      </c>
      <c r="AN638" s="75" t="n">
        <f aca="false">IF(AC638&lt;&gt;AE638,(IF(N638="",J638*INFORMAÇÕES!$U$115,IF(N638="CF",J638,0))),0)</f>
        <v>0</v>
      </c>
      <c r="AO638" s="75" t="n">
        <f aca="false">IF(AC638&lt;&gt;AE638,(IF(N638="",J638*INFORMAÇÕES!$U$116,IF(N638="O",J638,0))),0)</f>
        <v>0</v>
      </c>
      <c r="AP638" s="75" t="n">
        <f aca="false">IF(H638&lt;&gt;0,J638,0)</f>
        <v>0</v>
      </c>
      <c r="AQ638" s="75" t="n">
        <f aca="false">IF(K638&lt;&gt;0,L638,0)</f>
        <v>0</v>
      </c>
    </row>
    <row r="639" s="174" customFormat="true" ht="14.25" hidden="false" customHeight="false" outlineLevel="0" collapsed="false">
      <c r="A639" s="159" t="n">
        <v>627</v>
      </c>
      <c r="B639" s="160" t="n">
        <f aca="false">R639</f>
        <v>0</v>
      </c>
      <c r="C639" s="161" t="n">
        <f aca="false">T639</f>
        <v>0</v>
      </c>
      <c r="D639" s="162" t="n">
        <f aca="false">U639</f>
        <v>0</v>
      </c>
      <c r="E639" s="163" t="n">
        <f aca="false">'ORÇ.GLOBAL P CAIXA'!E638</f>
        <v>0</v>
      </c>
      <c r="F639" s="163" t="n">
        <f aca="false">IF('ORÇ.GLOBAL EMPRESA'!G638&gt;0,'ORÇ.GLOBAL EMPRESA'!G638,'ORÇ.GLOBAL P CAIXA'!F638)</f>
        <v>0</v>
      </c>
      <c r="G639" s="163" t="n">
        <f aca="false">IF(E639&lt;&gt;0,ROUND(E639*F639,2),IF(AK639=0,(SUMIF($AC$13:$AC$1012,B639,$AK$13:$AK$1012)),AK639))</f>
        <v>0</v>
      </c>
      <c r="H639" s="163" t="n">
        <f aca="false">V639</f>
        <v>0</v>
      </c>
      <c r="I639" s="163" t="n">
        <f aca="false">W639</f>
        <v>0</v>
      </c>
      <c r="J639" s="163" t="n">
        <f aca="false">IF(H639&lt;&gt;0,ROUND(H639*I639,2),IF(AP639=0,(SUMIF($AC$13:$AC$1012,B639,$AP$13:$AP$1012)),AP639))</f>
        <v>0</v>
      </c>
      <c r="K639" s="163" t="n">
        <f aca="false">H639-E639</f>
        <v>0</v>
      </c>
      <c r="L639" s="163" t="n">
        <f aca="false">J639-G639</f>
        <v>0</v>
      </c>
      <c r="M639" s="645" t="str">
        <f aca="false">IF('ORÇ.GLOBAL P CAIXA'!H638&gt;0,'ORÇ.GLOBAL P CAIXA'!H638,"")</f>
        <v/>
      </c>
      <c r="N639" s="646" t="n">
        <f aca="false">'ORÇ.GLOBAL P CAIXA'!I638</f>
        <v>0</v>
      </c>
      <c r="O639" s="166" t="str">
        <f aca="false">S639</f>
        <v/>
      </c>
      <c r="P639" s="167"/>
      <c r="Q639" s="168" t="str">
        <f aca="false">IF(B639&gt;0,"ok","ocultar")</f>
        <v>ocultar</v>
      </c>
      <c r="R639" s="647" t="n">
        <f aca="false">'ORÇ.GLOBAL P CAIXA'!B638</f>
        <v>0</v>
      </c>
      <c r="S639" s="170" t="str">
        <f aca="false">IF('ORÇ.GLOBAL P CAIXA'!N638&lt;&gt;0,'ORÇ.GLOBAL P CAIXA'!N638,"")</f>
        <v/>
      </c>
      <c r="T639" s="648" t="n">
        <f aca="false">'ORÇ.GLOBAL P CAIXA'!O638</f>
        <v>0</v>
      </c>
      <c r="U639" s="172" t="n">
        <f aca="false">'ORÇ.GLOBAL P CAIXA'!P638</f>
        <v>0</v>
      </c>
      <c r="V639" s="173" t="n">
        <f aca="false">'ORÇ.GLOBAL P CAIXA'!E638</f>
        <v>0</v>
      </c>
      <c r="W639" s="173" t="n">
        <f aca="false">F639</f>
        <v>0</v>
      </c>
      <c r="X639" s="649"/>
      <c r="Y639" s="649"/>
      <c r="Z639" s="650"/>
      <c r="AB639" s="88"/>
      <c r="AC639" s="157" t="n">
        <f aca="false">IF(B639=0,AC638,IF(ISNONTEXT(B639)=TRUE(),INT(B639),INT(LEFT(B639,FIND(".",B639)-1))))</f>
        <v>3</v>
      </c>
      <c r="AD639" s="157" t="str">
        <f aca="false">IF(AD640=1,1,IF(B639&lt;&gt;0,1,IF(C639&lt;&gt;0,1,IF(D639&lt;&gt;0,1,IF(E639&lt;&gt;0,1,"")))))</f>
        <v/>
      </c>
      <c r="AE639" s="157" t="str">
        <f aca="false">IF(AC639=0," ",IF(AC639&lt;&gt;AC638,AC639," "))</f>
        <v> </v>
      </c>
      <c r="AF639" s="88"/>
      <c r="AG639" s="75" t="e">
        <f aca="false">IF(AC639&lt;&gt;AE639,(IF(N639=0,G639*(INFORMAÇÕES!$Q$69/INFORMAÇÕES!$Q$72),IF(N639="R",G639,0))),0)</f>
        <v>#DIV/0!</v>
      </c>
      <c r="AH639" s="75" t="e">
        <f aca="false">IF(AC639&lt;&gt;AE639,(IF(N639=0,G639*(INFORMAÇÕES!$Q$70/INFORMAÇÕES!$Q$72),IF(N639="C",G639,0))),0)</f>
        <v>#DIV/0!</v>
      </c>
      <c r="AI639" s="75" t="n">
        <f aca="false">IF(AC639&lt;&gt;AE639,(IF(N639=0,G639*INFORMAÇÕES!$U$115,IF(N639="CF",G639,0))),0)</f>
        <v>0</v>
      </c>
      <c r="AJ639" s="75" t="n">
        <f aca="false">IF(AC639&lt;&gt;AE639,(IF(N639=0,G639*INFORMAÇÕES!$U$116,IF(N639="O",G639,0))),0)</f>
        <v>0</v>
      </c>
      <c r="AK639" s="75" t="n">
        <f aca="false">IF(E639&lt;&gt;0,G639,0)</f>
        <v>0</v>
      </c>
      <c r="AL639" s="75" t="n">
        <f aca="false">IF(AC639&lt;&gt;AE639,(IF(N639=0,J639*(INFORMAÇÕES!$Q$89/INFORMAÇÕES!$Q$92),IF(N639="R",J639,0))),0)</f>
        <v>0</v>
      </c>
      <c r="AM639" s="75" t="n">
        <f aca="false">IF(AC639&lt;&gt;AE639,(IF(N639=0,J639*(INFORMAÇÕES!$Q$90/INFORMAÇÕES!$Q$92),IF(N639="C",J639,0))),0)</f>
        <v>0</v>
      </c>
      <c r="AN639" s="75" t="n">
        <f aca="false">IF(AC639&lt;&gt;AE639,(IF(N639="",J639*INFORMAÇÕES!$U$115,IF(N639="CF",J639,0))),0)</f>
        <v>0</v>
      </c>
      <c r="AO639" s="75" t="n">
        <f aca="false">IF(AC639&lt;&gt;AE639,(IF(N639="",J639*INFORMAÇÕES!$U$116,IF(N639="O",J639,0))),0)</f>
        <v>0</v>
      </c>
      <c r="AP639" s="75" t="n">
        <f aca="false">IF(H639&lt;&gt;0,J639,0)</f>
        <v>0</v>
      </c>
      <c r="AQ639" s="75" t="n">
        <f aca="false">IF(K639&lt;&gt;0,L639,0)</f>
        <v>0</v>
      </c>
    </row>
    <row r="640" s="174" customFormat="true" ht="14.25" hidden="false" customHeight="false" outlineLevel="0" collapsed="false">
      <c r="A640" s="159" t="n">
        <v>628</v>
      </c>
      <c r="B640" s="160" t="n">
        <f aca="false">R640</f>
        <v>0</v>
      </c>
      <c r="C640" s="161" t="n">
        <f aca="false">T640</f>
        <v>0</v>
      </c>
      <c r="D640" s="162" t="n">
        <f aca="false">U640</f>
        <v>0</v>
      </c>
      <c r="E640" s="163" t="n">
        <f aca="false">'ORÇ.GLOBAL P CAIXA'!E639</f>
        <v>0</v>
      </c>
      <c r="F640" s="163" t="n">
        <f aca="false">IF('ORÇ.GLOBAL EMPRESA'!G639&gt;0,'ORÇ.GLOBAL EMPRESA'!G639,'ORÇ.GLOBAL P CAIXA'!F639)</f>
        <v>0</v>
      </c>
      <c r="G640" s="163" t="n">
        <f aca="false">IF(E640&lt;&gt;0,ROUND(E640*F640,2),IF(AK640=0,(SUMIF($AC$13:$AC$1012,B640,$AK$13:$AK$1012)),AK640))</f>
        <v>0</v>
      </c>
      <c r="H640" s="163" t="n">
        <f aca="false">V640</f>
        <v>0</v>
      </c>
      <c r="I640" s="163" t="n">
        <f aca="false">W640</f>
        <v>0</v>
      </c>
      <c r="J640" s="163" t="n">
        <f aca="false">IF(H640&lt;&gt;0,ROUND(H640*I640,2),IF(AP640=0,(SUMIF($AC$13:$AC$1012,B640,$AP$13:$AP$1012)),AP640))</f>
        <v>0</v>
      </c>
      <c r="K640" s="163" t="n">
        <f aca="false">H640-E640</f>
        <v>0</v>
      </c>
      <c r="L640" s="163" t="n">
        <f aca="false">J640-G640</f>
        <v>0</v>
      </c>
      <c r="M640" s="645" t="str">
        <f aca="false">IF('ORÇ.GLOBAL P CAIXA'!H639&gt;0,'ORÇ.GLOBAL P CAIXA'!H639,"")</f>
        <v/>
      </c>
      <c r="N640" s="646" t="n">
        <f aca="false">'ORÇ.GLOBAL P CAIXA'!I639</f>
        <v>0</v>
      </c>
      <c r="O640" s="166" t="str">
        <f aca="false">S640</f>
        <v/>
      </c>
      <c r="P640" s="167"/>
      <c r="Q640" s="168" t="str">
        <f aca="false">IF(B640&gt;0,"ok","ocultar")</f>
        <v>ocultar</v>
      </c>
      <c r="R640" s="647" t="n">
        <f aca="false">'ORÇ.GLOBAL P CAIXA'!B639</f>
        <v>0</v>
      </c>
      <c r="S640" s="170" t="str">
        <f aca="false">IF('ORÇ.GLOBAL P CAIXA'!N639&lt;&gt;0,'ORÇ.GLOBAL P CAIXA'!N639,"")</f>
        <v/>
      </c>
      <c r="T640" s="648" t="n">
        <f aca="false">'ORÇ.GLOBAL P CAIXA'!O639</f>
        <v>0</v>
      </c>
      <c r="U640" s="172" t="n">
        <f aca="false">'ORÇ.GLOBAL P CAIXA'!P639</f>
        <v>0</v>
      </c>
      <c r="V640" s="173" t="n">
        <f aca="false">'ORÇ.GLOBAL P CAIXA'!E639</f>
        <v>0</v>
      </c>
      <c r="W640" s="173" t="n">
        <f aca="false">F640</f>
        <v>0</v>
      </c>
      <c r="X640" s="649"/>
      <c r="Y640" s="649"/>
      <c r="Z640" s="650"/>
      <c r="AB640" s="88"/>
      <c r="AC640" s="157" t="n">
        <f aca="false">IF(B640=0,AC639,IF(ISNONTEXT(B640)=TRUE(),INT(B640),INT(LEFT(B640,FIND(".",B640)-1))))</f>
        <v>3</v>
      </c>
      <c r="AD640" s="157" t="str">
        <f aca="false">IF(AD641=1,1,IF(B640&lt;&gt;0,1,IF(C640&lt;&gt;0,1,IF(D640&lt;&gt;0,1,IF(E640&lt;&gt;0,1,"")))))</f>
        <v/>
      </c>
      <c r="AE640" s="157" t="str">
        <f aca="false">IF(AC640=0," ",IF(AC640&lt;&gt;AC639,AC640," "))</f>
        <v> </v>
      </c>
      <c r="AF640" s="88"/>
      <c r="AG640" s="75" t="e">
        <f aca="false">IF(AC640&lt;&gt;AE640,(IF(N640=0,G640*(INFORMAÇÕES!$Q$69/INFORMAÇÕES!$Q$72),IF(N640="R",G640,0))),0)</f>
        <v>#DIV/0!</v>
      </c>
      <c r="AH640" s="75" t="e">
        <f aca="false">IF(AC640&lt;&gt;AE640,(IF(N640=0,G640*(INFORMAÇÕES!$Q$70/INFORMAÇÕES!$Q$72),IF(N640="C",G640,0))),0)</f>
        <v>#DIV/0!</v>
      </c>
      <c r="AI640" s="75" t="n">
        <f aca="false">IF(AC640&lt;&gt;AE640,(IF(N640=0,G640*INFORMAÇÕES!$U$115,IF(N640="CF",G640,0))),0)</f>
        <v>0</v>
      </c>
      <c r="AJ640" s="75" t="n">
        <f aca="false">IF(AC640&lt;&gt;AE640,(IF(N640=0,G640*INFORMAÇÕES!$U$116,IF(N640="O",G640,0))),0)</f>
        <v>0</v>
      </c>
      <c r="AK640" s="75" t="n">
        <f aca="false">IF(E640&lt;&gt;0,G640,0)</f>
        <v>0</v>
      </c>
      <c r="AL640" s="75" t="n">
        <f aca="false">IF(AC640&lt;&gt;AE640,(IF(N640=0,J640*(INFORMAÇÕES!$Q$89/INFORMAÇÕES!$Q$92),IF(N640="R",J640,0))),0)</f>
        <v>0</v>
      </c>
      <c r="AM640" s="75" t="n">
        <f aca="false">IF(AC640&lt;&gt;AE640,(IF(N640=0,J640*(INFORMAÇÕES!$Q$90/INFORMAÇÕES!$Q$92),IF(N640="C",J640,0))),0)</f>
        <v>0</v>
      </c>
      <c r="AN640" s="75" t="n">
        <f aca="false">IF(AC640&lt;&gt;AE640,(IF(N640="",J640*INFORMAÇÕES!$U$115,IF(N640="CF",J640,0))),0)</f>
        <v>0</v>
      </c>
      <c r="AO640" s="75" t="n">
        <f aca="false">IF(AC640&lt;&gt;AE640,(IF(N640="",J640*INFORMAÇÕES!$U$116,IF(N640="O",J640,0))),0)</f>
        <v>0</v>
      </c>
      <c r="AP640" s="75" t="n">
        <f aca="false">IF(H640&lt;&gt;0,J640,0)</f>
        <v>0</v>
      </c>
      <c r="AQ640" s="75" t="n">
        <f aca="false">IF(K640&lt;&gt;0,L640,0)</f>
        <v>0</v>
      </c>
    </row>
    <row r="641" s="174" customFormat="true" ht="14.25" hidden="false" customHeight="false" outlineLevel="0" collapsed="false">
      <c r="A641" s="159" t="n">
        <v>629</v>
      </c>
      <c r="B641" s="160" t="n">
        <f aca="false">R641</f>
        <v>0</v>
      </c>
      <c r="C641" s="161" t="n">
        <f aca="false">T641</f>
        <v>0</v>
      </c>
      <c r="D641" s="162" t="n">
        <f aca="false">U641</f>
        <v>0</v>
      </c>
      <c r="E641" s="163" t="n">
        <f aca="false">'ORÇ.GLOBAL P CAIXA'!E640</f>
        <v>0</v>
      </c>
      <c r="F641" s="163" t="n">
        <f aca="false">IF('ORÇ.GLOBAL EMPRESA'!G640&gt;0,'ORÇ.GLOBAL EMPRESA'!G640,'ORÇ.GLOBAL P CAIXA'!F640)</f>
        <v>0</v>
      </c>
      <c r="G641" s="163" t="n">
        <f aca="false">IF(E641&lt;&gt;0,ROUND(E641*F641,2),IF(AK641=0,(SUMIF($AC$13:$AC$1012,B641,$AK$13:$AK$1012)),AK641))</f>
        <v>0</v>
      </c>
      <c r="H641" s="163" t="n">
        <f aca="false">V641</f>
        <v>0</v>
      </c>
      <c r="I641" s="163" t="n">
        <f aca="false">W641</f>
        <v>0</v>
      </c>
      <c r="J641" s="163" t="n">
        <f aca="false">IF(H641&lt;&gt;0,ROUND(H641*I641,2),IF(AP641=0,(SUMIF($AC$13:$AC$1012,B641,$AP$13:$AP$1012)),AP641))</f>
        <v>0</v>
      </c>
      <c r="K641" s="163" t="n">
        <f aca="false">H641-E641</f>
        <v>0</v>
      </c>
      <c r="L641" s="163" t="n">
        <f aca="false">J641-G641</f>
        <v>0</v>
      </c>
      <c r="M641" s="645" t="str">
        <f aca="false">IF('ORÇ.GLOBAL P CAIXA'!H640&gt;0,'ORÇ.GLOBAL P CAIXA'!H640,"")</f>
        <v/>
      </c>
      <c r="N641" s="646" t="n">
        <f aca="false">'ORÇ.GLOBAL P CAIXA'!I640</f>
        <v>0</v>
      </c>
      <c r="O641" s="166" t="str">
        <f aca="false">S641</f>
        <v/>
      </c>
      <c r="P641" s="167"/>
      <c r="Q641" s="168" t="str">
        <f aca="false">IF(B641&gt;0,"ok","ocultar")</f>
        <v>ocultar</v>
      </c>
      <c r="R641" s="647" t="n">
        <f aca="false">'ORÇ.GLOBAL P CAIXA'!B640</f>
        <v>0</v>
      </c>
      <c r="S641" s="170" t="str">
        <f aca="false">IF('ORÇ.GLOBAL P CAIXA'!N640&lt;&gt;0,'ORÇ.GLOBAL P CAIXA'!N640,"")</f>
        <v/>
      </c>
      <c r="T641" s="648" t="n">
        <f aca="false">'ORÇ.GLOBAL P CAIXA'!O640</f>
        <v>0</v>
      </c>
      <c r="U641" s="172" t="n">
        <f aca="false">'ORÇ.GLOBAL P CAIXA'!P640</f>
        <v>0</v>
      </c>
      <c r="V641" s="173" t="n">
        <f aca="false">'ORÇ.GLOBAL P CAIXA'!E640</f>
        <v>0</v>
      </c>
      <c r="W641" s="173" t="n">
        <f aca="false">F641</f>
        <v>0</v>
      </c>
      <c r="X641" s="649"/>
      <c r="Y641" s="649"/>
      <c r="Z641" s="650"/>
      <c r="AB641" s="88"/>
      <c r="AC641" s="157" t="n">
        <f aca="false">IF(B641=0,AC640,IF(ISNONTEXT(B641)=TRUE(),INT(B641),INT(LEFT(B641,FIND(".",B641)-1))))</f>
        <v>3</v>
      </c>
      <c r="AD641" s="157" t="str">
        <f aca="false">IF(AD642=1,1,IF(B641&lt;&gt;0,1,IF(C641&lt;&gt;0,1,IF(D641&lt;&gt;0,1,IF(E641&lt;&gt;0,1,"")))))</f>
        <v/>
      </c>
      <c r="AE641" s="157" t="str">
        <f aca="false">IF(AC641=0," ",IF(AC641&lt;&gt;AC640,AC641," "))</f>
        <v> </v>
      </c>
      <c r="AF641" s="88"/>
      <c r="AG641" s="75" t="e">
        <f aca="false">IF(AC641&lt;&gt;AE641,(IF(N641=0,G641*(INFORMAÇÕES!$Q$69/INFORMAÇÕES!$Q$72),IF(N641="R",G641,0))),0)</f>
        <v>#DIV/0!</v>
      </c>
      <c r="AH641" s="75" t="e">
        <f aca="false">IF(AC641&lt;&gt;AE641,(IF(N641=0,G641*(INFORMAÇÕES!$Q$70/INFORMAÇÕES!$Q$72),IF(N641="C",G641,0))),0)</f>
        <v>#DIV/0!</v>
      </c>
      <c r="AI641" s="75" t="n">
        <f aca="false">IF(AC641&lt;&gt;AE641,(IF(N641=0,G641*INFORMAÇÕES!$U$115,IF(N641="CF",G641,0))),0)</f>
        <v>0</v>
      </c>
      <c r="AJ641" s="75" t="n">
        <f aca="false">IF(AC641&lt;&gt;AE641,(IF(N641=0,G641*INFORMAÇÕES!$U$116,IF(N641="O",G641,0))),0)</f>
        <v>0</v>
      </c>
      <c r="AK641" s="75" t="n">
        <f aca="false">IF(E641&lt;&gt;0,G641,0)</f>
        <v>0</v>
      </c>
      <c r="AL641" s="75" t="n">
        <f aca="false">IF(AC641&lt;&gt;AE641,(IF(N641=0,J641*(INFORMAÇÕES!$Q$89/INFORMAÇÕES!$Q$92),IF(N641="R",J641,0))),0)</f>
        <v>0</v>
      </c>
      <c r="AM641" s="75" t="n">
        <f aca="false">IF(AC641&lt;&gt;AE641,(IF(N641=0,J641*(INFORMAÇÕES!$Q$90/INFORMAÇÕES!$Q$92),IF(N641="C",J641,0))),0)</f>
        <v>0</v>
      </c>
      <c r="AN641" s="75" t="n">
        <f aca="false">IF(AC641&lt;&gt;AE641,(IF(N641="",J641*INFORMAÇÕES!$U$115,IF(N641="CF",J641,0))),0)</f>
        <v>0</v>
      </c>
      <c r="AO641" s="75" t="n">
        <f aca="false">IF(AC641&lt;&gt;AE641,(IF(N641="",J641*INFORMAÇÕES!$U$116,IF(N641="O",J641,0))),0)</f>
        <v>0</v>
      </c>
      <c r="AP641" s="75" t="n">
        <f aca="false">IF(H641&lt;&gt;0,J641,0)</f>
        <v>0</v>
      </c>
      <c r="AQ641" s="75" t="n">
        <f aca="false">IF(K641&lt;&gt;0,L641,0)</f>
        <v>0</v>
      </c>
    </row>
    <row r="642" s="174" customFormat="true" ht="14.25" hidden="false" customHeight="false" outlineLevel="0" collapsed="false">
      <c r="A642" s="159" t="n">
        <v>630</v>
      </c>
      <c r="B642" s="160" t="n">
        <f aca="false">R642</f>
        <v>0</v>
      </c>
      <c r="C642" s="161" t="n">
        <f aca="false">T642</f>
        <v>0</v>
      </c>
      <c r="D642" s="162" t="n">
        <f aca="false">U642</f>
        <v>0</v>
      </c>
      <c r="E642" s="163" t="n">
        <f aca="false">'ORÇ.GLOBAL P CAIXA'!E641</f>
        <v>0</v>
      </c>
      <c r="F642" s="163" t="n">
        <f aca="false">IF('ORÇ.GLOBAL EMPRESA'!G641&gt;0,'ORÇ.GLOBAL EMPRESA'!G641,'ORÇ.GLOBAL P CAIXA'!F641)</f>
        <v>0</v>
      </c>
      <c r="G642" s="163" t="n">
        <f aca="false">IF(E642&lt;&gt;0,ROUND(E642*F642,2),IF(AK642=0,(SUMIF($AC$13:$AC$1012,B642,$AK$13:$AK$1012)),AK642))</f>
        <v>0</v>
      </c>
      <c r="H642" s="163" t="n">
        <f aca="false">V642</f>
        <v>0</v>
      </c>
      <c r="I642" s="163" t="n">
        <f aca="false">W642</f>
        <v>0</v>
      </c>
      <c r="J642" s="163" t="n">
        <f aca="false">IF(H642&lt;&gt;0,ROUND(H642*I642,2),IF(AP642=0,(SUMIF($AC$13:$AC$1012,B642,$AP$13:$AP$1012)),AP642))</f>
        <v>0</v>
      </c>
      <c r="K642" s="163" t="n">
        <f aca="false">H642-E642</f>
        <v>0</v>
      </c>
      <c r="L642" s="163" t="n">
        <f aca="false">J642-G642</f>
        <v>0</v>
      </c>
      <c r="M642" s="645" t="str">
        <f aca="false">IF('ORÇ.GLOBAL P CAIXA'!H641&gt;0,'ORÇ.GLOBAL P CAIXA'!H641,"")</f>
        <v/>
      </c>
      <c r="N642" s="646" t="n">
        <f aca="false">'ORÇ.GLOBAL P CAIXA'!I641</f>
        <v>0</v>
      </c>
      <c r="O642" s="166" t="str">
        <f aca="false">S642</f>
        <v/>
      </c>
      <c r="P642" s="167"/>
      <c r="Q642" s="168" t="str">
        <f aca="false">IF(B642&gt;0,"ok","ocultar")</f>
        <v>ocultar</v>
      </c>
      <c r="R642" s="647" t="n">
        <f aca="false">'ORÇ.GLOBAL P CAIXA'!B641</f>
        <v>0</v>
      </c>
      <c r="S642" s="170" t="str">
        <f aca="false">IF('ORÇ.GLOBAL P CAIXA'!N641&lt;&gt;0,'ORÇ.GLOBAL P CAIXA'!N641,"")</f>
        <v/>
      </c>
      <c r="T642" s="648" t="n">
        <f aca="false">'ORÇ.GLOBAL P CAIXA'!O641</f>
        <v>0</v>
      </c>
      <c r="U642" s="172" t="n">
        <f aca="false">'ORÇ.GLOBAL P CAIXA'!P641</f>
        <v>0</v>
      </c>
      <c r="V642" s="173" t="n">
        <f aca="false">'ORÇ.GLOBAL P CAIXA'!E641</f>
        <v>0</v>
      </c>
      <c r="W642" s="173" t="n">
        <f aca="false">F642</f>
        <v>0</v>
      </c>
      <c r="X642" s="649"/>
      <c r="Y642" s="649"/>
      <c r="Z642" s="650"/>
      <c r="AB642" s="88"/>
      <c r="AC642" s="157" t="n">
        <f aca="false">IF(B642=0,AC641,IF(ISNONTEXT(B642)=TRUE(),INT(B642),INT(LEFT(B642,FIND(".",B642)-1))))</f>
        <v>3</v>
      </c>
      <c r="AD642" s="157" t="str">
        <f aca="false">IF(AD643=1,1,IF(B642&lt;&gt;0,1,IF(C642&lt;&gt;0,1,IF(D642&lt;&gt;0,1,IF(E642&lt;&gt;0,1,"")))))</f>
        <v/>
      </c>
      <c r="AE642" s="157" t="str">
        <f aca="false">IF(AC642=0," ",IF(AC642&lt;&gt;AC641,AC642," "))</f>
        <v> </v>
      </c>
      <c r="AF642" s="88"/>
      <c r="AG642" s="75" t="e">
        <f aca="false">IF(AC642&lt;&gt;AE642,(IF(N642=0,G642*(INFORMAÇÕES!$Q$69/INFORMAÇÕES!$Q$72),IF(N642="R",G642,0))),0)</f>
        <v>#DIV/0!</v>
      </c>
      <c r="AH642" s="75" t="e">
        <f aca="false">IF(AC642&lt;&gt;AE642,(IF(N642=0,G642*(INFORMAÇÕES!$Q$70/INFORMAÇÕES!$Q$72),IF(N642="C",G642,0))),0)</f>
        <v>#DIV/0!</v>
      </c>
      <c r="AI642" s="75" t="n">
        <f aca="false">IF(AC642&lt;&gt;AE642,(IF(N642=0,G642*INFORMAÇÕES!$U$115,IF(N642="CF",G642,0))),0)</f>
        <v>0</v>
      </c>
      <c r="AJ642" s="75" t="n">
        <f aca="false">IF(AC642&lt;&gt;AE642,(IF(N642=0,G642*INFORMAÇÕES!$U$116,IF(N642="O",G642,0))),0)</f>
        <v>0</v>
      </c>
      <c r="AK642" s="75" t="n">
        <f aca="false">IF(E642&lt;&gt;0,G642,0)</f>
        <v>0</v>
      </c>
      <c r="AL642" s="75" t="n">
        <f aca="false">IF(AC642&lt;&gt;AE642,(IF(N642=0,J642*(INFORMAÇÕES!$Q$89/INFORMAÇÕES!$Q$92),IF(N642="R",J642,0))),0)</f>
        <v>0</v>
      </c>
      <c r="AM642" s="75" t="n">
        <f aca="false">IF(AC642&lt;&gt;AE642,(IF(N642=0,J642*(INFORMAÇÕES!$Q$90/INFORMAÇÕES!$Q$92),IF(N642="C",J642,0))),0)</f>
        <v>0</v>
      </c>
      <c r="AN642" s="75" t="n">
        <f aca="false">IF(AC642&lt;&gt;AE642,(IF(N642="",J642*INFORMAÇÕES!$U$115,IF(N642="CF",J642,0))),0)</f>
        <v>0</v>
      </c>
      <c r="AO642" s="75" t="n">
        <f aca="false">IF(AC642&lt;&gt;AE642,(IF(N642="",J642*INFORMAÇÕES!$U$116,IF(N642="O",J642,0))),0)</f>
        <v>0</v>
      </c>
      <c r="AP642" s="75" t="n">
        <f aca="false">IF(H642&lt;&gt;0,J642,0)</f>
        <v>0</v>
      </c>
      <c r="AQ642" s="75" t="n">
        <f aca="false">IF(K642&lt;&gt;0,L642,0)</f>
        <v>0</v>
      </c>
    </row>
    <row r="643" s="174" customFormat="true" ht="14.25" hidden="false" customHeight="false" outlineLevel="0" collapsed="false">
      <c r="A643" s="159" t="n">
        <v>631</v>
      </c>
      <c r="B643" s="160" t="n">
        <f aca="false">R643</f>
        <v>0</v>
      </c>
      <c r="C643" s="161" t="n">
        <f aca="false">T643</f>
        <v>0</v>
      </c>
      <c r="D643" s="162" t="n">
        <f aca="false">U643</f>
        <v>0</v>
      </c>
      <c r="E643" s="163" t="n">
        <f aca="false">'ORÇ.GLOBAL P CAIXA'!E642</f>
        <v>0</v>
      </c>
      <c r="F643" s="163" t="n">
        <f aca="false">IF('ORÇ.GLOBAL EMPRESA'!G642&gt;0,'ORÇ.GLOBAL EMPRESA'!G642,'ORÇ.GLOBAL P CAIXA'!F642)</f>
        <v>0</v>
      </c>
      <c r="G643" s="163" t="n">
        <f aca="false">IF(E643&lt;&gt;0,ROUND(E643*F643,2),IF(AK643=0,(SUMIF($AC$13:$AC$1012,B643,$AK$13:$AK$1012)),AK643))</f>
        <v>0</v>
      </c>
      <c r="H643" s="163" t="n">
        <f aca="false">V643</f>
        <v>0</v>
      </c>
      <c r="I643" s="163" t="n">
        <f aca="false">W643</f>
        <v>0</v>
      </c>
      <c r="J643" s="163" t="n">
        <f aca="false">IF(H643&lt;&gt;0,ROUND(H643*I643,2),IF(AP643=0,(SUMIF($AC$13:$AC$1012,B643,$AP$13:$AP$1012)),AP643))</f>
        <v>0</v>
      </c>
      <c r="K643" s="163" t="n">
        <f aca="false">H643-E643</f>
        <v>0</v>
      </c>
      <c r="L643" s="163" t="n">
        <f aca="false">J643-G643</f>
        <v>0</v>
      </c>
      <c r="M643" s="645" t="str">
        <f aca="false">IF('ORÇ.GLOBAL P CAIXA'!H642&gt;0,'ORÇ.GLOBAL P CAIXA'!H642,"")</f>
        <v/>
      </c>
      <c r="N643" s="646" t="n">
        <f aca="false">'ORÇ.GLOBAL P CAIXA'!I642</f>
        <v>0</v>
      </c>
      <c r="O643" s="166" t="str">
        <f aca="false">S643</f>
        <v/>
      </c>
      <c r="P643" s="167"/>
      <c r="Q643" s="168" t="str">
        <f aca="false">IF(B643&gt;0,"ok","ocultar")</f>
        <v>ocultar</v>
      </c>
      <c r="R643" s="647" t="n">
        <f aca="false">'ORÇ.GLOBAL P CAIXA'!B642</f>
        <v>0</v>
      </c>
      <c r="S643" s="170" t="str">
        <f aca="false">IF('ORÇ.GLOBAL P CAIXA'!N642&lt;&gt;0,'ORÇ.GLOBAL P CAIXA'!N642,"")</f>
        <v/>
      </c>
      <c r="T643" s="648" t="n">
        <f aca="false">'ORÇ.GLOBAL P CAIXA'!O642</f>
        <v>0</v>
      </c>
      <c r="U643" s="172" t="n">
        <f aca="false">'ORÇ.GLOBAL P CAIXA'!P642</f>
        <v>0</v>
      </c>
      <c r="V643" s="173" t="n">
        <f aca="false">'ORÇ.GLOBAL P CAIXA'!E642</f>
        <v>0</v>
      </c>
      <c r="W643" s="173" t="n">
        <f aca="false">F643</f>
        <v>0</v>
      </c>
      <c r="X643" s="649"/>
      <c r="Y643" s="649"/>
      <c r="Z643" s="650"/>
      <c r="AB643" s="88"/>
      <c r="AC643" s="157" t="n">
        <f aca="false">IF(B643=0,AC642,IF(ISNONTEXT(B643)=TRUE(),INT(B643),INT(LEFT(B643,FIND(".",B643)-1))))</f>
        <v>3</v>
      </c>
      <c r="AD643" s="157" t="str">
        <f aca="false">IF(AD644=1,1,IF(B643&lt;&gt;0,1,IF(C643&lt;&gt;0,1,IF(D643&lt;&gt;0,1,IF(E643&lt;&gt;0,1,"")))))</f>
        <v/>
      </c>
      <c r="AE643" s="157" t="str">
        <f aca="false">IF(AC643=0," ",IF(AC643&lt;&gt;AC642,AC643," "))</f>
        <v> </v>
      </c>
      <c r="AF643" s="88"/>
      <c r="AG643" s="75" t="e">
        <f aca="false">IF(AC643&lt;&gt;AE643,(IF(N643=0,G643*(INFORMAÇÕES!$Q$69/INFORMAÇÕES!$Q$72),IF(N643="R",G643,0))),0)</f>
        <v>#DIV/0!</v>
      </c>
      <c r="AH643" s="75" t="e">
        <f aca="false">IF(AC643&lt;&gt;AE643,(IF(N643=0,G643*(INFORMAÇÕES!$Q$70/INFORMAÇÕES!$Q$72),IF(N643="C",G643,0))),0)</f>
        <v>#DIV/0!</v>
      </c>
      <c r="AI643" s="75" t="n">
        <f aca="false">IF(AC643&lt;&gt;AE643,(IF(N643=0,G643*INFORMAÇÕES!$U$115,IF(N643="CF",G643,0))),0)</f>
        <v>0</v>
      </c>
      <c r="AJ643" s="75" t="n">
        <f aca="false">IF(AC643&lt;&gt;AE643,(IF(N643=0,G643*INFORMAÇÕES!$U$116,IF(N643="O",G643,0))),0)</f>
        <v>0</v>
      </c>
      <c r="AK643" s="75" t="n">
        <f aca="false">IF(E643&lt;&gt;0,G643,0)</f>
        <v>0</v>
      </c>
      <c r="AL643" s="75" t="n">
        <f aca="false">IF(AC643&lt;&gt;AE643,(IF(N643=0,J643*(INFORMAÇÕES!$Q$89/INFORMAÇÕES!$Q$92),IF(N643="R",J643,0))),0)</f>
        <v>0</v>
      </c>
      <c r="AM643" s="75" t="n">
        <f aca="false">IF(AC643&lt;&gt;AE643,(IF(N643=0,J643*(INFORMAÇÕES!$Q$90/INFORMAÇÕES!$Q$92),IF(N643="C",J643,0))),0)</f>
        <v>0</v>
      </c>
      <c r="AN643" s="75" t="n">
        <f aca="false">IF(AC643&lt;&gt;AE643,(IF(N643="",J643*INFORMAÇÕES!$U$115,IF(N643="CF",J643,0))),0)</f>
        <v>0</v>
      </c>
      <c r="AO643" s="75" t="n">
        <f aca="false">IF(AC643&lt;&gt;AE643,(IF(N643="",J643*INFORMAÇÕES!$U$116,IF(N643="O",J643,0))),0)</f>
        <v>0</v>
      </c>
      <c r="AP643" s="75" t="n">
        <f aca="false">IF(H643&lt;&gt;0,J643,0)</f>
        <v>0</v>
      </c>
      <c r="AQ643" s="75" t="n">
        <f aca="false">IF(K643&lt;&gt;0,L643,0)</f>
        <v>0</v>
      </c>
    </row>
    <row r="644" s="174" customFormat="true" ht="14.25" hidden="false" customHeight="false" outlineLevel="0" collapsed="false">
      <c r="A644" s="159" t="n">
        <v>632</v>
      </c>
      <c r="B644" s="160" t="n">
        <f aca="false">R644</f>
        <v>0</v>
      </c>
      <c r="C644" s="161" t="n">
        <f aca="false">T644</f>
        <v>0</v>
      </c>
      <c r="D644" s="162" t="n">
        <f aca="false">U644</f>
        <v>0</v>
      </c>
      <c r="E644" s="163" t="n">
        <f aca="false">'ORÇ.GLOBAL P CAIXA'!E643</f>
        <v>0</v>
      </c>
      <c r="F644" s="163" t="n">
        <f aca="false">IF('ORÇ.GLOBAL EMPRESA'!G643&gt;0,'ORÇ.GLOBAL EMPRESA'!G643,'ORÇ.GLOBAL P CAIXA'!F643)</f>
        <v>0</v>
      </c>
      <c r="G644" s="163" t="n">
        <f aca="false">IF(E644&lt;&gt;0,ROUND(E644*F644,2),IF(AK644=0,(SUMIF($AC$13:$AC$1012,B644,$AK$13:$AK$1012)),AK644))</f>
        <v>0</v>
      </c>
      <c r="H644" s="163" t="n">
        <f aca="false">V644</f>
        <v>0</v>
      </c>
      <c r="I644" s="163" t="n">
        <f aca="false">W644</f>
        <v>0</v>
      </c>
      <c r="J644" s="163" t="n">
        <f aca="false">IF(H644&lt;&gt;0,ROUND(H644*I644,2),IF(AP644=0,(SUMIF($AC$13:$AC$1012,B644,$AP$13:$AP$1012)),AP644))</f>
        <v>0</v>
      </c>
      <c r="K644" s="163" t="n">
        <f aca="false">H644-E644</f>
        <v>0</v>
      </c>
      <c r="L644" s="163" t="n">
        <f aca="false">J644-G644</f>
        <v>0</v>
      </c>
      <c r="M644" s="645" t="str">
        <f aca="false">IF('ORÇ.GLOBAL P CAIXA'!H643&gt;0,'ORÇ.GLOBAL P CAIXA'!H643,"")</f>
        <v/>
      </c>
      <c r="N644" s="646" t="n">
        <f aca="false">'ORÇ.GLOBAL P CAIXA'!I643</f>
        <v>0</v>
      </c>
      <c r="O644" s="166" t="str">
        <f aca="false">S644</f>
        <v/>
      </c>
      <c r="P644" s="167"/>
      <c r="Q644" s="168" t="str">
        <f aca="false">IF(B644&gt;0,"ok","ocultar")</f>
        <v>ocultar</v>
      </c>
      <c r="R644" s="647" t="n">
        <f aca="false">'ORÇ.GLOBAL P CAIXA'!B643</f>
        <v>0</v>
      </c>
      <c r="S644" s="170" t="str">
        <f aca="false">IF('ORÇ.GLOBAL P CAIXA'!N643&lt;&gt;0,'ORÇ.GLOBAL P CAIXA'!N643,"")</f>
        <v/>
      </c>
      <c r="T644" s="648" t="n">
        <f aca="false">'ORÇ.GLOBAL P CAIXA'!O643</f>
        <v>0</v>
      </c>
      <c r="U644" s="172" t="n">
        <f aca="false">'ORÇ.GLOBAL P CAIXA'!P643</f>
        <v>0</v>
      </c>
      <c r="V644" s="173" t="n">
        <f aca="false">'ORÇ.GLOBAL P CAIXA'!E643</f>
        <v>0</v>
      </c>
      <c r="W644" s="173" t="n">
        <f aca="false">F644</f>
        <v>0</v>
      </c>
      <c r="X644" s="649"/>
      <c r="Y644" s="649"/>
      <c r="Z644" s="650"/>
      <c r="AB644" s="88"/>
      <c r="AC644" s="157" t="n">
        <f aca="false">IF(B644=0,AC643,IF(ISNONTEXT(B644)=TRUE(),INT(B644),INT(LEFT(B644,FIND(".",B644)-1))))</f>
        <v>3</v>
      </c>
      <c r="AD644" s="157" t="str">
        <f aca="false">IF(AD645=1,1,IF(B644&lt;&gt;0,1,IF(C644&lt;&gt;0,1,IF(D644&lt;&gt;0,1,IF(E644&lt;&gt;0,1,"")))))</f>
        <v/>
      </c>
      <c r="AE644" s="157" t="str">
        <f aca="false">IF(AC644=0," ",IF(AC644&lt;&gt;AC643,AC644," "))</f>
        <v> </v>
      </c>
      <c r="AF644" s="88"/>
      <c r="AG644" s="75" t="e">
        <f aca="false">IF(AC644&lt;&gt;AE644,(IF(N644=0,G644*(INFORMAÇÕES!$Q$69/INFORMAÇÕES!$Q$72),IF(N644="R",G644,0))),0)</f>
        <v>#DIV/0!</v>
      </c>
      <c r="AH644" s="75" t="e">
        <f aca="false">IF(AC644&lt;&gt;AE644,(IF(N644=0,G644*(INFORMAÇÕES!$Q$70/INFORMAÇÕES!$Q$72),IF(N644="C",G644,0))),0)</f>
        <v>#DIV/0!</v>
      </c>
      <c r="AI644" s="75" t="n">
        <f aca="false">IF(AC644&lt;&gt;AE644,(IF(N644=0,G644*INFORMAÇÕES!$U$115,IF(N644="CF",G644,0))),0)</f>
        <v>0</v>
      </c>
      <c r="AJ644" s="75" t="n">
        <f aca="false">IF(AC644&lt;&gt;AE644,(IF(N644=0,G644*INFORMAÇÕES!$U$116,IF(N644="O",G644,0))),0)</f>
        <v>0</v>
      </c>
      <c r="AK644" s="75" t="n">
        <f aca="false">IF(E644&lt;&gt;0,G644,0)</f>
        <v>0</v>
      </c>
      <c r="AL644" s="75" t="n">
        <f aca="false">IF(AC644&lt;&gt;AE644,(IF(N644=0,J644*(INFORMAÇÕES!$Q$89/INFORMAÇÕES!$Q$92),IF(N644="R",J644,0))),0)</f>
        <v>0</v>
      </c>
      <c r="AM644" s="75" t="n">
        <f aca="false">IF(AC644&lt;&gt;AE644,(IF(N644=0,J644*(INFORMAÇÕES!$Q$90/INFORMAÇÕES!$Q$92),IF(N644="C",J644,0))),0)</f>
        <v>0</v>
      </c>
      <c r="AN644" s="75" t="n">
        <f aca="false">IF(AC644&lt;&gt;AE644,(IF(N644="",J644*INFORMAÇÕES!$U$115,IF(N644="CF",J644,0))),0)</f>
        <v>0</v>
      </c>
      <c r="AO644" s="75" t="n">
        <f aca="false">IF(AC644&lt;&gt;AE644,(IF(N644="",J644*INFORMAÇÕES!$U$116,IF(N644="O",J644,0))),0)</f>
        <v>0</v>
      </c>
      <c r="AP644" s="75" t="n">
        <f aca="false">IF(H644&lt;&gt;0,J644,0)</f>
        <v>0</v>
      </c>
      <c r="AQ644" s="75" t="n">
        <f aca="false">IF(K644&lt;&gt;0,L644,0)</f>
        <v>0</v>
      </c>
    </row>
    <row r="645" s="174" customFormat="true" ht="14.25" hidden="false" customHeight="false" outlineLevel="0" collapsed="false">
      <c r="A645" s="159" t="n">
        <v>633</v>
      </c>
      <c r="B645" s="160" t="n">
        <f aca="false">R645</f>
        <v>0</v>
      </c>
      <c r="C645" s="161" t="n">
        <f aca="false">T645</f>
        <v>0</v>
      </c>
      <c r="D645" s="162" t="n">
        <f aca="false">U645</f>
        <v>0</v>
      </c>
      <c r="E645" s="163" t="n">
        <f aca="false">'ORÇ.GLOBAL P CAIXA'!E644</f>
        <v>0</v>
      </c>
      <c r="F645" s="163" t="n">
        <f aca="false">IF('ORÇ.GLOBAL EMPRESA'!G644&gt;0,'ORÇ.GLOBAL EMPRESA'!G644,'ORÇ.GLOBAL P CAIXA'!F644)</f>
        <v>0</v>
      </c>
      <c r="G645" s="163" t="n">
        <f aca="false">IF(E645&lt;&gt;0,ROUND(E645*F645,2),IF(AK645=0,(SUMIF($AC$13:$AC$1012,B645,$AK$13:$AK$1012)),AK645))</f>
        <v>0</v>
      </c>
      <c r="H645" s="163" t="n">
        <f aca="false">V645</f>
        <v>0</v>
      </c>
      <c r="I645" s="163" t="n">
        <f aca="false">W645</f>
        <v>0</v>
      </c>
      <c r="J645" s="163" t="n">
        <f aca="false">IF(H645&lt;&gt;0,ROUND(H645*I645,2),IF(AP645=0,(SUMIF($AC$13:$AC$1012,B645,$AP$13:$AP$1012)),AP645))</f>
        <v>0</v>
      </c>
      <c r="K645" s="163" t="n">
        <f aca="false">H645-E645</f>
        <v>0</v>
      </c>
      <c r="L645" s="163" t="n">
        <f aca="false">J645-G645</f>
        <v>0</v>
      </c>
      <c r="M645" s="645" t="str">
        <f aca="false">IF('ORÇ.GLOBAL P CAIXA'!H644&gt;0,'ORÇ.GLOBAL P CAIXA'!H644,"")</f>
        <v/>
      </c>
      <c r="N645" s="646" t="n">
        <f aca="false">'ORÇ.GLOBAL P CAIXA'!I644</f>
        <v>0</v>
      </c>
      <c r="O645" s="166" t="str">
        <f aca="false">S645</f>
        <v/>
      </c>
      <c r="P645" s="167"/>
      <c r="Q645" s="168" t="str">
        <f aca="false">IF(B645&gt;0,"ok","ocultar")</f>
        <v>ocultar</v>
      </c>
      <c r="R645" s="647" t="n">
        <f aca="false">'ORÇ.GLOBAL P CAIXA'!B644</f>
        <v>0</v>
      </c>
      <c r="S645" s="170" t="str">
        <f aca="false">IF('ORÇ.GLOBAL P CAIXA'!N644&lt;&gt;0,'ORÇ.GLOBAL P CAIXA'!N644,"")</f>
        <v/>
      </c>
      <c r="T645" s="648" t="n">
        <f aca="false">'ORÇ.GLOBAL P CAIXA'!O644</f>
        <v>0</v>
      </c>
      <c r="U645" s="172" t="n">
        <f aca="false">'ORÇ.GLOBAL P CAIXA'!P644</f>
        <v>0</v>
      </c>
      <c r="V645" s="173" t="n">
        <f aca="false">'ORÇ.GLOBAL P CAIXA'!E644</f>
        <v>0</v>
      </c>
      <c r="W645" s="173" t="n">
        <f aca="false">F645</f>
        <v>0</v>
      </c>
      <c r="X645" s="649"/>
      <c r="Y645" s="649"/>
      <c r="Z645" s="650"/>
      <c r="AB645" s="88"/>
      <c r="AC645" s="157" t="n">
        <f aca="false">IF(B645=0,AC644,IF(ISNONTEXT(B645)=TRUE(),INT(B645),INT(LEFT(B645,FIND(".",B645)-1))))</f>
        <v>3</v>
      </c>
      <c r="AD645" s="157" t="str">
        <f aca="false">IF(AD646=1,1,IF(B645&lt;&gt;0,1,IF(C645&lt;&gt;0,1,IF(D645&lt;&gt;0,1,IF(E645&lt;&gt;0,1,"")))))</f>
        <v/>
      </c>
      <c r="AE645" s="157" t="str">
        <f aca="false">IF(AC645=0," ",IF(AC645&lt;&gt;AC644,AC645," "))</f>
        <v> </v>
      </c>
      <c r="AF645" s="88"/>
      <c r="AG645" s="75" t="e">
        <f aca="false">IF(AC645&lt;&gt;AE645,(IF(N645=0,G645*(INFORMAÇÕES!$Q$69/INFORMAÇÕES!$Q$72),IF(N645="R",G645,0))),0)</f>
        <v>#DIV/0!</v>
      </c>
      <c r="AH645" s="75" t="e">
        <f aca="false">IF(AC645&lt;&gt;AE645,(IF(N645=0,G645*(INFORMAÇÕES!$Q$70/INFORMAÇÕES!$Q$72),IF(N645="C",G645,0))),0)</f>
        <v>#DIV/0!</v>
      </c>
      <c r="AI645" s="75" t="n">
        <f aca="false">IF(AC645&lt;&gt;AE645,(IF(N645=0,G645*INFORMAÇÕES!$U$115,IF(N645="CF",G645,0))),0)</f>
        <v>0</v>
      </c>
      <c r="AJ645" s="75" t="n">
        <f aca="false">IF(AC645&lt;&gt;AE645,(IF(N645=0,G645*INFORMAÇÕES!$U$116,IF(N645="O",G645,0))),0)</f>
        <v>0</v>
      </c>
      <c r="AK645" s="75" t="n">
        <f aca="false">IF(E645&lt;&gt;0,G645,0)</f>
        <v>0</v>
      </c>
      <c r="AL645" s="75" t="n">
        <f aca="false">IF(AC645&lt;&gt;AE645,(IF(N645=0,J645*(INFORMAÇÕES!$Q$89/INFORMAÇÕES!$Q$92),IF(N645="R",J645,0))),0)</f>
        <v>0</v>
      </c>
      <c r="AM645" s="75" t="n">
        <f aca="false">IF(AC645&lt;&gt;AE645,(IF(N645=0,J645*(INFORMAÇÕES!$Q$90/INFORMAÇÕES!$Q$92),IF(N645="C",J645,0))),0)</f>
        <v>0</v>
      </c>
      <c r="AN645" s="75" t="n">
        <f aca="false">IF(AC645&lt;&gt;AE645,(IF(N645="",J645*INFORMAÇÕES!$U$115,IF(N645="CF",J645,0))),0)</f>
        <v>0</v>
      </c>
      <c r="AO645" s="75" t="n">
        <f aca="false">IF(AC645&lt;&gt;AE645,(IF(N645="",J645*INFORMAÇÕES!$U$116,IF(N645="O",J645,0))),0)</f>
        <v>0</v>
      </c>
      <c r="AP645" s="75" t="n">
        <f aca="false">IF(H645&lt;&gt;0,J645,0)</f>
        <v>0</v>
      </c>
      <c r="AQ645" s="75" t="n">
        <f aca="false">IF(K645&lt;&gt;0,L645,0)</f>
        <v>0</v>
      </c>
    </row>
    <row r="646" s="174" customFormat="true" ht="14.25" hidden="false" customHeight="false" outlineLevel="0" collapsed="false">
      <c r="A646" s="159" t="n">
        <v>634</v>
      </c>
      <c r="B646" s="160" t="n">
        <f aca="false">R646</f>
        <v>0</v>
      </c>
      <c r="C646" s="161" t="n">
        <f aca="false">T646</f>
        <v>0</v>
      </c>
      <c r="D646" s="162" t="n">
        <f aca="false">U646</f>
        <v>0</v>
      </c>
      <c r="E646" s="163" t="n">
        <f aca="false">'ORÇ.GLOBAL P CAIXA'!E645</f>
        <v>0</v>
      </c>
      <c r="F646" s="163" t="n">
        <f aca="false">IF('ORÇ.GLOBAL EMPRESA'!G645&gt;0,'ORÇ.GLOBAL EMPRESA'!G645,'ORÇ.GLOBAL P CAIXA'!F645)</f>
        <v>0</v>
      </c>
      <c r="G646" s="163" t="n">
        <f aca="false">IF(E646&lt;&gt;0,ROUND(E646*F646,2),IF(AK646=0,(SUMIF($AC$13:$AC$1012,B646,$AK$13:$AK$1012)),AK646))</f>
        <v>0</v>
      </c>
      <c r="H646" s="163" t="n">
        <f aca="false">V646</f>
        <v>0</v>
      </c>
      <c r="I646" s="163" t="n">
        <f aca="false">W646</f>
        <v>0</v>
      </c>
      <c r="J646" s="163" t="n">
        <f aca="false">IF(H646&lt;&gt;0,ROUND(H646*I646,2),IF(AP646=0,(SUMIF($AC$13:$AC$1012,B646,$AP$13:$AP$1012)),AP646))</f>
        <v>0</v>
      </c>
      <c r="K646" s="163" t="n">
        <f aca="false">H646-E646</f>
        <v>0</v>
      </c>
      <c r="L646" s="163" t="n">
        <f aca="false">J646-G646</f>
        <v>0</v>
      </c>
      <c r="M646" s="645" t="str">
        <f aca="false">IF('ORÇ.GLOBAL P CAIXA'!H645&gt;0,'ORÇ.GLOBAL P CAIXA'!H645,"")</f>
        <v/>
      </c>
      <c r="N646" s="646" t="n">
        <f aca="false">'ORÇ.GLOBAL P CAIXA'!I645</f>
        <v>0</v>
      </c>
      <c r="O646" s="166" t="str">
        <f aca="false">S646</f>
        <v/>
      </c>
      <c r="P646" s="167"/>
      <c r="Q646" s="168" t="str">
        <f aca="false">IF(B646&gt;0,"ok","ocultar")</f>
        <v>ocultar</v>
      </c>
      <c r="R646" s="647" t="n">
        <f aca="false">'ORÇ.GLOBAL P CAIXA'!B645</f>
        <v>0</v>
      </c>
      <c r="S646" s="170" t="str">
        <f aca="false">IF('ORÇ.GLOBAL P CAIXA'!N645&lt;&gt;0,'ORÇ.GLOBAL P CAIXA'!N645,"")</f>
        <v/>
      </c>
      <c r="T646" s="648" t="n">
        <f aca="false">'ORÇ.GLOBAL P CAIXA'!O645</f>
        <v>0</v>
      </c>
      <c r="U646" s="172" t="n">
        <f aca="false">'ORÇ.GLOBAL P CAIXA'!P645</f>
        <v>0</v>
      </c>
      <c r="V646" s="173" t="n">
        <f aca="false">'ORÇ.GLOBAL P CAIXA'!E645</f>
        <v>0</v>
      </c>
      <c r="W646" s="173" t="n">
        <f aca="false">F646</f>
        <v>0</v>
      </c>
      <c r="X646" s="649"/>
      <c r="Y646" s="649"/>
      <c r="Z646" s="650"/>
      <c r="AB646" s="88"/>
      <c r="AC646" s="157" t="n">
        <f aca="false">IF(B646=0,AC645,IF(ISNONTEXT(B646)=TRUE(),INT(B646),INT(LEFT(B646,FIND(".",B646)-1))))</f>
        <v>3</v>
      </c>
      <c r="AD646" s="157" t="str">
        <f aca="false">IF(AD647=1,1,IF(B646&lt;&gt;0,1,IF(C646&lt;&gt;0,1,IF(D646&lt;&gt;0,1,IF(E646&lt;&gt;0,1,"")))))</f>
        <v/>
      </c>
      <c r="AE646" s="157" t="str">
        <f aca="false">IF(AC646=0," ",IF(AC646&lt;&gt;AC645,AC646," "))</f>
        <v> </v>
      </c>
      <c r="AF646" s="88"/>
      <c r="AG646" s="75" t="e">
        <f aca="false">IF(AC646&lt;&gt;AE646,(IF(N646=0,G646*(INFORMAÇÕES!$Q$69/INFORMAÇÕES!$Q$72),IF(N646="R",G646,0))),0)</f>
        <v>#DIV/0!</v>
      </c>
      <c r="AH646" s="75" t="e">
        <f aca="false">IF(AC646&lt;&gt;AE646,(IF(N646=0,G646*(INFORMAÇÕES!$Q$70/INFORMAÇÕES!$Q$72),IF(N646="C",G646,0))),0)</f>
        <v>#DIV/0!</v>
      </c>
      <c r="AI646" s="75" t="n">
        <f aca="false">IF(AC646&lt;&gt;AE646,(IF(N646=0,G646*INFORMAÇÕES!$U$115,IF(N646="CF",G646,0))),0)</f>
        <v>0</v>
      </c>
      <c r="AJ646" s="75" t="n">
        <f aca="false">IF(AC646&lt;&gt;AE646,(IF(N646=0,G646*INFORMAÇÕES!$U$116,IF(N646="O",G646,0))),0)</f>
        <v>0</v>
      </c>
      <c r="AK646" s="75" t="n">
        <f aca="false">IF(E646&lt;&gt;0,G646,0)</f>
        <v>0</v>
      </c>
      <c r="AL646" s="75" t="n">
        <f aca="false">IF(AC646&lt;&gt;AE646,(IF(N646=0,J646*(INFORMAÇÕES!$Q$89/INFORMAÇÕES!$Q$92),IF(N646="R",J646,0))),0)</f>
        <v>0</v>
      </c>
      <c r="AM646" s="75" t="n">
        <f aca="false">IF(AC646&lt;&gt;AE646,(IF(N646=0,J646*(INFORMAÇÕES!$Q$90/INFORMAÇÕES!$Q$92),IF(N646="C",J646,0))),0)</f>
        <v>0</v>
      </c>
      <c r="AN646" s="75" t="n">
        <f aca="false">IF(AC646&lt;&gt;AE646,(IF(N646="",J646*INFORMAÇÕES!$U$115,IF(N646="CF",J646,0))),0)</f>
        <v>0</v>
      </c>
      <c r="AO646" s="75" t="n">
        <f aca="false">IF(AC646&lt;&gt;AE646,(IF(N646="",J646*INFORMAÇÕES!$U$116,IF(N646="O",J646,0))),0)</f>
        <v>0</v>
      </c>
      <c r="AP646" s="75" t="n">
        <f aca="false">IF(H646&lt;&gt;0,J646,0)</f>
        <v>0</v>
      </c>
      <c r="AQ646" s="75" t="n">
        <f aca="false">IF(K646&lt;&gt;0,L646,0)</f>
        <v>0</v>
      </c>
    </row>
    <row r="647" s="174" customFormat="true" ht="14.25" hidden="false" customHeight="false" outlineLevel="0" collapsed="false">
      <c r="A647" s="159" t="n">
        <v>635</v>
      </c>
      <c r="B647" s="160" t="n">
        <f aca="false">R647</f>
        <v>0</v>
      </c>
      <c r="C647" s="161" t="n">
        <f aca="false">T647</f>
        <v>0</v>
      </c>
      <c r="D647" s="162" t="n">
        <f aca="false">U647</f>
        <v>0</v>
      </c>
      <c r="E647" s="163" t="n">
        <f aca="false">'ORÇ.GLOBAL P CAIXA'!E646</f>
        <v>0</v>
      </c>
      <c r="F647" s="163" t="n">
        <f aca="false">IF('ORÇ.GLOBAL EMPRESA'!G646&gt;0,'ORÇ.GLOBAL EMPRESA'!G646,'ORÇ.GLOBAL P CAIXA'!F646)</f>
        <v>0</v>
      </c>
      <c r="G647" s="163" t="n">
        <f aca="false">IF(E647&lt;&gt;0,ROUND(E647*F647,2),IF(AK647=0,(SUMIF($AC$13:$AC$1012,B647,$AK$13:$AK$1012)),AK647))</f>
        <v>0</v>
      </c>
      <c r="H647" s="163" t="n">
        <f aca="false">V647</f>
        <v>0</v>
      </c>
      <c r="I647" s="163" t="n">
        <f aca="false">W647</f>
        <v>0</v>
      </c>
      <c r="J647" s="163" t="n">
        <f aca="false">IF(H647&lt;&gt;0,ROUND(H647*I647,2),IF(AP647=0,(SUMIF($AC$13:$AC$1012,B647,$AP$13:$AP$1012)),AP647))</f>
        <v>0</v>
      </c>
      <c r="K647" s="163" t="n">
        <f aca="false">H647-E647</f>
        <v>0</v>
      </c>
      <c r="L647" s="163" t="n">
        <f aca="false">J647-G647</f>
        <v>0</v>
      </c>
      <c r="M647" s="645" t="str">
        <f aca="false">IF('ORÇ.GLOBAL P CAIXA'!H646&gt;0,'ORÇ.GLOBAL P CAIXA'!H646,"")</f>
        <v/>
      </c>
      <c r="N647" s="646" t="n">
        <f aca="false">'ORÇ.GLOBAL P CAIXA'!I646</f>
        <v>0</v>
      </c>
      <c r="O647" s="166" t="str">
        <f aca="false">S647</f>
        <v/>
      </c>
      <c r="P647" s="167"/>
      <c r="Q647" s="168" t="str">
        <f aca="false">IF(B647&gt;0,"ok","ocultar")</f>
        <v>ocultar</v>
      </c>
      <c r="R647" s="647" t="n">
        <f aca="false">'ORÇ.GLOBAL P CAIXA'!B646</f>
        <v>0</v>
      </c>
      <c r="S647" s="170" t="str">
        <f aca="false">IF('ORÇ.GLOBAL P CAIXA'!N646&lt;&gt;0,'ORÇ.GLOBAL P CAIXA'!N646,"")</f>
        <v/>
      </c>
      <c r="T647" s="648" t="n">
        <f aca="false">'ORÇ.GLOBAL P CAIXA'!O646</f>
        <v>0</v>
      </c>
      <c r="U647" s="172" t="n">
        <f aca="false">'ORÇ.GLOBAL P CAIXA'!P646</f>
        <v>0</v>
      </c>
      <c r="V647" s="173" t="n">
        <f aca="false">'ORÇ.GLOBAL P CAIXA'!E646</f>
        <v>0</v>
      </c>
      <c r="W647" s="173" t="n">
        <f aca="false">F647</f>
        <v>0</v>
      </c>
      <c r="X647" s="649"/>
      <c r="Y647" s="649"/>
      <c r="Z647" s="650"/>
      <c r="AB647" s="88"/>
      <c r="AC647" s="157" t="n">
        <f aca="false">IF(B647=0,AC646,IF(ISNONTEXT(B647)=TRUE(),INT(B647),INT(LEFT(B647,FIND(".",B647)-1))))</f>
        <v>3</v>
      </c>
      <c r="AD647" s="157" t="str">
        <f aca="false">IF(AD648=1,1,IF(B647&lt;&gt;0,1,IF(C647&lt;&gt;0,1,IF(D647&lt;&gt;0,1,IF(E647&lt;&gt;0,1,"")))))</f>
        <v/>
      </c>
      <c r="AE647" s="157" t="str">
        <f aca="false">IF(AC647=0," ",IF(AC647&lt;&gt;AC646,AC647," "))</f>
        <v> </v>
      </c>
      <c r="AF647" s="88"/>
      <c r="AG647" s="75" t="e">
        <f aca="false">IF(AC647&lt;&gt;AE647,(IF(N647=0,G647*(INFORMAÇÕES!$Q$69/INFORMAÇÕES!$Q$72),IF(N647="R",G647,0))),0)</f>
        <v>#DIV/0!</v>
      </c>
      <c r="AH647" s="75" t="e">
        <f aca="false">IF(AC647&lt;&gt;AE647,(IF(N647=0,G647*(INFORMAÇÕES!$Q$70/INFORMAÇÕES!$Q$72),IF(N647="C",G647,0))),0)</f>
        <v>#DIV/0!</v>
      </c>
      <c r="AI647" s="75" t="n">
        <f aca="false">IF(AC647&lt;&gt;AE647,(IF(N647=0,G647*INFORMAÇÕES!$U$115,IF(N647="CF",G647,0))),0)</f>
        <v>0</v>
      </c>
      <c r="AJ647" s="75" t="n">
        <f aca="false">IF(AC647&lt;&gt;AE647,(IF(N647=0,G647*INFORMAÇÕES!$U$116,IF(N647="O",G647,0))),0)</f>
        <v>0</v>
      </c>
      <c r="AK647" s="75" t="n">
        <f aca="false">IF(E647&lt;&gt;0,G647,0)</f>
        <v>0</v>
      </c>
      <c r="AL647" s="75" t="n">
        <f aca="false">IF(AC647&lt;&gt;AE647,(IF(N647=0,J647*(INFORMAÇÕES!$Q$89/INFORMAÇÕES!$Q$92),IF(N647="R",J647,0))),0)</f>
        <v>0</v>
      </c>
      <c r="AM647" s="75" t="n">
        <f aca="false">IF(AC647&lt;&gt;AE647,(IF(N647=0,J647*(INFORMAÇÕES!$Q$90/INFORMAÇÕES!$Q$92),IF(N647="C",J647,0))),0)</f>
        <v>0</v>
      </c>
      <c r="AN647" s="75" t="n">
        <f aca="false">IF(AC647&lt;&gt;AE647,(IF(N647="",J647*INFORMAÇÕES!$U$115,IF(N647="CF",J647,0))),0)</f>
        <v>0</v>
      </c>
      <c r="AO647" s="75" t="n">
        <f aca="false">IF(AC647&lt;&gt;AE647,(IF(N647="",J647*INFORMAÇÕES!$U$116,IF(N647="O",J647,0))),0)</f>
        <v>0</v>
      </c>
      <c r="AP647" s="75" t="n">
        <f aca="false">IF(H647&lt;&gt;0,J647,0)</f>
        <v>0</v>
      </c>
      <c r="AQ647" s="75" t="n">
        <f aca="false">IF(K647&lt;&gt;0,L647,0)</f>
        <v>0</v>
      </c>
    </row>
    <row r="648" s="174" customFormat="true" ht="14.25" hidden="false" customHeight="false" outlineLevel="0" collapsed="false">
      <c r="A648" s="159" t="n">
        <v>636</v>
      </c>
      <c r="B648" s="160" t="n">
        <f aca="false">R648</f>
        <v>0</v>
      </c>
      <c r="C648" s="161" t="n">
        <f aca="false">T648</f>
        <v>0</v>
      </c>
      <c r="D648" s="162" t="n">
        <f aca="false">U648</f>
        <v>0</v>
      </c>
      <c r="E648" s="163" t="n">
        <f aca="false">'ORÇ.GLOBAL P CAIXA'!E647</f>
        <v>0</v>
      </c>
      <c r="F648" s="163" t="n">
        <f aca="false">IF('ORÇ.GLOBAL EMPRESA'!G647&gt;0,'ORÇ.GLOBAL EMPRESA'!G647,'ORÇ.GLOBAL P CAIXA'!F647)</f>
        <v>0</v>
      </c>
      <c r="G648" s="163" t="n">
        <f aca="false">IF(E648&lt;&gt;0,ROUND(E648*F648,2),IF(AK648=0,(SUMIF($AC$13:$AC$1012,B648,$AK$13:$AK$1012)),AK648))</f>
        <v>0</v>
      </c>
      <c r="H648" s="163" t="n">
        <f aca="false">V648</f>
        <v>0</v>
      </c>
      <c r="I648" s="163" t="n">
        <f aca="false">W648</f>
        <v>0</v>
      </c>
      <c r="J648" s="163" t="n">
        <f aca="false">IF(H648&lt;&gt;0,ROUND(H648*I648,2),IF(AP648=0,(SUMIF($AC$13:$AC$1012,B648,$AP$13:$AP$1012)),AP648))</f>
        <v>0</v>
      </c>
      <c r="K648" s="163" t="n">
        <f aca="false">H648-E648</f>
        <v>0</v>
      </c>
      <c r="L648" s="163" t="n">
        <f aca="false">J648-G648</f>
        <v>0</v>
      </c>
      <c r="M648" s="645" t="str">
        <f aca="false">IF('ORÇ.GLOBAL P CAIXA'!H647&gt;0,'ORÇ.GLOBAL P CAIXA'!H647,"")</f>
        <v/>
      </c>
      <c r="N648" s="646" t="n">
        <f aca="false">'ORÇ.GLOBAL P CAIXA'!I647</f>
        <v>0</v>
      </c>
      <c r="O648" s="166" t="str">
        <f aca="false">S648</f>
        <v/>
      </c>
      <c r="P648" s="167"/>
      <c r="Q648" s="168" t="str">
        <f aca="false">IF(B648&gt;0,"ok","ocultar")</f>
        <v>ocultar</v>
      </c>
      <c r="R648" s="647" t="n">
        <f aca="false">'ORÇ.GLOBAL P CAIXA'!B647</f>
        <v>0</v>
      </c>
      <c r="S648" s="170" t="str">
        <f aca="false">IF('ORÇ.GLOBAL P CAIXA'!N647&lt;&gt;0,'ORÇ.GLOBAL P CAIXA'!N647,"")</f>
        <v/>
      </c>
      <c r="T648" s="648" t="n">
        <f aca="false">'ORÇ.GLOBAL P CAIXA'!O647</f>
        <v>0</v>
      </c>
      <c r="U648" s="172" t="n">
        <f aca="false">'ORÇ.GLOBAL P CAIXA'!P647</f>
        <v>0</v>
      </c>
      <c r="V648" s="173" t="n">
        <f aca="false">'ORÇ.GLOBAL P CAIXA'!E647</f>
        <v>0</v>
      </c>
      <c r="W648" s="173" t="n">
        <f aca="false">F648</f>
        <v>0</v>
      </c>
      <c r="X648" s="649"/>
      <c r="Y648" s="649"/>
      <c r="Z648" s="650"/>
      <c r="AB648" s="88"/>
      <c r="AC648" s="157" t="n">
        <f aca="false">IF(B648=0,AC647,IF(ISNONTEXT(B648)=TRUE(),INT(B648),INT(LEFT(B648,FIND(".",B648)-1))))</f>
        <v>3</v>
      </c>
      <c r="AD648" s="157" t="str">
        <f aca="false">IF(AD649=1,1,IF(B648&lt;&gt;0,1,IF(C648&lt;&gt;0,1,IF(D648&lt;&gt;0,1,IF(E648&lt;&gt;0,1,"")))))</f>
        <v/>
      </c>
      <c r="AE648" s="157" t="str">
        <f aca="false">IF(AC648=0," ",IF(AC648&lt;&gt;AC647,AC648," "))</f>
        <v> </v>
      </c>
      <c r="AF648" s="88"/>
      <c r="AG648" s="75" t="e">
        <f aca="false">IF(AC648&lt;&gt;AE648,(IF(N648=0,G648*(INFORMAÇÕES!$Q$69/INFORMAÇÕES!$Q$72),IF(N648="R",G648,0))),0)</f>
        <v>#DIV/0!</v>
      </c>
      <c r="AH648" s="75" t="e">
        <f aca="false">IF(AC648&lt;&gt;AE648,(IF(N648=0,G648*(INFORMAÇÕES!$Q$70/INFORMAÇÕES!$Q$72),IF(N648="C",G648,0))),0)</f>
        <v>#DIV/0!</v>
      </c>
      <c r="AI648" s="75" t="n">
        <f aca="false">IF(AC648&lt;&gt;AE648,(IF(N648=0,G648*INFORMAÇÕES!$U$115,IF(N648="CF",G648,0))),0)</f>
        <v>0</v>
      </c>
      <c r="AJ648" s="75" t="n">
        <f aca="false">IF(AC648&lt;&gt;AE648,(IF(N648=0,G648*INFORMAÇÕES!$U$116,IF(N648="O",G648,0))),0)</f>
        <v>0</v>
      </c>
      <c r="AK648" s="75" t="n">
        <f aca="false">IF(E648&lt;&gt;0,G648,0)</f>
        <v>0</v>
      </c>
      <c r="AL648" s="75" t="n">
        <f aca="false">IF(AC648&lt;&gt;AE648,(IF(N648=0,J648*(INFORMAÇÕES!$Q$89/INFORMAÇÕES!$Q$92),IF(N648="R",J648,0))),0)</f>
        <v>0</v>
      </c>
      <c r="AM648" s="75" t="n">
        <f aca="false">IF(AC648&lt;&gt;AE648,(IF(N648=0,J648*(INFORMAÇÕES!$Q$90/INFORMAÇÕES!$Q$92),IF(N648="C",J648,0))),0)</f>
        <v>0</v>
      </c>
      <c r="AN648" s="75" t="n">
        <f aca="false">IF(AC648&lt;&gt;AE648,(IF(N648="",J648*INFORMAÇÕES!$U$115,IF(N648="CF",J648,0))),0)</f>
        <v>0</v>
      </c>
      <c r="AO648" s="75" t="n">
        <f aca="false">IF(AC648&lt;&gt;AE648,(IF(N648="",J648*INFORMAÇÕES!$U$116,IF(N648="O",J648,0))),0)</f>
        <v>0</v>
      </c>
      <c r="AP648" s="75" t="n">
        <f aca="false">IF(H648&lt;&gt;0,J648,0)</f>
        <v>0</v>
      </c>
      <c r="AQ648" s="75" t="n">
        <f aca="false">IF(K648&lt;&gt;0,L648,0)</f>
        <v>0</v>
      </c>
    </row>
    <row r="649" s="174" customFormat="true" ht="14.25" hidden="false" customHeight="false" outlineLevel="0" collapsed="false">
      <c r="A649" s="159" t="n">
        <v>637</v>
      </c>
      <c r="B649" s="160" t="n">
        <f aca="false">R649</f>
        <v>0</v>
      </c>
      <c r="C649" s="161" t="n">
        <f aca="false">T649</f>
        <v>0</v>
      </c>
      <c r="D649" s="162" t="n">
        <f aca="false">U649</f>
        <v>0</v>
      </c>
      <c r="E649" s="163" t="n">
        <f aca="false">'ORÇ.GLOBAL P CAIXA'!E648</f>
        <v>0</v>
      </c>
      <c r="F649" s="163" t="n">
        <f aca="false">IF('ORÇ.GLOBAL EMPRESA'!G648&gt;0,'ORÇ.GLOBAL EMPRESA'!G648,'ORÇ.GLOBAL P CAIXA'!F648)</f>
        <v>0</v>
      </c>
      <c r="G649" s="163" t="n">
        <f aca="false">IF(E649&lt;&gt;0,ROUND(E649*F649,2),IF(AK649=0,(SUMIF($AC$13:$AC$1012,B649,$AK$13:$AK$1012)),AK649))</f>
        <v>0</v>
      </c>
      <c r="H649" s="163" t="n">
        <f aca="false">V649</f>
        <v>0</v>
      </c>
      <c r="I649" s="163" t="n">
        <f aca="false">W649</f>
        <v>0</v>
      </c>
      <c r="J649" s="163" t="n">
        <f aca="false">IF(H649&lt;&gt;0,ROUND(H649*I649,2),IF(AP649=0,(SUMIF($AC$13:$AC$1012,B649,$AP$13:$AP$1012)),AP649))</f>
        <v>0</v>
      </c>
      <c r="K649" s="163" t="n">
        <f aca="false">H649-E649</f>
        <v>0</v>
      </c>
      <c r="L649" s="163" t="n">
        <f aca="false">J649-G649</f>
        <v>0</v>
      </c>
      <c r="M649" s="645" t="str">
        <f aca="false">IF('ORÇ.GLOBAL P CAIXA'!H648&gt;0,'ORÇ.GLOBAL P CAIXA'!H648,"")</f>
        <v/>
      </c>
      <c r="N649" s="646" t="n">
        <f aca="false">'ORÇ.GLOBAL P CAIXA'!I648</f>
        <v>0</v>
      </c>
      <c r="O649" s="166" t="str">
        <f aca="false">S649</f>
        <v/>
      </c>
      <c r="P649" s="167"/>
      <c r="Q649" s="168" t="str">
        <f aca="false">IF(B649&gt;0,"ok","ocultar")</f>
        <v>ocultar</v>
      </c>
      <c r="R649" s="647" t="n">
        <f aca="false">'ORÇ.GLOBAL P CAIXA'!B648</f>
        <v>0</v>
      </c>
      <c r="S649" s="170" t="str">
        <f aca="false">IF('ORÇ.GLOBAL P CAIXA'!N648&lt;&gt;0,'ORÇ.GLOBAL P CAIXA'!N648,"")</f>
        <v/>
      </c>
      <c r="T649" s="648" t="n">
        <f aca="false">'ORÇ.GLOBAL P CAIXA'!O648</f>
        <v>0</v>
      </c>
      <c r="U649" s="172" t="n">
        <f aca="false">'ORÇ.GLOBAL P CAIXA'!P648</f>
        <v>0</v>
      </c>
      <c r="V649" s="173" t="n">
        <f aca="false">'ORÇ.GLOBAL P CAIXA'!E648</f>
        <v>0</v>
      </c>
      <c r="W649" s="173" t="n">
        <f aca="false">F649</f>
        <v>0</v>
      </c>
      <c r="X649" s="649"/>
      <c r="Y649" s="649"/>
      <c r="Z649" s="650"/>
      <c r="AB649" s="88"/>
      <c r="AC649" s="157" t="n">
        <f aca="false">IF(B649=0,AC648,IF(ISNONTEXT(B649)=TRUE(),INT(B649),INT(LEFT(B649,FIND(".",B649)-1))))</f>
        <v>3</v>
      </c>
      <c r="AD649" s="157" t="str">
        <f aca="false">IF(AD650=1,1,IF(B649&lt;&gt;0,1,IF(C649&lt;&gt;0,1,IF(D649&lt;&gt;0,1,IF(E649&lt;&gt;0,1,"")))))</f>
        <v/>
      </c>
      <c r="AE649" s="157" t="str">
        <f aca="false">IF(AC649=0," ",IF(AC649&lt;&gt;AC648,AC649," "))</f>
        <v> </v>
      </c>
      <c r="AF649" s="88"/>
      <c r="AG649" s="75" t="e">
        <f aca="false">IF(AC649&lt;&gt;AE649,(IF(N649=0,G649*(INFORMAÇÕES!$Q$69/INFORMAÇÕES!$Q$72),IF(N649="R",G649,0))),0)</f>
        <v>#DIV/0!</v>
      </c>
      <c r="AH649" s="75" t="e">
        <f aca="false">IF(AC649&lt;&gt;AE649,(IF(N649=0,G649*(INFORMAÇÕES!$Q$70/INFORMAÇÕES!$Q$72),IF(N649="C",G649,0))),0)</f>
        <v>#DIV/0!</v>
      </c>
      <c r="AI649" s="75" t="n">
        <f aca="false">IF(AC649&lt;&gt;AE649,(IF(N649=0,G649*INFORMAÇÕES!$U$115,IF(N649="CF",G649,0))),0)</f>
        <v>0</v>
      </c>
      <c r="AJ649" s="75" t="n">
        <f aca="false">IF(AC649&lt;&gt;AE649,(IF(N649=0,G649*INFORMAÇÕES!$U$116,IF(N649="O",G649,0))),0)</f>
        <v>0</v>
      </c>
      <c r="AK649" s="75" t="n">
        <f aca="false">IF(E649&lt;&gt;0,G649,0)</f>
        <v>0</v>
      </c>
      <c r="AL649" s="75" t="n">
        <f aca="false">IF(AC649&lt;&gt;AE649,(IF(N649=0,J649*(INFORMAÇÕES!$Q$89/INFORMAÇÕES!$Q$92),IF(N649="R",J649,0))),0)</f>
        <v>0</v>
      </c>
      <c r="AM649" s="75" t="n">
        <f aca="false">IF(AC649&lt;&gt;AE649,(IF(N649=0,J649*(INFORMAÇÕES!$Q$90/INFORMAÇÕES!$Q$92),IF(N649="C",J649,0))),0)</f>
        <v>0</v>
      </c>
      <c r="AN649" s="75" t="n">
        <f aca="false">IF(AC649&lt;&gt;AE649,(IF(N649="",J649*INFORMAÇÕES!$U$115,IF(N649="CF",J649,0))),0)</f>
        <v>0</v>
      </c>
      <c r="AO649" s="75" t="n">
        <f aca="false">IF(AC649&lt;&gt;AE649,(IF(N649="",J649*INFORMAÇÕES!$U$116,IF(N649="O",J649,0))),0)</f>
        <v>0</v>
      </c>
      <c r="AP649" s="75" t="n">
        <f aca="false">IF(H649&lt;&gt;0,J649,0)</f>
        <v>0</v>
      </c>
      <c r="AQ649" s="75" t="n">
        <f aca="false">IF(K649&lt;&gt;0,L649,0)</f>
        <v>0</v>
      </c>
    </row>
    <row r="650" s="174" customFormat="true" ht="14.25" hidden="false" customHeight="false" outlineLevel="0" collapsed="false">
      <c r="A650" s="159" t="n">
        <v>638</v>
      </c>
      <c r="B650" s="160" t="n">
        <f aca="false">R650</f>
        <v>0</v>
      </c>
      <c r="C650" s="161" t="n">
        <f aca="false">T650</f>
        <v>0</v>
      </c>
      <c r="D650" s="162" t="n">
        <f aca="false">U650</f>
        <v>0</v>
      </c>
      <c r="E650" s="163" t="n">
        <f aca="false">'ORÇ.GLOBAL P CAIXA'!E649</f>
        <v>0</v>
      </c>
      <c r="F650" s="163" t="n">
        <f aca="false">IF('ORÇ.GLOBAL EMPRESA'!G649&gt;0,'ORÇ.GLOBAL EMPRESA'!G649,'ORÇ.GLOBAL P CAIXA'!F649)</f>
        <v>0</v>
      </c>
      <c r="G650" s="163" t="n">
        <f aca="false">IF(E650&lt;&gt;0,ROUND(E650*F650,2),IF(AK650=0,(SUMIF($AC$13:$AC$1012,B650,$AK$13:$AK$1012)),AK650))</f>
        <v>0</v>
      </c>
      <c r="H650" s="163" t="n">
        <f aca="false">V650</f>
        <v>0</v>
      </c>
      <c r="I650" s="163" t="n">
        <f aca="false">W650</f>
        <v>0</v>
      </c>
      <c r="J650" s="163" t="n">
        <f aca="false">IF(H650&lt;&gt;0,ROUND(H650*I650,2),IF(AP650=0,(SUMIF($AC$13:$AC$1012,B650,$AP$13:$AP$1012)),AP650))</f>
        <v>0</v>
      </c>
      <c r="K650" s="163" t="n">
        <f aca="false">H650-E650</f>
        <v>0</v>
      </c>
      <c r="L650" s="163" t="n">
        <f aca="false">J650-G650</f>
        <v>0</v>
      </c>
      <c r="M650" s="645" t="str">
        <f aca="false">IF('ORÇ.GLOBAL P CAIXA'!H649&gt;0,'ORÇ.GLOBAL P CAIXA'!H649,"")</f>
        <v/>
      </c>
      <c r="N650" s="646" t="n">
        <f aca="false">'ORÇ.GLOBAL P CAIXA'!I649</f>
        <v>0</v>
      </c>
      <c r="O650" s="166" t="str">
        <f aca="false">S650</f>
        <v/>
      </c>
      <c r="P650" s="167"/>
      <c r="Q650" s="168" t="str">
        <f aca="false">IF(B650&gt;0,"ok","ocultar")</f>
        <v>ocultar</v>
      </c>
      <c r="R650" s="647" t="n">
        <f aca="false">'ORÇ.GLOBAL P CAIXA'!B649</f>
        <v>0</v>
      </c>
      <c r="S650" s="170" t="str">
        <f aca="false">IF('ORÇ.GLOBAL P CAIXA'!N649&lt;&gt;0,'ORÇ.GLOBAL P CAIXA'!N649,"")</f>
        <v/>
      </c>
      <c r="T650" s="648" t="n">
        <f aca="false">'ORÇ.GLOBAL P CAIXA'!O649</f>
        <v>0</v>
      </c>
      <c r="U650" s="172" t="n">
        <f aca="false">'ORÇ.GLOBAL P CAIXA'!P649</f>
        <v>0</v>
      </c>
      <c r="V650" s="173" t="n">
        <f aca="false">'ORÇ.GLOBAL P CAIXA'!E649</f>
        <v>0</v>
      </c>
      <c r="W650" s="173" t="n">
        <f aca="false">F650</f>
        <v>0</v>
      </c>
      <c r="X650" s="649"/>
      <c r="Y650" s="649"/>
      <c r="Z650" s="650"/>
      <c r="AB650" s="88"/>
      <c r="AC650" s="157" t="n">
        <f aca="false">IF(B650=0,AC649,IF(ISNONTEXT(B650)=TRUE(),INT(B650),INT(LEFT(B650,FIND(".",B650)-1))))</f>
        <v>3</v>
      </c>
      <c r="AD650" s="157" t="str">
        <f aca="false">IF(AD651=1,1,IF(B650&lt;&gt;0,1,IF(C650&lt;&gt;0,1,IF(D650&lt;&gt;0,1,IF(E650&lt;&gt;0,1,"")))))</f>
        <v/>
      </c>
      <c r="AE650" s="157" t="str">
        <f aca="false">IF(AC650=0," ",IF(AC650&lt;&gt;AC649,AC650," "))</f>
        <v> </v>
      </c>
      <c r="AF650" s="88"/>
      <c r="AG650" s="75" t="e">
        <f aca="false">IF(AC650&lt;&gt;AE650,(IF(N650=0,G650*(INFORMAÇÕES!$Q$69/INFORMAÇÕES!$Q$72),IF(N650="R",G650,0))),0)</f>
        <v>#DIV/0!</v>
      </c>
      <c r="AH650" s="75" t="e">
        <f aca="false">IF(AC650&lt;&gt;AE650,(IF(N650=0,G650*(INFORMAÇÕES!$Q$70/INFORMAÇÕES!$Q$72),IF(N650="C",G650,0))),0)</f>
        <v>#DIV/0!</v>
      </c>
      <c r="AI650" s="75" t="n">
        <f aca="false">IF(AC650&lt;&gt;AE650,(IF(N650=0,G650*INFORMAÇÕES!$U$115,IF(N650="CF",G650,0))),0)</f>
        <v>0</v>
      </c>
      <c r="AJ650" s="75" t="n">
        <f aca="false">IF(AC650&lt;&gt;AE650,(IF(N650=0,G650*INFORMAÇÕES!$U$116,IF(N650="O",G650,0))),0)</f>
        <v>0</v>
      </c>
      <c r="AK650" s="75" t="n">
        <f aca="false">IF(E650&lt;&gt;0,G650,0)</f>
        <v>0</v>
      </c>
      <c r="AL650" s="75" t="n">
        <f aca="false">IF(AC650&lt;&gt;AE650,(IF(N650=0,J650*(INFORMAÇÕES!$Q$89/INFORMAÇÕES!$Q$92),IF(N650="R",J650,0))),0)</f>
        <v>0</v>
      </c>
      <c r="AM650" s="75" t="n">
        <f aca="false">IF(AC650&lt;&gt;AE650,(IF(N650=0,J650*(INFORMAÇÕES!$Q$90/INFORMAÇÕES!$Q$92),IF(N650="C",J650,0))),0)</f>
        <v>0</v>
      </c>
      <c r="AN650" s="75" t="n">
        <f aca="false">IF(AC650&lt;&gt;AE650,(IF(N650="",J650*INFORMAÇÕES!$U$115,IF(N650="CF",J650,0))),0)</f>
        <v>0</v>
      </c>
      <c r="AO650" s="75" t="n">
        <f aca="false">IF(AC650&lt;&gt;AE650,(IF(N650="",J650*INFORMAÇÕES!$U$116,IF(N650="O",J650,0))),0)</f>
        <v>0</v>
      </c>
      <c r="AP650" s="75" t="n">
        <f aca="false">IF(H650&lt;&gt;0,J650,0)</f>
        <v>0</v>
      </c>
      <c r="AQ650" s="75" t="n">
        <f aca="false">IF(K650&lt;&gt;0,L650,0)</f>
        <v>0</v>
      </c>
    </row>
    <row r="651" s="174" customFormat="true" ht="14.25" hidden="false" customHeight="false" outlineLevel="0" collapsed="false">
      <c r="A651" s="159" t="n">
        <v>639</v>
      </c>
      <c r="B651" s="160" t="n">
        <f aca="false">R651</f>
        <v>0</v>
      </c>
      <c r="C651" s="161" t="n">
        <f aca="false">T651</f>
        <v>0</v>
      </c>
      <c r="D651" s="162" t="n">
        <f aca="false">U651</f>
        <v>0</v>
      </c>
      <c r="E651" s="163" t="n">
        <f aca="false">'ORÇ.GLOBAL P CAIXA'!E650</f>
        <v>0</v>
      </c>
      <c r="F651" s="163" t="n">
        <f aca="false">IF('ORÇ.GLOBAL EMPRESA'!G650&gt;0,'ORÇ.GLOBAL EMPRESA'!G650,'ORÇ.GLOBAL P CAIXA'!F650)</f>
        <v>0</v>
      </c>
      <c r="G651" s="163" t="n">
        <f aca="false">IF(E651&lt;&gt;0,ROUND(E651*F651,2),IF(AK651=0,(SUMIF($AC$13:$AC$1012,B651,$AK$13:$AK$1012)),AK651))</f>
        <v>0</v>
      </c>
      <c r="H651" s="163" t="n">
        <f aca="false">V651</f>
        <v>0</v>
      </c>
      <c r="I651" s="163" t="n">
        <f aca="false">W651</f>
        <v>0</v>
      </c>
      <c r="J651" s="163" t="n">
        <f aca="false">IF(H651&lt;&gt;0,ROUND(H651*I651,2),IF(AP651=0,(SUMIF($AC$13:$AC$1012,B651,$AP$13:$AP$1012)),AP651))</f>
        <v>0</v>
      </c>
      <c r="K651" s="163" t="n">
        <f aca="false">H651-E651</f>
        <v>0</v>
      </c>
      <c r="L651" s="163" t="n">
        <f aca="false">J651-G651</f>
        <v>0</v>
      </c>
      <c r="M651" s="645" t="str">
        <f aca="false">IF('ORÇ.GLOBAL P CAIXA'!H650&gt;0,'ORÇ.GLOBAL P CAIXA'!H650,"")</f>
        <v/>
      </c>
      <c r="N651" s="646" t="n">
        <f aca="false">'ORÇ.GLOBAL P CAIXA'!I650</f>
        <v>0</v>
      </c>
      <c r="O651" s="166" t="str">
        <f aca="false">S651</f>
        <v/>
      </c>
      <c r="P651" s="167"/>
      <c r="Q651" s="168" t="str">
        <f aca="false">IF(B651&gt;0,"ok","ocultar")</f>
        <v>ocultar</v>
      </c>
      <c r="R651" s="647" t="n">
        <f aca="false">'ORÇ.GLOBAL P CAIXA'!B650</f>
        <v>0</v>
      </c>
      <c r="S651" s="170" t="str">
        <f aca="false">IF('ORÇ.GLOBAL P CAIXA'!N650&lt;&gt;0,'ORÇ.GLOBAL P CAIXA'!N650,"")</f>
        <v/>
      </c>
      <c r="T651" s="648" t="n">
        <f aca="false">'ORÇ.GLOBAL P CAIXA'!O650</f>
        <v>0</v>
      </c>
      <c r="U651" s="172" t="n">
        <f aca="false">'ORÇ.GLOBAL P CAIXA'!P650</f>
        <v>0</v>
      </c>
      <c r="V651" s="173" t="n">
        <f aca="false">'ORÇ.GLOBAL P CAIXA'!E650</f>
        <v>0</v>
      </c>
      <c r="W651" s="173" t="n">
        <f aca="false">F651</f>
        <v>0</v>
      </c>
      <c r="X651" s="649"/>
      <c r="Y651" s="649"/>
      <c r="Z651" s="650"/>
      <c r="AB651" s="88"/>
      <c r="AC651" s="157" t="n">
        <f aca="false">IF(B651=0,AC650,IF(ISNONTEXT(B651)=TRUE(),INT(B651),INT(LEFT(B651,FIND(".",B651)-1))))</f>
        <v>3</v>
      </c>
      <c r="AD651" s="157" t="str">
        <f aca="false">IF(AD652=1,1,IF(B651&lt;&gt;0,1,IF(C651&lt;&gt;0,1,IF(D651&lt;&gt;0,1,IF(E651&lt;&gt;0,1,"")))))</f>
        <v/>
      </c>
      <c r="AE651" s="157" t="str">
        <f aca="false">IF(AC651=0," ",IF(AC651&lt;&gt;AC650,AC651," "))</f>
        <v> </v>
      </c>
      <c r="AF651" s="88"/>
      <c r="AG651" s="75" t="e">
        <f aca="false">IF(AC651&lt;&gt;AE651,(IF(N651=0,G651*(INFORMAÇÕES!$Q$69/INFORMAÇÕES!$Q$72),IF(N651="R",G651,0))),0)</f>
        <v>#DIV/0!</v>
      </c>
      <c r="AH651" s="75" t="e">
        <f aca="false">IF(AC651&lt;&gt;AE651,(IF(N651=0,G651*(INFORMAÇÕES!$Q$70/INFORMAÇÕES!$Q$72),IF(N651="C",G651,0))),0)</f>
        <v>#DIV/0!</v>
      </c>
      <c r="AI651" s="75" t="n">
        <f aca="false">IF(AC651&lt;&gt;AE651,(IF(N651=0,G651*INFORMAÇÕES!$U$115,IF(N651="CF",G651,0))),0)</f>
        <v>0</v>
      </c>
      <c r="AJ651" s="75" t="n">
        <f aca="false">IF(AC651&lt;&gt;AE651,(IF(N651=0,G651*INFORMAÇÕES!$U$116,IF(N651="O",G651,0))),0)</f>
        <v>0</v>
      </c>
      <c r="AK651" s="75" t="n">
        <f aca="false">IF(E651&lt;&gt;0,G651,0)</f>
        <v>0</v>
      </c>
      <c r="AL651" s="75" t="n">
        <f aca="false">IF(AC651&lt;&gt;AE651,(IF(N651=0,J651*(INFORMAÇÕES!$Q$89/INFORMAÇÕES!$Q$92),IF(N651="R",J651,0))),0)</f>
        <v>0</v>
      </c>
      <c r="AM651" s="75" t="n">
        <f aca="false">IF(AC651&lt;&gt;AE651,(IF(N651=0,J651*(INFORMAÇÕES!$Q$90/INFORMAÇÕES!$Q$92),IF(N651="C",J651,0))),0)</f>
        <v>0</v>
      </c>
      <c r="AN651" s="75" t="n">
        <f aca="false">IF(AC651&lt;&gt;AE651,(IF(N651="",J651*INFORMAÇÕES!$U$115,IF(N651="CF",J651,0))),0)</f>
        <v>0</v>
      </c>
      <c r="AO651" s="75" t="n">
        <f aca="false">IF(AC651&lt;&gt;AE651,(IF(N651="",J651*INFORMAÇÕES!$U$116,IF(N651="O",J651,0))),0)</f>
        <v>0</v>
      </c>
      <c r="AP651" s="75" t="n">
        <f aca="false">IF(H651&lt;&gt;0,J651,0)</f>
        <v>0</v>
      </c>
      <c r="AQ651" s="75" t="n">
        <f aca="false">IF(K651&lt;&gt;0,L651,0)</f>
        <v>0</v>
      </c>
    </row>
    <row r="652" s="174" customFormat="true" ht="14.25" hidden="false" customHeight="false" outlineLevel="0" collapsed="false">
      <c r="A652" s="159" t="n">
        <v>640</v>
      </c>
      <c r="B652" s="160" t="n">
        <f aca="false">R652</f>
        <v>0</v>
      </c>
      <c r="C652" s="161" t="n">
        <f aca="false">T652</f>
        <v>0</v>
      </c>
      <c r="D652" s="162" t="n">
        <f aca="false">U652</f>
        <v>0</v>
      </c>
      <c r="E652" s="163" t="n">
        <f aca="false">'ORÇ.GLOBAL P CAIXA'!E651</f>
        <v>0</v>
      </c>
      <c r="F652" s="163" t="n">
        <f aca="false">IF('ORÇ.GLOBAL EMPRESA'!G651&gt;0,'ORÇ.GLOBAL EMPRESA'!G651,'ORÇ.GLOBAL P CAIXA'!F651)</f>
        <v>0</v>
      </c>
      <c r="G652" s="163" t="n">
        <f aca="false">IF(E652&lt;&gt;0,ROUND(E652*F652,2),IF(AK652=0,(SUMIF($AC$13:$AC$1012,B652,$AK$13:$AK$1012)),AK652))</f>
        <v>0</v>
      </c>
      <c r="H652" s="163" t="n">
        <f aca="false">V652</f>
        <v>0</v>
      </c>
      <c r="I652" s="163" t="n">
        <f aca="false">W652</f>
        <v>0</v>
      </c>
      <c r="J652" s="163" t="n">
        <f aca="false">IF(H652&lt;&gt;0,ROUND(H652*I652,2),IF(AP652=0,(SUMIF($AC$13:$AC$1012,B652,$AP$13:$AP$1012)),AP652))</f>
        <v>0</v>
      </c>
      <c r="K652" s="163" t="n">
        <f aca="false">H652-E652</f>
        <v>0</v>
      </c>
      <c r="L652" s="163" t="n">
        <f aca="false">J652-G652</f>
        <v>0</v>
      </c>
      <c r="M652" s="645" t="str">
        <f aca="false">IF('ORÇ.GLOBAL P CAIXA'!H651&gt;0,'ORÇ.GLOBAL P CAIXA'!H651,"")</f>
        <v/>
      </c>
      <c r="N652" s="646" t="n">
        <f aca="false">'ORÇ.GLOBAL P CAIXA'!I651</f>
        <v>0</v>
      </c>
      <c r="O652" s="166" t="str">
        <f aca="false">S652</f>
        <v/>
      </c>
      <c r="P652" s="167"/>
      <c r="Q652" s="168" t="str">
        <f aca="false">IF(B652&gt;0,"ok","ocultar")</f>
        <v>ocultar</v>
      </c>
      <c r="R652" s="647" t="n">
        <f aca="false">'ORÇ.GLOBAL P CAIXA'!B651</f>
        <v>0</v>
      </c>
      <c r="S652" s="170" t="str">
        <f aca="false">IF('ORÇ.GLOBAL P CAIXA'!N651&lt;&gt;0,'ORÇ.GLOBAL P CAIXA'!N651,"")</f>
        <v/>
      </c>
      <c r="T652" s="648" t="n">
        <f aca="false">'ORÇ.GLOBAL P CAIXA'!O651</f>
        <v>0</v>
      </c>
      <c r="U652" s="172" t="n">
        <f aca="false">'ORÇ.GLOBAL P CAIXA'!P651</f>
        <v>0</v>
      </c>
      <c r="V652" s="173" t="n">
        <f aca="false">'ORÇ.GLOBAL P CAIXA'!E651</f>
        <v>0</v>
      </c>
      <c r="W652" s="173" t="n">
        <f aca="false">F652</f>
        <v>0</v>
      </c>
      <c r="X652" s="649"/>
      <c r="Y652" s="649"/>
      <c r="Z652" s="650"/>
      <c r="AB652" s="88"/>
      <c r="AC652" s="157" t="n">
        <f aca="false">IF(B652=0,AC651,IF(ISNONTEXT(B652)=TRUE(),INT(B652),INT(LEFT(B652,FIND(".",B652)-1))))</f>
        <v>3</v>
      </c>
      <c r="AD652" s="157" t="str">
        <f aca="false">IF(AD653=1,1,IF(B652&lt;&gt;0,1,IF(C652&lt;&gt;0,1,IF(D652&lt;&gt;0,1,IF(E652&lt;&gt;0,1,"")))))</f>
        <v/>
      </c>
      <c r="AE652" s="157" t="str">
        <f aca="false">IF(AC652=0," ",IF(AC652&lt;&gt;AC651,AC652," "))</f>
        <v> </v>
      </c>
      <c r="AF652" s="88"/>
      <c r="AG652" s="75" t="e">
        <f aca="false">IF(AC652&lt;&gt;AE652,(IF(N652=0,G652*(INFORMAÇÕES!$Q$69/INFORMAÇÕES!$Q$72),IF(N652="R",G652,0))),0)</f>
        <v>#DIV/0!</v>
      </c>
      <c r="AH652" s="75" t="e">
        <f aca="false">IF(AC652&lt;&gt;AE652,(IF(N652=0,G652*(INFORMAÇÕES!$Q$70/INFORMAÇÕES!$Q$72),IF(N652="C",G652,0))),0)</f>
        <v>#DIV/0!</v>
      </c>
      <c r="AI652" s="75" t="n">
        <f aca="false">IF(AC652&lt;&gt;AE652,(IF(N652=0,G652*INFORMAÇÕES!$U$115,IF(N652="CF",G652,0))),0)</f>
        <v>0</v>
      </c>
      <c r="AJ652" s="75" t="n">
        <f aca="false">IF(AC652&lt;&gt;AE652,(IF(N652=0,G652*INFORMAÇÕES!$U$116,IF(N652="O",G652,0))),0)</f>
        <v>0</v>
      </c>
      <c r="AK652" s="75" t="n">
        <f aca="false">IF(E652&lt;&gt;0,G652,0)</f>
        <v>0</v>
      </c>
      <c r="AL652" s="75" t="n">
        <f aca="false">IF(AC652&lt;&gt;AE652,(IF(N652=0,J652*(INFORMAÇÕES!$Q$89/INFORMAÇÕES!$Q$92),IF(N652="R",J652,0))),0)</f>
        <v>0</v>
      </c>
      <c r="AM652" s="75" t="n">
        <f aca="false">IF(AC652&lt;&gt;AE652,(IF(N652=0,J652*(INFORMAÇÕES!$Q$90/INFORMAÇÕES!$Q$92),IF(N652="C",J652,0))),0)</f>
        <v>0</v>
      </c>
      <c r="AN652" s="75" t="n">
        <f aca="false">IF(AC652&lt;&gt;AE652,(IF(N652="",J652*INFORMAÇÕES!$U$115,IF(N652="CF",J652,0))),0)</f>
        <v>0</v>
      </c>
      <c r="AO652" s="75" t="n">
        <f aca="false">IF(AC652&lt;&gt;AE652,(IF(N652="",J652*INFORMAÇÕES!$U$116,IF(N652="O",J652,0))),0)</f>
        <v>0</v>
      </c>
      <c r="AP652" s="75" t="n">
        <f aca="false">IF(H652&lt;&gt;0,J652,0)</f>
        <v>0</v>
      </c>
      <c r="AQ652" s="75" t="n">
        <f aca="false">IF(K652&lt;&gt;0,L652,0)</f>
        <v>0</v>
      </c>
    </row>
    <row r="653" s="174" customFormat="true" ht="14.25" hidden="false" customHeight="false" outlineLevel="0" collapsed="false">
      <c r="A653" s="159" t="n">
        <v>641</v>
      </c>
      <c r="B653" s="160" t="n">
        <f aca="false">R653</f>
        <v>0</v>
      </c>
      <c r="C653" s="161" t="n">
        <f aca="false">T653</f>
        <v>0</v>
      </c>
      <c r="D653" s="162" t="n">
        <f aca="false">U653</f>
        <v>0</v>
      </c>
      <c r="E653" s="163" t="n">
        <f aca="false">'ORÇ.GLOBAL P CAIXA'!E652</f>
        <v>0</v>
      </c>
      <c r="F653" s="163" t="n">
        <f aca="false">IF('ORÇ.GLOBAL EMPRESA'!G652&gt;0,'ORÇ.GLOBAL EMPRESA'!G652,'ORÇ.GLOBAL P CAIXA'!F652)</f>
        <v>0</v>
      </c>
      <c r="G653" s="163" t="n">
        <f aca="false">IF(E653&lt;&gt;0,ROUND(E653*F653,2),IF(AK653=0,(SUMIF($AC$13:$AC$1012,B653,$AK$13:$AK$1012)),AK653))</f>
        <v>0</v>
      </c>
      <c r="H653" s="163" t="n">
        <f aca="false">V653</f>
        <v>0</v>
      </c>
      <c r="I653" s="163" t="n">
        <f aca="false">W653</f>
        <v>0</v>
      </c>
      <c r="J653" s="163" t="n">
        <f aca="false">IF(H653&lt;&gt;0,ROUND(H653*I653,2),IF(AP653=0,(SUMIF($AC$13:$AC$1012,B653,$AP$13:$AP$1012)),AP653))</f>
        <v>0</v>
      </c>
      <c r="K653" s="163" t="n">
        <f aca="false">H653-E653</f>
        <v>0</v>
      </c>
      <c r="L653" s="163" t="n">
        <f aca="false">J653-G653</f>
        <v>0</v>
      </c>
      <c r="M653" s="645" t="str">
        <f aca="false">IF('ORÇ.GLOBAL P CAIXA'!H652&gt;0,'ORÇ.GLOBAL P CAIXA'!H652,"")</f>
        <v/>
      </c>
      <c r="N653" s="646" t="n">
        <f aca="false">'ORÇ.GLOBAL P CAIXA'!I652</f>
        <v>0</v>
      </c>
      <c r="O653" s="166" t="str">
        <f aca="false">S653</f>
        <v/>
      </c>
      <c r="P653" s="167"/>
      <c r="Q653" s="168" t="str">
        <f aca="false">IF(B653&gt;0,"ok","ocultar")</f>
        <v>ocultar</v>
      </c>
      <c r="R653" s="647" t="n">
        <f aca="false">'ORÇ.GLOBAL P CAIXA'!B652</f>
        <v>0</v>
      </c>
      <c r="S653" s="170" t="str">
        <f aca="false">IF('ORÇ.GLOBAL P CAIXA'!N652&lt;&gt;0,'ORÇ.GLOBAL P CAIXA'!N652,"")</f>
        <v/>
      </c>
      <c r="T653" s="648" t="n">
        <f aca="false">'ORÇ.GLOBAL P CAIXA'!O652</f>
        <v>0</v>
      </c>
      <c r="U653" s="172" t="n">
        <f aca="false">'ORÇ.GLOBAL P CAIXA'!P652</f>
        <v>0</v>
      </c>
      <c r="V653" s="173" t="n">
        <f aca="false">'ORÇ.GLOBAL P CAIXA'!E652</f>
        <v>0</v>
      </c>
      <c r="W653" s="173" t="n">
        <f aca="false">F653</f>
        <v>0</v>
      </c>
      <c r="X653" s="649"/>
      <c r="Y653" s="649"/>
      <c r="Z653" s="650"/>
      <c r="AB653" s="88"/>
      <c r="AC653" s="157" t="n">
        <f aca="false">IF(B653=0,AC652,IF(ISNONTEXT(B653)=TRUE(),INT(B653),INT(LEFT(B653,FIND(".",B653)-1))))</f>
        <v>3</v>
      </c>
      <c r="AD653" s="157" t="str">
        <f aca="false">IF(AD654=1,1,IF(B653&lt;&gt;0,1,IF(C653&lt;&gt;0,1,IF(D653&lt;&gt;0,1,IF(E653&lt;&gt;0,1,"")))))</f>
        <v/>
      </c>
      <c r="AE653" s="157" t="str">
        <f aca="false">IF(AC653=0," ",IF(AC653&lt;&gt;AC652,AC653," "))</f>
        <v> </v>
      </c>
      <c r="AF653" s="88"/>
      <c r="AG653" s="75" t="e">
        <f aca="false">IF(AC653&lt;&gt;AE653,(IF(N653=0,G653*(INFORMAÇÕES!$Q$69/INFORMAÇÕES!$Q$72),IF(N653="R",G653,0))),0)</f>
        <v>#DIV/0!</v>
      </c>
      <c r="AH653" s="75" t="e">
        <f aca="false">IF(AC653&lt;&gt;AE653,(IF(N653=0,G653*(INFORMAÇÕES!$Q$70/INFORMAÇÕES!$Q$72),IF(N653="C",G653,0))),0)</f>
        <v>#DIV/0!</v>
      </c>
      <c r="AI653" s="75" t="n">
        <f aca="false">IF(AC653&lt;&gt;AE653,(IF(N653=0,G653*INFORMAÇÕES!$U$115,IF(N653="CF",G653,0))),0)</f>
        <v>0</v>
      </c>
      <c r="AJ653" s="75" t="n">
        <f aca="false">IF(AC653&lt;&gt;AE653,(IF(N653=0,G653*INFORMAÇÕES!$U$116,IF(N653="O",G653,0))),0)</f>
        <v>0</v>
      </c>
      <c r="AK653" s="75" t="n">
        <f aca="false">IF(E653&lt;&gt;0,G653,0)</f>
        <v>0</v>
      </c>
      <c r="AL653" s="75" t="n">
        <f aca="false">IF(AC653&lt;&gt;AE653,(IF(N653=0,J653*(INFORMAÇÕES!$Q$89/INFORMAÇÕES!$Q$92),IF(N653="R",J653,0))),0)</f>
        <v>0</v>
      </c>
      <c r="AM653" s="75" t="n">
        <f aca="false">IF(AC653&lt;&gt;AE653,(IF(N653=0,J653*(INFORMAÇÕES!$Q$90/INFORMAÇÕES!$Q$92),IF(N653="C",J653,0))),0)</f>
        <v>0</v>
      </c>
      <c r="AN653" s="75" t="n">
        <f aca="false">IF(AC653&lt;&gt;AE653,(IF(N653="",J653*INFORMAÇÕES!$U$115,IF(N653="CF",J653,0))),0)</f>
        <v>0</v>
      </c>
      <c r="AO653" s="75" t="n">
        <f aca="false">IF(AC653&lt;&gt;AE653,(IF(N653="",J653*INFORMAÇÕES!$U$116,IF(N653="O",J653,0))),0)</f>
        <v>0</v>
      </c>
      <c r="AP653" s="75" t="n">
        <f aca="false">IF(H653&lt;&gt;0,J653,0)</f>
        <v>0</v>
      </c>
      <c r="AQ653" s="75" t="n">
        <f aca="false">IF(K653&lt;&gt;0,L653,0)</f>
        <v>0</v>
      </c>
    </row>
    <row r="654" s="174" customFormat="true" ht="14.25" hidden="false" customHeight="false" outlineLevel="0" collapsed="false">
      <c r="A654" s="159" t="n">
        <v>642</v>
      </c>
      <c r="B654" s="160" t="n">
        <f aca="false">R654</f>
        <v>0</v>
      </c>
      <c r="C654" s="161" t="n">
        <f aca="false">T654</f>
        <v>0</v>
      </c>
      <c r="D654" s="162" t="n">
        <f aca="false">U654</f>
        <v>0</v>
      </c>
      <c r="E654" s="163" t="n">
        <f aca="false">'ORÇ.GLOBAL P CAIXA'!E653</f>
        <v>0</v>
      </c>
      <c r="F654" s="163" t="n">
        <f aca="false">IF('ORÇ.GLOBAL EMPRESA'!G653&gt;0,'ORÇ.GLOBAL EMPRESA'!G653,'ORÇ.GLOBAL P CAIXA'!F653)</f>
        <v>0</v>
      </c>
      <c r="G654" s="163" t="n">
        <f aca="false">IF(E654&lt;&gt;0,ROUND(E654*F654,2),IF(AK654=0,(SUMIF($AC$13:$AC$1012,B654,$AK$13:$AK$1012)),AK654))</f>
        <v>0</v>
      </c>
      <c r="H654" s="163" t="n">
        <f aca="false">V654</f>
        <v>0</v>
      </c>
      <c r="I654" s="163" t="n">
        <f aca="false">W654</f>
        <v>0</v>
      </c>
      <c r="J654" s="163" t="n">
        <f aca="false">IF(H654&lt;&gt;0,ROUND(H654*I654,2),IF(AP654=0,(SUMIF($AC$13:$AC$1012,B654,$AP$13:$AP$1012)),AP654))</f>
        <v>0</v>
      </c>
      <c r="K654" s="163" t="n">
        <f aca="false">H654-E654</f>
        <v>0</v>
      </c>
      <c r="L654" s="163" t="n">
        <f aca="false">J654-G654</f>
        <v>0</v>
      </c>
      <c r="M654" s="645" t="str">
        <f aca="false">IF('ORÇ.GLOBAL P CAIXA'!H653&gt;0,'ORÇ.GLOBAL P CAIXA'!H653,"")</f>
        <v/>
      </c>
      <c r="N654" s="646" t="n">
        <f aca="false">'ORÇ.GLOBAL P CAIXA'!I653</f>
        <v>0</v>
      </c>
      <c r="O654" s="166" t="str">
        <f aca="false">S654</f>
        <v/>
      </c>
      <c r="P654" s="167"/>
      <c r="Q654" s="168" t="str">
        <f aca="false">IF(B654&gt;0,"ok","ocultar")</f>
        <v>ocultar</v>
      </c>
      <c r="R654" s="647" t="n">
        <f aca="false">'ORÇ.GLOBAL P CAIXA'!B653</f>
        <v>0</v>
      </c>
      <c r="S654" s="170" t="str">
        <f aca="false">IF('ORÇ.GLOBAL P CAIXA'!N653&lt;&gt;0,'ORÇ.GLOBAL P CAIXA'!N653,"")</f>
        <v/>
      </c>
      <c r="T654" s="648" t="n">
        <f aca="false">'ORÇ.GLOBAL P CAIXA'!O653</f>
        <v>0</v>
      </c>
      <c r="U654" s="172" t="n">
        <f aca="false">'ORÇ.GLOBAL P CAIXA'!P653</f>
        <v>0</v>
      </c>
      <c r="V654" s="173" t="n">
        <f aca="false">'ORÇ.GLOBAL P CAIXA'!E653</f>
        <v>0</v>
      </c>
      <c r="W654" s="173" t="n">
        <f aca="false">F654</f>
        <v>0</v>
      </c>
      <c r="X654" s="649"/>
      <c r="Y654" s="649"/>
      <c r="Z654" s="650"/>
      <c r="AB654" s="88"/>
      <c r="AC654" s="157" t="n">
        <f aca="false">IF(B654=0,AC653,IF(ISNONTEXT(B654)=TRUE(),INT(B654),INT(LEFT(B654,FIND(".",B654)-1))))</f>
        <v>3</v>
      </c>
      <c r="AD654" s="157" t="str">
        <f aca="false">IF(AD655=1,1,IF(B654&lt;&gt;0,1,IF(C654&lt;&gt;0,1,IF(D654&lt;&gt;0,1,IF(E654&lt;&gt;0,1,"")))))</f>
        <v/>
      </c>
      <c r="AE654" s="157" t="str">
        <f aca="false">IF(AC654=0," ",IF(AC654&lt;&gt;AC653,AC654," "))</f>
        <v> </v>
      </c>
      <c r="AF654" s="88"/>
      <c r="AG654" s="75" t="e">
        <f aca="false">IF(AC654&lt;&gt;AE654,(IF(N654=0,G654*(INFORMAÇÕES!$Q$69/INFORMAÇÕES!$Q$72),IF(N654="R",G654,0))),0)</f>
        <v>#DIV/0!</v>
      </c>
      <c r="AH654" s="75" t="e">
        <f aca="false">IF(AC654&lt;&gt;AE654,(IF(N654=0,G654*(INFORMAÇÕES!$Q$70/INFORMAÇÕES!$Q$72),IF(N654="C",G654,0))),0)</f>
        <v>#DIV/0!</v>
      </c>
      <c r="AI654" s="75" t="n">
        <f aca="false">IF(AC654&lt;&gt;AE654,(IF(N654=0,G654*INFORMAÇÕES!$U$115,IF(N654="CF",G654,0))),0)</f>
        <v>0</v>
      </c>
      <c r="AJ654" s="75" t="n">
        <f aca="false">IF(AC654&lt;&gt;AE654,(IF(N654=0,G654*INFORMAÇÕES!$U$116,IF(N654="O",G654,0))),0)</f>
        <v>0</v>
      </c>
      <c r="AK654" s="75" t="n">
        <f aca="false">IF(E654&lt;&gt;0,G654,0)</f>
        <v>0</v>
      </c>
      <c r="AL654" s="75" t="n">
        <f aca="false">IF(AC654&lt;&gt;AE654,(IF(N654=0,J654*(INFORMAÇÕES!$Q$89/INFORMAÇÕES!$Q$92),IF(N654="R",J654,0))),0)</f>
        <v>0</v>
      </c>
      <c r="AM654" s="75" t="n">
        <f aca="false">IF(AC654&lt;&gt;AE654,(IF(N654=0,J654*(INFORMAÇÕES!$Q$90/INFORMAÇÕES!$Q$92),IF(N654="C",J654,0))),0)</f>
        <v>0</v>
      </c>
      <c r="AN654" s="75" t="n">
        <f aca="false">IF(AC654&lt;&gt;AE654,(IF(N654="",J654*INFORMAÇÕES!$U$115,IF(N654="CF",J654,0))),0)</f>
        <v>0</v>
      </c>
      <c r="AO654" s="75" t="n">
        <f aca="false">IF(AC654&lt;&gt;AE654,(IF(N654="",J654*INFORMAÇÕES!$U$116,IF(N654="O",J654,0))),0)</f>
        <v>0</v>
      </c>
      <c r="AP654" s="75" t="n">
        <f aca="false">IF(H654&lt;&gt;0,J654,0)</f>
        <v>0</v>
      </c>
      <c r="AQ654" s="75" t="n">
        <f aca="false">IF(K654&lt;&gt;0,L654,0)</f>
        <v>0</v>
      </c>
    </row>
    <row r="655" s="174" customFormat="true" ht="14.25" hidden="false" customHeight="false" outlineLevel="0" collapsed="false">
      <c r="A655" s="159" t="n">
        <v>643</v>
      </c>
      <c r="B655" s="160" t="n">
        <f aca="false">R655</f>
        <v>0</v>
      </c>
      <c r="C655" s="161" t="n">
        <f aca="false">T655</f>
        <v>0</v>
      </c>
      <c r="D655" s="162" t="n">
        <f aca="false">U655</f>
        <v>0</v>
      </c>
      <c r="E655" s="163" t="n">
        <f aca="false">'ORÇ.GLOBAL P CAIXA'!E654</f>
        <v>0</v>
      </c>
      <c r="F655" s="163" t="n">
        <f aca="false">IF('ORÇ.GLOBAL EMPRESA'!G654&gt;0,'ORÇ.GLOBAL EMPRESA'!G654,'ORÇ.GLOBAL P CAIXA'!F654)</f>
        <v>0</v>
      </c>
      <c r="G655" s="163" t="n">
        <f aca="false">IF(E655&lt;&gt;0,ROUND(E655*F655,2),IF(AK655=0,(SUMIF($AC$13:$AC$1012,B655,$AK$13:$AK$1012)),AK655))</f>
        <v>0</v>
      </c>
      <c r="H655" s="163" t="n">
        <f aca="false">V655</f>
        <v>0</v>
      </c>
      <c r="I655" s="163" t="n">
        <f aca="false">W655</f>
        <v>0</v>
      </c>
      <c r="J655" s="163" t="n">
        <f aca="false">IF(H655&lt;&gt;0,ROUND(H655*I655,2),IF(AP655=0,(SUMIF($AC$13:$AC$1012,B655,$AP$13:$AP$1012)),AP655))</f>
        <v>0</v>
      </c>
      <c r="K655" s="163" t="n">
        <f aca="false">H655-E655</f>
        <v>0</v>
      </c>
      <c r="L655" s="163" t="n">
        <f aca="false">J655-G655</f>
        <v>0</v>
      </c>
      <c r="M655" s="645" t="str">
        <f aca="false">IF('ORÇ.GLOBAL P CAIXA'!H654&gt;0,'ORÇ.GLOBAL P CAIXA'!H654,"")</f>
        <v/>
      </c>
      <c r="N655" s="646" t="n">
        <f aca="false">'ORÇ.GLOBAL P CAIXA'!I654</f>
        <v>0</v>
      </c>
      <c r="O655" s="166" t="str">
        <f aca="false">S655</f>
        <v/>
      </c>
      <c r="P655" s="167"/>
      <c r="Q655" s="168" t="str">
        <f aca="false">IF(B655&gt;0,"ok","ocultar")</f>
        <v>ocultar</v>
      </c>
      <c r="R655" s="647" t="n">
        <f aca="false">'ORÇ.GLOBAL P CAIXA'!B654</f>
        <v>0</v>
      </c>
      <c r="S655" s="170" t="str">
        <f aca="false">IF('ORÇ.GLOBAL P CAIXA'!N654&lt;&gt;0,'ORÇ.GLOBAL P CAIXA'!N654,"")</f>
        <v/>
      </c>
      <c r="T655" s="648" t="n">
        <f aca="false">'ORÇ.GLOBAL P CAIXA'!O654</f>
        <v>0</v>
      </c>
      <c r="U655" s="172" t="n">
        <f aca="false">'ORÇ.GLOBAL P CAIXA'!P654</f>
        <v>0</v>
      </c>
      <c r="V655" s="173" t="n">
        <f aca="false">'ORÇ.GLOBAL P CAIXA'!E654</f>
        <v>0</v>
      </c>
      <c r="W655" s="173" t="n">
        <f aca="false">F655</f>
        <v>0</v>
      </c>
      <c r="X655" s="649"/>
      <c r="Y655" s="649"/>
      <c r="Z655" s="650"/>
      <c r="AB655" s="88"/>
      <c r="AC655" s="157" t="n">
        <f aca="false">IF(B655=0,AC654,IF(ISNONTEXT(B655)=TRUE(),INT(B655),INT(LEFT(B655,FIND(".",B655)-1))))</f>
        <v>3</v>
      </c>
      <c r="AD655" s="157" t="str">
        <f aca="false">IF(AD656=1,1,IF(B655&lt;&gt;0,1,IF(C655&lt;&gt;0,1,IF(D655&lt;&gt;0,1,IF(E655&lt;&gt;0,1,"")))))</f>
        <v/>
      </c>
      <c r="AE655" s="157" t="str">
        <f aca="false">IF(AC655=0," ",IF(AC655&lt;&gt;AC654,AC655," "))</f>
        <v> </v>
      </c>
      <c r="AF655" s="88"/>
      <c r="AG655" s="75" t="e">
        <f aca="false">IF(AC655&lt;&gt;AE655,(IF(N655=0,G655*(INFORMAÇÕES!$Q$69/INFORMAÇÕES!$Q$72),IF(N655="R",G655,0))),0)</f>
        <v>#DIV/0!</v>
      </c>
      <c r="AH655" s="75" t="e">
        <f aca="false">IF(AC655&lt;&gt;AE655,(IF(N655=0,G655*(INFORMAÇÕES!$Q$70/INFORMAÇÕES!$Q$72),IF(N655="C",G655,0))),0)</f>
        <v>#DIV/0!</v>
      </c>
      <c r="AI655" s="75" t="n">
        <f aca="false">IF(AC655&lt;&gt;AE655,(IF(N655=0,G655*INFORMAÇÕES!$U$115,IF(N655="CF",G655,0))),0)</f>
        <v>0</v>
      </c>
      <c r="AJ655" s="75" t="n">
        <f aca="false">IF(AC655&lt;&gt;AE655,(IF(N655=0,G655*INFORMAÇÕES!$U$116,IF(N655="O",G655,0))),0)</f>
        <v>0</v>
      </c>
      <c r="AK655" s="75" t="n">
        <f aca="false">IF(E655&lt;&gt;0,G655,0)</f>
        <v>0</v>
      </c>
      <c r="AL655" s="75" t="n">
        <f aca="false">IF(AC655&lt;&gt;AE655,(IF(N655=0,J655*(INFORMAÇÕES!$Q$89/INFORMAÇÕES!$Q$92),IF(N655="R",J655,0))),0)</f>
        <v>0</v>
      </c>
      <c r="AM655" s="75" t="n">
        <f aca="false">IF(AC655&lt;&gt;AE655,(IF(N655=0,J655*(INFORMAÇÕES!$Q$90/INFORMAÇÕES!$Q$92),IF(N655="C",J655,0))),0)</f>
        <v>0</v>
      </c>
      <c r="AN655" s="75" t="n">
        <f aca="false">IF(AC655&lt;&gt;AE655,(IF(N655="",J655*INFORMAÇÕES!$U$115,IF(N655="CF",J655,0))),0)</f>
        <v>0</v>
      </c>
      <c r="AO655" s="75" t="n">
        <f aca="false">IF(AC655&lt;&gt;AE655,(IF(N655="",J655*INFORMAÇÕES!$U$116,IF(N655="O",J655,0))),0)</f>
        <v>0</v>
      </c>
      <c r="AP655" s="75" t="n">
        <f aca="false">IF(H655&lt;&gt;0,J655,0)</f>
        <v>0</v>
      </c>
      <c r="AQ655" s="75" t="n">
        <f aca="false">IF(K655&lt;&gt;0,L655,0)</f>
        <v>0</v>
      </c>
    </row>
    <row r="656" s="174" customFormat="true" ht="14.25" hidden="false" customHeight="false" outlineLevel="0" collapsed="false">
      <c r="A656" s="159" t="n">
        <v>644</v>
      </c>
      <c r="B656" s="160" t="n">
        <f aca="false">R656</f>
        <v>0</v>
      </c>
      <c r="C656" s="161" t="n">
        <f aca="false">T656</f>
        <v>0</v>
      </c>
      <c r="D656" s="162" t="n">
        <f aca="false">U656</f>
        <v>0</v>
      </c>
      <c r="E656" s="163" t="n">
        <f aca="false">'ORÇ.GLOBAL P CAIXA'!E655</f>
        <v>0</v>
      </c>
      <c r="F656" s="163" t="n">
        <f aca="false">IF('ORÇ.GLOBAL EMPRESA'!G655&gt;0,'ORÇ.GLOBAL EMPRESA'!G655,'ORÇ.GLOBAL P CAIXA'!F655)</f>
        <v>0</v>
      </c>
      <c r="G656" s="163" t="n">
        <f aca="false">IF(E656&lt;&gt;0,ROUND(E656*F656,2),IF(AK656=0,(SUMIF($AC$13:$AC$1012,B656,$AK$13:$AK$1012)),AK656))</f>
        <v>0</v>
      </c>
      <c r="H656" s="163" t="n">
        <f aca="false">V656</f>
        <v>0</v>
      </c>
      <c r="I656" s="163" t="n">
        <f aca="false">W656</f>
        <v>0</v>
      </c>
      <c r="J656" s="163" t="n">
        <f aca="false">IF(H656&lt;&gt;0,ROUND(H656*I656,2),IF(AP656=0,(SUMIF($AC$13:$AC$1012,B656,$AP$13:$AP$1012)),AP656))</f>
        <v>0</v>
      </c>
      <c r="K656" s="163" t="n">
        <f aca="false">H656-E656</f>
        <v>0</v>
      </c>
      <c r="L656" s="163" t="n">
        <f aca="false">J656-G656</f>
        <v>0</v>
      </c>
      <c r="M656" s="645" t="str">
        <f aca="false">IF('ORÇ.GLOBAL P CAIXA'!H655&gt;0,'ORÇ.GLOBAL P CAIXA'!H655,"")</f>
        <v/>
      </c>
      <c r="N656" s="646" t="n">
        <f aca="false">'ORÇ.GLOBAL P CAIXA'!I655</f>
        <v>0</v>
      </c>
      <c r="O656" s="166" t="str">
        <f aca="false">S656</f>
        <v/>
      </c>
      <c r="P656" s="167"/>
      <c r="Q656" s="168" t="str">
        <f aca="false">IF(B656&gt;0,"ok","ocultar")</f>
        <v>ocultar</v>
      </c>
      <c r="R656" s="647" t="n">
        <f aca="false">'ORÇ.GLOBAL P CAIXA'!B655</f>
        <v>0</v>
      </c>
      <c r="S656" s="170" t="str">
        <f aca="false">IF('ORÇ.GLOBAL P CAIXA'!N655&lt;&gt;0,'ORÇ.GLOBAL P CAIXA'!N655,"")</f>
        <v/>
      </c>
      <c r="T656" s="648" t="n">
        <f aca="false">'ORÇ.GLOBAL P CAIXA'!O655</f>
        <v>0</v>
      </c>
      <c r="U656" s="172" t="n">
        <f aca="false">'ORÇ.GLOBAL P CAIXA'!P655</f>
        <v>0</v>
      </c>
      <c r="V656" s="173" t="n">
        <f aca="false">'ORÇ.GLOBAL P CAIXA'!E655</f>
        <v>0</v>
      </c>
      <c r="W656" s="173" t="n">
        <f aca="false">F656</f>
        <v>0</v>
      </c>
      <c r="X656" s="649"/>
      <c r="Y656" s="649"/>
      <c r="Z656" s="650"/>
      <c r="AB656" s="88"/>
      <c r="AC656" s="157" t="n">
        <f aca="false">IF(B656=0,AC655,IF(ISNONTEXT(B656)=TRUE(),INT(B656),INT(LEFT(B656,FIND(".",B656)-1))))</f>
        <v>3</v>
      </c>
      <c r="AD656" s="157" t="str">
        <f aca="false">IF(AD657=1,1,IF(B656&lt;&gt;0,1,IF(C656&lt;&gt;0,1,IF(D656&lt;&gt;0,1,IF(E656&lt;&gt;0,1,"")))))</f>
        <v/>
      </c>
      <c r="AE656" s="157" t="str">
        <f aca="false">IF(AC656=0," ",IF(AC656&lt;&gt;AC655,AC656," "))</f>
        <v> </v>
      </c>
      <c r="AF656" s="88"/>
      <c r="AG656" s="75" t="e">
        <f aca="false">IF(AC656&lt;&gt;AE656,(IF(N656=0,G656*(INFORMAÇÕES!$Q$69/INFORMAÇÕES!$Q$72),IF(N656="R",G656,0))),0)</f>
        <v>#DIV/0!</v>
      </c>
      <c r="AH656" s="75" t="e">
        <f aca="false">IF(AC656&lt;&gt;AE656,(IF(N656=0,G656*(INFORMAÇÕES!$Q$70/INFORMAÇÕES!$Q$72),IF(N656="C",G656,0))),0)</f>
        <v>#DIV/0!</v>
      </c>
      <c r="AI656" s="75" t="n">
        <f aca="false">IF(AC656&lt;&gt;AE656,(IF(N656=0,G656*INFORMAÇÕES!$U$115,IF(N656="CF",G656,0))),0)</f>
        <v>0</v>
      </c>
      <c r="AJ656" s="75" t="n">
        <f aca="false">IF(AC656&lt;&gt;AE656,(IF(N656=0,G656*INFORMAÇÕES!$U$116,IF(N656="O",G656,0))),0)</f>
        <v>0</v>
      </c>
      <c r="AK656" s="75" t="n">
        <f aca="false">IF(E656&lt;&gt;0,G656,0)</f>
        <v>0</v>
      </c>
      <c r="AL656" s="75" t="n">
        <f aca="false">IF(AC656&lt;&gt;AE656,(IF(N656=0,J656*(INFORMAÇÕES!$Q$89/INFORMAÇÕES!$Q$92),IF(N656="R",J656,0))),0)</f>
        <v>0</v>
      </c>
      <c r="AM656" s="75" t="n">
        <f aca="false">IF(AC656&lt;&gt;AE656,(IF(N656=0,J656*(INFORMAÇÕES!$Q$90/INFORMAÇÕES!$Q$92),IF(N656="C",J656,0))),0)</f>
        <v>0</v>
      </c>
      <c r="AN656" s="75" t="n">
        <f aca="false">IF(AC656&lt;&gt;AE656,(IF(N656="",J656*INFORMAÇÕES!$U$115,IF(N656="CF",J656,0))),0)</f>
        <v>0</v>
      </c>
      <c r="AO656" s="75" t="n">
        <f aca="false">IF(AC656&lt;&gt;AE656,(IF(N656="",J656*INFORMAÇÕES!$U$116,IF(N656="O",J656,0))),0)</f>
        <v>0</v>
      </c>
      <c r="AP656" s="75" t="n">
        <f aca="false">IF(H656&lt;&gt;0,J656,0)</f>
        <v>0</v>
      </c>
      <c r="AQ656" s="75" t="n">
        <f aca="false">IF(K656&lt;&gt;0,L656,0)</f>
        <v>0</v>
      </c>
    </row>
    <row r="657" s="174" customFormat="true" ht="14.25" hidden="false" customHeight="false" outlineLevel="0" collapsed="false">
      <c r="A657" s="159" t="n">
        <v>645</v>
      </c>
      <c r="B657" s="160" t="n">
        <f aca="false">R657</f>
        <v>0</v>
      </c>
      <c r="C657" s="161" t="n">
        <f aca="false">T657</f>
        <v>0</v>
      </c>
      <c r="D657" s="162" t="n">
        <f aca="false">U657</f>
        <v>0</v>
      </c>
      <c r="E657" s="163" t="n">
        <f aca="false">'ORÇ.GLOBAL P CAIXA'!E656</f>
        <v>0</v>
      </c>
      <c r="F657" s="163" t="n">
        <f aca="false">IF('ORÇ.GLOBAL EMPRESA'!G656&gt;0,'ORÇ.GLOBAL EMPRESA'!G656,'ORÇ.GLOBAL P CAIXA'!F656)</f>
        <v>0</v>
      </c>
      <c r="G657" s="163" t="n">
        <f aca="false">IF(E657&lt;&gt;0,ROUND(E657*F657,2),IF(AK657=0,(SUMIF($AC$13:$AC$1012,B657,$AK$13:$AK$1012)),AK657))</f>
        <v>0</v>
      </c>
      <c r="H657" s="163" t="n">
        <f aca="false">V657</f>
        <v>0</v>
      </c>
      <c r="I657" s="163" t="n">
        <f aca="false">W657</f>
        <v>0</v>
      </c>
      <c r="J657" s="163" t="n">
        <f aca="false">IF(H657&lt;&gt;0,ROUND(H657*I657,2),IF(AP657=0,(SUMIF($AC$13:$AC$1012,B657,$AP$13:$AP$1012)),AP657))</f>
        <v>0</v>
      </c>
      <c r="K657" s="163" t="n">
        <f aca="false">H657-E657</f>
        <v>0</v>
      </c>
      <c r="L657" s="163" t="n">
        <f aca="false">J657-G657</f>
        <v>0</v>
      </c>
      <c r="M657" s="645" t="str">
        <f aca="false">IF('ORÇ.GLOBAL P CAIXA'!H656&gt;0,'ORÇ.GLOBAL P CAIXA'!H656,"")</f>
        <v/>
      </c>
      <c r="N657" s="646" t="n">
        <f aca="false">'ORÇ.GLOBAL P CAIXA'!I656</f>
        <v>0</v>
      </c>
      <c r="O657" s="166" t="str">
        <f aca="false">S657</f>
        <v/>
      </c>
      <c r="P657" s="167"/>
      <c r="Q657" s="168" t="str">
        <f aca="false">IF(B657&gt;0,"ok","ocultar")</f>
        <v>ocultar</v>
      </c>
      <c r="R657" s="647" t="n">
        <f aca="false">'ORÇ.GLOBAL P CAIXA'!B656</f>
        <v>0</v>
      </c>
      <c r="S657" s="170" t="str">
        <f aca="false">IF('ORÇ.GLOBAL P CAIXA'!N656&lt;&gt;0,'ORÇ.GLOBAL P CAIXA'!N656,"")</f>
        <v/>
      </c>
      <c r="T657" s="648" t="n">
        <f aca="false">'ORÇ.GLOBAL P CAIXA'!O656</f>
        <v>0</v>
      </c>
      <c r="U657" s="172" t="n">
        <f aca="false">'ORÇ.GLOBAL P CAIXA'!P656</f>
        <v>0</v>
      </c>
      <c r="V657" s="173" t="n">
        <f aca="false">'ORÇ.GLOBAL P CAIXA'!E656</f>
        <v>0</v>
      </c>
      <c r="W657" s="173" t="n">
        <f aca="false">F657</f>
        <v>0</v>
      </c>
      <c r="X657" s="649"/>
      <c r="Y657" s="649"/>
      <c r="Z657" s="650"/>
      <c r="AB657" s="88"/>
      <c r="AC657" s="157" t="n">
        <f aca="false">IF(B657=0,AC656,IF(ISNONTEXT(B657)=TRUE(),INT(B657),INT(LEFT(B657,FIND(".",B657)-1))))</f>
        <v>3</v>
      </c>
      <c r="AD657" s="157" t="str">
        <f aca="false">IF(AD658=1,1,IF(B657&lt;&gt;0,1,IF(C657&lt;&gt;0,1,IF(D657&lt;&gt;0,1,IF(E657&lt;&gt;0,1,"")))))</f>
        <v/>
      </c>
      <c r="AE657" s="157" t="str">
        <f aca="false">IF(AC657=0," ",IF(AC657&lt;&gt;AC656,AC657," "))</f>
        <v> </v>
      </c>
      <c r="AF657" s="88"/>
      <c r="AG657" s="75" t="e">
        <f aca="false">IF(AC657&lt;&gt;AE657,(IF(N657=0,G657*(INFORMAÇÕES!$Q$69/INFORMAÇÕES!$Q$72),IF(N657="R",G657,0))),0)</f>
        <v>#DIV/0!</v>
      </c>
      <c r="AH657" s="75" t="e">
        <f aca="false">IF(AC657&lt;&gt;AE657,(IF(N657=0,G657*(INFORMAÇÕES!$Q$70/INFORMAÇÕES!$Q$72),IF(N657="C",G657,0))),0)</f>
        <v>#DIV/0!</v>
      </c>
      <c r="AI657" s="75" t="n">
        <f aca="false">IF(AC657&lt;&gt;AE657,(IF(N657=0,G657*INFORMAÇÕES!$U$115,IF(N657="CF",G657,0))),0)</f>
        <v>0</v>
      </c>
      <c r="AJ657" s="75" t="n">
        <f aca="false">IF(AC657&lt;&gt;AE657,(IF(N657=0,G657*INFORMAÇÕES!$U$116,IF(N657="O",G657,0))),0)</f>
        <v>0</v>
      </c>
      <c r="AK657" s="75" t="n">
        <f aca="false">IF(E657&lt;&gt;0,G657,0)</f>
        <v>0</v>
      </c>
      <c r="AL657" s="75" t="n">
        <f aca="false">IF(AC657&lt;&gt;AE657,(IF(N657=0,J657*(INFORMAÇÕES!$Q$89/INFORMAÇÕES!$Q$92),IF(N657="R",J657,0))),0)</f>
        <v>0</v>
      </c>
      <c r="AM657" s="75" t="n">
        <f aca="false">IF(AC657&lt;&gt;AE657,(IF(N657=0,J657*(INFORMAÇÕES!$Q$90/INFORMAÇÕES!$Q$92),IF(N657="C",J657,0))),0)</f>
        <v>0</v>
      </c>
      <c r="AN657" s="75" t="n">
        <f aca="false">IF(AC657&lt;&gt;AE657,(IF(N657="",J657*INFORMAÇÕES!$U$115,IF(N657="CF",J657,0))),0)</f>
        <v>0</v>
      </c>
      <c r="AO657" s="75" t="n">
        <f aca="false">IF(AC657&lt;&gt;AE657,(IF(N657="",J657*INFORMAÇÕES!$U$116,IF(N657="O",J657,0))),0)</f>
        <v>0</v>
      </c>
      <c r="AP657" s="75" t="n">
        <f aca="false">IF(H657&lt;&gt;0,J657,0)</f>
        <v>0</v>
      </c>
      <c r="AQ657" s="75" t="n">
        <f aca="false">IF(K657&lt;&gt;0,L657,0)</f>
        <v>0</v>
      </c>
    </row>
    <row r="658" s="174" customFormat="true" ht="14.25" hidden="false" customHeight="false" outlineLevel="0" collapsed="false">
      <c r="A658" s="159" t="n">
        <v>646</v>
      </c>
      <c r="B658" s="160" t="n">
        <f aca="false">R658</f>
        <v>0</v>
      </c>
      <c r="C658" s="161" t="n">
        <f aca="false">T658</f>
        <v>0</v>
      </c>
      <c r="D658" s="162" t="n">
        <f aca="false">U658</f>
        <v>0</v>
      </c>
      <c r="E658" s="163" t="n">
        <f aca="false">'ORÇ.GLOBAL P CAIXA'!E657</f>
        <v>0</v>
      </c>
      <c r="F658" s="163" t="n">
        <f aca="false">IF('ORÇ.GLOBAL EMPRESA'!G657&gt;0,'ORÇ.GLOBAL EMPRESA'!G657,'ORÇ.GLOBAL P CAIXA'!F657)</f>
        <v>0</v>
      </c>
      <c r="G658" s="163" t="n">
        <f aca="false">IF(E658&lt;&gt;0,ROUND(E658*F658,2),IF(AK658=0,(SUMIF($AC$13:$AC$1012,B658,$AK$13:$AK$1012)),AK658))</f>
        <v>0</v>
      </c>
      <c r="H658" s="163" t="n">
        <f aca="false">V658</f>
        <v>0</v>
      </c>
      <c r="I658" s="163" t="n">
        <f aca="false">W658</f>
        <v>0</v>
      </c>
      <c r="J658" s="163" t="n">
        <f aca="false">IF(H658&lt;&gt;0,ROUND(H658*I658,2),IF(AP658=0,(SUMIF($AC$13:$AC$1012,B658,$AP$13:$AP$1012)),AP658))</f>
        <v>0</v>
      </c>
      <c r="K658" s="163" t="n">
        <f aca="false">H658-E658</f>
        <v>0</v>
      </c>
      <c r="L658" s="163" t="n">
        <f aca="false">J658-G658</f>
        <v>0</v>
      </c>
      <c r="M658" s="645" t="str">
        <f aca="false">IF('ORÇ.GLOBAL P CAIXA'!H657&gt;0,'ORÇ.GLOBAL P CAIXA'!H657,"")</f>
        <v/>
      </c>
      <c r="N658" s="646" t="n">
        <f aca="false">'ORÇ.GLOBAL P CAIXA'!I657</f>
        <v>0</v>
      </c>
      <c r="O658" s="166" t="str">
        <f aca="false">S658</f>
        <v/>
      </c>
      <c r="P658" s="167"/>
      <c r="Q658" s="168" t="str">
        <f aca="false">IF(B658&gt;0,"ok","ocultar")</f>
        <v>ocultar</v>
      </c>
      <c r="R658" s="647" t="n">
        <f aca="false">'ORÇ.GLOBAL P CAIXA'!B657</f>
        <v>0</v>
      </c>
      <c r="S658" s="170" t="str">
        <f aca="false">IF('ORÇ.GLOBAL P CAIXA'!N657&lt;&gt;0,'ORÇ.GLOBAL P CAIXA'!N657,"")</f>
        <v/>
      </c>
      <c r="T658" s="648" t="n">
        <f aca="false">'ORÇ.GLOBAL P CAIXA'!O657</f>
        <v>0</v>
      </c>
      <c r="U658" s="172" t="n">
        <f aca="false">'ORÇ.GLOBAL P CAIXA'!P657</f>
        <v>0</v>
      </c>
      <c r="V658" s="173" t="n">
        <f aca="false">'ORÇ.GLOBAL P CAIXA'!E657</f>
        <v>0</v>
      </c>
      <c r="W658" s="173" t="n">
        <f aca="false">F658</f>
        <v>0</v>
      </c>
      <c r="X658" s="649"/>
      <c r="Y658" s="649"/>
      <c r="Z658" s="650"/>
      <c r="AB658" s="88"/>
      <c r="AC658" s="157" t="n">
        <f aca="false">IF(B658=0,AC657,IF(ISNONTEXT(B658)=TRUE(),INT(B658),INT(LEFT(B658,FIND(".",B658)-1))))</f>
        <v>3</v>
      </c>
      <c r="AD658" s="157" t="str">
        <f aca="false">IF(AD659=1,1,IF(B658&lt;&gt;0,1,IF(C658&lt;&gt;0,1,IF(D658&lt;&gt;0,1,IF(E658&lt;&gt;0,1,"")))))</f>
        <v/>
      </c>
      <c r="AE658" s="157" t="str">
        <f aca="false">IF(AC658=0," ",IF(AC658&lt;&gt;AC657,AC658," "))</f>
        <v> </v>
      </c>
      <c r="AF658" s="88"/>
      <c r="AG658" s="75" t="e">
        <f aca="false">IF(AC658&lt;&gt;AE658,(IF(N658=0,G658*(INFORMAÇÕES!$Q$69/INFORMAÇÕES!$Q$72),IF(N658="R",G658,0))),0)</f>
        <v>#DIV/0!</v>
      </c>
      <c r="AH658" s="75" t="e">
        <f aca="false">IF(AC658&lt;&gt;AE658,(IF(N658=0,G658*(INFORMAÇÕES!$Q$70/INFORMAÇÕES!$Q$72),IF(N658="C",G658,0))),0)</f>
        <v>#DIV/0!</v>
      </c>
      <c r="AI658" s="75" t="n">
        <f aca="false">IF(AC658&lt;&gt;AE658,(IF(N658=0,G658*INFORMAÇÕES!$U$115,IF(N658="CF",G658,0))),0)</f>
        <v>0</v>
      </c>
      <c r="AJ658" s="75" t="n">
        <f aca="false">IF(AC658&lt;&gt;AE658,(IF(N658=0,G658*INFORMAÇÕES!$U$116,IF(N658="O",G658,0))),0)</f>
        <v>0</v>
      </c>
      <c r="AK658" s="75" t="n">
        <f aca="false">IF(E658&lt;&gt;0,G658,0)</f>
        <v>0</v>
      </c>
      <c r="AL658" s="75" t="n">
        <f aca="false">IF(AC658&lt;&gt;AE658,(IF(N658=0,J658*(INFORMAÇÕES!$Q$89/INFORMAÇÕES!$Q$92),IF(N658="R",J658,0))),0)</f>
        <v>0</v>
      </c>
      <c r="AM658" s="75" t="n">
        <f aca="false">IF(AC658&lt;&gt;AE658,(IF(N658=0,J658*(INFORMAÇÕES!$Q$90/INFORMAÇÕES!$Q$92),IF(N658="C",J658,0))),0)</f>
        <v>0</v>
      </c>
      <c r="AN658" s="75" t="n">
        <f aca="false">IF(AC658&lt;&gt;AE658,(IF(N658="",J658*INFORMAÇÕES!$U$115,IF(N658="CF",J658,0))),0)</f>
        <v>0</v>
      </c>
      <c r="AO658" s="75" t="n">
        <f aca="false">IF(AC658&lt;&gt;AE658,(IF(N658="",J658*INFORMAÇÕES!$U$116,IF(N658="O",J658,0))),0)</f>
        <v>0</v>
      </c>
      <c r="AP658" s="75" t="n">
        <f aca="false">IF(H658&lt;&gt;0,J658,0)</f>
        <v>0</v>
      </c>
      <c r="AQ658" s="75" t="n">
        <f aca="false">IF(K658&lt;&gt;0,L658,0)</f>
        <v>0</v>
      </c>
    </row>
    <row r="659" s="174" customFormat="true" ht="14.25" hidden="false" customHeight="false" outlineLevel="0" collapsed="false">
      <c r="A659" s="159" t="n">
        <v>647</v>
      </c>
      <c r="B659" s="160" t="n">
        <f aca="false">R659</f>
        <v>0</v>
      </c>
      <c r="C659" s="161" t="n">
        <f aca="false">T659</f>
        <v>0</v>
      </c>
      <c r="D659" s="162" t="n">
        <f aca="false">U659</f>
        <v>0</v>
      </c>
      <c r="E659" s="163" t="n">
        <f aca="false">'ORÇ.GLOBAL P CAIXA'!E658</f>
        <v>0</v>
      </c>
      <c r="F659" s="163" t="n">
        <f aca="false">IF('ORÇ.GLOBAL EMPRESA'!G658&gt;0,'ORÇ.GLOBAL EMPRESA'!G658,'ORÇ.GLOBAL P CAIXA'!F658)</f>
        <v>0</v>
      </c>
      <c r="G659" s="163" t="n">
        <f aca="false">IF(E659&lt;&gt;0,ROUND(E659*F659,2),IF(AK659=0,(SUMIF($AC$13:$AC$1012,B659,$AK$13:$AK$1012)),AK659))</f>
        <v>0</v>
      </c>
      <c r="H659" s="163" t="n">
        <f aca="false">V659</f>
        <v>0</v>
      </c>
      <c r="I659" s="163" t="n">
        <f aca="false">W659</f>
        <v>0</v>
      </c>
      <c r="J659" s="163" t="n">
        <f aca="false">IF(H659&lt;&gt;0,ROUND(H659*I659,2),IF(AP659=0,(SUMIF($AC$13:$AC$1012,B659,$AP$13:$AP$1012)),AP659))</f>
        <v>0</v>
      </c>
      <c r="K659" s="163" t="n">
        <f aca="false">H659-E659</f>
        <v>0</v>
      </c>
      <c r="L659" s="163" t="n">
        <f aca="false">J659-G659</f>
        <v>0</v>
      </c>
      <c r="M659" s="645" t="str">
        <f aca="false">IF('ORÇ.GLOBAL P CAIXA'!H658&gt;0,'ORÇ.GLOBAL P CAIXA'!H658,"")</f>
        <v/>
      </c>
      <c r="N659" s="646" t="n">
        <f aca="false">'ORÇ.GLOBAL P CAIXA'!I658</f>
        <v>0</v>
      </c>
      <c r="O659" s="166" t="str">
        <f aca="false">S659</f>
        <v/>
      </c>
      <c r="P659" s="167"/>
      <c r="Q659" s="168" t="str">
        <f aca="false">IF(B659&gt;0,"ok","ocultar")</f>
        <v>ocultar</v>
      </c>
      <c r="R659" s="647" t="n">
        <f aca="false">'ORÇ.GLOBAL P CAIXA'!B658</f>
        <v>0</v>
      </c>
      <c r="S659" s="170" t="str">
        <f aca="false">IF('ORÇ.GLOBAL P CAIXA'!N658&lt;&gt;0,'ORÇ.GLOBAL P CAIXA'!N658,"")</f>
        <v/>
      </c>
      <c r="T659" s="648" t="n">
        <f aca="false">'ORÇ.GLOBAL P CAIXA'!O658</f>
        <v>0</v>
      </c>
      <c r="U659" s="172" t="n">
        <f aca="false">'ORÇ.GLOBAL P CAIXA'!P658</f>
        <v>0</v>
      </c>
      <c r="V659" s="173" t="n">
        <f aca="false">'ORÇ.GLOBAL P CAIXA'!E658</f>
        <v>0</v>
      </c>
      <c r="W659" s="173" t="n">
        <f aca="false">F659</f>
        <v>0</v>
      </c>
      <c r="X659" s="649"/>
      <c r="Y659" s="649"/>
      <c r="Z659" s="650"/>
      <c r="AB659" s="88"/>
      <c r="AC659" s="157" t="n">
        <f aca="false">IF(B659=0,AC658,IF(ISNONTEXT(B659)=TRUE(),INT(B659),INT(LEFT(B659,FIND(".",B659)-1))))</f>
        <v>3</v>
      </c>
      <c r="AD659" s="157" t="str">
        <f aca="false">IF(AD660=1,1,IF(B659&lt;&gt;0,1,IF(C659&lt;&gt;0,1,IF(D659&lt;&gt;0,1,IF(E659&lt;&gt;0,1,"")))))</f>
        <v/>
      </c>
      <c r="AE659" s="157" t="str">
        <f aca="false">IF(AC659=0," ",IF(AC659&lt;&gt;AC658,AC659," "))</f>
        <v> </v>
      </c>
      <c r="AF659" s="88"/>
      <c r="AG659" s="75" t="e">
        <f aca="false">IF(AC659&lt;&gt;AE659,(IF(N659=0,G659*(INFORMAÇÕES!$Q$69/INFORMAÇÕES!$Q$72),IF(N659="R",G659,0))),0)</f>
        <v>#DIV/0!</v>
      </c>
      <c r="AH659" s="75" t="e">
        <f aca="false">IF(AC659&lt;&gt;AE659,(IF(N659=0,G659*(INFORMAÇÕES!$Q$70/INFORMAÇÕES!$Q$72),IF(N659="C",G659,0))),0)</f>
        <v>#DIV/0!</v>
      </c>
      <c r="AI659" s="75" t="n">
        <f aca="false">IF(AC659&lt;&gt;AE659,(IF(N659=0,G659*INFORMAÇÕES!$U$115,IF(N659="CF",G659,0))),0)</f>
        <v>0</v>
      </c>
      <c r="AJ659" s="75" t="n">
        <f aca="false">IF(AC659&lt;&gt;AE659,(IF(N659=0,G659*INFORMAÇÕES!$U$116,IF(N659="O",G659,0))),0)</f>
        <v>0</v>
      </c>
      <c r="AK659" s="75" t="n">
        <f aca="false">IF(E659&lt;&gt;0,G659,0)</f>
        <v>0</v>
      </c>
      <c r="AL659" s="75" t="n">
        <f aca="false">IF(AC659&lt;&gt;AE659,(IF(N659=0,J659*(INFORMAÇÕES!$Q$89/INFORMAÇÕES!$Q$92),IF(N659="R",J659,0))),0)</f>
        <v>0</v>
      </c>
      <c r="AM659" s="75" t="n">
        <f aca="false">IF(AC659&lt;&gt;AE659,(IF(N659=0,J659*(INFORMAÇÕES!$Q$90/INFORMAÇÕES!$Q$92),IF(N659="C",J659,0))),0)</f>
        <v>0</v>
      </c>
      <c r="AN659" s="75" t="n">
        <f aca="false">IF(AC659&lt;&gt;AE659,(IF(N659="",J659*INFORMAÇÕES!$U$115,IF(N659="CF",J659,0))),0)</f>
        <v>0</v>
      </c>
      <c r="AO659" s="75" t="n">
        <f aca="false">IF(AC659&lt;&gt;AE659,(IF(N659="",J659*INFORMAÇÕES!$U$116,IF(N659="O",J659,0))),0)</f>
        <v>0</v>
      </c>
      <c r="AP659" s="75" t="n">
        <f aca="false">IF(H659&lt;&gt;0,J659,0)</f>
        <v>0</v>
      </c>
      <c r="AQ659" s="75" t="n">
        <f aca="false">IF(K659&lt;&gt;0,L659,0)</f>
        <v>0</v>
      </c>
    </row>
    <row r="660" s="174" customFormat="true" ht="14.25" hidden="false" customHeight="false" outlineLevel="0" collapsed="false">
      <c r="A660" s="159" t="n">
        <v>648</v>
      </c>
      <c r="B660" s="160" t="n">
        <f aca="false">R660</f>
        <v>0</v>
      </c>
      <c r="C660" s="161" t="n">
        <f aca="false">T660</f>
        <v>0</v>
      </c>
      <c r="D660" s="162" t="n">
        <f aca="false">U660</f>
        <v>0</v>
      </c>
      <c r="E660" s="163" t="n">
        <f aca="false">'ORÇ.GLOBAL P CAIXA'!E659</f>
        <v>0</v>
      </c>
      <c r="F660" s="163" t="n">
        <f aca="false">IF('ORÇ.GLOBAL EMPRESA'!G659&gt;0,'ORÇ.GLOBAL EMPRESA'!G659,'ORÇ.GLOBAL P CAIXA'!F659)</f>
        <v>0</v>
      </c>
      <c r="G660" s="163" t="n">
        <f aca="false">IF(E660&lt;&gt;0,ROUND(E660*F660,2),IF(AK660=0,(SUMIF($AC$13:$AC$1012,B660,$AK$13:$AK$1012)),AK660))</f>
        <v>0</v>
      </c>
      <c r="H660" s="163" t="n">
        <f aca="false">V660</f>
        <v>0</v>
      </c>
      <c r="I660" s="163" t="n">
        <f aca="false">W660</f>
        <v>0</v>
      </c>
      <c r="J660" s="163" t="n">
        <f aca="false">IF(H660&lt;&gt;0,ROUND(H660*I660,2),IF(AP660=0,(SUMIF($AC$13:$AC$1012,B660,$AP$13:$AP$1012)),AP660))</f>
        <v>0</v>
      </c>
      <c r="K660" s="163" t="n">
        <f aca="false">H660-E660</f>
        <v>0</v>
      </c>
      <c r="L660" s="163" t="n">
        <f aca="false">J660-G660</f>
        <v>0</v>
      </c>
      <c r="M660" s="645" t="str">
        <f aca="false">IF('ORÇ.GLOBAL P CAIXA'!H659&gt;0,'ORÇ.GLOBAL P CAIXA'!H659,"")</f>
        <v/>
      </c>
      <c r="N660" s="646" t="n">
        <f aca="false">'ORÇ.GLOBAL P CAIXA'!I659</f>
        <v>0</v>
      </c>
      <c r="O660" s="166" t="str">
        <f aca="false">S660</f>
        <v/>
      </c>
      <c r="P660" s="167"/>
      <c r="Q660" s="168" t="str">
        <f aca="false">IF(B660&gt;0,"ok","ocultar")</f>
        <v>ocultar</v>
      </c>
      <c r="R660" s="647" t="n">
        <f aca="false">'ORÇ.GLOBAL P CAIXA'!B659</f>
        <v>0</v>
      </c>
      <c r="S660" s="170" t="str">
        <f aca="false">IF('ORÇ.GLOBAL P CAIXA'!N659&lt;&gt;0,'ORÇ.GLOBAL P CAIXA'!N659,"")</f>
        <v/>
      </c>
      <c r="T660" s="648" t="n">
        <f aca="false">'ORÇ.GLOBAL P CAIXA'!O659</f>
        <v>0</v>
      </c>
      <c r="U660" s="172" t="n">
        <f aca="false">'ORÇ.GLOBAL P CAIXA'!P659</f>
        <v>0</v>
      </c>
      <c r="V660" s="173" t="n">
        <f aca="false">'ORÇ.GLOBAL P CAIXA'!E659</f>
        <v>0</v>
      </c>
      <c r="W660" s="173" t="n">
        <f aca="false">F660</f>
        <v>0</v>
      </c>
      <c r="X660" s="649"/>
      <c r="Y660" s="649"/>
      <c r="Z660" s="650"/>
      <c r="AB660" s="88"/>
      <c r="AC660" s="157" t="n">
        <f aca="false">IF(B660=0,AC659,IF(ISNONTEXT(B660)=TRUE(),INT(B660),INT(LEFT(B660,FIND(".",B660)-1))))</f>
        <v>3</v>
      </c>
      <c r="AD660" s="157" t="str">
        <f aca="false">IF(AD661=1,1,IF(B660&lt;&gt;0,1,IF(C660&lt;&gt;0,1,IF(D660&lt;&gt;0,1,IF(E660&lt;&gt;0,1,"")))))</f>
        <v/>
      </c>
      <c r="AE660" s="157" t="str">
        <f aca="false">IF(AC660=0," ",IF(AC660&lt;&gt;AC659,AC660," "))</f>
        <v> </v>
      </c>
      <c r="AF660" s="88"/>
      <c r="AG660" s="75" t="e">
        <f aca="false">IF(AC660&lt;&gt;AE660,(IF(N660=0,G660*(INFORMAÇÕES!$Q$69/INFORMAÇÕES!$Q$72),IF(N660="R",G660,0))),0)</f>
        <v>#DIV/0!</v>
      </c>
      <c r="AH660" s="75" t="e">
        <f aca="false">IF(AC660&lt;&gt;AE660,(IF(N660=0,G660*(INFORMAÇÕES!$Q$70/INFORMAÇÕES!$Q$72),IF(N660="C",G660,0))),0)</f>
        <v>#DIV/0!</v>
      </c>
      <c r="AI660" s="75" t="n">
        <f aca="false">IF(AC660&lt;&gt;AE660,(IF(N660=0,G660*INFORMAÇÕES!$U$115,IF(N660="CF",G660,0))),0)</f>
        <v>0</v>
      </c>
      <c r="AJ660" s="75" t="n">
        <f aca="false">IF(AC660&lt;&gt;AE660,(IF(N660=0,G660*INFORMAÇÕES!$U$116,IF(N660="O",G660,0))),0)</f>
        <v>0</v>
      </c>
      <c r="AK660" s="75" t="n">
        <f aca="false">IF(E660&lt;&gt;0,G660,0)</f>
        <v>0</v>
      </c>
      <c r="AL660" s="75" t="n">
        <f aca="false">IF(AC660&lt;&gt;AE660,(IF(N660=0,J660*(INFORMAÇÕES!$Q$89/INFORMAÇÕES!$Q$92),IF(N660="R",J660,0))),0)</f>
        <v>0</v>
      </c>
      <c r="AM660" s="75" t="n">
        <f aca="false">IF(AC660&lt;&gt;AE660,(IF(N660=0,J660*(INFORMAÇÕES!$Q$90/INFORMAÇÕES!$Q$92),IF(N660="C",J660,0))),0)</f>
        <v>0</v>
      </c>
      <c r="AN660" s="75" t="n">
        <f aca="false">IF(AC660&lt;&gt;AE660,(IF(N660="",J660*INFORMAÇÕES!$U$115,IF(N660="CF",J660,0))),0)</f>
        <v>0</v>
      </c>
      <c r="AO660" s="75" t="n">
        <f aca="false">IF(AC660&lt;&gt;AE660,(IF(N660="",J660*INFORMAÇÕES!$U$116,IF(N660="O",J660,0))),0)</f>
        <v>0</v>
      </c>
      <c r="AP660" s="75" t="n">
        <f aca="false">IF(H660&lt;&gt;0,J660,0)</f>
        <v>0</v>
      </c>
      <c r="AQ660" s="75" t="n">
        <f aca="false">IF(K660&lt;&gt;0,L660,0)</f>
        <v>0</v>
      </c>
    </row>
    <row r="661" s="174" customFormat="true" ht="14.25" hidden="false" customHeight="false" outlineLevel="0" collapsed="false">
      <c r="A661" s="159" t="n">
        <v>649</v>
      </c>
      <c r="B661" s="160" t="n">
        <f aca="false">R661</f>
        <v>0</v>
      </c>
      <c r="C661" s="161" t="n">
        <f aca="false">T661</f>
        <v>0</v>
      </c>
      <c r="D661" s="162" t="n">
        <f aca="false">U661</f>
        <v>0</v>
      </c>
      <c r="E661" s="163" t="n">
        <f aca="false">'ORÇ.GLOBAL P CAIXA'!E660</f>
        <v>0</v>
      </c>
      <c r="F661" s="163" t="n">
        <f aca="false">IF('ORÇ.GLOBAL EMPRESA'!G660&gt;0,'ORÇ.GLOBAL EMPRESA'!G660,'ORÇ.GLOBAL P CAIXA'!F660)</f>
        <v>0</v>
      </c>
      <c r="G661" s="163" t="n">
        <f aca="false">IF(E661&lt;&gt;0,ROUND(E661*F661,2),IF(AK661=0,(SUMIF($AC$13:$AC$1012,B661,$AK$13:$AK$1012)),AK661))</f>
        <v>0</v>
      </c>
      <c r="H661" s="163" t="n">
        <f aca="false">V661</f>
        <v>0</v>
      </c>
      <c r="I661" s="163" t="n">
        <f aca="false">W661</f>
        <v>0</v>
      </c>
      <c r="J661" s="163" t="n">
        <f aca="false">IF(H661&lt;&gt;0,ROUND(H661*I661,2),IF(AP661=0,(SUMIF($AC$13:$AC$1012,B661,$AP$13:$AP$1012)),AP661))</f>
        <v>0</v>
      </c>
      <c r="K661" s="163" t="n">
        <f aca="false">H661-E661</f>
        <v>0</v>
      </c>
      <c r="L661" s="163" t="n">
        <f aca="false">J661-G661</f>
        <v>0</v>
      </c>
      <c r="M661" s="645" t="str">
        <f aca="false">IF('ORÇ.GLOBAL P CAIXA'!H660&gt;0,'ORÇ.GLOBAL P CAIXA'!H660,"")</f>
        <v/>
      </c>
      <c r="N661" s="646" t="n">
        <f aca="false">'ORÇ.GLOBAL P CAIXA'!I660</f>
        <v>0</v>
      </c>
      <c r="O661" s="166" t="str">
        <f aca="false">S661</f>
        <v/>
      </c>
      <c r="P661" s="167"/>
      <c r="Q661" s="168" t="str">
        <f aca="false">IF(B661&gt;0,"ok","ocultar")</f>
        <v>ocultar</v>
      </c>
      <c r="R661" s="647" t="n">
        <f aca="false">'ORÇ.GLOBAL P CAIXA'!B660</f>
        <v>0</v>
      </c>
      <c r="S661" s="170" t="str">
        <f aca="false">IF('ORÇ.GLOBAL P CAIXA'!N660&lt;&gt;0,'ORÇ.GLOBAL P CAIXA'!N660,"")</f>
        <v/>
      </c>
      <c r="T661" s="648" t="n">
        <f aca="false">'ORÇ.GLOBAL P CAIXA'!O660</f>
        <v>0</v>
      </c>
      <c r="U661" s="172" t="n">
        <f aca="false">'ORÇ.GLOBAL P CAIXA'!P660</f>
        <v>0</v>
      </c>
      <c r="V661" s="173" t="n">
        <f aca="false">'ORÇ.GLOBAL P CAIXA'!E660</f>
        <v>0</v>
      </c>
      <c r="W661" s="173" t="n">
        <f aca="false">F661</f>
        <v>0</v>
      </c>
      <c r="X661" s="649"/>
      <c r="Y661" s="649"/>
      <c r="Z661" s="650"/>
      <c r="AB661" s="88"/>
      <c r="AC661" s="157" t="n">
        <f aca="false">IF(B661=0,AC660,IF(ISNONTEXT(B661)=TRUE(),INT(B661),INT(LEFT(B661,FIND(".",B661)-1))))</f>
        <v>3</v>
      </c>
      <c r="AD661" s="157" t="str">
        <f aca="false">IF(AD662=1,1,IF(B661&lt;&gt;0,1,IF(C661&lt;&gt;0,1,IF(D661&lt;&gt;0,1,IF(E661&lt;&gt;0,1,"")))))</f>
        <v/>
      </c>
      <c r="AE661" s="157" t="str">
        <f aca="false">IF(AC661=0," ",IF(AC661&lt;&gt;AC660,AC661," "))</f>
        <v> </v>
      </c>
      <c r="AF661" s="88"/>
      <c r="AG661" s="75" t="e">
        <f aca="false">IF(AC661&lt;&gt;AE661,(IF(N661=0,G661*(INFORMAÇÕES!$Q$69/INFORMAÇÕES!$Q$72),IF(N661="R",G661,0))),0)</f>
        <v>#DIV/0!</v>
      </c>
      <c r="AH661" s="75" t="e">
        <f aca="false">IF(AC661&lt;&gt;AE661,(IF(N661=0,G661*(INFORMAÇÕES!$Q$70/INFORMAÇÕES!$Q$72),IF(N661="C",G661,0))),0)</f>
        <v>#DIV/0!</v>
      </c>
      <c r="AI661" s="75" t="n">
        <f aca="false">IF(AC661&lt;&gt;AE661,(IF(N661=0,G661*INFORMAÇÕES!$U$115,IF(N661="CF",G661,0))),0)</f>
        <v>0</v>
      </c>
      <c r="AJ661" s="75" t="n">
        <f aca="false">IF(AC661&lt;&gt;AE661,(IF(N661=0,G661*INFORMAÇÕES!$U$116,IF(N661="O",G661,0))),0)</f>
        <v>0</v>
      </c>
      <c r="AK661" s="75" t="n">
        <f aca="false">IF(E661&lt;&gt;0,G661,0)</f>
        <v>0</v>
      </c>
      <c r="AL661" s="75" t="n">
        <f aca="false">IF(AC661&lt;&gt;AE661,(IF(N661=0,J661*(INFORMAÇÕES!$Q$89/INFORMAÇÕES!$Q$92),IF(N661="R",J661,0))),0)</f>
        <v>0</v>
      </c>
      <c r="AM661" s="75" t="n">
        <f aca="false">IF(AC661&lt;&gt;AE661,(IF(N661=0,J661*(INFORMAÇÕES!$Q$90/INFORMAÇÕES!$Q$92),IF(N661="C",J661,0))),0)</f>
        <v>0</v>
      </c>
      <c r="AN661" s="75" t="n">
        <f aca="false">IF(AC661&lt;&gt;AE661,(IF(N661="",J661*INFORMAÇÕES!$U$115,IF(N661="CF",J661,0))),0)</f>
        <v>0</v>
      </c>
      <c r="AO661" s="75" t="n">
        <f aca="false">IF(AC661&lt;&gt;AE661,(IF(N661="",J661*INFORMAÇÕES!$U$116,IF(N661="O",J661,0))),0)</f>
        <v>0</v>
      </c>
      <c r="AP661" s="75" t="n">
        <f aca="false">IF(H661&lt;&gt;0,J661,0)</f>
        <v>0</v>
      </c>
      <c r="AQ661" s="75" t="n">
        <f aca="false">IF(K661&lt;&gt;0,L661,0)</f>
        <v>0</v>
      </c>
    </row>
    <row r="662" s="174" customFormat="true" ht="14.25" hidden="false" customHeight="false" outlineLevel="0" collapsed="false">
      <c r="A662" s="159" t="n">
        <v>650</v>
      </c>
      <c r="B662" s="160" t="n">
        <f aca="false">R662</f>
        <v>0</v>
      </c>
      <c r="C662" s="161" t="n">
        <f aca="false">T662</f>
        <v>0</v>
      </c>
      <c r="D662" s="162" t="n">
        <f aca="false">U662</f>
        <v>0</v>
      </c>
      <c r="E662" s="163" t="n">
        <f aca="false">'ORÇ.GLOBAL P CAIXA'!E661</f>
        <v>0</v>
      </c>
      <c r="F662" s="163" t="n">
        <f aca="false">IF('ORÇ.GLOBAL EMPRESA'!G661&gt;0,'ORÇ.GLOBAL EMPRESA'!G661,'ORÇ.GLOBAL P CAIXA'!F661)</f>
        <v>0</v>
      </c>
      <c r="G662" s="163" t="n">
        <f aca="false">IF(E662&lt;&gt;0,ROUND(E662*F662,2),IF(AK662=0,(SUMIF($AC$13:$AC$1012,B662,$AK$13:$AK$1012)),AK662))</f>
        <v>0</v>
      </c>
      <c r="H662" s="163" t="n">
        <f aca="false">V662</f>
        <v>0</v>
      </c>
      <c r="I662" s="163" t="n">
        <f aca="false">W662</f>
        <v>0</v>
      </c>
      <c r="J662" s="163" t="n">
        <f aca="false">IF(H662&lt;&gt;0,ROUND(H662*I662,2),IF(AP662=0,(SUMIF($AC$13:$AC$1012,B662,$AP$13:$AP$1012)),AP662))</f>
        <v>0</v>
      </c>
      <c r="K662" s="163" t="n">
        <f aca="false">H662-E662</f>
        <v>0</v>
      </c>
      <c r="L662" s="163" t="n">
        <f aca="false">J662-G662</f>
        <v>0</v>
      </c>
      <c r="M662" s="645" t="str">
        <f aca="false">IF('ORÇ.GLOBAL P CAIXA'!H661&gt;0,'ORÇ.GLOBAL P CAIXA'!H661,"")</f>
        <v/>
      </c>
      <c r="N662" s="646" t="n">
        <f aca="false">'ORÇ.GLOBAL P CAIXA'!I661</f>
        <v>0</v>
      </c>
      <c r="O662" s="166" t="str">
        <f aca="false">S662</f>
        <v/>
      </c>
      <c r="P662" s="167"/>
      <c r="Q662" s="168" t="str">
        <f aca="false">IF(B662&gt;0,"ok","ocultar")</f>
        <v>ocultar</v>
      </c>
      <c r="R662" s="647" t="n">
        <f aca="false">'ORÇ.GLOBAL P CAIXA'!B661</f>
        <v>0</v>
      </c>
      <c r="S662" s="170" t="str">
        <f aca="false">IF('ORÇ.GLOBAL P CAIXA'!N661&lt;&gt;0,'ORÇ.GLOBAL P CAIXA'!N661,"")</f>
        <v/>
      </c>
      <c r="T662" s="648" t="n">
        <f aca="false">'ORÇ.GLOBAL P CAIXA'!O661</f>
        <v>0</v>
      </c>
      <c r="U662" s="172" t="n">
        <f aca="false">'ORÇ.GLOBAL P CAIXA'!P661</f>
        <v>0</v>
      </c>
      <c r="V662" s="173" t="n">
        <f aca="false">'ORÇ.GLOBAL P CAIXA'!E661</f>
        <v>0</v>
      </c>
      <c r="W662" s="173" t="n">
        <f aca="false">F662</f>
        <v>0</v>
      </c>
      <c r="X662" s="649"/>
      <c r="Y662" s="649"/>
      <c r="Z662" s="650"/>
      <c r="AB662" s="88"/>
      <c r="AC662" s="157" t="n">
        <f aca="false">IF(B662=0,AC661,IF(ISNONTEXT(B662)=TRUE(),INT(B662),INT(LEFT(B662,FIND(".",B662)-1))))</f>
        <v>3</v>
      </c>
      <c r="AD662" s="157" t="str">
        <f aca="false">IF(AD663=1,1,IF(B662&lt;&gt;0,1,IF(C662&lt;&gt;0,1,IF(D662&lt;&gt;0,1,IF(E662&lt;&gt;0,1,"")))))</f>
        <v/>
      </c>
      <c r="AE662" s="157" t="str">
        <f aca="false">IF(AC662=0," ",IF(AC662&lt;&gt;AC661,AC662," "))</f>
        <v> </v>
      </c>
      <c r="AF662" s="88"/>
      <c r="AG662" s="75" t="e">
        <f aca="false">IF(AC662&lt;&gt;AE662,(IF(N662=0,G662*(INFORMAÇÕES!$Q$69/INFORMAÇÕES!$Q$72),IF(N662="R",G662,0))),0)</f>
        <v>#DIV/0!</v>
      </c>
      <c r="AH662" s="75" t="e">
        <f aca="false">IF(AC662&lt;&gt;AE662,(IF(N662=0,G662*(INFORMAÇÕES!$Q$70/INFORMAÇÕES!$Q$72),IF(N662="C",G662,0))),0)</f>
        <v>#DIV/0!</v>
      </c>
      <c r="AI662" s="75" t="n">
        <f aca="false">IF(AC662&lt;&gt;AE662,(IF(N662=0,G662*INFORMAÇÕES!$U$115,IF(N662="CF",G662,0))),0)</f>
        <v>0</v>
      </c>
      <c r="AJ662" s="75" t="n">
        <f aca="false">IF(AC662&lt;&gt;AE662,(IF(N662=0,G662*INFORMAÇÕES!$U$116,IF(N662="O",G662,0))),0)</f>
        <v>0</v>
      </c>
      <c r="AK662" s="75" t="n">
        <f aca="false">IF(E662&lt;&gt;0,G662,0)</f>
        <v>0</v>
      </c>
      <c r="AL662" s="75" t="n">
        <f aca="false">IF(AC662&lt;&gt;AE662,(IF(N662=0,J662*(INFORMAÇÕES!$Q$89/INFORMAÇÕES!$Q$92),IF(N662="R",J662,0))),0)</f>
        <v>0</v>
      </c>
      <c r="AM662" s="75" t="n">
        <f aca="false">IF(AC662&lt;&gt;AE662,(IF(N662=0,J662*(INFORMAÇÕES!$Q$90/INFORMAÇÕES!$Q$92),IF(N662="C",J662,0))),0)</f>
        <v>0</v>
      </c>
      <c r="AN662" s="75" t="n">
        <f aca="false">IF(AC662&lt;&gt;AE662,(IF(N662="",J662*INFORMAÇÕES!$U$115,IF(N662="CF",J662,0))),0)</f>
        <v>0</v>
      </c>
      <c r="AO662" s="75" t="n">
        <f aca="false">IF(AC662&lt;&gt;AE662,(IF(N662="",J662*INFORMAÇÕES!$U$116,IF(N662="O",J662,0))),0)</f>
        <v>0</v>
      </c>
      <c r="AP662" s="75" t="n">
        <f aca="false">IF(H662&lt;&gt;0,J662,0)</f>
        <v>0</v>
      </c>
      <c r="AQ662" s="75" t="n">
        <f aca="false">IF(K662&lt;&gt;0,L662,0)</f>
        <v>0</v>
      </c>
    </row>
    <row r="663" s="174" customFormat="true" ht="14.25" hidden="false" customHeight="false" outlineLevel="0" collapsed="false">
      <c r="A663" s="159" t="n">
        <v>651</v>
      </c>
      <c r="B663" s="160" t="n">
        <f aca="false">R663</f>
        <v>0</v>
      </c>
      <c r="C663" s="161" t="n">
        <f aca="false">T663</f>
        <v>0</v>
      </c>
      <c r="D663" s="162" t="n">
        <f aca="false">U663</f>
        <v>0</v>
      </c>
      <c r="E663" s="163" t="n">
        <f aca="false">'ORÇ.GLOBAL P CAIXA'!E662</f>
        <v>0</v>
      </c>
      <c r="F663" s="163" t="n">
        <f aca="false">IF('ORÇ.GLOBAL EMPRESA'!G662&gt;0,'ORÇ.GLOBAL EMPRESA'!G662,'ORÇ.GLOBAL P CAIXA'!F662)</f>
        <v>0</v>
      </c>
      <c r="G663" s="163" t="n">
        <f aca="false">IF(E663&lt;&gt;0,ROUND(E663*F663,2),IF(AK663=0,(SUMIF($AC$13:$AC$1012,B663,$AK$13:$AK$1012)),AK663))</f>
        <v>0</v>
      </c>
      <c r="H663" s="163" t="n">
        <f aca="false">V663</f>
        <v>0</v>
      </c>
      <c r="I663" s="163" t="n">
        <f aca="false">W663</f>
        <v>0</v>
      </c>
      <c r="J663" s="163" t="n">
        <f aca="false">IF(H663&lt;&gt;0,ROUND(H663*I663,2),IF(AP663=0,(SUMIF($AC$13:$AC$1012,B663,$AP$13:$AP$1012)),AP663))</f>
        <v>0</v>
      </c>
      <c r="K663" s="163" t="n">
        <f aca="false">H663-E663</f>
        <v>0</v>
      </c>
      <c r="L663" s="163" t="n">
        <f aca="false">J663-G663</f>
        <v>0</v>
      </c>
      <c r="M663" s="645" t="str">
        <f aca="false">IF('ORÇ.GLOBAL P CAIXA'!H662&gt;0,'ORÇ.GLOBAL P CAIXA'!H662,"")</f>
        <v/>
      </c>
      <c r="N663" s="646" t="n">
        <f aca="false">'ORÇ.GLOBAL P CAIXA'!I662</f>
        <v>0</v>
      </c>
      <c r="O663" s="166" t="str">
        <f aca="false">S663</f>
        <v/>
      </c>
      <c r="P663" s="167"/>
      <c r="Q663" s="168" t="str">
        <f aca="false">IF(B663&gt;0,"ok","ocultar")</f>
        <v>ocultar</v>
      </c>
      <c r="R663" s="647" t="n">
        <f aca="false">'ORÇ.GLOBAL P CAIXA'!B662</f>
        <v>0</v>
      </c>
      <c r="S663" s="170" t="str">
        <f aca="false">IF('ORÇ.GLOBAL P CAIXA'!N662&lt;&gt;0,'ORÇ.GLOBAL P CAIXA'!N662,"")</f>
        <v/>
      </c>
      <c r="T663" s="648" t="n">
        <f aca="false">'ORÇ.GLOBAL P CAIXA'!O662</f>
        <v>0</v>
      </c>
      <c r="U663" s="172" t="n">
        <f aca="false">'ORÇ.GLOBAL P CAIXA'!P662</f>
        <v>0</v>
      </c>
      <c r="V663" s="173" t="n">
        <f aca="false">'ORÇ.GLOBAL P CAIXA'!E662</f>
        <v>0</v>
      </c>
      <c r="W663" s="173" t="n">
        <f aca="false">F663</f>
        <v>0</v>
      </c>
      <c r="X663" s="649"/>
      <c r="Y663" s="649"/>
      <c r="Z663" s="650"/>
      <c r="AB663" s="88"/>
      <c r="AC663" s="157" t="n">
        <f aca="false">IF(B663=0,AC662,IF(ISNONTEXT(B663)=TRUE(),INT(B663),INT(LEFT(B663,FIND(".",B663)-1))))</f>
        <v>3</v>
      </c>
      <c r="AD663" s="157" t="str">
        <f aca="false">IF(AD664=1,1,IF(B663&lt;&gt;0,1,IF(C663&lt;&gt;0,1,IF(D663&lt;&gt;0,1,IF(E663&lt;&gt;0,1,"")))))</f>
        <v/>
      </c>
      <c r="AE663" s="157" t="str">
        <f aca="false">IF(AC663=0," ",IF(AC663&lt;&gt;AC662,AC663," "))</f>
        <v> </v>
      </c>
      <c r="AF663" s="88"/>
      <c r="AG663" s="75" t="e">
        <f aca="false">IF(AC663&lt;&gt;AE663,(IF(N663=0,G663*(INFORMAÇÕES!$Q$69/INFORMAÇÕES!$Q$72),IF(N663="R",G663,0))),0)</f>
        <v>#DIV/0!</v>
      </c>
      <c r="AH663" s="75" t="e">
        <f aca="false">IF(AC663&lt;&gt;AE663,(IF(N663=0,G663*(INFORMAÇÕES!$Q$70/INFORMAÇÕES!$Q$72),IF(N663="C",G663,0))),0)</f>
        <v>#DIV/0!</v>
      </c>
      <c r="AI663" s="75" t="n">
        <f aca="false">IF(AC663&lt;&gt;AE663,(IF(N663=0,G663*INFORMAÇÕES!$U$115,IF(N663="CF",G663,0))),0)</f>
        <v>0</v>
      </c>
      <c r="AJ663" s="75" t="n">
        <f aca="false">IF(AC663&lt;&gt;AE663,(IF(N663=0,G663*INFORMAÇÕES!$U$116,IF(N663="O",G663,0))),0)</f>
        <v>0</v>
      </c>
      <c r="AK663" s="75" t="n">
        <f aca="false">IF(E663&lt;&gt;0,G663,0)</f>
        <v>0</v>
      </c>
      <c r="AL663" s="75" t="n">
        <f aca="false">IF(AC663&lt;&gt;AE663,(IF(N663=0,J663*(INFORMAÇÕES!$Q$89/INFORMAÇÕES!$Q$92),IF(N663="R",J663,0))),0)</f>
        <v>0</v>
      </c>
      <c r="AM663" s="75" t="n">
        <f aca="false">IF(AC663&lt;&gt;AE663,(IF(N663=0,J663*(INFORMAÇÕES!$Q$90/INFORMAÇÕES!$Q$92),IF(N663="C",J663,0))),0)</f>
        <v>0</v>
      </c>
      <c r="AN663" s="75" t="n">
        <f aca="false">IF(AC663&lt;&gt;AE663,(IF(N663="",J663*INFORMAÇÕES!$U$115,IF(N663="CF",J663,0))),0)</f>
        <v>0</v>
      </c>
      <c r="AO663" s="75" t="n">
        <f aca="false">IF(AC663&lt;&gt;AE663,(IF(N663="",J663*INFORMAÇÕES!$U$116,IF(N663="O",J663,0))),0)</f>
        <v>0</v>
      </c>
      <c r="AP663" s="75" t="n">
        <f aca="false">IF(H663&lt;&gt;0,J663,0)</f>
        <v>0</v>
      </c>
      <c r="AQ663" s="75" t="n">
        <f aca="false">IF(K663&lt;&gt;0,L663,0)</f>
        <v>0</v>
      </c>
    </row>
    <row r="664" s="174" customFormat="true" ht="14.25" hidden="false" customHeight="false" outlineLevel="0" collapsed="false">
      <c r="A664" s="159" t="n">
        <v>652</v>
      </c>
      <c r="B664" s="160" t="n">
        <f aca="false">R664</f>
        <v>0</v>
      </c>
      <c r="C664" s="161" t="n">
        <f aca="false">T664</f>
        <v>0</v>
      </c>
      <c r="D664" s="162" t="n">
        <f aca="false">U664</f>
        <v>0</v>
      </c>
      <c r="E664" s="163" t="n">
        <f aca="false">'ORÇ.GLOBAL P CAIXA'!E663</f>
        <v>0</v>
      </c>
      <c r="F664" s="163" t="n">
        <f aca="false">IF('ORÇ.GLOBAL EMPRESA'!G663&gt;0,'ORÇ.GLOBAL EMPRESA'!G663,'ORÇ.GLOBAL P CAIXA'!F663)</f>
        <v>0</v>
      </c>
      <c r="G664" s="163" t="n">
        <f aca="false">IF(E664&lt;&gt;0,ROUND(E664*F664,2),IF(AK664=0,(SUMIF($AC$13:$AC$1012,B664,$AK$13:$AK$1012)),AK664))</f>
        <v>0</v>
      </c>
      <c r="H664" s="163" t="n">
        <f aca="false">V664</f>
        <v>0</v>
      </c>
      <c r="I664" s="163" t="n">
        <f aca="false">W664</f>
        <v>0</v>
      </c>
      <c r="J664" s="163" t="n">
        <f aca="false">IF(H664&lt;&gt;0,ROUND(H664*I664,2),IF(AP664=0,(SUMIF($AC$13:$AC$1012,B664,$AP$13:$AP$1012)),AP664))</f>
        <v>0</v>
      </c>
      <c r="K664" s="163" t="n">
        <f aca="false">H664-E664</f>
        <v>0</v>
      </c>
      <c r="L664" s="163" t="n">
        <f aca="false">J664-G664</f>
        <v>0</v>
      </c>
      <c r="M664" s="645" t="str">
        <f aca="false">IF('ORÇ.GLOBAL P CAIXA'!H663&gt;0,'ORÇ.GLOBAL P CAIXA'!H663,"")</f>
        <v/>
      </c>
      <c r="N664" s="646" t="n">
        <f aca="false">'ORÇ.GLOBAL P CAIXA'!I663</f>
        <v>0</v>
      </c>
      <c r="O664" s="166" t="str">
        <f aca="false">S664</f>
        <v/>
      </c>
      <c r="P664" s="167"/>
      <c r="Q664" s="168" t="str">
        <f aca="false">IF(B664&gt;0,"ok","ocultar")</f>
        <v>ocultar</v>
      </c>
      <c r="R664" s="647" t="n">
        <f aca="false">'ORÇ.GLOBAL P CAIXA'!B663</f>
        <v>0</v>
      </c>
      <c r="S664" s="170" t="str">
        <f aca="false">IF('ORÇ.GLOBAL P CAIXA'!N663&lt;&gt;0,'ORÇ.GLOBAL P CAIXA'!N663,"")</f>
        <v/>
      </c>
      <c r="T664" s="648" t="n">
        <f aca="false">'ORÇ.GLOBAL P CAIXA'!O663</f>
        <v>0</v>
      </c>
      <c r="U664" s="172" t="n">
        <f aca="false">'ORÇ.GLOBAL P CAIXA'!P663</f>
        <v>0</v>
      </c>
      <c r="V664" s="173" t="n">
        <f aca="false">'ORÇ.GLOBAL P CAIXA'!E663</f>
        <v>0</v>
      </c>
      <c r="W664" s="173" t="n">
        <f aca="false">F664</f>
        <v>0</v>
      </c>
      <c r="X664" s="649"/>
      <c r="Y664" s="649"/>
      <c r="Z664" s="650"/>
      <c r="AB664" s="88"/>
      <c r="AC664" s="157" t="n">
        <f aca="false">IF(B664=0,AC663,IF(ISNONTEXT(B664)=TRUE(),INT(B664),INT(LEFT(B664,FIND(".",B664)-1))))</f>
        <v>3</v>
      </c>
      <c r="AD664" s="157" t="str">
        <f aca="false">IF(AD665=1,1,IF(B664&lt;&gt;0,1,IF(C664&lt;&gt;0,1,IF(D664&lt;&gt;0,1,IF(E664&lt;&gt;0,1,"")))))</f>
        <v/>
      </c>
      <c r="AE664" s="157" t="str">
        <f aca="false">IF(AC664=0," ",IF(AC664&lt;&gt;AC663,AC664," "))</f>
        <v> </v>
      </c>
      <c r="AF664" s="88"/>
      <c r="AG664" s="75" t="e">
        <f aca="false">IF(AC664&lt;&gt;AE664,(IF(N664=0,G664*(INFORMAÇÕES!$Q$69/INFORMAÇÕES!$Q$72),IF(N664="R",G664,0))),0)</f>
        <v>#DIV/0!</v>
      </c>
      <c r="AH664" s="75" t="e">
        <f aca="false">IF(AC664&lt;&gt;AE664,(IF(N664=0,G664*(INFORMAÇÕES!$Q$70/INFORMAÇÕES!$Q$72),IF(N664="C",G664,0))),0)</f>
        <v>#DIV/0!</v>
      </c>
      <c r="AI664" s="75" t="n">
        <f aca="false">IF(AC664&lt;&gt;AE664,(IF(N664=0,G664*INFORMAÇÕES!$U$115,IF(N664="CF",G664,0))),0)</f>
        <v>0</v>
      </c>
      <c r="AJ664" s="75" t="n">
        <f aca="false">IF(AC664&lt;&gt;AE664,(IF(N664=0,G664*INFORMAÇÕES!$U$116,IF(N664="O",G664,0))),0)</f>
        <v>0</v>
      </c>
      <c r="AK664" s="75" t="n">
        <f aca="false">IF(E664&lt;&gt;0,G664,0)</f>
        <v>0</v>
      </c>
      <c r="AL664" s="75" t="n">
        <f aca="false">IF(AC664&lt;&gt;AE664,(IF(N664=0,J664*(INFORMAÇÕES!$Q$89/INFORMAÇÕES!$Q$92),IF(N664="R",J664,0))),0)</f>
        <v>0</v>
      </c>
      <c r="AM664" s="75" t="n">
        <f aca="false">IF(AC664&lt;&gt;AE664,(IF(N664=0,J664*(INFORMAÇÕES!$Q$90/INFORMAÇÕES!$Q$92),IF(N664="C",J664,0))),0)</f>
        <v>0</v>
      </c>
      <c r="AN664" s="75" t="n">
        <f aca="false">IF(AC664&lt;&gt;AE664,(IF(N664="",J664*INFORMAÇÕES!$U$115,IF(N664="CF",J664,0))),0)</f>
        <v>0</v>
      </c>
      <c r="AO664" s="75" t="n">
        <f aca="false">IF(AC664&lt;&gt;AE664,(IF(N664="",J664*INFORMAÇÕES!$U$116,IF(N664="O",J664,0))),0)</f>
        <v>0</v>
      </c>
      <c r="AP664" s="75" t="n">
        <f aca="false">IF(H664&lt;&gt;0,J664,0)</f>
        <v>0</v>
      </c>
      <c r="AQ664" s="75" t="n">
        <f aca="false">IF(K664&lt;&gt;0,L664,0)</f>
        <v>0</v>
      </c>
    </row>
    <row r="665" s="174" customFormat="true" ht="14.25" hidden="false" customHeight="false" outlineLevel="0" collapsed="false">
      <c r="A665" s="159" t="n">
        <v>653</v>
      </c>
      <c r="B665" s="160" t="n">
        <f aca="false">R665</f>
        <v>0</v>
      </c>
      <c r="C665" s="161" t="n">
        <f aca="false">T665</f>
        <v>0</v>
      </c>
      <c r="D665" s="162" t="n">
        <f aca="false">U665</f>
        <v>0</v>
      </c>
      <c r="E665" s="163" t="n">
        <f aca="false">'ORÇ.GLOBAL P CAIXA'!E664</f>
        <v>0</v>
      </c>
      <c r="F665" s="163" t="n">
        <f aca="false">IF('ORÇ.GLOBAL EMPRESA'!G664&gt;0,'ORÇ.GLOBAL EMPRESA'!G664,'ORÇ.GLOBAL P CAIXA'!F664)</f>
        <v>0</v>
      </c>
      <c r="G665" s="163" t="n">
        <f aca="false">IF(E665&lt;&gt;0,ROUND(E665*F665,2),IF(AK665=0,(SUMIF($AC$13:$AC$1012,B665,$AK$13:$AK$1012)),AK665))</f>
        <v>0</v>
      </c>
      <c r="H665" s="163" t="n">
        <f aca="false">V665</f>
        <v>0</v>
      </c>
      <c r="I665" s="163" t="n">
        <f aca="false">W665</f>
        <v>0</v>
      </c>
      <c r="J665" s="163" t="n">
        <f aca="false">IF(H665&lt;&gt;0,ROUND(H665*I665,2),IF(AP665=0,(SUMIF($AC$13:$AC$1012,B665,$AP$13:$AP$1012)),AP665))</f>
        <v>0</v>
      </c>
      <c r="K665" s="163" t="n">
        <f aca="false">H665-E665</f>
        <v>0</v>
      </c>
      <c r="L665" s="163" t="n">
        <f aca="false">J665-G665</f>
        <v>0</v>
      </c>
      <c r="M665" s="645" t="str">
        <f aca="false">IF('ORÇ.GLOBAL P CAIXA'!H664&gt;0,'ORÇ.GLOBAL P CAIXA'!H664,"")</f>
        <v/>
      </c>
      <c r="N665" s="646" t="n">
        <f aca="false">'ORÇ.GLOBAL P CAIXA'!I664</f>
        <v>0</v>
      </c>
      <c r="O665" s="166" t="str">
        <f aca="false">S665</f>
        <v/>
      </c>
      <c r="P665" s="167"/>
      <c r="Q665" s="168" t="str">
        <f aca="false">IF(B665&gt;0,"ok","ocultar")</f>
        <v>ocultar</v>
      </c>
      <c r="R665" s="647" t="n">
        <f aca="false">'ORÇ.GLOBAL P CAIXA'!B664</f>
        <v>0</v>
      </c>
      <c r="S665" s="170" t="str">
        <f aca="false">IF('ORÇ.GLOBAL P CAIXA'!N664&lt;&gt;0,'ORÇ.GLOBAL P CAIXA'!N664,"")</f>
        <v/>
      </c>
      <c r="T665" s="648" t="n">
        <f aca="false">'ORÇ.GLOBAL P CAIXA'!O664</f>
        <v>0</v>
      </c>
      <c r="U665" s="172" t="n">
        <f aca="false">'ORÇ.GLOBAL P CAIXA'!P664</f>
        <v>0</v>
      </c>
      <c r="V665" s="173" t="n">
        <f aca="false">'ORÇ.GLOBAL P CAIXA'!E664</f>
        <v>0</v>
      </c>
      <c r="W665" s="173" t="n">
        <f aca="false">F665</f>
        <v>0</v>
      </c>
      <c r="X665" s="649"/>
      <c r="Y665" s="649"/>
      <c r="Z665" s="650"/>
      <c r="AB665" s="88"/>
      <c r="AC665" s="157" t="n">
        <f aca="false">IF(B665=0,AC664,IF(ISNONTEXT(B665)=TRUE(),INT(B665),INT(LEFT(B665,FIND(".",B665)-1))))</f>
        <v>3</v>
      </c>
      <c r="AD665" s="157" t="str">
        <f aca="false">IF(AD666=1,1,IF(B665&lt;&gt;0,1,IF(C665&lt;&gt;0,1,IF(D665&lt;&gt;0,1,IF(E665&lt;&gt;0,1,"")))))</f>
        <v/>
      </c>
      <c r="AE665" s="157" t="str">
        <f aca="false">IF(AC665=0," ",IF(AC665&lt;&gt;AC664,AC665," "))</f>
        <v> </v>
      </c>
      <c r="AF665" s="88"/>
      <c r="AG665" s="75" t="e">
        <f aca="false">IF(AC665&lt;&gt;AE665,(IF(N665=0,G665*(INFORMAÇÕES!$Q$69/INFORMAÇÕES!$Q$72),IF(N665="R",G665,0))),0)</f>
        <v>#DIV/0!</v>
      </c>
      <c r="AH665" s="75" t="e">
        <f aca="false">IF(AC665&lt;&gt;AE665,(IF(N665=0,G665*(INFORMAÇÕES!$Q$70/INFORMAÇÕES!$Q$72),IF(N665="C",G665,0))),0)</f>
        <v>#DIV/0!</v>
      </c>
      <c r="AI665" s="75" t="n">
        <f aca="false">IF(AC665&lt;&gt;AE665,(IF(N665=0,G665*INFORMAÇÕES!$U$115,IF(N665="CF",G665,0))),0)</f>
        <v>0</v>
      </c>
      <c r="AJ665" s="75" t="n">
        <f aca="false">IF(AC665&lt;&gt;AE665,(IF(N665=0,G665*INFORMAÇÕES!$U$116,IF(N665="O",G665,0))),0)</f>
        <v>0</v>
      </c>
      <c r="AK665" s="75" t="n">
        <f aca="false">IF(E665&lt;&gt;0,G665,0)</f>
        <v>0</v>
      </c>
      <c r="AL665" s="75" t="n">
        <f aca="false">IF(AC665&lt;&gt;AE665,(IF(N665=0,J665*(INFORMAÇÕES!$Q$89/INFORMAÇÕES!$Q$92),IF(N665="R",J665,0))),0)</f>
        <v>0</v>
      </c>
      <c r="AM665" s="75" t="n">
        <f aca="false">IF(AC665&lt;&gt;AE665,(IF(N665=0,J665*(INFORMAÇÕES!$Q$90/INFORMAÇÕES!$Q$92),IF(N665="C",J665,0))),0)</f>
        <v>0</v>
      </c>
      <c r="AN665" s="75" t="n">
        <f aca="false">IF(AC665&lt;&gt;AE665,(IF(N665="",J665*INFORMAÇÕES!$U$115,IF(N665="CF",J665,0))),0)</f>
        <v>0</v>
      </c>
      <c r="AO665" s="75" t="n">
        <f aca="false">IF(AC665&lt;&gt;AE665,(IF(N665="",J665*INFORMAÇÕES!$U$116,IF(N665="O",J665,0))),0)</f>
        <v>0</v>
      </c>
      <c r="AP665" s="75" t="n">
        <f aca="false">IF(H665&lt;&gt;0,J665,0)</f>
        <v>0</v>
      </c>
      <c r="AQ665" s="75" t="n">
        <f aca="false">IF(K665&lt;&gt;0,L665,0)</f>
        <v>0</v>
      </c>
    </row>
    <row r="666" s="174" customFormat="true" ht="14.25" hidden="false" customHeight="false" outlineLevel="0" collapsed="false">
      <c r="A666" s="159" t="n">
        <v>654</v>
      </c>
      <c r="B666" s="160" t="n">
        <f aca="false">R666</f>
        <v>0</v>
      </c>
      <c r="C666" s="161" t="n">
        <f aca="false">T666</f>
        <v>0</v>
      </c>
      <c r="D666" s="162" t="n">
        <f aca="false">U666</f>
        <v>0</v>
      </c>
      <c r="E666" s="163" t="n">
        <f aca="false">'ORÇ.GLOBAL P CAIXA'!E665</f>
        <v>0</v>
      </c>
      <c r="F666" s="163" t="n">
        <f aca="false">IF('ORÇ.GLOBAL EMPRESA'!G665&gt;0,'ORÇ.GLOBAL EMPRESA'!G665,'ORÇ.GLOBAL P CAIXA'!F665)</f>
        <v>0</v>
      </c>
      <c r="G666" s="163" t="n">
        <f aca="false">IF(E666&lt;&gt;0,ROUND(E666*F666,2),IF(AK666=0,(SUMIF($AC$13:$AC$1012,B666,$AK$13:$AK$1012)),AK666))</f>
        <v>0</v>
      </c>
      <c r="H666" s="163" t="n">
        <f aca="false">V666</f>
        <v>0</v>
      </c>
      <c r="I666" s="163" t="n">
        <f aca="false">W666</f>
        <v>0</v>
      </c>
      <c r="J666" s="163" t="n">
        <f aca="false">IF(H666&lt;&gt;0,ROUND(H666*I666,2),IF(AP666=0,(SUMIF($AC$13:$AC$1012,B666,$AP$13:$AP$1012)),AP666))</f>
        <v>0</v>
      </c>
      <c r="K666" s="163" t="n">
        <f aca="false">H666-E666</f>
        <v>0</v>
      </c>
      <c r="L666" s="163" t="n">
        <f aca="false">J666-G666</f>
        <v>0</v>
      </c>
      <c r="M666" s="645" t="str">
        <f aca="false">IF('ORÇ.GLOBAL P CAIXA'!H665&gt;0,'ORÇ.GLOBAL P CAIXA'!H665,"")</f>
        <v/>
      </c>
      <c r="N666" s="646" t="n">
        <f aca="false">'ORÇ.GLOBAL P CAIXA'!I665</f>
        <v>0</v>
      </c>
      <c r="O666" s="166" t="str">
        <f aca="false">S666</f>
        <v/>
      </c>
      <c r="P666" s="167"/>
      <c r="Q666" s="168" t="str">
        <f aca="false">IF(B666&gt;0,"ok","ocultar")</f>
        <v>ocultar</v>
      </c>
      <c r="R666" s="647" t="n">
        <f aca="false">'ORÇ.GLOBAL P CAIXA'!B665</f>
        <v>0</v>
      </c>
      <c r="S666" s="170" t="str">
        <f aca="false">IF('ORÇ.GLOBAL P CAIXA'!N665&lt;&gt;0,'ORÇ.GLOBAL P CAIXA'!N665,"")</f>
        <v/>
      </c>
      <c r="T666" s="648" t="n">
        <f aca="false">'ORÇ.GLOBAL P CAIXA'!O665</f>
        <v>0</v>
      </c>
      <c r="U666" s="172" t="n">
        <f aca="false">'ORÇ.GLOBAL P CAIXA'!P665</f>
        <v>0</v>
      </c>
      <c r="V666" s="173" t="n">
        <f aca="false">'ORÇ.GLOBAL P CAIXA'!E665</f>
        <v>0</v>
      </c>
      <c r="W666" s="173" t="n">
        <f aca="false">F666</f>
        <v>0</v>
      </c>
      <c r="X666" s="649"/>
      <c r="Y666" s="649"/>
      <c r="Z666" s="650"/>
      <c r="AB666" s="88"/>
      <c r="AC666" s="157" t="n">
        <f aca="false">IF(B666=0,AC665,IF(ISNONTEXT(B666)=TRUE(),INT(B666),INT(LEFT(B666,FIND(".",B666)-1))))</f>
        <v>3</v>
      </c>
      <c r="AD666" s="157" t="str">
        <f aca="false">IF(AD667=1,1,IF(B666&lt;&gt;0,1,IF(C666&lt;&gt;0,1,IF(D666&lt;&gt;0,1,IF(E666&lt;&gt;0,1,"")))))</f>
        <v/>
      </c>
      <c r="AE666" s="157" t="str">
        <f aca="false">IF(AC666=0," ",IF(AC666&lt;&gt;AC665,AC666," "))</f>
        <v> </v>
      </c>
      <c r="AF666" s="88"/>
      <c r="AG666" s="75" t="e">
        <f aca="false">IF(AC666&lt;&gt;AE666,(IF(N666=0,G666*(INFORMAÇÕES!$Q$69/INFORMAÇÕES!$Q$72),IF(N666="R",G666,0))),0)</f>
        <v>#DIV/0!</v>
      </c>
      <c r="AH666" s="75" t="e">
        <f aca="false">IF(AC666&lt;&gt;AE666,(IF(N666=0,G666*(INFORMAÇÕES!$Q$70/INFORMAÇÕES!$Q$72),IF(N666="C",G666,0))),0)</f>
        <v>#DIV/0!</v>
      </c>
      <c r="AI666" s="75" t="n">
        <f aca="false">IF(AC666&lt;&gt;AE666,(IF(N666=0,G666*INFORMAÇÕES!$U$115,IF(N666="CF",G666,0))),0)</f>
        <v>0</v>
      </c>
      <c r="AJ666" s="75" t="n">
        <f aca="false">IF(AC666&lt;&gt;AE666,(IF(N666=0,G666*INFORMAÇÕES!$U$116,IF(N666="O",G666,0))),0)</f>
        <v>0</v>
      </c>
      <c r="AK666" s="75" t="n">
        <f aca="false">IF(E666&lt;&gt;0,G666,0)</f>
        <v>0</v>
      </c>
      <c r="AL666" s="75" t="n">
        <f aca="false">IF(AC666&lt;&gt;AE666,(IF(N666=0,J666*(INFORMAÇÕES!$Q$89/INFORMAÇÕES!$Q$92),IF(N666="R",J666,0))),0)</f>
        <v>0</v>
      </c>
      <c r="AM666" s="75" t="n">
        <f aca="false">IF(AC666&lt;&gt;AE666,(IF(N666=0,J666*(INFORMAÇÕES!$Q$90/INFORMAÇÕES!$Q$92),IF(N666="C",J666,0))),0)</f>
        <v>0</v>
      </c>
      <c r="AN666" s="75" t="n">
        <f aca="false">IF(AC666&lt;&gt;AE666,(IF(N666="",J666*INFORMAÇÕES!$U$115,IF(N666="CF",J666,0))),0)</f>
        <v>0</v>
      </c>
      <c r="AO666" s="75" t="n">
        <f aca="false">IF(AC666&lt;&gt;AE666,(IF(N666="",J666*INFORMAÇÕES!$U$116,IF(N666="O",J666,0))),0)</f>
        <v>0</v>
      </c>
      <c r="AP666" s="75" t="n">
        <f aca="false">IF(H666&lt;&gt;0,J666,0)</f>
        <v>0</v>
      </c>
      <c r="AQ666" s="75" t="n">
        <f aca="false">IF(K666&lt;&gt;0,L666,0)</f>
        <v>0</v>
      </c>
    </row>
    <row r="667" s="174" customFormat="true" ht="14.25" hidden="false" customHeight="false" outlineLevel="0" collapsed="false">
      <c r="A667" s="159" t="n">
        <v>655</v>
      </c>
      <c r="B667" s="160" t="n">
        <f aca="false">R667</f>
        <v>0</v>
      </c>
      <c r="C667" s="161" t="n">
        <f aca="false">T667</f>
        <v>0</v>
      </c>
      <c r="D667" s="162" t="n">
        <f aca="false">U667</f>
        <v>0</v>
      </c>
      <c r="E667" s="163" t="n">
        <f aca="false">'ORÇ.GLOBAL P CAIXA'!E666</f>
        <v>0</v>
      </c>
      <c r="F667" s="163" t="n">
        <f aca="false">IF('ORÇ.GLOBAL EMPRESA'!G666&gt;0,'ORÇ.GLOBAL EMPRESA'!G666,'ORÇ.GLOBAL P CAIXA'!F666)</f>
        <v>0</v>
      </c>
      <c r="G667" s="163" t="n">
        <f aca="false">IF(E667&lt;&gt;0,ROUND(E667*F667,2),IF(AK667=0,(SUMIF($AC$13:$AC$1012,B667,$AK$13:$AK$1012)),AK667))</f>
        <v>0</v>
      </c>
      <c r="H667" s="163" t="n">
        <f aca="false">V667</f>
        <v>0</v>
      </c>
      <c r="I667" s="163" t="n">
        <f aca="false">W667</f>
        <v>0</v>
      </c>
      <c r="J667" s="163" t="n">
        <f aca="false">IF(H667&lt;&gt;0,ROUND(H667*I667,2),IF(AP667=0,(SUMIF($AC$13:$AC$1012,B667,$AP$13:$AP$1012)),AP667))</f>
        <v>0</v>
      </c>
      <c r="K667" s="163" t="n">
        <f aca="false">H667-E667</f>
        <v>0</v>
      </c>
      <c r="L667" s="163" t="n">
        <f aca="false">J667-G667</f>
        <v>0</v>
      </c>
      <c r="M667" s="645" t="str">
        <f aca="false">IF('ORÇ.GLOBAL P CAIXA'!H666&gt;0,'ORÇ.GLOBAL P CAIXA'!H666,"")</f>
        <v/>
      </c>
      <c r="N667" s="646" t="n">
        <f aca="false">'ORÇ.GLOBAL P CAIXA'!I666</f>
        <v>0</v>
      </c>
      <c r="O667" s="166" t="str">
        <f aca="false">S667</f>
        <v/>
      </c>
      <c r="P667" s="167"/>
      <c r="Q667" s="168" t="str">
        <f aca="false">IF(B667&gt;0,"ok","ocultar")</f>
        <v>ocultar</v>
      </c>
      <c r="R667" s="647" t="n">
        <f aca="false">'ORÇ.GLOBAL P CAIXA'!B666</f>
        <v>0</v>
      </c>
      <c r="S667" s="170" t="str">
        <f aca="false">IF('ORÇ.GLOBAL P CAIXA'!N666&lt;&gt;0,'ORÇ.GLOBAL P CAIXA'!N666,"")</f>
        <v/>
      </c>
      <c r="T667" s="648" t="n">
        <f aca="false">'ORÇ.GLOBAL P CAIXA'!O666</f>
        <v>0</v>
      </c>
      <c r="U667" s="172" t="n">
        <f aca="false">'ORÇ.GLOBAL P CAIXA'!P666</f>
        <v>0</v>
      </c>
      <c r="V667" s="173" t="n">
        <f aca="false">'ORÇ.GLOBAL P CAIXA'!E666</f>
        <v>0</v>
      </c>
      <c r="W667" s="173" t="n">
        <f aca="false">F667</f>
        <v>0</v>
      </c>
      <c r="X667" s="649"/>
      <c r="Y667" s="649"/>
      <c r="Z667" s="650"/>
      <c r="AB667" s="88"/>
      <c r="AC667" s="157" t="n">
        <f aca="false">IF(B667=0,AC666,IF(ISNONTEXT(B667)=TRUE(),INT(B667),INT(LEFT(B667,FIND(".",B667)-1))))</f>
        <v>3</v>
      </c>
      <c r="AD667" s="157" t="str">
        <f aca="false">IF(AD668=1,1,IF(B667&lt;&gt;0,1,IF(C667&lt;&gt;0,1,IF(D667&lt;&gt;0,1,IF(E667&lt;&gt;0,1,"")))))</f>
        <v/>
      </c>
      <c r="AE667" s="157" t="str">
        <f aca="false">IF(AC667=0," ",IF(AC667&lt;&gt;AC666,AC667," "))</f>
        <v> </v>
      </c>
      <c r="AF667" s="88"/>
      <c r="AG667" s="75" t="e">
        <f aca="false">IF(AC667&lt;&gt;AE667,(IF(N667=0,G667*(INFORMAÇÕES!$Q$69/INFORMAÇÕES!$Q$72),IF(N667="R",G667,0))),0)</f>
        <v>#DIV/0!</v>
      </c>
      <c r="AH667" s="75" t="e">
        <f aca="false">IF(AC667&lt;&gt;AE667,(IF(N667=0,G667*(INFORMAÇÕES!$Q$70/INFORMAÇÕES!$Q$72),IF(N667="C",G667,0))),0)</f>
        <v>#DIV/0!</v>
      </c>
      <c r="AI667" s="75" t="n">
        <f aca="false">IF(AC667&lt;&gt;AE667,(IF(N667=0,G667*INFORMAÇÕES!$U$115,IF(N667="CF",G667,0))),0)</f>
        <v>0</v>
      </c>
      <c r="AJ667" s="75" t="n">
        <f aca="false">IF(AC667&lt;&gt;AE667,(IF(N667=0,G667*INFORMAÇÕES!$U$116,IF(N667="O",G667,0))),0)</f>
        <v>0</v>
      </c>
      <c r="AK667" s="75" t="n">
        <f aca="false">IF(E667&lt;&gt;0,G667,0)</f>
        <v>0</v>
      </c>
      <c r="AL667" s="75" t="n">
        <f aca="false">IF(AC667&lt;&gt;AE667,(IF(N667=0,J667*(INFORMAÇÕES!$Q$89/INFORMAÇÕES!$Q$92),IF(N667="R",J667,0))),0)</f>
        <v>0</v>
      </c>
      <c r="AM667" s="75" t="n">
        <f aca="false">IF(AC667&lt;&gt;AE667,(IF(N667=0,J667*(INFORMAÇÕES!$Q$90/INFORMAÇÕES!$Q$92),IF(N667="C",J667,0))),0)</f>
        <v>0</v>
      </c>
      <c r="AN667" s="75" t="n">
        <f aca="false">IF(AC667&lt;&gt;AE667,(IF(N667="",J667*INFORMAÇÕES!$U$115,IF(N667="CF",J667,0))),0)</f>
        <v>0</v>
      </c>
      <c r="AO667" s="75" t="n">
        <f aca="false">IF(AC667&lt;&gt;AE667,(IF(N667="",J667*INFORMAÇÕES!$U$116,IF(N667="O",J667,0))),0)</f>
        <v>0</v>
      </c>
      <c r="AP667" s="75" t="n">
        <f aca="false">IF(H667&lt;&gt;0,J667,0)</f>
        <v>0</v>
      </c>
      <c r="AQ667" s="75" t="n">
        <f aca="false">IF(K667&lt;&gt;0,L667,0)</f>
        <v>0</v>
      </c>
    </row>
    <row r="668" s="174" customFormat="true" ht="14.25" hidden="false" customHeight="false" outlineLevel="0" collapsed="false">
      <c r="A668" s="159" t="n">
        <v>656</v>
      </c>
      <c r="B668" s="160" t="n">
        <f aca="false">R668</f>
        <v>0</v>
      </c>
      <c r="C668" s="161" t="n">
        <f aca="false">T668</f>
        <v>0</v>
      </c>
      <c r="D668" s="162" t="n">
        <f aca="false">U668</f>
        <v>0</v>
      </c>
      <c r="E668" s="163" t="n">
        <f aca="false">'ORÇ.GLOBAL P CAIXA'!E667</f>
        <v>0</v>
      </c>
      <c r="F668" s="163" t="n">
        <f aca="false">IF('ORÇ.GLOBAL EMPRESA'!G667&gt;0,'ORÇ.GLOBAL EMPRESA'!G667,'ORÇ.GLOBAL P CAIXA'!F667)</f>
        <v>0</v>
      </c>
      <c r="G668" s="163" t="n">
        <f aca="false">IF(E668&lt;&gt;0,ROUND(E668*F668,2),IF(AK668=0,(SUMIF($AC$13:$AC$1012,B668,$AK$13:$AK$1012)),AK668))</f>
        <v>0</v>
      </c>
      <c r="H668" s="163" t="n">
        <f aca="false">V668</f>
        <v>0</v>
      </c>
      <c r="I668" s="163" t="n">
        <f aca="false">W668</f>
        <v>0</v>
      </c>
      <c r="J668" s="163" t="n">
        <f aca="false">IF(H668&lt;&gt;0,ROUND(H668*I668,2),IF(AP668=0,(SUMIF($AC$13:$AC$1012,B668,$AP$13:$AP$1012)),AP668))</f>
        <v>0</v>
      </c>
      <c r="K668" s="163" t="n">
        <f aca="false">H668-E668</f>
        <v>0</v>
      </c>
      <c r="L668" s="163" t="n">
        <f aca="false">J668-G668</f>
        <v>0</v>
      </c>
      <c r="M668" s="645" t="str">
        <f aca="false">IF('ORÇ.GLOBAL P CAIXA'!H667&gt;0,'ORÇ.GLOBAL P CAIXA'!H667,"")</f>
        <v/>
      </c>
      <c r="N668" s="646" t="n">
        <f aca="false">'ORÇ.GLOBAL P CAIXA'!I667</f>
        <v>0</v>
      </c>
      <c r="O668" s="166" t="str">
        <f aca="false">S668</f>
        <v/>
      </c>
      <c r="P668" s="167"/>
      <c r="Q668" s="168" t="str">
        <f aca="false">IF(B668&gt;0,"ok","ocultar")</f>
        <v>ocultar</v>
      </c>
      <c r="R668" s="647" t="n">
        <f aca="false">'ORÇ.GLOBAL P CAIXA'!B667</f>
        <v>0</v>
      </c>
      <c r="S668" s="170" t="str">
        <f aca="false">IF('ORÇ.GLOBAL P CAIXA'!N667&lt;&gt;0,'ORÇ.GLOBAL P CAIXA'!N667,"")</f>
        <v/>
      </c>
      <c r="T668" s="648" t="n">
        <f aca="false">'ORÇ.GLOBAL P CAIXA'!O667</f>
        <v>0</v>
      </c>
      <c r="U668" s="172" t="n">
        <f aca="false">'ORÇ.GLOBAL P CAIXA'!P667</f>
        <v>0</v>
      </c>
      <c r="V668" s="173" t="n">
        <f aca="false">'ORÇ.GLOBAL P CAIXA'!E667</f>
        <v>0</v>
      </c>
      <c r="W668" s="173" t="n">
        <f aca="false">F668</f>
        <v>0</v>
      </c>
      <c r="X668" s="649"/>
      <c r="Y668" s="649"/>
      <c r="Z668" s="650"/>
      <c r="AB668" s="88"/>
      <c r="AC668" s="157" t="n">
        <f aca="false">IF(B668=0,AC667,IF(ISNONTEXT(B668)=TRUE(),INT(B668),INT(LEFT(B668,FIND(".",B668)-1))))</f>
        <v>3</v>
      </c>
      <c r="AD668" s="157" t="str">
        <f aca="false">IF(AD669=1,1,IF(B668&lt;&gt;0,1,IF(C668&lt;&gt;0,1,IF(D668&lt;&gt;0,1,IF(E668&lt;&gt;0,1,"")))))</f>
        <v/>
      </c>
      <c r="AE668" s="157" t="str">
        <f aca="false">IF(AC668=0," ",IF(AC668&lt;&gt;AC667,AC668," "))</f>
        <v> </v>
      </c>
      <c r="AF668" s="88"/>
      <c r="AG668" s="75" t="e">
        <f aca="false">IF(AC668&lt;&gt;AE668,(IF(N668=0,G668*(INFORMAÇÕES!$Q$69/INFORMAÇÕES!$Q$72),IF(N668="R",G668,0))),0)</f>
        <v>#DIV/0!</v>
      </c>
      <c r="AH668" s="75" t="e">
        <f aca="false">IF(AC668&lt;&gt;AE668,(IF(N668=0,G668*(INFORMAÇÕES!$Q$70/INFORMAÇÕES!$Q$72),IF(N668="C",G668,0))),0)</f>
        <v>#DIV/0!</v>
      </c>
      <c r="AI668" s="75" t="n">
        <f aca="false">IF(AC668&lt;&gt;AE668,(IF(N668=0,G668*INFORMAÇÕES!$U$115,IF(N668="CF",G668,0))),0)</f>
        <v>0</v>
      </c>
      <c r="AJ668" s="75" t="n">
        <f aca="false">IF(AC668&lt;&gt;AE668,(IF(N668=0,G668*INFORMAÇÕES!$U$116,IF(N668="O",G668,0))),0)</f>
        <v>0</v>
      </c>
      <c r="AK668" s="75" t="n">
        <f aca="false">IF(E668&lt;&gt;0,G668,0)</f>
        <v>0</v>
      </c>
      <c r="AL668" s="75" t="n">
        <f aca="false">IF(AC668&lt;&gt;AE668,(IF(N668=0,J668*(INFORMAÇÕES!$Q$89/INFORMAÇÕES!$Q$92),IF(N668="R",J668,0))),0)</f>
        <v>0</v>
      </c>
      <c r="AM668" s="75" t="n">
        <f aca="false">IF(AC668&lt;&gt;AE668,(IF(N668=0,J668*(INFORMAÇÕES!$Q$90/INFORMAÇÕES!$Q$92),IF(N668="C",J668,0))),0)</f>
        <v>0</v>
      </c>
      <c r="AN668" s="75" t="n">
        <f aca="false">IF(AC668&lt;&gt;AE668,(IF(N668="",J668*INFORMAÇÕES!$U$115,IF(N668="CF",J668,0))),0)</f>
        <v>0</v>
      </c>
      <c r="AO668" s="75" t="n">
        <f aca="false">IF(AC668&lt;&gt;AE668,(IF(N668="",J668*INFORMAÇÕES!$U$116,IF(N668="O",J668,0))),0)</f>
        <v>0</v>
      </c>
      <c r="AP668" s="75" t="n">
        <f aca="false">IF(H668&lt;&gt;0,J668,0)</f>
        <v>0</v>
      </c>
      <c r="AQ668" s="75" t="n">
        <f aca="false">IF(K668&lt;&gt;0,L668,0)</f>
        <v>0</v>
      </c>
    </row>
    <row r="669" s="174" customFormat="true" ht="14.25" hidden="false" customHeight="false" outlineLevel="0" collapsed="false">
      <c r="A669" s="159" t="n">
        <v>657</v>
      </c>
      <c r="B669" s="160" t="n">
        <f aca="false">R669</f>
        <v>0</v>
      </c>
      <c r="C669" s="161" t="n">
        <f aca="false">T669</f>
        <v>0</v>
      </c>
      <c r="D669" s="162" t="n">
        <f aca="false">U669</f>
        <v>0</v>
      </c>
      <c r="E669" s="163" t="n">
        <f aca="false">'ORÇ.GLOBAL P CAIXA'!E668</f>
        <v>0</v>
      </c>
      <c r="F669" s="163" t="n">
        <f aca="false">IF('ORÇ.GLOBAL EMPRESA'!G668&gt;0,'ORÇ.GLOBAL EMPRESA'!G668,'ORÇ.GLOBAL P CAIXA'!F668)</f>
        <v>0</v>
      </c>
      <c r="G669" s="163" t="n">
        <f aca="false">IF(E669&lt;&gt;0,ROUND(E669*F669,2),IF(AK669=0,(SUMIF($AC$13:$AC$1012,B669,$AK$13:$AK$1012)),AK669))</f>
        <v>0</v>
      </c>
      <c r="H669" s="163" t="n">
        <f aca="false">V669</f>
        <v>0</v>
      </c>
      <c r="I669" s="163" t="n">
        <f aca="false">W669</f>
        <v>0</v>
      </c>
      <c r="J669" s="163" t="n">
        <f aca="false">IF(H669&lt;&gt;0,ROUND(H669*I669,2),IF(AP669=0,(SUMIF($AC$13:$AC$1012,B669,$AP$13:$AP$1012)),AP669))</f>
        <v>0</v>
      </c>
      <c r="K669" s="163" t="n">
        <f aca="false">H669-E669</f>
        <v>0</v>
      </c>
      <c r="L669" s="163" t="n">
        <f aca="false">J669-G669</f>
        <v>0</v>
      </c>
      <c r="M669" s="645" t="str">
        <f aca="false">IF('ORÇ.GLOBAL P CAIXA'!H668&gt;0,'ORÇ.GLOBAL P CAIXA'!H668,"")</f>
        <v/>
      </c>
      <c r="N669" s="646" t="n">
        <f aca="false">'ORÇ.GLOBAL P CAIXA'!I668</f>
        <v>0</v>
      </c>
      <c r="O669" s="166" t="str">
        <f aca="false">S669</f>
        <v/>
      </c>
      <c r="P669" s="167"/>
      <c r="Q669" s="168" t="str">
        <f aca="false">IF(B669&gt;0,"ok","ocultar")</f>
        <v>ocultar</v>
      </c>
      <c r="R669" s="647" t="n">
        <f aca="false">'ORÇ.GLOBAL P CAIXA'!B668</f>
        <v>0</v>
      </c>
      <c r="S669" s="170" t="str">
        <f aca="false">IF('ORÇ.GLOBAL P CAIXA'!N668&lt;&gt;0,'ORÇ.GLOBAL P CAIXA'!N668,"")</f>
        <v/>
      </c>
      <c r="T669" s="648" t="n">
        <f aca="false">'ORÇ.GLOBAL P CAIXA'!O668</f>
        <v>0</v>
      </c>
      <c r="U669" s="172" t="n">
        <f aca="false">'ORÇ.GLOBAL P CAIXA'!P668</f>
        <v>0</v>
      </c>
      <c r="V669" s="173" t="n">
        <f aca="false">'ORÇ.GLOBAL P CAIXA'!E668</f>
        <v>0</v>
      </c>
      <c r="W669" s="173" t="n">
        <f aca="false">F669</f>
        <v>0</v>
      </c>
      <c r="X669" s="649"/>
      <c r="Y669" s="649"/>
      <c r="Z669" s="650"/>
      <c r="AB669" s="88"/>
      <c r="AC669" s="157" t="n">
        <f aca="false">IF(B669=0,AC668,IF(ISNONTEXT(B669)=TRUE(),INT(B669),INT(LEFT(B669,FIND(".",B669)-1))))</f>
        <v>3</v>
      </c>
      <c r="AD669" s="157" t="str">
        <f aca="false">IF(AD670=1,1,IF(B669&lt;&gt;0,1,IF(C669&lt;&gt;0,1,IF(D669&lt;&gt;0,1,IF(E669&lt;&gt;0,1,"")))))</f>
        <v/>
      </c>
      <c r="AE669" s="157" t="str">
        <f aca="false">IF(AC669=0," ",IF(AC669&lt;&gt;AC668,AC669," "))</f>
        <v> </v>
      </c>
      <c r="AF669" s="88"/>
      <c r="AG669" s="75" t="e">
        <f aca="false">IF(AC669&lt;&gt;AE669,(IF(N669=0,G669*(INFORMAÇÕES!$Q$69/INFORMAÇÕES!$Q$72),IF(N669="R",G669,0))),0)</f>
        <v>#DIV/0!</v>
      </c>
      <c r="AH669" s="75" t="e">
        <f aca="false">IF(AC669&lt;&gt;AE669,(IF(N669=0,G669*(INFORMAÇÕES!$Q$70/INFORMAÇÕES!$Q$72),IF(N669="C",G669,0))),0)</f>
        <v>#DIV/0!</v>
      </c>
      <c r="AI669" s="75" t="n">
        <f aca="false">IF(AC669&lt;&gt;AE669,(IF(N669=0,G669*INFORMAÇÕES!$U$115,IF(N669="CF",G669,0))),0)</f>
        <v>0</v>
      </c>
      <c r="AJ669" s="75" t="n">
        <f aca="false">IF(AC669&lt;&gt;AE669,(IF(N669=0,G669*INFORMAÇÕES!$U$116,IF(N669="O",G669,0))),0)</f>
        <v>0</v>
      </c>
      <c r="AK669" s="75" t="n">
        <f aca="false">IF(E669&lt;&gt;0,G669,0)</f>
        <v>0</v>
      </c>
      <c r="AL669" s="75" t="n">
        <f aca="false">IF(AC669&lt;&gt;AE669,(IF(N669=0,J669*(INFORMAÇÕES!$Q$89/INFORMAÇÕES!$Q$92),IF(N669="R",J669,0))),0)</f>
        <v>0</v>
      </c>
      <c r="AM669" s="75" t="n">
        <f aca="false">IF(AC669&lt;&gt;AE669,(IF(N669=0,J669*(INFORMAÇÕES!$Q$90/INFORMAÇÕES!$Q$92),IF(N669="C",J669,0))),0)</f>
        <v>0</v>
      </c>
      <c r="AN669" s="75" t="n">
        <f aca="false">IF(AC669&lt;&gt;AE669,(IF(N669="",J669*INFORMAÇÕES!$U$115,IF(N669="CF",J669,0))),0)</f>
        <v>0</v>
      </c>
      <c r="AO669" s="75" t="n">
        <f aca="false">IF(AC669&lt;&gt;AE669,(IF(N669="",J669*INFORMAÇÕES!$U$116,IF(N669="O",J669,0))),0)</f>
        <v>0</v>
      </c>
      <c r="AP669" s="75" t="n">
        <f aca="false">IF(H669&lt;&gt;0,J669,0)</f>
        <v>0</v>
      </c>
      <c r="AQ669" s="75" t="n">
        <f aca="false">IF(K669&lt;&gt;0,L669,0)</f>
        <v>0</v>
      </c>
    </row>
    <row r="670" s="174" customFormat="true" ht="14.25" hidden="false" customHeight="false" outlineLevel="0" collapsed="false">
      <c r="A670" s="159" t="n">
        <v>658</v>
      </c>
      <c r="B670" s="160" t="n">
        <f aca="false">R670</f>
        <v>0</v>
      </c>
      <c r="C670" s="161" t="n">
        <f aca="false">T670</f>
        <v>0</v>
      </c>
      <c r="D670" s="162" t="n">
        <f aca="false">U670</f>
        <v>0</v>
      </c>
      <c r="E670" s="163" t="n">
        <f aca="false">'ORÇ.GLOBAL P CAIXA'!E669</f>
        <v>0</v>
      </c>
      <c r="F670" s="163" t="n">
        <f aca="false">IF('ORÇ.GLOBAL EMPRESA'!G669&gt;0,'ORÇ.GLOBAL EMPRESA'!G669,'ORÇ.GLOBAL P CAIXA'!F669)</f>
        <v>0</v>
      </c>
      <c r="G670" s="163" t="n">
        <f aca="false">IF(E670&lt;&gt;0,ROUND(E670*F670,2),IF(AK670=0,(SUMIF($AC$13:$AC$1012,B670,$AK$13:$AK$1012)),AK670))</f>
        <v>0</v>
      </c>
      <c r="H670" s="163" t="n">
        <f aca="false">V670</f>
        <v>0</v>
      </c>
      <c r="I670" s="163" t="n">
        <f aca="false">W670</f>
        <v>0</v>
      </c>
      <c r="J670" s="163" t="n">
        <f aca="false">IF(H670&lt;&gt;0,ROUND(H670*I670,2),IF(AP670=0,(SUMIF($AC$13:$AC$1012,B670,$AP$13:$AP$1012)),AP670))</f>
        <v>0</v>
      </c>
      <c r="K670" s="163" t="n">
        <f aca="false">H670-E670</f>
        <v>0</v>
      </c>
      <c r="L670" s="163" t="n">
        <f aca="false">J670-G670</f>
        <v>0</v>
      </c>
      <c r="M670" s="645" t="str">
        <f aca="false">IF('ORÇ.GLOBAL P CAIXA'!H669&gt;0,'ORÇ.GLOBAL P CAIXA'!H669,"")</f>
        <v/>
      </c>
      <c r="N670" s="646" t="n">
        <f aca="false">'ORÇ.GLOBAL P CAIXA'!I669</f>
        <v>0</v>
      </c>
      <c r="O670" s="166" t="str">
        <f aca="false">S670</f>
        <v/>
      </c>
      <c r="P670" s="167"/>
      <c r="Q670" s="168" t="str">
        <f aca="false">IF(B670&gt;0,"ok","ocultar")</f>
        <v>ocultar</v>
      </c>
      <c r="R670" s="647" t="n">
        <f aca="false">'ORÇ.GLOBAL P CAIXA'!B669</f>
        <v>0</v>
      </c>
      <c r="S670" s="170" t="str">
        <f aca="false">IF('ORÇ.GLOBAL P CAIXA'!N669&lt;&gt;0,'ORÇ.GLOBAL P CAIXA'!N669,"")</f>
        <v/>
      </c>
      <c r="T670" s="648" t="n">
        <f aca="false">'ORÇ.GLOBAL P CAIXA'!O669</f>
        <v>0</v>
      </c>
      <c r="U670" s="172" t="n">
        <f aca="false">'ORÇ.GLOBAL P CAIXA'!P669</f>
        <v>0</v>
      </c>
      <c r="V670" s="173" t="n">
        <f aca="false">'ORÇ.GLOBAL P CAIXA'!E669</f>
        <v>0</v>
      </c>
      <c r="W670" s="173" t="n">
        <f aca="false">F670</f>
        <v>0</v>
      </c>
      <c r="X670" s="649"/>
      <c r="Y670" s="649"/>
      <c r="Z670" s="650"/>
      <c r="AB670" s="88"/>
      <c r="AC670" s="157" t="n">
        <f aca="false">IF(B670=0,AC669,IF(ISNONTEXT(B670)=TRUE(),INT(B670),INT(LEFT(B670,FIND(".",B670)-1))))</f>
        <v>3</v>
      </c>
      <c r="AD670" s="157" t="str">
        <f aca="false">IF(AD671=1,1,IF(B670&lt;&gt;0,1,IF(C670&lt;&gt;0,1,IF(D670&lt;&gt;0,1,IF(E670&lt;&gt;0,1,"")))))</f>
        <v/>
      </c>
      <c r="AE670" s="157" t="str">
        <f aca="false">IF(AC670=0," ",IF(AC670&lt;&gt;AC669,AC670," "))</f>
        <v> </v>
      </c>
      <c r="AF670" s="88"/>
      <c r="AG670" s="75" t="e">
        <f aca="false">IF(AC670&lt;&gt;AE670,(IF(N670=0,G670*(INFORMAÇÕES!$Q$69/INFORMAÇÕES!$Q$72),IF(N670="R",G670,0))),0)</f>
        <v>#DIV/0!</v>
      </c>
      <c r="AH670" s="75" t="e">
        <f aca="false">IF(AC670&lt;&gt;AE670,(IF(N670=0,G670*(INFORMAÇÕES!$Q$70/INFORMAÇÕES!$Q$72),IF(N670="C",G670,0))),0)</f>
        <v>#DIV/0!</v>
      </c>
      <c r="AI670" s="75" t="n">
        <f aca="false">IF(AC670&lt;&gt;AE670,(IF(N670=0,G670*INFORMAÇÕES!$U$115,IF(N670="CF",G670,0))),0)</f>
        <v>0</v>
      </c>
      <c r="AJ670" s="75" t="n">
        <f aca="false">IF(AC670&lt;&gt;AE670,(IF(N670=0,G670*INFORMAÇÕES!$U$116,IF(N670="O",G670,0))),0)</f>
        <v>0</v>
      </c>
      <c r="AK670" s="75" t="n">
        <f aca="false">IF(E670&lt;&gt;0,G670,0)</f>
        <v>0</v>
      </c>
      <c r="AL670" s="75" t="n">
        <f aca="false">IF(AC670&lt;&gt;AE670,(IF(N670=0,J670*(INFORMAÇÕES!$Q$89/INFORMAÇÕES!$Q$92),IF(N670="R",J670,0))),0)</f>
        <v>0</v>
      </c>
      <c r="AM670" s="75" t="n">
        <f aca="false">IF(AC670&lt;&gt;AE670,(IF(N670=0,J670*(INFORMAÇÕES!$Q$90/INFORMAÇÕES!$Q$92),IF(N670="C",J670,0))),0)</f>
        <v>0</v>
      </c>
      <c r="AN670" s="75" t="n">
        <f aca="false">IF(AC670&lt;&gt;AE670,(IF(N670="",J670*INFORMAÇÕES!$U$115,IF(N670="CF",J670,0))),0)</f>
        <v>0</v>
      </c>
      <c r="AO670" s="75" t="n">
        <f aca="false">IF(AC670&lt;&gt;AE670,(IF(N670="",J670*INFORMAÇÕES!$U$116,IF(N670="O",J670,0))),0)</f>
        <v>0</v>
      </c>
      <c r="AP670" s="75" t="n">
        <f aca="false">IF(H670&lt;&gt;0,J670,0)</f>
        <v>0</v>
      </c>
      <c r="AQ670" s="75" t="n">
        <f aca="false">IF(K670&lt;&gt;0,L670,0)</f>
        <v>0</v>
      </c>
    </row>
    <row r="671" s="174" customFormat="true" ht="14.25" hidden="false" customHeight="false" outlineLevel="0" collapsed="false">
      <c r="A671" s="159" t="n">
        <v>659</v>
      </c>
      <c r="B671" s="160" t="n">
        <f aca="false">R671</f>
        <v>0</v>
      </c>
      <c r="C671" s="161" t="n">
        <f aca="false">T671</f>
        <v>0</v>
      </c>
      <c r="D671" s="162" t="n">
        <f aca="false">U671</f>
        <v>0</v>
      </c>
      <c r="E671" s="163" t="n">
        <f aca="false">'ORÇ.GLOBAL P CAIXA'!E670</f>
        <v>0</v>
      </c>
      <c r="F671" s="163" t="n">
        <f aca="false">IF('ORÇ.GLOBAL EMPRESA'!G670&gt;0,'ORÇ.GLOBAL EMPRESA'!G670,'ORÇ.GLOBAL P CAIXA'!F670)</f>
        <v>0</v>
      </c>
      <c r="G671" s="163" t="n">
        <f aca="false">IF(E671&lt;&gt;0,ROUND(E671*F671,2),IF(AK671=0,(SUMIF($AC$13:$AC$1012,B671,$AK$13:$AK$1012)),AK671))</f>
        <v>0</v>
      </c>
      <c r="H671" s="163" t="n">
        <f aca="false">V671</f>
        <v>0</v>
      </c>
      <c r="I671" s="163" t="n">
        <f aca="false">W671</f>
        <v>0</v>
      </c>
      <c r="J671" s="163" t="n">
        <f aca="false">IF(H671&lt;&gt;0,ROUND(H671*I671,2),IF(AP671=0,(SUMIF($AC$13:$AC$1012,B671,$AP$13:$AP$1012)),AP671))</f>
        <v>0</v>
      </c>
      <c r="K671" s="163" t="n">
        <f aca="false">H671-E671</f>
        <v>0</v>
      </c>
      <c r="L671" s="163" t="n">
        <f aca="false">J671-G671</f>
        <v>0</v>
      </c>
      <c r="M671" s="645" t="str">
        <f aca="false">IF('ORÇ.GLOBAL P CAIXA'!H670&gt;0,'ORÇ.GLOBAL P CAIXA'!H670,"")</f>
        <v/>
      </c>
      <c r="N671" s="646" t="n">
        <f aca="false">'ORÇ.GLOBAL P CAIXA'!I670</f>
        <v>0</v>
      </c>
      <c r="O671" s="166" t="str">
        <f aca="false">S671</f>
        <v/>
      </c>
      <c r="P671" s="167"/>
      <c r="Q671" s="168" t="str">
        <f aca="false">IF(B671&gt;0,"ok","ocultar")</f>
        <v>ocultar</v>
      </c>
      <c r="R671" s="647" t="n">
        <f aca="false">'ORÇ.GLOBAL P CAIXA'!B670</f>
        <v>0</v>
      </c>
      <c r="S671" s="170" t="str">
        <f aca="false">IF('ORÇ.GLOBAL P CAIXA'!N670&lt;&gt;0,'ORÇ.GLOBAL P CAIXA'!N670,"")</f>
        <v/>
      </c>
      <c r="T671" s="648" t="n">
        <f aca="false">'ORÇ.GLOBAL P CAIXA'!O670</f>
        <v>0</v>
      </c>
      <c r="U671" s="172" t="n">
        <f aca="false">'ORÇ.GLOBAL P CAIXA'!P670</f>
        <v>0</v>
      </c>
      <c r="V671" s="173" t="n">
        <f aca="false">'ORÇ.GLOBAL P CAIXA'!E670</f>
        <v>0</v>
      </c>
      <c r="W671" s="173" t="n">
        <f aca="false">F671</f>
        <v>0</v>
      </c>
      <c r="X671" s="649"/>
      <c r="Y671" s="649"/>
      <c r="Z671" s="650"/>
      <c r="AB671" s="88"/>
      <c r="AC671" s="157" t="n">
        <f aca="false">IF(B671=0,AC670,IF(ISNONTEXT(B671)=TRUE(),INT(B671),INT(LEFT(B671,FIND(".",B671)-1))))</f>
        <v>3</v>
      </c>
      <c r="AD671" s="157" t="str">
        <f aca="false">IF(AD672=1,1,IF(B671&lt;&gt;0,1,IF(C671&lt;&gt;0,1,IF(D671&lt;&gt;0,1,IF(E671&lt;&gt;0,1,"")))))</f>
        <v/>
      </c>
      <c r="AE671" s="157" t="str">
        <f aca="false">IF(AC671=0," ",IF(AC671&lt;&gt;AC670,AC671," "))</f>
        <v> </v>
      </c>
      <c r="AF671" s="88"/>
      <c r="AG671" s="75" t="e">
        <f aca="false">IF(AC671&lt;&gt;AE671,(IF(N671=0,G671*(INFORMAÇÕES!$Q$69/INFORMAÇÕES!$Q$72),IF(N671="R",G671,0))),0)</f>
        <v>#DIV/0!</v>
      </c>
      <c r="AH671" s="75" t="e">
        <f aca="false">IF(AC671&lt;&gt;AE671,(IF(N671=0,G671*(INFORMAÇÕES!$Q$70/INFORMAÇÕES!$Q$72),IF(N671="C",G671,0))),0)</f>
        <v>#DIV/0!</v>
      </c>
      <c r="AI671" s="75" t="n">
        <f aca="false">IF(AC671&lt;&gt;AE671,(IF(N671=0,G671*INFORMAÇÕES!$U$115,IF(N671="CF",G671,0))),0)</f>
        <v>0</v>
      </c>
      <c r="AJ671" s="75" t="n">
        <f aca="false">IF(AC671&lt;&gt;AE671,(IF(N671=0,G671*INFORMAÇÕES!$U$116,IF(N671="O",G671,0))),0)</f>
        <v>0</v>
      </c>
      <c r="AK671" s="75" t="n">
        <f aca="false">IF(E671&lt;&gt;0,G671,0)</f>
        <v>0</v>
      </c>
      <c r="AL671" s="75" t="n">
        <f aca="false">IF(AC671&lt;&gt;AE671,(IF(N671=0,J671*(INFORMAÇÕES!$Q$89/INFORMAÇÕES!$Q$92),IF(N671="R",J671,0))),0)</f>
        <v>0</v>
      </c>
      <c r="AM671" s="75" t="n">
        <f aca="false">IF(AC671&lt;&gt;AE671,(IF(N671=0,J671*(INFORMAÇÕES!$Q$90/INFORMAÇÕES!$Q$92),IF(N671="C",J671,0))),0)</f>
        <v>0</v>
      </c>
      <c r="AN671" s="75" t="n">
        <f aca="false">IF(AC671&lt;&gt;AE671,(IF(N671="",J671*INFORMAÇÕES!$U$115,IF(N671="CF",J671,0))),0)</f>
        <v>0</v>
      </c>
      <c r="AO671" s="75" t="n">
        <f aca="false">IF(AC671&lt;&gt;AE671,(IF(N671="",J671*INFORMAÇÕES!$U$116,IF(N671="O",J671,0))),0)</f>
        <v>0</v>
      </c>
      <c r="AP671" s="75" t="n">
        <f aca="false">IF(H671&lt;&gt;0,J671,0)</f>
        <v>0</v>
      </c>
      <c r="AQ671" s="75" t="n">
        <f aca="false">IF(K671&lt;&gt;0,L671,0)</f>
        <v>0</v>
      </c>
    </row>
    <row r="672" s="174" customFormat="true" ht="14.25" hidden="false" customHeight="false" outlineLevel="0" collapsed="false">
      <c r="A672" s="159" t="n">
        <v>660</v>
      </c>
      <c r="B672" s="160" t="n">
        <f aca="false">R672</f>
        <v>0</v>
      </c>
      <c r="C672" s="161" t="n">
        <f aca="false">T672</f>
        <v>0</v>
      </c>
      <c r="D672" s="162" t="n">
        <f aca="false">U672</f>
        <v>0</v>
      </c>
      <c r="E672" s="163" t="n">
        <f aca="false">'ORÇ.GLOBAL P CAIXA'!E671</f>
        <v>0</v>
      </c>
      <c r="F672" s="163" t="n">
        <f aca="false">IF('ORÇ.GLOBAL EMPRESA'!G671&gt;0,'ORÇ.GLOBAL EMPRESA'!G671,'ORÇ.GLOBAL P CAIXA'!F671)</f>
        <v>0</v>
      </c>
      <c r="G672" s="163" t="n">
        <f aca="false">IF(E672&lt;&gt;0,ROUND(E672*F672,2),IF(AK672=0,(SUMIF($AC$13:$AC$1012,B672,$AK$13:$AK$1012)),AK672))</f>
        <v>0</v>
      </c>
      <c r="H672" s="163" t="n">
        <f aca="false">V672</f>
        <v>0</v>
      </c>
      <c r="I672" s="163" t="n">
        <f aca="false">W672</f>
        <v>0</v>
      </c>
      <c r="J672" s="163" t="n">
        <f aca="false">IF(H672&lt;&gt;0,ROUND(H672*I672,2),IF(AP672=0,(SUMIF($AC$13:$AC$1012,B672,$AP$13:$AP$1012)),AP672))</f>
        <v>0</v>
      </c>
      <c r="K672" s="163" t="n">
        <f aca="false">H672-E672</f>
        <v>0</v>
      </c>
      <c r="L672" s="163" t="n">
        <f aca="false">J672-G672</f>
        <v>0</v>
      </c>
      <c r="M672" s="645" t="str">
        <f aca="false">IF('ORÇ.GLOBAL P CAIXA'!H671&gt;0,'ORÇ.GLOBAL P CAIXA'!H671,"")</f>
        <v/>
      </c>
      <c r="N672" s="646" t="n">
        <f aca="false">'ORÇ.GLOBAL P CAIXA'!I671</f>
        <v>0</v>
      </c>
      <c r="O672" s="166" t="str">
        <f aca="false">S672</f>
        <v/>
      </c>
      <c r="P672" s="167"/>
      <c r="Q672" s="168" t="str">
        <f aca="false">IF(B672&gt;0,"ok","ocultar")</f>
        <v>ocultar</v>
      </c>
      <c r="R672" s="647" t="n">
        <f aca="false">'ORÇ.GLOBAL P CAIXA'!B671</f>
        <v>0</v>
      </c>
      <c r="S672" s="170" t="str">
        <f aca="false">IF('ORÇ.GLOBAL P CAIXA'!N671&lt;&gt;0,'ORÇ.GLOBAL P CAIXA'!N671,"")</f>
        <v/>
      </c>
      <c r="T672" s="648" t="n">
        <f aca="false">'ORÇ.GLOBAL P CAIXA'!O671</f>
        <v>0</v>
      </c>
      <c r="U672" s="172" t="n">
        <f aca="false">'ORÇ.GLOBAL P CAIXA'!P671</f>
        <v>0</v>
      </c>
      <c r="V672" s="173" t="n">
        <f aca="false">'ORÇ.GLOBAL P CAIXA'!E671</f>
        <v>0</v>
      </c>
      <c r="W672" s="173" t="n">
        <f aca="false">F672</f>
        <v>0</v>
      </c>
      <c r="X672" s="649"/>
      <c r="Y672" s="649"/>
      <c r="Z672" s="650"/>
      <c r="AB672" s="88"/>
      <c r="AC672" s="157" t="n">
        <f aca="false">IF(B672=0,AC671,IF(ISNONTEXT(B672)=TRUE(),INT(B672),INT(LEFT(B672,FIND(".",B672)-1))))</f>
        <v>3</v>
      </c>
      <c r="AD672" s="157" t="str">
        <f aca="false">IF(AD673=1,1,IF(B672&lt;&gt;0,1,IF(C672&lt;&gt;0,1,IF(D672&lt;&gt;0,1,IF(E672&lt;&gt;0,1,"")))))</f>
        <v/>
      </c>
      <c r="AE672" s="157" t="str">
        <f aca="false">IF(AC672=0," ",IF(AC672&lt;&gt;AC671,AC672," "))</f>
        <v> </v>
      </c>
      <c r="AF672" s="88"/>
      <c r="AG672" s="75" t="e">
        <f aca="false">IF(AC672&lt;&gt;AE672,(IF(N672=0,G672*(INFORMAÇÕES!$Q$69/INFORMAÇÕES!$Q$72),IF(N672="R",G672,0))),0)</f>
        <v>#DIV/0!</v>
      </c>
      <c r="AH672" s="75" t="e">
        <f aca="false">IF(AC672&lt;&gt;AE672,(IF(N672=0,G672*(INFORMAÇÕES!$Q$70/INFORMAÇÕES!$Q$72),IF(N672="C",G672,0))),0)</f>
        <v>#DIV/0!</v>
      </c>
      <c r="AI672" s="75" t="n">
        <f aca="false">IF(AC672&lt;&gt;AE672,(IF(N672=0,G672*INFORMAÇÕES!$U$115,IF(N672="CF",G672,0))),0)</f>
        <v>0</v>
      </c>
      <c r="AJ672" s="75" t="n">
        <f aca="false">IF(AC672&lt;&gt;AE672,(IF(N672=0,G672*INFORMAÇÕES!$U$116,IF(N672="O",G672,0))),0)</f>
        <v>0</v>
      </c>
      <c r="AK672" s="75" t="n">
        <f aca="false">IF(E672&lt;&gt;0,G672,0)</f>
        <v>0</v>
      </c>
      <c r="AL672" s="75" t="n">
        <f aca="false">IF(AC672&lt;&gt;AE672,(IF(N672=0,J672*(INFORMAÇÕES!$Q$89/INFORMAÇÕES!$Q$92),IF(N672="R",J672,0))),0)</f>
        <v>0</v>
      </c>
      <c r="AM672" s="75" t="n">
        <f aca="false">IF(AC672&lt;&gt;AE672,(IF(N672=0,J672*(INFORMAÇÕES!$Q$90/INFORMAÇÕES!$Q$92),IF(N672="C",J672,0))),0)</f>
        <v>0</v>
      </c>
      <c r="AN672" s="75" t="n">
        <f aca="false">IF(AC672&lt;&gt;AE672,(IF(N672="",J672*INFORMAÇÕES!$U$115,IF(N672="CF",J672,0))),0)</f>
        <v>0</v>
      </c>
      <c r="AO672" s="75" t="n">
        <f aca="false">IF(AC672&lt;&gt;AE672,(IF(N672="",J672*INFORMAÇÕES!$U$116,IF(N672="O",J672,0))),0)</f>
        <v>0</v>
      </c>
      <c r="AP672" s="75" t="n">
        <f aca="false">IF(H672&lt;&gt;0,J672,0)</f>
        <v>0</v>
      </c>
      <c r="AQ672" s="75" t="n">
        <f aca="false">IF(K672&lt;&gt;0,L672,0)</f>
        <v>0</v>
      </c>
    </row>
    <row r="673" s="174" customFormat="true" ht="14.25" hidden="false" customHeight="false" outlineLevel="0" collapsed="false">
      <c r="A673" s="159" t="n">
        <v>661</v>
      </c>
      <c r="B673" s="160" t="n">
        <f aca="false">R673</f>
        <v>0</v>
      </c>
      <c r="C673" s="161" t="n">
        <f aca="false">T673</f>
        <v>0</v>
      </c>
      <c r="D673" s="162" t="n">
        <f aca="false">U673</f>
        <v>0</v>
      </c>
      <c r="E673" s="163" t="n">
        <f aca="false">'ORÇ.GLOBAL P CAIXA'!E672</f>
        <v>0</v>
      </c>
      <c r="F673" s="163" t="n">
        <f aca="false">IF('ORÇ.GLOBAL EMPRESA'!G672&gt;0,'ORÇ.GLOBAL EMPRESA'!G672,'ORÇ.GLOBAL P CAIXA'!F672)</f>
        <v>0</v>
      </c>
      <c r="G673" s="163" t="n">
        <f aca="false">IF(E673&lt;&gt;0,ROUND(E673*F673,2),IF(AK673=0,(SUMIF($AC$13:$AC$1012,B673,$AK$13:$AK$1012)),AK673))</f>
        <v>0</v>
      </c>
      <c r="H673" s="163" t="n">
        <f aca="false">V673</f>
        <v>0</v>
      </c>
      <c r="I673" s="163" t="n">
        <f aca="false">W673</f>
        <v>0</v>
      </c>
      <c r="J673" s="163" t="n">
        <f aca="false">IF(H673&lt;&gt;0,ROUND(H673*I673,2),IF(AP673=0,(SUMIF($AC$13:$AC$1012,B673,$AP$13:$AP$1012)),AP673))</f>
        <v>0</v>
      </c>
      <c r="K673" s="163" t="n">
        <f aca="false">H673-E673</f>
        <v>0</v>
      </c>
      <c r="L673" s="163" t="n">
        <f aca="false">J673-G673</f>
        <v>0</v>
      </c>
      <c r="M673" s="645" t="str">
        <f aca="false">IF('ORÇ.GLOBAL P CAIXA'!H672&gt;0,'ORÇ.GLOBAL P CAIXA'!H672,"")</f>
        <v/>
      </c>
      <c r="N673" s="646" t="n">
        <f aca="false">'ORÇ.GLOBAL P CAIXA'!I672</f>
        <v>0</v>
      </c>
      <c r="O673" s="166" t="str">
        <f aca="false">S673</f>
        <v/>
      </c>
      <c r="P673" s="167"/>
      <c r="Q673" s="168" t="str">
        <f aca="false">IF(B673&gt;0,"ok","ocultar")</f>
        <v>ocultar</v>
      </c>
      <c r="R673" s="647" t="n">
        <f aca="false">'ORÇ.GLOBAL P CAIXA'!B672</f>
        <v>0</v>
      </c>
      <c r="S673" s="170" t="str">
        <f aca="false">IF('ORÇ.GLOBAL P CAIXA'!N672&lt;&gt;0,'ORÇ.GLOBAL P CAIXA'!N672,"")</f>
        <v/>
      </c>
      <c r="T673" s="648" t="n">
        <f aca="false">'ORÇ.GLOBAL P CAIXA'!O672</f>
        <v>0</v>
      </c>
      <c r="U673" s="172" t="n">
        <f aca="false">'ORÇ.GLOBAL P CAIXA'!P672</f>
        <v>0</v>
      </c>
      <c r="V673" s="173" t="n">
        <f aca="false">'ORÇ.GLOBAL P CAIXA'!E672</f>
        <v>0</v>
      </c>
      <c r="W673" s="173" t="n">
        <f aca="false">F673</f>
        <v>0</v>
      </c>
      <c r="X673" s="649"/>
      <c r="Y673" s="649"/>
      <c r="Z673" s="650"/>
      <c r="AB673" s="88"/>
      <c r="AC673" s="157" t="n">
        <f aca="false">IF(B673=0,AC672,IF(ISNONTEXT(B673)=TRUE(),INT(B673),INT(LEFT(B673,FIND(".",B673)-1))))</f>
        <v>3</v>
      </c>
      <c r="AD673" s="157" t="str">
        <f aca="false">IF(AD674=1,1,IF(B673&lt;&gt;0,1,IF(C673&lt;&gt;0,1,IF(D673&lt;&gt;0,1,IF(E673&lt;&gt;0,1,"")))))</f>
        <v/>
      </c>
      <c r="AE673" s="157" t="str">
        <f aca="false">IF(AC673=0," ",IF(AC673&lt;&gt;AC672,AC673," "))</f>
        <v> </v>
      </c>
      <c r="AF673" s="88"/>
      <c r="AG673" s="75" t="e">
        <f aca="false">IF(AC673&lt;&gt;AE673,(IF(N673=0,G673*(INFORMAÇÕES!$Q$69/INFORMAÇÕES!$Q$72),IF(N673="R",G673,0))),0)</f>
        <v>#DIV/0!</v>
      </c>
      <c r="AH673" s="75" t="e">
        <f aca="false">IF(AC673&lt;&gt;AE673,(IF(N673=0,G673*(INFORMAÇÕES!$Q$70/INFORMAÇÕES!$Q$72),IF(N673="C",G673,0))),0)</f>
        <v>#DIV/0!</v>
      </c>
      <c r="AI673" s="75" t="n">
        <f aca="false">IF(AC673&lt;&gt;AE673,(IF(N673=0,G673*INFORMAÇÕES!$U$115,IF(N673="CF",G673,0))),0)</f>
        <v>0</v>
      </c>
      <c r="AJ673" s="75" t="n">
        <f aca="false">IF(AC673&lt;&gt;AE673,(IF(N673=0,G673*INFORMAÇÕES!$U$116,IF(N673="O",G673,0))),0)</f>
        <v>0</v>
      </c>
      <c r="AK673" s="75" t="n">
        <f aca="false">IF(E673&lt;&gt;0,G673,0)</f>
        <v>0</v>
      </c>
      <c r="AL673" s="75" t="n">
        <f aca="false">IF(AC673&lt;&gt;AE673,(IF(N673=0,J673*(INFORMAÇÕES!$Q$89/INFORMAÇÕES!$Q$92),IF(N673="R",J673,0))),0)</f>
        <v>0</v>
      </c>
      <c r="AM673" s="75" t="n">
        <f aca="false">IF(AC673&lt;&gt;AE673,(IF(N673=0,J673*(INFORMAÇÕES!$Q$90/INFORMAÇÕES!$Q$92),IF(N673="C",J673,0))),0)</f>
        <v>0</v>
      </c>
      <c r="AN673" s="75" t="n">
        <f aca="false">IF(AC673&lt;&gt;AE673,(IF(N673="",J673*INFORMAÇÕES!$U$115,IF(N673="CF",J673,0))),0)</f>
        <v>0</v>
      </c>
      <c r="AO673" s="75" t="n">
        <f aca="false">IF(AC673&lt;&gt;AE673,(IF(N673="",J673*INFORMAÇÕES!$U$116,IF(N673="O",J673,0))),0)</f>
        <v>0</v>
      </c>
      <c r="AP673" s="75" t="n">
        <f aca="false">IF(H673&lt;&gt;0,J673,0)</f>
        <v>0</v>
      </c>
      <c r="AQ673" s="75" t="n">
        <f aca="false">IF(K673&lt;&gt;0,L673,0)</f>
        <v>0</v>
      </c>
    </row>
    <row r="674" s="174" customFormat="true" ht="14.25" hidden="false" customHeight="false" outlineLevel="0" collapsed="false">
      <c r="A674" s="159" t="n">
        <v>662</v>
      </c>
      <c r="B674" s="160" t="n">
        <f aca="false">R674</f>
        <v>0</v>
      </c>
      <c r="C674" s="161" t="n">
        <f aca="false">T674</f>
        <v>0</v>
      </c>
      <c r="D674" s="162" t="n">
        <f aca="false">U674</f>
        <v>0</v>
      </c>
      <c r="E674" s="163" t="n">
        <f aca="false">'ORÇ.GLOBAL P CAIXA'!E673</f>
        <v>0</v>
      </c>
      <c r="F674" s="163" t="n">
        <f aca="false">IF('ORÇ.GLOBAL EMPRESA'!G673&gt;0,'ORÇ.GLOBAL EMPRESA'!G673,'ORÇ.GLOBAL P CAIXA'!F673)</f>
        <v>0</v>
      </c>
      <c r="G674" s="163" t="n">
        <f aca="false">IF(E674&lt;&gt;0,ROUND(E674*F674,2),IF(AK674=0,(SUMIF($AC$13:$AC$1012,B674,$AK$13:$AK$1012)),AK674))</f>
        <v>0</v>
      </c>
      <c r="H674" s="163" t="n">
        <f aca="false">V674</f>
        <v>0</v>
      </c>
      <c r="I674" s="163" t="n">
        <f aca="false">W674</f>
        <v>0</v>
      </c>
      <c r="J674" s="163" t="n">
        <f aca="false">IF(H674&lt;&gt;0,ROUND(H674*I674,2),IF(AP674=0,(SUMIF($AC$13:$AC$1012,B674,$AP$13:$AP$1012)),AP674))</f>
        <v>0</v>
      </c>
      <c r="K674" s="163" t="n">
        <f aca="false">H674-E674</f>
        <v>0</v>
      </c>
      <c r="L674" s="163" t="n">
        <f aca="false">J674-G674</f>
        <v>0</v>
      </c>
      <c r="M674" s="645" t="str">
        <f aca="false">IF('ORÇ.GLOBAL P CAIXA'!H673&gt;0,'ORÇ.GLOBAL P CAIXA'!H673,"")</f>
        <v/>
      </c>
      <c r="N674" s="646" t="n">
        <f aca="false">'ORÇ.GLOBAL P CAIXA'!I673</f>
        <v>0</v>
      </c>
      <c r="O674" s="166" t="str">
        <f aca="false">S674</f>
        <v/>
      </c>
      <c r="P674" s="167"/>
      <c r="Q674" s="168" t="str">
        <f aca="false">IF(B674&gt;0,"ok","ocultar")</f>
        <v>ocultar</v>
      </c>
      <c r="R674" s="647" t="n">
        <f aca="false">'ORÇ.GLOBAL P CAIXA'!B673</f>
        <v>0</v>
      </c>
      <c r="S674" s="170" t="str">
        <f aca="false">IF('ORÇ.GLOBAL P CAIXA'!N673&lt;&gt;0,'ORÇ.GLOBAL P CAIXA'!N673,"")</f>
        <v/>
      </c>
      <c r="T674" s="648" t="n">
        <f aca="false">'ORÇ.GLOBAL P CAIXA'!O673</f>
        <v>0</v>
      </c>
      <c r="U674" s="172" t="n">
        <f aca="false">'ORÇ.GLOBAL P CAIXA'!P673</f>
        <v>0</v>
      </c>
      <c r="V674" s="173" t="n">
        <f aca="false">'ORÇ.GLOBAL P CAIXA'!E673</f>
        <v>0</v>
      </c>
      <c r="W674" s="173" t="n">
        <f aca="false">F674</f>
        <v>0</v>
      </c>
      <c r="X674" s="649"/>
      <c r="Y674" s="649"/>
      <c r="Z674" s="650"/>
      <c r="AB674" s="88"/>
      <c r="AC674" s="157" t="n">
        <f aca="false">IF(B674=0,AC673,IF(ISNONTEXT(B674)=TRUE(),INT(B674),INT(LEFT(B674,FIND(".",B674)-1))))</f>
        <v>3</v>
      </c>
      <c r="AD674" s="157" t="str">
        <f aca="false">IF(AD675=1,1,IF(B674&lt;&gt;0,1,IF(C674&lt;&gt;0,1,IF(D674&lt;&gt;0,1,IF(E674&lt;&gt;0,1,"")))))</f>
        <v/>
      </c>
      <c r="AE674" s="157" t="str">
        <f aca="false">IF(AC674=0," ",IF(AC674&lt;&gt;AC673,AC674," "))</f>
        <v> </v>
      </c>
      <c r="AF674" s="88"/>
      <c r="AG674" s="75" t="e">
        <f aca="false">IF(AC674&lt;&gt;AE674,(IF(N674=0,G674*(INFORMAÇÕES!$Q$69/INFORMAÇÕES!$Q$72),IF(N674="R",G674,0))),0)</f>
        <v>#DIV/0!</v>
      </c>
      <c r="AH674" s="75" t="e">
        <f aca="false">IF(AC674&lt;&gt;AE674,(IF(N674=0,G674*(INFORMAÇÕES!$Q$70/INFORMAÇÕES!$Q$72),IF(N674="C",G674,0))),0)</f>
        <v>#DIV/0!</v>
      </c>
      <c r="AI674" s="75" t="n">
        <f aca="false">IF(AC674&lt;&gt;AE674,(IF(N674=0,G674*INFORMAÇÕES!$U$115,IF(N674="CF",G674,0))),0)</f>
        <v>0</v>
      </c>
      <c r="AJ674" s="75" t="n">
        <f aca="false">IF(AC674&lt;&gt;AE674,(IF(N674=0,G674*INFORMAÇÕES!$U$116,IF(N674="O",G674,0))),0)</f>
        <v>0</v>
      </c>
      <c r="AK674" s="75" t="n">
        <f aca="false">IF(E674&lt;&gt;0,G674,0)</f>
        <v>0</v>
      </c>
      <c r="AL674" s="75" t="n">
        <f aca="false">IF(AC674&lt;&gt;AE674,(IF(N674=0,J674*(INFORMAÇÕES!$Q$89/INFORMAÇÕES!$Q$92),IF(N674="R",J674,0))),0)</f>
        <v>0</v>
      </c>
      <c r="AM674" s="75" t="n">
        <f aca="false">IF(AC674&lt;&gt;AE674,(IF(N674=0,J674*(INFORMAÇÕES!$Q$90/INFORMAÇÕES!$Q$92),IF(N674="C",J674,0))),0)</f>
        <v>0</v>
      </c>
      <c r="AN674" s="75" t="n">
        <f aca="false">IF(AC674&lt;&gt;AE674,(IF(N674="",J674*INFORMAÇÕES!$U$115,IF(N674="CF",J674,0))),0)</f>
        <v>0</v>
      </c>
      <c r="AO674" s="75" t="n">
        <f aca="false">IF(AC674&lt;&gt;AE674,(IF(N674="",J674*INFORMAÇÕES!$U$116,IF(N674="O",J674,0))),0)</f>
        <v>0</v>
      </c>
      <c r="AP674" s="75" t="n">
        <f aca="false">IF(H674&lt;&gt;0,J674,0)</f>
        <v>0</v>
      </c>
      <c r="AQ674" s="75" t="n">
        <f aca="false">IF(K674&lt;&gt;0,L674,0)</f>
        <v>0</v>
      </c>
    </row>
    <row r="675" s="174" customFormat="true" ht="14.25" hidden="false" customHeight="false" outlineLevel="0" collapsed="false">
      <c r="A675" s="159" t="n">
        <v>663</v>
      </c>
      <c r="B675" s="160" t="n">
        <f aca="false">R675</f>
        <v>0</v>
      </c>
      <c r="C675" s="161" t="n">
        <f aca="false">T675</f>
        <v>0</v>
      </c>
      <c r="D675" s="162" t="n">
        <f aca="false">U675</f>
        <v>0</v>
      </c>
      <c r="E675" s="163" t="n">
        <f aca="false">'ORÇ.GLOBAL P CAIXA'!E674</f>
        <v>0</v>
      </c>
      <c r="F675" s="163" t="n">
        <f aca="false">IF('ORÇ.GLOBAL EMPRESA'!G674&gt;0,'ORÇ.GLOBAL EMPRESA'!G674,'ORÇ.GLOBAL P CAIXA'!F674)</f>
        <v>0</v>
      </c>
      <c r="G675" s="163" t="n">
        <f aca="false">IF(E675&lt;&gt;0,ROUND(E675*F675,2),IF(AK675=0,(SUMIF($AC$13:$AC$1012,B675,$AK$13:$AK$1012)),AK675))</f>
        <v>0</v>
      </c>
      <c r="H675" s="163" t="n">
        <f aca="false">V675</f>
        <v>0</v>
      </c>
      <c r="I675" s="163" t="n">
        <f aca="false">W675</f>
        <v>0</v>
      </c>
      <c r="J675" s="163" t="n">
        <f aca="false">IF(H675&lt;&gt;0,ROUND(H675*I675,2),IF(AP675=0,(SUMIF($AC$13:$AC$1012,B675,$AP$13:$AP$1012)),AP675))</f>
        <v>0</v>
      </c>
      <c r="K675" s="163" t="n">
        <f aca="false">H675-E675</f>
        <v>0</v>
      </c>
      <c r="L675" s="163" t="n">
        <f aca="false">J675-G675</f>
        <v>0</v>
      </c>
      <c r="M675" s="645" t="str">
        <f aca="false">IF('ORÇ.GLOBAL P CAIXA'!H674&gt;0,'ORÇ.GLOBAL P CAIXA'!H674,"")</f>
        <v/>
      </c>
      <c r="N675" s="646" t="n">
        <f aca="false">'ORÇ.GLOBAL P CAIXA'!I674</f>
        <v>0</v>
      </c>
      <c r="O675" s="166" t="str">
        <f aca="false">S675</f>
        <v/>
      </c>
      <c r="P675" s="167"/>
      <c r="Q675" s="168" t="str">
        <f aca="false">IF(B675&gt;0,"ok","ocultar")</f>
        <v>ocultar</v>
      </c>
      <c r="R675" s="647" t="n">
        <f aca="false">'ORÇ.GLOBAL P CAIXA'!B674</f>
        <v>0</v>
      </c>
      <c r="S675" s="170" t="str">
        <f aca="false">IF('ORÇ.GLOBAL P CAIXA'!N674&lt;&gt;0,'ORÇ.GLOBAL P CAIXA'!N674,"")</f>
        <v/>
      </c>
      <c r="T675" s="648" t="n">
        <f aca="false">'ORÇ.GLOBAL P CAIXA'!O674</f>
        <v>0</v>
      </c>
      <c r="U675" s="172" t="n">
        <f aca="false">'ORÇ.GLOBAL P CAIXA'!P674</f>
        <v>0</v>
      </c>
      <c r="V675" s="173" t="n">
        <f aca="false">'ORÇ.GLOBAL P CAIXA'!E674</f>
        <v>0</v>
      </c>
      <c r="W675" s="173" t="n">
        <f aca="false">F675</f>
        <v>0</v>
      </c>
      <c r="X675" s="649"/>
      <c r="Y675" s="649"/>
      <c r="Z675" s="650"/>
      <c r="AB675" s="88"/>
      <c r="AC675" s="157" t="n">
        <f aca="false">IF(B675=0,AC674,IF(ISNONTEXT(B675)=TRUE(),INT(B675),INT(LEFT(B675,FIND(".",B675)-1))))</f>
        <v>3</v>
      </c>
      <c r="AD675" s="157" t="str">
        <f aca="false">IF(AD676=1,1,IF(B675&lt;&gt;0,1,IF(C675&lt;&gt;0,1,IF(D675&lt;&gt;0,1,IF(E675&lt;&gt;0,1,"")))))</f>
        <v/>
      </c>
      <c r="AE675" s="157" t="str">
        <f aca="false">IF(AC675=0," ",IF(AC675&lt;&gt;AC674,AC675," "))</f>
        <v> </v>
      </c>
      <c r="AF675" s="88"/>
      <c r="AG675" s="75" t="e">
        <f aca="false">IF(AC675&lt;&gt;AE675,(IF(N675=0,G675*(INFORMAÇÕES!$Q$69/INFORMAÇÕES!$Q$72),IF(N675="R",G675,0))),0)</f>
        <v>#DIV/0!</v>
      </c>
      <c r="AH675" s="75" t="e">
        <f aca="false">IF(AC675&lt;&gt;AE675,(IF(N675=0,G675*(INFORMAÇÕES!$Q$70/INFORMAÇÕES!$Q$72),IF(N675="C",G675,0))),0)</f>
        <v>#DIV/0!</v>
      </c>
      <c r="AI675" s="75" t="n">
        <f aca="false">IF(AC675&lt;&gt;AE675,(IF(N675=0,G675*INFORMAÇÕES!$U$115,IF(N675="CF",G675,0))),0)</f>
        <v>0</v>
      </c>
      <c r="AJ675" s="75" t="n">
        <f aca="false">IF(AC675&lt;&gt;AE675,(IF(N675=0,G675*INFORMAÇÕES!$U$116,IF(N675="O",G675,0))),0)</f>
        <v>0</v>
      </c>
      <c r="AK675" s="75" t="n">
        <f aca="false">IF(E675&lt;&gt;0,G675,0)</f>
        <v>0</v>
      </c>
      <c r="AL675" s="75" t="n">
        <f aca="false">IF(AC675&lt;&gt;AE675,(IF(N675=0,J675*(INFORMAÇÕES!$Q$89/INFORMAÇÕES!$Q$92),IF(N675="R",J675,0))),0)</f>
        <v>0</v>
      </c>
      <c r="AM675" s="75" t="n">
        <f aca="false">IF(AC675&lt;&gt;AE675,(IF(N675=0,J675*(INFORMAÇÕES!$Q$90/INFORMAÇÕES!$Q$92),IF(N675="C",J675,0))),0)</f>
        <v>0</v>
      </c>
      <c r="AN675" s="75" t="n">
        <f aca="false">IF(AC675&lt;&gt;AE675,(IF(N675="",J675*INFORMAÇÕES!$U$115,IF(N675="CF",J675,0))),0)</f>
        <v>0</v>
      </c>
      <c r="AO675" s="75" t="n">
        <f aca="false">IF(AC675&lt;&gt;AE675,(IF(N675="",J675*INFORMAÇÕES!$U$116,IF(N675="O",J675,0))),0)</f>
        <v>0</v>
      </c>
      <c r="AP675" s="75" t="n">
        <f aca="false">IF(H675&lt;&gt;0,J675,0)</f>
        <v>0</v>
      </c>
      <c r="AQ675" s="75" t="n">
        <f aca="false">IF(K675&lt;&gt;0,L675,0)</f>
        <v>0</v>
      </c>
    </row>
    <row r="676" s="174" customFormat="true" ht="14.25" hidden="false" customHeight="false" outlineLevel="0" collapsed="false">
      <c r="A676" s="159" t="n">
        <v>664</v>
      </c>
      <c r="B676" s="160" t="n">
        <f aca="false">R676</f>
        <v>0</v>
      </c>
      <c r="C676" s="161" t="n">
        <f aca="false">T676</f>
        <v>0</v>
      </c>
      <c r="D676" s="162" t="n">
        <f aca="false">U676</f>
        <v>0</v>
      </c>
      <c r="E676" s="163" t="n">
        <f aca="false">'ORÇ.GLOBAL P CAIXA'!E675</f>
        <v>0</v>
      </c>
      <c r="F676" s="163" t="n">
        <f aca="false">IF('ORÇ.GLOBAL EMPRESA'!G675&gt;0,'ORÇ.GLOBAL EMPRESA'!G675,'ORÇ.GLOBAL P CAIXA'!F675)</f>
        <v>0</v>
      </c>
      <c r="G676" s="163" t="n">
        <f aca="false">IF(E676&lt;&gt;0,ROUND(E676*F676,2),IF(AK676=0,(SUMIF($AC$13:$AC$1012,B676,$AK$13:$AK$1012)),AK676))</f>
        <v>0</v>
      </c>
      <c r="H676" s="163" t="n">
        <f aca="false">V676</f>
        <v>0</v>
      </c>
      <c r="I676" s="163" t="n">
        <f aca="false">W676</f>
        <v>0</v>
      </c>
      <c r="J676" s="163" t="n">
        <f aca="false">IF(H676&lt;&gt;0,ROUND(H676*I676,2),IF(AP676=0,(SUMIF($AC$13:$AC$1012,B676,$AP$13:$AP$1012)),AP676))</f>
        <v>0</v>
      </c>
      <c r="K676" s="163" t="n">
        <f aca="false">H676-E676</f>
        <v>0</v>
      </c>
      <c r="L676" s="163" t="n">
        <f aca="false">J676-G676</f>
        <v>0</v>
      </c>
      <c r="M676" s="645" t="str">
        <f aca="false">IF('ORÇ.GLOBAL P CAIXA'!H675&gt;0,'ORÇ.GLOBAL P CAIXA'!H675,"")</f>
        <v/>
      </c>
      <c r="N676" s="646" t="n">
        <f aca="false">'ORÇ.GLOBAL P CAIXA'!I675</f>
        <v>0</v>
      </c>
      <c r="O676" s="166" t="str">
        <f aca="false">S676</f>
        <v/>
      </c>
      <c r="P676" s="167"/>
      <c r="Q676" s="168" t="str">
        <f aca="false">IF(B676&gt;0,"ok","ocultar")</f>
        <v>ocultar</v>
      </c>
      <c r="R676" s="647" t="n">
        <f aca="false">'ORÇ.GLOBAL P CAIXA'!B675</f>
        <v>0</v>
      </c>
      <c r="S676" s="170" t="str">
        <f aca="false">IF('ORÇ.GLOBAL P CAIXA'!N675&lt;&gt;0,'ORÇ.GLOBAL P CAIXA'!N675,"")</f>
        <v/>
      </c>
      <c r="T676" s="648" t="n">
        <f aca="false">'ORÇ.GLOBAL P CAIXA'!O675</f>
        <v>0</v>
      </c>
      <c r="U676" s="172" t="n">
        <f aca="false">'ORÇ.GLOBAL P CAIXA'!P675</f>
        <v>0</v>
      </c>
      <c r="V676" s="173" t="n">
        <f aca="false">'ORÇ.GLOBAL P CAIXA'!E675</f>
        <v>0</v>
      </c>
      <c r="W676" s="173" t="n">
        <f aca="false">F676</f>
        <v>0</v>
      </c>
      <c r="X676" s="649"/>
      <c r="Y676" s="649"/>
      <c r="Z676" s="650"/>
      <c r="AB676" s="88"/>
      <c r="AC676" s="157" t="n">
        <f aca="false">IF(B676=0,AC675,IF(ISNONTEXT(B676)=TRUE(),INT(B676),INT(LEFT(B676,FIND(".",B676)-1))))</f>
        <v>3</v>
      </c>
      <c r="AD676" s="157" t="str">
        <f aca="false">IF(AD677=1,1,IF(B676&lt;&gt;0,1,IF(C676&lt;&gt;0,1,IF(D676&lt;&gt;0,1,IF(E676&lt;&gt;0,1,"")))))</f>
        <v/>
      </c>
      <c r="AE676" s="157" t="str">
        <f aca="false">IF(AC676=0," ",IF(AC676&lt;&gt;AC675,AC676," "))</f>
        <v> </v>
      </c>
      <c r="AF676" s="88"/>
      <c r="AG676" s="75" t="e">
        <f aca="false">IF(AC676&lt;&gt;AE676,(IF(N676=0,G676*(INFORMAÇÕES!$Q$69/INFORMAÇÕES!$Q$72),IF(N676="R",G676,0))),0)</f>
        <v>#DIV/0!</v>
      </c>
      <c r="AH676" s="75" t="e">
        <f aca="false">IF(AC676&lt;&gt;AE676,(IF(N676=0,G676*(INFORMAÇÕES!$Q$70/INFORMAÇÕES!$Q$72),IF(N676="C",G676,0))),0)</f>
        <v>#DIV/0!</v>
      </c>
      <c r="AI676" s="75" t="n">
        <f aca="false">IF(AC676&lt;&gt;AE676,(IF(N676=0,G676*INFORMAÇÕES!$U$115,IF(N676="CF",G676,0))),0)</f>
        <v>0</v>
      </c>
      <c r="AJ676" s="75" t="n">
        <f aca="false">IF(AC676&lt;&gt;AE676,(IF(N676=0,G676*INFORMAÇÕES!$U$116,IF(N676="O",G676,0))),0)</f>
        <v>0</v>
      </c>
      <c r="AK676" s="75" t="n">
        <f aca="false">IF(E676&lt;&gt;0,G676,0)</f>
        <v>0</v>
      </c>
      <c r="AL676" s="75" t="n">
        <f aca="false">IF(AC676&lt;&gt;AE676,(IF(N676=0,J676*(INFORMAÇÕES!$Q$89/INFORMAÇÕES!$Q$92),IF(N676="R",J676,0))),0)</f>
        <v>0</v>
      </c>
      <c r="AM676" s="75" t="n">
        <f aca="false">IF(AC676&lt;&gt;AE676,(IF(N676=0,J676*(INFORMAÇÕES!$Q$90/INFORMAÇÕES!$Q$92),IF(N676="C",J676,0))),0)</f>
        <v>0</v>
      </c>
      <c r="AN676" s="75" t="n">
        <f aca="false">IF(AC676&lt;&gt;AE676,(IF(N676="",J676*INFORMAÇÕES!$U$115,IF(N676="CF",J676,0))),0)</f>
        <v>0</v>
      </c>
      <c r="AO676" s="75" t="n">
        <f aca="false">IF(AC676&lt;&gt;AE676,(IF(N676="",J676*INFORMAÇÕES!$U$116,IF(N676="O",J676,0))),0)</f>
        <v>0</v>
      </c>
      <c r="AP676" s="75" t="n">
        <f aca="false">IF(H676&lt;&gt;0,J676,0)</f>
        <v>0</v>
      </c>
      <c r="AQ676" s="75" t="n">
        <f aca="false">IF(K676&lt;&gt;0,L676,0)</f>
        <v>0</v>
      </c>
    </row>
    <row r="677" s="174" customFormat="true" ht="14.25" hidden="false" customHeight="false" outlineLevel="0" collapsed="false">
      <c r="A677" s="159" t="n">
        <v>665</v>
      </c>
      <c r="B677" s="160" t="n">
        <f aca="false">R677</f>
        <v>0</v>
      </c>
      <c r="C677" s="161" t="n">
        <f aca="false">T677</f>
        <v>0</v>
      </c>
      <c r="D677" s="162" t="n">
        <f aca="false">U677</f>
        <v>0</v>
      </c>
      <c r="E677" s="163" t="n">
        <f aca="false">'ORÇ.GLOBAL P CAIXA'!E676</f>
        <v>0</v>
      </c>
      <c r="F677" s="163" t="n">
        <f aca="false">IF('ORÇ.GLOBAL EMPRESA'!G676&gt;0,'ORÇ.GLOBAL EMPRESA'!G676,'ORÇ.GLOBAL P CAIXA'!F676)</f>
        <v>0</v>
      </c>
      <c r="G677" s="163" t="n">
        <f aca="false">IF(E677&lt;&gt;0,ROUND(E677*F677,2),IF(AK677=0,(SUMIF($AC$13:$AC$1012,B677,$AK$13:$AK$1012)),AK677))</f>
        <v>0</v>
      </c>
      <c r="H677" s="163" t="n">
        <f aca="false">V677</f>
        <v>0</v>
      </c>
      <c r="I677" s="163" t="n">
        <f aca="false">W677</f>
        <v>0</v>
      </c>
      <c r="J677" s="163" t="n">
        <f aca="false">IF(H677&lt;&gt;0,ROUND(H677*I677,2),IF(AP677=0,(SUMIF($AC$13:$AC$1012,B677,$AP$13:$AP$1012)),AP677))</f>
        <v>0</v>
      </c>
      <c r="K677" s="163" t="n">
        <f aca="false">H677-E677</f>
        <v>0</v>
      </c>
      <c r="L677" s="163" t="n">
        <f aca="false">J677-G677</f>
        <v>0</v>
      </c>
      <c r="M677" s="645" t="str">
        <f aca="false">IF('ORÇ.GLOBAL P CAIXA'!H676&gt;0,'ORÇ.GLOBAL P CAIXA'!H676,"")</f>
        <v/>
      </c>
      <c r="N677" s="646" t="n">
        <f aca="false">'ORÇ.GLOBAL P CAIXA'!I676</f>
        <v>0</v>
      </c>
      <c r="O677" s="166" t="str">
        <f aca="false">S677</f>
        <v/>
      </c>
      <c r="P677" s="167"/>
      <c r="Q677" s="168" t="str">
        <f aca="false">IF(B677&gt;0,"ok","ocultar")</f>
        <v>ocultar</v>
      </c>
      <c r="R677" s="647" t="n">
        <f aca="false">'ORÇ.GLOBAL P CAIXA'!B676</f>
        <v>0</v>
      </c>
      <c r="S677" s="170" t="str">
        <f aca="false">IF('ORÇ.GLOBAL P CAIXA'!N676&lt;&gt;0,'ORÇ.GLOBAL P CAIXA'!N676,"")</f>
        <v/>
      </c>
      <c r="T677" s="648" t="n">
        <f aca="false">'ORÇ.GLOBAL P CAIXA'!O676</f>
        <v>0</v>
      </c>
      <c r="U677" s="172" t="n">
        <f aca="false">'ORÇ.GLOBAL P CAIXA'!P676</f>
        <v>0</v>
      </c>
      <c r="V677" s="173" t="n">
        <f aca="false">'ORÇ.GLOBAL P CAIXA'!E676</f>
        <v>0</v>
      </c>
      <c r="W677" s="173" t="n">
        <f aca="false">F677</f>
        <v>0</v>
      </c>
      <c r="X677" s="649"/>
      <c r="Y677" s="649"/>
      <c r="Z677" s="650"/>
      <c r="AB677" s="88"/>
      <c r="AC677" s="157" t="n">
        <f aca="false">IF(B677=0,AC676,IF(ISNONTEXT(B677)=TRUE(),INT(B677),INT(LEFT(B677,FIND(".",B677)-1))))</f>
        <v>3</v>
      </c>
      <c r="AD677" s="157" t="str">
        <f aca="false">IF(AD678=1,1,IF(B677&lt;&gt;0,1,IF(C677&lt;&gt;0,1,IF(D677&lt;&gt;0,1,IF(E677&lt;&gt;0,1,"")))))</f>
        <v/>
      </c>
      <c r="AE677" s="157" t="str">
        <f aca="false">IF(AC677=0," ",IF(AC677&lt;&gt;AC676,AC677," "))</f>
        <v> </v>
      </c>
      <c r="AF677" s="88"/>
      <c r="AG677" s="75" t="e">
        <f aca="false">IF(AC677&lt;&gt;AE677,(IF(N677=0,G677*(INFORMAÇÕES!$Q$69/INFORMAÇÕES!$Q$72),IF(N677="R",G677,0))),0)</f>
        <v>#DIV/0!</v>
      </c>
      <c r="AH677" s="75" t="e">
        <f aca="false">IF(AC677&lt;&gt;AE677,(IF(N677=0,G677*(INFORMAÇÕES!$Q$70/INFORMAÇÕES!$Q$72),IF(N677="C",G677,0))),0)</f>
        <v>#DIV/0!</v>
      </c>
      <c r="AI677" s="75" t="n">
        <f aca="false">IF(AC677&lt;&gt;AE677,(IF(N677=0,G677*INFORMAÇÕES!$U$115,IF(N677="CF",G677,0))),0)</f>
        <v>0</v>
      </c>
      <c r="AJ677" s="75" t="n">
        <f aca="false">IF(AC677&lt;&gt;AE677,(IF(N677=0,G677*INFORMAÇÕES!$U$116,IF(N677="O",G677,0))),0)</f>
        <v>0</v>
      </c>
      <c r="AK677" s="75" t="n">
        <f aca="false">IF(E677&lt;&gt;0,G677,0)</f>
        <v>0</v>
      </c>
      <c r="AL677" s="75" t="n">
        <f aca="false">IF(AC677&lt;&gt;AE677,(IF(N677=0,J677*(INFORMAÇÕES!$Q$89/INFORMAÇÕES!$Q$92),IF(N677="R",J677,0))),0)</f>
        <v>0</v>
      </c>
      <c r="AM677" s="75" t="n">
        <f aca="false">IF(AC677&lt;&gt;AE677,(IF(N677=0,J677*(INFORMAÇÕES!$Q$90/INFORMAÇÕES!$Q$92),IF(N677="C",J677,0))),0)</f>
        <v>0</v>
      </c>
      <c r="AN677" s="75" t="n">
        <f aca="false">IF(AC677&lt;&gt;AE677,(IF(N677="",J677*INFORMAÇÕES!$U$115,IF(N677="CF",J677,0))),0)</f>
        <v>0</v>
      </c>
      <c r="AO677" s="75" t="n">
        <f aca="false">IF(AC677&lt;&gt;AE677,(IF(N677="",J677*INFORMAÇÕES!$U$116,IF(N677="O",J677,0))),0)</f>
        <v>0</v>
      </c>
      <c r="AP677" s="75" t="n">
        <f aca="false">IF(H677&lt;&gt;0,J677,0)</f>
        <v>0</v>
      </c>
      <c r="AQ677" s="75" t="n">
        <f aca="false">IF(K677&lt;&gt;0,L677,0)</f>
        <v>0</v>
      </c>
    </row>
    <row r="678" s="174" customFormat="true" ht="14.25" hidden="false" customHeight="false" outlineLevel="0" collapsed="false">
      <c r="A678" s="159" t="n">
        <v>666</v>
      </c>
      <c r="B678" s="160" t="n">
        <f aca="false">R678</f>
        <v>0</v>
      </c>
      <c r="C678" s="161" t="n">
        <f aca="false">T678</f>
        <v>0</v>
      </c>
      <c r="D678" s="162" t="n">
        <f aca="false">U678</f>
        <v>0</v>
      </c>
      <c r="E678" s="163" t="n">
        <f aca="false">'ORÇ.GLOBAL P CAIXA'!E677</f>
        <v>0</v>
      </c>
      <c r="F678" s="163" t="n">
        <f aca="false">IF('ORÇ.GLOBAL EMPRESA'!G677&gt;0,'ORÇ.GLOBAL EMPRESA'!G677,'ORÇ.GLOBAL P CAIXA'!F677)</f>
        <v>0</v>
      </c>
      <c r="G678" s="163" t="n">
        <f aca="false">IF(E678&lt;&gt;0,ROUND(E678*F678,2),IF(AK678=0,(SUMIF($AC$13:$AC$1012,B678,$AK$13:$AK$1012)),AK678))</f>
        <v>0</v>
      </c>
      <c r="H678" s="163" t="n">
        <f aca="false">V678</f>
        <v>0</v>
      </c>
      <c r="I678" s="163" t="n">
        <f aca="false">W678</f>
        <v>0</v>
      </c>
      <c r="J678" s="163" t="n">
        <f aca="false">IF(H678&lt;&gt;0,ROUND(H678*I678,2),IF(AP678=0,(SUMIF($AC$13:$AC$1012,B678,$AP$13:$AP$1012)),AP678))</f>
        <v>0</v>
      </c>
      <c r="K678" s="163" t="n">
        <f aca="false">H678-E678</f>
        <v>0</v>
      </c>
      <c r="L678" s="163" t="n">
        <f aca="false">J678-G678</f>
        <v>0</v>
      </c>
      <c r="M678" s="645" t="str">
        <f aca="false">IF('ORÇ.GLOBAL P CAIXA'!H677&gt;0,'ORÇ.GLOBAL P CAIXA'!H677,"")</f>
        <v/>
      </c>
      <c r="N678" s="646" t="n">
        <f aca="false">'ORÇ.GLOBAL P CAIXA'!I677</f>
        <v>0</v>
      </c>
      <c r="O678" s="166" t="str">
        <f aca="false">S678</f>
        <v/>
      </c>
      <c r="P678" s="167"/>
      <c r="Q678" s="168" t="str">
        <f aca="false">IF(B678&gt;0,"ok","ocultar")</f>
        <v>ocultar</v>
      </c>
      <c r="R678" s="647" t="n">
        <f aca="false">'ORÇ.GLOBAL P CAIXA'!B677</f>
        <v>0</v>
      </c>
      <c r="S678" s="170" t="str">
        <f aca="false">IF('ORÇ.GLOBAL P CAIXA'!N677&lt;&gt;0,'ORÇ.GLOBAL P CAIXA'!N677,"")</f>
        <v/>
      </c>
      <c r="T678" s="648" t="n">
        <f aca="false">'ORÇ.GLOBAL P CAIXA'!O677</f>
        <v>0</v>
      </c>
      <c r="U678" s="172" t="n">
        <f aca="false">'ORÇ.GLOBAL P CAIXA'!P677</f>
        <v>0</v>
      </c>
      <c r="V678" s="173" t="n">
        <f aca="false">'ORÇ.GLOBAL P CAIXA'!E677</f>
        <v>0</v>
      </c>
      <c r="W678" s="173" t="n">
        <f aca="false">F678</f>
        <v>0</v>
      </c>
      <c r="X678" s="649"/>
      <c r="Y678" s="649"/>
      <c r="Z678" s="650"/>
      <c r="AB678" s="88"/>
      <c r="AC678" s="157" t="n">
        <f aca="false">IF(B678=0,AC677,IF(ISNONTEXT(B678)=TRUE(),INT(B678),INT(LEFT(B678,FIND(".",B678)-1))))</f>
        <v>3</v>
      </c>
      <c r="AD678" s="157" t="str">
        <f aca="false">IF(AD679=1,1,IF(B678&lt;&gt;0,1,IF(C678&lt;&gt;0,1,IF(D678&lt;&gt;0,1,IF(E678&lt;&gt;0,1,"")))))</f>
        <v/>
      </c>
      <c r="AE678" s="157" t="str">
        <f aca="false">IF(AC678=0," ",IF(AC678&lt;&gt;AC677,AC678," "))</f>
        <v> </v>
      </c>
      <c r="AF678" s="88"/>
      <c r="AG678" s="75" t="e">
        <f aca="false">IF(AC678&lt;&gt;AE678,(IF(N678=0,G678*(INFORMAÇÕES!$Q$69/INFORMAÇÕES!$Q$72),IF(N678="R",G678,0))),0)</f>
        <v>#DIV/0!</v>
      </c>
      <c r="AH678" s="75" t="e">
        <f aca="false">IF(AC678&lt;&gt;AE678,(IF(N678=0,G678*(INFORMAÇÕES!$Q$70/INFORMAÇÕES!$Q$72),IF(N678="C",G678,0))),0)</f>
        <v>#DIV/0!</v>
      </c>
      <c r="AI678" s="75" t="n">
        <f aca="false">IF(AC678&lt;&gt;AE678,(IF(N678=0,G678*INFORMAÇÕES!$U$115,IF(N678="CF",G678,0))),0)</f>
        <v>0</v>
      </c>
      <c r="AJ678" s="75" t="n">
        <f aca="false">IF(AC678&lt;&gt;AE678,(IF(N678=0,G678*INFORMAÇÕES!$U$116,IF(N678="O",G678,0))),0)</f>
        <v>0</v>
      </c>
      <c r="AK678" s="75" t="n">
        <f aca="false">IF(E678&lt;&gt;0,G678,0)</f>
        <v>0</v>
      </c>
      <c r="AL678" s="75" t="n">
        <f aca="false">IF(AC678&lt;&gt;AE678,(IF(N678=0,J678*(INFORMAÇÕES!$Q$89/INFORMAÇÕES!$Q$92),IF(N678="R",J678,0))),0)</f>
        <v>0</v>
      </c>
      <c r="AM678" s="75" t="n">
        <f aca="false">IF(AC678&lt;&gt;AE678,(IF(N678=0,J678*(INFORMAÇÕES!$Q$90/INFORMAÇÕES!$Q$92),IF(N678="C",J678,0))),0)</f>
        <v>0</v>
      </c>
      <c r="AN678" s="75" t="n">
        <f aca="false">IF(AC678&lt;&gt;AE678,(IF(N678="",J678*INFORMAÇÕES!$U$115,IF(N678="CF",J678,0))),0)</f>
        <v>0</v>
      </c>
      <c r="AO678" s="75" t="n">
        <f aca="false">IF(AC678&lt;&gt;AE678,(IF(N678="",J678*INFORMAÇÕES!$U$116,IF(N678="O",J678,0))),0)</f>
        <v>0</v>
      </c>
      <c r="AP678" s="75" t="n">
        <f aca="false">IF(H678&lt;&gt;0,J678,0)</f>
        <v>0</v>
      </c>
      <c r="AQ678" s="75" t="n">
        <f aca="false">IF(K678&lt;&gt;0,L678,0)</f>
        <v>0</v>
      </c>
    </row>
    <row r="679" s="174" customFormat="true" ht="14.25" hidden="false" customHeight="false" outlineLevel="0" collapsed="false">
      <c r="A679" s="159" t="n">
        <v>667</v>
      </c>
      <c r="B679" s="160" t="n">
        <f aca="false">R679</f>
        <v>0</v>
      </c>
      <c r="C679" s="161" t="n">
        <f aca="false">T679</f>
        <v>0</v>
      </c>
      <c r="D679" s="162" t="n">
        <f aca="false">U679</f>
        <v>0</v>
      </c>
      <c r="E679" s="163" t="n">
        <f aca="false">'ORÇ.GLOBAL P CAIXA'!E678</f>
        <v>0</v>
      </c>
      <c r="F679" s="163" t="n">
        <f aca="false">IF('ORÇ.GLOBAL EMPRESA'!G678&gt;0,'ORÇ.GLOBAL EMPRESA'!G678,'ORÇ.GLOBAL P CAIXA'!F678)</f>
        <v>0</v>
      </c>
      <c r="G679" s="163" t="n">
        <f aca="false">IF(E679&lt;&gt;0,ROUND(E679*F679,2),IF(AK679=0,(SUMIF($AC$13:$AC$1012,B679,$AK$13:$AK$1012)),AK679))</f>
        <v>0</v>
      </c>
      <c r="H679" s="163" t="n">
        <f aca="false">V679</f>
        <v>0</v>
      </c>
      <c r="I679" s="163" t="n">
        <f aca="false">W679</f>
        <v>0</v>
      </c>
      <c r="J679" s="163" t="n">
        <f aca="false">IF(H679&lt;&gt;0,ROUND(H679*I679,2),IF(AP679=0,(SUMIF($AC$13:$AC$1012,B679,$AP$13:$AP$1012)),AP679))</f>
        <v>0</v>
      </c>
      <c r="K679" s="163" t="n">
        <f aca="false">H679-E679</f>
        <v>0</v>
      </c>
      <c r="L679" s="163" t="n">
        <f aca="false">J679-G679</f>
        <v>0</v>
      </c>
      <c r="M679" s="645" t="str">
        <f aca="false">IF('ORÇ.GLOBAL P CAIXA'!H678&gt;0,'ORÇ.GLOBAL P CAIXA'!H678,"")</f>
        <v/>
      </c>
      <c r="N679" s="646" t="n">
        <f aca="false">'ORÇ.GLOBAL P CAIXA'!I678</f>
        <v>0</v>
      </c>
      <c r="O679" s="166" t="str">
        <f aca="false">S679</f>
        <v/>
      </c>
      <c r="P679" s="167"/>
      <c r="Q679" s="168" t="str">
        <f aca="false">IF(B679&gt;0,"ok","ocultar")</f>
        <v>ocultar</v>
      </c>
      <c r="R679" s="647" t="n">
        <f aca="false">'ORÇ.GLOBAL P CAIXA'!B678</f>
        <v>0</v>
      </c>
      <c r="S679" s="170" t="str">
        <f aca="false">IF('ORÇ.GLOBAL P CAIXA'!N678&lt;&gt;0,'ORÇ.GLOBAL P CAIXA'!N678,"")</f>
        <v/>
      </c>
      <c r="T679" s="648" t="n">
        <f aca="false">'ORÇ.GLOBAL P CAIXA'!O678</f>
        <v>0</v>
      </c>
      <c r="U679" s="172" t="n">
        <f aca="false">'ORÇ.GLOBAL P CAIXA'!P678</f>
        <v>0</v>
      </c>
      <c r="V679" s="173" t="n">
        <f aca="false">'ORÇ.GLOBAL P CAIXA'!E678</f>
        <v>0</v>
      </c>
      <c r="W679" s="173" t="n">
        <f aca="false">F679</f>
        <v>0</v>
      </c>
      <c r="X679" s="649"/>
      <c r="Y679" s="649"/>
      <c r="Z679" s="650"/>
      <c r="AB679" s="88"/>
      <c r="AC679" s="157" t="n">
        <f aca="false">IF(B679=0,AC678,IF(ISNONTEXT(B679)=TRUE(),INT(B679),INT(LEFT(B679,FIND(".",B679)-1))))</f>
        <v>3</v>
      </c>
      <c r="AD679" s="157" t="str">
        <f aca="false">IF(AD680=1,1,IF(B679&lt;&gt;0,1,IF(C679&lt;&gt;0,1,IF(D679&lt;&gt;0,1,IF(E679&lt;&gt;0,1,"")))))</f>
        <v/>
      </c>
      <c r="AE679" s="157" t="str">
        <f aca="false">IF(AC679=0," ",IF(AC679&lt;&gt;AC678,AC679," "))</f>
        <v> </v>
      </c>
      <c r="AF679" s="88"/>
      <c r="AG679" s="75" t="e">
        <f aca="false">IF(AC679&lt;&gt;AE679,(IF(N679=0,G679*(INFORMAÇÕES!$Q$69/INFORMAÇÕES!$Q$72),IF(N679="R",G679,0))),0)</f>
        <v>#DIV/0!</v>
      </c>
      <c r="AH679" s="75" t="e">
        <f aca="false">IF(AC679&lt;&gt;AE679,(IF(N679=0,G679*(INFORMAÇÕES!$Q$70/INFORMAÇÕES!$Q$72),IF(N679="C",G679,0))),0)</f>
        <v>#DIV/0!</v>
      </c>
      <c r="AI679" s="75" t="n">
        <f aca="false">IF(AC679&lt;&gt;AE679,(IF(N679=0,G679*INFORMAÇÕES!$U$115,IF(N679="CF",G679,0))),0)</f>
        <v>0</v>
      </c>
      <c r="AJ679" s="75" t="n">
        <f aca="false">IF(AC679&lt;&gt;AE679,(IF(N679=0,G679*INFORMAÇÕES!$U$116,IF(N679="O",G679,0))),0)</f>
        <v>0</v>
      </c>
      <c r="AK679" s="75" t="n">
        <f aca="false">IF(E679&lt;&gt;0,G679,0)</f>
        <v>0</v>
      </c>
      <c r="AL679" s="75" t="n">
        <f aca="false">IF(AC679&lt;&gt;AE679,(IF(N679=0,J679*(INFORMAÇÕES!$Q$89/INFORMAÇÕES!$Q$92),IF(N679="R",J679,0))),0)</f>
        <v>0</v>
      </c>
      <c r="AM679" s="75" t="n">
        <f aca="false">IF(AC679&lt;&gt;AE679,(IF(N679=0,J679*(INFORMAÇÕES!$Q$90/INFORMAÇÕES!$Q$92),IF(N679="C",J679,0))),0)</f>
        <v>0</v>
      </c>
      <c r="AN679" s="75" t="n">
        <f aca="false">IF(AC679&lt;&gt;AE679,(IF(N679="",J679*INFORMAÇÕES!$U$115,IF(N679="CF",J679,0))),0)</f>
        <v>0</v>
      </c>
      <c r="AO679" s="75" t="n">
        <f aca="false">IF(AC679&lt;&gt;AE679,(IF(N679="",J679*INFORMAÇÕES!$U$116,IF(N679="O",J679,0))),0)</f>
        <v>0</v>
      </c>
      <c r="AP679" s="75" t="n">
        <f aca="false">IF(H679&lt;&gt;0,J679,0)</f>
        <v>0</v>
      </c>
      <c r="AQ679" s="75" t="n">
        <f aca="false">IF(K679&lt;&gt;0,L679,0)</f>
        <v>0</v>
      </c>
    </row>
    <row r="680" s="174" customFormat="true" ht="14.25" hidden="false" customHeight="false" outlineLevel="0" collapsed="false">
      <c r="A680" s="159" t="n">
        <v>668</v>
      </c>
      <c r="B680" s="160" t="n">
        <f aca="false">R680</f>
        <v>0</v>
      </c>
      <c r="C680" s="161" t="n">
        <f aca="false">T680</f>
        <v>0</v>
      </c>
      <c r="D680" s="162" t="n">
        <f aca="false">U680</f>
        <v>0</v>
      </c>
      <c r="E680" s="163" t="n">
        <f aca="false">'ORÇ.GLOBAL P CAIXA'!E679</f>
        <v>0</v>
      </c>
      <c r="F680" s="163" t="n">
        <f aca="false">IF('ORÇ.GLOBAL EMPRESA'!G679&gt;0,'ORÇ.GLOBAL EMPRESA'!G679,'ORÇ.GLOBAL P CAIXA'!F679)</f>
        <v>0</v>
      </c>
      <c r="G680" s="163" t="n">
        <f aca="false">IF(E680&lt;&gt;0,ROUND(E680*F680,2),IF(AK680=0,(SUMIF($AC$13:$AC$1012,B680,$AK$13:$AK$1012)),AK680))</f>
        <v>0</v>
      </c>
      <c r="H680" s="163" t="n">
        <f aca="false">V680</f>
        <v>0</v>
      </c>
      <c r="I680" s="163" t="n">
        <f aca="false">W680</f>
        <v>0</v>
      </c>
      <c r="J680" s="163" t="n">
        <f aca="false">IF(H680&lt;&gt;0,ROUND(H680*I680,2),IF(AP680=0,(SUMIF($AC$13:$AC$1012,B680,$AP$13:$AP$1012)),AP680))</f>
        <v>0</v>
      </c>
      <c r="K680" s="163" t="n">
        <f aca="false">H680-E680</f>
        <v>0</v>
      </c>
      <c r="L680" s="163" t="n">
        <f aca="false">J680-G680</f>
        <v>0</v>
      </c>
      <c r="M680" s="645" t="str">
        <f aca="false">IF('ORÇ.GLOBAL P CAIXA'!H679&gt;0,'ORÇ.GLOBAL P CAIXA'!H679,"")</f>
        <v/>
      </c>
      <c r="N680" s="646" t="n">
        <f aca="false">'ORÇ.GLOBAL P CAIXA'!I679</f>
        <v>0</v>
      </c>
      <c r="O680" s="166" t="str">
        <f aca="false">S680</f>
        <v/>
      </c>
      <c r="P680" s="167"/>
      <c r="Q680" s="168" t="str">
        <f aca="false">IF(B680&gt;0,"ok","ocultar")</f>
        <v>ocultar</v>
      </c>
      <c r="R680" s="647" t="n">
        <f aca="false">'ORÇ.GLOBAL P CAIXA'!B679</f>
        <v>0</v>
      </c>
      <c r="S680" s="170" t="str">
        <f aca="false">IF('ORÇ.GLOBAL P CAIXA'!N679&lt;&gt;0,'ORÇ.GLOBAL P CAIXA'!N679,"")</f>
        <v/>
      </c>
      <c r="T680" s="648" t="n">
        <f aca="false">'ORÇ.GLOBAL P CAIXA'!O679</f>
        <v>0</v>
      </c>
      <c r="U680" s="172" t="n">
        <f aca="false">'ORÇ.GLOBAL P CAIXA'!P679</f>
        <v>0</v>
      </c>
      <c r="V680" s="173" t="n">
        <f aca="false">'ORÇ.GLOBAL P CAIXA'!E679</f>
        <v>0</v>
      </c>
      <c r="W680" s="173" t="n">
        <f aca="false">F680</f>
        <v>0</v>
      </c>
      <c r="X680" s="649"/>
      <c r="Y680" s="649"/>
      <c r="Z680" s="650"/>
      <c r="AB680" s="88"/>
      <c r="AC680" s="157" t="n">
        <f aca="false">IF(B680=0,AC679,IF(ISNONTEXT(B680)=TRUE(),INT(B680),INT(LEFT(B680,FIND(".",B680)-1))))</f>
        <v>3</v>
      </c>
      <c r="AD680" s="157" t="str">
        <f aca="false">IF(AD681=1,1,IF(B680&lt;&gt;0,1,IF(C680&lt;&gt;0,1,IF(D680&lt;&gt;0,1,IF(E680&lt;&gt;0,1,"")))))</f>
        <v/>
      </c>
      <c r="AE680" s="157" t="str">
        <f aca="false">IF(AC680=0," ",IF(AC680&lt;&gt;AC679,AC680," "))</f>
        <v> </v>
      </c>
      <c r="AF680" s="88"/>
      <c r="AG680" s="75" t="e">
        <f aca="false">IF(AC680&lt;&gt;AE680,(IF(N680=0,G680*(INFORMAÇÕES!$Q$69/INFORMAÇÕES!$Q$72),IF(N680="R",G680,0))),0)</f>
        <v>#DIV/0!</v>
      </c>
      <c r="AH680" s="75" t="e">
        <f aca="false">IF(AC680&lt;&gt;AE680,(IF(N680=0,G680*(INFORMAÇÕES!$Q$70/INFORMAÇÕES!$Q$72),IF(N680="C",G680,0))),0)</f>
        <v>#DIV/0!</v>
      </c>
      <c r="AI680" s="75" t="n">
        <f aca="false">IF(AC680&lt;&gt;AE680,(IF(N680=0,G680*INFORMAÇÕES!$U$115,IF(N680="CF",G680,0))),0)</f>
        <v>0</v>
      </c>
      <c r="AJ680" s="75" t="n">
        <f aca="false">IF(AC680&lt;&gt;AE680,(IF(N680=0,G680*INFORMAÇÕES!$U$116,IF(N680="O",G680,0))),0)</f>
        <v>0</v>
      </c>
      <c r="AK680" s="75" t="n">
        <f aca="false">IF(E680&lt;&gt;0,G680,0)</f>
        <v>0</v>
      </c>
      <c r="AL680" s="75" t="n">
        <f aca="false">IF(AC680&lt;&gt;AE680,(IF(N680=0,J680*(INFORMAÇÕES!$Q$89/INFORMAÇÕES!$Q$92),IF(N680="R",J680,0))),0)</f>
        <v>0</v>
      </c>
      <c r="AM680" s="75" t="n">
        <f aca="false">IF(AC680&lt;&gt;AE680,(IF(N680=0,J680*(INFORMAÇÕES!$Q$90/INFORMAÇÕES!$Q$92),IF(N680="C",J680,0))),0)</f>
        <v>0</v>
      </c>
      <c r="AN680" s="75" t="n">
        <f aca="false">IF(AC680&lt;&gt;AE680,(IF(N680="",J680*INFORMAÇÕES!$U$115,IF(N680="CF",J680,0))),0)</f>
        <v>0</v>
      </c>
      <c r="AO680" s="75" t="n">
        <f aca="false">IF(AC680&lt;&gt;AE680,(IF(N680="",J680*INFORMAÇÕES!$U$116,IF(N680="O",J680,0))),0)</f>
        <v>0</v>
      </c>
      <c r="AP680" s="75" t="n">
        <f aca="false">IF(H680&lt;&gt;0,J680,0)</f>
        <v>0</v>
      </c>
      <c r="AQ680" s="75" t="n">
        <f aca="false">IF(K680&lt;&gt;0,L680,0)</f>
        <v>0</v>
      </c>
    </row>
    <row r="681" s="174" customFormat="true" ht="14.25" hidden="false" customHeight="false" outlineLevel="0" collapsed="false">
      <c r="A681" s="159" t="n">
        <v>669</v>
      </c>
      <c r="B681" s="160" t="n">
        <f aca="false">R681</f>
        <v>0</v>
      </c>
      <c r="C681" s="161" t="n">
        <f aca="false">T681</f>
        <v>0</v>
      </c>
      <c r="D681" s="162" t="n">
        <f aca="false">U681</f>
        <v>0</v>
      </c>
      <c r="E681" s="163" t="n">
        <f aca="false">'ORÇ.GLOBAL P CAIXA'!E680</f>
        <v>0</v>
      </c>
      <c r="F681" s="163" t="n">
        <f aca="false">IF('ORÇ.GLOBAL EMPRESA'!G680&gt;0,'ORÇ.GLOBAL EMPRESA'!G680,'ORÇ.GLOBAL P CAIXA'!F680)</f>
        <v>0</v>
      </c>
      <c r="G681" s="163" t="n">
        <f aca="false">IF(E681&lt;&gt;0,ROUND(E681*F681,2),IF(AK681=0,(SUMIF($AC$13:$AC$1012,B681,$AK$13:$AK$1012)),AK681))</f>
        <v>0</v>
      </c>
      <c r="H681" s="163" t="n">
        <f aca="false">V681</f>
        <v>0</v>
      </c>
      <c r="I681" s="163" t="n">
        <f aca="false">W681</f>
        <v>0</v>
      </c>
      <c r="J681" s="163" t="n">
        <f aca="false">IF(H681&lt;&gt;0,ROUND(H681*I681,2),IF(AP681=0,(SUMIF($AC$13:$AC$1012,B681,$AP$13:$AP$1012)),AP681))</f>
        <v>0</v>
      </c>
      <c r="K681" s="163" t="n">
        <f aca="false">H681-E681</f>
        <v>0</v>
      </c>
      <c r="L681" s="163" t="n">
        <f aca="false">J681-G681</f>
        <v>0</v>
      </c>
      <c r="M681" s="645" t="str">
        <f aca="false">IF('ORÇ.GLOBAL P CAIXA'!H680&gt;0,'ORÇ.GLOBAL P CAIXA'!H680,"")</f>
        <v/>
      </c>
      <c r="N681" s="646" t="n">
        <f aca="false">'ORÇ.GLOBAL P CAIXA'!I680</f>
        <v>0</v>
      </c>
      <c r="O681" s="166" t="str">
        <f aca="false">S681</f>
        <v/>
      </c>
      <c r="P681" s="167"/>
      <c r="Q681" s="168" t="str">
        <f aca="false">IF(B681&gt;0,"ok","ocultar")</f>
        <v>ocultar</v>
      </c>
      <c r="R681" s="647" t="n">
        <f aca="false">'ORÇ.GLOBAL P CAIXA'!B680</f>
        <v>0</v>
      </c>
      <c r="S681" s="170" t="str">
        <f aca="false">IF('ORÇ.GLOBAL P CAIXA'!N680&lt;&gt;0,'ORÇ.GLOBAL P CAIXA'!N680,"")</f>
        <v/>
      </c>
      <c r="T681" s="648" t="n">
        <f aca="false">'ORÇ.GLOBAL P CAIXA'!O680</f>
        <v>0</v>
      </c>
      <c r="U681" s="172" t="n">
        <f aca="false">'ORÇ.GLOBAL P CAIXA'!P680</f>
        <v>0</v>
      </c>
      <c r="V681" s="173" t="n">
        <f aca="false">'ORÇ.GLOBAL P CAIXA'!E680</f>
        <v>0</v>
      </c>
      <c r="W681" s="173" t="n">
        <f aca="false">F681</f>
        <v>0</v>
      </c>
      <c r="X681" s="649"/>
      <c r="Y681" s="649"/>
      <c r="Z681" s="650"/>
      <c r="AB681" s="88"/>
      <c r="AC681" s="157" t="n">
        <f aca="false">IF(B681=0,AC680,IF(ISNONTEXT(B681)=TRUE(),INT(B681),INT(LEFT(B681,FIND(".",B681)-1))))</f>
        <v>3</v>
      </c>
      <c r="AD681" s="157" t="str">
        <f aca="false">IF(AD682=1,1,IF(B681&lt;&gt;0,1,IF(C681&lt;&gt;0,1,IF(D681&lt;&gt;0,1,IF(E681&lt;&gt;0,1,"")))))</f>
        <v/>
      </c>
      <c r="AE681" s="157" t="str">
        <f aca="false">IF(AC681=0," ",IF(AC681&lt;&gt;AC680,AC681," "))</f>
        <v> </v>
      </c>
      <c r="AF681" s="88"/>
      <c r="AG681" s="75" t="e">
        <f aca="false">IF(AC681&lt;&gt;AE681,(IF(N681=0,G681*(INFORMAÇÕES!$Q$69/INFORMAÇÕES!$Q$72),IF(N681="R",G681,0))),0)</f>
        <v>#DIV/0!</v>
      </c>
      <c r="AH681" s="75" t="e">
        <f aca="false">IF(AC681&lt;&gt;AE681,(IF(N681=0,G681*(INFORMAÇÕES!$Q$70/INFORMAÇÕES!$Q$72),IF(N681="C",G681,0))),0)</f>
        <v>#DIV/0!</v>
      </c>
      <c r="AI681" s="75" t="n">
        <f aca="false">IF(AC681&lt;&gt;AE681,(IF(N681=0,G681*INFORMAÇÕES!$U$115,IF(N681="CF",G681,0))),0)</f>
        <v>0</v>
      </c>
      <c r="AJ681" s="75" t="n">
        <f aca="false">IF(AC681&lt;&gt;AE681,(IF(N681=0,G681*INFORMAÇÕES!$U$116,IF(N681="O",G681,0))),0)</f>
        <v>0</v>
      </c>
      <c r="AK681" s="75" t="n">
        <f aca="false">IF(E681&lt;&gt;0,G681,0)</f>
        <v>0</v>
      </c>
      <c r="AL681" s="75" t="n">
        <f aca="false">IF(AC681&lt;&gt;AE681,(IF(N681=0,J681*(INFORMAÇÕES!$Q$89/INFORMAÇÕES!$Q$92),IF(N681="R",J681,0))),0)</f>
        <v>0</v>
      </c>
      <c r="AM681" s="75" t="n">
        <f aca="false">IF(AC681&lt;&gt;AE681,(IF(N681=0,J681*(INFORMAÇÕES!$Q$90/INFORMAÇÕES!$Q$92),IF(N681="C",J681,0))),0)</f>
        <v>0</v>
      </c>
      <c r="AN681" s="75" t="n">
        <f aca="false">IF(AC681&lt;&gt;AE681,(IF(N681="",J681*INFORMAÇÕES!$U$115,IF(N681="CF",J681,0))),0)</f>
        <v>0</v>
      </c>
      <c r="AO681" s="75" t="n">
        <f aca="false">IF(AC681&lt;&gt;AE681,(IF(N681="",J681*INFORMAÇÕES!$U$116,IF(N681="O",J681,0))),0)</f>
        <v>0</v>
      </c>
      <c r="AP681" s="75" t="n">
        <f aca="false">IF(H681&lt;&gt;0,J681,0)</f>
        <v>0</v>
      </c>
      <c r="AQ681" s="75" t="n">
        <f aca="false">IF(K681&lt;&gt;0,L681,0)</f>
        <v>0</v>
      </c>
    </row>
    <row r="682" s="174" customFormat="true" ht="14.25" hidden="false" customHeight="false" outlineLevel="0" collapsed="false">
      <c r="A682" s="159" t="n">
        <v>670</v>
      </c>
      <c r="B682" s="160" t="n">
        <f aca="false">R682</f>
        <v>0</v>
      </c>
      <c r="C682" s="161" t="n">
        <f aca="false">T682</f>
        <v>0</v>
      </c>
      <c r="D682" s="162" t="n">
        <f aca="false">U682</f>
        <v>0</v>
      </c>
      <c r="E682" s="163" t="n">
        <f aca="false">'ORÇ.GLOBAL P CAIXA'!E681</f>
        <v>0</v>
      </c>
      <c r="F682" s="163" t="n">
        <f aca="false">IF('ORÇ.GLOBAL EMPRESA'!G681&gt;0,'ORÇ.GLOBAL EMPRESA'!G681,'ORÇ.GLOBAL P CAIXA'!F681)</f>
        <v>0</v>
      </c>
      <c r="G682" s="163" t="n">
        <f aca="false">IF(E682&lt;&gt;0,ROUND(E682*F682,2),IF(AK682=0,(SUMIF($AC$13:$AC$1012,B682,$AK$13:$AK$1012)),AK682))</f>
        <v>0</v>
      </c>
      <c r="H682" s="163" t="n">
        <f aca="false">V682</f>
        <v>0</v>
      </c>
      <c r="I682" s="163" t="n">
        <f aca="false">W682</f>
        <v>0</v>
      </c>
      <c r="J682" s="163" t="n">
        <f aca="false">IF(H682&lt;&gt;0,ROUND(H682*I682,2),IF(AP682=0,(SUMIF($AC$13:$AC$1012,B682,$AP$13:$AP$1012)),AP682))</f>
        <v>0</v>
      </c>
      <c r="K682" s="163" t="n">
        <f aca="false">H682-E682</f>
        <v>0</v>
      </c>
      <c r="L682" s="163" t="n">
        <f aca="false">J682-G682</f>
        <v>0</v>
      </c>
      <c r="M682" s="645" t="str">
        <f aca="false">IF('ORÇ.GLOBAL P CAIXA'!H681&gt;0,'ORÇ.GLOBAL P CAIXA'!H681,"")</f>
        <v/>
      </c>
      <c r="N682" s="646" t="n">
        <f aca="false">'ORÇ.GLOBAL P CAIXA'!I681</f>
        <v>0</v>
      </c>
      <c r="O682" s="166" t="str">
        <f aca="false">S682</f>
        <v/>
      </c>
      <c r="P682" s="167"/>
      <c r="Q682" s="168" t="str">
        <f aca="false">IF(B682&gt;0,"ok","ocultar")</f>
        <v>ocultar</v>
      </c>
      <c r="R682" s="647" t="n">
        <f aca="false">'ORÇ.GLOBAL P CAIXA'!B681</f>
        <v>0</v>
      </c>
      <c r="S682" s="170" t="str">
        <f aca="false">IF('ORÇ.GLOBAL P CAIXA'!N681&lt;&gt;0,'ORÇ.GLOBAL P CAIXA'!N681,"")</f>
        <v/>
      </c>
      <c r="T682" s="648" t="n">
        <f aca="false">'ORÇ.GLOBAL P CAIXA'!O681</f>
        <v>0</v>
      </c>
      <c r="U682" s="172" t="n">
        <f aca="false">'ORÇ.GLOBAL P CAIXA'!P681</f>
        <v>0</v>
      </c>
      <c r="V682" s="173" t="n">
        <f aca="false">'ORÇ.GLOBAL P CAIXA'!E681</f>
        <v>0</v>
      </c>
      <c r="W682" s="173" t="n">
        <f aca="false">F682</f>
        <v>0</v>
      </c>
      <c r="X682" s="649"/>
      <c r="Y682" s="649"/>
      <c r="Z682" s="650"/>
      <c r="AB682" s="88"/>
      <c r="AC682" s="157" t="n">
        <f aca="false">IF(B682=0,AC681,IF(ISNONTEXT(B682)=TRUE(),INT(B682),INT(LEFT(B682,FIND(".",B682)-1))))</f>
        <v>3</v>
      </c>
      <c r="AD682" s="157" t="str">
        <f aca="false">IF(AD683=1,1,IF(B682&lt;&gt;0,1,IF(C682&lt;&gt;0,1,IF(D682&lt;&gt;0,1,IF(E682&lt;&gt;0,1,"")))))</f>
        <v/>
      </c>
      <c r="AE682" s="157" t="str">
        <f aca="false">IF(AC682=0," ",IF(AC682&lt;&gt;AC681,AC682," "))</f>
        <v> </v>
      </c>
      <c r="AF682" s="88"/>
      <c r="AG682" s="75" t="e">
        <f aca="false">IF(AC682&lt;&gt;AE682,(IF(N682=0,G682*(INFORMAÇÕES!$Q$69/INFORMAÇÕES!$Q$72),IF(N682="R",G682,0))),0)</f>
        <v>#DIV/0!</v>
      </c>
      <c r="AH682" s="75" t="e">
        <f aca="false">IF(AC682&lt;&gt;AE682,(IF(N682=0,G682*(INFORMAÇÕES!$Q$70/INFORMAÇÕES!$Q$72),IF(N682="C",G682,0))),0)</f>
        <v>#DIV/0!</v>
      </c>
      <c r="AI682" s="75" t="n">
        <f aca="false">IF(AC682&lt;&gt;AE682,(IF(N682=0,G682*INFORMAÇÕES!$U$115,IF(N682="CF",G682,0))),0)</f>
        <v>0</v>
      </c>
      <c r="AJ682" s="75" t="n">
        <f aca="false">IF(AC682&lt;&gt;AE682,(IF(N682=0,G682*INFORMAÇÕES!$U$116,IF(N682="O",G682,0))),0)</f>
        <v>0</v>
      </c>
      <c r="AK682" s="75" t="n">
        <f aca="false">IF(E682&lt;&gt;0,G682,0)</f>
        <v>0</v>
      </c>
      <c r="AL682" s="75" t="n">
        <f aca="false">IF(AC682&lt;&gt;AE682,(IF(N682=0,J682*(INFORMAÇÕES!$Q$89/INFORMAÇÕES!$Q$92),IF(N682="R",J682,0))),0)</f>
        <v>0</v>
      </c>
      <c r="AM682" s="75" t="n">
        <f aca="false">IF(AC682&lt;&gt;AE682,(IF(N682=0,J682*(INFORMAÇÕES!$Q$90/INFORMAÇÕES!$Q$92),IF(N682="C",J682,0))),0)</f>
        <v>0</v>
      </c>
      <c r="AN682" s="75" t="n">
        <f aca="false">IF(AC682&lt;&gt;AE682,(IF(N682="",J682*INFORMAÇÕES!$U$115,IF(N682="CF",J682,0))),0)</f>
        <v>0</v>
      </c>
      <c r="AO682" s="75" t="n">
        <f aca="false">IF(AC682&lt;&gt;AE682,(IF(N682="",J682*INFORMAÇÕES!$U$116,IF(N682="O",J682,0))),0)</f>
        <v>0</v>
      </c>
      <c r="AP682" s="75" t="n">
        <f aca="false">IF(H682&lt;&gt;0,J682,0)</f>
        <v>0</v>
      </c>
      <c r="AQ682" s="75" t="n">
        <f aca="false">IF(K682&lt;&gt;0,L682,0)</f>
        <v>0</v>
      </c>
    </row>
    <row r="683" s="174" customFormat="true" ht="14.25" hidden="false" customHeight="false" outlineLevel="0" collapsed="false">
      <c r="A683" s="159" t="n">
        <v>671</v>
      </c>
      <c r="B683" s="160" t="n">
        <f aca="false">R683</f>
        <v>0</v>
      </c>
      <c r="C683" s="161" t="n">
        <f aca="false">T683</f>
        <v>0</v>
      </c>
      <c r="D683" s="162" t="n">
        <f aca="false">U683</f>
        <v>0</v>
      </c>
      <c r="E683" s="163" t="n">
        <f aca="false">'ORÇ.GLOBAL P CAIXA'!E682</f>
        <v>0</v>
      </c>
      <c r="F683" s="163" t="n">
        <f aca="false">IF('ORÇ.GLOBAL EMPRESA'!G682&gt;0,'ORÇ.GLOBAL EMPRESA'!G682,'ORÇ.GLOBAL P CAIXA'!F682)</f>
        <v>0</v>
      </c>
      <c r="G683" s="163" t="n">
        <f aca="false">IF(E683&lt;&gt;0,ROUND(E683*F683,2),IF(AK683=0,(SUMIF($AC$13:$AC$1012,B683,$AK$13:$AK$1012)),AK683))</f>
        <v>0</v>
      </c>
      <c r="H683" s="163" t="n">
        <f aca="false">V683</f>
        <v>0</v>
      </c>
      <c r="I683" s="163" t="n">
        <f aca="false">W683</f>
        <v>0</v>
      </c>
      <c r="J683" s="163" t="n">
        <f aca="false">IF(H683&lt;&gt;0,ROUND(H683*I683,2),IF(AP683=0,(SUMIF($AC$13:$AC$1012,B683,$AP$13:$AP$1012)),AP683))</f>
        <v>0</v>
      </c>
      <c r="K683" s="163" t="n">
        <f aca="false">H683-E683</f>
        <v>0</v>
      </c>
      <c r="L683" s="163" t="n">
        <f aca="false">J683-G683</f>
        <v>0</v>
      </c>
      <c r="M683" s="645" t="str">
        <f aca="false">IF('ORÇ.GLOBAL P CAIXA'!H682&gt;0,'ORÇ.GLOBAL P CAIXA'!H682,"")</f>
        <v/>
      </c>
      <c r="N683" s="646" t="n">
        <f aca="false">'ORÇ.GLOBAL P CAIXA'!I682</f>
        <v>0</v>
      </c>
      <c r="O683" s="166" t="str">
        <f aca="false">S683</f>
        <v/>
      </c>
      <c r="P683" s="167"/>
      <c r="Q683" s="168" t="str">
        <f aca="false">IF(B683&gt;0,"ok","ocultar")</f>
        <v>ocultar</v>
      </c>
      <c r="R683" s="647" t="n">
        <f aca="false">'ORÇ.GLOBAL P CAIXA'!B682</f>
        <v>0</v>
      </c>
      <c r="S683" s="170" t="str">
        <f aca="false">IF('ORÇ.GLOBAL P CAIXA'!N682&lt;&gt;0,'ORÇ.GLOBAL P CAIXA'!N682,"")</f>
        <v/>
      </c>
      <c r="T683" s="648" t="n">
        <f aca="false">'ORÇ.GLOBAL P CAIXA'!O682</f>
        <v>0</v>
      </c>
      <c r="U683" s="172" t="n">
        <f aca="false">'ORÇ.GLOBAL P CAIXA'!P682</f>
        <v>0</v>
      </c>
      <c r="V683" s="173" t="n">
        <f aca="false">'ORÇ.GLOBAL P CAIXA'!E682</f>
        <v>0</v>
      </c>
      <c r="W683" s="173" t="n">
        <f aca="false">F683</f>
        <v>0</v>
      </c>
      <c r="X683" s="649"/>
      <c r="Y683" s="649"/>
      <c r="Z683" s="650"/>
      <c r="AB683" s="88"/>
      <c r="AC683" s="157" t="n">
        <f aca="false">IF(B683=0,AC682,IF(ISNONTEXT(B683)=TRUE(),INT(B683),INT(LEFT(B683,FIND(".",B683)-1))))</f>
        <v>3</v>
      </c>
      <c r="AD683" s="157" t="str">
        <f aca="false">IF(AD684=1,1,IF(B683&lt;&gt;0,1,IF(C683&lt;&gt;0,1,IF(D683&lt;&gt;0,1,IF(E683&lt;&gt;0,1,"")))))</f>
        <v/>
      </c>
      <c r="AE683" s="157" t="str">
        <f aca="false">IF(AC683=0," ",IF(AC683&lt;&gt;AC682,AC683," "))</f>
        <v> </v>
      </c>
      <c r="AF683" s="88"/>
      <c r="AG683" s="75" t="e">
        <f aca="false">IF(AC683&lt;&gt;AE683,(IF(N683=0,G683*(INFORMAÇÕES!$Q$69/INFORMAÇÕES!$Q$72),IF(N683="R",G683,0))),0)</f>
        <v>#DIV/0!</v>
      </c>
      <c r="AH683" s="75" t="e">
        <f aca="false">IF(AC683&lt;&gt;AE683,(IF(N683=0,G683*(INFORMAÇÕES!$Q$70/INFORMAÇÕES!$Q$72),IF(N683="C",G683,0))),0)</f>
        <v>#DIV/0!</v>
      </c>
      <c r="AI683" s="75" t="n">
        <f aca="false">IF(AC683&lt;&gt;AE683,(IF(N683=0,G683*INFORMAÇÕES!$U$115,IF(N683="CF",G683,0))),0)</f>
        <v>0</v>
      </c>
      <c r="AJ683" s="75" t="n">
        <f aca="false">IF(AC683&lt;&gt;AE683,(IF(N683=0,G683*INFORMAÇÕES!$U$116,IF(N683="O",G683,0))),0)</f>
        <v>0</v>
      </c>
      <c r="AK683" s="75" t="n">
        <f aca="false">IF(E683&lt;&gt;0,G683,0)</f>
        <v>0</v>
      </c>
      <c r="AL683" s="75" t="n">
        <f aca="false">IF(AC683&lt;&gt;AE683,(IF(N683=0,J683*(INFORMAÇÕES!$Q$89/INFORMAÇÕES!$Q$92),IF(N683="R",J683,0))),0)</f>
        <v>0</v>
      </c>
      <c r="AM683" s="75" t="n">
        <f aca="false">IF(AC683&lt;&gt;AE683,(IF(N683=0,J683*(INFORMAÇÕES!$Q$90/INFORMAÇÕES!$Q$92),IF(N683="C",J683,0))),0)</f>
        <v>0</v>
      </c>
      <c r="AN683" s="75" t="n">
        <f aca="false">IF(AC683&lt;&gt;AE683,(IF(N683="",J683*INFORMAÇÕES!$U$115,IF(N683="CF",J683,0))),0)</f>
        <v>0</v>
      </c>
      <c r="AO683" s="75" t="n">
        <f aca="false">IF(AC683&lt;&gt;AE683,(IF(N683="",J683*INFORMAÇÕES!$U$116,IF(N683="O",J683,0))),0)</f>
        <v>0</v>
      </c>
      <c r="AP683" s="75" t="n">
        <f aca="false">IF(H683&lt;&gt;0,J683,0)</f>
        <v>0</v>
      </c>
      <c r="AQ683" s="75" t="n">
        <f aca="false">IF(K683&lt;&gt;0,L683,0)</f>
        <v>0</v>
      </c>
    </row>
    <row r="684" s="174" customFormat="true" ht="14.25" hidden="false" customHeight="false" outlineLevel="0" collapsed="false">
      <c r="A684" s="159" t="n">
        <v>672</v>
      </c>
      <c r="B684" s="160" t="n">
        <f aca="false">R684</f>
        <v>0</v>
      </c>
      <c r="C684" s="161" t="n">
        <f aca="false">T684</f>
        <v>0</v>
      </c>
      <c r="D684" s="162" t="n">
        <f aca="false">U684</f>
        <v>0</v>
      </c>
      <c r="E684" s="163" t="n">
        <f aca="false">'ORÇ.GLOBAL P CAIXA'!E683</f>
        <v>0</v>
      </c>
      <c r="F684" s="163" t="n">
        <f aca="false">IF('ORÇ.GLOBAL EMPRESA'!G683&gt;0,'ORÇ.GLOBAL EMPRESA'!G683,'ORÇ.GLOBAL P CAIXA'!F683)</f>
        <v>0</v>
      </c>
      <c r="G684" s="163" t="n">
        <f aca="false">IF(E684&lt;&gt;0,ROUND(E684*F684,2),IF(AK684=0,(SUMIF($AC$13:$AC$1012,B684,$AK$13:$AK$1012)),AK684))</f>
        <v>0</v>
      </c>
      <c r="H684" s="163" t="n">
        <f aca="false">V684</f>
        <v>0</v>
      </c>
      <c r="I684" s="163" t="n">
        <f aca="false">W684</f>
        <v>0</v>
      </c>
      <c r="J684" s="163" t="n">
        <f aca="false">IF(H684&lt;&gt;0,ROUND(H684*I684,2),IF(AP684=0,(SUMIF($AC$13:$AC$1012,B684,$AP$13:$AP$1012)),AP684))</f>
        <v>0</v>
      </c>
      <c r="K684" s="163" t="n">
        <f aca="false">H684-E684</f>
        <v>0</v>
      </c>
      <c r="L684" s="163" t="n">
        <f aca="false">J684-G684</f>
        <v>0</v>
      </c>
      <c r="M684" s="645" t="str">
        <f aca="false">IF('ORÇ.GLOBAL P CAIXA'!H683&gt;0,'ORÇ.GLOBAL P CAIXA'!H683,"")</f>
        <v/>
      </c>
      <c r="N684" s="646" t="n">
        <f aca="false">'ORÇ.GLOBAL P CAIXA'!I683</f>
        <v>0</v>
      </c>
      <c r="O684" s="166" t="str">
        <f aca="false">S684</f>
        <v/>
      </c>
      <c r="P684" s="167"/>
      <c r="Q684" s="168" t="str">
        <f aca="false">IF(B684&gt;0,"ok","ocultar")</f>
        <v>ocultar</v>
      </c>
      <c r="R684" s="647" t="n">
        <f aca="false">'ORÇ.GLOBAL P CAIXA'!B683</f>
        <v>0</v>
      </c>
      <c r="S684" s="170" t="str">
        <f aca="false">IF('ORÇ.GLOBAL P CAIXA'!N683&lt;&gt;0,'ORÇ.GLOBAL P CAIXA'!N683,"")</f>
        <v/>
      </c>
      <c r="T684" s="648" t="n">
        <f aca="false">'ORÇ.GLOBAL P CAIXA'!O683</f>
        <v>0</v>
      </c>
      <c r="U684" s="172" t="n">
        <f aca="false">'ORÇ.GLOBAL P CAIXA'!P683</f>
        <v>0</v>
      </c>
      <c r="V684" s="173" t="n">
        <f aca="false">'ORÇ.GLOBAL P CAIXA'!E683</f>
        <v>0</v>
      </c>
      <c r="W684" s="173" t="n">
        <f aca="false">F684</f>
        <v>0</v>
      </c>
      <c r="X684" s="649"/>
      <c r="Y684" s="649"/>
      <c r="Z684" s="650"/>
      <c r="AB684" s="88"/>
      <c r="AC684" s="157" t="n">
        <f aca="false">IF(B684=0,AC683,IF(ISNONTEXT(B684)=TRUE(),INT(B684),INT(LEFT(B684,FIND(".",B684)-1))))</f>
        <v>3</v>
      </c>
      <c r="AD684" s="157" t="str">
        <f aca="false">IF(AD685=1,1,IF(B684&lt;&gt;0,1,IF(C684&lt;&gt;0,1,IF(D684&lt;&gt;0,1,IF(E684&lt;&gt;0,1,"")))))</f>
        <v/>
      </c>
      <c r="AE684" s="157" t="str">
        <f aca="false">IF(AC684=0," ",IF(AC684&lt;&gt;AC683,AC684," "))</f>
        <v> </v>
      </c>
      <c r="AF684" s="88"/>
      <c r="AG684" s="75" t="e">
        <f aca="false">IF(AC684&lt;&gt;AE684,(IF(N684=0,G684*(INFORMAÇÕES!$Q$69/INFORMAÇÕES!$Q$72),IF(N684="R",G684,0))),0)</f>
        <v>#DIV/0!</v>
      </c>
      <c r="AH684" s="75" t="e">
        <f aca="false">IF(AC684&lt;&gt;AE684,(IF(N684=0,G684*(INFORMAÇÕES!$Q$70/INFORMAÇÕES!$Q$72),IF(N684="C",G684,0))),0)</f>
        <v>#DIV/0!</v>
      </c>
      <c r="AI684" s="75" t="n">
        <f aca="false">IF(AC684&lt;&gt;AE684,(IF(N684=0,G684*INFORMAÇÕES!$U$115,IF(N684="CF",G684,0))),0)</f>
        <v>0</v>
      </c>
      <c r="AJ684" s="75" t="n">
        <f aca="false">IF(AC684&lt;&gt;AE684,(IF(N684=0,G684*INFORMAÇÕES!$U$116,IF(N684="O",G684,0))),0)</f>
        <v>0</v>
      </c>
      <c r="AK684" s="75" t="n">
        <f aca="false">IF(E684&lt;&gt;0,G684,0)</f>
        <v>0</v>
      </c>
      <c r="AL684" s="75" t="n">
        <f aca="false">IF(AC684&lt;&gt;AE684,(IF(N684=0,J684*(INFORMAÇÕES!$Q$89/INFORMAÇÕES!$Q$92),IF(N684="R",J684,0))),0)</f>
        <v>0</v>
      </c>
      <c r="AM684" s="75" t="n">
        <f aca="false">IF(AC684&lt;&gt;AE684,(IF(N684=0,J684*(INFORMAÇÕES!$Q$90/INFORMAÇÕES!$Q$92),IF(N684="C",J684,0))),0)</f>
        <v>0</v>
      </c>
      <c r="AN684" s="75" t="n">
        <f aca="false">IF(AC684&lt;&gt;AE684,(IF(N684="",J684*INFORMAÇÕES!$U$115,IF(N684="CF",J684,0))),0)</f>
        <v>0</v>
      </c>
      <c r="AO684" s="75" t="n">
        <f aca="false">IF(AC684&lt;&gt;AE684,(IF(N684="",J684*INFORMAÇÕES!$U$116,IF(N684="O",J684,0))),0)</f>
        <v>0</v>
      </c>
      <c r="AP684" s="75" t="n">
        <f aca="false">IF(H684&lt;&gt;0,J684,0)</f>
        <v>0</v>
      </c>
      <c r="AQ684" s="75" t="n">
        <f aca="false">IF(K684&lt;&gt;0,L684,0)</f>
        <v>0</v>
      </c>
    </row>
    <row r="685" s="174" customFormat="true" ht="14.25" hidden="false" customHeight="false" outlineLevel="0" collapsed="false">
      <c r="A685" s="159" t="n">
        <v>673</v>
      </c>
      <c r="B685" s="160" t="n">
        <f aca="false">R685</f>
        <v>0</v>
      </c>
      <c r="C685" s="161" t="n">
        <f aca="false">T685</f>
        <v>0</v>
      </c>
      <c r="D685" s="162" t="n">
        <f aca="false">U685</f>
        <v>0</v>
      </c>
      <c r="E685" s="163" t="n">
        <f aca="false">'ORÇ.GLOBAL P CAIXA'!E684</f>
        <v>0</v>
      </c>
      <c r="F685" s="163" t="n">
        <f aca="false">IF('ORÇ.GLOBAL EMPRESA'!G684&gt;0,'ORÇ.GLOBAL EMPRESA'!G684,'ORÇ.GLOBAL P CAIXA'!F684)</f>
        <v>0</v>
      </c>
      <c r="G685" s="163" t="n">
        <f aca="false">IF(E685&lt;&gt;0,ROUND(E685*F685,2),IF(AK685=0,(SUMIF($AC$13:$AC$1012,B685,$AK$13:$AK$1012)),AK685))</f>
        <v>0</v>
      </c>
      <c r="H685" s="163" t="n">
        <f aca="false">V685</f>
        <v>0</v>
      </c>
      <c r="I685" s="163" t="n">
        <f aca="false">W685</f>
        <v>0</v>
      </c>
      <c r="J685" s="163" t="n">
        <f aca="false">IF(H685&lt;&gt;0,ROUND(H685*I685,2),IF(AP685=0,(SUMIF($AC$13:$AC$1012,B685,$AP$13:$AP$1012)),AP685))</f>
        <v>0</v>
      </c>
      <c r="K685" s="163" t="n">
        <f aca="false">H685-E685</f>
        <v>0</v>
      </c>
      <c r="L685" s="163" t="n">
        <f aca="false">J685-G685</f>
        <v>0</v>
      </c>
      <c r="M685" s="645" t="str">
        <f aca="false">IF('ORÇ.GLOBAL P CAIXA'!H684&gt;0,'ORÇ.GLOBAL P CAIXA'!H684,"")</f>
        <v/>
      </c>
      <c r="N685" s="646" t="n">
        <f aca="false">'ORÇ.GLOBAL P CAIXA'!I684</f>
        <v>0</v>
      </c>
      <c r="O685" s="166" t="str">
        <f aca="false">S685</f>
        <v/>
      </c>
      <c r="P685" s="167"/>
      <c r="Q685" s="168" t="str">
        <f aca="false">IF(B685&gt;0,"ok","ocultar")</f>
        <v>ocultar</v>
      </c>
      <c r="R685" s="647" t="n">
        <f aca="false">'ORÇ.GLOBAL P CAIXA'!B684</f>
        <v>0</v>
      </c>
      <c r="S685" s="170" t="str">
        <f aca="false">IF('ORÇ.GLOBAL P CAIXA'!N684&lt;&gt;0,'ORÇ.GLOBAL P CAIXA'!N684,"")</f>
        <v/>
      </c>
      <c r="T685" s="648" t="n">
        <f aca="false">'ORÇ.GLOBAL P CAIXA'!O684</f>
        <v>0</v>
      </c>
      <c r="U685" s="172" t="n">
        <f aca="false">'ORÇ.GLOBAL P CAIXA'!P684</f>
        <v>0</v>
      </c>
      <c r="V685" s="173" t="n">
        <f aca="false">'ORÇ.GLOBAL P CAIXA'!E684</f>
        <v>0</v>
      </c>
      <c r="W685" s="173" t="n">
        <f aca="false">F685</f>
        <v>0</v>
      </c>
      <c r="X685" s="649"/>
      <c r="Y685" s="649"/>
      <c r="Z685" s="650"/>
      <c r="AB685" s="88"/>
      <c r="AC685" s="157" t="n">
        <f aca="false">IF(B685=0,AC684,IF(ISNONTEXT(B685)=TRUE(),INT(B685),INT(LEFT(B685,FIND(".",B685)-1))))</f>
        <v>3</v>
      </c>
      <c r="AD685" s="157" t="str">
        <f aca="false">IF(AD686=1,1,IF(B685&lt;&gt;0,1,IF(C685&lt;&gt;0,1,IF(D685&lt;&gt;0,1,IF(E685&lt;&gt;0,1,"")))))</f>
        <v/>
      </c>
      <c r="AE685" s="157" t="str">
        <f aca="false">IF(AC685=0," ",IF(AC685&lt;&gt;AC684,AC685," "))</f>
        <v> </v>
      </c>
      <c r="AF685" s="88"/>
      <c r="AG685" s="75" t="e">
        <f aca="false">IF(AC685&lt;&gt;AE685,(IF(N685=0,G685*(INFORMAÇÕES!$Q$69/INFORMAÇÕES!$Q$72),IF(N685="R",G685,0))),0)</f>
        <v>#DIV/0!</v>
      </c>
      <c r="AH685" s="75" t="e">
        <f aca="false">IF(AC685&lt;&gt;AE685,(IF(N685=0,G685*(INFORMAÇÕES!$Q$70/INFORMAÇÕES!$Q$72),IF(N685="C",G685,0))),0)</f>
        <v>#DIV/0!</v>
      </c>
      <c r="AI685" s="75" t="n">
        <f aca="false">IF(AC685&lt;&gt;AE685,(IF(N685=0,G685*INFORMAÇÕES!$U$115,IF(N685="CF",G685,0))),0)</f>
        <v>0</v>
      </c>
      <c r="AJ685" s="75" t="n">
        <f aca="false">IF(AC685&lt;&gt;AE685,(IF(N685=0,G685*INFORMAÇÕES!$U$116,IF(N685="O",G685,0))),0)</f>
        <v>0</v>
      </c>
      <c r="AK685" s="75" t="n">
        <f aca="false">IF(E685&lt;&gt;0,G685,0)</f>
        <v>0</v>
      </c>
      <c r="AL685" s="75" t="n">
        <f aca="false">IF(AC685&lt;&gt;AE685,(IF(N685=0,J685*(INFORMAÇÕES!$Q$89/INFORMAÇÕES!$Q$92),IF(N685="R",J685,0))),0)</f>
        <v>0</v>
      </c>
      <c r="AM685" s="75" t="n">
        <f aca="false">IF(AC685&lt;&gt;AE685,(IF(N685=0,J685*(INFORMAÇÕES!$Q$90/INFORMAÇÕES!$Q$92),IF(N685="C",J685,0))),0)</f>
        <v>0</v>
      </c>
      <c r="AN685" s="75" t="n">
        <f aca="false">IF(AC685&lt;&gt;AE685,(IF(N685="",J685*INFORMAÇÕES!$U$115,IF(N685="CF",J685,0))),0)</f>
        <v>0</v>
      </c>
      <c r="AO685" s="75" t="n">
        <f aca="false">IF(AC685&lt;&gt;AE685,(IF(N685="",J685*INFORMAÇÕES!$U$116,IF(N685="O",J685,0))),0)</f>
        <v>0</v>
      </c>
      <c r="AP685" s="75" t="n">
        <f aca="false">IF(H685&lt;&gt;0,J685,0)</f>
        <v>0</v>
      </c>
      <c r="AQ685" s="75" t="n">
        <f aca="false">IF(K685&lt;&gt;0,L685,0)</f>
        <v>0</v>
      </c>
    </row>
    <row r="686" s="174" customFormat="true" ht="14.25" hidden="false" customHeight="false" outlineLevel="0" collapsed="false">
      <c r="A686" s="159" t="n">
        <v>674</v>
      </c>
      <c r="B686" s="160" t="n">
        <f aca="false">R686</f>
        <v>0</v>
      </c>
      <c r="C686" s="161" t="n">
        <f aca="false">T686</f>
        <v>0</v>
      </c>
      <c r="D686" s="162" t="n">
        <f aca="false">U686</f>
        <v>0</v>
      </c>
      <c r="E686" s="163" t="n">
        <f aca="false">'ORÇ.GLOBAL P CAIXA'!E685</f>
        <v>0</v>
      </c>
      <c r="F686" s="163" t="n">
        <f aca="false">IF('ORÇ.GLOBAL EMPRESA'!G685&gt;0,'ORÇ.GLOBAL EMPRESA'!G685,'ORÇ.GLOBAL P CAIXA'!F685)</f>
        <v>0</v>
      </c>
      <c r="G686" s="163" t="n">
        <f aca="false">IF(E686&lt;&gt;0,ROUND(E686*F686,2),IF(AK686=0,(SUMIF($AC$13:$AC$1012,B686,$AK$13:$AK$1012)),AK686))</f>
        <v>0</v>
      </c>
      <c r="H686" s="163" t="n">
        <f aca="false">V686</f>
        <v>0</v>
      </c>
      <c r="I686" s="163" t="n">
        <f aca="false">W686</f>
        <v>0</v>
      </c>
      <c r="J686" s="163" t="n">
        <f aca="false">IF(H686&lt;&gt;0,ROUND(H686*I686,2),IF(AP686=0,(SUMIF($AC$13:$AC$1012,B686,$AP$13:$AP$1012)),AP686))</f>
        <v>0</v>
      </c>
      <c r="K686" s="163" t="n">
        <f aca="false">H686-E686</f>
        <v>0</v>
      </c>
      <c r="L686" s="163" t="n">
        <f aca="false">J686-G686</f>
        <v>0</v>
      </c>
      <c r="M686" s="645" t="str">
        <f aca="false">IF('ORÇ.GLOBAL P CAIXA'!H685&gt;0,'ORÇ.GLOBAL P CAIXA'!H685,"")</f>
        <v/>
      </c>
      <c r="N686" s="646" t="n">
        <f aca="false">'ORÇ.GLOBAL P CAIXA'!I685</f>
        <v>0</v>
      </c>
      <c r="O686" s="166" t="str">
        <f aca="false">S686</f>
        <v/>
      </c>
      <c r="P686" s="167"/>
      <c r="Q686" s="168" t="str">
        <f aca="false">IF(B686&gt;0,"ok","ocultar")</f>
        <v>ocultar</v>
      </c>
      <c r="R686" s="647" t="n">
        <f aca="false">'ORÇ.GLOBAL P CAIXA'!B685</f>
        <v>0</v>
      </c>
      <c r="S686" s="170" t="str">
        <f aca="false">IF('ORÇ.GLOBAL P CAIXA'!N685&lt;&gt;0,'ORÇ.GLOBAL P CAIXA'!N685,"")</f>
        <v/>
      </c>
      <c r="T686" s="648" t="n">
        <f aca="false">'ORÇ.GLOBAL P CAIXA'!O685</f>
        <v>0</v>
      </c>
      <c r="U686" s="172" t="n">
        <f aca="false">'ORÇ.GLOBAL P CAIXA'!P685</f>
        <v>0</v>
      </c>
      <c r="V686" s="173" t="n">
        <f aca="false">'ORÇ.GLOBAL P CAIXA'!E685</f>
        <v>0</v>
      </c>
      <c r="W686" s="173" t="n">
        <f aca="false">F686</f>
        <v>0</v>
      </c>
      <c r="X686" s="649"/>
      <c r="Y686" s="649"/>
      <c r="Z686" s="650"/>
      <c r="AB686" s="88"/>
      <c r="AC686" s="157" t="n">
        <f aca="false">IF(B686=0,AC685,IF(ISNONTEXT(B686)=TRUE(),INT(B686),INT(LEFT(B686,FIND(".",B686)-1))))</f>
        <v>3</v>
      </c>
      <c r="AD686" s="157" t="str">
        <f aca="false">IF(AD687=1,1,IF(B686&lt;&gt;0,1,IF(C686&lt;&gt;0,1,IF(D686&lt;&gt;0,1,IF(E686&lt;&gt;0,1,"")))))</f>
        <v/>
      </c>
      <c r="AE686" s="157" t="str">
        <f aca="false">IF(AC686=0," ",IF(AC686&lt;&gt;AC685,AC686," "))</f>
        <v> </v>
      </c>
      <c r="AF686" s="88"/>
      <c r="AG686" s="75" t="e">
        <f aca="false">IF(AC686&lt;&gt;AE686,(IF(N686=0,G686*(INFORMAÇÕES!$Q$69/INFORMAÇÕES!$Q$72),IF(N686="R",G686,0))),0)</f>
        <v>#DIV/0!</v>
      </c>
      <c r="AH686" s="75" t="e">
        <f aca="false">IF(AC686&lt;&gt;AE686,(IF(N686=0,G686*(INFORMAÇÕES!$Q$70/INFORMAÇÕES!$Q$72),IF(N686="C",G686,0))),0)</f>
        <v>#DIV/0!</v>
      </c>
      <c r="AI686" s="75" t="n">
        <f aca="false">IF(AC686&lt;&gt;AE686,(IF(N686=0,G686*INFORMAÇÕES!$U$115,IF(N686="CF",G686,0))),0)</f>
        <v>0</v>
      </c>
      <c r="AJ686" s="75" t="n">
        <f aca="false">IF(AC686&lt;&gt;AE686,(IF(N686=0,G686*INFORMAÇÕES!$U$116,IF(N686="O",G686,0))),0)</f>
        <v>0</v>
      </c>
      <c r="AK686" s="75" t="n">
        <f aca="false">IF(E686&lt;&gt;0,G686,0)</f>
        <v>0</v>
      </c>
      <c r="AL686" s="75" t="n">
        <f aca="false">IF(AC686&lt;&gt;AE686,(IF(N686=0,J686*(INFORMAÇÕES!$Q$89/INFORMAÇÕES!$Q$92),IF(N686="R",J686,0))),0)</f>
        <v>0</v>
      </c>
      <c r="AM686" s="75" t="n">
        <f aca="false">IF(AC686&lt;&gt;AE686,(IF(N686=0,J686*(INFORMAÇÕES!$Q$90/INFORMAÇÕES!$Q$92),IF(N686="C",J686,0))),0)</f>
        <v>0</v>
      </c>
      <c r="AN686" s="75" t="n">
        <f aca="false">IF(AC686&lt;&gt;AE686,(IF(N686="",J686*INFORMAÇÕES!$U$115,IF(N686="CF",J686,0))),0)</f>
        <v>0</v>
      </c>
      <c r="AO686" s="75" t="n">
        <f aca="false">IF(AC686&lt;&gt;AE686,(IF(N686="",J686*INFORMAÇÕES!$U$116,IF(N686="O",J686,0))),0)</f>
        <v>0</v>
      </c>
      <c r="AP686" s="75" t="n">
        <f aca="false">IF(H686&lt;&gt;0,J686,0)</f>
        <v>0</v>
      </c>
      <c r="AQ686" s="75" t="n">
        <f aca="false">IF(K686&lt;&gt;0,L686,0)</f>
        <v>0</v>
      </c>
    </row>
    <row r="687" s="174" customFormat="true" ht="14.25" hidden="false" customHeight="false" outlineLevel="0" collapsed="false">
      <c r="A687" s="159" t="n">
        <v>675</v>
      </c>
      <c r="B687" s="160" t="n">
        <f aca="false">R687</f>
        <v>0</v>
      </c>
      <c r="C687" s="161" t="n">
        <f aca="false">T687</f>
        <v>0</v>
      </c>
      <c r="D687" s="162" t="n">
        <f aca="false">U687</f>
        <v>0</v>
      </c>
      <c r="E687" s="163" t="n">
        <f aca="false">'ORÇ.GLOBAL P CAIXA'!E686</f>
        <v>0</v>
      </c>
      <c r="F687" s="163" t="n">
        <f aca="false">IF('ORÇ.GLOBAL EMPRESA'!G686&gt;0,'ORÇ.GLOBAL EMPRESA'!G686,'ORÇ.GLOBAL P CAIXA'!F686)</f>
        <v>0</v>
      </c>
      <c r="G687" s="163" t="n">
        <f aca="false">IF(E687&lt;&gt;0,ROUND(E687*F687,2),IF(AK687=0,(SUMIF($AC$13:$AC$1012,B687,$AK$13:$AK$1012)),AK687))</f>
        <v>0</v>
      </c>
      <c r="H687" s="163" t="n">
        <f aca="false">V687</f>
        <v>0</v>
      </c>
      <c r="I687" s="163" t="n">
        <f aca="false">W687</f>
        <v>0</v>
      </c>
      <c r="J687" s="163" t="n">
        <f aca="false">IF(H687&lt;&gt;0,ROUND(H687*I687,2),IF(AP687=0,(SUMIF($AC$13:$AC$1012,B687,$AP$13:$AP$1012)),AP687))</f>
        <v>0</v>
      </c>
      <c r="K687" s="163" t="n">
        <f aca="false">H687-E687</f>
        <v>0</v>
      </c>
      <c r="L687" s="163" t="n">
        <f aca="false">J687-G687</f>
        <v>0</v>
      </c>
      <c r="M687" s="645" t="str">
        <f aca="false">IF('ORÇ.GLOBAL P CAIXA'!H686&gt;0,'ORÇ.GLOBAL P CAIXA'!H686,"")</f>
        <v/>
      </c>
      <c r="N687" s="646" t="n">
        <f aca="false">'ORÇ.GLOBAL P CAIXA'!I686</f>
        <v>0</v>
      </c>
      <c r="O687" s="166" t="str">
        <f aca="false">S687</f>
        <v/>
      </c>
      <c r="P687" s="167"/>
      <c r="Q687" s="168" t="str">
        <f aca="false">IF(B687&gt;0,"ok","ocultar")</f>
        <v>ocultar</v>
      </c>
      <c r="R687" s="647" t="n">
        <f aca="false">'ORÇ.GLOBAL P CAIXA'!B686</f>
        <v>0</v>
      </c>
      <c r="S687" s="170" t="str">
        <f aca="false">IF('ORÇ.GLOBAL P CAIXA'!N686&lt;&gt;0,'ORÇ.GLOBAL P CAIXA'!N686,"")</f>
        <v/>
      </c>
      <c r="T687" s="648" t="n">
        <f aca="false">'ORÇ.GLOBAL P CAIXA'!O686</f>
        <v>0</v>
      </c>
      <c r="U687" s="172" t="n">
        <f aca="false">'ORÇ.GLOBAL P CAIXA'!P686</f>
        <v>0</v>
      </c>
      <c r="V687" s="173" t="n">
        <f aca="false">'ORÇ.GLOBAL P CAIXA'!E686</f>
        <v>0</v>
      </c>
      <c r="W687" s="173" t="n">
        <f aca="false">F687</f>
        <v>0</v>
      </c>
      <c r="X687" s="649"/>
      <c r="Y687" s="649"/>
      <c r="Z687" s="650"/>
      <c r="AB687" s="88"/>
      <c r="AC687" s="157" t="n">
        <f aca="false">IF(B687=0,AC686,IF(ISNONTEXT(B687)=TRUE(),INT(B687),INT(LEFT(B687,FIND(".",B687)-1))))</f>
        <v>3</v>
      </c>
      <c r="AD687" s="157" t="str">
        <f aca="false">IF(AD688=1,1,IF(B687&lt;&gt;0,1,IF(C687&lt;&gt;0,1,IF(D687&lt;&gt;0,1,IF(E687&lt;&gt;0,1,"")))))</f>
        <v/>
      </c>
      <c r="AE687" s="157" t="str">
        <f aca="false">IF(AC687=0," ",IF(AC687&lt;&gt;AC686,AC687," "))</f>
        <v> </v>
      </c>
      <c r="AF687" s="88"/>
      <c r="AG687" s="75" t="e">
        <f aca="false">IF(AC687&lt;&gt;AE687,(IF(N687=0,G687*(INFORMAÇÕES!$Q$69/INFORMAÇÕES!$Q$72),IF(N687="R",G687,0))),0)</f>
        <v>#DIV/0!</v>
      </c>
      <c r="AH687" s="75" t="e">
        <f aca="false">IF(AC687&lt;&gt;AE687,(IF(N687=0,G687*(INFORMAÇÕES!$Q$70/INFORMAÇÕES!$Q$72),IF(N687="C",G687,0))),0)</f>
        <v>#DIV/0!</v>
      </c>
      <c r="AI687" s="75" t="n">
        <f aca="false">IF(AC687&lt;&gt;AE687,(IF(N687=0,G687*INFORMAÇÕES!$U$115,IF(N687="CF",G687,0))),0)</f>
        <v>0</v>
      </c>
      <c r="AJ687" s="75" t="n">
        <f aca="false">IF(AC687&lt;&gt;AE687,(IF(N687=0,G687*INFORMAÇÕES!$U$116,IF(N687="O",G687,0))),0)</f>
        <v>0</v>
      </c>
      <c r="AK687" s="75" t="n">
        <f aca="false">IF(E687&lt;&gt;0,G687,0)</f>
        <v>0</v>
      </c>
      <c r="AL687" s="75" t="n">
        <f aca="false">IF(AC687&lt;&gt;AE687,(IF(N687=0,J687*(INFORMAÇÕES!$Q$89/INFORMAÇÕES!$Q$92),IF(N687="R",J687,0))),0)</f>
        <v>0</v>
      </c>
      <c r="AM687" s="75" t="n">
        <f aca="false">IF(AC687&lt;&gt;AE687,(IF(N687=0,J687*(INFORMAÇÕES!$Q$90/INFORMAÇÕES!$Q$92),IF(N687="C",J687,0))),0)</f>
        <v>0</v>
      </c>
      <c r="AN687" s="75" t="n">
        <f aca="false">IF(AC687&lt;&gt;AE687,(IF(N687="",J687*INFORMAÇÕES!$U$115,IF(N687="CF",J687,0))),0)</f>
        <v>0</v>
      </c>
      <c r="AO687" s="75" t="n">
        <f aca="false">IF(AC687&lt;&gt;AE687,(IF(N687="",J687*INFORMAÇÕES!$U$116,IF(N687="O",J687,0))),0)</f>
        <v>0</v>
      </c>
      <c r="AP687" s="75" t="n">
        <f aca="false">IF(H687&lt;&gt;0,J687,0)</f>
        <v>0</v>
      </c>
      <c r="AQ687" s="75" t="n">
        <f aca="false">IF(K687&lt;&gt;0,L687,0)</f>
        <v>0</v>
      </c>
    </row>
    <row r="688" s="174" customFormat="true" ht="14.25" hidden="false" customHeight="false" outlineLevel="0" collapsed="false">
      <c r="A688" s="159" t="n">
        <v>676</v>
      </c>
      <c r="B688" s="160" t="n">
        <f aca="false">R688</f>
        <v>0</v>
      </c>
      <c r="C688" s="161" t="n">
        <f aca="false">T688</f>
        <v>0</v>
      </c>
      <c r="D688" s="162" t="n">
        <f aca="false">U688</f>
        <v>0</v>
      </c>
      <c r="E688" s="163" t="n">
        <f aca="false">'ORÇ.GLOBAL P CAIXA'!E687</f>
        <v>0</v>
      </c>
      <c r="F688" s="163" t="n">
        <f aca="false">IF('ORÇ.GLOBAL EMPRESA'!G687&gt;0,'ORÇ.GLOBAL EMPRESA'!G687,'ORÇ.GLOBAL P CAIXA'!F687)</f>
        <v>0</v>
      </c>
      <c r="G688" s="163" t="n">
        <f aca="false">IF(E688&lt;&gt;0,ROUND(E688*F688,2),IF(AK688=0,(SUMIF($AC$13:$AC$1012,B688,$AK$13:$AK$1012)),AK688))</f>
        <v>0</v>
      </c>
      <c r="H688" s="163" t="n">
        <f aca="false">V688</f>
        <v>0</v>
      </c>
      <c r="I688" s="163" t="n">
        <f aca="false">W688</f>
        <v>0</v>
      </c>
      <c r="J688" s="163" t="n">
        <f aca="false">IF(H688&lt;&gt;0,ROUND(H688*I688,2),IF(AP688=0,(SUMIF($AC$13:$AC$1012,B688,$AP$13:$AP$1012)),AP688))</f>
        <v>0</v>
      </c>
      <c r="K688" s="163" t="n">
        <f aca="false">H688-E688</f>
        <v>0</v>
      </c>
      <c r="L688" s="163" t="n">
        <f aca="false">J688-G688</f>
        <v>0</v>
      </c>
      <c r="M688" s="645" t="str">
        <f aca="false">IF('ORÇ.GLOBAL P CAIXA'!H687&gt;0,'ORÇ.GLOBAL P CAIXA'!H687,"")</f>
        <v/>
      </c>
      <c r="N688" s="646" t="n">
        <f aca="false">'ORÇ.GLOBAL P CAIXA'!I687</f>
        <v>0</v>
      </c>
      <c r="O688" s="166" t="str">
        <f aca="false">S688</f>
        <v/>
      </c>
      <c r="P688" s="167"/>
      <c r="Q688" s="168" t="str">
        <f aca="false">IF(B688&gt;0,"ok","ocultar")</f>
        <v>ocultar</v>
      </c>
      <c r="R688" s="647" t="n">
        <f aca="false">'ORÇ.GLOBAL P CAIXA'!B687</f>
        <v>0</v>
      </c>
      <c r="S688" s="170" t="str">
        <f aca="false">IF('ORÇ.GLOBAL P CAIXA'!N687&lt;&gt;0,'ORÇ.GLOBAL P CAIXA'!N687,"")</f>
        <v/>
      </c>
      <c r="T688" s="648" t="n">
        <f aca="false">'ORÇ.GLOBAL P CAIXA'!O687</f>
        <v>0</v>
      </c>
      <c r="U688" s="172" t="n">
        <f aca="false">'ORÇ.GLOBAL P CAIXA'!P687</f>
        <v>0</v>
      </c>
      <c r="V688" s="173" t="n">
        <f aca="false">'ORÇ.GLOBAL P CAIXA'!E687</f>
        <v>0</v>
      </c>
      <c r="W688" s="173" t="n">
        <f aca="false">F688</f>
        <v>0</v>
      </c>
      <c r="X688" s="649"/>
      <c r="Y688" s="649"/>
      <c r="Z688" s="650"/>
      <c r="AB688" s="88"/>
      <c r="AC688" s="157" t="n">
        <f aca="false">IF(B688=0,AC687,IF(ISNONTEXT(B688)=TRUE(),INT(B688),INT(LEFT(B688,FIND(".",B688)-1))))</f>
        <v>3</v>
      </c>
      <c r="AD688" s="157" t="str">
        <f aca="false">IF(AD689=1,1,IF(B688&lt;&gt;0,1,IF(C688&lt;&gt;0,1,IF(D688&lt;&gt;0,1,IF(E688&lt;&gt;0,1,"")))))</f>
        <v/>
      </c>
      <c r="AE688" s="157" t="str">
        <f aca="false">IF(AC688=0," ",IF(AC688&lt;&gt;AC687,AC688," "))</f>
        <v> </v>
      </c>
      <c r="AF688" s="88"/>
      <c r="AG688" s="75" t="e">
        <f aca="false">IF(AC688&lt;&gt;AE688,(IF(N688=0,G688*(INFORMAÇÕES!$Q$69/INFORMAÇÕES!$Q$72),IF(N688="R",G688,0))),0)</f>
        <v>#DIV/0!</v>
      </c>
      <c r="AH688" s="75" t="e">
        <f aca="false">IF(AC688&lt;&gt;AE688,(IF(N688=0,G688*(INFORMAÇÕES!$Q$70/INFORMAÇÕES!$Q$72),IF(N688="C",G688,0))),0)</f>
        <v>#DIV/0!</v>
      </c>
      <c r="AI688" s="75" t="n">
        <f aca="false">IF(AC688&lt;&gt;AE688,(IF(N688=0,G688*INFORMAÇÕES!$U$115,IF(N688="CF",G688,0))),0)</f>
        <v>0</v>
      </c>
      <c r="AJ688" s="75" t="n">
        <f aca="false">IF(AC688&lt;&gt;AE688,(IF(N688=0,G688*INFORMAÇÕES!$U$116,IF(N688="O",G688,0))),0)</f>
        <v>0</v>
      </c>
      <c r="AK688" s="75" t="n">
        <f aca="false">IF(E688&lt;&gt;0,G688,0)</f>
        <v>0</v>
      </c>
      <c r="AL688" s="75" t="n">
        <f aca="false">IF(AC688&lt;&gt;AE688,(IF(N688=0,J688*(INFORMAÇÕES!$Q$89/INFORMAÇÕES!$Q$92),IF(N688="R",J688,0))),0)</f>
        <v>0</v>
      </c>
      <c r="AM688" s="75" t="n">
        <f aca="false">IF(AC688&lt;&gt;AE688,(IF(N688=0,J688*(INFORMAÇÕES!$Q$90/INFORMAÇÕES!$Q$92),IF(N688="C",J688,0))),0)</f>
        <v>0</v>
      </c>
      <c r="AN688" s="75" t="n">
        <f aca="false">IF(AC688&lt;&gt;AE688,(IF(N688="",J688*INFORMAÇÕES!$U$115,IF(N688="CF",J688,0))),0)</f>
        <v>0</v>
      </c>
      <c r="AO688" s="75" t="n">
        <f aca="false">IF(AC688&lt;&gt;AE688,(IF(N688="",J688*INFORMAÇÕES!$U$116,IF(N688="O",J688,0))),0)</f>
        <v>0</v>
      </c>
      <c r="AP688" s="75" t="n">
        <f aca="false">IF(H688&lt;&gt;0,J688,0)</f>
        <v>0</v>
      </c>
      <c r="AQ688" s="75" t="n">
        <f aca="false">IF(K688&lt;&gt;0,L688,0)</f>
        <v>0</v>
      </c>
    </row>
    <row r="689" s="174" customFormat="true" ht="14.25" hidden="false" customHeight="false" outlineLevel="0" collapsed="false">
      <c r="A689" s="159" t="n">
        <v>677</v>
      </c>
      <c r="B689" s="160" t="n">
        <f aca="false">R689</f>
        <v>0</v>
      </c>
      <c r="C689" s="161" t="n">
        <f aca="false">T689</f>
        <v>0</v>
      </c>
      <c r="D689" s="162" t="n">
        <f aca="false">U689</f>
        <v>0</v>
      </c>
      <c r="E689" s="163" t="n">
        <f aca="false">'ORÇ.GLOBAL P CAIXA'!E688</f>
        <v>0</v>
      </c>
      <c r="F689" s="163" t="n">
        <f aca="false">IF('ORÇ.GLOBAL EMPRESA'!G688&gt;0,'ORÇ.GLOBAL EMPRESA'!G688,'ORÇ.GLOBAL P CAIXA'!F688)</f>
        <v>0</v>
      </c>
      <c r="G689" s="163" t="n">
        <f aca="false">IF(E689&lt;&gt;0,ROUND(E689*F689,2),IF(AK689=0,(SUMIF($AC$13:$AC$1012,B689,$AK$13:$AK$1012)),AK689))</f>
        <v>0</v>
      </c>
      <c r="H689" s="163" t="n">
        <f aca="false">V689</f>
        <v>0</v>
      </c>
      <c r="I689" s="163" t="n">
        <f aca="false">W689</f>
        <v>0</v>
      </c>
      <c r="J689" s="163" t="n">
        <f aca="false">IF(H689&lt;&gt;0,ROUND(H689*I689,2),IF(AP689=0,(SUMIF($AC$13:$AC$1012,B689,$AP$13:$AP$1012)),AP689))</f>
        <v>0</v>
      </c>
      <c r="K689" s="163" t="n">
        <f aca="false">H689-E689</f>
        <v>0</v>
      </c>
      <c r="L689" s="163" t="n">
        <f aca="false">J689-G689</f>
        <v>0</v>
      </c>
      <c r="M689" s="645" t="str">
        <f aca="false">IF('ORÇ.GLOBAL P CAIXA'!H688&gt;0,'ORÇ.GLOBAL P CAIXA'!H688,"")</f>
        <v/>
      </c>
      <c r="N689" s="646" t="n">
        <f aca="false">'ORÇ.GLOBAL P CAIXA'!I688</f>
        <v>0</v>
      </c>
      <c r="O689" s="166" t="str">
        <f aca="false">S689</f>
        <v/>
      </c>
      <c r="P689" s="167"/>
      <c r="Q689" s="168" t="str">
        <f aca="false">IF(B689&gt;0,"ok","ocultar")</f>
        <v>ocultar</v>
      </c>
      <c r="R689" s="647" t="n">
        <f aca="false">'ORÇ.GLOBAL P CAIXA'!B688</f>
        <v>0</v>
      </c>
      <c r="S689" s="170" t="str">
        <f aca="false">IF('ORÇ.GLOBAL P CAIXA'!N688&lt;&gt;0,'ORÇ.GLOBAL P CAIXA'!N688,"")</f>
        <v/>
      </c>
      <c r="T689" s="648" t="n">
        <f aca="false">'ORÇ.GLOBAL P CAIXA'!O688</f>
        <v>0</v>
      </c>
      <c r="U689" s="172" t="n">
        <f aca="false">'ORÇ.GLOBAL P CAIXA'!P688</f>
        <v>0</v>
      </c>
      <c r="V689" s="173" t="n">
        <f aca="false">'ORÇ.GLOBAL P CAIXA'!E688</f>
        <v>0</v>
      </c>
      <c r="W689" s="173" t="n">
        <f aca="false">F689</f>
        <v>0</v>
      </c>
      <c r="X689" s="649"/>
      <c r="Y689" s="649"/>
      <c r="Z689" s="650"/>
      <c r="AB689" s="88"/>
      <c r="AC689" s="157" t="n">
        <f aca="false">IF(B689=0,AC688,IF(ISNONTEXT(B689)=TRUE(),INT(B689),INT(LEFT(B689,FIND(".",B689)-1))))</f>
        <v>3</v>
      </c>
      <c r="AD689" s="157" t="str">
        <f aca="false">IF(AD690=1,1,IF(B689&lt;&gt;0,1,IF(C689&lt;&gt;0,1,IF(D689&lt;&gt;0,1,IF(E689&lt;&gt;0,1,"")))))</f>
        <v/>
      </c>
      <c r="AE689" s="157" t="str">
        <f aca="false">IF(AC689=0," ",IF(AC689&lt;&gt;AC688,AC689," "))</f>
        <v> </v>
      </c>
      <c r="AF689" s="88"/>
      <c r="AG689" s="75" t="e">
        <f aca="false">IF(AC689&lt;&gt;AE689,(IF(N689=0,G689*(INFORMAÇÕES!$Q$69/INFORMAÇÕES!$Q$72),IF(N689="R",G689,0))),0)</f>
        <v>#DIV/0!</v>
      </c>
      <c r="AH689" s="75" t="e">
        <f aca="false">IF(AC689&lt;&gt;AE689,(IF(N689=0,G689*(INFORMAÇÕES!$Q$70/INFORMAÇÕES!$Q$72),IF(N689="C",G689,0))),0)</f>
        <v>#DIV/0!</v>
      </c>
      <c r="AI689" s="75" t="n">
        <f aca="false">IF(AC689&lt;&gt;AE689,(IF(N689=0,G689*INFORMAÇÕES!$U$115,IF(N689="CF",G689,0))),0)</f>
        <v>0</v>
      </c>
      <c r="AJ689" s="75" t="n">
        <f aca="false">IF(AC689&lt;&gt;AE689,(IF(N689=0,G689*INFORMAÇÕES!$U$116,IF(N689="O",G689,0))),0)</f>
        <v>0</v>
      </c>
      <c r="AK689" s="75" t="n">
        <f aca="false">IF(E689&lt;&gt;0,G689,0)</f>
        <v>0</v>
      </c>
      <c r="AL689" s="75" t="n">
        <f aca="false">IF(AC689&lt;&gt;AE689,(IF(N689=0,J689*(INFORMAÇÕES!$Q$89/INFORMAÇÕES!$Q$92),IF(N689="R",J689,0))),0)</f>
        <v>0</v>
      </c>
      <c r="AM689" s="75" t="n">
        <f aca="false">IF(AC689&lt;&gt;AE689,(IF(N689=0,J689*(INFORMAÇÕES!$Q$90/INFORMAÇÕES!$Q$92),IF(N689="C",J689,0))),0)</f>
        <v>0</v>
      </c>
      <c r="AN689" s="75" t="n">
        <f aca="false">IF(AC689&lt;&gt;AE689,(IF(N689="",J689*INFORMAÇÕES!$U$115,IF(N689="CF",J689,0))),0)</f>
        <v>0</v>
      </c>
      <c r="AO689" s="75" t="n">
        <f aca="false">IF(AC689&lt;&gt;AE689,(IF(N689="",J689*INFORMAÇÕES!$U$116,IF(N689="O",J689,0))),0)</f>
        <v>0</v>
      </c>
      <c r="AP689" s="75" t="n">
        <f aca="false">IF(H689&lt;&gt;0,J689,0)</f>
        <v>0</v>
      </c>
      <c r="AQ689" s="75" t="n">
        <f aca="false">IF(K689&lt;&gt;0,L689,0)</f>
        <v>0</v>
      </c>
    </row>
    <row r="690" s="174" customFormat="true" ht="14.25" hidden="false" customHeight="false" outlineLevel="0" collapsed="false">
      <c r="A690" s="159" t="n">
        <v>678</v>
      </c>
      <c r="B690" s="160" t="n">
        <f aca="false">R690</f>
        <v>0</v>
      </c>
      <c r="C690" s="161" t="n">
        <f aca="false">T690</f>
        <v>0</v>
      </c>
      <c r="D690" s="162" t="n">
        <f aca="false">U690</f>
        <v>0</v>
      </c>
      <c r="E690" s="163" t="n">
        <f aca="false">'ORÇ.GLOBAL P CAIXA'!E689</f>
        <v>0</v>
      </c>
      <c r="F690" s="163" t="n">
        <f aca="false">IF('ORÇ.GLOBAL EMPRESA'!G689&gt;0,'ORÇ.GLOBAL EMPRESA'!G689,'ORÇ.GLOBAL P CAIXA'!F689)</f>
        <v>0</v>
      </c>
      <c r="G690" s="163" t="n">
        <f aca="false">IF(E690&lt;&gt;0,ROUND(E690*F690,2),IF(AK690=0,(SUMIF($AC$13:$AC$1012,B690,$AK$13:$AK$1012)),AK690))</f>
        <v>0</v>
      </c>
      <c r="H690" s="163" t="n">
        <f aca="false">V690</f>
        <v>0</v>
      </c>
      <c r="I690" s="163" t="n">
        <f aca="false">W690</f>
        <v>0</v>
      </c>
      <c r="J690" s="163" t="n">
        <f aca="false">IF(H690&lt;&gt;0,ROUND(H690*I690,2),IF(AP690=0,(SUMIF($AC$13:$AC$1012,B690,$AP$13:$AP$1012)),AP690))</f>
        <v>0</v>
      </c>
      <c r="K690" s="163" t="n">
        <f aca="false">H690-E690</f>
        <v>0</v>
      </c>
      <c r="L690" s="163" t="n">
        <f aca="false">J690-G690</f>
        <v>0</v>
      </c>
      <c r="M690" s="645" t="str">
        <f aca="false">IF('ORÇ.GLOBAL P CAIXA'!H689&gt;0,'ORÇ.GLOBAL P CAIXA'!H689,"")</f>
        <v/>
      </c>
      <c r="N690" s="646" t="n">
        <f aca="false">'ORÇ.GLOBAL P CAIXA'!I689</f>
        <v>0</v>
      </c>
      <c r="O690" s="166" t="str">
        <f aca="false">S690</f>
        <v/>
      </c>
      <c r="P690" s="167"/>
      <c r="Q690" s="168" t="str">
        <f aca="false">IF(B690&gt;0,"ok","ocultar")</f>
        <v>ocultar</v>
      </c>
      <c r="R690" s="647" t="n">
        <f aca="false">'ORÇ.GLOBAL P CAIXA'!B689</f>
        <v>0</v>
      </c>
      <c r="S690" s="170" t="str">
        <f aca="false">IF('ORÇ.GLOBAL P CAIXA'!N689&lt;&gt;0,'ORÇ.GLOBAL P CAIXA'!N689,"")</f>
        <v/>
      </c>
      <c r="T690" s="648" t="n">
        <f aca="false">'ORÇ.GLOBAL P CAIXA'!O689</f>
        <v>0</v>
      </c>
      <c r="U690" s="172" t="n">
        <f aca="false">'ORÇ.GLOBAL P CAIXA'!P689</f>
        <v>0</v>
      </c>
      <c r="V690" s="173" t="n">
        <f aca="false">'ORÇ.GLOBAL P CAIXA'!E689</f>
        <v>0</v>
      </c>
      <c r="W690" s="173" t="n">
        <f aca="false">F690</f>
        <v>0</v>
      </c>
      <c r="X690" s="649"/>
      <c r="Y690" s="649"/>
      <c r="Z690" s="650"/>
      <c r="AB690" s="88"/>
      <c r="AC690" s="157" t="n">
        <f aca="false">IF(B690=0,AC689,IF(ISNONTEXT(B690)=TRUE(),INT(B690),INT(LEFT(B690,FIND(".",B690)-1))))</f>
        <v>3</v>
      </c>
      <c r="AD690" s="157" t="str">
        <f aca="false">IF(AD691=1,1,IF(B690&lt;&gt;0,1,IF(C690&lt;&gt;0,1,IF(D690&lt;&gt;0,1,IF(E690&lt;&gt;0,1,"")))))</f>
        <v/>
      </c>
      <c r="AE690" s="157" t="str">
        <f aca="false">IF(AC690=0," ",IF(AC690&lt;&gt;AC689,AC690," "))</f>
        <v> </v>
      </c>
      <c r="AF690" s="88"/>
      <c r="AG690" s="75" t="e">
        <f aca="false">IF(AC690&lt;&gt;AE690,(IF(N690=0,G690*(INFORMAÇÕES!$Q$69/INFORMAÇÕES!$Q$72),IF(N690="R",G690,0))),0)</f>
        <v>#DIV/0!</v>
      </c>
      <c r="AH690" s="75" t="e">
        <f aca="false">IF(AC690&lt;&gt;AE690,(IF(N690=0,G690*(INFORMAÇÕES!$Q$70/INFORMAÇÕES!$Q$72),IF(N690="C",G690,0))),0)</f>
        <v>#DIV/0!</v>
      </c>
      <c r="AI690" s="75" t="n">
        <f aca="false">IF(AC690&lt;&gt;AE690,(IF(N690=0,G690*INFORMAÇÕES!$U$115,IF(N690="CF",G690,0))),0)</f>
        <v>0</v>
      </c>
      <c r="AJ690" s="75" t="n">
        <f aca="false">IF(AC690&lt;&gt;AE690,(IF(N690=0,G690*INFORMAÇÕES!$U$116,IF(N690="O",G690,0))),0)</f>
        <v>0</v>
      </c>
      <c r="AK690" s="75" t="n">
        <f aca="false">IF(E690&lt;&gt;0,G690,0)</f>
        <v>0</v>
      </c>
      <c r="AL690" s="75" t="n">
        <f aca="false">IF(AC690&lt;&gt;AE690,(IF(N690=0,J690*(INFORMAÇÕES!$Q$89/INFORMAÇÕES!$Q$92),IF(N690="R",J690,0))),0)</f>
        <v>0</v>
      </c>
      <c r="AM690" s="75" t="n">
        <f aca="false">IF(AC690&lt;&gt;AE690,(IF(N690=0,J690*(INFORMAÇÕES!$Q$90/INFORMAÇÕES!$Q$92),IF(N690="C",J690,0))),0)</f>
        <v>0</v>
      </c>
      <c r="AN690" s="75" t="n">
        <f aca="false">IF(AC690&lt;&gt;AE690,(IF(N690="",J690*INFORMAÇÕES!$U$115,IF(N690="CF",J690,0))),0)</f>
        <v>0</v>
      </c>
      <c r="AO690" s="75" t="n">
        <f aca="false">IF(AC690&lt;&gt;AE690,(IF(N690="",J690*INFORMAÇÕES!$U$116,IF(N690="O",J690,0))),0)</f>
        <v>0</v>
      </c>
      <c r="AP690" s="75" t="n">
        <f aca="false">IF(H690&lt;&gt;0,J690,0)</f>
        <v>0</v>
      </c>
      <c r="AQ690" s="75" t="n">
        <f aca="false">IF(K690&lt;&gt;0,L690,0)</f>
        <v>0</v>
      </c>
    </row>
    <row r="691" s="174" customFormat="true" ht="14.25" hidden="false" customHeight="false" outlineLevel="0" collapsed="false">
      <c r="A691" s="159" t="n">
        <v>679</v>
      </c>
      <c r="B691" s="160" t="n">
        <f aca="false">R691</f>
        <v>0</v>
      </c>
      <c r="C691" s="161" t="n">
        <f aca="false">T691</f>
        <v>0</v>
      </c>
      <c r="D691" s="162" t="n">
        <f aca="false">U691</f>
        <v>0</v>
      </c>
      <c r="E691" s="163" t="n">
        <f aca="false">'ORÇ.GLOBAL P CAIXA'!E690</f>
        <v>0</v>
      </c>
      <c r="F691" s="163" t="n">
        <f aca="false">IF('ORÇ.GLOBAL EMPRESA'!G690&gt;0,'ORÇ.GLOBAL EMPRESA'!G690,'ORÇ.GLOBAL P CAIXA'!F690)</f>
        <v>0</v>
      </c>
      <c r="G691" s="163" t="n">
        <f aca="false">IF(E691&lt;&gt;0,ROUND(E691*F691,2),IF(AK691=0,(SUMIF($AC$13:$AC$1012,B691,$AK$13:$AK$1012)),AK691))</f>
        <v>0</v>
      </c>
      <c r="H691" s="163" t="n">
        <f aca="false">V691</f>
        <v>0</v>
      </c>
      <c r="I691" s="163" t="n">
        <f aca="false">W691</f>
        <v>0</v>
      </c>
      <c r="J691" s="163" t="n">
        <f aca="false">IF(H691&lt;&gt;0,ROUND(H691*I691,2),IF(AP691=0,(SUMIF($AC$13:$AC$1012,B691,$AP$13:$AP$1012)),AP691))</f>
        <v>0</v>
      </c>
      <c r="K691" s="163" t="n">
        <f aca="false">H691-E691</f>
        <v>0</v>
      </c>
      <c r="L691" s="163" t="n">
        <f aca="false">J691-G691</f>
        <v>0</v>
      </c>
      <c r="M691" s="645" t="str">
        <f aca="false">IF('ORÇ.GLOBAL P CAIXA'!H690&gt;0,'ORÇ.GLOBAL P CAIXA'!H690,"")</f>
        <v/>
      </c>
      <c r="N691" s="646" t="n">
        <f aca="false">'ORÇ.GLOBAL P CAIXA'!I690</f>
        <v>0</v>
      </c>
      <c r="O691" s="166" t="str">
        <f aca="false">S691</f>
        <v/>
      </c>
      <c r="P691" s="167"/>
      <c r="Q691" s="168" t="str">
        <f aca="false">IF(B691&gt;0,"ok","ocultar")</f>
        <v>ocultar</v>
      </c>
      <c r="R691" s="647" t="n">
        <f aca="false">'ORÇ.GLOBAL P CAIXA'!B690</f>
        <v>0</v>
      </c>
      <c r="S691" s="170" t="str">
        <f aca="false">IF('ORÇ.GLOBAL P CAIXA'!N690&lt;&gt;0,'ORÇ.GLOBAL P CAIXA'!N690,"")</f>
        <v/>
      </c>
      <c r="T691" s="648" t="n">
        <f aca="false">'ORÇ.GLOBAL P CAIXA'!O690</f>
        <v>0</v>
      </c>
      <c r="U691" s="172" t="n">
        <f aca="false">'ORÇ.GLOBAL P CAIXA'!P690</f>
        <v>0</v>
      </c>
      <c r="V691" s="173" t="n">
        <f aca="false">'ORÇ.GLOBAL P CAIXA'!E690</f>
        <v>0</v>
      </c>
      <c r="W691" s="173" t="n">
        <f aca="false">F691</f>
        <v>0</v>
      </c>
      <c r="X691" s="649"/>
      <c r="Y691" s="649"/>
      <c r="Z691" s="650"/>
      <c r="AB691" s="88"/>
      <c r="AC691" s="157" t="n">
        <f aca="false">IF(B691=0,AC690,IF(ISNONTEXT(B691)=TRUE(),INT(B691),INT(LEFT(B691,FIND(".",B691)-1))))</f>
        <v>3</v>
      </c>
      <c r="AD691" s="157" t="str">
        <f aca="false">IF(AD692=1,1,IF(B691&lt;&gt;0,1,IF(C691&lt;&gt;0,1,IF(D691&lt;&gt;0,1,IF(E691&lt;&gt;0,1,"")))))</f>
        <v/>
      </c>
      <c r="AE691" s="157" t="str">
        <f aca="false">IF(AC691=0," ",IF(AC691&lt;&gt;AC690,AC691," "))</f>
        <v> </v>
      </c>
      <c r="AF691" s="88"/>
      <c r="AG691" s="75" t="e">
        <f aca="false">IF(AC691&lt;&gt;AE691,(IF(N691=0,G691*(INFORMAÇÕES!$Q$69/INFORMAÇÕES!$Q$72),IF(N691="R",G691,0))),0)</f>
        <v>#DIV/0!</v>
      </c>
      <c r="AH691" s="75" t="e">
        <f aca="false">IF(AC691&lt;&gt;AE691,(IF(N691=0,G691*(INFORMAÇÕES!$Q$70/INFORMAÇÕES!$Q$72),IF(N691="C",G691,0))),0)</f>
        <v>#DIV/0!</v>
      </c>
      <c r="AI691" s="75" t="n">
        <f aca="false">IF(AC691&lt;&gt;AE691,(IF(N691=0,G691*INFORMAÇÕES!$U$115,IF(N691="CF",G691,0))),0)</f>
        <v>0</v>
      </c>
      <c r="AJ691" s="75" t="n">
        <f aca="false">IF(AC691&lt;&gt;AE691,(IF(N691=0,G691*INFORMAÇÕES!$U$116,IF(N691="O",G691,0))),0)</f>
        <v>0</v>
      </c>
      <c r="AK691" s="75" t="n">
        <f aca="false">IF(E691&lt;&gt;0,G691,0)</f>
        <v>0</v>
      </c>
      <c r="AL691" s="75" t="n">
        <f aca="false">IF(AC691&lt;&gt;AE691,(IF(N691=0,J691*(INFORMAÇÕES!$Q$89/INFORMAÇÕES!$Q$92),IF(N691="R",J691,0))),0)</f>
        <v>0</v>
      </c>
      <c r="AM691" s="75" t="n">
        <f aca="false">IF(AC691&lt;&gt;AE691,(IF(N691=0,J691*(INFORMAÇÕES!$Q$90/INFORMAÇÕES!$Q$92),IF(N691="C",J691,0))),0)</f>
        <v>0</v>
      </c>
      <c r="AN691" s="75" t="n">
        <f aca="false">IF(AC691&lt;&gt;AE691,(IF(N691="",J691*INFORMAÇÕES!$U$115,IF(N691="CF",J691,0))),0)</f>
        <v>0</v>
      </c>
      <c r="AO691" s="75" t="n">
        <f aca="false">IF(AC691&lt;&gt;AE691,(IF(N691="",J691*INFORMAÇÕES!$U$116,IF(N691="O",J691,0))),0)</f>
        <v>0</v>
      </c>
      <c r="AP691" s="75" t="n">
        <f aca="false">IF(H691&lt;&gt;0,J691,0)</f>
        <v>0</v>
      </c>
      <c r="AQ691" s="75" t="n">
        <f aca="false">IF(K691&lt;&gt;0,L691,0)</f>
        <v>0</v>
      </c>
    </row>
    <row r="692" s="174" customFormat="true" ht="14.25" hidden="false" customHeight="false" outlineLevel="0" collapsed="false">
      <c r="A692" s="159" t="n">
        <v>680</v>
      </c>
      <c r="B692" s="160" t="n">
        <f aca="false">R692</f>
        <v>0</v>
      </c>
      <c r="C692" s="161" t="n">
        <f aca="false">T692</f>
        <v>0</v>
      </c>
      <c r="D692" s="162" t="n">
        <f aca="false">U692</f>
        <v>0</v>
      </c>
      <c r="E692" s="163" t="n">
        <f aca="false">'ORÇ.GLOBAL P CAIXA'!E691</f>
        <v>0</v>
      </c>
      <c r="F692" s="163" t="n">
        <f aca="false">IF('ORÇ.GLOBAL EMPRESA'!G691&gt;0,'ORÇ.GLOBAL EMPRESA'!G691,'ORÇ.GLOBAL P CAIXA'!F691)</f>
        <v>0</v>
      </c>
      <c r="G692" s="163" t="n">
        <f aca="false">IF(E692&lt;&gt;0,ROUND(E692*F692,2),IF(AK692=0,(SUMIF($AC$13:$AC$1012,B692,$AK$13:$AK$1012)),AK692))</f>
        <v>0</v>
      </c>
      <c r="H692" s="163" t="n">
        <f aca="false">V692</f>
        <v>0</v>
      </c>
      <c r="I692" s="163" t="n">
        <f aca="false">W692</f>
        <v>0</v>
      </c>
      <c r="J692" s="163" t="n">
        <f aca="false">IF(H692&lt;&gt;0,ROUND(H692*I692,2),IF(AP692=0,(SUMIF($AC$13:$AC$1012,B692,$AP$13:$AP$1012)),AP692))</f>
        <v>0</v>
      </c>
      <c r="K692" s="163" t="n">
        <f aca="false">H692-E692</f>
        <v>0</v>
      </c>
      <c r="L692" s="163" t="n">
        <f aca="false">J692-G692</f>
        <v>0</v>
      </c>
      <c r="M692" s="645" t="str">
        <f aca="false">IF('ORÇ.GLOBAL P CAIXA'!H691&gt;0,'ORÇ.GLOBAL P CAIXA'!H691,"")</f>
        <v/>
      </c>
      <c r="N692" s="646" t="n">
        <f aca="false">'ORÇ.GLOBAL P CAIXA'!I691</f>
        <v>0</v>
      </c>
      <c r="O692" s="166" t="str">
        <f aca="false">S692</f>
        <v/>
      </c>
      <c r="P692" s="167"/>
      <c r="Q692" s="168" t="str">
        <f aca="false">IF(B692&gt;0,"ok","ocultar")</f>
        <v>ocultar</v>
      </c>
      <c r="R692" s="647" t="n">
        <f aca="false">'ORÇ.GLOBAL P CAIXA'!B691</f>
        <v>0</v>
      </c>
      <c r="S692" s="170" t="str">
        <f aca="false">IF('ORÇ.GLOBAL P CAIXA'!N691&lt;&gt;0,'ORÇ.GLOBAL P CAIXA'!N691,"")</f>
        <v/>
      </c>
      <c r="T692" s="648" t="n">
        <f aca="false">'ORÇ.GLOBAL P CAIXA'!O691</f>
        <v>0</v>
      </c>
      <c r="U692" s="172" t="n">
        <f aca="false">'ORÇ.GLOBAL P CAIXA'!P691</f>
        <v>0</v>
      </c>
      <c r="V692" s="173" t="n">
        <f aca="false">'ORÇ.GLOBAL P CAIXA'!E691</f>
        <v>0</v>
      </c>
      <c r="W692" s="173" t="n">
        <f aca="false">F692</f>
        <v>0</v>
      </c>
      <c r="X692" s="649"/>
      <c r="Y692" s="649"/>
      <c r="Z692" s="650"/>
      <c r="AB692" s="88"/>
      <c r="AC692" s="157" t="n">
        <f aca="false">IF(B692=0,AC691,IF(ISNONTEXT(B692)=TRUE(),INT(B692),INT(LEFT(B692,FIND(".",B692)-1))))</f>
        <v>3</v>
      </c>
      <c r="AD692" s="157" t="str">
        <f aca="false">IF(AD693=1,1,IF(B692&lt;&gt;0,1,IF(C692&lt;&gt;0,1,IF(D692&lt;&gt;0,1,IF(E692&lt;&gt;0,1,"")))))</f>
        <v/>
      </c>
      <c r="AE692" s="157" t="str">
        <f aca="false">IF(AC692=0," ",IF(AC692&lt;&gt;AC691,AC692," "))</f>
        <v> </v>
      </c>
      <c r="AF692" s="88"/>
      <c r="AG692" s="75" t="e">
        <f aca="false">IF(AC692&lt;&gt;AE692,(IF(N692=0,G692*(INFORMAÇÕES!$Q$69/INFORMAÇÕES!$Q$72),IF(N692="R",G692,0))),0)</f>
        <v>#DIV/0!</v>
      </c>
      <c r="AH692" s="75" t="e">
        <f aca="false">IF(AC692&lt;&gt;AE692,(IF(N692=0,G692*(INFORMAÇÕES!$Q$70/INFORMAÇÕES!$Q$72),IF(N692="C",G692,0))),0)</f>
        <v>#DIV/0!</v>
      </c>
      <c r="AI692" s="75" t="n">
        <f aca="false">IF(AC692&lt;&gt;AE692,(IF(N692=0,G692*INFORMAÇÕES!$U$115,IF(N692="CF",G692,0))),0)</f>
        <v>0</v>
      </c>
      <c r="AJ692" s="75" t="n">
        <f aca="false">IF(AC692&lt;&gt;AE692,(IF(N692=0,G692*INFORMAÇÕES!$U$116,IF(N692="O",G692,0))),0)</f>
        <v>0</v>
      </c>
      <c r="AK692" s="75" t="n">
        <f aca="false">IF(E692&lt;&gt;0,G692,0)</f>
        <v>0</v>
      </c>
      <c r="AL692" s="75" t="n">
        <f aca="false">IF(AC692&lt;&gt;AE692,(IF(N692=0,J692*(INFORMAÇÕES!$Q$89/INFORMAÇÕES!$Q$92),IF(N692="R",J692,0))),0)</f>
        <v>0</v>
      </c>
      <c r="AM692" s="75" t="n">
        <f aca="false">IF(AC692&lt;&gt;AE692,(IF(N692=0,J692*(INFORMAÇÕES!$Q$90/INFORMAÇÕES!$Q$92),IF(N692="C",J692,0))),0)</f>
        <v>0</v>
      </c>
      <c r="AN692" s="75" t="n">
        <f aca="false">IF(AC692&lt;&gt;AE692,(IF(N692="",J692*INFORMAÇÕES!$U$115,IF(N692="CF",J692,0))),0)</f>
        <v>0</v>
      </c>
      <c r="AO692" s="75" t="n">
        <f aca="false">IF(AC692&lt;&gt;AE692,(IF(N692="",J692*INFORMAÇÕES!$U$116,IF(N692="O",J692,0))),0)</f>
        <v>0</v>
      </c>
      <c r="AP692" s="75" t="n">
        <f aca="false">IF(H692&lt;&gt;0,J692,0)</f>
        <v>0</v>
      </c>
      <c r="AQ692" s="75" t="n">
        <f aca="false">IF(K692&lt;&gt;0,L692,0)</f>
        <v>0</v>
      </c>
    </row>
    <row r="693" s="174" customFormat="true" ht="14.25" hidden="false" customHeight="false" outlineLevel="0" collapsed="false">
      <c r="A693" s="159" t="n">
        <v>681</v>
      </c>
      <c r="B693" s="160" t="n">
        <f aca="false">R693</f>
        <v>0</v>
      </c>
      <c r="C693" s="161" t="n">
        <f aca="false">T693</f>
        <v>0</v>
      </c>
      <c r="D693" s="162" t="n">
        <f aca="false">U693</f>
        <v>0</v>
      </c>
      <c r="E693" s="163" t="n">
        <f aca="false">'ORÇ.GLOBAL P CAIXA'!E692</f>
        <v>0</v>
      </c>
      <c r="F693" s="163" t="n">
        <f aca="false">IF('ORÇ.GLOBAL EMPRESA'!G692&gt;0,'ORÇ.GLOBAL EMPRESA'!G692,'ORÇ.GLOBAL P CAIXA'!F692)</f>
        <v>0</v>
      </c>
      <c r="G693" s="163" t="n">
        <f aca="false">IF(E693&lt;&gt;0,ROUND(E693*F693,2),IF(AK693=0,(SUMIF($AC$13:$AC$1012,B693,$AK$13:$AK$1012)),AK693))</f>
        <v>0</v>
      </c>
      <c r="H693" s="163" t="n">
        <f aca="false">V693</f>
        <v>0</v>
      </c>
      <c r="I693" s="163" t="n">
        <f aca="false">W693</f>
        <v>0</v>
      </c>
      <c r="J693" s="163" t="n">
        <f aca="false">IF(H693&lt;&gt;0,ROUND(H693*I693,2),IF(AP693=0,(SUMIF($AC$13:$AC$1012,B693,$AP$13:$AP$1012)),AP693))</f>
        <v>0</v>
      </c>
      <c r="K693" s="163" t="n">
        <f aca="false">H693-E693</f>
        <v>0</v>
      </c>
      <c r="L693" s="163" t="n">
        <f aca="false">J693-G693</f>
        <v>0</v>
      </c>
      <c r="M693" s="645" t="str">
        <f aca="false">IF('ORÇ.GLOBAL P CAIXA'!H692&gt;0,'ORÇ.GLOBAL P CAIXA'!H692,"")</f>
        <v/>
      </c>
      <c r="N693" s="646" t="n">
        <f aca="false">'ORÇ.GLOBAL P CAIXA'!I692</f>
        <v>0</v>
      </c>
      <c r="O693" s="166" t="str">
        <f aca="false">S693</f>
        <v/>
      </c>
      <c r="P693" s="167"/>
      <c r="Q693" s="168" t="str">
        <f aca="false">IF(B693&gt;0,"ok","ocultar")</f>
        <v>ocultar</v>
      </c>
      <c r="R693" s="647" t="n">
        <f aca="false">'ORÇ.GLOBAL P CAIXA'!B692</f>
        <v>0</v>
      </c>
      <c r="S693" s="170" t="str">
        <f aca="false">IF('ORÇ.GLOBAL P CAIXA'!N692&lt;&gt;0,'ORÇ.GLOBAL P CAIXA'!N692,"")</f>
        <v/>
      </c>
      <c r="T693" s="648" t="n">
        <f aca="false">'ORÇ.GLOBAL P CAIXA'!O692</f>
        <v>0</v>
      </c>
      <c r="U693" s="172" t="n">
        <f aca="false">'ORÇ.GLOBAL P CAIXA'!P692</f>
        <v>0</v>
      </c>
      <c r="V693" s="173" t="n">
        <f aca="false">'ORÇ.GLOBAL P CAIXA'!E692</f>
        <v>0</v>
      </c>
      <c r="W693" s="173" t="n">
        <f aca="false">F693</f>
        <v>0</v>
      </c>
      <c r="X693" s="649"/>
      <c r="Y693" s="649"/>
      <c r="Z693" s="650"/>
      <c r="AB693" s="88"/>
      <c r="AC693" s="157" t="n">
        <f aca="false">IF(B693=0,AC692,IF(ISNONTEXT(B693)=TRUE(),INT(B693),INT(LEFT(B693,FIND(".",B693)-1))))</f>
        <v>3</v>
      </c>
      <c r="AD693" s="157" t="str">
        <f aca="false">IF(AD694=1,1,IF(B693&lt;&gt;0,1,IF(C693&lt;&gt;0,1,IF(D693&lt;&gt;0,1,IF(E693&lt;&gt;0,1,"")))))</f>
        <v/>
      </c>
      <c r="AE693" s="157" t="str">
        <f aca="false">IF(AC693=0," ",IF(AC693&lt;&gt;AC692,AC693," "))</f>
        <v> </v>
      </c>
      <c r="AF693" s="88"/>
      <c r="AG693" s="75" t="e">
        <f aca="false">IF(AC693&lt;&gt;AE693,(IF(N693=0,G693*(INFORMAÇÕES!$Q$69/INFORMAÇÕES!$Q$72),IF(N693="R",G693,0))),0)</f>
        <v>#DIV/0!</v>
      </c>
      <c r="AH693" s="75" t="e">
        <f aca="false">IF(AC693&lt;&gt;AE693,(IF(N693=0,G693*(INFORMAÇÕES!$Q$70/INFORMAÇÕES!$Q$72),IF(N693="C",G693,0))),0)</f>
        <v>#DIV/0!</v>
      </c>
      <c r="AI693" s="75" t="n">
        <f aca="false">IF(AC693&lt;&gt;AE693,(IF(N693=0,G693*INFORMAÇÕES!$U$115,IF(N693="CF",G693,0))),0)</f>
        <v>0</v>
      </c>
      <c r="AJ693" s="75" t="n">
        <f aca="false">IF(AC693&lt;&gt;AE693,(IF(N693=0,G693*INFORMAÇÕES!$U$116,IF(N693="O",G693,0))),0)</f>
        <v>0</v>
      </c>
      <c r="AK693" s="75" t="n">
        <f aca="false">IF(E693&lt;&gt;0,G693,0)</f>
        <v>0</v>
      </c>
      <c r="AL693" s="75" t="n">
        <f aca="false">IF(AC693&lt;&gt;AE693,(IF(N693=0,J693*(INFORMAÇÕES!$Q$89/INFORMAÇÕES!$Q$92),IF(N693="R",J693,0))),0)</f>
        <v>0</v>
      </c>
      <c r="AM693" s="75" t="n">
        <f aca="false">IF(AC693&lt;&gt;AE693,(IF(N693=0,J693*(INFORMAÇÕES!$Q$90/INFORMAÇÕES!$Q$92),IF(N693="C",J693,0))),0)</f>
        <v>0</v>
      </c>
      <c r="AN693" s="75" t="n">
        <f aca="false">IF(AC693&lt;&gt;AE693,(IF(N693="",J693*INFORMAÇÕES!$U$115,IF(N693="CF",J693,0))),0)</f>
        <v>0</v>
      </c>
      <c r="AO693" s="75" t="n">
        <f aca="false">IF(AC693&lt;&gt;AE693,(IF(N693="",J693*INFORMAÇÕES!$U$116,IF(N693="O",J693,0))),0)</f>
        <v>0</v>
      </c>
      <c r="AP693" s="75" t="n">
        <f aca="false">IF(H693&lt;&gt;0,J693,0)</f>
        <v>0</v>
      </c>
      <c r="AQ693" s="75" t="n">
        <f aca="false">IF(K693&lt;&gt;0,L693,0)</f>
        <v>0</v>
      </c>
    </row>
    <row r="694" s="174" customFormat="true" ht="14.25" hidden="false" customHeight="false" outlineLevel="0" collapsed="false">
      <c r="A694" s="159" t="n">
        <v>682</v>
      </c>
      <c r="B694" s="160" t="n">
        <f aca="false">R694</f>
        <v>0</v>
      </c>
      <c r="C694" s="161" t="n">
        <f aca="false">T694</f>
        <v>0</v>
      </c>
      <c r="D694" s="162" t="n">
        <f aca="false">U694</f>
        <v>0</v>
      </c>
      <c r="E694" s="163" t="n">
        <f aca="false">'ORÇ.GLOBAL P CAIXA'!E693</f>
        <v>0</v>
      </c>
      <c r="F694" s="163" t="n">
        <f aca="false">IF('ORÇ.GLOBAL EMPRESA'!G693&gt;0,'ORÇ.GLOBAL EMPRESA'!G693,'ORÇ.GLOBAL P CAIXA'!F693)</f>
        <v>0</v>
      </c>
      <c r="G694" s="163" t="n">
        <f aca="false">IF(E694&lt;&gt;0,ROUND(E694*F694,2),IF(AK694=0,(SUMIF($AC$13:$AC$1012,B694,$AK$13:$AK$1012)),AK694))</f>
        <v>0</v>
      </c>
      <c r="H694" s="163" t="n">
        <f aca="false">V694</f>
        <v>0</v>
      </c>
      <c r="I694" s="163" t="n">
        <f aca="false">W694</f>
        <v>0</v>
      </c>
      <c r="J694" s="163" t="n">
        <f aca="false">IF(H694&lt;&gt;0,ROUND(H694*I694,2),IF(AP694=0,(SUMIF($AC$13:$AC$1012,B694,$AP$13:$AP$1012)),AP694))</f>
        <v>0</v>
      </c>
      <c r="K694" s="163" t="n">
        <f aca="false">H694-E694</f>
        <v>0</v>
      </c>
      <c r="L694" s="163" t="n">
        <f aca="false">J694-G694</f>
        <v>0</v>
      </c>
      <c r="M694" s="645" t="str">
        <f aca="false">IF('ORÇ.GLOBAL P CAIXA'!H693&gt;0,'ORÇ.GLOBAL P CAIXA'!H693,"")</f>
        <v/>
      </c>
      <c r="N694" s="646" t="n">
        <f aca="false">'ORÇ.GLOBAL P CAIXA'!I693</f>
        <v>0</v>
      </c>
      <c r="O694" s="166" t="str">
        <f aca="false">S694</f>
        <v/>
      </c>
      <c r="P694" s="167"/>
      <c r="Q694" s="168" t="str">
        <f aca="false">IF(B694&gt;0,"ok","ocultar")</f>
        <v>ocultar</v>
      </c>
      <c r="R694" s="647" t="n">
        <f aca="false">'ORÇ.GLOBAL P CAIXA'!B693</f>
        <v>0</v>
      </c>
      <c r="S694" s="170" t="str">
        <f aca="false">IF('ORÇ.GLOBAL P CAIXA'!N693&lt;&gt;0,'ORÇ.GLOBAL P CAIXA'!N693,"")</f>
        <v/>
      </c>
      <c r="T694" s="648" t="n">
        <f aca="false">'ORÇ.GLOBAL P CAIXA'!O693</f>
        <v>0</v>
      </c>
      <c r="U694" s="172" t="n">
        <f aca="false">'ORÇ.GLOBAL P CAIXA'!P693</f>
        <v>0</v>
      </c>
      <c r="V694" s="173" t="n">
        <f aca="false">'ORÇ.GLOBAL P CAIXA'!E693</f>
        <v>0</v>
      </c>
      <c r="W694" s="173" t="n">
        <f aca="false">F694</f>
        <v>0</v>
      </c>
      <c r="X694" s="649"/>
      <c r="Y694" s="649"/>
      <c r="Z694" s="650"/>
      <c r="AB694" s="88"/>
      <c r="AC694" s="157" t="n">
        <f aca="false">IF(B694=0,AC693,IF(ISNONTEXT(B694)=TRUE(),INT(B694),INT(LEFT(B694,FIND(".",B694)-1))))</f>
        <v>3</v>
      </c>
      <c r="AD694" s="157" t="str">
        <f aca="false">IF(AD695=1,1,IF(B694&lt;&gt;0,1,IF(C694&lt;&gt;0,1,IF(D694&lt;&gt;0,1,IF(E694&lt;&gt;0,1,"")))))</f>
        <v/>
      </c>
      <c r="AE694" s="157" t="str">
        <f aca="false">IF(AC694=0," ",IF(AC694&lt;&gt;AC693,AC694," "))</f>
        <v> </v>
      </c>
      <c r="AF694" s="88"/>
      <c r="AG694" s="75" t="e">
        <f aca="false">IF(AC694&lt;&gt;AE694,(IF(N694=0,G694*(INFORMAÇÕES!$Q$69/INFORMAÇÕES!$Q$72),IF(N694="R",G694,0))),0)</f>
        <v>#DIV/0!</v>
      </c>
      <c r="AH694" s="75" t="e">
        <f aca="false">IF(AC694&lt;&gt;AE694,(IF(N694=0,G694*(INFORMAÇÕES!$Q$70/INFORMAÇÕES!$Q$72),IF(N694="C",G694,0))),0)</f>
        <v>#DIV/0!</v>
      </c>
      <c r="AI694" s="75" t="n">
        <f aca="false">IF(AC694&lt;&gt;AE694,(IF(N694=0,G694*INFORMAÇÕES!$U$115,IF(N694="CF",G694,0))),0)</f>
        <v>0</v>
      </c>
      <c r="AJ694" s="75" t="n">
        <f aca="false">IF(AC694&lt;&gt;AE694,(IF(N694=0,G694*INFORMAÇÕES!$U$116,IF(N694="O",G694,0))),0)</f>
        <v>0</v>
      </c>
      <c r="AK694" s="75" t="n">
        <f aca="false">IF(E694&lt;&gt;0,G694,0)</f>
        <v>0</v>
      </c>
      <c r="AL694" s="75" t="n">
        <f aca="false">IF(AC694&lt;&gt;AE694,(IF(N694=0,J694*(INFORMAÇÕES!$Q$89/INFORMAÇÕES!$Q$92),IF(N694="R",J694,0))),0)</f>
        <v>0</v>
      </c>
      <c r="AM694" s="75" t="n">
        <f aca="false">IF(AC694&lt;&gt;AE694,(IF(N694=0,J694*(INFORMAÇÕES!$Q$90/INFORMAÇÕES!$Q$92),IF(N694="C",J694,0))),0)</f>
        <v>0</v>
      </c>
      <c r="AN694" s="75" t="n">
        <f aca="false">IF(AC694&lt;&gt;AE694,(IF(N694="",J694*INFORMAÇÕES!$U$115,IF(N694="CF",J694,0))),0)</f>
        <v>0</v>
      </c>
      <c r="AO694" s="75" t="n">
        <f aca="false">IF(AC694&lt;&gt;AE694,(IF(N694="",J694*INFORMAÇÕES!$U$116,IF(N694="O",J694,0))),0)</f>
        <v>0</v>
      </c>
      <c r="AP694" s="75" t="n">
        <f aca="false">IF(H694&lt;&gt;0,J694,0)</f>
        <v>0</v>
      </c>
      <c r="AQ694" s="75" t="n">
        <f aca="false">IF(K694&lt;&gt;0,L694,0)</f>
        <v>0</v>
      </c>
    </row>
    <row r="695" s="174" customFormat="true" ht="14.25" hidden="false" customHeight="false" outlineLevel="0" collapsed="false">
      <c r="A695" s="159" t="n">
        <v>683</v>
      </c>
      <c r="B695" s="160" t="n">
        <f aca="false">R695</f>
        <v>0</v>
      </c>
      <c r="C695" s="161" t="n">
        <f aca="false">T695</f>
        <v>0</v>
      </c>
      <c r="D695" s="162" t="n">
        <f aca="false">U695</f>
        <v>0</v>
      </c>
      <c r="E695" s="163" t="n">
        <f aca="false">'ORÇ.GLOBAL P CAIXA'!E694</f>
        <v>0</v>
      </c>
      <c r="F695" s="163" t="n">
        <f aca="false">IF('ORÇ.GLOBAL EMPRESA'!G694&gt;0,'ORÇ.GLOBAL EMPRESA'!G694,'ORÇ.GLOBAL P CAIXA'!F694)</f>
        <v>0</v>
      </c>
      <c r="G695" s="163" t="n">
        <f aca="false">IF(E695&lt;&gt;0,ROUND(E695*F695,2),IF(AK695=0,(SUMIF($AC$13:$AC$1012,B695,$AK$13:$AK$1012)),AK695))</f>
        <v>0</v>
      </c>
      <c r="H695" s="163" t="n">
        <f aca="false">V695</f>
        <v>0</v>
      </c>
      <c r="I695" s="163" t="n">
        <f aca="false">W695</f>
        <v>0</v>
      </c>
      <c r="J695" s="163" t="n">
        <f aca="false">IF(H695&lt;&gt;0,ROUND(H695*I695,2),IF(AP695=0,(SUMIF($AC$13:$AC$1012,B695,$AP$13:$AP$1012)),AP695))</f>
        <v>0</v>
      </c>
      <c r="K695" s="163" t="n">
        <f aca="false">H695-E695</f>
        <v>0</v>
      </c>
      <c r="L695" s="163" t="n">
        <f aca="false">J695-G695</f>
        <v>0</v>
      </c>
      <c r="M695" s="645" t="str">
        <f aca="false">IF('ORÇ.GLOBAL P CAIXA'!H694&gt;0,'ORÇ.GLOBAL P CAIXA'!H694,"")</f>
        <v/>
      </c>
      <c r="N695" s="646" t="n">
        <f aca="false">'ORÇ.GLOBAL P CAIXA'!I694</f>
        <v>0</v>
      </c>
      <c r="O695" s="166" t="str">
        <f aca="false">S695</f>
        <v/>
      </c>
      <c r="P695" s="167"/>
      <c r="Q695" s="168" t="str">
        <f aca="false">IF(B695&gt;0,"ok","ocultar")</f>
        <v>ocultar</v>
      </c>
      <c r="R695" s="647" t="n">
        <f aca="false">'ORÇ.GLOBAL P CAIXA'!B694</f>
        <v>0</v>
      </c>
      <c r="S695" s="170" t="str">
        <f aca="false">IF('ORÇ.GLOBAL P CAIXA'!N694&lt;&gt;0,'ORÇ.GLOBAL P CAIXA'!N694,"")</f>
        <v/>
      </c>
      <c r="T695" s="648" t="n">
        <f aca="false">'ORÇ.GLOBAL P CAIXA'!O694</f>
        <v>0</v>
      </c>
      <c r="U695" s="172" t="n">
        <f aca="false">'ORÇ.GLOBAL P CAIXA'!P694</f>
        <v>0</v>
      </c>
      <c r="V695" s="173" t="n">
        <f aca="false">'ORÇ.GLOBAL P CAIXA'!E694</f>
        <v>0</v>
      </c>
      <c r="W695" s="173" t="n">
        <f aca="false">F695</f>
        <v>0</v>
      </c>
      <c r="X695" s="649"/>
      <c r="Y695" s="649"/>
      <c r="Z695" s="650"/>
      <c r="AB695" s="88"/>
      <c r="AC695" s="157" t="n">
        <f aca="false">IF(B695=0,AC694,IF(ISNONTEXT(B695)=TRUE(),INT(B695),INT(LEFT(B695,FIND(".",B695)-1))))</f>
        <v>3</v>
      </c>
      <c r="AD695" s="157" t="str">
        <f aca="false">IF(AD696=1,1,IF(B695&lt;&gt;0,1,IF(C695&lt;&gt;0,1,IF(D695&lt;&gt;0,1,IF(E695&lt;&gt;0,1,"")))))</f>
        <v/>
      </c>
      <c r="AE695" s="157" t="str">
        <f aca="false">IF(AC695=0," ",IF(AC695&lt;&gt;AC694,AC695," "))</f>
        <v> </v>
      </c>
      <c r="AF695" s="88"/>
      <c r="AG695" s="75" t="e">
        <f aca="false">IF(AC695&lt;&gt;AE695,(IF(N695=0,G695*(INFORMAÇÕES!$Q$69/INFORMAÇÕES!$Q$72),IF(N695="R",G695,0))),0)</f>
        <v>#DIV/0!</v>
      </c>
      <c r="AH695" s="75" t="e">
        <f aca="false">IF(AC695&lt;&gt;AE695,(IF(N695=0,G695*(INFORMAÇÕES!$Q$70/INFORMAÇÕES!$Q$72),IF(N695="C",G695,0))),0)</f>
        <v>#DIV/0!</v>
      </c>
      <c r="AI695" s="75" t="n">
        <f aca="false">IF(AC695&lt;&gt;AE695,(IF(N695=0,G695*INFORMAÇÕES!$U$115,IF(N695="CF",G695,0))),0)</f>
        <v>0</v>
      </c>
      <c r="AJ695" s="75" t="n">
        <f aca="false">IF(AC695&lt;&gt;AE695,(IF(N695=0,G695*INFORMAÇÕES!$U$116,IF(N695="O",G695,0))),0)</f>
        <v>0</v>
      </c>
      <c r="AK695" s="75" t="n">
        <f aca="false">IF(E695&lt;&gt;0,G695,0)</f>
        <v>0</v>
      </c>
      <c r="AL695" s="75" t="n">
        <f aca="false">IF(AC695&lt;&gt;AE695,(IF(N695=0,J695*(INFORMAÇÕES!$Q$89/INFORMAÇÕES!$Q$92),IF(N695="R",J695,0))),0)</f>
        <v>0</v>
      </c>
      <c r="AM695" s="75" t="n">
        <f aca="false">IF(AC695&lt;&gt;AE695,(IF(N695=0,J695*(INFORMAÇÕES!$Q$90/INFORMAÇÕES!$Q$92),IF(N695="C",J695,0))),0)</f>
        <v>0</v>
      </c>
      <c r="AN695" s="75" t="n">
        <f aca="false">IF(AC695&lt;&gt;AE695,(IF(N695="",J695*INFORMAÇÕES!$U$115,IF(N695="CF",J695,0))),0)</f>
        <v>0</v>
      </c>
      <c r="AO695" s="75" t="n">
        <f aca="false">IF(AC695&lt;&gt;AE695,(IF(N695="",J695*INFORMAÇÕES!$U$116,IF(N695="O",J695,0))),0)</f>
        <v>0</v>
      </c>
      <c r="AP695" s="75" t="n">
        <f aca="false">IF(H695&lt;&gt;0,J695,0)</f>
        <v>0</v>
      </c>
      <c r="AQ695" s="75" t="n">
        <f aca="false">IF(K695&lt;&gt;0,L695,0)</f>
        <v>0</v>
      </c>
    </row>
    <row r="696" s="174" customFormat="true" ht="14.25" hidden="false" customHeight="false" outlineLevel="0" collapsed="false">
      <c r="A696" s="159" t="n">
        <v>684</v>
      </c>
      <c r="B696" s="160" t="n">
        <f aca="false">R696</f>
        <v>0</v>
      </c>
      <c r="C696" s="161" t="n">
        <f aca="false">T696</f>
        <v>0</v>
      </c>
      <c r="D696" s="162" t="n">
        <f aca="false">U696</f>
        <v>0</v>
      </c>
      <c r="E696" s="163" t="n">
        <f aca="false">'ORÇ.GLOBAL P CAIXA'!E695</f>
        <v>0</v>
      </c>
      <c r="F696" s="163" t="n">
        <f aca="false">IF('ORÇ.GLOBAL EMPRESA'!G695&gt;0,'ORÇ.GLOBAL EMPRESA'!G695,'ORÇ.GLOBAL P CAIXA'!F695)</f>
        <v>0</v>
      </c>
      <c r="G696" s="163" t="n">
        <f aca="false">IF(E696&lt;&gt;0,ROUND(E696*F696,2),IF(AK696=0,(SUMIF($AC$13:$AC$1012,B696,$AK$13:$AK$1012)),AK696))</f>
        <v>0</v>
      </c>
      <c r="H696" s="163" t="n">
        <f aca="false">V696</f>
        <v>0</v>
      </c>
      <c r="I696" s="163" t="n">
        <f aca="false">W696</f>
        <v>0</v>
      </c>
      <c r="J696" s="163" t="n">
        <f aca="false">IF(H696&lt;&gt;0,ROUND(H696*I696,2),IF(AP696=0,(SUMIF($AC$13:$AC$1012,B696,$AP$13:$AP$1012)),AP696))</f>
        <v>0</v>
      </c>
      <c r="K696" s="163" t="n">
        <f aca="false">H696-E696</f>
        <v>0</v>
      </c>
      <c r="L696" s="163" t="n">
        <f aca="false">J696-G696</f>
        <v>0</v>
      </c>
      <c r="M696" s="645" t="str">
        <f aca="false">IF('ORÇ.GLOBAL P CAIXA'!H695&gt;0,'ORÇ.GLOBAL P CAIXA'!H695,"")</f>
        <v/>
      </c>
      <c r="N696" s="646" t="n">
        <f aca="false">'ORÇ.GLOBAL P CAIXA'!I695</f>
        <v>0</v>
      </c>
      <c r="O696" s="166" t="str">
        <f aca="false">S696</f>
        <v/>
      </c>
      <c r="P696" s="167"/>
      <c r="Q696" s="168" t="str">
        <f aca="false">IF(B696&gt;0,"ok","ocultar")</f>
        <v>ocultar</v>
      </c>
      <c r="R696" s="647" t="n">
        <f aca="false">'ORÇ.GLOBAL P CAIXA'!B695</f>
        <v>0</v>
      </c>
      <c r="S696" s="170" t="str">
        <f aca="false">IF('ORÇ.GLOBAL P CAIXA'!N695&lt;&gt;0,'ORÇ.GLOBAL P CAIXA'!N695,"")</f>
        <v/>
      </c>
      <c r="T696" s="648" t="n">
        <f aca="false">'ORÇ.GLOBAL P CAIXA'!O695</f>
        <v>0</v>
      </c>
      <c r="U696" s="172" t="n">
        <f aca="false">'ORÇ.GLOBAL P CAIXA'!P695</f>
        <v>0</v>
      </c>
      <c r="V696" s="173" t="n">
        <f aca="false">'ORÇ.GLOBAL P CAIXA'!E695</f>
        <v>0</v>
      </c>
      <c r="W696" s="173" t="n">
        <f aca="false">F696</f>
        <v>0</v>
      </c>
      <c r="X696" s="649"/>
      <c r="Y696" s="649"/>
      <c r="Z696" s="650"/>
      <c r="AB696" s="88"/>
      <c r="AC696" s="157" t="n">
        <f aca="false">IF(B696=0,AC695,IF(ISNONTEXT(B696)=TRUE(),INT(B696),INT(LEFT(B696,FIND(".",B696)-1))))</f>
        <v>3</v>
      </c>
      <c r="AD696" s="157" t="str">
        <f aca="false">IF(AD697=1,1,IF(B696&lt;&gt;0,1,IF(C696&lt;&gt;0,1,IF(D696&lt;&gt;0,1,IF(E696&lt;&gt;0,1,"")))))</f>
        <v/>
      </c>
      <c r="AE696" s="157" t="str">
        <f aca="false">IF(AC696=0," ",IF(AC696&lt;&gt;AC695,AC696," "))</f>
        <v> </v>
      </c>
      <c r="AF696" s="88"/>
      <c r="AG696" s="75" t="e">
        <f aca="false">IF(AC696&lt;&gt;AE696,(IF(N696=0,G696*(INFORMAÇÕES!$Q$69/INFORMAÇÕES!$Q$72),IF(N696="R",G696,0))),0)</f>
        <v>#DIV/0!</v>
      </c>
      <c r="AH696" s="75" t="e">
        <f aca="false">IF(AC696&lt;&gt;AE696,(IF(N696=0,G696*(INFORMAÇÕES!$Q$70/INFORMAÇÕES!$Q$72),IF(N696="C",G696,0))),0)</f>
        <v>#DIV/0!</v>
      </c>
      <c r="AI696" s="75" t="n">
        <f aca="false">IF(AC696&lt;&gt;AE696,(IF(N696=0,G696*INFORMAÇÕES!$U$115,IF(N696="CF",G696,0))),0)</f>
        <v>0</v>
      </c>
      <c r="AJ696" s="75" t="n">
        <f aca="false">IF(AC696&lt;&gt;AE696,(IF(N696=0,G696*INFORMAÇÕES!$U$116,IF(N696="O",G696,0))),0)</f>
        <v>0</v>
      </c>
      <c r="AK696" s="75" t="n">
        <f aca="false">IF(E696&lt;&gt;0,G696,0)</f>
        <v>0</v>
      </c>
      <c r="AL696" s="75" t="n">
        <f aca="false">IF(AC696&lt;&gt;AE696,(IF(N696=0,J696*(INFORMAÇÕES!$Q$89/INFORMAÇÕES!$Q$92),IF(N696="R",J696,0))),0)</f>
        <v>0</v>
      </c>
      <c r="AM696" s="75" t="n">
        <f aca="false">IF(AC696&lt;&gt;AE696,(IF(N696=0,J696*(INFORMAÇÕES!$Q$90/INFORMAÇÕES!$Q$92),IF(N696="C",J696,0))),0)</f>
        <v>0</v>
      </c>
      <c r="AN696" s="75" t="n">
        <f aca="false">IF(AC696&lt;&gt;AE696,(IF(N696="",J696*INFORMAÇÕES!$U$115,IF(N696="CF",J696,0))),0)</f>
        <v>0</v>
      </c>
      <c r="AO696" s="75" t="n">
        <f aca="false">IF(AC696&lt;&gt;AE696,(IF(N696="",J696*INFORMAÇÕES!$U$116,IF(N696="O",J696,0))),0)</f>
        <v>0</v>
      </c>
      <c r="AP696" s="75" t="n">
        <f aca="false">IF(H696&lt;&gt;0,J696,0)</f>
        <v>0</v>
      </c>
      <c r="AQ696" s="75" t="n">
        <f aca="false">IF(K696&lt;&gt;0,L696,0)</f>
        <v>0</v>
      </c>
    </row>
    <row r="697" s="174" customFormat="true" ht="14.25" hidden="false" customHeight="false" outlineLevel="0" collapsed="false">
      <c r="A697" s="159" t="n">
        <v>685</v>
      </c>
      <c r="B697" s="160" t="n">
        <f aca="false">R697</f>
        <v>0</v>
      </c>
      <c r="C697" s="161" t="n">
        <f aca="false">T697</f>
        <v>0</v>
      </c>
      <c r="D697" s="162" t="n">
        <f aca="false">U697</f>
        <v>0</v>
      </c>
      <c r="E697" s="163" t="n">
        <f aca="false">'ORÇ.GLOBAL P CAIXA'!E696</f>
        <v>0</v>
      </c>
      <c r="F697" s="163" t="n">
        <f aca="false">IF('ORÇ.GLOBAL EMPRESA'!G696&gt;0,'ORÇ.GLOBAL EMPRESA'!G696,'ORÇ.GLOBAL P CAIXA'!F696)</f>
        <v>0</v>
      </c>
      <c r="G697" s="163" t="n">
        <f aca="false">IF(E697&lt;&gt;0,ROUND(E697*F697,2),IF(AK697=0,(SUMIF($AC$13:$AC$1012,B697,$AK$13:$AK$1012)),AK697))</f>
        <v>0</v>
      </c>
      <c r="H697" s="163" t="n">
        <f aca="false">V697</f>
        <v>0</v>
      </c>
      <c r="I697" s="163" t="n">
        <f aca="false">W697</f>
        <v>0</v>
      </c>
      <c r="J697" s="163" t="n">
        <f aca="false">IF(H697&lt;&gt;0,ROUND(H697*I697,2),IF(AP697=0,(SUMIF($AC$13:$AC$1012,B697,$AP$13:$AP$1012)),AP697))</f>
        <v>0</v>
      </c>
      <c r="K697" s="163" t="n">
        <f aca="false">H697-E697</f>
        <v>0</v>
      </c>
      <c r="L697" s="163" t="n">
        <f aca="false">J697-G697</f>
        <v>0</v>
      </c>
      <c r="M697" s="645" t="str">
        <f aca="false">IF('ORÇ.GLOBAL P CAIXA'!H696&gt;0,'ORÇ.GLOBAL P CAIXA'!H696,"")</f>
        <v/>
      </c>
      <c r="N697" s="646" t="n">
        <f aca="false">'ORÇ.GLOBAL P CAIXA'!I696</f>
        <v>0</v>
      </c>
      <c r="O697" s="166" t="str">
        <f aca="false">S697</f>
        <v/>
      </c>
      <c r="P697" s="167"/>
      <c r="Q697" s="168" t="str">
        <f aca="false">IF(B697&gt;0,"ok","ocultar")</f>
        <v>ocultar</v>
      </c>
      <c r="R697" s="647" t="n">
        <f aca="false">'ORÇ.GLOBAL P CAIXA'!B696</f>
        <v>0</v>
      </c>
      <c r="S697" s="170" t="str">
        <f aca="false">IF('ORÇ.GLOBAL P CAIXA'!N696&lt;&gt;0,'ORÇ.GLOBAL P CAIXA'!N696,"")</f>
        <v/>
      </c>
      <c r="T697" s="648" t="n">
        <f aca="false">'ORÇ.GLOBAL P CAIXA'!O696</f>
        <v>0</v>
      </c>
      <c r="U697" s="172" t="n">
        <f aca="false">'ORÇ.GLOBAL P CAIXA'!P696</f>
        <v>0</v>
      </c>
      <c r="V697" s="173" t="n">
        <f aca="false">'ORÇ.GLOBAL P CAIXA'!E696</f>
        <v>0</v>
      </c>
      <c r="W697" s="173" t="n">
        <f aca="false">F697</f>
        <v>0</v>
      </c>
      <c r="X697" s="649"/>
      <c r="Y697" s="649"/>
      <c r="Z697" s="650"/>
      <c r="AB697" s="88"/>
      <c r="AC697" s="157" t="n">
        <f aca="false">IF(B697=0,AC696,IF(ISNONTEXT(B697)=TRUE(),INT(B697),INT(LEFT(B697,FIND(".",B697)-1))))</f>
        <v>3</v>
      </c>
      <c r="AD697" s="157" t="str">
        <f aca="false">IF(AD698=1,1,IF(B697&lt;&gt;0,1,IF(C697&lt;&gt;0,1,IF(D697&lt;&gt;0,1,IF(E697&lt;&gt;0,1,"")))))</f>
        <v/>
      </c>
      <c r="AE697" s="157" t="str">
        <f aca="false">IF(AC697=0," ",IF(AC697&lt;&gt;AC696,AC697," "))</f>
        <v> </v>
      </c>
      <c r="AF697" s="88"/>
      <c r="AG697" s="75" t="e">
        <f aca="false">IF(AC697&lt;&gt;AE697,(IF(N697=0,G697*(INFORMAÇÕES!$Q$69/INFORMAÇÕES!$Q$72),IF(N697="R",G697,0))),0)</f>
        <v>#DIV/0!</v>
      </c>
      <c r="AH697" s="75" t="e">
        <f aca="false">IF(AC697&lt;&gt;AE697,(IF(N697=0,G697*(INFORMAÇÕES!$Q$70/INFORMAÇÕES!$Q$72),IF(N697="C",G697,0))),0)</f>
        <v>#DIV/0!</v>
      </c>
      <c r="AI697" s="75" t="n">
        <f aca="false">IF(AC697&lt;&gt;AE697,(IF(N697=0,G697*INFORMAÇÕES!$U$115,IF(N697="CF",G697,0))),0)</f>
        <v>0</v>
      </c>
      <c r="AJ697" s="75" t="n">
        <f aca="false">IF(AC697&lt;&gt;AE697,(IF(N697=0,G697*INFORMAÇÕES!$U$116,IF(N697="O",G697,0))),0)</f>
        <v>0</v>
      </c>
      <c r="AK697" s="75" t="n">
        <f aca="false">IF(E697&lt;&gt;0,G697,0)</f>
        <v>0</v>
      </c>
      <c r="AL697" s="75" t="n">
        <f aca="false">IF(AC697&lt;&gt;AE697,(IF(N697=0,J697*(INFORMAÇÕES!$Q$89/INFORMAÇÕES!$Q$92),IF(N697="R",J697,0))),0)</f>
        <v>0</v>
      </c>
      <c r="AM697" s="75" t="n">
        <f aca="false">IF(AC697&lt;&gt;AE697,(IF(N697=0,J697*(INFORMAÇÕES!$Q$90/INFORMAÇÕES!$Q$92),IF(N697="C",J697,0))),0)</f>
        <v>0</v>
      </c>
      <c r="AN697" s="75" t="n">
        <f aca="false">IF(AC697&lt;&gt;AE697,(IF(N697="",J697*INFORMAÇÕES!$U$115,IF(N697="CF",J697,0))),0)</f>
        <v>0</v>
      </c>
      <c r="AO697" s="75" t="n">
        <f aca="false">IF(AC697&lt;&gt;AE697,(IF(N697="",J697*INFORMAÇÕES!$U$116,IF(N697="O",J697,0))),0)</f>
        <v>0</v>
      </c>
      <c r="AP697" s="75" t="n">
        <f aca="false">IF(H697&lt;&gt;0,J697,0)</f>
        <v>0</v>
      </c>
      <c r="AQ697" s="75" t="n">
        <f aca="false">IF(K697&lt;&gt;0,L697,0)</f>
        <v>0</v>
      </c>
    </row>
    <row r="698" s="174" customFormat="true" ht="14.25" hidden="false" customHeight="false" outlineLevel="0" collapsed="false">
      <c r="A698" s="159" t="n">
        <v>686</v>
      </c>
      <c r="B698" s="160" t="n">
        <f aca="false">R698</f>
        <v>0</v>
      </c>
      <c r="C698" s="161" t="n">
        <f aca="false">T698</f>
        <v>0</v>
      </c>
      <c r="D698" s="162" t="n">
        <f aca="false">U698</f>
        <v>0</v>
      </c>
      <c r="E698" s="163" t="n">
        <f aca="false">'ORÇ.GLOBAL P CAIXA'!E697</f>
        <v>0</v>
      </c>
      <c r="F698" s="163" t="n">
        <f aca="false">IF('ORÇ.GLOBAL EMPRESA'!G697&gt;0,'ORÇ.GLOBAL EMPRESA'!G697,'ORÇ.GLOBAL P CAIXA'!F697)</f>
        <v>0</v>
      </c>
      <c r="G698" s="163" t="n">
        <f aca="false">IF(E698&lt;&gt;0,ROUND(E698*F698,2),IF(AK698=0,(SUMIF($AC$13:$AC$1012,B698,$AK$13:$AK$1012)),AK698))</f>
        <v>0</v>
      </c>
      <c r="H698" s="163" t="n">
        <f aca="false">V698</f>
        <v>0</v>
      </c>
      <c r="I698" s="163" t="n">
        <f aca="false">W698</f>
        <v>0</v>
      </c>
      <c r="J698" s="163" t="n">
        <f aca="false">IF(H698&lt;&gt;0,ROUND(H698*I698,2),IF(AP698=0,(SUMIF($AC$13:$AC$1012,B698,$AP$13:$AP$1012)),AP698))</f>
        <v>0</v>
      </c>
      <c r="K698" s="163" t="n">
        <f aca="false">H698-E698</f>
        <v>0</v>
      </c>
      <c r="L698" s="163" t="n">
        <f aca="false">J698-G698</f>
        <v>0</v>
      </c>
      <c r="M698" s="645" t="str">
        <f aca="false">IF('ORÇ.GLOBAL P CAIXA'!H697&gt;0,'ORÇ.GLOBAL P CAIXA'!H697,"")</f>
        <v/>
      </c>
      <c r="N698" s="646" t="n">
        <f aca="false">'ORÇ.GLOBAL P CAIXA'!I697</f>
        <v>0</v>
      </c>
      <c r="O698" s="166" t="str">
        <f aca="false">S698</f>
        <v/>
      </c>
      <c r="P698" s="167"/>
      <c r="Q698" s="168" t="str">
        <f aca="false">IF(B698&gt;0,"ok","ocultar")</f>
        <v>ocultar</v>
      </c>
      <c r="R698" s="647" t="n">
        <f aca="false">'ORÇ.GLOBAL P CAIXA'!B697</f>
        <v>0</v>
      </c>
      <c r="S698" s="170" t="str">
        <f aca="false">IF('ORÇ.GLOBAL P CAIXA'!N697&lt;&gt;0,'ORÇ.GLOBAL P CAIXA'!N697,"")</f>
        <v/>
      </c>
      <c r="T698" s="648" t="n">
        <f aca="false">'ORÇ.GLOBAL P CAIXA'!O697</f>
        <v>0</v>
      </c>
      <c r="U698" s="172" t="n">
        <f aca="false">'ORÇ.GLOBAL P CAIXA'!P697</f>
        <v>0</v>
      </c>
      <c r="V698" s="173" t="n">
        <f aca="false">'ORÇ.GLOBAL P CAIXA'!E697</f>
        <v>0</v>
      </c>
      <c r="W698" s="173" t="n">
        <f aca="false">F698</f>
        <v>0</v>
      </c>
      <c r="X698" s="649"/>
      <c r="Y698" s="649"/>
      <c r="Z698" s="650"/>
      <c r="AB698" s="88"/>
      <c r="AC698" s="157" t="n">
        <f aca="false">IF(B698=0,AC697,IF(ISNONTEXT(B698)=TRUE(),INT(B698),INT(LEFT(B698,FIND(".",B698)-1))))</f>
        <v>3</v>
      </c>
      <c r="AD698" s="157" t="str">
        <f aca="false">IF(AD699=1,1,IF(B698&lt;&gt;0,1,IF(C698&lt;&gt;0,1,IF(D698&lt;&gt;0,1,IF(E698&lt;&gt;0,1,"")))))</f>
        <v/>
      </c>
      <c r="AE698" s="157" t="str">
        <f aca="false">IF(AC698=0," ",IF(AC698&lt;&gt;AC697,AC698," "))</f>
        <v> </v>
      </c>
      <c r="AF698" s="88"/>
      <c r="AG698" s="75" t="e">
        <f aca="false">IF(AC698&lt;&gt;AE698,(IF(N698=0,G698*(INFORMAÇÕES!$Q$69/INFORMAÇÕES!$Q$72),IF(N698="R",G698,0))),0)</f>
        <v>#DIV/0!</v>
      </c>
      <c r="AH698" s="75" t="e">
        <f aca="false">IF(AC698&lt;&gt;AE698,(IF(N698=0,G698*(INFORMAÇÕES!$Q$70/INFORMAÇÕES!$Q$72),IF(N698="C",G698,0))),0)</f>
        <v>#DIV/0!</v>
      </c>
      <c r="AI698" s="75" t="n">
        <f aca="false">IF(AC698&lt;&gt;AE698,(IF(N698=0,G698*INFORMAÇÕES!$U$115,IF(N698="CF",G698,0))),0)</f>
        <v>0</v>
      </c>
      <c r="AJ698" s="75" t="n">
        <f aca="false">IF(AC698&lt;&gt;AE698,(IF(N698=0,G698*INFORMAÇÕES!$U$116,IF(N698="O",G698,0))),0)</f>
        <v>0</v>
      </c>
      <c r="AK698" s="75" t="n">
        <f aca="false">IF(E698&lt;&gt;0,G698,0)</f>
        <v>0</v>
      </c>
      <c r="AL698" s="75" t="n">
        <f aca="false">IF(AC698&lt;&gt;AE698,(IF(N698=0,J698*(INFORMAÇÕES!$Q$89/INFORMAÇÕES!$Q$92),IF(N698="R",J698,0))),0)</f>
        <v>0</v>
      </c>
      <c r="AM698" s="75" t="n">
        <f aca="false">IF(AC698&lt;&gt;AE698,(IF(N698=0,J698*(INFORMAÇÕES!$Q$90/INFORMAÇÕES!$Q$92),IF(N698="C",J698,0))),0)</f>
        <v>0</v>
      </c>
      <c r="AN698" s="75" t="n">
        <f aca="false">IF(AC698&lt;&gt;AE698,(IF(N698="",J698*INFORMAÇÕES!$U$115,IF(N698="CF",J698,0))),0)</f>
        <v>0</v>
      </c>
      <c r="AO698" s="75" t="n">
        <f aca="false">IF(AC698&lt;&gt;AE698,(IF(N698="",J698*INFORMAÇÕES!$U$116,IF(N698="O",J698,0))),0)</f>
        <v>0</v>
      </c>
      <c r="AP698" s="75" t="n">
        <f aca="false">IF(H698&lt;&gt;0,J698,0)</f>
        <v>0</v>
      </c>
      <c r="AQ698" s="75" t="n">
        <f aca="false">IF(K698&lt;&gt;0,L698,0)</f>
        <v>0</v>
      </c>
    </row>
    <row r="699" s="174" customFormat="true" ht="14.25" hidden="false" customHeight="false" outlineLevel="0" collapsed="false">
      <c r="A699" s="159" t="n">
        <v>687</v>
      </c>
      <c r="B699" s="160" t="n">
        <f aca="false">R699</f>
        <v>0</v>
      </c>
      <c r="C699" s="161" t="n">
        <f aca="false">T699</f>
        <v>0</v>
      </c>
      <c r="D699" s="162" t="n">
        <f aca="false">U699</f>
        <v>0</v>
      </c>
      <c r="E699" s="163" t="n">
        <f aca="false">'ORÇ.GLOBAL P CAIXA'!E698</f>
        <v>0</v>
      </c>
      <c r="F699" s="163" t="n">
        <f aca="false">IF('ORÇ.GLOBAL EMPRESA'!G698&gt;0,'ORÇ.GLOBAL EMPRESA'!G698,'ORÇ.GLOBAL P CAIXA'!F698)</f>
        <v>0</v>
      </c>
      <c r="G699" s="163" t="n">
        <f aca="false">IF(E699&lt;&gt;0,ROUND(E699*F699,2),IF(AK699=0,(SUMIF($AC$13:$AC$1012,B699,$AK$13:$AK$1012)),AK699))</f>
        <v>0</v>
      </c>
      <c r="H699" s="163" t="n">
        <f aca="false">V699</f>
        <v>0</v>
      </c>
      <c r="I699" s="163" t="n">
        <f aca="false">W699</f>
        <v>0</v>
      </c>
      <c r="J699" s="163" t="n">
        <f aca="false">IF(H699&lt;&gt;0,ROUND(H699*I699,2),IF(AP699=0,(SUMIF($AC$13:$AC$1012,B699,$AP$13:$AP$1012)),AP699))</f>
        <v>0</v>
      </c>
      <c r="K699" s="163" t="n">
        <f aca="false">H699-E699</f>
        <v>0</v>
      </c>
      <c r="L699" s="163" t="n">
        <f aca="false">J699-G699</f>
        <v>0</v>
      </c>
      <c r="M699" s="645" t="str">
        <f aca="false">IF('ORÇ.GLOBAL P CAIXA'!H698&gt;0,'ORÇ.GLOBAL P CAIXA'!H698,"")</f>
        <v/>
      </c>
      <c r="N699" s="646" t="n">
        <f aca="false">'ORÇ.GLOBAL P CAIXA'!I698</f>
        <v>0</v>
      </c>
      <c r="O699" s="166" t="str">
        <f aca="false">S699</f>
        <v/>
      </c>
      <c r="P699" s="167"/>
      <c r="Q699" s="168" t="str">
        <f aca="false">IF(B699&gt;0,"ok","ocultar")</f>
        <v>ocultar</v>
      </c>
      <c r="R699" s="647" t="n">
        <f aca="false">'ORÇ.GLOBAL P CAIXA'!B698</f>
        <v>0</v>
      </c>
      <c r="S699" s="170" t="str">
        <f aca="false">IF('ORÇ.GLOBAL P CAIXA'!N698&lt;&gt;0,'ORÇ.GLOBAL P CAIXA'!N698,"")</f>
        <v/>
      </c>
      <c r="T699" s="648" t="n">
        <f aca="false">'ORÇ.GLOBAL P CAIXA'!O698</f>
        <v>0</v>
      </c>
      <c r="U699" s="172" t="n">
        <f aca="false">'ORÇ.GLOBAL P CAIXA'!P698</f>
        <v>0</v>
      </c>
      <c r="V699" s="173" t="n">
        <f aca="false">'ORÇ.GLOBAL P CAIXA'!E698</f>
        <v>0</v>
      </c>
      <c r="W699" s="173" t="n">
        <f aca="false">F699</f>
        <v>0</v>
      </c>
      <c r="X699" s="649"/>
      <c r="Y699" s="649"/>
      <c r="Z699" s="650"/>
      <c r="AB699" s="88"/>
      <c r="AC699" s="157" t="n">
        <f aca="false">IF(B699=0,AC698,IF(ISNONTEXT(B699)=TRUE(),INT(B699),INT(LEFT(B699,FIND(".",B699)-1))))</f>
        <v>3</v>
      </c>
      <c r="AD699" s="157" t="str">
        <f aca="false">IF(AD700=1,1,IF(B699&lt;&gt;0,1,IF(C699&lt;&gt;0,1,IF(D699&lt;&gt;0,1,IF(E699&lt;&gt;0,1,"")))))</f>
        <v/>
      </c>
      <c r="AE699" s="157" t="str">
        <f aca="false">IF(AC699=0," ",IF(AC699&lt;&gt;AC698,AC699," "))</f>
        <v> </v>
      </c>
      <c r="AF699" s="88"/>
      <c r="AG699" s="75" t="e">
        <f aca="false">IF(AC699&lt;&gt;AE699,(IF(N699=0,G699*(INFORMAÇÕES!$Q$69/INFORMAÇÕES!$Q$72),IF(N699="R",G699,0))),0)</f>
        <v>#DIV/0!</v>
      </c>
      <c r="AH699" s="75" t="e">
        <f aca="false">IF(AC699&lt;&gt;AE699,(IF(N699=0,G699*(INFORMAÇÕES!$Q$70/INFORMAÇÕES!$Q$72),IF(N699="C",G699,0))),0)</f>
        <v>#DIV/0!</v>
      </c>
      <c r="AI699" s="75" t="n">
        <f aca="false">IF(AC699&lt;&gt;AE699,(IF(N699=0,G699*INFORMAÇÕES!$U$115,IF(N699="CF",G699,0))),0)</f>
        <v>0</v>
      </c>
      <c r="AJ699" s="75" t="n">
        <f aca="false">IF(AC699&lt;&gt;AE699,(IF(N699=0,G699*INFORMAÇÕES!$U$116,IF(N699="O",G699,0))),0)</f>
        <v>0</v>
      </c>
      <c r="AK699" s="75" t="n">
        <f aca="false">IF(E699&lt;&gt;0,G699,0)</f>
        <v>0</v>
      </c>
      <c r="AL699" s="75" t="n">
        <f aca="false">IF(AC699&lt;&gt;AE699,(IF(N699=0,J699*(INFORMAÇÕES!$Q$89/INFORMAÇÕES!$Q$92),IF(N699="R",J699,0))),0)</f>
        <v>0</v>
      </c>
      <c r="AM699" s="75" t="n">
        <f aca="false">IF(AC699&lt;&gt;AE699,(IF(N699=0,J699*(INFORMAÇÕES!$Q$90/INFORMAÇÕES!$Q$92),IF(N699="C",J699,0))),0)</f>
        <v>0</v>
      </c>
      <c r="AN699" s="75" t="n">
        <f aca="false">IF(AC699&lt;&gt;AE699,(IF(N699="",J699*INFORMAÇÕES!$U$115,IF(N699="CF",J699,0))),0)</f>
        <v>0</v>
      </c>
      <c r="AO699" s="75" t="n">
        <f aca="false">IF(AC699&lt;&gt;AE699,(IF(N699="",J699*INFORMAÇÕES!$U$116,IF(N699="O",J699,0))),0)</f>
        <v>0</v>
      </c>
      <c r="AP699" s="75" t="n">
        <f aca="false">IF(H699&lt;&gt;0,J699,0)</f>
        <v>0</v>
      </c>
      <c r="AQ699" s="75" t="n">
        <f aca="false">IF(K699&lt;&gt;0,L699,0)</f>
        <v>0</v>
      </c>
    </row>
    <row r="700" s="174" customFormat="true" ht="14.25" hidden="false" customHeight="false" outlineLevel="0" collapsed="false">
      <c r="A700" s="159" t="n">
        <v>688</v>
      </c>
      <c r="B700" s="160" t="n">
        <f aca="false">R700</f>
        <v>0</v>
      </c>
      <c r="C700" s="161" t="n">
        <f aca="false">T700</f>
        <v>0</v>
      </c>
      <c r="D700" s="162" t="n">
        <f aca="false">U700</f>
        <v>0</v>
      </c>
      <c r="E700" s="163" t="n">
        <f aca="false">'ORÇ.GLOBAL P CAIXA'!E699</f>
        <v>0</v>
      </c>
      <c r="F700" s="163" t="n">
        <f aca="false">IF('ORÇ.GLOBAL EMPRESA'!G699&gt;0,'ORÇ.GLOBAL EMPRESA'!G699,'ORÇ.GLOBAL P CAIXA'!F699)</f>
        <v>0</v>
      </c>
      <c r="G700" s="163" t="n">
        <f aca="false">IF(E700&lt;&gt;0,ROUND(E700*F700,2),IF(AK700=0,(SUMIF($AC$13:$AC$1012,B700,$AK$13:$AK$1012)),AK700))</f>
        <v>0</v>
      </c>
      <c r="H700" s="163" t="n">
        <f aca="false">V700</f>
        <v>0</v>
      </c>
      <c r="I700" s="163" t="n">
        <f aca="false">W700</f>
        <v>0</v>
      </c>
      <c r="J700" s="163" t="n">
        <f aca="false">IF(H700&lt;&gt;0,ROUND(H700*I700,2),IF(AP700=0,(SUMIF($AC$13:$AC$1012,B700,$AP$13:$AP$1012)),AP700))</f>
        <v>0</v>
      </c>
      <c r="K700" s="163" t="n">
        <f aca="false">H700-E700</f>
        <v>0</v>
      </c>
      <c r="L700" s="163" t="n">
        <f aca="false">J700-G700</f>
        <v>0</v>
      </c>
      <c r="M700" s="645" t="str">
        <f aca="false">IF('ORÇ.GLOBAL P CAIXA'!H699&gt;0,'ORÇ.GLOBAL P CAIXA'!H699,"")</f>
        <v/>
      </c>
      <c r="N700" s="646" t="n">
        <f aca="false">'ORÇ.GLOBAL P CAIXA'!I699</f>
        <v>0</v>
      </c>
      <c r="O700" s="166" t="str">
        <f aca="false">S700</f>
        <v/>
      </c>
      <c r="P700" s="167"/>
      <c r="Q700" s="168" t="str">
        <f aca="false">IF(B700&gt;0,"ok","ocultar")</f>
        <v>ocultar</v>
      </c>
      <c r="R700" s="647" t="n">
        <f aca="false">'ORÇ.GLOBAL P CAIXA'!B699</f>
        <v>0</v>
      </c>
      <c r="S700" s="170" t="str">
        <f aca="false">IF('ORÇ.GLOBAL P CAIXA'!N699&lt;&gt;0,'ORÇ.GLOBAL P CAIXA'!N699,"")</f>
        <v/>
      </c>
      <c r="T700" s="648" t="n">
        <f aca="false">'ORÇ.GLOBAL P CAIXA'!O699</f>
        <v>0</v>
      </c>
      <c r="U700" s="172" t="n">
        <f aca="false">'ORÇ.GLOBAL P CAIXA'!P699</f>
        <v>0</v>
      </c>
      <c r="V700" s="173" t="n">
        <f aca="false">'ORÇ.GLOBAL P CAIXA'!E699</f>
        <v>0</v>
      </c>
      <c r="W700" s="173" t="n">
        <f aca="false">F700</f>
        <v>0</v>
      </c>
      <c r="X700" s="649"/>
      <c r="Y700" s="649"/>
      <c r="Z700" s="650"/>
      <c r="AB700" s="88"/>
      <c r="AC700" s="157" t="n">
        <f aca="false">IF(B700=0,AC699,IF(ISNONTEXT(B700)=TRUE(),INT(B700),INT(LEFT(B700,FIND(".",B700)-1))))</f>
        <v>3</v>
      </c>
      <c r="AD700" s="157" t="str">
        <f aca="false">IF(AD701=1,1,IF(B700&lt;&gt;0,1,IF(C700&lt;&gt;0,1,IF(D700&lt;&gt;0,1,IF(E700&lt;&gt;0,1,"")))))</f>
        <v/>
      </c>
      <c r="AE700" s="157" t="str">
        <f aca="false">IF(AC700=0," ",IF(AC700&lt;&gt;AC699,AC700," "))</f>
        <v> </v>
      </c>
      <c r="AF700" s="88"/>
      <c r="AG700" s="75" t="e">
        <f aca="false">IF(AC700&lt;&gt;AE700,(IF(N700=0,G700*(INFORMAÇÕES!$Q$69/INFORMAÇÕES!$Q$72),IF(N700="R",G700,0))),0)</f>
        <v>#DIV/0!</v>
      </c>
      <c r="AH700" s="75" t="e">
        <f aca="false">IF(AC700&lt;&gt;AE700,(IF(N700=0,G700*(INFORMAÇÕES!$Q$70/INFORMAÇÕES!$Q$72),IF(N700="C",G700,0))),0)</f>
        <v>#DIV/0!</v>
      </c>
      <c r="AI700" s="75" t="n">
        <f aca="false">IF(AC700&lt;&gt;AE700,(IF(N700=0,G700*INFORMAÇÕES!$U$115,IF(N700="CF",G700,0))),0)</f>
        <v>0</v>
      </c>
      <c r="AJ700" s="75" t="n">
        <f aca="false">IF(AC700&lt;&gt;AE700,(IF(N700=0,G700*INFORMAÇÕES!$U$116,IF(N700="O",G700,0))),0)</f>
        <v>0</v>
      </c>
      <c r="AK700" s="75" t="n">
        <f aca="false">IF(E700&lt;&gt;0,G700,0)</f>
        <v>0</v>
      </c>
      <c r="AL700" s="75" t="n">
        <f aca="false">IF(AC700&lt;&gt;AE700,(IF(N700=0,J700*(INFORMAÇÕES!$Q$89/INFORMAÇÕES!$Q$92),IF(N700="R",J700,0))),0)</f>
        <v>0</v>
      </c>
      <c r="AM700" s="75" t="n">
        <f aca="false">IF(AC700&lt;&gt;AE700,(IF(N700=0,J700*(INFORMAÇÕES!$Q$90/INFORMAÇÕES!$Q$92),IF(N700="C",J700,0))),0)</f>
        <v>0</v>
      </c>
      <c r="AN700" s="75" t="n">
        <f aca="false">IF(AC700&lt;&gt;AE700,(IF(N700="",J700*INFORMAÇÕES!$U$115,IF(N700="CF",J700,0))),0)</f>
        <v>0</v>
      </c>
      <c r="AO700" s="75" t="n">
        <f aca="false">IF(AC700&lt;&gt;AE700,(IF(N700="",J700*INFORMAÇÕES!$U$116,IF(N700="O",J700,0))),0)</f>
        <v>0</v>
      </c>
      <c r="AP700" s="75" t="n">
        <f aca="false">IF(H700&lt;&gt;0,J700,0)</f>
        <v>0</v>
      </c>
      <c r="AQ700" s="75" t="n">
        <f aca="false">IF(K700&lt;&gt;0,L700,0)</f>
        <v>0</v>
      </c>
    </row>
    <row r="701" s="174" customFormat="true" ht="14.25" hidden="false" customHeight="false" outlineLevel="0" collapsed="false">
      <c r="A701" s="159" t="n">
        <v>689</v>
      </c>
      <c r="B701" s="160" t="n">
        <f aca="false">R701</f>
        <v>0</v>
      </c>
      <c r="C701" s="161" t="n">
        <f aca="false">T701</f>
        <v>0</v>
      </c>
      <c r="D701" s="162" t="n">
        <f aca="false">U701</f>
        <v>0</v>
      </c>
      <c r="E701" s="163" t="n">
        <f aca="false">'ORÇ.GLOBAL P CAIXA'!E700</f>
        <v>0</v>
      </c>
      <c r="F701" s="163" t="n">
        <f aca="false">IF('ORÇ.GLOBAL EMPRESA'!G700&gt;0,'ORÇ.GLOBAL EMPRESA'!G700,'ORÇ.GLOBAL P CAIXA'!F700)</f>
        <v>0</v>
      </c>
      <c r="G701" s="163" t="n">
        <f aca="false">IF(E701&lt;&gt;0,ROUND(E701*F701,2),IF(AK701=0,(SUMIF($AC$13:$AC$1012,B701,$AK$13:$AK$1012)),AK701))</f>
        <v>0</v>
      </c>
      <c r="H701" s="163" t="n">
        <f aca="false">V701</f>
        <v>0</v>
      </c>
      <c r="I701" s="163" t="n">
        <f aca="false">W701</f>
        <v>0</v>
      </c>
      <c r="J701" s="163" t="n">
        <f aca="false">IF(H701&lt;&gt;0,ROUND(H701*I701,2),IF(AP701=0,(SUMIF($AC$13:$AC$1012,B701,$AP$13:$AP$1012)),AP701))</f>
        <v>0</v>
      </c>
      <c r="K701" s="163" t="n">
        <f aca="false">H701-E701</f>
        <v>0</v>
      </c>
      <c r="L701" s="163" t="n">
        <f aca="false">J701-G701</f>
        <v>0</v>
      </c>
      <c r="M701" s="645" t="str">
        <f aca="false">IF('ORÇ.GLOBAL P CAIXA'!H700&gt;0,'ORÇ.GLOBAL P CAIXA'!H700,"")</f>
        <v/>
      </c>
      <c r="N701" s="646" t="n">
        <f aca="false">'ORÇ.GLOBAL P CAIXA'!I700</f>
        <v>0</v>
      </c>
      <c r="O701" s="166" t="str">
        <f aca="false">S701</f>
        <v/>
      </c>
      <c r="P701" s="167"/>
      <c r="Q701" s="168" t="str">
        <f aca="false">IF(B701&gt;0,"ok","ocultar")</f>
        <v>ocultar</v>
      </c>
      <c r="R701" s="647" t="n">
        <f aca="false">'ORÇ.GLOBAL P CAIXA'!B700</f>
        <v>0</v>
      </c>
      <c r="S701" s="170" t="str">
        <f aca="false">IF('ORÇ.GLOBAL P CAIXA'!N700&lt;&gt;0,'ORÇ.GLOBAL P CAIXA'!N700,"")</f>
        <v/>
      </c>
      <c r="T701" s="648" t="n">
        <f aca="false">'ORÇ.GLOBAL P CAIXA'!O700</f>
        <v>0</v>
      </c>
      <c r="U701" s="172" t="n">
        <f aca="false">'ORÇ.GLOBAL P CAIXA'!P700</f>
        <v>0</v>
      </c>
      <c r="V701" s="173" t="n">
        <f aca="false">'ORÇ.GLOBAL P CAIXA'!E700</f>
        <v>0</v>
      </c>
      <c r="W701" s="173" t="n">
        <f aca="false">F701</f>
        <v>0</v>
      </c>
      <c r="X701" s="649"/>
      <c r="Y701" s="649"/>
      <c r="Z701" s="650"/>
      <c r="AB701" s="88"/>
      <c r="AC701" s="157" t="n">
        <f aca="false">IF(B701=0,AC700,IF(ISNONTEXT(B701)=TRUE(),INT(B701),INT(LEFT(B701,FIND(".",B701)-1))))</f>
        <v>3</v>
      </c>
      <c r="AD701" s="157" t="str">
        <f aca="false">IF(AD702=1,1,IF(B701&lt;&gt;0,1,IF(C701&lt;&gt;0,1,IF(D701&lt;&gt;0,1,IF(E701&lt;&gt;0,1,"")))))</f>
        <v/>
      </c>
      <c r="AE701" s="157" t="str">
        <f aca="false">IF(AC701=0," ",IF(AC701&lt;&gt;AC700,AC701," "))</f>
        <v> </v>
      </c>
      <c r="AF701" s="88"/>
      <c r="AG701" s="75" t="e">
        <f aca="false">IF(AC701&lt;&gt;AE701,(IF(N701=0,G701*(INFORMAÇÕES!$Q$69/INFORMAÇÕES!$Q$72),IF(N701="R",G701,0))),0)</f>
        <v>#DIV/0!</v>
      </c>
      <c r="AH701" s="75" t="e">
        <f aca="false">IF(AC701&lt;&gt;AE701,(IF(N701=0,G701*(INFORMAÇÕES!$Q$70/INFORMAÇÕES!$Q$72),IF(N701="C",G701,0))),0)</f>
        <v>#DIV/0!</v>
      </c>
      <c r="AI701" s="75" t="n">
        <f aca="false">IF(AC701&lt;&gt;AE701,(IF(N701=0,G701*INFORMAÇÕES!$U$115,IF(N701="CF",G701,0))),0)</f>
        <v>0</v>
      </c>
      <c r="AJ701" s="75" t="n">
        <f aca="false">IF(AC701&lt;&gt;AE701,(IF(N701=0,G701*INFORMAÇÕES!$U$116,IF(N701="O",G701,0))),0)</f>
        <v>0</v>
      </c>
      <c r="AK701" s="75" t="n">
        <f aca="false">IF(E701&lt;&gt;0,G701,0)</f>
        <v>0</v>
      </c>
      <c r="AL701" s="75" t="n">
        <f aca="false">IF(AC701&lt;&gt;AE701,(IF(N701=0,J701*(INFORMAÇÕES!$Q$89/INFORMAÇÕES!$Q$92),IF(N701="R",J701,0))),0)</f>
        <v>0</v>
      </c>
      <c r="AM701" s="75" t="n">
        <f aca="false">IF(AC701&lt;&gt;AE701,(IF(N701=0,J701*(INFORMAÇÕES!$Q$90/INFORMAÇÕES!$Q$92),IF(N701="C",J701,0))),0)</f>
        <v>0</v>
      </c>
      <c r="AN701" s="75" t="n">
        <f aca="false">IF(AC701&lt;&gt;AE701,(IF(N701="",J701*INFORMAÇÕES!$U$115,IF(N701="CF",J701,0))),0)</f>
        <v>0</v>
      </c>
      <c r="AO701" s="75" t="n">
        <f aca="false">IF(AC701&lt;&gt;AE701,(IF(N701="",J701*INFORMAÇÕES!$U$116,IF(N701="O",J701,0))),0)</f>
        <v>0</v>
      </c>
      <c r="AP701" s="75" t="n">
        <f aca="false">IF(H701&lt;&gt;0,J701,0)</f>
        <v>0</v>
      </c>
      <c r="AQ701" s="75" t="n">
        <f aca="false">IF(K701&lt;&gt;0,L701,0)</f>
        <v>0</v>
      </c>
    </row>
    <row r="702" s="174" customFormat="true" ht="14.25" hidden="false" customHeight="false" outlineLevel="0" collapsed="false">
      <c r="A702" s="159" t="n">
        <v>690</v>
      </c>
      <c r="B702" s="160" t="n">
        <f aca="false">R702</f>
        <v>0</v>
      </c>
      <c r="C702" s="161" t="n">
        <f aca="false">T702</f>
        <v>0</v>
      </c>
      <c r="D702" s="162" t="n">
        <f aca="false">U702</f>
        <v>0</v>
      </c>
      <c r="E702" s="163" t="n">
        <f aca="false">'ORÇ.GLOBAL P CAIXA'!E701</f>
        <v>0</v>
      </c>
      <c r="F702" s="163" t="n">
        <f aca="false">IF('ORÇ.GLOBAL EMPRESA'!G701&gt;0,'ORÇ.GLOBAL EMPRESA'!G701,'ORÇ.GLOBAL P CAIXA'!F701)</f>
        <v>0</v>
      </c>
      <c r="G702" s="163" t="n">
        <f aca="false">IF(E702&lt;&gt;0,ROUND(E702*F702,2),IF(AK702=0,(SUMIF($AC$13:$AC$1012,B702,$AK$13:$AK$1012)),AK702))</f>
        <v>0</v>
      </c>
      <c r="H702" s="163" t="n">
        <f aca="false">V702</f>
        <v>0</v>
      </c>
      <c r="I702" s="163" t="n">
        <f aca="false">W702</f>
        <v>0</v>
      </c>
      <c r="J702" s="163" t="n">
        <f aca="false">IF(H702&lt;&gt;0,ROUND(H702*I702,2),IF(AP702=0,(SUMIF($AC$13:$AC$1012,B702,$AP$13:$AP$1012)),AP702))</f>
        <v>0</v>
      </c>
      <c r="K702" s="163" t="n">
        <f aca="false">H702-E702</f>
        <v>0</v>
      </c>
      <c r="L702" s="163" t="n">
        <f aca="false">J702-G702</f>
        <v>0</v>
      </c>
      <c r="M702" s="645" t="str">
        <f aca="false">IF('ORÇ.GLOBAL P CAIXA'!H701&gt;0,'ORÇ.GLOBAL P CAIXA'!H701,"")</f>
        <v/>
      </c>
      <c r="N702" s="646" t="n">
        <f aca="false">'ORÇ.GLOBAL P CAIXA'!I701</f>
        <v>0</v>
      </c>
      <c r="O702" s="166" t="str">
        <f aca="false">S702</f>
        <v/>
      </c>
      <c r="P702" s="167"/>
      <c r="Q702" s="168" t="str">
        <f aca="false">IF(B702&gt;0,"ok","ocultar")</f>
        <v>ocultar</v>
      </c>
      <c r="R702" s="647" t="n">
        <f aca="false">'ORÇ.GLOBAL P CAIXA'!B701</f>
        <v>0</v>
      </c>
      <c r="S702" s="170" t="str">
        <f aca="false">IF('ORÇ.GLOBAL P CAIXA'!N701&lt;&gt;0,'ORÇ.GLOBAL P CAIXA'!N701,"")</f>
        <v/>
      </c>
      <c r="T702" s="648" t="n">
        <f aca="false">'ORÇ.GLOBAL P CAIXA'!O701</f>
        <v>0</v>
      </c>
      <c r="U702" s="172" t="n">
        <f aca="false">'ORÇ.GLOBAL P CAIXA'!P701</f>
        <v>0</v>
      </c>
      <c r="V702" s="173" t="n">
        <f aca="false">'ORÇ.GLOBAL P CAIXA'!E701</f>
        <v>0</v>
      </c>
      <c r="W702" s="173" t="n">
        <f aca="false">F702</f>
        <v>0</v>
      </c>
      <c r="X702" s="649"/>
      <c r="Y702" s="649"/>
      <c r="Z702" s="650"/>
      <c r="AB702" s="88"/>
      <c r="AC702" s="157" t="n">
        <f aca="false">IF(B702=0,AC701,IF(ISNONTEXT(B702)=TRUE(),INT(B702),INT(LEFT(B702,FIND(".",B702)-1))))</f>
        <v>3</v>
      </c>
      <c r="AD702" s="157" t="str">
        <f aca="false">IF(AD703=1,1,IF(B702&lt;&gt;0,1,IF(C702&lt;&gt;0,1,IF(D702&lt;&gt;0,1,IF(E702&lt;&gt;0,1,"")))))</f>
        <v/>
      </c>
      <c r="AE702" s="157" t="str">
        <f aca="false">IF(AC702=0," ",IF(AC702&lt;&gt;AC701,AC702," "))</f>
        <v> </v>
      </c>
      <c r="AF702" s="88"/>
      <c r="AG702" s="75" t="e">
        <f aca="false">IF(AC702&lt;&gt;AE702,(IF(N702=0,G702*(INFORMAÇÕES!$Q$69/INFORMAÇÕES!$Q$72),IF(N702="R",G702,0))),0)</f>
        <v>#DIV/0!</v>
      </c>
      <c r="AH702" s="75" t="e">
        <f aca="false">IF(AC702&lt;&gt;AE702,(IF(N702=0,G702*(INFORMAÇÕES!$Q$70/INFORMAÇÕES!$Q$72),IF(N702="C",G702,0))),0)</f>
        <v>#DIV/0!</v>
      </c>
      <c r="AI702" s="75" t="n">
        <f aca="false">IF(AC702&lt;&gt;AE702,(IF(N702=0,G702*INFORMAÇÕES!$U$115,IF(N702="CF",G702,0))),0)</f>
        <v>0</v>
      </c>
      <c r="AJ702" s="75" t="n">
        <f aca="false">IF(AC702&lt;&gt;AE702,(IF(N702=0,G702*INFORMAÇÕES!$U$116,IF(N702="O",G702,0))),0)</f>
        <v>0</v>
      </c>
      <c r="AK702" s="75" t="n">
        <f aca="false">IF(E702&lt;&gt;0,G702,0)</f>
        <v>0</v>
      </c>
      <c r="AL702" s="75" t="n">
        <f aca="false">IF(AC702&lt;&gt;AE702,(IF(N702=0,J702*(INFORMAÇÕES!$Q$89/INFORMAÇÕES!$Q$92),IF(N702="R",J702,0))),0)</f>
        <v>0</v>
      </c>
      <c r="AM702" s="75" t="n">
        <f aca="false">IF(AC702&lt;&gt;AE702,(IF(N702=0,J702*(INFORMAÇÕES!$Q$90/INFORMAÇÕES!$Q$92),IF(N702="C",J702,0))),0)</f>
        <v>0</v>
      </c>
      <c r="AN702" s="75" t="n">
        <f aca="false">IF(AC702&lt;&gt;AE702,(IF(N702="",J702*INFORMAÇÕES!$U$115,IF(N702="CF",J702,0))),0)</f>
        <v>0</v>
      </c>
      <c r="AO702" s="75" t="n">
        <f aca="false">IF(AC702&lt;&gt;AE702,(IF(N702="",J702*INFORMAÇÕES!$U$116,IF(N702="O",J702,0))),0)</f>
        <v>0</v>
      </c>
      <c r="AP702" s="75" t="n">
        <f aca="false">IF(H702&lt;&gt;0,J702,0)</f>
        <v>0</v>
      </c>
      <c r="AQ702" s="75" t="n">
        <f aca="false">IF(K702&lt;&gt;0,L702,0)</f>
        <v>0</v>
      </c>
    </row>
    <row r="703" s="174" customFormat="true" ht="14.25" hidden="false" customHeight="false" outlineLevel="0" collapsed="false">
      <c r="A703" s="159" t="n">
        <v>691</v>
      </c>
      <c r="B703" s="160" t="n">
        <f aca="false">R703</f>
        <v>0</v>
      </c>
      <c r="C703" s="161" t="n">
        <f aca="false">T703</f>
        <v>0</v>
      </c>
      <c r="D703" s="162" t="n">
        <f aca="false">U703</f>
        <v>0</v>
      </c>
      <c r="E703" s="163" t="n">
        <f aca="false">'ORÇ.GLOBAL P CAIXA'!E702</f>
        <v>0</v>
      </c>
      <c r="F703" s="163" t="n">
        <f aca="false">IF('ORÇ.GLOBAL EMPRESA'!G702&gt;0,'ORÇ.GLOBAL EMPRESA'!G702,'ORÇ.GLOBAL P CAIXA'!F702)</f>
        <v>0</v>
      </c>
      <c r="G703" s="163" t="n">
        <f aca="false">IF(E703&lt;&gt;0,ROUND(E703*F703,2),IF(AK703=0,(SUMIF($AC$13:$AC$1012,B703,$AK$13:$AK$1012)),AK703))</f>
        <v>0</v>
      </c>
      <c r="H703" s="163" t="n">
        <f aca="false">V703</f>
        <v>0</v>
      </c>
      <c r="I703" s="163" t="n">
        <f aca="false">W703</f>
        <v>0</v>
      </c>
      <c r="J703" s="163" t="n">
        <f aca="false">IF(H703&lt;&gt;0,ROUND(H703*I703,2),IF(AP703=0,(SUMIF($AC$13:$AC$1012,B703,$AP$13:$AP$1012)),AP703))</f>
        <v>0</v>
      </c>
      <c r="K703" s="163" t="n">
        <f aca="false">H703-E703</f>
        <v>0</v>
      </c>
      <c r="L703" s="163" t="n">
        <f aca="false">J703-G703</f>
        <v>0</v>
      </c>
      <c r="M703" s="645" t="str">
        <f aca="false">IF('ORÇ.GLOBAL P CAIXA'!H702&gt;0,'ORÇ.GLOBAL P CAIXA'!H702,"")</f>
        <v/>
      </c>
      <c r="N703" s="646" t="n">
        <f aca="false">'ORÇ.GLOBAL P CAIXA'!I702</f>
        <v>0</v>
      </c>
      <c r="O703" s="166" t="str">
        <f aca="false">S703</f>
        <v/>
      </c>
      <c r="P703" s="167"/>
      <c r="Q703" s="168" t="str">
        <f aca="false">IF(B703&gt;0,"ok","ocultar")</f>
        <v>ocultar</v>
      </c>
      <c r="R703" s="647" t="n">
        <f aca="false">'ORÇ.GLOBAL P CAIXA'!B702</f>
        <v>0</v>
      </c>
      <c r="S703" s="170" t="str">
        <f aca="false">IF('ORÇ.GLOBAL P CAIXA'!N702&lt;&gt;0,'ORÇ.GLOBAL P CAIXA'!N702,"")</f>
        <v/>
      </c>
      <c r="T703" s="648" t="n">
        <f aca="false">'ORÇ.GLOBAL P CAIXA'!O702</f>
        <v>0</v>
      </c>
      <c r="U703" s="172" t="n">
        <f aca="false">'ORÇ.GLOBAL P CAIXA'!P702</f>
        <v>0</v>
      </c>
      <c r="V703" s="173" t="n">
        <f aca="false">'ORÇ.GLOBAL P CAIXA'!E702</f>
        <v>0</v>
      </c>
      <c r="W703" s="173" t="n">
        <f aca="false">F703</f>
        <v>0</v>
      </c>
      <c r="X703" s="649"/>
      <c r="Y703" s="649"/>
      <c r="Z703" s="650"/>
      <c r="AB703" s="88"/>
      <c r="AC703" s="157" t="n">
        <f aca="false">IF(B703=0,AC702,IF(ISNONTEXT(B703)=TRUE(),INT(B703),INT(LEFT(B703,FIND(".",B703)-1))))</f>
        <v>3</v>
      </c>
      <c r="AD703" s="157" t="str">
        <f aca="false">IF(AD704=1,1,IF(B703&lt;&gt;0,1,IF(C703&lt;&gt;0,1,IF(D703&lt;&gt;0,1,IF(E703&lt;&gt;0,1,"")))))</f>
        <v/>
      </c>
      <c r="AE703" s="157" t="str">
        <f aca="false">IF(AC703=0," ",IF(AC703&lt;&gt;AC702,AC703," "))</f>
        <v> </v>
      </c>
      <c r="AF703" s="88"/>
      <c r="AG703" s="75" t="e">
        <f aca="false">IF(AC703&lt;&gt;AE703,(IF(N703=0,G703*(INFORMAÇÕES!$Q$69/INFORMAÇÕES!$Q$72),IF(N703="R",G703,0))),0)</f>
        <v>#DIV/0!</v>
      </c>
      <c r="AH703" s="75" t="e">
        <f aca="false">IF(AC703&lt;&gt;AE703,(IF(N703=0,G703*(INFORMAÇÕES!$Q$70/INFORMAÇÕES!$Q$72),IF(N703="C",G703,0))),0)</f>
        <v>#DIV/0!</v>
      </c>
      <c r="AI703" s="75" t="n">
        <f aca="false">IF(AC703&lt;&gt;AE703,(IF(N703=0,G703*INFORMAÇÕES!$U$115,IF(N703="CF",G703,0))),0)</f>
        <v>0</v>
      </c>
      <c r="AJ703" s="75" t="n">
        <f aca="false">IF(AC703&lt;&gt;AE703,(IF(N703=0,G703*INFORMAÇÕES!$U$116,IF(N703="O",G703,0))),0)</f>
        <v>0</v>
      </c>
      <c r="AK703" s="75" t="n">
        <f aca="false">IF(E703&lt;&gt;0,G703,0)</f>
        <v>0</v>
      </c>
      <c r="AL703" s="75" t="n">
        <f aca="false">IF(AC703&lt;&gt;AE703,(IF(N703=0,J703*(INFORMAÇÕES!$Q$89/INFORMAÇÕES!$Q$92),IF(N703="R",J703,0))),0)</f>
        <v>0</v>
      </c>
      <c r="AM703" s="75" t="n">
        <f aca="false">IF(AC703&lt;&gt;AE703,(IF(N703=0,J703*(INFORMAÇÕES!$Q$90/INFORMAÇÕES!$Q$92),IF(N703="C",J703,0))),0)</f>
        <v>0</v>
      </c>
      <c r="AN703" s="75" t="n">
        <f aca="false">IF(AC703&lt;&gt;AE703,(IF(N703="",J703*INFORMAÇÕES!$U$115,IF(N703="CF",J703,0))),0)</f>
        <v>0</v>
      </c>
      <c r="AO703" s="75" t="n">
        <f aca="false">IF(AC703&lt;&gt;AE703,(IF(N703="",J703*INFORMAÇÕES!$U$116,IF(N703="O",J703,0))),0)</f>
        <v>0</v>
      </c>
      <c r="AP703" s="75" t="n">
        <f aca="false">IF(H703&lt;&gt;0,J703,0)</f>
        <v>0</v>
      </c>
      <c r="AQ703" s="75" t="n">
        <f aca="false">IF(K703&lt;&gt;0,L703,0)</f>
        <v>0</v>
      </c>
    </row>
    <row r="704" s="174" customFormat="true" ht="14.25" hidden="false" customHeight="false" outlineLevel="0" collapsed="false">
      <c r="A704" s="159" t="n">
        <v>692</v>
      </c>
      <c r="B704" s="160" t="n">
        <f aca="false">R704</f>
        <v>0</v>
      </c>
      <c r="C704" s="161" t="n">
        <f aca="false">T704</f>
        <v>0</v>
      </c>
      <c r="D704" s="162" t="n">
        <f aca="false">U704</f>
        <v>0</v>
      </c>
      <c r="E704" s="163" t="n">
        <f aca="false">'ORÇ.GLOBAL P CAIXA'!E703</f>
        <v>0</v>
      </c>
      <c r="F704" s="163" t="n">
        <f aca="false">IF('ORÇ.GLOBAL EMPRESA'!G703&gt;0,'ORÇ.GLOBAL EMPRESA'!G703,'ORÇ.GLOBAL P CAIXA'!F703)</f>
        <v>0</v>
      </c>
      <c r="G704" s="163" t="n">
        <f aca="false">IF(E704&lt;&gt;0,ROUND(E704*F704,2),IF(AK704=0,(SUMIF($AC$13:$AC$1012,B704,$AK$13:$AK$1012)),AK704))</f>
        <v>0</v>
      </c>
      <c r="H704" s="163" t="n">
        <f aca="false">V704</f>
        <v>0</v>
      </c>
      <c r="I704" s="163" t="n">
        <f aca="false">W704</f>
        <v>0</v>
      </c>
      <c r="J704" s="163" t="n">
        <f aca="false">IF(H704&lt;&gt;0,ROUND(H704*I704,2),IF(AP704=0,(SUMIF($AC$13:$AC$1012,B704,$AP$13:$AP$1012)),AP704))</f>
        <v>0</v>
      </c>
      <c r="K704" s="163" t="n">
        <f aca="false">H704-E704</f>
        <v>0</v>
      </c>
      <c r="L704" s="163" t="n">
        <f aca="false">J704-G704</f>
        <v>0</v>
      </c>
      <c r="M704" s="645" t="str">
        <f aca="false">IF('ORÇ.GLOBAL P CAIXA'!H703&gt;0,'ORÇ.GLOBAL P CAIXA'!H703,"")</f>
        <v/>
      </c>
      <c r="N704" s="646" t="n">
        <f aca="false">'ORÇ.GLOBAL P CAIXA'!I703</f>
        <v>0</v>
      </c>
      <c r="O704" s="166" t="str">
        <f aca="false">S704</f>
        <v/>
      </c>
      <c r="P704" s="167"/>
      <c r="Q704" s="168" t="str">
        <f aca="false">IF(B704&gt;0,"ok","ocultar")</f>
        <v>ocultar</v>
      </c>
      <c r="R704" s="647" t="n">
        <f aca="false">'ORÇ.GLOBAL P CAIXA'!B703</f>
        <v>0</v>
      </c>
      <c r="S704" s="170" t="str">
        <f aca="false">IF('ORÇ.GLOBAL P CAIXA'!N703&lt;&gt;0,'ORÇ.GLOBAL P CAIXA'!N703,"")</f>
        <v/>
      </c>
      <c r="T704" s="648" t="n">
        <f aca="false">'ORÇ.GLOBAL P CAIXA'!O703</f>
        <v>0</v>
      </c>
      <c r="U704" s="172" t="n">
        <f aca="false">'ORÇ.GLOBAL P CAIXA'!P703</f>
        <v>0</v>
      </c>
      <c r="V704" s="173" t="n">
        <f aca="false">'ORÇ.GLOBAL P CAIXA'!E703</f>
        <v>0</v>
      </c>
      <c r="W704" s="173" t="n">
        <f aca="false">F704</f>
        <v>0</v>
      </c>
      <c r="X704" s="649"/>
      <c r="Y704" s="649"/>
      <c r="Z704" s="650"/>
      <c r="AB704" s="88"/>
      <c r="AC704" s="157" t="n">
        <f aca="false">IF(B704=0,AC703,IF(ISNONTEXT(B704)=TRUE(),INT(B704),INT(LEFT(B704,FIND(".",B704)-1))))</f>
        <v>3</v>
      </c>
      <c r="AD704" s="157" t="str">
        <f aca="false">IF(AD705=1,1,IF(B704&lt;&gt;0,1,IF(C704&lt;&gt;0,1,IF(D704&lt;&gt;0,1,IF(E704&lt;&gt;0,1,"")))))</f>
        <v/>
      </c>
      <c r="AE704" s="157" t="str">
        <f aca="false">IF(AC704=0," ",IF(AC704&lt;&gt;AC703,AC704," "))</f>
        <v> </v>
      </c>
      <c r="AF704" s="88"/>
      <c r="AG704" s="75" t="e">
        <f aca="false">IF(AC704&lt;&gt;AE704,(IF(N704=0,G704*(INFORMAÇÕES!$Q$69/INFORMAÇÕES!$Q$72),IF(N704="R",G704,0))),0)</f>
        <v>#DIV/0!</v>
      </c>
      <c r="AH704" s="75" t="e">
        <f aca="false">IF(AC704&lt;&gt;AE704,(IF(N704=0,G704*(INFORMAÇÕES!$Q$70/INFORMAÇÕES!$Q$72),IF(N704="C",G704,0))),0)</f>
        <v>#DIV/0!</v>
      </c>
      <c r="AI704" s="75" t="n">
        <f aca="false">IF(AC704&lt;&gt;AE704,(IF(N704=0,G704*INFORMAÇÕES!$U$115,IF(N704="CF",G704,0))),0)</f>
        <v>0</v>
      </c>
      <c r="AJ704" s="75" t="n">
        <f aca="false">IF(AC704&lt;&gt;AE704,(IF(N704=0,G704*INFORMAÇÕES!$U$116,IF(N704="O",G704,0))),0)</f>
        <v>0</v>
      </c>
      <c r="AK704" s="75" t="n">
        <f aca="false">IF(E704&lt;&gt;0,G704,0)</f>
        <v>0</v>
      </c>
      <c r="AL704" s="75" t="n">
        <f aca="false">IF(AC704&lt;&gt;AE704,(IF(N704=0,J704*(INFORMAÇÕES!$Q$89/INFORMAÇÕES!$Q$92),IF(N704="R",J704,0))),0)</f>
        <v>0</v>
      </c>
      <c r="AM704" s="75" t="n">
        <f aca="false">IF(AC704&lt;&gt;AE704,(IF(N704=0,J704*(INFORMAÇÕES!$Q$90/INFORMAÇÕES!$Q$92),IF(N704="C",J704,0))),0)</f>
        <v>0</v>
      </c>
      <c r="AN704" s="75" t="n">
        <f aca="false">IF(AC704&lt;&gt;AE704,(IF(N704="",J704*INFORMAÇÕES!$U$115,IF(N704="CF",J704,0))),0)</f>
        <v>0</v>
      </c>
      <c r="AO704" s="75" t="n">
        <f aca="false">IF(AC704&lt;&gt;AE704,(IF(N704="",J704*INFORMAÇÕES!$U$116,IF(N704="O",J704,0))),0)</f>
        <v>0</v>
      </c>
      <c r="AP704" s="75" t="n">
        <f aca="false">IF(H704&lt;&gt;0,J704,0)</f>
        <v>0</v>
      </c>
      <c r="AQ704" s="75" t="n">
        <f aca="false">IF(K704&lt;&gt;0,L704,0)</f>
        <v>0</v>
      </c>
    </row>
    <row r="705" s="174" customFormat="true" ht="14.25" hidden="false" customHeight="false" outlineLevel="0" collapsed="false">
      <c r="A705" s="159" t="n">
        <v>693</v>
      </c>
      <c r="B705" s="160" t="n">
        <f aca="false">R705</f>
        <v>0</v>
      </c>
      <c r="C705" s="161" t="n">
        <f aca="false">T705</f>
        <v>0</v>
      </c>
      <c r="D705" s="162" t="n">
        <f aca="false">U705</f>
        <v>0</v>
      </c>
      <c r="E705" s="163" t="n">
        <f aca="false">'ORÇ.GLOBAL P CAIXA'!E704</f>
        <v>0</v>
      </c>
      <c r="F705" s="163" t="n">
        <f aca="false">IF('ORÇ.GLOBAL EMPRESA'!G704&gt;0,'ORÇ.GLOBAL EMPRESA'!G704,'ORÇ.GLOBAL P CAIXA'!F704)</f>
        <v>0</v>
      </c>
      <c r="G705" s="163" t="n">
        <f aca="false">IF(E705&lt;&gt;0,ROUND(E705*F705,2),IF(AK705=0,(SUMIF($AC$13:$AC$1012,B705,$AK$13:$AK$1012)),AK705))</f>
        <v>0</v>
      </c>
      <c r="H705" s="163" t="n">
        <f aca="false">V705</f>
        <v>0</v>
      </c>
      <c r="I705" s="163" t="n">
        <f aca="false">W705</f>
        <v>0</v>
      </c>
      <c r="J705" s="163" t="n">
        <f aca="false">IF(H705&lt;&gt;0,ROUND(H705*I705,2),IF(AP705=0,(SUMIF($AC$13:$AC$1012,B705,$AP$13:$AP$1012)),AP705))</f>
        <v>0</v>
      </c>
      <c r="K705" s="163" t="n">
        <f aca="false">H705-E705</f>
        <v>0</v>
      </c>
      <c r="L705" s="163" t="n">
        <f aca="false">J705-G705</f>
        <v>0</v>
      </c>
      <c r="M705" s="645" t="str">
        <f aca="false">IF('ORÇ.GLOBAL P CAIXA'!H704&gt;0,'ORÇ.GLOBAL P CAIXA'!H704,"")</f>
        <v/>
      </c>
      <c r="N705" s="646" t="n">
        <f aca="false">'ORÇ.GLOBAL P CAIXA'!I704</f>
        <v>0</v>
      </c>
      <c r="O705" s="166" t="str">
        <f aca="false">S705</f>
        <v/>
      </c>
      <c r="P705" s="167"/>
      <c r="Q705" s="168" t="str">
        <f aca="false">IF(B705&gt;0,"ok","ocultar")</f>
        <v>ocultar</v>
      </c>
      <c r="R705" s="647" t="n">
        <f aca="false">'ORÇ.GLOBAL P CAIXA'!B704</f>
        <v>0</v>
      </c>
      <c r="S705" s="170" t="str">
        <f aca="false">IF('ORÇ.GLOBAL P CAIXA'!N704&lt;&gt;0,'ORÇ.GLOBAL P CAIXA'!N704,"")</f>
        <v/>
      </c>
      <c r="T705" s="648" t="n">
        <f aca="false">'ORÇ.GLOBAL P CAIXA'!O704</f>
        <v>0</v>
      </c>
      <c r="U705" s="172" t="n">
        <f aca="false">'ORÇ.GLOBAL P CAIXA'!P704</f>
        <v>0</v>
      </c>
      <c r="V705" s="173" t="n">
        <f aca="false">'ORÇ.GLOBAL P CAIXA'!E704</f>
        <v>0</v>
      </c>
      <c r="W705" s="173" t="n">
        <f aca="false">F705</f>
        <v>0</v>
      </c>
      <c r="X705" s="649"/>
      <c r="Y705" s="649"/>
      <c r="Z705" s="650"/>
      <c r="AB705" s="88"/>
      <c r="AC705" s="157" t="n">
        <f aca="false">IF(B705=0,AC704,IF(ISNONTEXT(B705)=TRUE(),INT(B705),INT(LEFT(B705,FIND(".",B705)-1))))</f>
        <v>3</v>
      </c>
      <c r="AD705" s="157" t="str">
        <f aca="false">IF(AD706=1,1,IF(B705&lt;&gt;0,1,IF(C705&lt;&gt;0,1,IF(D705&lt;&gt;0,1,IF(E705&lt;&gt;0,1,"")))))</f>
        <v/>
      </c>
      <c r="AE705" s="157" t="str">
        <f aca="false">IF(AC705=0," ",IF(AC705&lt;&gt;AC704,AC705," "))</f>
        <v> </v>
      </c>
      <c r="AF705" s="88"/>
      <c r="AG705" s="75" t="e">
        <f aca="false">IF(AC705&lt;&gt;AE705,(IF(N705=0,G705*(INFORMAÇÕES!$Q$69/INFORMAÇÕES!$Q$72),IF(N705="R",G705,0))),0)</f>
        <v>#DIV/0!</v>
      </c>
      <c r="AH705" s="75" t="e">
        <f aca="false">IF(AC705&lt;&gt;AE705,(IF(N705=0,G705*(INFORMAÇÕES!$Q$70/INFORMAÇÕES!$Q$72),IF(N705="C",G705,0))),0)</f>
        <v>#DIV/0!</v>
      </c>
      <c r="AI705" s="75" t="n">
        <f aca="false">IF(AC705&lt;&gt;AE705,(IF(N705=0,G705*INFORMAÇÕES!$U$115,IF(N705="CF",G705,0))),0)</f>
        <v>0</v>
      </c>
      <c r="AJ705" s="75" t="n">
        <f aca="false">IF(AC705&lt;&gt;AE705,(IF(N705=0,G705*INFORMAÇÕES!$U$116,IF(N705="O",G705,0))),0)</f>
        <v>0</v>
      </c>
      <c r="AK705" s="75" t="n">
        <f aca="false">IF(E705&lt;&gt;0,G705,0)</f>
        <v>0</v>
      </c>
      <c r="AL705" s="75" t="n">
        <f aca="false">IF(AC705&lt;&gt;AE705,(IF(N705=0,J705*(INFORMAÇÕES!$Q$89/INFORMAÇÕES!$Q$92),IF(N705="R",J705,0))),0)</f>
        <v>0</v>
      </c>
      <c r="AM705" s="75" t="n">
        <f aca="false">IF(AC705&lt;&gt;AE705,(IF(N705=0,J705*(INFORMAÇÕES!$Q$90/INFORMAÇÕES!$Q$92),IF(N705="C",J705,0))),0)</f>
        <v>0</v>
      </c>
      <c r="AN705" s="75" t="n">
        <f aca="false">IF(AC705&lt;&gt;AE705,(IF(N705="",J705*INFORMAÇÕES!$U$115,IF(N705="CF",J705,0))),0)</f>
        <v>0</v>
      </c>
      <c r="AO705" s="75" t="n">
        <f aca="false">IF(AC705&lt;&gt;AE705,(IF(N705="",J705*INFORMAÇÕES!$U$116,IF(N705="O",J705,0))),0)</f>
        <v>0</v>
      </c>
      <c r="AP705" s="75" t="n">
        <f aca="false">IF(H705&lt;&gt;0,J705,0)</f>
        <v>0</v>
      </c>
      <c r="AQ705" s="75" t="n">
        <f aca="false">IF(K705&lt;&gt;0,L705,0)</f>
        <v>0</v>
      </c>
    </row>
    <row r="706" s="174" customFormat="true" ht="14.25" hidden="false" customHeight="false" outlineLevel="0" collapsed="false">
      <c r="A706" s="159" t="n">
        <v>694</v>
      </c>
      <c r="B706" s="160" t="n">
        <f aca="false">R706</f>
        <v>0</v>
      </c>
      <c r="C706" s="161" t="n">
        <f aca="false">T706</f>
        <v>0</v>
      </c>
      <c r="D706" s="162" t="n">
        <f aca="false">U706</f>
        <v>0</v>
      </c>
      <c r="E706" s="163" t="n">
        <f aca="false">'ORÇ.GLOBAL P CAIXA'!E705</f>
        <v>0</v>
      </c>
      <c r="F706" s="163" t="n">
        <f aca="false">IF('ORÇ.GLOBAL EMPRESA'!G705&gt;0,'ORÇ.GLOBAL EMPRESA'!G705,'ORÇ.GLOBAL P CAIXA'!F705)</f>
        <v>0</v>
      </c>
      <c r="G706" s="163" t="n">
        <f aca="false">IF(E706&lt;&gt;0,ROUND(E706*F706,2),IF(AK706=0,(SUMIF($AC$13:$AC$1012,B706,$AK$13:$AK$1012)),AK706))</f>
        <v>0</v>
      </c>
      <c r="H706" s="163" t="n">
        <f aca="false">V706</f>
        <v>0</v>
      </c>
      <c r="I706" s="163" t="n">
        <f aca="false">W706</f>
        <v>0</v>
      </c>
      <c r="J706" s="163" t="n">
        <f aca="false">IF(H706&lt;&gt;0,ROUND(H706*I706,2),IF(AP706=0,(SUMIF($AC$13:$AC$1012,B706,$AP$13:$AP$1012)),AP706))</f>
        <v>0</v>
      </c>
      <c r="K706" s="163" t="n">
        <f aca="false">H706-E706</f>
        <v>0</v>
      </c>
      <c r="L706" s="163" t="n">
        <f aca="false">J706-G706</f>
        <v>0</v>
      </c>
      <c r="M706" s="645" t="str">
        <f aca="false">IF('ORÇ.GLOBAL P CAIXA'!H705&gt;0,'ORÇ.GLOBAL P CAIXA'!H705,"")</f>
        <v/>
      </c>
      <c r="N706" s="646" t="n">
        <f aca="false">'ORÇ.GLOBAL P CAIXA'!I705</f>
        <v>0</v>
      </c>
      <c r="O706" s="166" t="str">
        <f aca="false">S706</f>
        <v/>
      </c>
      <c r="P706" s="167"/>
      <c r="Q706" s="168" t="str">
        <f aca="false">IF(B706&gt;0,"ok","ocultar")</f>
        <v>ocultar</v>
      </c>
      <c r="R706" s="647" t="n">
        <f aca="false">'ORÇ.GLOBAL P CAIXA'!B705</f>
        <v>0</v>
      </c>
      <c r="S706" s="170" t="str">
        <f aca="false">IF('ORÇ.GLOBAL P CAIXA'!N705&lt;&gt;0,'ORÇ.GLOBAL P CAIXA'!N705,"")</f>
        <v/>
      </c>
      <c r="T706" s="648" t="n">
        <f aca="false">'ORÇ.GLOBAL P CAIXA'!O705</f>
        <v>0</v>
      </c>
      <c r="U706" s="172" t="n">
        <f aca="false">'ORÇ.GLOBAL P CAIXA'!P705</f>
        <v>0</v>
      </c>
      <c r="V706" s="173" t="n">
        <f aca="false">'ORÇ.GLOBAL P CAIXA'!E705</f>
        <v>0</v>
      </c>
      <c r="W706" s="173" t="n">
        <f aca="false">F706</f>
        <v>0</v>
      </c>
      <c r="X706" s="649"/>
      <c r="Y706" s="649"/>
      <c r="Z706" s="650"/>
      <c r="AB706" s="88"/>
      <c r="AC706" s="157" t="n">
        <f aca="false">IF(B706=0,AC705,IF(ISNONTEXT(B706)=TRUE(),INT(B706),INT(LEFT(B706,FIND(".",B706)-1))))</f>
        <v>3</v>
      </c>
      <c r="AD706" s="157" t="str">
        <f aca="false">IF(AD707=1,1,IF(B706&lt;&gt;0,1,IF(C706&lt;&gt;0,1,IF(D706&lt;&gt;0,1,IF(E706&lt;&gt;0,1,"")))))</f>
        <v/>
      </c>
      <c r="AE706" s="157" t="str">
        <f aca="false">IF(AC706=0," ",IF(AC706&lt;&gt;AC705,AC706," "))</f>
        <v> </v>
      </c>
      <c r="AF706" s="88"/>
      <c r="AG706" s="75" t="e">
        <f aca="false">IF(AC706&lt;&gt;AE706,(IF(N706=0,G706*(INFORMAÇÕES!$Q$69/INFORMAÇÕES!$Q$72),IF(N706="R",G706,0))),0)</f>
        <v>#DIV/0!</v>
      </c>
      <c r="AH706" s="75" t="e">
        <f aca="false">IF(AC706&lt;&gt;AE706,(IF(N706=0,G706*(INFORMAÇÕES!$Q$70/INFORMAÇÕES!$Q$72),IF(N706="C",G706,0))),0)</f>
        <v>#DIV/0!</v>
      </c>
      <c r="AI706" s="75" t="n">
        <f aca="false">IF(AC706&lt;&gt;AE706,(IF(N706=0,G706*INFORMAÇÕES!$U$115,IF(N706="CF",G706,0))),0)</f>
        <v>0</v>
      </c>
      <c r="AJ706" s="75" t="n">
        <f aca="false">IF(AC706&lt;&gt;AE706,(IF(N706=0,G706*INFORMAÇÕES!$U$116,IF(N706="O",G706,0))),0)</f>
        <v>0</v>
      </c>
      <c r="AK706" s="75" t="n">
        <f aca="false">IF(E706&lt;&gt;0,G706,0)</f>
        <v>0</v>
      </c>
      <c r="AL706" s="75" t="n">
        <f aca="false">IF(AC706&lt;&gt;AE706,(IF(N706=0,J706*(INFORMAÇÕES!$Q$89/INFORMAÇÕES!$Q$92),IF(N706="R",J706,0))),0)</f>
        <v>0</v>
      </c>
      <c r="AM706" s="75" t="n">
        <f aca="false">IF(AC706&lt;&gt;AE706,(IF(N706=0,J706*(INFORMAÇÕES!$Q$90/INFORMAÇÕES!$Q$92),IF(N706="C",J706,0))),0)</f>
        <v>0</v>
      </c>
      <c r="AN706" s="75" t="n">
        <f aca="false">IF(AC706&lt;&gt;AE706,(IF(N706="",J706*INFORMAÇÕES!$U$115,IF(N706="CF",J706,0))),0)</f>
        <v>0</v>
      </c>
      <c r="AO706" s="75" t="n">
        <f aca="false">IF(AC706&lt;&gt;AE706,(IF(N706="",J706*INFORMAÇÕES!$U$116,IF(N706="O",J706,0))),0)</f>
        <v>0</v>
      </c>
      <c r="AP706" s="75" t="n">
        <f aca="false">IF(H706&lt;&gt;0,J706,0)</f>
        <v>0</v>
      </c>
      <c r="AQ706" s="75" t="n">
        <f aca="false">IF(K706&lt;&gt;0,L706,0)</f>
        <v>0</v>
      </c>
    </row>
    <row r="707" s="174" customFormat="true" ht="14.25" hidden="false" customHeight="false" outlineLevel="0" collapsed="false">
      <c r="A707" s="159" t="n">
        <v>695</v>
      </c>
      <c r="B707" s="160" t="n">
        <f aca="false">R707</f>
        <v>0</v>
      </c>
      <c r="C707" s="161" t="n">
        <f aca="false">T707</f>
        <v>0</v>
      </c>
      <c r="D707" s="162" t="n">
        <f aca="false">U707</f>
        <v>0</v>
      </c>
      <c r="E707" s="163" t="n">
        <f aca="false">'ORÇ.GLOBAL P CAIXA'!E706</f>
        <v>0</v>
      </c>
      <c r="F707" s="163" t="n">
        <f aca="false">IF('ORÇ.GLOBAL EMPRESA'!G706&gt;0,'ORÇ.GLOBAL EMPRESA'!G706,'ORÇ.GLOBAL P CAIXA'!F706)</f>
        <v>0</v>
      </c>
      <c r="G707" s="163" t="n">
        <f aca="false">IF(E707&lt;&gt;0,ROUND(E707*F707,2),IF(AK707=0,(SUMIF($AC$13:$AC$1012,B707,$AK$13:$AK$1012)),AK707))</f>
        <v>0</v>
      </c>
      <c r="H707" s="163" t="n">
        <f aca="false">V707</f>
        <v>0</v>
      </c>
      <c r="I707" s="163" t="n">
        <f aca="false">W707</f>
        <v>0</v>
      </c>
      <c r="J707" s="163" t="n">
        <f aca="false">IF(H707&lt;&gt;0,ROUND(H707*I707,2),IF(AP707=0,(SUMIF($AC$13:$AC$1012,B707,$AP$13:$AP$1012)),AP707))</f>
        <v>0</v>
      </c>
      <c r="K707" s="163" t="n">
        <f aca="false">H707-E707</f>
        <v>0</v>
      </c>
      <c r="L707" s="163" t="n">
        <f aca="false">J707-G707</f>
        <v>0</v>
      </c>
      <c r="M707" s="645" t="str">
        <f aca="false">IF('ORÇ.GLOBAL P CAIXA'!H706&gt;0,'ORÇ.GLOBAL P CAIXA'!H706,"")</f>
        <v/>
      </c>
      <c r="N707" s="646" t="n">
        <f aca="false">'ORÇ.GLOBAL P CAIXA'!I706</f>
        <v>0</v>
      </c>
      <c r="O707" s="166" t="str">
        <f aca="false">S707</f>
        <v/>
      </c>
      <c r="P707" s="167"/>
      <c r="Q707" s="168" t="str">
        <f aca="false">IF(B707&gt;0,"ok","ocultar")</f>
        <v>ocultar</v>
      </c>
      <c r="R707" s="647" t="n">
        <f aca="false">'ORÇ.GLOBAL P CAIXA'!B706</f>
        <v>0</v>
      </c>
      <c r="S707" s="170" t="str">
        <f aca="false">IF('ORÇ.GLOBAL P CAIXA'!N706&lt;&gt;0,'ORÇ.GLOBAL P CAIXA'!N706,"")</f>
        <v/>
      </c>
      <c r="T707" s="648" t="n">
        <f aca="false">'ORÇ.GLOBAL P CAIXA'!O706</f>
        <v>0</v>
      </c>
      <c r="U707" s="172" t="n">
        <f aca="false">'ORÇ.GLOBAL P CAIXA'!P706</f>
        <v>0</v>
      </c>
      <c r="V707" s="173" t="n">
        <f aca="false">'ORÇ.GLOBAL P CAIXA'!E706</f>
        <v>0</v>
      </c>
      <c r="W707" s="173" t="n">
        <f aca="false">F707</f>
        <v>0</v>
      </c>
      <c r="X707" s="649"/>
      <c r="Y707" s="649"/>
      <c r="Z707" s="650"/>
      <c r="AB707" s="88"/>
      <c r="AC707" s="157" t="n">
        <f aca="false">IF(B707=0,AC706,IF(ISNONTEXT(B707)=TRUE(),INT(B707),INT(LEFT(B707,FIND(".",B707)-1))))</f>
        <v>3</v>
      </c>
      <c r="AD707" s="157" t="str">
        <f aca="false">IF(AD708=1,1,IF(B707&lt;&gt;0,1,IF(C707&lt;&gt;0,1,IF(D707&lt;&gt;0,1,IF(E707&lt;&gt;0,1,"")))))</f>
        <v/>
      </c>
      <c r="AE707" s="157" t="str">
        <f aca="false">IF(AC707=0," ",IF(AC707&lt;&gt;AC706,AC707," "))</f>
        <v> </v>
      </c>
      <c r="AF707" s="88"/>
      <c r="AG707" s="75" t="e">
        <f aca="false">IF(AC707&lt;&gt;AE707,(IF(N707=0,G707*(INFORMAÇÕES!$Q$69/INFORMAÇÕES!$Q$72),IF(N707="R",G707,0))),0)</f>
        <v>#DIV/0!</v>
      </c>
      <c r="AH707" s="75" t="e">
        <f aca="false">IF(AC707&lt;&gt;AE707,(IF(N707=0,G707*(INFORMAÇÕES!$Q$70/INFORMAÇÕES!$Q$72),IF(N707="C",G707,0))),0)</f>
        <v>#DIV/0!</v>
      </c>
      <c r="AI707" s="75" t="n">
        <f aca="false">IF(AC707&lt;&gt;AE707,(IF(N707=0,G707*INFORMAÇÕES!$U$115,IF(N707="CF",G707,0))),0)</f>
        <v>0</v>
      </c>
      <c r="AJ707" s="75" t="n">
        <f aca="false">IF(AC707&lt;&gt;AE707,(IF(N707=0,G707*INFORMAÇÕES!$U$116,IF(N707="O",G707,0))),0)</f>
        <v>0</v>
      </c>
      <c r="AK707" s="75" t="n">
        <f aca="false">IF(E707&lt;&gt;0,G707,0)</f>
        <v>0</v>
      </c>
      <c r="AL707" s="75" t="n">
        <f aca="false">IF(AC707&lt;&gt;AE707,(IF(N707=0,J707*(INFORMAÇÕES!$Q$89/INFORMAÇÕES!$Q$92),IF(N707="R",J707,0))),0)</f>
        <v>0</v>
      </c>
      <c r="AM707" s="75" t="n">
        <f aca="false">IF(AC707&lt;&gt;AE707,(IF(N707=0,J707*(INFORMAÇÕES!$Q$90/INFORMAÇÕES!$Q$92),IF(N707="C",J707,0))),0)</f>
        <v>0</v>
      </c>
      <c r="AN707" s="75" t="n">
        <f aca="false">IF(AC707&lt;&gt;AE707,(IF(N707="",J707*INFORMAÇÕES!$U$115,IF(N707="CF",J707,0))),0)</f>
        <v>0</v>
      </c>
      <c r="AO707" s="75" t="n">
        <f aca="false">IF(AC707&lt;&gt;AE707,(IF(N707="",J707*INFORMAÇÕES!$U$116,IF(N707="O",J707,0))),0)</f>
        <v>0</v>
      </c>
      <c r="AP707" s="75" t="n">
        <f aca="false">IF(H707&lt;&gt;0,J707,0)</f>
        <v>0</v>
      </c>
      <c r="AQ707" s="75" t="n">
        <f aca="false">IF(K707&lt;&gt;0,L707,0)</f>
        <v>0</v>
      </c>
    </row>
    <row r="708" s="174" customFormat="true" ht="14.25" hidden="false" customHeight="false" outlineLevel="0" collapsed="false">
      <c r="A708" s="159" t="n">
        <v>696</v>
      </c>
      <c r="B708" s="160" t="n">
        <f aca="false">R708</f>
        <v>0</v>
      </c>
      <c r="C708" s="161" t="n">
        <f aca="false">T708</f>
        <v>0</v>
      </c>
      <c r="D708" s="162" t="n">
        <f aca="false">U708</f>
        <v>0</v>
      </c>
      <c r="E708" s="163" t="n">
        <f aca="false">'ORÇ.GLOBAL P CAIXA'!E707</f>
        <v>0</v>
      </c>
      <c r="F708" s="163" t="n">
        <f aca="false">IF('ORÇ.GLOBAL EMPRESA'!G707&gt;0,'ORÇ.GLOBAL EMPRESA'!G707,'ORÇ.GLOBAL P CAIXA'!F707)</f>
        <v>0</v>
      </c>
      <c r="G708" s="163" t="n">
        <f aca="false">IF(E708&lt;&gt;0,ROUND(E708*F708,2),IF(AK708=0,(SUMIF($AC$13:$AC$1012,B708,$AK$13:$AK$1012)),AK708))</f>
        <v>0</v>
      </c>
      <c r="H708" s="163" t="n">
        <f aca="false">V708</f>
        <v>0</v>
      </c>
      <c r="I708" s="163" t="n">
        <f aca="false">W708</f>
        <v>0</v>
      </c>
      <c r="J708" s="163" t="n">
        <f aca="false">IF(H708&lt;&gt;0,ROUND(H708*I708,2),IF(AP708=0,(SUMIF($AC$13:$AC$1012,B708,$AP$13:$AP$1012)),AP708))</f>
        <v>0</v>
      </c>
      <c r="K708" s="163" t="n">
        <f aca="false">H708-E708</f>
        <v>0</v>
      </c>
      <c r="L708" s="163" t="n">
        <f aca="false">J708-G708</f>
        <v>0</v>
      </c>
      <c r="M708" s="645" t="str">
        <f aca="false">IF('ORÇ.GLOBAL P CAIXA'!H707&gt;0,'ORÇ.GLOBAL P CAIXA'!H707,"")</f>
        <v/>
      </c>
      <c r="N708" s="646" t="n">
        <f aca="false">'ORÇ.GLOBAL P CAIXA'!I707</f>
        <v>0</v>
      </c>
      <c r="O708" s="166" t="str">
        <f aca="false">S708</f>
        <v/>
      </c>
      <c r="P708" s="167"/>
      <c r="Q708" s="168" t="str">
        <f aca="false">IF(B708&gt;0,"ok","ocultar")</f>
        <v>ocultar</v>
      </c>
      <c r="R708" s="647" t="n">
        <f aca="false">'ORÇ.GLOBAL P CAIXA'!B707</f>
        <v>0</v>
      </c>
      <c r="S708" s="170" t="str">
        <f aca="false">IF('ORÇ.GLOBAL P CAIXA'!N707&lt;&gt;0,'ORÇ.GLOBAL P CAIXA'!N707,"")</f>
        <v/>
      </c>
      <c r="T708" s="648" t="n">
        <f aca="false">'ORÇ.GLOBAL P CAIXA'!O707</f>
        <v>0</v>
      </c>
      <c r="U708" s="172" t="n">
        <f aca="false">'ORÇ.GLOBAL P CAIXA'!P707</f>
        <v>0</v>
      </c>
      <c r="V708" s="173" t="n">
        <f aca="false">'ORÇ.GLOBAL P CAIXA'!E707</f>
        <v>0</v>
      </c>
      <c r="W708" s="173" t="n">
        <f aca="false">F708</f>
        <v>0</v>
      </c>
      <c r="X708" s="649"/>
      <c r="Y708" s="649"/>
      <c r="Z708" s="650"/>
      <c r="AB708" s="88"/>
      <c r="AC708" s="157" t="n">
        <f aca="false">IF(B708=0,AC707,IF(ISNONTEXT(B708)=TRUE(),INT(B708),INT(LEFT(B708,FIND(".",B708)-1))))</f>
        <v>3</v>
      </c>
      <c r="AD708" s="157" t="str">
        <f aca="false">IF(AD709=1,1,IF(B708&lt;&gt;0,1,IF(C708&lt;&gt;0,1,IF(D708&lt;&gt;0,1,IF(E708&lt;&gt;0,1,"")))))</f>
        <v/>
      </c>
      <c r="AE708" s="157" t="str">
        <f aca="false">IF(AC708=0," ",IF(AC708&lt;&gt;AC707,AC708," "))</f>
        <v> </v>
      </c>
      <c r="AF708" s="88"/>
      <c r="AG708" s="75" t="e">
        <f aca="false">IF(AC708&lt;&gt;AE708,(IF(N708=0,G708*(INFORMAÇÕES!$Q$69/INFORMAÇÕES!$Q$72),IF(N708="R",G708,0))),0)</f>
        <v>#DIV/0!</v>
      </c>
      <c r="AH708" s="75" t="e">
        <f aca="false">IF(AC708&lt;&gt;AE708,(IF(N708=0,G708*(INFORMAÇÕES!$Q$70/INFORMAÇÕES!$Q$72),IF(N708="C",G708,0))),0)</f>
        <v>#DIV/0!</v>
      </c>
      <c r="AI708" s="75" t="n">
        <f aca="false">IF(AC708&lt;&gt;AE708,(IF(N708=0,G708*INFORMAÇÕES!$U$115,IF(N708="CF",G708,0))),0)</f>
        <v>0</v>
      </c>
      <c r="AJ708" s="75" t="n">
        <f aca="false">IF(AC708&lt;&gt;AE708,(IF(N708=0,G708*INFORMAÇÕES!$U$116,IF(N708="O",G708,0))),0)</f>
        <v>0</v>
      </c>
      <c r="AK708" s="75" t="n">
        <f aca="false">IF(E708&lt;&gt;0,G708,0)</f>
        <v>0</v>
      </c>
      <c r="AL708" s="75" t="n">
        <f aca="false">IF(AC708&lt;&gt;AE708,(IF(N708=0,J708*(INFORMAÇÕES!$Q$89/INFORMAÇÕES!$Q$92),IF(N708="R",J708,0))),0)</f>
        <v>0</v>
      </c>
      <c r="AM708" s="75" t="n">
        <f aca="false">IF(AC708&lt;&gt;AE708,(IF(N708=0,J708*(INFORMAÇÕES!$Q$90/INFORMAÇÕES!$Q$92),IF(N708="C",J708,0))),0)</f>
        <v>0</v>
      </c>
      <c r="AN708" s="75" t="n">
        <f aca="false">IF(AC708&lt;&gt;AE708,(IF(N708="",J708*INFORMAÇÕES!$U$115,IF(N708="CF",J708,0))),0)</f>
        <v>0</v>
      </c>
      <c r="AO708" s="75" t="n">
        <f aca="false">IF(AC708&lt;&gt;AE708,(IF(N708="",J708*INFORMAÇÕES!$U$116,IF(N708="O",J708,0))),0)</f>
        <v>0</v>
      </c>
      <c r="AP708" s="75" t="n">
        <f aca="false">IF(H708&lt;&gt;0,J708,0)</f>
        <v>0</v>
      </c>
      <c r="AQ708" s="75" t="n">
        <f aca="false">IF(K708&lt;&gt;0,L708,0)</f>
        <v>0</v>
      </c>
    </row>
    <row r="709" s="174" customFormat="true" ht="14.25" hidden="false" customHeight="false" outlineLevel="0" collapsed="false">
      <c r="A709" s="159" t="n">
        <v>697</v>
      </c>
      <c r="B709" s="160" t="n">
        <f aca="false">R709</f>
        <v>0</v>
      </c>
      <c r="C709" s="161" t="n">
        <f aca="false">T709</f>
        <v>0</v>
      </c>
      <c r="D709" s="162" t="n">
        <f aca="false">U709</f>
        <v>0</v>
      </c>
      <c r="E709" s="163" t="n">
        <f aca="false">'ORÇ.GLOBAL P CAIXA'!E708</f>
        <v>0</v>
      </c>
      <c r="F709" s="163" t="n">
        <f aca="false">IF('ORÇ.GLOBAL EMPRESA'!G708&gt;0,'ORÇ.GLOBAL EMPRESA'!G708,'ORÇ.GLOBAL P CAIXA'!F708)</f>
        <v>0</v>
      </c>
      <c r="G709" s="163" t="n">
        <f aca="false">IF(E709&lt;&gt;0,ROUND(E709*F709,2),IF(AK709=0,(SUMIF($AC$13:$AC$1012,B709,$AK$13:$AK$1012)),AK709))</f>
        <v>0</v>
      </c>
      <c r="H709" s="163" t="n">
        <f aca="false">V709</f>
        <v>0</v>
      </c>
      <c r="I709" s="163" t="n">
        <f aca="false">W709</f>
        <v>0</v>
      </c>
      <c r="J709" s="163" t="n">
        <f aca="false">IF(H709&lt;&gt;0,ROUND(H709*I709,2),IF(AP709=0,(SUMIF($AC$13:$AC$1012,B709,$AP$13:$AP$1012)),AP709))</f>
        <v>0</v>
      </c>
      <c r="K709" s="163" t="n">
        <f aca="false">H709-E709</f>
        <v>0</v>
      </c>
      <c r="L709" s="163" t="n">
        <f aca="false">J709-G709</f>
        <v>0</v>
      </c>
      <c r="M709" s="645" t="str">
        <f aca="false">IF('ORÇ.GLOBAL P CAIXA'!H708&gt;0,'ORÇ.GLOBAL P CAIXA'!H708,"")</f>
        <v/>
      </c>
      <c r="N709" s="646" t="n">
        <f aca="false">'ORÇ.GLOBAL P CAIXA'!I708</f>
        <v>0</v>
      </c>
      <c r="O709" s="166" t="str">
        <f aca="false">S709</f>
        <v/>
      </c>
      <c r="P709" s="167"/>
      <c r="Q709" s="168" t="str">
        <f aca="false">IF(B709&gt;0,"ok","ocultar")</f>
        <v>ocultar</v>
      </c>
      <c r="R709" s="647" t="n">
        <f aca="false">'ORÇ.GLOBAL P CAIXA'!B708</f>
        <v>0</v>
      </c>
      <c r="S709" s="170" t="str">
        <f aca="false">IF('ORÇ.GLOBAL P CAIXA'!N708&lt;&gt;0,'ORÇ.GLOBAL P CAIXA'!N708,"")</f>
        <v/>
      </c>
      <c r="T709" s="648" t="n">
        <f aca="false">'ORÇ.GLOBAL P CAIXA'!O708</f>
        <v>0</v>
      </c>
      <c r="U709" s="172" t="n">
        <f aca="false">'ORÇ.GLOBAL P CAIXA'!P708</f>
        <v>0</v>
      </c>
      <c r="V709" s="173" t="n">
        <f aca="false">'ORÇ.GLOBAL P CAIXA'!E708</f>
        <v>0</v>
      </c>
      <c r="W709" s="173" t="n">
        <f aca="false">F709</f>
        <v>0</v>
      </c>
      <c r="X709" s="649"/>
      <c r="Y709" s="649"/>
      <c r="Z709" s="650"/>
      <c r="AB709" s="88"/>
      <c r="AC709" s="157" t="n">
        <f aca="false">IF(B709=0,AC708,IF(ISNONTEXT(B709)=TRUE(),INT(B709),INT(LEFT(B709,FIND(".",B709)-1))))</f>
        <v>3</v>
      </c>
      <c r="AD709" s="157" t="str">
        <f aca="false">IF(AD710=1,1,IF(B709&lt;&gt;0,1,IF(C709&lt;&gt;0,1,IF(D709&lt;&gt;0,1,IF(E709&lt;&gt;0,1,"")))))</f>
        <v/>
      </c>
      <c r="AE709" s="157" t="str">
        <f aca="false">IF(AC709=0," ",IF(AC709&lt;&gt;AC708,AC709," "))</f>
        <v> </v>
      </c>
      <c r="AF709" s="88"/>
      <c r="AG709" s="75" t="e">
        <f aca="false">IF(AC709&lt;&gt;AE709,(IF(N709=0,G709*(INFORMAÇÕES!$Q$69/INFORMAÇÕES!$Q$72),IF(N709="R",G709,0))),0)</f>
        <v>#DIV/0!</v>
      </c>
      <c r="AH709" s="75" t="e">
        <f aca="false">IF(AC709&lt;&gt;AE709,(IF(N709=0,G709*(INFORMAÇÕES!$Q$70/INFORMAÇÕES!$Q$72),IF(N709="C",G709,0))),0)</f>
        <v>#DIV/0!</v>
      </c>
      <c r="AI709" s="75" t="n">
        <f aca="false">IF(AC709&lt;&gt;AE709,(IF(N709=0,G709*INFORMAÇÕES!$U$115,IF(N709="CF",G709,0))),0)</f>
        <v>0</v>
      </c>
      <c r="AJ709" s="75" t="n">
        <f aca="false">IF(AC709&lt;&gt;AE709,(IF(N709=0,G709*INFORMAÇÕES!$U$116,IF(N709="O",G709,0))),0)</f>
        <v>0</v>
      </c>
      <c r="AK709" s="75" t="n">
        <f aca="false">IF(E709&lt;&gt;0,G709,0)</f>
        <v>0</v>
      </c>
      <c r="AL709" s="75" t="n">
        <f aca="false">IF(AC709&lt;&gt;AE709,(IF(N709=0,J709*(INFORMAÇÕES!$Q$89/INFORMAÇÕES!$Q$92),IF(N709="R",J709,0))),0)</f>
        <v>0</v>
      </c>
      <c r="AM709" s="75" t="n">
        <f aca="false">IF(AC709&lt;&gt;AE709,(IF(N709=0,J709*(INFORMAÇÕES!$Q$90/INFORMAÇÕES!$Q$92),IF(N709="C",J709,0))),0)</f>
        <v>0</v>
      </c>
      <c r="AN709" s="75" t="n">
        <f aca="false">IF(AC709&lt;&gt;AE709,(IF(N709="",J709*INFORMAÇÕES!$U$115,IF(N709="CF",J709,0))),0)</f>
        <v>0</v>
      </c>
      <c r="AO709" s="75" t="n">
        <f aca="false">IF(AC709&lt;&gt;AE709,(IF(N709="",J709*INFORMAÇÕES!$U$116,IF(N709="O",J709,0))),0)</f>
        <v>0</v>
      </c>
      <c r="AP709" s="75" t="n">
        <f aca="false">IF(H709&lt;&gt;0,J709,0)</f>
        <v>0</v>
      </c>
      <c r="AQ709" s="75" t="n">
        <f aca="false">IF(K709&lt;&gt;0,L709,0)</f>
        <v>0</v>
      </c>
    </row>
    <row r="710" s="174" customFormat="true" ht="14.25" hidden="false" customHeight="false" outlineLevel="0" collapsed="false">
      <c r="A710" s="159" t="n">
        <v>698</v>
      </c>
      <c r="B710" s="160" t="n">
        <f aca="false">R710</f>
        <v>0</v>
      </c>
      <c r="C710" s="161" t="n">
        <f aca="false">T710</f>
        <v>0</v>
      </c>
      <c r="D710" s="162" t="n">
        <f aca="false">U710</f>
        <v>0</v>
      </c>
      <c r="E710" s="163" t="n">
        <f aca="false">'ORÇ.GLOBAL P CAIXA'!E709</f>
        <v>0</v>
      </c>
      <c r="F710" s="163" t="n">
        <f aca="false">IF('ORÇ.GLOBAL EMPRESA'!G709&gt;0,'ORÇ.GLOBAL EMPRESA'!G709,'ORÇ.GLOBAL P CAIXA'!F709)</f>
        <v>0</v>
      </c>
      <c r="G710" s="163" t="n">
        <f aca="false">IF(E710&lt;&gt;0,ROUND(E710*F710,2),IF(AK710=0,(SUMIF($AC$13:$AC$1012,B710,$AK$13:$AK$1012)),AK710))</f>
        <v>0</v>
      </c>
      <c r="H710" s="163" t="n">
        <f aca="false">V710</f>
        <v>0</v>
      </c>
      <c r="I710" s="163" t="n">
        <f aca="false">W710</f>
        <v>0</v>
      </c>
      <c r="J710" s="163" t="n">
        <f aca="false">IF(H710&lt;&gt;0,ROUND(H710*I710,2),IF(AP710=0,(SUMIF($AC$13:$AC$1012,B710,$AP$13:$AP$1012)),AP710))</f>
        <v>0</v>
      </c>
      <c r="K710" s="163" t="n">
        <f aca="false">H710-E710</f>
        <v>0</v>
      </c>
      <c r="L710" s="163" t="n">
        <f aca="false">J710-G710</f>
        <v>0</v>
      </c>
      <c r="M710" s="645" t="str">
        <f aca="false">IF('ORÇ.GLOBAL P CAIXA'!H709&gt;0,'ORÇ.GLOBAL P CAIXA'!H709,"")</f>
        <v/>
      </c>
      <c r="N710" s="646" t="n">
        <f aca="false">'ORÇ.GLOBAL P CAIXA'!I709</f>
        <v>0</v>
      </c>
      <c r="O710" s="166" t="str">
        <f aca="false">S710</f>
        <v/>
      </c>
      <c r="P710" s="167"/>
      <c r="Q710" s="168" t="str">
        <f aca="false">IF(B710&gt;0,"ok","ocultar")</f>
        <v>ocultar</v>
      </c>
      <c r="R710" s="647" t="n">
        <f aca="false">'ORÇ.GLOBAL P CAIXA'!B709</f>
        <v>0</v>
      </c>
      <c r="S710" s="170" t="str">
        <f aca="false">IF('ORÇ.GLOBAL P CAIXA'!N709&lt;&gt;0,'ORÇ.GLOBAL P CAIXA'!N709,"")</f>
        <v/>
      </c>
      <c r="T710" s="648" t="n">
        <f aca="false">'ORÇ.GLOBAL P CAIXA'!O709</f>
        <v>0</v>
      </c>
      <c r="U710" s="172" t="n">
        <f aca="false">'ORÇ.GLOBAL P CAIXA'!P709</f>
        <v>0</v>
      </c>
      <c r="V710" s="173" t="n">
        <f aca="false">'ORÇ.GLOBAL P CAIXA'!E709</f>
        <v>0</v>
      </c>
      <c r="W710" s="173" t="n">
        <f aca="false">F710</f>
        <v>0</v>
      </c>
      <c r="X710" s="649"/>
      <c r="Y710" s="649"/>
      <c r="Z710" s="650"/>
      <c r="AB710" s="88"/>
      <c r="AC710" s="157" t="n">
        <f aca="false">IF(B710=0,AC709,IF(ISNONTEXT(B710)=TRUE(),INT(B710),INT(LEFT(B710,FIND(".",B710)-1))))</f>
        <v>3</v>
      </c>
      <c r="AD710" s="157" t="str">
        <f aca="false">IF(AD711=1,1,IF(B710&lt;&gt;0,1,IF(C710&lt;&gt;0,1,IF(D710&lt;&gt;0,1,IF(E710&lt;&gt;0,1,"")))))</f>
        <v/>
      </c>
      <c r="AE710" s="157" t="str">
        <f aca="false">IF(AC710=0," ",IF(AC710&lt;&gt;AC709,AC710," "))</f>
        <v> </v>
      </c>
      <c r="AF710" s="88"/>
      <c r="AG710" s="75" t="e">
        <f aca="false">IF(AC710&lt;&gt;AE710,(IF(N710=0,G710*(INFORMAÇÕES!$Q$69/INFORMAÇÕES!$Q$72),IF(N710="R",G710,0))),0)</f>
        <v>#DIV/0!</v>
      </c>
      <c r="AH710" s="75" t="e">
        <f aca="false">IF(AC710&lt;&gt;AE710,(IF(N710=0,G710*(INFORMAÇÕES!$Q$70/INFORMAÇÕES!$Q$72),IF(N710="C",G710,0))),0)</f>
        <v>#DIV/0!</v>
      </c>
      <c r="AI710" s="75" t="n">
        <f aca="false">IF(AC710&lt;&gt;AE710,(IF(N710=0,G710*INFORMAÇÕES!$U$115,IF(N710="CF",G710,0))),0)</f>
        <v>0</v>
      </c>
      <c r="AJ710" s="75" t="n">
        <f aca="false">IF(AC710&lt;&gt;AE710,(IF(N710=0,G710*INFORMAÇÕES!$U$116,IF(N710="O",G710,0))),0)</f>
        <v>0</v>
      </c>
      <c r="AK710" s="75" t="n">
        <f aca="false">IF(E710&lt;&gt;0,G710,0)</f>
        <v>0</v>
      </c>
      <c r="AL710" s="75" t="n">
        <f aca="false">IF(AC710&lt;&gt;AE710,(IF(N710=0,J710*(INFORMAÇÕES!$Q$89/INFORMAÇÕES!$Q$92),IF(N710="R",J710,0))),0)</f>
        <v>0</v>
      </c>
      <c r="AM710" s="75" t="n">
        <f aca="false">IF(AC710&lt;&gt;AE710,(IF(N710=0,J710*(INFORMAÇÕES!$Q$90/INFORMAÇÕES!$Q$92),IF(N710="C",J710,0))),0)</f>
        <v>0</v>
      </c>
      <c r="AN710" s="75" t="n">
        <f aca="false">IF(AC710&lt;&gt;AE710,(IF(N710="",J710*INFORMAÇÕES!$U$115,IF(N710="CF",J710,0))),0)</f>
        <v>0</v>
      </c>
      <c r="AO710" s="75" t="n">
        <f aca="false">IF(AC710&lt;&gt;AE710,(IF(N710="",J710*INFORMAÇÕES!$U$116,IF(N710="O",J710,0))),0)</f>
        <v>0</v>
      </c>
      <c r="AP710" s="75" t="n">
        <f aca="false">IF(H710&lt;&gt;0,J710,0)</f>
        <v>0</v>
      </c>
      <c r="AQ710" s="75" t="n">
        <f aca="false">IF(K710&lt;&gt;0,L710,0)</f>
        <v>0</v>
      </c>
    </row>
    <row r="711" s="174" customFormat="true" ht="14.25" hidden="false" customHeight="false" outlineLevel="0" collapsed="false">
      <c r="A711" s="159" t="n">
        <v>699</v>
      </c>
      <c r="B711" s="160" t="n">
        <f aca="false">R711</f>
        <v>0</v>
      </c>
      <c r="C711" s="161" t="n">
        <f aca="false">T711</f>
        <v>0</v>
      </c>
      <c r="D711" s="162" t="n">
        <f aca="false">U711</f>
        <v>0</v>
      </c>
      <c r="E711" s="163" t="n">
        <f aca="false">'ORÇ.GLOBAL P CAIXA'!E710</f>
        <v>0</v>
      </c>
      <c r="F711" s="163" t="n">
        <f aca="false">IF('ORÇ.GLOBAL EMPRESA'!G710&gt;0,'ORÇ.GLOBAL EMPRESA'!G710,'ORÇ.GLOBAL P CAIXA'!F710)</f>
        <v>0</v>
      </c>
      <c r="G711" s="163" t="n">
        <f aca="false">IF(E711&lt;&gt;0,ROUND(E711*F711,2),IF(AK711=0,(SUMIF($AC$13:$AC$1012,B711,$AK$13:$AK$1012)),AK711))</f>
        <v>0</v>
      </c>
      <c r="H711" s="163" t="n">
        <f aca="false">V711</f>
        <v>0</v>
      </c>
      <c r="I711" s="163" t="n">
        <f aca="false">W711</f>
        <v>0</v>
      </c>
      <c r="J711" s="163" t="n">
        <f aca="false">IF(H711&lt;&gt;0,ROUND(H711*I711,2),IF(AP711=0,(SUMIF($AC$13:$AC$1012,B711,$AP$13:$AP$1012)),AP711))</f>
        <v>0</v>
      </c>
      <c r="K711" s="163" t="n">
        <f aca="false">H711-E711</f>
        <v>0</v>
      </c>
      <c r="L711" s="163" t="n">
        <f aca="false">J711-G711</f>
        <v>0</v>
      </c>
      <c r="M711" s="645" t="str">
        <f aca="false">IF('ORÇ.GLOBAL P CAIXA'!H710&gt;0,'ORÇ.GLOBAL P CAIXA'!H710,"")</f>
        <v/>
      </c>
      <c r="N711" s="646" t="n">
        <f aca="false">'ORÇ.GLOBAL P CAIXA'!I710</f>
        <v>0</v>
      </c>
      <c r="O711" s="166" t="str">
        <f aca="false">S711</f>
        <v/>
      </c>
      <c r="P711" s="167"/>
      <c r="Q711" s="168" t="str">
        <f aca="false">IF(B711&gt;0,"ok","ocultar")</f>
        <v>ocultar</v>
      </c>
      <c r="R711" s="647" t="n">
        <f aca="false">'ORÇ.GLOBAL P CAIXA'!B710</f>
        <v>0</v>
      </c>
      <c r="S711" s="170" t="str">
        <f aca="false">IF('ORÇ.GLOBAL P CAIXA'!N710&lt;&gt;0,'ORÇ.GLOBAL P CAIXA'!N710,"")</f>
        <v/>
      </c>
      <c r="T711" s="648" t="n">
        <f aca="false">'ORÇ.GLOBAL P CAIXA'!O710</f>
        <v>0</v>
      </c>
      <c r="U711" s="172" t="n">
        <f aca="false">'ORÇ.GLOBAL P CAIXA'!P710</f>
        <v>0</v>
      </c>
      <c r="V711" s="173" t="n">
        <f aca="false">'ORÇ.GLOBAL P CAIXA'!E710</f>
        <v>0</v>
      </c>
      <c r="W711" s="173" t="n">
        <f aca="false">F711</f>
        <v>0</v>
      </c>
      <c r="X711" s="649"/>
      <c r="Y711" s="649"/>
      <c r="Z711" s="650"/>
      <c r="AB711" s="88"/>
      <c r="AC711" s="157" t="n">
        <f aca="false">IF(B711=0,AC710,IF(ISNONTEXT(B711)=TRUE(),INT(B711),INT(LEFT(B711,FIND(".",B711)-1))))</f>
        <v>3</v>
      </c>
      <c r="AD711" s="157" t="str">
        <f aca="false">IF(AD712=1,1,IF(B711&lt;&gt;0,1,IF(C711&lt;&gt;0,1,IF(D711&lt;&gt;0,1,IF(E711&lt;&gt;0,1,"")))))</f>
        <v/>
      </c>
      <c r="AE711" s="157" t="str">
        <f aca="false">IF(AC711=0," ",IF(AC711&lt;&gt;AC710,AC711," "))</f>
        <v> </v>
      </c>
      <c r="AF711" s="88"/>
      <c r="AG711" s="75" t="e">
        <f aca="false">IF(AC711&lt;&gt;AE711,(IF(N711=0,G711*(INFORMAÇÕES!$Q$69/INFORMAÇÕES!$Q$72),IF(N711="R",G711,0))),0)</f>
        <v>#DIV/0!</v>
      </c>
      <c r="AH711" s="75" t="e">
        <f aca="false">IF(AC711&lt;&gt;AE711,(IF(N711=0,G711*(INFORMAÇÕES!$Q$70/INFORMAÇÕES!$Q$72),IF(N711="C",G711,0))),0)</f>
        <v>#DIV/0!</v>
      </c>
      <c r="AI711" s="75" t="n">
        <f aca="false">IF(AC711&lt;&gt;AE711,(IF(N711=0,G711*INFORMAÇÕES!$U$115,IF(N711="CF",G711,0))),0)</f>
        <v>0</v>
      </c>
      <c r="AJ711" s="75" t="n">
        <f aca="false">IF(AC711&lt;&gt;AE711,(IF(N711=0,G711*INFORMAÇÕES!$U$116,IF(N711="O",G711,0))),0)</f>
        <v>0</v>
      </c>
      <c r="AK711" s="75" t="n">
        <f aca="false">IF(E711&lt;&gt;0,G711,0)</f>
        <v>0</v>
      </c>
      <c r="AL711" s="75" t="n">
        <f aca="false">IF(AC711&lt;&gt;AE711,(IF(N711=0,J711*(INFORMAÇÕES!$Q$89/INFORMAÇÕES!$Q$92),IF(N711="R",J711,0))),0)</f>
        <v>0</v>
      </c>
      <c r="AM711" s="75" t="n">
        <f aca="false">IF(AC711&lt;&gt;AE711,(IF(N711=0,J711*(INFORMAÇÕES!$Q$90/INFORMAÇÕES!$Q$92),IF(N711="C",J711,0))),0)</f>
        <v>0</v>
      </c>
      <c r="AN711" s="75" t="n">
        <f aca="false">IF(AC711&lt;&gt;AE711,(IF(N711="",J711*INFORMAÇÕES!$U$115,IF(N711="CF",J711,0))),0)</f>
        <v>0</v>
      </c>
      <c r="AO711" s="75" t="n">
        <f aca="false">IF(AC711&lt;&gt;AE711,(IF(N711="",J711*INFORMAÇÕES!$U$116,IF(N711="O",J711,0))),0)</f>
        <v>0</v>
      </c>
      <c r="AP711" s="75" t="n">
        <f aca="false">IF(H711&lt;&gt;0,J711,0)</f>
        <v>0</v>
      </c>
      <c r="AQ711" s="75" t="n">
        <f aca="false">IF(K711&lt;&gt;0,L711,0)</f>
        <v>0</v>
      </c>
    </row>
    <row r="712" s="174" customFormat="true" ht="14.25" hidden="false" customHeight="false" outlineLevel="0" collapsed="false">
      <c r="A712" s="159" t="n">
        <v>700</v>
      </c>
      <c r="B712" s="160" t="n">
        <f aca="false">R712</f>
        <v>0</v>
      </c>
      <c r="C712" s="161" t="n">
        <f aca="false">T712</f>
        <v>0</v>
      </c>
      <c r="D712" s="162" t="n">
        <f aca="false">U712</f>
        <v>0</v>
      </c>
      <c r="E712" s="163" t="n">
        <f aca="false">'ORÇ.GLOBAL P CAIXA'!E711</f>
        <v>0</v>
      </c>
      <c r="F712" s="163" t="n">
        <f aca="false">IF('ORÇ.GLOBAL EMPRESA'!G711&gt;0,'ORÇ.GLOBAL EMPRESA'!G711,'ORÇ.GLOBAL P CAIXA'!F711)</f>
        <v>0</v>
      </c>
      <c r="G712" s="163" t="n">
        <f aca="false">IF(E712&lt;&gt;0,ROUND(E712*F712,2),IF(AK712=0,(SUMIF($AC$13:$AC$1012,B712,$AK$13:$AK$1012)),AK712))</f>
        <v>0</v>
      </c>
      <c r="H712" s="163" t="n">
        <f aca="false">V712</f>
        <v>0</v>
      </c>
      <c r="I712" s="163" t="n">
        <f aca="false">W712</f>
        <v>0</v>
      </c>
      <c r="J712" s="163" t="n">
        <f aca="false">IF(H712&lt;&gt;0,ROUND(H712*I712,2),IF(AP712=0,(SUMIF($AC$13:$AC$1012,B712,$AP$13:$AP$1012)),AP712))</f>
        <v>0</v>
      </c>
      <c r="K712" s="163" t="n">
        <f aca="false">H712-E712</f>
        <v>0</v>
      </c>
      <c r="L712" s="163" t="n">
        <f aca="false">J712-G712</f>
        <v>0</v>
      </c>
      <c r="M712" s="645" t="str">
        <f aca="false">IF('ORÇ.GLOBAL P CAIXA'!H711&gt;0,'ORÇ.GLOBAL P CAIXA'!H711,"")</f>
        <v/>
      </c>
      <c r="N712" s="646" t="n">
        <f aca="false">'ORÇ.GLOBAL P CAIXA'!I711</f>
        <v>0</v>
      </c>
      <c r="O712" s="166" t="str">
        <f aca="false">S712</f>
        <v/>
      </c>
      <c r="P712" s="167"/>
      <c r="Q712" s="168" t="str">
        <f aca="false">IF(B712&gt;0,"ok","ocultar")</f>
        <v>ocultar</v>
      </c>
      <c r="R712" s="647" t="n">
        <f aca="false">'ORÇ.GLOBAL P CAIXA'!B711</f>
        <v>0</v>
      </c>
      <c r="S712" s="170" t="str">
        <f aca="false">IF('ORÇ.GLOBAL P CAIXA'!N711&lt;&gt;0,'ORÇ.GLOBAL P CAIXA'!N711,"")</f>
        <v/>
      </c>
      <c r="T712" s="648" t="n">
        <f aca="false">'ORÇ.GLOBAL P CAIXA'!O711</f>
        <v>0</v>
      </c>
      <c r="U712" s="172" t="n">
        <f aca="false">'ORÇ.GLOBAL P CAIXA'!P711</f>
        <v>0</v>
      </c>
      <c r="V712" s="173" t="n">
        <f aca="false">'ORÇ.GLOBAL P CAIXA'!E711</f>
        <v>0</v>
      </c>
      <c r="W712" s="173" t="n">
        <f aca="false">F712</f>
        <v>0</v>
      </c>
      <c r="X712" s="649"/>
      <c r="Y712" s="649"/>
      <c r="Z712" s="650"/>
      <c r="AB712" s="88"/>
      <c r="AC712" s="157" t="n">
        <f aca="false">IF(B712=0,AC711,IF(ISNONTEXT(B712)=TRUE(),INT(B712),INT(LEFT(B712,FIND(".",B712)-1))))</f>
        <v>3</v>
      </c>
      <c r="AD712" s="157" t="str">
        <f aca="false">IF(AD713=1,1,IF(B712&lt;&gt;0,1,IF(C712&lt;&gt;0,1,IF(D712&lt;&gt;0,1,IF(E712&lt;&gt;0,1,"")))))</f>
        <v/>
      </c>
      <c r="AE712" s="157" t="str">
        <f aca="false">IF(AC712=0," ",IF(AC712&lt;&gt;AC711,AC712," "))</f>
        <v> </v>
      </c>
      <c r="AF712" s="88"/>
      <c r="AG712" s="75" t="e">
        <f aca="false">IF(AC712&lt;&gt;AE712,(IF(N712=0,G712*(INFORMAÇÕES!$Q$69/INFORMAÇÕES!$Q$72),IF(N712="R",G712,0))),0)</f>
        <v>#DIV/0!</v>
      </c>
      <c r="AH712" s="75" t="e">
        <f aca="false">IF(AC712&lt;&gt;AE712,(IF(N712=0,G712*(INFORMAÇÕES!$Q$70/INFORMAÇÕES!$Q$72),IF(N712="C",G712,0))),0)</f>
        <v>#DIV/0!</v>
      </c>
      <c r="AI712" s="75" t="n">
        <f aca="false">IF(AC712&lt;&gt;AE712,(IF(N712=0,G712*INFORMAÇÕES!$U$115,IF(N712="CF",G712,0))),0)</f>
        <v>0</v>
      </c>
      <c r="AJ712" s="75" t="n">
        <f aca="false">IF(AC712&lt;&gt;AE712,(IF(N712=0,G712*INFORMAÇÕES!$U$116,IF(N712="O",G712,0))),0)</f>
        <v>0</v>
      </c>
      <c r="AK712" s="75" t="n">
        <f aca="false">IF(E712&lt;&gt;0,G712,0)</f>
        <v>0</v>
      </c>
      <c r="AL712" s="75" t="n">
        <f aca="false">IF(AC712&lt;&gt;AE712,(IF(N712=0,J712*(INFORMAÇÕES!$Q$89/INFORMAÇÕES!$Q$92),IF(N712="R",J712,0))),0)</f>
        <v>0</v>
      </c>
      <c r="AM712" s="75" t="n">
        <f aca="false">IF(AC712&lt;&gt;AE712,(IF(N712=0,J712*(INFORMAÇÕES!$Q$90/INFORMAÇÕES!$Q$92),IF(N712="C",J712,0))),0)</f>
        <v>0</v>
      </c>
      <c r="AN712" s="75" t="n">
        <f aca="false">IF(AC712&lt;&gt;AE712,(IF(N712="",J712*INFORMAÇÕES!$U$115,IF(N712="CF",J712,0))),0)</f>
        <v>0</v>
      </c>
      <c r="AO712" s="75" t="n">
        <f aca="false">IF(AC712&lt;&gt;AE712,(IF(N712="",J712*INFORMAÇÕES!$U$116,IF(N712="O",J712,0))),0)</f>
        <v>0</v>
      </c>
      <c r="AP712" s="75" t="n">
        <f aca="false">IF(H712&lt;&gt;0,J712,0)</f>
        <v>0</v>
      </c>
      <c r="AQ712" s="75" t="n">
        <f aca="false">IF(K712&lt;&gt;0,L712,0)</f>
        <v>0</v>
      </c>
    </row>
    <row r="713" s="174" customFormat="true" ht="14.25" hidden="false" customHeight="false" outlineLevel="0" collapsed="false">
      <c r="A713" s="159" t="n">
        <v>701</v>
      </c>
      <c r="B713" s="160" t="n">
        <f aca="false">R713</f>
        <v>0</v>
      </c>
      <c r="C713" s="161" t="n">
        <f aca="false">T713</f>
        <v>0</v>
      </c>
      <c r="D713" s="162" t="n">
        <f aca="false">U713</f>
        <v>0</v>
      </c>
      <c r="E713" s="163" t="n">
        <f aca="false">'ORÇ.GLOBAL P CAIXA'!E712</f>
        <v>0</v>
      </c>
      <c r="F713" s="163" t="n">
        <f aca="false">IF('ORÇ.GLOBAL EMPRESA'!G712&gt;0,'ORÇ.GLOBAL EMPRESA'!G712,'ORÇ.GLOBAL P CAIXA'!F712)</f>
        <v>0</v>
      </c>
      <c r="G713" s="163" t="n">
        <f aca="false">IF(E713&lt;&gt;0,ROUND(E713*F713,2),IF(AK713=0,(SUMIF($AC$13:$AC$1012,B713,$AK$13:$AK$1012)),AK713))</f>
        <v>0</v>
      </c>
      <c r="H713" s="163" t="n">
        <f aca="false">V713</f>
        <v>0</v>
      </c>
      <c r="I713" s="163" t="n">
        <f aca="false">W713</f>
        <v>0</v>
      </c>
      <c r="J713" s="163" t="n">
        <f aca="false">IF(H713&lt;&gt;0,ROUND(H713*I713,2),IF(AP713=0,(SUMIF($AC$13:$AC$1012,B713,$AP$13:$AP$1012)),AP713))</f>
        <v>0</v>
      </c>
      <c r="K713" s="163" t="n">
        <f aca="false">H713-E713</f>
        <v>0</v>
      </c>
      <c r="L713" s="163" t="n">
        <f aca="false">J713-G713</f>
        <v>0</v>
      </c>
      <c r="M713" s="645" t="str">
        <f aca="false">IF('ORÇ.GLOBAL P CAIXA'!H712&gt;0,'ORÇ.GLOBAL P CAIXA'!H712,"")</f>
        <v/>
      </c>
      <c r="N713" s="646" t="n">
        <f aca="false">'ORÇ.GLOBAL P CAIXA'!I712</f>
        <v>0</v>
      </c>
      <c r="O713" s="166" t="str">
        <f aca="false">S713</f>
        <v/>
      </c>
      <c r="P713" s="167"/>
      <c r="Q713" s="168" t="str">
        <f aca="false">IF(B713&gt;0,"ok","ocultar")</f>
        <v>ocultar</v>
      </c>
      <c r="R713" s="647" t="n">
        <f aca="false">'ORÇ.GLOBAL P CAIXA'!B712</f>
        <v>0</v>
      </c>
      <c r="S713" s="170" t="str">
        <f aca="false">IF('ORÇ.GLOBAL P CAIXA'!N712&lt;&gt;0,'ORÇ.GLOBAL P CAIXA'!N712,"")</f>
        <v/>
      </c>
      <c r="T713" s="648" t="n">
        <f aca="false">'ORÇ.GLOBAL P CAIXA'!O712</f>
        <v>0</v>
      </c>
      <c r="U713" s="172" t="n">
        <f aca="false">'ORÇ.GLOBAL P CAIXA'!P712</f>
        <v>0</v>
      </c>
      <c r="V713" s="173" t="n">
        <f aca="false">'ORÇ.GLOBAL P CAIXA'!E712</f>
        <v>0</v>
      </c>
      <c r="W713" s="173" t="n">
        <f aca="false">F713</f>
        <v>0</v>
      </c>
      <c r="X713" s="649"/>
      <c r="Y713" s="649"/>
      <c r="Z713" s="650"/>
      <c r="AB713" s="88"/>
      <c r="AC713" s="157" t="n">
        <f aca="false">IF(B713=0,AC712,IF(ISNONTEXT(B713)=TRUE(),INT(B713),INT(LEFT(B713,FIND(".",B713)-1))))</f>
        <v>3</v>
      </c>
      <c r="AD713" s="157" t="str">
        <f aca="false">IF(AD714=1,1,IF(B713&lt;&gt;0,1,IF(C713&lt;&gt;0,1,IF(D713&lt;&gt;0,1,IF(E713&lt;&gt;0,1,"")))))</f>
        <v/>
      </c>
      <c r="AE713" s="157" t="str">
        <f aca="false">IF(AC713=0," ",IF(AC713&lt;&gt;AC712,AC713," "))</f>
        <v> </v>
      </c>
      <c r="AF713" s="88"/>
      <c r="AG713" s="75" t="e">
        <f aca="false">IF(AC713&lt;&gt;AE713,(IF(N713=0,G713*(INFORMAÇÕES!$Q$69/INFORMAÇÕES!$Q$72),IF(N713="R",G713,0))),0)</f>
        <v>#DIV/0!</v>
      </c>
      <c r="AH713" s="75" t="e">
        <f aca="false">IF(AC713&lt;&gt;AE713,(IF(N713=0,G713*(INFORMAÇÕES!$Q$70/INFORMAÇÕES!$Q$72),IF(N713="C",G713,0))),0)</f>
        <v>#DIV/0!</v>
      </c>
      <c r="AI713" s="75" t="n">
        <f aca="false">IF(AC713&lt;&gt;AE713,(IF(N713=0,G713*INFORMAÇÕES!$U$115,IF(N713="CF",G713,0))),0)</f>
        <v>0</v>
      </c>
      <c r="AJ713" s="75" t="n">
        <f aca="false">IF(AC713&lt;&gt;AE713,(IF(N713=0,G713*INFORMAÇÕES!$U$116,IF(N713="O",G713,0))),0)</f>
        <v>0</v>
      </c>
      <c r="AK713" s="75" t="n">
        <f aca="false">IF(E713&lt;&gt;0,G713,0)</f>
        <v>0</v>
      </c>
      <c r="AL713" s="75" t="n">
        <f aca="false">IF(AC713&lt;&gt;AE713,(IF(N713=0,J713*(INFORMAÇÕES!$Q$89/INFORMAÇÕES!$Q$92),IF(N713="R",J713,0))),0)</f>
        <v>0</v>
      </c>
      <c r="AM713" s="75" t="n">
        <f aca="false">IF(AC713&lt;&gt;AE713,(IF(N713=0,J713*(INFORMAÇÕES!$Q$90/INFORMAÇÕES!$Q$92),IF(N713="C",J713,0))),0)</f>
        <v>0</v>
      </c>
      <c r="AN713" s="75" t="n">
        <f aca="false">IF(AC713&lt;&gt;AE713,(IF(N713="",J713*INFORMAÇÕES!$U$115,IF(N713="CF",J713,0))),0)</f>
        <v>0</v>
      </c>
      <c r="AO713" s="75" t="n">
        <f aca="false">IF(AC713&lt;&gt;AE713,(IF(N713="",J713*INFORMAÇÕES!$U$116,IF(N713="O",J713,0))),0)</f>
        <v>0</v>
      </c>
      <c r="AP713" s="75" t="n">
        <f aca="false">IF(H713&lt;&gt;0,J713,0)</f>
        <v>0</v>
      </c>
      <c r="AQ713" s="75" t="n">
        <f aca="false">IF(K713&lt;&gt;0,L713,0)</f>
        <v>0</v>
      </c>
    </row>
    <row r="714" s="174" customFormat="true" ht="14.25" hidden="false" customHeight="false" outlineLevel="0" collapsed="false">
      <c r="A714" s="159" t="n">
        <v>702</v>
      </c>
      <c r="B714" s="160" t="n">
        <f aca="false">R714</f>
        <v>0</v>
      </c>
      <c r="C714" s="161" t="n">
        <f aca="false">T714</f>
        <v>0</v>
      </c>
      <c r="D714" s="162" t="n">
        <f aca="false">U714</f>
        <v>0</v>
      </c>
      <c r="E714" s="163" t="n">
        <f aca="false">'ORÇ.GLOBAL P CAIXA'!E713</f>
        <v>0</v>
      </c>
      <c r="F714" s="163" t="n">
        <f aca="false">IF('ORÇ.GLOBAL EMPRESA'!G713&gt;0,'ORÇ.GLOBAL EMPRESA'!G713,'ORÇ.GLOBAL P CAIXA'!F713)</f>
        <v>0</v>
      </c>
      <c r="G714" s="163" t="n">
        <f aca="false">IF(E714&lt;&gt;0,ROUND(E714*F714,2),IF(AK714=0,(SUMIF($AC$13:$AC$1012,B714,$AK$13:$AK$1012)),AK714))</f>
        <v>0</v>
      </c>
      <c r="H714" s="163" t="n">
        <f aca="false">V714</f>
        <v>0</v>
      </c>
      <c r="I714" s="163" t="n">
        <f aca="false">W714</f>
        <v>0</v>
      </c>
      <c r="J714" s="163" t="n">
        <f aca="false">IF(H714&lt;&gt;0,ROUND(H714*I714,2),IF(AP714=0,(SUMIF($AC$13:$AC$1012,B714,$AP$13:$AP$1012)),AP714))</f>
        <v>0</v>
      </c>
      <c r="K714" s="163" t="n">
        <f aca="false">H714-E714</f>
        <v>0</v>
      </c>
      <c r="L714" s="163" t="n">
        <f aca="false">J714-G714</f>
        <v>0</v>
      </c>
      <c r="M714" s="645" t="str">
        <f aca="false">IF('ORÇ.GLOBAL P CAIXA'!H713&gt;0,'ORÇ.GLOBAL P CAIXA'!H713,"")</f>
        <v/>
      </c>
      <c r="N714" s="646" t="n">
        <f aca="false">'ORÇ.GLOBAL P CAIXA'!I713</f>
        <v>0</v>
      </c>
      <c r="O714" s="166" t="str">
        <f aca="false">S714</f>
        <v/>
      </c>
      <c r="P714" s="167"/>
      <c r="Q714" s="168" t="str">
        <f aca="false">IF(B714&gt;0,"ok","ocultar")</f>
        <v>ocultar</v>
      </c>
      <c r="R714" s="647" t="n">
        <f aca="false">'ORÇ.GLOBAL P CAIXA'!B713</f>
        <v>0</v>
      </c>
      <c r="S714" s="170" t="str">
        <f aca="false">IF('ORÇ.GLOBAL P CAIXA'!N713&lt;&gt;0,'ORÇ.GLOBAL P CAIXA'!N713,"")</f>
        <v/>
      </c>
      <c r="T714" s="648" t="n">
        <f aca="false">'ORÇ.GLOBAL P CAIXA'!O713</f>
        <v>0</v>
      </c>
      <c r="U714" s="172" t="n">
        <f aca="false">'ORÇ.GLOBAL P CAIXA'!P713</f>
        <v>0</v>
      </c>
      <c r="V714" s="173" t="n">
        <f aca="false">'ORÇ.GLOBAL P CAIXA'!E713</f>
        <v>0</v>
      </c>
      <c r="W714" s="173" t="n">
        <f aca="false">F714</f>
        <v>0</v>
      </c>
      <c r="X714" s="649"/>
      <c r="Y714" s="649"/>
      <c r="Z714" s="650"/>
      <c r="AB714" s="88"/>
      <c r="AC714" s="157" t="n">
        <f aca="false">IF(B714=0,AC713,IF(ISNONTEXT(B714)=TRUE(),INT(B714),INT(LEFT(B714,FIND(".",B714)-1))))</f>
        <v>3</v>
      </c>
      <c r="AD714" s="157" t="str">
        <f aca="false">IF(AD715=1,1,IF(B714&lt;&gt;0,1,IF(C714&lt;&gt;0,1,IF(D714&lt;&gt;0,1,IF(E714&lt;&gt;0,1,"")))))</f>
        <v/>
      </c>
      <c r="AE714" s="157" t="str">
        <f aca="false">IF(AC714=0," ",IF(AC714&lt;&gt;AC713,AC714," "))</f>
        <v> </v>
      </c>
      <c r="AF714" s="88"/>
      <c r="AG714" s="75" t="e">
        <f aca="false">IF(AC714&lt;&gt;AE714,(IF(N714=0,G714*(INFORMAÇÕES!$Q$69/INFORMAÇÕES!$Q$72),IF(N714="R",G714,0))),0)</f>
        <v>#DIV/0!</v>
      </c>
      <c r="AH714" s="75" t="e">
        <f aca="false">IF(AC714&lt;&gt;AE714,(IF(N714=0,G714*(INFORMAÇÕES!$Q$70/INFORMAÇÕES!$Q$72),IF(N714="C",G714,0))),0)</f>
        <v>#DIV/0!</v>
      </c>
      <c r="AI714" s="75" t="n">
        <f aca="false">IF(AC714&lt;&gt;AE714,(IF(N714=0,G714*INFORMAÇÕES!$U$115,IF(N714="CF",G714,0))),0)</f>
        <v>0</v>
      </c>
      <c r="AJ714" s="75" t="n">
        <f aca="false">IF(AC714&lt;&gt;AE714,(IF(N714=0,G714*INFORMAÇÕES!$U$116,IF(N714="O",G714,0))),0)</f>
        <v>0</v>
      </c>
      <c r="AK714" s="75" t="n">
        <f aca="false">IF(E714&lt;&gt;0,G714,0)</f>
        <v>0</v>
      </c>
      <c r="AL714" s="75" t="n">
        <f aca="false">IF(AC714&lt;&gt;AE714,(IF(N714=0,J714*(INFORMAÇÕES!$Q$89/INFORMAÇÕES!$Q$92),IF(N714="R",J714,0))),0)</f>
        <v>0</v>
      </c>
      <c r="AM714" s="75" t="n">
        <f aca="false">IF(AC714&lt;&gt;AE714,(IF(N714=0,J714*(INFORMAÇÕES!$Q$90/INFORMAÇÕES!$Q$92),IF(N714="C",J714,0))),0)</f>
        <v>0</v>
      </c>
      <c r="AN714" s="75" t="n">
        <f aca="false">IF(AC714&lt;&gt;AE714,(IF(N714="",J714*INFORMAÇÕES!$U$115,IF(N714="CF",J714,0))),0)</f>
        <v>0</v>
      </c>
      <c r="AO714" s="75" t="n">
        <f aca="false">IF(AC714&lt;&gt;AE714,(IF(N714="",J714*INFORMAÇÕES!$U$116,IF(N714="O",J714,0))),0)</f>
        <v>0</v>
      </c>
      <c r="AP714" s="75" t="n">
        <f aca="false">IF(H714&lt;&gt;0,J714,0)</f>
        <v>0</v>
      </c>
      <c r="AQ714" s="75" t="n">
        <f aca="false">IF(K714&lt;&gt;0,L714,0)</f>
        <v>0</v>
      </c>
    </row>
    <row r="715" s="174" customFormat="true" ht="14.25" hidden="false" customHeight="false" outlineLevel="0" collapsed="false">
      <c r="A715" s="159" t="n">
        <v>703</v>
      </c>
      <c r="B715" s="160" t="n">
        <f aca="false">R715</f>
        <v>0</v>
      </c>
      <c r="C715" s="161" t="n">
        <f aca="false">T715</f>
        <v>0</v>
      </c>
      <c r="D715" s="162" t="n">
        <f aca="false">U715</f>
        <v>0</v>
      </c>
      <c r="E715" s="163" t="n">
        <f aca="false">'ORÇ.GLOBAL P CAIXA'!E714</f>
        <v>0</v>
      </c>
      <c r="F715" s="163" t="n">
        <f aca="false">IF('ORÇ.GLOBAL EMPRESA'!G714&gt;0,'ORÇ.GLOBAL EMPRESA'!G714,'ORÇ.GLOBAL P CAIXA'!F714)</f>
        <v>0</v>
      </c>
      <c r="G715" s="163" t="n">
        <f aca="false">IF(E715&lt;&gt;0,ROUND(E715*F715,2),IF(AK715=0,(SUMIF($AC$13:$AC$1012,B715,$AK$13:$AK$1012)),AK715))</f>
        <v>0</v>
      </c>
      <c r="H715" s="163" t="n">
        <f aca="false">V715</f>
        <v>0</v>
      </c>
      <c r="I715" s="163" t="n">
        <f aca="false">W715</f>
        <v>0</v>
      </c>
      <c r="J715" s="163" t="n">
        <f aca="false">IF(H715&lt;&gt;0,ROUND(H715*I715,2),IF(AP715=0,(SUMIF($AC$13:$AC$1012,B715,$AP$13:$AP$1012)),AP715))</f>
        <v>0</v>
      </c>
      <c r="K715" s="163" t="n">
        <f aca="false">H715-E715</f>
        <v>0</v>
      </c>
      <c r="L715" s="163" t="n">
        <f aca="false">J715-G715</f>
        <v>0</v>
      </c>
      <c r="M715" s="645" t="str">
        <f aca="false">IF('ORÇ.GLOBAL P CAIXA'!H714&gt;0,'ORÇ.GLOBAL P CAIXA'!H714,"")</f>
        <v/>
      </c>
      <c r="N715" s="646" t="n">
        <f aca="false">'ORÇ.GLOBAL P CAIXA'!I714</f>
        <v>0</v>
      </c>
      <c r="O715" s="166" t="str">
        <f aca="false">S715</f>
        <v/>
      </c>
      <c r="P715" s="167"/>
      <c r="Q715" s="168" t="str">
        <f aca="false">IF(B715&gt;0,"ok","ocultar")</f>
        <v>ocultar</v>
      </c>
      <c r="R715" s="647" t="n">
        <f aca="false">'ORÇ.GLOBAL P CAIXA'!B714</f>
        <v>0</v>
      </c>
      <c r="S715" s="170" t="str">
        <f aca="false">IF('ORÇ.GLOBAL P CAIXA'!N714&lt;&gt;0,'ORÇ.GLOBAL P CAIXA'!N714,"")</f>
        <v/>
      </c>
      <c r="T715" s="648" t="n">
        <f aca="false">'ORÇ.GLOBAL P CAIXA'!O714</f>
        <v>0</v>
      </c>
      <c r="U715" s="172" t="n">
        <f aca="false">'ORÇ.GLOBAL P CAIXA'!P714</f>
        <v>0</v>
      </c>
      <c r="V715" s="173" t="n">
        <f aca="false">'ORÇ.GLOBAL P CAIXA'!E714</f>
        <v>0</v>
      </c>
      <c r="W715" s="173" t="n">
        <f aca="false">F715</f>
        <v>0</v>
      </c>
      <c r="X715" s="649"/>
      <c r="Y715" s="649"/>
      <c r="Z715" s="650"/>
      <c r="AB715" s="88"/>
      <c r="AC715" s="157" t="n">
        <f aca="false">IF(B715=0,AC714,IF(ISNONTEXT(B715)=TRUE(),INT(B715),INT(LEFT(B715,FIND(".",B715)-1))))</f>
        <v>3</v>
      </c>
      <c r="AD715" s="157" t="str">
        <f aca="false">IF(AD716=1,1,IF(B715&lt;&gt;0,1,IF(C715&lt;&gt;0,1,IF(D715&lt;&gt;0,1,IF(E715&lt;&gt;0,1,"")))))</f>
        <v/>
      </c>
      <c r="AE715" s="157" t="str">
        <f aca="false">IF(AC715=0," ",IF(AC715&lt;&gt;AC714,AC715," "))</f>
        <v> </v>
      </c>
      <c r="AF715" s="88"/>
      <c r="AG715" s="75" t="e">
        <f aca="false">IF(AC715&lt;&gt;AE715,(IF(N715=0,G715*(INFORMAÇÕES!$Q$69/INFORMAÇÕES!$Q$72),IF(N715="R",G715,0))),0)</f>
        <v>#DIV/0!</v>
      </c>
      <c r="AH715" s="75" t="e">
        <f aca="false">IF(AC715&lt;&gt;AE715,(IF(N715=0,G715*(INFORMAÇÕES!$Q$70/INFORMAÇÕES!$Q$72),IF(N715="C",G715,0))),0)</f>
        <v>#DIV/0!</v>
      </c>
      <c r="AI715" s="75" t="n">
        <f aca="false">IF(AC715&lt;&gt;AE715,(IF(N715=0,G715*INFORMAÇÕES!$U$115,IF(N715="CF",G715,0))),0)</f>
        <v>0</v>
      </c>
      <c r="AJ715" s="75" t="n">
        <f aca="false">IF(AC715&lt;&gt;AE715,(IF(N715=0,G715*INFORMAÇÕES!$U$116,IF(N715="O",G715,0))),0)</f>
        <v>0</v>
      </c>
      <c r="AK715" s="75" t="n">
        <f aca="false">IF(E715&lt;&gt;0,G715,0)</f>
        <v>0</v>
      </c>
      <c r="AL715" s="75" t="n">
        <f aca="false">IF(AC715&lt;&gt;AE715,(IF(N715=0,J715*(INFORMAÇÕES!$Q$89/INFORMAÇÕES!$Q$92),IF(N715="R",J715,0))),0)</f>
        <v>0</v>
      </c>
      <c r="AM715" s="75" t="n">
        <f aca="false">IF(AC715&lt;&gt;AE715,(IF(N715=0,J715*(INFORMAÇÕES!$Q$90/INFORMAÇÕES!$Q$92),IF(N715="C",J715,0))),0)</f>
        <v>0</v>
      </c>
      <c r="AN715" s="75" t="n">
        <f aca="false">IF(AC715&lt;&gt;AE715,(IF(N715="",J715*INFORMAÇÕES!$U$115,IF(N715="CF",J715,0))),0)</f>
        <v>0</v>
      </c>
      <c r="AO715" s="75" t="n">
        <f aca="false">IF(AC715&lt;&gt;AE715,(IF(N715="",J715*INFORMAÇÕES!$U$116,IF(N715="O",J715,0))),0)</f>
        <v>0</v>
      </c>
      <c r="AP715" s="75" t="n">
        <f aca="false">IF(H715&lt;&gt;0,J715,0)</f>
        <v>0</v>
      </c>
      <c r="AQ715" s="75" t="n">
        <f aca="false">IF(K715&lt;&gt;0,L715,0)</f>
        <v>0</v>
      </c>
    </row>
    <row r="716" s="174" customFormat="true" ht="14.25" hidden="false" customHeight="false" outlineLevel="0" collapsed="false">
      <c r="A716" s="159" t="n">
        <v>704</v>
      </c>
      <c r="B716" s="160" t="n">
        <f aca="false">R716</f>
        <v>0</v>
      </c>
      <c r="C716" s="161" t="n">
        <f aca="false">T716</f>
        <v>0</v>
      </c>
      <c r="D716" s="162" t="n">
        <f aca="false">U716</f>
        <v>0</v>
      </c>
      <c r="E716" s="163" t="n">
        <f aca="false">'ORÇ.GLOBAL P CAIXA'!E715</f>
        <v>0</v>
      </c>
      <c r="F716" s="163" t="n">
        <f aca="false">IF('ORÇ.GLOBAL EMPRESA'!G715&gt;0,'ORÇ.GLOBAL EMPRESA'!G715,'ORÇ.GLOBAL P CAIXA'!F715)</f>
        <v>0</v>
      </c>
      <c r="G716" s="163" t="n">
        <f aca="false">IF(E716&lt;&gt;0,ROUND(E716*F716,2),IF(AK716=0,(SUMIF($AC$13:$AC$1012,B716,$AK$13:$AK$1012)),AK716))</f>
        <v>0</v>
      </c>
      <c r="H716" s="163" t="n">
        <f aca="false">V716</f>
        <v>0</v>
      </c>
      <c r="I716" s="163" t="n">
        <f aca="false">W716</f>
        <v>0</v>
      </c>
      <c r="J716" s="163" t="n">
        <f aca="false">IF(H716&lt;&gt;0,ROUND(H716*I716,2),IF(AP716=0,(SUMIF($AC$13:$AC$1012,B716,$AP$13:$AP$1012)),AP716))</f>
        <v>0</v>
      </c>
      <c r="K716" s="163" t="n">
        <f aca="false">H716-E716</f>
        <v>0</v>
      </c>
      <c r="L716" s="163" t="n">
        <f aca="false">J716-G716</f>
        <v>0</v>
      </c>
      <c r="M716" s="645" t="str">
        <f aca="false">IF('ORÇ.GLOBAL P CAIXA'!H715&gt;0,'ORÇ.GLOBAL P CAIXA'!H715,"")</f>
        <v/>
      </c>
      <c r="N716" s="646" t="n">
        <f aca="false">'ORÇ.GLOBAL P CAIXA'!I715</f>
        <v>0</v>
      </c>
      <c r="O716" s="166" t="str">
        <f aca="false">S716</f>
        <v/>
      </c>
      <c r="P716" s="167"/>
      <c r="Q716" s="168" t="str">
        <f aca="false">IF(B716&gt;0,"ok","ocultar")</f>
        <v>ocultar</v>
      </c>
      <c r="R716" s="647" t="n">
        <f aca="false">'ORÇ.GLOBAL P CAIXA'!B715</f>
        <v>0</v>
      </c>
      <c r="S716" s="170" t="str">
        <f aca="false">IF('ORÇ.GLOBAL P CAIXA'!N715&lt;&gt;0,'ORÇ.GLOBAL P CAIXA'!N715,"")</f>
        <v/>
      </c>
      <c r="T716" s="648" t="n">
        <f aca="false">'ORÇ.GLOBAL P CAIXA'!O715</f>
        <v>0</v>
      </c>
      <c r="U716" s="172" t="n">
        <f aca="false">'ORÇ.GLOBAL P CAIXA'!P715</f>
        <v>0</v>
      </c>
      <c r="V716" s="173" t="n">
        <f aca="false">'ORÇ.GLOBAL P CAIXA'!E715</f>
        <v>0</v>
      </c>
      <c r="W716" s="173" t="n">
        <f aca="false">F716</f>
        <v>0</v>
      </c>
      <c r="X716" s="649"/>
      <c r="Y716" s="649"/>
      <c r="Z716" s="650"/>
      <c r="AB716" s="88"/>
      <c r="AC716" s="157" t="n">
        <f aca="false">IF(B716=0,AC715,IF(ISNONTEXT(B716)=TRUE(),INT(B716),INT(LEFT(B716,FIND(".",B716)-1))))</f>
        <v>3</v>
      </c>
      <c r="AD716" s="157" t="str">
        <f aca="false">IF(AD717=1,1,IF(B716&lt;&gt;0,1,IF(C716&lt;&gt;0,1,IF(D716&lt;&gt;0,1,IF(E716&lt;&gt;0,1,"")))))</f>
        <v/>
      </c>
      <c r="AE716" s="157" t="str">
        <f aca="false">IF(AC716=0," ",IF(AC716&lt;&gt;AC715,AC716," "))</f>
        <v> </v>
      </c>
      <c r="AF716" s="88"/>
      <c r="AG716" s="75" t="e">
        <f aca="false">IF(AC716&lt;&gt;AE716,(IF(N716=0,G716*(INFORMAÇÕES!$Q$69/INFORMAÇÕES!$Q$72),IF(N716="R",G716,0))),0)</f>
        <v>#DIV/0!</v>
      </c>
      <c r="AH716" s="75" t="e">
        <f aca="false">IF(AC716&lt;&gt;AE716,(IF(N716=0,G716*(INFORMAÇÕES!$Q$70/INFORMAÇÕES!$Q$72),IF(N716="C",G716,0))),0)</f>
        <v>#DIV/0!</v>
      </c>
      <c r="AI716" s="75" t="n">
        <f aca="false">IF(AC716&lt;&gt;AE716,(IF(N716=0,G716*INFORMAÇÕES!$U$115,IF(N716="CF",G716,0))),0)</f>
        <v>0</v>
      </c>
      <c r="AJ716" s="75" t="n">
        <f aca="false">IF(AC716&lt;&gt;AE716,(IF(N716=0,G716*INFORMAÇÕES!$U$116,IF(N716="O",G716,0))),0)</f>
        <v>0</v>
      </c>
      <c r="AK716" s="75" t="n">
        <f aca="false">IF(E716&lt;&gt;0,G716,0)</f>
        <v>0</v>
      </c>
      <c r="AL716" s="75" t="n">
        <f aca="false">IF(AC716&lt;&gt;AE716,(IF(N716=0,J716*(INFORMAÇÕES!$Q$89/INFORMAÇÕES!$Q$92),IF(N716="R",J716,0))),0)</f>
        <v>0</v>
      </c>
      <c r="AM716" s="75" t="n">
        <f aca="false">IF(AC716&lt;&gt;AE716,(IF(N716=0,J716*(INFORMAÇÕES!$Q$90/INFORMAÇÕES!$Q$92),IF(N716="C",J716,0))),0)</f>
        <v>0</v>
      </c>
      <c r="AN716" s="75" t="n">
        <f aca="false">IF(AC716&lt;&gt;AE716,(IF(N716="",J716*INFORMAÇÕES!$U$115,IF(N716="CF",J716,0))),0)</f>
        <v>0</v>
      </c>
      <c r="AO716" s="75" t="n">
        <f aca="false">IF(AC716&lt;&gt;AE716,(IF(N716="",J716*INFORMAÇÕES!$U$116,IF(N716="O",J716,0))),0)</f>
        <v>0</v>
      </c>
      <c r="AP716" s="75" t="n">
        <f aca="false">IF(H716&lt;&gt;0,J716,0)</f>
        <v>0</v>
      </c>
      <c r="AQ716" s="75" t="n">
        <f aca="false">IF(K716&lt;&gt;0,L716,0)</f>
        <v>0</v>
      </c>
    </row>
    <row r="717" s="174" customFormat="true" ht="14.25" hidden="false" customHeight="false" outlineLevel="0" collapsed="false">
      <c r="A717" s="159" t="n">
        <v>705</v>
      </c>
      <c r="B717" s="160" t="n">
        <f aca="false">R717</f>
        <v>0</v>
      </c>
      <c r="C717" s="161" t="n">
        <f aca="false">T717</f>
        <v>0</v>
      </c>
      <c r="D717" s="162" t="n">
        <f aca="false">U717</f>
        <v>0</v>
      </c>
      <c r="E717" s="163" t="n">
        <f aca="false">'ORÇ.GLOBAL P CAIXA'!E716</f>
        <v>0</v>
      </c>
      <c r="F717" s="163" t="n">
        <f aca="false">IF('ORÇ.GLOBAL EMPRESA'!G716&gt;0,'ORÇ.GLOBAL EMPRESA'!G716,'ORÇ.GLOBAL P CAIXA'!F716)</f>
        <v>0</v>
      </c>
      <c r="G717" s="163" t="n">
        <f aca="false">IF(E717&lt;&gt;0,ROUND(E717*F717,2),IF(AK717=0,(SUMIF($AC$13:$AC$1012,B717,$AK$13:$AK$1012)),AK717))</f>
        <v>0</v>
      </c>
      <c r="H717" s="163" t="n">
        <f aca="false">V717</f>
        <v>0</v>
      </c>
      <c r="I717" s="163" t="n">
        <f aca="false">W717</f>
        <v>0</v>
      </c>
      <c r="J717" s="163" t="n">
        <f aca="false">IF(H717&lt;&gt;0,ROUND(H717*I717,2),IF(AP717=0,(SUMIF($AC$13:$AC$1012,B717,$AP$13:$AP$1012)),AP717))</f>
        <v>0</v>
      </c>
      <c r="K717" s="163" t="n">
        <f aca="false">H717-E717</f>
        <v>0</v>
      </c>
      <c r="L717" s="163" t="n">
        <f aca="false">J717-G717</f>
        <v>0</v>
      </c>
      <c r="M717" s="645" t="str">
        <f aca="false">IF('ORÇ.GLOBAL P CAIXA'!H716&gt;0,'ORÇ.GLOBAL P CAIXA'!H716,"")</f>
        <v/>
      </c>
      <c r="N717" s="646" t="n">
        <f aca="false">'ORÇ.GLOBAL P CAIXA'!I716</f>
        <v>0</v>
      </c>
      <c r="O717" s="166" t="str">
        <f aca="false">S717</f>
        <v/>
      </c>
      <c r="P717" s="167"/>
      <c r="Q717" s="168" t="str">
        <f aca="false">IF(B717&gt;0,"ok","ocultar")</f>
        <v>ocultar</v>
      </c>
      <c r="R717" s="647" t="n">
        <f aca="false">'ORÇ.GLOBAL P CAIXA'!B716</f>
        <v>0</v>
      </c>
      <c r="S717" s="170" t="str">
        <f aca="false">IF('ORÇ.GLOBAL P CAIXA'!N716&lt;&gt;0,'ORÇ.GLOBAL P CAIXA'!N716,"")</f>
        <v/>
      </c>
      <c r="T717" s="648" t="n">
        <f aca="false">'ORÇ.GLOBAL P CAIXA'!O716</f>
        <v>0</v>
      </c>
      <c r="U717" s="172" t="n">
        <f aca="false">'ORÇ.GLOBAL P CAIXA'!P716</f>
        <v>0</v>
      </c>
      <c r="V717" s="173" t="n">
        <f aca="false">'ORÇ.GLOBAL P CAIXA'!E716</f>
        <v>0</v>
      </c>
      <c r="W717" s="173" t="n">
        <f aca="false">F717</f>
        <v>0</v>
      </c>
      <c r="X717" s="649"/>
      <c r="Y717" s="649"/>
      <c r="Z717" s="650"/>
      <c r="AB717" s="88"/>
      <c r="AC717" s="157" t="n">
        <f aca="false">IF(B717=0,AC716,IF(ISNONTEXT(B717)=TRUE(),INT(B717),INT(LEFT(B717,FIND(".",B717)-1))))</f>
        <v>3</v>
      </c>
      <c r="AD717" s="157" t="str">
        <f aca="false">IF(AD718=1,1,IF(B717&lt;&gt;0,1,IF(C717&lt;&gt;0,1,IF(D717&lt;&gt;0,1,IF(E717&lt;&gt;0,1,"")))))</f>
        <v/>
      </c>
      <c r="AE717" s="157" t="str">
        <f aca="false">IF(AC717=0," ",IF(AC717&lt;&gt;AC716,AC717," "))</f>
        <v> </v>
      </c>
      <c r="AF717" s="88"/>
      <c r="AG717" s="75" t="e">
        <f aca="false">IF(AC717&lt;&gt;AE717,(IF(N717=0,G717*(INFORMAÇÕES!$Q$69/INFORMAÇÕES!$Q$72),IF(N717="R",G717,0))),0)</f>
        <v>#DIV/0!</v>
      </c>
      <c r="AH717" s="75" t="e">
        <f aca="false">IF(AC717&lt;&gt;AE717,(IF(N717=0,G717*(INFORMAÇÕES!$Q$70/INFORMAÇÕES!$Q$72),IF(N717="C",G717,0))),0)</f>
        <v>#DIV/0!</v>
      </c>
      <c r="AI717" s="75" t="n">
        <f aca="false">IF(AC717&lt;&gt;AE717,(IF(N717=0,G717*INFORMAÇÕES!$U$115,IF(N717="CF",G717,0))),0)</f>
        <v>0</v>
      </c>
      <c r="AJ717" s="75" t="n">
        <f aca="false">IF(AC717&lt;&gt;AE717,(IF(N717=0,G717*INFORMAÇÕES!$U$116,IF(N717="O",G717,0))),0)</f>
        <v>0</v>
      </c>
      <c r="AK717" s="75" t="n">
        <f aca="false">IF(E717&lt;&gt;0,G717,0)</f>
        <v>0</v>
      </c>
      <c r="AL717" s="75" t="n">
        <f aca="false">IF(AC717&lt;&gt;AE717,(IF(N717=0,J717*(INFORMAÇÕES!$Q$89/INFORMAÇÕES!$Q$92),IF(N717="R",J717,0))),0)</f>
        <v>0</v>
      </c>
      <c r="AM717" s="75" t="n">
        <f aca="false">IF(AC717&lt;&gt;AE717,(IF(N717=0,J717*(INFORMAÇÕES!$Q$90/INFORMAÇÕES!$Q$92),IF(N717="C",J717,0))),0)</f>
        <v>0</v>
      </c>
      <c r="AN717" s="75" t="n">
        <f aca="false">IF(AC717&lt;&gt;AE717,(IF(N717="",J717*INFORMAÇÕES!$U$115,IF(N717="CF",J717,0))),0)</f>
        <v>0</v>
      </c>
      <c r="AO717" s="75" t="n">
        <f aca="false">IF(AC717&lt;&gt;AE717,(IF(N717="",J717*INFORMAÇÕES!$U$116,IF(N717="O",J717,0))),0)</f>
        <v>0</v>
      </c>
      <c r="AP717" s="75" t="n">
        <f aca="false">IF(H717&lt;&gt;0,J717,0)</f>
        <v>0</v>
      </c>
      <c r="AQ717" s="75" t="n">
        <f aca="false">IF(K717&lt;&gt;0,L717,0)</f>
        <v>0</v>
      </c>
    </row>
    <row r="718" s="174" customFormat="true" ht="14.25" hidden="false" customHeight="false" outlineLevel="0" collapsed="false">
      <c r="A718" s="159" t="n">
        <v>706</v>
      </c>
      <c r="B718" s="160" t="n">
        <f aca="false">R718</f>
        <v>0</v>
      </c>
      <c r="C718" s="161" t="n">
        <f aca="false">T718</f>
        <v>0</v>
      </c>
      <c r="D718" s="162" t="n">
        <f aca="false">U718</f>
        <v>0</v>
      </c>
      <c r="E718" s="163" t="n">
        <f aca="false">'ORÇ.GLOBAL P CAIXA'!E717</f>
        <v>0</v>
      </c>
      <c r="F718" s="163" t="n">
        <f aca="false">IF('ORÇ.GLOBAL EMPRESA'!G717&gt;0,'ORÇ.GLOBAL EMPRESA'!G717,'ORÇ.GLOBAL P CAIXA'!F717)</f>
        <v>0</v>
      </c>
      <c r="G718" s="163" t="n">
        <f aca="false">IF(E718&lt;&gt;0,ROUND(E718*F718,2),IF(AK718=0,(SUMIF($AC$13:$AC$1012,B718,$AK$13:$AK$1012)),AK718))</f>
        <v>0</v>
      </c>
      <c r="H718" s="163" t="n">
        <f aca="false">V718</f>
        <v>0</v>
      </c>
      <c r="I718" s="163" t="n">
        <f aca="false">W718</f>
        <v>0</v>
      </c>
      <c r="J718" s="163" t="n">
        <f aca="false">IF(H718&lt;&gt;0,ROUND(H718*I718,2),IF(AP718=0,(SUMIF($AC$13:$AC$1012,B718,$AP$13:$AP$1012)),AP718))</f>
        <v>0</v>
      </c>
      <c r="K718" s="163" t="n">
        <f aca="false">H718-E718</f>
        <v>0</v>
      </c>
      <c r="L718" s="163" t="n">
        <f aca="false">J718-G718</f>
        <v>0</v>
      </c>
      <c r="M718" s="645" t="str">
        <f aca="false">IF('ORÇ.GLOBAL P CAIXA'!H717&gt;0,'ORÇ.GLOBAL P CAIXA'!H717,"")</f>
        <v/>
      </c>
      <c r="N718" s="646" t="n">
        <f aca="false">'ORÇ.GLOBAL P CAIXA'!I717</f>
        <v>0</v>
      </c>
      <c r="O718" s="166" t="str">
        <f aca="false">S718</f>
        <v/>
      </c>
      <c r="P718" s="167"/>
      <c r="Q718" s="168" t="str">
        <f aca="false">IF(B718&gt;0,"ok","ocultar")</f>
        <v>ocultar</v>
      </c>
      <c r="R718" s="647" t="n">
        <f aca="false">'ORÇ.GLOBAL P CAIXA'!B717</f>
        <v>0</v>
      </c>
      <c r="S718" s="170" t="str">
        <f aca="false">IF('ORÇ.GLOBAL P CAIXA'!N717&lt;&gt;0,'ORÇ.GLOBAL P CAIXA'!N717,"")</f>
        <v/>
      </c>
      <c r="T718" s="648" t="n">
        <f aca="false">'ORÇ.GLOBAL P CAIXA'!O717</f>
        <v>0</v>
      </c>
      <c r="U718" s="172" t="n">
        <f aca="false">'ORÇ.GLOBAL P CAIXA'!P717</f>
        <v>0</v>
      </c>
      <c r="V718" s="173" t="n">
        <f aca="false">'ORÇ.GLOBAL P CAIXA'!E717</f>
        <v>0</v>
      </c>
      <c r="W718" s="173" t="n">
        <f aca="false">F718</f>
        <v>0</v>
      </c>
      <c r="X718" s="649"/>
      <c r="Y718" s="649"/>
      <c r="Z718" s="650"/>
      <c r="AB718" s="88"/>
      <c r="AC718" s="157" t="n">
        <f aca="false">IF(B718=0,AC717,IF(ISNONTEXT(B718)=TRUE(),INT(B718),INT(LEFT(B718,FIND(".",B718)-1))))</f>
        <v>3</v>
      </c>
      <c r="AD718" s="157" t="str">
        <f aca="false">IF(AD719=1,1,IF(B718&lt;&gt;0,1,IF(C718&lt;&gt;0,1,IF(D718&lt;&gt;0,1,IF(E718&lt;&gt;0,1,"")))))</f>
        <v/>
      </c>
      <c r="AE718" s="157" t="str">
        <f aca="false">IF(AC718=0," ",IF(AC718&lt;&gt;AC717,AC718," "))</f>
        <v> </v>
      </c>
      <c r="AF718" s="88"/>
      <c r="AG718" s="75" t="e">
        <f aca="false">IF(AC718&lt;&gt;AE718,(IF(N718=0,G718*(INFORMAÇÕES!$Q$69/INFORMAÇÕES!$Q$72),IF(N718="R",G718,0))),0)</f>
        <v>#DIV/0!</v>
      </c>
      <c r="AH718" s="75" t="e">
        <f aca="false">IF(AC718&lt;&gt;AE718,(IF(N718=0,G718*(INFORMAÇÕES!$Q$70/INFORMAÇÕES!$Q$72),IF(N718="C",G718,0))),0)</f>
        <v>#DIV/0!</v>
      </c>
      <c r="AI718" s="75" t="n">
        <f aca="false">IF(AC718&lt;&gt;AE718,(IF(N718=0,G718*INFORMAÇÕES!$U$115,IF(N718="CF",G718,0))),0)</f>
        <v>0</v>
      </c>
      <c r="AJ718" s="75" t="n">
        <f aca="false">IF(AC718&lt;&gt;AE718,(IF(N718=0,G718*INFORMAÇÕES!$U$116,IF(N718="O",G718,0))),0)</f>
        <v>0</v>
      </c>
      <c r="AK718" s="75" t="n">
        <f aca="false">IF(E718&lt;&gt;0,G718,0)</f>
        <v>0</v>
      </c>
      <c r="AL718" s="75" t="n">
        <f aca="false">IF(AC718&lt;&gt;AE718,(IF(N718=0,J718*(INFORMAÇÕES!$Q$89/INFORMAÇÕES!$Q$92),IF(N718="R",J718,0))),0)</f>
        <v>0</v>
      </c>
      <c r="AM718" s="75" t="n">
        <f aca="false">IF(AC718&lt;&gt;AE718,(IF(N718=0,J718*(INFORMAÇÕES!$Q$90/INFORMAÇÕES!$Q$92),IF(N718="C",J718,0))),0)</f>
        <v>0</v>
      </c>
      <c r="AN718" s="75" t="n">
        <f aca="false">IF(AC718&lt;&gt;AE718,(IF(N718="",J718*INFORMAÇÕES!$U$115,IF(N718="CF",J718,0))),0)</f>
        <v>0</v>
      </c>
      <c r="AO718" s="75" t="n">
        <f aca="false">IF(AC718&lt;&gt;AE718,(IF(N718="",J718*INFORMAÇÕES!$U$116,IF(N718="O",J718,0))),0)</f>
        <v>0</v>
      </c>
      <c r="AP718" s="75" t="n">
        <f aca="false">IF(H718&lt;&gt;0,J718,0)</f>
        <v>0</v>
      </c>
      <c r="AQ718" s="75" t="n">
        <f aca="false">IF(K718&lt;&gt;0,L718,0)</f>
        <v>0</v>
      </c>
    </row>
    <row r="719" s="174" customFormat="true" ht="14.25" hidden="false" customHeight="false" outlineLevel="0" collapsed="false">
      <c r="A719" s="159" t="n">
        <v>707</v>
      </c>
      <c r="B719" s="160" t="n">
        <f aca="false">R719</f>
        <v>0</v>
      </c>
      <c r="C719" s="161" t="n">
        <f aca="false">T719</f>
        <v>0</v>
      </c>
      <c r="D719" s="162" t="n">
        <f aca="false">U719</f>
        <v>0</v>
      </c>
      <c r="E719" s="163" t="n">
        <f aca="false">'ORÇ.GLOBAL P CAIXA'!E718</f>
        <v>0</v>
      </c>
      <c r="F719" s="163" t="n">
        <f aca="false">IF('ORÇ.GLOBAL EMPRESA'!G718&gt;0,'ORÇ.GLOBAL EMPRESA'!G718,'ORÇ.GLOBAL P CAIXA'!F718)</f>
        <v>0</v>
      </c>
      <c r="G719" s="163" t="n">
        <f aca="false">IF(E719&lt;&gt;0,ROUND(E719*F719,2),IF(AK719=0,(SUMIF($AC$13:$AC$1012,B719,$AK$13:$AK$1012)),AK719))</f>
        <v>0</v>
      </c>
      <c r="H719" s="163" t="n">
        <f aca="false">V719</f>
        <v>0</v>
      </c>
      <c r="I719" s="163" t="n">
        <f aca="false">W719</f>
        <v>0</v>
      </c>
      <c r="J719" s="163" t="n">
        <f aca="false">IF(H719&lt;&gt;0,ROUND(H719*I719,2),IF(AP719=0,(SUMIF($AC$13:$AC$1012,B719,$AP$13:$AP$1012)),AP719))</f>
        <v>0</v>
      </c>
      <c r="K719" s="163" t="n">
        <f aca="false">H719-E719</f>
        <v>0</v>
      </c>
      <c r="L719" s="163" t="n">
        <f aca="false">J719-G719</f>
        <v>0</v>
      </c>
      <c r="M719" s="645" t="str">
        <f aca="false">IF('ORÇ.GLOBAL P CAIXA'!H718&gt;0,'ORÇ.GLOBAL P CAIXA'!H718,"")</f>
        <v/>
      </c>
      <c r="N719" s="646" t="n">
        <f aca="false">'ORÇ.GLOBAL P CAIXA'!I718</f>
        <v>0</v>
      </c>
      <c r="O719" s="166" t="str">
        <f aca="false">S719</f>
        <v/>
      </c>
      <c r="P719" s="167"/>
      <c r="Q719" s="168" t="str">
        <f aca="false">IF(B719&gt;0,"ok","ocultar")</f>
        <v>ocultar</v>
      </c>
      <c r="R719" s="647" t="n">
        <f aca="false">'ORÇ.GLOBAL P CAIXA'!B718</f>
        <v>0</v>
      </c>
      <c r="S719" s="170" t="str">
        <f aca="false">IF('ORÇ.GLOBAL P CAIXA'!N718&lt;&gt;0,'ORÇ.GLOBAL P CAIXA'!N718,"")</f>
        <v/>
      </c>
      <c r="T719" s="648" t="n">
        <f aca="false">'ORÇ.GLOBAL P CAIXA'!O718</f>
        <v>0</v>
      </c>
      <c r="U719" s="172" t="n">
        <f aca="false">'ORÇ.GLOBAL P CAIXA'!P718</f>
        <v>0</v>
      </c>
      <c r="V719" s="173" t="n">
        <f aca="false">'ORÇ.GLOBAL P CAIXA'!E718</f>
        <v>0</v>
      </c>
      <c r="W719" s="173" t="n">
        <f aca="false">F719</f>
        <v>0</v>
      </c>
      <c r="X719" s="649"/>
      <c r="Y719" s="649"/>
      <c r="Z719" s="650"/>
      <c r="AB719" s="88"/>
      <c r="AC719" s="157" t="n">
        <f aca="false">IF(B719=0,AC718,IF(ISNONTEXT(B719)=TRUE(),INT(B719),INT(LEFT(B719,FIND(".",B719)-1))))</f>
        <v>3</v>
      </c>
      <c r="AD719" s="157" t="str">
        <f aca="false">IF(AD720=1,1,IF(B719&lt;&gt;0,1,IF(C719&lt;&gt;0,1,IF(D719&lt;&gt;0,1,IF(E719&lt;&gt;0,1,"")))))</f>
        <v/>
      </c>
      <c r="AE719" s="157" t="str">
        <f aca="false">IF(AC719=0," ",IF(AC719&lt;&gt;AC718,AC719," "))</f>
        <v> </v>
      </c>
      <c r="AF719" s="88"/>
      <c r="AG719" s="75" t="e">
        <f aca="false">IF(AC719&lt;&gt;AE719,(IF(N719=0,G719*(INFORMAÇÕES!$Q$69/INFORMAÇÕES!$Q$72),IF(N719="R",G719,0))),0)</f>
        <v>#DIV/0!</v>
      </c>
      <c r="AH719" s="75" t="e">
        <f aca="false">IF(AC719&lt;&gt;AE719,(IF(N719=0,G719*(INFORMAÇÕES!$Q$70/INFORMAÇÕES!$Q$72),IF(N719="C",G719,0))),0)</f>
        <v>#DIV/0!</v>
      </c>
      <c r="AI719" s="75" t="n">
        <f aca="false">IF(AC719&lt;&gt;AE719,(IF(N719=0,G719*INFORMAÇÕES!$U$115,IF(N719="CF",G719,0))),0)</f>
        <v>0</v>
      </c>
      <c r="AJ719" s="75" t="n">
        <f aca="false">IF(AC719&lt;&gt;AE719,(IF(N719=0,G719*INFORMAÇÕES!$U$116,IF(N719="O",G719,0))),0)</f>
        <v>0</v>
      </c>
      <c r="AK719" s="75" t="n">
        <f aca="false">IF(E719&lt;&gt;0,G719,0)</f>
        <v>0</v>
      </c>
      <c r="AL719" s="75" t="n">
        <f aca="false">IF(AC719&lt;&gt;AE719,(IF(N719=0,J719*(INFORMAÇÕES!$Q$89/INFORMAÇÕES!$Q$92),IF(N719="R",J719,0))),0)</f>
        <v>0</v>
      </c>
      <c r="AM719" s="75" t="n">
        <f aca="false">IF(AC719&lt;&gt;AE719,(IF(N719=0,J719*(INFORMAÇÕES!$Q$90/INFORMAÇÕES!$Q$92),IF(N719="C",J719,0))),0)</f>
        <v>0</v>
      </c>
      <c r="AN719" s="75" t="n">
        <f aca="false">IF(AC719&lt;&gt;AE719,(IF(N719="",J719*INFORMAÇÕES!$U$115,IF(N719="CF",J719,0))),0)</f>
        <v>0</v>
      </c>
      <c r="AO719" s="75" t="n">
        <f aca="false">IF(AC719&lt;&gt;AE719,(IF(N719="",J719*INFORMAÇÕES!$U$116,IF(N719="O",J719,0))),0)</f>
        <v>0</v>
      </c>
      <c r="AP719" s="75" t="n">
        <f aca="false">IF(H719&lt;&gt;0,J719,0)</f>
        <v>0</v>
      </c>
      <c r="AQ719" s="75" t="n">
        <f aca="false">IF(K719&lt;&gt;0,L719,0)</f>
        <v>0</v>
      </c>
    </row>
    <row r="720" s="174" customFormat="true" ht="14.25" hidden="false" customHeight="false" outlineLevel="0" collapsed="false">
      <c r="A720" s="159" t="n">
        <v>708</v>
      </c>
      <c r="B720" s="160" t="n">
        <f aca="false">R720</f>
        <v>0</v>
      </c>
      <c r="C720" s="161" t="n">
        <f aca="false">T720</f>
        <v>0</v>
      </c>
      <c r="D720" s="162" t="n">
        <f aca="false">U720</f>
        <v>0</v>
      </c>
      <c r="E720" s="163" t="n">
        <f aca="false">'ORÇ.GLOBAL P CAIXA'!E719</f>
        <v>0</v>
      </c>
      <c r="F720" s="163" t="n">
        <f aca="false">IF('ORÇ.GLOBAL EMPRESA'!G719&gt;0,'ORÇ.GLOBAL EMPRESA'!G719,'ORÇ.GLOBAL P CAIXA'!F719)</f>
        <v>0</v>
      </c>
      <c r="G720" s="163" t="n">
        <f aca="false">IF(E720&lt;&gt;0,ROUND(E720*F720,2),IF(AK720=0,(SUMIF($AC$13:$AC$1012,B720,$AK$13:$AK$1012)),AK720))</f>
        <v>0</v>
      </c>
      <c r="H720" s="163" t="n">
        <f aca="false">V720</f>
        <v>0</v>
      </c>
      <c r="I720" s="163" t="n">
        <f aca="false">W720</f>
        <v>0</v>
      </c>
      <c r="J720" s="163" t="n">
        <f aca="false">IF(H720&lt;&gt;0,ROUND(H720*I720,2),IF(AP720=0,(SUMIF($AC$13:$AC$1012,B720,$AP$13:$AP$1012)),AP720))</f>
        <v>0</v>
      </c>
      <c r="K720" s="163" t="n">
        <f aca="false">H720-E720</f>
        <v>0</v>
      </c>
      <c r="L720" s="163" t="n">
        <f aca="false">J720-G720</f>
        <v>0</v>
      </c>
      <c r="M720" s="645" t="str">
        <f aca="false">IF('ORÇ.GLOBAL P CAIXA'!H719&gt;0,'ORÇ.GLOBAL P CAIXA'!H719,"")</f>
        <v/>
      </c>
      <c r="N720" s="646" t="n">
        <f aca="false">'ORÇ.GLOBAL P CAIXA'!I719</f>
        <v>0</v>
      </c>
      <c r="O720" s="166" t="str">
        <f aca="false">S720</f>
        <v/>
      </c>
      <c r="P720" s="167"/>
      <c r="Q720" s="168" t="str">
        <f aca="false">IF(B720&gt;0,"ok","ocultar")</f>
        <v>ocultar</v>
      </c>
      <c r="R720" s="647" t="n">
        <f aca="false">'ORÇ.GLOBAL P CAIXA'!B719</f>
        <v>0</v>
      </c>
      <c r="S720" s="170" t="str">
        <f aca="false">IF('ORÇ.GLOBAL P CAIXA'!N719&lt;&gt;0,'ORÇ.GLOBAL P CAIXA'!N719,"")</f>
        <v/>
      </c>
      <c r="T720" s="648" t="n">
        <f aca="false">'ORÇ.GLOBAL P CAIXA'!O719</f>
        <v>0</v>
      </c>
      <c r="U720" s="172" t="n">
        <f aca="false">'ORÇ.GLOBAL P CAIXA'!P719</f>
        <v>0</v>
      </c>
      <c r="V720" s="173" t="n">
        <f aca="false">'ORÇ.GLOBAL P CAIXA'!E719</f>
        <v>0</v>
      </c>
      <c r="W720" s="173" t="n">
        <f aca="false">F720</f>
        <v>0</v>
      </c>
      <c r="X720" s="649"/>
      <c r="Y720" s="649"/>
      <c r="Z720" s="650"/>
      <c r="AB720" s="88"/>
      <c r="AC720" s="157" t="n">
        <f aca="false">IF(B720=0,AC719,IF(ISNONTEXT(B720)=TRUE(),INT(B720),INT(LEFT(B720,FIND(".",B720)-1))))</f>
        <v>3</v>
      </c>
      <c r="AD720" s="157" t="str">
        <f aca="false">IF(AD721=1,1,IF(B720&lt;&gt;0,1,IF(C720&lt;&gt;0,1,IF(D720&lt;&gt;0,1,IF(E720&lt;&gt;0,1,"")))))</f>
        <v/>
      </c>
      <c r="AE720" s="157" t="str">
        <f aca="false">IF(AC720=0," ",IF(AC720&lt;&gt;AC719,AC720," "))</f>
        <v> </v>
      </c>
      <c r="AF720" s="88"/>
      <c r="AG720" s="75" t="e">
        <f aca="false">IF(AC720&lt;&gt;AE720,(IF(N720=0,G720*(INFORMAÇÕES!$Q$69/INFORMAÇÕES!$Q$72),IF(N720="R",G720,0))),0)</f>
        <v>#DIV/0!</v>
      </c>
      <c r="AH720" s="75" t="e">
        <f aca="false">IF(AC720&lt;&gt;AE720,(IF(N720=0,G720*(INFORMAÇÕES!$Q$70/INFORMAÇÕES!$Q$72),IF(N720="C",G720,0))),0)</f>
        <v>#DIV/0!</v>
      </c>
      <c r="AI720" s="75" t="n">
        <f aca="false">IF(AC720&lt;&gt;AE720,(IF(N720=0,G720*INFORMAÇÕES!$U$115,IF(N720="CF",G720,0))),0)</f>
        <v>0</v>
      </c>
      <c r="AJ720" s="75" t="n">
        <f aca="false">IF(AC720&lt;&gt;AE720,(IF(N720=0,G720*INFORMAÇÕES!$U$116,IF(N720="O",G720,0))),0)</f>
        <v>0</v>
      </c>
      <c r="AK720" s="75" t="n">
        <f aca="false">IF(E720&lt;&gt;0,G720,0)</f>
        <v>0</v>
      </c>
      <c r="AL720" s="75" t="n">
        <f aca="false">IF(AC720&lt;&gt;AE720,(IF(N720=0,J720*(INFORMAÇÕES!$Q$89/INFORMAÇÕES!$Q$92),IF(N720="R",J720,0))),0)</f>
        <v>0</v>
      </c>
      <c r="AM720" s="75" t="n">
        <f aca="false">IF(AC720&lt;&gt;AE720,(IF(N720=0,J720*(INFORMAÇÕES!$Q$90/INFORMAÇÕES!$Q$92),IF(N720="C",J720,0))),0)</f>
        <v>0</v>
      </c>
      <c r="AN720" s="75" t="n">
        <f aca="false">IF(AC720&lt;&gt;AE720,(IF(N720="",J720*INFORMAÇÕES!$U$115,IF(N720="CF",J720,0))),0)</f>
        <v>0</v>
      </c>
      <c r="AO720" s="75" t="n">
        <f aca="false">IF(AC720&lt;&gt;AE720,(IF(N720="",J720*INFORMAÇÕES!$U$116,IF(N720="O",J720,0))),0)</f>
        <v>0</v>
      </c>
      <c r="AP720" s="75" t="n">
        <f aca="false">IF(H720&lt;&gt;0,J720,0)</f>
        <v>0</v>
      </c>
      <c r="AQ720" s="75" t="n">
        <f aca="false">IF(K720&lt;&gt;0,L720,0)</f>
        <v>0</v>
      </c>
    </row>
    <row r="721" s="174" customFormat="true" ht="14.25" hidden="false" customHeight="false" outlineLevel="0" collapsed="false">
      <c r="A721" s="159" t="n">
        <v>709</v>
      </c>
      <c r="B721" s="160" t="n">
        <f aca="false">R721</f>
        <v>0</v>
      </c>
      <c r="C721" s="161" t="n">
        <f aca="false">T721</f>
        <v>0</v>
      </c>
      <c r="D721" s="162" t="n">
        <f aca="false">U721</f>
        <v>0</v>
      </c>
      <c r="E721" s="163" t="n">
        <f aca="false">'ORÇ.GLOBAL P CAIXA'!E720</f>
        <v>0</v>
      </c>
      <c r="F721" s="163" t="n">
        <f aca="false">IF('ORÇ.GLOBAL EMPRESA'!G720&gt;0,'ORÇ.GLOBAL EMPRESA'!G720,'ORÇ.GLOBAL P CAIXA'!F720)</f>
        <v>0</v>
      </c>
      <c r="G721" s="163" t="n">
        <f aca="false">IF(E721&lt;&gt;0,ROUND(E721*F721,2),IF(AK721=0,(SUMIF($AC$13:$AC$1012,B721,$AK$13:$AK$1012)),AK721))</f>
        <v>0</v>
      </c>
      <c r="H721" s="163" t="n">
        <f aca="false">V721</f>
        <v>0</v>
      </c>
      <c r="I721" s="163" t="n">
        <f aca="false">W721</f>
        <v>0</v>
      </c>
      <c r="J721" s="163" t="n">
        <f aca="false">IF(H721&lt;&gt;0,ROUND(H721*I721,2),IF(AP721=0,(SUMIF($AC$13:$AC$1012,B721,$AP$13:$AP$1012)),AP721))</f>
        <v>0</v>
      </c>
      <c r="K721" s="163" t="n">
        <f aca="false">H721-E721</f>
        <v>0</v>
      </c>
      <c r="L721" s="163" t="n">
        <f aca="false">J721-G721</f>
        <v>0</v>
      </c>
      <c r="M721" s="645" t="str">
        <f aca="false">IF('ORÇ.GLOBAL P CAIXA'!H720&gt;0,'ORÇ.GLOBAL P CAIXA'!H720,"")</f>
        <v/>
      </c>
      <c r="N721" s="646" t="n">
        <f aca="false">'ORÇ.GLOBAL P CAIXA'!I720</f>
        <v>0</v>
      </c>
      <c r="O721" s="166" t="str">
        <f aca="false">S721</f>
        <v/>
      </c>
      <c r="P721" s="167"/>
      <c r="Q721" s="168" t="str">
        <f aca="false">IF(B721&gt;0,"ok","ocultar")</f>
        <v>ocultar</v>
      </c>
      <c r="R721" s="647" t="n">
        <f aca="false">'ORÇ.GLOBAL P CAIXA'!B720</f>
        <v>0</v>
      </c>
      <c r="S721" s="170" t="str">
        <f aca="false">IF('ORÇ.GLOBAL P CAIXA'!N720&lt;&gt;0,'ORÇ.GLOBAL P CAIXA'!N720,"")</f>
        <v/>
      </c>
      <c r="T721" s="648" t="n">
        <f aca="false">'ORÇ.GLOBAL P CAIXA'!O720</f>
        <v>0</v>
      </c>
      <c r="U721" s="172" t="n">
        <f aca="false">'ORÇ.GLOBAL P CAIXA'!P720</f>
        <v>0</v>
      </c>
      <c r="V721" s="173" t="n">
        <f aca="false">'ORÇ.GLOBAL P CAIXA'!E720</f>
        <v>0</v>
      </c>
      <c r="W721" s="173" t="n">
        <f aca="false">F721</f>
        <v>0</v>
      </c>
      <c r="X721" s="649"/>
      <c r="Y721" s="649"/>
      <c r="Z721" s="650"/>
      <c r="AB721" s="88"/>
      <c r="AC721" s="157" t="n">
        <f aca="false">IF(B721=0,AC720,IF(ISNONTEXT(B721)=TRUE(),INT(B721),INT(LEFT(B721,FIND(".",B721)-1))))</f>
        <v>3</v>
      </c>
      <c r="AD721" s="157" t="str">
        <f aca="false">IF(AD722=1,1,IF(B721&lt;&gt;0,1,IF(C721&lt;&gt;0,1,IF(D721&lt;&gt;0,1,IF(E721&lt;&gt;0,1,"")))))</f>
        <v/>
      </c>
      <c r="AE721" s="157" t="str">
        <f aca="false">IF(AC721=0," ",IF(AC721&lt;&gt;AC720,AC721," "))</f>
        <v> </v>
      </c>
      <c r="AF721" s="88"/>
      <c r="AG721" s="75" t="e">
        <f aca="false">IF(AC721&lt;&gt;AE721,(IF(N721=0,G721*(INFORMAÇÕES!$Q$69/INFORMAÇÕES!$Q$72),IF(N721="R",G721,0))),0)</f>
        <v>#DIV/0!</v>
      </c>
      <c r="AH721" s="75" t="e">
        <f aca="false">IF(AC721&lt;&gt;AE721,(IF(N721=0,G721*(INFORMAÇÕES!$Q$70/INFORMAÇÕES!$Q$72),IF(N721="C",G721,0))),0)</f>
        <v>#DIV/0!</v>
      </c>
      <c r="AI721" s="75" t="n">
        <f aca="false">IF(AC721&lt;&gt;AE721,(IF(N721=0,G721*INFORMAÇÕES!$U$115,IF(N721="CF",G721,0))),0)</f>
        <v>0</v>
      </c>
      <c r="AJ721" s="75" t="n">
        <f aca="false">IF(AC721&lt;&gt;AE721,(IF(N721=0,G721*INFORMAÇÕES!$U$116,IF(N721="O",G721,0))),0)</f>
        <v>0</v>
      </c>
      <c r="AK721" s="75" t="n">
        <f aca="false">IF(E721&lt;&gt;0,G721,0)</f>
        <v>0</v>
      </c>
      <c r="AL721" s="75" t="n">
        <f aca="false">IF(AC721&lt;&gt;AE721,(IF(N721=0,J721*(INFORMAÇÕES!$Q$89/INFORMAÇÕES!$Q$92),IF(N721="R",J721,0))),0)</f>
        <v>0</v>
      </c>
      <c r="AM721" s="75" t="n">
        <f aca="false">IF(AC721&lt;&gt;AE721,(IF(N721=0,J721*(INFORMAÇÕES!$Q$90/INFORMAÇÕES!$Q$92),IF(N721="C",J721,0))),0)</f>
        <v>0</v>
      </c>
      <c r="AN721" s="75" t="n">
        <f aca="false">IF(AC721&lt;&gt;AE721,(IF(N721="",J721*INFORMAÇÕES!$U$115,IF(N721="CF",J721,0))),0)</f>
        <v>0</v>
      </c>
      <c r="AO721" s="75" t="n">
        <f aca="false">IF(AC721&lt;&gt;AE721,(IF(N721="",J721*INFORMAÇÕES!$U$116,IF(N721="O",J721,0))),0)</f>
        <v>0</v>
      </c>
      <c r="AP721" s="75" t="n">
        <f aca="false">IF(H721&lt;&gt;0,J721,0)</f>
        <v>0</v>
      </c>
      <c r="AQ721" s="75" t="n">
        <f aca="false">IF(K721&lt;&gt;0,L721,0)</f>
        <v>0</v>
      </c>
    </row>
    <row r="722" s="174" customFormat="true" ht="14.25" hidden="false" customHeight="false" outlineLevel="0" collapsed="false">
      <c r="A722" s="159" t="n">
        <v>710</v>
      </c>
      <c r="B722" s="160" t="n">
        <f aca="false">R722</f>
        <v>0</v>
      </c>
      <c r="C722" s="161" t="n">
        <f aca="false">T722</f>
        <v>0</v>
      </c>
      <c r="D722" s="162" t="n">
        <f aca="false">U722</f>
        <v>0</v>
      </c>
      <c r="E722" s="163" t="n">
        <f aca="false">'ORÇ.GLOBAL P CAIXA'!E721</f>
        <v>0</v>
      </c>
      <c r="F722" s="163" t="n">
        <f aca="false">IF('ORÇ.GLOBAL EMPRESA'!G721&gt;0,'ORÇ.GLOBAL EMPRESA'!G721,'ORÇ.GLOBAL P CAIXA'!F721)</f>
        <v>0</v>
      </c>
      <c r="G722" s="163" t="n">
        <f aca="false">IF(E722&lt;&gt;0,ROUND(E722*F722,2),IF(AK722=0,(SUMIF($AC$13:$AC$1012,B722,$AK$13:$AK$1012)),AK722))</f>
        <v>0</v>
      </c>
      <c r="H722" s="163" t="n">
        <f aca="false">V722</f>
        <v>0</v>
      </c>
      <c r="I722" s="163" t="n">
        <f aca="false">W722</f>
        <v>0</v>
      </c>
      <c r="J722" s="163" t="n">
        <f aca="false">IF(H722&lt;&gt;0,ROUND(H722*I722,2),IF(AP722=0,(SUMIF($AC$13:$AC$1012,B722,$AP$13:$AP$1012)),AP722))</f>
        <v>0</v>
      </c>
      <c r="K722" s="163" t="n">
        <f aca="false">H722-E722</f>
        <v>0</v>
      </c>
      <c r="L722" s="163" t="n">
        <f aca="false">J722-G722</f>
        <v>0</v>
      </c>
      <c r="M722" s="645" t="str">
        <f aca="false">IF('ORÇ.GLOBAL P CAIXA'!H721&gt;0,'ORÇ.GLOBAL P CAIXA'!H721,"")</f>
        <v/>
      </c>
      <c r="N722" s="646" t="n">
        <f aca="false">'ORÇ.GLOBAL P CAIXA'!I721</f>
        <v>0</v>
      </c>
      <c r="O722" s="166" t="str">
        <f aca="false">S722</f>
        <v/>
      </c>
      <c r="P722" s="167"/>
      <c r="Q722" s="168" t="str">
        <f aca="false">IF(B722&gt;0,"ok","ocultar")</f>
        <v>ocultar</v>
      </c>
      <c r="R722" s="647" t="n">
        <f aca="false">'ORÇ.GLOBAL P CAIXA'!B721</f>
        <v>0</v>
      </c>
      <c r="S722" s="170" t="str">
        <f aca="false">IF('ORÇ.GLOBAL P CAIXA'!N721&lt;&gt;0,'ORÇ.GLOBAL P CAIXA'!N721,"")</f>
        <v/>
      </c>
      <c r="T722" s="648" t="n">
        <f aca="false">'ORÇ.GLOBAL P CAIXA'!O721</f>
        <v>0</v>
      </c>
      <c r="U722" s="172" t="n">
        <f aca="false">'ORÇ.GLOBAL P CAIXA'!P721</f>
        <v>0</v>
      </c>
      <c r="V722" s="173" t="n">
        <f aca="false">'ORÇ.GLOBAL P CAIXA'!E721</f>
        <v>0</v>
      </c>
      <c r="W722" s="173" t="n">
        <f aca="false">F722</f>
        <v>0</v>
      </c>
      <c r="X722" s="649"/>
      <c r="Y722" s="649"/>
      <c r="Z722" s="650"/>
      <c r="AB722" s="88"/>
      <c r="AC722" s="157" t="n">
        <f aca="false">IF(B722=0,AC721,IF(ISNONTEXT(B722)=TRUE(),INT(B722),INT(LEFT(B722,FIND(".",B722)-1))))</f>
        <v>3</v>
      </c>
      <c r="AD722" s="157" t="str">
        <f aca="false">IF(AD723=1,1,IF(B722&lt;&gt;0,1,IF(C722&lt;&gt;0,1,IF(D722&lt;&gt;0,1,IF(E722&lt;&gt;0,1,"")))))</f>
        <v/>
      </c>
      <c r="AE722" s="157" t="str">
        <f aca="false">IF(AC722=0," ",IF(AC722&lt;&gt;AC721,AC722," "))</f>
        <v> </v>
      </c>
      <c r="AF722" s="88"/>
      <c r="AG722" s="75" t="e">
        <f aca="false">IF(AC722&lt;&gt;AE722,(IF(N722=0,G722*(INFORMAÇÕES!$Q$69/INFORMAÇÕES!$Q$72),IF(N722="R",G722,0))),0)</f>
        <v>#DIV/0!</v>
      </c>
      <c r="AH722" s="75" t="e">
        <f aca="false">IF(AC722&lt;&gt;AE722,(IF(N722=0,G722*(INFORMAÇÕES!$Q$70/INFORMAÇÕES!$Q$72),IF(N722="C",G722,0))),0)</f>
        <v>#DIV/0!</v>
      </c>
      <c r="AI722" s="75" t="n">
        <f aca="false">IF(AC722&lt;&gt;AE722,(IF(N722=0,G722*INFORMAÇÕES!$U$115,IF(N722="CF",G722,0))),0)</f>
        <v>0</v>
      </c>
      <c r="AJ722" s="75" t="n">
        <f aca="false">IF(AC722&lt;&gt;AE722,(IF(N722=0,G722*INFORMAÇÕES!$U$116,IF(N722="O",G722,0))),0)</f>
        <v>0</v>
      </c>
      <c r="AK722" s="75" t="n">
        <f aca="false">IF(E722&lt;&gt;0,G722,0)</f>
        <v>0</v>
      </c>
      <c r="AL722" s="75" t="n">
        <f aca="false">IF(AC722&lt;&gt;AE722,(IF(N722=0,J722*(INFORMAÇÕES!$Q$89/INFORMAÇÕES!$Q$92),IF(N722="R",J722,0))),0)</f>
        <v>0</v>
      </c>
      <c r="AM722" s="75" t="n">
        <f aca="false">IF(AC722&lt;&gt;AE722,(IF(N722=0,J722*(INFORMAÇÕES!$Q$90/INFORMAÇÕES!$Q$92),IF(N722="C",J722,0))),0)</f>
        <v>0</v>
      </c>
      <c r="AN722" s="75" t="n">
        <f aca="false">IF(AC722&lt;&gt;AE722,(IF(N722="",J722*INFORMAÇÕES!$U$115,IF(N722="CF",J722,0))),0)</f>
        <v>0</v>
      </c>
      <c r="AO722" s="75" t="n">
        <f aca="false">IF(AC722&lt;&gt;AE722,(IF(N722="",J722*INFORMAÇÕES!$U$116,IF(N722="O",J722,0))),0)</f>
        <v>0</v>
      </c>
      <c r="AP722" s="75" t="n">
        <f aca="false">IF(H722&lt;&gt;0,J722,0)</f>
        <v>0</v>
      </c>
      <c r="AQ722" s="75" t="n">
        <f aca="false">IF(K722&lt;&gt;0,L722,0)</f>
        <v>0</v>
      </c>
    </row>
    <row r="723" s="174" customFormat="true" ht="14.25" hidden="false" customHeight="false" outlineLevel="0" collapsed="false">
      <c r="A723" s="159" t="n">
        <v>711</v>
      </c>
      <c r="B723" s="160" t="n">
        <f aca="false">R723</f>
        <v>0</v>
      </c>
      <c r="C723" s="161" t="n">
        <f aca="false">T723</f>
        <v>0</v>
      </c>
      <c r="D723" s="162" t="n">
        <f aca="false">U723</f>
        <v>0</v>
      </c>
      <c r="E723" s="163" t="n">
        <f aca="false">'ORÇ.GLOBAL P CAIXA'!E722</f>
        <v>0</v>
      </c>
      <c r="F723" s="163" t="n">
        <f aca="false">IF('ORÇ.GLOBAL EMPRESA'!G722&gt;0,'ORÇ.GLOBAL EMPRESA'!G722,'ORÇ.GLOBAL P CAIXA'!F722)</f>
        <v>0</v>
      </c>
      <c r="G723" s="163" t="n">
        <f aca="false">IF(E723&lt;&gt;0,ROUND(E723*F723,2),IF(AK723=0,(SUMIF($AC$13:$AC$1012,B723,$AK$13:$AK$1012)),AK723))</f>
        <v>0</v>
      </c>
      <c r="H723" s="163" t="n">
        <f aca="false">V723</f>
        <v>0</v>
      </c>
      <c r="I723" s="163" t="n">
        <f aca="false">W723</f>
        <v>0</v>
      </c>
      <c r="J723" s="163" t="n">
        <f aca="false">IF(H723&lt;&gt;0,ROUND(H723*I723,2),IF(AP723=0,(SUMIF($AC$13:$AC$1012,B723,$AP$13:$AP$1012)),AP723))</f>
        <v>0</v>
      </c>
      <c r="K723" s="163" t="n">
        <f aca="false">H723-E723</f>
        <v>0</v>
      </c>
      <c r="L723" s="163" t="n">
        <f aca="false">J723-G723</f>
        <v>0</v>
      </c>
      <c r="M723" s="645" t="str">
        <f aca="false">IF('ORÇ.GLOBAL P CAIXA'!H722&gt;0,'ORÇ.GLOBAL P CAIXA'!H722,"")</f>
        <v/>
      </c>
      <c r="N723" s="646" t="n">
        <f aca="false">'ORÇ.GLOBAL P CAIXA'!I722</f>
        <v>0</v>
      </c>
      <c r="O723" s="166" t="str">
        <f aca="false">S723</f>
        <v/>
      </c>
      <c r="P723" s="167"/>
      <c r="Q723" s="168" t="str">
        <f aca="false">IF(B723&gt;0,"ok","ocultar")</f>
        <v>ocultar</v>
      </c>
      <c r="R723" s="647" t="n">
        <f aca="false">'ORÇ.GLOBAL P CAIXA'!B722</f>
        <v>0</v>
      </c>
      <c r="S723" s="170" t="str">
        <f aca="false">IF('ORÇ.GLOBAL P CAIXA'!N722&lt;&gt;0,'ORÇ.GLOBAL P CAIXA'!N722,"")</f>
        <v/>
      </c>
      <c r="T723" s="648" t="n">
        <f aca="false">'ORÇ.GLOBAL P CAIXA'!O722</f>
        <v>0</v>
      </c>
      <c r="U723" s="172" t="n">
        <f aca="false">'ORÇ.GLOBAL P CAIXA'!P722</f>
        <v>0</v>
      </c>
      <c r="V723" s="173" t="n">
        <f aca="false">'ORÇ.GLOBAL P CAIXA'!E722</f>
        <v>0</v>
      </c>
      <c r="W723" s="173" t="n">
        <f aca="false">F723</f>
        <v>0</v>
      </c>
      <c r="X723" s="649"/>
      <c r="Y723" s="649"/>
      <c r="Z723" s="650"/>
      <c r="AB723" s="88"/>
      <c r="AC723" s="157" t="n">
        <f aca="false">IF(B723=0,AC722,IF(ISNONTEXT(B723)=TRUE(),INT(B723),INT(LEFT(B723,FIND(".",B723)-1))))</f>
        <v>3</v>
      </c>
      <c r="AD723" s="157" t="str">
        <f aca="false">IF(AD724=1,1,IF(B723&lt;&gt;0,1,IF(C723&lt;&gt;0,1,IF(D723&lt;&gt;0,1,IF(E723&lt;&gt;0,1,"")))))</f>
        <v/>
      </c>
      <c r="AE723" s="157" t="str">
        <f aca="false">IF(AC723=0," ",IF(AC723&lt;&gt;AC722,AC723," "))</f>
        <v> </v>
      </c>
      <c r="AF723" s="88"/>
      <c r="AG723" s="75" t="e">
        <f aca="false">IF(AC723&lt;&gt;AE723,(IF(N723=0,G723*(INFORMAÇÕES!$Q$69/INFORMAÇÕES!$Q$72),IF(N723="R",G723,0))),0)</f>
        <v>#DIV/0!</v>
      </c>
      <c r="AH723" s="75" t="e">
        <f aca="false">IF(AC723&lt;&gt;AE723,(IF(N723=0,G723*(INFORMAÇÕES!$Q$70/INFORMAÇÕES!$Q$72),IF(N723="C",G723,0))),0)</f>
        <v>#DIV/0!</v>
      </c>
      <c r="AI723" s="75" t="n">
        <f aca="false">IF(AC723&lt;&gt;AE723,(IF(N723=0,G723*INFORMAÇÕES!$U$115,IF(N723="CF",G723,0))),0)</f>
        <v>0</v>
      </c>
      <c r="AJ723" s="75" t="n">
        <f aca="false">IF(AC723&lt;&gt;AE723,(IF(N723=0,G723*INFORMAÇÕES!$U$116,IF(N723="O",G723,0))),0)</f>
        <v>0</v>
      </c>
      <c r="AK723" s="75" t="n">
        <f aca="false">IF(E723&lt;&gt;0,G723,0)</f>
        <v>0</v>
      </c>
      <c r="AL723" s="75" t="n">
        <f aca="false">IF(AC723&lt;&gt;AE723,(IF(N723=0,J723*(INFORMAÇÕES!$Q$89/INFORMAÇÕES!$Q$92),IF(N723="R",J723,0))),0)</f>
        <v>0</v>
      </c>
      <c r="AM723" s="75" t="n">
        <f aca="false">IF(AC723&lt;&gt;AE723,(IF(N723=0,J723*(INFORMAÇÕES!$Q$90/INFORMAÇÕES!$Q$92),IF(N723="C",J723,0))),0)</f>
        <v>0</v>
      </c>
      <c r="AN723" s="75" t="n">
        <f aca="false">IF(AC723&lt;&gt;AE723,(IF(N723="",J723*INFORMAÇÕES!$U$115,IF(N723="CF",J723,0))),0)</f>
        <v>0</v>
      </c>
      <c r="AO723" s="75" t="n">
        <f aca="false">IF(AC723&lt;&gt;AE723,(IF(N723="",J723*INFORMAÇÕES!$U$116,IF(N723="O",J723,0))),0)</f>
        <v>0</v>
      </c>
      <c r="AP723" s="75" t="n">
        <f aca="false">IF(H723&lt;&gt;0,J723,0)</f>
        <v>0</v>
      </c>
      <c r="AQ723" s="75" t="n">
        <f aca="false">IF(K723&lt;&gt;0,L723,0)</f>
        <v>0</v>
      </c>
    </row>
    <row r="724" s="174" customFormat="true" ht="14.25" hidden="false" customHeight="false" outlineLevel="0" collapsed="false">
      <c r="A724" s="159" t="n">
        <v>712</v>
      </c>
      <c r="B724" s="160" t="n">
        <f aca="false">R724</f>
        <v>0</v>
      </c>
      <c r="C724" s="161" t="n">
        <f aca="false">T724</f>
        <v>0</v>
      </c>
      <c r="D724" s="162" t="n">
        <f aca="false">U724</f>
        <v>0</v>
      </c>
      <c r="E724" s="163" t="n">
        <f aca="false">'ORÇ.GLOBAL P CAIXA'!E723</f>
        <v>0</v>
      </c>
      <c r="F724" s="163" t="n">
        <f aca="false">IF('ORÇ.GLOBAL EMPRESA'!G723&gt;0,'ORÇ.GLOBAL EMPRESA'!G723,'ORÇ.GLOBAL P CAIXA'!F723)</f>
        <v>0</v>
      </c>
      <c r="G724" s="163" t="n">
        <f aca="false">IF(E724&lt;&gt;0,ROUND(E724*F724,2),IF(AK724=0,(SUMIF($AC$13:$AC$1012,B724,$AK$13:$AK$1012)),AK724))</f>
        <v>0</v>
      </c>
      <c r="H724" s="163" t="n">
        <f aca="false">V724</f>
        <v>0</v>
      </c>
      <c r="I724" s="163" t="n">
        <f aca="false">W724</f>
        <v>0</v>
      </c>
      <c r="J724" s="163" t="n">
        <f aca="false">IF(H724&lt;&gt;0,ROUND(H724*I724,2),IF(AP724=0,(SUMIF($AC$13:$AC$1012,B724,$AP$13:$AP$1012)),AP724))</f>
        <v>0</v>
      </c>
      <c r="K724" s="163" t="n">
        <f aca="false">H724-E724</f>
        <v>0</v>
      </c>
      <c r="L724" s="163" t="n">
        <f aca="false">J724-G724</f>
        <v>0</v>
      </c>
      <c r="M724" s="645" t="str">
        <f aca="false">IF('ORÇ.GLOBAL P CAIXA'!H723&gt;0,'ORÇ.GLOBAL P CAIXA'!H723,"")</f>
        <v/>
      </c>
      <c r="N724" s="646" t="n">
        <f aca="false">'ORÇ.GLOBAL P CAIXA'!I723</f>
        <v>0</v>
      </c>
      <c r="O724" s="166" t="str">
        <f aca="false">S724</f>
        <v/>
      </c>
      <c r="P724" s="167"/>
      <c r="Q724" s="168" t="str">
        <f aca="false">IF(B724&gt;0,"ok","ocultar")</f>
        <v>ocultar</v>
      </c>
      <c r="R724" s="647" t="n">
        <f aca="false">'ORÇ.GLOBAL P CAIXA'!B723</f>
        <v>0</v>
      </c>
      <c r="S724" s="170" t="str">
        <f aca="false">IF('ORÇ.GLOBAL P CAIXA'!N723&lt;&gt;0,'ORÇ.GLOBAL P CAIXA'!N723,"")</f>
        <v/>
      </c>
      <c r="T724" s="648" t="n">
        <f aca="false">'ORÇ.GLOBAL P CAIXA'!O723</f>
        <v>0</v>
      </c>
      <c r="U724" s="172" t="n">
        <f aca="false">'ORÇ.GLOBAL P CAIXA'!P723</f>
        <v>0</v>
      </c>
      <c r="V724" s="173" t="n">
        <f aca="false">'ORÇ.GLOBAL P CAIXA'!E723</f>
        <v>0</v>
      </c>
      <c r="W724" s="173" t="n">
        <f aca="false">F724</f>
        <v>0</v>
      </c>
      <c r="X724" s="649"/>
      <c r="Y724" s="649"/>
      <c r="Z724" s="650"/>
      <c r="AB724" s="88"/>
      <c r="AC724" s="157" t="n">
        <f aca="false">IF(B724=0,AC723,IF(ISNONTEXT(B724)=TRUE(),INT(B724),INT(LEFT(B724,FIND(".",B724)-1))))</f>
        <v>3</v>
      </c>
      <c r="AD724" s="157" t="str">
        <f aca="false">IF(AD725=1,1,IF(B724&lt;&gt;0,1,IF(C724&lt;&gt;0,1,IF(D724&lt;&gt;0,1,IF(E724&lt;&gt;0,1,"")))))</f>
        <v/>
      </c>
      <c r="AE724" s="157" t="str">
        <f aca="false">IF(AC724=0," ",IF(AC724&lt;&gt;AC723,AC724," "))</f>
        <v> </v>
      </c>
      <c r="AF724" s="88"/>
      <c r="AG724" s="75" t="e">
        <f aca="false">IF(AC724&lt;&gt;AE724,(IF(N724=0,G724*(INFORMAÇÕES!$Q$69/INFORMAÇÕES!$Q$72),IF(N724="R",G724,0))),0)</f>
        <v>#DIV/0!</v>
      </c>
      <c r="AH724" s="75" t="e">
        <f aca="false">IF(AC724&lt;&gt;AE724,(IF(N724=0,G724*(INFORMAÇÕES!$Q$70/INFORMAÇÕES!$Q$72),IF(N724="C",G724,0))),0)</f>
        <v>#DIV/0!</v>
      </c>
      <c r="AI724" s="75" t="n">
        <f aca="false">IF(AC724&lt;&gt;AE724,(IF(N724=0,G724*INFORMAÇÕES!$U$115,IF(N724="CF",G724,0))),0)</f>
        <v>0</v>
      </c>
      <c r="AJ724" s="75" t="n">
        <f aca="false">IF(AC724&lt;&gt;AE724,(IF(N724=0,G724*INFORMAÇÕES!$U$116,IF(N724="O",G724,0))),0)</f>
        <v>0</v>
      </c>
      <c r="AK724" s="75" t="n">
        <f aca="false">IF(E724&lt;&gt;0,G724,0)</f>
        <v>0</v>
      </c>
      <c r="AL724" s="75" t="n">
        <f aca="false">IF(AC724&lt;&gt;AE724,(IF(N724=0,J724*(INFORMAÇÕES!$Q$89/INFORMAÇÕES!$Q$92),IF(N724="R",J724,0))),0)</f>
        <v>0</v>
      </c>
      <c r="AM724" s="75" t="n">
        <f aca="false">IF(AC724&lt;&gt;AE724,(IF(N724=0,J724*(INFORMAÇÕES!$Q$90/INFORMAÇÕES!$Q$92),IF(N724="C",J724,0))),0)</f>
        <v>0</v>
      </c>
      <c r="AN724" s="75" t="n">
        <f aca="false">IF(AC724&lt;&gt;AE724,(IF(N724="",J724*INFORMAÇÕES!$U$115,IF(N724="CF",J724,0))),0)</f>
        <v>0</v>
      </c>
      <c r="AO724" s="75" t="n">
        <f aca="false">IF(AC724&lt;&gt;AE724,(IF(N724="",J724*INFORMAÇÕES!$U$116,IF(N724="O",J724,0))),0)</f>
        <v>0</v>
      </c>
      <c r="AP724" s="75" t="n">
        <f aca="false">IF(H724&lt;&gt;0,J724,0)</f>
        <v>0</v>
      </c>
      <c r="AQ724" s="75" t="n">
        <f aca="false">IF(K724&lt;&gt;0,L724,0)</f>
        <v>0</v>
      </c>
    </row>
    <row r="725" s="174" customFormat="true" ht="14.25" hidden="false" customHeight="false" outlineLevel="0" collapsed="false">
      <c r="A725" s="159" t="n">
        <v>713</v>
      </c>
      <c r="B725" s="160" t="n">
        <f aca="false">R725</f>
        <v>0</v>
      </c>
      <c r="C725" s="161" t="n">
        <f aca="false">T725</f>
        <v>0</v>
      </c>
      <c r="D725" s="162" t="n">
        <f aca="false">U725</f>
        <v>0</v>
      </c>
      <c r="E725" s="163" t="n">
        <f aca="false">'ORÇ.GLOBAL P CAIXA'!E724</f>
        <v>0</v>
      </c>
      <c r="F725" s="163" t="n">
        <f aca="false">IF('ORÇ.GLOBAL EMPRESA'!G724&gt;0,'ORÇ.GLOBAL EMPRESA'!G724,'ORÇ.GLOBAL P CAIXA'!F724)</f>
        <v>0</v>
      </c>
      <c r="G725" s="163" t="n">
        <f aca="false">IF(E725&lt;&gt;0,ROUND(E725*F725,2),IF(AK725=0,(SUMIF($AC$13:$AC$1012,B725,$AK$13:$AK$1012)),AK725))</f>
        <v>0</v>
      </c>
      <c r="H725" s="163" t="n">
        <f aca="false">V725</f>
        <v>0</v>
      </c>
      <c r="I725" s="163" t="n">
        <f aca="false">W725</f>
        <v>0</v>
      </c>
      <c r="J725" s="163" t="n">
        <f aca="false">IF(H725&lt;&gt;0,ROUND(H725*I725,2),IF(AP725=0,(SUMIF($AC$13:$AC$1012,B725,$AP$13:$AP$1012)),AP725))</f>
        <v>0</v>
      </c>
      <c r="K725" s="163" t="n">
        <f aca="false">H725-E725</f>
        <v>0</v>
      </c>
      <c r="L725" s="163" t="n">
        <f aca="false">J725-G725</f>
        <v>0</v>
      </c>
      <c r="M725" s="645" t="str">
        <f aca="false">IF('ORÇ.GLOBAL P CAIXA'!H724&gt;0,'ORÇ.GLOBAL P CAIXA'!H724,"")</f>
        <v/>
      </c>
      <c r="N725" s="646" t="n">
        <f aca="false">'ORÇ.GLOBAL P CAIXA'!I724</f>
        <v>0</v>
      </c>
      <c r="O725" s="166" t="str">
        <f aca="false">S725</f>
        <v/>
      </c>
      <c r="P725" s="167"/>
      <c r="Q725" s="168" t="str">
        <f aca="false">IF(B725&gt;0,"ok","ocultar")</f>
        <v>ocultar</v>
      </c>
      <c r="R725" s="647" t="n">
        <f aca="false">'ORÇ.GLOBAL P CAIXA'!B724</f>
        <v>0</v>
      </c>
      <c r="S725" s="170" t="str">
        <f aca="false">IF('ORÇ.GLOBAL P CAIXA'!N724&lt;&gt;0,'ORÇ.GLOBAL P CAIXA'!N724,"")</f>
        <v/>
      </c>
      <c r="T725" s="648" t="n">
        <f aca="false">'ORÇ.GLOBAL P CAIXA'!O724</f>
        <v>0</v>
      </c>
      <c r="U725" s="172" t="n">
        <f aca="false">'ORÇ.GLOBAL P CAIXA'!P724</f>
        <v>0</v>
      </c>
      <c r="V725" s="173" t="n">
        <f aca="false">'ORÇ.GLOBAL P CAIXA'!E724</f>
        <v>0</v>
      </c>
      <c r="W725" s="173" t="n">
        <f aca="false">F725</f>
        <v>0</v>
      </c>
      <c r="X725" s="649"/>
      <c r="Y725" s="649"/>
      <c r="Z725" s="650"/>
      <c r="AB725" s="88"/>
      <c r="AC725" s="157" t="n">
        <f aca="false">IF(B725=0,AC724,IF(ISNONTEXT(B725)=TRUE(),INT(B725),INT(LEFT(B725,FIND(".",B725)-1))))</f>
        <v>3</v>
      </c>
      <c r="AD725" s="157" t="str">
        <f aca="false">IF(AD726=1,1,IF(B725&lt;&gt;0,1,IF(C725&lt;&gt;0,1,IF(D725&lt;&gt;0,1,IF(E725&lt;&gt;0,1,"")))))</f>
        <v/>
      </c>
      <c r="AE725" s="157" t="str">
        <f aca="false">IF(AC725=0," ",IF(AC725&lt;&gt;AC724,AC725," "))</f>
        <v> </v>
      </c>
      <c r="AF725" s="88"/>
      <c r="AG725" s="75" t="e">
        <f aca="false">IF(AC725&lt;&gt;AE725,(IF(N725=0,G725*(INFORMAÇÕES!$Q$69/INFORMAÇÕES!$Q$72),IF(N725="R",G725,0))),0)</f>
        <v>#DIV/0!</v>
      </c>
      <c r="AH725" s="75" t="e">
        <f aca="false">IF(AC725&lt;&gt;AE725,(IF(N725=0,G725*(INFORMAÇÕES!$Q$70/INFORMAÇÕES!$Q$72),IF(N725="C",G725,0))),0)</f>
        <v>#DIV/0!</v>
      </c>
      <c r="AI725" s="75" t="n">
        <f aca="false">IF(AC725&lt;&gt;AE725,(IF(N725=0,G725*INFORMAÇÕES!$U$115,IF(N725="CF",G725,0))),0)</f>
        <v>0</v>
      </c>
      <c r="AJ725" s="75" t="n">
        <f aca="false">IF(AC725&lt;&gt;AE725,(IF(N725=0,G725*INFORMAÇÕES!$U$116,IF(N725="O",G725,0))),0)</f>
        <v>0</v>
      </c>
      <c r="AK725" s="75" t="n">
        <f aca="false">IF(E725&lt;&gt;0,G725,0)</f>
        <v>0</v>
      </c>
      <c r="AL725" s="75" t="n">
        <f aca="false">IF(AC725&lt;&gt;AE725,(IF(N725=0,J725*(INFORMAÇÕES!$Q$89/INFORMAÇÕES!$Q$92),IF(N725="R",J725,0))),0)</f>
        <v>0</v>
      </c>
      <c r="AM725" s="75" t="n">
        <f aca="false">IF(AC725&lt;&gt;AE725,(IF(N725=0,J725*(INFORMAÇÕES!$Q$90/INFORMAÇÕES!$Q$92),IF(N725="C",J725,0))),0)</f>
        <v>0</v>
      </c>
      <c r="AN725" s="75" t="n">
        <f aca="false">IF(AC725&lt;&gt;AE725,(IF(N725="",J725*INFORMAÇÕES!$U$115,IF(N725="CF",J725,0))),0)</f>
        <v>0</v>
      </c>
      <c r="AO725" s="75" t="n">
        <f aca="false">IF(AC725&lt;&gt;AE725,(IF(N725="",J725*INFORMAÇÕES!$U$116,IF(N725="O",J725,0))),0)</f>
        <v>0</v>
      </c>
      <c r="AP725" s="75" t="n">
        <f aca="false">IF(H725&lt;&gt;0,J725,0)</f>
        <v>0</v>
      </c>
      <c r="AQ725" s="75" t="n">
        <f aca="false">IF(K725&lt;&gt;0,L725,0)</f>
        <v>0</v>
      </c>
    </row>
    <row r="726" s="174" customFormat="true" ht="14.25" hidden="false" customHeight="false" outlineLevel="0" collapsed="false">
      <c r="A726" s="159" t="n">
        <v>714</v>
      </c>
      <c r="B726" s="160" t="n">
        <f aca="false">R726</f>
        <v>0</v>
      </c>
      <c r="C726" s="161" t="n">
        <f aca="false">T726</f>
        <v>0</v>
      </c>
      <c r="D726" s="162" t="n">
        <f aca="false">U726</f>
        <v>0</v>
      </c>
      <c r="E726" s="163" t="n">
        <f aca="false">'ORÇ.GLOBAL P CAIXA'!E725</f>
        <v>0</v>
      </c>
      <c r="F726" s="163" t="n">
        <f aca="false">IF('ORÇ.GLOBAL EMPRESA'!G725&gt;0,'ORÇ.GLOBAL EMPRESA'!G725,'ORÇ.GLOBAL P CAIXA'!F725)</f>
        <v>0</v>
      </c>
      <c r="G726" s="163" t="n">
        <f aca="false">IF(E726&lt;&gt;0,ROUND(E726*F726,2),IF(AK726=0,(SUMIF($AC$13:$AC$1012,B726,$AK$13:$AK$1012)),AK726))</f>
        <v>0</v>
      </c>
      <c r="H726" s="163" t="n">
        <f aca="false">V726</f>
        <v>0</v>
      </c>
      <c r="I726" s="163" t="n">
        <f aca="false">W726</f>
        <v>0</v>
      </c>
      <c r="J726" s="163" t="n">
        <f aca="false">IF(H726&lt;&gt;0,ROUND(H726*I726,2),IF(AP726=0,(SUMIF($AC$13:$AC$1012,B726,$AP$13:$AP$1012)),AP726))</f>
        <v>0</v>
      </c>
      <c r="K726" s="163" t="n">
        <f aca="false">H726-E726</f>
        <v>0</v>
      </c>
      <c r="L726" s="163" t="n">
        <f aca="false">J726-G726</f>
        <v>0</v>
      </c>
      <c r="M726" s="645" t="str">
        <f aca="false">IF('ORÇ.GLOBAL P CAIXA'!H725&gt;0,'ORÇ.GLOBAL P CAIXA'!H725,"")</f>
        <v/>
      </c>
      <c r="N726" s="646" t="n">
        <f aca="false">'ORÇ.GLOBAL P CAIXA'!I725</f>
        <v>0</v>
      </c>
      <c r="O726" s="166" t="str">
        <f aca="false">S726</f>
        <v/>
      </c>
      <c r="P726" s="167"/>
      <c r="Q726" s="168" t="str">
        <f aca="false">IF(B726&gt;0,"ok","ocultar")</f>
        <v>ocultar</v>
      </c>
      <c r="R726" s="647" t="n">
        <f aca="false">'ORÇ.GLOBAL P CAIXA'!B725</f>
        <v>0</v>
      </c>
      <c r="S726" s="170" t="str">
        <f aca="false">IF('ORÇ.GLOBAL P CAIXA'!N725&lt;&gt;0,'ORÇ.GLOBAL P CAIXA'!N725,"")</f>
        <v/>
      </c>
      <c r="T726" s="648" t="n">
        <f aca="false">'ORÇ.GLOBAL P CAIXA'!O725</f>
        <v>0</v>
      </c>
      <c r="U726" s="172" t="n">
        <f aca="false">'ORÇ.GLOBAL P CAIXA'!P725</f>
        <v>0</v>
      </c>
      <c r="V726" s="173" t="n">
        <f aca="false">'ORÇ.GLOBAL P CAIXA'!E725</f>
        <v>0</v>
      </c>
      <c r="W726" s="173" t="n">
        <f aca="false">F726</f>
        <v>0</v>
      </c>
      <c r="X726" s="649"/>
      <c r="Y726" s="649"/>
      <c r="Z726" s="650"/>
      <c r="AB726" s="88"/>
      <c r="AC726" s="157" t="n">
        <f aca="false">IF(B726=0,AC725,IF(ISNONTEXT(B726)=TRUE(),INT(B726),INT(LEFT(B726,FIND(".",B726)-1))))</f>
        <v>3</v>
      </c>
      <c r="AD726" s="157" t="str">
        <f aca="false">IF(AD727=1,1,IF(B726&lt;&gt;0,1,IF(C726&lt;&gt;0,1,IF(D726&lt;&gt;0,1,IF(E726&lt;&gt;0,1,"")))))</f>
        <v/>
      </c>
      <c r="AE726" s="157" t="str">
        <f aca="false">IF(AC726=0," ",IF(AC726&lt;&gt;AC725,AC726," "))</f>
        <v> </v>
      </c>
      <c r="AF726" s="88"/>
      <c r="AG726" s="75" t="e">
        <f aca="false">IF(AC726&lt;&gt;AE726,(IF(N726=0,G726*(INFORMAÇÕES!$Q$69/INFORMAÇÕES!$Q$72),IF(N726="R",G726,0))),0)</f>
        <v>#DIV/0!</v>
      </c>
      <c r="AH726" s="75" t="e">
        <f aca="false">IF(AC726&lt;&gt;AE726,(IF(N726=0,G726*(INFORMAÇÕES!$Q$70/INFORMAÇÕES!$Q$72),IF(N726="C",G726,0))),0)</f>
        <v>#DIV/0!</v>
      </c>
      <c r="AI726" s="75" t="n">
        <f aca="false">IF(AC726&lt;&gt;AE726,(IF(N726=0,G726*INFORMAÇÕES!$U$115,IF(N726="CF",G726,0))),0)</f>
        <v>0</v>
      </c>
      <c r="AJ726" s="75" t="n">
        <f aca="false">IF(AC726&lt;&gt;AE726,(IF(N726=0,G726*INFORMAÇÕES!$U$116,IF(N726="O",G726,0))),0)</f>
        <v>0</v>
      </c>
      <c r="AK726" s="75" t="n">
        <f aca="false">IF(E726&lt;&gt;0,G726,0)</f>
        <v>0</v>
      </c>
      <c r="AL726" s="75" t="n">
        <f aca="false">IF(AC726&lt;&gt;AE726,(IF(N726=0,J726*(INFORMAÇÕES!$Q$89/INFORMAÇÕES!$Q$92),IF(N726="R",J726,0))),0)</f>
        <v>0</v>
      </c>
      <c r="AM726" s="75" t="n">
        <f aca="false">IF(AC726&lt;&gt;AE726,(IF(N726=0,J726*(INFORMAÇÕES!$Q$90/INFORMAÇÕES!$Q$92),IF(N726="C",J726,0))),0)</f>
        <v>0</v>
      </c>
      <c r="AN726" s="75" t="n">
        <f aca="false">IF(AC726&lt;&gt;AE726,(IF(N726="",J726*INFORMAÇÕES!$U$115,IF(N726="CF",J726,0))),0)</f>
        <v>0</v>
      </c>
      <c r="AO726" s="75" t="n">
        <f aca="false">IF(AC726&lt;&gt;AE726,(IF(N726="",J726*INFORMAÇÕES!$U$116,IF(N726="O",J726,0))),0)</f>
        <v>0</v>
      </c>
      <c r="AP726" s="75" t="n">
        <f aca="false">IF(H726&lt;&gt;0,J726,0)</f>
        <v>0</v>
      </c>
      <c r="AQ726" s="75" t="n">
        <f aca="false">IF(K726&lt;&gt;0,L726,0)</f>
        <v>0</v>
      </c>
    </row>
    <row r="727" s="174" customFormat="true" ht="14.25" hidden="false" customHeight="false" outlineLevel="0" collapsed="false">
      <c r="A727" s="159" t="n">
        <v>715</v>
      </c>
      <c r="B727" s="160" t="n">
        <f aca="false">R727</f>
        <v>0</v>
      </c>
      <c r="C727" s="161" t="n">
        <f aca="false">T727</f>
        <v>0</v>
      </c>
      <c r="D727" s="162" t="n">
        <f aca="false">U727</f>
        <v>0</v>
      </c>
      <c r="E727" s="163" t="n">
        <f aca="false">'ORÇ.GLOBAL P CAIXA'!E726</f>
        <v>0</v>
      </c>
      <c r="F727" s="163" t="n">
        <f aca="false">IF('ORÇ.GLOBAL EMPRESA'!G726&gt;0,'ORÇ.GLOBAL EMPRESA'!G726,'ORÇ.GLOBAL P CAIXA'!F726)</f>
        <v>0</v>
      </c>
      <c r="G727" s="163" t="n">
        <f aca="false">IF(E727&lt;&gt;0,ROUND(E727*F727,2),IF(AK727=0,(SUMIF($AC$13:$AC$1012,B727,$AK$13:$AK$1012)),AK727))</f>
        <v>0</v>
      </c>
      <c r="H727" s="163" t="n">
        <f aca="false">V727</f>
        <v>0</v>
      </c>
      <c r="I727" s="163" t="n">
        <f aca="false">W727</f>
        <v>0</v>
      </c>
      <c r="J727" s="163" t="n">
        <f aca="false">IF(H727&lt;&gt;0,ROUND(H727*I727,2),IF(AP727=0,(SUMIF($AC$13:$AC$1012,B727,$AP$13:$AP$1012)),AP727))</f>
        <v>0</v>
      </c>
      <c r="K727" s="163" t="n">
        <f aca="false">H727-E727</f>
        <v>0</v>
      </c>
      <c r="L727" s="163" t="n">
        <f aca="false">J727-G727</f>
        <v>0</v>
      </c>
      <c r="M727" s="645" t="str">
        <f aca="false">IF('ORÇ.GLOBAL P CAIXA'!H726&gt;0,'ORÇ.GLOBAL P CAIXA'!H726,"")</f>
        <v/>
      </c>
      <c r="N727" s="646" t="n">
        <f aca="false">'ORÇ.GLOBAL P CAIXA'!I726</f>
        <v>0</v>
      </c>
      <c r="O727" s="166" t="str">
        <f aca="false">S727</f>
        <v/>
      </c>
      <c r="P727" s="167"/>
      <c r="Q727" s="168" t="str">
        <f aca="false">IF(B727&gt;0,"ok","ocultar")</f>
        <v>ocultar</v>
      </c>
      <c r="R727" s="647" t="n">
        <f aca="false">'ORÇ.GLOBAL P CAIXA'!B726</f>
        <v>0</v>
      </c>
      <c r="S727" s="170" t="str">
        <f aca="false">IF('ORÇ.GLOBAL P CAIXA'!N726&lt;&gt;0,'ORÇ.GLOBAL P CAIXA'!N726,"")</f>
        <v/>
      </c>
      <c r="T727" s="648" t="n">
        <f aca="false">'ORÇ.GLOBAL P CAIXA'!O726</f>
        <v>0</v>
      </c>
      <c r="U727" s="172" t="n">
        <f aca="false">'ORÇ.GLOBAL P CAIXA'!P726</f>
        <v>0</v>
      </c>
      <c r="V727" s="173" t="n">
        <f aca="false">'ORÇ.GLOBAL P CAIXA'!E726</f>
        <v>0</v>
      </c>
      <c r="W727" s="173" t="n">
        <f aca="false">F727</f>
        <v>0</v>
      </c>
      <c r="X727" s="649"/>
      <c r="Y727" s="649"/>
      <c r="Z727" s="650"/>
      <c r="AB727" s="88"/>
      <c r="AC727" s="157" t="n">
        <f aca="false">IF(B727=0,AC726,IF(ISNONTEXT(B727)=TRUE(),INT(B727),INT(LEFT(B727,FIND(".",B727)-1))))</f>
        <v>3</v>
      </c>
      <c r="AD727" s="157" t="str">
        <f aca="false">IF(AD728=1,1,IF(B727&lt;&gt;0,1,IF(C727&lt;&gt;0,1,IF(D727&lt;&gt;0,1,IF(E727&lt;&gt;0,1,"")))))</f>
        <v/>
      </c>
      <c r="AE727" s="157" t="str">
        <f aca="false">IF(AC727=0," ",IF(AC727&lt;&gt;AC726,AC727," "))</f>
        <v> </v>
      </c>
      <c r="AF727" s="88"/>
      <c r="AG727" s="75" t="e">
        <f aca="false">IF(AC727&lt;&gt;AE727,(IF(N727=0,G727*(INFORMAÇÕES!$Q$69/INFORMAÇÕES!$Q$72),IF(N727="R",G727,0))),0)</f>
        <v>#DIV/0!</v>
      </c>
      <c r="AH727" s="75" t="e">
        <f aca="false">IF(AC727&lt;&gt;AE727,(IF(N727=0,G727*(INFORMAÇÕES!$Q$70/INFORMAÇÕES!$Q$72),IF(N727="C",G727,0))),0)</f>
        <v>#DIV/0!</v>
      </c>
      <c r="AI727" s="75" t="n">
        <f aca="false">IF(AC727&lt;&gt;AE727,(IF(N727=0,G727*INFORMAÇÕES!$U$115,IF(N727="CF",G727,0))),0)</f>
        <v>0</v>
      </c>
      <c r="AJ727" s="75" t="n">
        <f aca="false">IF(AC727&lt;&gt;AE727,(IF(N727=0,G727*INFORMAÇÕES!$U$116,IF(N727="O",G727,0))),0)</f>
        <v>0</v>
      </c>
      <c r="AK727" s="75" t="n">
        <f aca="false">IF(E727&lt;&gt;0,G727,0)</f>
        <v>0</v>
      </c>
      <c r="AL727" s="75" t="n">
        <f aca="false">IF(AC727&lt;&gt;AE727,(IF(N727=0,J727*(INFORMAÇÕES!$Q$89/INFORMAÇÕES!$Q$92),IF(N727="R",J727,0))),0)</f>
        <v>0</v>
      </c>
      <c r="AM727" s="75" t="n">
        <f aca="false">IF(AC727&lt;&gt;AE727,(IF(N727=0,J727*(INFORMAÇÕES!$Q$90/INFORMAÇÕES!$Q$92),IF(N727="C",J727,0))),0)</f>
        <v>0</v>
      </c>
      <c r="AN727" s="75" t="n">
        <f aca="false">IF(AC727&lt;&gt;AE727,(IF(N727="",J727*INFORMAÇÕES!$U$115,IF(N727="CF",J727,0))),0)</f>
        <v>0</v>
      </c>
      <c r="AO727" s="75" t="n">
        <f aca="false">IF(AC727&lt;&gt;AE727,(IF(N727="",J727*INFORMAÇÕES!$U$116,IF(N727="O",J727,0))),0)</f>
        <v>0</v>
      </c>
      <c r="AP727" s="75" t="n">
        <f aca="false">IF(H727&lt;&gt;0,J727,0)</f>
        <v>0</v>
      </c>
      <c r="AQ727" s="75" t="n">
        <f aca="false">IF(K727&lt;&gt;0,L727,0)</f>
        <v>0</v>
      </c>
    </row>
    <row r="728" s="174" customFormat="true" ht="14.25" hidden="false" customHeight="false" outlineLevel="0" collapsed="false">
      <c r="A728" s="159" t="n">
        <v>716</v>
      </c>
      <c r="B728" s="160" t="n">
        <f aca="false">R728</f>
        <v>0</v>
      </c>
      <c r="C728" s="161" t="n">
        <f aca="false">T728</f>
        <v>0</v>
      </c>
      <c r="D728" s="162" t="n">
        <f aca="false">U728</f>
        <v>0</v>
      </c>
      <c r="E728" s="163" t="n">
        <f aca="false">'ORÇ.GLOBAL P CAIXA'!E727</f>
        <v>0</v>
      </c>
      <c r="F728" s="163" t="n">
        <f aca="false">IF('ORÇ.GLOBAL EMPRESA'!G727&gt;0,'ORÇ.GLOBAL EMPRESA'!G727,'ORÇ.GLOBAL P CAIXA'!F727)</f>
        <v>0</v>
      </c>
      <c r="G728" s="163" t="n">
        <f aca="false">IF(E728&lt;&gt;0,ROUND(E728*F728,2),IF(AK728=0,(SUMIF($AC$13:$AC$1012,B728,$AK$13:$AK$1012)),AK728))</f>
        <v>0</v>
      </c>
      <c r="H728" s="163" t="n">
        <f aca="false">V728</f>
        <v>0</v>
      </c>
      <c r="I728" s="163" t="n">
        <f aca="false">W728</f>
        <v>0</v>
      </c>
      <c r="J728" s="163" t="n">
        <f aca="false">IF(H728&lt;&gt;0,ROUND(H728*I728,2),IF(AP728=0,(SUMIF($AC$13:$AC$1012,B728,$AP$13:$AP$1012)),AP728))</f>
        <v>0</v>
      </c>
      <c r="K728" s="163" t="n">
        <f aca="false">H728-E728</f>
        <v>0</v>
      </c>
      <c r="L728" s="163" t="n">
        <f aca="false">J728-G728</f>
        <v>0</v>
      </c>
      <c r="M728" s="645" t="str">
        <f aca="false">IF('ORÇ.GLOBAL P CAIXA'!H727&gt;0,'ORÇ.GLOBAL P CAIXA'!H727,"")</f>
        <v/>
      </c>
      <c r="N728" s="646" t="n">
        <f aca="false">'ORÇ.GLOBAL P CAIXA'!I727</f>
        <v>0</v>
      </c>
      <c r="O728" s="166" t="str">
        <f aca="false">S728</f>
        <v/>
      </c>
      <c r="P728" s="167"/>
      <c r="Q728" s="168" t="str">
        <f aca="false">IF(B728&gt;0,"ok","ocultar")</f>
        <v>ocultar</v>
      </c>
      <c r="R728" s="647" t="n">
        <f aca="false">'ORÇ.GLOBAL P CAIXA'!B727</f>
        <v>0</v>
      </c>
      <c r="S728" s="170" t="str">
        <f aca="false">IF('ORÇ.GLOBAL P CAIXA'!N727&lt;&gt;0,'ORÇ.GLOBAL P CAIXA'!N727,"")</f>
        <v/>
      </c>
      <c r="T728" s="648" t="n">
        <f aca="false">'ORÇ.GLOBAL P CAIXA'!O727</f>
        <v>0</v>
      </c>
      <c r="U728" s="172" t="n">
        <f aca="false">'ORÇ.GLOBAL P CAIXA'!P727</f>
        <v>0</v>
      </c>
      <c r="V728" s="173" t="n">
        <f aca="false">'ORÇ.GLOBAL P CAIXA'!E727</f>
        <v>0</v>
      </c>
      <c r="W728" s="173" t="n">
        <f aca="false">F728</f>
        <v>0</v>
      </c>
      <c r="X728" s="649"/>
      <c r="Y728" s="649"/>
      <c r="Z728" s="650"/>
      <c r="AB728" s="88"/>
      <c r="AC728" s="157" t="n">
        <f aca="false">IF(B728=0,AC727,IF(ISNONTEXT(B728)=TRUE(),INT(B728),INT(LEFT(B728,FIND(".",B728)-1))))</f>
        <v>3</v>
      </c>
      <c r="AD728" s="157" t="str">
        <f aca="false">IF(AD729=1,1,IF(B728&lt;&gt;0,1,IF(C728&lt;&gt;0,1,IF(D728&lt;&gt;0,1,IF(E728&lt;&gt;0,1,"")))))</f>
        <v/>
      </c>
      <c r="AE728" s="157" t="str">
        <f aca="false">IF(AC728=0," ",IF(AC728&lt;&gt;AC727,AC728," "))</f>
        <v> </v>
      </c>
      <c r="AF728" s="88"/>
      <c r="AG728" s="75" t="e">
        <f aca="false">IF(AC728&lt;&gt;AE728,(IF(N728=0,G728*(INFORMAÇÕES!$Q$69/INFORMAÇÕES!$Q$72),IF(N728="R",G728,0))),0)</f>
        <v>#DIV/0!</v>
      </c>
      <c r="AH728" s="75" t="e">
        <f aca="false">IF(AC728&lt;&gt;AE728,(IF(N728=0,G728*(INFORMAÇÕES!$Q$70/INFORMAÇÕES!$Q$72),IF(N728="C",G728,0))),0)</f>
        <v>#DIV/0!</v>
      </c>
      <c r="AI728" s="75" t="n">
        <f aca="false">IF(AC728&lt;&gt;AE728,(IF(N728=0,G728*INFORMAÇÕES!$U$115,IF(N728="CF",G728,0))),0)</f>
        <v>0</v>
      </c>
      <c r="AJ728" s="75" t="n">
        <f aca="false">IF(AC728&lt;&gt;AE728,(IF(N728=0,G728*INFORMAÇÕES!$U$116,IF(N728="O",G728,0))),0)</f>
        <v>0</v>
      </c>
      <c r="AK728" s="75" t="n">
        <f aca="false">IF(E728&lt;&gt;0,G728,0)</f>
        <v>0</v>
      </c>
      <c r="AL728" s="75" t="n">
        <f aca="false">IF(AC728&lt;&gt;AE728,(IF(N728=0,J728*(INFORMAÇÕES!$Q$89/INFORMAÇÕES!$Q$92),IF(N728="R",J728,0))),0)</f>
        <v>0</v>
      </c>
      <c r="AM728" s="75" t="n">
        <f aca="false">IF(AC728&lt;&gt;AE728,(IF(N728=0,J728*(INFORMAÇÕES!$Q$90/INFORMAÇÕES!$Q$92),IF(N728="C",J728,0))),0)</f>
        <v>0</v>
      </c>
      <c r="AN728" s="75" t="n">
        <f aca="false">IF(AC728&lt;&gt;AE728,(IF(N728="",J728*INFORMAÇÕES!$U$115,IF(N728="CF",J728,0))),0)</f>
        <v>0</v>
      </c>
      <c r="AO728" s="75" t="n">
        <f aca="false">IF(AC728&lt;&gt;AE728,(IF(N728="",J728*INFORMAÇÕES!$U$116,IF(N728="O",J728,0))),0)</f>
        <v>0</v>
      </c>
      <c r="AP728" s="75" t="n">
        <f aca="false">IF(H728&lt;&gt;0,J728,0)</f>
        <v>0</v>
      </c>
      <c r="AQ728" s="75" t="n">
        <f aca="false">IF(K728&lt;&gt;0,L728,0)</f>
        <v>0</v>
      </c>
    </row>
    <row r="729" s="174" customFormat="true" ht="14.25" hidden="false" customHeight="false" outlineLevel="0" collapsed="false">
      <c r="A729" s="159" t="n">
        <v>717</v>
      </c>
      <c r="B729" s="160" t="n">
        <f aca="false">R729</f>
        <v>0</v>
      </c>
      <c r="C729" s="161" t="n">
        <f aca="false">T729</f>
        <v>0</v>
      </c>
      <c r="D729" s="162" t="n">
        <f aca="false">U729</f>
        <v>0</v>
      </c>
      <c r="E729" s="163" t="n">
        <f aca="false">'ORÇ.GLOBAL P CAIXA'!E728</f>
        <v>0</v>
      </c>
      <c r="F729" s="163" t="n">
        <f aca="false">IF('ORÇ.GLOBAL EMPRESA'!G728&gt;0,'ORÇ.GLOBAL EMPRESA'!G728,'ORÇ.GLOBAL P CAIXA'!F728)</f>
        <v>0</v>
      </c>
      <c r="G729" s="163" t="n">
        <f aca="false">IF(E729&lt;&gt;0,ROUND(E729*F729,2),IF(AK729=0,(SUMIF($AC$13:$AC$1012,B729,$AK$13:$AK$1012)),AK729))</f>
        <v>0</v>
      </c>
      <c r="H729" s="163" t="n">
        <f aca="false">V729</f>
        <v>0</v>
      </c>
      <c r="I729" s="163" t="n">
        <f aca="false">W729</f>
        <v>0</v>
      </c>
      <c r="J729" s="163" t="n">
        <f aca="false">IF(H729&lt;&gt;0,ROUND(H729*I729,2),IF(AP729=0,(SUMIF($AC$13:$AC$1012,B729,$AP$13:$AP$1012)),AP729))</f>
        <v>0</v>
      </c>
      <c r="K729" s="163" t="n">
        <f aca="false">H729-E729</f>
        <v>0</v>
      </c>
      <c r="L729" s="163" t="n">
        <f aca="false">J729-G729</f>
        <v>0</v>
      </c>
      <c r="M729" s="645" t="str">
        <f aca="false">IF('ORÇ.GLOBAL P CAIXA'!H728&gt;0,'ORÇ.GLOBAL P CAIXA'!H728,"")</f>
        <v/>
      </c>
      <c r="N729" s="646" t="n">
        <f aca="false">'ORÇ.GLOBAL P CAIXA'!I728</f>
        <v>0</v>
      </c>
      <c r="O729" s="166" t="str">
        <f aca="false">S729</f>
        <v/>
      </c>
      <c r="P729" s="167"/>
      <c r="Q729" s="168" t="str">
        <f aca="false">IF(B729&gt;0,"ok","ocultar")</f>
        <v>ocultar</v>
      </c>
      <c r="R729" s="647" t="n">
        <f aca="false">'ORÇ.GLOBAL P CAIXA'!B728</f>
        <v>0</v>
      </c>
      <c r="S729" s="170" t="str">
        <f aca="false">IF('ORÇ.GLOBAL P CAIXA'!N728&lt;&gt;0,'ORÇ.GLOBAL P CAIXA'!N728,"")</f>
        <v/>
      </c>
      <c r="T729" s="648" t="n">
        <f aca="false">'ORÇ.GLOBAL P CAIXA'!O728</f>
        <v>0</v>
      </c>
      <c r="U729" s="172" t="n">
        <f aca="false">'ORÇ.GLOBAL P CAIXA'!P728</f>
        <v>0</v>
      </c>
      <c r="V729" s="173" t="n">
        <f aca="false">'ORÇ.GLOBAL P CAIXA'!E728</f>
        <v>0</v>
      </c>
      <c r="W729" s="173" t="n">
        <f aca="false">F729</f>
        <v>0</v>
      </c>
      <c r="X729" s="649"/>
      <c r="Y729" s="649"/>
      <c r="Z729" s="650"/>
      <c r="AB729" s="88"/>
      <c r="AC729" s="157" t="n">
        <f aca="false">IF(B729=0,AC728,IF(ISNONTEXT(B729)=TRUE(),INT(B729),INT(LEFT(B729,FIND(".",B729)-1))))</f>
        <v>3</v>
      </c>
      <c r="AD729" s="157" t="str">
        <f aca="false">IF(AD730=1,1,IF(B729&lt;&gt;0,1,IF(C729&lt;&gt;0,1,IF(D729&lt;&gt;0,1,IF(E729&lt;&gt;0,1,"")))))</f>
        <v/>
      </c>
      <c r="AE729" s="157" t="str">
        <f aca="false">IF(AC729=0," ",IF(AC729&lt;&gt;AC728,AC729," "))</f>
        <v> </v>
      </c>
      <c r="AF729" s="88"/>
      <c r="AG729" s="75" t="e">
        <f aca="false">IF(AC729&lt;&gt;AE729,(IF(N729=0,G729*(INFORMAÇÕES!$Q$69/INFORMAÇÕES!$Q$72),IF(N729="R",G729,0))),0)</f>
        <v>#DIV/0!</v>
      </c>
      <c r="AH729" s="75" t="e">
        <f aca="false">IF(AC729&lt;&gt;AE729,(IF(N729=0,G729*(INFORMAÇÕES!$Q$70/INFORMAÇÕES!$Q$72),IF(N729="C",G729,0))),0)</f>
        <v>#DIV/0!</v>
      </c>
      <c r="AI729" s="75" t="n">
        <f aca="false">IF(AC729&lt;&gt;AE729,(IF(N729=0,G729*INFORMAÇÕES!$U$115,IF(N729="CF",G729,0))),0)</f>
        <v>0</v>
      </c>
      <c r="AJ729" s="75" t="n">
        <f aca="false">IF(AC729&lt;&gt;AE729,(IF(N729=0,G729*INFORMAÇÕES!$U$116,IF(N729="O",G729,0))),0)</f>
        <v>0</v>
      </c>
      <c r="AK729" s="75" t="n">
        <f aca="false">IF(E729&lt;&gt;0,G729,0)</f>
        <v>0</v>
      </c>
      <c r="AL729" s="75" t="n">
        <f aca="false">IF(AC729&lt;&gt;AE729,(IF(N729=0,J729*(INFORMAÇÕES!$Q$89/INFORMAÇÕES!$Q$92),IF(N729="R",J729,0))),0)</f>
        <v>0</v>
      </c>
      <c r="AM729" s="75" t="n">
        <f aca="false">IF(AC729&lt;&gt;AE729,(IF(N729=0,J729*(INFORMAÇÕES!$Q$90/INFORMAÇÕES!$Q$92),IF(N729="C",J729,0))),0)</f>
        <v>0</v>
      </c>
      <c r="AN729" s="75" t="n">
        <f aca="false">IF(AC729&lt;&gt;AE729,(IF(N729="",J729*INFORMAÇÕES!$U$115,IF(N729="CF",J729,0))),0)</f>
        <v>0</v>
      </c>
      <c r="AO729" s="75" t="n">
        <f aca="false">IF(AC729&lt;&gt;AE729,(IF(N729="",J729*INFORMAÇÕES!$U$116,IF(N729="O",J729,0))),0)</f>
        <v>0</v>
      </c>
      <c r="AP729" s="75" t="n">
        <f aca="false">IF(H729&lt;&gt;0,J729,0)</f>
        <v>0</v>
      </c>
      <c r="AQ729" s="75" t="n">
        <f aca="false">IF(K729&lt;&gt;0,L729,0)</f>
        <v>0</v>
      </c>
    </row>
    <row r="730" s="174" customFormat="true" ht="14.25" hidden="false" customHeight="false" outlineLevel="0" collapsed="false">
      <c r="A730" s="159" t="n">
        <v>718</v>
      </c>
      <c r="B730" s="160" t="n">
        <f aca="false">R730</f>
        <v>0</v>
      </c>
      <c r="C730" s="161" t="n">
        <f aca="false">T730</f>
        <v>0</v>
      </c>
      <c r="D730" s="162" t="n">
        <f aca="false">U730</f>
        <v>0</v>
      </c>
      <c r="E730" s="163" t="n">
        <f aca="false">'ORÇ.GLOBAL P CAIXA'!E729</f>
        <v>0</v>
      </c>
      <c r="F730" s="163" t="n">
        <f aca="false">IF('ORÇ.GLOBAL EMPRESA'!G729&gt;0,'ORÇ.GLOBAL EMPRESA'!G729,'ORÇ.GLOBAL P CAIXA'!F729)</f>
        <v>0</v>
      </c>
      <c r="G730" s="163" t="n">
        <f aca="false">IF(E730&lt;&gt;0,ROUND(E730*F730,2),IF(AK730=0,(SUMIF($AC$13:$AC$1012,B730,$AK$13:$AK$1012)),AK730))</f>
        <v>0</v>
      </c>
      <c r="H730" s="163" t="n">
        <f aca="false">V730</f>
        <v>0</v>
      </c>
      <c r="I730" s="163" t="n">
        <f aca="false">W730</f>
        <v>0</v>
      </c>
      <c r="J730" s="163" t="n">
        <f aca="false">IF(H730&lt;&gt;0,ROUND(H730*I730,2),IF(AP730=0,(SUMIF($AC$13:$AC$1012,B730,$AP$13:$AP$1012)),AP730))</f>
        <v>0</v>
      </c>
      <c r="K730" s="163" t="n">
        <f aca="false">H730-E730</f>
        <v>0</v>
      </c>
      <c r="L730" s="163" t="n">
        <f aca="false">J730-G730</f>
        <v>0</v>
      </c>
      <c r="M730" s="645" t="str">
        <f aca="false">IF('ORÇ.GLOBAL P CAIXA'!H729&gt;0,'ORÇ.GLOBAL P CAIXA'!H729,"")</f>
        <v/>
      </c>
      <c r="N730" s="646" t="n">
        <f aca="false">'ORÇ.GLOBAL P CAIXA'!I729</f>
        <v>0</v>
      </c>
      <c r="O730" s="166" t="str">
        <f aca="false">S730</f>
        <v/>
      </c>
      <c r="P730" s="167"/>
      <c r="Q730" s="168" t="str">
        <f aca="false">IF(B730&gt;0,"ok","ocultar")</f>
        <v>ocultar</v>
      </c>
      <c r="R730" s="647" t="n">
        <f aca="false">'ORÇ.GLOBAL P CAIXA'!B729</f>
        <v>0</v>
      </c>
      <c r="S730" s="170" t="str">
        <f aca="false">IF('ORÇ.GLOBAL P CAIXA'!N729&lt;&gt;0,'ORÇ.GLOBAL P CAIXA'!N729,"")</f>
        <v/>
      </c>
      <c r="T730" s="648" t="n">
        <f aca="false">'ORÇ.GLOBAL P CAIXA'!O729</f>
        <v>0</v>
      </c>
      <c r="U730" s="172" t="n">
        <f aca="false">'ORÇ.GLOBAL P CAIXA'!P729</f>
        <v>0</v>
      </c>
      <c r="V730" s="173" t="n">
        <f aca="false">'ORÇ.GLOBAL P CAIXA'!E729</f>
        <v>0</v>
      </c>
      <c r="W730" s="173" t="n">
        <f aca="false">F730</f>
        <v>0</v>
      </c>
      <c r="X730" s="649"/>
      <c r="Y730" s="649"/>
      <c r="Z730" s="650"/>
      <c r="AB730" s="88"/>
      <c r="AC730" s="157" t="n">
        <f aca="false">IF(B730=0,AC729,IF(ISNONTEXT(B730)=TRUE(),INT(B730),INT(LEFT(B730,FIND(".",B730)-1))))</f>
        <v>3</v>
      </c>
      <c r="AD730" s="157" t="str">
        <f aca="false">IF(AD731=1,1,IF(B730&lt;&gt;0,1,IF(C730&lt;&gt;0,1,IF(D730&lt;&gt;0,1,IF(E730&lt;&gt;0,1,"")))))</f>
        <v/>
      </c>
      <c r="AE730" s="157" t="str">
        <f aca="false">IF(AC730=0," ",IF(AC730&lt;&gt;AC729,AC730," "))</f>
        <v> </v>
      </c>
      <c r="AF730" s="88"/>
      <c r="AG730" s="75" t="e">
        <f aca="false">IF(AC730&lt;&gt;AE730,(IF(N730=0,G730*(INFORMAÇÕES!$Q$69/INFORMAÇÕES!$Q$72),IF(N730="R",G730,0))),0)</f>
        <v>#DIV/0!</v>
      </c>
      <c r="AH730" s="75" t="e">
        <f aca="false">IF(AC730&lt;&gt;AE730,(IF(N730=0,G730*(INFORMAÇÕES!$Q$70/INFORMAÇÕES!$Q$72),IF(N730="C",G730,0))),0)</f>
        <v>#DIV/0!</v>
      </c>
      <c r="AI730" s="75" t="n">
        <f aca="false">IF(AC730&lt;&gt;AE730,(IF(N730=0,G730*INFORMAÇÕES!$U$115,IF(N730="CF",G730,0))),0)</f>
        <v>0</v>
      </c>
      <c r="AJ730" s="75" t="n">
        <f aca="false">IF(AC730&lt;&gt;AE730,(IF(N730=0,G730*INFORMAÇÕES!$U$116,IF(N730="O",G730,0))),0)</f>
        <v>0</v>
      </c>
      <c r="AK730" s="75" t="n">
        <f aca="false">IF(E730&lt;&gt;0,G730,0)</f>
        <v>0</v>
      </c>
      <c r="AL730" s="75" t="n">
        <f aca="false">IF(AC730&lt;&gt;AE730,(IF(N730=0,J730*(INFORMAÇÕES!$Q$89/INFORMAÇÕES!$Q$92),IF(N730="R",J730,0))),0)</f>
        <v>0</v>
      </c>
      <c r="AM730" s="75" t="n">
        <f aca="false">IF(AC730&lt;&gt;AE730,(IF(N730=0,J730*(INFORMAÇÕES!$Q$90/INFORMAÇÕES!$Q$92),IF(N730="C",J730,0))),0)</f>
        <v>0</v>
      </c>
      <c r="AN730" s="75" t="n">
        <f aca="false">IF(AC730&lt;&gt;AE730,(IF(N730="",J730*INFORMAÇÕES!$U$115,IF(N730="CF",J730,0))),0)</f>
        <v>0</v>
      </c>
      <c r="AO730" s="75" t="n">
        <f aca="false">IF(AC730&lt;&gt;AE730,(IF(N730="",J730*INFORMAÇÕES!$U$116,IF(N730="O",J730,0))),0)</f>
        <v>0</v>
      </c>
      <c r="AP730" s="75" t="n">
        <f aca="false">IF(H730&lt;&gt;0,J730,0)</f>
        <v>0</v>
      </c>
      <c r="AQ730" s="75" t="n">
        <f aca="false">IF(K730&lt;&gt;0,L730,0)</f>
        <v>0</v>
      </c>
    </row>
    <row r="731" s="174" customFormat="true" ht="14.25" hidden="false" customHeight="false" outlineLevel="0" collapsed="false">
      <c r="A731" s="159" t="n">
        <v>719</v>
      </c>
      <c r="B731" s="160" t="n">
        <f aca="false">R731</f>
        <v>0</v>
      </c>
      <c r="C731" s="161" t="n">
        <f aca="false">T731</f>
        <v>0</v>
      </c>
      <c r="D731" s="162" t="n">
        <f aca="false">U731</f>
        <v>0</v>
      </c>
      <c r="E731" s="163" t="n">
        <f aca="false">'ORÇ.GLOBAL P CAIXA'!E730</f>
        <v>0</v>
      </c>
      <c r="F731" s="163" t="n">
        <f aca="false">IF('ORÇ.GLOBAL EMPRESA'!G730&gt;0,'ORÇ.GLOBAL EMPRESA'!G730,'ORÇ.GLOBAL P CAIXA'!F730)</f>
        <v>0</v>
      </c>
      <c r="G731" s="163" t="n">
        <f aca="false">IF(E731&lt;&gt;0,ROUND(E731*F731,2),IF(AK731=0,(SUMIF($AC$13:$AC$1012,B731,$AK$13:$AK$1012)),AK731))</f>
        <v>0</v>
      </c>
      <c r="H731" s="163" t="n">
        <f aca="false">V731</f>
        <v>0</v>
      </c>
      <c r="I731" s="163" t="n">
        <f aca="false">W731</f>
        <v>0</v>
      </c>
      <c r="J731" s="163" t="n">
        <f aca="false">IF(H731&lt;&gt;0,ROUND(H731*I731,2),IF(AP731=0,(SUMIF($AC$13:$AC$1012,B731,$AP$13:$AP$1012)),AP731))</f>
        <v>0</v>
      </c>
      <c r="K731" s="163" t="n">
        <f aca="false">H731-E731</f>
        <v>0</v>
      </c>
      <c r="L731" s="163" t="n">
        <f aca="false">J731-G731</f>
        <v>0</v>
      </c>
      <c r="M731" s="645" t="str">
        <f aca="false">IF('ORÇ.GLOBAL P CAIXA'!H730&gt;0,'ORÇ.GLOBAL P CAIXA'!H730,"")</f>
        <v/>
      </c>
      <c r="N731" s="646" t="n">
        <f aca="false">'ORÇ.GLOBAL P CAIXA'!I730</f>
        <v>0</v>
      </c>
      <c r="O731" s="166" t="str">
        <f aca="false">S731</f>
        <v/>
      </c>
      <c r="P731" s="167"/>
      <c r="Q731" s="168" t="str">
        <f aca="false">IF(B731&gt;0,"ok","ocultar")</f>
        <v>ocultar</v>
      </c>
      <c r="R731" s="647" t="n">
        <f aca="false">'ORÇ.GLOBAL P CAIXA'!B730</f>
        <v>0</v>
      </c>
      <c r="S731" s="170" t="str">
        <f aca="false">IF('ORÇ.GLOBAL P CAIXA'!N730&lt;&gt;0,'ORÇ.GLOBAL P CAIXA'!N730,"")</f>
        <v/>
      </c>
      <c r="T731" s="648" t="n">
        <f aca="false">'ORÇ.GLOBAL P CAIXA'!O730</f>
        <v>0</v>
      </c>
      <c r="U731" s="172" t="n">
        <f aca="false">'ORÇ.GLOBAL P CAIXA'!P730</f>
        <v>0</v>
      </c>
      <c r="V731" s="173" t="n">
        <f aca="false">'ORÇ.GLOBAL P CAIXA'!E730</f>
        <v>0</v>
      </c>
      <c r="W731" s="173" t="n">
        <f aca="false">F731</f>
        <v>0</v>
      </c>
      <c r="X731" s="649"/>
      <c r="Y731" s="649"/>
      <c r="Z731" s="650"/>
      <c r="AB731" s="88"/>
      <c r="AC731" s="157" t="n">
        <f aca="false">IF(B731=0,AC730,IF(ISNONTEXT(B731)=TRUE(),INT(B731),INT(LEFT(B731,FIND(".",B731)-1))))</f>
        <v>3</v>
      </c>
      <c r="AD731" s="157" t="str">
        <f aca="false">IF(AD732=1,1,IF(B731&lt;&gt;0,1,IF(C731&lt;&gt;0,1,IF(D731&lt;&gt;0,1,IF(E731&lt;&gt;0,1,"")))))</f>
        <v/>
      </c>
      <c r="AE731" s="157" t="str">
        <f aca="false">IF(AC731=0," ",IF(AC731&lt;&gt;AC730,AC731," "))</f>
        <v> </v>
      </c>
      <c r="AF731" s="88"/>
      <c r="AG731" s="75" t="e">
        <f aca="false">IF(AC731&lt;&gt;AE731,(IF(N731=0,G731*(INFORMAÇÕES!$Q$69/INFORMAÇÕES!$Q$72),IF(N731="R",G731,0))),0)</f>
        <v>#DIV/0!</v>
      </c>
      <c r="AH731" s="75" t="e">
        <f aca="false">IF(AC731&lt;&gt;AE731,(IF(N731=0,G731*(INFORMAÇÕES!$Q$70/INFORMAÇÕES!$Q$72),IF(N731="C",G731,0))),0)</f>
        <v>#DIV/0!</v>
      </c>
      <c r="AI731" s="75" t="n">
        <f aca="false">IF(AC731&lt;&gt;AE731,(IF(N731=0,G731*INFORMAÇÕES!$U$115,IF(N731="CF",G731,0))),0)</f>
        <v>0</v>
      </c>
      <c r="AJ731" s="75" t="n">
        <f aca="false">IF(AC731&lt;&gt;AE731,(IF(N731=0,G731*INFORMAÇÕES!$U$116,IF(N731="O",G731,0))),0)</f>
        <v>0</v>
      </c>
      <c r="AK731" s="75" t="n">
        <f aca="false">IF(E731&lt;&gt;0,G731,0)</f>
        <v>0</v>
      </c>
      <c r="AL731" s="75" t="n">
        <f aca="false">IF(AC731&lt;&gt;AE731,(IF(N731=0,J731*(INFORMAÇÕES!$Q$89/INFORMAÇÕES!$Q$92),IF(N731="R",J731,0))),0)</f>
        <v>0</v>
      </c>
      <c r="AM731" s="75" t="n">
        <f aca="false">IF(AC731&lt;&gt;AE731,(IF(N731=0,J731*(INFORMAÇÕES!$Q$90/INFORMAÇÕES!$Q$92),IF(N731="C",J731,0))),0)</f>
        <v>0</v>
      </c>
      <c r="AN731" s="75" t="n">
        <f aca="false">IF(AC731&lt;&gt;AE731,(IF(N731="",J731*INFORMAÇÕES!$U$115,IF(N731="CF",J731,0))),0)</f>
        <v>0</v>
      </c>
      <c r="AO731" s="75" t="n">
        <f aca="false">IF(AC731&lt;&gt;AE731,(IF(N731="",J731*INFORMAÇÕES!$U$116,IF(N731="O",J731,0))),0)</f>
        <v>0</v>
      </c>
      <c r="AP731" s="75" t="n">
        <f aca="false">IF(H731&lt;&gt;0,J731,0)</f>
        <v>0</v>
      </c>
      <c r="AQ731" s="75" t="n">
        <f aca="false">IF(K731&lt;&gt;0,L731,0)</f>
        <v>0</v>
      </c>
    </row>
    <row r="732" s="174" customFormat="true" ht="14.25" hidden="false" customHeight="false" outlineLevel="0" collapsed="false">
      <c r="A732" s="159" t="n">
        <v>720</v>
      </c>
      <c r="B732" s="160" t="n">
        <f aca="false">R732</f>
        <v>0</v>
      </c>
      <c r="C732" s="161" t="n">
        <f aca="false">T732</f>
        <v>0</v>
      </c>
      <c r="D732" s="162" t="n">
        <f aca="false">U732</f>
        <v>0</v>
      </c>
      <c r="E732" s="163" t="n">
        <f aca="false">'ORÇ.GLOBAL P CAIXA'!E731</f>
        <v>0</v>
      </c>
      <c r="F732" s="163" t="n">
        <f aca="false">IF('ORÇ.GLOBAL EMPRESA'!G731&gt;0,'ORÇ.GLOBAL EMPRESA'!G731,'ORÇ.GLOBAL P CAIXA'!F731)</f>
        <v>0</v>
      </c>
      <c r="G732" s="163" t="n">
        <f aca="false">IF(E732&lt;&gt;0,ROUND(E732*F732,2),IF(AK732=0,(SUMIF($AC$13:$AC$1012,B732,$AK$13:$AK$1012)),AK732))</f>
        <v>0</v>
      </c>
      <c r="H732" s="163" t="n">
        <f aca="false">V732</f>
        <v>0</v>
      </c>
      <c r="I732" s="163" t="n">
        <f aca="false">W732</f>
        <v>0</v>
      </c>
      <c r="J732" s="163" t="n">
        <f aca="false">IF(H732&lt;&gt;0,ROUND(H732*I732,2),IF(AP732=0,(SUMIF($AC$13:$AC$1012,B732,$AP$13:$AP$1012)),AP732))</f>
        <v>0</v>
      </c>
      <c r="K732" s="163" t="n">
        <f aca="false">H732-E732</f>
        <v>0</v>
      </c>
      <c r="L732" s="163" t="n">
        <f aca="false">J732-G732</f>
        <v>0</v>
      </c>
      <c r="M732" s="645" t="str">
        <f aca="false">IF('ORÇ.GLOBAL P CAIXA'!H731&gt;0,'ORÇ.GLOBAL P CAIXA'!H731,"")</f>
        <v/>
      </c>
      <c r="N732" s="646" t="n">
        <f aca="false">'ORÇ.GLOBAL P CAIXA'!I731</f>
        <v>0</v>
      </c>
      <c r="O732" s="166" t="str">
        <f aca="false">S732</f>
        <v/>
      </c>
      <c r="P732" s="167"/>
      <c r="Q732" s="168" t="str">
        <f aca="false">IF(B732&gt;0,"ok","ocultar")</f>
        <v>ocultar</v>
      </c>
      <c r="R732" s="647" t="n">
        <f aca="false">'ORÇ.GLOBAL P CAIXA'!B731</f>
        <v>0</v>
      </c>
      <c r="S732" s="170" t="str">
        <f aca="false">IF('ORÇ.GLOBAL P CAIXA'!N731&lt;&gt;0,'ORÇ.GLOBAL P CAIXA'!N731,"")</f>
        <v/>
      </c>
      <c r="T732" s="648" t="n">
        <f aca="false">'ORÇ.GLOBAL P CAIXA'!O731</f>
        <v>0</v>
      </c>
      <c r="U732" s="172" t="n">
        <f aca="false">'ORÇ.GLOBAL P CAIXA'!P731</f>
        <v>0</v>
      </c>
      <c r="V732" s="173" t="n">
        <f aca="false">'ORÇ.GLOBAL P CAIXA'!E731</f>
        <v>0</v>
      </c>
      <c r="W732" s="173" t="n">
        <f aca="false">F732</f>
        <v>0</v>
      </c>
      <c r="X732" s="649"/>
      <c r="Y732" s="649"/>
      <c r="Z732" s="650"/>
      <c r="AB732" s="88"/>
      <c r="AC732" s="157" t="n">
        <f aca="false">IF(B732=0,AC731,IF(ISNONTEXT(B732)=TRUE(),INT(B732),INT(LEFT(B732,FIND(".",B732)-1))))</f>
        <v>3</v>
      </c>
      <c r="AD732" s="157" t="str">
        <f aca="false">IF(AD733=1,1,IF(B732&lt;&gt;0,1,IF(C732&lt;&gt;0,1,IF(D732&lt;&gt;0,1,IF(E732&lt;&gt;0,1,"")))))</f>
        <v/>
      </c>
      <c r="AE732" s="157" t="str">
        <f aca="false">IF(AC732=0," ",IF(AC732&lt;&gt;AC731,AC732," "))</f>
        <v> </v>
      </c>
      <c r="AF732" s="88"/>
      <c r="AG732" s="75" t="e">
        <f aca="false">IF(AC732&lt;&gt;AE732,(IF(N732=0,G732*(INFORMAÇÕES!$Q$69/INFORMAÇÕES!$Q$72),IF(N732="R",G732,0))),0)</f>
        <v>#DIV/0!</v>
      </c>
      <c r="AH732" s="75" t="e">
        <f aca="false">IF(AC732&lt;&gt;AE732,(IF(N732=0,G732*(INFORMAÇÕES!$Q$70/INFORMAÇÕES!$Q$72),IF(N732="C",G732,0))),0)</f>
        <v>#DIV/0!</v>
      </c>
      <c r="AI732" s="75" t="n">
        <f aca="false">IF(AC732&lt;&gt;AE732,(IF(N732=0,G732*INFORMAÇÕES!$U$115,IF(N732="CF",G732,0))),0)</f>
        <v>0</v>
      </c>
      <c r="AJ732" s="75" t="n">
        <f aca="false">IF(AC732&lt;&gt;AE732,(IF(N732=0,G732*INFORMAÇÕES!$U$116,IF(N732="O",G732,0))),0)</f>
        <v>0</v>
      </c>
      <c r="AK732" s="75" t="n">
        <f aca="false">IF(E732&lt;&gt;0,G732,0)</f>
        <v>0</v>
      </c>
      <c r="AL732" s="75" t="n">
        <f aca="false">IF(AC732&lt;&gt;AE732,(IF(N732=0,J732*(INFORMAÇÕES!$Q$89/INFORMAÇÕES!$Q$92),IF(N732="R",J732,0))),0)</f>
        <v>0</v>
      </c>
      <c r="AM732" s="75" t="n">
        <f aca="false">IF(AC732&lt;&gt;AE732,(IF(N732=0,J732*(INFORMAÇÕES!$Q$90/INFORMAÇÕES!$Q$92),IF(N732="C",J732,0))),0)</f>
        <v>0</v>
      </c>
      <c r="AN732" s="75" t="n">
        <f aca="false">IF(AC732&lt;&gt;AE732,(IF(N732="",J732*INFORMAÇÕES!$U$115,IF(N732="CF",J732,0))),0)</f>
        <v>0</v>
      </c>
      <c r="AO732" s="75" t="n">
        <f aca="false">IF(AC732&lt;&gt;AE732,(IF(N732="",J732*INFORMAÇÕES!$U$116,IF(N732="O",J732,0))),0)</f>
        <v>0</v>
      </c>
      <c r="AP732" s="75" t="n">
        <f aca="false">IF(H732&lt;&gt;0,J732,0)</f>
        <v>0</v>
      </c>
      <c r="AQ732" s="75" t="n">
        <f aca="false">IF(K732&lt;&gt;0,L732,0)</f>
        <v>0</v>
      </c>
    </row>
    <row r="733" s="174" customFormat="true" ht="14.25" hidden="false" customHeight="false" outlineLevel="0" collapsed="false">
      <c r="A733" s="159" t="n">
        <v>721</v>
      </c>
      <c r="B733" s="160" t="n">
        <f aca="false">R733</f>
        <v>0</v>
      </c>
      <c r="C733" s="161" t="n">
        <f aca="false">T733</f>
        <v>0</v>
      </c>
      <c r="D733" s="162" t="n">
        <f aca="false">U733</f>
        <v>0</v>
      </c>
      <c r="E733" s="163" t="n">
        <f aca="false">'ORÇ.GLOBAL P CAIXA'!E732</f>
        <v>0</v>
      </c>
      <c r="F733" s="163" t="n">
        <f aca="false">IF('ORÇ.GLOBAL EMPRESA'!G732&gt;0,'ORÇ.GLOBAL EMPRESA'!G732,'ORÇ.GLOBAL P CAIXA'!F732)</f>
        <v>0</v>
      </c>
      <c r="G733" s="163" t="n">
        <f aca="false">IF(E733&lt;&gt;0,ROUND(E733*F733,2),IF(AK733=0,(SUMIF($AC$13:$AC$1012,B733,$AK$13:$AK$1012)),AK733))</f>
        <v>0</v>
      </c>
      <c r="H733" s="163" t="n">
        <f aca="false">V733</f>
        <v>0</v>
      </c>
      <c r="I733" s="163" t="n">
        <f aca="false">W733</f>
        <v>0</v>
      </c>
      <c r="J733" s="163" t="n">
        <f aca="false">IF(H733&lt;&gt;0,ROUND(H733*I733,2),IF(AP733=0,(SUMIF($AC$13:$AC$1012,B733,$AP$13:$AP$1012)),AP733))</f>
        <v>0</v>
      </c>
      <c r="K733" s="163" t="n">
        <f aca="false">H733-E733</f>
        <v>0</v>
      </c>
      <c r="L733" s="163" t="n">
        <f aca="false">J733-G733</f>
        <v>0</v>
      </c>
      <c r="M733" s="645" t="str">
        <f aca="false">IF('ORÇ.GLOBAL P CAIXA'!H732&gt;0,'ORÇ.GLOBAL P CAIXA'!H732,"")</f>
        <v/>
      </c>
      <c r="N733" s="646" t="n">
        <f aca="false">'ORÇ.GLOBAL P CAIXA'!I732</f>
        <v>0</v>
      </c>
      <c r="O733" s="166" t="str">
        <f aca="false">S733</f>
        <v/>
      </c>
      <c r="P733" s="167"/>
      <c r="Q733" s="168" t="str">
        <f aca="false">IF(B733&gt;0,"ok","ocultar")</f>
        <v>ocultar</v>
      </c>
      <c r="R733" s="647" t="n">
        <f aca="false">'ORÇ.GLOBAL P CAIXA'!B732</f>
        <v>0</v>
      </c>
      <c r="S733" s="170" t="str">
        <f aca="false">IF('ORÇ.GLOBAL P CAIXA'!N732&lt;&gt;0,'ORÇ.GLOBAL P CAIXA'!N732,"")</f>
        <v/>
      </c>
      <c r="T733" s="648" t="n">
        <f aca="false">'ORÇ.GLOBAL P CAIXA'!O732</f>
        <v>0</v>
      </c>
      <c r="U733" s="172" t="n">
        <f aca="false">'ORÇ.GLOBAL P CAIXA'!P732</f>
        <v>0</v>
      </c>
      <c r="V733" s="173" t="n">
        <f aca="false">'ORÇ.GLOBAL P CAIXA'!E732</f>
        <v>0</v>
      </c>
      <c r="W733" s="173" t="n">
        <f aca="false">F733</f>
        <v>0</v>
      </c>
      <c r="X733" s="649"/>
      <c r="Y733" s="649"/>
      <c r="Z733" s="650"/>
      <c r="AB733" s="88"/>
      <c r="AC733" s="157" t="n">
        <f aca="false">IF(B733=0,AC732,IF(ISNONTEXT(B733)=TRUE(),INT(B733),INT(LEFT(B733,FIND(".",B733)-1))))</f>
        <v>3</v>
      </c>
      <c r="AD733" s="157" t="str">
        <f aca="false">IF(AD734=1,1,IF(B733&lt;&gt;0,1,IF(C733&lt;&gt;0,1,IF(D733&lt;&gt;0,1,IF(E733&lt;&gt;0,1,"")))))</f>
        <v/>
      </c>
      <c r="AE733" s="157" t="str">
        <f aca="false">IF(AC733=0," ",IF(AC733&lt;&gt;AC732,AC733," "))</f>
        <v> </v>
      </c>
      <c r="AF733" s="88"/>
      <c r="AG733" s="75" t="e">
        <f aca="false">IF(AC733&lt;&gt;AE733,(IF(N733=0,G733*(INFORMAÇÕES!$Q$69/INFORMAÇÕES!$Q$72),IF(N733="R",G733,0))),0)</f>
        <v>#DIV/0!</v>
      </c>
      <c r="AH733" s="75" t="e">
        <f aca="false">IF(AC733&lt;&gt;AE733,(IF(N733=0,G733*(INFORMAÇÕES!$Q$70/INFORMAÇÕES!$Q$72),IF(N733="C",G733,0))),0)</f>
        <v>#DIV/0!</v>
      </c>
      <c r="AI733" s="75" t="n">
        <f aca="false">IF(AC733&lt;&gt;AE733,(IF(N733=0,G733*INFORMAÇÕES!$U$115,IF(N733="CF",G733,0))),0)</f>
        <v>0</v>
      </c>
      <c r="AJ733" s="75" t="n">
        <f aca="false">IF(AC733&lt;&gt;AE733,(IF(N733=0,G733*INFORMAÇÕES!$U$116,IF(N733="O",G733,0))),0)</f>
        <v>0</v>
      </c>
      <c r="AK733" s="75" t="n">
        <f aca="false">IF(E733&lt;&gt;0,G733,0)</f>
        <v>0</v>
      </c>
      <c r="AL733" s="75" t="n">
        <f aca="false">IF(AC733&lt;&gt;AE733,(IF(N733=0,J733*(INFORMAÇÕES!$Q$89/INFORMAÇÕES!$Q$92),IF(N733="R",J733,0))),0)</f>
        <v>0</v>
      </c>
      <c r="AM733" s="75" t="n">
        <f aca="false">IF(AC733&lt;&gt;AE733,(IF(N733=0,J733*(INFORMAÇÕES!$Q$90/INFORMAÇÕES!$Q$92),IF(N733="C",J733,0))),0)</f>
        <v>0</v>
      </c>
      <c r="AN733" s="75" t="n">
        <f aca="false">IF(AC733&lt;&gt;AE733,(IF(N733="",J733*INFORMAÇÕES!$U$115,IF(N733="CF",J733,0))),0)</f>
        <v>0</v>
      </c>
      <c r="AO733" s="75" t="n">
        <f aca="false">IF(AC733&lt;&gt;AE733,(IF(N733="",J733*INFORMAÇÕES!$U$116,IF(N733="O",J733,0))),0)</f>
        <v>0</v>
      </c>
      <c r="AP733" s="75" t="n">
        <f aca="false">IF(H733&lt;&gt;0,J733,0)</f>
        <v>0</v>
      </c>
      <c r="AQ733" s="75" t="n">
        <f aca="false">IF(K733&lt;&gt;0,L733,0)</f>
        <v>0</v>
      </c>
    </row>
    <row r="734" s="174" customFormat="true" ht="14.25" hidden="false" customHeight="false" outlineLevel="0" collapsed="false">
      <c r="A734" s="159" t="n">
        <v>722</v>
      </c>
      <c r="B734" s="160" t="n">
        <f aca="false">R734</f>
        <v>0</v>
      </c>
      <c r="C734" s="161" t="n">
        <f aca="false">T734</f>
        <v>0</v>
      </c>
      <c r="D734" s="162" t="n">
        <f aca="false">U734</f>
        <v>0</v>
      </c>
      <c r="E734" s="163" t="n">
        <f aca="false">'ORÇ.GLOBAL P CAIXA'!E733</f>
        <v>0</v>
      </c>
      <c r="F734" s="163" t="n">
        <f aca="false">IF('ORÇ.GLOBAL EMPRESA'!G733&gt;0,'ORÇ.GLOBAL EMPRESA'!G733,'ORÇ.GLOBAL P CAIXA'!F733)</f>
        <v>0</v>
      </c>
      <c r="G734" s="163" t="n">
        <f aca="false">IF(E734&lt;&gt;0,ROUND(E734*F734,2),IF(AK734=0,(SUMIF($AC$13:$AC$1012,B734,$AK$13:$AK$1012)),AK734))</f>
        <v>0</v>
      </c>
      <c r="H734" s="163" t="n">
        <f aca="false">V734</f>
        <v>0</v>
      </c>
      <c r="I734" s="163" t="n">
        <f aca="false">W734</f>
        <v>0</v>
      </c>
      <c r="J734" s="163" t="n">
        <f aca="false">IF(H734&lt;&gt;0,ROUND(H734*I734,2),IF(AP734=0,(SUMIF($AC$13:$AC$1012,B734,$AP$13:$AP$1012)),AP734))</f>
        <v>0</v>
      </c>
      <c r="K734" s="163" t="n">
        <f aca="false">H734-E734</f>
        <v>0</v>
      </c>
      <c r="L734" s="163" t="n">
        <f aca="false">J734-G734</f>
        <v>0</v>
      </c>
      <c r="M734" s="645" t="str">
        <f aca="false">IF('ORÇ.GLOBAL P CAIXA'!H733&gt;0,'ORÇ.GLOBAL P CAIXA'!H733,"")</f>
        <v/>
      </c>
      <c r="N734" s="646" t="n">
        <f aca="false">'ORÇ.GLOBAL P CAIXA'!I733</f>
        <v>0</v>
      </c>
      <c r="O734" s="166" t="str">
        <f aca="false">S734</f>
        <v/>
      </c>
      <c r="P734" s="167"/>
      <c r="Q734" s="168" t="str">
        <f aca="false">IF(B734&gt;0,"ok","ocultar")</f>
        <v>ocultar</v>
      </c>
      <c r="R734" s="647" t="n">
        <f aca="false">'ORÇ.GLOBAL P CAIXA'!B733</f>
        <v>0</v>
      </c>
      <c r="S734" s="170" t="str">
        <f aca="false">IF('ORÇ.GLOBAL P CAIXA'!N733&lt;&gt;0,'ORÇ.GLOBAL P CAIXA'!N733,"")</f>
        <v/>
      </c>
      <c r="T734" s="648" t="n">
        <f aca="false">'ORÇ.GLOBAL P CAIXA'!O733</f>
        <v>0</v>
      </c>
      <c r="U734" s="172" t="n">
        <f aca="false">'ORÇ.GLOBAL P CAIXA'!P733</f>
        <v>0</v>
      </c>
      <c r="V734" s="173" t="n">
        <f aca="false">'ORÇ.GLOBAL P CAIXA'!E733</f>
        <v>0</v>
      </c>
      <c r="W734" s="173" t="n">
        <f aca="false">F734</f>
        <v>0</v>
      </c>
      <c r="X734" s="649"/>
      <c r="Y734" s="649"/>
      <c r="Z734" s="650"/>
      <c r="AB734" s="88"/>
      <c r="AC734" s="157" t="n">
        <f aca="false">IF(B734=0,AC733,IF(ISNONTEXT(B734)=TRUE(),INT(B734),INT(LEFT(B734,FIND(".",B734)-1))))</f>
        <v>3</v>
      </c>
      <c r="AD734" s="157" t="str">
        <f aca="false">IF(AD735=1,1,IF(B734&lt;&gt;0,1,IF(C734&lt;&gt;0,1,IF(D734&lt;&gt;0,1,IF(E734&lt;&gt;0,1,"")))))</f>
        <v/>
      </c>
      <c r="AE734" s="157" t="str">
        <f aca="false">IF(AC734=0," ",IF(AC734&lt;&gt;AC733,AC734," "))</f>
        <v> </v>
      </c>
      <c r="AF734" s="88"/>
      <c r="AG734" s="75" t="e">
        <f aca="false">IF(AC734&lt;&gt;AE734,(IF(N734=0,G734*(INFORMAÇÕES!$Q$69/INFORMAÇÕES!$Q$72),IF(N734="R",G734,0))),0)</f>
        <v>#DIV/0!</v>
      </c>
      <c r="AH734" s="75" t="e">
        <f aca="false">IF(AC734&lt;&gt;AE734,(IF(N734=0,G734*(INFORMAÇÕES!$Q$70/INFORMAÇÕES!$Q$72),IF(N734="C",G734,0))),0)</f>
        <v>#DIV/0!</v>
      </c>
      <c r="AI734" s="75" t="n">
        <f aca="false">IF(AC734&lt;&gt;AE734,(IF(N734=0,G734*INFORMAÇÕES!$U$115,IF(N734="CF",G734,0))),0)</f>
        <v>0</v>
      </c>
      <c r="AJ734" s="75" t="n">
        <f aca="false">IF(AC734&lt;&gt;AE734,(IF(N734=0,G734*INFORMAÇÕES!$U$116,IF(N734="O",G734,0))),0)</f>
        <v>0</v>
      </c>
      <c r="AK734" s="75" t="n">
        <f aca="false">IF(E734&lt;&gt;0,G734,0)</f>
        <v>0</v>
      </c>
      <c r="AL734" s="75" t="n">
        <f aca="false">IF(AC734&lt;&gt;AE734,(IF(N734=0,J734*(INFORMAÇÕES!$Q$89/INFORMAÇÕES!$Q$92),IF(N734="R",J734,0))),0)</f>
        <v>0</v>
      </c>
      <c r="AM734" s="75" t="n">
        <f aca="false">IF(AC734&lt;&gt;AE734,(IF(N734=0,J734*(INFORMAÇÕES!$Q$90/INFORMAÇÕES!$Q$92),IF(N734="C",J734,0))),0)</f>
        <v>0</v>
      </c>
      <c r="AN734" s="75" t="n">
        <f aca="false">IF(AC734&lt;&gt;AE734,(IF(N734="",J734*INFORMAÇÕES!$U$115,IF(N734="CF",J734,0))),0)</f>
        <v>0</v>
      </c>
      <c r="AO734" s="75" t="n">
        <f aca="false">IF(AC734&lt;&gt;AE734,(IF(N734="",J734*INFORMAÇÕES!$U$116,IF(N734="O",J734,0))),0)</f>
        <v>0</v>
      </c>
      <c r="AP734" s="75" t="n">
        <f aca="false">IF(H734&lt;&gt;0,J734,0)</f>
        <v>0</v>
      </c>
      <c r="AQ734" s="75" t="n">
        <f aca="false">IF(K734&lt;&gt;0,L734,0)</f>
        <v>0</v>
      </c>
    </row>
    <row r="735" s="174" customFormat="true" ht="14.25" hidden="false" customHeight="false" outlineLevel="0" collapsed="false">
      <c r="A735" s="159" t="n">
        <v>723</v>
      </c>
      <c r="B735" s="160" t="n">
        <f aca="false">R735</f>
        <v>0</v>
      </c>
      <c r="C735" s="161" t="n">
        <f aca="false">T735</f>
        <v>0</v>
      </c>
      <c r="D735" s="162" t="n">
        <f aca="false">U735</f>
        <v>0</v>
      </c>
      <c r="E735" s="163" t="n">
        <f aca="false">'ORÇ.GLOBAL P CAIXA'!E734</f>
        <v>0</v>
      </c>
      <c r="F735" s="163" t="n">
        <f aca="false">IF('ORÇ.GLOBAL EMPRESA'!G734&gt;0,'ORÇ.GLOBAL EMPRESA'!G734,'ORÇ.GLOBAL P CAIXA'!F734)</f>
        <v>0</v>
      </c>
      <c r="G735" s="163" t="n">
        <f aca="false">IF(E735&lt;&gt;0,ROUND(E735*F735,2),IF(AK735=0,(SUMIF($AC$13:$AC$1012,B735,$AK$13:$AK$1012)),AK735))</f>
        <v>0</v>
      </c>
      <c r="H735" s="163" t="n">
        <f aca="false">V735</f>
        <v>0</v>
      </c>
      <c r="I735" s="163" t="n">
        <f aca="false">W735</f>
        <v>0</v>
      </c>
      <c r="J735" s="163" t="n">
        <f aca="false">IF(H735&lt;&gt;0,ROUND(H735*I735,2),IF(AP735=0,(SUMIF($AC$13:$AC$1012,B735,$AP$13:$AP$1012)),AP735))</f>
        <v>0</v>
      </c>
      <c r="K735" s="163" t="n">
        <f aca="false">H735-E735</f>
        <v>0</v>
      </c>
      <c r="L735" s="163" t="n">
        <f aca="false">J735-G735</f>
        <v>0</v>
      </c>
      <c r="M735" s="645" t="str">
        <f aca="false">IF('ORÇ.GLOBAL P CAIXA'!H734&gt;0,'ORÇ.GLOBAL P CAIXA'!H734,"")</f>
        <v/>
      </c>
      <c r="N735" s="646" t="n">
        <f aca="false">'ORÇ.GLOBAL P CAIXA'!I734</f>
        <v>0</v>
      </c>
      <c r="O735" s="166" t="str">
        <f aca="false">S735</f>
        <v/>
      </c>
      <c r="P735" s="167"/>
      <c r="Q735" s="168" t="str">
        <f aca="false">IF(B735&gt;0,"ok","ocultar")</f>
        <v>ocultar</v>
      </c>
      <c r="R735" s="647" t="n">
        <f aca="false">'ORÇ.GLOBAL P CAIXA'!B734</f>
        <v>0</v>
      </c>
      <c r="S735" s="170" t="str">
        <f aca="false">IF('ORÇ.GLOBAL P CAIXA'!N734&lt;&gt;0,'ORÇ.GLOBAL P CAIXA'!N734,"")</f>
        <v/>
      </c>
      <c r="T735" s="648" t="n">
        <f aca="false">'ORÇ.GLOBAL P CAIXA'!O734</f>
        <v>0</v>
      </c>
      <c r="U735" s="172" t="n">
        <f aca="false">'ORÇ.GLOBAL P CAIXA'!P734</f>
        <v>0</v>
      </c>
      <c r="V735" s="173" t="n">
        <f aca="false">'ORÇ.GLOBAL P CAIXA'!E734</f>
        <v>0</v>
      </c>
      <c r="W735" s="173" t="n">
        <f aca="false">F735</f>
        <v>0</v>
      </c>
      <c r="X735" s="649"/>
      <c r="Y735" s="649"/>
      <c r="Z735" s="650"/>
      <c r="AB735" s="88"/>
      <c r="AC735" s="157" t="n">
        <f aca="false">IF(B735=0,AC734,IF(ISNONTEXT(B735)=TRUE(),INT(B735),INT(LEFT(B735,FIND(".",B735)-1))))</f>
        <v>3</v>
      </c>
      <c r="AD735" s="157" t="str">
        <f aca="false">IF(AD736=1,1,IF(B735&lt;&gt;0,1,IF(C735&lt;&gt;0,1,IF(D735&lt;&gt;0,1,IF(E735&lt;&gt;0,1,"")))))</f>
        <v/>
      </c>
      <c r="AE735" s="157" t="str">
        <f aca="false">IF(AC735=0," ",IF(AC735&lt;&gt;AC734,AC735," "))</f>
        <v> </v>
      </c>
      <c r="AF735" s="88"/>
      <c r="AG735" s="75" t="e">
        <f aca="false">IF(AC735&lt;&gt;AE735,(IF(N735=0,G735*(INFORMAÇÕES!$Q$69/INFORMAÇÕES!$Q$72),IF(N735="R",G735,0))),0)</f>
        <v>#DIV/0!</v>
      </c>
      <c r="AH735" s="75" t="e">
        <f aca="false">IF(AC735&lt;&gt;AE735,(IF(N735=0,G735*(INFORMAÇÕES!$Q$70/INFORMAÇÕES!$Q$72),IF(N735="C",G735,0))),0)</f>
        <v>#DIV/0!</v>
      </c>
      <c r="AI735" s="75" t="n">
        <f aca="false">IF(AC735&lt;&gt;AE735,(IF(N735=0,G735*INFORMAÇÕES!$U$115,IF(N735="CF",G735,0))),0)</f>
        <v>0</v>
      </c>
      <c r="AJ735" s="75" t="n">
        <f aca="false">IF(AC735&lt;&gt;AE735,(IF(N735=0,G735*INFORMAÇÕES!$U$116,IF(N735="O",G735,0))),0)</f>
        <v>0</v>
      </c>
      <c r="AK735" s="75" t="n">
        <f aca="false">IF(E735&lt;&gt;0,G735,0)</f>
        <v>0</v>
      </c>
      <c r="AL735" s="75" t="n">
        <f aca="false">IF(AC735&lt;&gt;AE735,(IF(N735=0,J735*(INFORMAÇÕES!$Q$89/INFORMAÇÕES!$Q$92),IF(N735="R",J735,0))),0)</f>
        <v>0</v>
      </c>
      <c r="AM735" s="75" t="n">
        <f aca="false">IF(AC735&lt;&gt;AE735,(IF(N735=0,J735*(INFORMAÇÕES!$Q$90/INFORMAÇÕES!$Q$92),IF(N735="C",J735,0))),0)</f>
        <v>0</v>
      </c>
      <c r="AN735" s="75" t="n">
        <f aca="false">IF(AC735&lt;&gt;AE735,(IF(N735="",J735*INFORMAÇÕES!$U$115,IF(N735="CF",J735,0))),0)</f>
        <v>0</v>
      </c>
      <c r="AO735" s="75" t="n">
        <f aca="false">IF(AC735&lt;&gt;AE735,(IF(N735="",J735*INFORMAÇÕES!$U$116,IF(N735="O",J735,0))),0)</f>
        <v>0</v>
      </c>
      <c r="AP735" s="75" t="n">
        <f aca="false">IF(H735&lt;&gt;0,J735,0)</f>
        <v>0</v>
      </c>
      <c r="AQ735" s="75" t="n">
        <f aca="false">IF(K735&lt;&gt;0,L735,0)</f>
        <v>0</v>
      </c>
    </row>
    <row r="736" s="174" customFormat="true" ht="14.25" hidden="false" customHeight="false" outlineLevel="0" collapsed="false">
      <c r="A736" s="159" t="n">
        <v>724</v>
      </c>
      <c r="B736" s="160" t="n">
        <f aca="false">R736</f>
        <v>0</v>
      </c>
      <c r="C736" s="161" t="n">
        <f aca="false">T736</f>
        <v>0</v>
      </c>
      <c r="D736" s="162" t="n">
        <f aca="false">U736</f>
        <v>0</v>
      </c>
      <c r="E736" s="163" t="n">
        <f aca="false">'ORÇ.GLOBAL P CAIXA'!E735</f>
        <v>0</v>
      </c>
      <c r="F736" s="163" t="n">
        <f aca="false">IF('ORÇ.GLOBAL EMPRESA'!G735&gt;0,'ORÇ.GLOBAL EMPRESA'!G735,'ORÇ.GLOBAL P CAIXA'!F735)</f>
        <v>0</v>
      </c>
      <c r="G736" s="163" t="n">
        <f aca="false">IF(E736&lt;&gt;0,ROUND(E736*F736,2),IF(AK736=0,(SUMIF($AC$13:$AC$1012,B736,$AK$13:$AK$1012)),AK736))</f>
        <v>0</v>
      </c>
      <c r="H736" s="163" t="n">
        <f aca="false">V736</f>
        <v>0</v>
      </c>
      <c r="I736" s="163" t="n">
        <f aca="false">W736</f>
        <v>0</v>
      </c>
      <c r="J736" s="163" t="n">
        <f aca="false">IF(H736&lt;&gt;0,ROUND(H736*I736,2),IF(AP736=0,(SUMIF($AC$13:$AC$1012,B736,$AP$13:$AP$1012)),AP736))</f>
        <v>0</v>
      </c>
      <c r="K736" s="163" t="n">
        <f aca="false">H736-E736</f>
        <v>0</v>
      </c>
      <c r="L736" s="163" t="n">
        <f aca="false">J736-G736</f>
        <v>0</v>
      </c>
      <c r="M736" s="645" t="str">
        <f aca="false">IF('ORÇ.GLOBAL P CAIXA'!H735&gt;0,'ORÇ.GLOBAL P CAIXA'!H735,"")</f>
        <v/>
      </c>
      <c r="N736" s="646" t="n">
        <f aca="false">'ORÇ.GLOBAL P CAIXA'!I735</f>
        <v>0</v>
      </c>
      <c r="O736" s="166" t="str">
        <f aca="false">S736</f>
        <v/>
      </c>
      <c r="P736" s="167"/>
      <c r="Q736" s="168" t="str">
        <f aca="false">IF(B736&gt;0,"ok","ocultar")</f>
        <v>ocultar</v>
      </c>
      <c r="R736" s="647" t="n">
        <f aca="false">'ORÇ.GLOBAL P CAIXA'!B735</f>
        <v>0</v>
      </c>
      <c r="S736" s="170" t="str">
        <f aca="false">IF('ORÇ.GLOBAL P CAIXA'!N735&lt;&gt;0,'ORÇ.GLOBAL P CAIXA'!N735,"")</f>
        <v/>
      </c>
      <c r="T736" s="648" t="n">
        <f aca="false">'ORÇ.GLOBAL P CAIXA'!O735</f>
        <v>0</v>
      </c>
      <c r="U736" s="172" t="n">
        <f aca="false">'ORÇ.GLOBAL P CAIXA'!P735</f>
        <v>0</v>
      </c>
      <c r="V736" s="173" t="n">
        <f aca="false">'ORÇ.GLOBAL P CAIXA'!E735</f>
        <v>0</v>
      </c>
      <c r="W736" s="173" t="n">
        <f aca="false">F736</f>
        <v>0</v>
      </c>
      <c r="X736" s="649"/>
      <c r="Y736" s="649"/>
      <c r="Z736" s="650"/>
      <c r="AB736" s="88"/>
      <c r="AC736" s="157" t="n">
        <f aca="false">IF(B736=0,AC735,IF(ISNONTEXT(B736)=TRUE(),INT(B736),INT(LEFT(B736,FIND(".",B736)-1))))</f>
        <v>3</v>
      </c>
      <c r="AD736" s="157" t="str">
        <f aca="false">IF(AD737=1,1,IF(B736&lt;&gt;0,1,IF(C736&lt;&gt;0,1,IF(D736&lt;&gt;0,1,IF(E736&lt;&gt;0,1,"")))))</f>
        <v/>
      </c>
      <c r="AE736" s="157" t="str">
        <f aca="false">IF(AC736=0," ",IF(AC736&lt;&gt;AC735,AC736," "))</f>
        <v> </v>
      </c>
      <c r="AF736" s="88"/>
      <c r="AG736" s="75" t="e">
        <f aca="false">IF(AC736&lt;&gt;AE736,(IF(N736=0,G736*(INFORMAÇÕES!$Q$69/INFORMAÇÕES!$Q$72),IF(N736="R",G736,0))),0)</f>
        <v>#DIV/0!</v>
      </c>
      <c r="AH736" s="75" t="e">
        <f aca="false">IF(AC736&lt;&gt;AE736,(IF(N736=0,G736*(INFORMAÇÕES!$Q$70/INFORMAÇÕES!$Q$72),IF(N736="C",G736,0))),0)</f>
        <v>#DIV/0!</v>
      </c>
      <c r="AI736" s="75" t="n">
        <f aca="false">IF(AC736&lt;&gt;AE736,(IF(N736=0,G736*INFORMAÇÕES!$U$115,IF(N736="CF",G736,0))),0)</f>
        <v>0</v>
      </c>
      <c r="AJ736" s="75" t="n">
        <f aca="false">IF(AC736&lt;&gt;AE736,(IF(N736=0,G736*INFORMAÇÕES!$U$116,IF(N736="O",G736,0))),0)</f>
        <v>0</v>
      </c>
      <c r="AK736" s="75" t="n">
        <f aca="false">IF(E736&lt;&gt;0,G736,0)</f>
        <v>0</v>
      </c>
      <c r="AL736" s="75" t="n">
        <f aca="false">IF(AC736&lt;&gt;AE736,(IF(N736=0,J736*(INFORMAÇÕES!$Q$89/INFORMAÇÕES!$Q$92),IF(N736="R",J736,0))),0)</f>
        <v>0</v>
      </c>
      <c r="AM736" s="75" t="n">
        <f aca="false">IF(AC736&lt;&gt;AE736,(IF(N736=0,J736*(INFORMAÇÕES!$Q$90/INFORMAÇÕES!$Q$92),IF(N736="C",J736,0))),0)</f>
        <v>0</v>
      </c>
      <c r="AN736" s="75" t="n">
        <f aca="false">IF(AC736&lt;&gt;AE736,(IF(N736="",J736*INFORMAÇÕES!$U$115,IF(N736="CF",J736,0))),0)</f>
        <v>0</v>
      </c>
      <c r="AO736" s="75" t="n">
        <f aca="false">IF(AC736&lt;&gt;AE736,(IF(N736="",J736*INFORMAÇÕES!$U$116,IF(N736="O",J736,0))),0)</f>
        <v>0</v>
      </c>
      <c r="AP736" s="75" t="n">
        <f aca="false">IF(H736&lt;&gt;0,J736,0)</f>
        <v>0</v>
      </c>
      <c r="AQ736" s="75" t="n">
        <f aca="false">IF(K736&lt;&gt;0,L736,0)</f>
        <v>0</v>
      </c>
    </row>
    <row r="737" s="174" customFormat="true" ht="14.25" hidden="false" customHeight="false" outlineLevel="0" collapsed="false">
      <c r="A737" s="159" t="n">
        <v>725</v>
      </c>
      <c r="B737" s="160" t="n">
        <f aca="false">R737</f>
        <v>0</v>
      </c>
      <c r="C737" s="161" t="n">
        <f aca="false">T737</f>
        <v>0</v>
      </c>
      <c r="D737" s="162" t="n">
        <f aca="false">U737</f>
        <v>0</v>
      </c>
      <c r="E737" s="163" t="n">
        <f aca="false">'ORÇ.GLOBAL P CAIXA'!E736</f>
        <v>0</v>
      </c>
      <c r="F737" s="163" t="n">
        <f aca="false">IF('ORÇ.GLOBAL EMPRESA'!G736&gt;0,'ORÇ.GLOBAL EMPRESA'!G736,'ORÇ.GLOBAL P CAIXA'!F736)</f>
        <v>0</v>
      </c>
      <c r="G737" s="163" t="n">
        <f aca="false">IF(E737&lt;&gt;0,ROUND(E737*F737,2),IF(AK737=0,(SUMIF($AC$13:$AC$1012,B737,$AK$13:$AK$1012)),AK737))</f>
        <v>0</v>
      </c>
      <c r="H737" s="163" t="n">
        <f aca="false">V737</f>
        <v>0</v>
      </c>
      <c r="I737" s="163" t="n">
        <f aca="false">W737</f>
        <v>0</v>
      </c>
      <c r="J737" s="163" t="n">
        <f aca="false">IF(H737&lt;&gt;0,ROUND(H737*I737,2),IF(AP737=0,(SUMIF($AC$13:$AC$1012,B737,$AP$13:$AP$1012)),AP737))</f>
        <v>0</v>
      </c>
      <c r="K737" s="163" t="n">
        <f aca="false">H737-E737</f>
        <v>0</v>
      </c>
      <c r="L737" s="163" t="n">
        <f aca="false">J737-G737</f>
        <v>0</v>
      </c>
      <c r="M737" s="645" t="str">
        <f aca="false">IF('ORÇ.GLOBAL P CAIXA'!H736&gt;0,'ORÇ.GLOBAL P CAIXA'!H736,"")</f>
        <v/>
      </c>
      <c r="N737" s="646" t="n">
        <f aca="false">'ORÇ.GLOBAL P CAIXA'!I736</f>
        <v>0</v>
      </c>
      <c r="O737" s="166" t="str">
        <f aca="false">S737</f>
        <v/>
      </c>
      <c r="P737" s="167"/>
      <c r="Q737" s="168" t="str">
        <f aca="false">IF(B737&gt;0,"ok","ocultar")</f>
        <v>ocultar</v>
      </c>
      <c r="R737" s="647" t="n">
        <f aca="false">'ORÇ.GLOBAL P CAIXA'!B736</f>
        <v>0</v>
      </c>
      <c r="S737" s="170" t="str">
        <f aca="false">IF('ORÇ.GLOBAL P CAIXA'!N736&lt;&gt;0,'ORÇ.GLOBAL P CAIXA'!N736,"")</f>
        <v/>
      </c>
      <c r="T737" s="648" t="n">
        <f aca="false">'ORÇ.GLOBAL P CAIXA'!O736</f>
        <v>0</v>
      </c>
      <c r="U737" s="172" t="n">
        <f aca="false">'ORÇ.GLOBAL P CAIXA'!P736</f>
        <v>0</v>
      </c>
      <c r="V737" s="173" t="n">
        <f aca="false">'ORÇ.GLOBAL P CAIXA'!E736</f>
        <v>0</v>
      </c>
      <c r="W737" s="173" t="n">
        <f aca="false">F737</f>
        <v>0</v>
      </c>
      <c r="X737" s="649"/>
      <c r="Y737" s="649"/>
      <c r="Z737" s="650"/>
      <c r="AB737" s="88"/>
      <c r="AC737" s="157" t="n">
        <f aca="false">IF(B737=0,AC736,IF(ISNONTEXT(B737)=TRUE(),INT(B737),INT(LEFT(B737,FIND(".",B737)-1))))</f>
        <v>3</v>
      </c>
      <c r="AD737" s="157" t="str">
        <f aca="false">IF(AD738=1,1,IF(B737&lt;&gt;0,1,IF(C737&lt;&gt;0,1,IF(D737&lt;&gt;0,1,IF(E737&lt;&gt;0,1,"")))))</f>
        <v/>
      </c>
      <c r="AE737" s="157" t="str">
        <f aca="false">IF(AC737=0," ",IF(AC737&lt;&gt;AC736,AC737," "))</f>
        <v> </v>
      </c>
      <c r="AF737" s="88"/>
      <c r="AG737" s="75" t="e">
        <f aca="false">IF(AC737&lt;&gt;AE737,(IF(N737=0,G737*(INFORMAÇÕES!$Q$69/INFORMAÇÕES!$Q$72),IF(N737="R",G737,0))),0)</f>
        <v>#DIV/0!</v>
      </c>
      <c r="AH737" s="75" t="e">
        <f aca="false">IF(AC737&lt;&gt;AE737,(IF(N737=0,G737*(INFORMAÇÕES!$Q$70/INFORMAÇÕES!$Q$72),IF(N737="C",G737,0))),0)</f>
        <v>#DIV/0!</v>
      </c>
      <c r="AI737" s="75" t="n">
        <f aca="false">IF(AC737&lt;&gt;AE737,(IF(N737=0,G737*INFORMAÇÕES!$U$115,IF(N737="CF",G737,0))),0)</f>
        <v>0</v>
      </c>
      <c r="AJ737" s="75" t="n">
        <f aca="false">IF(AC737&lt;&gt;AE737,(IF(N737=0,G737*INFORMAÇÕES!$U$116,IF(N737="O",G737,0))),0)</f>
        <v>0</v>
      </c>
      <c r="AK737" s="75" t="n">
        <f aca="false">IF(E737&lt;&gt;0,G737,0)</f>
        <v>0</v>
      </c>
      <c r="AL737" s="75" t="n">
        <f aca="false">IF(AC737&lt;&gt;AE737,(IF(N737=0,J737*(INFORMAÇÕES!$Q$89/INFORMAÇÕES!$Q$92),IF(N737="R",J737,0))),0)</f>
        <v>0</v>
      </c>
      <c r="AM737" s="75" t="n">
        <f aca="false">IF(AC737&lt;&gt;AE737,(IF(N737=0,J737*(INFORMAÇÕES!$Q$90/INFORMAÇÕES!$Q$92),IF(N737="C",J737,0))),0)</f>
        <v>0</v>
      </c>
      <c r="AN737" s="75" t="n">
        <f aca="false">IF(AC737&lt;&gt;AE737,(IF(N737="",J737*INFORMAÇÕES!$U$115,IF(N737="CF",J737,0))),0)</f>
        <v>0</v>
      </c>
      <c r="AO737" s="75" t="n">
        <f aca="false">IF(AC737&lt;&gt;AE737,(IF(N737="",J737*INFORMAÇÕES!$U$116,IF(N737="O",J737,0))),0)</f>
        <v>0</v>
      </c>
      <c r="AP737" s="75" t="n">
        <f aca="false">IF(H737&lt;&gt;0,J737,0)</f>
        <v>0</v>
      </c>
      <c r="AQ737" s="75" t="n">
        <f aca="false">IF(K737&lt;&gt;0,L737,0)</f>
        <v>0</v>
      </c>
    </row>
    <row r="738" s="174" customFormat="true" ht="14.25" hidden="false" customHeight="false" outlineLevel="0" collapsed="false">
      <c r="A738" s="159" t="n">
        <v>726</v>
      </c>
      <c r="B738" s="160" t="n">
        <f aca="false">R738</f>
        <v>0</v>
      </c>
      <c r="C738" s="161" t="n">
        <f aca="false">T738</f>
        <v>0</v>
      </c>
      <c r="D738" s="162" t="n">
        <f aca="false">U738</f>
        <v>0</v>
      </c>
      <c r="E738" s="163" t="n">
        <f aca="false">'ORÇ.GLOBAL P CAIXA'!E737</f>
        <v>0</v>
      </c>
      <c r="F738" s="163" t="n">
        <f aca="false">IF('ORÇ.GLOBAL EMPRESA'!G737&gt;0,'ORÇ.GLOBAL EMPRESA'!G737,'ORÇ.GLOBAL P CAIXA'!F737)</f>
        <v>0</v>
      </c>
      <c r="G738" s="163" t="n">
        <f aca="false">IF(E738&lt;&gt;0,ROUND(E738*F738,2),IF(AK738=0,(SUMIF($AC$13:$AC$1012,B738,$AK$13:$AK$1012)),AK738))</f>
        <v>0</v>
      </c>
      <c r="H738" s="163" t="n">
        <f aca="false">V738</f>
        <v>0</v>
      </c>
      <c r="I738" s="163" t="n">
        <f aca="false">W738</f>
        <v>0</v>
      </c>
      <c r="J738" s="163" t="n">
        <f aca="false">IF(H738&lt;&gt;0,ROUND(H738*I738,2),IF(AP738=0,(SUMIF($AC$13:$AC$1012,B738,$AP$13:$AP$1012)),AP738))</f>
        <v>0</v>
      </c>
      <c r="K738" s="163" t="n">
        <f aca="false">H738-E738</f>
        <v>0</v>
      </c>
      <c r="L738" s="163" t="n">
        <f aca="false">J738-G738</f>
        <v>0</v>
      </c>
      <c r="M738" s="645" t="str">
        <f aca="false">IF('ORÇ.GLOBAL P CAIXA'!H737&gt;0,'ORÇ.GLOBAL P CAIXA'!H737,"")</f>
        <v/>
      </c>
      <c r="N738" s="646" t="n">
        <f aca="false">'ORÇ.GLOBAL P CAIXA'!I737</f>
        <v>0</v>
      </c>
      <c r="O738" s="166" t="str">
        <f aca="false">S738</f>
        <v/>
      </c>
      <c r="P738" s="167"/>
      <c r="Q738" s="168" t="str">
        <f aca="false">IF(B738&gt;0,"ok","ocultar")</f>
        <v>ocultar</v>
      </c>
      <c r="R738" s="647" t="n">
        <f aca="false">'ORÇ.GLOBAL P CAIXA'!B737</f>
        <v>0</v>
      </c>
      <c r="S738" s="170" t="str">
        <f aca="false">IF('ORÇ.GLOBAL P CAIXA'!N737&lt;&gt;0,'ORÇ.GLOBAL P CAIXA'!N737,"")</f>
        <v/>
      </c>
      <c r="T738" s="648" t="n">
        <f aca="false">'ORÇ.GLOBAL P CAIXA'!O737</f>
        <v>0</v>
      </c>
      <c r="U738" s="172" t="n">
        <f aca="false">'ORÇ.GLOBAL P CAIXA'!P737</f>
        <v>0</v>
      </c>
      <c r="V738" s="173" t="n">
        <f aca="false">'ORÇ.GLOBAL P CAIXA'!E737</f>
        <v>0</v>
      </c>
      <c r="W738" s="173" t="n">
        <f aca="false">F738</f>
        <v>0</v>
      </c>
      <c r="X738" s="649"/>
      <c r="Y738" s="649"/>
      <c r="Z738" s="650"/>
      <c r="AB738" s="88"/>
      <c r="AC738" s="157" t="n">
        <f aca="false">IF(B738=0,AC737,IF(ISNONTEXT(B738)=TRUE(),INT(B738),INT(LEFT(B738,FIND(".",B738)-1))))</f>
        <v>3</v>
      </c>
      <c r="AD738" s="157" t="str">
        <f aca="false">IF(AD739=1,1,IF(B738&lt;&gt;0,1,IF(C738&lt;&gt;0,1,IF(D738&lt;&gt;0,1,IF(E738&lt;&gt;0,1,"")))))</f>
        <v/>
      </c>
      <c r="AE738" s="157" t="str">
        <f aca="false">IF(AC738=0," ",IF(AC738&lt;&gt;AC737,AC738," "))</f>
        <v> </v>
      </c>
      <c r="AF738" s="88"/>
      <c r="AG738" s="75" t="e">
        <f aca="false">IF(AC738&lt;&gt;AE738,(IF(N738=0,G738*(INFORMAÇÕES!$Q$69/INFORMAÇÕES!$Q$72),IF(N738="R",G738,0))),0)</f>
        <v>#DIV/0!</v>
      </c>
      <c r="AH738" s="75" t="e">
        <f aca="false">IF(AC738&lt;&gt;AE738,(IF(N738=0,G738*(INFORMAÇÕES!$Q$70/INFORMAÇÕES!$Q$72),IF(N738="C",G738,0))),0)</f>
        <v>#DIV/0!</v>
      </c>
      <c r="AI738" s="75" t="n">
        <f aca="false">IF(AC738&lt;&gt;AE738,(IF(N738=0,G738*INFORMAÇÕES!$U$115,IF(N738="CF",G738,0))),0)</f>
        <v>0</v>
      </c>
      <c r="AJ738" s="75" t="n">
        <f aca="false">IF(AC738&lt;&gt;AE738,(IF(N738=0,G738*INFORMAÇÕES!$U$116,IF(N738="O",G738,0))),0)</f>
        <v>0</v>
      </c>
      <c r="AK738" s="75" t="n">
        <f aca="false">IF(E738&lt;&gt;0,G738,0)</f>
        <v>0</v>
      </c>
      <c r="AL738" s="75" t="n">
        <f aca="false">IF(AC738&lt;&gt;AE738,(IF(N738=0,J738*(INFORMAÇÕES!$Q$89/INFORMAÇÕES!$Q$92),IF(N738="R",J738,0))),0)</f>
        <v>0</v>
      </c>
      <c r="AM738" s="75" t="n">
        <f aca="false">IF(AC738&lt;&gt;AE738,(IF(N738=0,J738*(INFORMAÇÕES!$Q$90/INFORMAÇÕES!$Q$92),IF(N738="C",J738,0))),0)</f>
        <v>0</v>
      </c>
      <c r="AN738" s="75" t="n">
        <f aca="false">IF(AC738&lt;&gt;AE738,(IF(N738="",J738*INFORMAÇÕES!$U$115,IF(N738="CF",J738,0))),0)</f>
        <v>0</v>
      </c>
      <c r="AO738" s="75" t="n">
        <f aca="false">IF(AC738&lt;&gt;AE738,(IF(N738="",J738*INFORMAÇÕES!$U$116,IF(N738="O",J738,0))),0)</f>
        <v>0</v>
      </c>
      <c r="AP738" s="75" t="n">
        <f aca="false">IF(H738&lt;&gt;0,J738,0)</f>
        <v>0</v>
      </c>
      <c r="AQ738" s="75" t="n">
        <f aca="false">IF(K738&lt;&gt;0,L738,0)</f>
        <v>0</v>
      </c>
    </row>
    <row r="739" s="174" customFormat="true" ht="14.25" hidden="false" customHeight="false" outlineLevel="0" collapsed="false">
      <c r="A739" s="159" t="n">
        <v>727</v>
      </c>
      <c r="B739" s="160" t="n">
        <f aca="false">R739</f>
        <v>0</v>
      </c>
      <c r="C739" s="161" t="n">
        <f aca="false">T739</f>
        <v>0</v>
      </c>
      <c r="D739" s="162" t="n">
        <f aca="false">U739</f>
        <v>0</v>
      </c>
      <c r="E739" s="163" t="n">
        <f aca="false">'ORÇ.GLOBAL P CAIXA'!E738</f>
        <v>0</v>
      </c>
      <c r="F739" s="163" t="n">
        <f aca="false">IF('ORÇ.GLOBAL EMPRESA'!G738&gt;0,'ORÇ.GLOBAL EMPRESA'!G738,'ORÇ.GLOBAL P CAIXA'!F738)</f>
        <v>0</v>
      </c>
      <c r="G739" s="163" t="n">
        <f aca="false">IF(E739&lt;&gt;0,ROUND(E739*F739,2),IF(AK739=0,(SUMIF($AC$13:$AC$1012,B739,$AK$13:$AK$1012)),AK739))</f>
        <v>0</v>
      </c>
      <c r="H739" s="163" t="n">
        <f aca="false">V739</f>
        <v>0</v>
      </c>
      <c r="I739" s="163" t="n">
        <f aca="false">W739</f>
        <v>0</v>
      </c>
      <c r="J739" s="163" t="n">
        <f aca="false">IF(H739&lt;&gt;0,ROUND(H739*I739,2),IF(AP739=0,(SUMIF($AC$13:$AC$1012,B739,$AP$13:$AP$1012)),AP739))</f>
        <v>0</v>
      </c>
      <c r="K739" s="163" t="n">
        <f aca="false">H739-E739</f>
        <v>0</v>
      </c>
      <c r="L739" s="163" t="n">
        <f aca="false">J739-G739</f>
        <v>0</v>
      </c>
      <c r="M739" s="645" t="str">
        <f aca="false">IF('ORÇ.GLOBAL P CAIXA'!H738&gt;0,'ORÇ.GLOBAL P CAIXA'!H738,"")</f>
        <v/>
      </c>
      <c r="N739" s="646" t="n">
        <f aca="false">'ORÇ.GLOBAL P CAIXA'!I738</f>
        <v>0</v>
      </c>
      <c r="O739" s="166" t="str">
        <f aca="false">S739</f>
        <v/>
      </c>
      <c r="P739" s="167"/>
      <c r="Q739" s="168" t="str">
        <f aca="false">IF(B739&gt;0,"ok","ocultar")</f>
        <v>ocultar</v>
      </c>
      <c r="R739" s="647" t="n">
        <f aca="false">'ORÇ.GLOBAL P CAIXA'!B738</f>
        <v>0</v>
      </c>
      <c r="S739" s="170" t="str">
        <f aca="false">IF('ORÇ.GLOBAL P CAIXA'!N738&lt;&gt;0,'ORÇ.GLOBAL P CAIXA'!N738,"")</f>
        <v/>
      </c>
      <c r="T739" s="648" t="n">
        <f aca="false">'ORÇ.GLOBAL P CAIXA'!O738</f>
        <v>0</v>
      </c>
      <c r="U739" s="172" t="n">
        <f aca="false">'ORÇ.GLOBAL P CAIXA'!P738</f>
        <v>0</v>
      </c>
      <c r="V739" s="173" t="n">
        <f aca="false">'ORÇ.GLOBAL P CAIXA'!E738</f>
        <v>0</v>
      </c>
      <c r="W739" s="173" t="n">
        <f aca="false">F739</f>
        <v>0</v>
      </c>
      <c r="X739" s="649"/>
      <c r="Y739" s="649"/>
      <c r="Z739" s="650"/>
      <c r="AB739" s="88"/>
      <c r="AC739" s="157" t="n">
        <f aca="false">IF(B739=0,AC738,IF(ISNONTEXT(B739)=TRUE(),INT(B739),INT(LEFT(B739,FIND(".",B739)-1))))</f>
        <v>3</v>
      </c>
      <c r="AD739" s="157" t="str">
        <f aca="false">IF(AD740=1,1,IF(B739&lt;&gt;0,1,IF(C739&lt;&gt;0,1,IF(D739&lt;&gt;0,1,IF(E739&lt;&gt;0,1,"")))))</f>
        <v/>
      </c>
      <c r="AE739" s="157" t="str">
        <f aca="false">IF(AC739=0," ",IF(AC739&lt;&gt;AC738,AC739," "))</f>
        <v> </v>
      </c>
      <c r="AF739" s="88"/>
      <c r="AG739" s="75" t="e">
        <f aca="false">IF(AC739&lt;&gt;AE739,(IF(N739=0,G739*(INFORMAÇÕES!$Q$69/INFORMAÇÕES!$Q$72),IF(N739="R",G739,0))),0)</f>
        <v>#DIV/0!</v>
      </c>
      <c r="AH739" s="75" t="e">
        <f aca="false">IF(AC739&lt;&gt;AE739,(IF(N739=0,G739*(INFORMAÇÕES!$Q$70/INFORMAÇÕES!$Q$72),IF(N739="C",G739,0))),0)</f>
        <v>#DIV/0!</v>
      </c>
      <c r="AI739" s="75" t="n">
        <f aca="false">IF(AC739&lt;&gt;AE739,(IF(N739=0,G739*INFORMAÇÕES!$U$115,IF(N739="CF",G739,0))),0)</f>
        <v>0</v>
      </c>
      <c r="AJ739" s="75" t="n">
        <f aca="false">IF(AC739&lt;&gt;AE739,(IF(N739=0,G739*INFORMAÇÕES!$U$116,IF(N739="O",G739,0))),0)</f>
        <v>0</v>
      </c>
      <c r="AK739" s="75" t="n">
        <f aca="false">IF(E739&lt;&gt;0,G739,0)</f>
        <v>0</v>
      </c>
      <c r="AL739" s="75" t="n">
        <f aca="false">IF(AC739&lt;&gt;AE739,(IF(N739=0,J739*(INFORMAÇÕES!$Q$89/INFORMAÇÕES!$Q$92),IF(N739="R",J739,0))),0)</f>
        <v>0</v>
      </c>
      <c r="AM739" s="75" t="n">
        <f aca="false">IF(AC739&lt;&gt;AE739,(IF(N739=0,J739*(INFORMAÇÕES!$Q$90/INFORMAÇÕES!$Q$92),IF(N739="C",J739,0))),0)</f>
        <v>0</v>
      </c>
      <c r="AN739" s="75" t="n">
        <f aca="false">IF(AC739&lt;&gt;AE739,(IF(N739="",J739*INFORMAÇÕES!$U$115,IF(N739="CF",J739,0))),0)</f>
        <v>0</v>
      </c>
      <c r="AO739" s="75" t="n">
        <f aca="false">IF(AC739&lt;&gt;AE739,(IF(N739="",J739*INFORMAÇÕES!$U$116,IF(N739="O",J739,0))),0)</f>
        <v>0</v>
      </c>
      <c r="AP739" s="75" t="n">
        <f aca="false">IF(H739&lt;&gt;0,J739,0)</f>
        <v>0</v>
      </c>
      <c r="AQ739" s="75" t="n">
        <f aca="false">IF(K739&lt;&gt;0,L739,0)</f>
        <v>0</v>
      </c>
    </row>
    <row r="740" s="174" customFormat="true" ht="14.25" hidden="false" customHeight="false" outlineLevel="0" collapsed="false">
      <c r="A740" s="159" t="n">
        <v>728</v>
      </c>
      <c r="B740" s="160" t="n">
        <f aca="false">R740</f>
        <v>0</v>
      </c>
      <c r="C740" s="161" t="n">
        <f aca="false">T740</f>
        <v>0</v>
      </c>
      <c r="D740" s="162" t="n">
        <f aca="false">U740</f>
        <v>0</v>
      </c>
      <c r="E740" s="163" t="n">
        <f aca="false">'ORÇ.GLOBAL P CAIXA'!E739</f>
        <v>0</v>
      </c>
      <c r="F740" s="163" t="n">
        <f aca="false">IF('ORÇ.GLOBAL EMPRESA'!G739&gt;0,'ORÇ.GLOBAL EMPRESA'!G739,'ORÇ.GLOBAL P CAIXA'!F739)</f>
        <v>0</v>
      </c>
      <c r="G740" s="163" t="n">
        <f aca="false">IF(E740&lt;&gt;0,ROUND(E740*F740,2),IF(AK740=0,(SUMIF($AC$13:$AC$1012,B740,$AK$13:$AK$1012)),AK740))</f>
        <v>0</v>
      </c>
      <c r="H740" s="163" t="n">
        <f aca="false">V740</f>
        <v>0</v>
      </c>
      <c r="I740" s="163" t="n">
        <f aca="false">W740</f>
        <v>0</v>
      </c>
      <c r="J740" s="163" t="n">
        <f aca="false">IF(H740&lt;&gt;0,ROUND(H740*I740,2),IF(AP740=0,(SUMIF($AC$13:$AC$1012,B740,$AP$13:$AP$1012)),AP740))</f>
        <v>0</v>
      </c>
      <c r="K740" s="163" t="n">
        <f aca="false">H740-E740</f>
        <v>0</v>
      </c>
      <c r="L740" s="163" t="n">
        <f aca="false">J740-G740</f>
        <v>0</v>
      </c>
      <c r="M740" s="645" t="str">
        <f aca="false">IF('ORÇ.GLOBAL P CAIXA'!H739&gt;0,'ORÇ.GLOBAL P CAIXA'!H739,"")</f>
        <v/>
      </c>
      <c r="N740" s="646" t="n">
        <f aca="false">'ORÇ.GLOBAL P CAIXA'!I739</f>
        <v>0</v>
      </c>
      <c r="O740" s="166" t="str">
        <f aca="false">S740</f>
        <v/>
      </c>
      <c r="P740" s="167"/>
      <c r="Q740" s="168" t="str">
        <f aca="false">IF(B740&gt;0,"ok","ocultar")</f>
        <v>ocultar</v>
      </c>
      <c r="R740" s="647" t="n">
        <f aca="false">'ORÇ.GLOBAL P CAIXA'!B739</f>
        <v>0</v>
      </c>
      <c r="S740" s="170" t="str">
        <f aca="false">IF('ORÇ.GLOBAL P CAIXA'!N739&lt;&gt;0,'ORÇ.GLOBAL P CAIXA'!N739,"")</f>
        <v/>
      </c>
      <c r="T740" s="648" t="n">
        <f aca="false">'ORÇ.GLOBAL P CAIXA'!O739</f>
        <v>0</v>
      </c>
      <c r="U740" s="172" t="n">
        <f aca="false">'ORÇ.GLOBAL P CAIXA'!P739</f>
        <v>0</v>
      </c>
      <c r="V740" s="173" t="n">
        <f aca="false">'ORÇ.GLOBAL P CAIXA'!E739</f>
        <v>0</v>
      </c>
      <c r="W740" s="173" t="n">
        <f aca="false">F740</f>
        <v>0</v>
      </c>
      <c r="X740" s="649"/>
      <c r="Y740" s="649"/>
      <c r="Z740" s="650"/>
      <c r="AB740" s="88"/>
      <c r="AC740" s="157" t="n">
        <f aca="false">IF(B740=0,AC739,IF(ISNONTEXT(B740)=TRUE(),INT(B740),INT(LEFT(B740,FIND(".",B740)-1))))</f>
        <v>3</v>
      </c>
      <c r="AD740" s="157" t="str">
        <f aca="false">IF(AD741=1,1,IF(B740&lt;&gt;0,1,IF(C740&lt;&gt;0,1,IF(D740&lt;&gt;0,1,IF(E740&lt;&gt;0,1,"")))))</f>
        <v/>
      </c>
      <c r="AE740" s="157" t="str">
        <f aca="false">IF(AC740=0," ",IF(AC740&lt;&gt;AC739,AC740," "))</f>
        <v> </v>
      </c>
      <c r="AF740" s="88"/>
      <c r="AG740" s="75" t="e">
        <f aca="false">IF(AC740&lt;&gt;AE740,(IF(N740=0,G740*(INFORMAÇÕES!$Q$69/INFORMAÇÕES!$Q$72),IF(N740="R",G740,0))),0)</f>
        <v>#DIV/0!</v>
      </c>
      <c r="AH740" s="75" t="e">
        <f aca="false">IF(AC740&lt;&gt;AE740,(IF(N740=0,G740*(INFORMAÇÕES!$Q$70/INFORMAÇÕES!$Q$72),IF(N740="C",G740,0))),0)</f>
        <v>#DIV/0!</v>
      </c>
      <c r="AI740" s="75" t="n">
        <f aca="false">IF(AC740&lt;&gt;AE740,(IF(N740=0,G740*INFORMAÇÕES!$U$115,IF(N740="CF",G740,0))),0)</f>
        <v>0</v>
      </c>
      <c r="AJ740" s="75" t="n">
        <f aca="false">IF(AC740&lt;&gt;AE740,(IF(N740=0,G740*INFORMAÇÕES!$U$116,IF(N740="O",G740,0))),0)</f>
        <v>0</v>
      </c>
      <c r="AK740" s="75" t="n">
        <f aca="false">IF(E740&lt;&gt;0,G740,0)</f>
        <v>0</v>
      </c>
      <c r="AL740" s="75" t="n">
        <f aca="false">IF(AC740&lt;&gt;AE740,(IF(N740=0,J740*(INFORMAÇÕES!$Q$89/INFORMAÇÕES!$Q$92),IF(N740="R",J740,0))),0)</f>
        <v>0</v>
      </c>
      <c r="AM740" s="75" t="n">
        <f aca="false">IF(AC740&lt;&gt;AE740,(IF(N740=0,J740*(INFORMAÇÕES!$Q$90/INFORMAÇÕES!$Q$92),IF(N740="C",J740,0))),0)</f>
        <v>0</v>
      </c>
      <c r="AN740" s="75" t="n">
        <f aca="false">IF(AC740&lt;&gt;AE740,(IF(N740="",J740*INFORMAÇÕES!$U$115,IF(N740="CF",J740,0))),0)</f>
        <v>0</v>
      </c>
      <c r="AO740" s="75" t="n">
        <f aca="false">IF(AC740&lt;&gt;AE740,(IF(N740="",J740*INFORMAÇÕES!$U$116,IF(N740="O",J740,0))),0)</f>
        <v>0</v>
      </c>
      <c r="AP740" s="75" t="n">
        <f aca="false">IF(H740&lt;&gt;0,J740,0)</f>
        <v>0</v>
      </c>
      <c r="AQ740" s="75" t="n">
        <f aca="false">IF(K740&lt;&gt;0,L740,0)</f>
        <v>0</v>
      </c>
    </row>
    <row r="741" s="174" customFormat="true" ht="14.25" hidden="false" customHeight="false" outlineLevel="0" collapsed="false">
      <c r="A741" s="159" t="n">
        <v>729</v>
      </c>
      <c r="B741" s="160" t="n">
        <f aca="false">R741</f>
        <v>0</v>
      </c>
      <c r="C741" s="161" t="n">
        <f aca="false">T741</f>
        <v>0</v>
      </c>
      <c r="D741" s="162" t="n">
        <f aca="false">U741</f>
        <v>0</v>
      </c>
      <c r="E741" s="163" t="n">
        <f aca="false">'ORÇ.GLOBAL P CAIXA'!E740</f>
        <v>0</v>
      </c>
      <c r="F741" s="163" t="n">
        <f aca="false">IF('ORÇ.GLOBAL EMPRESA'!G740&gt;0,'ORÇ.GLOBAL EMPRESA'!G740,'ORÇ.GLOBAL P CAIXA'!F740)</f>
        <v>0</v>
      </c>
      <c r="G741" s="163" t="n">
        <f aca="false">IF(E741&lt;&gt;0,ROUND(E741*F741,2),IF(AK741=0,(SUMIF($AC$13:$AC$1012,B741,$AK$13:$AK$1012)),AK741))</f>
        <v>0</v>
      </c>
      <c r="H741" s="163" t="n">
        <f aca="false">V741</f>
        <v>0</v>
      </c>
      <c r="I741" s="163" t="n">
        <f aca="false">W741</f>
        <v>0</v>
      </c>
      <c r="J741" s="163" t="n">
        <f aca="false">IF(H741&lt;&gt;0,ROUND(H741*I741,2),IF(AP741=0,(SUMIF($AC$13:$AC$1012,B741,$AP$13:$AP$1012)),AP741))</f>
        <v>0</v>
      </c>
      <c r="K741" s="163" t="n">
        <f aca="false">H741-E741</f>
        <v>0</v>
      </c>
      <c r="L741" s="163" t="n">
        <f aca="false">J741-G741</f>
        <v>0</v>
      </c>
      <c r="M741" s="645" t="str">
        <f aca="false">IF('ORÇ.GLOBAL P CAIXA'!H740&gt;0,'ORÇ.GLOBAL P CAIXA'!H740,"")</f>
        <v/>
      </c>
      <c r="N741" s="646" t="n">
        <f aca="false">'ORÇ.GLOBAL P CAIXA'!I740</f>
        <v>0</v>
      </c>
      <c r="O741" s="166" t="str">
        <f aca="false">S741</f>
        <v/>
      </c>
      <c r="P741" s="167"/>
      <c r="Q741" s="168" t="str">
        <f aca="false">IF(B741&gt;0,"ok","ocultar")</f>
        <v>ocultar</v>
      </c>
      <c r="R741" s="647" t="n">
        <f aca="false">'ORÇ.GLOBAL P CAIXA'!B740</f>
        <v>0</v>
      </c>
      <c r="S741" s="170" t="str">
        <f aca="false">IF('ORÇ.GLOBAL P CAIXA'!N740&lt;&gt;0,'ORÇ.GLOBAL P CAIXA'!N740,"")</f>
        <v/>
      </c>
      <c r="T741" s="648" t="n">
        <f aca="false">'ORÇ.GLOBAL P CAIXA'!O740</f>
        <v>0</v>
      </c>
      <c r="U741" s="172" t="n">
        <f aca="false">'ORÇ.GLOBAL P CAIXA'!P740</f>
        <v>0</v>
      </c>
      <c r="V741" s="173" t="n">
        <f aca="false">'ORÇ.GLOBAL P CAIXA'!E740</f>
        <v>0</v>
      </c>
      <c r="W741" s="173" t="n">
        <f aca="false">F741</f>
        <v>0</v>
      </c>
      <c r="X741" s="649"/>
      <c r="Y741" s="649"/>
      <c r="Z741" s="650"/>
      <c r="AB741" s="88"/>
      <c r="AC741" s="157" t="n">
        <f aca="false">IF(B741=0,AC740,IF(ISNONTEXT(B741)=TRUE(),INT(B741),INT(LEFT(B741,FIND(".",B741)-1))))</f>
        <v>3</v>
      </c>
      <c r="AD741" s="157" t="str">
        <f aca="false">IF(AD742=1,1,IF(B741&lt;&gt;0,1,IF(C741&lt;&gt;0,1,IF(D741&lt;&gt;0,1,IF(E741&lt;&gt;0,1,"")))))</f>
        <v/>
      </c>
      <c r="AE741" s="157" t="str">
        <f aca="false">IF(AC741=0," ",IF(AC741&lt;&gt;AC740,AC741," "))</f>
        <v> </v>
      </c>
      <c r="AF741" s="88"/>
      <c r="AG741" s="75" t="e">
        <f aca="false">IF(AC741&lt;&gt;AE741,(IF(N741=0,G741*(INFORMAÇÕES!$Q$69/INFORMAÇÕES!$Q$72),IF(N741="R",G741,0))),0)</f>
        <v>#DIV/0!</v>
      </c>
      <c r="AH741" s="75" t="e">
        <f aca="false">IF(AC741&lt;&gt;AE741,(IF(N741=0,G741*(INFORMAÇÕES!$Q$70/INFORMAÇÕES!$Q$72),IF(N741="C",G741,0))),0)</f>
        <v>#DIV/0!</v>
      </c>
      <c r="AI741" s="75" t="n">
        <f aca="false">IF(AC741&lt;&gt;AE741,(IF(N741=0,G741*INFORMAÇÕES!$U$115,IF(N741="CF",G741,0))),0)</f>
        <v>0</v>
      </c>
      <c r="AJ741" s="75" t="n">
        <f aca="false">IF(AC741&lt;&gt;AE741,(IF(N741=0,G741*INFORMAÇÕES!$U$116,IF(N741="O",G741,0))),0)</f>
        <v>0</v>
      </c>
      <c r="AK741" s="75" t="n">
        <f aca="false">IF(E741&lt;&gt;0,G741,0)</f>
        <v>0</v>
      </c>
      <c r="AL741" s="75" t="n">
        <f aca="false">IF(AC741&lt;&gt;AE741,(IF(N741=0,J741*(INFORMAÇÕES!$Q$89/INFORMAÇÕES!$Q$92),IF(N741="R",J741,0))),0)</f>
        <v>0</v>
      </c>
      <c r="AM741" s="75" t="n">
        <f aca="false">IF(AC741&lt;&gt;AE741,(IF(N741=0,J741*(INFORMAÇÕES!$Q$90/INFORMAÇÕES!$Q$92),IF(N741="C",J741,0))),0)</f>
        <v>0</v>
      </c>
      <c r="AN741" s="75" t="n">
        <f aca="false">IF(AC741&lt;&gt;AE741,(IF(N741="",J741*INFORMAÇÕES!$U$115,IF(N741="CF",J741,0))),0)</f>
        <v>0</v>
      </c>
      <c r="AO741" s="75" t="n">
        <f aca="false">IF(AC741&lt;&gt;AE741,(IF(N741="",J741*INFORMAÇÕES!$U$116,IF(N741="O",J741,0))),0)</f>
        <v>0</v>
      </c>
      <c r="AP741" s="75" t="n">
        <f aca="false">IF(H741&lt;&gt;0,J741,0)</f>
        <v>0</v>
      </c>
      <c r="AQ741" s="75" t="n">
        <f aca="false">IF(K741&lt;&gt;0,L741,0)</f>
        <v>0</v>
      </c>
    </row>
    <row r="742" s="174" customFormat="true" ht="14.25" hidden="false" customHeight="false" outlineLevel="0" collapsed="false">
      <c r="A742" s="159" t="n">
        <v>730</v>
      </c>
      <c r="B742" s="160" t="n">
        <f aca="false">R742</f>
        <v>0</v>
      </c>
      <c r="C742" s="161" t="n">
        <f aca="false">T742</f>
        <v>0</v>
      </c>
      <c r="D742" s="162" t="n">
        <f aca="false">U742</f>
        <v>0</v>
      </c>
      <c r="E742" s="163" t="n">
        <f aca="false">'ORÇ.GLOBAL P CAIXA'!E741</f>
        <v>0</v>
      </c>
      <c r="F742" s="163" t="n">
        <f aca="false">IF('ORÇ.GLOBAL EMPRESA'!G741&gt;0,'ORÇ.GLOBAL EMPRESA'!G741,'ORÇ.GLOBAL P CAIXA'!F741)</f>
        <v>0</v>
      </c>
      <c r="G742" s="163" t="n">
        <f aca="false">IF(E742&lt;&gt;0,ROUND(E742*F742,2),IF(AK742=0,(SUMIF($AC$13:$AC$1012,B742,$AK$13:$AK$1012)),AK742))</f>
        <v>0</v>
      </c>
      <c r="H742" s="163" t="n">
        <f aca="false">V742</f>
        <v>0</v>
      </c>
      <c r="I742" s="163" t="n">
        <f aca="false">W742</f>
        <v>0</v>
      </c>
      <c r="J742" s="163" t="n">
        <f aca="false">IF(H742&lt;&gt;0,ROUND(H742*I742,2),IF(AP742=0,(SUMIF($AC$13:$AC$1012,B742,$AP$13:$AP$1012)),AP742))</f>
        <v>0</v>
      </c>
      <c r="K742" s="163" t="n">
        <f aca="false">H742-E742</f>
        <v>0</v>
      </c>
      <c r="L742" s="163" t="n">
        <f aca="false">J742-G742</f>
        <v>0</v>
      </c>
      <c r="M742" s="645" t="str">
        <f aca="false">IF('ORÇ.GLOBAL P CAIXA'!H741&gt;0,'ORÇ.GLOBAL P CAIXA'!H741,"")</f>
        <v/>
      </c>
      <c r="N742" s="646" t="n">
        <f aca="false">'ORÇ.GLOBAL P CAIXA'!I741</f>
        <v>0</v>
      </c>
      <c r="O742" s="166" t="str">
        <f aca="false">S742</f>
        <v/>
      </c>
      <c r="P742" s="167"/>
      <c r="Q742" s="168" t="str">
        <f aca="false">IF(B742&gt;0,"ok","ocultar")</f>
        <v>ocultar</v>
      </c>
      <c r="R742" s="647" t="n">
        <f aca="false">'ORÇ.GLOBAL P CAIXA'!B741</f>
        <v>0</v>
      </c>
      <c r="S742" s="170" t="str">
        <f aca="false">IF('ORÇ.GLOBAL P CAIXA'!N741&lt;&gt;0,'ORÇ.GLOBAL P CAIXA'!N741,"")</f>
        <v/>
      </c>
      <c r="T742" s="648" t="n">
        <f aca="false">'ORÇ.GLOBAL P CAIXA'!O741</f>
        <v>0</v>
      </c>
      <c r="U742" s="172" t="n">
        <f aca="false">'ORÇ.GLOBAL P CAIXA'!P741</f>
        <v>0</v>
      </c>
      <c r="V742" s="173" t="n">
        <f aca="false">'ORÇ.GLOBAL P CAIXA'!E741</f>
        <v>0</v>
      </c>
      <c r="W742" s="173" t="n">
        <f aca="false">F742</f>
        <v>0</v>
      </c>
      <c r="X742" s="649"/>
      <c r="Y742" s="649"/>
      <c r="Z742" s="650"/>
      <c r="AB742" s="88"/>
      <c r="AC742" s="157" t="n">
        <f aca="false">IF(B742=0,AC741,IF(ISNONTEXT(B742)=TRUE(),INT(B742),INT(LEFT(B742,FIND(".",B742)-1))))</f>
        <v>3</v>
      </c>
      <c r="AD742" s="157" t="str">
        <f aca="false">IF(AD743=1,1,IF(B742&lt;&gt;0,1,IF(C742&lt;&gt;0,1,IF(D742&lt;&gt;0,1,IF(E742&lt;&gt;0,1,"")))))</f>
        <v/>
      </c>
      <c r="AE742" s="157" t="str">
        <f aca="false">IF(AC742=0," ",IF(AC742&lt;&gt;AC741,AC742," "))</f>
        <v> </v>
      </c>
      <c r="AF742" s="88"/>
      <c r="AG742" s="75" t="e">
        <f aca="false">IF(AC742&lt;&gt;AE742,(IF(N742=0,G742*(INFORMAÇÕES!$Q$69/INFORMAÇÕES!$Q$72),IF(N742="R",G742,0))),0)</f>
        <v>#DIV/0!</v>
      </c>
      <c r="AH742" s="75" t="e">
        <f aca="false">IF(AC742&lt;&gt;AE742,(IF(N742=0,G742*(INFORMAÇÕES!$Q$70/INFORMAÇÕES!$Q$72),IF(N742="C",G742,0))),0)</f>
        <v>#DIV/0!</v>
      </c>
      <c r="AI742" s="75" t="n">
        <f aca="false">IF(AC742&lt;&gt;AE742,(IF(N742=0,G742*INFORMAÇÕES!$U$115,IF(N742="CF",G742,0))),0)</f>
        <v>0</v>
      </c>
      <c r="AJ742" s="75" t="n">
        <f aca="false">IF(AC742&lt;&gt;AE742,(IF(N742=0,G742*INFORMAÇÕES!$U$116,IF(N742="O",G742,0))),0)</f>
        <v>0</v>
      </c>
      <c r="AK742" s="75" t="n">
        <f aca="false">IF(E742&lt;&gt;0,G742,0)</f>
        <v>0</v>
      </c>
      <c r="AL742" s="75" t="n">
        <f aca="false">IF(AC742&lt;&gt;AE742,(IF(N742=0,J742*(INFORMAÇÕES!$Q$89/INFORMAÇÕES!$Q$92),IF(N742="R",J742,0))),0)</f>
        <v>0</v>
      </c>
      <c r="AM742" s="75" t="n">
        <f aca="false">IF(AC742&lt;&gt;AE742,(IF(N742=0,J742*(INFORMAÇÕES!$Q$90/INFORMAÇÕES!$Q$92),IF(N742="C",J742,0))),0)</f>
        <v>0</v>
      </c>
      <c r="AN742" s="75" t="n">
        <f aca="false">IF(AC742&lt;&gt;AE742,(IF(N742="",J742*INFORMAÇÕES!$U$115,IF(N742="CF",J742,0))),0)</f>
        <v>0</v>
      </c>
      <c r="AO742" s="75" t="n">
        <f aca="false">IF(AC742&lt;&gt;AE742,(IF(N742="",J742*INFORMAÇÕES!$U$116,IF(N742="O",J742,0))),0)</f>
        <v>0</v>
      </c>
      <c r="AP742" s="75" t="n">
        <f aca="false">IF(H742&lt;&gt;0,J742,0)</f>
        <v>0</v>
      </c>
      <c r="AQ742" s="75" t="n">
        <f aca="false">IF(K742&lt;&gt;0,L742,0)</f>
        <v>0</v>
      </c>
    </row>
    <row r="743" s="174" customFormat="true" ht="14.25" hidden="false" customHeight="false" outlineLevel="0" collapsed="false">
      <c r="A743" s="159" t="n">
        <v>731</v>
      </c>
      <c r="B743" s="160" t="n">
        <f aca="false">R743</f>
        <v>0</v>
      </c>
      <c r="C743" s="161" t="n">
        <f aca="false">T743</f>
        <v>0</v>
      </c>
      <c r="D743" s="162" t="n">
        <f aca="false">U743</f>
        <v>0</v>
      </c>
      <c r="E743" s="163" t="n">
        <f aca="false">'ORÇ.GLOBAL P CAIXA'!E742</f>
        <v>0</v>
      </c>
      <c r="F743" s="163" t="n">
        <f aca="false">IF('ORÇ.GLOBAL EMPRESA'!G742&gt;0,'ORÇ.GLOBAL EMPRESA'!G742,'ORÇ.GLOBAL P CAIXA'!F742)</f>
        <v>0</v>
      </c>
      <c r="G743" s="163" t="n">
        <f aca="false">IF(E743&lt;&gt;0,ROUND(E743*F743,2),IF(AK743=0,(SUMIF($AC$13:$AC$1012,B743,$AK$13:$AK$1012)),AK743))</f>
        <v>0</v>
      </c>
      <c r="H743" s="163" t="n">
        <f aca="false">V743</f>
        <v>0</v>
      </c>
      <c r="I743" s="163" t="n">
        <f aca="false">W743</f>
        <v>0</v>
      </c>
      <c r="J743" s="163" t="n">
        <f aca="false">IF(H743&lt;&gt;0,ROUND(H743*I743,2),IF(AP743=0,(SUMIF($AC$13:$AC$1012,B743,$AP$13:$AP$1012)),AP743))</f>
        <v>0</v>
      </c>
      <c r="K743" s="163" t="n">
        <f aca="false">H743-E743</f>
        <v>0</v>
      </c>
      <c r="L743" s="163" t="n">
        <f aca="false">J743-G743</f>
        <v>0</v>
      </c>
      <c r="M743" s="645" t="str">
        <f aca="false">IF('ORÇ.GLOBAL P CAIXA'!H742&gt;0,'ORÇ.GLOBAL P CAIXA'!H742,"")</f>
        <v/>
      </c>
      <c r="N743" s="646" t="n">
        <f aca="false">'ORÇ.GLOBAL P CAIXA'!I742</f>
        <v>0</v>
      </c>
      <c r="O743" s="166" t="str">
        <f aca="false">S743</f>
        <v/>
      </c>
      <c r="P743" s="167"/>
      <c r="Q743" s="168" t="str">
        <f aca="false">IF(B743&gt;0,"ok","ocultar")</f>
        <v>ocultar</v>
      </c>
      <c r="R743" s="647" t="n">
        <f aca="false">'ORÇ.GLOBAL P CAIXA'!B742</f>
        <v>0</v>
      </c>
      <c r="S743" s="170" t="str">
        <f aca="false">IF('ORÇ.GLOBAL P CAIXA'!N742&lt;&gt;0,'ORÇ.GLOBAL P CAIXA'!N742,"")</f>
        <v/>
      </c>
      <c r="T743" s="648" t="n">
        <f aca="false">'ORÇ.GLOBAL P CAIXA'!O742</f>
        <v>0</v>
      </c>
      <c r="U743" s="172" t="n">
        <f aca="false">'ORÇ.GLOBAL P CAIXA'!P742</f>
        <v>0</v>
      </c>
      <c r="V743" s="173" t="n">
        <f aca="false">'ORÇ.GLOBAL P CAIXA'!E742</f>
        <v>0</v>
      </c>
      <c r="W743" s="173" t="n">
        <f aca="false">F743</f>
        <v>0</v>
      </c>
      <c r="X743" s="649"/>
      <c r="Y743" s="649"/>
      <c r="Z743" s="650"/>
      <c r="AB743" s="88"/>
      <c r="AC743" s="157" t="n">
        <f aca="false">IF(B743=0,AC742,IF(ISNONTEXT(B743)=TRUE(),INT(B743),INT(LEFT(B743,FIND(".",B743)-1))))</f>
        <v>3</v>
      </c>
      <c r="AD743" s="157" t="str">
        <f aca="false">IF(AD744=1,1,IF(B743&lt;&gt;0,1,IF(C743&lt;&gt;0,1,IF(D743&lt;&gt;0,1,IF(E743&lt;&gt;0,1,"")))))</f>
        <v/>
      </c>
      <c r="AE743" s="157" t="str">
        <f aca="false">IF(AC743=0," ",IF(AC743&lt;&gt;AC742,AC743," "))</f>
        <v> </v>
      </c>
      <c r="AF743" s="88"/>
      <c r="AG743" s="75" t="e">
        <f aca="false">IF(AC743&lt;&gt;AE743,(IF(N743=0,G743*(INFORMAÇÕES!$Q$69/INFORMAÇÕES!$Q$72),IF(N743="R",G743,0))),0)</f>
        <v>#DIV/0!</v>
      </c>
      <c r="AH743" s="75" t="e">
        <f aca="false">IF(AC743&lt;&gt;AE743,(IF(N743=0,G743*(INFORMAÇÕES!$Q$70/INFORMAÇÕES!$Q$72),IF(N743="C",G743,0))),0)</f>
        <v>#DIV/0!</v>
      </c>
      <c r="AI743" s="75" t="n">
        <f aca="false">IF(AC743&lt;&gt;AE743,(IF(N743=0,G743*INFORMAÇÕES!$U$115,IF(N743="CF",G743,0))),0)</f>
        <v>0</v>
      </c>
      <c r="AJ743" s="75" t="n">
        <f aca="false">IF(AC743&lt;&gt;AE743,(IF(N743=0,G743*INFORMAÇÕES!$U$116,IF(N743="O",G743,0))),0)</f>
        <v>0</v>
      </c>
      <c r="AK743" s="75" t="n">
        <f aca="false">IF(E743&lt;&gt;0,G743,0)</f>
        <v>0</v>
      </c>
      <c r="AL743" s="75" t="n">
        <f aca="false">IF(AC743&lt;&gt;AE743,(IF(N743=0,J743*(INFORMAÇÕES!$Q$89/INFORMAÇÕES!$Q$92),IF(N743="R",J743,0))),0)</f>
        <v>0</v>
      </c>
      <c r="AM743" s="75" t="n">
        <f aca="false">IF(AC743&lt;&gt;AE743,(IF(N743=0,J743*(INFORMAÇÕES!$Q$90/INFORMAÇÕES!$Q$92),IF(N743="C",J743,0))),0)</f>
        <v>0</v>
      </c>
      <c r="AN743" s="75" t="n">
        <f aca="false">IF(AC743&lt;&gt;AE743,(IF(N743="",J743*INFORMAÇÕES!$U$115,IF(N743="CF",J743,0))),0)</f>
        <v>0</v>
      </c>
      <c r="AO743" s="75" t="n">
        <f aca="false">IF(AC743&lt;&gt;AE743,(IF(N743="",J743*INFORMAÇÕES!$U$116,IF(N743="O",J743,0))),0)</f>
        <v>0</v>
      </c>
      <c r="AP743" s="75" t="n">
        <f aca="false">IF(H743&lt;&gt;0,J743,0)</f>
        <v>0</v>
      </c>
      <c r="AQ743" s="75" t="n">
        <f aca="false">IF(K743&lt;&gt;0,L743,0)</f>
        <v>0</v>
      </c>
    </row>
    <row r="744" s="174" customFormat="true" ht="14.25" hidden="false" customHeight="false" outlineLevel="0" collapsed="false">
      <c r="A744" s="159" t="n">
        <v>732</v>
      </c>
      <c r="B744" s="160" t="n">
        <f aca="false">R744</f>
        <v>0</v>
      </c>
      <c r="C744" s="161" t="n">
        <f aca="false">T744</f>
        <v>0</v>
      </c>
      <c r="D744" s="162" t="n">
        <f aca="false">U744</f>
        <v>0</v>
      </c>
      <c r="E744" s="163" t="n">
        <f aca="false">'ORÇ.GLOBAL P CAIXA'!E743</f>
        <v>0</v>
      </c>
      <c r="F744" s="163" t="n">
        <f aca="false">IF('ORÇ.GLOBAL EMPRESA'!G743&gt;0,'ORÇ.GLOBAL EMPRESA'!G743,'ORÇ.GLOBAL P CAIXA'!F743)</f>
        <v>0</v>
      </c>
      <c r="G744" s="163" t="n">
        <f aca="false">IF(E744&lt;&gt;0,ROUND(E744*F744,2),IF(AK744=0,(SUMIF($AC$13:$AC$1012,B744,$AK$13:$AK$1012)),AK744))</f>
        <v>0</v>
      </c>
      <c r="H744" s="163" t="n">
        <f aca="false">V744</f>
        <v>0</v>
      </c>
      <c r="I744" s="163" t="n">
        <f aca="false">W744</f>
        <v>0</v>
      </c>
      <c r="J744" s="163" t="n">
        <f aca="false">IF(H744&lt;&gt;0,ROUND(H744*I744,2),IF(AP744=0,(SUMIF($AC$13:$AC$1012,B744,$AP$13:$AP$1012)),AP744))</f>
        <v>0</v>
      </c>
      <c r="K744" s="163" t="n">
        <f aca="false">H744-E744</f>
        <v>0</v>
      </c>
      <c r="L744" s="163" t="n">
        <f aca="false">J744-G744</f>
        <v>0</v>
      </c>
      <c r="M744" s="645" t="str">
        <f aca="false">IF('ORÇ.GLOBAL P CAIXA'!H743&gt;0,'ORÇ.GLOBAL P CAIXA'!H743,"")</f>
        <v/>
      </c>
      <c r="N744" s="646" t="n">
        <f aca="false">'ORÇ.GLOBAL P CAIXA'!I743</f>
        <v>0</v>
      </c>
      <c r="O744" s="166" t="str">
        <f aca="false">S744</f>
        <v/>
      </c>
      <c r="P744" s="167"/>
      <c r="Q744" s="168" t="str">
        <f aca="false">IF(B744&gt;0,"ok","ocultar")</f>
        <v>ocultar</v>
      </c>
      <c r="R744" s="647" t="n">
        <f aca="false">'ORÇ.GLOBAL P CAIXA'!B743</f>
        <v>0</v>
      </c>
      <c r="S744" s="170" t="str">
        <f aca="false">IF('ORÇ.GLOBAL P CAIXA'!N743&lt;&gt;0,'ORÇ.GLOBAL P CAIXA'!N743,"")</f>
        <v/>
      </c>
      <c r="T744" s="648" t="n">
        <f aca="false">'ORÇ.GLOBAL P CAIXA'!O743</f>
        <v>0</v>
      </c>
      <c r="U744" s="172" t="n">
        <f aca="false">'ORÇ.GLOBAL P CAIXA'!P743</f>
        <v>0</v>
      </c>
      <c r="V744" s="173" t="n">
        <f aca="false">'ORÇ.GLOBAL P CAIXA'!E743</f>
        <v>0</v>
      </c>
      <c r="W744" s="173" t="n">
        <f aca="false">F744</f>
        <v>0</v>
      </c>
      <c r="X744" s="649"/>
      <c r="Y744" s="649"/>
      <c r="Z744" s="650"/>
      <c r="AB744" s="88"/>
      <c r="AC744" s="157" t="n">
        <f aca="false">IF(B744=0,AC743,IF(ISNONTEXT(B744)=TRUE(),INT(B744),INT(LEFT(B744,FIND(".",B744)-1))))</f>
        <v>3</v>
      </c>
      <c r="AD744" s="157" t="str">
        <f aca="false">IF(AD745=1,1,IF(B744&lt;&gt;0,1,IF(C744&lt;&gt;0,1,IF(D744&lt;&gt;0,1,IF(E744&lt;&gt;0,1,"")))))</f>
        <v/>
      </c>
      <c r="AE744" s="157" t="str">
        <f aca="false">IF(AC744=0," ",IF(AC744&lt;&gt;AC743,AC744," "))</f>
        <v> </v>
      </c>
      <c r="AF744" s="88"/>
      <c r="AG744" s="75" t="e">
        <f aca="false">IF(AC744&lt;&gt;AE744,(IF(N744=0,G744*(INFORMAÇÕES!$Q$69/INFORMAÇÕES!$Q$72),IF(N744="R",G744,0))),0)</f>
        <v>#DIV/0!</v>
      </c>
      <c r="AH744" s="75" t="e">
        <f aca="false">IF(AC744&lt;&gt;AE744,(IF(N744=0,G744*(INFORMAÇÕES!$Q$70/INFORMAÇÕES!$Q$72),IF(N744="C",G744,0))),0)</f>
        <v>#DIV/0!</v>
      </c>
      <c r="AI744" s="75" t="n">
        <f aca="false">IF(AC744&lt;&gt;AE744,(IF(N744=0,G744*INFORMAÇÕES!$U$115,IF(N744="CF",G744,0))),0)</f>
        <v>0</v>
      </c>
      <c r="AJ744" s="75" t="n">
        <f aca="false">IF(AC744&lt;&gt;AE744,(IF(N744=0,G744*INFORMAÇÕES!$U$116,IF(N744="O",G744,0))),0)</f>
        <v>0</v>
      </c>
      <c r="AK744" s="75" t="n">
        <f aca="false">IF(E744&lt;&gt;0,G744,0)</f>
        <v>0</v>
      </c>
      <c r="AL744" s="75" t="n">
        <f aca="false">IF(AC744&lt;&gt;AE744,(IF(N744=0,J744*(INFORMAÇÕES!$Q$89/INFORMAÇÕES!$Q$92),IF(N744="R",J744,0))),0)</f>
        <v>0</v>
      </c>
      <c r="AM744" s="75" t="n">
        <f aca="false">IF(AC744&lt;&gt;AE744,(IF(N744=0,J744*(INFORMAÇÕES!$Q$90/INFORMAÇÕES!$Q$92),IF(N744="C",J744,0))),0)</f>
        <v>0</v>
      </c>
      <c r="AN744" s="75" t="n">
        <f aca="false">IF(AC744&lt;&gt;AE744,(IF(N744="",J744*INFORMAÇÕES!$U$115,IF(N744="CF",J744,0))),0)</f>
        <v>0</v>
      </c>
      <c r="AO744" s="75" t="n">
        <f aca="false">IF(AC744&lt;&gt;AE744,(IF(N744="",J744*INFORMAÇÕES!$U$116,IF(N744="O",J744,0))),0)</f>
        <v>0</v>
      </c>
      <c r="AP744" s="75" t="n">
        <f aca="false">IF(H744&lt;&gt;0,J744,0)</f>
        <v>0</v>
      </c>
      <c r="AQ744" s="75" t="n">
        <f aca="false">IF(K744&lt;&gt;0,L744,0)</f>
        <v>0</v>
      </c>
    </row>
    <row r="745" s="174" customFormat="true" ht="14.25" hidden="false" customHeight="false" outlineLevel="0" collapsed="false">
      <c r="A745" s="159" t="n">
        <v>733</v>
      </c>
      <c r="B745" s="160" t="n">
        <f aca="false">R745</f>
        <v>0</v>
      </c>
      <c r="C745" s="161" t="n">
        <f aca="false">T745</f>
        <v>0</v>
      </c>
      <c r="D745" s="162" t="n">
        <f aca="false">U745</f>
        <v>0</v>
      </c>
      <c r="E745" s="163" t="n">
        <f aca="false">'ORÇ.GLOBAL P CAIXA'!E744</f>
        <v>0</v>
      </c>
      <c r="F745" s="163" t="n">
        <f aca="false">IF('ORÇ.GLOBAL EMPRESA'!G744&gt;0,'ORÇ.GLOBAL EMPRESA'!G744,'ORÇ.GLOBAL P CAIXA'!F744)</f>
        <v>0</v>
      </c>
      <c r="G745" s="163" t="n">
        <f aca="false">IF(E745&lt;&gt;0,ROUND(E745*F745,2),IF(AK745=0,(SUMIF($AC$13:$AC$1012,B745,$AK$13:$AK$1012)),AK745))</f>
        <v>0</v>
      </c>
      <c r="H745" s="163" t="n">
        <f aca="false">V745</f>
        <v>0</v>
      </c>
      <c r="I745" s="163" t="n">
        <f aca="false">W745</f>
        <v>0</v>
      </c>
      <c r="J745" s="163" t="n">
        <f aca="false">IF(H745&lt;&gt;0,ROUND(H745*I745,2),IF(AP745=0,(SUMIF($AC$13:$AC$1012,B745,$AP$13:$AP$1012)),AP745))</f>
        <v>0</v>
      </c>
      <c r="K745" s="163" t="n">
        <f aca="false">H745-E745</f>
        <v>0</v>
      </c>
      <c r="L745" s="163" t="n">
        <f aca="false">J745-G745</f>
        <v>0</v>
      </c>
      <c r="M745" s="645" t="str">
        <f aca="false">IF('ORÇ.GLOBAL P CAIXA'!H744&gt;0,'ORÇ.GLOBAL P CAIXA'!H744,"")</f>
        <v/>
      </c>
      <c r="N745" s="646" t="n">
        <f aca="false">'ORÇ.GLOBAL P CAIXA'!I744</f>
        <v>0</v>
      </c>
      <c r="O745" s="166" t="str">
        <f aca="false">S745</f>
        <v/>
      </c>
      <c r="P745" s="167"/>
      <c r="Q745" s="168" t="str">
        <f aca="false">IF(B745&gt;0,"ok","ocultar")</f>
        <v>ocultar</v>
      </c>
      <c r="R745" s="647" t="n">
        <f aca="false">'ORÇ.GLOBAL P CAIXA'!B744</f>
        <v>0</v>
      </c>
      <c r="S745" s="170" t="str">
        <f aca="false">IF('ORÇ.GLOBAL P CAIXA'!N744&lt;&gt;0,'ORÇ.GLOBAL P CAIXA'!N744,"")</f>
        <v/>
      </c>
      <c r="T745" s="648" t="n">
        <f aca="false">'ORÇ.GLOBAL P CAIXA'!O744</f>
        <v>0</v>
      </c>
      <c r="U745" s="172" t="n">
        <f aca="false">'ORÇ.GLOBAL P CAIXA'!P744</f>
        <v>0</v>
      </c>
      <c r="V745" s="173" t="n">
        <f aca="false">'ORÇ.GLOBAL P CAIXA'!E744</f>
        <v>0</v>
      </c>
      <c r="W745" s="173" t="n">
        <f aca="false">F745</f>
        <v>0</v>
      </c>
      <c r="X745" s="649"/>
      <c r="Y745" s="649"/>
      <c r="Z745" s="650"/>
      <c r="AB745" s="88"/>
      <c r="AC745" s="157" t="n">
        <f aca="false">IF(B745=0,AC744,IF(ISNONTEXT(B745)=TRUE(),INT(B745),INT(LEFT(B745,FIND(".",B745)-1))))</f>
        <v>3</v>
      </c>
      <c r="AD745" s="157" t="str">
        <f aca="false">IF(AD746=1,1,IF(B745&lt;&gt;0,1,IF(C745&lt;&gt;0,1,IF(D745&lt;&gt;0,1,IF(E745&lt;&gt;0,1,"")))))</f>
        <v/>
      </c>
      <c r="AE745" s="157" t="str">
        <f aca="false">IF(AC745=0," ",IF(AC745&lt;&gt;AC744,AC745," "))</f>
        <v> </v>
      </c>
      <c r="AF745" s="88"/>
      <c r="AG745" s="75" t="e">
        <f aca="false">IF(AC745&lt;&gt;AE745,(IF(N745=0,G745*(INFORMAÇÕES!$Q$69/INFORMAÇÕES!$Q$72),IF(N745="R",G745,0))),0)</f>
        <v>#DIV/0!</v>
      </c>
      <c r="AH745" s="75" t="e">
        <f aca="false">IF(AC745&lt;&gt;AE745,(IF(N745=0,G745*(INFORMAÇÕES!$Q$70/INFORMAÇÕES!$Q$72),IF(N745="C",G745,0))),0)</f>
        <v>#DIV/0!</v>
      </c>
      <c r="AI745" s="75" t="n">
        <f aca="false">IF(AC745&lt;&gt;AE745,(IF(N745=0,G745*INFORMAÇÕES!$U$115,IF(N745="CF",G745,0))),0)</f>
        <v>0</v>
      </c>
      <c r="AJ745" s="75" t="n">
        <f aca="false">IF(AC745&lt;&gt;AE745,(IF(N745=0,G745*INFORMAÇÕES!$U$116,IF(N745="O",G745,0))),0)</f>
        <v>0</v>
      </c>
      <c r="AK745" s="75" t="n">
        <f aca="false">IF(E745&lt;&gt;0,G745,0)</f>
        <v>0</v>
      </c>
      <c r="AL745" s="75" t="n">
        <f aca="false">IF(AC745&lt;&gt;AE745,(IF(N745=0,J745*(INFORMAÇÕES!$Q$89/INFORMAÇÕES!$Q$92),IF(N745="R",J745,0))),0)</f>
        <v>0</v>
      </c>
      <c r="AM745" s="75" t="n">
        <f aca="false">IF(AC745&lt;&gt;AE745,(IF(N745=0,J745*(INFORMAÇÕES!$Q$90/INFORMAÇÕES!$Q$92),IF(N745="C",J745,0))),0)</f>
        <v>0</v>
      </c>
      <c r="AN745" s="75" t="n">
        <f aca="false">IF(AC745&lt;&gt;AE745,(IF(N745="",J745*INFORMAÇÕES!$U$115,IF(N745="CF",J745,0))),0)</f>
        <v>0</v>
      </c>
      <c r="AO745" s="75" t="n">
        <f aca="false">IF(AC745&lt;&gt;AE745,(IF(N745="",J745*INFORMAÇÕES!$U$116,IF(N745="O",J745,0))),0)</f>
        <v>0</v>
      </c>
      <c r="AP745" s="75" t="n">
        <f aca="false">IF(H745&lt;&gt;0,J745,0)</f>
        <v>0</v>
      </c>
      <c r="AQ745" s="75" t="n">
        <f aca="false">IF(K745&lt;&gt;0,L745,0)</f>
        <v>0</v>
      </c>
    </row>
    <row r="746" s="174" customFormat="true" ht="14.25" hidden="false" customHeight="false" outlineLevel="0" collapsed="false">
      <c r="A746" s="159" t="n">
        <v>734</v>
      </c>
      <c r="B746" s="160" t="n">
        <f aca="false">R746</f>
        <v>0</v>
      </c>
      <c r="C746" s="161" t="n">
        <f aca="false">T746</f>
        <v>0</v>
      </c>
      <c r="D746" s="162" t="n">
        <f aca="false">U746</f>
        <v>0</v>
      </c>
      <c r="E746" s="163" t="n">
        <f aca="false">'ORÇ.GLOBAL P CAIXA'!E745</f>
        <v>0</v>
      </c>
      <c r="F746" s="163" t="n">
        <f aca="false">IF('ORÇ.GLOBAL EMPRESA'!G745&gt;0,'ORÇ.GLOBAL EMPRESA'!G745,'ORÇ.GLOBAL P CAIXA'!F745)</f>
        <v>0</v>
      </c>
      <c r="G746" s="163" t="n">
        <f aca="false">IF(E746&lt;&gt;0,ROUND(E746*F746,2),IF(AK746=0,(SUMIF($AC$13:$AC$1012,B746,$AK$13:$AK$1012)),AK746))</f>
        <v>0</v>
      </c>
      <c r="H746" s="163" t="n">
        <f aca="false">V746</f>
        <v>0</v>
      </c>
      <c r="I746" s="163" t="n">
        <f aca="false">W746</f>
        <v>0</v>
      </c>
      <c r="J746" s="163" t="n">
        <f aca="false">IF(H746&lt;&gt;0,ROUND(H746*I746,2),IF(AP746=0,(SUMIF($AC$13:$AC$1012,B746,$AP$13:$AP$1012)),AP746))</f>
        <v>0</v>
      </c>
      <c r="K746" s="163" t="n">
        <f aca="false">H746-E746</f>
        <v>0</v>
      </c>
      <c r="L746" s="163" t="n">
        <f aca="false">J746-G746</f>
        <v>0</v>
      </c>
      <c r="M746" s="645" t="str">
        <f aca="false">IF('ORÇ.GLOBAL P CAIXA'!H745&gt;0,'ORÇ.GLOBAL P CAIXA'!H745,"")</f>
        <v/>
      </c>
      <c r="N746" s="646" t="n">
        <f aca="false">'ORÇ.GLOBAL P CAIXA'!I745</f>
        <v>0</v>
      </c>
      <c r="O746" s="166" t="str">
        <f aca="false">S746</f>
        <v/>
      </c>
      <c r="P746" s="167"/>
      <c r="Q746" s="168" t="str">
        <f aca="false">IF(B746&gt;0,"ok","ocultar")</f>
        <v>ocultar</v>
      </c>
      <c r="R746" s="647" t="n">
        <f aca="false">'ORÇ.GLOBAL P CAIXA'!B745</f>
        <v>0</v>
      </c>
      <c r="S746" s="170" t="str">
        <f aca="false">IF('ORÇ.GLOBAL P CAIXA'!N745&lt;&gt;0,'ORÇ.GLOBAL P CAIXA'!N745,"")</f>
        <v/>
      </c>
      <c r="T746" s="648" t="n">
        <f aca="false">'ORÇ.GLOBAL P CAIXA'!O745</f>
        <v>0</v>
      </c>
      <c r="U746" s="172" t="n">
        <f aca="false">'ORÇ.GLOBAL P CAIXA'!P745</f>
        <v>0</v>
      </c>
      <c r="V746" s="173" t="n">
        <f aca="false">'ORÇ.GLOBAL P CAIXA'!E745</f>
        <v>0</v>
      </c>
      <c r="W746" s="173" t="n">
        <f aca="false">F746</f>
        <v>0</v>
      </c>
      <c r="X746" s="649"/>
      <c r="Y746" s="649"/>
      <c r="Z746" s="650"/>
      <c r="AB746" s="88"/>
      <c r="AC746" s="157" t="n">
        <f aca="false">IF(B746=0,AC745,IF(ISNONTEXT(B746)=TRUE(),INT(B746),INT(LEFT(B746,FIND(".",B746)-1))))</f>
        <v>3</v>
      </c>
      <c r="AD746" s="157" t="str">
        <f aca="false">IF(AD747=1,1,IF(B746&lt;&gt;0,1,IF(C746&lt;&gt;0,1,IF(D746&lt;&gt;0,1,IF(E746&lt;&gt;0,1,"")))))</f>
        <v/>
      </c>
      <c r="AE746" s="157" t="str">
        <f aca="false">IF(AC746=0," ",IF(AC746&lt;&gt;AC745,AC746," "))</f>
        <v> </v>
      </c>
      <c r="AF746" s="88"/>
      <c r="AG746" s="75" t="e">
        <f aca="false">IF(AC746&lt;&gt;AE746,(IF(N746=0,G746*(INFORMAÇÕES!$Q$69/INFORMAÇÕES!$Q$72),IF(N746="R",G746,0))),0)</f>
        <v>#DIV/0!</v>
      </c>
      <c r="AH746" s="75" t="e">
        <f aca="false">IF(AC746&lt;&gt;AE746,(IF(N746=0,G746*(INFORMAÇÕES!$Q$70/INFORMAÇÕES!$Q$72),IF(N746="C",G746,0))),0)</f>
        <v>#DIV/0!</v>
      </c>
      <c r="AI746" s="75" t="n">
        <f aca="false">IF(AC746&lt;&gt;AE746,(IF(N746=0,G746*INFORMAÇÕES!$U$115,IF(N746="CF",G746,0))),0)</f>
        <v>0</v>
      </c>
      <c r="AJ746" s="75" t="n">
        <f aca="false">IF(AC746&lt;&gt;AE746,(IF(N746=0,G746*INFORMAÇÕES!$U$116,IF(N746="O",G746,0))),0)</f>
        <v>0</v>
      </c>
      <c r="AK746" s="75" t="n">
        <f aca="false">IF(E746&lt;&gt;0,G746,0)</f>
        <v>0</v>
      </c>
      <c r="AL746" s="75" t="n">
        <f aca="false">IF(AC746&lt;&gt;AE746,(IF(N746=0,J746*(INFORMAÇÕES!$Q$89/INFORMAÇÕES!$Q$92),IF(N746="R",J746,0))),0)</f>
        <v>0</v>
      </c>
      <c r="AM746" s="75" t="n">
        <f aca="false">IF(AC746&lt;&gt;AE746,(IF(N746=0,J746*(INFORMAÇÕES!$Q$90/INFORMAÇÕES!$Q$92),IF(N746="C",J746,0))),0)</f>
        <v>0</v>
      </c>
      <c r="AN746" s="75" t="n">
        <f aca="false">IF(AC746&lt;&gt;AE746,(IF(N746="",J746*INFORMAÇÕES!$U$115,IF(N746="CF",J746,0))),0)</f>
        <v>0</v>
      </c>
      <c r="AO746" s="75" t="n">
        <f aca="false">IF(AC746&lt;&gt;AE746,(IF(N746="",J746*INFORMAÇÕES!$U$116,IF(N746="O",J746,0))),0)</f>
        <v>0</v>
      </c>
      <c r="AP746" s="75" t="n">
        <f aca="false">IF(H746&lt;&gt;0,J746,0)</f>
        <v>0</v>
      </c>
      <c r="AQ746" s="75" t="n">
        <f aca="false">IF(K746&lt;&gt;0,L746,0)</f>
        <v>0</v>
      </c>
    </row>
    <row r="747" s="174" customFormat="true" ht="14.25" hidden="false" customHeight="false" outlineLevel="0" collapsed="false">
      <c r="A747" s="159" t="n">
        <v>735</v>
      </c>
      <c r="B747" s="160" t="n">
        <f aca="false">R747</f>
        <v>0</v>
      </c>
      <c r="C747" s="161" t="n">
        <f aca="false">T747</f>
        <v>0</v>
      </c>
      <c r="D747" s="162" t="n">
        <f aca="false">U747</f>
        <v>0</v>
      </c>
      <c r="E747" s="163" t="n">
        <f aca="false">'ORÇ.GLOBAL P CAIXA'!E746</f>
        <v>0</v>
      </c>
      <c r="F747" s="163" t="n">
        <f aca="false">IF('ORÇ.GLOBAL EMPRESA'!G746&gt;0,'ORÇ.GLOBAL EMPRESA'!G746,'ORÇ.GLOBAL P CAIXA'!F746)</f>
        <v>0</v>
      </c>
      <c r="G747" s="163" t="n">
        <f aca="false">IF(E747&lt;&gt;0,ROUND(E747*F747,2),IF(AK747=0,(SUMIF($AC$13:$AC$1012,B747,$AK$13:$AK$1012)),AK747))</f>
        <v>0</v>
      </c>
      <c r="H747" s="163" t="n">
        <f aca="false">V747</f>
        <v>0</v>
      </c>
      <c r="I747" s="163" t="n">
        <f aca="false">W747</f>
        <v>0</v>
      </c>
      <c r="J747" s="163" t="n">
        <f aca="false">IF(H747&lt;&gt;0,ROUND(H747*I747,2),IF(AP747=0,(SUMIF($AC$13:$AC$1012,B747,$AP$13:$AP$1012)),AP747))</f>
        <v>0</v>
      </c>
      <c r="K747" s="163" t="n">
        <f aca="false">H747-E747</f>
        <v>0</v>
      </c>
      <c r="L747" s="163" t="n">
        <f aca="false">J747-G747</f>
        <v>0</v>
      </c>
      <c r="M747" s="645" t="str">
        <f aca="false">IF('ORÇ.GLOBAL P CAIXA'!H746&gt;0,'ORÇ.GLOBAL P CAIXA'!H746,"")</f>
        <v/>
      </c>
      <c r="N747" s="646" t="n">
        <f aca="false">'ORÇ.GLOBAL P CAIXA'!I746</f>
        <v>0</v>
      </c>
      <c r="O747" s="166" t="str">
        <f aca="false">S747</f>
        <v/>
      </c>
      <c r="P747" s="167"/>
      <c r="Q747" s="168" t="str">
        <f aca="false">IF(B747&gt;0,"ok","ocultar")</f>
        <v>ocultar</v>
      </c>
      <c r="R747" s="647" t="n">
        <f aca="false">'ORÇ.GLOBAL P CAIXA'!B746</f>
        <v>0</v>
      </c>
      <c r="S747" s="170" t="str">
        <f aca="false">IF('ORÇ.GLOBAL P CAIXA'!N746&lt;&gt;0,'ORÇ.GLOBAL P CAIXA'!N746,"")</f>
        <v/>
      </c>
      <c r="T747" s="648" t="n">
        <f aca="false">'ORÇ.GLOBAL P CAIXA'!O746</f>
        <v>0</v>
      </c>
      <c r="U747" s="172" t="n">
        <f aca="false">'ORÇ.GLOBAL P CAIXA'!P746</f>
        <v>0</v>
      </c>
      <c r="V747" s="173" t="n">
        <f aca="false">'ORÇ.GLOBAL P CAIXA'!E746</f>
        <v>0</v>
      </c>
      <c r="W747" s="173" t="n">
        <f aca="false">F747</f>
        <v>0</v>
      </c>
      <c r="X747" s="649"/>
      <c r="Y747" s="649"/>
      <c r="Z747" s="650"/>
      <c r="AB747" s="88"/>
      <c r="AC747" s="157" t="n">
        <f aca="false">IF(B747=0,AC746,IF(ISNONTEXT(B747)=TRUE(),INT(B747),INT(LEFT(B747,FIND(".",B747)-1))))</f>
        <v>3</v>
      </c>
      <c r="AD747" s="157" t="str">
        <f aca="false">IF(AD748=1,1,IF(B747&lt;&gt;0,1,IF(C747&lt;&gt;0,1,IF(D747&lt;&gt;0,1,IF(E747&lt;&gt;0,1,"")))))</f>
        <v/>
      </c>
      <c r="AE747" s="157" t="str">
        <f aca="false">IF(AC747=0," ",IF(AC747&lt;&gt;AC746,AC747," "))</f>
        <v> </v>
      </c>
      <c r="AF747" s="88"/>
      <c r="AG747" s="75" t="e">
        <f aca="false">IF(AC747&lt;&gt;AE747,(IF(N747=0,G747*(INFORMAÇÕES!$Q$69/INFORMAÇÕES!$Q$72),IF(N747="R",G747,0))),0)</f>
        <v>#DIV/0!</v>
      </c>
      <c r="AH747" s="75" t="e">
        <f aca="false">IF(AC747&lt;&gt;AE747,(IF(N747=0,G747*(INFORMAÇÕES!$Q$70/INFORMAÇÕES!$Q$72),IF(N747="C",G747,0))),0)</f>
        <v>#DIV/0!</v>
      </c>
      <c r="AI747" s="75" t="n">
        <f aca="false">IF(AC747&lt;&gt;AE747,(IF(N747=0,G747*INFORMAÇÕES!$U$115,IF(N747="CF",G747,0))),0)</f>
        <v>0</v>
      </c>
      <c r="AJ747" s="75" t="n">
        <f aca="false">IF(AC747&lt;&gt;AE747,(IF(N747=0,G747*INFORMAÇÕES!$U$116,IF(N747="O",G747,0))),0)</f>
        <v>0</v>
      </c>
      <c r="AK747" s="75" t="n">
        <f aca="false">IF(E747&lt;&gt;0,G747,0)</f>
        <v>0</v>
      </c>
      <c r="AL747" s="75" t="n">
        <f aca="false">IF(AC747&lt;&gt;AE747,(IF(N747=0,J747*(INFORMAÇÕES!$Q$89/INFORMAÇÕES!$Q$92),IF(N747="R",J747,0))),0)</f>
        <v>0</v>
      </c>
      <c r="AM747" s="75" t="n">
        <f aca="false">IF(AC747&lt;&gt;AE747,(IF(N747=0,J747*(INFORMAÇÕES!$Q$90/INFORMAÇÕES!$Q$92),IF(N747="C",J747,0))),0)</f>
        <v>0</v>
      </c>
      <c r="AN747" s="75" t="n">
        <f aca="false">IF(AC747&lt;&gt;AE747,(IF(N747="",J747*INFORMAÇÕES!$U$115,IF(N747="CF",J747,0))),0)</f>
        <v>0</v>
      </c>
      <c r="AO747" s="75" t="n">
        <f aca="false">IF(AC747&lt;&gt;AE747,(IF(N747="",J747*INFORMAÇÕES!$U$116,IF(N747="O",J747,0))),0)</f>
        <v>0</v>
      </c>
      <c r="AP747" s="75" t="n">
        <f aca="false">IF(H747&lt;&gt;0,J747,0)</f>
        <v>0</v>
      </c>
      <c r="AQ747" s="75" t="n">
        <f aca="false">IF(K747&lt;&gt;0,L747,0)</f>
        <v>0</v>
      </c>
    </row>
    <row r="748" s="174" customFormat="true" ht="14.25" hidden="false" customHeight="false" outlineLevel="0" collapsed="false">
      <c r="A748" s="159" t="n">
        <v>736</v>
      </c>
      <c r="B748" s="160" t="n">
        <f aca="false">R748</f>
        <v>0</v>
      </c>
      <c r="C748" s="161" t="n">
        <f aca="false">T748</f>
        <v>0</v>
      </c>
      <c r="D748" s="162" t="n">
        <f aca="false">U748</f>
        <v>0</v>
      </c>
      <c r="E748" s="163" t="n">
        <f aca="false">'ORÇ.GLOBAL P CAIXA'!E747</f>
        <v>0</v>
      </c>
      <c r="F748" s="163" t="n">
        <f aca="false">IF('ORÇ.GLOBAL EMPRESA'!G747&gt;0,'ORÇ.GLOBAL EMPRESA'!G747,'ORÇ.GLOBAL P CAIXA'!F747)</f>
        <v>0</v>
      </c>
      <c r="G748" s="163" t="n">
        <f aca="false">IF(E748&lt;&gt;0,ROUND(E748*F748,2),IF(AK748=0,(SUMIF($AC$13:$AC$1012,B748,$AK$13:$AK$1012)),AK748))</f>
        <v>0</v>
      </c>
      <c r="H748" s="163" t="n">
        <f aca="false">V748</f>
        <v>0</v>
      </c>
      <c r="I748" s="163" t="n">
        <f aca="false">W748</f>
        <v>0</v>
      </c>
      <c r="J748" s="163" t="n">
        <f aca="false">IF(H748&lt;&gt;0,ROUND(H748*I748,2),IF(AP748=0,(SUMIF($AC$13:$AC$1012,B748,$AP$13:$AP$1012)),AP748))</f>
        <v>0</v>
      </c>
      <c r="K748" s="163" t="n">
        <f aca="false">H748-E748</f>
        <v>0</v>
      </c>
      <c r="L748" s="163" t="n">
        <f aca="false">J748-G748</f>
        <v>0</v>
      </c>
      <c r="M748" s="645" t="str">
        <f aca="false">IF('ORÇ.GLOBAL P CAIXA'!H747&gt;0,'ORÇ.GLOBAL P CAIXA'!H747,"")</f>
        <v/>
      </c>
      <c r="N748" s="646" t="n">
        <f aca="false">'ORÇ.GLOBAL P CAIXA'!I747</f>
        <v>0</v>
      </c>
      <c r="O748" s="166" t="str">
        <f aca="false">S748</f>
        <v/>
      </c>
      <c r="P748" s="167"/>
      <c r="Q748" s="168" t="str">
        <f aca="false">IF(B748&gt;0,"ok","ocultar")</f>
        <v>ocultar</v>
      </c>
      <c r="R748" s="647" t="n">
        <f aca="false">'ORÇ.GLOBAL P CAIXA'!B747</f>
        <v>0</v>
      </c>
      <c r="S748" s="170" t="str">
        <f aca="false">IF('ORÇ.GLOBAL P CAIXA'!N747&lt;&gt;0,'ORÇ.GLOBAL P CAIXA'!N747,"")</f>
        <v/>
      </c>
      <c r="T748" s="648" t="n">
        <f aca="false">'ORÇ.GLOBAL P CAIXA'!O747</f>
        <v>0</v>
      </c>
      <c r="U748" s="172" t="n">
        <f aca="false">'ORÇ.GLOBAL P CAIXA'!P747</f>
        <v>0</v>
      </c>
      <c r="V748" s="173" t="n">
        <f aca="false">'ORÇ.GLOBAL P CAIXA'!E747</f>
        <v>0</v>
      </c>
      <c r="W748" s="173" t="n">
        <f aca="false">F748</f>
        <v>0</v>
      </c>
      <c r="X748" s="649"/>
      <c r="Y748" s="649"/>
      <c r="Z748" s="650"/>
      <c r="AB748" s="88"/>
      <c r="AC748" s="157" t="n">
        <f aca="false">IF(B748=0,AC747,IF(ISNONTEXT(B748)=TRUE(),INT(B748),INT(LEFT(B748,FIND(".",B748)-1))))</f>
        <v>3</v>
      </c>
      <c r="AD748" s="157" t="str">
        <f aca="false">IF(AD749=1,1,IF(B748&lt;&gt;0,1,IF(C748&lt;&gt;0,1,IF(D748&lt;&gt;0,1,IF(E748&lt;&gt;0,1,"")))))</f>
        <v/>
      </c>
      <c r="AE748" s="157" t="str">
        <f aca="false">IF(AC748=0," ",IF(AC748&lt;&gt;AC747,AC748," "))</f>
        <v> </v>
      </c>
      <c r="AF748" s="88"/>
      <c r="AG748" s="75" t="e">
        <f aca="false">IF(AC748&lt;&gt;AE748,(IF(N748=0,G748*(INFORMAÇÕES!$Q$69/INFORMAÇÕES!$Q$72),IF(N748="R",G748,0))),0)</f>
        <v>#DIV/0!</v>
      </c>
      <c r="AH748" s="75" t="e">
        <f aca="false">IF(AC748&lt;&gt;AE748,(IF(N748=0,G748*(INFORMAÇÕES!$Q$70/INFORMAÇÕES!$Q$72),IF(N748="C",G748,0))),0)</f>
        <v>#DIV/0!</v>
      </c>
      <c r="AI748" s="75" t="n">
        <f aca="false">IF(AC748&lt;&gt;AE748,(IF(N748=0,G748*INFORMAÇÕES!$U$115,IF(N748="CF",G748,0))),0)</f>
        <v>0</v>
      </c>
      <c r="AJ748" s="75" t="n">
        <f aca="false">IF(AC748&lt;&gt;AE748,(IF(N748=0,G748*INFORMAÇÕES!$U$116,IF(N748="O",G748,0))),0)</f>
        <v>0</v>
      </c>
      <c r="AK748" s="75" t="n">
        <f aca="false">IF(E748&lt;&gt;0,G748,0)</f>
        <v>0</v>
      </c>
      <c r="AL748" s="75" t="n">
        <f aca="false">IF(AC748&lt;&gt;AE748,(IF(N748=0,J748*(INFORMAÇÕES!$Q$89/INFORMAÇÕES!$Q$92),IF(N748="R",J748,0))),0)</f>
        <v>0</v>
      </c>
      <c r="AM748" s="75" t="n">
        <f aca="false">IF(AC748&lt;&gt;AE748,(IF(N748=0,J748*(INFORMAÇÕES!$Q$90/INFORMAÇÕES!$Q$92),IF(N748="C",J748,0))),0)</f>
        <v>0</v>
      </c>
      <c r="AN748" s="75" t="n">
        <f aca="false">IF(AC748&lt;&gt;AE748,(IF(N748="",J748*INFORMAÇÕES!$U$115,IF(N748="CF",J748,0))),0)</f>
        <v>0</v>
      </c>
      <c r="AO748" s="75" t="n">
        <f aca="false">IF(AC748&lt;&gt;AE748,(IF(N748="",J748*INFORMAÇÕES!$U$116,IF(N748="O",J748,0))),0)</f>
        <v>0</v>
      </c>
      <c r="AP748" s="75" t="n">
        <f aca="false">IF(H748&lt;&gt;0,J748,0)</f>
        <v>0</v>
      </c>
      <c r="AQ748" s="75" t="n">
        <f aca="false">IF(K748&lt;&gt;0,L748,0)</f>
        <v>0</v>
      </c>
    </row>
    <row r="749" s="174" customFormat="true" ht="14.25" hidden="false" customHeight="false" outlineLevel="0" collapsed="false">
      <c r="A749" s="159" t="n">
        <v>737</v>
      </c>
      <c r="B749" s="160" t="n">
        <f aca="false">R749</f>
        <v>0</v>
      </c>
      <c r="C749" s="161" t="n">
        <f aca="false">T749</f>
        <v>0</v>
      </c>
      <c r="D749" s="162" t="n">
        <f aca="false">U749</f>
        <v>0</v>
      </c>
      <c r="E749" s="163" t="n">
        <f aca="false">'ORÇ.GLOBAL P CAIXA'!E748</f>
        <v>0</v>
      </c>
      <c r="F749" s="163" t="n">
        <f aca="false">IF('ORÇ.GLOBAL EMPRESA'!G748&gt;0,'ORÇ.GLOBAL EMPRESA'!G748,'ORÇ.GLOBAL P CAIXA'!F748)</f>
        <v>0</v>
      </c>
      <c r="G749" s="163" t="n">
        <f aca="false">IF(E749&lt;&gt;0,ROUND(E749*F749,2),IF(AK749=0,(SUMIF($AC$13:$AC$1012,B749,$AK$13:$AK$1012)),AK749))</f>
        <v>0</v>
      </c>
      <c r="H749" s="163" t="n">
        <f aca="false">V749</f>
        <v>0</v>
      </c>
      <c r="I749" s="163" t="n">
        <f aca="false">W749</f>
        <v>0</v>
      </c>
      <c r="J749" s="163" t="n">
        <f aca="false">IF(H749&lt;&gt;0,ROUND(H749*I749,2),IF(AP749=0,(SUMIF($AC$13:$AC$1012,B749,$AP$13:$AP$1012)),AP749))</f>
        <v>0</v>
      </c>
      <c r="K749" s="163" t="n">
        <f aca="false">H749-E749</f>
        <v>0</v>
      </c>
      <c r="L749" s="163" t="n">
        <f aca="false">J749-G749</f>
        <v>0</v>
      </c>
      <c r="M749" s="645" t="str">
        <f aca="false">IF('ORÇ.GLOBAL P CAIXA'!H748&gt;0,'ORÇ.GLOBAL P CAIXA'!H748,"")</f>
        <v/>
      </c>
      <c r="N749" s="646" t="n">
        <f aca="false">'ORÇ.GLOBAL P CAIXA'!I748</f>
        <v>0</v>
      </c>
      <c r="O749" s="166" t="str">
        <f aca="false">S749</f>
        <v/>
      </c>
      <c r="P749" s="167"/>
      <c r="Q749" s="168" t="str">
        <f aca="false">IF(B749&gt;0,"ok","ocultar")</f>
        <v>ocultar</v>
      </c>
      <c r="R749" s="647" t="n">
        <f aca="false">'ORÇ.GLOBAL P CAIXA'!B748</f>
        <v>0</v>
      </c>
      <c r="S749" s="170" t="str">
        <f aca="false">IF('ORÇ.GLOBAL P CAIXA'!N748&lt;&gt;0,'ORÇ.GLOBAL P CAIXA'!N748,"")</f>
        <v/>
      </c>
      <c r="T749" s="648" t="n">
        <f aca="false">'ORÇ.GLOBAL P CAIXA'!O748</f>
        <v>0</v>
      </c>
      <c r="U749" s="172" t="n">
        <f aca="false">'ORÇ.GLOBAL P CAIXA'!P748</f>
        <v>0</v>
      </c>
      <c r="V749" s="173" t="n">
        <f aca="false">'ORÇ.GLOBAL P CAIXA'!E748</f>
        <v>0</v>
      </c>
      <c r="W749" s="173" t="n">
        <f aca="false">F749</f>
        <v>0</v>
      </c>
      <c r="X749" s="649"/>
      <c r="Y749" s="649"/>
      <c r="Z749" s="650"/>
      <c r="AB749" s="88"/>
      <c r="AC749" s="157" t="n">
        <f aca="false">IF(B749=0,AC748,IF(ISNONTEXT(B749)=TRUE(),INT(B749),INT(LEFT(B749,FIND(".",B749)-1))))</f>
        <v>3</v>
      </c>
      <c r="AD749" s="157" t="str">
        <f aca="false">IF(AD750=1,1,IF(B749&lt;&gt;0,1,IF(C749&lt;&gt;0,1,IF(D749&lt;&gt;0,1,IF(E749&lt;&gt;0,1,"")))))</f>
        <v/>
      </c>
      <c r="AE749" s="157" t="str">
        <f aca="false">IF(AC749=0," ",IF(AC749&lt;&gt;AC748,AC749," "))</f>
        <v> </v>
      </c>
      <c r="AF749" s="88"/>
      <c r="AG749" s="75" t="e">
        <f aca="false">IF(AC749&lt;&gt;AE749,(IF(N749=0,G749*(INFORMAÇÕES!$Q$69/INFORMAÇÕES!$Q$72),IF(N749="R",G749,0))),0)</f>
        <v>#DIV/0!</v>
      </c>
      <c r="AH749" s="75" t="e">
        <f aca="false">IF(AC749&lt;&gt;AE749,(IF(N749=0,G749*(INFORMAÇÕES!$Q$70/INFORMAÇÕES!$Q$72),IF(N749="C",G749,0))),0)</f>
        <v>#DIV/0!</v>
      </c>
      <c r="AI749" s="75" t="n">
        <f aca="false">IF(AC749&lt;&gt;AE749,(IF(N749=0,G749*INFORMAÇÕES!$U$115,IF(N749="CF",G749,0))),0)</f>
        <v>0</v>
      </c>
      <c r="AJ749" s="75" t="n">
        <f aca="false">IF(AC749&lt;&gt;AE749,(IF(N749=0,G749*INFORMAÇÕES!$U$116,IF(N749="O",G749,0))),0)</f>
        <v>0</v>
      </c>
      <c r="AK749" s="75" t="n">
        <f aca="false">IF(E749&lt;&gt;0,G749,0)</f>
        <v>0</v>
      </c>
      <c r="AL749" s="75" t="n">
        <f aca="false">IF(AC749&lt;&gt;AE749,(IF(N749=0,J749*(INFORMAÇÕES!$Q$89/INFORMAÇÕES!$Q$92),IF(N749="R",J749,0))),0)</f>
        <v>0</v>
      </c>
      <c r="AM749" s="75" t="n">
        <f aca="false">IF(AC749&lt;&gt;AE749,(IF(N749=0,J749*(INFORMAÇÕES!$Q$90/INFORMAÇÕES!$Q$92),IF(N749="C",J749,0))),0)</f>
        <v>0</v>
      </c>
      <c r="AN749" s="75" t="n">
        <f aca="false">IF(AC749&lt;&gt;AE749,(IF(N749="",J749*INFORMAÇÕES!$U$115,IF(N749="CF",J749,0))),0)</f>
        <v>0</v>
      </c>
      <c r="AO749" s="75" t="n">
        <f aca="false">IF(AC749&lt;&gt;AE749,(IF(N749="",J749*INFORMAÇÕES!$U$116,IF(N749="O",J749,0))),0)</f>
        <v>0</v>
      </c>
      <c r="AP749" s="75" t="n">
        <f aca="false">IF(H749&lt;&gt;0,J749,0)</f>
        <v>0</v>
      </c>
      <c r="AQ749" s="75" t="n">
        <f aca="false">IF(K749&lt;&gt;0,L749,0)</f>
        <v>0</v>
      </c>
    </row>
    <row r="750" s="174" customFormat="true" ht="14.25" hidden="false" customHeight="false" outlineLevel="0" collapsed="false">
      <c r="A750" s="159" t="n">
        <v>738</v>
      </c>
      <c r="B750" s="160" t="n">
        <f aca="false">R750</f>
        <v>0</v>
      </c>
      <c r="C750" s="161" t="n">
        <f aca="false">T750</f>
        <v>0</v>
      </c>
      <c r="D750" s="162" t="n">
        <f aca="false">U750</f>
        <v>0</v>
      </c>
      <c r="E750" s="163" t="n">
        <f aca="false">'ORÇ.GLOBAL P CAIXA'!E749</f>
        <v>0</v>
      </c>
      <c r="F750" s="163" t="n">
        <f aca="false">IF('ORÇ.GLOBAL EMPRESA'!G749&gt;0,'ORÇ.GLOBAL EMPRESA'!G749,'ORÇ.GLOBAL P CAIXA'!F749)</f>
        <v>0</v>
      </c>
      <c r="G750" s="163" t="n">
        <f aca="false">IF(E750&lt;&gt;0,ROUND(E750*F750,2),IF(AK750=0,(SUMIF($AC$13:$AC$1012,B750,$AK$13:$AK$1012)),AK750))</f>
        <v>0</v>
      </c>
      <c r="H750" s="163" t="n">
        <f aca="false">V750</f>
        <v>0</v>
      </c>
      <c r="I750" s="163" t="n">
        <f aca="false">W750</f>
        <v>0</v>
      </c>
      <c r="J750" s="163" t="n">
        <f aca="false">IF(H750&lt;&gt;0,ROUND(H750*I750,2),IF(AP750=0,(SUMIF($AC$13:$AC$1012,B750,$AP$13:$AP$1012)),AP750))</f>
        <v>0</v>
      </c>
      <c r="K750" s="163" t="n">
        <f aca="false">H750-E750</f>
        <v>0</v>
      </c>
      <c r="L750" s="163" t="n">
        <f aca="false">J750-G750</f>
        <v>0</v>
      </c>
      <c r="M750" s="645" t="str">
        <f aca="false">IF('ORÇ.GLOBAL P CAIXA'!H749&gt;0,'ORÇ.GLOBAL P CAIXA'!H749,"")</f>
        <v/>
      </c>
      <c r="N750" s="646" t="n">
        <f aca="false">'ORÇ.GLOBAL P CAIXA'!I749</f>
        <v>0</v>
      </c>
      <c r="O750" s="166" t="str">
        <f aca="false">S750</f>
        <v/>
      </c>
      <c r="P750" s="167"/>
      <c r="Q750" s="168" t="str">
        <f aca="false">IF(B750&gt;0,"ok","ocultar")</f>
        <v>ocultar</v>
      </c>
      <c r="R750" s="647" t="n">
        <f aca="false">'ORÇ.GLOBAL P CAIXA'!B749</f>
        <v>0</v>
      </c>
      <c r="S750" s="170" t="str">
        <f aca="false">IF('ORÇ.GLOBAL P CAIXA'!N749&lt;&gt;0,'ORÇ.GLOBAL P CAIXA'!N749,"")</f>
        <v/>
      </c>
      <c r="T750" s="648" t="n">
        <f aca="false">'ORÇ.GLOBAL P CAIXA'!O749</f>
        <v>0</v>
      </c>
      <c r="U750" s="172" t="n">
        <f aca="false">'ORÇ.GLOBAL P CAIXA'!P749</f>
        <v>0</v>
      </c>
      <c r="V750" s="173" t="n">
        <f aca="false">'ORÇ.GLOBAL P CAIXA'!E749</f>
        <v>0</v>
      </c>
      <c r="W750" s="173" t="n">
        <f aca="false">F750</f>
        <v>0</v>
      </c>
      <c r="X750" s="649"/>
      <c r="Y750" s="649"/>
      <c r="Z750" s="650"/>
      <c r="AB750" s="88"/>
      <c r="AC750" s="157" t="n">
        <f aca="false">IF(B750=0,AC749,IF(ISNONTEXT(B750)=TRUE(),INT(B750),INT(LEFT(B750,FIND(".",B750)-1))))</f>
        <v>3</v>
      </c>
      <c r="AD750" s="157" t="str">
        <f aca="false">IF(AD751=1,1,IF(B750&lt;&gt;0,1,IF(C750&lt;&gt;0,1,IF(D750&lt;&gt;0,1,IF(E750&lt;&gt;0,1,"")))))</f>
        <v/>
      </c>
      <c r="AE750" s="157" t="str">
        <f aca="false">IF(AC750=0," ",IF(AC750&lt;&gt;AC749,AC750," "))</f>
        <v> </v>
      </c>
      <c r="AF750" s="88"/>
      <c r="AG750" s="75" t="e">
        <f aca="false">IF(AC750&lt;&gt;AE750,(IF(N750=0,G750*(INFORMAÇÕES!$Q$69/INFORMAÇÕES!$Q$72),IF(N750="R",G750,0))),0)</f>
        <v>#DIV/0!</v>
      </c>
      <c r="AH750" s="75" t="e">
        <f aca="false">IF(AC750&lt;&gt;AE750,(IF(N750=0,G750*(INFORMAÇÕES!$Q$70/INFORMAÇÕES!$Q$72),IF(N750="C",G750,0))),0)</f>
        <v>#DIV/0!</v>
      </c>
      <c r="AI750" s="75" t="n">
        <f aca="false">IF(AC750&lt;&gt;AE750,(IF(N750=0,G750*INFORMAÇÕES!$U$115,IF(N750="CF",G750,0))),0)</f>
        <v>0</v>
      </c>
      <c r="AJ750" s="75" t="n">
        <f aca="false">IF(AC750&lt;&gt;AE750,(IF(N750=0,G750*INFORMAÇÕES!$U$116,IF(N750="O",G750,0))),0)</f>
        <v>0</v>
      </c>
      <c r="AK750" s="75" t="n">
        <f aca="false">IF(E750&lt;&gt;0,G750,0)</f>
        <v>0</v>
      </c>
      <c r="AL750" s="75" t="n">
        <f aca="false">IF(AC750&lt;&gt;AE750,(IF(N750=0,J750*(INFORMAÇÕES!$Q$89/INFORMAÇÕES!$Q$92),IF(N750="R",J750,0))),0)</f>
        <v>0</v>
      </c>
      <c r="AM750" s="75" t="n">
        <f aca="false">IF(AC750&lt;&gt;AE750,(IF(N750=0,J750*(INFORMAÇÕES!$Q$90/INFORMAÇÕES!$Q$92),IF(N750="C",J750,0))),0)</f>
        <v>0</v>
      </c>
      <c r="AN750" s="75" t="n">
        <f aca="false">IF(AC750&lt;&gt;AE750,(IF(N750="",J750*INFORMAÇÕES!$U$115,IF(N750="CF",J750,0))),0)</f>
        <v>0</v>
      </c>
      <c r="AO750" s="75" t="n">
        <f aca="false">IF(AC750&lt;&gt;AE750,(IF(N750="",J750*INFORMAÇÕES!$U$116,IF(N750="O",J750,0))),0)</f>
        <v>0</v>
      </c>
      <c r="AP750" s="75" t="n">
        <f aca="false">IF(H750&lt;&gt;0,J750,0)</f>
        <v>0</v>
      </c>
      <c r="AQ750" s="75" t="n">
        <f aca="false">IF(K750&lt;&gt;0,L750,0)</f>
        <v>0</v>
      </c>
    </row>
    <row r="751" s="174" customFormat="true" ht="14.25" hidden="false" customHeight="false" outlineLevel="0" collapsed="false">
      <c r="A751" s="159" t="n">
        <v>739</v>
      </c>
      <c r="B751" s="160" t="n">
        <f aca="false">R751</f>
        <v>0</v>
      </c>
      <c r="C751" s="161" t="n">
        <f aca="false">T751</f>
        <v>0</v>
      </c>
      <c r="D751" s="162" t="n">
        <f aca="false">U751</f>
        <v>0</v>
      </c>
      <c r="E751" s="163" t="n">
        <f aca="false">'ORÇ.GLOBAL P CAIXA'!E750</f>
        <v>0</v>
      </c>
      <c r="F751" s="163" t="n">
        <f aca="false">IF('ORÇ.GLOBAL EMPRESA'!G750&gt;0,'ORÇ.GLOBAL EMPRESA'!G750,'ORÇ.GLOBAL P CAIXA'!F750)</f>
        <v>0</v>
      </c>
      <c r="G751" s="163" t="n">
        <f aca="false">IF(E751&lt;&gt;0,ROUND(E751*F751,2),IF(AK751=0,(SUMIF($AC$13:$AC$1012,B751,$AK$13:$AK$1012)),AK751))</f>
        <v>0</v>
      </c>
      <c r="H751" s="163" t="n">
        <f aca="false">V751</f>
        <v>0</v>
      </c>
      <c r="I751" s="163" t="n">
        <f aca="false">W751</f>
        <v>0</v>
      </c>
      <c r="J751" s="163" t="n">
        <f aca="false">IF(H751&lt;&gt;0,ROUND(H751*I751,2),IF(AP751=0,(SUMIF($AC$13:$AC$1012,B751,$AP$13:$AP$1012)),AP751))</f>
        <v>0</v>
      </c>
      <c r="K751" s="163" t="n">
        <f aca="false">H751-E751</f>
        <v>0</v>
      </c>
      <c r="L751" s="163" t="n">
        <f aca="false">J751-G751</f>
        <v>0</v>
      </c>
      <c r="M751" s="645" t="str">
        <f aca="false">IF('ORÇ.GLOBAL P CAIXA'!H750&gt;0,'ORÇ.GLOBAL P CAIXA'!H750,"")</f>
        <v/>
      </c>
      <c r="N751" s="646" t="n">
        <f aca="false">'ORÇ.GLOBAL P CAIXA'!I750</f>
        <v>0</v>
      </c>
      <c r="O751" s="166" t="str">
        <f aca="false">S751</f>
        <v/>
      </c>
      <c r="P751" s="167"/>
      <c r="Q751" s="168" t="str">
        <f aca="false">IF(B751&gt;0,"ok","ocultar")</f>
        <v>ocultar</v>
      </c>
      <c r="R751" s="647" t="n">
        <f aca="false">'ORÇ.GLOBAL P CAIXA'!B750</f>
        <v>0</v>
      </c>
      <c r="S751" s="170" t="str">
        <f aca="false">IF('ORÇ.GLOBAL P CAIXA'!N750&lt;&gt;0,'ORÇ.GLOBAL P CAIXA'!N750,"")</f>
        <v/>
      </c>
      <c r="T751" s="648" t="n">
        <f aca="false">'ORÇ.GLOBAL P CAIXA'!O750</f>
        <v>0</v>
      </c>
      <c r="U751" s="172" t="n">
        <f aca="false">'ORÇ.GLOBAL P CAIXA'!P750</f>
        <v>0</v>
      </c>
      <c r="V751" s="173" t="n">
        <f aca="false">'ORÇ.GLOBAL P CAIXA'!E750</f>
        <v>0</v>
      </c>
      <c r="W751" s="173" t="n">
        <f aca="false">F751</f>
        <v>0</v>
      </c>
      <c r="X751" s="649"/>
      <c r="Y751" s="649"/>
      <c r="Z751" s="650"/>
      <c r="AB751" s="88"/>
      <c r="AC751" s="157" t="n">
        <f aca="false">IF(B751=0,AC750,IF(ISNONTEXT(B751)=TRUE(),INT(B751),INT(LEFT(B751,FIND(".",B751)-1))))</f>
        <v>3</v>
      </c>
      <c r="AD751" s="157" t="str">
        <f aca="false">IF(AD752=1,1,IF(B751&lt;&gt;0,1,IF(C751&lt;&gt;0,1,IF(D751&lt;&gt;0,1,IF(E751&lt;&gt;0,1,"")))))</f>
        <v/>
      </c>
      <c r="AE751" s="157" t="str">
        <f aca="false">IF(AC751=0," ",IF(AC751&lt;&gt;AC750,AC751," "))</f>
        <v> </v>
      </c>
      <c r="AF751" s="88"/>
      <c r="AG751" s="75" t="e">
        <f aca="false">IF(AC751&lt;&gt;AE751,(IF(N751=0,G751*(INFORMAÇÕES!$Q$69/INFORMAÇÕES!$Q$72),IF(N751="R",G751,0))),0)</f>
        <v>#DIV/0!</v>
      </c>
      <c r="AH751" s="75" t="e">
        <f aca="false">IF(AC751&lt;&gt;AE751,(IF(N751=0,G751*(INFORMAÇÕES!$Q$70/INFORMAÇÕES!$Q$72),IF(N751="C",G751,0))),0)</f>
        <v>#DIV/0!</v>
      </c>
      <c r="AI751" s="75" t="n">
        <f aca="false">IF(AC751&lt;&gt;AE751,(IF(N751=0,G751*INFORMAÇÕES!$U$115,IF(N751="CF",G751,0))),0)</f>
        <v>0</v>
      </c>
      <c r="AJ751" s="75" t="n">
        <f aca="false">IF(AC751&lt;&gt;AE751,(IF(N751=0,G751*INFORMAÇÕES!$U$116,IF(N751="O",G751,0))),0)</f>
        <v>0</v>
      </c>
      <c r="AK751" s="75" t="n">
        <f aca="false">IF(E751&lt;&gt;0,G751,0)</f>
        <v>0</v>
      </c>
      <c r="AL751" s="75" t="n">
        <f aca="false">IF(AC751&lt;&gt;AE751,(IF(N751=0,J751*(INFORMAÇÕES!$Q$89/INFORMAÇÕES!$Q$92),IF(N751="R",J751,0))),0)</f>
        <v>0</v>
      </c>
      <c r="AM751" s="75" t="n">
        <f aca="false">IF(AC751&lt;&gt;AE751,(IF(N751=0,J751*(INFORMAÇÕES!$Q$90/INFORMAÇÕES!$Q$92),IF(N751="C",J751,0))),0)</f>
        <v>0</v>
      </c>
      <c r="AN751" s="75" t="n">
        <f aca="false">IF(AC751&lt;&gt;AE751,(IF(N751="",J751*INFORMAÇÕES!$U$115,IF(N751="CF",J751,0))),0)</f>
        <v>0</v>
      </c>
      <c r="AO751" s="75" t="n">
        <f aca="false">IF(AC751&lt;&gt;AE751,(IF(N751="",J751*INFORMAÇÕES!$U$116,IF(N751="O",J751,0))),0)</f>
        <v>0</v>
      </c>
      <c r="AP751" s="75" t="n">
        <f aca="false">IF(H751&lt;&gt;0,J751,0)</f>
        <v>0</v>
      </c>
      <c r="AQ751" s="75" t="n">
        <f aca="false">IF(K751&lt;&gt;0,L751,0)</f>
        <v>0</v>
      </c>
    </row>
    <row r="752" s="174" customFormat="true" ht="14.25" hidden="false" customHeight="false" outlineLevel="0" collapsed="false">
      <c r="A752" s="159" t="n">
        <v>740</v>
      </c>
      <c r="B752" s="160" t="n">
        <f aca="false">R752</f>
        <v>0</v>
      </c>
      <c r="C752" s="161" t="n">
        <f aca="false">T752</f>
        <v>0</v>
      </c>
      <c r="D752" s="162" t="n">
        <f aca="false">U752</f>
        <v>0</v>
      </c>
      <c r="E752" s="163" t="n">
        <f aca="false">'ORÇ.GLOBAL P CAIXA'!E751</f>
        <v>0</v>
      </c>
      <c r="F752" s="163" t="n">
        <f aca="false">IF('ORÇ.GLOBAL EMPRESA'!G751&gt;0,'ORÇ.GLOBAL EMPRESA'!G751,'ORÇ.GLOBAL P CAIXA'!F751)</f>
        <v>0</v>
      </c>
      <c r="G752" s="163" t="n">
        <f aca="false">IF(E752&lt;&gt;0,ROUND(E752*F752,2),IF(AK752=0,(SUMIF($AC$13:$AC$1012,B752,$AK$13:$AK$1012)),AK752))</f>
        <v>0</v>
      </c>
      <c r="H752" s="163" t="n">
        <f aca="false">V752</f>
        <v>0</v>
      </c>
      <c r="I752" s="163" t="n">
        <f aca="false">W752</f>
        <v>0</v>
      </c>
      <c r="J752" s="163" t="n">
        <f aca="false">IF(H752&lt;&gt;0,ROUND(H752*I752,2),IF(AP752=0,(SUMIF($AC$13:$AC$1012,B752,$AP$13:$AP$1012)),AP752))</f>
        <v>0</v>
      </c>
      <c r="K752" s="163" t="n">
        <f aca="false">H752-E752</f>
        <v>0</v>
      </c>
      <c r="L752" s="163" t="n">
        <f aca="false">J752-G752</f>
        <v>0</v>
      </c>
      <c r="M752" s="645" t="str">
        <f aca="false">IF('ORÇ.GLOBAL P CAIXA'!H751&gt;0,'ORÇ.GLOBAL P CAIXA'!H751,"")</f>
        <v/>
      </c>
      <c r="N752" s="646" t="n">
        <f aca="false">'ORÇ.GLOBAL P CAIXA'!I751</f>
        <v>0</v>
      </c>
      <c r="O752" s="166" t="str">
        <f aca="false">S752</f>
        <v/>
      </c>
      <c r="P752" s="167"/>
      <c r="Q752" s="168" t="str">
        <f aca="false">IF(B752&gt;0,"ok","ocultar")</f>
        <v>ocultar</v>
      </c>
      <c r="R752" s="647" t="n">
        <f aca="false">'ORÇ.GLOBAL P CAIXA'!B751</f>
        <v>0</v>
      </c>
      <c r="S752" s="170" t="str">
        <f aca="false">IF('ORÇ.GLOBAL P CAIXA'!N751&lt;&gt;0,'ORÇ.GLOBAL P CAIXA'!N751,"")</f>
        <v/>
      </c>
      <c r="T752" s="648" t="n">
        <f aca="false">'ORÇ.GLOBAL P CAIXA'!O751</f>
        <v>0</v>
      </c>
      <c r="U752" s="172" t="n">
        <f aca="false">'ORÇ.GLOBAL P CAIXA'!P751</f>
        <v>0</v>
      </c>
      <c r="V752" s="173" t="n">
        <f aca="false">'ORÇ.GLOBAL P CAIXA'!E751</f>
        <v>0</v>
      </c>
      <c r="W752" s="173" t="n">
        <f aca="false">F752</f>
        <v>0</v>
      </c>
      <c r="X752" s="649"/>
      <c r="Y752" s="649"/>
      <c r="Z752" s="650"/>
      <c r="AB752" s="88"/>
      <c r="AC752" s="157" t="n">
        <f aca="false">IF(B752=0,AC751,IF(ISNONTEXT(B752)=TRUE(),INT(B752),INT(LEFT(B752,FIND(".",B752)-1))))</f>
        <v>3</v>
      </c>
      <c r="AD752" s="157" t="str">
        <f aca="false">IF(AD753=1,1,IF(B752&lt;&gt;0,1,IF(C752&lt;&gt;0,1,IF(D752&lt;&gt;0,1,IF(E752&lt;&gt;0,1,"")))))</f>
        <v/>
      </c>
      <c r="AE752" s="157" t="str">
        <f aca="false">IF(AC752=0," ",IF(AC752&lt;&gt;AC751,AC752," "))</f>
        <v> </v>
      </c>
      <c r="AF752" s="88"/>
      <c r="AG752" s="75" t="e">
        <f aca="false">IF(AC752&lt;&gt;AE752,(IF(N752=0,G752*(INFORMAÇÕES!$Q$69/INFORMAÇÕES!$Q$72),IF(N752="R",G752,0))),0)</f>
        <v>#DIV/0!</v>
      </c>
      <c r="AH752" s="75" t="e">
        <f aca="false">IF(AC752&lt;&gt;AE752,(IF(N752=0,G752*(INFORMAÇÕES!$Q$70/INFORMAÇÕES!$Q$72),IF(N752="C",G752,0))),0)</f>
        <v>#DIV/0!</v>
      </c>
      <c r="AI752" s="75" t="n">
        <f aca="false">IF(AC752&lt;&gt;AE752,(IF(N752=0,G752*INFORMAÇÕES!$U$115,IF(N752="CF",G752,0))),0)</f>
        <v>0</v>
      </c>
      <c r="AJ752" s="75" t="n">
        <f aca="false">IF(AC752&lt;&gt;AE752,(IF(N752=0,G752*INFORMAÇÕES!$U$116,IF(N752="O",G752,0))),0)</f>
        <v>0</v>
      </c>
      <c r="AK752" s="75" t="n">
        <f aca="false">IF(E752&lt;&gt;0,G752,0)</f>
        <v>0</v>
      </c>
      <c r="AL752" s="75" t="n">
        <f aca="false">IF(AC752&lt;&gt;AE752,(IF(N752=0,J752*(INFORMAÇÕES!$Q$89/INFORMAÇÕES!$Q$92),IF(N752="R",J752,0))),0)</f>
        <v>0</v>
      </c>
      <c r="AM752" s="75" t="n">
        <f aca="false">IF(AC752&lt;&gt;AE752,(IF(N752=0,J752*(INFORMAÇÕES!$Q$90/INFORMAÇÕES!$Q$92),IF(N752="C",J752,0))),0)</f>
        <v>0</v>
      </c>
      <c r="AN752" s="75" t="n">
        <f aca="false">IF(AC752&lt;&gt;AE752,(IF(N752="",J752*INFORMAÇÕES!$U$115,IF(N752="CF",J752,0))),0)</f>
        <v>0</v>
      </c>
      <c r="AO752" s="75" t="n">
        <f aca="false">IF(AC752&lt;&gt;AE752,(IF(N752="",J752*INFORMAÇÕES!$U$116,IF(N752="O",J752,0))),0)</f>
        <v>0</v>
      </c>
      <c r="AP752" s="75" t="n">
        <f aca="false">IF(H752&lt;&gt;0,J752,0)</f>
        <v>0</v>
      </c>
      <c r="AQ752" s="75" t="n">
        <f aca="false">IF(K752&lt;&gt;0,L752,0)</f>
        <v>0</v>
      </c>
    </row>
    <row r="753" s="174" customFormat="true" ht="14.25" hidden="false" customHeight="false" outlineLevel="0" collapsed="false">
      <c r="A753" s="159" t="n">
        <v>741</v>
      </c>
      <c r="B753" s="160" t="n">
        <f aca="false">R753</f>
        <v>0</v>
      </c>
      <c r="C753" s="161" t="n">
        <f aca="false">T753</f>
        <v>0</v>
      </c>
      <c r="D753" s="162" t="n">
        <f aca="false">U753</f>
        <v>0</v>
      </c>
      <c r="E753" s="163" t="n">
        <f aca="false">'ORÇ.GLOBAL P CAIXA'!E752</f>
        <v>0</v>
      </c>
      <c r="F753" s="163" t="n">
        <f aca="false">IF('ORÇ.GLOBAL EMPRESA'!G752&gt;0,'ORÇ.GLOBAL EMPRESA'!G752,'ORÇ.GLOBAL P CAIXA'!F752)</f>
        <v>0</v>
      </c>
      <c r="G753" s="163" t="n">
        <f aca="false">IF(E753&lt;&gt;0,ROUND(E753*F753,2),IF(AK753=0,(SUMIF($AC$13:$AC$1012,B753,$AK$13:$AK$1012)),AK753))</f>
        <v>0</v>
      </c>
      <c r="H753" s="163" t="n">
        <f aca="false">V753</f>
        <v>0</v>
      </c>
      <c r="I753" s="163" t="n">
        <f aca="false">W753</f>
        <v>0</v>
      </c>
      <c r="J753" s="163" t="n">
        <f aca="false">IF(H753&lt;&gt;0,ROUND(H753*I753,2),IF(AP753=0,(SUMIF($AC$13:$AC$1012,B753,$AP$13:$AP$1012)),AP753))</f>
        <v>0</v>
      </c>
      <c r="K753" s="163" t="n">
        <f aca="false">H753-E753</f>
        <v>0</v>
      </c>
      <c r="L753" s="163" t="n">
        <f aca="false">J753-G753</f>
        <v>0</v>
      </c>
      <c r="M753" s="645" t="str">
        <f aca="false">IF('ORÇ.GLOBAL P CAIXA'!H752&gt;0,'ORÇ.GLOBAL P CAIXA'!H752,"")</f>
        <v/>
      </c>
      <c r="N753" s="646" t="n">
        <f aca="false">'ORÇ.GLOBAL P CAIXA'!I752</f>
        <v>0</v>
      </c>
      <c r="O753" s="166" t="str">
        <f aca="false">S753</f>
        <v/>
      </c>
      <c r="P753" s="167"/>
      <c r="Q753" s="168" t="str">
        <f aca="false">IF(B753&gt;0,"ok","ocultar")</f>
        <v>ocultar</v>
      </c>
      <c r="R753" s="647" t="n">
        <f aca="false">'ORÇ.GLOBAL P CAIXA'!B752</f>
        <v>0</v>
      </c>
      <c r="S753" s="170" t="str">
        <f aca="false">IF('ORÇ.GLOBAL P CAIXA'!N752&lt;&gt;0,'ORÇ.GLOBAL P CAIXA'!N752,"")</f>
        <v/>
      </c>
      <c r="T753" s="648" t="n">
        <f aca="false">'ORÇ.GLOBAL P CAIXA'!O752</f>
        <v>0</v>
      </c>
      <c r="U753" s="172" t="n">
        <f aca="false">'ORÇ.GLOBAL P CAIXA'!P752</f>
        <v>0</v>
      </c>
      <c r="V753" s="173" t="n">
        <f aca="false">'ORÇ.GLOBAL P CAIXA'!E752</f>
        <v>0</v>
      </c>
      <c r="W753" s="173" t="n">
        <f aca="false">F753</f>
        <v>0</v>
      </c>
      <c r="X753" s="649"/>
      <c r="Y753" s="649"/>
      <c r="Z753" s="650"/>
      <c r="AB753" s="88"/>
      <c r="AC753" s="157" t="n">
        <f aca="false">IF(B753=0,AC752,IF(ISNONTEXT(B753)=TRUE(),INT(B753),INT(LEFT(B753,FIND(".",B753)-1))))</f>
        <v>3</v>
      </c>
      <c r="AD753" s="157" t="str">
        <f aca="false">IF(AD754=1,1,IF(B753&lt;&gt;0,1,IF(C753&lt;&gt;0,1,IF(D753&lt;&gt;0,1,IF(E753&lt;&gt;0,1,"")))))</f>
        <v/>
      </c>
      <c r="AE753" s="157" t="str">
        <f aca="false">IF(AC753=0," ",IF(AC753&lt;&gt;AC752,AC753," "))</f>
        <v> </v>
      </c>
      <c r="AF753" s="88"/>
      <c r="AG753" s="75" t="e">
        <f aca="false">IF(AC753&lt;&gt;AE753,(IF(N753=0,G753*(INFORMAÇÕES!$Q$69/INFORMAÇÕES!$Q$72),IF(N753="R",G753,0))),0)</f>
        <v>#DIV/0!</v>
      </c>
      <c r="AH753" s="75" t="e">
        <f aca="false">IF(AC753&lt;&gt;AE753,(IF(N753=0,G753*(INFORMAÇÕES!$Q$70/INFORMAÇÕES!$Q$72),IF(N753="C",G753,0))),0)</f>
        <v>#DIV/0!</v>
      </c>
      <c r="AI753" s="75" t="n">
        <f aca="false">IF(AC753&lt;&gt;AE753,(IF(N753=0,G753*INFORMAÇÕES!$U$115,IF(N753="CF",G753,0))),0)</f>
        <v>0</v>
      </c>
      <c r="AJ753" s="75" t="n">
        <f aca="false">IF(AC753&lt;&gt;AE753,(IF(N753=0,G753*INFORMAÇÕES!$U$116,IF(N753="O",G753,0))),0)</f>
        <v>0</v>
      </c>
      <c r="AK753" s="75" t="n">
        <f aca="false">IF(E753&lt;&gt;0,G753,0)</f>
        <v>0</v>
      </c>
      <c r="AL753" s="75" t="n">
        <f aca="false">IF(AC753&lt;&gt;AE753,(IF(N753=0,J753*(INFORMAÇÕES!$Q$89/INFORMAÇÕES!$Q$92),IF(N753="R",J753,0))),0)</f>
        <v>0</v>
      </c>
      <c r="AM753" s="75" t="n">
        <f aca="false">IF(AC753&lt;&gt;AE753,(IF(N753=0,J753*(INFORMAÇÕES!$Q$90/INFORMAÇÕES!$Q$92),IF(N753="C",J753,0))),0)</f>
        <v>0</v>
      </c>
      <c r="AN753" s="75" t="n">
        <f aca="false">IF(AC753&lt;&gt;AE753,(IF(N753="",J753*INFORMAÇÕES!$U$115,IF(N753="CF",J753,0))),0)</f>
        <v>0</v>
      </c>
      <c r="AO753" s="75" t="n">
        <f aca="false">IF(AC753&lt;&gt;AE753,(IF(N753="",J753*INFORMAÇÕES!$U$116,IF(N753="O",J753,0))),0)</f>
        <v>0</v>
      </c>
      <c r="AP753" s="75" t="n">
        <f aca="false">IF(H753&lt;&gt;0,J753,0)</f>
        <v>0</v>
      </c>
      <c r="AQ753" s="75" t="n">
        <f aca="false">IF(K753&lt;&gt;0,L753,0)</f>
        <v>0</v>
      </c>
    </row>
    <row r="754" s="174" customFormat="true" ht="14.25" hidden="false" customHeight="false" outlineLevel="0" collapsed="false">
      <c r="A754" s="159" t="n">
        <v>742</v>
      </c>
      <c r="B754" s="160" t="n">
        <f aca="false">R754</f>
        <v>0</v>
      </c>
      <c r="C754" s="161" t="n">
        <f aca="false">T754</f>
        <v>0</v>
      </c>
      <c r="D754" s="162" t="n">
        <f aca="false">U754</f>
        <v>0</v>
      </c>
      <c r="E754" s="163" t="n">
        <f aca="false">'ORÇ.GLOBAL P CAIXA'!E753</f>
        <v>0</v>
      </c>
      <c r="F754" s="163" t="n">
        <f aca="false">IF('ORÇ.GLOBAL EMPRESA'!G753&gt;0,'ORÇ.GLOBAL EMPRESA'!G753,'ORÇ.GLOBAL P CAIXA'!F753)</f>
        <v>0</v>
      </c>
      <c r="G754" s="163" t="n">
        <f aca="false">IF(E754&lt;&gt;0,ROUND(E754*F754,2),IF(AK754=0,(SUMIF($AC$13:$AC$1012,B754,$AK$13:$AK$1012)),AK754))</f>
        <v>0</v>
      </c>
      <c r="H754" s="163" t="n">
        <f aca="false">V754</f>
        <v>0</v>
      </c>
      <c r="I754" s="163" t="n">
        <f aca="false">W754</f>
        <v>0</v>
      </c>
      <c r="J754" s="163" t="n">
        <f aca="false">IF(H754&lt;&gt;0,ROUND(H754*I754,2),IF(AP754=0,(SUMIF($AC$13:$AC$1012,B754,$AP$13:$AP$1012)),AP754))</f>
        <v>0</v>
      </c>
      <c r="K754" s="163" t="n">
        <f aca="false">H754-E754</f>
        <v>0</v>
      </c>
      <c r="L754" s="163" t="n">
        <f aca="false">J754-G754</f>
        <v>0</v>
      </c>
      <c r="M754" s="645" t="str">
        <f aca="false">IF('ORÇ.GLOBAL P CAIXA'!H753&gt;0,'ORÇ.GLOBAL P CAIXA'!H753,"")</f>
        <v/>
      </c>
      <c r="N754" s="646" t="n">
        <f aca="false">'ORÇ.GLOBAL P CAIXA'!I753</f>
        <v>0</v>
      </c>
      <c r="O754" s="166" t="str">
        <f aca="false">S754</f>
        <v/>
      </c>
      <c r="P754" s="167"/>
      <c r="Q754" s="168" t="str">
        <f aca="false">IF(B754&gt;0,"ok","ocultar")</f>
        <v>ocultar</v>
      </c>
      <c r="R754" s="647" t="n">
        <f aca="false">'ORÇ.GLOBAL P CAIXA'!B753</f>
        <v>0</v>
      </c>
      <c r="S754" s="170" t="str">
        <f aca="false">IF('ORÇ.GLOBAL P CAIXA'!N753&lt;&gt;0,'ORÇ.GLOBAL P CAIXA'!N753,"")</f>
        <v/>
      </c>
      <c r="T754" s="648" t="n">
        <f aca="false">'ORÇ.GLOBAL P CAIXA'!O753</f>
        <v>0</v>
      </c>
      <c r="U754" s="172" t="n">
        <f aca="false">'ORÇ.GLOBAL P CAIXA'!P753</f>
        <v>0</v>
      </c>
      <c r="V754" s="173" t="n">
        <f aca="false">'ORÇ.GLOBAL P CAIXA'!E753</f>
        <v>0</v>
      </c>
      <c r="W754" s="173" t="n">
        <f aca="false">F754</f>
        <v>0</v>
      </c>
      <c r="X754" s="649"/>
      <c r="Y754" s="649"/>
      <c r="Z754" s="650"/>
      <c r="AB754" s="88"/>
      <c r="AC754" s="157" t="n">
        <f aca="false">IF(B754=0,AC753,IF(ISNONTEXT(B754)=TRUE(),INT(B754),INT(LEFT(B754,FIND(".",B754)-1))))</f>
        <v>3</v>
      </c>
      <c r="AD754" s="157" t="str">
        <f aca="false">IF(AD755=1,1,IF(B754&lt;&gt;0,1,IF(C754&lt;&gt;0,1,IF(D754&lt;&gt;0,1,IF(E754&lt;&gt;0,1,"")))))</f>
        <v/>
      </c>
      <c r="AE754" s="157" t="str">
        <f aca="false">IF(AC754=0," ",IF(AC754&lt;&gt;AC753,AC754," "))</f>
        <v> </v>
      </c>
      <c r="AF754" s="88"/>
      <c r="AG754" s="75" t="e">
        <f aca="false">IF(AC754&lt;&gt;AE754,(IF(N754=0,G754*(INFORMAÇÕES!$Q$69/INFORMAÇÕES!$Q$72),IF(N754="R",G754,0))),0)</f>
        <v>#DIV/0!</v>
      </c>
      <c r="AH754" s="75" t="e">
        <f aca="false">IF(AC754&lt;&gt;AE754,(IF(N754=0,G754*(INFORMAÇÕES!$Q$70/INFORMAÇÕES!$Q$72),IF(N754="C",G754,0))),0)</f>
        <v>#DIV/0!</v>
      </c>
      <c r="AI754" s="75" t="n">
        <f aca="false">IF(AC754&lt;&gt;AE754,(IF(N754=0,G754*INFORMAÇÕES!$U$115,IF(N754="CF",G754,0))),0)</f>
        <v>0</v>
      </c>
      <c r="AJ754" s="75" t="n">
        <f aca="false">IF(AC754&lt;&gt;AE754,(IF(N754=0,G754*INFORMAÇÕES!$U$116,IF(N754="O",G754,0))),0)</f>
        <v>0</v>
      </c>
      <c r="AK754" s="75" t="n">
        <f aca="false">IF(E754&lt;&gt;0,G754,0)</f>
        <v>0</v>
      </c>
      <c r="AL754" s="75" t="n">
        <f aca="false">IF(AC754&lt;&gt;AE754,(IF(N754=0,J754*(INFORMAÇÕES!$Q$89/INFORMAÇÕES!$Q$92),IF(N754="R",J754,0))),0)</f>
        <v>0</v>
      </c>
      <c r="AM754" s="75" t="n">
        <f aca="false">IF(AC754&lt;&gt;AE754,(IF(N754=0,J754*(INFORMAÇÕES!$Q$90/INFORMAÇÕES!$Q$92),IF(N754="C",J754,0))),0)</f>
        <v>0</v>
      </c>
      <c r="AN754" s="75" t="n">
        <f aca="false">IF(AC754&lt;&gt;AE754,(IF(N754="",J754*INFORMAÇÕES!$U$115,IF(N754="CF",J754,0))),0)</f>
        <v>0</v>
      </c>
      <c r="AO754" s="75" t="n">
        <f aca="false">IF(AC754&lt;&gt;AE754,(IF(N754="",J754*INFORMAÇÕES!$U$116,IF(N754="O",J754,0))),0)</f>
        <v>0</v>
      </c>
      <c r="AP754" s="75" t="n">
        <f aca="false">IF(H754&lt;&gt;0,J754,0)</f>
        <v>0</v>
      </c>
      <c r="AQ754" s="75" t="n">
        <f aca="false">IF(K754&lt;&gt;0,L754,0)</f>
        <v>0</v>
      </c>
    </row>
    <row r="755" s="174" customFormat="true" ht="14.25" hidden="false" customHeight="false" outlineLevel="0" collapsed="false">
      <c r="A755" s="159" t="n">
        <v>743</v>
      </c>
      <c r="B755" s="160" t="n">
        <f aca="false">R755</f>
        <v>0</v>
      </c>
      <c r="C755" s="161" t="n">
        <f aca="false">T755</f>
        <v>0</v>
      </c>
      <c r="D755" s="162" t="n">
        <f aca="false">U755</f>
        <v>0</v>
      </c>
      <c r="E755" s="163" t="n">
        <f aca="false">'ORÇ.GLOBAL P CAIXA'!E754</f>
        <v>0</v>
      </c>
      <c r="F755" s="163" t="n">
        <f aca="false">IF('ORÇ.GLOBAL EMPRESA'!G754&gt;0,'ORÇ.GLOBAL EMPRESA'!G754,'ORÇ.GLOBAL P CAIXA'!F754)</f>
        <v>0</v>
      </c>
      <c r="G755" s="163" t="n">
        <f aca="false">IF(E755&lt;&gt;0,ROUND(E755*F755,2),IF(AK755=0,(SUMIF($AC$13:$AC$1012,B755,$AK$13:$AK$1012)),AK755))</f>
        <v>0</v>
      </c>
      <c r="H755" s="163" t="n">
        <f aca="false">V755</f>
        <v>0</v>
      </c>
      <c r="I755" s="163" t="n">
        <f aca="false">W755</f>
        <v>0</v>
      </c>
      <c r="J755" s="163" t="n">
        <f aca="false">IF(H755&lt;&gt;0,ROUND(H755*I755,2),IF(AP755=0,(SUMIF($AC$13:$AC$1012,B755,$AP$13:$AP$1012)),AP755))</f>
        <v>0</v>
      </c>
      <c r="K755" s="163" t="n">
        <f aca="false">H755-E755</f>
        <v>0</v>
      </c>
      <c r="L755" s="163" t="n">
        <f aca="false">J755-G755</f>
        <v>0</v>
      </c>
      <c r="M755" s="645" t="str">
        <f aca="false">IF('ORÇ.GLOBAL P CAIXA'!H754&gt;0,'ORÇ.GLOBAL P CAIXA'!H754,"")</f>
        <v/>
      </c>
      <c r="N755" s="646" t="n">
        <f aca="false">'ORÇ.GLOBAL P CAIXA'!I754</f>
        <v>0</v>
      </c>
      <c r="O755" s="166" t="str">
        <f aca="false">S755</f>
        <v/>
      </c>
      <c r="P755" s="167"/>
      <c r="Q755" s="168" t="str">
        <f aca="false">IF(B755&gt;0,"ok","ocultar")</f>
        <v>ocultar</v>
      </c>
      <c r="R755" s="647" t="n">
        <f aca="false">'ORÇ.GLOBAL P CAIXA'!B754</f>
        <v>0</v>
      </c>
      <c r="S755" s="170" t="str">
        <f aca="false">IF('ORÇ.GLOBAL P CAIXA'!N754&lt;&gt;0,'ORÇ.GLOBAL P CAIXA'!N754,"")</f>
        <v/>
      </c>
      <c r="T755" s="648" t="n">
        <f aca="false">'ORÇ.GLOBAL P CAIXA'!O754</f>
        <v>0</v>
      </c>
      <c r="U755" s="172" t="n">
        <f aca="false">'ORÇ.GLOBAL P CAIXA'!P754</f>
        <v>0</v>
      </c>
      <c r="V755" s="173" t="n">
        <f aca="false">'ORÇ.GLOBAL P CAIXA'!E754</f>
        <v>0</v>
      </c>
      <c r="W755" s="173" t="n">
        <f aca="false">F755</f>
        <v>0</v>
      </c>
      <c r="X755" s="649"/>
      <c r="Y755" s="649"/>
      <c r="Z755" s="650"/>
      <c r="AB755" s="88"/>
      <c r="AC755" s="157" t="n">
        <f aca="false">IF(B755=0,AC754,IF(ISNONTEXT(B755)=TRUE(),INT(B755),INT(LEFT(B755,FIND(".",B755)-1))))</f>
        <v>3</v>
      </c>
      <c r="AD755" s="157" t="str">
        <f aca="false">IF(AD756=1,1,IF(B755&lt;&gt;0,1,IF(C755&lt;&gt;0,1,IF(D755&lt;&gt;0,1,IF(E755&lt;&gt;0,1,"")))))</f>
        <v/>
      </c>
      <c r="AE755" s="157" t="str">
        <f aca="false">IF(AC755=0," ",IF(AC755&lt;&gt;AC754,AC755," "))</f>
        <v> </v>
      </c>
      <c r="AF755" s="88"/>
      <c r="AG755" s="75" t="e">
        <f aca="false">IF(AC755&lt;&gt;AE755,(IF(N755=0,G755*(INFORMAÇÕES!$Q$69/INFORMAÇÕES!$Q$72),IF(N755="R",G755,0))),0)</f>
        <v>#DIV/0!</v>
      </c>
      <c r="AH755" s="75" t="e">
        <f aca="false">IF(AC755&lt;&gt;AE755,(IF(N755=0,G755*(INFORMAÇÕES!$Q$70/INFORMAÇÕES!$Q$72),IF(N755="C",G755,0))),0)</f>
        <v>#DIV/0!</v>
      </c>
      <c r="AI755" s="75" t="n">
        <f aca="false">IF(AC755&lt;&gt;AE755,(IF(N755=0,G755*INFORMAÇÕES!$U$115,IF(N755="CF",G755,0))),0)</f>
        <v>0</v>
      </c>
      <c r="AJ755" s="75" t="n">
        <f aca="false">IF(AC755&lt;&gt;AE755,(IF(N755=0,G755*INFORMAÇÕES!$U$116,IF(N755="O",G755,0))),0)</f>
        <v>0</v>
      </c>
      <c r="AK755" s="75" t="n">
        <f aca="false">IF(E755&lt;&gt;0,G755,0)</f>
        <v>0</v>
      </c>
      <c r="AL755" s="75" t="n">
        <f aca="false">IF(AC755&lt;&gt;AE755,(IF(N755=0,J755*(INFORMAÇÕES!$Q$89/INFORMAÇÕES!$Q$92),IF(N755="R",J755,0))),0)</f>
        <v>0</v>
      </c>
      <c r="AM755" s="75" t="n">
        <f aca="false">IF(AC755&lt;&gt;AE755,(IF(N755=0,J755*(INFORMAÇÕES!$Q$90/INFORMAÇÕES!$Q$92),IF(N755="C",J755,0))),0)</f>
        <v>0</v>
      </c>
      <c r="AN755" s="75" t="n">
        <f aca="false">IF(AC755&lt;&gt;AE755,(IF(N755="",J755*INFORMAÇÕES!$U$115,IF(N755="CF",J755,0))),0)</f>
        <v>0</v>
      </c>
      <c r="AO755" s="75" t="n">
        <f aca="false">IF(AC755&lt;&gt;AE755,(IF(N755="",J755*INFORMAÇÕES!$U$116,IF(N755="O",J755,0))),0)</f>
        <v>0</v>
      </c>
      <c r="AP755" s="75" t="n">
        <f aca="false">IF(H755&lt;&gt;0,J755,0)</f>
        <v>0</v>
      </c>
      <c r="AQ755" s="75" t="n">
        <f aca="false">IF(K755&lt;&gt;0,L755,0)</f>
        <v>0</v>
      </c>
    </row>
    <row r="756" s="174" customFormat="true" ht="14.25" hidden="false" customHeight="false" outlineLevel="0" collapsed="false">
      <c r="A756" s="159" t="n">
        <v>744</v>
      </c>
      <c r="B756" s="160" t="n">
        <f aca="false">R756</f>
        <v>0</v>
      </c>
      <c r="C756" s="161" t="n">
        <f aca="false">T756</f>
        <v>0</v>
      </c>
      <c r="D756" s="162" t="n">
        <f aca="false">U756</f>
        <v>0</v>
      </c>
      <c r="E756" s="163" t="n">
        <f aca="false">'ORÇ.GLOBAL P CAIXA'!E755</f>
        <v>0</v>
      </c>
      <c r="F756" s="163" t="n">
        <f aca="false">IF('ORÇ.GLOBAL EMPRESA'!G755&gt;0,'ORÇ.GLOBAL EMPRESA'!G755,'ORÇ.GLOBAL P CAIXA'!F755)</f>
        <v>0</v>
      </c>
      <c r="G756" s="163" t="n">
        <f aca="false">IF(E756&lt;&gt;0,ROUND(E756*F756,2),IF(AK756=0,(SUMIF($AC$13:$AC$1012,B756,$AK$13:$AK$1012)),AK756))</f>
        <v>0</v>
      </c>
      <c r="H756" s="163" t="n">
        <f aca="false">V756</f>
        <v>0</v>
      </c>
      <c r="I756" s="163" t="n">
        <f aca="false">W756</f>
        <v>0</v>
      </c>
      <c r="J756" s="163" t="n">
        <f aca="false">IF(H756&lt;&gt;0,ROUND(H756*I756,2),IF(AP756=0,(SUMIF($AC$13:$AC$1012,B756,$AP$13:$AP$1012)),AP756))</f>
        <v>0</v>
      </c>
      <c r="K756" s="163" t="n">
        <f aca="false">H756-E756</f>
        <v>0</v>
      </c>
      <c r="L756" s="163" t="n">
        <f aca="false">J756-G756</f>
        <v>0</v>
      </c>
      <c r="M756" s="645" t="str">
        <f aca="false">IF('ORÇ.GLOBAL P CAIXA'!H755&gt;0,'ORÇ.GLOBAL P CAIXA'!H755,"")</f>
        <v/>
      </c>
      <c r="N756" s="646" t="n">
        <f aca="false">'ORÇ.GLOBAL P CAIXA'!I755</f>
        <v>0</v>
      </c>
      <c r="O756" s="166" t="str">
        <f aca="false">S756</f>
        <v/>
      </c>
      <c r="P756" s="167"/>
      <c r="Q756" s="168" t="str">
        <f aca="false">IF(B756&gt;0,"ok","ocultar")</f>
        <v>ocultar</v>
      </c>
      <c r="R756" s="647" t="n">
        <f aca="false">'ORÇ.GLOBAL P CAIXA'!B755</f>
        <v>0</v>
      </c>
      <c r="S756" s="170" t="str">
        <f aca="false">IF('ORÇ.GLOBAL P CAIXA'!N755&lt;&gt;0,'ORÇ.GLOBAL P CAIXA'!N755,"")</f>
        <v/>
      </c>
      <c r="T756" s="648" t="n">
        <f aca="false">'ORÇ.GLOBAL P CAIXA'!O755</f>
        <v>0</v>
      </c>
      <c r="U756" s="172" t="n">
        <f aca="false">'ORÇ.GLOBAL P CAIXA'!P755</f>
        <v>0</v>
      </c>
      <c r="V756" s="173" t="n">
        <f aca="false">'ORÇ.GLOBAL P CAIXA'!E755</f>
        <v>0</v>
      </c>
      <c r="W756" s="173" t="n">
        <f aca="false">F756</f>
        <v>0</v>
      </c>
      <c r="X756" s="649"/>
      <c r="Y756" s="649"/>
      <c r="Z756" s="650"/>
      <c r="AB756" s="88"/>
      <c r="AC756" s="157" t="n">
        <f aca="false">IF(B756=0,AC755,IF(ISNONTEXT(B756)=TRUE(),INT(B756),INT(LEFT(B756,FIND(".",B756)-1))))</f>
        <v>3</v>
      </c>
      <c r="AD756" s="157" t="str">
        <f aca="false">IF(AD757=1,1,IF(B756&lt;&gt;0,1,IF(C756&lt;&gt;0,1,IF(D756&lt;&gt;0,1,IF(E756&lt;&gt;0,1,"")))))</f>
        <v/>
      </c>
      <c r="AE756" s="157" t="str">
        <f aca="false">IF(AC756=0," ",IF(AC756&lt;&gt;AC755,AC756," "))</f>
        <v> </v>
      </c>
      <c r="AF756" s="88"/>
      <c r="AG756" s="75" t="e">
        <f aca="false">IF(AC756&lt;&gt;AE756,(IF(N756=0,G756*(INFORMAÇÕES!$Q$69/INFORMAÇÕES!$Q$72),IF(N756="R",G756,0))),0)</f>
        <v>#DIV/0!</v>
      </c>
      <c r="AH756" s="75" t="e">
        <f aca="false">IF(AC756&lt;&gt;AE756,(IF(N756=0,G756*(INFORMAÇÕES!$Q$70/INFORMAÇÕES!$Q$72),IF(N756="C",G756,0))),0)</f>
        <v>#DIV/0!</v>
      </c>
      <c r="AI756" s="75" t="n">
        <f aca="false">IF(AC756&lt;&gt;AE756,(IF(N756=0,G756*INFORMAÇÕES!$U$115,IF(N756="CF",G756,0))),0)</f>
        <v>0</v>
      </c>
      <c r="AJ756" s="75" t="n">
        <f aca="false">IF(AC756&lt;&gt;AE756,(IF(N756=0,G756*INFORMAÇÕES!$U$116,IF(N756="O",G756,0))),0)</f>
        <v>0</v>
      </c>
      <c r="AK756" s="75" t="n">
        <f aca="false">IF(E756&lt;&gt;0,G756,0)</f>
        <v>0</v>
      </c>
      <c r="AL756" s="75" t="n">
        <f aca="false">IF(AC756&lt;&gt;AE756,(IF(N756=0,J756*(INFORMAÇÕES!$Q$89/INFORMAÇÕES!$Q$92),IF(N756="R",J756,0))),0)</f>
        <v>0</v>
      </c>
      <c r="AM756" s="75" t="n">
        <f aca="false">IF(AC756&lt;&gt;AE756,(IF(N756=0,J756*(INFORMAÇÕES!$Q$90/INFORMAÇÕES!$Q$92),IF(N756="C",J756,0))),0)</f>
        <v>0</v>
      </c>
      <c r="AN756" s="75" t="n">
        <f aca="false">IF(AC756&lt;&gt;AE756,(IF(N756="",J756*INFORMAÇÕES!$U$115,IF(N756="CF",J756,0))),0)</f>
        <v>0</v>
      </c>
      <c r="AO756" s="75" t="n">
        <f aca="false">IF(AC756&lt;&gt;AE756,(IF(N756="",J756*INFORMAÇÕES!$U$116,IF(N756="O",J756,0))),0)</f>
        <v>0</v>
      </c>
      <c r="AP756" s="75" t="n">
        <f aca="false">IF(H756&lt;&gt;0,J756,0)</f>
        <v>0</v>
      </c>
      <c r="AQ756" s="75" t="n">
        <f aca="false">IF(K756&lt;&gt;0,L756,0)</f>
        <v>0</v>
      </c>
    </row>
    <row r="757" s="174" customFormat="true" ht="14.25" hidden="false" customHeight="false" outlineLevel="0" collapsed="false">
      <c r="A757" s="159" t="n">
        <v>745</v>
      </c>
      <c r="B757" s="160" t="n">
        <f aca="false">R757</f>
        <v>0</v>
      </c>
      <c r="C757" s="161" t="n">
        <f aca="false">T757</f>
        <v>0</v>
      </c>
      <c r="D757" s="162" t="n">
        <f aca="false">U757</f>
        <v>0</v>
      </c>
      <c r="E757" s="163" t="n">
        <f aca="false">'ORÇ.GLOBAL P CAIXA'!E756</f>
        <v>0</v>
      </c>
      <c r="F757" s="163" t="n">
        <f aca="false">IF('ORÇ.GLOBAL EMPRESA'!G756&gt;0,'ORÇ.GLOBAL EMPRESA'!G756,'ORÇ.GLOBAL P CAIXA'!F756)</f>
        <v>0</v>
      </c>
      <c r="G757" s="163" t="n">
        <f aca="false">IF(E757&lt;&gt;0,ROUND(E757*F757,2),IF(AK757=0,(SUMIF($AC$13:$AC$1012,B757,$AK$13:$AK$1012)),AK757))</f>
        <v>0</v>
      </c>
      <c r="H757" s="163" t="n">
        <f aca="false">V757</f>
        <v>0</v>
      </c>
      <c r="I757" s="163" t="n">
        <f aca="false">W757</f>
        <v>0</v>
      </c>
      <c r="J757" s="163" t="n">
        <f aca="false">IF(H757&lt;&gt;0,ROUND(H757*I757,2),IF(AP757=0,(SUMIF($AC$13:$AC$1012,B757,$AP$13:$AP$1012)),AP757))</f>
        <v>0</v>
      </c>
      <c r="K757" s="163" t="n">
        <f aca="false">H757-E757</f>
        <v>0</v>
      </c>
      <c r="L757" s="163" t="n">
        <f aca="false">J757-G757</f>
        <v>0</v>
      </c>
      <c r="M757" s="645" t="str">
        <f aca="false">IF('ORÇ.GLOBAL P CAIXA'!H756&gt;0,'ORÇ.GLOBAL P CAIXA'!H756,"")</f>
        <v/>
      </c>
      <c r="N757" s="646" t="n">
        <f aca="false">'ORÇ.GLOBAL P CAIXA'!I756</f>
        <v>0</v>
      </c>
      <c r="O757" s="166" t="str">
        <f aca="false">S757</f>
        <v/>
      </c>
      <c r="P757" s="167"/>
      <c r="Q757" s="168" t="str">
        <f aca="false">IF(B757&gt;0,"ok","ocultar")</f>
        <v>ocultar</v>
      </c>
      <c r="R757" s="647" t="n">
        <f aca="false">'ORÇ.GLOBAL P CAIXA'!B756</f>
        <v>0</v>
      </c>
      <c r="S757" s="170" t="str">
        <f aca="false">IF('ORÇ.GLOBAL P CAIXA'!N756&lt;&gt;0,'ORÇ.GLOBAL P CAIXA'!N756,"")</f>
        <v/>
      </c>
      <c r="T757" s="648" t="n">
        <f aca="false">'ORÇ.GLOBAL P CAIXA'!O756</f>
        <v>0</v>
      </c>
      <c r="U757" s="172" t="n">
        <f aca="false">'ORÇ.GLOBAL P CAIXA'!P756</f>
        <v>0</v>
      </c>
      <c r="V757" s="173" t="n">
        <f aca="false">'ORÇ.GLOBAL P CAIXA'!E756</f>
        <v>0</v>
      </c>
      <c r="W757" s="173" t="n">
        <f aca="false">F757</f>
        <v>0</v>
      </c>
      <c r="X757" s="649"/>
      <c r="Y757" s="649"/>
      <c r="Z757" s="650"/>
      <c r="AB757" s="88"/>
      <c r="AC757" s="157" t="n">
        <f aca="false">IF(B757=0,AC756,IF(ISNONTEXT(B757)=TRUE(),INT(B757),INT(LEFT(B757,FIND(".",B757)-1))))</f>
        <v>3</v>
      </c>
      <c r="AD757" s="157" t="str">
        <f aca="false">IF(AD758=1,1,IF(B757&lt;&gt;0,1,IF(C757&lt;&gt;0,1,IF(D757&lt;&gt;0,1,IF(E757&lt;&gt;0,1,"")))))</f>
        <v/>
      </c>
      <c r="AE757" s="157" t="str">
        <f aca="false">IF(AC757=0," ",IF(AC757&lt;&gt;AC756,AC757," "))</f>
        <v> </v>
      </c>
      <c r="AF757" s="88"/>
      <c r="AG757" s="75" t="e">
        <f aca="false">IF(AC757&lt;&gt;AE757,(IF(N757=0,G757*(INFORMAÇÕES!$Q$69/INFORMAÇÕES!$Q$72),IF(N757="R",G757,0))),0)</f>
        <v>#DIV/0!</v>
      </c>
      <c r="AH757" s="75" t="e">
        <f aca="false">IF(AC757&lt;&gt;AE757,(IF(N757=0,G757*(INFORMAÇÕES!$Q$70/INFORMAÇÕES!$Q$72),IF(N757="C",G757,0))),0)</f>
        <v>#DIV/0!</v>
      </c>
      <c r="AI757" s="75" t="n">
        <f aca="false">IF(AC757&lt;&gt;AE757,(IF(N757=0,G757*INFORMAÇÕES!$U$115,IF(N757="CF",G757,0))),0)</f>
        <v>0</v>
      </c>
      <c r="AJ757" s="75" t="n">
        <f aca="false">IF(AC757&lt;&gt;AE757,(IF(N757=0,G757*INFORMAÇÕES!$U$116,IF(N757="O",G757,0))),0)</f>
        <v>0</v>
      </c>
      <c r="AK757" s="75" t="n">
        <f aca="false">IF(E757&lt;&gt;0,G757,0)</f>
        <v>0</v>
      </c>
      <c r="AL757" s="75" t="n">
        <f aca="false">IF(AC757&lt;&gt;AE757,(IF(N757=0,J757*(INFORMAÇÕES!$Q$89/INFORMAÇÕES!$Q$92),IF(N757="R",J757,0))),0)</f>
        <v>0</v>
      </c>
      <c r="AM757" s="75" t="n">
        <f aca="false">IF(AC757&lt;&gt;AE757,(IF(N757=0,J757*(INFORMAÇÕES!$Q$90/INFORMAÇÕES!$Q$92),IF(N757="C",J757,0))),0)</f>
        <v>0</v>
      </c>
      <c r="AN757" s="75" t="n">
        <f aca="false">IF(AC757&lt;&gt;AE757,(IF(N757="",J757*INFORMAÇÕES!$U$115,IF(N757="CF",J757,0))),0)</f>
        <v>0</v>
      </c>
      <c r="AO757" s="75" t="n">
        <f aca="false">IF(AC757&lt;&gt;AE757,(IF(N757="",J757*INFORMAÇÕES!$U$116,IF(N757="O",J757,0))),0)</f>
        <v>0</v>
      </c>
      <c r="AP757" s="75" t="n">
        <f aca="false">IF(H757&lt;&gt;0,J757,0)</f>
        <v>0</v>
      </c>
      <c r="AQ757" s="75" t="n">
        <f aca="false">IF(K757&lt;&gt;0,L757,0)</f>
        <v>0</v>
      </c>
    </row>
    <row r="758" s="174" customFormat="true" ht="14.25" hidden="false" customHeight="false" outlineLevel="0" collapsed="false">
      <c r="A758" s="159" t="n">
        <v>746</v>
      </c>
      <c r="B758" s="160" t="n">
        <f aca="false">R758</f>
        <v>0</v>
      </c>
      <c r="C758" s="161" t="n">
        <f aca="false">T758</f>
        <v>0</v>
      </c>
      <c r="D758" s="162" t="n">
        <f aca="false">U758</f>
        <v>0</v>
      </c>
      <c r="E758" s="163" t="n">
        <f aca="false">'ORÇ.GLOBAL P CAIXA'!E757</f>
        <v>0</v>
      </c>
      <c r="F758" s="163" t="n">
        <f aca="false">IF('ORÇ.GLOBAL EMPRESA'!G757&gt;0,'ORÇ.GLOBAL EMPRESA'!G757,'ORÇ.GLOBAL P CAIXA'!F757)</f>
        <v>0</v>
      </c>
      <c r="G758" s="163" t="n">
        <f aca="false">IF(E758&lt;&gt;0,ROUND(E758*F758,2),IF(AK758=0,(SUMIF($AC$13:$AC$1012,B758,$AK$13:$AK$1012)),AK758))</f>
        <v>0</v>
      </c>
      <c r="H758" s="163" t="n">
        <f aca="false">V758</f>
        <v>0</v>
      </c>
      <c r="I758" s="163" t="n">
        <f aca="false">W758</f>
        <v>0</v>
      </c>
      <c r="J758" s="163" t="n">
        <f aca="false">IF(H758&lt;&gt;0,ROUND(H758*I758,2),IF(AP758=0,(SUMIF($AC$13:$AC$1012,B758,$AP$13:$AP$1012)),AP758))</f>
        <v>0</v>
      </c>
      <c r="K758" s="163" t="n">
        <f aca="false">H758-E758</f>
        <v>0</v>
      </c>
      <c r="L758" s="163" t="n">
        <f aca="false">J758-G758</f>
        <v>0</v>
      </c>
      <c r="M758" s="645" t="str">
        <f aca="false">IF('ORÇ.GLOBAL P CAIXA'!H757&gt;0,'ORÇ.GLOBAL P CAIXA'!H757,"")</f>
        <v/>
      </c>
      <c r="N758" s="646" t="n">
        <f aca="false">'ORÇ.GLOBAL P CAIXA'!I757</f>
        <v>0</v>
      </c>
      <c r="O758" s="166" t="str">
        <f aca="false">S758</f>
        <v/>
      </c>
      <c r="P758" s="167"/>
      <c r="Q758" s="168" t="str">
        <f aca="false">IF(B758&gt;0,"ok","ocultar")</f>
        <v>ocultar</v>
      </c>
      <c r="R758" s="647" t="n">
        <f aca="false">'ORÇ.GLOBAL P CAIXA'!B757</f>
        <v>0</v>
      </c>
      <c r="S758" s="170" t="str">
        <f aca="false">IF('ORÇ.GLOBAL P CAIXA'!N757&lt;&gt;0,'ORÇ.GLOBAL P CAIXA'!N757,"")</f>
        <v/>
      </c>
      <c r="T758" s="648" t="n">
        <f aca="false">'ORÇ.GLOBAL P CAIXA'!O757</f>
        <v>0</v>
      </c>
      <c r="U758" s="172" t="n">
        <f aca="false">'ORÇ.GLOBAL P CAIXA'!P757</f>
        <v>0</v>
      </c>
      <c r="V758" s="173" t="n">
        <f aca="false">'ORÇ.GLOBAL P CAIXA'!E757</f>
        <v>0</v>
      </c>
      <c r="W758" s="173" t="n">
        <f aca="false">F758</f>
        <v>0</v>
      </c>
      <c r="X758" s="649"/>
      <c r="Y758" s="649"/>
      <c r="Z758" s="650"/>
      <c r="AB758" s="88"/>
      <c r="AC758" s="157" t="n">
        <f aca="false">IF(B758=0,AC757,IF(ISNONTEXT(B758)=TRUE(),INT(B758),INT(LEFT(B758,FIND(".",B758)-1))))</f>
        <v>3</v>
      </c>
      <c r="AD758" s="157" t="str">
        <f aca="false">IF(AD759=1,1,IF(B758&lt;&gt;0,1,IF(C758&lt;&gt;0,1,IF(D758&lt;&gt;0,1,IF(E758&lt;&gt;0,1,"")))))</f>
        <v/>
      </c>
      <c r="AE758" s="157" t="str">
        <f aca="false">IF(AC758=0," ",IF(AC758&lt;&gt;AC757,AC758," "))</f>
        <v> </v>
      </c>
      <c r="AF758" s="88"/>
      <c r="AG758" s="75" t="e">
        <f aca="false">IF(AC758&lt;&gt;AE758,(IF(N758=0,G758*(INFORMAÇÕES!$Q$69/INFORMAÇÕES!$Q$72),IF(N758="R",G758,0))),0)</f>
        <v>#DIV/0!</v>
      </c>
      <c r="AH758" s="75" t="e">
        <f aca="false">IF(AC758&lt;&gt;AE758,(IF(N758=0,G758*(INFORMAÇÕES!$Q$70/INFORMAÇÕES!$Q$72),IF(N758="C",G758,0))),0)</f>
        <v>#DIV/0!</v>
      </c>
      <c r="AI758" s="75" t="n">
        <f aca="false">IF(AC758&lt;&gt;AE758,(IF(N758=0,G758*INFORMAÇÕES!$U$115,IF(N758="CF",G758,0))),0)</f>
        <v>0</v>
      </c>
      <c r="AJ758" s="75" t="n">
        <f aca="false">IF(AC758&lt;&gt;AE758,(IF(N758=0,G758*INFORMAÇÕES!$U$116,IF(N758="O",G758,0))),0)</f>
        <v>0</v>
      </c>
      <c r="AK758" s="75" t="n">
        <f aca="false">IF(E758&lt;&gt;0,G758,0)</f>
        <v>0</v>
      </c>
      <c r="AL758" s="75" t="n">
        <f aca="false">IF(AC758&lt;&gt;AE758,(IF(N758=0,J758*(INFORMAÇÕES!$Q$89/INFORMAÇÕES!$Q$92),IF(N758="R",J758,0))),0)</f>
        <v>0</v>
      </c>
      <c r="AM758" s="75" t="n">
        <f aca="false">IF(AC758&lt;&gt;AE758,(IF(N758=0,J758*(INFORMAÇÕES!$Q$90/INFORMAÇÕES!$Q$92),IF(N758="C",J758,0))),0)</f>
        <v>0</v>
      </c>
      <c r="AN758" s="75" t="n">
        <f aca="false">IF(AC758&lt;&gt;AE758,(IF(N758="",J758*INFORMAÇÕES!$U$115,IF(N758="CF",J758,0))),0)</f>
        <v>0</v>
      </c>
      <c r="AO758" s="75" t="n">
        <f aca="false">IF(AC758&lt;&gt;AE758,(IF(N758="",J758*INFORMAÇÕES!$U$116,IF(N758="O",J758,0))),0)</f>
        <v>0</v>
      </c>
      <c r="AP758" s="75" t="n">
        <f aca="false">IF(H758&lt;&gt;0,J758,0)</f>
        <v>0</v>
      </c>
      <c r="AQ758" s="75" t="n">
        <f aca="false">IF(K758&lt;&gt;0,L758,0)</f>
        <v>0</v>
      </c>
    </row>
    <row r="759" s="174" customFormat="true" ht="14.25" hidden="false" customHeight="false" outlineLevel="0" collapsed="false">
      <c r="A759" s="159" t="n">
        <v>747</v>
      </c>
      <c r="B759" s="160" t="n">
        <f aca="false">R759</f>
        <v>0</v>
      </c>
      <c r="C759" s="161" t="n">
        <f aca="false">T759</f>
        <v>0</v>
      </c>
      <c r="D759" s="162" t="n">
        <f aca="false">U759</f>
        <v>0</v>
      </c>
      <c r="E759" s="163" t="n">
        <f aca="false">'ORÇ.GLOBAL P CAIXA'!E758</f>
        <v>0</v>
      </c>
      <c r="F759" s="163" t="n">
        <f aca="false">IF('ORÇ.GLOBAL EMPRESA'!G758&gt;0,'ORÇ.GLOBAL EMPRESA'!G758,'ORÇ.GLOBAL P CAIXA'!F758)</f>
        <v>0</v>
      </c>
      <c r="G759" s="163" t="n">
        <f aca="false">IF(E759&lt;&gt;0,ROUND(E759*F759,2),IF(AK759=0,(SUMIF($AC$13:$AC$1012,B759,$AK$13:$AK$1012)),AK759))</f>
        <v>0</v>
      </c>
      <c r="H759" s="163" t="n">
        <f aca="false">V759</f>
        <v>0</v>
      </c>
      <c r="I759" s="163" t="n">
        <f aca="false">W759</f>
        <v>0</v>
      </c>
      <c r="J759" s="163" t="n">
        <f aca="false">IF(H759&lt;&gt;0,ROUND(H759*I759,2),IF(AP759=0,(SUMIF($AC$13:$AC$1012,B759,$AP$13:$AP$1012)),AP759))</f>
        <v>0</v>
      </c>
      <c r="K759" s="163" t="n">
        <f aca="false">H759-E759</f>
        <v>0</v>
      </c>
      <c r="L759" s="163" t="n">
        <f aca="false">J759-G759</f>
        <v>0</v>
      </c>
      <c r="M759" s="645" t="str">
        <f aca="false">IF('ORÇ.GLOBAL P CAIXA'!H758&gt;0,'ORÇ.GLOBAL P CAIXA'!H758,"")</f>
        <v/>
      </c>
      <c r="N759" s="646" t="n">
        <f aca="false">'ORÇ.GLOBAL P CAIXA'!I758</f>
        <v>0</v>
      </c>
      <c r="O759" s="166" t="str">
        <f aca="false">S759</f>
        <v/>
      </c>
      <c r="P759" s="167"/>
      <c r="Q759" s="168" t="str">
        <f aca="false">IF(B759&gt;0,"ok","ocultar")</f>
        <v>ocultar</v>
      </c>
      <c r="R759" s="647" t="n">
        <f aca="false">'ORÇ.GLOBAL P CAIXA'!B758</f>
        <v>0</v>
      </c>
      <c r="S759" s="170" t="str">
        <f aca="false">IF('ORÇ.GLOBAL P CAIXA'!N758&lt;&gt;0,'ORÇ.GLOBAL P CAIXA'!N758,"")</f>
        <v/>
      </c>
      <c r="T759" s="648" t="n">
        <f aca="false">'ORÇ.GLOBAL P CAIXA'!O758</f>
        <v>0</v>
      </c>
      <c r="U759" s="172" t="n">
        <f aca="false">'ORÇ.GLOBAL P CAIXA'!P758</f>
        <v>0</v>
      </c>
      <c r="V759" s="173" t="n">
        <f aca="false">'ORÇ.GLOBAL P CAIXA'!E758</f>
        <v>0</v>
      </c>
      <c r="W759" s="173" t="n">
        <f aca="false">F759</f>
        <v>0</v>
      </c>
      <c r="X759" s="649"/>
      <c r="Y759" s="649"/>
      <c r="Z759" s="650"/>
      <c r="AB759" s="88"/>
      <c r="AC759" s="157" t="n">
        <f aca="false">IF(B759=0,AC758,IF(ISNONTEXT(B759)=TRUE(),INT(B759),INT(LEFT(B759,FIND(".",B759)-1))))</f>
        <v>3</v>
      </c>
      <c r="AD759" s="157" t="str">
        <f aca="false">IF(AD760=1,1,IF(B759&lt;&gt;0,1,IF(C759&lt;&gt;0,1,IF(D759&lt;&gt;0,1,IF(E759&lt;&gt;0,1,"")))))</f>
        <v/>
      </c>
      <c r="AE759" s="157" t="str">
        <f aca="false">IF(AC759=0," ",IF(AC759&lt;&gt;AC758,AC759," "))</f>
        <v> </v>
      </c>
      <c r="AF759" s="88"/>
      <c r="AG759" s="75" t="e">
        <f aca="false">IF(AC759&lt;&gt;AE759,(IF(N759=0,G759*(INFORMAÇÕES!$Q$69/INFORMAÇÕES!$Q$72),IF(N759="R",G759,0))),0)</f>
        <v>#DIV/0!</v>
      </c>
      <c r="AH759" s="75" t="e">
        <f aca="false">IF(AC759&lt;&gt;AE759,(IF(N759=0,G759*(INFORMAÇÕES!$Q$70/INFORMAÇÕES!$Q$72),IF(N759="C",G759,0))),0)</f>
        <v>#DIV/0!</v>
      </c>
      <c r="AI759" s="75" t="n">
        <f aca="false">IF(AC759&lt;&gt;AE759,(IF(N759=0,G759*INFORMAÇÕES!$U$115,IF(N759="CF",G759,0))),0)</f>
        <v>0</v>
      </c>
      <c r="AJ759" s="75" t="n">
        <f aca="false">IF(AC759&lt;&gt;AE759,(IF(N759=0,G759*INFORMAÇÕES!$U$116,IF(N759="O",G759,0))),0)</f>
        <v>0</v>
      </c>
      <c r="AK759" s="75" t="n">
        <f aca="false">IF(E759&lt;&gt;0,G759,0)</f>
        <v>0</v>
      </c>
      <c r="AL759" s="75" t="n">
        <f aca="false">IF(AC759&lt;&gt;AE759,(IF(N759=0,J759*(INFORMAÇÕES!$Q$89/INFORMAÇÕES!$Q$92),IF(N759="R",J759,0))),0)</f>
        <v>0</v>
      </c>
      <c r="AM759" s="75" t="n">
        <f aca="false">IF(AC759&lt;&gt;AE759,(IF(N759=0,J759*(INFORMAÇÕES!$Q$90/INFORMAÇÕES!$Q$92),IF(N759="C",J759,0))),0)</f>
        <v>0</v>
      </c>
      <c r="AN759" s="75" t="n">
        <f aca="false">IF(AC759&lt;&gt;AE759,(IF(N759="",J759*INFORMAÇÕES!$U$115,IF(N759="CF",J759,0))),0)</f>
        <v>0</v>
      </c>
      <c r="AO759" s="75" t="n">
        <f aca="false">IF(AC759&lt;&gt;AE759,(IF(N759="",J759*INFORMAÇÕES!$U$116,IF(N759="O",J759,0))),0)</f>
        <v>0</v>
      </c>
      <c r="AP759" s="75" t="n">
        <f aca="false">IF(H759&lt;&gt;0,J759,0)</f>
        <v>0</v>
      </c>
      <c r="AQ759" s="75" t="n">
        <f aca="false">IF(K759&lt;&gt;0,L759,0)</f>
        <v>0</v>
      </c>
    </row>
    <row r="760" s="174" customFormat="true" ht="14.25" hidden="false" customHeight="false" outlineLevel="0" collapsed="false">
      <c r="A760" s="159" t="n">
        <v>748</v>
      </c>
      <c r="B760" s="160" t="n">
        <f aca="false">R760</f>
        <v>0</v>
      </c>
      <c r="C760" s="161" t="n">
        <f aca="false">T760</f>
        <v>0</v>
      </c>
      <c r="D760" s="162" t="n">
        <f aca="false">U760</f>
        <v>0</v>
      </c>
      <c r="E760" s="163" t="n">
        <f aca="false">'ORÇ.GLOBAL P CAIXA'!E759</f>
        <v>0</v>
      </c>
      <c r="F760" s="163" t="n">
        <f aca="false">IF('ORÇ.GLOBAL EMPRESA'!G759&gt;0,'ORÇ.GLOBAL EMPRESA'!G759,'ORÇ.GLOBAL P CAIXA'!F759)</f>
        <v>0</v>
      </c>
      <c r="G760" s="163" t="n">
        <f aca="false">IF(E760&lt;&gt;0,ROUND(E760*F760,2),IF(AK760=0,(SUMIF($AC$13:$AC$1012,B760,$AK$13:$AK$1012)),AK760))</f>
        <v>0</v>
      </c>
      <c r="H760" s="163" t="n">
        <f aca="false">V760</f>
        <v>0</v>
      </c>
      <c r="I760" s="163" t="n">
        <f aca="false">W760</f>
        <v>0</v>
      </c>
      <c r="J760" s="163" t="n">
        <f aca="false">IF(H760&lt;&gt;0,ROUND(H760*I760,2),IF(AP760=0,(SUMIF($AC$13:$AC$1012,B760,$AP$13:$AP$1012)),AP760))</f>
        <v>0</v>
      </c>
      <c r="K760" s="163" t="n">
        <f aca="false">H760-E760</f>
        <v>0</v>
      </c>
      <c r="L760" s="163" t="n">
        <f aca="false">J760-G760</f>
        <v>0</v>
      </c>
      <c r="M760" s="645" t="str">
        <f aca="false">IF('ORÇ.GLOBAL P CAIXA'!H759&gt;0,'ORÇ.GLOBAL P CAIXA'!H759,"")</f>
        <v/>
      </c>
      <c r="N760" s="646" t="n">
        <f aca="false">'ORÇ.GLOBAL P CAIXA'!I759</f>
        <v>0</v>
      </c>
      <c r="O760" s="166" t="str">
        <f aca="false">S760</f>
        <v/>
      </c>
      <c r="P760" s="167"/>
      <c r="Q760" s="168" t="str">
        <f aca="false">IF(B760&gt;0,"ok","ocultar")</f>
        <v>ocultar</v>
      </c>
      <c r="R760" s="647" t="n">
        <f aca="false">'ORÇ.GLOBAL P CAIXA'!B759</f>
        <v>0</v>
      </c>
      <c r="S760" s="170" t="str">
        <f aca="false">IF('ORÇ.GLOBAL P CAIXA'!N759&lt;&gt;0,'ORÇ.GLOBAL P CAIXA'!N759,"")</f>
        <v/>
      </c>
      <c r="T760" s="648" t="n">
        <f aca="false">'ORÇ.GLOBAL P CAIXA'!O759</f>
        <v>0</v>
      </c>
      <c r="U760" s="172" t="n">
        <f aca="false">'ORÇ.GLOBAL P CAIXA'!P759</f>
        <v>0</v>
      </c>
      <c r="V760" s="173" t="n">
        <f aca="false">'ORÇ.GLOBAL P CAIXA'!E759</f>
        <v>0</v>
      </c>
      <c r="W760" s="173" t="n">
        <f aca="false">F760</f>
        <v>0</v>
      </c>
      <c r="X760" s="649"/>
      <c r="Y760" s="649"/>
      <c r="Z760" s="650"/>
      <c r="AB760" s="88"/>
      <c r="AC760" s="157" t="n">
        <f aca="false">IF(B760=0,AC759,IF(ISNONTEXT(B760)=TRUE(),INT(B760),INT(LEFT(B760,FIND(".",B760)-1))))</f>
        <v>3</v>
      </c>
      <c r="AD760" s="157" t="str">
        <f aca="false">IF(AD761=1,1,IF(B760&lt;&gt;0,1,IF(C760&lt;&gt;0,1,IF(D760&lt;&gt;0,1,IF(E760&lt;&gt;0,1,"")))))</f>
        <v/>
      </c>
      <c r="AE760" s="157" t="str">
        <f aca="false">IF(AC760=0," ",IF(AC760&lt;&gt;AC759,AC760," "))</f>
        <v> </v>
      </c>
      <c r="AF760" s="88"/>
      <c r="AG760" s="75" t="e">
        <f aca="false">IF(AC760&lt;&gt;AE760,(IF(N760=0,G760*(INFORMAÇÕES!$Q$69/INFORMAÇÕES!$Q$72),IF(N760="R",G760,0))),0)</f>
        <v>#DIV/0!</v>
      </c>
      <c r="AH760" s="75" t="e">
        <f aca="false">IF(AC760&lt;&gt;AE760,(IF(N760=0,G760*(INFORMAÇÕES!$Q$70/INFORMAÇÕES!$Q$72),IF(N760="C",G760,0))),0)</f>
        <v>#DIV/0!</v>
      </c>
      <c r="AI760" s="75" t="n">
        <f aca="false">IF(AC760&lt;&gt;AE760,(IF(N760=0,G760*INFORMAÇÕES!$U$115,IF(N760="CF",G760,0))),0)</f>
        <v>0</v>
      </c>
      <c r="AJ760" s="75" t="n">
        <f aca="false">IF(AC760&lt;&gt;AE760,(IF(N760=0,G760*INFORMAÇÕES!$U$116,IF(N760="O",G760,0))),0)</f>
        <v>0</v>
      </c>
      <c r="AK760" s="75" t="n">
        <f aca="false">IF(E760&lt;&gt;0,G760,0)</f>
        <v>0</v>
      </c>
      <c r="AL760" s="75" t="n">
        <f aca="false">IF(AC760&lt;&gt;AE760,(IF(N760=0,J760*(INFORMAÇÕES!$Q$89/INFORMAÇÕES!$Q$92),IF(N760="R",J760,0))),0)</f>
        <v>0</v>
      </c>
      <c r="AM760" s="75" t="n">
        <f aca="false">IF(AC760&lt;&gt;AE760,(IF(N760=0,J760*(INFORMAÇÕES!$Q$90/INFORMAÇÕES!$Q$92),IF(N760="C",J760,0))),0)</f>
        <v>0</v>
      </c>
      <c r="AN760" s="75" t="n">
        <f aca="false">IF(AC760&lt;&gt;AE760,(IF(N760="",J760*INFORMAÇÕES!$U$115,IF(N760="CF",J760,0))),0)</f>
        <v>0</v>
      </c>
      <c r="AO760" s="75" t="n">
        <f aca="false">IF(AC760&lt;&gt;AE760,(IF(N760="",J760*INFORMAÇÕES!$U$116,IF(N760="O",J760,0))),0)</f>
        <v>0</v>
      </c>
      <c r="AP760" s="75" t="n">
        <f aca="false">IF(H760&lt;&gt;0,J760,0)</f>
        <v>0</v>
      </c>
      <c r="AQ760" s="75" t="n">
        <f aca="false">IF(K760&lt;&gt;0,L760,0)</f>
        <v>0</v>
      </c>
    </row>
    <row r="761" s="174" customFormat="true" ht="14.25" hidden="false" customHeight="false" outlineLevel="0" collapsed="false">
      <c r="A761" s="159" t="n">
        <v>749</v>
      </c>
      <c r="B761" s="160" t="n">
        <f aca="false">R761</f>
        <v>0</v>
      </c>
      <c r="C761" s="161" t="n">
        <f aca="false">T761</f>
        <v>0</v>
      </c>
      <c r="D761" s="162" t="n">
        <f aca="false">U761</f>
        <v>0</v>
      </c>
      <c r="E761" s="163" t="n">
        <f aca="false">'ORÇ.GLOBAL P CAIXA'!E760</f>
        <v>0</v>
      </c>
      <c r="F761" s="163" t="n">
        <f aca="false">IF('ORÇ.GLOBAL EMPRESA'!G760&gt;0,'ORÇ.GLOBAL EMPRESA'!G760,'ORÇ.GLOBAL P CAIXA'!F760)</f>
        <v>0</v>
      </c>
      <c r="G761" s="163" t="n">
        <f aca="false">IF(E761&lt;&gt;0,ROUND(E761*F761,2),IF(AK761=0,(SUMIF($AC$13:$AC$1012,B761,$AK$13:$AK$1012)),AK761))</f>
        <v>0</v>
      </c>
      <c r="H761" s="163" t="n">
        <f aca="false">V761</f>
        <v>0</v>
      </c>
      <c r="I761" s="163" t="n">
        <f aca="false">W761</f>
        <v>0</v>
      </c>
      <c r="J761" s="163" t="n">
        <f aca="false">IF(H761&lt;&gt;0,ROUND(H761*I761,2),IF(AP761=0,(SUMIF($AC$13:$AC$1012,B761,$AP$13:$AP$1012)),AP761))</f>
        <v>0</v>
      </c>
      <c r="K761" s="163" t="n">
        <f aca="false">H761-E761</f>
        <v>0</v>
      </c>
      <c r="L761" s="163" t="n">
        <f aca="false">J761-G761</f>
        <v>0</v>
      </c>
      <c r="M761" s="645" t="str">
        <f aca="false">IF('ORÇ.GLOBAL P CAIXA'!H760&gt;0,'ORÇ.GLOBAL P CAIXA'!H760,"")</f>
        <v/>
      </c>
      <c r="N761" s="646" t="n">
        <f aca="false">'ORÇ.GLOBAL P CAIXA'!I760</f>
        <v>0</v>
      </c>
      <c r="O761" s="166" t="str">
        <f aca="false">S761</f>
        <v/>
      </c>
      <c r="P761" s="167"/>
      <c r="Q761" s="168" t="str">
        <f aca="false">IF(B761&gt;0,"ok","ocultar")</f>
        <v>ocultar</v>
      </c>
      <c r="R761" s="647" t="n">
        <f aca="false">'ORÇ.GLOBAL P CAIXA'!B760</f>
        <v>0</v>
      </c>
      <c r="S761" s="170" t="str">
        <f aca="false">IF('ORÇ.GLOBAL P CAIXA'!N760&lt;&gt;0,'ORÇ.GLOBAL P CAIXA'!N760,"")</f>
        <v/>
      </c>
      <c r="T761" s="648" t="n">
        <f aca="false">'ORÇ.GLOBAL P CAIXA'!O760</f>
        <v>0</v>
      </c>
      <c r="U761" s="172" t="n">
        <f aca="false">'ORÇ.GLOBAL P CAIXA'!P760</f>
        <v>0</v>
      </c>
      <c r="V761" s="173" t="n">
        <f aca="false">'ORÇ.GLOBAL P CAIXA'!E760</f>
        <v>0</v>
      </c>
      <c r="W761" s="173" t="n">
        <f aca="false">F761</f>
        <v>0</v>
      </c>
      <c r="X761" s="649"/>
      <c r="Y761" s="649"/>
      <c r="Z761" s="650"/>
      <c r="AB761" s="88"/>
      <c r="AC761" s="157" t="n">
        <f aca="false">IF(B761=0,AC760,IF(ISNONTEXT(B761)=TRUE(),INT(B761),INT(LEFT(B761,FIND(".",B761)-1))))</f>
        <v>3</v>
      </c>
      <c r="AD761" s="157" t="str">
        <f aca="false">IF(AD762=1,1,IF(B761&lt;&gt;0,1,IF(C761&lt;&gt;0,1,IF(D761&lt;&gt;0,1,IF(E761&lt;&gt;0,1,"")))))</f>
        <v/>
      </c>
      <c r="AE761" s="157" t="str">
        <f aca="false">IF(AC761=0," ",IF(AC761&lt;&gt;AC760,AC761," "))</f>
        <v> </v>
      </c>
      <c r="AF761" s="88"/>
      <c r="AG761" s="75" t="e">
        <f aca="false">IF(AC761&lt;&gt;AE761,(IF(N761=0,G761*(INFORMAÇÕES!$Q$69/INFORMAÇÕES!$Q$72),IF(N761="R",G761,0))),0)</f>
        <v>#DIV/0!</v>
      </c>
      <c r="AH761" s="75" t="e">
        <f aca="false">IF(AC761&lt;&gt;AE761,(IF(N761=0,G761*(INFORMAÇÕES!$Q$70/INFORMAÇÕES!$Q$72),IF(N761="C",G761,0))),0)</f>
        <v>#DIV/0!</v>
      </c>
      <c r="AI761" s="75" t="n">
        <f aca="false">IF(AC761&lt;&gt;AE761,(IF(N761=0,G761*INFORMAÇÕES!$U$115,IF(N761="CF",G761,0))),0)</f>
        <v>0</v>
      </c>
      <c r="AJ761" s="75" t="n">
        <f aca="false">IF(AC761&lt;&gt;AE761,(IF(N761=0,G761*INFORMAÇÕES!$U$116,IF(N761="O",G761,0))),0)</f>
        <v>0</v>
      </c>
      <c r="AK761" s="75" t="n">
        <f aca="false">IF(E761&lt;&gt;0,G761,0)</f>
        <v>0</v>
      </c>
      <c r="AL761" s="75" t="n">
        <f aca="false">IF(AC761&lt;&gt;AE761,(IF(N761=0,J761*(INFORMAÇÕES!$Q$89/INFORMAÇÕES!$Q$92),IF(N761="R",J761,0))),0)</f>
        <v>0</v>
      </c>
      <c r="AM761" s="75" t="n">
        <f aca="false">IF(AC761&lt;&gt;AE761,(IF(N761=0,J761*(INFORMAÇÕES!$Q$90/INFORMAÇÕES!$Q$92),IF(N761="C",J761,0))),0)</f>
        <v>0</v>
      </c>
      <c r="AN761" s="75" t="n">
        <f aca="false">IF(AC761&lt;&gt;AE761,(IF(N761="",J761*INFORMAÇÕES!$U$115,IF(N761="CF",J761,0))),0)</f>
        <v>0</v>
      </c>
      <c r="AO761" s="75" t="n">
        <f aca="false">IF(AC761&lt;&gt;AE761,(IF(N761="",J761*INFORMAÇÕES!$U$116,IF(N761="O",J761,0))),0)</f>
        <v>0</v>
      </c>
      <c r="AP761" s="75" t="n">
        <f aca="false">IF(H761&lt;&gt;0,J761,0)</f>
        <v>0</v>
      </c>
      <c r="AQ761" s="75" t="n">
        <f aca="false">IF(K761&lt;&gt;0,L761,0)</f>
        <v>0</v>
      </c>
    </row>
    <row r="762" s="174" customFormat="true" ht="14.25" hidden="false" customHeight="false" outlineLevel="0" collapsed="false">
      <c r="A762" s="159" t="n">
        <v>750</v>
      </c>
      <c r="B762" s="160" t="n">
        <f aca="false">R762</f>
        <v>0</v>
      </c>
      <c r="C762" s="161" t="n">
        <f aca="false">T762</f>
        <v>0</v>
      </c>
      <c r="D762" s="162" t="n">
        <f aca="false">U762</f>
        <v>0</v>
      </c>
      <c r="E762" s="163" t="n">
        <f aca="false">'ORÇ.GLOBAL P CAIXA'!E761</f>
        <v>0</v>
      </c>
      <c r="F762" s="163" t="n">
        <f aca="false">IF('ORÇ.GLOBAL EMPRESA'!G761&gt;0,'ORÇ.GLOBAL EMPRESA'!G761,'ORÇ.GLOBAL P CAIXA'!F761)</f>
        <v>0</v>
      </c>
      <c r="G762" s="163" t="n">
        <f aca="false">IF(E762&lt;&gt;0,ROUND(E762*F762,2),IF(AK762=0,(SUMIF($AC$13:$AC$1012,B762,$AK$13:$AK$1012)),AK762))</f>
        <v>0</v>
      </c>
      <c r="H762" s="163" t="n">
        <f aca="false">V762</f>
        <v>0</v>
      </c>
      <c r="I762" s="163" t="n">
        <f aca="false">W762</f>
        <v>0</v>
      </c>
      <c r="J762" s="163" t="n">
        <f aca="false">IF(H762&lt;&gt;0,ROUND(H762*I762,2),IF(AP762=0,(SUMIF($AC$13:$AC$1012,B762,$AP$13:$AP$1012)),AP762))</f>
        <v>0</v>
      </c>
      <c r="K762" s="163" t="n">
        <f aca="false">H762-E762</f>
        <v>0</v>
      </c>
      <c r="L762" s="163" t="n">
        <f aca="false">J762-G762</f>
        <v>0</v>
      </c>
      <c r="M762" s="645" t="str">
        <f aca="false">IF('ORÇ.GLOBAL P CAIXA'!H761&gt;0,'ORÇ.GLOBAL P CAIXA'!H761,"")</f>
        <v/>
      </c>
      <c r="N762" s="646" t="n">
        <f aca="false">'ORÇ.GLOBAL P CAIXA'!I761</f>
        <v>0</v>
      </c>
      <c r="O762" s="166" t="str">
        <f aca="false">S762</f>
        <v/>
      </c>
      <c r="P762" s="167"/>
      <c r="Q762" s="168" t="str">
        <f aca="false">IF(B762&gt;0,"ok","ocultar")</f>
        <v>ocultar</v>
      </c>
      <c r="R762" s="647" t="n">
        <f aca="false">'ORÇ.GLOBAL P CAIXA'!B761</f>
        <v>0</v>
      </c>
      <c r="S762" s="170" t="str">
        <f aca="false">IF('ORÇ.GLOBAL P CAIXA'!N761&lt;&gt;0,'ORÇ.GLOBAL P CAIXA'!N761,"")</f>
        <v/>
      </c>
      <c r="T762" s="648" t="n">
        <f aca="false">'ORÇ.GLOBAL P CAIXA'!O761</f>
        <v>0</v>
      </c>
      <c r="U762" s="172" t="n">
        <f aca="false">'ORÇ.GLOBAL P CAIXA'!P761</f>
        <v>0</v>
      </c>
      <c r="V762" s="173" t="n">
        <f aca="false">'ORÇ.GLOBAL P CAIXA'!E761</f>
        <v>0</v>
      </c>
      <c r="W762" s="173" t="n">
        <f aca="false">F762</f>
        <v>0</v>
      </c>
      <c r="X762" s="649"/>
      <c r="Y762" s="649"/>
      <c r="Z762" s="650"/>
      <c r="AB762" s="88"/>
      <c r="AC762" s="157" t="n">
        <f aca="false">IF(B762=0,AC761,IF(ISNONTEXT(B762)=TRUE(),INT(B762),INT(LEFT(B762,FIND(".",B762)-1))))</f>
        <v>3</v>
      </c>
      <c r="AD762" s="157" t="str">
        <f aca="false">IF(AD763=1,1,IF(B762&lt;&gt;0,1,IF(C762&lt;&gt;0,1,IF(D762&lt;&gt;0,1,IF(E762&lt;&gt;0,1,"")))))</f>
        <v/>
      </c>
      <c r="AE762" s="157" t="str">
        <f aca="false">IF(AC762=0," ",IF(AC762&lt;&gt;AC761,AC762," "))</f>
        <v> </v>
      </c>
      <c r="AF762" s="88"/>
      <c r="AG762" s="75" t="e">
        <f aca="false">IF(AC762&lt;&gt;AE762,(IF(N762=0,G762*(INFORMAÇÕES!$Q$69/INFORMAÇÕES!$Q$72),IF(N762="R",G762,0))),0)</f>
        <v>#DIV/0!</v>
      </c>
      <c r="AH762" s="75" t="e">
        <f aca="false">IF(AC762&lt;&gt;AE762,(IF(N762=0,G762*(INFORMAÇÕES!$Q$70/INFORMAÇÕES!$Q$72),IF(N762="C",G762,0))),0)</f>
        <v>#DIV/0!</v>
      </c>
      <c r="AI762" s="75" t="n">
        <f aca="false">IF(AC762&lt;&gt;AE762,(IF(N762=0,G762*INFORMAÇÕES!$U$115,IF(N762="CF",G762,0))),0)</f>
        <v>0</v>
      </c>
      <c r="AJ762" s="75" t="n">
        <f aca="false">IF(AC762&lt;&gt;AE762,(IF(N762=0,G762*INFORMAÇÕES!$U$116,IF(N762="O",G762,0))),0)</f>
        <v>0</v>
      </c>
      <c r="AK762" s="75" t="n">
        <f aca="false">IF(E762&lt;&gt;0,G762,0)</f>
        <v>0</v>
      </c>
      <c r="AL762" s="75" t="n">
        <f aca="false">IF(AC762&lt;&gt;AE762,(IF(N762=0,J762*(INFORMAÇÕES!$Q$89/INFORMAÇÕES!$Q$92),IF(N762="R",J762,0))),0)</f>
        <v>0</v>
      </c>
      <c r="AM762" s="75" t="n">
        <f aca="false">IF(AC762&lt;&gt;AE762,(IF(N762=0,J762*(INFORMAÇÕES!$Q$90/INFORMAÇÕES!$Q$92),IF(N762="C",J762,0))),0)</f>
        <v>0</v>
      </c>
      <c r="AN762" s="75" t="n">
        <f aca="false">IF(AC762&lt;&gt;AE762,(IF(N762="",J762*INFORMAÇÕES!$U$115,IF(N762="CF",J762,0))),0)</f>
        <v>0</v>
      </c>
      <c r="AO762" s="75" t="n">
        <f aca="false">IF(AC762&lt;&gt;AE762,(IF(N762="",J762*INFORMAÇÕES!$U$116,IF(N762="O",J762,0))),0)</f>
        <v>0</v>
      </c>
      <c r="AP762" s="75" t="n">
        <f aca="false">IF(H762&lt;&gt;0,J762,0)</f>
        <v>0</v>
      </c>
      <c r="AQ762" s="75" t="n">
        <f aca="false">IF(K762&lt;&gt;0,L762,0)</f>
        <v>0</v>
      </c>
    </row>
    <row r="763" s="174" customFormat="true" ht="14.25" hidden="false" customHeight="false" outlineLevel="0" collapsed="false">
      <c r="A763" s="159" t="n">
        <v>751</v>
      </c>
      <c r="B763" s="160" t="n">
        <f aca="false">R763</f>
        <v>0</v>
      </c>
      <c r="C763" s="161" t="n">
        <f aca="false">T763</f>
        <v>0</v>
      </c>
      <c r="D763" s="162" t="n">
        <f aca="false">U763</f>
        <v>0</v>
      </c>
      <c r="E763" s="163" t="n">
        <f aca="false">'ORÇ.GLOBAL P CAIXA'!E762</f>
        <v>0</v>
      </c>
      <c r="F763" s="163" t="n">
        <f aca="false">IF('ORÇ.GLOBAL EMPRESA'!G762&gt;0,'ORÇ.GLOBAL EMPRESA'!G762,'ORÇ.GLOBAL P CAIXA'!F762)</f>
        <v>0</v>
      </c>
      <c r="G763" s="163" t="n">
        <f aca="false">IF(E763&lt;&gt;0,ROUND(E763*F763,2),IF(AK763=0,(SUMIF($AC$13:$AC$1012,B763,$AK$13:$AK$1012)),AK763))</f>
        <v>0</v>
      </c>
      <c r="H763" s="163" t="n">
        <f aca="false">V763</f>
        <v>0</v>
      </c>
      <c r="I763" s="163" t="n">
        <f aca="false">W763</f>
        <v>0</v>
      </c>
      <c r="J763" s="163" t="n">
        <f aca="false">IF(H763&lt;&gt;0,ROUND(H763*I763,2),IF(AP763=0,(SUMIF($AC$13:$AC$1012,B763,$AP$13:$AP$1012)),AP763))</f>
        <v>0</v>
      </c>
      <c r="K763" s="163" t="n">
        <f aca="false">H763-E763</f>
        <v>0</v>
      </c>
      <c r="L763" s="163" t="n">
        <f aca="false">J763-G763</f>
        <v>0</v>
      </c>
      <c r="M763" s="645" t="str">
        <f aca="false">IF('ORÇ.GLOBAL P CAIXA'!H762&gt;0,'ORÇ.GLOBAL P CAIXA'!H762,"")</f>
        <v/>
      </c>
      <c r="N763" s="646" t="n">
        <f aca="false">'ORÇ.GLOBAL P CAIXA'!I762</f>
        <v>0</v>
      </c>
      <c r="O763" s="166" t="str">
        <f aca="false">S763</f>
        <v/>
      </c>
      <c r="P763" s="167"/>
      <c r="Q763" s="168" t="str">
        <f aca="false">IF(B763&gt;0,"ok","ocultar")</f>
        <v>ocultar</v>
      </c>
      <c r="R763" s="647" t="n">
        <f aca="false">'ORÇ.GLOBAL P CAIXA'!B762</f>
        <v>0</v>
      </c>
      <c r="S763" s="170" t="str">
        <f aca="false">IF('ORÇ.GLOBAL P CAIXA'!N762&lt;&gt;0,'ORÇ.GLOBAL P CAIXA'!N762,"")</f>
        <v/>
      </c>
      <c r="T763" s="648" t="n">
        <f aca="false">'ORÇ.GLOBAL P CAIXA'!O762</f>
        <v>0</v>
      </c>
      <c r="U763" s="172" t="n">
        <f aca="false">'ORÇ.GLOBAL P CAIXA'!P762</f>
        <v>0</v>
      </c>
      <c r="V763" s="173" t="n">
        <f aca="false">'ORÇ.GLOBAL P CAIXA'!E762</f>
        <v>0</v>
      </c>
      <c r="W763" s="173" t="n">
        <f aca="false">F763</f>
        <v>0</v>
      </c>
      <c r="X763" s="649"/>
      <c r="Y763" s="649"/>
      <c r="Z763" s="650"/>
      <c r="AB763" s="88"/>
      <c r="AC763" s="157" t="n">
        <f aca="false">IF(B763=0,AC762,IF(ISNONTEXT(B763)=TRUE(),INT(B763),INT(LEFT(B763,FIND(".",B763)-1))))</f>
        <v>3</v>
      </c>
      <c r="AD763" s="157" t="str">
        <f aca="false">IF(AD764=1,1,IF(B763&lt;&gt;0,1,IF(C763&lt;&gt;0,1,IF(D763&lt;&gt;0,1,IF(E763&lt;&gt;0,1,"")))))</f>
        <v/>
      </c>
      <c r="AE763" s="157" t="str">
        <f aca="false">IF(AC763=0," ",IF(AC763&lt;&gt;AC762,AC763," "))</f>
        <v> </v>
      </c>
      <c r="AF763" s="88"/>
      <c r="AG763" s="75" t="e">
        <f aca="false">IF(AC763&lt;&gt;AE763,(IF(N763=0,G763*(INFORMAÇÕES!$Q$69/INFORMAÇÕES!$Q$72),IF(N763="R",G763,0))),0)</f>
        <v>#DIV/0!</v>
      </c>
      <c r="AH763" s="75" t="e">
        <f aca="false">IF(AC763&lt;&gt;AE763,(IF(N763=0,G763*(INFORMAÇÕES!$Q$70/INFORMAÇÕES!$Q$72),IF(N763="C",G763,0))),0)</f>
        <v>#DIV/0!</v>
      </c>
      <c r="AI763" s="75" t="n">
        <f aca="false">IF(AC763&lt;&gt;AE763,(IF(N763=0,G763*INFORMAÇÕES!$U$115,IF(N763="CF",G763,0))),0)</f>
        <v>0</v>
      </c>
      <c r="AJ763" s="75" t="n">
        <f aca="false">IF(AC763&lt;&gt;AE763,(IF(N763=0,G763*INFORMAÇÕES!$U$116,IF(N763="O",G763,0))),0)</f>
        <v>0</v>
      </c>
      <c r="AK763" s="75" t="n">
        <f aca="false">IF(E763&lt;&gt;0,G763,0)</f>
        <v>0</v>
      </c>
      <c r="AL763" s="75" t="n">
        <f aca="false">IF(AC763&lt;&gt;AE763,(IF(N763=0,J763*(INFORMAÇÕES!$Q$89/INFORMAÇÕES!$Q$92),IF(N763="R",J763,0))),0)</f>
        <v>0</v>
      </c>
      <c r="AM763" s="75" t="n">
        <f aca="false">IF(AC763&lt;&gt;AE763,(IF(N763=0,J763*(INFORMAÇÕES!$Q$90/INFORMAÇÕES!$Q$92),IF(N763="C",J763,0))),0)</f>
        <v>0</v>
      </c>
      <c r="AN763" s="75" t="n">
        <f aca="false">IF(AC763&lt;&gt;AE763,(IF(N763="",J763*INFORMAÇÕES!$U$115,IF(N763="CF",J763,0))),0)</f>
        <v>0</v>
      </c>
      <c r="AO763" s="75" t="n">
        <f aca="false">IF(AC763&lt;&gt;AE763,(IF(N763="",J763*INFORMAÇÕES!$U$116,IF(N763="O",J763,0))),0)</f>
        <v>0</v>
      </c>
      <c r="AP763" s="75" t="n">
        <f aca="false">IF(H763&lt;&gt;0,J763,0)</f>
        <v>0</v>
      </c>
      <c r="AQ763" s="75" t="n">
        <f aca="false">IF(K763&lt;&gt;0,L763,0)</f>
        <v>0</v>
      </c>
    </row>
    <row r="764" s="174" customFormat="true" ht="14.25" hidden="false" customHeight="false" outlineLevel="0" collapsed="false">
      <c r="A764" s="159" t="n">
        <v>752</v>
      </c>
      <c r="B764" s="160" t="n">
        <f aca="false">R764</f>
        <v>0</v>
      </c>
      <c r="C764" s="161" t="n">
        <f aca="false">T764</f>
        <v>0</v>
      </c>
      <c r="D764" s="162" t="n">
        <f aca="false">U764</f>
        <v>0</v>
      </c>
      <c r="E764" s="163" t="n">
        <f aca="false">'ORÇ.GLOBAL P CAIXA'!E763</f>
        <v>0</v>
      </c>
      <c r="F764" s="163" t="n">
        <f aca="false">IF('ORÇ.GLOBAL EMPRESA'!G763&gt;0,'ORÇ.GLOBAL EMPRESA'!G763,'ORÇ.GLOBAL P CAIXA'!F763)</f>
        <v>0</v>
      </c>
      <c r="G764" s="163" t="n">
        <f aca="false">IF(E764&lt;&gt;0,ROUND(E764*F764,2),IF(AK764=0,(SUMIF($AC$13:$AC$1012,B764,$AK$13:$AK$1012)),AK764))</f>
        <v>0</v>
      </c>
      <c r="H764" s="163" t="n">
        <f aca="false">V764</f>
        <v>0</v>
      </c>
      <c r="I764" s="163" t="n">
        <f aca="false">W764</f>
        <v>0</v>
      </c>
      <c r="J764" s="163" t="n">
        <f aca="false">IF(H764&lt;&gt;0,ROUND(H764*I764,2),IF(AP764=0,(SUMIF($AC$13:$AC$1012,B764,$AP$13:$AP$1012)),AP764))</f>
        <v>0</v>
      </c>
      <c r="K764" s="163" t="n">
        <f aca="false">H764-E764</f>
        <v>0</v>
      </c>
      <c r="L764" s="163" t="n">
        <f aca="false">J764-G764</f>
        <v>0</v>
      </c>
      <c r="M764" s="645" t="str">
        <f aca="false">IF('ORÇ.GLOBAL P CAIXA'!H763&gt;0,'ORÇ.GLOBAL P CAIXA'!H763,"")</f>
        <v/>
      </c>
      <c r="N764" s="646" t="n">
        <f aca="false">'ORÇ.GLOBAL P CAIXA'!I763</f>
        <v>0</v>
      </c>
      <c r="O764" s="166" t="str">
        <f aca="false">S764</f>
        <v/>
      </c>
      <c r="P764" s="167"/>
      <c r="Q764" s="168" t="str">
        <f aca="false">IF(B764&gt;0,"ok","ocultar")</f>
        <v>ocultar</v>
      </c>
      <c r="R764" s="647" t="n">
        <f aca="false">'ORÇ.GLOBAL P CAIXA'!B763</f>
        <v>0</v>
      </c>
      <c r="S764" s="170" t="str">
        <f aca="false">IF('ORÇ.GLOBAL P CAIXA'!N763&lt;&gt;0,'ORÇ.GLOBAL P CAIXA'!N763,"")</f>
        <v/>
      </c>
      <c r="T764" s="648" t="n">
        <f aca="false">'ORÇ.GLOBAL P CAIXA'!O763</f>
        <v>0</v>
      </c>
      <c r="U764" s="172" t="n">
        <f aca="false">'ORÇ.GLOBAL P CAIXA'!P763</f>
        <v>0</v>
      </c>
      <c r="V764" s="173" t="n">
        <f aca="false">'ORÇ.GLOBAL P CAIXA'!E763</f>
        <v>0</v>
      </c>
      <c r="W764" s="173" t="n">
        <f aca="false">F764</f>
        <v>0</v>
      </c>
      <c r="X764" s="649"/>
      <c r="Y764" s="649"/>
      <c r="Z764" s="650"/>
      <c r="AB764" s="88"/>
      <c r="AC764" s="157" t="n">
        <f aca="false">IF(B764=0,AC763,IF(ISNONTEXT(B764)=TRUE(),INT(B764),INT(LEFT(B764,FIND(".",B764)-1))))</f>
        <v>3</v>
      </c>
      <c r="AD764" s="157" t="str">
        <f aca="false">IF(AD765=1,1,IF(B764&lt;&gt;0,1,IF(C764&lt;&gt;0,1,IF(D764&lt;&gt;0,1,IF(E764&lt;&gt;0,1,"")))))</f>
        <v/>
      </c>
      <c r="AE764" s="157" t="str">
        <f aca="false">IF(AC764=0," ",IF(AC764&lt;&gt;AC763,AC764," "))</f>
        <v> </v>
      </c>
      <c r="AF764" s="88"/>
      <c r="AG764" s="75" t="e">
        <f aca="false">IF(AC764&lt;&gt;AE764,(IF(N764=0,G764*(INFORMAÇÕES!$Q$69/INFORMAÇÕES!$Q$72),IF(N764="R",G764,0))),0)</f>
        <v>#DIV/0!</v>
      </c>
      <c r="AH764" s="75" t="e">
        <f aca="false">IF(AC764&lt;&gt;AE764,(IF(N764=0,G764*(INFORMAÇÕES!$Q$70/INFORMAÇÕES!$Q$72),IF(N764="C",G764,0))),0)</f>
        <v>#DIV/0!</v>
      </c>
      <c r="AI764" s="75" t="n">
        <f aca="false">IF(AC764&lt;&gt;AE764,(IF(N764=0,G764*INFORMAÇÕES!$U$115,IF(N764="CF",G764,0))),0)</f>
        <v>0</v>
      </c>
      <c r="AJ764" s="75" t="n">
        <f aca="false">IF(AC764&lt;&gt;AE764,(IF(N764=0,G764*INFORMAÇÕES!$U$116,IF(N764="O",G764,0))),0)</f>
        <v>0</v>
      </c>
      <c r="AK764" s="75" t="n">
        <f aca="false">IF(E764&lt;&gt;0,G764,0)</f>
        <v>0</v>
      </c>
      <c r="AL764" s="75" t="n">
        <f aca="false">IF(AC764&lt;&gt;AE764,(IF(N764=0,J764*(INFORMAÇÕES!$Q$89/INFORMAÇÕES!$Q$92),IF(N764="R",J764,0))),0)</f>
        <v>0</v>
      </c>
      <c r="AM764" s="75" t="n">
        <f aca="false">IF(AC764&lt;&gt;AE764,(IF(N764=0,J764*(INFORMAÇÕES!$Q$90/INFORMAÇÕES!$Q$92),IF(N764="C",J764,0))),0)</f>
        <v>0</v>
      </c>
      <c r="AN764" s="75" t="n">
        <f aca="false">IF(AC764&lt;&gt;AE764,(IF(N764="",J764*INFORMAÇÕES!$U$115,IF(N764="CF",J764,0))),0)</f>
        <v>0</v>
      </c>
      <c r="AO764" s="75" t="n">
        <f aca="false">IF(AC764&lt;&gt;AE764,(IF(N764="",J764*INFORMAÇÕES!$U$116,IF(N764="O",J764,0))),0)</f>
        <v>0</v>
      </c>
      <c r="AP764" s="75" t="n">
        <f aca="false">IF(H764&lt;&gt;0,J764,0)</f>
        <v>0</v>
      </c>
      <c r="AQ764" s="75" t="n">
        <f aca="false">IF(K764&lt;&gt;0,L764,0)</f>
        <v>0</v>
      </c>
    </row>
    <row r="765" s="174" customFormat="true" ht="14.25" hidden="false" customHeight="false" outlineLevel="0" collapsed="false">
      <c r="A765" s="159" t="n">
        <v>753</v>
      </c>
      <c r="B765" s="160" t="n">
        <f aca="false">R765</f>
        <v>0</v>
      </c>
      <c r="C765" s="161" t="n">
        <f aca="false">T765</f>
        <v>0</v>
      </c>
      <c r="D765" s="162" t="n">
        <f aca="false">U765</f>
        <v>0</v>
      </c>
      <c r="E765" s="163" t="n">
        <f aca="false">'ORÇ.GLOBAL P CAIXA'!E764</f>
        <v>0</v>
      </c>
      <c r="F765" s="163" t="n">
        <f aca="false">IF('ORÇ.GLOBAL EMPRESA'!G764&gt;0,'ORÇ.GLOBAL EMPRESA'!G764,'ORÇ.GLOBAL P CAIXA'!F764)</f>
        <v>0</v>
      </c>
      <c r="G765" s="163" t="n">
        <f aca="false">IF(E765&lt;&gt;0,ROUND(E765*F765,2),IF(AK765=0,(SUMIF($AC$13:$AC$1012,B765,$AK$13:$AK$1012)),AK765))</f>
        <v>0</v>
      </c>
      <c r="H765" s="163" t="n">
        <f aca="false">V765</f>
        <v>0</v>
      </c>
      <c r="I765" s="163" t="n">
        <f aca="false">W765</f>
        <v>0</v>
      </c>
      <c r="J765" s="163" t="n">
        <f aca="false">IF(H765&lt;&gt;0,ROUND(H765*I765,2),IF(AP765=0,(SUMIF($AC$13:$AC$1012,B765,$AP$13:$AP$1012)),AP765))</f>
        <v>0</v>
      </c>
      <c r="K765" s="163" t="n">
        <f aca="false">H765-E765</f>
        <v>0</v>
      </c>
      <c r="L765" s="163" t="n">
        <f aca="false">J765-G765</f>
        <v>0</v>
      </c>
      <c r="M765" s="645" t="str">
        <f aca="false">IF('ORÇ.GLOBAL P CAIXA'!H764&gt;0,'ORÇ.GLOBAL P CAIXA'!H764,"")</f>
        <v/>
      </c>
      <c r="N765" s="646" t="n">
        <f aca="false">'ORÇ.GLOBAL P CAIXA'!I764</f>
        <v>0</v>
      </c>
      <c r="O765" s="166" t="str">
        <f aca="false">S765</f>
        <v/>
      </c>
      <c r="P765" s="167"/>
      <c r="Q765" s="168" t="str">
        <f aca="false">IF(B765&gt;0,"ok","ocultar")</f>
        <v>ocultar</v>
      </c>
      <c r="R765" s="647" t="n">
        <f aca="false">'ORÇ.GLOBAL P CAIXA'!B764</f>
        <v>0</v>
      </c>
      <c r="S765" s="170" t="str">
        <f aca="false">IF('ORÇ.GLOBAL P CAIXA'!N764&lt;&gt;0,'ORÇ.GLOBAL P CAIXA'!N764,"")</f>
        <v/>
      </c>
      <c r="T765" s="648" t="n">
        <f aca="false">'ORÇ.GLOBAL P CAIXA'!O764</f>
        <v>0</v>
      </c>
      <c r="U765" s="172" t="n">
        <f aca="false">'ORÇ.GLOBAL P CAIXA'!P764</f>
        <v>0</v>
      </c>
      <c r="V765" s="173" t="n">
        <f aca="false">'ORÇ.GLOBAL P CAIXA'!E764</f>
        <v>0</v>
      </c>
      <c r="W765" s="173" t="n">
        <f aca="false">F765</f>
        <v>0</v>
      </c>
      <c r="X765" s="649"/>
      <c r="Y765" s="649"/>
      <c r="Z765" s="650"/>
      <c r="AB765" s="88"/>
      <c r="AC765" s="157" t="n">
        <f aca="false">IF(B765=0,AC764,IF(ISNONTEXT(B765)=TRUE(),INT(B765),INT(LEFT(B765,FIND(".",B765)-1))))</f>
        <v>3</v>
      </c>
      <c r="AD765" s="157" t="str">
        <f aca="false">IF(AD766=1,1,IF(B765&lt;&gt;0,1,IF(C765&lt;&gt;0,1,IF(D765&lt;&gt;0,1,IF(E765&lt;&gt;0,1,"")))))</f>
        <v/>
      </c>
      <c r="AE765" s="157" t="str">
        <f aca="false">IF(AC765=0," ",IF(AC765&lt;&gt;AC764,AC765," "))</f>
        <v> </v>
      </c>
      <c r="AF765" s="88"/>
      <c r="AG765" s="75" t="e">
        <f aca="false">IF(AC765&lt;&gt;AE765,(IF(N765=0,G765*(INFORMAÇÕES!$Q$69/INFORMAÇÕES!$Q$72),IF(N765="R",G765,0))),0)</f>
        <v>#DIV/0!</v>
      </c>
      <c r="AH765" s="75" t="e">
        <f aca="false">IF(AC765&lt;&gt;AE765,(IF(N765=0,G765*(INFORMAÇÕES!$Q$70/INFORMAÇÕES!$Q$72),IF(N765="C",G765,0))),0)</f>
        <v>#DIV/0!</v>
      </c>
      <c r="AI765" s="75" t="n">
        <f aca="false">IF(AC765&lt;&gt;AE765,(IF(N765=0,G765*INFORMAÇÕES!$U$115,IF(N765="CF",G765,0))),0)</f>
        <v>0</v>
      </c>
      <c r="AJ765" s="75" t="n">
        <f aca="false">IF(AC765&lt;&gt;AE765,(IF(N765=0,G765*INFORMAÇÕES!$U$116,IF(N765="O",G765,0))),0)</f>
        <v>0</v>
      </c>
      <c r="AK765" s="75" t="n">
        <f aca="false">IF(E765&lt;&gt;0,G765,0)</f>
        <v>0</v>
      </c>
      <c r="AL765" s="75" t="n">
        <f aca="false">IF(AC765&lt;&gt;AE765,(IF(N765=0,J765*(INFORMAÇÕES!$Q$89/INFORMAÇÕES!$Q$92),IF(N765="R",J765,0))),0)</f>
        <v>0</v>
      </c>
      <c r="AM765" s="75" t="n">
        <f aca="false">IF(AC765&lt;&gt;AE765,(IF(N765=0,J765*(INFORMAÇÕES!$Q$90/INFORMAÇÕES!$Q$92),IF(N765="C",J765,0))),0)</f>
        <v>0</v>
      </c>
      <c r="AN765" s="75" t="n">
        <f aca="false">IF(AC765&lt;&gt;AE765,(IF(N765="",J765*INFORMAÇÕES!$U$115,IF(N765="CF",J765,0))),0)</f>
        <v>0</v>
      </c>
      <c r="AO765" s="75" t="n">
        <f aca="false">IF(AC765&lt;&gt;AE765,(IF(N765="",J765*INFORMAÇÕES!$U$116,IF(N765="O",J765,0))),0)</f>
        <v>0</v>
      </c>
      <c r="AP765" s="75" t="n">
        <f aca="false">IF(H765&lt;&gt;0,J765,0)</f>
        <v>0</v>
      </c>
      <c r="AQ765" s="75" t="n">
        <f aca="false">IF(K765&lt;&gt;0,L765,0)</f>
        <v>0</v>
      </c>
    </row>
    <row r="766" s="174" customFormat="true" ht="14.25" hidden="false" customHeight="false" outlineLevel="0" collapsed="false">
      <c r="A766" s="159" t="n">
        <v>754</v>
      </c>
      <c r="B766" s="160" t="n">
        <f aca="false">R766</f>
        <v>0</v>
      </c>
      <c r="C766" s="161" t="n">
        <f aca="false">T766</f>
        <v>0</v>
      </c>
      <c r="D766" s="162" t="n">
        <f aca="false">U766</f>
        <v>0</v>
      </c>
      <c r="E766" s="163" t="n">
        <f aca="false">'ORÇ.GLOBAL P CAIXA'!E765</f>
        <v>0</v>
      </c>
      <c r="F766" s="163" t="n">
        <f aca="false">IF('ORÇ.GLOBAL EMPRESA'!G765&gt;0,'ORÇ.GLOBAL EMPRESA'!G765,'ORÇ.GLOBAL P CAIXA'!F765)</f>
        <v>0</v>
      </c>
      <c r="G766" s="163" t="n">
        <f aca="false">IF(E766&lt;&gt;0,ROUND(E766*F766,2),IF(AK766=0,(SUMIF($AC$13:$AC$1012,B766,$AK$13:$AK$1012)),AK766))</f>
        <v>0</v>
      </c>
      <c r="H766" s="163" t="n">
        <f aca="false">V766</f>
        <v>0</v>
      </c>
      <c r="I766" s="163" t="n">
        <f aca="false">W766</f>
        <v>0</v>
      </c>
      <c r="J766" s="163" t="n">
        <f aca="false">IF(H766&lt;&gt;0,ROUND(H766*I766,2),IF(AP766=0,(SUMIF($AC$13:$AC$1012,B766,$AP$13:$AP$1012)),AP766))</f>
        <v>0</v>
      </c>
      <c r="K766" s="163" t="n">
        <f aca="false">H766-E766</f>
        <v>0</v>
      </c>
      <c r="L766" s="163" t="n">
        <f aca="false">J766-G766</f>
        <v>0</v>
      </c>
      <c r="M766" s="645" t="str">
        <f aca="false">IF('ORÇ.GLOBAL P CAIXA'!H765&gt;0,'ORÇ.GLOBAL P CAIXA'!H765,"")</f>
        <v/>
      </c>
      <c r="N766" s="646" t="n">
        <f aca="false">'ORÇ.GLOBAL P CAIXA'!I765</f>
        <v>0</v>
      </c>
      <c r="O766" s="166" t="str">
        <f aca="false">S766</f>
        <v/>
      </c>
      <c r="P766" s="167"/>
      <c r="Q766" s="168" t="str">
        <f aca="false">IF(B766&gt;0,"ok","ocultar")</f>
        <v>ocultar</v>
      </c>
      <c r="R766" s="647" t="n">
        <f aca="false">'ORÇ.GLOBAL P CAIXA'!B765</f>
        <v>0</v>
      </c>
      <c r="S766" s="170" t="str">
        <f aca="false">IF('ORÇ.GLOBAL P CAIXA'!N765&lt;&gt;0,'ORÇ.GLOBAL P CAIXA'!N765,"")</f>
        <v/>
      </c>
      <c r="T766" s="648" t="n">
        <f aca="false">'ORÇ.GLOBAL P CAIXA'!O765</f>
        <v>0</v>
      </c>
      <c r="U766" s="172" t="n">
        <f aca="false">'ORÇ.GLOBAL P CAIXA'!P765</f>
        <v>0</v>
      </c>
      <c r="V766" s="173" t="n">
        <f aca="false">'ORÇ.GLOBAL P CAIXA'!E765</f>
        <v>0</v>
      </c>
      <c r="W766" s="173" t="n">
        <f aca="false">F766</f>
        <v>0</v>
      </c>
      <c r="X766" s="649"/>
      <c r="Y766" s="649"/>
      <c r="Z766" s="650"/>
      <c r="AB766" s="88"/>
      <c r="AC766" s="157" t="n">
        <f aca="false">IF(B766=0,AC765,IF(ISNONTEXT(B766)=TRUE(),INT(B766),INT(LEFT(B766,FIND(".",B766)-1))))</f>
        <v>3</v>
      </c>
      <c r="AD766" s="157" t="str">
        <f aca="false">IF(AD767=1,1,IF(B766&lt;&gt;0,1,IF(C766&lt;&gt;0,1,IF(D766&lt;&gt;0,1,IF(E766&lt;&gt;0,1,"")))))</f>
        <v/>
      </c>
      <c r="AE766" s="157" t="str">
        <f aca="false">IF(AC766=0," ",IF(AC766&lt;&gt;AC765,AC766," "))</f>
        <v> </v>
      </c>
      <c r="AF766" s="88"/>
      <c r="AG766" s="75" t="e">
        <f aca="false">IF(AC766&lt;&gt;AE766,(IF(N766=0,G766*(INFORMAÇÕES!$Q$69/INFORMAÇÕES!$Q$72),IF(N766="R",G766,0))),0)</f>
        <v>#DIV/0!</v>
      </c>
      <c r="AH766" s="75" t="e">
        <f aca="false">IF(AC766&lt;&gt;AE766,(IF(N766=0,G766*(INFORMAÇÕES!$Q$70/INFORMAÇÕES!$Q$72),IF(N766="C",G766,0))),0)</f>
        <v>#DIV/0!</v>
      </c>
      <c r="AI766" s="75" t="n">
        <f aca="false">IF(AC766&lt;&gt;AE766,(IF(N766=0,G766*INFORMAÇÕES!$U$115,IF(N766="CF",G766,0))),0)</f>
        <v>0</v>
      </c>
      <c r="AJ766" s="75" t="n">
        <f aca="false">IF(AC766&lt;&gt;AE766,(IF(N766=0,G766*INFORMAÇÕES!$U$116,IF(N766="O",G766,0))),0)</f>
        <v>0</v>
      </c>
      <c r="AK766" s="75" t="n">
        <f aca="false">IF(E766&lt;&gt;0,G766,0)</f>
        <v>0</v>
      </c>
      <c r="AL766" s="75" t="n">
        <f aca="false">IF(AC766&lt;&gt;AE766,(IF(N766=0,J766*(INFORMAÇÕES!$Q$89/INFORMAÇÕES!$Q$92),IF(N766="R",J766,0))),0)</f>
        <v>0</v>
      </c>
      <c r="AM766" s="75" t="n">
        <f aca="false">IF(AC766&lt;&gt;AE766,(IF(N766=0,J766*(INFORMAÇÕES!$Q$90/INFORMAÇÕES!$Q$92),IF(N766="C",J766,0))),0)</f>
        <v>0</v>
      </c>
      <c r="AN766" s="75" t="n">
        <f aca="false">IF(AC766&lt;&gt;AE766,(IF(N766="",J766*INFORMAÇÕES!$U$115,IF(N766="CF",J766,0))),0)</f>
        <v>0</v>
      </c>
      <c r="AO766" s="75" t="n">
        <f aca="false">IF(AC766&lt;&gt;AE766,(IF(N766="",J766*INFORMAÇÕES!$U$116,IF(N766="O",J766,0))),0)</f>
        <v>0</v>
      </c>
      <c r="AP766" s="75" t="n">
        <f aca="false">IF(H766&lt;&gt;0,J766,0)</f>
        <v>0</v>
      </c>
      <c r="AQ766" s="75" t="n">
        <f aca="false">IF(K766&lt;&gt;0,L766,0)</f>
        <v>0</v>
      </c>
    </row>
    <row r="767" s="174" customFormat="true" ht="14.25" hidden="false" customHeight="false" outlineLevel="0" collapsed="false">
      <c r="A767" s="159" t="n">
        <v>755</v>
      </c>
      <c r="B767" s="160" t="n">
        <f aca="false">R767</f>
        <v>0</v>
      </c>
      <c r="C767" s="161" t="n">
        <f aca="false">T767</f>
        <v>0</v>
      </c>
      <c r="D767" s="162" t="n">
        <f aca="false">U767</f>
        <v>0</v>
      </c>
      <c r="E767" s="163" t="n">
        <f aca="false">'ORÇ.GLOBAL P CAIXA'!E766</f>
        <v>0</v>
      </c>
      <c r="F767" s="163" t="n">
        <f aca="false">IF('ORÇ.GLOBAL EMPRESA'!G766&gt;0,'ORÇ.GLOBAL EMPRESA'!G766,'ORÇ.GLOBAL P CAIXA'!F766)</f>
        <v>0</v>
      </c>
      <c r="G767" s="163" t="n">
        <f aca="false">IF(E767&lt;&gt;0,ROUND(E767*F767,2),IF(AK767=0,(SUMIF($AC$13:$AC$1012,B767,$AK$13:$AK$1012)),AK767))</f>
        <v>0</v>
      </c>
      <c r="H767" s="163" t="n">
        <f aca="false">V767</f>
        <v>0</v>
      </c>
      <c r="I767" s="163" t="n">
        <f aca="false">W767</f>
        <v>0</v>
      </c>
      <c r="J767" s="163" t="n">
        <f aca="false">IF(H767&lt;&gt;0,ROUND(H767*I767,2),IF(AP767=0,(SUMIF($AC$13:$AC$1012,B767,$AP$13:$AP$1012)),AP767))</f>
        <v>0</v>
      </c>
      <c r="K767" s="163" t="n">
        <f aca="false">H767-E767</f>
        <v>0</v>
      </c>
      <c r="L767" s="163" t="n">
        <f aca="false">J767-G767</f>
        <v>0</v>
      </c>
      <c r="M767" s="645" t="str">
        <f aca="false">IF('ORÇ.GLOBAL P CAIXA'!H766&gt;0,'ORÇ.GLOBAL P CAIXA'!H766,"")</f>
        <v/>
      </c>
      <c r="N767" s="646" t="n">
        <f aca="false">'ORÇ.GLOBAL P CAIXA'!I766</f>
        <v>0</v>
      </c>
      <c r="O767" s="166" t="str">
        <f aca="false">S767</f>
        <v/>
      </c>
      <c r="P767" s="167"/>
      <c r="Q767" s="168" t="str">
        <f aca="false">IF(B767&gt;0,"ok","ocultar")</f>
        <v>ocultar</v>
      </c>
      <c r="R767" s="647" t="n">
        <f aca="false">'ORÇ.GLOBAL P CAIXA'!B766</f>
        <v>0</v>
      </c>
      <c r="S767" s="170" t="str">
        <f aca="false">IF('ORÇ.GLOBAL P CAIXA'!N766&lt;&gt;0,'ORÇ.GLOBAL P CAIXA'!N766,"")</f>
        <v/>
      </c>
      <c r="T767" s="648" t="n">
        <f aca="false">'ORÇ.GLOBAL P CAIXA'!O766</f>
        <v>0</v>
      </c>
      <c r="U767" s="172" t="n">
        <f aca="false">'ORÇ.GLOBAL P CAIXA'!P766</f>
        <v>0</v>
      </c>
      <c r="V767" s="173" t="n">
        <f aca="false">'ORÇ.GLOBAL P CAIXA'!E766</f>
        <v>0</v>
      </c>
      <c r="W767" s="173" t="n">
        <f aca="false">F767</f>
        <v>0</v>
      </c>
      <c r="X767" s="649"/>
      <c r="Y767" s="649"/>
      <c r="Z767" s="650"/>
      <c r="AB767" s="88"/>
      <c r="AC767" s="157" t="n">
        <f aca="false">IF(B767=0,AC766,IF(ISNONTEXT(B767)=TRUE(),INT(B767),INT(LEFT(B767,FIND(".",B767)-1))))</f>
        <v>3</v>
      </c>
      <c r="AD767" s="157" t="str">
        <f aca="false">IF(AD768=1,1,IF(B767&lt;&gt;0,1,IF(C767&lt;&gt;0,1,IF(D767&lt;&gt;0,1,IF(E767&lt;&gt;0,1,"")))))</f>
        <v/>
      </c>
      <c r="AE767" s="157" t="str">
        <f aca="false">IF(AC767=0," ",IF(AC767&lt;&gt;AC766,AC767," "))</f>
        <v> </v>
      </c>
      <c r="AF767" s="88"/>
      <c r="AG767" s="75" t="e">
        <f aca="false">IF(AC767&lt;&gt;AE767,(IF(N767=0,G767*(INFORMAÇÕES!$Q$69/INFORMAÇÕES!$Q$72),IF(N767="R",G767,0))),0)</f>
        <v>#DIV/0!</v>
      </c>
      <c r="AH767" s="75" t="e">
        <f aca="false">IF(AC767&lt;&gt;AE767,(IF(N767=0,G767*(INFORMAÇÕES!$Q$70/INFORMAÇÕES!$Q$72),IF(N767="C",G767,0))),0)</f>
        <v>#DIV/0!</v>
      </c>
      <c r="AI767" s="75" t="n">
        <f aca="false">IF(AC767&lt;&gt;AE767,(IF(N767=0,G767*INFORMAÇÕES!$U$115,IF(N767="CF",G767,0))),0)</f>
        <v>0</v>
      </c>
      <c r="AJ767" s="75" t="n">
        <f aca="false">IF(AC767&lt;&gt;AE767,(IF(N767=0,G767*INFORMAÇÕES!$U$116,IF(N767="O",G767,0))),0)</f>
        <v>0</v>
      </c>
      <c r="AK767" s="75" t="n">
        <f aca="false">IF(E767&lt;&gt;0,G767,0)</f>
        <v>0</v>
      </c>
      <c r="AL767" s="75" t="n">
        <f aca="false">IF(AC767&lt;&gt;AE767,(IF(N767=0,J767*(INFORMAÇÕES!$Q$89/INFORMAÇÕES!$Q$92),IF(N767="R",J767,0))),0)</f>
        <v>0</v>
      </c>
      <c r="AM767" s="75" t="n">
        <f aca="false">IF(AC767&lt;&gt;AE767,(IF(N767=0,J767*(INFORMAÇÕES!$Q$90/INFORMAÇÕES!$Q$92),IF(N767="C",J767,0))),0)</f>
        <v>0</v>
      </c>
      <c r="AN767" s="75" t="n">
        <f aca="false">IF(AC767&lt;&gt;AE767,(IF(N767="",J767*INFORMAÇÕES!$U$115,IF(N767="CF",J767,0))),0)</f>
        <v>0</v>
      </c>
      <c r="AO767" s="75" t="n">
        <f aca="false">IF(AC767&lt;&gt;AE767,(IF(N767="",J767*INFORMAÇÕES!$U$116,IF(N767="O",J767,0))),0)</f>
        <v>0</v>
      </c>
      <c r="AP767" s="75" t="n">
        <f aca="false">IF(H767&lt;&gt;0,J767,0)</f>
        <v>0</v>
      </c>
      <c r="AQ767" s="75" t="n">
        <f aca="false">IF(K767&lt;&gt;0,L767,0)</f>
        <v>0</v>
      </c>
    </row>
    <row r="768" s="174" customFormat="true" ht="14.25" hidden="false" customHeight="false" outlineLevel="0" collapsed="false">
      <c r="A768" s="159" t="n">
        <v>756</v>
      </c>
      <c r="B768" s="160" t="n">
        <f aca="false">R768</f>
        <v>0</v>
      </c>
      <c r="C768" s="161" t="n">
        <f aca="false">T768</f>
        <v>0</v>
      </c>
      <c r="D768" s="162" t="n">
        <f aca="false">U768</f>
        <v>0</v>
      </c>
      <c r="E768" s="163" t="n">
        <f aca="false">'ORÇ.GLOBAL P CAIXA'!E767</f>
        <v>0</v>
      </c>
      <c r="F768" s="163" t="n">
        <f aca="false">IF('ORÇ.GLOBAL EMPRESA'!G767&gt;0,'ORÇ.GLOBAL EMPRESA'!G767,'ORÇ.GLOBAL P CAIXA'!F767)</f>
        <v>0</v>
      </c>
      <c r="G768" s="163" t="n">
        <f aca="false">IF(E768&lt;&gt;0,ROUND(E768*F768,2),IF(AK768=0,(SUMIF($AC$13:$AC$1012,B768,$AK$13:$AK$1012)),AK768))</f>
        <v>0</v>
      </c>
      <c r="H768" s="163" t="n">
        <f aca="false">V768</f>
        <v>0</v>
      </c>
      <c r="I768" s="163" t="n">
        <f aca="false">W768</f>
        <v>0</v>
      </c>
      <c r="J768" s="163" t="n">
        <f aca="false">IF(H768&lt;&gt;0,ROUND(H768*I768,2),IF(AP768=0,(SUMIF($AC$13:$AC$1012,B768,$AP$13:$AP$1012)),AP768))</f>
        <v>0</v>
      </c>
      <c r="K768" s="163" t="n">
        <f aca="false">H768-E768</f>
        <v>0</v>
      </c>
      <c r="L768" s="163" t="n">
        <f aca="false">J768-G768</f>
        <v>0</v>
      </c>
      <c r="M768" s="645" t="str">
        <f aca="false">IF('ORÇ.GLOBAL P CAIXA'!H767&gt;0,'ORÇ.GLOBAL P CAIXA'!H767,"")</f>
        <v/>
      </c>
      <c r="N768" s="646" t="n">
        <f aca="false">'ORÇ.GLOBAL P CAIXA'!I767</f>
        <v>0</v>
      </c>
      <c r="O768" s="166" t="str">
        <f aca="false">S768</f>
        <v/>
      </c>
      <c r="P768" s="167"/>
      <c r="Q768" s="168" t="str">
        <f aca="false">IF(B768&gt;0,"ok","ocultar")</f>
        <v>ocultar</v>
      </c>
      <c r="R768" s="647" t="n">
        <f aca="false">'ORÇ.GLOBAL P CAIXA'!B767</f>
        <v>0</v>
      </c>
      <c r="S768" s="170" t="str">
        <f aca="false">IF('ORÇ.GLOBAL P CAIXA'!N767&lt;&gt;0,'ORÇ.GLOBAL P CAIXA'!N767,"")</f>
        <v/>
      </c>
      <c r="T768" s="648" t="n">
        <f aca="false">'ORÇ.GLOBAL P CAIXA'!O767</f>
        <v>0</v>
      </c>
      <c r="U768" s="172" t="n">
        <f aca="false">'ORÇ.GLOBAL P CAIXA'!P767</f>
        <v>0</v>
      </c>
      <c r="V768" s="173" t="n">
        <f aca="false">'ORÇ.GLOBAL P CAIXA'!E767</f>
        <v>0</v>
      </c>
      <c r="W768" s="173" t="n">
        <f aca="false">F768</f>
        <v>0</v>
      </c>
      <c r="X768" s="649"/>
      <c r="Y768" s="649"/>
      <c r="Z768" s="650"/>
      <c r="AB768" s="88"/>
      <c r="AC768" s="157" t="n">
        <f aca="false">IF(B768=0,AC767,IF(ISNONTEXT(B768)=TRUE(),INT(B768),INT(LEFT(B768,FIND(".",B768)-1))))</f>
        <v>3</v>
      </c>
      <c r="AD768" s="157" t="str">
        <f aca="false">IF(AD769=1,1,IF(B768&lt;&gt;0,1,IF(C768&lt;&gt;0,1,IF(D768&lt;&gt;0,1,IF(E768&lt;&gt;0,1,"")))))</f>
        <v/>
      </c>
      <c r="AE768" s="157" t="str">
        <f aca="false">IF(AC768=0," ",IF(AC768&lt;&gt;AC767,AC768," "))</f>
        <v> </v>
      </c>
      <c r="AF768" s="88"/>
      <c r="AG768" s="75" t="e">
        <f aca="false">IF(AC768&lt;&gt;AE768,(IF(N768=0,G768*(INFORMAÇÕES!$Q$69/INFORMAÇÕES!$Q$72),IF(N768="R",G768,0))),0)</f>
        <v>#DIV/0!</v>
      </c>
      <c r="AH768" s="75" t="e">
        <f aca="false">IF(AC768&lt;&gt;AE768,(IF(N768=0,G768*(INFORMAÇÕES!$Q$70/INFORMAÇÕES!$Q$72),IF(N768="C",G768,0))),0)</f>
        <v>#DIV/0!</v>
      </c>
      <c r="AI768" s="75" t="n">
        <f aca="false">IF(AC768&lt;&gt;AE768,(IF(N768=0,G768*INFORMAÇÕES!$U$115,IF(N768="CF",G768,0))),0)</f>
        <v>0</v>
      </c>
      <c r="AJ768" s="75" t="n">
        <f aca="false">IF(AC768&lt;&gt;AE768,(IF(N768=0,G768*INFORMAÇÕES!$U$116,IF(N768="O",G768,0))),0)</f>
        <v>0</v>
      </c>
      <c r="AK768" s="75" t="n">
        <f aca="false">IF(E768&lt;&gt;0,G768,0)</f>
        <v>0</v>
      </c>
      <c r="AL768" s="75" t="n">
        <f aca="false">IF(AC768&lt;&gt;AE768,(IF(N768=0,J768*(INFORMAÇÕES!$Q$89/INFORMAÇÕES!$Q$92),IF(N768="R",J768,0))),0)</f>
        <v>0</v>
      </c>
      <c r="AM768" s="75" t="n">
        <f aca="false">IF(AC768&lt;&gt;AE768,(IF(N768=0,J768*(INFORMAÇÕES!$Q$90/INFORMAÇÕES!$Q$92),IF(N768="C",J768,0))),0)</f>
        <v>0</v>
      </c>
      <c r="AN768" s="75" t="n">
        <f aca="false">IF(AC768&lt;&gt;AE768,(IF(N768="",J768*INFORMAÇÕES!$U$115,IF(N768="CF",J768,0))),0)</f>
        <v>0</v>
      </c>
      <c r="AO768" s="75" t="n">
        <f aca="false">IF(AC768&lt;&gt;AE768,(IF(N768="",J768*INFORMAÇÕES!$U$116,IF(N768="O",J768,0))),0)</f>
        <v>0</v>
      </c>
      <c r="AP768" s="75" t="n">
        <f aca="false">IF(H768&lt;&gt;0,J768,0)</f>
        <v>0</v>
      </c>
      <c r="AQ768" s="75" t="n">
        <f aca="false">IF(K768&lt;&gt;0,L768,0)</f>
        <v>0</v>
      </c>
    </row>
    <row r="769" s="174" customFormat="true" ht="14.25" hidden="false" customHeight="false" outlineLevel="0" collapsed="false">
      <c r="A769" s="159" t="n">
        <v>757</v>
      </c>
      <c r="B769" s="160" t="n">
        <f aca="false">R769</f>
        <v>0</v>
      </c>
      <c r="C769" s="161" t="n">
        <f aca="false">T769</f>
        <v>0</v>
      </c>
      <c r="D769" s="162" t="n">
        <f aca="false">U769</f>
        <v>0</v>
      </c>
      <c r="E769" s="163" t="n">
        <f aca="false">'ORÇ.GLOBAL P CAIXA'!E768</f>
        <v>0</v>
      </c>
      <c r="F769" s="163" t="n">
        <f aca="false">IF('ORÇ.GLOBAL EMPRESA'!G768&gt;0,'ORÇ.GLOBAL EMPRESA'!G768,'ORÇ.GLOBAL P CAIXA'!F768)</f>
        <v>0</v>
      </c>
      <c r="G769" s="163" t="n">
        <f aca="false">IF(E769&lt;&gt;0,ROUND(E769*F769,2),IF(AK769=0,(SUMIF($AC$13:$AC$1012,B769,$AK$13:$AK$1012)),AK769))</f>
        <v>0</v>
      </c>
      <c r="H769" s="163" t="n">
        <f aca="false">V769</f>
        <v>0</v>
      </c>
      <c r="I769" s="163" t="n">
        <f aca="false">W769</f>
        <v>0</v>
      </c>
      <c r="J769" s="163" t="n">
        <f aca="false">IF(H769&lt;&gt;0,ROUND(H769*I769,2),IF(AP769=0,(SUMIF($AC$13:$AC$1012,B769,$AP$13:$AP$1012)),AP769))</f>
        <v>0</v>
      </c>
      <c r="K769" s="163" t="n">
        <f aca="false">H769-E769</f>
        <v>0</v>
      </c>
      <c r="L769" s="163" t="n">
        <f aca="false">J769-G769</f>
        <v>0</v>
      </c>
      <c r="M769" s="645" t="str">
        <f aca="false">IF('ORÇ.GLOBAL P CAIXA'!H768&gt;0,'ORÇ.GLOBAL P CAIXA'!H768,"")</f>
        <v/>
      </c>
      <c r="N769" s="646" t="n">
        <f aca="false">'ORÇ.GLOBAL P CAIXA'!I768</f>
        <v>0</v>
      </c>
      <c r="O769" s="166" t="str">
        <f aca="false">S769</f>
        <v/>
      </c>
      <c r="P769" s="167"/>
      <c r="Q769" s="168" t="str">
        <f aca="false">IF(B769&gt;0,"ok","ocultar")</f>
        <v>ocultar</v>
      </c>
      <c r="R769" s="647" t="n">
        <f aca="false">'ORÇ.GLOBAL P CAIXA'!B768</f>
        <v>0</v>
      </c>
      <c r="S769" s="170" t="str">
        <f aca="false">IF('ORÇ.GLOBAL P CAIXA'!N768&lt;&gt;0,'ORÇ.GLOBAL P CAIXA'!N768,"")</f>
        <v/>
      </c>
      <c r="T769" s="648" t="n">
        <f aca="false">'ORÇ.GLOBAL P CAIXA'!O768</f>
        <v>0</v>
      </c>
      <c r="U769" s="172" t="n">
        <f aca="false">'ORÇ.GLOBAL P CAIXA'!P768</f>
        <v>0</v>
      </c>
      <c r="V769" s="173" t="n">
        <f aca="false">'ORÇ.GLOBAL P CAIXA'!E768</f>
        <v>0</v>
      </c>
      <c r="W769" s="173" t="n">
        <f aca="false">F769</f>
        <v>0</v>
      </c>
      <c r="X769" s="649"/>
      <c r="Y769" s="649"/>
      <c r="Z769" s="650"/>
      <c r="AB769" s="88"/>
      <c r="AC769" s="157" t="n">
        <f aca="false">IF(B769=0,AC768,IF(ISNONTEXT(B769)=TRUE(),INT(B769),INT(LEFT(B769,FIND(".",B769)-1))))</f>
        <v>3</v>
      </c>
      <c r="AD769" s="157" t="str">
        <f aca="false">IF(AD770=1,1,IF(B769&lt;&gt;0,1,IF(C769&lt;&gt;0,1,IF(D769&lt;&gt;0,1,IF(E769&lt;&gt;0,1,"")))))</f>
        <v/>
      </c>
      <c r="AE769" s="157" t="str">
        <f aca="false">IF(AC769=0," ",IF(AC769&lt;&gt;AC768,AC769," "))</f>
        <v> </v>
      </c>
      <c r="AF769" s="88"/>
      <c r="AG769" s="75" t="e">
        <f aca="false">IF(AC769&lt;&gt;AE769,(IF(N769=0,G769*(INFORMAÇÕES!$Q$69/INFORMAÇÕES!$Q$72),IF(N769="R",G769,0))),0)</f>
        <v>#DIV/0!</v>
      </c>
      <c r="AH769" s="75" t="e">
        <f aca="false">IF(AC769&lt;&gt;AE769,(IF(N769=0,G769*(INFORMAÇÕES!$Q$70/INFORMAÇÕES!$Q$72),IF(N769="C",G769,0))),0)</f>
        <v>#DIV/0!</v>
      </c>
      <c r="AI769" s="75" t="n">
        <f aca="false">IF(AC769&lt;&gt;AE769,(IF(N769=0,G769*INFORMAÇÕES!$U$115,IF(N769="CF",G769,0))),0)</f>
        <v>0</v>
      </c>
      <c r="AJ769" s="75" t="n">
        <f aca="false">IF(AC769&lt;&gt;AE769,(IF(N769=0,G769*INFORMAÇÕES!$U$116,IF(N769="O",G769,0))),0)</f>
        <v>0</v>
      </c>
      <c r="AK769" s="75" t="n">
        <f aca="false">IF(E769&lt;&gt;0,G769,0)</f>
        <v>0</v>
      </c>
      <c r="AL769" s="75" t="n">
        <f aca="false">IF(AC769&lt;&gt;AE769,(IF(N769=0,J769*(INFORMAÇÕES!$Q$89/INFORMAÇÕES!$Q$92),IF(N769="R",J769,0))),0)</f>
        <v>0</v>
      </c>
      <c r="AM769" s="75" t="n">
        <f aca="false">IF(AC769&lt;&gt;AE769,(IF(N769=0,J769*(INFORMAÇÕES!$Q$90/INFORMAÇÕES!$Q$92),IF(N769="C",J769,0))),0)</f>
        <v>0</v>
      </c>
      <c r="AN769" s="75" t="n">
        <f aca="false">IF(AC769&lt;&gt;AE769,(IF(N769="",J769*INFORMAÇÕES!$U$115,IF(N769="CF",J769,0))),0)</f>
        <v>0</v>
      </c>
      <c r="AO769" s="75" t="n">
        <f aca="false">IF(AC769&lt;&gt;AE769,(IF(N769="",J769*INFORMAÇÕES!$U$116,IF(N769="O",J769,0))),0)</f>
        <v>0</v>
      </c>
      <c r="AP769" s="75" t="n">
        <f aca="false">IF(H769&lt;&gt;0,J769,0)</f>
        <v>0</v>
      </c>
      <c r="AQ769" s="75" t="n">
        <f aca="false">IF(K769&lt;&gt;0,L769,0)</f>
        <v>0</v>
      </c>
    </row>
    <row r="770" s="174" customFormat="true" ht="14.25" hidden="false" customHeight="false" outlineLevel="0" collapsed="false">
      <c r="A770" s="159" t="n">
        <v>758</v>
      </c>
      <c r="B770" s="160" t="n">
        <f aca="false">R770</f>
        <v>0</v>
      </c>
      <c r="C770" s="161" t="n">
        <f aca="false">T770</f>
        <v>0</v>
      </c>
      <c r="D770" s="162" t="n">
        <f aca="false">U770</f>
        <v>0</v>
      </c>
      <c r="E770" s="163" t="n">
        <f aca="false">'ORÇ.GLOBAL P CAIXA'!E769</f>
        <v>0</v>
      </c>
      <c r="F770" s="163" t="n">
        <f aca="false">IF('ORÇ.GLOBAL EMPRESA'!G769&gt;0,'ORÇ.GLOBAL EMPRESA'!G769,'ORÇ.GLOBAL P CAIXA'!F769)</f>
        <v>0</v>
      </c>
      <c r="G770" s="163" t="n">
        <f aca="false">IF(E770&lt;&gt;0,ROUND(E770*F770,2),IF(AK770=0,(SUMIF($AC$13:$AC$1012,B770,$AK$13:$AK$1012)),AK770))</f>
        <v>0</v>
      </c>
      <c r="H770" s="163" t="n">
        <f aca="false">V770</f>
        <v>0</v>
      </c>
      <c r="I770" s="163" t="n">
        <f aca="false">W770</f>
        <v>0</v>
      </c>
      <c r="J770" s="163" t="n">
        <f aca="false">IF(H770&lt;&gt;0,ROUND(H770*I770,2),IF(AP770=0,(SUMIF($AC$13:$AC$1012,B770,$AP$13:$AP$1012)),AP770))</f>
        <v>0</v>
      </c>
      <c r="K770" s="163" t="n">
        <f aca="false">H770-E770</f>
        <v>0</v>
      </c>
      <c r="L770" s="163" t="n">
        <f aca="false">J770-G770</f>
        <v>0</v>
      </c>
      <c r="M770" s="645" t="str">
        <f aca="false">IF('ORÇ.GLOBAL P CAIXA'!H769&gt;0,'ORÇ.GLOBAL P CAIXA'!H769,"")</f>
        <v/>
      </c>
      <c r="N770" s="646" t="n">
        <f aca="false">'ORÇ.GLOBAL P CAIXA'!I769</f>
        <v>0</v>
      </c>
      <c r="O770" s="166" t="str">
        <f aca="false">S770</f>
        <v/>
      </c>
      <c r="P770" s="167"/>
      <c r="Q770" s="168" t="str">
        <f aca="false">IF(B770&gt;0,"ok","ocultar")</f>
        <v>ocultar</v>
      </c>
      <c r="R770" s="647" t="n">
        <f aca="false">'ORÇ.GLOBAL P CAIXA'!B769</f>
        <v>0</v>
      </c>
      <c r="S770" s="170" t="str">
        <f aca="false">IF('ORÇ.GLOBAL P CAIXA'!N769&lt;&gt;0,'ORÇ.GLOBAL P CAIXA'!N769,"")</f>
        <v/>
      </c>
      <c r="T770" s="648" t="n">
        <f aca="false">'ORÇ.GLOBAL P CAIXA'!O769</f>
        <v>0</v>
      </c>
      <c r="U770" s="172" t="n">
        <f aca="false">'ORÇ.GLOBAL P CAIXA'!P769</f>
        <v>0</v>
      </c>
      <c r="V770" s="173" t="n">
        <f aca="false">'ORÇ.GLOBAL P CAIXA'!E769</f>
        <v>0</v>
      </c>
      <c r="W770" s="173" t="n">
        <f aca="false">F770</f>
        <v>0</v>
      </c>
      <c r="X770" s="649"/>
      <c r="Y770" s="649"/>
      <c r="Z770" s="650"/>
      <c r="AB770" s="88"/>
      <c r="AC770" s="157" t="n">
        <f aca="false">IF(B770=0,AC769,IF(ISNONTEXT(B770)=TRUE(),INT(B770),INT(LEFT(B770,FIND(".",B770)-1))))</f>
        <v>3</v>
      </c>
      <c r="AD770" s="157" t="str">
        <f aca="false">IF(AD771=1,1,IF(B770&lt;&gt;0,1,IF(C770&lt;&gt;0,1,IF(D770&lt;&gt;0,1,IF(E770&lt;&gt;0,1,"")))))</f>
        <v/>
      </c>
      <c r="AE770" s="157" t="str">
        <f aca="false">IF(AC770=0," ",IF(AC770&lt;&gt;AC769,AC770," "))</f>
        <v> </v>
      </c>
      <c r="AF770" s="88"/>
      <c r="AG770" s="75" t="e">
        <f aca="false">IF(AC770&lt;&gt;AE770,(IF(N770=0,G770*(INFORMAÇÕES!$Q$69/INFORMAÇÕES!$Q$72),IF(N770="R",G770,0))),0)</f>
        <v>#DIV/0!</v>
      </c>
      <c r="AH770" s="75" t="e">
        <f aca="false">IF(AC770&lt;&gt;AE770,(IF(N770=0,G770*(INFORMAÇÕES!$Q$70/INFORMAÇÕES!$Q$72),IF(N770="C",G770,0))),0)</f>
        <v>#DIV/0!</v>
      </c>
      <c r="AI770" s="75" t="n">
        <f aca="false">IF(AC770&lt;&gt;AE770,(IF(N770=0,G770*INFORMAÇÕES!$U$115,IF(N770="CF",G770,0))),0)</f>
        <v>0</v>
      </c>
      <c r="AJ770" s="75" t="n">
        <f aca="false">IF(AC770&lt;&gt;AE770,(IF(N770=0,G770*INFORMAÇÕES!$U$116,IF(N770="O",G770,0))),0)</f>
        <v>0</v>
      </c>
      <c r="AK770" s="75" t="n">
        <f aca="false">IF(E770&lt;&gt;0,G770,0)</f>
        <v>0</v>
      </c>
      <c r="AL770" s="75" t="n">
        <f aca="false">IF(AC770&lt;&gt;AE770,(IF(N770=0,J770*(INFORMAÇÕES!$Q$89/INFORMAÇÕES!$Q$92),IF(N770="R",J770,0))),0)</f>
        <v>0</v>
      </c>
      <c r="AM770" s="75" t="n">
        <f aca="false">IF(AC770&lt;&gt;AE770,(IF(N770=0,J770*(INFORMAÇÕES!$Q$90/INFORMAÇÕES!$Q$92),IF(N770="C",J770,0))),0)</f>
        <v>0</v>
      </c>
      <c r="AN770" s="75" t="n">
        <f aca="false">IF(AC770&lt;&gt;AE770,(IF(N770="",J770*INFORMAÇÕES!$U$115,IF(N770="CF",J770,0))),0)</f>
        <v>0</v>
      </c>
      <c r="AO770" s="75" t="n">
        <f aca="false">IF(AC770&lt;&gt;AE770,(IF(N770="",J770*INFORMAÇÕES!$U$116,IF(N770="O",J770,0))),0)</f>
        <v>0</v>
      </c>
      <c r="AP770" s="75" t="n">
        <f aca="false">IF(H770&lt;&gt;0,J770,0)</f>
        <v>0</v>
      </c>
      <c r="AQ770" s="75" t="n">
        <f aca="false">IF(K770&lt;&gt;0,L770,0)</f>
        <v>0</v>
      </c>
    </row>
    <row r="771" s="174" customFormat="true" ht="14.25" hidden="false" customHeight="false" outlineLevel="0" collapsed="false">
      <c r="A771" s="159" t="n">
        <v>759</v>
      </c>
      <c r="B771" s="160" t="n">
        <f aca="false">R771</f>
        <v>0</v>
      </c>
      <c r="C771" s="161" t="n">
        <f aca="false">T771</f>
        <v>0</v>
      </c>
      <c r="D771" s="162" t="n">
        <f aca="false">U771</f>
        <v>0</v>
      </c>
      <c r="E771" s="163" t="n">
        <f aca="false">'ORÇ.GLOBAL P CAIXA'!E770</f>
        <v>0</v>
      </c>
      <c r="F771" s="163" t="n">
        <f aca="false">IF('ORÇ.GLOBAL EMPRESA'!G770&gt;0,'ORÇ.GLOBAL EMPRESA'!G770,'ORÇ.GLOBAL P CAIXA'!F770)</f>
        <v>0</v>
      </c>
      <c r="G771" s="163" t="n">
        <f aca="false">IF(E771&lt;&gt;0,ROUND(E771*F771,2),IF(AK771=0,(SUMIF($AC$13:$AC$1012,B771,$AK$13:$AK$1012)),AK771))</f>
        <v>0</v>
      </c>
      <c r="H771" s="163" t="n">
        <f aca="false">V771</f>
        <v>0</v>
      </c>
      <c r="I771" s="163" t="n">
        <f aca="false">W771</f>
        <v>0</v>
      </c>
      <c r="J771" s="163" t="n">
        <f aca="false">IF(H771&lt;&gt;0,ROUND(H771*I771,2),IF(AP771=0,(SUMIF($AC$13:$AC$1012,B771,$AP$13:$AP$1012)),AP771))</f>
        <v>0</v>
      </c>
      <c r="K771" s="163" t="n">
        <f aca="false">H771-E771</f>
        <v>0</v>
      </c>
      <c r="L771" s="163" t="n">
        <f aca="false">J771-G771</f>
        <v>0</v>
      </c>
      <c r="M771" s="645" t="str">
        <f aca="false">IF('ORÇ.GLOBAL P CAIXA'!H770&gt;0,'ORÇ.GLOBAL P CAIXA'!H770,"")</f>
        <v/>
      </c>
      <c r="N771" s="646" t="n">
        <f aca="false">'ORÇ.GLOBAL P CAIXA'!I770</f>
        <v>0</v>
      </c>
      <c r="O771" s="166" t="str">
        <f aca="false">S771</f>
        <v/>
      </c>
      <c r="P771" s="167"/>
      <c r="Q771" s="168" t="str">
        <f aca="false">IF(B771&gt;0,"ok","ocultar")</f>
        <v>ocultar</v>
      </c>
      <c r="R771" s="647" t="n">
        <f aca="false">'ORÇ.GLOBAL P CAIXA'!B770</f>
        <v>0</v>
      </c>
      <c r="S771" s="170" t="str">
        <f aca="false">IF('ORÇ.GLOBAL P CAIXA'!N770&lt;&gt;0,'ORÇ.GLOBAL P CAIXA'!N770,"")</f>
        <v/>
      </c>
      <c r="T771" s="648" t="n">
        <f aca="false">'ORÇ.GLOBAL P CAIXA'!O770</f>
        <v>0</v>
      </c>
      <c r="U771" s="172" t="n">
        <f aca="false">'ORÇ.GLOBAL P CAIXA'!P770</f>
        <v>0</v>
      </c>
      <c r="V771" s="173" t="n">
        <f aca="false">'ORÇ.GLOBAL P CAIXA'!E770</f>
        <v>0</v>
      </c>
      <c r="W771" s="173" t="n">
        <f aca="false">F771</f>
        <v>0</v>
      </c>
      <c r="X771" s="649"/>
      <c r="Y771" s="649"/>
      <c r="Z771" s="650"/>
      <c r="AB771" s="88"/>
      <c r="AC771" s="157" t="n">
        <f aca="false">IF(B771=0,AC770,IF(ISNONTEXT(B771)=TRUE(),INT(B771),INT(LEFT(B771,FIND(".",B771)-1))))</f>
        <v>3</v>
      </c>
      <c r="AD771" s="157" t="str">
        <f aca="false">IF(AD772=1,1,IF(B771&lt;&gt;0,1,IF(C771&lt;&gt;0,1,IF(D771&lt;&gt;0,1,IF(E771&lt;&gt;0,1,"")))))</f>
        <v/>
      </c>
      <c r="AE771" s="157" t="str">
        <f aca="false">IF(AC771=0," ",IF(AC771&lt;&gt;AC770,AC771," "))</f>
        <v> </v>
      </c>
      <c r="AF771" s="88"/>
      <c r="AG771" s="75" t="e">
        <f aca="false">IF(AC771&lt;&gt;AE771,(IF(N771=0,G771*(INFORMAÇÕES!$Q$69/INFORMAÇÕES!$Q$72),IF(N771="R",G771,0))),0)</f>
        <v>#DIV/0!</v>
      </c>
      <c r="AH771" s="75" t="e">
        <f aca="false">IF(AC771&lt;&gt;AE771,(IF(N771=0,G771*(INFORMAÇÕES!$Q$70/INFORMAÇÕES!$Q$72),IF(N771="C",G771,0))),0)</f>
        <v>#DIV/0!</v>
      </c>
      <c r="AI771" s="75" t="n">
        <f aca="false">IF(AC771&lt;&gt;AE771,(IF(N771=0,G771*INFORMAÇÕES!$U$115,IF(N771="CF",G771,0))),0)</f>
        <v>0</v>
      </c>
      <c r="AJ771" s="75" t="n">
        <f aca="false">IF(AC771&lt;&gt;AE771,(IF(N771=0,G771*INFORMAÇÕES!$U$116,IF(N771="O",G771,0))),0)</f>
        <v>0</v>
      </c>
      <c r="AK771" s="75" t="n">
        <f aca="false">IF(E771&lt;&gt;0,G771,0)</f>
        <v>0</v>
      </c>
      <c r="AL771" s="75" t="n">
        <f aca="false">IF(AC771&lt;&gt;AE771,(IF(N771=0,J771*(INFORMAÇÕES!$Q$89/INFORMAÇÕES!$Q$92),IF(N771="R",J771,0))),0)</f>
        <v>0</v>
      </c>
      <c r="AM771" s="75" t="n">
        <f aca="false">IF(AC771&lt;&gt;AE771,(IF(N771=0,J771*(INFORMAÇÕES!$Q$90/INFORMAÇÕES!$Q$92),IF(N771="C",J771,0))),0)</f>
        <v>0</v>
      </c>
      <c r="AN771" s="75" t="n">
        <f aca="false">IF(AC771&lt;&gt;AE771,(IF(N771="",J771*INFORMAÇÕES!$U$115,IF(N771="CF",J771,0))),0)</f>
        <v>0</v>
      </c>
      <c r="AO771" s="75" t="n">
        <f aca="false">IF(AC771&lt;&gt;AE771,(IF(N771="",J771*INFORMAÇÕES!$U$116,IF(N771="O",J771,0))),0)</f>
        <v>0</v>
      </c>
      <c r="AP771" s="75" t="n">
        <f aca="false">IF(H771&lt;&gt;0,J771,0)</f>
        <v>0</v>
      </c>
      <c r="AQ771" s="75" t="n">
        <f aca="false">IF(K771&lt;&gt;0,L771,0)</f>
        <v>0</v>
      </c>
    </row>
    <row r="772" s="174" customFormat="true" ht="14.25" hidden="false" customHeight="false" outlineLevel="0" collapsed="false">
      <c r="A772" s="159" t="n">
        <v>760</v>
      </c>
      <c r="B772" s="160" t="n">
        <f aca="false">R772</f>
        <v>0</v>
      </c>
      <c r="C772" s="161" t="n">
        <f aca="false">T772</f>
        <v>0</v>
      </c>
      <c r="D772" s="162" t="n">
        <f aca="false">U772</f>
        <v>0</v>
      </c>
      <c r="E772" s="163" t="n">
        <f aca="false">'ORÇ.GLOBAL P CAIXA'!E771</f>
        <v>0</v>
      </c>
      <c r="F772" s="163" t="n">
        <f aca="false">IF('ORÇ.GLOBAL EMPRESA'!G771&gt;0,'ORÇ.GLOBAL EMPRESA'!G771,'ORÇ.GLOBAL P CAIXA'!F771)</f>
        <v>0</v>
      </c>
      <c r="G772" s="163" t="n">
        <f aca="false">IF(E772&lt;&gt;0,ROUND(E772*F772,2),IF(AK772=0,(SUMIF($AC$13:$AC$1012,B772,$AK$13:$AK$1012)),AK772))</f>
        <v>0</v>
      </c>
      <c r="H772" s="163" t="n">
        <f aca="false">V772</f>
        <v>0</v>
      </c>
      <c r="I772" s="163" t="n">
        <f aca="false">W772</f>
        <v>0</v>
      </c>
      <c r="J772" s="163" t="n">
        <f aca="false">IF(H772&lt;&gt;0,ROUND(H772*I772,2),IF(AP772=0,(SUMIF($AC$13:$AC$1012,B772,$AP$13:$AP$1012)),AP772))</f>
        <v>0</v>
      </c>
      <c r="K772" s="163" t="n">
        <f aca="false">H772-E772</f>
        <v>0</v>
      </c>
      <c r="L772" s="163" t="n">
        <f aca="false">J772-G772</f>
        <v>0</v>
      </c>
      <c r="M772" s="645" t="str">
        <f aca="false">IF('ORÇ.GLOBAL P CAIXA'!H771&gt;0,'ORÇ.GLOBAL P CAIXA'!H771,"")</f>
        <v/>
      </c>
      <c r="N772" s="646" t="n">
        <f aca="false">'ORÇ.GLOBAL P CAIXA'!I771</f>
        <v>0</v>
      </c>
      <c r="O772" s="166" t="str">
        <f aca="false">S772</f>
        <v/>
      </c>
      <c r="P772" s="167"/>
      <c r="Q772" s="168" t="str">
        <f aca="false">IF(B772&gt;0,"ok","ocultar")</f>
        <v>ocultar</v>
      </c>
      <c r="R772" s="647" t="n">
        <f aca="false">'ORÇ.GLOBAL P CAIXA'!B771</f>
        <v>0</v>
      </c>
      <c r="S772" s="170" t="str">
        <f aca="false">IF('ORÇ.GLOBAL P CAIXA'!N771&lt;&gt;0,'ORÇ.GLOBAL P CAIXA'!N771,"")</f>
        <v/>
      </c>
      <c r="T772" s="648" t="n">
        <f aca="false">'ORÇ.GLOBAL P CAIXA'!O771</f>
        <v>0</v>
      </c>
      <c r="U772" s="172" t="n">
        <f aca="false">'ORÇ.GLOBAL P CAIXA'!P771</f>
        <v>0</v>
      </c>
      <c r="V772" s="173" t="n">
        <f aca="false">'ORÇ.GLOBAL P CAIXA'!E771</f>
        <v>0</v>
      </c>
      <c r="W772" s="173" t="n">
        <f aca="false">F772</f>
        <v>0</v>
      </c>
      <c r="X772" s="649"/>
      <c r="Y772" s="649"/>
      <c r="Z772" s="650"/>
      <c r="AB772" s="88"/>
      <c r="AC772" s="157" t="n">
        <f aca="false">IF(B772=0,AC771,IF(ISNONTEXT(B772)=TRUE(),INT(B772),INT(LEFT(B772,FIND(".",B772)-1))))</f>
        <v>3</v>
      </c>
      <c r="AD772" s="157" t="str">
        <f aca="false">IF(AD773=1,1,IF(B772&lt;&gt;0,1,IF(C772&lt;&gt;0,1,IF(D772&lt;&gt;0,1,IF(E772&lt;&gt;0,1,"")))))</f>
        <v/>
      </c>
      <c r="AE772" s="157" t="str">
        <f aca="false">IF(AC772=0," ",IF(AC772&lt;&gt;AC771,AC772," "))</f>
        <v> </v>
      </c>
      <c r="AF772" s="88"/>
      <c r="AG772" s="75" t="e">
        <f aca="false">IF(AC772&lt;&gt;AE772,(IF(N772=0,G772*(INFORMAÇÕES!$Q$69/INFORMAÇÕES!$Q$72),IF(N772="R",G772,0))),0)</f>
        <v>#DIV/0!</v>
      </c>
      <c r="AH772" s="75" t="e">
        <f aca="false">IF(AC772&lt;&gt;AE772,(IF(N772=0,G772*(INFORMAÇÕES!$Q$70/INFORMAÇÕES!$Q$72),IF(N772="C",G772,0))),0)</f>
        <v>#DIV/0!</v>
      </c>
      <c r="AI772" s="75" t="n">
        <f aca="false">IF(AC772&lt;&gt;AE772,(IF(N772=0,G772*INFORMAÇÕES!$U$115,IF(N772="CF",G772,0))),0)</f>
        <v>0</v>
      </c>
      <c r="AJ772" s="75" t="n">
        <f aca="false">IF(AC772&lt;&gt;AE772,(IF(N772=0,G772*INFORMAÇÕES!$U$116,IF(N772="O",G772,0))),0)</f>
        <v>0</v>
      </c>
      <c r="AK772" s="75" t="n">
        <f aca="false">IF(E772&lt;&gt;0,G772,0)</f>
        <v>0</v>
      </c>
      <c r="AL772" s="75" t="n">
        <f aca="false">IF(AC772&lt;&gt;AE772,(IF(N772=0,J772*(INFORMAÇÕES!$Q$89/INFORMAÇÕES!$Q$92),IF(N772="R",J772,0))),0)</f>
        <v>0</v>
      </c>
      <c r="AM772" s="75" t="n">
        <f aca="false">IF(AC772&lt;&gt;AE772,(IF(N772=0,J772*(INFORMAÇÕES!$Q$90/INFORMAÇÕES!$Q$92),IF(N772="C",J772,0))),0)</f>
        <v>0</v>
      </c>
      <c r="AN772" s="75" t="n">
        <f aca="false">IF(AC772&lt;&gt;AE772,(IF(N772="",J772*INFORMAÇÕES!$U$115,IF(N772="CF",J772,0))),0)</f>
        <v>0</v>
      </c>
      <c r="AO772" s="75" t="n">
        <f aca="false">IF(AC772&lt;&gt;AE772,(IF(N772="",J772*INFORMAÇÕES!$U$116,IF(N772="O",J772,0))),0)</f>
        <v>0</v>
      </c>
      <c r="AP772" s="75" t="n">
        <f aca="false">IF(H772&lt;&gt;0,J772,0)</f>
        <v>0</v>
      </c>
      <c r="AQ772" s="75" t="n">
        <f aca="false">IF(K772&lt;&gt;0,L772,0)</f>
        <v>0</v>
      </c>
    </row>
    <row r="773" s="174" customFormat="true" ht="14.25" hidden="false" customHeight="false" outlineLevel="0" collapsed="false">
      <c r="A773" s="159" t="n">
        <v>761</v>
      </c>
      <c r="B773" s="160" t="n">
        <f aca="false">R773</f>
        <v>0</v>
      </c>
      <c r="C773" s="161" t="n">
        <f aca="false">T773</f>
        <v>0</v>
      </c>
      <c r="D773" s="162" t="n">
        <f aca="false">U773</f>
        <v>0</v>
      </c>
      <c r="E773" s="163" t="n">
        <f aca="false">'ORÇ.GLOBAL P CAIXA'!E772</f>
        <v>0</v>
      </c>
      <c r="F773" s="163" t="n">
        <f aca="false">IF('ORÇ.GLOBAL EMPRESA'!G772&gt;0,'ORÇ.GLOBAL EMPRESA'!G772,'ORÇ.GLOBAL P CAIXA'!F772)</f>
        <v>0</v>
      </c>
      <c r="G773" s="163" t="n">
        <f aca="false">IF(E773&lt;&gt;0,ROUND(E773*F773,2),IF(AK773=0,(SUMIF($AC$13:$AC$1012,B773,$AK$13:$AK$1012)),AK773))</f>
        <v>0</v>
      </c>
      <c r="H773" s="163" t="n">
        <f aca="false">V773</f>
        <v>0</v>
      </c>
      <c r="I773" s="163" t="n">
        <f aca="false">W773</f>
        <v>0</v>
      </c>
      <c r="J773" s="163" t="n">
        <f aca="false">IF(H773&lt;&gt;0,ROUND(H773*I773,2),IF(AP773=0,(SUMIF($AC$13:$AC$1012,B773,$AP$13:$AP$1012)),AP773))</f>
        <v>0</v>
      </c>
      <c r="K773" s="163" t="n">
        <f aca="false">H773-E773</f>
        <v>0</v>
      </c>
      <c r="L773" s="163" t="n">
        <f aca="false">J773-G773</f>
        <v>0</v>
      </c>
      <c r="M773" s="645" t="str">
        <f aca="false">IF('ORÇ.GLOBAL P CAIXA'!H772&gt;0,'ORÇ.GLOBAL P CAIXA'!H772,"")</f>
        <v/>
      </c>
      <c r="N773" s="646" t="n">
        <f aca="false">'ORÇ.GLOBAL P CAIXA'!I772</f>
        <v>0</v>
      </c>
      <c r="O773" s="166" t="str">
        <f aca="false">S773</f>
        <v/>
      </c>
      <c r="P773" s="167"/>
      <c r="Q773" s="168" t="str">
        <f aca="false">IF(B773&gt;0,"ok","ocultar")</f>
        <v>ocultar</v>
      </c>
      <c r="R773" s="647" t="n">
        <f aca="false">'ORÇ.GLOBAL P CAIXA'!B772</f>
        <v>0</v>
      </c>
      <c r="S773" s="170" t="str">
        <f aca="false">IF('ORÇ.GLOBAL P CAIXA'!N772&lt;&gt;0,'ORÇ.GLOBAL P CAIXA'!N772,"")</f>
        <v/>
      </c>
      <c r="T773" s="648" t="n">
        <f aca="false">'ORÇ.GLOBAL P CAIXA'!O772</f>
        <v>0</v>
      </c>
      <c r="U773" s="172" t="n">
        <f aca="false">'ORÇ.GLOBAL P CAIXA'!P772</f>
        <v>0</v>
      </c>
      <c r="V773" s="173" t="n">
        <f aca="false">'ORÇ.GLOBAL P CAIXA'!E772</f>
        <v>0</v>
      </c>
      <c r="W773" s="173" t="n">
        <f aca="false">F773</f>
        <v>0</v>
      </c>
      <c r="X773" s="649"/>
      <c r="Y773" s="649"/>
      <c r="Z773" s="650"/>
      <c r="AB773" s="88"/>
      <c r="AC773" s="157" t="n">
        <f aca="false">IF(B773=0,AC772,IF(ISNONTEXT(B773)=TRUE(),INT(B773),INT(LEFT(B773,FIND(".",B773)-1))))</f>
        <v>3</v>
      </c>
      <c r="AD773" s="157" t="str">
        <f aca="false">IF(AD774=1,1,IF(B773&lt;&gt;0,1,IF(C773&lt;&gt;0,1,IF(D773&lt;&gt;0,1,IF(E773&lt;&gt;0,1,"")))))</f>
        <v/>
      </c>
      <c r="AE773" s="157" t="str">
        <f aca="false">IF(AC773=0," ",IF(AC773&lt;&gt;AC772,AC773," "))</f>
        <v> </v>
      </c>
      <c r="AF773" s="88"/>
      <c r="AG773" s="75" t="e">
        <f aca="false">IF(AC773&lt;&gt;AE773,(IF(N773=0,G773*(INFORMAÇÕES!$Q$69/INFORMAÇÕES!$Q$72),IF(N773="R",G773,0))),0)</f>
        <v>#DIV/0!</v>
      </c>
      <c r="AH773" s="75" t="e">
        <f aca="false">IF(AC773&lt;&gt;AE773,(IF(N773=0,G773*(INFORMAÇÕES!$Q$70/INFORMAÇÕES!$Q$72),IF(N773="C",G773,0))),0)</f>
        <v>#DIV/0!</v>
      </c>
      <c r="AI773" s="75" t="n">
        <f aca="false">IF(AC773&lt;&gt;AE773,(IF(N773=0,G773*INFORMAÇÕES!$U$115,IF(N773="CF",G773,0))),0)</f>
        <v>0</v>
      </c>
      <c r="AJ773" s="75" t="n">
        <f aca="false">IF(AC773&lt;&gt;AE773,(IF(N773=0,G773*INFORMAÇÕES!$U$116,IF(N773="O",G773,0))),0)</f>
        <v>0</v>
      </c>
      <c r="AK773" s="75" t="n">
        <f aca="false">IF(E773&lt;&gt;0,G773,0)</f>
        <v>0</v>
      </c>
      <c r="AL773" s="75" t="n">
        <f aca="false">IF(AC773&lt;&gt;AE773,(IF(N773=0,J773*(INFORMAÇÕES!$Q$89/INFORMAÇÕES!$Q$92),IF(N773="R",J773,0))),0)</f>
        <v>0</v>
      </c>
      <c r="AM773" s="75" t="n">
        <f aca="false">IF(AC773&lt;&gt;AE773,(IF(N773=0,J773*(INFORMAÇÕES!$Q$90/INFORMAÇÕES!$Q$92),IF(N773="C",J773,0))),0)</f>
        <v>0</v>
      </c>
      <c r="AN773" s="75" t="n">
        <f aca="false">IF(AC773&lt;&gt;AE773,(IF(N773="",J773*INFORMAÇÕES!$U$115,IF(N773="CF",J773,0))),0)</f>
        <v>0</v>
      </c>
      <c r="AO773" s="75" t="n">
        <f aca="false">IF(AC773&lt;&gt;AE773,(IF(N773="",J773*INFORMAÇÕES!$U$116,IF(N773="O",J773,0))),0)</f>
        <v>0</v>
      </c>
      <c r="AP773" s="75" t="n">
        <f aca="false">IF(H773&lt;&gt;0,J773,0)</f>
        <v>0</v>
      </c>
      <c r="AQ773" s="75" t="n">
        <f aca="false">IF(K773&lt;&gt;0,L773,0)</f>
        <v>0</v>
      </c>
    </row>
    <row r="774" s="174" customFormat="true" ht="14.25" hidden="false" customHeight="false" outlineLevel="0" collapsed="false">
      <c r="A774" s="159" t="n">
        <v>762</v>
      </c>
      <c r="B774" s="160" t="n">
        <f aca="false">R774</f>
        <v>0</v>
      </c>
      <c r="C774" s="161" t="n">
        <f aca="false">T774</f>
        <v>0</v>
      </c>
      <c r="D774" s="162" t="n">
        <f aca="false">U774</f>
        <v>0</v>
      </c>
      <c r="E774" s="163" t="n">
        <f aca="false">'ORÇ.GLOBAL P CAIXA'!E773</f>
        <v>0</v>
      </c>
      <c r="F774" s="163" t="n">
        <f aca="false">IF('ORÇ.GLOBAL EMPRESA'!G773&gt;0,'ORÇ.GLOBAL EMPRESA'!G773,'ORÇ.GLOBAL P CAIXA'!F773)</f>
        <v>0</v>
      </c>
      <c r="G774" s="163" t="n">
        <f aca="false">IF(E774&lt;&gt;0,ROUND(E774*F774,2),IF(AK774=0,(SUMIF($AC$13:$AC$1012,B774,$AK$13:$AK$1012)),AK774))</f>
        <v>0</v>
      </c>
      <c r="H774" s="163" t="n">
        <f aca="false">V774</f>
        <v>0</v>
      </c>
      <c r="I774" s="163" t="n">
        <f aca="false">W774</f>
        <v>0</v>
      </c>
      <c r="J774" s="163" t="n">
        <f aca="false">IF(H774&lt;&gt;0,ROUND(H774*I774,2),IF(AP774=0,(SUMIF($AC$13:$AC$1012,B774,$AP$13:$AP$1012)),AP774))</f>
        <v>0</v>
      </c>
      <c r="K774" s="163" t="n">
        <f aca="false">H774-E774</f>
        <v>0</v>
      </c>
      <c r="L774" s="163" t="n">
        <f aca="false">J774-G774</f>
        <v>0</v>
      </c>
      <c r="M774" s="645" t="str">
        <f aca="false">IF('ORÇ.GLOBAL P CAIXA'!H773&gt;0,'ORÇ.GLOBAL P CAIXA'!H773,"")</f>
        <v/>
      </c>
      <c r="N774" s="646" t="n">
        <f aca="false">'ORÇ.GLOBAL P CAIXA'!I773</f>
        <v>0</v>
      </c>
      <c r="O774" s="166" t="str">
        <f aca="false">S774</f>
        <v/>
      </c>
      <c r="P774" s="167"/>
      <c r="Q774" s="168" t="str">
        <f aca="false">IF(B774&gt;0,"ok","ocultar")</f>
        <v>ocultar</v>
      </c>
      <c r="R774" s="647" t="n">
        <f aca="false">'ORÇ.GLOBAL P CAIXA'!B773</f>
        <v>0</v>
      </c>
      <c r="S774" s="170" t="str">
        <f aca="false">IF('ORÇ.GLOBAL P CAIXA'!N773&lt;&gt;0,'ORÇ.GLOBAL P CAIXA'!N773,"")</f>
        <v/>
      </c>
      <c r="T774" s="648" t="n">
        <f aca="false">'ORÇ.GLOBAL P CAIXA'!O773</f>
        <v>0</v>
      </c>
      <c r="U774" s="172" t="n">
        <f aca="false">'ORÇ.GLOBAL P CAIXA'!P773</f>
        <v>0</v>
      </c>
      <c r="V774" s="173" t="n">
        <f aca="false">'ORÇ.GLOBAL P CAIXA'!E773</f>
        <v>0</v>
      </c>
      <c r="W774" s="173" t="n">
        <f aca="false">F774</f>
        <v>0</v>
      </c>
      <c r="X774" s="649"/>
      <c r="Y774" s="649"/>
      <c r="Z774" s="650"/>
      <c r="AB774" s="88"/>
      <c r="AC774" s="157" t="n">
        <f aca="false">IF(B774=0,AC773,IF(ISNONTEXT(B774)=TRUE(),INT(B774),INT(LEFT(B774,FIND(".",B774)-1))))</f>
        <v>3</v>
      </c>
      <c r="AD774" s="157" t="str">
        <f aca="false">IF(AD775=1,1,IF(B774&lt;&gt;0,1,IF(C774&lt;&gt;0,1,IF(D774&lt;&gt;0,1,IF(E774&lt;&gt;0,1,"")))))</f>
        <v/>
      </c>
      <c r="AE774" s="157" t="str">
        <f aca="false">IF(AC774=0," ",IF(AC774&lt;&gt;AC773,AC774," "))</f>
        <v> </v>
      </c>
      <c r="AF774" s="88"/>
      <c r="AG774" s="75" t="e">
        <f aca="false">IF(AC774&lt;&gt;AE774,(IF(N774=0,G774*(INFORMAÇÕES!$Q$69/INFORMAÇÕES!$Q$72),IF(N774="R",G774,0))),0)</f>
        <v>#DIV/0!</v>
      </c>
      <c r="AH774" s="75" t="e">
        <f aca="false">IF(AC774&lt;&gt;AE774,(IF(N774=0,G774*(INFORMAÇÕES!$Q$70/INFORMAÇÕES!$Q$72),IF(N774="C",G774,0))),0)</f>
        <v>#DIV/0!</v>
      </c>
      <c r="AI774" s="75" t="n">
        <f aca="false">IF(AC774&lt;&gt;AE774,(IF(N774=0,G774*INFORMAÇÕES!$U$115,IF(N774="CF",G774,0))),0)</f>
        <v>0</v>
      </c>
      <c r="AJ774" s="75" t="n">
        <f aca="false">IF(AC774&lt;&gt;AE774,(IF(N774=0,G774*INFORMAÇÕES!$U$116,IF(N774="O",G774,0))),0)</f>
        <v>0</v>
      </c>
      <c r="AK774" s="75" t="n">
        <f aca="false">IF(E774&lt;&gt;0,G774,0)</f>
        <v>0</v>
      </c>
      <c r="AL774" s="75" t="n">
        <f aca="false">IF(AC774&lt;&gt;AE774,(IF(N774=0,J774*(INFORMAÇÕES!$Q$89/INFORMAÇÕES!$Q$92),IF(N774="R",J774,0))),0)</f>
        <v>0</v>
      </c>
      <c r="AM774" s="75" t="n">
        <f aca="false">IF(AC774&lt;&gt;AE774,(IF(N774=0,J774*(INFORMAÇÕES!$Q$90/INFORMAÇÕES!$Q$92),IF(N774="C",J774,0))),0)</f>
        <v>0</v>
      </c>
      <c r="AN774" s="75" t="n">
        <f aca="false">IF(AC774&lt;&gt;AE774,(IF(N774="",J774*INFORMAÇÕES!$U$115,IF(N774="CF",J774,0))),0)</f>
        <v>0</v>
      </c>
      <c r="AO774" s="75" t="n">
        <f aca="false">IF(AC774&lt;&gt;AE774,(IF(N774="",J774*INFORMAÇÕES!$U$116,IF(N774="O",J774,0))),0)</f>
        <v>0</v>
      </c>
      <c r="AP774" s="75" t="n">
        <f aca="false">IF(H774&lt;&gt;0,J774,0)</f>
        <v>0</v>
      </c>
      <c r="AQ774" s="75" t="n">
        <f aca="false">IF(K774&lt;&gt;0,L774,0)</f>
        <v>0</v>
      </c>
    </row>
    <row r="775" s="174" customFormat="true" ht="14.25" hidden="false" customHeight="false" outlineLevel="0" collapsed="false">
      <c r="A775" s="159" t="n">
        <v>763</v>
      </c>
      <c r="B775" s="160" t="n">
        <f aca="false">R775</f>
        <v>0</v>
      </c>
      <c r="C775" s="161" t="n">
        <f aca="false">T775</f>
        <v>0</v>
      </c>
      <c r="D775" s="162" t="n">
        <f aca="false">U775</f>
        <v>0</v>
      </c>
      <c r="E775" s="163" t="n">
        <f aca="false">'ORÇ.GLOBAL P CAIXA'!E774</f>
        <v>0</v>
      </c>
      <c r="F775" s="163" t="n">
        <f aca="false">IF('ORÇ.GLOBAL EMPRESA'!G774&gt;0,'ORÇ.GLOBAL EMPRESA'!G774,'ORÇ.GLOBAL P CAIXA'!F774)</f>
        <v>0</v>
      </c>
      <c r="G775" s="163" t="n">
        <f aca="false">IF(E775&lt;&gt;0,ROUND(E775*F775,2),IF(AK775=0,(SUMIF($AC$13:$AC$1012,B775,$AK$13:$AK$1012)),AK775))</f>
        <v>0</v>
      </c>
      <c r="H775" s="163" t="n">
        <f aca="false">V775</f>
        <v>0</v>
      </c>
      <c r="I775" s="163" t="n">
        <f aca="false">W775</f>
        <v>0</v>
      </c>
      <c r="J775" s="163" t="n">
        <f aca="false">IF(H775&lt;&gt;0,ROUND(H775*I775,2),IF(AP775=0,(SUMIF($AC$13:$AC$1012,B775,$AP$13:$AP$1012)),AP775))</f>
        <v>0</v>
      </c>
      <c r="K775" s="163" t="n">
        <f aca="false">H775-E775</f>
        <v>0</v>
      </c>
      <c r="L775" s="163" t="n">
        <f aca="false">J775-G775</f>
        <v>0</v>
      </c>
      <c r="M775" s="645" t="str">
        <f aca="false">IF('ORÇ.GLOBAL P CAIXA'!H774&gt;0,'ORÇ.GLOBAL P CAIXA'!H774,"")</f>
        <v/>
      </c>
      <c r="N775" s="646" t="n">
        <f aca="false">'ORÇ.GLOBAL P CAIXA'!I774</f>
        <v>0</v>
      </c>
      <c r="O775" s="166" t="str">
        <f aca="false">S775</f>
        <v/>
      </c>
      <c r="P775" s="167"/>
      <c r="Q775" s="168" t="str">
        <f aca="false">IF(B775&gt;0,"ok","ocultar")</f>
        <v>ocultar</v>
      </c>
      <c r="R775" s="647" t="n">
        <f aca="false">'ORÇ.GLOBAL P CAIXA'!B774</f>
        <v>0</v>
      </c>
      <c r="S775" s="170" t="str">
        <f aca="false">IF('ORÇ.GLOBAL P CAIXA'!N774&lt;&gt;0,'ORÇ.GLOBAL P CAIXA'!N774,"")</f>
        <v/>
      </c>
      <c r="T775" s="648" t="n">
        <f aca="false">'ORÇ.GLOBAL P CAIXA'!O774</f>
        <v>0</v>
      </c>
      <c r="U775" s="172" t="n">
        <f aca="false">'ORÇ.GLOBAL P CAIXA'!P774</f>
        <v>0</v>
      </c>
      <c r="V775" s="173" t="n">
        <f aca="false">'ORÇ.GLOBAL P CAIXA'!E774</f>
        <v>0</v>
      </c>
      <c r="W775" s="173" t="n">
        <f aca="false">F775</f>
        <v>0</v>
      </c>
      <c r="X775" s="649"/>
      <c r="Y775" s="649"/>
      <c r="Z775" s="650"/>
      <c r="AB775" s="88"/>
      <c r="AC775" s="157" t="n">
        <f aca="false">IF(B775=0,AC774,IF(ISNONTEXT(B775)=TRUE(),INT(B775),INT(LEFT(B775,FIND(".",B775)-1))))</f>
        <v>3</v>
      </c>
      <c r="AD775" s="157" t="str">
        <f aca="false">IF(AD776=1,1,IF(B775&lt;&gt;0,1,IF(C775&lt;&gt;0,1,IF(D775&lt;&gt;0,1,IF(E775&lt;&gt;0,1,"")))))</f>
        <v/>
      </c>
      <c r="AE775" s="157" t="str">
        <f aca="false">IF(AC775=0," ",IF(AC775&lt;&gt;AC774,AC775," "))</f>
        <v> </v>
      </c>
      <c r="AF775" s="88"/>
      <c r="AG775" s="75" t="e">
        <f aca="false">IF(AC775&lt;&gt;AE775,(IF(N775=0,G775*(INFORMAÇÕES!$Q$69/INFORMAÇÕES!$Q$72),IF(N775="R",G775,0))),0)</f>
        <v>#DIV/0!</v>
      </c>
      <c r="AH775" s="75" t="e">
        <f aca="false">IF(AC775&lt;&gt;AE775,(IF(N775=0,G775*(INFORMAÇÕES!$Q$70/INFORMAÇÕES!$Q$72),IF(N775="C",G775,0))),0)</f>
        <v>#DIV/0!</v>
      </c>
      <c r="AI775" s="75" t="n">
        <f aca="false">IF(AC775&lt;&gt;AE775,(IF(N775=0,G775*INFORMAÇÕES!$U$115,IF(N775="CF",G775,0))),0)</f>
        <v>0</v>
      </c>
      <c r="AJ775" s="75" t="n">
        <f aca="false">IF(AC775&lt;&gt;AE775,(IF(N775=0,G775*INFORMAÇÕES!$U$116,IF(N775="O",G775,0))),0)</f>
        <v>0</v>
      </c>
      <c r="AK775" s="75" t="n">
        <f aca="false">IF(E775&lt;&gt;0,G775,0)</f>
        <v>0</v>
      </c>
      <c r="AL775" s="75" t="n">
        <f aca="false">IF(AC775&lt;&gt;AE775,(IF(N775=0,J775*(INFORMAÇÕES!$Q$89/INFORMAÇÕES!$Q$92),IF(N775="R",J775,0))),0)</f>
        <v>0</v>
      </c>
      <c r="AM775" s="75" t="n">
        <f aca="false">IF(AC775&lt;&gt;AE775,(IF(N775=0,J775*(INFORMAÇÕES!$Q$90/INFORMAÇÕES!$Q$92),IF(N775="C",J775,0))),0)</f>
        <v>0</v>
      </c>
      <c r="AN775" s="75" t="n">
        <f aca="false">IF(AC775&lt;&gt;AE775,(IF(N775="",J775*INFORMAÇÕES!$U$115,IF(N775="CF",J775,0))),0)</f>
        <v>0</v>
      </c>
      <c r="AO775" s="75" t="n">
        <f aca="false">IF(AC775&lt;&gt;AE775,(IF(N775="",J775*INFORMAÇÕES!$U$116,IF(N775="O",J775,0))),0)</f>
        <v>0</v>
      </c>
      <c r="AP775" s="75" t="n">
        <f aca="false">IF(H775&lt;&gt;0,J775,0)</f>
        <v>0</v>
      </c>
      <c r="AQ775" s="75" t="n">
        <f aca="false">IF(K775&lt;&gt;0,L775,0)</f>
        <v>0</v>
      </c>
    </row>
    <row r="776" s="174" customFormat="true" ht="14.25" hidden="false" customHeight="false" outlineLevel="0" collapsed="false">
      <c r="A776" s="159" t="n">
        <v>764</v>
      </c>
      <c r="B776" s="160" t="n">
        <f aca="false">R776</f>
        <v>0</v>
      </c>
      <c r="C776" s="161" t="n">
        <f aca="false">T776</f>
        <v>0</v>
      </c>
      <c r="D776" s="162" t="n">
        <f aca="false">U776</f>
        <v>0</v>
      </c>
      <c r="E776" s="163" t="n">
        <f aca="false">'ORÇ.GLOBAL P CAIXA'!E775</f>
        <v>0</v>
      </c>
      <c r="F776" s="163" t="n">
        <f aca="false">IF('ORÇ.GLOBAL EMPRESA'!G775&gt;0,'ORÇ.GLOBAL EMPRESA'!G775,'ORÇ.GLOBAL P CAIXA'!F775)</f>
        <v>0</v>
      </c>
      <c r="G776" s="163" t="n">
        <f aca="false">IF(E776&lt;&gt;0,ROUND(E776*F776,2),IF(AK776=0,(SUMIF($AC$13:$AC$1012,B776,$AK$13:$AK$1012)),AK776))</f>
        <v>0</v>
      </c>
      <c r="H776" s="163" t="n">
        <f aca="false">V776</f>
        <v>0</v>
      </c>
      <c r="I776" s="163" t="n">
        <f aca="false">W776</f>
        <v>0</v>
      </c>
      <c r="J776" s="163" t="n">
        <f aca="false">IF(H776&lt;&gt;0,ROUND(H776*I776,2),IF(AP776=0,(SUMIF($AC$13:$AC$1012,B776,$AP$13:$AP$1012)),AP776))</f>
        <v>0</v>
      </c>
      <c r="K776" s="163" t="n">
        <f aca="false">H776-E776</f>
        <v>0</v>
      </c>
      <c r="L776" s="163" t="n">
        <f aca="false">J776-G776</f>
        <v>0</v>
      </c>
      <c r="M776" s="645" t="str">
        <f aca="false">IF('ORÇ.GLOBAL P CAIXA'!H775&gt;0,'ORÇ.GLOBAL P CAIXA'!H775,"")</f>
        <v/>
      </c>
      <c r="N776" s="646" t="n">
        <f aca="false">'ORÇ.GLOBAL P CAIXA'!I775</f>
        <v>0</v>
      </c>
      <c r="O776" s="166" t="str">
        <f aca="false">S776</f>
        <v/>
      </c>
      <c r="P776" s="167"/>
      <c r="Q776" s="168" t="str">
        <f aca="false">IF(B776&gt;0,"ok","ocultar")</f>
        <v>ocultar</v>
      </c>
      <c r="R776" s="647" t="n">
        <f aca="false">'ORÇ.GLOBAL P CAIXA'!B775</f>
        <v>0</v>
      </c>
      <c r="S776" s="170" t="str">
        <f aca="false">IF('ORÇ.GLOBAL P CAIXA'!N775&lt;&gt;0,'ORÇ.GLOBAL P CAIXA'!N775,"")</f>
        <v/>
      </c>
      <c r="T776" s="648" t="n">
        <f aca="false">'ORÇ.GLOBAL P CAIXA'!O775</f>
        <v>0</v>
      </c>
      <c r="U776" s="172" t="n">
        <f aca="false">'ORÇ.GLOBAL P CAIXA'!P775</f>
        <v>0</v>
      </c>
      <c r="V776" s="173" t="n">
        <f aca="false">'ORÇ.GLOBAL P CAIXA'!E775</f>
        <v>0</v>
      </c>
      <c r="W776" s="173" t="n">
        <f aca="false">F776</f>
        <v>0</v>
      </c>
      <c r="X776" s="649"/>
      <c r="Y776" s="649"/>
      <c r="Z776" s="650"/>
      <c r="AB776" s="88"/>
      <c r="AC776" s="157" t="n">
        <f aca="false">IF(B776=0,AC775,IF(ISNONTEXT(B776)=TRUE(),INT(B776),INT(LEFT(B776,FIND(".",B776)-1))))</f>
        <v>3</v>
      </c>
      <c r="AD776" s="157" t="str">
        <f aca="false">IF(AD777=1,1,IF(B776&lt;&gt;0,1,IF(C776&lt;&gt;0,1,IF(D776&lt;&gt;0,1,IF(E776&lt;&gt;0,1,"")))))</f>
        <v/>
      </c>
      <c r="AE776" s="157" t="str">
        <f aca="false">IF(AC776=0," ",IF(AC776&lt;&gt;AC775,AC776," "))</f>
        <v> </v>
      </c>
      <c r="AF776" s="88"/>
      <c r="AG776" s="75" t="e">
        <f aca="false">IF(AC776&lt;&gt;AE776,(IF(N776=0,G776*(INFORMAÇÕES!$Q$69/INFORMAÇÕES!$Q$72),IF(N776="R",G776,0))),0)</f>
        <v>#DIV/0!</v>
      </c>
      <c r="AH776" s="75" t="e">
        <f aca="false">IF(AC776&lt;&gt;AE776,(IF(N776=0,G776*(INFORMAÇÕES!$Q$70/INFORMAÇÕES!$Q$72),IF(N776="C",G776,0))),0)</f>
        <v>#DIV/0!</v>
      </c>
      <c r="AI776" s="75" t="n">
        <f aca="false">IF(AC776&lt;&gt;AE776,(IF(N776=0,G776*INFORMAÇÕES!$U$115,IF(N776="CF",G776,0))),0)</f>
        <v>0</v>
      </c>
      <c r="AJ776" s="75" t="n">
        <f aca="false">IF(AC776&lt;&gt;AE776,(IF(N776=0,G776*INFORMAÇÕES!$U$116,IF(N776="O",G776,0))),0)</f>
        <v>0</v>
      </c>
      <c r="AK776" s="75" t="n">
        <f aca="false">IF(E776&lt;&gt;0,G776,0)</f>
        <v>0</v>
      </c>
      <c r="AL776" s="75" t="n">
        <f aca="false">IF(AC776&lt;&gt;AE776,(IF(N776=0,J776*(INFORMAÇÕES!$Q$89/INFORMAÇÕES!$Q$92),IF(N776="R",J776,0))),0)</f>
        <v>0</v>
      </c>
      <c r="AM776" s="75" t="n">
        <f aca="false">IF(AC776&lt;&gt;AE776,(IF(N776=0,J776*(INFORMAÇÕES!$Q$90/INFORMAÇÕES!$Q$92),IF(N776="C",J776,0))),0)</f>
        <v>0</v>
      </c>
      <c r="AN776" s="75" t="n">
        <f aca="false">IF(AC776&lt;&gt;AE776,(IF(N776="",J776*INFORMAÇÕES!$U$115,IF(N776="CF",J776,0))),0)</f>
        <v>0</v>
      </c>
      <c r="AO776" s="75" t="n">
        <f aca="false">IF(AC776&lt;&gt;AE776,(IF(N776="",J776*INFORMAÇÕES!$U$116,IF(N776="O",J776,0))),0)</f>
        <v>0</v>
      </c>
      <c r="AP776" s="75" t="n">
        <f aca="false">IF(H776&lt;&gt;0,J776,0)</f>
        <v>0</v>
      </c>
      <c r="AQ776" s="75" t="n">
        <f aca="false">IF(K776&lt;&gt;0,L776,0)</f>
        <v>0</v>
      </c>
    </row>
    <row r="777" s="174" customFormat="true" ht="14.25" hidden="false" customHeight="false" outlineLevel="0" collapsed="false">
      <c r="A777" s="159" t="n">
        <v>765</v>
      </c>
      <c r="B777" s="160" t="n">
        <f aca="false">R777</f>
        <v>0</v>
      </c>
      <c r="C777" s="161" t="n">
        <f aca="false">T777</f>
        <v>0</v>
      </c>
      <c r="D777" s="162" t="n">
        <f aca="false">U777</f>
        <v>0</v>
      </c>
      <c r="E777" s="163" t="n">
        <f aca="false">'ORÇ.GLOBAL P CAIXA'!E776</f>
        <v>0</v>
      </c>
      <c r="F777" s="163" t="n">
        <f aca="false">IF('ORÇ.GLOBAL EMPRESA'!G776&gt;0,'ORÇ.GLOBAL EMPRESA'!G776,'ORÇ.GLOBAL P CAIXA'!F776)</f>
        <v>0</v>
      </c>
      <c r="G777" s="163" t="n">
        <f aca="false">IF(E777&lt;&gt;0,ROUND(E777*F777,2),IF(AK777=0,(SUMIF($AC$13:$AC$1012,B777,$AK$13:$AK$1012)),AK777))</f>
        <v>0</v>
      </c>
      <c r="H777" s="163" t="n">
        <f aca="false">V777</f>
        <v>0</v>
      </c>
      <c r="I777" s="163" t="n">
        <f aca="false">W777</f>
        <v>0</v>
      </c>
      <c r="J777" s="163" t="n">
        <f aca="false">IF(H777&lt;&gt;0,ROUND(H777*I777,2),IF(AP777=0,(SUMIF($AC$13:$AC$1012,B777,$AP$13:$AP$1012)),AP777))</f>
        <v>0</v>
      </c>
      <c r="K777" s="163" t="n">
        <f aca="false">H777-E777</f>
        <v>0</v>
      </c>
      <c r="L777" s="163" t="n">
        <f aca="false">J777-G777</f>
        <v>0</v>
      </c>
      <c r="M777" s="645" t="str">
        <f aca="false">IF('ORÇ.GLOBAL P CAIXA'!H776&gt;0,'ORÇ.GLOBAL P CAIXA'!H776,"")</f>
        <v/>
      </c>
      <c r="N777" s="646" t="n">
        <f aca="false">'ORÇ.GLOBAL P CAIXA'!I776</f>
        <v>0</v>
      </c>
      <c r="O777" s="166" t="str">
        <f aca="false">S777</f>
        <v/>
      </c>
      <c r="P777" s="167"/>
      <c r="Q777" s="168" t="str">
        <f aca="false">IF(B777&gt;0,"ok","ocultar")</f>
        <v>ocultar</v>
      </c>
      <c r="R777" s="647" t="n">
        <f aca="false">'ORÇ.GLOBAL P CAIXA'!B776</f>
        <v>0</v>
      </c>
      <c r="S777" s="170" t="str">
        <f aca="false">IF('ORÇ.GLOBAL P CAIXA'!N776&lt;&gt;0,'ORÇ.GLOBAL P CAIXA'!N776,"")</f>
        <v/>
      </c>
      <c r="T777" s="648" t="n">
        <f aca="false">'ORÇ.GLOBAL P CAIXA'!O776</f>
        <v>0</v>
      </c>
      <c r="U777" s="172" t="n">
        <f aca="false">'ORÇ.GLOBAL P CAIXA'!P776</f>
        <v>0</v>
      </c>
      <c r="V777" s="173" t="n">
        <f aca="false">'ORÇ.GLOBAL P CAIXA'!E776</f>
        <v>0</v>
      </c>
      <c r="W777" s="173" t="n">
        <f aca="false">F777</f>
        <v>0</v>
      </c>
      <c r="X777" s="649"/>
      <c r="Y777" s="649"/>
      <c r="Z777" s="650"/>
      <c r="AB777" s="88"/>
      <c r="AC777" s="157" t="n">
        <f aca="false">IF(B777=0,AC776,IF(ISNONTEXT(B777)=TRUE(),INT(B777),INT(LEFT(B777,FIND(".",B777)-1))))</f>
        <v>3</v>
      </c>
      <c r="AD777" s="157" t="str">
        <f aca="false">IF(AD778=1,1,IF(B777&lt;&gt;0,1,IF(C777&lt;&gt;0,1,IF(D777&lt;&gt;0,1,IF(E777&lt;&gt;0,1,"")))))</f>
        <v/>
      </c>
      <c r="AE777" s="157" t="str">
        <f aca="false">IF(AC777=0," ",IF(AC777&lt;&gt;AC776,AC777," "))</f>
        <v> </v>
      </c>
      <c r="AF777" s="88"/>
      <c r="AG777" s="75" t="e">
        <f aca="false">IF(AC777&lt;&gt;AE777,(IF(N777=0,G777*(INFORMAÇÕES!$Q$69/INFORMAÇÕES!$Q$72),IF(N777="R",G777,0))),0)</f>
        <v>#DIV/0!</v>
      </c>
      <c r="AH777" s="75" t="e">
        <f aca="false">IF(AC777&lt;&gt;AE777,(IF(N777=0,G777*(INFORMAÇÕES!$Q$70/INFORMAÇÕES!$Q$72),IF(N777="C",G777,0))),0)</f>
        <v>#DIV/0!</v>
      </c>
      <c r="AI777" s="75" t="n">
        <f aca="false">IF(AC777&lt;&gt;AE777,(IF(N777=0,G777*INFORMAÇÕES!$U$115,IF(N777="CF",G777,0))),0)</f>
        <v>0</v>
      </c>
      <c r="AJ777" s="75" t="n">
        <f aca="false">IF(AC777&lt;&gt;AE777,(IF(N777=0,G777*INFORMAÇÕES!$U$116,IF(N777="O",G777,0))),0)</f>
        <v>0</v>
      </c>
      <c r="AK777" s="75" t="n">
        <f aca="false">IF(E777&lt;&gt;0,G777,0)</f>
        <v>0</v>
      </c>
      <c r="AL777" s="75" t="n">
        <f aca="false">IF(AC777&lt;&gt;AE777,(IF(N777=0,J777*(INFORMAÇÕES!$Q$89/INFORMAÇÕES!$Q$92),IF(N777="R",J777,0))),0)</f>
        <v>0</v>
      </c>
      <c r="AM777" s="75" t="n">
        <f aca="false">IF(AC777&lt;&gt;AE777,(IF(N777=0,J777*(INFORMAÇÕES!$Q$90/INFORMAÇÕES!$Q$92),IF(N777="C",J777,0))),0)</f>
        <v>0</v>
      </c>
      <c r="AN777" s="75" t="n">
        <f aca="false">IF(AC777&lt;&gt;AE777,(IF(N777="",J777*INFORMAÇÕES!$U$115,IF(N777="CF",J777,0))),0)</f>
        <v>0</v>
      </c>
      <c r="AO777" s="75" t="n">
        <f aca="false">IF(AC777&lt;&gt;AE777,(IF(N777="",J777*INFORMAÇÕES!$U$116,IF(N777="O",J777,0))),0)</f>
        <v>0</v>
      </c>
      <c r="AP777" s="75" t="n">
        <f aca="false">IF(H777&lt;&gt;0,J777,0)</f>
        <v>0</v>
      </c>
      <c r="AQ777" s="75" t="n">
        <f aca="false">IF(K777&lt;&gt;0,L777,0)</f>
        <v>0</v>
      </c>
    </row>
    <row r="778" s="174" customFormat="true" ht="14.25" hidden="false" customHeight="false" outlineLevel="0" collapsed="false">
      <c r="A778" s="159" t="n">
        <v>766</v>
      </c>
      <c r="B778" s="160" t="n">
        <f aca="false">R778</f>
        <v>0</v>
      </c>
      <c r="C778" s="161" t="n">
        <f aca="false">T778</f>
        <v>0</v>
      </c>
      <c r="D778" s="162" t="n">
        <f aca="false">U778</f>
        <v>0</v>
      </c>
      <c r="E778" s="163" t="n">
        <f aca="false">'ORÇ.GLOBAL P CAIXA'!E777</f>
        <v>0</v>
      </c>
      <c r="F778" s="163" t="n">
        <f aca="false">IF('ORÇ.GLOBAL EMPRESA'!G777&gt;0,'ORÇ.GLOBAL EMPRESA'!G777,'ORÇ.GLOBAL P CAIXA'!F777)</f>
        <v>0</v>
      </c>
      <c r="G778" s="163" t="n">
        <f aca="false">IF(E778&lt;&gt;0,ROUND(E778*F778,2),IF(AK778=0,(SUMIF($AC$13:$AC$1012,B778,$AK$13:$AK$1012)),AK778))</f>
        <v>0</v>
      </c>
      <c r="H778" s="163" t="n">
        <f aca="false">V778</f>
        <v>0</v>
      </c>
      <c r="I778" s="163" t="n">
        <f aca="false">W778</f>
        <v>0</v>
      </c>
      <c r="J778" s="163" t="n">
        <f aca="false">IF(H778&lt;&gt;0,ROUND(H778*I778,2),IF(AP778=0,(SUMIF($AC$13:$AC$1012,B778,$AP$13:$AP$1012)),AP778))</f>
        <v>0</v>
      </c>
      <c r="K778" s="163" t="n">
        <f aca="false">H778-E778</f>
        <v>0</v>
      </c>
      <c r="L778" s="163" t="n">
        <f aca="false">J778-G778</f>
        <v>0</v>
      </c>
      <c r="M778" s="645" t="str">
        <f aca="false">IF('ORÇ.GLOBAL P CAIXA'!H777&gt;0,'ORÇ.GLOBAL P CAIXA'!H777,"")</f>
        <v/>
      </c>
      <c r="N778" s="646" t="n">
        <f aca="false">'ORÇ.GLOBAL P CAIXA'!I777</f>
        <v>0</v>
      </c>
      <c r="O778" s="166" t="str">
        <f aca="false">S778</f>
        <v/>
      </c>
      <c r="P778" s="167"/>
      <c r="Q778" s="168" t="str">
        <f aca="false">IF(B778&gt;0,"ok","ocultar")</f>
        <v>ocultar</v>
      </c>
      <c r="R778" s="647" t="n">
        <f aca="false">'ORÇ.GLOBAL P CAIXA'!B777</f>
        <v>0</v>
      </c>
      <c r="S778" s="170" t="str">
        <f aca="false">IF('ORÇ.GLOBAL P CAIXA'!N777&lt;&gt;0,'ORÇ.GLOBAL P CAIXA'!N777,"")</f>
        <v/>
      </c>
      <c r="T778" s="648" t="n">
        <f aca="false">'ORÇ.GLOBAL P CAIXA'!O777</f>
        <v>0</v>
      </c>
      <c r="U778" s="172" t="n">
        <f aca="false">'ORÇ.GLOBAL P CAIXA'!P777</f>
        <v>0</v>
      </c>
      <c r="V778" s="173" t="n">
        <f aca="false">'ORÇ.GLOBAL P CAIXA'!E777</f>
        <v>0</v>
      </c>
      <c r="W778" s="173" t="n">
        <f aca="false">F778</f>
        <v>0</v>
      </c>
      <c r="X778" s="649"/>
      <c r="Y778" s="649"/>
      <c r="Z778" s="650"/>
      <c r="AB778" s="88"/>
      <c r="AC778" s="157" t="n">
        <f aca="false">IF(B778=0,AC777,IF(ISNONTEXT(B778)=TRUE(),INT(B778),INT(LEFT(B778,FIND(".",B778)-1))))</f>
        <v>3</v>
      </c>
      <c r="AD778" s="157" t="str">
        <f aca="false">IF(AD779=1,1,IF(B778&lt;&gt;0,1,IF(C778&lt;&gt;0,1,IF(D778&lt;&gt;0,1,IF(E778&lt;&gt;0,1,"")))))</f>
        <v/>
      </c>
      <c r="AE778" s="157" t="str">
        <f aca="false">IF(AC778=0," ",IF(AC778&lt;&gt;AC777,AC778," "))</f>
        <v> </v>
      </c>
      <c r="AF778" s="88"/>
      <c r="AG778" s="75" t="e">
        <f aca="false">IF(AC778&lt;&gt;AE778,(IF(N778=0,G778*(INFORMAÇÕES!$Q$69/INFORMAÇÕES!$Q$72),IF(N778="R",G778,0))),0)</f>
        <v>#DIV/0!</v>
      </c>
      <c r="AH778" s="75" t="e">
        <f aca="false">IF(AC778&lt;&gt;AE778,(IF(N778=0,G778*(INFORMAÇÕES!$Q$70/INFORMAÇÕES!$Q$72),IF(N778="C",G778,0))),0)</f>
        <v>#DIV/0!</v>
      </c>
      <c r="AI778" s="75" t="n">
        <f aca="false">IF(AC778&lt;&gt;AE778,(IF(N778=0,G778*INFORMAÇÕES!$U$115,IF(N778="CF",G778,0))),0)</f>
        <v>0</v>
      </c>
      <c r="AJ778" s="75" t="n">
        <f aca="false">IF(AC778&lt;&gt;AE778,(IF(N778=0,G778*INFORMAÇÕES!$U$116,IF(N778="O",G778,0))),0)</f>
        <v>0</v>
      </c>
      <c r="AK778" s="75" t="n">
        <f aca="false">IF(E778&lt;&gt;0,G778,0)</f>
        <v>0</v>
      </c>
      <c r="AL778" s="75" t="n">
        <f aca="false">IF(AC778&lt;&gt;AE778,(IF(N778=0,J778*(INFORMAÇÕES!$Q$89/INFORMAÇÕES!$Q$92),IF(N778="R",J778,0))),0)</f>
        <v>0</v>
      </c>
      <c r="AM778" s="75" t="n">
        <f aca="false">IF(AC778&lt;&gt;AE778,(IF(N778=0,J778*(INFORMAÇÕES!$Q$90/INFORMAÇÕES!$Q$92),IF(N778="C",J778,0))),0)</f>
        <v>0</v>
      </c>
      <c r="AN778" s="75" t="n">
        <f aca="false">IF(AC778&lt;&gt;AE778,(IF(N778="",J778*INFORMAÇÕES!$U$115,IF(N778="CF",J778,0))),0)</f>
        <v>0</v>
      </c>
      <c r="AO778" s="75" t="n">
        <f aca="false">IF(AC778&lt;&gt;AE778,(IF(N778="",J778*INFORMAÇÕES!$U$116,IF(N778="O",J778,0))),0)</f>
        <v>0</v>
      </c>
      <c r="AP778" s="75" t="n">
        <f aca="false">IF(H778&lt;&gt;0,J778,0)</f>
        <v>0</v>
      </c>
      <c r="AQ778" s="75" t="n">
        <f aca="false">IF(K778&lt;&gt;0,L778,0)</f>
        <v>0</v>
      </c>
    </row>
    <row r="779" s="174" customFormat="true" ht="14.25" hidden="false" customHeight="false" outlineLevel="0" collapsed="false">
      <c r="A779" s="159" t="n">
        <v>767</v>
      </c>
      <c r="B779" s="160" t="n">
        <f aca="false">R779</f>
        <v>0</v>
      </c>
      <c r="C779" s="161" t="n">
        <f aca="false">T779</f>
        <v>0</v>
      </c>
      <c r="D779" s="162" t="n">
        <f aca="false">U779</f>
        <v>0</v>
      </c>
      <c r="E779" s="163" t="n">
        <f aca="false">'ORÇ.GLOBAL P CAIXA'!E778</f>
        <v>0</v>
      </c>
      <c r="F779" s="163" t="n">
        <f aca="false">IF('ORÇ.GLOBAL EMPRESA'!G778&gt;0,'ORÇ.GLOBAL EMPRESA'!G778,'ORÇ.GLOBAL P CAIXA'!F778)</f>
        <v>0</v>
      </c>
      <c r="G779" s="163" t="n">
        <f aca="false">IF(E779&lt;&gt;0,ROUND(E779*F779,2),IF(AK779=0,(SUMIF($AC$13:$AC$1012,B779,$AK$13:$AK$1012)),AK779))</f>
        <v>0</v>
      </c>
      <c r="H779" s="163" t="n">
        <f aca="false">V779</f>
        <v>0</v>
      </c>
      <c r="I779" s="163" t="n">
        <f aca="false">W779</f>
        <v>0</v>
      </c>
      <c r="J779" s="163" t="n">
        <f aca="false">IF(H779&lt;&gt;0,ROUND(H779*I779,2),IF(AP779=0,(SUMIF($AC$13:$AC$1012,B779,$AP$13:$AP$1012)),AP779))</f>
        <v>0</v>
      </c>
      <c r="K779" s="163" t="n">
        <f aca="false">H779-E779</f>
        <v>0</v>
      </c>
      <c r="L779" s="163" t="n">
        <f aca="false">J779-G779</f>
        <v>0</v>
      </c>
      <c r="M779" s="645" t="str">
        <f aca="false">IF('ORÇ.GLOBAL P CAIXA'!H778&gt;0,'ORÇ.GLOBAL P CAIXA'!H778,"")</f>
        <v/>
      </c>
      <c r="N779" s="646" t="n">
        <f aca="false">'ORÇ.GLOBAL P CAIXA'!I778</f>
        <v>0</v>
      </c>
      <c r="O779" s="166" t="str">
        <f aca="false">S779</f>
        <v/>
      </c>
      <c r="P779" s="167"/>
      <c r="Q779" s="168" t="str">
        <f aca="false">IF(B779&gt;0,"ok","ocultar")</f>
        <v>ocultar</v>
      </c>
      <c r="R779" s="647" t="n">
        <f aca="false">'ORÇ.GLOBAL P CAIXA'!B778</f>
        <v>0</v>
      </c>
      <c r="S779" s="170" t="str">
        <f aca="false">IF('ORÇ.GLOBAL P CAIXA'!N778&lt;&gt;0,'ORÇ.GLOBAL P CAIXA'!N778,"")</f>
        <v/>
      </c>
      <c r="T779" s="648" t="n">
        <f aca="false">'ORÇ.GLOBAL P CAIXA'!O778</f>
        <v>0</v>
      </c>
      <c r="U779" s="172" t="n">
        <f aca="false">'ORÇ.GLOBAL P CAIXA'!P778</f>
        <v>0</v>
      </c>
      <c r="V779" s="173" t="n">
        <f aca="false">'ORÇ.GLOBAL P CAIXA'!E778</f>
        <v>0</v>
      </c>
      <c r="W779" s="173" t="n">
        <f aca="false">F779</f>
        <v>0</v>
      </c>
      <c r="X779" s="649"/>
      <c r="Y779" s="649"/>
      <c r="Z779" s="650"/>
      <c r="AB779" s="88"/>
      <c r="AC779" s="157" t="n">
        <f aca="false">IF(B779=0,AC778,IF(ISNONTEXT(B779)=TRUE(),INT(B779),INT(LEFT(B779,FIND(".",B779)-1))))</f>
        <v>3</v>
      </c>
      <c r="AD779" s="157" t="str">
        <f aca="false">IF(AD780=1,1,IF(B779&lt;&gt;0,1,IF(C779&lt;&gt;0,1,IF(D779&lt;&gt;0,1,IF(E779&lt;&gt;0,1,"")))))</f>
        <v/>
      </c>
      <c r="AE779" s="157" t="str">
        <f aca="false">IF(AC779=0," ",IF(AC779&lt;&gt;AC778,AC779," "))</f>
        <v> </v>
      </c>
      <c r="AF779" s="88"/>
      <c r="AG779" s="75" t="e">
        <f aca="false">IF(AC779&lt;&gt;AE779,(IF(N779=0,G779*(INFORMAÇÕES!$Q$69/INFORMAÇÕES!$Q$72),IF(N779="R",G779,0))),0)</f>
        <v>#DIV/0!</v>
      </c>
      <c r="AH779" s="75" t="e">
        <f aca="false">IF(AC779&lt;&gt;AE779,(IF(N779=0,G779*(INFORMAÇÕES!$Q$70/INFORMAÇÕES!$Q$72),IF(N779="C",G779,0))),0)</f>
        <v>#DIV/0!</v>
      </c>
      <c r="AI779" s="75" t="n">
        <f aca="false">IF(AC779&lt;&gt;AE779,(IF(N779=0,G779*INFORMAÇÕES!$U$115,IF(N779="CF",G779,0))),0)</f>
        <v>0</v>
      </c>
      <c r="AJ779" s="75" t="n">
        <f aca="false">IF(AC779&lt;&gt;AE779,(IF(N779=0,G779*INFORMAÇÕES!$U$116,IF(N779="O",G779,0))),0)</f>
        <v>0</v>
      </c>
      <c r="AK779" s="75" t="n">
        <f aca="false">IF(E779&lt;&gt;0,G779,0)</f>
        <v>0</v>
      </c>
      <c r="AL779" s="75" t="n">
        <f aca="false">IF(AC779&lt;&gt;AE779,(IF(N779=0,J779*(INFORMAÇÕES!$Q$89/INFORMAÇÕES!$Q$92),IF(N779="R",J779,0))),0)</f>
        <v>0</v>
      </c>
      <c r="AM779" s="75" t="n">
        <f aca="false">IF(AC779&lt;&gt;AE779,(IF(N779=0,J779*(INFORMAÇÕES!$Q$90/INFORMAÇÕES!$Q$92),IF(N779="C",J779,0))),0)</f>
        <v>0</v>
      </c>
      <c r="AN779" s="75" t="n">
        <f aca="false">IF(AC779&lt;&gt;AE779,(IF(N779="",J779*INFORMAÇÕES!$U$115,IF(N779="CF",J779,0))),0)</f>
        <v>0</v>
      </c>
      <c r="AO779" s="75" t="n">
        <f aca="false">IF(AC779&lt;&gt;AE779,(IF(N779="",J779*INFORMAÇÕES!$U$116,IF(N779="O",J779,0))),0)</f>
        <v>0</v>
      </c>
      <c r="AP779" s="75" t="n">
        <f aca="false">IF(H779&lt;&gt;0,J779,0)</f>
        <v>0</v>
      </c>
      <c r="AQ779" s="75" t="n">
        <f aca="false">IF(K779&lt;&gt;0,L779,0)</f>
        <v>0</v>
      </c>
    </row>
    <row r="780" s="174" customFormat="true" ht="14.25" hidden="false" customHeight="false" outlineLevel="0" collapsed="false">
      <c r="A780" s="159" t="n">
        <v>768</v>
      </c>
      <c r="B780" s="160" t="n">
        <f aca="false">R780</f>
        <v>0</v>
      </c>
      <c r="C780" s="161" t="n">
        <f aca="false">T780</f>
        <v>0</v>
      </c>
      <c r="D780" s="162" t="n">
        <f aca="false">U780</f>
        <v>0</v>
      </c>
      <c r="E780" s="163" t="n">
        <f aca="false">'ORÇ.GLOBAL P CAIXA'!E779</f>
        <v>0</v>
      </c>
      <c r="F780" s="163" t="n">
        <f aca="false">IF('ORÇ.GLOBAL EMPRESA'!G779&gt;0,'ORÇ.GLOBAL EMPRESA'!G779,'ORÇ.GLOBAL P CAIXA'!F779)</f>
        <v>0</v>
      </c>
      <c r="G780" s="163" t="n">
        <f aca="false">IF(E780&lt;&gt;0,ROUND(E780*F780,2),IF(AK780=0,(SUMIF($AC$13:$AC$1012,B780,$AK$13:$AK$1012)),AK780))</f>
        <v>0</v>
      </c>
      <c r="H780" s="163" t="n">
        <f aca="false">V780</f>
        <v>0</v>
      </c>
      <c r="I780" s="163" t="n">
        <f aca="false">W780</f>
        <v>0</v>
      </c>
      <c r="J780" s="163" t="n">
        <f aca="false">IF(H780&lt;&gt;0,ROUND(H780*I780,2),IF(AP780=0,(SUMIF($AC$13:$AC$1012,B780,$AP$13:$AP$1012)),AP780))</f>
        <v>0</v>
      </c>
      <c r="K780" s="163" t="n">
        <f aca="false">H780-E780</f>
        <v>0</v>
      </c>
      <c r="L780" s="163" t="n">
        <f aca="false">J780-G780</f>
        <v>0</v>
      </c>
      <c r="M780" s="645" t="str">
        <f aca="false">IF('ORÇ.GLOBAL P CAIXA'!H779&gt;0,'ORÇ.GLOBAL P CAIXA'!H779,"")</f>
        <v/>
      </c>
      <c r="N780" s="646" t="n">
        <f aca="false">'ORÇ.GLOBAL P CAIXA'!I779</f>
        <v>0</v>
      </c>
      <c r="O780" s="166" t="str">
        <f aca="false">S780</f>
        <v/>
      </c>
      <c r="P780" s="167"/>
      <c r="Q780" s="168" t="str">
        <f aca="false">IF(B780&gt;0,"ok","ocultar")</f>
        <v>ocultar</v>
      </c>
      <c r="R780" s="647" t="n">
        <f aca="false">'ORÇ.GLOBAL P CAIXA'!B779</f>
        <v>0</v>
      </c>
      <c r="S780" s="170" t="str">
        <f aca="false">IF('ORÇ.GLOBAL P CAIXA'!N779&lt;&gt;0,'ORÇ.GLOBAL P CAIXA'!N779,"")</f>
        <v/>
      </c>
      <c r="T780" s="648" t="n">
        <f aca="false">'ORÇ.GLOBAL P CAIXA'!O779</f>
        <v>0</v>
      </c>
      <c r="U780" s="172" t="n">
        <f aca="false">'ORÇ.GLOBAL P CAIXA'!P779</f>
        <v>0</v>
      </c>
      <c r="V780" s="173" t="n">
        <f aca="false">'ORÇ.GLOBAL P CAIXA'!E779</f>
        <v>0</v>
      </c>
      <c r="W780" s="173" t="n">
        <f aca="false">F780</f>
        <v>0</v>
      </c>
      <c r="X780" s="649"/>
      <c r="Y780" s="649"/>
      <c r="Z780" s="650"/>
      <c r="AB780" s="88"/>
      <c r="AC780" s="157" t="n">
        <f aca="false">IF(B780=0,AC779,IF(ISNONTEXT(B780)=TRUE(),INT(B780),INT(LEFT(B780,FIND(".",B780)-1))))</f>
        <v>3</v>
      </c>
      <c r="AD780" s="157" t="str">
        <f aca="false">IF(AD781=1,1,IF(B780&lt;&gt;0,1,IF(C780&lt;&gt;0,1,IF(D780&lt;&gt;0,1,IF(E780&lt;&gt;0,1,"")))))</f>
        <v/>
      </c>
      <c r="AE780" s="157" t="str">
        <f aca="false">IF(AC780=0," ",IF(AC780&lt;&gt;AC779,AC780," "))</f>
        <v> </v>
      </c>
      <c r="AF780" s="88"/>
      <c r="AG780" s="75" t="e">
        <f aca="false">IF(AC780&lt;&gt;AE780,(IF(N780=0,G780*(INFORMAÇÕES!$Q$69/INFORMAÇÕES!$Q$72),IF(N780="R",G780,0))),0)</f>
        <v>#DIV/0!</v>
      </c>
      <c r="AH780" s="75" t="e">
        <f aca="false">IF(AC780&lt;&gt;AE780,(IF(N780=0,G780*(INFORMAÇÕES!$Q$70/INFORMAÇÕES!$Q$72),IF(N780="C",G780,0))),0)</f>
        <v>#DIV/0!</v>
      </c>
      <c r="AI780" s="75" t="n">
        <f aca="false">IF(AC780&lt;&gt;AE780,(IF(N780=0,G780*INFORMAÇÕES!$U$115,IF(N780="CF",G780,0))),0)</f>
        <v>0</v>
      </c>
      <c r="AJ780" s="75" t="n">
        <f aca="false">IF(AC780&lt;&gt;AE780,(IF(N780=0,G780*INFORMAÇÕES!$U$116,IF(N780="O",G780,0))),0)</f>
        <v>0</v>
      </c>
      <c r="AK780" s="75" t="n">
        <f aca="false">IF(E780&lt;&gt;0,G780,0)</f>
        <v>0</v>
      </c>
      <c r="AL780" s="75" t="n">
        <f aca="false">IF(AC780&lt;&gt;AE780,(IF(N780=0,J780*(INFORMAÇÕES!$Q$89/INFORMAÇÕES!$Q$92),IF(N780="R",J780,0))),0)</f>
        <v>0</v>
      </c>
      <c r="AM780" s="75" t="n">
        <f aca="false">IF(AC780&lt;&gt;AE780,(IF(N780=0,J780*(INFORMAÇÕES!$Q$90/INFORMAÇÕES!$Q$92),IF(N780="C",J780,0))),0)</f>
        <v>0</v>
      </c>
      <c r="AN780" s="75" t="n">
        <f aca="false">IF(AC780&lt;&gt;AE780,(IF(N780="",J780*INFORMAÇÕES!$U$115,IF(N780="CF",J780,0))),0)</f>
        <v>0</v>
      </c>
      <c r="AO780" s="75" t="n">
        <f aca="false">IF(AC780&lt;&gt;AE780,(IF(N780="",J780*INFORMAÇÕES!$U$116,IF(N780="O",J780,0))),0)</f>
        <v>0</v>
      </c>
      <c r="AP780" s="75" t="n">
        <f aca="false">IF(H780&lt;&gt;0,J780,0)</f>
        <v>0</v>
      </c>
      <c r="AQ780" s="75" t="n">
        <f aca="false">IF(K780&lt;&gt;0,L780,0)</f>
        <v>0</v>
      </c>
    </row>
    <row r="781" s="174" customFormat="true" ht="14.25" hidden="false" customHeight="false" outlineLevel="0" collapsed="false">
      <c r="A781" s="159" t="n">
        <v>769</v>
      </c>
      <c r="B781" s="160" t="n">
        <f aca="false">R781</f>
        <v>0</v>
      </c>
      <c r="C781" s="161" t="n">
        <f aca="false">T781</f>
        <v>0</v>
      </c>
      <c r="D781" s="162" t="n">
        <f aca="false">U781</f>
        <v>0</v>
      </c>
      <c r="E781" s="163" t="n">
        <f aca="false">'ORÇ.GLOBAL P CAIXA'!E780</f>
        <v>0</v>
      </c>
      <c r="F781" s="163" t="n">
        <f aca="false">IF('ORÇ.GLOBAL EMPRESA'!G780&gt;0,'ORÇ.GLOBAL EMPRESA'!G780,'ORÇ.GLOBAL P CAIXA'!F780)</f>
        <v>0</v>
      </c>
      <c r="G781" s="163" t="n">
        <f aca="false">IF(E781&lt;&gt;0,ROUND(E781*F781,2),IF(AK781=0,(SUMIF($AC$13:$AC$1012,B781,$AK$13:$AK$1012)),AK781))</f>
        <v>0</v>
      </c>
      <c r="H781" s="163" t="n">
        <f aca="false">V781</f>
        <v>0</v>
      </c>
      <c r="I781" s="163" t="n">
        <f aca="false">W781</f>
        <v>0</v>
      </c>
      <c r="J781" s="163" t="n">
        <f aca="false">IF(H781&lt;&gt;0,ROUND(H781*I781,2),IF(AP781=0,(SUMIF($AC$13:$AC$1012,B781,$AP$13:$AP$1012)),AP781))</f>
        <v>0</v>
      </c>
      <c r="K781" s="163" t="n">
        <f aca="false">H781-E781</f>
        <v>0</v>
      </c>
      <c r="L781" s="163" t="n">
        <f aca="false">J781-G781</f>
        <v>0</v>
      </c>
      <c r="M781" s="645" t="str">
        <f aca="false">IF('ORÇ.GLOBAL P CAIXA'!H780&gt;0,'ORÇ.GLOBAL P CAIXA'!H780,"")</f>
        <v/>
      </c>
      <c r="N781" s="646" t="n">
        <f aca="false">'ORÇ.GLOBAL P CAIXA'!I780</f>
        <v>0</v>
      </c>
      <c r="O781" s="166" t="str">
        <f aca="false">S781</f>
        <v/>
      </c>
      <c r="P781" s="167"/>
      <c r="Q781" s="168" t="str">
        <f aca="false">IF(B781&gt;0,"ok","ocultar")</f>
        <v>ocultar</v>
      </c>
      <c r="R781" s="647" t="n">
        <f aca="false">'ORÇ.GLOBAL P CAIXA'!B780</f>
        <v>0</v>
      </c>
      <c r="S781" s="170" t="str">
        <f aca="false">IF('ORÇ.GLOBAL P CAIXA'!N780&lt;&gt;0,'ORÇ.GLOBAL P CAIXA'!N780,"")</f>
        <v/>
      </c>
      <c r="T781" s="648" t="n">
        <f aca="false">'ORÇ.GLOBAL P CAIXA'!O780</f>
        <v>0</v>
      </c>
      <c r="U781" s="172" t="n">
        <f aca="false">'ORÇ.GLOBAL P CAIXA'!P780</f>
        <v>0</v>
      </c>
      <c r="V781" s="173" t="n">
        <f aca="false">'ORÇ.GLOBAL P CAIXA'!E780</f>
        <v>0</v>
      </c>
      <c r="W781" s="173" t="n">
        <f aca="false">F781</f>
        <v>0</v>
      </c>
      <c r="X781" s="649"/>
      <c r="Y781" s="649"/>
      <c r="Z781" s="650"/>
      <c r="AB781" s="88"/>
      <c r="AC781" s="157" t="n">
        <f aca="false">IF(B781=0,AC780,IF(ISNONTEXT(B781)=TRUE(),INT(B781),INT(LEFT(B781,FIND(".",B781)-1))))</f>
        <v>3</v>
      </c>
      <c r="AD781" s="157" t="str">
        <f aca="false">IF(AD782=1,1,IF(B781&lt;&gt;0,1,IF(C781&lt;&gt;0,1,IF(D781&lt;&gt;0,1,IF(E781&lt;&gt;0,1,"")))))</f>
        <v/>
      </c>
      <c r="AE781" s="157" t="str">
        <f aca="false">IF(AC781=0," ",IF(AC781&lt;&gt;AC780,AC781," "))</f>
        <v> </v>
      </c>
      <c r="AF781" s="88"/>
      <c r="AG781" s="75" t="e">
        <f aca="false">IF(AC781&lt;&gt;AE781,(IF(N781=0,G781*(INFORMAÇÕES!$Q$69/INFORMAÇÕES!$Q$72),IF(N781="R",G781,0))),0)</f>
        <v>#DIV/0!</v>
      </c>
      <c r="AH781" s="75" t="e">
        <f aca="false">IF(AC781&lt;&gt;AE781,(IF(N781=0,G781*(INFORMAÇÕES!$Q$70/INFORMAÇÕES!$Q$72),IF(N781="C",G781,0))),0)</f>
        <v>#DIV/0!</v>
      </c>
      <c r="AI781" s="75" t="n">
        <f aca="false">IF(AC781&lt;&gt;AE781,(IF(N781=0,G781*INFORMAÇÕES!$U$115,IF(N781="CF",G781,0))),0)</f>
        <v>0</v>
      </c>
      <c r="AJ781" s="75" t="n">
        <f aca="false">IF(AC781&lt;&gt;AE781,(IF(N781=0,G781*INFORMAÇÕES!$U$116,IF(N781="O",G781,0))),0)</f>
        <v>0</v>
      </c>
      <c r="AK781" s="75" t="n">
        <f aca="false">IF(E781&lt;&gt;0,G781,0)</f>
        <v>0</v>
      </c>
      <c r="AL781" s="75" t="n">
        <f aca="false">IF(AC781&lt;&gt;AE781,(IF(N781=0,J781*(INFORMAÇÕES!$Q$89/INFORMAÇÕES!$Q$92),IF(N781="R",J781,0))),0)</f>
        <v>0</v>
      </c>
      <c r="AM781" s="75" t="n">
        <f aca="false">IF(AC781&lt;&gt;AE781,(IF(N781=0,J781*(INFORMAÇÕES!$Q$90/INFORMAÇÕES!$Q$92),IF(N781="C",J781,0))),0)</f>
        <v>0</v>
      </c>
      <c r="AN781" s="75" t="n">
        <f aca="false">IF(AC781&lt;&gt;AE781,(IF(N781="",J781*INFORMAÇÕES!$U$115,IF(N781="CF",J781,0))),0)</f>
        <v>0</v>
      </c>
      <c r="AO781" s="75" t="n">
        <f aca="false">IF(AC781&lt;&gt;AE781,(IF(N781="",J781*INFORMAÇÕES!$U$116,IF(N781="O",J781,0))),0)</f>
        <v>0</v>
      </c>
      <c r="AP781" s="75" t="n">
        <f aca="false">IF(H781&lt;&gt;0,J781,0)</f>
        <v>0</v>
      </c>
      <c r="AQ781" s="75" t="n">
        <f aca="false">IF(K781&lt;&gt;0,L781,0)</f>
        <v>0</v>
      </c>
    </row>
    <row r="782" s="174" customFormat="true" ht="14.25" hidden="false" customHeight="false" outlineLevel="0" collapsed="false">
      <c r="A782" s="159" t="n">
        <v>770</v>
      </c>
      <c r="B782" s="160" t="n">
        <f aca="false">R782</f>
        <v>0</v>
      </c>
      <c r="C782" s="161" t="n">
        <f aca="false">T782</f>
        <v>0</v>
      </c>
      <c r="D782" s="162" t="n">
        <f aca="false">U782</f>
        <v>0</v>
      </c>
      <c r="E782" s="163" t="n">
        <f aca="false">'ORÇ.GLOBAL P CAIXA'!E781</f>
        <v>0</v>
      </c>
      <c r="F782" s="163" t="n">
        <f aca="false">IF('ORÇ.GLOBAL EMPRESA'!G781&gt;0,'ORÇ.GLOBAL EMPRESA'!G781,'ORÇ.GLOBAL P CAIXA'!F781)</f>
        <v>0</v>
      </c>
      <c r="G782" s="163" t="n">
        <f aca="false">IF(E782&lt;&gt;0,ROUND(E782*F782,2),IF(AK782=0,(SUMIF($AC$13:$AC$1012,B782,$AK$13:$AK$1012)),AK782))</f>
        <v>0</v>
      </c>
      <c r="H782" s="163" t="n">
        <f aca="false">V782</f>
        <v>0</v>
      </c>
      <c r="I782" s="163" t="n">
        <f aca="false">W782</f>
        <v>0</v>
      </c>
      <c r="J782" s="163" t="n">
        <f aca="false">IF(H782&lt;&gt;0,ROUND(H782*I782,2),IF(AP782=0,(SUMIF($AC$13:$AC$1012,B782,$AP$13:$AP$1012)),AP782))</f>
        <v>0</v>
      </c>
      <c r="K782" s="163" t="n">
        <f aca="false">H782-E782</f>
        <v>0</v>
      </c>
      <c r="L782" s="163" t="n">
        <f aca="false">J782-G782</f>
        <v>0</v>
      </c>
      <c r="M782" s="645" t="str">
        <f aca="false">IF('ORÇ.GLOBAL P CAIXA'!H781&gt;0,'ORÇ.GLOBAL P CAIXA'!H781,"")</f>
        <v/>
      </c>
      <c r="N782" s="646" t="n">
        <f aca="false">'ORÇ.GLOBAL P CAIXA'!I781</f>
        <v>0</v>
      </c>
      <c r="O782" s="166" t="str">
        <f aca="false">S782</f>
        <v/>
      </c>
      <c r="P782" s="167"/>
      <c r="Q782" s="168" t="str">
        <f aca="false">IF(B782&gt;0,"ok","ocultar")</f>
        <v>ocultar</v>
      </c>
      <c r="R782" s="647" t="n">
        <f aca="false">'ORÇ.GLOBAL P CAIXA'!B781</f>
        <v>0</v>
      </c>
      <c r="S782" s="170" t="str">
        <f aca="false">IF('ORÇ.GLOBAL P CAIXA'!N781&lt;&gt;0,'ORÇ.GLOBAL P CAIXA'!N781,"")</f>
        <v/>
      </c>
      <c r="T782" s="648" t="n">
        <f aca="false">'ORÇ.GLOBAL P CAIXA'!O781</f>
        <v>0</v>
      </c>
      <c r="U782" s="172" t="n">
        <f aca="false">'ORÇ.GLOBAL P CAIXA'!P781</f>
        <v>0</v>
      </c>
      <c r="V782" s="173" t="n">
        <f aca="false">'ORÇ.GLOBAL P CAIXA'!E781</f>
        <v>0</v>
      </c>
      <c r="W782" s="173" t="n">
        <f aca="false">F782</f>
        <v>0</v>
      </c>
      <c r="X782" s="649"/>
      <c r="Y782" s="649"/>
      <c r="Z782" s="650"/>
      <c r="AB782" s="88"/>
      <c r="AC782" s="157" t="n">
        <f aca="false">IF(B782=0,AC781,IF(ISNONTEXT(B782)=TRUE(),INT(B782),INT(LEFT(B782,FIND(".",B782)-1))))</f>
        <v>3</v>
      </c>
      <c r="AD782" s="157" t="str">
        <f aca="false">IF(AD783=1,1,IF(B782&lt;&gt;0,1,IF(C782&lt;&gt;0,1,IF(D782&lt;&gt;0,1,IF(E782&lt;&gt;0,1,"")))))</f>
        <v/>
      </c>
      <c r="AE782" s="157" t="str">
        <f aca="false">IF(AC782=0," ",IF(AC782&lt;&gt;AC781,AC782," "))</f>
        <v> </v>
      </c>
      <c r="AF782" s="88"/>
      <c r="AG782" s="75" t="e">
        <f aca="false">IF(AC782&lt;&gt;AE782,(IF(N782=0,G782*(INFORMAÇÕES!$Q$69/INFORMAÇÕES!$Q$72),IF(N782="R",G782,0))),0)</f>
        <v>#DIV/0!</v>
      </c>
      <c r="AH782" s="75" t="e">
        <f aca="false">IF(AC782&lt;&gt;AE782,(IF(N782=0,G782*(INFORMAÇÕES!$Q$70/INFORMAÇÕES!$Q$72),IF(N782="C",G782,0))),0)</f>
        <v>#DIV/0!</v>
      </c>
      <c r="AI782" s="75" t="n">
        <f aca="false">IF(AC782&lt;&gt;AE782,(IF(N782=0,G782*INFORMAÇÕES!$U$115,IF(N782="CF",G782,0))),0)</f>
        <v>0</v>
      </c>
      <c r="AJ782" s="75" t="n">
        <f aca="false">IF(AC782&lt;&gt;AE782,(IF(N782=0,G782*INFORMAÇÕES!$U$116,IF(N782="O",G782,0))),0)</f>
        <v>0</v>
      </c>
      <c r="AK782" s="75" t="n">
        <f aca="false">IF(E782&lt;&gt;0,G782,0)</f>
        <v>0</v>
      </c>
      <c r="AL782" s="75" t="n">
        <f aca="false">IF(AC782&lt;&gt;AE782,(IF(N782=0,J782*(INFORMAÇÕES!$Q$89/INFORMAÇÕES!$Q$92),IF(N782="R",J782,0))),0)</f>
        <v>0</v>
      </c>
      <c r="AM782" s="75" t="n">
        <f aca="false">IF(AC782&lt;&gt;AE782,(IF(N782=0,J782*(INFORMAÇÕES!$Q$90/INFORMAÇÕES!$Q$92),IF(N782="C",J782,0))),0)</f>
        <v>0</v>
      </c>
      <c r="AN782" s="75" t="n">
        <f aca="false">IF(AC782&lt;&gt;AE782,(IF(N782="",J782*INFORMAÇÕES!$U$115,IF(N782="CF",J782,0))),0)</f>
        <v>0</v>
      </c>
      <c r="AO782" s="75" t="n">
        <f aca="false">IF(AC782&lt;&gt;AE782,(IF(N782="",J782*INFORMAÇÕES!$U$116,IF(N782="O",J782,0))),0)</f>
        <v>0</v>
      </c>
      <c r="AP782" s="75" t="n">
        <f aca="false">IF(H782&lt;&gt;0,J782,0)</f>
        <v>0</v>
      </c>
      <c r="AQ782" s="75" t="n">
        <f aca="false">IF(K782&lt;&gt;0,L782,0)</f>
        <v>0</v>
      </c>
    </row>
    <row r="783" s="174" customFormat="true" ht="14.25" hidden="false" customHeight="false" outlineLevel="0" collapsed="false">
      <c r="A783" s="159" t="n">
        <v>771</v>
      </c>
      <c r="B783" s="160" t="n">
        <f aca="false">R783</f>
        <v>0</v>
      </c>
      <c r="C783" s="161" t="n">
        <f aca="false">T783</f>
        <v>0</v>
      </c>
      <c r="D783" s="162" t="n">
        <f aca="false">U783</f>
        <v>0</v>
      </c>
      <c r="E783" s="163" t="n">
        <f aca="false">'ORÇ.GLOBAL P CAIXA'!E782</f>
        <v>0</v>
      </c>
      <c r="F783" s="163" t="n">
        <f aca="false">IF('ORÇ.GLOBAL EMPRESA'!G782&gt;0,'ORÇ.GLOBAL EMPRESA'!G782,'ORÇ.GLOBAL P CAIXA'!F782)</f>
        <v>0</v>
      </c>
      <c r="G783" s="163" t="n">
        <f aca="false">IF(E783&lt;&gt;0,ROUND(E783*F783,2),IF(AK783=0,(SUMIF($AC$13:$AC$1012,B783,$AK$13:$AK$1012)),AK783))</f>
        <v>0</v>
      </c>
      <c r="H783" s="163" t="n">
        <f aca="false">V783</f>
        <v>0</v>
      </c>
      <c r="I783" s="163" t="n">
        <f aca="false">W783</f>
        <v>0</v>
      </c>
      <c r="J783" s="163" t="n">
        <f aca="false">IF(H783&lt;&gt;0,ROUND(H783*I783,2),IF(AP783=0,(SUMIF($AC$13:$AC$1012,B783,$AP$13:$AP$1012)),AP783))</f>
        <v>0</v>
      </c>
      <c r="K783" s="163" t="n">
        <f aca="false">H783-E783</f>
        <v>0</v>
      </c>
      <c r="L783" s="163" t="n">
        <f aca="false">J783-G783</f>
        <v>0</v>
      </c>
      <c r="M783" s="645" t="str">
        <f aca="false">IF('ORÇ.GLOBAL P CAIXA'!H782&gt;0,'ORÇ.GLOBAL P CAIXA'!H782,"")</f>
        <v/>
      </c>
      <c r="N783" s="646" t="n">
        <f aca="false">'ORÇ.GLOBAL P CAIXA'!I782</f>
        <v>0</v>
      </c>
      <c r="O783" s="166" t="str">
        <f aca="false">S783</f>
        <v/>
      </c>
      <c r="P783" s="167"/>
      <c r="Q783" s="168" t="str">
        <f aca="false">IF(B783&gt;0,"ok","ocultar")</f>
        <v>ocultar</v>
      </c>
      <c r="R783" s="647" t="n">
        <f aca="false">'ORÇ.GLOBAL P CAIXA'!B782</f>
        <v>0</v>
      </c>
      <c r="S783" s="170" t="str">
        <f aca="false">IF('ORÇ.GLOBAL P CAIXA'!N782&lt;&gt;0,'ORÇ.GLOBAL P CAIXA'!N782,"")</f>
        <v/>
      </c>
      <c r="T783" s="648" t="n">
        <f aca="false">'ORÇ.GLOBAL P CAIXA'!O782</f>
        <v>0</v>
      </c>
      <c r="U783" s="172" t="n">
        <f aca="false">'ORÇ.GLOBAL P CAIXA'!P782</f>
        <v>0</v>
      </c>
      <c r="V783" s="173" t="n">
        <f aca="false">'ORÇ.GLOBAL P CAIXA'!E782</f>
        <v>0</v>
      </c>
      <c r="W783" s="173" t="n">
        <f aca="false">F783</f>
        <v>0</v>
      </c>
      <c r="X783" s="649"/>
      <c r="Y783" s="649"/>
      <c r="Z783" s="650"/>
      <c r="AB783" s="88"/>
      <c r="AC783" s="157" t="n">
        <f aca="false">IF(B783=0,AC782,IF(ISNONTEXT(B783)=TRUE(),INT(B783),INT(LEFT(B783,FIND(".",B783)-1))))</f>
        <v>3</v>
      </c>
      <c r="AD783" s="157" t="str">
        <f aca="false">IF(AD784=1,1,IF(B783&lt;&gt;0,1,IF(C783&lt;&gt;0,1,IF(D783&lt;&gt;0,1,IF(E783&lt;&gt;0,1,"")))))</f>
        <v/>
      </c>
      <c r="AE783" s="157" t="str">
        <f aca="false">IF(AC783=0," ",IF(AC783&lt;&gt;AC782,AC783," "))</f>
        <v> </v>
      </c>
      <c r="AF783" s="88"/>
      <c r="AG783" s="75" t="e">
        <f aca="false">IF(AC783&lt;&gt;AE783,(IF(N783=0,G783*(INFORMAÇÕES!$Q$69/INFORMAÇÕES!$Q$72),IF(N783="R",G783,0))),0)</f>
        <v>#DIV/0!</v>
      </c>
      <c r="AH783" s="75" t="e">
        <f aca="false">IF(AC783&lt;&gt;AE783,(IF(N783=0,G783*(INFORMAÇÕES!$Q$70/INFORMAÇÕES!$Q$72),IF(N783="C",G783,0))),0)</f>
        <v>#DIV/0!</v>
      </c>
      <c r="AI783" s="75" t="n">
        <f aca="false">IF(AC783&lt;&gt;AE783,(IF(N783=0,G783*INFORMAÇÕES!$U$115,IF(N783="CF",G783,0))),0)</f>
        <v>0</v>
      </c>
      <c r="AJ783" s="75" t="n">
        <f aca="false">IF(AC783&lt;&gt;AE783,(IF(N783=0,G783*INFORMAÇÕES!$U$116,IF(N783="O",G783,0))),0)</f>
        <v>0</v>
      </c>
      <c r="AK783" s="75" t="n">
        <f aca="false">IF(E783&lt;&gt;0,G783,0)</f>
        <v>0</v>
      </c>
      <c r="AL783" s="75" t="n">
        <f aca="false">IF(AC783&lt;&gt;AE783,(IF(N783=0,J783*(INFORMAÇÕES!$Q$89/INFORMAÇÕES!$Q$92),IF(N783="R",J783,0))),0)</f>
        <v>0</v>
      </c>
      <c r="AM783" s="75" t="n">
        <f aca="false">IF(AC783&lt;&gt;AE783,(IF(N783=0,J783*(INFORMAÇÕES!$Q$90/INFORMAÇÕES!$Q$92),IF(N783="C",J783,0))),0)</f>
        <v>0</v>
      </c>
      <c r="AN783" s="75" t="n">
        <f aca="false">IF(AC783&lt;&gt;AE783,(IF(N783="",J783*INFORMAÇÕES!$U$115,IF(N783="CF",J783,0))),0)</f>
        <v>0</v>
      </c>
      <c r="AO783" s="75" t="n">
        <f aca="false">IF(AC783&lt;&gt;AE783,(IF(N783="",J783*INFORMAÇÕES!$U$116,IF(N783="O",J783,0))),0)</f>
        <v>0</v>
      </c>
      <c r="AP783" s="75" t="n">
        <f aca="false">IF(H783&lt;&gt;0,J783,0)</f>
        <v>0</v>
      </c>
      <c r="AQ783" s="75" t="n">
        <f aca="false">IF(K783&lt;&gt;0,L783,0)</f>
        <v>0</v>
      </c>
    </row>
    <row r="784" s="174" customFormat="true" ht="14.25" hidden="false" customHeight="false" outlineLevel="0" collapsed="false">
      <c r="A784" s="159" t="n">
        <v>772</v>
      </c>
      <c r="B784" s="160" t="n">
        <f aca="false">R784</f>
        <v>0</v>
      </c>
      <c r="C784" s="161" t="n">
        <f aca="false">T784</f>
        <v>0</v>
      </c>
      <c r="D784" s="162" t="n">
        <f aca="false">U784</f>
        <v>0</v>
      </c>
      <c r="E784" s="163" t="n">
        <f aca="false">'ORÇ.GLOBAL P CAIXA'!E783</f>
        <v>0</v>
      </c>
      <c r="F784" s="163" t="n">
        <f aca="false">IF('ORÇ.GLOBAL EMPRESA'!G783&gt;0,'ORÇ.GLOBAL EMPRESA'!G783,'ORÇ.GLOBAL P CAIXA'!F783)</f>
        <v>0</v>
      </c>
      <c r="G784" s="163" t="n">
        <f aca="false">IF(E784&lt;&gt;0,ROUND(E784*F784,2),IF(AK784=0,(SUMIF($AC$13:$AC$1012,B784,$AK$13:$AK$1012)),AK784))</f>
        <v>0</v>
      </c>
      <c r="H784" s="163" t="n">
        <f aca="false">V784</f>
        <v>0</v>
      </c>
      <c r="I784" s="163" t="n">
        <f aca="false">W784</f>
        <v>0</v>
      </c>
      <c r="J784" s="163" t="n">
        <f aca="false">IF(H784&lt;&gt;0,ROUND(H784*I784,2),IF(AP784=0,(SUMIF($AC$13:$AC$1012,B784,$AP$13:$AP$1012)),AP784))</f>
        <v>0</v>
      </c>
      <c r="K784" s="163" t="n">
        <f aca="false">H784-E784</f>
        <v>0</v>
      </c>
      <c r="L784" s="163" t="n">
        <f aca="false">J784-G784</f>
        <v>0</v>
      </c>
      <c r="M784" s="645" t="str">
        <f aca="false">IF('ORÇ.GLOBAL P CAIXA'!H783&gt;0,'ORÇ.GLOBAL P CAIXA'!H783,"")</f>
        <v/>
      </c>
      <c r="N784" s="646" t="n">
        <f aca="false">'ORÇ.GLOBAL P CAIXA'!I783</f>
        <v>0</v>
      </c>
      <c r="O784" s="166" t="str">
        <f aca="false">S784</f>
        <v/>
      </c>
      <c r="P784" s="167"/>
      <c r="Q784" s="168" t="str">
        <f aca="false">IF(B784&gt;0,"ok","ocultar")</f>
        <v>ocultar</v>
      </c>
      <c r="R784" s="647" t="n">
        <f aca="false">'ORÇ.GLOBAL P CAIXA'!B783</f>
        <v>0</v>
      </c>
      <c r="S784" s="170" t="str">
        <f aca="false">IF('ORÇ.GLOBAL P CAIXA'!N783&lt;&gt;0,'ORÇ.GLOBAL P CAIXA'!N783,"")</f>
        <v/>
      </c>
      <c r="T784" s="648" t="n">
        <f aca="false">'ORÇ.GLOBAL P CAIXA'!O783</f>
        <v>0</v>
      </c>
      <c r="U784" s="172" t="n">
        <f aca="false">'ORÇ.GLOBAL P CAIXA'!P783</f>
        <v>0</v>
      </c>
      <c r="V784" s="173" t="n">
        <f aca="false">'ORÇ.GLOBAL P CAIXA'!E783</f>
        <v>0</v>
      </c>
      <c r="W784" s="173" t="n">
        <f aca="false">F784</f>
        <v>0</v>
      </c>
      <c r="X784" s="649"/>
      <c r="Y784" s="649"/>
      <c r="Z784" s="650"/>
      <c r="AB784" s="88"/>
      <c r="AC784" s="157" t="n">
        <f aca="false">IF(B784=0,AC783,IF(ISNONTEXT(B784)=TRUE(),INT(B784),INT(LEFT(B784,FIND(".",B784)-1))))</f>
        <v>3</v>
      </c>
      <c r="AD784" s="157" t="str">
        <f aca="false">IF(AD785=1,1,IF(B784&lt;&gt;0,1,IF(C784&lt;&gt;0,1,IF(D784&lt;&gt;0,1,IF(E784&lt;&gt;0,1,"")))))</f>
        <v/>
      </c>
      <c r="AE784" s="157" t="str">
        <f aca="false">IF(AC784=0," ",IF(AC784&lt;&gt;AC783,AC784," "))</f>
        <v> </v>
      </c>
      <c r="AF784" s="88"/>
      <c r="AG784" s="75" t="e">
        <f aca="false">IF(AC784&lt;&gt;AE784,(IF(N784=0,G784*(INFORMAÇÕES!$Q$69/INFORMAÇÕES!$Q$72),IF(N784="R",G784,0))),0)</f>
        <v>#DIV/0!</v>
      </c>
      <c r="AH784" s="75" t="e">
        <f aca="false">IF(AC784&lt;&gt;AE784,(IF(N784=0,G784*(INFORMAÇÕES!$Q$70/INFORMAÇÕES!$Q$72),IF(N784="C",G784,0))),0)</f>
        <v>#DIV/0!</v>
      </c>
      <c r="AI784" s="75" t="n">
        <f aca="false">IF(AC784&lt;&gt;AE784,(IF(N784=0,G784*INFORMAÇÕES!$U$115,IF(N784="CF",G784,0))),0)</f>
        <v>0</v>
      </c>
      <c r="AJ784" s="75" t="n">
        <f aca="false">IF(AC784&lt;&gt;AE784,(IF(N784=0,G784*INFORMAÇÕES!$U$116,IF(N784="O",G784,0))),0)</f>
        <v>0</v>
      </c>
      <c r="AK784" s="75" t="n">
        <f aca="false">IF(E784&lt;&gt;0,G784,0)</f>
        <v>0</v>
      </c>
      <c r="AL784" s="75" t="n">
        <f aca="false">IF(AC784&lt;&gt;AE784,(IF(N784=0,J784*(INFORMAÇÕES!$Q$89/INFORMAÇÕES!$Q$92),IF(N784="R",J784,0))),0)</f>
        <v>0</v>
      </c>
      <c r="AM784" s="75" t="n">
        <f aca="false">IF(AC784&lt;&gt;AE784,(IF(N784=0,J784*(INFORMAÇÕES!$Q$90/INFORMAÇÕES!$Q$92),IF(N784="C",J784,0))),0)</f>
        <v>0</v>
      </c>
      <c r="AN784" s="75" t="n">
        <f aca="false">IF(AC784&lt;&gt;AE784,(IF(N784="",J784*INFORMAÇÕES!$U$115,IF(N784="CF",J784,0))),0)</f>
        <v>0</v>
      </c>
      <c r="AO784" s="75" t="n">
        <f aca="false">IF(AC784&lt;&gt;AE784,(IF(N784="",J784*INFORMAÇÕES!$U$116,IF(N784="O",J784,0))),0)</f>
        <v>0</v>
      </c>
      <c r="AP784" s="75" t="n">
        <f aca="false">IF(H784&lt;&gt;0,J784,0)</f>
        <v>0</v>
      </c>
      <c r="AQ784" s="75" t="n">
        <f aca="false">IF(K784&lt;&gt;0,L784,0)</f>
        <v>0</v>
      </c>
    </row>
    <row r="785" s="174" customFormat="true" ht="14.25" hidden="false" customHeight="false" outlineLevel="0" collapsed="false">
      <c r="A785" s="159" t="n">
        <v>773</v>
      </c>
      <c r="B785" s="160" t="n">
        <f aca="false">R785</f>
        <v>0</v>
      </c>
      <c r="C785" s="161" t="n">
        <f aca="false">T785</f>
        <v>0</v>
      </c>
      <c r="D785" s="162" t="n">
        <f aca="false">U785</f>
        <v>0</v>
      </c>
      <c r="E785" s="163" t="n">
        <f aca="false">'ORÇ.GLOBAL P CAIXA'!E784</f>
        <v>0</v>
      </c>
      <c r="F785" s="163" t="n">
        <f aca="false">IF('ORÇ.GLOBAL EMPRESA'!G784&gt;0,'ORÇ.GLOBAL EMPRESA'!G784,'ORÇ.GLOBAL P CAIXA'!F784)</f>
        <v>0</v>
      </c>
      <c r="G785" s="163" t="n">
        <f aca="false">IF(E785&lt;&gt;0,ROUND(E785*F785,2),IF(AK785=0,(SUMIF($AC$13:$AC$1012,B785,$AK$13:$AK$1012)),AK785))</f>
        <v>0</v>
      </c>
      <c r="H785" s="163" t="n">
        <f aca="false">V785</f>
        <v>0</v>
      </c>
      <c r="I785" s="163" t="n">
        <f aca="false">W785</f>
        <v>0</v>
      </c>
      <c r="J785" s="163" t="n">
        <f aca="false">IF(H785&lt;&gt;0,ROUND(H785*I785,2),IF(AP785=0,(SUMIF($AC$13:$AC$1012,B785,$AP$13:$AP$1012)),AP785))</f>
        <v>0</v>
      </c>
      <c r="K785" s="163" t="n">
        <f aca="false">H785-E785</f>
        <v>0</v>
      </c>
      <c r="L785" s="163" t="n">
        <f aca="false">J785-G785</f>
        <v>0</v>
      </c>
      <c r="M785" s="645" t="str">
        <f aca="false">IF('ORÇ.GLOBAL P CAIXA'!H784&gt;0,'ORÇ.GLOBAL P CAIXA'!H784,"")</f>
        <v/>
      </c>
      <c r="N785" s="646" t="n">
        <f aca="false">'ORÇ.GLOBAL P CAIXA'!I784</f>
        <v>0</v>
      </c>
      <c r="O785" s="166" t="str">
        <f aca="false">S785</f>
        <v/>
      </c>
      <c r="P785" s="167"/>
      <c r="Q785" s="168" t="str">
        <f aca="false">IF(B785&gt;0,"ok","ocultar")</f>
        <v>ocultar</v>
      </c>
      <c r="R785" s="647" t="n">
        <f aca="false">'ORÇ.GLOBAL P CAIXA'!B784</f>
        <v>0</v>
      </c>
      <c r="S785" s="170" t="str">
        <f aca="false">IF('ORÇ.GLOBAL P CAIXA'!N784&lt;&gt;0,'ORÇ.GLOBAL P CAIXA'!N784,"")</f>
        <v/>
      </c>
      <c r="T785" s="648" t="n">
        <f aca="false">'ORÇ.GLOBAL P CAIXA'!O784</f>
        <v>0</v>
      </c>
      <c r="U785" s="172" t="n">
        <f aca="false">'ORÇ.GLOBAL P CAIXA'!P784</f>
        <v>0</v>
      </c>
      <c r="V785" s="173" t="n">
        <f aca="false">'ORÇ.GLOBAL P CAIXA'!E784</f>
        <v>0</v>
      </c>
      <c r="W785" s="173" t="n">
        <f aca="false">F785</f>
        <v>0</v>
      </c>
      <c r="X785" s="649"/>
      <c r="Y785" s="649"/>
      <c r="Z785" s="650"/>
      <c r="AB785" s="88"/>
      <c r="AC785" s="157" t="n">
        <f aca="false">IF(B785=0,AC784,IF(ISNONTEXT(B785)=TRUE(),INT(B785),INT(LEFT(B785,FIND(".",B785)-1))))</f>
        <v>3</v>
      </c>
      <c r="AD785" s="157" t="str">
        <f aca="false">IF(AD786=1,1,IF(B785&lt;&gt;0,1,IF(C785&lt;&gt;0,1,IF(D785&lt;&gt;0,1,IF(E785&lt;&gt;0,1,"")))))</f>
        <v/>
      </c>
      <c r="AE785" s="157" t="str">
        <f aca="false">IF(AC785=0," ",IF(AC785&lt;&gt;AC784,AC785," "))</f>
        <v> </v>
      </c>
      <c r="AF785" s="88"/>
      <c r="AG785" s="75" t="e">
        <f aca="false">IF(AC785&lt;&gt;AE785,(IF(N785=0,G785*(INFORMAÇÕES!$Q$69/INFORMAÇÕES!$Q$72),IF(N785="R",G785,0))),0)</f>
        <v>#DIV/0!</v>
      </c>
      <c r="AH785" s="75" t="e">
        <f aca="false">IF(AC785&lt;&gt;AE785,(IF(N785=0,G785*(INFORMAÇÕES!$Q$70/INFORMAÇÕES!$Q$72),IF(N785="C",G785,0))),0)</f>
        <v>#DIV/0!</v>
      </c>
      <c r="AI785" s="75" t="n">
        <f aca="false">IF(AC785&lt;&gt;AE785,(IF(N785=0,G785*INFORMAÇÕES!$U$115,IF(N785="CF",G785,0))),0)</f>
        <v>0</v>
      </c>
      <c r="AJ785" s="75" t="n">
        <f aca="false">IF(AC785&lt;&gt;AE785,(IF(N785=0,G785*INFORMAÇÕES!$U$116,IF(N785="O",G785,0))),0)</f>
        <v>0</v>
      </c>
      <c r="AK785" s="75" t="n">
        <f aca="false">IF(E785&lt;&gt;0,G785,0)</f>
        <v>0</v>
      </c>
      <c r="AL785" s="75" t="n">
        <f aca="false">IF(AC785&lt;&gt;AE785,(IF(N785=0,J785*(INFORMAÇÕES!$Q$89/INFORMAÇÕES!$Q$92),IF(N785="R",J785,0))),0)</f>
        <v>0</v>
      </c>
      <c r="AM785" s="75" t="n">
        <f aca="false">IF(AC785&lt;&gt;AE785,(IF(N785=0,J785*(INFORMAÇÕES!$Q$90/INFORMAÇÕES!$Q$92),IF(N785="C",J785,0))),0)</f>
        <v>0</v>
      </c>
      <c r="AN785" s="75" t="n">
        <f aca="false">IF(AC785&lt;&gt;AE785,(IF(N785="",J785*INFORMAÇÕES!$U$115,IF(N785="CF",J785,0))),0)</f>
        <v>0</v>
      </c>
      <c r="AO785" s="75" t="n">
        <f aca="false">IF(AC785&lt;&gt;AE785,(IF(N785="",J785*INFORMAÇÕES!$U$116,IF(N785="O",J785,0))),0)</f>
        <v>0</v>
      </c>
      <c r="AP785" s="75" t="n">
        <f aca="false">IF(H785&lt;&gt;0,J785,0)</f>
        <v>0</v>
      </c>
      <c r="AQ785" s="75" t="n">
        <f aca="false">IF(K785&lt;&gt;0,L785,0)</f>
        <v>0</v>
      </c>
    </row>
    <row r="786" s="174" customFormat="true" ht="14.25" hidden="false" customHeight="false" outlineLevel="0" collapsed="false">
      <c r="A786" s="159" t="n">
        <v>774</v>
      </c>
      <c r="B786" s="160" t="n">
        <f aca="false">R786</f>
        <v>0</v>
      </c>
      <c r="C786" s="161" t="n">
        <f aca="false">T786</f>
        <v>0</v>
      </c>
      <c r="D786" s="162" t="n">
        <f aca="false">U786</f>
        <v>0</v>
      </c>
      <c r="E786" s="163" t="n">
        <f aca="false">'ORÇ.GLOBAL P CAIXA'!E785</f>
        <v>0</v>
      </c>
      <c r="F786" s="163" t="n">
        <f aca="false">IF('ORÇ.GLOBAL EMPRESA'!G785&gt;0,'ORÇ.GLOBAL EMPRESA'!G785,'ORÇ.GLOBAL P CAIXA'!F785)</f>
        <v>0</v>
      </c>
      <c r="G786" s="163" t="n">
        <f aca="false">IF(E786&lt;&gt;0,ROUND(E786*F786,2),IF(AK786=0,(SUMIF($AC$13:$AC$1012,B786,$AK$13:$AK$1012)),AK786))</f>
        <v>0</v>
      </c>
      <c r="H786" s="163" t="n">
        <f aca="false">V786</f>
        <v>0</v>
      </c>
      <c r="I786" s="163" t="n">
        <f aca="false">W786</f>
        <v>0</v>
      </c>
      <c r="J786" s="163" t="n">
        <f aca="false">IF(H786&lt;&gt;0,ROUND(H786*I786,2),IF(AP786=0,(SUMIF($AC$13:$AC$1012,B786,$AP$13:$AP$1012)),AP786))</f>
        <v>0</v>
      </c>
      <c r="K786" s="163" t="n">
        <f aca="false">H786-E786</f>
        <v>0</v>
      </c>
      <c r="L786" s="163" t="n">
        <f aca="false">J786-G786</f>
        <v>0</v>
      </c>
      <c r="M786" s="645" t="str">
        <f aca="false">IF('ORÇ.GLOBAL P CAIXA'!H785&gt;0,'ORÇ.GLOBAL P CAIXA'!H785,"")</f>
        <v/>
      </c>
      <c r="N786" s="646" t="n">
        <f aca="false">'ORÇ.GLOBAL P CAIXA'!I785</f>
        <v>0</v>
      </c>
      <c r="O786" s="166" t="str">
        <f aca="false">S786</f>
        <v/>
      </c>
      <c r="P786" s="167"/>
      <c r="Q786" s="168" t="str">
        <f aca="false">IF(B786&gt;0,"ok","ocultar")</f>
        <v>ocultar</v>
      </c>
      <c r="R786" s="647" t="n">
        <f aca="false">'ORÇ.GLOBAL P CAIXA'!B785</f>
        <v>0</v>
      </c>
      <c r="S786" s="170" t="str">
        <f aca="false">IF('ORÇ.GLOBAL P CAIXA'!N785&lt;&gt;0,'ORÇ.GLOBAL P CAIXA'!N785,"")</f>
        <v/>
      </c>
      <c r="T786" s="648" t="n">
        <f aca="false">'ORÇ.GLOBAL P CAIXA'!O785</f>
        <v>0</v>
      </c>
      <c r="U786" s="172" t="n">
        <f aca="false">'ORÇ.GLOBAL P CAIXA'!P785</f>
        <v>0</v>
      </c>
      <c r="V786" s="173" t="n">
        <f aca="false">'ORÇ.GLOBAL P CAIXA'!E785</f>
        <v>0</v>
      </c>
      <c r="W786" s="173" t="n">
        <f aca="false">F786</f>
        <v>0</v>
      </c>
      <c r="X786" s="649"/>
      <c r="Y786" s="649"/>
      <c r="Z786" s="650"/>
      <c r="AB786" s="88"/>
      <c r="AC786" s="157" t="n">
        <f aca="false">IF(B786=0,AC785,IF(ISNONTEXT(B786)=TRUE(),INT(B786),INT(LEFT(B786,FIND(".",B786)-1))))</f>
        <v>3</v>
      </c>
      <c r="AD786" s="157" t="str">
        <f aca="false">IF(AD787=1,1,IF(B786&lt;&gt;0,1,IF(C786&lt;&gt;0,1,IF(D786&lt;&gt;0,1,IF(E786&lt;&gt;0,1,"")))))</f>
        <v/>
      </c>
      <c r="AE786" s="157" t="str">
        <f aca="false">IF(AC786=0," ",IF(AC786&lt;&gt;AC785,AC786," "))</f>
        <v> </v>
      </c>
      <c r="AF786" s="88"/>
      <c r="AG786" s="75" t="e">
        <f aca="false">IF(AC786&lt;&gt;AE786,(IF(N786=0,G786*(INFORMAÇÕES!$Q$69/INFORMAÇÕES!$Q$72),IF(N786="R",G786,0))),0)</f>
        <v>#DIV/0!</v>
      </c>
      <c r="AH786" s="75" t="e">
        <f aca="false">IF(AC786&lt;&gt;AE786,(IF(N786=0,G786*(INFORMAÇÕES!$Q$70/INFORMAÇÕES!$Q$72),IF(N786="C",G786,0))),0)</f>
        <v>#DIV/0!</v>
      </c>
      <c r="AI786" s="75" t="n">
        <f aca="false">IF(AC786&lt;&gt;AE786,(IF(N786=0,G786*INFORMAÇÕES!$U$115,IF(N786="CF",G786,0))),0)</f>
        <v>0</v>
      </c>
      <c r="AJ786" s="75" t="n">
        <f aca="false">IF(AC786&lt;&gt;AE786,(IF(N786=0,G786*INFORMAÇÕES!$U$116,IF(N786="O",G786,0))),0)</f>
        <v>0</v>
      </c>
      <c r="AK786" s="75" t="n">
        <f aca="false">IF(E786&lt;&gt;0,G786,0)</f>
        <v>0</v>
      </c>
      <c r="AL786" s="75" t="n">
        <f aca="false">IF(AC786&lt;&gt;AE786,(IF(N786=0,J786*(INFORMAÇÕES!$Q$89/INFORMAÇÕES!$Q$92),IF(N786="R",J786,0))),0)</f>
        <v>0</v>
      </c>
      <c r="AM786" s="75" t="n">
        <f aca="false">IF(AC786&lt;&gt;AE786,(IF(N786=0,J786*(INFORMAÇÕES!$Q$90/INFORMAÇÕES!$Q$92),IF(N786="C",J786,0))),0)</f>
        <v>0</v>
      </c>
      <c r="AN786" s="75" t="n">
        <f aca="false">IF(AC786&lt;&gt;AE786,(IF(N786="",J786*INFORMAÇÕES!$U$115,IF(N786="CF",J786,0))),0)</f>
        <v>0</v>
      </c>
      <c r="AO786" s="75" t="n">
        <f aca="false">IF(AC786&lt;&gt;AE786,(IF(N786="",J786*INFORMAÇÕES!$U$116,IF(N786="O",J786,0))),0)</f>
        <v>0</v>
      </c>
      <c r="AP786" s="75" t="n">
        <f aca="false">IF(H786&lt;&gt;0,J786,0)</f>
        <v>0</v>
      </c>
      <c r="AQ786" s="75" t="n">
        <f aca="false">IF(K786&lt;&gt;0,L786,0)</f>
        <v>0</v>
      </c>
    </row>
    <row r="787" s="174" customFormat="true" ht="14.25" hidden="false" customHeight="false" outlineLevel="0" collapsed="false">
      <c r="A787" s="159" t="n">
        <v>775</v>
      </c>
      <c r="B787" s="160" t="n">
        <f aca="false">R787</f>
        <v>0</v>
      </c>
      <c r="C787" s="161" t="n">
        <f aca="false">T787</f>
        <v>0</v>
      </c>
      <c r="D787" s="162" t="n">
        <f aca="false">U787</f>
        <v>0</v>
      </c>
      <c r="E787" s="163" t="n">
        <f aca="false">'ORÇ.GLOBAL P CAIXA'!E786</f>
        <v>0</v>
      </c>
      <c r="F787" s="163" t="n">
        <f aca="false">IF('ORÇ.GLOBAL EMPRESA'!G786&gt;0,'ORÇ.GLOBAL EMPRESA'!G786,'ORÇ.GLOBAL P CAIXA'!F786)</f>
        <v>0</v>
      </c>
      <c r="G787" s="163" t="n">
        <f aca="false">IF(E787&lt;&gt;0,ROUND(E787*F787,2),IF(AK787=0,(SUMIF($AC$13:$AC$1012,B787,$AK$13:$AK$1012)),AK787))</f>
        <v>0</v>
      </c>
      <c r="H787" s="163" t="n">
        <f aca="false">V787</f>
        <v>0</v>
      </c>
      <c r="I787" s="163" t="n">
        <f aca="false">W787</f>
        <v>0</v>
      </c>
      <c r="J787" s="163" t="n">
        <f aca="false">IF(H787&lt;&gt;0,ROUND(H787*I787,2),IF(AP787=0,(SUMIF($AC$13:$AC$1012,B787,$AP$13:$AP$1012)),AP787))</f>
        <v>0</v>
      </c>
      <c r="K787" s="163" t="n">
        <f aca="false">H787-E787</f>
        <v>0</v>
      </c>
      <c r="L787" s="163" t="n">
        <f aca="false">J787-G787</f>
        <v>0</v>
      </c>
      <c r="M787" s="645" t="str">
        <f aca="false">IF('ORÇ.GLOBAL P CAIXA'!H786&gt;0,'ORÇ.GLOBAL P CAIXA'!H786,"")</f>
        <v/>
      </c>
      <c r="N787" s="646" t="n">
        <f aca="false">'ORÇ.GLOBAL P CAIXA'!I786</f>
        <v>0</v>
      </c>
      <c r="O787" s="166" t="str">
        <f aca="false">S787</f>
        <v/>
      </c>
      <c r="P787" s="167"/>
      <c r="Q787" s="168" t="str">
        <f aca="false">IF(B787&gt;0,"ok","ocultar")</f>
        <v>ocultar</v>
      </c>
      <c r="R787" s="647" t="n">
        <f aca="false">'ORÇ.GLOBAL P CAIXA'!B786</f>
        <v>0</v>
      </c>
      <c r="S787" s="170" t="str">
        <f aca="false">IF('ORÇ.GLOBAL P CAIXA'!N786&lt;&gt;0,'ORÇ.GLOBAL P CAIXA'!N786,"")</f>
        <v/>
      </c>
      <c r="T787" s="648" t="n">
        <f aca="false">'ORÇ.GLOBAL P CAIXA'!O786</f>
        <v>0</v>
      </c>
      <c r="U787" s="172" t="n">
        <f aca="false">'ORÇ.GLOBAL P CAIXA'!P786</f>
        <v>0</v>
      </c>
      <c r="V787" s="173" t="n">
        <f aca="false">'ORÇ.GLOBAL P CAIXA'!E786</f>
        <v>0</v>
      </c>
      <c r="W787" s="173" t="n">
        <f aca="false">F787</f>
        <v>0</v>
      </c>
      <c r="X787" s="649"/>
      <c r="Y787" s="649"/>
      <c r="Z787" s="650"/>
      <c r="AB787" s="88"/>
      <c r="AC787" s="157" t="n">
        <f aca="false">IF(B787=0,AC786,IF(ISNONTEXT(B787)=TRUE(),INT(B787),INT(LEFT(B787,FIND(".",B787)-1))))</f>
        <v>3</v>
      </c>
      <c r="AD787" s="157" t="str">
        <f aca="false">IF(AD788=1,1,IF(B787&lt;&gt;0,1,IF(C787&lt;&gt;0,1,IF(D787&lt;&gt;0,1,IF(E787&lt;&gt;0,1,"")))))</f>
        <v/>
      </c>
      <c r="AE787" s="157" t="str">
        <f aca="false">IF(AC787=0," ",IF(AC787&lt;&gt;AC786,AC787," "))</f>
        <v> </v>
      </c>
      <c r="AF787" s="88"/>
      <c r="AG787" s="75" t="e">
        <f aca="false">IF(AC787&lt;&gt;AE787,(IF(N787=0,G787*(INFORMAÇÕES!$Q$69/INFORMAÇÕES!$Q$72),IF(N787="R",G787,0))),0)</f>
        <v>#DIV/0!</v>
      </c>
      <c r="AH787" s="75" t="e">
        <f aca="false">IF(AC787&lt;&gt;AE787,(IF(N787=0,G787*(INFORMAÇÕES!$Q$70/INFORMAÇÕES!$Q$72),IF(N787="C",G787,0))),0)</f>
        <v>#DIV/0!</v>
      </c>
      <c r="AI787" s="75" t="n">
        <f aca="false">IF(AC787&lt;&gt;AE787,(IF(N787=0,G787*INFORMAÇÕES!$U$115,IF(N787="CF",G787,0))),0)</f>
        <v>0</v>
      </c>
      <c r="AJ787" s="75" t="n">
        <f aca="false">IF(AC787&lt;&gt;AE787,(IF(N787=0,G787*INFORMAÇÕES!$U$116,IF(N787="O",G787,0))),0)</f>
        <v>0</v>
      </c>
      <c r="AK787" s="75" t="n">
        <f aca="false">IF(E787&lt;&gt;0,G787,0)</f>
        <v>0</v>
      </c>
      <c r="AL787" s="75" t="n">
        <f aca="false">IF(AC787&lt;&gt;AE787,(IF(N787=0,J787*(INFORMAÇÕES!$Q$89/INFORMAÇÕES!$Q$92),IF(N787="R",J787,0))),0)</f>
        <v>0</v>
      </c>
      <c r="AM787" s="75" t="n">
        <f aca="false">IF(AC787&lt;&gt;AE787,(IF(N787=0,J787*(INFORMAÇÕES!$Q$90/INFORMAÇÕES!$Q$92),IF(N787="C",J787,0))),0)</f>
        <v>0</v>
      </c>
      <c r="AN787" s="75" t="n">
        <f aca="false">IF(AC787&lt;&gt;AE787,(IF(N787="",J787*INFORMAÇÕES!$U$115,IF(N787="CF",J787,0))),0)</f>
        <v>0</v>
      </c>
      <c r="AO787" s="75" t="n">
        <f aca="false">IF(AC787&lt;&gt;AE787,(IF(N787="",J787*INFORMAÇÕES!$U$116,IF(N787="O",J787,0))),0)</f>
        <v>0</v>
      </c>
      <c r="AP787" s="75" t="n">
        <f aca="false">IF(H787&lt;&gt;0,J787,0)</f>
        <v>0</v>
      </c>
      <c r="AQ787" s="75" t="n">
        <f aca="false">IF(K787&lt;&gt;0,L787,0)</f>
        <v>0</v>
      </c>
    </row>
    <row r="788" s="174" customFormat="true" ht="14.25" hidden="false" customHeight="false" outlineLevel="0" collapsed="false">
      <c r="A788" s="159" t="n">
        <v>776</v>
      </c>
      <c r="B788" s="160" t="n">
        <f aca="false">R788</f>
        <v>0</v>
      </c>
      <c r="C788" s="161" t="n">
        <f aca="false">T788</f>
        <v>0</v>
      </c>
      <c r="D788" s="162" t="n">
        <f aca="false">U788</f>
        <v>0</v>
      </c>
      <c r="E788" s="163" t="n">
        <f aca="false">'ORÇ.GLOBAL P CAIXA'!E787</f>
        <v>0</v>
      </c>
      <c r="F788" s="163" t="n">
        <f aca="false">IF('ORÇ.GLOBAL EMPRESA'!G787&gt;0,'ORÇ.GLOBAL EMPRESA'!G787,'ORÇ.GLOBAL P CAIXA'!F787)</f>
        <v>0</v>
      </c>
      <c r="G788" s="163" t="n">
        <f aca="false">IF(E788&lt;&gt;0,ROUND(E788*F788,2),IF(AK788=0,(SUMIF($AC$13:$AC$1012,B788,$AK$13:$AK$1012)),AK788))</f>
        <v>0</v>
      </c>
      <c r="H788" s="163" t="n">
        <f aca="false">V788</f>
        <v>0</v>
      </c>
      <c r="I788" s="163" t="n">
        <f aca="false">W788</f>
        <v>0</v>
      </c>
      <c r="J788" s="163" t="n">
        <f aca="false">IF(H788&lt;&gt;0,ROUND(H788*I788,2),IF(AP788=0,(SUMIF($AC$13:$AC$1012,B788,$AP$13:$AP$1012)),AP788))</f>
        <v>0</v>
      </c>
      <c r="K788" s="163" t="n">
        <f aca="false">H788-E788</f>
        <v>0</v>
      </c>
      <c r="L788" s="163" t="n">
        <f aca="false">J788-G788</f>
        <v>0</v>
      </c>
      <c r="M788" s="645" t="str">
        <f aca="false">IF('ORÇ.GLOBAL P CAIXA'!H787&gt;0,'ORÇ.GLOBAL P CAIXA'!H787,"")</f>
        <v/>
      </c>
      <c r="N788" s="646" t="n">
        <f aca="false">'ORÇ.GLOBAL P CAIXA'!I787</f>
        <v>0</v>
      </c>
      <c r="O788" s="166" t="str">
        <f aca="false">S788</f>
        <v/>
      </c>
      <c r="P788" s="167"/>
      <c r="Q788" s="168" t="str">
        <f aca="false">IF(B788&gt;0,"ok","ocultar")</f>
        <v>ocultar</v>
      </c>
      <c r="R788" s="647" t="n">
        <f aca="false">'ORÇ.GLOBAL P CAIXA'!B787</f>
        <v>0</v>
      </c>
      <c r="S788" s="170" t="str">
        <f aca="false">IF('ORÇ.GLOBAL P CAIXA'!N787&lt;&gt;0,'ORÇ.GLOBAL P CAIXA'!N787,"")</f>
        <v/>
      </c>
      <c r="T788" s="648" t="n">
        <f aca="false">'ORÇ.GLOBAL P CAIXA'!O787</f>
        <v>0</v>
      </c>
      <c r="U788" s="172" t="n">
        <f aca="false">'ORÇ.GLOBAL P CAIXA'!P787</f>
        <v>0</v>
      </c>
      <c r="V788" s="173" t="n">
        <f aca="false">'ORÇ.GLOBAL P CAIXA'!E787</f>
        <v>0</v>
      </c>
      <c r="W788" s="173" t="n">
        <f aca="false">F788</f>
        <v>0</v>
      </c>
      <c r="X788" s="649"/>
      <c r="Y788" s="649"/>
      <c r="Z788" s="650"/>
      <c r="AB788" s="88"/>
      <c r="AC788" s="157" t="n">
        <f aca="false">IF(B788=0,AC787,IF(ISNONTEXT(B788)=TRUE(),INT(B788),INT(LEFT(B788,FIND(".",B788)-1))))</f>
        <v>3</v>
      </c>
      <c r="AD788" s="157" t="str">
        <f aca="false">IF(AD789=1,1,IF(B788&lt;&gt;0,1,IF(C788&lt;&gt;0,1,IF(D788&lt;&gt;0,1,IF(E788&lt;&gt;0,1,"")))))</f>
        <v/>
      </c>
      <c r="AE788" s="157" t="str">
        <f aca="false">IF(AC788=0," ",IF(AC788&lt;&gt;AC787,AC788," "))</f>
        <v> </v>
      </c>
      <c r="AF788" s="88"/>
      <c r="AG788" s="75" t="e">
        <f aca="false">IF(AC788&lt;&gt;AE788,(IF(N788=0,G788*(INFORMAÇÕES!$Q$69/INFORMAÇÕES!$Q$72),IF(N788="R",G788,0))),0)</f>
        <v>#DIV/0!</v>
      </c>
      <c r="AH788" s="75" t="e">
        <f aca="false">IF(AC788&lt;&gt;AE788,(IF(N788=0,G788*(INFORMAÇÕES!$Q$70/INFORMAÇÕES!$Q$72),IF(N788="C",G788,0))),0)</f>
        <v>#DIV/0!</v>
      </c>
      <c r="AI788" s="75" t="n">
        <f aca="false">IF(AC788&lt;&gt;AE788,(IF(N788=0,G788*INFORMAÇÕES!$U$115,IF(N788="CF",G788,0))),0)</f>
        <v>0</v>
      </c>
      <c r="AJ788" s="75" t="n">
        <f aca="false">IF(AC788&lt;&gt;AE788,(IF(N788=0,G788*INFORMAÇÕES!$U$116,IF(N788="O",G788,0))),0)</f>
        <v>0</v>
      </c>
      <c r="AK788" s="75" t="n">
        <f aca="false">IF(E788&lt;&gt;0,G788,0)</f>
        <v>0</v>
      </c>
      <c r="AL788" s="75" t="n">
        <f aca="false">IF(AC788&lt;&gt;AE788,(IF(N788=0,J788*(INFORMAÇÕES!$Q$89/INFORMAÇÕES!$Q$92),IF(N788="R",J788,0))),0)</f>
        <v>0</v>
      </c>
      <c r="AM788" s="75" t="n">
        <f aca="false">IF(AC788&lt;&gt;AE788,(IF(N788=0,J788*(INFORMAÇÕES!$Q$90/INFORMAÇÕES!$Q$92),IF(N788="C",J788,0))),0)</f>
        <v>0</v>
      </c>
      <c r="AN788" s="75" t="n">
        <f aca="false">IF(AC788&lt;&gt;AE788,(IF(N788="",J788*INFORMAÇÕES!$U$115,IF(N788="CF",J788,0))),0)</f>
        <v>0</v>
      </c>
      <c r="AO788" s="75" t="n">
        <f aca="false">IF(AC788&lt;&gt;AE788,(IF(N788="",J788*INFORMAÇÕES!$U$116,IF(N788="O",J788,0))),0)</f>
        <v>0</v>
      </c>
      <c r="AP788" s="75" t="n">
        <f aca="false">IF(H788&lt;&gt;0,J788,0)</f>
        <v>0</v>
      </c>
      <c r="AQ788" s="75" t="n">
        <f aca="false">IF(K788&lt;&gt;0,L788,0)</f>
        <v>0</v>
      </c>
    </row>
    <row r="789" s="174" customFormat="true" ht="14.25" hidden="false" customHeight="false" outlineLevel="0" collapsed="false">
      <c r="A789" s="159" t="n">
        <v>777</v>
      </c>
      <c r="B789" s="160" t="n">
        <f aca="false">R789</f>
        <v>0</v>
      </c>
      <c r="C789" s="161" t="n">
        <f aca="false">T789</f>
        <v>0</v>
      </c>
      <c r="D789" s="162" t="n">
        <f aca="false">U789</f>
        <v>0</v>
      </c>
      <c r="E789" s="163" t="n">
        <f aca="false">'ORÇ.GLOBAL P CAIXA'!E788</f>
        <v>0</v>
      </c>
      <c r="F789" s="163" t="n">
        <f aca="false">IF('ORÇ.GLOBAL EMPRESA'!G788&gt;0,'ORÇ.GLOBAL EMPRESA'!G788,'ORÇ.GLOBAL P CAIXA'!F788)</f>
        <v>0</v>
      </c>
      <c r="G789" s="163" t="n">
        <f aca="false">IF(E789&lt;&gt;0,ROUND(E789*F789,2),IF(AK789=0,(SUMIF($AC$13:$AC$1012,B789,$AK$13:$AK$1012)),AK789))</f>
        <v>0</v>
      </c>
      <c r="H789" s="163" t="n">
        <f aca="false">V789</f>
        <v>0</v>
      </c>
      <c r="I789" s="163" t="n">
        <f aca="false">W789</f>
        <v>0</v>
      </c>
      <c r="J789" s="163" t="n">
        <f aca="false">IF(H789&lt;&gt;0,ROUND(H789*I789,2),IF(AP789=0,(SUMIF($AC$13:$AC$1012,B789,$AP$13:$AP$1012)),AP789))</f>
        <v>0</v>
      </c>
      <c r="K789" s="163" t="n">
        <f aca="false">H789-E789</f>
        <v>0</v>
      </c>
      <c r="L789" s="163" t="n">
        <f aca="false">J789-G789</f>
        <v>0</v>
      </c>
      <c r="M789" s="645" t="str">
        <f aca="false">IF('ORÇ.GLOBAL P CAIXA'!H788&gt;0,'ORÇ.GLOBAL P CAIXA'!H788,"")</f>
        <v/>
      </c>
      <c r="N789" s="646" t="n">
        <f aca="false">'ORÇ.GLOBAL P CAIXA'!I788</f>
        <v>0</v>
      </c>
      <c r="O789" s="166" t="str">
        <f aca="false">S789</f>
        <v/>
      </c>
      <c r="P789" s="167"/>
      <c r="Q789" s="168" t="str">
        <f aca="false">IF(B789&gt;0,"ok","ocultar")</f>
        <v>ocultar</v>
      </c>
      <c r="R789" s="647" t="n">
        <f aca="false">'ORÇ.GLOBAL P CAIXA'!B788</f>
        <v>0</v>
      </c>
      <c r="S789" s="170" t="str">
        <f aca="false">IF('ORÇ.GLOBAL P CAIXA'!N788&lt;&gt;0,'ORÇ.GLOBAL P CAIXA'!N788,"")</f>
        <v/>
      </c>
      <c r="T789" s="648" t="n">
        <f aca="false">'ORÇ.GLOBAL P CAIXA'!O788</f>
        <v>0</v>
      </c>
      <c r="U789" s="172" t="n">
        <f aca="false">'ORÇ.GLOBAL P CAIXA'!P788</f>
        <v>0</v>
      </c>
      <c r="V789" s="173" t="n">
        <f aca="false">'ORÇ.GLOBAL P CAIXA'!E788</f>
        <v>0</v>
      </c>
      <c r="W789" s="173" t="n">
        <f aca="false">F789</f>
        <v>0</v>
      </c>
      <c r="X789" s="649"/>
      <c r="Y789" s="649"/>
      <c r="Z789" s="650"/>
      <c r="AB789" s="88"/>
      <c r="AC789" s="157" t="n">
        <f aca="false">IF(B789=0,AC788,IF(ISNONTEXT(B789)=TRUE(),INT(B789),INT(LEFT(B789,FIND(".",B789)-1))))</f>
        <v>3</v>
      </c>
      <c r="AD789" s="157" t="str">
        <f aca="false">IF(AD790=1,1,IF(B789&lt;&gt;0,1,IF(C789&lt;&gt;0,1,IF(D789&lt;&gt;0,1,IF(E789&lt;&gt;0,1,"")))))</f>
        <v/>
      </c>
      <c r="AE789" s="157" t="str">
        <f aca="false">IF(AC789=0," ",IF(AC789&lt;&gt;AC788,AC789," "))</f>
        <v> </v>
      </c>
      <c r="AF789" s="88"/>
      <c r="AG789" s="75" t="e">
        <f aca="false">IF(AC789&lt;&gt;AE789,(IF(N789=0,G789*(INFORMAÇÕES!$Q$69/INFORMAÇÕES!$Q$72),IF(N789="R",G789,0))),0)</f>
        <v>#DIV/0!</v>
      </c>
      <c r="AH789" s="75" t="e">
        <f aca="false">IF(AC789&lt;&gt;AE789,(IF(N789=0,G789*(INFORMAÇÕES!$Q$70/INFORMAÇÕES!$Q$72),IF(N789="C",G789,0))),0)</f>
        <v>#DIV/0!</v>
      </c>
      <c r="AI789" s="75" t="n">
        <f aca="false">IF(AC789&lt;&gt;AE789,(IF(N789=0,G789*INFORMAÇÕES!$U$115,IF(N789="CF",G789,0))),0)</f>
        <v>0</v>
      </c>
      <c r="AJ789" s="75" t="n">
        <f aca="false">IF(AC789&lt;&gt;AE789,(IF(N789=0,G789*INFORMAÇÕES!$U$116,IF(N789="O",G789,0))),0)</f>
        <v>0</v>
      </c>
      <c r="AK789" s="75" t="n">
        <f aca="false">IF(E789&lt;&gt;0,G789,0)</f>
        <v>0</v>
      </c>
      <c r="AL789" s="75" t="n">
        <f aca="false">IF(AC789&lt;&gt;AE789,(IF(N789=0,J789*(INFORMAÇÕES!$Q$89/INFORMAÇÕES!$Q$92),IF(N789="R",J789,0))),0)</f>
        <v>0</v>
      </c>
      <c r="AM789" s="75" t="n">
        <f aca="false">IF(AC789&lt;&gt;AE789,(IF(N789=0,J789*(INFORMAÇÕES!$Q$90/INFORMAÇÕES!$Q$92),IF(N789="C",J789,0))),0)</f>
        <v>0</v>
      </c>
      <c r="AN789" s="75" t="n">
        <f aca="false">IF(AC789&lt;&gt;AE789,(IF(N789="",J789*INFORMAÇÕES!$U$115,IF(N789="CF",J789,0))),0)</f>
        <v>0</v>
      </c>
      <c r="AO789" s="75" t="n">
        <f aca="false">IF(AC789&lt;&gt;AE789,(IF(N789="",J789*INFORMAÇÕES!$U$116,IF(N789="O",J789,0))),0)</f>
        <v>0</v>
      </c>
      <c r="AP789" s="75" t="n">
        <f aca="false">IF(H789&lt;&gt;0,J789,0)</f>
        <v>0</v>
      </c>
      <c r="AQ789" s="75" t="n">
        <f aca="false">IF(K789&lt;&gt;0,L789,0)</f>
        <v>0</v>
      </c>
    </row>
    <row r="790" s="174" customFormat="true" ht="14.25" hidden="false" customHeight="false" outlineLevel="0" collapsed="false">
      <c r="A790" s="159" t="n">
        <v>778</v>
      </c>
      <c r="B790" s="160" t="n">
        <f aca="false">R790</f>
        <v>0</v>
      </c>
      <c r="C790" s="161" t="n">
        <f aca="false">T790</f>
        <v>0</v>
      </c>
      <c r="D790" s="162" t="n">
        <f aca="false">U790</f>
        <v>0</v>
      </c>
      <c r="E790" s="163" t="n">
        <f aca="false">'ORÇ.GLOBAL P CAIXA'!E789</f>
        <v>0</v>
      </c>
      <c r="F790" s="163" t="n">
        <f aca="false">IF('ORÇ.GLOBAL EMPRESA'!G789&gt;0,'ORÇ.GLOBAL EMPRESA'!G789,'ORÇ.GLOBAL P CAIXA'!F789)</f>
        <v>0</v>
      </c>
      <c r="G790" s="163" t="n">
        <f aca="false">IF(E790&lt;&gt;0,ROUND(E790*F790,2),IF(AK790=0,(SUMIF($AC$13:$AC$1012,B790,$AK$13:$AK$1012)),AK790))</f>
        <v>0</v>
      </c>
      <c r="H790" s="163" t="n">
        <f aca="false">V790</f>
        <v>0</v>
      </c>
      <c r="I790" s="163" t="n">
        <f aca="false">W790</f>
        <v>0</v>
      </c>
      <c r="J790" s="163" t="n">
        <f aca="false">IF(H790&lt;&gt;0,ROUND(H790*I790,2),IF(AP790=0,(SUMIF($AC$13:$AC$1012,B790,$AP$13:$AP$1012)),AP790))</f>
        <v>0</v>
      </c>
      <c r="K790" s="163" t="n">
        <f aca="false">H790-E790</f>
        <v>0</v>
      </c>
      <c r="L790" s="163" t="n">
        <f aca="false">J790-G790</f>
        <v>0</v>
      </c>
      <c r="M790" s="645" t="str">
        <f aca="false">IF('ORÇ.GLOBAL P CAIXA'!H789&gt;0,'ORÇ.GLOBAL P CAIXA'!H789,"")</f>
        <v/>
      </c>
      <c r="N790" s="646" t="n">
        <f aca="false">'ORÇ.GLOBAL P CAIXA'!I789</f>
        <v>0</v>
      </c>
      <c r="O790" s="166" t="str">
        <f aca="false">S790</f>
        <v/>
      </c>
      <c r="P790" s="167"/>
      <c r="Q790" s="168" t="str">
        <f aca="false">IF(B790&gt;0,"ok","ocultar")</f>
        <v>ocultar</v>
      </c>
      <c r="R790" s="647" t="n">
        <f aca="false">'ORÇ.GLOBAL P CAIXA'!B789</f>
        <v>0</v>
      </c>
      <c r="S790" s="170" t="str">
        <f aca="false">IF('ORÇ.GLOBAL P CAIXA'!N789&lt;&gt;0,'ORÇ.GLOBAL P CAIXA'!N789,"")</f>
        <v/>
      </c>
      <c r="T790" s="648" t="n">
        <f aca="false">'ORÇ.GLOBAL P CAIXA'!O789</f>
        <v>0</v>
      </c>
      <c r="U790" s="172" t="n">
        <f aca="false">'ORÇ.GLOBAL P CAIXA'!P789</f>
        <v>0</v>
      </c>
      <c r="V790" s="173" t="n">
        <f aca="false">'ORÇ.GLOBAL P CAIXA'!E789</f>
        <v>0</v>
      </c>
      <c r="W790" s="173" t="n">
        <f aca="false">F790</f>
        <v>0</v>
      </c>
      <c r="X790" s="649"/>
      <c r="Y790" s="649"/>
      <c r="Z790" s="650"/>
      <c r="AB790" s="88"/>
      <c r="AC790" s="157" t="n">
        <f aca="false">IF(B790=0,AC789,IF(ISNONTEXT(B790)=TRUE(),INT(B790),INT(LEFT(B790,FIND(".",B790)-1))))</f>
        <v>3</v>
      </c>
      <c r="AD790" s="157" t="str">
        <f aca="false">IF(AD791=1,1,IF(B790&lt;&gt;0,1,IF(C790&lt;&gt;0,1,IF(D790&lt;&gt;0,1,IF(E790&lt;&gt;0,1,"")))))</f>
        <v/>
      </c>
      <c r="AE790" s="157" t="str">
        <f aca="false">IF(AC790=0," ",IF(AC790&lt;&gt;AC789,AC790," "))</f>
        <v> </v>
      </c>
      <c r="AF790" s="88"/>
      <c r="AG790" s="75" t="e">
        <f aca="false">IF(AC790&lt;&gt;AE790,(IF(N790=0,G790*(INFORMAÇÕES!$Q$69/INFORMAÇÕES!$Q$72),IF(N790="R",G790,0))),0)</f>
        <v>#DIV/0!</v>
      </c>
      <c r="AH790" s="75" t="e">
        <f aca="false">IF(AC790&lt;&gt;AE790,(IF(N790=0,G790*(INFORMAÇÕES!$Q$70/INFORMAÇÕES!$Q$72),IF(N790="C",G790,0))),0)</f>
        <v>#DIV/0!</v>
      </c>
      <c r="AI790" s="75" t="n">
        <f aca="false">IF(AC790&lt;&gt;AE790,(IF(N790=0,G790*INFORMAÇÕES!$U$115,IF(N790="CF",G790,0))),0)</f>
        <v>0</v>
      </c>
      <c r="AJ790" s="75" t="n">
        <f aca="false">IF(AC790&lt;&gt;AE790,(IF(N790=0,G790*INFORMAÇÕES!$U$116,IF(N790="O",G790,0))),0)</f>
        <v>0</v>
      </c>
      <c r="AK790" s="75" t="n">
        <f aca="false">IF(E790&lt;&gt;0,G790,0)</f>
        <v>0</v>
      </c>
      <c r="AL790" s="75" t="n">
        <f aca="false">IF(AC790&lt;&gt;AE790,(IF(N790=0,J790*(INFORMAÇÕES!$Q$89/INFORMAÇÕES!$Q$92),IF(N790="R",J790,0))),0)</f>
        <v>0</v>
      </c>
      <c r="AM790" s="75" t="n">
        <f aca="false">IF(AC790&lt;&gt;AE790,(IF(N790=0,J790*(INFORMAÇÕES!$Q$90/INFORMAÇÕES!$Q$92),IF(N790="C",J790,0))),0)</f>
        <v>0</v>
      </c>
      <c r="AN790" s="75" t="n">
        <f aca="false">IF(AC790&lt;&gt;AE790,(IF(N790="",J790*INFORMAÇÕES!$U$115,IF(N790="CF",J790,0))),0)</f>
        <v>0</v>
      </c>
      <c r="AO790" s="75" t="n">
        <f aca="false">IF(AC790&lt;&gt;AE790,(IF(N790="",J790*INFORMAÇÕES!$U$116,IF(N790="O",J790,0))),0)</f>
        <v>0</v>
      </c>
      <c r="AP790" s="75" t="n">
        <f aca="false">IF(H790&lt;&gt;0,J790,0)</f>
        <v>0</v>
      </c>
      <c r="AQ790" s="75" t="n">
        <f aca="false">IF(K790&lt;&gt;0,L790,0)</f>
        <v>0</v>
      </c>
    </row>
    <row r="791" s="174" customFormat="true" ht="14.25" hidden="false" customHeight="false" outlineLevel="0" collapsed="false">
      <c r="A791" s="159" t="n">
        <v>779</v>
      </c>
      <c r="B791" s="160" t="n">
        <f aca="false">R791</f>
        <v>0</v>
      </c>
      <c r="C791" s="161" t="n">
        <f aca="false">T791</f>
        <v>0</v>
      </c>
      <c r="D791" s="162" t="n">
        <f aca="false">U791</f>
        <v>0</v>
      </c>
      <c r="E791" s="163" t="n">
        <f aca="false">'ORÇ.GLOBAL P CAIXA'!E790</f>
        <v>0</v>
      </c>
      <c r="F791" s="163" t="n">
        <f aca="false">IF('ORÇ.GLOBAL EMPRESA'!G790&gt;0,'ORÇ.GLOBAL EMPRESA'!G790,'ORÇ.GLOBAL P CAIXA'!F790)</f>
        <v>0</v>
      </c>
      <c r="G791" s="163" t="n">
        <f aca="false">IF(E791&lt;&gt;0,ROUND(E791*F791,2),IF(AK791=0,(SUMIF($AC$13:$AC$1012,B791,$AK$13:$AK$1012)),AK791))</f>
        <v>0</v>
      </c>
      <c r="H791" s="163" t="n">
        <f aca="false">V791</f>
        <v>0</v>
      </c>
      <c r="I791" s="163" t="n">
        <f aca="false">W791</f>
        <v>0</v>
      </c>
      <c r="J791" s="163" t="n">
        <f aca="false">IF(H791&lt;&gt;0,ROUND(H791*I791,2),IF(AP791=0,(SUMIF($AC$13:$AC$1012,B791,$AP$13:$AP$1012)),AP791))</f>
        <v>0</v>
      </c>
      <c r="K791" s="163" t="n">
        <f aca="false">H791-E791</f>
        <v>0</v>
      </c>
      <c r="L791" s="163" t="n">
        <f aca="false">J791-G791</f>
        <v>0</v>
      </c>
      <c r="M791" s="645" t="str">
        <f aca="false">IF('ORÇ.GLOBAL P CAIXA'!H790&gt;0,'ORÇ.GLOBAL P CAIXA'!H790,"")</f>
        <v/>
      </c>
      <c r="N791" s="646" t="n">
        <f aca="false">'ORÇ.GLOBAL P CAIXA'!I790</f>
        <v>0</v>
      </c>
      <c r="O791" s="166" t="str">
        <f aca="false">S791</f>
        <v/>
      </c>
      <c r="P791" s="167"/>
      <c r="Q791" s="168" t="str">
        <f aca="false">IF(B791&gt;0,"ok","ocultar")</f>
        <v>ocultar</v>
      </c>
      <c r="R791" s="647" t="n">
        <f aca="false">'ORÇ.GLOBAL P CAIXA'!B790</f>
        <v>0</v>
      </c>
      <c r="S791" s="170" t="str">
        <f aca="false">IF('ORÇ.GLOBAL P CAIXA'!N790&lt;&gt;0,'ORÇ.GLOBAL P CAIXA'!N790,"")</f>
        <v/>
      </c>
      <c r="T791" s="648" t="n">
        <f aca="false">'ORÇ.GLOBAL P CAIXA'!O790</f>
        <v>0</v>
      </c>
      <c r="U791" s="172" t="n">
        <f aca="false">'ORÇ.GLOBAL P CAIXA'!P790</f>
        <v>0</v>
      </c>
      <c r="V791" s="173" t="n">
        <f aca="false">'ORÇ.GLOBAL P CAIXA'!E790</f>
        <v>0</v>
      </c>
      <c r="W791" s="173" t="n">
        <f aca="false">F791</f>
        <v>0</v>
      </c>
      <c r="X791" s="649"/>
      <c r="Y791" s="649"/>
      <c r="Z791" s="650"/>
      <c r="AB791" s="88"/>
      <c r="AC791" s="157" t="n">
        <f aca="false">IF(B791=0,AC790,IF(ISNONTEXT(B791)=TRUE(),INT(B791),INT(LEFT(B791,FIND(".",B791)-1))))</f>
        <v>3</v>
      </c>
      <c r="AD791" s="157" t="str">
        <f aca="false">IF(AD792=1,1,IF(B791&lt;&gt;0,1,IF(C791&lt;&gt;0,1,IF(D791&lt;&gt;0,1,IF(E791&lt;&gt;0,1,"")))))</f>
        <v/>
      </c>
      <c r="AE791" s="157" t="str">
        <f aca="false">IF(AC791=0," ",IF(AC791&lt;&gt;AC790,AC791," "))</f>
        <v> </v>
      </c>
      <c r="AF791" s="88"/>
      <c r="AG791" s="75" t="e">
        <f aca="false">IF(AC791&lt;&gt;AE791,(IF(N791=0,G791*(INFORMAÇÕES!$Q$69/INFORMAÇÕES!$Q$72),IF(N791="R",G791,0))),0)</f>
        <v>#DIV/0!</v>
      </c>
      <c r="AH791" s="75" t="e">
        <f aca="false">IF(AC791&lt;&gt;AE791,(IF(N791=0,G791*(INFORMAÇÕES!$Q$70/INFORMAÇÕES!$Q$72),IF(N791="C",G791,0))),0)</f>
        <v>#DIV/0!</v>
      </c>
      <c r="AI791" s="75" t="n">
        <f aca="false">IF(AC791&lt;&gt;AE791,(IF(N791=0,G791*INFORMAÇÕES!$U$115,IF(N791="CF",G791,0))),0)</f>
        <v>0</v>
      </c>
      <c r="AJ791" s="75" t="n">
        <f aca="false">IF(AC791&lt;&gt;AE791,(IF(N791=0,G791*INFORMAÇÕES!$U$116,IF(N791="O",G791,0))),0)</f>
        <v>0</v>
      </c>
      <c r="AK791" s="75" t="n">
        <f aca="false">IF(E791&lt;&gt;0,G791,0)</f>
        <v>0</v>
      </c>
      <c r="AL791" s="75" t="n">
        <f aca="false">IF(AC791&lt;&gt;AE791,(IF(N791=0,J791*(INFORMAÇÕES!$Q$89/INFORMAÇÕES!$Q$92),IF(N791="R",J791,0))),0)</f>
        <v>0</v>
      </c>
      <c r="AM791" s="75" t="n">
        <f aca="false">IF(AC791&lt;&gt;AE791,(IF(N791=0,J791*(INFORMAÇÕES!$Q$90/INFORMAÇÕES!$Q$92),IF(N791="C",J791,0))),0)</f>
        <v>0</v>
      </c>
      <c r="AN791" s="75" t="n">
        <f aca="false">IF(AC791&lt;&gt;AE791,(IF(N791="",J791*INFORMAÇÕES!$U$115,IF(N791="CF",J791,0))),0)</f>
        <v>0</v>
      </c>
      <c r="AO791" s="75" t="n">
        <f aca="false">IF(AC791&lt;&gt;AE791,(IF(N791="",J791*INFORMAÇÕES!$U$116,IF(N791="O",J791,0))),0)</f>
        <v>0</v>
      </c>
      <c r="AP791" s="75" t="n">
        <f aca="false">IF(H791&lt;&gt;0,J791,0)</f>
        <v>0</v>
      </c>
      <c r="AQ791" s="75" t="n">
        <f aca="false">IF(K791&lt;&gt;0,L791,0)</f>
        <v>0</v>
      </c>
    </row>
    <row r="792" s="174" customFormat="true" ht="14.25" hidden="false" customHeight="false" outlineLevel="0" collapsed="false">
      <c r="A792" s="159" t="n">
        <v>780</v>
      </c>
      <c r="B792" s="160" t="n">
        <f aca="false">R792</f>
        <v>0</v>
      </c>
      <c r="C792" s="161" t="n">
        <f aca="false">T792</f>
        <v>0</v>
      </c>
      <c r="D792" s="162" t="n">
        <f aca="false">U792</f>
        <v>0</v>
      </c>
      <c r="E792" s="163" t="n">
        <f aca="false">'ORÇ.GLOBAL P CAIXA'!E791</f>
        <v>0</v>
      </c>
      <c r="F792" s="163" t="n">
        <f aca="false">IF('ORÇ.GLOBAL EMPRESA'!G791&gt;0,'ORÇ.GLOBAL EMPRESA'!G791,'ORÇ.GLOBAL P CAIXA'!F791)</f>
        <v>0</v>
      </c>
      <c r="G792" s="163" t="n">
        <f aca="false">IF(E792&lt;&gt;0,ROUND(E792*F792,2),IF(AK792=0,(SUMIF($AC$13:$AC$1012,B792,$AK$13:$AK$1012)),AK792))</f>
        <v>0</v>
      </c>
      <c r="H792" s="163" t="n">
        <f aca="false">V792</f>
        <v>0</v>
      </c>
      <c r="I792" s="163" t="n">
        <f aca="false">W792</f>
        <v>0</v>
      </c>
      <c r="J792" s="163" t="n">
        <f aca="false">IF(H792&lt;&gt;0,ROUND(H792*I792,2),IF(AP792=0,(SUMIF($AC$13:$AC$1012,B792,$AP$13:$AP$1012)),AP792))</f>
        <v>0</v>
      </c>
      <c r="K792" s="163" t="n">
        <f aca="false">H792-E792</f>
        <v>0</v>
      </c>
      <c r="L792" s="163" t="n">
        <f aca="false">J792-G792</f>
        <v>0</v>
      </c>
      <c r="M792" s="645" t="str">
        <f aca="false">IF('ORÇ.GLOBAL P CAIXA'!H791&gt;0,'ORÇ.GLOBAL P CAIXA'!H791,"")</f>
        <v/>
      </c>
      <c r="N792" s="646" t="n">
        <f aca="false">'ORÇ.GLOBAL P CAIXA'!I791</f>
        <v>0</v>
      </c>
      <c r="O792" s="166" t="str">
        <f aca="false">S792</f>
        <v/>
      </c>
      <c r="P792" s="167"/>
      <c r="Q792" s="168" t="str">
        <f aca="false">IF(B792&gt;0,"ok","ocultar")</f>
        <v>ocultar</v>
      </c>
      <c r="R792" s="647" t="n">
        <f aca="false">'ORÇ.GLOBAL P CAIXA'!B791</f>
        <v>0</v>
      </c>
      <c r="S792" s="170" t="str">
        <f aca="false">IF('ORÇ.GLOBAL P CAIXA'!N791&lt;&gt;0,'ORÇ.GLOBAL P CAIXA'!N791,"")</f>
        <v/>
      </c>
      <c r="T792" s="648" t="n">
        <f aca="false">'ORÇ.GLOBAL P CAIXA'!O791</f>
        <v>0</v>
      </c>
      <c r="U792" s="172" t="n">
        <f aca="false">'ORÇ.GLOBAL P CAIXA'!P791</f>
        <v>0</v>
      </c>
      <c r="V792" s="173" t="n">
        <f aca="false">'ORÇ.GLOBAL P CAIXA'!E791</f>
        <v>0</v>
      </c>
      <c r="W792" s="173" t="n">
        <f aca="false">F792</f>
        <v>0</v>
      </c>
      <c r="X792" s="649"/>
      <c r="Y792" s="649"/>
      <c r="Z792" s="650"/>
      <c r="AB792" s="88"/>
      <c r="AC792" s="157" t="n">
        <f aca="false">IF(B792=0,AC791,IF(ISNONTEXT(B792)=TRUE(),INT(B792),INT(LEFT(B792,FIND(".",B792)-1))))</f>
        <v>3</v>
      </c>
      <c r="AD792" s="157" t="str">
        <f aca="false">IF(AD793=1,1,IF(B792&lt;&gt;0,1,IF(C792&lt;&gt;0,1,IF(D792&lt;&gt;0,1,IF(E792&lt;&gt;0,1,"")))))</f>
        <v/>
      </c>
      <c r="AE792" s="157" t="str">
        <f aca="false">IF(AC792=0," ",IF(AC792&lt;&gt;AC791,AC792," "))</f>
        <v> </v>
      </c>
      <c r="AF792" s="88"/>
      <c r="AG792" s="75" t="e">
        <f aca="false">IF(AC792&lt;&gt;AE792,(IF(N792=0,G792*(INFORMAÇÕES!$Q$69/INFORMAÇÕES!$Q$72),IF(N792="R",G792,0))),0)</f>
        <v>#DIV/0!</v>
      </c>
      <c r="AH792" s="75" t="e">
        <f aca="false">IF(AC792&lt;&gt;AE792,(IF(N792=0,G792*(INFORMAÇÕES!$Q$70/INFORMAÇÕES!$Q$72),IF(N792="C",G792,0))),0)</f>
        <v>#DIV/0!</v>
      </c>
      <c r="AI792" s="75" t="n">
        <f aca="false">IF(AC792&lt;&gt;AE792,(IF(N792=0,G792*INFORMAÇÕES!$U$115,IF(N792="CF",G792,0))),0)</f>
        <v>0</v>
      </c>
      <c r="AJ792" s="75" t="n">
        <f aca="false">IF(AC792&lt;&gt;AE792,(IF(N792=0,G792*INFORMAÇÕES!$U$116,IF(N792="O",G792,0))),0)</f>
        <v>0</v>
      </c>
      <c r="AK792" s="75" t="n">
        <f aca="false">IF(E792&lt;&gt;0,G792,0)</f>
        <v>0</v>
      </c>
      <c r="AL792" s="75" t="n">
        <f aca="false">IF(AC792&lt;&gt;AE792,(IF(N792=0,J792*(INFORMAÇÕES!$Q$89/INFORMAÇÕES!$Q$92),IF(N792="R",J792,0))),0)</f>
        <v>0</v>
      </c>
      <c r="AM792" s="75" t="n">
        <f aca="false">IF(AC792&lt;&gt;AE792,(IF(N792=0,J792*(INFORMAÇÕES!$Q$90/INFORMAÇÕES!$Q$92),IF(N792="C",J792,0))),0)</f>
        <v>0</v>
      </c>
      <c r="AN792" s="75" t="n">
        <f aca="false">IF(AC792&lt;&gt;AE792,(IF(N792="",J792*INFORMAÇÕES!$U$115,IF(N792="CF",J792,0))),0)</f>
        <v>0</v>
      </c>
      <c r="AO792" s="75" t="n">
        <f aca="false">IF(AC792&lt;&gt;AE792,(IF(N792="",J792*INFORMAÇÕES!$U$116,IF(N792="O",J792,0))),0)</f>
        <v>0</v>
      </c>
      <c r="AP792" s="75" t="n">
        <f aca="false">IF(H792&lt;&gt;0,J792,0)</f>
        <v>0</v>
      </c>
      <c r="AQ792" s="75" t="n">
        <f aca="false">IF(K792&lt;&gt;0,L792,0)</f>
        <v>0</v>
      </c>
    </row>
    <row r="793" s="174" customFormat="true" ht="14.25" hidden="false" customHeight="false" outlineLevel="0" collapsed="false">
      <c r="A793" s="159" t="n">
        <v>781</v>
      </c>
      <c r="B793" s="160" t="n">
        <f aca="false">R793</f>
        <v>0</v>
      </c>
      <c r="C793" s="161" t="n">
        <f aca="false">T793</f>
        <v>0</v>
      </c>
      <c r="D793" s="162" t="n">
        <f aca="false">U793</f>
        <v>0</v>
      </c>
      <c r="E793" s="163" t="n">
        <f aca="false">'ORÇ.GLOBAL P CAIXA'!E792</f>
        <v>0</v>
      </c>
      <c r="F793" s="163" t="n">
        <f aca="false">IF('ORÇ.GLOBAL EMPRESA'!G792&gt;0,'ORÇ.GLOBAL EMPRESA'!G792,'ORÇ.GLOBAL P CAIXA'!F792)</f>
        <v>0</v>
      </c>
      <c r="G793" s="163" t="n">
        <f aca="false">IF(E793&lt;&gt;0,ROUND(E793*F793,2),IF(AK793=0,(SUMIF($AC$13:$AC$1012,B793,$AK$13:$AK$1012)),AK793))</f>
        <v>0</v>
      </c>
      <c r="H793" s="163" t="n">
        <f aca="false">V793</f>
        <v>0</v>
      </c>
      <c r="I793" s="163" t="n">
        <f aca="false">W793</f>
        <v>0</v>
      </c>
      <c r="J793" s="163" t="n">
        <f aca="false">IF(H793&lt;&gt;0,ROUND(H793*I793,2),IF(AP793=0,(SUMIF($AC$13:$AC$1012,B793,$AP$13:$AP$1012)),AP793))</f>
        <v>0</v>
      </c>
      <c r="K793" s="163" t="n">
        <f aca="false">H793-E793</f>
        <v>0</v>
      </c>
      <c r="L793" s="163" t="n">
        <f aca="false">J793-G793</f>
        <v>0</v>
      </c>
      <c r="M793" s="645" t="str">
        <f aca="false">IF('ORÇ.GLOBAL P CAIXA'!H792&gt;0,'ORÇ.GLOBAL P CAIXA'!H792,"")</f>
        <v/>
      </c>
      <c r="N793" s="646" t="n">
        <f aca="false">'ORÇ.GLOBAL P CAIXA'!I792</f>
        <v>0</v>
      </c>
      <c r="O793" s="166" t="str">
        <f aca="false">S793</f>
        <v/>
      </c>
      <c r="P793" s="167"/>
      <c r="Q793" s="168" t="str">
        <f aca="false">IF(B793&gt;0,"ok","ocultar")</f>
        <v>ocultar</v>
      </c>
      <c r="R793" s="647" t="n">
        <f aca="false">'ORÇ.GLOBAL P CAIXA'!B792</f>
        <v>0</v>
      </c>
      <c r="S793" s="170" t="str">
        <f aca="false">IF('ORÇ.GLOBAL P CAIXA'!N792&lt;&gt;0,'ORÇ.GLOBAL P CAIXA'!N792,"")</f>
        <v/>
      </c>
      <c r="T793" s="648" t="n">
        <f aca="false">'ORÇ.GLOBAL P CAIXA'!O792</f>
        <v>0</v>
      </c>
      <c r="U793" s="172" t="n">
        <f aca="false">'ORÇ.GLOBAL P CAIXA'!P792</f>
        <v>0</v>
      </c>
      <c r="V793" s="173" t="n">
        <f aca="false">'ORÇ.GLOBAL P CAIXA'!E792</f>
        <v>0</v>
      </c>
      <c r="W793" s="173" t="n">
        <f aca="false">F793</f>
        <v>0</v>
      </c>
      <c r="X793" s="649"/>
      <c r="Y793" s="649"/>
      <c r="Z793" s="650"/>
      <c r="AB793" s="88"/>
      <c r="AC793" s="157" t="n">
        <f aca="false">IF(B793=0,AC792,IF(ISNONTEXT(B793)=TRUE(),INT(B793),INT(LEFT(B793,FIND(".",B793)-1))))</f>
        <v>3</v>
      </c>
      <c r="AD793" s="157" t="str">
        <f aca="false">IF(AD794=1,1,IF(B793&lt;&gt;0,1,IF(C793&lt;&gt;0,1,IF(D793&lt;&gt;0,1,IF(E793&lt;&gt;0,1,"")))))</f>
        <v/>
      </c>
      <c r="AE793" s="157" t="str">
        <f aca="false">IF(AC793=0," ",IF(AC793&lt;&gt;AC792,AC793," "))</f>
        <v> </v>
      </c>
      <c r="AF793" s="88"/>
      <c r="AG793" s="75" t="e">
        <f aca="false">IF(AC793&lt;&gt;AE793,(IF(N793=0,G793*(INFORMAÇÕES!$Q$69/INFORMAÇÕES!$Q$72),IF(N793="R",G793,0))),0)</f>
        <v>#DIV/0!</v>
      </c>
      <c r="AH793" s="75" t="e">
        <f aca="false">IF(AC793&lt;&gt;AE793,(IF(N793=0,G793*(INFORMAÇÕES!$Q$70/INFORMAÇÕES!$Q$72),IF(N793="C",G793,0))),0)</f>
        <v>#DIV/0!</v>
      </c>
      <c r="AI793" s="75" t="n">
        <f aca="false">IF(AC793&lt;&gt;AE793,(IF(N793=0,G793*INFORMAÇÕES!$U$115,IF(N793="CF",G793,0))),0)</f>
        <v>0</v>
      </c>
      <c r="AJ793" s="75" t="n">
        <f aca="false">IF(AC793&lt;&gt;AE793,(IF(N793=0,G793*INFORMAÇÕES!$U$116,IF(N793="O",G793,0))),0)</f>
        <v>0</v>
      </c>
      <c r="AK793" s="75" t="n">
        <f aca="false">IF(E793&lt;&gt;0,G793,0)</f>
        <v>0</v>
      </c>
      <c r="AL793" s="75" t="n">
        <f aca="false">IF(AC793&lt;&gt;AE793,(IF(N793=0,J793*(INFORMAÇÕES!$Q$89/INFORMAÇÕES!$Q$92),IF(N793="R",J793,0))),0)</f>
        <v>0</v>
      </c>
      <c r="AM793" s="75" t="n">
        <f aca="false">IF(AC793&lt;&gt;AE793,(IF(N793=0,J793*(INFORMAÇÕES!$Q$90/INFORMAÇÕES!$Q$92),IF(N793="C",J793,0))),0)</f>
        <v>0</v>
      </c>
      <c r="AN793" s="75" t="n">
        <f aca="false">IF(AC793&lt;&gt;AE793,(IF(N793="",J793*INFORMAÇÕES!$U$115,IF(N793="CF",J793,0))),0)</f>
        <v>0</v>
      </c>
      <c r="AO793" s="75" t="n">
        <f aca="false">IF(AC793&lt;&gt;AE793,(IF(N793="",J793*INFORMAÇÕES!$U$116,IF(N793="O",J793,0))),0)</f>
        <v>0</v>
      </c>
      <c r="AP793" s="75" t="n">
        <f aca="false">IF(H793&lt;&gt;0,J793,0)</f>
        <v>0</v>
      </c>
      <c r="AQ793" s="75" t="n">
        <f aca="false">IF(K793&lt;&gt;0,L793,0)</f>
        <v>0</v>
      </c>
    </row>
    <row r="794" s="174" customFormat="true" ht="14.25" hidden="false" customHeight="false" outlineLevel="0" collapsed="false">
      <c r="A794" s="159" t="n">
        <v>782</v>
      </c>
      <c r="B794" s="160" t="n">
        <f aca="false">R794</f>
        <v>0</v>
      </c>
      <c r="C794" s="161" t="n">
        <f aca="false">T794</f>
        <v>0</v>
      </c>
      <c r="D794" s="162" t="n">
        <f aca="false">U794</f>
        <v>0</v>
      </c>
      <c r="E794" s="163" t="n">
        <f aca="false">'ORÇ.GLOBAL P CAIXA'!E793</f>
        <v>0</v>
      </c>
      <c r="F794" s="163" t="n">
        <f aca="false">IF('ORÇ.GLOBAL EMPRESA'!G793&gt;0,'ORÇ.GLOBAL EMPRESA'!G793,'ORÇ.GLOBAL P CAIXA'!F793)</f>
        <v>0</v>
      </c>
      <c r="G794" s="163" t="n">
        <f aca="false">IF(E794&lt;&gt;0,ROUND(E794*F794,2),IF(AK794=0,(SUMIF($AC$13:$AC$1012,B794,$AK$13:$AK$1012)),AK794))</f>
        <v>0</v>
      </c>
      <c r="H794" s="163" t="n">
        <f aca="false">V794</f>
        <v>0</v>
      </c>
      <c r="I794" s="163" t="n">
        <f aca="false">W794</f>
        <v>0</v>
      </c>
      <c r="J794" s="163" t="n">
        <f aca="false">IF(H794&lt;&gt;0,ROUND(H794*I794,2),IF(AP794=0,(SUMIF($AC$13:$AC$1012,B794,$AP$13:$AP$1012)),AP794))</f>
        <v>0</v>
      </c>
      <c r="K794" s="163" t="n">
        <f aca="false">H794-E794</f>
        <v>0</v>
      </c>
      <c r="L794" s="163" t="n">
        <f aca="false">J794-G794</f>
        <v>0</v>
      </c>
      <c r="M794" s="645" t="str">
        <f aca="false">IF('ORÇ.GLOBAL P CAIXA'!H793&gt;0,'ORÇ.GLOBAL P CAIXA'!H793,"")</f>
        <v/>
      </c>
      <c r="N794" s="646" t="n">
        <f aca="false">'ORÇ.GLOBAL P CAIXA'!I793</f>
        <v>0</v>
      </c>
      <c r="O794" s="166" t="str">
        <f aca="false">S794</f>
        <v/>
      </c>
      <c r="P794" s="167"/>
      <c r="Q794" s="168" t="str">
        <f aca="false">IF(B794&gt;0,"ok","ocultar")</f>
        <v>ocultar</v>
      </c>
      <c r="R794" s="647" t="n">
        <f aca="false">'ORÇ.GLOBAL P CAIXA'!B793</f>
        <v>0</v>
      </c>
      <c r="S794" s="170" t="str">
        <f aca="false">IF('ORÇ.GLOBAL P CAIXA'!N793&lt;&gt;0,'ORÇ.GLOBAL P CAIXA'!N793,"")</f>
        <v/>
      </c>
      <c r="T794" s="648" t="n">
        <f aca="false">'ORÇ.GLOBAL P CAIXA'!O793</f>
        <v>0</v>
      </c>
      <c r="U794" s="172" t="n">
        <f aca="false">'ORÇ.GLOBAL P CAIXA'!P793</f>
        <v>0</v>
      </c>
      <c r="V794" s="173" t="n">
        <f aca="false">'ORÇ.GLOBAL P CAIXA'!E793</f>
        <v>0</v>
      </c>
      <c r="W794" s="173" t="n">
        <f aca="false">F794</f>
        <v>0</v>
      </c>
      <c r="X794" s="649"/>
      <c r="Y794" s="649"/>
      <c r="Z794" s="650"/>
      <c r="AB794" s="88"/>
      <c r="AC794" s="157" t="n">
        <f aca="false">IF(B794=0,AC793,IF(ISNONTEXT(B794)=TRUE(),INT(B794),INT(LEFT(B794,FIND(".",B794)-1))))</f>
        <v>3</v>
      </c>
      <c r="AD794" s="157" t="str">
        <f aca="false">IF(AD795=1,1,IF(B794&lt;&gt;0,1,IF(C794&lt;&gt;0,1,IF(D794&lt;&gt;0,1,IF(E794&lt;&gt;0,1,"")))))</f>
        <v/>
      </c>
      <c r="AE794" s="157" t="str">
        <f aca="false">IF(AC794=0," ",IF(AC794&lt;&gt;AC793,AC794," "))</f>
        <v> </v>
      </c>
      <c r="AF794" s="88"/>
      <c r="AG794" s="75" t="e">
        <f aca="false">IF(AC794&lt;&gt;AE794,(IF(N794=0,G794*(INFORMAÇÕES!$Q$69/INFORMAÇÕES!$Q$72),IF(N794="R",G794,0))),0)</f>
        <v>#DIV/0!</v>
      </c>
      <c r="AH794" s="75" t="e">
        <f aca="false">IF(AC794&lt;&gt;AE794,(IF(N794=0,G794*(INFORMAÇÕES!$Q$70/INFORMAÇÕES!$Q$72),IF(N794="C",G794,0))),0)</f>
        <v>#DIV/0!</v>
      </c>
      <c r="AI794" s="75" t="n">
        <f aca="false">IF(AC794&lt;&gt;AE794,(IF(N794=0,G794*INFORMAÇÕES!$U$115,IF(N794="CF",G794,0))),0)</f>
        <v>0</v>
      </c>
      <c r="AJ794" s="75" t="n">
        <f aca="false">IF(AC794&lt;&gt;AE794,(IF(N794=0,G794*INFORMAÇÕES!$U$116,IF(N794="O",G794,0))),0)</f>
        <v>0</v>
      </c>
      <c r="AK794" s="75" t="n">
        <f aca="false">IF(E794&lt;&gt;0,G794,0)</f>
        <v>0</v>
      </c>
      <c r="AL794" s="75" t="n">
        <f aca="false">IF(AC794&lt;&gt;AE794,(IF(N794=0,J794*(INFORMAÇÕES!$Q$89/INFORMAÇÕES!$Q$92),IF(N794="R",J794,0))),0)</f>
        <v>0</v>
      </c>
      <c r="AM794" s="75" t="n">
        <f aca="false">IF(AC794&lt;&gt;AE794,(IF(N794=0,J794*(INFORMAÇÕES!$Q$90/INFORMAÇÕES!$Q$92),IF(N794="C",J794,0))),0)</f>
        <v>0</v>
      </c>
      <c r="AN794" s="75" t="n">
        <f aca="false">IF(AC794&lt;&gt;AE794,(IF(N794="",J794*INFORMAÇÕES!$U$115,IF(N794="CF",J794,0))),0)</f>
        <v>0</v>
      </c>
      <c r="AO794" s="75" t="n">
        <f aca="false">IF(AC794&lt;&gt;AE794,(IF(N794="",J794*INFORMAÇÕES!$U$116,IF(N794="O",J794,0))),0)</f>
        <v>0</v>
      </c>
      <c r="AP794" s="75" t="n">
        <f aca="false">IF(H794&lt;&gt;0,J794,0)</f>
        <v>0</v>
      </c>
      <c r="AQ794" s="75" t="n">
        <f aca="false">IF(K794&lt;&gt;0,L794,0)</f>
        <v>0</v>
      </c>
    </row>
    <row r="795" s="174" customFormat="true" ht="14.25" hidden="false" customHeight="false" outlineLevel="0" collapsed="false">
      <c r="A795" s="159" t="n">
        <v>783</v>
      </c>
      <c r="B795" s="160" t="n">
        <f aca="false">R795</f>
        <v>0</v>
      </c>
      <c r="C795" s="161" t="n">
        <f aca="false">T795</f>
        <v>0</v>
      </c>
      <c r="D795" s="162" t="n">
        <f aca="false">U795</f>
        <v>0</v>
      </c>
      <c r="E795" s="163" t="n">
        <f aca="false">'ORÇ.GLOBAL P CAIXA'!E794</f>
        <v>0</v>
      </c>
      <c r="F795" s="163" t="n">
        <f aca="false">IF('ORÇ.GLOBAL EMPRESA'!G794&gt;0,'ORÇ.GLOBAL EMPRESA'!G794,'ORÇ.GLOBAL P CAIXA'!F794)</f>
        <v>0</v>
      </c>
      <c r="G795" s="163" t="n">
        <f aca="false">IF(E795&lt;&gt;0,ROUND(E795*F795,2),IF(AK795=0,(SUMIF($AC$13:$AC$1012,B795,$AK$13:$AK$1012)),AK795))</f>
        <v>0</v>
      </c>
      <c r="H795" s="163" t="n">
        <f aca="false">V795</f>
        <v>0</v>
      </c>
      <c r="I795" s="163" t="n">
        <f aca="false">W795</f>
        <v>0</v>
      </c>
      <c r="J795" s="163" t="n">
        <f aca="false">IF(H795&lt;&gt;0,ROUND(H795*I795,2),IF(AP795=0,(SUMIF($AC$13:$AC$1012,B795,$AP$13:$AP$1012)),AP795))</f>
        <v>0</v>
      </c>
      <c r="K795" s="163" t="n">
        <f aca="false">H795-E795</f>
        <v>0</v>
      </c>
      <c r="L795" s="163" t="n">
        <f aca="false">J795-G795</f>
        <v>0</v>
      </c>
      <c r="M795" s="645" t="str">
        <f aca="false">IF('ORÇ.GLOBAL P CAIXA'!H794&gt;0,'ORÇ.GLOBAL P CAIXA'!H794,"")</f>
        <v/>
      </c>
      <c r="N795" s="646" t="n">
        <f aca="false">'ORÇ.GLOBAL P CAIXA'!I794</f>
        <v>0</v>
      </c>
      <c r="O795" s="166" t="str">
        <f aca="false">S795</f>
        <v/>
      </c>
      <c r="P795" s="167"/>
      <c r="Q795" s="168" t="str">
        <f aca="false">IF(B795&gt;0,"ok","ocultar")</f>
        <v>ocultar</v>
      </c>
      <c r="R795" s="647" t="n">
        <f aca="false">'ORÇ.GLOBAL P CAIXA'!B794</f>
        <v>0</v>
      </c>
      <c r="S795" s="170" t="str">
        <f aca="false">IF('ORÇ.GLOBAL P CAIXA'!N794&lt;&gt;0,'ORÇ.GLOBAL P CAIXA'!N794,"")</f>
        <v/>
      </c>
      <c r="T795" s="648" t="n">
        <f aca="false">'ORÇ.GLOBAL P CAIXA'!O794</f>
        <v>0</v>
      </c>
      <c r="U795" s="172" t="n">
        <f aca="false">'ORÇ.GLOBAL P CAIXA'!P794</f>
        <v>0</v>
      </c>
      <c r="V795" s="173" t="n">
        <f aca="false">'ORÇ.GLOBAL P CAIXA'!E794</f>
        <v>0</v>
      </c>
      <c r="W795" s="173" t="n">
        <f aca="false">F795</f>
        <v>0</v>
      </c>
      <c r="X795" s="649"/>
      <c r="Y795" s="649"/>
      <c r="Z795" s="650"/>
      <c r="AB795" s="88"/>
      <c r="AC795" s="157" t="n">
        <f aca="false">IF(B795=0,AC794,IF(ISNONTEXT(B795)=TRUE(),INT(B795),INT(LEFT(B795,FIND(".",B795)-1))))</f>
        <v>3</v>
      </c>
      <c r="AD795" s="157" t="str">
        <f aca="false">IF(AD796=1,1,IF(B795&lt;&gt;0,1,IF(C795&lt;&gt;0,1,IF(D795&lt;&gt;0,1,IF(E795&lt;&gt;0,1,"")))))</f>
        <v/>
      </c>
      <c r="AE795" s="157" t="str">
        <f aca="false">IF(AC795=0," ",IF(AC795&lt;&gt;AC794,AC795," "))</f>
        <v> </v>
      </c>
      <c r="AF795" s="88"/>
      <c r="AG795" s="75" t="e">
        <f aca="false">IF(AC795&lt;&gt;AE795,(IF(N795=0,G795*(INFORMAÇÕES!$Q$69/INFORMAÇÕES!$Q$72),IF(N795="R",G795,0))),0)</f>
        <v>#DIV/0!</v>
      </c>
      <c r="AH795" s="75" t="e">
        <f aca="false">IF(AC795&lt;&gt;AE795,(IF(N795=0,G795*(INFORMAÇÕES!$Q$70/INFORMAÇÕES!$Q$72),IF(N795="C",G795,0))),0)</f>
        <v>#DIV/0!</v>
      </c>
      <c r="AI795" s="75" t="n">
        <f aca="false">IF(AC795&lt;&gt;AE795,(IF(N795=0,G795*INFORMAÇÕES!$U$115,IF(N795="CF",G795,0))),0)</f>
        <v>0</v>
      </c>
      <c r="AJ795" s="75" t="n">
        <f aca="false">IF(AC795&lt;&gt;AE795,(IF(N795=0,G795*INFORMAÇÕES!$U$116,IF(N795="O",G795,0))),0)</f>
        <v>0</v>
      </c>
      <c r="AK795" s="75" t="n">
        <f aca="false">IF(E795&lt;&gt;0,G795,0)</f>
        <v>0</v>
      </c>
      <c r="AL795" s="75" t="n">
        <f aca="false">IF(AC795&lt;&gt;AE795,(IF(N795=0,J795*(INFORMAÇÕES!$Q$89/INFORMAÇÕES!$Q$92),IF(N795="R",J795,0))),0)</f>
        <v>0</v>
      </c>
      <c r="AM795" s="75" t="n">
        <f aca="false">IF(AC795&lt;&gt;AE795,(IF(N795=0,J795*(INFORMAÇÕES!$Q$90/INFORMAÇÕES!$Q$92),IF(N795="C",J795,0))),0)</f>
        <v>0</v>
      </c>
      <c r="AN795" s="75" t="n">
        <f aca="false">IF(AC795&lt;&gt;AE795,(IF(N795="",J795*INFORMAÇÕES!$U$115,IF(N795="CF",J795,0))),0)</f>
        <v>0</v>
      </c>
      <c r="AO795" s="75" t="n">
        <f aca="false">IF(AC795&lt;&gt;AE795,(IF(N795="",J795*INFORMAÇÕES!$U$116,IF(N795="O",J795,0))),0)</f>
        <v>0</v>
      </c>
      <c r="AP795" s="75" t="n">
        <f aca="false">IF(H795&lt;&gt;0,J795,0)</f>
        <v>0</v>
      </c>
      <c r="AQ795" s="75" t="n">
        <f aca="false">IF(K795&lt;&gt;0,L795,0)</f>
        <v>0</v>
      </c>
    </row>
    <row r="796" s="174" customFormat="true" ht="14.25" hidden="false" customHeight="false" outlineLevel="0" collapsed="false">
      <c r="A796" s="159" t="n">
        <v>784</v>
      </c>
      <c r="B796" s="160" t="n">
        <f aca="false">R796</f>
        <v>0</v>
      </c>
      <c r="C796" s="161" t="n">
        <f aca="false">T796</f>
        <v>0</v>
      </c>
      <c r="D796" s="162" t="n">
        <f aca="false">U796</f>
        <v>0</v>
      </c>
      <c r="E796" s="163" t="n">
        <f aca="false">'ORÇ.GLOBAL P CAIXA'!E795</f>
        <v>0</v>
      </c>
      <c r="F796" s="163" t="n">
        <f aca="false">IF('ORÇ.GLOBAL EMPRESA'!G795&gt;0,'ORÇ.GLOBAL EMPRESA'!G795,'ORÇ.GLOBAL P CAIXA'!F795)</f>
        <v>0</v>
      </c>
      <c r="G796" s="163" t="n">
        <f aca="false">IF(E796&lt;&gt;0,ROUND(E796*F796,2),IF(AK796=0,(SUMIF($AC$13:$AC$1012,B796,$AK$13:$AK$1012)),AK796))</f>
        <v>0</v>
      </c>
      <c r="H796" s="163" t="n">
        <f aca="false">V796</f>
        <v>0</v>
      </c>
      <c r="I796" s="163" t="n">
        <f aca="false">W796</f>
        <v>0</v>
      </c>
      <c r="J796" s="163" t="n">
        <f aca="false">IF(H796&lt;&gt;0,ROUND(H796*I796,2),IF(AP796=0,(SUMIF($AC$13:$AC$1012,B796,$AP$13:$AP$1012)),AP796))</f>
        <v>0</v>
      </c>
      <c r="K796" s="163" t="n">
        <f aca="false">H796-E796</f>
        <v>0</v>
      </c>
      <c r="L796" s="163" t="n">
        <f aca="false">J796-G796</f>
        <v>0</v>
      </c>
      <c r="M796" s="645" t="str">
        <f aca="false">IF('ORÇ.GLOBAL P CAIXA'!H795&gt;0,'ORÇ.GLOBAL P CAIXA'!H795,"")</f>
        <v/>
      </c>
      <c r="N796" s="646" t="n">
        <f aca="false">'ORÇ.GLOBAL P CAIXA'!I795</f>
        <v>0</v>
      </c>
      <c r="O796" s="166" t="str">
        <f aca="false">S796</f>
        <v/>
      </c>
      <c r="P796" s="167"/>
      <c r="Q796" s="168" t="str">
        <f aca="false">IF(B796&gt;0,"ok","ocultar")</f>
        <v>ocultar</v>
      </c>
      <c r="R796" s="647" t="n">
        <f aca="false">'ORÇ.GLOBAL P CAIXA'!B795</f>
        <v>0</v>
      </c>
      <c r="S796" s="170" t="str">
        <f aca="false">IF('ORÇ.GLOBAL P CAIXA'!N795&lt;&gt;0,'ORÇ.GLOBAL P CAIXA'!N795,"")</f>
        <v/>
      </c>
      <c r="T796" s="648" t="n">
        <f aca="false">'ORÇ.GLOBAL P CAIXA'!O795</f>
        <v>0</v>
      </c>
      <c r="U796" s="172" t="n">
        <f aca="false">'ORÇ.GLOBAL P CAIXA'!P795</f>
        <v>0</v>
      </c>
      <c r="V796" s="173" t="n">
        <f aca="false">'ORÇ.GLOBAL P CAIXA'!E795</f>
        <v>0</v>
      </c>
      <c r="W796" s="173" t="n">
        <f aca="false">F796</f>
        <v>0</v>
      </c>
      <c r="X796" s="649"/>
      <c r="Y796" s="649"/>
      <c r="Z796" s="650"/>
      <c r="AB796" s="88"/>
      <c r="AC796" s="157" t="n">
        <f aca="false">IF(B796=0,AC795,IF(ISNONTEXT(B796)=TRUE(),INT(B796),INT(LEFT(B796,FIND(".",B796)-1))))</f>
        <v>3</v>
      </c>
      <c r="AD796" s="157" t="str">
        <f aca="false">IF(AD797=1,1,IF(B796&lt;&gt;0,1,IF(C796&lt;&gt;0,1,IF(D796&lt;&gt;0,1,IF(E796&lt;&gt;0,1,"")))))</f>
        <v/>
      </c>
      <c r="AE796" s="157" t="str">
        <f aca="false">IF(AC796=0," ",IF(AC796&lt;&gt;AC795,AC796," "))</f>
        <v> </v>
      </c>
      <c r="AF796" s="88"/>
      <c r="AG796" s="75" t="e">
        <f aca="false">IF(AC796&lt;&gt;AE796,(IF(N796=0,G796*(INFORMAÇÕES!$Q$69/INFORMAÇÕES!$Q$72),IF(N796="R",G796,0))),0)</f>
        <v>#DIV/0!</v>
      </c>
      <c r="AH796" s="75" t="e">
        <f aca="false">IF(AC796&lt;&gt;AE796,(IF(N796=0,G796*(INFORMAÇÕES!$Q$70/INFORMAÇÕES!$Q$72),IF(N796="C",G796,0))),0)</f>
        <v>#DIV/0!</v>
      </c>
      <c r="AI796" s="75" t="n">
        <f aca="false">IF(AC796&lt;&gt;AE796,(IF(N796=0,G796*INFORMAÇÕES!$U$115,IF(N796="CF",G796,0))),0)</f>
        <v>0</v>
      </c>
      <c r="AJ796" s="75" t="n">
        <f aca="false">IF(AC796&lt;&gt;AE796,(IF(N796=0,G796*INFORMAÇÕES!$U$116,IF(N796="O",G796,0))),0)</f>
        <v>0</v>
      </c>
      <c r="AK796" s="75" t="n">
        <f aca="false">IF(E796&lt;&gt;0,G796,0)</f>
        <v>0</v>
      </c>
      <c r="AL796" s="75" t="n">
        <f aca="false">IF(AC796&lt;&gt;AE796,(IF(N796=0,J796*(INFORMAÇÕES!$Q$89/INFORMAÇÕES!$Q$92),IF(N796="R",J796,0))),0)</f>
        <v>0</v>
      </c>
      <c r="AM796" s="75" t="n">
        <f aca="false">IF(AC796&lt;&gt;AE796,(IF(N796=0,J796*(INFORMAÇÕES!$Q$90/INFORMAÇÕES!$Q$92),IF(N796="C",J796,0))),0)</f>
        <v>0</v>
      </c>
      <c r="AN796" s="75" t="n">
        <f aca="false">IF(AC796&lt;&gt;AE796,(IF(N796="",J796*INFORMAÇÕES!$U$115,IF(N796="CF",J796,0))),0)</f>
        <v>0</v>
      </c>
      <c r="AO796" s="75" t="n">
        <f aca="false">IF(AC796&lt;&gt;AE796,(IF(N796="",J796*INFORMAÇÕES!$U$116,IF(N796="O",J796,0))),0)</f>
        <v>0</v>
      </c>
      <c r="AP796" s="75" t="n">
        <f aca="false">IF(H796&lt;&gt;0,J796,0)</f>
        <v>0</v>
      </c>
      <c r="AQ796" s="75" t="n">
        <f aca="false">IF(K796&lt;&gt;0,L796,0)</f>
        <v>0</v>
      </c>
    </row>
    <row r="797" s="174" customFormat="true" ht="14.25" hidden="false" customHeight="false" outlineLevel="0" collapsed="false">
      <c r="A797" s="159" t="n">
        <v>785</v>
      </c>
      <c r="B797" s="160" t="n">
        <f aca="false">R797</f>
        <v>0</v>
      </c>
      <c r="C797" s="161" t="n">
        <f aca="false">T797</f>
        <v>0</v>
      </c>
      <c r="D797" s="162" t="n">
        <f aca="false">U797</f>
        <v>0</v>
      </c>
      <c r="E797" s="163" t="n">
        <f aca="false">'ORÇ.GLOBAL P CAIXA'!E796</f>
        <v>0</v>
      </c>
      <c r="F797" s="163" t="n">
        <f aca="false">IF('ORÇ.GLOBAL EMPRESA'!G796&gt;0,'ORÇ.GLOBAL EMPRESA'!G796,'ORÇ.GLOBAL P CAIXA'!F796)</f>
        <v>0</v>
      </c>
      <c r="G797" s="163" t="n">
        <f aca="false">IF(E797&lt;&gt;0,ROUND(E797*F797,2),IF(AK797=0,(SUMIF($AC$13:$AC$1012,B797,$AK$13:$AK$1012)),AK797))</f>
        <v>0</v>
      </c>
      <c r="H797" s="163" t="n">
        <f aca="false">V797</f>
        <v>0</v>
      </c>
      <c r="I797" s="163" t="n">
        <f aca="false">W797</f>
        <v>0</v>
      </c>
      <c r="J797" s="163" t="n">
        <f aca="false">IF(H797&lt;&gt;0,ROUND(H797*I797,2),IF(AP797=0,(SUMIF($AC$13:$AC$1012,B797,$AP$13:$AP$1012)),AP797))</f>
        <v>0</v>
      </c>
      <c r="K797" s="163" t="n">
        <f aca="false">H797-E797</f>
        <v>0</v>
      </c>
      <c r="L797" s="163" t="n">
        <f aca="false">J797-G797</f>
        <v>0</v>
      </c>
      <c r="M797" s="645" t="str">
        <f aca="false">IF('ORÇ.GLOBAL P CAIXA'!H796&gt;0,'ORÇ.GLOBAL P CAIXA'!H796,"")</f>
        <v/>
      </c>
      <c r="N797" s="646" t="n">
        <f aca="false">'ORÇ.GLOBAL P CAIXA'!I796</f>
        <v>0</v>
      </c>
      <c r="O797" s="166" t="str">
        <f aca="false">S797</f>
        <v/>
      </c>
      <c r="P797" s="167"/>
      <c r="Q797" s="168" t="str">
        <f aca="false">IF(B797&gt;0,"ok","ocultar")</f>
        <v>ocultar</v>
      </c>
      <c r="R797" s="647" t="n">
        <f aca="false">'ORÇ.GLOBAL P CAIXA'!B796</f>
        <v>0</v>
      </c>
      <c r="S797" s="170" t="str">
        <f aca="false">IF('ORÇ.GLOBAL P CAIXA'!N796&lt;&gt;0,'ORÇ.GLOBAL P CAIXA'!N796,"")</f>
        <v/>
      </c>
      <c r="T797" s="648" t="n">
        <f aca="false">'ORÇ.GLOBAL P CAIXA'!O796</f>
        <v>0</v>
      </c>
      <c r="U797" s="172" t="n">
        <f aca="false">'ORÇ.GLOBAL P CAIXA'!P796</f>
        <v>0</v>
      </c>
      <c r="V797" s="173" t="n">
        <f aca="false">'ORÇ.GLOBAL P CAIXA'!E796</f>
        <v>0</v>
      </c>
      <c r="W797" s="173" t="n">
        <f aca="false">F797</f>
        <v>0</v>
      </c>
      <c r="X797" s="649"/>
      <c r="Y797" s="649"/>
      <c r="Z797" s="650"/>
      <c r="AB797" s="88"/>
      <c r="AC797" s="157" t="n">
        <f aca="false">IF(B797=0,AC796,IF(ISNONTEXT(B797)=TRUE(),INT(B797),INT(LEFT(B797,FIND(".",B797)-1))))</f>
        <v>3</v>
      </c>
      <c r="AD797" s="157" t="str">
        <f aca="false">IF(AD798=1,1,IF(B797&lt;&gt;0,1,IF(C797&lt;&gt;0,1,IF(D797&lt;&gt;0,1,IF(E797&lt;&gt;0,1,"")))))</f>
        <v/>
      </c>
      <c r="AE797" s="157" t="str">
        <f aca="false">IF(AC797=0," ",IF(AC797&lt;&gt;AC796,AC797," "))</f>
        <v> </v>
      </c>
      <c r="AF797" s="88"/>
      <c r="AG797" s="75" t="e">
        <f aca="false">IF(AC797&lt;&gt;AE797,(IF(N797=0,G797*(INFORMAÇÕES!$Q$69/INFORMAÇÕES!$Q$72),IF(N797="R",G797,0))),0)</f>
        <v>#DIV/0!</v>
      </c>
      <c r="AH797" s="75" t="e">
        <f aca="false">IF(AC797&lt;&gt;AE797,(IF(N797=0,G797*(INFORMAÇÕES!$Q$70/INFORMAÇÕES!$Q$72),IF(N797="C",G797,0))),0)</f>
        <v>#DIV/0!</v>
      </c>
      <c r="AI797" s="75" t="n">
        <f aca="false">IF(AC797&lt;&gt;AE797,(IF(N797=0,G797*INFORMAÇÕES!$U$115,IF(N797="CF",G797,0))),0)</f>
        <v>0</v>
      </c>
      <c r="AJ797" s="75" t="n">
        <f aca="false">IF(AC797&lt;&gt;AE797,(IF(N797=0,G797*INFORMAÇÕES!$U$116,IF(N797="O",G797,0))),0)</f>
        <v>0</v>
      </c>
      <c r="AK797" s="75" t="n">
        <f aca="false">IF(E797&lt;&gt;0,G797,0)</f>
        <v>0</v>
      </c>
      <c r="AL797" s="75" t="n">
        <f aca="false">IF(AC797&lt;&gt;AE797,(IF(N797=0,J797*(INFORMAÇÕES!$Q$89/INFORMAÇÕES!$Q$92),IF(N797="R",J797,0))),0)</f>
        <v>0</v>
      </c>
      <c r="AM797" s="75" t="n">
        <f aca="false">IF(AC797&lt;&gt;AE797,(IF(N797=0,J797*(INFORMAÇÕES!$Q$90/INFORMAÇÕES!$Q$92),IF(N797="C",J797,0))),0)</f>
        <v>0</v>
      </c>
      <c r="AN797" s="75" t="n">
        <f aca="false">IF(AC797&lt;&gt;AE797,(IF(N797="",J797*INFORMAÇÕES!$U$115,IF(N797="CF",J797,0))),0)</f>
        <v>0</v>
      </c>
      <c r="AO797" s="75" t="n">
        <f aca="false">IF(AC797&lt;&gt;AE797,(IF(N797="",J797*INFORMAÇÕES!$U$116,IF(N797="O",J797,0))),0)</f>
        <v>0</v>
      </c>
      <c r="AP797" s="75" t="n">
        <f aca="false">IF(H797&lt;&gt;0,J797,0)</f>
        <v>0</v>
      </c>
      <c r="AQ797" s="75" t="n">
        <f aca="false">IF(K797&lt;&gt;0,L797,0)</f>
        <v>0</v>
      </c>
    </row>
    <row r="798" s="174" customFormat="true" ht="14.25" hidden="false" customHeight="false" outlineLevel="0" collapsed="false">
      <c r="A798" s="159" t="n">
        <v>786</v>
      </c>
      <c r="B798" s="160" t="n">
        <f aca="false">R798</f>
        <v>0</v>
      </c>
      <c r="C798" s="161" t="n">
        <f aca="false">T798</f>
        <v>0</v>
      </c>
      <c r="D798" s="162" t="n">
        <f aca="false">U798</f>
        <v>0</v>
      </c>
      <c r="E798" s="163" t="n">
        <f aca="false">'ORÇ.GLOBAL P CAIXA'!E797</f>
        <v>0</v>
      </c>
      <c r="F798" s="163" t="n">
        <f aca="false">IF('ORÇ.GLOBAL EMPRESA'!G797&gt;0,'ORÇ.GLOBAL EMPRESA'!G797,'ORÇ.GLOBAL P CAIXA'!F797)</f>
        <v>0</v>
      </c>
      <c r="G798" s="163" t="n">
        <f aca="false">IF(E798&lt;&gt;0,ROUND(E798*F798,2),IF(AK798=0,(SUMIF($AC$13:$AC$1012,B798,$AK$13:$AK$1012)),AK798))</f>
        <v>0</v>
      </c>
      <c r="H798" s="163" t="n">
        <f aca="false">V798</f>
        <v>0</v>
      </c>
      <c r="I798" s="163" t="n">
        <f aca="false">W798</f>
        <v>0</v>
      </c>
      <c r="J798" s="163" t="n">
        <f aca="false">IF(H798&lt;&gt;0,ROUND(H798*I798,2),IF(AP798=0,(SUMIF($AC$13:$AC$1012,B798,$AP$13:$AP$1012)),AP798))</f>
        <v>0</v>
      </c>
      <c r="K798" s="163" t="n">
        <f aca="false">H798-E798</f>
        <v>0</v>
      </c>
      <c r="L798" s="163" t="n">
        <f aca="false">J798-G798</f>
        <v>0</v>
      </c>
      <c r="M798" s="645" t="str">
        <f aca="false">IF('ORÇ.GLOBAL P CAIXA'!H797&gt;0,'ORÇ.GLOBAL P CAIXA'!H797,"")</f>
        <v/>
      </c>
      <c r="N798" s="646" t="n">
        <f aca="false">'ORÇ.GLOBAL P CAIXA'!I797</f>
        <v>0</v>
      </c>
      <c r="O798" s="166" t="str">
        <f aca="false">S798</f>
        <v/>
      </c>
      <c r="P798" s="167"/>
      <c r="Q798" s="168" t="str">
        <f aca="false">IF(B798&gt;0,"ok","ocultar")</f>
        <v>ocultar</v>
      </c>
      <c r="R798" s="647" t="n">
        <f aca="false">'ORÇ.GLOBAL P CAIXA'!B797</f>
        <v>0</v>
      </c>
      <c r="S798" s="170" t="str">
        <f aca="false">IF('ORÇ.GLOBAL P CAIXA'!N797&lt;&gt;0,'ORÇ.GLOBAL P CAIXA'!N797,"")</f>
        <v/>
      </c>
      <c r="T798" s="648" t="n">
        <f aca="false">'ORÇ.GLOBAL P CAIXA'!O797</f>
        <v>0</v>
      </c>
      <c r="U798" s="172" t="n">
        <f aca="false">'ORÇ.GLOBAL P CAIXA'!P797</f>
        <v>0</v>
      </c>
      <c r="V798" s="173" t="n">
        <f aca="false">'ORÇ.GLOBAL P CAIXA'!E797</f>
        <v>0</v>
      </c>
      <c r="W798" s="173" t="n">
        <f aca="false">F798</f>
        <v>0</v>
      </c>
      <c r="X798" s="649"/>
      <c r="Y798" s="649"/>
      <c r="Z798" s="650"/>
      <c r="AB798" s="88"/>
      <c r="AC798" s="157" t="n">
        <f aca="false">IF(B798=0,AC797,IF(ISNONTEXT(B798)=TRUE(),INT(B798),INT(LEFT(B798,FIND(".",B798)-1))))</f>
        <v>3</v>
      </c>
      <c r="AD798" s="157" t="str">
        <f aca="false">IF(AD799=1,1,IF(B798&lt;&gt;0,1,IF(C798&lt;&gt;0,1,IF(D798&lt;&gt;0,1,IF(E798&lt;&gt;0,1,"")))))</f>
        <v/>
      </c>
      <c r="AE798" s="157" t="str">
        <f aca="false">IF(AC798=0," ",IF(AC798&lt;&gt;AC797,AC798," "))</f>
        <v> </v>
      </c>
      <c r="AF798" s="88"/>
      <c r="AG798" s="75" t="e">
        <f aca="false">IF(AC798&lt;&gt;AE798,(IF(N798=0,G798*(INFORMAÇÕES!$Q$69/INFORMAÇÕES!$Q$72),IF(N798="R",G798,0))),0)</f>
        <v>#DIV/0!</v>
      </c>
      <c r="AH798" s="75" t="e">
        <f aca="false">IF(AC798&lt;&gt;AE798,(IF(N798=0,G798*(INFORMAÇÕES!$Q$70/INFORMAÇÕES!$Q$72),IF(N798="C",G798,0))),0)</f>
        <v>#DIV/0!</v>
      </c>
      <c r="AI798" s="75" t="n">
        <f aca="false">IF(AC798&lt;&gt;AE798,(IF(N798=0,G798*INFORMAÇÕES!$U$115,IF(N798="CF",G798,0))),0)</f>
        <v>0</v>
      </c>
      <c r="AJ798" s="75" t="n">
        <f aca="false">IF(AC798&lt;&gt;AE798,(IF(N798=0,G798*INFORMAÇÕES!$U$116,IF(N798="O",G798,0))),0)</f>
        <v>0</v>
      </c>
      <c r="AK798" s="75" t="n">
        <f aca="false">IF(E798&lt;&gt;0,G798,0)</f>
        <v>0</v>
      </c>
      <c r="AL798" s="75" t="n">
        <f aca="false">IF(AC798&lt;&gt;AE798,(IF(N798=0,J798*(INFORMAÇÕES!$Q$89/INFORMAÇÕES!$Q$92),IF(N798="R",J798,0))),0)</f>
        <v>0</v>
      </c>
      <c r="AM798" s="75" t="n">
        <f aca="false">IF(AC798&lt;&gt;AE798,(IF(N798=0,J798*(INFORMAÇÕES!$Q$90/INFORMAÇÕES!$Q$92),IF(N798="C",J798,0))),0)</f>
        <v>0</v>
      </c>
      <c r="AN798" s="75" t="n">
        <f aca="false">IF(AC798&lt;&gt;AE798,(IF(N798="",J798*INFORMAÇÕES!$U$115,IF(N798="CF",J798,0))),0)</f>
        <v>0</v>
      </c>
      <c r="AO798" s="75" t="n">
        <f aca="false">IF(AC798&lt;&gt;AE798,(IF(N798="",J798*INFORMAÇÕES!$U$116,IF(N798="O",J798,0))),0)</f>
        <v>0</v>
      </c>
      <c r="AP798" s="75" t="n">
        <f aca="false">IF(H798&lt;&gt;0,J798,0)</f>
        <v>0</v>
      </c>
      <c r="AQ798" s="75" t="n">
        <f aca="false">IF(K798&lt;&gt;0,L798,0)</f>
        <v>0</v>
      </c>
    </row>
    <row r="799" s="174" customFormat="true" ht="14.25" hidden="false" customHeight="false" outlineLevel="0" collapsed="false">
      <c r="A799" s="159" t="n">
        <v>787</v>
      </c>
      <c r="B799" s="160" t="n">
        <f aca="false">R799</f>
        <v>0</v>
      </c>
      <c r="C799" s="161" t="n">
        <f aca="false">T799</f>
        <v>0</v>
      </c>
      <c r="D799" s="162" t="n">
        <f aca="false">U799</f>
        <v>0</v>
      </c>
      <c r="E799" s="163" t="n">
        <f aca="false">'ORÇ.GLOBAL P CAIXA'!E798</f>
        <v>0</v>
      </c>
      <c r="F799" s="163" t="n">
        <f aca="false">IF('ORÇ.GLOBAL EMPRESA'!G798&gt;0,'ORÇ.GLOBAL EMPRESA'!G798,'ORÇ.GLOBAL P CAIXA'!F798)</f>
        <v>0</v>
      </c>
      <c r="G799" s="163" t="n">
        <f aca="false">IF(E799&lt;&gt;0,ROUND(E799*F799,2),IF(AK799=0,(SUMIF($AC$13:$AC$1012,B799,$AK$13:$AK$1012)),AK799))</f>
        <v>0</v>
      </c>
      <c r="H799" s="163" t="n">
        <f aca="false">V799</f>
        <v>0</v>
      </c>
      <c r="I799" s="163" t="n">
        <f aca="false">W799</f>
        <v>0</v>
      </c>
      <c r="J799" s="163" t="n">
        <f aca="false">IF(H799&lt;&gt;0,ROUND(H799*I799,2),IF(AP799=0,(SUMIF($AC$13:$AC$1012,B799,$AP$13:$AP$1012)),AP799))</f>
        <v>0</v>
      </c>
      <c r="K799" s="163" t="n">
        <f aca="false">H799-E799</f>
        <v>0</v>
      </c>
      <c r="L799" s="163" t="n">
        <f aca="false">J799-G799</f>
        <v>0</v>
      </c>
      <c r="M799" s="645" t="str">
        <f aca="false">IF('ORÇ.GLOBAL P CAIXA'!H798&gt;0,'ORÇ.GLOBAL P CAIXA'!H798,"")</f>
        <v/>
      </c>
      <c r="N799" s="646" t="n">
        <f aca="false">'ORÇ.GLOBAL P CAIXA'!I798</f>
        <v>0</v>
      </c>
      <c r="O799" s="166" t="str">
        <f aca="false">S799</f>
        <v/>
      </c>
      <c r="P799" s="167"/>
      <c r="Q799" s="168" t="str">
        <f aca="false">IF(B799&gt;0,"ok","ocultar")</f>
        <v>ocultar</v>
      </c>
      <c r="R799" s="647" t="n">
        <f aca="false">'ORÇ.GLOBAL P CAIXA'!B798</f>
        <v>0</v>
      </c>
      <c r="S799" s="170" t="str">
        <f aca="false">IF('ORÇ.GLOBAL P CAIXA'!N798&lt;&gt;0,'ORÇ.GLOBAL P CAIXA'!N798,"")</f>
        <v/>
      </c>
      <c r="T799" s="648" t="n">
        <f aca="false">'ORÇ.GLOBAL P CAIXA'!O798</f>
        <v>0</v>
      </c>
      <c r="U799" s="172" t="n">
        <f aca="false">'ORÇ.GLOBAL P CAIXA'!P798</f>
        <v>0</v>
      </c>
      <c r="V799" s="173" t="n">
        <f aca="false">'ORÇ.GLOBAL P CAIXA'!E798</f>
        <v>0</v>
      </c>
      <c r="W799" s="173" t="n">
        <f aca="false">F799</f>
        <v>0</v>
      </c>
      <c r="X799" s="649"/>
      <c r="Y799" s="649"/>
      <c r="Z799" s="650"/>
      <c r="AB799" s="88"/>
      <c r="AC799" s="157" t="n">
        <f aca="false">IF(B799=0,AC798,IF(ISNONTEXT(B799)=TRUE(),INT(B799),INT(LEFT(B799,FIND(".",B799)-1))))</f>
        <v>3</v>
      </c>
      <c r="AD799" s="157" t="str">
        <f aca="false">IF(AD800=1,1,IF(B799&lt;&gt;0,1,IF(C799&lt;&gt;0,1,IF(D799&lt;&gt;0,1,IF(E799&lt;&gt;0,1,"")))))</f>
        <v/>
      </c>
      <c r="AE799" s="157" t="str">
        <f aca="false">IF(AC799=0," ",IF(AC799&lt;&gt;AC798,AC799," "))</f>
        <v> </v>
      </c>
      <c r="AF799" s="88"/>
      <c r="AG799" s="75" t="e">
        <f aca="false">IF(AC799&lt;&gt;AE799,(IF(N799=0,G799*(INFORMAÇÕES!$Q$69/INFORMAÇÕES!$Q$72),IF(N799="R",G799,0))),0)</f>
        <v>#DIV/0!</v>
      </c>
      <c r="AH799" s="75" t="e">
        <f aca="false">IF(AC799&lt;&gt;AE799,(IF(N799=0,G799*(INFORMAÇÕES!$Q$70/INFORMAÇÕES!$Q$72),IF(N799="C",G799,0))),0)</f>
        <v>#DIV/0!</v>
      </c>
      <c r="AI799" s="75" t="n">
        <f aca="false">IF(AC799&lt;&gt;AE799,(IF(N799=0,G799*INFORMAÇÕES!$U$115,IF(N799="CF",G799,0))),0)</f>
        <v>0</v>
      </c>
      <c r="AJ799" s="75" t="n">
        <f aca="false">IF(AC799&lt;&gt;AE799,(IF(N799=0,G799*INFORMAÇÕES!$U$116,IF(N799="O",G799,0))),0)</f>
        <v>0</v>
      </c>
      <c r="AK799" s="75" t="n">
        <f aca="false">IF(E799&lt;&gt;0,G799,0)</f>
        <v>0</v>
      </c>
      <c r="AL799" s="75" t="n">
        <f aca="false">IF(AC799&lt;&gt;AE799,(IF(N799=0,J799*(INFORMAÇÕES!$Q$89/INFORMAÇÕES!$Q$92),IF(N799="R",J799,0))),0)</f>
        <v>0</v>
      </c>
      <c r="AM799" s="75" t="n">
        <f aca="false">IF(AC799&lt;&gt;AE799,(IF(N799=0,J799*(INFORMAÇÕES!$Q$90/INFORMAÇÕES!$Q$92),IF(N799="C",J799,0))),0)</f>
        <v>0</v>
      </c>
      <c r="AN799" s="75" t="n">
        <f aca="false">IF(AC799&lt;&gt;AE799,(IF(N799="",J799*INFORMAÇÕES!$U$115,IF(N799="CF",J799,0))),0)</f>
        <v>0</v>
      </c>
      <c r="AO799" s="75" t="n">
        <f aca="false">IF(AC799&lt;&gt;AE799,(IF(N799="",J799*INFORMAÇÕES!$U$116,IF(N799="O",J799,0))),0)</f>
        <v>0</v>
      </c>
      <c r="AP799" s="75" t="n">
        <f aca="false">IF(H799&lt;&gt;0,J799,0)</f>
        <v>0</v>
      </c>
      <c r="AQ799" s="75" t="n">
        <f aca="false">IF(K799&lt;&gt;0,L799,0)</f>
        <v>0</v>
      </c>
    </row>
    <row r="800" s="174" customFormat="true" ht="14.25" hidden="false" customHeight="false" outlineLevel="0" collapsed="false">
      <c r="A800" s="159" t="n">
        <v>788</v>
      </c>
      <c r="B800" s="160" t="n">
        <f aca="false">R800</f>
        <v>0</v>
      </c>
      <c r="C800" s="161" t="n">
        <f aca="false">T800</f>
        <v>0</v>
      </c>
      <c r="D800" s="162" t="n">
        <f aca="false">U800</f>
        <v>0</v>
      </c>
      <c r="E800" s="163" t="n">
        <f aca="false">'ORÇ.GLOBAL P CAIXA'!E799</f>
        <v>0</v>
      </c>
      <c r="F800" s="163" t="n">
        <f aca="false">IF('ORÇ.GLOBAL EMPRESA'!G799&gt;0,'ORÇ.GLOBAL EMPRESA'!G799,'ORÇ.GLOBAL P CAIXA'!F799)</f>
        <v>0</v>
      </c>
      <c r="G800" s="163" t="n">
        <f aca="false">IF(E800&lt;&gt;0,ROUND(E800*F800,2),IF(AK800=0,(SUMIF($AC$13:$AC$1012,B800,$AK$13:$AK$1012)),AK800))</f>
        <v>0</v>
      </c>
      <c r="H800" s="163" t="n">
        <f aca="false">V800</f>
        <v>0</v>
      </c>
      <c r="I800" s="163" t="n">
        <f aca="false">W800</f>
        <v>0</v>
      </c>
      <c r="J800" s="163" t="n">
        <f aca="false">IF(H800&lt;&gt;0,ROUND(H800*I800,2),IF(AP800=0,(SUMIF($AC$13:$AC$1012,B800,$AP$13:$AP$1012)),AP800))</f>
        <v>0</v>
      </c>
      <c r="K800" s="163" t="n">
        <f aca="false">H800-E800</f>
        <v>0</v>
      </c>
      <c r="L800" s="163" t="n">
        <f aca="false">J800-G800</f>
        <v>0</v>
      </c>
      <c r="M800" s="645" t="str">
        <f aca="false">IF('ORÇ.GLOBAL P CAIXA'!H799&gt;0,'ORÇ.GLOBAL P CAIXA'!H799,"")</f>
        <v/>
      </c>
      <c r="N800" s="646" t="n">
        <f aca="false">'ORÇ.GLOBAL P CAIXA'!I799</f>
        <v>0</v>
      </c>
      <c r="O800" s="166" t="str">
        <f aca="false">S800</f>
        <v/>
      </c>
      <c r="P800" s="167"/>
      <c r="Q800" s="168" t="str">
        <f aca="false">IF(B800&gt;0,"ok","ocultar")</f>
        <v>ocultar</v>
      </c>
      <c r="R800" s="647" t="n">
        <f aca="false">'ORÇ.GLOBAL P CAIXA'!B799</f>
        <v>0</v>
      </c>
      <c r="S800" s="170" t="str">
        <f aca="false">IF('ORÇ.GLOBAL P CAIXA'!N799&lt;&gt;0,'ORÇ.GLOBAL P CAIXA'!N799,"")</f>
        <v/>
      </c>
      <c r="T800" s="648" t="n">
        <f aca="false">'ORÇ.GLOBAL P CAIXA'!O799</f>
        <v>0</v>
      </c>
      <c r="U800" s="172" t="n">
        <f aca="false">'ORÇ.GLOBAL P CAIXA'!P799</f>
        <v>0</v>
      </c>
      <c r="V800" s="173" t="n">
        <f aca="false">'ORÇ.GLOBAL P CAIXA'!E799</f>
        <v>0</v>
      </c>
      <c r="W800" s="173" t="n">
        <f aca="false">F800</f>
        <v>0</v>
      </c>
      <c r="X800" s="649"/>
      <c r="Y800" s="649"/>
      <c r="Z800" s="650"/>
      <c r="AB800" s="88"/>
      <c r="AC800" s="157" t="n">
        <f aca="false">IF(B800=0,AC799,IF(ISNONTEXT(B800)=TRUE(),INT(B800),INT(LEFT(B800,FIND(".",B800)-1))))</f>
        <v>3</v>
      </c>
      <c r="AD800" s="157" t="str">
        <f aca="false">IF(AD801=1,1,IF(B800&lt;&gt;0,1,IF(C800&lt;&gt;0,1,IF(D800&lt;&gt;0,1,IF(E800&lt;&gt;0,1,"")))))</f>
        <v/>
      </c>
      <c r="AE800" s="157" t="str">
        <f aca="false">IF(AC800=0," ",IF(AC800&lt;&gt;AC799,AC800," "))</f>
        <v> </v>
      </c>
      <c r="AF800" s="88"/>
      <c r="AG800" s="75" t="e">
        <f aca="false">IF(AC800&lt;&gt;AE800,(IF(N800=0,G800*(INFORMAÇÕES!$Q$69/INFORMAÇÕES!$Q$72),IF(N800="R",G800,0))),0)</f>
        <v>#DIV/0!</v>
      </c>
      <c r="AH800" s="75" t="e">
        <f aca="false">IF(AC800&lt;&gt;AE800,(IF(N800=0,G800*(INFORMAÇÕES!$Q$70/INFORMAÇÕES!$Q$72),IF(N800="C",G800,0))),0)</f>
        <v>#DIV/0!</v>
      </c>
      <c r="AI800" s="75" t="n">
        <f aca="false">IF(AC800&lt;&gt;AE800,(IF(N800=0,G800*INFORMAÇÕES!$U$115,IF(N800="CF",G800,0))),0)</f>
        <v>0</v>
      </c>
      <c r="AJ800" s="75" t="n">
        <f aca="false">IF(AC800&lt;&gt;AE800,(IF(N800=0,G800*INFORMAÇÕES!$U$116,IF(N800="O",G800,0))),0)</f>
        <v>0</v>
      </c>
      <c r="AK800" s="75" t="n">
        <f aca="false">IF(E800&lt;&gt;0,G800,0)</f>
        <v>0</v>
      </c>
      <c r="AL800" s="75" t="n">
        <f aca="false">IF(AC800&lt;&gt;AE800,(IF(N800=0,J800*(INFORMAÇÕES!$Q$89/INFORMAÇÕES!$Q$92),IF(N800="R",J800,0))),0)</f>
        <v>0</v>
      </c>
      <c r="AM800" s="75" t="n">
        <f aca="false">IF(AC800&lt;&gt;AE800,(IF(N800=0,J800*(INFORMAÇÕES!$Q$90/INFORMAÇÕES!$Q$92),IF(N800="C",J800,0))),0)</f>
        <v>0</v>
      </c>
      <c r="AN800" s="75" t="n">
        <f aca="false">IF(AC800&lt;&gt;AE800,(IF(N800="",J800*INFORMAÇÕES!$U$115,IF(N800="CF",J800,0))),0)</f>
        <v>0</v>
      </c>
      <c r="AO800" s="75" t="n">
        <f aca="false">IF(AC800&lt;&gt;AE800,(IF(N800="",J800*INFORMAÇÕES!$U$116,IF(N800="O",J800,0))),0)</f>
        <v>0</v>
      </c>
      <c r="AP800" s="75" t="n">
        <f aca="false">IF(H800&lt;&gt;0,J800,0)</f>
        <v>0</v>
      </c>
      <c r="AQ800" s="75" t="n">
        <f aca="false">IF(K800&lt;&gt;0,L800,0)</f>
        <v>0</v>
      </c>
    </row>
    <row r="801" s="174" customFormat="true" ht="14.25" hidden="false" customHeight="false" outlineLevel="0" collapsed="false">
      <c r="A801" s="159" t="n">
        <v>789</v>
      </c>
      <c r="B801" s="160" t="n">
        <f aca="false">R801</f>
        <v>0</v>
      </c>
      <c r="C801" s="161" t="n">
        <f aca="false">T801</f>
        <v>0</v>
      </c>
      <c r="D801" s="162" t="n">
        <f aca="false">U801</f>
        <v>0</v>
      </c>
      <c r="E801" s="163" t="n">
        <f aca="false">'ORÇ.GLOBAL P CAIXA'!E800</f>
        <v>0</v>
      </c>
      <c r="F801" s="163" t="n">
        <f aca="false">IF('ORÇ.GLOBAL EMPRESA'!G800&gt;0,'ORÇ.GLOBAL EMPRESA'!G800,'ORÇ.GLOBAL P CAIXA'!F800)</f>
        <v>0</v>
      </c>
      <c r="G801" s="163" t="n">
        <f aca="false">IF(E801&lt;&gt;0,ROUND(E801*F801,2),IF(AK801=0,(SUMIF($AC$13:$AC$1012,B801,$AK$13:$AK$1012)),AK801))</f>
        <v>0</v>
      </c>
      <c r="H801" s="163" t="n">
        <f aca="false">V801</f>
        <v>0</v>
      </c>
      <c r="I801" s="163" t="n">
        <f aca="false">W801</f>
        <v>0</v>
      </c>
      <c r="J801" s="163" t="n">
        <f aca="false">IF(H801&lt;&gt;0,ROUND(H801*I801,2),IF(AP801=0,(SUMIF($AC$13:$AC$1012,B801,$AP$13:$AP$1012)),AP801))</f>
        <v>0</v>
      </c>
      <c r="K801" s="163" t="n">
        <f aca="false">H801-E801</f>
        <v>0</v>
      </c>
      <c r="L801" s="163" t="n">
        <f aca="false">J801-G801</f>
        <v>0</v>
      </c>
      <c r="M801" s="645" t="str">
        <f aca="false">IF('ORÇ.GLOBAL P CAIXA'!H800&gt;0,'ORÇ.GLOBAL P CAIXA'!H800,"")</f>
        <v/>
      </c>
      <c r="N801" s="646" t="n">
        <f aca="false">'ORÇ.GLOBAL P CAIXA'!I800</f>
        <v>0</v>
      </c>
      <c r="O801" s="166" t="str">
        <f aca="false">S801</f>
        <v/>
      </c>
      <c r="P801" s="167"/>
      <c r="Q801" s="168" t="str">
        <f aca="false">IF(B801&gt;0,"ok","ocultar")</f>
        <v>ocultar</v>
      </c>
      <c r="R801" s="647" t="n">
        <f aca="false">'ORÇ.GLOBAL P CAIXA'!B800</f>
        <v>0</v>
      </c>
      <c r="S801" s="170" t="str">
        <f aca="false">IF('ORÇ.GLOBAL P CAIXA'!N800&lt;&gt;0,'ORÇ.GLOBAL P CAIXA'!N800,"")</f>
        <v/>
      </c>
      <c r="T801" s="648" t="n">
        <f aca="false">'ORÇ.GLOBAL P CAIXA'!O800</f>
        <v>0</v>
      </c>
      <c r="U801" s="172" t="n">
        <f aca="false">'ORÇ.GLOBAL P CAIXA'!P800</f>
        <v>0</v>
      </c>
      <c r="V801" s="173" t="n">
        <f aca="false">'ORÇ.GLOBAL P CAIXA'!E800</f>
        <v>0</v>
      </c>
      <c r="W801" s="173" t="n">
        <f aca="false">F801</f>
        <v>0</v>
      </c>
      <c r="X801" s="649"/>
      <c r="Y801" s="649"/>
      <c r="Z801" s="650"/>
      <c r="AB801" s="88"/>
      <c r="AC801" s="157" t="n">
        <f aca="false">IF(B801=0,AC800,IF(ISNONTEXT(B801)=TRUE(),INT(B801),INT(LEFT(B801,FIND(".",B801)-1))))</f>
        <v>3</v>
      </c>
      <c r="AD801" s="157" t="str">
        <f aca="false">IF(AD802=1,1,IF(B801&lt;&gt;0,1,IF(C801&lt;&gt;0,1,IF(D801&lt;&gt;0,1,IF(E801&lt;&gt;0,1,"")))))</f>
        <v/>
      </c>
      <c r="AE801" s="157" t="str">
        <f aca="false">IF(AC801=0," ",IF(AC801&lt;&gt;AC800,AC801," "))</f>
        <v> </v>
      </c>
      <c r="AF801" s="88"/>
      <c r="AG801" s="75" t="e">
        <f aca="false">IF(AC801&lt;&gt;AE801,(IF(N801=0,G801*(INFORMAÇÕES!$Q$69/INFORMAÇÕES!$Q$72),IF(N801="R",G801,0))),0)</f>
        <v>#DIV/0!</v>
      </c>
      <c r="AH801" s="75" t="e">
        <f aca="false">IF(AC801&lt;&gt;AE801,(IF(N801=0,G801*(INFORMAÇÕES!$Q$70/INFORMAÇÕES!$Q$72),IF(N801="C",G801,0))),0)</f>
        <v>#DIV/0!</v>
      </c>
      <c r="AI801" s="75" t="n">
        <f aca="false">IF(AC801&lt;&gt;AE801,(IF(N801=0,G801*INFORMAÇÕES!$U$115,IF(N801="CF",G801,0))),0)</f>
        <v>0</v>
      </c>
      <c r="AJ801" s="75" t="n">
        <f aca="false">IF(AC801&lt;&gt;AE801,(IF(N801=0,G801*INFORMAÇÕES!$U$116,IF(N801="O",G801,0))),0)</f>
        <v>0</v>
      </c>
      <c r="AK801" s="75" t="n">
        <f aca="false">IF(E801&lt;&gt;0,G801,0)</f>
        <v>0</v>
      </c>
      <c r="AL801" s="75" t="n">
        <f aca="false">IF(AC801&lt;&gt;AE801,(IF(N801=0,J801*(INFORMAÇÕES!$Q$89/INFORMAÇÕES!$Q$92),IF(N801="R",J801,0))),0)</f>
        <v>0</v>
      </c>
      <c r="AM801" s="75" t="n">
        <f aca="false">IF(AC801&lt;&gt;AE801,(IF(N801=0,J801*(INFORMAÇÕES!$Q$90/INFORMAÇÕES!$Q$92),IF(N801="C",J801,0))),0)</f>
        <v>0</v>
      </c>
      <c r="AN801" s="75" t="n">
        <f aca="false">IF(AC801&lt;&gt;AE801,(IF(N801="",J801*INFORMAÇÕES!$U$115,IF(N801="CF",J801,0))),0)</f>
        <v>0</v>
      </c>
      <c r="AO801" s="75" t="n">
        <f aca="false">IF(AC801&lt;&gt;AE801,(IF(N801="",J801*INFORMAÇÕES!$U$116,IF(N801="O",J801,0))),0)</f>
        <v>0</v>
      </c>
      <c r="AP801" s="75" t="n">
        <f aca="false">IF(H801&lt;&gt;0,J801,0)</f>
        <v>0</v>
      </c>
      <c r="AQ801" s="75" t="n">
        <f aca="false">IF(K801&lt;&gt;0,L801,0)</f>
        <v>0</v>
      </c>
    </row>
    <row r="802" s="174" customFormat="true" ht="14.25" hidden="false" customHeight="false" outlineLevel="0" collapsed="false">
      <c r="A802" s="159" t="n">
        <v>790</v>
      </c>
      <c r="B802" s="160" t="n">
        <f aca="false">R802</f>
        <v>0</v>
      </c>
      <c r="C802" s="161" t="n">
        <f aca="false">T802</f>
        <v>0</v>
      </c>
      <c r="D802" s="162" t="n">
        <f aca="false">U802</f>
        <v>0</v>
      </c>
      <c r="E802" s="163" t="n">
        <f aca="false">'ORÇ.GLOBAL P CAIXA'!E801</f>
        <v>0</v>
      </c>
      <c r="F802" s="163" t="n">
        <f aca="false">IF('ORÇ.GLOBAL EMPRESA'!G801&gt;0,'ORÇ.GLOBAL EMPRESA'!G801,'ORÇ.GLOBAL P CAIXA'!F801)</f>
        <v>0</v>
      </c>
      <c r="G802" s="163" t="n">
        <f aca="false">IF(E802&lt;&gt;0,ROUND(E802*F802,2),IF(AK802=0,(SUMIF($AC$13:$AC$1012,B802,$AK$13:$AK$1012)),AK802))</f>
        <v>0</v>
      </c>
      <c r="H802" s="163" t="n">
        <f aca="false">V802</f>
        <v>0</v>
      </c>
      <c r="I802" s="163" t="n">
        <f aca="false">W802</f>
        <v>0</v>
      </c>
      <c r="J802" s="163" t="n">
        <f aca="false">IF(H802&lt;&gt;0,ROUND(H802*I802,2),IF(AP802=0,(SUMIF($AC$13:$AC$1012,B802,$AP$13:$AP$1012)),AP802))</f>
        <v>0</v>
      </c>
      <c r="K802" s="163" t="n">
        <f aca="false">H802-E802</f>
        <v>0</v>
      </c>
      <c r="L802" s="163" t="n">
        <f aca="false">J802-G802</f>
        <v>0</v>
      </c>
      <c r="M802" s="645" t="str">
        <f aca="false">IF('ORÇ.GLOBAL P CAIXA'!H801&gt;0,'ORÇ.GLOBAL P CAIXA'!H801,"")</f>
        <v/>
      </c>
      <c r="N802" s="646" t="n">
        <f aca="false">'ORÇ.GLOBAL P CAIXA'!I801</f>
        <v>0</v>
      </c>
      <c r="O802" s="166" t="str">
        <f aca="false">S802</f>
        <v/>
      </c>
      <c r="P802" s="167"/>
      <c r="Q802" s="168" t="str">
        <f aca="false">IF(B802&gt;0,"ok","ocultar")</f>
        <v>ocultar</v>
      </c>
      <c r="R802" s="647" t="n">
        <f aca="false">'ORÇ.GLOBAL P CAIXA'!B801</f>
        <v>0</v>
      </c>
      <c r="S802" s="170" t="str">
        <f aca="false">IF('ORÇ.GLOBAL P CAIXA'!N801&lt;&gt;0,'ORÇ.GLOBAL P CAIXA'!N801,"")</f>
        <v/>
      </c>
      <c r="T802" s="648" t="n">
        <f aca="false">'ORÇ.GLOBAL P CAIXA'!O801</f>
        <v>0</v>
      </c>
      <c r="U802" s="172" t="n">
        <f aca="false">'ORÇ.GLOBAL P CAIXA'!P801</f>
        <v>0</v>
      </c>
      <c r="V802" s="173" t="n">
        <f aca="false">'ORÇ.GLOBAL P CAIXA'!E801</f>
        <v>0</v>
      </c>
      <c r="W802" s="173" t="n">
        <f aca="false">F802</f>
        <v>0</v>
      </c>
      <c r="X802" s="649"/>
      <c r="Y802" s="649"/>
      <c r="Z802" s="650"/>
      <c r="AB802" s="88"/>
      <c r="AC802" s="157" t="n">
        <f aca="false">IF(B802=0,AC801,IF(ISNONTEXT(B802)=TRUE(),INT(B802),INT(LEFT(B802,FIND(".",B802)-1))))</f>
        <v>3</v>
      </c>
      <c r="AD802" s="157" t="str">
        <f aca="false">IF(AD803=1,1,IF(B802&lt;&gt;0,1,IF(C802&lt;&gt;0,1,IF(D802&lt;&gt;0,1,IF(E802&lt;&gt;0,1,"")))))</f>
        <v/>
      </c>
      <c r="AE802" s="157" t="str">
        <f aca="false">IF(AC802=0," ",IF(AC802&lt;&gt;AC801,AC802," "))</f>
        <v> </v>
      </c>
      <c r="AF802" s="88"/>
      <c r="AG802" s="75" t="e">
        <f aca="false">IF(AC802&lt;&gt;AE802,(IF(N802=0,G802*(INFORMAÇÕES!$Q$69/INFORMAÇÕES!$Q$72),IF(N802="R",G802,0))),0)</f>
        <v>#DIV/0!</v>
      </c>
      <c r="AH802" s="75" t="e">
        <f aca="false">IF(AC802&lt;&gt;AE802,(IF(N802=0,G802*(INFORMAÇÕES!$Q$70/INFORMAÇÕES!$Q$72),IF(N802="C",G802,0))),0)</f>
        <v>#DIV/0!</v>
      </c>
      <c r="AI802" s="75" t="n">
        <f aca="false">IF(AC802&lt;&gt;AE802,(IF(N802=0,G802*INFORMAÇÕES!$U$115,IF(N802="CF",G802,0))),0)</f>
        <v>0</v>
      </c>
      <c r="AJ802" s="75" t="n">
        <f aca="false">IF(AC802&lt;&gt;AE802,(IF(N802=0,G802*INFORMAÇÕES!$U$116,IF(N802="O",G802,0))),0)</f>
        <v>0</v>
      </c>
      <c r="AK802" s="75" t="n">
        <f aca="false">IF(E802&lt;&gt;0,G802,0)</f>
        <v>0</v>
      </c>
      <c r="AL802" s="75" t="n">
        <f aca="false">IF(AC802&lt;&gt;AE802,(IF(N802=0,J802*(INFORMAÇÕES!$Q$89/INFORMAÇÕES!$Q$92),IF(N802="R",J802,0))),0)</f>
        <v>0</v>
      </c>
      <c r="AM802" s="75" t="n">
        <f aca="false">IF(AC802&lt;&gt;AE802,(IF(N802=0,J802*(INFORMAÇÕES!$Q$90/INFORMAÇÕES!$Q$92),IF(N802="C",J802,0))),0)</f>
        <v>0</v>
      </c>
      <c r="AN802" s="75" t="n">
        <f aca="false">IF(AC802&lt;&gt;AE802,(IF(N802="",J802*INFORMAÇÕES!$U$115,IF(N802="CF",J802,0))),0)</f>
        <v>0</v>
      </c>
      <c r="AO802" s="75" t="n">
        <f aca="false">IF(AC802&lt;&gt;AE802,(IF(N802="",J802*INFORMAÇÕES!$U$116,IF(N802="O",J802,0))),0)</f>
        <v>0</v>
      </c>
      <c r="AP802" s="75" t="n">
        <f aca="false">IF(H802&lt;&gt;0,J802,0)</f>
        <v>0</v>
      </c>
      <c r="AQ802" s="75" t="n">
        <f aca="false">IF(K802&lt;&gt;0,L802,0)</f>
        <v>0</v>
      </c>
    </row>
    <row r="803" s="174" customFormat="true" ht="14.25" hidden="false" customHeight="false" outlineLevel="0" collapsed="false">
      <c r="A803" s="159" t="n">
        <v>791</v>
      </c>
      <c r="B803" s="160" t="n">
        <f aca="false">R803</f>
        <v>0</v>
      </c>
      <c r="C803" s="161" t="n">
        <f aca="false">T803</f>
        <v>0</v>
      </c>
      <c r="D803" s="162" t="n">
        <f aca="false">U803</f>
        <v>0</v>
      </c>
      <c r="E803" s="163" t="n">
        <f aca="false">'ORÇ.GLOBAL P CAIXA'!E802</f>
        <v>0</v>
      </c>
      <c r="F803" s="163" t="n">
        <f aca="false">IF('ORÇ.GLOBAL EMPRESA'!G802&gt;0,'ORÇ.GLOBAL EMPRESA'!G802,'ORÇ.GLOBAL P CAIXA'!F802)</f>
        <v>0</v>
      </c>
      <c r="G803" s="163" t="n">
        <f aca="false">IF(E803&lt;&gt;0,ROUND(E803*F803,2),IF(AK803=0,(SUMIF($AC$13:$AC$1012,B803,$AK$13:$AK$1012)),AK803))</f>
        <v>0</v>
      </c>
      <c r="H803" s="163" t="n">
        <f aca="false">V803</f>
        <v>0</v>
      </c>
      <c r="I803" s="163" t="n">
        <f aca="false">W803</f>
        <v>0</v>
      </c>
      <c r="J803" s="163" t="n">
        <f aca="false">IF(H803&lt;&gt;0,ROUND(H803*I803,2),IF(AP803=0,(SUMIF($AC$13:$AC$1012,B803,$AP$13:$AP$1012)),AP803))</f>
        <v>0</v>
      </c>
      <c r="K803" s="163" t="n">
        <f aca="false">H803-E803</f>
        <v>0</v>
      </c>
      <c r="L803" s="163" t="n">
        <f aca="false">J803-G803</f>
        <v>0</v>
      </c>
      <c r="M803" s="645" t="str">
        <f aca="false">IF('ORÇ.GLOBAL P CAIXA'!H802&gt;0,'ORÇ.GLOBAL P CAIXA'!H802,"")</f>
        <v/>
      </c>
      <c r="N803" s="646" t="n">
        <f aca="false">'ORÇ.GLOBAL P CAIXA'!I802</f>
        <v>0</v>
      </c>
      <c r="O803" s="166" t="str">
        <f aca="false">S803</f>
        <v/>
      </c>
      <c r="P803" s="167"/>
      <c r="Q803" s="168" t="str">
        <f aca="false">IF(B803&gt;0,"ok","ocultar")</f>
        <v>ocultar</v>
      </c>
      <c r="R803" s="647" t="n">
        <f aca="false">'ORÇ.GLOBAL P CAIXA'!B802</f>
        <v>0</v>
      </c>
      <c r="S803" s="170" t="str">
        <f aca="false">IF('ORÇ.GLOBAL P CAIXA'!N802&lt;&gt;0,'ORÇ.GLOBAL P CAIXA'!N802,"")</f>
        <v/>
      </c>
      <c r="T803" s="648" t="n">
        <f aca="false">'ORÇ.GLOBAL P CAIXA'!O802</f>
        <v>0</v>
      </c>
      <c r="U803" s="172" t="n">
        <f aca="false">'ORÇ.GLOBAL P CAIXA'!P802</f>
        <v>0</v>
      </c>
      <c r="V803" s="173" t="n">
        <f aca="false">'ORÇ.GLOBAL P CAIXA'!E802</f>
        <v>0</v>
      </c>
      <c r="W803" s="173" t="n">
        <f aca="false">F803</f>
        <v>0</v>
      </c>
      <c r="X803" s="649"/>
      <c r="Y803" s="649"/>
      <c r="Z803" s="650"/>
      <c r="AB803" s="88"/>
      <c r="AC803" s="157" t="n">
        <f aca="false">IF(B803=0,AC802,IF(ISNONTEXT(B803)=TRUE(),INT(B803),INT(LEFT(B803,FIND(".",B803)-1))))</f>
        <v>3</v>
      </c>
      <c r="AD803" s="157" t="str">
        <f aca="false">IF(AD804=1,1,IF(B803&lt;&gt;0,1,IF(C803&lt;&gt;0,1,IF(D803&lt;&gt;0,1,IF(E803&lt;&gt;0,1,"")))))</f>
        <v/>
      </c>
      <c r="AE803" s="157" t="str">
        <f aca="false">IF(AC803=0," ",IF(AC803&lt;&gt;AC802,AC803," "))</f>
        <v> </v>
      </c>
      <c r="AF803" s="88"/>
      <c r="AG803" s="75" t="e">
        <f aca="false">IF(AC803&lt;&gt;AE803,(IF(N803=0,G803*(INFORMAÇÕES!$Q$69/INFORMAÇÕES!$Q$72),IF(N803="R",G803,0))),0)</f>
        <v>#DIV/0!</v>
      </c>
      <c r="AH803" s="75" t="e">
        <f aca="false">IF(AC803&lt;&gt;AE803,(IF(N803=0,G803*(INFORMAÇÕES!$Q$70/INFORMAÇÕES!$Q$72),IF(N803="C",G803,0))),0)</f>
        <v>#DIV/0!</v>
      </c>
      <c r="AI803" s="75" t="n">
        <f aca="false">IF(AC803&lt;&gt;AE803,(IF(N803=0,G803*INFORMAÇÕES!$U$115,IF(N803="CF",G803,0))),0)</f>
        <v>0</v>
      </c>
      <c r="AJ803" s="75" t="n">
        <f aca="false">IF(AC803&lt;&gt;AE803,(IF(N803=0,G803*INFORMAÇÕES!$U$116,IF(N803="O",G803,0))),0)</f>
        <v>0</v>
      </c>
      <c r="AK803" s="75" t="n">
        <f aca="false">IF(E803&lt;&gt;0,G803,0)</f>
        <v>0</v>
      </c>
      <c r="AL803" s="75" t="n">
        <f aca="false">IF(AC803&lt;&gt;AE803,(IF(N803=0,J803*(INFORMAÇÕES!$Q$89/INFORMAÇÕES!$Q$92),IF(N803="R",J803,0))),0)</f>
        <v>0</v>
      </c>
      <c r="AM803" s="75" t="n">
        <f aca="false">IF(AC803&lt;&gt;AE803,(IF(N803=0,J803*(INFORMAÇÕES!$Q$90/INFORMAÇÕES!$Q$92),IF(N803="C",J803,0))),0)</f>
        <v>0</v>
      </c>
      <c r="AN803" s="75" t="n">
        <f aca="false">IF(AC803&lt;&gt;AE803,(IF(N803="",J803*INFORMAÇÕES!$U$115,IF(N803="CF",J803,0))),0)</f>
        <v>0</v>
      </c>
      <c r="AO803" s="75" t="n">
        <f aca="false">IF(AC803&lt;&gt;AE803,(IF(N803="",J803*INFORMAÇÕES!$U$116,IF(N803="O",J803,0))),0)</f>
        <v>0</v>
      </c>
      <c r="AP803" s="75" t="n">
        <f aca="false">IF(H803&lt;&gt;0,J803,0)</f>
        <v>0</v>
      </c>
      <c r="AQ803" s="75" t="n">
        <f aca="false">IF(K803&lt;&gt;0,L803,0)</f>
        <v>0</v>
      </c>
    </row>
    <row r="804" s="174" customFormat="true" ht="14.25" hidden="false" customHeight="false" outlineLevel="0" collapsed="false">
      <c r="A804" s="159" t="n">
        <v>792</v>
      </c>
      <c r="B804" s="160" t="n">
        <f aca="false">R804</f>
        <v>0</v>
      </c>
      <c r="C804" s="161" t="n">
        <f aca="false">T804</f>
        <v>0</v>
      </c>
      <c r="D804" s="162" t="n">
        <f aca="false">U804</f>
        <v>0</v>
      </c>
      <c r="E804" s="163" t="n">
        <f aca="false">'ORÇ.GLOBAL P CAIXA'!E803</f>
        <v>0</v>
      </c>
      <c r="F804" s="163" t="n">
        <f aca="false">IF('ORÇ.GLOBAL EMPRESA'!G803&gt;0,'ORÇ.GLOBAL EMPRESA'!G803,'ORÇ.GLOBAL P CAIXA'!F803)</f>
        <v>0</v>
      </c>
      <c r="G804" s="163" t="n">
        <f aca="false">IF(E804&lt;&gt;0,ROUND(E804*F804,2),IF(AK804=0,(SUMIF($AC$13:$AC$1012,B804,$AK$13:$AK$1012)),AK804))</f>
        <v>0</v>
      </c>
      <c r="H804" s="163" t="n">
        <f aca="false">V804</f>
        <v>0</v>
      </c>
      <c r="I804" s="163" t="n">
        <f aca="false">W804</f>
        <v>0</v>
      </c>
      <c r="J804" s="163" t="n">
        <f aca="false">IF(H804&lt;&gt;0,ROUND(H804*I804,2),IF(AP804=0,(SUMIF($AC$13:$AC$1012,B804,$AP$13:$AP$1012)),AP804))</f>
        <v>0</v>
      </c>
      <c r="K804" s="163" t="n">
        <f aca="false">H804-E804</f>
        <v>0</v>
      </c>
      <c r="L804" s="163" t="n">
        <f aca="false">J804-G804</f>
        <v>0</v>
      </c>
      <c r="M804" s="645" t="str">
        <f aca="false">IF('ORÇ.GLOBAL P CAIXA'!H803&gt;0,'ORÇ.GLOBAL P CAIXA'!H803,"")</f>
        <v/>
      </c>
      <c r="N804" s="646" t="n">
        <f aca="false">'ORÇ.GLOBAL P CAIXA'!I803</f>
        <v>0</v>
      </c>
      <c r="O804" s="166" t="str">
        <f aca="false">S804</f>
        <v/>
      </c>
      <c r="P804" s="167"/>
      <c r="Q804" s="168" t="str">
        <f aca="false">IF(B804&gt;0,"ok","ocultar")</f>
        <v>ocultar</v>
      </c>
      <c r="R804" s="647" t="n">
        <f aca="false">'ORÇ.GLOBAL P CAIXA'!B803</f>
        <v>0</v>
      </c>
      <c r="S804" s="170" t="str">
        <f aca="false">IF('ORÇ.GLOBAL P CAIXA'!N803&lt;&gt;0,'ORÇ.GLOBAL P CAIXA'!N803,"")</f>
        <v/>
      </c>
      <c r="T804" s="648" t="n">
        <f aca="false">'ORÇ.GLOBAL P CAIXA'!O803</f>
        <v>0</v>
      </c>
      <c r="U804" s="172" t="n">
        <f aca="false">'ORÇ.GLOBAL P CAIXA'!P803</f>
        <v>0</v>
      </c>
      <c r="V804" s="173" t="n">
        <f aca="false">'ORÇ.GLOBAL P CAIXA'!E803</f>
        <v>0</v>
      </c>
      <c r="W804" s="173" t="n">
        <f aca="false">F804</f>
        <v>0</v>
      </c>
      <c r="X804" s="649"/>
      <c r="Y804" s="649"/>
      <c r="Z804" s="650"/>
      <c r="AB804" s="88"/>
      <c r="AC804" s="157" t="n">
        <f aca="false">IF(B804=0,AC803,IF(ISNONTEXT(B804)=TRUE(),INT(B804),INT(LEFT(B804,FIND(".",B804)-1))))</f>
        <v>3</v>
      </c>
      <c r="AD804" s="157" t="str">
        <f aca="false">IF(AD805=1,1,IF(B804&lt;&gt;0,1,IF(C804&lt;&gt;0,1,IF(D804&lt;&gt;0,1,IF(E804&lt;&gt;0,1,"")))))</f>
        <v/>
      </c>
      <c r="AE804" s="157" t="str">
        <f aca="false">IF(AC804=0," ",IF(AC804&lt;&gt;AC803,AC804," "))</f>
        <v> </v>
      </c>
      <c r="AF804" s="88"/>
      <c r="AG804" s="75" t="e">
        <f aca="false">IF(AC804&lt;&gt;AE804,(IF(N804=0,G804*(INFORMAÇÕES!$Q$69/INFORMAÇÕES!$Q$72),IF(N804="R",G804,0))),0)</f>
        <v>#DIV/0!</v>
      </c>
      <c r="AH804" s="75" t="e">
        <f aca="false">IF(AC804&lt;&gt;AE804,(IF(N804=0,G804*(INFORMAÇÕES!$Q$70/INFORMAÇÕES!$Q$72),IF(N804="C",G804,0))),0)</f>
        <v>#DIV/0!</v>
      </c>
      <c r="AI804" s="75" t="n">
        <f aca="false">IF(AC804&lt;&gt;AE804,(IF(N804=0,G804*INFORMAÇÕES!$U$115,IF(N804="CF",G804,0))),0)</f>
        <v>0</v>
      </c>
      <c r="AJ804" s="75" t="n">
        <f aca="false">IF(AC804&lt;&gt;AE804,(IF(N804=0,G804*INFORMAÇÕES!$U$116,IF(N804="O",G804,0))),0)</f>
        <v>0</v>
      </c>
      <c r="AK804" s="75" t="n">
        <f aca="false">IF(E804&lt;&gt;0,G804,0)</f>
        <v>0</v>
      </c>
      <c r="AL804" s="75" t="n">
        <f aca="false">IF(AC804&lt;&gt;AE804,(IF(N804=0,J804*(INFORMAÇÕES!$Q$89/INFORMAÇÕES!$Q$92),IF(N804="R",J804,0))),0)</f>
        <v>0</v>
      </c>
      <c r="AM804" s="75" t="n">
        <f aca="false">IF(AC804&lt;&gt;AE804,(IF(N804=0,J804*(INFORMAÇÕES!$Q$90/INFORMAÇÕES!$Q$92),IF(N804="C",J804,0))),0)</f>
        <v>0</v>
      </c>
      <c r="AN804" s="75" t="n">
        <f aca="false">IF(AC804&lt;&gt;AE804,(IF(N804="",J804*INFORMAÇÕES!$U$115,IF(N804="CF",J804,0))),0)</f>
        <v>0</v>
      </c>
      <c r="AO804" s="75" t="n">
        <f aca="false">IF(AC804&lt;&gt;AE804,(IF(N804="",J804*INFORMAÇÕES!$U$116,IF(N804="O",J804,0))),0)</f>
        <v>0</v>
      </c>
      <c r="AP804" s="75" t="n">
        <f aca="false">IF(H804&lt;&gt;0,J804,0)</f>
        <v>0</v>
      </c>
      <c r="AQ804" s="75" t="n">
        <f aca="false">IF(K804&lt;&gt;0,L804,0)</f>
        <v>0</v>
      </c>
    </row>
    <row r="805" s="174" customFormat="true" ht="14.25" hidden="false" customHeight="false" outlineLevel="0" collapsed="false">
      <c r="A805" s="159" t="n">
        <v>793</v>
      </c>
      <c r="B805" s="160" t="n">
        <f aca="false">R805</f>
        <v>0</v>
      </c>
      <c r="C805" s="161" t="n">
        <f aca="false">T805</f>
        <v>0</v>
      </c>
      <c r="D805" s="162" t="n">
        <f aca="false">U805</f>
        <v>0</v>
      </c>
      <c r="E805" s="163" t="n">
        <f aca="false">'ORÇ.GLOBAL P CAIXA'!E804</f>
        <v>0</v>
      </c>
      <c r="F805" s="163" t="n">
        <f aca="false">IF('ORÇ.GLOBAL EMPRESA'!G804&gt;0,'ORÇ.GLOBAL EMPRESA'!G804,'ORÇ.GLOBAL P CAIXA'!F804)</f>
        <v>0</v>
      </c>
      <c r="G805" s="163" t="n">
        <f aca="false">IF(E805&lt;&gt;0,ROUND(E805*F805,2),IF(AK805=0,(SUMIF($AC$13:$AC$1012,B805,$AK$13:$AK$1012)),AK805))</f>
        <v>0</v>
      </c>
      <c r="H805" s="163" t="n">
        <f aca="false">V805</f>
        <v>0</v>
      </c>
      <c r="I805" s="163" t="n">
        <f aca="false">W805</f>
        <v>0</v>
      </c>
      <c r="J805" s="163" t="n">
        <f aca="false">IF(H805&lt;&gt;0,ROUND(H805*I805,2),IF(AP805=0,(SUMIF($AC$13:$AC$1012,B805,$AP$13:$AP$1012)),AP805))</f>
        <v>0</v>
      </c>
      <c r="K805" s="163" t="n">
        <f aca="false">H805-E805</f>
        <v>0</v>
      </c>
      <c r="L805" s="163" t="n">
        <f aca="false">J805-G805</f>
        <v>0</v>
      </c>
      <c r="M805" s="645" t="str">
        <f aca="false">IF('ORÇ.GLOBAL P CAIXA'!H804&gt;0,'ORÇ.GLOBAL P CAIXA'!H804,"")</f>
        <v/>
      </c>
      <c r="N805" s="646" t="n">
        <f aca="false">'ORÇ.GLOBAL P CAIXA'!I804</f>
        <v>0</v>
      </c>
      <c r="O805" s="166" t="str">
        <f aca="false">S805</f>
        <v/>
      </c>
      <c r="P805" s="167"/>
      <c r="Q805" s="168" t="str">
        <f aca="false">IF(B805&gt;0,"ok","ocultar")</f>
        <v>ocultar</v>
      </c>
      <c r="R805" s="647" t="n">
        <f aca="false">'ORÇ.GLOBAL P CAIXA'!B804</f>
        <v>0</v>
      </c>
      <c r="S805" s="170" t="str">
        <f aca="false">IF('ORÇ.GLOBAL P CAIXA'!N804&lt;&gt;0,'ORÇ.GLOBAL P CAIXA'!N804,"")</f>
        <v/>
      </c>
      <c r="T805" s="648" t="n">
        <f aca="false">'ORÇ.GLOBAL P CAIXA'!O804</f>
        <v>0</v>
      </c>
      <c r="U805" s="172" t="n">
        <f aca="false">'ORÇ.GLOBAL P CAIXA'!P804</f>
        <v>0</v>
      </c>
      <c r="V805" s="173" t="n">
        <f aca="false">'ORÇ.GLOBAL P CAIXA'!E804</f>
        <v>0</v>
      </c>
      <c r="W805" s="173" t="n">
        <f aca="false">F805</f>
        <v>0</v>
      </c>
      <c r="X805" s="649"/>
      <c r="Y805" s="649"/>
      <c r="Z805" s="650"/>
      <c r="AB805" s="88"/>
      <c r="AC805" s="157" t="n">
        <f aca="false">IF(B805=0,AC804,IF(ISNONTEXT(B805)=TRUE(),INT(B805),INT(LEFT(B805,FIND(".",B805)-1))))</f>
        <v>3</v>
      </c>
      <c r="AD805" s="157" t="str">
        <f aca="false">IF(AD806=1,1,IF(B805&lt;&gt;0,1,IF(C805&lt;&gt;0,1,IF(D805&lt;&gt;0,1,IF(E805&lt;&gt;0,1,"")))))</f>
        <v/>
      </c>
      <c r="AE805" s="157" t="str">
        <f aca="false">IF(AC805=0," ",IF(AC805&lt;&gt;AC804,AC805," "))</f>
        <v> </v>
      </c>
      <c r="AF805" s="88"/>
      <c r="AG805" s="75" t="e">
        <f aca="false">IF(AC805&lt;&gt;AE805,(IF(N805=0,G805*(INFORMAÇÕES!$Q$69/INFORMAÇÕES!$Q$72),IF(N805="R",G805,0))),0)</f>
        <v>#DIV/0!</v>
      </c>
      <c r="AH805" s="75" t="e">
        <f aca="false">IF(AC805&lt;&gt;AE805,(IF(N805=0,G805*(INFORMAÇÕES!$Q$70/INFORMAÇÕES!$Q$72),IF(N805="C",G805,0))),0)</f>
        <v>#DIV/0!</v>
      </c>
      <c r="AI805" s="75" t="n">
        <f aca="false">IF(AC805&lt;&gt;AE805,(IF(N805=0,G805*INFORMAÇÕES!$U$115,IF(N805="CF",G805,0))),0)</f>
        <v>0</v>
      </c>
      <c r="AJ805" s="75" t="n">
        <f aca="false">IF(AC805&lt;&gt;AE805,(IF(N805=0,G805*INFORMAÇÕES!$U$116,IF(N805="O",G805,0))),0)</f>
        <v>0</v>
      </c>
      <c r="AK805" s="75" t="n">
        <f aca="false">IF(E805&lt;&gt;0,G805,0)</f>
        <v>0</v>
      </c>
      <c r="AL805" s="75" t="n">
        <f aca="false">IF(AC805&lt;&gt;AE805,(IF(N805=0,J805*(INFORMAÇÕES!$Q$89/INFORMAÇÕES!$Q$92),IF(N805="R",J805,0))),0)</f>
        <v>0</v>
      </c>
      <c r="AM805" s="75" t="n">
        <f aca="false">IF(AC805&lt;&gt;AE805,(IF(N805=0,J805*(INFORMAÇÕES!$Q$90/INFORMAÇÕES!$Q$92),IF(N805="C",J805,0))),0)</f>
        <v>0</v>
      </c>
      <c r="AN805" s="75" t="n">
        <f aca="false">IF(AC805&lt;&gt;AE805,(IF(N805="",J805*INFORMAÇÕES!$U$115,IF(N805="CF",J805,0))),0)</f>
        <v>0</v>
      </c>
      <c r="AO805" s="75" t="n">
        <f aca="false">IF(AC805&lt;&gt;AE805,(IF(N805="",J805*INFORMAÇÕES!$U$116,IF(N805="O",J805,0))),0)</f>
        <v>0</v>
      </c>
      <c r="AP805" s="75" t="n">
        <f aca="false">IF(H805&lt;&gt;0,J805,0)</f>
        <v>0</v>
      </c>
      <c r="AQ805" s="75" t="n">
        <f aca="false">IF(K805&lt;&gt;0,L805,0)</f>
        <v>0</v>
      </c>
    </row>
    <row r="806" s="174" customFormat="true" ht="14.25" hidden="false" customHeight="false" outlineLevel="0" collapsed="false">
      <c r="A806" s="159" t="n">
        <v>794</v>
      </c>
      <c r="B806" s="160" t="n">
        <f aca="false">R806</f>
        <v>0</v>
      </c>
      <c r="C806" s="161" t="n">
        <f aca="false">T806</f>
        <v>0</v>
      </c>
      <c r="D806" s="162" t="n">
        <f aca="false">U806</f>
        <v>0</v>
      </c>
      <c r="E806" s="163" t="n">
        <f aca="false">'ORÇ.GLOBAL P CAIXA'!E805</f>
        <v>0</v>
      </c>
      <c r="F806" s="163" t="n">
        <f aca="false">IF('ORÇ.GLOBAL EMPRESA'!G805&gt;0,'ORÇ.GLOBAL EMPRESA'!G805,'ORÇ.GLOBAL P CAIXA'!F805)</f>
        <v>0</v>
      </c>
      <c r="G806" s="163" t="n">
        <f aca="false">IF(E806&lt;&gt;0,ROUND(E806*F806,2),IF(AK806=0,(SUMIF($AC$13:$AC$1012,B806,$AK$13:$AK$1012)),AK806))</f>
        <v>0</v>
      </c>
      <c r="H806" s="163" t="n">
        <f aca="false">V806</f>
        <v>0</v>
      </c>
      <c r="I806" s="163" t="n">
        <f aca="false">W806</f>
        <v>0</v>
      </c>
      <c r="J806" s="163" t="n">
        <f aca="false">IF(H806&lt;&gt;0,ROUND(H806*I806,2),IF(AP806=0,(SUMIF($AC$13:$AC$1012,B806,$AP$13:$AP$1012)),AP806))</f>
        <v>0</v>
      </c>
      <c r="K806" s="163" t="n">
        <f aca="false">H806-E806</f>
        <v>0</v>
      </c>
      <c r="L806" s="163" t="n">
        <f aca="false">J806-G806</f>
        <v>0</v>
      </c>
      <c r="M806" s="645" t="str">
        <f aca="false">IF('ORÇ.GLOBAL P CAIXA'!H805&gt;0,'ORÇ.GLOBAL P CAIXA'!H805,"")</f>
        <v/>
      </c>
      <c r="N806" s="646" t="n">
        <f aca="false">'ORÇ.GLOBAL P CAIXA'!I805</f>
        <v>0</v>
      </c>
      <c r="O806" s="166" t="str">
        <f aca="false">S806</f>
        <v/>
      </c>
      <c r="P806" s="167"/>
      <c r="Q806" s="168" t="str">
        <f aca="false">IF(B806&gt;0,"ok","ocultar")</f>
        <v>ocultar</v>
      </c>
      <c r="R806" s="647" t="n">
        <f aca="false">'ORÇ.GLOBAL P CAIXA'!B805</f>
        <v>0</v>
      </c>
      <c r="S806" s="170" t="str">
        <f aca="false">IF('ORÇ.GLOBAL P CAIXA'!N805&lt;&gt;0,'ORÇ.GLOBAL P CAIXA'!N805,"")</f>
        <v/>
      </c>
      <c r="T806" s="648" t="n">
        <f aca="false">'ORÇ.GLOBAL P CAIXA'!O805</f>
        <v>0</v>
      </c>
      <c r="U806" s="172" t="n">
        <f aca="false">'ORÇ.GLOBAL P CAIXA'!P805</f>
        <v>0</v>
      </c>
      <c r="V806" s="173" t="n">
        <f aca="false">'ORÇ.GLOBAL P CAIXA'!E805</f>
        <v>0</v>
      </c>
      <c r="W806" s="173" t="n">
        <f aca="false">F806</f>
        <v>0</v>
      </c>
      <c r="X806" s="649"/>
      <c r="Y806" s="649"/>
      <c r="Z806" s="650"/>
      <c r="AB806" s="88"/>
      <c r="AC806" s="157" t="n">
        <f aca="false">IF(B806=0,AC805,IF(ISNONTEXT(B806)=TRUE(),INT(B806),INT(LEFT(B806,FIND(".",B806)-1))))</f>
        <v>3</v>
      </c>
      <c r="AD806" s="157" t="str">
        <f aca="false">IF(AD807=1,1,IF(B806&lt;&gt;0,1,IF(C806&lt;&gt;0,1,IF(D806&lt;&gt;0,1,IF(E806&lt;&gt;0,1,"")))))</f>
        <v/>
      </c>
      <c r="AE806" s="157" t="str">
        <f aca="false">IF(AC806=0," ",IF(AC806&lt;&gt;AC805,AC806," "))</f>
        <v> </v>
      </c>
      <c r="AF806" s="88"/>
      <c r="AG806" s="75" t="e">
        <f aca="false">IF(AC806&lt;&gt;AE806,(IF(N806=0,G806*(INFORMAÇÕES!$Q$69/INFORMAÇÕES!$Q$72),IF(N806="R",G806,0))),0)</f>
        <v>#DIV/0!</v>
      </c>
      <c r="AH806" s="75" t="e">
        <f aca="false">IF(AC806&lt;&gt;AE806,(IF(N806=0,G806*(INFORMAÇÕES!$Q$70/INFORMAÇÕES!$Q$72),IF(N806="C",G806,0))),0)</f>
        <v>#DIV/0!</v>
      </c>
      <c r="AI806" s="75" t="n">
        <f aca="false">IF(AC806&lt;&gt;AE806,(IF(N806=0,G806*INFORMAÇÕES!$U$115,IF(N806="CF",G806,0))),0)</f>
        <v>0</v>
      </c>
      <c r="AJ806" s="75" t="n">
        <f aca="false">IF(AC806&lt;&gt;AE806,(IF(N806=0,G806*INFORMAÇÕES!$U$116,IF(N806="O",G806,0))),0)</f>
        <v>0</v>
      </c>
      <c r="AK806" s="75" t="n">
        <f aca="false">IF(E806&lt;&gt;0,G806,0)</f>
        <v>0</v>
      </c>
      <c r="AL806" s="75" t="n">
        <f aca="false">IF(AC806&lt;&gt;AE806,(IF(N806=0,J806*(INFORMAÇÕES!$Q$89/INFORMAÇÕES!$Q$92),IF(N806="R",J806,0))),0)</f>
        <v>0</v>
      </c>
      <c r="AM806" s="75" t="n">
        <f aca="false">IF(AC806&lt;&gt;AE806,(IF(N806=0,J806*(INFORMAÇÕES!$Q$90/INFORMAÇÕES!$Q$92),IF(N806="C",J806,0))),0)</f>
        <v>0</v>
      </c>
      <c r="AN806" s="75" t="n">
        <f aca="false">IF(AC806&lt;&gt;AE806,(IF(N806="",J806*INFORMAÇÕES!$U$115,IF(N806="CF",J806,0))),0)</f>
        <v>0</v>
      </c>
      <c r="AO806" s="75" t="n">
        <f aca="false">IF(AC806&lt;&gt;AE806,(IF(N806="",J806*INFORMAÇÕES!$U$116,IF(N806="O",J806,0))),0)</f>
        <v>0</v>
      </c>
      <c r="AP806" s="75" t="n">
        <f aca="false">IF(H806&lt;&gt;0,J806,0)</f>
        <v>0</v>
      </c>
      <c r="AQ806" s="75" t="n">
        <f aca="false">IF(K806&lt;&gt;0,L806,0)</f>
        <v>0</v>
      </c>
    </row>
    <row r="807" s="174" customFormat="true" ht="14.25" hidden="false" customHeight="false" outlineLevel="0" collapsed="false">
      <c r="A807" s="159" t="n">
        <v>795</v>
      </c>
      <c r="B807" s="160" t="n">
        <f aca="false">R807</f>
        <v>0</v>
      </c>
      <c r="C807" s="161" t="n">
        <f aca="false">T807</f>
        <v>0</v>
      </c>
      <c r="D807" s="162" t="n">
        <f aca="false">U807</f>
        <v>0</v>
      </c>
      <c r="E807" s="163" t="n">
        <f aca="false">'ORÇ.GLOBAL P CAIXA'!E806</f>
        <v>0</v>
      </c>
      <c r="F807" s="163" t="n">
        <f aca="false">IF('ORÇ.GLOBAL EMPRESA'!G806&gt;0,'ORÇ.GLOBAL EMPRESA'!G806,'ORÇ.GLOBAL P CAIXA'!F806)</f>
        <v>0</v>
      </c>
      <c r="G807" s="163" t="n">
        <f aca="false">IF(E807&lt;&gt;0,ROUND(E807*F807,2),IF(AK807=0,(SUMIF($AC$13:$AC$1012,B807,$AK$13:$AK$1012)),AK807))</f>
        <v>0</v>
      </c>
      <c r="H807" s="163" t="n">
        <f aca="false">V807</f>
        <v>0</v>
      </c>
      <c r="I807" s="163" t="n">
        <f aca="false">W807</f>
        <v>0</v>
      </c>
      <c r="J807" s="163" t="n">
        <f aca="false">IF(H807&lt;&gt;0,ROUND(H807*I807,2),IF(AP807=0,(SUMIF($AC$13:$AC$1012,B807,$AP$13:$AP$1012)),AP807))</f>
        <v>0</v>
      </c>
      <c r="K807" s="163" t="n">
        <f aca="false">H807-E807</f>
        <v>0</v>
      </c>
      <c r="L807" s="163" t="n">
        <f aca="false">J807-G807</f>
        <v>0</v>
      </c>
      <c r="M807" s="645" t="str">
        <f aca="false">IF('ORÇ.GLOBAL P CAIXA'!H806&gt;0,'ORÇ.GLOBAL P CAIXA'!H806,"")</f>
        <v/>
      </c>
      <c r="N807" s="646" t="n">
        <f aca="false">'ORÇ.GLOBAL P CAIXA'!I806</f>
        <v>0</v>
      </c>
      <c r="O807" s="166" t="str">
        <f aca="false">S807</f>
        <v/>
      </c>
      <c r="P807" s="167"/>
      <c r="Q807" s="168" t="str">
        <f aca="false">IF(B807&gt;0,"ok","ocultar")</f>
        <v>ocultar</v>
      </c>
      <c r="R807" s="647" t="n">
        <f aca="false">'ORÇ.GLOBAL P CAIXA'!B806</f>
        <v>0</v>
      </c>
      <c r="S807" s="170" t="str">
        <f aca="false">IF('ORÇ.GLOBAL P CAIXA'!N806&lt;&gt;0,'ORÇ.GLOBAL P CAIXA'!N806,"")</f>
        <v/>
      </c>
      <c r="T807" s="648" t="n">
        <f aca="false">'ORÇ.GLOBAL P CAIXA'!O806</f>
        <v>0</v>
      </c>
      <c r="U807" s="172" t="n">
        <f aca="false">'ORÇ.GLOBAL P CAIXA'!P806</f>
        <v>0</v>
      </c>
      <c r="V807" s="173" t="n">
        <f aca="false">'ORÇ.GLOBAL P CAIXA'!E806</f>
        <v>0</v>
      </c>
      <c r="W807" s="173" t="n">
        <f aca="false">F807</f>
        <v>0</v>
      </c>
      <c r="X807" s="649"/>
      <c r="Y807" s="649"/>
      <c r="Z807" s="650"/>
      <c r="AB807" s="88"/>
      <c r="AC807" s="157" t="n">
        <f aca="false">IF(B807=0,AC806,IF(ISNONTEXT(B807)=TRUE(),INT(B807),INT(LEFT(B807,FIND(".",B807)-1))))</f>
        <v>3</v>
      </c>
      <c r="AD807" s="157" t="str">
        <f aca="false">IF(AD808=1,1,IF(B807&lt;&gt;0,1,IF(C807&lt;&gt;0,1,IF(D807&lt;&gt;0,1,IF(E807&lt;&gt;0,1,"")))))</f>
        <v/>
      </c>
      <c r="AE807" s="157" t="str">
        <f aca="false">IF(AC807=0," ",IF(AC807&lt;&gt;AC806,AC807," "))</f>
        <v> </v>
      </c>
      <c r="AF807" s="88"/>
      <c r="AG807" s="75" t="e">
        <f aca="false">IF(AC807&lt;&gt;AE807,(IF(N807=0,G807*(INFORMAÇÕES!$Q$69/INFORMAÇÕES!$Q$72),IF(N807="R",G807,0))),0)</f>
        <v>#DIV/0!</v>
      </c>
      <c r="AH807" s="75" t="e">
        <f aca="false">IF(AC807&lt;&gt;AE807,(IF(N807=0,G807*(INFORMAÇÕES!$Q$70/INFORMAÇÕES!$Q$72),IF(N807="C",G807,0))),0)</f>
        <v>#DIV/0!</v>
      </c>
      <c r="AI807" s="75" t="n">
        <f aca="false">IF(AC807&lt;&gt;AE807,(IF(N807=0,G807*INFORMAÇÕES!$U$115,IF(N807="CF",G807,0))),0)</f>
        <v>0</v>
      </c>
      <c r="AJ807" s="75" t="n">
        <f aca="false">IF(AC807&lt;&gt;AE807,(IF(N807=0,G807*INFORMAÇÕES!$U$116,IF(N807="O",G807,0))),0)</f>
        <v>0</v>
      </c>
      <c r="AK807" s="75" t="n">
        <f aca="false">IF(E807&lt;&gt;0,G807,0)</f>
        <v>0</v>
      </c>
      <c r="AL807" s="75" t="n">
        <f aca="false">IF(AC807&lt;&gt;AE807,(IF(N807=0,J807*(INFORMAÇÕES!$Q$89/INFORMAÇÕES!$Q$92),IF(N807="R",J807,0))),0)</f>
        <v>0</v>
      </c>
      <c r="AM807" s="75" t="n">
        <f aca="false">IF(AC807&lt;&gt;AE807,(IF(N807=0,J807*(INFORMAÇÕES!$Q$90/INFORMAÇÕES!$Q$92),IF(N807="C",J807,0))),0)</f>
        <v>0</v>
      </c>
      <c r="AN807" s="75" t="n">
        <f aca="false">IF(AC807&lt;&gt;AE807,(IF(N807="",J807*INFORMAÇÕES!$U$115,IF(N807="CF",J807,0))),0)</f>
        <v>0</v>
      </c>
      <c r="AO807" s="75" t="n">
        <f aca="false">IF(AC807&lt;&gt;AE807,(IF(N807="",J807*INFORMAÇÕES!$U$116,IF(N807="O",J807,0))),0)</f>
        <v>0</v>
      </c>
      <c r="AP807" s="75" t="n">
        <f aca="false">IF(H807&lt;&gt;0,J807,0)</f>
        <v>0</v>
      </c>
      <c r="AQ807" s="75" t="n">
        <f aca="false">IF(K807&lt;&gt;0,L807,0)</f>
        <v>0</v>
      </c>
    </row>
    <row r="808" s="174" customFormat="true" ht="14.25" hidden="false" customHeight="false" outlineLevel="0" collapsed="false">
      <c r="A808" s="159" t="n">
        <v>796</v>
      </c>
      <c r="B808" s="160" t="n">
        <f aca="false">R808</f>
        <v>0</v>
      </c>
      <c r="C808" s="161" t="n">
        <f aca="false">T808</f>
        <v>0</v>
      </c>
      <c r="D808" s="162" t="n">
        <f aca="false">U808</f>
        <v>0</v>
      </c>
      <c r="E808" s="163" t="n">
        <f aca="false">'ORÇ.GLOBAL P CAIXA'!E807</f>
        <v>0</v>
      </c>
      <c r="F808" s="163" t="n">
        <f aca="false">IF('ORÇ.GLOBAL EMPRESA'!G807&gt;0,'ORÇ.GLOBAL EMPRESA'!G807,'ORÇ.GLOBAL P CAIXA'!F807)</f>
        <v>0</v>
      </c>
      <c r="G808" s="163" t="n">
        <f aca="false">IF(E808&lt;&gt;0,ROUND(E808*F808,2),IF(AK808=0,(SUMIF($AC$13:$AC$1012,B808,$AK$13:$AK$1012)),AK808))</f>
        <v>0</v>
      </c>
      <c r="H808" s="163" t="n">
        <f aca="false">V808</f>
        <v>0</v>
      </c>
      <c r="I808" s="163" t="n">
        <f aca="false">W808</f>
        <v>0</v>
      </c>
      <c r="J808" s="163" t="n">
        <f aca="false">IF(H808&lt;&gt;0,ROUND(H808*I808,2),IF(AP808=0,(SUMIF($AC$13:$AC$1012,B808,$AP$13:$AP$1012)),AP808))</f>
        <v>0</v>
      </c>
      <c r="K808" s="163" t="n">
        <f aca="false">H808-E808</f>
        <v>0</v>
      </c>
      <c r="L808" s="163" t="n">
        <f aca="false">J808-G808</f>
        <v>0</v>
      </c>
      <c r="M808" s="645" t="str">
        <f aca="false">IF('ORÇ.GLOBAL P CAIXA'!H807&gt;0,'ORÇ.GLOBAL P CAIXA'!H807,"")</f>
        <v/>
      </c>
      <c r="N808" s="646" t="n">
        <f aca="false">'ORÇ.GLOBAL P CAIXA'!I807</f>
        <v>0</v>
      </c>
      <c r="O808" s="166" t="str">
        <f aca="false">S808</f>
        <v/>
      </c>
      <c r="P808" s="167"/>
      <c r="Q808" s="168" t="str">
        <f aca="false">IF(B808&gt;0,"ok","ocultar")</f>
        <v>ocultar</v>
      </c>
      <c r="R808" s="647" t="n">
        <f aca="false">'ORÇ.GLOBAL P CAIXA'!B807</f>
        <v>0</v>
      </c>
      <c r="S808" s="170" t="str">
        <f aca="false">IF('ORÇ.GLOBAL P CAIXA'!N807&lt;&gt;0,'ORÇ.GLOBAL P CAIXA'!N807,"")</f>
        <v/>
      </c>
      <c r="T808" s="648" t="n">
        <f aca="false">'ORÇ.GLOBAL P CAIXA'!O807</f>
        <v>0</v>
      </c>
      <c r="U808" s="172" t="n">
        <f aca="false">'ORÇ.GLOBAL P CAIXA'!P807</f>
        <v>0</v>
      </c>
      <c r="V808" s="173" t="n">
        <f aca="false">'ORÇ.GLOBAL P CAIXA'!E807</f>
        <v>0</v>
      </c>
      <c r="W808" s="173" t="n">
        <f aca="false">F808</f>
        <v>0</v>
      </c>
      <c r="X808" s="649"/>
      <c r="Y808" s="649"/>
      <c r="Z808" s="650"/>
      <c r="AB808" s="88"/>
      <c r="AC808" s="157" t="n">
        <f aca="false">IF(B808=0,AC807,IF(ISNONTEXT(B808)=TRUE(),INT(B808),INT(LEFT(B808,FIND(".",B808)-1))))</f>
        <v>3</v>
      </c>
      <c r="AD808" s="157" t="str">
        <f aca="false">IF(AD809=1,1,IF(B808&lt;&gt;0,1,IF(C808&lt;&gt;0,1,IF(D808&lt;&gt;0,1,IF(E808&lt;&gt;0,1,"")))))</f>
        <v/>
      </c>
      <c r="AE808" s="157" t="str">
        <f aca="false">IF(AC808=0," ",IF(AC808&lt;&gt;AC807,AC808," "))</f>
        <v> </v>
      </c>
      <c r="AF808" s="88"/>
      <c r="AG808" s="75" t="e">
        <f aca="false">IF(AC808&lt;&gt;AE808,(IF(N808=0,G808*(INFORMAÇÕES!$Q$69/INFORMAÇÕES!$Q$72),IF(N808="R",G808,0))),0)</f>
        <v>#DIV/0!</v>
      </c>
      <c r="AH808" s="75" t="e">
        <f aca="false">IF(AC808&lt;&gt;AE808,(IF(N808=0,G808*(INFORMAÇÕES!$Q$70/INFORMAÇÕES!$Q$72),IF(N808="C",G808,0))),0)</f>
        <v>#DIV/0!</v>
      </c>
      <c r="AI808" s="75" t="n">
        <f aca="false">IF(AC808&lt;&gt;AE808,(IF(N808=0,G808*INFORMAÇÕES!$U$115,IF(N808="CF",G808,0))),0)</f>
        <v>0</v>
      </c>
      <c r="AJ808" s="75" t="n">
        <f aca="false">IF(AC808&lt;&gt;AE808,(IF(N808=0,G808*INFORMAÇÕES!$U$116,IF(N808="O",G808,0))),0)</f>
        <v>0</v>
      </c>
      <c r="AK808" s="75" t="n">
        <f aca="false">IF(E808&lt;&gt;0,G808,0)</f>
        <v>0</v>
      </c>
      <c r="AL808" s="75" t="n">
        <f aca="false">IF(AC808&lt;&gt;AE808,(IF(N808=0,J808*(INFORMAÇÕES!$Q$89/INFORMAÇÕES!$Q$92),IF(N808="R",J808,0))),0)</f>
        <v>0</v>
      </c>
      <c r="AM808" s="75" t="n">
        <f aca="false">IF(AC808&lt;&gt;AE808,(IF(N808=0,J808*(INFORMAÇÕES!$Q$90/INFORMAÇÕES!$Q$92),IF(N808="C",J808,0))),0)</f>
        <v>0</v>
      </c>
      <c r="AN808" s="75" t="n">
        <f aca="false">IF(AC808&lt;&gt;AE808,(IF(N808="",J808*INFORMAÇÕES!$U$115,IF(N808="CF",J808,0))),0)</f>
        <v>0</v>
      </c>
      <c r="AO808" s="75" t="n">
        <f aca="false">IF(AC808&lt;&gt;AE808,(IF(N808="",J808*INFORMAÇÕES!$U$116,IF(N808="O",J808,0))),0)</f>
        <v>0</v>
      </c>
      <c r="AP808" s="75" t="n">
        <f aca="false">IF(H808&lt;&gt;0,J808,0)</f>
        <v>0</v>
      </c>
      <c r="AQ808" s="75" t="n">
        <f aca="false">IF(K808&lt;&gt;0,L808,0)</f>
        <v>0</v>
      </c>
    </row>
    <row r="809" s="174" customFormat="true" ht="14.25" hidden="false" customHeight="false" outlineLevel="0" collapsed="false">
      <c r="A809" s="159" t="n">
        <v>797</v>
      </c>
      <c r="B809" s="160" t="n">
        <f aca="false">R809</f>
        <v>0</v>
      </c>
      <c r="C809" s="161" t="n">
        <f aca="false">T809</f>
        <v>0</v>
      </c>
      <c r="D809" s="162" t="n">
        <f aca="false">U809</f>
        <v>0</v>
      </c>
      <c r="E809" s="163" t="n">
        <f aca="false">'ORÇ.GLOBAL P CAIXA'!E808</f>
        <v>0</v>
      </c>
      <c r="F809" s="163" t="n">
        <f aca="false">IF('ORÇ.GLOBAL EMPRESA'!G808&gt;0,'ORÇ.GLOBAL EMPRESA'!G808,'ORÇ.GLOBAL P CAIXA'!F808)</f>
        <v>0</v>
      </c>
      <c r="G809" s="163" t="n">
        <f aca="false">IF(E809&lt;&gt;0,ROUND(E809*F809,2),IF(AK809=0,(SUMIF($AC$13:$AC$1012,B809,$AK$13:$AK$1012)),AK809))</f>
        <v>0</v>
      </c>
      <c r="H809" s="163" t="n">
        <f aca="false">V809</f>
        <v>0</v>
      </c>
      <c r="I809" s="163" t="n">
        <f aca="false">W809</f>
        <v>0</v>
      </c>
      <c r="J809" s="163" t="n">
        <f aca="false">IF(H809&lt;&gt;0,ROUND(H809*I809,2),IF(AP809=0,(SUMIF($AC$13:$AC$1012,B809,$AP$13:$AP$1012)),AP809))</f>
        <v>0</v>
      </c>
      <c r="K809" s="163" t="n">
        <f aca="false">H809-E809</f>
        <v>0</v>
      </c>
      <c r="L809" s="163" t="n">
        <f aca="false">J809-G809</f>
        <v>0</v>
      </c>
      <c r="M809" s="645" t="str">
        <f aca="false">IF('ORÇ.GLOBAL P CAIXA'!H808&gt;0,'ORÇ.GLOBAL P CAIXA'!H808,"")</f>
        <v/>
      </c>
      <c r="N809" s="646" t="n">
        <f aca="false">'ORÇ.GLOBAL P CAIXA'!I808</f>
        <v>0</v>
      </c>
      <c r="O809" s="166" t="str">
        <f aca="false">S809</f>
        <v/>
      </c>
      <c r="P809" s="167"/>
      <c r="Q809" s="168" t="str">
        <f aca="false">IF(B809&gt;0,"ok","ocultar")</f>
        <v>ocultar</v>
      </c>
      <c r="R809" s="647" t="n">
        <f aca="false">'ORÇ.GLOBAL P CAIXA'!B808</f>
        <v>0</v>
      </c>
      <c r="S809" s="170" t="str">
        <f aca="false">IF('ORÇ.GLOBAL P CAIXA'!N808&lt;&gt;0,'ORÇ.GLOBAL P CAIXA'!N808,"")</f>
        <v/>
      </c>
      <c r="T809" s="648" t="n">
        <f aca="false">'ORÇ.GLOBAL P CAIXA'!O808</f>
        <v>0</v>
      </c>
      <c r="U809" s="172" t="n">
        <f aca="false">'ORÇ.GLOBAL P CAIXA'!P808</f>
        <v>0</v>
      </c>
      <c r="V809" s="173" t="n">
        <f aca="false">'ORÇ.GLOBAL P CAIXA'!E808</f>
        <v>0</v>
      </c>
      <c r="W809" s="173" t="n">
        <f aca="false">F809</f>
        <v>0</v>
      </c>
      <c r="X809" s="649"/>
      <c r="Y809" s="649"/>
      <c r="Z809" s="650"/>
      <c r="AB809" s="88"/>
      <c r="AC809" s="157" t="n">
        <f aca="false">IF(B809=0,AC808,IF(ISNONTEXT(B809)=TRUE(),INT(B809),INT(LEFT(B809,FIND(".",B809)-1))))</f>
        <v>3</v>
      </c>
      <c r="AD809" s="157" t="str">
        <f aca="false">IF(AD810=1,1,IF(B809&lt;&gt;0,1,IF(C809&lt;&gt;0,1,IF(D809&lt;&gt;0,1,IF(E809&lt;&gt;0,1,"")))))</f>
        <v/>
      </c>
      <c r="AE809" s="157" t="str">
        <f aca="false">IF(AC809=0," ",IF(AC809&lt;&gt;AC808,AC809," "))</f>
        <v> </v>
      </c>
      <c r="AF809" s="88"/>
      <c r="AG809" s="75" t="e">
        <f aca="false">IF(AC809&lt;&gt;AE809,(IF(N809=0,G809*(INFORMAÇÕES!$Q$69/INFORMAÇÕES!$Q$72),IF(N809="R",G809,0))),0)</f>
        <v>#DIV/0!</v>
      </c>
      <c r="AH809" s="75" t="e">
        <f aca="false">IF(AC809&lt;&gt;AE809,(IF(N809=0,G809*(INFORMAÇÕES!$Q$70/INFORMAÇÕES!$Q$72),IF(N809="C",G809,0))),0)</f>
        <v>#DIV/0!</v>
      </c>
      <c r="AI809" s="75" t="n">
        <f aca="false">IF(AC809&lt;&gt;AE809,(IF(N809=0,G809*INFORMAÇÕES!$U$115,IF(N809="CF",G809,0))),0)</f>
        <v>0</v>
      </c>
      <c r="AJ809" s="75" t="n">
        <f aca="false">IF(AC809&lt;&gt;AE809,(IF(N809=0,G809*INFORMAÇÕES!$U$116,IF(N809="O",G809,0))),0)</f>
        <v>0</v>
      </c>
      <c r="AK809" s="75" t="n">
        <f aca="false">IF(E809&lt;&gt;0,G809,0)</f>
        <v>0</v>
      </c>
      <c r="AL809" s="75" t="n">
        <f aca="false">IF(AC809&lt;&gt;AE809,(IF(N809=0,J809*(INFORMAÇÕES!$Q$89/INFORMAÇÕES!$Q$92),IF(N809="R",J809,0))),0)</f>
        <v>0</v>
      </c>
      <c r="AM809" s="75" t="n">
        <f aca="false">IF(AC809&lt;&gt;AE809,(IF(N809=0,J809*(INFORMAÇÕES!$Q$90/INFORMAÇÕES!$Q$92),IF(N809="C",J809,0))),0)</f>
        <v>0</v>
      </c>
      <c r="AN809" s="75" t="n">
        <f aca="false">IF(AC809&lt;&gt;AE809,(IF(N809="",J809*INFORMAÇÕES!$U$115,IF(N809="CF",J809,0))),0)</f>
        <v>0</v>
      </c>
      <c r="AO809" s="75" t="n">
        <f aca="false">IF(AC809&lt;&gt;AE809,(IF(N809="",J809*INFORMAÇÕES!$U$116,IF(N809="O",J809,0))),0)</f>
        <v>0</v>
      </c>
      <c r="AP809" s="75" t="n">
        <f aca="false">IF(H809&lt;&gt;0,J809,0)</f>
        <v>0</v>
      </c>
      <c r="AQ809" s="75" t="n">
        <f aca="false">IF(K809&lt;&gt;0,L809,0)</f>
        <v>0</v>
      </c>
    </row>
    <row r="810" s="174" customFormat="true" ht="14.25" hidden="false" customHeight="false" outlineLevel="0" collapsed="false">
      <c r="A810" s="159" t="n">
        <v>798</v>
      </c>
      <c r="B810" s="160" t="n">
        <f aca="false">R810</f>
        <v>0</v>
      </c>
      <c r="C810" s="161" t="n">
        <f aca="false">T810</f>
        <v>0</v>
      </c>
      <c r="D810" s="162" t="n">
        <f aca="false">U810</f>
        <v>0</v>
      </c>
      <c r="E810" s="163" t="n">
        <f aca="false">'ORÇ.GLOBAL P CAIXA'!E809</f>
        <v>0</v>
      </c>
      <c r="F810" s="163" t="n">
        <f aca="false">IF('ORÇ.GLOBAL EMPRESA'!G809&gt;0,'ORÇ.GLOBAL EMPRESA'!G809,'ORÇ.GLOBAL P CAIXA'!F809)</f>
        <v>0</v>
      </c>
      <c r="G810" s="163" t="n">
        <f aca="false">IF(E810&lt;&gt;0,ROUND(E810*F810,2),IF(AK810=0,(SUMIF($AC$13:$AC$1012,B810,$AK$13:$AK$1012)),AK810))</f>
        <v>0</v>
      </c>
      <c r="H810" s="163" t="n">
        <f aca="false">V810</f>
        <v>0</v>
      </c>
      <c r="I810" s="163" t="n">
        <f aca="false">W810</f>
        <v>0</v>
      </c>
      <c r="J810" s="163" t="n">
        <f aca="false">IF(H810&lt;&gt;0,ROUND(H810*I810,2),IF(AP810=0,(SUMIF($AC$13:$AC$1012,B810,$AP$13:$AP$1012)),AP810))</f>
        <v>0</v>
      </c>
      <c r="K810" s="163" t="n">
        <f aca="false">H810-E810</f>
        <v>0</v>
      </c>
      <c r="L810" s="163" t="n">
        <f aca="false">J810-G810</f>
        <v>0</v>
      </c>
      <c r="M810" s="645" t="str">
        <f aca="false">IF('ORÇ.GLOBAL P CAIXA'!H809&gt;0,'ORÇ.GLOBAL P CAIXA'!H809,"")</f>
        <v/>
      </c>
      <c r="N810" s="646" t="n">
        <f aca="false">'ORÇ.GLOBAL P CAIXA'!I809</f>
        <v>0</v>
      </c>
      <c r="O810" s="166" t="str">
        <f aca="false">S810</f>
        <v/>
      </c>
      <c r="P810" s="167"/>
      <c r="Q810" s="168" t="str">
        <f aca="false">IF(B810&gt;0,"ok","ocultar")</f>
        <v>ocultar</v>
      </c>
      <c r="R810" s="647" t="n">
        <f aca="false">'ORÇ.GLOBAL P CAIXA'!B809</f>
        <v>0</v>
      </c>
      <c r="S810" s="170" t="str">
        <f aca="false">IF('ORÇ.GLOBAL P CAIXA'!N809&lt;&gt;0,'ORÇ.GLOBAL P CAIXA'!N809,"")</f>
        <v/>
      </c>
      <c r="T810" s="648" t="n">
        <f aca="false">'ORÇ.GLOBAL P CAIXA'!O809</f>
        <v>0</v>
      </c>
      <c r="U810" s="172" t="n">
        <f aca="false">'ORÇ.GLOBAL P CAIXA'!P809</f>
        <v>0</v>
      </c>
      <c r="V810" s="173" t="n">
        <f aca="false">'ORÇ.GLOBAL P CAIXA'!E809</f>
        <v>0</v>
      </c>
      <c r="W810" s="173" t="n">
        <f aca="false">F810</f>
        <v>0</v>
      </c>
      <c r="X810" s="649"/>
      <c r="Y810" s="649"/>
      <c r="Z810" s="650"/>
      <c r="AB810" s="88"/>
      <c r="AC810" s="157" t="n">
        <f aca="false">IF(B810=0,AC809,IF(ISNONTEXT(B810)=TRUE(),INT(B810),INT(LEFT(B810,FIND(".",B810)-1))))</f>
        <v>3</v>
      </c>
      <c r="AD810" s="157" t="str">
        <f aca="false">IF(AD811=1,1,IF(B810&lt;&gt;0,1,IF(C810&lt;&gt;0,1,IF(D810&lt;&gt;0,1,IF(E810&lt;&gt;0,1,"")))))</f>
        <v/>
      </c>
      <c r="AE810" s="157" t="str">
        <f aca="false">IF(AC810=0," ",IF(AC810&lt;&gt;AC809,AC810," "))</f>
        <v> </v>
      </c>
      <c r="AF810" s="88"/>
      <c r="AG810" s="75" t="e">
        <f aca="false">IF(AC810&lt;&gt;AE810,(IF(N810=0,G810*(INFORMAÇÕES!$Q$69/INFORMAÇÕES!$Q$72),IF(N810="R",G810,0))),0)</f>
        <v>#DIV/0!</v>
      </c>
      <c r="AH810" s="75" t="e">
        <f aca="false">IF(AC810&lt;&gt;AE810,(IF(N810=0,G810*(INFORMAÇÕES!$Q$70/INFORMAÇÕES!$Q$72),IF(N810="C",G810,0))),0)</f>
        <v>#DIV/0!</v>
      </c>
      <c r="AI810" s="75" t="n">
        <f aca="false">IF(AC810&lt;&gt;AE810,(IF(N810=0,G810*INFORMAÇÕES!$U$115,IF(N810="CF",G810,0))),0)</f>
        <v>0</v>
      </c>
      <c r="AJ810" s="75" t="n">
        <f aca="false">IF(AC810&lt;&gt;AE810,(IF(N810=0,G810*INFORMAÇÕES!$U$116,IF(N810="O",G810,0))),0)</f>
        <v>0</v>
      </c>
      <c r="AK810" s="75" t="n">
        <f aca="false">IF(E810&lt;&gt;0,G810,0)</f>
        <v>0</v>
      </c>
      <c r="AL810" s="75" t="n">
        <f aca="false">IF(AC810&lt;&gt;AE810,(IF(N810=0,J810*(INFORMAÇÕES!$Q$89/INFORMAÇÕES!$Q$92),IF(N810="R",J810,0))),0)</f>
        <v>0</v>
      </c>
      <c r="AM810" s="75" t="n">
        <f aca="false">IF(AC810&lt;&gt;AE810,(IF(N810=0,J810*(INFORMAÇÕES!$Q$90/INFORMAÇÕES!$Q$92),IF(N810="C",J810,0))),0)</f>
        <v>0</v>
      </c>
      <c r="AN810" s="75" t="n">
        <f aca="false">IF(AC810&lt;&gt;AE810,(IF(N810="",J810*INFORMAÇÕES!$U$115,IF(N810="CF",J810,0))),0)</f>
        <v>0</v>
      </c>
      <c r="AO810" s="75" t="n">
        <f aca="false">IF(AC810&lt;&gt;AE810,(IF(N810="",J810*INFORMAÇÕES!$U$116,IF(N810="O",J810,0))),0)</f>
        <v>0</v>
      </c>
      <c r="AP810" s="75" t="n">
        <f aca="false">IF(H810&lt;&gt;0,J810,0)</f>
        <v>0</v>
      </c>
      <c r="AQ810" s="75" t="n">
        <f aca="false">IF(K810&lt;&gt;0,L810,0)</f>
        <v>0</v>
      </c>
    </row>
    <row r="811" s="174" customFormat="true" ht="14.25" hidden="false" customHeight="false" outlineLevel="0" collapsed="false">
      <c r="A811" s="159" t="n">
        <v>799</v>
      </c>
      <c r="B811" s="160" t="n">
        <f aca="false">R811</f>
        <v>0</v>
      </c>
      <c r="C811" s="161" t="n">
        <f aca="false">T811</f>
        <v>0</v>
      </c>
      <c r="D811" s="162" t="n">
        <f aca="false">U811</f>
        <v>0</v>
      </c>
      <c r="E811" s="163" t="n">
        <f aca="false">'ORÇ.GLOBAL P CAIXA'!E810</f>
        <v>0</v>
      </c>
      <c r="F811" s="163" t="n">
        <f aca="false">IF('ORÇ.GLOBAL EMPRESA'!G810&gt;0,'ORÇ.GLOBAL EMPRESA'!G810,'ORÇ.GLOBAL P CAIXA'!F810)</f>
        <v>0</v>
      </c>
      <c r="G811" s="163" t="n">
        <f aca="false">IF(E811&lt;&gt;0,ROUND(E811*F811,2),IF(AK811=0,(SUMIF($AC$13:$AC$1012,B811,$AK$13:$AK$1012)),AK811))</f>
        <v>0</v>
      </c>
      <c r="H811" s="163" t="n">
        <f aca="false">V811</f>
        <v>0</v>
      </c>
      <c r="I811" s="163" t="n">
        <f aca="false">W811</f>
        <v>0</v>
      </c>
      <c r="J811" s="163" t="n">
        <f aca="false">IF(H811&lt;&gt;0,ROUND(H811*I811,2),IF(AP811=0,(SUMIF($AC$13:$AC$1012,B811,$AP$13:$AP$1012)),AP811))</f>
        <v>0</v>
      </c>
      <c r="K811" s="163" t="n">
        <f aca="false">H811-E811</f>
        <v>0</v>
      </c>
      <c r="L811" s="163" t="n">
        <f aca="false">J811-G811</f>
        <v>0</v>
      </c>
      <c r="M811" s="645" t="str">
        <f aca="false">IF('ORÇ.GLOBAL P CAIXA'!H810&gt;0,'ORÇ.GLOBAL P CAIXA'!H810,"")</f>
        <v/>
      </c>
      <c r="N811" s="646" t="n">
        <f aca="false">'ORÇ.GLOBAL P CAIXA'!I810</f>
        <v>0</v>
      </c>
      <c r="O811" s="166" t="str">
        <f aca="false">S811</f>
        <v/>
      </c>
      <c r="P811" s="167"/>
      <c r="Q811" s="168" t="str">
        <f aca="false">IF(B811&gt;0,"ok","ocultar")</f>
        <v>ocultar</v>
      </c>
      <c r="R811" s="647" t="n">
        <f aca="false">'ORÇ.GLOBAL P CAIXA'!B810</f>
        <v>0</v>
      </c>
      <c r="S811" s="170" t="str">
        <f aca="false">IF('ORÇ.GLOBAL P CAIXA'!N810&lt;&gt;0,'ORÇ.GLOBAL P CAIXA'!N810,"")</f>
        <v/>
      </c>
      <c r="T811" s="648" t="n">
        <f aca="false">'ORÇ.GLOBAL P CAIXA'!O810</f>
        <v>0</v>
      </c>
      <c r="U811" s="172" t="n">
        <f aca="false">'ORÇ.GLOBAL P CAIXA'!P810</f>
        <v>0</v>
      </c>
      <c r="V811" s="173" t="n">
        <f aca="false">'ORÇ.GLOBAL P CAIXA'!E810</f>
        <v>0</v>
      </c>
      <c r="W811" s="173" t="n">
        <f aca="false">F811</f>
        <v>0</v>
      </c>
      <c r="X811" s="649"/>
      <c r="Y811" s="649"/>
      <c r="Z811" s="650"/>
      <c r="AB811" s="88"/>
      <c r="AC811" s="157" t="n">
        <f aca="false">IF(B811=0,AC810,IF(ISNONTEXT(B811)=TRUE(),INT(B811),INT(LEFT(B811,FIND(".",B811)-1))))</f>
        <v>3</v>
      </c>
      <c r="AD811" s="157" t="str">
        <f aca="false">IF(AD812=1,1,IF(B811&lt;&gt;0,1,IF(C811&lt;&gt;0,1,IF(D811&lt;&gt;0,1,IF(E811&lt;&gt;0,1,"")))))</f>
        <v/>
      </c>
      <c r="AE811" s="157" t="str">
        <f aca="false">IF(AC811=0," ",IF(AC811&lt;&gt;AC810,AC811," "))</f>
        <v> </v>
      </c>
      <c r="AF811" s="88"/>
      <c r="AG811" s="75" t="e">
        <f aca="false">IF(AC811&lt;&gt;AE811,(IF(N811=0,G811*(INFORMAÇÕES!$Q$69/INFORMAÇÕES!$Q$72),IF(N811="R",G811,0))),0)</f>
        <v>#DIV/0!</v>
      </c>
      <c r="AH811" s="75" t="e">
        <f aca="false">IF(AC811&lt;&gt;AE811,(IF(N811=0,G811*(INFORMAÇÕES!$Q$70/INFORMAÇÕES!$Q$72),IF(N811="C",G811,0))),0)</f>
        <v>#DIV/0!</v>
      </c>
      <c r="AI811" s="75" t="n">
        <f aca="false">IF(AC811&lt;&gt;AE811,(IF(N811=0,G811*INFORMAÇÕES!$U$115,IF(N811="CF",G811,0))),0)</f>
        <v>0</v>
      </c>
      <c r="AJ811" s="75" t="n">
        <f aca="false">IF(AC811&lt;&gt;AE811,(IF(N811=0,G811*INFORMAÇÕES!$U$116,IF(N811="O",G811,0))),0)</f>
        <v>0</v>
      </c>
      <c r="AK811" s="75" t="n">
        <f aca="false">IF(E811&lt;&gt;0,G811,0)</f>
        <v>0</v>
      </c>
      <c r="AL811" s="75" t="n">
        <f aca="false">IF(AC811&lt;&gt;AE811,(IF(N811=0,J811*(INFORMAÇÕES!$Q$89/INFORMAÇÕES!$Q$92),IF(N811="R",J811,0))),0)</f>
        <v>0</v>
      </c>
      <c r="AM811" s="75" t="n">
        <f aca="false">IF(AC811&lt;&gt;AE811,(IF(N811=0,J811*(INFORMAÇÕES!$Q$90/INFORMAÇÕES!$Q$92),IF(N811="C",J811,0))),0)</f>
        <v>0</v>
      </c>
      <c r="AN811" s="75" t="n">
        <f aca="false">IF(AC811&lt;&gt;AE811,(IF(N811="",J811*INFORMAÇÕES!$U$115,IF(N811="CF",J811,0))),0)</f>
        <v>0</v>
      </c>
      <c r="AO811" s="75" t="n">
        <f aca="false">IF(AC811&lt;&gt;AE811,(IF(N811="",J811*INFORMAÇÕES!$U$116,IF(N811="O",J811,0))),0)</f>
        <v>0</v>
      </c>
      <c r="AP811" s="75" t="n">
        <f aca="false">IF(H811&lt;&gt;0,J811,0)</f>
        <v>0</v>
      </c>
      <c r="AQ811" s="75" t="n">
        <f aca="false">IF(K811&lt;&gt;0,L811,0)</f>
        <v>0</v>
      </c>
    </row>
    <row r="812" s="174" customFormat="true" ht="14.25" hidden="false" customHeight="false" outlineLevel="0" collapsed="false">
      <c r="A812" s="159" t="n">
        <v>800</v>
      </c>
      <c r="B812" s="160" t="n">
        <f aca="false">R812</f>
        <v>0</v>
      </c>
      <c r="C812" s="161" t="n">
        <f aca="false">T812</f>
        <v>0</v>
      </c>
      <c r="D812" s="162" t="n">
        <f aca="false">U812</f>
        <v>0</v>
      </c>
      <c r="E812" s="163" t="n">
        <f aca="false">'ORÇ.GLOBAL P CAIXA'!E811</f>
        <v>0</v>
      </c>
      <c r="F812" s="163" t="n">
        <f aca="false">IF('ORÇ.GLOBAL EMPRESA'!G811&gt;0,'ORÇ.GLOBAL EMPRESA'!G811,'ORÇ.GLOBAL P CAIXA'!F811)</f>
        <v>0</v>
      </c>
      <c r="G812" s="163" t="n">
        <f aca="false">IF(E812&lt;&gt;0,ROUND(E812*F812,2),IF(AK812=0,(SUMIF($AC$13:$AC$1012,B812,$AK$13:$AK$1012)),AK812))</f>
        <v>0</v>
      </c>
      <c r="H812" s="163" t="n">
        <f aca="false">V812</f>
        <v>0</v>
      </c>
      <c r="I812" s="163" t="n">
        <f aca="false">W812</f>
        <v>0</v>
      </c>
      <c r="J812" s="163" t="n">
        <f aca="false">IF(H812&lt;&gt;0,ROUND(H812*I812,2),IF(AP812=0,(SUMIF($AC$13:$AC$1012,B812,$AP$13:$AP$1012)),AP812))</f>
        <v>0</v>
      </c>
      <c r="K812" s="163" t="n">
        <f aca="false">H812-E812</f>
        <v>0</v>
      </c>
      <c r="L812" s="163" t="n">
        <f aca="false">J812-G812</f>
        <v>0</v>
      </c>
      <c r="M812" s="645" t="str">
        <f aca="false">IF('ORÇ.GLOBAL P CAIXA'!H811&gt;0,'ORÇ.GLOBAL P CAIXA'!H811,"")</f>
        <v/>
      </c>
      <c r="N812" s="646" t="n">
        <f aca="false">'ORÇ.GLOBAL P CAIXA'!I811</f>
        <v>0</v>
      </c>
      <c r="O812" s="166" t="str">
        <f aca="false">S812</f>
        <v/>
      </c>
      <c r="P812" s="167"/>
      <c r="Q812" s="168" t="str">
        <f aca="false">IF(B812&gt;0,"ok","ocultar")</f>
        <v>ocultar</v>
      </c>
      <c r="R812" s="647" t="n">
        <f aca="false">'ORÇ.GLOBAL P CAIXA'!B811</f>
        <v>0</v>
      </c>
      <c r="S812" s="170" t="str">
        <f aca="false">IF('ORÇ.GLOBAL P CAIXA'!N811&lt;&gt;0,'ORÇ.GLOBAL P CAIXA'!N811,"")</f>
        <v/>
      </c>
      <c r="T812" s="648" t="n">
        <f aca="false">'ORÇ.GLOBAL P CAIXA'!O811</f>
        <v>0</v>
      </c>
      <c r="U812" s="172" t="n">
        <f aca="false">'ORÇ.GLOBAL P CAIXA'!P811</f>
        <v>0</v>
      </c>
      <c r="V812" s="173" t="n">
        <f aca="false">'ORÇ.GLOBAL P CAIXA'!E811</f>
        <v>0</v>
      </c>
      <c r="W812" s="173" t="n">
        <f aca="false">F812</f>
        <v>0</v>
      </c>
      <c r="X812" s="649"/>
      <c r="Y812" s="649"/>
      <c r="Z812" s="650"/>
      <c r="AB812" s="88"/>
      <c r="AC812" s="157" t="n">
        <f aca="false">IF(B812=0,AC811,IF(ISNONTEXT(B812)=TRUE(),INT(B812),INT(LEFT(B812,FIND(".",B812)-1))))</f>
        <v>3</v>
      </c>
      <c r="AD812" s="157" t="str">
        <f aca="false">IF(AD813=1,1,IF(B812&lt;&gt;0,1,IF(C812&lt;&gt;0,1,IF(D812&lt;&gt;0,1,IF(E812&lt;&gt;0,1,"")))))</f>
        <v/>
      </c>
      <c r="AE812" s="157" t="str">
        <f aca="false">IF(AC812=0," ",IF(AC812&lt;&gt;AC811,AC812," "))</f>
        <v> </v>
      </c>
      <c r="AF812" s="88"/>
      <c r="AG812" s="75" t="e">
        <f aca="false">IF(AC812&lt;&gt;AE812,(IF(N812=0,G812*(INFORMAÇÕES!$Q$69/INFORMAÇÕES!$Q$72),IF(N812="R",G812,0))),0)</f>
        <v>#DIV/0!</v>
      </c>
      <c r="AH812" s="75" t="e">
        <f aca="false">IF(AC812&lt;&gt;AE812,(IF(N812=0,G812*(INFORMAÇÕES!$Q$70/INFORMAÇÕES!$Q$72),IF(N812="C",G812,0))),0)</f>
        <v>#DIV/0!</v>
      </c>
      <c r="AI812" s="75" t="n">
        <f aca="false">IF(AC812&lt;&gt;AE812,(IF(N812=0,G812*INFORMAÇÕES!$U$115,IF(N812="CF",G812,0))),0)</f>
        <v>0</v>
      </c>
      <c r="AJ812" s="75" t="n">
        <f aca="false">IF(AC812&lt;&gt;AE812,(IF(N812=0,G812*INFORMAÇÕES!$U$116,IF(N812="O",G812,0))),0)</f>
        <v>0</v>
      </c>
      <c r="AK812" s="75" t="n">
        <f aca="false">IF(E812&lt;&gt;0,G812,0)</f>
        <v>0</v>
      </c>
      <c r="AL812" s="75" t="n">
        <f aca="false">IF(AC812&lt;&gt;AE812,(IF(N812=0,J812*(INFORMAÇÕES!$Q$89/INFORMAÇÕES!$Q$92),IF(N812="R",J812,0))),0)</f>
        <v>0</v>
      </c>
      <c r="AM812" s="75" t="n">
        <f aca="false">IF(AC812&lt;&gt;AE812,(IF(N812=0,J812*(INFORMAÇÕES!$Q$90/INFORMAÇÕES!$Q$92),IF(N812="C",J812,0))),0)</f>
        <v>0</v>
      </c>
      <c r="AN812" s="75" t="n">
        <f aca="false">IF(AC812&lt;&gt;AE812,(IF(N812="",J812*INFORMAÇÕES!$U$115,IF(N812="CF",J812,0))),0)</f>
        <v>0</v>
      </c>
      <c r="AO812" s="75" t="n">
        <f aca="false">IF(AC812&lt;&gt;AE812,(IF(N812="",J812*INFORMAÇÕES!$U$116,IF(N812="O",J812,0))),0)</f>
        <v>0</v>
      </c>
      <c r="AP812" s="75" t="n">
        <f aca="false">IF(H812&lt;&gt;0,J812,0)</f>
        <v>0</v>
      </c>
      <c r="AQ812" s="75" t="n">
        <f aca="false">IF(K812&lt;&gt;0,L812,0)</f>
        <v>0</v>
      </c>
    </row>
    <row r="813" s="174" customFormat="true" ht="14.25" hidden="false" customHeight="false" outlineLevel="0" collapsed="false">
      <c r="A813" s="159" t="n">
        <v>801</v>
      </c>
      <c r="B813" s="160" t="n">
        <f aca="false">R813</f>
        <v>0</v>
      </c>
      <c r="C813" s="161" t="n">
        <f aca="false">T813</f>
        <v>0</v>
      </c>
      <c r="D813" s="162" t="n">
        <f aca="false">U813</f>
        <v>0</v>
      </c>
      <c r="E813" s="163" t="n">
        <f aca="false">'ORÇ.GLOBAL P CAIXA'!E812</f>
        <v>0</v>
      </c>
      <c r="F813" s="163" t="n">
        <f aca="false">IF('ORÇ.GLOBAL EMPRESA'!G812&gt;0,'ORÇ.GLOBAL EMPRESA'!G812,'ORÇ.GLOBAL P CAIXA'!F812)</f>
        <v>0</v>
      </c>
      <c r="G813" s="163" t="n">
        <f aca="false">IF(E813&lt;&gt;0,ROUND(E813*F813,2),IF(AK813=0,(SUMIF($AC$13:$AC$1012,B813,$AK$13:$AK$1012)),AK813))</f>
        <v>0</v>
      </c>
      <c r="H813" s="163" t="n">
        <f aca="false">V813</f>
        <v>0</v>
      </c>
      <c r="I813" s="163" t="n">
        <f aca="false">W813</f>
        <v>0</v>
      </c>
      <c r="J813" s="163" t="n">
        <f aca="false">IF(H813&lt;&gt;0,ROUND(H813*I813,2),IF(AP813=0,(SUMIF($AC$13:$AC$1012,B813,$AP$13:$AP$1012)),AP813))</f>
        <v>0</v>
      </c>
      <c r="K813" s="163" t="n">
        <f aca="false">H813-E813</f>
        <v>0</v>
      </c>
      <c r="L813" s="163" t="n">
        <f aca="false">J813-G813</f>
        <v>0</v>
      </c>
      <c r="M813" s="645" t="str">
        <f aca="false">IF('ORÇ.GLOBAL P CAIXA'!H812&gt;0,'ORÇ.GLOBAL P CAIXA'!H812,"")</f>
        <v/>
      </c>
      <c r="N813" s="646" t="n">
        <f aca="false">'ORÇ.GLOBAL P CAIXA'!I812</f>
        <v>0</v>
      </c>
      <c r="O813" s="166" t="str">
        <f aca="false">S813</f>
        <v/>
      </c>
      <c r="P813" s="167"/>
      <c r="Q813" s="168" t="str">
        <f aca="false">IF(B813&gt;0,"ok","ocultar")</f>
        <v>ocultar</v>
      </c>
      <c r="R813" s="647" t="n">
        <f aca="false">'ORÇ.GLOBAL P CAIXA'!B812</f>
        <v>0</v>
      </c>
      <c r="S813" s="170" t="str">
        <f aca="false">IF('ORÇ.GLOBAL P CAIXA'!N812&lt;&gt;0,'ORÇ.GLOBAL P CAIXA'!N812,"")</f>
        <v/>
      </c>
      <c r="T813" s="648" t="n">
        <f aca="false">'ORÇ.GLOBAL P CAIXA'!O812</f>
        <v>0</v>
      </c>
      <c r="U813" s="172" t="n">
        <f aca="false">'ORÇ.GLOBAL P CAIXA'!P812</f>
        <v>0</v>
      </c>
      <c r="V813" s="173" t="n">
        <f aca="false">'ORÇ.GLOBAL P CAIXA'!E812</f>
        <v>0</v>
      </c>
      <c r="W813" s="173" t="n">
        <f aca="false">F813</f>
        <v>0</v>
      </c>
      <c r="X813" s="649"/>
      <c r="Y813" s="649"/>
      <c r="Z813" s="650"/>
      <c r="AB813" s="88"/>
      <c r="AC813" s="157" t="n">
        <f aca="false">IF(B813=0,AC812,IF(ISNONTEXT(B813)=TRUE(),INT(B813),INT(LEFT(B813,FIND(".",B813)-1))))</f>
        <v>3</v>
      </c>
      <c r="AD813" s="157" t="str">
        <f aca="false">IF(AD814=1,1,IF(B813&lt;&gt;0,1,IF(C813&lt;&gt;0,1,IF(D813&lt;&gt;0,1,IF(E813&lt;&gt;0,1,"")))))</f>
        <v/>
      </c>
      <c r="AE813" s="157" t="str">
        <f aca="false">IF(AC813=0," ",IF(AC813&lt;&gt;AC812,AC813," "))</f>
        <v> </v>
      </c>
      <c r="AF813" s="88"/>
      <c r="AG813" s="75" t="e">
        <f aca="false">IF(AC813&lt;&gt;AE813,(IF(N813=0,G813*(INFORMAÇÕES!$Q$69/INFORMAÇÕES!$Q$72),IF(N813="R",G813,0))),0)</f>
        <v>#DIV/0!</v>
      </c>
      <c r="AH813" s="75" t="e">
        <f aca="false">IF(AC813&lt;&gt;AE813,(IF(N813=0,G813*(INFORMAÇÕES!$Q$70/INFORMAÇÕES!$Q$72),IF(N813="C",G813,0))),0)</f>
        <v>#DIV/0!</v>
      </c>
      <c r="AI813" s="75" t="n">
        <f aca="false">IF(AC813&lt;&gt;AE813,(IF(N813=0,G813*INFORMAÇÕES!$U$115,IF(N813="CF",G813,0))),0)</f>
        <v>0</v>
      </c>
      <c r="AJ813" s="75" t="n">
        <f aca="false">IF(AC813&lt;&gt;AE813,(IF(N813=0,G813*INFORMAÇÕES!$U$116,IF(N813="O",G813,0))),0)</f>
        <v>0</v>
      </c>
      <c r="AK813" s="75" t="n">
        <f aca="false">IF(E813&lt;&gt;0,G813,0)</f>
        <v>0</v>
      </c>
      <c r="AL813" s="75" t="n">
        <f aca="false">IF(AC813&lt;&gt;AE813,(IF(N813=0,J813*(INFORMAÇÕES!$Q$89/INFORMAÇÕES!$Q$92),IF(N813="R",J813,0))),0)</f>
        <v>0</v>
      </c>
      <c r="AM813" s="75" t="n">
        <f aca="false">IF(AC813&lt;&gt;AE813,(IF(N813=0,J813*(INFORMAÇÕES!$Q$90/INFORMAÇÕES!$Q$92),IF(N813="C",J813,0))),0)</f>
        <v>0</v>
      </c>
      <c r="AN813" s="75" t="n">
        <f aca="false">IF(AC813&lt;&gt;AE813,(IF(N813="",J813*INFORMAÇÕES!$U$115,IF(N813="CF",J813,0))),0)</f>
        <v>0</v>
      </c>
      <c r="AO813" s="75" t="n">
        <f aca="false">IF(AC813&lt;&gt;AE813,(IF(N813="",J813*INFORMAÇÕES!$U$116,IF(N813="O",J813,0))),0)</f>
        <v>0</v>
      </c>
      <c r="AP813" s="75" t="n">
        <f aca="false">IF(H813&lt;&gt;0,J813,0)</f>
        <v>0</v>
      </c>
      <c r="AQ813" s="75" t="n">
        <f aca="false">IF(K813&lt;&gt;0,L813,0)</f>
        <v>0</v>
      </c>
    </row>
    <row r="814" s="174" customFormat="true" ht="14.25" hidden="false" customHeight="false" outlineLevel="0" collapsed="false">
      <c r="A814" s="159" t="n">
        <v>802</v>
      </c>
      <c r="B814" s="160" t="n">
        <f aca="false">R814</f>
        <v>0</v>
      </c>
      <c r="C814" s="161" t="n">
        <f aca="false">T814</f>
        <v>0</v>
      </c>
      <c r="D814" s="162" t="n">
        <f aca="false">U814</f>
        <v>0</v>
      </c>
      <c r="E814" s="163" t="n">
        <f aca="false">'ORÇ.GLOBAL P CAIXA'!E813</f>
        <v>0</v>
      </c>
      <c r="F814" s="163" t="n">
        <f aca="false">IF('ORÇ.GLOBAL EMPRESA'!G813&gt;0,'ORÇ.GLOBAL EMPRESA'!G813,'ORÇ.GLOBAL P CAIXA'!F813)</f>
        <v>0</v>
      </c>
      <c r="G814" s="163" t="n">
        <f aca="false">IF(E814&lt;&gt;0,ROUND(E814*F814,2),IF(AK814=0,(SUMIF($AC$13:$AC$1012,B814,$AK$13:$AK$1012)),AK814))</f>
        <v>0</v>
      </c>
      <c r="H814" s="163" t="n">
        <f aca="false">V814</f>
        <v>0</v>
      </c>
      <c r="I814" s="163" t="n">
        <f aca="false">W814</f>
        <v>0</v>
      </c>
      <c r="J814" s="163" t="n">
        <f aca="false">IF(H814&lt;&gt;0,ROUND(H814*I814,2),IF(AP814=0,(SUMIF($AC$13:$AC$1012,B814,$AP$13:$AP$1012)),AP814))</f>
        <v>0</v>
      </c>
      <c r="K814" s="163" t="n">
        <f aca="false">H814-E814</f>
        <v>0</v>
      </c>
      <c r="L814" s="163" t="n">
        <f aca="false">J814-G814</f>
        <v>0</v>
      </c>
      <c r="M814" s="645" t="str">
        <f aca="false">IF('ORÇ.GLOBAL P CAIXA'!H813&gt;0,'ORÇ.GLOBAL P CAIXA'!H813,"")</f>
        <v/>
      </c>
      <c r="N814" s="646" t="n">
        <f aca="false">'ORÇ.GLOBAL P CAIXA'!I813</f>
        <v>0</v>
      </c>
      <c r="O814" s="166" t="str">
        <f aca="false">S814</f>
        <v/>
      </c>
      <c r="P814" s="167"/>
      <c r="Q814" s="168" t="str">
        <f aca="false">IF(B814&gt;0,"ok","ocultar")</f>
        <v>ocultar</v>
      </c>
      <c r="R814" s="647" t="n">
        <f aca="false">'ORÇ.GLOBAL P CAIXA'!B813</f>
        <v>0</v>
      </c>
      <c r="S814" s="170" t="str">
        <f aca="false">IF('ORÇ.GLOBAL P CAIXA'!N813&lt;&gt;0,'ORÇ.GLOBAL P CAIXA'!N813,"")</f>
        <v/>
      </c>
      <c r="T814" s="648" t="n">
        <f aca="false">'ORÇ.GLOBAL P CAIXA'!O813</f>
        <v>0</v>
      </c>
      <c r="U814" s="172" t="n">
        <f aca="false">'ORÇ.GLOBAL P CAIXA'!P813</f>
        <v>0</v>
      </c>
      <c r="V814" s="173" t="n">
        <f aca="false">'ORÇ.GLOBAL P CAIXA'!E813</f>
        <v>0</v>
      </c>
      <c r="W814" s="173" t="n">
        <f aca="false">F814</f>
        <v>0</v>
      </c>
      <c r="X814" s="649"/>
      <c r="Y814" s="649"/>
      <c r="Z814" s="650"/>
      <c r="AB814" s="88"/>
      <c r="AC814" s="157" t="n">
        <f aca="false">IF(B814=0,AC813,IF(ISNONTEXT(B814)=TRUE(),INT(B814),INT(LEFT(B814,FIND(".",B814)-1))))</f>
        <v>3</v>
      </c>
      <c r="AD814" s="157" t="str">
        <f aca="false">IF(AD815=1,1,IF(B814&lt;&gt;0,1,IF(C814&lt;&gt;0,1,IF(D814&lt;&gt;0,1,IF(E814&lt;&gt;0,1,"")))))</f>
        <v/>
      </c>
      <c r="AE814" s="157" t="str">
        <f aca="false">IF(AC814=0," ",IF(AC814&lt;&gt;AC813,AC814," "))</f>
        <v> </v>
      </c>
      <c r="AF814" s="88"/>
      <c r="AG814" s="75" t="e">
        <f aca="false">IF(AC814&lt;&gt;AE814,(IF(N814=0,G814*(INFORMAÇÕES!$Q$69/INFORMAÇÕES!$Q$72),IF(N814="R",G814,0))),0)</f>
        <v>#DIV/0!</v>
      </c>
      <c r="AH814" s="75" t="e">
        <f aca="false">IF(AC814&lt;&gt;AE814,(IF(N814=0,G814*(INFORMAÇÕES!$Q$70/INFORMAÇÕES!$Q$72),IF(N814="C",G814,0))),0)</f>
        <v>#DIV/0!</v>
      </c>
      <c r="AI814" s="75" t="n">
        <f aca="false">IF(AC814&lt;&gt;AE814,(IF(N814=0,G814*INFORMAÇÕES!$U$115,IF(N814="CF",G814,0))),0)</f>
        <v>0</v>
      </c>
      <c r="AJ814" s="75" t="n">
        <f aca="false">IF(AC814&lt;&gt;AE814,(IF(N814=0,G814*INFORMAÇÕES!$U$116,IF(N814="O",G814,0))),0)</f>
        <v>0</v>
      </c>
      <c r="AK814" s="75" t="n">
        <f aca="false">IF(E814&lt;&gt;0,G814,0)</f>
        <v>0</v>
      </c>
      <c r="AL814" s="75" t="n">
        <f aca="false">IF(AC814&lt;&gt;AE814,(IF(N814=0,J814*(INFORMAÇÕES!$Q$89/INFORMAÇÕES!$Q$92),IF(N814="R",J814,0))),0)</f>
        <v>0</v>
      </c>
      <c r="AM814" s="75" t="n">
        <f aca="false">IF(AC814&lt;&gt;AE814,(IF(N814=0,J814*(INFORMAÇÕES!$Q$90/INFORMAÇÕES!$Q$92),IF(N814="C",J814,0))),0)</f>
        <v>0</v>
      </c>
      <c r="AN814" s="75" t="n">
        <f aca="false">IF(AC814&lt;&gt;AE814,(IF(N814="",J814*INFORMAÇÕES!$U$115,IF(N814="CF",J814,0))),0)</f>
        <v>0</v>
      </c>
      <c r="AO814" s="75" t="n">
        <f aca="false">IF(AC814&lt;&gt;AE814,(IF(N814="",J814*INFORMAÇÕES!$U$116,IF(N814="O",J814,0))),0)</f>
        <v>0</v>
      </c>
      <c r="AP814" s="75" t="n">
        <f aca="false">IF(H814&lt;&gt;0,J814,0)</f>
        <v>0</v>
      </c>
      <c r="AQ814" s="75" t="n">
        <f aca="false">IF(K814&lt;&gt;0,L814,0)</f>
        <v>0</v>
      </c>
    </row>
    <row r="815" s="174" customFormat="true" ht="14.25" hidden="false" customHeight="false" outlineLevel="0" collapsed="false">
      <c r="A815" s="159" t="n">
        <v>803</v>
      </c>
      <c r="B815" s="160" t="n">
        <f aca="false">R815</f>
        <v>0</v>
      </c>
      <c r="C815" s="161" t="n">
        <f aca="false">T815</f>
        <v>0</v>
      </c>
      <c r="D815" s="162" t="n">
        <f aca="false">U815</f>
        <v>0</v>
      </c>
      <c r="E815" s="163" t="n">
        <f aca="false">'ORÇ.GLOBAL P CAIXA'!E814</f>
        <v>0</v>
      </c>
      <c r="F815" s="163" t="n">
        <f aca="false">IF('ORÇ.GLOBAL EMPRESA'!G814&gt;0,'ORÇ.GLOBAL EMPRESA'!G814,'ORÇ.GLOBAL P CAIXA'!F814)</f>
        <v>0</v>
      </c>
      <c r="G815" s="163" t="n">
        <f aca="false">IF(E815&lt;&gt;0,ROUND(E815*F815,2),IF(AK815=0,(SUMIF($AC$13:$AC$1012,B815,$AK$13:$AK$1012)),AK815))</f>
        <v>0</v>
      </c>
      <c r="H815" s="163" t="n">
        <f aca="false">V815</f>
        <v>0</v>
      </c>
      <c r="I815" s="163" t="n">
        <f aca="false">W815</f>
        <v>0</v>
      </c>
      <c r="J815" s="163" t="n">
        <f aca="false">IF(H815&lt;&gt;0,ROUND(H815*I815,2),IF(AP815=0,(SUMIF($AC$13:$AC$1012,B815,$AP$13:$AP$1012)),AP815))</f>
        <v>0</v>
      </c>
      <c r="K815" s="163" t="n">
        <f aca="false">H815-E815</f>
        <v>0</v>
      </c>
      <c r="L815" s="163" t="n">
        <f aca="false">J815-G815</f>
        <v>0</v>
      </c>
      <c r="M815" s="645" t="str">
        <f aca="false">IF('ORÇ.GLOBAL P CAIXA'!H814&gt;0,'ORÇ.GLOBAL P CAIXA'!H814,"")</f>
        <v/>
      </c>
      <c r="N815" s="646" t="n">
        <f aca="false">'ORÇ.GLOBAL P CAIXA'!I814</f>
        <v>0</v>
      </c>
      <c r="O815" s="166" t="str">
        <f aca="false">S815</f>
        <v/>
      </c>
      <c r="P815" s="167"/>
      <c r="Q815" s="168" t="str">
        <f aca="false">IF(B815&gt;0,"ok","ocultar")</f>
        <v>ocultar</v>
      </c>
      <c r="R815" s="647" t="n">
        <f aca="false">'ORÇ.GLOBAL P CAIXA'!B814</f>
        <v>0</v>
      </c>
      <c r="S815" s="170" t="str">
        <f aca="false">IF('ORÇ.GLOBAL P CAIXA'!N814&lt;&gt;0,'ORÇ.GLOBAL P CAIXA'!N814,"")</f>
        <v/>
      </c>
      <c r="T815" s="648" t="n">
        <f aca="false">'ORÇ.GLOBAL P CAIXA'!O814</f>
        <v>0</v>
      </c>
      <c r="U815" s="172" t="n">
        <f aca="false">'ORÇ.GLOBAL P CAIXA'!P814</f>
        <v>0</v>
      </c>
      <c r="V815" s="173" t="n">
        <f aca="false">'ORÇ.GLOBAL P CAIXA'!E814</f>
        <v>0</v>
      </c>
      <c r="W815" s="173" t="n">
        <f aca="false">F815</f>
        <v>0</v>
      </c>
      <c r="X815" s="649"/>
      <c r="Y815" s="649"/>
      <c r="Z815" s="650"/>
      <c r="AB815" s="88"/>
      <c r="AC815" s="157" t="n">
        <f aca="false">IF(B815=0,AC814,IF(ISNONTEXT(B815)=TRUE(),INT(B815),INT(LEFT(B815,FIND(".",B815)-1))))</f>
        <v>3</v>
      </c>
      <c r="AD815" s="157" t="str">
        <f aca="false">IF(AD816=1,1,IF(B815&lt;&gt;0,1,IF(C815&lt;&gt;0,1,IF(D815&lt;&gt;0,1,IF(E815&lt;&gt;0,1,"")))))</f>
        <v/>
      </c>
      <c r="AE815" s="157" t="str">
        <f aca="false">IF(AC815=0," ",IF(AC815&lt;&gt;AC814,AC815," "))</f>
        <v> </v>
      </c>
      <c r="AF815" s="88"/>
      <c r="AG815" s="75" t="e">
        <f aca="false">IF(AC815&lt;&gt;AE815,(IF(N815=0,G815*(INFORMAÇÕES!$Q$69/INFORMAÇÕES!$Q$72),IF(N815="R",G815,0))),0)</f>
        <v>#DIV/0!</v>
      </c>
      <c r="AH815" s="75" t="e">
        <f aca="false">IF(AC815&lt;&gt;AE815,(IF(N815=0,G815*(INFORMAÇÕES!$Q$70/INFORMAÇÕES!$Q$72),IF(N815="C",G815,0))),0)</f>
        <v>#DIV/0!</v>
      </c>
      <c r="AI815" s="75" t="n">
        <f aca="false">IF(AC815&lt;&gt;AE815,(IF(N815=0,G815*INFORMAÇÕES!$U$115,IF(N815="CF",G815,0))),0)</f>
        <v>0</v>
      </c>
      <c r="AJ815" s="75" t="n">
        <f aca="false">IF(AC815&lt;&gt;AE815,(IF(N815=0,G815*INFORMAÇÕES!$U$116,IF(N815="O",G815,0))),0)</f>
        <v>0</v>
      </c>
      <c r="AK815" s="75" t="n">
        <f aca="false">IF(E815&lt;&gt;0,G815,0)</f>
        <v>0</v>
      </c>
      <c r="AL815" s="75" t="n">
        <f aca="false">IF(AC815&lt;&gt;AE815,(IF(N815=0,J815*(INFORMAÇÕES!$Q$89/INFORMAÇÕES!$Q$92),IF(N815="R",J815,0))),0)</f>
        <v>0</v>
      </c>
      <c r="AM815" s="75" t="n">
        <f aca="false">IF(AC815&lt;&gt;AE815,(IF(N815=0,J815*(INFORMAÇÕES!$Q$90/INFORMAÇÕES!$Q$92),IF(N815="C",J815,0))),0)</f>
        <v>0</v>
      </c>
      <c r="AN815" s="75" t="n">
        <f aca="false">IF(AC815&lt;&gt;AE815,(IF(N815="",J815*INFORMAÇÕES!$U$115,IF(N815="CF",J815,0))),0)</f>
        <v>0</v>
      </c>
      <c r="AO815" s="75" t="n">
        <f aca="false">IF(AC815&lt;&gt;AE815,(IF(N815="",J815*INFORMAÇÕES!$U$116,IF(N815="O",J815,0))),0)</f>
        <v>0</v>
      </c>
      <c r="AP815" s="75" t="n">
        <f aca="false">IF(H815&lt;&gt;0,J815,0)</f>
        <v>0</v>
      </c>
      <c r="AQ815" s="75" t="n">
        <f aca="false">IF(K815&lt;&gt;0,L815,0)</f>
        <v>0</v>
      </c>
    </row>
    <row r="816" s="174" customFormat="true" ht="14.25" hidden="false" customHeight="false" outlineLevel="0" collapsed="false">
      <c r="A816" s="159" t="n">
        <v>804</v>
      </c>
      <c r="B816" s="160" t="n">
        <f aca="false">R816</f>
        <v>0</v>
      </c>
      <c r="C816" s="161" t="n">
        <f aca="false">T816</f>
        <v>0</v>
      </c>
      <c r="D816" s="162" t="n">
        <f aca="false">U816</f>
        <v>0</v>
      </c>
      <c r="E816" s="163" t="n">
        <f aca="false">'ORÇ.GLOBAL P CAIXA'!E815</f>
        <v>0</v>
      </c>
      <c r="F816" s="163" t="n">
        <f aca="false">IF('ORÇ.GLOBAL EMPRESA'!G815&gt;0,'ORÇ.GLOBAL EMPRESA'!G815,'ORÇ.GLOBAL P CAIXA'!F815)</f>
        <v>0</v>
      </c>
      <c r="G816" s="163" t="n">
        <f aca="false">IF(E816&lt;&gt;0,ROUND(E816*F816,2),IF(AK816=0,(SUMIF($AC$13:$AC$1012,B816,$AK$13:$AK$1012)),AK816))</f>
        <v>0</v>
      </c>
      <c r="H816" s="163" t="n">
        <f aca="false">V816</f>
        <v>0</v>
      </c>
      <c r="I816" s="163" t="n">
        <f aca="false">W816</f>
        <v>0</v>
      </c>
      <c r="J816" s="163" t="n">
        <f aca="false">IF(H816&lt;&gt;0,ROUND(H816*I816,2),IF(AP816=0,(SUMIF($AC$13:$AC$1012,B816,$AP$13:$AP$1012)),AP816))</f>
        <v>0</v>
      </c>
      <c r="K816" s="163" t="n">
        <f aca="false">H816-E816</f>
        <v>0</v>
      </c>
      <c r="L816" s="163" t="n">
        <f aca="false">J816-G816</f>
        <v>0</v>
      </c>
      <c r="M816" s="645" t="str">
        <f aca="false">IF('ORÇ.GLOBAL P CAIXA'!H815&gt;0,'ORÇ.GLOBAL P CAIXA'!H815,"")</f>
        <v/>
      </c>
      <c r="N816" s="646" t="n">
        <f aca="false">'ORÇ.GLOBAL P CAIXA'!I815</f>
        <v>0</v>
      </c>
      <c r="O816" s="166" t="str">
        <f aca="false">S816</f>
        <v/>
      </c>
      <c r="P816" s="167"/>
      <c r="Q816" s="168" t="str">
        <f aca="false">IF(B816&gt;0,"ok","ocultar")</f>
        <v>ocultar</v>
      </c>
      <c r="R816" s="647" t="n">
        <f aca="false">'ORÇ.GLOBAL P CAIXA'!B815</f>
        <v>0</v>
      </c>
      <c r="S816" s="170" t="str">
        <f aca="false">IF('ORÇ.GLOBAL P CAIXA'!N815&lt;&gt;0,'ORÇ.GLOBAL P CAIXA'!N815,"")</f>
        <v/>
      </c>
      <c r="T816" s="648" t="n">
        <f aca="false">'ORÇ.GLOBAL P CAIXA'!O815</f>
        <v>0</v>
      </c>
      <c r="U816" s="172" t="n">
        <f aca="false">'ORÇ.GLOBAL P CAIXA'!P815</f>
        <v>0</v>
      </c>
      <c r="V816" s="173" t="n">
        <f aca="false">'ORÇ.GLOBAL P CAIXA'!E815</f>
        <v>0</v>
      </c>
      <c r="W816" s="173" t="n">
        <f aca="false">F816</f>
        <v>0</v>
      </c>
      <c r="X816" s="649"/>
      <c r="Y816" s="649"/>
      <c r="Z816" s="650"/>
      <c r="AB816" s="88"/>
      <c r="AC816" s="157" t="n">
        <f aca="false">IF(B816=0,AC815,IF(ISNONTEXT(B816)=TRUE(),INT(B816),INT(LEFT(B816,FIND(".",B816)-1))))</f>
        <v>3</v>
      </c>
      <c r="AD816" s="157" t="str">
        <f aca="false">IF(AD817=1,1,IF(B816&lt;&gt;0,1,IF(C816&lt;&gt;0,1,IF(D816&lt;&gt;0,1,IF(E816&lt;&gt;0,1,"")))))</f>
        <v/>
      </c>
      <c r="AE816" s="157" t="str">
        <f aca="false">IF(AC816=0," ",IF(AC816&lt;&gt;AC815,AC816," "))</f>
        <v> </v>
      </c>
      <c r="AF816" s="88"/>
      <c r="AG816" s="75" t="e">
        <f aca="false">IF(AC816&lt;&gt;AE816,(IF(N816=0,G816*(INFORMAÇÕES!$Q$69/INFORMAÇÕES!$Q$72),IF(N816="R",G816,0))),0)</f>
        <v>#DIV/0!</v>
      </c>
      <c r="AH816" s="75" t="e">
        <f aca="false">IF(AC816&lt;&gt;AE816,(IF(N816=0,G816*(INFORMAÇÕES!$Q$70/INFORMAÇÕES!$Q$72),IF(N816="C",G816,0))),0)</f>
        <v>#DIV/0!</v>
      </c>
      <c r="AI816" s="75" t="n">
        <f aca="false">IF(AC816&lt;&gt;AE816,(IF(N816=0,G816*INFORMAÇÕES!$U$115,IF(N816="CF",G816,0))),0)</f>
        <v>0</v>
      </c>
      <c r="AJ816" s="75" t="n">
        <f aca="false">IF(AC816&lt;&gt;AE816,(IF(N816=0,G816*INFORMAÇÕES!$U$116,IF(N816="O",G816,0))),0)</f>
        <v>0</v>
      </c>
      <c r="AK816" s="75" t="n">
        <f aca="false">IF(E816&lt;&gt;0,G816,0)</f>
        <v>0</v>
      </c>
      <c r="AL816" s="75" t="n">
        <f aca="false">IF(AC816&lt;&gt;AE816,(IF(N816=0,J816*(INFORMAÇÕES!$Q$89/INFORMAÇÕES!$Q$92),IF(N816="R",J816,0))),0)</f>
        <v>0</v>
      </c>
      <c r="AM816" s="75" t="n">
        <f aca="false">IF(AC816&lt;&gt;AE816,(IF(N816=0,J816*(INFORMAÇÕES!$Q$90/INFORMAÇÕES!$Q$92),IF(N816="C",J816,0))),0)</f>
        <v>0</v>
      </c>
      <c r="AN816" s="75" t="n">
        <f aca="false">IF(AC816&lt;&gt;AE816,(IF(N816="",J816*INFORMAÇÕES!$U$115,IF(N816="CF",J816,0))),0)</f>
        <v>0</v>
      </c>
      <c r="AO816" s="75" t="n">
        <f aca="false">IF(AC816&lt;&gt;AE816,(IF(N816="",J816*INFORMAÇÕES!$U$116,IF(N816="O",J816,0))),0)</f>
        <v>0</v>
      </c>
      <c r="AP816" s="75" t="n">
        <f aca="false">IF(H816&lt;&gt;0,J816,0)</f>
        <v>0</v>
      </c>
      <c r="AQ816" s="75" t="n">
        <f aca="false">IF(K816&lt;&gt;0,L816,0)</f>
        <v>0</v>
      </c>
    </row>
    <row r="817" s="174" customFormat="true" ht="14.25" hidden="false" customHeight="false" outlineLevel="0" collapsed="false">
      <c r="A817" s="159" t="n">
        <v>805</v>
      </c>
      <c r="B817" s="160" t="n">
        <f aca="false">R817</f>
        <v>0</v>
      </c>
      <c r="C817" s="161" t="n">
        <f aca="false">T817</f>
        <v>0</v>
      </c>
      <c r="D817" s="162" t="n">
        <f aca="false">U817</f>
        <v>0</v>
      </c>
      <c r="E817" s="163" t="n">
        <f aca="false">'ORÇ.GLOBAL P CAIXA'!E816</f>
        <v>0</v>
      </c>
      <c r="F817" s="163" t="n">
        <f aca="false">IF('ORÇ.GLOBAL EMPRESA'!G816&gt;0,'ORÇ.GLOBAL EMPRESA'!G816,'ORÇ.GLOBAL P CAIXA'!F816)</f>
        <v>0</v>
      </c>
      <c r="G817" s="163" t="n">
        <f aca="false">IF(E817&lt;&gt;0,ROUND(E817*F817,2),IF(AK817=0,(SUMIF($AC$13:$AC$1012,B817,$AK$13:$AK$1012)),AK817))</f>
        <v>0</v>
      </c>
      <c r="H817" s="163" t="n">
        <f aca="false">V817</f>
        <v>0</v>
      </c>
      <c r="I817" s="163" t="n">
        <f aca="false">W817</f>
        <v>0</v>
      </c>
      <c r="J817" s="163" t="n">
        <f aca="false">IF(H817&lt;&gt;0,ROUND(H817*I817,2),IF(AP817=0,(SUMIF($AC$13:$AC$1012,B817,$AP$13:$AP$1012)),AP817))</f>
        <v>0</v>
      </c>
      <c r="K817" s="163" t="n">
        <f aca="false">H817-E817</f>
        <v>0</v>
      </c>
      <c r="L817" s="163" t="n">
        <f aca="false">J817-G817</f>
        <v>0</v>
      </c>
      <c r="M817" s="645" t="str">
        <f aca="false">IF('ORÇ.GLOBAL P CAIXA'!H816&gt;0,'ORÇ.GLOBAL P CAIXA'!H816,"")</f>
        <v/>
      </c>
      <c r="N817" s="646" t="n">
        <f aca="false">'ORÇ.GLOBAL P CAIXA'!I816</f>
        <v>0</v>
      </c>
      <c r="O817" s="166" t="str">
        <f aca="false">S817</f>
        <v/>
      </c>
      <c r="P817" s="167"/>
      <c r="Q817" s="168" t="str">
        <f aca="false">IF(B817&gt;0,"ok","ocultar")</f>
        <v>ocultar</v>
      </c>
      <c r="R817" s="647" t="n">
        <f aca="false">'ORÇ.GLOBAL P CAIXA'!B816</f>
        <v>0</v>
      </c>
      <c r="S817" s="170" t="str">
        <f aca="false">IF('ORÇ.GLOBAL P CAIXA'!N816&lt;&gt;0,'ORÇ.GLOBAL P CAIXA'!N816,"")</f>
        <v/>
      </c>
      <c r="T817" s="648" t="n">
        <f aca="false">'ORÇ.GLOBAL P CAIXA'!O816</f>
        <v>0</v>
      </c>
      <c r="U817" s="172" t="n">
        <f aca="false">'ORÇ.GLOBAL P CAIXA'!P816</f>
        <v>0</v>
      </c>
      <c r="V817" s="173" t="n">
        <f aca="false">'ORÇ.GLOBAL P CAIXA'!E816</f>
        <v>0</v>
      </c>
      <c r="W817" s="173" t="n">
        <f aca="false">F817</f>
        <v>0</v>
      </c>
      <c r="X817" s="649"/>
      <c r="Y817" s="649"/>
      <c r="Z817" s="650"/>
      <c r="AB817" s="88"/>
      <c r="AC817" s="157" t="n">
        <f aca="false">IF(B817=0,AC816,IF(ISNONTEXT(B817)=TRUE(),INT(B817),INT(LEFT(B817,FIND(".",B817)-1))))</f>
        <v>3</v>
      </c>
      <c r="AD817" s="157" t="str">
        <f aca="false">IF(AD818=1,1,IF(B817&lt;&gt;0,1,IF(C817&lt;&gt;0,1,IF(D817&lt;&gt;0,1,IF(E817&lt;&gt;0,1,"")))))</f>
        <v/>
      </c>
      <c r="AE817" s="157" t="str">
        <f aca="false">IF(AC817=0," ",IF(AC817&lt;&gt;AC816,AC817," "))</f>
        <v> </v>
      </c>
      <c r="AF817" s="88"/>
      <c r="AG817" s="75" t="e">
        <f aca="false">IF(AC817&lt;&gt;AE817,(IF(N817=0,G817*(INFORMAÇÕES!$Q$69/INFORMAÇÕES!$Q$72),IF(N817="R",G817,0))),0)</f>
        <v>#DIV/0!</v>
      </c>
      <c r="AH817" s="75" t="e">
        <f aca="false">IF(AC817&lt;&gt;AE817,(IF(N817=0,G817*(INFORMAÇÕES!$Q$70/INFORMAÇÕES!$Q$72),IF(N817="C",G817,0))),0)</f>
        <v>#DIV/0!</v>
      </c>
      <c r="AI817" s="75" t="n">
        <f aca="false">IF(AC817&lt;&gt;AE817,(IF(N817=0,G817*INFORMAÇÕES!$U$115,IF(N817="CF",G817,0))),0)</f>
        <v>0</v>
      </c>
      <c r="AJ817" s="75" t="n">
        <f aca="false">IF(AC817&lt;&gt;AE817,(IF(N817=0,G817*INFORMAÇÕES!$U$116,IF(N817="O",G817,0))),0)</f>
        <v>0</v>
      </c>
      <c r="AK817" s="75" t="n">
        <f aca="false">IF(E817&lt;&gt;0,G817,0)</f>
        <v>0</v>
      </c>
      <c r="AL817" s="75" t="n">
        <f aca="false">IF(AC817&lt;&gt;AE817,(IF(N817=0,J817*(INFORMAÇÕES!$Q$89/INFORMAÇÕES!$Q$92),IF(N817="R",J817,0))),0)</f>
        <v>0</v>
      </c>
      <c r="AM817" s="75" t="n">
        <f aca="false">IF(AC817&lt;&gt;AE817,(IF(N817=0,J817*(INFORMAÇÕES!$Q$90/INFORMAÇÕES!$Q$92),IF(N817="C",J817,0))),0)</f>
        <v>0</v>
      </c>
      <c r="AN817" s="75" t="n">
        <f aca="false">IF(AC817&lt;&gt;AE817,(IF(N817="",J817*INFORMAÇÕES!$U$115,IF(N817="CF",J817,0))),0)</f>
        <v>0</v>
      </c>
      <c r="AO817" s="75" t="n">
        <f aca="false">IF(AC817&lt;&gt;AE817,(IF(N817="",J817*INFORMAÇÕES!$U$116,IF(N817="O",J817,0))),0)</f>
        <v>0</v>
      </c>
      <c r="AP817" s="75" t="n">
        <f aca="false">IF(H817&lt;&gt;0,J817,0)</f>
        <v>0</v>
      </c>
      <c r="AQ817" s="75" t="n">
        <f aca="false">IF(K817&lt;&gt;0,L817,0)</f>
        <v>0</v>
      </c>
    </row>
    <row r="818" s="174" customFormat="true" ht="14.25" hidden="false" customHeight="false" outlineLevel="0" collapsed="false">
      <c r="A818" s="159" t="n">
        <v>806</v>
      </c>
      <c r="B818" s="160" t="n">
        <f aca="false">R818</f>
        <v>0</v>
      </c>
      <c r="C818" s="161" t="n">
        <f aca="false">T818</f>
        <v>0</v>
      </c>
      <c r="D818" s="162" t="n">
        <f aca="false">U818</f>
        <v>0</v>
      </c>
      <c r="E818" s="163" t="n">
        <f aca="false">'ORÇ.GLOBAL P CAIXA'!E817</f>
        <v>0</v>
      </c>
      <c r="F818" s="163" t="n">
        <f aca="false">IF('ORÇ.GLOBAL EMPRESA'!G817&gt;0,'ORÇ.GLOBAL EMPRESA'!G817,'ORÇ.GLOBAL P CAIXA'!F817)</f>
        <v>0</v>
      </c>
      <c r="G818" s="163" t="n">
        <f aca="false">IF(E818&lt;&gt;0,ROUND(E818*F818,2),IF(AK818=0,(SUMIF($AC$13:$AC$1012,B818,$AK$13:$AK$1012)),AK818))</f>
        <v>0</v>
      </c>
      <c r="H818" s="163" t="n">
        <f aca="false">V818</f>
        <v>0</v>
      </c>
      <c r="I818" s="163" t="n">
        <f aca="false">W818</f>
        <v>0</v>
      </c>
      <c r="J818" s="163" t="n">
        <f aca="false">IF(H818&lt;&gt;0,ROUND(H818*I818,2),IF(AP818=0,(SUMIF($AC$13:$AC$1012,B818,$AP$13:$AP$1012)),AP818))</f>
        <v>0</v>
      </c>
      <c r="K818" s="163" t="n">
        <f aca="false">H818-E818</f>
        <v>0</v>
      </c>
      <c r="L818" s="163" t="n">
        <f aca="false">J818-G818</f>
        <v>0</v>
      </c>
      <c r="M818" s="645" t="str">
        <f aca="false">IF('ORÇ.GLOBAL P CAIXA'!H817&gt;0,'ORÇ.GLOBAL P CAIXA'!H817,"")</f>
        <v/>
      </c>
      <c r="N818" s="646" t="n">
        <f aca="false">'ORÇ.GLOBAL P CAIXA'!I817</f>
        <v>0</v>
      </c>
      <c r="O818" s="166" t="str">
        <f aca="false">S818</f>
        <v/>
      </c>
      <c r="P818" s="167"/>
      <c r="Q818" s="168" t="str">
        <f aca="false">IF(B818&gt;0,"ok","ocultar")</f>
        <v>ocultar</v>
      </c>
      <c r="R818" s="647" t="n">
        <f aca="false">'ORÇ.GLOBAL P CAIXA'!B817</f>
        <v>0</v>
      </c>
      <c r="S818" s="170" t="str">
        <f aca="false">IF('ORÇ.GLOBAL P CAIXA'!N817&lt;&gt;0,'ORÇ.GLOBAL P CAIXA'!N817,"")</f>
        <v/>
      </c>
      <c r="T818" s="648" t="n">
        <f aca="false">'ORÇ.GLOBAL P CAIXA'!O817</f>
        <v>0</v>
      </c>
      <c r="U818" s="172" t="n">
        <f aca="false">'ORÇ.GLOBAL P CAIXA'!P817</f>
        <v>0</v>
      </c>
      <c r="V818" s="173" t="n">
        <f aca="false">'ORÇ.GLOBAL P CAIXA'!E817</f>
        <v>0</v>
      </c>
      <c r="W818" s="173" t="n">
        <f aca="false">F818</f>
        <v>0</v>
      </c>
      <c r="X818" s="649"/>
      <c r="Y818" s="649"/>
      <c r="Z818" s="650"/>
      <c r="AB818" s="88"/>
      <c r="AC818" s="157" t="n">
        <f aca="false">IF(B818=0,AC817,IF(ISNONTEXT(B818)=TRUE(),INT(B818),INT(LEFT(B818,FIND(".",B818)-1))))</f>
        <v>3</v>
      </c>
      <c r="AD818" s="157" t="str">
        <f aca="false">IF(AD819=1,1,IF(B818&lt;&gt;0,1,IF(C818&lt;&gt;0,1,IF(D818&lt;&gt;0,1,IF(E818&lt;&gt;0,1,"")))))</f>
        <v/>
      </c>
      <c r="AE818" s="157" t="str">
        <f aca="false">IF(AC818=0," ",IF(AC818&lt;&gt;AC817,AC818," "))</f>
        <v> </v>
      </c>
      <c r="AF818" s="88"/>
      <c r="AG818" s="75" t="e">
        <f aca="false">IF(AC818&lt;&gt;AE818,(IF(N818=0,G818*(INFORMAÇÕES!$Q$69/INFORMAÇÕES!$Q$72),IF(N818="R",G818,0))),0)</f>
        <v>#DIV/0!</v>
      </c>
      <c r="AH818" s="75" t="e">
        <f aca="false">IF(AC818&lt;&gt;AE818,(IF(N818=0,G818*(INFORMAÇÕES!$Q$70/INFORMAÇÕES!$Q$72),IF(N818="C",G818,0))),0)</f>
        <v>#DIV/0!</v>
      </c>
      <c r="AI818" s="75" t="n">
        <f aca="false">IF(AC818&lt;&gt;AE818,(IF(N818=0,G818*INFORMAÇÕES!$U$115,IF(N818="CF",G818,0))),0)</f>
        <v>0</v>
      </c>
      <c r="AJ818" s="75" t="n">
        <f aca="false">IF(AC818&lt;&gt;AE818,(IF(N818=0,G818*INFORMAÇÕES!$U$116,IF(N818="O",G818,0))),0)</f>
        <v>0</v>
      </c>
      <c r="AK818" s="75" t="n">
        <f aca="false">IF(E818&lt;&gt;0,G818,0)</f>
        <v>0</v>
      </c>
      <c r="AL818" s="75" t="n">
        <f aca="false">IF(AC818&lt;&gt;AE818,(IF(N818=0,J818*(INFORMAÇÕES!$Q$89/INFORMAÇÕES!$Q$92),IF(N818="R",J818,0))),0)</f>
        <v>0</v>
      </c>
      <c r="AM818" s="75" t="n">
        <f aca="false">IF(AC818&lt;&gt;AE818,(IF(N818=0,J818*(INFORMAÇÕES!$Q$90/INFORMAÇÕES!$Q$92),IF(N818="C",J818,0))),0)</f>
        <v>0</v>
      </c>
      <c r="AN818" s="75" t="n">
        <f aca="false">IF(AC818&lt;&gt;AE818,(IF(N818="",J818*INFORMAÇÕES!$U$115,IF(N818="CF",J818,0))),0)</f>
        <v>0</v>
      </c>
      <c r="AO818" s="75" t="n">
        <f aca="false">IF(AC818&lt;&gt;AE818,(IF(N818="",J818*INFORMAÇÕES!$U$116,IF(N818="O",J818,0))),0)</f>
        <v>0</v>
      </c>
      <c r="AP818" s="75" t="n">
        <f aca="false">IF(H818&lt;&gt;0,J818,0)</f>
        <v>0</v>
      </c>
      <c r="AQ818" s="75" t="n">
        <f aca="false">IF(K818&lt;&gt;0,L818,0)</f>
        <v>0</v>
      </c>
    </row>
    <row r="819" s="174" customFormat="true" ht="14.25" hidden="false" customHeight="false" outlineLevel="0" collapsed="false">
      <c r="A819" s="159" t="n">
        <v>807</v>
      </c>
      <c r="B819" s="160" t="n">
        <f aca="false">R819</f>
        <v>0</v>
      </c>
      <c r="C819" s="161" t="n">
        <f aca="false">T819</f>
        <v>0</v>
      </c>
      <c r="D819" s="162" t="n">
        <f aca="false">U819</f>
        <v>0</v>
      </c>
      <c r="E819" s="163" t="n">
        <f aca="false">'ORÇ.GLOBAL P CAIXA'!E818</f>
        <v>0</v>
      </c>
      <c r="F819" s="163" t="n">
        <f aca="false">IF('ORÇ.GLOBAL EMPRESA'!G818&gt;0,'ORÇ.GLOBAL EMPRESA'!G818,'ORÇ.GLOBAL P CAIXA'!F818)</f>
        <v>0</v>
      </c>
      <c r="G819" s="163" t="n">
        <f aca="false">IF(E819&lt;&gt;0,ROUND(E819*F819,2),IF(AK819=0,(SUMIF($AC$13:$AC$1012,B819,$AK$13:$AK$1012)),AK819))</f>
        <v>0</v>
      </c>
      <c r="H819" s="163" t="n">
        <f aca="false">V819</f>
        <v>0</v>
      </c>
      <c r="I819" s="163" t="n">
        <f aca="false">W819</f>
        <v>0</v>
      </c>
      <c r="J819" s="163" t="n">
        <f aca="false">IF(H819&lt;&gt;0,ROUND(H819*I819,2),IF(AP819=0,(SUMIF($AC$13:$AC$1012,B819,$AP$13:$AP$1012)),AP819))</f>
        <v>0</v>
      </c>
      <c r="K819" s="163" t="n">
        <f aca="false">H819-E819</f>
        <v>0</v>
      </c>
      <c r="L819" s="163" t="n">
        <f aca="false">J819-G819</f>
        <v>0</v>
      </c>
      <c r="M819" s="645" t="str">
        <f aca="false">IF('ORÇ.GLOBAL P CAIXA'!H818&gt;0,'ORÇ.GLOBAL P CAIXA'!H818,"")</f>
        <v/>
      </c>
      <c r="N819" s="646" t="n">
        <f aca="false">'ORÇ.GLOBAL P CAIXA'!I818</f>
        <v>0</v>
      </c>
      <c r="O819" s="166" t="str">
        <f aca="false">S819</f>
        <v/>
      </c>
      <c r="P819" s="167"/>
      <c r="Q819" s="168" t="str">
        <f aca="false">IF(B819&gt;0,"ok","ocultar")</f>
        <v>ocultar</v>
      </c>
      <c r="R819" s="647" t="n">
        <f aca="false">'ORÇ.GLOBAL P CAIXA'!B818</f>
        <v>0</v>
      </c>
      <c r="S819" s="170" t="str">
        <f aca="false">IF('ORÇ.GLOBAL P CAIXA'!N818&lt;&gt;0,'ORÇ.GLOBAL P CAIXA'!N818,"")</f>
        <v/>
      </c>
      <c r="T819" s="648" t="n">
        <f aca="false">'ORÇ.GLOBAL P CAIXA'!O818</f>
        <v>0</v>
      </c>
      <c r="U819" s="172" t="n">
        <f aca="false">'ORÇ.GLOBAL P CAIXA'!P818</f>
        <v>0</v>
      </c>
      <c r="V819" s="173" t="n">
        <f aca="false">'ORÇ.GLOBAL P CAIXA'!E818</f>
        <v>0</v>
      </c>
      <c r="W819" s="173" t="n">
        <f aca="false">F819</f>
        <v>0</v>
      </c>
      <c r="X819" s="649"/>
      <c r="Y819" s="649"/>
      <c r="Z819" s="650"/>
      <c r="AB819" s="88"/>
      <c r="AC819" s="157" t="n">
        <f aca="false">IF(B819=0,AC818,IF(ISNONTEXT(B819)=TRUE(),INT(B819),INT(LEFT(B819,FIND(".",B819)-1))))</f>
        <v>3</v>
      </c>
      <c r="AD819" s="157" t="str">
        <f aca="false">IF(AD820=1,1,IF(B819&lt;&gt;0,1,IF(C819&lt;&gt;0,1,IF(D819&lt;&gt;0,1,IF(E819&lt;&gt;0,1,"")))))</f>
        <v/>
      </c>
      <c r="AE819" s="157" t="str">
        <f aca="false">IF(AC819=0," ",IF(AC819&lt;&gt;AC818,AC819," "))</f>
        <v> </v>
      </c>
      <c r="AF819" s="88"/>
      <c r="AG819" s="75" t="e">
        <f aca="false">IF(AC819&lt;&gt;AE819,(IF(N819=0,G819*(INFORMAÇÕES!$Q$69/INFORMAÇÕES!$Q$72),IF(N819="R",G819,0))),0)</f>
        <v>#DIV/0!</v>
      </c>
      <c r="AH819" s="75" t="e">
        <f aca="false">IF(AC819&lt;&gt;AE819,(IF(N819=0,G819*(INFORMAÇÕES!$Q$70/INFORMAÇÕES!$Q$72),IF(N819="C",G819,0))),0)</f>
        <v>#DIV/0!</v>
      </c>
      <c r="AI819" s="75" t="n">
        <f aca="false">IF(AC819&lt;&gt;AE819,(IF(N819=0,G819*INFORMAÇÕES!$U$115,IF(N819="CF",G819,0))),0)</f>
        <v>0</v>
      </c>
      <c r="AJ819" s="75" t="n">
        <f aca="false">IF(AC819&lt;&gt;AE819,(IF(N819=0,G819*INFORMAÇÕES!$U$116,IF(N819="O",G819,0))),0)</f>
        <v>0</v>
      </c>
      <c r="AK819" s="75" t="n">
        <f aca="false">IF(E819&lt;&gt;0,G819,0)</f>
        <v>0</v>
      </c>
      <c r="AL819" s="75" t="n">
        <f aca="false">IF(AC819&lt;&gt;AE819,(IF(N819=0,J819*(INFORMAÇÕES!$Q$89/INFORMAÇÕES!$Q$92),IF(N819="R",J819,0))),0)</f>
        <v>0</v>
      </c>
      <c r="AM819" s="75" t="n">
        <f aca="false">IF(AC819&lt;&gt;AE819,(IF(N819=0,J819*(INFORMAÇÕES!$Q$90/INFORMAÇÕES!$Q$92),IF(N819="C",J819,0))),0)</f>
        <v>0</v>
      </c>
      <c r="AN819" s="75" t="n">
        <f aca="false">IF(AC819&lt;&gt;AE819,(IF(N819="",J819*INFORMAÇÕES!$U$115,IF(N819="CF",J819,0))),0)</f>
        <v>0</v>
      </c>
      <c r="AO819" s="75" t="n">
        <f aca="false">IF(AC819&lt;&gt;AE819,(IF(N819="",J819*INFORMAÇÕES!$U$116,IF(N819="O",J819,0))),0)</f>
        <v>0</v>
      </c>
      <c r="AP819" s="75" t="n">
        <f aca="false">IF(H819&lt;&gt;0,J819,0)</f>
        <v>0</v>
      </c>
      <c r="AQ819" s="75" t="n">
        <f aca="false">IF(K819&lt;&gt;0,L819,0)</f>
        <v>0</v>
      </c>
    </row>
    <row r="820" s="174" customFormat="true" ht="14.25" hidden="false" customHeight="false" outlineLevel="0" collapsed="false">
      <c r="A820" s="159" t="n">
        <v>808</v>
      </c>
      <c r="B820" s="160" t="n">
        <f aca="false">R820</f>
        <v>0</v>
      </c>
      <c r="C820" s="161" t="n">
        <f aca="false">T820</f>
        <v>0</v>
      </c>
      <c r="D820" s="162" t="n">
        <f aca="false">U820</f>
        <v>0</v>
      </c>
      <c r="E820" s="163" t="n">
        <f aca="false">'ORÇ.GLOBAL P CAIXA'!E819</f>
        <v>0</v>
      </c>
      <c r="F820" s="163" t="n">
        <f aca="false">IF('ORÇ.GLOBAL EMPRESA'!G819&gt;0,'ORÇ.GLOBAL EMPRESA'!G819,'ORÇ.GLOBAL P CAIXA'!F819)</f>
        <v>0</v>
      </c>
      <c r="G820" s="163" t="n">
        <f aca="false">IF(E820&lt;&gt;0,ROUND(E820*F820,2),IF(AK820=0,(SUMIF($AC$13:$AC$1012,B820,$AK$13:$AK$1012)),AK820))</f>
        <v>0</v>
      </c>
      <c r="H820" s="163" t="n">
        <f aca="false">V820</f>
        <v>0</v>
      </c>
      <c r="I820" s="163" t="n">
        <f aca="false">W820</f>
        <v>0</v>
      </c>
      <c r="J820" s="163" t="n">
        <f aca="false">IF(H820&lt;&gt;0,ROUND(H820*I820,2),IF(AP820=0,(SUMIF($AC$13:$AC$1012,B820,$AP$13:$AP$1012)),AP820))</f>
        <v>0</v>
      </c>
      <c r="K820" s="163" t="n">
        <f aca="false">H820-E820</f>
        <v>0</v>
      </c>
      <c r="L820" s="163" t="n">
        <f aca="false">J820-G820</f>
        <v>0</v>
      </c>
      <c r="M820" s="645" t="str">
        <f aca="false">IF('ORÇ.GLOBAL P CAIXA'!H819&gt;0,'ORÇ.GLOBAL P CAIXA'!H819,"")</f>
        <v/>
      </c>
      <c r="N820" s="646" t="n">
        <f aca="false">'ORÇ.GLOBAL P CAIXA'!I819</f>
        <v>0</v>
      </c>
      <c r="O820" s="166" t="str">
        <f aca="false">S820</f>
        <v/>
      </c>
      <c r="P820" s="167"/>
      <c r="Q820" s="168" t="str">
        <f aca="false">IF(B820&gt;0,"ok","ocultar")</f>
        <v>ocultar</v>
      </c>
      <c r="R820" s="647" t="n">
        <f aca="false">'ORÇ.GLOBAL P CAIXA'!B819</f>
        <v>0</v>
      </c>
      <c r="S820" s="170" t="str">
        <f aca="false">IF('ORÇ.GLOBAL P CAIXA'!N819&lt;&gt;0,'ORÇ.GLOBAL P CAIXA'!N819,"")</f>
        <v/>
      </c>
      <c r="T820" s="648" t="n">
        <f aca="false">'ORÇ.GLOBAL P CAIXA'!O819</f>
        <v>0</v>
      </c>
      <c r="U820" s="172" t="n">
        <f aca="false">'ORÇ.GLOBAL P CAIXA'!P819</f>
        <v>0</v>
      </c>
      <c r="V820" s="173" t="n">
        <f aca="false">'ORÇ.GLOBAL P CAIXA'!E819</f>
        <v>0</v>
      </c>
      <c r="W820" s="173" t="n">
        <f aca="false">F820</f>
        <v>0</v>
      </c>
      <c r="X820" s="649"/>
      <c r="Y820" s="649"/>
      <c r="Z820" s="650"/>
      <c r="AB820" s="88"/>
      <c r="AC820" s="157" t="n">
        <f aca="false">IF(B820=0,AC819,IF(ISNONTEXT(B820)=TRUE(),INT(B820),INT(LEFT(B820,FIND(".",B820)-1))))</f>
        <v>3</v>
      </c>
      <c r="AD820" s="157" t="str">
        <f aca="false">IF(AD821=1,1,IF(B820&lt;&gt;0,1,IF(C820&lt;&gt;0,1,IF(D820&lt;&gt;0,1,IF(E820&lt;&gt;0,1,"")))))</f>
        <v/>
      </c>
      <c r="AE820" s="157" t="str">
        <f aca="false">IF(AC820=0," ",IF(AC820&lt;&gt;AC819,AC820," "))</f>
        <v> </v>
      </c>
      <c r="AF820" s="88"/>
      <c r="AG820" s="75" t="e">
        <f aca="false">IF(AC820&lt;&gt;AE820,(IF(N820=0,G820*(INFORMAÇÕES!$Q$69/INFORMAÇÕES!$Q$72),IF(N820="R",G820,0))),0)</f>
        <v>#DIV/0!</v>
      </c>
      <c r="AH820" s="75" t="e">
        <f aca="false">IF(AC820&lt;&gt;AE820,(IF(N820=0,G820*(INFORMAÇÕES!$Q$70/INFORMAÇÕES!$Q$72),IF(N820="C",G820,0))),0)</f>
        <v>#DIV/0!</v>
      </c>
      <c r="AI820" s="75" t="n">
        <f aca="false">IF(AC820&lt;&gt;AE820,(IF(N820=0,G820*INFORMAÇÕES!$U$115,IF(N820="CF",G820,0))),0)</f>
        <v>0</v>
      </c>
      <c r="AJ820" s="75" t="n">
        <f aca="false">IF(AC820&lt;&gt;AE820,(IF(N820=0,G820*INFORMAÇÕES!$U$116,IF(N820="O",G820,0))),0)</f>
        <v>0</v>
      </c>
      <c r="AK820" s="75" t="n">
        <f aca="false">IF(E820&lt;&gt;0,G820,0)</f>
        <v>0</v>
      </c>
      <c r="AL820" s="75" t="n">
        <f aca="false">IF(AC820&lt;&gt;AE820,(IF(N820=0,J820*(INFORMAÇÕES!$Q$89/INFORMAÇÕES!$Q$92),IF(N820="R",J820,0))),0)</f>
        <v>0</v>
      </c>
      <c r="AM820" s="75" t="n">
        <f aca="false">IF(AC820&lt;&gt;AE820,(IF(N820=0,J820*(INFORMAÇÕES!$Q$90/INFORMAÇÕES!$Q$92),IF(N820="C",J820,0))),0)</f>
        <v>0</v>
      </c>
      <c r="AN820" s="75" t="n">
        <f aca="false">IF(AC820&lt;&gt;AE820,(IF(N820="",J820*INFORMAÇÕES!$U$115,IF(N820="CF",J820,0))),0)</f>
        <v>0</v>
      </c>
      <c r="AO820" s="75" t="n">
        <f aca="false">IF(AC820&lt;&gt;AE820,(IF(N820="",J820*INFORMAÇÕES!$U$116,IF(N820="O",J820,0))),0)</f>
        <v>0</v>
      </c>
      <c r="AP820" s="75" t="n">
        <f aca="false">IF(H820&lt;&gt;0,J820,0)</f>
        <v>0</v>
      </c>
      <c r="AQ820" s="75" t="n">
        <f aca="false">IF(K820&lt;&gt;0,L820,0)</f>
        <v>0</v>
      </c>
    </row>
    <row r="821" s="174" customFormat="true" ht="14.25" hidden="false" customHeight="false" outlineLevel="0" collapsed="false">
      <c r="A821" s="159" t="n">
        <v>809</v>
      </c>
      <c r="B821" s="160" t="n">
        <f aca="false">R821</f>
        <v>0</v>
      </c>
      <c r="C821" s="161" t="n">
        <f aca="false">T821</f>
        <v>0</v>
      </c>
      <c r="D821" s="162" t="n">
        <f aca="false">U821</f>
        <v>0</v>
      </c>
      <c r="E821" s="163" t="n">
        <f aca="false">'ORÇ.GLOBAL P CAIXA'!E820</f>
        <v>0</v>
      </c>
      <c r="F821" s="163" t="n">
        <f aca="false">IF('ORÇ.GLOBAL EMPRESA'!G820&gt;0,'ORÇ.GLOBAL EMPRESA'!G820,'ORÇ.GLOBAL P CAIXA'!F820)</f>
        <v>0</v>
      </c>
      <c r="G821" s="163" t="n">
        <f aca="false">IF(E821&lt;&gt;0,ROUND(E821*F821,2),IF(AK821=0,(SUMIF($AC$13:$AC$1012,B821,$AK$13:$AK$1012)),AK821))</f>
        <v>0</v>
      </c>
      <c r="H821" s="163" t="n">
        <f aca="false">V821</f>
        <v>0</v>
      </c>
      <c r="I821" s="163" t="n">
        <f aca="false">W821</f>
        <v>0</v>
      </c>
      <c r="J821" s="163" t="n">
        <f aca="false">IF(H821&lt;&gt;0,ROUND(H821*I821,2),IF(AP821=0,(SUMIF($AC$13:$AC$1012,B821,$AP$13:$AP$1012)),AP821))</f>
        <v>0</v>
      </c>
      <c r="K821" s="163" t="n">
        <f aca="false">H821-E821</f>
        <v>0</v>
      </c>
      <c r="L821" s="163" t="n">
        <f aca="false">J821-G821</f>
        <v>0</v>
      </c>
      <c r="M821" s="645" t="str">
        <f aca="false">IF('ORÇ.GLOBAL P CAIXA'!H820&gt;0,'ORÇ.GLOBAL P CAIXA'!H820,"")</f>
        <v/>
      </c>
      <c r="N821" s="646" t="n">
        <f aca="false">'ORÇ.GLOBAL P CAIXA'!I820</f>
        <v>0</v>
      </c>
      <c r="O821" s="166" t="str">
        <f aca="false">S821</f>
        <v/>
      </c>
      <c r="P821" s="167"/>
      <c r="Q821" s="168" t="str">
        <f aca="false">IF(B821&gt;0,"ok","ocultar")</f>
        <v>ocultar</v>
      </c>
      <c r="R821" s="647" t="n">
        <f aca="false">'ORÇ.GLOBAL P CAIXA'!B820</f>
        <v>0</v>
      </c>
      <c r="S821" s="170" t="str">
        <f aca="false">IF('ORÇ.GLOBAL P CAIXA'!N820&lt;&gt;0,'ORÇ.GLOBAL P CAIXA'!N820,"")</f>
        <v/>
      </c>
      <c r="T821" s="648" t="n">
        <f aca="false">'ORÇ.GLOBAL P CAIXA'!O820</f>
        <v>0</v>
      </c>
      <c r="U821" s="172" t="n">
        <f aca="false">'ORÇ.GLOBAL P CAIXA'!P820</f>
        <v>0</v>
      </c>
      <c r="V821" s="173" t="n">
        <f aca="false">'ORÇ.GLOBAL P CAIXA'!E820</f>
        <v>0</v>
      </c>
      <c r="W821" s="173" t="n">
        <f aca="false">F821</f>
        <v>0</v>
      </c>
      <c r="X821" s="649"/>
      <c r="Y821" s="649"/>
      <c r="Z821" s="650"/>
      <c r="AB821" s="88"/>
      <c r="AC821" s="157" t="n">
        <f aca="false">IF(B821=0,AC820,IF(ISNONTEXT(B821)=TRUE(),INT(B821),INT(LEFT(B821,FIND(".",B821)-1))))</f>
        <v>3</v>
      </c>
      <c r="AD821" s="157" t="str">
        <f aca="false">IF(AD822=1,1,IF(B821&lt;&gt;0,1,IF(C821&lt;&gt;0,1,IF(D821&lt;&gt;0,1,IF(E821&lt;&gt;0,1,"")))))</f>
        <v/>
      </c>
      <c r="AE821" s="157" t="str">
        <f aca="false">IF(AC821=0," ",IF(AC821&lt;&gt;AC820,AC821," "))</f>
        <v> </v>
      </c>
      <c r="AF821" s="88"/>
      <c r="AG821" s="75" t="e">
        <f aca="false">IF(AC821&lt;&gt;AE821,(IF(N821=0,G821*(INFORMAÇÕES!$Q$69/INFORMAÇÕES!$Q$72),IF(N821="R",G821,0))),0)</f>
        <v>#DIV/0!</v>
      </c>
      <c r="AH821" s="75" t="e">
        <f aca="false">IF(AC821&lt;&gt;AE821,(IF(N821=0,G821*(INFORMAÇÕES!$Q$70/INFORMAÇÕES!$Q$72),IF(N821="C",G821,0))),0)</f>
        <v>#DIV/0!</v>
      </c>
      <c r="AI821" s="75" t="n">
        <f aca="false">IF(AC821&lt;&gt;AE821,(IF(N821=0,G821*INFORMAÇÕES!$U$115,IF(N821="CF",G821,0))),0)</f>
        <v>0</v>
      </c>
      <c r="AJ821" s="75" t="n">
        <f aca="false">IF(AC821&lt;&gt;AE821,(IF(N821=0,G821*INFORMAÇÕES!$U$116,IF(N821="O",G821,0))),0)</f>
        <v>0</v>
      </c>
      <c r="AK821" s="75" t="n">
        <f aca="false">IF(E821&lt;&gt;0,G821,0)</f>
        <v>0</v>
      </c>
      <c r="AL821" s="75" t="n">
        <f aca="false">IF(AC821&lt;&gt;AE821,(IF(N821=0,J821*(INFORMAÇÕES!$Q$89/INFORMAÇÕES!$Q$92),IF(N821="R",J821,0))),0)</f>
        <v>0</v>
      </c>
      <c r="AM821" s="75" t="n">
        <f aca="false">IF(AC821&lt;&gt;AE821,(IF(N821=0,J821*(INFORMAÇÕES!$Q$90/INFORMAÇÕES!$Q$92),IF(N821="C",J821,0))),0)</f>
        <v>0</v>
      </c>
      <c r="AN821" s="75" t="n">
        <f aca="false">IF(AC821&lt;&gt;AE821,(IF(N821="",J821*INFORMAÇÕES!$U$115,IF(N821="CF",J821,0))),0)</f>
        <v>0</v>
      </c>
      <c r="AO821" s="75" t="n">
        <f aca="false">IF(AC821&lt;&gt;AE821,(IF(N821="",J821*INFORMAÇÕES!$U$116,IF(N821="O",J821,0))),0)</f>
        <v>0</v>
      </c>
      <c r="AP821" s="75" t="n">
        <f aca="false">IF(H821&lt;&gt;0,J821,0)</f>
        <v>0</v>
      </c>
      <c r="AQ821" s="75" t="n">
        <f aca="false">IF(K821&lt;&gt;0,L821,0)</f>
        <v>0</v>
      </c>
    </row>
    <row r="822" s="174" customFormat="true" ht="14.25" hidden="false" customHeight="false" outlineLevel="0" collapsed="false">
      <c r="A822" s="159" t="n">
        <v>810</v>
      </c>
      <c r="B822" s="160" t="n">
        <f aca="false">R822</f>
        <v>0</v>
      </c>
      <c r="C822" s="161" t="n">
        <f aca="false">T822</f>
        <v>0</v>
      </c>
      <c r="D822" s="162" t="n">
        <f aca="false">U822</f>
        <v>0</v>
      </c>
      <c r="E822" s="163" t="n">
        <f aca="false">'ORÇ.GLOBAL P CAIXA'!E821</f>
        <v>0</v>
      </c>
      <c r="F822" s="163" t="n">
        <f aca="false">IF('ORÇ.GLOBAL EMPRESA'!G821&gt;0,'ORÇ.GLOBAL EMPRESA'!G821,'ORÇ.GLOBAL P CAIXA'!F821)</f>
        <v>0</v>
      </c>
      <c r="G822" s="163" t="n">
        <f aca="false">IF(E822&lt;&gt;0,ROUND(E822*F822,2),IF(AK822=0,(SUMIF($AC$13:$AC$1012,B822,$AK$13:$AK$1012)),AK822))</f>
        <v>0</v>
      </c>
      <c r="H822" s="163" t="n">
        <f aca="false">V822</f>
        <v>0</v>
      </c>
      <c r="I822" s="163" t="n">
        <f aca="false">W822</f>
        <v>0</v>
      </c>
      <c r="J822" s="163" t="n">
        <f aca="false">IF(H822&lt;&gt;0,ROUND(H822*I822,2),IF(AP822=0,(SUMIF($AC$13:$AC$1012,B822,$AP$13:$AP$1012)),AP822))</f>
        <v>0</v>
      </c>
      <c r="K822" s="163" t="n">
        <f aca="false">H822-E822</f>
        <v>0</v>
      </c>
      <c r="L822" s="163" t="n">
        <f aca="false">J822-G822</f>
        <v>0</v>
      </c>
      <c r="M822" s="645" t="str">
        <f aca="false">IF('ORÇ.GLOBAL P CAIXA'!H821&gt;0,'ORÇ.GLOBAL P CAIXA'!H821,"")</f>
        <v/>
      </c>
      <c r="N822" s="646" t="n">
        <f aca="false">'ORÇ.GLOBAL P CAIXA'!I821</f>
        <v>0</v>
      </c>
      <c r="O822" s="166" t="str">
        <f aca="false">S822</f>
        <v/>
      </c>
      <c r="P822" s="167"/>
      <c r="Q822" s="168" t="str">
        <f aca="false">IF(B822&gt;0,"ok","ocultar")</f>
        <v>ocultar</v>
      </c>
      <c r="R822" s="647" t="n">
        <f aca="false">'ORÇ.GLOBAL P CAIXA'!B821</f>
        <v>0</v>
      </c>
      <c r="S822" s="170" t="str">
        <f aca="false">IF('ORÇ.GLOBAL P CAIXA'!N821&lt;&gt;0,'ORÇ.GLOBAL P CAIXA'!N821,"")</f>
        <v/>
      </c>
      <c r="T822" s="648" t="n">
        <f aca="false">'ORÇ.GLOBAL P CAIXA'!O821</f>
        <v>0</v>
      </c>
      <c r="U822" s="172" t="n">
        <f aca="false">'ORÇ.GLOBAL P CAIXA'!P821</f>
        <v>0</v>
      </c>
      <c r="V822" s="173" t="n">
        <f aca="false">'ORÇ.GLOBAL P CAIXA'!E821</f>
        <v>0</v>
      </c>
      <c r="W822" s="173" t="n">
        <f aca="false">F822</f>
        <v>0</v>
      </c>
      <c r="X822" s="649"/>
      <c r="Y822" s="649"/>
      <c r="Z822" s="650"/>
      <c r="AB822" s="88"/>
      <c r="AC822" s="157" t="n">
        <f aca="false">IF(B822=0,AC821,IF(ISNONTEXT(B822)=TRUE(),INT(B822),INT(LEFT(B822,FIND(".",B822)-1))))</f>
        <v>3</v>
      </c>
      <c r="AD822" s="157" t="str">
        <f aca="false">IF(AD823=1,1,IF(B822&lt;&gt;0,1,IF(C822&lt;&gt;0,1,IF(D822&lt;&gt;0,1,IF(E822&lt;&gt;0,1,"")))))</f>
        <v/>
      </c>
      <c r="AE822" s="157" t="str">
        <f aca="false">IF(AC822=0," ",IF(AC822&lt;&gt;AC821,AC822," "))</f>
        <v> </v>
      </c>
      <c r="AF822" s="88"/>
      <c r="AG822" s="75" t="e">
        <f aca="false">IF(AC822&lt;&gt;AE822,(IF(N822=0,G822*(INFORMAÇÕES!$Q$69/INFORMAÇÕES!$Q$72),IF(N822="R",G822,0))),0)</f>
        <v>#DIV/0!</v>
      </c>
      <c r="AH822" s="75" t="e">
        <f aca="false">IF(AC822&lt;&gt;AE822,(IF(N822=0,G822*(INFORMAÇÕES!$Q$70/INFORMAÇÕES!$Q$72),IF(N822="C",G822,0))),0)</f>
        <v>#DIV/0!</v>
      </c>
      <c r="AI822" s="75" t="n">
        <f aca="false">IF(AC822&lt;&gt;AE822,(IF(N822=0,G822*INFORMAÇÕES!$U$115,IF(N822="CF",G822,0))),0)</f>
        <v>0</v>
      </c>
      <c r="AJ822" s="75" t="n">
        <f aca="false">IF(AC822&lt;&gt;AE822,(IF(N822=0,G822*INFORMAÇÕES!$U$116,IF(N822="O",G822,0))),0)</f>
        <v>0</v>
      </c>
      <c r="AK822" s="75" t="n">
        <f aca="false">IF(E822&lt;&gt;0,G822,0)</f>
        <v>0</v>
      </c>
      <c r="AL822" s="75" t="n">
        <f aca="false">IF(AC822&lt;&gt;AE822,(IF(N822=0,J822*(INFORMAÇÕES!$Q$89/INFORMAÇÕES!$Q$92),IF(N822="R",J822,0))),0)</f>
        <v>0</v>
      </c>
      <c r="AM822" s="75" t="n">
        <f aca="false">IF(AC822&lt;&gt;AE822,(IF(N822=0,J822*(INFORMAÇÕES!$Q$90/INFORMAÇÕES!$Q$92),IF(N822="C",J822,0))),0)</f>
        <v>0</v>
      </c>
      <c r="AN822" s="75" t="n">
        <f aca="false">IF(AC822&lt;&gt;AE822,(IF(N822="",J822*INFORMAÇÕES!$U$115,IF(N822="CF",J822,0))),0)</f>
        <v>0</v>
      </c>
      <c r="AO822" s="75" t="n">
        <f aca="false">IF(AC822&lt;&gt;AE822,(IF(N822="",J822*INFORMAÇÕES!$U$116,IF(N822="O",J822,0))),0)</f>
        <v>0</v>
      </c>
      <c r="AP822" s="75" t="n">
        <f aca="false">IF(H822&lt;&gt;0,J822,0)</f>
        <v>0</v>
      </c>
      <c r="AQ822" s="75" t="n">
        <f aca="false">IF(K822&lt;&gt;0,L822,0)</f>
        <v>0</v>
      </c>
    </row>
    <row r="823" s="174" customFormat="true" ht="14.25" hidden="false" customHeight="false" outlineLevel="0" collapsed="false">
      <c r="A823" s="159" t="n">
        <v>811</v>
      </c>
      <c r="B823" s="160" t="n">
        <f aca="false">R823</f>
        <v>0</v>
      </c>
      <c r="C823" s="161" t="n">
        <f aca="false">T823</f>
        <v>0</v>
      </c>
      <c r="D823" s="162" t="n">
        <f aca="false">U823</f>
        <v>0</v>
      </c>
      <c r="E823" s="163" t="n">
        <f aca="false">'ORÇ.GLOBAL P CAIXA'!E822</f>
        <v>0</v>
      </c>
      <c r="F823" s="163" t="n">
        <f aca="false">IF('ORÇ.GLOBAL EMPRESA'!G822&gt;0,'ORÇ.GLOBAL EMPRESA'!G822,'ORÇ.GLOBAL P CAIXA'!F822)</f>
        <v>0</v>
      </c>
      <c r="G823" s="163" t="n">
        <f aca="false">IF(E823&lt;&gt;0,ROUND(E823*F823,2),IF(AK823=0,(SUMIF($AC$13:$AC$1012,B823,$AK$13:$AK$1012)),AK823))</f>
        <v>0</v>
      </c>
      <c r="H823" s="163" t="n">
        <f aca="false">V823</f>
        <v>0</v>
      </c>
      <c r="I823" s="163" t="n">
        <f aca="false">W823</f>
        <v>0</v>
      </c>
      <c r="J823" s="163" t="n">
        <f aca="false">IF(H823&lt;&gt;0,ROUND(H823*I823,2),IF(AP823=0,(SUMIF($AC$13:$AC$1012,B823,$AP$13:$AP$1012)),AP823))</f>
        <v>0</v>
      </c>
      <c r="K823" s="163" t="n">
        <f aca="false">H823-E823</f>
        <v>0</v>
      </c>
      <c r="L823" s="163" t="n">
        <f aca="false">J823-G823</f>
        <v>0</v>
      </c>
      <c r="M823" s="645" t="str">
        <f aca="false">IF('ORÇ.GLOBAL P CAIXA'!H822&gt;0,'ORÇ.GLOBAL P CAIXA'!H822,"")</f>
        <v/>
      </c>
      <c r="N823" s="646" t="n">
        <f aca="false">'ORÇ.GLOBAL P CAIXA'!I822</f>
        <v>0</v>
      </c>
      <c r="O823" s="166" t="str">
        <f aca="false">S823</f>
        <v/>
      </c>
      <c r="P823" s="167"/>
      <c r="Q823" s="168" t="str">
        <f aca="false">IF(B823&gt;0,"ok","ocultar")</f>
        <v>ocultar</v>
      </c>
      <c r="R823" s="647" t="n">
        <f aca="false">'ORÇ.GLOBAL P CAIXA'!B822</f>
        <v>0</v>
      </c>
      <c r="S823" s="170" t="str">
        <f aca="false">IF('ORÇ.GLOBAL P CAIXA'!N822&lt;&gt;0,'ORÇ.GLOBAL P CAIXA'!N822,"")</f>
        <v/>
      </c>
      <c r="T823" s="648" t="n">
        <f aca="false">'ORÇ.GLOBAL P CAIXA'!O822</f>
        <v>0</v>
      </c>
      <c r="U823" s="172" t="n">
        <f aca="false">'ORÇ.GLOBAL P CAIXA'!P822</f>
        <v>0</v>
      </c>
      <c r="V823" s="173" t="n">
        <f aca="false">'ORÇ.GLOBAL P CAIXA'!E822</f>
        <v>0</v>
      </c>
      <c r="W823" s="173" t="n">
        <f aca="false">F823</f>
        <v>0</v>
      </c>
      <c r="X823" s="649"/>
      <c r="Y823" s="649"/>
      <c r="Z823" s="650"/>
      <c r="AB823" s="88"/>
      <c r="AC823" s="157" t="n">
        <f aca="false">IF(B823=0,AC822,IF(ISNONTEXT(B823)=TRUE(),INT(B823),INT(LEFT(B823,FIND(".",B823)-1))))</f>
        <v>3</v>
      </c>
      <c r="AD823" s="157" t="str">
        <f aca="false">IF(AD824=1,1,IF(B823&lt;&gt;0,1,IF(C823&lt;&gt;0,1,IF(D823&lt;&gt;0,1,IF(E823&lt;&gt;0,1,"")))))</f>
        <v/>
      </c>
      <c r="AE823" s="157" t="str">
        <f aca="false">IF(AC823=0," ",IF(AC823&lt;&gt;AC822,AC823," "))</f>
        <v> </v>
      </c>
      <c r="AF823" s="88"/>
      <c r="AG823" s="75" t="e">
        <f aca="false">IF(AC823&lt;&gt;AE823,(IF(N823=0,G823*(INFORMAÇÕES!$Q$69/INFORMAÇÕES!$Q$72),IF(N823="R",G823,0))),0)</f>
        <v>#DIV/0!</v>
      </c>
      <c r="AH823" s="75" t="e">
        <f aca="false">IF(AC823&lt;&gt;AE823,(IF(N823=0,G823*(INFORMAÇÕES!$Q$70/INFORMAÇÕES!$Q$72),IF(N823="C",G823,0))),0)</f>
        <v>#DIV/0!</v>
      </c>
      <c r="AI823" s="75" t="n">
        <f aca="false">IF(AC823&lt;&gt;AE823,(IF(N823=0,G823*INFORMAÇÕES!$U$115,IF(N823="CF",G823,0))),0)</f>
        <v>0</v>
      </c>
      <c r="AJ823" s="75" t="n">
        <f aca="false">IF(AC823&lt;&gt;AE823,(IF(N823=0,G823*INFORMAÇÕES!$U$116,IF(N823="O",G823,0))),0)</f>
        <v>0</v>
      </c>
      <c r="AK823" s="75" t="n">
        <f aca="false">IF(E823&lt;&gt;0,G823,0)</f>
        <v>0</v>
      </c>
      <c r="AL823" s="75" t="n">
        <f aca="false">IF(AC823&lt;&gt;AE823,(IF(N823=0,J823*(INFORMAÇÕES!$Q$89/INFORMAÇÕES!$Q$92),IF(N823="R",J823,0))),0)</f>
        <v>0</v>
      </c>
      <c r="AM823" s="75" t="n">
        <f aca="false">IF(AC823&lt;&gt;AE823,(IF(N823=0,J823*(INFORMAÇÕES!$Q$90/INFORMAÇÕES!$Q$92),IF(N823="C",J823,0))),0)</f>
        <v>0</v>
      </c>
      <c r="AN823" s="75" t="n">
        <f aca="false">IF(AC823&lt;&gt;AE823,(IF(N823="",J823*INFORMAÇÕES!$U$115,IF(N823="CF",J823,0))),0)</f>
        <v>0</v>
      </c>
      <c r="AO823" s="75" t="n">
        <f aca="false">IF(AC823&lt;&gt;AE823,(IF(N823="",J823*INFORMAÇÕES!$U$116,IF(N823="O",J823,0))),0)</f>
        <v>0</v>
      </c>
      <c r="AP823" s="75" t="n">
        <f aca="false">IF(H823&lt;&gt;0,J823,0)</f>
        <v>0</v>
      </c>
      <c r="AQ823" s="75" t="n">
        <f aca="false">IF(K823&lt;&gt;0,L823,0)</f>
        <v>0</v>
      </c>
    </row>
    <row r="824" s="174" customFormat="true" ht="14.25" hidden="false" customHeight="false" outlineLevel="0" collapsed="false">
      <c r="A824" s="159" t="n">
        <v>812</v>
      </c>
      <c r="B824" s="160" t="n">
        <f aca="false">R824</f>
        <v>0</v>
      </c>
      <c r="C824" s="161" t="n">
        <f aca="false">T824</f>
        <v>0</v>
      </c>
      <c r="D824" s="162" t="n">
        <f aca="false">U824</f>
        <v>0</v>
      </c>
      <c r="E824" s="163" t="n">
        <f aca="false">'ORÇ.GLOBAL P CAIXA'!E823</f>
        <v>0</v>
      </c>
      <c r="F824" s="163" t="n">
        <f aca="false">IF('ORÇ.GLOBAL EMPRESA'!G823&gt;0,'ORÇ.GLOBAL EMPRESA'!G823,'ORÇ.GLOBAL P CAIXA'!F823)</f>
        <v>0</v>
      </c>
      <c r="G824" s="163" t="n">
        <f aca="false">IF(E824&lt;&gt;0,ROUND(E824*F824,2),IF(AK824=0,(SUMIF($AC$13:$AC$1012,B824,$AK$13:$AK$1012)),AK824))</f>
        <v>0</v>
      </c>
      <c r="H824" s="163" t="n">
        <f aca="false">V824</f>
        <v>0</v>
      </c>
      <c r="I824" s="163" t="n">
        <f aca="false">W824</f>
        <v>0</v>
      </c>
      <c r="J824" s="163" t="n">
        <f aca="false">IF(H824&lt;&gt;0,ROUND(H824*I824,2),IF(AP824=0,(SUMIF($AC$13:$AC$1012,B824,$AP$13:$AP$1012)),AP824))</f>
        <v>0</v>
      </c>
      <c r="K824" s="163" t="n">
        <f aca="false">H824-E824</f>
        <v>0</v>
      </c>
      <c r="L824" s="163" t="n">
        <f aca="false">J824-G824</f>
        <v>0</v>
      </c>
      <c r="M824" s="645" t="str">
        <f aca="false">IF('ORÇ.GLOBAL P CAIXA'!H823&gt;0,'ORÇ.GLOBAL P CAIXA'!H823,"")</f>
        <v/>
      </c>
      <c r="N824" s="646" t="n">
        <f aca="false">'ORÇ.GLOBAL P CAIXA'!I823</f>
        <v>0</v>
      </c>
      <c r="O824" s="166" t="str">
        <f aca="false">S824</f>
        <v/>
      </c>
      <c r="P824" s="167"/>
      <c r="Q824" s="168" t="str">
        <f aca="false">IF(B824&gt;0,"ok","ocultar")</f>
        <v>ocultar</v>
      </c>
      <c r="R824" s="647" t="n">
        <f aca="false">'ORÇ.GLOBAL P CAIXA'!B823</f>
        <v>0</v>
      </c>
      <c r="S824" s="170" t="str">
        <f aca="false">IF('ORÇ.GLOBAL P CAIXA'!N823&lt;&gt;0,'ORÇ.GLOBAL P CAIXA'!N823,"")</f>
        <v/>
      </c>
      <c r="T824" s="648" t="n">
        <f aca="false">'ORÇ.GLOBAL P CAIXA'!O823</f>
        <v>0</v>
      </c>
      <c r="U824" s="172" t="n">
        <f aca="false">'ORÇ.GLOBAL P CAIXA'!P823</f>
        <v>0</v>
      </c>
      <c r="V824" s="173" t="n">
        <f aca="false">'ORÇ.GLOBAL P CAIXA'!E823</f>
        <v>0</v>
      </c>
      <c r="W824" s="173" t="n">
        <f aca="false">F824</f>
        <v>0</v>
      </c>
      <c r="X824" s="649"/>
      <c r="Y824" s="649"/>
      <c r="Z824" s="650"/>
      <c r="AB824" s="88"/>
      <c r="AC824" s="157" t="n">
        <f aca="false">IF(B824=0,AC823,IF(ISNONTEXT(B824)=TRUE(),INT(B824),INT(LEFT(B824,FIND(".",B824)-1))))</f>
        <v>3</v>
      </c>
      <c r="AD824" s="157" t="str">
        <f aca="false">IF(AD825=1,1,IF(B824&lt;&gt;0,1,IF(C824&lt;&gt;0,1,IF(D824&lt;&gt;0,1,IF(E824&lt;&gt;0,1,"")))))</f>
        <v/>
      </c>
      <c r="AE824" s="157" t="str">
        <f aca="false">IF(AC824=0," ",IF(AC824&lt;&gt;AC823,AC824," "))</f>
        <v> </v>
      </c>
      <c r="AF824" s="88"/>
      <c r="AG824" s="75" t="e">
        <f aca="false">IF(AC824&lt;&gt;AE824,(IF(N824=0,G824*(INFORMAÇÕES!$Q$69/INFORMAÇÕES!$Q$72),IF(N824="R",G824,0))),0)</f>
        <v>#DIV/0!</v>
      </c>
      <c r="AH824" s="75" t="e">
        <f aca="false">IF(AC824&lt;&gt;AE824,(IF(N824=0,G824*(INFORMAÇÕES!$Q$70/INFORMAÇÕES!$Q$72),IF(N824="C",G824,0))),0)</f>
        <v>#DIV/0!</v>
      </c>
      <c r="AI824" s="75" t="n">
        <f aca="false">IF(AC824&lt;&gt;AE824,(IF(N824=0,G824*INFORMAÇÕES!$U$115,IF(N824="CF",G824,0))),0)</f>
        <v>0</v>
      </c>
      <c r="AJ824" s="75" t="n">
        <f aca="false">IF(AC824&lt;&gt;AE824,(IF(N824=0,G824*INFORMAÇÕES!$U$116,IF(N824="O",G824,0))),0)</f>
        <v>0</v>
      </c>
      <c r="AK824" s="75" t="n">
        <f aca="false">IF(E824&lt;&gt;0,G824,0)</f>
        <v>0</v>
      </c>
      <c r="AL824" s="75" t="n">
        <f aca="false">IF(AC824&lt;&gt;AE824,(IF(N824=0,J824*(INFORMAÇÕES!$Q$89/INFORMAÇÕES!$Q$92),IF(N824="R",J824,0))),0)</f>
        <v>0</v>
      </c>
      <c r="AM824" s="75" t="n">
        <f aca="false">IF(AC824&lt;&gt;AE824,(IF(N824=0,J824*(INFORMAÇÕES!$Q$90/INFORMAÇÕES!$Q$92),IF(N824="C",J824,0))),0)</f>
        <v>0</v>
      </c>
      <c r="AN824" s="75" t="n">
        <f aca="false">IF(AC824&lt;&gt;AE824,(IF(N824="",J824*INFORMAÇÕES!$U$115,IF(N824="CF",J824,0))),0)</f>
        <v>0</v>
      </c>
      <c r="AO824" s="75" t="n">
        <f aca="false">IF(AC824&lt;&gt;AE824,(IF(N824="",J824*INFORMAÇÕES!$U$116,IF(N824="O",J824,0))),0)</f>
        <v>0</v>
      </c>
      <c r="AP824" s="75" t="n">
        <f aca="false">IF(H824&lt;&gt;0,J824,0)</f>
        <v>0</v>
      </c>
      <c r="AQ824" s="75" t="n">
        <f aca="false">IF(K824&lt;&gt;0,L824,0)</f>
        <v>0</v>
      </c>
    </row>
    <row r="825" s="174" customFormat="true" ht="14.25" hidden="false" customHeight="false" outlineLevel="0" collapsed="false">
      <c r="A825" s="159" t="n">
        <v>813</v>
      </c>
      <c r="B825" s="160" t="n">
        <f aca="false">R825</f>
        <v>0</v>
      </c>
      <c r="C825" s="161" t="n">
        <f aca="false">T825</f>
        <v>0</v>
      </c>
      <c r="D825" s="162" t="n">
        <f aca="false">U825</f>
        <v>0</v>
      </c>
      <c r="E825" s="163" t="n">
        <f aca="false">'ORÇ.GLOBAL P CAIXA'!E824</f>
        <v>0</v>
      </c>
      <c r="F825" s="163" t="n">
        <f aca="false">IF('ORÇ.GLOBAL EMPRESA'!G824&gt;0,'ORÇ.GLOBAL EMPRESA'!G824,'ORÇ.GLOBAL P CAIXA'!F824)</f>
        <v>0</v>
      </c>
      <c r="G825" s="163" t="n">
        <f aca="false">IF(E825&lt;&gt;0,ROUND(E825*F825,2),IF(AK825=0,(SUMIF($AC$13:$AC$1012,B825,$AK$13:$AK$1012)),AK825))</f>
        <v>0</v>
      </c>
      <c r="H825" s="163" t="n">
        <f aca="false">V825</f>
        <v>0</v>
      </c>
      <c r="I825" s="163" t="n">
        <f aca="false">W825</f>
        <v>0</v>
      </c>
      <c r="J825" s="163" t="n">
        <f aca="false">IF(H825&lt;&gt;0,ROUND(H825*I825,2),IF(AP825=0,(SUMIF($AC$13:$AC$1012,B825,$AP$13:$AP$1012)),AP825))</f>
        <v>0</v>
      </c>
      <c r="K825" s="163" t="n">
        <f aca="false">H825-E825</f>
        <v>0</v>
      </c>
      <c r="L825" s="163" t="n">
        <f aca="false">J825-G825</f>
        <v>0</v>
      </c>
      <c r="M825" s="645" t="str">
        <f aca="false">IF('ORÇ.GLOBAL P CAIXA'!H824&gt;0,'ORÇ.GLOBAL P CAIXA'!H824,"")</f>
        <v/>
      </c>
      <c r="N825" s="646" t="n">
        <f aca="false">'ORÇ.GLOBAL P CAIXA'!I824</f>
        <v>0</v>
      </c>
      <c r="O825" s="166" t="str">
        <f aca="false">S825</f>
        <v/>
      </c>
      <c r="P825" s="167"/>
      <c r="Q825" s="168" t="str">
        <f aca="false">IF(B825&gt;0,"ok","ocultar")</f>
        <v>ocultar</v>
      </c>
      <c r="R825" s="647" t="n">
        <f aca="false">'ORÇ.GLOBAL P CAIXA'!B824</f>
        <v>0</v>
      </c>
      <c r="S825" s="170" t="str">
        <f aca="false">IF('ORÇ.GLOBAL P CAIXA'!N824&lt;&gt;0,'ORÇ.GLOBAL P CAIXA'!N824,"")</f>
        <v/>
      </c>
      <c r="T825" s="648" t="n">
        <f aca="false">'ORÇ.GLOBAL P CAIXA'!O824</f>
        <v>0</v>
      </c>
      <c r="U825" s="172" t="n">
        <f aca="false">'ORÇ.GLOBAL P CAIXA'!P824</f>
        <v>0</v>
      </c>
      <c r="V825" s="173" t="n">
        <f aca="false">'ORÇ.GLOBAL P CAIXA'!E824</f>
        <v>0</v>
      </c>
      <c r="W825" s="173" t="n">
        <f aca="false">F825</f>
        <v>0</v>
      </c>
      <c r="X825" s="649"/>
      <c r="Y825" s="649"/>
      <c r="Z825" s="650"/>
      <c r="AB825" s="88"/>
      <c r="AC825" s="157" t="n">
        <f aca="false">IF(B825=0,AC824,IF(ISNONTEXT(B825)=TRUE(),INT(B825),INT(LEFT(B825,FIND(".",B825)-1))))</f>
        <v>3</v>
      </c>
      <c r="AD825" s="157" t="str">
        <f aca="false">IF(AD826=1,1,IF(B825&lt;&gt;0,1,IF(C825&lt;&gt;0,1,IF(D825&lt;&gt;0,1,IF(E825&lt;&gt;0,1,"")))))</f>
        <v/>
      </c>
      <c r="AE825" s="157" t="str">
        <f aca="false">IF(AC825=0," ",IF(AC825&lt;&gt;AC824,AC825," "))</f>
        <v> </v>
      </c>
      <c r="AF825" s="88"/>
      <c r="AG825" s="75" t="e">
        <f aca="false">IF(AC825&lt;&gt;AE825,(IF(N825=0,G825*(INFORMAÇÕES!$Q$69/INFORMAÇÕES!$Q$72),IF(N825="R",G825,0))),0)</f>
        <v>#DIV/0!</v>
      </c>
      <c r="AH825" s="75" t="e">
        <f aca="false">IF(AC825&lt;&gt;AE825,(IF(N825=0,G825*(INFORMAÇÕES!$Q$70/INFORMAÇÕES!$Q$72),IF(N825="C",G825,0))),0)</f>
        <v>#DIV/0!</v>
      </c>
      <c r="AI825" s="75" t="n">
        <f aca="false">IF(AC825&lt;&gt;AE825,(IF(N825=0,G825*INFORMAÇÕES!$U$115,IF(N825="CF",G825,0))),0)</f>
        <v>0</v>
      </c>
      <c r="AJ825" s="75" t="n">
        <f aca="false">IF(AC825&lt;&gt;AE825,(IF(N825=0,G825*INFORMAÇÕES!$U$116,IF(N825="O",G825,0))),0)</f>
        <v>0</v>
      </c>
      <c r="AK825" s="75" t="n">
        <f aca="false">IF(E825&lt;&gt;0,G825,0)</f>
        <v>0</v>
      </c>
      <c r="AL825" s="75" t="n">
        <f aca="false">IF(AC825&lt;&gt;AE825,(IF(N825=0,J825*(INFORMAÇÕES!$Q$89/INFORMAÇÕES!$Q$92),IF(N825="R",J825,0))),0)</f>
        <v>0</v>
      </c>
      <c r="AM825" s="75" t="n">
        <f aca="false">IF(AC825&lt;&gt;AE825,(IF(N825=0,J825*(INFORMAÇÕES!$Q$90/INFORMAÇÕES!$Q$92),IF(N825="C",J825,0))),0)</f>
        <v>0</v>
      </c>
      <c r="AN825" s="75" t="n">
        <f aca="false">IF(AC825&lt;&gt;AE825,(IF(N825="",J825*INFORMAÇÕES!$U$115,IF(N825="CF",J825,0))),0)</f>
        <v>0</v>
      </c>
      <c r="AO825" s="75" t="n">
        <f aca="false">IF(AC825&lt;&gt;AE825,(IF(N825="",J825*INFORMAÇÕES!$U$116,IF(N825="O",J825,0))),0)</f>
        <v>0</v>
      </c>
      <c r="AP825" s="75" t="n">
        <f aca="false">IF(H825&lt;&gt;0,J825,0)</f>
        <v>0</v>
      </c>
      <c r="AQ825" s="75" t="n">
        <f aca="false">IF(K825&lt;&gt;0,L825,0)</f>
        <v>0</v>
      </c>
    </row>
    <row r="826" s="174" customFormat="true" ht="14.25" hidden="false" customHeight="false" outlineLevel="0" collapsed="false">
      <c r="A826" s="159" t="n">
        <v>814</v>
      </c>
      <c r="B826" s="160" t="n">
        <f aca="false">R826</f>
        <v>0</v>
      </c>
      <c r="C826" s="161" t="n">
        <f aca="false">T826</f>
        <v>0</v>
      </c>
      <c r="D826" s="162" t="n">
        <f aca="false">U826</f>
        <v>0</v>
      </c>
      <c r="E826" s="163" t="n">
        <f aca="false">'ORÇ.GLOBAL P CAIXA'!E825</f>
        <v>0</v>
      </c>
      <c r="F826" s="163" t="n">
        <f aca="false">IF('ORÇ.GLOBAL EMPRESA'!G825&gt;0,'ORÇ.GLOBAL EMPRESA'!G825,'ORÇ.GLOBAL P CAIXA'!F825)</f>
        <v>0</v>
      </c>
      <c r="G826" s="163" t="n">
        <f aca="false">IF(E826&lt;&gt;0,ROUND(E826*F826,2),IF(AK826=0,(SUMIF($AC$13:$AC$1012,B826,$AK$13:$AK$1012)),AK826))</f>
        <v>0</v>
      </c>
      <c r="H826" s="163" t="n">
        <f aca="false">V826</f>
        <v>0</v>
      </c>
      <c r="I826" s="163" t="n">
        <f aca="false">W826</f>
        <v>0</v>
      </c>
      <c r="J826" s="163" t="n">
        <f aca="false">IF(H826&lt;&gt;0,ROUND(H826*I826,2),IF(AP826=0,(SUMIF($AC$13:$AC$1012,B826,$AP$13:$AP$1012)),AP826))</f>
        <v>0</v>
      </c>
      <c r="K826" s="163" t="n">
        <f aca="false">H826-E826</f>
        <v>0</v>
      </c>
      <c r="L826" s="163" t="n">
        <f aca="false">J826-G826</f>
        <v>0</v>
      </c>
      <c r="M826" s="645" t="str">
        <f aca="false">IF('ORÇ.GLOBAL P CAIXA'!H825&gt;0,'ORÇ.GLOBAL P CAIXA'!H825,"")</f>
        <v/>
      </c>
      <c r="N826" s="646" t="n">
        <f aca="false">'ORÇ.GLOBAL P CAIXA'!I825</f>
        <v>0</v>
      </c>
      <c r="O826" s="166" t="str">
        <f aca="false">S826</f>
        <v/>
      </c>
      <c r="P826" s="167"/>
      <c r="Q826" s="168" t="str">
        <f aca="false">IF(B826&gt;0,"ok","ocultar")</f>
        <v>ocultar</v>
      </c>
      <c r="R826" s="647" t="n">
        <f aca="false">'ORÇ.GLOBAL P CAIXA'!B825</f>
        <v>0</v>
      </c>
      <c r="S826" s="170" t="str">
        <f aca="false">IF('ORÇ.GLOBAL P CAIXA'!N825&lt;&gt;0,'ORÇ.GLOBAL P CAIXA'!N825,"")</f>
        <v/>
      </c>
      <c r="T826" s="648" t="n">
        <f aca="false">'ORÇ.GLOBAL P CAIXA'!O825</f>
        <v>0</v>
      </c>
      <c r="U826" s="172" t="n">
        <f aca="false">'ORÇ.GLOBAL P CAIXA'!P825</f>
        <v>0</v>
      </c>
      <c r="V826" s="173" t="n">
        <f aca="false">'ORÇ.GLOBAL P CAIXA'!E825</f>
        <v>0</v>
      </c>
      <c r="W826" s="173" t="n">
        <f aca="false">F826</f>
        <v>0</v>
      </c>
      <c r="X826" s="649"/>
      <c r="Y826" s="649"/>
      <c r="Z826" s="650"/>
      <c r="AB826" s="88"/>
      <c r="AC826" s="157" t="n">
        <f aca="false">IF(B826=0,AC825,IF(ISNONTEXT(B826)=TRUE(),INT(B826),INT(LEFT(B826,FIND(".",B826)-1))))</f>
        <v>3</v>
      </c>
      <c r="AD826" s="157" t="str">
        <f aca="false">IF(AD827=1,1,IF(B826&lt;&gt;0,1,IF(C826&lt;&gt;0,1,IF(D826&lt;&gt;0,1,IF(E826&lt;&gt;0,1,"")))))</f>
        <v/>
      </c>
      <c r="AE826" s="157" t="str">
        <f aca="false">IF(AC826=0," ",IF(AC826&lt;&gt;AC825,AC826," "))</f>
        <v> </v>
      </c>
      <c r="AF826" s="88"/>
      <c r="AG826" s="75" t="e">
        <f aca="false">IF(AC826&lt;&gt;AE826,(IF(N826=0,G826*(INFORMAÇÕES!$Q$69/INFORMAÇÕES!$Q$72),IF(N826="R",G826,0))),0)</f>
        <v>#DIV/0!</v>
      </c>
      <c r="AH826" s="75" t="e">
        <f aca="false">IF(AC826&lt;&gt;AE826,(IF(N826=0,G826*(INFORMAÇÕES!$Q$70/INFORMAÇÕES!$Q$72),IF(N826="C",G826,0))),0)</f>
        <v>#DIV/0!</v>
      </c>
      <c r="AI826" s="75" t="n">
        <f aca="false">IF(AC826&lt;&gt;AE826,(IF(N826=0,G826*INFORMAÇÕES!$U$115,IF(N826="CF",G826,0))),0)</f>
        <v>0</v>
      </c>
      <c r="AJ826" s="75" t="n">
        <f aca="false">IF(AC826&lt;&gt;AE826,(IF(N826=0,G826*INFORMAÇÕES!$U$116,IF(N826="O",G826,0))),0)</f>
        <v>0</v>
      </c>
      <c r="AK826" s="75" t="n">
        <f aca="false">IF(E826&lt;&gt;0,G826,0)</f>
        <v>0</v>
      </c>
      <c r="AL826" s="75" t="n">
        <f aca="false">IF(AC826&lt;&gt;AE826,(IF(N826=0,J826*(INFORMAÇÕES!$Q$89/INFORMAÇÕES!$Q$92),IF(N826="R",J826,0))),0)</f>
        <v>0</v>
      </c>
      <c r="AM826" s="75" t="n">
        <f aca="false">IF(AC826&lt;&gt;AE826,(IF(N826=0,J826*(INFORMAÇÕES!$Q$90/INFORMAÇÕES!$Q$92),IF(N826="C",J826,0))),0)</f>
        <v>0</v>
      </c>
      <c r="AN826" s="75" t="n">
        <f aca="false">IF(AC826&lt;&gt;AE826,(IF(N826="",J826*INFORMAÇÕES!$U$115,IF(N826="CF",J826,0))),0)</f>
        <v>0</v>
      </c>
      <c r="AO826" s="75" t="n">
        <f aca="false">IF(AC826&lt;&gt;AE826,(IF(N826="",J826*INFORMAÇÕES!$U$116,IF(N826="O",J826,0))),0)</f>
        <v>0</v>
      </c>
      <c r="AP826" s="75" t="n">
        <f aca="false">IF(H826&lt;&gt;0,J826,0)</f>
        <v>0</v>
      </c>
      <c r="AQ826" s="75" t="n">
        <f aca="false">IF(K826&lt;&gt;0,L826,0)</f>
        <v>0</v>
      </c>
    </row>
    <row r="827" s="174" customFormat="true" ht="14.25" hidden="false" customHeight="false" outlineLevel="0" collapsed="false">
      <c r="A827" s="159" t="n">
        <v>815</v>
      </c>
      <c r="B827" s="160" t="n">
        <f aca="false">R827</f>
        <v>0</v>
      </c>
      <c r="C827" s="161" t="n">
        <f aca="false">T827</f>
        <v>0</v>
      </c>
      <c r="D827" s="162" t="n">
        <f aca="false">U827</f>
        <v>0</v>
      </c>
      <c r="E827" s="163" t="n">
        <f aca="false">'ORÇ.GLOBAL P CAIXA'!E826</f>
        <v>0</v>
      </c>
      <c r="F827" s="163" t="n">
        <f aca="false">IF('ORÇ.GLOBAL EMPRESA'!G826&gt;0,'ORÇ.GLOBAL EMPRESA'!G826,'ORÇ.GLOBAL P CAIXA'!F826)</f>
        <v>0</v>
      </c>
      <c r="G827" s="163" t="n">
        <f aca="false">IF(E827&lt;&gt;0,ROUND(E827*F827,2),IF(AK827=0,(SUMIF($AC$13:$AC$1012,B827,$AK$13:$AK$1012)),AK827))</f>
        <v>0</v>
      </c>
      <c r="H827" s="163" t="n">
        <f aca="false">V827</f>
        <v>0</v>
      </c>
      <c r="I827" s="163" t="n">
        <f aca="false">W827</f>
        <v>0</v>
      </c>
      <c r="J827" s="163" t="n">
        <f aca="false">IF(H827&lt;&gt;0,ROUND(H827*I827,2),IF(AP827=0,(SUMIF($AC$13:$AC$1012,B827,$AP$13:$AP$1012)),AP827))</f>
        <v>0</v>
      </c>
      <c r="K827" s="163" t="n">
        <f aca="false">H827-E827</f>
        <v>0</v>
      </c>
      <c r="L827" s="163" t="n">
        <f aca="false">J827-G827</f>
        <v>0</v>
      </c>
      <c r="M827" s="645" t="str">
        <f aca="false">IF('ORÇ.GLOBAL P CAIXA'!H826&gt;0,'ORÇ.GLOBAL P CAIXA'!H826,"")</f>
        <v/>
      </c>
      <c r="N827" s="646" t="n">
        <f aca="false">'ORÇ.GLOBAL P CAIXA'!I826</f>
        <v>0</v>
      </c>
      <c r="O827" s="166" t="str">
        <f aca="false">S827</f>
        <v/>
      </c>
      <c r="P827" s="167"/>
      <c r="Q827" s="168" t="str">
        <f aca="false">IF(B827&gt;0,"ok","ocultar")</f>
        <v>ocultar</v>
      </c>
      <c r="R827" s="647" t="n">
        <f aca="false">'ORÇ.GLOBAL P CAIXA'!B826</f>
        <v>0</v>
      </c>
      <c r="S827" s="170" t="str">
        <f aca="false">IF('ORÇ.GLOBAL P CAIXA'!N826&lt;&gt;0,'ORÇ.GLOBAL P CAIXA'!N826,"")</f>
        <v/>
      </c>
      <c r="T827" s="648" t="n">
        <f aca="false">'ORÇ.GLOBAL P CAIXA'!O826</f>
        <v>0</v>
      </c>
      <c r="U827" s="172" t="n">
        <f aca="false">'ORÇ.GLOBAL P CAIXA'!P826</f>
        <v>0</v>
      </c>
      <c r="V827" s="173" t="n">
        <f aca="false">'ORÇ.GLOBAL P CAIXA'!E826</f>
        <v>0</v>
      </c>
      <c r="W827" s="173" t="n">
        <f aca="false">F827</f>
        <v>0</v>
      </c>
      <c r="X827" s="649"/>
      <c r="Y827" s="649"/>
      <c r="Z827" s="650"/>
      <c r="AB827" s="88"/>
      <c r="AC827" s="157" t="n">
        <f aca="false">IF(B827=0,AC826,IF(ISNONTEXT(B827)=TRUE(),INT(B827),INT(LEFT(B827,FIND(".",B827)-1))))</f>
        <v>3</v>
      </c>
      <c r="AD827" s="157" t="str">
        <f aca="false">IF(AD828=1,1,IF(B827&lt;&gt;0,1,IF(C827&lt;&gt;0,1,IF(D827&lt;&gt;0,1,IF(E827&lt;&gt;0,1,"")))))</f>
        <v/>
      </c>
      <c r="AE827" s="157" t="str">
        <f aca="false">IF(AC827=0," ",IF(AC827&lt;&gt;AC826,AC827," "))</f>
        <v> </v>
      </c>
      <c r="AF827" s="88"/>
      <c r="AG827" s="75" t="e">
        <f aca="false">IF(AC827&lt;&gt;AE827,(IF(N827=0,G827*(INFORMAÇÕES!$Q$69/INFORMAÇÕES!$Q$72),IF(N827="R",G827,0))),0)</f>
        <v>#DIV/0!</v>
      </c>
      <c r="AH827" s="75" t="e">
        <f aca="false">IF(AC827&lt;&gt;AE827,(IF(N827=0,G827*(INFORMAÇÕES!$Q$70/INFORMAÇÕES!$Q$72),IF(N827="C",G827,0))),0)</f>
        <v>#DIV/0!</v>
      </c>
      <c r="AI827" s="75" t="n">
        <f aca="false">IF(AC827&lt;&gt;AE827,(IF(N827=0,G827*INFORMAÇÕES!$U$115,IF(N827="CF",G827,0))),0)</f>
        <v>0</v>
      </c>
      <c r="AJ827" s="75" t="n">
        <f aca="false">IF(AC827&lt;&gt;AE827,(IF(N827=0,G827*INFORMAÇÕES!$U$116,IF(N827="O",G827,0))),0)</f>
        <v>0</v>
      </c>
      <c r="AK827" s="75" t="n">
        <f aca="false">IF(E827&lt;&gt;0,G827,0)</f>
        <v>0</v>
      </c>
      <c r="AL827" s="75" t="n">
        <f aca="false">IF(AC827&lt;&gt;AE827,(IF(N827=0,J827*(INFORMAÇÕES!$Q$89/INFORMAÇÕES!$Q$92),IF(N827="R",J827,0))),0)</f>
        <v>0</v>
      </c>
      <c r="AM827" s="75" t="n">
        <f aca="false">IF(AC827&lt;&gt;AE827,(IF(N827=0,J827*(INFORMAÇÕES!$Q$90/INFORMAÇÕES!$Q$92),IF(N827="C",J827,0))),0)</f>
        <v>0</v>
      </c>
      <c r="AN827" s="75" t="n">
        <f aca="false">IF(AC827&lt;&gt;AE827,(IF(N827="",J827*INFORMAÇÕES!$U$115,IF(N827="CF",J827,0))),0)</f>
        <v>0</v>
      </c>
      <c r="AO827" s="75" t="n">
        <f aca="false">IF(AC827&lt;&gt;AE827,(IF(N827="",J827*INFORMAÇÕES!$U$116,IF(N827="O",J827,0))),0)</f>
        <v>0</v>
      </c>
      <c r="AP827" s="75" t="n">
        <f aca="false">IF(H827&lt;&gt;0,J827,0)</f>
        <v>0</v>
      </c>
      <c r="AQ827" s="75" t="n">
        <f aca="false">IF(K827&lt;&gt;0,L827,0)</f>
        <v>0</v>
      </c>
    </row>
    <row r="828" s="174" customFormat="true" ht="14.25" hidden="false" customHeight="false" outlineLevel="0" collapsed="false">
      <c r="A828" s="159" t="n">
        <v>816</v>
      </c>
      <c r="B828" s="160" t="n">
        <f aca="false">R828</f>
        <v>0</v>
      </c>
      <c r="C828" s="161" t="n">
        <f aca="false">T828</f>
        <v>0</v>
      </c>
      <c r="D828" s="162" t="n">
        <f aca="false">U828</f>
        <v>0</v>
      </c>
      <c r="E828" s="163" t="n">
        <f aca="false">'ORÇ.GLOBAL P CAIXA'!E827</f>
        <v>0</v>
      </c>
      <c r="F828" s="163" t="n">
        <f aca="false">IF('ORÇ.GLOBAL EMPRESA'!G827&gt;0,'ORÇ.GLOBAL EMPRESA'!G827,'ORÇ.GLOBAL P CAIXA'!F827)</f>
        <v>0</v>
      </c>
      <c r="G828" s="163" t="n">
        <f aca="false">IF(E828&lt;&gt;0,ROUND(E828*F828,2),IF(AK828=0,(SUMIF($AC$13:$AC$1012,B828,$AK$13:$AK$1012)),AK828))</f>
        <v>0</v>
      </c>
      <c r="H828" s="163" t="n">
        <f aca="false">V828</f>
        <v>0</v>
      </c>
      <c r="I828" s="163" t="n">
        <f aca="false">W828</f>
        <v>0</v>
      </c>
      <c r="J828" s="163" t="n">
        <f aca="false">IF(H828&lt;&gt;0,ROUND(H828*I828,2),IF(AP828=0,(SUMIF($AC$13:$AC$1012,B828,$AP$13:$AP$1012)),AP828))</f>
        <v>0</v>
      </c>
      <c r="K828" s="163" t="n">
        <f aca="false">H828-E828</f>
        <v>0</v>
      </c>
      <c r="L828" s="163" t="n">
        <f aca="false">J828-G828</f>
        <v>0</v>
      </c>
      <c r="M828" s="645" t="str">
        <f aca="false">IF('ORÇ.GLOBAL P CAIXA'!H827&gt;0,'ORÇ.GLOBAL P CAIXA'!H827,"")</f>
        <v/>
      </c>
      <c r="N828" s="646" t="n">
        <f aca="false">'ORÇ.GLOBAL P CAIXA'!I827</f>
        <v>0</v>
      </c>
      <c r="O828" s="166" t="str">
        <f aca="false">S828</f>
        <v/>
      </c>
      <c r="P828" s="167"/>
      <c r="Q828" s="168" t="str">
        <f aca="false">IF(B828&gt;0,"ok","ocultar")</f>
        <v>ocultar</v>
      </c>
      <c r="R828" s="647" t="n">
        <f aca="false">'ORÇ.GLOBAL P CAIXA'!B827</f>
        <v>0</v>
      </c>
      <c r="S828" s="170" t="str">
        <f aca="false">IF('ORÇ.GLOBAL P CAIXA'!N827&lt;&gt;0,'ORÇ.GLOBAL P CAIXA'!N827,"")</f>
        <v/>
      </c>
      <c r="T828" s="648" t="n">
        <f aca="false">'ORÇ.GLOBAL P CAIXA'!O827</f>
        <v>0</v>
      </c>
      <c r="U828" s="172" t="n">
        <f aca="false">'ORÇ.GLOBAL P CAIXA'!P827</f>
        <v>0</v>
      </c>
      <c r="V828" s="173" t="n">
        <f aca="false">'ORÇ.GLOBAL P CAIXA'!E827</f>
        <v>0</v>
      </c>
      <c r="W828" s="173" t="n">
        <f aca="false">F828</f>
        <v>0</v>
      </c>
      <c r="X828" s="649"/>
      <c r="Y828" s="649"/>
      <c r="Z828" s="650"/>
      <c r="AB828" s="88"/>
      <c r="AC828" s="157" t="n">
        <f aca="false">IF(B828=0,AC827,IF(ISNONTEXT(B828)=TRUE(),INT(B828),INT(LEFT(B828,FIND(".",B828)-1))))</f>
        <v>3</v>
      </c>
      <c r="AD828" s="157" t="str">
        <f aca="false">IF(AD829=1,1,IF(B828&lt;&gt;0,1,IF(C828&lt;&gt;0,1,IF(D828&lt;&gt;0,1,IF(E828&lt;&gt;0,1,"")))))</f>
        <v/>
      </c>
      <c r="AE828" s="157" t="str">
        <f aca="false">IF(AC828=0," ",IF(AC828&lt;&gt;AC827,AC828," "))</f>
        <v> </v>
      </c>
      <c r="AF828" s="88"/>
      <c r="AG828" s="75" t="e">
        <f aca="false">IF(AC828&lt;&gt;AE828,(IF(N828=0,G828*(INFORMAÇÕES!$Q$69/INFORMAÇÕES!$Q$72),IF(N828="R",G828,0))),0)</f>
        <v>#DIV/0!</v>
      </c>
      <c r="AH828" s="75" t="e">
        <f aca="false">IF(AC828&lt;&gt;AE828,(IF(N828=0,G828*(INFORMAÇÕES!$Q$70/INFORMAÇÕES!$Q$72),IF(N828="C",G828,0))),0)</f>
        <v>#DIV/0!</v>
      </c>
      <c r="AI828" s="75" t="n">
        <f aca="false">IF(AC828&lt;&gt;AE828,(IF(N828=0,G828*INFORMAÇÕES!$U$115,IF(N828="CF",G828,0))),0)</f>
        <v>0</v>
      </c>
      <c r="AJ828" s="75" t="n">
        <f aca="false">IF(AC828&lt;&gt;AE828,(IF(N828=0,G828*INFORMAÇÕES!$U$116,IF(N828="O",G828,0))),0)</f>
        <v>0</v>
      </c>
      <c r="AK828" s="75" t="n">
        <f aca="false">IF(E828&lt;&gt;0,G828,0)</f>
        <v>0</v>
      </c>
      <c r="AL828" s="75" t="n">
        <f aca="false">IF(AC828&lt;&gt;AE828,(IF(N828=0,J828*(INFORMAÇÕES!$Q$89/INFORMAÇÕES!$Q$92),IF(N828="R",J828,0))),0)</f>
        <v>0</v>
      </c>
      <c r="AM828" s="75" t="n">
        <f aca="false">IF(AC828&lt;&gt;AE828,(IF(N828=0,J828*(INFORMAÇÕES!$Q$90/INFORMAÇÕES!$Q$92),IF(N828="C",J828,0))),0)</f>
        <v>0</v>
      </c>
      <c r="AN828" s="75" t="n">
        <f aca="false">IF(AC828&lt;&gt;AE828,(IF(N828="",J828*INFORMAÇÕES!$U$115,IF(N828="CF",J828,0))),0)</f>
        <v>0</v>
      </c>
      <c r="AO828" s="75" t="n">
        <f aca="false">IF(AC828&lt;&gt;AE828,(IF(N828="",J828*INFORMAÇÕES!$U$116,IF(N828="O",J828,0))),0)</f>
        <v>0</v>
      </c>
      <c r="AP828" s="75" t="n">
        <f aca="false">IF(H828&lt;&gt;0,J828,0)</f>
        <v>0</v>
      </c>
      <c r="AQ828" s="75" t="n">
        <f aca="false">IF(K828&lt;&gt;0,L828,0)</f>
        <v>0</v>
      </c>
    </row>
    <row r="829" s="174" customFormat="true" ht="14.25" hidden="false" customHeight="false" outlineLevel="0" collapsed="false">
      <c r="A829" s="159" t="n">
        <v>817</v>
      </c>
      <c r="B829" s="160" t="n">
        <f aca="false">R829</f>
        <v>0</v>
      </c>
      <c r="C829" s="161" t="n">
        <f aca="false">T829</f>
        <v>0</v>
      </c>
      <c r="D829" s="162" t="n">
        <f aca="false">U829</f>
        <v>0</v>
      </c>
      <c r="E829" s="163" t="n">
        <f aca="false">'ORÇ.GLOBAL P CAIXA'!E828</f>
        <v>0</v>
      </c>
      <c r="F829" s="163" t="n">
        <f aca="false">IF('ORÇ.GLOBAL EMPRESA'!G828&gt;0,'ORÇ.GLOBAL EMPRESA'!G828,'ORÇ.GLOBAL P CAIXA'!F828)</f>
        <v>0</v>
      </c>
      <c r="G829" s="163" t="n">
        <f aca="false">IF(E829&lt;&gt;0,ROUND(E829*F829,2),IF(AK829=0,(SUMIF($AC$13:$AC$1012,B829,$AK$13:$AK$1012)),AK829))</f>
        <v>0</v>
      </c>
      <c r="H829" s="163" t="n">
        <f aca="false">V829</f>
        <v>0</v>
      </c>
      <c r="I829" s="163" t="n">
        <f aca="false">W829</f>
        <v>0</v>
      </c>
      <c r="J829" s="163" t="n">
        <f aca="false">IF(H829&lt;&gt;0,ROUND(H829*I829,2),IF(AP829=0,(SUMIF($AC$13:$AC$1012,B829,$AP$13:$AP$1012)),AP829))</f>
        <v>0</v>
      </c>
      <c r="K829" s="163" t="n">
        <f aca="false">H829-E829</f>
        <v>0</v>
      </c>
      <c r="L829" s="163" t="n">
        <f aca="false">J829-G829</f>
        <v>0</v>
      </c>
      <c r="M829" s="645" t="str">
        <f aca="false">IF('ORÇ.GLOBAL P CAIXA'!H828&gt;0,'ORÇ.GLOBAL P CAIXA'!H828,"")</f>
        <v/>
      </c>
      <c r="N829" s="646" t="n">
        <f aca="false">'ORÇ.GLOBAL P CAIXA'!I828</f>
        <v>0</v>
      </c>
      <c r="O829" s="166" t="str">
        <f aca="false">S829</f>
        <v/>
      </c>
      <c r="P829" s="167"/>
      <c r="Q829" s="168" t="str">
        <f aca="false">IF(B829&gt;0,"ok","ocultar")</f>
        <v>ocultar</v>
      </c>
      <c r="R829" s="647" t="n">
        <f aca="false">'ORÇ.GLOBAL P CAIXA'!B828</f>
        <v>0</v>
      </c>
      <c r="S829" s="170" t="str">
        <f aca="false">IF('ORÇ.GLOBAL P CAIXA'!N828&lt;&gt;0,'ORÇ.GLOBAL P CAIXA'!N828,"")</f>
        <v/>
      </c>
      <c r="T829" s="648" t="n">
        <f aca="false">'ORÇ.GLOBAL P CAIXA'!O828</f>
        <v>0</v>
      </c>
      <c r="U829" s="172" t="n">
        <f aca="false">'ORÇ.GLOBAL P CAIXA'!P828</f>
        <v>0</v>
      </c>
      <c r="V829" s="173" t="n">
        <f aca="false">'ORÇ.GLOBAL P CAIXA'!E828</f>
        <v>0</v>
      </c>
      <c r="W829" s="173" t="n">
        <f aca="false">F829</f>
        <v>0</v>
      </c>
      <c r="X829" s="649"/>
      <c r="Y829" s="649"/>
      <c r="Z829" s="650"/>
      <c r="AB829" s="88"/>
      <c r="AC829" s="157" t="n">
        <f aca="false">IF(B829=0,AC828,IF(ISNONTEXT(B829)=TRUE(),INT(B829),INT(LEFT(B829,FIND(".",B829)-1))))</f>
        <v>3</v>
      </c>
      <c r="AD829" s="157" t="str">
        <f aca="false">IF(AD830=1,1,IF(B829&lt;&gt;0,1,IF(C829&lt;&gt;0,1,IF(D829&lt;&gt;0,1,IF(E829&lt;&gt;0,1,"")))))</f>
        <v/>
      </c>
      <c r="AE829" s="157" t="str">
        <f aca="false">IF(AC829=0," ",IF(AC829&lt;&gt;AC828,AC829," "))</f>
        <v> </v>
      </c>
      <c r="AF829" s="88"/>
      <c r="AG829" s="75" t="e">
        <f aca="false">IF(AC829&lt;&gt;AE829,(IF(N829=0,G829*(INFORMAÇÕES!$Q$69/INFORMAÇÕES!$Q$72),IF(N829="R",G829,0))),0)</f>
        <v>#DIV/0!</v>
      </c>
      <c r="AH829" s="75" t="e">
        <f aca="false">IF(AC829&lt;&gt;AE829,(IF(N829=0,G829*(INFORMAÇÕES!$Q$70/INFORMAÇÕES!$Q$72),IF(N829="C",G829,0))),0)</f>
        <v>#DIV/0!</v>
      </c>
      <c r="AI829" s="75" t="n">
        <f aca="false">IF(AC829&lt;&gt;AE829,(IF(N829=0,G829*INFORMAÇÕES!$U$115,IF(N829="CF",G829,0))),0)</f>
        <v>0</v>
      </c>
      <c r="AJ829" s="75" t="n">
        <f aca="false">IF(AC829&lt;&gt;AE829,(IF(N829=0,G829*INFORMAÇÕES!$U$116,IF(N829="O",G829,0))),0)</f>
        <v>0</v>
      </c>
      <c r="AK829" s="75" t="n">
        <f aca="false">IF(E829&lt;&gt;0,G829,0)</f>
        <v>0</v>
      </c>
      <c r="AL829" s="75" t="n">
        <f aca="false">IF(AC829&lt;&gt;AE829,(IF(N829=0,J829*(INFORMAÇÕES!$Q$89/INFORMAÇÕES!$Q$92),IF(N829="R",J829,0))),0)</f>
        <v>0</v>
      </c>
      <c r="AM829" s="75" t="n">
        <f aca="false">IF(AC829&lt;&gt;AE829,(IF(N829=0,J829*(INFORMAÇÕES!$Q$90/INFORMAÇÕES!$Q$92),IF(N829="C",J829,0))),0)</f>
        <v>0</v>
      </c>
      <c r="AN829" s="75" t="n">
        <f aca="false">IF(AC829&lt;&gt;AE829,(IF(N829="",J829*INFORMAÇÕES!$U$115,IF(N829="CF",J829,0))),0)</f>
        <v>0</v>
      </c>
      <c r="AO829" s="75" t="n">
        <f aca="false">IF(AC829&lt;&gt;AE829,(IF(N829="",J829*INFORMAÇÕES!$U$116,IF(N829="O",J829,0))),0)</f>
        <v>0</v>
      </c>
      <c r="AP829" s="75" t="n">
        <f aca="false">IF(H829&lt;&gt;0,J829,0)</f>
        <v>0</v>
      </c>
      <c r="AQ829" s="75" t="n">
        <f aca="false">IF(K829&lt;&gt;0,L829,0)</f>
        <v>0</v>
      </c>
    </row>
    <row r="830" s="174" customFormat="true" ht="14.25" hidden="false" customHeight="false" outlineLevel="0" collapsed="false">
      <c r="A830" s="159" t="n">
        <v>818</v>
      </c>
      <c r="B830" s="160" t="n">
        <f aca="false">R830</f>
        <v>0</v>
      </c>
      <c r="C830" s="161" t="n">
        <f aca="false">T830</f>
        <v>0</v>
      </c>
      <c r="D830" s="162" t="n">
        <f aca="false">U830</f>
        <v>0</v>
      </c>
      <c r="E830" s="163" t="n">
        <f aca="false">'ORÇ.GLOBAL P CAIXA'!E829</f>
        <v>0</v>
      </c>
      <c r="F830" s="163" t="n">
        <f aca="false">IF('ORÇ.GLOBAL EMPRESA'!G829&gt;0,'ORÇ.GLOBAL EMPRESA'!G829,'ORÇ.GLOBAL P CAIXA'!F829)</f>
        <v>0</v>
      </c>
      <c r="G830" s="163" t="n">
        <f aca="false">IF(E830&lt;&gt;0,ROUND(E830*F830,2),IF(AK830=0,(SUMIF($AC$13:$AC$1012,B830,$AK$13:$AK$1012)),AK830))</f>
        <v>0</v>
      </c>
      <c r="H830" s="163" t="n">
        <f aca="false">V830</f>
        <v>0</v>
      </c>
      <c r="I830" s="163" t="n">
        <f aca="false">W830</f>
        <v>0</v>
      </c>
      <c r="J830" s="163" t="n">
        <f aca="false">IF(H830&lt;&gt;0,ROUND(H830*I830,2),IF(AP830=0,(SUMIF($AC$13:$AC$1012,B830,$AP$13:$AP$1012)),AP830))</f>
        <v>0</v>
      </c>
      <c r="K830" s="163" t="n">
        <f aca="false">H830-E830</f>
        <v>0</v>
      </c>
      <c r="L830" s="163" t="n">
        <f aca="false">J830-G830</f>
        <v>0</v>
      </c>
      <c r="M830" s="645" t="str">
        <f aca="false">IF('ORÇ.GLOBAL P CAIXA'!H829&gt;0,'ORÇ.GLOBAL P CAIXA'!H829,"")</f>
        <v/>
      </c>
      <c r="N830" s="646" t="n">
        <f aca="false">'ORÇ.GLOBAL P CAIXA'!I829</f>
        <v>0</v>
      </c>
      <c r="O830" s="166" t="str">
        <f aca="false">S830</f>
        <v/>
      </c>
      <c r="P830" s="167"/>
      <c r="Q830" s="168" t="str">
        <f aca="false">IF(B830&gt;0,"ok","ocultar")</f>
        <v>ocultar</v>
      </c>
      <c r="R830" s="647" t="n">
        <f aca="false">'ORÇ.GLOBAL P CAIXA'!B829</f>
        <v>0</v>
      </c>
      <c r="S830" s="170" t="str">
        <f aca="false">IF('ORÇ.GLOBAL P CAIXA'!N829&lt;&gt;0,'ORÇ.GLOBAL P CAIXA'!N829,"")</f>
        <v/>
      </c>
      <c r="T830" s="648" t="n">
        <f aca="false">'ORÇ.GLOBAL P CAIXA'!O829</f>
        <v>0</v>
      </c>
      <c r="U830" s="172" t="n">
        <f aca="false">'ORÇ.GLOBAL P CAIXA'!P829</f>
        <v>0</v>
      </c>
      <c r="V830" s="173" t="n">
        <f aca="false">'ORÇ.GLOBAL P CAIXA'!E829</f>
        <v>0</v>
      </c>
      <c r="W830" s="173" t="n">
        <f aca="false">F830</f>
        <v>0</v>
      </c>
      <c r="X830" s="649"/>
      <c r="Y830" s="649"/>
      <c r="Z830" s="650"/>
      <c r="AB830" s="88"/>
      <c r="AC830" s="157" t="n">
        <f aca="false">IF(B830=0,AC829,IF(ISNONTEXT(B830)=TRUE(),INT(B830),INT(LEFT(B830,FIND(".",B830)-1))))</f>
        <v>3</v>
      </c>
      <c r="AD830" s="157" t="str">
        <f aca="false">IF(AD831=1,1,IF(B830&lt;&gt;0,1,IF(C830&lt;&gt;0,1,IF(D830&lt;&gt;0,1,IF(E830&lt;&gt;0,1,"")))))</f>
        <v/>
      </c>
      <c r="AE830" s="157" t="str">
        <f aca="false">IF(AC830=0," ",IF(AC830&lt;&gt;AC829,AC830," "))</f>
        <v> </v>
      </c>
      <c r="AF830" s="88"/>
      <c r="AG830" s="75" t="e">
        <f aca="false">IF(AC830&lt;&gt;AE830,(IF(N830=0,G830*(INFORMAÇÕES!$Q$69/INFORMAÇÕES!$Q$72),IF(N830="R",G830,0))),0)</f>
        <v>#DIV/0!</v>
      </c>
      <c r="AH830" s="75" t="e">
        <f aca="false">IF(AC830&lt;&gt;AE830,(IF(N830=0,G830*(INFORMAÇÕES!$Q$70/INFORMAÇÕES!$Q$72),IF(N830="C",G830,0))),0)</f>
        <v>#DIV/0!</v>
      </c>
      <c r="AI830" s="75" t="n">
        <f aca="false">IF(AC830&lt;&gt;AE830,(IF(N830=0,G830*INFORMAÇÕES!$U$115,IF(N830="CF",G830,0))),0)</f>
        <v>0</v>
      </c>
      <c r="AJ830" s="75" t="n">
        <f aca="false">IF(AC830&lt;&gt;AE830,(IF(N830=0,G830*INFORMAÇÕES!$U$116,IF(N830="O",G830,0))),0)</f>
        <v>0</v>
      </c>
      <c r="AK830" s="75" t="n">
        <f aca="false">IF(E830&lt;&gt;0,G830,0)</f>
        <v>0</v>
      </c>
      <c r="AL830" s="75" t="n">
        <f aca="false">IF(AC830&lt;&gt;AE830,(IF(N830=0,J830*(INFORMAÇÕES!$Q$89/INFORMAÇÕES!$Q$92),IF(N830="R",J830,0))),0)</f>
        <v>0</v>
      </c>
      <c r="AM830" s="75" t="n">
        <f aca="false">IF(AC830&lt;&gt;AE830,(IF(N830=0,J830*(INFORMAÇÕES!$Q$90/INFORMAÇÕES!$Q$92),IF(N830="C",J830,0))),0)</f>
        <v>0</v>
      </c>
      <c r="AN830" s="75" t="n">
        <f aca="false">IF(AC830&lt;&gt;AE830,(IF(N830="",J830*INFORMAÇÕES!$U$115,IF(N830="CF",J830,0))),0)</f>
        <v>0</v>
      </c>
      <c r="AO830" s="75" t="n">
        <f aca="false">IF(AC830&lt;&gt;AE830,(IF(N830="",J830*INFORMAÇÕES!$U$116,IF(N830="O",J830,0))),0)</f>
        <v>0</v>
      </c>
      <c r="AP830" s="75" t="n">
        <f aca="false">IF(H830&lt;&gt;0,J830,0)</f>
        <v>0</v>
      </c>
      <c r="AQ830" s="75" t="n">
        <f aca="false">IF(K830&lt;&gt;0,L830,0)</f>
        <v>0</v>
      </c>
    </row>
    <row r="831" s="174" customFormat="true" ht="14.25" hidden="false" customHeight="false" outlineLevel="0" collapsed="false">
      <c r="A831" s="159" t="n">
        <v>819</v>
      </c>
      <c r="B831" s="160" t="n">
        <f aca="false">R831</f>
        <v>0</v>
      </c>
      <c r="C831" s="161" t="n">
        <f aca="false">T831</f>
        <v>0</v>
      </c>
      <c r="D831" s="162" t="n">
        <f aca="false">U831</f>
        <v>0</v>
      </c>
      <c r="E831" s="163" t="n">
        <f aca="false">'ORÇ.GLOBAL P CAIXA'!E830</f>
        <v>0</v>
      </c>
      <c r="F831" s="163" t="n">
        <f aca="false">IF('ORÇ.GLOBAL EMPRESA'!G830&gt;0,'ORÇ.GLOBAL EMPRESA'!G830,'ORÇ.GLOBAL P CAIXA'!F830)</f>
        <v>0</v>
      </c>
      <c r="G831" s="163" t="n">
        <f aca="false">IF(E831&lt;&gt;0,ROUND(E831*F831,2),IF(AK831=0,(SUMIF($AC$13:$AC$1012,B831,$AK$13:$AK$1012)),AK831))</f>
        <v>0</v>
      </c>
      <c r="H831" s="163" t="n">
        <f aca="false">V831</f>
        <v>0</v>
      </c>
      <c r="I831" s="163" t="n">
        <f aca="false">W831</f>
        <v>0</v>
      </c>
      <c r="J831" s="163" t="n">
        <f aca="false">IF(H831&lt;&gt;0,ROUND(H831*I831,2),IF(AP831=0,(SUMIF($AC$13:$AC$1012,B831,$AP$13:$AP$1012)),AP831))</f>
        <v>0</v>
      </c>
      <c r="K831" s="163" t="n">
        <f aca="false">H831-E831</f>
        <v>0</v>
      </c>
      <c r="L831" s="163" t="n">
        <f aca="false">J831-G831</f>
        <v>0</v>
      </c>
      <c r="M831" s="645" t="str">
        <f aca="false">IF('ORÇ.GLOBAL P CAIXA'!H830&gt;0,'ORÇ.GLOBAL P CAIXA'!H830,"")</f>
        <v/>
      </c>
      <c r="N831" s="646" t="n">
        <f aca="false">'ORÇ.GLOBAL P CAIXA'!I830</f>
        <v>0</v>
      </c>
      <c r="O831" s="166" t="str">
        <f aca="false">S831</f>
        <v/>
      </c>
      <c r="P831" s="167"/>
      <c r="Q831" s="168" t="str">
        <f aca="false">IF(B831&gt;0,"ok","ocultar")</f>
        <v>ocultar</v>
      </c>
      <c r="R831" s="647" t="n">
        <f aca="false">'ORÇ.GLOBAL P CAIXA'!B830</f>
        <v>0</v>
      </c>
      <c r="S831" s="170" t="str">
        <f aca="false">IF('ORÇ.GLOBAL P CAIXA'!N830&lt;&gt;0,'ORÇ.GLOBAL P CAIXA'!N830,"")</f>
        <v/>
      </c>
      <c r="T831" s="648" t="n">
        <f aca="false">'ORÇ.GLOBAL P CAIXA'!O830</f>
        <v>0</v>
      </c>
      <c r="U831" s="172" t="n">
        <f aca="false">'ORÇ.GLOBAL P CAIXA'!P830</f>
        <v>0</v>
      </c>
      <c r="V831" s="173" t="n">
        <f aca="false">'ORÇ.GLOBAL P CAIXA'!E830</f>
        <v>0</v>
      </c>
      <c r="W831" s="173" t="n">
        <f aca="false">F831</f>
        <v>0</v>
      </c>
      <c r="X831" s="649"/>
      <c r="Y831" s="649"/>
      <c r="Z831" s="650"/>
      <c r="AB831" s="88"/>
      <c r="AC831" s="157" t="n">
        <f aca="false">IF(B831=0,AC830,IF(ISNONTEXT(B831)=TRUE(),INT(B831),INT(LEFT(B831,FIND(".",B831)-1))))</f>
        <v>3</v>
      </c>
      <c r="AD831" s="157" t="str">
        <f aca="false">IF(AD832=1,1,IF(B831&lt;&gt;0,1,IF(C831&lt;&gt;0,1,IF(D831&lt;&gt;0,1,IF(E831&lt;&gt;0,1,"")))))</f>
        <v/>
      </c>
      <c r="AE831" s="157" t="str">
        <f aca="false">IF(AC831=0," ",IF(AC831&lt;&gt;AC830,AC831," "))</f>
        <v> </v>
      </c>
      <c r="AF831" s="88"/>
      <c r="AG831" s="75" t="e">
        <f aca="false">IF(AC831&lt;&gt;AE831,(IF(N831=0,G831*(INFORMAÇÕES!$Q$69/INFORMAÇÕES!$Q$72),IF(N831="R",G831,0))),0)</f>
        <v>#DIV/0!</v>
      </c>
      <c r="AH831" s="75" t="e">
        <f aca="false">IF(AC831&lt;&gt;AE831,(IF(N831=0,G831*(INFORMAÇÕES!$Q$70/INFORMAÇÕES!$Q$72),IF(N831="C",G831,0))),0)</f>
        <v>#DIV/0!</v>
      </c>
      <c r="AI831" s="75" t="n">
        <f aca="false">IF(AC831&lt;&gt;AE831,(IF(N831=0,G831*INFORMAÇÕES!$U$115,IF(N831="CF",G831,0))),0)</f>
        <v>0</v>
      </c>
      <c r="AJ831" s="75" t="n">
        <f aca="false">IF(AC831&lt;&gt;AE831,(IF(N831=0,G831*INFORMAÇÕES!$U$116,IF(N831="O",G831,0))),0)</f>
        <v>0</v>
      </c>
      <c r="AK831" s="75" t="n">
        <f aca="false">IF(E831&lt;&gt;0,G831,0)</f>
        <v>0</v>
      </c>
      <c r="AL831" s="75" t="n">
        <f aca="false">IF(AC831&lt;&gt;AE831,(IF(N831=0,J831*(INFORMAÇÕES!$Q$89/INFORMAÇÕES!$Q$92),IF(N831="R",J831,0))),0)</f>
        <v>0</v>
      </c>
      <c r="AM831" s="75" t="n">
        <f aca="false">IF(AC831&lt;&gt;AE831,(IF(N831=0,J831*(INFORMAÇÕES!$Q$90/INFORMAÇÕES!$Q$92),IF(N831="C",J831,0))),0)</f>
        <v>0</v>
      </c>
      <c r="AN831" s="75" t="n">
        <f aca="false">IF(AC831&lt;&gt;AE831,(IF(N831="",J831*INFORMAÇÕES!$U$115,IF(N831="CF",J831,0))),0)</f>
        <v>0</v>
      </c>
      <c r="AO831" s="75" t="n">
        <f aca="false">IF(AC831&lt;&gt;AE831,(IF(N831="",J831*INFORMAÇÕES!$U$116,IF(N831="O",J831,0))),0)</f>
        <v>0</v>
      </c>
      <c r="AP831" s="75" t="n">
        <f aca="false">IF(H831&lt;&gt;0,J831,0)</f>
        <v>0</v>
      </c>
      <c r="AQ831" s="75" t="n">
        <f aca="false">IF(K831&lt;&gt;0,L831,0)</f>
        <v>0</v>
      </c>
    </row>
    <row r="832" s="174" customFormat="true" ht="14.25" hidden="false" customHeight="false" outlineLevel="0" collapsed="false">
      <c r="A832" s="159" t="n">
        <v>820</v>
      </c>
      <c r="B832" s="160" t="n">
        <f aca="false">R832</f>
        <v>0</v>
      </c>
      <c r="C832" s="161" t="n">
        <f aca="false">T832</f>
        <v>0</v>
      </c>
      <c r="D832" s="162" t="n">
        <f aca="false">U832</f>
        <v>0</v>
      </c>
      <c r="E832" s="163" t="n">
        <f aca="false">'ORÇ.GLOBAL P CAIXA'!E831</f>
        <v>0</v>
      </c>
      <c r="F832" s="163" t="n">
        <f aca="false">IF('ORÇ.GLOBAL EMPRESA'!G831&gt;0,'ORÇ.GLOBAL EMPRESA'!G831,'ORÇ.GLOBAL P CAIXA'!F831)</f>
        <v>0</v>
      </c>
      <c r="G832" s="163" t="n">
        <f aca="false">IF(E832&lt;&gt;0,ROUND(E832*F832,2),IF(AK832=0,(SUMIF($AC$13:$AC$1012,B832,$AK$13:$AK$1012)),AK832))</f>
        <v>0</v>
      </c>
      <c r="H832" s="163" t="n">
        <f aca="false">V832</f>
        <v>0</v>
      </c>
      <c r="I832" s="163" t="n">
        <f aca="false">W832</f>
        <v>0</v>
      </c>
      <c r="J832" s="163" t="n">
        <f aca="false">IF(H832&lt;&gt;0,ROUND(H832*I832,2),IF(AP832=0,(SUMIF($AC$13:$AC$1012,B832,$AP$13:$AP$1012)),AP832))</f>
        <v>0</v>
      </c>
      <c r="K832" s="163" t="n">
        <f aca="false">H832-E832</f>
        <v>0</v>
      </c>
      <c r="L832" s="163" t="n">
        <f aca="false">J832-G832</f>
        <v>0</v>
      </c>
      <c r="M832" s="645" t="str">
        <f aca="false">IF('ORÇ.GLOBAL P CAIXA'!H831&gt;0,'ORÇ.GLOBAL P CAIXA'!H831,"")</f>
        <v/>
      </c>
      <c r="N832" s="646" t="n">
        <f aca="false">'ORÇ.GLOBAL P CAIXA'!I831</f>
        <v>0</v>
      </c>
      <c r="O832" s="166" t="str">
        <f aca="false">S832</f>
        <v/>
      </c>
      <c r="P832" s="167"/>
      <c r="Q832" s="168" t="str">
        <f aca="false">IF(B832&gt;0,"ok","ocultar")</f>
        <v>ocultar</v>
      </c>
      <c r="R832" s="647" t="n">
        <f aca="false">'ORÇ.GLOBAL P CAIXA'!B831</f>
        <v>0</v>
      </c>
      <c r="S832" s="170" t="str">
        <f aca="false">IF('ORÇ.GLOBAL P CAIXA'!N831&lt;&gt;0,'ORÇ.GLOBAL P CAIXA'!N831,"")</f>
        <v/>
      </c>
      <c r="T832" s="648" t="n">
        <f aca="false">'ORÇ.GLOBAL P CAIXA'!O831</f>
        <v>0</v>
      </c>
      <c r="U832" s="172" t="n">
        <f aca="false">'ORÇ.GLOBAL P CAIXA'!P831</f>
        <v>0</v>
      </c>
      <c r="V832" s="173" t="n">
        <f aca="false">'ORÇ.GLOBAL P CAIXA'!E831</f>
        <v>0</v>
      </c>
      <c r="W832" s="173" t="n">
        <f aca="false">F832</f>
        <v>0</v>
      </c>
      <c r="X832" s="649"/>
      <c r="Y832" s="649"/>
      <c r="Z832" s="650"/>
      <c r="AB832" s="88"/>
      <c r="AC832" s="157" t="n">
        <f aca="false">IF(B832=0,AC831,IF(ISNONTEXT(B832)=TRUE(),INT(B832),INT(LEFT(B832,FIND(".",B832)-1))))</f>
        <v>3</v>
      </c>
      <c r="AD832" s="157" t="str">
        <f aca="false">IF(AD833=1,1,IF(B832&lt;&gt;0,1,IF(C832&lt;&gt;0,1,IF(D832&lt;&gt;0,1,IF(E832&lt;&gt;0,1,"")))))</f>
        <v/>
      </c>
      <c r="AE832" s="157" t="str">
        <f aca="false">IF(AC832=0," ",IF(AC832&lt;&gt;AC831,AC832," "))</f>
        <v> </v>
      </c>
      <c r="AF832" s="88"/>
      <c r="AG832" s="75" t="e">
        <f aca="false">IF(AC832&lt;&gt;AE832,(IF(N832=0,G832*(INFORMAÇÕES!$Q$69/INFORMAÇÕES!$Q$72),IF(N832="R",G832,0))),0)</f>
        <v>#DIV/0!</v>
      </c>
      <c r="AH832" s="75" t="e">
        <f aca="false">IF(AC832&lt;&gt;AE832,(IF(N832=0,G832*(INFORMAÇÕES!$Q$70/INFORMAÇÕES!$Q$72),IF(N832="C",G832,0))),0)</f>
        <v>#DIV/0!</v>
      </c>
      <c r="AI832" s="75" t="n">
        <f aca="false">IF(AC832&lt;&gt;AE832,(IF(N832=0,G832*INFORMAÇÕES!$U$115,IF(N832="CF",G832,0))),0)</f>
        <v>0</v>
      </c>
      <c r="AJ832" s="75" t="n">
        <f aca="false">IF(AC832&lt;&gt;AE832,(IF(N832=0,G832*INFORMAÇÕES!$U$116,IF(N832="O",G832,0))),0)</f>
        <v>0</v>
      </c>
      <c r="AK832" s="75" t="n">
        <f aca="false">IF(E832&lt;&gt;0,G832,0)</f>
        <v>0</v>
      </c>
      <c r="AL832" s="75" t="n">
        <f aca="false">IF(AC832&lt;&gt;AE832,(IF(N832=0,J832*(INFORMAÇÕES!$Q$89/INFORMAÇÕES!$Q$92),IF(N832="R",J832,0))),0)</f>
        <v>0</v>
      </c>
      <c r="AM832" s="75" t="n">
        <f aca="false">IF(AC832&lt;&gt;AE832,(IF(N832=0,J832*(INFORMAÇÕES!$Q$90/INFORMAÇÕES!$Q$92),IF(N832="C",J832,0))),0)</f>
        <v>0</v>
      </c>
      <c r="AN832" s="75" t="n">
        <f aca="false">IF(AC832&lt;&gt;AE832,(IF(N832="",J832*INFORMAÇÕES!$U$115,IF(N832="CF",J832,0))),0)</f>
        <v>0</v>
      </c>
      <c r="AO832" s="75" t="n">
        <f aca="false">IF(AC832&lt;&gt;AE832,(IF(N832="",J832*INFORMAÇÕES!$U$116,IF(N832="O",J832,0))),0)</f>
        <v>0</v>
      </c>
      <c r="AP832" s="75" t="n">
        <f aca="false">IF(H832&lt;&gt;0,J832,0)</f>
        <v>0</v>
      </c>
      <c r="AQ832" s="75" t="n">
        <f aca="false">IF(K832&lt;&gt;0,L832,0)</f>
        <v>0</v>
      </c>
    </row>
    <row r="833" s="174" customFormat="true" ht="14.25" hidden="false" customHeight="false" outlineLevel="0" collapsed="false">
      <c r="A833" s="159" t="n">
        <v>821</v>
      </c>
      <c r="B833" s="160" t="n">
        <f aca="false">R833</f>
        <v>0</v>
      </c>
      <c r="C833" s="161" t="n">
        <f aca="false">T833</f>
        <v>0</v>
      </c>
      <c r="D833" s="162" t="n">
        <f aca="false">U833</f>
        <v>0</v>
      </c>
      <c r="E833" s="163" t="n">
        <f aca="false">'ORÇ.GLOBAL P CAIXA'!E832</f>
        <v>0</v>
      </c>
      <c r="F833" s="163" t="n">
        <f aca="false">IF('ORÇ.GLOBAL EMPRESA'!G832&gt;0,'ORÇ.GLOBAL EMPRESA'!G832,'ORÇ.GLOBAL P CAIXA'!F832)</f>
        <v>0</v>
      </c>
      <c r="G833" s="163" t="n">
        <f aca="false">IF(E833&lt;&gt;0,ROUND(E833*F833,2),IF(AK833=0,(SUMIF($AC$13:$AC$1012,B833,$AK$13:$AK$1012)),AK833))</f>
        <v>0</v>
      </c>
      <c r="H833" s="163" t="n">
        <f aca="false">V833</f>
        <v>0</v>
      </c>
      <c r="I833" s="163" t="n">
        <f aca="false">W833</f>
        <v>0</v>
      </c>
      <c r="J833" s="163" t="n">
        <f aca="false">IF(H833&lt;&gt;0,ROUND(H833*I833,2),IF(AP833=0,(SUMIF($AC$13:$AC$1012,B833,$AP$13:$AP$1012)),AP833))</f>
        <v>0</v>
      </c>
      <c r="K833" s="163" t="n">
        <f aca="false">H833-E833</f>
        <v>0</v>
      </c>
      <c r="L833" s="163" t="n">
        <f aca="false">J833-G833</f>
        <v>0</v>
      </c>
      <c r="M833" s="645" t="str">
        <f aca="false">IF('ORÇ.GLOBAL P CAIXA'!H832&gt;0,'ORÇ.GLOBAL P CAIXA'!H832,"")</f>
        <v/>
      </c>
      <c r="N833" s="646" t="n">
        <f aca="false">'ORÇ.GLOBAL P CAIXA'!I832</f>
        <v>0</v>
      </c>
      <c r="O833" s="166" t="str">
        <f aca="false">S833</f>
        <v/>
      </c>
      <c r="P833" s="167"/>
      <c r="Q833" s="168" t="str">
        <f aca="false">IF(B833&gt;0,"ok","ocultar")</f>
        <v>ocultar</v>
      </c>
      <c r="R833" s="647" t="n">
        <f aca="false">'ORÇ.GLOBAL P CAIXA'!B832</f>
        <v>0</v>
      </c>
      <c r="S833" s="170" t="str">
        <f aca="false">IF('ORÇ.GLOBAL P CAIXA'!N832&lt;&gt;0,'ORÇ.GLOBAL P CAIXA'!N832,"")</f>
        <v/>
      </c>
      <c r="T833" s="648" t="n">
        <f aca="false">'ORÇ.GLOBAL P CAIXA'!O832</f>
        <v>0</v>
      </c>
      <c r="U833" s="172" t="n">
        <f aca="false">'ORÇ.GLOBAL P CAIXA'!P832</f>
        <v>0</v>
      </c>
      <c r="V833" s="173" t="n">
        <f aca="false">'ORÇ.GLOBAL P CAIXA'!E832</f>
        <v>0</v>
      </c>
      <c r="W833" s="173" t="n">
        <f aca="false">F833</f>
        <v>0</v>
      </c>
      <c r="X833" s="649"/>
      <c r="Y833" s="649"/>
      <c r="Z833" s="650"/>
      <c r="AB833" s="88"/>
      <c r="AC833" s="157" t="n">
        <f aca="false">IF(B833=0,AC832,IF(ISNONTEXT(B833)=TRUE(),INT(B833),INT(LEFT(B833,FIND(".",B833)-1))))</f>
        <v>3</v>
      </c>
      <c r="AD833" s="157" t="str">
        <f aca="false">IF(AD834=1,1,IF(B833&lt;&gt;0,1,IF(C833&lt;&gt;0,1,IF(D833&lt;&gt;0,1,IF(E833&lt;&gt;0,1,"")))))</f>
        <v/>
      </c>
      <c r="AE833" s="157" t="str">
        <f aca="false">IF(AC833=0," ",IF(AC833&lt;&gt;AC832,AC833," "))</f>
        <v> </v>
      </c>
      <c r="AF833" s="88"/>
      <c r="AG833" s="75" t="e">
        <f aca="false">IF(AC833&lt;&gt;AE833,(IF(N833=0,G833*(INFORMAÇÕES!$Q$69/INFORMAÇÕES!$Q$72),IF(N833="R",G833,0))),0)</f>
        <v>#DIV/0!</v>
      </c>
      <c r="AH833" s="75" t="e">
        <f aca="false">IF(AC833&lt;&gt;AE833,(IF(N833=0,G833*(INFORMAÇÕES!$Q$70/INFORMAÇÕES!$Q$72),IF(N833="C",G833,0))),0)</f>
        <v>#DIV/0!</v>
      </c>
      <c r="AI833" s="75" t="n">
        <f aca="false">IF(AC833&lt;&gt;AE833,(IF(N833=0,G833*INFORMAÇÕES!$U$115,IF(N833="CF",G833,0))),0)</f>
        <v>0</v>
      </c>
      <c r="AJ833" s="75" t="n">
        <f aca="false">IF(AC833&lt;&gt;AE833,(IF(N833=0,G833*INFORMAÇÕES!$U$116,IF(N833="O",G833,0))),0)</f>
        <v>0</v>
      </c>
      <c r="AK833" s="75" t="n">
        <f aca="false">IF(E833&lt;&gt;0,G833,0)</f>
        <v>0</v>
      </c>
      <c r="AL833" s="75" t="n">
        <f aca="false">IF(AC833&lt;&gt;AE833,(IF(N833=0,J833*(INFORMAÇÕES!$Q$89/INFORMAÇÕES!$Q$92),IF(N833="R",J833,0))),0)</f>
        <v>0</v>
      </c>
      <c r="AM833" s="75" t="n">
        <f aca="false">IF(AC833&lt;&gt;AE833,(IF(N833=0,J833*(INFORMAÇÕES!$Q$90/INFORMAÇÕES!$Q$92),IF(N833="C",J833,0))),0)</f>
        <v>0</v>
      </c>
      <c r="AN833" s="75" t="n">
        <f aca="false">IF(AC833&lt;&gt;AE833,(IF(N833="",J833*INFORMAÇÕES!$U$115,IF(N833="CF",J833,0))),0)</f>
        <v>0</v>
      </c>
      <c r="AO833" s="75" t="n">
        <f aca="false">IF(AC833&lt;&gt;AE833,(IF(N833="",J833*INFORMAÇÕES!$U$116,IF(N833="O",J833,0))),0)</f>
        <v>0</v>
      </c>
      <c r="AP833" s="75" t="n">
        <f aca="false">IF(H833&lt;&gt;0,J833,0)</f>
        <v>0</v>
      </c>
      <c r="AQ833" s="75" t="n">
        <f aca="false">IF(K833&lt;&gt;0,L833,0)</f>
        <v>0</v>
      </c>
    </row>
    <row r="834" s="174" customFormat="true" ht="14.25" hidden="false" customHeight="false" outlineLevel="0" collapsed="false">
      <c r="A834" s="159" t="n">
        <v>822</v>
      </c>
      <c r="B834" s="160" t="n">
        <f aca="false">R834</f>
        <v>0</v>
      </c>
      <c r="C834" s="161" t="n">
        <f aca="false">T834</f>
        <v>0</v>
      </c>
      <c r="D834" s="162" t="n">
        <f aca="false">U834</f>
        <v>0</v>
      </c>
      <c r="E834" s="163" t="n">
        <f aca="false">'ORÇ.GLOBAL P CAIXA'!E833</f>
        <v>0</v>
      </c>
      <c r="F834" s="163" t="n">
        <f aca="false">IF('ORÇ.GLOBAL EMPRESA'!G833&gt;0,'ORÇ.GLOBAL EMPRESA'!G833,'ORÇ.GLOBAL P CAIXA'!F833)</f>
        <v>0</v>
      </c>
      <c r="G834" s="163" t="n">
        <f aca="false">IF(E834&lt;&gt;0,ROUND(E834*F834,2),IF(AK834=0,(SUMIF($AC$13:$AC$1012,B834,$AK$13:$AK$1012)),AK834))</f>
        <v>0</v>
      </c>
      <c r="H834" s="163" t="n">
        <f aca="false">V834</f>
        <v>0</v>
      </c>
      <c r="I834" s="163" t="n">
        <f aca="false">W834</f>
        <v>0</v>
      </c>
      <c r="J834" s="163" t="n">
        <f aca="false">IF(H834&lt;&gt;0,ROUND(H834*I834,2),IF(AP834=0,(SUMIF($AC$13:$AC$1012,B834,$AP$13:$AP$1012)),AP834))</f>
        <v>0</v>
      </c>
      <c r="K834" s="163" t="n">
        <f aca="false">H834-E834</f>
        <v>0</v>
      </c>
      <c r="L834" s="163" t="n">
        <f aca="false">J834-G834</f>
        <v>0</v>
      </c>
      <c r="M834" s="645" t="str">
        <f aca="false">IF('ORÇ.GLOBAL P CAIXA'!H833&gt;0,'ORÇ.GLOBAL P CAIXA'!H833,"")</f>
        <v/>
      </c>
      <c r="N834" s="646" t="n">
        <f aca="false">'ORÇ.GLOBAL P CAIXA'!I833</f>
        <v>0</v>
      </c>
      <c r="O834" s="166" t="str">
        <f aca="false">S834</f>
        <v/>
      </c>
      <c r="P834" s="167"/>
      <c r="Q834" s="168" t="str">
        <f aca="false">IF(B834&gt;0,"ok","ocultar")</f>
        <v>ocultar</v>
      </c>
      <c r="R834" s="647" t="n">
        <f aca="false">'ORÇ.GLOBAL P CAIXA'!B833</f>
        <v>0</v>
      </c>
      <c r="S834" s="170" t="str">
        <f aca="false">IF('ORÇ.GLOBAL P CAIXA'!N833&lt;&gt;0,'ORÇ.GLOBAL P CAIXA'!N833,"")</f>
        <v/>
      </c>
      <c r="T834" s="648" t="n">
        <f aca="false">'ORÇ.GLOBAL P CAIXA'!O833</f>
        <v>0</v>
      </c>
      <c r="U834" s="172" t="n">
        <f aca="false">'ORÇ.GLOBAL P CAIXA'!P833</f>
        <v>0</v>
      </c>
      <c r="V834" s="173" t="n">
        <f aca="false">'ORÇ.GLOBAL P CAIXA'!E833</f>
        <v>0</v>
      </c>
      <c r="W834" s="173" t="n">
        <f aca="false">F834</f>
        <v>0</v>
      </c>
      <c r="X834" s="649"/>
      <c r="Y834" s="649"/>
      <c r="Z834" s="650"/>
      <c r="AB834" s="88"/>
      <c r="AC834" s="157" t="n">
        <f aca="false">IF(B834=0,AC833,IF(ISNONTEXT(B834)=TRUE(),INT(B834),INT(LEFT(B834,FIND(".",B834)-1))))</f>
        <v>3</v>
      </c>
      <c r="AD834" s="157" t="str">
        <f aca="false">IF(AD835=1,1,IF(B834&lt;&gt;0,1,IF(C834&lt;&gt;0,1,IF(D834&lt;&gt;0,1,IF(E834&lt;&gt;0,1,"")))))</f>
        <v/>
      </c>
      <c r="AE834" s="157" t="str">
        <f aca="false">IF(AC834=0," ",IF(AC834&lt;&gt;AC833,AC834," "))</f>
        <v> </v>
      </c>
      <c r="AF834" s="88"/>
      <c r="AG834" s="75" t="e">
        <f aca="false">IF(AC834&lt;&gt;AE834,(IF(N834=0,G834*(INFORMAÇÕES!$Q$69/INFORMAÇÕES!$Q$72),IF(N834="R",G834,0))),0)</f>
        <v>#DIV/0!</v>
      </c>
      <c r="AH834" s="75" t="e">
        <f aca="false">IF(AC834&lt;&gt;AE834,(IF(N834=0,G834*(INFORMAÇÕES!$Q$70/INFORMAÇÕES!$Q$72),IF(N834="C",G834,0))),0)</f>
        <v>#DIV/0!</v>
      </c>
      <c r="AI834" s="75" t="n">
        <f aca="false">IF(AC834&lt;&gt;AE834,(IF(N834=0,G834*INFORMAÇÕES!$U$115,IF(N834="CF",G834,0))),0)</f>
        <v>0</v>
      </c>
      <c r="AJ834" s="75" t="n">
        <f aca="false">IF(AC834&lt;&gt;AE834,(IF(N834=0,G834*INFORMAÇÕES!$U$116,IF(N834="O",G834,0))),0)</f>
        <v>0</v>
      </c>
      <c r="AK834" s="75" t="n">
        <f aca="false">IF(E834&lt;&gt;0,G834,0)</f>
        <v>0</v>
      </c>
      <c r="AL834" s="75" t="n">
        <f aca="false">IF(AC834&lt;&gt;AE834,(IF(N834=0,J834*(INFORMAÇÕES!$Q$89/INFORMAÇÕES!$Q$92),IF(N834="R",J834,0))),0)</f>
        <v>0</v>
      </c>
      <c r="AM834" s="75" t="n">
        <f aca="false">IF(AC834&lt;&gt;AE834,(IF(N834=0,J834*(INFORMAÇÕES!$Q$90/INFORMAÇÕES!$Q$92),IF(N834="C",J834,0))),0)</f>
        <v>0</v>
      </c>
      <c r="AN834" s="75" t="n">
        <f aca="false">IF(AC834&lt;&gt;AE834,(IF(N834="",J834*INFORMAÇÕES!$U$115,IF(N834="CF",J834,0))),0)</f>
        <v>0</v>
      </c>
      <c r="AO834" s="75" t="n">
        <f aca="false">IF(AC834&lt;&gt;AE834,(IF(N834="",J834*INFORMAÇÕES!$U$116,IF(N834="O",J834,0))),0)</f>
        <v>0</v>
      </c>
      <c r="AP834" s="75" t="n">
        <f aca="false">IF(H834&lt;&gt;0,J834,0)</f>
        <v>0</v>
      </c>
      <c r="AQ834" s="75" t="n">
        <f aca="false">IF(K834&lt;&gt;0,L834,0)</f>
        <v>0</v>
      </c>
    </row>
    <row r="835" s="174" customFormat="true" ht="14.25" hidden="false" customHeight="false" outlineLevel="0" collapsed="false">
      <c r="A835" s="159" t="n">
        <v>823</v>
      </c>
      <c r="B835" s="160" t="n">
        <f aca="false">R835</f>
        <v>0</v>
      </c>
      <c r="C835" s="161" t="n">
        <f aca="false">T835</f>
        <v>0</v>
      </c>
      <c r="D835" s="162" t="n">
        <f aca="false">U835</f>
        <v>0</v>
      </c>
      <c r="E835" s="163" t="n">
        <f aca="false">'ORÇ.GLOBAL P CAIXA'!E834</f>
        <v>0</v>
      </c>
      <c r="F835" s="163" t="n">
        <f aca="false">IF('ORÇ.GLOBAL EMPRESA'!G834&gt;0,'ORÇ.GLOBAL EMPRESA'!G834,'ORÇ.GLOBAL P CAIXA'!F834)</f>
        <v>0</v>
      </c>
      <c r="G835" s="163" t="n">
        <f aca="false">IF(E835&lt;&gt;0,ROUND(E835*F835,2),IF(AK835=0,(SUMIF($AC$13:$AC$1012,B835,$AK$13:$AK$1012)),AK835))</f>
        <v>0</v>
      </c>
      <c r="H835" s="163" t="n">
        <f aca="false">V835</f>
        <v>0</v>
      </c>
      <c r="I835" s="163" t="n">
        <f aca="false">W835</f>
        <v>0</v>
      </c>
      <c r="J835" s="163" t="n">
        <f aca="false">IF(H835&lt;&gt;0,ROUND(H835*I835,2),IF(AP835=0,(SUMIF($AC$13:$AC$1012,B835,$AP$13:$AP$1012)),AP835))</f>
        <v>0</v>
      </c>
      <c r="K835" s="163" t="n">
        <f aca="false">H835-E835</f>
        <v>0</v>
      </c>
      <c r="L835" s="163" t="n">
        <f aca="false">J835-G835</f>
        <v>0</v>
      </c>
      <c r="M835" s="645" t="str">
        <f aca="false">IF('ORÇ.GLOBAL P CAIXA'!H834&gt;0,'ORÇ.GLOBAL P CAIXA'!H834,"")</f>
        <v/>
      </c>
      <c r="N835" s="646" t="n">
        <f aca="false">'ORÇ.GLOBAL P CAIXA'!I834</f>
        <v>0</v>
      </c>
      <c r="O835" s="166" t="str">
        <f aca="false">S835</f>
        <v/>
      </c>
      <c r="P835" s="167"/>
      <c r="Q835" s="168" t="str">
        <f aca="false">IF(B835&gt;0,"ok","ocultar")</f>
        <v>ocultar</v>
      </c>
      <c r="R835" s="647" t="n">
        <f aca="false">'ORÇ.GLOBAL P CAIXA'!B834</f>
        <v>0</v>
      </c>
      <c r="S835" s="170" t="str">
        <f aca="false">IF('ORÇ.GLOBAL P CAIXA'!N834&lt;&gt;0,'ORÇ.GLOBAL P CAIXA'!N834,"")</f>
        <v/>
      </c>
      <c r="T835" s="648" t="n">
        <f aca="false">'ORÇ.GLOBAL P CAIXA'!O834</f>
        <v>0</v>
      </c>
      <c r="U835" s="172" t="n">
        <f aca="false">'ORÇ.GLOBAL P CAIXA'!P834</f>
        <v>0</v>
      </c>
      <c r="V835" s="173" t="n">
        <f aca="false">'ORÇ.GLOBAL P CAIXA'!E834</f>
        <v>0</v>
      </c>
      <c r="W835" s="173" t="n">
        <f aca="false">F835</f>
        <v>0</v>
      </c>
      <c r="X835" s="649"/>
      <c r="Y835" s="649"/>
      <c r="Z835" s="650"/>
      <c r="AB835" s="88"/>
      <c r="AC835" s="157" t="n">
        <f aca="false">IF(B835=0,AC834,IF(ISNONTEXT(B835)=TRUE(),INT(B835),INT(LEFT(B835,FIND(".",B835)-1))))</f>
        <v>3</v>
      </c>
      <c r="AD835" s="157" t="str">
        <f aca="false">IF(AD836=1,1,IF(B835&lt;&gt;0,1,IF(C835&lt;&gt;0,1,IF(D835&lt;&gt;0,1,IF(E835&lt;&gt;0,1,"")))))</f>
        <v/>
      </c>
      <c r="AE835" s="157" t="str">
        <f aca="false">IF(AC835=0," ",IF(AC835&lt;&gt;AC834,AC835," "))</f>
        <v> </v>
      </c>
      <c r="AF835" s="88"/>
      <c r="AG835" s="75" t="e">
        <f aca="false">IF(AC835&lt;&gt;AE835,(IF(N835=0,G835*(INFORMAÇÕES!$Q$69/INFORMAÇÕES!$Q$72),IF(N835="R",G835,0))),0)</f>
        <v>#DIV/0!</v>
      </c>
      <c r="AH835" s="75" t="e">
        <f aca="false">IF(AC835&lt;&gt;AE835,(IF(N835=0,G835*(INFORMAÇÕES!$Q$70/INFORMAÇÕES!$Q$72),IF(N835="C",G835,0))),0)</f>
        <v>#DIV/0!</v>
      </c>
      <c r="AI835" s="75" t="n">
        <f aca="false">IF(AC835&lt;&gt;AE835,(IF(N835=0,G835*INFORMAÇÕES!$U$115,IF(N835="CF",G835,0))),0)</f>
        <v>0</v>
      </c>
      <c r="AJ835" s="75" t="n">
        <f aca="false">IF(AC835&lt;&gt;AE835,(IF(N835=0,G835*INFORMAÇÕES!$U$116,IF(N835="O",G835,0))),0)</f>
        <v>0</v>
      </c>
      <c r="AK835" s="75" t="n">
        <f aca="false">IF(E835&lt;&gt;0,G835,0)</f>
        <v>0</v>
      </c>
      <c r="AL835" s="75" t="n">
        <f aca="false">IF(AC835&lt;&gt;AE835,(IF(N835=0,J835*(INFORMAÇÕES!$Q$89/INFORMAÇÕES!$Q$92),IF(N835="R",J835,0))),0)</f>
        <v>0</v>
      </c>
      <c r="AM835" s="75" t="n">
        <f aca="false">IF(AC835&lt;&gt;AE835,(IF(N835=0,J835*(INFORMAÇÕES!$Q$90/INFORMAÇÕES!$Q$92),IF(N835="C",J835,0))),0)</f>
        <v>0</v>
      </c>
      <c r="AN835" s="75" t="n">
        <f aca="false">IF(AC835&lt;&gt;AE835,(IF(N835="",J835*INFORMAÇÕES!$U$115,IF(N835="CF",J835,0))),0)</f>
        <v>0</v>
      </c>
      <c r="AO835" s="75" t="n">
        <f aca="false">IF(AC835&lt;&gt;AE835,(IF(N835="",J835*INFORMAÇÕES!$U$116,IF(N835="O",J835,0))),0)</f>
        <v>0</v>
      </c>
      <c r="AP835" s="75" t="n">
        <f aca="false">IF(H835&lt;&gt;0,J835,0)</f>
        <v>0</v>
      </c>
      <c r="AQ835" s="75" t="n">
        <f aca="false">IF(K835&lt;&gt;0,L835,0)</f>
        <v>0</v>
      </c>
    </row>
    <row r="836" s="174" customFormat="true" ht="14.25" hidden="false" customHeight="false" outlineLevel="0" collapsed="false">
      <c r="A836" s="159" t="n">
        <v>824</v>
      </c>
      <c r="B836" s="160" t="n">
        <f aca="false">R836</f>
        <v>0</v>
      </c>
      <c r="C836" s="161" t="n">
        <f aca="false">T836</f>
        <v>0</v>
      </c>
      <c r="D836" s="162" t="n">
        <f aca="false">U836</f>
        <v>0</v>
      </c>
      <c r="E836" s="163" t="n">
        <f aca="false">'ORÇ.GLOBAL P CAIXA'!E835</f>
        <v>0</v>
      </c>
      <c r="F836" s="163" t="n">
        <f aca="false">IF('ORÇ.GLOBAL EMPRESA'!G835&gt;0,'ORÇ.GLOBAL EMPRESA'!G835,'ORÇ.GLOBAL P CAIXA'!F835)</f>
        <v>0</v>
      </c>
      <c r="G836" s="163" t="n">
        <f aca="false">IF(E836&lt;&gt;0,ROUND(E836*F836,2),IF(AK836=0,(SUMIF($AC$13:$AC$1012,B836,$AK$13:$AK$1012)),AK836))</f>
        <v>0</v>
      </c>
      <c r="H836" s="163" t="n">
        <f aca="false">V836</f>
        <v>0</v>
      </c>
      <c r="I836" s="163" t="n">
        <f aca="false">W836</f>
        <v>0</v>
      </c>
      <c r="J836" s="163" t="n">
        <f aca="false">IF(H836&lt;&gt;0,ROUND(H836*I836,2),IF(AP836=0,(SUMIF($AC$13:$AC$1012,B836,$AP$13:$AP$1012)),AP836))</f>
        <v>0</v>
      </c>
      <c r="K836" s="163" t="n">
        <f aca="false">H836-E836</f>
        <v>0</v>
      </c>
      <c r="L836" s="163" t="n">
        <f aca="false">J836-G836</f>
        <v>0</v>
      </c>
      <c r="M836" s="645" t="str">
        <f aca="false">IF('ORÇ.GLOBAL P CAIXA'!H835&gt;0,'ORÇ.GLOBAL P CAIXA'!H835,"")</f>
        <v/>
      </c>
      <c r="N836" s="646" t="n">
        <f aca="false">'ORÇ.GLOBAL P CAIXA'!I835</f>
        <v>0</v>
      </c>
      <c r="O836" s="166" t="str">
        <f aca="false">S836</f>
        <v/>
      </c>
      <c r="P836" s="167"/>
      <c r="Q836" s="168" t="str">
        <f aca="false">IF(B836&gt;0,"ok","ocultar")</f>
        <v>ocultar</v>
      </c>
      <c r="R836" s="647" t="n">
        <f aca="false">'ORÇ.GLOBAL P CAIXA'!B835</f>
        <v>0</v>
      </c>
      <c r="S836" s="170" t="str">
        <f aca="false">IF('ORÇ.GLOBAL P CAIXA'!N835&lt;&gt;0,'ORÇ.GLOBAL P CAIXA'!N835,"")</f>
        <v/>
      </c>
      <c r="T836" s="648" t="n">
        <f aca="false">'ORÇ.GLOBAL P CAIXA'!O835</f>
        <v>0</v>
      </c>
      <c r="U836" s="172" t="n">
        <f aca="false">'ORÇ.GLOBAL P CAIXA'!P835</f>
        <v>0</v>
      </c>
      <c r="V836" s="173" t="n">
        <f aca="false">'ORÇ.GLOBAL P CAIXA'!E835</f>
        <v>0</v>
      </c>
      <c r="W836" s="173" t="n">
        <f aca="false">F836</f>
        <v>0</v>
      </c>
      <c r="X836" s="649"/>
      <c r="Y836" s="649"/>
      <c r="Z836" s="650"/>
      <c r="AB836" s="88"/>
      <c r="AC836" s="157" t="n">
        <f aca="false">IF(B836=0,AC835,IF(ISNONTEXT(B836)=TRUE(),INT(B836),INT(LEFT(B836,FIND(".",B836)-1))))</f>
        <v>3</v>
      </c>
      <c r="AD836" s="157" t="str">
        <f aca="false">IF(AD837=1,1,IF(B836&lt;&gt;0,1,IF(C836&lt;&gt;0,1,IF(D836&lt;&gt;0,1,IF(E836&lt;&gt;0,1,"")))))</f>
        <v/>
      </c>
      <c r="AE836" s="157" t="str">
        <f aca="false">IF(AC836=0," ",IF(AC836&lt;&gt;AC835,AC836," "))</f>
        <v> </v>
      </c>
      <c r="AF836" s="88"/>
      <c r="AG836" s="75" t="e">
        <f aca="false">IF(AC836&lt;&gt;AE836,(IF(N836=0,G836*(INFORMAÇÕES!$Q$69/INFORMAÇÕES!$Q$72),IF(N836="R",G836,0))),0)</f>
        <v>#DIV/0!</v>
      </c>
      <c r="AH836" s="75" t="e">
        <f aca="false">IF(AC836&lt;&gt;AE836,(IF(N836=0,G836*(INFORMAÇÕES!$Q$70/INFORMAÇÕES!$Q$72),IF(N836="C",G836,0))),0)</f>
        <v>#DIV/0!</v>
      </c>
      <c r="AI836" s="75" t="n">
        <f aca="false">IF(AC836&lt;&gt;AE836,(IF(N836=0,G836*INFORMAÇÕES!$U$115,IF(N836="CF",G836,0))),0)</f>
        <v>0</v>
      </c>
      <c r="AJ836" s="75" t="n">
        <f aca="false">IF(AC836&lt;&gt;AE836,(IF(N836=0,G836*INFORMAÇÕES!$U$116,IF(N836="O",G836,0))),0)</f>
        <v>0</v>
      </c>
      <c r="AK836" s="75" t="n">
        <f aca="false">IF(E836&lt;&gt;0,G836,0)</f>
        <v>0</v>
      </c>
      <c r="AL836" s="75" t="n">
        <f aca="false">IF(AC836&lt;&gt;AE836,(IF(N836=0,J836*(INFORMAÇÕES!$Q$89/INFORMAÇÕES!$Q$92),IF(N836="R",J836,0))),0)</f>
        <v>0</v>
      </c>
      <c r="AM836" s="75" t="n">
        <f aca="false">IF(AC836&lt;&gt;AE836,(IF(N836=0,J836*(INFORMAÇÕES!$Q$90/INFORMAÇÕES!$Q$92),IF(N836="C",J836,0))),0)</f>
        <v>0</v>
      </c>
      <c r="AN836" s="75" t="n">
        <f aca="false">IF(AC836&lt;&gt;AE836,(IF(N836="",J836*INFORMAÇÕES!$U$115,IF(N836="CF",J836,0))),0)</f>
        <v>0</v>
      </c>
      <c r="AO836" s="75" t="n">
        <f aca="false">IF(AC836&lt;&gt;AE836,(IF(N836="",J836*INFORMAÇÕES!$U$116,IF(N836="O",J836,0))),0)</f>
        <v>0</v>
      </c>
      <c r="AP836" s="75" t="n">
        <f aca="false">IF(H836&lt;&gt;0,J836,0)</f>
        <v>0</v>
      </c>
      <c r="AQ836" s="75" t="n">
        <f aca="false">IF(K836&lt;&gt;0,L836,0)</f>
        <v>0</v>
      </c>
    </row>
    <row r="837" s="174" customFormat="true" ht="14.25" hidden="false" customHeight="false" outlineLevel="0" collapsed="false">
      <c r="A837" s="159" t="n">
        <v>825</v>
      </c>
      <c r="B837" s="160" t="n">
        <f aca="false">R837</f>
        <v>0</v>
      </c>
      <c r="C837" s="161" t="n">
        <f aca="false">T837</f>
        <v>0</v>
      </c>
      <c r="D837" s="162" t="n">
        <f aca="false">U837</f>
        <v>0</v>
      </c>
      <c r="E837" s="163" t="n">
        <f aca="false">'ORÇ.GLOBAL P CAIXA'!E836</f>
        <v>0</v>
      </c>
      <c r="F837" s="163" t="n">
        <f aca="false">IF('ORÇ.GLOBAL EMPRESA'!G836&gt;0,'ORÇ.GLOBAL EMPRESA'!G836,'ORÇ.GLOBAL P CAIXA'!F836)</f>
        <v>0</v>
      </c>
      <c r="G837" s="163" t="n">
        <f aca="false">IF(E837&lt;&gt;0,ROUND(E837*F837,2),IF(AK837=0,(SUMIF($AC$13:$AC$1012,B837,$AK$13:$AK$1012)),AK837))</f>
        <v>0</v>
      </c>
      <c r="H837" s="163" t="n">
        <f aca="false">V837</f>
        <v>0</v>
      </c>
      <c r="I837" s="163" t="n">
        <f aca="false">W837</f>
        <v>0</v>
      </c>
      <c r="J837" s="163" t="n">
        <f aca="false">IF(H837&lt;&gt;0,ROUND(H837*I837,2),IF(AP837=0,(SUMIF($AC$13:$AC$1012,B837,$AP$13:$AP$1012)),AP837))</f>
        <v>0</v>
      </c>
      <c r="K837" s="163" t="n">
        <f aca="false">H837-E837</f>
        <v>0</v>
      </c>
      <c r="L837" s="163" t="n">
        <f aca="false">J837-G837</f>
        <v>0</v>
      </c>
      <c r="M837" s="645" t="str">
        <f aca="false">IF('ORÇ.GLOBAL P CAIXA'!H836&gt;0,'ORÇ.GLOBAL P CAIXA'!H836,"")</f>
        <v/>
      </c>
      <c r="N837" s="646" t="n">
        <f aca="false">'ORÇ.GLOBAL P CAIXA'!I836</f>
        <v>0</v>
      </c>
      <c r="O837" s="166" t="str">
        <f aca="false">S837</f>
        <v/>
      </c>
      <c r="P837" s="167"/>
      <c r="Q837" s="168" t="str">
        <f aca="false">IF(B837&gt;0,"ok","ocultar")</f>
        <v>ocultar</v>
      </c>
      <c r="R837" s="647" t="n">
        <f aca="false">'ORÇ.GLOBAL P CAIXA'!B836</f>
        <v>0</v>
      </c>
      <c r="S837" s="170" t="str">
        <f aca="false">IF('ORÇ.GLOBAL P CAIXA'!N836&lt;&gt;0,'ORÇ.GLOBAL P CAIXA'!N836,"")</f>
        <v/>
      </c>
      <c r="T837" s="648" t="n">
        <f aca="false">'ORÇ.GLOBAL P CAIXA'!O836</f>
        <v>0</v>
      </c>
      <c r="U837" s="172" t="n">
        <f aca="false">'ORÇ.GLOBAL P CAIXA'!P836</f>
        <v>0</v>
      </c>
      <c r="V837" s="173" t="n">
        <f aca="false">'ORÇ.GLOBAL P CAIXA'!E836</f>
        <v>0</v>
      </c>
      <c r="W837" s="173" t="n">
        <f aca="false">F837</f>
        <v>0</v>
      </c>
      <c r="X837" s="649"/>
      <c r="Y837" s="649"/>
      <c r="Z837" s="650"/>
      <c r="AB837" s="88"/>
      <c r="AC837" s="157" t="n">
        <f aca="false">IF(B837=0,AC836,IF(ISNONTEXT(B837)=TRUE(),INT(B837),INT(LEFT(B837,FIND(".",B837)-1))))</f>
        <v>3</v>
      </c>
      <c r="AD837" s="157" t="str">
        <f aca="false">IF(AD838=1,1,IF(B837&lt;&gt;0,1,IF(C837&lt;&gt;0,1,IF(D837&lt;&gt;0,1,IF(E837&lt;&gt;0,1,"")))))</f>
        <v/>
      </c>
      <c r="AE837" s="157" t="str">
        <f aca="false">IF(AC837=0," ",IF(AC837&lt;&gt;AC836,AC837," "))</f>
        <v> </v>
      </c>
      <c r="AF837" s="88"/>
      <c r="AG837" s="75" t="e">
        <f aca="false">IF(AC837&lt;&gt;AE837,(IF(N837=0,G837*(INFORMAÇÕES!$Q$69/INFORMAÇÕES!$Q$72),IF(N837="R",G837,0))),0)</f>
        <v>#DIV/0!</v>
      </c>
      <c r="AH837" s="75" t="e">
        <f aca="false">IF(AC837&lt;&gt;AE837,(IF(N837=0,G837*(INFORMAÇÕES!$Q$70/INFORMAÇÕES!$Q$72),IF(N837="C",G837,0))),0)</f>
        <v>#DIV/0!</v>
      </c>
      <c r="AI837" s="75" t="n">
        <f aca="false">IF(AC837&lt;&gt;AE837,(IF(N837=0,G837*INFORMAÇÕES!$U$115,IF(N837="CF",G837,0))),0)</f>
        <v>0</v>
      </c>
      <c r="AJ837" s="75" t="n">
        <f aca="false">IF(AC837&lt;&gt;AE837,(IF(N837=0,G837*INFORMAÇÕES!$U$116,IF(N837="O",G837,0))),0)</f>
        <v>0</v>
      </c>
      <c r="AK837" s="75" t="n">
        <f aca="false">IF(E837&lt;&gt;0,G837,0)</f>
        <v>0</v>
      </c>
      <c r="AL837" s="75" t="n">
        <f aca="false">IF(AC837&lt;&gt;AE837,(IF(N837=0,J837*(INFORMAÇÕES!$Q$89/INFORMAÇÕES!$Q$92),IF(N837="R",J837,0))),0)</f>
        <v>0</v>
      </c>
      <c r="AM837" s="75" t="n">
        <f aca="false">IF(AC837&lt;&gt;AE837,(IF(N837=0,J837*(INFORMAÇÕES!$Q$90/INFORMAÇÕES!$Q$92),IF(N837="C",J837,0))),0)</f>
        <v>0</v>
      </c>
      <c r="AN837" s="75" t="n">
        <f aca="false">IF(AC837&lt;&gt;AE837,(IF(N837="",J837*INFORMAÇÕES!$U$115,IF(N837="CF",J837,0))),0)</f>
        <v>0</v>
      </c>
      <c r="AO837" s="75" t="n">
        <f aca="false">IF(AC837&lt;&gt;AE837,(IF(N837="",J837*INFORMAÇÕES!$U$116,IF(N837="O",J837,0))),0)</f>
        <v>0</v>
      </c>
      <c r="AP837" s="75" t="n">
        <f aca="false">IF(H837&lt;&gt;0,J837,0)</f>
        <v>0</v>
      </c>
      <c r="AQ837" s="75" t="n">
        <f aca="false">IF(K837&lt;&gt;0,L837,0)</f>
        <v>0</v>
      </c>
    </row>
    <row r="838" s="174" customFormat="true" ht="14.25" hidden="false" customHeight="false" outlineLevel="0" collapsed="false">
      <c r="A838" s="159" t="n">
        <v>826</v>
      </c>
      <c r="B838" s="160" t="n">
        <f aca="false">R838</f>
        <v>0</v>
      </c>
      <c r="C838" s="161" t="n">
        <f aca="false">T838</f>
        <v>0</v>
      </c>
      <c r="D838" s="162" t="n">
        <f aca="false">U838</f>
        <v>0</v>
      </c>
      <c r="E838" s="163" t="n">
        <f aca="false">'ORÇ.GLOBAL P CAIXA'!E837</f>
        <v>0</v>
      </c>
      <c r="F838" s="163" t="n">
        <f aca="false">IF('ORÇ.GLOBAL EMPRESA'!G837&gt;0,'ORÇ.GLOBAL EMPRESA'!G837,'ORÇ.GLOBAL P CAIXA'!F837)</f>
        <v>0</v>
      </c>
      <c r="G838" s="163" t="n">
        <f aca="false">IF(E838&lt;&gt;0,ROUND(E838*F838,2),IF(AK838=0,(SUMIF($AC$13:$AC$1012,B838,$AK$13:$AK$1012)),AK838))</f>
        <v>0</v>
      </c>
      <c r="H838" s="163" t="n">
        <f aca="false">V838</f>
        <v>0</v>
      </c>
      <c r="I838" s="163" t="n">
        <f aca="false">W838</f>
        <v>0</v>
      </c>
      <c r="J838" s="163" t="n">
        <f aca="false">IF(H838&lt;&gt;0,ROUND(H838*I838,2),IF(AP838=0,(SUMIF($AC$13:$AC$1012,B838,$AP$13:$AP$1012)),AP838))</f>
        <v>0</v>
      </c>
      <c r="K838" s="163" t="n">
        <f aca="false">H838-E838</f>
        <v>0</v>
      </c>
      <c r="L838" s="163" t="n">
        <f aca="false">J838-G838</f>
        <v>0</v>
      </c>
      <c r="M838" s="645" t="str">
        <f aca="false">IF('ORÇ.GLOBAL P CAIXA'!H837&gt;0,'ORÇ.GLOBAL P CAIXA'!H837,"")</f>
        <v/>
      </c>
      <c r="N838" s="646" t="n">
        <f aca="false">'ORÇ.GLOBAL P CAIXA'!I837</f>
        <v>0</v>
      </c>
      <c r="O838" s="166" t="str">
        <f aca="false">S838</f>
        <v/>
      </c>
      <c r="P838" s="167"/>
      <c r="Q838" s="168" t="str">
        <f aca="false">IF(B838&gt;0,"ok","ocultar")</f>
        <v>ocultar</v>
      </c>
      <c r="R838" s="647" t="n">
        <f aca="false">'ORÇ.GLOBAL P CAIXA'!B837</f>
        <v>0</v>
      </c>
      <c r="S838" s="170" t="str">
        <f aca="false">IF('ORÇ.GLOBAL P CAIXA'!N837&lt;&gt;0,'ORÇ.GLOBAL P CAIXA'!N837,"")</f>
        <v/>
      </c>
      <c r="T838" s="648" t="n">
        <f aca="false">'ORÇ.GLOBAL P CAIXA'!O837</f>
        <v>0</v>
      </c>
      <c r="U838" s="172" t="n">
        <f aca="false">'ORÇ.GLOBAL P CAIXA'!P837</f>
        <v>0</v>
      </c>
      <c r="V838" s="173" t="n">
        <f aca="false">'ORÇ.GLOBAL P CAIXA'!E837</f>
        <v>0</v>
      </c>
      <c r="W838" s="173" t="n">
        <f aca="false">F838</f>
        <v>0</v>
      </c>
      <c r="X838" s="649"/>
      <c r="Y838" s="649"/>
      <c r="Z838" s="650"/>
      <c r="AB838" s="88"/>
      <c r="AC838" s="157" t="n">
        <f aca="false">IF(B838=0,AC837,IF(ISNONTEXT(B838)=TRUE(),INT(B838),INT(LEFT(B838,FIND(".",B838)-1))))</f>
        <v>3</v>
      </c>
      <c r="AD838" s="157" t="str">
        <f aca="false">IF(AD839=1,1,IF(B838&lt;&gt;0,1,IF(C838&lt;&gt;0,1,IF(D838&lt;&gt;0,1,IF(E838&lt;&gt;0,1,"")))))</f>
        <v/>
      </c>
      <c r="AE838" s="157" t="str">
        <f aca="false">IF(AC838=0," ",IF(AC838&lt;&gt;AC837,AC838," "))</f>
        <v> </v>
      </c>
      <c r="AF838" s="88"/>
      <c r="AG838" s="75" t="e">
        <f aca="false">IF(AC838&lt;&gt;AE838,(IF(N838=0,G838*(INFORMAÇÕES!$Q$69/INFORMAÇÕES!$Q$72),IF(N838="R",G838,0))),0)</f>
        <v>#DIV/0!</v>
      </c>
      <c r="AH838" s="75" t="e">
        <f aca="false">IF(AC838&lt;&gt;AE838,(IF(N838=0,G838*(INFORMAÇÕES!$Q$70/INFORMAÇÕES!$Q$72),IF(N838="C",G838,0))),0)</f>
        <v>#DIV/0!</v>
      </c>
      <c r="AI838" s="75" t="n">
        <f aca="false">IF(AC838&lt;&gt;AE838,(IF(N838=0,G838*INFORMAÇÕES!$U$115,IF(N838="CF",G838,0))),0)</f>
        <v>0</v>
      </c>
      <c r="AJ838" s="75" t="n">
        <f aca="false">IF(AC838&lt;&gt;AE838,(IF(N838=0,G838*INFORMAÇÕES!$U$116,IF(N838="O",G838,0))),0)</f>
        <v>0</v>
      </c>
      <c r="AK838" s="75" t="n">
        <f aca="false">IF(E838&lt;&gt;0,G838,0)</f>
        <v>0</v>
      </c>
      <c r="AL838" s="75" t="n">
        <f aca="false">IF(AC838&lt;&gt;AE838,(IF(N838=0,J838*(INFORMAÇÕES!$Q$89/INFORMAÇÕES!$Q$92),IF(N838="R",J838,0))),0)</f>
        <v>0</v>
      </c>
      <c r="AM838" s="75" t="n">
        <f aca="false">IF(AC838&lt;&gt;AE838,(IF(N838=0,J838*(INFORMAÇÕES!$Q$90/INFORMAÇÕES!$Q$92),IF(N838="C",J838,0))),0)</f>
        <v>0</v>
      </c>
      <c r="AN838" s="75" t="n">
        <f aca="false">IF(AC838&lt;&gt;AE838,(IF(N838="",J838*INFORMAÇÕES!$U$115,IF(N838="CF",J838,0))),0)</f>
        <v>0</v>
      </c>
      <c r="AO838" s="75" t="n">
        <f aca="false">IF(AC838&lt;&gt;AE838,(IF(N838="",J838*INFORMAÇÕES!$U$116,IF(N838="O",J838,0))),0)</f>
        <v>0</v>
      </c>
      <c r="AP838" s="75" t="n">
        <f aca="false">IF(H838&lt;&gt;0,J838,0)</f>
        <v>0</v>
      </c>
      <c r="AQ838" s="75" t="n">
        <f aca="false">IF(K838&lt;&gt;0,L838,0)</f>
        <v>0</v>
      </c>
    </row>
    <row r="839" s="174" customFormat="true" ht="14.25" hidden="false" customHeight="false" outlineLevel="0" collapsed="false">
      <c r="A839" s="159" t="n">
        <v>827</v>
      </c>
      <c r="B839" s="160" t="n">
        <f aca="false">R839</f>
        <v>0</v>
      </c>
      <c r="C839" s="161" t="n">
        <f aca="false">T839</f>
        <v>0</v>
      </c>
      <c r="D839" s="162" t="n">
        <f aca="false">U839</f>
        <v>0</v>
      </c>
      <c r="E839" s="163" t="n">
        <f aca="false">'ORÇ.GLOBAL P CAIXA'!E838</f>
        <v>0</v>
      </c>
      <c r="F839" s="163" t="n">
        <f aca="false">IF('ORÇ.GLOBAL EMPRESA'!G838&gt;0,'ORÇ.GLOBAL EMPRESA'!G838,'ORÇ.GLOBAL P CAIXA'!F838)</f>
        <v>0</v>
      </c>
      <c r="G839" s="163" t="n">
        <f aca="false">IF(E839&lt;&gt;0,ROUND(E839*F839,2),IF(AK839=0,(SUMIF($AC$13:$AC$1012,B839,$AK$13:$AK$1012)),AK839))</f>
        <v>0</v>
      </c>
      <c r="H839" s="163" t="n">
        <f aca="false">V839</f>
        <v>0</v>
      </c>
      <c r="I839" s="163" t="n">
        <f aca="false">W839</f>
        <v>0</v>
      </c>
      <c r="J839" s="163" t="n">
        <f aca="false">IF(H839&lt;&gt;0,ROUND(H839*I839,2),IF(AP839=0,(SUMIF($AC$13:$AC$1012,B839,$AP$13:$AP$1012)),AP839))</f>
        <v>0</v>
      </c>
      <c r="K839" s="163" t="n">
        <f aca="false">H839-E839</f>
        <v>0</v>
      </c>
      <c r="L839" s="163" t="n">
        <f aca="false">J839-G839</f>
        <v>0</v>
      </c>
      <c r="M839" s="645" t="str">
        <f aca="false">IF('ORÇ.GLOBAL P CAIXA'!H838&gt;0,'ORÇ.GLOBAL P CAIXA'!H838,"")</f>
        <v/>
      </c>
      <c r="N839" s="646" t="n">
        <f aca="false">'ORÇ.GLOBAL P CAIXA'!I838</f>
        <v>0</v>
      </c>
      <c r="O839" s="166" t="str">
        <f aca="false">S839</f>
        <v/>
      </c>
      <c r="P839" s="167"/>
      <c r="Q839" s="168" t="str">
        <f aca="false">IF(B839&gt;0,"ok","ocultar")</f>
        <v>ocultar</v>
      </c>
      <c r="R839" s="647" t="n">
        <f aca="false">'ORÇ.GLOBAL P CAIXA'!B838</f>
        <v>0</v>
      </c>
      <c r="S839" s="170" t="str">
        <f aca="false">IF('ORÇ.GLOBAL P CAIXA'!N838&lt;&gt;0,'ORÇ.GLOBAL P CAIXA'!N838,"")</f>
        <v/>
      </c>
      <c r="T839" s="648" t="n">
        <f aca="false">'ORÇ.GLOBAL P CAIXA'!O838</f>
        <v>0</v>
      </c>
      <c r="U839" s="172" t="n">
        <f aca="false">'ORÇ.GLOBAL P CAIXA'!P838</f>
        <v>0</v>
      </c>
      <c r="V839" s="173" t="n">
        <f aca="false">'ORÇ.GLOBAL P CAIXA'!E838</f>
        <v>0</v>
      </c>
      <c r="W839" s="173" t="n">
        <f aca="false">F839</f>
        <v>0</v>
      </c>
      <c r="X839" s="649"/>
      <c r="Y839" s="649"/>
      <c r="Z839" s="650"/>
      <c r="AB839" s="88"/>
      <c r="AC839" s="157" t="n">
        <f aca="false">IF(B839=0,AC838,IF(ISNONTEXT(B839)=TRUE(),INT(B839),INT(LEFT(B839,FIND(".",B839)-1))))</f>
        <v>3</v>
      </c>
      <c r="AD839" s="157" t="str">
        <f aca="false">IF(AD840=1,1,IF(B839&lt;&gt;0,1,IF(C839&lt;&gt;0,1,IF(D839&lt;&gt;0,1,IF(E839&lt;&gt;0,1,"")))))</f>
        <v/>
      </c>
      <c r="AE839" s="157" t="str">
        <f aca="false">IF(AC839=0," ",IF(AC839&lt;&gt;AC838,AC839," "))</f>
        <v> </v>
      </c>
      <c r="AF839" s="88"/>
      <c r="AG839" s="75" t="e">
        <f aca="false">IF(AC839&lt;&gt;AE839,(IF(N839=0,G839*(INFORMAÇÕES!$Q$69/INFORMAÇÕES!$Q$72),IF(N839="R",G839,0))),0)</f>
        <v>#DIV/0!</v>
      </c>
      <c r="AH839" s="75" t="e">
        <f aca="false">IF(AC839&lt;&gt;AE839,(IF(N839=0,G839*(INFORMAÇÕES!$Q$70/INFORMAÇÕES!$Q$72),IF(N839="C",G839,0))),0)</f>
        <v>#DIV/0!</v>
      </c>
      <c r="AI839" s="75" t="n">
        <f aca="false">IF(AC839&lt;&gt;AE839,(IF(N839=0,G839*INFORMAÇÕES!$U$115,IF(N839="CF",G839,0))),0)</f>
        <v>0</v>
      </c>
      <c r="AJ839" s="75" t="n">
        <f aca="false">IF(AC839&lt;&gt;AE839,(IF(N839=0,G839*INFORMAÇÕES!$U$116,IF(N839="O",G839,0))),0)</f>
        <v>0</v>
      </c>
      <c r="AK839" s="75" t="n">
        <f aca="false">IF(E839&lt;&gt;0,G839,0)</f>
        <v>0</v>
      </c>
      <c r="AL839" s="75" t="n">
        <f aca="false">IF(AC839&lt;&gt;AE839,(IF(N839=0,J839*(INFORMAÇÕES!$Q$89/INFORMAÇÕES!$Q$92),IF(N839="R",J839,0))),0)</f>
        <v>0</v>
      </c>
      <c r="AM839" s="75" t="n">
        <f aca="false">IF(AC839&lt;&gt;AE839,(IF(N839=0,J839*(INFORMAÇÕES!$Q$90/INFORMAÇÕES!$Q$92),IF(N839="C",J839,0))),0)</f>
        <v>0</v>
      </c>
      <c r="AN839" s="75" t="n">
        <f aca="false">IF(AC839&lt;&gt;AE839,(IF(N839="",J839*INFORMAÇÕES!$U$115,IF(N839="CF",J839,0))),0)</f>
        <v>0</v>
      </c>
      <c r="AO839" s="75" t="n">
        <f aca="false">IF(AC839&lt;&gt;AE839,(IF(N839="",J839*INFORMAÇÕES!$U$116,IF(N839="O",J839,0))),0)</f>
        <v>0</v>
      </c>
      <c r="AP839" s="75" t="n">
        <f aca="false">IF(H839&lt;&gt;0,J839,0)</f>
        <v>0</v>
      </c>
      <c r="AQ839" s="75" t="n">
        <f aca="false">IF(K839&lt;&gt;0,L839,0)</f>
        <v>0</v>
      </c>
    </row>
    <row r="840" s="174" customFormat="true" ht="14.25" hidden="false" customHeight="false" outlineLevel="0" collapsed="false">
      <c r="A840" s="159" t="n">
        <v>828</v>
      </c>
      <c r="B840" s="160" t="n">
        <f aca="false">R840</f>
        <v>0</v>
      </c>
      <c r="C840" s="161" t="n">
        <f aca="false">T840</f>
        <v>0</v>
      </c>
      <c r="D840" s="162" t="n">
        <f aca="false">U840</f>
        <v>0</v>
      </c>
      <c r="E840" s="163" t="n">
        <f aca="false">'ORÇ.GLOBAL P CAIXA'!E839</f>
        <v>0</v>
      </c>
      <c r="F840" s="163" t="n">
        <f aca="false">IF('ORÇ.GLOBAL EMPRESA'!G839&gt;0,'ORÇ.GLOBAL EMPRESA'!G839,'ORÇ.GLOBAL P CAIXA'!F839)</f>
        <v>0</v>
      </c>
      <c r="G840" s="163" t="n">
        <f aca="false">IF(E840&lt;&gt;0,ROUND(E840*F840,2),IF(AK840=0,(SUMIF($AC$13:$AC$1012,B840,$AK$13:$AK$1012)),AK840))</f>
        <v>0</v>
      </c>
      <c r="H840" s="163" t="n">
        <f aca="false">V840</f>
        <v>0</v>
      </c>
      <c r="I840" s="163" t="n">
        <f aca="false">W840</f>
        <v>0</v>
      </c>
      <c r="J840" s="163" t="n">
        <f aca="false">IF(H840&lt;&gt;0,ROUND(H840*I840,2),IF(AP840=0,(SUMIF($AC$13:$AC$1012,B840,$AP$13:$AP$1012)),AP840))</f>
        <v>0</v>
      </c>
      <c r="K840" s="163" t="n">
        <f aca="false">H840-E840</f>
        <v>0</v>
      </c>
      <c r="L840" s="163" t="n">
        <f aca="false">J840-G840</f>
        <v>0</v>
      </c>
      <c r="M840" s="645" t="str">
        <f aca="false">IF('ORÇ.GLOBAL P CAIXA'!H839&gt;0,'ORÇ.GLOBAL P CAIXA'!H839,"")</f>
        <v/>
      </c>
      <c r="N840" s="646" t="n">
        <f aca="false">'ORÇ.GLOBAL P CAIXA'!I839</f>
        <v>0</v>
      </c>
      <c r="O840" s="166" t="str">
        <f aca="false">S840</f>
        <v/>
      </c>
      <c r="P840" s="167"/>
      <c r="Q840" s="168" t="str">
        <f aca="false">IF(B840&gt;0,"ok","ocultar")</f>
        <v>ocultar</v>
      </c>
      <c r="R840" s="647" t="n">
        <f aca="false">'ORÇ.GLOBAL P CAIXA'!B839</f>
        <v>0</v>
      </c>
      <c r="S840" s="170" t="str">
        <f aca="false">IF('ORÇ.GLOBAL P CAIXA'!N839&lt;&gt;0,'ORÇ.GLOBAL P CAIXA'!N839,"")</f>
        <v/>
      </c>
      <c r="T840" s="648" t="n">
        <f aca="false">'ORÇ.GLOBAL P CAIXA'!O839</f>
        <v>0</v>
      </c>
      <c r="U840" s="172" t="n">
        <f aca="false">'ORÇ.GLOBAL P CAIXA'!P839</f>
        <v>0</v>
      </c>
      <c r="V840" s="173" t="n">
        <f aca="false">'ORÇ.GLOBAL P CAIXA'!E839</f>
        <v>0</v>
      </c>
      <c r="W840" s="173" t="n">
        <f aca="false">F840</f>
        <v>0</v>
      </c>
      <c r="X840" s="649"/>
      <c r="Y840" s="649"/>
      <c r="Z840" s="650"/>
      <c r="AB840" s="88"/>
      <c r="AC840" s="157" t="n">
        <f aca="false">IF(B840=0,AC839,IF(ISNONTEXT(B840)=TRUE(),INT(B840),INT(LEFT(B840,FIND(".",B840)-1))))</f>
        <v>3</v>
      </c>
      <c r="AD840" s="157" t="str">
        <f aca="false">IF(AD841=1,1,IF(B840&lt;&gt;0,1,IF(C840&lt;&gt;0,1,IF(D840&lt;&gt;0,1,IF(E840&lt;&gt;0,1,"")))))</f>
        <v/>
      </c>
      <c r="AE840" s="157" t="str">
        <f aca="false">IF(AC840=0," ",IF(AC840&lt;&gt;AC839,AC840," "))</f>
        <v> </v>
      </c>
      <c r="AF840" s="88"/>
      <c r="AG840" s="75" t="e">
        <f aca="false">IF(AC840&lt;&gt;AE840,(IF(N840=0,G840*(INFORMAÇÕES!$Q$69/INFORMAÇÕES!$Q$72),IF(N840="R",G840,0))),0)</f>
        <v>#DIV/0!</v>
      </c>
      <c r="AH840" s="75" t="e">
        <f aca="false">IF(AC840&lt;&gt;AE840,(IF(N840=0,G840*(INFORMAÇÕES!$Q$70/INFORMAÇÕES!$Q$72),IF(N840="C",G840,0))),0)</f>
        <v>#DIV/0!</v>
      </c>
      <c r="AI840" s="75" t="n">
        <f aca="false">IF(AC840&lt;&gt;AE840,(IF(N840=0,G840*INFORMAÇÕES!$U$115,IF(N840="CF",G840,0))),0)</f>
        <v>0</v>
      </c>
      <c r="AJ840" s="75" t="n">
        <f aca="false">IF(AC840&lt;&gt;AE840,(IF(N840=0,G840*INFORMAÇÕES!$U$116,IF(N840="O",G840,0))),0)</f>
        <v>0</v>
      </c>
      <c r="AK840" s="75" t="n">
        <f aca="false">IF(E840&lt;&gt;0,G840,0)</f>
        <v>0</v>
      </c>
      <c r="AL840" s="75" t="n">
        <f aca="false">IF(AC840&lt;&gt;AE840,(IF(N840=0,J840*(INFORMAÇÕES!$Q$89/INFORMAÇÕES!$Q$92),IF(N840="R",J840,0))),0)</f>
        <v>0</v>
      </c>
      <c r="AM840" s="75" t="n">
        <f aca="false">IF(AC840&lt;&gt;AE840,(IF(N840=0,J840*(INFORMAÇÕES!$Q$90/INFORMAÇÕES!$Q$92),IF(N840="C",J840,0))),0)</f>
        <v>0</v>
      </c>
      <c r="AN840" s="75" t="n">
        <f aca="false">IF(AC840&lt;&gt;AE840,(IF(N840="",J840*INFORMAÇÕES!$U$115,IF(N840="CF",J840,0))),0)</f>
        <v>0</v>
      </c>
      <c r="AO840" s="75" t="n">
        <f aca="false">IF(AC840&lt;&gt;AE840,(IF(N840="",J840*INFORMAÇÕES!$U$116,IF(N840="O",J840,0))),0)</f>
        <v>0</v>
      </c>
      <c r="AP840" s="75" t="n">
        <f aca="false">IF(H840&lt;&gt;0,J840,0)</f>
        <v>0</v>
      </c>
      <c r="AQ840" s="75" t="n">
        <f aca="false">IF(K840&lt;&gt;0,L840,0)</f>
        <v>0</v>
      </c>
    </row>
    <row r="841" s="174" customFormat="true" ht="14.25" hidden="false" customHeight="false" outlineLevel="0" collapsed="false">
      <c r="A841" s="159" t="n">
        <v>829</v>
      </c>
      <c r="B841" s="160" t="n">
        <f aca="false">R841</f>
        <v>0</v>
      </c>
      <c r="C841" s="161" t="n">
        <f aca="false">T841</f>
        <v>0</v>
      </c>
      <c r="D841" s="162" t="n">
        <f aca="false">U841</f>
        <v>0</v>
      </c>
      <c r="E841" s="163" t="n">
        <f aca="false">'ORÇ.GLOBAL P CAIXA'!E840</f>
        <v>0</v>
      </c>
      <c r="F841" s="163" t="n">
        <f aca="false">IF('ORÇ.GLOBAL EMPRESA'!G840&gt;0,'ORÇ.GLOBAL EMPRESA'!G840,'ORÇ.GLOBAL P CAIXA'!F840)</f>
        <v>0</v>
      </c>
      <c r="G841" s="163" t="n">
        <f aca="false">IF(E841&lt;&gt;0,ROUND(E841*F841,2),IF(AK841=0,(SUMIF($AC$13:$AC$1012,B841,$AK$13:$AK$1012)),AK841))</f>
        <v>0</v>
      </c>
      <c r="H841" s="163" t="n">
        <f aca="false">V841</f>
        <v>0</v>
      </c>
      <c r="I841" s="163" t="n">
        <f aca="false">W841</f>
        <v>0</v>
      </c>
      <c r="J841" s="163" t="n">
        <f aca="false">IF(H841&lt;&gt;0,ROUND(H841*I841,2),IF(AP841=0,(SUMIF($AC$13:$AC$1012,B841,$AP$13:$AP$1012)),AP841))</f>
        <v>0</v>
      </c>
      <c r="K841" s="163" t="n">
        <f aca="false">H841-E841</f>
        <v>0</v>
      </c>
      <c r="L841" s="163" t="n">
        <f aca="false">J841-G841</f>
        <v>0</v>
      </c>
      <c r="M841" s="645" t="str">
        <f aca="false">IF('ORÇ.GLOBAL P CAIXA'!H840&gt;0,'ORÇ.GLOBAL P CAIXA'!H840,"")</f>
        <v/>
      </c>
      <c r="N841" s="646" t="n">
        <f aca="false">'ORÇ.GLOBAL P CAIXA'!I840</f>
        <v>0</v>
      </c>
      <c r="O841" s="166" t="str">
        <f aca="false">S841</f>
        <v/>
      </c>
      <c r="P841" s="167"/>
      <c r="Q841" s="168" t="str">
        <f aca="false">IF(B841&gt;0,"ok","ocultar")</f>
        <v>ocultar</v>
      </c>
      <c r="R841" s="647" t="n">
        <f aca="false">'ORÇ.GLOBAL P CAIXA'!B840</f>
        <v>0</v>
      </c>
      <c r="S841" s="170" t="str">
        <f aca="false">IF('ORÇ.GLOBAL P CAIXA'!N840&lt;&gt;0,'ORÇ.GLOBAL P CAIXA'!N840,"")</f>
        <v/>
      </c>
      <c r="T841" s="648" t="n">
        <f aca="false">'ORÇ.GLOBAL P CAIXA'!O840</f>
        <v>0</v>
      </c>
      <c r="U841" s="172" t="n">
        <f aca="false">'ORÇ.GLOBAL P CAIXA'!P840</f>
        <v>0</v>
      </c>
      <c r="V841" s="173" t="n">
        <f aca="false">'ORÇ.GLOBAL P CAIXA'!E840</f>
        <v>0</v>
      </c>
      <c r="W841" s="173" t="n">
        <f aca="false">F841</f>
        <v>0</v>
      </c>
      <c r="X841" s="649"/>
      <c r="Y841" s="649"/>
      <c r="Z841" s="650"/>
      <c r="AB841" s="88"/>
      <c r="AC841" s="157" t="n">
        <f aca="false">IF(B841=0,AC840,IF(ISNONTEXT(B841)=TRUE(),INT(B841),INT(LEFT(B841,FIND(".",B841)-1))))</f>
        <v>3</v>
      </c>
      <c r="AD841" s="157" t="str">
        <f aca="false">IF(AD842=1,1,IF(B841&lt;&gt;0,1,IF(C841&lt;&gt;0,1,IF(D841&lt;&gt;0,1,IF(E841&lt;&gt;0,1,"")))))</f>
        <v/>
      </c>
      <c r="AE841" s="157" t="str">
        <f aca="false">IF(AC841=0," ",IF(AC841&lt;&gt;AC840,AC841," "))</f>
        <v> </v>
      </c>
      <c r="AF841" s="88"/>
      <c r="AG841" s="75" t="e">
        <f aca="false">IF(AC841&lt;&gt;AE841,(IF(N841=0,G841*(INFORMAÇÕES!$Q$69/INFORMAÇÕES!$Q$72),IF(N841="R",G841,0))),0)</f>
        <v>#DIV/0!</v>
      </c>
      <c r="AH841" s="75" t="e">
        <f aca="false">IF(AC841&lt;&gt;AE841,(IF(N841=0,G841*(INFORMAÇÕES!$Q$70/INFORMAÇÕES!$Q$72),IF(N841="C",G841,0))),0)</f>
        <v>#DIV/0!</v>
      </c>
      <c r="AI841" s="75" t="n">
        <f aca="false">IF(AC841&lt;&gt;AE841,(IF(N841=0,G841*INFORMAÇÕES!$U$115,IF(N841="CF",G841,0))),0)</f>
        <v>0</v>
      </c>
      <c r="AJ841" s="75" t="n">
        <f aca="false">IF(AC841&lt;&gt;AE841,(IF(N841=0,G841*INFORMAÇÕES!$U$116,IF(N841="O",G841,0))),0)</f>
        <v>0</v>
      </c>
      <c r="AK841" s="75" t="n">
        <f aca="false">IF(E841&lt;&gt;0,G841,0)</f>
        <v>0</v>
      </c>
      <c r="AL841" s="75" t="n">
        <f aca="false">IF(AC841&lt;&gt;AE841,(IF(N841=0,J841*(INFORMAÇÕES!$Q$89/INFORMAÇÕES!$Q$92),IF(N841="R",J841,0))),0)</f>
        <v>0</v>
      </c>
      <c r="AM841" s="75" t="n">
        <f aca="false">IF(AC841&lt;&gt;AE841,(IF(N841=0,J841*(INFORMAÇÕES!$Q$90/INFORMAÇÕES!$Q$92),IF(N841="C",J841,0))),0)</f>
        <v>0</v>
      </c>
      <c r="AN841" s="75" t="n">
        <f aca="false">IF(AC841&lt;&gt;AE841,(IF(N841="",J841*INFORMAÇÕES!$U$115,IF(N841="CF",J841,0))),0)</f>
        <v>0</v>
      </c>
      <c r="AO841" s="75" t="n">
        <f aca="false">IF(AC841&lt;&gt;AE841,(IF(N841="",J841*INFORMAÇÕES!$U$116,IF(N841="O",J841,0))),0)</f>
        <v>0</v>
      </c>
      <c r="AP841" s="75" t="n">
        <f aca="false">IF(H841&lt;&gt;0,J841,0)</f>
        <v>0</v>
      </c>
      <c r="AQ841" s="75" t="n">
        <f aca="false">IF(K841&lt;&gt;0,L841,0)</f>
        <v>0</v>
      </c>
    </row>
    <row r="842" s="174" customFormat="true" ht="14.25" hidden="false" customHeight="false" outlineLevel="0" collapsed="false">
      <c r="A842" s="159" t="n">
        <v>830</v>
      </c>
      <c r="B842" s="160" t="n">
        <f aca="false">R842</f>
        <v>0</v>
      </c>
      <c r="C842" s="161" t="n">
        <f aca="false">T842</f>
        <v>0</v>
      </c>
      <c r="D842" s="162" t="n">
        <f aca="false">U842</f>
        <v>0</v>
      </c>
      <c r="E842" s="163" t="n">
        <f aca="false">'ORÇ.GLOBAL P CAIXA'!E841</f>
        <v>0</v>
      </c>
      <c r="F842" s="163" t="n">
        <f aca="false">IF('ORÇ.GLOBAL EMPRESA'!G841&gt;0,'ORÇ.GLOBAL EMPRESA'!G841,'ORÇ.GLOBAL P CAIXA'!F841)</f>
        <v>0</v>
      </c>
      <c r="G842" s="163" t="n">
        <f aca="false">IF(E842&lt;&gt;0,ROUND(E842*F842,2),IF(AK842=0,(SUMIF($AC$13:$AC$1012,B842,$AK$13:$AK$1012)),AK842))</f>
        <v>0</v>
      </c>
      <c r="H842" s="163" t="n">
        <f aca="false">V842</f>
        <v>0</v>
      </c>
      <c r="I842" s="163" t="n">
        <f aca="false">W842</f>
        <v>0</v>
      </c>
      <c r="J842" s="163" t="n">
        <f aca="false">IF(H842&lt;&gt;0,ROUND(H842*I842,2),IF(AP842=0,(SUMIF($AC$13:$AC$1012,B842,$AP$13:$AP$1012)),AP842))</f>
        <v>0</v>
      </c>
      <c r="K842" s="163" t="n">
        <f aca="false">H842-E842</f>
        <v>0</v>
      </c>
      <c r="L842" s="163" t="n">
        <f aca="false">J842-G842</f>
        <v>0</v>
      </c>
      <c r="M842" s="645" t="str">
        <f aca="false">IF('ORÇ.GLOBAL P CAIXA'!H841&gt;0,'ORÇ.GLOBAL P CAIXA'!H841,"")</f>
        <v/>
      </c>
      <c r="N842" s="646" t="n">
        <f aca="false">'ORÇ.GLOBAL P CAIXA'!I841</f>
        <v>0</v>
      </c>
      <c r="O842" s="166" t="str">
        <f aca="false">S842</f>
        <v/>
      </c>
      <c r="P842" s="167"/>
      <c r="Q842" s="168" t="str">
        <f aca="false">IF(B842&gt;0,"ok","ocultar")</f>
        <v>ocultar</v>
      </c>
      <c r="R842" s="647" t="n">
        <f aca="false">'ORÇ.GLOBAL P CAIXA'!B841</f>
        <v>0</v>
      </c>
      <c r="S842" s="170" t="str">
        <f aca="false">IF('ORÇ.GLOBAL P CAIXA'!N841&lt;&gt;0,'ORÇ.GLOBAL P CAIXA'!N841,"")</f>
        <v/>
      </c>
      <c r="T842" s="648" t="n">
        <f aca="false">'ORÇ.GLOBAL P CAIXA'!O841</f>
        <v>0</v>
      </c>
      <c r="U842" s="172" t="n">
        <f aca="false">'ORÇ.GLOBAL P CAIXA'!P841</f>
        <v>0</v>
      </c>
      <c r="V842" s="173" t="n">
        <f aca="false">'ORÇ.GLOBAL P CAIXA'!E841</f>
        <v>0</v>
      </c>
      <c r="W842" s="173" t="n">
        <f aca="false">F842</f>
        <v>0</v>
      </c>
      <c r="X842" s="649"/>
      <c r="Y842" s="649"/>
      <c r="Z842" s="650"/>
      <c r="AB842" s="88"/>
      <c r="AC842" s="157" t="n">
        <f aca="false">IF(B842=0,AC841,IF(ISNONTEXT(B842)=TRUE(),INT(B842),INT(LEFT(B842,FIND(".",B842)-1))))</f>
        <v>3</v>
      </c>
      <c r="AD842" s="157" t="str">
        <f aca="false">IF(AD843=1,1,IF(B842&lt;&gt;0,1,IF(C842&lt;&gt;0,1,IF(D842&lt;&gt;0,1,IF(E842&lt;&gt;0,1,"")))))</f>
        <v/>
      </c>
      <c r="AE842" s="157" t="str">
        <f aca="false">IF(AC842=0," ",IF(AC842&lt;&gt;AC841,AC842," "))</f>
        <v> </v>
      </c>
      <c r="AF842" s="88"/>
      <c r="AG842" s="75" t="e">
        <f aca="false">IF(AC842&lt;&gt;AE842,(IF(N842=0,G842*(INFORMAÇÕES!$Q$69/INFORMAÇÕES!$Q$72),IF(N842="R",G842,0))),0)</f>
        <v>#DIV/0!</v>
      </c>
      <c r="AH842" s="75" t="e">
        <f aca="false">IF(AC842&lt;&gt;AE842,(IF(N842=0,G842*(INFORMAÇÕES!$Q$70/INFORMAÇÕES!$Q$72),IF(N842="C",G842,0))),0)</f>
        <v>#DIV/0!</v>
      </c>
      <c r="AI842" s="75" t="n">
        <f aca="false">IF(AC842&lt;&gt;AE842,(IF(N842=0,G842*INFORMAÇÕES!$U$115,IF(N842="CF",G842,0))),0)</f>
        <v>0</v>
      </c>
      <c r="AJ842" s="75" t="n">
        <f aca="false">IF(AC842&lt;&gt;AE842,(IF(N842=0,G842*INFORMAÇÕES!$U$116,IF(N842="O",G842,0))),0)</f>
        <v>0</v>
      </c>
      <c r="AK842" s="75" t="n">
        <f aca="false">IF(E842&lt;&gt;0,G842,0)</f>
        <v>0</v>
      </c>
      <c r="AL842" s="75" t="n">
        <f aca="false">IF(AC842&lt;&gt;AE842,(IF(N842=0,J842*(INFORMAÇÕES!$Q$89/INFORMAÇÕES!$Q$92),IF(N842="R",J842,0))),0)</f>
        <v>0</v>
      </c>
      <c r="AM842" s="75" t="n">
        <f aca="false">IF(AC842&lt;&gt;AE842,(IF(N842=0,J842*(INFORMAÇÕES!$Q$90/INFORMAÇÕES!$Q$92),IF(N842="C",J842,0))),0)</f>
        <v>0</v>
      </c>
      <c r="AN842" s="75" t="n">
        <f aca="false">IF(AC842&lt;&gt;AE842,(IF(N842="",J842*INFORMAÇÕES!$U$115,IF(N842="CF",J842,0))),0)</f>
        <v>0</v>
      </c>
      <c r="AO842" s="75" t="n">
        <f aca="false">IF(AC842&lt;&gt;AE842,(IF(N842="",J842*INFORMAÇÕES!$U$116,IF(N842="O",J842,0))),0)</f>
        <v>0</v>
      </c>
      <c r="AP842" s="75" t="n">
        <f aca="false">IF(H842&lt;&gt;0,J842,0)</f>
        <v>0</v>
      </c>
      <c r="AQ842" s="75" t="n">
        <f aca="false">IF(K842&lt;&gt;0,L842,0)</f>
        <v>0</v>
      </c>
    </row>
    <row r="843" s="174" customFormat="true" ht="14.25" hidden="false" customHeight="false" outlineLevel="0" collapsed="false">
      <c r="A843" s="159" t="n">
        <v>831</v>
      </c>
      <c r="B843" s="160" t="n">
        <f aca="false">R843</f>
        <v>0</v>
      </c>
      <c r="C843" s="161" t="n">
        <f aca="false">T843</f>
        <v>0</v>
      </c>
      <c r="D843" s="162" t="n">
        <f aca="false">U843</f>
        <v>0</v>
      </c>
      <c r="E843" s="163" t="n">
        <f aca="false">'ORÇ.GLOBAL P CAIXA'!E842</f>
        <v>0</v>
      </c>
      <c r="F843" s="163" t="n">
        <f aca="false">IF('ORÇ.GLOBAL EMPRESA'!G842&gt;0,'ORÇ.GLOBAL EMPRESA'!G842,'ORÇ.GLOBAL P CAIXA'!F842)</f>
        <v>0</v>
      </c>
      <c r="G843" s="163" t="n">
        <f aca="false">IF(E843&lt;&gt;0,ROUND(E843*F843,2),IF(AK843=0,(SUMIF($AC$13:$AC$1012,B843,$AK$13:$AK$1012)),AK843))</f>
        <v>0</v>
      </c>
      <c r="H843" s="163" t="n">
        <f aca="false">V843</f>
        <v>0</v>
      </c>
      <c r="I843" s="163" t="n">
        <f aca="false">W843</f>
        <v>0</v>
      </c>
      <c r="J843" s="163" t="n">
        <f aca="false">IF(H843&lt;&gt;0,ROUND(H843*I843,2),IF(AP843=0,(SUMIF($AC$13:$AC$1012,B843,$AP$13:$AP$1012)),AP843))</f>
        <v>0</v>
      </c>
      <c r="K843" s="163" t="n">
        <f aca="false">H843-E843</f>
        <v>0</v>
      </c>
      <c r="L843" s="163" t="n">
        <f aca="false">J843-G843</f>
        <v>0</v>
      </c>
      <c r="M843" s="645" t="str">
        <f aca="false">IF('ORÇ.GLOBAL P CAIXA'!H842&gt;0,'ORÇ.GLOBAL P CAIXA'!H842,"")</f>
        <v/>
      </c>
      <c r="N843" s="646" t="n">
        <f aca="false">'ORÇ.GLOBAL P CAIXA'!I842</f>
        <v>0</v>
      </c>
      <c r="O843" s="166" t="str">
        <f aca="false">S843</f>
        <v/>
      </c>
      <c r="P843" s="167"/>
      <c r="Q843" s="168" t="str">
        <f aca="false">IF(B843&gt;0,"ok","ocultar")</f>
        <v>ocultar</v>
      </c>
      <c r="R843" s="647" t="n">
        <f aca="false">'ORÇ.GLOBAL P CAIXA'!B842</f>
        <v>0</v>
      </c>
      <c r="S843" s="170" t="str">
        <f aca="false">IF('ORÇ.GLOBAL P CAIXA'!N842&lt;&gt;0,'ORÇ.GLOBAL P CAIXA'!N842,"")</f>
        <v/>
      </c>
      <c r="T843" s="648" t="n">
        <f aca="false">'ORÇ.GLOBAL P CAIXA'!O842</f>
        <v>0</v>
      </c>
      <c r="U843" s="172" t="n">
        <f aca="false">'ORÇ.GLOBAL P CAIXA'!P842</f>
        <v>0</v>
      </c>
      <c r="V843" s="173" t="n">
        <f aca="false">'ORÇ.GLOBAL P CAIXA'!E842</f>
        <v>0</v>
      </c>
      <c r="W843" s="173" t="n">
        <f aca="false">F843</f>
        <v>0</v>
      </c>
      <c r="X843" s="649"/>
      <c r="Y843" s="649"/>
      <c r="Z843" s="650"/>
      <c r="AB843" s="88"/>
      <c r="AC843" s="157" t="n">
        <f aca="false">IF(B843=0,AC842,IF(ISNONTEXT(B843)=TRUE(),INT(B843),INT(LEFT(B843,FIND(".",B843)-1))))</f>
        <v>3</v>
      </c>
      <c r="AD843" s="157" t="str">
        <f aca="false">IF(AD844=1,1,IF(B843&lt;&gt;0,1,IF(C843&lt;&gt;0,1,IF(D843&lt;&gt;0,1,IF(E843&lt;&gt;0,1,"")))))</f>
        <v/>
      </c>
      <c r="AE843" s="157" t="str">
        <f aca="false">IF(AC843=0," ",IF(AC843&lt;&gt;AC842,AC843," "))</f>
        <v> </v>
      </c>
      <c r="AF843" s="88"/>
      <c r="AG843" s="75" t="e">
        <f aca="false">IF(AC843&lt;&gt;AE843,(IF(N843=0,G843*(INFORMAÇÕES!$Q$69/INFORMAÇÕES!$Q$72),IF(N843="R",G843,0))),0)</f>
        <v>#DIV/0!</v>
      </c>
      <c r="AH843" s="75" t="e">
        <f aca="false">IF(AC843&lt;&gt;AE843,(IF(N843=0,G843*(INFORMAÇÕES!$Q$70/INFORMAÇÕES!$Q$72),IF(N843="C",G843,0))),0)</f>
        <v>#DIV/0!</v>
      </c>
      <c r="AI843" s="75" t="n">
        <f aca="false">IF(AC843&lt;&gt;AE843,(IF(N843=0,G843*INFORMAÇÕES!$U$115,IF(N843="CF",G843,0))),0)</f>
        <v>0</v>
      </c>
      <c r="AJ843" s="75" t="n">
        <f aca="false">IF(AC843&lt;&gt;AE843,(IF(N843=0,G843*INFORMAÇÕES!$U$116,IF(N843="O",G843,0))),0)</f>
        <v>0</v>
      </c>
      <c r="AK843" s="75" t="n">
        <f aca="false">IF(E843&lt;&gt;0,G843,0)</f>
        <v>0</v>
      </c>
      <c r="AL843" s="75" t="n">
        <f aca="false">IF(AC843&lt;&gt;AE843,(IF(N843=0,J843*(INFORMAÇÕES!$Q$89/INFORMAÇÕES!$Q$92),IF(N843="R",J843,0))),0)</f>
        <v>0</v>
      </c>
      <c r="AM843" s="75" t="n">
        <f aca="false">IF(AC843&lt;&gt;AE843,(IF(N843=0,J843*(INFORMAÇÕES!$Q$90/INFORMAÇÕES!$Q$92),IF(N843="C",J843,0))),0)</f>
        <v>0</v>
      </c>
      <c r="AN843" s="75" t="n">
        <f aca="false">IF(AC843&lt;&gt;AE843,(IF(N843="",J843*INFORMAÇÕES!$U$115,IF(N843="CF",J843,0))),0)</f>
        <v>0</v>
      </c>
      <c r="AO843" s="75" t="n">
        <f aca="false">IF(AC843&lt;&gt;AE843,(IF(N843="",J843*INFORMAÇÕES!$U$116,IF(N843="O",J843,0))),0)</f>
        <v>0</v>
      </c>
      <c r="AP843" s="75" t="n">
        <f aca="false">IF(H843&lt;&gt;0,J843,0)</f>
        <v>0</v>
      </c>
      <c r="AQ843" s="75" t="n">
        <f aca="false">IF(K843&lt;&gt;0,L843,0)</f>
        <v>0</v>
      </c>
    </row>
    <row r="844" s="174" customFormat="true" ht="14.25" hidden="false" customHeight="false" outlineLevel="0" collapsed="false">
      <c r="A844" s="159" t="n">
        <v>832</v>
      </c>
      <c r="B844" s="160" t="n">
        <f aca="false">R844</f>
        <v>0</v>
      </c>
      <c r="C844" s="161" t="n">
        <f aca="false">T844</f>
        <v>0</v>
      </c>
      <c r="D844" s="162" t="n">
        <f aca="false">U844</f>
        <v>0</v>
      </c>
      <c r="E844" s="163" t="n">
        <f aca="false">'ORÇ.GLOBAL P CAIXA'!E843</f>
        <v>0</v>
      </c>
      <c r="F844" s="163" t="n">
        <f aca="false">IF('ORÇ.GLOBAL EMPRESA'!G843&gt;0,'ORÇ.GLOBAL EMPRESA'!G843,'ORÇ.GLOBAL P CAIXA'!F843)</f>
        <v>0</v>
      </c>
      <c r="G844" s="163" t="n">
        <f aca="false">IF(E844&lt;&gt;0,ROUND(E844*F844,2),IF(AK844=0,(SUMIF($AC$13:$AC$1012,B844,$AK$13:$AK$1012)),AK844))</f>
        <v>0</v>
      </c>
      <c r="H844" s="163" t="n">
        <f aca="false">V844</f>
        <v>0</v>
      </c>
      <c r="I844" s="163" t="n">
        <f aca="false">W844</f>
        <v>0</v>
      </c>
      <c r="J844" s="163" t="n">
        <f aca="false">IF(H844&lt;&gt;0,ROUND(H844*I844,2),IF(AP844=0,(SUMIF($AC$13:$AC$1012,B844,$AP$13:$AP$1012)),AP844))</f>
        <v>0</v>
      </c>
      <c r="K844" s="163" t="n">
        <f aca="false">H844-E844</f>
        <v>0</v>
      </c>
      <c r="L844" s="163" t="n">
        <f aca="false">J844-G844</f>
        <v>0</v>
      </c>
      <c r="M844" s="645" t="str">
        <f aca="false">IF('ORÇ.GLOBAL P CAIXA'!H843&gt;0,'ORÇ.GLOBAL P CAIXA'!H843,"")</f>
        <v/>
      </c>
      <c r="N844" s="646" t="n">
        <f aca="false">'ORÇ.GLOBAL P CAIXA'!I843</f>
        <v>0</v>
      </c>
      <c r="O844" s="166" t="str">
        <f aca="false">S844</f>
        <v/>
      </c>
      <c r="P844" s="167"/>
      <c r="Q844" s="168" t="str">
        <f aca="false">IF(B844&gt;0,"ok","ocultar")</f>
        <v>ocultar</v>
      </c>
      <c r="R844" s="647" t="n">
        <f aca="false">'ORÇ.GLOBAL P CAIXA'!B843</f>
        <v>0</v>
      </c>
      <c r="S844" s="170" t="str">
        <f aca="false">IF('ORÇ.GLOBAL P CAIXA'!N843&lt;&gt;0,'ORÇ.GLOBAL P CAIXA'!N843,"")</f>
        <v/>
      </c>
      <c r="T844" s="648" t="n">
        <f aca="false">'ORÇ.GLOBAL P CAIXA'!O843</f>
        <v>0</v>
      </c>
      <c r="U844" s="172" t="n">
        <f aca="false">'ORÇ.GLOBAL P CAIXA'!P843</f>
        <v>0</v>
      </c>
      <c r="V844" s="173" t="n">
        <f aca="false">'ORÇ.GLOBAL P CAIXA'!E843</f>
        <v>0</v>
      </c>
      <c r="W844" s="173" t="n">
        <f aca="false">F844</f>
        <v>0</v>
      </c>
      <c r="X844" s="649"/>
      <c r="Y844" s="649"/>
      <c r="Z844" s="650"/>
      <c r="AB844" s="88"/>
      <c r="AC844" s="157" t="n">
        <f aca="false">IF(B844=0,AC843,IF(ISNONTEXT(B844)=TRUE(),INT(B844),INT(LEFT(B844,FIND(".",B844)-1))))</f>
        <v>3</v>
      </c>
      <c r="AD844" s="157" t="str">
        <f aca="false">IF(AD845=1,1,IF(B844&lt;&gt;0,1,IF(C844&lt;&gt;0,1,IF(D844&lt;&gt;0,1,IF(E844&lt;&gt;0,1,"")))))</f>
        <v/>
      </c>
      <c r="AE844" s="157" t="str">
        <f aca="false">IF(AC844=0," ",IF(AC844&lt;&gt;AC843,AC844," "))</f>
        <v> </v>
      </c>
      <c r="AF844" s="88"/>
      <c r="AG844" s="75" t="e">
        <f aca="false">IF(AC844&lt;&gt;AE844,(IF(N844=0,G844*(INFORMAÇÕES!$Q$69/INFORMAÇÕES!$Q$72),IF(N844="R",G844,0))),0)</f>
        <v>#DIV/0!</v>
      </c>
      <c r="AH844" s="75" t="e">
        <f aca="false">IF(AC844&lt;&gt;AE844,(IF(N844=0,G844*(INFORMAÇÕES!$Q$70/INFORMAÇÕES!$Q$72),IF(N844="C",G844,0))),0)</f>
        <v>#DIV/0!</v>
      </c>
      <c r="AI844" s="75" t="n">
        <f aca="false">IF(AC844&lt;&gt;AE844,(IF(N844=0,G844*INFORMAÇÕES!$U$115,IF(N844="CF",G844,0))),0)</f>
        <v>0</v>
      </c>
      <c r="AJ844" s="75" t="n">
        <f aca="false">IF(AC844&lt;&gt;AE844,(IF(N844=0,G844*INFORMAÇÕES!$U$116,IF(N844="O",G844,0))),0)</f>
        <v>0</v>
      </c>
      <c r="AK844" s="75" t="n">
        <f aca="false">IF(E844&lt;&gt;0,G844,0)</f>
        <v>0</v>
      </c>
      <c r="AL844" s="75" t="n">
        <f aca="false">IF(AC844&lt;&gt;AE844,(IF(N844=0,J844*(INFORMAÇÕES!$Q$89/INFORMAÇÕES!$Q$92),IF(N844="R",J844,0))),0)</f>
        <v>0</v>
      </c>
      <c r="AM844" s="75" t="n">
        <f aca="false">IF(AC844&lt;&gt;AE844,(IF(N844=0,J844*(INFORMAÇÕES!$Q$90/INFORMAÇÕES!$Q$92),IF(N844="C",J844,0))),0)</f>
        <v>0</v>
      </c>
      <c r="AN844" s="75" t="n">
        <f aca="false">IF(AC844&lt;&gt;AE844,(IF(N844="",J844*INFORMAÇÕES!$U$115,IF(N844="CF",J844,0))),0)</f>
        <v>0</v>
      </c>
      <c r="AO844" s="75" t="n">
        <f aca="false">IF(AC844&lt;&gt;AE844,(IF(N844="",J844*INFORMAÇÕES!$U$116,IF(N844="O",J844,0))),0)</f>
        <v>0</v>
      </c>
      <c r="AP844" s="75" t="n">
        <f aca="false">IF(H844&lt;&gt;0,J844,0)</f>
        <v>0</v>
      </c>
      <c r="AQ844" s="75" t="n">
        <f aca="false">IF(K844&lt;&gt;0,L844,0)</f>
        <v>0</v>
      </c>
    </row>
    <row r="845" s="174" customFormat="true" ht="14.25" hidden="false" customHeight="false" outlineLevel="0" collapsed="false">
      <c r="A845" s="159" t="n">
        <v>833</v>
      </c>
      <c r="B845" s="160" t="n">
        <f aca="false">R845</f>
        <v>0</v>
      </c>
      <c r="C845" s="161" t="n">
        <f aca="false">T845</f>
        <v>0</v>
      </c>
      <c r="D845" s="162" t="n">
        <f aca="false">U845</f>
        <v>0</v>
      </c>
      <c r="E845" s="163" t="n">
        <f aca="false">'ORÇ.GLOBAL P CAIXA'!E844</f>
        <v>0</v>
      </c>
      <c r="F845" s="163" t="n">
        <f aca="false">IF('ORÇ.GLOBAL EMPRESA'!G844&gt;0,'ORÇ.GLOBAL EMPRESA'!G844,'ORÇ.GLOBAL P CAIXA'!F844)</f>
        <v>0</v>
      </c>
      <c r="G845" s="163" t="n">
        <f aca="false">IF(E845&lt;&gt;0,ROUND(E845*F845,2),IF(AK845=0,(SUMIF($AC$13:$AC$1012,B845,$AK$13:$AK$1012)),AK845))</f>
        <v>0</v>
      </c>
      <c r="H845" s="163" t="n">
        <f aca="false">V845</f>
        <v>0</v>
      </c>
      <c r="I845" s="163" t="n">
        <f aca="false">W845</f>
        <v>0</v>
      </c>
      <c r="J845" s="163" t="n">
        <f aca="false">IF(H845&lt;&gt;0,ROUND(H845*I845,2),IF(AP845=0,(SUMIF($AC$13:$AC$1012,B845,$AP$13:$AP$1012)),AP845))</f>
        <v>0</v>
      </c>
      <c r="K845" s="163" t="n">
        <f aca="false">H845-E845</f>
        <v>0</v>
      </c>
      <c r="L845" s="163" t="n">
        <f aca="false">J845-G845</f>
        <v>0</v>
      </c>
      <c r="M845" s="645" t="str">
        <f aca="false">IF('ORÇ.GLOBAL P CAIXA'!H844&gt;0,'ORÇ.GLOBAL P CAIXA'!H844,"")</f>
        <v/>
      </c>
      <c r="N845" s="646" t="n">
        <f aca="false">'ORÇ.GLOBAL P CAIXA'!I844</f>
        <v>0</v>
      </c>
      <c r="O845" s="166" t="str">
        <f aca="false">S845</f>
        <v/>
      </c>
      <c r="P845" s="167"/>
      <c r="Q845" s="168" t="str">
        <f aca="false">IF(B845&gt;0,"ok","ocultar")</f>
        <v>ocultar</v>
      </c>
      <c r="R845" s="647" t="n">
        <f aca="false">'ORÇ.GLOBAL P CAIXA'!B844</f>
        <v>0</v>
      </c>
      <c r="S845" s="170" t="str">
        <f aca="false">IF('ORÇ.GLOBAL P CAIXA'!N844&lt;&gt;0,'ORÇ.GLOBAL P CAIXA'!N844,"")</f>
        <v/>
      </c>
      <c r="T845" s="648" t="n">
        <f aca="false">'ORÇ.GLOBAL P CAIXA'!O844</f>
        <v>0</v>
      </c>
      <c r="U845" s="172" t="n">
        <f aca="false">'ORÇ.GLOBAL P CAIXA'!P844</f>
        <v>0</v>
      </c>
      <c r="V845" s="173" t="n">
        <f aca="false">'ORÇ.GLOBAL P CAIXA'!E844</f>
        <v>0</v>
      </c>
      <c r="W845" s="173" t="n">
        <f aca="false">F845</f>
        <v>0</v>
      </c>
      <c r="X845" s="649"/>
      <c r="Y845" s="649"/>
      <c r="Z845" s="650"/>
      <c r="AB845" s="88"/>
      <c r="AC845" s="157" t="n">
        <f aca="false">IF(B845=0,AC844,IF(ISNONTEXT(B845)=TRUE(),INT(B845),INT(LEFT(B845,FIND(".",B845)-1))))</f>
        <v>3</v>
      </c>
      <c r="AD845" s="157" t="str">
        <f aca="false">IF(AD846=1,1,IF(B845&lt;&gt;0,1,IF(C845&lt;&gt;0,1,IF(D845&lt;&gt;0,1,IF(E845&lt;&gt;0,1,"")))))</f>
        <v/>
      </c>
      <c r="AE845" s="157" t="str">
        <f aca="false">IF(AC845=0," ",IF(AC845&lt;&gt;AC844,AC845," "))</f>
        <v> </v>
      </c>
      <c r="AF845" s="88"/>
      <c r="AG845" s="75" t="e">
        <f aca="false">IF(AC845&lt;&gt;AE845,(IF(N845=0,G845*(INFORMAÇÕES!$Q$69/INFORMAÇÕES!$Q$72),IF(N845="R",G845,0))),0)</f>
        <v>#DIV/0!</v>
      </c>
      <c r="AH845" s="75" t="e">
        <f aca="false">IF(AC845&lt;&gt;AE845,(IF(N845=0,G845*(INFORMAÇÕES!$Q$70/INFORMAÇÕES!$Q$72),IF(N845="C",G845,0))),0)</f>
        <v>#DIV/0!</v>
      </c>
      <c r="AI845" s="75" t="n">
        <f aca="false">IF(AC845&lt;&gt;AE845,(IF(N845=0,G845*INFORMAÇÕES!$U$115,IF(N845="CF",G845,0))),0)</f>
        <v>0</v>
      </c>
      <c r="AJ845" s="75" t="n">
        <f aca="false">IF(AC845&lt;&gt;AE845,(IF(N845=0,G845*INFORMAÇÕES!$U$116,IF(N845="O",G845,0))),0)</f>
        <v>0</v>
      </c>
      <c r="AK845" s="75" t="n">
        <f aca="false">IF(E845&lt;&gt;0,G845,0)</f>
        <v>0</v>
      </c>
      <c r="AL845" s="75" t="n">
        <f aca="false">IF(AC845&lt;&gt;AE845,(IF(N845=0,J845*(INFORMAÇÕES!$Q$89/INFORMAÇÕES!$Q$92),IF(N845="R",J845,0))),0)</f>
        <v>0</v>
      </c>
      <c r="AM845" s="75" t="n">
        <f aca="false">IF(AC845&lt;&gt;AE845,(IF(N845=0,J845*(INFORMAÇÕES!$Q$90/INFORMAÇÕES!$Q$92),IF(N845="C",J845,0))),0)</f>
        <v>0</v>
      </c>
      <c r="AN845" s="75" t="n">
        <f aca="false">IF(AC845&lt;&gt;AE845,(IF(N845="",J845*INFORMAÇÕES!$U$115,IF(N845="CF",J845,0))),0)</f>
        <v>0</v>
      </c>
      <c r="AO845" s="75" t="n">
        <f aca="false">IF(AC845&lt;&gt;AE845,(IF(N845="",J845*INFORMAÇÕES!$U$116,IF(N845="O",J845,0))),0)</f>
        <v>0</v>
      </c>
      <c r="AP845" s="75" t="n">
        <f aca="false">IF(H845&lt;&gt;0,J845,0)</f>
        <v>0</v>
      </c>
      <c r="AQ845" s="75" t="n">
        <f aca="false">IF(K845&lt;&gt;0,L845,0)</f>
        <v>0</v>
      </c>
    </row>
    <row r="846" s="174" customFormat="true" ht="14.25" hidden="false" customHeight="false" outlineLevel="0" collapsed="false">
      <c r="A846" s="159" t="n">
        <v>834</v>
      </c>
      <c r="B846" s="160" t="n">
        <f aca="false">R846</f>
        <v>0</v>
      </c>
      <c r="C846" s="161" t="n">
        <f aca="false">T846</f>
        <v>0</v>
      </c>
      <c r="D846" s="162" t="n">
        <f aca="false">U846</f>
        <v>0</v>
      </c>
      <c r="E846" s="163" t="n">
        <f aca="false">'ORÇ.GLOBAL P CAIXA'!E845</f>
        <v>0</v>
      </c>
      <c r="F846" s="163" t="n">
        <f aca="false">IF('ORÇ.GLOBAL EMPRESA'!G845&gt;0,'ORÇ.GLOBAL EMPRESA'!G845,'ORÇ.GLOBAL P CAIXA'!F845)</f>
        <v>0</v>
      </c>
      <c r="G846" s="163" t="n">
        <f aca="false">IF(E846&lt;&gt;0,ROUND(E846*F846,2),IF(AK846=0,(SUMIF($AC$13:$AC$1012,B846,$AK$13:$AK$1012)),AK846))</f>
        <v>0</v>
      </c>
      <c r="H846" s="163" t="n">
        <f aca="false">V846</f>
        <v>0</v>
      </c>
      <c r="I846" s="163" t="n">
        <f aca="false">W846</f>
        <v>0</v>
      </c>
      <c r="J846" s="163" t="n">
        <f aca="false">IF(H846&lt;&gt;0,ROUND(H846*I846,2),IF(AP846=0,(SUMIF($AC$13:$AC$1012,B846,$AP$13:$AP$1012)),AP846))</f>
        <v>0</v>
      </c>
      <c r="K846" s="163" t="n">
        <f aca="false">H846-E846</f>
        <v>0</v>
      </c>
      <c r="L846" s="163" t="n">
        <f aca="false">J846-G846</f>
        <v>0</v>
      </c>
      <c r="M846" s="645" t="str">
        <f aca="false">IF('ORÇ.GLOBAL P CAIXA'!H845&gt;0,'ORÇ.GLOBAL P CAIXA'!H845,"")</f>
        <v/>
      </c>
      <c r="N846" s="646" t="n">
        <f aca="false">'ORÇ.GLOBAL P CAIXA'!I845</f>
        <v>0</v>
      </c>
      <c r="O846" s="166" t="str">
        <f aca="false">S846</f>
        <v/>
      </c>
      <c r="P846" s="167"/>
      <c r="Q846" s="168" t="str">
        <f aca="false">IF(B846&gt;0,"ok","ocultar")</f>
        <v>ocultar</v>
      </c>
      <c r="R846" s="647" t="n">
        <f aca="false">'ORÇ.GLOBAL P CAIXA'!B845</f>
        <v>0</v>
      </c>
      <c r="S846" s="170" t="str">
        <f aca="false">IF('ORÇ.GLOBAL P CAIXA'!N845&lt;&gt;0,'ORÇ.GLOBAL P CAIXA'!N845,"")</f>
        <v/>
      </c>
      <c r="T846" s="648" t="n">
        <f aca="false">'ORÇ.GLOBAL P CAIXA'!O845</f>
        <v>0</v>
      </c>
      <c r="U846" s="172" t="n">
        <f aca="false">'ORÇ.GLOBAL P CAIXA'!P845</f>
        <v>0</v>
      </c>
      <c r="V846" s="173" t="n">
        <f aca="false">'ORÇ.GLOBAL P CAIXA'!E845</f>
        <v>0</v>
      </c>
      <c r="W846" s="173" t="n">
        <f aca="false">F846</f>
        <v>0</v>
      </c>
      <c r="X846" s="649"/>
      <c r="Y846" s="649"/>
      <c r="Z846" s="650"/>
      <c r="AB846" s="88"/>
      <c r="AC846" s="157" t="n">
        <f aca="false">IF(B846=0,AC845,IF(ISNONTEXT(B846)=TRUE(),INT(B846),INT(LEFT(B846,FIND(".",B846)-1))))</f>
        <v>3</v>
      </c>
      <c r="AD846" s="157" t="str">
        <f aca="false">IF(AD847=1,1,IF(B846&lt;&gt;0,1,IF(C846&lt;&gt;0,1,IF(D846&lt;&gt;0,1,IF(E846&lt;&gt;0,1,"")))))</f>
        <v/>
      </c>
      <c r="AE846" s="157" t="str">
        <f aca="false">IF(AC846=0," ",IF(AC846&lt;&gt;AC845,AC846," "))</f>
        <v> </v>
      </c>
      <c r="AF846" s="88"/>
      <c r="AG846" s="75" t="e">
        <f aca="false">IF(AC846&lt;&gt;AE846,(IF(N846=0,G846*(INFORMAÇÕES!$Q$69/INFORMAÇÕES!$Q$72),IF(N846="R",G846,0))),0)</f>
        <v>#DIV/0!</v>
      </c>
      <c r="AH846" s="75" t="e">
        <f aca="false">IF(AC846&lt;&gt;AE846,(IF(N846=0,G846*(INFORMAÇÕES!$Q$70/INFORMAÇÕES!$Q$72),IF(N846="C",G846,0))),0)</f>
        <v>#DIV/0!</v>
      </c>
      <c r="AI846" s="75" t="n">
        <f aca="false">IF(AC846&lt;&gt;AE846,(IF(N846=0,G846*INFORMAÇÕES!$U$115,IF(N846="CF",G846,0))),0)</f>
        <v>0</v>
      </c>
      <c r="AJ846" s="75" t="n">
        <f aca="false">IF(AC846&lt;&gt;AE846,(IF(N846=0,G846*INFORMAÇÕES!$U$116,IF(N846="O",G846,0))),0)</f>
        <v>0</v>
      </c>
      <c r="AK846" s="75" t="n">
        <f aca="false">IF(E846&lt;&gt;0,G846,0)</f>
        <v>0</v>
      </c>
      <c r="AL846" s="75" t="n">
        <f aca="false">IF(AC846&lt;&gt;AE846,(IF(N846=0,J846*(INFORMAÇÕES!$Q$89/INFORMAÇÕES!$Q$92),IF(N846="R",J846,0))),0)</f>
        <v>0</v>
      </c>
      <c r="AM846" s="75" t="n">
        <f aca="false">IF(AC846&lt;&gt;AE846,(IF(N846=0,J846*(INFORMAÇÕES!$Q$90/INFORMAÇÕES!$Q$92),IF(N846="C",J846,0))),0)</f>
        <v>0</v>
      </c>
      <c r="AN846" s="75" t="n">
        <f aca="false">IF(AC846&lt;&gt;AE846,(IF(N846="",J846*INFORMAÇÕES!$U$115,IF(N846="CF",J846,0))),0)</f>
        <v>0</v>
      </c>
      <c r="AO846" s="75" t="n">
        <f aca="false">IF(AC846&lt;&gt;AE846,(IF(N846="",J846*INFORMAÇÕES!$U$116,IF(N846="O",J846,0))),0)</f>
        <v>0</v>
      </c>
      <c r="AP846" s="75" t="n">
        <f aca="false">IF(H846&lt;&gt;0,J846,0)</f>
        <v>0</v>
      </c>
      <c r="AQ846" s="75" t="n">
        <f aca="false">IF(K846&lt;&gt;0,L846,0)</f>
        <v>0</v>
      </c>
    </row>
    <row r="847" s="174" customFormat="true" ht="14.25" hidden="false" customHeight="false" outlineLevel="0" collapsed="false">
      <c r="A847" s="159" t="n">
        <v>835</v>
      </c>
      <c r="B847" s="160" t="n">
        <f aca="false">R847</f>
        <v>0</v>
      </c>
      <c r="C847" s="161" t="n">
        <f aca="false">T847</f>
        <v>0</v>
      </c>
      <c r="D847" s="162" t="n">
        <f aca="false">U847</f>
        <v>0</v>
      </c>
      <c r="E847" s="163" t="n">
        <f aca="false">'ORÇ.GLOBAL P CAIXA'!E846</f>
        <v>0</v>
      </c>
      <c r="F847" s="163" t="n">
        <f aca="false">IF('ORÇ.GLOBAL EMPRESA'!G846&gt;0,'ORÇ.GLOBAL EMPRESA'!G846,'ORÇ.GLOBAL P CAIXA'!F846)</f>
        <v>0</v>
      </c>
      <c r="G847" s="163" t="n">
        <f aca="false">IF(E847&lt;&gt;0,ROUND(E847*F847,2),IF(AK847=0,(SUMIF($AC$13:$AC$1012,B847,$AK$13:$AK$1012)),AK847))</f>
        <v>0</v>
      </c>
      <c r="H847" s="163" t="n">
        <f aca="false">V847</f>
        <v>0</v>
      </c>
      <c r="I847" s="163" t="n">
        <f aca="false">W847</f>
        <v>0</v>
      </c>
      <c r="J847" s="163" t="n">
        <f aca="false">IF(H847&lt;&gt;0,ROUND(H847*I847,2),IF(AP847=0,(SUMIF($AC$13:$AC$1012,B847,$AP$13:$AP$1012)),AP847))</f>
        <v>0</v>
      </c>
      <c r="K847" s="163" t="n">
        <f aca="false">H847-E847</f>
        <v>0</v>
      </c>
      <c r="L847" s="163" t="n">
        <f aca="false">J847-G847</f>
        <v>0</v>
      </c>
      <c r="M847" s="645" t="str">
        <f aca="false">IF('ORÇ.GLOBAL P CAIXA'!H846&gt;0,'ORÇ.GLOBAL P CAIXA'!H846,"")</f>
        <v/>
      </c>
      <c r="N847" s="646" t="n">
        <f aca="false">'ORÇ.GLOBAL P CAIXA'!I846</f>
        <v>0</v>
      </c>
      <c r="O847" s="166" t="str">
        <f aca="false">S847</f>
        <v/>
      </c>
      <c r="P847" s="167"/>
      <c r="Q847" s="168" t="str">
        <f aca="false">IF(B847&gt;0,"ok","ocultar")</f>
        <v>ocultar</v>
      </c>
      <c r="R847" s="647" t="n">
        <f aca="false">'ORÇ.GLOBAL P CAIXA'!B846</f>
        <v>0</v>
      </c>
      <c r="S847" s="170" t="str">
        <f aca="false">IF('ORÇ.GLOBAL P CAIXA'!N846&lt;&gt;0,'ORÇ.GLOBAL P CAIXA'!N846,"")</f>
        <v/>
      </c>
      <c r="T847" s="648" t="n">
        <f aca="false">'ORÇ.GLOBAL P CAIXA'!O846</f>
        <v>0</v>
      </c>
      <c r="U847" s="172" t="n">
        <f aca="false">'ORÇ.GLOBAL P CAIXA'!P846</f>
        <v>0</v>
      </c>
      <c r="V847" s="173" t="n">
        <f aca="false">'ORÇ.GLOBAL P CAIXA'!E846</f>
        <v>0</v>
      </c>
      <c r="W847" s="173" t="n">
        <f aca="false">F847</f>
        <v>0</v>
      </c>
      <c r="X847" s="649"/>
      <c r="Y847" s="649"/>
      <c r="Z847" s="650"/>
      <c r="AB847" s="88"/>
      <c r="AC847" s="157" t="n">
        <f aca="false">IF(B847=0,AC846,IF(ISNONTEXT(B847)=TRUE(),INT(B847),INT(LEFT(B847,FIND(".",B847)-1))))</f>
        <v>3</v>
      </c>
      <c r="AD847" s="157" t="str">
        <f aca="false">IF(AD848=1,1,IF(B847&lt;&gt;0,1,IF(C847&lt;&gt;0,1,IF(D847&lt;&gt;0,1,IF(E847&lt;&gt;0,1,"")))))</f>
        <v/>
      </c>
      <c r="AE847" s="157" t="str">
        <f aca="false">IF(AC847=0," ",IF(AC847&lt;&gt;AC846,AC847," "))</f>
        <v> </v>
      </c>
      <c r="AF847" s="88"/>
      <c r="AG847" s="75" t="e">
        <f aca="false">IF(AC847&lt;&gt;AE847,(IF(N847=0,G847*(INFORMAÇÕES!$Q$69/INFORMAÇÕES!$Q$72),IF(N847="R",G847,0))),0)</f>
        <v>#DIV/0!</v>
      </c>
      <c r="AH847" s="75" t="e">
        <f aca="false">IF(AC847&lt;&gt;AE847,(IF(N847=0,G847*(INFORMAÇÕES!$Q$70/INFORMAÇÕES!$Q$72),IF(N847="C",G847,0))),0)</f>
        <v>#DIV/0!</v>
      </c>
      <c r="AI847" s="75" t="n">
        <f aca="false">IF(AC847&lt;&gt;AE847,(IF(N847=0,G847*INFORMAÇÕES!$U$115,IF(N847="CF",G847,0))),0)</f>
        <v>0</v>
      </c>
      <c r="AJ847" s="75" t="n">
        <f aca="false">IF(AC847&lt;&gt;AE847,(IF(N847=0,G847*INFORMAÇÕES!$U$116,IF(N847="O",G847,0))),0)</f>
        <v>0</v>
      </c>
      <c r="AK847" s="75" t="n">
        <f aca="false">IF(E847&lt;&gt;0,G847,0)</f>
        <v>0</v>
      </c>
      <c r="AL847" s="75" t="n">
        <f aca="false">IF(AC847&lt;&gt;AE847,(IF(N847=0,J847*(INFORMAÇÕES!$Q$89/INFORMAÇÕES!$Q$92),IF(N847="R",J847,0))),0)</f>
        <v>0</v>
      </c>
      <c r="AM847" s="75" t="n">
        <f aca="false">IF(AC847&lt;&gt;AE847,(IF(N847=0,J847*(INFORMAÇÕES!$Q$90/INFORMAÇÕES!$Q$92),IF(N847="C",J847,0))),0)</f>
        <v>0</v>
      </c>
      <c r="AN847" s="75" t="n">
        <f aca="false">IF(AC847&lt;&gt;AE847,(IF(N847="",J847*INFORMAÇÕES!$U$115,IF(N847="CF",J847,0))),0)</f>
        <v>0</v>
      </c>
      <c r="AO847" s="75" t="n">
        <f aca="false">IF(AC847&lt;&gt;AE847,(IF(N847="",J847*INFORMAÇÕES!$U$116,IF(N847="O",J847,0))),0)</f>
        <v>0</v>
      </c>
      <c r="AP847" s="75" t="n">
        <f aca="false">IF(H847&lt;&gt;0,J847,0)</f>
        <v>0</v>
      </c>
      <c r="AQ847" s="75" t="n">
        <f aca="false">IF(K847&lt;&gt;0,L847,0)</f>
        <v>0</v>
      </c>
    </row>
    <row r="848" s="174" customFormat="true" ht="14.25" hidden="false" customHeight="false" outlineLevel="0" collapsed="false">
      <c r="A848" s="159" t="n">
        <v>836</v>
      </c>
      <c r="B848" s="160" t="n">
        <f aca="false">R848</f>
        <v>0</v>
      </c>
      <c r="C848" s="161" t="n">
        <f aca="false">T848</f>
        <v>0</v>
      </c>
      <c r="D848" s="162" t="n">
        <f aca="false">U848</f>
        <v>0</v>
      </c>
      <c r="E848" s="163" t="n">
        <f aca="false">'ORÇ.GLOBAL P CAIXA'!E847</f>
        <v>0</v>
      </c>
      <c r="F848" s="163" t="n">
        <f aca="false">IF('ORÇ.GLOBAL EMPRESA'!G847&gt;0,'ORÇ.GLOBAL EMPRESA'!G847,'ORÇ.GLOBAL P CAIXA'!F847)</f>
        <v>0</v>
      </c>
      <c r="G848" s="163" t="n">
        <f aca="false">IF(E848&lt;&gt;0,ROUND(E848*F848,2),IF(AK848=0,(SUMIF($AC$13:$AC$1012,B848,$AK$13:$AK$1012)),AK848))</f>
        <v>0</v>
      </c>
      <c r="H848" s="163" t="n">
        <f aca="false">V848</f>
        <v>0</v>
      </c>
      <c r="I848" s="163" t="n">
        <f aca="false">W848</f>
        <v>0</v>
      </c>
      <c r="J848" s="163" t="n">
        <f aca="false">IF(H848&lt;&gt;0,ROUND(H848*I848,2),IF(AP848=0,(SUMIF($AC$13:$AC$1012,B848,$AP$13:$AP$1012)),AP848))</f>
        <v>0</v>
      </c>
      <c r="K848" s="163" t="n">
        <f aca="false">H848-E848</f>
        <v>0</v>
      </c>
      <c r="L848" s="163" t="n">
        <f aca="false">J848-G848</f>
        <v>0</v>
      </c>
      <c r="M848" s="645" t="str">
        <f aca="false">IF('ORÇ.GLOBAL P CAIXA'!H847&gt;0,'ORÇ.GLOBAL P CAIXA'!H847,"")</f>
        <v/>
      </c>
      <c r="N848" s="646" t="n">
        <f aca="false">'ORÇ.GLOBAL P CAIXA'!I847</f>
        <v>0</v>
      </c>
      <c r="O848" s="166" t="str">
        <f aca="false">S848</f>
        <v/>
      </c>
      <c r="P848" s="167"/>
      <c r="Q848" s="168" t="str">
        <f aca="false">IF(B848&gt;0,"ok","ocultar")</f>
        <v>ocultar</v>
      </c>
      <c r="R848" s="647" t="n">
        <f aca="false">'ORÇ.GLOBAL P CAIXA'!B847</f>
        <v>0</v>
      </c>
      <c r="S848" s="170" t="str">
        <f aca="false">IF('ORÇ.GLOBAL P CAIXA'!N847&lt;&gt;0,'ORÇ.GLOBAL P CAIXA'!N847,"")</f>
        <v/>
      </c>
      <c r="T848" s="648" t="n">
        <f aca="false">'ORÇ.GLOBAL P CAIXA'!O847</f>
        <v>0</v>
      </c>
      <c r="U848" s="172" t="n">
        <f aca="false">'ORÇ.GLOBAL P CAIXA'!P847</f>
        <v>0</v>
      </c>
      <c r="V848" s="173" t="n">
        <f aca="false">'ORÇ.GLOBAL P CAIXA'!E847</f>
        <v>0</v>
      </c>
      <c r="W848" s="173" t="n">
        <f aca="false">F848</f>
        <v>0</v>
      </c>
      <c r="X848" s="649"/>
      <c r="Y848" s="649"/>
      <c r="Z848" s="650"/>
      <c r="AB848" s="88"/>
      <c r="AC848" s="157" t="n">
        <f aca="false">IF(B848=0,AC847,IF(ISNONTEXT(B848)=TRUE(),INT(B848),INT(LEFT(B848,FIND(".",B848)-1))))</f>
        <v>3</v>
      </c>
      <c r="AD848" s="157" t="str">
        <f aca="false">IF(AD849=1,1,IF(B848&lt;&gt;0,1,IF(C848&lt;&gt;0,1,IF(D848&lt;&gt;0,1,IF(E848&lt;&gt;0,1,"")))))</f>
        <v/>
      </c>
      <c r="AE848" s="157" t="str">
        <f aca="false">IF(AC848=0," ",IF(AC848&lt;&gt;AC847,AC848," "))</f>
        <v> </v>
      </c>
      <c r="AF848" s="88"/>
      <c r="AG848" s="75" t="e">
        <f aca="false">IF(AC848&lt;&gt;AE848,(IF(N848=0,G848*(INFORMAÇÕES!$Q$69/INFORMAÇÕES!$Q$72),IF(N848="R",G848,0))),0)</f>
        <v>#DIV/0!</v>
      </c>
      <c r="AH848" s="75" t="e">
        <f aca="false">IF(AC848&lt;&gt;AE848,(IF(N848=0,G848*(INFORMAÇÕES!$Q$70/INFORMAÇÕES!$Q$72),IF(N848="C",G848,0))),0)</f>
        <v>#DIV/0!</v>
      </c>
      <c r="AI848" s="75" t="n">
        <f aca="false">IF(AC848&lt;&gt;AE848,(IF(N848=0,G848*INFORMAÇÕES!$U$115,IF(N848="CF",G848,0))),0)</f>
        <v>0</v>
      </c>
      <c r="AJ848" s="75" t="n">
        <f aca="false">IF(AC848&lt;&gt;AE848,(IF(N848=0,G848*INFORMAÇÕES!$U$116,IF(N848="O",G848,0))),0)</f>
        <v>0</v>
      </c>
      <c r="AK848" s="75" t="n">
        <f aca="false">IF(E848&lt;&gt;0,G848,0)</f>
        <v>0</v>
      </c>
      <c r="AL848" s="75" t="n">
        <f aca="false">IF(AC848&lt;&gt;AE848,(IF(N848=0,J848*(INFORMAÇÕES!$Q$89/INFORMAÇÕES!$Q$92),IF(N848="R",J848,0))),0)</f>
        <v>0</v>
      </c>
      <c r="AM848" s="75" t="n">
        <f aca="false">IF(AC848&lt;&gt;AE848,(IF(N848=0,J848*(INFORMAÇÕES!$Q$90/INFORMAÇÕES!$Q$92),IF(N848="C",J848,0))),0)</f>
        <v>0</v>
      </c>
      <c r="AN848" s="75" t="n">
        <f aca="false">IF(AC848&lt;&gt;AE848,(IF(N848="",J848*INFORMAÇÕES!$U$115,IF(N848="CF",J848,0))),0)</f>
        <v>0</v>
      </c>
      <c r="AO848" s="75" t="n">
        <f aca="false">IF(AC848&lt;&gt;AE848,(IF(N848="",J848*INFORMAÇÕES!$U$116,IF(N848="O",J848,0))),0)</f>
        <v>0</v>
      </c>
      <c r="AP848" s="75" t="n">
        <f aca="false">IF(H848&lt;&gt;0,J848,0)</f>
        <v>0</v>
      </c>
      <c r="AQ848" s="75" t="n">
        <f aca="false">IF(K848&lt;&gt;0,L848,0)</f>
        <v>0</v>
      </c>
    </row>
    <row r="849" s="174" customFormat="true" ht="14.25" hidden="false" customHeight="false" outlineLevel="0" collapsed="false">
      <c r="A849" s="159" t="n">
        <v>837</v>
      </c>
      <c r="B849" s="160" t="n">
        <f aca="false">R849</f>
        <v>0</v>
      </c>
      <c r="C849" s="161" t="n">
        <f aca="false">T849</f>
        <v>0</v>
      </c>
      <c r="D849" s="162" t="n">
        <f aca="false">U849</f>
        <v>0</v>
      </c>
      <c r="E849" s="163" t="n">
        <f aca="false">'ORÇ.GLOBAL P CAIXA'!E848</f>
        <v>0</v>
      </c>
      <c r="F849" s="163" t="n">
        <f aca="false">IF('ORÇ.GLOBAL EMPRESA'!G848&gt;0,'ORÇ.GLOBAL EMPRESA'!G848,'ORÇ.GLOBAL P CAIXA'!F848)</f>
        <v>0</v>
      </c>
      <c r="G849" s="163" t="n">
        <f aca="false">IF(E849&lt;&gt;0,ROUND(E849*F849,2),IF(AK849=0,(SUMIF($AC$13:$AC$1012,B849,$AK$13:$AK$1012)),AK849))</f>
        <v>0</v>
      </c>
      <c r="H849" s="163" t="n">
        <f aca="false">V849</f>
        <v>0</v>
      </c>
      <c r="I849" s="163" t="n">
        <f aca="false">W849</f>
        <v>0</v>
      </c>
      <c r="J849" s="163" t="n">
        <f aca="false">IF(H849&lt;&gt;0,ROUND(H849*I849,2),IF(AP849=0,(SUMIF($AC$13:$AC$1012,B849,$AP$13:$AP$1012)),AP849))</f>
        <v>0</v>
      </c>
      <c r="K849" s="163" t="n">
        <f aca="false">H849-E849</f>
        <v>0</v>
      </c>
      <c r="L849" s="163" t="n">
        <f aca="false">J849-G849</f>
        <v>0</v>
      </c>
      <c r="M849" s="645" t="str">
        <f aca="false">IF('ORÇ.GLOBAL P CAIXA'!H848&gt;0,'ORÇ.GLOBAL P CAIXA'!H848,"")</f>
        <v/>
      </c>
      <c r="N849" s="646" t="n">
        <f aca="false">'ORÇ.GLOBAL P CAIXA'!I848</f>
        <v>0</v>
      </c>
      <c r="O849" s="166" t="str">
        <f aca="false">S849</f>
        <v/>
      </c>
      <c r="P849" s="167"/>
      <c r="Q849" s="168" t="str">
        <f aca="false">IF(B849&gt;0,"ok","ocultar")</f>
        <v>ocultar</v>
      </c>
      <c r="R849" s="647" t="n">
        <f aca="false">'ORÇ.GLOBAL P CAIXA'!B848</f>
        <v>0</v>
      </c>
      <c r="S849" s="170" t="str">
        <f aca="false">IF('ORÇ.GLOBAL P CAIXA'!N848&lt;&gt;0,'ORÇ.GLOBAL P CAIXA'!N848,"")</f>
        <v/>
      </c>
      <c r="T849" s="648" t="n">
        <f aca="false">'ORÇ.GLOBAL P CAIXA'!O848</f>
        <v>0</v>
      </c>
      <c r="U849" s="172" t="n">
        <f aca="false">'ORÇ.GLOBAL P CAIXA'!P848</f>
        <v>0</v>
      </c>
      <c r="V849" s="173" t="n">
        <f aca="false">'ORÇ.GLOBAL P CAIXA'!E848</f>
        <v>0</v>
      </c>
      <c r="W849" s="173" t="n">
        <f aca="false">F849</f>
        <v>0</v>
      </c>
      <c r="X849" s="649"/>
      <c r="Y849" s="649"/>
      <c r="Z849" s="650"/>
      <c r="AB849" s="88"/>
      <c r="AC849" s="157" t="n">
        <f aca="false">IF(B849=0,AC848,IF(ISNONTEXT(B849)=TRUE(),INT(B849),INT(LEFT(B849,FIND(".",B849)-1))))</f>
        <v>3</v>
      </c>
      <c r="AD849" s="157" t="str">
        <f aca="false">IF(AD850=1,1,IF(B849&lt;&gt;0,1,IF(C849&lt;&gt;0,1,IF(D849&lt;&gt;0,1,IF(E849&lt;&gt;0,1,"")))))</f>
        <v/>
      </c>
      <c r="AE849" s="157" t="str">
        <f aca="false">IF(AC849=0," ",IF(AC849&lt;&gt;AC848,AC849," "))</f>
        <v> </v>
      </c>
      <c r="AF849" s="88"/>
      <c r="AG849" s="75" t="e">
        <f aca="false">IF(AC849&lt;&gt;AE849,(IF(N849=0,G849*(INFORMAÇÕES!$Q$69/INFORMAÇÕES!$Q$72),IF(N849="R",G849,0))),0)</f>
        <v>#DIV/0!</v>
      </c>
      <c r="AH849" s="75" t="e">
        <f aca="false">IF(AC849&lt;&gt;AE849,(IF(N849=0,G849*(INFORMAÇÕES!$Q$70/INFORMAÇÕES!$Q$72),IF(N849="C",G849,0))),0)</f>
        <v>#DIV/0!</v>
      </c>
      <c r="AI849" s="75" t="n">
        <f aca="false">IF(AC849&lt;&gt;AE849,(IF(N849=0,G849*INFORMAÇÕES!$U$115,IF(N849="CF",G849,0))),0)</f>
        <v>0</v>
      </c>
      <c r="AJ849" s="75" t="n">
        <f aca="false">IF(AC849&lt;&gt;AE849,(IF(N849=0,G849*INFORMAÇÕES!$U$116,IF(N849="O",G849,0))),0)</f>
        <v>0</v>
      </c>
      <c r="AK849" s="75" t="n">
        <f aca="false">IF(E849&lt;&gt;0,G849,0)</f>
        <v>0</v>
      </c>
      <c r="AL849" s="75" t="n">
        <f aca="false">IF(AC849&lt;&gt;AE849,(IF(N849=0,J849*(INFORMAÇÕES!$Q$89/INFORMAÇÕES!$Q$92),IF(N849="R",J849,0))),0)</f>
        <v>0</v>
      </c>
      <c r="AM849" s="75" t="n">
        <f aca="false">IF(AC849&lt;&gt;AE849,(IF(N849=0,J849*(INFORMAÇÕES!$Q$90/INFORMAÇÕES!$Q$92),IF(N849="C",J849,0))),0)</f>
        <v>0</v>
      </c>
      <c r="AN849" s="75" t="n">
        <f aca="false">IF(AC849&lt;&gt;AE849,(IF(N849="",J849*INFORMAÇÕES!$U$115,IF(N849="CF",J849,0))),0)</f>
        <v>0</v>
      </c>
      <c r="AO849" s="75" t="n">
        <f aca="false">IF(AC849&lt;&gt;AE849,(IF(N849="",J849*INFORMAÇÕES!$U$116,IF(N849="O",J849,0))),0)</f>
        <v>0</v>
      </c>
      <c r="AP849" s="75" t="n">
        <f aca="false">IF(H849&lt;&gt;0,J849,0)</f>
        <v>0</v>
      </c>
      <c r="AQ849" s="75" t="n">
        <f aca="false">IF(K849&lt;&gt;0,L849,0)</f>
        <v>0</v>
      </c>
    </row>
    <row r="850" s="174" customFormat="true" ht="14.25" hidden="false" customHeight="false" outlineLevel="0" collapsed="false">
      <c r="A850" s="159" t="n">
        <v>838</v>
      </c>
      <c r="B850" s="160" t="n">
        <f aca="false">R850</f>
        <v>0</v>
      </c>
      <c r="C850" s="161" t="n">
        <f aca="false">T850</f>
        <v>0</v>
      </c>
      <c r="D850" s="162" t="n">
        <f aca="false">U850</f>
        <v>0</v>
      </c>
      <c r="E850" s="163" t="n">
        <f aca="false">'ORÇ.GLOBAL P CAIXA'!E849</f>
        <v>0</v>
      </c>
      <c r="F850" s="163" t="n">
        <f aca="false">IF('ORÇ.GLOBAL EMPRESA'!G849&gt;0,'ORÇ.GLOBAL EMPRESA'!G849,'ORÇ.GLOBAL P CAIXA'!F849)</f>
        <v>0</v>
      </c>
      <c r="G850" s="163" t="n">
        <f aca="false">IF(E850&lt;&gt;0,ROUND(E850*F850,2),IF(AK850=0,(SUMIF($AC$13:$AC$1012,B850,$AK$13:$AK$1012)),AK850))</f>
        <v>0</v>
      </c>
      <c r="H850" s="163" t="n">
        <f aca="false">V850</f>
        <v>0</v>
      </c>
      <c r="I850" s="163" t="n">
        <f aca="false">W850</f>
        <v>0</v>
      </c>
      <c r="J850" s="163" t="n">
        <f aca="false">IF(H850&lt;&gt;0,ROUND(H850*I850,2),IF(AP850=0,(SUMIF($AC$13:$AC$1012,B850,$AP$13:$AP$1012)),AP850))</f>
        <v>0</v>
      </c>
      <c r="K850" s="163" t="n">
        <f aca="false">H850-E850</f>
        <v>0</v>
      </c>
      <c r="L850" s="163" t="n">
        <f aca="false">J850-G850</f>
        <v>0</v>
      </c>
      <c r="M850" s="645" t="str">
        <f aca="false">IF('ORÇ.GLOBAL P CAIXA'!H849&gt;0,'ORÇ.GLOBAL P CAIXA'!H849,"")</f>
        <v/>
      </c>
      <c r="N850" s="646" t="n">
        <f aca="false">'ORÇ.GLOBAL P CAIXA'!I849</f>
        <v>0</v>
      </c>
      <c r="O850" s="166" t="str">
        <f aca="false">S850</f>
        <v/>
      </c>
      <c r="P850" s="167"/>
      <c r="Q850" s="168" t="str">
        <f aca="false">IF(B850&gt;0,"ok","ocultar")</f>
        <v>ocultar</v>
      </c>
      <c r="R850" s="647" t="n">
        <f aca="false">'ORÇ.GLOBAL P CAIXA'!B849</f>
        <v>0</v>
      </c>
      <c r="S850" s="170" t="str">
        <f aca="false">IF('ORÇ.GLOBAL P CAIXA'!N849&lt;&gt;0,'ORÇ.GLOBAL P CAIXA'!N849,"")</f>
        <v/>
      </c>
      <c r="T850" s="648" t="n">
        <f aca="false">'ORÇ.GLOBAL P CAIXA'!O849</f>
        <v>0</v>
      </c>
      <c r="U850" s="172" t="n">
        <f aca="false">'ORÇ.GLOBAL P CAIXA'!P849</f>
        <v>0</v>
      </c>
      <c r="V850" s="173" t="n">
        <f aca="false">'ORÇ.GLOBAL P CAIXA'!E849</f>
        <v>0</v>
      </c>
      <c r="W850" s="173" t="n">
        <f aca="false">F850</f>
        <v>0</v>
      </c>
      <c r="X850" s="649"/>
      <c r="Y850" s="649"/>
      <c r="Z850" s="650"/>
      <c r="AB850" s="88"/>
      <c r="AC850" s="157" t="n">
        <f aca="false">IF(B850=0,AC849,IF(ISNONTEXT(B850)=TRUE(),INT(B850),INT(LEFT(B850,FIND(".",B850)-1))))</f>
        <v>3</v>
      </c>
      <c r="AD850" s="157" t="str">
        <f aca="false">IF(AD851=1,1,IF(B850&lt;&gt;0,1,IF(C850&lt;&gt;0,1,IF(D850&lt;&gt;0,1,IF(E850&lt;&gt;0,1,"")))))</f>
        <v/>
      </c>
      <c r="AE850" s="157" t="str">
        <f aca="false">IF(AC850=0," ",IF(AC850&lt;&gt;AC849,AC850," "))</f>
        <v> </v>
      </c>
      <c r="AF850" s="88"/>
      <c r="AG850" s="75" t="e">
        <f aca="false">IF(AC850&lt;&gt;AE850,(IF(N850=0,G850*(INFORMAÇÕES!$Q$69/INFORMAÇÕES!$Q$72),IF(N850="R",G850,0))),0)</f>
        <v>#DIV/0!</v>
      </c>
      <c r="AH850" s="75" t="e">
        <f aca="false">IF(AC850&lt;&gt;AE850,(IF(N850=0,G850*(INFORMAÇÕES!$Q$70/INFORMAÇÕES!$Q$72),IF(N850="C",G850,0))),0)</f>
        <v>#DIV/0!</v>
      </c>
      <c r="AI850" s="75" t="n">
        <f aca="false">IF(AC850&lt;&gt;AE850,(IF(N850=0,G850*INFORMAÇÕES!$U$115,IF(N850="CF",G850,0))),0)</f>
        <v>0</v>
      </c>
      <c r="AJ850" s="75" t="n">
        <f aca="false">IF(AC850&lt;&gt;AE850,(IF(N850=0,G850*INFORMAÇÕES!$U$116,IF(N850="O",G850,0))),0)</f>
        <v>0</v>
      </c>
      <c r="AK850" s="75" t="n">
        <f aca="false">IF(E850&lt;&gt;0,G850,0)</f>
        <v>0</v>
      </c>
      <c r="AL850" s="75" t="n">
        <f aca="false">IF(AC850&lt;&gt;AE850,(IF(N850=0,J850*(INFORMAÇÕES!$Q$89/INFORMAÇÕES!$Q$92),IF(N850="R",J850,0))),0)</f>
        <v>0</v>
      </c>
      <c r="AM850" s="75" t="n">
        <f aca="false">IF(AC850&lt;&gt;AE850,(IF(N850=0,J850*(INFORMAÇÕES!$Q$90/INFORMAÇÕES!$Q$92),IF(N850="C",J850,0))),0)</f>
        <v>0</v>
      </c>
      <c r="AN850" s="75" t="n">
        <f aca="false">IF(AC850&lt;&gt;AE850,(IF(N850="",J850*INFORMAÇÕES!$U$115,IF(N850="CF",J850,0))),0)</f>
        <v>0</v>
      </c>
      <c r="AO850" s="75" t="n">
        <f aca="false">IF(AC850&lt;&gt;AE850,(IF(N850="",J850*INFORMAÇÕES!$U$116,IF(N850="O",J850,0))),0)</f>
        <v>0</v>
      </c>
      <c r="AP850" s="75" t="n">
        <f aca="false">IF(H850&lt;&gt;0,J850,0)</f>
        <v>0</v>
      </c>
      <c r="AQ850" s="75" t="n">
        <f aca="false">IF(K850&lt;&gt;0,L850,0)</f>
        <v>0</v>
      </c>
    </row>
    <row r="851" s="174" customFormat="true" ht="14.25" hidden="false" customHeight="false" outlineLevel="0" collapsed="false">
      <c r="A851" s="159" t="n">
        <v>839</v>
      </c>
      <c r="B851" s="160" t="n">
        <f aca="false">R851</f>
        <v>0</v>
      </c>
      <c r="C851" s="161" t="n">
        <f aca="false">T851</f>
        <v>0</v>
      </c>
      <c r="D851" s="162" t="n">
        <f aca="false">U851</f>
        <v>0</v>
      </c>
      <c r="E851" s="163" t="n">
        <f aca="false">'ORÇ.GLOBAL P CAIXA'!E850</f>
        <v>0</v>
      </c>
      <c r="F851" s="163" t="n">
        <f aca="false">IF('ORÇ.GLOBAL EMPRESA'!G850&gt;0,'ORÇ.GLOBAL EMPRESA'!G850,'ORÇ.GLOBAL P CAIXA'!F850)</f>
        <v>0</v>
      </c>
      <c r="G851" s="163" t="n">
        <f aca="false">IF(E851&lt;&gt;0,ROUND(E851*F851,2),IF(AK851=0,(SUMIF($AC$13:$AC$1012,B851,$AK$13:$AK$1012)),AK851))</f>
        <v>0</v>
      </c>
      <c r="H851" s="163" t="n">
        <f aca="false">V851</f>
        <v>0</v>
      </c>
      <c r="I851" s="163" t="n">
        <f aca="false">W851</f>
        <v>0</v>
      </c>
      <c r="J851" s="163" t="n">
        <f aca="false">IF(H851&lt;&gt;0,ROUND(H851*I851,2),IF(AP851=0,(SUMIF($AC$13:$AC$1012,B851,$AP$13:$AP$1012)),AP851))</f>
        <v>0</v>
      </c>
      <c r="K851" s="163" t="n">
        <f aca="false">H851-E851</f>
        <v>0</v>
      </c>
      <c r="L851" s="163" t="n">
        <f aca="false">J851-G851</f>
        <v>0</v>
      </c>
      <c r="M851" s="645" t="str">
        <f aca="false">IF('ORÇ.GLOBAL P CAIXA'!H850&gt;0,'ORÇ.GLOBAL P CAIXA'!H850,"")</f>
        <v/>
      </c>
      <c r="N851" s="646" t="n">
        <f aca="false">'ORÇ.GLOBAL P CAIXA'!I850</f>
        <v>0</v>
      </c>
      <c r="O851" s="166" t="str">
        <f aca="false">S851</f>
        <v/>
      </c>
      <c r="P851" s="167"/>
      <c r="Q851" s="168" t="str">
        <f aca="false">IF(B851&gt;0,"ok","ocultar")</f>
        <v>ocultar</v>
      </c>
      <c r="R851" s="647" t="n">
        <f aca="false">'ORÇ.GLOBAL P CAIXA'!B850</f>
        <v>0</v>
      </c>
      <c r="S851" s="170" t="str">
        <f aca="false">IF('ORÇ.GLOBAL P CAIXA'!N850&lt;&gt;0,'ORÇ.GLOBAL P CAIXA'!N850,"")</f>
        <v/>
      </c>
      <c r="T851" s="648" t="n">
        <f aca="false">'ORÇ.GLOBAL P CAIXA'!O850</f>
        <v>0</v>
      </c>
      <c r="U851" s="172" t="n">
        <f aca="false">'ORÇ.GLOBAL P CAIXA'!P850</f>
        <v>0</v>
      </c>
      <c r="V851" s="173" t="n">
        <f aca="false">'ORÇ.GLOBAL P CAIXA'!E850</f>
        <v>0</v>
      </c>
      <c r="W851" s="173" t="n">
        <f aca="false">F851</f>
        <v>0</v>
      </c>
      <c r="X851" s="649"/>
      <c r="Y851" s="649"/>
      <c r="Z851" s="650"/>
      <c r="AB851" s="88"/>
      <c r="AC851" s="157" t="n">
        <f aca="false">IF(B851=0,AC850,IF(ISNONTEXT(B851)=TRUE(),INT(B851),INT(LEFT(B851,FIND(".",B851)-1))))</f>
        <v>3</v>
      </c>
      <c r="AD851" s="157" t="str">
        <f aca="false">IF(AD852=1,1,IF(B851&lt;&gt;0,1,IF(C851&lt;&gt;0,1,IF(D851&lt;&gt;0,1,IF(E851&lt;&gt;0,1,"")))))</f>
        <v/>
      </c>
      <c r="AE851" s="157" t="str">
        <f aca="false">IF(AC851=0," ",IF(AC851&lt;&gt;AC850,AC851," "))</f>
        <v> </v>
      </c>
      <c r="AF851" s="88"/>
      <c r="AG851" s="75" t="e">
        <f aca="false">IF(AC851&lt;&gt;AE851,(IF(N851=0,G851*(INFORMAÇÕES!$Q$69/INFORMAÇÕES!$Q$72),IF(N851="R",G851,0))),0)</f>
        <v>#DIV/0!</v>
      </c>
      <c r="AH851" s="75" t="e">
        <f aca="false">IF(AC851&lt;&gt;AE851,(IF(N851=0,G851*(INFORMAÇÕES!$Q$70/INFORMAÇÕES!$Q$72),IF(N851="C",G851,0))),0)</f>
        <v>#DIV/0!</v>
      </c>
      <c r="AI851" s="75" t="n">
        <f aca="false">IF(AC851&lt;&gt;AE851,(IF(N851=0,G851*INFORMAÇÕES!$U$115,IF(N851="CF",G851,0))),0)</f>
        <v>0</v>
      </c>
      <c r="AJ851" s="75" t="n">
        <f aca="false">IF(AC851&lt;&gt;AE851,(IF(N851=0,G851*INFORMAÇÕES!$U$116,IF(N851="O",G851,0))),0)</f>
        <v>0</v>
      </c>
      <c r="AK851" s="75" t="n">
        <f aca="false">IF(E851&lt;&gt;0,G851,0)</f>
        <v>0</v>
      </c>
      <c r="AL851" s="75" t="n">
        <f aca="false">IF(AC851&lt;&gt;AE851,(IF(N851=0,J851*(INFORMAÇÕES!$Q$89/INFORMAÇÕES!$Q$92),IF(N851="R",J851,0))),0)</f>
        <v>0</v>
      </c>
      <c r="AM851" s="75" t="n">
        <f aca="false">IF(AC851&lt;&gt;AE851,(IF(N851=0,J851*(INFORMAÇÕES!$Q$90/INFORMAÇÕES!$Q$92),IF(N851="C",J851,0))),0)</f>
        <v>0</v>
      </c>
      <c r="AN851" s="75" t="n">
        <f aca="false">IF(AC851&lt;&gt;AE851,(IF(N851="",J851*INFORMAÇÕES!$U$115,IF(N851="CF",J851,0))),0)</f>
        <v>0</v>
      </c>
      <c r="AO851" s="75" t="n">
        <f aca="false">IF(AC851&lt;&gt;AE851,(IF(N851="",J851*INFORMAÇÕES!$U$116,IF(N851="O",J851,0))),0)</f>
        <v>0</v>
      </c>
      <c r="AP851" s="75" t="n">
        <f aca="false">IF(H851&lt;&gt;0,J851,0)</f>
        <v>0</v>
      </c>
      <c r="AQ851" s="75" t="n">
        <f aca="false">IF(K851&lt;&gt;0,L851,0)</f>
        <v>0</v>
      </c>
    </row>
    <row r="852" s="174" customFormat="true" ht="14.25" hidden="false" customHeight="false" outlineLevel="0" collapsed="false">
      <c r="A852" s="159" t="n">
        <v>840</v>
      </c>
      <c r="B852" s="160" t="n">
        <f aca="false">R852</f>
        <v>0</v>
      </c>
      <c r="C852" s="161" t="n">
        <f aca="false">T852</f>
        <v>0</v>
      </c>
      <c r="D852" s="162" t="n">
        <f aca="false">U852</f>
        <v>0</v>
      </c>
      <c r="E852" s="163" t="n">
        <f aca="false">'ORÇ.GLOBAL P CAIXA'!E851</f>
        <v>0</v>
      </c>
      <c r="F852" s="163" t="n">
        <f aca="false">IF('ORÇ.GLOBAL EMPRESA'!G851&gt;0,'ORÇ.GLOBAL EMPRESA'!G851,'ORÇ.GLOBAL P CAIXA'!F851)</f>
        <v>0</v>
      </c>
      <c r="G852" s="163" t="n">
        <f aca="false">IF(E852&lt;&gt;0,ROUND(E852*F852,2),IF(AK852=0,(SUMIF($AC$13:$AC$1012,B852,$AK$13:$AK$1012)),AK852))</f>
        <v>0</v>
      </c>
      <c r="H852" s="163" t="n">
        <f aca="false">V852</f>
        <v>0</v>
      </c>
      <c r="I852" s="163" t="n">
        <f aca="false">W852</f>
        <v>0</v>
      </c>
      <c r="J852" s="163" t="n">
        <f aca="false">IF(H852&lt;&gt;0,ROUND(H852*I852,2),IF(AP852=0,(SUMIF($AC$13:$AC$1012,B852,$AP$13:$AP$1012)),AP852))</f>
        <v>0</v>
      </c>
      <c r="K852" s="163" t="n">
        <f aca="false">H852-E852</f>
        <v>0</v>
      </c>
      <c r="L852" s="163" t="n">
        <f aca="false">J852-G852</f>
        <v>0</v>
      </c>
      <c r="M852" s="645" t="str">
        <f aca="false">IF('ORÇ.GLOBAL P CAIXA'!H851&gt;0,'ORÇ.GLOBAL P CAIXA'!H851,"")</f>
        <v/>
      </c>
      <c r="N852" s="646" t="n">
        <f aca="false">'ORÇ.GLOBAL P CAIXA'!I851</f>
        <v>0</v>
      </c>
      <c r="O852" s="166" t="str">
        <f aca="false">S852</f>
        <v/>
      </c>
      <c r="P852" s="167"/>
      <c r="Q852" s="168" t="str">
        <f aca="false">IF(B852&gt;0,"ok","ocultar")</f>
        <v>ocultar</v>
      </c>
      <c r="R852" s="647" t="n">
        <f aca="false">'ORÇ.GLOBAL P CAIXA'!B851</f>
        <v>0</v>
      </c>
      <c r="S852" s="170" t="str">
        <f aca="false">IF('ORÇ.GLOBAL P CAIXA'!N851&lt;&gt;0,'ORÇ.GLOBAL P CAIXA'!N851,"")</f>
        <v/>
      </c>
      <c r="T852" s="648" t="n">
        <f aca="false">'ORÇ.GLOBAL P CAIXA'!O851</f>
        <v>0</v>
      </c>
      <c r="U852" s="172" t="n">
        <f aca="false">'ORÇ.GLOBAL P CAIXA'!P851</f>
        <v>0</v>
      </c>
      <c r="V852" s="173" t="n">
        <f aca="false">'ORÇ.GLOBAL P CAIXA'!E851</f>
        <v>0</v>
      </c>
      <c r="W852" s="173" t="n">
        <f aca="false">F852</f>
        <v>0</v>
      </c>
      <c r="X852" s="649"/>
      <c r="Y852" s="649"/>
      <c r="Z852" s="650"/>
      <c r="AB852" s="88"/>
      <c r="AC852" s="157" t="n">
        <f aca="false">IF(B852=0,AC851,IF(ISNONTEXT(B852)=TRUE(),INT(B852),INT(LEFT(B852,FIND(".",B852)-1))))</f>
        <v>3</v>
      </c>
      <c r="AD852" s="157" t="str">
        <f aca="false">IF(AD853=1,1,IF(B852&lt;&gt;0,1,IF(C852&lt;&gt;0,1,IF(D852&lt;&gt;0,1,IF(E852&lt;&gt;0,1,"")))))</f>
        <v/>
      </c>
      <c r="AE852" s="157" t="str">
        <f aca="false">IF(AC852=0," ",IF(AC852&lt;&gt;AC851,AC852," "))</f>
        <v> </v>
      </c>
      <c r="AF852" s="88"/>
      <c r="AG852" s="75" t="e">
        <f aca="false">IF(AC852&lt;&gt;AE852,(IF(N852=0,G852*(INFORMAÇÕES!$Q$69/INFORMAÇÕES!$Q$72),IF(N852="R",G852,0))),0)</f>
        <v>#DIV/0!</v>
      </c>
      <c r="AH852" s="75" t="e">
        <f aca="false">IF(AC852&lt;&gt;AE852,(IF(N852=0,G852*(INFORMAÇÕES!$Q$70/INFORMAÇÕES!$Q$72),IF(N852="C",G852,0))),0)</f>
        <v>#DIV/0!</v>
      </c>
      <c r="AI852" s="75" t="n">
        <f aca="false">IF(AC852&lt;&gt;AE852,(IF(N852=0,G852*INFORMAÇÕES!$U$115,IF(N852="CF",G852,0))),0)</f>
        <v>0</v>
      </c>
      <c r="AJ852" s="75" t="n">
        <f aca="false">IF(AC852&lt;&gt;AE852,(IF(N852=0,G852*INFORMAÇÕES!$U$116,IF(N852="O",G852,0))),0)</f>
        <v>0</v>
      </c>
      <c r="AK852" s="75" t="n">
        <f aca="false">IF(E852&lt;&gt;0,G852,0)</f>
        <v>0</v>
      </c>
      <c r="AL852" s="75" t="n">
        <f aca="false">IF(AC852&lt;&gt;AE852,(IF(N852=0,J852*(INFORMAÇÕES!$Q$89/INFORMAÇÕES!$Q$92),IF(N852="R",J852,0))),0)</f>
        <v>0</v>
      </c>
      <c r="AM852" s="75" t="n">
        <f aca="false">IF(AC852&lt;&gt;AE852,(IF(N852=0,J852*(INFORMAÇÕES!$Q$90/INFORMAÇÕES!$Q$92),IF(N852="C",J852,0))),0)</f>
        <v>0</v>
      </c>
      <c r="AN852" s="75" t="n">
        <f aca="false">IF(AC852&lt;&gt;AE852,(IF(N852="",J852*INFORMAÇÕES!$U$115,IF(N852="CF",J852,0))),0)</f>
        <v>0</v>
      </c>
      <c r="AO852" s="75" t="n">
        <f aca="false">IF(AC852&lt;&gt;AE852,(IF(N852="",J852*INFORMAÇÕES!$U$116,IF(N852="O",J852,0))),0)</f>
        <v>0</v>
      </c>
      <c r="AP852" s="75" t="n">
        <f aca="false">IF(H852&lt;&gt;0,J852,0)</f>
        <v>0</v>
      </c>
      <c r="AQ852" s="75" t="n">
        <f aca="false">IF(K852&lt;&gt;0,L852,0)</f>
        <v>0</v>
      </c>
    </row>
    <row r="853" s="174" customFormat="true" ht="14.25" hidden="false" customHeight="false" outlineLevel="0" collapsed="false">
      <c r="A853" s="159" t="n">
        <v>841</v>
      </c>
      <c r="B853" s="160" t="n">
        <f aca="false">R853</f>
        <v>0</v>
      </c>
      <c r="C853" s="161" t="n">
        <f aca="false">T853</f>
        <v>0</v>
      </c>
      <c r="D853" s="162" t="n">
        <f aca="false">U853</f>
        <v>0</v>
      </c>
      <c r="E853" s="163" t="n">
        <f aca="false">'ORÇ.GLOBAL P CAIXA'!E852</f>
        <v>0</v>
      </c>
      <c r="F853" s="163" t="n">
        <f aca="false">IF('ORÇ.GLOBAL EMPRESA'!G852&gt;0,'ORÇ.GLOBAL EMPRESA'!G852,'ORÇ.GLOBAL P CAIXA'!F852)</f>
        <v>0</v>
      </c>
      <c r="G853" s="163" t="n">
        <f aca="false">IF(E853&lt;&gt;0,ROUND(E853*F853,2),IF(AK853=0,(SUMIF($AC$13:$AC$1012,B853,$AK$13:$AK$1012)),AK853))</f>
        <v>0</v>
      </c>
      <c r="H853" s="163" t="n">
        <f aca="false">V853</f>
        <v>0</v>
      </c>
      <c r="I853" s="163" t="n">
        <f aca="false">W853</f>
        <v>0</v>
      </c>
      <c r="J853" s="163" t="n">
        <f aca="false">IF(H853&lt;&gt;0,ROUND(H853*I853,2),IF(AP853=0,(SUMIF($AC$13:$AC$1012,B853,$AP$13:$AP$1012)),AP853))</f>
        <v>0</v>
      </c>
      <c r="K853" s="163" t="n">
        <f aca="false">H853-E853</f>
        <v>0</v>
      </c>
      <c r="L853" s="163" t="n">
        <f aca="false">J853-G853</f>
        <v>0</v>
      </c>
      <c r="M853" s="645" t="str">
        <f aca="false">IF('ORÇ.GLOBAL P CAIXA'!H852&gt;0,'ORÇ.GLOBAL P CAIXA'!H852,"")</f>
        <v/>
      </c>
      <c r="N853" s="646" t="n">
        <f aca="false">'ORÇ.GLOBAL P CAIXA'!I852</f>
        <v>0</v>
      </c>
      <c r="O853" s="166" t="str">
        <f aca="false">S853</f>
        <v/>
      </c>
      <c r="P853" s="167"/>
      <c r="Q853" s="168" t="str">
        <f aca="false">IF(B853&gt;0,"ok","ocultar")</f>
        <v>ocultar</v>
      </c>
      <c r="R853" s="647" t="n">
        <f aca="false">'ORÇ.GLOBAL P CAIXA'!B852</f>
        <v>0</v>
      </c>
      <c r="S853" s="170" t="str">
        <f aca="false">IF('ORÇ.GLOBAL P CAIXA'!N852&lt;&gt;0,'ORÇ.GLOBAL P CAIXA'!N852,"")</f>
        <v/>
      </c>
      <c r="T853" s="648" t="n">
        <f aca="false">'ORÇ.GLOBAL P CAIXA'!O852</f>
        <v>0</v>
      </c>
      <c r="U853" s="172" t="n">
        <f aca="false">'ORÇ.GLOBAL P CAIXA'!P852</f>
        <v>0</v>
      </c>
      <c r="V853" s="173" t="n">
        <f aca="false">'ORÇ.GLOBAL P CAIXA'!E852</f>
        <v>0</v>
      </c>
      <c r="W853" s="173" t="n">
        <f aca="false">F853</f>
        <v>0</v>
      </c>
      <c r="X853" s="649"/>
      <c r="Y853" s="649"/>
      <c r="Z853" s="650"/>
      <c r="AB853" s="88"/>
      <c r="AC853" s="157" t="n">
        <f aca="false">IF(B853=0,AC852,IF(ISNONTEXT(B853)=TRUE(),INT(B853),INT(LEFT(B853,FIND(".",B853)-1))))</f>
        <v>3</v>
      </c>
      <c r="AD853" s="157" t="str">
        <f aca="false">IF(AD854=1,1,IF(B853&lt;&gt;0,1,IF(C853&lt;&gt;0,1,IF(D853&lt;&gt;0,1,IF(E853&lt;&gt;0,1,"")))))</f>
        <v/>
      </c>
      <c r="AE853" s="157" t="str">
        <f aca="false">IF(AC853=0," ",IF(AC853&lt;&gt;AC852,AC853," "))</f>
        <v> </v>
      </c>
      <c r="AF853" s="88"/>
      <c r="AG853" s="75" t="e">
        <f aca="false">IF(AC853&lt;&gt;AE853,(IF(N853=0,G853*(INFORMAÇÕES!$Q$69/INFORMAÇÕES!$Q$72),IF(N853="R",G853,0))),0)</f>
        <v>#DIV/0!</v>
      </c>
      <c r="AH853" s="75" t="e">
        <f aca="false">IF(AC853&lt;&gt;AE853,(IF(N853=0,G853*(INFORMAÇÕES!$Q$70/INFORMAÇÕES!$Q$72),IF(N853="C",G853,0))),0)</f>
        <v>#DIV/0!</v>
      </c>
      <c r="AI853" s="75" t="n">
        <f aca="false">IF(AC853&lt;&gt;AE853,(IF(N853=0,G853*INFORMAÇÕES!$U$115,IF(N853="CF",G853,0))),0)</f>
        <v>0</v>
      </c>
      <c r="AJ853" s="75" t="n">
        <f aca="false">IF(AC853&lt;&gt;AE853,(IF(N853=0,G853*INFORMAÇÕES!$U$116,IF(N853="O",G853,0))),0)</f>
        <v>0</v>
      </c>
      <c r="AK853" s="75" t="n">
        <f aca="false">IF(E853&lt;&gt;0,G853,0)</f>
        <v>0</v>
      </c>
      <c r="AL853" s="75" t="n">
        <f aca="false">IF(AC853&lt;&gt;AE853,(IF(N853=0,J853*(INFORMAÇÕES!$Q$89/INFORMAÇÕES!$Q$92),IF(N853="R",J853,0))),0)</f>
        <v>0</v>
      </c>
      <c r="AM853" s="75" t="n">
        <f aca="false">IF(AC853&lt;&gt;AE853,(IF(N853=0,J853*(INFORMAÇÕES!$Q$90/INFORMAÇÕES!$Q$92),IF(N853="C",J853,0))),0)</f>
        <v>0</v>
      </c>
      <c r="AN853" s="75" t="n">
        <f aca="false">IF(AC853&lt;&gt;AE853,(IF(N853="",J853*INFORMAÇÕES!$U$115,IF(N853="CF",J853,0))),0)</f>
        <v>0</v>
      </c>
      <c r="AO853" s="75" t="n">
        <f aca="false">IF(AC853&lt;&gt;AE853,(IF(N853="",J853*INFORMAÇÕES!$U$116,IF(N853="O",J853,0))),0)</f>
        <v>0</v>
      </c>
      <c r="AP853" s="75" t="n">
        <f aca="false">IF(H853&lt;&gt;0,J853,0)</f>
        <v>0</v>
      </c>
      <c r="AQ853" s="75" t="n">
        <f aca="false">IF(K853&lt;&gt;0,L853,0)</f>
        <v>0</v>
      </c>
    </row>
    <row r="854" s="174" customFormat="true" ht="14.25" hidden="false" customHeight="false" outlineLevel="0" collapsed="false">
      <c r="A854" s="159" t="n">
        <v>842</v>
      </c>
      <c r="B854" s="160" t="n">
        <f aca="false">R854</f>
        <v>0</v>
      </c>
      <c r="C854" s="161" t="n">
        <f aca="false">T854</f>
        <v>0</v>
      </c>
      <c r="D854" s="162" t="n">
        <f aca="false">U854</f>
        <v>0</v>
      </c>
      <c r="E854" s="163" t="n">
        <f aca="false">'ORÇ.GLOBAL P CAIXA'!E853</f>
        <v>0</v>
      </c>
      <c r="F854" s="163" t="n">
        <f aca="false">IF('ORÇ.GLOBAL EMPRESA'!G853&gt;0,'ORÇ.GLOBAL EMPRESA'!G853,'ORÇ.GLOBAL P CAIXA'!F853)</f>
        <v>0</v>
      </c>
      <c r="G854" s="163" t="n">
        <f aca="false">IF(E854&lt;&gt;0,ROUND(E854*F854,2),IF(AK854=0,(SUMIF($AC$13:$AC$1012,B854,$AK$13:$AK$1012)),AK854))</f>
        <v>0</v>
      </c>
      <c r="H854" s="163" t="n">
        <f aca="false">V854</f>
        <v>0</v>
      </c>
      <c r="I854" s="163" t="n">
        <f aca="false">W854</f>
        <v>0</v>
      </c>
      <c r="J854" s="163" t="n">
        <f aca="false">IF(H854&lt;&gt;0,ROUND(H854*I854,2),IF(AP854=0,(SUMIF($AC$13:$AC$1012,B854,$AP$13:$AP$1012)),AP854))</f>
        <v>0</v>
      </c>
      <c r="K854" s="163" t="n">
        <f aca="false">H854-E854</f>
        <v>0</v>
      </c>
      <c r="L854" s="163" t="n">
        <f aca="false">J854-G854</f>
        <v>0</v>
      </c>
      <c r="M854" s="645" t="str">
        <f aca="false">IF('ORÇ.GLOBAL P CAIXA'!H853&gt;0,'ORÇ.GLOBAL P CAIXA'!H853,"")</f>
        <v/>
      </c>
      <c r="N854" s="646" t="n">
        <f aca="false">'ORÇ.GLOBAL P CAIXA'!I853</f>
        <v>0</v>
      </c>
      <c r="O854" s="166" t="str">
        <f aca="false">S854</f>
        <v/>
      </c>
      <c r="P854" s="167"/>
      <c r="Q854" s="168" t="str">
        <f aca="false">IF(B854&gt;0,"ok","ocultar")</f>
        <v>ocultar</v>
      </c>
      <c r="R854" s="647" t="n">
        <f aca="false">'ORÇ.GLOBAL P CAIXA'!B853</f>
        <v>0</v>
      </c>
      <c r="S854" s="170" t="str">
        <f aca="false">IF('ORÇ.GLOBAL P CAIXA'!N853&lt;&gt;0,'ORÇ.GLOBAL P CAIXA'!N853,"")</f>
        <v/>
      </c>
      <c r="T854" s="648" t="n">
        <f aca="false">'ORÇ.GLOBAL P CAIXA'!O853</f>
        <v>0</v>
      </c>
      <c r="U854" s="172" t="n">
        <f aca="false">'ORÇ.GLOBAL P CAIXA'!P853</f>
        <v>0</v>
      </c>
      <c r="V854" s="173" t="n">
        <f aca="false">'ORÇ.GLOBAL P CAIXA'!E853</f>
        <v>0</v>
      </c>
      <c r="W854" s="173" t="n">
        <f aca="false">F854</f>
        <v>0</v>
      </c>
      <c r="X854" s="649"/>
      <c r="Y854" s="649"/>
      <c r="Z854" s="650"/>
      <c r="AB854" s="88"/>
      <c r="AC854" s="157" t="n">
        <f aca="false">IF(B854=0,AC853,IF(ISNONTEXT(B854)=TRUE(),INT(B854),INT(LEFT(B854,FIND(".",B854)-1))))</f>
        <v>3</v>
      </c>
      <c r="AD854" s="157" t="str">
        <f aca="false">IF(AD855=1,1,IF(B854&lt;&gt;0,1,IF(C854&lt;&gt;0,1,IF(D854&lt;&gt;0,1,IF(E854&lt;&gt;0,1,"")))))</f>
        <v/>
      </c>
      <c r="AE854" s="157" t="str">
        <f aca="false">IF(AC854=0," ",IF(AC854&lt;&gt;AC853,AC854," "))</f>
        <v> </v>
      </c>
      <c r="AF854" s="88"/>
      <c r="AG854" s="75" t="e">
        <f aca="false">IF(AC854&lt;&gt;AE854,(IF(N854=0,G854*(INFORMAÇÕES!$Q$69/INFORMAÇÕES!$Q$72),IF(N854="R",G854,0))),0)</f>
        <v>#DIV/0!</v>
      </c>
      <c r="AH854" s="75" t="e">
        <f aca="false">IF(AC854&lt;&gt;AE854,(IF(N854=0,G854*(INFORMAÇÕES!$Q$70/INFORMAÇÕES!$Q$72),IF(N854="C",G854,0))),0)</f>
        <v>#DIV/0!</v>
      </c>
      <c r="AI854" s="75" t="n">
        <f aca="false">IF(AC854&lt;&gt;AE854,(IF(N854=0,G854*INFORMAÇÕES!$U$115,IF(N854="CF",G854,0))),0)</f>
        <v>0</v>
      </c>
      <c r="AJ854" s="75" t="n">
        <f aca="false">IF(AC854&lt;&gt;AE854,(IF(N854=0,G854*INFORMAÇÕES!$U$116,IF(N854="O",G854,0))),0)</f>
        <v>0</v>
      </c>
      <c r="AK854" s="75" t="n">
        <f aca="false">IF(E854&lt;&gt;0,G854,0)</f>
        <v>0</v>
      </c>
      <c r="AL854" s="75" t="n">
        <f aca="false">IF(AC854&lt;&gt;AE854,(IF(N854=0,J854*(INFORMAÇÕES!$Q$89/INFORMAÇÕES!$Q$92),IF(N854="R",J854,0))),0)</f>
        <v>0</v>
      </c>
      <c r="AM854" s="75" t="n">
        <f aca="false">IF(AC854&lt;&gt;AE854,(IF(N854=0,J854*(INFORMAÇÕES!$Q$90/INFORMAÇÕES!$Q$92),IF(N854="C",J854,0))),0)</f>
        <v>0</v>
      </c>
      <c r="AN854" s="75" t="n">
        <f aca="false">IF(AC854&lt;&gt;AE854,(IF(N854="",J854*INFORMAÇÕES!$U$115,IF(N854="CF",J854,0))),0)</f>
        <v>0</v>
      </c>
      <c r="AO854" s="75" t="n">
        <f aca="false">IF(AC854&lt;&gt;AE854,(IF(N854="",J854*INFORMAÇÕES!$U$116,IF(N854="O",J854,0))),0)</f>
        <v>0</v>
      </c>
      <c r="AP854" s="75" t="n">
        <f aca="false">IF(H854&lt;&gt;0,J854,0)</f>
        <v>0</v>
      </c>
      <c r="AQ854" s="75" t="n">
        <f aca="false">IF(K854&lt;&gt;0,L854,0)</f>
        <v>0</v>
      </c>
    </row>
    <row r="855" s="174" customFormat="true" ht="14.25" hidden="false" customHeight="false" outlineLevel="0" collapsed="false">
      <c r="A855" s="159" t="n">
        <v>843</v>
      </c>
      <c r="B855" s="160" t="n">
        <f aca="false">R855</f>
        <v>0</v>
      </c>
      <c r="C855" s="161" t="n">
        <f aca="false">T855</f>
        <v>0</v>
      </c>
      <c r="D855" s="162" t="n">
        <f aca="false">U855</f>
        <v>0</v>
      </c>
      <c r="E855" s="163" t="n">
        <f aca="false">'ORÇ.GLOBAL P CAIXA'!E854</f>
        <v>0</v>
      </c>
      <c r="F855" s="163" t="n">
        <f aca="false">IF('ORÇ.GLOBAL EMPRESA'!G854&gt;0,'ORÇ.GLOBAL EMPRESA'!G854,'ORÇ.GLOBAL P CAIXA'!F854)</f>
        <v>0</v>
      </c>
      <c r="G855" s="163" t="n">
        <f aca="false">IF(E855&lt;&gt;0,ROUND(E855*F855,2),IF(AK855=0,(SUMIF($AC$13:$AC$1012,B855,$AK$13:$AK$1012)),AK855))</f>
        <v>0</v>
      </c>
      <c r="H855" s="163" t="n">
        <f aca="false">V855</f>
        <v>0</v>
      </c>
      <c r="I855" s="163" t="n">
        <f aca="false">W855</f>
        <v>0</v>
      </c>
      <c r="J855" s="163" t="n">
        <f aca="false">IF(H855&lt;&gt;0,ROUND(H855*I855,2),IF(AP855=0,(SUMIF($AC$13:$AC$1012,B855,$AP$13:$AP$1012)),AP855))</f>
        <v>0</v>
      </c>
      <c r="K855" s="163" t="n">
        <f aca="false">H855-E855</f>
        <v>0</v>
      </c>
      <c r="L855" s="163" t="n">
        <f aca="false">J855-G855</f>
        <v>0</v>
      </c>
      <c r="M855" s="645" t="str">
        <f aca="false">IF('ORÇ.GLOBAL P CAIXA'!H854&gt;0,'ORÇ.GLOBAL P CAIXA'!H854,"")</f>
        <v/>
      </c>
      <c r="N855" s="646" t="n">
        <f aca="false">'ORÇ.GLOBAL P CAIXA'!I854</f>
        <v>0</v>
      </c>
      <c r="O855" s="166" t="str">
        <f aca="false">S855</f>
        <v/>
      </c>
      <c r="P855" s="167"/>
      <c r="Q855" s="168" t="str">
        <f aca="false">IF(B855&gt;0,"ok","ocultar")</f>
        <v>ocultar</v>
      </c>
      <c r="R855" s="647" t="n">
        <f aca="false">'ORÇ.GLOBAL P CAIXA'!B854</f>
        <v>0</v>
      </c>
      <c r="S855" s="170" t="str">
        <f aca="false">IF('ORÇ.GLOBAL P CAIXA'!N854&lt;&gt;0,'ORÇ.GLOBAL P CAIXA'!N854,"")</f>
        <v/>
      </c>
      <c r="T855" s="648" t="n">
        <f aca="false">'ORÇ.GLOBAL P CAIXA'!O854</f>
        <v>0</v>
      </c>
      <c r="U855" s="172" t="n">
        <f aca="false">'ORÇ.GLOBAL P CAIXA'!P854</f>
        <v>0</v>
      </c>
      <c r="V855" s="173" t="n">
        <f aca="false">'ORÇ.GLOBAL P CAIXA'!E854</f>
        <v>0</v>
      </c>
      <c r="W855" s="173" t="n">
        <f aca="false">F855</f>
        <v>0</v>
      </c>
      <c r="X855" s="649"/>
      <c r="Y855" s="649"/>
      <c r="Z855" s="650"/>
      <c r="AB855" s="88"/>
      <c r="AC855" s="157" t="n">
        <f aca="false">IF(B855=0,AC854,IF(ISNONTEXT(B855)=TRUE(),INT(B855),INT(LEFT(B855,FIND(".",B855)-1))))</f>
        <v>3</v>
      </c>
      <c r="AD855" s="157" t="str">
        <f aca="false">IF(AD856=1,1,IF(B855&lt;&gt;0,1,IF(C855&lt;&gt;0,1,IF(D855&lt;&gt;0,1,IF(E855&lt;&gt;0,1,"")))))</f>
        <v/>
      </c>
      <c r="AE855" s="157" t="str">
        <f aca="false">IF(AC855=0," ",IF(AC855&lt;&gt;AC854,AC855," "))</f>
        <v> </v>
      </c>
      <c r="AF855" s="88"/>
      <c r="AG855" s="75" t="e">
        <f aca="false">IF(AC855&lt;&gt;AE855,(IF(N855=0,G855*(INFORMAÇÕES!$Q$69/INFORMAÇÕES!$Q$72),IF(N855="R",G855,0))),0)</f>
        <v>#DIV/0!</v>
      </c>
      <c r="AH855" s="75" t="e">
        <f aca="false">IF(AC855&lt;&gt;AE855,(IF(N855=0,G855*(INFORMAÇÕES!$Q$70/INFORMAÇÕES!$Q$72),IF(N855="C",G855,0))),0)</f>
        <v>#DIV/0!</v>
      </c>
      <c r="AI855" s="75" t="n">
        <f aca="false">IF(AC855&lt;&gt;AE855,(IF(N855=0,G855*INFORMAÇÕES!$U$115,IF(N855="CF",G855,0))),0)</f>
        <v>0</v>
      </c>
      <c r="AJ855" s="75" t="n">
        <f aca="false">IF(AC855&lt;&gt;AE855,(IF(N855=0,G855*INFORMAÇÕES!$U$116,IF(N855="O",G855,0))),0)</f>
        <v>0</v>
      </c>
      <c r="AK855" s="75" t="n">
        <f aca="false">IF(E855&lt;&gt;0,G855,0)</f>
        <v>0</v>
      </c>
      <c r="AL855" s="75" t="n">
        <f aca="false">IF(AC855&lt;&gt;AE855,(IF(N855=0,J855*(INFORMAÇÕES!$Q$89/INFORMAÇÕES!$Q$92),IF(N855="R",J855,0))),0)</f>
        <v>0</v>
      </c>
      <c r="AM855" s="75" t="n">
        <f aca="false">IF(AC855&lt;&gt;AE855,(IF(N855=0,J855*(INFORMAÇÕES!$Q$90/INFORMAÇÕES!$Q$92),IF(N855="C",J855,0))),0)</f>
        <v>0</v>
      </c>
      <c r="AN855" s="75" t="n">
        <f aca="false">IF(AC855&lt;&gt;AE855,(IF(N855="",J855*INFORMAÇÕES!$U$115,IF(N855="CF",J855,0))),0)</f>
        <v>0</v>
      </c>
      <c r="AO855" s="75" t="n">
        <f aca="false">IF(AC855&lt;&gt;AE855,(IF(N855="",J855*INFORMAÇÕES!$U$116,IF(N855="O",J855,0))),0)</f>
        <v>0</v>
      </c>
      <c r="AP855" s="75" t="n">
        <f aca="false">IF(H855&lt;&gt;0,J855,0)</f>
        <v>0</v>
      </c>
      <c r="AQ855" s="75" t="n">
        <f aca="false">IF(K855&lt;&gt;0,L855,0)</f>
        <v>0</v>
      </c>
    </row>
    <row r="856" s="174" customFormat="true" ht="14.25" hidden="false" customHeight="false" outlineLevel="0" collapsed="false">
      <c r="A856" s="159" t="n">
        <v>844</v>
      </c>
      <c r="B856" s="160" t="n">
        <f aca="false">R856</f>
        <v>0</v>
      </c>
      <c r="C856" s="161" t="n">
        <f aca="false">T856</f>
        <v>0</v>
      </c>
      <c r="D856" s="162" t="n">
        <f aca="false">U856</f>
        <v>0</v>
      </c>
      <c r="E856" s="163" t="n">
        <f aca="false">'ORÇ.GLOBAL P CAIXA'!E855</f>
        <v>0</v>
      </c>
      <c r="F856" s="163" t="n">
        <f aca="false">IF('ORÇ.GLOBAL EMPRESA'!G855&gt;0,'ORÇ.GLOBAL EMPRESA'!G855,'ORÇ.GLOBAL P CAIXA'!F855)</f>
        <v>0</v>
      </c>
      <c r="G856" s="163" t="n">
        <f aca="false">IF(E856&lt;&gt;0,ROUND(E856*F856,2),IF(AK856=0,(SUMIF($AC$13:$AC$1012,B856,$AK$13:$AK$1012)),AK856))</f>
        <v>0</v>
      </c>
      <c r="H856" s="163" t="n">
        <f aca="false">V856</f>
        <v>0</v>
      </c>
      <c r="I856" s="163" t="n">
        <f aca="false">W856</f>
        <v>0</v>
      </c>
      <c r="J856" s="163" t="n">
        <f aca="false">IF(H856&lt;&gt;0,ROUND(H856*I856,2),IF(AP856=0,(SUMIF($AC$13:$AC$1012,B856,$AP$13:$AP$1012)),AP856))</f>
        <v>0</v>
      </c>
      <c r="K856" s="163" t="n">
        <f aca="false">H856-E856</f>
        <v>0</v>
      </c>
      <c r="L856" s="163" t="n">
        <f aca="false">J856-G856</f>
        <v>0</v>
      </c>
      <c r="M856" s="645" t="str">
        <f aca="false">IF('ORÇ.GLOBAL P CAIXA'!H855&gt;0,'ORÇ.GLOBAL P CAIXA'!H855,"")</f>
        <v/>
      </c>
      <c r="N856" s="646" t="n">
        <f aca="false">'ORÇ.GLOBAL P CAIXA'!I855</f>
        <v>0</v>
      </c>
      <c r="O856" s="166" t="str">
        <f aca="false">S856</f>
        <v/>
      </c>
      <c r="P856" s="167"/>
      <c r="Q856" s="168" t="str">
        <f aca="false">IF(B856&gt;0,"ok","ocultar")</f>
        <v>ocultar</v>
      </c>
      <c r="R856" s="647" t="n">
        <f aca="false">'ORÇ.GLOBAL P CAIXA'!B855</f>
        <v>0</v>
      </c>
      <c r="S856" s="170" t="str">
        <f aca="false">IF('ORÇ.GLOBAL P CAIXA'!N855&lt;&gt;0,'ORÇ.GLOBAL P CAIXA'!N855,"")</f>
        <v/>
      </c>
      <c r="T856" s="648" t="n">
        <f aca="false">'ORÇ.GLOBAL P CAIXA'!O855</f>
        <v>0</v>
      </c>
      <c r="U856" s="172" t="n">
        <f aca="false">'ORÇ.GLOBAL P CAIXA'!P855</f>
        <v>0</v>
      </c>
      <c r="V856" s="173" t="n">
        <f aca="false">'ORÇ.GLOBAL P CAIXA'!E855</f>
        <v>0</v>
      </c>
      <c r="W856" s="173" t="n">
        <f aca="false">F856</f>
        <v>0</v>
      </c>
      <c r="X856" s="649"/>
      <c r="Y856" s="649"/>
      <c r="Z856" s="650"/>
      <c r="AB856" s="88"/>
      <c r="AC856" s="157" t="n">
        <f aca="false">IF(B856=0,AC855,IF(ISNONTEXT(B856)=TRUE(),INT(B856),INT(LEFT(B856,FIND(".",B856)-1))))</f>
        <v>3</v>
      </c>
      <c r="AD856" s="157" t="str">
        <f aca="false">IF(AD857=1,1,IF(B856&lt;&gt;0,1,IF(C856&lt;&gt;0,1,IF(D856&lt;&gt;0,1,IF(E856&lt;&gt;0,1,"")))))</f>
        <v/>
      </c>
      <c r="AE856" s="157" t="str">
        <f aca="false">IF(AC856=0," ",IF(AC856&lt;&gt;AC855,AC856," "))</f>
        <v> </v>
      </c>
      <c r="AF856" s="88"/>
      <c r="AG856" s="75" t="e">
        <f aca="false">IF(AC856&lt;&gt;AE856,(IF(N856=0,G856*(INFORMAÇÕES!$Q$69/INFORMAÇÕES!$Q$72),IF(N856="R",G856,0))),0)</f>
        <v>#DIV/0!</v>
      </c>
      <c r="AH856" s="75" t="e">
        <f aca="false">IF(AC856&lt;&gt;AE856,(IF(N856=0,G856*(INFORMAÇÕES!$Q$70/INFORMAÇÕES!$Q$72),IF(N856="C",G856,0))),0)</f>
        <v>#DIV/0!</v>
      </c>
      <c r="AI856" s="75" t="n">
        <f aca="false">IF(AC856&lt;&gt;AE856,(IF(N856=0,G856*INFORMAÇÕES!$U$115,IF(N856="CF",G856,0))),0)</f>
        <v>0</v>
      </c>
      <c r="AJ856" s="75" t="n">
        <f aca="false">IF(AC856&lt;&gt;AE856,(IF(N856=0,G856*INFORMAÇÕES!$U$116,IF(N856="O",G856,0))),0)</f>
        <v>0</v>
      </c>
      <c r="AK856" s="75" t="n">
        <f aca="false">IF(E856&lt;&gt;0,G856,0)</f>
        <v>0</v>
      </c>
      <c r="AL856" s="75" t="n">
        <f aca="false">IF(AC856&lt;&gt;AE856,(IF(N856=0,J856*(INFORMAÇÕES!$Q$89/INFORMAÇÕES!$Q$92),IF(N856="R",J856,0))),0)</f>
        <v>0</v>
      </c>
      <c r="AM856" s="75" t="n">
        <f aca="false">IF(AC856&lt;&gt;AE856,(IF(N856=0,J856*(INFORMAÇÕES!$Q$90/INFORMAÇÕES!$Q$92),IF(N856="C",J856,0))),0)</f>
        <v>0</v>
      </c>
      <c r="AN856" s="75" t="n">
        <f aca="false">IF(AC856&lt;&gt;AE856,(IF(N856="",J856*INFORMAÇÕES!$U$115,IF(N856="CF",J856,0))),0)</f>
        <v>0</v>
      </c>
      <c r="AO856" s="75" t="n">
        <f aca="false">IF(AC856&lt;&gt;AE856,(IF(N856="",J856*INFORMAÇÕES!$U$116,IF(N856="O",J856,0))),0)</f>
        <v>0</v>
      </c>
      <c r="AP856" s="75" t="n">
        <f aca="false">IF(H856&lt;&gt;0,J856,0)</f>
        <v>0</v>
      </c>
      <c r="AQ856" s="75" t="n">
        <f aca="false">IF(K856&lt;&gt;0,L856,0)</f>
        <v>0</v>
      </c>
    </row>
    <row r="857" s="174" customFormat="true" ht="14.25" hidden="false" customHeight="false" outlineLevel="0" collapsed="false">
      <c r="A857" s="159" t="n">
        <v>845</v>
      </c>
      <c r="B857" s="160" t="n">
        <f aca="false">R857</f>
        <v>0</v>
      </c>
      <c r="C857" s="161" t="n">
        <f aca="false">T857</f>
        <v>0</v>
      </c>
      <c r="D857" s="162" t="n">
        <f aca="false">U857</f>
        <v>0</v>
      </c>
      <c r="E857" s="163" t="n">
        <f aca="false">'ORÇ.GLOBAL P CAIXA'!E856</f>
        <v>0</v>
      </c>
      <c r="F857" s="163" t="n">
        <f aca="false">IF('ORÇ.GLOBAL EMPRESA'!G856&gt;0,'ORÇ.GLOBAL EMPRESA'!G856,'ORÇ.GLOBAL P CAIXA'!F856)</f>
        <v>0</v>
      </c>
      <c r="G857" s="163" t="n">
        <f aca="false">IF(E857&lt;&gt;0,ROUND(E857*F857,2),IF(AK857=0,(SUMIF($AC$13:$AC$1012,B857,$AK$13:$AK$1012)),AK857))</f>
        <v>0</v>
      </c>
      <c r="H857" s="163" t="n">
        <f aca="false">V857</f>
        <v>0</v>
      </c>
      <c r="I857" s="163" t="n">
        <f aca="false">W857</f>
        <v>0</v>
      </c>
      <c r="J857" s="163" t="n">
        <f aca="false">IF(H857&lt;&gt;0,ROUND(H857*I857,2),IF(AP857=0,(SUMIF($AC$13:$AC$1012,B857,$AP$13:$AP$1012)),AP857))</f>
        <v>0</v>
      </c>
      <c r="K857" s="163" t="n">
        <f aca="false">H857-E857</f>
        <v>0</v>
      </c>
      <c r="L857" s="163" t="n">
        <f aca="false">J857-G857</f>
        <v>0</v>
      </c>
      <c r="M857" s="645" t="str">
        <f aca="false">IF('ORÇ.GLOBAL P CAIXA'!H856&gt;0,'ORÇ.GLOBAL P CAIXA'!H856,"")</f>
        <v/>
      </c>
      <c r="N857" s="646" t="n">
        <f aca="false">'ORÇ.GLOBAL P CAIXA'!I856</f>
        <v>0</v>
      </c>
      <c r="O857" s="166" t="str">
        <f aca="false">S857</f>
        <v/>
      </c>
      <c r="P857" s="167"/>
      <c r="Q857" s="168" t="str">
        <f aca="false">IF(B857&gt;0,"ok","ocultar")</f>
        <v>ocultar</v>
      </c>
      <c r="R857" s="647" t="n">
        <f aca="false">'ORÇ.GLOBAL P CAIXA'!B856</f>
        <v>0</v>
      </c>
      <c r="S857" s="170" t="str">
        <f aca="false">IF('ORÇ.GLOBAL P CAIXA'!N856&lt;&gt;0,'ORÇ.GLOBAL P CAIXA'!N856,"")</f>
        <v/>
      </c>
      <c r="T857" s="648" t="n">
        <f aca="false">'ORÇ.GLOBAL P CAIXA'!O856</f>
        <v>0</v>
      </c>
      <c r="U857" s="172" t="n">
        <f aca="false">'ORÇ.GLOBAL P CAIXA'!P856</f>
        <v>0</v>
      </c>
      <c r="V857" s="173" t="n">
        <f aca="false">'ORÇ.GLOBAL P CAIXA'!E856</f>
        <v>0</v>
      </c>
      <c r="W857" s="173" t="n">
        <f aca="false">F857</f>
        <v>0</v>
      </c>
      <c r="X857" s="649"/>
      <c r="Y857" s="649"/>
      <c r="Z857" s="650"/>
      <c r="AB857" s="88"/>
      <c r="AC857" s="157" t="n">
        <f aca="false">IF(B857=0,AC856,IF(ISNONTEXT(B857)=TRUE(),INT(B857),INT(LEFT(B857,FIND(".",B857)-1))))</f>
        <v>3</v>
      </c>
      <c r="AD857" s="157" t="str">
        <f aca="false">IF(AD858=1,1,IF(B857&lt;&gt;0,1,IF(C857&lt;&gt;0,1,IF(D857&lt;&gt;0,1,IF(E857&lt;&gt;0,1,"")))))</f>
        <v/>
      </c>
      <c r="AE857" s="157" t="str">
        <f aca="false">IF(AC857=0," ",IF(AC857&lt;&gt;AC856,AC857," "))</f>
        <v> </v>
      </c>
      <c r="AF857" s="88"/>
      <c r="AG857" s="75" t="e">
        <f aca="false">IF(AC857&lt;&gt;AE857,(IF(N857=0,G857*(INFORMAÇÕES!$Q$69/INFORMAÇÕES!$Q$72),IF(N857="R",G857,0))),0)</f>
        <v>#DIV/0!</v>
      </c>
      <c r="AH857" s="75" t="e">
        <f aca="false">IF(AC857&lt;&gt;AE857,(IF(N857=0,G857*(INFORMAÇÕES!$Q$70/INFORMAÇÕES!$Q$72),IF(N857="C",G857,0))),0)</f>
        <v>#DIV/0!</v>
      </c>
      <c r="AI857" s="75" t="n">
        <f aca="false">IF(AC857&lt;&gt;AE857,(IF(N857=0,G857*INFORMAÇÕES!$U$115,IF(N857="CF",G857,0))),0)</f>
        <v>0</v>
      </c>
      <c r="AJ857" s="75" t="n">
        <f aca="false">IF(AC857&lt;&gt;AE857,(IF(N857=0,G857*INFORMAÇÕES!$U$116,IF(N857="O",G857,0))),0)</f>
        <v>0</v>
      </c>
      <c r="AK857" s="75" t="n">
        <f aca="false">IF(E857&lt;&gt;0,G857,0)</f>
        <v>0</v>
      </c>
      <c r="AL857" s="75" t="n">
        <f aca="false">IF(AC857&lt;&gt;AE857,(IF(N857=0,J857*(INFORMAÇÕES!$Q$89/INFORMAÇÕES!$Q$92),IF(N857="R",J857,0))),0)</f>
        <v>0</v>
      </c>
      <c r="AM857" s="75" t="n">
        <f aca="false">IF(AC857&lt;&gt;AE857,(IF(N857=0,J857*(INFORMAÇÕES!$Q$90/INFORMAÇÕES!$Q$92),IF(N857="C",J857,0))),0)</f>
        <v>0</v>
      </c>
      <c r="AN857" s="75" t="n">
        <f aca="false">IF(AC857&lt;&gt;AE857,(IF(N857="",J857*INFORMAÇÕES!$U$115,IF(N857="CF",J857,0))),0)</f>
        <v>0</v>
      </c>
      <c r="AO857" s="75" t="n">
        <f aca="false">IF(AC857&lt;&gt;AE857,(IF(N857="",J857*INFORMAÇÕES!$U$116,IF(N857="O",J857,0))),0)</f>
        <v>0</v>
      </c>
      <c r="AP857" s="75" t="n">
        <f aca="false">IF(H857&lt;&gt;0,J857,0)</f>
        <v>0</v>
      </c>
      <c r="AQ857" s="75" t="n">
        <f aca="false">IF(K857&lt;&gt;0,L857,0)</f>
        <v>0</v>
      </c>
    </row>
    <row r="858" s="174" customFormat="true" ht="14.25" hidden="false" customHeight="false" outlineLevel="0" collapsed="false">
      <c r="A858" s="159" t="n">
        <v>846</v>
      </c>
      <c r="B858" s="160" t="n">
        <f aca="false">R858</f>
        <v>0</v>
      </c>
      <c r="C858" s="161" t="n">
        <f aca="false">T858</f>
        <v>0</v>
      </c>
      <c r="D858" s="162" t="n">
        <f aca="false">U858</f>
        <v>0</v>
      </c>
      <c r="E858" s="163" t="n">
        <f aca="false">'ORÇ.GLOBAL P CAIXA'!E857</f>
        <v>0</v>
      </c>
      <c r="F858" s="163" t="n">
        <f aca="false">IF('ORÇ.GLOBAL EMPRESA'!G857&gt;0,'ORÇ.GLOBAL EMPRESA'!G857,'ORÇ.GLOBAL P CAIXA'!F857)</f>
        <v>0</v>
      </c>
      <c r="G858" s="163" t="n">
        <f aca="false">IF(E858&lt;&gt;0,ROUND(E858*F858,2),IF(AK858=0,(SUMIF($AC$13:$AC$1012,B858,$AK$13:$AK$1012)),AK858))</f>
        <v>0</v>
      </c>
      <c r="H858" s="163" t="n">
        <f aca="false">V858</f>
        <v>0</v>
      </c>
      <c r="I858" s="163" t="n">
        <f aca="false">W858</f>
        <v>0</v>
      </c>
      <c r="J858" s="163" t="n">
        <f aca="false">IF(H858&lt;&gt;0,ROUND(H858*I858,2),IF(AP858=0,(SUMIF($AC$13:$AC$1012,B858,$AP$13:$AP$1012)),AP858))</f>
        <v>0</v>
      </c>
      <c r="K858" s="163" t="n">
        <f aca="false">H858-E858</f>
        <v>0</v>
      </c>
      <c r="L858" s="163" t="n">
        <f aca="false">J858-G858</f>
        <v>0</v>
      </c>
      <c r="M858" s="645" t="str">
        <f aca="false">IF('ORÇ.GLOBAL P CAIXA'!H857&gt;0,'ORÇ.GLOBAL P CAIXA'!H857,"")</f>
        <v/>
      </c>
      <c r="N858" s="646" t="n">
        <f aca="false">'ORÇ.GLOBAL P CAIXA'!I857</f>
        <v>0</v>
      </c>
      <c r="O858" s="166" t="str">
        <f aca="false">S858</f>
        <v/>
      </c>
      <c r="P858" s="167"/>
      <c r="Q858" s="168" t="str">
        <f aca="false">IF(B858&gt;0,"ok","ocultar")</f>
        <v>ocultar</v>
      </c>
      <c r="R858" s="647" t="n">
        <f aca="false">'ORÇ.GLOBAL P CAIXA'!B857</f>
        <v>0</v>
      </c>
      <c r="S858" s="170" t="str">
        <f aca="false">IF('ORÇ.GLOBAL P CAIXA'!N857&lt;&gt;0,'ORÇ.GLOBAL P CAIXA'!N857,"")</f>
        <v/>
      </c>
      <c r="T858" s="648" t="n">
        <f aca="false">'ORÇ.GLOBAL P CAIXA'!O857</f>
        <v>0</v>
      </c>
      <c r="U858" s="172" t="n">
        <f aca="false">'ORÇ.GLOBAL P CAIXA'!P857</f>
        <v>0</v>
      </c>
      <c r="V858" s="173" t="n">
        <f aca="false">'ORÇ.GLOBAL P CAIXA'!E857</f>
        <v>0</v>
      </c>
      <c r="W858" s="173" t="n">
        <f aca="false">F858</f>
        <v>0</v>
      </c>
      <c r="X858" s="649"/>
      <c r="Y858" s="649"/>
      <c r="Z858" s="650"/>
      <c r="AB858" s="88"/>
      <c r="AC858" s="157" t="n">
        <f aca="false">IF(B858=0,AC857,IF(ISNONTEXT(B858)=TRUE(),INT(B858),INT(LEFT(B858,FIND(".",B858)-1))))</f>
        <v>3</v>
      </c>
      <c r="AD858" s="157" t="str">
        <f aca="false">IF(AD859=1,1,IF(B858&lt;&gt;0,1,IF(C858&lt;&gt;0,1,IF(D858&lt;&gt;0,1,IF(E858&lt;&gt;0,1,"")))))</f>
        <v/>
      </c>
      <c r="AE858" s="157" t="str">
        <f aca="false">IF(AC858=0," ",IF(AC858&lt;&gt;AC857,AC858," "))</f>
        <v> </v>
      </c>
      <c r="AF858" s="88"/>
      <c r="AG858" s="75" t="e">
        <f aca="false">IF(AC858&lt;&gt;AE858,(IF(N858=0,G858*(INFORMAÇÕES!$Q$69/INFORMAÇÕES!$Q$72),IF(N858="R",G858,0))),0)</f>
        <v>#DIV/0!</v>
      </c>
      <c r="AH858" s="75" t="e">
        <f aca="false">IF(AC858&lt;&gt;AE858,(IF(N858=0,G858*(INFORMAÇÕES!$Q$70/INFORMAÇÕES!$Q$72),IF(N858="C",G858,0))),0)</f>
        <v>#DIV/0!</v>
      </c>
      <c r="AI858" s="75" t="n">
        <f aca="false">IF(AC858&lt;&gt;AE858,(IF(N858=0,G858*INFORMAÇÕES!$U$115,IF(N858="CF",G858,0))),0)</f>
        <v>0</v>
      </c>
      <c r="AJ858" s="75" t="n">
        <f aca="false">IF(AC858&lt;&gt;AE858,(IF(N858=0,G858*INFORMAÇÕES!$U$116,IF(N858="O",G858,0))),0)</f>
        <v>0</v>
      </c>
      <c r="AK858" s="75" t="n">
        <f aca="false">IF(E858&lt;&gt;0,G858,0)</f>
        <v>0</v>
      </c>
      <c r="AL858" s="75" t="n">
        <f aca="false">IF(AC858&lt;&gt;AE858,(IF(N858=0,J858*(INFORMAÇÕES!$Q$89/INFORMAÇÕES!$Q$92),IF(N858="R",J858,0))),0)</f>
        <v>0</v>
      </c>
      <c r="AM858" s="75" t="n">
        <f aca="false">IF(AC858&lt;&gt;AE858,(IF(N858=0,J858*(INFORMAÇÕES!$Q$90/INFORMAÇÕES!$Q$92),IF(N858="C",J858,0))),0)</f>
        <v>0</v>
      </c>
      <c r="AN858" s="75" t="n">
        <f aca="false">IF(AC858&lt;&gt;AE858,(IF(N858="",J858*INFORMAÇÕES!$U$115,IF(N858="CF",J858,0))),0)</f>
        <v>0</v>
      </c>
      <c r="AO858" s="75" t="n">
        <f aca="false">IF(AC858&lt;&gt;AE858,(IF(N858="",J858*INFORMAÇÕES!$U$116,IF(N858="O",J858,0))),0)</f>
        <v>0</v>
      </c>
      <c r="AP858" s="75" t="n">
        <f aca="false">IF(H858&lt;&gt;0,J858,0)</f>
        <v>0</v>
      </c>
      <c r="AQ858" s="75" t="n">
        <f aca="false">IF(K858&lt;&gt;0,L858,0)</f>
        <v>0</v>
      </c>
    </row>
    <row r="859" s="174" customFormat="true" ht="14.25" hidden="false" customHeight="false" outlineLevel="0" collapsed="false">
      <c r="A859" s="159" t="n">
        <v>847</v>
      </c>
      <c r="B859" s="160" t="n">
        <f aca="false">R859</f>
        <v>0</v>
      </c>
      <c r="C859" s="161" t="n">
        <f aca="false">T859</f>
        <v>0</v>
      </c>
      <c r="D859" s="162" t="n">
        <f aca="false">U859</f>
        <v>0</v>
      </c>
      <c r="E859" s="163" t="n">
        <f aca="false">'ORÇ.GLOBAL P CAIXA'!E858</f>
        <v>0</v>
      </c>
      <c r="F859" s="163" t="n">
        <f aca="false">IF('ORÇ.GLOBAL EMPRESA'!G858&gt;0,'ORÇ.GLOBAL EMPRESA'!G858,'ORÇ.GLOBAL P CAIXA'!F858)</f>
        <v>0</v>
      </c>
      <c r="G859" s="163" t="n">
        <f aca="false">IF(E859&lt;&gt;0,ROUND(E859*F859,2),IF(AK859=0,(SUMIF($AC$13:$AC$1012,B859,$AK$13:$AK$1012)),AK859))</f>
        <v>0</v>
      </c>
      <c r="H859" s="163" t="n">
        <f aca="false">V859</f>
        <v>0</v>
      </c>
      <c r="I859" s="163" t="n">
        <f aca="false">W859</f>
        <v>0</v>
      </c>
      <c r="J859" s="163" t="n">
        <f aca="false">IF(H859&lt;&gt;0,ROUND(H859*I859,2),IF(AP859=0,(SUMIF($AC$13:$AC$1012,B859,$AP$13:$AP$1012)),AP859))</f>
        <v>0</v>
      </c>
      <c r="K859" s="163" t="n">
        <f aca="false">H859-E859</f>
        <v>0</v>
      </c>
      <c r="L859" s="163" t="n">
        <f aca="false">J859-G859</f>
        <v>0</v>
      </c>
      <c r="M859" s="645" t="str">
        <f aca="false">IF('ORÇ.GLOBAL P CAIXA'!H858&gt;0,'ORÇ.GLOBAL P CAIXA'!H858,"")</f>
        <v/>
      </c>
      <c r="N859" s="646" t="n">
        <f aca="false">'ORÇ.GLOBAL P CAIXA'!I858</f>
        <v>0</v>
      </c>
      <c r="O859" s="166" t="str">
        <f aca="false">S859</f>
        <v/>
      </c>
      <c r="P859" s="167"/>
      <c r="Q859" s="168" t="str">
        <f aca="false">IF(B859&gt;0,"ok","ocultar")</f>
        <v>ocultar</v>
      </c>
      <c r="R859" s="647" t="n">
        <f aca="false">'ORÇ.GLOBAL P CAIXA'!B858</f>
        <v>0</v>
      </c>
      <c r="S859" s="170" t="str">
        <f aca="false">IF('ORÇ.GLOBAL P CAIXA'!N858&lt;&gt;0,'ORÇ.GLOBAL P CAIXA'!N858,"")</f>
        <v/>
      </c>
      <c r="T859" s="648" t="n">
        <f aca="false">'ORÇ.GLOBAL P CAIXA'!O858</f>
        <v>0</v>
      </c>
      <c r="U859" s="172" t="n">
        <f aca="false">'ORÇ.GLOBAL P CAIXA'!P858</f>
        <v>0</v>
      </c>
      <c r="V859" s="173" t="n">
        <f aca="false">'ORÇ.GLOBAL P CAIXA'!E858</f>
        <v>0</v>
      </c>
      <c r="W859" s="173" t="n">
        <f aca="false">F859</f>
        <v>0</v>
      </c>
      <c r="X859" s="649"/>
      <c r="Y859" s="649"/>
      <c r="Z859" s="650"/>
      <c r="AB859" s="88"/>
      <c r="AC859" s="157" t="n">
        <f aca="false">IF(B859=0,AC858,IF(ISNONTEXT(B859)=TRUE(),INT(B859),INT(LEFT(B859,FIND(".",B859)-1))))</f>
        <v>3</v>
      </c>
      <c r="AD859" s="157" t="str">
        <f aca="false">IF(AD860=1,1,IF(B859&lt;&gt;0,1,IF(C859&lt;&gt;0,1,IF(D859&lt;&gt;0,1,IF(E859&lt;&gt;0,1,"")))))</f>
        <v/>
      </c>
      <c r="AE859" s="157" t="str">
        <f aca="false">IF(AC859=0," ",IF(AC859&lt;&gt;AC858,AC859," "))</f>
        <v> </v>
      </c>
      <c r="AF859" s="88"/>
      <c r="AG859" s="75" t="e">
        <f aca="false">IF(AC859&lt;&gt;AE859,(IF(N859=0,G859*(INFORMAÇÕES!$Q$69/INFORMAÇÕES!$Q$72),IF(N859="R",G859,0))),0)</f>
        <v>#DIV/0!</v>
      </c>
      <c r="AH859" s="75" t="e">
        <f aca="false">IF(AC859&lt;&gt;AE859,(IF(N859=0,G859*(INFORMAÇÕES!$Q$70/INFORMAÇÕES!$Q$72),IF(N859="C",G859,0))),0)</f>
        <v>#DIV/0!</v>
      </c>
      <c r="AI859" s="75" t="n">
        <f aca="false">IF(AC859&lt;&gt;AE859,(IF(N859=0,G859*INFORMAÇÕES!$U$115,IF(N859="CF",G859,0))),0)</f>
        <v>0</v>
      </c>
      <c r="AJ859" s="75" t="n">
        <f aca="false">IF(AC859&lt;&gt;AE859,(IF(N859=0,G859*INFORMAÇÕES!$U$116,IF(N859="O",G859,0))),0)</f>
        <v>0</v>
      </c>
      <c r="AK859" s="75" t="n">
        <f aca="false">IF(E859&lt;&gt;0,G859,0)</f>
        <v>0</v>
      </c>
      <c r="AL859" s="75" t="n">
        <f aca="false">IF(AC859&lt;&gt;AE859,(IF(N859=0,J859*(INFORMAÇÕES!$Q$89/INFORMAÇÕES!$Q$92),IF(N859="R",J859,0))),0)</f>
        <v>0</v>
      </c>
      <c r="AM859" s="75" t="n">
        <f aca="false">IF(AC859&lt;&gt;AE859,(IF(N859=0,J859*(INFORMAÇÕES!$Q$90/INFORMAÇÕES!$Q$92),IF(N859="C",J859,0))),0)</f>
        <v>0</v>
      </c>
      <c r="AN859" s="75" t="n">
        <f aca="false">IF(AC859&lt;&gt;AE859,(IF(N859="",J859*INFORMAÇÕES!$U$115,IF(N859="CF",J859,0))),0)</f>
        <v>0</v>
      </c>
      <c r="AO859" s="75" t="n">
        <f aca="false">IF(AC859&lt;&gt;AE859,(IF(N859="",J859*INFORMAÇÕES!$U$116,IF(N859="O",J859,0))),0)</f>
        <v>0</v>
      </c>
      <c r="AP859" s="75" t="n">
        <f aca="false">IF(H859&lt;&gt;0,J859,0)</f>
        <v>0</v>
      </c>
      <c r="AQ859" s="75" t="n">
        <f aca="false">IF(K859&lt;&gt;0,L859,0)</f>
        <v>0</v>
      </c>
    </row>
    <row r="860" s="174" customFormat="true" ht="14.25" hidden="false" customHeight="false" outlineLevel="0" collapsed="false">
      <c r="A860" s="159" t="n">
        <v>848</v>
      </c>
      <c r="B860" s="160" t="n">
        <f aca="false">R860</f>
        <v>0</v>
      </c>
      <c r="C860" s="161" t="n">
        <f aca="false">T860</f>
        <v>0</v>
      </c>
      <c r="D860" s="162" t="n">
        <f aca="false">U860</f>
        <v>0</v>
      </c>
      <c r="E860" s="163" t="n">
        <f aca="false">'ORÇ.GLOBAL P CAIXA'!E859</f>
        <v>0</v>
      </c>
      <c r="F860" s="163" t="n">
        <f aca="false">IF('ORÇ.GLOBAL EMPRESA'!G859&gt;0,'ORÇ.GLOBAL EMPRESA'!G859,'ORÇ.GLOBAL P CAIXA'!F859)</f>
        <v>0</v>
      </c>
      <c r="G860" s="163" t="n">
        <f aca="false">IF(E860&lt;&gt;0,ROUND(E860*F860,2),IF(AK860=0,(SUMIF($AC$13:$AC$1012,B860,$AK$13:$AK$1012)),AK860))</f>
        <v>0</v>
      </c>
      <c r="H860" s="163" t="n">
        <f aca="false">V860</f>
        <v>0</v>
      </c>
      <c r="I860" s="163" t="n">
        <f aca="false">W860</f>
        <v>0</v>
      </c>
      <c r="J860" s="163" t="n">
        <f aca="false">IF(H860&lt;&gt;0,ROUND(H860*I860,2),IF(AP860=0,(SUMIF($AC$13:$AC$1012,B860,$AP$13:$AP$1012)),AP860))</f>
        <v>0</v>
      </c>
      <c r="K860" s="163" t="n">
        <f aca="false">H860-E860</f>
        <v>0</v>
      </c>
      <c r="L860" s="163" t="n">
        <f aca="false">J860-G860</f>
        <v>0</v>
      </c>
      <c r="M860" s="645" t="str">
        <f aca="false">IF('ORÇ.GLOBAL P CAIXA'!H859&gt;0,'ORÇ.GLOBAL P CAIXA'!H859,"")</f>
        <v/>
      </c>
      <c r="N860" s="646" t="n">
        <f aca="false">'ORÇ.GLOBAL P CAIXA'!I859</f>
        <v>0</v>
      </c>
      <c r="O860" s="166" t="str">
        <f aca="false">S860</f>
        <v/>
      </c>
      <c r="P860" s="167"/>
      <c r="Q860" s="168" t="str">
        <f aca="false">IF(B860&gt;0,"ok","ocultar")</f>
        <v>ocultar</v>
      </c>
      <c r="R860" s="647" t="n">
        <f aca="false">'ORÇ.GLOBAL P CAIXA'!B859</f>
        <v>0</v>
      </c>
      <c r="S860" s="170" t="str">
        <f aca="false">IF('ORÇ.GLOBAL P CAIXA'!N859&lt;&gt;0,'ORÇ.GLOBAL P CAIXA'!N859,"")</f>
        <v/>
      </c>
      <c r="T860" s="648" t="n">
        <f aca="false">'ORÇ.GLOBAL P CAIXA'!O859</f>
        <v>0</v>
      </c>
      <c r="U860" s="172" t="n">
        <f aca="false">'ORÇ.GLOBAL P CAIXA'!P859</f>
        <v>0</v>
      </c>
      <c r="V860" s="173" t="n">
        <f aca="false">'ORÇ.GLOBAL P CAIXA'!E859</f>
        <v>0</v>
      </c>
      <c r="W860" s="173" t="n">
        <f aca="false">F860</f>
        <v>0</v>
      </c>
      <c r="X860" s="649"/>
      <c r="Y860" s="649"/>
      <c r="Z860" s="650"/>
      <c r="AB860" s="88"/>
      <c r="AC860" s="157" t="n">
        <f aca="false">IF(B860=0,AC859,IF(ISNONTEXT(B860)=TRUE(),INT(B860),INT(LEFT(B860,FIND(".",B860)-1))))</f>
        <v>3</v>
      </c>
      <c r="AD860" s="157" t="str">
        <f aca="false">IF(AD861=1,1,IF(B860&lt;&gt;0,1,IF(C860&lt;&gt;0,1,IF(D860&lt;&gt;0,1,IF(E860&lt;&gt;0,1,"")))))</f>
        <v/>
      </c>
      <c r="AE860" s="157" t="str">
        <f aca="false">IF(AC860=0," ",IF(AC860&lt;&gt;AC859,AC860," "))</f>
        <v> </v>
      </c>
      <c r="AF860" s="88"/>
      <c r="AG860" s="75" t="e">
        <f aca="false">IF(AC860&lt;&gt;AE860,(IF(N860=0,G860*(INFORMAÇÕES!$Q$69/INFORMAÇÕES!$Q$72),IF(N860="R",G860,0))),0)</f>
        <v>#DIV/0!</v>
      </c>
      <c r="AH860" s="75" t="e">
        <f aca="false">IF(AC860&lt;&gt;AE860,(IF(N860=0,G860*(INFORMAÇÕES!$Q$70/INFORMAÇÕES!$Q$72),IF(N860="C",G860,0))),0)</f>
        <v>#DIV/0!</v>
      </c>
      <c r="AI860" s="75" t="n">
        <f aca="false">IF(AC860&lt;&gt;AE860,(IF(N860=0,G860*INFORMAÇÕES!$U$115,IF(N860="CF",G860,0))),0)</f>
        <v>0</v>
      </c>
      <c r="AJ860" s="75" t="n">
        <f aca="false">IF(AC860&lt;&gt;AE860,(IF(N860=0,G860*INFORMAÇÕES!$U$116,IF(N860="O",G860,0))),0)</f>
        <v>0</v>
      </c>
      <c r="AK860" s="75" t="n">
        <f aca="false">IF(E860&lt;&gt;0,G860,0)</f>
        <v>0</v>
      </c>
      <c r="AL860" s="75" t="n">
        <f aca="false">IF(AC860&lt;&gt;AE860,(IF(N860=0,J860*(INFORMAÇÕES!$Q$89/INFORMAÇÕES!$Q$92),IF(N860="R",J860,0))),0)</f>
        <v>0</v>
      </c>
      <c r="AM860" s="75" t="n">
        <f aca="false">IF(AC860&lt;&gt;AE860,(IF(N860=0,J860*(INFORMAÇÕES!$Q$90/INFORMAÇÕES!$Q$92),IF(N860="C",J860,0))),0)</f>
        <v>0</v>
      </c>
      <c r="AN860" s="75" t="n">
        <f aca="false">IF(AC860&lt;&gt;AE860,(IF(N860="",J860*INFORMAÇÕES!$U$115,IF(N860="CF",J860,0))),0)</f>
        <v>0</v>
      </c>
      <c r="AO860" s="75" t="n">
        <f aca="false">IF(AC860&lt;&gt;AE860,(IF(N860="",J860*INFORMAÇÕES!$U$116,IF(N860="O",J860,0))),0)</f>
        <v>0</v>
      </c>
      <c r="AP860" s="75" t="n">
        <f aca="false">IF(H860&lt;&gt;0,J860,0)</f>
        <v>0</v>
      </c>
      <c r="AQ860" s="75" t="n">
        <f aca="false">IF(K860&lt;&gt;0,L860,0)</f>
        <v>0</v>
      </c>
    </row>
    <row r="861" s="174" customFormat="true" ht="14.25" hidden="false" customHeight="false" outlineLevel="0" collapsed="false">
      <c r="A861" s="159" t="n">
        <v>849</v>
      </c>
      <c r="B861" s="160" t="n">
        <f aca="false">R861</f>
        <v>0</v>
      </c>
      <c r="C861" s="161" t="n">
        <f aca="false">T861</f>
        <v>0</v>
      </c>
      <c r="D861" s="162" t="n">
        <f aca="false">U861</f>
        <v>0</v>
      </c>
      <c r="E861" s="163" t="n">
        <f aca="false">'ORÇ.GLOBAL P CAIXA'!E860</f>
        <v>0</v>
      </c>
      <c r="F861" s="163" t="n">
        <f aca="false">IF('ORÇ.GLOBAL EMPRESA'!G860&gt;0,'ORÇ.GLOBAL EMPRESA'!G860,'ORÇ.GLOBAL P CAIXA'!F860)</f>
        <v>0</v>
      </c>
      <c r="G861" s="163" t="n">
        <f aca="false">IF(E861&lt;&gt;0,ROUND(E861*F861,2),IF(AK861=0,(SUMIF($AC$13:$AC$1012,B861,$AK$13:$AK$1012)),AK861))</f>
        <v>0</v>
      </c>
      <c r="H861" s="163" t="n">
        <f aca="false">V861</f>
        <v>0</v>
      </c>
      <c r="I861" s="163" t="n">
        <f aca="false">W861</f>
        <v>0</v>
      </c>
      <c r="J861" s="163" t="n">
        <f aca="false">IF(H861&lt;&gt;0,ROUND(H861*I861,2),IF(AP861=0,(SUMIF($AC$13:$AC$1012,B861,$AP$13:$AP$1012)),AP861))</f>
        <v>0</v>
      </c>
      <c r="K861" s="163" t="n">
        <f aca="false">H861-E861</f>
        <v>0</v>
      </c>
      <c r="L861" s="163" t="n">
        <f aca="false">J861-G861</f>
        <v>0</v>
      </c>
      <c r="M861" s="645" t="str">
        <f aca="false">IF('ORÇ.GLOBAL P CAIXA'!H860&gt;0,'ORÇ.GLOBAL P CAIXA'!H860,"")</f>
        <v/>
      </c>
      <c r="N861" s="646" t="n">
        <f aca="false">'ORÇ.GLOBAL P CAIXA'!I860</f>
        <v>0</v>
      </c>
      <c r="O861" s="166" t="str">
        <f aca="false">S861</f>
        <v/>
      </c>
      <c r="P861" s="167"/>
      <c r="Q861" s="168" t="str">
        <f aca="false">IF(B861&gt;0,"ok","ocultar")</f>
        <v>ocultar</v>
      </c>
      <c r="R861" s="647" t="n">
        <f aca="false">'ORÇ.GLOBAL P CAIXA'!B860</f>
        <v>0</v>
      </c>
      <c r="S861" s="170" t="str">
        <f aca="false">IF('ORÇ.GLOBAL P CAIXA'!N860&lt;&gt;0,'ORÇ.GLOBAL P CAIXA'!N860,"")</f>
        <v/>
      </c>
      <c r="T861" s="648" t="n">
        <f aca="false">'ORÇ.GLOBAL P CAIXA'!O860</f>
        <v>0</v>
      </c>
      <c r="U861" s="172" t="n">
        <f aca="false">'ORÇ.GLOBAL P CAIXA'!P860</f>
        <v>0</v>
      </c>
      <c r="V861" s="173" t="n">
        <f aca="false">'ORÇ.GLOBAL P CAIXA'!E860</f>
        <v>0</v>
      </c>
      <c r="W861" s="173" t="n">
        <f aca="false">F861</f>
        <v>0</v>
      </c>
      <c r="X861" s="649"/>
      <c r="Y861" s="649"/>
      <c r="Z861" s="650"/>
      <c r="AB861" s="88"/>
      <c r="AC861" s="157" t="n">
        <f aca="false">IF(B861=0,AC860,IF(ISNONTEXT(B861)=TRUE(),INT(B861),INT(LEFT(B861,FIND(".",B861)-1))))</f>
        <v>3</v>
      </c>
      <c r="AD861" s="157" t="str">
        <f aca="false">IF(AD862=1,1,IF(B861&lt;&gt;0,1,IF(C861&lt;&gt;0,1,IF(D861&lt;&gt;0,1,IF(E861&lt;&gt;0,1,"")))))</f>
        <v/>
      </c>
      <c r="AE861" s="157" t="str">
        <f aca="false">IF(AC861=0," ",IF(AC861&lt;&gt;AC860,AC861," "))</f>
        <v> </v>
      </c>
      <c r="AF861" s="88"/>
      <c r="AG861" s="75" t="e">
        <f aca="false">IF(AC861&lt;&gt;AE861,(IF(N861=0,G861*(INFORMAÇÕES!$Q$69/INFORMAÇÕES!$Q$72),IF(N861="R",G861,0))),0)</f>
        <v>#DIV/0!</v>
      </c>
      <c r="AH861" s="75" t="e">
        <f aca="false">IF(AC861&lt;&gt;AE861,(IF(N861=0,G861*(INFORMAÇÕES!$Q$70/INFORMAÇÕES!$Q$72),IF(N861="C",G861,0))),0)</f>
        <v>#DIV/0!</v>
      </c>
      <c r="AI861" s="75" t="n">
        <f aca="false">IF(AC861&lt;&gt;AE861,(IF(N861=0,G861*INFORMAÇÕES!$U$115,IF(N861="CF",G861,0))),0)</f>
        <v>0</v>
      </c>
      <c r="AJ861" s="75" t="n">
        <f aca="false">IF(AC861&lt;&gt;AE861,(IF(N861=0,G861*INFORMAÇÕES!$U$116,IF(N861="O",G861,0))),0)</f>
        <v>0</v>
      </c>
      <c r="AK861" s="75" t="n">
        <f aca="false">IF(E861&lt;&gt;0,G861,0)</f>
        <v>0</v>
      </c>
      <c r="AL861" s="75" t="n">
        <f aca="false">IF(AC861&lt;&gt;AE861,(IF(N861=0,J861*(INFORMAÇÕES!$Q$89/INFORMAÇÕES!$Q$92),IF(N861="R",J861,0))),0)</f>
        <v>0</v>
      </c>
      <c r="AM861" s="75" t="n">
        <f aca="false">IF(AC861&lt;&gt;AE861,(IF(N861=0,J861*(INFORMAÇÕES!$Q$90/INFORMAÇÕES!$Q$92),IF(N861="C",J861,0))),0)</f>
        <v>0</v>
      </c>
      <c r="AN861" s="75" t="n">
        <f aca="false">IF(AC861&lt;&gt;AE861,(IF(N861="",J861*INFORMAÇÕES!$U$115,IF(N861="CF",J861,0))),0)</f>
        <v>0</v>
      </c>
      <c r="AO861" s="75" t="n">
        <f aca="false">IF(AC861&lt;&gt;AE861,(IF(N861="",J861*INFORMAÇÕES!$U$116,IF(N861="O",J861,0))),0)</f>
        <v>0</v>
      </c>
      <c r="AP861" s="75" t="n">
        <f aca="false">IF(H861&lt;&gt;0,J861,0)</f>
        <v>0</v>
      </c>
      <c r="AQ861" s="75" t="n">
        <f aca="false">IF(K861&lt;&gt;0,L861,0)</f>
        <v>0</v>
      </c>
    </row>
    <row r="862" s="174" customFormat="true" ht="14.25" hidden="false" customHeight="false" outlineLevel="0" collapsed="false">
      <c r="A862" s="159" t="n">
        <v>850</v>
      </c>
      <c r="B862" s="160" t="n">
        <f aca="false">R862</f>
        <v>0</v>
      </c>
      <c r="C862" s="161" t="n">
        <f aca="false">T862</f>
        <v>0</v>
      </c>
      <c r="D862" s="162" t="n">
        <f aca="false">U862</f>
        <v>0</v>
      </c>
      <c r="E862" s="163" t="n">
        <f aca="false">'ORÇ.GLOBAL P CAIXA'!E861</f>
        <v>0</v>
      </c>
      <c r="F862" s="163" t="n">
        <f aca="false">IF('ORÇ.GLOBAL EMPRESA'!G861&gt;0,'ORÇ.GLOBAL EMPRESA'!G861,'ORÇ.GLOBAL P CAIXA'!F861)</f>
        <v>0</v>
      </c>
      <c r="G862" s="163" t="n">
        <f aca="false">IF(E862&lt;&gt;0,ROUND(E862*F862,2),IF(AK862=0,(SUMIF($AC$13:$AC$1012,B862,$AK$13:$AK$1012)),AK862))</f>
        <v>0</v>
      </c>
      <c r="H862" s="163" t="n">
        <f aca="false">V862</f>
        <v>0</v>
      </c>
      <c r="I862" s="163" t="n">
        <f aca="false">W862</f>
        <v>0</v>
      </c>
      <c r="J862" s="163" t="n">
        <f aca="false">IF(H862&lt;&gt;0,ROUND(H862*I862,2),IF(AP862=0,(SUMIF($AC$13:$AC$1012,B862,$AP$13:$AP$1012)),AP862))</f>
        <v>0</v>
      </c>
      <c r="K862" s="163" t="n">
        <f aca="false">H862-E862</f>
        <v>0</v>
      </c>
      <c r="L862" s="163" t="n">
        <f aca="false">J862-G862</f>
        <v>0</v>
      </c>
      <c r="M862" s="645" t="str">
        <f aca="false">IF('ORÇ.GLOBAL P CAIXA'!H861&gt;0,'ORÇ.GLOBAL P CAIXA'!H861,"")</f>
        <v/>
      </c>
      <c r="N862" s="646" t="n">
        <f aca="false">'ORÇ.GLOBAL P CAIXA'!I861</f>
        <v>0</v>
      </c>
      <c r="O862" s="166" t="str">
        <f aca="false">S862</f>
        <v/>
      </c>
      <c r="P862" s="167"/>
      <c r="Q862" s="168" t="str">
        <f aca="false">IF(B862&gt;0,"ok","ocultar")</f>
        <v>ocultar</v>
      </c>
      <c r="R862" s="647" t="n">
        <f aca="false">'ORÇ.GLOBAL P CAIXA'!B861</f>
        <v>0</v>
      </c>
      <c r="S862" s="170" t="str">
        <f aca="false">IF('ORÇ.GLOBAL P CAIXA'!N861&lt;&gt;0,'ORÇ.GLOBAL P CAIXA'!N861,"")</f>
        <v/>
      </c>
      <c r="T862" s="648" t="n">
        <f aca="false">'ORÇ.GLOBAL P CAIXA'!O861</f>
        <v>0</v>
      </c>
      <c r="U862" s="172" t="n">
        <f aca="false">'ORÇ.GLOBAL P CAIXA'!P861</f>
        <v>0</v>
      </c>
      <c r="V862" s="173" t="n">
        <f aca="false">'ORÇ.GLOBAL P CAIXA'!E861</f>
        <v>0</v>
      </c>
      <c r="W862" s="173" t="n">
        <f aca="false">F862</f>
        <v>0</v>
      </c>
      <c r="X862" s="649"/>
      <c r="Y862" s="649"/>
      <c r="Z862" s="650"/>
      <c r="AB862" s="88"/>
      <c r="AC862" s="157" t="n">
        <f aca="false">IF(B862=0,AC861,IF(ISNONTEXT(B862)=TRUE(),INT(B862),INT(LEFT(B862,FIND(".",B862)-1))))</f>
        <v>3</v>
      </c>
      <c r="AD862" s="157" t="str">
        <f aca="false">IF(AD863=1,1,IF(B862&lt;&gt;0,1,IF(C862&lt;&gt;0,1,IF(D862&lt;&gt;0,1,IF(E862&lt;&gt;0,1,"")))))</f>
        <v/>
      </c>
      <c r="AE862" s="157" t="str">
        <f aca="false">IF(AC862=0," ",IF(AC862&lt;&gt;AC861,AC862," "))</f>
        <v> </v>
      </c>
      <c r="AF862" s="88"/>
      <c r="AG862" s="75" t="e">
        <f aca="false">IF(AC862&lt;&gt;AE862,(IF(N862=0,G862*(INFORMAÇÕES!$Q$69/INFORMAÇÕES!$Q$72),IF(N862="R",G862,0))),0)</f>
        <v>#DIV/0!</v>
      </c>
      <c r="AH862" s="75" t="e">
        <f aca="false">IF(AC862&lt;&gt;AE862,(IF(N862=0,G862*(INFORMAÇÕES!$Q$70/INFORMAÇÕES!$Q$72),IF(N862="C",G862,0))),0)</f>
        <v>#DIV/0!</v>
      </c>
      <c r="AI862" s="75" t="n">
        <f aca="false">IF(AC862&lt;&gt;AE862,(IF(N862=0,G862*INFORMAÇÕES!$U$115,IF(N862="CF",G862,0))),0)</f>
        <v>0</v>
      </c>
      <c r="AJ862" s="75" t="n">
        <f aca="false">IF(AC862&lt;&gt;AE862,(IF(N862=0,G862*INFORMAÇÕES!$U$116,IF(N862="O",G862,0))),0)</f>
        <v>0</v>
      </c>
      <c r="AK862" s="75" t="n">
        <f aca="false">IF(E862&lt;&gt;0,G862,0)</f>
        <v>0</v>
      </c>
      <c r="AL862" s="75" t="n">
        <f aca="false">IF(AC862&lt;&gt;AE862,(IF(N862=0,J862*(INFORMAÇÕES!$Q$89/INFORMAÇÕES!$Q$92),IF(N862="R",J862,0))),0)</f>
        <v>0</v>
      </c>
      <c r="AM862" s="75" t="n">
        <f aca="false">IF(AC862&lt;&gt;AE862,(IF(N862=0,J862*(INFORMAÇÕES!$Q$90/INFORMAÇÕES!$Q$92),IF(N862="C",J862,0))),0)</f>
        <v>0</v>
      </c>
      <c r="AN862" s="75" t="n">
        <f aca="false">IF(AC862&lt;&gt;AE862,(IF(N862="",J862*INFORMAÇÕES!$U$115,IF(N862="CF",J862,0))),0)</f>
        <v>0</v>
      </c>
      <c r="AO862" s="75" t="n">
        <f aca="false">IF(AC862&lt;&gt;AE862,(IF(N862="",J862*INFORMAÇÕES!$U$116,IF(N862="O",J862,0))),0)</f>
        <v>0</v>
      </c>
      <c r="AP862" s="75" t="n">
        <f aca="false">IF(H862&lt;&gt;0,J862,0)</f>
        <v>0</v>
      </c>
      <c r="AQ862" s="75" t="n">
        <f aca="false">IF(K862&lt;&gt;0,L862,0)</f>
        <v>0</v>
      </c>
    </row>
    <row r="863" s="174" customFormat="true" ht="14.25" hidden="false" customHeight="false" outlineLevel="0" collapsed="false">
      <c r="A863" s="159" t="n">
        <v>851</v>
      </c>
      <c r="B863" s="160" t="n">
        <f aca="false">R863</f>
        <v>0</v>
      </c>
      <c r="C863" s="161" t="n">
        <f aca="false">T863</f>
        <v>0</v>
      </c>
      <c r="D863" s="162" t="n">
        <f aca="false">U863</f>
        <v>0</v>
      </c>
      <c r="E863" s="163" t="n">
        <f aca="false">'ORÇ.GLOBAL P CAIXA'!E862</f>
        <v>0</v>
      </c>
      <c r="F863" s="163" t="n">
        <f aca="false">IF('ORÇ.GLOBAL EMPRESA'!G862&gt;0,'ORÇ.GLOBAL EMPRESA'!G862,'ORÇ.GLOBAL P CAIXA'!F862)</f>
        <v>0</v>
      </c>
      <c r="G863" s="163" t="n">
        <f aca="false">IF(E863&lt;&gt;0,ROUND(E863*F863,2),IF(AK863=0,(SUMIF($AC$13:$AC$1012,B863,$AK$13:$AK$1012)),AK863))</f>
        <v>0</v>
      </c>
      <c r="H863" s="163" t="n">
        <f aca="false">V863</f>
        <v>0</v>
      </c>
      <c r="I863" s="163" t="n">
        <f aca="false">W863</f>
        <v>0</v>
      </c>
      <c r="J863" s="163" t="n">
        <f aca="false">IF(H863&lt;&gt;0,ROUND(H863*I863,2),IF(AP863=0,(SUMIF($AC$13:$AC$1012,B863,$AP$13:$AP$1012)),AP863))</f>
        <v>0</v>
      </c>
      <c r="K863" s="163" t="n">
        <f aca="false">H863-E863</f>
        <v>0</v>
      </c>
      <c r="L863" s="163" t="n">
        <f aca="false">J863-G863</f>
        <v>0</v>
      </c>
      <c r="M863" s="645" t="str">
        <f aca="false">IF('ORÇ.GLOBAL P CAIXA'!H862&gt;0,'ORÇ.GLOBAL P CAIXA'!H862,"")</f>
        <v/>
      </c>
      <c r="N863" s="646" t="n">
        <f aca="false">'ORÇ.GLOBAL P CAIXA'!I862</f>
        <v>0</v>
      </c>
      <c r="O863" s="166" t="str">
        <f aca="false">S863</f>
        <v/>
      </c>
      <c r="P863" s="167"/>
      <c r="Q863" s="168" t="str">
        <f aca="false">IF(B863&gt;0,"ok","ocultar")</f>
        <v>ocultar</v>
      </c>
      <c r="R863" s="647" t="n">
        <f aca="false">'ORÇ.GLOBAL P CAIXA'!B862</f>
        <v>0</v>
      </c>
      <c r="S863" s="170" t="str">
        <f aca="false">IF('ORÇ.GLOBAL P CAIXA'!N862&lt;&gt;0,'ORÇ.GLOBAL P CAIXA'!N862,"")</f>
        <v/>
      </c>
      <c r="T863" s="648" t="n">
        <f aca="false">'ORÇ.GLOBAL P CAIXA'!O862</f>
        <v>0</v>
      </c>
      <c r="U863" s="172" t="n">
        <f aca="false">'ORÇ.GLOBAL P CAIXA'!P862</f>
        <v>0</v>
      </c>
      <c r="V863" s="173" t="n">
        <f aca="false">'ORÇ.GLOBAL P CAIXA'!E862</f>
        <v>0</v>
      </c>
      <c r="W863" s="173" t="n">
        <f aca="false">F863</f>
        <v>0</v>
      </c>
      <c r="X863" s="649"/>
      <c r="Y863" s="649"/>
      <c r="Z863" s="650"/>
      <c r="AB863" s="88"/>
      <c r="AC863" s="157" t="n">
        <f aca="false">IF(B863=0,AC862,IF(ISNONTEXT(B863)=TRUE(),INT(B863),INT(LEFT(B863,FIND(".",B863)-1))))</f>
        <v>3</v>
      </c>
      <c r="AD863" s="157" t="str">
        <f aca="false">IF(AD864=1,1,IF(B863&lt;&gt;0,1,IF(C863&lt;&gt;0,1,IF(D863&lt;&gt;0,1,IF(E863&lt;&gt;0,1,"")))))</f>
        <v/>
      </c>
      <c r="AE863" s="157" t="str">
        <f aca="false">IF(AC863=0," ",IF(AC863&lt;&gt;AC862,AC863," "))</f>
        <v> </v>
      </c>
      <c r="AF863" s="88"/>
      <c r="AG863" s="75" t="e">
        <f aca="false">IF(AC863&lt;&gt;AE863,(IF(N863=0,G863*(INFORMAÇÕES!$Q$69/INFORMAÇÕES!$Q$72),IF(N863="R",G863,0))),0)</f>
        <v>#DIV/0!</v>
      </c>
      <c r="AH863" s="75" t="e">
        <f aca="false">IF(AC863&lt;&gt;AE863,(IF(N863=0,G863*(INFORMAÇÕES!$Q$70/INFORMAÇÕES!$Q$72),IF(N863="C",G863,0))),0)</f>
        <v>#DIV/0!</v>
      </c>
      <c r="AI863" s="75" t="n">
        <f aca="false">IF(AC863&lt;&gt;AE863,(IF(N863=0,G863*INFORMAÇÕES!$U$115,IF(N863="CF",G863,0))),0)</f>
        <v>0</v>
      </c>
      <c r="AJ863" s="75" t="n">
        <f aca="false">IF(AC863&lt;&gt;AE863,(IF(N863=0,G863*INFORMAÇÕES!$U$116,IF(N863="O",G863,0))),0)</f>
        <v>0</v>
      </c>
      <c r="AK863" s="75" t="n">
        <f aca="false">IF(E863&lt;&gt;0,G863,0)</f>
        <v>0</v>
      </c>
      <c r="AL863" s="75" t="n">
        <f aca="false">IF(AC863&lt;&gt;AE863,(IF(N863=0,J863*(INFORMAÇÕES!$Q$89/INFORMAÇÕES!$Q$92),IF(N863="R",J863,0))),0)</f>
        <v>0</v>
      </c>
      <c r="AM863" s="75" t="n">
        <f aca="false">IF(AC863&lt;&gt;AE863,(IF(N863=0,J863*(INFORMAÇÕES!$Q$90/INFORMAÇÕES!$Q$92),IF(N863="C",J863,0))),0)</f>
        <v>0</v>
      </c>
      <c r="AN863" s="75" t="n">
        <f aca="false">IF(AC863&lt;&gt;AE863,(IF(N863="",J863*INFORMAÇÕES!$U$115,IF(N863="CF",J863,0))),0)</f>
        <v>0</v>
      </c>
      <c r="AO863" s="75" t="n">
        <f aca="false">IF(AC863&lt;&gt;AE863,(IF(N863="",J863*INFORMAÇÕES!$U$116,IF(N863="O",J863,0))),0)</f>
        <v>0</v>
      </c>
      <c r="AP863" s="75" t="n">
        <f aca="false">IF(H863&lt;&gt;0,J863,0)</f>
        <v>0</v>
      </c>
      <c r="AQ863" s="75" t="n">
        <f aca="false">IF(K863&lt;&gt;0,L863,0)</f>
        <v>0</v>
      </c>
    </row>
    <row r="864" s="174" customFormat="true" ht="14.25" hidden="false" customHeight="false" outlineLevel="0" collapsed="false">
      <c r="A864" s="159" t="n">
        <v>852</v>
      </c>
      <c r="B864" s="160" t="n">
        <f aca="false">R864</f>
        <v>0</v>
      </c>
      <c r="C864" s="161" t="n">
        <f aca="false">T864</f>
        <v>0</v>
      </c>
      <c r="D864" s="162" t="n">
        <f aca="false">U864</f>
        <v>0</v>
      </c>
      <c r="E864" s="163" t="n">
        <f aca="false">'ORÇ.GLOBAL P CAIXA'!E863</f>
        <v>0</v>
      </c>
      <c r="F864" s="163" t="n">
        <f aca="false">IF('ORÇ.GLOBAL EMPRESA'!G863&gt;0,'ORÇ.GLOBAL EMPRESA'!G863,'ORÇ.GLOBAL P CAIXA'!F863)</f>
        <v>0</v>
      </c>
      <c r="G864" s="163" t="n">
        <f aca="false">IF(E864&lt;&gt;0,ROUND(E864*F864,2),IF(AK864=0,(SUMIF($AC$13:$AC$1012,B864,$AK$13:$AK$1012)),AK864))</f>
        <v>0</v>
      </c>
      <c r="H864" s="163" t="n">
        <f aca="false">V864</f>
        <v>0</v>
      </c>
      <c r="I864" s="163" t="n">
        <f aca="false">W864</f>
        <v>0</v>
      </c>
      <c r="J864" s="163" t="n">
        <f aca="false">IF(H864&lt;&gt;0,ROUND(H864*I864,2),IF(AP864=0,(SUMIF($AC$13:$AC$1012,B864,$AP$13:$AP$1012)),AP864))</f>
        <v>0</v>
      </c>
      <c r="K864" s="163" t="n">
        <f aca="false">H864-E864</f>
        <v>0</v>
      </c>
      <c r="L864" s="163" t="n">
        <f aca="false">J864-G864</f>
        <v>0</v>
      </c>
      <c r="M864" s="645" t="str">
        <f aca="false">IF('ORÇ.GLOBAL P CAIXA'!H863&gt;0,'ORÇ.GLOBAL P CAIXA'!H863,"")</f>
        <v/>
      </c>
      <c r="N864" s="646" t="n">
        <f aca="false">'ORÇ.GLOBAL P CAIXA'!I863</f>
        <v>0</v>
      </c>
      <c r="O864" s="166" t="str">
        <f aca="false">S864</f>
        <v/>
      </c>
      <c r="P864" s="167"/>
      <c r="Q864" s="168" t="str">
        <f aca="false">IF(B864&gt;0,"ok","ocultar")</f>
        <v>ocultar</v>
      </c>
      <c r="R864" s="647" t="n">
        <f aca="false">'ORÇ.GLOBAL P CAIXA'!B863</f>
        <v>0</v>
      </c>
      <c r="S864" s="170" t="str">
        <f aca="false">IF('ORÇ.GLOBAL P CAIXA'!N863&lt;&gt;0,'ORÇ.GLOBAL P CAIXA'!N863,"")</f>
        <v/>
      </c>
      <c r="T864" s="648" t="n">
        <f aca="false">'ORÇ.GLOBAL P CAIXA'!O863</f>
        <v>0</v>
      </c>
      <c r="U864" s="172" t="n">
        <f aca="false">'ORÇ.GLOBAL P CAIXA'!P863</f>
        <v>0</v>
      </c>
      <c r="V864" s="173" t="n">
        <f aca="false">'ORÇ.GLOBAL P CAIXA'!E863</f>
        <v>0</v>
      </c>
      <c r="W864" s="173" t="n">
        <f aca="false">F864</f>
        <v>0</v>
      </c>
      <c r="X864" s="649"/>
      <c r="Y864" s="649"/>
      <c r="Z864" s="650"/>
      <c r="AB864" s="88"/>
      <c r="AC864" s="157" t="n">
        <f aca="false">IF(B864=0,AC863,IF(ISNONTEXT(B864)=TRUE(),INT(B864),INT(LEFT(B864,FIND(".",B864)-1))))</f>
        <v>3</v>
      </c>
      <c r="AD864" s="157" t="str">
        <f aca="false">IF(AD865=1,1,IF(B864&lt;&gt;0,1,IF(C864&lt;&gt;0,1,IF(D864&lt;&gt;0,1,IF(E864&lt;&gt;0,1,"")))))</f>
        <v/>
      </c>
      <c r="AE864" s="157" t="str">
        <f aca="false">IF(AC864=0," ",IF(AC864&lt;&gt;AC863,AC864," "))</f>
        <v> </v>
      </c>
      <c r="AF864" s="88"/>
      <c r="AG864" s="75" t="e">
        <f aca="false">IF(AC864&lt;&gt;AE864,(IF(N864=0,G864*(INFORMAÇÕES!$Q$69/INFORMAÇÕES!$Q$72),IF(N864="R",G864,0))),0)</f>
        <v>#DIV/0!</v>
      </c>
      <c r="AH864" s="75" t="e">
        <f aca="false">IF(AC864&lt;&gt;AE864,(IF(N864=0,G864*(INFORMAÇÕES!$Q$70/INFORMAÇÕES!$Q$72),IF(N864="C",G864,0))),0)</f>
        <v>#DIV/0!</v>
      </c>
      <c r="AI864" s="75" t="n">
        <f aca="false">IF(AC864&lt;&gt;AE864,(IF(N864=0,G864*INFORMAÇÕES!$U$115,IF(N864="CF",G864,0))),0)</f>
        <v>0</v>
      </c>
      <c r="AJ864" s="75" t="n">
        <f aca="false">IF(AC864&lt;&gt;AE864,(IF(N864=0,G864*INFORMAÇÕES!$U$116,IF(N864="O",G864,0))),0)</f>
        <v>0</v>
      </c>
      <c r="AK864" s="75" t="n">
        <f aca="false">IF(E864&lt;&gt;0,G864,0)</f>
        <v>0</v>
      </c>
      <c r="AL864" s="75" t="n">
        <f aca="false">IF(AC864&lt;&gt;AE864,(IF(N864=0,J864*(INFORMAÇÕES!$Q$89/INFORMAÇÕES!$Q$92),IF(N864="R",J864,0))),0)</f>
        <v>0</v>
      </c>
      <c r="AM864" s="75" t="n">
        <f aca="false">IF(AC864&lt;&gt;AE864,(IF(N864=0,J864*(INFORMAÇÕES!$Q$90/INFORMAÇÕES!$Q$92),IF(N864="C",J864,0))),0)</f>
        <v>0</v>
      </c>
      <c r="AN864" s="75" t="n">
        <f aca="false">IF(AC864&lt;&gt;AE864,(IF(N864="",J864*INFORMAÇÕES!$U$115,IF(N864="CF",J864,0))),0)</f>
        <v>0</v>
      </c>
      <c r="AO864" s="75" t="n">
        <f aca="false">IF(AC864&lt;&gt;AE864,(IF(N864="",J864*INFORMAÇÕES!$U$116,IF(N864="O",J864,0))),0)</f>
        <v>0</v>
      </c>
      <c r="AP864" s="75" t="n">
        <f aca="false">IF(H864&lt;&gt;0,J864,0)</f>
        <v>0</v>
      </c>
      <c r="AQ864" s="75" t="n">
        <f aca="false">IF(K864&lt;&gt;0,L864,0)</f>
        <v>0</v>
      </c>
    </row>
    <row r="865" s="174" customFormat="true" ht="14.25" hidden="false" customHeight="false" outlineLevel="0" collapsed="false">
      <c r="A865" s="159" t="n">
        <v>853</v>
      </c>
      <c r="B865" s="160" t="n">
        <f aca="false">R865</f>
        <v>0</v>
      </c>
      <c r="C865" s="161" t="n">
        <f aca="false">T865</f>
        <v>0</v>
      </c>
      <c r="D865" s="162" t="n">
        <f aca="false">U865</f>
        <v>0</v>
      </c>
      <c r="E865" s="163" t="n">
        <f aca="false">'ORÇ.GLOBAL P CAIXA'!E864</f>
        <v>0</v>
      </c>
      <c r="F865" s="163" t="n">
        <f aca="false">IF('ORÇ.GLOBAL EMPRESA'!G864&gt;0,'ORÇ.GLOBAL EMPRESA'!G864,'ORÇ.GLOBAL P CAIXA'!F864)</f>
        <v>0</v>
      </c>
      <c r="G865" s="163" t="n">
        <f aca="false">IF(E865&lt;&gt;0,ROUND(E865*F865,2),IF(AK865=0,(SUMIF($AC$13:$AC$1012,B865,$AK$13:$AK$1012)),AK865))</f>
        <v>0</v>
      </c>
      <c r="H865" s="163" t="n">
        <f aca="false">V865</f>
        <v>0</v>
      </c>
      <c r="I865" s="163" t="n">
        <f aca="false">W865</f>
        <v>0</v>
      </c>
      <c r="J865" s="163" t="n">
        <f aca="false">IF(H865&lt;&gt;0,ROUND(H865*I865,2),IF(AP865=0,(SUMIF($AC$13:$AC$1012,B865,$AP$13:$AP$1012)),AP865))</f>
        <v>0</v>
      </c>
      <c r="K865" s="163" t="n">
        <f aca="false">H865-E865</f>
        <v>0</v>
      </c>
      <c r="L865" s="163" t="n">
        <f aca="false">J865-G865</f>
        <v>0</v>
      </c>
      <c r="M865" s="645" t="str">
        <f aca="false">IF('ORÇ.GLOBAL P CAIXA'!H864&gt;0,'ORÇ.GLOBAL P CAIXA'!H864,"")</f>
        <v/>
      </c>
      <c r="N865" s="646" t="n">
        <f aca="false">'ORÇ.GLOBAL P CAIXA'!I864</f>
        <v>0</v>
      </c>
      <c r="O865" s="166" t="str">
        <f aca="false">S865</f>
        <v/>
      </c>
      <c r="P865" s="167"/>
      <c r="Q865" s="168" t="str">
        <f aca="false">IF(B865&gt;0,"ok","ocultar")</f>
        <v>ocultar</v>
      </c>
      <c r="R865" s="647" t="n">
        <f aca="false">'ORÇ.GLOBAL P CAIXA'!B864</f>
        <v>0</v>
      </c>
      <c r="S865" s="170" t="str">
        <f aca="false">IF('ORÇ.GLOBAL P CAIXA'!N864&lt;&gt;0,'ORÇ.GLOBAL P CAIXA'!N864,"")</f>
        <v/>
      </c>
      <c r="T865" s="648" t="n">
        <f aca="false">'ORÇ.GLOBAL P CAIXA'!O864</f>
        <v>0</v>
      </c>
      <c r="U865" s="172" t="n">
        <f aca="false">'ORÇ.GLOBAL P CAIXA'!P864</f>
        <v>0</v>
      </c>
      <c r="V865" s="173" t="n">
        <f aca="false">'ORÇ.GLOBAL P CAIXA'!E864</f>
        <v>0</v>
      </c>
      <c r="W865" s="173" t="n">
        <f aca="false">F865</f>
        <v>0</v>
      </c>
      <c r="X865" s="649"/>
      <c r="Y865" s="649"/>
      <c r="Z865" s="650"/>
      <c r="AB865" s="88"/>
      <c r="AC865" s="157" t="n">
        <f aca="false">IF(B865=0,AC864,IF(ISNONTEXT(B865)=TRUE(),INT(B865),INT(LEFT(B865,FIND(".",B865)-1))))</f>
        <v>3</v>
      </c>
      <c r="AD865" s="157" t="str">
        <f aca="false">IF(AD866=1,1,IF(B865&lt;&gt;0,1,IF(C865&lt;&gt;0,1,IF(D865&lt;&gt;0,1,IF(E865&lt;&gt;0,1,"")))))</f>
        <v/>
      </c>
      <c r="AE865" s="157" t="str">
        <f aca="false">IF(AC865=0," ",IF(AC865&lt;&gt;AC864,AC865," "))</f>
        <v> </v>
      </c>
      <c r="AF865" s="88"/>
      <c r="AG865" s="75" t="e">
        <f aca="false">IF(AC865&lt;&gt;AE865,(IF(N865=0,G865*(INFORMAÇÕES!$Q$69/INFORMAÇÕES!$Q$72),IF(N865="R",G865,0))),0)</f>
        <v>#DIV/0!</v>
      </c>
      <c r="AH865" s="75" t="e">
        <f aca="false">IF(AC865&lt;&gt;AE865,(IF(N865=0,G865*(INFORMAÇÕES!$Q$70/INFORMAÇÕES!$Q$72),IF(N865="C",G865,0))),0)</f>
        <v>#DIV/0!</v>
      </c>
      <c r="AI865" s="75" t="n">
        <f aca="false">IF(AC865&lt;&gt;AE865,(IF(N865=0,G865*INFORMAÇÕES!$U$115,IF(N865="CF",G865,0))),0)</f>
        <v>0</v>
      </c>
      <c r="AJ865" s="75" t="n">
        <f aca="false">IF(AC865&lt;&gt;AE865,(IF(N865=0,G865*INFORMAÇÕES!$U$116,IF(N865="O",G865,0))),0)</f>
        <v>0</v>
      </c>
      <c r="AK865" s="75" t="n">
        <f aca="false">IF(E865&lt;&gt;0,G865,0)</f>
        <v>0</v>
      </c>
      <c r="AL865" s="75" t="n">
        <f aca="false">IF(AC865&lt;&gt;AE865,(IF(N865=0,J865*(INFORMAÇÕES!$Q$89/INFORMAÇÕES!$Q$92),IF(N865="R",J865,0))),0)</f>
        <v>0</v>
      </c>
      <c r="AM865" s="75" t="n">
        <f aca="false">IF(AC865&lt;&gt;AE865,(IF(N865=0,J865*(INFORMAÇÕES!$Q$90/INFORMAÇÕES!$Q$92),IF(N865="C",J865,0))),0)</f>
        <v>0</v>
      </c>
      <c r="AN865" s="75" t="n">
        <f aca="false">IF(AC865&lt;&gt;AE865,(IF(N865="",J865*INFORMAÇÕES!$U$115,IF(N865="CF",J865,0))),0)</f>
        <v>0</v>
      </c>
      <c r="AO865" s="75" t="n">
        <f aca="false">IF(AC865&lt;&gt;AE865,(IF(N865="",J865*INFORMAÇÕES!$U$116,IF(N865="O",J865,0))),0)</f>
        <v>0</v>
      </c>
      <c r="AP865" s="75" t="n">
        <f aca="false">IF(H865&lt;&gt;0,J865,0)</f>
        <v>0</v>
      </c>
      <c r="AQ865" s="75" t="n">
        <f aca="false">IF(K865&lt;&gt;0,L865,0)</f>
        <v>0</v>
      </c>
    </row>
    <row r="866" s="174" customFormat="true" ht="14.25" hidden="false" customHeight="false" outlineLevel="0" collapsed="false">
      <c r="A866" s="159" t="n">
        <v>854</v>
      </c>
      <c r="B866" s="160" t="n">
        <f aca="false">R866</f>
        <v>0</v>
      </c>
      <c r="C866" s="161" t="n">
        <f aca="false">T866</f>
        <v>0</v>
      </c>
      <c r="D866" s="162" t="n">
        <f aca="false">U866</f>
        <v>0</v>
      </c>
      <c r="E866" s="163" t="n">
        <f aca="false">'ORÇ.GLOBAL P CAIXA'!E865</f>
        <v>0</v>
      </c>
      <c r="F866" s="163" t="n">
        <f aca="false">IF('ORÇ.GLOBAL EMPRESA'!G865&gt;0,'ORÇ.GLOBAL EMPRESA'!G865,'ORÇ.GLOBAL P CAIXA'!F865)</f>
        <v>0</v>
      </c>
      <c r="G866" s="163" t="n">
        <f aca="false">IF(E866&lt;&gt;0,ROUND(E866*F866,2),IF(AK866=0,(SUMIF($AC$13:$AC$1012,B866,$AK$13:$AK$1012)),AK866))</f>
        <v>0</v>
      </c>
      <c r="H866" s="163" t="n">
        <f aca="false">V866</f>
        <v>0</v>
      </c>
      <c r="I866" s="163" t="n">
        <f aca="false">W866</f>
        <v>0</v>
      </c>
      <c r="J866" s="163" t="n">
        <f aca="false">IF(H866&lt;&gt;0,ROUND(H866*I866,2),IF(AP866=0,(SUMIF($AC$13:$AC$1012,B866,$AP$13:$AP$1012)),AP866))</f>
        <v>0</v>
      </c>
      <c r="K866" s="163" t="n">
        <f aca="false">H866-E866</f>
        <v>0</v>
      </c>
      <c r="L866" s="163" t="n">
        <f aca="false">J866-G866</f>
        <v>0</v>
      </c>
      <c r="M866" s="645" t="str">
        <f aca="false">IF('ORÇ.GLOBAL P CAIXA'!H865&gt;0,'ORÇ.GLOBAL P CAIXA'!H865,"")</f>
        <v/>
      </c>
      <c r="N866" s="646" t="n">
        <f aca="false">'ORÇ.GLOBAL P CAIXA'!I865</f>
        <v>0</v>
      </c>
      <c r="O866" s="166" t="str">
        <f aca="false">S866</f>
        <v/>
      </c>
      <c r="P866" s="167"/>
      <c r="Q866" s="168" t="str">
        <f aca="false">IF(B866&gt;0,"ok","ocultar")</f>
        <v>ocultar</v>
      </c>
      <c r="R866" s="647" t="n">
        <f aca="false">'ORÇ.GLOBAL P CAIXA'!B865</f>
        <v>0</v>
      </c>
      <c r="S866" s="170" t="str">
        <f aca="false">IF('ORÇ.GLOBAL P CAIXA'!N865&lt;&gt;0,'ORÇ.GLOBAL P CAIXA'!N865,"")</f>
        <v/>
      </c>
      <c r="T866" s="648" t="n">
        <f aca="false">'ORÇ.GLOBAL P CAIXA'!O865</f>
        <v>0</v>
      </c>
      <c r="U866" s="172" t="n">
        <f aca="false">'ORÇ.GLOBAL P CAIXA'!P865</f>
        <v>0</v>
      </c>
      <c r="V866" s="173" t="n">
        <f aca="false">'ORÇ.GLOBAL P CAIXA'!E865</f>
        <v>0</v>
      </c>
      <c r="W866" s="173" t="n">
        <f aca="false">F866</f>
        <v>0</v>
      </c>
      <c r="X866" s="649"/>
      <c r="Y866" s="649"/>
      <c r="Z866" s="650"/>
      <c r="AB866" s="88"/>
      <c r="AC866" s="157" t="n">
        <f aca="false">IF(B866=0,AC865,IF(ISNONTEXT(B866)=TRUE(),INT(B866),INT(LEFT(B866,FIND(".",B866)-1))))</f>
        <v>3</v>
      </c>
      <c r="AD866" s="157" t="str">
        <f aca="false">IF(AD867=1,1,IF(B866&lt;&gt;0,1,IF(C866&lt;&gt;0,1,IF(D866&lt;&gt;0,1,IF(E866&lt;&gt;0,1,"")))))</f>
        <v/>
      </c>
      <c r="AE866" s="157" t="str">
        <f aca="false">IF(AC866=0," ",IF(AC866&lt;&gt;AC865,AC866," "))</f>
        <v> </v>
      </c>
      <c r="AF866" s="88"/>
      <c r="AG866" s="75" t="e">
        <f aca="false">IF(AC866&lt;&gt;AE866,(IF(N866=0,G866*(INFORMAÇÕES!$Q$69/INFORMAÇÕES!$Q$72),IF(N866="R",G866,0))),0)</f>
        <v>#DIV/0!</v>
      </c>
      <c r="AH866" s="75" t="e">
        <f aca="false">IF(AC866&lt;&gt;AE866,(IF(N866=0,G866*(INFORMAÇÕES!$Q$70/INFORMAÇÕES!$Q$72),IF(N866="C",G866,0))),0)</f>
        <v>#DIV/0!</v>
      </c>
      <c r="AI866" s="75" t="n">
        <f aca="false">IF(AC866&lt;&gt;AE866,(IF(N866=0,G866*INFORMAÇÕES!$U$115,IF(N866="CF",G866,0))),0)</f>
        <v>0</v>
      </c>
      <c r="AJ866" s="75" t="n">
        <f aca="false">IF(AC866&lt;&gt;AE866,(IF(N866=0,G866*INFORMAÇÕES!$U$116,IF(N866="O",G866,0))),0)</f>
        <v>0</v>
      </c>
      <c r="AK866" s="75" t="n">
        <f aca="false">IF(E866&lt;&gt;0,G866,0)</f>
        <v>0</v>
      </c>
      <c r="AL866" s="75" t="n">
        <f aca="false">IF(AC866&lt;&gt;AE866,(IF(N866=0,J866*(INFORMAÇÕES!$Q$89/INFORMAÇÕES!$Q$92),IF(N866="R",J866,0))),0)</f>
        <v>0</v>
      </c>
      <c r="AM866" s="75" t="n">
        <f aca="false">IF(AC866&lt;&gt;AE866,(IF(N866=0,J866*(INFORMAÇÕES!$Q$90/INFORMAÇÕES!$Q$92),IF(N866="C",J866,0))),0)</f>
        <v>0</v>
      </c>
      <c r="AN866" s="75" t="n">
        <f aca="false">IF(AC866&lt;&gt;AE866,(IF(N866="",J866*INFORMAÇÕES!$U$115,IF(N866="CF",J866,0))),0)</f>
        <v>0</v>
      </c>
      <c r="AO866" s="75" t="n">
        <f aca="false">IF(AC866&lt;&gt;AE866,(IF(N866="",J866*INFORMAÇÕES!$U$116,IF(N866="O",J866,0))),0)</f>
        <v>0</v>
      </c>
      <c r="AP866" s="75" t="n">
        <f aca="false">IF(H866&lt;&gt;0,J866,0)</f>
        <v>0</v>
      </c>
      <c r="AQ866" s="75" t="n">
        <f aca="false">IF(K866&lt;&gt;0,L866,0)</f>
        <v>0</v>
      </c>
    </row>
    <row r="867" s="174" customFormat="true" ht="14.25" hidden="false" customHeight="false" outlineLevel="0" collapsed="false">
      <c r="A867" s="159" t="n">
        <v>855</v>
      </c>
      <c r="B867" s="160" t="n">
        <f aca="false">R867</f>
        <v>0</v>
      </c>
      <c r="C867" s="161" t="n">
        <f aca="false">T867</f>
        <v>0</v>
      </c>
      <c r="D867" s="162" t="n">
        <f aca="false">U867</f>
        <v>0</v>
      </c>
      <c r="E867" s="163" t="n">
        <f aca="false">'ORÇ.GLOBAL P CAIXA'!E866</f>
        <v>0</v>
      </c>
      <c r="F867" s="163" t="n">
        <f aca="false">IF('ORÇ.GLOBAL EMPRESA'!G866&gt;0,'ORÇ.GLOBAL EMPRESA'!G866,'ORÇ.GLOBAL P CAIXA'!F866)</f>
        <v>0</v>
      </c>
      <c r="G867" s="163" t="n">
        <f aca="false">IF(E867&lt;&gt;0,ROUND(E867*F867,2),IF(AK867=0,(SUMIF($AC$13:$AC$1012,B867,$AK$13:$AK$1012)),AK867))</f>
        <v>0</v>
      </c>
      <c r="H867" s="163" t="n">
        <f aca="false">V867</f>
        <v>0</v>
      </c>
      <c r="I867" s="163" t="n">
        <f aca="false">W867</f>
        <v>0</v>
      </c>
      <c r="J867" s="163" t="n">
        <f aca="false">IF(H867&lt;&gt;0,ROUND(H867*I867,2),IF(AP867=0,(SUMIF($AC$13:$AC$1012,B867,$AP$13:$AP$1012)),AP867))</f>
        <v>0</v>
      </c>
      <c r="K867" s="163" t="n">
        <f aca="false">H867-E867</f>
        <v>0</v>
      </c>
      <c r="L867" s="163" t="n">
        <f aca="false">J867-G867</f>
        <v>0</v>
      </c>
      <c r="M867" s="645" t="str">
        <f aca="false">IF('ORÇ.GLOBAL P CAIXA'!H866&gt;0,'ORÇ.GLOBAL P CAIXA'!H866,"")</f>
        <v/>
      </c>
      <c r="N867" s="646" t="n">
        <f aca="false">'ORÇ.GLOBAL P CAIXA'!I866</f>
        <v>0</v>
      </c>
      <c r="O867" s="166" t="str">
        <f aca="false">S867</f>
        <v/>
      </c>
      <c r="P867" s="167"/>
      <c r="Q867" s="168" t="str">
        <f aca="false">IF(B867&gt;0,"ok","ocultar")</f>
        <v>ocultar</v>
      </c>
      <c r="R867" s="647" t="n">
        <f aca="false">'ORÇ.GLOBAL P CAIXA'!B866</f>
        <v>0</v>
      </c>
      <c r="S867" s="170" t="str">
        <f aca="false">IF('ORÇ.GLOBAL P CAIXA'!N866&lt;&gt;0,'ORÇ.GLOBAL P CAIXA'!N866,"")</f>
        <v/>
      </c>
      <c r="T867" s="648" t="n">
        <f aca="false">'ORÇ.GLOBAL P CAIXA'!O866</f>
        <v>0</v>
      </c>
      <c r="U867" s="172" t="n">
        <f aca="false">'ORÇ.GLOBAL P CAIXA'!P866</f>
        <v>0</v>
      </c>
      <c r="V867" s="173" t="n">
        <f aca="false">'ORÇ.GLOBAL P CAIXA'!E866</f>
        <v>0</v>
      </c>
      <c r="W867" s="173" t="n">
        <f aca="false">F867</f>
        <v>0</v>
      </c>
      <c r="X867" s="649"/>
      <c r="Y867" s="649"/>
      <c r="Z867" s="650"/>
      <c r="AB867" s="88"/>
      <c r="AC867" s="157" t="n">
        <f aca="false">IF(B867=0,AC866,IF(ISNONTEXT(B867)=TRUE(),INT(B867),INT(LEFT(B867,FIND(".",B867)-1))))</f>
        <v>3</v>
      </c>
      <c r="AD867" s="157" t="str">
        <f aca="false">IF(AD868=1,1,IF(B867&lt;&gt;0,1,IF(C867&lt;&gt;0,1,IF(D867&lt;&gt;0,1,IF(E867&lt;&gt;0,1,"")))))</f>
        <v/>
      </c>
      <c r="AE867" s="157" t="str">
        <f aca="false">IF(AC867=0," ",IF(AC867&lt;&gt;AC866,AC867," "))</f>
        <v> </v>
      </c>
      <c r="AF867" s="88"/>
      <c r="AG867" s="75" t="e">
        <f aca="false">IF(AC867&lt;&gt;AE867,(IF(N867=0,G867*(INFORMAÇÕES!$Q$69/INFORMAÇÕES!$Q$72),IF(N867="R",G867,0))),0)</f>
        <v>#DIV/0!</v>
      </c>
      <c r="AH867" s="75" t="e">
        <f aca="false">IF(AC867&lt;&gt;AE867,(IF(N867=0,G867*(INFORMAÇÕES!$Q$70/INFORMAÇÕES!$Q$72),IF(N867="C",G867,0))),0)</f>
        <v>#DIV/0!</v>
      </c>
      <c r="AI867" s="75" t="n">
        <f aca="false">IF(AC867&lt;&gt;AE867,(IF(N867=0,G867*INFORMAÇÕES!$U$115,IF(N867="CF",G867,0))),0)</f>
        <v>0</v>
      </c>
      <c r="AJ867" s="75" t="n">
        <f aca="false">IF(AC867&lt;&gt;AE867,(IF(N867=0,G867*INFORMAÇÕES!$U$116,IF(N867="O",G867,0))),0)</f>
        <v>0</v>
      </c>
      <c r="AK867" s="75" t="n">
        <f aca="false">IF(E867&lt;&gt;0,G867,0)</f>
        <v>0</v>
      </c>
      <c r="AL867" s="75" t="n">
        <f aca="false">IF(AC867&lt;&gt;AE867,(IF(N867=0,J867*(INFORMAÇÕES!$Q$89/INFORMAÇÕES!$Q$92),IF(N867="R",J867,0))),0)</f>
        <v>0</v>
      </c>
      <c r="AM867" s="75" t="n">
        <f aca="false">IF(AC867&lt;&gt;AE867,(IF(N867=0,J867*(INFORMAÇÕES!$Q$90/INFORMAÇÕES!$Q$92),IF(N867="C",J867,0))),0)</f>
        <v>0</v>
      </c>
      <c r="AN867" s="75" t="n">
        <f aca="false">IF(AC867&lt;&gt;AE867,(IF(N867="",J867*INFORMAÇÕES!$U$115,IF(N867="CF",J867,0))),0)</f>
        <v>0</v>
      </c>
      <c r="AO867" s="75" t="n">
        <f aca="false">IF(AC867&lt;&gt;AE867,(IF(N867="",J867*INFORMAÇÕES!$U$116,IF(N867="O",J867,0))),0)</f>
        <v>0</v>
      </c>
      <c r="AP867" s="75" t="n">
        <f aca="false">IF(H867&lt;&gt;0,J867,0)</f>
        <v>0</v>
      </c>
      <c r="AQ867" s="75" t="n">
        <f aca="false">IF(K867&lt;&gt;0,L867,0)</f>
        <v>0</v>
      </c>
    </row>
    <row r="868" s="174" customFormat="true" ht="14.25" hidden="false" customHeight="false" outlineLevel="0" collapsed="false">
      <c r="A868" s="159" t="n">
        <v>856</v>
      </c>
      <c r="B868" s="160" t="n">
        <f aca="false">R868</f>
        <v>0</v>
      </c>
      <c r="C868" s="161" t="n">
        <f aca="false">T868</f>
        <v>0</v>
      </c>
      <c r="D868" s="162" t="n">
        <f aca="false">U868</f>
        <v>0</v>
      </c>
      <c r="E868" s="163" t="n">
        <f aca="false">'ORÇ.GLOBAL P CAIXA'!E867</f>
        <v>0</v>
      </c>
      <c r="F868" s="163" t="n">
        <f aca="false">IF('ORÇ.GLOBAL EMPRESA'!G867&gt;0,'ORÇ.GLOBAL EMPRESA'!G867,'ORÇ.GLOBAL P CAIXA'!F867)</f>
        <v>0</v>
      </c>
      <c r="G868" s="163" t="n">
        <f aca="false">IF(E868&lt;&gt;0,ROUND(E868*F868,2),IF(AK868=0,(SUMIF($AC$13:$AC$1012,B868,$AK$13:$AK$1012)),AK868))</f>
        <v>0</v>
      </c>
      <c r="H868" s="163" t="n">
        <f aca="false">V868</f>
        <v>0</v>
      </c>
      <c r="I868" s="163" t="n">
        <f aca="false">W868</f>
        <v>0</v>
      </c>
      <c r="J868" s="163" t="n">
        <f aca="false">IF(H868&lt;&gt;0,ROUND(H868*I868,2),IF(AP868=0,(SUMIF($AC$13:$AC$1012,B868,$AP$13:$AP$1012)),AP868))</f>
        <v>0</v>
      </c>
      <c r="K868" s="163" t="n">
        <f aca="false">H868-E868</f>
        <v>0</v>
      </c>
      <c r="L868" s="163" t="n">
        <f aca="false">J868-G868</f>
        <v>0</v>
      </c>
      <c r="M868" s="645" t="str">
        <f aca="false">IF('ORÇ.GLOBAL P CAIXA'!H867&gt;0,'ORÇ.GLOBAL P CAIXA'!H867,"")</f>
        <v/>
      </c>
      <c r="N868" s="646" t="n">
        <f aca="false">'ORÇ.GLOBAL P CAIXA'!I867</f>
        <v>0</v>
      </c>
      <c r="O868" s="166" t="str">
        <f aca="false">S868</f>
        <v/>
      </c>
      <c r="P868" s="167"/>
      <c r="Q868" s="168" t="str">
        <f aca="false">IF(B868&gt;0,"ok","ocultar")</f>
        <v>ocultar</v>
      </c>
      <c r="R868" s="647" t="n">
        <f aca="false">'ORÇ.GLOBAL P CAIXA'!B867</f>
        <v>0</v>
      </c>
      <c r="S868" s="170" t="str">
        <f aca="false">IF('ORÇ.GLOBAL P CAIXA'!N867&lt;&gt;0,'ORÇ.GLOBAL P CAIXA'!N867,"")</f>
        <v/>
      </c>
      <c r="T868" s="648" t="n">
        <f aca="false">'ORÇ.GLOBAL P CAIXA'!O867</f>
        <v>0</v>
      </c>
      <c r="U868" s="172" t="n">
        <f aca="false">'ORÇ.GLOBAL P CAIXA'!P867</f>
        <v>0</v>
      </c>
      <c r="V868" s="173" t="n">
        <f aca="false">'ORÇ.GLOBAL P CAIXA'!E867</f>
        <v>0</v>
      </c>
      <c r="W868" s="173" t="n">
        <f aca="false">F868</f>
        <v>0</v>
      </c>
      <c r="X868" s="649"/>
      <c r="Y868" s="649"/>
      <c r="Z868" s="650"/>
      <c r="AB868" s="88"/>
      <c r="AC868" s="157" t="n">
        <f aca="false">IF(B868=0,AC867,IF(ISNONTEXT(B868)=TRUE(),INT(B868),INT(LEFT(B868,FIND(".",B868)-1))))</f>
        <v>3</v>
      </c>
      <c r="AD868" s="157" t="str">
        <f aca="false">IF(AD869=1,1,IF(B868&lt;&gt;0,1,IF(C868&lt;&gt;0,1,IF(D868&lt;&gt;0,1,IF(E868&lt;&gt;0,1,"")))))</f>
        <v/>
      </c>
      <c r="AE868" s="157" t="str">
        <f aca="false">IF(AC868=0," ",IF(AC868&lt;&gt;AC867,AC868," "))</f>
        <v> </v>
      </c>
      <c r="AF868" s="88"/>
      <c r="AG868" s="75" t="e">
        <f aca="false">IF(AC868&lt;&gt;AE868,(IF(N868=0,G868*(INFORMAÇÕES!$Q$69/INFORMAÇÕES!$Q$72),IF(N868="R",G868,0))),0)</f>
        <v>#DIV/0!</v>
      </c>
      <c r="AH868" s="75" t="e">
        <f aca="false">IF(AC868&lt;&gt;AE868,(IF(N868=0,G868*(INFORMAÇÕES!$Q$70/INFORMAÇÕES!$Q$72),IF(N868="C",G868,0))),0)</f>
        <v>#DIV/0!</v>
      </c>
      <c r="AI868" s="75" t="n">
        <f aca="false">IF(AC868&lt;&gt;AE868,(IF(N868=0,G868*INFORMAÇÕES!$U$115,IF(N868="CF",G868,0))),0)</f>
        <v>0</v>
      </c>
      <c r="AJ868" s="75" t="n">
        <f aca="false">IF(AC868&lt;&gt;AE868,(IF(N868=0,G868*INFORMAÇÕES!$U$116,IF(N868="O",G868,0))),0)</f>
        <v>0</v>
      </c>
      <c r="AK868" s="75" t="n">
        <f aca="false">IF(E868&lt;&gt;0,G868,0)</f>
        <v>0</v>
      </c>
      <c r="AL868" s="75" t="n">
        <f aca="false">IF(AC868&lt;&gt;AE868,(IF(N868=0,J868*(INFORMAÇÕES!$Q$89/INFORMAÇÕES!$Q$92),IF(N868="R",J868,0))),0)</f>
        <v>0</v>
      </c>
      <c r="AM868" s="75" t="n">
        <f aca="false">IF(AC868&lt;&gt;AE868,(IF(N868=0,J868*(INFORMAÇÕES!$Q$90/INFORMAÇÕES!$Q$92),IF(N868="C",J868,0))),0)</f>
        <v>0</v>
      </c>
      <c r="AN868" s="75" t="n">
        <f aca="false">IF(AC868&lt;&gt;AE868,(IF(N868="",J868*INFORMAÇÕES!$U$115,IF(N868="CF",J868,0))),0)</f>
        <v>0</v>
      </c>
      <c r="AO868" s="75" t="n">
        <f aca="false">IF(AC868&lt;&gt;AE868,(IF(N868="",J868*INFORMAÇÕES!$U$116,IF(N868="O",J868,0))),0)</f>
        <v>0</v>
      </c>
      <c r="AP868" s="75" t="n">
        <f aca="false">IF(H868&lt;&gt;0,J868,0)</f>
        <v>0</v>
      </c>
      <c r="AQ868" s="75" t="n">
        <f aca="false">IF(K868&lt;&gt;0,L868,0)</f>
        <v>0</v>
      </c>
    </row>
    <row r="869" s="174" customFormat="true" ht="14.25" hidden="false" customHeight="false" outlineLevel="0" collapsed="false">
      <c r="A869" s="159" t="n">
        <v>857</v>
      </c>
      <c r="B869" s="160" t="n">
        <f aca="false">R869</f>
        <v>0</v>
      </c>
      <c r="C869" s="161" t="n">
        <f aca="false">T869</f>
        <v>0</v>
      </c>
      <c r="D869" s="162" t="n">
        <f aca="false">U869</f>
        <v>0</v>
      </c>
      <c r="E869" s="163" t="n">
        <f aca="false">'ORÇ.GLOBAL P CAIXA'!E868</f>
        <v>0</v>
      </c>
      <c r="F869" s="163" t="n">
        <f aca="false">IF('ORÇ.GLOBAL EMPRESA'!G868&gt;0,'ORÇ.GLOBAL EMPRESA'!G868,'ORÇ.GLOBAL P CAIXA'!F868)</f>
        <v>0</v>
      </c>
      <c r="G869" s="163" t="n">
        <f aca="false">IF(E869&lt;&gt;0,ROUND(E869*F869,2),IF(AK869=0,(SUMIF($AC$13:$AC$1012,B869,$AK$13:$AK$1012)),AK869))</f>
        <v>0</v>
      </c>
      <c r="H869" s="163" t="n">
        <f aca="false">V869</f>
        <v>0</v>
      </c>
      <c r="I869" s="163" t="n">
        <f aca="false">W869</f>
        <v>0</v>
      </c>
      <c r="J869" s="163" t="n">
        <f aca="false">IF(H869&lt;&gt;0,ROUND(H869*I869,2),IF(AP869=0,(SUMIF($AC$13:$AC$1012,B869,$AP$13:$AP$1012)),AP869))</f>
        <v>0</v>
      </c>
      <c r="K869" s="163" t="n">
        <f aca="false">H869-E869</f>
        <v>0</v>
      </c>
      <c r="L869" s="163" t="n">
        <f aca="false">J869-G869</f>
        <v>0</v>
      </c>
      <c r="M869" s="645" t="str">
        <f aca="false">IF('ORÇ.GLOBAL P CAIXA'!H868&gt;0,'ORÇ.GLOBAL P CAIXA'!H868,"")</f>
        <v/>
      </c>
      <c r="N869" s="646" t="n">
        <f aca="false">'ORÇ.GLOBAL P CAIXA'!I868</f>
        <v>0</v>
      </c>
      <c r="O869" s="166" t="str">
        <f aca="false">S869</f>
        <v/>
      </c>
      <c r="P869" s="167"/>
      <c r="Q869" s="168" t="str">
        <f aca="false">IF(B869&gt;0,"ok","ocultar")</f>
        <v>ocultar</v>
      </c>
      <c r="R869" s="647" t="n">
        <f aca="false">'ORÇ.GLOBAL P CAIXA'!B868</f>
        <v>0</v>
      </c>
      <c r="S869" s="170" t="str">
        <f aca="false">IF('ORÇ.GLOBAL P CAIXA'!N868&lt;&gt;0,'ORÇ.GLOBAL P CAIXA'!N868,"")</f>
        <v/>
      </c>
      <c r="T869" s="648" t="n">
        <f aca="false">'ORÇ.GLOBAL P CAIXA'!O868</f>
        <v>0</v>
      </c>
      <c r="U869" s="172" t="n">
        <f aca="false">'ORÇ.GLOBAL P CAIXA'!P868</f>
        <v>0</v>
      </c>
      <c r="V869" s="173" t="n">
        <f aca="false">'ORÇ.GLOBAL P CAIXA'!E868</f>
        <v>0</v>
      </c>
      <c r="W869" s="173" t="n">
        <f aca="false">F869</f>
        <v>0</v>
      </c>
      <c r="X869" s="649"/>
      <c r="Y869" s="649"/>
      <c r="Z869" s="650"/>
      <c r="AB869" s="88"/>
      <c r="AC869" s="157" t="n">
        <f aca="false">IF(B869=0,AC868,IF(ISNONTEXT(B869)=TRUE(),INT(B869),INT(LEFT(B869,FIND(".",B869)-1))))</f>
        <v>3</v>
      </c>
      <c r="AD869" s="157" t="str">
        <f aca="false">IF(AD870=1,1,IF(B869&lt;&gt;0,1,IF(C869&lt;&gt;0,1,IF(D869&lt;&gt;0,1,IF(E869&lt;&gt;0,1,"")))))</f>
        <v/>
      </c>
      <c r="AE869" s="157" t="str">
        <f aca="false">IF(AC869=0," ",IF(AC869&lt;&gt;AC868,AC869," "))</f>
        <v> </v>
      </c>
      <c r="AF869" s="88"/>
      <c r="AG869" s="75" t="e">
        <f aca="false">IF(AC869&lt;&gt;AE869,(IF(N869=0,G869*(INFORMAÇÕES!$Q$69/INFORMAÇÕES!$Q$72),IF(N869="R",G869,0))),0)</f>
        <v>#DIV/0!</v>
      </c>
      <c r="AH869" s="75" t="e">
        <f aca="false">IF(AC869&lt;&gt;AE869,(IF(N869=0,G869*(INFORMAÇÕES!$Q$70/INFORMAÇÕES!$Q$72),IF(N869="C",G869,0))),0)</f>
        <v>#DIV/0!</v>
      </c>
      <c r="AI869" s="75" t="n">
        <f aca="false">IF(AC869&lt;&gt;AE869,(IF(N869=0,G869*INFORMAÇÕES!$U$115,IF(N869="CF",G869,0))),0)</f>
        <v>0</v>
      </c>
      <c r="AJ869" s="75" t="n">
        <f aca="false">IF(AC869&lt;&gt;AE869,(IF(N869=0,G869*INFORMAÇÕES!$U$116,IF(N869="O",G869,0))),0)</f>
        <v>0</v>
      </c>
      <c r="AK869" s="75" t="n">
        <f aca="false">IF(E869&lt;&gt;0,G869,0)</f>
        <v>0</v>
      </c>
      <c r="AL869" s="75" t="n">
        <f aca="false">IF(AC869&lt;&gt;AE869,(IF(N869=0,J869*(INFORMAÇÕES!$Q$89/INFORMAÇÕES!$Q$92),IF(N869="R",J869,0))),0)</f>
        <v>0</v>
      </c>
      <c r="AM869" s="75" t="n">
        <f aca="false">IF(AC869&lt;&gt;AE869,(IF(N869=0,J869*(INFORMAÇÕES!$Q$90/INFORMAÇÕES!$Q$92),IF(N869="C",J869,0))),0)</f>
        <v>0</v>
      </c>
      <c r="AN869" s="75" t="n">
        <f aca="false">IF(AC869&lt;&gt;AE869,(IF(N869="",J869*INFORMAÇÕES!$U$115,IF(N869="CF",J869,0))),0)</f>
        <v>0</v>
      </c>
      <c r="AO869" s="75" t="n">
        <f aca="false">IF(AC869&lt;&gt;AE869,(IF(N869="",J869*INFORMAÇÕES!$U$116,IF(N869="O",J869,0))),0)</f>
        <v>0</v>
      </c>
      <c r="AP869" s="75" t="n">
        <f aca="false">IF(H869&lt;&gt;0,J869,0)</f>
        <v>0</v>
      </c>
      <c r="AQ869" s="75" t="n">
        <f aca="false">IF(K869&lt;&gt;0,L869,0)</f>
        <v>0</v>
      </c>
    </row>
    <row r="870" s="174" customFormat="true" ht="14.25" hidden="false" customHeight="false" outlineLevel="0" collapsed="false">
      <c r="A870" s="159" t="n">
        <v>858</v>
      </c>
      <c r="B870" s="160" t="n">
        <f aca="false">R870</f>
        <v>0</v>
      </c>
      <c r="C870" s="161" t="n">
        <f aca="false">T870</f>
        <v>0</v>
      </c>
      <c r="D870" s="162" t="n">
        <f aca="false">U870</f>
        <v>0</v>
      </c>
      <c r="E870" s="163" t="n">
        <f aca="false">'ORÇ.GLOBAL P CAIXA'!E869</f>
        <v>0</v>
      </c>
      <c r="F870" s="163" t="n">
        <f aca="false">IF('ORÇ.GLOBAL EMPRESA'!G869&gt;0,'ORÇ.GLOBAL EMPRESA'!G869,'ORÇ.GLOBAL P CAIXA'!F869)</f>
        <v>0</v>
      </c>
      <c r="G870" s="163" t="n">
        <f aca="false">IF(E870&lt;&gt;0,ROUND(E870*F870,2),IF(AK870=0,(SUMIF($AC$13:$AC$1012,B870,$AK$13:$AK$1012)),AK870))</f>
        <v>0</v>
      </c>
      <c r="H870" s="163" t="n">
        <f aca="false">V870</f>
        <v>0</v>
      </c>
      <c r="I870" s="163" t="n">
        <f aca="false">W870</f>
        <v>0</v>
      </c>
      <c r="J870" s="163" t="n">
        <f aca="false">IF(H870&lt;&gt;0,ROUND(H870*I870,2),IF(AP870=0,(SUMIF($AC$13:$AC$1012,B870,$AP$13:$AP$1012)),AP870))</f>
        <v>0</v>
      </c>
      <c r="K870" s="163" t="n">
        <f aca="false">H870-E870</f>
        <v>0</v>
      </c>
      <c r="L870" s="163" t="n">
        <f aca="false">J870-G870</f>
        <v>0</v>
      </c>
      <c r="M870" s="645" t="str">
        <f aca="false">IF('ORÇ.GLOBAL P CAIXA'!H869&gt;0,'ORÇ.GLOBAL P CAIXA'!H869,"")</f>
        <v/>
      </c>
      <c r="N870" s="646" t="n">
        <f aca="false">'ORÇ.GLOBAL P CAIXA'!I869</f>
        <v>0</v>
      </c>
      <c r="O870" s="166" t="str">
        <f aca="false">S870</f>
        <v/>
      </c>
      <c r="P870" s="167"/>
      <c r="Q870" s="168" t="str">
        <f aca="false">IF(B870&gt;0,"ok","ocultar")</f>
        <v>ocultar</v>
      </c>
      <c r="R870" s="647" t="n">
        <f aca="false">'ORÇ.GLOBAL P CAIXA'!B869</f>
        <v>0</v>
      </c>
      <c r="S870" s="170" t="str">
        <f aca="false">IF('ORÇ.GLOBAL P CAIXA'!N869&lt;&gt;0,'ORÇ.GLOBAL P CAIXA'!N869,"")</f>
        <v/>
      </c>
      <c r="T870" s="648" t="n">
        <f aca="false">'ORÇ.GLOBAL P CAIXA'!O869</f>
        <v>0</v>
      </c>
      <c r="U870" s="172" t="n">
        <f aca="false">'ORÇ.GLOBAL P CAIXA'!P869</f>
        <v>0</v>
      </c>
      <c r="V870" s="173" t="n">
        <f aca="false">'ORÇ.GLOBAL P CAIXA'!E869</f>
        <v>0</v>
      </c>
      <c r="W870" s="173" t="n">
        <f aca="false">F870</f>
        <v>0</v>
      </c>
      <c r="X870" s="649"/>
      <c r="Y870" s="649"/>
      <c r="Z870" s="650"/>
      <c r="AB870" s="88"/>
      <c r="AC870" s="157" t="n">
        <f aca="false">IF(B870=0,AC869,IF(ISNONTEXT(B870)=TRUE(),INT(B870),INT(LEFT(B870,FIND(".",B870)-1))))</f>
        <v>3</v>
      </c>
      <c r="AD870" s="157" t="str">
        <f aca="false">IF(AD871=1,1,IF(B870&lt;&gt;0,1,IF(C870&lt;&gt;0,1,IF(D870&lt;&gt;0,1,IF(E870&lt;&gt;0,1,"")))))</f>
        <v/>
      </c>
      <c r="AE870" s="157" t="str">
        <f aca="false">IF(AC870=0," ",IF(AC870&lt;&gt;AC869,AC870," "))</f>
        <v> </v>
      </c>
      <c r="AF870" s="88"/>
      <c r="AG870" s="75" t="e">
        <f aca="false">IF(AC870&lt;&gt;AE870,(IF(N870=0,G870*(INFORMAÇÕES!$Q$69/INFORMAÇÕES!$Q$72),IF(N870="R",G870,0))),0)</f>
        <v>#DIV/0!</v>
      </c>
      <c r="AH870" s="75" t="e">
        <f aca="false">IF(AC870&lt;&gt;AE870,(IF(N870=0,G870*(INFORMAÇÕES!$Q$70/INFORMAÇÕES!$Q$72),IF(N870="C",G870,0))),0)</f>
        <v>#DIV/0!</v>
      </c>
      <c r="AI870" s="75" t="n">
        <f aca="false">IF(AC870&lt;&gt;AE870,(IF(N870=0,G870*INFORMAÇÕES!$U$115,IF(N870="CF",G870,0))),0)</f>
        <v>0</v>
      </c>
      <c r="AJ870" s="75" t="n">
        <f aca="false">IF(AC870&lt;&gt;AE870,(IF(N870=0,G870*INFORMAÇÕES!$U$116,IF(N870="O",G870,0))),0)</f>
        <v>0</v>
      </c>
      <c r="AK870" s="75" t="n">
        <f aca="false">IF(E870&lt;&gt;0,G870,0)</f>
        <v>0</v>
      </c>
      <c r="AL870" s="75" t="n">
        <f aca="false">IF(AC870&lt;&gt;AE870,(IF(N870=0,J870*(INFORMAÇÕES!$Q$89/INFORMAÇÕES!$Q$92),IF(N870="R",J870,0))),0)</f>
        <v>0</v>
      </c>
      <c r="AM870" s="75" t="n">
        <f aca="false">IF(AC870&lt;&gt;AE870,(IF(N870=0,J870*(INFORMAÇÕES!$Q$90/INFORMAÇÕES!$Q$92),IF(N870="C",J870,0))),0)</f>
        <v>0</v>
      </c>
      <c r="AN870" s="75" t="n">
        <f aca="false">IF(AC870&lt;&gt;AE870,(IF(N870="",J870*INFORMAÇÕES!$U$115,IF(N870="CF",J870,0))),0)</f>
        <v>0</v>
      </c>
      <c r="AO870" s="75" t="n">
        <f aca="false">IF(AC870&lt;&gt;AE870,(IF(N870="",J870*INFORMAÇÕES!$U$116,IF(N870="O",J870,0))),0)</f>
        <v>0</v>
      </c>
      <c r="AP870" s="75" t="n">
        <f aca="false">IF(H870&lt;&gt;0,J870,0)</f>
        <v>0</v>
      </c>
      <c r="AQ870" s="75" t="n">
        <f aca="false">IF(K870&lt;&gt;0,L870,0)</f>
        <v>0</v>
      </c>
    </row>
    <row r="871" s="174" customFormat="true" ht="14.25" hidden="false" customHeight="false" outlineLevel="0" collapsed="false">
      <c r="A871" s="159" t="n">
        <v>859</v>
      </c>
      <c r="B871" s="160" t="n">
        <f aca="false">R871</f>
        <v>0</v>
      </c>
      <c r="C871" s="161" t="n">
        <f aca="false">T871</f>
        <v>0</v>
      </c>
      <c r="D871" s="162" t="n">
        <f aca="false">U871</f>
        <v>0</v>
      </c>
      <c r="E871" s="163" t="n">
        <f aca="false">'ORÇ.GLOBAL P CAIXA'!E870</f>
        <v>0</v>
      </c>
      <c r="F871" s="163" t="n">
        <f aca="false">IF('ORÇ.GLOBAL EMPRESA'!G870&gt;0,'ORÇ.GLOBAL EMPRESA'!G870,'ORÇ.GLOBAL P CAIXA'!F870)</f>
        <v>0</v>
      </c>
      <c r="G871" s="163" t="n">
        <f aca="false">IF(E871&lt;&gt;0,ROUND(E871*F871,2),IF(AK871=0,(SUMIF($AC$13:$AC$1012,B871,$AK$13:$AK$1012)),AK871))</f>
        <v>0</v>
      </c>
      <c r="H871" s="163" t="n">
        <f aca="false">V871</f>
        <v>0</v>
      </c>
      <c r="I871" s="163" t="n">
        <f aca="false">W871</f>
        <v>0</v>
      </c>
      <c r="J871" s="163" t="n">
        <f aca="false">IF(H871&lt;&gt;0,ROUND(H871*I871,2),IF(AP871=0,(SUMIF($AC$13:$AC$1012,B871,$AP$13:$AP$1012)),AP871))</f>
        <v>0</v>
      </c>
      <c r="K871" s="163" t="n">
        <f aca="false">H871-E871</f>
        <v>0</v>
      </c>
      <c r="L871" s="163" t="n">
        <f aca="false">J871-G871</f>
        <v>0</v>
      </c>
      <c r="M871" s="645" t="str">
        <f aca="false">IF('ORÇ.GLOBAL P CAIXA'!H870&gt;0,'ORÇ.GLOBAL P CAIXA'!H870,"")</f>
        <v/>
      </c>
      <c r="N871" s="646" t="n">
        <f aca="false">'ORÇ.GLOBAL P CAIXA'!I870</f>
        <v>0</v>
      </c>
      <c r="O871" s="166" t="str">
        <f aca="false">S871</f>
        <v/>
      </c>
      <c r="P871" s="167"/>
      <c r="Q871" s="168" t="str">
        <f aca="false">IF(B871&gt;0,"ok","ocultar")</f>
        <v>ocultar</v>
      </c>
      <c r="R871" s="647" t="n">
        <f aca="false">'ORÇ.GLOBAL P CAIXA'!B870</f>
        <v>0</v>
      </c>
      <c r="S871" s="170" t="str">
        <f aca="false">IF('ORÇ.GLOBAL P CAIXA'!N870&lt;&gt;0,'ORÇ.GLOBAL P CAIXA'!N870,"")</f>
        <v/>
      </c>
      <c r="T871" s="648" t="n">
        <f aca="false">'ORÇ.GLOBAL P CAIXA'!O870</f>
        <v>0</v>
      </c>
      <c r="U871" s="172" t="n">
        <f aca="false">'ORÇ.GLOBAL P CAIXA'!P870</f>
        <v>0</v>
      </c>
      <c r="V871" s="173" t="n">
        <f aca="false">'ORÇ.GLOBAL P CAIXA'!E870</f>
        <v>0</v>
      </c>
      <c r="W871" s="173" t="n">
        <f aca="false">F871</f>
        <v>0</v>
      </c>
      <c r="X871" s="649"/>
      <c r="Y871" s="649"/>
      <c r="Z871" s="650"/>
      <c r="AB871" s="88"/>
      <c r="AC871" s="157" t="n">
        <f aca="false">IF(B871=0,AC870,IF(ISNONTEXT(B871)=TRUE(),INT(B871),INT(LEFT(B871,FIND(".",B871)-1))))</f>
        <v>3</v>
      </c>
      <c r="AD871" s="157" t="str">
        <f aca="false">IF(AD872=1,1,IF(B871&lt;&gt;0,1,IF(C871&lt;&gt;0,1,IF(D871&lt;&gt;0,1,IF(E871&lt;&gt;0,1,"")))))</f>
        <v/>
      </c>
      <c r="AE871" s="157" t="str">
        <f aca="false">IF(AC871=0," ",IF(AC871&lt;&gt;AC870,AC871," "))</f>
        <v> </v>
      </c>
      <c r="AF871" s="88"/>
      <c r="AG871" s="75" t="e">
        <f aca="false">IF(AC871&lt;&gt;AE871,(IF(N871=0,G871*(INFORMAÇÕES!$Q$69/INFORMAÇÕES!$Q$72),IF(N871="R",G871,0))),0)</f>
        <v>#DIV/0!</v>
      </c>
      <c r="AH871" s="75" t="e">
        <f aca="false">IF(AC871&lt;&gt;AE871,(IF(N871=0,G871*(INFORMAÇÕES!$Q$70/INFORMAÇÕES!$Q$72),IF(N871="C",G871,0))),0)</f>
        <v>#DIV/0!</v>
      </c>
      <c r="AI871" s="75" t="n">
        <f aca="false">IF(AC871&lt;&gt;AE871,(IF(N871=0,G871*INFORMAÇÕES!$U$115,IF(N871="CF",G871,0))),0)</f>
        <v>0</v>
      </c>
      <c r="AJ871" s="75" t="n">
        <f aca="false">IF(AC871&lt;&gt;AE871,(IF(N871=0,G871*INFORMAÇÕES!$U$116,IF(N871="O",G871,0))),0)</f>
        <v>0</v>
      </c>
      <c r="AK871" s="75" t="n">
        <f aca="false">IF(E871&lt;&gt;0,G871,0)</f>
        <v>0</v>
      </c>
      <c r="AL871" s="75" t="n">
        <f aca="false">IF(AC871&lt;&gt;AE871,(IF(N871=0,J871*(INFORMAÇÕES!$Q$89/INFORMAÇÕES!$Q$92),IF(N871="R",J871,0))),0)</f>
        <v>0</v>
      </c>
      <c r="AM871" s="75" t="n">
        <f aca="false">IF(AC871&lt;&gt;AE871,(IF(N871=0,J871*(INFORMAÇÕES!$Q$90/INFORMAÇÕES!$Q$92),IF(N871="C",J871,0))),0)</f>
        <v>0</v>
      </c>
      <c r="AN871" s="75" t="n">
        <f aca="false">IF(AC871&lt;&gt;AE871,(IF(N871="",J871*INFORMAÇÕES!$U$115,IF(N871="CF",J871,0))),0)</f>
        <v>0</v>
      </c>
      <c r="AO871" s="75" t="n">
        <f aca="false">IF(AC871&lt;&gt;AE871,(IF(N871="",J871*INFORMAÇÕES!$U$116,IF(N871="O",J871,0))),0)</f>
        <v>0</v>
      </c>
      <c r="AP871" s="75" t="n">
        <f aca="false">IF(H871&lt;&gt;0,J871,0)</f>
        <v>0</v>
      </c>
      <c r="AQ871" s="75" t="n">
        <f aca="false">IF(K871&lt;&gt;0,L871,0)</f>
        <v>0</v>
      </c>
    </row>
    <row r="872" s="174" customFormat="true" ht="14.25" hidden="false" customHeight="false" outlineLevel="0" collapsed="false">
      <c r="A872" s="159" t="n">
        <v>860</v>
      </c>
      <c r="B872" s="160" t="n">
        <f aca="false">R872</f>
        <v>0</v>
      </c>
      <c r="C872" s="161" t="n">
        <f aca="false">T872</f>
        <v>0</v>
      </c>
      <c r="D872" s="162" t="n">
        <f aca="false">U872</f>
        <v>0</v>
      </c>
      <c r="E872" s="163" t="n">
        <f aca="false">'ORÇ.GLOBAL P CAIXA'!E871</f>
        <v>0</v>
      </c>
      <c r="F872" s="163" t="n">
        <f aca="false">IF('ORÇ.GLOBAL EMPRESA'!G871&gt;0,'ORÇ.GLOBAL EMPRESA'!G871,'ORÇ.GLOBAL P CAIXA'!F871)</f>
        <v>0</v>
      </c>
      <c r="G872" s="163" t="n">
        <f aca="false">IF(E872&lt;&gt;0,ROUND(E872*F872,2),IF(AK872=0,(SUMIF($AC$13:$AC$1012,B872,$AK$13:$AK$1012)),AK872))</f>
        <v>0</v>
      </c>
      <c r="H872" s="163" t="n">
        <f aca="false">V872</f>
        <v>0</v>
      </c>
      <c r="I872" s="163" t="n">
        <f aca="false">W872</f>
        <v>0</v>
      </c>
      <c r="J872" s="163" t="n">
        <f aca="false">IF(H872&lt;&gt;0,ROUND(H872*I872,2),IF(AP872=0,(SUMIF($AC$13:$AC$1012,B872,$AP$13:$AP$1012)),AP872))</f>
        <v>0</v>
      </c>
      <c r="K872" s="163" t="n">
        <f aca="false">H872-E872</f>
        <v>0</v>
      </c>
      <c r="L872" s="163" t="n">
        <f aca="false">J872-G872</f>
        <v>0</v>
      </c>
      <c r="M872" s="645" t="str">
        <f aca="false">IF('ORÇ.GLOBAL P CAIXA'!H871&gt;0,'ORÇ.GLOBAL P CAIXA'!H871,"")</f>
        <v/>
      </c>
      <c r="N872" s="646" t="n">
        <f aca="false">'ORÇ.GLOBAL P CAIXA'!I871</f>
        <v>0</v>
      </c>
      <c r="O872" s="166" t="str">
        <f aca="false">S872</f>
        <v/>
      </c>
      <c r="P872" s="167"/>
      <c r="Q872" s="168" t="str">
        <f aca="false">IF(B872&gt;0,"ok","ocultar")</f>
        <v>ocultar</v>
      </c>
      <c r="R872" s="647" t="n">
        <f aca="false">'ORÇ.GLOBAL P CAIXA'!B871</f>
        <v>0</v>
      </c>
      <c r="S872" s="170" t="str">
        <f aca="false">IF('ORÇ.GLOBAL P CAIXA'!N871&lt;&gt;0,'ORÇ.GLOBAL P CAIXA'!N871,"")</f>
        <v/>
      </c>
      <c r="T872" s="648" t="n">
        <f aca="false">'ORÇ.GLOBAL P CAIXA'!O871</f>
        <v>0</v>
      </c>
      <c r="U872" s="172" t="n">
        <f aca="false">'ORÇ.GLOBAL P CAIXA'!P871</f>
        <v>0</v>
      </c>
      <c r="V872" s="173" t="n">
        <f aca="false">'ORÇ.GLOBAL P CAIXA'!E871</f>
        <v>0</v>
      </c>
      <c r="W872" s="173" t="n">
        <f aca="false">F872</f>
        <v>0</v>
      </c>
      <c r="X872" s="649"/>
      <c r="Y872" s="649"/>
      <c r="Z872" s="650"/>
      <c r="AB872" s="88"/>
      <c r="AC872" s="157" t="n">
        <f aca="false">IF(B872=0,AC871,IF(ISNONTEXT(B872)=TRUE(),INT(B872),INT(LEFT(B872,FIND(".",B872)-1))))</f>
        <v>3</v>
      </c>
      <c r="AD872" s="157" t="str">
        <f aca="false">IF(AD873=1,1,IF(B872&lt;&gt;0,1,IF(C872&lt;&gt;0,1,IF(D872&lt;&gt;0,1,IF(E872&lt;&gt;0,1,"")))))</f>
        <v/>
      </c>
      <c r="AE872" s="157" t="str">
        <f aca="false">IF(AC872=0," ",IF(AC872&lt;&gt;AC871,AC872," "))</f>
        <v> </v>
      </c>
      <c r="AF872" s="88"/>
      <c r="AG872" s="75" t="e">
        <f aca="false">IF(AC872&lt;&gt;AE872,(IF(N872=0,G872*(INFORMAÇÕES!$Q$69/INFORMAÇÕES!$Q$72),IF(N872="R",G872,0))),0)</f>
        <v>#DIV/0!</v>
      </c>
      <c r="AH872" s="75" t="e">
        <f aca="false">IF(AC872&lt;&gt;AE872,(IF(N872=0,G872*(INFORMAÇÕES!$Q$70/INFORMAÇÕES!$Q$72),IF(N872="C",G872,0))),0)</f>
        <v>#DIV/0!</v>
      </c>
      <c r="AI872" s="75" t="n">
        <f aca="false">IF(AC872&lt;&gt;AE872,(IF(N872=0,G872*INFORMAÇÕES!$U$115,IF(N872="CF",G872,0))),0)</f>
        <v>0</v>
      </c>
      <c r="AJ872" s="75" t="n">
        <f aca="false">IF(AC872&lt;&gt;AE872,(IF(N872=0,G872*INFORMAÇÕES!$U$116,IF(N872="O",G872,0))),0)</f>
        <v>0</v>
      </c>
      <c r="AK872" s="75" t="n">
        <f aca="false">IF(E872&lt;&gt;0,G872,0)</f>
        <v>0</v>
      </c>
      <c r="AL872" s="75" t="n">
        <f aca="false">IF(AC872&lt;&gt;AE872,(IF(N872=0,J872*(INFORMAÇÕES!$Q$89/INFORMAÇÕES!$Q$92),IF(N872="R",J872,0))),0)</f>
        <v>0</v>
      </c>
      <c r="AM872" s="75" t="n">
        <f aca="false">IF(AC872&lt;&gt;AE872,(IF(N872=0,J872*(INFORMAÇÕES!$Q$90/INFORMAÇÕES!$Q$92),IF(N872="C",J872,0))),0)</f>
        <v>0</v>
      </c>
      <c r="AN872" s="75" t="n">
        <f aca="false">IF(AC872&lt;&gt;AE872,(IF(N872="",J872*INFORMAÇÕES!$U$115,IF(N872="CF",J872,0))),0)</f>
        <v>0</v>
      </c>
      <c r="AO872" s="75" t="n">
        <f aca="false">IF(AC872&lt;&gt;AE872,(IF(N872="",J872*INFORMAÇÕES!$U$116,IF(N872="O",J872,0))),0)</f>
        <v>0</v>
      </c>
      <c r="AP872" s="75" t="n">
        <f aca="false">IF(H872&lt;&gt;0,J872,0)</f>
        <v>0</v>
      </c>
      <c r="AQ872" s="75" t="n">
        <f aca="false">IF(K872&lt;&gt;0,L872,0)</f>
        <v>0</v>
      </c>
    </row>
    <row r="873" s="174" customFormat="true" ht="14.25" hidden="false" customHeight="false" outlineLevel="0" collapsed="false">
      <c r="A873" s="159" t="n">
        <v>861</v>
      </c>
      <c r="B873" s="160" t="n">
        <f aca="false">R873</f>
        <v>0</v>
      </c>
      <c r="C873" s="161" t="n">
        <f aca="false">T873</f>
        <v>0</v>
      </c>
      <c r="D873" s="162" t="n">
        <f aca="false">U873</f>
        <v>0</v>
      </c>
      <c r="E873" s="163" t="n">
        <f aca="false">'ORÇ.GLOBAL P CAIXA'!E872</f>
        <v>0</v>
      </c>
      <c r="F873" s="163" t="n">
        <f aca="false">IF('ORÇ.GLOBAL EMPRESA'!G872&gt;0,'ORÇ.GLOBAL EMPRESA'!G872,'ORÇ.GLOBAL P CAIXA'!F872)</f>
        <v>0</v>
      </c>
      <c r="G873" s="163" t="n">
        <f aca="false">IF(E873&lt;&gt;0,ROUND(E873*F873,2),IF(AK873=0,(SUMIF($AC$13:$AC$1012,B873,$AK$13:$AK$1012)),AK873))</f>
        <v>0</v>
      </c>
      <c r="H873" s="163" t="n">
        <f aca="false">V873</f>
        <v>0</v>
      </c>
      <c r="I873" s="163" t="n">
        <f aca="false">W873</f>
        <v>0</v>
      </c>
      <c r="J873" s="163" t="n">
        <f aca="false">IF(H873&lt;&gt;0,ROUND(H873*I873,2),IF(AP873=0,(SUMIF($AC$13:$AC$1012,B873,$AP$13:$AP$1012)),AP873))</f>
        <v>0</v>
      </c>
      <c r="K873" s="163" t="n">
        <f aca="false">H873-E873</f>
        <v>0</v>
      </c>
      <c r="L873" s="163" t="n">
        <f aca="false">J873-G873</f>
        <v>0</v>
      </c>
      <c r="M873" s="645" t="str">
        <f aca="false">IF('ORÇ.GLOBAL P CAIXA'!H872&gt;0,'ORÇ.GLOBAL P CAIXA'!H872,"")</f>
        <v/>
      </c>
      <c r="N873" s="646" t="n">
        <f aca="false">'ORÇ.GLOBAL P CAIXA'!I872</f>
        <v>0</v>
      </c>
      <c r="O873" s="166" t="str">
        <f aca="false">S873</f>
        <v/>
      </c>
      <c r="P873" s="167"/>
      <c r="Q873" s="168" t="str">
        <f aca="false">IF(B873&gt;0,"ok","ocultar")</f>
        <v>ocultar</v>
      </c>
      <c r="R873" s="647" t="n">
        <f aca="false">'ORÇ.GLOBAL P CAIXA'!B872</f>
        <v>0</v>
      </c>
      <c r="S873" s="170" t="str">
        <f aca="false">IF('ORÇ.GLOBAL P CAIXA'!N872&lt;&gt;0,'ORÇ.GLOBAL P CAIXA'!N872,"")</f>
        <v/>
      </c>
      <c r="T873" s="648" t="n">
        <f aca="false">'ORÇ.GLOBAL P CAIXA'!O872</f>
        <v>0</v>
      </c>
      <c r="U873" s="172" t="n">
        <f aca="false">'ORÇ.GLOBAL P CAIXA'!P872</f>
        <v>0</v>
      </c>
      <c r="V873" s="173" t="n">
        <f aca="false">'ORÇ.GLOBAL P CAIXA'!E872</f>
        <v>0</v>
      </c>
      <c r="W873" s="173" t="n">
        <f aca="false">F873</f>
        <v>0</v>
      </c>
      <c r="X873" s="649"/>
      <c r="Y873" s="649"/>
      <c r="Z873" s="650"/>
      <c r="AB873" s="88"/>
      <c r="AC873" s="157" t="n">
        <f aca="false">IF(B873=0,AC872,IF(ISNONTEXT(B873)=TRUE(),INT(B873),INT(LEFT(B873,FIND(".",B873)-1))))</f>
        <v>3</v>
      </c>
      <c r="AD873" s="157" t="str">
        <f aca="false">IF(AD874=1,1,IF(B873&lt;&gt;0,1,IF(C873&lt;&gt;0,1,IF(D873&lt;&gt;0,1,IF(E873&lt;&gt;0,1,"")))))</f>
        <v/>
      </c>
      <c r="AE873" s="157" t="str">
        <f aca="false">IF(AC873=0," ",IF(AC873&lt;&gt;AC872,AC873," "))</f>
        <v> </v>
      </c>
      <c r="AF873" s="88"/>
      <c r="AG873" s="75" t="e">
        <f aca="false">IF(AC873&lt;&gt;AE873,(IF(N873=0,G873*(INFORMAÇÕES!$Q$69/INFORMAÇÕES!$Q$72),IF(N873="R",G873,0))),0)</f>
        <v>#DIV/0!</v>
      </c>
      <c r="AH873" s="75" t="e">
        <f aca="false">IF(AC873&lt;&gt;AE873,(IF(N873=0,G873*(INFORMAÇÕES!$Q$70/INFORMAÇÕES!$Q$72),IF(N873="C",G873,0))),0)</f>
        <v>#DIV/0!</v>
      </c>
      <c r="AI873" s="75" t="n">
        <f aca="false">IF(AC873&lt;&gt;AE873,(IF(N873=0,G873*INFORMAÇÕES!$U$115,IF(N873="CF",G873,0))),0)</f>
        <v>0</v>
      </c>
      <c r="AJ873" s="75" t="n">
        <f aca="false">IF(AC873&lt;&gt;AE873,(IF(N873=0,G873*INFORMAÇÕES!$U$116,IF(N873="O",G873,0))),0)</f>
        <v>0</v>
      </c>
      <c r="AK873" s="75" t="n">
        <f aca="false">IF(E873&lt;&gt;0,G873,0)</f>
        <v>0</v>
      </c>
      <c r="AL873" s="75" t="n">
        <f aca="false">IF(AC873&lt;&gt;AE873,(IF(N873=0,J873*(INFORMAÇÕES!$Q$89/INFORMAÇÕES!$Q$92),IF(N873="R",J873,0))),0)</f>
        <v>0</v>
      </c>
      <c r="AM873" s="75" t="n">
        <f aca="false">IF(AC873&lt;&gt;AE873,(IF(N873=0,J873*(INFORMAÇÕES!$Q$90/INFORMAÇÕES!$Q$92),IF(N873="C",J873,0))),0)</f>
        <v>0</v>
      </c>
      <c r="AN873" s="75" t="n">
        <f aca="false">IF(AC873&lt;&gt;AE873,(IF(N873="",J873*INFORMAÇÕES!$U$115,IF(N873="CF",J873,0))),0)</f>
        <v>0</v>
      </c>
      <c r="AO873" s="75" t="n">
        <f aca="false">IF(AC873&lt;&gt;AE873,(IF(N873="",J873*INFORMAÇÕES!$U$116,IF(N873="O",J873,0))),0)</f>
        <v>0</v>
      </c>
      <c r="AP873" s="75" t="n">
        <f aca="false">IF(H873&lt;&gt;0,J873,0)</f>
        <v>0</v>
      </c>
      <c r="AQ873" s="75" t="n">
        <f aca="false">IF(K873&lt;&gt;0,L873,0)</f>
        <v>0</v>
      </c>
    </row>
    <row r="874" s="174" customFormat="true" ht="14.25" hidden="false" customHeight="false" outlineLevel="0" collapsed="false">
      <c r="A874" s="159" t="n">
        <v>862</v>
      </c>
      <c r="B874" s="160" t="n">
        <f aca="false">R874</f>
        <v>0</v>
      </c>
      <c r="C874" s="161" t="n">
        <f aca="false">T874</f>
        <v>0</v>
      </c>
      <c r="D874" s="162" t="n">
        <f aca="false">U874</f>
        <v>0</v>
      </c>
      <c r="E874" s="163" t="n">
        <f aca="false">'ORÇ.GLOBAL P CAIXA'!E873</f>
        <v>0</v>
      </c>
      <c r="F874" s="163" t="n">
        <f aca="false">IF('ORÇ.GLOBAL EMPRESA'!G873&gt;0,'ORÇ.GLOBAL EMPRESA'!G873,'ORÇ.GLOBAL P CAIXA'!F873)</f>
        <v>0</v>
      </c>
      <c r="G874" s="163" t="n">
        <f aca="false">IF(E874&lt;&gt;0,ROUND(E874*F874,2),IF(AK874=0,(SUMIF($AC$13:$AC$1012,B874,$AK$13:$AK$1012)),AK874))</f>
        <v>0</v>
      </c>
      <c r="H874" s="163" t="n">
        <f aca="false">V874</f>
        <v>0</v>
      </c>
      <c r="I874" s="163" t="n">
        <f aca="false">W874</f>
        <v>0</v>
      </c>
      <c r="J874" s="163" t="n">
        <f aca="false">IF(H874&lt;&gt;0,ROUND(H874*I874,2),IF(AP874=0,(SUMIF($AC$13:$AC$1012,B874,$AP$13:$AP$1012)),AP874))</f>
        <v>0</v>
      </c>
      <c r="K874" s="163" t="n">
        <f aca="false">H874-E874</f>
        <v>0</v>
      </c>
      <c r="L874" s="163" t="n">
        <f aca="false">J874-G874</f>
        <v>0</v>
      </c>
      <c r="M874" s="645" t="str">
        <f aca="false">IF('ORÇ.GLOBAL P CAIXA'!H873&gt;0,'ORÇ.GLOBAL P CAIXA'!H873,"")</f>
        <v/>
      </c>
      <c r="N874" s="646" t="n">
        <f aca="false">'ORÇ.GLOBAL P CAIXA'!I873</f>
        <v>0</v>
      </c>
      <c r="O874" s="166" t="str">
        <f aca="false">S874</f>
        <v/>
      </c>
      <c r="P874" s="167"/>
      <c r="Q874" s="168" t="str">
        <f aca="false">IF(B874&gt;0,"ok","ocultar")</f>
        <v>ocultar</v>
      </c>
      <c r="R874" s="647" t="n">
        <f aca="false">'ORÇ.GLOBAL P CAIXA'!B873</f>
        <v>0</v>
      </c>
      <c r="S874" s="170" t="str">
        <f aca="false">IF('ORÇ.GLOBAL P CAIXA'!N873&lt;&gt;0,'ORÇ.GLOBAL P CAIXA'!N873,"")</f>
        <v/>
      </c>
      <c r="T874" s="648" t="n">
        <f aca="false">'ORÇ.GLOBAL P CAIXA'!O873</f>
        <v>0</v>
      </c>
      <c r="U874" s="172" t="n">
        <f aca="false">'ORÇ.GLOBAL P CAIXA'!P873</f>
        <v>0</v>
      </c>
      <c r="V874" s="173" t="n">
        <f aca="false">'ORÇ.GLOBAL P CAIXA'!E873</f>
        <v>0</v>
      </c>
      <c r="W874" s="173" t="n">
        <f aca="false">F874</f>
        <v>0</v>
      </c>
      <c r="X874" s="649"/>
      <c r="Y874" s="649"/>
      <c r="Z874" s="650"/>
      <c r="AB874" s="88"/>
      <c r="AC874" s="157" t="n">
        <f aca="false">IF(B874=0,AC873,IF(ISNONTEXT(B874)=TRUE(),INT(B874),INT(LEFT(B874,FIND(".",B874)-1))))</f>
        <v>3</v>
      </c>
      <c r="AD874" s="157" t="str">
        <f aca="false">IF(AD875=1,1,IF(B874&lt;&gt;0,1,IF(C874&lt;&gt;0,1,IF(D874&lt;&gt;0,1,IF(E874&lt;&gt;0,1,"")))))</f>
        <v/>
      </c>
      <c r="AE874" s="157" t="str">
        <f aca="false">IF(AC874=0," ",IF(AC874&lt;&gt;AC873,AC874," "))</f>
        <v> </v>
      </c>
      <c r="AF874" s="88"/>
      <c r="AG874" s="75" t="e">
        <f aca="false">IF(AC874&lt;&gt;AE874,(IF(N874=0,G874*(INFORMAÇÕES!$Q$69/INFORMAÇÕES!$Q$72),IF(N874="R",G874,0))),0)</f>
        <v>#DIV/0!</v>
      </c>
      <c r="AH874" s="75" t="e">
        <f aca="false">IF(AC874&lt;&gt;AE874,(IF(N874=0,G874*(INFORMAÇÕES!$Q$70/INFORMAÇÕES!$Q$72),IF(N874="C",G874,0))),0)</f>
        <v>#DIV/0!</v>
      </c>
      <c r="AI874" s="75" t="n">
        <f aca="false">IF(AC874&lt;&gt;AE874,(IF(N874=0,G874*INFORMAÇÕES!$U$115,IF(N874="CF",G874,0))),0)</f>
        <v>0</v>
      </c>
      <c r="AJ874" s="75" t="n">
        <f aca="false">IF(AC874&lt;&gt;AE874,(IF(N874=0,G874*INFORMAÇÕES!$U$116,IF(N874="O",G874,0))),0)</f>
        <v>0</v>
      </c>
      <c r="AK874" s="75" t="n">
        <f aca="false">IF(E874&lt;&gt;0,G874,0)</f>
        <v>0</v>
      </c>
      <c r="AL874" s="75" t="n">
        <f aca="false">IF(AC874&lt;&gt;AE874,(IF(N874=0,J874*(INFORMAÇÕES!$Q$89/INFORMAÇÕES!$Q$92),IF(N874="R",J874,0))),0)</f>
        <v>0</v>
      </c>
      <c r="AM874" s="75" t="n">
        <f aca="false">IF(AC874&lt;&gt;AE874,(IF(N874=0,J874*(INFORMAÇÕES!$Q$90/INFORMAÇÕES!$Q$92),IF(N874="C",J874,0))),0)</f>
        <v>0</v>
      </c>
      <c r="AN874" s="75" t="n">
        <f aca="false">IF(AC874&lt;&gt;AE874,(IF(N874="",J874*INFORMAÇÕES!$U$115,IF(N874="CF",J874,0))),0)</f>
        <v>0</v>
      </c>
      <c r="AO874" s="75" t="n">
        <f aca="false">IF(AC874&lt;&gt;AE874,(IF(N874="",J874*INFORMAÇÕES!$U$116,IF(N874="O",J874,0))),0)</f>
        <v>0</v>
      </c>
      <c r="AP874" s="75" t="n">
        <f aca="false">IF(H874&lt;&gt;0,J874,0)</f>
        <v>0</v>
      </c>
      <c r="AQ874" s="75" t="n">
        <f aca="false">IF(K874&lt;&gt;0,L874,0)</f>
        <v>0</v>
      </c>
    </row>
    <row r="875" s="174" customFormat="true" ht="14.25" hidden="false" customHeight="false" outlineLevel="0" collapsed="false">
      <c r="A875" s="159" t="n">
        <v>863</v>
      </c>
      <c r="B875" s="160" t="n">
        <f aca="false">R875</f>
        <v>0</v>
      </c>
      <c r="C875" s="161" t="n">
        <f aca="false">T875</f>
        <v>0</v>
      </c>
      <c r="D875" s="162" t="n">
        <f aca="false">U875</f>
        <v>0</v>
      </c>
      <c r="E875" s="163" t="n">
        <f aca="false">'ORÇ.GLOBAL P CAIXA'!E874</f>
        <v>0</v>
      </c>
      <c r="F875" s="163" t="n">
        <f aca="false">IF('ORÇ.GLOBAL EMPRESA'!G874&gt;0,'ORÇ.GLOBAL EMPRESA'!G874,'ORÇ.GLOBAL P CAIXA'!F874)</f>
        <v>0</v>
      </c>
      <c r="G875" s="163" t="n">
        <f aca="false">IF(E875&lt;&gt;0,ROUND(E875*F875,2),IF(AK875=0,(SUMIF($AC$13:$AC$1012,B875,$AK$13:$AK$1012)),AK875))</f>
        <v>0</v>
      </c>
      <c r="H875" s="163" t="n">
        <f aca="false">V875</f>
        <v>0</v>
      </c>
      <c r="I875" s="163" t="n">
        <f aca="false">W875</f>
        <v>0</v>
      </c>
      <c r="J875" s="163" t="n">
        <f aca="false">IF(H875&lt;&gt;0,ROUND(H875*I875,2),IF(AP875=0,(SUMIF($AC$13:$AC$1012,B875,$AP$13:$AP$1012)),AP875))</f>
        <v>0</v>
      </c>
      <c r="K875" s="163" t="n">
        <f aca="false">H875-E875</f>
        <v>0</v>
      </c>
      <c r="L875" s="163" t="n">
        <f aca="false">J875-G875</f>
        <v>0</v>
      </c>
      <c r="M875" s="645" t="str">
        <f aca="false">IF('ORÇ.GLOBAL P CAIXA'!H874&gt;0,'ORÇ.GLOBAL P CAIXA'!H874,"")</f>
        <v/>
      </c>
      <c r="N875" s="646" t="n">
        <f aca="false">'ORÇ.GLOBAL P CAIXA'!I874</f>
        <v>0</v>
      </c>
      <c r="O875" s="166" t="str">
        <f aca="false">S875</f>
        <v/>
      </c>
      <c r="P875" s="167"/>
      <c r="Q875" s="168" t="str">
        <f aca="false">IF(B875&gt;0,"ok","ocultar")</f>
        <v>ocultar</v>
      </c>
      <c r="R875" s="647" t="n">
        <f aca="false">'ORÇ.GLOBAL P CAIXA'!B874</f>
        <v>0</v>
      </c>
      <c r="S875" s="170" t="str">
        <f aca="false">IF('ORÇ.GLOBAL P CAIXA'!N874&lt;&gt;0,'ORÇ.GLOBAL P CAIXA'!N874,"")</f>
        <v/>
      </c>
      <c r="T875" s="648" t="n">
        <f aca="false">'ORÇ.GLOBAL P CAIXA'!O874</f>
        <v>0</v>
      </c>
      <c r="U875" s="172" t="n">
        <f aca="false">'ORÇ.GLOBAL P CAIXA'!P874</f>
        <v>0</v>
      </c>
      <c r="V875" s="173" t="n">
        <f aca="false">'ORÇ.GLOBAL P CAIXA'!E874</f>
        <v>0</v>
      </c>
      <c r="W875" s="173" t="n">
        <f aca="false">F875</f>
        <v>0</v>
      </c>
      <c r="X875" s="649"/>
      <c r="Y875" s="649"/>
      <c r="Z875" s="650"/>
      <c r="AB875" s="88"/>
      <c r="AC875" s="157" t="n">
        <f aca="false">IF(B875=0,AC874,IF(ISNONTEXT(B875)=TRUE(),INT(B875),INT(LEFT(B875,FIND(".",B875)-1))))</f>
        <v>3</v>
      </c>
      <c r="AD875" s="157" t="str">
        <f aca="false">IF(AD876=1,1,IF(B875&lt;&gt;0,1,IF(C875&lt;&gt;0,1,IF(D875&lt;&gt;0,1,IF(E875&lt;&gt;0,1,"")))))</f>
        <v/>
      </c>
      <c r="AE875" s="157" t="str">
        <f aca="false">IF(AC875=0," ",IF(AC875&lt;&gt;AC874,AC875," "))</f>
        <v> </v>
      </c>
      <c r="AF875" s="88"/>
      <c r="AG875" s="75" t="e">
        <f aca="false">IF(AC875&lt;&gt;AE875,(IF(N875=0,G875*(INFORMAÇÕES!$Q$69/INFORMAÇÕES!$Q$72),IF(N875="R",G875,0))),0)</f>
        <v>#DIV/0!</v>
      </c>
      <c r="AH875" s="75" t="e">
        <f aca="false">IF(AC875&lt;&gt;AE875,(IF(N875=0,G875*(INFORMAÇÕES!$Q$70/INFORMAÇÕES!$Q$72),IF(N875="C",G875,0))),0)</f>
        <v>#DIV/0!</v>
      </c>
      <c r="AI875" s="75" t="n">
        <f aca="false">IF(AC875&lt;&gt;AE875,(IF(N875=0,G875*INFORMAÇÕES!$U$115,IF(N875="CF",G875,0))),0)</f>
        <v>0</v>
      </c>
      <c r="AJ875" s="75" t="n">
        <f aca="false">IF(AC875&lt;&gt;AE875,(IF(N875=0,G875*INFORMAÇÕES!$U$116,IF(N875="O",G875,0))),0)</f>
        <v>0</v>
      </c>
      <c r="AK875" s="75" t="n">
        <f aca="false">IF(E875&lt;&gt;0,G875,0)</f>
        <v>0</v>
      </c>
      <c r="AL875" s="75" t="n">
        <f aca="false">IF(AC875&lt;&gt;AE875,(IF(N875=0,J875*(INFORMAÇÕES!$Q$89/INFORMAÇÕES!$Q$92),IF(N875="R",J875,0))),0)</f>
        <v>0</v>
      </c>
      <c r="AM875" s="75" t="n">
        <f aca="false">IF(AC875&lt;&gt;AE875,(IF(N875=0,J875*(INFORMAÇÕES!$Q$90/INFORMAÇÕES!$Q$92),IF(N875="C",J875,0))),0)</f>
        <v>0</v>
      </c>
      <c r="AN875" s="75" t="n">
        <f aca="false">IF(AC875&lt;&gt;AE875,(IF(N875="",J875*INFORMAÇÕES!$U$115,IF(N875="CF",J875,0))),0)</f>
        <v>0</v>
      </c>
      <c r="AO875" s="75" t="n">
        <f aca="false">IF(AC875&lt;&gt;AE875,(IF(N875="",J875*INFORMAÇÕES!$U$116,IF(N875="O",J875,0))),0)</f>
        <v>0</v>
      </c>
      <c r="AP875" s="75" t="n">
        <f aca="false">IF(H875&lt;&gt;0,J875,0)</f>
        <v>0</v>
      </c>
      <c r="AQ875" s="75" t="n">
        <f aca="false">IF(K875&lt;&gt;0,L875,0)</f>
        <v>0</v>
      </c>
    </row>
    <row r="876" s="174" customFormat="true" ht="14.25" hidden="false" customHeight="false" outlineLevel="0" collapsed="false">
      <c r="A876" s="159" t="n">
        <v>864</v>
      </c>
      <c r="B876" s="160" t="n">
        <f aca="false">R876</f>
        <v>0</v>
      </c>
      <c r="C876" s="161" t="n">
        <f aca="false">T876</f>
        <v>0</v>
      </c>
      <c r="D876" s="162" t="n">
        <f aca="false">U876</f>
        <v>0</v>
      </c>
      <c r="E876" s="163" t="n">
        <f aca="false">'ORÇ.GLOBAL P CAIXA'!E875</f>
        <v>0</v>
      </c>
      <c r="F876" s="163" t="n">
        <f aca="false">IF('ORÇ.GLOBAL EMPRESA'!G875&gt;0,'ORÇ.GLOBAL EMPRESA'!G875,'ORÇ.GLOBAL P CAIXA'!F875)</f>
        <v>0</v>
      </c>
      <c r="G876" s="163" t="n">
        <f aca="false">IF(E876&lt;&gt;0,ROUND(E876*F876,2),IF(AK876=0,(SUMIF($AC$13:$AC$1012,B876,$AK$13:$AK$1012)),AK876))</f>
        <v>0</v>
      </c>
      <c r="H876" s="163" t="n">
        <f aca="false">V876</f>
        <v>0</v>
      </c>
      <c r="I876" s="163" t="n">
        <f aca="false">W876</f>
        <v>0</v>
      </c>
      <c r="J876" s="163" t="n">
        <f aca="false">IF(H876&lt;&gt;0,ROUND(H876*I876,2),IF(AP876=0,(SUMIF($AC$13:$AC$1012,B876,$AP$13:$AP$1012)),AP876))</f>
        <v>0</v>
      </c>
      <c r="K876" s="163" t="n">
        <f aca="false">H876-E876</f>
        <v>0</v>
      </c>
      <c r="L876" s="163" t="n">
        <f aca="false">J876-G876</f>
        <v>0</v>
      </c>
      <c r="M876" s="645" t="str">
        <f aca="false">IF('ORÇ.GLOBAL P CAIXA'!H875&gt;0,'ORÇ.GLOBAL P CAIXA'!H875,"")</f>
        <v/>
      </c>
      <c r="N876" s="646" t="n">
        <f aca="false">'ORÇ.GLOBAL P CAIXA'!I875</f>
        <v>0</v>
      </c>
      <c r="O876" s="166" t="str">
        <f aca="false">S876</f>
        <v/>
      </c>
      <c r="P876" s="167"/>
      <c r="Q876" s="168" t="str">
        <f aca="false">IF(B876&gt;0,"ok","ocultar")</f>
        <v>ocultar</v>
      </c>
      <c r="R876" s="647" t="n">
        <f aca="false">'ORÇ.GLOBAL P CAIXA'!B875</f>
        <v>0</v>
      </c>
      <c r="S876" s="170" t="str">
        <f aca="false">IF('ORÇ.GLOBAL P CAIXA'!N875&lt;&gt;0,'ORÇ.GLOBAL P CAIXA'!N875,"")</f>
        <v/>
      </c>
      <c r="T876" s="648" t="n">
        <f aca="false">'ORÇ.GLOBAL P CAIXA'!O875</f>
        <v>0</v>
      </c>
      <c r="U876" s="172" t="n">
        <f aca="false">'ORÇ.GLOBAL P CAIXA'!P875</f>
        <v>0</v>
      </c>
      <c r="V876" s="173" t="n">
        <f aca="false">'ORÇ.GLOBAL P CAIXA'!E875</f>
        <v>0</v>
      </c>
      <c r="W876" s="173" t="n">
        <f aca="false">F876</f>
        <v>0</v>
      </c>
      <c r="X876" s="649"/>
      <c r="Y876" s="649"/>
      <c r="Z876" s="650"/>
      <c r="AB876" s="88"/>
      <c r="AC876" s="157" t="n">
        <f aca="false">IF(B876=0,AC875,IF(ISNONTEXT(B876)=TRUE(),INT(B876),INT(LEFT(B876,FIND(".",B876)-1))))</f>
        <v>3</v>
      </c>
      <c r="AD876" s="157" t="str">
        <f aca="false">IF(AD877=1,1,IF(B876&lt;&gt;0,1,IF(C876&lt;&gt;0,1,IF(D876&lt;&gt;0,1,IF(E876&lt;&gt;0,1,"")))))</f>
        <v/>
      </c>
      <c r="AE876" s="157" t="str">
        <f aca="false">IF(AC876=0," ",IF(AC876&lt;&gt;AC875,AC876," "))</f>
        <v> </v>
      </c>
      <c r="AF876" s="88"/>
      <c r="AG876" s="75" t="e">
        <f aca="false">IF(AC876&lt;&gt;AE876,(IF(N876=0,G876*(INFORMAÇÕES!$Q$69/INFORMAÇÕES!$Q$72),IF(N876="R",G876,0))),0)</f>
        <v>#DIV/0!</v>
      </c>
      <c r="AH876" s="75" t="e">
        <f aca="false">IF(AC876&lt;&gt;AE876,(IF(N876=0,G876*(INFORMAÇÕES!$Q$70/INFORMAÇÕES!$Q$72),IF(N876="C",G876,0))),0)</f>
        <v>#DIV/0!</v>
      </c>
      <c r="AI876" s="75" t="n">
        <f aca="false">IF(AC876&lt;&gt;AE876,(IF(N876=0,G876*INFORMAÇÕES!$U$115,IF(N876="CF",G876,0))),0)</f>
        <v>0</v>
      </c>
      <c r="AJ876" s="75" t="n">
        <f aca="false">IF(AC876&lt;&gt;AE876,(IF(N876=0,G876*INFORMAÇÕES!$U$116,IF(N876="O",G876,0))),0)</f>
        <v>0</v>
      </c>
      <c r="AK876" s="75" t="n">
        <f aca="false">IF(E876&lt;&gt;0,G876,0)</f>
        <v>0</v>
      </c>
      <c r="AL876" s="75" t="n">
        <f aca="false">IF(AC876&lt;&gt;AE876,(IF(N876=0,J876*(INFORMAÇÕES!$Q$89/INFORMAÇÕES!$Q$92),IF(N876="R",J876,0))),0)</f>
        <v>0</v>
      </c>
      <c r="AM876" s="75" t="n">
        <f aca="false">IF(AC876&lt;&gt;AE876,(IF(N876=0,J876*(INFORMAÇÕES!$Q$90/INFORMAÇÕES!$Q$92),IF(N876="C",J876,0))),0)</f>
        <v>0</v>
      </c>
      <c r="AN876" s="75" t="n">
        <f aca="false">IF(AC876&lt;&gt;AE876,(IF(N876="",J876*INFORMAÇÕES!$U$115,IF(N876="CF",J876,0))),0)</f>
        <v>0</v>
      </c>
      <c r="AO876" s="75" t="n">
        <f aca="false">IF(AC876&lt;&gt;AE876,(IF(N876="",J876*INFORMAÇÕES!$U$116,IF(N876="O",J876,0))),0)</f>
        <v>0</v>
      </c>
      <c r="AP876" s="75" t="n">
        <f aca="false">IF(H876&lt;&gt;0,J876,0)</f>
        <v>0</v>
      </c>
      <c r="AQ876" s="75" t="n">
        <f aca="false">IF(K876&lt;&gt;0,L876,0)</f>
        <v>0</v>
      </c>
    </row>
    <row r="877" s="174" customFormat="true" ht="14.25" hidden="false" customHeight="false" outlineLevel="0" collapsed="false">
      <c r="A877" s="159" t="n">
        <v>865</v>
      </c>
      <c r="B877" s="160" t="n">
        <f aca="false">R877</f>
        <v>0</v>
      </c>
      <c r="C877" s="161" t="n">
        <f aca="false">T877</f>
        <v>0</v>
      </c>
      <c r="D877" s="162" t="n">
        <f aca="false">U877</f>
        <v>0</v>
      </c>
      <c r="E877" s="163" t="n">
        <f aca="false">'ORÇ.GLOBAL P CAIXA'!E876</f>
        <v>0</v>
      </c>
      <c r="F877" s="163" t="n">
        <f aca="false">IF('ORÇ.GLOBAL EMPRESA'!G876&gt;0,'ORÇ.GLOBAL EMPRESA'!G876,'ORÇ.GLOBAL P CAIXA'!F876)</f>
        <v>0</v>
      </c>
      <c r="G877" s="163" t="n">
        <f aca="false">IF(E877&lt;&gt;0,ROUND(E877*F877,2),IF(AK877=0,(SUMIF($AC$13:$AC$1012,B877,$AK$13:$AK$1012)),AK877))</f>
        <v>0</v>
      </c>
      <c r="H877" s="163" t="n">
        <f aca="false">V877</f>
        <v>0</v>
      </c>
      <c r="I877" s="163" t="n">
        <f aca="false">W877</f>
        <v>0</v>
      </c>
      <c r="J877" s="163" t="n">
        <f aca="false">IF(H877&lt;&gt;0,ROUND(H877*I877,2),IF(AP877=0,(SUMIF($AC$13:$AC$1012,B877,$AP$13:$AP$1012)),AP877))</f>
        <v>0</v>
      </c>
      <c r="K877" s="163" t="n">
        <f aca="false">H877-E877</f>
        <v>0</v>
      </c>
      <c r="L877" s="163" t="n">
        <f aca="false">J877-G877</f>
        <v>0</v>
      </c>
      <c r="M877" s="645" t="str">
        <f aca="false">IF('ORÇ.GLOBAL P CAIXA'!H876&gt;0,'ORÇ.GLOBAL P CAIXA'!H876,"")</f>
        <v/>
      </c>
      <c r="N877" s="646" t="n">
        <f aca="false">'ORÇ.GLOBAL P CAIXA'!I876</f>
        <v>0</v>
      </c>
      <c r="O877" s="166" t="str">
        <f aca="false">S877</f>
        <v/>
      </c>
      <c r="P877" s="167"/>
      <c r="Q877" s="168" t="str">
        <f aca="false">IF(B877&gt;0,"ok","ocultar")</f>
        <v>ocultar</v>
      </c>
      <c r="R877" s="647" t="n">
        <f aca="false">'ORÇ.GLOBAL P CAIXA'!B876</f>
        <v>0</v>
      </c>
      <c r="S877" s="170" t="str">
        <f aca="false">IF('ORÇ.GLOBAL P CAIXA'!N876&lt;&gt;0,'ORÇ.GLOBAL P CAIXA'!N876,"")</f>
        <v/>
      </c>
      <c r="T877" s="648" t="n">
        <f aca="false">'ORÇ.GLOBAL P CAIXA'!O876</f>
        <v>0</v>
      </c>
      <c r="U877" s="172" t="n">
        <f aca="false">'ORÇ.GLOBAL P CAIXA'!P876</f>
        <v>0</v>
      </c>
      <c r="V877" s="173" t="n">
        <f aca="false">'ORÇ.GLOBAL P CAIXA'!E876</f>
        <v>0</v>
      </c>
      <c r="W877" s="173" t="n">
        <f aca="false">F877</f>
        <v>0</v>
      </c>
      <c r="X877" s="649"/>
      <c r="Y877" s="649"/>
      <c r="Z877" s="650"/>
      <c r="AB877" s="88"/>
      <c r="AC877" s="157" t="n">
        <f aca="false">IF(B877=0,AC876,IF(ISNONTEXT(B877)=TRUE(),INT(B877),INT(LEFT(B877,FIND(".",B877)-1))))</f>
        <v>3</v>
      </c>
      <c r="AD877" s="157" t="str">
        <f aca="false">IF(AD878=1,1,IF(B877&lt;&gt;0,1,IF(C877&lt;&gt;0,1,IF(D877&lt;&gt;0,1,IF(E877&lt;&gt;0,1,"")))))</f>
        <v/>
      </c>
      <c r="AE877" s="157" t="str">
        <f aca="false">IF(AC877=0," ",IF(AC877&lt;&gt;AC876,AC877," "))</f>
        <v> </v>
      </c>
      <c r="AF877" s="88"/>
      <c r="AG877" s="75" t="e">
        <f aca="false">IF(AC877&lt;&gt;AE877,(IF(N877=0,G877*(INFORMAÇÕES!$Q$69/INFORMAÇÕES!$Q$72),IF(N877="R",G877,0))),0)</f>
        <v>#DIV/0!</v>
      </c>
      <c r="AH877" s="75" t="e">
        <f aca="false">IF(AC877&lt;&gt;AE877,(IF(N877=0,G877*(INFORMAÇÕES!$Q$70/INFORMAÇÕES!$Q$72),IF(N877="C",G877,0))),0)</f>
        <v>#DIV/0!</v>
      </c>
      <c r="AI877" s="75" t="n">
        <f aca="false">IF(AC877&lt;&gt;AE877,(IF(N877=0,G877*INFORMAÇÕES!$U$115,IF(N877="CF",G877,0))),0)</f>
        <v>0</v>
      </c>
      <c r="AJ877" s="75" t="n">
        <f aca="false">IF(AC877&lt;&gt;AE877,(IF(N877=0,G877*INFORMAÇÕES!$U$116,IF(N877="O",G877,0))),0)</f>
        <v>0</v>
      </c>
      <c r="AK877" s="75" t="n">
        <f aca="false">IF(E877&lt;&gt;0,G877,0)</f>
        <v>0</v>
      </c>
      <c r="AL877" s="75" t="n">
        <f aca="false">IF(AC877&lt;&gt;AE877,(IF(N877=0,J877*(INFORMAÇÕES!$Q$89/INFORMAÇÕES!$Q$92),IF(N877="R",J877,0))),0)</f>
        <v>0</v>
      </c>
      <c r="AM877" s="75" t="n">
        <f aca="false">IF(AC877&lt;&gt;AE877,(IF(N877=0,J877*(INFORMAÇÕES!$Q$90/INFORMAÇÕES!$Q$92),IF(N877="C",J877,0))),0)</f>
        <v>0</v>
      </c>
      <c r="AN877" s="75" t="n">
        <f aca="false">IF(AC877&lt;&gt;AE877,(IF(N877="",J877*INFORMAÇÕES!$U$115,IF(N877="CF",J877,0))),0)</f>
        <v>0</v>
      </c>
      <c r="AO877" s="75" t="n">
        <f aca="false">IF(AC877&lt;&gt;AE877,(IF(N877="",J877*INFORMAÇÕES!$U$116,IF(N877="O",J877,0))),0)</f>
        <v>0</v>
      </c>
      <c r="AP877" s="75" t="n">
        <f aca="false">IF(H877&lt;&gt;0,J877,0)</f>
        <v>0</v>
      </c>
      <c r="AQ877" s="75" t="n">
        <f aca="false">IF(K877&lt;&gt;0,L877,0)</f>
        <v>0</v>
      </c>
    </row>
    <row r="878" s="174" customFormat="true" ht="14.25" hidden="false" customHeight="false" outlineLevel="0" collapsed="false">
      <c r="A878" s="159" t="n">
        <v>866</v>
      </c>
      <c r="B878" s="160" t="n">
        <f aca="false">R878</f>
        <v>0</v>
      </c>
      <c r="C878" s="161" t="n">
        <f aca="false">T878</f>
        <v>0</v>
      </c>
      <c r="D878" s="162" t="n">
        <f aca="false">U878</f>
        <v>0</v>
      </c>
      <c r="E878" s="163" t="n">
        <f aca="false">'ORÇ.GLOBAL P CAIXA'!E877</f>
        <v>0</v>
      </c>
      <c r="F878" s="163" t="n">
        <f aca="false">IF('ORÇ.GLOBAL EMPRESA'!G877&gt;0,'ORÇ.GLOBAL EMPRESA'!G877,'ORÇ.GLOBAL P CAIXA'!F877)</f>
        <v>0</v>
      </c>
      <c r="G878" s="163" t="n">
        <f aca="false">IF(E878&lt;&gt;0,ROUND(E878*F878,2),IF(AK878=0,(SUMIF($AC$13:$AC$1012,B878,$AK$13:$AK$1012)),AK878))</f>
        <v>0</v>
      </c>
      <c r="H878" s="163" t="n">
        <f aca="false">V878</f>
        <v>0</v>
      </c>
      <c r="I878" s="163" t="n">
        <f aca="false">W878</f>
        <v>0</v>
      </c>
      <c r="J878" s="163" t="n">
        <f aca="false">IF(H878&lt;&gt;0,ROUND(H878*I878,2),IF(AP878=0,(SUMIF($AC$13:$AC$1012,B878,$AP$13:$AP$1012)),AP878))</f>
        <v>0</v>
      </c>
      <c r="K878" s="163" t="n">
        <f aca="false">H878-E878</f>
        <v>0</v>
      </c>
      <c r="L878" s="163" t="n">
        <f aca="false">J878-G878</f>
        <v>0</v>
      </c>
      <c r="M878" s="645" t="str">
        <f aca="false">IF('ORÇ.GLOBAL P CAIXA'!H877&gt;0,'ORÇ.GLOBAL P CAIXA'!H877,"")</f>
        <v/>
      </c>
      <c r="N878" s="646" t="n">
        <f aca="false">'ORÇ.GLOBAL P CAIXA'!I877</f>
        <v>0</v>
      </c>
      <c r="O878" s="166" t="str">
        <f aca="false">S878</f>
        <v/>
      </c>
      <c r="P878" s="167"/>
      <c r="Q878" s="168" t="str">
        <f aca="false">IF(B878&gt;0,"ok","ocultar")</f>
        <v>ocultar</v>
      </c>
      <c r="R878" s="647" t="n">
        <f aca="false">'ORÇ.GLOBAL P CAIXA'!B877</f>
        <v>0</v>
      </c>
      <c r="S878" s="170" t="str">
        <f aca="false">IF('ORÇ.GLOBAL P CAIXA'!N877&lt;&gt;0,'ORÇ.GLOBAL P CAIXA'!N877,"")</f>
        <v/>
      </c>
      <c r="T878" s="648" t="n">
        <f aca="false">'ORÇ.GLOBAL P CAIXA'!O877</f>
        <v>0</v>
      </c>
      <c r="U878" s="172" t="n">
        <f aca="false">'ORÇ.GLOBAL P CAIXA'!P877</f>
        <v>0</v>
      </c>
      <c r="V878" s="173" t="n">
        <f aca="false">'ORÇ.GLOBAL P CAIXA'!E877</f>
        <v>0</v>
      </c>
      <c r="W878" s="173" t="n">
        <f aca="false">F878</f>
        <v>0</v>
      </c>
      <c r="X878" s="649"/>
      <c r="Y878" s="649"/>
      <c r="Z878" s="650"/>
      <c r="AB878" s="88"/>
      <c r="AC878" s="157" t="n">
        <f aca="false">IF(B878=0,AC877,IF(ISNONTEXT(B878)=TRUE(),INT(B878),INT(LEFT(B878,FIND(".",B878)-1))))</f>
        <v>3</v>
      </c>
      <c r="AD878" s="157" t="str">
        <f aca="false">IF(AD879=1,1,IF(B878&lt;&gt;0,1,IF(C878&lt;&gt;0,1,IF(D878&lt;&gt;0,1,IF(E878&lt;&gt;0,1,"")))))</f>
        <v/>
      </c>
      <c r="AE878" s="157" t="str">
        <f aca="false">IF(AC878=0," ",IF(AC878&lt;&gt;AC877,AC878," "))</f>
        <v> </v>
      </c>
      <c r="AF878" s="88"/>
      <c r="AG878" s="75" t="e">
        <f aca="false">IF(AC878&lt;&gt;AE878,(IF(N878=0,G878*(INFORMAÇÕES!$Q$69/INFORMAÇÕES!$Q$72),IF(N878="R",G878,0))),0)</f>
        <v>#DIV/0!</v>
      </c>
      <c r="AH878" s="75" t="e">
        <f aca="false">IF(AC878&lt;&gt;AE878,(IF(N878=0,G878*(INFORMAÇÕES!$Q$70/INFORMAÇÕES!$Q$72),IF(N878="C",G878,0))),0)</f>
        <v>#DIV/0!</v>
      </c>
      <c r="AI878" s="75" t="n">
        <f aca="false">IF(AC878&lt;&gt;AE878,(IF(N878=0,G878*INFORMAÇÕES!$U$115,IF(N878="CF",G878,0))),0)</f>
        <v>0</v>
      </c>
      <c r="AJ878" s="75" t="n">
        <f aca="false">IF(AC878&lt;&gt;AE878,(IF(N878=0,G878*INFORMAÇÕES!$U$116,IF(N878="O",G878,0))),0)</f>
        <v>0</v>
      </c>
      <c r="AK878" s="75" t="n">
        <f aca="false">IF(E878&lt;&gt;0,G878,0)</f>
        <v>0</v>
      </c>
      <c r="AL878" s="75" t="n">
        <f aca="false">IF(AC878&lt;&gt;AE878,(IF(N878=0,J878*(INFORMAÇÕES!$Q$89/INFORMAÇÕES!$Q$92),IF(N878="R",J878,0))),0)</f>
        <v>0</v>
      </c>
      <c r="AM878" s="75" t="n">
        <f aca="false">IF(AC878&lt;&gt;AE878,(IF(N878=0,J878*(INFORMAÇÕES!$Q$90/INFORMAÇÕES!$Q$92),IF(N878="C",J878,0))),0)</f>
        <v>0</v>
      </c>
      <c r="AN878" s="75" t="n">
        <f aca="false">IF(AC878&lt;&gt;AE878,(IF(N878="",J878*INFORMAÇÕES!$U$115,IF(N878="CF",J878,0))),0)</f>
        <v>0</v>
      </c>
      <c r="AO878" s="75" t="n">
        <f aca="false">IF(AC878&lt;&gt;AE878,(IF(N878="",J878*INFORMAÇÕES!$U$116,IF(N878="O",J878,0))),0)</f>
        <v>0</v>
      </c>
      <c r="AP878" s="75" t="n">
        <f aca="false">IF(H878&lt;&gt;0,J878,0)</f>
        <v>0</v>
      </c>
      <c r="AQ878" s="75" t="n">
        <f aca="false">IF(K878&lt;&gt;0,L878,0)</f>
        <v>0</v>
      </c>
    </row>
    <row r="879" s="174" customFormat="true" ht="14.25" hidden="false" customHeight="false" outlineLevel="0" collapsed="false">
      <c r="A879" s="159" t="n">
        <v>867</v>
      </c>
      <c r="B879" s="160" t="n">
        <f aca="false">R879</f>
        <v>0</v>
      </c>
      <c r="C879" s="161" t="n">
        <f aca="false">T879</f>
        <v>0</v>
      </c>
      <c r="D879" s="162" t="n">
        <f aca="false">U879</f>
        <v>0</v>
      </c>
      <c r="E879" s="163" t="n">
        <f aca="false">'ORÇ.GLOBAL P CAIXA'!E878</f>
        <v>0</v>
      </c>
      <c r="F879" s="163" t="n">
        <f aca="false">IF('ORÇ.GLOBAL EMPRESA'!G878&gt;0,'ORÇ.GLOBAL EMPRESA'!G878,'ORÇ.GLOBAL P CAIXA'!F878)</f>
        <v>0</v>
      </c>
      <c r="G879" s="163" t="n">
        <f aca="false">IF(E879&lt;&gt;0,ROUND(E879*F879,2),IF(AK879=0,(SUMIF($AC$13:$AC$1012,B879,$AK$13:$AK$1012)),AK879))</f>
        <v>0</v>
      </c>
      <c r="H879" s="163" t="n">
        <f aca="false">V879</f>
        <v>0</v>
      </c>
      <c r="I879" s="163" t="n">
        <f aca="false">W879</f>
        <v>0</v>
      </c>
      <c r="J879" s="163" t="n">
        <f aca="false">IF(H879&lt;&gt;0,ROUND(H879*I879,2),IF(AP879=0,(SUMIF($AC$13:$AC$1012,B879,$AP$13:$AP$1012)),AP879))</f>
        <v>0</v>
      </c>
      <c r="K879" s="163" t="n">
        <f aca="false">H879-E879</f>
        <v>0</v>
      </c>
      <c r="L879" s="163" t="n">
        <f aca="false">J879-G879</f>
        <v>0</v>
      </c>
      <c r="M879" s="645" t="str">
        <f aca="false">IF('ORÇ.GLOBAL P CAIXA'!H878&gt;0,'ORÇ.GLOBAL P CAIXA'!H878,"")</f>
        <v/>
      </c>
      <c r="N879" s="646" t="n">
        <f aca="false">'ORÇ.GLOBAL P CAIXA'!I878</f>
        <v>0</v>
      </c>
      <c r="O879" s="166" t="str">
        <f aca="false">S879</f>
        <v/>
      </c>
      <c r="P879" s="167"/>
      <c r="Q879" s="168" t="str">
        <f aca="false">IF(B879&gt;0,"ok","ocultar")</f>
        <v>ocultar</v>
      </c>
      <c r="R879" s="647" t="n">
        <f aca="false">'ORÇ.GLOBAL P CAIXA'!B878</f>
        <v>0</v>
      </c>
      <c r="S879" s="170" t="str">
        <f aca="false">IF('ORÇ.GLOBAL P CAIXA'!N878&lt;&gt;0,'ORÇ.GLOBAL P CAIXA'!N878,"")</f>
        <v/>
      </c>
      <c r="T879" s="648" t="n">
        <f aca="false">'ORÇ.GLOBAL P CAIXA'!O878</f>
        <v>0</v>
      </c>
      <c r="U879" s="172" t="n">
        <f aca="false">'ORÇ.GLOBAL P CAIXA'!P878</f>
        <v>0</v>
      </c>
      <c r="V879" s="173" t="n">
        <f aca="false">'ORÇ.GLOBAL P CAIXA'!E878</f>
        <v>0</v>
      </c>
      <c r="W879" s="173" t="n">
        <f aca="false">F879</f>
        <v>0</v>
      </c>
      <c r="X879" s="649"/>
      <c r="Y879" s="649"/>
      <c r="Z879" s="650"/>
      <c r="AB879" s="88"/>
      <c r="AC879" s="157" t="n">
        <f aca="false">IF(B879=0,AC878,IF(ISNONTEXT(B879)=TRUE(),INT(B879),INT(LEFT(B879,FIND(".",B879)-1))))</f>
        <v>3</v>
      </c>
      <c r="AD879" s="157" t="str">
        <f aca="false">IF(AD880=1,1,IF(B879&lt;&gt;0,1,IF(C879&lt;&gt;0,1,IF(D879&lt;&gt;0,1,IF(E879&lt;&gt;0,1,"")))))</f>
        <v/>
      </c>
      <c r="AE879" s="157" t="str">
        <f aca="false">IF(AC879=0," ",IF(AC879&lt;&gt;AC878,AC879," "))</f>
        <v> </v>
      </c>
      <c r="AF879" s="88"/>
      <c r="AG879" s="75" t="e">
        <f aca="false">IF(AC879&lt;&gt;AE879,(IF(N879=0,G879*(INFORMAÇÕES!$Q$69/INFORMAÇÕES!$Q$72),IF(N879="R",G879,0))),0)</f>
        <v>#DIV/0!</v>
      </c>
      <c r="AH879" s="75" t="e">
        <f aca="false">IF(AC879&lt;&gt;AE879,(IF(N879=0,G879*(INFORMAÇÕES!$Q$70/INFORMAÇÕES!$Q$72),IF(N879="C",G879,0))),0)</f>
        <v>#DIV/0!</v>
      </c>
      <c r="AI879" s="75" t="n">
        <f aca="false">IF(AC879&lt;&gt;AE879,(IF(N879=0,G879*INFORMAÇÕES!$U$115,IF(N879="CF",G879,0))),0)</f>
        <v>0</v>
      </c>
      <c r="AJ879" s="75" t="n">
        <f aca="false">IF(AC879&lt;&gt;AE879,(IF(N879=0,G879*INFORMAÇÕES!$U$116,IF(N879="O",G879,0))),0)</f>
        <v>0</v>
      </c>
      <c r="AK879" s="75" t="n">
        <f aca="false">IF(E879&lt;&gt;0,G879,0)</f>
        <v>0</v>
      </c>
      <c r="AL879" s="75" t="n">
        <f aca="false">IF(AC879&lt;&gt;AE879,(IF(N879=0,J879*(INFORMAÇÕES!$Q$89/INFORMAÇÕES!$Q$92),IF(N879="R",J879,0))),0)</f>
        <v>0</v>
      </c>
      <c r="AM879" s="75" t="n">
        <f aca="false">IF(AC879&lt;&gt;AE879,(IF(N879=0,J879*(INFORMAÇÕES!$Q$90/INFORMAÇÕES!$Q$92),IF(N879="C",J879,0))),0)</f>
        <v>0</v>
      </c>
      <c r="AN879" s="75" t="n">
        <f aca="false">IF(AC879&lt;&gt;AE879,(IF(N879="",J879*INFORMAÇÕES!$U$115,IF(N879="CF",J879,0))),0)</f>
        <v>0</v>
      </c>
      <c r="AO879" s="75" t="n">
        <f aca="false">IF(AC879&lt;&gt;AE879,(IF(N879="",J879*INFORMAÇÕES!$U$116,IF(N879="O",J879,0))),0)</f>
        <v>0</v>
      </c>
      <c r="AP879" s="75" t="n">
        <f aca="false">IF(H879&lt;&gt;0,J879,0)</f>
        <v>0</v>
      </c>
      <c r="AQ879" s="75" t="n">
        <f aca="false">IF(K879&lt;&gt;0,L879,0)</f>
        <v>0</v>
      </c>
    </row>
    <row r="880" s="174" customFormat="true" ht="14.25" hidden="false" customHeight="false" outlineLevel="0" collapsed="false">
      <c r="A880" s="159" t="n">
        <v>868</v>
      </c>
      <c r="B880" s="160" t="n">
        <f aca="false">R880</f>
        <v>0</v>
      </c>
      <c r="C880" s="161" t="n">
        <f aca="false">T880</f>
        <v>0</v>
      </c>
      <c r="D880" s="162" t="n">
        <f aca="false">U880</f>
        <v>0</v>
      </c>
      <c r="E880" s="163" t="n">
        <f aca="false">'ORÇ.GLOBAL P CAIXA'!E879</f>
        <v>0</v>
      </c>
      <c r="F880" s="163" t="n">
        <f aca="false">IF('ORÇ.GLOBAL EMPRESA'!G879&gt;0,'ORÇ.GLOBAL EMPRESA'!G879,'ORÇ.GLOBAL P CAIXA'!F879)</f>
        <v>0</v>
      </c>
      <c r="G880" s="163" t="n">
        <f aca="false">IF(E880&lt;&gt;0,ROUND(E880*F880,2),IF(AK880=0,(SUMIF($AC$13:$AC$1012,B880,$AK$13:$AK$1012)),AK880))</f>
        <v>0</v>
      </c>
      <c r="H880" s="163" t="n">
        <f aca="false">V880</f>
        <v>0</v>
      </c>
      <c r="I880" s="163" t="n">
        <f aca="false">W880</f>
        <v>0</v>
      </c>
      <c r="J880" s="163" t="n">
        <f aca="false">IF(H880&lt;&gt;0,ROUND(H880*I880,2),IF(AP880=0,(SUMIF($AC$13:$AC$1012,B880,$AP$13:$AP$1012)),AP880))</f>
        <v>0</v>
      </c>
      <c r="K880" s="163" t="n">
        <f aca="false">H880-E880</f>
        <v>0</v>
      </c>
      <c r="L880" s="163" t="n">
        <f aca="false">J880-G880</f>
        <v>0</v>
      </c>
      <c r="M880" s="645" t="str">
        <f aca="false">IF('ORÇ.GLOBAL P CAIXA'!H879&gt;0,'ORÇ.GLOBAL P CAIXA'!H879,"")</f>
        <v/>
      </c>
      <c r="N880" s="646" t="n">
        <f aca="false">'ORÇ.GLOBAL P CAIXA'!I879</f>
        <v>0</v>
      </c>
      <c r="O880" s="166" t="str">
        <f aca="false">S880</f>
        <v/>
      </c>
      <c r="P880" s="167"/>
      <c r="Q880" s="168" t="str">
        <f aca="false">IF(B880&gt;0,"ok","ocultar")</f>
        <v>ocultar</v>
      </c>
      <c r="R880" s="647" t="n">
        <f aca="false">'ORÇ.GLOBAL P CAIXA'!B879</f>
        <v>0</v>
      </c>
      <c r="S880" s="170" t="str">
        <f aca="false">IF('ORÇ.GLOBAL P CAIXA'!N879&lt;&gt;0,'ORÇ.GLOBAL P CAIXA'!N879,"")</f>
        <v/>
      </c>
      <c r="T880" s="648" t="n">
        <f aca="false">'ORÇ.GLOBAL P CAIXA'!O879</f>
        <v>0</v>
      </c>
      <c r="U880" s="172" t="n">
        <f aca="false">'ORÇ.GLOBAL P CAIXA'!P879</f>
        <v>0</v>
      </c>
      <c r="V880" s="173" t="n">
        <f aca="false">'ORÇ.GLOBAL P CAIXA'!E879</f>
        <v>0</v>
      </c>
      <c r="W880" s="173" t="n">
        <f aca="false">F880</f>
        <v>0</v>
      </c>
      <c r="X880" s="649"/>
      <c r="Y880" s="649"/>
      <c r="Z880" s="650"/>
      <c r="AB880" s="88"/>
      <c r="AC880" s="157" t="n">
        <f aca="false">IF(B880=0,AC879,IF(ISNONTEXT(B880)=TRUE(),INT(B880),INT(LEFT(B880,FIND(".",B880)-1))))</f>
        <v>3</v>
      </c>
      <c r="AD880" s="157" t="str">
        <f aca="false">IF(AD881=1,1,IF(B880&lt;&gt;0,1,IF(C880&lt;&gt;0,1,IF(D880&lt;&gt;0,1,IF(E880&lt;&gt;0,1,"")))))</f>
        <v/>
      </c>
      <c r="AE880" s="157" t="str">
        <f aca="false">IF(AC880=0," ",IF(AC880&lt;&gt;AC879,AC880," "))</f>
        <v> </v>
      </c>
      <c r="AF880" s="88"/>
      <c r="AG880" s="75" t="e">
        <f aca="false">IF(AC880&lt;&gt;AE880,(IF(N880=0,G880*(INFORMAÇÕES!$Q$69/INFORMAÇÕES!$Q$72),IF(N880="R",G880,0))),0)</f>
        <v>#DIV/0!</v>
      </c>
      <c r="AH880" s="75" t="e">
        <f aca="false">IF(AC880&lt;&gt;AE880,(IF(N880=0,G880*(INFORMAÇÕES!$Q$70/INFORMAÇÕES!$Q$72),IF(N880="C",G880,0))),0)</f>
        <v>#DIV/0!</v>
      </c>
      <c r="AI880" s="75" t="n">
        <f aca="false">IF(AC880&lt;&gt;AE880,(IF(N880=0,G880*INFORMAÇÕES!$U$115,IF(N880="CF",G880,0))),0)</f>
        <v>0</v>
      </c>
      <c r="AJ880" s="75" t="n">
        <f aca="false">IF(AC880&lt;&gt;AE880,(IF(N880=0,G880*INFORMAÇÕES!$U$116,IF(N880="O",G880,0))),0)</f>
        <v>0</v>
      </c>
      <c r="AK880" s="75" t="n">
        <f aca="false">IF(E880&lt;&gt;0,G880,0)</f>
        <v>0</v>
      </c>
      <c r="AL880" s="75" t="n">
        <f aca="false">IF(AC880&lt;&gt;AE880,(IF(N880=0,J880*(INFORMAÇÕES!$Q$89/INFORMAÇÕES!$Q$92),IF(N880="R",J880,0))),0)</f>
        <v>0</v>
      </c>
      <c r="AM880" s="75" t="n">
        <f aca="false">IF(AC880&lt;&gt;AE880,(IF(N880=0,J880*(INFORMAÇÕES!$Q$90/INFORMAÇÕES!$Q$92),IF(N880="C",J880,0))),0)</f>
        <v>0</v>
      </c>
      <c r="AN880" s="75" t="n">
        <f aca="false">IF(AC880&lt;&gt;AE880,(IF(N880="",J880*INFORMAÇÕES!$U$115,IF(N880="CF",J880,0))),0)</f>
        <v>0</v>
      </c>
      <c r="AO880" s="75" t="n">
        <f aca="false">IF(AC880&lt;&gt;AE880,(IF(N880="",J880*INFORMAÇÕES!$U$116,IF(N880="O",J880,0))),0)</f>
        <v>0</v>
      </c>
      <c r="AP880" s="75" t="n">
        <f aca="false">IF(H880&lt;&gt;0,J880,0)</f>
        <v>0</v>
      </c>
      <c r="AQ880" s="75" t="n">
        <f aca="false">IF(K880&lt;&gt;0,L880,0)</f>
        <v>0</v>
      </c>
    </row>
    <row r="881" s="174" customFormat="true" ht="14.25" hidden="false" customHeight="false" outlineLevel="0" collapsed="false">
      <c r="A881" s="159" t="n">
        <v>869</v>
      </c>
      <c r="B881" s="160" t="n">
        <f aca="false">R881</f>
        <v>0</v>
      </c>
      <c r="C881" s="161" t="n">
        <f aca="false">T881</f>
        <v>0</v>
      </c>
      <c r="D881" s="162" t="n">
        <f aca="false">U881</f>
        <v>0</v>
      </c>
      <c r="E881" s="163" t="n">
        <f aca="false">'ORÇ.GLOBAL P CAIXA'!E880</f>
        <v>0</v>
      </c>
      <c r="F881" s="163" t="n">
        <f aca="false">IF('ORÇ.GLOBAL EMPRESA'!G880&gt;0,'ORÇ.GLOBAL EMPRESA'!G880,'ORÇ.GLOBAL P CAIXA'!F880)</f>
        <v>0</v>
      </c>
      <c r="G881" s="163" t="n">
        <f aca="false">IF(E881&lt;&gt;0,ROUND(E881*F881,2),IF(AK881=0,(SUMIF($AC$13:$AC$1012,B881,$AK$13:$AK$1012)),AK881))</f>
        <v>0</v>
      </c>
      <c r="H881" s="163" t="n">
        <f aca="false">V881</f>
        <v>0</v>
      </c>
      <c r="I881" s="163" t="n">
        <f aca="false">W881</f>
        <v>0</v>
      </c>
      <c r="J881" s="163" t="n">
        <f aca="false">IF(H881&lt;&gt;0,ROUND(H881*I881,2),IF(AP881=0,(SUMIF($AC$13:$AC$1012,B881,$AP$13:$AP$1012)),AP881))</f>
        <v>0</v>
      </c>
      <c r="K881" s="163" t="n">
        <f aca="false">H881-E881</f>
        <v>0</v>
      </c>
      <c r="L881" s="163" t="n">
        <f aca="false">J881-G881</f>
        <v>0</v>
      </c>
      <c r="M881" s="645" t="str">
        <f aca="false">IF('ORÇ.GLOBAL P CAIXA'!H880&gt;0,'ORÇ.GLOBAL P CAIXA'!H880,"")</f>
        <v/>
      </c>
      <c r="N881" s="646" t="n">
        <f aca="false">'ORÇ.GLOBAL P CAIXA'!I880</f>
        <v>0</v>
      </c>
      <c r="O881" s="166" t="str">
        <f aca="false">S881</f>
        <v/>
      </c>
      <c r="P881" s="167"/>
      <c r="Q881" s="168" t="str">
        <f aca="false">IF(B881&gt;0,"ok","ocultar")</f>
        <v>ocultar</v>
      </c>
      <c r="R881" s="647" t="n">
        <f aca="false">'ORÇ.GLOBAL P CAIXA'!B880</f>
        <v>0</v>
      </c>
      <c r="S881" s="170" t="str">
        <f aca="false">IF('ORÇ.GLOBAL P CAIXA'!N880&lt;&gt;0,'ORÇ.GLOBAL P CAIXA'!N880,"")</f>
        <v/>
      </c>
      <c r="T881" s="648" t="n">
        <f aca="false">'ORÇ.GLOBAL P CAIXA'!O880</f>
        <v>0</v>
      </c>
      <c r="U881" s="172" t="n">
        <f aca="false">'ORÇ.GLOBAL P CAIXA'!P880</f>
        <v>0</v>
      </c>
      <c r="V881" s="173" t="n">
        <f aca="false">'ORÇ.GLOBAL P CAIXA'!E880</f>
        <v>0</v>
      </c>
      <c r="W881" s="173" t="n">
        <f aca="false">F881</f>
        <v>0</v>
      </c>
      <c r="X881" s="649"/>
      <c r="Y881" s="649"/>
      <c r="Z881" s="650"/>
      <c r="AB881" s="88"/>
      <c r="AC881" s="157" t="n">
        <f aca="false">IF(B881=0,AC880,IF(ISNONTEXT(B881)=TRUE(),INT(B881),INT(LEFT(B881,FIND(".",B881)-1))))</f>
        <v>3</v>
      </c>
      <c r="AD881" s="157" t="str">
        <f aca="false">IF(AD882=1,1,IF(B881&lt;&gt;0,1,IF(C881&lt;&gt;0,1,IF(D881&lt;&gt;0,1,IF(E881&lt;&gt;0,1,"")))))</f>
        <v/>
      </c>
      <c r="AE881" s="157" t="str">
        <f aca="false">IF(AC881=0," ",IF(AC881&lt;&gt;AC880,AC881," "))</f>
        <v> </v>
      </c>
      <c r="AF881" s="88"/>
      <c r="AG881" s="75" t="e">
        <f aca="false">IF(AC881&lt;&gt;AE881,(IF(N881=0,G881*(INFORMAÇÕES!$Q$69/INFORMAÇÕES!$Q$72),IF(N881="R",G881,0))),0)</f>
        <v>#DIV/0!</v>
      </c>
      <c r="AH881" s="75" t="e">
        <f aca="false">IF(AC881&lt;&gt;AE881,(IF(N881=0,G881*(INFORMAÇÕES!$Q$70/INFORMAÇÕES!$Q$72),IF(N881="C",G881,0))),0)</f>
        <v>#DIV/0!</v>
      </c>
      <c r="AI881" s="75" t="n">
        <f aca="false">IF(AC881&lt;&gt;AE881,(IF(N881=0,G881*INFORMAÇÕES!$U$115,IF(N881="CF",G881,0))),0)</f>
        <v>0</v>
      </c>
      <c r="AJ881" s="75" t="n">
        <f aca="false">IF(AC881&lt;&gt;AE881,(IF(N881=0,G881*INFORMAÇÕES!$U$116,IF(N881="O",G881,0))),0)</f>
        <v>0</v>
      </c>
      <c r="AK881" s="75" t="n">
        <f aca="false">IF(E881&lt;&gt;0,G881,0)</f>
        <v>0</v>
      </c>
      <c r="AL881" s="75" t="n">
        <f aca="false">IF(AC881&lt;&gt;AE881,(IF(N881=0,J881*(INFORMAÇÕES!$Q$89/INFORMAÇÕES!$Q$92),IF(N881="R",J881,0))),0)</f>
        <v>0</v>
      </c>
      <c r="AM881" s="75" t="n">
        <f aca="false">IF(AC881&lt;&gt;AE881,(IF(N881=0,J881*(INFORMAÇÕES!$Q$90/INFORMAÇÕES!$Q$92),IF(N881="C",J881,0))),0)</f>
        <v>0</v>
      </c>
      <c r="AN881" s="75" t="n">
        <f aca="false">IF(AC881&lt;&gt;AE881,(IF(N881="",J881*INFORMAÇÕES!$U$115,IF(N881="CF",J881,0))),0)</f>
        <v>0</v>
      </c>
      <c r="AO881" s="75" t="n">
        <f aca="false">IF(AC881&lt;&gt;AE881,(IF(N881="",J881*INFORMAÇÕES!$U$116,IF(N881="O",J881,0))),0)</f>
        <v>0</v>
      </c>
      <c r="AP881" s="75" t="n">
        <f aca="false">IF(H881&lt;&gt;0,J881,0)</f>
        <v>0</v>
      </c>
      <c r="AQ881" s="75" t="n">
        <f aca="false">IF(K881&lt;&gt;0,L881,0)</f>
        <v>0</v>
      </c>
    </row>
    <row r="882" s="174" customFormat="true" ht="14.25" hidden="false" customHeight="false" outlineLevel="0" collapsed="false">
      <c r="A882" s="159" t="n">
        <v>870</v>
      </c>
      <c r="B882" s="160" t="n">
        <f aca="false">R882</f>
        <v>0</v>
      </c>
      <c r="C882" s="161" t="n">
        <f aca="false">T882</f>
        <v>0</v>
      </c>
      <c r="D882" s="162" t="n">
        <f aca="false">U882</f>
        <v>0</v>
      </c>
      <c r="E882" s="163" t="n">
        <f aca="false">'ORÇ.GLOBAL P CAIXA'!E881</f>
        <v>0</v>
      </c>
      <c r="F882" s="163" t="n">
        <f aca="false">IF('ORÇ.GLOBAL EMPRESA'!G881&gt;0,'ORÇ.GLOBAL EMPRESA'!G881,'ORÇ.GLOBAL P CAIXA'!F881)</f>
        <v>0</v>
      </c>
      <c r="G882" s="163" t="n">
        <f aca="false">IF(E882&lt;&gt;0,ROUND(E882*F882,2),IF(AK882=0,(SUMIF($AC$13:$AC$1012,B882,$AK$13:$AK$1012)),AK882))</f>
        <v>0</v>
      </c>
      <c r="H882" s="163" t="n">
        <f aca="false">V882</f>
        <v>0</v>
      </c>
      <c r="I882" s="163" t="n">
        <f aca="false">W882</f>
        <v>0</v>
      </c>
      <c r="J882" s="163" t="n">
        <f aca="false">IF(H882&lt;&gt;0,ROUND(H882*I882,2),IF(AP882=0,(SUMIF($AC$13:$AC$1012,B882,$AP$13:$AP$1012)),AP882))</f>
        <v>0</v>
      </c>
      <c r="K882" s="163" t="n">
        <f aca="false">H882-E882</f>
        <v>0</v>
      </c>
      <c r="L882" s="163" t="n">
        <f aca="false">J882-G882</f>
        <v>0</v>
      </c>
      <c r="M882" s="645" t="str">
        <f aca="false">IF('ORÇ.GLOBAL P CAIXA'!H881&gt;0,'ORÇ.GLOBAL P CAIXA'!H881,"")</f>
        <v/>
      </c>
      <c r="N882" s="646" t="n">
        <f aca="false">'ORÇ.GLOBAL P CAIXA'!I881</f>
        <v>0</v>
      </c>
      <c r="O882" s="166" t="str">
        <f aca="false">S882</f>
        <v/>
      </c>
      <c r="P882" s="167"/>
      <c r="Q882" s="168" t="str">
        <f aca="false">IF(B882&gt;0,"ok","ocultar")</f>
        <v>ocultar</v>
      </c>
      <c r="R882" s="647" t="n">
        <f aca="false">'ORÇ.GLOBAL P CAIXA'!B881</f>
        <v>0</v>
      </c>
      <c r="S882" s="170" t="str">
        <f aca="false">IF('ORÇ.GLOBAL P CAIXA'!N881&lt;&gt;0,'ORÇ.GLOBAL P CAIXA'!N881,"")</f>
        <v/>
      </c>
      <c r="T882" s="648" t="n">
        <f aca="false">'ORÇ.GLOBAL P CAIXA'!O881</f>
        <v>0</v>
      </c>
      <c r="U882" s="172" t="n">
        <f aca="false">'ORÇ.GLOBAL P CAIXA'!P881</f>
        <v>0</v>
      </c>
      <c r="V882" s="173" t="n">
        <f aca="false">'ORÇ.GLOBAL P CAIXA'!E881</f>
        <v>0</v>
      </c>
      <c r="W882" s="173" t="n">
        <f aca="false">F882</f>
        <v>0</v>
      </c>
      <c r="X882" s="649"/>
      <c r="Y882" s="649"/>
      <c r="Z882" s="650"/>
      <c r="AB882" s="88"/>
      <c r="AC882" s="157" t="n">
        <f aca="false">IF(B882=0,AC881,IF(ISNONTEXT(B882)=TRUE(),INT(B882),INT(LEFT(B882,FIND(".",B882)-1))))</f>
        <v>3</v>
      </c>
      <c r="AD882" s="157" t="str">
        <f aca="false">IF(AD883=1,1,IF(B882&lt;&gt;0,1,IF(C882&lt;&gt;0,1,IF(D882&lt;&gt;0,1,IF(E882&lt;&gt;0,1,"")))))</f>
        <v/>
      </c>
      <c r="AE882" s="157" t="str">
        <f aca="false">IF(AC882=0," ",IF(AC882&lt;&gt;AC881,AC882," "))</f>
        <v> </v>
      </c>
      <c r="AF882" s="88"/>
      <c r="AG882" s="75" t="e">
        <f aca="false">IF(AC882&lt;&gt;AE882,(IF(N882=0,G882*(INFORMAÇÕES!$Q$69/INFORMAÇÕES!$Q$72),IF(N882="R",G882,0))),0)</f>
        <v>#DIV/0!</v>
      </c>
      <c r="AH882" s="75" t="e">
        <f aca="false">IF(AC882&lt;&gt;AE882,(IF(N882=0,G882*(INFORMAÇÕES!$Q$70/INFORMAÇÕES!$Q$72),IF(N882="C",G882,0))),0)</f>
        <v>#DIV/0!</v>
      </c>
      <c r="AI882" s="75" t="n">
        <f aca="false">IF(AC882&lt;&gt;AE882,(IF(N882=0,G882*INFORMAÇÕES!$U$115,IF(N882="CF",G882,0))),0)</f>
        <v>0</v>
      </c>
      <c r="AJ882" s="75" t="n">
        <f aca="false">IF(AC882&lt;&gt;AE882,(IF(N882=0,G882*INFORMAÇÕES!$U$116,IF(N882="O",G882,0))),0)</f>
        <v>0</v>
      </c>
      <c r="AK882" s="75" t="n">
        <f aca="false">IF(E882&lt;&gt;0,G882,0)</f>
        <v>0</v>
      </c>
      <c r="AL882" s="75" t="n">
        <f aca="false">IF(AC882&lt;&gt;AE882,(IF(N882=0,J882*(INFORMAÇÕES!$Q$89/INFORMAÇÕES!$Q$92),IF(N882="R",J882,0))),0)</f>
        <v>0</v>
      </c>
      <c r="AM882" s="75" t="n">
        <f aca="false">IF(AC882&lt;&gt;AE882,(IF(N882=0,J882*(INFORMAÇÕES!$Q$90/INFORMAÇÕES!$Q$92),IF(N882="C",J882,0))),0)</f>
        <v>0</v>
      </c>
      <c r="AN882" s="75" t="n">
        <f aca="false">IF(AC882&lt;&gt;AE882,(IF(N882="",J882*INFORMAÇÕES!$U$115,IF(N882="CF",J882,0))),0)</f>
        <v>0</v>
      </c>
      <c r="AO882" s="75" t="n">
        <f aca="false">IF(AC882&lt;&gt;AE882,(IF(N882="",J882*INFORMAÇÕES!$U$116,IF(N882="O",J882,0))),0)</f>
        <v>0</v>
      </c>
      <c r="AP882" s="75" t="n">
        <f aca="false">IF(H882&lt;&gt;0,J882,0)</f>
        <v>0</v>
      </c>
      <c r="AQ882" s="75" t="n">
        <f aca="false">IF(K882&lt;&gt;0,L882,0)</f>
        <v>0</v>
      </c>
    </row>
    <row r="883" s="174" customFormat="true" ht="14.25" hidden="false" customHeight="false" outlineLevel="0" collapsed="false">
      <c r="A883" s="159" t="n">
        <v>871</v>
      </c>
      <c r="B883" s="160" t="n">
        <f aca="false">R883</f>
        <v>0</v>
      </c>
      <c r="C883" s="161" t="n">
        <f aca="false">T883</f>
        <v>0</v>
      </c>
      <c r="D883" s="162" t="n">
        <f aca="false">U883</f>
        <v>0</v>
      </c>
      <c r="E883" s="163" t="n">
        <f aca="false">'ORÇ.GLOBAL P CAIXA'!E882</f>
        <v>0</v>
      </c>
      <c r="F883" s="163" t="n">
        <f aca="false">IF('ORÇ.GLOBAL EMPRESA'!G882&gt;0,'ORÇ.GLOBAL EMPRESA'!G882,'ORÇ.GLOBAL P CAIXA'!F882)</f>
        <v>0</v>
      </c>
      <c r="G883" s="163" t="n">
        <f aca="false">IF(E883&lt;&gt;0,ROUND(E883*F883,2),IF(AK883=0,(SUMIF($AC$13:$AC$1012,B883,$AK$13:$AK$1012)),AK883))</f>
        <v>0</v>
      </c>
      <c r="H883" s="163" t="n">
        <f aca="false">V883</f>
        <v>0</v>
      </c>
      <c r="I883" s="163" t="n">
        <f aca="false">W883</f>
        <v>0</v>
      </c>
      <c r="J883" s="163" t="n">
        <f aca="false">IF(H883&lt;&gt;0,ROUND(H883*I883,2),IF(AP883=0,(SUMIF($AC$13:$AC$1012,B883,$AP$13:$AP$1012)),AP883))</f>
        <v>0</v>
      </c>
      <c r="K883" s="163" t="n">
        <f aca="false">H883-E883</f>
        <v>0</v>
      </c>
      <c r="L883" s="163" t="n">
        <f aca="false">J883-G883</f>
        <v>0</v>
      </c>
      <c r="M883" s="645" t="str">
        <f aca="false">IF('ORÇ.GLOBAL P CAIXA'!H882&gt;0,'ORÇ.GLOBAL P CAIXA'!H882,"")</f>
        <v/>
      </c>
      <c r="N883" s="646" t="n">
        <f aca="false">'ORÇ.GLOBAL P CAIXA'!I882</f>
        <v>0</v>
      </c>
      <c r="O883" s="166" t="str">
        <f aca="false">S883</f>
        <v/>
      </c>
      <c r="P883" s="167"/>
      <c r="Q883" s="168" t="str">
        <f aca="false">IF(B883&gt;0,"ok","ocultar")</f>
        <v>ocultar</v>
      </c>
      <c r="R883" s="647" t="n">
        <f aca="false">'ORÇ.GLOBAL P CAIXA'!B882</f>
        <v>0</v>
      </c>
      <c r="S883" s="170" t="str">
        <f aca="false">IF('ORÇ.GLOBAL P CAIXA'!N882&lt;&gt;0,'ORÇ.GLOBAL P CAIXA'!N882,"")</f>
        <v/>
      </c>
      <c r="T883" s="648" t="n">
        <f aca="false">'ORÇ.GLOBAL P CAIXA'!O882</f>
        <v>0</v>
      </c>
      <c r="U883" s="172" t="n">
        <f aca="false">'ORÇ.GLOBAL P CAIXA'!P882</f>
        <v>0</v>
      </c>
      <c r="V883" s="173" t="n">
        <f aca="false">'ORÇ.GLOBAL P CAIXA'!E882</f>
        <v>0</v>
      </c>
      <c r="W883" s="173" t="n">
        <f aca="false">F883</f>
        <v>0</v>
      </c>
      <c r="X883" s="649"/>
      <c r="Y883" s="649"/>
      <c r="Z883" s="650"/>
      <c r="AB883" s="88"/>
      <c r="AC883" s="157" t="n">
        <f aca="false">IF(B883=0,AC882,IF(ISNONTEXT(B883)=TRUE(),INT(B883),INT(LEFT(B883,FIND(".",B883)-1))))</f>
        <v>3</v>
      </c>
      <c r="AD883" s="157" t="str">
        <f aca="false">IF(AD884=1,1,IF(B883&lt;&gt;0,1,IF(C883&lt;&gt;0,1,IF(D883&lt;&gt;0,1,IF(E883&lt;&gt;0,1,"")))))</f>
        <v/>
      </c>
      <c r="AE883" s="157" t="str">
        <f aca="false">IF(AC883=0," ",IF(AC883&lt;&gt;AC882,AC883," "))</f>
        <v> </v>
      </c>
      <c r="AF883" s="88"/>
      <c r="AG883" s="75" t="e">
        <f aca="false">IF(AC883&lt;&gt;AE883,(IF(N883=0,G883*(INFORMAÇÕES!$Q$69/INFORMAÇÕES!$Q$72),IF(N883="R",G883,0))),0)</f>
        <v>#DIV/0!</v>
      </c>
      <c r="AH883" s="75" t="e">
        <f aca="false">IF(AC883&lt;&gt;AE883,(IF(N883=0,G883*(INFORMAÇÕES!$Q$70/INFORMAÇÕES!$Q$72),IF(N883="C",G883,0))),0)</f>
        <v>#DIV/0!</v>
      </c>
      <c r="AI883" s="75" t="n">
        <f aca="false">IF(AC883&lt;&gt;AE883,(IF(N883=0,G883*INFORMAÇÕES!$U$115,IF(N883="CF",G883,0))),0)</f>
        <v>0</v>
      </c>
      <c r="AJ883" s="75" t="n">
        <f aca="false">IF(AC883&lt;&gt;AE883,(IF(N883=0,G883*INFORMAÇÕES!$U$116,IF(N883="O",G883,0))),0)</f>
        <v>0</v>
      </c>
      <c r="AK883" s="75" t="n">
        <f aca="false">IF(E883&lt;&gt;0,G883,0)</f>
        <v>0</v>
      </c>
      <c r="AL883" s="75" t="n">
        <f aca="false">IF(AC883&lt;&gt;AE883,(IF(N883=0,J883*(INFORMAÇÕES!$Q$89/INFORMAÇÕES!$Q$92),IF(N883="R",J883,0))),0)</f>
        <v>0</v>
      </c>
      <c r="AM883" s="75" t="n">
        <f aca="false">IF(AC883&lt;&gt;AE883,(IF(N883=0,J883*(INFORMAÇÕES!$Q$90/INFORMAÇÕES!$Q$92),IF(N883="C",J883,0))),0)</f>
        <v>0</v>
      </c>
      <c r="AN883" s="75" t="n">
        <f aca="false">IF(AC883&lt;&gt;AE883,(IF(N883="",J883*INFORMAÇÕES!$U$115,IF(N883="CF",J883,0))),0)</f>
        <v>0</v>
      </c>
      <c r="AO883" s="75" t="n">
        <f aca="false">IF(AC883&lt;&gt;AE883,(IF(N883="",J883*INFORMAÇÕES!$U$116,IF(N883="O",J883,0))),0)</f>
        <v>0</v>
      </c>
      <c r="AP883" s="75" t="n">
        <f aca="false">IF(H883&lt;&gt;0,J883,0)</f>
        <v>0</v>
      </c>
      <c r="AQ883" s="75" t="n">
        <f aca="false">IF(K883&lt;&gt;0,L883,0)</f>
        <v>0</v>
      </c>
    </row>
    <row r="884" s="174" customFormat="true" ht="14.25" hidden="false" customHeight="false" outlineLevel="0" collapsed="false">
      <c r="A884" s="159" t="n">
        <v>872</v>
      </c>
      <c r="B884" s="160" t="n">
        <f aca="false">R884</f>
        <v>0</v>
      </c>
      <c r="C884" s="161" t="n">
        <f aca="false">T884</f>
        <v>0</v>
      </c>
      <c r="D884" s="162" t="n">
        <f aca="false">U884</f>
        <v>0</v>
      </c>
      <c r="E884" s="163" t="n">
        <f aca="false">'ORÇ.GLOBAL P CAIXA'!E883</f>
        <v>0</v>
      </c>
      <c r="F884" s="163" t="n">
        <f aca="false">IF('ORÇ.GLOBAL EMPRESA'!G883&gt;0,'ORÇ.GLOBAL EMPRESA'!G883,'ORÇ.GLOBAL P CAIXA'!F883)</f>
        <v>0</v>
      </c>
      <c r="G884" s="163" t="n">
        <f aca="false">IF(E884&lt;&gt;0,ROUND(E884*F884,2),IF(AK884=0,(SUMIF($AC$13:$AC$1012,B884,$AK$13:$AK$1012)),AK884))</f>
        <v>0</v>
      </c>
      <c r="H884" s="163" t="n">
        <f aca="false">V884</f>
        <v>0</v>
      </c>
      <c r="I884" s="163" t="n">
        <f aca="false">W884</f>
        <v>0</v>
      </c>
      <c r="J884" s="163" t="n">
        <f aca="false">IF(H884&lt;&gt;0,ROUND(H884*I884,2),IF(AP884=0,(SUMIF($AC$13:$AC$1012,B884,$AP$13:$AP$1012)),AP884))</f>
        <v>0</v>
      </c>
      <c r="K884" s="163" t="n">
        <f aca="false">H884-E884</f>
        <v>0</v>
      </c>
      <c r="L884" s="163" t="n">
        <f aca="false">J884-G884</f>
        <v>0</v>
      </c>
      <c r="M884" s="645" t="str">
        <f aca="false">IF('ORÇ.GLOBAL P CAIXA'!H883&gt;0,'ORÇ.GLOBAL P CAIXA'!H883,"")</f>
        <v/>
      </c>
      <c r="N884" s="646" t="n">
        <f aca="false">'ORÇ.GLOBAL P CAIXA'!I883</f>
        <v>0</v>
      </c>
      <c r="O884" s="166" t="str">
        <f aca="false">S884</f>
        <v/>
      </c>
      <c r="P884" s="167"/>
      <c r="Q884" s="168" t="str">
        <f aca="false">IF(B884&gt;0,"ok","ocultar")</f>
        <v>ocultar</v>
      </c>
      <c r="R884" s="647" t="n">
        <f aca="false">'ORÇ.GLOBAL P CAIXA'!B883</f>
        <v>0</v>
      </c>
      <c r="S884" s="170" t="str">
        <f aca="false">IF('ORÇ.GLOBAL P CAIXA'!N883&lt;&gt;0,'ORÇ.GLOBAL P CAIXA'!N883,"")</f>
        <v/>
      </c>
      <c r="T884" s="648" t="n">
        <f aca="false">'ORÇ.GLOBAL P CAIXA'!O883</f>
        <v>0</v>
      </c>
      <c r="U884" s="172" t="n">
        <f aca="false">'ORÇ.GLOBAL P CAIXA'!P883</f>
        <v>0</v>
      </c>
      <c r="V884" s="173" t="n">
        <f aca="false">'ORÇ.GLOBAL P CAIXA'!E883</f>
        <v>0</v>
      </c>
      <c r="W884" s="173" t="n">
        <f aca="false">F884</f>
        <v>0</v>
      </c>
      <c r="X884" s="649"/>
      <c r="Y884" s="649"/>
      <c r="Z884" s="650"/>
      <c r="AB884" s="88"/>
      <c r="AC884" s="157" t="n">
        <f aca="false">IF(B884=0,AC883,IF(ISNONTEXT(B884)=TRUE(),INT(B884),INT(LEFT(B884,FIND(".",B884)-1))))</f>
        <v>3</v>
      </c>
      <c r="AD884" s="157" t="str">
        <f aca="false">IF(AD885=1,1,IF(B884&lt;&gt;0,1,IF(C884&lt;&gt;0,1,IF(D884&lt;&gt;0,1,IF(E884&lt;&gt;0,1,"")))))</f>
        <v/>
      </c>
      <c r="AE884" s="157" t="str">
        <f aca="false">IF(AC884=0," ",IF(AC884&lt;&gt;AC883,AC884," "))</f>
        <v> </v>
      </c>
      <c r="AF884" s="88"/>
      <c r="AG884" s="75" t="e">
        <f aca="false">IF(AC884&lt;&gt;AE884,(IF(N884=0,G884*(INFORMAÇÕES!$Q$69/INFORMAÇÕES!$Q$72),IF(N884="R",G884,0))),0)</f>
        <v>#DIV/0!</v>
      </c>
      <c r="AH884" s="75" t="e">
        <f aca="false">IF(AC884&lt;&gt;AE884,(IF(N884=0,G884*(INFORMAÇÕES!$Q$70/INFORMAÇÕES!$Q$72),IF(N884="C",G884,0))),0)</f>
        <v>#DIV/0!</v>
      </c>
      <c r="AI884" s="75" t="n">
        <f aca="false">IF(AC884&lt;&gt;AE884,(IF(N884=0,G884*INFORMAÇÕES!$U$115,IF(N884="CF",G884,0))),0)</f>
        <v>0</v>
      </c>
      <c r="AJ884" s="75" t="n">
        <f aca="false">IF(AC884&lt;&gt;AE884,(IF(N884=0,G884*INFORMAÇÕES!$U$116,IF(N884="O",G884,0))),0)</f>
        <v>0</v>
      </c>
      <c r="AK884" s="75" t="n">
        <f aca="false">IF(E884&lt;&gt;0,G884,0)</f>
        <v>0</v>
      </c>
      <c r="AL884" s="75" t="n">
        <f aca="false">IF(AC884&lt;&gt;AE884,(IF(N884=0,J884*(INFORMAÇÕES!$Q$89/INFORMAÇÕES!$Q$92),IF(N884="R",J884,0))),0)</f>
        <v>0</v>
      </c>
      <c r="AM884" s="75" t="n">
        <f aca="false">IF(AC884&lt;&gt;AE884,(IF(N884=0,J884*(INFORMAÇÕES!$Q$90/INFORMAÇÕES!$Q$92),IF(N884="C",J884,0))),0)</f>
        <v>0</v>
      </c>
      <c r="AN884" s="75" t="n">
        <f aca="false">IF(AC884&lt;&gt;AE884,(IF(N884="",J884*INFORMAÇÕES!$U$115,IF(N884="CF",J884,0))),0)</f>
        <v>0</v>
      </c>
      <c r="AO884" s="75" t="n">
        <f aca="false">IF(AC884&lt;&gt;AE884,(IF(N884="",J884*INFORMAÇÕES!$U$116,IF(N884="O",J884,0))),0)</f>
        <v>0</v>
      </c>
      <c r="AP884" s="75" t="n">
        <f aca="false">IF(H884&lt;&gt;0,J884,0)</f>
        <v>0</v>
      </c>
      <c r="AQ884" s="75" t="n">
        <f aca="false">IF(K884&lt;&gt;0,L884,0)</f>
        <v>0</v>
      </c>
    </row>
    <row r="885" s="174" customFormat="true" ht="14.25" hidden="false" customHeight="false" outlineLevel="0" collapsed="false">
      <c r="A885" s="159" t="n">
        <v>873</v>
      </c>
      <c r="B885" s="160" t="n">
        <f aca="false">R885</f>
        <v>0</v>
      </c>
      <c r="C885" s="161" t="n">
        <f aca="false">T885</f>
        <v>0</v>
      </c>
      <c r="D885" s="162" t="n">
        <f aca="false">U885</f>
        <v>0</v>
      </c>
      <c r="E885" s="163" t="n">
        <f aca="false">'ORÇ.GLOBAL P CAIXA'!E884</f>
        <v>0</v>
      </c>
      <c r="F885" s="163" t="n">
        <f aca="false">IF('ORÇ.GLOBAL EMPRESA'!G884&gt;0,'ORÇ.GLOBAL EMPRESA'!G884,'ORÇ.GLOBAL P CAIXA'!F884)</f>
        <v>0</v>
      </c>
      <c r="G885" s="163" t="n">
        <f aca="false">IF(E885&lt;&gt;0,ROUND(E885*F885,2),IF(AK885=0,(SUMIF($AC$13:$AC$1012,B885,$AK$13:$AK$1012)),AK885))</f>
        <v>0</v>
      </c>
      <c r="H885" s="163" t="n">
        <f aca="false">V885</f>
        <v>0</v>
      </c>
      <c r="I885" s="163" t="n">
        <f aca="false">W885</f>
        <v>0</v>
      </c>
      <c r="J885" s="163" t="n">
        <f aca="false">IF(H885&lt;&gt;0,ROUND(H885*I885,2),IF(AP885=0,(SUMIF($AC$13:$AC$1012,B885,$AP$13:$AP$1012)),AP885))</f>
        <v>0</v>
      </c>
      <c r="K885" s="163" t="n">
        <f aca="false">H885-E885</f>
        <v>0</v>
      </c>
      <c r="L885" s="163" t="n">
        <f aca="false">J885-G885</f>
        <v>0</v>
      </c>
      <c r="M885" s="645" t="str">
        <f aca="false">IF('ORÇ.GLOBAL P CAIXA'!H884&gt;0,'ORÇ.GLOBAL P CAIXA'!H884,"")</f>
        <v/>
      </c>
      <c r="N885" s="646" t="n">
        <f aca="false">'ORÇ.GLOBAL P CAIXA'!I884</f>
        <v>0</v>
      </c>
      <c r="O885" s="166" t="str">
        <f aca="false">S885</f>
        <v/>
      </c>
      <c r="P885" s="167"/>
      <c r="Q885" s="168" t="str">
        <f aca="false">IF(B885&gt;0,"ok","ocultar")</f>
        <v>ocultar</v>
      </c>
      <c r="R885" s="647" t="n">
        <f aca="false">'ORÇ.GLOBAL P CAIXA'!B884</f>
        <v>0</v>
      </c>
      <c r="S885" s="170" t="str">
        <f aca="false">IF('ORÇ.GLOBAL P CAIXA'!N884&lt;&gt;0,'ORÇ.GLOBAL P CAIXA'!N884,"")</f>
        <v/>
      </c>
      <c r="T885" s="648" t="n">
        <f aca="false">'ORÇ.GLOBAL P CAIXA'!O884</f>
        <v>0</v>
      </c>
      <c r="U885" s="172" t="n">
        <f aca="false">'ORÇ.GLOBAL P CAIXA'!P884</f>
        <v>0</v>
      </c>
      <c r="V885" s="173" t="n">
        <f aca="false">'ORÇ.GLOBAL P CAIXA'!E884</f>
        <v>0</v>
      </c>
      <c r="W885" s="173" t="n">
        <f aca="false">F885</f>
        <v>0</v>
      </c>
      <c r="X885" s="649"/>
      <c r="Y885" s="649"/>
      <c r="Z885" s="650"/>
      <c r="AB885" s="88"/>
      <c r="AC885" s="157" t="n">
        <f aca="false">IF(B885=0,AC884,IF(ISNONTEXT(B885)=TRUE(),INT(B885),INT(LEFT(B885,FIND(".",B885)-1))))</f>
        <v>3</v>
      </c>
      <c r="AD885" s="157" t="str">
        <f aca="false">IF(AD886=1,1,IF(B885&lt;&gt;0,1,IF(C885&lt;&gt;0,1,IF(D885&lt;&gt;0,1,IF(E885&lt;&gt;0,1,"")))))</f>
        <v/>
      </c>
      <c r="AE885" s="157" t="str">
        <f aca="false">IF(AC885=0," ",IF(AC885&lt;&gt;AC884,AC885," "))</f>
        <v> </v>
      </c>
      <c r="AF885" s="88"/>
      <c r="AG885" s="75" t="e">
        <f aca="false">IF(AC885&lt;&gt;AE885,(IF(N885=0,G885*(INFORMAÇÕES!$Q$69/INFORMAÇÕES!$Q$72),IF(N885="R",G885,0))),0)</f>
        <v>#DIV/0!</v>
      </c>
      <c r="AH885" s="75" t="e">
        <f aca="false">IF(AC885&lt;&gt;AE885,(IF(N885=0,G885*(INFORMAÇÕES!$Q$70/INFORMAÇÕES!$Q$72),IF(N885="C",G885,0))),0)</f>
        <v>#DIV/0!</v>
      </c>
      <c r="AI885" s="75" t="n">
        <f aca="false">IF(AC885&lt;&gt;AE885,(IF(N885=0,G885*INFORMAÇÕES!$U$115,IF(N885="CF",G885,0))),0)</f>
        <v>0</v>
      </c>
      <c r="AJ885" s="75" t="n">
        <f aca="false">IF(AC885&lt;&gt;AE885,(IF(N885=0,G885*INFORMAÇÕES!$U$116,IF(N885="O",G885,0))),0)</f>
        <v>0</v>
      </c>
      <c r="AK885" s="75" t="n">
        <f aca="false">IF(E885&lt;&gt;0,G885,0)</f>
        <v>0</v>
      </c>
      <c r="AL885" s="75" t="n">
        <f aca="false">IF(AC885&lt;&gt;AE885,(IF(N885=0,J885*(INFORMAÇÕES!$Q$89/INFORMAÇÕES!$Q$92),IF(N885="R",J885,0))),0)</f>
        <v>0</v>
      </c>
      <c r="AM885" s="75" t="n">
        <f aca="false">IF(AC885&lt;&gt;AE885,(IF(N885=0,J885*(INFORMAÇÕES!$Q$90/INFORMAÇÕES!$Q$92),IF(N885="C",J885,0))),0)</f>
        <v>0</v>
      </c>
      <c r="AN885" s="75" t="n">
        <f aca="false">IF(AC885&lt;&gt;AE885,(IF(N885="",J885*INFORMAÇÕES!$U$115,IF(N885="CF",J885,0))),0)</f>
        <v>0</v>
      </c>
      <c r="AO885" s="75" t="n">
        <f aca="false">IF(AC885&lt;&gt;AE885,(IF(N885="",J885*INFORMAÇÕES!$U$116,IF(N885="O",J885,0))),0)</f>
        <v>0</v>
      </c>
      <c r="AP885" s="75" t="n">
        <f aca="false">IF(H885&lt;&gt;0,J885,0)</f>
        <v>0</v>
      </c>
      <c r="AQ885" s="75" t="n">
        <f aca="false">IF(K885&lt;&gt;0,L885,0)</f>
        <v>0</v>
      </c>
    </row>
    <row r="886" s="174" customFormat="true" ht="14.25" hidden="false" customHeight="false" outlineLevel="0" collapsed="false">
      <c r="A886" s="159" t="n">
        <v>874</v>
      </c>
      <c r="B886" s="160" t="n">
        <f aca="false">R886</f>
        <v>0</v>
      </c>
      <c r="C886" s="161" t="n">
        <f aca="false">T886</f>
        <v>0</v>
      </c>
      <c r="D886" s="162" t="n">
        <f aca="false">U886</f>
        <v>0</v>
      </c>
      <c r="E886" s="163" t="n">
        <f aca="false">'ORÇ.GLOBAL P CAIXA'!E885</f>
        <v>0</v>
      </c>
      <c r="F886" s="163" t="n">
        <f aca="false">IF('ORÇ.GLOBAL EMPRESA'!G885&gt;0,'ORÇ.GLOBAL EMPRESA'!G885,'ORÇ.GLOBAL P CAIXA'!F885)</f>
        <v>0</v>
      </c>
      <c r="G886" s="163" t="n">
        <f aca="false">IF(E886&lt;&gt;0,ROUND(E886*F886,2),IF(AK886=0,(SUMIF($AC$13:$AC$1012,B886,$AK$13:$AK$1012)),AK886))</f>
        <v>0</v>
      </c>
      <c r="H886" s="163" t="n">
        <f aca="false">V886</f>
        <v>0</v>
      </c>
      <c r="I886" s="163" t="n">
        <f aca="false">W886</f>
        <v>0</v>
      </c>
      <c r="J886" s="163" t="n">
        <f aca="false">IF(H886&lt;&gt;0,ROUND(H886*I886,2),IF(AP886=0,(SUMIF($AC$13:$AC$1012,B886,$AP$13:$AP$1012)),AP886))</f>
        <v>0</v>
      </c>
      <c r="K886" s="163" t="n">
        <f aca="false">H886-E886</f>
        <v>0</v>
      </c>
      <c r="L886" s="163" t="n">
        <f aca="false">J886-G886</f>
        <v>0</v>
      </c>
      <c r="M886" s="645" t="str">
        <f aca="false">IF('ORÇ.GLOBAL P CAIXA'!H885&gt;0,'ORÇ.GLOBAL P CAIXA'!H885,"")</f>
        <v/>
      </c>
      <c r="N886" s="646" t="n">
        <f aca="false">'ORÇ.GLOBAL P CAIXA'!I885</f>
        <v>0</v>
      </c>
      <c r="O886" s="166" t="str">
        <f aca="false">S886</f>
        <v/>
      </c>
      <c r="P886" s="167"/>
      <c r="Q886" s="168" t="str">
        <f aca="false">IF(B886&gt;0,"ok","ocultar")</f>
        <v>ocultar</v>
      </c>
      <c r="R886" s="647" t="n">
        <f aca="false">'ORÇ.GLOBAL P CAIXA'!B885</f>
        <v>0</v>
      </c>
      <c r="S886" s="170" t="str">
        <f aca="false">IF('ORÇ.GLOBAL P CAIXA'!N885&lt;&gt;0,'ORÇ.GLOBAL P CAIXA'!N885,"")</f>
        <v/>
      </c>
      <c r="T886" s="648" t="n">
        <f aca="false">'ORÇ.GLOBAL P CAIXA'!O885</f>
        <v>0</v>
      </c>
      <c r="U886" s="172" t="n">
        <f aca="false">'ORÇ.GLOBAL P CAIXA'!P885</f>
        <v>0</v>
      </c>
      <c r="V886" s="173" t="n">
        <f aca="false">'ORÇ.GLOBAL P CAIXA'!E885</f>
        <v>0</v>
      </c>
      <c r="W886" s="173" t="n">
        <f aca="false">F886</f>
        <v>0</v>
      </c>
      <c r="X886" s="649"/>
      <c r="Y886" s="649"/>
      <c r="Z886" s="650"/>
      <c r="AB886" s="88"/>
      <c r="AC886" s="157" t="n">
        <f aca="false">IF(B886=0,AC885,IF(ISNONTEXT(B886)=TRUE(),INT(B886),INT(LEFT(B886,FIND(".",B886)-1))))</f>
        <v>3</v>
      </c>
      <c r="AD886" s="157" t="str">
        <f aca="false">IF(AD887=1,1,IF(B886&lt;&gt;0,1,IF(C886&lt;&gt;0,1,IF(D886&lt;&gt;0,1,IF(E886&lt;&gt;0,1,"")))))</f>
        <v/>
      </c>
      <c r="AE886" s="157" t="str">
        <f aca="false">IF(AC886=0," ",IF(AC886&lt;&gt;AC885,AC886," "))</f>
        <v> </v>
      </c>
      <c r="AF886" s="88"/>
      <c r="AG886" s="75" t="e">
        <f aca="false">IF(AC886&lt;&gt;AE886,(IF(N886=0,G886*(INFORMAÇÕES!$Q$69/INFORMAÇÕES!$Q$72),IF(N886="R",G886,0))),0)</f>
        <v>#DIV/0!</v>
      </c>
      <c r="AH886" s="75" t="e">
        <f aca="false">IF(AC886&lt;&gt;AE886,(IF(N886=0,G886*(INFORMAÇÕES!$Q$70/INFORMAÇÕES!$Q$72),IF(N886="C",G886,0))),0)</f>
        <v>#DIV/0!</v>
      </c>
      <c r="AI886" s="75" t="n">
        <f aca="false">IF(AC886&lt;&gt;AE886,(IF(N886=0,G886*INFORMAÇÕES!$U$115,IF(N886="CF",G886,0))),0)</f>
        <v>0</v>
      </c>
      <c r="AJ886" s="75" t="n">
        <f aca="false">IF(AC886&lt;&gt;AE886,(IF(N886=0,G886*INFORMAÇÕES!$U$116,IF(N886="O",G886,0))),0)</f>
        <v>0</v>
      </c>
      <c r="AK886" s="75" t="n">
        <f aca="false">IF(E886&lt;&gt;0,G886,0)</f>
        <v>0</v>
      </c>
      <c r="AL886" s="75" t="n">
        <f aca="false">IF(AC886&lt;&gt;AE886,(IF(N886=0,J886*(INFORMAÇÕES!$Q$89/INFORMAÇÕES!$Q$92),IF(N886="R",J886,0))),0)</f>
        <v>0</v>
      </c>
      <c r="AM886" s="75" t="n">
        <f aca="false">IF(AC886&lt;&gt;AE886,(IF(N886=0,J886*(INFORMAÇÕES!$Q$90/INFORMAÇÕES!$Q$92),IF(N886="C",J886,0))),0)</f>
        <v>0</v>
      </c>
      <c r="AN886" s="75" t="n">
        <f aca="false">IF(AC886&lt;&gt;AE886,(IF(N886="",J886*INFORMAÇÕES!$U$115,IF(N886="CF",J886,0))),0)</f>
        <v>0</v>
      </c>
      <c r="AO886" s="75" t="n">
        <f aca="false">IF(AC886&lt;&gt;AE886,(IF(N886="",J886*INFORMAÇÕES!$U$116,IF(N886="O",J886,0))),0)</f>
        <v>0</v>
      </c>
      <c r="AP886" s="75" t="n">
        <f aca="false">IF(H886&lt;&gt;0,J886,0)</f>
        <v>0</v>
      </c>
      <c r="AQ886" s="75" t="n">
        <f aca="false">IF(K886&lt;&gt;0,L886,0)</f>
        <v>0</v>
      </c>
    </row>
    <row r="887" s="174" customFormat="true" ht="14.25" hidden="false" customHeight="false" outlineLevel="0" collapsed="false">
      <c r="A887" s="159" t="n">
        <v>875</v>
      </c>
      <c r="B887" s="160" t="n">
        <f aca="false">R887</f>
        <v>0</v>
      </c>
      <c r="C887" s="161" t="n">
        <f aca="false">T887</f>
        <v>0</v>
      </c>
      <c r="D887" s="162" t="n">
        <f aca="false">U887</f>
        <v>0</v>
      </c>
      <c r="E887" s="163" t="n">
        <f aca="false">'ORÇ.GLOBAL P CAIXA'!E886</f>
        <v>0</v>
      </c>
      <c r="F887" s="163" t="n">
        <f aca="false">IF('ORÇ.GLOBAL EMPRESA'!G886&gt;0,'ORÇ.GLOBAL EMPRESA'!G886,'ORÇ.GLOBAL P CAIXA'!F886)</f>
        <v>0</v>
      </c>
      <c r="G887" s="163" t="n">
        <f aca="false">IF(E887&lt;&gt;0,ROUND(E887*F887,2),IF(AK887=0,(SUMIF($AC$13:$AC$1012,B887,$AK$13:$AK$1012)),AK887))</f>
        <v>0</v>
      </c>
      <c r="H887" s="163" t="n">
        <f aca="false">V887</f>
        <v>0</v>
      </c>
      <c r="I887" s="163" t="n">
        <f aca="false">W887</f>
        <v>0</v>
      </c>
      <c r="J887" s="163" t="n">
        <f aca="false">IF(H887&lt;&gt;0,ROUND(H887*I887,2),IF(AP887=0,(SUMIF($AC$13:$AC$1012,B887,$AP$13:$AP$1012)),AP887))</f>
        <v>0</v>
      </c>
      <c r="K887" s="163" t="n">
        <f aca="false">H887-E887</f>
        <v>0</v>
      </c>
      <c r="L887" s="163" t="n">
        <f aca="false">J887-G887</f>
        <v>0</v>
      </c>
      <c r="M887" s="645" t="str">
        <f aca="false">IF('ORÇ.GLOBAL P CAIXA'!H886&gt;0,'ORÇ.GLOBAL P CAIXA'!H886,"")</f>
        <v/>
      </c>
      <c r="N887" s="646" t="n">
        <f aca="false">'ORÇ.GLOBAL P CAIXA'!I886</f>
        <v>0</v>
      </c>
      <c r="O887" s="166" t="str">
        <f aca="false">S887</f>
        <v/>
      </c>
      <c r="P887" s="167"/>
      <c r="Q887" s="168" t="str">
        <f aca="false">IF(B887&gt;0,"ok","ocultar")</f>
        <v>ocultar</v>
      </c>
      <c r="R887" s="647" t="n">
        <f aca="false">'ORÇ.GLOBAL P CAIXA'!B886</f>
        <v>0</v>
      </c>
      <c r="S887" s="170" t="str">
        <f aca="false">IF('ORÇ.GLOBAL P CAIXA'!N886&lt;&gt;0,'ORÇ.GLOBAL P CAIXA'!N886,"")</f>
        <v/>
      </c>
      <c r="T887" s="648" t="n">
        <f aca="false">'ORÇ.GLOBAL P CAIXA'!O886</f>
        <v>0</v>
      </c>
      <c r="U887" s="172" t="n">
        <f aca="false">'ORÇ.GLOBAL P CAIXA'!P886</f>
        <v>0</v>
      </c>
      <c r="V887" s="173" t="n">
        <f aca="false">'ORÇ.GLOBAL P CAIXA'!E886</f>
        <v>0</v>
      </c>
      <c r="W887" s="173" t="n">
        <f aca="false">F887</f>
        <v>0</v>
      </c>
      <c r="X887" s="649"/>
      <c r="Y887" s="649"/>
      <c r="Z887" s="650"/>
      <c r="AB887" s="88"/>
      <c r="AC887" s="157" t="n">
        <f aca="false">IF(B887=0,AC886,IF(ISNONTEXT(B887)=TRUE(),INT(B887),INT(LEFT(B887,FIND(".",B887)-1))))</f>
        <v>3</v>
      </c>
      <c r="AD887" s="157" t="str">
        <f aca="false">IF(AD888=1,1,IF(B887&lt;&gt;0,1,IF(C887&lt;&gt;0,1,IF(D887&lt;&gt;0,1,IF(E887&lt;&gt;0,1,"")))))</f>
        <v/>
      </c>
      <c r="AE887" s="157" t="str">
        <f aca="false">IF(AC887=0," ",IF(AC887&lt;&gt;AC886,AC887," "))</f>
        <v> </v>
      </c>
      <c r="AF887" s="88"/>
      <c r="AG887" s="75" t="e">
        <f aca="false">IF(AC887&lt;&gt;AE887,(IF(N887=0,G887*(INFORMAÇÕES!$Q$69/INFORMAÇÕES!$Q$72),IF(N887="R",G887,0))),0)</f>
        <v>#DIV/0!</v>
      </c>
      <c r="AH887" s="75" t="e">
        <f aca="false">IF(AC887&lt;&gt;AE887,(IF(N887=0,G887*(INFORMAÇÕES!$Q$70/INFORMAÇÕES!$Q$72),IF(N887="C",G887,0))),0)</f>
        <v>#DIV/0!</v>
      </c>
      <c r="AI887" s="75" t="n">
        <f aca="false">IF(AC887&lt;&gt;AE887,(IF(N887=0,G887*INFORMAÇÕES!$U$115,IF(N887="CF",G887,0))),0)</f>
        <v>0</v>
      </c>
      <c r="AJ887" s="75" t="n">
        <f aca="false">IF(AC887&lt;&gt;AE887,(IF(N887=0,G887*INFORMAÇÕES!$U$116,IF(N887="O",G887,0))),0)</f>
        <v>0</v>
      </c>
      <c r="AK887" s="75" t="n">
        <f aca="false">IF(E887&lt;&gt;0,G887,0)</f>
        <v>0</v>
      </c>
      <c r="AL887" s="75" t="n">
        <f aca="false">IF(AC887&lt;&gt;AE887,(IF(N887=0,J887*(INFORMAÇÕES!$Q$89/INFORMAÇÕES!$Q$92),IF(N887="R",J887,0))),0)</f>
        <v>0</v>
      </c>
      <c r="AM887" s="75" t="n">
        <f aca="false">IF(AC887&lt;&gt;AE887,(IF(N887=0,J887*(INFORMAÇÕES!$Q$90/INFORMAÇÕES!$Q$92),IF(N887="C",J887,0))),0)</f>
        <v>0</v>
      </c>
      <c r="AN887" s="75" t="n">
        <f aca="false">IF(AC887&lt;&gt;AE887,(IF(N887="",J887*INFORMAÇÕES!$U$115,IF(N887="CF",J887,0))),0)</f>
        <v>0</v>
      </c>
      <c r="AO887" s="75" t="n">
        <f aca="false">IF(AC887&lt;&gt;AE887,(IF(N887="",J887*INFORMAÇÕES!$U$116,IF(N887="O",J887,0))),0)</f>
        <v>0</v>
      </c>
      <c r="AP887" s="75" t="n">
        <f aca="false">IF(H887&lt;&gt;0,J887,0)</f>
        <v>0</v>
      </c>
      <c r="AQ887" s="75" t="n">
        <f aca="false">IF(K887&lt;&gt;0,L887,0)</f>
        <v>0</v>
      </c>
    </row>
    <row r="888" s="174" customFormat="true" ht="14.25" hidden="false" customHeight="false" outlineLevel="0" collapsed="false">
      <c r="A888" s="159" t="n">
        <v>876</v>
      </c>
      <c r="B888" s="160" t="n">
        <f aca="false">R888</f>
        <v>0</v>
      </c>
      <c r="C888" s="161" t="n">
        <f aca="false">T888</f>
        <v>0</v>
      </c>
      <c r="D888" s="162" t="n">
        <f aca="false">U888</f>
        <v>0</v>
      </c>
      <c r="E888" s="163" t="n">
        <f aca="false">'ORÇ.GLOBAL P CAIXA'!E887</f>
        <v>0</v>
      </c>
      <c r="F888" s="163" t="n">
        <f aca="false">IF('ORÇ.GLOBAL EMPRESA'!G887&gt;0,'ORÇ.GLOBAL EMPRESA'!G887,'ORÇ.GLOBAL P CAIXA'!F887)</f>
        <v>0</v>
      </c>
      <c r="G888" s="163" t="n">
        <f aca="false">IF(E888&lt;&gt;0,ROUND(E888*F888,2),IF(AK888=0,(SUMIF($AC$13:$AC$1012,B888,$AK$13:$AK$1012)),AK888))</f>
        <v>0</v>
      </c>
      <c r="H888" s="163" t="n">
        <f aca="false">V888</f>
        <v>0</v>
      </c>
      <c r="I888" s="163" t="n">
        <f aca="false">W888</f>
        <v>0</v>
      </c>
      <c r="J888" s="163" t="n">
        <f aca="false">IF(H888&lt;&gt;0,ROUND(H888*I888,2),IF(AP888=0,(SUMIF($AC$13:$AC$1012,B888,$AP$13:$AP$1012)),AP888))</f>
        <v>0</v>
      </c>
      <c r="K888" s="163" t="n">
        <f aca="false">H888-E888</f>
        <v>0</v>
      </c>
      <c r="L888" s="163" t="n">
        <f aca="false">J888-G888</f>
        <v>0</v>
      </c>
      <c r="M888" s="645" t="str">
        <f aca="false">IF('ORÇ.GLOBAL P CAIXA'!H887&gt;0,'ORÇ.GLOBAL P CAIXA'!H887,"")</f>
        <v/>
      </c>
      <c r="N888" s="646" t="n">
        <f aca="false">'ORÇ.GLOBAL P CAIXA'!I887</f>
        <v>0</v>
      </c>
      <c r="O888" s="166" t="str">
        <f aca="false">S888</f>
        <v/>
      </c>
      <c r="P888" s="167"/>
      <c r="Q888" s="168" t="str">
        <f aca="false">IF(B888&gt;0,"ok","ocultar")</f>
        <v>ocultar</v>
      </c>
      <c r="R888" s="647" t="n">
        <f aca="false">'ORÇ.GLOBAL P CAIXA'!B887</f>
        <v>0</v>
      </c>
      <c r="S888" s="170" t="str">
        <f aca="false">IF('ORÇ.GLOBAL P CAIXA'!N887&lt;&gt;0,'ORÇ.GLOBAL P CAIXA'!N887,"")</f>
        <v/>
      </c>
      <c r="T888" s="648" t="n">
        <f aca="false">'ORÇ.GLOBAL P CAIXA'!O887</f>
        <v>0</v>
      </c>
      <c r="U888" s="172" t="n">
        <f aca="false">'ORÇ.GLOBAL P CAIXA'!P887</f>
        <v>0</v>
      </c>
      <c r="V888" s="173" t="n">
        <f aca="false">'ORÇ.GLOBAL P CAIXA'!E887</f>
        <v>0</v>
      </c>
      <c r="W888" s="173" t="n">
        <f aca="false">F888</f>
        <v>0</v>
      </c>
      <c r="X888" s="649"/>
      <c r="Y888" s="649"/>
      <c r="Z888" s="650"/>
      <c r="AB888" s="88"/>
      <c r="AC888" s="157" t="n">
        <f aca="false">IF(B888=0,AC887,IF(ISNONTEXT(B888)=TRUE(),INT(B888),INT(LEFT(B888,FIND(".",B888)-1))))</f>
        <v>3</v>
      </c>
      <c r="AD888" s="157" t="str">
        <f aca="false">IF(AD889=1,1,IF(B888&lt;&gt;0,1,IF(C888&lt;&gt;0,1,IF(D888&lt;&gt;0,1,IF(E888&lt;&gt;0,1,"")))))</f>
        <v/>
      </c>
      <c r="AE888" s="157" t="str">
        <f aca="false">IF(AC888=0," ",IF(AC888&lt;&gt;AC887,AC888," "))</f>
        <v> </v>
      </c>
      <c r="AF888" s="88"/>
      <c r="AG888" s="75" t="e">
        <f aca="false">IF(AC888&lt;&gt;AE888,(IF(N888=0,G888*(INFORMAÇÕES!$Q$69/INFORMAÇÕES!$Q$72),IF(N888="R",G888,0))),0)</f>
        <v>#DIV/0!</v>
      </c>
      <c r="AH888" s="75" t="e">
        <f aca="false">IF(AC888&lt;&gt;AE888,(IF(N888=0,G888*(INFORMAÇÕES!$Q$70/INFORMAÇÕES!$Q$72),IF(N888="C",G888,0))),0)</f>
        <v>#DIV/0!</v>
      </c>
      <c r="AI888" s="75" t="n">
        <f aca="false">IF(AC888&lt;&gt;AE888,(IF(N888=0,G888*INFORMAÇÕES!$U$115,IF(N888="CF",G888,0))),0)</f>
        <v>0</v>
      </c>
      <c r="AJ888" s="75" t="n">
        <f aca="false">IF(AC888&lt;&gt;AE888,(IF(N888=0,G888*INFORMAÇÕES!$U$116,IF(N888="O",G888,0))),0)</f>
        <v>0</v>
      </c>
      <c r="AK888" s="75" t="n">
        <f aca="false">IF(E888&lt;&gt;0,G888,0)</f>
        <v>0</v>
      </c>
      <c r="AL888" s="75" t="n">
        <f aca="false">IF(AC888&lt;&gt;AE888,(IF(N888=0,J888*(INFORMAÇÕES!$Q$89/INFORMAÇÕES!$Q$92),IF(N888="R",J888,0))),0)</f>
        <v>0</v>
      </c>
      <c r="AM888" s="75" t="n">
        <f aca="false">IF(AC888&lt;&gt;AE888,(IF(N888=0,J888*(INFORMAÇÕES!$Q$90/INFORMAÇÕES!$Q$92),IF(N888="C",J888,0))),0)</f>
        <v>0</v>
      </c>
      <c r="AN888" s="75" t="n">
        <f aca="false">IF(AC888&lt;&gt;AE888,(IF(N888="",J888*INFORMAÇÕES!$U$115,IF(N888="CF",J888,0))),0)</f>
        <v>0</v>
      </c>
      <c r="AO888" s="75" t="n">
        <f aca="false">IF(AC888&lt;&gt;AE888,(IF(N888="",J888*INFORMAÇÕES!$U$116,IF(N888="O",J888,0))),0)</f>
        <v>0</v>
      </c>
      <c r="AP888" s="75" t="n">
        <f aca="false">IF(H888&lt;&gt;0,J888,0)</f>
        <v>0</v>
      </c>
      <c r="AQ888" s="75" t="n">
        <f aca="false">IF(K888&lt;&gt;0,L888,0)</f>
        <v>0</v>
      </c>
    </row>
    <row r="889" s="174" customFormat="true" ht="14.25" hidden="false" customHeight="false" outlineLevel="0" collapsed="false">
      <c r="A889" s="159" t="n">
        <v>877</v>
      </c>
      <c r="B889" s="160" t="n">
        <f aca="false">R889</f>
        <v>0</v>
      </c>
      <c r="C889" s="161" t="n">
        <f aca="false">T889</f>
        <v>0</v>
      </c>
      <c r="D889" s="162" t="n">
        <f aca="false">U889</f>
        <v>0</v>
      </c>
      <c r="E889" s="163" t="n">
        <f aca="false">'ORÇ.GLOBAL P CAIXA'!E888</f>
        <v>0</v>
      </c>
      <c r="F889" s="163" t="n">
        <f aca="false">IF('ORÇ.GLOBAL EMPRESA'!G888&gt;0,'ORÇ.GLOBAL EMPRESA'!G888,'ORÇ.GLOBAL P CAIXA'!F888)</f>
        <v>0</v>
      </c>
      <c r="G889" s="163" t="n">
        <f aca="false">IF(E889&lt;&gt;0,ROUND(E889*F889,2),IF(AK889=0,(SUMIF($AC$13:$AC$1012,B889,$AK$13:$AK$1012)),AK889))</f>
        <v>0</v>
      </c>
      <c r="H889" s="163" t="n">
        <f aca="false">V889</f>
        <v>0</v>
      </c>
      <c r="I889" s="163" t="n">
        <f aca="false">W889</f>
        <v>0</v>
      </c>
      <c r="J889" s="163" t="n">
        <f aca="false">IF(H889&lt;&gt;0,ROUND(H889*I889,2),IF(AP889=0,(SUMIF($AC$13:$AC$1012,B889,$AP$13:$AP$1012)),AP889))</f>
        <v>0</v>
      </c>
      <c r="K889" s="163" t="n">
        <f aca="false">H889-E889</f>
        <v>0</v>
      </c>
      <c r="L889" s="163" t="n">
        <f aca="false">J889-G889</f>
        <v>0</v>
      </c>
      <c r="M889" s="645" t="str">
        <f aca="false">IF('ORÇ.GLOBAL P CAIXA'!H888&gt;0,'ORÇ.GLOBAL P CAIXA'!H888,"")</f>
        <v/>
      </c>
      <c r="N889" s="646" t="n">
        <f aca="false">'ORÇ.GLOBAL P CAIXA'!I888</f>
        <v>0</v>
      </c>
      <c r="O889" s="166" t="str">
        <f aca="false">S889</f>
        <v/>
      </c>
      <c r="P889" s="167"/>
      <c r="Q889" s="168" t="str">
        <f aca="false">IF(B889&gt;0,"ok","ocultar")</f>
        <v>ocultar</v>
      </c>
      <c r="R889" s="647" t="n">
        <f aca="false">'ORÇ.GLOBAL P CAIXA'!B888</f>
        <v>0</v>
      </c>
      <c r="S889" s="170" t="str">
        <f aca="false">IF('ORÇ.GLOBAL P CAIXA'!N888&lt;&gt;0,'ORÇ.GLOBAL P CAIXA'!N888,"")</f>
        <v/>
      </c>
      <c r="T889" s="648" t="n">
        <f aca="false">'ORÇ.GLOBAL P CAIXA'!O888</f>
        <v>0</v>
      </c>
      <c r="U889" s="172" t="n">
        <f aca="false">'ORÇ.GLOBAL P CAIXA'!P888</f>
        <v>0</v>
      </c>
      <c r="V889" s="173" t="n">
        <f aca="false">'ORÇ.GLOBAL P CAIXA'!E888</f>
        <v>0</v>
      </c>
      <c r="W889" s="173" t="n">
        <f aca="false">F889</f>
        <v>0</v>
      </c>
      <c r="X889" s="649"/>
      <c r="Y889" s="649"/>
      <c r="Z889" s="650"/>
      <c r="AB889" s="88"/>
      <c r="AC889" s="157" t="n">
        <f aca="false">IF(B889=0,AC888,IF(ISNONTEXT(B889)=TRUE(),INT(B889),INT(LEFT(B889,FIND(".",B889)-1))))</f>
        <v>3</v>
      </c>
      <c r="AD889" s="157" t="str">
        <f aca="false">IF(AD890=1,1,IF(B889&lt;&gt;0,1,IF(C889&lt;&gt;0,1,IF(D889&lt;&gt;0,1,IF(E889&lt;&gt;0,1,"")))))</f>
        <v/>
      </c>
      <c r="AE889" s="157" t="str">
        <f aca="false">IF(AC889=0," ",IF(AC889&lt;&gt;AC888,AC889," "))</f>
        <v> </v>
      </c>
      <c r="AF889" s="88"/>
      <c r="AG889" s="75" t="e">
        <f aca="false">IF(AC889&lt;&gt;AE889,(IF(N889=0,G889*(INFORMAÇÕES!$Q$69/INFORMAÇÕES!$Q$72),IF(N889="R",G889,0))),0)</f>
        <v>#DIV/0!</v>
      </c>
      <c r="AH889" s="75" t="e">
        <f aca="false">IF(AC889&lt;&gt;AE889,(IF(N889=0,G889*(INFORMAÇÕES!$Q$70/INFORMAÇÕES!$Q$72),IF(N889="C",G889,0))),0)</f>
        <v>#DIV/0!</v>
      </c>
      <c r="AI889" s="75" t="n">
        <f aca="false">IF(AC889&lt;&gt;AE889,(IF(N889=0,G889*INFORMAÇÕES!$U$115,IF(N889="CF",G889,0))),0)</f>
        <v>0</v>
      </c>
      <c r="AJ889" s="75" t="n">
        <f aca="false">IF(AC889&lt;&gt;AE889,(IF(N889=0,G889*INFORMAÇÕES!$U$116,IF(N889="O",G889,0))),0)</f>
        <v>0</v>
      </c>
      <c r="AK889" s="75" t="n">
        <f aca="false">IF(E889&lt;&gt;0,G889,0)</f>
        <v>0</v>
      </c>
      <c r="AL889" s="75" t="n">
        <f aca="false">IF(AC889&lt;&gt;AE889,(IF(N889=0,J889*(INFORMAÇÕES!$Q$89/INFORMAÇÕES!$Q$92),IF(N889="R",J889,0))),0)</f>
        <v>0</v>
      </c>
      <c r="AM889" s="75" t="n">
        <f aca="false">IF(AC889&lt;&gt;AE889,(IF(N889=0,J889*(INFORMAÇÕES!$Q$90/INFORMAÇÕES!$Q$92),IF(N889="C",J889,0))),0)</f>
        <v>0</v>
      </c>
      <c r="AN889" s="75" t="n">
        <f aca="false">IF(AC889&lt;&gt;AE889,(IF(N889="",J889*INFORMAÇÕES!$U$115,IF(N889="CF",J889,0))),0)</f>
        <v>0</v>
      </c>
      <c r="AO889" s="75" t="n">
        <f aca="false">IF(AC889&lt;&gt;AE889,(IF(N889="",J889*INFORMAÇÕES!$U$116,IF(N889="O",J889,0))),0)</f>
        <v>0</v>
      </c>
      <c r="AP889" s="75" t="n">
        <f aca="false">IF(H889&lt;&gt;0,J889,0)</f>
        <v>0</v>
      </c>
      <c r="AQ889" s="75" t="n">
        <f aca="false">IF(K889&lt;&gt;0,L889,0)</f>
        <v>0</v>
      </c>
    </row>
    <row r="890" s="174" customFormat="true" ht="14.25" hidden="false" customHeight="false" outlineLevel="0" collapsed="false">
      <c r="A890" s="159" t="n">
        <v>878</v>
      </c>
      <c r="B890" s="160" t="n">
        <f aca="false">R890</f>
        <v>0</v>
      </c>
      <c r="C890" s="161" t="n">
        <f aca="false">T890</f>
        <v>0</v>
      </c>
      <c r="D890" s="162" t="n">
        <f aca="false">U890</f>
        <v>0</v>
      </c>
      <c r="E890" s="163" t="n">
        <f aca="false">'ORÇ.GLOBAL P CAIXA'!E889</f>
        <v>0</v>
      </c>
      <c r="F890" s="163" t="n">
        <f aca="false">IF('ORÇ.GLOBAL EMPRESA'!G889&gt;0,'ORÇ.GLOBAL EMPRESA'!G889,'ORÇ.GLOBAL P CAIXA'!F889)</f>
        <v>0</v>
      </c>
      <c r="G890" s="163" t="n">
        <f aca="false">IF(E890&lt;&gt;0,ROUND(E890*F890,2),IF(AK890=0,(SUMIF($AC$13:$AC$1012,B890,$AK$13:$AK$1012)),AK890))</f>
        <v>0</v>
      </c>
      <c r="H890" s="163" t="n">
        <f aca="false">V890</f>
        <v>0</v>
      </c>
      <c r="I890" s="163" t="n">
        <f aca="false">W890</f>
        <v>0</v>
      </c>
      <c r="J890" s="163" t="n">
        <f aca="false">IF(H890&lt;&gt;0,ROUND(H890*I890,2),IF(AP890=0,(SUMIF($AC$13:$AC$1012,B890,$AP$13:$AP$1012)),AP890))</f>
        <v>0</v>
      </c>
      <c r="K890" s="163" t="n">
        <f aca="false">H890-E890</f>
        <v>0</v>
      </c>
      <c r="L890" s="163" t="n">
        <f aca="false">J890-G890</f>
        <v>0</v>
      </c>
      <c r="M890" s="645" t="str">
        <f aca="false">IF('ORÇ.GLOBAL P CAIXA'!H889&gt;0,'ORÇ.GLOBAL P CAIXA'!H889,"")</f>
        <v/>
      </c>
      <c r="N890" s="646" t="n">
        <f aca="false">'ORÇ.GLOBAL P CAIXA'!I889</f>
        <v>0</v>
      </c>
      <c r="O890" s="166" t="str">
        <f aca="false">S890</f>
        <v/>
      </c>
      <c r="P890" s="167"/>
      <c r="Q890" s="168" t="str">
        <f aca="false">IF(B890&gt;0,"ok","ocultar")</f>
        <v>ocultar</v>
      </c>
      <c r="R890" s="647" t="n">
        <f aca="false">'ORÇ.GLOBAL P CAIXA'!B889</f>
        <v>0</v>
      </c>
      <c r="S890" s="170" t="str">
        <f aca="false">IF('ORÇ.GLOBAL P CAIXA'!N889&lt;&gt;0,'ORÇ.GLOBAL P CAIXA'!N889,"")</f>
        <v/>
      </c>
      <c r="T890" s="648" t="n">
        <f aca="false">'ORÇ.GLOBAL P CAIXA'!O889</f>
        <v>0</v>
      </c>
      <c r="U890" s="172" t="n">
        <f aca="false">'ORÇ.GLOBAL P CAIXA'!P889</f>
        <v>0</v>
      </c>
      <c r="V890" s="173" t="n">
        <f aca="false">'ORÇ.GLOBAL P CAIXA'!E889</f>
        <v>0</v>
      </c>
      <c r="W890" s="173" t="n">
        <f aca="false">F890</f>
        <v>0</v>
      </c>
      <c r="X890" s="649"/>
      <c r="Y890" s="649"/>
      <c r="Z890" s="650"/>
      <c r="AB890" s="88"/>
      <c r="AC890" s="157" t="n">
        <f aca="false">IF(B890=0,AC889,IF(ISNONTEXT(B890)=TRUE(),INT(B890),INT(LEFT(B890,FIND(".",B890)-1))))</f>
        <v>3</v>
      </c>
      <c r="AD890" s="157" t="str">
        <f aca="false">IF(AD891=1,1,IF(B890&lt;&gt;0,1,IF(C890&lt;&gt;0,1,IF(D890&lt;&gt;0,1,IF(E890&lt;&gt;0,1,"")))))</f>
        <v/>
      </c>
      <c r="AE890" s="157" t="str">
        <f aca="false">IF(AC890=0," ",IF(AC890&lt;&gt;AC889,AC890," "))</f>
        <v> </v>
      </c>
      <c r="AF890" s="88"/>
      <c r="AG890" s="75" t="e">
        <f aca="false">IF(AC890&lt;&gt;AE890,(IF(N890=0,G890*(INFORMAÇÕES!$Q$69/INFORMAÇÕES!$Q$72),IF(N890="R",G890,0))),0)</f>
        <v>#DIV/0!</v>
      </c>
      <c r="AH890" s="75" t="e">
        <f aca="false">IF(AC890&lt;&gt;AE890,(IF(N890=0,G890*(INFORMAÇÕES!$Q$70/INFORMAÇÕES!$Q$72),IF(N890="C",G890,0))),0)</f>
        <v>#DIV/0!</v>
      </c>
      <c r="AI890" s="75" t="n">
        <f aca="false">IF(AC890&lt;&gt;AE890,(IF(N890=0,G890*INFORMAÇÕES!$U$115,IF(N890="CF",G890,0))),0)</f>
        <v>0</v>
      </c>
      <c r="AJ890" s="75" t="n">
        <f aca="false">IF(AC890&lt;&gt;AE890,(IF(N890=0,G890*INFORMAÇÕES!$U$116,IF(N890="O",G890,0))),0)</f>
        <v>0</v>
      </c>
      <c r="AK890" s="75" t="n">
        <f aca="false">IF(E890&lt;&gt;0,G890,0)</f>
        <v>0</v>
      </c>
      <c r="AL890" s="75" t="n">
        <f aca="false">IF(AC890&lt;&gt;AE890,(IF(N890=0,J890*(INFORMAÇÕES!$Q$89/INFORMAÇÕES!$Q$92),IF(N890="R",J890,0))),0)</f>
        <v>0</v>
      </c>
      <c r="AM890" s="75" t="n">
        <f aca="false">IF(AC890&lt;&gt;AE890,(IF(N890=0,J890*(INFORMAÇÕES!$Q$90/INFORMAÇÕES!$Q$92),IF(N890="C",J890,0))),0)</f>
        <v>0</v>
      </c>
      <c r="AN890" s="75" t="n">
        <f aca="false">IF(AC890&lt;&gt;AE890,(IF(N890="",J890*INFORMAÇÕES!$U$115,IF(N890="CF",J890,0))),0)</f>
        <v>0</v>
      </c>
      <c r="AO890" s="75" t="n">
        <f aca="false">IF(AC890&lt;&gt;AE890,(IF(N890="",J890*INFORMAÇÕES!$U$116,IF(N890="O",J890,0))),0)</f>
        <v>0</v>
      </c>
      <c r="AP890" s="75" t="n">
        <f aca="false">IF(H890&lt;&gt;0,J890,0)</f>
        <v>0</v>
      </c>
      <c r="AQ890" s="75" t="n">
        <f aca="false">IF(K890&lt;&gt;0,L890,0)</f>
        <v>0</v>
      </c>
    </row>
    <row r="891" s="174" customFormat="true" ht="14.25" hidden="false" customHeight="false" outlineLevel="0" collapsed="false">
      <c r="A891" s="159" t="n">
        <v>879</v>
      </c>
      <c r="B891" s="160" t="n">
        <f aca="false">R891</f>
        <v>0</v>
      </c>
      <c r="C891" s="161" t="n">
        <f aca="false">T891</f>
        <v>0</v>
      </c>
      <c r="D891" s="162" t="n">
        <f aca="false">U891</f>
        <v>0</v>
      </c>
      <c r="E891" s="163" t="n">
        <f aca="false">'ORÇ.GLOBAL P CAIXA'!E890</f>
        <v>0</v>
      </c>
      <c r="F891" s="163" t="n">
        <f aca="false">IF('ORÇ.GLOBAL EMPRESA'!G890&gt;0,'ORÇ.GLOBAL EMPRESA'!G890,'ORÇ.GLOBAL P CAIXA'!F890)</f>
        <v>0</v>
      </c>
      <c r="G891" s="163" t="n">
        <f aca="false">IF(E891&lt;&gt;0,ROUND(E891*F891,2),IF(AK891=0,(SUMIF($AC$13:$AC$1012,B891,$AK$13:$AK$1012)),AK891))</f>
        <v>0</v>
      </c>
      <c r="H891" s="163" t="n">
        <f aca="false">V891</f>
        <v>0</v>
      </c>
      <c r="I891" s="163" t="n">
        <f aca="false">W891</f>
        <v>0</v>
      </c>
      <c r="J891" s="163" t="n">
        <f aca="false">IF(H891&lt;&gt;0,ROUND(H891*I891,2),IF(AP891=0,(SUMIF($AC$13:$AC$1012,B891,$AP$13:$AP$1012)),AP891))</f>
        <v>0</v>
      </c>
      <c r="K891" s="163" t="n">
        <f aca="false">H891-E891</f>
        <v>0</v>
      </c>
      <c r="L891" s="163" t="n">
        <f aca="false">J891-G891</f>
        <v>0</v>
      </c>
      <c r="M891" s="645" t="str">
        <f aca="false">IF('ORÇ.GLOBAL P CAIXA'!H890&gt;0,'ORÇ.GLOBAL P CAIXA'!H890,"")</f>
        <v/>
      </c>
      <c r="N891" s="646" t="n">
        <f aca="false">'ORÇ.GLOBAL P CAIXA'!I890</f>
        <v>0</v>
      </c>
      <c r="O891" s="166" t="str">
        <f aca="false">S891</f>
        <v/>
      </c>
      <c r="P891" s="167"/>
      <c r="Q891" s="168" t="str">
        <f aca="false">IF(B891&gt;0,"ok","ocultar")</f>
        <v>ocultar</v>
      </c>
      <c r="R891" s="647" t="n">
        <f aca="false">'ORÇ.GLOBAL P CAIXA'!B890</f>
        <v>0</v>
      </c>
      <c r="S891" s="170" t="str">
        <f aca="false">IF('ORÇ.GLOBAL P CAIXA'!N890&lt;&gt;0,'ORÇ.GLOBAL P CAIXA'!N890,"")</f>
        <v/>
      </c>
      <c r="T891" s="648" t="n">
        <f aca="false">'ORÇ.GLOBAL P CAIXA'!O890</f>
        <v>0</v>
      </c>
      <c r="U891" s="172" t="n">
        <f aca="false">'ORÇ.GLOBAL P CAIXA'!P890</f>
        <v>0</v>
      </c>
      <c r="V891" s="173" t="n">
        <f aca="false">'ORÇ.GLOBAL P CAIXA'!E890</f>
        <v>0</v>
      </c>
      <c r="W891" s="173" t="n">
        <f aca="false">F891</f>
        <v>0</v>
      </c>
      <c r="X891" s="649"/>
      <c r="Y891" s="649"/>
      <c r="Z891" s="650"/>
      <c r="AB891" s="88"/>
      <c r="AC891" s="157" t="n">
        <f aca="false">IF(B891=0,AC890,IF(ISNONTEXT(B891)=TRUE(),INT(B891),INT(LEFT(B891,FIND(".",B891)-1))))</f>
        <v>3</v>
      </c>
      <c r="AD891" s="157" t="str">
        <f aca="false">IF(AD892=1,1,IF(B891&lt;&gt;0,1,IF(C891&lt;&gt;0,1,IF(D891&lt;&gt;0,1,IF(E891&lt;&gt;0,1,"")))))</f>
        <v/>
      </c>
      <c r="AE891" s="157" t="str">
        <f aca="false">IF(AC891=0," ",IF(AC891&lt;&gt;AC890,AC891," "))</f>
        <v> </v>
      </c>
      <c r="AF891" s="88"/>
      <c r="AG891" s="75" t="e">
        <f aca="false">IF(AC891&lt;&gt;AE891,(IF(N891=0,G891*(INFORMAÇÕES!$Q$69/INFORMAÇÕES!$Q$72),IF(N891="R",G891,0))),0)</f>
        <v>#DIV/0!</v>
      </c>
      <c r="AH891" s="75" t="e">
        <f aca="false">IF(AC891&lt;&gt;AE891,(IF(N891=0,G891*(INFORMAÇÕES!$Q$70/INFORMAÇÕES!$Q$72),IF(N891="C",G891,0))),0)</f>
        <v>#DIV/0!</v>
      </c>
      <c r="AI891" s="75" t="n">
        <f aca="false">IF(AC891&lt;&gt;AE891,(IF(N891=0,G891*INFORMAÇÕES!$U$115,IF(N891="CF",G891,0))),0)</f>
        <v>0</v>
      </c>
      <c r="AJ891" s="75" t="n">
        <f aca="false">IF(AC891&lt;&gt;AE891,(IF(N891=0,G891*INFORMAÇÕES!$U$116,IF(N891="O",G891,0))),0)</f>
        <v>0</v>
      </c>
      <c r="AK891" s="75" t="n">
        <f aca="false">IF(E891&lt;&gt;0,G891,0)</f>
        <v>0</v>
      </c>
      <c r="AL891" s="75" t="n">
        <f aca="false">IF(AC891&lt;&gt;AE891,(IF(N891=0,J891*(INFORMAÇÕES!$Q$89/INFORMAÇÕES!$Q$92),IF(N891="R",J891,0))),0)</f>
        <v>0</v>
      </c>
      <c r="AM891" s="75" t="n">
        <f aca="false">IF(AC891&lt;&gt;AE891,(IF(N891=0,J891*(INFORMAÇÕES!$Q$90/INFORMAÇÕES!$Q$92),IF(N891="C",J891,0))),0)</f>
        <v>0</v>
      </c>
      <c r="AN891" s="75" t="n">
        <f aca="false">IF(AC891&lt;&gt;AE891,(IF(N891="",J891*INFORMAÇÕES!$U$115,IF(N891="CF",J891,0))),0)</f>
        <v>0</v>
      </c>
      <c r="AO891" s="75" t="n">
        <f aca="false">IF(AC891&lt;&gt;AE891,(IF(N891="",J891*INFORMAÇÕES!$U$116,IF(N891="O",J891,0))),0)</f>
        <v>0</v>
      </c>
      <c r="AP891" s="75" t="n">
        <f aca="false">IF(H891&lt;&gt;0,J891,0)</f>
        <v>0</v>
      </c>
      <c r="AQ891" s="75" t="n">
        <f aca="false">IF(K891&lt;&gt;0,L891,0)</f>
        <v>0</v>
      </c>
    </row>
    <row r="892" s="174" customFormat="true" ht="14.25" hidden="false" customHeight="false" outlineLevel="0" collapsed="false">
      <c r="A892" s="159" t="n">
        <v>880</v>
      </c>
      <c r="B892" s="160" t="n">
        <f aca="false">R892</f>
        <v>0</v>
      </c>
      <c r="C892" s="161" t="n">
        <f aca="false">T892</f>
        <v>0</v>
      </c>
      <c r="D892" s="162" t="n">
        <f aca="false">U892</f>
        <v>0</v>
      </c>
      <c r="E892" s="163" t="n">
        <f aca="false">'ORÇ.GLOBAL P CAIXA'!E891</f>
        <v>0</v>
      </c>
      <c r="F892" s="163" t="n">
        <f aca="false">IF('ORÇ.GLOBAL EMPRESA'!G891&gt;0,'ORÇ.GLOBAL EMPRESA'!G891,'ORÇ.GLOBAL P CAIXA'!F891)</f>
        <v>0</v>
      </c>
      <c r="G892" s="163" t="n">
        <f aca="false">IF(E892&lt;&gt;0,ROUND(E892*F892,2),IF(AK892=0,(SUMIF($AC$13:$AC$1012,B892,$AK$13:$AK$1012)),AK892))</f>
        <v>0</v>
      </c>
      <c r="H892" s="163" t="n">
        <f aca="false">V892</f>
        <v>0</v>
      </c>
      <c r="I892" s="163" t="n">
        <f aca="false">W892</f>
        <v>0</v>
      </c>
      <c r="J892" s="163" t="n">
        <f aca="false">IF(H892&lt;&gt;0,ROUND(H892*I892,2),IF(AP892=0,(SUMIF($AC$13:$AC$1012,B892,$AP$13:$AP$1012)),AP892))</f>
        <v>0</v>
      </c>
      <c r="K892" s="163" t="n">
        <f aca="false">H892-E892</f>
        <v>0</v>
      </c>
      <c r="L892" s="163" t="n">
        <f aca="false">J892-G892</f>
        <v>0</v>
      </c>
      <c r="M892" s="645" t="str">
        <f aca="false">IF('ORÇ.GLOBAL P CAIXA'!H891&gt;0,'ORÇ.GLOBAL P CAIXA'!H891,"")</f>
        <v/>
      </c>
      <c r="N892" s="646" t="n">
        <f aca="false">'ORÇ.GLOBAL P CAIXA'!I891</f>
        <v>0</v>
      </c>
      <c r="O892" s="166" t="str">
        <f aca="false">S892</f>
        <v/>
      </c>
      <c r="P892" s="167"/>
      <c r="Q892" s="168" t="str">
        <f aca="false">IF(B892&gt;0,"ok","ocultar")</f>
        <v>ocultar</v>
      </c>
      <c r="R892" s="647" t="n">
        <f aca="false">'ORÇ.GLOBAL P CAIXA'!B891</f>
        <v>0</v>
      </c>
      <c r="S892" s="170" t="str">
        <f aca="false">IF('ORÇ.GLOBAL P CAIXA'!N891&lt;&gt;0,'ORÇ.GLOBAL P CAIXA'!N891,"")</f>
        <v/>
      </c>
      <c r="T892" s="648" t="n">
        <f aca="false">'ORÇ.GLOBAL P CAIXA'!O891</f>
        <v>0</v>
      </c>
      <c r="U892" s="172" t="n">
        <f aca="false">'ORÇ.GLOBAL P CAIXA'!P891</f>
        <v>0</v>
      </c>
      <c r="V892" s="173" t="n">
        <f aca="false">'ORÇ.GLOBAL P CAIXA'!E891</f>
        <v>0</v>
      </c>
      <c r="W892" s="173" t="n">
        <f aca="false">F892</f>
        <v>0</v>
      </c>
      <c r="X892" s="649"/>
      <c r="Y892" s="649"/>
      <c r="Z892" s="650"/>
      <c r="AB892" s="88"/>
      <c r="AC892" s="157" t="n">
        <f aca="false">IF(B892=0,AC891,IF(ISNONTEXT(B892)=TRUE(),INT(B892),INT(LEFT(B892,FIND(".",B892)-1))))</f>
        <v>3</v>
      </c>
      <c r="AD892" s="157" t="str">
        <f aca="false">IF(AD893=1,1,IF(B892&lt;&gt;0,1,IF(C892&lt;&gt;0,1,IF(D892&lt;&gt;0,1,IF(E892&lt;&gt;0,1,"")))))</f>
        <v/>
      </c>
      <c r="AE892" s="157" t="str">
        <f aca="false">IF(AC892=0," ",IF(AC892&lt;&gt;AC891,AC892," "))</f>
        <v> </v>
      </c>
      <c r="AF892" s="88"/>
      <c r="AG892" s="75" t="e">
        <f aca="false">IF(AC892&lt;&gt;AE892,(IF(N892=0,G892*(INFORMAÇÕES!$Q$69/INFORMAÇÕES!$Q$72),IF(N892="R",G892,0))),0)</f>
        <v>#DIV/0!</v>
      </c>
      <c r="AH892" s="75" t="e">
        <f aca="false">IF(AC892&lt;&gt;AE892,(IF(N892=0,G892*(INFORMAÇÕES!$Q$70/INFORMAÇÕES!$Q$72),IF(N892="C",G892,0))),0)</f>
        <v>#DIV/0!</v>
      </c>
      <c r="AI892" s="75" t="n">
        <f aca="false">IF(AC892&lt;&gt;AE892,(IF(N892=0,G892*INFORMAÇÕES!$U$115,IF(N892="CF",G892,0))),0)</f>
        <v>0</v>
      </c>
      <c r="AJ892" s="75" t="n">
        <f aca="false">IF(AC892&lt;&gt;AE892,(IF(N892=0,G892*INFORMAÇÕES!$U$116,IF(N892="O",G892,0))),0)</f>
        <v>0</v>
      </c>
      <c r="AK892" s="75" t="n">
        <f aca="false">IF(E892&lt;&gt;0,G892,0)</f>
        <v>0</v>
      </c>
      <c r="AL892" s="75" t="n">
        <f aca="false">IF(AC892&lt;&gt;AE892,(IF(N892=0,J892*(INFORMAÇÕES!$Q$89/INFORMAÇÕES!$Q$92),IF(N892="R",J892,0))),0)</f>
        <v>0</v>
      </c>
      <c r="AM892" s="75" t="n">
        <f aca="false">IF(AC892&lt;&gt;AE892,(IF(N892=0,J892*(INFORMAÇÕES!$Q$90/INFORMAÇÕES!$Q$92),IF(N892="C",J892,0))),0)</f>
        <v>0</v>
      </c>
      <c r="AN892" s="75" t="n">
        <f aca="false">IF(AC892&lt;&gt;AE892,(IF(N892="",J892*INFORMAÇÕES!$U$115,IF(N892="CF",J892,0))),0)</f>
        <v>0</v>
      </c>
      <c r="AO892" s="75" t="n">
        <f aca="false">IF(AC892&lt;&gt;AE892,(IF(N892="",J892*INFORMAÇÕES!$U$116,IF(N892="O",J892,0))),0)</f>
        <v>0</v>
      </c>
      <c r="AP892" s="75" t="n">
        <f aca="false">IF(H892&lt;&gt;0,J892,0)</f>
        <v>0</v>
      </c>
      <c r="AQ892" s="75" t="n">
        <f aca="false">IF(K892&lt;&gt;0,L892,0)</f>
        <v>0</v>
      </c>
    </row>
    <row r="893" s="174" customFormat="true" ht="14.25" hidden="false" customHeight="false" outlineLevel="0" collapsed="false">
      <c r="A893" s="159" t="n">
        <v>881</v>
      </c>
      <c r="B893" s="160" t="n">
        <f aca="false">R893</f>
        <v>0</v>
      </c>
      <c r="C893" s="161" t="n">
        <f aca="false">T893</f>
        <v>0</v>
      </c>
      <c r="D893" s="162" t="n">
        <f aca="false">U893</f>
        <v>0</v>
      </c>
      <c r="E893" s="163" t="n">
        <f aca="false">'ORÇ.GLOBAL P CAIXA'!E892</f>
        <v>0</v>
      </c>
      <c r="F893" s="163" t="n">
        <f aca="false">IF('ORÇ.GLOBAL EMPRESA'!G892&gt;0,'ORÇ.GLOBAL EMPRESA'!G892,'ORÇ.GLOBAL P CAIXA'!F892)</f>
        <v>0</v>
      </c>
      <c r="G893" s="163" t="n">
        <f aca="false">IF(E893&lt;&gt;0,ROUND(E893*F893,2),IF(AK893=0,(SUMIF($AC$13:$AC$1012,B893,$AK$13:$AK$1012)),AK893))</f>
        <v>0</v>
      </c>
      <c r="H893" s="163" t="n">
        <f aca="false">V893</f>
        <v>0</v>
      </c>
      <c r="I893" s="163" t="n">
        <f aca="false">W893</f>
        <v>0</v>
      </c>
      <c r="J893" s="163" t="n">
        <f aca="false">IF(H893&lt;&gt;0,ROUND(H893*I893,2),IF(AP893=0,(SUMIF($AC$13:$AC$1012,B893,$AP$13:$AP$1012)),AP893))</f>
        <v>0</v>
      </c>
      <c r="K893" s="163" t="n">
        <f aca="false">H893-E893</f>
        <v>0</v>
      </c>
      <c r="L893" s="163" t="n">
        <f aca="false">J893-G893</f>
        <v>0</v>
      </c>
      <c r="M893" s="645" t="str">
        <f aca="false">IF('ORÇ.GLOBAL P CAIXA'!H892&gt;0,'ORÇ.GLOBAL P CAIXA'!H892,"")</f>
        <v/>
      </c>
      <c r="N893" s="646" t="n">
        <f aca="false">'ORÇ.GLOBAL P CAIXA'!I892</f>
        <v>0</v>
      </c>
      <c r="O893" s="166" t="str">
        <f aca="false">S893</f>
        <v/>
      </c>
      <c r="P893" s="167"/>
      <c r="Q893" s="168" t="str">
        <f aca="false">IF(B893&gt;0,"ok","ocultar")</f>
        <v>ocultar</v>
      </c>
      <c r="R893" s="647" t="n">
        <f aca="false">'ORÇ.GLOBAL P CAIXA'!B892</f>
        <v>0</v>
      </c>
      <c r="S893" s="170" t="str">
        <f aca="false">IF('ORÇ.GLOBAL P CAIXA'!N892&lt;&gt;0,'ORÇ.GLOBAL P CAIXA'!N892,"")</f>
        <v/>
      </c>
      <c r="T893" s="648" t="n">
        <f aca="false">'ORÇ.GLOBAL P CAIXA'!O892</f>
        <v>0</v>
      </c>
      <c r="U893" s="172" t="n">
        <f aca="false">'ORÇ.GLOBAL P CAIXA'!P892</f>
        <v>0</v>
      </c>
      <c r="V893" s="173" t="n">
        <f aca="false">'ORÇ.GLOBAL P CAIXA'!E892</f>
        <v>0</v>
      </c>
      <c r="W893" s="173" t="n">
        <f aca="false">F893</f>
        <v>0</v>
      </c>
      <c r="X893" s="649"/>
      <c r="Y893" s="649"/>
      <c r="Z893" s="650"/>
      <c r="AB893" s="88"/>
      <c r="AC893" s="157" t="n">
        <f aca="false">IF(B893=0,AC892,IF(ISNONTEXT(B893)=TRUE(),INT(B893),INT(LEFT(B893,FIND(".",B893)-1))))</f>
        <v>3</v>
      </c>
      <c r="AD893" s="157" t="str">
        <f aca="false">IF(AD894=1,1,IF(B893&lt;&gt;0,1,IF(C893&lt;&gt;0,1,IF(D893&lt;&gt;0,1,IF(E893&lt;&gt;0,1,"")))))</f>
        <v/>
      </c>
      <c r="AE893" s="157" t="str">
        <f aca="false">IF(AC893=0," ",IF(AC893&lt;&gt;AC892,AC893," "))</f>
        <v> </v>
      </c>
      <c r="AF893" s="88"/>
      <c r="AG893" s="75" t="e">
        <f aca="false">IF(AC893&lt;&gt;AE893,(IF(N893=0,G893*(INFORMAÇÕES!$Q$69/INFORMAÇÕES!$Q$72),IF(N893="R",G893,0))),0)</f>
        <v>#DIV/0!</v>
      </c>
      <c r="AH893" s="75" t="e">
        <f aca="false">IF(AC893&lt;&gt;AE893,(IF(N893=0,G893*(INFORMAÇÕES!$Q$70/INFORMAÇÕES!$Q$72),IF(N893="C",G893,0))),0)</f>
        <v>#DIV/0!</v>
      </c>
      <c r="AI893" s="75" t="n">
        <f aca="false">IF(AC893&lt;&gt;AE893,(IF(N893=0,G893*INFORMAÇÕES!$U$115,IF(N893="CF",G893,0))),0)</f>
        <v>0</v>
      </c>
      <c r="AJ893" s="75" t="n">
        <f aca="false">IF(AC893&lt;&gt;AE893,(IF(N893=0,G893*INFORMAÇÕES!$U$116,IF(N893="O",G893,0))),0)</f>
        <v>0</v>
      </c>
      <c r="AK893" s="75" t="n">
        <f aca="false">IF(E893&lt;&gt;0,G893,0)</f>
        <v>0</v>
      </c>
      <c r="AL893" s="75" t="n">
        <f aca="false">IF(AC893&lt;&gt;AE893,(IF(N893=0,J893*(INFORMAÇÕES!$Q$89/INFORMAÇÕES!$Q$92),IF(N893="R",J893,0))),0)</f>
        <v>0</v>
      </c>
      <c r="AM893" s="75" t="n">
        <f aca="false">IF(AC893&lt;&gt;AE893,(IF(N893=0,J893*(INFORMAÇÕES!$Q$90/INFORMAÇÕES!$Q$92),IF(N893="C",J893,0))),0)</f>
        <v>0</v>
      </c>
      <c r="AN893" s="75" t="n">
        <f aca="false">IF(AC893&lt;&gt;AE893,(IF(N893="",J893*INFORMAÇÕES!$U$115,IF(N893="CF",J893,0))),0)</f>
        <v>0</v>
      </c>
      <c r="AO893" s="75" t="n">
        <f aca="false">IF(AC893&lt;&gt;AE893,(IF(N893="",J893*INFORMAÇÕES!$U$116,IF(N893="O",J893,0))),0)</f>
        <v>0</v>
      </c>
      <c r="AP893" s="75" t="n">
        <f aca="false">IF(H893&lt;&gt;0,J893,0)</f>
        <v>0</v>
      </c>
      <c r="AQ893" s="75" t="n">
        <f aca="false">IF(K893&lt;&gt;0,L893,0)</f>
        <v>0</v>
      </c>
    </row>
    <row r="894" s="174" customFormat="true" ht="14.25" hidden="false" customHeight="false" outlineLevel="0" collapsed="false">
      <c r="A894" s="159" t="n">
        <v>882</v>
      </c>
      <c r="B894" s="160" t="n">
        <f aca="false">R894</f>
        <v>0</v>
      </c>
      <c r="C894" s="161" t="n">
        <f aca="false">T894</f>
        <v>0</v>
      </c>
      <c r="D894" s="162" t="n">
        <f aca="false">U894</f>
        <v>0</v>
      </c>
      <c r="E894" s="163" t="n">
        <f aca="false">'ORÇ.GLOBAL P CAIXA'!E893</f>
        <v>0</v>
      </c>
      <c r="F894" s="163" t="n">
        <f aca="false">IF('ORÇ.GLOBAL EMPRESA'!G893&gt;0,'ORÇ.GLOBAL EMPRESA'!G893,'ORÇ.GLOBAL P CAIXA'!F893)</f>
        <v>0</v>
      </c>
      <c r="G894" s="163" t="n">
        <f aca="false">IF(E894&lt;&gt;0,ROUND(E894*F894,2),IF(AK894=0,(SUMIF($AC$13:$AC$1012,B894,$AK$13:$AK$1012)),AK894))</f>
        <v>0</v>
      </c>
      <c r="H894" s="163" t="n">
        <f aca="false">V894</f>
        <v>0</v>
      </c>
      <c r="I894" s="163" t="n">
        <f aca="false">W894</f>
        <v>0</v>
      </c>
      <c r="J894" s="163" t="n">
        <f aca="false">IF(H894&lt;&gt;0,ROUND(H894*I894,2),IF(AP894=0,(SUMIF($AC$13:$AC$1012,B894,$AP$13:$AP$1012)),AP894))</f>
        <v>0</v>
      </c>
      <c r="K894" s="163" t="n">
        <f aca="false">H894-E894</f>
        <v>0</v>
      </c>
      <c r="L894" s="163" t="n">
        <f aca="false">J894-G894</f>
        <v>0</v>
      </c>
      <c r="M894" s="645" t="str">
        <f aca="false">IF('ORÇ.GLOBAL P CAIXA'!H893&gt;0,'ORÇ.GLOBAL P CAIXA'!H893,"")</f>
        <v/>
      </c>
      <c r="N894" s="646" t="n">
        <f aca="false">'ORÇ.GLOBAL P CAIXA'!I893</f>
        <v>0</v>
      </c>
      <c r="O894" s="166" t="str">
        <f aca="false">S894</f>
        <v/>
      </c>
      <c r="P894" s="167"/>
      <c r="Q894" s="168" t="str">
        <f aca="false">IF(B894&gt;0,"ok","ocultar")</f>
        <v>ocultar</v>
      </c>
      <c r="R894" s="647" t="n">
        <f aca="false">'ORÇ.GLOBAL P CAIXA'!B893</f>
        <v>0</v>
      </c>
      <c r="S894" s="170" t="str">
        <f aca="false">IF('ORÇ.GLOBAL P CAIXA'!N893&lt;&gt;0,'ORÇ.GLOBAL P CAIXA'!N893,"")</f>
        <v/>
      </c>
      <c r="T894" s="648" t="n">
        <f aca="false">'ORÇ.GLOBAL P CAIXA'!O893</f>
        <v>0</v>
      </c>
      <c r="U894" s="172" t="n">
        <f aca="false">'ORÇ.GLOBAL P CAIXA'!P893</f>
        <v>0</v>
      </c>
      <c r="V894" s="173" t="n">
        <f aca="false">'ORÇ.GLOBAL P CAIXA'!E893</f>
        <v>0</v>
      </c>
      <c r="W894" s="173" t="n">
        <f aca="false">F894</f>
        <v>0</v>
      </c>
      <c r="X894" s="649"/>
      <c r="Y894" s="649"/>
      <c r="Z894" s="650"/>
      <c r="AB894" s="88"/>
      <c r="AC894" s="157" t="n">
        <f aca="false">IF(B894=0,AC893,IF(ISNONTEXT(B894)=TRUE(),INT(B894),INT(LEFT(B894,FIND(".",B894)-1))))</f>
        <v>3</v>
      </c>
      <c r="AD894" s="157" t="str">
        <f aca="false">IF(AD895=1,1,IF(B894&lt;&gt;0,1,IF(C894&lt;&gt;0,1,IF(D894&lt;&gt;0,1,IF(E894&lt;&gt;0,1,"")))))</f>
        <v/>
      </c>
      <c r="AE894" s="157" t="str">
        <f aca="false">IF(AC894=0," ",IF(AC894&lt;&gt;AC893,AC894," "))</f>
        <v> </v>
      </c>
      <c r="AF894" s="88"/>
      <c r="AG894" s="75" t="e">
        <f aca="false">IF(AC894&lt;&gt;AE894,(IF(N894=0,G894*(INFORMAÇÕES!$Q$69/INFORMAÇÕES!$Q$72),IF(N894="R",G894,0))),0)</f>
        <v>#DIV/0!</v>
      </c>
      <c r="AH894" s="75" t="e">
        <f aca="false">IF(AC894&lt;&gt;AE894,(IF(N894=0,G894*(INFORMAÇÕES!$Q$70/INFORMAÇÕES!$Q$72),IF(N894="C",G894,0))),0)</f>
        <v>#DIV/0!</v>
      </c>
      <c r="AI894" s="75" t="n">
        <f aca="false">IF(AC894&lt;&gt;AE894,(IF(N894=0,G894*INFORMAÇÕES!$U$115,IF(N894="CF",G894,0))),0)</f>
        <v>0</v>
      </c>
      <c r="AJ894" s="75" t="n">
        <f aca="false">IF(AC894&lt;&gt;AE894,(IF(N894=0,G894*INFORMAÇÕES!$U$116,IF(N894="O",G894,0))),0)</f>
        <v>0</v>
      </c>
      <c r="AK894" s="75" t="n">
        <f aca="false">IF(E894&lt;&gt;0,G894,0)</f>
        <v>0</v>
      </c>
      <c r="AL894" s="75" t="n">
        <f aca="false">IF(AC894&lt;&gt;AE894,(IF(N894=0,J894*(INFORMAÇÕES!$Q$89/INFORMAÇÕES!$Q$92),IF(N894="R",J894,0))),0)</f>
        <v>0</v>
      </c>
      <c r="AM894" s="75" t="n">
        <f aca="false">IF(AC894&lt;&gt;AE894,(IF(N894=0,J894*(INFORMAÇÕES!$Q$90/INFORMAÇÕES!$Q$92),IF(N894="C",J894,0))),0)</f>
        <v>0</v>
      </c>
      <c r="AN894" s="75" t="n">
        <f aca="false">IF(AC894&lt;&gt;AE894,(IF(N894="",J894*INFORMAÇÕES!$U$115,IF(N894="CF",J894,0))),0)</f>
        <v>0</v>
      </c>
      <c r="AO894" s="75" t="n">
        <f aca="false">IF(AC894&lt;&gt;AE894,(IF(N894="",J894*INFORMAÇÕES!$U$116,IF(N894="O",J894,0))),0)</f>
        <v>0</v>
      </c>
      <c r="AP894" s="75" t="n">
        <f aca="false">IF(H894&lt;&gt;0,J894,0)</f>
        <v>0</v>
      </c>
      <c r="AQ894" s="75" t="n">
        <f aca="false">IF(K894&lt;&gt;0,L894,0)</f>
        <v>0</v>
      </c>
    </row>
    <row r="895" s="174" customFormat="true" ht="14.25" hidden="false" customHeight="false" outlineLevel="0" collapsed="false">
      <c r="A895" s="159" t="n">
        <v>883</v>
      </c>
      <c r="B895" s="160" t="n">
        <f aca="false">R895</f>
        <v>0</v>
      </c>
      <c r="C895" s="161" t="n">
        <f aca="false">T895</f>
        <v>0</v>
      </c>
      <c r="D895" s="162" t="n">
        <f aca="false">U895</f>
        <v>0</v>
      </c>
      <c r="E895" s="163" t="n">
        <f aca="false">'ORÇ.GLOBAL P CAIXA'!E894</f>
        <v>0</v>
      </c>
      <c r="F895" s="163" t="n">
        <f aca="false">IF('ORÇ.GLOBAL EMPRESA'!G894&gt;0,'ORÇ.GLOBAL EMPRESA'!G894,'ORÇ.GLOBAL P CAIXA'!F894)</f>
        <v>0</v>
      </c>
      <c r="G895" s="163" t="n">
        <f aca="false">IF(E895&lt;&gt;0,ROUND(E895*F895,2),IF(AK895=0,(SUMIF($AC$13:$AC$1012,B895,$AK$13:$AK$1012)),AK895))</f>
        <v>0</v>
      </c>
      <c r="H895" s="163" t="n">
        <f aca="false">V895</f>
        <v>0</v>
      </c>
      <c r="I895" s="163" t="n">
        <f aca="false">W895</f>
        <v>0</v>
      </c>
      <c r="J895" s="163" t="n">
        <f aca="false">IF(H895&lt;&gt;0,ROUND(H895*I895,2),IF(AP895=0,(SUMIF($AC$13:$AC$1012,B895,$AP$13:$AP$1012)),AP895))</f>
        <v>0</v>
      </c>
      <c r="K895" s="163" t="n">
        <f aca="false">H895-E895</f>
        <v>0</v>
      </c>
      <c r="L895" s="163" t="n">
        <f aca="false">J895-G895</f>
        <v>0</v>
      </c>
      <c r="M895" s="645" t="str">
        <f aca="false">IF('ORÇ.GLOBAL P CAIXA'!H894&gt;0,'ORÇ.GLOBAL P CAIXA'!H894,"")</f>
        <v/>
      </c>
      <c r="N895" s="646" t="n">
        <f aca="false">'ORÇ.GLOBAL P CAIXA'!I894</f>
        <v>0</v>
      </c>
      <c r="O895" s="166" t="str">
        <f aca="false">S895</f>
        <v/>
      </c>
      <c r="P895" s="167"/>
      <c r="Q895" s="168" t="str">
        <f aca="false">IF(B895&gt;0,"ok","ocultar")</f>
        <v>ocultar</v>
      </c>
      <c r="R895" s="647" t="n">
        <f aca="false">'ORÇ.GLOBAL P CAIXA'!B894</f>
        <v>0</v>
      </c>
      <c r="S895" s="170" t="str">
        <f aca="false">IF('ORÇ.GLOBAL P CAIXA'!N894&lt;&gt;0,'ORÇ.GLOBAL P CAIXA'!N894,"")</f>
        <v/>
      </c>
      <c r="T895" s="648" t="n">
        <f aca="false">'ORÇ.GLOBAL P CAIXA'!O894</f>
        <v>0</v>
      </c>
      <c r="U895" s="172" t="n">
        <f aca="false">'ORÇ.GLOBAL P CAIXA'!P894</f>
        <v>0</v>
      </c>
      <c r="V895" s="173" t="n">
        <f aca="false">'ORÇ.GLOBAL P CAIXA'!E894</f>
        <v>0</v>
      </c>
      <c r="W895" s="173" t="n">
        <f aca="false">F895</f>
        <v>0</v>
      </c>
      <c r="X895" s="649"/>
      <c r="Y895" s="649"/>
      <c r="Z895" s="650"/>
      <c r="AB895" s="88"/>
      <c r="AC895" s="157" t="n">
        <f aca="false">IF(B895=0,AC894,IF(ISNONTEXT(B895)=TRUE(),INT(B895),INT(LEFT(B895,FIND(".",B895)-1))))</f>
        <v>3</v>
      </c>
      <c r="AD895" s="157" t="str">
        <f aca="false">IF(AD896=1,1,IF(B895&lt;&gt;0,1,IF(C895&lt;&gt;0,1,IF(D895&lt;&gt;0,1,IF(E895&lt;&gt;0,1,"")))))</f>
        <v/>
      </c>
      <c r="AE895" s="157" t="str">
        <f aca="false">IF(AC895=0," ",IF(AC895&lt;&gt;AC894,AC895," "))</f>
        <v> </v>
      </c>
      <c r="AF895" s="88"/>
      <c r="AG895" s="75" t="e">
        <f aca="false">IF(AC895&lt;&gt;AE895,(IF(N895=0,G895*(INFORMAÇÕES!$Q$69/INFORMAÇÕES!$Q$72),IF(N895="R",G895,0))),0)</f>
        <v>#DIV/0!</v>
      </c>
      <c r="AH895" s="75" t="e">
        <f aca="false">IF(AC895&lt;&gt;AE895,(IF(N895=0,G895*(INFORMAÇÕES!$Q$70/INFORMAÇÕES!$Q$72),IF(N895="C",G895,0))),0)</f>
        <v>#DIV/0!</v>
      </c>
      <c r="AI895" s="75" t="n">
        <f aca="false">IF(AC895&lt;&gt;AE895,(IF(N895=0,G895*INFORMAÇÕES!$U$115,IF(N895="CF",G895,0))),0)</f>
        <v>0</v>
      </c>
      <c r="AJ895" s="75" t="n">
        <f aca="false">IF(AC895&lt;&gt;AE895,(IF(N895=0,G895*INFORMAÇÕES!$U$116,IF(N895="O",G895,0))),0)</f>
        <v>0</v>
      </c>
      <c r="AK895" s="75" t="n">
        <f aca="false">IF(E895&lt;&gt;0,G895,0)</f>
        <v>0</v>
      </c>
      <c r="AL895" s="75" t="n">
        <f aca="false">IF(AC895&lt;&gt;AE895,(IF(N895=0,J895*(INFORMAÇÕES!$Q$89/INFORMAÇÕES!$Q$92),IF(N895="R",J895,0))),0)</f>
        <v>0</v>
      </c>
      <c r="AM895" s="75" t="n">
        <f aca="false">IF(AC895&lt;&gt;AE895,(IF(N895=0,J895*(INFORMAÇÕES!$Q$90/INFORMAÇÕES!$Q$92),IF(N895="C",J895,0))),0)</f>
        <v>0</v>
      </c>
      <c r="AN895" s="75" t="n">
        <f aca="false">IF(AC895&lt;&gt;AE895,(IF(N895="",J895*INFORMAÇÕES!$U$115,IF(N895="CF",J895,0))),0)</f>
        <v>0</v>
      </c>
      <c r="AO895" s="75" t="n">
        <f aca="false">IF(AC895&lt;&gt;AE895,(IF(N895="",J895*INFORMAÇÕES!$U$116,IF(N895="O",J895,0))),0)</f>
        <v>0</v>
      </c>
      <c r="AP895" s="75" t="n">
        <f aca="false">IF(H895&lt;&gt;0,J895,0)</f>
        <v>0</v>
      </c>
      <c r="AQ895" s="75" t="n">
        <f aca="false">IF(K895&lt;&gt;0,L895,0)</f>
        <v>0</v>
      </c>
    </row>
    <row r="896" s="174" customFormat="true" ht="14.25" hidden="false" customHeight="false" outlineLevel="0" collapsed="false">
      <c r="A896" s="159" t="n">
        <v>884</v>
      </c>
      <c r="B896" s="160" t="n">
        <f aca="false">R896</f>
        <v>0</v>
      </c>
      <c r="C896" s="161" t="n">
        <f aca="false">T896</f>
        <v>0</v>
      </c>
      <c r="D896" s="162" t="n">
        <f aca="false">U896</f>
        <v>0</v>
      </c>
      <c r="E896" s="163" t="n">
        <f aca="false">'ORÇ.GLOBAL P CAIXA'!E895</f>
        <v>0</v>
      </c>
      <c r="F896" s="163" t="n">
        <f aca="false">IF('ORÇ.GLOBAL EMPRESA'!G895&gt;0,'ORÇ.GLOBAL EMPRESA'!G895,'ORÇ.GLOBAL P CAIXA'!F895)</f>
        <v>0</v>
      </c>
      <c r="G896" s="163" t="n">
        <f aca="false">IF(E896&lt;&gt;0,ROUND(E896*F896,2),IF(AK896=0,(SUMIF($AC$13:$AC$1012,B896,$AK$13:$AK$1012)),AK896))</f>
        <v>0</v>
      </c>
      <c r="H896" s="163" t="n">
        <f aca="false">V896</f>
        <v>0</v>
      </c>
      <c r="I896" s="163" t="n">
        <f aca="false">W896</f>
        <v>0</v>
      </c>
      <c r="J896" s="163" t="n">
        <f aca="false">IF(H896&lt;&gt;0,ROUND(H896*I896,2),IF(AP896=0,(SUMIF($AC$13:$AC$1012,B896,$AP$13:$AP$1012)),AP896))</f>
        <v>0</v>
      </c>
      <c r="K896" s="163" t="n">
        <f aca="false">H896-E896</f>
        <v>0</v>
      </c>
      <c r="L896" s="163" t="n">
        <f aca="false">J896-G896</f>
        <v>0</v>
      </c>
      <c r="M896" s="645" t="str">
        <f aca="false">IF('ORÇ.GLOBAL P CAIXA'!H895&gt;0,'ORÇ.GLOBAL P CAIXA'!H895,"")</f>
        <v/>
      </c>
      <c r="N896" s="646" t="n">
        <f aca="false">'ORÇ.GLOBAL P CAIXA'!I895</f>
        <v>0</v>
      </c>
      <c r="O896" s="166" t="str">
        <f aca="false">S896</f>
        <v/>
      </c>
      <c r="P896" s="167"/>
      <c r="Q896" s="168" t="str">
        <f aca="false">IF(B896&gt;0,"ok","ocultar")</f>
        <v>ocultar</v>
      </c>
      <c r="R896" s="647" t="n">
        <f aca="false">'ORÇ.GLOBAL P CAIXA'!B895</f>
        <v>0</v>
      </c>
      <c r="S896" s="170" t="str">
        <f aca="false">IF('ORÇ.GLOBAL P CAIXA'!N895&lt;&gt;0,'ORÇ.GLOBAL P CAIXA'!N895,"")</f>
        <v/>
      </c>
      <c r="T896" s="648" t="n">
        <f aca="false">'ORÇ.GLOBAL P CAIXA'!O895</f>
        <v>0</v>
      </c>
      <c r="U896" s="172" t="n">
        <f aca="false">'ORÇ.GLOBAL P CAIXA'!P895</f>
        <v>0</v>
      </c>
      <c r="V896" s="173" t="n">
        <f aca="false">'ORÇ.GLOBAL P CAIXA'!E895</f>
        <v>0</v>
      </c>
      <c r="W896" s="173" t="n">
        <f aca="false">F896</f>
        <v>0</v>
      </c>
      <c r="X896" s="649"/>
      <c r="Y896" s="649"/>
      <c r="Z896" s="650"/>
      <c r="AB896" s="88"/>
      <c r="AC896" s="157" t="n">
        <f aca="false">IF(B896=0,AC895,IF(ISNONTEXT(B896)=TRUE(),INT(B896),INT(LEFT(B896,FIND(".",B896)-1))))</f>
        <v>3</v>
      </c>
      <c r="AD896" s="157" t="str">
        <f aca="false">IF(AD897=1,1,IF(B896&lt;&gt;0,1,IF(C896&lt;&gt;0,1,IF(D896&lt;&gt;0,1,IF(E896&lt;&gt;0,1,"")))))</f>
        <v/>
      </c>
      <c r="AE896" s="157" t="str">
        <f aca="false">IF(AC896=0," ",IF(AC896&lt;&gt;AC895,AC896," "))</f>
        <v> </v>
      </c>
      <c r="AF896" s="88"/>
      <c r="AG896" s="75" t="e">
        <f aca="false">IF(AC896&lt;&gt;AE896,(IF(N896=0,G896*(INFORMAÇÕES!$Q$69/INFORMAÇÕES!$Q$72),IF(N896="R",G896,0))),0)</f>
        <v>#DIV/0!</v>
      </c>
      <c r="AH896" s="75" t="e">
        <f aca="false">IF(AC896&lt;&gt;AE896,(IF(N896=0,G896*(INFORMAÇÕES!$Q$70/INFORMAÇÕES!$Q$72),IF(N896="C",G896,0))),0)</f>
        <v>#DIV/0!</v>
      </c>
      <c r="AI896" s="75" t="n">
        <f aca="false">IF(AC896&lt;&gt;AE896,(IF(N896=0,G896*INFORMAÇÕES!$U$115,IF(N896="CF",G896,0))),0)</f>
        <v>0</v>
      </c>
      <c r="AJ896" s="75" t="n">
        <f aca="false">IF(AC896&lt;&gt;AE896,(IF(N896=0,G896*INFORMAÇÕES!$U$116,IF(N896="O",G896,0))),0)</f>
        <v>0</v>
      </c>
      <c r="AK896" s="75" t="n">
        <f aca="false">IF(E896&lt;&gt;0,G896,0)</f>
        <v>0</v>
      </c>
      <c r="AL896" s="75" t="n">
        <f aca="false">IF(AC896&lt;&gt;AE896,(IF(N896=0,J896*(INFORMAÇÕES!$Q$89/INFORMAÇÕES!$Q$92),IF(N896="R",J896,0))),0)</f>
        <v>0</v>
      </c>
      <c r="AM896" s="75" t="n">
        <f aca="false">IF(AC896&lt;&gt;AE896,(IF(N896=0,J896*(INFORMAÇÕES!$Q$90/INFORMAÇÕES!$Q$92),IF(N896="C",J896,0))),0)</f>
        <v>0</v>
      </c>
      <c r="AN896" s="75" t="n">
        <f aca="false">IF(AC896&lt;&gt;AE896,(IF(N896="",J896*INFORMAÇÕES!$U$115,IF(N896="CF",J896,0))),0)</f>
        <v>0</v>
      </c>
      <c r="AO896" s="75" t="n">
        <f aca="false">IF(AC896&lt;&gt;AE896,(IF(N896="",J896*INFORMAÇÕES!$U$116,IF(N896="O",J896,0))),0)</f>
        <v>0</v>
      </c>
      <c r="AP896" s="75" t="n">
        <f aca="false">IF(H896&lt;&gt;0,J896,0)</f>
        <v>0</v>
      </c>
      <c r="AQ896" s="75" t="n">
        <f aca="false">IF(K896&lt;&gt;0,L896,0)</f>
        <v>0</v>
      </c>
    </row>
    <row r="897" s="174" customFormat="true" ht="14.25" hidden="false" customHeight="false" outlineLevel="0" collapsed="false">
      <c r="A897" s="159" t="n">
        <v>885</v>
      </c>
      <c r="B897" s="160" t="n">
        <f aca="false">R897</f>
        <v>0</v>
      </c>
      <c r="C897" s="161" t="n">
        <f aca="false">T897</f>
        <v>0</v>
      </c>
      <c r="D897" s="162" t="n">
        <f aca="false">U897</f>
        <v>0</v>
      </c>
      <c r="E897" s="163" t="n">
        <f aca="false">'ORÇ.GLOBAL P CAIXA'!E896</f>
        <v>0</v>
      </c>
      <c r="F897" s="163" t="n">
        <f aca="false">IF('ORÇ.GLOBAL EMPRESA'!G896&gt;0,'ORÇ.GLOBAL EMPRESA'!G896,'ORÇ.GLOBAL P CAIXA'!F896)</f>
        <v>0</v>
      </c>
      <c r="G897" s="163" t="n">
        <f aca="false">IF(E897&lt;&gt;0,ROUND(E897*F897,2),IF(AK897=0,(SUMIF($AC$13:$AC$1012,B897,$AK$13:$AK$1012)),AK897))</f>
        <v>0</v>
      </c>
      <c r="H897" s="163" t="n">
        <f aca="false">V897</f>
        <v>0</v>
      </c>
      <c r="I897" s="163" t="n">
        <f aca="false">W897</f>
        <v>0</v>
      </c>
      <c r="J897" s="163" t="n">
        <f aca="false">IF(H897&lt;&gt;0,ROUND(H897*I897,2),IF(AP897=0,(SUMIF($AC$13:$AC$1012,B897,$AP$13:$AP$1012)),AP897))</f>
        <v>0</v>
      </c>
      <c r="K897" s="163" t="n">
        <f aca="false">H897-E897</f>
        <v>0</v>
      </c>
      <c r="L897" s="163" t="n">
        <f aca="false">J897-G897</f>
        <v>0</v>
      </c>
      <c r="M897" s="645" t="str">
        <f aca="false">IF('ORÇ.GLOBAL P CAIXA'!H896&gt;0,'ORÇ.GLOBAL P CAIXA'!H896,"")</f>
        <v/>
      </c>
      <c r="N897" s="646" t="n">
        <f aca="false">'ORÇ.GLOBAL P CAIXA'!I896</f>
        <v>0</v>
      </c>
      <c r="O897" s="166" t="str">
        <f aca="false">S897</f>
        <v/>
      </c>
      <c r="P897" s="167"/>
      <c r="Q897" s="168" t="str">
        <f aca="false">IF(B897&gt;0,"ok","ocultar")</f>
        <v>ocultar</v>
      </c>
      <c r="R897" s="647" t="n">
        <f aca="false">'ORÇ.GLOBAL P CAIXA'!B896</f>
        <v>0</v>
      </c>
      <c r="S897" s="170" t="str">
        <f aca="false">IF('ORÇ.GLOBAL P CAIXA'!N896&lt;&gt;0,'ORÇ.GLOBAL P CAIXA'!N896,"")</f>
        <v/>
      </c>
      <c r="T897" s="648" t="n">
        <f aca="false">'ORÇ.GLOBAL P CAIXA'!O896</f>
        <v>0</v>
      </c>
      <c r="U897" s="172" t="n">
        <f aca="false">'ORÇ.GLOBAL P CAIXA'!P896</f>
        <v>0</v>
      </c>
      <c r="V897" s="173" t="n">
        <f aca="false">'ORÇ.GLOBAL P CAIXA'!E896</f>
        <v>0</v>
      </c>
      <c r="W897" s="173" t="n">
        <f aca="false">F897</f>
        <v>0</v>
      </c>
      <c r="X897" s="649"/>
      <c r="Y897" s="649"/>
      <c r="Z897" s="650"/>
      <c r="AB897" s="88"/>
      <c r="AC897" s="157" t="n">
        <f aca="false">IF(B897=0,AC896,IF(ISNONTEXT(B897)=TRUE(),INT(B897),INT(LEFT(B897,FIND(".",B897)-1))))</f>
        <v>3</v>
      </c>
      <c r="AD897" s="157" t="str">
        <f aca="false">IF(AD898=1,1,IF(B897&lt;&gt;0,1,IF(C897&lt;&gt;0,1,IF(D897&lt;&gt;0,1,IF(E897&lt;&gt;0,1,"")))))</f>
        <v/>
      </c>
      <c r="AE897" s="157" t="str">
        <f aca="false">IF(AC897=0," ",IF(AC897&lt;&gt;AC896,AC897," "))</f>
        <v> </v>
      </c>
      <c r="AF897" s="88"/>
      <c r="AG897" s="75" t="e">
        <f aca="false">IF(AC897&lt;&gt;AE897,(IF(N897=0,G897*(INFORMAÇÕES!$Q$69/INFORMAÇÕES!$Q$72),IF(N897="R",G897,0))),0)</f>
        <v>#DIV/0!</v>
      </c>
      <c r="AH897" s="75" t="e">
        <f aca="false">IF(AC897&lt;&gt;AE897,(IF(N897=0,G897*(INFORMAÇÕES!$Q$70/INFORMAÇÕES!$Q$72),IF(N897="C",G897,0))),0)</f>
        <v>#DIV/0!</v>
      </c>
      <c r="AI897" s="75" t="n">
        <f aca="false">IF(AC897&lt;&gt;AE897,(IF(N897=0,G897*INFORMAÇÕES!$U$115,IF(N897="CF",G897,0))),0)</f>
        <v>0</v>
      </c>
      <c r="AJ897" s="75" t="n">
        <f aca="false">IF(AC897&lt;&gt;AE897,(IF(N897=0,G897*INFORMAÇÕES!$U$116,IF(N897="O",G897,0))),0)</f>
        <v>0</v>
      </c>
      <c r="AK897" s="75" t="n">
        <f aca="false">IF(E897&lt;&gt;0,G897,0)</f>
        <v>0</v>
      </c>
      <c r="AL897" s="75" t="n">
        <f aca="false">IF(AC897&lt;&gt;AE897,(IF(N897=0,J897*(INFORMAÇÕES!$Q$89/INFORMAÇÕES!$Q$92),IF(N897="R",J897,0))),0)</f>
        <v>0</v>
      </c>
      <c r="AM897" s="75" t="n">
        <f aca="false">IF(AC897&lt;&gt;AE897,(IF(N897=0,J897*(INFORMAÇÕES!$Q$90/INFORMAÇÕES!$Q$92),IF(N897="C",J897,0))),0)</f>
        <v>0</v>
      </c>
      <c r="AN897" s="75" t="n">
        <f aca="false">IF(AC897&lt;&gt;AE897,(IF(N897="",J897*INFORMAÇÕES!$U$115,IF(N897="CF",J897,0))),0)</f>
        <v>0</v>
      </c>
      <c r="AO897" s="75" t="n">
        <f aca="false">IF(AC897&lt;&gt;AE897,(IF(N897="",J897*INFORMAÇÕES!$U$116,IF(N897="O",J897,0))),0)</f>
        <v>0</v>
      </c>
      <c r="AP897" s="75" t="n">
        <f aca="false">IF(H897&lt;&gt;0,J897,0)</f>
        <v>0</v>
      </c>
      <c r="AQ897" s="75" t="n">
        <f aca="false">IF(K897&lt;&gt;0,L897,0)</f>
        <v>0</v>
      </c>
    </row>
    <row r="898" s="174" customFormat="true" ht="14.25" hidden="false" customHeight="false" outlineLevel="0" collapsed="false">
      <c r="A898" s="159" t="n">
        <v>886</v>
      </c>
      <c r="B898" s="160" t="n">
        <f aca="false">R898</f>
        <v>0</v>
      </c>
      <c r="C898" s="161" t="n">
        <f aca="false">T898</f>
        <v>0</v>
      </c>
      <c r="D898" s="162" t="n">
        <f aca="false">U898</f>
        <v>0</v>
      </c>
      <c r="E898" s="163" t="n">
        <f aca="false">'ORÇ.GLOBAL P CAIXA'!E897</f>
        <v>0</v>
      </c>
      <c r="F898" s="163" t="n">
        <f aca="false">IF('ORÇ.GLOBAL EMPRESA'!G897&gt;0,'ORÇ.GLOBAL EMPRESA'!G897,'ORÇ.GLOBAL P CAIXA'!F897)</f>
        <v>0</v>
      </c>
      <c r="G898" s="163" t="n">
        <f aca="false">IF(E898&lt;&gt;0,ROUND(E898*F898,2),IF(AK898=0,(SUMIF($AC$13:$AC$1012,B898,$AK$13:$AK$1012)),AK898))</f>
        <v>0</v>
      </c>
      <c r="H898" s="163" t="n">
        <f aca="false">V898</f>
        <v>0</v>
      </c>
      <c r="I898" s="163" t="n">
        <f aca="false">W898</f>
        <v>0</v>
      </c>
      <c r="J898" s="163" t="n">
        <f aca="false">IF(H898&lt;&gt;0,ROUND(H898*I898,2),IF(AP898=0,(SUMIF($AC$13:$AC$1012,B898,$AP$13:$AP$1012)),AP898))</f>
        <v>0</v>
      </c>
      <c r="K898" s="163" t="n">
        <f aca="false">H898-E898</f>
        <v>0</v>
      </c>
      <c r="L898" s="163" t="n">
        <f aca="false">J898-G898</f>
        <v>0</v>
      </c>
      <c r="M898" s="645" t="str">
        <f aca="false">IF('ORÇ.GLOBAL P CAIXA'!H897&gt;0,'ORÇ.GLOBAL P CAIXA'!H897,"")</f>
        <v/>
      </c>
      <c r="N898" s="646" t="n">
        <f aca="false">'ORÇ.GLOBAL P CAIXA'!I897</f>
        <v>0</v>
      </c>
      <c r="O898" s="166" t="str">
        <f aca="false">S898</f>
        <v/>
      </c>
      <c r="P898" s="167"/>
      <c r="Q898" s="168" t="str">
        <f aca="false">IF(B898&gt;0,"ok","ocultar")</f>
        <v>ocultar</v>
      </c>
      <c r="R898" s="647" t="n">
        <f aca="false">'ORÇ.GLOBAL P CAIXA'!B897</f>
        <v>0</v>
      </c>
      <c r="S898" s="170" t="str">
        <f aca="false">IF('ORÇ.GLOBAL P CAIXA'!N897&lt;&gt;0,'ORÇ.GLOBAL P CAIXA'!N897,"")</f>
        <v/>
      </c>
      <c r="T898" s="648" t="n">
        <f aca="false">'ORÇ.GLOBAL P CAIXA'!O897</f>
        <v>0</v>
      </c>
      <c r="U898" s="172" t="n">
        <f aca="false">'ORÇ.GLOBAL P CAIXA'!P897</f>
        <v>0</v>
      </c>
      <c r="V898" s="173" t="n">
        <f aca="false">'ORÇ.GLOBAL P CAIXA'!E897</f>
        <v>0</v>
      </c>
      <c r="W898" s="173" t="n">
        <f aca="false">F898</f>
        <v>0</v>
      </c>
      <c r="X898" s="649"/>
      <c r="Y898" s="649"/>
      <c r="Z898" s="650"/>
      <c r="AB898" s="88"/>
      <c r="AC898" s="157" t="n">
        <f aca="false">IF(B898=0,AC897,IF(ISNONTEXT(B898)=TRUE(),INT(B898),INT(LEFT(B898,FIND(".",B898)-1))))</f>
        <v>3</v>
      </c>
      <c r="AD898" s="157" t="str">
        <f aca="false">IF(AD899=1,1,IF(B898&lt;&gt;0,1,IF(C898&lt;&gt;0,1,IF(D898&lt;&gt;0,1,IF(E898&lt;&gt;0,1,"")))))</f>
        <v/>
      </c>
      <c r="AE898" s="157" t="str">
        <f aca="false">IF(AC898=0," ",IF(AC898&lt;&gt;AC897,AC898," "))</f>
        <v> </v>
      </c>
      <c r="AF898" s="88"/>
      <c r="AG898" s="75" t="e">
        <f aca="false">IF(AC898&lt;&gt;AE898,(IF(N898=0,G898*(INFORMAÇÕES!$Q$69/INFORMAÇÕES!$Q$72),IF(N898="R",G898,0))),0)</f>
        <v>#DIV/0!</v>
      </c>
      <c r="AH898" s="75" t="e">
        <f aca="false">IF(AC898&lt;&gt;AE898,(IF(N898=0,G898*(INFORMAÇÕES!$Q$70/INFORMAÇÕES!$Q$72),IF(N898="C",G898,0))),0)</f>
        <v>#DIV/0!</v>
      </c>
      <c r="AI898" s="75" t="n">
        <f aca="false">IF(AC898&lt;&gt;AE898,(IF(N898=0,G898*INFORMAÇÕES!$U$115,IF(N898="CF",G898,0))),0)</f>
        <v>0</v>
      </c>
      <c r="AJ898" s="75" t="n">
        <f aca="false">IF(AC898&lt;&gt;AE898,(IF(N898=0,G898*INFORMAÇÕES!$U$116,IF(N898="O",G898,0))),0)</f>
        <v>0</v>
      </c>
      <c r="AK898" s="75" t="n">
        <f aca="false">IF(E898&lt;&gt;0,G898,0)</f>
        <v>0</v>
      </c>
      <c r="AL898" s="75" t="n">
        <f aca="false">IF(AC898&lt;&gt;AE898,(IF(N898=0,J898*(INFORMAÇÕES!$Q$89/INFORMAÇÕES!$Q$92),IF(N898="R",J898,0))),0)</f>
        <v>0</v>
      </c>
      <c r="AM898" s="75" t="n">
        <f aca="false">IF(AC898&lt;&gt;AE898,(IF(N898=0,J898*(INFORMAÇÕES!$Q$90/INFORMAÇÕES!$Q$92),IF(N898="C",J898,0))),0)</f>
        <v>0</v>
      </c>
      <c r="AN898" s="75" t="n">
        <f aca="false">IF(AC898&lt;&gt;AE898,(IF(N898="",J898*INFORMAÇÕES!$U$115,IF(N898="CF",J898,0))),0)</f>
        <v>0</v>
      </c>
      <c r="AO898" s="75" t="n">
        <f aca="false">IF(AC898&lt;&gt;AE898,(IF(N898="",J898*INFORMAÇÕES!$U$116,IF(N898="O",J898,0))),0)</f>
        <v>0</v>
      </c>
      <c r="AP898" s="75" t="n">
        <f aca="false">IF(H898&lt;&gt;0,J898,0)</f>
        <v>0</v>
      </c>
      <c r="AQ898" s="75" t="n">
        <f aca="false">IF(K898&lt;&gt;0,L898,0)</f>
        <v>0</v>
      </c>
    </row>
    <row r="899" s="174" customFormat="true" ht="14.25" hidden="false" customHeight="false" outlineLevel="0" collapsed="false">
      <c r="A899" s="159" t="n">
        <v>887</v>
      </c>
      <c r="B899" s="160" t="n">
        <f aca="false">R899</f>
        <v>0</v>
      </c>
      <c r="C899" s="161" t="n">
        <f aca="false">T899</f>
        <v>0</v>
      </c>
      <c r="D899" s="162" t="n">
        <f aca="false">U899</f>
        <v>0</v>
      </c>
      <c r="E899" s="163" t="n">
        <f aca="false">'ORÇ.GLOBAL P CAIXA'!E898</f>
        <v>0</v>
      </c>
      <c r="F899" s="163" t="n">
        <f aca="false">IF('ORÇ.GLOBAL EMPRESA'!G898&gt;0,'ORÇ.GLOBAL EMPRESA'!G898,'ORÇ.GLOBAL P CAIXA'!F898)</f>
        <v>0</v>
      </c>
      <c r="G899" s="163" t="n">
        <f aca="false">IF(E899&lt;&gt;0,ROUND(E899*F899,2),IF(AK899=0,(SUMIF($AC$13:$AC$1012,B899,$AK$13:$AK$1012)),AK899))</f>
        <v>0</v>
      </c>
      <c r="H899" s="163" t="n">
        <f aca="false">V899</f>
        <v>0</v>
      </c>
      <c r="I899" s="163" t="n">
        <f aca="false">W899</f>
        <v>0</v>
      </c>
      <c r="J899" s="163" t="n">
        <f aca="false">IF(H899&lt;&gt;0,ROUND(H899*I899,2),IF(AP899=0,(SUMIF($AC$13:$AC$1012,B899,$AP$13:$AP$1012)),AP899))</f>
        <v>0</v>
      </c>
      <c r="K899" s="163" t="n">
        <f aca="false">H899-E899</f>
        <v>0</v>
      </c>
      <c r="L899" s="163" t="n">
        <f aca="false">J899-G899</f>
        <v>0</v>
      </c>
      <c r="M899" s="645" t="str">
        <f aca="false">IF('ORÇ.GLOBAL P CAIXA'!H898&gt;0,'ORÇ.GLOBAL P CAIXA'!H898,"")</f>
        <v/>
      </c>
      <c r="N899" s="646" t="n">
        <f aca="false">'ORÇ.GLOBAL P CAIXA'!I898</f>
        <v>0</v>
      </c>
      <c r="O899" s="166" t="str">
        <f aca="false">S899</f>
        <v/>
      </c>
      <c r="P899" s="167"/>
      <c r="Q899" s="168" t="str">
        <f aca="false">IF(B899&gt;0,"ok","ocultar")</f>
        <v>ocultar</v>
      </c>
      <c r="R899" s="647" t="n">
        <f aca="false">'ORÇ.GLOBAL P CAIXA'!B898</f>
        <v>0</v>
      </c>
      <c r="S899" s="170" t="str">
        <f aca="false">IF('ORÇ.GLOBAL P CAIXA'!N898&lt;&gt;0,'ORÇ.GLOBAL P CAIXA'!N898,"")</f>
        <v/>
      </c>
      <c r="T899" s="648" t="n">
        <f aca="false">'ORÇ.GLOBAL P CAIXA'!O898</f>
        <v>0</v>
      </c>
      <c r="U899" s="172" t="n">
        <f aca="false">'ORÇ.GLOBAL P CAIXA'!P898</f>
        <v>0</v>
      </c>
      <c r="V899" s="173" t="n">
        <f aca="false">'ORÇ.GLOBAL P CAIXA'!E898</f>
        <v>0</v>
      </c>
      <c r="W899" s="173" t="n">
        <f aca="false">F899</f>
        <v>0</v>
      </c>
      <c r="X899" s="649"/>
      <c r="Y899" s="649"/>
      <c r="Z899" s="650"/>
      <c r="AB899" s="88"/>
      <c r="AC899" s="157" t="n">
        <f aca="false">IF(B899=0,AC898,IF(ISNONTEXT(B899)=TRUE(),INT(B899),INT(LEFT(B899,FIND(".",B899)-1))))</f>
        <v>3</v>
      </c>
      <c r="AD899" s="157" t="str">
        <f aca="false">IF(AD900=1,1,IF(B899&lt;&gt;0,1,IF(C899&lt;&gt;0,1,IF(D899&lt;&gt;0,1,IF(E899&lt;&gt;0,1,"")))))</f>
        <v/>
      </c>
      <c r="AE899" s="157" t="str">
        <f aca="false">IF(AC899=0," ",IF(AC899&lt;&gt;AC898,AC899," "))</f>
        <v> </v>
      </c>
      <c r="AF899" s="88"/>
      <c r="AG899" s="75" t="e">
        <f aca="false">IF(AC899&lt;&gt;AE899,(IF(N899=0,G899*(INFORMAÇÕES!$Q$69/INFORMAÇÕES!$Q$72),IF(N899="R",G899,0))),0)</f>
        <v>#DIV/0!</v>
      </c>
      <c r="AH899" s="75" t="e">
        <f aca="false">IF(AC899&lt;&gt;AE899,(IF(N899=0,G899*(INFORMAÇÕES!$Q$70/INFORMAÇÕES!$Q$72),IF(N899="C",G899,0))),0)</f>
        <v>#DIV/0!</v>
      </c>
      <c r="AI899" s="75" t="n">
        <f aca="false">IF(AC899&lt;&gt;AE899,(IF(N899=0,G899*INFORMAÇÕES!$U$115,IF(N899="CF",G899,0))),0)</f>
        <v>0</v>
      </c>
      <c r="AJ899" s="75" t="n">
        <f aca="false">IF(AC899&lt;&gt;AE899,(IF(N899=0,G899*INFORMAÇÕES!$U$116,IF(N899="O",G899,0))),0)</f>
        <v>0</v>
      </c>
      <c r="AK899" s="75" t="n">
        <f aca="false">IF(E899&lt;&gt;0,G899,0)</f>
        <v>0</v>
      </c>
      <c r="AL899" s="75" t="n">
        <f aca="false">IF(AC899&lt;&gt;AE899,(IF(N899=0,J899*(INFORMAÇÕES!$Q$89/INFORMAÇÕES!$Q$92),IF(N899="R",J899,0))),0)</f>
        <v>0</v>
      </c>
      <c r="AM899" s="75" t="n">
        <f aca="false">IF(AC899&lt;&gt;AE899,(IF(N899=0,J899*(INFORMAÇÕES!$Q$90/INFORMAÇÕES!$Q$92),IF(N899="C",J899,0))),0)</f>
        <v>0</v>
      </c>
      <c r="AN899" s="75" t="n">
        <f aca="false">IF(AC899&lt;&gt;AE899,(IF(N899="",J899*INFORMAÇÕES!$U$115,IF(N899="CF",J899,0))),0)</f>
        <v>0</v>
      </c>
      <c r="AO899" s="75" t="n">
        <f aca="false">IF(AC899&lt;&gt;AE899,(IF(N899="",J899*INFORMAÇÕES!$U$116,IF(N899="O",J899,0))),0)</f>
        <v>0</v>
      </c>
      <c r="AP899" s="75" t="n">
        <f aca="false">IF(H899&lt;&gt;0,J899,0)</f>
        <v>0</v>
      </c>
      <c r="AQ899" s="75" t="n">
        <f aca="false">IF(K899&lt;&gt;0,L899,0)</f>
        <v>0</v>
      </c>
    </row>
    <row r="900" s="174" customFormat="true" ht="14.25" hidden="false" customHeight="false" outlineLevel="0" collapsed="false">
      <c r="A900" s="159" t="n">
        <v>888</v>
      </c>
      <c r="B900" s="160" t="n">
        <f aca="false">R900</f>
        <v>0</v>
      </c>
      <c r="C900" s="161" t="n">
        <f aca="false">T900</f>
        <v>0</v>
      </c>
      <c r="D900" s="162" t="n">
        <f aca="false">U900</f>
        <v>0</v>
      </c>
      <c r="E900" s="163" t="n">
        <f aca="false">'ORÇ.GLOBAL P CAIXA'!E899</f>
        <v>0</v>
      </c>
      <c r="F900" s="163" t="n">
        <f aca="false">IF('ORÇ.GLOBAL EMPRESA'!G899&gt;0,'ORÇ.GLOBAL EMPRESA'!G899,'ORÇ.GLOBAL P CAIXA'!F899)</f>
        <v>0</v>
      </c>
      <c r="G900" s="163" t="n">
        <f aca="false">IF(E900&lt;&gt;0,ROUND(E900*F900,2),IF(AK900=0,(SUMIF($AC$13:$AC$1012,B900,$AK$13:$AK$1012)),AK900))</f>
        <v>0</v>
      </c>
      <c r="H900" s="163" t="n">
        <f aca="false">V900</f>
        <v>0</v>
      </c>
      <c r="I900" s="163" t="n">
        <f aca="false">W900</f>
        <v>0</v>
      </c>
      <c r="J900" s="163" t="n">
        <f aca="false">IF(H900&lt;&gt;0,ROUND(H900*I900,2),IF(AP900=0,(SUMIF($AC$13:$AC$1012,B900,$AP$13:$AP$1012)),AP900))</f>
        <v>0</v>
      </c>
      <c r="K900" s="163" t="n">
        <f aca="false">H900-E900</f>
        <v>0</v>
      </c>
      <c r="L900" s="163" t="n">
        <f aca="false">J900-G900</f>
        <v>0</v>
      </c>
      <c r="M900" s="645" t="str">
        <f aca="false">IF('ORÇ.GLOBAL P CAIXA'!H899&gt;0,'ORÇ.GLOBAL P CAIXA'!H899,"")</f>
        <v/>
      </c>
      <c r="N900" s="646" t="n">
        <f aca="false">'ORÇ.GLOBAL P CAIXA'!I899</f>
        <v>0</v>
      </c>
      <c r="O900" s="166" t="str">
        <f aca="false">S900</f>
        <v/>
      </c>
      <c r="P900" s="167"/>
      <c r="Q900" s="168" t="str">
        <f aca="false">IF(B900&gt;0,"ok","ocultar")</f>
        <v>ocultar</v>
      </c>
      <c r="R900" s="647" t="n">
        <f aca="false">'ORÇ.GLOBAL P CAIXA'!B899</f>
        <v>0</v>
      </c>
      <c r="S900" s="170" t="str">
        <f aca="false">IF('ORÇ.GLOBAL P CAIXA'!N899&lt;&gt;0,'ORÇ.GLOBAL P CAIXA'!N899,"")</f>
        <v/>
      </c>
      <c r="T900" s="648" t="n">
        <f aca="false">'ORÇ.GLOBAL P CAIXA'!O899</f>
        <v>0</v>
      </c>
      <c r="U900" s="172" t="n">
        <f aca="false">'ORÇ.GLOBAL P CAIXA'!P899</f>
        <v>0</v>
      </c>
      <c r="V900" s="173" t="n">
        <f aca="false">'ORÇ.GLOBAL P CAIXA'!E899</f>
        <v>0</v>
      </c>
      <c r="W900" s="173" t="n">
        <f aca="false">F900</f>
        <v>0</v>
      </c>
      <c r="X900" s="649"/>
      <c r="Y900" s="649"/>
      <c r="Z900" s="650"/>
      <c r="AB900" s="88"/>
      <c r="AC900" s="157" t="n">
        <f aca="false">IF(B900=0,AC899,IF(ISNONTEXT(B900)=TRUE(),INT(B900),INT(LEFT(B900,FIND(".",B900)-1))))</f>
        <v>3</v>
      </c>
      <c r="AD900" s="157" t="str">
        <f aca="false">IF(AD901=1,1,IF(B900&lt;&gt;0,1,IF(C900&lt;&gt;0,1,IF(D900&lt;&gt;0,1,IF(E900&lt;&gt;0,1,"")))))</f>
        <v/>
      </c>
      <c r="AE900" s="157" t="str">
        <f aca="false">IF(AC900=0," ",IF(AC900&lt;&gt;AC899,AC900," "))</f>
        <v> </v>
      </c>
      <c r="AF900" s="88"/>
      <c r="AG900" s="75" t="e">
        <f aca="false">IF(AC900&lt;&gt;AE900,(IF(N900=0,G900*(INFORMAÇÕES!$Q$69/INFORMAÇÕES!$Q$72),IF(N900="R",G900,0))),0)</f>
        <v>#DIV/0!</v>
      </c>
      <c r="AH900" s="75" t="e">
        <f aca="false">IF(AC900&lt;&gt;AE900,(IF(N900=0,G900*(INFORMAÇÕES!$Q$70/INFORMAÇÕES!$Q$72),IF(N900="C",G900,0))),0)</f>
        <v>#DIV/0!</v>
      </c>
      <c r="AI900" s="75" t="n">
        <f aca="false">IF(AC900&lt;&gt;AE900,(IF(N900=0,G900*INFORMAÇÕES!$U$115,IF(N900="CF",G900,0))),0)</f>
        <v>0</v>
      </c>
      <c r="AJ900" s="75" t="n">
        <f aca="false">IF(AC900&lt;&gt;AE900,(IF(N900=0,G900*INFORMAÇÕES!$U$116,IF(N900="O",G900,0))),0)</f>
        <v>0</v>
      </c>
      <c r="AK900" s="75" t="n">
        <f aca="false">IF(E900&lt;&gt;0,G900,0)</f>
        <v>0</v>
      </c>
      <c r="AL900" s="75" t="n">
        <f aca="false">IF(AC900&lt;&gt;AE900,(IF(N900=0,J900*(INFORMAÇÕES!$Q$89/INFORMAÇÕES!$Q$92),IF(N900="R",J900,0))),0)</f>
        <v>0</v>
      </c>
      <c r="AM900" s="75" t="n">
        <f aca="false">IF(AC900&lt;&gt;AE900,(IF(N900=0,J900*(INFORMAÇÕES!$Q$90/INFORMAÇÕES!$Q$92),IF(N900="C",J900,0))),0)</f>
        <v>0</v>
      </c>
      <c r="AN900" s="75" t="n">
        <f aca="false">IF(AC900&lt;&gt;AE900,(IF(N900="",J900*INFORMAÇÕES!$U$115,IF(N900="CF",J900,0))),0)</f>
        <v>0</v>
      </c>
      <c r="AO900" s="75" t="n">
        <f aca="false">IF(AC900&lt;&gt;AE900,(IF(N900="",J900*INFORMAÇÕES!$U$116,IF(N900="O",J900,0))),0)</f>
        <v>0</v>
      </c>
      <c r="AP900" s="75" t="n">
        <f aca="false">IF(H900&lt;&gt;0,J900,0)</f>
        <v>0</v>
      </c>
      <c r="AQ900" s="75" t="n">
        <f aca="false">IF(K900&lt;&gt;0,L900,0)</f>
        <v>0</v>
      </c>
    </row>
    <row r="901" s="174" customFormat="true" ht="14.25" hidden="false" customHeight="false" outlineLevel="0" collapsed="false">
      <c r="A901" s="159" t="n">
        <v>889</v>
      </c>
      <c r="B901" s="160" t="n">
        <f aca="false">R901</f>
        <v>0</v>
      </c>
      <c r="C901" s="161" t="n">
        <f aca="false">T901</f>
        <v>0</v>
      </c>
      <c r="D901" s="162" t="n">
        <f aca="false">U901</f>
        <v>0</v>
      </c>
      <c r="E901" s="163" t="n">
        <f aca="false">'ORÇ.GLOBAL P CAIXA'!E900</f>
        <v>0</v>
      </c>
      <c r="F901" s="163" t="n">
        <f aca="false">IF('ORÇ.GLOBAL EMPRESA'!G900&gt;0,'ORÇ.GLOBAL EMPRESA'!G900,'ORÇ.GLOBAL P CAIXA'!F900)</f>
        <v>0</v>
      </c>
      <c r="G901" s="163" t="n">
        <f aca="false">IF(E901&lt;&gt;0,ROUND(E901*F901,2),IF(AK901=0,(SUMIF($AC$13:$AC$1012,B901,$AK$13:$AK$1012)),AK901))</f>
        <v>0</v>
      </c>
      <c r="H901" s="163" t="n">
        <f aca="false">V901</f>
        <v>0</v>
      </c>
      <c r="I901" s="163" t="n">
        <f aca="false">W901</f>
        <v>0</v>
      </c>
      <c r="J901" s="163" t="n">
        <f aca="false">IF(H901&lt;&gt;0,ROUND(H901*I901,2),IF(AP901=0,(SUMIF($AC$13:$AC$1012,B901,$AP$13:$AP$1012)),AP901))</f>
        <v>0</v>
      </c>
      <c r="K901" s="163" t="n">
        <f aca="false">H901-E901</f>
        <v>0</v>
      </c>
      <c r="L901" s="163" t="n">
        <f aca="false">J901-G901</f>
        <v>0</v>
      </c>
      <c r="M901" s="645" t="str">
        <f aca="false">IF('ORÇ.GLOBAL P CAIXA'!H900&gt;0,'ORÇ.GLOBAL P CAIXA'!H900,"")</f>
        <v/>
      </c>
      <c r="N901" s="646" t="n">
        <f aca="false">'ORÇ.GLOBAL P CAIXA'!I900</f>
        <v>0</v>
      </c>
      <c r="O901" s="166" t="str">
        <f aca="false">S901</f>
        <v/>
      </c>
      <c r="P901" s="167"/>
      <c r="Q901" s="168" t="str">
        <f aca="false">IF(B901&gt;0,"ok","ocultar")</f>
        <v>ocultar</v>
      </c>
      <c r="R901" s="647" t="n">
        <f aca="false">'ORÇ.GLOBAL P CAIXA'!B900</f>
        <v>0</v>
      </c>
      <c r="S901" s="170" t="str">
        <f aca="false">IF('ORÇ.GLOBAL P CAIXA'!N900&lt;&gt;0,'ORÇ.GLOBAL P CAIXA'!N900,"")</f>
        <v/>
      </c>
      <c r="T901" s="648" t="n">
        <f aca="false">'ORÇ.GLOBAL P CAIXA'!O900</f>
        <v>0</v>
      </c>
      <c r="U901" s="172" t="n">
        <f aca="false">'ORÇ.GLOBAL P CAIXA'!P900</f>
        <v>0</v>
      </c>
      <c r="V901" s="173" t="n">
        <f aca="false">'ORÇ.GLOBAL P CAIXA'!E900</f>
        <v>0</v>
      </c>
      <c r="W901" s="173" t="n">
        <f aca="false">F901</f>
        <v>0</v>
      </c>
      <c r="X901" s="649"/>
      <c r="Y901" s="649"/>
      <c r="Z901" s="650"/>
      <c r="AB901" s="88"/>
      <c r="AC901" s="157" t="n">
        <f aca="false">IF(B901=0,AC900,IF(ISNONTEXT(B901)=TRUE(),INT(B901),INT(LEFT(B901,FIND(".",B901)-1))))</f>
        <v>3</v>
      </c>
      <c r="AD901" s="157" t="str">
        <f aca="false">IF(AD902=1,1,IF(B901&lt;&gt;0,1,IF(C901&lt;&gt;0,1,IF(D901&lt;&gt;0,1,IF(E901&lt;&gt;0,1,"")))))</f>
        <v/>
      </c>
      <c r="AE901" s="157" t="str">
        <f aca="false">IF(AC901=0," ",IF(AC901&lt;&gt;AC900,AC901," "))</f>
        <v> </v>
      </c>
      <c r="AF901" s="88"/>
      <c r="AG901" s="75" t="e">
        <f aca="false">IF(AC901&lt;&gt;AE901,(IF(N901=0,G901*(INFORMAÇÕES!$Q$69/INFORMAÇÕES!$Q$72),IF(N901="R",G901,0))),0)</f>
        <v>#DIV/0!</v>
      </c>
      <c r="AH901" s="75" t="e">
        <f aca="false">IF(AC901&lt;&gt;AE901,(IF(N901=0,G901*(INFORMAÇÕES!$Q$70/INFORMAÇÕES!$Q$72),IF(N901="C",G901,0))),0)</f>
        <v>#DIV/0!</v>
      </c>
      <c r="AI901" s="75" t="n">
        <f aca="false">IF(AC901&lt;&gt;AE901,(IF(N901=0,G901*INFORMAÇÕES!$U$115,IF(N901="CF",G901,0))),0)</f>
        <v>0</v>
      </c>
      <c r="AJ901" s="75" t="n">
        <f aca="false">IF(AC901&lt;&gt;AE901,(IF(N901=0,G901*INFORMAÇÕES!$U$116,IF(N901="O",G901,0))),0)</f>
        <v>0</v>
      </c>
      <c r="AK901" s="75" t="n">
        <f aca="false">IF(E901&lt;&gt;0,G901,0)</f>
        <v>0</v>
      </c>
      <c r="AL901" s="75" t="n">
        <f aca="false">IF(AC901&lt;&gt;AE901,(IF(N901=0,J901*(INFORMAÇÕES!$Q$89/INFORMAÇÕES!$Q$92),IF(N901="R",J901,0))),0)</f>
        <v>0</v>
      </c>
      <c r="AM901" s="75" t="n">
        <f aca="false">IF(AC901&lt;&gt;AE901,(IF(N901=0,J901*(INFORMAÇÕES!$Q$90/INFORMAÇÕES!$Q$92),IF(N901="C",J901,0))),0)</f>
        <v>0</v>
      </c>
      <c r="AN901" s="75" t="n">
        <f aca="false">IF(AC901&lt;&gt;AE901,(IF(N901="",J901*INFORMAÇÕES!$U$115,IF(N901="CF",J901,0))),0)</f>
        <v>0</v>
      </c>
      <c r="AO901" s="75" t="n">
        <f aca="false">IF(AC901&lt;&gt;AE901,(IF(N901="",J901*INFORMAÇÕES!$U$116,IF(N901="O",J901,0))),0)</f>
        <v>0</v>
      </c>
      <c r="AP901" s="75" t="n">
        <f aca="false">IF(H901&lt;&gt;0,J901,0)</f>
        <v>0</v>
      </c>
      <c r="AQ901" s="75" t="n">
        <f aca="false">IF(K901&lt;&gt;0,L901,0)</f>
        <v>0</v>
      </c>
    </row>
    <row r="902" s="174" customFormat="true" ht="14.25" hidden="false" customHeight="false" outlineLevel="0" collapsed="false">
      <c r="A902" s="159" t="n">
        <v>890</v>
      </c>
      <c r="B902" s="160" t="n">
        <f aca="false">R902</f>
        <v>0</v>
      </c>
      <c r="C902" s="161" t="n">
        <f aca="false">T902</f>
        <v>0</v>
      </c>
      <c r="D902" s="162" t="n">
        <f aca="false">U902</f>
        <v>0</v>
      </c>
      <c r="E902" s="163" t="n">
        <f aca="false">'ORÇ.GLOBAL P CAIXA'!E901</f>
        <v>0</v>
      </c>
      <c r="F902" s="163" t="n">
        <f aca="false">IF('ORÇ.GLOBAL EMPRESA'!G901&gt;0,'ORÇ.GLOBAL EMPRESA'!G901,'ORÇ.GLOBAL P CAIXA'!F901)</f>
        <v>0</v>
      </c>
      <c r="G902" s="163" t="n">
        <f aca="false">IF(E902&lt;&gt;0,ROUND(E902*F902,2),IF(AK902=0,(SUMIF($AC$13:$AC$1012,B902,$AK$13:$AK$1012)),AK902))</f>
        <v>0</v>
      </c>
      <c r="H902" s="163" t="n">
        <f aca="false">V902</f>
        <v>0</v>
      </c>
      <c r="I902" s="163" t="n">
        <f aca="false">W902</f>
        <v>0</v>
      </c>
      <c r="J902" s="163" t="n">
        <f aca="false">IF(H902&lt;&gt;0,ROUND(H902*I902,2),IF(AP902=0,(SUMIF($AC$13:$AC$1012,B902,$AP$13:$AP$1012)),AP902))</f>
        <v>0</v>
      </c>
      <c r="K902" s="163" t="n">
        <f aca="false">H902-E902</f>
        <v>0</v>
      </c>
      <c r="L902" s="163" t="n">
        <f aca="false">J902-G902</f>
        <v>0</v>
      </c>
      <c r="M902" s="645" t="str">
        <f aca="false">IF('ORÇ.GLOBAL P CAIXA'!H901&gt;0,'ORÇ.GLOBAL P CAIXA'!H901,"")</f>
        <v/>
      </c>
      <c r="N902" s="646" t="n">
        <f aca="false">'ORÇ.GLOBAL P CAIXA'!I901</f>
        <v>0</v>
      </c>
      <c r="O902" s="166" t="str">
        <f aca="false">S902</f>
        <v/>
      </c>
      <c r="P902" s="167"/>
      <c r="Q902" s="168" t="str">
        <f aca="false">IF(B902&gt;0,"ok","ocultar")</f>
        <v>ocultar</v>
      </c>
      <c r="R902" s="647" t="n">
        <f aca="false">'ORÇ.GLOBAL P CAIXA'!B901</f>
        <v>0</v>
      </c>
      <c r="S902" s="170" t="str">
        <f aca="false">IF('ORÇ.GLOBAL P CAIXA'!N901&lt;&gt;0,'ORÇ.GLOBAL P CAIXA'!N901,"")</f>
        <v/>
      </c>
      <c r="T902" s="648" t="n">
        <f aca="false">'ORÇ.GLOBAL P CAIXA'!O901</f>
        <v>0</v>
      </c>
      <c r="U902" s="172" t="n">
        <f aca="false">'ORÇ.GLOBAL P CAIXA'!P901</f>
        <v>0</v>
      </c>
      <c r="V902" s="173" t="n">
        <f aca="false">'ORÇ.GLOBAL P CAIXA'!E901</f>
        <v>0</v>
      </c>
      <c r="W902" s="173" t="n">
        <f aca="false">F902</f>
        <v>0</v>
      </c>
      <c r="X902" s="649"/>
      <c r="Y902" s="649"/>
      <c r="Z902" s="650"/>
      <c r="AB902" s="88"/>
      <c r="AC902" s="157" t="n">
        <f aca="false">IF(B902=0,AC901,IF(ISNONTEXT(B902)=TRUE(),INT(B902),INT(LEFT(B902,FIND(".",B902)-1))))</f>
        <v>3</v>
      </c>
      <c r="AD902" s="157" t="str">
        <f aca="false">IF(AD903=1,1,IF(B902&lt;&gt;0,1,IF(C902&lt;&gt;0,1,IF(D902&lt;&gt;0,1,IF(E902&lt;&gt;0,1,"")))))</f>
        <v/>
      </c>
      <c r="AE902" s="157" t="str">
        <f aca="false">IF(AC902=0," ",IF(AC902&lt;&gt;AC901,AC902," "))</f>
        <v> </v>
      </c>
      <c r="AF902" s="88"/>
      <c r="AG902" s="75" t="e">
        <f aca="false">IF(AC902&lt;&gt;AE902,(IF(N902=0,G902*(INFORMAÇÕES!$Q$69/INFORMAÇÕES!$Q$72),IF(N902="R",G902,0))),0)</f>
        <v>#DIV/0!</v>
      </c>
      <c r="AH902" s="75" t="e">
        <f aca="false">IF(AC902&lt;&gt;AE902,(IF(N902=0,G902*(INFORMAÇÕES!$Q$70/INFORMAÇÕES!$Q$72),IF(N902="C",G902,0))),0)</f>
        <v>#DIV/0!</v>
      </c>
      <c r="AI902" s="75" t="n">
        <f aca="false">IF(AC902&lt;&gt;AE902,(IF(N902=0,G902*INFORMAÇÕES!$U$115,IF(N902="CF",G902,0))),0)</f>
        <v>0</v>
      </c>
      <c r="AJ902" s="75" t="n">
        <f aca="false">IF(AC902&lt;&gt;AE902,(IF(N902=0,G902*INFORMAÇÕES!$U$116,IF(N902="O",G902,0))),0)</f>
        <v>0</v>
      </c>
      <c r="AK902" s="75" t="n">
        <f aca="false">IF(E902&lt;&gt;0,G902,0)</f>
        <v>0</v>
      </c>
      <c r="AL902" s="75" t="n">
        <f aca="false">IF(AC902&lt;&gt;AE902,(IF(N902=0,J902*(INFORMAÇÕES!$Q$89/INFORMAÇÕES!$Q$92),IF(N902="R",J902,0))),0)</f>
        <v>0</v>
      </c>
      <c r="AM902" s="75" t="n">
        <f aca="false">IF(AC902&lt;&gt;AE902,(IF(N902=0,J902*(INFORMAÇÕES!$Q$90/INFORMAÇÕES!$Q$92),IF(N902="C",J902,0))),0)</f>
        <v>0</v>
      </c>
      <c r="AN902" s="75" t="n">
        <f aca="false">IF(AC902&lt;&gt;AE902,(IF(N902="",J902*INFORMAÇÕES!$U$115,IF(N902="CF",J902,0))),0)</f>
        <v>0</v>
      </c>
      <c r="AO902" s="75" t="n">
        <f aca="false">IF(AC902&lt;&gt;AE902,(IF(N902="",J902*INFORMAÇÕES!$U$116,IF(N902="O",J902,0))),0)</f>
        <v>0</v>
      </c>
      <c r="AP902" s="75" t="n">
        <f aca="false">IF(H902&lt;&gt;0,J902,0)</f>
        <v>0</v>
      </c>
      <c r="AQ902" s="75" t="n">
        <f aca="false">IF(K902&lt;&gt;0,L902,0)</f>
        <v>0</v>
      </c>
    </row>
    <row r="903" s="174" customFormat="true" ht="14.25" hidden="false" customHeight="false" outlineLevel="0" collapsed="false">
      <c r="A903" s="159" t="n">
        <v>891</v>
      </c>
      <c r="B903" s="160" t="n">
        <f aca="false">R903</f>
        <v>0</v>
      </c>
      <c r="C903" s="161" t="n">
        <f aca="false">T903</f>
        <v>0</v>
      </c>
      <c r="D903" s="162" t="n">
        <f aca="false">U903</f>
        <v>0</v>
      </c>
      <c r="E903" s="163" t="n">
        <f aca="false">'ORÇ.GLOBAL P CAIXA'!E902</f>
        <v>0</v>
      </c>
      <c r="F903" s="163" t="n">
        <f aca="false">IF('ORÇ.GLOBAL EMPRESA'!G902&gt;0,'ORÇ.GLOBAL EMPRESA'!G902,'ORÇ.GLOBAL P CAIXA'!F902)</f>
        <v>0</v>
      </c>
      <c r="G903" s="163" t="n">
        <f aca="false">IF(E903&lt;&gt;0,ROUND(E903*F903,2),IF(AK903=0,(SUMIF($AC$13:$AC$1012,B903,$AK$13:$AK$1012)),AK903))</f>
        <v>0</v>
      </c>
      <c r="H903" s="163" t="n">
        <f aca="false">V903</f>
        <v>0</v>
      </c>
      <c r="I903" s="163" t="n">
        <f aca="false">W903</f>
        <v>0</v>
      </c>
      <c r="J903" s="163" t="n">
        <f aca="false">IF(H903&lt;&gt;0,ROUND(H903*I903,2),IF(AP903=0,(SUMIF($AC$13:$AC$1012,B903,$AP$13:$AP$1012)),AP903))</f>
        <v>0</v>
      </c>
      <c r="K903" s="163" t="n">
        <f aca="false">H903-E903</f>
        <v>0</v>
      </c>
      <c r="L903" s="163" t="n">
        <f aca="false">J903-G903</f>
        <v>0</v>
      </c>
      <c r="M903" s="645" t="str">
        <f aca="false">IF('ORÇ.GLOBAL P CAIXA'!H902&gt;0,'ORÇ.GLOBAL P CAIXA'!H902,"")</f>
        <v/>
      </c>
      <c r="N903" s="646" t="n">
        <f aca="false">'ORÇ.GLOBAL P CAIXA'!I902</f>
        <v>0</v>
      </c>
      <c r="O903" s="166" t="str">
        <f aca="false">S903</f>
        <v/>
      </c>
      <c r="P903" s="167"/>
      <c r="Q903" s="168" t="str">
        <f aca="false">IF(B903&gt;0,"ok","ocultar")</f>
        <v>ocultar</v>
      </c>
      <c r="R903" s="647" t="n">
        <f aca="false">'ORÇ.GLOBAL P CAIXA'!B902</f>
        <v>0</v>
      </c>
      <c r="S903" s="170" t="str">
        <f aca="false">IF('ORÇ.GLOBAL P CAIXA'!N902&lt;&gt;0,'ORÇ.GLOBAL P CAIXA'!N902,"")</f>
        <v/>
      </c>
      <c r="T903" s="648" t="n">
        <f aca="false">'ORÇ.GLOBAL P CAIXA'!O902</f>
        <v>0</v>
      </c>
      <c r="U903" s="172" t="n">
        <f aca="false">'ORÇ.GLOBAL P CAIXA'!P902</f>
        <v>0</v>
      </c>
      <c r="V903" s="173" t="n">
        <f aca="false">'ORÇ.GLOBAL P CAIXA'!E902</f>
        <v>0</v>
      </c>
      <c r="W903" s="173" t="n">
        <f aca="false">F903</f>
        <v>0</v>
      </c>
      <c r="X903" s="649"/>
      <c r="Y903" s="649"/>
      <c r="Z903" s="650"/>
      <c r="AB903" s="88"/>
      <c r="AC903" s="157" t="n">
        <f aca="false">IF(B903=0,AC902,IF(ISNONTEXT(B903)=TRUE(),INT(B903),INT(LEFT(B903,FIND(".",B903)-1))))</f>
        <v>3</v>
      </c>
      <c r="AD903" s="157" t="str">
        <f aca="false">IF(AD904=1,1,IF(B903&lt;&gt;0,1,IF(C903&lt;&gt;0,1,IF(D903&lt;&gt;0,1,IF(E903&lt;&gt;0,1,"")))))</f>
        <v/>
      </c>
      <c r="AE903" s="157" t="str">
        <f aca="false">IF(AC903=0," ",IF(AC903&lt;&gt;AC902,AC903," "))</f>
        <v> </v>
      </c>
      <c r="AF903" s="88"/>
      <c r="AG903" s="75" t="e">
        <f aca="false">IF(AC903&lt;&gt;AE903,(IF(N903=0,G903*(INFORMAÇÕES!$Q$69/INFORMAÇÕES!$Q$72),IF(N903="R",G903,0))),0)</f>
        <v>#DIV/0!</v>
      </c>
      <c r="AH903" s="75" t="e">
        <f aca="false">IF(AC903&lt;&gt;AE903,(IF(N903=0,G903*(INFORMAÇÕES!$Q$70/INFORMAÇÕES!$Q$72),IF(N903="C",G903,0))),0)</f>
        <v>#DIV/0!</v>
      </c>
      <c r="AI903" s="75" t="n">
        <f aca="false">IF(AC903&lt;&gt;AE903,(IF(N903=0,G903*INFORMAÇÕES!$U$115,IF(N903="CF",G903,0))),0)</f>
        <v>0</v>
      </c>
      <c r="AJ903" s="75" t="n">
        <f aca="false">IF(AC903&lt;&gt;AE903,(IF(N903=0,G903*INFORMAÇÕES!$U$116,IF(N903="O",G903,0))),0)</f>
        <v>0</v>
      </c>
      <c r="AK903" s="75" t="n">
        <f aca="false">IF(E903&lt;&gt;0,G903,0)</f>
        <v>0</v>
      </c>
      <c r="AL903" s="75" t="n">
        <f aca="false">IF(AC903&lt;&gt;AE903,(IF(N903=0,J903*(INFORMAÇÕES!$Q$89/INFORMAÇÕES!$Q$92),IF(N903="R",J903,0))),0)</f>
        <v>0</v>
      </c>
      <c r="AM903" s="75" t="n">
        <f aca="false">IF(AC903&lt;&gt;AE903,(IF(N903=0,J903*(INFORMAÇÕES!$Q$90/INFORMAÇÕES!$Q$92),IF(N903="C",J903,0))),0)</f>
        <v>0</v>
      </c>
      <c r="AN903" s="75" t="n">
        <f aca="false">IF(AC903&lt;&gt;AE903,(IF(N903="",J903*INFORMAÇÕES!$U$115,IF(N903="CF",J903,0))),0)</f>
        <v>0</v>
      </c>
      <c r="AO903" s="75" t="n">
        <f aca="false">IF(AC903&lt;&gt;AE903,(IF(N903="",J903*INFORMAÇÕES!$U$116,IF(N903="O",J903,0))),0)</f>
        <v>0</v>
      </c>
      <c r="AP903" s="75" t="n">
        <f aca="false">IF(H903&lt;&gt;0,J903,0)</f>
        <v>0</v>
      </c>
      <c r="AQ903" s="75" t="n">
        <f aca="false">IF(K903&lt;&gt;0,L903,0)</f>
        <v>0</v>
      </c>
    </row>
    <row r="904" s="174" customFormat="true" ht="14.25" hidden="false" customHeight="false" outlineLevel="0" collapsed="false">
      <c r="A904" s="159" t="n">
        <v>892</v>
      </c>
      <c r="B904" s="160" t="n">
        <f aca="false">R904</f>
        <v>0</v>
      </c>
      <c r="C904" s="161" t="n">
        <f aca="false">T904</f>
        <v>0</v>
      </c>
      <c r="D904" s="162" t="n">
        <f aca="false">U904</f>
        <v>0</v>
      </c>
      <c r="E904" s="163" t="n">
        <f aca="false">'ORÇ.GLOBAL P CAIXA'!E903</f>
        <v>0</v>
      </c>
      <c r="F904" s="163" t="n">
        <f aca="false">IF('ORÇ.GLOBAL EMPRESA'!G903&gt;0,'ORÇ.GLOBAL EMPRESA'!G903,'ORÇ.GLOBAL P CAIXA'!F903)</f>
        <v>0</v>
      </c>
      <c r="G904" s="163" t="n">
        <f aca="false">IF(E904&lt;&gt;0,ROUND(E904*F904,2),IF(AK904=0,(SUMIF($AC$13:$AC$1012,B904,$AK$13:$AK$1012)),AK904))</f>
        <v>0</v>
      </c>
      <c r="H904" s="163" t="n">
        <f aca="false">V904</f>
        <v>0</v>
      </c>
      <c r="I904" s="163" t="n">
        <f aca="false">W904</f>
        <v>0</v>
      </c>
      <c r="J904" s="163" t="n">
        <f aca="false">IF(H904&lt;&gt;0,ROUND(H904*I904,2),IF(AP904=0,(SUMIF($AC$13:$AC$1012,B904,$AP$13:$AP$1012)),AP904))</f>
        <v>0</v>
      </c>
      <c r="K904" s="163" t="n">
        <f aca="false">H904-E904</f>
        <v>0</v>
      </c>
      <c r="L904" s="163" t="n">
        <f aca="false">J904-G904</f>
        <v>0</v>
      </c>
      <c r="M904" s="645" t="str">
        <f aca="false">IF('ORÇ.GLOBAL P CAIXA'!H903&gt;0,'ORÇ.GLOBAL P CAIXA'!H903,"")</f>
        <v/>
      </c>
      <c r="N904" s="646" t="n">
        <f aca="false">'ORÇ.GLOBAL P CAIXA'!I903</f>
        <v>0</v>
      </c>
      <c r="O904" s="166" t="str">
        <f aca="false">S904</f>
        <v/>
      </c>
      <c r="P904" s="167"/>
      <c r="Q904" s="168" t="str">
        <f aca="false">IF(B904&gt;0,"ok","ocultar")</f>
        <v>ocultar</v>
      </c>
      <c r="R904" s="647" t="n">
        <f aca="false">'ORÇ.GLOBAL P CAIXA'!B903</f>
        <v>0</v>
      </c>
      <c r="S904" s="170" t="str">
        <f aca="false">IF('ORÇ.GLOBAL P CAIXA'!N903&lt;&gt;0,'ORÇ.GLOBAL P CAIXA'!N903,"")</f>
        <v/>
      </c>
      <c r="T904" s="648" t="n">
        <f aca="false">'ORÇ.GLOBAL P CAIXA'!O903</f>
        <v>0</v>
      </c>
      <c r="U904" s="172" t="n">
        <f aca="false">'ORÇ.GLOBAL P CAIXA'!P903</f>
        <v>0</v>
      </c>
      <c r="V904" s="173" t="n">
        <f aca="false">'ORÇ.GLOBAL P CAIXA'!E903</f>
        <v>0</v>
      </c>
      <c r="W904" s="173" t="n">
        <f aca="false">F904</f>
        <v>0</v>
      </c>
      <c r="X904" s="649"/>
      <c r="Y904" s="649"/>
      <c r="Z904" s="650"/>
      <c r="AB904" s="88"/>
      <c r="AC904" s="157" t="n">
        <f aca="false">IF(B904=0,AC903,IF(ISNONTEXT(B904)=TRUE(),INT(B904),INT(LEFT(B904,FIND(".",B904)-1))))</f>
        <v>3</v>
      </c>
      <c r="AD904" s="157" t="str">
        <f aca="false">IF(AD905=1,1,IF(B904&lt;&gt;0,1,IF(C904&lt;&gt;0,1,IF(D904&lt;&gt;0,1,IF(E904&lt;&gt;0,1,"")))))</f>
        <v/>
      </c>
      <c r="AE904" s="157" t="str">
        <f aca="false">IF(AC904=0," ",IF(AC904&lt;&gt;AC903,AC904," "))</f>
        <v> </v>
      </c>
      <c r="AF904" s="88"/>
      <c r="AG904" s="75" t="e">
        <f aca="false">IF(AC904&lt;&gt;AE904,(IF(N904=0,G904*(INFORMAÇÕES!$Q$69/INFORMAÇÕES!$Q$72),IF(N904="R",G904,0))),0)</f>
        <v>#DIV/0!</v>
      </c>
      <c r="AH904" s="75" t="e">
        <f aca="false">IF(AC904&lt;&gt;AE904,(IF(N904=0,G904*(INFORMAÇÕES!$Q$70/INFORMAÇÕES!$Q$72),IF(N904="C",G904,0))),0)</f>
        <v>#DIV/0!</v>
      </c>
      <c r="AI904" s="75" t="n">
        <f aca="false">IF(AC904&lt;&gt;AE904,(IF(N904=0,G904*INFORMAÇÕES!$U$115,IF(N904="CF",G904,0))),0)</f>
        <v>0</v>
      </c>
      <c r="AJ904" s="75" t="n">
        <f aca="false">IF(AC904&lt;&gt;AE904,(IF(N904=0,G904*INFORMAÇÕES!$U$116,IF(N904="O",G904,0))),0)</f>
        <v>0</v>
      </c>
      <c r="AK904" s="75" t="n">
        <f aca="false">IF(E904&lt;&gt;0,G904,0)</f>
        <v>0</v>
      </c>
      <c r="AL904" s="75" t="n">
        <f aca="false">IF(AC904&lt;&gt;AE904,(IF(N904=0,J904*(INFORMAÇÕES!$Q$89/INFORMAÇÕES!$Q$92),IF(N904="R",J904,0))),0)</f>
        <v>0</v>
      </c>
      <c r="AM904" s="75" t="n">
        <f aca="false">IF(AC904&lt;&gt;AE904,(IF(N904=0,J904*(INFORMAÇÕES!$Q$90/INFORMAÇÕES!$Q$92),IF(N904="C",J904,0))),0)</f>
        <v>0</v>
      </c>
      <c r="AN904" s="75" t="n">
        <f aca="false">IF(AC904&lt;&gt;AE904,(IF(N904="",J904*INFORMAÇÕES!$U$115,IF(N904="CF",J904,0))),0)</f>
        <v>0</v>
      </c>
      <c r="AO904" s="75" t="n">
        <f aca="false">IF(AC904&lt;&gt;AE904,(IF(N904="",J904*INFORMAÇÕES!$U$116,IF(N904="O",J904,0))),0)</f>
        <v>0</v>
      </c>
      <c r="AP904" s="75" t="n">
        <f aca="false">IF(H904&lt;&gt;0,J904,0)</f>
        <v>0</v>
      </c>
      <c r="AQ904" s="75" t="n">
        <f aca="false">IF(K904&lt;&gt;0,L904,0)</f>
        <v>0</v>
      </c>
    </row>
    <row r="905" s="174" customFormat="true" ht="14.25" hidden="false" customHeight="false" outlineLevel="0" collapsed="false">
      <c r="A905" s="159" t="n">
        <v>893</v>
      </c>
      <c r="B905" s="160" t="n">
        <f aca="false">R905</f>
        <v>0</v>
      </c>
      <c r="C905" s="161" t="n">
        <f aca="false">T905</f>
        <v>0</v>
      </c>
      <c r="D905" s="162" t="n">
        <f aca="false">U905</f>
        <v>0</v>
      </c>
      <c r="E905" s="163" t="n">
        <f aca="false">'ORÇ.GLOBAL P CAIXA'!E904</f>
        <v>0</v>
      </c>
      <c r="F905" s="163" t="n">
        <f aca="false">IF('ORÇ.GLOBAL EMPRESA'!G904&gt;0,'ORÇ.GLOBAL EMPRESA'!G904,'ORÇ.GLOBAL P CAIXA'!F904)</f>
        <v>0</v>
      </c>
      <c r="G905" s="163" t="n">
        <f aca="false">IF(E905&lt;&gt;0,ROUND(E905*F905,2),IF(AK905=0,(SUMIF($AC$13:$AC$1012,B905,$AK$13:$AK$1012)),AK905))</f>
        <v>0</v>
      </c>
      <c r="H905" s="163" t="n">
        <f aca="false">V905</f>
        <v>0</v>
      </c>
      <c r="I905" s="163" t="n">
        <f aca="false">W905</f>
        <v>0</v>
      </c>
      <c r="J905" s="163" t="n">
        <f aca="false">IF(H905&lt;&gt;0,ROUND(H905*I905,2),IF(AP905=0,(SUMIF($AC$13:$AC$1012,B905,$AP$13:$AP$1012)),AP905))</f>
        <v>0</v>
      </c>
      <c r="K905" s="163" t="n">
        <f aca="false">H905-E905</f>
        <v>0</v>
      </c>
      <c r="L905" s="163" t="n">
        <f aca="false">J905-G905</f>
        <v>0</v>
      </c>
      <c r="M905" s="645" t="str">
        <f aca="false">IF('ORÇ.GLOBAL P CAIXA'!H904&gt;0,'ORÇ.GLOBAL P CAIXA'!H904,"")</f>
        <v/>
      </c>
      <c r="N905" s="646" t="n">
        <f aca="false">'ORÇ.GLOBAL P CAIXA'!I904</f>
        <v>0</v>
      </c>
      <c r="O905" s="166" t="str">
        <f aca="false">S905</f>
        <v/>
      </c>
      <c r="P905" s="167"/>
      <c r="Q905" s="168" t="str">
        <f aca="false">IF(B905&gt;0,"ok","ocultar")</f>
        <v>ocultar</v>
      </c>
      <c r="R905" s="647" t="n">
        <f aca="false">'ORÇ.GLOBAL P CAIXA'!B904</f>
        <v>0</v>
      </c>
      <c r="S905" s="170" t="str">
        <f aca="false">IF('ORÇ.GLOBAL P CAIXA'!N904&lt;&gt;0,'ORÇ.GLOBAL P CAIXA'!N904,"")</f>
        <v/>
      </c>
      <c r="T905" s="648" t="n">
        <f aca="false">'ORÇ.GLOBAL P CAIXA'!O904</f>
        <v>0</v>
      </c>
      <c r="U905" s="172" t="n">
        <f aca="false">'ORÇ.GLOBAL P CAIXA'!P904</f>
        <v>0</v>
      </c>
      <c r="V905" s="173" t="n">
        <f aca="false">'ORÇ.GLOBAL P CAIXA'!E904</f>
        <v>0</v>
      </c>
      <c r="W905" s="173" t="n">
        <f aca="false">F905</f>
        <v>0</v>
      </c>
      <c r="X905" s="649"/>
      <c r="Y905" s="649"/>
      <c r="Z905" s="650"/>
      <c r="AB905" s="88"/>
      <c r="AC905" s="157" t="n">
        <f aca="false">IF(B905=0,AC904,IF(ISNONTEXT(B905)=TRUE(),INT(B905),INT(LEFT(B905,FIND(".",B905)-1))))</f>
        <v>3</v>
      </c>
      <c r="AD905" s="157" t="str">
        <f aca="false">IF(AD906=1,1,IF(B905&lt;&gt;0,1,IF(C905&lt;&gt;0,1,IF(D905&lt;&gt;0,1,IF(E905&lt;&gt;0,1,"")))))</f>
        <v/>
      </c>
      <c r="AE905" s="157" t="str">
        <f aca="false">IF(AC905=0," ",IF(AC905&lt;&gt;AC904,AC905," "))</f>
        <v> </v>
      </c>
      <c r="AF905" s="88"/>
      <c r="AG905" s="75" t="e">
        <f aca="false">IF(AC905&lt;&gt;AE905,(IF(N905=0,G905*(INFORMAÇÕES!$Q$69/INFORMAÇÕES!$Q$72),IF(N905="R",G905,0))),0)</f>
        <v>#DIV/0!</v>
      </c>
      <c r="AH905" s="75" t="e">
        <f aca="false">IF(AC905&lt;&gt;AE905,(IF(N905=0,G905*(INFORMAÇÕES!$Q$70/INFORMAÇÕES!$Q$72),IF(N905="C",G905,0))),0)</f>
        <v>#DIV/0!</v>
      </c>
      <c r="AI905" s="75" t="n">
        <f aca="false">IF(AC905&lt;&gt;AE905,(IF(N905=0,G905*INFORMAÇÕES!$U$115,IF(N905="CF",G905,0))),0)</f>
        <v>0</v>
      </c>
      <c r="AJ905" s="75" t="n">
        <f aca="false">IF(AC905&lt;&gt;AE905,(IF(N905=0,G905*INFORMAÇÕES!$U$116,IF(N905="O",G905,0))),0)</f>
        <v>0</v>
      </c>
      <c r="AK905" s="75" t="n">
        <f aca="false">IF(E905&lt;&gt;0,G905,0)</f>
        <v>0</v>
      </c>
      <c r="AL905" s="75" t="n">
        <f aca="false">IF(AC905&lt;&gt;AE905,(IF(N905=0,J905*(INFORMAÇÕES!$Q$89/INFORMAÇÕES!$Q$92),IF(N905="R",J905,0))),0)</f>
        <v>0</v>
      </c>
      <c r="AM905" s="75" t="n">
        <f aca="false">IF(AC905&lt;&gt;AE905,(IF(N905=0,J905*(INFORMAÇÕES!$Q$90/INFORMAÇÕES!$Q$92),IF(N905="C",J905,0))),0)</f>
        <v>0</v>
      </c>
      <c r="AN905" s="75" t="n">
        <f aca="false">IF(AC905&lt;&gt;AE905,(IF(N905="",J905*INFORMAÇÕES!$U$115,IF(N905="CF",J905,0))),0)</f>
        <v>0</v>
      </c>
      <c r="AO905" s="75" t="n">
        <f aca="false">IF(AC905&lt;&gt;AE905,(IF(N905="",J905*INFORMAÇÕES!$U$116,IF(N905="O",J905,0))),0)</f>
        <v>0</v>
      </c>
      <c r="AP905" s="75" t="n">
        <f aca="false">IF(H905&lt;&gt;0,J905,0)</f>
        <v>0</v>
      </c>
      <c r="AQ905" s="75" t="n">
        <f aca="false">IF(K905&lt;&gt;0,L905,0)</f>
        <v>0</v>
      </c>
    </row>
    <row r="906" s="174" customFormat="true" ht="14.25" hidden="false" customHeight="false" outlineLevel="0" collapsed="false">
      <c r="A906" s="159" t="n">
        <v>894</v>
      </c>
      <c r="B906" s="160" t="n">
        <f aca="false">R906</f>
        <v>0</v>
      </c>
      <c r="C906" s="161" t="n">
        <f aca="false">T906</f>
        <v>0</v>
      </c>
      <c r="D906" s="162" t="n">
        <f aca="false">U906</f>
        <v>0</v>
      </c>
      <c r="E906" s="163" t="n">
        <f aca="false">'ORÇ.GLOBAL P CAIXA'!E905</f>
        <v>0</v>
      </c>
      <c r="F906" s="163" t="n">
        <f aca="false">IF('ORÇ.GLOBAL EMPRESA'!G905&gt;0,'ORÇ.GLOBAL EMPRESA'!G905,'ORÇ.GLOBAL P CAIXA'!F905)</f>
        <v>0</v>
      </c>
      <c r="G906" s="163" t="n">
        <f aca="false">IF(E906&lt;&gt;0,ROUND(E906*F906,2),IF(AK906=0,(SUMIF($AC$13:$AC$1012,B906,$AK$13:$AK$1012)),AK906))</f>
        <v>0</v>
      </c>
      <c r="H906" s="163" t="n">
        <f aca="false">V906</f>
        <v>0</v>
      </c>
      <c r="I906" s="163" t="n">
        <f aca="false">W906</f>
        <v>0</v>
      </c>
      <c r="J906" s="163" t="n">
        <f aca="false">IF(H906&lt;&gt;0,ROUND(H906*I906,2),IF(AP906=0,(SUMIF($AC$13:$AC$1012,B906,$AP$13:$AP$1012)),AP906))</f>
        <v>0</v>
      </c>
      <c r="K906" s="163" t="n">
        <f aca="false">H906-E906</f>
        <v>0</v>
      </c>
      <c r="L906" s="163" t="n">
        <f aca="false">J906-G906</f>
        <v>0</v>
      </c>
      <c r="M906" s="645" t="str">
        <f aca="false">IF('ORÇ.GLOBAL P CAIXA'!H905&gt;0,'ORÇ.GLOBAL P CAIXA'!H905,"")</f>
        <v/>
      </c>
      <c r="N906" s="646" t="n">
        <f aca="false">'ORÇ.GLOBAL P CAIXA'!I905</f>
        <v>0</v>
      </c>
      <c r="O906" s="166" t="str">
        <f aca="false">S906</f>
        <v/>
      </c>
      <c r="P906" s="167"/>
      <c r="Q906" s="168" t="str">
        <f aca="false">IF(B906&gt;0,"ok","ocultar")</f>
        <v>ocultar</v>
      </c>
      <c r="R906" s="647" t="n">
        <f aca="false">'ORÇ.GLOBAL P CAIXA'!B905</f>
        <v>0</v>
      </c>
      <c r="S906" s="170" t="str">
        <f aca="false">IF('ORÇ.GLOBAL P CAIXA'!N905&lt;&gt;0,'ORÇ.GLOBAL P CAIXA'!N905,"")</f>
        <v/>
      </c>
      <c r="T906" s="648" t="n">
        <f aca="false">'ORÇ.GLOBAL P CAIXA'!O905</f>
        <v>0</v>
      </c>
      <c r="U906" s="172" t="n">
        <f aca="false">'ORÇ.GLOBAL P CAIXA'!P905</f>
        <v>0</v>
      </c>
      <c r="V906" s="173" t="n">
        <f aca="false">'ORÇ.GLOBAL P CAIXA'!E905</f>
        <v>0</v>
      </c>
      <c r="W906" s="173" t="n">
        <f aca="false">F906</f>
        <v>0</v>
      </c>
      <c r="X906" s="649"/>
      <c r="Y906" s="649"/>
      <c r="Z906" s="650"/>
      <c r="AB906" s="88"/>
      <c r="AC906" s="157" t="n">
        <f aca="false">IF(B906=0,AC905,IF(ISNONTEXT(B906)=TRUE(),INT(B906),INT(LEFT(B906,FIND(".",B906)-1))))</f>
        <v>3</v>
      </c>
      <c r="AD906" s="157" t="str">
        <f aca="false">IF(AD907=1,1,IF(B906&lt;&gt;0,1,IF(C906&lt;&gt;0,1,IF(D906&lt;&gt;0,1,IF(E906&lt;&gt;0,1,"")))))</f>
        <v/>
      </c>
      <c r="AE906" s="157" t="str">
        <f aca="false">IF(AC906=0," ",IF(AC906&lt;&gt;AC905,AC906," "))</f>
        <v> </v>
      </c>
      <c r="AF906" s="88"/>
      <c r="AG906" s="75" t="e">
        <f aca="false">IF(AC906&lt;&gt;AE906,(IF(N906=0,G906*(INFORMAÇÕES!$Q$69/INFORMAÇÕES!$Q$72),IF(N906="R",G906,0))),0)</f>
        <v>#DIV/0!</v>
      </c>
      <c r="AH906" s="75" t="e">
        <f aca="false">IF(AC906&lt;&gt;AE906,(IF(N906=0,G906*(INFORMAÇÕES!$Q$70/INFORMAÇÕES!$Q$72),IF(N906="C",G906,0))),0)</f>
        <v>#DIV/0!</v>
      </c>
      <c r="AI906" s="75" t="n">
        <f aca="false">IF(AC906&lt;&gt;AE906,(IF(N906=0,G906*INFORMAÇÕES!$U$115,IF(N906="CF",G906,0))),0)</f>
        <v>0</v>
      </c>
      <c r="AJ906" s="75" t="n">
        <f aca="false">IF(AC906&lt;&gt;AE906,(IF(N906=0,G906*INFORMAÇÕES!$U$116,IF(N906="O",G906,0))),0)</f>
        <v>0</v>
      </c>
      <c r="AK906" s="75" t="n">
        <f aca="false">IF(E906&lt;&gt;0,G906,0)</f>
        <v>0</v>
      </c>
      <c r="AL906" s="75" t="n">
        <f aca="false">IF(AC906&lt;&gt;AE906,(IF(N906=0,J906*(INFORMAÇÕES!$Q$89/INFORMAÇÕES!$Q$92),IF(N906="R",J906,0))),0)</f>
        <v>0</v>
      </c>
      <c r="AM906" s="75" t="n">
        <f aca="false">IF(AC906&lt;&gt;AE906,(IF(N906=0,J906*(INFORMAÇÕES!$Q$90/INFORMAÇÕES!$Q$92),IF(N906="C",J906,0))),0)</f>
        <v>0</v>
      </c>
      <c r="AN906" s="75" t="n">
        <f aca="false">IF(AC906&lt;&gt;AE906,(IF(N906="",J906*INFORMAÇÕES!$U$115,IF(N906="CF",J906,0))),0)</f>
        <v>0</v>
      </c>
      <c r="AO906" s="75" t="n">
        <f aca="false">IF(AC906&lt;&gt;AE906,(IF(N906="",J906*INFORMAÇÕES!$U$116,IF(N906="O",J906,0))),0)</f>
        <v>0</v>
      </c>
      <c r="AP906" s="75" t="n">
        <f aca="false">IF(H906&lt;&gt;0,J906,0)</f>
        <v>0</v>
      </c>
      <c r="AQ906" s="75" t="n">
        <f aca="false">IF(K906&lt;&gt;0,L906,0)</f>
        <v>0</v>
      </c>
    </row>
    <row r="907" s="174" customFormat="true" ht="14.25" hidden="false" customHeight="false" outlineLevel="0" collapsed="false">
      <c r="A907" s="159" t="n">
        <v>895</v>
      </c>
      <c r="B907" s="160" t="n">
        <f aca="false">R907</f>
        <v>0</v>
      </c>
      <c r="C907" s="161" t="n">
        <f aca="false">T907</f>
        <v>0</v>
      </c>
      <c r="D907" s="162" t="n">
        <f aca="false">U907</f>
        <v>0</v>
      </c>
      <c r="E907" s="163" t="n">
        <f aca="false">'ORÇ.GLOBAL P CAIXA'!E906</f>
        <v>0</v>
      </c>
      <c r="F907" s="163" t="n">
        <f aca="false">IF('ORÇ.GLOBAL EMPRESA'!G906&gt;0,'ORÇ.GLOBAL EMPRESA'!G906,'ORÇ.GLOBAL P CAIXA'!F906)</f>
        <v>0</v>
      </c>
      <c r="G907" s="163" t="n">
        <f aca="false">IF(E907&lt;&gt;0,ROUND(E907*F907,2),IF(AK907=0,(SUMIF($AC$13:$AC$1012,B907,$AK$13:$AK$1012)),AK907))</f>
        <v>0</v>
      </c>
      <c r="H907" s="163" t="n">
        <f aca="false">V907</f>
        <v>0</v>
      </c>
      <c r="I907" s="163" t="n">
        <f aca="false">W907</f>
        <v>0</v>
      </c>
      <c r="J907" s="163" t="n">
        <f aca="false">IF(H907&lt;&gt;0,ROUND(H907*I907,2),IF(AP907=0,(SUMIF($AC$13:$AC$1012,B907,$AP$13:$AP$1012)),AP907))</f>
        <v>0</v>
      </c>
      <c r="K907" s="163" t="n">
        <f aca="false">H907-E907</f>
        <v>0</v>
      </c>
      <c r="L907" s="163" t="n">
        <f aca="false">J907-G907</f>
        <v>0</v>
      </c>
      <c r="M907" s="645" t="str">
        <f aca="false">IF('ORÇ.GLOBAL P CAIXA'!H906&gt;0,'ORÇ.GLOBAL P CAIXA'!H906,"")</f>
        <v/>
      </c>
      <c r="N907" s="646" t="n">
        <f aca="false">'ORÇ.GLOBAL P CAIXA'!I906</f>
        <v>0</v>
      </c>
      <c r="O907" s="166" t="str">
        <f aca="false">S907</f>
        <v/>
      </c>
      <c r="P907" s="167"/>
      <c r="Q907" s="168" t="str">
        <f aca="false">IF(B907&gt;0,"ok","ocultar")</f>
        <v>ocultar</v>
      </c>
      <c r="R907" s="647" t="n">
        <f aca="false">'ORÇ.GLOBAL P CAIXA'!B906</f>
        <v>0</v>
      </c>
      <c r="S907" s="170" t="str">
        <f aca="false">IF('ORÇ.GLOBAL P CAIXA'!N906&lt;&gt;0,'ORÇ.GLOBAL P CAIXA'!N906,"")</f>
        <v/>
      </c>
      <c r="T907" s="648" t="n">
        <f aca="false">'ORÇ.GLOBAL P CAIXA'!O906</f>
        <v>0</v>
      </c>
      <c r="U907" s="172" t="n">
        <f aca="false">'ORÇ.GLOBAL P CAIXA'!P906</f>
        <v>0</v>
      </c>
      <c r="V907" s="173" t="n">
        <f aca="false">'ORÇ.GLOBAL P CAIXA'!E906</f>
        <v>0</v>
      </c>
      <c r="W907" s="173" t="n">
        <f aca="false">F907</f>
        <v>0</v>
      </c>
      <c r="X907" s="649"/>
      <c r="Y907" s="649"/>
      <c r="Z907" s="650"/>
      <c r="AB907" s="88"/>
      <c r="AC907" s="157" t="n">
        <f aca="false">IF(B907=0,AC906,IF(ISNONTEXT(B907)=TRUE(),INT(B907),INT(LEFT(B907,FIND(".",B907)-1))))</f>
        <v>3</v>
      </c>
      <c r="AD907" s="157" t="str">
        <f aca="false">IF(AD908=1,1,IF(B907&lt;&gt;0,1,IF(C907&lt;&gt;0,1,IF(D907&lt;&gt;0,1,IF(E907&lt;&gt;0,1,"")))))</f>
        <v/>
      </c>
      <c r="AE907" s="157" t="str">
        <f aca="false">IF(AC907=0," ",IF(AC907&lt;&gt;AC906,AC907," "))</f>
        <v> </v>
      </c>
      <c r="AF907" s="88"/>
      <c r="AG907" s="75" t="e">
        <f aca="false">IF(AC907&lt;&gt;AE907,(IF(N907=0,G907*(INFORMAÇÕES!$Q$69/INFORMAÇÕES!$Q$72),IF(N907="R",G907,0))),0)</f>
        <v>#DIV/0!</v>
      </c>
      <c r="AH907" s="75" t="e">
        <f aca="false">IF(AC907&lt;&gt;AE907,(IF(N907=0,G907*(INFORMAÇÕES!$Q$70/INFORMAÇÕES!$Q$72),IF(N907="C",G907,0))),0)</f>
        <v>#DIV/0!</v>
      </c>
      <c r="AI907" s="75" t="n">
        <f aca="false">IF(AC907&lt;&gt;AE907,(IF(N907=0,G907*INFORMAÇÕES!$U$115,IF(N907="CF",G907,0))),0)</f>
        <v>0</v>
      </c>
      <c r="AJ907" s="75" t="n">
        <f aca="false">IF(AC907&lt;&gt;AE907,(IF(N907=0,G907*INFORMAÇÕES!$U$116,IF(N907="O",G907,0))),0)</f>
        <v>0</v>
      </c>
      <c r="AK907" s="75" t="n">
        <f aca="false">IF(E907&lt;&gt;0,G907,0)</f>
        <v>0</v>
      </c>
      <c r="AL907" s="75" t="n">
        <f aca="false">IF(AC907&lt;&gt;AE907,(IF(N907=0,J907*(INFORMAÇÕES!$Q$89/INFORMAÇÕES!$Q$92),IF(N907="R",J907,0))),0)</f>
        <v>0</v>
      </c>
      <c r="AM907" s="75" t="n">
        <f aca="false">IF(AC907&lt;&gt;AE907,(IF(N907=0,J907*(INFORMAÇÕES!$Q$90/INFORMAÇÕES!$Q$92),IF(N907="C",J907,0))),0)</f>
        <v>0</v>
      </c>
      <c r="AN907" s="75" t="n">
        <f aca="false">IF(AC907&lt;&gt;AE907,(IF(N907="",J907*INFORMAÇÕES!$U$115,IF(N907="CF",J907,0))),0)</f>
        <v>0</v>
      </c>
      <c r="AO907" s="75" t="n">
        <f aca="false">IF(AC907&lt;&gt;AE907,(IF(N907="",J907*INFORMAÇÕES!$U$116,IF(N907="O",J907,0))),0)</f>
        <v>0</v>
      </c>
      <c r="AP907" s="75" t="n">
        <f aca="false">IF(H907&lt;&gt;0,J907,0)</f>
        <v>0</v>
      </c>
      <c r="AQ907" s="75" t="n">
        <f aca="false">IF(K907&lt;&gt;0,L907,0)</f>
        <v>0</v>
      </c>
    </row>
    <row r="908" s="174" customFormat="true" ht="14.25" hidden="false" customHeight="false" outlineLevel="0" collapsed="false">
      <c r="A908" s="159" t="n">
        <v>896</v>
      </c>
      <c r="B908" s="160" t="n">
        <f aca="false">R908</f>
        <v>0</v>
      </c>
      <c r="C908" s="161" t="n">
        <f aca="false">T908</f>
        <v>0</v>
      </c>
      <c r="D908" s="162" t="n">
        <f aca="false">U908</f>
        <v>0</v>
      </c>
      <c r="E908" s="163" t="n">
        <f aca="false">'ORÇ.GLOBAL P CAIXA'!E907</f>
        <v>0</v>
      </c>
      <c r="F908" s="163" t="n">
        <f aca="false">IF('ORÇ.GLOBAL EMPRESA'!G907&gt;0,'ORÇ.GLOBAL EMPRESA'!G907,'ORÇ.GLOBAL P CAIXA'!F907)</f>
        <v>0</v>
      </c>
      <c r="G908" s="163" t="n">
        <f aca="false">IF(E908&lt;&gt;0,ROUND(E908*F908,2),IF(AK908=0,(SUMIF($AC$13:$AC$1012,B908,$AK$13:$AK$1012)),AK908))</f>
        <v>0</v>
      </c>
      <c r="H908" s="163" t="n">
        <f aca="false">V908</f>
        <v>0</v>
      </c>
      <c r="I908" s="163" t="n">
        <f aca="false">W908</f>
        <v>0</v>
      </c>
      <c r="J908" s="163" t="n">
        <f aca="false">IF(H908&lt;&gt;0,ROUND(H908*I908,2),IF(AP908=0,(SUMIF($AC$13:$AC$1012,B908,$AP$13:$AP$1012)),AP908))</f>
        <v>0</v>
      </c>
      <c r="K908" s="163" t="n">
        <f aca="false">H908-E908</f>
        <v>0</v>
      </c>
      <c r="L908" s="163" t="n">
        <f aca="false">J908-G908</f>
        <v>0</v>
      </c>
      <c r="M908" s="645" t="str">
        <f aca="false">IF('ORÇ.GLOBAL P CAIXA'!H907&gt;0,'ORÇ.GLOBAL P CAIXA'!H907,"")</f>
        <v/>
      </c>
      <c r="N908" s="646" t="n">
        <f aca="false">'ORÇ.GLOBAL P CAIXA'!I907</f>
        <v>0</v>
      </c>
      <c r="O908" s="166" t="str">
        <f aca="false">S908</f>
        <v/>
      </c>
      <c r="P908" s="167"/>
      <c r="Q908" s="168" t="str">
        <f aca="false">IF(B908&gt;0,"ok","ocultar")</f>
        <v>ocultar</v>
      </c>
      <c r="R908" s="647" t="n">
        <f aca="false">'ORÇ.GLOBAL P CAIXA'!B907</f>
        <v>0</v>
      </c>
      <c r="S908" s="170" t="str">
        <f aca="false">IF('ORÇ.GLOBAL P CAIXA'!N907&lt;&gt;0,'ORÇ.GLOBAL P CAIXA'!N907,"")</f>
        <v/>
      </c>
      <c r="T908" s="648" t="n">
        <f aca="false">'ORÇ.GLOBAL P CAIXA'!O907</f>
        <v>0</v>
      </c>
      <c r="U908" s="172" t="n">
        <f aca="false">'ORÇ.GLOBAL P CAIXA'!P907</f>
        <v>0</v>
      </c>
      <c r="V908" s="173" t="n">
        <f aca="false">'ORÇ.GLOBAL P CAIXA'!E907</f>
        <v>0</v>
      </c>
      <c r="W908" s="173" t="n">
        <f aca="false">F908</f>
        <v>0</v>
      </c>
      <c r="X908" s="649"/>
      <c r="Y908" s="649"/>
      <c r="Z908" s="650"/>
      <c r="AB908" s="88"/>
      <c r="AC908" s="157" t="n">
        <f aca="false">IF(B908=0,AC907,IF(ISNONTEXT(B908)=TRUE(),INT(B908),INT(LEFT(B908,FIND(".",B908)-1))))</f>
        <v>3</v>
      </c>
      <c r="AD908" s="157" t="str">
        <f aca="false">IF(AD909=1,1,IF(B908&lt;&gt;0,1,IF(C908&lt;&gt;0,1,IF(D908&lt;&gt;0,1,IF(E908&lt;&gt;0,1,"")))))</f>
        <v/>
      </c>
      <c r="AE908" s="157" t="str">
        <f aca="false">IF(AC908=0," ",IF(AC908&lt;&gt;AC907,AC908," "))</f>
        <v> </v>
      </c>
      <c r="AF908" s="88"/>
      <c r="AG908" s="75" t="e">
        <f aca="false">IF(AC908&lt;&gt;AE908,(IF(N908=0,G908*(INFORMAÇÕES!$Q$69/INFORMAÇÕES!$Q$72),IF(N908="R",G908,0))),0)</f>
        <v>#DIV/0!</v>
      </c>
      <c r="AH908" s="75" t="e">
        <f aca="false">IF(AC908&lt;&gt;AE908,(IF(N908=0,G908*(INFORMAÇÕES!$Q$70/INFORMAÇÕES!$Q$72),IF(N908="C",G908,0))),0)</f>
        <v>#DIV/0!</v>
      </c>
      <c r="AI908" s="75" t="n">
        <f aca="false">IF(AC908&lt;&gt;AE908,(IF(N908=0,G908*INFORMAÇÕES!$U$115,IF(N908="CF",G908,0))),0)</f>
        <v>0</v>
      </c>
      <c r="AJ908" s="75" t="n">
        <f aca="false">IF(AC908&lt;&gt;AE908,(IF(N908=0,G908*INFORMAÇÕES!$U$116,IF(N908="O",G908,0))),0)</f>
        <v>0</v>
      </c>
      <c r="AK908" s="75" t="n">
        <f aca="false">IF(E908&lt;&gt;0,G908,0)</f>
        <v>0</v>
      </c>
      <c r="AL908" s="75" t="n">
        <f aca="false">IF(AC908&lt;&gt;AE908,(IF(N908=0,J908*(INFORMAÇÕES!$Q$89/INFORMAÇÕES!$Q$92),IF(N908="R",J908,0))),0)</f>
        <v>0</v>
      </c>
      <c r="AM908" s="75" t="n">
        <f aca="false">IF(AC908&lt;&gt;AE908,(IF(N908=0,J908*(INFORMAÇÕES!$Q$90/INFORMAÇÕES!$Q$92),IF(N908="C",J908,0))),0)</f>
        <v>0</v>
      </c>
      <c r="AN908" s="75" t="n">
        <f aca="false">IF(AC908&lt;&gt;AE908,(IF(N908="",J908*INFORMAÇÕES!$U$115,IF(N908="CF",J908,0))),0)</f>
        <v>0</v>
      </c>
      <c r="AO908" s="75" t="n">
        <f aca="false">IF(AC908&lt;&gt;AE908,(IF(N908="",J908*INFORMAÇÕES!$U$116,IF(N908="O",J908,0))),0)</f>
        <v>0</v>
      </c>
      <c r="AP908" s="75" t="n">
        <f aca="false">IF(H908&lt;&gt;0,J908,0)</f>
        <v>0</v>
      </c>
      <c r="AQ908" s="75" t="n">
        <f aca="false">IF(K908&lt;&gt;0,L908,0)</f>
        <v>0</v>
      </c>
    </row>
    <row r="909" s="174" customFormat="true" ht="14.25" hidden="false" customHeight="false" outlineLevel="0" collapsed="false">
      <c r="A909" s="159" t="n">
        <v>897</v>
      </c>
      <c r="B909" s="160" t="n">
        <f aca="false">R909</f>
        <v>0</v>
      </c>
      <c r="C909" s="161" t="n">
        <f aca="false">T909</f>
        <v>0</v>
      </c>
      <c r="D909" s="162" t="n">
        <f aca="false">U909</f>
        <v>0</v>
      </c>
      <c r="E909" s="163" t="n">
        <f aca="false">'ORÇ.GLOBAL P CAIXA'!E908</f>
        <v>0</v>
      </c>
      <c r="F909" s="163" t="n">
        <f aca="false">IF('ORÇ.GLOBAL EMPRESA'!G908&gt;0,'ORÇ.GLOBAL EMPRESA'!G908,'ORÇ.GLOBAL P CAIXA'!F908)</f>
        <v>0</v>
      </c>
      <c r="G909" s="163" t="n">
        <f aca="false">IF(E909&lt;&gt;0,ROUND(E909*F909,2),IF(AK909=0,(SUMIF($AC$13:$AC$1012,B909,$AK$13:$AK$1012)),AK909))</f>
        <v>0</v>
      </c>
      <c r="H909" s="163" t="n">
        <f aca="false">V909</f>
        <v>0</v>
      </c>
      <c r="I909" s="163" t="n">
        <f aca="false">W909</f>
        <v>0</v>
      </c>
      <c r="J909" s="163" t="n">
        <f aca="false">IF(H909&lt;&gt;0,ROUND(H909*I909,2),IF(AP909=0,(SUMIF($AC$13:$AC$1012,B909,$AP$13:$AP$1012)),AP909))</f>
        <v>0</v>
      </c>
      <c r="K909" s="163" t="n">
        <f aca="false">H909-E909</f>
        <v>0</v>
      </c>
      <c r="L909" s="163" t="n">
        <f aca="false">J909-G909</f>
        <v>0</v>
      </c>
      <c r="M909" s="645" t="str">
        <f aca="false">IF('ORÇ.GLOBAL P CAIXA'!H908&gt;0,'ORÇ.GLOBAL P CAIXA'!H908,"")</f>
        <v/>
      </c>
      <c r="N909" s="646" t="n">
        <f aca="false">'ORÇ.GLOBAL P CAIXA'!I908</f>
        <v>0</v>
      </c>
      <c r="O909" s="166" t="str">
        <f aca="false">S909</f>
        <v/>
      </c>
      <c r="P909" s="167"/>
      <c r="Q909" s="168" t="str">
        <f aca="false">IF(B909&gt;0,"ok","ocultar")</f>
        <v>ocultar</v>
      </c>
      <c r="R909" s="647" t="n">
        <f aca="false">'ORÇ.GLOBAL P CAIXA'!B908</f>
        <v>0</v>
      </c>
      <c r="S909" s="170" t="str">
        <f aca="false">IF('ORÇ.GLOBAL P CAIXA'!N908&lt;&gt;0,'ORÇ.GLOBAL P CAIXA'!N908,"")</f>
        <v/>
      </c>
      <c r="T909" s="648" t="n">
        <f aca="false">'ORÇ.GLOBAL P CAIXA'!O908</f>
        <v>0</v>
      </c>
      <c r="U909" s="172" t="n">
        <f aca="false">'ORÇ.GLOBAL P CAIXA'!P908</f>
        <v>0</v>
      </c>
      <c r="V909" s="173" t="n">
        <f aca="false">'ORÇ.GLOBAL P CAIXA'!E908</f>
        <v>0</v>
      </c>
      <c r="W909" s="173" t="n">
        <f aca="false">F909</f>
        <v>0</v>
      </c>
      <c r="X909" s="649"/>
      <c r="Y909" s="649"/>
      <c r="Z909" s="650"/>
      <c r="AB909" s="88"/>
      <c r="AC909" s="157" t="n">
        <f aca="false">IF(B909=0,AC908,IF(ISNONTEXT(B909)=TRUE(),INT(B909),INT(LEFT(B909,FIND(".",B909)-1))))</f>
        <v>3</v>
      </c>
      <c r="AD909" s="157" t="str">
        <f aca="false">IF(AD910=1,1,IF(B909&lt;&gt;0,1,IF(C909&lt;&gt;0,1,IF(D909&lt;&gt;0,1,IF(E909&lt;&gt;0,1,"")))))</f>
        <v/>
      </c>
      <c r="AE909" s="157" t="str">
        <f aca="false">IF(AC909=0," ",IF(AC909&lt;&gt;AC908,AC909," "))</f>
        <v> </v>
      </c>
      <c r="AF909" s="88"/>
      <c r="AG909" s="75" t="e">
        <f aca="false">IF(AC909&lt;&gt;AE909,(IF(N909=0,G909*(INFORMAÇÕES!$Q$69/INFORMAÇÕES!$Q$72),IF(N909="R",G909,0))),0)</f>
        <v>#DIV/0!</v>
      </c>
      <c r="AH909" s="75" t="e">
        <f aca="false">IF(AC909&lt;&gt;AE909,(IF(N909=0,G909*(INFORMAÇÕES!$Q$70/INFORMAÇÕES!$Q$72),IF(N909="C",G909,0))),0)</f>
        <v>#DIV/0!</v>
      </c>
      <c r="AI909" s="75" t="n">
        <f aca="false">IF(AC909&lt;&gt;AE909,(IF(N909=0,G909*INFORMAÇÕES!$U$115,IF(N909="CF",G909,0))),0)</f>
        <v>0</v>
      </c>
      <c r="AJ909" s="75" t="n">
        <f aca="false">IF(AC909&lt;&gt;AE909,(IF(N909=0,G909*INFORMAÇÕES!$U$116,IF(N909="O",G909,0))),0)</f>
        <v>0</v>
      </c>
      <c r="AK909" s="75" t="n">
        <f aca="false">IF(E909&lt;&gt;0,G909,0)</f>
        <v>0</v>
      </c>
      <c r="AL909" s="75" t="n">
        <f aca="false">IF(AC909&lt;&gt;AE909,(IF(N909=0,J909*(INFORMAÇÕES!$Q$89/INFORMAÇÕES!$Q$92),IF(N909="R",J909,0))),0)</f>
        <v>0</v>
      </c>
      <c r="AM909" s="75" t="n">
        <f aca="false">IF(AC909&lt;&gt;AE909,(IF(N909=0,J909*(INFORMAÇÕES!$Q$90/INFORMAÇÕES!$Q$92),IF(N909="C",J909,0))),0)</f>
        <v>0</v>
      </c>
      <c r="AN909" s="75" t="n">
        <f aca="false">IF(AC909&lt;&gt;AE909,(IF(N909="",J909*INFORMAÇÕES!$U$115,IF(N909="CF",J909,0))),0)</f>
        <v>0</v>
      </c>
      <c r="AO909" s="75" t="n">
        <f aca="false">IF(AC909&lt;&gt;AE909,(IF(N909="",J909*INFORMAÇÕES!$U$116,IF(N909="O",J909,0))),0)</f>
        <v>0</v>
      </c>
      <c r="AP909" s="75" t="n">
        <f aca="false">IF(H909&lt;&gt;0,J909,0)</f>
        <v>0</v>
      </c>
      <c r="AQ909" s="75" t="n">
        <f aca="false">IF(K909&lt;&gt;0,L909,0)</f>
        <v>0</v>
      </c>
    </row>
    <row r="910" s="174" customFormat="true" ht="14.25" hidden="false" customHeight="false" outlineLevel="0" collapsed="false">
      <c r="A910" s="159" t="n">
        <v>898</v>
      </c>
      <c r="B910" s="160" t="n">
        <f aca="false">R910</f>
        <v>0</v>
      </c>
      <c r="C910" s="161" t="n">
        <f aca="false">T910</f>
        <v>0</v>
      </c>
      <c r="D910" s="162" t="n">
        <f aca="false">U910</f>
        <v>0</v>
      </c>
      <c r="E910" s="163" t="n">
        <f aca="false">'ORÇ.GLOBAL P CAIXA'!E909</f>
        <v>0</v>
      </c>
      <c r="F910" s="163" t="n">
        <f aca="false">IF('ORÇ.GLOBAL EMPRESA'!G909&gt;0,'ORÇ.GLOBAL EMPRESA'!G909,'ORÇ.GLOBAL P CAIXA'!F909)</f>
        <v>0</v>
      </c>
      <c r="G910" s="163" t="n">
        <f aca="false">IF(E910&lt;&gt;0,ROUND(E910*F910,2),IF(AK910=0,(SUMIF($AC$13:$AC$1012,B910,$AK$13:$AK$1012)),AK910))</f>
        <v>0</v>
      </c>
      <c r="H910" s="163" t="n">
        <f aca="false">V910</f>
        <v>0</v>
      </c>
      <c r="I910" s="163" t="n">
        <f aca="false">W910</f>
        <v>0</v>
      </c>
      <c r="J910" s="163" t="n">
        <f aca="false">IF(H910&lt;&gt;0,ROUND(H910*I910,2),IF(AP910=0,(SUMIF($AC$13:$AC$1012,B910,$AP$13:$AP$1012)),AP910))</f>
        <v>0</v>
      </c>
      <c r="K910" s="163" t="n">
        <f aca="false">H910-E910</f>
        <v>0</v>
      </c>
      <c r="L910" s="163" t="n">
        <f aca="false">J910-G910</f>
        <v>0</v>
      </c>
      <c r="M910" s="645" t="str">
        <f aca="false">IF('ORÇ.GLOBAL P CAIXA'!H909&gt;0,'ORÇ.GLOBAL P CAIXA'!H909,"")</f>
        <v/>
      </c>
      <c r="N910" s="646" t="n">
        <f aca="false">'ORÇ.GLOBAL P CAIXA'!I909</f>
        <v>0</v>
      </c>
      <c r="O910" s="166" t="str">
        <f aca="false">S910</f>
        <v/>
      </c>
      <c r="P910" s="167"/>
      <c r="Q910" s="168" t="str">
        <f aca="false">IF(B910&gt;0,"ok","ocultar")</f>
        <v>ocultar</v>
      </c>
      <c r="R910" s="647" t="n">
        <f aca="false">'ORÇ.GLOBAL P CAIXA'!B909</f>
        <v>0</v>
      </c>
      <c r="S910" s="170" t="str">
        <f aca="false">IF('ORÇ.GLOBAL P CAIXA'!N909&lt;&gt;0,'ORÇ.GLOBAL P CAIXA'!N909,"")</f>
        <v/>
      </c>
      <c r="T910" s="648" t="n">
        <f aca="false">'ORÇ.GLOBAL P CAIXA'!O909</f>
        <v>0</v>
      </c>
      <c r="U910" s="172" t="n">
        <f aca="false">'ORÇ.GLOBAL P CAIXA'!P909</f>
        <v>0</v>
      </c>
      <c r="V910" s="173" t="n">
        <f aca="false">'ORÇ.GLOBAL P CAIXA'!E909</f>
        <v>0</v>
      </c>
      <c r="W910" s="173" t="n">
        <f aca="false">F910</f>
        <v>0</v>
      </c>
      <c r="X910" s="649"/>
      <c r="Y910" s="649"/>
      <c r="Z910" s="650"/>
      <c r="AB910" s="88"/>
      <c r="AC910" s="157" t="n">
        <f aca="false">IF(B910=0,AC909,IF(ISNONTEXT(B910)=TRUE(),INT(B910),INT(LEFT(B910,FIND(".",B910)-1))))</f>
        <v>3</v>
      </c>
      <c r="AD910" s="157" t="str">
        <f aca="false">IF(AD911=1,1,IF(B910&lt;&gt;0,1,IF(C910&lt;&gt;0,1,IF(D910&lt;&gt;0,1,IF(E910&lt;&gt;0,1,"")))))</f>
        <v/>
      </c>
      <c r="AE910" s="157" t="str">
        <f aca="false">IF(AC910=0," ",IF(AC910&lt;&gt;AC909,AC910," "))</f>
        <v> </v>
      </c>
      <c r="AF910" s="88"/>
      <c r="AG910" s="75" t="e">
        <f aca="false">IF(AC910&lt;&gt;AE910,(IF(N910=0,G910*(INFORMAÇÕES!$Q$69/INFORMAÇÕES!$Q$72),IF(N910="R",G910,0))),0)</f>
        <v>#DIV/0!</v>
      </c>
      <c r="AH910" s="75" t="e">
        <f aca="false">IF(AC910&lt;&gt;AE910,(IF(N910=0,G910*(INFORMAÇÕES!$Q$70/INFORMAÇÕES!$Q$72),IF(N910="C",G910,0))),0)</f>
        <v>#DIV/0!</v>
      </c>
      <c r="AI910" s="75" t="n">
        <f aca="false">IF(AC910&lt;&gt;AE910,(IF(N910=0,G910*INFORMAÇÕES!$U$115,IF(N910="CF",G910,0))),0)</f>
        <v>0</v>
      </c>
      <c r="AJ910" s="75" t="n">
        <f aca="false">IF(AC910&lt;&gt;AE910,(IF(N910=0,G910*INFORMAÇÕES!$U$116,IF(N910="O",G910,0))),0)</f>
        <v>0</v>
      </c>
      <c r="AK910" s="75" t="n">
        <f aca="false">IF(E910&lt;&gt;0,G910,0)</f>
        <v>0</v>
      </c>
      <c r="AL910" s="75" t="n">
        <f aca="false">IF(AC910&lt;&gt;AE910,(IF(N910=0,J910*(INFORMAÇÕES!$Q$89/INFORMAÇÕES!$Q$92),IF(N910="R",J910,0))),0)</f>
        <v>0</v>
      </c>
      <c r="AM910" s="75" t="n">
        <f aca="false">IF(AC910&lt;&gt;AE910,(IF(N910=0,J910*(INFORMAÇÕES!$Q$90/INFORMAÇÕES!$Q$92),IF(N910="C",J910,0))),0)</f>
        <v>0</v>
      </c>
      <c r="AN910" s="75" t="n">
        <f aca="false">IF(AC910&lt;&gt;AE910,(IF(N910="",J910*INFORMAÇÕES!$U$115,IF(N910="CF",J910,0))),0)</f>
        <v>0</v>
      </c>
      <c r="AO910" s="75" t="n">
        <f aca="false">IF(AC910&lt;&gt;AE910,(IF(N910="",J910*INFORMAÇÕES!$U$116,IF(N910="O",J910,0))),0)</f>
        <v>0</v>
      </c>
      <c r="AP910" s="75" t="n">
        <f aca="false">IF(H910&lt;&gt;0,J910,0)</f>
        <v>0</v>
      </c>
      <c r="AQ910" s="75" t="n">
        <f aca="false">IF(K910&lt;&gt;0,L910,0)</f>
        <v>0</v>
      </c>
    </row>
    <row r="911" s="174" customFormat="true" ht="14.25" hidden="false" customHeight="false" outlineLevel="0" collapsed="false">
      <c r="A911" s="159" t="n">
        <v>899</v>
      </c>
      <c r="B911" s="160" t="n">
        <f aca="false">R911</f>
        <v>0</v>
      </c>
      <c r="C911" s="161" t="n">
        <f aca="false">T911</f>
        <v>0</v>
      </c>
      <c r="D911" s="162" t="n">
        <f aca="false">U911</f>
        <v>0</v>
      </c>
      <c r="E911" s="163" t="n">
        <f aca="false">'ORÇ.GLOBAL P CAIXA'!E910</f>
        <v>0</v>
      </c>
      <c r="F911" s="163" t="n">
        <f aca="false">IF('ORÇ.GLOBAL EMPRESA'!G910&gt;0,'ORÇ.GLOBAL EMPRESA'!G910,'ORÇ.GLOBAL P CAIXA'!F910)</f>
        <v>0</v>
      </c>
      <c r="G911" s="163" t="n">
        <f aca="false">IF(E911&lt;&gt;0,ROUND(E911*F911,2),IF(AK911=0,(SUMIF($AC$13:$AC$1012,B911,$AK$13:$AK$1012)),AK911))</f>
        <v>0</v>
      </c>
      <c r="H911" s="163" t="n">
        <f aca="false">V911</f>
        <v>0</v>
      </c>
      <c r="I911" s="163" t="n">
        <f aca="false">W911</f>
        <v>0</v>
      </c>
      <c r="J911" s="163" t="n">
        <f aca="false">IF(H911&lt;&gt;0,ROUND(H911*I911,2),IF(AP911=0,(SUMIF($AC$13:$AC$1012,B911,$AP$13:$AP$1012)),AP911))</f>
        <v>0</v>
      </c>
      <c r="K911" s="163" t="n">
        <f aca="false">H911-E911</f>
        <v>0</v>
      </c>
      <c r="L911" s="163" t="n">
        <f aca="false">J911-G911</f>
        <v>0</v>
      </c>
      <c r="M911" s="645" t="str">
        <f aca="false">IF('ORÇ.GLOBAL P CAIXA'!H910&gt;0,'ORÇ.GLOBAL P CAIXA'!H910,"")</f>
        <v/>
      </c>
      <c r="N911" s="646" t="n">
        <f aca="false">'ORÇ.GLOBAL P CAIXA'!I910</f>
        <v>0</v>
      </c>
      <c r="O911" s="166" t="str">
        <f aca="false">S911</f>
        <v/>
      </c>
      <c r="P911" s="167"/>
      <c r="Q911" s="168" t="str">
        <f aca="false">IF(B911&gt;0,"ok","ocultar")</f>
        <v>ocultar</v>
      </c>
      <c r="R911" s="647" t="n">
        <f aca="false">'ORÇ.GLOBAL P CAIXA'!B910</f>
        <v>0</v>
      </c>
      <c r="S911" s="170" t="str">
        <f aca="false">IF('ORÇ.GLOBAL P CAIXA'!N910&lt;&gt;0,'ORÇ.GLOBAL P CAIXA'!N910,"")</f>
        <v/>
      </c>
      <c r="T911" s="648" t="n">
        <f aca="false">'ORÇ.GLOBAL P CAIXA'!O910</f>
        <v>0</v>
      </c>
      <c r="U911" s="172" t="n">
        <f aca="false">'ORÇ.GLOBAL P CAIXA'!P910</f>
        <v>0</v>
      </c>
      <c r="V911" s="173" t="n">
        <f aca="false">'ORÇ.GLOBAL P CAIXA'!E910</f>
        <v>0</v>
      </c>
      <c r="W911" s="173" t="n">
        <f aca="false">F911</f>
        <v>0</v>
      </c>
      <c r="X911" s="649"/>
      <c r="Y911" s="649"/>
      <c r="Z911" s="650"/>
      <c r="AB911" s="88"/>
      <c r="AC911" s="157" t="n">
        <f aca="false">IF(B911=0,AC910,IF(ISNONTEXT(B911)=TRUE(),INT(B911),INT(LEFT(B911,FIND(".",B911)-1))))</f>
        <v>3</v>
      </c>
      <c r="AD911" s="157" t="str">
        <f aca="false">IF(AD912=1,1,IF(B911&lt;&gt;0,1,IF(C911&lt;&gt;0,1,IF(D911&lt;&gt;0,1,IF(E911&lt;&gt;0,1,"")))))</f>
        <v/>
      </c>
      <c r="AE911" s="157" t="str">
        <f aca="false">IF(AC911=0," ",IF(AC911&lt;&gt;AC910,AC911," "))</f>
        <v> </v>
      </c>
      <c r="AF911" s="88"/>
      <c r="AG911" s="75" t="e">
        <f aca="false">IF(AC911&lt;&gt;AE911,(IF(N911=0,G911*(INFORMAÇÕES!$Q$69/INFORMAÇÕES!$Q$72),IF(N911="R",G911,0))),0)</f>
        <v>#DIV/0!</v>
      </c>
      <c r="AH911" s="75" t="e">
        <f aca="false">IF(AC911&lt;&gt;AE911,(IF(N911=0,G911*(INFORMAÇÕES!$Q$70/INFORMAÇÕES!$Q$72),IF(N911="C",G911,0))),0)</f>
        <v>#DIV/0!</v>
      </c>
      <c r="AI911" s="75" t="n">
        <f aca="false">IF(AC911&lt;&gt;AE911,(IF(N911=0,G911*INFORMAÇÕES!$U$115,IF(N911="CF",G911,0))),0)</f>
        <v>0</v>
      </c>
      <c r="AJ911" s="75" t="n">
        <f aca="false">IF(AC911&lt;&gt;AE911,(IF(N911=0,G911*INFORMAÇÕES!$U$116,IF(N911="O",G911,0))),0)</f>
        <v>0</v>
      </c>
      <c r="AK911" s="75" t="n">
        <f aca="false">IF(E911&lt;&gt;0,G911,0)</f>
        <v>0</v>
      </c>
      <c r="AL911" s="75" t="n">
        <f aca="false">IF(AC911&lt;&gt;AE911,(IF(N911=0,J911*(INFORMAÇÕES!$Q$89/INFORMAÇÕES!$Q$92),IF(N911="R",J911,0))),0)</f>
        <v>0</v>
      </c>
      <c r="AM911" s="75" t="n">
        <f aca="false">IF(AC911&lt;&gt;AE911,(IF(N911=0,J911*(INFORMAÇÕES!$Q$90/INFORMAÇÕES!$Q$92),IF(N911="C",J911,0))),0)</f>
        <v>0</v>
      </c>
      <c r="AN911" s="75" t="n">
        <f aca="false">IF(AC911&lt;&gt;AE911,(IF(N911="",J911*INFORMAÇÕES!$U$115,IF(N911="CF",J911,0))),0)</f>
        <v>0</v>
      </c>
      <c r="AO911" s="75" t="n">
        <f aca="false">IF(AC911&lt;&gt;AE911,(IF(N911="",J911*INFORMAÇÕES!$U$116,IF(N911="O",J911,0))),0)</f>
        <v>0</v>
      </c>
      <c r="AP911" s="75" t="n">
        <f aca="false">IF(H911&lt;&gt;0,J911,0)</f>
        <v>0</v>
      </c>
      <c r="AQ911" s="75" t="n">
        <f aca="false">IF(K911&lt;&gt;0,L911,0)</f>
        <v>0</v>
      </c>
    </row>
    <row r="912" s="174" customFormat="true" ht="14.25" hidden="false" customHeight="false" outlineLevel="0" collapsed="false">
      <c r="A912" s="159" t="n">
        <v>900</v>
      </c>
      <c r="B912" s="160" t="n">
        <f aca="false">R912</f>
        <v>0</v>
      </c>
      <c r="C912" s="161" t="n">
        <f aca="false">T912</f>
        <v>0</v>
      </c>
      <c r="D912" s="162" t="n">
        <f aca="false">U912</f>
        <v>0</v>
      </c>
      <c r="E912" s="163" t="n">
        <f aca="false">'ORÇ.GLOBAL P CAIXA'!E911</f>
        <v>0</v>
      </c>
      <c r="F912" s="163" t="n">
        <f aca="false">IF('ORÇ.GLOBAL EMPRESA'!G911&gt;0,'ORÇ.GLOBAL EMPRESA'!G911,'ORÇ.GLOBAL P CAIXA'!F911)</f>
        <v>0</v>
      </c>
      <c r="G912" s="163" t="n">
        <f aca="false">IF(E912&lt;&gt;0,ROUND(E912*F912,2),IF(AK912=0,(SUMIF($AC$13:$AC$1012,B912,$AK$13:$AK$1012)),AK912))</f>
        <v>0</v>
      </c>
      <c r="H912" s="163" t="n">
        <f aca="false">V912</f>
        <v>0</v>
      </c>
      <c r="I912" s="163" t="n">
        <f aca="false">W912</f>
        <v>0</v>
      </c>
      <c r="J912" s="163" t="n">
        <f aca="false">IF(H912&lt;&gt;0,ROUND(H912*I912,2),IF(AP912=0,(SUMIF($AC$13:$AC$1012,B912,$AP$13:$AP$1012)),AP912))</f>
        <v>0</v>
      </c>
      <c r="K912" s="163" t="n">
        <f aca="false">H912-E912</f>
        <v>0</v>
      </c>
      <c r="L912" s="163" t="n">
        <f aca="false">J912-G912</f>
        <v>0</v>
      </c>
      <c r="M912" s="645" t="str">
        <f aca="false">IF('ORÇ.GLOBAL P CAIXA'!H911&gt;0,'ORÇ.GLOBAL P CAIXA'!H911,"")</f>
        <v/>
      </c>
      <c r="N912" s="646" t="n">
        <f aca="false">'ORÇ.GLOBAL P CAIXA'!I911</f>
        <v>0</v>
      </c>
      <c r="O912" s="166" t="str">
        <f aca="false">S912</f>
        <v/>
      </c>
      <c r="P912" s="167"/>
      <c r="Q912" s="168" t="str">
        <f aca="false">IF(B912&gt;0,"ok","ocultar")</f>
        <v>ocultar</v>
      </c>
      <c r="R912" s="647" t="n">
        <f aca="false">'ORÇ.GLOBAL P CAIXA'!B911</f>
        <v>0</v>
      </c>
      <c r="S912" s="170" t="str">
        <f aca="false">IF('ORÇ.GLOBAL P CAIXA'!N911&lt;&gt;0,'ORÇ.GLOBAL P CAIXA'!N911,"")</f>
        <v/>
      </c>
      <c r="T912" s="648" t="n">
        <f aca="false">'ORÇ.GLOBAL P CAIXA'!O911</f>
        <v>0</v>
      </c>
      <c r="U912" s="172" t="n">
        <f aca="false">'ORÇ.GLOBAL P CAIXA'!P911</f>
        <v>0</v>
      </c>
      <c r="V912" s="173" t="n">
        <f aca="false">'ORÇ.GLOBAL P CAIXA'!E911</f>
        <v>0</v>
      </c>
      <c r="W912" s="173" t="n">
        <f aca="false">F912</f>
        <v>0</v>
      </c>
      <c r="X912" s="649"/>
      <c r="Y912" s="649"/>
      <c r="Z912" s="650"/>
      <c r="AB912" s="88"/>
      <c r="AC912" s="157" t="n">
        <f aca="false">IF(B912=0,AC911,IF(ISNONTEXT(B912)=TRUE(),INT(B912),INT(LEFT(B912,FIND(".",B912)-1))))</f>
        <v>3</v>
      </c>
      <c r="AD912" s="157" t="str">
        <f aca="false">IF(AD913=1,1,IF(B912&lt;&gt;0,1,IF(C912&lt;&gt;0,1,IF(D912&lt;&gt;0,1,IF(E912&lt;&gt;0,1,"")))))</f>
        <v/>
      </c>
      <c r="AE912" s="157" t="str">
        <f aca="false">IF(AC912=0," ",IF(AC912&lt;&gt;AC911,AC912," "))</f>
        <v> </v>
      </c>
      <c r="AF912" s="88"/>
      <c r="AG912" s="75" t="e">
        <f aca="false">IF(AC912&lt;&gt;AE912,(IF(N912=0,G912*(INFORMAÇÕES!$Q$69/INFORMAÇÕES!$Q$72),IF(N912="R",G912,0))),0)</f>
        <v>#DIV/0!</v>
      </c>
      <c r="AH912" s="75" t="e">
        <f aca="false">IF(AC912&lt;&gt;AE912,(IF(N912=0,G912*(INFORMAÇÕES!$Q$70/INFORMAÇÕES!$Q$72),IF(N912="C",G912,0))),0)</f>
        <v>#DIV/0!</v>
      </c>
      <c r="AI912" s="75" t="n">
        <f aca="false">IF(AC912&lt;&gt;AE912,(IF(N912=0,G912*INFORMAÇÕES!$U$115,IF(N912="CF",G912,0))),0)</f>
        <v>0</v>
      </c>
      <c r="AJ912" s="75" t="n">
        <f aca="false">IF(AC912&lt;&gt;AE912,(IF(N912=0,G912*INFORMAÇÕES!$U$116,IF(N912="O",G912,0))),0)</f>
        <v>0</v>
      </c>
      <c r="AK912" s="75" t="n">
        <f aca="false">IF(E912&lt;&gt;0,G912,0)</f>
        <v>0</v>
      </c>
      <c r="AL912" s="75" t="n">
        <f aca="false">IF(AC912&lt;&gt;AE912,(IF(N912=0,J912*(INFORMAÇÕES!$Q$89/INFORMAÇÕES!$Q$92),IF(N912="R",J912,0))),0)</f>
        <v>0</v>
      </c>
      <c r="AM912" s="75" t="n">
        <f aca="false">IF(AC912&lt;&gt;AE912,(IF(N912=0,J912*(INFORMAÇÕES!$Q$90/INFORMAÇÕES!$Q$92),IF(N912="C",J912,0))),0)</f>
        <v>0</v>
      </c>
      <c r="AN912" s="75" t="n">
        <f aca="false">IF(AC912&lt;&gt;AE912,(IF(N912="",J912*INFORMAÇÕES!$U$115,IF(N912="CF",J912,0))),0)</f>
        <v>0</v>
      </c>
      <c r="AO912" s="75" t="n">
        <f aca="false">IF(AC912&lt;&gt;AE912,(IF(N912="",J912*INFORMAÇÕES!$U$116,IF(N912="O",J912,0))),0)</f>
        <v>0</v>
      </c>
      <c r="AP912" s="75" t="n">
        <f aca="false">IF(H912&lt;&gt;0,J912,0)</f>
        <v>0</v>
      </c>
      <c r="AQ912" s="75" t="n">
        <f aca="false">IF(K912&lt;&gt;0,L912,0)</f>
        <v>0</v>
      </c>
    </row>
    <row r="913" s="174" customFormat="true" ht="14.25" hidden="false" customHeight="false" outlineLevel="0" collapsed="false">
      <c r="A913" s="159" t="n">
        <v>901</v>
      </c>
      <c r="B913" s="160" t="n">
        <f aca="false">R913</f>
        <v>0</v>
      </c>
      <c r="C913" s="161" t="n">
        <f aca="false">T913</f>
        <v>0</v>
      </c>
      <c r="D913" s="162" t="n">
        <f aca="false">U913</f>
        <v>0</v>
      </c>
      <c r="E913" s="163" t="n">
        <f aca="false">'ORÇ.GLOBAL P CAIXA'!E912</f>
        <v>0</v>
      </c>
      <c r="F913" s="163" t="n">
        <f aca="false">IF('ORÇ.GLOBAL EMPRESA'!G912&gt;0,'ORÇ.GLOBAL EMPRESA'!G912,'ORÇ.GLOBAL P CAIXA'!F912)</f>
        <v>0</v>
      </c>
      <c r="G913" s="163" t="n">
        <f aca="false">IF(E913&lt;&gt;0,ROUND(E913*F913,2),IF(AK913=0,(SUMIF($AC$13:$AC$1012,B913,$AK$13:$AK$1012)),AK913))</f>
        <v>0</v>
      </c>
      <c r="H913" s="163" t="n">
        <f aca="false">V913</f>
        <v>0</v>
      </c>
      <c r="I913" s="163" t="n">
        <f aca="false">W913</f>
        <v>0</v>
      </c>
      <c r="J913" s="163" t="n">
        <f aca="false">IF(H913&lt;&gt;0,ROUND(H913*I913,2),IF(AP913=0,(SUMIF($AC$13:$AC$1012,B913,$AP$13:$AP$1012)),AP913))</f>
        <v>0</v>
      </c>
      <c r="K913" s="163" t="n">
        <f aca="false">H913-E913</f>
        <v>0</v>
      </c>
      <c r="L913" s="163" t="n">
        <f aca="false">J913-G913</f>
        <v>0</v>
      </c>
      <c r="M913" s="645" t="str">
        <f aca="false">IF('ORÇ.GLOBAL P CAIXA'!H912&gt;0,'ORÇ.GLOBAL P CAIXA'!H912,"")</f>
        <v/>
      </c>
      <c r="N913" s="646" t="n">
        <f aca="false">'ORÇ.GLOBAL P CAIXA'!I912</f>
        <v>0</v>
      </c>
      <c r="O913" s="166" t="str">
        <f aca="false">S913</f>
        <v/>
      </c>
      <c r="P913" s="167"/>
      <c r="Q913" s="168" t="str">
        <f aca="false">IF(B913&gt;0,"ok","ocultar")</f>
        <v>ocultar</v>
      </c>
      <c r="R913" s="647" t="n">
        <f aca="false">'ORÇ.GLOBAL P CAIXA'!B912</f>
        <v>0</v>
      </c>
      <c r="S913" s="170" t="str">
        <f aca="false">IF('ORÇ.GLOBAL P CAIXA'!N912&lt;&gt;0,'ORÇ.GLOBAL P CAIXA'!N912,"")</f>
        <v/>
      </c>
      <c r="T913" s="648" t="n">
        <f aca="false">'ORÇ.GLOBAL P CAIXA'!O912</f>
        <v>0</v>
      </c>
      <c r="U913" s="172" t="n">
        <f aca="false">'ORÇ.GLOBAL P CAIXA'!P912</f>
        <v>0</v>
      </c>
      <c r="V913" s="173" t="n">
        <f aca="false">'ORÇ.GLOBAL P CAIXA'!E912</f>
        <v>0</v>
      </c>
      <c r="W913" s="173" t="n">
        <f aca="false">F913</f>
        <v>0</v>
      </c>
      <c r="X913" s="649"/>
      <c r="Y913" s="649"/>
      <c r="Z913" s="650"/>
      <c r="AB913" s="88"/>
      <c r="AC913" s="157" t="n">
        <f aca="false">IF(B913=0,AC912,IF(ISNONTEXT(B913)=TRUE(),INT(B913),INT(LEFT(B913,FIND(".",B913)-1))))</f>
        <v>3</v>
      </c>
      <c r="AD913" s="157" t="str">
        <f aca="false">IF(AD914=1,1,IF(B913&lt;&gt;0,1,IF(C913&lt;&gt;0,1,IF(D913&lt;&gt;0,1,IF(E913&lt;&gt;0,1,"")))))</f>
        <v/>
      </c>
      <c r="AE913" s="157" t="str">
        <f aca="false">IF(AC913=0," ",IF(AC913&lt;&gt;AC912,AC913," "))</f>
        <v> </v>
      </c>
      <c r="AF913" s="88"/>
      <c r="AG913" s="75" t="e">
        <f aca="false">IF(AC913&lt;&gt;AE913,(IF(N913=0,G913*(INFORMAÇÕES!$Q$69/INFORMAÇÕES!$Q$72),IF(N913="R",G913,0))),0)</f>
        <v>#DIV/0!</v>
      </c>
      <c r="AH913" s="75" t="e">
        <f aca="false">IF(AC913&lt;&gt;AE913,(IF(N913=0,G913*(INFORMAÇÕES!$Q$70/INFORMAÇÕES!$Q$72),IF(N913="C",G913,0))),0)</f>
        <v>#DIV/0!</v>
      </c>
      <c r="AI913" s="75" t="n">
        <f aca="false">IF(AC913&lt;&gt;AE913,(IF(N913=0,G913*INFORMAÇÕES!$U$115,IF(N913="CF",G913,0))),0)</f>
        <v>0</v>
      </c>
      <c r="AJ913" s="75" t="n">
        <f aca="false">IF(AC913&lt;&gt;AE913,(IF(N913=0,G913*INFORMAÇÕES!$U$116,IF(N913="O",G913,0))),0)</f>
        <v>0</v>
      </c>
      <c r="AK913" s="75" t="n">
        <f aca="false">IF(E913&lt;&gt;0,G913,0)</f>
        <v>0</v>
      </c>
      <c r="AL913" s="75" t="n">
        <f aca="false">IF(AC913&lt;&gt;AE913,(IF(N913=0,J913*(INFORMAÇÕES!$Q$89/INFORMAÇÕES!$Q$92),IF(N913="R",J913,0))),0)</f>
        <v>0</v>
      </c>
      <c r="AM913" s="75" t="n">
        <f aca="false">IF(AC913&lt;&gt;AE913,(IF(N913=0,J913*(INFORMAÇÕES!$Q$90/INFORMAÇÕES!$Q$92),IF(N913="C",J913,0))),0)</f>
        <v>0</v>
      </c>
      <c r="AN913" s="75" t="n">
        <f aca="false">IF(AC913&lt;&gt;AE913,(IF(N913="",J913*INFORMAÇÕES!$U$115,IF(N913="CF",J913,0))),0)</f>
        <v>0</v>
      </c>
      <c r="AO913" s="75" t="n">
        <f aca="false">IF(AC913&lt;&gt;AE913,(IF(N913="",J913*INFORMAÇÕES!$U$116,IF(N913="O",J913,0))),0)</f>
        <v>0</v>
      </c>
      <c r="AP913" s="75" t="n">
        <f aca="false">IF(H913&lt;&gt;0,J913,0)</f>
        <v>0</v>
      </c>
      <c r="AQ913" s="75" t="n">
        <f aca="false">IF(K913&lt;&gt;0,L913,0)</f>
        <v>0</v>
      </c>
    </row>
    <row r="914" s="174" customFormat="true" ht="14.25" hidden="false" customHeight="false" outlineLevel="0" collapsed="false">
      <c r="A914" s="159" t="n">
        <v>902</v>
      </c>
      <c r="B914" s="160" t="n">
        <f aca="false">R914</f>
        <v>0</v>
      </c>
      <c r="C914" s="161" t="n">
        <f aca="false">T914</f>
        <v>0</v>
      </c>
      <c r="D914" s="162" t="n">
        <f aca="false">U914</f>
        <v>0</v>
      </c>
      <c r="E914" s="163" t="n">
        <f aca="false">'ORÇ.GLOBAL P CAIXA'!E913</f>
        <v>0</v>
      </c>
      <c r="F914" s="163" t="n">
        <f aca="false">IF('ORÇ.GLOBAL EMPRESA'!G913&gt;0,'ORÇ.GLOBAL EMPRESA'!G913,'ORÇ.GLOBAL P CAIXA'!F913)</f>
        <v>0</v>
      </c>
      <c r="G914" s="163" t="n">
        <f aca="false">IF(E914&lt;&gt;0,ROUND(E914*F914,2),IF(AK914=0,(SUMIF($AC$13:$AC$1012,B914,$AK$13:$AK$1012)),AK914))</f>
        <v>0</v>
      </c>
      <c r="H914" s="163" t="n">
        <f aca="false">V914</f>
        <v>0</v>
      </c>
      <c r="I914" s="163" t="n">
        <f aca="false">W914</f>
        <v>0</v>
      </c>
      <c r="J914" s="163" t="n">
        <f aca="false">IF(H914&lt;&gt;0,ROUND(H914*I914,2),IF(AP914=0,(SUMIF($AC$13:$AC$1012,B914,$AP$13:$AP$1012)),AP914))</f>
        <v>0</v>
      </c>
      <c r="K914" s="163" t="n">
        <f aca="false">H914-E914</f>
        <v>0</v>
      </c>
      <c r="L914" s="163" t="n">
        <f aca="false">J914-G914</f>
        <v>0</v>
      </c>
      <c r="M914" s="645" t="str">
        <f aca="false">IF('ORÇ.GLOBAL P CAIXA'!H913&gt;0,'ORÇ.GLOBAL P CAIXA'!H913,"")</f>
        <v/>
      </c>
      <c r="N914" s="646" t="n">
        <f aca="false">'ORÇ.GLOBAL P CAIXA'!I913</f>
        <v>0</v>
      </c>
      <c r="O914" s="166" t="str">
        <f aca="false">S914</f>
        <v/>
      </c>
      <c r="P914" s="167"/>
      <c r="Q914" s="168" t="str">
        <f aca="false">IF(B914&gt;0,"ok","ocultar")</f>
        <v>ocultar</v>
      </c>
      <c r="R914" s="647" t="n">
        <f aca="false">'ORÇ.GLOBAL P CAIXA'!B913</f>
        <v>0</v>
      </c>
      <c r="S914" s="170" t="str">
        <f aca="false">IF('ORÇ.GLOBAL P CAIXA'!N913&lt;&gt;0,'ORÇ.GLOBAL P CAIXA'!N913,"")</f>
        <v/>
      </c>
      <c r="T914" s="648" t="n">
        <f aca="false">'ORÇ.GLOBAL P CAIXA'!O913</f>
        <v>0</v>
      </c>
      <c r="U914" s="172" t="n">
        <f aca="false">'ORÇ.GLOBAL P CAIXA'!P913</f>
        <v>0</v>
      </c>
      <c r="V914" s="173" t="n">
        <f aca="false">'ORÇ.GLOBAL P CAIXA'!E913</f>
        <v>0</v>
      </c>
      <c r="W914" s="173" t="n">
        <f aca="false">F914</f>
        <v>0</v>
      </c>
      <c r="X914" s="649"/>
      <c r="Y914" s="649"/>
      <c r="Z914" s="650"/>
      <c r="AB914" s="88"/>
      <c r="AC914" s="157" t="n">
        <f aca="false">IF(B914=0,AC913,IF(ISNONTEXT(B914)=TRUE(),INT(B914),INT(LEFT(B914,FIND(".",B914)-1))))</f>
        <v>3</v>
      </c>
      <c r="AD914" s="157" t="str">
        <f aca="false">IF(AD915=1,1,IF(B914&lt;&gt;0,1,IF(C914&lt;&gt;0,1,IF(D914&lt;&gt;0,1,IF(E914&lt;&gt;0,1,"")))))</f>
        <v/>
      </c>
      <c r="AE914" s="157" t="str">
        <f aca="false">IF(AC914=0," ",IF(AC914&lt;&gt;AC913,AC914," "))</f>
        <v> </v>
      </c>
      <c r="AF914" s="88"/>
      <c r="AG914" s="75" t="e">
        <f aca="false">IF(AC914&lt;&gt;AE914,(IF(N914=0,G914*(INFORMAÇÕES!$Q$69/INFORMAÇÕES!$Q$72),IF(N914="R",G914,0))),0)</f>
        <v>#DIV/0!</v>
      </c>
      <c r="AH914" s="75" t="e">
        <f aca="false">IF(AC914&lt;&gt;AE914,(IF(N914=0,G914*(INFORMAÇÕES!$Q$70/INFORMAÇÕES!$Q$72),IF(N914="C",G914,0))),0)</f>
        <v>#DIV/0!</v>
      </c>
      <c r="AI914" s="75" t="n">
        <f aca="false">IF(AC914&lt;&gt;AE914,(IF(N914=0,G914*INFORMAÇÕES!$U$115,IF(N914="CF",G914,0))),0)</f>
        <v>0</v>
      </c>
      <c r="AJ914" s="75" t="n">
        <f aca="false">IF(AC914&lt;&gt;AE914,(IF(N914=0,G914*INFORMAÇÕES!$U$116,IF(N914="O",G914,0))),0)</f>
        <v>0</v>
      </c>
      <c r="AK914" s="75" t="n">
        <f aca="false">IF(E914&lt;&gt;0,G914,0)</f>
        <v>0</v>
      </c>
      <c r="AL914" s="75" t="n">
        <f aca="false">IF(AC914&lt;&gt;AE914,(IF(N914=0,J914*(INFORMAÇÕES!$Q$89/INFORMAÇÕES!$Q$92),IF(N914="R",J914,0))),0)</f>
        <v>0</v>
      </c>
      <c r="AM914" s="75" t="n">
        <f aca="false">IF(AC914&lt;&gt;AE914,(IF(N914=0,J914*(INFORMAÇÕES!$Q$90/INFORMAÇÕES!$Q$92),IF(N914="C",J914,0))),0)</f>
        <v>0</v>
      </c>
      <c r="AN914" s="75" t="n">
        <f aca="false">IF(AC914&lt;&gt;AE914,(IF(N914="",J914*INFORMAÇÕES!$U$115,IF(N914="CF",J914,0))),0)</f>
        <v>0</v>
      </c>
      <c r="AO914" s="75" t="n">
        <f aca="false">IF(AC914&lt;&gt;AE914,(IF(N914="",J914*INFORMAÇÕES!$U$116,IF(N914="O",J914,0))),0)</f>
        <v>0</v>
      </c>
      <c r="AP914" s="75" t="n">
        <f aca="false">IF(H914&lt;&gt;0,J914,0)</f>
        <v>0</v>
      </c>
      <c r="AQ914" s="75" t="n">
        <f aca="false">IF(K914&lt;&gt;0,L914,0)</f>
        <v>0</v>
      </c>
    </row>
    <row r="915" s="174" customFormat="true" ht="14.25" hidden="false" customHeight="false" outlineLevel="0" collapsed="false">
      <c r="A915" s="159" t="n">
        <v>903</v>
      </c>
      <c r="B915" s="160" t="n">
        <f aca="false">R915</f>
        <v>0</v>
      </c>
      <c r="C915" s="161" t="n">
        <f aca="false">T915</f>
        <v>0</v>
      </c>
      <c r="D915" s="162" t="n">
        <f aca="false">U915</f>
        <v>0</v>
      </c>
      <c r="E915" s="163" t="n">
        <f aca="false">'ORÇ.GLOBAL P CAIXA'!E914</f>
        <v>0</v>
      </c>
      <c r="F915" s="163" t="n">
        <f aca="false">IF('ORÇ.GLOBAL EMPRESA'!G914&gt;0,'ORÇ.GLOBAL EMPRESA'!G914,'ORÇ.GLOBAL P CAIXA'!F914)</f>
        <v>0</v>
      </c>
      <c r="G915" s="163" t="n">
        <f aca="false">IF(E915&lt;&gt;0,ROUND(E915*F915,2),IF(AK915=0,(SUMIF($AC$13:$AC$1012,B915,$AK$13:$AK$1012)),AK915))</f>
        <v>0</v>
      </c>
      <c r="H915" s="163" t="n">
        <f aca="false">V915</f>
        <v>0</v>
      </c>
      <c r="I915" s="163" t="n">
        <f aca="false">W915</f>
        <v>0</v>
      </c>
      <c r="J915" s="163" t="n">
        <f aca="false">IF(H915&lt;&gt;0,ROUND(H915*I915,2),IF(AP915=0,(SUMIF($AC$13:$AC$1012,B915,$AP$13:$AP$1012)),AP915))</f>
        <v>0</v>
      </c>
      <c r="K915" s="163" t="n">
        <f aca="false">H915-E915</f>
        <v>0</v>
      </c>
      <c r="L915" s="163" t="n">
        <f aca="false">J915-G915</f>
        <v>0</v>
      </c>
      <c r="M915" s="645" t="str">
        <f aca="false">IF('ORÇ.GLOBAL P CAIXA'!H914&gt;0,'ORÇ.GLOBAL P CAIXA'!H914,"")</f>
        <v/>
      </c>
      <c r="N915" s="646" t="n">
        <f aca="false">'ORÇ.GLOBAL P CAIXA'!I914</f>
        <v>0</v>
      </c>
      <c r="O915" s="166" t="str">
        <f aca="false">S915</f>
        <v/>
      </c>
      <c r="P915" s="167"/>
      <c r="Q915" s="168" t="str">
        <f aca="false">IF(B915&gt;0,"ok","ocultar")</f>
        <v>ocultar</v>
      </c>
      <c r="R915" s="647" t="n">
        <f aca="false">'ORÇ.GLOBAL P CAIXA'!B914</f>
        <v>0</v>
      </c>
      <c r="S915" s="170" t="str">
        <f aca="false">IF('ORÇ.GLOBAL P CAIXA'!N914&lt;&gt;0,'ORÇ.GLOBAL P CAIXA'!N914,"")</f>
        <v/>
      </c>
      <c r="T915" s="648" t="n">
        <f aca="false">'ORÇ.GLOBAL P CAIXA'!O914</f>
        <v>0</v>
      </c>
      <c r="U915" s="172" t="n">
        <f aca="false">'ORÇ.GLOBAL P CAIXA'!P914</f>
        <v>0</v>
      </c>
      <c r="V915" s="173" t="n">
        <f aca="false">'ORÇ.GLOBAL P CAIXA'!E914</f>
        <v>0</v>
      </c>
      <c r="W915" s="173" t="n">
        <f aca="false">F915</f>
        <v>0</v>
      </c>
      <c r="X915" s="649"/>
      <c r="Y915" s="649"/>
      <c r="Z915" s="650"/>
      <c r="AB915" s="88"/>
      <c r="AC915" s="157" t="n">
        <f aca="false">IF(B915=0,AC914,IF(ISNONTEXT(B915)=TRUE(),INT(B915),INT(LEFT(B915,FIND(".",B915)-1))))</f>
        <v>3</v>
      </c>
      <c r="AD915" s="157" t="str">
        <f aca="false">IF(AD916=1,1,IF(B915&lt;&gt;0,1,IF(C915&lt;&gt;0,1,IF(D915&lt;&gt;0,1,IF(E915&lt;&gt;0,1,"")))))</f>
        <v/>
      </c>
      <c r="AE915" s="157" t="str">
        <f aca="false">IF(AC915=0," ",IF(AC915&lt;&gt;AC914,AC915," "))</f>
        <v> </v>
      </c>
      <c r="AF915" s="88"/>
      <c r="AG915" s="75" t="e">
        <f aca="false">IF(AC915&lt;&gt;AE915,(IF(N915=0,G915*(INFORMAÇÕES!$Q$69/INFORMAÇÕES!$Q$72),IF(N915="R",G915,0))),0)</f>
        <v>#DIV/0!</v>
      </c>
      <c r="AH915" s="75" t="e">
        <f aca="false">IF(AC915&lt;&gt;AE915,(IF(N915=0,G915*(INFORMAÇÕES!$Q$70/INFORMAÇÕES!$Q$72),IF(N915="C",G915,0))),0)</f>
        <v>#DIV/0!</v>
      </c>
      <c r="AI915" s="75" t="n">
        <f aca="false">IF(AC915&lt;&gt;AE915,(IF(N915=0,G915*INFORMAÇÕES!$U$115,IF(N915="CF",G915,0))),0)</f>
        <v>0</v>
      </c>
      <c r="AJ915" s="75" t="n">
        <f aca="false">IF(AC915&lt;&gt;AE915,(IF(N915=0,G915*INFORMAÇÕES!$U$116,IF(N915="O",G915,0))),0)</f>
        <v>0</v>
      </c>
      <c r="AK915" s="75" t="n">
        <f aca="false">IF(E915&lt;&gt;0,G915,0)</f>
        <v>0</v>
      </c>
      <c r="AL915" s="75" t="n">
        <f aca="false">IF(AC915&lt;&gt;AE915,(IF(N915=0,J915*(INFORMAÇÕES!$Q$89/INFORMAÇÕES!$Q$92),IF(N915="R",J915,0))),0)</f>
        <v>0</v>
      </c>
      <c r="AM915" s="75" t="n">
        <f aca="false">IF(AC915&lt;&gt;AE915,(IF(N915=0,J915*(INFORMAÇÕES!$Q$90/INFORMAÇÕES!$Q$92),IF(N915="C",J915,0))),0)</f>
        <v>0</v>
      </c>
      <c r="AN915" s="75" t="n">
        <f aca="false">IF(AC915&lt;&gt;AE915,(IF(N915="",J915*INFORMAÇÕES!$U$115,IF(N915="CF",J915,0))),0)</f>
        <v>0</v>
      </c>
      <c r="AO915" s="75" t="n">
        <f aca="false">IF(AC915&lt;&gt;AE915,(IF(N915="",J915*INFORMAÇÕES!$U$116,IF(N915="O",J915,0))),0)</f>
        <v>0</v>
      </c>
      <c r="AP915" s="75" t="n">
        <f aca="false">IF(H915&lt;&gt;0,J915,0)</f>
        <v>0</v>
      </c>
      <c r="AQ915" s="75" t="n">
        <f aca="false">IF(K915&lt;&gt;0,L915,0)</f>
        <v>0</v>
      </c>
    </row>
    <row r="916" s="174" customFormat="true" ht="14.25" hidden="false" customHeight="false" outlineLevel="0" collapsed="false">
      <c r="A916" s="159" t="n">
        <v>904</v>
      </c>
      <c r="B916" s="160" t="n">
        <f aca="false">R916</f>
        <v>0</v>
      </c>
      <c r="C916" s="161" t="n">
        <f aca="false">T916</f>
        <v>0</v>
      </c>
      <c r="D916" s="162" t="n">
        <f aca="false">U916</f>
        <v>0</v>
      </c>
      <c r="E916" s="163" t="n">
        <f aca="false">'ORÇ.GLOBAL P CAIXA'!E915</f>
        <v>0</v>
      </c>
      <c r="F916" s="163" t="n">
        <f aca="false">IF('ORÇ.GLOBAL EMPRESA'!G915&gt;0,'ORÇ.GLOBAL EMPRESA'!G915,'ORÇ.GLOBAL P CAIXA'!F915)</f>
        <v>0</v>
      </c>
      <c r="G916" s="163" t="n">
        <f aca="false">IF(E916&lt;&gt;0,ROUND(E916*F916,2),IF(AK916=0,(SUMIF($AC$13:$AC$1012,B916,$AK$13:$AK$1012)),AK916))</f>
        <v>0</v>
      </c>
      <c r="H916" s="163" t="n">
        <f aca="false">V916</f>
        <v>0</v>
      </c>
      <c r="I916" s="163" t="n">
        <f aca="false">W916</f>
        <v>0</v>
      </c>
      <c r="J916" s="163" t="n">
        <f aca="false">IF(H916&lt;&gt;0,ROUND(H916*I916,2),IF(AP916=0,(SUMIF($AC$13:$AC$1012,B916,$AP$13:$AP$1012)),AP916))</f>
        <v>0</v>
      </c>
      <c r="K916" s="163" t="n">
        <f aca="false">H916-E916</f>
        <v>0</v>
      </c>
      <c r="L916" s="163" t="n">
        <f aca="false">J916-G916</f>
        <v>0</v>
      </c>
      <c r="M916" s="645" t="str">
        <f aca="false">IF('ORÇ.GLOBAL P CAIXA'!H915&gt;0,'ORÇ.GLOBAL P CAIXA'!H915,"")</f>
        <v/>
      </c>
      <c r="N916" s="646" t="n">
        <f aca="false">'ORÇ.GLOBAL P CAIXA'!I915</f>
        <v>0</v>
      </c>
      <c r="O916" s="166" t="str">
        <f aca="false">S916</f>
        <v/>
      </c>
      <c r="P916" s="167"/>
      <c r="Q916" s="168" t="str">
        <f aca="false">IF(B916&gt;0,"ok","ocultar")</f>
        <v>ocultar</v>
      </c>
      <c r="R916" s="647" t="n">
        <f aca="false">'ORÇ.GLOBAL P CAIXA'!B915</f>
        <v>0</v>
      </c>
      <c r="S916" s="170" t="str">
        <f aca="false">IF('ORÇ.GLOBAL P CAIXA'!N915&lt;&gt;0,'ORÇ.GLOBAL P CAIXA'!N915,"")</f>
        <v/>
      </c>
      <c r="T916" s="648" t="n">
        <f aca="false">'ORÇ.GLOBAL P CAIXA'!O915</f>
        <v>0</v>
      </c>
      <c r="U916" s="172" t="n">
        <f aca="false">'ORÇ.GLOBAL P CAIXA'!P915</f>
        <v>0</v>
      </c>
      <c r="V916" s="173" t="n">
        <f aca="false">'ORÇ.GLOBAL P CAIXA'!E915</f>
        <v>0</v>
      </c>
      <c r="W916" s="173" t="n">
        <f aca="false">F916</f>
        <v>0</v>
      </c>
      <c r="X916" s="649"/>
      <c r="Y916" s="649"/>
      <c r="Z916" s="650"/>
      <c r="AB916" s="88"/>
      <c r="AC916" s="157" t="n">
        <f aca="false">IF(B916=0,AC915,IF(ISNONTEXT(B916)=TRUE(),INT(B916),INT(LEFT(B916,FIND(".",B916)-1))))</f>
        <v>3</v>
      </c>
      <c r="AD916" s="157" t="str">
        <f aca="false">IF(AD917=1,1,IF(B916&lt;&gt;0,1,IF(C916&lt;&gt;0,1,IF(D916&lt;&gt;0,1,IF(E916&lt;&gt;0,1,"")))))</f>
        <v/>
      </c>
      <c r="AE916" s="157" t="str">
        <f aca="false">IF(AC916=0," ",IF(AC916&lt;&gt;AC915,AC916," "))</f>
        <v> </v>
      </c>
      <c r="AF916" s="88"/>
      <c r="AG916" s="75" t="e">
        <f aca="false">IF(AC916&lt;&gt;AE916,(IF(N916=0,G916*(INFORMAÇÕES!$Q$69/INFORMAÇÕES!$Q$72),IF(N916="R",G916,0))),0)</f>
        <v>#DIV/0!</v>
      </c>
      <c r="AH916" s="75" t="e">
        <f aca="false">IF(AC916&lt;&gt;AE916,(IF(N916=0,G916*(INFORMAÇÕES!$Q$70/INFORMAÇÕES!$Q$72),IF(N916="C",G916,0))),0)</f>
        <v>#DIV/0!</v>
      </c>
      <c r="AI916" s="75" t="n">
        <f aca="false">IF(AC916&lt;&gt;AE916,(IF(N916=0,G916*INFORMAÇÕES!$U$115,IF(N916="CF",G916,0))),0)</f>
        <v>0</v>
      </c>
      <c r="AJ916" s="75" t="n">
        <f aca="false">IF(AC916&lt;&gt;AE916,(IF(N916=0,G916*INFORMAÇÕES!$U$116,IF(N916="O",G916,0))),0)</f>
        <v>0</v>
      </c>
      <c r="AK916" s="75" t="n">
        <f aca="false">IF(E916&lt;&gt;0,G916,0)</f>
        <v>0</v>
      </c>
      <c r="AL916" s="75" t="n">
        <f aca="false">IF(AC916&lt;&gt;AE916,(IF(N916=0,J916*(INFORMAÇÕES!$Q$89/INFORMAÇÕES!$Q$92),IF(N916="R",J916,0))),0)</f>
        <v>0</v>
      </c>
      <c r="AM916" s="75" t="n">
        <f aca="false">IF(AC916&lt;&gt;AE916,(IF(N916=0,J916*(INFORMAÇÕES!$Q$90/INFORMAÇÕES!$Q$92),IF(N916="C",J916,0))),0)</f>
        <v>0</v>
      </c>
      <c r="AN916" s="75" t="n">
        <f aca="false">IF(AC916&lt;&gt;AE916,(IF(N916="",J916*INFORMAÇÕES!$U$115,IF(N916="CF",J916,0))),0)</f>
        <v>0</v>
      </c>
      <c r="AO916" s="75" t="n">
        <f aca="false">IF(AC916&lt;&gt;AE916,(IF(N916="",J916*INFORMAÇÕES!$U$116,IF(N916="O",J916,0))),0)</f>
        <v>0</v>
      </c>
      <c r="AP916" s="75" t="n">
        <f aca="false">IF(H916&lt;&gt;0,J916,0)</f>
        <v>0</v>
      </c>
      <c r="AQ916" s="75" t="n">
        <f aca="false">IF(K916&lt;&gt;0,L916,0)</f>
        <v>0</v>
      </c>
    </row>
    <row r="917" s="174" customFormat="true" ht="14.25" hidden="false" customHeight="false" outlineLevel="0" collapsed="false">
      <c r="A917" s="159" t="n">
        <v>905</v>
      </c>
      <c r="B917" s="160" t="n">
        <f aca="false">R917</f>
        <v>0</v>
      </c>
      <c r="C917" s="161" t="n">
        <f aca="false">T917</f>
        <v>0</v>
      </c>
      <c r="D917" s="162" t="n">
        <f aca="false">U917</f>
        <v>0</v>
      </c>
      <c r="E917" s="163" t="n">
        <f aca="false">'ORÇ.GLOBAL P CAIXA'!E916</f>
        <v>0</v>
      </c>
      <c r="F917" s="163" t="n">
        <f aca="false">IF('ORÇ.GLOBAL EMPRESA'!G916&gt;0,'ORÇ.GLOBAL EMPRESA'!G916,'ORÇ.GLOBAL P CAIXA'!F916)</f>
        <v>0</v>
      </c>
      <c r="G917" s="163" t="n">
        <f aca="false">IF(E917&lt;&gt;0,ROUND(E917*F917,2),IF(AK917=0,(SUMIF($AC$13:$AC$1012,B917,$AK$13:$AK$1012)),AK917))</f>
        <v>0</v>
      </c>
      <c r="H917" s="163" t="n">
        <f aca="false">V917</f>
        <v>0</v>
      </c>
      <c r="I917" s="163" t="n">
        <f aca="false">W917</f>
        <v>0</v>
      </c>
      <c r="J917" s="163" t="n">
        <f aca="false">IF(H917&lt;&gt;0,ROUND(H917*I917,2),IF(AP917=0,(SUMIF($AC$13:$AC$1012,B917,$AP$13:$AP$1012)),AP917))</f>
        <v>0</v>
      </c>
      <c r="K917" s="163" t="n">
        <f aca="false">H917-E917</f>
        <v>0</v>
      </c>
      <c r="L917" s="163" t="n">
        <f aca="false">J917-G917</f>
        <v>0</v>
      </c>
      <c r="M917" s="645" t="str">
        <f aca="false">IF('ORÇ.GLOBAL P CAIXA'!H916&gt;0,'ORÇ.GLOBAL P CAIXA'!H916,"")</f>
        <v/>
      </c>
      <c r="N917" s="646" t="n">
        <f aca="false">'ORÇ.GLOBAL P CAIXA'!I916</f>
        <v>0</v>
      </c>
      <c r="O917" s="166" t="str">
        <f aca="false">S917</f>
        <v/>
      </c>
      <c r="P917" s="167"/>
      <c r="Q917" s="168" t="str">
        <f aca="false">IF(B917&gt;0,"ok","ocultar")</f>
        <v>ocultar</v>
      </c>
      <c r="R917" s="647" t="n">
        <f aca="false">'ORÇ.GLOBAL P CAIXA'!B916</f>
        <v>0</v>
      </c>
      <c r="S917" s="170" t="str">
        <f aca="false">IF('ORÇ.GLOBAL P CAIXA'!N916&lt;&gt;0,'ORÇ.GLOBAL P CAIXA'!N916,"")</f>
        <v/>
      </c>
      <c r="T917" s="648" t="n">
        <f aca="false">'ORÇ.GLOBAL P CAIXA'!O916</f>
        <v>0</v>
      </c>
      <c r="U917" s="172" t="n">
        <f aca="false">'ORÇ.GLOBAL P CAIXA'!P916</f>
        <v>0</v>
      </c>
      <c r="V917" s="173" t="n">
        <f aca="false">'ORÇ.GLOBAL P CAIXA'!E916</f>
        <v>0</v>
      </c>
      <c r="W917" s="173" t="n">
        <f aca="false">F917</f>
        <v>0</v>
      </c>
      <c r="X917" s="649"/>
      <c r="Y917" s="649"/>
      <c r="Z917" s="650"/>
      <c r="AB917" s="88"/>
      <c r="AC917" s="157" t="n">
        <f aca="false">IF(B917=0,AC916,IF(ISNONTEXT(B917)=TRUE(),INT(B917),INT(LEFT(B917,FIND(".",B917)-1))))</f>
        <v>3</v>
      </c>
      <c r="AD917" s="157" t="str">
        <f aca="false">IF(AD918=1,1,IF(B917&lt;&gt;0,1,IF(C917&lt;&gt;0,1,IF(D917&lt;&gt;0,1,IF(E917&lt;&gt;0,1,"")))))</f>
        <v/>
      </c>
      <c r="AE917" s="157" t="str">
        <f aca="false">IF(AC917=0," ",IF(AC917&lt;&gt;AC916,AC917," "))</f>
        <v> </v>
      </c>
      <c r="AF917" s="88"/>
      <c r="AG917" s="75" t="e">
        <f aca="false">IF(AC917&lt;&gt;AE917,(IF(N917=0,G917*(INFORMAÇÕES!$Q$69/INFORMAÇÕES!$Q$72),IF(N917="R",G917,0))),0)</f>
        <v>#DIV/0!</v>
      </c>
      <c r="AH917" s="75" t="e">
        <f aca="false">IF(AC917&lt;&gt;AE917,(IF(N917=0,G917*(INFORMAÇÕES!$Q$70/INFORMAÇÕES!$Q$72),IF(N917="C",G917,0))),0)</f>
        <v>#DIV/0!</v>
      </c>
      <c r="AI917" s="75" t="n">
        <f aca="false">IF(AC917&lt;&gt;AE917,(IF(N917=0,G917*INFORMAÇÕES!$U$115,IF(N917="CF",G917,0))),0)</f>
        <v>0</v>
      </c>
      <c r="AJ917" s="75" t="n">
        <f aca="false">IF(AC917&lt;&gt;AE917,(IF(N917=0,G917*INFORMAÇÕES!$U$116,IF(N917="O",G917,0))),0)</f>
        <v>0</v>
      </c>
      <c r="AK917" s="75" t="n">
        <f aca="false">IF(E917&lt;&gt;0,G917,0)</f>
        <v>0</v>
      </c>
      <c r="AL917" s="75" t="n">
        <f aca="false">IF(AC917&lt;&gt;AE917,(IF(N917=0,J917*(INFORMAÇÕES!$Q$89/INFORMAÇÕES!$Q$92),IF(N917="R",J917,0))),0)</f>
        <v>0</v>
      </c>
      <c r="AM917" s="75" t="n">
        <f aca="false">IF(AC917&lt;&gt;AE917,(IF(N917=0,J917*(INFORMAÇÕES!$Q$90/INFORMAÇÕES!$Q$92),IF(N917="C",J917,0))),0)</f>
        <v>0</v>
      </c>
      <c r="AN917" s="75" t="n">
        <f aca="false">IF(AC917&lt;&gt;AE917,(IF(N917="",J917*INFORMAÇÕES!$U$115,IF(N917="CF",J917,0))),0)</f>
        <v>0</v>
      </c>
      <c r="AO917" s="75" t="n">
        <f aca="false">IF(AC917&lt;&gt;AE917,(IF(N917="",J917*INFORMAÇÕES!$U$116,IF(N917="O",J917,0))),0)</f>
        <v>0</v>
      </c>
      <c r="AP917" s="75" t="n">
        <f aca="false">IF(H917&lt;&gt;0,J917,0)</f>
        <v>0</v>
      </c>
      <c r="AQ917" s="75" t="n">
        <f aca="false">IF(K917&lt;&gt;0,L917,0)</f>
        <v>0</v>
      </c>
    </row>
    <row r="918" s="174" customFormat="true" ht="14.25" hidden="false" customHeight="false" outlineLevel="0" collapsed="false">
      <c r="A918" s="159" t="n">
        <v>906</v>
      </c>
      <c r="B918" s="160" t="n">
        <f aca="false">R918</f>
        <v>0</v>
      </c>
      <c r="C918" s="161" t="n">
        <f aca="false">T918</f>
        <v>0</v>
      </c>
      <c r="D918" s="162" t="n">
        <f aca="false">U918</f>
        <v>0</v>
      </c>
      <c r="E918" s="163" t="n">
        <f aca="false">'ORÇ.GLOBAL P CAIXA'!E917</f>
        <v>0</v>
      </c>
      <c r="F918" s="163" t="n">
        <f aca="false">IF('ORÇ.GLOBAL EMPRESA'!G917&gt;0,'ORÇ.GLOBAL EMPRESA'!G917,'ORÇ.GLOBAL P CAIXA'!F917)</f>
        <v>0</v>
      </c>
      <c r="G918" s="163" t="n">
        <f aca="false">IF(E918&lt;&gt;0,ROUND(E918*F918,2),IF(AK918=0,(SUMIF($AC$13:$AC$1012,B918,$AK$13:$AK$1012)),AK918))</f>
        <v>0</v>
      </c>
      <c r="H918" s="163" t="n">
        <f aca="false">V918</f>
        <v>0</v>
      </c>
      <c r="I918" s="163" t="n">
        <f aca="false">W918</f>
        <v>0</v>
      </c>
      <c r="J918" s="163" t="n">
        <f aca="false">IF(H918&lt;&gt;0,ROUND(H918*I918,2),IF(AP918=0,(SUMIF($AC$13:$AC$1012,B918,$AP$13:$AP$1012)),AP918))</f>
        <v>0</v>
      </c>
      <c r="K918" s="163" t="n">
        <f aca="false">H918-E918</f>
        <v>0</v>
      </c>
      <c r="L918" s="163" t="n">
        <f aca="false">J918-G918</f>
        <v>0</v>
      </c>
      <c r="M918" s="645" t="str">
        <f aca="false">IF('ORÇ.GLOBAL P CAIXA'!H917&gt;0,'ORÇ.GLOBAL P CAIXA'!H917,"")</f>
        <v/>
      </c>
      <c r="N918" s="646" t="n">
        <f aca="false">'ORÇ.GLOBAL P CAIXA'!I917</f>
        <v>0</v>
      </c>
      <c r="O918" s="166" t="str">
        <f aca="false">S918</f>
        <v/>
      </c>
      <c r="P918" s="167"/>
      <c r="Q918" s="168" t="str">
        <f aca="false">IF(B918&gt;0,"ok","ocultar")</f>
        <v>ocultar</v>
      </c>
      <c r="R918" s="647" t="n">
        <f aca="false">'ORÇ.GLOBAL P CAIXA'!B917</f>
        <v>0</v>
      </c>
      <c r="S918" s="170" t="str">
        <f aca="false">IF('ORÇ.GLOBAL P CAIXA'!N917&lt;&gt;0,'ORÇ.GLOBAL P CAIXA'!N917,"")</f>
        <v/>
      </c>
      <c r="T918" s="648" t="n">
        <f aca="false">'ORÇ.GLOBAL P CAIXA'!O917</f>
        <v>0</v>
      </c>
      <c r="U918" s="172" t="n">
        <f aca="false">'ORÇ.GLOBAL P CAIXA'!P917</f>
        <v>0</v>
      </c>
      <c r="V918" s="173" t="n">
        <f aca="false">'ORÇ.GLOBAL P CAIXA'!E917</f>
        <v>0</v>
      </c>
      <c r="W918" s="173" t="n">
        <f aca="false">F918</f>
        <v>0</v>
      </c>
      <c r="X918" s="649"/>
      <c r="Y918" s="649"/>
      <c r="Z918" s="650"/>
      <c r="AB918" s="88"/>
      <c r="AC918" s="157" t="n">
        <f aca="false">IF(B918=0,AC917,IF(ISNONTEXT(B918)=TRUE(),INT(B918),INT(LEFT(B918,FIND(".",B918)-1))))</f>
        <v>3</v>
      </c>
      <c r="AD918" s="157" t="str">
        <f aca="false">IF(AD919=1,1,IF(B918&lt;&gt;0,1,IF(C918&lt;&gt;0,1,IF(D918&lt;&gt;0,1,IF(E918&lt;&gt;0,1,"")))))</f>
        <v/>
      </c>
      <c r="AE918" s="157" t="str">
        <f aca="false">IF(AC918=0," ",IF(AC918&lt;&gt;AC917,AC918," "))</f>
        <v> </v>
      </c>
      <c r="AF918" s="88"/>
      <c r="AG918" s="75" t="e">
        <f aca="false">IF(AC918&lt;&gt;AE918,(IF(N918=0,G918*(INFORMAÇÕES!$Q$69/INFORMAÇÕES!$Q$72),IF(N918="R",G918,0))),0)</f>
        <v>#DIV/0!</v>
      </c>
      <c r="AH918" s="75" t="e">
        <f aca="false">IF(AC918&lt;&gt;AE918,(IF(N918=0,G918*(INFORMAÇÕES!$Q$70/INFORMAÇÕES!$Q$72),IF(N918="C",G918,0))),0)</f>
        <v>#DIV/0!</v>
      </c>
      <c r="AI918" s="75" t="n">
        <f aca="false">IF(AC918&lt;&gt;AE918,(IF(N918=0,G918*INFORMAÇÕES!$U$115,IF(N918="CF",G918,0))),0)</f>
        <v>0</v>
      </c>
      <c r="AJ918" s="75" t="n">
        <f aca="false">IF(AC918&lt;&gt;AE918,(IF(N918=0,G918*INFORMAÇÕES!$U$116,IF(N918="O",G918,0))),0)</f>
        <v>0</v>
      </c>
      <c r="AK918" s="75" t="n">
        <f aca="false">IF(E918&lt;&gt;0,G918,0)</f>
        <v>0</v>
      </c>
      <c r="AL918" s="75" t="n">
        <f aca="false">IF(AC918&lt;&gt;AE918,(IF(N918=0,J918*(INFORMAÇÕES!$Q$89/INFORMAÇÕES!$Q$92),IF(N918="R",J918,0))),0)</f>
        <v>0</v>
      </c>
      <c r="AM918" s="75" t="n">
        <f aca="false">IF(AC918&lt;&gt;AE918,(IF(N918=0,J918*(INFORMAÇÕES!$Q$90/INFORMAÇÕES!$Q$92),IF(N918="C",J918,0))),0)</f>
        <v>0</v>
      </c>
      <c r="AN918" s="75" t="n">
        <f aca="false">IF(AC918&lt;&gt;AE918,(IF(N918="",J918*INFORMAÇÕES!$U$115,IF(N918="CF",J918,0))),0)</f>
        <v>0</v>
      </c>
      <c r="AO918" s="75" t="n">
        <f aca="false">IF(AC918&lt;&gt;AE918,(IF(N918="",J918*INFORMAÇÕES!$U$116,IF(N918="O",J918,0))),0)</f>
        <v>0</v>
      </c>
      <c r="AP918" s="75" t="n">
        <f aca="false">IF(H918&lt;&gt;0,J918,0)</f>
        <v>0</v>
      </c>
      <c r="AQ918" s="75" t="n">
        <f aca="false">IF(K918&lt;&gt;0,L918,0)</f>
        <v>0</v>
      </c>
    </row>
    <row r="919" s="174" customFormat="true" ht="14.25" hidden="false" customHeight="false" outlineLevel="0" collapsed="false">
      <c r="A919" s="159" t="n">
        <v>907</v>
      </c>
      <c r="B919" s="160" t="n">
        <f aca="false">R919</f>
        <v>0</v>
      </c>
      <c r="C919" s="161" t="n">
        <f aca="false">T919</f>
        <v>0</v>
      </c>
      <c r="D919" s="162" t="n">
        <f aca="false">U919</f>
        <v>0</v>
      </c>
      <c r="E919" s="163" t="n">
        <f aca="false">'ORÇ.GLOBAL P CAIXA'!E918</f>
        <v>0</v>
      </c>
      <c r="F919" s="163" t="n">
        <f aca="false">IF('ORÇ.GLOBAL EMPRESA'!G918&gt;0,'ORÇ.GLOBAL EMPRESA'!G918,'ORÇ.GLOBAL P CAIXA'!F918)</f>
        <v>0</v>
      </c>
      <c r="G919" s="163" t="n">
        <f aca="false">IF(E919&lt;&gt;0,ROUND(E919*F919,2),IF(AK919=0,(SUMIF($AC$13:$AC$1012,B919,$AK$13:$AK$1012)),AK919))</f>
        <v>0</v>
      </c>
      <c r="H919" s="163" t="n">
        <f aca="false">V919</f>
        <v>0</v>
      </c>
      <c r="I919" s="163" t="n">
        <f aca="false">W919</f>
        <v>0</v>
      </c>
      <c r="J919" s="163" t="n">
        <f aca="false">IF(H919&lt;&gt;0,ROUND(H919*I919,2),IF(AP919=0,(SUMIF($AC$13:$AC$1012,B919,$AP$13:$AP$1012)),AP919))</f>
        <v>0</v>
      </c>
      <c r="K919" s="163" t="n">
        <f aca="false">H919-E919</f>
        <v>0</v>
      </c>
      <c r="L919" s="163" t="n">
        <f aca="false">J919-G919</f>
        <v>0</v>
      </c>
      <c r="M919" s="645" t="str">
        <f aca="false">IF('ORÇ.GLOBAL P CAIXA'!H918&gt;0,'ORÇ.GLOBAL P CAIXA'!H918,"")</f>
        <v/>
      </c>
      <c r="N919" s="646" t="n">
        <f aca="false">'ORÇ.GLOBAL P CAIXA'!I918</f>
        <v>0</v>
      </c>
      <c r="O919" s="166" t="str">
        <f aca="false">S919</f>
        <v/>
      </c>
      <c r="P919" s="167"/>
      <c r="Q919" s="168" t="str">
        <f aca="false">IF(B919&gt;0,"ok","ocultar")</f>
        <v>ocultar</v>
      </c>
      <c r="R919" s="647" t="n">
        <f aca="false">'ORÇ.GLOBAL P CAIXA'!B918</f>
        <v>0</v>
      </c>
      <c r="S919" s="170" t="str">
        <f aca="false">IF('ORÇ.GLOBAL P CAIXA'!N918&lt;&gt;0,'ORÇ.GLOBAL P CAIXA'!N918,"")</f>
        <v/>
      </c>
      <c r="T919" s="648" t="n">
        <f aca="false">'ORÇ.GLOBAL P CAIXA'!O918</f>
        <v>0</v>
      </c>
      <c r="U919" s="172" t="n">
        <f aca="false">'ORÇ.GLOBAL P CAIXA'!P918</f>
        <v>0</v>
      </c>
      <c r="V919" s="173" t="n">
        <f aca="false">'ORÇ.GLOBAL P CAIXA'!E918</f>
        <v>0</v>
      </c>
      <c r="W919" s="173" t="n">
        <f aca="false">F919</f>
        <v>0</v>
      </c>
      <c r="X919" s="649"/>
      <c r="Y919" s="649"/>
      <c r="Z919" s="650"/>
      <c r="AB919" s="88"/>
      <c r="AC919" s="157" t="n">
        <f aca="false">IF(B919=0,AC918,IF(ISNONTEXT(B919)=TRUE(),INT(B919),INT(LEFT(B919,FIND(".",B919)-1))))</f>
        <v>3</v>
      </c>
      <c r="AD919" s="157" t="str">
        <f aca="false">IF(AD920=1,1,IF(B919&lt;&gt;0,1,IF(C919&lt;&gt;0,1,IF(D919&lt;&gt;0,1,IF(E919&lt;&gt;0,1,"")))))</f>
        <v/>
      </c>
      <c r="AE919" s="157" t="str">
        <f aca="false">IF(AC919=0," ",IF(AC919&lt;&gt;AC918,AC919," "))</f>
        <v> </v>
      </c>
      <c r="AF919" s="88"/>
      <c r="AG919" s="75" t="e">
        <f aca="false">IF(AC919&lt;&gt;AE919,(IF(N919=0,G919*(INFORMAÇÕES!$Q$69/INFORMAÇÕES!$Q$72),IF(N919="R",G919,0))),0)</f>
        <v>#DIV/0!</v>
      </c>
      <c r="AH919" s="75" t="e">
        <f aca="false">IF(AC919&lt;&gt;AE919,(IF(N919=0,G919*(INFORMAÇÕES!$Q$70/INFORMAÇÕES!$Q$72),IF(N919="C",G919,0))),0)</f>
        <v>#DIV/0!</v>
      </c>
      <c r="AI919" s="75" t="n">
        <f aca="false">IF(AC919&lt;&gt;AE919,(IF(N919=0,G919*INFORMAÇÕES!$U$115,IF(N919="CF",G919,0))),0)</f>
        <v>0</v>
      </c>
      <c r="AJ919" s="75" t="n">
        <f aca="false">IF(AC919&lt;&gt;AE919,(IF(N919=0,G919*INFORMAÇÕES!$U$116,IF(N919="O",G919,0))),0)</f>
        <v>0</v>
      </c>
      <c r="AK919" s="75" t="n">
        <f aca="false">IF(E919&lt;&gt;0,G919,0)</f>
        <v>0</v>
      </c>
      <c r="AL919" s="75" t="n">
        <f aca="false">IF(AC919&lt;&gt;AE919,(IF(N919=0,J919*(INFORMAÇÕES!$Q$89/INFORMAÇÕES!$Q$92),IF(N919="R",J919,0))),0)</f>
        <v>0</v>
      </c>
      <c r="AM919" s="75" t="n">
        <f aca="false">IF(AC919&lt;&gt;AE919,(IF(N919=0,J919*(INFORMAÇÕES!$Q$90/INFORMAÇÕES!$Q$92),IF(N919="C",J919,0))),0)</f>
        <v>0</v>
      </c>
      <c r="AN919" s="75" t="n">
        <f aca="false">IF(AC919&lt;&gt;AE919,(IF(N919="",J919*INFORMAÇÕES!$U$115,IF(N919="CF",J919,0))),0)</f>
        <v>0</v>
      </c>
      <c r="AO919" s="75" t="n">
        <f aca="false">IF(AC919&lt;&gt;AE919,(IF(N919="",J919*INFORMAÇÕES!$U$116,IF(N919="O",J919,0))),0)</f>
        <v>0</v>
      </c>
      <c r="AP919" s="75" t="n">
        <f aca="false">IF(H919&lt;&gt;0,J919,0)</f>
        <v>0</v>
      </c>
      <c r="AQ919" s="75" t="n">
        <f aca="false">IF(K919&lt;&gt;0,L919,0)</f>
        <v>0</v>
      </c>
    </row>
    <row r="920" s="174" customFormat="true" ht="14.25" hidden="false" customHeight="false" outlineLevel="0" collapsed="false">
      <c r="A920" s="159" t="n">
        <v>908</v>
      </c>
      <c r="B920" s="160" t="n">
        <f aca="false">R920</f>
        <v>0</v>
      </c>
      <c r="C920" s="161" t="n">
        <f aca="false">T920</f>
        <v>0</v>
      </c>
      <c r="D920" s="162" t="n">
        <f aca="false">U920</f>
        <v>0</v>
      </c>
      <c r="E920" s="163" t="n">
        <f aca="false">'ORÇ.GLOBAL P CAIXA'!E919</f>
        <v>0</v>
      </c>
      <c r="F920" s="163" t="n">
        <f aca="false">IF('ORÇ.GLOBAL EMPRESA'!G919&gt;0,'ORÇ.GLOBAL EMPRESA'!G919,'ORÇ.GLOBAL P CAIXA'!F919)</f>
        <v>0</v>
      </c>
      <c r="G920" s="163" t="n">
        <f aca="false">IF(E920&lt;&gt;0,ROUND(E920*F920,2),IF(AK920=0,(SUMIF($AC$13:$AC$1012,B920,$AK$13:$AK$1012)),AK920))</f>
        <v>0</v>
      </c>
      <c r="H920" s="163" t="n">
        <f aca="false">V920</f>
        <v>0</v>
      </c>
      <c r="I920" s="163" t="n">
        <f aca="false">W920</f>
        <v>0</v>
      </c>
      <c r="J920" s="163" t="n">
        <f aca="false">IF(H920&lt;&gt;0,ROUND(H920*I920,2),IF(AP920=0,(SUMIF($AC$13:$AC$1012,B920,$AP$13:$AP$1012)),AP920))</f>
        <v>0</v>
      </c>
      <c r="K920" s="163" t="n">
        <f aca="false">H920-E920</f>
        <v>0</v>
      </c>
      <c r="L920" s="163" t="n">
        <f aca="false">J920-G920</f>
        <v>0</v>
      </c>
      <c r="M920" s="645" t="str">
        <f aca="false">IF('ORÇ.GLOBAL P CAIXA'!H919&gt;0,'ORÇ.GLOBAL P CAIXA'!H919,"")</f>
        <v/>
      </c>
      <c r="N920" s="646" t="n">
        <f aca="false">'ORÇ.GLOBAL P CAIXA'!I919</f>
        <v>0</v>
      </c>
      <c r="O920" s="166" t="str">
        <f aca="false">S920</f>
        <v/>
      </c>
      <c r="P920" s="167"/>
      <c r="Q920" s="168" t="str">
        <f aca="false">IF(B920&gt;0,"ok","ocultar")</f>
        <v>ocultar</v>
      </c>
      <c r="R920" s="647" t="n">
        <f aca="false">'ORÇ.GLOBAL P CAIXA'!B919</f>
        <v>0</v>
      </c>
      <c r="S920" s="170" t="str">
        <f aca="false">IF('ORÇ.GLOBAL P CAIXA'!N919&lt;&gt;0,'ORÇ.GLOBAL P CAIXA'!N919,"")</f>
        <v/>
      </c>
      <c r="T920" s="648" t="n">
        <f aca="false">'ORÇ.GLOBAL P CAIXA'!O919</f>
        <v>0</v>
      </c>
      <c r="U920" s="172" t="n">
        <f aca="false">'ORÇ.GLOBAL P CAIXA'!P919</f>
        <v>0</v>
      </c>
      <c r="V920" s="173" t="n">
        <f aca="false">'ORÇ.GLOBAL P CAIXA'!E919</f>
        <v>0</v>
      </c>
      <c r="W920" s="173" t="n">
        <f aca="false">F920</f>
        <v>0</v>
      </c>
      <c r="X920" s="649"/>
      <c r="Y920" s="649"/>
      <c r="Z920" s="650"/>
      <c r="AB920" s="88"/>
      <c r="AC920" s="157" t="n">
        <f aca="false">IF(B920=0,AC919,IF(ISNONTEXT(B920)=TRUE(),INT(B920),INT(LEFT(B920,FIND(".",B920)-1))))</f>
        <v>3</v>
      </c>
      <c r="AD920" s="157" t="str">
        <f aca="false">IF(AD921=1,1,IF(B920&lt;&gt;0,1,IF(C920&lt;&gt;0,1,IF(D920&lt;&gt;0,1,IF(E920&lt;&gt;0,1,"")))))</f>
        <v/>
      </c>
      <c r="AE920" s="157" t="str">
        <f aca="false">IF(AC920=0," ",IF(AC920&lt;&gt;AC919,AC920," "))</f>
        <v> </v>
      </c>
      <c r="AF920" s="88"/>
      <c r="AG920" s="75" t="e">
        <f aca="false">IF(AC920&lt;&gt;AE920,(IF(N920=0,G920*(INFORMAÇÕES!$Q$69/INFORMAÇÕES!$Q$72),IF(N920="R",G920,0))),0)</f>
        <v>#DIV/0!</v>
      </c>
      <c r="AH920" s="75" t="e">
        <f aca="false">IF(AC920&lt;&gt;AE920,(IF(N920=0,G920*(INFORMAÇÕES!$Q$70/INFORMAÇÕES!$Q$72),IF(N920="C",G920,0))),0)</f>
        <v>#DIV/0!</v>
      </c>
      <c r="AI920" s="75" t="n">
        <f aca="false">IF(AC920&lt;&gt;AE920,(IF(N920=0,G920*INFORMAÇÕES!$U$115,IF(N920="CF",G920,0))),0)</f>
        <v>0</v>
      </c>
      <c r="AJ920" s="75" t="n">
        <f aca="false">IF(AC920&lt;&gt;AE920,(IF(N920=0,G920*INFORMAÇÕES!$U$116,IF(N920="O",G920,0))),0)</f>
        <v>0</v>
      </c>
      <c r="AK920" s="75" t="n">
        <f aca="false">IF(E920&lt;&gt;0,G920,0)</f>
        <v>0</v>
      </c>
      <c r="AL920" s="75" t="n">
        <f aca="false">IF(AC920&lt;&gt;AE920,(IF(N920=0,J920*(INFORMAÇÕES!$Q$89/INFORMAÇÕES!$Q$92),IF(N920="R",J920,0))),0)</f>
        <v>0</v>
      </c>
      <c r="AM920" s="75" t="n">
        <f aca="false">IF(AC920&lt;&gt;AE920,(IF(N920=0,J920*(INFORMAÇÕES!$Q$90/INFORMAÇÕES!$Q$92),IF(N920="C",J920,0))),0)</f>
        <v>0</v>
      </c>
      <c r="AN920" s="75" t="n">
        <f aca="false">IF(AC920&lt;&gt;AE920,(IF(N920="",J920*INFORMAÇÕES!$U$115,IF(N920="CF",J920,0))),0)</f>
        <v>0</v>
      </c>
      <c r="AO920" s="75" t="n">
        <f aca="false">IF(AC920&lt;&gt;AE920,(IF(N920="",J920*INFORMAÇÕES!$U$116,IF(N920="O",J920,0))),0)</f>
        <v>0</v>
      </c>
      <c r="AP920" s="75" t="n">
        <f aca="false">IF(H920&lt;&gt;0,J920,0)</f>
        <v>0</v>
      </c>
      <c r="AQ920" s="75" t="n">
        <f aca="false">IF(K920&lt;&gt;0,L920,0)</f>
        <v>0</v>
      </c>
    </row>
    <row r="921" s="174" customFormat="true" ht="14.25" hidden="false" customHeight="false" outlineLevel="0" collapsed="false">
      <c r="A921" s="159" t="n">
        <v>909</v>
      </c>
      <c r="B921" s="160" t="n">
        <f aca="false">R921</f>
        <v>0</v>
      </c>
      <c r="C921" s="161" t="n">
        <f aca="false">T921</f>
        <v>0</v>
      </c>
      <c r="D921" s="162" t="n">
        <f aca="false">U921</f>
        <v>0</v>
      </c>
      <c r="E921" s="163" t="n">
        <f aca="false">'ORÇ.GLOBAL P CAIXA'!E920</f>
        <v>0</v>
      </c>
      <c r="F921" s="163" t="n">
        <f aca="false">IF('ORÇ.GLOBAL EMPRESA'!G920&gt;0,'ORÇ.GLOBAL EMPRESA'!G920,'ORÇ.GLOBAL P CAIXA'!F920)</f>
        <v>0</v>
      </c>
      <c r="G921" s="163" t="n">
        <f aca="false">IF(E921&lt;&gt;0,ROUND(E921*F921,2),IF(AK921=0,(SUMIF($AC$13:$AC$1012,B921,$AK$13:$AK$1012)),AK921))</f>
        <v>0</v>
      </c>
      <c r="H921" s="163" t="n">
        <f aca="false">V921</f>
        <v>0</v>
      </c>
      <c r="I921" s="163" t="n">
        <f aca="false">W921</f>
        <v>0</v>
      </c>
      <c r="J921" s="163" t="n">
        <f aca="false">IF(H921&lt;&gt;0,ROUND(H921*I921,2),IF(AP921=0,(SUMIF($AC$13:$AC$1012,B921,$AP$13:$AP$1012)),AP921))</f>
        <v>0</v>
      </c>
      <c r="K921" s="163" t="n">
        <f aca="false">H921-E921</f>
        <v>0</v>
      </c>
      <c r="L921" s="163" t="n">
        <f aca="false">J921-G921</f>
        <v>0</v>
      </c>
      <c r="M921" s="645" t="str">
        <f aca="false">IF('ORÇ.GLOBAL P CAIXA'!H920&gt;0,'ORÇ.GLOBAL P CAIXA'!H920,"")</f>
        <v/>
      </c>
      <c r="N921" s="646" t="n">
        <f aca="false">'ORÇ.GLOBAL P CAIXA'!I920</f>
        <v>0</v>
      </c>
      <c r="O921" s="166" t="str">
        <f aca="false">S921</f>
        <v/>
      </c>
      <c r="P921" s="167"/>
      <c r="Q921" s="168" t="str">
        <f aca="false">IF(B921&gt;0,"ok","ocultar")</f>
        <v>ocultar</v>
      </c>
      <c r="R921" s="647" t="n">
        <f aca="false">'ORÇ.GLOBAL P CAIXA'!B920</f>
        <v>0</v>
      </c>
      <c r="S921" s="170" t="str">
        <f aca="false">IF('ORÇ.GLOBAL P CAIXA'!N920&lt;&gt;0,'ORÇ.GLOBAL P CAIXA'!N920,"")</f>
        <v/>
      </c>
      <c r="T921" s="648" t="n">
        <f aca="false">'ORÇ.GLOBAL P CAIXA'!O920</f>
        <v>0</v>
      </c>
      <c r="U921" s="172" t="n">
        <f aca="false">'ORÇ.GLOBAL P CAIXA'!P920</f>
        <v>0</v>
      </c>
      <c r="V921" s="173" t="n">
        <f aca="false">'ORÇ.GLOBAL P CAIXA'!E920</f>
        <v>0</v>
      </c>
      <c r="W921" s="173" t="n">
        <f aca="false">F921</f>
        <v>0</v>
      </c>
      <c r="X921" s="649"/>
      <c r="Y921" s="649"/>
      <c r="Z921" s="650"/>
      <c r="AB921" s="88"/>
      <c r="AC921" s="157" t="n">
        <f aca="false">IF(B921=0,AC920,IF(ISNONTEXT(B921)=TRUE(),INT(B921),INT(LEFT(B921,FIND(".",B921)-1))))</f>
        <v>3</v>
      </c>
      <c r="AD921" s="157" t="str">
        <f aca="false">IF(AD922=1,1,IF(B921&lt;&gt;0,1,IF(C921&lt;&gt;0,1,IF(D921&lt;&gt;0,1,IF(E921&lt;&gt;0,1,"")))))</f>
        <v/>
      </c>
      <c r="AE921" s="157" t="str">
        <f aca="false">IF(AC921=0," ",IF(AC921&lt;&gt;AC920,AC921," "))</f>
        <v> </v>
      </c>
      <c r="AF921" s="88"/>
      <c r="AG921" s="75" t="e">
        <f aca="false">IF(AC921&lt;&gt;AE921,(IF(N921=0,G921*(INFORMAÇÕES!$Q$69/INFORMAÇÕES!$Q$72),IF(N921="R",G921,0))),0)</f>
        <v>#DIV/0!</v>
      </c>
      <c r="AH921" s="75" t="e">
        <f aca="false">IF(AC921&lt;&gt;AE921,(IF(N921=0,G921*(INFORMAÇÕES!$Q$70/INFORMAÇÕES!$Q$72),IF(N921="C",G921,0))),0)</f>
        <v>#DIV/0!</v>
      </c>
      <c r="AI921" s="75" t="n">
        <f aca="false">IF(AC921&lt;&gt;AE921,(IF(N921=0,G921*INFORMAÇÕES!$U$115,IF(N921="CF",G921,0))),0)</f>
        <v>0</v>
      </c>
      <c r="AJ921" s="75" t="n">
        <f aca="false">IF(AC921&lt;&gt;AE921,(IF(N921=0,G921*INFORMAÇÕES!$U$116,IF(N921="O",G921,0))),0)</f>
        <v>0</v>
      </c>
      <c r="AK921" s="75" t="n">
        <f aca="false">IF(E921&lt;&gt;0,G921,0)</f>
        <v>0</v>
      </c>
      <c r="AL921" s="75" t="n">
        <f aca="false">IF(AC921&lt;&gt;AE921,(IF(N921=0,J921*(INFORMAÇÕES!$Q$89/INFORMAÇÕES!$Q$92),IF(N921="R",J921,0))),0)</f>
        <v>0</v>
      </c>
      <c r="AM921" s="75" t="n">
        <f aca="false">IF(AC921&lt;&gt;AE921,(IF(N921=0,J921*(INFORMAÇÕES!$Q$90/INFORMAÇÕES!$Q$92),IF(N921="C",J921,0))),0)</f>
        <v>0</v>
      </c>
      <c r="AN921" s="75" t="n">
        <f aca="false">IF(AC921&lt;&gt;AE921,(IF(N921="",J921*INFORMAÇÕES!$U$115,IF(N921="CF",J921,0))),0)</f>
        <v>0</v>
      </c>
      <c r="AO921" s="75" t="n">
        <f aca="false">IF(AC921&lt;&gt;AE921,(IF(N921="",J921*INFORMAÇÕES!$U$116,IF(N921="O",J921,0))),0)</f>
        <v>0</v>
      </c>
      <c r="AP921" s="75" t="n">
        <f aca="false">IF(H921&lt;&gt;0,J921,0)</f>
        <v>0</v>
      </c>
      <c r="AQ921" s="75" t="n">
        <f aca="false">IF(K921&lt;&gt;0,L921,0)</f>
        <v>0</v>
      </c>
    </row>
    <row r="922" s="174" customFormat="true" ht="14.25" hidden="false" customHeight="false" outlineLevel="0" collapsed="false">
      <c r="A922" s="159" t="n">
        <v>910</v>
      </c>
      <c r="B922" s="160" t="n">
        <f aca="false">R922</f>
        <v>0</v>
      </c>
      <c r="C922" s="161" t="n">
        <f aca="false">T922</f>
        <v>0</v>
      </c>
      <c r="D922" s="162" t="n">
        <f aca="false">U922</f>
        <v>0</v>
      </c>
      <c r="E922" s="163" t="n">
        <f aca="false">'ORÇ.GLOBAL P CAIXA'!E921</f>
        <v>0</v>
      </c>
      <c r="F922" s="163" t="n">
        <f aca="false">IF('ORÇ.GLOBAL EMPRESA'!G921&gt;0,'ORÇ.GLOBAL EMPRESA'!G921,'ORÇ.GLOBAL P CAIXA'!F921)</f>
        <v>0</v>
      </c>
      <c r="G922" s="163" t="n">
        <f aca="false">IF(E922&lt;&gt;0,ROUND(E922*F922,2),IF(AK922=0,(SUMIF($AC$13:$AC$1012,B922,$AK$13:$AK$1012)),AK922))</f>
        <v>0</v>
      </c>
      <c r="H922" s="163" t="n">
        <f aca="false">V922</f>
        <v>0</v>
      </c>
      <c r="I922" s="163" t="n">
        <f aca="false">W922</f>
        <v>0</v>
      </c>
      <c r="J922" s="163" t="n">
        <f aca="false">IF(H922&lt;&gt;0,ROUND(H922*I922,2),IF(AP922=0,(SUMIF($AC$13:$AC$1012,B922,$AP$13:$AP$1012)),AP922))</f>
        <v>0</v>
      </c>
      <c r="K922" s="163" t="n">
        <f aca="false">H922-E922</f>
        <v>0</v>
      </c>
      <c r="L922" s="163" t="n">
        <f aca="false">J922-G922</f>
        <v>0</v>
      </c>
      <c r="M922" s="645" t="str">
        <f aca="false">IF('ORÇ.GLOBAL P CAIXA'!H921&gt;0,'ORÇ.GLOBAL P CAIXA'!H921,"")</f>
        <v/>
      </c>
      <c r="N922" s="646" t="n">
        <f aca="false">'ORÇ.GLOBAL P CAIXA'!I921</f>
        <v>0</v>
      </c>
      <c r="O922" s="166" t="str">
        <f aca="false">S922</f>
        <v/>
      </c>
      <c r="P922" s="167"/>
      <c r="Q922" s="168" t="str">
        <f aca="false">IF(B922&gt;0,"ok","ocultar")</f>
        <v>ocultar</v>
      </c>
      <c r="R922" s="647" t="n">
        <f aca="false">'ORÇ.GLOBAL P CAIXA'!B921</f>
        <v>0</v>
      </c>
      <c r="S922" s="170" t="str">
        <f aca="false">IF('ORÇ.GLOBAL P CAIXA'!N921&lt;&gt;0,'ORÇ.GLOBAL P CAIXA'!N921,"")</f>
        <v/>
      </c>
      <c r="T922" s="648" t="n">
        <f aca="false">'ORÇ.GLOBAL P CAIXA'!O921</f>
        <v>0</v>
      </c>
      <c r="U922" s="172" t="n">
        <f aca="false">'ORÇ.GLOBAL P CAIXA'!P921</f>
        <v>0</v>
      </c>
      <c r="V922" s="173" t="n">
        <f aca="false">'ORÇ.GLOBAL P CAIXA'!E921</f>
        <v>0</v>
      </c>
      <c r="W922" s="173" t="n">
        <f aca="false">F922</f>
        <v>0</v>
      </c>
      <c r="X922" s="649"/>
      <c r="Y922" s="649"/>
      <c r="Z922" s="650"/>
      <c r="AB922" s="88"/>
      <c r="AC922" s="157" t="n">
        <f aca="false">IF(B922=0,AC921,IF(ISNONTEXT(B922)=TRUE(),INT(B922),INT(LEFT(B922,FIND(".",B922)-1))))</f>
        <v>3</v>
      </c>
      <c r="AD922" s="157" t="str">
        <f aca="false">IF(AD923=1,1,IF(B922&lt;&gt;0,1,IF(C922&lt;&gt;0,1,IF(D922&lt;&gt;0,1,IF(E922&lt;&gt;0,1,"")))))</f>
        <v/>
      </c>
      <c r="AE922" s="157" t="str">
        <f aca="false">IF(AC922=0," ",IF(AC922&lt;&gt;AC921,AC922," "))</f>
        <v> </v>
      </c>
      <c r="AF922" s="88"/>
      <c r="AG922" s="75" t="e">
        <f aca="false">IF(AC922&lt;&gt;AE922,(IF(N922=0,G922*(INFORMAÇÕES!$Q$69/INFORMAÇÕES!$Q$72),IF(N922="R",G922,0))),0)</f>
        <v>#DIV/0!</v>
      </c>
      <c r="AH922" s="75" t="e">
        <f aca="false">IF(AC922&lt;&gt;AE922,(IF(N922=0,G922*(INFORMAÇÕES!$Q$70/INFORMAÇÕES!$Q$72),IF(N922="C",G922,0))),0)</f>
        <v>#DIV/0!</v>
      </c>
      <c r="AI922" s="75" t="n">
        <f aca="false">IF(AC922&lt;&gt;AE922,(IF(N922=0,G922*INFORMAÇÕES!$U$115,IF(N922="CF",G922,0))),0)</f>
        <v>0</v>
      </c>
      <c r="AJ922" s="75" t="n">
        <f aca="false">IF(AC922&lt;&gt;AE922,(IF(N922=0,G922*INFORMAÇÕES!$U$116,IF(N922="O",G922,0))),0)</f>
        <v>0</v>
      </c>
      <c r="AK922" s="75" t="n">
        <f aca="false">IF(E922&lt;&gt;0,G922,0)</f>
        <v>0</v>
      </c>
      <c r="AL922" s="75" t="n">
        <f aca="false">IF(AC922&lt;&gt;AE922,(IF(N922=0,J922*(INFORMAÇÕES!$Q$89/INFORMAÇÕES!$Q$92),IF(N922="R",J922,0))),0)</f>
        <v>0</v>
      </c>
      <c r="AM922" s="75" t="n">
        <f aca="false">IF(AC922&lt;&gt;AE922,(IF(N922=0,J922*(INFORMAÇÕES!$Q$90/INFORMAÇÕES!$Q$92),IF(N922="C",J922,0))),0)</f>
        <v>0</v>
      </c>
      <c r="AN922" s="75" t="n">
        <f aca="false">IF(AC922&lt;&gt;AE922,(IF(N922="",J922*INFORMAÇÕES!$U$115,IF(N922="CF",J922,0))),0)</f>
        <v>0</v>
      </c>
      <c r="AO922" s="75" t="n">
        <f aca="false">IF(AC922&lt;&gt;AE922,(IF(N922="",J922*INFORMAÇÕES!$U$116,IF(N922="O",J922,0))),0)</f>
        <v>0</v>
      </c>
      <c r="AP922" s="75" t="n">
        <f aca="false">IF(H922&lt;&gt;0,J922,0)</f>
        <v>0</v>
      </c>
      <c r="AQ922" s="75" t="n">
        <f aca="false">IF(K922&lt;&gt;0,L922,0)</f>
        <v>0</v>
      </c>
    </row>
    <row r="923" s="174" customFormat="true" ht="14.25" hidden="false" customHeight="false" outlineLevel="0" collapsed="false">
      <c r="A923" s="159" t="n">
        <v>911</v>
      </c>
      <c r="B923" s="160" t="n">
        <f aca="false">R923</f>
        <v>0</v>
      </c>
      <c r="C923" s="161" t="n">
        <f aca="false">T923</f>
        <v>0</v>
      </c>
      <c r="D923" s="162" t="n">
        <f aca="false">U923</f>
        <v>0</v>
      </c>
      <c r="E923" s="163" t="n">
        <f aca="false">'ORÇ.GLOBAL P CAIXA'!E922</f>
        <v>0</v>
      </c>
      <c r="F923" s="163" t="n">
        <f aca="false">IF('ORÇ.GLOBAL EMPRESA'!G922&gt;0,'ORÇ.GLOBAL EMPRESA'!G922,'ORÇ.GLOBAL P CAIXA'!F922)</f>
        <v>0</v>
      </c>
      <c r="G923" s="163" t="n">
        <f aca="false">IF(E923&lt;&gt;0,ROUND(E923*F923,2),IF(AK923=0,(SUMIF($AC$13:$AC$1012,B923,$AK$13:$AK$1012)),AK923))</f>
        <v>0</v>
      </c>
      <c r="H923" s="163" t="n">
        <f aca="false">V923</f>
        <v>0</v>
      </c>
      <c r="I923" s="163" t="n">
        <f aca="false">W923</f>
        <v>0</v>
      </c>
      <c r="J923" s="163" t="n">
        <f aca="false">IF(H923&lt;&gt;0,ROUND(H923*I923,2),IF(AP923=0,(SUMIF($AC$13:$AC$1012,B923,$AP$13:$AP$1012)),AP923))</f>
        <v>0</v>
      </c>
      <c r="K923" s="163" t="n">
        <f aca="false">H923-E923</f>
        <v>0</v>
      </c>
      <c r="L923" s="163" t="n">
        <f aca="false">J923-G923</f>
        <v>0</v>
      </c>
      <c r="M923" s="645" t="str">
        <f aca="false">IF('ORÇ.GLOBAL P CAIXA'!H922&gt;0,'ORÇ.GLOBAL P CAIXA'!H922,"")</f>
        <v/>
      </c>
      <c r="N923" s="646" t="n">
        <f aca="false">'ORÇ.GLOBAL P CAIXA'!I922</f>
        <v>0</v>
      </c>
      <c r="O923" s="166" t="str">
        <f aca="false">S923</f>
        <v/>
      </c>
      <c r="P923" s="167"/>
      <c r="Q923" s="168" t="str">
        <f aca="false">IF(B923&gt;0,"ok","ocultar")</f>
        <v>ocultar</v>
      </c>
      <c r="R923" s="647" t="n">
        <f aca="false">'ORÇ.GLOBAL P CAIXA'!B922</f>
        <v>0</v>
      </c>
      <c r="S923" s="170" t="str">
        <f aca="false">IF('ORÇ.GLOBAL P CAIXA'!N922&lt;&gt;0,'ORÇ.GLOBAL P CAIXA'!N922,"")</f>
        <v/>
      </c>
      <c r="T923" s="648" t="n">
        <f aca="false">'ORÇ.GLOBAL P CAIXA'!O922</f>
        <v>0</v>
      </c>
      <c r="U923" s="172" t="n">
        <f aca="false">'ORÇ.GLOBAL P CAIXA'!P922</f>
        <v>0</v>
      </c>
      <c r="V923" s="173" t="n">
        <f aca="false">'ORÇ.GLOBAL P CAIXA'!E922</f>
        <v>0</v>
      </c>
      <c r="W923" s="173" t="n">
        <f aca="false">F923</f>
        <v>0</v>
      </c>
      <c r="X923" s="649"/>
      <c r="Y923" s="649"/>
      <c r="Z923" s="650"/>
      <c r="AB923" s="88"/>
      <c r="AC923" s="157" t="n">
        <f aca="false">IF(B923=0,AC922,IF(ISNONTEXT(B923)=TRUE(),INT(B923),INT(LEFT(B923,FIND(".",B923)-1))))</f>
        <v>3</v>
      </c>
      <c r="AD923" s="157" t="str">
        <f aca="false">IF(AD924=1,1,IF(B923&lt;&gt;0,1,IF(C923&lt;&gt;0,1,IF(D923&lt;&gt;0,1,IF(E923&lt;&gt;0,1,"")))))</f>
        <v/>
      </c>
      <c r="AE923" s="157" t="str">
        <f aca="false">IF(AC923=0," ",IF(AC923&lt;&gt;AC922,AC923," "))</f>
        <v> </v>
      </c>
      <c r="AF923" s="88"/>
      <c r="AG923" s="75" t="e">
        <f aca="false">IF(AC923&lt;&gt;AE923,(IF(N923=0,G923*(INFORMAÇÕES!$Q$69/INFORMAÇÕES!$Q$72),IF(N923="R",G923,0))),0)</f>
        <v>#DIV/0!</v>
      </c>
      <c r="AH923" s="75" t="e">
        <f aca="false">IF(AC923&lt;&gt;AE923,(IF(N923=0,G923*(INFORMAÇÕES!$Q$70/INFORMAÇÕES!$Q$72),IF(N923="C",G923,0))),0)</f>
        <v>#DIV/0!</v>
      </c>
      <c r="AI923" s="75" t="n">
        <f aca="false">IF(AC923&lt;&gt;AE923,(IF(N923=0,G923*INFORMAÇÕES!$U$115,IF(N923="CF",G923,0))),0)</f>
        <v>0</v>
      </c>
      <c r="AJ923" s="75" t="n">
        <f aca="false">IF(AC923&lt;&gt;AE923,(IF(N923=0,G923*INFORMAÇÕES!$U$116,IF(N923="O",G923,0))),0)</f>
        <v>0</v>
      </c>
      <c r="AK923" s="75" t="n">
        <f aca="false">IF(E923&lt;&gt;0,G923,0)</f>
        <v>0</v>
      </c>
      <c r="AL923" s="75" t="n">
        <f aca="false">IF(AC923&lt;&gt;AE923,(IF(N923=0,J923*(INFORMAÇÕES!$Q$89/INFORMAÇÕES!$Q$92),IF(N923="R",J923,0))),0)</f>
        <v>0</v>
      </c>
      <c r="AM923" s="75" t="n">
        <f aca="false">IF(AC923&lt;&gt;AE923,(IF(N923=0,J923*(INFORMAÇÕES!$Q$90/INFORMAÇÕES!$Q$92),IF(N923="C",J923,0))),0)</f>
        <v>0</v>
      </c>
      <c r="AN923" s="75" t="n">
        <f aca="false">IF(AC923&lt;&gt;AE923,(IF(N923="",J923*INFORMAÇÕES!$U$115,IF(N923="CF",J923,0))),0)</f>
        <v>0</v>
      </c>
      <c r="AO923" s="75" t="n">
        <f aca="false">IF(AC923&lt;&gt;AE923,(IF(N923="",J923*INFORMAÇÕES!$U$116,IF(N923="O",J923,0))),0)</f>
        <v>0</v>
      </c>
      <c r="AP923" s="75" t="n">
        <f aca="false">IF(H923&lt;&gt;0,J923,0)</f>
        <v>0</v>
      </c>
      <c r="AQ923" s="75" t="n">
        <f aca="false">IF(K923&lt;&gt;0,L923,0)</f>
        <v>0</v>
      </c>
    </row>
    <row r="924" s="174" customFormat="true" ht="14.25" hidden="false" customHeight="false" outlineLevel="0" collapsed="false">
      <c r="A924" s="159" t="n">
        <v>912</v>
      </c>
      <c r="B924" s="160" t="n">
        <f aca="false">R924</f>
        <v>0</v>
      </c>
      <c r="C924" s="161" t="n">
        <f aca="false">T924</f>
        <v>0</v>
      </c>
      <c r="D924" s="162" t="n">
        <f aca="false">U924</f>
        <v>0</v>
      </c>
      <c r="E924" s="163" t="n">
        <f aca="false">'ORÇ.GLOBAL P CAIXA'!E923</f>
        <v>0</v>
      </c>
      <c r="F924" s="163" t="n">
        <f aca="false">IF('ORÇ.GLOBAL EMPRESA'!G923&gt;0,'ORÇ.GLOBAL EMPRESA'!G923,'ORÇ.GLOBAL P CAIXA'!F923)</f>
        <v>0</v>
      </c>
      <c r="G924" s="163" t="n">
        <f aca="false">IF(E924&lt;&gt;0,ROUND(E924*F924,2),IF(AK924=0,(SUMIF($AC$13:$AC$1012,B924,$AK$13:$AK$1012)),AK924))</f>
        <v>0</v>
      </c>
      <c r="H924" s="163" t="n">
        <f aca="false">V924</f>
        <v>0</v>
      </c>
      <c r="I924" s="163" t="n">
        <f aca="false">W924</f>
        <v>0</v>
      </c>
      <c r="J924" s="163" t="n">
        <f aca="false">IF(H924&lt;&gt;0,ROUND(H924*I924,2),IF(AP924=0,(SUMIF($AC$13:$AC$1012,B924,$AP$13:$AP$1012)),AP924))</f>
        <v>0</v>
      </c>
      <c r="K924" s="163" t="n">
        <f aca="false">H924-E924</f>
        <v>0</v>
      </c>
      <c r="L924" s="163" t="n">
        <f aca="false">J924-G924</f>
        <v>0</v>
      </c>
      <c r="M924" s="645" t="str">
        <f aca="false">IF('ORÇ.GLOBAL P CAIXA'!H923&gt;0,'ORÇ.GLOBAL P CAIXA'!H923,"")</f>
        <v/>
      </c>
      <c r="N924" s="646" t="n">
        <f aca="false">'ORÇ.GLOBAL P CAIXA'!I923</f>
        <v>0</v>
      </c>
      <c r="O924" s="166" t="str">
        <f aca="false">S924</f>
        <v/>
      </c>
      <c r="P924" s="167"/>
      <c r="Q924" s="168" t="str">
        <f aca="false">IF(B924&gt;0,"ok","ocultar")</f>
        <v>ocultar</v>
      </c>
      <c r="R924" s="647" t="n">
        <f aca="false">'ORÇ.GLOBAL P CAIXA'!B923</f>
        <v>0</v>
      </c>
      <c r="S924" s="170" t="str">
        <f aca="false">IF('ORÇ.GLOBAL P CAIXA'!N923&lt;&gt;0,'ORÇ.GLOBAL P CAIXA'!N923,"")</f>
        <v/>
      </c>
      <c r="T924" s="648" t="n">
        <f aca="false">'ORÇ.GLOBAL P CAIXA'!O923</f>
        <v>0</v>
      </c>
      <c r="U924" s="172" t="n">
        <f aca="false">'ORÇ.GLOBAL P CAIXA'!P923</f>
        <v>0</v>
      </c>
      <c r="V924" s="173" t="n">
        <f aca="false">'ORÇ.GLOBAL P CAIXA'!E923</f>
        <v>0</v>
      </c>
      <c r="W924" s="173" t="n">
        <f aca="false">F924</f>
        <v>0</v>
      </c>
      <c r="X924" s="649"/>
      <c r="Y924" s="649"/>
      <c r="Z924" s="650"/>
      <c r="AB924" s="88"/>
      <c r="AC924" s="157" t="n">
        <f aca="false">IF(B924=0,AC923,IF(ISNONTEXT(B924)=TRUE(),INT(B924),INT(LEFT(B924,FIND(".",B924)-1))))</f>
        <v>3</v>
      </c>
      <c r="AD924" s="157" t="str">
        <f aca="false">IF(AD925=1,1,IF(B924&lt;&gt;0,1,IF(C924&lt;&gt;0,1,IF(D924&lt;&gt;0,1,IF(E924&lt;&gt;0,1,"")))))</f>
        <v/>
      </c>
      <c r="AE924" s="157" t="str">
        <f aca="false">IF(AC924=0," ",IF(AC924&lt;&gt;AC923,AC924," "))</f>
        <v> </v>
      </c>
      <c r="AF924" s="88"/>
      <c r="AG924" s="75" t="e">
        <f aca="false">IF(AC924&lt;&gt;AE924,(IF(N924=0,G924*(INFORMAÇÕES!$Q$69/INFORMAÇÕES!$Q$72),IF(N924="R",G924,0))),0)</f>
        <v>#DIV/0!</v>
      </c>
      <c r="AH924" s="75" t="e">
        <f aca="false">IF(AC924&lt;&gt;AE924,(IF(N924=0,G924*(INFORMAÇÕES!$Q$70/INFORMAÇÕES!$Q$72),IF(N924="C",G924,0))),0)</f>
        <v>#DIV/0!</v>
      </c>
      <c r="AI924" s="75" t="n">
        <f aca="false">IF(AC924&lt;&gt;AE924,(IF(N924=0,G924*INFORMAÇÕES!$U$115,IF(N924="CF",G924,0))),0)</f>
        <v>0</v>
      </c>
      <c r="AJ924" s="75" t="n">
        <f aca="false">IF(AC924&lt;&gt;AE924,(IF(N924=0,G924*INFORMAÇÕES!$U$116,IF(N924="O",G924,0))),0)</f>
        <v>0</v>
      </c>
      <c r="AK924" s="75" t="n">
        <f aca="false">IF(E924&lt;&gt;0,G924,0)</f>
        <v>0</v>
      </c>
      <c r="AL924" s="75" t="n">
        <f aca="false">IF(AC924&lt;&gt;AE924,(IF(N924=0,J924*(INFORMAÇÕES!$Q$89/INFORMAÇÕES!$Q$92),IF(N924="R",J924,0))),0)</f>
        <v>0</v>
      </c>
      <c r="AM924" s="75" t="n">
        <f aca="false">IF(AC924&lt;&gt;AE924,(IF(N924=0,J924*(INFORMAÇÕES!$Q$90/INFORMAÇÕES!$Q$92),IF(N924="C",J924,0))),0)</f>
        <v>0</v>
      </c>
      <c r="AN924" s="75" t="n">
        <f aca="false">IF(AC924&lt;&gt;AE924,(IF(N924="",J924*INFORMAÇÕES!$U$115,IF(N924="CF",J924,0))),0)</f>
        <v>0</v>
      </c>
      <c r="AO924" s="75" t="n">
        <f aca="false">IF(AC924&lt;&gt;AE924,(IF(N924="",J924*INFORMAÇÕES!$U$116,IF(N924="O",J924,0))),0)</f>
        <v>0</v>
      </c>
      <c r="AP924" s="75" t="n">
        <f aca="false">IF(H924&lt;&gt;0,J924,0)</f>
        <v>0</v>
      </c>
      <c r="AQ924" s="75" t="n">
        <f aca="false">IF(K924&lt;&gt;0,L924,0)</f>
        <v>0</v>
      </c>
    </row>
    <row r="925" s="174" customFormat="true" ht="14.25" hidden="false" customHeight="false" outlineLevel="0" collapsed="false">
      <c r="A925" s="159" t="n">
        <v>913</v>
      </c>
      <c r="B925" s="160" t="n">
        <f aca="false">R925</f>
        <v>0</v>
      </c>
      <c r="C925" s="161" t="n">
        <f aca="false">T925</f>
        <v>0</v>
      </c>
      <c r="D925" s="162" t="n">
        <f aca="false">U925</f>
        <v>0</v>
      </c>
      <c r="E925" s="163" t="n">
        <f aca="false">'ORÇ.GLOBAL P CAIXA'!E924</f>
        <v>0</v>
      </c>
      <c r="F925" s="163" t="n">
        <f aca="false">IF('ORÇ.GLOBAL EMPRESA'!G924&gt;0,'ORÇ.GLOBAL EMPRESA'!G924,'ORÇ.GLOBAL P CAIXA'!F924)</f>
        <v>0</v>
      </c>
      <c r="G925" s="163" t="n">
        <f aca="false">IF(E925&lt;&gt;0,ROUND(E925*F925,2),IF(AK925=0,(SUMIF($AC$13:$AC$1012,B925,$AK$13:$AK$1012)),AK925))</f>
        <v>0</v>
      </c>
      <c r="H925" s="163" t="n">
        <f aca="false">V925</f>
        <v>0</v>
      </c>
      <c r="I925" s="163" t="n">
        <f aca="false">W925</f>
        <v>0</v>
      </c>
      <c r="J925" s="163" t="n">
        <f aca="false">IF(H925&lt;&gt;0,ROUND(H925*I925,2),IF(AP925=0,(SUMIF($AC$13:$AC$1012,B925,$AP$13:$AP$1012)),AP925))</f>
        <v>0</v>
      </c>
      <c r="K925" s="163" t="n">
        <f aca="false">H925-E925</f>
        <v>0</v>
      </c>
      <c r="L925" s="163" t="n">
        <f aca="false">J925-G925</f>
        <v>0</v>
      </c>
      <c r="M925" s="645" t="str">
        <f aca="false">IF('ORÇ.GLOBAL P CAIXA'!H924&gt;0,'ORÇ.GLOBAL P CAIXA'!H924,"")</f>
        <v/>
      </c>
      <c r="N925" s="646" t="n">
        <f aca="false">'ORÇ.GLOBAL P CAIXA'!I924</f>
        <v>0</v>
      </c>
      <c r="O925" s="166" t="str">
        <f aca="false">S925</f>
        <v/>
      </c>
      <c r="P925" s="167"/>
      <c r="Q925" s="168" t="str">
        <f aca="false">IF(B925&gt;0,"ok","ocultar")</f>
        <v>ocultar</v>
      </c>
      <c r="R925" s="647" t="n">
        <f aca="false">'ORÇ.GLOBAL P CAIXA'!B924</f>
        <v>0</v>
      </c>
      <c r="S925" s="170" t="str">
        <f aca="false">IF('ORÇ.GLOBAL P CAIXA'!N924&lt;&gt;0,'ORÇ.GLOBAL P CAIXA'!N924,"")</f>
        <v/>
      </c>
      <c r="T925" s="648" t="n">
        <f aca="false">'ORÇ.GLOBAL P CAIXA'!O924</f>
        <v>0</v>
      </c>
      <c r="U925" s="172" t="n">
        <f aca="false">'ORÇ.GLOBAL P CAIXA'!P924</f>
        <v>0</v>
      </c>
      <c r="V925" s="173" t="n">
        <f aca="false">'ORÇ.GLOBAL P CAIXA'!E924</f>
        <v>0</v>
      </c>
      <c r="W925" s="173" t="n">
        <f aca="false">F925</f>
        <v>0</v>
      </c>
      <c r="X925" s="649"/>
      <c r="Y925" s="649"/>
      <c r="Z925" s="650"/>
      <c r="AB925" s="88"/>
      <c r="AC925" s="157" t="n">
        <f aca="false">IF(B925=0,AC924,IF(ISNONTEXT(B925)=TRUE(),INT(B925),INT(LEFT(B925,FIND(".",B925)-1))))</f>
        <v>3</v>
      </c>
      <c r="AD925" s="157" t="str">
        <f aca="false">IF(AD926=1,1,IF(B925&lt;&gt;0,1,IF(C925&lt;&gt;0,1,IF(D925&lt;&gt;0,1,IF(E925&lt;&gt;0,1,"")))))</f>
        <v/>
      </c>
      <c r="AE925" s="157" t="str">
        <f aca="false">IF(AC925=0," ",IF(AC925&lt;&gt;AC924,AC925," "))</f>
        <v> </v>
      </c>
      <c r="AF925" s="88"/>
      <c r="AG925" s="75" t="e">
        <f aca="false">IF(AC925&lt;&gt;AE925,(IF(N925=0,G925*(INFORMAÇÕES!$Q$69/INFORMAÇÕES!$Q$72),IF(N925="R",G925,0))),0)</f>
        <v>#DIV/0!</v>
      </c>
      <c r="AH925" s="75" t="e">
        <f aca="false">IF(AC925&lt;&gt;AE925,(IF(N925=0,G925*(INFORMAÇÕES!$Q$70/INFORMAÇÕES!$Q$72),IF(N925="C",G925,0))),0)</f>
        <v>#DIV/0!</v>
      </c>
      <c r="AI925" s="75" t="n">
        <f aca="false">IF(AC925&lt;&gt;AE925,(IF(N925=0,G925*INFORMAÇÕES!$U$115,IF(N925="CF",G925,0))),0)</f>
        <v>0</v>
      </c>
      <c r="AJ925" s="75" t="n">
        <f aca="false">IF(AC925&lt;&gt;AE925,(IF(N925=0,G925*INFORMAÇÕES!$U$116,IF(N925="O",G925,0))),0)</f>
        <v>0</v>
      </c>
      <c r="AK925" s="75" t="n">
        <f aca="false">IF(E925&lt;&gt;0,G925,0)</f>
        <v>0</v>
      </c>
      <c r="AL925" s="75" t="n">
        <f aca="false">IF(AC925&lt;&gt;AE925,(IF(N925=0,J925*(INFORMAÇÕES!$Q$89/INFORMAÇÕES!$Q$92),IF(N925="R",J925,0))),0)</f>
        <v>0</v>
      </c>
      <c r="AM925" s="75" t="n">
        <f aca="false">IF(AC925&lt;&gt;AE925,(IF(N925=0,J925*(INFORMAÇÕES!$Q$90/INFORMAÇÕES!$Q$92),IF(N925="C",J925,0))),0)</f>
        <v>0</v>
      </c>
      <c r="AN925" s="75" t="n">
        <f aca="false">IF(AC925&lt;&gt;AE925,(IF(N925="",J925*INFORMAÇÕES!$U$115,IF(N925="CF",J925,0))),0)</f>
        <v>0</v>
      </c>
      <c r="AO925" s="75" t="n">
        <f aca="false">IF(AC925&lt;&gt;AE925,(IF(N925="",J925*INFORMAÇÕES!$U$116,IF(N925="O",J925,0))),0)</f>
        <v>0</v>
      </c>
      <c r="AP925" s="75" t="n">
        <f aca="false">IF(H925&lt;&gt;0,J925,0)</f>
        <v>0</v>
      </c>
      <c r="AQ925" s="75" t="n">
        <f aca="false">IF(K925&lt;&gt;0,L925,0)</f>
        <v>0</v>
      </c>
    </row>
    <row r="926" s="174" customFormat="true" ht="14.25" hidden="false" customHeight="false" outlineLevel="0" collapsed="false">
      <c r="A926" s="159" t="n">
        <v>914</v>
      </c>
      <c r="B926" s="160" t="n">
        <f aca="false">R926</f>
        <v>0</v>
      </c>
      <c r="C926" s="161" t="n">
        <f aca="false">T926</f>
        <v>0</v>
      </c>
      <c r="D926" s="162" t="n">
        <f aca="false">U926</f>
        <v>0</v>
      </c>
      <c r="E926" s="163" t="n">
        <f aca="false">'ORÇ.GLOBAL P CAIXA'!E925</f>
        <v>0</v>
      </c>
      <c r="F926" s="163" t="n">
        <f aca="false">IF('ORÇ.GLOBAL EMPRESA'!G925&gt;0,'ORÇ.GLOBAL EMPRESA'!G925,'ORÇ.GLOBAL P CAIXA'!F925)</f>
        <v>0</v>
      </c>
      <c r="G926" s="163" t="n">
        <f aca="false">IF(E926&lt;&gt;0,ROUND(E926*F926,2),IF(AK926=0,(SUMIF($AC$13:$AC$1012,B926,$AK$13:$AK$1012)),AK926))</f>
        <v>0</v>
      </c>
      <c r="H926" s="163" t="n">
        <f aca="false">V926</f>
        <v>0</v>
      </c>
      <c r="I926" s="163" t="n">
        <f aca="false">W926</f>
        <v>0</v>
      </c>
      <c r="J926" s="163" t="n">
        <f aca="false">IF(H926&lt;&gt;0,ROUND(H926*I926,2),IF(AP926=0,(SUMIF($AC$13:$AC$1012,B926,$AP$13:$AP$1012)),AP926))</f>
        <v>0</v>
      </c>
      <c r="K926" s="163" t="n">
        <f aca="false">H926-E926</f>
        <v>0</v>
      </c>
      <c r="L926" s="163" t="n">
        <f aca="false">J926-G926</f>
        <v>0</v>
      </c>
      <c r="M926" s="645" t="str">
        <f aca="false">IF('ORÇ.GLOBAL P CAIXA'!H925&gt;0,'ORÇ.GLOBAL P CAIXA'!H925,"")</f>
        <v/>
      </c>
      <c r="N926" s="646" t="n">
        <f aca="false">'ORÇ.GLOBAL P CAIXA'!I925</f>
        <v>0</v>
      </c>
      <c r="O926" s="166" t="str">
        <f aca="false">S926</f>
        <v/>
      </c>
      <c r="P926" s="167"/>
      <c r="Q926" s="168" t="str">
        <f aca="false">IF(B926&gt;0,"ok","ocultar")</f>
        <v>ocultar</v>
      </c>
      <c r="R926" s="647" t="n">
        <f aca="false">'ORÇ.GLOBAL P CAIXA'!B925</f>
        <v>0</v>
      </c>
      <c r="S926" s="170" t="str">
        <f aca="false">IF('ORÇ.GLOBAL P CAIXA'!N925&lt;&gt;0,'ORÇ.GLOBAL P CAIXA'!N925,"")</f>
        <v/>
      </c>
      <c r="T926" s="648" t="n">
        <f aca="false">'ORÇ.GLOBAL P CAIXA'!O925</f>
        <v>0</v>
      </c>
      <c r="U926" s="172" t="n">
        <f aca="false">'ORÇ.GLOBAL P CAIXA'!P925</f>
        <v>0</v>
      </c>
      <c r="V926" s="173" t="n">
        <f aca="false">'ORÇ.GLOBAL P CAIXA'!E925</f>
        <v>0</v>
      </c>
      <c r="W926" s="173" t="n">
        <f aca="false">F926</f>
        <v>0</v>
      </c>
      <c r="X926" s="649"/>
      <c r="Y926" s="649"/>
      <c r="Z926" s="650"/>
      <c r="AB926" s="88"/>
      <c r="AC926" s="157" t="n">
        <f aca="false">IF(B926=0,AC925,IF(ISNONTEXT(B926)=TRUE(),INT(B926),INT(LEFT(B926,FIND(".",B926)-1))))</f>
        <v>3</v>
      </c>
      <c r="AD926" s="157" t="str">
        <f aca="false">IF(AD927=1,1,IF(B926&lt;&gt;0,1,IF(C926&lt;&gt;0,1,IF(D926&lt;&gt;0,1,IF(E926&lt;&gt;0,1,"")))))</f>
        <v/>
      </c>
      <c r="AE926" s="157" t="str">
        <f aca="false">IF(AC926=0," ",IF(AC926&lt;&gt;AC925,AC926," "))</f>
        <v> </v>
      </c>
      <c r="AF926" s="88"/>
      <c r="AG926" s="75" t="e">
        <f aca="false">IF(AC926&lt;&gt;AE926,(IF(N926=0,G926*(INFORMAÇÕES!$Q$69/INFORMAÇÕES!$Q$72),IF(N926="R",G926,0))),0)</f>
        <v>#DIV/0!</v>
      </c>
      <c r="AH926" s="75" t="e">
        <f aca="false">IF(AC926&lt;&gt;AE926,(IF(N926=0,G926*(INFORMAÇÕES!$Q$70/INFORMAÇÕES!$Q$72),IF(N926="C",G926,0))),0)</f>
        <v>#DIV/0!</v>
      </c>
      <c r="AI926" s="75" t="n">
        <f aca="false">IF(AC926&lt;&gt;AE926,(IF(N926=0,G926*INFORMAÇÕES!$U$115,IF(N926="CF",G926,0))),0)</f>
        <v>0</v>
      </c>
      <c r="AJ926" s="75" t="n">
        <f aca="false">IF(AC926&lt;&gt;AE926,(IF(N926=0,G926*INFORMAÇÕES!$U$116,IF(N926="O",G926,0))),0)</f>
        <v>0</v>
      </c>
      <c r="AK926" s="75" t="n">
        <f aca="false">IF(E926&lt;&gt;0,G926,0)</f>
        <v>0</v>
      </c>
      <c r="AL926" s="75" t="n">
        <f aca="false">IF(AC926&lt;&gt;AE926,(IF(N926=0,J926*(INFORMAÇÕES!$Q$89/INFORMAÇÕES!$Q$92),IF(N926="R",J926,0))),0)</f>
        <v>0</v>
      </c>
      <c r="AM926" s="75" t="n">
        <f aca="false">IF(AC926&lt;&gt;AE926,(IF(N926=0,J926*(INFORMAÇÕES!$Q$90/INFORMAÇÕES!$Q$92),IF(N926="C",J926,0))),0)</f>
        <v>0</v>
      </c>
      <c r="AN926" s="75" t="n">
        <f aca="false">IF(AC926&lt;&gt;AE926,(IF(N926="",J926*INFORMAÇÕES!$U$115,IF(N926="CF",J926,0))),0)</f>
        <v>0</v>
      </c>
      <c r="AO926" s="75" t="n">
        <f aca="false">IF(AC926&lt;&gt;AE926,(IF(N926="",J926*INFORMAÇÕES!$U$116,IF(N926="O",J926,0))),0)</f>
        <v>0</v>
      </c>
      <c r="AP926" s="75" t="n">
        <f aca="false">IF(H926&lt;&gt;0,J926,0)</f>
        <v>0</v>
      </c>
      <c r="AQ926" s="75" t="n">
        <f aca="false">IF(K926&lt;&gt;0,L926,0)</f>
        <v>0</v>
      </c>
    </row>
    <row r="927" s="174" customFormat="true" ht="14.25" hidden="false" customHeight="false" outlineLevel="0" collapsed="false">
      <c r="A927" s="159" t="n">
        <v>915</v>
      </c>
      <c r="B927" s="160" t="n">
        <f aca="false">R927</f>
        <v>0</v>
      </c>
      <c r="C927" s="161" t="n">
        <f aca="false">T927</f>
        <v>0</v>
      </c>
      <c r="D927" s="162" t="n">
        <f aca="false">U927</f>
        <v>0</v>
      </c>
      <c r="E927" s="163" t="n">
        <f aca="false">'ORÇ.GLOBAL P CAIXA'!E926</f>
        <v>0</v>
      </c>
      <c r="F927" s="163" t="n">
        <f aca="false">IF('ORÇ.GLOBAL EMPRESA'!G926&gt;0,'ORÇ.GLOBAL EMPRESA'!G926,'ORÇ.GLOBAL P CAIXA'!F926)</f>
        <v>0</v>
      </c>
      <c r="G927" s="163" t="n">
        <f aca="false">IF(E927&lt;&gt;0,ROUND(E927*F927,2),IF(AK927=0,(SUMIF($AC$13:$AC$1012,B927,$AK$13:$AK$1012)),AK927))</f>
        <v>0</v>
      </c>
      <c r="H927" s="163" t="n">
        <f aca="false">V927</f>
        <v>0</v>
      </c>
      <c r="I927" s="163" t="n">
        <f aca="false">W927</f>
        <v>0</v>
      </c>
      <c r="J927" s="163" t="n">
        <f aca="false">IF(H927&lt;&gt;0,ROUND(H927*I927,2),IF(AP927=0,(SUMIF($AC$13:$AC$1012,B927,$AP$13:$AP$1012)),AP927))</f>
        <v>0</v>
      </c>
      <c r="K927" s="163" t="n">
        <f aca="false">H927-E927</f>
        <v>0</v>
      </c>
      <c r="L927" s="163" t="n">
        <f aca="false">J927-G927</f>
        <v>0</v>
      </c>
      <c r="M927" s="645" t="str">
        <f aca="false">IF('ORÇ.GLOBAL P CAIXA'!H926&gt;0,'ORÇ.GLOBAL P CAIXA'!H926,"")</f>
        <v/>
      </c>
      <c r="N927" s="646" t="n">
        <f aca="false">'ORÇ.GLOBAL P CAIXA'!I926</f>
        <v>0</v>
      </c>
      <c r="O927" s="166" t="str">
        <f aca="false">S927</f>
        <v/>
      </c>
      <c r="P927" s="167"/>
      <c r="Q927" s="168" t="str">
        <f aca="false">IF(B927&gt;0,"ok","ocultar")</f>
        <v>ocultar</v>
      </c>
      <c r="R927" s="647" t="n">
        <f aca="false">'ORÇ.GLOBAL P CAIXA'!B926</f>
        <v>0</v>
      </c>
      <c r="S927" s="170" t="str">
        <f aca="false">IF('ORÇ.GLOBAL P CAIXA'!N926&lt;&gt;0,'ORÇ.GLOBAL P CAIXA'!N926,"")</f>
        <v/>
      </c>
      <c r="T927" s="648" t="n">
        <f aca="false">'ORÇ.GLOBAL P CAIXA'!O926</f>
        <v>0</v>
      </c>
      <c r="U927" s="172" t="n">
        <f aca="false">'ORÇ.GLOBAL P CAIXA'!P926</f>
        <v>0</v>
      </c>
      <c r="V927" s="173" t="n">
        <f aca="false">'ORÇ.GLOBAL P CAIXA'!E926</f>
        <v>0</v>
      </c>
      <c r="W927" s="173" t="n">
        <f aca="false">F927</f>
        <v>0</v>
      </c>
      <c r="X927" s="649"/>
      <c r="Y927" s="649"/>
      <c r="Z927" s="650"/>
      <c r="AB927" s="88"/>
      <c r="AC927" s="157" t="n">
        <f aca="false">IF(B927=0,AC926,IF(ISNONTEXT(B927)=TRUE(),INT(B927),INT(LEFT(B927,FIND(".",B927)-1))))</f>
        <v>3</v>
      </c>
      <c r="AD927" s="157" t="str">
        <f aca="false">IF(AD928=1,1,IF(B927&lt;&gt;0,1,IF(C927&lt;&gt;0,1,IF(D927&lt;&gt;0,1,IF(E927&lt;&gt;0,1,"")))))</f>
        <v/>
      </c>
      <c r="AE927" s="157" t="str">
        <f aca="false">IF(AC927=0," ",IF(AC927&lt;&gt;AC926,AC927," "))</f>
        <v> </v>
      </c>
      <c r="AF927" s="88"/>
      <c r="AG927" s="75" t="e">
        <f aca="false">IF(AC927&lt;&gt;AE927,(IF(N927=0,G927*(INFORMAÇÕES!$Q$69/INFORMAÇÕES!$Q$72),IF(N927="R",G927,0))),0)</f>
        <v>#DIV/0!</v>
      </c>
      <c r="AH927" s="75" t="e">
        <f aca="false">IF(AC927&lt;&gt;AE927,(IF(N927=0,G927*(INFORMAÇÕES!$Q$70/INFORMAÇÕES!$Q$72),IF(N927="C",G927,0))),0)</f>
        <v>#DIV/0!</v>
      </c>
      <c r="AI927" s="75" t="n">
        <f aca="false">IF(AC927&lt;&gt;AE927,(IF(N927=0,G927*INFORMAÇÕES!$U$115,IF(N927="CF",G927,0))),0)</f>
        <v>0</v>
      </c>
      <c r="AJ927" s="75" t="n">
        <f aca="false">IF(AC927&lt;&gt;AE927,(IF(N927=0,G927*INFORMAÇÕES!$U$116,IF(N927="O",G927,0))),0)</f>
        <v>0</v>
      </c>
      <c r="AK927" s="75" t="n">
        <f aca="false">IF(E927&lt;&gt;0,G927,0)</f>
        <v>0</v>
      </c>
      <c r="AL927" s="75" t="n">
        <f aca="false">IF(AC927&lt;&gt;AE927,(IF(N927=0,J927*(INFORMAÇÕES!$Q$89/INFORMAÇÕES!$Q$92),IF(N927="R",J927,0))),0)</f>
        <v>0</v>
      </c>
      <c r="AM927" s="75" t="n">
        <f aca="false">IF(AC927&lt;&gt;AE927,(IF(N927=0,J927*(INFORMAÇÕES!$Q$90/INFORMAÇÕES!$Q$92),IF(N927="C",J927,0))),0)</f>
        <v>0</v>
      </c>
      <c r="AN927" s="75" t="n">
        <f aca="false">IF(AC927&lt;&gt;AE927,(IF(N927="",J927*INFORMAÇÕES!$U$115,IF(N927="CF",J927,0))),0)</f>
        <v>0</v>
      </c>
      <c r="AO927" s="75" t="n">
        <f aca="false">IF(AC927&lt;&gt;AE927,(IF(N927="",J927*INFORMAÇÕES!$U$116,IF(N927="O",J927,0))),0)</f>
        <v>0</v>
      </c>
      <c r="AP927" s="75" t="n">
        <f aca="false">IF(H927&lt;&gt;0,J927,0)</f>
        <v>0</v>
      </c>
      <c r="AQ927" s="75" t="n">
        <f aca="false">IF(K927&lt;&gt;0,L927,0)</f>
        <v>0</v>
      </c>
    </row>
    <row r="928" s="174" customFormat="true" ht="14.25" hidden="false" customHeight="false" outlineLevel="0" collapsed="false">
      <c r="A928" s="159" t="n">
        <v>916</v>
      </c>
      <c r="B928" s="160" t="n">
        <f aca="false">R928</f>
        <v>0</v>
      </c>
      <c r="C928" s="161" t="n">
        <f aca="false">T928</f>
        <v>0</v>
      </c>
      <c r="D928" s="162" t="n">
        <f aca="false">U928</f>
        <v>0</v>
      </c>
      <c r="E928" s="163" t="n">
        <f aca="false">'ORÇ.GLOBAL P CAIXA'!E927</f>
        <v>0</v>
      </c>
      <c r="F928" s="163" t="n">
        <f aca="false">IF('ORÇ.GLOBAL EMPRESA'!G927&gt;0,'ORÇ.GLOBAL EMPRESA'!G927,'ORÇ.GLOBAL P CAIXA'!F927)</f>
        <v>0</v>
      </c>
      <c r="G928" s="163" t="n">
        <f aca="false">IF(E928&lt;&gt;0,ROUND(E928*F928,2),IF(AK928=0,(SUMIF($AC$13:$AC$1012,B928,$AK$13:$AK$1012)),AK928))</f>
        <v>0</v>
      </c>
      <c r="H928" s="163" t="n">
        <f aca="false">V928</f>
        <v>0</v>
      </c>
      <c r="I928" s="163" t="n">
        <f aca="false">W928</f>
        <v>0</v>
      </c>
      <c r="J928" s="163" t="n">
        <f aca="false">IF(H928&lt;&gt;0,ROUND(H928*I928,2),IF(AP928=0,(SUMIF($AC$13:$AC$1012,B928,$AP$13:$AP$1012)),AP928))</f>
        <v>0</v>
      </c>
      <c r="K928" s="163" t="n">
        <f aca="false">H928-E928</f>
        <v>0</v>
      </c>
      <c r="L928" s="163" t="n">
        <f aca="false">J928-G928</f>
        <v>0</v>
      </c>
      <c r="M928" s="645" t="str">
        <f aca="false">IF('ORÇ.GLOBAL P CAIXA'!H927&gt;0,'ORÇ.GLOBAL P CAIXA'!H927,"")</f>
        <v/>
      </c>
      <c r="N928" s="646" t="n">
        <f aca="false">'ORÇ.GLOBAL P CAIXA'!I927</f>
        <v>0</v>
      </c>
      <c r="O928" s="166" t="str">
        <f aca="false">S928</f>
        <v/>
      </c>
      <c r="P928" s="167"/>
      <c r="Q928" s="168" t="str">
        <f aca="false">IF(B928&gt;0,"ok","ocultar")</f>
        <v>ocultar</v>
      </c>
      <c r="R928" s="647" t="n">
        <f aca="false">'ORÇ.GLOBAL P CAIXA'!B927</f>
        <v>0</v>
      </c>
      <c r="S928" s="170" t="str">
        <f aca="false">IF('ORÇ.GLOBAL P CAIXA'!N927&lt;&gt;0,'ORÇ.GLOBAL P CAIXA'!N927,"")</f>
        <v/>
      </c>
      <c r="T928" s="648" t="n">
        <f aca="false">'ORÇ.GLOBAL P CAIXA'!O927</f>
        <v>0</v>
      </c>
      <c r="U928" s="172" t="n">
        <f aca="false">'ORÇ.GLOBAL P CAIXA'!P927</f>
        <v>0</v>
      </c>
      <c r="V928" s="173" t="n">
        <f aca="false">'ORÇ.GLOBAL P CAIXA'!E927</f>
        <v>0</v>
      </c>
      <c r="W928" s="173" t="n">
        <f aca="false">F928</f>
        <v>0</v>
      </c>
      <c r="X928" s="649"/>
      <c r="Y928" s="649"/>
      <c r="Z928" s="650"/>
      <c r="AB928" s="88"/>
      <c r="AC928" s="157" t="n">
        <f aca="false">IF(B928=0,AC927,IF(ISNONTEXT(B928)=TRUE(),INT(B928),INT(LEFT(B928,FIND(".",B928)-1))))</f>
        <v>3</v>
      </c>
      <c r="AD928" s="157" t="str">
        <f aca="false">IF(AD929=1,1,IF(B928&lt;&gt;0,1,IF(C928&lt;&gt;0,1,IF(D928&lt;&gt;0,1,IF(E928&lt;&gt;0,1,"")))))</f>
        <v/>
      </c>
      <c r="AE928" s="157" t="str">
        <f aca="false">IF(AC928=0," ",IF(AC928&lt;&gt;AC927,AC928," "))</f>
        <v> </v>
      </c>
      <c r="AF928" s="88"/>
      <c r="AG928" s="75" t="e">
        <f aca="false">IF(AC928&lt;&gt;AE928,(IF(N928=0,G928*(INFORMAÇÕES!$Q$69/INFORMAÇÕES!$Q$72),IF(N928="R",G928,0))),0)</f>
        <v>#DIV/0!</v>
      </c>
      <c r="AH928" s="75" t="e">
        <f aca="false">IF(AC928&lt;&gt;AE928,(IF(N928=0,G928*(INFORMAÇÕES!$Q$70/INFORMAÇÕES!$Q$72),IF(N928="C",G928,0))),0)</f>
        <v>#DIV/0!</v>
      </c>
      <c r="AI928" s="75" t="n">
        <f aca="false">IF(AC928&lt;&gt;AE928,(IF(N928=0,G928*INFORMAÇÕES!$U$115,IF(N928="CF",G928,0))),0)</f>
        <v>0</v>
      </c>
      <c r="AJ928" s="75" t="n">
        <f aca="false">IF(AC928&lt;&gt;AE928,(IF(N928=0,G928*INFORMAÇÕES!$U$116,IF(N928="O",G928,0))),0)</f>
        <v>0</v>
      </c>
      <c r="AK928" s="75" t="n">
        <f aca="false">IF(E928&lt;&gt;0,G928,0)</f>
        <v>0</v>
      </c>
      <c r="AL928" s="75" t="n">
        <f aca="false">IF(AC928&lt;&gt;AE928,(IF(N928=0,J928*(INFORMAÇÕES!$Q$89/INFORMAÇÕES!$Q$92),IF(N928="R",J928,0))),0)</f>
        <v>0</v>
      </c>
      <c r="AM928" s="75" t="n">
        <f aca="false">IF(AC928&lt;&gt;AE928,(IF(N928=0,J928*(INFORMAÇÕES!$Q$90/INFORMAÇÕES!$Q$92),IF(N928="C",J928,0))),0)</f>
        <v>0</v>
      </c>
      <c r="AN928" s="75" t="n">
        <f aca="false">IF(AC928&lt;&gt;AE928,(IF(N928="",J928*INFORMAÇÕES!$U$115,IF(N928="CF",J928,0))),0)</f>
        <v>0</v>
      </c>
      <c r="AO928" s="75" t="n">
        <f aca="false">IF(AC928&lt;&gt;AE928,(IF(N928="",J928*INFORMAÇÕES!$U$116,IF(N928="O",J928,0))),0)</f>
        <v>0</v>
      </c>
      <c r="AP928" s="75" t="n">
        <f aca="false">IF(H928&lt;&gt;0,J928,0)</f>
        <v>0</v>
      </c>
      <c r="AQ928" s="75" t="n">
        <f aca="false">IF(K928&lt;&gt;0,L928,0)</f>
        <v>0</v>
      </c>
    </row>
    <row r="929" s="174" customFormat="true" ht="14.25" hidden="false" customHeight="false" outlineLevel="0" collapsed="false">
      <c r="A929" s="159" t="n">
        <v>917</v>
      </c>
      <c r="B929" s="160" t="n">
        <f aca="false">R929</f>
        <v>0</v>
      </c>
      <c r="C929" s="161" t="n">
        <f aca="false">T929</f>
        <v>0</v>
      </c>
      <c r="D929" s="162" t="n">
        <f aca="false">U929</f>
        <v>0</v>
      </c>
      <c r="E929" s="163" t="n">
        <f aca="false">'ORÇ.GLOBAL P CAIXA'!E928</f>
        <v>0</v>
      </c>
      <c r="F929" s="163" t="n">
        <f aca="false">IF('ORÇ.GLOBAL EMPRESA'!G928&gt;0,'ORÇ.GLOBAL EMPRESA'!G928,'ORÇ.GLOBAL P CAIXA'!F928)</f>
        <v>0</v>
      </c>
      <c r="G929" s="163" t="n">
        <f aca="false">IF(E929&lt;&gt;0,ROUND(E929*F929,2),IF(AK929=0,(SUMIF($AC$13:$AC$1012,B929,$AK$13:$AK$1012)),AK929))</f>
        <v>0</v>
      </c>
      <c r="H929" s="163" t="n">
        <f aca="false">V929</f>
        <v>0</v>
      </c>
      <c r="I929" s="163" t="n">
        <f aca="false">W929</f>
        <v>0</v>
      </c>
      <c r="J929" s="163" t="n">
        <f aca="false">IF(H929&lt;&gt;0,ROUND(H929*I929,2),IF(AP929=0,(SUMIF($AC$13:$AC$1012,B929,$AP$13:$AP$1012)),AP929))</f>
        <v>0</v>
      </c>
      <c r="K929" s="163" t="n">
        <f aca="false">H929-E929</f>
        <v>0</v>
      </c>
      <c r="L929" s="163" t="n">
        <f aca="false">J929-G929</f>
        <v>0</v>
      </c>
      <c r="M929" s="645" t="str">
        <f aca="false">IF('ORÇ.GLOBAL P CAIXA'!H928&gt;0,'ORÇ.GLOBAL P CAIXA'!H928,"")</f>
        <v/>
      </c>
      <c r="N929" s="646" t="n">
        <f aca="false">'ORÇ.GLOBAL P CAIXA'!I928</f>
        <v>0</v>
      </c>
      <c r="O929" s="166" t="str">
        <f aca="false">S929</f>
        <v/>
      </c>
      <c r="P929" s="167"/>
      <c r="Q929" s="168" t="str">
        <f aca="false">IF(B929&gt;0,"ok","ocultar")</f>
        <v>ocultar</v>
      </c>
      <c r="R929" s="647" t="n">
        <f aca="false">'ORÇ.GLOBAL P CAIXA'!B928</f>
        <v>0</v>
      </c>
      <c r="S929" s="170" t="str">
        <f aca="false">IF('ORÇ.GLOBAL P CAIXA'!N928&lt;&gt;0,'ORÇ.GLOBAL P CAIXA'!N928,"")</f>
        <v/>
      </c>
      <c r="T929" s="648" t="n">
        <f aca="false">'ORÇ.GLOBAL P CAIXA'!O928</f>
        <v>0</v>
      </c>
      <c r="U929" s="172" t="n">
        <f aca="false">'ORÇ.GLOBAL P CAIXA'!P928</f>
        <v>0</v>
      </c>
      <c r="V929" s="173" t="n">
        <f aca="false">'ORÇ.GLOBAL P CAIXA'!E928</f>
        <v>0</v>
      </c>
      <c r="W929" s="173" t="n">
        <f aca="false">F929</f>
        <v>0</v>
      </c>
      <c r="X929" s="649"/>
      <c r="Y929" s="649"/>
      <c r="Z929" s="650"/>
      <c r="AB929" s="88"/>
      <c r="AC929" s="157" t="n">
        <f aca="false">IF(B929=0,AC928,IF(ISNONTEXT(B929)=TRUE(),INT(B929),INT(LEFT(B929,FIND(".",B929)-1))))</f>
        <v>3</v>
      </c>
      <c r="AD929" s="157" t="str">
        <f aca="false">IF(AD930=1,1,IF(B929&lt;&gt;0,1,IF(C929&lt;&gt;0,1,IF(D929&lt;&gt;0,1,IF(E929&lt;&gt;0,1,"")))))</f>
        <v/>
      </c>
      <c r="AE929" s="157" t="str">
        <f aca="false">IF(AC929=0," ",IF(AC929&lt;&gt;AC928,AC929," "))</f>
        <v> </v>
      </c>
      <c r="AF929" s="88"/>
      <c r="AG929" s="75" t="e">
        <f aca="false">IF(AC929&lt;&gt;AE929,(IF(N929=0,G929*(INFORMAÇÕES!$Q$69/INFORMAÇÕES!$Q$72),IF(N929="R",G929,0))),0)</f>
        <v>#DIV/0!</v>
      </c>
      <c r="AH929" s="75" t="e">
        <f aca="false">IF(AC929&lt;&gt;AE929,(IF(N929=0,G929*(INFORMAÇÕES!$Q$70/INFORMAÇÕES!$Q$72),IF(N929="C",G929,0))),0)</f>
        <v>#DIV/0!</v>
      </c>
      <c r="AI929" s="75" t="n">
        <f aca="false">IF(AC929&lt;&gt;AE929,(IF(N929=0,G929*INFORMAÇÕES!$U$115,IF(N929="CF",G929,0))),0)</f>
        <v>0</v>
      </c>
      <c r="AJ929" s="75" t="n">
        <f aca="false">IF(AC929&lt;&gt;AE929,(IF(N929=0,G929*INFORMAÇÕES!$U$116,IF(N929="O",G929,0))),0)</f>
        <v>0</v>
      </c>
      <c r="AK929" s="75" t="n">
        <f aca="false">IF(E929&lt;&gt;0,G929,0)</f>
        <v>0</v>
      </c>
      <c r="AL929" s="75" t="n">
        <f aca="false">IF(AC929&lt;&gt;AE929,(IF(N929=0,J929*(INFORMAÇÕES!$Q$89/INFORMAÇÕES!$Q$92),IF(N929="R",J929,0))),0)</f>
        <v>0</v>
      </c>
      <c r="AM929" s="75" t="n">
        <f aca="false">IF(AC929&lt;&gt;AE929,(IF(N929=0,J929*(INFORMAÇÕES!$Q$90/INFORMAÇÕES!$Q$92),IF(N929="C",J929,0))),0)</f>
        <v>0</v>
      </c>
      <c r="AN929" s="75" t="n">
        <f aca="false">IF(AC929&lt;&gt;AE929,(IF(N929="",J929*INFORMAÇÕES!$U$115,IF(N929="CF",J929,0))),0)</f>
        <v>0</v>
      </c>
      <c r="AO929" s="75" t="n">
        <f aca="false">IF(AC929&lt;&gt;AE929,(IF(N929="",J929*INFORMAÇÕES!$U$116,IF(N929="O",J929,0))),0)</f>
        <v>0</v>
      </c>
      <c r="AP929" s="75" t="n">
        <f aca="false">IF(H929&lt;&gt;0,J929,0)</f>
        <v>0</v>
      </c>
      <c r="AQ929" s="75" t="n">
        <f aca="false">IF(K929&lt;&gt;0,L929,0)</f>
        <v>0</v>
      </c>
    </row>
    <row r="930" s="174" customFormat="true" ht="14.25" hidden="false" customHeight="false" outlineLevel="0" collapsed="false">
      <c r="A930" s="159" t="n">
        <v>918</v>
      </c>
      <c r="B930" s="160" t="n">
        <f aca="false">R930</f>
        <v>0</v>
      </c>
      <c r="C930" s="161" t="n">
        <f aca="false">T930</f>
        <v>0</v>
      </c>
      <c r="D930" s="162" t="n">
        <f aca="false">U930</f>
        <v>0</v>
      </c>
      <c r="E930" s="163" t="n">
        <f aca="false">'ORÇ.GLOBAL P CAIXA'!E929</f>
        <v>0</v>
      </c>
      <c r="F930" s="163" t="n">
        <f aca="false">IF('ORÇ.GLOBAL EMPRESA'!G929&gt;0,'ORÇ.GLOBAL EMPRESA'!G929,'ORÇ.GLOBAL P CAIXA'!F929)</f>
        <v>0</v>
      </c>
      <c r="G930" s="163" t="n">
        <f aca="false">IF(E930&lt;&gt;0,ROUND(E930*F930,2),IF(AK930=0,(SUMIF($AC$13:$AC$1012,B930,$AK$13:$AK$1012)),AK930))</f>
        <v>0</v>
      </c>
      <c r="H930" s="163" t="n">
        <f aca="false">V930</f>
        <v>0</v>
      </c>
      <c r="I930" s="163" t="n">
        <f aca="false">W930</f>
        <v>0</v>
      </c>
      <c r="J930" s="163" t="n">
        <f aca="false">IF(H930&lt;&gt;0,ROUND(H930*I930,2),IF(AP930=0,(SUMIF($AC$13:$AC$1012,B930,$AP$13:$AP$1012)),AP930))</f>
        <v>0</v>
      </c>
      <c r="K930" s="163" t="n">
        <f aca="false">H930-E930</f>
        <v>0</v>
      </c>
      <c r="L930" s="163" t="n">
        <f aca="false">J930-G930</f>
        <v>0</v>
      </c>
      <c r="M930" s="645" t="str">
        <f aca="false">IF('ORÇ.GLOBAL P CAIXA'!H929&gt;0,'ORÇ.GLOBAL P CAIXA'!H929,"")</f>
        <v/>
      </c>
      <c r="N930" s="646" t="n">
        <f aca="false">'ORÇ.GLOBAL P CAIXA'!I929</f>
        <v>0</v>
      </c>
      <c r="O930" s="166" t="str">
        <f aca="false">S930</f>
        <v/>
      </c>
      <c r="P930" s="167"/>
      <c r="Q930" s="168" t="str">
        <f aca="false">IF(B930&gt;0,"ok","ocultar")</f>
        <v>ocultar</v>
      </c>
      <c r="R930" s="647" t="n">
        <f aca="false">'ORÇ.GLOBAL P CAIXA'!B929</f>
        <v>0</v>
      </c>
      <c r="S930" s="170" t="str">
        <f aca="false">IF('ORÇ.GLOBAL P CAIXA'!N929&lt;&gt;0,'ORÇ.GLOBAL P CAIXA'!N929,"")</f>
        <v/>
      </c>
      <c r="T930" s="648" t="n">
        <f aca="false">'ORÇ.GLOBAL P CAIXA'!O929</f>
        <v>0</v>
      </c>
      <c r="U930" s="172" t="n">
        <f aca="false">'ORÇ.GLOBAL P CAIXA'!P929</f>
        <v>0</v>
      </c>
      <c r="V930" s="173" t="n">
        <f aca="false">'ORÇ.GLOBAL P CAIXA'!E929</f>
        <v>0</v>
      </c>
      <c r="W930" s="173" t="n">
        <f aca="false">F930</f>
        <v>0</v>
      </c>
      <c r="X930" s="649"/>
      <c r="Y930" s="649"/>
      <c r="Z930" s="650"/>
      <c r="AB930" s="88"/>
      <c r="AC930" s="157" t="n">
        <f aca="false">IF(B930=0,AC929,IF(ISNONTEXT(B930)=TRUE(),INT(B930),INT(LEFT(B930,FIND(".",B930)-1))))</f>
        <v>3</v>
      </c>
      <c r="AD930" s="157" t="str">
        <f aca="false">IF(AD931=1,1,IF(B930&lt;&gt;0,1,IF(C930&lt;&gt;0,1,IF(D930&lt;&gt;0,1,IF(E930&lt;&gt;0,1,"")))))</f>
        <v/>
      </c>
      <c r="AE930" s="157" t="str">
        <f aca="false">IF(AC930=0," ",IF(AC930&lt;&gt;AC929,AC930," "))</f>
        <v> </v>
      </c>
      <c r="AF930" s="88"/>
      <c r="AG930" s="75" t="e">
        <f aca="false">IF(AC930&lt;&gt;AE930,(IF(N930=0,G930*(INFORMAÇÕES!$Q$69/INFORMAÇÕES!$Q$72),IF(N930="R",G930,0))),0)</f>
        <v>#DIV/0!</v>
      </c>
      <c r="AH930" s="75" t="e">
        <f aca="false">IF(AC930&lt;&gt;AE930,(IF(N930=0,G930*(INFORMAÇÕES!$Q$70/INFORMAÇÕES!$Q$72),IF(N930="C",G930,0))),0)</f>
        <v>#DIV/0!</v>
      </c>
      <c r="AI930" s="75" t="n">
        <f aca="false">IF(AC930&lt;&gt;AE930,(IF(N930=0,G930*INFORMAÇÕES!$U$115,IF(N930="CF",G930,0))),0)</f>
        <v>0</v>
      </c>
      <c r="AJ930" s="75" t="n">
        <f aca="false">IF(AC930&lt;&gt;AE930,(IF(N930=0,G930*INFORMAÇÕES!$U$116,IF(N930="O",G930,0))),0)</f>
        <v>0</v>
      </c>
      <c r="AK930" s="75" t="n">
        <f aca="false">IF(E930&lt;&gt;0,G930,0)</f>
        <v>0</v>
      </c>
      <c r="AL930" s="75" t="n">
        <f aca="false">IF(AC930&lt;&gt;AE930,(IF(N930=0,J930*(INFORMAÇÕES!$Q$89/INFORMAÇÕES!$Q$92),IF(N930="R",J930,0))),0)</f>
        <v>0</v>
      </c>
      <c r="AM930" s="75" t="n">
        <f aca="false">IF(AC930&lt;&gt;AE930,(IF(N930=0,J930*(INFORMAÇÕES!$Q$90/INFORMAÇÕES!$Q$92),IF(N930="C",J930,0))),0)</f>
        <v>0</v>
      </c>
      <c r="AN930" s="75" t="n">
        <f aca="false">IF(AC930&lt;&gt;AE930,(IF(N930="",J930*INFORMAÇÕES!$U$115,IF(N930="CF",J930,0))),0)</f>
        <v>0</v>
      </c>
      <c r="AO930" s="75" t="n">
        <f aca="false">IF(AC930&lt;&gt;AE930,(IF(N930="",J930*INFORMAÇÕES!$U$116,IF(N930="O",J930,0))),0)</f>
        <v>0</v>
      </c>
      <c r="AP930" s="75" t="n">
        <f aca="false">IF(H930&lt;&gt;0,J930,0)</f>
        <v>0</v>
      </c>
      <c r="AQ930" s="75" t="n">
        <f aca="false">IF(K930&lt;&gt;0,L930,0)</f>
        <v>0</v>
      </c>
    </row>
    <row r="931" s="174" customFormat="true" ht="14.25" hidden="false" customHeight="false" outlineLevel="0" collapsed="false">
      <c r="A931" s="159" t="n">
        <v>919</v>
      </c>
      <c r="B931" s="160" t="n">
        <f aca="false">R931</f>
        <v>0</v>
      </c>
      <c r="C931" s="161" t="n">
        <f aca="false">T931</f>
        <v>0</v>
      </c>
      <c r="D931" s="162" t="n">
        <f aca="false">U931</f>
        <v>0</v>
      </c>
      <c r="E931" s="163" t="n">
        <f aca="false">'ORÇ.GLOBAL P CAIXA'!E930</f>
        <v>0</v>
      </c>
      <c r="F931" s="163" t="n">
        <f aca="false">IF('ORÇ.GLOBAL EMPRESA'!G930&gt;0,'ORÇ.GLOBAL EMPRESA'!G930,'ORÇ.GLOBAL P CAIXA'!F930)</f>
        <v>0</v>
      </c>
      <c r="G931" s="163" t="n">
        <f aca="false">IF(E931&lt;&gt;0,ROUND(E931*F931,2),IF(AK931=0,(SUMIF($AC$13:$AC$1012,B931,$AK$13:$AK$1012)),AK931))</f>
        <v>0</v>
      </c>
      <c r="H931" s="163" t="n">
        <f aca="false">V931</f>
        <v>0</v>
      </c>
      <c r="I931" s="163" t="n">
        <f aca="false">W931</f>
        <v>0</v>
      </c>
      <c r="J931" s="163" t="n">
        <f aca="false">IF(H931&lt;&gt;0,ROUND(H931*I931,2),IF(AP931=0,(SUMIF($AC$13:$AC$1012,B931,$AP$13:$AP$1012)),AP931))</f>
        <v>0</v>
      </c>
      <c r="K931" s="163" t="n">
        <f aca="false">H931-E931</f>
        <v>0</v>
      </c>
      <c r="L931" s="163" t="n">
        <f aca="false">J931-G931</f>
        <v>0</v>
      </c>
      <c r="M931" s="645" t="str">
        <f aca="false">IF('ORÇ.GLOBAL P CAIXA'!H930&gt;0,'ORÇ.GLOBAL P CAIXA'!H930,"")</f>
        <v/>
      </c>
      <c r="N931" s="646" t="n">
        <f aca="false">'ORÇ.GLOBAL P CAIXA'!I930</f>
        <v>0</v>
      </c>
      <c r="O931" s="166" t="str">
        <f aca="false">S931</f>
        <v/>
      </c>
      <c r="P931" s="167"/>
      <c r="Q931" s="168" t="str">
        <f aca="false">IF(B931&gt;0,"ok","ocultar")</f>
        <v>ocultar</v>
      </c>
      <c r="R931" s="647" t="n">
        <f aca="false">'ORÇ.GLOBAL P CAIXA'!B930</f>
        <v>0</v>
      </c>
      <c r="S931" s="170" t="str">
        <f aca="false">IF('ORÇ.GLOBAL P CAIXA'!N930&lt;&gt;0,'ORÇ.GLOBAL P CAIXA'!N930,"")</f>
        <v/>
      </c>
      <c r="T931" s="648" t="n">
        <f aca="false">'ORÇ.GLOBAL P CAIXA'!O930</f>
        <v>0</v>
      </c>
      <c r="U931" s="172" t="n">
        <f aca="false">'ORÇ.GLOBAL P CAIXA'!P930</f>
        <v>0</v>
      </c>
      <c r="V931" s="173" t="n">
        <f aca="false">'ORÇ.GLOBAL P CAIXA'!E930</f>
        <v>0</v>
      </c>
      <c r="W931" s="173" t="n">
        <f aca="false">F931</f>
        <v>0</v>
      </c>
      <c r="X931" s="649"/>
      <c r="Y931" s="649"/>
      <c r="Z931" s="650"/>
      <c r="AB931" s="88"/>
      <c r="AC931" s="157" t="n">
        <f aca="false">IF(B931=0,AC930,IF(ISNONTEXT(B931)=TRUE(),INT(B931),INT(LEFT(B931,FIND(".",B931)-1))))</f>
        <v>3</v>
      </c>
      <c r="AD931" s="157" t="str">
        <f aca="false">IF(AD932=1,1,IF(B931&lt;&gt;0,1,IF(C931&lt;&gt;0,1,IF(D931&lt;&gt;0,1,IF(E931&lt;&gt;0,1,"")))))</f>
        <v/>
      </c>
      <c r="AE931" s="157" t="str">
        <f aca="false">IF(AC931=0," ",IF(AC931&lt;&gt;AC930,AC931," "))</f>
        <v> </v>
      </c>
      <c r="AF931" s="88"/>
      <c r="AG931" s="75" t="e">
        <f aca="false">IF(AC931&lt;&gt;AE931,(IF(N931=0,G931*(INFORMAÇÕES!$Q$69/INFORMAÇÕES!$Q$72),IF(N931="R",G931,0))),0)</f>
        <v>#DIV/0!</v>
      </c>
      <c r="AH931" s="75" t="e">
        <f aca="false">IF(AC931&lt;&gt;AE931,(IF(N931=0,G931*(INFORMAÇÕES!$Q$70/INFORMAÇÕES!$Q$72),IF(N931="C",G931,0))),0)</f>
        <v>#DIV/0!</v>
      </c>
      <c r="AI931" s="75" t="n">
        <f aca="false">IF(AC931&lt;&gt;AE931,(IF(N931=0,G931*INFORMAÇÕES!$U$115,IF(N931="CF",G931,0))),0)</f>
        <v>0</v>
      </c>
      <c r="AJ931" s="75" t="n">
        <f aca="false">IF(AC931&lt;&gt;AE931,(IF(N931=0,G931*INFORMAÇÕES!$U$116,IF(N931="O",G931,0))),0)</f>
        <v>0</v>
      </c>
      <c r="AK931" s="75" t="n">
        <f aca="false">IF(E931&lt;&gt;0,G931,0)</f>
        <v>0</v>
      </c>
      <c r="AL931" s="75" t="n">
        <f aca="false">IF(AC931&lt;&gt;AE931,(IF(N931=0,J931*(INFORMAÇÕES!$Q$89/INFORMAÇÕES!$Q$92),IF(N931="R",J931,0))),0)</f>
        <v>0</v>
      </c>
      <c r="AM931" s="75" t="n">
        <f aca="false">IF(AC931&lt;&gt;AE931,(IF(N931=0,J931*(INFORMAÇÕES!$Q$90/INFORMAÇÕES!$Q$92),IF(N931="C",J931,0))),0)</f>
        <v>0</v>
      </c>
      <c r="AN931" s="75" t="n">
        <f aca="false">IF(AC931&lt;&gt;AE931,(IF(N931="",J931*INFORMAÇÕES!$U$115,IF(N931="CF",J931,0))),0)</f>
        <v>0</v>
      </c>
      <c r="AO931" s="75" t="n">
        <f aca="false">IF(AC931&lt;&gt;AE931,(IF(N931="",J931*INFORMAÇÕES!$U$116,IF(N931="O",J931,0))),0)</f>
        <v>0</v>
      </c>
      <c r="AP931" s="75" t="n">
        <f aca="false">IF(H931&lt;&gt;0,J931,0)</f>
        <v>0</v>
      </c>
      <c r="AQ931" s="75" t="n">
        <f aca="false">IF(K931&lt;&gt;0,L931,0)</f>
        <v>0</v>
      </c>
    </row>
    <row r="932" s="174" customFormat="true" ht="14.25" hidden="false" customHeight="false" outlineLevel="0" collapsed="false">
      <c r="A932" s="159" t="n">
        <v>920</v>
      </c>
      <c r="B932" s="160" t="n">
        <f aca="false">R932</f>
        <v>0</v>
      </c>
      <c r="C932" s="161" t="n">
        <f aca="false">T932</f>
        <v>0</v>
      </c>
      <c r="D932" s="162" t="n">
        <f aca="false">U932</f>
        <v>0</v>
      </c>
      <c r="E932" s="163" t="n">
        <f aca="false">'ORÇ.GLOBAL P CAIXA'!E931</f>
        <v>0</v>
      </c>
      <c r="F932" s="163" t="n">
        <f aca="false">IF('ORÇ.GLOBAL EMPRESA'!G931&gt;0,'ORÇ.GLOBAL EMPRESA'!G931,'ORÇ.GLOBAL P CAIXA'!F931)</f>
        <v>0</v>
      </c>
      <c r="G932" s="163" t="n">
        <f aca="false">IF(E932&lt;&gt;0,ROUND(E932*F932,2),IF(AK932=0,(SUMIF($AC$13:$AC$1012,B932,$AK$13:$AK$1012)),AK932))</f>
        <v>0</v>
      </c>
      <c r="H932" s="163" t="n">
        <f aca="false">V932</f>
        <v>0</v>
      </c>
      <c r="I932" s="163" t="n">
        <f aca="false">W932</f>
        <v>0</v>
      </c>
      <c r="J932" s="163" t="n">
        <f aca="false">IF(H932&lt;&gt;0,ROUND(H932*I932,2),IF(AP932=0,(SUMIF($AC$13:$AC$1012,B932,$AP$13:$AP$1012)),AP932))</f>
        <v>0</v>
      </c>
      <c r="K932" s="163" t="n">
        <f aca="false">H932-E932</f>
        <v>0</v>
      </c>
      <c r="L932" s="163" t="n">
        <f aca="false">J932-G932</f>
        <v>0</v>
      </c>
      <c r="M932" s="645" t="str">
        <f aca="false">IF('ORÇ.GLOBAL P CAIXA'!H931&gt;0,'ORÇ.GLOBAL P CAIXA'!H931,"")</f>
        <v/>
      </c>
      <c r="N932" s="646" t="n">
        <f aca="false">'ORÇ.GLOBAL P CAIXA'!I931</f>
        <v>0</v>
      </c>
      <c r="O932" s="166" t="str">
        <f aca="false">S932</f>
        <v/>
      </c>
      <c r="P932" s="167"/>
      <c r="Q932" s="168" t="str">
        <f aca="false">IF(B932&gt;0,"ok","ocultar")</f>
        <v>ocultar</v>
      </c>
      <c r="R932" s="647" t="n">
        <f aca="false">'ORÇ.GLOBAL P CAIXA'!B931</f>
        <v>0</v>
      </c>
      <c r="S932" s="170" t="str">
        <f aca="false">IF('ORÇ.GLOBAL P CAIXA'!N931&lt;&gt;0,'ORÇ.GLOBAL P CAIXA'!N931,"")</f>
        <v/>
      </c>
      <c r="T932" s="648" t="n">
        <f aca="false">'ORÇ.GLOBAL P CAIXA'!O931</f>
        <v>0</v>
      </c>
      <c r="U932" s="172" t="n">
        <f aca="false">'ORÇ.GLOBAL P CAIXA'!P931</f>
        <v>0</v>
      </c>
      <c r="V932" s="173" t="n">
        <f aca="false">'ORÇ.GLOBAL P CAIXA'!E931</f>
        <v>0</v>
      </c>
      <c r="W932" s="173" t="n">
        <f aca="false">F932</f>
        <v>0</v>
      </c>
      <c r="X932" s="649"/>
      <c r="Y932" s="649"/>
      <c r="Z932" s="650"/>
      <c r="AB932" s="88"/>
      <c r="AC932" s="157" t="n">
        <f aca="false">IF(B932=0,AC931,IF(ISNONTEXT(B932)=TRUE(),INT(B932),INT(LEFT(B932,FIND(".",B932)-1))))</f>
        <v>3</v>
      </c>
      <c r="AD932" s="157" t="str">
        <f aca="false">IF(AD933=1,1,IF(B932&lt;&gt;0,1,IF(C932&lt;&gt;0,1,IF(D932&lt;&gt;0,1,IF(E932&lt;&gt;0,1,"")))))</f>
        <v/>
      </c>
      <c r="AE932" s="157" t="str">
        <f aca="false">IF(AC932=0," ",IF(AC932&lt;&gt;AC931,AC932," "))</f>
        <v> </v>
      </c>
      <c r="AF932" s="88"/>
      <c r="AG932" s="75" t="e">
        <f aca="false">IF(AC932&lt;&gt;AE932,(IF(N932=0,G932*(INFORMAÇÕES!$Q$69/INFORMAÇÕES!$Q$72),IF(N932="R",G932,0))),0)</f>
        <v>#DIV/0!</v>
      </c>
      <c r="AH932" s="75" t="e">
        <f aca="false">IF(AC932&lt;&gt;AE932,(IF(N932=0,G932*(INFORMAÇÕES!$Q$70/INFORMAÇÕES!$Q$72),IF(N932="C",G932,0))),0)</f>
        <v>#DIV/0!</v>
      </c>
      <c r="AI932" s="75" t="n">
        <f aca="false">IF(AC932&lt;&gt;AE932,(IF(N932=0,G932*INFORMAÇÕES!$U$115,IF(N932="CF",G932,0))),0)</f>
        <v>0</v>
      </c>
      <c r="AJ932" s="75" t="n">
        <f aca="false">IF(AC932&lt;&gt;AE932,(IF(N932=0,G932*INFORMAÇÕES!$U$116,IF(N932="O",G932,0))),0)</f>
        <v>0</v>
      </c>
      <c r="AK932" s="75" t="n">
        <f aca="false">IF(E932&lt;&gt;0,G932,0)</f>
        <v>0</v>
      </c>
      <c r="AL932" s="75" t="n">
        <f aca="false">IF(AC932&lt;&gt;AE932,(IF(N932=0,J932*(INFORMAÇÕES!$Q$89/INFORMAÇÕES!$Q$92),IF(N932="R",J932,0))),0)</f>
        <v>0</v>
      </c>
      <c r="AM932" s="75" t="n">
        <f aca="false">IF(AC932&lt;&gt;AE932,(IF(N932=0,J932*(INFORMAÇÕES!$Q$90/INFORMAÇÕES!$Q$92),IF(N932="C",J932,0))),0)</f>
        <v>0</v>
      </c>
      <c r="AN932" s="75" t="n">
        <f aca="false">IF(AC932&lt;&gt;AE932,(IF(N932="",J932*INFORMAÇÕES!$U$115,IF(N932="CF",J932,0))),0)</f>
        <v>0</v>
      </c>
      <c r="AO932" s="75" t="n">
        <f aca="false">IF(AC932&lt;&gt;AE932,(IF(N932="",J932*INFORMAÇÕES!$U$116,IF(N932="O",J932,0))),0)</f>
        <v>0</v>
      </c>
      <c r="AP932" s="75" t="n">
        <f aca="false">IF(H932&lt;&gt;0,J932,0)</f>
        <v>0</v>
      </c>
      <c r="AQ932" s="75" t="n">
        <f aca="false">IF(K932&lt;&gt;0,L932,0)</f>
        <v>0</v>
      </c>
    </row>
    <row r="933" s="174" customFormat="true" ht="14.25" hidden="false" customHeight="false" outlineLevel="0" collapsed="false">
      <c r="A933" s="159" t="n">
        <v>921</v>
      </c>
      <c r="B933" s="160" t="n">
        <f aca="false">R933</f>
        <v>0</v>
      </c>
      <c r="C933" s="161" t="n">
        <f aca="false">T933</f>
        <v>0</v>
      </c>
      <c r="D933" s="162" t="n">
        <f aca="false">U933</f>
        <v>0</v>
      </c>
      <c r="E933" s="163" t="n">
        <f aca="false">'ORÇ.GLOBAL P CAIXA'!E932</f>
        <v>0</v>
      </c>
      <c r="F933" s="163" t="n">
        <f aca="false">IF('ORÇ.GLOBAL EMPRESA'!G932&gt;0,'ORÇ.GLOBAL EMPRESA'!G932,'ORÇ.GLOBAL P CAIXA'!F932)</f>
        <v>0</v>
      </c>
      <c r="G933" s="163" t="n">
        <f aca="false">IF(E933&lt;&gt;0,ROUND(E933*F933,2),IF(AK933=0,(SUMIF($AC$13:$AC$1012,B933,$AK$13:$AK$1012)),AK933))</f>
        <v>0</v>
      </c>
      <c r="H933" s="163" t="n">
        <f aca="false">V933</f>
        <v>0</v>
      </c>
      <c r="I933" s="163" t="n">
        <f aca="false">W933</f>
        <v>0</v>
      </c>
      <c r="J933" s="163" t="n">
        <f aca="false">IF(H933&lt;&gt;0,ROUND(H933*I933,2),IF(AP933=0,(SUMIF($AC$13:$AC$1012,B933,$AP$13:$AP$1012)),AP933))</f>
        <v>0</v>
      </c>
      <c r="K933" s="163" t="n">
        <f aca="false">H933-E933</f>
        <v>0</v>
      </c>
      <c r="L933" s="163" t="n">
        <f aca="false">J933-G933</f>
        <v>0</v>
      </c>
      <c r="M933" s="645" t="str">
        <f aca="false">IF('ORÇ.GLOBAL P CAIXA'!H932&gt;0,'ORÇ.GLOBAL P CAIXA'!H932,"")</f>
        <v/>
      </c>
      <c r="N933" s="646" t="n">
        <f aca="false">'ORÇ.GLOBAL P CAIXA'!I932</f>
        <v>0</v>
      </c>
      <c r="O933" s="166" t="str">
        <f aca="false">S933</f>
        <v/>
      </c>
      <c r="P933" s="167"/>
      <c r="Q933" s="168" t="str">
        <f aca="false">IF(B933&gt;0,"ok","ocultar")</f>
        <v>ocultar</v>
      </c>
      <c r="R933" s="647" t="n">
        <f aca="false">'ORÇ.GLOBAL P CAIXA'!B932</f>
        <v>0</v>
      </c>
      <c r="S933" s="170" t="str">
        <f aca="false">IF('ORÇ.GLOBAL P CAIXA'!N932&lt;&gt;0,'ORÇ.GLOBAL P CAIXA'!N932,"")</f>
        <v/>
      </c>
      <c r="T933" s="648" t="n">
        <f aca="false">'ORÇ.GLOBAL P CAIXA'!O932</f>
        <v>0</v>
      </c>
      <c r="U933" s="172" t="n">
        <f aca="false">'ORÇ.GLOBAL P CAIXA'!P932</f>
        <v>0</v>
      </c>
      <c r="V933" s="173" t="n">
        <f aca="false">'ORÇ.GLOBAL P CAIXA'!E932</f>
        <v>0</v>
      </c>
      <c r="W933" s="173" t="n">
        <f aca="false">F933</f>
        <v>0</v>
      </c>
      <c r="X933" s="649"/>
      <c r="Y933" s="649"/>
      <c r="Z933" s="650"/>
      <c r="AB933" s="88"/>
      <c r="AC933" s="157" t="n">
        <f aca="false">IF(B933=0,AC932,IF(ISNONTEXT(B933)=TRUE(),INT(B933),INT(LEFT(B933,FIND(".",B933)-1))))</f>
        <v>3</v>
      </c>
      <c r="AD933" s="157" t="str">
        <f aca="false">IF(AD934=1,1,IF(B933&lt;&gt;0,1,IF(C933&lt;&gt;0,1,IF(D933&lt;&gt;0,1,IF(E933&lt;&gt;0,1,"")))))</f>
        <v/>
      </c>
      <c r="AE933" s="157" t="str">
        <f aca="false">IF(AC933=0," ",IF(AC933&lt;&gt;AC932,AC933," "))</f>
        <v> </v>
      </c>
      <c r="AF933" s="88"/>
      <c r="AG933" s="75" t="e">
        <f aca="false">IF(AC933&lt;&gt;AE933,(IF(N933=0,G933*(INFORMAÇÕES!$Q$69/INFORMAÇÕES!$Q$72),IF(N933="R",G933,0))),0)</f>
        <v>#DIV/0!</v>
      </c>
      <c r="AH933" s="75" t="e">
        <f aca="false">IF(AC933&lt;&gt;AE933,(IF(N933=0,G933*(INFORMAÇÕES!$Q$70/INFORMAÇÕES!$Q$72),IF(N933="C",G933,0))),0)</f>
        <v>#DIV/0!</v>
      </c>
      <c r="AI933" s="75" t="n">
        <f aca="false">IF(AC933&lt;&gt;AE933,(IF(N933=0,G933*INFORMAÇÕES!$U$115,IF(N933="CF",G933,0))),0)</f>
        <v>0</v>
      </c>
      <c r="AJ933" s="75" t="n">
        <f aca="false">IF(AC933&lt;&gt;AE933,(IF(N933=0,G933*INFORMAÇÕES!$U$116,IF(N933="O",G933,0))),0)</f>
        <v>0</v>
      </c>
      <c r="AK933" s="75" t="n">
        <f aca="false">IF(E933&lt;&gt;0,G933,0)</f>
        <v>0</v>
      </c>
      <c r="AL933" s="75" t="n">
        <f aca="false">IF(AC933&lt;&gt;AE933,(IF(N933=0,J933*(INFORMAÇÕES!$Q$89/INFORMAÇÕES!$Q$92),IF(N933="R",J933,0))),0)</f>
        <v>0</v>
      </c>
      <c r="AM933" s="75" t="n">
        <f aca="false">IF(AC933&lt;&gt;AE933,(IF(N933=0,J933*(INFORMAÇÕES!$Q$90/INFORMAÇÕES!$Q$92),IF(N933="C",J933,0))),0)</f>
        <v>0</v>
      </c>
      <c r="AN933" s="75" t="n">
        <f aca="false">IF(AC933&lt;&gt;AE933,(IF(N933="",J933*INFORMAÇÕES!$U$115,IF(N933="CF",J933,0))),0)</f>
        <v>0</v>
      </c>
      <c r="AO933" s="75" t="n">
        <f aca="false">IF(AC933&lt;&gt;AE933,(IF(N933="",J933*INFORMAÇÕES!$U$116,IF(N933="O",J933,0))),0)</f>
        <v>0</v>
      </c>
      <c r="AP933" s="75" t="n">
        <f aca="false">IF(H933&lt;&gt;0,J933,0)</f>
        <v>0</v>
      </c>
      <c r="AQ933" s="75" t="n">
        <f aca="false">IF(K933&lt;&gt;0,L933,0)</f>
        <v>0</v>
      </c>
    </row>
    <row r="934" s="174" customFormat="true" ht="14.25" hidden="false" customHeight="false" outlineLevel="0" collapsed="false">
      <c r="A934" s="159" t="n">
        <v>922</v>
      </c>
      <c r="B934" s="160" t="n">
        <f aca="false">R934</f>
        <v>0</v>
      </c>
      <c r="C934" s="161" t="n">
        <f aca="false">T934</f>
        <v>0</v>
      </c>
      <c r="D934" s="162" t="n">
        <f aca="false">U934</f>
        <v>0</v>
      </c>
      <c r="E934" s="163" t="n">
        <f aca="false">'ORÇ.GLOBAL P CAIXA'!E933</f>
        <v>0</v>
      </c>
      <c r="F934" s="163" t="n">
        <f aca="false">IF('ORÇ.GLOBAL EMPRESA'!G933&gt;0,'ORÇ.GLOBAL EMPRESA'!G933,'ORÇ.GLOBAL P CAIXA'!F933)</f>
        <v>0</v>
      </c>
      <c r="G934" s="163" t="n">
        <f aca="false">IF(E934&lt;&gt;0,ROUND(E934*F934,2),IF(AK934=0,(SUMIF($AC$13:$AC$1012,B934,$AK$13:$AK$1012)),AK934))</f>
        <v>0</v>
      </c>
      <c r="H934" s="163" t="n">
        <f aca="false">V934</f>
        <v>0</v>
      </c>
      <c r="I934" s="163" t="n">
        <f aca="false">W934</f>
        <v>0</v>
      </c>
      <c r="J934" s="163" t="n">
        <f aca="false">IF(H934&lt;&gt;0,ROUND(H934*I934,2),IF(AP934=0,(SUMIF($AC$13:$AC$1012,B934,$AP$13:$AP$1012)),AP934))</f>
        <v>0</v>
      </c>
      <c r="K934" s="163" t="n">
        <f aca="false">H934-E934</f>
        <v>0</v>
      </c>
      <c r="L934" s="163" t="n">
        <f aca="false">J934-G934</f>
        <v>0</v>
      </c>
      <c r="M934" s="645" t="str">
        <f aca="false">IF('ORÇ.GLOBAL P CAIXA'!H933&gt;0,'ORÇ.GLOBAL P CAIXA'!H933,"")</f>
        <v/>
      </c>
      <c r="N934" s="646" t="n">
        <f aca="false">'ORÇ.GLOBAL P CAIXA'!I933</f>
        <v>0</v>
      </c>
      <c r="O934" s="166" t="str">
        <f aca="false">S934</f>
        <v/>
      </c>
      <c r="P934" s="167"/>
      <c r="Q934" s="168" t="str">
        <f aca="false">IF(B934&gt;0,"ok","ocultar")</f>
        <v>ocultar</v>
      </c>
      <c r="R934" s="647" t="n">
        <f aca="false">'ORÇ.GLOBAL P CAIXA'!B933</f>
        <v>0</v>
      </c>
      <c r="S934" s="170" t="str">
        <f aca="false">IF('ORÇ.GLOBAL P CAIXA'!N933&lt;&gt;0,'ORÇ.GLOBAL P CAIXA'!N933,"")</f>
        <v/>
      </c>
      <c r="T934" s="648" t="n">
        <f aca="false">'ORÇ.GLOBAL P CAIXA'!O933</f>
        <v>0</v>
      </c>
      <c r="U934" s="172" t="n">
        <f aca="false">'ORÇ.GLOBAL P CAIXA'!P933</f>
        <v>0</v>
      </c>
      <c r="V934" s="173" t="n">
        <f aca="false">'ORÇ.GLOBAL P CAIXA'!E933</f>
        <v>0</v>
      </c>
      <c r="W934" s="173" t="n">
        <f aca="false">F934</f>
        <v>0</v>
      </c>
      <c r="X934" s="649"/>
      <c r="Y934" s="649"/>
      <c r="Z934" s="650"/>
      <c r="AB934" s="88"/>
      <c r="AC934" s="157" t="n">
        <f aca="false">IF(B934=0,AC933,IF(ISNONTEXT(B934)=TRUE(),INT(B934),INT(LEFT(B934,FIND(".",B934)-1))))</f>
        <v>3</v>
      </c>
      <c r="AD934" s="157" t="str">
        <f aca="false">IF(AD935=1,1,IF(B934&lt;&gt;0,1,IF(C934&lt;&gt;0,1,IF(D934&lt;&gt;0,1,IF(E934&lt;&gt;0,1,"")))))</f>
        <v/>
      </c>
      <c r="AE934" s="157" t="str">
        <f aca="false">IF(AC934=0," ",IF(AC934&lt;&gt;AC933,AC934," "))</f>
        <v> </v>
      </c>
      <c r="AF934" s="88"/>
      <c r="AG934" s="75" t="e">
        <f aca="false">IF(AC934&lt;&gt;AE934,(IF(N934=0,G934*(INFORMAÇÕES!$Q$69/INFORMAÇÕES!$Q$72),IF(N934="R",G934,0))),0)</f>
        <v>#DIV/0!</v>
      </c>
      <c r="AH934" s="75" t="e">
        <f aca="false">IF(AC934&lt;&gt;AE934,(IF(N934=0,G934*(INFORMAÇÕES!$Q$70/INFORMAÇÕES!$Q$72),IF(N934="C",G934,0))),0)</f>
        <v>#DIV/0!</v>
      </c>
      <c r="AI934" s="75" t="n">
        <f aca="false">IF(AC934&lt;&gt;AE934,(IF(N934=0,G934*INFORMAÇÕES!$U$115,IF(N934="CF",G934,0))),0)</f>
        <v>0</v>
      </c>
      <c r="AJ934" s="75" t="n">
        <f aca="false">IF(AC934&lt;&gt;AE934,(IF(N934=0,G934*INFORMAÇÕES!$U$116,IF(N934="O",G934,0))),0)</f>
        <v>0</v>
      </c>
      <c r="AK934" s="75" t="n">
        <f aca="false">IF(E934&lt;&gt;0,G934,0)</f>
        <v>0</v>
      </c>
      <c r="AL934" s="75" t="n">
        <f aca="false">IF(AC934&lt;&gt;AE934,(IF(N934=0,J934*(INFORMAÇÕES!$Q$89/INFORMAÇÕES!$Q$92),IF(N934="R",J934,0))),0)</f>
        <v>0</v>
      </c>
      <c r="AM934" s="75" t="n">
        <f aca="false">IF(AC934&lt;&gt;AE934,(IF(N934=0,J934*(INFORMAÇÕES!$Q$90/INFORMAÇÕES!$Q$92),IF(N934="C",J934,0))),0)</f>
        <v>0</v>
      </c>
      <c r="AN934" s="75" t="n">
        <f aca="false">IF(AC934&lt;&gt;AE934,(IF(N934="",J934*INFORMAÇÕES!$U$115,IF(N934="CF",J934,0))),0)</f>
        <v>0</v>
      </c>
      <c r="AO934" s="75" t="n">
        <f aca="false">IF(AC934&lt;&gt;AE934,(IF(N934="",J934*INFORMAÇÕES!$U$116,IF(N934="O",J934,0))),0)</f>
        <v>0</v>
      </c>
      <c r="AP934" s="75" t="n">
        <f aca="false">IF(H934&lt;&gt;0,J934,0)</f>
        <v>0</v>
      </c>
      <c r="AQ934" s="75" t="n">
        <f aca="false">IF(K934&lt;&gt;0,L934,0)</f>
        <v>0</v>
      </c>
    </row>
    <row r="935" s="174" customFormat="true" ht="14.25" hidden="false" customHeight="false" outlineLevel="0" collapsed="false">
      <c r="A935" s="159" t="n">
        <v>923</v>
      </c>
      <c r="B935" s="160" t="n">
        <f aca="false">R935</f>
        <v>0</v>
      </c>
      <c r="C935" s="161" t="n">
        <f aca="false">T935</f>
        <v>0</v>
      </c>
      <c r="D935" s="162" t="n">
        <f aca="false">U935</f>
        <v>0</v>
      </c>
      <c r="E935" s="163" t="n">
        <f aca="false">'ORÇ.GLOBAL P CAIXA'!E934</f>
        <v>0</v>
      </c>
      <c r="F935" s="163" t="n">
        <f aca="false">IF('ORÇ.GLOBAL EMPRESA'!G934&gt;0,'ORÇ.GLOBAL EMPRESA'!G934,'ORÇ.GLOBAL P CAIXA'!F934)</f>
        <v>0</v>
      </c>
      <c r="G935" s="163" t="n">
        <f aca="false">IF(E935&lt;&gt;0,ROUND(E935*F935,2),IF(AK935=0,(SUMIF($AC$13:$AC$1012,B935,$AK$13:$AK$1012)),AK935))</f>
        <v>0</v>
      </c>
      <c r="H935" s="163" t="n">
        <f aca="false">V935</f>
        <v>0</v>
      </c>
      <c r="I935" s="163" t="n">
        <f aca="false">W935</f>
        <v>0</v>
      </c>
      <c r="J935" s="163" t="n">
        <f aca="false">IF(H935&lt;&gt;0,ROUND(H935*I935,2),IF(AP935=0,(SUMIF($AC$13:$AC$1012,B935,$AP$13:$AP$1012)),AP935))</f>
        <v>0</v>
      </c>
      <c r="K935" s="163" t="n">
        <f aca="false">H935-E935</f>
        <v>0</v>
      </c>
      <c r="L935" s="163" t="n">
        <f aca="false">J935-G935</f>
        <v>0</v>
      </c>
      <c r="M935" s="645" t="str">
        <f aca="false">IF('ORÇ.GLOBAL P CAIXA'!H934&gt;0,'ORÇ.GLOBAL P CAIXA'!H934,"")</f>
        <v/>
      </c>
      <c r="N935" s="646" t="n">
        <f aca="false">'ORÇ.GLOBAL P CAIXA'!I934</f>
        <v>0</v>
      </c>
      <c r="O935" s="166" t="str">
        <f aca="false">S935</f>
        <v/>
      </c>
      <c r="P935" s="167"/>
      <c r="Q935" s="168" t="str">
        <f aca="false">IF(B935&gt;0,"ok","ocultar")</f>
        <v>ocultar</v>
      </c>
      <c r="R935" s="647" t="n">
        <f aca="false">'ORÇ.GLOBAL P CAIXA'!B934</f>
        <v>0</v>
      </c>
      <c r="S935" s="170" t="str">
        <f aca="false">IF('ORÇ.GLOBAL P CAIXA'!N934&lt;&gt;0,'ORÇ.GLOBAL P CAIXA'!N934,"")</f>
        <v/>
      </c>
      <c r="T935" s="648" t="n">
        <f aca="false">'ORÇ.GLOBAL P CAIXA'!O934</f>
        <v>0</v>
      </c>
      <c r="U935" s="172" t="n">
        <f aca="false">'ORÇ.GLOBAL P CAIXA'!P934</f>
        <v>0</v>
      </c>
      <c r="V935" s="173" t="n">
        <f aca="false">'ORÇ.GLOBAL P CAIXA'!E934</f>
        <v>0</v>
      </c>
      <c r="W935" s="173" t="n">
        <f aca="false">F935</f>
        <v>0</v>
      </c>
      <c r="X935" s="649"/>
      <c r="Y935" s="649"/>
      <c r="Z935" s="650"/>
      <c r="AB935" s="88"/>
      <c r="AC935" s="157" t="n">
        <f aca="false">IF(B935=0,AC934,IF(ISNONTEXT(B935)=TRUE(),INT(B935),INT(LEFT(B935,FIND(".",B935)-1))))</f>
        <v>3</v>
      </c>
      <c r="AD935" s="157" t="str">
        <f aca="false">IF(AD936=1,1,IF(B935&lt;&gt;0,1,IF(C935&lt;&gt;0,1,IF(D935&lt;&gt;0,1,IF(E935&lt;&gt;0,1,"")))))</f>
        <v/>
      </c>
      <c r="AE935" s="157" t="str">
        <f aca="false">IF(AC935=0," ",IF(AC935&lt;&gt;AC934,AC935," "))</f>
        <v> </v>
      </c>
      <c r="AF935" s="88"/>
      <c r="AG935" s="75" t="e">
        <f aca="false">IF(AC935&lt;&gt;AE935,(IF(N935=0,G935*(INFORMAÇÕES!$Q$69/INFORMAÇÕES!$Q$72),IF(N935="R",G935,0))),0)</f>
        <v>#DIV/0!</v>
      </c>
      <c r="AH935" s="75" t="e">
        <f aca="false">IF(AC935&lt;&gt;AE935,(IF(N935=0,G935*(INFORMAÇÕES!$Q$70/INFORMAÇÕES!$Q$72),IF(N935="C",G935,0))),0)</f>
        <v>#DIV/0!</v>
      </c>
      <c r="AI935" s="75" t="n">
        <f aca="false">IF(AC935&lt;&gt;AE935,(IF(N935=0,G935*INFORMAÇÕES!$U$115,IF(N935="CF",G935,0))),0)</f>
        <v>0</v>
      </c>
      <c r="AJ935" s="75" t="n">
        <f aca="false">IF(AC935&lt;&gt;AE935,(IF(N935=0,G935*INFORMAÇÕES!$U$116,IF(N935="O",G935,0))),0)</f>
        <v>0</v>
      </c>
      <c r="AK935" s="75" t="n">
        <f aca="false">IF(E935&lt;&gt;0,G935,0)</f>
        <v>0</v>
      </c>
      <c r="AL935" s="75" t="n">
        <f aca="false">IF(AC935&lt;&gt;AE935,(IF(N935=0,J935*(INFORMAÇÕES!$Q$89/INFORMAÇÕES!$Q$92),IF(N935="R",J935,0))),0)</f>
        <v>0</v>
      </c>
      <c r="AM935" s="75" t="n">
        <f aca="false">IF(AC935&lt;&gt;AE935,(IF(N935=0,J935*(INFORMAÇÕES!$Q$90/INFORMAÇÕES!$Q$92),IF(N935="C",J935,0))),0)</f>
        <v>0</v>
      </c>
      <c r="AN935" s="75" t="n">
        <f aca="false">IF(AC935&lt;&gt;AE935,(IF(N935="",J935*INFORMAÇÕES!$U$115,IF(N935="CF",J935,0))),0)</f>
        <v>0</v>
      </c>
      <c r="AO935" s="75" t="n">
        <f aca="false">IF(AC935&lt;&gt;AE935,(IF(N935="",J935*INFORMAÇÕES!$U$116,IF(N935="O",J935,0))),0)</f>
        <v>0</v>
      </c>
      <c r="AP935" s="75" t="n">
        <f aca="false">IF(H935&lt;&gt;0,J935,0)</f>
        <v>0</v>
      </c>
      <c r="AQ935" s="75" t="n">
        <f aca="false">IF(K935&lt;&gt;0,L935,0)</f>
        <v>0</v>
      </c>
    </row>
    <row r="936" s="174" customFormat="true" ht="14.25" hidden="false" customHeight="false" outlineLevel="0" collapsed="false">
      <c r="A936" s="159" t="n">
        <v>924</v>
      </c>
      <c r="B936" s="160" t="n">
        <f aca="false">R936</f>
        <v>0</v>
      </c>
      <c r="C936" s="161" t="n">
        <f aca="false">T936</f>
        <v>0</v>
      </c>
      <c r="D936" s="162" t="n">
        <f aca="false">U936</f>
        <v>0</v>
      </c>
      <c r="E936" s="163" t="n">
        <f aca="false">'ORÇ.GLOBAL P CAIXA'!E935</f>
        <v>0</v>
      </c>
      <c r="F936" s="163" t="n">
        <f aca="false">IF('ORÇ.GLOBAL EMPRESA'!G935&gt;0,'ORÇ.GLOBAL EMPRESA'!G935,'ORÇ.GLOBAL P CAIXA'!F935)</f>
        <v>0</v>
      </c>
      <c r="G936" s="163" t="n">
        <f aca="false">IF(E936&lt;&gt;0,ROUND(E936*F936,2),IF(AK936=0,(SUMIF($AC$13:$AC$1012,B936,$AK$13:$AK$1012)),AK936))</f>
        <v>0</v>
      </c>
      <c r="H936" s="163" t="n">
        <f aca="false">V936</f>
        <v>0</v>
      </c>
      <c r="I936" s="163" t="n">
        <f aca="false">W936</f>
        <v>0</v>
      </c>
      <c r="J936" s="163" t="n">
        <f aca="false">IF(H936&lt;&gt;0,ROUND(H936*I936,2),IF(AP936=0,(SUMIF($AC$13:$AC$1012,B936,$AP$13:$AP$1012)),AP936))</f>
        <v>0</v>
      </c>
      <c r="K936" s="163" t="n">
        <f aca="false">H936-E936</f>
        <v>0</v>
      </c>
      <c r="L936" s="163" t="n">
        <f aca="false">J936-G936</f>
        <v>0</v>
      </c>
      <c r="M936" s="645" t="str">
        <f aca="false">IF('ORÇ.GLOBAL P CAIXA'!H935&gt;0,'ORÇ.GLOBAL P CAIXA'!H935,"")</f>
        <v/>
      </c>
      <c r="N936" s="646" t="n">
        <f aca="false">'ORÇ.GLOBAL P CAIXA'!I935</f>
        <v>0</v>
      </c>
      <c r="O936" s="166" t="str">
        <f aca="false">S936</f>
        <v/>
      </c>
      <c r="P936" s="167"/>
      <c r="Q936" s="168" t="str">
        <f aca="false">IF(B936&gt;0,"ok","ocultar")</f>
        <v>ocultar</v>
      </c>
      <c r="R936" s="647" t="n">
        <f aca="false">'ORÇ.GLOBAL P CAIXA'!B935</f>
        <v>0</v>
      </c>
      <c r="S936" s="170" t="str">
        <f aca="false">IF('ORÇ.GLOBAL P CAIXA'!N935&lt;&gt;0,'ORÇ.GLOBAL P CAIXA'!N935,"")</f>
        <v/>
      </c>
      <c r="T936" s="648" t="n">
        <f aca="false">'ORÇ.GLOBAL P CAIXA'!O935</f>
        <v>0</v>
      </c>
      <c r="U936" s="172" t="n">
        <f aca="false">'ORÇ.GLOBAL P CAIXA'!P935</f>
        <v>0</v>
      </c>
      <c r="V936" s="173" t="n">
        <f aca="false">'ORÇ.GLOBAL P CAIXA'!E935</f>
        <v>0</v>
      </c>
      <c r="W936" s="173" t="n">
        <f aca="false">F936</f>
        <v>0</v>
      </c>
      <c r="X936" s="649"/>
      <c r="Y936" s="649"/>
      <c r="Z936" s="650"/>
      <c r="AB936" s="88"/>
      <c r="AC936" s="157" t="n">
        <f aca="false">IF(B936=0,AC935,IF(ISNONTEXT(B936)=TRUE(),INT(B936),INT(LEFT(B936,FIND(".",B936)-1))))</f>
        <v>3</v>
      </c>
      <c r="AD936" s="157" t="str">
        <f aca="false">IF(AD937=1,1,IF(B936&lt;&gt;0,1,IF(C936&lt;&gt;0,1,IF(D936&lt;&gt;0,1,IF(E936&lt;&gt;0,1,"")))))</f>
        <v/>
      </c>
      <c r="AE936" s="157" t="str">
        <f aca="false">IF(AC936=0," ",IF(AC936&lt;&gt;AC935,AC936," "))</f>
        <v> </v>
      </c>
      <c r="AF936" s="88"/>
      <c r="AG936" s="75" t="e">
        <f aca="false">IF(AC936&lt;&gt;AE936,(IF(N936=0,G936*(INFORMAÇÕES!$Q$69/INFORMAÇÕES!$Q$72),IF(N936="R",G936,0))),0)</f>
        <v>#DIV/0!</v>
      </c>
      <c r="AH936" s="75" t="e">
        <f aca="false">IF(AC936&lt;&gt;AE936,(IF(N936=0,G936*(INFORMAÇÕES!$Q$70/INFORMAÇÕES!$Q$72),IF(N936="C",G936,0))),0)</f>
        <v>#DIV/0!</v>
      </c>
      <c r="AI936" s="75" t="n">
        <f aca="false">IF(AC936&lt;&gt;AE936,(IF(N936=0,G936*INFORMAÇÕES!$U$115,IF(N936="CF",G936,0))),0)</f>
        <v>0</v>
      </c>
      <c r="AJ936" s="75" t="n">
        <f aca="false">IF(AC936&lt;&gt;AE936,(IF(N936=0,G936*INFORMAÇÕES!$U$116,IF(N936="O",G936,0))),0)</f>
        <v>0</v>
      </c>
      <c r="AK936" s="75" t="n">
        <f aca="false">IF(E936&lt;&gt;0,G936,0)</f>
        <v>0</v>
      </c>
      <c r="AL936" s="75" t="n">
        <f aca="false">IF(AC936&lt;&gt;AE936,(IF(N936=0,J936*(INFORMAÇÕES!$Q$89/INFORMAÇÕES!$Q$92),IF(N936="R",J936,0))),0)</f>
        <v>0</v>
      </c>
      <c r="AM936" s="75" t="n">
        <f aca="false">IF(AC936&lt;&gt;AE936,(IF(N936=0,J936*(INFORMAÇÕES!$Q$90/INFORMAÇÕES!$Q$92),IF(N936="C",J936,0))),0)</f>
        <v>0</v>
      </c>
      <c r="AN936" s="75" t="n">
        <f aca="false">IF(AC936&lt;&gt;AE936,(IF(N936="",J936*INFORMAÇÕES!$U$115,IF(N936="CF",J936,0))),0)</f>
        <v>0</v>
      </c>
      <c r="AO936" s="75" t="n">
        <f aca="false">IF(AC936&lt;&gt;AE936,(IF(N936="",J936*INFORMAÇÕES!$U$116,IF(N936="O",J936,0))),0)</f>
        <v>0</v>
      </c>
      <c r="AP936" s="75" t="n">
        <f aca="false">IF(H936&lt;&gt;0,J936,0)</f>
        <v>0</v>
      </c>
      <c r="AQ936" s="75" t="n">
        <f aca="false">IF(K936&lt;&gt;0,L936,0)</f>
        <v>0</v>
      </c>
    </row>
    <row r="937" s="174" customFormat="true" ht="14.25" hidden="false" customHeight="false" outlineLevel="0" collapsed="false">
      <c r="A937" s="159" t="n">
        <v>925</v>
      </c>
      <c r="B937" s="160" t="n">
        <f aca="false">R937</f>
        <v>0</v>
      </c>
      <c r="C937" s="161" t="n">
        <f aca="false">T937</f>
        <v>0</v>
      </c>
      <c r="D937" s="162" t="n">
        <f aca="false">U937</f>
        <v>0</v>
      </c>
      <c r="E937" s="163" t="n">
        <f aca="false">'ORÇ.GLOBAL P CAIXA'!E936</f>
        <v>0</v>
      </c>
      <c r="F937" s="163" t="n">
        <f aca="false">IF('ORÇ.GLOBAL EMPRESA'!G936&gt;0,'ORÇ.GLOBAL EMPRESA'!G936,'ORÇ.GLOBAL P CAIXA'!F936)</f>
        <v>0</v>
      </c>
      <c r="G937" s="163" t="n">
        <f aca="false">IF(E937&lt;&gt;0,ROUND(E937*F937,2),IF(AK937=0,(SUMIF($AC$13:$AC$1012,B937,$AK$13:$AK$1012)),AK937))</f>
        <v>0</v>
      </c>
      <c r="H937" s="163" t="n">
        <f aca="false">V937</f>
        <v>0</v>
      </c>
      <c r="I937" s="163" t="n">
        <f aca="false">W937</f>
        <v>0</v>
      </c>
      <c r="J937" s="163" t="n">
        <f aca="false">IF(H937&lt;&gt;0,ROUND(H937*I937,2),IF(AP937=0,(SUMIF($AC$13:$AC$1012,B937,$AP$13:$AP$1012)),AP937))</f>
        <v>0</v>
      </c>
      <c r="K937" s="163" t="n">
        <f aca="false">H937-E937</f>
        <v>0</v>
      </c>
      <c r="L937" s="163" t="n">
        <f aca="false">J937-G937</f>
        <v>0</v>
      </c>
      <c r="M937" s="645" t="str">
        <f aca="false">IF('ORÇ.GLOBAL P CAIXA'!H936&gt;0,'ORÇ.GLOBAL P CAIXA'!H936,"")</f>
        <v/>
      </c>
      <c r="N937" s="646" t="n">
        <f aca="false">'ORÇ.GLOBAL P CAIXA'!I936</f>
        <v>0</v>
      </c>
      <c r="O937" s="166" t="str">
        <f aca="false">S937</f>
        <v/>
      </c>
      <c r="P937" s="167"/>
      <c r="Q937" s="168" t="str">
        <f aca="false">IF(B937&gt;0,"ok","ocultar")</f>
        <v>ocultar</v>
      </c>
      <c r="R937" s="647" t="n">
        <f aca="false">'ORÇ.GLOBAL P CAIXA'!B936</f>
        <v>0</v>
      </c>
      <c r="S937" s="170" t="str">
        <f aca="false">IF('ORÇ.GLOBAL P CAIXA'!N936&lt;&gt;0,'ORÇ.GLOBAL P CAIXA'!N936,"")</f>
        <v/>
      </c>
      <c r="T937" s="648" t="n">
        <f aca="false">'ORÇ.GLOBAL P CAIXA'!O936</f>
        <v>0</v>
      </c>
      <c r="U937" s="172" t="n">
        <f aca="false">'ORÇ.GLOBAL P CAIXA'!P936</f>
        <v>0</v>
      </c>
      <c r="V937" s="173" t="n">
        <f aca="false">'ORÇ.GLOBAL P CAIXA'!E936</f>
        <v>0</v>
      </c>
      <c r="W937" s="173" t="n">
        <f aca="false">F937</f>
        <v>0</v>
      </c>
      <c r="X937" s="649"/>
      <c r="Y937" s="649"/>
      <c r="Z937" s="650"/>
      <c r="AB937" s="88"/>
      <c r="AC937" s="157" t="n">
        <f aca="false">IF(B937=0,AC936,IF(ISNONTEXT(B937)=TRUE(),INT(B937),INT(LEFT(B937,FIND(".",B937)-1))))</f>
        <v>3</v>
      </c>
      <c r="AD937" s="157" t="str">
        <f aca="false">IF(AD938=1,1,IF(B937&lt;&gt;0,1,IF(C937&lt;&gt;0,1,IF(D937&lt;&gt;0,1,IF(E937&lt;&gt;0,1,"")))))</f>
        <v/>
      </c>
      <c r="AE937" s="157" t="str">
        <f aca="false">IF(AC937=0," ",IF(AC937&lt;&gt;AC936,AC937," "))</f>
        <v> </v>
      </c>
      <c r="AF937" s="88"/>
      <c r="AG937" s="75" t="e">
        <f aca="false">IF(AC937&lt;&gt;AE937,(IF(N937=0,G937*(INFORMAÇÕES!$Q$69/INFORMAÇÕES!$Q$72),IF(N937="R",G937,0))),0)</f>
        <v>#DIV/0!</v>
      </c>
      <c r="AH937" s="75" t="e">
        <f aca="false">IF(AC937&lt;&gt;AE937,(IF(N937=0,G937*(INFORMAÇÕES!$Q$70/INFORMAÇÕES!$Q$72),IF(N937="C",G937,0))),0)</f>
        <v>#DIV/0!</v>
      </c>
      <c r="AI937" s="75" t="n">
        <f aca="false">IF(AC937&lt;&gt;AE937,(IF(N937=0,G937*INFORMAÇÕES!$U$115,IF(N937="CF",G937,0))),0)</f>
        <v>0</v>
      </c>
      <c r="AJ937" s="75" t="n">
        <f aca="false">IF(AC937&lt;&gt;AE937,(IF(N937=0,G937*INFORMAÇÕES!$U$116,IF(N937="O",G937,0))),0)</f>
        <v>0</v>
      </c>
      <c r="AK937" s="75" t="n">
        <f aca="false">IF(E937&lt;&gt;0,G937,0)</f>
        <v>0</v>
      </c>
      <c r="AL937" s="75" t="n">
        <f aca="false">IF(AC937&lt;&gt;AE937,(IF(N937=0,J937*(INFORMAÇÕES!$Q$89/INFORMAÇÕES!$Q$92),IF(N937="R",J937,0))),0)</f>
        <v>0</v>
      </c>
      <c r="AM937" s="75" t="n">
        <f aca="false">IF(AC937&lt;&gt;AE937,(IF(N937=0,J937*(INFORMAÇÕES!$Q$90/INFORMAÇÕES!$Q$92),IF(N937="C",J937,0))),0)</f>
        <v>0</v>
      </c>
      <c r="AN937" s="75" t="n">
        <f aca="false">IF(AC937&lt;&gt;AE937,(IF(N937="",J937*INFORMAÇÕES!$U$115,IF(N937="CF",J937,0))),0)</f>
        <v>0</v>
      </c>
      <c r="AO937" s="75" t="n">
        <f aca="false">IF(AC937&lt;&gt;AE937,(IF(N937="",J937*INFORMAÇÕES!$U$116,IF(N937="O",J937,0))),0)</f>
        <v>0</v>
      </c>
      <c r="AP937" s="75" t="n">
        <f aca="false">IF(H937&lt;&gt;0,J937,0)</f>
        <v>0</v>
      </c>
      <c r="AQ937" s="75" t="n">
        <f aca="false">IF(K937&lt;&gt;0,L937,0)</f>
        <v>0</v>
      </c>
    </row>
    <row r="938" s="174" customFormat="true" ht="14.25" hidden="false" customHeight="false" outlineLevel="0" collapsed="false">
      <c r="A938" s="159" t="n">
        <v>926</v>
      </c>
      <c r="B938" s="160" t="n">
        <f aca="false">R938</f>
        <v>0</v>
      </c>
      <c r="C938" s="161" t="n">
        <f aca="false">T938</f>
        <v>0</v>
      </c>
      <c r="D938" s="162" t="n">
        <f aca="false">U938</f>
        <v>0</v>
      </c>
      <c r="E938" s="163" t="n">
        <f aca="false">'ORÇ.GLOBAL P CAIXA'!E937</f>
        <v>0</v>
      </c>
      <c r="F938" s="163" t="n">
        <f aca="false">IF('ORÇ.GLOBAL EMPRESA'!G937&gt;0,'ORÇ.GLOBAL EMPRESA'!G937,'ORÇ.GLOBAL P CAIXA'!F937)</f>
        <v>0</v>
      </c>
      <c r="G938" s="163" t="n">
        <f aca="false">IF(E938&lt;&gt;0,ROUND(E938*F938,2),IF(AK938=0,(SUMIF($AC$13:$AC$1012,B938,$AK$13:$AK$1012)),AK938))</f>
        <v>0</v>
      </c>
      <c r="H938" s="163" t="n">
        <f aca="false">V938</f>
        <v>0</v>
      </c>
      <c r="I938" s="163" t="n">
        <f aca="false">W938</f>
        <v>0</v>
      </c>
      <c r="J938" s="163" t="n">
        <f aca="false">IF(H938&lt;&gt;0,ROUND(H938*I938,2),IF(AP938=0,(SUMIF($AC$13:$AC$1012,B938,$AP$13:$AP$1012)),AP938))</f>
        <v>0</v>
      </c>
      <c r="K938" s="163" t="n">
        <f aca="false">H938-E938</f>
        <v>0</v>
      </c>
      <c r="L938" s="163" t="n">
        <f aca="false">J938-G938</f>
        <v>0</v>
      </c>
      <c r="M938" s="645" t="str">
        <f aca="false">IF('ORÇ.GLOBAL P CAIXA'!H937&gt;0,'ORÇ.GLOBAL P CAIXA'!H937,"")</f>
        <v/>
      </c>
      <c r="N938" s="646" t="n">
        <f aca="false">'ORÇ.GLOBAL P CAIXA'!I937</f>
        <v>0</v>
      </c>
      <c r="O938" s="166" t="str">
        <f aca="false">S938</f>
        <v/>
      </c>
      <c r="P938" s="167"/>
      <c r="Q938" s="168" t="str">
        <f aca="false">IF(B938&gt;0,"ok","ocultar")</f>
        <v>ocultar</v>
      </c>
      <c r="R938" s="647" t="n">
        <f aca="false">'ORÇ.GLOBAL P CAIXA'!B937</f>
        <v>0</v>
      </c>
      <c r="S938" s="170" t="str">
        <f aca="false">IF('ORÇ.GLOBAL P CAIXA'!N937&lt;&gt;0,'ORÇ.GLOBAL P CAIXA'!N937,"")</f>
        <v/>
      </c>
      <c r="T938" s="648" t="n">
        <f aca="false">'ORÇ.GLOBAL P CAIXA'!O937</f>
        <v>0</v>
      </c>
      <c r="U938" s="172" t="n">
        <f aca="false">'ORÇ.GLOBAL P CAIXA'!P937</f>
        <v>0</v>
      </c>
      <c r="V938" s="173" t="n">
        <f aca="false">'ORÇ.GLOBAL P CAIXA'!E937</f>
        <v>0</v>
      </c>
      <c r="W938" s="173" t="n">
        <f aca="false">F938</f>
        <v>0</v>
      </c>
      <c r="X938" s="649"/>
      <c r="Y938" s="649"/>
      <c r="Z938" s="650"/>
      <c r="AB938" s="88"/>
      <c r="AC938" s="157" t="n">
        <f aca="false">IF(B938=0,AC937,IF(ISNONTEXT(B938)=TRUE(),INT(B938),INT(LEFT(B938,FIND(".",B938)-1))))</f>
        <v>3</v>
      </c>
      <c r="AD938" s="157" t="str">
        <f aca="false">IF(AD939=1,1,IF(B938&lt;&gt;0,1,IF(C938&lt;&gt;0,1,IF(D938&lt;&gt;0,1,IF(E938&lt;&gt;0,1,"")))))</f>
        <v/>
      </c>
      <c r="AE938" s="157" t="str">
        <f aca="false">IF(AC938=0," ",IF(AC938&lt;&gt;AC937,AC938," "))</f>
        <v> </v>
      </c>
      <c r="AF938" s="88"/>
      <c r="AG938" s="75" t="e">
        <f aca="false">IF(AC938&lt;&gt;AE938,(IF(N938=0,G938*(INFORMAÇÕES!$Q$69/INFORMAÇÕES!$Q$72),IF(N938="R",G938,0))),0)</f>
        <v>#DIV/0!</v>
      </c>
      <c r="AH938" s="75" t="e">
        <f aca="false">IF(AC938&lt;&gt;AE938,(IF(N938=0,G938*(INFORMAÇÕES!$Q$70/INFORMAÇÕES!$Q$72),IF(N938="C",G938,0))),0)</f>
        <v>#DIV/0!</v>
      </c>
      <c r="AI938" s="75" t="n">
        <f aca="false">IF(AC938&lt;&gt;AE938,(IF(N938=0,G938*INFORMAÇÕES!$U$115,IF(N938="CF",G938,0))),0)</f>
        <v>0</v>
      </c>
      <c r="AJ938" s="75" t="n">
        <f aca="false">IF(AC938&lt;&gt;AE938,(IF(N938=0,G938*INFORMAÇÕES!$U$116,IF(N938="O",G938,0))),0)</f>
        <v>0</v>
      </c>
      <c r="AK938" s="75" t="n">
        <f aca="false">IF(E938&lt;&gt;0,G938,0)</f>
        <v>0</v>
      </c>
      <c r="AL938" s="75" t="n">
        <f aca="false">IF(AC938&lt;&gt;AE938,(IF(N938=0,J938*(INFORMAÇÕES!$Q$89/INFORMAÇÕES!$Q$92),IF(N938="R",J938,0))),0)</f>
        <v>0</v>
      </c>
      <c r="AM938" s="75" t="n">
        <f aca="false">IF(AC938&lt;&gt;AE938,(IF(N938=0,J938*(INFORMAÇÕES!$Q$90/INFORMAÇÕES!$Q$92),IF(N938="C",J938,0))),0)</f>
        <v>0</v>
      </c>
      <c r="AN938" s="75" t="n">
        <f aca="false">IF(AC938&lt;&gt;AE938,(IF(N938="",J938*INFORMAÇÕES!$U$115,IF(N938="CF",J938,0))),0)</f>
        <v>0</v>
      </c>
      <c r="AO938" s="75" t="n">
        <f aca="false">IF(AC938&lt;&gt;AE938,(IF(N938="",J938*INFORMAÇÕES!$U$116,IF(N938="O",J938,0))),0)</f>
        <v>0</v>
      </c>
      <c r="AP938" s="75" t="n">
        <f aca="false">IF(H938&lt;&gt;0,J938,0)</f>
        <v>0</v>
      </c>
      <c r="AQ938" s="75" t="n">
        <f aca="false">IF(K938&lt;&gt;0,L938,0)</f>
        <v>0</v>
      </c>
    </row>
    <row r="939" s="174" customFormat="true" ht="14.25" hidden="false" customHeight="false" outlineLevel="0" collapsed="false">
      <c r="A939" s="159" t="n">
        <v>927</v>
      </c>
      <c r="B939" s="160" t="n">
        <f aca="false">R939</f>
        <v>0</v>
      </c>
      <c r="C939" s="161" t="n">
        <f aca="false">T939</f>
        <v>0</v>
      </c>
      <c r="D939" s="162" t="n">
        <f aca="false">U939</f>
        <v>0</v>
      </c>
      <c r="E939" s="163" t="n">
        <f aca="false">'ORÇ.GLOBAL P CAIXA'!E938</f>
        <v>0</v>
      </c>
      <c r="F939" s="163" t="n">
        <f aca="false">IF('ORÇ.GLOBAL EMPRESA'!G938&gt;0,'ORÇ.GLOBAL EMPRESA'!G938,'ORÇ.GLOBAL P CAIXA'!F938)</f>
        <v>0</v>
      </c>
      <c r="G939" s="163" t="n">
        <f aca="false">IF(E939&lt;&gt;0,ROUND(E939*F939,2),IF(AK939=0,(SUMIF($AC$13:$AC$1012,B939,$AK$13:$AK$1012)),AK939))</f>
        <v>0</v>
      </c>
      <c r="H939" s="163" t="n">
        <f aca="false">V939</f>
        <v>0</v>
      </c>
      <c r="I939" s="163" t="n">
        <f aca="false">W939</f>
        <v>0</v>
      </c>
      <c r="J939" s="163" t="n">
        <f aca="false">IF(H939&lt;&gt;0,ROUND(H939*I939,2),IF(AP939=0,(SUMIF($AC$13:$AC$1012,B939,$AP$13:$AP$1012)),AP939))</f>
        <v>0</v>
      </c>
      <c r="K939" s="163" t="n">
        <f aca="false">H939-E939</f>
        <v>0</v>
      </c>
      <c r="L939" s="163" t="n">
        <f aca="false">J939-G939</f>
        <v>0</v>
      </c>
      <c r="M939" s="645" t="str">
        <f aca="false">IF('ORÇ.GLOBAL P CAIXA'!H938&gt;0,'ORÇ.GLOBAL P CAIXA'!H938,"")</f>
        <v/>
      </c>
      <c r="N939" s="646" t="n">
        <f aca="false">'ORÇ.GLOBAL P CAIXA'!I938</f>
        <v>0</v>
      </c>
      <c r="O939" s="166" t="str">
        <f aca="false">S939</f>
        <v/>
      </c>
      <c r="P939" s="167"/>
      <c r="Q939" s="168" t="str">
        <f aca="false">IF(B939&gt;0,"ok","ocultar")</f>
        <v>ocultar</v>
      </c>
      <c r="R939" s="647" t="n">
        <f aca="false">'ORÇ.GLOBAL P CAIXA'!B938</f>
        <v>0</v>
      </c>
      <c r="S939" s="170" t="str">
        <f aca="false">IF('ORÇ.GLOBAL P CAIXA'!N938&lt;&gt;0,'ORÇ.GLOBAL P CAIXA'!N938,"")</f>
        <v/>
      </c>
      <c r="T939" s="648" t="n">
        <f aca="false">'ORÇ.GLOBAL P CAIXA'!O938</f>
        <v>0</v>
      </c>
      <c r="U939" s="172" t="n">
        <f aca="false">'ORÇ.GLOBAL P CAIXA'!P938</f>
        <v>0</v>
      </c>
      <c r="V939" s="173" t="n">
        <f aca="false">'ORÇ.GLOBAL P CAIXA'!E938</f>
        <v>0</v>
      </c>
      <c r="W939" s="173" t="n">
        <f aca="false">F939</f>
        <v>0</v>
      </c>
      <c r="X939" s="649"/>
      <c r="Y939" s="649"/>
      <c r="Z939" s="650"/>
      <c r="AB939" s="88"/>
      <c r="AC939" s="157" t="n">
        <f aca="false">IF(B939=0,AC938,IF(ISNONTEXT(B939)=TRUE(),INT(B939),INT(LEFT(B939,FIND(".",B939)-1))))</f>
        <v>3</v>
      </c>
      <c r="AD939" s="157" t="str">
        <f aca="false">IF(AD940=1,1,IF(B939&lt;&gt;0,1,IF(C939&lt;&gt;0,1,IF(D939&lt;&gt;0,1,IF(E939&lt;&gt;0,1,"")))))</f>
        <v/>
      </c>
      <c r="AE939" s="157" t="str">
        <f aca="false">IF(AC939=0," ",IF(AC939&lt;&gt;AC938,AC939," "))</f>
        <v> </v>
      </c>
      <c r="AF939" s="88"/>
      <c r="AG939" s="75" t="e">
        <f aca="false">IF(AC939&lt;&gt;AE939,(IF(N939=0,G939*(INFORMAÇÕES!$Q$69/INFORMAÇÕES!$Q$72),IF(N939="R",G939,0))),0)</f>
        <v>#DIV/0!</v>
      </c>
      <c r="AH939" s="75" t="e">
        <f aca="false">IF(AC939&lt;&gt;AE939,(IF(N939=0,G939*(INFORMAÇÕES!$Q$70/INFORMAÇÕES!$Q$72),IF(N939="C",G939,0))),0)</f>
        <v>#DIV/0!</v>
      </c>
      <c r="AI939" s="75" t="n">
        <f aca="false">IF(AC939&lt;&gt;AE939,(IF(N939=0,G939*INFORMAÇÕES!$U$115,IF(N939="CF",G939,0))),0)</f>
        <v>0</v>
      </c>
      <c r="AJ939" s="75" t="n">
        <f aca="false">IF(AC939&lt;&gt;AE939,(IF(N939=0,G939*INFORMAÇÕES!$U$116,IF(N939="O",G939,0))),0)</f>
        <v>0</v>
      </c>
      <c r="AK939" s="75" t="n">
        <f aca="false">IF(E939&lt;&gt;0,G939,0)</f>
        <v>0</v>
      </c>
      <c r="AL939" s="75" t="n">
        <f aca="false">IF(AC939&lt;&gt;AE939,(IF(N939=0,J939*(INFORMAÇÕES!$Q$89/INFORMAÇÕES!$Q$92),IF(N939="R",J939,0))),0)</f>
        <v>0</v>
      </c>
      <c r="AM939" s="75" t="n">
        <f aca="false">IF(AC939&lt;&gt;AE939,(IF(N939=0,J939*(INFORMAÇÕES!$Q$90/INFORMAÇÕES!$Q$92),IF(N939="C",J939,0))),0)</f>
        <v>0</v>
      </c>
      <c r="AN939" s="75" t="n">
        <f aca="false">IF(AC939&lt;&gt;AE939,(IF(N939="",J939*INFORMAÇÕES!$U$115,IF(N939="CF",J939,0))),0)</f>
        <v>0</v>
      </c>
      <c r="AO939" s="75" t="n">
        <f aca="false">IF(AC939&lt;&gt;AE939,(IF(N939="",J939*INFORMAÇÕES!$U$116,IF(N939="O",J939,0))),0)</f>
        <v>0</v>
      </c>
      <c r="AP939" s="75" t="n">
        <f aca="false">IF(H939&lt;&gt;0,J939,0)</f>
        <v>0</v>
      </c>
      <c r="AQ939" s="75" t="n">
        <f aca="false">IF(K939&lt;&gt;0,L939,0)</f>
        <v>0</v>
      </c>
    </row>
    <row r="940" s="174" customFormat="true" ht="14.25" hidden="false" customHeight="false" outlineLevel="0" collapsed="false">
      <c r="A940" s="159" t="n">
        <v>928</v>
      </c>
      <c r="B940" s="160" t="n">
        <f aca="false">R940</f>
        <v>0</v>
      </c>
      <c r="C940" s="161" t="n">
        <f aca="false">T940</f>
        <v>0</v>
      </c>
      <c r="D940" s="162" t="n">
        <f aca="false">U940</f>
        <v>0</v>
      </c>
      <c r="E940" s="163" t="n">
        <f aca="false">'ORÇ.GLOBAL P CAIXA'!E939</f>
        <v>0</v>
      </c>
      <c r="F940" s="163" t="n">
        <f aca="false">IF('ORÇ.GLOBAL EMPRESA'!G939&gt;0,'ORÇ.GLOBAL EMPRESA'!G939,'ORÇ.GLOBAL P CAIXA'!F939)</f>
        <v>0</v>
      </c>
      <c r="G940" s="163" t="n">
        <f aca="false">IF(E940&lt;&gt;0,ROUND(E940*F940,2),IF(AK940=0,(SUMIF($AC$13:$AC$1012,B940,$AK$13:$AK$1012)),AK940))</f>
        <v>0</v>
      </c>
      <c r="H940" s="163" t="n">
        <f aca="false">V940</f>
        <v>0</v>
      </c>
      <c r="I940" s="163" t="n">
        <f aca="false">W940</f>
        <v>0</v>
      </c>
      <c r="J940" s="163" t="n">
        <f aca="false">IF(H940&lt;&gt;0,ROUND(H940*I940,2),IF(AP940=0,(SUMIF($AC$13:$AC$1012,B940,$AP$13:$AP$1012)),AP940))</f>
        <v>0</v>
      </c>
      <c r="K940" s="163" t="n">
        <f aca="false">H940-E940</f>
        <v>0</v>
      </c>
      <c r="L940" s="163" t="n">
        <f aca="false">J940-G940</f>
        <v>0</v>
      </c>
      <c r="M940" s="645" t="str">
        <f aca="false">IF('ORÇ.GLOBAL P CAIXA'!H939&gt;0,'ORÇ.GLOBAL P CAIXA'!H939,"")</f>
        <v/>
      </c>
      <c r="N940" s="646" t="n">
        <f aca="false">'ORÇ.GLOBAL P CAIXA'!I939</f>
        <v>0</v>
      </c>
      <c r="O940" s="166" t="str">
        <f aca="false">S940</f>
        <v/>
      </c>
      <c r="P940" s="167"/>
      <c r="Q940" s="168" t="str">
        <f aca="false">IF(B940&gt;0,"ok","ocultar")</f>
        <v>ocultar</v>
      </c>
      <c r="R940" s="647" t="n">
        <f aca="false">'ORÇ.GLOBAL P CAIXA'!B939</f>
        <v>0</v>
      </c>
      <c r="S940" s="170" t="str">
        <f aca="false">IF('ORÇ.GLOBAL P CAIXA'!N939&lt;&gt;0,'ORÇ.GLOBAL P CAIXA'!N939,"")</f>
        <v/>
      </c>
      <c r="T940" s="648" t="n">
        <f aca="false">'ORÇ.GLOBAL P CAIXA'!O939</f>
        <v>0</v>
      </c>
      <c r="U940" s="172" t="n">
        <f aca="false">'ORÇ.GLOBAL P CAIXA'!P939</f>
        <v>0</v>
      </c>
      <c r="V940" s="173" t="n">
        <f aca="false">'ORÇ.GLOBAL P CAIXA'!E939</f>
        <v>0</v>
      </c>
      <c r="W940" s="173" t="n">
        <f aca="false">F940</f>
        <v>0</v>
      </c>
      <c r="X940" s="649"/>
      <c r="Y940" s="649"/>
      <c r="Z940" s="650"/>
      <c r="AB940" s="88"/>
      <c r="AC940" s="157" t="n">
        <f aca="false">IF(B940=0,AC939,IF(ISNONTEXT(B940)=TRUE(),INT(B940),INT(LEFT(B940,FIND(".",B940)-1))))</f>
        <v>3</v>
      </c>
      <c r="AD940" s="157" t="str">
        <f aca="false">IF(AD941=1,1,IF(B940&lt;&gt;0,1,IF(C940&lt;&gt;0,1,IF(D940&lt;&gt;0,1,IF(E940&lt;&gt;0,1,"")))))</f>
        <v/>
      </c>
      <c r="AE940" s="157" t="str">
        <f aca="false">IF(AC940=0," ",IF(AC940&lt;&gt;AC939,AC940," "))</f>
        <v> </v>
      </c>
      <c r="AF940" s="88"/>
      <c r="AG940" s="75" t="e">
        <f aca="false">IF(AC940&lt;&gt;AE940,(IF(N940=0,G940*(INFORMAÇÕES!$Q$69/INFORMAÇÕES!$Q$72),IF(N940="R",G940,0))),0)</f>
        <v>#DIV/0!</v>
      </c>
      <c r="AH940" s="75" t="e">
        <f aca="false">IF(AC940&lt;&gt;AE940,(IF(N940=0,G940*(INFORMAÇÕES!$Q$70/INFORMAÇÕES!$Q$72),IF(N940="C",G940,0))),0)</f>
        <v>#DIV/0!</v>
      </c>
      <c r="AI940" s="75" t="n">
        <f aca="false">IF(AC940&lt;&gt;AE940,(IF(N940=0,G940*INFORMAÇÕES!$U$115,IF(N940="CF",G940,0))),0)</f>
        <v>0</v>
      </c>
      <c r="AJ940" s="75" t="n">
        <f aca="false">IF(AC940&lt;&gt;AE940,(IF(N940=0,G940*INFORMAÇÕES!$U$116,IF(N940="O",G940,0))),0)</f>
        <v>0</v>
      </c>
      <c r="AK940" s="75" t="n">
        <f aca="false">IF(E940&lt;&gt;0,G940,0)</f>
        <v>0</v>
      </c>
      <c r="AL940" s="75" t="n">
        <f aca="false">IF(AC940&lt;&gt;AE940,(IF(N940=0,J940*(INFORMAÇÕES!$Q$89/INFORMAÇÕES!$Q$92),IF(N940="R",J940,0))),0)</f>
        <v>0</v>
      </c>
      <c r="AM940" s="75" t="n">
        <f aca="false">IF(AC940&lt;&gt;AE940,(IF(N940=0,J940*(INFORMAÇÕES!$Q$90/INFORMAÇÕES!$Q$92),IF(N940="C",J940,0))),0)</f>
        <v>0</v>
      </c>
      <c r="AN940" s="75" t="n">
        <f aca="false">IF(AC940&lt;&gt;AE940,(IF(N940="",J940*INFORMAÇÕES!$U$115,IF(N940="CF",J940,0))),0)</f>
        <v>0</v>
      </c>
      <c r="AO940" s="75" t="n">
        <f aca="false">IF(AC940&lt;&gt;AE940,(IF(N940="",J940*INFORMAÇÕES!$U$116,IF(N940="O",J940,0))),0)</f>
        <v>0</v>
      </c>
      <c r="AP940" s="75" t="n">
        <f aca="false">IF(H940&lt;&gt;0,J940,0)</f>
        <v>0</v>
      </c>
      <c r="AQ940" s="75" t="n">
        <f aca="false">IF(K940&lt;&gt;0,L940,0)</f>
        <v>0</v>
      </c>
    </row>
    <row r="941" s="174" customFormat="true" ht="14.25" hidden="false" customHeight="false" outlineLevel="0" collapsed="false">
      <c r="A941" s="159" t="n">
        <v>929</v>
      </c>
      <c r="B941" s="160" t="n">
        <f aca="false">R941</f>
        <v>0</v>
      </c>
      <c r="C941" s="161" t="n">
        <f aca="false">T941</f>
        <v>0</v>
      </c>
      <c r="D941" s="162" t="n">
        <f aca="false">U941</f>
        <v>0</v>
      </c>
      <c r="E941" s="163" t="n">
        <f aca="false">'ORÇ.GLOBAL P CAIXA'!E940</f>
        <v>0</v>
      </c>
      <c r="F941" s="163" t="n">
        <f aca="false">IF('ORÇ.GLOBAL EMPRESA'!G940&gt;0,'ORÇ.GLOBAL EMPRESA'!G940,'ORÇ.GLOBAL P CAIXA'!F940)</f>
        <v>0</v>
      </c>
      <c r="G941" s="163" t="n">
        <f aca="false">IF(E941&lt;&gt;0,ROUND(E941*F941,2),IF(AK941=0,(SUMIF($AC$13:$AC$1012,B941,$AK$13:$AK$1012)),AK941))</f>
        <v>0</v>
      </c>
      <c r="H941" s="163" t="n">
        <f aca="false">V941</f>
        <v>0</v>
      </c>
      <c r="I941" s="163" t="n">
        <f aca="false">W941</f>
        <v>0</v>
      </c>
      <c r="J941" s="163" t="n">
        <f aca="false">IF(H941&lt;&gt;0,ROUND(H941*I941,2),IF(AP941=0,(SUMIF($AC$13:$AC$1012,B941,$AP$13:$AP$1012)),AP941))</f>
        <v>0</v>
      </c>
      <c r="K941" s="163" t="n">
        <f aca="false">H941-E941</f>
        <v>0</v>
      </c>
      <c r="L941" s="163" t="n">
        <f aca="false">J941-G941</f>
        <v>0</v>
      </c>
      <c r="M941" s="645" t="str">
        <f aca="false">IF('ORÇ.GLOBAL P CAIXA'!H940&gt;0,'ORÇ.GLOBAL P CAIXA'!H940,"")</f>
        <v/>
      </c>
      <c r="N941" s="646" t="n">
        <f aca="false">'ORÇ.GLOBAL P CAIXA'!I940</f>
        <v>0</v>
      </c>
      <c r="O941" s="166" t="str">
        <f aca="false">S941</f>
        <v/>
      </c>
      <c r="P941" s="167"/>
      <c r="Q941" s="168" t="str">
        <f aca="false">IF(B941&gt;0,"ok","ocultar")</f>
        <v>ocultar</v>
      </c>
      <c r="R941" s="647" t="n">
        <f aca="false">'ORÇ.GLOBAL P CAIXA'!B940</f>
        <v>0</v>
      </c>
      <c r="S941" s="170" t="str">
        <f aca="false">IF('ORÇ.GLOBAL P CAIXA'!N940&lt;&gt;0,'ORÇ.GLOBAL P CAIXA'!N940,"")</f>
        <v/>
      </c>
      <c r="T941" s="648" t="n">
        <f aca="false">'ORÇ.GLOBAL P CAIXA'!O940</f>
        <v>0</v>
      </c>
      <c r="U941" s="172" t="n">
        <f aca="false">'ORÇ.GLOBAL P CAIXA'!P940</f>
        <v>0</v>
      </c>
      <c r="V941" s="173" t="n">
        <f aca="false">'ORÇ.GLOBAL P CAIXA'!E940</f>
        <v>0</v>
      </c>
      <c r="W941" s="173" t="n">
        <f aca="false">F941</f>
        <v>0</v>
      </c>
      <c r="X941" s="649"/>
      <c r="Y941" s="649"/>
      <c r="Z941" s="650"/>
      <c r="AB941" s="88"/>
      <c r="AC941" s="157" t="n">
        <f aca="false">IF(B941=0,AC940,IF(ISNONTEXT(B941)=TRUE(),INT(B941),INT(LEFT(B941,FIND(".",B941)-1))))</f>
        <v>3</v>
      </c>
      <c r="AD941" s="157" t="str">
        <f aca="false">IF(AD942=1,1,IF(B941&lt;&gt;0,1,IF(C941&lt;&gt;0,1,IF(D941&lt;&gt;0,1,IF(E941&lt;&gt;0,1,"")))))</f>
        <v/>
      </c>
      <c r="AE941" s="157" t="str">
        <f aca="false">IF(AC941=0," ",IF(AC941&lt;&gt;AC940,AC941," "))</f>
        <v> </v>
      </c>
      <c r="AF941" s="88"/>
      <c r="AG941" s="75" t="e">
        <f aca="false">IF(AC941&lt;&gt;AE941,(IF(N941=0,G941*(INFORMAÇÕES!$Q$69/INFORMAÇÕES!$Q$72),IF(N941="R",G941,0))),0)</f>
        <v>#DIV/0!</v>
      </c>
      <c r="AH941" s="75" t="e">
        <f aca="false">IF(AC941&lt;&gt;AE941,(IF(N941=0,G941*(INFORMAÇÕES!$Q$70/INFORMAÇÕES!$Q$72),IF(N941="C",G941,0))),0)</f>
        <v>#DIV/0!</v>
      </c>
      <c r="AI941" s="75" t="n">
        <f aca="false">IF(AC941&lt;&gt;AE941,(IF(N941=0,G941*INFORMAÇÕES!$U$115,IF(N941="CF",G941,0))),0)</f>
        <v>0</v>
      </c>
      <c r="AJ941" s="75" t="n">
        <f aca="false">IF(AC941&lt;&gt;AE941,(IF(N941=0,G941*INFORMAÇÕES!$U$116,IF(N941="O",G941,0))),0)</f>
        <v>0</v>
      </c>
      <c r="AK941" s="75" t="n">
        <f aca="false">IF(E941&lt;&gt;0,G941,0)</f>
        <v>0</v>
      </c>
      <c r="AL941" s="75" t="n">
        <f aca="false">IF(AC941&lt;&gt;AE941,(IF(N941=0,J941*(INFORMAÇÕES!$Q$89/INFORMAÇÕES!$Q$92),IF(N941="R",J941,0))),0)</f>
        <v>0</v>
      </c>
      <c r="AM941" s="75" t="n">
        <f aca="false">IF(AC941&lt;&gt;AE941,(IF(N941=0,J941*(INFORMAÇÕES!$Q$90/INFORMAÇÕES!$Q$92),IF(N941="C",J941,0))),0)</f>
        <v>0</v>
      </c>
      <c r="AN941" s="75" t="n">
        <f aca="false">IF(AC941&lt;&gt;AE941,(IF(N941="",J941*INFORMAÇÕES!$U$115,IF(N941="CF",J941,0))),0)</f>
        <v>0</v>
      </c>
      <c r="AO941" s="75" t="n">
        <f aca="false">IF(AC941&lt;&gt;AE941,(IF(N941="",J941*INFORMAÇÕES!$U$116,IF(N941="O",J941,0))),0)</f>
        <v>0</v>
      </c>
      <c r="AP941" s="75" t="n">
        <f aca="false">IF(H941&lt;&gt;0,J941,0)</f>
        <v>0</v>
      </c>
      <c r="AQ941" s="75" t="n">
        <f aca="false">IF(K941&lt;&gt;0,L941,0)</f>
        <v>0</v>
      </c>
    </row>
    <row r="942" s="174" customFormat="true" ht="14.25" hidden="false" customHeight="false" outlineLevel="0" collapsed="false">
      <c r="A942" s="159" t="n">
        <v>930</v>
      </c>
      <c r="B942" s="160" t="n">
        <f aca="false">R942</f>
        <v>0</v>
      </c>
      <c r="C942" s="161" t="n">
        <f aca="false">T942</f>
        <v>0</v>
      </c>
      <c r="D942" s="162" t="n">
        <f aca="false">U942</f>
        <v>0</v>
      </c>
      <c r="E942" s="163" t="n">
        <f aca="false">'ORÇ.GLOBAL P CAIXA'!E941</f>
        <v>0</v>
      </c>
      <c r="F942" s="163" t="n">
        <f aca="false">IF('ORÇ.GLOBAL EMPRESA'!G941&gt;0,'ORÇ.GLOBAL EMPRESA'!G941,'ORÇ.GLOBAL P CAIXA'!F941)</f>
        <v>0</v>
      </c>
      <c r="G942" s="163" t="n">
        <f aca="false">IF(E942&lt;&gt;0,ROUND(E942*F942,2),IF(AK942=0,(SUMIF($AC$13:$AC$1012,B942,$AK$13:$AK$1012)),AK942))</f>
        <v>0</v>
      </c>
      <c r="H942" s="163" t="n">
        <f aca="false">V942</f>
        <v>0</v>
      </c>
      <c r="I942" s="163" t="n">
        <f aca="false">W942</f>
        <v>0</v>
      </c>
      <c r="J942" s="163" t="n">
        <f aca="false">IF(H942&lt;&gt;0,ROUND(H942*I942,2),IF(AP942=0,(SUMIF($AC$13:$AC$1012,B942,$AP$13:$AP$1012)),AP942))</f>
        <v>0</v>
      </c>
      <c r="K942" s="163" t="n">
        <f aca="false">H942-E942</f>
        <v>0</v>
      </c>
      <c r="L942" s="163" t="n">
        <f aca="false">J942-G942</f>
        <v>0</v>
      </c>
      <c r="M942" s="645" t="str">
        <f aca="false">IF('ORÇ.GLOBAL P CAIXA'!H941&gt;0,'ORÇ.GLOBAL P CAIXA'!H941,"")</f>
        <v/>
      </c>
      <c r="N942" s="646" t="n">
        <f aca="false">'ORÇ.GLOBAL P CAIXA'!I941</f>
        <v>0</v>
      </c>
      <c r="O942" s="166" t="str">
        <f aca="false">S942</f>
        <v/>
      </c>
      <c r="P942" s="167"/>
      <c r="Q942" s="168" t="str">
        <f aca="false">IF(B942&gt;0,"ok","ocultar")</f>
        <v>ocultar</v>
      </c>
      <c r="R942" s="647" t="n">
        <f aca="false">'ORÇ.GLOBAL P CAIXA'!B941</f>
        <v>0</v>
      </c>
      <c r="S942" s="170" t="str">
        <f aca="false">IF('ORÇ.GLOBAL P CAIXA'!N941&lt;&gt;0,'ORÇ.GLOBAL P CAIXA'!N941,"")</f>
        <v/>
      </c>
      <c r="T942" s="648" t="n">
        <f aca="false">'ORÇ.GLOBAL P CAIXA'!O941</f>
        <v>0</v>
      </c>
      <c r="U942" s="172" t="n">
        <f aca="false">'ORÇ.GLOBAL P CAIXA'!P941</f>
        <v>0</v>
      </c>
      <c r="V942" s="173" t="n">
        <f aca="false">'ORÇ.GLOBAL P CAIXA'!E941</f>
        <v>0</v>
      </c>
      <c r="W942" s="173" t="n">
        <f aca="false">F942</f>
        <v>0</v>
      </c>
      <c r="X942" s="649"/>
      <c r="Y942" s="649"/>
      <c r="Z942" s="650"/>
      <c r="AB942" s="88"/>
      <c r="AC942" s="157" t="n">
        <f aca="false">IF(B942=0,AC941,IF(ISNONTEXT(B942)=TRUE(),INT(B942),INT(LEFT(B942,FIND(".",B942)-1))))</f>
        <v>3</v>
      </c>
      <c r="AD942" s="157" t="str">
        <f aca="false">IF(AD943=1,1,IF(B942&lt;&gt;0,1,IF(C942&lt;&gt;0,1,IF(D942&lt;&gt;0,1,IF(E942&lt;&gt;0,1,"")))))</f>
        <v/>
      </c>
      <c r="AE942" s="157" t="str">
        <f aca="false">IF(AC942=0," ",IF(AC942&lt;&gt;AC941,AC942," "))</f>
        <v> </v>
      </c>
      <c r="AF942" s="88"/>
      <c r="AG942" s="75" t="e">
        <f aca="false">IF(AC942&lt;&gt;AE942,(IF(N942=0,G942*(INFORMAÇÕES!$Q$69/INFORMAÇÕES!$Q$72),IF(N942="R",G942,0))),0)</f>
        <v>#DIV/0!</v>
      </c>
      <c r="AH942" s="75" t="e">
        <f aca="false">IF(AC942&lt;&gt;AE942,(IF(N942=0,G942*(INFORMAÇÕES!$Q$70/INFORMAÇÕES!$Q$72),IF(N942="C",G942,0))),0)</f>
        <v>#DIV/0!</v>
      </c>
      <c r="AI942" s="75" t="n">
        <f aca="false">IF(AC942&lt;&gt;AE942,(IF(N942=0,G942*INFORMAÇÕES!$U$115,IF(N942="CF",G942,0))),0)</f>
        <v>0</v>
      </c>
      <c r="AJ942" s="75" t="n">
        <f aca="false">IF(AC942&lt;&gt;AE942,(IF(N942=0,G942*INFORMAÇÕES!$U$116,IF(N942="O",G942,0))),0)</f>
        <v>0</v>
      </c>
      <c r="AK942" s="75" t="n">
        <f aca="false">IF(E942&lt;&gt;0,G942,0)</f>
        <v>0</v>
      </c>
      <c r="AL942" s="75" t="n">
        <f aca="false">IF(AC942&lt;&gt;AE942,(IF(N942=0,J942*(INFORMAÇÕES!$Q$89/INFORMAÇÕES!$Q$92),IF(N942="R",J942,0))),0)</f>
        <v>0</v>
      </c>
      <c r="AM942" s="75" t="n">
        <f aca="false">IF(AC942&lt;&gt;AE942,(IF(N942=0,J942*(INFORMAÇÕES!$Q$90/INFORMAÇÕES!$Q$92),IF(N942="C",J942,0))),0)</f>
        <v>0</v>
      </c>
      <c r="AN942" s="75" t="n">
        <f aca="false">IF(AC942&lt;&gt;AE942,(IF(N942="",J942*INFORMAÇÕES!$U$115,IF(N942="CF",J942,0))),0)</f>
        <v>0</v>
      </c>
      <c r="AO942" s="75" t="n">
        <f aca="false">IF(AC942&lt;&gt;AE942,(IF(N942="",J942*INFORMAÇÕES!$U$116,IF(N942="O",J942,0))),0)</f>
        <v>0</v>
      </c>
      <c r="AP942" s="75" t="n">
        <f aca="false">IF(H942&lt;&gt;0,J942,0)</f>
        <v>0</v>
      </c>
      <c r="AQ942" s="75" t="n">
        <f aca="false">IF(K942&lt;&gt;0,L942,0)</f>
        <v>0</v>
      </c>
    </row>
    <row r="943" s="174" customFormat="true" ht="14.25" hidden="false" customHeight="false" outlineLevel="0" collapsed="false">
      <c r="A943" s="159" t="n">
        <v>931</v>
      </c>
      <c r="B943" s="160" t="n">
        <f aca="false">R943</f>
        <v>0</v>
      </c>
      <c r="C943" s="161" t="n">
        <f aca="false">T943</f>
        <v>0</v>
      </c>
      <c r="D943" s="162" t="n">
        <f aca="false">U943</f>
        <v>0</v>
      </c>
      <c r="E943" s="163" t="n">
        <f aca="false">'ORÇ.GLOBAL P CAIXA'!E942</f>
        <v>0</v>
      </c>
      <c r="F943" s="163" t="n">
        <f aca="false">IF('ORÇ.GLOBAL EMPRESA'!G942&gt;0,'ORÇ.GLOBAL EMPRESA'!G942,'ORÇ.GLOBAL P CAIXA'!F942)</f>
        <v>0</v>
      </c>
      <c r="G943" s="163" t="n">
        <f aca="false">IF(E943&lt;&gt;0,ROUND(E943*F943,2),IF(AK943=0,(SUMIF($AC$13:$AC$1012,B943,$AK$13:$AK$1012)),AK943))</f>
        <v>0</v>
      </c>
      <c r="H943" s="163" t="n">
        <f aca="false">V943</f>
        <v>0</v>
      </c>
      <c r="I943" s="163" t="n">
        <f aca="false">W943</f>
        <v>0</v>
      </c>
      <c r="J943" s="163" t="n">
        <f aca="false">IF(H943&lt;&gt;0,ROUND(H943*I943,2),IF(AP943=0,(SUMIF($AC$13:$AC$1012,B943,$AP$13:$AP$1012)),AP943))</f>
        <v>0</v>
      </c>
      <c r="K943" s="163" t="n">
        <f aca="false">H943-E943</f>
        <v>0</v>
      </c>
      <c r="L943" s="163" t="n">
        <f aca="false">J943-G943</f>
        <v>0</v>
      </c>
      <c r="M943" s="645" t="str">
        <f aca="false">IF('ORÇ.GLOBAL P CAIXA'!H942&gt;0,'ORÇ.GLOBAL P CAIXA'!H942,"")</f>
        <v/>
      </c>
      <c r="N943" s="646" t="n">
        <f aca="false">'ORÇ.GLOBAL P CAIXA'!I942</f>
        <v>0</v>
      </c>
      <c r="O943" s="166" t="str">
        <f aca="false">S943</f>
        <v/>
      </c>
      <c r="P943" s="167"/>
      <c r="Q943" s="168" t="str">
        <f aca="false">IF(B943&gt;0,"ok","ocultar")</f>
        <v>ocultar</v>
      </c>
      <c r="R943" s="647" t="n">
        <f aca="false">'ORÇ.GLOBAL P CAIXA'!B942</f>
        <v>0</v>
      </c>
      <c r="S943" s="170" t="str">
        <f aca="false">IF('ORÇ.GLOBAL P CAIXA'!N942&lt;&gt;0,'ORÇ.GLOBAL P CAIXA'!N942,"")</f>
        <v/>
      </c>
      <c r="T943" s="648" t="n">
        <f aca="false">'ORÇ.GLOBAL P CAIXA'!O942</f>
        <v>0</v>
      </c>
      <c r="U943" s="172" t="n">
        <f aca="false">'ORÇ.GLOBAL P CAIXA'!P942</f>
        <v>0</v>
      </c>
      <c r="V943" s="173" t="n">
        <f aca="false">'ORÇ.GLOBAL P CAIXA'!E942</f>
        <v>0</v>
      </c>
      <c r="W943" s="173" t="n">
        <f aca="false">F943</f>
        <v>0</v>
      </c>
      <c r="X943" s="649"/>
      <c r="Y943" s="649"/>
      <c r="Z943" s="650"/>
      <c r="AB943" s="88"/>
      <c r="AC943" s="157" t="n">
        <f aca="false">IF(B943=0,AC942,IF(ISNONTEXT(B943)=TRUE(),INT(B943),INT(LEFT(B943,FIND(".",B943)-1))))</f>
        <v>3</v>
      </c>
      <c r="AD943" s="157" t="str">
        <f aca="false">IF(AD944=1,1,IF(B943&lt;&gt;0,1,IF(C943&lt;&gt;0,1,IF(D943&lt;&gt;0,1,IF(E943&lt;&gt;0,1,"")))))</f>
        <v/>
      </c>
      <c r="AE943" s="157" t="str">
        <f aca="false">IF(AC943=0," ",IF(AC943&lt;&gt;AC942,AC943," "))</f>
        <v> </v>
      </c>
      <c r="AF943" s="88"/>
      <c r="AG943" s="75" t="e">
        <f aca="false">IF(AC943&lt;&gt;AE943,(IF(N943=0,G943*(INFORMAÇÕES!$Q$69/INFORMAÇÕES!$Q$72),IF(N943="R",G943,0))),0)</f>
        <v>#DIV/0!</v>
      </c>
      <c r="AH943" s="75" t="e">
        <f aca="false">IF(AC943&lt;&gt;AE943,(IF(N943=0,G943*(INFORMAÇÕES!$Q$70/INFORMAÇÕES!$Q$72),IF(N943="C",G943,0))),0)</f>
        <v>#DIV/0!</v>
      </c>
      <c r="AI943" s="75" t="n">
        <f aca="false">IF(AC943&lt;&gt;AE943,(IF(N943=0,G943*INFORMAÇÕES!$U$115,IF(N943="CF",G943,0))),0)</f>
        <v>0</v>
      </c>
      <c r="AJ943" s="75" t="n">
        <f aca="false">IF(AC943&lt;&gt;AE943,(IF(N943=0,G943*INFORMAÇÕES!$U$116,IF(N943="O",G943,0))),0)</f>
        <v>0</v>
      </c>
      <c r="AK943" s="75" t="n">
        <f aca="false">IF(E943&lt;&gt;0,G943,0)</f>
        <v>0</v>
      </c>
      <c r="AL943" s="75" t="n">
        <f aca="false">IF(AC943&lt;&gt;AE943,(IF(N943=0,J943*(INFORMAÇÕES!$Q$89/INFORMAÇÕES!$Q$92),IF(N943="R",J943,0))),0)</f>
        <v>0</v>
      </c>
      <c r="AM943" s="75" t="n">
        <f aca="false">IF(AC943&lt;&gt;AE943,(IF(N943=0,J943*(INFORMAÇÕES!$Q$90/INFORMAÇÕES!$Q$92),IF(N943="C",J943,0))),0)</f>
        <v>0</v>
      </c>
      <c r="AN943" s="75" t="n">
        <f aca="false">IF(AC943&lt;&gt;AE943,(IF(N943="",J943*INFORMAÇÕES!$U$115,IF(N943="CF",J943,0))),0)</f>
        <v>0</v>
      </c>
      <c r="AO943" s="75" t="n">
        <f aca="false">IF(AC943&lt;&gt;AE943,(IF(N943="",J943*INFORMAÇÕES!$U$116,IF(N943="O",J943,0))),0)</f>
        <v>0</v>
      </c>
      <c r="AP943" s="75" t="n">
        <f aca="false">IF(H943&lt;&gt;0,J943,0)</f>
        <v>0</v>
      </c>
      <c r="AQ943" s="75" t="n">
        <f aca="false">IF(K943&lt;&gt;0,L943,0)</f>
        <v>0</v>
      </c>
    </row>
    <row r="944" s="174" customFormat="true" ht="14.25" hidden="false" customHeight="false" outlineLevel="0" collapsed="false">
      <c r="A944" s="159" t="n">
        <v>932</v>
      </c>
      <c r="B944" s="160" t="n">
        <f aca="false">R944</f>
        <v>0</v>
      </c>
      <c r="C944" s="161" t="n">
        <f aca="false">T944</f>
        <v>0</v>
      </c>
      <c r="D944" s="162" t="n">
        <f aca="false">U944</f>
        <v>0</v>
      </c>
      <c r="E944" s="163" t="n">
        <f aca="false">'ORÇ.GLOBAL P CAIXA'!E943</f>
        <v>0</v>
      </c>
      <c r="F944" s="163" t="n">
        <f aca="false">IF('ORÇ.GLOBAL EMPRESA'!G943&gt;0,'ORÇ.GLOBAL EMPRESA'!G943,'ORÇ.GLOBAL P CAIXA'!F943)</f>
        <v>0</v>
      </c>
      <c r="G944" s="163" t="n">
        <f aca="false">IF(E944&lt;&gt;0,ROUND(E944*F944,2),IF(AK944=0,(SUMIF($AC$13:$AC$1012,B944,$AK$13:$AK$1012)),AK944))</f>
        <v>0</v>
      </c>
      <c r="H944" s="163" t="n">
        <f aca="false">V944</f>
        <v>0</v>
      </c>
      <c r="I944" s="163" t="n">
        <f aca="false">W944</f>
        <v>0</v>
      </c>
      <c r="J944" s="163" t="n">
        <f aca="false">IF(H944&lt;&gt;0,ROUND(H944*I944,2),IF(AP944=0,(SUMIF($AC$13:$AC$1012,B944,$AP$13:$AP$1012)),AP944))</f>
        <v>0</v>
      </c>
      <c r="K944" s="163" t="n">
        <f aca="false">H944-E944</f>
        <v>0</v>
      </c>
      <c r="L944" s="163" t="n">
        <f aca="false">J944-G944</f>
        <v>0</v>
      </c>
      <c r="M944" s="645" t="str">
        <f aca="false">IF('ORÇ.GLOBAL P CAIXA'!H943&gt;0,'ORÇ.GLOBAL P CAIXA'!H943,"")</f>
        <v/>
      </c>
      <c r="N944" s="646" t="n">
        <f aca="false">'ORÇ.GLOBAL P CAIXA'!I943</f>
        <v>0</v>
      </c>
      <c r="O944" s="166" t="str">
        <f aca="false">S944</f>
        <v/>
      </c>
      <c r="P944" s="167"/>
      <c r="Q944" s="168" t="str">
        <f aca="false">IF(B944&gt;0,"ok","ocultar")</f>
        <v>ocultar</v>
      </c>
      <c r="R944" s="647" t="n">
        <f aca="false">'ORÇ.GLOBAL P CAIXA'!B943</f>
        <v>0</v>
      </c>
      <c r="S944" s="170" t="str">
        <f aca="false">IF('ORÇ.GLOBAL P CAIXA'!N943&lt;&gt;0,'ORÇ.GLOBAL P CAIXA'!N943,"")</f>
        <v/>
      </c>
      <c r="T944" s="648" t="n">
        <f aca="false">'ORÇ.GLOBAL P CAIXA'!O943</f>
        <v>0</v>
      </c>
      <c r="U944" s="172" t="n">
        <f aca="false">'ORÇ.GLOBAL P CAIXA'!P943</f>
        <v>0</v>
      </c>
      <c r="V944" s="173" t="n">
        <f aca="false">'ORÇ.GLOBAL P CAIXA'!E943</f>
        <v>0</v>
      </c>
      <c r="W944" s="173" t="n">
        <f aca="false">F944</f>
        <v>0</v>
      </c>
      <c r="X944" s="649"/>
      <c r="Y944" s="649"/>
      <c r="Z944" s="650"/>
      <c r="AB944" s="88"/>
      <c r="AC944" s="157" t="n">
        <f aca="false">IF(B944=0,AC943,IF(ISNONTEXT(B944)=TRUE(),INT(B944),INT(LEFT(B944,FIND(".",B944)-1))))</f>
        <v>3</v>
      </c>
      <c r="AD944" s="157" t="str">
        <f aca="false">IF(AD945=1,1,IF(B944&lt;&gt;0,1,IF(C944&lt;&gt;0,1,IF(D944&lt;&gt;0,1,IF(E944&lt;&gt;0,1,"")))))</f>
        <v/>
      </c>
      <c r="AE944" s="157" t="str">
        <f aca="false">IF(AC944=0," ",IF(AC944&lt;&gt;AC943,AC944," "))</f>
        <v> </v>
      </c>
      <c r="AF944" s="88"/>
      <c r="AG944" s="75" t="e">
        <f aca="false">IF(AC944&lt;&gt;AE944,(IF(N944=0,G944*(INFORMAÇÕES!$Q$69/INFORMAÇÕES!$Q$72),IF(N944="R",G944,0))),0)</f>
        <v>#DIV/0!</v>
      </c>
      <c r="AH944" s="75" t="e">
        <f aca="false">IF(AC944&lt;&gt;AE944,(IF(N944=0,G944*(INFORMAÇÕES!$Q$70/INFORMAÇÕES!$Q$72),IF(N944="C",G944,0))),0)</f>
        <v>#DIV/0!</v>
      </c>
      <c r="AI944" s="75" t="n">
        <f aca="false">IF(AC944&lt;&gt;AE944,(IF(N944=0,G944*INFORMAÇÕES!$U$115,IF(N944="CF",G944,0))),0)</f>
        <v>0</v>
      </c>
      <c r="AJ944" s="75" t="n">
        <f aca="false">IF(AC944&lt;&gt;AE944,(IF(N944=0,G944*INFORMAÇÕES!$U$116,IF(N944="O",G944,0))),0)</f>
        <v>0</v>
      </c>
      <c r="AK944" s="75" t="n">
        <f aca="false">IF(E944&lt;&gt;0,G944,0)</f>
        <v>0</v>
      </c>
      <c r="AL944" s="75" t="n">
        <f aca="false">IF(AC944&lt;&gt;AE944,(IF(N944=0,J944*(INFORMAÇÕES!$Q$89/INFORMAÇÕES!$Q$92),IF(N944="R",J944,0))),0)</f>
        <v>0</v>
      </c>
      <c r="AM944" s="75" t="n">
        <f aca="false">IF(AC944&lt;&gt;AE944,(IF(N944=0,J944*(INFORMAÇÕES!$Q$90/INFORMAÇÕES!$Q$92),IF(N944="C",J944,0))),0)</f>
        <v>0</v>
      </c>
      <c r="AN944" s="75" t="n">
        <f aca="false">IF(AC944&lt;&gt;AE944,(IF(N944="",J944*INFORMAÇÕES!$U$115,IF(N944="CF",J944,0))),0)</f>
        <v>0</v>
      </c>
      <c r="AO944" s="75" t="n">
        <f aca="false">IF(AC944&lt;&gt;AE944,(IF(N944="",J944*INFORMAÇÕES!$U$116,IF(N944="O",J944,0))),0)</f>
        <v>0</v>
      </c>
      <c r="AP944" s="75" t="n">
        <f aca="false">IF(H944&lt;&gt;0,J944,0)</f>
        <v>0</v>
      </c>
      <c r="AQ944" s="75" t="n">
        <f aca="false">IF(K944&lt;&gt;0,L944,0)</f>
        <v>0</v>
      </c>
    </row>
    <row r="945" s="174" customFormat="true" ht="14.25" hidden="false" customHeight="false" outlineLevel="0" collapsed="false">
      <c r="A945" s="159" t="n">
        <v>933</v>
      </c>
      <c r="B945" s="160" t="n">
        <f aca="false">R945</f>
        <v>0</v>
      </c>
      <c r="C945" s="161" t="n">
        <f aca="false">T945</f>
        <v>0</v>
      </c>
      <c r="D945" s="162" t="n">
        <f aca="false">U945</f>
        <v>0</v>
      </c>
      <c r="E945" s="163" t="n">
        <f aca="false">'ORÇ.GLOBAL P CAIXA'!E944</f>
        <v>0</v>
      </c>
      <c r="F945" s="163" t="n">
        <f aca="false">IF('ORÇ.GLOBAL EMPRESA'!G944&gt;0,'ORÇ.GLOBAL EMPRESA'!G944,'ORÇ.GLOBAL P CAIXA'!F944)</f>
        <v>0</v>
      </c>
      <c r="G945" s="163" t="n">
        <f aca="false">IF(E945&lt;&gt;0,ROUND(E945*F945,2),IF(AK945=0,(SUMIF($AC$13:$AC$1012,B945,$AK$13:$AK$1012)),AK945))</f>
        <v>0</v>
      </c>
      <c r="H945" s="163" t="n">
        <f aca="false">V945</f>
        <v>0</v>
      </c>
      <c r="I945" s="163" t="n">
        <f aca="false">W945</f>
        <v>0</v>
      </c>
      <c r="J945" s="163" t="n">
        <f aca="false">IF(H945&lt;&gt;0,ROUND(H945*I945,2),IF(AP945=0,(SUMIF($AC$13:$AC$1012,B945,$AP$13:$AP$1012)),AP945))</f>
        <v>0</v>
      </c>
      <c r="K945" s="163" t="n">
        <f aca="false">H945-E945</f>
        <v>0</v>
      </c>
      <c r="L945" s="163" t="n">
        <f aca="false">J945-G945</f>
        <v>0</v>
      </c>
      <c r="M945" s="645" t="str">
        <f aca="false">IF('ORÇ.GLOBAL P CAIXA'!H944&gt;0,'ORÇ.GLOBAL P CAIXA'!H944,"")</f>
        <v/>
      </c>
      <c r="N945" s="646" t="n">
        <f aca="false">'ORÇ.GLOBAL P CAIXA'!I944</f>
        <v>0</v>
      </c>
      <c r="O945" s="166" t="str">
        <f aca="false">S945</f>
        <v/>
      </c>
      <c r="P945" s="167"/>
      <c r="Q945" s="168" t="str">
        <f aca="false">IF(B945&gt;0,"ok","ocultar")</f>
        <v>ocultar</v>
      </c>
      <c r="R945" s="647" t="n">
        <f aca="false">'ORÇ.GLOBAL P CAIXA'!B944</f>
        <v>0</v>
      </c>
      <c r="S945" s="170" t="str">
        <f aca="false">IF('ORÇ.GLOBAL P CAIXA'!N944&lt;&gt;0,'ORÇ.GLOBAL P CAIXA'!N944,"")</f>
        <v/>
      </c>
      <c r="T945" s="648" t="n">
        <f aca="false">'ORÇ.GLOBAL P CAIXA'!O944</f>
        <v>0</v>
      </c>
      <c r="U945" s="172" t="n">
        <f aca="false">'ORÇ.GLOBAL P CAIXA'!P944</f>
        <v>0</v>
      </c>
      <c r="V945" s="173" t="n">
        <f aca="false">'ORÇ.GLOBAL P CAIXA'!E944</f>
        <v>0</v>
      </c>
      <c r="W945" s="173" t="n">
        <f aca="false">F945</f>
        <v>0</v>
      </c>
      <c r="X945" s="649"/>
      <c r="Y945" s="649"/>
      <c r="Z945" s="650"/>
      <c r="AB945" s="88"/>
      <c r="AC945" s="157" t="n">
        <f aca="false">IF(B945=0,AC944,IF(ISNONTEXT(B945)=TRUE(),INT(B945),INT(LEFT(B945,FIND(".",B945)-1))))</f>
        <v>3</v>
      </c>
      <c r="AD945" s="157" t="str">
        <f aca="false">IF(AD946=1,1,IF(B945&lt;&gt;0,1,IF(C945&lt;&gt;0,1,IF(D945&lt;&gt;0,1,IF(E945&lt;&gt;0,1,"")))))</f>
        <v/>
      </c>
      <c r="AE945" s="157" t="str">
        <f aca="false">IF(AC945=0," ",IF(AC945&lt;&gt;AC944,AC945," "))</f>
        <v> </v>
      </c>
      <c r="AF945" s="88"/>
      <c r="AG945" s="75" t="e">
        <f aca="false">IF(AC945&lt;&gt;AE945,(IF(N945=0,G945*(INFORMAÇÕES!$Q$69/INFORMAÇÕES!$Q$72),IF(N945="R",G945,0))),0)</f>
        <v>#DIV/0!</v>
      </c>
      <c r="AH945" s="75" t="e">
        <f aca="false">IF(AC945&lt;&gt;AE945,(IF(N945=0,G945*(INFORMAÇÕES!$Q$70/INFORMAÇÕES!$Q$72),IF(N945="C",G945,0))),0)</f>
        <v>#DIV/0!</v>
      </c>
      <c r="AI945" s="75" t="n">
        <f aca="false">IF(AC945&lt;&gt;AE945,(IF(N945=0,G945*INFORMAÇÕES!$U$115,IF(N945="CF",G945,0))),0)</f>
        <v>0</v>
      </c>
      <c r="AJ945" s="75" t="n">
        <f aca="false">IF(AC945&lt;&gt;AE945,(IF(N945=0,G945*INFORMAÇÕES!$U$116,IF(N945="O",G945,0))),0)</f>
        <v>0</v>
      </c>
      <c r="AK945" s="75" t="n">
        <f aca="false">IF(E945&lt;&gt;0,G945,0)</f>
        <v>0</v>
      </c>
      <c r="AL945" s="75" t="n">
        <f aca="false">IF(AC945&lt;&gt;AE945,(IF(N945=0,J945*(INFORMAÇÕES!$Q$89/INFORMAÇÕES!$Q$92),IF(N945="R",J945,0))),0)</f>
        <v>0</v>
      </c>
      <c r="AM945" s="75" t="n">
        <f aca="false">IF(AC945&lt;&gt;AE945,(IF(N945=0,J945*(INFORMAÇÕES!$Q$90/INFORMAÇÕES!$Q$92),IF(N945="C",J945,0))),0)</f>
        <v>0</v>
      </c>
      <c r="AN945" s="75" t="n">
        <f aca="false">IF(AC945&lt;&gt;AE945,(IF(N945="",J945*INFORMAÇÕES!$U$115,IF(N945="CF",J945,0))),0)</f>
        <v>0</v>
      </c>
      <c r="AO945" s="75" t="n">
        <f aca="false">IF(AC945&lt;&gt;AE945,(IF(N945="",J945*INFORMAÇÕES!$U$116,IF(N945="O",J945,0))),0)</f>
        <v>0</v>
      </c>
      <c r="AP945" s="75" t="n">
        <f aca="false">IF(H945&lt;&gt;0,J945,0)</f>
        <v>0</v>
      </c>
      <c r="AQ945" s="75" t="n">
        <f aca="false">IF(K945&lt;&gt;0,L945,0)</f>
        <v>0</v>
      </c>
    </row>
    <row r="946" s="174" customFormat="true" ht="14.25" hidden="false" customHeight="false" outlineLevel="0" collapsed="false">
      <c r="A946" s="159" t="n">
        <v>934</v>
      </c>
      <c r="B946" s="160" t="n">
        <f aca="false">R946</f>
        <v>0</v>
      </c>
      <c r="C946" s="161" t="n">
        <f aca="false">T946</f>
        <v>0</v>
      </c>
      <c r="D946" s="162" t="n">
        <f aca="false">U946</f>
        <v>0</v>
      </c>
      <c r="E946" s="163" t="n">
        <f aca="false">'ORÇ.GLOBAL P CAIXA'!E945</f>
        <v>0</v>
      </c>
      <c r="F946" s="163" t="n">
        <f aca="false">IF('ORÇ.GLOBAL EMPRESA'!G945&gt;0,'ORÇ.GLOBAL EMPRESA'!G945,'ORÇ.GLOBAL P CAIXA'!F945)</f>
        <v>0</v>
      </c>
      <c r="G946" s="163" t="n">
        <f aca="false">IF(E946&lt;&gt;0,ROUND(E946*F946,2),IF(AK946=0,(SUMIF($AC$13:$AC$1012,B946,$AK$13:$AK$1012)),AK946))</f>
        <v>0</v>
      </c>
      <c r="H946" s="163" t="n">
        <f aca="false">V946</f>
        <v>0</v>
      </c>
      <c r="I946" s="163" t="n">
        <f aca="false">W946</f>
        <v>0</v>
      </c>
      <c r="J946" s="163" t="n">
        <f aca="false">IF(H946&lt;&gt;0,ROUND(H946*I946,2),IF(AP946=0,(SUMIF($AC$13:$AC$1012,B946,$AP$13:$AP$1012)),AP946))</f>
        <v>0</v>
      </c>
      <c r="K946" s="163" t="n">
        <f aca="false">H946-E946</f>
        <v>0</v>
      </c>
      <c r="L946" s="163" t="n">
        <f aca="false">J946-G946</f>
        <v>0</v>
      </c>
      <c r="M946" s="645" t="str">
        <f aca="false">IF('ORÇ.GLOBAL P CAIXA'!H945&gt;0,'ORÇ.GLOBAL P CAIXA'!H945,"")</f>
        <v/>
      </c>
      <c r="N946" s="646" t="n">
        <f aca="false">'ORÇ.GLOBAL P CAIXA'!I945</f>
        <v>0</v>
      </c>
      <c r="O946" s="166" t="str">
        <f aca="false">S946</f>
        <v/>
      </c>
      <c r="P946" s="167"/>
      <c r="Q946" s="168" t="str">
        <f aca="false">IF(B946&gt;0,"ok","ocultar")</f>
        <v>ocultar</v>
      </c>
      <c r="R946" s="647" t="n">
        <f aca="false">'ORÇ.GLOBAL P CAIXA'!B945</f>
        <v>0</v>
      </c>
      <c r="S946" s="170" t="str">
        <f aca="false">IF('ORÇ.GLOBAL P CAIXA'!N945&lt;&gt;0,'ORÇ.GLOBAL P CAIXA'!N945,"")</f>
        <v/>
      </c>
      <c r="T946" s="648" t="n">
        <f aca="false">'ORÇ.GLOBAL P CAIXA'!O945</f>
        <v>0</v>
      </c>
      <c r="U946" s="172" t="n">
        <f aca="false">'ORÇ.GLOBAL P CAIXA'!P945</f>
        <v>0</v>
      </c>
      <c r="V946" s="173" t="n">
        <f aca="false">'ORÇ.GLOBAL P CAIXA'!E945</f>
        <v>0</v>
      </c>
      <c r="W946" s="173" t="n">
        <f aca="false">F946</f>
        <v>0</v>
      </c>
      <c r="X946" s="649"/>
      <c r="Y946" s="649"/>
      <c r="Z946" s="650"/>
      <c r="AB946" s="88"/>
      <c r="AC946" s="157" t="n">
        <f aca="false">IF(B946=0,AC945,IF(ISNONTEXT(B946)=TRUE(),INT(B946),INT(LEFT(B946,FIND(".",B946)-1))))</f>
        <v>3</v>
      </c>
      <c r="AD946" s="157" t="str">
        <f aca="false">IF(AD947=1,1,IF(B946&lt;&gt;0,1,IF(C946&lt;&gt;0,1,IF(D946&lt;&gt;0,1,IF(E946&lt;&gt;0,1,"")))))</f>
        <v/>
      </c>
      <c r="AE946" s="157" t="str">
        <f aca="false">IF(AC946=0," ",IF(AC946&lt;&gt;AC945,AC946," "))</f>
        <v> </v>
      </c>
      <c r="AF946" s="88"/>
      <c r="AG946" s="75" t="e">
        <f aca="false">IF(AC946&lt;&gt;AE946,(IF(N946=0,G946*(INFORMAÇÕES!$Q$69/INFORMAÇÕES!$Q$72),IF(N946="R",G946,0))),0)</f>
        <v>#DIV/0!</v>
      </c>
      <c r="AH946" s="75" t="e">
        <f aca="false">IF(AC946&lt;&gt;AE946,(IF(N946=0,G946*(INFORMAÇÕES!$Q$70/INFORMAÇÕES!$Q$72),IF(N946="C",G946,0))),0)</f>
        <v>#DIV/0!</v>
      </c>
      <c r="AI946" s="75" t="n">
        <f aca="false">IF(AC946&lt;&gt;AE946,(IF(N946=0,G946*INFORMAÇÕES!$U$115,IF(N946="CF",G946,0))),0)</f>
        <v>0</v>
      </c>
      <c r="AJ946" s="75" t="n">
        <f aca="false">IF(AC946&lt;&gt;AE946,(IF(N946=0,G946*INFORMAÇÕES!$U$116,IF(N946="O",G946,0))),0)</f>
        <v>0</v>
      </c>
      <c r="AK946" s="75" t="n">
        <f aca="false">IF(E946&lt;&gt;0,G946,0)</f>
        <v>0</v>
      </c>
      <c r="AL946" s="75" t="n">
        <f aca="false">IF(AC946&lt;&gt;AE946,(IF(N946=0,J946*(INFORMAÇÕES!$Q$89/INFORMAÇÕES!$Q$92),IF(N946="R",J946,0))),0)</f>
        <v>0</v>
      </c>
      <c r="AM946" s="75" t="n">
        <f aca="false">IF(AC946&lt;&gt;AE946,(IF(N946=0,J946*(INFORMAÇÕES!$Q$90/INFORMAÇÕES!$Q$92),IF(N946="C",J946,0))),0)</f>
        <v>0</v>
      </c>
      <c r="AN946" s="75" t="n">
        <f aca="false">IF(AC946&lt;&gt;AE946,(IF(N946="",J946*INFORMAÇÕES!$U$115,IF(N946="CF",J946,0))),0)</f>
        <v>0</v>
      </c>
      <c r="AO946" s="75" t="n">
        <f aca="false">IF(AC946&lt;&gt;AE946,(IF(N946="",J946*INFORMAÇÕES!$U$116,IF(N946="O",J946,0))),0)</f>
        <v>0</v>
      </c>
      <c r="AP946" s="75" t="n">
        <f aca="false">IF(H946&lt;&gt;0,J946,0)</f>
        <v>0</v>
      </c>
      <c r="AQ946" s="75" t="n">
        <f aca="false">IF(K946&lt;&gt;0,L946,0)</f>
        <v>0</v>
      </c>
    </row>
    <row r="947" s="174" customFormat="true" ht="14.25" hidden="false" customHeight="false" outlineLevel="0" collapsed="false">
      <c r="A947" s="159" t="n">
        <v>935</v>
      </c>
      <c r="B947" s="160" t="n">
        <f aca="false">R947</f>
        <v>0</v>
      </c>
      <c r="C947" s="161" t="n">
        <f aca="false">T947</f>
        <v>0</v>
      </c>
      <c r="D947" s="162" t="n">
        <f aca="false">U947</f>
        <v>0</v>
      </c>
      <c r="E947" s="163" t="n">
        <f aca="false">'ORÇ.GLOBAL P CAIXA'!E946</f>
        <v>0</v>
      </c>
      <c r="F947" s="163" t="n">
        <f aca="false">IF('ORÇ.GLOBAL EMPRESA'!G946&gt;0,'ORÇ.GLOBAL EMPRESA'!G946,'ORÇ.GLOBAL P CAIXA'!F946)</f>
        <v>0</v>
      </c>
      <c r="G947" s="163" t="n">
        <f aca="false">IF(E947&lt;&gt;0,ROUND(E947*F947,2),IF(AK947=0,(SUMIF($AC$13:$AC$1012,B947,$AK$13:$AK$1012)),AK947))</f>
        <v>0</v>
      </c>
      <c r="H947" s="163" t="n">
        <f aca="false">V947</f>
        <v>0</v>
      </c>
      <c r="I947" s="163" t="n">
        <f aca="false">W947</f>
        <v>0</v>
      </c>
      <c r="J947" s="163" t="n">
        <f aca="false">IF(H947&lt;&gt;0,ROUND(H947*I947,2),IF(AP947=0,(SUMIF($AC$13:$AC$1012,B947,$AP$13:$AP$1012)),AP947))</f>
        <v>0</v>
      </c>
      <c r="K947" s="163" t="n">
        <f aca="false">H947-E947</f>
        <v>0</v>
      </c>
      <c r="L947" s="163" t="n">
        <f aca="false">J947-G947</f>
        <v>0</v>
      </c>
      <c r="M947" s="645" t="str">
        <f aca="false">IF('ORÇ.GLOBAL P CAIXA'!H946&gt;0,'ORÇ.GLOBAL P CAIXA'!H946,"")</f>
        <v/>
      </c>
      <c r="N947" s="646" t="n">
        <f aca="false">'ORÇ.GLOBAL P CAIXA'!I946</f>
        <v>0</v>
      </c>
      <c r="O947" s="166" t="str">
        <f aca="false">S947</f>
        <v/>
      </c>
      <c r="P947" s="167"/>
      <c r="Q947" s="168" t="str">
        <f aca="false">IF(B947&gt;0,"ok","ocultar")</f>
        <v>ocultar</v>
      </c>
      <c r="R947" s="647" t="n">
        <f aca="false">'ORÇ.GLOBAL P CAIXA'!B946</f>
        <v>0</v>
      </c>
      <c r="S947" s="170" t="str">
        <f aca="false">IF('ORÇ.GLOBAL P CAIXA'!N946&lt;&gt;0,'ORÇ.GLOBAL P CAIXA'!N946,"")</f>
        <v/>
      </c>
      <c r="T947" s="648" t="n">
        <f aca="false">'ORÇ.GLOBAL P CAIXA'!O946</f>
        <v>0</v>
      </c>
      <c r="U947" s="172" t="n">
        <f aca="false">'ORÇ.GLOBAL P CAIXA'!P946</f>
        <v>0</v>
      </c>
      <c r="V947" s="173" t="n">
        <f aca="false">'ORÇ.GLOBAL P CAIXA'!E946</f>
        <v>0</v>
      </c>
      <c r="W947" s="173" t="n">
        <f aca="false">F947</f>
        <v>0</v>
      </c>
      <c r="X947" s="649"/>
      <c r="Y947" s="649"/>
      <c r="Z947" s="650"/>
      <c r="AB947" s="88"/>
      <c r="AC947" s="157" t="n">
        <f aca="false">IF(B947=0,AC946,IF(ISNONTEXT(B947)=TRUE(),INT(B947),INT(LEFT(B947,FIND(".",B947)-1))))</f>
        <v>3</v>
      </c>
      <c r="AD947" s="157" t="str">
        <f aca="false">IF(AD948=1,1,IF(B947&lt;&gt;0,1,IF(C947&lt;&gt;0,1,IF(D947&lt;&gt;0,1,IF(E947&lt;&gt;0,1,"")))))</f>
        <v/>
      </c>
      <c r="AE947" s="157" t="str">
        <f aca="false">IF(AC947=0," ",IF(AC947&lt;&gt;AC946,AC947," "))</f>
        <v> </v>
      </c>
      <c r="AF947" s="88"/>
      <c r="AG947" s="75" t="e">
        <f aca="false">IF(AC947&lt;&gt;AE947,(IF(N947=0,G947*(INFORMAÇÕES!$Q$69/INFORMAÇÕES!$Q$72),IF(N947="R",G947,0))),0)</f>
        <v>#DIV/0!</v>
      </c>
      <c r="AH947" s="75" t="e">
        <f aca="false">IF(AC947&lt;&gt;AE947,(IF(N947=0,G947*(INFORMAÇÕES!$Q$70/INFORMAÇÕES!$Q$72),IF(N947="C",G947,0))),0)</f>
        <v>#DIV/0!</v>
      </c>
      <c r="AI947" s="75" t="n">
        <f aca="false">IF(AC947&lt;&gt;AE947,(IF(N947=0,G947*INFORMAÇÕES!$U$115,IF(N947="CF",G947,0))),0)</f>
        <v>0</v>
      </c>
      <c r="AJ947" s="75" t="n">
        <f aca="false">IF(AC947&lt;&gt;AE947,(IF(N947=0,G947*INFORMAÇÕES!$U$116,IF(N947="O",G947,0))),0)</f>
        <v>0</v>
      </c>
      <c r="AK947" s="75" t="n">
        <f aca="false">IF(E947&lt;&gt;0,G947,0)</f>
        <v>0</v>
      </c>
      <c r="AL947" s="75" t="n">
        <f aca="false">IF(AC947&lt;&gt;AE947,(IF(N947=0,J947*(INFORMAÇÕES!$Q$89/INFORMAÇÕES!$Q$92),IF(N947="R",J947,0))),0)</f>
        <v>0</v>
      </c>
      <c r="AM947" s="75" t="n">
        <f aca="false">IF(AC947&lt;&gt;AE947,(IF(N947=0,J947*(INFORMAÇÕES!$Q$90/INFORMAÇÕES!$Q$92),IF(N947="C",J947,0))),0)</f>
        <v>0</v>
      </c>
      <c r="AN947" s="75" t="n">
        <f aca="false">IF(AC947&lt;&gt;AE947,(IF(N947="",J947*INFORMAÇÕES!$U$115,IF(N947="CF",J947,0))),0)</f>
        <v>0</v>
      </c>
      <c r="AO947" s="75" t="n">
        <f aca="false">IF(AC947&lt;&gt;AE947,(IF(N947="",J947*INFORMAÇÕES!$U$116,IF(N947="O",J947,0))),0)</f>
        <v>0</v>
      </c>
      <c r="AP947" s="75" t="n">
        <f aca="false">IF(H947&lt;&gt;0,J947,0)</f>
        <v>0</v>
      </c>
      <c r="AQ947" s="75" t="n">
        <f aca="false">IF(K947&lt;&gt;0,L947,0)</f>
        <v>0</v>
      </c>
    </row>
    <row r="948" s="174" customFormat="true" ht="14.25" hidden="false" customHeight="false" outlineLevel="0" collapsed="false">
      <c r="A948" s="159" t="n">
        <v>936</v>
      </c>
      <c r="B948" s="160" t="n">
        <f aca="false">R948</f>
        <v>0</v>
      </c>
      <c r="C948" s="161" t="n">
        <f aca="false">T948</f>
        <v>0</v>
      </c>
      <c r="D948" s="162" t="n">
        <f aca="false">U948</f>
        <v>0</v>
      </c>
      <c r="E948" s="163" t="n">
        <f aca="false">'ORÇ.GLOBAL P CAIXA'!E947</f>
        <v>0</v>
      </c>
      <c r="F948" s="163" t="n">
        <f aca="false">IF('ORÇ.GLOBAL EMPRESA'!G947&gt;0,'ORÇ.GLOBAL EMPRESA'!G947,'ORÇ.GLOBAL P CAIXA'!F947)</f>
        <v>0</v>
      </c>
      <c r="G948" s="163" t="n">
        <f aca="false">IF(E948&lt;&gt;0,ROUND(E948*F948,2),IF(AK948=0,(SUMIF($AC$13:$AC$1012,B948,$AK$13:$AK$1012)),AK948))</f>
        <v>0</v>
      </c>
      <c r="H948" s="163" t="n">
        <f aca="false">V948</f>
        <v>0</v>
      </c>
      <c r="I948" s="163" t="n">
        <f aca="false">W948</f>
        <v>0</v>
      </c>
      <c r="J948" s="163" t="n">
        <f aca="false">IF(H948&lt;&gt;0,ROUND(H948*I948,2),IF(AP948=0,(SUMIF($AC$13:$AC$1012,B948,$AP$13:$AP$1012)),AP948))</f>
        <v>0</v>
      </c>
      <c r="K948" s="163" t="n">
        <f aca="false">H948-E948</f>
        <v>0</v>
      </c>
      <c r="L948" s="163" t="n">
        <f aca="false">J948-G948</f>
        <v>0</v>
      </c>
      <c r="M948" s="645" t="str">
        <f aca="false">IF('ORÇ.GLOBAL P CAIXA'!H947&gt;0,'ORÇ.GLOBAL P CAIXA'!H947,"")</f>
        <v/>
      </c>
      <c r="N948" s="646" t="n">
        <f aca="false">'ORÇ.GLOBAL P CAIXA'!I947</f>
        <v>0</v>
      </c>
      <c r="O948" s="166" t="str">
        <f aca="false">S948</f>
        <v/>
      </c>
      <c r="P948" s="167"/>
      <c r="Q948" s="168" t="str">
        <f aca="false">IF(B948&gt;0,"ok","ocultar")</f>
        <v>ocultar</v>
      </c>
      <c r="R948" s="647" t="n">
        <f aca="false">'ORÇ.GLOBAL P CAIXA'!B947</f>
        <v>0</v>
      </c>
      <c r="S948" s="170" t="str">
        <f aca="false">IF('ORÇ.GLOBAL P CAIXA'!N947&lt;&gt;0,'ORÇ.GLOBAL P CAIXA'!N947,"")</f>
        <v/>
      </c>
      <c r="T948" s="648" t="n">
        <f aca="false">'ORÇ.GLOBAL P CAIXA'!O947</f>
        <v>0</v>
      </c>
      <c r="U948" s="172" t="n">
        <f aca="false">'ORÇ.GLOBAL P CAIXA'!P947</f>
        <v>0</v>
      </c>
      <c r="V948" s="173" t="n">
        <f aca="false">'ORÇ.GLOBAL P CAIXA'!E947</f>
        <v>0</v>
      </c>
      <c r="W948" s="173" t="n">
        <f aca="false">F948</f>
        <v>0</v>
      </c>
      <c r="X948" s="649"/>
      <c r="Y948" s="649"/>
      <c r="Z948" s="650"/>
      <c r="AB948" s="88"/>
      <c r="AC948" s="157" t="n">
        <f aca="false">IF(B948=0,AC947,IF(ISNONTEXT(B948)=TRUE(),INT(B948),INT(LEFT(B948,FIND(".",B948)-1))))</f>
        <v>3</v>
      </c>
      <c r="AD948" s="157" t="str">
        <f aca="false">IF(AD949=1,1,IF(B948&lt;&gt;0,1,IF(C948&lt;&gt;0,1,IF(D948&lt;&gt;0,1,IF(E948&lt;&gt;0,1,"")))))</f>
        <v/>
      </c>
      <c r="AE948" s="157" t="str">
        <f aca="false">IF(AC948=0," ",IF(AC948&lt;&gt;AC947,AC948," "))</f>
        <v> </v>
      </c>
      <c r="AF948" s="88"/>
      <c r="AG948" s="75" t="e">
        <f aca="false">IF(AC948&lt;&gt;AE948,(IF(N948=0,G948*(INFORMAÇÕES!$Q$69/INFORMAÇÕES!$Q$72),IF(N948="R",G948,0))),0)</f>
        <v>#DIV/0!</v>
      </c>
      <c r="AH948" s="75" t="e">
        <f aca="false">IF(AC948&lt;&gt;AE948,(IF(N948=0,G948*(INFORMAÇÕES!$Q$70/INFORMAÇÕES!$Q$72),IF(N948="C",G948,0))),0)</f>
        <v>#DIV/0!</v>
      </c>
      <c r="AI948" s="75" t="n">
        <f aca="false">IF(AC948&lt;&gt;AE948,(IF(N948=0,G948*INFORMAÇÕES!$U$115,IF(N948="CF",G948,0))),0)</f>
        <v>0</v>
      </c>
      <c r="AJ948" s="75" t="n">
        <f aca="false">IF(AC948&lt;&gt;AE948,(IF(N948=0,G948*INFORMAÇÕES!$U$116,IF(N948="O",G948,0))),0)</f>
        <v>0</v>
      </c>
      <c r="AK948" s="75" t="n">
        <f aca="false">IF(E948&lt;&gt;0,G948,0)</f>
        <v>0</v>
      </c>
      <c r="AL948" s="75" t="n">
        <f aca="false">IF(AC948&lt;&gt;AE948,(IF(N948=0,J948*(INFORMAÇÕES!$Q$89/INFORMAÇÕES!$Q$92),IF(N948="R",J948,0))),0)</f>
        <v>0</v>
      </c>
      <c r="AM948" s="75" t="n">
        <f aca="false">IF(AC948&lt;&gt;AE948,(IF(N948=0,J948*(INFORMAÇÕES!$Q$90/INFORMAÇÕES!$Q$92),IF(N948="C",J948,0))),0)</f>
        <v>0</v>
      </c>
      <c r="AN948" s="75" t="n">
        <f aca="false">IF(AC948&lt;&gt;AE948,(IF(N948="",J948*INFORMAÇÕES!$U$115,IF(N948="CF",J948,0))),0)</f>
        <v>0</v>
      </c>
      <c r="AO948" s="75" t="n">
        <f aca="false">IF(AC948&lt;&gt;AE948,(IF(N948="",J948*INFORMAÇÕES!$U$116,IF(N948="O",J948,0))),0)</f>
        <v>0</v>
      </c>
      <c r="AP948" s="75" t="n">
        <f aca="false">IF(H948&lt;&gt;0,J948,0)</f>
        <v>0</v>
      </c>
      <c r="AQ948" s="75" t="n">
        <f aca="false">IF(K948&lt;&gt;0,L948,0)</f>
        <v>0</v>
      </c>
    </row>
    <row r="949" s="174" customFormat="true" ht="14.25" hidden="false" customHeight="false" outlineLevel="0" collapsed="false">
      <c r="A949" s="159" t="n">
        <v>937</v>
      </c>
      <c r="B949" s="160" t="n">
        <f aca="false">R949</f>
        <v>0</v>
      </c>
      <c r="C949" s="161" t="n">
        <f aca="false">T949</f>
        <v>0</v>
      </c>
      <c r="D949" s="162" t="n">
        <f aca="false">U949</f>
        <v>0</v>
      </c>
      <c r="E949" s="163" t="n">
        <f aca="false">'ORÇ.GLOBAL P CAIXA'!E948</f>
        <v>0</v>
      </c>
      <c r="F949" s="163" t="n">
        <f aca="false">IF('ORÇ.GLOBAL EMPRESA'!G948&gt;0,'ORÇ.GLOBAL EMPRESA'!G948,'ORÇ.GLOBAL P CAIXA'!F948)</f>
        <v>0</v>
      </c>
      <c r="G949" s="163" t="n">
        <f aca="false">IF(E949&lt;&gt;0,ROUND(E949*F949,2),IF(AK949=0,(SUMIF($AC$13:$AC$1012,B949,$AK$13:$AK$1012)),AK949))</f>
        <v>0</v>
      </c>
      <c r="H949" s="163" t="n">
        <f aca="false">V949</f>
        <v>0</v>
      </c>
      <c r="I949" s="163" t="n">
        <f aca="false">W949</f>
        <v>0</v>
      </c>
      <c r="J949" s="163" t="n">
        <f aca="false">IF(H949&lt;&gt;0,ROUND(H949*I949,2),IF(AP949=0,(SUMIF($AC$13:$AC$1012,B949,$AP$13:$AP$1012)),AP949))</f>
        <v>0</v>
      </c>
      <c r="K949" s="163" t="n">
        <f aca="false">H949-E949</f>
        <v>0</v>
      </c>
      <c r="L949" s="163" t="n">
        <f aca="false">J949-G949</f>
        <v>0</v>
      </c>
      <c r="M949" s="645" t="str">
        <f aca="false">IF('ORÇ.GLOBAL P CAIXA'!H948&gt;0,'ORÇ.GLOBAL P CAIXA'!H948,"")</f>
        <v/>
      </c>
      <c r="N949" s="646" t="n">
        <f aca="false">'ORÇ.GLOBAL P CAIXA'!I948</f>
        <v>0</v>
      </c>
      <c r="O949" s="166" t="str">
        <f aca="false">S949</f>
        <v/>
      </c>
      <c r="P949" s="167"/>
      <c r="Q949" s="168" t="str">
        <f aca="false">IF(B949&gt;0,"ok","ocultar")</f>
        <v>ocultar</v>
      </c>
      <c r="R949" s="647" t="n">
        <f aca="false">'ORÇ.GLOBAL P CAIXA'!B948</f>
        <v>0</v>
      </c>
      <c r="S949" s="170" t="str">
        <f aca="false">IF('ORÇ.GLOBAL P CAIXA'!N948&lt;&gt;0,'ORÇ.GLOBAL P CAIXA'!N948,"")</f>
        <v/>
      </c>
      <c r="T949" s="648" t="n">
        <f aca="false">'ORÇ.GLOBAL P CAIXA'!O948</f>
        <v>0</v>
      </c>
      <c r="U949" s="172" t="n">
        <f aca="false">'ORÇ.GLOBAL P CAIXA'!P948</f>
        <v>0</v>
      </c>
      <c r="V949" s="173" t="n">
        <f aca="false">'ORÇ.GLOBAL P CAIXA'!E948</f>
        <v>0</v>
      </c>
      <c r="W949" s="173" t="n">
        <f aca="false">F949</f>
        <v>0</v>
      </c>
      <c r="X949" s="649"/>
      <c r="Y949" s="649"/>
      <c r="Z949" s="650"/>
      <c r="AB949" s="88"/>
      <c r="AC949" s="157" t="n">
        <f aca="false">IF(B949=0,AC948,IF(ISNONTEXT(B949)=TRUE(),INT(B949),INT(LEFT(B949,FIND(".",B949)-1))))</f>
        <v>3</v>
      </c>
      <c r="AD949" s="157" t="str">
        <f aca="false">IF(AD950=1,1,IF(B949&lt;&gt;0,1,IF(C949&lt;&gt;0,1,IF(D949&lt;&gt;0,1,IF(E949&lt;&gt;0,1,"")))))</f>
        <v/>
      </c>
      <c r="AE949" s="157" t="str">
        <f aca="false">IF(AC949=0," ",IF(AC949&lt;&gt;AC948,AC949," "))</f>
        <v> </v>
      </c>
      <c r="AF949" s="88"/>
      <c r="AG949" s="75" t="e">
        <f aca="false">IF(AC949&lt;&gt;AE949,(IF(N949=0,G949*(INFORMAÇÕES!$Q$69/INFORMAÇÕES!$Q$72),IF(N949="R",G949,0))),0)</f>
        <v>#DIV/0!</v>
      </c>
      <c r="AH949" s="75" t="e">
        <f aca="false">IF(AC949&lt;&gt;AE949,(IF(N949=0,G949*(INFORMAÇÕES!$Q$70/INFORMAÇÕES!$Q$72),IF(N949="C",G949,0))),0)</f>
        <v>#DIV/0!</v>
      </c>
      <c r="AI949" s="75" t="n">
        <f aca="false">IF(AC949&lt;&gt;AE949,(IF(N949=0,G949*INFORMAÇÕES!$U$115,IF(N949="CF",G949,0))),0)</f>
        <v>0</v>
      </c>
      <c r="AJ949" s="75" t="n">
        <f aca="false">IF(AC949&lt;&gt;AE949,(IF(N949=0,G949*INFORMAÇÕES!$U$116,IF(N949="O",G949,0))),0)</f>
        <v>0</v>
      </c>
      <c r="AK949" s="75" t="n">
        <f aca="false">IF(E949&lt;&gt;0,G949,0)</f>
        <v>0</v>
      </c>
      <c r="AL949" s="75" t="n">
        <f aca="false">IF(AC949&lt;&gt;AE949,(IF(N949=0,J949*(INFORMAÇÕES!$Q$89/INFORMAÇÕES!$Q$92),IF(N949="R",J949,0))),0)</f>
        <v>0</v>
      </c>
      <c r="AM949" s="75" t="n">
        <f aca="false">IF(AC949&lt;&gt;AE949,(IF(N949=0,J949*(INFORMAÇÕES!$Q$90/INFORMAÇÕES!$Q$92),IF(N949="C",J949,0))),0)</f>
        <v>0</v>
      </c>
      <c r="AN949" s="75" t="n">
        <f aca="false">IF(AC949&lt;&gt;AE949,(IF(N949="",J949*INFORMAÇÕES!$U$115,IF(N949="CF",J949,0))),0)</f>
        <v>0</v>
      </c>
      <c r="AO949" s="75" t="n">
        <f aca="false">IF(AC949&lt;&gt;AE949,(IF(N949="",J949*INFORMAÇÕES!$U$116,IF(N949="O",J949,0))),0)</f>
        <v>0</v>
      </c>
      <c r="AP949" s="75" t="n">
        <f aca="false">IF(H949&lt;&gt;0,J949,0)</f>
        <v>0</v>
      </c>
      <c r="AQ949" s="75" t="n">
        <f aca="false">IF(K949&lt;&gt;0,L949,0)</f>
        <v>0</v>
      </c>
    </row>
    <row r="950" s="174" customFormat="true" ht="14.25" hidden="false" customHeight="false" outlineLevel="0" collapsed="false">
      <c r="A950" s="159" t="n">
        <v>938</v>
      </c>
      <c r="B950" s="160" t="n">
        <f aca="false">R950</f>
        <v>0</v>
      </c>
      <c r="C950" s="161" t="n">
        <f aca="false">T950</f>
        <v>0</v>
      </c>
      <c r="D950" s="162" t="n">
        <f aca="false">U950</f>
        <v>0</v>
      </c>
      <c r="E950" s="163" t="n">
        <f aca="false">'ORÇ.GLOBAL P CAIXA'!E949</f>
        <v>0</v>
      </c>
      <c r="F950" s="163" t="n">
        <f aca="false">IF('ORÇ.GLOBAL EMPRESA'!G949&gt;0,'ORÇ.GLOBAL EMPRESA'!G949,'ORÇ.GLOBAL P CAIXA'!F949)</f>
        <v>0</v>
      </c>
      <c r="G950" s="163" t="n">
        <f aca="false">IF(E950&lt;&gt;0,ROUND(E950*F950,2),IF(AK950=0,(SUMIF($AC$13:$AC$1012,B950,$AK$13:$AK$1012)),AK950))</f>
        <v>0</v>
      </c>
      <c r="H950" s="163" t="n">
        <f aca="false">V950</f>
        <v>0</v>
      </c>
      <c r="I950" s="163" t="n">
        <f aca="false">W950</f>
        <v>0</v>
      </c>
      <c r="J950" s="163" t="n">
        <f aca="false">IF(H950&lt;&gt;0,ROUND(H950*I950,2),IF(AP950=0,(SUMIF($AC$13:$AC$1012,B950,$AP$13:$AP$1012)),AP950))</f>
        <v>0</v>
      </c>
      <c r="K950" s="163" t="n">
        <f aca="false">H950-E950</f>
        <v>0</v>
      </c>
      <c r="L950" s="163" t="n">
        <f aca="false">J950-G950</f>
        <v>0</v>
      </c>
      <c r="M950" s="645" t="str">
        <f aca="false">IF('ORÇ.GLOBAL P CAIXA'!H949&gt;0,'ORÇ.GLOBAL P CAIXA'!H949,"")</f>
        <v/>
      </c>
      <c r="N950" s="646" t="n">
        <f aca="false">'ORÇ.GLOBAL P CAIXA'!I949</f>
        <v>0</v>
      </c>
      <c r="O950" s="166" t="str">
        <f aca="false">S950</f>
        <v/>
      </c>
      <c r="P950" s="167"/>
      <c r="Q950" s="168" t="str">
        <f aca="false">IF(B950&gt;0,"ok","ocultar")</f>
        <v>ocultar</v>
      </c>
      <c r="R950" s="647" t="n">
        <f aca="false">'ORÇ.GLOBAL P CAIXA'!B949</f>
        <v>0</v>
      </c>
      <c r="S950" s="170" t="str">
        <f aca="false">IF('ORÇ.GLOBAL P CAIXA'!N949&lt;&gt;0,'ORÇ.GLOBAL P CAIXA'!N949,"")</f>
        <v/>
      </c>
      <c r="T950" s="648" t="n">
        <f aca="false">'ORÇ.GLOBAL P CAIXA'!O949</f>
        <v>0</v>
      </c>
      <c r="U950" s="172" t="n">
        <f aca="false">'ORÇ.GLOBAL P CAIXA'!P949</f>
        <v>0</v>
      </c>
      <c r="V950" s="173" t="n">
        <f aca="false">'ORÇ.GLOBAL P CAIXA'!E949</f>
        <v>0</v>
      </c>
      <c r="W950" s="173" t="n">
        <f aca="false">F950</f>
        <v>0</v>
      </c>
      <c r="X950" s="649"/>
      <c r="Y950" s="649"/>
      <c r="Z950" s="650"/>
      <c r="AB950" s="88"/>
      <c r="AC950" s="157" t="n">
        <f aca="false">IF(B950=0,AC949,IF(ISNONTEXT(B950)=TRUE(),INT(B950),INT(LEFT(B950,FIND(".",B950)-1))))</f>
        <v>3</v>
      </c>
      <c r="AD950" s="157" t="str">
        <f aca="false">IF(AD951=1,1,IF(B950&lt;&gt;0,1,IF(C950&lt;&gt;0,1,IF(D950&lt;&gt;0,1,IF(E950&lt;&gt;0,1,"")))))</f>
        <v/>
      </c>
      <c r="AE950" s="157" t="str">
        <f aca="false">IF(AC950=0," ",IF(AC950&lt;&gt;AC949,AC950," "))</f>
        <v> </v>
      </c>
      <c r="AF950" s="88"/>
      <c r="AG950" s="75" t="e">
        <f aca="false">IF(AC950&lt;&gt;AE950,(IF(N950=0,G950*(INFORMAÇÕES!$Q$69/INFORMAÇÕES!$Q$72),IF(N950="R",G950,0))),0)</f>
        <v>#DIV/0!</v>
      </c>
      <c r="AH950" s="75" t="e">
        <f aca="false">IF(AC950&lt;&gt;AE950,(IF(N950=0,G950*(INFORMAÇÕES!$Q$70/INFORMAÇÕES!$Q$72),IF(N950="C",G950,0))),0)</f>
        <v>#DIV/0!</v>
      </c>
      <c r="AI950" s="75" t="n">
        <f aca="false">IF(AC950&lt;&gt;AE950,(IF(N950=0,G950*INFORMAÇÕES!$U$115,IF(N950="CF",G950,0))),0)</f>
        <v>0</v>
      </c>
      <c r="AJ950" s="75" t="n">
        <f aca="false">IF(AC950&lt;&gt;AE950,(IF(N950=0,G950*INFORMAÇÕES!$U$116,IF(N950="O",G950,0))),0)</f>
        <v>0</v>
      </c>
      <c r="AK950" s="75" t="n">
        <f aca="false">IF(E950&lt;&gt;0,G950,0)</f>
        <v>0</v>
      </c>
      <c r="AL950" s="75" t="n">
        <f aca="false">IF(AC950&lt;&gt;AE950,(IF(N950=0,J950*(INFORMAÇÕES!$Q$89/INFORMAÇÕES!$Q$92),IF(N950="R",J950,0))),0)</f>
        <v>0</v>
      </c>
      <c r="AM950" s="75" t="n">
        <f aca="false">IF(AC950&lt;&gt;AE950,(IF(N950=0,J950*(INFORMAÇÕES!$Q$90/INFORMAÇÕES!$Q$92),IF(N950="C",J950,0))),0)</f>
        <v>0</v>
      </c>
      <c r="AN950" s="75" t="n">
        <f aca="false">IF(AC950&lt;&gt;AE950,(IF(N950="",J950*INFORMAÇÕES!$U$115,IF(N950="CF",J950,0))),0)</f>
        <v>0</v>
      </c>
      <c r="AO950" s="75" t="n">
        <f aca="false">IF(AC950&lt;&gt;AE950,(IF(N950="",J950*INFORMAÇÕES!$U$116,IF(N950="O",J950,0))),0)</f>
        <v>0</v>
      </c>
      <c r="AP950" s="75" t="n">
        <f aca="false">IF(H950&lt;&gt;0,J950,0)</f>
        <v>0</v>
      </c>
      <c r="AQ950" s="75" t="n">
        <f aca="false">IF(K950&lt;&gt;0,L950,0)</f>
        <v>0</v>
      </c>
    </row>
    <row r="951" s="174" customFormat="true" ht="14.25" hidden="false" customHeight="false" outlineLevel="0" collapsed="false">
      <c r="A951" s="159" t="n">
        <v>939</v>
      </c>
      <c r="B951" s="160" t="n">
        <f aca="false">R951</f>
        <v>0</v>
      </c>
      <c r="C951" s="161" t="n">
        <f aca="false">T951</f>
        <v>0</v>
      </c>
      <c r="D951" s="162" t="n">
        <f aca="false">U951</f>
        <v>0</v>
      </c>
      <c r="E951" s="163" t="n">
        <f aca="false">'ORÇ.GLOBAL P CAIXA'!E950</f>
        <v>0</v>
      </c>
      <c r="F951" s="163" t="n">
        <f aca="false">IF('ORÇ.GLOBAL EMPRESA'!G950&gt;0,'ORÇ.GLOBAL EMPRESA'!G950,'ORÇ.GLOBAL P CAIXA'!F950)</f>
        <v>0</v>
      </c>
      <c r="G951" s="163" t="n">
        <f aca="false">IF(E951&lt;&gt;0,ROUND(E951*F951,2),IF(AK951=0,(SUMIF($AC$13:$AC$1012,B951,$AK$13:$AK$1012)),AK951))</f>
        <v>0</v>
      </c>
      <c r="H951" s="163" t="n">
        <f aca="false">V951</f>
        <v>0</v>
      </c>
      <c r="I951" s="163" t="n">
        <f aca="false">W951</f>
        <v>0</v>
      </c>
      <c r="J951" s="163" t="n">
        <f aca="false">IF(H951&lt;&gt;0,ROUND(H951*I951,2),IF(AP951=0,(SUMIF($AC$13:$AC$1012,B951,$AP$13:$AP$1012)),AP951))</f>
        <v>0</v>
      </c>
      <c r="K951" s="163" t="n">
        <f aca="false">H951-E951</f>
        <v>0</v>
      </c>
      <c r="L951" s="163" t="n">
        <f aca="false">J951-G951</f>
        <v>0</v>
      </c>
      <c r="M951" s="645" t="str">
        <f aca="false">IF('ORÇ.GLOBAL P CAIXA'!H950&gt;0,'ORÇ.GLOBAL P CAIXA'!H950,"")</f>
        <v/>
      </c>
      <c r="N951" s="646" t="n">
        <f aca="false">'ORÇ.GLOBAL P CAIXA'!I950</f>
        <v>0</v>
      </c>
      <c r="O951" s="166" t="str">
        <f aca="false">S951</f>
        <v/>
      </c>
      <c r="P951" s="167"/>
      <c r="Q951" s="168" t="str">
        <f aca="false">IF(B951&gt;0,"ok","ocultar")</f>
        <v>ocultar</v>
      </c>
      <c r="R951" s="647" t="n">
        <f aca="false">'ORÇ.GLOBAL P CAIXA'!B950</f>
        <v>0</v>
      </c>
      <c r="S951" s="170" t="str">
        <f aca="false">IF('ORÇ.GLOBAL P CAIXA'!N950&lt;&gt;0,'ORÇ.GLOBAL P CAIXA'!N950,"")</f>
        <v/>
      </c>
      <c r="T951" s="648" t="n">
        <f aca="false">'ORÇ.GLOBAL P CAIXA'!O950</f>
        <v>0</v>
      </c>
      <c r="U951" s="172" t="n">
        <f aca="false">'ORÇ.GLOBAL P CAIXA'!P950</f>
        <v>0</v>
      </c>
      <c r="V951" s="173" t="n">
        <f aca="false">'ORÇ.GLOBAL P CAIXA'!E950</f>
        <v>0</v>
      </c>
      <c r="W951" s="173" t="n">
        <f aca="false">F951</f>
        <v>0</v>
      </c>
      <c r="X951" s="649"/>
      <c r="Y951" s="649"/>
      <c r="Z951" s="650"/>
      <c r="AB951" s="88"/>
      <c r="AC951" s="157" t="n">
        <f aca="false">IF(B951=0,AC950,IF(ISNONTEXT(B951)=TRUE(),INT(B951),INT(LEFT(B951,FIND(".",B951)-1))))</f>
        <v>3</v>
      </c>
      <c r="AD951" s="157" t="str">
        <f aca="false">IF(AD952=1,1,IF(B951&lt;&gt;0,1,IF(C951&lt;&gt;0,1,IF(D951&lt;&gt;0,1,IF(E951&lt;&gt;0,1,"")))))</f>
        <v/>
      </c>
      <c r="AE951" s="157" t="str">
        <f aca="false">IF(AC951=0," ",IF(AC951&lt;&gt;AC950,AC951," "))</f>
        <v> </v>
      </c>
      <c r="AF951" s="88"/>
      <c r="AG951" s="75" t="e">
        <f aca="false">IF(AC951&lt;&gt;AE951,(IF(N951=0,G951*(INFORMAÇÕES!$Q$69/INFORMAÇÕES!$Q$72),IF(N951="R",G951,0))),0)</f>
        <v>#DIV/0!</v>
      </c>
      <c r="AH951" s="75" t="e">
        <f aca="false">IF(AC951&lt;&gt;AE951,(IF(N951=0,G951*(INFORMAÇÕES!$Q$70/INFORMAÇÕES!$Q$72),IF(N951="C",G951,0))),0)</f>
        <v>#DIV/0!</v>
      </c>
      <c r="AI951" s="75" t="n">
        <f aca="false">IF(AC951&lt;&gt;AE951,(IF(N951=0,G951*INFORMAÇÕES!$U$115,IF(N951="CF",G951,0))),0)</f>
        <v>0</v>
      </c>
      <c r="AJ951" s="75" t="n">
        <f aca="false">IF(AC951&lt;&gt;AE951,(IF(N951=0,G951*INFORMAÇÕES!$U$116,IF(N951="O",G951,0))),0)</f>
        <v>0</v>
      </c>
      <c r="AK951" s="75" t="n">
        <f aca="false">IF(E951&lt;&gt;0,G951,0)</f>
        <v>0</v>
      </c>
      <c r="AL951" s="75" t="n">
        <f aca="false">IF(AC951&lt;&gt;AE951,(IF(N951=0,J951*(INFORMAÇÕES!$Q$89/INFORMAÇÕES!$Q$92),IF(N951="R",J951,0))),0)</f>
        <v>0</v>
      </c>
      <c r="AM951" s="75" t="n">
        <f aca="false">IF(AC951&lt;&gt;AE951,(IF(N951=0,J951*(INFORMAÇÕES!$Q$90/INFORMAÇÕES!$Q$92),IF(N951="C",J951,0))),0)</f>
        <v>0</v>
      </c>
      <c r="AN951" s="75" t="n">
        <f aca="false">IF(AC951&lt;&gt;AE951,(IF(N951="",J951*INFORMAÇÕES!$U$115,IF(N951="CF",J951,0))),0)</f>
        <v>0</v>
      </c>
      <c r="AO951" s="75" t="n">
        <f aca="false">IF(AC951&lt;&gt;AE951,(IF(N951="",J951*INFORMAÇÕES!$U$116,IF(N951="O",J951,0))),0)</f>
        <v>0</v>
      </c>
      <c r="AP951" s="75" t="n">
        <f aca="false">IF(H951&lt;&gt;0,J951,0)</f>
        <v>0</v>
      </c>
      <c r="AQ951" s="75" t="n">
        <f aca="false">IF(K951&lt;&gt;0,L951,0)</f>
        <v>0</v>
      </c>
    </row>
    <row r="952" s="174" customFormat="true" ht="14.25" hidden="false" customHeight="false" outlineLevel="0" collapsed="false">
      <c r="A952" s="159" t="n">
        <v>940</v>
      </c>
      <c r="B952" s="160" t="n">
        <f aca="false">R952</f>
        <v>0</v>
      </c>
      <c r="C952" s="161" t="n">
        <f aca="false">T952</f>
        <v>0</v>
      </c>
      <c r="D952" s="162" t="n">
        <f aca="false">U952</f>
        <v>0</v>
      </c>
      <c r="E952" s="163" t="n">
        <f aca="false">'ORÇ.GLOBAL P CAIXA'!E951</f>
        <v>0</v>
      </c>
      <c r="F952" s="163" t="n">
        <f aca="false">IF('ORÇ.GLOBAL EMPRESA'!G951&gt;0,'ORÇ.GLOBAL EMPRESA'!G951,'ORÇ.GLOBAL P CAIXA'!F951)</f>
        <v>0</v>
      </c>
      <c r="G952" s="163" t="n">
        <f aca="false">IF(E952&lt;&gt;0,ROUND(E952*F952,2),IF(AK952=0,(SUMIF($AC$13:$AC$1012,B952,$AK$13:$AK$1012)),AK952))</f>
        <v>0</v>
      </c>
      <c r="H952" s="163" t="n">
        <f aca="false">V952</f>
        <v>0</v>
      </c>
      <c r="I952" s="163" t="n">
        <f aca="false">W952</f>
        <v>0</v>
      </c>
      <c r="J952" s="163" t="n">
        <f aca="false">IF(H952&lt;&gt;0,ROUND(H952*I952,2),IF(AP952=0,(SUMIF($AC$13:$AC$1012,B952,$AP$13:$AP$1012)),AP952))</f>
        <v>0</v>
      </c>
      <c r="K952" s="163" t="n">
        <f aca="false">H952-E952</f>
        <v>0</v>
      </c>
      <c r="L952" s="163" t="n">
        <f aca="false">J952-G952</f>
        <v>0</v>
      </c>
      <c r="M952" s="645" t="str">
        <f aca="false">IF('ORÇ.GLOBAL P CAIXA'!H951&gt;0,'ORÇ.GLOBAL P CAIXA'!H951,"")</f>
        <v/>
      </c>
      <c r="N952" s="646" t="n">
        <f aca="false">'ORÇ.GLOBAL P CAIXA'!I951</f>
        <v>0</v>
      </c>
      <c r="O952" s="166" t="str">
        <f aca="false">S952</f>
        <v/>
      </c>
      <c r="P952" s="167"/>
      <c r="Q952" s="168" t="str">
        <f aca="false">IF(B952&gt;0,"ok","ocultar")</f>
        <v>ocultar</v>
      </c>
      <c r="R952" s="647" t="n">
        <f aca="false">'ORÇ.GLOBAL P CAIXA'!B951</f>
        <v>0</v>
      </c>
      <c r="S952" s="170" t="str">
        <f aca="false">IF('ORÇ.GLOBAL P CAIXA'!N951&lt;&gt;0,'ORÇ.GLOBAL P CAIXA'!N951,"")</f>
        <v/>
      </c>
      <c r="T952" s="648" t="n">
        <f aca="false">'ORÇ.GLOBAL P CAIXA'!O951</f>
        <v>0</v>
      </c>
      <c r="U952" s="172" t="n">
        <f aca="false">'ORÇ.GLOBAL P CAIXA'!P951</f>
        <v>0</v>
      </c>
      <c r="V952" s="173" t="n">
        <f aca="false">'ORÇ.GLOBAL P CAIXA'!E951</f>
        <v>0</v>
      </c>
      <c r="W952" s="173" t="n">
        <f aca="false">F952</f>
        <v>0</v>
      </c>
      <c r="X952" s="649"/>
      <c r="Y952" s="649"/>
      <c r="Z952" s="650"/>
      <c r="AB952" s="88"/>
      <c r="AC952" s="157" t="n">
        <f aca="false">IF(B952=0,AC951,IF(ISNONTEXT(B952)=TRUE(),INT(B952),INT(LEFT(B952,FIND(".",B952)-1))))</f>
        <v>3</v>
      </c>
      <c r="AD952" s="157" t="str">
        <f aca="false">IF(AD953=1,1,IF(B952&lt;&gt;0,1,IF(C952&lt;&gt;0,1,IF(D952&lt;&gt;0,1,IF(E952&lt;&gt;0,1,"")))))</f>
        <v/>
      </c>
      <c r="AE952" s="157" t="str">
        <f aca="false">IF(AC952=0," ",IF(AC952&lt;&gt;AC951,AC952," "))</f>
        <v> </v>
      </c>
      <c r="AF952" s="88"/>
      <c r="AG952" s="75" t="e">
        <f aca="false">IF(AC952&lt;&gt;AE952,(IF(N952=0,G952*(INFORMAÇÕES!$Q$69/INFORMAÇÕES!$Q$72),IF(N952="R",G952,0))),0)</f>
        <v>#DIV/0!</v>
      </c>
      <c r="AH952" s="75" t="e">
        <f aca="false">IF(AC952&lt;&gt;AE952,(IF(N952=0,G952*(INFORMAÇÕES!$Q$70/INFORMAÇÕES!$Q$72),IF(N952="C",G952,0))),0)</f>
        <v>#DIV/0!</v>
      </c>
      <c r="AI952" s="75" t="n">
        <f aca="false">IF(AC952&lt;&gt;AE952,(IF(N952=0,G952*INFORMAÇÕES!$U$115,IF(N952="CF",G952,0))),0)</f>
        <v>0</v>
      </c>
      <c r="AJ952" s="75" t="n">
        <f aca="false">IF(AC952&lt;&gt;AE952,(IF(N952=0,G952*INFORMAÇÕES!$U$116,IF(N952="O",G952,0))),0)</f>
        <v>0</v>
      </c>
      <c r="AK952" s="75" t="n">
        <f aca="false">IF(E952&lt;&gt;0,G952,0)</f>
        <v>0</v>
      </c>
      <c r="AL952" s="75" t="n">
        <f aca="false">IF(AC952&lt;&gt;AE952,(IF(N952=0,J952*(INFORMAÇÕES!$Q$89/INFORMAÇÕES!$Q$92),IF(N952="R",J952,0))),0)</f>
        <v>0</v>
      </c>
      <c r="AM952" s="75" t="n">
        <f aca="false">IF(AC952&lt;&gt;AE952,(IF(N952=0,J952*(INFORMAÇÕES!$Q$90/INFORMAÇÕES!$Q$92),IF(N952="C",J952,0))),0)</f>
        <v>0</v>
      </c>
      <c r="AN952" s="75" t="n">
        <f aca="false">IF(AC952&lt;&gt;AE952,(IF(N952="",J952*INFORMAÇÕES!$U$115,IF(N952="CF",J952,0))),0)</f>
        <v>0</v>
      </c>
      <c r="AO952" s="75" t="n">
        <f aca="false">IF(AC952&lt;&gt;AE952,(IF(N952="",J952*INFORMAÇÕES!$U$116,IF(N952="O",J952,0))),0)</f>
        <v>0</v>
      </c>
      <c r="AP952" s="75" t="n">
        <f aca="false">IF(H952&lt;&gt;0,J952,0)</f>
        <v>0</v>
      </c>
      <c r="AQ952" s="75" t="n">
        <f aca="false">IF(K952&lt;&gt;0,L952,0)</f>
        <v>0</v>
      </c>
    </row>
    <row r="953" s="174" customFormat="true" ht="14.25" hidden="false" customHeight="false" outlineLevel="0" collapsed="false">
      <c r="A953" s="159" t="n">
        <v>941</v>
      </c>
      <c r="B953" s="160" t="n">
        <f aca="false">R953</f>
        <v>0</v>
      </c>
      <c r="C953" s="161" t="n">
        <f aca="false">T953</f>
        <v>0</v>
      </c>
      <c r="D953" s="162" t="n">
        <f aca="false">U953</f>
        <v>0</v>
      </c>
      <c r="E953" s="163" t="n">
        <f aca="false">'ORÇ.GLOBAL P CAIXA'!E952</f>
        <v>0</v>
      </c>
      <c r="F953" s="163" t="n">
        <f aca="false">IF('ORÇ.GLOBAL EMPRESA'!G952&gt;0,'ORÇ.GLOBAL EMPRESA'!G952,'ORÇ.GLOBAL P CAIXA'!F952)</f>
        <v>0</v>
      </c>
      <c r="G953" s="163" t="n">
        <f aca="false">IF(E953&lt;&gt;0,ROUND(E953*F953,2),IF(AK953=0,(SUMIF($AC$13:$AC$1012,B953,$AK$13:$AK$1012)),AK953))</f>
        <v>0</v>
      </c>
      <c r="H953" s="163" t="n">
        <f aca="false">V953</f>
        <v>0</v>
      </c>
      <c r="I953" s="163" t="n">
        <f aca="false">W953</f>
        <v>0</v>
      </c>
      <c r="J953" s="163" t="n">
        <f aca="false">IF(H953&lt;&gt;0,ROUND(H953*I953,2),IF(AP953=0,(SUMIF($AC$13:$AC$1012,B953,$AP$13:$AP$1012)),AP953))</f>
        <v>0</v>
      </c>
      <c r="K953" s="163" t="n">
        <f aca="false">H953-E953</f>
        <v>0</v>
      </c>
      <c r="L953" s="163" t="n">
        <f aca="false">J953-G953</f>
        <v>0</v>
      </c>
      <c r="M953" s="645" t="str">
        <f aca="false">IF('ORÇ.GLOBAL P CAIXA'!H952&gt;0,'ORÇ.GLOBAL P CAIXA'!H952,"")</f>
        <v/>
      </c>
      <c r="N953" s="646" t="n">
        <f aca="false">'ORÇ.GLOBAL P CAIXA'!I952</f>
        <v>0</v>
      </c>
      <c r="O953" s="166" t="str">
        <f aca="false">S953</f>
        <v/>
      </c>
      <c r="P953" s="167"/>
      <c r="Q953" s="168" t="str">
        <f aca="false">IF(B953&gt;0,"ok","ocultar")</f>
        <v>ocultar</v>
      </c>
      <c r="R953" s="647" t="n">
        <f aca="false">'ORÇ.GLOBAL P CAIXA'!B952</f>
        <v>0</v>
      </c>
      <c r="S953" s="170" t="str">
        <f aca="false">IF('ORÇ.GLOBAL P CAIXA'!N952&lt;&gt;0,'ORÇ.GLOBAL P CAIXA'!N952,"")</f>
        <v/>
      </c>
      <c r="T953" s="648" t="n">
        <f aca="false">'ORÇ.GLOBAL P CAIXA'!O952</f>
        <v>0</v>
      </c>
      <c r="U953" s="172" t="n">
        <f aca="false">'ORÇ.GLOBAL P CAIXA'!P952</f>
        <v>0</v>
      </c>
      <c r="V953" s="173" t="n">
        <f aca="false">'ORÇ.GLOBAL P CAIXA'!E952</f>
        <v>0</v>
      </c>
      <c r="W953" s="173" t="n">
        <f aca="false">F953</f>
        <v>0</v>
      </c>
      <c r="X953" s="649"/>
      <c r="Y953" s="649"/>
      <c r="Z953" s="650"/>
      <c r="AB953" s="88"/>
      <c r="AC953" s="157" t="n">
        <f aca="false">IF(B953=0,AC952,IF(ISNONTEXT(B953)=TRUE(),INT(B953),INT(LEFT(B953,FIND(".",B953)-1))))</f>
        <v>3</v>
      </c>
      <c r="AD953" s="157" t="str">
        <f aca="false">IF(AD954=1,1,IF(B953&lt;&gt;0,1,IF(C953&lt;&gt;0,1,IF(D953&lt;&gt;0,1,IF(E953&lt;&gt;0,1,"")))))</f>
        <v/>
      </c>
      <c r="AE953" s="157" t="str">
        <f aca="false">IF(AC953=0," ",IF(AC953&lt;&gt;AC952,AC953," "))</f>
        <v> </v>
      </c>
      <c r="AF953" s="88"/>
      <c r="AG953" s="75" t="e">
        <f aca="false">IF(AC953&lt;&gt;AE953,(IF(N953=0,G953*(INFORMAÇÕES!$Q$69/INFORMAÇÕES!$Q$72),IF(N953="R",G953,0))),0)</f>
        <v>#DIV/0!</v>
      </c>
      <c r="AH953" s="75" t="e">
        <f aca="false">IF(AC953&lt;&gt;AE953,(IF(N953=0,G953*(INFORMAÇÕES!$Q$70/INFORMAÇÕES!$Q$72),IF(N953="C",G953,0))),0)</f>
        <v>#DIV/0!</v>
      </c>
      <c r="AI953" s="75" t="n">
        <f aca="false">IF(AC953&lt;&gt;AE953,(IF(N953=0,G953*INFORMAÇÕES!$U$115,IF(N953="CF",G953,0))),0)</f>
        <v>0</v>
      </c>
      <c r="AJ953" s="75" t="n">
        <f aca="false">IF(AC953&lt;&gt;AE953,(IF(N953=0,G953*INFORMAÇÕES!$U$116,IF(N953="O",G953,0))),0)</f>
        <v>0</v>
      </c>
      <c r="AK953" s="75" t="n">
        <f aca="false">IF(E953&lt;&gt;0,G953,0)</f>
        <v>0</v>
      </c>
      <c r="AL953" s="75" t="n">
        <f aca="false">IF(AC953&lt;&gt;AE953,(IF(N953=0,J953*(INFORMAÇÕES!$Q$89/INFORMAÇÕES!$Q$92),IF(N953="R",J953,0))),0)</f>
        <v>0</v>
      </c>
      <c r="AM953" s="75" t="n">
        <f aca="false">IF(AC953&lt;&gt;AE953,(IF(N953=0,J953*(INFORMAÇÕES!$Q$90/INFORMAÇÕES!$Q$92),IF(N953="C",J953,0))),0)</f>
        <v>0</v>
      </c>
      <c r="AN953" s="75" t="n">
        <f aca="false">IF(AC953&lt;&gt;AE953,(IF(N953="",J953*INFORMAÇÕES!$U$115,IF(N953="CF",J953,0))),0)</f>
        <v>0</v>
      </c>
      <c r="AO953" s="75" t="n">
        <f aca="false">IF(AC953&lt;&gt;AE953,(IF(N953="",J953*INFORMAÇÕES!$U$116,IF(N953="O",J953,0))),0)</f>
        <v>0</v>
      </c>
      <c r="AP953" s="75" t="n">
        <f aca="false">IF(H953&lt;&gt;0,J953,0)</f>
        <v>0</v>
      </c>
      <c r="AQ953" s="75" t="n">
        <f aca="false">IF(K953&lt;&gt;0,L953,0)</f>
        <v>0</v>
      </c>
    </row>
    <row r="954" s="174" customFormat="true" ht="14.25" hidden="false" customHeight="false" outlineLevel="0" collapsed="false">
      <c r="A954" s="159" t="n">
        <v>942</v>
      </c>
      <c r="B954" s="160" t="n">
        <f aca="false">R954</f>
        <v>0</v>
      </c>
      <c r="C954" s="161" t="n">
        <f aca="false">T954</f>
        <v>0</v>
      </c>
      <c r="D954" s="162" t="n">
        <f aca="false">U954</f>
        <v>0</v>
      </c>
      <c r="E954" s="163" t="n">
        <f aca="false">'ORÇ.GLOBAL P CAIXA'!E953</f>
        <v>0</v>
      </c>
      <c r="F954" s="163" t="n">
        <f aca="false">IF('ORÇ.GLOBAL EMPRESA'!G953&gt;0,'ORÇ.GLOBAL EMPRESA'!G953,'ORÇ.GLOBAL P CAIXA'!F953)</f>
        <v>0</v>
      </c>
      <c r="G954" s="163" t="n">
        <f aca="false">IF(E954&lt;&gt;0,ROUND(E954*F954,2),IF(AK954=0,(SUMIF($AC$13:$AC$1012,B954,$AK$13:$AK$1012)),AK954))</f>
        <v>0</v>
      </c>
      <c r="H954" s="163" t="n">
        <f aca="false">V954</f>
        <v>0</v>
      </c>
      <c r="I954" s="163" t="n">
        <f aca="false">W954</f>
        <v>0</v>
      </c>
      <c r="J954" s="163" t="n">
        <f aca="false">IF(H954&lt;&gt;0,ROUND(H954*I954,2),IF(AP954=0,(SUMIF($AC$13:$AC$1012,B954,$AP$13:$AP$1012)),AP954))</f>
        <v>0</v>
      </c>
      <c r="K954" s="163" t="n">
        <f aca="false">H954-E954</f>
        <v>0</v>
      </c>
      <c r="L954" s="163" t="n">
        <f aca="false">J954-G954</f>
        <v>0</v>
      </c>
      <c r="M954" s="645" t="str">
        <f aca="false">IF('ORÇ.GLOBAL P CAIXA'!H953&gt;0,'ORÇ.GLOBAL P CAIXA'!H953,"")</f>
        <v/>
      </c>
      <c r="N954" s="646" t="n">
        <f aca="false">'ORÇ.GLOBAL P CAIXA'!I953</f>
        <v>0</v>
      </c>
      <c r="O954" s="166" t="str">
        <f aca="false">S954</f>
        <v/>
      </c>
      <c r="P954" s="167"/>
      <c r="Q954" s="168" t="str">
        <f aca="false">IF(B954&gt;0,"ok","ocultar")</f>
        <v>ocultar</v>
      </c>
      <c r="R954" s="647" t="n">
        <f aca="false">'ORÇ.GLOBAL P CAIXA'!B953</f>
        <v>0</v>
      </c>
      <c r="S954" s="170" t="str">
        <f aca="false">IF('ORÇ.GLOBAL P CAIXA'!N953&lt;&gt;0,'ORÇ.GLOBAL P CAIXA'!N953,"")</f>
        <v/>
      </c>
      <c r="T954" s="648" t="n">
        <f aca="false">'ORÇ.GLOBAL P CAIXA'!O953</f>
        <v>0</v>
      </c>
      <c r="U954" s="172" t="n">
        <f aca="false">'ORÇ.GLOBAL P CAIXA'!P953</f>
        <v>0</v>
      </c>
      <c r="V954" s="173" t="n">
        <f aca="false">'ORÇ.GLOBAL P CAIXA'!E953</f>
        <v>0</v>
      </c>
      <c r="W954" s="173" t="n">
        <f aca="false">F954</f>
        <v>0</v>
      </c>
      <c r="X954" s="649"/>
      <c r="Y954" s="649"/>
      <c r="Z954" s="650"/>
      <c r="AB954" s="88"/>
      <c r="AC954" s="157" t="n">
        <f aca="false">IF(B954=0,AC953,IF(ISNONTEXT(B954)=TRUE(),INT(B954),INT(LEFT(B954,FIND(".",B954)-1))))</f>
        <v>3</v>
      </c>
      <c r="AD954" s="157" t="str">
        <f aca="false">IF(AD955=1,1,IF(B954&lt;&gt;0,1,IF(C954&lt;&gt;0,1,IF(D954&lt;&gt;0,1,IF(E954&lt;&gt;0,1,"")))))</f>
        <v/>
      </c>
      <c r="AE954" s="157" t="str">
        <f aca="false">IF(AC954=0," ",IF(AC954&lt;&gt;AC953,AC954," "))</f>
        <v> </v>
      </c>
      <c r="AF954" s="88"/>
      <c r="AG954" s="75" t="e">
        <f aca="false">IF(AC954&lt;&gt;AE954,(IF(N954=0,G954*(INFORMAÇÕES!$Q$69/INFORMAÇÕES!$Q$72),IF(N954="R",G954,0))),0)</f>
        <v>#DIV/0!</v>
      </c>
      <c r="AH954" s="75" t="e">
        <f aca="false">IF(AC954&lt;&gt;AE954,(IF(N954=0,G954*(INFORMAÇÕES!$Q$70/INFORMAÇÕES!$Q$72),IF(N954="C",G954,0))),0)</f>
        <v>#DIV/0!</v>
      </c>
      <c r="AI954" s="75" t="n">
        <f aca="false">IF(AC954&lt;&gt;AE954,(IF(N954=0,G954*INFORMAÇÕES!$U$115,IF(N954="CF",G954,0))),0)</f>
        <v>0</v>
      </c>
      <c r="AJ954" s="75" t="n">
        <f aca="false">IF(AC954&lt;&gt;AE954,(IF(N954=0,G954*INFORMAÇÕES!$U$116,IF(N954="O",G954,0))),0)</f>
        <v>0</v>
      </c>
      <c r="AK954" s="75" t="n">
        <f aca="false">IF(E954&lt;&gt;0,G954,0)</f>
        <v>0</v>
      </c>
      <c r="AL954" s="75" t="n">
        <f aca="false">IF(AC954&lt;&gt;AE954,(IF(N954=0,J954*(INFORMAÇÕES!$Q$89/INFORMAÇÕES!$Q$92),IF(N954="R",J954,0))),0)</f>
        <v>0</v>
      </c>
      <c r="AM954" s="75" t="n">
        <f aca="false">IF(AC954&lt;&gt;AE954,(IF(N954=0,J954*(INFORMAÇÕES!$Q$90/INFORMAÇÕES!$Q$92),IF(N954="C",J954,0))),0)</f>
        <v>0</v>
      </c>
      <c r="AN954" s="75" t="n">
        <f aca="false">IF(AC954&lt;&gt;AE954,(IF(N954="",J954*INFORMAÇÕES!$U$115,IF(N954="CF",J954,0))),0)</f>
        <v>0</v>
      </c>
      <c r="AO954" s="75" t="n">
        <f aca="false">IF(AC954&lt;&gt;AE954,(IF(N954="",J954*INFORMAÇÕES!$U$116,IF(N954="O",J954,0))),0)</f>
        <v>0</v>
      </c>
      <c r="AP954" s="75" t="n">
        <f aca="false">IF(H954&lt;&gt;0,J954,0)</f>
        <v>0</v>
      </c>
      <c r="AQ954" s="75" t="n">
        <f aca="false">IF(K954&lt;&gt;0,L954,0)</f>
        <v>0</v>
      </c>
    </row>
    <row r="955" s="174" customFormat="true" ht="14.25" hidden="false" customHeight="false" outlineLevel="0" collapsed="false">
      <c r="A955" s="159" t="n">
        <v>943</v>
      </c>
      <c r="B955" s="160" t="n">
        <f aca="false">R955</f>
        <v>0</v>
      </c>
      <c r="C955" s="161" t="n">
        <f aca="false">T955</f>
        <v>0</v>
      </c>
      <c r="D955" s="162" t="n">
        <f aca="false">U955</f>
        <v>0</v>
      </c>
      <c r="E955" s="163" t="n">
        <f aca="false">'ORÇ.GLOBAL P CAIXA'!E954</f>
        <v>0</v>
      </c>
      <c r="F955" s="163" t="n">
        <f aca="false">IF('ORÇ.GLOBAL EMPRESA'!G954&gt;0,'ORÇ.GLOBAL EMPRESA'!G954,'ORÇ.GLOBAL P CAIXA'!F954)</f>
        <v>0</v>
      </c>
      <c r="G955" s="163" t="n">
        <f aca="false">IF(E955&lt;&gt;0,ROUND(E955*F955,2),IF(AK955=0,(SUMIF($AC$13:$AC$1012,B955,$AK$13:$AK$1012)),AK955))</f>
        <v>0</v>
      </c>
      <c r="H955" s="163" t="n">
        <f aca="false">V955</f>
        <v>0</v>
      </c>
      <c r="I955" s="163" t="n">
        <f aca="false">W955</f>
        <v>0</v>
      </c>
      <c r="J955" s="163" t="n">
        <f aca="false">IF(H955&lt;&gt;0,ROUND(H955*I955,2),IF(AP955=0,(SUMIF($AC$13:$AC$1012,B955,$AP$13:$AP$1012)),AP955))</f>
        <v>0</v>
      </c>
      <c r="K955" s="163" t="n">
        <f aca="false">H955-E955</f>
        <v>0</v>
      </c>
      <c r="L955" s="163" t="n">
        <f aca="false">J955-G955</f>
        <v>0</v>
      </c>
      <c r="M955" s="645" t="str">
        <f aca="false">IF('ORÇ.GLOBAL P CAIXA'!H954&gt;0,'ORÇ.GLOBAL P CAIXA'!H954,"")</f>
        <v/>
      </c>
      <c r="N955" s="646" t="n">
        <f aca="false">'ORÇ.GLOBAL P CAIXA'!I954</f>
        <v>0</v>
      </c>
      <c r="O955" s="166" t="str">
        <f aca="false">S955</f>
        <v/>
      </c>
      <c r="P955" s="167"/>
      <c r="Q955" s="168" t="str">
        <f aca="false">IF(B955&gt;0,"ok","ocultar")</f>
        <v>ocultar</v>
      </c>
      <c r="R955" s="647" t="n">
        <f aca="false">'ORÇ.GLOBAL P CAIXA'!B954</f>
        <v>0</v>
      </c>
      <c r="S955" s="170" t="str">
        <f aca="false">IF('ORÇ.GLOBAL P CAIXA'!N954&lt;&gt;0,'ORÇ.GLOBAL P CAIXA'!N954,"")</f>
        <v/>
      </c>
      <c r="T955" s="648" t="n">
        <f aca="false">'ORÇ.GLOBAL P CAIXA'!O954</f>
        <v>0</v>
      </c>
      <c r="U955" s="172" t="n">
        <f aca="false">'ORÇ.GLOBAL P CAIXA'!P954</f>
        <v>0</v>
      </c>
      <c r="V955" s="173" t="n">
        <f aca="false">'ORÇ.GLOBAL P CAIXA'!E954</f>
        <v>0</v>
      </c>
      <c r="W955" s="173" t="n">
        <f aca="false">F955</f>
        <v>0</v>
      </c>
      <c r="X955" s="649"/>
      <c r="Y955" s="649"/>
      <c r="Z955" s="650"/>
      <c r="AB955" s="88"/>
      <c r="AC955" s="157" t="n">
        <f aca="false">IF(B955=0,AC954,IF(ISNONTEXT(B955)=TRUE(),INT(B955),INT(LEFT(B955,FIND(".",B955)-1))))</f>
        <v>3</v>
      </c>
      <c r="AD955" s="157" t="str">
        <f aca="false">IF(AD956=1,1,IF(B955&lt;&gt;0,1,IF(C955&lt;&gt;0,1,IF(D955&lt;&gt;0,1,IF(E955&lt;&gt;0,1,"")))))</f>
        <v/>
      </c>
      <c r="AE955" s="157" t="str">
        <f aca="false">IF(AC955=0," ",IF(AC955&lt;&gt;AC954,AC955," "))</f>
        <v> </v>
      </c>
      <c r="AF955" s="88"/>
      <c r="AG955" s="75" t="e">
        <f aca="false">IF(AC955&lt;&gt;AE955,(IF(N955=0,G955*(INFORMAÇÕES!$Q$69/INFORMAÇÕES!$Q$72),IF(N955="R",G955,0))),0)</f>
        <v>#DIV/0!</v>
      </c>
      <c r="AH955" s="75" t="e">
        <f aca="false">IF(AC955&lt;&gt;AE955,(IF(N955=0,G955*(INFORMAÇÕES!$Q$70/INFORMAÇÕES!$Q$72),IF(N955="C",G955,0))),0)</f>
        <v>#DIV/0!</v>
      </c>
      <c r="AI955" s="75" t="n">
        <f aca="false">IF(AC955&lt;&gt;AE955,(IF(N955=0,G955*INFORMAÇÕES!$U$115,IF(N955="CF",G955,0))),0)</f>
        <v>0</v>
      </c>
      <c r="AJ955" s="75" t="n">
        <f aca="false">IF(AC955&lt;&gt;AE955,(IF(N955=0,G955*INFORMAÇÕES!$U$116,IF(N955="O",G955,0))),0)</f>
        <v>0</v>
      </c>
      <c r="AK955" s="75" t="n">
        <f aca="false">IF(E955&lt;&gt;0,G955,0)</f>
        <v>0</v>
      </c>
      <c r="AL955" s="75" t="n">
        <f aca="false">IF(AC955&lt;&gt;AE955,(IF(N955=0,J955*(INFORMAÇÕES!$Q$89/INFORMAÇÕES!$Q$92),IF(N955="R",J955,0))),0)</f>
        <v>0</v>
      </c>
      <c r="AM955" s="75" t="n">
        <f aca="false">IF(AC955&lt;&gt;AE955,(IF(N955=0,J955*(INFORMAÇÕES!$Q$90/INFORMAÇÕES!$Q$92),IF(N955="C",J955,0))),0)</f>
        <v>0</v>
      </c>
      <c r="AN955" s="75" t="n">
        <f aca="false">IF(AC955&lt;&gt;AE955,(IF(N955="",J955*INFORMAÇÕES!$U$115,IF(N955="CF",J955,0))),0)</f>
        <v>0</v>
      </c>
      <c r="AO955" s="75" t="n">
        <f aca="false">IF(AC955&lt;&gt;AE955,(IF(N955="",J955*INFORMAÇÕES!$U$116,IF(N955="O",J955,0))),0)</f>
        <v>0</v>
      </c>
      <c r="AP955" s="75" t="n">
        <f aca="false">IF(H955&lt;&gt;0,J955,0)</f>
        <v>0</v>
      </c>
      <c r="AQ955" s="75" t="n">
        <f aca="false">IF(K955&lt;&gt;0,L955,0)</f>
        <v>0</v>
      </c>
    </row>
    <row r="956" s="174" customFormat="true" ht="14.25" hidden="false" customHeight="false" outlineLevel="0" collapsed="false">
      <c r="A956" s="159" t="n">
        <v>944</v>
      </c>
      <c r="B956" s="160" t="n">
        <f aca="false">R956</f>
        <v>0</v>
      </c>
      <c r="C956" s="161" t="n">
        <f aca="false">T956</f>
        <v>0</v>
      </c>
      <c r="D956" s="162" t="n">
        <f aca="false">U956</f>
        <v>0</v>
      </c>
      <c r="E956" s="163" t="n">
        <f aca="false">'ORÇ.GLOBAL P CAIXA'!E955</f>
        <v>0</v>
      </c>
      <c r="F956" s="163" t="n">
        <f aca="false">IF('ORÇ.GLOBAL EMPRESA'!G955&gt;0,'ORÇ.GLOBAL EMPRESA'!G955,'ORÇ.GLOBAL P CAIXA'!F955)</f>
        <v>0</v>
      </c>
      <c r="G956" s="163" t="n">
        <f aca="false">IF(E956&lt;&gt;0,ROUND(E956*F956,2),IF(AK956=0,(SUMIF($AC$13:$AC$1012,B956,$AK$13:$AK$1012)),AK956))</f>
        <v>0</v>
      </c>
      <c r="H956" s="163" t="n">
        <f aca="false">V956</f>
        <v>0</v>
      </c>
      <c r="I956" s="163" t="n">
        <f aca="false">W956</f>
        <v>0</v>
      </c>
      <c r="J956" s="163" t="n">
        <f aca="false">IF(H956&lt;&gt;0,ROUND(H956*I956,2),IF(AP956=0,(SUMIF($AC$13:$AC$1012,B956,$AP$13:$AP$1012)),AP956))</f>
        <v>0</v>
      </c>
      <c r="K956" s="163" t="n">
        <f aca="false">H956-E956</f>
        <v>0</v>
      </c>
      <c r="L956" s="163" t="n">
        <f aca="false">J956-G956</f>
        <v>0</v>
      </c>
      <c r="M956" s="645" t="str">
        <f aca="false">IF('ORÇ.GLOBAL P CAIXA'!H955&gt;0,'ORÇ.GLOBAL P CAIXA'!H955,"")</f>
        <v/>
      </c>
      <c r="N956" s="646" t="n">
        <f aca="false">'ORÇ.GLOBAL P CAIXA'!I955</f>
        <v>0</v>
      </c>
      <c r="O956" s="166" t="str">
        <f aca="false">S956</f>
        <v/>
      </c>
      <c r="P956" s="167"/>
      <c r="Q956" s="168" t="str">
        <f aca="false">IF(B956&gt;0,"ok","ocultar")</f>
        <v>ocultar</v>
      </c>
      <c r="R956" s="647" t="n">
        <f aca="false">'ORÇ.GLOBAL P CAIXA'!B955</f>
        <v>0</v>
      </c>
      <c r="S956" s="170" t="str">
        <f aca="false">IF('ORÇ.GLOBAL P CAIXA'!N955&lt;&gt;0,'ORÇ.GLOBAL P CAIXA'!N955,"")</f>
        <v/>
      </c>
      <c r="T956" s="648" t="n">
        <f aca="false">'ORÇ.GLOBAL P CAIXA'!O955</f>
        <v>0</v>
      </c>
      <c r="U956" s="172" t="n">
        <f aca="false">'ORÇ.GLOBAL P CAIXA'!P955</f>
        <v>0</v>
      </c>
      <c r="V956" s="173" t="n">
        <f aca="false">'ORÇ.GLOBAL P CAIXA'!E955</f>
        <v>0</v>
      </c>
      <c r="W956" s="173" t="n">
        <f aca="false">F956</f>
        <v>0</v>
      </c>
      <c r="X956" s="649"/>
      <c r="Y956" s="649"/>
      <c r="Z956" s="650"/>
      <c r="AB956" s="88"/>
      <c r="AC956" s="157" t="n">
        <f aca="false">IF(B956=0,AC955,IF(ISNONTEXT(B956)=TRUE(),INT(B956),INT(LEFT(B956,FIND(".",B956)-1))))</f>
        <v>3</v>
      </c>
      <c r="AD956" s="157" t="str">
        <f aca="false">IF(AD957=1,1,IF(B956&lt;&gt;0,1,IF(C956&lt;&gt;0,1,IF(D956&lt;&gt;0,1,IF(E956&lt;&gt;0,1,"")))))</f>
        <v/>
      </c>
      <c r="AE956" s="157" t="str">
        <f aca="false">IF(AC956=0," ",IF(AC956&lt;&gt;AC955,AC956," "))</f>
        <v> </v>
      </c>
      <c r="AF956" s="88"/>
      <c r="AG956" s="75" t="e">
        <f aca="false">IF(AC956&lt;&gt;AE956,(IF(N956=0,G956*(INFORMAÇÕES!$Q$69/INFORMAÇÕES!$Q$72),IF(N956="R",G956,0))),0)</f>
        <v>#DIV/0!</v>
      </c>
      <c r="AH956" s="75" t="e">
        <f aca="false">IF(AC956&lt;&gt;AE956,(IF(N956=0,G956*(INFORMAÇÕES!$Q$70/INFORMAÇÕES!$Q$72),IF(N956="C",G956,0))),0)</f>
        <v>#DIV/0!</v>
      </c>
      <c r="AI956" s="75" t="n">
        <f aca="false">IF(AC956&lt;&gt;AE956,(IF(N956=0,G956*INFORMAÇÕES!$U$115,IF(N956="CF",G956,0))),0)</f>
        <v>0</v>
      </c>
      <c r="AJ956" s="75" t="n">
        <f aca="false">IF(AC956&lt;&gt;AE956,(IF(N956=0,G956*INFORMAÇÕES!$U$116,IF(N956="O",G956,0))),0)</f>
        <v>0</v>
      </c>
      <c r="AK956" s="75" t="n">
        <f aca="false">IF(E956&lt;&gt;0,G956,0)</f>
        <v>0</v>
      </c>
      <c r="AL956" s="75" t="n">
        <f aca="false">IF(AC956&lt;&gt;AE956,(IF(N956=0,J956*(INFORMAÇÕES!$Q$89/INFORMAÇÕES!$Q$92),IF(N956="R",J956,0))),0)</f>
        <v>0</v>
      </c>
      <c r="AM956" s="75" t="n">
        <f aca="false">IF(AC956&lt;&gt;AE956,(IF(N956=0,J956*(INFORMAÇÕES!$Q$90/INFORMAÇÕES!$Q$92),IF(N956="C",J956,0))),0)</f>
        <v>0</v>
      </c>
      <c r="AN956" s="75" t="n">
        <f aca="false">IF(AC956&lt;&gt;AE956,(IF(N956="",J956*INFORMAÇÕES!$U$115,IF(N956="CF",J956,0))),0)</f>
        <v>0</v>
      </c>
      <c r="AO956" s="75" t="n">
        <f aca="false">IF(AC956&lt;&gt;AE956,(IF(N956="",J956*INFORMAÇÕES!$U$116,IF(N956="O",J956,0))),0)</f>
        <v>0</v>
      </c>
      <c r="AP956" s="75" t="n">
        <f aca="false">IF(H956&lt;&gt;0,J956,0)</f>
        <v>0</v>
      </c>
      <c r="AQ956" s="75" t="n">
        <f aca="false">IF(K956&lt;&gt;0,L956,0)</f>
        <v>0</v>
      </c>
    </row>
    <row r="957" s="174" customFormat="true" ht="14.25" hidden="false" customHeight="false" outlineLevel="0" collapsed="false">
      <c r="A957" s="159" t="n">
        <v>945</v>
      </c>
      <c r="B957" s="160" t="n">
        <f aca="false">R957</f>
        <v>0</v>
      </c>
      <c r="C957" s="161" t="n">
        <f aca="false">T957</f>
        <v>0</v>
      </c>
      <c r="D957" s="162" t="n">
        <f aca="false">U957</f>
        <v>0</v>
      </c>
      <c r="E957" s="163" t="n">
        <f aca="false">'ORÇ.GLOBAL P CAIXA'!E956</f>
        <v>0</v>
      </c>
      <c r="F957" s="163" t="n">
        <f aca="false">IF('ORÇ.GLOBAL EMPRESA'!G956&gt;0,'ORÇ.GLOBAL EMPRESA'!G956,'ORÇ.GLOBAL P CAIXA'!F956)</f>
        <v>0</v>
      </c>
      <c r="G957" s="163" t="n">
        <f aca="false">IF(E957&lt;&gt;0,ROUND(E957*F957,2),IF(AK957=0,(SUMIF($AC$13:$AC$1012,B957,$AK$13:$AK$1012)),AK957))</f>
        <v>0</v>
      </c>
      <c r="H957" s="163" t="n">
        <f aca="false">V957</f>
        <v>0</v>
      </c>
      <c r="I957" s="163" t="n">
        <f aca="false">W957</f>
        <v>0</v>
      </c>
      <c r="J957" s="163" t="n">
        <f aca="false">IF(H957&lt;&gt;0,ROUND(H957*I957,2),IF(AP957=0,(SUMIF($AC$13:$AC$1012,B957,$AP$13:$AP$1012)),AP957))</f>
        <v>0</v>
      </c>
      <c r="K957" s="163" t="n">
        <f aca="false">H957-E957</f>
        <v>0</v>
      </c>
      <c r="L957" s="163" t="n">
        <f aca="false">J957-G957</f>
        <v>0</v>
      </c>
      <c r="M957" s="645" t="str">
        <f aca="false">IF('ORÇ.GLOBAL P CAIXA'!H956&gt;0,'ORÇ.GLOBAL P CAIXA'!H956,"")</f>
        <v/>
      </c>
      <c r="N957" s="646" t="n">
        <f aca="false">'ORÇ.GLOBAL P CAIXA'!I956</f>
        <v>0</v>
      </c>
      <c r="O957" s="166" t="str">
        <f aca="false">S957</f>
        <v/>
      </c>
      <c r="P957" s="167"/>
      <c r="Q957" s="168" t="str">
        <f aca="false">IF(B957&gt;0,"ok","ocultar")</f>
        <v>ocultar</v>
      </c>
      <c r="R957" s="647" t="n">
        <f aca="false">'ORÇ.GLOBAL P CAIXA'!B956</f>
        <v>0</v>
      </c>
      <c r="S957" s="170" t="str">
        <f aca="false">IF('ORÇ.GLOBAL P CAIXA'!N956&lt;&gt;0,'ORÇ.GLOBAL P CAIXA'!N956,"")</f>
        <v/>
      </c>
      <c r="T957" s="648" t="n">
        <f aca="false">'ORÇ.GLOBAL P CAIXA'!O956</f>
        <v>0</v>
      </c>
      <c r="U957" s="172" t="n">
        <f aca="false">'ORÇ.GLOBAL P CAIXA'!P956</f>
        <v>0</v>
      </c>
      <c r="V957" s="173" t="n">
        <f aca="false">'ORÇ.GLOBAL P CAIXA'!E956</f>
        <v>0</v>
      </c>
      <c r="W957" s="173" t="n">
        <f aca="false">F957</f>
        <v>0</v>
      </c>
      <c r="X957" s="649"/>
      <c r="Y957" s="649"/>
      <c r="Z957" s="650"/>
      <c r="AB957" s="88"/>
      <c r="AC957" s="157" t="n">
        <f aca="false">IF(B957=0,AC956,IF(ISNONTEXT(B957)=TRUE(),INT(B957),INT(LEFT(B957,FIND(".",B957)-1))))</f>
        <v>3</v>
      </c>
      <c r="AD957" s="157" t="str">
        <f aca="false">IF(AD958=1,1,IF(B957&lt;&gt;0,1,IF(C957&lt;&gt;0,1,IF(D957&lt;&gt;0,1,IF(E957&lt;&gt;0,1,"")))))</f>
        <v/>
      </c>
      <c r="AE957" s="157" t="str">
        <f aca="false">IF(AC957=0," ",IF(AC957&lt;&gt;AC956,AC957," "))</f>
        <v> </v>
      </c>
      <c r="AF957" s="88"/>
      <c r="AG957" s="75" t="e">
        <f aca="false">IF(AC957&lt;&gt;AE957,(IF(N957=0,G957*(INFORMAÇÕES!$Q$69/INFORMAÇÕES!$Q$72),IF(N957="R",G957,0))),0)</f>
        <v>#DIV/0!</v>
      </c>
      <c r="AH957" s="75" t="e">
        <f aca="false">IF(AC957&lt;&gt;AE957,(IF(N957=0,G957*(INFORMAÇÕES!$Q$70/INFORMAÇÕES!$Q$72),IF(N957="C",G957,0))),0)</f>
        <v>#DIV/0!</v>
      </c>
      <c r="AI957" s="75" t="n">
        <f aca="false">IF(AC957&lt;&gt;AE957,(IF(N957=0,G957*INFORMAÇÕES!$U$115,IF(N957="CF",G957,0))),0)</f>
        <v>0</v>
      </c>
      <c r="AJ957" s="75" t="n">
        <f aca="false">IF(AC957&lt;&gt;AE957,(IF(N957=0,G957*INFORMAÇÕES!$U$116,IF(N957="O",G957,0))),0)</f>
        <v>0</v>
      </c>
      <c r="AK957" s="75" t="n">
        <f aca="false">IF(E957&lt;&gt;0,G957,0)</f>
        <v>0</v>
      </c>
      <c r="AL957" s="75" t="n">
        <f aca="false">IF(AC957&lt;&gt;AE957,(IF(N957=0,J957*(INFORMAÇÕES!$Q$89/INFORMAÇÕES!$Q$92),IF(N957="R",J957,0))),0)</f>
        <v>0</v>
      </c>
      <c r="AM957" s="75" t="n">
        <f aca="false">IF(AC957&lt;&gt;AE957,(IF(N957=0,J957*(INFORMAÇÕES!$Q$90/INFORMAÇÕES!$Q$92),IF(N957="C",J957,0))),0)</f>
        <v>0</v>
      </c>
      <c r="AN957" s="75" t="n">
        <f aca="false">IF(AC957&lt;&gt;AE957,(IF(N957="",J957*INFORMAÇÕES!$U$115,IF(N957="CF",J957,0))),0)</f>
        <v>0</v>
      </c>
      <c r="AO957" s="75" t="n">
        <f aca="false">IF(AC957&lt;&gt;AE957,(IF(N957="",J957*INFORMAÇÕES!$U$116,IF(N957="O",J957,0))),0)</f>
        <v>0</v>
      </c>
      <c r="AP957" s="75" t="n">
        <f aca="false">IF(H957&lt;&gt;0,J957,0)</f>
        <v>0</v>
      </c>
      <c r="AQ957" s="75" t="n">
        <f aca="false">IF(K957&lt;&gt;0,L957,0)</f>
        <v>0</v>
      </c>
    </row>
    <row r="958" s="174" customFormat="true" ht="14.25" hidden="false" customHeight="false" outlineLevel="0" collapsed="false">
      <c r="A958" s="159" t="n">
        <v>946</v>
      </c>
      <c r="B958" s="160" t="n">
        <f aca="false">R958</f>
        <v>0</v>
      </c>
      <c r="C958" s="161" t="n">
        <f aca="false">T958</f>
        <v>0</v>
      </c>
      <c r="D958" s="162" t="n">
        <f aca="false">U958</f>
        <v>0</v>
      </c>
      <c r="E958" s="163" t="n">
        <f aca="false">'ORÇ.GLOBAL P CAIXA'!E957</f>
        <v>0</v>
      </c>
      <c r="F958" s="163" t="n">
        <f aca="false">IF('ORÇ.GLOBAL EMPRESA'!G957&gt;0,'ORÇ.GLOBAL EMPRESA'!G957,'ORÇ.GLOBAL P CAIXA'!F957)</f>
        <v>0</v>
      </c>
      <c r="G958" s="163" t="n">
        <f aca="false">IF(E958&lt;&gt;0,ROUND(E958*F958,2),IF(AK958=0,(SUMIF($AC$13:$AC$1012,B958,$AK$13:$AK$1012)),AK958))</f>
        <v>0</v>
      </c>
      <c r="H958" s="163" t="n">
        <f aca="false">V958</f>
        <v>0</v>
      </c>
      <c r="I958" s="163" t="n">
        <f aca="false">W958</f>
        <v>0</v>
      </c>
      <c r="J958" s="163" t="n">
        <f aca="false">IF(H958&lt;&gt;0,ROUND(H958*I958,2),IF(AP958=0,(SUMIF($AC$13:$AC$1012,B958,$AP$13:$AP$1012)),AP958))</f>
        <v>0</v>
      </c>
      <c r="K958" s="163" t="n">
        <f aca="false">H958-E958</f>
        <v>0</v>
      </c>
      <c r="L958" s="163" t="n">
        <f aca="false">J958-G958</f>
        <v>0</v>
      </c>
      <c r="M958" s="645" t="str">
        <f aca="false">IF('ORÇ.GLOBAL P CAIXA'!H957&gt;0,'ORÇ.GLOBAL P CAIXA'!H957,"")</f>
        <v/>
      </c>
      <c r="N958" s="646" t="n">
        <f aca="false">'ORÇ.GLOBAL P CAIXA'!I957</f>
        <v>0</v>
      </c>
      <c r="O958" s="166" t="str">
        <f aca="false">S958</f>
        <v/>
      </c>
      <c r="P958" s="167"/>
      <c r="Q958" s="168" t="str">
        <f aca="false">IF(B958&gt;0,"ok","ocultar")</f>
        <v>ocultar</v>
      </c>
      <c r="R958" s="647" t="n">
        <f aca="false">'ORÇ.GLOBAL P CAIXA'!B957</f>
        <v>0</v>
      </c>
      <c r="S958" s="170" t="str">
        <f aca="false">IF('ORÇ.GLOBAL P CAIXA'!N957&lt;&gt;0,'ORÇ.GLOBAL P CAIXA'!N957,"")</f>
        <v/>
      </c>
      <c r="T958" s="648" t="n">
        <f aca="false">'ORÇ.GLOBAL P CAIXA'!O957</f>
        <v>0</v>
      </c>
      <c r="U958" s="172" t="n">
        <f aca="false">'ORÇ.GLOBAL P CAIXA'!P957</f>
        <v>0</v>
      </c>
      <c r="V958" s="173" t="n">
        <f aca="false">'ORÇ.GLOBAL P CAIXA'!E957</f>
        <v>0</v>
      </c>
      <c r="W958" s="173" t="n">
        <f aca="false">F958</f>
        <v>0</v>
      </c>
      <c r="X958" s="649"/>
      <c r="Y958" s="649"/>
      <c r="Z958" s="650"/>
      <c r="AB958" s="88"/>
      <c r="AC958" s="157" t="n">
        <f aca="false">IF(B958=0,AC957,IF(ISNONTEXT(B958)=TRUE(),INT(B958),INT(LEFT(B958,FIND(".",B958)-1))))</f>
        <v>3</v>
      </c>
      <c r="AD958" s="157" t="str">
        <f aca="false">IF(AD959=1,1,IF(B958&lt;&gt;0,1,IF(C958&lt;&gt;0,1,IF(D958&lt;&gt;0,1,IF(E958&lt;&gt;0,1,"")))))</f>
        <v/>
      </c>
      <c r="AE958" s="157" t="str">
        <f aca="false">IF(AC958=0," ",IF(AC958&lt;&gt;AC957,AC958," "))</f>
        <v> </v>
      </c>
      <c r="AF958" s="88"/>
      <c r="AG958" s="75" t="e">
        <f aca="false">IF(AC958&lt;&gt;AE958,(IF(N958=0,G958*(INFORMAÇÕES!$Q$69/INFORMAÇÕES!$Q$72),IF(N958="R",G958,0))),0)</f>
        <v>#DIV/0!</v>
      </c>
      <c r="AH958" s="75" t="e">
        <f aca="false">IF(AC958&lt;&gt;AE958,(IF(N958=0,G958*(INFORMAÇÕES!$Q$70/INFORMAÇÕES!$Q$72),IF(N958="C",G958,0))),0)</f>
        <v>#DIV/0!</v>
      </c>
      <c r="AI958" s="75" t="n">
        <f aca="false">IF(AC958&lt;&gt;AE958,(IF(N958=0,G958*INFORMAÇÕES!$U$115,IF(N958="CF",G958,0))),0)</f>
        <v>0</v>
      </c>
      <c r="AJ958" s="75" t="n">
        <f aca="false">IF(AC958&lt;&gt;AE958,(IF(N958=0,G958*INFORMAÇÕES!$U$116,IF(N958="O",G958,0))),0)</f>
        <v>0</v>
      </c>
      <c r="AK958" s="75" t="n">
        <f aca="false">IF(E958&lt;&gt;0,G958,0)</f>
        <v>0</v>
      </c>
      <c r="AL958" s="75" t="n">
        <f aca="false">IF(AC958&lt;&gt;AE958,(IF(N958=0,J958*(INFORMAÇÕES!$Q$89/INFORMAÇÕES!$Q$92),IF(N958="R",J958,0))),0)</f>
        <v>0</v>
      </c>
      <c r="AM958" s="75" t="n">
        <f aca="false">IF(AC958&lt;&gt;AE958,(IF(N958=0,J958*(INFORMAÇÕES!$Q$90/INFORMAÇÕES!$Q$92),IF(N958="C",J958,0))),0)</f>
        <v>0</v>
      </c>
      <c r="AN958" s="75" t="n">
        <f aca="false">IF(AC958&lt;&gt;AE958,(IF(N958="",J958*INFORMAÇÕES!$U$115,IF(N958="CF",J958,0))),0)</f>
        <v>0</v>
      </c>
      <c r="AO958" s="75" t="n">
        <f aca="false">IF(AC958&lt;&gt;AE958,(IF(N958="",J958*INFORMAÇÕES!$U$116,IF(N958="O",J958,0))),0)</f>
        <v>0</v>
      </c>
      <c r="AP958" s="75" t="n">
        <f aca="false">IF(H958&lt;&gt;0,J958,0)</f>
        <v>0</v>
      </c>
      <c r="AQ958" s="75" t="n">
        <f aca="false">IF(K958&lt;&gt;0,L958,0)</f>
        <v>0</v>
      </c>
    </row>
    <row r="959" s="174" customFormat="true" ht="14.25" hidden="false" customHeight="false" outlineLevel="0" collapsed="false">
      <c r="A959" s="159" t="n">
        <v>947</v>
      </c>
      <c r="B959" s="160" t="n">
        <f aca="false">R959</f>
        <v>0</v>
      </c>
      <c r="C959" s="161" t="n">
        <f aca="false">T959</f>
        <v>0</v>
      </c>
      <c r="D959" s="162" t="n">
        <f aca="false">U959</f>
        <v>0</v>
      </c>
      <c r="E959" s="163" t="n">
        <f aca="false">'ORÇ.GLOBAL P CAIXA'!E958</f>
        <v>0</v>
      </c>
      <c r="F959" s="163" t="n">
        <f aca="false">IF('ORÇ.GLOBAL EMPRESA'!G958&gt;0,'ORÇ.GLOBAL EMPRESA'!G958,'ORÇ.GLOBAL P CAIXA'!F958)</f>
        <v>0</v>
      </c>
      <c r="G959" s="163" t="n">
        <f aca="false">IF(E959&lt;&gt;0,ROUND(E959*F959,2),IF(AK959=0,(SUMIF($AC$13:$AC$1012,B959,$AK$13:$AK$1012)),AK959))</f>
        <v>0</v>
      </c>
      <c r="H959" s="163" t="n">
        <f aca="false">V959</f>
        <v>0</v>
      </c>
      <c r="I959" s="163" t="n">
        <f aca="false">W959</f>
        <v>0</v>
      </c>
      <c r="J959" s="163" t="n">
        <f aca="false">IF(H959&lt;&gt;0,ROUND(H959*I959,2),IF(AP959=0,(SUMIF($AC$13:$AC$1012,B959,$AP$13:$AP$1012)),AP959))</f>
        <v>0</v>
      </c>
      <c r="K959" s="163" t="n">
        <f aca="false">H959-E959</f>
        <v>0</v>
      </c>
      <c r="L959" s="163" t="n">
        <f aca="false">J959-G959</f>
        <v>0</v>
      </c>
      <c r="M959" s="645" t="str">
        <f aca="false">IF('ORÇ.GLOBAL P CAIXA'!H958&gt;0,'ORÇ.GLOBAL P CAIXA'!H958,"")</f>
        <v/>
      </c>
      <c r="N959" s="646" t="n">
        <f aca="false">'ORÇ.GLOBAL P CAIXA'!I958</f>
        <v>0</v>
      </c>
      <c r="O959" s="166" t="str">
        <f aca="false">S959</f>
        <v/>
      </c>
      <c r="P959" s="167"/>
      <c r="Q959" s="168" t="str">
        <f aca="false">IF(B959&gt;0,"ok","ocultar")</f>
        <v>ocultar</v>
      </c>
      <c r="R959" s="647" t="n">
        <f aca="false">'ORÇ.GLOBAL P CAIXA'!B958</f>
        <v>0</v>
      </c>
      <c r="S959" s="170" t="str">
        <f aca="false">IF('ORÇ.GLOBAL P CAIXA'!N958&lt;&gt;0,'ORÇ.GLOBAL P CAIXA'!N958,"")</f>
        <v/>
      </c>
      <c r="T959" s="648" t="n">
        <f aca="false">'ORÇ.GLOBAL P CAIXA'!O958</f>
        <v>0</v>
      </c>
      <c r="U959" s="172" t="n">
        <f aca="false">'ORÇ.GLOBAL P CAIXA'!P958</f>
        <v>0</v>
      </c>
      <c r="V959" s="173" t="n">
        <f aca="false">'ORÇ.GLOBAL P CAIXA'!E958</f>
        <v>0</v>
      </c>
      <c r="W959" s="173" t="n">
        <f aca="false">F959</f>
        <v>0</v>
      </c>
      <c r="X959" s="649"/>
      <c r="Y959" s="649"/>
      <c r="Z959" s="650"/>
      <c r="AB959" s="88"/>
      <c r="AC959" s="157" t="n">
        <f aca="false">IF(B959=0,AC958,IF(ISNONTEXT(B959)=TRUE(),INT(B959),INT(LEFT(B959,FIND(".",B959)-1))))</f>
        <v>3</v>
      </c>
      <c r="AD959" s="157" t="str">
        <f aca="false">IF(AD960=1,1,IF(B959&lt;&gt;0,1,IF(C959&lt;&gt;0,1,IF(D959&lt;&gt;0,1,IF(E959&lt;&gt;0,1,"")))))</f>
        <v/>
      </c>
      <c r="AE959" s="157" t="str">
        <f aca="false">IF(AC959=0," ",IF(AC959&lt;&gt;AC958,AC959," "))</f>
        <v> </v>
      </c>
      <c r="AF959" s="88"/>
      <c r="AG959" s="75" t="e">
        <f aca="false">IF(AC959&lt;&gt;AE959,(IF(N959=0,G959*(INFORMAÇÕES!$Q$69/INFORMAÇÕES!$Q$72),IF(N959="R",G959,0))),0)</f>
        <v>#DIV/0!</v>
      </c>
      <c r="AH959" s="75" t="e">
        <f aca="false">IF(AC959&lt;&gt;AE959,(IF(N959=0,G959*(INFORMAÇÕES!$Q$70/INFORMAÇÕES!$Q$72),IF(N959="C",G959,0))),0)</f>
        <v>#DIV/0!</v>
      </c>
      <c r="AI959" s="75" t="n">
        <f aca="false">IF(AC959&lt;&gt;AE959,(IF(N959=0,G959*INFORMAÇÕES!$U$115,IF(N959="CF",G959,0))),0)</f>
        <v>0</v>
      </c>
      <c r="AJ959" s="75" t="n">
        <f aca="false">IF(AC959&lt;&gt;AE959,(IF(N959=0,G959*INFORMAÇÕES!$U$116,IF(N959="O",G959,0))),0)</f>
        <v>0</v>
      </c>
      <c r="AK959" s="75" t="n">
        <f aca="false">IF(E959&lt;&gt;0,G959,0)</f>
        <v>0</v>
      </c>
      <c r="AL959" s="75" t="n">
        <f aca="false">IF(AC959&lt;&gt;AE959,(IF(N959=0,J959*(INFORMAÇÕES!$Q$89/INFORMAÇÕES!$Q$92),IF(N959="R",J959,0))),0)</f>
        <v>0</v>
      </c>
      <c r="AM959" s="75" t="n">
        <f aca="false">IF(AC959&lt;&gt;AE959,(IF(N959=0,J959*(INFORMAÇÕES!$Q$90/INFORMAÇÕES!$Q$92),IF(N959="C",J959,0))),0)</f>
        <v>0</v>
      </c>
      <c r="AN959" s="75" t="n">
        <f aca="false">IF(AC959&lt;&gt;AE959,(IF(N959="",J959*INFORMAÇÕES!$U$115,IF(N959="CF",J959,0))),0)</f>
        <v>0</v>
      </c>
      <c r="AO959" s="75" t="n">
        <f aca="false">IF(AC959&lt;&gt;AE959,(IF(N959="",J959*INFORMAÇÕES!$U$116,IF(N959="O",J959,0))),0)</f>
        <v>0</v>
      </c>
      <c r="AP959" s="75" t="n">
        <f aca="false">IF(H959&lt;&gt;0,J959,0)</f>
        <v>0</v>
      </c>
      <c r="AQ959" s="75" t="n">
        <f aca="false">IF(K959&lt;&gt;0,L959,0)</f>
        <v>0</v>
      </c>
    </row>
    <row r="960" s="174" customFormat="true" ht="14.25" hidden="false" customHeight="false" outlineLevel="0" collapsed="false">
      <c r="A960" s="159" t="n">
        <v>948</v>
      </c>
      <c r="B960" s="160" t="n">
        <f aca="false">R960</f>
        <v>0</v>
      </c>
      <c r="C960" s="161" t="n">
        <f aca="false">T960</f>
        <v>0</v>
      </c>
      <c r="D960" s="162" t="n">
        <f aca="false">U960</f>
        <v>0</v>
      </c>
      <c r="E960" s="163" t="n">
        <f aca="false">'ORÇ.GLOBAL P CAIXA'!E959</f>
        <v>0</v>
      </c>
      <c r="F960" s="163" t="n">
        <f aca="false">IF('ORÇ.GLOBAL EMPRESA'!G959&gt;0,'ORÇ.GLOBAL EMPRESA'!G959,'ORÇ.GLOBAL P CAIXA'!F959)</f>
        <v>0</v>
      </c>
      <c r="G960" s="163" t="n">
        <f aca="false">IF(E960&lt;&gt;0,ROUND(E960*F960,2),IF(AK960=0,(SUMIF($AC$13:$AC$1012,B960,$AK$13:$AK$1012)),AK960))</f>
        <v>0</v>
      </c>
      <c r="H960" s="163" t="n">
        <f aca="false">V960</f>
        <v>0</v>
      </c>
      <c r="I960" s="163" t="n">
        <f aca="false">W960</f>
        <v>0</v>
      </c>
      <c r="J960" s="163" t="n">
        <f aca="false">IF(H960&lt;&gt;0,ROUND(H960*I960,2),IF(AP960=0,(SUMIF($AC$13:$AC$1012,B960,$AP$13:$AP$1012)),AP960))</f>
        <v>0</v>
      </c>
      <c r="K960" s="163" t="n">
        <f aca="false">H960-E960</f>
        <v>0</v>
      </c>
      <c r="L960" s="163" t="n">
        <f aca="false">J960-G960</f>
        <v>0</v>
      </c>
      <c r="M960" s="645" t="str">
        <f aca="false">IF('ORÇ.GLOBAL P CAIXA'!H959&gt;0,'ORÇ.GLOBAL P CAIXA'!H959,"")</f>
        <v/>
      </c>
      <c r="N960" s="646" t="n">
        <f aca="false">'ORÇ.GLOBAL P CAIXA'!I959</f>
        <v>0</v>
      </c>
      <c r="O960" s="166" t="str">
        <f aca="false">S960</f>
        <v/>
      </c>
      <c r="P960" s="167"/>
      <c r="Q960" s="168" t="str">
        <f aca="false">IF(B960&gt;0,"ok","ocultar")</f>
        <v>ocultar</v>
      </c>
      <c r="R960" s="647" t="n">
        <f aca="false">'ORÇ.GLOBAL P CAIXA'!B959</f>
        <v>0</v>
      </c>
      <c r="S960" s="170" t="str">
        <f aca="false">IF('ORÇ.GLOBAL P CAIXA'!N959&lt;&gt;0,'ORÇ.GLOBAL P CAIXA'!N959,"")</f>
        <v/>
      </c>
      <c r="T960" s="648" t="n">
        <f aca="false">'ORÇ.GLOBAL P CAIXA'!O959</f>
        <v>0</v>
      </c>
      <c r="U960" s="172" t="n">
        <f aca="false">'ORÇ.GLOBAL P CAIXA'!P959</f>
        <v>0</v>
      </c>
      <c r="V960" s="173" t="n">
        <f aca="false">'ORÇ.GLOBAL P CAIXA'!E959</f>
        <v>0</v>
      </c>
      <c r="W960" s="173" t="n">
        <f aca="false">F960</f>
        <v>0</v>
      </c>
      <c r="X960" s="649"/>
      <c r="Y960" s="649"/>
      <c r="Z960" s="650"/>
      <c r="AB960" s="88"/>
      <c r="AC960" s="157" t="n">
        <f aca="false">IF(B960=0,AC959,IF(ISNONTEXT(B960)=TRUE(),INT(B960),INT(LEFT(B960,FIND(".",B960)-1))))</f>
        <v>3</v>
      </c>
      <c r="AD960" s="157" t="str">
        <f aca="false">IF(AD961=1,1,IF(B960&lt;&gt;0,1,IF(C960&lt;&gt;0,1,IF(D960&lt;&gt;0,1,IF(E960&lt;&gt;0,1,"")))))</f>
        <v/>
      </c>
      <c r="AE960" s="157" t="str">
        <f aca="false">IF(AC960=0," ",IF(AC960&lt;&gt;AC959,AC960," "))</f>
        <v> </v>
      </c>
      <c r="AF960" s="88"/>
      <c r="AG960" s="75" t="e">
        <f aca="false">IF(AC960&lt;&gt;AE960,(IF(N960=0,G960*(INFORMAÇÕES!$Q$69/INFORMAÇÕES!$Q$72),IF(N960="R",G960,0))),0)</f>
        <v>#DIV/0!</v>
      </c>
      <c r="AH960" s="75" t="e">
        <f aca="false">IF(AC960&lt;&gt;AE960,(IF(N960=0,G960*(INFORMAÇÕES!$Q$70/INFORMAÇÕES!$Q$72),IF(N960="C",G960,0))),0)</f>
        <v>#DIV/0!</v>
      </c>
      <c r="AI960" s="75" t="n">
        <f aca="false">IF(AC960&lt;&gt;AE960,(IF(N960=0,G960*INFORMAÇÕES!$U$115,IF(N960="CF",G960,0))),0)</f>
        <v>0</v>
      </c>
      <c r="AJ960" s="75" t="n">
        <f aca="false">IF(AC960&lt;&gt;AE960,(IF(N960=0,G960*INFORMAÇÕES!$U$116,IF(N960="O",G960,0))),0)</f>
        <v>0</v>
      </c>
      <c r="AK960" s="75" t="n">
        <f aca="false">IF(E960&lt;&gt;0,G960,0)</f>
        <v>0</v>
      </c>
      <c r="AL960" s="75" t="n">
        <f aca="false">IF(AC960&lt;&gt;AE960,(IF(N960=0,J960*(INFORMAÇÕES!$Q$89/INFORMAÇÕES!$Q$92),IF(N960="R",J960,0))),0)</f>
        <v>0</v>
      </c>
      <c r="AM960" s="75" t="n">
        <f aca="false">IF(AC960&lt;&gt;AE960,(IF(N960=0,J960*(INFORMAÇÕES!$Q$90/INFORMAÇÕES!$Q$92),IF(N960="C",J960,0))),0)</f>
        <v>0</v>
      </c>
      <c r="AN960" s="75" t="n">
        <f aca="false">IF(AC960&lt;&gt;AE960,(IF(N960="",J960*INFORMAÇÕES!$U$115,IF(N960="CF",J960,0))),0)</f>
        <v>0</v>
      </c>
      <c r="AO960" s="75" t="n">
        <f aca="false">IF(AC960&lt;&gt;AE960,(IF(N960="",J960*INFORMAÇÕES!$U$116,IF(N960="O",J960,0))),0)</f>
        <v>0</v>
      </c>
      <c r="AP960" s="75" t="n">
        <f aca="false">IF(H960&lt;&gt;0,J960,0)</f>
        <v>0</v>
      </c>
      <c r="AQ960" s="75" t="n">
        <f aca="false">IF(K960&lt;&gt;0,L960,0)</f>
        <v>0</v>
      </c>
    </row>
    <row r="961" s="174" customFormat="true" ht="14.25" hidden="false" customHeight="false" outlineLevel="0" collapsed="false">
      <c r="A961" s="159" t="n">
        <v>949</v>
      </c>
      <c r="B961" s="160" t="n">
        <f aca="false">R961</f>
        <v>0</v>
      </c>
      <c r="C961" s="161" t="n">
        <f aca="false">T961</f>
        <v>0</v>
      </c>
      <c r="D961" s="162" t="n">
        <f aca="false">U961</f>
        <v>0</v>
      </c>
      <c r="E961" s="163" t="n">
        <f aca="false">'ORÇ.GLOBAL P CAIXA'!E960</f>
        <v>0</v>
      </c>
      <c r="F961" s="163" t="n">
        <f aca="false">IF('ORÇ.GLOBAL EMPRESA'!G960&gt;0,'ORÇ.GLOBAL EMPRESA'!G960,'ORÇ.GLOBAL P CAIXA'!F960)</f>
        <v>0</v>
      </c>
      <c r="G961" s="163" t="n">
        <f aca="false">IF(E961&lt;&gt;0,ROUND(E961*F961,2),IF(AK961=0,(SUMIF($AC$13:$AC$1012,B961,$AK$13:$AK$1012)),AK961))</f>
        <v>0</v>
      </c>
      <c r="H961" s="163" t="n">
        <f aca="false">V961</f>
        <v>0</v>
      </c>
      <c r="I961" s="163" t="n">
        <f aca="false">W961</f>
        <v>0</v>
      </c>
      <c r="J961" s="163" t="n">
        <f aca="false">IF(H961&lt;&gt;0,ROUND(H961*I961,2),IF(AP961=0,(SUMIF($AC$13:$AC$1012,B961,$AP$13:$AP$1012)),AP961))</f>
        <v>0</v>
      </c>
      <c r="K961" s="163" t="n">
        <f aca="false">H961-E961</f>
        <v>0</v>
      </c>
      <c r="L961" s="163" t="n">
        <f aca="false">J961-G961</f>
        <v>0</v>
      </c>
      <c r="M961" s="645" t="str">
        <f aca="false">IF('ORÇ.GLOBAL P CAIXA'!H960&gt;0,'ORÇ.GLOBAL P CAIXA'!H960,"")</f>
        <v/>
      </c>
      <c r="N961" s="646" t="n">
        <f aca="false">'ORÇ.GLOBAL P CAIXA'!I960</f>
        <v>0</v>
      </c>
      <c r="O961" s="166" t="str">
        <f aca="false">S961</f>
        <v/>
      </c>
      <c r="P961" s="167"/>
      <c r="Q961" s="168" t="str">
        <f aca="false">IF(B961&gt;0,"ok","ocultar")</f>
        <v>ocultar</v>
      </c>
      <c r="R961" s="647" t="n">
        <f aca="false">'ORÇ.GLOBAL P CAIXA'!B960</f>
        <v>0</v>
      </c>
      <c r="S961" s="170" t="str">
        <f aca="false">IF('ORÇ.GLOBAL P CAIXA'!N960&lt;&gt;0,'ORÇ.GLOBAL P CAIXA'!N960,"")</f>
        <v/>
      </c>
      <c r="T961" s="648" t="n">
        <f aca="false">'ORÇ.GLOBAL P CAIXA'!O960</f>
        <v>0</v>
      </c>
      <c r="U961" s="172" t="n">
        <f aca="false">'ORÇ.GLOBAL P CAIXA'!P960</f>
        <v>0</v>
      </c>
      <c r="V961" s="173" t="n">
        <f aca="false">'ORÇ.GLOBAL P CAIXA'!E960</f>
        <v>0</v>
      </c>
      <c r="W961" s="173" t="n">
        <f aca="false">F961</f>
        <v>0</v>
      </c>
      <c r="X961" s="649"/>
      <c r="Y961" s="649"/>
      <c r="Z961" s="650"/>
      <c r="AB961" s="88"/>
      <c r="AC961" s="157" t="n">
        <f aca="false">IF(B961=0,AC960,IF(ISNONTEXT(B961)=TRUE(),INT(B961),INT(LEFT(B961,FIND(".",B961)-1))))</f>
        <v>3</v>
      </c>
      <c r="AD961" s="157" t="str">
        <f aca="false">IF(AD962=1,1,IF(B961&lt;&gt;0,1,IF(C961&lt;&gt;0,1,IF(D961&lt;&gt;0,1,IF(E961&lt;&gt;0,1,"")))))</f>
        <v/>
      </c>
      <c r="AE961" s="157" t="str">
        <f aca="false">IF(AC961=0," ",IF(AC961&lt;&gt;AC960,AC961," "))</f>
        <v> </v>
      </c>
      <c r="AF961" s="88"/>
      <c r="AG961" s="75" t="e">
        <f aca="false">IF(AC961&lt;&gt;AE961,(IF(N961=0,G961*(INFORMAÇÕES!$Q$69/INFORMAÇÕES!$Q$72),IF(N961="R",G961,0))),0)</f>
        <v>#DIV/0!</v>
      </c>
      <c r="AH961" s="75" t="e">
        <f aca="false">IF(AC961&lt;&gt;AE961,(IF(N961=0,G961*(INFORMAÇÕES!$Q$70/INFORMAÇÕES!$Q$72),IF(N961="C",G961,0))),0)</f>
        <v>#DIV/0!</v>
      </c>
      <c r="AI961" s="75" t="n">
        <f aca="false">IF(AC961&lt;&gt;AE961,(IF(N961=0,G961*INFORMAÇÕES!$U$115,IF(N961="CF",G961,0))),0)</f>
        <v>0</v>
      </c>
      <c r="AJ961" s="75" t="n">
        <f aca="false">IF(AC961&lt;&gt;AE961,(IF(N961=0,G961*INFORMAÇÕES!$U$116,IF(N961="O",G961,0))),0)</f>
        <v>0</v>
      </c>
      <c r="AK961" s="75" t="n">
        <f aca="false">IF(E961&lt;&gt;0,G961,0)</f>
        <v>0</v>
      </c>
      <c r="AL961" s="75" t="n">
        <f aca="false">IF(AC961&lt;&gt;AE961,(IF(N961=0,J961*(INFORMAÇÕES!$Q$89/INFORMAÇÕES!$Q$92),IF(N961="R",J961,0))),0)</f>
        <v>0</v>
      </c>
      <c r="AM961" s="75" t="n">
        <f aca="false">IF(AC961&lt;&gt;AE961,(IF(N961=0,J961*(INFORMAÇÕES!$Q$90/INFORMAÇÕES!$Q$92),IF(N961="C",J961,0))),0)</f>
        <v>0</v>
      </c>
      <c r="AN961" s="75" t="n">
        <f aca="false">IF(AC961&lt;&gt;AE961,(IF(N961="",J961*INFORMAÇÕES!$U$115,IF(N961="CF",J961,0))),0)</f>
        <v>0</v>
      </c>
      <c r="AO961" s="75" t="n">
        <f aca="false">IF(AC961&lt;&gt;AE961,(IF(N961="",J961*INFORMAÇÕES!$U$116,IF(N961="O",J961,0))),0)</f>
        <v>0</v>
      </c>
      <c r="AP961" s="75" t="n">
        <f aca="false">IF(H961&lt;&gt;0,J961,0)</f>
        <v>0</v>
      </c>
      <c r="AQ961" s="75" t="n">
        <f aca="false">IF(K961&lt;&gt;0,L961,0)</f>
        <v>0</v>
      </c>
    </row>
    <row r="962" s="174" customFormat="true" ht="14.25" hidden="false" customHeight="false" outlineLevel="0" collapsed="false">
      <c r="A962" s="159" t="n">
        <v>950</v>
      </c>
      <c r="B962" s="160" t="n">
        <f aca="false">R962</f>
        <v>0</v>
      </c>
      <c r="C962" s="161" t="n">
        <f aca="false">T962</f>
        <v>0</v>
      </c>
      <c r="D962" s="162" t="n">
        <f aca="false">U962</f>
        <v>0</v>
      </c>
      <c r="E962" s="163" t="n">
        <f aca="false">'ORÇ.GLOBAL P CAIXA'!E961</f>
        <v>0</v>
      </c>
      <c r="F962" s="163" t="n">
        <f aca="false">IF('ORÇ.GLOBAL EMPRESA'!G961&gt;0,'ORÇ.GLOBAL EMPRESA'!G961,'ORÇ.GLOBAL P CAIXA'!F961)</f>
        <v>0</v>
      </c>
      <c r="G962" s="163" t="n">
        <f aca="false">IF(E962&lt;&gt;0,ROUND(E962*F962,2),IF(AK962=0,(SUMIF($AC$13:$AC$1012,B962,$AK$13:$AK$1012)),AK962))</f>
        <v>0</v>
      </c>
      <c r="H962" s="163" t="n">
        <f aca="false">V962</f>
        <v>0</v>
      </c>
      <c r="I962" s="163" t="n">
        <f aca="false">W962</f>
        <v>0</v>
      </c>
      <c r="J962" s="163" t="n">
        <f aca="false">IF(H962&lt;&gt;0,ROUND(H962*I962,2),IF(AP962=0,(SUMIF($AC$13:$AC$1012,B962,$AP$13:$AP$1012)),AP962))</f>
        <v>0</v>
      </c>
      <c r="K962" s="163" t="n">
        <f aca="false">H962-E962</f>
        <v>0</v>
      </c>
      <c r="L962" s="163" t="n">
        <f aca="false">J962-G962</f>
        <v>0</v>
      </c>
      <c r="M962" s="645" t="str">
        <f aca="false">IF('ORÇ.GLOBAL P CAIXA'!H961&gt;0,'ORÇ.GLOBAL P CAIXA'!H961,"")</f>
        <v/>
      </c>
      <c r="N962" s="646" t="n">
        <f aca="false">'ORÇ.GLOBAL P CAIXA'!I961</f>
        <v>0</v>
      </c>
      <c r="O962" s="166" t="str">
        <f aca="false">S962</f>
        <v/>
      </c>
      <c r="P962" s="167"/>
      <c r="Q962" s="168" t="str">
        <f aca="false">IF(B962&gt;0,"ok","ocultar")</f>
        <v>ocultar</v>
      </c>
      <c r="R962" s="647" t="n">
        <f aca="false">'ORÇ.GLOBAL P CAIXA'!B961</f>
        <v>0</v>
      </c>
      <c r="S962" s="170" t="str">
        <f aca="false">IF('ORÇ.GLOBAL P CAIXA'!N961&lt;&gt;0,'ORÇ.GLOBAL P CAIXA'!N961,"")</f>
        <v/>
      </c>
      <c r="T962" s="648" t="n">
        <f aca="false">'ORÇ.GLOBAL P CAIXA'!O961</f>
        <v>0</v>
      </c>
      <c r="U962" s="172" t="n">
        <f aca="false">'ORÇ.GLOBAL P CAIXA'!P961</f>
        <v>0</v>
      </c>
      <c r="V962" s="173" t="n">
        <f aca="false">'ORÇ.GLOBAL P CAIXA'!E961</f>
        <v>0</v>
      </c>
      <c r="W962" s="173" t="n">
        <f aca="false">F962</f>
        <v>0</v>
      </c>
      <c r="X962" s="649"/>
      <c r="Y962" s="649"/>
      <c r="Z962" s="650"/>
      <c r="AB962" s="88"/>
      <c r="AC962" s="157" t="n">
        <f aca="false">IF(B962=0,AC961,IF(ISNONTEXT(B962)=TRUE(),INT(B962),INT(LEFT(B962,FIND(".",B962)-1))))</f>
        <v>3</v>
      </c>
      <c r="AD962" s="157" t="str">
        <f aca="false">IF(AD963=1,1,IF(B962&lt;&gt;0,1,IF(C962&lt;&gt;0,1,IF(D962&lt;&gt;0,1,IF(E962&lt;&gt;0,1,"")))))</f>
        <v/>
      </c>
      <c r="AE962" s="157" t="str">
        <f aca="false">IF(AC962=0," ",IF(AC962&lt;&gt;AC961,AC962," "))</f>
        <v> </v>
      </c>
      <c r="AF962" s="88"/>
      <c r="AG962" s="75" t="e">
        <f aca="false">IF(AC962&lt;&gt;AE962,(IF(N962=0,G962*(INFORMAÇÕES!$Q$69/INFORMAÇÕES!$Q$72),IF(N962="R",G962,0))),0)</f>
        <v>#DIV/0!</v>
      </c>
      <c r="AH962" s="75" t="e">
        <f aca="false">IF(AC962&lt;&gt;AE962,(IF(N962=0,G962*(INFORMAÇÕES!$Q$70/INFORMAÇÕES!$Q$72),IF(N962="C",G962,0))),0)</f>
        <v>#DIV/0!</v>
      </c>
      <c r="AI962" s="75" t="n">
        <f aca="false">IF(AC962&lt;&gt;AE962,(IF(N962=0,G962*INFORMAÇÕES!$U$115,IF(N962="CF",G962,0))),0)</f>
        <v>0</v>
      </c>
      <c r="AJ962" s="75" t="n">
        <f aca="false">IF(AC962&lt;&gt;AE962,(IF(N962=0,G962*INFORMAÇÕES!$U$116,IF(N962="O",G962,0))),0)</f>
        <v>0</v>
      </c>
      <c r="AK962" s="75" t="n">
        <f aca="false">IF(E962&lt;&gt;0,G962,0)</f>
        <v>0</v>
      </c>
      <c r="AL962" s="75" t="n">
        <f aca="false">IF(AC962&lt;&gt;AE962,(IF(N962=0,J962*(INFORMAÇÕES!$Q$89/INFORMAÇÕES!$Q$92),IF(N962="R",J962,0))),0)</f>
        <v>0</v>
      </c>
      <c r="AM962" s="75" t="n">
        <f aca="false">IF(AC962&lt;&gt;AE962,(IF(N962=0,J962*(INFORMAÇÕES!$Q$90/INFORMAÇÕES!$Q$92),IF(N962="C",J962,0))),0)</f>
        <v>0</v>
      </c>
      <c r="AN962" s="75" t="n">
        <f aca="false">IF(AC962&lt;&gt;AE962,(IF(N962="",J962*INFORMAÇÕES!$U$115,IF(N962="CF",J962,0))),0)</f>
        <v>0</v>
      </c>
      <c r="AO962" s="75" t="n">
        <f aca="false">IF(AC962&lt;&gt;AE962,(IF(N962="",J962*INFORMAÇÕES!$U$116,IF(N962="O",J962,0))),0)</f>
        <v>0</v>
      </c>
      <c r="AP962" s="75" t="n">
        <f aca="false">IF(H962&lt;&gt;0,J962,0)</f>
        <v>0</v>
      </c>
      <c r="AQ962" s="75" t="n">
        <f aca="false">IF(K962&lt;&gt;0,L962,0)</f>
        <v>0</v>
      </c>
    </row>
    <row r="963" s="174" customFormat="true" ht="14.25" hidden="false" customHeight="false" outlineLevel="0" collapsed="false">
      <c r="A963" s="159" t="n">
        <v>951</v>
      </c>
      <c r="B963" s="160" t="n">
        <f aca="false">R963</f>
        <v>0</v>
      </c>
      <c r="C963" s="161" t="n">
        <f aca="false">T963</f>
        <v>0</v>
      </c>
      <c r="D963" s="162" t="n">
        <f aca="false">U963</f>
        <v>0</v>
      </c>
      <c r="E963" s="163" t="n">
        <f aca="false">'ORÇ.GLOBAL P CAIXA'!E962</f>
        <v>0</v>
      </c>
      <c r="F963" s="163" t="n">
        <f aca="false">IF('ORÇ.GLOBAL EMPRESA'!G962&gt;0,'ORÇ.GLOBAL EMPRESA'!G962,'ORÇ.GLOBAL P CAIXA'!F962)</f>
        <v>0</v>
      </c>
      <c r="G963" s="163" t="n">
        <f aca="false">IF(E963&lt;&gt;0,ROUND(E963*F963,2),IF(AK963=0,(SUMIF($AC$13:$AC$1012,B963,$AK$13:$AK$1012)),AK963))</f>
        <v>0</v>
      </c>
      <c r="H963" s="163" t="n">
        <f aca="false">V963</f>
        <v>0</v>
      </c>
      <c r="I963" s="163" t="n">
        <f aca="false">W963</f>
        <v>0</v>
      </c>
      <c r="J963" s="163" t="n">
        <f aca="false">IF(H963&lt;&gt;0,ROUND(H963*I963,2),IF(AP963=0,(SUMIF($AC$13:$AC$1012,B963,$AP$13:$AP$1012)),AP963))</f>
        <v>0</v>
      </c>
      <c r="K963" s="163" t="n">
        <f aca="false">H963-E963</f>
        <v>0</v>
      </c>
      <c r="L963" s="163" t="n">
        <f aca="false">J963-G963</f>
        <v>0</v>
      </c>
      <c r="M963" s="645" t="str">
        <f aca="false">IF('ORÇ.GLOBAL P CAIXA'!H962&gt;0,'ORÇ.GLOBAL P CAIXA'!H962,"")</f>
        <v/>
      </c>
      <c r="N963" s="646" t="n">
        <f aca="false">'ORÇ.GLOBAL P CAIXA'!I962</f>
        <v>0</v>
      </c>
      <c r="O963" s="166" t="str">
        <f aca="false">S963</f>
        <v/>
      </c>
      <c r="P963" s="167"/>
      <c r="Q963" s="168" t="str">
        <f aca="false">IF(B963&gt;0,"ok","ocultar")</f>
        <v>ocultar</v>
      </c>
      <c r="R963" s="647" t="n">
        <f aca="false">'ORÇ.GLOBAL P CAIXA'!B962</f>
        <v>0</v>
      </c>
      <c r="S963" s="170" t="str">
        <f aca="false">IF('ORÇ.GLOBAL P CAIXA'!N962&lt;&gt;0,'ORÇ.GLOBAL P CAIXA'!N962,"")</f>
        <v/>
      </c>
      <c r="T963" s="648" t="n">
        <f aca="false">'ORÇ.GLOBAL P CAIXA'!O962</f>
        <v>0</v>
      </c>
      <c r="U963" s="172" t="n">
        <f aca="false">'ORÇ.GLOBAL P CAIXA'!P962</f>
        <v>0</v>
      </c>
      <c r="V963" s="173" t="n">
        <f aca="false">'ORÇ.GLOBAL P CAIXA'!E962</f>
        <v>0</v>
      </c>
      <c r="W963" s="173" t="n">
        <f aca="false">F963</f>
        <v>0</v>
      </c>
      <c r="X963" s="649"/>
      <c r="Y963" s="649"/>
      <c r="Z963" s="650"/>
      <c r="AB963" s="88"/>
      <c r="AC963" s="157" t="n">
        <f aca="false">IF(B963=0,AC962,IF(ISNONTEXT(B963)=TRUE(),INT(B963),INT(LEFT(B963,FIND(".",B963)-1))))</f>
        <v>3</v>
      </c>
      <c r="AD963" s="157" t="str">
        <f aca="false">IF(AD964=1,1,IF(B963&lt;&gt;0,1,IF(C963&lt;&gt;0,1,IF(D963&lt;&gt;0,1,IF(E963&lt;&gt;0,1,"")))))</f>
        <v/>
      </c>
      <c r="AE963" s="157" t="str">
        <f aca="false">IF(AC963=0," ",IF(AC963&lt;&gt;AC962,AC963," "))</f>
        <v> </v>
      </c>
      <c r="AF963" s="88"/>
      <c r="AG963" s="75" t="e">
        <f aca="false">IF(AC963&lt;&gt;AE963,(IF(N963=0,G963*(INFORMAÇÕES!$Q$69/INFORMAÇÕES!$Q$72),IF(N963="R",G963,0))),0)</f>
        <v>#DIV/0!</v>
      </c>
      <c r="AH963" s="75" t="e">
        <f aca="false">IF(AC963&lt;&gt;AE963,(IF(N963=0,G963*(INFORMAÇÕES!$Q$70/INFORMAÇÕES!$Q$72),IF(N963="C",G963,0))),0)</f>
        <v>#DIV/0!</v>
      </c>
      <c r="AI963" s="75" t="n">
        <f aca="false">IF(AC963&lt;&gt;AE963,(IF(N963=0,G963*INFORMAÇÕES!$U$115,IF(N963="CF",G963,0))),0)</f>
        <v>0</v>
      </c>
      <c r="AJ963" s="75" t="n">
        <f aca="false">IF(AC963&lt;&gt;AE963,(IF(N963=0,G963*INFORMAÇÕES!$U$116,IF(N963="O",G963,0))),0)</f>
        <v>0</v>
      </c>
      <c r="AK963" s="75" t="n">
        <f aca="false">IF(E963&lt;&gt;0,G963,0)</f>
        <v>0</v>
      </c>
      <c r="AL963" s="75" t="n">
        <f aca="false">IF(AC963&lt;&gt;AE963,(IF(N963=0,J963*(INFORMAÇÕES!$Q$89/INFORMAÇÕES!$Q$92),IF(N963="R",J963,0))),0)</f>
        <v>0</v>
      </c>
      <c r="AM963" s="75" t="n">
        <f aca="false">IF(AC963&lt;&gt;AE963,(IF(N963=0,J963*(INFORMAÇÕES!$Q$90/INFORMAÇÕES!$Q$92),IF(N963="C",J963,0))),0)</f>
        <v>0</v>
      </c>
      <c r="AN963" s="75" t="n">
        <f aca="false">IF(AC963&lt;&gt;AE963,(IF(N963="",J963*INFORMAÇÕES!$U$115,IF(N963="CF",J963,0))),0)</f>
        <v>0</v>
      </c>
      <c r="AO963" s="75" t="n">
        <f aca="false">IF(AC963&lt;&gt;AE963,(IF(N963="",J963*INFORMAÇÕES!$U$116,IF(N963="O",J963,0))),0)</f>
        <v>0</v>
      </c>
      <c r="AP963" s="75" t="n">
        <f aca="false">IF(H963&lt;&gt;0,J963,0)</f>
        <v>0</v>
      </c>
      <c r="AQ963" s="75" t="n">
        <f aca="false">IF(K963&lt;&gt;0,L963,0)</f>
        <v>0</v>
      </c>
    </row>
    <row r="964" s="174" customFormat="true" ht="14.25" hidden="false" customHeight="false" outlineLevel="0" collapsed="false">
      <c r="A964" s="159" t="n">
        <v>952</v>
      </c>
      <c r="B964" s="160" t="n">
        <f aca="false">R964</f>
        <v>0</v>
      </c>
      <c r="C964" s="161" t="n">
        <f aca="false">T964</f>
        <v>0</v>
      </c>
      <c r="D964" s="162" t="n">
        <f aca="false">U964</f>
        <v>0</v>
      </c>
      <c r="E964" s="163" t="n">
        <f aca="false">'ORÇ.GLOBAL P CAIXA'!E963</f>
        <v>0</v>
      </c>
      <c r="F964" s="163" t="n">
        <f aca="false">IF('ORÇ.GLOBAL EMPRESA'!G963&gt;0,'ORÇ.GLOBAL EMPRESA'!G963,'ORÇ.GLOBAL P CAIXA'!F963)</f>
        <v>0</v>
      </c>
      <c r="G964" s="163" t="n">
        <f aca="false">IF(E964&lt;&gt;0,ROUND(E964*F964,2),IF(AK964=0,(SUMIF($AC$13:$AC$1012,B964,$AK$13:$AK$1012)),AK964))</f>
        <v>0</v>
      </c>
      <c r="H964" s="163" t="n">
        <f aca="false">V964</f>
        <v>0</v>
      </c>
      <c r="I964" s="163" t="n">
        <f aca="false">W964</f>
        <v>0</v>
      </c>
      <c r="J964" s="163" t="n">
        <f aca="false">IF(H964&lt;&gt;0,ROUND(H964*I964,2),IF(AP964=0,(SUMIF($AC$13:$AC$1012,B964,$AP$13:$AP$1012)),AP964))</f>
        <v>0</v>
      </c>
      <c r="K964" s="163" t="n">
        <f aca="false">H964-E964</f>
        <v>0</v>
      </c>
      <c r="L964" s="163" t="n">
        <f aca="false">J964-G964</f>
        <v>0</v>
      </c>
      <c r="M964" s="645" t="str">
        <f aca="false">IF('ORÇ.GLOBAL P CAIXA'!H963&gt;0,'ORÇ.GLOBAL P CAIXA'!H963,"")</f>
        <v/>
      </c>
      <c r="N964" s="646" t="n">
        <f aca="false">'ORÇ.GLOBAL P CAIXA'!I963</f>
        <v>0</v>
      </c>
      <c r="O964" s="166" t="str">
        <f aca="false">S964</f>
        <v/>
      </c>
      <c r="P964" s="167"/>
      <c r="Q964" s="168" t="str">
        <f aca="false">IF(B964&gt;0,"ok","ocultar")</f>
        <v>ocultar</v>
      </c>
      <c r="R964" s="647" t="n">
        <f aca="false">'ORÇ.GLOBAL P CAIXA'!B963</f>
        <v>0</v>
      </c>
      <c r="S964" s="170" t="str">
        <f aca="false">IF('ORÇ.GLOBAL P CAIXA'!N963&lt;&gt;0,'ORÇ.GLOBAL P CAIXA'!N963,"")</f>
        <v/>
      </c>
      <c r="T964" s="648" t="n">
        <f aca="false">'ORÇ.GLOBAL P CAIXA'!O963</f>
        <v>0</v>
      </c>
      <c r="U964" s="172" t="n">
        <f aca="false">'ORÇ.GLOBAL P CAIXA'!P963</f>
        <v>0</v>
      </c>
      <c r="V964" s="173" t="n">
        <f aca="false">'ORÇ.GLOBAL P CAIXA'!E963</f>
        <v>0</v>
      </c>
      <c r="W964" s="173" t="n">
        <f aca="false">F964</f>
        <v>0</v>
      </c>
      <c r="X964" s="649"/>
      <c r="Y964" s="649"/>
      <c r="Z964" s="650"/>
      <c r="AB964" s="88"/>
      <c r="AC964" s="157" t="n">
        <f aca="false">IF(B964=0,AC963,IF(ISNONTEXT(B964)=TRUE(),INT(B964),INT(LEFT(B964,FIND(".",B964)-1))))</f>
        <v>3</v>
      </c>
      <c r="AD964" s="157" t="str">
        <f aca="false">IF(AD965=1,1,IF(B964&lt;&gt;0,1,IF(C964&lt;&gt;0,1,IF(D964&lt;&gt;0,1,IF(E964&lt;&gt;0,1,"")))))</f>
        <v/>
      </c>
      <c r="AE964" s="157" t="str">
        <f aca="false">IF(AC964=0," ",IF(AC964&lt;&gt;AC963,AC964," "))</f>
        <v> </v>
      </c>
      <c r="AF964" s="88"/>
      <c r="AG964" s="75" t="e">
        <f aca="false">IF(AC964&lt;&gt;AE964,(IF(N964=0,G964*(INFORMAÇÕES!$Q$69/INFORMAÇÕES!$Q$72),IF(N964="R",G964,0))),0)</f>
        <v>#DIV/0!</v>
      </c>
      <c r="AH964" s="75" t="e">
        <f aca="false">IF(AC964&lt;&gt;AE964,(IF(N964=0,G964*(INFORMAÇÕES!$Q$70/INFORMAÇÕES!$Q$72),IF(N964="C",G964,0))),0)</f>
        <v>#DIV/0!</v>
      </c>
      <c r="AI964" s="75" t="n">
        <f aca="false">IF(AC964&lt;&gt;AE964,(IF(N964=0,G964*INFORMAÇÕES!$U$115,IF(N964="CF",G964,0))),0)</f>
        <v>0</v>
      </c>
      <c r="AJ964" s="75" t="n">
        <f aca="false">IF(AC964&lt;&gt;AE964,(IF(N964=0,G964*INFORMAÇÕES!$U$116,IF(N964="O",G964,0))),0)</f>
        <v>0</v>
      </c>
      <c r="AK964" s="75" t="n">
        <f aca="false">IF(E964&lt;&gt;0,G964,0)</f>
        <v>0</v>
      </c>
      <c r="AL964" s="75" t="n">
        <f aca="false">IF(AC964&lt;&gt;AE964,(IF(N964=0,J964*(INFORMAÇÕES!$Q$89/INFORMAÇÕES!$Q$92),IF(N964="R",J964,0))),0)</f>
        <v>0</v>
      </c>
      <c r="AM964" s="75" t="n">
        <f aca="false">IF(AC964&lt;&gt;AE964,(IF(N964=0,J964*(INFORMAÇÕES!$Q$90/INFORMAÇÕES!$Q$92),IF(N964="C",J964,0))),0)</f>
        <v>0</v>
      </c>
      <c r="AN964" s="75" t="n">
        <f aca="false">IF(AC964&lt;&gt;AE964,(IF(N964="",J964*INFORMAÇÕES!$U$115,IF(N964="CF",J964,0))),0)</f>
        <v>0</v>
      </c>
      <c r="AO964" s="75" t="n">
        <f aca="false">IF(AC964&lt;&gt;AE964,(IF(N964="",J964*INFORMAÇÕES!$U$116,IF(N964="O",J964,0))),0)</f>
        <v>0</v>
      </c>
      <c r="AP964" s="75" t="n">
        <f aca="false">IF(H964&lt;&gt;0,J964,0)</f>
        <v>0</v>
      </c>
      <c r="AQ964" s="75" t="n">
        <f aca="false">IF(K964&lt;&gt;0,L964,0)</f>
        <v>0</v>
      </c>
    </row>
    <row r="965" s="174" customFormat="true" ht="14.25" hidden="false" customHeight="false" outlineLevel="0" collapsed="false">
      <c r="A965" s="159" t="n">
        <v>953</v>
      </c>
      <c r="B965" s="160" t="n">
        <f aca="false">R965</f>
        <v>0</v>
      </c>
      <c r="C965" s="161" t="n">
        <f aca="false">T965</f>
        <v>0</v>
      </c>
      <c r="D965" s="162" t="n">
        <f aca="false">U965</f>
        <v>0</v>
      </c>
      <c r="E965" s="163" t="n">
        <f aca="false">'ORÇ.GLOBAL P CAIXA'!E964</f>
        <v>0</v>
      </c>
      <c r="F965" s="163" t="n">
        <f aca="false">IF('ORÇ.GLOBAL EMPRESA'!G964&gt;0,'ORÇ.GLOBAL EMPRESA'!G964,'ORÇ.GLOBAL P CAIXA'!F964)</f>
        <v>0</v>
      </c>
      <c r="G965" s="163" t="n">
        <f aca="false">IF(E965&lt;&gt;0,ROUND(E965*F965,2),IF(AK965=0,(SUMIF($AC$13:$AC$1012,B965,$AK$13:$AK$1012)),AK965))</f>
        <v>0</v>
      </c>
      <c r="H965" s="163" t="n">
        <f aca="false">V965</f>
        <v>0</v>
      </c>
      <c r="I965" s="163" t="n">
        <f aca="false">W965</f>
        <v>0</v>
      </c>
      <c r="J965" s="163" t="n">
        <f aca="false">IF(H965&lt;&gt;0,ROUND(H965*I965,2),IF(AP965=0,(SUMIF($AC$13:$AC$1012,B965,$AP$13:$AP$1012)),AP965))</f>
        <v>0</v>
      </c>
      <c r="K965" s="163" t="n">
        <f aca="false">H965-E965</f>
        <v>0</v>
      </c>
      <c r="L965" s="163" t="n">
        <f aca="false">J965-G965</f>
        <v>0</v>
      </c>
      <c r="M965" s="645" t="str">
        <f aca="false">IF('ORÇ.GLOBAL P CAIXA'!H964&gt;0,'ORÇ.GLOBAL P CAIXA'!H964,"")</f>
        <v/>
      </c>
      <c r="N965" s="646" t="n">
        <f aca="false">'ORÇ.GLOBAL P CAIXA'!I964</f>
        <v>0</v>
      </c>
      <c r="O965" s="166" t="str">
        <f aca="false">S965</f>
        <v/>
      </c>
      <c r="P965" s="167"/>
      <c r="Q965" s="168" t="str">
        <f aca="false">IF(B965&gt;0,"ok","ocultar")</f>
        <v>ocultar</v>
      </c>
      <c r="R965" s="647" t="n">
        <f aca="false">'ORÇ.GLOBAL P CAIXA'!B964</f>
        <v>0</v>
      </c>
      <c r="S965" s="170" t="str">
        <f aca="false">IF('ORÇ.GLOBAL P CAIXA'!N964&lt;&gt;0,'ORÇ.GLOBAL P CAIXA'!N964,"")</f>
        <v/>
      </c>
      <c r="T965" s="648" t="n">
        <f aca="false">'ORÇ.GLOBAL P CAIXA'!O964</f>
        <v>0</v>
      </c>
      <c r="U965" s="172" t="n">
        <f aca="false">'ORÇ.GLOBAL P CAIXA'!P964</f>
        <v>0</v>
      </c>
      <c r="V965" s="173" t="n">
        <f aca="false">'ORÇ.GLOBAL P CAIXA'!E964</f>
        <v>0</v>
      </c>
      <c r="W965" s="173" t="n">
        <f aca="false">F965</f>
        <v>0</v>
      </c>
      <c r="X965" s="649"/>
      <c r="Y965" s="649"/>
      <c r="Z965" s="650"/>
      <c r="AB965" s="88"/>
      <c r="AC965" s="157" t="n">
        <f aca="false">IF(B965=0,AC964,IF(ISNONTEXT(B965)=TRUE(),INT(B965),INT(LEFT(B965,FIND(".",B965)-1))))</f>
        <v>3</v>
      </c>
      <c r="AD965" s="157" t="str">
        <f aca="false">IF(AD966=1,1,IF(B965&lt;&gt;0,1,IF(C965&lt;&gt;0,1,IF(D965&lt;&gt;0,1,IF(E965&lt;&gt;0,1,"")))))</f>
        <v/>
      </c>
      <c r="AE965" s="157" t="str">
        <f aca="false">IF(AC965=0," ",IF(AC965&lt;&gt;AC964,AC965," "))</f>
        <v> </v>
      </c>
      <c r="AF965" s="88"/>
      <c r="AG965" s="75" t="e">
        <f aca="false">IF(AC965&lt;&gt;AE965,(IF(N965=0,G965*(INFORMAÇÕES!$Q$69/INFORMAÇÕES!$Q$72),IF(N965="R",G965,0))),0)</f>
        <v>#DIV/0!</v>
      </c>
      <c r="AH965" s="75" t="e">
        <f aca="false">IF(AC965&lt;&gt;AE965,(IF(N965=0,G965*(INFORMAÇÕES!$Q$70/INFORMAÇÕES!$Q$72),IF(N965="C",G965,0))),0)</f>
        <v>#DIV/0!</v>
      </c>
      <c r="AI965" s="75" t="n">
        <f aca="false">IF(AC965&lt;&gt;AE965,(IF(N965=0,G965*INFORMAÇÕES!$U$115,IF(N965="CF",G965,0))),0)</f>
        <v>0</v>
      </c>
      <c r="AJ965" s="75" t="n">
        <f aca="false">IF(AC965&lt;&gt;AE965,(IF(N965=0,G965*INFORMAÇÕES!$U$116,IF(N965="O",G965,0))),0)</f>
        <v>0</v>
      </c>
      <c r="AK965" s="75" t="n">
        <f aca="false">IF(E965&lt;&gt;0,G965,0)</f>
        <v>0</v>
      </c>
      <c r="AL965" s="75" t="n">
        <f aca="false">IF(AC965&lt;&gt;AE965,(IF(N965=0,J965*(INFORMAÇÕES!$Q$89/INFORMAÇÕES!$Q$92),IF(N965="R",J965,0))),0)</f>
        <v>0</v>
      </c>
      <c r="AM965" s="75" t="n">
        <f aca="false">IF(AC965&lt;&gt;AE965,(IF(N965=0,J965*(INFORMAÇÕES!$Q$90/INFORMAÇÕES!$Q$92),IF(N965="C",J965,0))),0)</f>
        <v>0</v>
      </c>
      <c r="AN965" s="75" t="n">
        <f aca="false">IF(AC965&lt;&gt;AE965,(IF(N965="",J965*INFORMAÇÕES!$U$115,IF(N965="CF",J965,0))),0)</f>
        <v>0</v>
      </c>
      <c r="AO965" s="75" t="n">
        <f aca="false">IF(AC965&lt;&gt;AE965,(IF(N965="",J965*INFORMAÇÕES!$U$116,IF(N965="O",J965,0))),0)</f>
        <v>0</v>
      </c>
      <c r="AP965" s="75" t="n">
        <f aca="false">IF(H965&lt;&gt;0,J965,0)</f>
        <v>0</v>
      </c>
      <c r="AQ965" s="75" t="n">
        <f aca="false">IF(K965&lt;&gt;0,L965,0)</f>
        <v>0</v>
      </c>
    </row>
    <row r="966" s="174" customFormat="true" ht="14.25" hidden="false" customHeight="false" outlineLevel="0" collapsed="false">
      <c r="A966" s="159" t="n">
        <v>954</v>
      </c>
      <c r="B966" s="160" t="n">
        <f aca="false">R966</f>
        <v>0</v>
      </c>
      <c r="C966" s="161" t="n">
        <f aca="false">T966</f>
        <v>0</v>
      </c>
      <c r="D966" s="162" t="n">
        <f aca="false">U966</f>
        <v>0</v>
      </c>
      <c r="E966" s="163" t="n">
        <f aca="false">'ORÇ.GLOBAL P CAIXA'!E965</f>
        <v>0</v>
      </c>
      <c r="F966" s="163" t="n">
        <f aca="false">IF('ORÇ.GLOBAL EMPRESA'!G965&gt;0,'ORÇ.GLOBAL EMPRESA'!G965,'ORÇ.GLOBAL P CAIXA'!F965)</f>
        <v>0</v>
      </c>
      <c r="G966" s="163" t="n">
        <f aca="false">IF(E966&lt;&gt;0,ROUND(E966*F966,2),IF(AK966=0,(SUMIF($AC$13:$AC$1012,B966,$AK$13:$AK$1012)),AK966))</f>
        <v>0</v>
      </c>
      <c r="H966" s="163" t="n">
        <f aca="false">V966</f>
        <v>0</v>
      </c>
      <c r="I966" s="163" t="n">
        <f aca="false">W966</f>
        <v>0</v>
      </c>
      <c r="J966" s="163" t="n">
        <f aca="false">IF(H966&lt;&gt;0,ROUND(H966*I966,2),IF(AP966=0,(SUMIF($AC$13:$AC$1012,B966,$AP$13:$AP$1012)),AP966))</f>
        <v>0</v>
      </c>
      <c r="K966" s="163" t="n">
        <f aca="false">H966-E966</f>
        <v>0</v>
      </c>
      <c r="L966" s="163" t="n">
        <f aca="false">J966-G966</f>
        <v>0</v>
      </c>
      <c r="M966" s="645" t="str">
        <f aca="false">IF('ORÇ.GLOBAL P CAIXA'!H965&gt;0,'ORÇ.GLOBAL P CAIXA'!H965,"")</f>
        <v/>
      </c>
      <c r="N966" s="646" t="n">
        <f aca="false">'ORÇ.GLOBAL P CAIXA'!I965</f>
        <v>0</v>
      </c>
      <c r="O966" s="166" t="str">
        <f aca="false">S966</f>
        <v/>
      </c>
      <c r="P966" s="167"/>
      <c r="Q966" s="168" t="str">
        <f aca="false">IF(B966&gt;0,"ok","ocultar")</f>
        <v>ocultar</v>
      </c>
      <c r="R966" s="647" t="n">
        <f aca="false">'ORÇ.GLOBAL P CAIXA'!B965</f>
        <v>0</v>
      </c>
      <c r="S966" s="170" t="str">
        <f aca="false">IF('ORÇ.GLOBAL P CAIXA'!N965&lt;&gt;0,'ORÇ.GLOBAL P CAIXA'!N965,"")</f>
        <v/>
      </c>
      <c r="T966" s="648" t="n">
        <f aca="false">'ORÇ.GLOBAL P CAIXA'!O965</f>
        <v>0</v>
      </c>
      <c r="U966" s="172" t="n">
        <f aca="false">'ORÇ.GLOBAL P CAIXA'!P965</f>
        <v>0</v>
      </c>
      <c r="V966" s="173" t="n">
        <f aca="false">'ORÇ.GLOBAL P CAIXA'!E965</f>
        <v>0</v>
      </c>
      <c r="W966" s="173" t="n">
        <f aca="false">F966</f>
        <v>0</v>
      </c>
      <c r="X966" s="649"/>
      <c r="Y966" s="649"/>
      <c r="Z966" s="650"/>
      <c r="AB966" s="88"/>
      <c r="AC966" s="157" t="n">
        <f aca="false">IF(B966=0,AC965,IF(ISNONTEXT(B966)=TRUE(),INT(B966),INT(LEFT(B966,FIND(".",B966)-1))))</f>
        <v>3</v>
      </c>
      <c r="AD966" s="157" t="str">
        <f aca="false">IF(AD967=1,1,IF(B966&lt;&gt;0,1,IF(C966&lt;&gt;0,1,IF(D966&lt;&gt;0,1,IF(E966&lt;&gt;0,1,"")))))</f>
        <v/>
      </c>
      <c r="AE966" s="157" t="str">
        <f aca="false">IF(AC966=0," ",IF(AC966&lt;&gt;AC965,AC966," "))</f>
        <v> </v>
      </c>
      <c r="AF966" s="88"/>
      <c r="AG966" s="75" t="e">
        <f aca="false">IF(AC966&lt;&gt;AE966,(IF(N966=0,G966*(INFORMAÇÕES!$Q$69/INFORMAÇÕES!$Q$72),IF(N966="R",G966,0))),0)</f>
        <v>#DIV/0!</v>
      </c>
      <c r="AH966" s="75" t="e">
        <f aca="false">IF(AC966&lt;&gt;AE966,(IF(N966=0,G966*(INFORMAÇÕES!$Q$70/INFORMAÇÕES!$Q$72),IF(N966="C",G966,0))),0)</f>
        <v>#DIV/0!</v>
      </c>
      <c r="AI966" s="75" t="n">
        <f aca="false">IF(AC966&lt;&gt;AE966,(IF(N966=0,G966*INFORMAÇÕES!$U$115,IF(N966="CF",G966,0))),0)</f>
        <v>0</v>
      </c>
      <c r="AJ966" s="75" t="n">
        <f aca="false">IF(AC966&lt;&gt;AE966,(IF(N966=0,G966*INFORMAÇÕES!$U$116,IF(N966="O",G966,0))),0)</f>
        <v>0</v>
      </c>
      <c r="AK966" s="75" t="n">
        <f aca="false">IF(E966&lt;&gt;0,G966,0)</f>
        <v>0</v>
      </c>
      <c r="AL966" s="75" t="n">
        <f aca="false">IF(AC966&lt;&gt;AE966,(IF(N966=0,J966*(INFORMAÇÕES!$Q$89/INFORMAÇÕES!$Q$92),IF(N966="R",J966,0))),0)</f>
        <v>0</v>
      </c>
      <c r="AM966" s="75" t="n">
        <f aca="false">IF(AC966&lt;&gt;AE966,(IF(N966=0,J966*(INFORMAÇÕES!$Q$90/INFORMAÇÕES!$Q$92),IF(N966="C",J966,0))),0)</f>
        <v>0</v>
      </c>
      <c r="AN966" s="75" t="n">
        <f aca="false">IF(AC966&lt;&gt;AE966,(IF(N966="",J966*INFORMAÇÕES!$U$115,IF(N966="CF",J966,0))),0)</f>
        <v>0</v>
      </c>
      <c r="AO966" s="75" t="n">
        <f aca="false">IF(AC966&lt;&gt;AE966,(IF(N966="",J966*INFORMAÇÕES!$U$116,IF(N966="O",J966,0))),0)</f>
        <v>0</v>
      </c>
      <c r="AP966" s="75" t="n">
        <f aca="false">IF(H966&lt;&gt;0,J966,0)</f>
        <v>0</v>
      </c>
      <c r="AQ966" s="75" t="n">
        <f aca="false">IF(K966&lt;&gt;0,L966,0)</f>
        <v>0</v>
      </c>
    </row>
    <row r="967" s="174" customFormat="true" ht="14.25" hidden="false" customHeight="false" outlineLevel="0" collapsed="false">
      <c r="A967" s="159" t="n">
        <v>955</v>
      </c>
      <c r="B967" s="160" t="n">
        <f aca="false">R967</f>
        <v>0</v>
      </c>
      <c r="C967" s="161" t="n">
        <f aca="false">T967</f>
        <v>0</v>
      </c>
      <c r="D967" s="162" t="n">
        <f aca="false">U967</f>
        <v>0</v>
      </c>
      <c r="E967" s="163" t="n">
        <f aca="false">'ORÇ.GLOBAL P CAIXA'!E966</f>
        <v>0</v>
      </c>
      <c r="F967" s="163" t="n">
        <f aca="false">IF('ORÇ.GLOBAL EMPRESA'!G966&gt;0,'ORÇ.GLOBAL EMPRESA'!G966,'ORÇ.GLOBAL P CAIXA'!F966)</f>
        <v>0</v>
      </c>
      <c r="G967" s="163" t="n">
        <f aca="false">IF(E967&lt;&gt;0,ROUND(E967*F967,2),IF(AK967=0,(SUMIF($AC$13:$AC$1012,B967,$AK$13:$AK$1012)),AK967))</f>
        <v>0</v>
      </c>
      <c r="H967" s="163" t="n">
        <f aca="false">V967</f>
        <v>0</v>
      </c>
      <c r="I967" s="163" t="n">
        <f aca="false">W967</f>
        <v>0</v>
      </c>
      <c r="J967" s="163" t="n">
        <f aca="false">IF(H967&lt;&gt;0,ROUND(H967*I967,2),IF(AP967=0,(SUMIF($AC$13:$AC$1012,B967,$AP$13:$AP$1012)),AP967))</f>
        <v>0</v>
      </c>
      <c r="K967" s="163" t="n">
        <f aca="false">H967-E967</f>
        <v>0</v>
      </c>
      <c r="L967" s="163" t="n">
        <f aca="false">J967-G967</f>
        <v>0</v>
      </c>
      <c r="M967" s="645" t="str">
        <f aca="false">IF('ORÇ.GLOBAL P CAIXA'!H966&gt;0,'ORÇ.GLOBAL P CAIXA'!H966,"")</f>
        <v/>
      </c>
      <c r="N967" s="646" t="n">
        <f aca="false">'ORÇ.GLOBAL P CAIXA'!I966</f>
        <v>0</v>
      </c>
      <c r="O967" s="166" t="str">
        <f aca="false">S967</f>
        <v/>
      </c>
      <c r="P967" s="167"/>
      <c r="Q967" s="168" t="str">
        <f aca="false">IF(B967&gt;0,"ok","ocultar")</f>
        <v>ocultar</v>
      </c>
      <c r="R967" s="647" t="n">
        <f aca="false">'ORÇ.GLOBAL P CAIXA'!B966</f>
        <v>0</v>
      </c>
      <c r="S967" s="170" t="str">
        <f aca="false">IF('ORÇ.GLOBAL P CAIXA'!N966&lt;&gt;0,'ORÇ.GLOBAL P CAIXA'!N966,"")</f>
        <v/>
      </c>
      <c r="T967" s="648" t="n">
        <f aca="false">'ORÇ.GLOBAL P CAIXA'!O966</f>
        <v>0</v>
      </c>
      <c r="U967" s="172" t="n">
        <f aca="false">'ORÇ.GLOBAL P CAIXA'!P966</f>
        <v>0</v>
      </c>
      <c r="V967" s="173" t="n">
        <f aca="false">'ORÇ.GLOBAL P CAIXA'!E966</f>
        <v>0</v>
      </c>
      <c r="W967" s="173" t="n">
        <f aca="false">F967</f>
        <v>0</v>
      </c>
      <c r="X967" s="649"/>
      <c r="Y967" s="649"/>
      <c r="Z967" s="650"/>
      <c r="AB967" s="88"/>
      <c r="AC967" s="157" t="n">
        <f aca="false">IF(B967=0,AC966,IF(ISNONTEXT(B967)=TRUE(),INT(B967),INT(LEFT(B967,FIND(".",B967)-1))))</f>
        <v>3</v>
      </c>
      <c r="AD967" s="157" t="str">
        <f aca="false">IF(AD968=1,1,IF(B967&lt;&gt;0,1,IF(C967&lt;&gt;0,1,IF(D967&lt;&gt;0,1,IF(E967&lt;&gt;0,1,"")))))</f>
        <v/>
      </c>
      <c r="AE967" s="157" t="str">
        <f aca="false">IF(AC967=0," ",IF(AC967&lt;&gt;AC966,AC967," "))</f>
        <v> </v>
      </c>
      <c r="AF967" s="88"/>
      <c r="AG967" s="75" t="e">
        <f aca="false">IF(AC967&lt;&gt;AE967,(IF(N967=0,G967*(INFORMAÇÕES!$Q$69/INFORMAÇÕES!$Q$72),IF(N967="R",G967,0))),0)</f>
        <v>#DIV/0!</v>
      </c>
      <c r="AH967" s="75" t="e">
        <f aca="false">IF(AC967&lt;&gt;AE967,(IF(N967=0,G967*(INFORMAÇÕES!$Q$70/INFORMAÇÕES!$Q$72),IF(N967="C",G967,0))),0)</f>
        <v>#DIV/0!</v>
      </c>
      <c r="AI967" s="75" t="n">
        <f aca="false">IF(AC967&lt;&gt;AE967,(IF(N967=0,G967*INFORMAÇÕES!$U$115,IF(N967="CF",G967,0))),0)</f>
        <v>0</v>
      </c>
      <c r="AJ967" s="75" t="n">
        <f aca="false">IF(AC967&lt;&gt;AE967,(IF(N967=0,G967*INFORMAÇÕES!$U$116,IF(N967="O",G967,0))),0)</f>
        <v>0</v>
      </c>
      <c r="AK967" s="75" t="n">
        <f aca="false">IF(E967&lt;&gt;0,G967,0)</f>
        <v>0</v>
      </c>
      <c r="AL967" s="75" t="n">
        <f aca="false">IF(AC967&lt;&gt;AE967,(IF(N967=0,J967*(INFORMAÇÕES!$Q$89/INFORMAÇÕES!$Q$92),IF(N967="R",J967,0))),0)</f>
        <v>0</v>
      </c>
      <c r="AM967" s="75" t="n">
        <f aca="false">IF(AC967&lt;&gt;AE967,(IF(N967=0,J967*(INFORMAÇÕES!$Q$90/INFORMAÇÕES!$Q$92),IF(N967="C",J967,0))),0)</f>
        <v>0</v>
      </c>
      <c r="AN967" s="75" t="n">
        <f aca="false">IF(AC967&lt;&gt;AE967,(IF(N967="",J967*INFORMAÇÕES!$U$115,IF(N967="CF",J967,0))),0)</f>
        <v>0</v>
      </c>
      <c r="AO967" s="75" t="n">
        <f aca="false">IF(AC967&lt;&gt;AE967,(IF(N967="",J967*INFORMAÇÕES!$U$116,IF(N967="O",J967,0))),0)</f>
        <v>0</v>
      </c>
      <c r="AP967" s="75" t="n">
        <f aca="false">IF(H967&lt;&gt;0,J967,0)</f>
        <v>0</v>
      </c>
      <c r="AQ967" s="75" t="n">
        <f aca="false">IF(K967&lt;&gt;0,L967,0)</f>
        <v>0</v>
      </c>
    </row>
    <row r="968" s="174" customFormat="true" ht="14.25" hidden="false" customHeight="false" outlineLevel="0" collapsed="false">
      <c r="A968" s="159" t="n">
        <v>956</v>
      </c>
      <c r="B968" s="160" t="n">
        <f aca="false">R968</f>
        <v>0</v>
      </c>
      <c r="C968" s="161" t="n">
        <f aca="false">T968</f>
        <v>0</v>
      </c>
      <c r="D968" s="162" t="n">
        <f aca="false">U968</f>
        <v>0</v>
      </c>
      <c r="E968" s="163" t="n">
        <f aca="false">'ORÇ.GLOBAL P CAIXA'!E967</f>
        <v>0</v>
      </c>
      <c r="F968" s="163" t="n">
        <f aca="false">IF('ORÇ.GLOBAL EMPRESA'!G967&gt;0,'ORÇ.GLOBAL EMPRESA'!G967,'ORÇ.GLOBAL P CAIXA'!F967)</f>
        <v>0</v>
      </c>
      <c r="G968" s="163" t="n">
        <f aca="false">IF(E968&lt;&gt;0,ROUND(E968*F968,2),IF(AK968=0,(SUMIF($AC$13:$AC$1012,B968,$AK$13:$AK$1012)),AK968))</f>
        <v>0</v>
      </c>
      <c r="H968" s="163" t="n">
        <f aca="false">V968</f>
        <v>0</v>
      </c>
      <c r="I968" s="163" t="n">
        <f aca="false">W968</f>
        <v>0</v>
      </c>
      <c r="J968" s="163" t="n">
        <f aca="false">IF(H968&lt;&gt;0,ROUND(H968*I968,2),IF(AP968=0,(SUMIF($AC$13:$AC$1012,B968,$AP$13:$AP$1012)),AP968))</f>
        <v>0</v>
      </c>
      <c r="K968" s="163" t="n">
        <f aca="false">H968-E968</f>
        <v>0</v>
      </c>
      <c r="L968" s="163" t="n">
        <f aca="false">J968-G968</f>
        <v>0</v>
      </c>
      <c r="M968" s="645" t="str">
        <f aca="false">IF('ORÇ.GLOBAL P CAIXA'!H967&gt;0,'ORÇ.GLOBAL P CAIXA'!H967,"")</f>
        <v/>
      </c>
      <c r="N968" s="646" t="n">
        <f aca="false">'ORÇ.GLOBAL P CAIXA'!I967</f>
        <v>0</v>
      </c>
      <c r="O968" s="166" t="str">
        <f aca="false">S968</f>
        <v/>
      </c>
      <c r="P968" s="167"/>
      <c r="Q968" s="168" t="str">
        <f aca="false">IF(B968&gt;0,"ok","ocultar")</f>
        <v>ocultar</v>
      </c>
      <c r="R968" s="647" t="n">
        <f aca="false">'ORÇ.GLOBAL P CAIXA'!B967</f>
        <v>0</v>
      </c>
      <c r="S968" s="170" t="str">
        <f aca="false">IF('ORÇ.GLOBAL P CAIXA'!N967&lt;&gt;0,'ORÇ.GLOBAL P CAIXA'!N967,"")</f>
        <v/>
      </c>
      <c r="T968" s="648" t="n">
        <f aca="false">'ORÇ.GLOBAL P CAIXA'!O967</f>
        <v>0</v>
      </c>
      <c r="U968" s="172" t="n">
        <f aca="false">'ORÇ.GLOBAL P CAIXA'!P967</f>
        <v>0</v>
      </c>
      <c r="V968" s="173" t="n">
        <f aca="false">'ORÇ.GLOBAL P CAIXA'!E967</f>
        <v>0</v>
      </c>
      <c r="W968" s="173" t="n">
        <f aca="false">F968</f>
        <v>0</v>
      </c>
      <c r="X968" s="649"/>
      <c r="Y968" s="649"/>
      <c r="Z968" s="650"/>
      <c r="AB968" s="88"/>
      <c r="AC968" s="157" t="n">
        <f aca="false">IF(B968=0,AC967,IF(ISNONTEXT(B968)=TRUE(),INT(B968),INT(LEFT(B968,FIND(".",B968)-1))))</f>
        <v>3</v>
      </c>
      <c r="AD968" s="157" t="str">
        <f aca="false">IF(AD969=1,1,IF(B968&lt;&gt;0,1,IF(C968&lt;&gt;0,1,IF(D968&lt;&gt;0,1,IF(E968&lt;&gt;0,1,"")))))</f>
        <v/>
      </c>
      <c r="AE968" s="157" t="str">
        <f aca="false">IF(AC968=0," ",IF(AC968&lt;&gt;AC967,AC968," "))</f>
        <v> </v>
      </c>
      <c r="AF968" s="88"/>
      <c r="AG968" s="75" t="e">
        <f aca="false">IF(AC968&lt;&gt;AE968,(IF(N968=0,G968*(INFORMAÇÕES!$Q$69/INFORMAÇÕES!$Q$72),IF(N968="R",G968,0))),0)</f>
        <v>#DIV/0!</v>
      </c>
      <c r="AH968" s="75" t="e">
        <f aca="false">IF(AC968&lt;&gt;AE968,(IF(N968=0,G968*(INFORMAÇÕES!$Q$70/INFORMAÇÕES!$Q$72),IF(N968="C",G968,0))),0)</f>
        <v>#DIV/0!</v>
      </c>
      <c r="AI968" s="75" t="n">
        <f aca="false">IF(AC968&lt;&gt;AE968,(IF(N968=0,G968*INFORMAÇÕES!$U$115,IF(N968="CF",G968,0))),0)</f>
        <v>0</v>
      </c>
      <c r="AJ968" s="75" t="n">
        <f aca="false">IF(AC968&lt;&gt;AE968,(IF(N968=0,G968*INFORMAÇÕES!$U$116,IF(N968="O",G968,0))),0)</f>
        <v>0</v>
      </c>
      <c r="AK968" s="75" t="n">
        <f aca="false">IF(E968&lt;&gt;0,G968,0)</f>
        <v>0</v>
      </c>
      <c r="AL968" s="75" t="n">
        <f aca="false">IF(AC968&lt;&gt;AE968,(IF(N968=0,J968*(INFORMAÇÕES!$Q$89/INFORMAÇÕES!$Q$92),IF(N968="R",J968,0))),0)</f>
        <v>0</v>
      </c>
      <c r="AM968" s="75" t="n">
        <f aca="false">IF(AC968&lt;&gt;AE968,(IF(N968=0,J968*(INFORMAÇÕES!$Q$90/INFORMAÇÕES!$Q$92),IF(N968="C",J968,0))),0)</f>
        <v>0</v>
      </c>
      <c r="AN968" s="75" t="n">
        <f aca="false">IF(AC968&lt;&gt;AE968,(IF(N968="",J968*INFORMAÇÕES!$U$115,IF(N968="CF",J968,0))),0)</f>
        <v>0</v>
      </c>
      <c r="AO968" s="75" t="n">
        <f aca="false">IF(AC968&lt;&gt;AE968,(IF(N968="",J968*INFORMAÇÕES!$U$116,IF(N968="O",J968,0))),0)</f>
        <v>0</v>
      </c>
      <c r="AP968" s="75" t="n">
        <f aca="false">IF(H968&lt;&gt;0,J968,0)</f>
        <v>0</v>
      </c>
      <c r="AQ968" s="75" t="n">
        <f aca="false">IF(K968&lt;&gt;0,L968,0)</f>
        <v>0</v>
      </c>
    </row>
    <row r="969" s="174" customFormat="true" ht="14.25" hidden="false" customHeight="false" outlineLevel="0" collapsed="false">
      <c r="A969" s="159" t="n">
        <v>957</v>
      </c>
      <c r="B969" s="160" t="n">
        <f aca="false">R969</f>
        <v>0</v>
      </c>
      <c r="C969" s="161" t="n">
        <f aca="false">T969</f>
        <v>0</v>
      </c>
      <c r="D969" s="162" t="n">
        <f aca="false">U969</f>
        <v>0</v>
      </c>
      <c r="E969" s="163" t="n">
        <f aca="false">'ORÇ.GLOBAL P CAIXA'!E968</f>
        <v>0</v>
      </c>
      <c r="F969" s="163" t="n">
        <f aca="false">IF('ORÇ.GLOBAL EMPRESA'!G968&gt;0,'ORÇ.GLOBAL EMPRESA'!G968,'ORÇ.GLOBAL P CAIXA'!F968)</f>
        <v>0</v>
      </c>
      <c r="G969" s="163" t="n">
        <f aca="false">IF(E969&lt;&gt;0,ROUND(E969*F969,2),IF(AK969=0,(SUMIF($AC$13:$AC$1012,B969,$AK$13:$AK$1012)),AK969))</f>
        <v>0</v>
      </c>
      <c r="H969" s="163" t="n">
        <f aca="false">V969</f>
        <v>0</v>
      </c>
      <c r="I969" s="163" t="n">
        <f aca="false">W969</f>
        <v>0</v>
      </c>
      <c r="J969" s="163" t="n">
        <f aca="false">IF(H969&lt;&gt;0,ROUND(H969*I969,2),IF(AP969=0,(SUMIF($AC$13:$AC$1012,B969,$AP$13:$AP$1012)),AP969))</f>
        <v>0</v>
      </c>
      <c r="K969" s="163" t="n">
        <f aca="false">H969-E969</f>
        <v>0</v>
      </c>
      <c r="L969" s="163" t="n">
        <f aca="false">J969-G969</f>
        <v>0</v>
      </c>
      <c r="M969" s="645" t="str">
        <f aca="false">IF('ORÇ.GLOBAL P CAIXA'!H968&gt;0,'ORÇ.GLOBAL P CAIXA'!H968,"")</f>
        <v/>
      </c>
      <c r="N969" s="646" t="n">
        <f aca="false">'ORÇ.GLOBAL P CAIXA'!I968</f>
        <v>0</v>
      </c>
      <c r="O969" s="166" t="str">
        <f aca="false">S969</f>
        <v/>
      </c>
      <c r="P969" s="167"/>
      <c r="Q969" s="168" t="str">
        <f aca="false">IF(B969&gt;0,"ok","ocultar")</f>
        <v>ocultar</v>
      </c>
      <c r="R969" s="647" t="n">
        <f aca="false">'ORÇ.GLOBAL P CAIXA'!B968</f>
        <v>0</v>
      </c>
      <c r="S969" s="170" t="str">
        <f aca="false">IF('ORÇ.GLOBAL P CAIXA'!N968&lt;&gt;0,'ORÇ.GLOBAL P CAIXA'!N968,"")</f>
        <v/>
      </c>
      <c r="T969" s="648" t="n">
        <f aca="false">'ORÇ.GLOBAL P CAIXA'!O968</f>
        <v>0</v>
      </c>
      <c r="U969" s="172" t="n">
        <f aca="false">'ORÇ.GLOBAL P CAIXA'!P968</f>
        <v>0</v>
      </c>
      <c r="V969" s="173" t="n">
        <f aca="false">'ORÇ.GLOBAL P CAIXA'!E968</f>
        <v>0</v>
      </c>
      <c r="W969" s="173" t="n">
        <f aca="false">F969</f>
        <v>0</v>
      </c>
      <c r="X969" s="649"/>
      <c r="Y969" s="649"/>
      <c r="Z969" s="650"/>
      <c r="AB969" s="88"/>
      <c r="AC969" s="157" t="n">
        <f aca="false">IF(B969=0,AC968,IF(ISNONTEXT(B969)=TRUE(),INT(B969),INT(LEFT(B969,FIND(".",B969)-1))))</f>
        <v>3</v>
      </c>
      <c r="AD969" s="157" t="str">
        <f aca="false">IF(AD970=1,1,IF(B969&lt;&gt;0,1,IF(C969&lt;&gt;0,1,IF(D969&lt;&gt;0,1,IF(E969&lt;&gt;0,1,"")))))</f>
        <v/>
      </c>
      <c r="AE969" s="157" t="str">
        <f aca="false">IF(AC969=0," ",IF(AC969&lt;&gt;AC968,AC969," "))</f>
        <v> </v>
      </c>
      <c r="AF969" s="88"/>
      <c r="AG969" s="75" t="e">
        <f aca="false">IF(AC969&lt;&gt;AE969,(IF(N969=0,G969*(INFORMAÇÕES!$Q$69/INFORMAÇÕES!$Q$72),IF(N969="R",G969,0))),0)</f>
        <v>#DIV/0!</v>
      </c>
      <c r="AH969" s="75" t="e">
        <f aca="false">IF(AC969&lt;&gt;AE969,(IF(N969=0,G969*(INFORMAÇÕES!$Q$70/INFORMAÇÕES!$Q$72),IF(N969="C",G969,0))),0)</f>
        <v>#DIV/0!</v>
      </c>
      <c r="AI969" s="75" t="n">
        <f aca="false">IF(AC969&lt;&gt;AE969,(IF(N969=0,G969*INFORMAÇÕES!$U$115,IF(N969="CF",G969,0))),0)</f>
        <v>0</v>
      </c>
      <c r="AJ969" s="75" t="n">
        <f aca="false">IF(AC969&lt;&gt;AE969,(IF(N969=0,G969*INFORMAÇÕES!$U$116,IF(N969="O",G969,0))),0)</f>
        <v>0</v>
      </c>
      <c r="AK969" s="75" t="n">
        <f aca="false">IF(E969&lt;&gt;0,G969,0)</f>
        <v>0</v>
      </c>
      <c r="AL969" s="75" t="n">
        <f aca="false">IF(AC969&lt;&gt;AE969,(IF(N969=0,J969*(INFORMAÇÕES!$Q$89/INFORMAÇÕES!$Q$92),IF(N969="R",J969,0))),0)</f>
        <v>0</v>
      </c>
      <c r="AM969" s="75" t="n">
        <f aca="false">IF(AC969&lt;&gt;AE969,(IF(N969=0,J969*(INFORMAÇÕES!$Q$90/INFORMAÇÕES!$Q$92),IF(N969="C",J969,0))),0)</f>
        <v>0</v>
      </c>
      <c r="AN969" s="75" t="n">
        <f aca="false">IF(AC969&lt;&gt;AE969,(IF(N969="",J969*INFORMAÇÕES!$U$115,IF(N969="CF",J969,0))),0)</f>
        <v>0</v>
      </c>
      <c r="AO969" s="75" t="n">
        <f aca="false">IF(AC969&lt;&gt;AE969,(IF(N969="",J969*INFORMAÇÕES!$U$116,IF(N969="O",J969,0))),0)</f>
        <v>0</v>
      </c>
      <c r="AP969" s="75" t="n">
        <f aca="false">IF(H969&lt;&gt;0,J969,0)</f>
        <v>0</v>
      </c>
      <c r="AQ969" s="75" t="n">
        <f aca="false">IF(K969&lt;&gt;0,L969,0)</f>
        <v>0</v>
      </c>
    </row>
    <row r="970" s="174" customFormat="true" ht="14.25" hidden="false" customHeight="false" outlineLevel="0" collapsed="false">
      <c r="A970" s="159" t="n">
        <v>958</v>
      </c>
      <c r="B970" s="160" t="n">
        <f aca="false">R970</f>
        <v>0</v>
      </c>
      <c r="C970" s="161" t="n">
        <f aca="false">T970</f>
        <v>0</v>
      </c>
      <c r="D970" s="162" t="n">
        <f aca="false">U970</f>
        <v>0</v>
      </c>
      <c r="E970" s="163" t="n">
        <f aca="false">'ORÇ.GLOBAL P CAIXA'!E969</f>
        <v>0</v>
      </c>
      <c r="F970" s="163" t="n">
        <f aca="false">IF('ORÇ.GLOBAL EMPRESA'!G969&gt;0,'ORÇ.GLOBAL EMPRESA'!G969,'ORÇ.GLOBAL P CAIXA'!F969)</f>
        <v>0</v>
      </c>
      <c r="G970" s="163" t="n">
        <f aca="false">IF(E970&lt;&gt;0,ROUND(E970*F970,2),IF(AK970=0,(SUMIF($AC$13:$AC$1012,B970,$AK$13:$AK$1012)),AK970))</f>
        <v>0</v>
      </c>
      <c r="H970" s="163" t="n">
        <f aca="false">V970</f>
        <v>0</v>
      </c>
      <c r="I970" s="163" t="n">
        <f aca="false">W970</f>
        <v>0</v>
      </c>
      <c r="J970" s="163" t="n">
        <f aca="false">IF(H970&lt;&gt;0,ROUND(H970*I970,2),IF(AP970=0,(SUMIF($AC$13:$AC$1012,B970,$AP$13:$AP$1012)),AP970))</f>
        <v>0</v>
      </c>
      <c r="K970" s="163" t="n">
        <f aca="false">H970-E970</f>
        <v>0</v>
      </c>
      <c r="L970" s="163" t="n">
        <f aca="false">J970-G970</f>
        <v>0</v>
      </c>
      <c r="M970" s="645" t="str">
        <f aca="false">IF('ORÇ.GLOBAL P CAIXA'!H969&gt;0,'ORÇ.GLOBAL P CAIXA'!H969,"")</f>
        <v/>
      </c>
      <c r="N970" s="646" t="n">
        <f aca="false">'ORÇ.GLOBAL P CAIXA'!I969</f>
        <v>0</v>
      </c>
      <c r="O970" s="166" t="str">
        <f aca="false">S970</f>
        <v/>
      </c>
      <c r="P970" s="167"/>
      <c r="Q970" s="168" t="str">
        <f aca="false">IF(B970&gt;0,"ok","ocultar")</f>
        <v>ocultar</v>
      </c>
      <c r="R970" s="647" t="n">
        <f aca="false">'ORÇ.GLOBAL P CAIXA'!B969</f>
        <v>0</v>
      </c>
      <c r="S970" s="170" t="str">
        <f aca="false">IF('ORÇ.GLOBAL P CAIXA'!N969&lt;&gt;0,'ORÇ.GLOBAL P CAIXA'!N969,"")</f>
        <v/>
      </c>
      <c r="T970" s="648" t="n">
        <f aca="false">'ORÇ.GLOBAL P CAIXA'!O969</f>
        <v>0</v>
      </c>
      <c r="U970" s="172" t="n">
        <f aca="false">'ORÇ.GLOBAL P CAIXA'!P969</f>
        <v>0</v>
      </c>
      <c r="V970" s="173" t="n">
        <f aca="false">'ORÇ.GLOBAL P CAIXA'!E969</f>
        <v>0</v>
      </c>
      <c r="W970" s="173" t="n">
        <f aca="false">F970</f>
        <v>0</v>
      </c>
      <c r="X970" s="649"/>
      <c r="Y970" s="649"/>
      <c r="Z970" s="650"/>
      <c r="AB970" s="88"/>
      <c r="AC970" s="157" t="n">
        <f aca="false">IF(B970=0,AC969,IF(ISNONTEXT(B970)=TRUE(),INT(B970),INT(LEFT(B970,FIND(".",B970)-1))))</f>
        <v>3</v>
      </c>
      <c r="AD970" s="157" t="str">
        <f aca="false">IF(AD971=1,1,IF(B970&lt;&gt;0,1,IF(C970&lt;&gt;0,1,IF(D970&lt;&gt;0,1,IF(E970&lt;&gt;0,1,"")))))</f>
        <v/>
      </c>
      <c r="AE970" s="157" t="str">
        <f aca="false">IF(AC970=0," ",IF(AC970&lt;&gt;AC969,AC970," "))</f>
        <v> </v>
      </c>
      <c r="AF970" s="88"/>
      <c r="AG970" s="75" t="e">
        <f aca="false">IF(AC970&lt;&gt;AE970,(IF(N970=0,G970*(INFORMAÇÕES!$Q$69/INFORMAÇÕES!$Q$72),IF(N970="R",G970,0))),0)</f>
        <v>#DIV/0!</v>
      </c>
      <c r="AH970" s="75" t="e">
        <f aca="false">IF(AC970&lt;&gt;AE970,(IF(N970=0,G970*(INFORMAÇÕES!$Q$70/INFORMAÇÕES!$Q$72),IF(N970="C",G970,0))),0)</f>
        <v>#DIV/0!</v>
      </c>
      <c r="AI970" s="75" t="n">
        <f aca="false">IF(AC970&lt;&gt;AE970,(IF(N970=0,G970*INFORMAÇÕES!$U$115,IF(N970="CF",G970,0))),0)</f>
        <v>0</v>
      </c>
      <c r="AJ970" s="75" t="n">
        <f aca="false">IF(AC970&lt;&gt;AE970,(IF(N970=0,G970*INFORMAÇÕES!$U$116,IF(N970="O",G970,0))),0)</f>
        <v>0</v>
      </c>
      <c r="AK970" s="75" t="n">
        <f aca="false">IF(E970&lt;&gt;0,G970,0)</f>
        <v>0</v>
      </c>
      <c r="AL970" s="75" t="n">
        <f aca="false">IF(AC970&lt;&gt;AE970,(IF(N970=0,J970*(INFORMAÇÕES!$Q$89/INFORMAÇÕES!$Q$92),IF(N970="R",J970,0))),0)</f>
        <v>0</v>
      </c>
      <c r="AM970" s="75" t="n">
        <f aca="false">IF(AC970&lt;&gt;AE970,(IF(N970=0,J970*(INFORMAÇÕES!$Q$90/INFORMAÇÕES!$Q$92),IF(N970="C",J970,0))),0)</f>
        <v>0</v>
      </c>
      <c r="AN970" s="75" t="n">
        <f aca="false">IF(AC970&lt;&gt;AE970,(IF(N970="",J970*INFORMAÇÕES!$U$115,IF(N970="CF",J970,0))),0)</f>
        <v>0</v>
      </c>
      <c r="AO970" s="75" t="n">
        <f aca="false">IF(AC970&lt;&gt;AE970,(IF(N970="",J970*INFORMAÇÕES!$U$116,IF(N970="O",J970,0))),0)</f>
        <v>0</v>
      </c>
      <c r="AP970" s="75" t="n">
        <f aca="false">IF(H970&lt;&gt;0,J970,0)</f>
        <v>0</v>
      </c>
      <c r="AQ970" s="75" t="n">
        <f aca="false">IF(K970&lt;&gt;0,L970,0)</f>
        <v>0</v>
      </c>
    </row>
    <row r="971" s="174" customFormat="true" ht="14.25" hidden="false" customHeight="false" outlineLevel="0" collapsed="false">
      <c r="A971" s="159" t="n">
        <v>959</v>
      </c>
      <c r="B971" s="160" t="n">
        <f aca="false">R971</f>
        <v>0</v>
      </c>
      <c r="C971" s="161" t="n">
        <f aca="false">T971</f>
        <v>0</v>
      </c>
      <c r="D971" s="162" t="n">
        <f aca="false">U971</f>
        <v>0</v>
      </c>
      <c r="E971" s="163" t="n">
        <f aca="false">'ORÇ.GLOBAL P CAIXA'!E970</f>
        <v>0</v>
      </c>
      <c r="F971" s="163" t="n">
        <f aca="false">IF('ORÇ.GLOBAL EMPRESA'!G970&gt;0,'ORÇ.GLOBAL EMPRESA'!G970,'ORÇ.GLOBAL P CAIXA'!F970)</f>
        <v>0</v>
      </c>
      <c r="G971" s="163" t="n">
        <f aca="false">IF(E971&lt;&gt;0,ROUND(E971*F971,2),IF(AK971=0,(SUMIF($AC$13:$AC$1012,B971,$AK$13:$AK$1012)),AK971))</f>
        <v>0</v>
      </c>
      <c r="H971" s="163" t="n">
        <f aca="false">V971</f>
        <v>0</v>
      </c>
      <c r="I971" s="163" t="n">
        <f aca="false">W971</f>
        <v>0</v>
      </c>
      <c r="J971" s="163" t="n">
        <f aca="false">IF(H971&lt;&gt;0,ROUND(H971*I971,2),IF(AP971=0,(SUMIF($AC$13:$AC$1012,B971,$AP$13:$AP$1012)),AP971))</f>
        <v>0</v>
      </c>
      <c r="K971" s="163" t="n">
        <f aca="false">H971-E971</f>
        <v>0</v>
      </c>
      <c r="L971" s="163" t="n">
        <f aca="false">J971-G971</f>
        <v>0</v>
      </c>
      <c r="M971" s="645" t="str">
        <f aca="false">IF('ORÇ.GLOBAL P CAIXA'!H970&gt;0,'ORÇ.GLOBAL P CAIXA'!H970,"")</f>
        <v/>
      </c>
      <c r="N971" s="646" t="n">
        <f aca="false">'ORÇ.GLOBAL P CAIXA'!I970</f>
        <v>0</v>
      </c>
      <c r="O971" s="166" t="str">
        <f aca="false">S971</f>
        <v/>
      </c>
      <c r="P971" s="167"/>
      <c r="Q971" s="168" t="str">
        <f aca="false">IF(B971&gt;0,"ok","ocultar")</f>
        <v>ocultar</v>
      </c>
      <c r="R971" s="647" t="n">
        <f aca="false">'ORÇ.GLOBAL P CAIXA'!B970</f>
        <v>0</v>
      </c>
      <c r="S971" s="170" t="str">
        <f aca="false">IF('ORÇ.GLOBAL P CAIXA'!N970&lt;&gt;0,'ORÇ.GLOBAL P CAIXA'!N970,"")</f>
        <v/>
      </c>
      <c r="T971" s="648" t="n">
        <f aca="false">'ORÇ.GLOBAL P CAIXA'!O970</f>
        <v>0</v>
      </c>
      <c r="U971" s="172" t="n">
        <f aca="false">'ORÇ.GLOBAL P CAIXA'!P970</f>
        <v>0</v>
      </c>
      <c r="V971" s="173" t="n">
        <f aca="false">'ORÇ.GLOBAL P CAIXA'!E970</f>
        <v>0</v>
      </c>
      <c r="W971" s="173" t="n">
        <f aca="false">F971</f>
        <v>0</v>
      </c>
      <c r="X971" s="649"/>
      <c r="Y971" s="649"/>
      <c r="Z971" s="650"/>
      <c r="AB971" s="88"/>
      <c r="AC971" s="157" t="n">
        <f aca="false">IF(B971=0,AC970,IF(ISNONTEXT(B971)=TRUE(),INT(B971),INT(LEFT(B971,FIND(".",B971)-1))))</f>
        <v>3</v>
      </c>
      <c r="AD971" s="157" t="str">
        <f aca="false">IF(AD972=1,1,IF(B971&lt;&gt;0,1,IF(C971&lt;&gt;0,1,IF(D971&lt;&gt;0,1,IF(E971&lt;&gt;0,1,"")))))</f>
        <v/>
      </c>
      <c r="AE971" s="157" t="str">
        <f aca="false">IF(AC971=0," ",IF(AC971&lt;&gt;AC970,AC971," "))</f>
        <v> </v>
      </c>
      <c r="AF971" s="88"/>
      <c r="AG971" s="75" t="e">
        <f aca="false">IF(AC971&lt;&gt;AE971,(IF(N971=0,G971*(INFORMAÇÕES!$Q$69/INFORMAÇÕES!$Q$72),IF(N971="R",G971,0))),0)</f>
        <v>#DIV/0!</v>
      </c>
      <c r="AH971" s="75" t="e">
        <f aca="false">IF(AC971&lt;&gt;AE971,(IF(N971=0,G971*(INFORMAÇÕES!$Q$70/INFORMAÇÕES!$Q$72),IF(N971="C",G971,0))),0)</f>
        <v>#DIV/0!</v>
      </c>
      <c r="AI971" s="75" t="n">
        <f aca="false">IF(AC971&lt;&gt;AE971,(IF(N971=0,G971*INFORMAÇÕES!$U$115,IF(N971="CF",G971,0))),0)</f>
        <v>0</v>
      </c>
      <c r="AJ971" s="75" t="n">
        <f aca="false">IF(AC971&lt;&gt;AE971,(IF(N971=0,G971*INFORMAÇÕES!$U$116,IF(N971="O",G971,0))),0)</f>
        <v>0</v>
      </c>
      <c r="AK971" s="75" t="n">
        <f aca="false">IF(E971&lt;&gt;0,G971,0)</f>
        <v>0</v>
      </c>
      <c r="AL971" s="75" t="n">
        <f aca="false">IF(AC971&lt;&gt;AE971,(IF(N971=0,J971*(INFORMAÇÕES!$Q$89/INFORMAÇÕES!$Q$92),IF(N971="R",J971,0))),0)</f>
        <v>0</v>
      </c>
      <c r="AM971" s="75" t="n">
        <f aca="false">IF(AC971&lt;&gt;AE971,(IF(N971=0,J971*(INFORMAÇÕES!$Q$90/INFORMAÇÕES!$Q$92),IF(N971="C",J971,0))),0)</f>
        <v>0</v>
      </c>
      <c r="AN971" s="75" t="n">
        <f aca="false">IF(AC971&lt;&gt;AE971,(IF(N971="",J971*INFORMAÇÕES!$U$115,IF(N971="CF",J971,0))),0)</f>
        <v>0</v>
      </c>
      <c r="AO971" s="75" t="n">
        <f aca="false">IF(AC971&lt;&gt;AE971,(IF(N971="",J971*INFORMAÇÕES!$U$116,IF(N971="O",J971,0))),0)</f>
        <v>0</v>
      </c>
      <c r="AP971" s="75" t="n">
        <f aca="false">IF(H971&lt;&gt;0,J971,0)</f>
        <v>0</v>
      </c>
      <c r="AQ971" s="75" t="n">
        <f aca="false">IF(K971&lt;&gt;0,L971,0)</f>
        <v>0</v>
      </c>
    </row>
    <row r="972" s="174" customFormat="true" ht="14.25" hidden="false" customHeight="false" outlineLevel="0" collapsed="false">
      <c r="A972" s="159" t="n">
        <v>960</v>
      </c>
      <c r="B972" s="160" t="n">
        <f aca="false">R972</f>
        <v>0</v>
      </c>
      <c r="C972" s="161" t="n">
        <f aca="false">T972</f>
        <v>0</v>
      </c>
      <c r="D972" s="162" t="n">
        <f aca="false">U972</f>
        <v>0</v>
      </c>
      <c r="E972" s="163" t="n">
        <f aca="false">'ORÇ.GLOBAL P CAIXA'!E971</f>
        <v>0</v>
      </c>
      <c r="F972" s="163" t="n">
        <f aca="false">IF('ORÇ.GLOBAL EMPRESA'!G971&gt;0,'ORÇ.GLOBAL EMPRESA'!G971,'ORÇ.GLOBAL P CAIXA'!F971)</f>
        <v>0</v>
      </c>
      <c r="G972" s="163" t="n">
        <f aca="false">IF(E972&lt;&gt;0,ROUND(E972*F972,2),IF(AK972=0,(SUMIF($AC$13:$AC$1012,B972,$AK$13:$AK$1012)),AK972))</f>
        <v>0</v>
      </c>
      <c r="H972" s="163" t="n">
        <f aca="false">V972</f>
        <v>0</v>
      </c>
      <c r="I972" s="163" t="n">
        <f aca="false">W972</f>
        <v>0</v>
      </c>
      <c r="J972" s="163" t="n">
        <f aca="false">IF(H972&lt;&gt;0,ROUND(H972*I972,2),IF(AP972=0,(SUMIF($AC$13:$AC$1012,B972,$AP$13:$AP$1012)),AP972))</f>
        <v>0</v>
      </c>
      <c r="K972" s="163" t="n">
        <f aca="false">H972-E972</f>
        <v>0</v>
      </c>
      <c r="L972" s="163" t="n">
        <f aca="false">J972-G972</f>
        <v>0</v>
      </c>
      <c r="M972" s="645" t="str">
        <f aca="false">IF('ORÇ.GLOBAL P CAIXA'!H971&gt;0,'ORÇ.GLOBAL P CAIXA'!H971,"")</f>
        <v/>
      </c>
      <c r="N972" s="646" t="n">
        <f aca="false">'ORÇ.GLOBAL P CAIXA'!I971</f>
        <v>0</v>
      </c>
      <c r="O972" s="166" t="str">
        <f aca="false">S972</f>
        <v/>
      </c>
      <c r="P972" s="167"/>
      <c r="Q972" s="168" t="str">
        <f aca="false">IF(B972&gt;0,"ok","ocultar")</f>
        <v>ocultar</v>
      </c>
      <c r="R972" s="647" t="n">
        <f aca="false">'ORÇ.GLOBAL P CAIXA'!B971</f>
        <v>0</v>
      </c>
      <c r="S972" s="170" t="str">
        <f aca="false">IF('ORÇ.GLOBAL P CAIXA'!N971&lt;&gt;0,'ORÇ.GLOBAL P CAIXA'!N971,"")</f>
        <v/>
      </c>
      <c r="T972" s="648" t="n">
        <f aca="false">'ORÇ.GLOBAL P CAIXA'!O971</f>
        <v>0</v>
      </c>
      <c r="U972" s="172" t="n">
        <f aca="false">'ORÇ.GLOBAL P CAIXA'!P971</f>
        <v>0</v>
      </c>
      <c r="V972" s="173" t="n">
        <f aca="false">'ORÇ.GLOBAL P CAIXA'!E971</f>
        <v>0</v>
      </c>
      <c r="W972" s="173" t="n">
        <f aca="false">F972</f>
        <v>0</v>
      </c>
      <c r="X972" s="649"/>
      <c r="Y972" s="649"/>
      <c r="Z972" s="650"/>
      <c r="AB972" s="88"/>
      <c r="AC972" s="157" t="n">
        <f aca="false">IF(B972=0,AC971,IF(ISNONTEXT(B972)=TRUE(),INT(B972),INT(LEFT(B972,FIND(".",B972)-1))))</f>
        <v>3</v>
      </c>
      <c r="AD972" s="157" t="str">
        <f aca="false">IF(AD973=1,1,IF(B972&lt;&gt;0,1,IF(C972&lt;&gt;0,1,IF(D972&lt;&gt;0,1,IF(E972&lt;&gt;0,1,"")))))</f>
        <v/>
      </c>
      <c r="AE972" s="157" t="str">
        <f aca="false">IF(AC972=0," ",IF(AC972&lt;&gt;AC971,AC972," "))</f>
        <v> </v>
      </c>
      <c r="AF972" s="88"/>
      <c r="AG972" s="75" t="e">
        <f aca="false">IF(AC972&lt;&gt;AE972,(IF(N972=0,G972*(INFORMAÇÕES!$Q$69/INFORMAÇÕES!$Q$72),IF(N972="R",G972,0))),0)</f>
        <v>#DIV/0!</v>
      </c>
      <c r="AH972" s="75" t="e">
        <f aca="false">IF(AC972&lt;&gt;AE972,(IF(N972=0,G972*(INFORMAÇÕES!$Q$70/INFORMAÇÕES!$Q$72),IF(N972="C",G972,0))),0)</f>
        <v>#DIV/0!</v>
      </c>
      <c r="AI972" s="75" t="n">
        <f aca="false">IF(AC972&lt;&gt;AE972,(IF(N972=0,G972*INFORMAÇÕES!$U$115,IF(N972="CF",G972,0))),0)</f>
        <v>0</v>
      </c>
      <c r="AJ972" s="75" t="n">
        <f aca="false">IF(AC972&lt;&gt;AE972,(IF(N972=0,G972*INFORMAÇÕES!$U$116,IF(N972="O",G972,0))),0)</f>
        <v>0</v>
      </c>
      <c r="AK972" s="75" t="n">
        <f aca="false">IF(E972&lt;&gt;0,G972,0)</f>
        <v>0</v>
      </c>
      <c r="AL972" s="75" t="n">
        <f aca="false">IF(AC972&lt;&gt;AE972,(IF(N972=0,J972*(INFORMAÇÕES!$Q$89/INFORMAÇÕES!$Q$92),IF(N972="R",J972,0))),0)</f>
        <v>0</v>
      </c>
      <c r="AM972" s="75" t="n">
        <f aca="false">IF(AC972&lt;&gt;AE972,(IF(N972=0,J972*(INFORMAÇÕES!$Q$90/INFORMAÇÕES!$Q$92),IF(N972="C",J972,0))),0)</f>
        <v>0</v>
      </c>
      <c r="AN972" s="75" t="n">
        <f aca="false">IF(AC972&lt;&gt;AE972,(IF(N972="",J972*INFORMAÇÕES!$U$115,IF(N972="CF",J972,0))),0)</f>
        <v>0</v>
      </c>
      <c r="AO972" s="75" t="n">
        <f aca="false">IF(AC972&lt;&gt;AE972,(IF(N972="",J972*INFORMAÇÕES!$U$116,IF(N972="O",J972,0))),0)</f>
        <v>0</v>
      </c>
      <c r="AP972" s="75" t="n">
        <f aca="false">IF(H972&lt;&gt;0,J972,0)</f>
        <v>0</v>
      </c>
      <c r="AQ972" s="75" t="n">
        <f aca="false">IF(K972&lt;&gt;0,L972,0)</f>
        <v>0</v>
      </c>
    </row>
    <row r="973" s="174" customFormat="true" ht="14.25" hidden="false" customHeight="false" outlineLevel="0" collapsed="false">
      <c r="A973" s="159" t="n">
        <v>961</v>
      </c>
      <c r="B973" s="160" t="n">
        <f aca="false">R973</f>
        <v>0</v>
      </c>
      <c r="C973" s="161" t="n">
        <f aca="false">T973</f>
        <v>0</v>
      </c>
      <c r="D973" s="162" t="n">
        <f aca="false">U973</f>
        <v>0</v>
      </c>
      <c r="E973" s="163" t="n">
        <f aca="false">'ORÇ.GLOBAL P CAIXA'!E972</f>
        <v>0</v>
      </c>
      <c r="F973" s="163" t="n">
        <f aca="false">IF('ORÇ.GLOBAL EMPRESA'!G972&gt;0,'ORÇ.GLOBAL EMPRESA'!G972,'ORÇ.GLOBAL P CAIXA'!F972)</f>
        <v>0</v>
      </c>
      <c r="G973" s="163" t="n">
        <f aca="false">IF(E973&lt;&gt;0,ROUND(E973*F973,2),IF(AK973=0,(SUMIF($AC$13:$AC$1012,B973,$AK$13:$AK$1012)),AK973))</f>
        <v>0</v>
      </c>
      <c r="H973" s="163" t="n">
        <f aca="false">V973</f>
        <v>0</v>
      </c>
      <c r="I973" s="163" t="n">
        <f aca="false">W973</f>
        <v>0</v>
      </c>
      <c r="J973" s="163" t="n">
        <f aca="false">IF(H973&lt;&gt;0,ROUND(H973*I973,2),IF(AP973=0,(SUMIF($AC$13:$AC$1012,B973,$AP$13:$AP$1012)),AP973))</f>
        <v>0</v>
      </c>
      <c r="K973" s="163" t="n">
        <f aca="false">H973-E973</f>
        <v>0</v>
      </c>
      <c r="L973" s="163" t="n">
        <f aca="false">J973-G973</f>
        <v>0</v>
      </c>
      <c r="M973" s="645" t="str">
        <f aca="false">IF('ORÇ.GLOBAL P CAIXA'!H972&gt;0,'ORÇ.GLOBAL P CAIXA'!H972,"")</f>
        <v/>
      </c>
      <c r="N973" s="646" t="n">
        <f aca="false">'ORÇ.GLOBAL P CAIXA'!I972</f>
        <v>0</v>
      </c>
      <c r="O973" s="166" t="str">
        <f aca="false">S973</f>
        <v/>
      </c>
      <c r="P973" s="167"/>
      <c r="Q973" s="168" t="str">
        <f aca="false">IF(B973&gt;0,"ok","ocultar")</f>
        <v>ocultar</v>
      </c>
      <c r="R973" s="647" t="n">
        <f aca="false">'ORÇ.GLOBAL P CAIXA'!B972</f>
        <v>0</v>
      </c>
      <c r="S973" s="170" t="str">
        <f aca="false">IF('ORÇ.GLOBAL P CAIXA'!N972&lt;&gt;0,'ORÇ.GLOBAL P CAIXA'!N972,"")</f>
        <v/>
      </c>
      <c r="T973" s="648" t="n">
        <f aca="false">'ORÇ.GLOBAL P CAIXA'!O972</f>
        <v>0</v>
      </c>
      <c r="U973" s="172" t="n">
        <f aca="false">'ORÇ.GLOBAL P CAIXA'!P972</f>
        <v>0</v>
      </c>
      <c r="V973" s="173" t="n">
        <f aca="false">'ORÇ.GLOBAL P CAIXA'!E972</f>
        <v>0</v>
      </c>
      <c r="W973" s="173" t="n">
        <f aca="false">F973</f>
        <v>0</v>
      </c>
      <c r="X973" s="649"/>
      <c r="Y973" s="649"/>
      <c r="Z973" s="650"/>
      <c r="AB973" s="88"/>
      <c r="AC973" s="157" t="n">
        <f aca="false">IF(B973=0,AC972,IF(ISNONTEXT(B973)=TRUE(),INT(B973),INT(LEFT(B973,FIND(".",B973)-1))))</f>
        <v>3</v>
      </c>
      <c r="AD973" s="157" t="str">
        <f aca="false">IF(AD974=1,1,IF(B973&lt;&gt;0,1,IF(C973&lt;&gt;0,1,IF(D973&lt;&gt;0,1,IF(E973&lt;&gt;0,1,"")))))</f>
        <v/>
      </c>
      <c r="AE973" s="157" t="str">
        <f aca="false">IF(AC973=0," ",IF(AC973&lt;&gt;AC972,AC973," "))</f>
        <v> </v>
      </c>
      <c r="AF973" s="88"/>
      <c r="AG973" s="75" t="e">
        <f aca="false">IF(AC973&lt;&gt;AE973,(IF(N973=0,G973*(INFORMAÇÕES!$Q$69/INFORMAÇÕES!$Q$72),IF(N973="R",G973,0))),0)</f>
        <v>#DIV/0!</v>
      </c>
      <c r="AH973" s="75" t="e">
        <f aca="false">IF(AC973&lt;&gt;AE973,(IF(N973=0,G973*(INFORMAÇÕES!$Q$70/INFORMAÇÕES!$Q$72),IF(N973="C",G973,0))),0)</f>
        <v>#DIV/0!</v>
      </c>
      <c r="AI973" s="75" t="n">
        <f aca="false">IF(AC973&lt;&gt;AE973,(IF(N973=0,G973*INFORMAÇÕES!$U$115,IF(N973="CF",G973,0))),0)</f>
        <v>0</v>
      </c>
      <c r="AJ973" s="75" t="n">
        <f aca="false">IF(AC973&lt;&gt;AE973,(IF(N973=0,G973*INFORMAÇÕES!$U$116,IF(N973="O",G973,0))),0)</f>
        <v>0</v>
      </c>
      <c r="AK973" s="75" t="n">
        <f aca="false">IF(E973&lt;&gt;0,G973,0)</f>
        <v>0</v>
      </c>
      <c r="AL973" s="75" t="n">
        <f aca="false">IF(AC973&lt;&gt;AE973,(IF(N973=0,J973*(INFORMAÇÕES!$Q$89/INFORMAÇÕES!$Q$92),IF(N973="R",J973,0))),0)</f>
        <v>0</v>
      </c>
      <c r="AM973" s="75" t="n">
        <f aca="false">IF(AC973&lt;&gt;AE973,(IF(N973=0,J973*(INFORMAÇÕES!$Q$90/INFORMAÇÕES!$Q$92),IF(N973="C",J973,0))),0)</f>
        <v>0</v>
      </c>
      <c r="AN973" s="75" t="n">
        <f aca="false">IF(AC973&lt;&gt;AE973,(IF(N973="",J973*INFORMAÇÕES!$U$115,IF(N973="CF",J973,0))),0)</f>
        <v>0</v>
      </c>
      <c r="AO973" s="75" t="n">
        <f aca="false">IF(AC973&lt;&gt;AE973,(IF(N973="",J973*INFORMAÇÕES!$U$116,IF(N973="O",J973,0))),0)</f>
        <v>0</v>
      </c>
      <c r="AP973" s="75" t="n">
        <f aca="false">IF(H973&lt;&gt;0,J973,0)</f>
        <v>0</v>
      </c>
      <c r="AQ973" s="75" t="n">
        <f aca="false">IF(K973&lt;&gt;0,L973,0)</f>
        <v>0</v>
      </c>
    </row>
    <row r="974" s="174" customFormat="true" ht="14.25" hidden="false" customHeight="false" outlineLevel="0" collapsed="false">
      <c r="A974" s="159" t="n">
        <v>962</v>
      </c>
      <c r="B974" s="160" t="n">
        <f aca="false">R974</f>
        <v>0</v>
      </c>
      <c r="C974" s="161" t="n">
        <f aca="false">T974</f>
        <v>0</v>
      </c>
      <c r="D974" s="162" t="n">
        <f aca="false">U974</f>
        <v>0</v>
      </c>
      <c r="E974" s="163" t="n">
        <f aca="false">'ORÇ.GLOBAL P CAIXA'!E973</f>
        <v>0</v>
      </c>
      <c r="F974" s="163" t="n">
        <f aca="false">IF('ORÇ.GLOBAL EMPRESA'!G973&gt;0,'ORÇ.GLOBAL EMPRESA'!G973,'ORÇ.GLOBAL P CAIXA'!F973)</f>
        <v>0</v>
      </c>
      <c r="G974" s="163" t="n">
        <f aca="false">IF(E974&lt;&gt;0,ROUND(E974*F974,2),IF(AK974=0,(SUMIF($AC$13:$AC$1012,B974,$AK$13:$AK$1012)),AK974))</f>
        <v>0</v>
      </c>
      <c r="H974" s="163" t="n">
        <f aca="false">V974</f>
        <v>0</v>
      </c>
      <c r="I974" s="163" t="n">
        <f aca="false">W974</f>
        <v>0</v>
      </c>
      <c r="J974" s="163" t="n">
        <f aca="false">IF(H974&lt;&gt;0,ROUND(H974*I974,2),IF(AP974=0,(SUMIF($AC$13:$AC$1012,B974,$AP$13:$AP$1012)),AP974))</f>
        <v>0</v>
      </c>
      <c r="K974" s="163" t="n">
        <f aca="false">H974-E974</f>
        <v>0</v>
      </c>
      <c r="L974" s="163" t="n">
        <f aca="false">J974-G974</f>
        <v>0</v>
      </c>
      <c r="M974" s="645" t="str">
        <f aca="false">IF('ORÇ.GLOBAL P CAIXA'!H973&gt;0,'ORÇ.GLOBAL P CAIXA'!H973,"")</f>
        <v/>
      </c>
      <c r="N974" s="646" t="n">
        <f aca="false">'ORÇ.GLOBAL P CAIXA'!I973</f>
        <v>0</v>
      </c>
      <c r="O974" s="166" t="str">
        <f aca="false">S974</f>
        <v/>
      </c>
      <c r="P974" s="167"/>
      <c r="Q974" s="168" t="str">
        <f aca="false">IF(B974&gt;0,"ok","ocultar")</f>
        <v>ocultar</v>
      </c>
      <c r="R974" s="647" t="n">
        <f aca="false">'ORÇ.GLOBAL P CAIXA'!B973</f>
        <v>0</v>
      </c>
      <c r="S974" s="170" t="str">
        <f aca="false">IF('ORÇ.GLOBAL P CAIXA'!N973&lt;&gt;0,'ORÇ.GLOBAL P CAIXA'!N973,"")</f>
        <v/>
      </c>
      <c r="T974" s="648" t="n">
        <f aca="false">'ORÇ.GLOBAL P CAIXA'!O973</f>
        <v>0</v>
      </c>
      <c r="U974" s="172" t="n">
        <f aca="false">'ORÇ.GLOBAL P CAIXA'!P973</f>
        <v>0</v>
      </c>
      <c r="V974" s="173" t="n">
        <f aca="false">'ORÇ.GLOBAL P CAIXA'!E973</f>
        <v>0</v>
      </c>
      <c r="W974" s="173" t="n">
        <f aca="false">F974</f>
        <v>0</v>
      </c>
      <c r="X974" s="649"/>
      <c r="Y974" s="649"/>
      <c r="Z974" s="650"/>
      <c r="AB974" s="88"/>
      <c r="AC974" s="157" t="n">
        <f aca="false">IF(B974=0,AC973,IF(ISNONTEXT(B974)=TRUE(),INT(B974),INT(LEFT(B974,FIND(".",B974)-1))))</f>
        <v>3</v>
      </c>
      <c r="AD974" s="157" t="str">
        <f aca="false">IF(AD975=1,1,IF(B974&lt;&gt;0,1,IF(C974&lt;&gt;0,1,IF(D974&lt;&gt;0,1,IF(E974&lt;&gt;0,1,"")))))</f>
        <v/>
      </c>
      <c r="AE974" s="157" t="str">
        <f aca="false">IF(AC974=0," ",IF(AC974&lt;&gt;AC973,AC974," "))</f>
        <v> </v>
      </c>
      <c r="AF974" s="88"/>
      <c r="AG974" s="75" t="e">
        <f aca="false">IF(AC974&lt;&gt;AE974,(IF(N974=0,G974*(INFORMAÇÕES!$Q$69/INFORMAÇÕES!$Q$72),IF(N974="R",G974,0))),0)</f>
        <v>#DIV/0!</v>
      </c>
      <c r="AH974" s="75" t="e">
        <f aca="false">IF(AC974&lt;&gt;AE974,(IF(N974=0,G974*(INFORMAÇÕES!$Q$70/INFORMAÇÕES!$Q$72),IF(N974="C",G974,0))),0)</f>
        <v>#DIV/0!</v>
      </c>
      <c r="AI974" s="75" t="n">
        <f aca="false">IF(AC974&lt;&gt;AE974,(IF(N974=0,G974*INFORMAÇÕES!$U$115,IF(N974="CF",G974,0))),0)</f>
        <v>0</v>
      </c>
      <c r="AJ974" s="75" t="n">
        <f aca="false">IF(AC974&lt;&gt;AE974,(IF(N974=0,G974*INFORMAÇÕES!$U$116,IF(N974="O",G974,0))),0)</f>
        <v>0</v>
      </c>
      <c r="AK974" s="75" t="n">
        <f aca="false">IF(E974&lt;&gt;0,G974,0)</f>
        <v>0</v>
      </c>
      <c r="AL974" s="75" t="n">
        <f aca="false">IF(AC974&lt;&gt;AE974,(IF(N974=0,J974*(INFORMAÇÕES!$Q$89/INFORMAÇÕES!$Q$92),IF(N974="R",J974,0))),0)</f>
        <v>0</v>
      </c>
      <c r="AM974" s="75" t="n">
        <f aca="false">IF(AC974&lt;&gt;AE974,(IF(N974=0,J974*(INFORMAÇÕES!$Q$90/INFORMAÇÕES!$Q$92),IF(N974="C",J974,0))),0)</f>
        <v>0</v>
      </c>
      <c r="AN974" s="75" t="n">
        <f aca="false">IF(AC974&lt;&gt;AE974,(IF(N974="",J974*INFORMAÇÕES!$U$115,IF(N974="CF",J974,0))),0)</f>
        <v>0</v>
      </c>
      <c r="AO974" s="75" t="n">
        <f aca="false">IF(AC974&lt;&gt;AE974,(IF(N974="",J974*INFORMAÇÕES!$U$116,IF(N974="O",J974,0))),0)</f>
        <v>0</v>
      </c>
      <c r="AP974" s="75" t="n">
        <f aca="false">IF(H974&lt;&gt;0,J974,0)</f>
        <v>0</v>
      </c>
      <c r="AQ974" s="75" t="n">
        <f aca="false">IF(K974&lt;&gt;0,L974,0)</f>
        <v>0</v>
      </c>
    </row>
    <row r="975" s="174" customFormat="true" ht="14.25" hidden="false" customHeight="false" outlineLevel="0" collapsed="false">
      <c r="A975" s="159" t="n">
        <v>963</v>
      </c>
      <c r="B975" s="160" t="n">
        <f aca="false">R975</f>
        <v>0</v>
      </c>
      <c r="C975" s="161" t="n">
        <f aca="false">T975</f>
        <v>0</v>
      </c>
      <c r="D975" s="162" t="n">
        <f aca="false">U975</f>
        <v>0</v>
      </c>
      <c r="E975" s="163" t="n">
        <f aca="false">'ORÇ.GLOBAL P CAIXA'!E974</f>
        <v>0</v>
      </c>
      <c r="F975" s="163" t="n">
        <f aca="false">IF('ORÇ.GLOBAL EMPRESA'!G974&gt;0,'ORÇ.GLOBAL EMPRESA'!G974,'ORÇ.GLOBAL P CAIXA'!F974)</f>
        <v>0</v>
      </c>
      <c r="G975" s="163" t="n">
        <f aca="false">IF(E975&lt;&gt;0,ROUND(E975*F975,2),IF(AK975=0,(SUMIF($AC$13:$AC$1012,B975,$AK$13:$AK$1012)),AK975))</f>
        <v>0</v>
      </c>
      <c r="H975" s="163" t="n">
        <f aca="false">V975</f>
        <v>0</v>
      </c>
      <c r="I975" s="163" t="n">
        <f aca="false">W975</f>
        <v>0</v>
      </c>
      <c r="J975" s="163" t="n">
        <f aca="false">IF(H975&lt;&gt;0,ROUND(H975*I975,2),IF(AP975=0,(SUMIF($AC$13:$AC$1012,B975,$AP$13:$AP$1012)),AP975))</f>
        <v>0</v>
      </c>
      <c r="K975" s="163" t="n">
        <f aca="false">H975-E975</f>
        <v>0</v>
      </c>
      <c r="L975" s="163" t="n">
        <f aca="false">J975-G975</f>
        <v>0</v>
      </c>
      <c r="M975" s="645" t="str">
        <f aca="false">IF('ORÇ.GLOBAL P CAIXA'!H974&gt;0,'ORÇ.GLOBAL P CAIXA'!H974,"")</f>
        <v/>
      </c>
      <c r="N975" s="646" t="n">
        <f aca="false">'ORÇ.GLOBAL P CAIXA'!I974</f>
        <v>0</v>
      </c>
      <c r="O975" s="166" t="str">
        <f aca="false">S975</f>
        <v/>
      </c>
      <c r="P975" s="167"/>
      <c r="Q975" s="168" t="str">
        <f aca="false">IF(B975&gt;0,"ok","ocultar")</f>
        <v>ocultar</v>
      </c>
      <c r="R975" s="647" t="n">
        <f aca="false">'ORÇ.GLOBAL P CAIXA'!B974</f>
        <v>0</v>
      </c>
      <c r="S975" s="170" t="str">
        <f aca="false">IF('ORÇ.GLOBAL P CAIXA'!N974&lt;&gt;0,'ORÇ.GLOBAL P CAIXA'!N974,"")</f>
        <v/>
      </c>
      <c r="T975" s="648" t="n">
        <f aca="false">'ORÇ.GLOBAL P CAIXA'!O974</f>
        <v>0</v>
      </c>
      <c r="U975" s="172" t="n">
        <f aca="false">'ORÇ.GLOBAL P CAIXA'!P974</f>
        <v>0</v>
      </c>
      <c r="V975" s="173" t="n">
        <f aca="false">'ORÇ.GLOBAL P CAIXA'!E974</f>
        <v>0</v>
      </c>
      <c r="W975" s="173" t="n">
        <f aca="false">F975</f>
        <v>0</v>
      </c>
      <c r="X975" s="649"/>
      <c r="Y975" s="649"/>
      <c r="Z975" s="650"/>
      <c r="AB975" s="88"/>
      <c r="AC975" s="157" t="n">
        <f aca="false">IF(B975=0,AC974,IF(ISNONTEXT(B975)=TRUE(),INT(B975),INT(LEFT(B975,FIND(".",B975)-1))))</f>
        <v>3</v>
      </c>
      <c r="AD975" s="157" t="str">
        <f aca="false">IF(AD976=1,1,IF(B975&lt;&gt;0,1,IF(C975&lt;&gt;0,1,IF(D975&lt;&gt;0,1,IF(E975&lt;&gt;0,1,"")))))</f>
        <v/>
      </c>
      <c r="AE975" s="157" t="str">
        <f aca="false">IF(AC975=0," ",IF(AC975&lt;&gt;AC974,AC975," "))</f>
        <v> </v>
      </c>
      <c r="AF975" s="88"/>
      <c r="AG975" s="75" t="e">
        <f aca="false">IF(AC975&lt;&gt;AE975,(IF(N975=0,G975*(INFORMAÇÕES!$Q$69/INFORMAÇÕES!$Q$72),IF(N975="R",G975,0))),0)</f>
        <v>#DIV/0!</v>
      </c>
      <c r="AH975" s="75" t="e">
        <f aca="false">IF(AC975&lt;&gt;AE975,(IF(N975=0,G975*(INFORMAÇÕES!$Q$70/INFORMAÇÕES!$Q$72),IF(N975="C",G975,0))),0)</f>
        <v>#DIV/0!</v>
      </c>
      <c r="AI975" s="75" t="n">
        <f aca="false">IF(AC975&lt;&gt;AE975,(IF(N975=0,G975*INFORMAÇÕES!$U$115,IF(N975="CF",G975,0))),0)</f>
        <v>0</v>
      </c>
      <c r="AJ975" s="75" t="n">
        <f aca="false">IF(AC975&lt;&gt;AE975,(IF(N975=0,G975*INFORMAÇÕES!$U$116,IF(N975="O",G975,0))),0)</f>
        <v>0</v>
      </c>
      <c r="AK975" s="75" t="n">
        <f aca="false">IF(E975&lt;&gt;0,G975,0)</f>
        <v>0</v>
      </c>
      <c r="AL975" s="75" t="n">
        <f aca="false">IF(AC975&lt;&gt;AE975,(IF(N975=0,J975*(INFORMAÇÕES!$Q$89/INFORMAÇÕES!$Q$92),IF(N975="R",J975,0))),0)</f>
        <v>0</v>
      </c>
      <c r="AM975" s="75" t="n">
        <f aca="false">IF(AC975&lt;&gt;AE975,(IF(N975=0,J975*(INFORMAÇÕES!$Q$90/INFORMAÇÕES!$Q$92),IF(N975="C",J975,0))),0)</f>
        <v>0</v>
      </c>
      <c r="AN975" s="75" t="n">
        <f aca="false">IF(AC975&lt;&gt;AE975,(IF(N975="",J975*INFORMAÇÕES!$U$115,IF(N975="CF",J975,0))),0)</f>
        <v>0</v>
      </c>
      <c r="AO975" s="75" t="n">
        <f aca="false">IF(AC975&lt;&gt;AE975,(IF(N975="",J975*INFORMAÇÕES!$U$116,IF(N975="O",J975,0))),0)</f>
        <v>0</v>
      </c>
      <c r="AP975" s="75" t="n">
        <f aca="false">IF(H975&lt;&gt;0,J975,0)</f>
        <v>0</v>
      </c>
      <c r="AQ975" s="75" t="n">
        <f aca="false">IF(K975&lt;&gt;0,L975,0)</f>
        <v>0</v>
      </c>
    </row>
    <row r="976" s="174" customFormat="true" ht="14.25" hidden="false" customHeight="false" outlineLevel="0" collapsed="false">
      <c r="A976" s="159" t="n">
        <v>964</v>
      </c>
      <c r="B976" s="160" t="n">
        <f aca="false">R976</f>
        <v>0</v>
      </c>
      <c r="C976" s="161" t="n">
        <f aca="false">T976</f>
        <v>0</v>
      </c>
      <c r="D976" s="162" t="n">
        <f aca="false">U976</f>
        <v>0</v>
      </c>
      <c r="E976" s="163" t="n">
        <f aca="false">'ORÇ.GLOBAL P CAIXA'!E975</f>
        <v>0</v>
      </c>
      <c r="F976" s="163" t="n">
        <f aca="false">IF('ORÇ.GLOBAL EMPRESA'!G975&gt;0,'ORÇ.GLOBAL EMPRESA'!G975,'ORÇ.GLOBAL P CAIXA'!F975)</f>
        <v>0</v>
      </c>
      <c r="G976" s="163" t="n">
        <f aca="false">IF(E976&lt;&gt;0,ROUND(E976*F976,2),IF(AK976=0,(SUMIF($AC$13:$AC$1012,B976,$AK$13:$AK$1012)),AK976))</f>
        <v>0</v>
      </c>
      <c r="H976" s="163" t="n">
        <f aca="false">V976</f>
        <v>0</v>
      </c>
      <c r="I976" s="163" t="n">
        <f aca="false">W976</f>
        <v>0</v>
      </c>
      <c r="J976" s="163" t="n">
        <f aca="false">IF(H976&lt;&gt;0,ROUND(H976*I976,2),IF(AP976=0,(SUMIF($AC$13:$AC$1012,B976,$AP$13:$AP$1012)),AP976))</f>
        <v>0</v>
      </c>
      <c r="K976" s="163" t="n">
        <f aca="false">H976-E976</f>
        <v>0</v>
      </c>
      <c r="L976" s="163" t="n">
        <f aca="false">J976-G976</f>
        <v>0</v>
      </c>
      <c r="M976" s="645" t="str">
        <f aca="false">IF('ORÇ.GLOBAL P CAIXA'!H975&gt;0,'ORÇ.GLOBAL P CAIXA'!H975,"")</f>
        <v/>
      </c>
      <c r="N976" s="646" t="n">
        <f aca="false">'ORÇ.GLOBAL P CAIXA'!I975</f>
        <v>0</v>
      </c>
      <c r="O976" s="166" t="str">
        <f aca="false">S976</f>
        <v/>
      </c>
      <c r="P976" s="167"/>
      <c r="Q976" s="168" t="str">
        <f aca="false">IF(B976&gt;0,"ok","ocultar")</f>
        <v>ocultar</v>
      </c>
      <c r="R976" s="647" t="n">
        <f aca="false">'ORÇ.GLOBAL P CAIXA'!B975</f>
        <v>0</v>
      </c>
      <c r="S976" s="170" t="str">
        <f aca="false">IF('ORÇ.GLOBAL P CAIXA'!N975&lt;&gt;0,'ORÇ.GLOBAL P CAIXA'!N975,"")</f>
        <v/>
      </c>
      <c r="T976" s="648" t="n">
        <f aca="false">'ORÇ.GLOBAL P CAIXA'!O975</f>
        <v>0</v>
      </c>
      <c r="U976" s="172" t="n">
        <f aca="false">'ORÇ.GLOBAL P CAIXA'!P975</f>
        <v>0</v>
      </c>
      <c r="V976" s="173" t="n">
        <f aca="false">'ORÇ.GLOBAL P CAIXA'!E975</f>
        <v>0</v>
      </c>
      <c r="W976" s="173" t="n">
        <f aca="false">F976</f>
        <v>0</v>
      </c>
      <c r="X976" s="649"/>
      <c r="Y976" s="649"/>
      <c r="Z976" s="650"/>
      <c r="AB976" s="88"/>
      <c r="AC976" s="157" t="n">
        <f aca="false">IF(B976=0,AC975,IF(ISNONTEXT(B976)=TRUE(),INT(B976),INT(LEFT(B976,FIND(".",B976)-1))))</f>
        <v>3</v>
      </c>
      <c r="AD976" s="157" t="str">
        <f aca="false">IF(AD977=1,1,IF(B976&lt;&gt;0,1,IF(C976&lt;&gt;0,1,IF(D976&lt;&gt;0,1,IF(E976&lt;&gt;0,1,"")))))</f>
        <v/>
      </c>
      <c r="AE976" s="157" t="str">
        <f aca="false">IF(AC976=0," ",IF(AC976&lt;&gt;AC975,AC976," "))</f>
        <v> </v>
      </c>
      <c r="AF976" s="88"/>
      <c r="AG976" s="75" t="e">
        <f aca="false">IF(AC976&lt;&gt;AE976,(IF(N976=0,G976*(INFORMAÇÕES!$Q$69/INFORMAÇÕES!$Q$72),IF(N976="R",G976,0))),0)</f>
        <v>#DIV/0!</v>
      </c>
      <c r="AH976" s="75" t="e">
        <f aca="false">IF(AC976&lt;&gt;AE976,(IF(N976=0,G976*(INFORMAÇÕES!$Q$70/INFORMAÇÕES!$Q$72),IF(N976="C",G976,0))),0)</f>
        <v>#DIV/0!</v>
      </c>
      <c r="AI976" s="75" t="n">
        <f aca="false">IF(AC976&lt;&gt;AE976,(IF(N976=0,G976*INFORMAÇÕES!$U$115,IF(N976="CF",G976,0))),0)</f>
        <v>0</v>
      </c>
      <c r="AJ976" s="75" t="n">
        <f aca="false">IF(AC976&lt;&gt;AE976,(IF(N976=0,G976*INFORMAÇÕES!$U$116,IF(N976="O",G976,0))),0)</f>
        <v>0</v>
      </c>
      <c r="AK976" s="75" t="n">
        <f aca="false">IF(E976&lt;&gt;0,G976,0)</f>
        <v>0</v>
      </c>
      <c r="AL976" s="75" t="n">
        <f aca="false">IF(AC976&lt;&gt;AE976,(IF(N976=0,J976*(INFORMAÇÕES!$Q$89/INFORMAÇÕES!$Q$92),IF(N976="R",J976,0))),0)</f>
        <v>0</v>
      </c>
      <c r="AM976" s="75" t="n">
        <f aca="false">IF(AC976&lt;&gt;AE976,(IF(N976=0,J976*(INFORMAÇÕES!$Q$90/INFORMAÇÕES!$Q$92),IF(N976="C",J976,0))),0)</f>
        <v>0</v>
      </c>
      <c r="AN976" s="75" t="n">
        <f aca="false">IF(AC976&lt;&gt;AE976,(IF(N976="",J976*INFORMAÇÕES!$U$115,IF(N976="CF",J976,0))),0)</f>
        <v>0</v>
      </c>
      <c r="AO976" s="75" t="n">
        <f aca="false">IF(AC976&lt;&gt;AE976,(IF(N976="",J976*INFORMAÇÕES!$U$116,IF(N976="O",J976,0))),0)</f>
        <v>0</v>
      </c>
      <c r="AP976" s="75" t="n">
        <f aca="false">IF(H976&lt;&gt;0,J976,0)</f>
        <v>0</v>
      </c>
      <c r="AQ976" s="75" t="n">
        <f aca="false">IF(K976&lt;&gt;0,L976,0)</f>
        <v>0</v>
      </c>
    </row>
    <row r="977" s="174" customFormat="true" ht="14.25" hidden="false" customHeight="false" outlineLevel="0" collapsed="false">
      <c r="A977" s="159" t="n">
        <v>965</v>
      </c>
      <c r="B977" s="160" t="n">
        <f aca="false">R977</f>
        <v>0</v>
      </c>
      <c r="C977" s="161" t="n">
        <f aca="false">T977</f>
        <v>0</v>
      </c>
      <c r="D977" s="162" t="n">
        <f aca="false">U977</f>
        <v>0</v>
      </c>
      <c r="E977" s="163" t="n">
        <f aca="false">'ORÇ.GLOBAL P CAIXA'!E976</f>
        <v>0</v>
      </c>
      <c r="F977" s="163" t="n">
        <f aca="false">IF('ORÇ.GLOBAL EMPRESA'!G976&gt;0,'ORÇ.GLOBAL EMPRESA'!G976,'ORÇ.GLOBAL P CAIXA'!F976)</f>
        <v>0</v>
      </c>
      <c r="G977" s="163" t="n">
        <f aca="false">IF(E977&lt;&gt;0,ROUND(E977*F977,2),IF(AK977=0,(SUMIF($AC$13:$AC$1012,B977,$AK$13:$AK$1012)),AK977))</f>
        <v>0</v>
      </c>
      <c r="H977" s="163" t="n">
        <f aca="false">V977</f>
        <v>0</v>
      </c>
      <c r="I977" s="163" t="n">
        <f aca="false">W977</f>
        <v>0</v>
      </c>
      <c r="J977" s="163" t="n">
        <f aca="false">IF(H977&lt;&gt;0,ROUND(H977*I977,2),IF(AP977=0,(SUMIF($AC$13:$AC$1012,B977,$AP$13:$AP$1012)),AP977))</f>
        <v>0</v>
      </c>
      <c r="K977" s="163" t="n">
        <f aca="false">H977-E977</f>
        <v>0</v>
      </c>
      <c r="L977" s="163" t="n">
        <f aca="false">J977-G977</f>
        <v>0</v>
      </c>
      <c r="M977" s="645" t="str">
        <f aca="false">IF('ORÇ.GLOBAL P CAIXA'!H976&gt;0,'ORÇ.GLOBAL P CAIXA'!H976,"")</f>
        <v/>
      </c>
      <c r="N977" s="646" t="n">
        <f aca="false">'ORÇ.GLOBAL P CAIXA'!I976</f>
        <v>0</v>
      </c>
      <c r="O977" s="166" t="str">
        <f aca="false">S977</f>
        <v/>
      </c>
      <c r="P977" s="167"/>
      <c r="Q977" s="168" t="str">
        <f aca="false">IF(B977&gt;0,"ok","ocultar")</f>
        <v>ocultar</v>
      </c>
      <c r="R977" s="647" t="n">
        <f aca="false">'ORÇ.GLOBAL P CAIXA'!B976</f>
        <v>0</v>
      </c>
      <c r="S977" s="170" t="str">
        <f aca="false">IF('ORÇ.GLOBAL P CAIXA'!N976&lt;&gt;0,'ORÇ.GLOBAL P CAIXA'!N976,"")</f>
        <v/>
      </c>
      <c r="T977" s="648" t="n">
        <f aca="false">'ORÇ.GLOBAL P CAIXA'!O976</f>
        <v>0</v>
      </c>
      <c r="U977" s="172" t="n">
        <f aca="false">'ORÇ.GLOBAL P CAIXA'!P976</f>
        <v>0</v>
      </c>
      <c r="V977" s="173" t="n">
        <f aca="false">'ORÇ.GLOBAL P CAIXA'!E976</f>
        <v>0</v>
      </c>
      <c r="W977" s="173" t="n">
        <f aca="false">F977</f>
        <v>0</v>
      </c>
      <c r="X977" s="649"/>
      <c r="Y977" s="649"/>
      <c r="Z977" s="650"/>
      <c r="AB977" s="88"/>
      <c r="AC977" s="157" t="n">
        <f aca="false">IF(B977=0,AC976,IF(ISNONTEXT(B977)=TRUE(),INT(B977),INT(LEFT(B977,FIND(".",B977)-1))))</f>
        <v>3</v>
      </c>
      <c r="AD977" s="157" t="str">
        <f aca="false">IF(AD978=1,1,IF(B977&lt;&gt;0,1,IF(C977&lt;&gt;0,1,IF(D977&lt;&gt;0,1,IF(E977&lt;&gt;0,1,"")))))</f>
        <v/>
      </c>
      <c r="AE977" s="157" t="str">
        <f aca="false">IF(AC977=0," ",IF(AC977&lt;&gt;AC976,AC977," "))</f>
        <v> </v>
      </c>
      <c r="AF977" s="88"/>
      <c r="AG977" s="75" t="e">
        <f aca="false">IF(AC977&lt;&gt;AE977,(IF(N977=0,G977*(INFORMAÇÕES!$Q$69/INFORMAÇÕES!$Q$72),IF(N977="R",G977,0))),0)</f>
        <v>#DIV/0!</v>
      </c>
      <c r="AH977" s="75" t="e">
        <f aca="false">IF(AC977&lt;&gt;AE977,(IF(N977=0,G977*(INFORMAÇÕES!$Q$70/INFORMAÇÕES!$Q$72),IF(N977="C",G977,0))),0)</f>
        <v>#DIV/0!</v>
      </c>
      <c r="AI977" s="75" t="n">
        <f aca="false">IF(AC977&lt;&gt;AE977,(IF(N977=0,G977*INFORMAÇÕES!$U$115,IF(N977="CF",G977,0))),0)</f>
        <v>0</v>
      </c>
      <c r="AJ977" s="75" t="n">
        <f aca="false">IF(AC977&lt;&gt;AE977,(IF(N977=0,G977*INFORMAÇÕES!$U$116,IF(N977="O",G977,0))),0)</f>
        <v>0</v>
      </c>
      <c r="AK977" s="75" t="n">
        <f aca="false">IF(E977&lt;&gt;0,G977,0)</f>
        <v>0</v>
      </c>
      <c r="AL977" s="75" t="n">
        <f aca="false">IF(AC977&lt;&gt;AE977,(IF(N977=0,J977*(INFORMAÇÕES!$Q$89/INFORMAÇÕES!$Q$92),IF(N977="R",J977,0))),0)</f>
        <v>0</v>
      </c>
      <c r="AM977" s="75" t="n">
        <f aca="false">IF(AC977&lt;&gt;AE977,(IF(N977=0,J977*(INFORMAÇÕES!$Q$90/INFORMAÇÕES!$Q$92),IF(N977="C",J977,0))),0)</f>
        <v>0</v>
      </c>
      <c r="AN977" s="75" t="n">
        <f aca="false">IF(AC977&lt;&gt;AE977,(IF(N977="",J977*INFORMAÇÕES!$U$115,IF(N977="CF",J977,0))),0)</f>
        <v>0</v>
      </c>
      <c r="AO977" s="75" t="n">
        <f aca="false">IF(AC977&lt;&gt;AE977,(IF(N977="",J977*INFORMAÇÕES!$U$116,IF(N977="O",J977,0))),0)</f>
        <v>0</v>
      </c>
      <c r="AP977" s="75" t="n">
        <f aca="false">IF(H977&lt;&gt;0,J977,0)</f>
        <v>0</v>
      </c>
      <c r="AQ977" s="75" t="n">
        <f aca="false">IF(K977&lt;&gt;0,L977,0)</f>
        <v>0</v>
      </c>
    </row>
    <row r="978" s="174" customFormat="true" ht="14.25" hidden="false" customHeight="false" outlineLevel="0" collapsed="false">
      <c r="A978" s="159" t="n">
        <v>966</v>
      </c>
      <c r="B978" s="160" t="n">
        <f aca="false">R978</f>
        <v>0</v>
      </c>
      <c r="C978" s="161" t="n">
        <f aca="false">T978</f>
        <v>0</v>
      </c>
      <c r="D978" s="162" t="n">
        <f aca="false">U978</f>
        <v>0</v>
      </c>
      <c r="E978" s="163" t="n">
        <f aca="false">'ORÇ.GLOBAL P CAIXA'!E977</f>
        <v>0</v>
      </c>
      <c r="F978" s="163" t="n">
        <f aca="false">IF('ORÇ.GLOBAL EMPRESA'!G977&gt;0,'ORÇ.GLOBAL EMPRESA'!G977,'ORÇ.GLOBAL P CAIXA'!F977)</f>
        <v>0</v>
      </c>
      <c r="G978" s="163" t="n">
        <f aca="false">IF(E978&lt;&gt;0,ROUND(E978*F978,2),IF(AK978=0,(SUMIF($AC$13:$AC$1012,B978,$AK$13:$AK$1012)),AK978))</f>
        <v>0</v>
      </c>
      <c r="H978" s="163" t="n">
        <f aca="false">V978</f>
        <v>0</v>
      </c>
      <c r="I978" s="163" t="n">
        <f aca="false">W978</f>
        <v>0</v>
      </c>
      <c r="J978" s="163" t="n">
        <f aca="false">IF(H978&lt;&gt;0,ROUND(H978*I978,2),IF(AP978=0,(SUMIF($AC$13:$AC$1012,B978,$AP$13:$AP$1012)),AP978))</f>
        <v>0</v>
      </c>
      <c r="K978" s="163" t="n">
        <f aca="false">H978-E978</f>
        <v>0</v>
      </c>
      <c r="L978" s="163" t="n">
        <f aca="false">J978-G978</f>
        <v>0</v>
      </c>
      <c r="M978" s="645" t="str">
        <f aca="false">IF('ORÇ.GLOBAL P CAIXA'!H977&gt;0,'ORÇ.GLOBAL P CAIXA'!H977,"")</f>
        <v/>
      </c>
      <c r="N978" s="646" t="n">
        <f aca="false">'ORÇ.GLOBAL P CAIXA'!I977</f>
        <v>0</v>
      </c>
      <c r="O978" s="166" t="str">
        <f aca="false">S978</f>
        <v/>
      </c>
      <c r="P978" s="167"/>
      <c r="Q978" s="168" t="str">
        <f aca="false">IF(B978&gt;0,"ok","ocultar")</f>
        <v>ocultar</v>
      </c>
      <c r="R978" s="647" t="n">
        <f aca="false">'ORÇ.GLOBAL P CAIXA'!B977</f>
        <v>0</v>
      </c>
      <c r="S978" s="170" t="str">
        <f aca="false">IF('ORÇ.GLOBAL P CAIXA'!N977&lt;&gt;0,'ORÇ.GLOBAL P CAIXA'!N977,"")</f>
        <v/>
      </c>
      <c r="T978" s="648" t="n">
        <f aca="false">'ORÇ.GLOBAL P CAIXA'!O977</f>
        <v>0</v>
      </c>
      <c r="U978" s="172" t="n">
        <f aca="false">'ORÇ.GLOBAL P CAIXA'!P977</f>
        <v>0</v>
      </c>
      <c r="V978" s="173" t="n">
        <f aca="false">'ORÇ.GLOBAL P CAIXA'!E977</f>
        <v>0</v>
      </c>
      <c r="W978" s="173" t="n">
        <f aca="false">F978</f>
        <v>0</v>
      </c>
      <c r="X978" s="649"/>
      <c r="Y978" s="649"/>
      <c r="Z978" s="650"/>
      <c r="AB978" s="88"/>
      <c r="AC978" s="157" t="n">
        <f aca="false">IF(B978=0,AC977,IF(ISNONTEXT(B978)=TRUE(),INT(B978),INT(LEFT(B978,FIND(".",B978)-1))))</f>
        <v>3</v>
      </c>
      <c r="AD978" s="157" t="str">
        <f aca="false">IF(AD979=1,1,IF(B978&lt;&gt;0,1,IF(C978&lt;&gt;0,1,IF(D978&lt;&gt;0,1,IF(E978&lt;&gt;0,1,"")))))</f>
        <v/>
      </c>
      <c r="AE978" s="157" t="str">
        <f aca="false">IF(AC978=0," ",IF(AC978&lt;&gt;AC977,AC978," "))</f>
        <v> </v>
      </c>
      <c r="AF978" s="88"/>
      <c r="AG978" s="75" t="e">
        <f aca="false">IF(AC978&lt;&gt;AE978,(IF(N978=0,G978*(INFORMAÇÕES!$Q$69/INFORMAÇÕES!$Q$72),IF(N978="R",G978,0))),0)</f>
        <v>#DIV/0!</v>
      </c>
      <c r="AH978" s="75" t="e">
        <f aca="false">IF(AC978&lt;&gt;AE978,(IF(N978=0,G978*(INFORMAÇÕES!$Q$70/INFORMAÇÕES!$Q$72),IF(N978="C",G978,0))),0)</f>
        <v>#DIV/0!</v>
      </c>
      <c r="AI978" s="75" t="n">
        <f aca="false">IF(AC978&lt;&gt;AE978,(IF(N978=0,G978*INFORMAÇÕES!$U$115,IF(N978="CF",G978,0))),0)</f>
        <v>0</v>
      </c>
      <c r="AJ978" s="75" t="n">
        <f aca="false">IF(AC978&lt;&gt;AE978,(IF(N978=0,G978*INFORMAÇÕES!$U$116,IF(N978="O",G978,0))),0)</f>
        <v>0</v>
      </c>
      <c r="AK978" s="75" t="n">
        <f aca="false">IF(E978&lt;&gt;0,G978,0)</f>
        <v>0</v>
      </c>
      <c r="AL978" s="75" t="n">
        <f aca="false">IF(AC978&lt;&gt;AE978,(IF(N978=0,J978*(INFORMAÇÕES!$Q$89/INFORMAÇÕES!$Q$92),IF(N978="R",J978,0))),0)</f>
        <v>0</v>
      </c>
      <c r="AM978" s="75" t="n">
        <f aca="false">IF(AC978&lt;&gt;AE978,(IF(N978=0,J978*(INFORMAÇÕES!$Q$90/INFORMAÇÕES!$Q$92),IF(N978="C",J978,0))),0)</f>
        <v>0</v>
      </c>
      <c r="AN978" s="75" t="n">
        <f aca="false">IF(AC978&lt;&gt;AE978,(IF(N978="",J978*INFORMAÇÕES!$U$115,IF(N978="CF",J978,0))),0)</f>
        <v>0</v>
      </c>
      <c r="AO978" s="75" t="n">
        <f aca="false">IF(AC978&lt;&gt;AE978,(IF(N978="",J978*INFORMAÇÕES!$U$116,IF(N978="O",J978,0))),0)</f>
        <v>0</v>
      </c>
      <c r="AP978" s="75" t="n">
        <f aca="false">IF(H978&lt;&gt;0,J978,0)</f>
        <v>0</v>
      </c>
      <c r="AQ978" s="75" t="n">
        <f aca="false">IF(K978&lt;&gt;0,L978,0)</f>
        <v>0</v>
      </c>
    </row>
    <row r="979" s="174" customFormat="true" ht="14.25" hidden="false" customHeight="false" outlineLevel="0" collapsed="false">
      <c r="A979" s="159" t="n">
        <v>967</v>
      </c>
      <c r="B979" s="160" t="n">
        <f aca="false">R979</f>
        <v>0</v>
      </c>
      <c r="C979" s="161" t="n">
        <f aca="false">T979</f>
        <v>0</v>
      </c>
      <c r="D979" s="162" t="n">
        <f aca="false">U979</f>
        <v>0</v>
      </c>
      <c r="E979" s="163" t="n">
        <f aca="false">'ORÇ.GLOBAL P CAIXA'!E978</f>
        <v>0</v>
      </c>
      <c r="F979" s="163" t="n">
        <f aca="false">IF('ORÇ.GLOBAL EMPRESA'!G978&gt;0,'ORÇ.GLOBAL EMPRESA'!G978,'ORÇ.GLOBAL P CAIXA'!F978)</f>
        <v>0</v>
      </c>
      <c r="G979" s="163" t="n">
        <f aca="false">IF(E979&lt;&gt;0,ROUND(E979*F979,2),IF(AK979=0,(SUMIF($AC$13:$AC$1012,B979,$AK$13:$AK$1012)),AK979))</f>
        <v>0</v>
      </c>
      <c r="H979" s="163" t="n">
        <f aca="false">V979</f>
        <v>0</v>
      </c>
      <c r="I979" s="163" t="n">
        <f aca="false">W979</f>
        <v>0</v>
      </c>
      <c r="J979" s="163" t="n">
        <f aca="false">IF(H979&lt;&gt;0,ROUND(H979*I979,2),IF(AP979=0,(SUMIF($AC$13:$AC$1012,B979,$AP$13:$AP$1012)),AP979))</f>
        <v>0</v>
      </c>
      <c r="K979" s="163" t="n">
        <f aca="false">H979-E979</f>
        <v>0</v>
      </c>
      <c r="L979" s="163" t="n">
        <f aca="false">J979-G979</f>
        <v>0</v>
      </c>
      <c r="M979" s="645" t="str">
        <f aca="false">IF('ORÇ.GLOBAL P CAIXA'!H978&gt;0,'ORÇ.GLOBAL P CAIXA'!H978,"")</f>
        <v/>
      </c>
      <c r="N979" s="646" t="n">
        <f aca="false">'ORÇ.GLOBAL P CAIXA'!I978</f>
        <v>0</v>
      </c>
      <c r="O979" s="166" t="str">
        <f aca="false">S979</f>
        <v/>
      </c>
      <c r="P979" s="167"/>
      <c r="Q979" s="168" t="str">
        <f aca="false">IF(B979&gt;0,"ok","ocultar")</f>
        <v>ocultar</v>
      </c>
      <c r="R979" s="647" t="n">
        <f aca="false">'ORÇ.GLOBAL P CAIXA'!B978</f>
        <v>0</v>
      </c>
      <c r="S979" s="170" t="str">
        <f aca="false">IF('ORÇ.GLOBAL P CAIXA'!N978&lt;&gt;0,'ORÇ.GLOBAL P CAIXA'!N978,"")</f>
        <v/>
      </c>
      <c r="T979" s="648" t="n">
        <f aca="false">'ORÇ.GLOBAL P CAIXA'!O978</f>
        <v>0</v>
      </c>
      <c r="U979" s="172" t="n">
        <f aca="false">'ORÇ.GLOBAL P CAIXA'!P978</f>
        <v>0</v>
      </c>
      <c r="V979" s="173" t="n">
        <f aca="false">'ORÇ.GLOBAL P CAIXA'!E978</f>
        <v>0</v>
      </c>
      <c r="W979" s="173" t="n">
        <f aca="false">F979</f>
        <v>0</v>
      </c>
      <c r="X979" s="649"/>
      <c r="Y979" s="649"/>
      <c r="Z979" s="650"/>
      <c r="AB979" s="88"/>
      <c r="AC979" s="157" t="n">
        <f aca="false">IF(B979=0,AC978,IF(ISNONTEXT(B979)=TRUE(),INT(B979),INT(LEFT(B979,FIND(".",B979)-1))))</f>
        <v>3</v>
      </c>
      <c r="AD979" s="157" t="str">
        <f aca="false">IF(AD980=1,1,IF(B979&lt;&gt;0,1,IF(C979&lt;&gt;0,1,IF(D979&lt;&gt;0,1,IF(E979&lt;&gt;0,1,"")))))</f>
        <v/>
      </c>
      <c r="AE979" s="157" t="str">
        <f aca="false">IF(AC979=0," ",IF(AC979&lt;&gt;AC978,AC979," "))</f>
        <v> </v>
      </c>
      <c r="AF979" s="88"/>
      <c r="AG979" s="75" t="e">
        <f aca="false">IF(AC979&lt;&gt;AE979,(IF(N979=0,G979*(INFORMAÇÕES!$Q$69/INFORMAÇÕES!$Q$72),IF(N979="R",G979,0))),0)</f>
        <v>#DIV/0!</v>
      </c>
      <c r="AH979" s="75" t="e">
        <f aca="false">IF(AC979&lt;&gt;AE979,(IF(N979=0,G979*(INFORMAÇÕES!$Q$70/INFORMAÇÕES!$Q$72),IF(N979="C",G979,0))),0)</f>
        <v>#DIV/0!</v>
      </c>
      <c r="AI979" s="75" t="n">
        <f aca="false">IF(AC979&lt;&gt;AE979,(IF(N979=0,G979*INFORMAÇÕES!$U$115,IF(N979="CF",G979,0))),0)</f>
        <v>0</v>
      </c>
      <c r="AJ979" s="75" t="n">
        <f aca="false">IF(AC979&lt;&gt;AE979,(IF(N979=0,G979*INFORMAÇÕES!$U$116,IF(N979="O",G979,0))),0)</f>
        <v>0</v>
      </c>
      <c r="AK979" s="75" t="n">
        <f aca="false">IF(E979&lt;&gt;0,G979,0)</f>
        <v>0</v>
      </c>
      <c r="AL979" s="75" t="n">
        <f aca="false">IF(AC979&lt;&gt;AE979,(IF(N979=0,J979*(INFORMAÇÕES!$Q$89/INFORMAÇÕES!$Q$92),IF(N979="R",J979,0))),0)</f>
        <v>0</v>
      </c>
      <c r="AM979" s="75" t="n">
        <f aca="false">IF(AC979&lt;&gt;AE979,(IF(N979=0,J979*(INFORMAÇÕES!$Q$90/INFORMAÇÕES!$Q$92),IF(N979="C",J979,0))),0)</f>
        <v>0</v>
      </c>
      <c r="AN979" s="75" t="n">
        <f aca="false">IF(AC979&lt;&gt;AE979,(IF(N979="",J979*INFORMAÇÕES!$U$115,IF(N979="CF",J979,0))),0)</f>
        <v>0</v>
      </c>
      <c r="AO979" s="75" t="n">
        <f aca="false">IF(AC979&lt;&gt;AE979,(IF(N979="",J979*INFORMAÇÕES!$U$116,IF(N979="O",J979,0))),0)</f>
        <v>0</v>
      </c>
      <c r="AP979" s="75" t="n">
        <f aca="false">IF(H979&lt;&gt;0,J979,0)</f>
        <v>0</v>
      </c>
      <c r="AQ979" s="75" t="n">
        <f aca="false">IF(K979&lt;&gt;0,L979,0)</f>
        <v>0</v>
      </c>
    </row>
    <row r="980" s="174" customFormat="true" ht="14.25" hidden="false" customHeight="false" outlineLevel="0" collapsed="false">
      <c r="A980" s="159" t="n">
        <v>968</v>
      </c>
      <c r="B980" s="160" t="n">
        <f aca="false">R980</f>
        <v>0</v>
      </c>
      <c r="C980" s="161" t="n">
        <f aca="false">T980</f>
        <v>0</v>
      </c>
      <c r="D980" s="162" t="n">
        <f aca="false">U980</f>
        <v>0</v>
      </c>
      <c r="E980" s="163" t="n">
        <f aca="false">'ORÇ.GLOBAL P CAIXA'!E979</f>
        <v>0</v>
      </c>
      <c r="F980" s="163" t="n">
        <f aca="false">IF('ORÇ.GLOBAL EMPRESA'!G979&gt;0,'ORÇ.GLOBAL EMPRESA'!G979,'ORÇ.GLOBAL P CAIXA'!F979)</f>
        <v>0</v>
      </c>
      <c r="G980" s="163" t="n">
        <f aca="false">IF(E980&lt;&gt;0,ROUND(E980*F980,2),IF(AK980=0,(SUMIF($AC$13:$AC$1012,B980,$AK$13:$AK$1012)),AK980))</f>
        <v>0</v>
      </c>
      <c r="H980" s="163" t="n">
        <f aca="false">V980</f>
        <v>0</v>
      </c>
      <c r="I980" s="163" t="n">
        <f aca="false">W980</f>
        <v>0</v>
      </c>
      <c r="J980" s="163" t="n">
        <f aca="false">IF(H980&lt;&gt;0,ROUND(H980*I980,2),IF(AP980=0,(SUMIF($AC$13:$AC$1012,B980,$AP$13:$AP$1012)),AP980))</f>
        <v>0</v>
      </c>
      <c r="K980" s="163" t="n">
        <f aca="false">H980-E980</f>
        <v>0</v>
      </c>
      <c r="L980" s="163" t="n">
        <f aca="false">J980-G980</f>
        <v>0</v>
      </c>
      <c r="M980" s="645" t="str">
        <f aca="false">IF('ORÇ.GLOBAL P CAIXA'!H979&gt;0,'ORÇ.GLOBAL P CAIXA'!H979,"")</f>
        <v/>
      </c>
      <c r="N980" s="646" t="n">
        <f aca="false">'ORÇ.GLOBAL P CAIXA'!I979</f>
        <v>0</v>
      </c>
      <c r="O980" s="166" t="str">
        <f aca="false">S980</f>
        <v/>
      </c>
      <c r="P980" s="167"/>
      <c r="Q980" s="168" t="str">
        <f aca="false">IF(B980&gt;0,"ok","ocultar")</f>
        <v>ocultar</v>
      </c>
      <c r="R980" s="647" t="n">
        <f aca="false">'ORÇ.GLOBAL P CAIXA'!B979</f>
        <v>0</v>
      </c>
      <c r="S980" s="170" t="str">
        <f aca="false">IF('ORÇ.GLOBAL P CAIXA'!N979&lt;&gt;0,'ORÇ.GLOBAL P CAIXA'!N979,"")</f>
        <v/>
      </c>
      <c r="T980" s="648" t="n">
        <f aca="false">'ORÇ.GLOBAL P CAIXA'!O979</f>
        <v>0</v>
      </c>
      <c r="U980" s="172" t="n">
        <f aca="false">'ORÇ.GLOBAL P CAIXA'!P979</f>
        <v>0</v>
      </c>
      <c r="V980" s="173" t="n">
        <f aca="false">'ORÇ.GLOBAL P CAIXA'!E979</f>
        <v>0</v>
      </c>
      <c r="W980" s="173" t="n">
        <f aca="false">F980</f>
        <v>0</v>
      </c>
      <c r="X980" s="649"/>
      <c r="Y980" s="649"/>
      <c r="Z980" s="650"/>
      <c r="AB980" s="88"/>
      <c r="AC980" s="157" t="n">
        <f aca="false">IF(B980=0,AC979,IF(ISNONTEXT(B980)=TRUE(),INT(B980),INT(LEFT(B980,FIND(".",B980)-1))))</f>
        <v>3</v>
      </c>
      <c r="AD980" s="157" t="str">
        <f aca="false">IF(AD981=1,1,IF(B980&lt;&gt;0,1,IF(C980&lt;&gt;0,1,IF(D980&lt;&gt;0,1,IF(E980&lt;&gt;0,1,"")))))</f>
        <v/>
      </c>
      <c r="AE980" s="157" t="str">
        <f aca="false">IF(AC980=0," ",IF(AC980&lt;&gt;AC979,AC980," "))</f>
        <v> </v>
      </c>
      <c r="AF980" s="88"/>
      <c r="AG980" s="75" t="e">
        <f aca="false">IF(AC980&lt;&gt;AE980,(IF(N980=0,G980*(INFORMAÇÕES!$Q$69/INFORMAÇÕES!$Q$72),IF(N980="R",G980,0))),0)</f>
        <v>#DIV/0!</v>
      </c>
      <c r="AH980" s="75" t="e">
        <f aca="false">IF(AC980&lt;&gt;AE980,(IF(N980=0,G980*(INFORMAÇÕES!$Q$70/INFORMAÇÕES!$Q$72),IF(N980="C",G980,0))),0)</f>
        <v>#DIV/0!</v>
      </c>
      <c r="AI980" s="75" t="n">
        <f aca="false">IF(AC980&lt;&gt;AE980,(IF(N980=0,G980*INFORMAÇÕES!$U$115,IF(N980="CF",G980,0))),0)</f>
        <v>0</v>
      </c>
      <c r="AJ980" s="75" t="n">
        <f aca="false">IF(AC980&lt;&gt;AE980,(IF(N980=0,G980*INFORMAÇÕES!$U$116,IF(N980="O",G980,0))),0)</f>
        <v>0</v>
      </c>
      <c r="AK980" s="75" t="n">
        <f aca="false">IF(E980&lt;&gt;0,G980,0)</f>
        <v>0</v>
      </c>
      <c r="AL980" s="75" t="n">
        <f aca="false">IF(AC980&lt;&gt;AE980,(IF(N980=0,J980*(INFORMAÇÕES!$Q$89/INFORMAÇÕES!$Q$92),IF(N980="R",J980,0))),0)</f>
        <v>0</v>
      </c>
      <c r="AM980" s="75" t="n">
        <f aca="false">IF(AC980&lt;&gt;AE980,(IF(N980=0,J980*(INFORMAÇÕES!$Q$90/INFORMAÇÕES!$Q$92),IF(N980="C",J980,0))),0)</f>
        <v>0</v>
      </c>
      <c r="AN980" s="75" t="n">
        <f aca="false">IF(AC980&lt;&gt;AE980,(IF(N980="",J980*INFORMAÇÕES!$U$115,IF(N980="CF",J980,0))),0)</f>
        <v>0</v>
      </c>
      <c r="AO980" s="75" t="n">
        <f aca="false">IF(AC980&lt;&gt;AE980,(IF(N980="",J980*INFORMAÇÕES!$U$116,IF(N980="O",J980,0))),0)</f>
        <v>0</v>
      </c>
      <c r="AP980" s="75" t="n">
        <f aca="false">IF(H980&lt;&gt;0,J980,0)</f>
        <v>0</v>
      </c>
      <c r="AQ980" s="75" t="n">
        <f aca="false">IF(K980&lt;&gt;0,L980,0)</f>
        <v>0</v>
      </c>
    </row>
    <row r="981" s="174" customFormat="true" ht="14.25" hidden="false" customHeight="false" outlineLevel="0" collapsed="false">
      <c r="A981" s="159" t="n">
        <v>969</v>
      </c>
      <c r="B981" s="160" t="n">
        <f aca="false">R981</f>
        <v>0</v>
      </c>
      <c r="C981" s="161" t="n">
        <f aca="false">T981</f>
        <v>0</v>
      </c>
      <c r="D981" s="162" t="n">
        <f aca="false">U981</f>
        <v>0</v>
      </c>
      <c r="E981" s="163" t="n">
        <f aca="false">'ORÇ.GLOBAL P CAIXA'!E980</f>
        <v>0</v>
      </c>
      <c r="F981" s="163" t="n">
        <f aca="false">IF('ORÇ.GLOBAL EMPRESA'!G980&gt;0,'ORÇ.GLOBAL EMPRESA'!G980,'ORÇ.GLOBAL P CAIXA'!F980)</f>
        <v>0</v>
      </c>
      <c r="G981" s="163" t="n">
        <f aca="false">IF(E981&lt;&gt;0,ROUND(E981*F981,2),IF(AK981=0,(SUMIF($AC$13:$AC$1012,B981,$AK$13:$AK$1012)),AK981))</f>
        <v>0</v>
      </c>
      <c r="H981" s="163" t="n">
        <f aca="false">V981</f>
        <v>0</v>
      </c>
      <c r="I981" s="163" t="n">
        <f aca="false">W981</f>
        <v>0</v>
      </c>
      <c r="J981" s="163" t="n">
        <f aca="false">IF(H981&lt;&gt;0,ROUND(H981*I981,2),IF(AP981=0,(SUMIF($AC$13:$AC$1012,B981,$AP$13:$AP$1012)),AP981))</f>
        <v>0</v>
      </c>
      <c r="K981" s="163" t="n">
        <f aca="false">H981-E981</f>
        <v>0</v>
      </c>
      <c r="L981" s="163" t="n">
        <f aca="false">J981-G981</f>
        <v>0</v>
      </c>
      <c r="M981" s="645" t="str">
        <f aca="false">IF('ORÇ.GLOBAL P CAIXA'!H980&gt;0,'ORÇ.GLOBAL P CAIXA'!H980,"")</f>
        <v/>
      </c>
      <c r="N981" s="646" t="n">
        <f aca="false">'ORÇ.GLOBAL P CAIXA'!I980</f>
        <v>0</v>
      </c>
      <c r="O981" s="166" t="str">
        <f aca="false">S981</f>
        <v/>
      </c>
      <c r="P981" s="167"/>
      <c r="Q981" s="168" t="str">
        <f aca="false">IF(B981&gt;0,"ok","ocultar")</f>
        <v>ocultar</v>
      </c>
      <c r="R981" s="647" t="n">
        <f aca="false">'ORÇ.GLOBAL P CAIXA'!B980</f>
        <v>0</v>
      </c>
      <c r="S981" s="170" t="str">
        <f aca="false">IF('ORÇ.GLOBAL P CAIXA'!N980&lt;&gt;0,'ORÇ.GLOBAL P CAIXA'!N980,"")</f>
        <v/>
      </c>
      <c r="T981" s="648" t="n">
        <f aca="false">'ORÇ.GLOBAL P CAIXA'!O980</f>
        <v>0</v>
      </c>
      <c r="U981" s="172" t="n">
        <f aca="false">'ORÇ.GLOBAL P CAIXA'!P980</f>
        <v>0</v>
      </c>
      <c r="V981" s="173" t="n">
        <f aca="false">'ORÇ.GLOBAL P CAIXA'!E980</f>
        <v>0</v>
      </c>
      <c r="W981" s="173" t="n">
        <f aca="false">F981</f>
        <v>0</v>
      </c>
      <c r="X981" s="649"/>
      <c r="Y981" s="649"/>
      <c r="Z981" s="650"/>
      <c r="AB981" s="88"/>
      <c r="AC981" s="157" t="n">
        <f aca="false">IF(B981=0,AC980,IF(ISNONTEXT(B981)=TRUE(),INT(B981),INT(LEFT(B981,FIND(".",B981)-1))))</f>
        <v>3</v>
      </c>
      <c r="AD981" s="157" t="str">
        <f aca="false">IF(AD982=1,1,IF(B981&lt;&gt;0,1,IF(C981&lt;&gt;0,1,IF(D981&lt;&gt;0,1,IF(E981&lt;&gt;0,1,"")))))</f>
        <v/>
      </c>
      <c r="AE981" s="157" t="str">
        <f aca="false">IF(AC981=0," ",IF(AC981&lt;&gt;AC980,AC981," "))</f>
        <v> </v>
      </c>
      <c r="AF981" s="88"/>
      <c r="AG981" s="75" t="e">
        <f aca="false">IF(AC981&lt;&gt;AE981,(IF(N981=0,G981*(INFORMAÇÕES!$Q$69/INFORMAÇÕES!$Q$72),IF(N981="R",G981,0))),0)</f>
        <v>#DIV/0!</v>
      </c>
      <c r="AH981" s="75" t="e">
        <f aca="false">IF(AC981&lt;&gt;AE981,(IF(N981=0,G981*(INFORMAÇÕES!$Q$70/INFORMAÇÕES!$Q$72),IF(N981="C",G981,0))),0)</f>
        <v>#DIV/0!</v>
      </c>
      <c r="AI981" s="75" t="n">
        <f aca="false">IF(AC981&lt;&gt;AE981,(IF(N981=0,G981*INFORMAÇÕES!$U$115,IF(N981="CF",G981,0))),0)</f>
        <v>0</v>
      </c>
      <c r="AJ981" s="75" t="n">
        <f aca="false">IF(AC981&lt;&gt;AE981,(IF(N981=0,G981*INFORMAÇÕES!$U$116,IF(N981="O",G981,0))),0)</f>
        <v>0</v>
      </c>
      <c r="AK981" s="75" t="n">
        <f aca="false">IF(E981&lt;&gt;0,G981,0)</f>
        <v>0</v>
      </c>
      <c r="AL981" s="75" t="n">
        <f aca="false">IF(AC981&lt;&gt;AE981,(IF(N981=0,J981*(INFORMAÇÕES!$Q$89/INFORMAÇÕES!$Q$92),IF(N981="R",J981,0))),0)</f>
        <v>0</v>
      </c>
      <c r="AM981" s="75" t="n">
        <f aca="false">IF(AC981&lt;&gt;AE981,(IF(N981=0,J981*(INFORMAÇÕES!$Q$90/INFORMAÇÕES!$Q$92),IF(N981="C",J981,0))),0)</f>
        <v>0</v>
      </c>
      <c r="AN981" s="75" t="n">
        <f aca="false">IF(AC981&lt;&gt;AE981,(IF(N981="",J981*INFORMAÇÕES!$U$115,IF(N981="CF",J981,0))),0)</f>
        <v>0</v>
      </c>
      <c r="AO981" s="75" t="n">
        <f aca="false">IF(AC981&lt;&gt;AE981,(IF(N981="",J981*INFORMAÇÕES!$U$116,IF(N981="O",J981,0))),0)</f>
        <v>0</v>
      </c>
      <c r="AP981" s="75" t="n">
        <f aca="false">IF(H981&lt;&gt;0,J981,0)</f>
        <v>0</v>
      </c>
      <c r="AQ981" s="75" t="n">
        <f aca="false">IF(K981&lt;&gt;0,L981,0)</f>
        <v>0</v>
      </c>
    </row>
    <row r="982" s="174" customFormat="true" ht="14.25" hidden="false" customHeight="false" outlineLevel="0" collapsed="false">
      <c r="A982" s="159" t="n">
        <v>970</v>
      </c>
      <c r="B982" s="160" t="n">
        <f aca="false">R982</f>
        <v>0</v>
      </c>
      <c r="C982" s="161" t="n">
        <f aca="false">T982</f>
        <v>0</v>
      </c>
      <c r="D982" s="162" t="n">
        <f aca="false">U982</f>
        <v>0</v>
      </c>
      <c r="E982" s="163" t="n">
        <f aca="false">'ORÇ.GLOBAL P CAIXA'!E981</f>
        <v>0</v>
      </c>
      <c r="F982" s="163" t="n">
        <f aca="false">IF('ORÇ.GLOBAL EMPRESA'!G981&gt;0,'ORÇ.GLOBAL EMPRESA'!G981,'ORÇ.GLOBAL P CAIXA'!F981)</f>
        <v>0</v>
      </c>
      <c r="G982" s="163" t="n">
        <f aca="false">IF(E982&lt;&gt;0,ROUND(E982*F982,2),IF(AK982=0,(SUMIF($AC$13:$AC$1012,B982,$AK$13:$AK$1012)),AK982))</f>
        <v>0</v>
      </c>
      <c r="H982" s="163" t="n">
        <f aca="false">V982</f>
        <v>0</v>
      </c>
      <c r="I982" s="163" t="n">
        <f aca="false">W982</f>
        <v>0</v>
      </c>
      <c r="J982" s="163" t="n">
        <f aca="false">IF(H982&lt;&gt;0,ROUND(H982*I982,2),IF(AP982=0,(SUMIF($AC$13:$AC$1012,B982,$AP$13:$AP$1012)),AP982))</f>
        <v>0</v>
      </c>
      <c r="K982" s="163" t="n">
        <f aca="false">H982-E982</f>
        <v>0</v>
      </c>
      <c r="L982" s="163" t="n">
        <f aca="false">J982-G982</f>
        <v>0</v>
      </c>
      <c r="M982" s="645" t="str">
        <f aca="false">IF('ORÇ.GLOBAL P CAIXA'!H981&gt;0,'ORÇ.GLOBAL P CAIXA'!H981,"")</f>
        <v/>
      </c>
      <c r="N982" s="646" t="n">
        <f aca="false">'ORÇ.GLOBAL P CAIXA'!I981</f>
        <v>0</v>
      </c>
      <c r="O982" s="166" t="str">
        <f aca="false">S982</f>
        <v/>
      </c>
      <c r="P982" s="167"/>
      <c r="Q982" s="168" t="str">
        <f aca="false">IF(B982&gt;0,"ok","ocultar")</f>
        <v>ocultar</v>
      </c>
      <c r="R982" s="647" t="n">
        <f aca="false">'ORÇ.GLOBAL P CAIXA'!B981</f>
        <v>0</v>
      </c>
      <c r="S982" s="170" t="str">
        <f aca="false">IF('ORÇ.GLOBAL P CAIXA'!N981&lt;&gt;0,'ORÇ.GLOBAL P CAIXA'!N981,"")</f>
        <v/>
      </c>
      <c r="T982" s="648" t="n">
        <f aca="false">'ORÇ.GLOBAL P CAIXA'!O981</f>
        <v>0</v>
      </c>
      <c r="U982" s="172" t="n">
        <f aca="false">'ORÇ.GLOBAL P CAIXA'!P981</f>
        <v>0</v>
      </c>
      <c r="V982" s="173" t="n">
        <f aca="false">'ORÇ.GLOBAL P CAIXA'!E981</f>
        <v>0</v>
      </c>
      <c r="W982" s="173" t="n">
        <f aca="false">F982</f>
        <v>0</v>
      </c>
      <c r="X982" s="649"/>
      <c r="Y982" s="649"/>
      <c r="Z982" s="650"/>
      <c r="AB982" s="88"/>
      <c r="AC982" s="157" t="n">
        <f aca="false">IF(B982=0,AC981,IF(ISNONTEXT(B982)=TRUE(),INT(B982),INT(LEFT(B982,FIND(".",B982)-1))))</f>
        <v>3</v>
      </c>
      <c r="AD982" s="157" t="str">
        <f aca="false">IF(AD983=1,1,IF(B982&lt;&gt;0,1,IF(C982&lt;&gt;0,1,IF(D982&lt;&gt;0,1,IF(E982&lt;&gt;0,1,"")))))</f>
        <v/>
      </c>
      <c r="AE982" s="157" t="str">
        <f aca="false">IF(AC982=0," ",IF(AC982&lt;&gt;AC981,AC982," "))</f>
        <v> </v>
      </c>
      <c r="AF982" s="88"/>
      <c r="AG982" s="75" t="e">
        <f aca="false">IF(AC982&lt;&gt;AE982,(IF(N982=0,G982*(INFORMAÇÕES!$Q$69/INFORMAÇÕES!$Q$72),IF(N982="R",G982,0))),0)</f>
        <v>#DIV/0!</v>
      </c>
      <c r="AH982" s="75" t="e">
        <f aca="false">IF(AC982&lt;&gt;AE982,(IF(N982=0,G982*(INFORMAÇÕES!$Q$70/INFORMAÇÕES!$Q$72),IF(N982="C",G982,0))),0)</f>
        <v>#DIV/0!</v>
      </c>
      <c r="AI982" s="75" t="n">
        <f aca="false">IF(AC982&lt;&gt;AE982,(IF(N982=0,G982*INFORMAÇÕES!$U$115,IF(N982="CF",G982,0))),0)</f>
        <v>0</v>
      </c>
      <c r="AJ982" s="75" t="n">
        <f aca="false">IF(AC982&lt;&gt;AE982,(IF(N982=0,G982*INFORMAÇÕES!$U$116,IF(N982="O",G982,0))),0)</f>
        <v>0</v>
      </c>
      <c r="AK982" s="75" t="n">
        <f aca="false">IF(E982&lt;&gt;0,G982,0)</f>
        <v>0</v>
      </c>
      <c r="AL982" s="75" t="n">
        <f aca="false">IF(AC982&lt;&gt;AE982,(IF(N982=0,J982*(INFORMAÇÕES!$Q$89/INFORMAÇÕES!$Q$92),IF(N982="R",J982,0))),0)</f>
        <v>0</v>
      </c>
      <c r="AM982" s="75" t="n">
        <f aca="false">IF(AC982&lt;&gt;AE982,(IF(N982=0,J982*(INFORMAÇÕES!$Q$90/INFORMAÇÕES!$Q$92),IF(N982="C",J982,0))),0)</f>
        <v>0</v>
      </c>
      <c r="AN982" s="75" t="n">
        <f aca="false">IF(AC982&lt;&gt;AE982,(IF(N982="",J982*INFORMAÇÕES!$U$115,IF(N982="CF",J982,0))),0)</f>
        <v>0</v>
      </c>
      <c r="AO982" s="75" t="n">
        <f aca="false">IF(AC982&lt;&gt;AE982,(IF(N982="",J982*INFORMAÇÕES!$U$116,IF(N982="O",J982,0))),0)</f>
        <v>0</v>
      </c>
      <c r="AP982" s="75" t="n">
        <f aca="false">IF(H982&lt;&gt;0,J982,0)</f>
        <v>0</v>
      </c>
      <c r="AQ982" s="75" t="n">
        <f aca="false">IF(K982&lt;&gt;0,L982,0)</f>
        <v>0</v>
      </c>
    </row>
    <row r="983" s="174" customFormat="true" ht="14.25" hidden="false" customHeight="false" outlineLevel="0" collapsed="false">
      <c r="A983" s="159" t="n">
        <v>971</v>
      </c>
      <c r="B983" s="160" t="n">
        <f aca="false">R983</f>
        <v>0</v>
      </c>
      <c r="C983" s="161" t="n">
        <f aca="false">T983</f>
        <v>0</v>
      </c>
      <c r="D983" s="162" t="n">
        <f aca="false">U983</f>
        <v>0</v>
      </c>
      <c r="E983" s="163" t="n">
        <f aca="false">'ORÇ.GLOBAL P CAIXA'!E982</f>
        <v>0</v>
      </c>
      <c r="F983" s="163" t="n">
        <f aca="false">IF('ORÇ.GLOBAL EMPRESA'!G982&gt;0,'ORÇ.GLOBAL EMPRESA'!G982,'ORÇ.GLOBAL P CAIXA'!F982)</f>
        <v>0</v>
      </c>
      <c r="G983" s="163" t="n">
        <f aca="false">IF(E983&lt;&gt;0,ROUND(E983*F983,2),IF(AK983=0,(SUMIF($AC$13:$AC$1012,B983,$AK$13:$AK$1012)),AK983))</f>
        <v>0</v>
      </c>
      <c r="H983" s="163" t="n">
        <f aca="false">V983</f>
        <v>0</v>
      </c>
      <c r="I983" s="163" t="n">
        <f aca="false">W983</f>
        <v>0</v>
      </c>
      <c r="J983" s="163" t="n">
        <f aca="false">IF(H983&lt;&gt;0,ROUND(H983*I983,2),IF(AP983=0,(SUMIF($AC$13:$AC$1012,B983,$AP$13:$AP$1012)),AP983))</f>
        <v>0</v>
      </c>
      <c r="K983" s="163" t="n">
        <f aca="false">H983-E983</f>
        <v>0</v>
      </c>
      <c r="L983" s="163" t="n">
        <f aca="false">J983-G983</f>
        <v>0</v>
      </c>
      <c r="M983" s="645" t="str">
        <f aca="false">IF('ORÇ.GLOBAL P CAIXA'!H982&gt;0,'ORÇ.GLOBAL P CAIXA'!H982,"")</f>
        <v/>
      </c>
      <c r="N983" s="646" t="n">
        <f aca="false">'ORÇ.GLOBAL P CAIXA'!I982</f>
        <v>0</v>
      </c>
      <c r="O983" s="166" t="str">
        <f aca="false">S983</f>
        <v/>
      </c>
      <c r="P983" s="167"/>
      <c r="Q983" s="168" t="str">
        <f aca="false">IF(B983&gt;0,"ok","ocultar")</f>
        <v>ocultar</v>
      </c>
      <c r="R983" s="647" t="n">
        <f aca="false">'ORÇ.GLOBAL P CAIXA'!B982</f>
        <v>0</v>
      </c>
      <c r="S983" s="170" t="str">
        <f aca="false">IF('ORÇ.GLOBAL P CAIXA'!N982&lt;&gt;0,'ORÇ.GLOBAL P CAIXA'!N982,"")</f>
        <v/>
      </c>
      <c r="T983" s="648" t="n">
        <f aca="false">'ORÇ.GLOBAL P CAIXA'!O982</f>
        <v>0</v>
      </c>
      <c r="U983" s="172" t="n">
        <f aca="false">'ORÇ.GLOBAL P CAIXA'!P982</f>
        <v>0</v>
      </c>
      <c r="V983" s="173" t="n">
        <f aca="false">'ORÇ.GLOBAL P CAIXA'!E982</f>
        <v>0</v>
      </c>
      <c r="W983" s="173" t="n">
        <f aca="false">F983</f>
        <v>0</v>
      </c>
      <c r="X983" s="649"/>
      <c r="Y983" s="649"/>
      <c r="Z983" s="650"/>
      <c r="AB983" s="88"/>
      <c r="AC983" s="157" t="n">
        <f aca="false">IF(B983=0,AC982,IF(ISNONTEXT(B983)=TRUE(),INT(B983),INT(LEFT(B983,FIND(".",B983)-1))))</f>
        <v>3</v>
      </c>
      <c r="AD983" s="157" t="str">
        <f aca="false">IF(AD984=1,1,IF(B983&lt;&gt;0,1,IF(C983&lt;&gt;0,1,IF(D983&lt;&gt;0,1,IF(E983&lt;&gt;0,1,"")))))</f>
        <v/>
      </c>
      <c r="AE983" s="157" t="str">
        <f aca="false">IF(AC983=0," ",IF(AC983&lt;&gt;AC982,AC983," "))</f>
        <v> </v>
      </c>
      <c r="AF983" s="88"/>
      <c r="AG983" s="75" t="e">
        <f aca="false">IF(AC983&lt;&gt;AE983,(IF(N983=0,G983*(INFORMAÇÕES!$Q$69/INFORMAÇÕES!$Q$72),IF(N983="R",G983,0))),0)</f>
        <v>#DIV/0!</v>
      </c>
      <c r="AH983" s="75" t="e">
        <f aca="false">IF(AC983&lt;&gt;AE983,(IF(N983=0,G983*(INFORMAÇÕES!$Q$70/INFORMAÇÕES!$Q$72),IF(N983="C",G983,0))),0)</f>
        <v>#DIV/0!</v>
      </c>
      <c r="AI983" s="75" t="n">
        <f aca="false">IF(AC983&lt;&gt;AE983,(IF(N983=0,G983*INFORMAÇÕES!$U$115,IF(N983="CF",G983,0))),0)</f>
        <v>0</v>
      </c>
      <c r="AJ983" s="75" t="n">
        <f aca="false">IF(AC983&lt;&gt;AE983,(IF(N983=0,G983*INFORMAÇÕES!$U$116,IF(N983="O",G983,0))),0)</f>
        <v>0</v>
      </c>
      <c r="AK983" s="75" t="n">
        <f aca="false">IF(E983&lt;&gt;0,G983,0)</f>
        <v>0</v>
      </c>
      <c r="AL983" s="75" t="n">
        <f aca="false">IF(AC983&lt;&gt;AE983,(IF(N983=0,J983*(INFORMAÇÕES!$Q$89/INFORMAÇÕES!$Q$92),IF(N983="R",J983,0))),0)</f>
        <v>0</v>
      </c>
      <c r="AM983" s="75" t="n">
        <f aca="false">IF(AC983&lt;&gt;AE983,(IF(N983=0,J983*(INFORMAÇÕES!$Q$90/INFORMAÇÕES!$Q$92),IF(N983="C",J983,0))),0)</f>
        <v>0</v>
      </c>
      <c r="AN983" s="75" t="n">
        <f aca="false">IF(AC983&lt;&gt;AE983,(IF(N983="",J983*INFORMAÇÕES!$U$115,IF(N983="CF",J983,0))),0)</f>
        <v>0</v>
      </c>
      <c r="AO983" s="75" t="n">
        <f aca="false">IF(AC983&lt;&gt;AE983,(IF(N983="",J983*INFORMAÇÕES!$U$116,IF(N983="O",J983,0))),0)</f>
        <v>0</v>
      </c>
      <c r="AP983" s="75" t="n">
        <f aca="false">IF(H983&lt;&gt;0,J983,0)</f>
        <v>0</v>
      </c>
      <c r="AQ983" s="75" t="n">
        <f aca="false">IF(K983&lt;&gt;0,L983,0)</f>
        <v>0</v>
      </c>
    </row>
    <row r="984" s="174" customFormat="true" ht="14.25" hidden="false" customHeight="false" outlineLevel="0" collapsed="false">
      <c r="A984" s="159" t="n">
        <v>972</v>
      </c>
      <c r="B984" s="160" t="n">
        <f aca="false">R984</f>
        <v>0</v>
      </c>
      <c r="C984" s="161" t="n">
        <f aca="false">T984</f>
        <v>0</v>
      </c>
      <c r="D984" s="162" t="n">
        <f aca="false">U984</f>
        <v>0</v>
      </c>
      <c r="E984" s="163" t="n">
        <f aca="false">'ORÇ.GLOBAL P CAIXA'!E983</f>
        <v>0</v>
      </c>
      <c r="F984" s="163" t="n">
        <f aca="false">IF('ORÇ.GLOBAL EMPRESA'!G983&gt;0,'ORÇ.GLOBAL EMPRESA'!G983,'ORÇ.GLOBAL P CAIXA'!F983)</f>
        <v>0</v>
      </c>
      <c r="G984" s="163" t="n">
        <f aca="false">IF(E984&lt;&gt;0,ROUND(E984*F984,2),IF(AK984=0,(SUMIF($AC$13:$AC$1012,B984,$AK$13:$AK$1012)),AK984))</f>
        <v>0</v>
      </c>
      <c r="H984" s="163" t="n">
        <f aca="false">V984</f>
        <v>0</v>
      </c>
      <c r="I984" s="163" t="n">
        <f aca="false">W984</f>
        <v>0</v>
      </c>
      <c r="J984" s="163" t="n">
        <f aca="false">IF(H984&lt;&gt;0,ROUND(H984*I984,2),IF(AP984=0,(SUMIF($AC$13:$AC$1012,B984,$AP$13:$AP$1012)),AP984))</f>
        <v>0</v>
      </c>
      <c r="K984" s="163" t="n">
        <f aca="false">H984-E984</f>
        <v>0</v>
      </c>
      <c r="L984" s="163" t="n">
        <f aca="false">J984-G984</f>
        <v>0</v>
      </c>
      <c r="M984" s="645" t="str">
        <f aca="false">IF('ORÇ.GLOBAL P CAIXA'!H983&gt;0,'ORÇ.GLOBAL P CAIXA'!H983,"")</f>
        <v/>
      </c>
      <c r="N984" s="646" t="n">
        <f aca="false">'ORÇ.GLOBAL P CAIXA'!I983</f>
        <v>0</v>
      </c>
      <c r="O984" s="166" t="str">
        <f aca="false">S984</f>
        <v/>
      </c>
      <c r="P984" s="167"/>
      <c r="Q984" s="168" t="str">
        <f aca="false">IF(B984&gt;0,"ok","ocultar")</f>
        <v>ocultar</v>
      </c>
      <c r="R984" s="647" t="n">
        <f aca="false">'ORÇ.GLOBAL P CAIXA'!B983</f>
        <v>0</v>
      </c>
      <c r="S984" s="170" t="str">
        <f aca="false">IF('ORÇ.GLOBAL P CAIXA'!N983&lt;&gt;0,'ORÇ.GLOBAL P CAIXA'!N983,"")</f>
        <v/>
      </c>
      <c r="T984" s="648" t="n">
        <f aca="false">'ORÇ.GLOBAL P CAIXA'!O983</f>
        <v>0</v>
      </c>
      <c r="U984" s="172" t="n">
        <f aca="false">'ORÇ.GLOBAL P CAIXA'!P983</f>
        <v>0</v>
      </c>
      <c r="V984" s="173" t="n">
        <f aca="false">'ORÇ.GLOBAL P CAIXA'!E983</f>
        <v>0</v>
      </c>
      <c r="W984" s="173" t="n">
        <f aca="false">F984</f>
        <v>0</v>
      </c>
      <c r="X984" s="649"/>
      <c r="Y984" s="649"/>
      <c r="Z984" s="650"/>
      <c r="AB984" s="88"/>
      <c r="AC984" s="157" t="n">
        <f aca="false">IF(B984=0,AC983,IF(ISNONTEXT(B984)=TRUE(),INT(B984),INT(LEFT(B984,FIND(".",B984)-1))))</f>
        <v>3</v>
      </c>
      <c r="AD984" s="157" t="str">
        <f aca="false">IF(AD985=1,1,IF(B984&lt;&gt;0,1,IF(C984&lt;&gt;0,1,IF(D984&lt;&gt;0,1,IF(E984&lt;&gt;0,1,"")))))</f>
        <v/>
      </c>
      <c r="AE984" s="157" t="str">
        <f aca="false">IF(AC984=0," ",IF(AC984&lt;&gt;AC983,AC984," "))</f>
        <v> </v>
      </c>
      <c r="AF984" s="88"/>
      <c r="AG984" s="75" t="e">
        <f aca="false">IF(AC984&lt;&gt;AE984,(IF(N984=0,G984*(INFORMAÇÕES!$Q$69/INFORMAÇÕES!$Q$72),IF(N984="R",G984,0))),0)</f>
        <v>#DIV/0!</v>
      </c>
      <c r="AH984" s="75" t="e">
        <f aca="false">IF(AC984&lt;&gt;AE984,(IF(N984=0,G984*(INFORMAÇÕES!$Q$70/INFORMAÇÕES!$Q$72),IF(N984="C",G984,0))),0)</f>
        <v>#DIV/0!</v>
      </c>
      <c r="AI984" s="75" t="n">
        <f aca="false">IF(AC984&lt;&gt;AE984,(IF(N984=0,G984*INFORMAÇÕES!$U$115,IF(N984="CF",G984,0))),0)</f>
        <v>0</v>
      </c>
      <c r="AJ984" s="75" t="n">
        <f aca="false">IF(AC984&lt;&gt;AE984,(IF(N984=0,G984*INFORMAÇÕES!$U$116,IF(N984="O",G984,0))),0)</f>
        <v>0</v>
      </c>
      <c r="AK984" s="75" t="n">
        <f aca="false">IF(E984&lt;&gt;0,G984,0)</f>
        <v>0</v>
      </c>
      <c r="AL984" s="75" t="n">
        <f aca="false">IF(AC984&lt;&gt;AE984,(IF(N984=0,J984*(INFORMAÇÕES!$Q$89/INFORMAÇÕES!$Q$92),IF(N984="R",J984,0))),0)</f>
        <v>0</v>
      </c>
      <c r="AM984" s="75" t="n">
        <f aca="false">IF(AC984&lt;&gt;AE984,(IF(N984=0,J984*(INFORMAÇÕES!$Q$90/INFORMAÇÕES!$Q$92),IF(N984="C",J984,0))),0)</f>
        <v>0</v>
      </c>
      <c r="AN984" s="75" t="n">
        <f aca="false">IF(AC984&lt;&gt;AE984,(IF(N984="",J984*INFORMAÇÕES!$U$115,IF(N984="CF",J984,0))),0)</f>
        <v>0</v>
      </c>
      <c r="AO984" s="75" t="n">
        <f aca="false">IF(AC984&lt;&gt;AE984,(IF(N984="",J984*INFORMAÇÕES!$U$116,IF(N984="O",J984,0))),0)</f>
        <v>0</v>
      </c>
      <c r="AP984" s="75" t="n">
        <f aca="false">IF(H984&lt;&gt;0,J984,0)</f>
        <v>0</v>
      </c>
      <c r="AQ984" s="75" t="n">
        <f aca="false">IF(K984&lt;&gt;0,L984,0)</f>
        <v>0</v>
      </c>
    </row>
    <row r="985" s="174" customFormat="true" ht="14.25" hidden="false" customHeight="false" outlineLevel="0" collapsed="false">
      <c r="A985" s="159" t="n">
        <v>973</v>
      </c>
      <c r="B985" s="160" t="n">
        <f aca="false">R985</f>
        <v>0</v>
      </c>
      <c r="C985" s="161" t="n">
        <f aca="false">T985</f>
        <v>0</v>
      </c>
      <c r="D985" s="162" t="n">
        <f aca="false">U985</f>
        <v>0</v>
      </c>
      <c r="E985" s="163" t="n">
        <f aca="false">'ORÇ.GLOBAL P CAIXA'!E984</f>
        <v>0</v>
      </c>
      <c r="F985" s="163" t="n">
        <f aca="false">IF('ORÇ.GLOBAL EMPRESA'!G984&gt;0,'ORÇ.GLOBAL EMPRESA'!G984,'ORÇ.GLOBAL P CAIXA'!F984)</f>
        <v>0</v>
      </c>
      <c r="G985" s="163" t="n">
        <f aca="false">IF(E985&lt;&gt;0,ROUND(E985*F985,2),IF(AK985=0,(SUMIF($AC$13:$AC$1012,B985,$AK$13:$AK$1012)),AK985))</f>
        <v>0</v>
      </c>
      <c r="H985" s="163" t="n">
        <f aca="false">V985</f>
        <v>0</v>
      </c>
      <c r="I985" s="163" t="n">
        <f aca="false">W985</f>
        <v>0</v>
      </c>
      <c r="J985" s="163" t="n">
        <f aca="false">IF(H985&lt;&gt;0,ROUND(H985*I985,2),IF(AP985=0,(SUMIF($AC$13:$AC$1012,B985,$AP$13:$AP$1012)),AP985))</f>
        <v>0</v>
      </c>
      <c r="K985" s="163" t="n">
        <f aca="false">H985-E985</f>
        <v>0</v>
      </c>
      <c r="L985" s="163" t="n">
        <f aca="false">J985-G985</f>
        <v>0</v>
      </c>
      <c r="M985" s="645" t="str">
        <f aca="false">IF('ORÇ.GLOBAL P CAIXA'!H984&gt;0,'ORÇ.GLOBAL P CAIXA'!H984,"")</f>
        <v/>
      </c>
      <c r="N985" s="646" t="n">
        <f aca="false">'ORÇ.GLOBAL P CAIXA'!I984</f>
        <v>0</v>
      </c>
      <c r="O985" s="166" t="str">
        <f aca="false">S985</f>
        <v/>
      </c>
      <c r="P985" s="167"/>
      <c r="Q985" s="168" t="str">
        <f aca="false">IF(B985&gt;0,"ok","ocultar")</f>
        <v>ocultar</v>
      </c>
      <c r="R985" s="647" t="n">
        <f aca="false">'ORÇ.GLOBAL P CAIXA'!B984</f>
        <v>0</v>
      </c>
      <c r="S985" s="170" t="str">
        <f aca="false">IF('ORÇ.GLOBAL P CAIXA'!N984&lt;&gt;0,'ORÇ.GLOBAL P CAIXA'!N984,"")</f>
        <v/>
      </c>
      <c r="T985" s="648" t="n">
        <f aca="false">'ORÇ.GLOBAL P CAIXA'!O984</f>
        <v>0</v>
      </c>
      <c r="U985" s="172" t="n">
        <f aca="false">'ORÇ.GLOBAL P CAIXA'!P984</f>
        <v>0</v>
      </c>
      <c r="V985" s="173" t="n">
        <f aca="false">'ORÇ.GLOBAL P CAIXA'!E984</f>
        <v>0</v>
      </c>
      <c r="W985" s="173" t="n">
        <f aca="false">F985</f>
        <v>0</v>
      </c>
      <c r="X985" s="649"/>
      <c r="Y985" s="649"/>
      <c r="Z985" s="650"/>
      <c r="AB985" s="88"/>
      <c r="AC985" s="157" t="n">
        <f aca="false">IF(B985=0,AC984,IF(ISNONTEXT(B985)=TRUE(),INT(B985),INT(LEFT(B985,FIND(".",B985)-1))))</f>
        <v>3</v>
      </c>
      <c r="AD985" s="157" t="str">
        <f aca="false">IF(AD986=1,1,IF(B985&lt;&gt;0,1,IF(C985&lt;&gt;0,1,IF(D985&lt;&gt;0,1,IF(E985&lt;&gt;0,1,"")))))</f>
        <v/>
      </c>
      <c r="AE985" s="157" t="str">
        <f aca="false">IF(AC985=0," ",IF(AC985&lt;&gt;AC984,AC985," "))</f>
        <v> </v>
      </c>
      <c r="AF985" s="88"/>
      <c r="AG985" s="75" t="e">
        <f aca="false">IF(AC985&lt;&gt;AE985,(IF(N985=0,G985*(INFORMAÇÕES!$Q$69/INFORMAÇÕES!$Q$72),IF(N985="R",G985,0))),0)</f>
        <v>#DIV/0!</v>
      </c>
      <c r="AH985" s="75" t="e">
        <f aca="false">IF(AC985&lt;&gt;AE985,(IF(N985=0,G985*(INFORMAÇÕES!$Q$70/INFORMAÇÕES!$Q$72),IF(N985="C",G985,0))),0)</f>
        <v>#DIV/0!</v>
      </c>
      <c r="AI985" s="75" t="n">
        <f aca="false">IF(AC985&lt;&gt;AE985,(IF(N985=0,G985*INFORMAÇÕES!$U$115,IF(N985="CF",G985,0))),0)</f>
        <v>0</v>
      </c>
      <c r="AJ985" s="75" t="n">
        <f aca="false">IF(AC985&lt;&gt;AE985,(IF(N985=0,G985*INFORMAÇÕES!$U$116,IF(N985="O",G985,0))),0)</f>
        <v>0</v>
      </c>
      <c r="AK985" s="75" t="n">
        <f aca="false">IF(E985&lt;&gt;0,G985,0)</f>
        <v>0</v>
      </c>
      <c r="AL985" s="75" t="n">
        <f aca="false">IF(AC985&lt;&gt;AE985,(IF(N985=0,J985*(INFORMAÇÕES!$Q$89/INFORMAÇÕES!$Q$92),IF(N985="R",J985,0))),0)</f>
        <v>0</v>
      </c>
      <c r="AM985" s="75" t="n">
        <f aca="false">IF(AC985&lt;&gt;AE985,(IF(N985=0,J985*(INFORMAÇÕES!$Q$90/INFORMAÇÕES!$Q$92),IF(N985="C",J985,0))),0)</f>
        <v>0</v>
      </c>
      <c r="AN985" s="75" t="n">
        <f aca="false">IF(AC985&lt;&gt;AE985,(IF(N985="",J985*INFORMAÇÕES!$U$115,IF(N985="CF",J985,0))),0)</f>
        <v>0</v>
      </c>
      <c r="AO985" s="75" t="n">
        <f aca="false">IF(AC985&lt;&gt;AE985,(IF(N985="",J985*INFORMAÇÕES!$U$116,IF(N985="O",J985,0))),0)</f>
        <v>0</v>
      </c>
      <c r="AP985" s="75" t="n">
        <f aca="false">IF(H985&lt;&gt;0,J985,0)</f>
        <v>0</v>
      </c>
      <c r="AQ985" s="75" t="n">
        <f aca="false">IF(K985&lt;&gt;0,L985,0)</f>
        <v>0</v>
      </c>
    </row>
    <row r="986" s="174" customFormat="true" ht="14.25" hidden="false" customHeight="false" outlineLevel="0" collapsed="false">
      <c r="A986" s="159" t="n">
        <v>974</v>
      </c>
      <c r="B986" s="160" t="n">
        <f aca="false">R986</f>
        <v>0</v>
      </c>
      <c r="C986" s="161" t="n">
        <f aca="false">T986</f>
        <v>0</v>
      </c>
      <c r="D986" s="162" t="n">
        <f aca="false">U986</f>
        <v>0</v>
      </c>
      <c r="E986" s="163" t="n">
        <f aca="false">'ORÇ.GLOBAL P CAIXA'!E985</f>
        <v>0</v>
      </c>
      <c r="F986" s="163" t="n">
        <f aca="false">IF('ORÇ.GLOBAL EMPRESA'!G985&gt;0,'ORÇ.GLOBAL EMPRESA'!G985,'ORÇ.GLOBAL P CAIXA'!F985)</f>
        <v>0</v>
      </c>
      <c r="G986" s="163" t="n">
        <f aca="false">IF(E986&lt;&gt;0,ROUND(E986*F986,2),IF(AK986=0,(SUMIF($AC$13:$AC$1012,B986,$AK$13:$AK$1012)),AK986))</f>
        <v>0</v>
      </c>
      <c r="H986" s="163" t="n">
        <f aca="false">V986</f>
        <v>0</v>
      </c>
      <c r="I986" s="163" t="n">
        <f aca="false">W986</f>
        <v>0</v>
      </c>
      <c r="J986" s="163" t="n">
        <f aca="false">IF(H986&lt;&gt;0,ROUND(H986*I986,2),IF(AP986=0,(SUMIF($AC$13:$AC$1012,B986,$AP$13:$AP$1012)),AP986))</f>
        <v>0</v>
      </c>
      <c r="K986" s="163" t="n">
        <f aca="false">H986-E986</f>
        <v>0</v>
      </c>
      <c r="L986" s="163" t="n">
        <f aca="false">J986-G986</f>
        <v>0</v>
      </c>
      <c r="M986" s="645" t="str">
        <f aca="false">IF('ORÇ.GLOBAL P CAIXA'!H985&gt;0,'ORÇ.GLOBAL P CAIXA'!H985,"")</f>
        <v/>
      </c>
      <c r="N986" s="646" t="n">
        <f aca="false">'ORÇ.GLOBAL P CAIXA'!I985</f>
        <v>0</v>
      </c>
      <c r="O986" s="166" t="str">
        <f aca="false">S986</f>
        <v/>
      </c>
      <c r="P986" s="167"/>
      <c r="Q986" s="168" t="str">
        <f aca="false">IF(B986&gt;0,"ok","ocultar")</f>
        <v>ocultar</v>
      </c>
      <c r="R986" s="647" t="n">
        <f aca="false">'ORÇ.GLOBAL P CAIXA'!B985</f>
        <v>0</v>
      </c>
      <c r="S986" s="170" t="str">
        <f aca="false">IF('ORÇ.GLOBAL P CAIXA'!N985&lt;&gt;0,'ORÇ.GLOBAL P CAIXA'!N985,"")</f>
        <v/>
      </c>
      <c r="T986" s="648" t="n">
        <f aca="false">'ORÇ.GLOBAL P CAIXA'!O985</f>
        <v>0</v>
      </c>
      <c r="U986" s="172" t="n">
        <f aca="false">'ORÇ.GLOBAL P CAIXA'!P985</f>
        <v>0</v>
      </c>
      <c r="V986" s="173" t="n">
        <f aca="false">'ORÇ.GLOBAL P CAIXA'!E985</f>
        <v>0</v>
      </c>
      <c r="W986" s="173" t="n">
        <f aca="false">F986</f>
        <v>0</v>
      </c>
      <c r="X986" s="649"/>
      <c r="Y986" s="649"/>
      <c r="Z986" s="650"/>
      <c r="AB986" s="88"/>
      <c r="AC986" s="157" t="n">
        <f aca="false">IF(B986=0,AC985,IF(ISNONTEXT(B986)=TRUE(),INT(B986),INT(LEFT(B986,FIND(".",B986)-1))))</f>
        <v>3</v>
      </c>
      <c r="AD986" s="157" t="str">
        <f aca="false">IF(AD987=1,1,IF(B986&lt;&gt;0,1,IF(C986&lt;&gt;0,1,IF(D986&lt;&gt;0,1,IF(E986&lt;&gt;0,1,"")))))</f>
        <v/>
      </c>
      <c r="AE986" s="157" t="str">
        <f aca="false">IF(AC986=0," ",IF(AC986&lt;&gt;AC985,AC986," "))</f>
        <v> </v>
      </c>
      <c r="AF986" s="88"/>
      <c r="AG986" s="75" t="e">
        <f aca="false">IF(AC986&lt;&gt;AE986,(IF(N986=0,G986*(INFORMAÇÕES!$Q$69/INFORMAÇÕES!$Q$72),IF(N986="R",G986,0))),0)</f>
        <v>#DIV/0!</v>
      </c>
      <c r="AH986" s="75" t="e">
        <f aca="false">IF(AC986&lt;&gt;AE986,(IF(N986=0,G986*(INFORMAÇÕES!$Q$70/INFORMAÇÕES!$Q$72),IF(N986="C",G986,0))),0)</f>
        <v>#DIV/0!</v>
      </c>
      <c r="AI986" s="75" t="n">
        <f aca="false">IF(AC986&lt;&gt;AE986,(IF(N986=0,G986*INFORMAÇÕES!$U$115,IF(N986="CF",G986,0))),0)</f>
        <v>0</v>
      </c>
      <c r="AJ986" s="75" t="n">
        <f aca="false">IF(AC986&lt;&gt;AE986,(IF(N986=0,G986*INFORMAÇÕES!$U$116,IF(N986="O",G986,0))),0)</f>
        <v>0</v>
      </c>
      <c r="AK986" s="75" t="n">
        <f aca="false">IF(E986&lt;&gt;0,G986,0)</f>
        <v>0</v>
      </c>
      <c r="AL986" s="75" t="n">
        <f aca="false">IF(AC986&lt;&gt;AE986,(IF(N986=0,J986*(INFORMAÇÕES!$Q$89/INFORMAÇÕES!$Q$92),IF(N986="R",J986,0))),0)</f>
        <v>0</v>
      </c>
      <c r="AM986" s="75" t="n">
        <f aca="false">IF(AC986&lt;&gt;AE986,(IF(N986=0,J986*(INFORMAÇÕES!$Q$90/INFORMAÇÕES!$Q$92),IF(N986="C",J986,0))),0)</f>
        <v>0</v>
      </c>
      <c r="AN986" s="75" t="n">
        <f aca="false">IF(AC986&lt;&gt;AE986,(IF(N986="",J986*INFORMAÇÕES!$U$115,IF(N986="CF",J986,0))),0)</f>
        <v>0</v>
      </c>
      <c r="AO986" s="75" t="n">
        <f aca="false">IF(AC986&lt;&gt;AE986,(IF(N986="",J986*INFORMAÇÕES!$U$116,IF(N986="O",J986,0))),0)</f>
        <v>0</v>
      </c>
      <c r="AP986" s="75" t="n">
        <f aca="false">IF(H986&lt;&gt;0,J986,0)</f>
        <v>0</v>
      </c>
      <c r="AQ986" s="75" t="n">
        <f aca="false">IF(K986&lt;&gt;0,L986,0)</f>
        <v>0</v>
      </c>
    </row>
    <row r="987" s="174" customFormat="true" ht="14.25" hidden="false" customHeight="false" outlineLevel="0" collapsed="false">
      <c r="A987" s="159" t="n">
        <v>975</v>
      </c>
      <c r="B987" s="160" t="n">
        <f aca="false">R987</f>
        <v>0</v>
      </c>
      <c r="C987" s="161" t="n">
        <f aca="false">T987</f>
        <v>0</v>
      </c>
      <c r="D987" s="162" t="n">
        <f aca="false">U987</f>
        <v>0</v>
      </c>
      <c r="E987" s="163" t="n">
        <f aca="false">'ORÇ.GLOBAL P CAIXA'!E986</f>
        <v>0</v>
      </c>
      <c r="F987" s="163" t="n">
        <f aca="false">IF('ORÇ.GLOBAL EMPRESA'!G986&gt;0,'ORÇ.GLOBAL EMPRESA'!G986,'ORÇ.GLOBAL P CAIXA'!F986)</f>
        <v>0</v>
      </c>
      <c r="G987" s="163" t="n">
        <f aca="false">IF(E987&lt;&gt;0,ROUND(E987*F987,2),IF(AK987=0,(SUMIF($AC$13:$AC$1012,B987,$AK$13:$AK$1012)),AK987))</f>
        <v>0</v>
      </c>
      <c r="H987" s="163" t="n">
        <f aca="false">V987</f>
        <v>0</v>
      </c>
      <c r="I987" s="163" t="n">
        <f aca="false">W987</f>
        <v>0</v>
      </c>
      <c r="J987" s="163" t="n">
        <f aca="false">IF(H987&lt;&gt;0,ROUND(H987*I987,2),IF(AP987=0,(SUMIF($AC$13:$AC$1012,B987,$AP$13:$AP$1012)),AP987))</f>
        <v>0</v>
      </c>
      <c r="K987" s="163" t="n">
        <f aca="false">H987-E987</f>
        <v>0</v>
      </c>
      <c r="L987" s="163" t="n">
        <f aca="false">J987-G987</f>
        <v>0</v>
      </c>
      <c r="M987" s="645" t="str">
        <f aca="false">IF('ORÇ.GLOBAL P CAIXA'!H986&gt;0,'ORÇ.GLOBAL P CAIXA'!H986,"")</f>
        <v/>
      </c>
      <c r="N987" s="646" t="n">
        <f aca="false">'ORÇ.GLOBAL P CAIXA'!I986</f>
        <v>0</v>
      </c>
      <c r="O987" s="166" t="str">
        <f aca="false">S987</f>
        <v/>
      </c>
      <c r="P987" s="167"/>
      <c r="Q987" s="168" t="str">
        <f aca="false">IF(B987&gt;0,"ok","ocultar")</f>
        <v>ocultar</v>
      </c>
      <c r="R987" s="647" t="n">
        <f aca="false">'ORÇ.GLOBAL P CAIXA'!B986</f>
        <v>0</v>
      </c>
      <c r="S987" s="170" t="str">
        <f aca="false">IF('ORÇ.GLOBAL P CAIXA'!N986&lt;&gt;0,'ORÇ.GLOBAL P CAIXA'!N986,"")</f>
        <v/>
      </c>
      <c r="T987" s="648" t="n">
        <f aca="false">'ORÇ.GLOBAL P CAIXA'!O986</f>
        <v>0</v>
      </c>
      <c r="U987" s="172" t="n">
        <f aca="false">'ORÇ.GLOBAL P CAIXA'!P986</f>
        <v>0</v>
      </c>
      <c r="V987" s="173" t="n">
        <f aca="false">'ORÇ.GLOBAL P CAIXA'!E986</f>
        <v>0</v>
      </c>
      <c r="W987" s="173" t="n">
        <f aca="false">F987</f>
        <v>0</v>
      </c>
      <c r="X987" s="649"/>
      <c r="Y987" s="649"/>
      <c r="Z987" s="650"/>
      <c r="AB987" s="88"/>
      <c r="AC987" s="157" t="n">
        <f aca="false">IF(B987=0,AC986,IF(ISNONTEXT(B987)=TRUE(),INT(B987),INT(LEFT(B987,FIND(".",B987)-1))))</f>
        <v>3</v>
      </c>
      <c r="AD987" s="157" t="str">
        <f aca="false">IF(AD988=1,1,IF(B987&lt;&gt;0,1,IF(C987&lt;&gt;0,1,IF(D987&lt;&gt;0,1,IF(E987&lt;&gt;0,1,"")))))</f>
        <v/>
      </c>
      <c r="AE987" s="157" t="str">
        <f aca="false">IF(AC987=0," ",IF(AC987&lt;&gt;AC986,AC987," "))</f>
        <v> </v>
      </c>
      <c r="AF987" s="88"/>
      <c r="AG987" s="75" t="e">
        <f aca="false">IF(AC987&lt;&gt;AE987,(IF(N987=0,G987*(INFORMAÇÕES!$Q$69/INFORMAÇÕES!$Q$72),IF(N987="R",G987,0))),0)</f>
        <v>#DIV/0!</v>
      </c>
      <c r="AH987" s="75" t="e">
        <f aca="false">IF(AC987&lt;&gt;AE987,(IF(N987=0,G987*(INFORMAÇÕES!$Q$70/INFORMAÇÕES!$Q$72),IF(N987="C",G987,0))),0)</f>
        <v>#DIV/0!</v>
      </c>
      <c r="AI987" s="75" t="n">
        <f aca="false">IF(AC987&lt;&gt;AE987,(IF(N987=0,G987*INFORMAÇÕES!$U$115,IF(N987="CF",G987,0))),0)</f>
        <v>0</v>
      </c>
      <c r="AJ987" s="75" t="n">
        <f aca="false">IF(AC987&lt;&gt;AE987,(IF(N987=0,G987*INFORMAÇÕES!$U$116,IF(N987="O",G987,0))),0)</f>
        <v>0</v>
      </c>
      <c r="AK987" s="75" t="n">
        <f aca="false">IF(E987&lt;&gt;0,G987,0)</f>
        <v>0</v>
      </c>
      <c r="AL987" s="75" t="n">
        <f aca="false">IF(AC987&lt;&gt;AE987,(IF(N987=0,J987*(INFORMAÇÕES!$Q$89/INFORMAÇÕES!$Q$92),IF(N987="R",J987,0))),0)</f>
        <v>0</v>
      </c>
      <c r="AM987" s="75" t="n">
        <f aca="false">IF(AC987&lt;&gt;AE987,(IF(N987=0,J987*(INFORMAÇÕES!$Q$90/INFORMAÇÕES!$Q$92),IF(N987="C",J987,0))),0)</f>
        <v>0</v>
      </c>
      <c r="AN987" s="75" t="n">
        <f aca="false">IF(AC987&lt;&gt;AE987,(IF(N987="",J987*INFORMAÇÕES!$U$115,IF(N987="CF",J987,0))),0)</f>
        <v>0</v>
      </c>
      <c r="AO987" s="75" t="n">
        <f aca="false">IF(AC987&lt;&gt;AE987,(IF(N987="",J987*INFORMAÇÕES!$U$116,IF(N987="O",J987,0))),0)</f>
        <v>0</v>
      </c>
      <c r="AP987" s="75" t="n">
        <f aca="false">IF(H987&lt;&gt;0,J987,0)</f>
        <v>0</v>
      </c>
      <c r="AQ987" s="75" t="n">
        <f aca="false">IF(K987&lt;&gt;0,L987,0)</f>
        <v>0</v>
      </c>
    </row>
    <row r="988" s="174" customFormat="true" ht="14.25" hidden="false" customHeight="false" outlineLevel="0" collapsed="false">
      <c r="A988" s="159" t="n">
        <v>976</v>
      </c>
      <c r="B988" s="160" t="n">
        <f aca="false">R988</f>
        <v>0</v>
      </c>
      <c r="C988" s="161" t="n">
        <f aca="false">T988</f>
        <v>0</v>
      </c>
      <c r="D988" s="162" t="n">
        <f aca="false">U988</f>
        <v>0</v>
      </c>
      <c r="E988" s="163" t="n">
        <f aca="false">'ORÇ.GLOBAL P CAIXA'!E987</f>
        <v>0</v>
      </c>
      <c r="F988" s="163" t="n">
        <f aca="false">IF('ORÇ.GLOBAL EMPRESA'!G987&gt;0,'ORÇ.GLOBAL EMPRESA'!G987,'ORÇ.GLOBAL P CAIXA'!F987)</f>
        <v>0</v>
      </c>
      <c r="G988" s="163" t="n">
        <f aca="false">IF(E988&lt;&gt;0,ROUND(E988*F988,2),IF(AK988=0,(SUMIF($AC$13:$AC$1012,B988,$AK$13:$AK$1012)),AK988))</f>
        <v>0</v>
      </c>
      <c r="H988" s="163" t="n">
        <f aca="false">V988</f>
        <v>0</v>
      </c>
      <c r="I988" s="163" t="n">
        <f aca="false">W988</f>
        <v>0</v>
      </c>
      <c r="J988" s="163" t="n">
        <f aca="false">IF(H988&lt;&gt;0,ROUND(H988*I988,2),IF(AP988=0,(SUMIF($AC$13:$AC$1012,B988,$AP$13:$AP$1012)),AP988))</f>
        <v>0</v>
      </c>
      <c r="K988" s="163" t="n">
        <f aca="false">H988-E988</f>
        <v>0</v>
      </c>
      <c r="L988" s="163" t="n">
        <f aca="false">J988-G988</f>
        <v>0</v>
      </c>
      <c r="M988" s="645" t="str">
        <f aca="false">IF('ORÇ.GLOBAL P CAIXA'!H987&gt;0,'ORÇ.GLOBAL P CAIXA'!H987,"")</f>
        <v/>
      </c>
      <c r="N988" s="646" t="n">
        <f aca="false">'ORÇ.GLOBAL P CAIXA'!I987</f>
        <v>0</v>
      </c>
      <c r="O988" s="166" t="str">
        <f aca="false">S988</f>
        <v/>
      </c>
      <c r="P988" s="167"/>
      <c r="Q988" s="168" t="str">
        <f aca="false">IF(B988&gt;0,"ok","ocultar")</f>
        <v>ocultar</v>
      </c>
      <c r="R988" s="647" t="n">
        <f aca="false">'ORÇ.GLOBAL P CAIXA'!B987</f>
        <v>0</v>
      </c>
      <c r="S988" s="170" t="str">
        <f aca="false">IF('ORÇ.GLOBAL P CAIXA'!N987&lt;&gt;0,'ORÇ.GLOBAL P CAIXA'!N987,"")</f>
        <v/>
      </c>
      <c r="T988" s="648" t="n">
        <f aca="false">'ORÇ.GLOBAL P CAIXA'!O987</f>
        <v>0</v>
      </c>
      <c r="U988" s="172" t="n">
        <f aca="false">'ORÇ.GLOBAL P CAIXA'!P987</f>
        <v>0</v>
      </c>
      <c r="V988" s="173" t="n">
        <f aca="false">'ORÇ.GLOBAL P CAIXA'!E987</f>
        <v>0</v>
      </c>
      <c r="W988" s="173" t="n">
        <f aca="false">F988</f>
        <v>0</v>
      </c>
      <c r="X988" s="649"/>
      <c r="Y988" s="649"/>
      <c r="Z988" s="650"/>
      <c r="AB988" s="88"/>
      <c r="AC988" s="157" t="n">
        <f aca="false">IF(B988=0,AC987,IF(ISNONTEXT(B988)=TRUE(),INT(B988),INT(LEFT(B988,FIND(".",B988)-1))))</f>
        <v>3</v>
      </c>
      <c r="AD988" s="157" t="str">
        <f aca="false">IF(AD989=1,1,IF(B988&lt;&gt;0,1,IF(C988&lt;&gt;0,1,IF(D988&lt;&gt;0,1,IF(E988&lt;&gt;0,1,"")))))</f>
        <v/>
      </c>
      <c r="AE988" s="157" t="str">
        <f aca="false">IF(AC988=0," ",IF(AC988&lt;&gt;AC987,AC988," "))</f>
        <v> </v>
      </c>
      <c r="AF988" s="88"/>
      <c r="AG988" s="75" t="e">
        <f aca="false">IF(AC988&lt;&gt;AE988,(IF(N988=0,G988*(INFORMAÇÕES!$Q$69/INFORMAÇÕES!$Q$72),IF(N988="R",G988,0))),0)</f>
        <v>#DIV/0!</v>
      </c>
      <c r="AH988" s="75" t="e">
        <f aca="false">IF(AC988&lt;&gt;AE988,(IF(N988=0,G988*(INFORMAÇÕES!$Q$70/INFORMAÇÕES!$Q$72),IF(N988="C",G988,0))),0)</f>
        <v>#DIV/0!</v>
      </c>
      <c r="AI988" s="75" t="n">
        <f aca="false">IF(AC988&lt;&gt;AE988,(IF(N988=0,G988*INFORMAÇÕES!$U$115,IF(N988="CF",G988,0))),0)</f>
        <v>0</v>
      </c>
      <c r="AJ988" s="75" t="n">
        <f aca="false">IF(AC988&lt;&gt;AE988,(IF(N988=0,G988*INFORMAÇÕES!$U$116,IF(N988="O",G988,0))),0)</f>
        <v>0</v>
      </c>
      <c r="AK988" s="75" t="n">
        <f aca="false">IF(E988&lt;&gt;0,G988,0)</f>
        <v>0</v>
      </c>
      <c r="AL988" s="75" t="n">
        <f aca="false">IF(AC988&lt;&gt;AE988,(IF(N988=0,J988*(INFORMAÇÕES!$Q$89/INFORMAÇÕES!$Q$92),IF(N988="R",J988,0))),0)</f>
        <v>0</v>
      </c>
      <c r="AM988" s="75" t="n">
        <f aca="false">IF(AC988&lt;&gt;AE988,(IF(N988=0,J988*(INFORMAÇÕES!$Q$90/INFORMAÇÕES!$Q$92),IF(N988="C",J988,0))),0)</f>
        <v>0</v>
      </c>
      <c r="AN988" s="75" t="n">
        <f aca="false">IF(AC988&lt;&gt;AE988,(IF(N988="",J988*INFORMAÇÕES!$U$115,IF(N988="CF",J988,0))),0)</f>
        <v>0</v>
      </c>
      <c r="AO988" s="75" t="n">
        <f aca="false">IF(AC988&lt;&gt;AE988,(IF(N988="",J988*INFORMAÇÕES!$U$116,IF(N988="O",J988,0))),0)</f>
        <v>0</v>
      </c>
      <c r="AP988" s="75" t="n">
        <f aca="false">IF(H988&lt;&gt;0,J988,0)</f>
        <v>0</v>
      </c>
      <c r="AQ988" s="75" t="n">
        <f aca="false">IF(K988&lt;&gt;0,L988,0)</f>
        <v>0</v>
      </c>
    </row>
    <row r="989" s="174" customFormat="true" ht="14.25" hidden="false" customHeight="false" outlineLevel="0" collapsed="false">
      <c r="A989" s="159" t="n">
        <v>977</v>
      </c>
      <c r="B989" s="160" t="n">
        <f aca="false">R989</f>
        <v>0</v>
      </c>
      <c r="C989" s="161" t="n">
        <f aca="false">T989</f>
        <v>0</v>
      </c>
      <c r="D989" s="162" t="n">
        <f aca="false">U989</f>
        <v>0</v>
      </c>
      <c r="E989" s="163" t="n">
        <f aca="false">'ORÇ.GLOBAL P CAIXA'!E988</f>
        <v>0</v>
      </c>
      <c r="F989" s="163" t="n">
        <f aca="false">IF('ORÇ.GLOBAL EMPRESA'!G988&gt;0,'ORÇ.GLOBAL EMPRESA'!G988,'ORÇ.GLOBAL P CAIXA'!F988)</f>
        <v>0</v>
      </c>
      <c r="G989" s="163" t="n">
        <f aca="false">IF(E989&lt;&gt;0,ROUND(E989*F989,2),IF(AK989=0,(SUMIF($AC$13:$AC$1012,B989,$AK$13:$AK$1012)),AK989))</f>
        <v>0</v>
      </c>
      <c r="H989" s="163" t="n">
        <f aca="false">V989</f>
        <v>0</v>
      </c>
      <c r="I989" s="163" t="n">
        <f aca="false">W989</f>
        <v>0</v>
      </c>
      <c r="J989" s="163" t="n">
        <f aca="false">IF(H989&lt;&gt;0,ROUND(H989*I989,2),IF(AP989=0,(SUMIF($AC$13:$AC$1012,B989,$AP$13:$AP$1012)),AP989))</f>
        <v>0</v>
      </c>
      <c r="K989" s="163" t="n">
        <f aca="false">H989-E989</f>
        <v>0</v>
      </c>
      <c r="L989" s="163" t="n">
        <f aca="false">J989-G989</f>
        <v>0</v>
      </c>
      <c r="M989" s="645" t="str">
        <f aca="false">IF('ORÇ.GLOBAL P CAIXA'!H988&gt;0,'ORÇ.GLOBAL P CAIXA'!H988,"")</f>
        <v/>
      </c>
      <c r="N989" s="646" t="n">
        <f aca="false">'ORÇ.GLOBAL P CAIXA'!I988</f>
        <v>0</v>
      </c>
      <c r="O989" s="166" t="str">
        <f aca="false">S989</f>
        <v/>
      </c>
      <c r="P989" s="167"/>
      <c r="Q989" s="168" t="str">
        <f aca="false">IF(B989&gt;0,"ok","ocultar")</f>
        <v>ocultar</v>
      </c>
      <c r="R989" s="647" t="n">
        <f aca="false">'ORÇ.GLOBAL P CAIXA'!B988</f>
        <v>0</v>
      </c>
      <c r="S989" s="170" t="str">
        <f aca="false">IF('ORÇ.GLOBAL P CAIXA'!N988&lt;&gt;0,'ORÇ.GLOBAL P CAIXA'!N988,"")</f>
        <v/>
      </c>
      <c r="T989" s="648" t="n">
        <f aca="false">'ORÇ.GLOBAL P CAIXA'!O988</f>
        <v>0</v>
      </c>
      <c r="U989" s="172" t="n">
        <f aca="false">'ORÇ.GLOBAL P CAIXA'!P988</f>
        <v>0</v>
      </c>
      <c r="V989" s="173" t="n">
        <f aca="false">'ORÇ.GLOBAL P CAIXA'!E988</f>
        <v>0</v>
      </c>
      <c r="W989" s="173" t="n">
        <f aca="false">F989</f>
        <v>0</v>
      </c>
      <c r="X989" s="649"/>
      <c r="Y989" s="649"/>
      <c r="Z989" s="650"/>
      <c r="AB989" s="88"/>
      <c r="AC989" s="157" t="n">
        <f aca="false">IF(B989=0,AC988,IF(ISNONTEXT(B989)=TRUE(),INT(B989),INT(LEFT(B989,FIND(".",B989)-1))))</f>
        <v>3</v>
      </c>
      <c r="AD989" s="157" t="str">
        <f aca="false">IF(AD990=1,1,IF(B989&lt;&gt;0,1,IF(C989&lt;&gt;0,1,IF(D989&lt;&gt;0,1,IF(E989&lt;&gt;0,1,"")))))</f>
        <v/>
      </c>
      <c r="AE989" s="157" t="str">
        <f aca="false">IF(AC989=0," ",IF(AC989&lt;&gt;AC988,AC989," "))</f>
        <v> </v>
      </c>
      <c r="AF989" s="88"/>
      <c r="AG989" s="75" t="e">
        <f aca="false">IF(AC989&lt;&gt;AE989,(IF(N989=0,G989*(INFORMAÇÕES!$Q$69/INFORMAÇÕES!$Q$72),IF(N989="R",G989,0))),0)</f>
        <v>#DIV/0!</v>
      </c>
      <c r="AH989" s="75" t="e">
        <f aca="false">IF(AC989&lt;&gt;AE989,(IF(N989=0,G989*(INFORMAÇÕES!$Q$70/INFORMAÇÕES!$Q$72),IF(N989="C",G989,0))),0)</f>
        <v>#DIV/0!</v>
      </c>
      <c r="AI989" s="75" t="n">
        <f aca="false">IF(AC989&lt;&gt;AE989,(IF(N989=0,G989*INFORMAÇÕES!$U$115,IF(N989="CF",G989,0))),0)</f>
        <v>0</v>
      </c>
      <c r="AJ989" s="75" t="n">
        <f aca="false">IF(AC989&lt;&gt;AE989,(IF(N989=0,G989*INFORMAÇÕES!$U$116,IF(N989="O",G989,0))),0)</f>
        <v>0</v>
      </c>
      <c r="AK989" s="75" t="n">
        <f aca="false">IF(E989&lt;&gt;0,G989,0)</f>
        <v>0</v>
      </c>
      <c r="AL989" s="75" t="n">
        <f aca="false">IF(AC989&lt;&gt;AE989,(IF(N989=0,J989*(INFORMAÇÕES!$Q$89/INFORMAÇÕES!$Q$92),IF(N989="R",J989,0))),0)</f>
        <v>0</v>
      </c>
      <c r="AM989" s="75" t="n">
        <f aca="false">IF(AC989&lt;&gt;AE989,(IF(N989=0,J989*(INFORMAÇÕES!$Q$90/INFORMAÇÕES!$Q$92),IF(N989="C",J989,0))),0)</f>
        <v>0</v>
      </c>
      <c r="AN989" s="75" t="n">
        <f aca="false">IF(AC989&lt;&gt;AE989,(IF(N989="",J989*INFORMAÇÕES!$U$115,IF(N989="CF",J989,0))),0)</f>
        <v>0</v>
      </c>
      <c r="AO989" s="75" t="n">
        <f aca="false">IF(AC989&lt;&gt;AE989,(IF(N989="",J989*INFORMAÇÕES!$U$116,IF(N989="O",J989,0))),0)</f>
        <v>0</v>
      </c>
      <c r="AP989" s="75" t="n">
        <f aca="false">IF(H989&lt;&gt;0,J989,0)</f>
        <v>0</v>
      </c>
      <c r="AQ989" s="75" t="n">
        <f aca="false">IF(K989&lt;&gt;0,L989,0)</f>
        <v>0</v>
      </c>
    </row>
    <row r="990" s="174" customFormat="true" ht="14.25" hidden="false" customHeight="false" outlineLevel="0" collapsed="false">
      <c r="A990" s="159" t="n">
        <v>978</v>
      </c>
      <c r="B990" s="160" t="n">
        <f aca="false">R990</f>
        <v>0</v>
      </c>
      <c r="C990" s="161" t="n">
        <f aca="false">T990</f>
        <v>0</v>
      </c>
      <c r="D990" s="162" t="n">
        <f aca="false">U990</f>
        <v>0</v>
      </c>
      <c r="E990" s="163" t="n">
        <f aca="false">'ORÇ.GLOBAL P CAIXA'!E989</f>
        <v>0</v>
      </c>
      <c r="F990" s="163" t="n">
        <f aca="false">IF('ORÇ.GLOBAL EMPRESA'!G989&gt;0,'ORÇ.GLOBAL EMPRESA'!G989,'ORÇ.GLOBAL P CAIXA'!F989)</f>
        <v>0</v>
      </c>
      <c r="G990" s="163" t="n">
        <f aca="false">IF(E990&lt;&gt;0,ROUND(E990*F990,2),IF(AK990=0,(SUMIF($AC$13:$AC$1012,B990,$AK$13:$AK$1012)),AK990))</f>
        <v>0</v>
      </c>
      <c r="H990" s="163" t="n">
        <f aca="false">V990</f>
        <v>0</v>
      </c>
      <c r="I990" s="163" t="n">
        <f aca="false">W990</f>
        <v>0</v>
      </c>
      <c r="J990" s="163" t="n">
        <f aca="false">IF(H990&lt;&gt;0,ROUND(H990*I990,2),IF(AP990=0,(SUMIF($AC$13:$AC$1012,B990,$AP$13:$AP$1012)),AP990))</f>
        <v>0</v>
      </c>
      <c r="K990" s="163" t="n">
        <f aca="false">H990-E990</f>
        <v>0</v>
      </c>
      <c r="L990" s="163" t="n">
        <f aca="false">J990-G990</f>
        <v>0</v>
      </c>
      <c r="M990" s="645" t="str">
        <f aca="false">IF('ORÇ.GLOBAL P CAIXA'!H989&gt;0,'ORÇ.GLOBAL P CAIXA'!H989,"")</f>
        <v/>
      </c>
      <c r="N990" s="646" t="n">
        <f aca="false">'ORÇ.GLOBAL P CAIXA'!I989</f>
        <v>0</v>
      </c>
      <c r="O990" s="166" t="str">
        <f aca="false">S990</f>
        <v/>
      </c>
      <c r="P990" s="167"/>
      <c r="Q990" s="168" t="str">
        <f aca="false">IF(B990&gt;0,"ok","ocultar")</f>
        <v>ocultar</v>
      </c>
      <c r="R990" s="647" t="n">
        <f aca="false">'ORÇ.GLOBAL P CAIXA'!B989</f>
        <v>0</v>
      </c>
      <c r="S990" s="170" t="str">
        <f aca="false">IF('ORÇ.GLOBAL P CAIXA'!N989&lt;&gt;0,'ORÇ.GLOBAL P CAIXA'!N989,"")</f>
        <v/>
      </c>
      <c r="T990" s="648" t="n">
        <f aca="false">'ORÇ.GLOBAL P CAIXA'!O989</f>
        <v>0</v>
      </c>
      <c r="U990" s="172" t="n">
        <f aca="false">'ORÇ.GLOBAL P CAIXA'!P989</f>
        <v>0</v>
      </c>
      <c r="V990" s="173" t="n">
        <f aca="false">'ORÇ.GLOBAL P CAIXA'!E989</f>
        <v>0</v>
      </c>
      <c r="W990" s="173" t="n">
        <f aca="false">F990</f>
        <v>0</v>
      </c>
      <c r="X990" s="649"/>
      <c r="Y990" s="649"/>
      <c r="Z990" s="650"/>
      <c r="AB990" s="88"/>
      <c r="AC990" s="157" t="n">
        <f aca="false">IF(B990=0,AC989,IF(ISNONTEXT(B990)=TRUE(),INT(B990),INT(LEFT(B990,FIND(".",B990)-1))))</f>
        <v>3</v>
      </c>
      <c r="AD990" s="157" t="str">
        <f aca="false">IF(AD991=1,1,IF(B990&lt;&gt;0,1,IF(C990&lt;&gt;0,1,IF(D990&lt;&gt;0,1,IF(E990&lt;&gt;0,1,"")))))</f>
        <v/>
      </c>
      <c r="AE990" s="157" t="str">
        <f aca="false">IF(AC990=0," ",IF(AC990&lt;&gt;AC989,AC990," "))</f>
        <v> </v>
      </c>
      <c r="AF990" s="88"/>
      <c r="AG990" s="75" t="e">
        <f aca="false">IF(AC990&lt;&gt;AE990,(IF(N990=0,G990*(INFORMAÇÕES!$Q$69/INFORMAÇÕES!$Q$72),IF(N990="R",G990,0))),0)</f>
        <v>#DIV/0!</v>
      </c>
      <c r="AH990" s="75" t="e">
        <f aca="false">IF(AC990&lt;&gt;AE990,(IF(N990=0,G990*(INFORMAÇÕES!$Q$70/INFORMAÇÕES!$Q$72),IF(N990="C",G990,0))),0)</f>
        <v>#DIV/0!</v>
      </c>
      <c r="AI990" s="75" t="n">
        <f aca="false">IF(AC990&lt;&gt;AE990,(IF(N990=0,G990*INFORMAÇÕES!$U$115,IF(N990="CF",G990,0))),0)</f>
        <v>0</v>
      </c>
      <c r="AJ990" s="75" t="n">
        <f aca="false">IF(AC990&lt;&gt;AE990,(IF(N990=0,G990*INFORMAÇÕES!$U$116,IF(N990="O",G990,0))),0)</f>
        <v>0</v>
      </c>
      <c r="AK990" s="75" t="n">
        <f aca="false">IF(E990&lt;&gt;0,G990,0)</f>
        <v>0</v>
      </c>
      <c r="AL990" s="75" t="n">
        <f aca="false">IF(AC990&lt;&gt;AE990,(IF(N990=0,J990*(INFORMAÇÕES!$Q$89/INFORMAÇÕES!$Q$92),IF(N990="R",J990,0))),0)</f>
        <v>0</v>
      </c>
      <c r="AM990" s="75" t="n">
        <f aca="false">IF(AC990&lt;&gt;AE990,(IF(N990=0,J990*(INFORMAÇÕES!$Q$90/INFORMAÇÕES!$Q$92),IF(N990="C",J990,0))),0)</f>
        <v>0</v>
      </c>
      <c r="AN990" s="75" t="n">
        <f aca="false">IF(AC990&lt;&gt;AE990,(IF(N990="",J990*INFORMAÇÕES!$U$115,IF(N990="CF",J990,0))),0)</f>
        <v>0</v>
      </c>
      <c r="AO990" s="75" t="n">
        <f aca="false">IF(AC990&lt;&gt;AE990,(IF(N990="",J990*INFORMAÇÕES!$U$116,IF(N990="O",J990,0))),0)</f>
        <v>0</v>
      </c>
      <c r="AP990" s="75" t="n">
        <f aca="false">IF(H990&lt;&gt;0,J990,0)</f>
        <v>0</v>
      </c>
      <c r="AQ990" s="75" t="n">
        <f aca="false">IF(K990&lt;&gt;0,L990,0)</f>
        <v>0</v>
      </c>
    </row>
    <row r="991" s="174" customFormat="true" ht="14.25" hidden="false" customHeight="false" outlineLevel="0" collapsed="false">
      <c r="A991" s="159" t="n">
        <v>979</v>
      </c>
      <c r="B991" s="160" t="n">
        <f aca="false">R991</f>
        <v>0</v>
      </c>
      <c r="C991" s="161" t="n">
        <f aca="false">T991</f>
        <v>0</v>
      </c>
      <c r="D991" s="162" t="n">
        <f aca="false">U991</f>
        <v>0</v>
      </c>
      <c r="E991" s="163" t="n">
        <f aca="false">'ORÇ.GLOBAL P CAIXA'!E990</f>
        <v>0</v>
      </c>
      <c r="F991" s="163" t="n">
        <f aca="false">IF('ORÇ.GLOBAL EMPRESA'!G990&gt;0,'ORÇ.GLOBAL EMPRESA'!G990,'ORÇ.GLOBAL P CAIXA'!F990)</f>
        <v>0</v>
      </c>
      <c r="G991" s="163" t="n">
        <f aca="false">IF(E991&lt;&gt;0,ROUND(E991*F991,2),IF(AK991=0,(SUMIF($AC$13:$AC$1012,B991,$AK$13:$AK$1012)),AK991))</f>
        <v>0</v>
      </c>
      <c r="H991" s="163" t="n">
        <f aca="false">V991</f>
        <v>0</v>
      </c>
      <c r="I991" s="163" t="n">
        <f aca="false">W991</f>
        <v>0</v>
      </c>
      <c r="J991" s="163" t="n">
        <f aca="false">IF(H991&lt;&gt;0,ROUND(H991*I991,2),IF(AP991=0,(SUMIF($AC$13:$AC$1012,B991,$AP$13:$AP$1012)),AP991))</f>
        <v>0</v>
      </c>
      <c r="K991" s="163" t="n">
        <f aca="false">H991-E991</f>
        <v>0</v>
      </c>
      <c r="L991" s="163" t="n">
        <f aca="false">J991-G991</f>
        <v>0</v>
      </c>
      <c r="M991" s="645" t="str">
        <f aca="false">IF('ORÇ.GLOBAL P CAIXA'!H990&gt;0,'ORÇ.GLOBAL P CAIXA'!H990,"")</f>
        <v/>
      </c>
      <c r="N991" s="646" t="n">
        <f aca="false">'ORÇ.GLOBAL P CAIXA'!I990</f>
        <v>0</v>
      </c>
      <c r="O991" s="166" t="str">
        <f aca="false">S991</f>
        <v/>
      </c>
      <c r="P991" s="167"/>
      <c r="Q991" s="168" t="str">
        <f aca="false">IF(B991&gt;0,"ok","ocultar")</f>
        <v>ocultar</v>
      </c>
      <c r="R991" s="647" t="n">
        <f aca="false">'ORÇ.GLOBAL P CAIXA'!B990</f>
        <v>0</v>
      </c>
      <c r="S991" s="170" t="str">
        <f aca="false">IF('ORÇ.GLOBAL P CAIXA'!N990&lt;&gt;0,'ORÇ.GLOBAL P CAIXA'!N990,"")</f>
        <v/>
      </c>
      <c r="T991" s="648" t="n">
        <f aca="false">'ORÇ.GLOBAL P CAIXA'!O990</f>
        <v>0</v>
      </c>
      <c r="U991" s="172" t="n">
        <f aca="false">'ORÇ.GLOBAL P CAIXA'!P990</f>
        <v>0</v>
      </c>
      <c r="V991" s="173" t="n">
        <f aca="false">'ORÇ.GLOBAL P CAIXA'!E990</f>
        <v>0</v>
      </c>
      <c r="W991" s="173" t="n">
        <f aca="false">F991</f>
        <v>0</v>
      </c>
      <c r="X991" s="649"/>
      <c r="Y991" s="649"/>
      <c r="Z991" s="650"/>
      <c r="AB991" s="88"/>
      <c r="AC991" s="157" t="n">
        <f aca="false">IF(B991=0,AC990,IF(ISNONTEXT(B991)=TRUE(),INT(B991),INT(LEFT(B991,FIND(".",B991)-1))))</f>
        <v>3</v>
      </c>
      <c r="AD991" s="157" t="str">
        <f aca="false">IF(AD992=1,1,IF(B991&lt;&gt;0,1,IF(C991&lt;&gt;0,1,IF(D991&lt;&gt;0,1,IF(E991&lt;&gt;0,1,"")))))</f>
        <v/>
      </c>
      <c r="AE991" s="157" t="str">
        <f aca="false">IF(AC991=0," ",IF(AC991&lt;&gt;AC990,AC991," "))</f>
        <v> </v>
      </c>
      <c r="AF991" s="88"/>
      <c r="AG991" s="75" t="e">
        <f aca="false">IF(AC991&lt;&gt;AE991,(IF(N991=0,G991*(INFORMAÇÕES!$Q$69/INFORMAÇÕES!$Q$72),IF(N991="R",G991,0))),0)</f>
        <v>#DIV/0!</v>
      </c>
      <c r="AH991" s="75" t="e">
        <f aca="false">IF(AC991&lt;&gt;AE991,(IF(N991=0,G991*(INFORMAÇÕES!$Q$70/INFORMAÇÕES!$Q$72),IF(N991="C",G991,0))),0)</f>
        <v>#DIV/0!</v>
      </c>
      <c r="AI991" s="75" t="n">
        <f aca="false">IF(AC991&lt;&gt;AE991,(IF(N991=0,G991*INFORMAÇÕES!$U$115,IF(N991="CF",G991,0))),0)</f>
        <v>0</v>
      </c>
      <c r="AJ991" s="75" t="n">
        <f aca="false">IF(AC991&lt;&gt;AE991,(IF(N991=0,G991*INFORMAÇÕES!$U$116,IF(N991="O",G991,0))),0)</f>
        <v>0</v>
      </c>
      <c r="AK991" s="75" t="n">
        <f aca="false">IF(E991&lt;&gt;0,G991,0)</f>
        <v>0</v>
      </c>
      <c r="AL991" s="75" t="n">
        <f aca="false">IF(AC991&lt;&gt;AE991,(IF(N991=0,J991*(INFORMAÇÕES!$Q$89/INFORMAÇÕES!$Q$92),IF(N991="R",J991,0))),0)</f>
        <v>0</v>
      </c>
      <c r="AM991" s="75" t="n">
        <f aca="false">IF(AC991&lt;&gt;AE991,(IF(N991=0,J991*(INFORMAÇÕES!$Q$90/INFORMAÇÕES!$Q$92),IF(N991="C",J991,0))),0)</f>
        <v>0</v>
      </c>
      <c r="AN991" s="75" t="n">
        <f aca="false">IF(AC991&lt;&gt;AE991,(IF(N991="",J991*INFORMAÇÕES!$U$115,IF(N991="CF",J991,0))),0)</f>
        <v>0</v>
      </c>
      <c r="AO991" s="75" t="n">
        <f aca="false">IF(AC991&lt;&gt;AE991,(IF(N991="",J991*INFORMAÇÕES!$U$116,IF(N991="O",J991,0))),0)</f>
        <v>0</v>
      </c>
      <c r="AP991" s="75" t="n">
        <f aca="false">IF(H991&lt;&gt;0,J991,0)</f>
        <v>0</v>
      </c>
      <c r="AQ991" s="75" t="n">
        <f aca="false">IF(K991&lt;&gt;0,L991,0)</f>
        <v>0</v>
      </c>
    </row>
    <row r="992" s="174" customFormat="true" ht="14.25" hidden="false" customHeight="false" outlineLevel="0" collapsed="false">
      <c r="A992" s="159" t="n">
        <v>980</v>
      </c>
      <c r="B992" s="160" t="n">
        <f aca="false">R992</f>
        <v>0</v>
      </c>
      <c r="C992" s="161" t="n">
        <f aca="false">T992</f>
        <v>0</v>
      </c>
      <c r="D992" s="162" t="n">
        <f aca="false">U992</f>
        <v>0</v>
      </c>
      <c r="E992" s="163" t="n">
        <f aca="false">'ORÇ.GLOBAL P CAIXA'!E991</f>
        <v>0</v>
      </c>
      <c r="F992" s="163" t="n">
        <f aca="false">IF('ORÇ.GLOBAL EMPRESA'!G991&gt;0,'ORÇ.GLOBAL EMPRESA'!G991,'ORÇ.GLOBAL P CAIXA'!F991)</f>
        <v>0</v>
      </c>
      <c r="G992" s="163" t="n">
        <f aca="false">IF(E992&lt;&gt;0,ROUND(E992*F992,2),IF(AK992=0,(SUMIF($AC$13:$AC$1012,B992,$AK$13:$AK$1012)),AK992))</f>
        <v>0</v>
      </c>
      <c r="H992" s="163" t="n">
        <f aca="false">V992</f>
        <v>0</v>
      </c>
      <c r="I992" s="163" t="n">
        <f aca="false">W992</f>
        <v>0</v>
      </c>
      <c r="J992" s="163" t="n">
        <f aca="false">IF(H992&lt;&gt;0,ROUND(H992*I992,2),IF(AP992=0,(SUMIF($AC$13:$AC$1012,B992,$AP$13:$AP$1012)),AP992))</f>
        <v>0</v>
      </c>
      <c r="K992" s="163" t="n">
        <f aca="false">H992-E992</f>
        <v>0</v>
      </c>
      <c r="L992" s="163" t="n">
        <f aca="false">J992-G992</f>
        <v>0</v>
      </c>
      <c r="M992" s="645" t="str">
        <f aca="false">IF('ORÇ.GLOBAL P CAIXA'!H991&gt;0,'ORÇ.GLOBAL P CAIXA'!H991,"")</f>
        <v/>
      </c>
      <c r="N992" s="646" t="n">
        <f aca="false">'ORÇ.GLOBAL P CAIXA'!I991</f>
        <v>0</v>
      </c>
      <c r="O992" s="166" t="str">
        <f aca="false">S992</f>
        <v/>
      </c>
      <c r="P992" s="167"/>
      <c r="Q992" s="168" t="str">
        <f aca="false">IF(B992&gt;0,"ok","ocultar")</f>
        <v>ocultar</v>
      </c>
      <c r="R992" s="647" t="n">
        <f aca="false">'ORÇ.GLOBAL P CAIXA'!B991</f>
        <v>0</v>
      </c>
      <c r="S992" s="170" t="str">
        <f aca="false">IF('ORÇ.GLOBAL P CAIXA'!N991&lt;&gt;0,'ORÇ.GLOBAL P CAIXA'!N991,"")</f>
        <v/>
      </c>
      <c r="T992" s="648" t="n">
        <f aca="false">'ORÇ.GLOBAL P CAIXA'!O991</f>
        <v>0</v>
      </c>
      <c r="U992" s="172" t="n">
        <f aca="false">'ORÇ.GLOBAL P CAIXA'!P991</f>
        <v>0</v>
      </c>
      <c r="V992" s="173" t="n">
        <f aca="false">'ORÇ.GLOBAL P CAIXA'!E991</f>
        <v>0</v>
      </c>
      <c r="W992" s="173" t="n">
        <f aca="false">F992</f>
        <v>0</v>
      </c>
      <c r="X992" s="649"/>
      <c r="Y992" s="649"/>
      <c r="Z992" s="650"/>
      <c r="AB992" s="88"/>
      <c r="AC992" s="157" t="n">
        <f aca="false">IF(B992=0,AC991,IF(ISNONTEXT(B992)=TRUE(),INT(B992),INT(LEFT(B992,FIND(".",B992)-1))))</f>
        <v>3</v>
      </c>
      <c r="AD992" s="157" t="str">
        <f aca="false">IF(AD993=1,1,IF(B992&lt;&gt;0,1,IF(C992&lt;&gt;0,1,IF(D992&lt;&gt;0,1,IF(E992&lt;&gt;0,1,"")))))</f>
        <v/>
      </c>
      <c r="AE992" s="157" t="str">
        <f aca="false">IF(AC992=0," ",IF(AC992&lt;&gt;AC991,AC992," "))</f>
        <v> </v>
      </c>
      <c r="AF992" s="88"/>
      <c r="AG992" s="75" t="e">
        <f aca="false">IF(AC992&lt;&gt;AE992,(IF(N992=0,G992*(INFORMAÇÕES!$Q$69/INFORMAÇÕES!$Q$72),IF(N992="R",G992,0))),0)</f>
        <v>#DIV/0!</v>
      </c>
      <c r="AH992" s="75" t="e">
        <f aca="false">IF(AC992&lt;&gt;AE992,(IF(N992=0,G992*(INFORMAÇÕES!$Q$70/INFORMAÇÕES!$Q$72),IF(N992="C",G992,0))),0)</f>
        <v>#DIV/0!</v>
      </c>
      <c r="AI992" s="75" t="n">
        <f aca="false">IF(AC992&lt;&gt;AE992,(IF(N992=0,G992*INFORMAÇÕES!$U$115,IF(N992="CF",G992,0))),0)</f>
        <v>0</v>
      </c>
      <c r="AJ992" s="75" t="n">
        <f aca="false">IF(AC992&lt;&gt;AE992,(IF(N992=0,G992*INFORMAÇÕES!$U$116,IF(N992="O",G992,0))),0)</f>
        <v>0</v>
      </c>
      <c r="AK992" s="75" t="n">
        <f aca="false">IF(E992&lt;&gt;0,G992,0)</f>
        <v>0</v>
      </c>
      <c r="AL992" s="75" t="n">
        <f aca="false">IF(AC992&lt;&gt;AE992,(IF(N992=0,J992*(INFORMAÇÕES!$Q$89/INFORMAÇÕES!$Q$92),IF(N992="R",J992,0))),0)</f>
        <v>0</v>
      </c>
      <c r="AM992" s="75" t="n">
        <f aca="false">IF(AC992&lt;&gt;AE992,(IF(N992=0,J992*(INFORMAÇÕES!$Q$90/INFORMAÇÕES!$Q$92),IF(N992="C",J992,0))),0)</f>
        <v>0</v>
      </c>
      <c r="AN992" s="75" t="n">
        <f aca="false">IF(AC992&lt;&gt;AE992,(IF(N992="",J992*INFORMAÇÕES!$U$115,IF(N992="CF",J992,0))),0)</f>
        <v>0</v>
      </c>
      <c r="AO992" s="75" t="n">
        <f aca="false">IF(AC992&lt;&gt;AE992,(IF(N992="",J992*INFORMAÇÕES!$U$116,IF(N992="O",J992,0))),0)</f>
        <v>0</v>
      </c>
      <c r="AP992" s="75" t="n">
        <f aca="false">IF(H992&lt;&gt;0,J992,0)</f>
        <v>0</v>
      </c>
      <c r="AQ992" s="75" t="n">
        <f aca="false">IF(K992&lt;&gt;0,L992,0)</f>
        <v>0</v>
      </c>
    </row>
    <row r="993" s="174" customFormat="true" ht="14.25" hidden="false" customHeight="false" outlineLevel="0" collapsed="false">
      <c r="A993" s="159" t="n">
        <v>981</v>
      </c>
      <c r="B993" s="160" t="n">
        <f aca="false">R993</f>
        <v>0</v>
      </c>
      <c r="C993" s="161" t="n">
        <f aca="false">T993</f>
        <v>0</v>
      </c>
      <c r="D993" s="162" t="n">
        <f aca="false">U993</f>
        <v>0</v>
      </c>
      <c r="E993" s="163" t="n">
        <f aca="false">'ORÇ.GLOBAL P CAIXA'!E992</f>
        <v>0</v>
      </c>
      <c r="F993" s="163" t="n">
        <f aca="false">IF('ORÇ.GLOBAL EMPRESA'!G992&gt;0,'ORÇ.GLOBAL EMPRESA'!G992,'ORÇ.GLOBAL P CAIXA'!F992)</f>
        <v>0</v>
      </c>
      <c r="G993" s="163" t="n">
        <f aca="false">IF(E993&lt;&gt;0,ROUND(E993*F993,2),IF(AK993=0,(SUMIF($AC$13:$AC$1012,B993,$AK$13:$AK$1012)),AK993))</f>
        <v>0</v>
      </c>
      <c r="H993" s="163" t="n">
        <f aca="false">V993</f>
        <v>0</v>
      </c>
      <c r="I993" s="163" t="n">
        <f aca="false">W993</f>
        <v>0</v>
      </c>
      <c r="J993" s="163" t="n">
        <f aca="false">IF(H993&lt;&gt;0,ROUND(H993*I993,2),IF(AP993=0,(SUMIF($AC$13:$AC$1012,B993,$AP$13:$AP$1012)),AP993))</f>
        <v>0</v>
      </c>
      <c r="K993" s="163" t="n">
        <f aca="false">H993-E993</f>
        <v>0</v>
      </c>
      <c r="L993" s="163" t="n">
        <f aca="false">J993-G993</f>
        <v>0</v>
      </c>
      <c r="M993" s="645" t="str">
        <f aca="false">IF('ORÇ.GLOBAL P CAIXA'!H992&gt;0,'ORÇ.GLOBAL P CAIXA'!H992,"")</f>
        <v/>
      </c>
      <c r="N993" s="646" t="n">
        <f aca="false">'ORÇ.GLOBAL P CAIXA'!I992</f>
        <v>0</v>
      </c>
      <c r="O993" s="166" t="str">
        <f aca="false">S993</f>
        <v/>
      </c>
      <c r="P993" s="167"/>
      <c r="Q993" s="168" t="str">
        <f aca="false">IF(B993&gt;0,"ok","ocultar")</f>
        <v>ocultar</v>
      </c>
      <c r="R993" s="647" t="n">
        <f aca="false">'ORÇ.GLOBAL P CAIXA'!B992</f>
        <v>0</v>
      </c>
      <c r="S993" s="170" t="str">
        <f aca="false">IF('ORÇ.GLOBAL P CAIXA'!N992&lt;&gt;0,'ORÇ.GLOBAL P CAIXA'!N992,"")</f>
        <v/>
      </c>
      <c r="T993" s="648" t="n">
        <f aca="false">'ORÇ.GLOBAL P CAIXA'!O992</f>
        <v>0</v>
      </c>
      <c r="U993" s="172" t="n">
        <f aca="false">'ORÇ.GLOBAL P CAIXA'!P992</f>
        <v>0</v>
      </c>
      <c r="V993" s="173" t="n">
        <f aca="false">'ORÇ.GLOBAL P CAIXA'!E992</f>
        <v>0</v>
      </c>
      <c r="W993" s="173" t="n">
        <f aca="false">F993</f>
        <v>0</v>
      </c>
      <c r="X993" s="649"/>
      <c r="Y993" s="649"/>
      <c r="Z993" s="650"/>
      <c r="AB993" s="88"/>
      <c r="AC993" s="157" t="n">
        <f aca="false">IF(B993=0,AC992,IF(ISNONTEXT(B993)=TRUE(),INT(B993),INT(LEFT(B993,FIND(".",B993)-1))))</f>
        <v>3</v>
      </c>
      <c r="AD993" s="157" t="str">
        <f aca="false">IF(AD994=1,1,IF(B993&lt;&gt;0,1,IF(C993&lt;&gt;0,1,IF(D993&lt;&gt;0,1,IF(E993&lt;&gt;0,1,"")))))</f>
        <v/>
      </c>
      <c r="AE993" s="157" t="str">
        <f aca="false">IF(AC993=0," ",IF(AC993&lt;&gt;AC992,AC993," "))</f>
        <v> </v>
      </c>
      <c r="AF993" s="88"/>
      <c r="AG993" s="75" t="e">
        <f aca="false">IF(AC993&lt;&gt;AE993,(IF(N993=0,G993*(INFORMAÇÕES!$Q$69/INFORMAÇÕES!$Q$72),IF(N993="R",G993,0))),0)</f>
        <v>#DIV/0!</v>
      </c>
      <c r="AH993" s="75" t="e">
        <f aca="false">IF(AC993&lt;&gt;AE993,(IF(N993=0,G993*(INFORMAÇÕES!$Q$70/INFORMAÇÕES!$Q$72),IF(N993="C",G993,0))),0)</f>
        <v>#DIV/0!</v>
      </c>
      <c r="AI993" s="75" t="n">
        <f aca="false">IF(AC993&lt;&gt;AE993,(IF(N993=0,G993*INFORMAÇÕES!$U$115,IF(N993="CF",G993,0))),0)</f>
        <v>0</v>
      </c>
      <c r="AJ993" s="75" t="n">
        <f aca="false">IF(AC993&lt;&gt;AE993,(IF(N993=0,G993*INFORMAÇÕES!$U$116,IF(N993="O",G993,0))),0)</f>
        <v>0</v>
      </c>
      <c r="AK993" s="75" t="n">
        <f aca="false">IF(E993&lt;&gt;0,G993,0)</f>
        <v>0</v>
      </c>
      <c r="AL993" s="75" t="n">
        <f aca="false">IF(AC993&lt;&gt;AE993,(IF(N993=0,J993*(INFORMAÇÕES!$Q$89/INFORMAÇÕES!$Q$92),IF(N993="R",J993,0))),0)</f>
        <v>0</v>
      </c>
      <c r="AM993" s="75" t="n">
        <f aca="false">IF(AC993&lt;&gt;AE993,(IF(N993=0,J993*(INFORMAÇÕES!$Q$90/INFORMAÇÕES!$Q$92),IF(N993="C",J993,0))),0)</f>
        <v>0</v>
      </c>
      <c r="AN993" s="75" t="n">
        <f aca="false">IF(AC993&lt;&gt;AE993,(IF(N993="",J993*INFORMAÇÕES!$U$115,IF(N993="CF",J993,0))),0)</f>
        <v>0</v>
      </c>
      <c r="AO993" s="75" t="n">
        <f aca="false">IF(AC993&lt;&gt;AE993,(IF(N993="",J993*INFORMAÇÕES!$U$116,IF(N993="O",J993,0))),0)</f>
        <v>0</v>
      </c>
      <c r="AP993" s="75" t="n">
        <f aca="false">IF(H993&lt;&gt;0,J993,0)</f>
        <v>0</v>
      </c>
      <c r="AQ993" s="75" t="n">
        <f aca="false">IF(K993&lt;&gt;0,L993,0)</f>
        <v>0</v>
      </c>
    </row>
    <row r="994" s="174" customFormat="true" ht="14.25" hidden="false" customHeight="false" outlineLevel="0" collapsed="false">
      <c r="A994" s="159" t="n">
        <v>982</v>
      </c>
      <c r="B994" s="160" t="n">
        <f aca="false">R994</f>
        <v>0</v>
      </c>
      <c r="C994" s="161" t="n">
        <f aca="false">T994</f>
        <v>0</v>
      </c>
      <c r="D994" s="162" t="n">
        <f aca="false">U994</f>
        <v>0</v>
      </c>
      <c r="E994" s="163" t="n">
        <f aca="false">'ORÇ.GLOBAL P CAIXA'!E993</f>
        <v>0</v>
      </c>
      <c r="F994" s="163" t="n">
        <f aca="false">IF('ORÇ.GLOBAL EMPRESA'!G993&gt;0,'ORÇ.GLOBAL EMPRESA'!G993,'ORÇ.GLOBAL P CAIXA'!F993)</f>
        <v>0</v>
      </c>
      <c r="G994" s="163" t="n">
        <f aca="false">IF(E994&lt;&gt;0,ROUND(E994*F994,2),IF(AK994=0,(SUMIF($AC$13:$AC$1012,B994,$AK$13:$AK$1012)),AK994))</f>
        <v>0</v>
      </c>
      <c r="H994" s="163" t="n">
        <f aca="false">V994</f>
        <v>0</v>
      </c>
      <c r="I994" s="163" t="n">
        <f aca="false">W994</f>
        <v>0</v>
      </c>
      <c r="J994" s="163" t="n">
        <f aca="false">IF(H994&lt;&gt;0,ROUND(H994*I994,2),IF(AP994=0,(SUMIF($AC$13:$AC$1012,B994,$AP$13:$AP$1012)),AP994))</f>
        <v>0</v>
      </c>
      <c r="K994" s="163" t="n">
        <f aca="false">H994-E994</f>
        <v>0</v>
      </c>
      <c r="L994" s="163" t="n">
        <f aca="false">J994-G994</f>
        <v>0</v>
      </c>
      <c r="M994" s="645" t="str">
        <f aca="false">IF('ORÇ.GLOBAL P CAIXA'!H993&gt;0,'ORÇ.GLOBAL P CAIXA'!H993,"")</f>
        <v/>
      </c>
      <c r="N994" s="646" t="n">
        <f aca="false">'ORÇ.GLOBAL P CAIXA'!I993</f>
        <v>0</v>
      </c>
      <c r="O994" s="166" t="str">
        <f aca="false">S994</f>
        <v/>
      </c>
      <c r="P994" s="167"/>
      <c r="Q994" s="168" t="str">
        <f aca="false">IF(B994&gt;0,"ok","ocultar")</f>
        <v>ocultar</v>
      </c>
      <c r="R994" s="647" t="n">
        <f aca="false">'ORÇ.GLOBAL P CAIXA'!B993</f>
        <v>0</v>
      </c>
      <c r="S994" s="170" t="str">
        <f aca="false">IF('ORÇ.GLOBAL P CAIXA'!N993&lt;&gt;0,'ORÇ.GLOBAL P CAIXA'!N993,"")</f>
        <v/>
      </c>
      <c r="T994" s="648" t="n">
        <f aca="false">'ORÇ.GLOBAL P CAIXA'!O993</f>
        <v>0</v>
      </c>
      <c r="U994" s="172" t="n">
        <f aca="false">'ORÇ.GLOBAL P CAIXA'!P993</f>
        <v>0</v>
      </c>
      <c r="V994" s="173" t="n">
        <f aca="false">'ORÇ.GLOBAL P CAIXA'!E993</f>
        <v>0</v>
      </c>
      <c r="W994" s="173" t="n">
        <f aca="false">F994</f>
        <v>0</v>
      </c>
      <c r="X994" s="649"/>
      <c r="Y994" s="649"/>
      <c r="Z994" s="650"/>
      <c r="AB994" s="88"/>
      <c r="AC994" s="157" t="n">
        <f aca="false">IF(B994=0,AC993,IF(ISNONTEXT(B994)=TRUE(),INT(B994),INT(LEFT(B994,FIND(".",B994)-1))))</f>
        <v>3</v>
      </c>
      <c r="AD994" s="157" t="str">
        <f aca="false">IF(AD995=1,1,IF(B994&lt;&gt;0,1,IF(C994&lt;&gt;0,1,IF(D994&lt;&gt;0,1,IF(E994&lt;&gt;0,1,"")))))</f>
        <v/>
      </c>
      <c r="AE994" s="157" t="str">
        <f aca="false">IF(AC994=0," ",IF(AC994&lt;&gt;AC993,AC994," "))</f>
        <v> </v>
      </c>
      <c r="AF994" s="88"/>
      <c r="AG994" s="75" t="e">
        <f aca="false">IF(AC994&lt;&gt;AE994,(IF(N994=0,G994*(INFORMAÇÕES!$Q$69/INFORMAÇÕES!$Q$72),IF(N994="R",G994,0))),0)</f>
        <v>#DIV/0!</v>
      </c>
      <c r="AH994" s="75" t="e">
        <f aca="false">IF(AC994&lt;&gt;AE994,(IF(N994=0,G994*(INFORMAÇÕES!$Q$70/INFORMAÇÕES!$Q$72),IF(N994="C",G994,0))),0)</f>
        <v>#DIV/0!</v>
      </c>
      <c r="AI994" s="75" t="n">
        <f aca="false">IF(AC994&lt;&gt;AE994,(IF(N994=0,G994*INFORMAÇÕES!$U$115,IF(N994="CF",G994,0))),0)</f>
        <v>0</v>
      </c>
      <c r="AJ994" s="75" t="n">
        <f aca="false">IF(AC994&lt;&gt;AE994,(IF(N994=0,G994*INFORMAÇÕES!$U$116,IF(N994="O",G994,0))),0)</f>
        <v>0</v>
      </c>
      <c r="AK994" s="75" t="n">
        <f aca="false">IF(E994&lt;&gt;0,G994,0)</f>
        <v>0</v>
      </c>
      <c r="AL994" s="75" t="n">
        <f aca="false">IF(AC994&lt;&gt;AE994,(IF(N994=0,J994*(INFORMAÇÕES!$Q$89/INFORMAÇÕES!$Q$92),IF(N994="R",J994,0))),0)</f>
        <v>0</v>
      </c>
      <c r="AM994" s="75" t="n">
        <f aca="false">IF(AC994&lt;&gt;AE994,(IF(N994=0,J994*(INFORMAÇÕES!$Q$90/INFORMAÇÕES!$Q$92),IF(N994="C",J994,0))),0)</f>
        <v>0</v>
      </c>
      <c r="AN994" s="75" t="n">
        <f aca="false">IF(AC994&lt;&gt;AE994,(IF(N994="",J994*INFORMAÇÕES!$U$115,IF(N994="CF",J994,0))),0)</f>
        <v>0</v>
      </c>
      <c r="AO994" s="75" t="n">
        <f aca="false">IF(AC994&lt;&gt;AE994,(IF(N994="",J994*INFORMAÇÕES!$U$116,IF(N994="O",J994,0))),0)</f>
        <v>0</v>
      </c>
      <c r="AP994" s="75" t="n">
        <f aca="false">IF(H994&lt;&gt;0,J994,0)</f>
        <v>0</v>
      </c>
      <c r="AQ994" s="75" t="n">
        <f aca="false">IF(K994&lt;&gt;0,L994,0)</f>
        <v>0</v>
      </c>
    </row>
    <row r="995" s="174" customFormat="true" ht="14.25" hidden="false" customHeight="false" outlineLevel="0" collapsed="false">
      <c r="A995" s="159" t="n">
        <v>983</v>
      </c>
      <c r="B995" s="160" t="n">
        <f aca="false">R995</f>
        <v>0</v>
      </c>
      <c r="C995" s="161" t="n">
        <f aca="false">T995</f>
        <v>0</v>
      </c>
      <c r="D995" s="162" t="n">
        <f aca="false">U995</f>
        <v>0</v>
      </c>
      <c r="E995" s="163" t="n">
        <f aca="false">'ORÇ.GLOBAL P CAIXA'!E994</f>
        <v>0</v>
      </c>
      <c r="F995" s="163" t="n">
        <f aca="false">IF('ORÇ.GLOBAL EMPRESA'!G994&gt;0,'ORÇ.GLOBAL EMPRESA'!G994,'ORÇ.GLOBAL P CAIXA'!F994)</f>
        <v>0</v>
      </c>
      <c r="G995" s="163" t="n">
        <f aca="false">IF(E995&lt;&gt;0,ROUND(E995*F995,2),IF(AK995=0,(SUMIF($AC$13:$AC$1012,B995,$AK$13:$AK$1012)),AK995))</f>
        <v>0</v>
      </c>
      <c r="H995" s="163" t="n">
        <f aca="false">V995</f>
        <v>0</v>
      </c>
      <c r="I995" s="163" t="n">
        <f aca="false">W995</f>
        <v>0</v>
      </c>
      <c r="J995" s="163" t="n">
        <f aca="false">IF(H995&lt;&gt;0,ROUND(H995*I995,2),IF(AP995=0,(SUMIF($AC$13:$AC$1012,B995,$AP$13:$AP$1012)),AP995))</f>
        <v>0</v>
      </c>
      <c r="K995" s="163" t="n">
        <f aca="false">H995-E995</f>
        <v>0</v>
      </c>
      <c r="L995" s="163" t="n">
        <f aca="false">J995-G995</f>
        <v>0</v>
      </c>
      <c r="M995" s="645" t="str">
        <f aca="false">IF('ORÇ.GLOBAL P CAIXA'!H994&gt;0,'ORÇ.GLOBAL P CAIXA'!H994,"")</f>
        <v/>
      </c>
      <c r="N995" s="646" t="n">
        <f aca="false">'ORÇ.GLOBAL P CAIXA'!I994</f>
        <v>0</v>
      </c>
      <c r="O995" s="166" t="str">
        <f aca="false">S995</f>
        <v/>
      </c>
      <c r="P995" s="167"/>
      <c r="Q995" s="168" t="str">
        <f aca="false">IF(B995&gt;0,"ok","ocultar")</f>
        <v>ocultar</v>
      </c>
      <c r="R995" s="647" t="n">
        <f aca="false">'ORÇ.GLOBAL P CAIXA'!B994</f>
        <v>0</v>
      </c>
      <c r="S995" s="170" t="str">
        <f aca="false">IF('ORÇ.GLOBAL P CAIXA'!N994&lt;&gt;0,'ORÇ.GLOBAL P CAIXA'!N994,"")</f>
        <v/>
      </c>
      <c r="T995" s="648" t="n">
        <f aca="false">'ORÇ.GLOBAL P CAIXA'!O994</f>
        <v>0</v>
      </c>
      <c r="U995" s="172" t="n">
        <f aca="false">'ORÇ.GLOBAL P CAIXA'!P994</f>
        <v>0</v>
      </c>
      <c r="V995" s="173" t="n">
        <f aca="false">'ORÇ.GLOBAL P CAIXA'!E994</f>
        <v>0</v>
      </c>
      <c r="W995" s="173" t="n">
        <f aca="false">F995</f>
        <v>0</v>
      </c>
      <c r="X995" s="649"/>
      <c r="Y995" s="649"/>
      <c r="Z995" s="650"/>
      <c r="AB995" s="88"/>
      <c r="AC995" s="157" t="n">
        <f aca="false">IF(B995=0,AC994,IF(ISNONTEXT(B995)=TRUE(),INT(B995),INT(LEFT(B995,FIND(".",B995)-1))))</f>
        <v>3</v>
      </c>
      <c r="AD995" s="157" t="str">
        <f aca="false">IF(AD996=1,1,IF(B995&lt;&gt;0,1,IF(C995&lt;&gt;0,1,IF(D995&lt;&gt;0,1,IF(E995&lt;&gt;0,1,"")))))</f>
        <v/>
      </c>
      <c r="AE995" s="157" t="str">
        <f aca="false">IF(AC995=0," ",IF(AC995&lt;&gt;AC994,AC995," "))</f>
        <v> </v>
      </c>
      <c r="AF995" s="88"/>
      <c r="AG995" s="75" t="e">
        <f aca="false">IF(AC995&lt;&gt;AE995,(IF(N995=0,G995*(INFORMAÇÕES!$Q$69/INFORMAÇÕES!$Q$72),IF(N995="R",G995,0))),0)</f>
        <v>#DIV/0!</v>
      </c>
      <c r="AH995" s="75" t="e">
        <f aca="false">IF(AC995&lt;&gt;AE995,(IF(N995=0,G995*(INFORMAÇÕES!$Q$70/INFORMAÇÕES!$Q$72),IF(N995="C",G995,0))),0)</f>
        <v>#DIV/0!</v>
      </c>
      <c r="AI995" s="75" t="n">
        <f aca="false">IF(AC995&lt;&gt;AE995,(IF(N995=0,G995*INFORMAÇÕES!$U$115,IF(N995="CF",G995,0))),0)</f>
        <v>0</v>
      </c>
      <c r="AJ995" s="75" t="n">
        <f aca="false">IF(AC995&lt;&gt;AE995,(IF(N995=0,G995*INFORMAÇÕES!$U$116,IF(N995="O",G995,0))),0)</f>
        <v>0</v>
      </c>
      <c r="AK995" s="75" t="n">
        <f aca="false">IF(E995&lt;&gt;0,G995,0)</f>
        <v>0</v>
      </c>
      <c r="AL995" s="75" t="n">
        <f aca="false">IF(AC995&lt;&gt;AE995,(IF(N995=0,J995*(INFORMAÇÕES!$Q$89/INFORMAÇÕES!$Q$92),IF(N995="R",J995,0))),0)</f>
        <v>0</v>
      </c>
      <c r="AM995" s="75" t="n">
        <f aca="false">IF(AC995&lt;&gt;AE995,(IF(N995=0,J995*(INFORMAÇÕES!$Q$90/INFORMAÇÕES!$Q$92),IF(N995="C",J995,0))),0)</f>
        <v>0</v>
      </c>
      <c r="AN995" s="75" t="n">
        <f aca="false">IF(AC995&lt;&gt;AE995,(IF(N995="",J995*INFORMAÇÕES!$U$115,IF(N995="CF",J995,0))),0)</f>
        <v>0</v>
      </c>
      <c r="AO995" s="75" t="n">
        <f aca="false">IF(AC995&lt;&gt;AE995,(IF(N995="",J995*INFORMAÇÕES!$U$116,IF(N995="O",J995,0))),0)</f>
        <v>0</v>
      </c>
      <c r="AP995" s="75" t="n">
        <f aca="false">IF(H995&lt;&gt;0,J995,0)</f>
        <v>0</v>
      </c>
      <c r="AQ995" s="75" t="n">
        <f aca="false">IF(K995&lt;&gt;0,L995,0)</f>
        <v>0</v>
      </c>
    </row>
    <row r="996" s="174" customFormat="true" ht="14.25" hidden="false" customHeight="false" outlineLevel="0" collapsed="false">
      <c r="A996" s="159" t="n">
        <v>984</v>
      </c>
      <c r="B996" s="160" t="n">
        <f aca="false">R996</f>
        <v>0</v>
      </c>
      <c r="C996" s="161" t="n">
        <f aca="false">T996</f>
        <v>0</v>
      </c>
      <c r="D996" s="162" t="n">
        <f aca="false">U996</f>
        <v>0</v>
      </c>
      <c r="E996" s="163" t="n">
        <f aca="false">'ORÇ.GLOBAL P CAIXA'!E995</f>
        <v>0</v>
      </c>
      <c r="F996" s="163" t="n">
        <f aca="false">IF('ORÇ.GLOBAL EMPRESA'!G995&gt;0,'ORÇ.GLOBAL EMPRESA'!G995,'ORÇ.GLOBAL P CAIXA'!F995)</f>
        <v>0</v>
      </c>
      <c r="G996" s="163" t="n">
        <f aca="false">IF(E996&lt;&gt;0,ROUND(E996*F996,2),IF(AK996=0,(SUMIF($AC$13:$AC$1012,B996,$AK$13:$AK$1012)),AK996))</f>
        <v>0</v>
      </c>
      <c r="H996" s="163" t="n">
        <f aca="false">V996</f>
        <v>0</v>
      </c>
      <c r="I996" s="163" t="n">
        <f aca="false">W996</f>
        <v>0</v>
      </c>
      <c r="J996" s="163" t="n">
        <f aca="false">IF(H996&lt;&gt;0,ROUND(H996*I996,2),IF(AP996=0,(SUMIF($AC$13:$AC$1012,B996,$AP$13:$AP$1012)),AP996))</f>
        <v>0</v>
      </c>
      <c r="K996" s="163" t="n">
        <f aca="false">H996-E996</f>
        <v>0</v>
      </c>
      <c r="L996" s="163" t="n">
        <f aca="false">J996-G996</f>
        <v>0</v>
      </c>
      <c r="M996" s="645" t="str">
        <f aca="false">IF('ORÇ.GLOBAL P CAIXA'!H995&gt;0,'ORÇ.GLOBAL P CAIXA'!H995,"")</f>
        <v/>
      </c>
      <c r="N996" s="646" t="n">
        <f aca="false">'ORÇ.GLOBAL P CAIXA'!I995</f>
        <v>0</v>
      </c>
      <c r="O996" s="166" t="str">
        <f aca="false">S996</f>
        <v/>
      </c>
      <c r="P996" s="167"/>
      <c r="Q996" s="168" t="str">
        <f aca="false">IF(B996&gt;0,"ok","ocultar")</f>
        <v>ocultar</v>
      </c>
      <c r="R996" s="647" t="n">
        <f aca="false">'ORÇ.GLOBAL P CAIXA'!B995</f>
        <v>0</v>
      </c>
      <c r="S996" s="170" t="str">
        <f aca="false">IF('ORÇ.GLOBAL P CAIXA'!N995&lt;&gt;0,'ORÇ.GLOBAL P CAIXA'!N995,"")</f>
        <v/>
      </c>
      <c r="T996" s="648" t="n">
        <f aca="false">'ORÇ.GLOBAL P CAIXA'!O995</f>
        <v>0</v>
      </c>
      <c r="U996" s="172" t="n">
        <f aca="false">'ORÇ.GLOBAL P CAIXA'!P995</f>
        <v>0</v>
      </c>
      <c r="V996" s="173" t="n">
        <f aca="false">'ORÇ.GLOBAL P CAIXA'!E995</f>
        <v>0</v>
      </c>
      <c r="W996" s="173" t="n">
        <f aca="false">F996</f>
        <v>0</v>
      </c>
      <c r="X996" s="649"/>
      <c r="Y996" s="649"/>
      <c r="Z996" s="650"/>
      <c r="AB996" s="88"/>
      <c r="AC996" s="157" t="n">
        <f aca="false">IF(B996=0,AC995,IF(ISNONTEXT(B996)=TRUE(),INT(B996),INT(LEFT(B996,FIND(".",B996)-1))))</f>
        <v>3</v>
      </c>
      <c r="AD996" s="157" t="str">
        <f aca="false">IF(AD997=1,1,IF(B996&lt;&gt;0,1,IF(C996&lt;&gt;0,1,IF(D996&lt;&gt;0,1,IF(E996&lt;&gt;0,1,"")))))</f>
        <v/>
      </c>
      <c r="AE996" s="157" t="str">
        <f aca="false">IF(AC996=0," ",IF(AC996&lt;&gt;AC995,AC996," "))</f>
        <v> </v>
      </c>
      <c r="AF996" s="88"/>
      <c r="AG996" s="75" t="e">
        <f aca="false">IF(AC996&lt;&gt;AE996,(IF(N996=0,G996*(INFORMAÇÕES!$Q$69/INFORMAÇÕES!$Q$72),IF(N996="R",G996,0))),0)</f>
        <v>#DIV/0!</v>
      </c>
      <c r="AH996" s="75" t="e">
        <f aca="false">IF(AC996&lt;&gt;AE996,(IF(N996=0,G996*(INFORMAÇÕES!$Q$70/INFORMAÇÕES!$Q$72),IF(N996="C",G996,0))),0)</f>
        <v>#DIV/0!</v>
      </c>
      <c r="AI996" s="75" t="n">
        <f aca="false">IF(AC996&lt;&gt;AE996,(IF(N996=0,G996*INFORMAÇÕES!$U$115,IF(N996="CF",G996,0))),0)</f>
        <v>0</v>
      </c>
      <c r="AJ996" s="75" t="n">
        <f aca="false">IF(AC996&lt;&gt;AE996,(IF(N996=0,G996*INFORMAÇÕES!$U$116,IF(N996="O",G996,0))),0)</f>
        <v>0</v>
      </c>
      <c r="AK996" s="75" t="n">
        <f aca="false">IF(E996&lt;&gt;0,G996,0)</f>
        <v>0</v>
      </c>
      <c r="AL996" s="75" t="n">
        <f aca="false">IF(AC996&lt;&gt;AE996,(IF(N996=0,J996*(INFORMAÇÕES!$Q$89/INFORMAÇÕES!$Q$92),IF(N996="R",J996,0))),0)</f>
        <v>0</v>
      </c>
      <c r="AM996" s="75" t="n">
        <f aca="false">IF(AC996&lt;&gt;AE996,(IF(N996=0,J996*(INFORMAÇÕES!$Q$90/INFORMAÇÕES!$Q$92),IF(N996="C",J996,0))),0)</f>
        <v>0</v>
      </c>
      <c r="AN996" s="75" t="n">
        <f aca="false">IF(AC996&lt;&gt;AE996,(IF(N996="",J996*INFORMAÇÕES!$U$115,IF(N996="CF",J996,0))),0)</f>
        <v>0</v>
      </c>
      <c r="AO996" s="75" t="n">
        <f aca="false">IF(AC996&lt;&gt;AE996,(IF(N996="",J996*INFORMAÇÕES!$U$116,IF(N996="O",J996,0))),0)</f>
        <v>0</v>
      </c>
      <c r="AP996" s="75" t="n">
        <f aca="false">IF(H996&lt;&gt;0,J996,0)</f>
        <v>0</v>
      </c>
      <c r="AQ996" s="75" t="n">
        <f aca="false">IF(K996&lt;&gt;0,L996,0)</f>
        <v>0</v>
      </c>
    </row>
    <row r="997" s="174" customFormat="true" ht="14.25" hidden="false" customHeight="false" outlineLevel="0" collapsed="false">
      <c r="A997" s="159" t="n">
        <v>985</v>
      </c>
      <c r="B997" s="160" t="n">
        <f aca="false">R997</f>
        <v>0</v>
      </c>
      <c r="C997" s="161" t="n">
        <f aca="false">T997</f>
        <v>0</v>
      </c>
      <c r="D997" s="162" t="n">
        <f aca="false">U997</f>
        <v>0</v>
      </c>
      <c r="E997" s="163" t="n">
        <f aca="false">'ORÇ.GLOBAL P CAIXA'!E996</f>
        <v>0</v>
      </c>
      <c r="F997" s="163" t="n">
        <f aca="false">IF('ORÇ.GLOBAL EMPRESA'!G996&gt;0,'ORÇ.GLOBAL EMPRESA'!G996,'ORÇ.GLOBAL P CAIXA'!F996)</f>
        <v>0</v>
      </c>
      <c r="G997" s="163" t="n">
        <f aca="false">IF(E997&lt;&gt;0,ROUND(E997*F997,2),IF(AK997=0,(SUMIF($AC$13:$AC$1012,B997,$AK$13:$AK$1012)),AK997))</f>
        <v>0</v>
      </c>
      <c r="H997" s="163" t="n">
        <f aca="false">V997</f>
        <v>0</v>
      </c>
      <c r="I997" s="163" t="n">
        <f aca="false">W997</f>
        <v>0</v>
      </c>
      <c r="J997" s="163" t="n">
        <f aca="false">IF(H997&lt;&gt;0,ROUND(H997*I997,2),IF(AP997=0,(SUMIF($AC$13:$AC$1012,B997,$AP$13:$AP$1012)),AP997))</f>
        <v>0</v>
      </c>
      <c r="K997" s="163" t="n">
        <f aca="false">H997-E997</f>
        <v>0</v>
      </c>
      <c r="L997" s="163" t="n">
        <f aca="false">J997-G997</f>
        <v>0</v>
      </c>
      <c r="M997" s="645" t="str">
        <f aca="false">IF('ORÇ.GLOBAL P CAIXA'!H996&gt;0,'ORÇ.GLOBAL P CAIXA'!H996,"")</f>
        <v/>
      </c>
      <c r="N997" s="646" t="n">
        <f aca="false">'ORÇ.GLOBAL P CAIXA'!I996</f>
        <v>0</v>
      </c>
      <c r="O997" s="166" t="str">
        <f aca="false">S997</f>
        <v/>
      </c>
      <c r="P997" s="167"/>
      <c r="Q997" s="168" t="str">
        <f aca="false">IF(B997&gt;0,"ok","ocultar")</f>
        <v>ocultar</v>
      </c>
      <c r="R997" s="647" t="n">
        <f aca="false">'ORÇ.GLOBAL P CAIXA'!B996</f>
        <v>0</v>
      </c>
      <c r="S997" s="170" t="str">
        <f aca="false">IF('ORÇ.GLOBAL P CAIXA'!N996&lt;&gt;0,'ORÇ.GLOBAL P CAIXA'!N996,"")</f>
        <v/>
      </c>
      <c r="T997" s="648" t="n">
        <f aca="false">'ORÇ.GLOBAL P CAIXA'!O996</f>
        <v>0</v>
      </c>
      <c r="U997" s="172" t="n">
        <f aca="false">'ORÇ.GLOBAL P CAIXA'!P996</f>
        <v>0</v>
      </c>
      <c r="V997" s="173" t="n">
        <f aca="false">'ORÇ.GLOBAL P CAIXA'!E996</f>
        <v>0</v>
      </c>
      <c r="W997" s="173" t="n">
        <f aca="false">F997</f>
        <v>0</v>
      </c>
      <c r="X997" s="649"/>
      <c r="Y997" s="649"/>
      <c r="Z997" s="650"/>
      <c r="AB997" s="88"/>
      <c r="AC997" s="157" t="n">
        <f aca="false">IF(B997=0,AC996,IF(ISNONTEXT(B997)=TRUE(),INT(B997),INT(LEFT(B997,FIND(".",B997)-1))))</f>
        <v>3</v>
      </c>
      <c r="AD997" s="157" t="str">
        <f aca="false">IF(AD998=1,1,IF(B997&lt;&gt;0,1,IF(C997&lt;&gt;0,1,IF(D997&lt;&gt;0,1,IF(E997&lt;&gt;0,1,"")))))</f>
        <v/>
      </c>
      <c r="AE997" s="157" t="str">
        <f aca="false">IF(AC997=0," ",IF(AC997&lt;&gt;AC996,AC997," "))</f>
        <v> </v>
      </c>
      <c r="AF997" s="88"/>
      <c r="AG997" s="75" t="e">
        <f aca="false">IF(AC997&lt;&gt;AE997,(IF(N997=0,G997*(INFORMAÇÕES!$Q$69/INFORMAÇÕES!$Q$72),IF(N997="R",G997,0))),0)</f>
        <v>#DIV/0!</v>
      </c>
      <c r="AH997" s="75" t="e">
        <f aca="false">IF(AC997&lt;&gt;AE997,(IF(N997=0,G997*(INFORMAÇÕES!$Q$70/INFORMAÇÕES!$Q$72),IF(N997="C",G997,0))),0)</f>
        <v>#DIV/0!</v>
      </c>
      <c r="AI997" s="75" t="n">
        <f aca="false">IF(AC997&lt;&gt;AE997,(IF(N997=0,G997*INFORMAÇÕES!$U$115,IF(N997="CF",G997,0))),0)</f>
        <v>0</v>
      </c>
      <c r="AJ997" s="75" t="n">
        <f aca="false">IF(AC997&lt;&gt;AE997,(IF(N997=0,G997*INFORMAÇÕES!$U$116,IF(N997="O",G997,0))),0)</f>
        <v>0</v>
      </c>
      <c r="AK997" s="75" t="n">
        <f aca="false">IF(E997&lt;&gt;0,G997,0)</f>
        <v>0</v>
      </c>
      <c r="AL997" s="75" t="n">
        <f aca="false">IF(AC997&lt;&gt;AE997,(IF(N997=0,J997*(INFORMAÇÕES!$Q$89/INFORMAÇÕES!$Q$92),IF(N997="R",J997,0))),0)</f>
        <v>0</v>
      </c>
      <c r="AM997" s="75" t="n">
        <f aca="false">IF(AC997&lt;&gt;AE997,(IF(N997=0,J997*(INFORMAÇÕES!$Q$90/INFORMAÇÕES!$Q$92),IF(N997="C",J997,0))),0)</f>
        <v>0</v>
      </c>
      <c r="AN997" s="75" t="n">
        <f aca="false">IF(AC997&lt;&gt;AE997,(IF(N997="",J997*INFORMAÇÕES!$U$115,IF(N997="CF",J997,0))),0)</f>
        <v>0</v>
      </c>
      <c r="AO997" s="75" t="n">
        <f aca="false">IF(AC997&lt;&gt;AE997,(IF(N997="",J997*INFORMAÇÕES!$U$116,IF(N997="O",J997,0))),0)</f>
        <v>0</v>
      </c>
      <c r="AP997" s="75" t="n">
        <f aca="false">IF(H997&lt;&gt;0,J997,0)</f>
        <v>0</v>
      </c>
      <c r="AQ997" s="75" t="n">
        <f aca="false">IF(K997&lt;&gt;0,L997,0)</f>
        <v>0</v>
      </c>
    </row>
    <row r="998" s="174" customFormat="true" ht="14.25" hidden="false" customHeight="false" outlineLevel="0" collapsed="false">
      <c r="A998" s="159" t="n">
        <v>986</v>
      </c>
      <c r="B998" s="160" t="n">
        <f aca="false">R998</f>
        <v>0</v>
      </c>
      <c r="C998" s="161" t="n">
        <f aca="false">T998</f>
        <v>0</v>
      </c>
      <c r="D998" s="162" t="n">
        <f aca="false">U998</f>
        <v>0</v>
      </c>
      <c r="E998" s="163" t="n">
        <f aca="false">'ORÇ.GLOBAL P CAIXA'!E997</f>
        <v>0</v>
      </c>
      <c r="F998" s="163" t="n">
        <f aca="false">IF('ORÇ.GLOBAL EMPRESA'!G997&gt;0,'ORÇ.GLOBAL EMPRESA'!G997,'ORÇ.GLOBAL P CAIXA'!F997)</f>
        <v>0</v>
      </c>
      <c r="G998" s="163" t="n">
        <f aca="false">IF(E998&lt;&gt;0,ROUND(E998*F998,2),IF(AK998=0,(SUMIF($AC$13:$AC$1012,B998,$AK$13:$AK$1012)),AK998))</f>
        <v>0</v>
      </c>
      <c r="H998" s="163" t="n">
        <f aca="false">V998</f>
        <v>0</v>
      </c>
      <c r="I998" s="163" t="n">
        <f aca="false">W998</f>
        <v>0</v>
      </c>
      <c r="J998" s="163" t="n">
        <f aca="false">IF(H998&lt;&gt;0,ROUND(H998*I998,2),IF(AP998=0,(SUMIF($AC$13:$AC$1012,B998,$AP$13:$AP$1012)),AP998))</f>
        <v>0</v>
      </c>
      <c r="K998" s="163" t="n">
        <f aca="false">H998-E998</f>
        <v>0</v>
      </c>
      <c r="L998" s="163" t="n">
        <f aca="false">J998-G998</f>
        <v>0</v>
      </c>
      <c r="M998" s="645" t="str">
        <f aca="false">IF('ORÇ.GLOBAL P CAIXA'!H997&gt;0,'ORÇ.GLOBAL P CAIXA'!H997,"")</f>
        <v/>
      </c>
      <c r="N998" s="646" t="n">
        <f aca="false">'ORÇ.GLOBAL P CAIXA'!I997</f>
        <v>0</v>
      </c>
      <c r="O998" s="166" t="str">
        <f aca="false">S998</f>
        <v/>
      </c>
      <c r="P998" s="167"/>
      <c r="Q998" s="168" t="str">
        <f aca="false">IF(B998&gt;0,"ok","ocultar")</f>
        <v>ocultar</v>
      </c>
      <c r="R998" s="647" t="n">
        <f aca="false">'ORÇ.GLOBAL P CAIXA'!B997</f>
        <v>0</v>
      </c>
      <c r="S998" s="170" t="str">
        <f aca="false">IF('ORÇ.GLOBAL P CAIXA'!N997&lt;&gt;0,'ORÇ.GLOBAL P CAIXA'!N997,"")</f>
        <v/>
      </c>
      <c r="T998" s="648" t="n">
        <f aca="false">'ORÇ.GLOBAL P CAIXA'!O997</f>
        <v>0</v>
      </c>
      <c r="U998" s="172" t="n">
        <f aca="false">'ORÇ.GLOBAL P CAIXA'!P997</f>
        <v>0</v>
      </c>
      <c r="V998" s="173" t="n">
        <f aca="false">'ORÇ.GLOBAL P CAIXA'!E997</f>
        <v>0</v>
      </c>
      <c r="W998" s="173" t="n">
        <f aca="false">F998</f>
        <v>0</v>
      </c>
      <c r="X998" s="649"/>
      <c r="Y998" s="649"/>
      <c r="Z998" s="650"/>
      <c r="AB998" s="88"/>
      <c r="AC998" s="157" t="n">
        <f aca="false">IF(B998=0,AC997,IF(ISNONTEXT(B998)=TRUE(),INT(B998),INT(LEFT(B998,FIND(".",B998)-1))))</f>
        <v>3</v>
      </c>
      <c r="AD998" s="157" t="str">
        <f aca="false">IF(AD999=1,1,IF(B998&lt;&gt;0,1,IF(C998&lt;&gt;0,1,IF(D998&lt;&gt;0,1,IF(E998&lt;&gt;0,1,"")))))</f>
        <v/>
      </c>
      <c r="AE998" s="157" t="str">
        <f aca="false">IF(AC998=0," ",IF(AC998&lt;&gt;AC997,AC998," "))</f>
        <v> </v>
      </c>
      <c r="AF998" s="88"/>
      <c r="AG998" s="75" t="e">
        <f aca="false">IF(AC998&lt;&gt;AE998,(IF(N998=0,G998*(INFORMAÇÕES!$Q$69/INFORMAÇÕES!$Q$72),IF(N998="R",G998,0))),0)</f>
        <v>#DIV/0!</v>
      </c>
      <c r="AH998" s="75" t="e">
        <f aca="false">IF(AC998&lt;&gt;AE998,(IF(N998=0,G998*(INFORMAÇÕES!$Q$70/INFORMAÇÕES!$Q$72),IF(N998="C",G998,0))),0)</f>
        <v>#DIV/0!</v>
      </c>
      <c r="AI998" s="75" t="n">
        <f aca="false">IF(AC998&lt;&gt;AE998,(IF(N998=0,G998*INFORMAÇÕES!$U$115,IF(N998="CF",G998,0))),0)</f>
        <v>0</v>
      </c>
      <c r="AJ998" s="75" t="n">
        <f aca="false">IF(AC998&lt;&gt;AE998,(IF(N998=0,G998*INFORMAÇÕES!$U$116,IF(N998="O",G998,0))),0)</f>
        <v>0</v>
      </c>
      <c r="AK998" s="75" t="n">
        <f aca="false">IF(E998&lt;&gt;0,G998,0)</f>
        <v>0</v>
      </c>
      <c r="AL998" s="75" t="n">
        <f aca="false">IF(AC998&lt;&gt;AE998,(IF(N998=0,J998*(INFORMAÇÕES!$Q$89/INFORMAÇÕES!$Q$92),IF(N998="R",J998,0))),0)</f>
        <v>0</v>
      </c>
      <c r="AM998" s="75" t="n">
        <f aca="false">IF(AC998&lt;&gt;AE998,(IF(N998=0,J998*(INFORMAÇÕES!$Q$90/INFORMAÇÕES!$Q$92),IF(N998="C",J998,0))),0)</f>
        <v>0</v>
      </c>
      <c r="AN998" s="75" t="n">
        <f aca="false">IF(AC998&lt;&gt;AE998,(IF(N998="",J998*INFORMAÇÕES!$U$115,IF(N998="CF",J998,0))),0)</f>
        <v>0</v>
      </c>
      <c r="AO998" s="75" t="n">
        <f aca="false">IF(AC998&lt;&gt;AE998,(IF(N998="",J998*INFORMAÇÕES!$U$116,IF(N998="O",J998,0))),0)</f>
        <v>0</v>
      </c>
      <c r="AP998" s="75" t="n">
        <f aca="false">IF(H998&lt;&gt;0,J998,0)</f>
        <v>0</v>
      </c>
      <c r="AQ998" s="75" t="n">
        <f aca="false">IF(K998&lt;&gt;0,L998,0)</f>
        <v>0</v>
      </c>
    </row>
    <row r="999" s="174" customFormat="true" ht="14.25" hidden="false" customHeight="false" outlineLevel="0" collapsed="false">
      <c r="A999" s="159" t="n">
        <v>987</v>
      </c>
      <c r="B999" s="160" t="n">
        <f aca="false">R999</f>
        <v>0</v>
      </c>
      <c r="C999" s="161" t="n">
        <f aca="false">T999</f>
        <v>0</v>
      </c>
      <c r="D999" s="162" t="n">
        <f aca="false">U999</f>
        <v>0</v>
      </c>
      <c r="E999" s="163" t="n">
        <f aca="false">'ORÇ.GLOBAL P CAIXA'!E998</f>
        <v>0</v>
      </c>
      <c r="F999" s="163" t="n">
        <f aca="false">IF('ORÇ.GLOBAL EMPRESA'!G998&gt;0,'ORÇ.GLOBAL EMPRESA'!G998,'ORÇ.GLOBAL P CAIXA'!F998)</f>
        <v>0</v>
      </c>
      <c r="G999" s="163" t="n">
        <f aca="false">IF(E999&lt;&gt;0,ROUND(E999*F999,2),IF(AK999=0,(SUMIF($AC$13:$AC$1012,B999,$AK$13:$AK$1012)),AK999))</f>
        <v>0</v>
      </c>
      <c r="H999" s="163" t="n">
        <f aca="false">V999</f>
        <v>0</v>
      </c>
      <c r="I999" s="163" t="n">
        <f aca="false">W999</f>
        <v>0</v>
      </c>
      <c r="J999" s="163" t="n">
        <f aca="false">IF(H999&lt;&gt;0,ROUND(H999*I999,2),IF(AP999=0,(SUMIF($AC$13:$AC$1012,B999,$AP$13:$AP$1012)),AP999))</f>
        <v>0</v>
      </c>
      <c r="K999" s="163" t="n">
        <f aca="false">H999-E999</f>
        <v>0</v>
      </c>
      <c r="L999" s="163" t="n">
        <f aca="false">J999-G999</f>
        <v>0</v>
      </c>
      <c r="M999" s="645" t="str">
        <f aca="false">IF('ORÇ.GLOBAL P CAIXA'!H998&gt;0,'ORÇ.GLOBAL P CAIXA'!H998,"")</f>
        <v/>
      </c>
      <c r="N999" s="646" t="n">
        <f aca="false">'ORÇ.GLOBAL P CAIXA'!I998</f>
        <v>0</v>
      </c>
      <c r="O999" s="166" t="str">
        <f aca="false">S999</f>
        <v/>
      </c>
      <c r="P999" s="167"/>
      <c r="Q999" s="168" t="str">
        <f aca="false">IF(B999&gt;0,"ok","ocultar")</f>
        <v>ocultar</v>
      </c>
      <c r="R999" s="647" t="n">
        <f aca="false">'ORÇ.GLOBAL P CAIXA'!B998</f>
        <v>0</v>
      </c>
      <c r="S999" s="170" t="str">
        <f aca="false">IF('ORÇ.GLOBAL P CAIXA'!N998&lt;&gt;0,'ORÇ.GLOBAL P CAIXA'!N998,"")</f>
        <v/>
      </c>
      <c r="T999" s="648" t="n">
        <f aca="false">'ORÇ.GLOBAL P CAIXA'!O998</f>
        <v>0</v>
      </c>
      <c r="U999" s="172" t="n">
        <f aca="false">'ORÇ.GLOBAL P CAIXA'!P998</f>
        <v>0</v>
      </c>
      <c r="V999" s="173" t="n">
        <f aca="false">'ORÇ.GLOBAL P CAIXA'!E998</f>
        <v>0</v>
      </c>
      <c r="W999" s="173" t="n">
        <f aca="false">F999</f>
        <v>0</v>
      </c>
      <c r="X999" s="649"/>
      <c r="Y999" s="649"/>
      <c r="Z999" s="650"/>
      <c r="AB999" s="88"/>
      <c r="AC999" s="157" t="n">
        <f aca="false">IF(B999=0,AC998,IF(ISNONTEXT(B999)=TRUE(),INT(B999),INT(LEFT(B999,FIND(".",B999)-1))))</f>
        <v>3</v>
      </c>
      <c r="AD999" s="157" t="str">
        <f aca="false">IF(AD1000=1,1,IF(B999&lt;&gt;0,1,IF(C999&lt;&gt;0,1,IF(D999&lt;&gt;0,1,IF(E999&lt;&gt;0,1,"")))))</f>
        <v/>
      </c>
      <c r="AE999" s="157" t="str">
        <f aca="false">IF(AC999=0," ",IF(AC999&lt;&gt;AC998,AC999," "))</f>
        <v> </v>
      </c>
      <c r="AF999" s="88"/>
      <c r="AG999" s="75" t="e">
        <f aca="false">IF(AC999&lt;&gt;AE999,(IF(N999=0,G999*(INFORMAÇÕES!$Q$69/INFORMAÇÕES!$Q$72),IF(N999="R",G999,0))),0)</f>
        <v>#DIV/0!</v>
      </c>
      <c r="AH999" s="75" t="e">
        <f aca="false">IF(AC999&lt;&gt;AE999,(IF(N999=0,G999*(INFORMAÇÕES!$Q$70/INFORMAÇÕES!$Q$72),IF(N999="C",G999,0))),0)</f>
        <v>#DIV/0!</v>
      </c>
      <c r="AI999" s="75" t="n">
        <f aca="false">IF(AC999&lt;&gt;AE999,(IF(N999=0,G999*INFORMAÇÕES!$U$115,IF(N999="CF",G999,0))),0)</f>
        <v>0</v>
      </c>
      <c r="AJ999" s="75" t="n">
        <f aca="false">IF(AC999&lt;&gt;AE999,(IF(N999=0,G999*INFORMAÇÕES!$U$116,IF(N999="O",G999,0))),0)</f>
        <v>0</v>
      </c>
      <c r="AK999" s="75" t="n">
        <f aca="false">IF(E999&lt;&gt;0,G999,0)</f>
        <v>0</v>
      </c>
      <c r="AL999" s="75" t="n">
        <f aca="false">IF(AC999&lt;&gt;AE999,(IF(N999=0,J999*(INFORMAÇÕES!$Q$89/INFORMAÇÕES!$Q$92),IF(N999="R",J999,0))),0)</f>
        <v>0</v>
      </c>
      <c r="AM999" s="75" t="n">
        <f aca="false">IF(AC999&lt;&gt;AE999,(IF(N999=0,J999*(INFORMAÇÕES!$Q$90/INFORMAÇÕES!$Q$92),IF(N999="C",J999,0))),0)</f>
        <v>0</v>
      </c>
      <c r="AN999" s="75" t="n">
        <f aca="false">IF(AC999&lt;&gt;AE999,(IF(N999="",J999*INFORMAÇÕES!$U$115,IF(N999="CF",J999,0))),0)</f>
        <v>0</v>
      </c>
      <c r="AO999" s="75" t="n">
        <f aca="false">IF(AC999&lt;&gt;AE999,(IF(N999="",J999*INFORMAÇÕES!$U$116,IF(N999="O",J999,0))),0)</f>
        <v>0</v>
      </c>
      <c r="AP999" s="75" t="n">
        <f aca="false">IF(H999&lt;&gt;0,J999,0)</f>
        <v>0</v>
      </c>
      <c r="AQ999" s="75" t="n">
        <f aca="false">IF(K999&lt;&gt;0,L999,0)</f>
        <v>0</v>
      </c>
    </row>
    <row r="1000" s="174" customFormat="true" ht="14.25" hidden="false" customHeight="false" outlineLevel="0" collapsed="false">
      <c r="A1000" s="159" t="n">
        <v>988</v>
      </c>
      <c r="B1000" s="160" t="n">
        <f aca="false">R1000</f>
        <v>0</v>
      </c>
      <c r="C1000" s="161" t="n">
        <f aca="false">T1000</f>
        <v>0</v>
      </c>
      <c r="D1000" s="162" t="n">
        <f aca="false">U1000</f>
        <v>0</v>
      </c>
      <c r="E1000" s="163" t="n">
        <f aca="false">'ORÇ.GLOBAL P CAIXA'!E999</f>
        <v>0</v>
      </c>
      <c r="F1000" s="163" t="n">
        <f aca="false">IF('ORÇ.GLOBAL EMPRESA'!G999&gt;0,'ORÇ.GLOBAL EMPRESA'!G999,'ORÇ.GLOBAL P CAIXA'!F999)</f>
        <v>0</v>
      </c>
      <c r="G1000" s="163" t="n">
        <f aca="false">IF(E1000&lt;&gt;0,ROUND(E1000*F1000,2),IF(AK1000=0,(SUMIF($AC$13:$AC$1012,B1000,$AK$13:$AK$1012)),AK1000))</f>
        <v>0</v>
      </c>
      <c r="H1000" s="163" t="n">
        <f aca="false">V1000</f>
        <v>0</v>
      </c>
      <c r="I1000" s="163" t="n">
        <f aca="false">W1000</f>
        <v>0</v>
      </c>
      <c r="J1000" s="163" t="n">
        <f aca="false">IF(H1000&lt;&gt;0,ROUND(H1000*I1000,2),IF(AP1000=0,(SUMIF($AC$13:$AC$1012,B1000,$AP$13:$AP$1012)),AP1000))</f>
        <v>0</v>
      </c>
      <c r="K1000" s="163" t="n">
        <f aca="false">H1000-E1000</f>
        <v>0</v>
      </c>
      <c r="L1000" s="163" t="n">
        <f aca="false">J1000-G1000</f>
        <v>0</v>
      </c>
      <c r="M1000" s="645" t="str">
        <f aca="false">IF('ORÇ.GLOBAL P CAIXA'!H999&gt;0,'ORÇ.GLOBAL P CAIXA'!H999,"")</f>
        <v/>
      </c>
      <c r="N1000" s="646" t="n">
        <f aca="false">'ORÇ.GLOBAL P CAIXA'!I999</f>
        <v>0</v>
      </c>
      <c r="O1000" s="166" t="str">
        <f aca="false">S1000</f>
        <v/>
      </c>
      <c r="P1000" s="167"/>
      <c r="Q1000" s="168" t="str">
        <f aca="false">IF(B1000&gt;0,"ok","ocultar")</f>
        <v>ocultar</v>
      </c>
      <c r="R1000" s="647" t="n">
        <f aca="false">'ORÇ.GLOBAL P CAIXA'!B999</f>
        <v>0</v>
      </c>
      <c r="S1000" s="170" t="str">
        <f aca="false">IF('ORÇ.GLOBAL P CAIXA'!N999&lt;&gt;0,'ORÇ.GLOBAL P CAIXA'!N999,"")</f>
        <v/>
      </c>
      <c r="T1000" s="648" t="n">
        <f aca="false">'ORÇ.GLOBAL P CAIXA'!O999</f>
        <v>0</v>
      </c>
      <c r="U1000" s="172" t="n">
        <f aca="false">'ORÇ.GLOBAL P CAIXA'!P999</f>
        <v>0</v>
      </c>
      <c r="V1000" s="173" t="n">
        <f aca="false">'ORÇ.GLOBAL P CAIXA'!E999</f>
        <v>0</v>
      </c>
      <c r="W1000" s="173" t="n">
        <f aca="false">F1000</f>
        <v>0</v>
      </c>
      <c r="X1000" s="649"/>
      <c r="Y1000" s="649"/>
      <c r="Z1000" s="650"/>
      <c r="AB1000" s="88"/>
      <c r="AC1000" s="157" t="n">
        <f aca="false">IF(B1000=0,AC999,IF(ISNONTEXT(B1000)=TRUE(),INT(B1000),INT(LEFT(B1000,FIND(".",B1000)-1))))</f>
        <v>3</v>
      </c>
      <c r="AD1000" s="157" t="str">
        <f aca="false">IF(AD1001=1,1,IF(B1000&lt;&gt;0,1,IF(C1000&lt;&gt;0,1,IF(D1000&lt;&gt;0,1,IF(E1000&lt;&gt;0,1,"")))))</f>
        <v/>
      </c>
      <c r="AE1000" s="157" t="str">
        <f aca="false">IF(AC1000=0," ",IF(AC1000&lt;&gt;AC999,AC1000," "))</f>
        <v> </v>
      </c>
      <c r="AF1000" s="88"/>
      <c r="AG1000" s="75" t="e">
        <f aca="false">IF(AC1000&lt;&gt;AE1000,(IF(N1000=0,G1000*(INFORMAÇÕES!$Q$69/INFORMAÇÕES!$Q$72),IF(N1000="R",G1000,0))),0)</f>
        <v>#DIV/0!</v>
      </c>
      <c r="AH1000" s="75" t="e">
        <f aca="false">IF(AC1000&lt;&gt;AE1000,(IF(N1000=0,G1000*(INFORMAÇÕES!$Q$70/INFORMAÇÕES!$Q$72),IF(N1000="C",G1000,0))),0)</f>
        <v>#DIV/0!</v>
      </c>
      <c r="AI1000" s="75" t="n">
        <f aca="false">IF(AC1000&lt;&gt;AE1000,(IF(N1000=0,G1000*INFORMAÇÕES!$U$115,IF(N1000="CF",G1000,0))),0)</f>
        <v>0</v>
      </c>
      <c r="AJ1000" s="75" t="n">
        <f aca="false">IF(AC1000&lt;&gt;AE1000,(IF(N1000=0,G1000*INFORMAÇÕES!$U$116,IF(N1000="O",G1000,0))),0)</f>
        <v>0</v>
      </c>
      <c r="AK1000" s="75" t="n">
        <f aca="false">IF(E1000&lt;&gt;0,G1000,0)</f>
        <v>0</v>
      </c>
      <c r="AL1000" s="75" t="n">
        <f aca="false">IF(AC1000&lt;&gt;AE1000,(IF(N1000=0,J1000*(INFORMAÇÕES!$Q$89/INFORMAÇÕES!$Q$92),IF(N1000="R",J1000,0))),0)</f>
        <v>0</v>
      </c>
      <c r="AM1000" s="75" t="n">
        <f aca="false">IF(AC1000&lt;&gt;AE1000,(IF(N1000=0,J1000*(INFORMAÇÕES!$Q$90/INFORMAÇÕES!$Q$92),IF(N1000="C",J1000,0))),0)</f>
        <v>0</v>
      </c>
      <c r="AN1000" s="75" t="n">
        <f aca="false">IF(AC1000&lt;&gt;AE1000,(IF(N1000="",J1000*INFORMAÇÕES!$U$115,IF(N1000="CF",J1000,0))),0)</f>
        <v>0</v>
      </c>
      <c r="AO1000" s="75" t="n">
        <f aca="false">IF(AC1000&lt;&gt;AE1000,(IF(N1000="",J1000*INFORMAÇÕES!$U$116,IF(N1000="O",J1000,0))),0)</f>
        <v>0</v>
      </c>
      <c r="AP1000" s="75" t="n">
        <f aca="false">IF(H1000&lt;&gt;0,J1000,0)</f>
        <v>0</v>
      </c>
      <c r="AQ1000" s="75" t="n">
        <f aca="false">IF(K1000&lt;&gt;0,L1000,0)</f>
        <v>0</v>
      </c>
    </row>
    <row r="1001" s="174" customFormat="true" ht="14.25" hidden="false" customHeight="false" outlineLevel="0" collapsed="false">
      <c r="A1001" s="159" t="n">
        <v>989</v>
      </c>
      <c r="B1001" s="160" t="n">
        <f aca="false">R1001</f>
        <v>0</v>
      </c>
      <c r="C1001" s="161" t="n">
        <f aca="false">T1001</f>
        <v>0</v>
      </c>
      <c r="D1001" s="162" t="n">
        <f aca="false">U1001</f>
        <v>0</v>
      </c>
      <c r="E1001" s="163" t="n">
        <f aca="false">'ORÇ.GLOBAL P CAIXA'!E1000</f>
        <v>0</v>
      </c>
      <c r="F1001" s="163" t="n">
        <f aca="false">IF('ORÇ.GLOBAL EMPRESA'!G1000&gt;0,'ORÇ.GLOBAL EMPRESA'!G1000,'ORÇ.GLOBAL P CAIXA'!F1000)</f>
        <v>0</v>
      </c>
      <c r="G1001" s="163" t="n">
        <f aca="false">IF(E1001&lt;&gt;0,ROUND(E1001*F1001,2),IF(AK1001=0,(SUMIF($AC$13:$AC$1012,B1001,$AK$13:$AK$1012)),AK1001))</f>
        <v>0</v>
      </c>
      <c r="H1001" s="163" t="n">
        <f aca="false">V1001</f>
        <v>0</v>
      </c>
      <c r="I1001" s="163" t="n">
        <f aca="false">W1001</f>
        <v>0</v>
      </c>
      <c r="J1001" s="163" t="n">
        <f aca="false">IF(H1001&lt;&gt;0,ROUND(H1001*I1001,2),IF(AP1001=0,(SUMIF($AC$13:$AC$1012,B1001,$AP$13:$AP$1012)),AP1001))</f>
        <v>0</v>
      </c>
      <c r="K1001" s="163" t="n">
        <f aca="false">H1001-E1001</f>
        <v>0</v>
      </c>
      <c r="L1001" s="163" t="n">
        <f aca="false">J1001-G1001</f>
        <v>0</v>
      </c>
      <c r="M1001" s="645" t="str">
        <f aca="false">IF('ORÇ.GLOBAL P CAIXA'!H1000&gt;0,'ORÇ.GLOBAL P CAIXA'!H1000,"")</f>
        <v/>
      </c>
      <c r="N1001" s="646" t="n">
        <f aca="false">'ORÇ.GLOBAL P CAIXA'!I1000</f>
        <v>0</v>
      </c>
      <c r="O1001" s="166" t="str">
        <f aca="false">S1001</f>
        <v/>
      </c>
      <c r="P1001" s="167"/>
      <c r="Q1001" s="168" t="str">
        <f aca="false">IF(B1001&gt;0,"ok","ocultar")</f>
        <v>ocultar</v>
      </c>
      <c r="R1001" s="647" t="n">
        <f aca="false">'ORÇ.GLOBAL P CAIXA'!B1000</f>
        <v>0</v>
      </c>
      <c r="S1001" s="170" t="str">
        <f aca="false">IF('ORÇ.GLOBAL P CAIXA'!N1000&lt;&gt;0,'ORÇ.GLOBAL P CAIXA'!N1000,"")</f>
        <v/>
      </c>
      <c r="T1001" s="648" t="n">
        <f aca="false">'ORÇ.GLOBAL P CAIXA'!O1000</f>
        <v>0</v>
      </c>
      <c r="U1001" s="172" t="n">
        <f aca="false">'ORÇ.GLOBAL P CAIXA'!P1000</f>
        <v>0</v>
      </c>
      <c r="V1001" s="173" t="n">
        <f aca="false">'ORÇ.GLOBAL P CAIXA'!E1000</f>
        <v>0</v>
      </c>
      <c r="W1001" s="173" t="n">
        <f aca="false">F1001</f>
        <v>0</v>
      </c>
      <c r="X1001" s="649"/>
      <c r="Y1001" s="649"/>
      <c r="Z1001" s="650"/>
      <c r="AB1001" s="88"/>
      <c r="AC1001" s="157" t="n">
        <f aca="false">IF(B1001=0,AC1000,IF(ISNONTEXT(B1001)=TRUE(),INT(B1001),INT(LEFT(B1001,FIND(".",B1001)-1))))</f>
        <v>3</v>
      </c>
      <c r="AD1001" s="157" t="str">
        <f aca="false">IF(AD1002=1,1,IF(B1001&lt;&gt;0,1,IF(C1001&lt;&gt;0,1,IF(D1001&lt;&gt;0,1,IF(E1001&lt;&gt;0,1,"")))))</f>
        <v/>
      </c>
      <c r="AE1001" s="157" t="str">
        <f aca="false">IF(AC1001=0," ",IF(AC1001&lt;&gt;AC1000,AC1001," "))</f>
        <v> </v>
      </c>
      <c r="AF1001" s="88"/>
      <c r="AG1001" s="75" t="e">
        <f aca="false">IF(AC1001&lt;&gt;AE1001,(IF(N1001=0,G1001*(INFORMAÇÕES!$Q$69/INFORMAÇÕES!$Q$72),IF(N1001="R",G1001,0))),0)</f>
        <v>#DIV/0!</v>
      </c>
      <c r="AH1001" s="75" t="e">
        <f aca="false">IF(AC1001&lt;&gt;AE1001,(IF(N1001=0,G1001*(INFORMAÇÕES!$Q$70/INFORMAÇÕES!$Q$72),IF(N1001="C",G1001,0))),0)</f>
        <v>#DIV/0!</v>
      </c>
      <c r="AI1001" s="75" t="n">
        <f aca="false">IF(AC1001&lt;&gt;AE1001,(IF(N1001=0,G1001*INFORMAÇÕES!$U$115,IF(N1001="CF",G1001,0))),0)</f>
        <v>0</v>
      </c>
      <c r="AJ1001" s="75" t="n">
        <f aca="false">IF(AC1001&lt;&gt;AE1001,(IF(N1001=0,G1001*INFORMAÇÕES!$U$116,IF(N1001="O",G1001,0))),0)</f>
        <v>0</v>
      </c>
      <c r="AK1001" s="75" t="n">
        <f aca="false">IF(E1001&lt;&gt;0,G1001,0)</f>
        <v>0</v>
      </c>
      <c r="AL1001" s="75" t="n">
        <f aca="false">IF(AC1001&lt;&gt;AE1001,(IF(N1001=0,J1001*(INFORMAÇÕES!$Q$89/INFORMAÇÕES!$Q$92),IF(N1001="R",J1001,0))),0)</f>
        <v>0</v>
      </c>
      <c r="AM1001" s="75" t="n">
        <f aca="false">IF(AC1001&lt;&gt;AE1001,(IF(N1001=0,J1001*(INFORMAÇÕES!$Q$90/INFORMAÇÕES!$Q$92),IF(N1001="C",J1001,0))),0)</f>
        <v>0</v>
      </c>
      <c r="AN1001" s="75" t="n">
        <f aca="false">IF(AC1001&lt;&gt;AE1001,(IF(N1001="",J1001*INFORMAÇÕES!$U$115,IF(N1001="CF",J1001,0))),0)</f>
        <v>0</v>
      </c>
      <c r="AO1001" s="75" t="n">
        <f aca="false">IF(AC1001&lt;&gt;AE1001,(IF(N1001="",J1001*INFORMAÇÕES!$U$116,IF(N1001="O",J1001,0))),0)</f>
        <v>0</v>
      </c>
      <c r="AP1001" s="75" t="n">
        <f aca="false">IF(H1001&lt;&gt;0,J1001,0)</f>
        <v>0</v>
      </c>
      <c r="AQ1001" s="75" t="n">
        <f aca="false">IF(K1001&lt;&gt;0,L1001,0)</f>
        <v>0</v>
      </c>
    </row>
    <row r="1002" s="174" customFormat="true" ht="14.25" hidden="false" customHeight="false" outlineLevel="0" collapsed="false">
      <c r="A1002" s="159" t="n">
        <v>990</v>
      </c>
      <c r="B1002" s="160" t="n">
        <f aca="false">R1002</f>
        <v>0</v>
      </c>
      <c r="C1002" s="161" t="n">
        <f aca="false">T1002</f>
        <v>0</v>
      </c>
      <c r="D1002" s="162" t="n">
        <f aca="false">U1002</f>
        <v>0</v>
      </c>
      <c r="E1002" s="163" t="n">
        <f aca="false">'ORÇ.GLOBAL P CAIXA'!E1001</f>
        <v>0</v>
      </c>
      <c r="F1002" s="163" t="n">
        <f aca="false">IF('ORÇ.GLOBAL EMPRESA'!G1001&gt;0,'ORÇ.GLOBAL EMPRESA'!G1001,'ORÇ.GLOBAL P CAIXA'!F1001)</f>
        <v>0</v>
      </c>
      <c r="G1002" s="163" t="n">
        <f aca="false">IF(E1002&lt;&gt;0,ROUND(E1002*F1002,2),IF(AK1002=0,(SUMIF($AC$13:$AC$1012,B1002,$AK$13:$AK$1012)),AK1002))</f>
        <v>0</v>
      </c>
      <c r="H1002" s="163" t="n">
        <f aca="false">V1002</f>
        <v>0</v>
      </c>
      <c r="I1002" s="163" t="n">
        <f aca="false">W1002</f>
        <v>0</v>
      </c>
      <c r="J1002" s="163" t="n">
        <f aca="false">IF(H1002&lt;&gt;0,ROUND(H1002*I1002,2),IF(AP1002=0,(SUMIF($AC$13:$AC$1012,B1002,$AP$13:$AP$1012)),AP1002))</f>
        <v>0</v>
      </c>
      <c r="K1002" s="163" t="n">
        <f aca="false">H1002-E1002</f>
        <v>0</v>
      </c>
      <c r="L1002" s="163" t="n">
        <f aca="false">J1002-G1002</f>
        <v>0</v>
      </c>
      <c r="M1002" s="645" t="str">
        <f aca="false">IF('ORÇ.GLOBAL P CAIXA'!H1001&gt;0,'ORÇ.GLOBAL P CAIXA'!H1001,"")</f>
        <v/>
      </c>
      <c r="N1002" s="646" t="n">
        <f aca="false">'ORÇ.GLOBAL P CAIXA'!I1001</f>
        <v>0</v>
      </c>
      <c r="O1002" s="166" t="str">
        <f aca="false">S1002</f>
        <v/>
      </c>
      <c r="P1002" s="167"/>
      <c r="Q1002" s="168" t="str">
        <f aca="false">IF(B1002&gt;0,"ok","ocultar")</f>
        <v>ocultar</v>
      </c>
      <c r="R1002" s="647" t="n">
        <f aca="false">'ORÇ.GLOBAL P CAIXA'!B1001</f>
        <v>0</v>
      </c>
      <c r="S1002" s="170" t="str">
        <f aca="false">IF('ORÇ.GLOBAL P CAIXA'!N1001&lt;&gt;0,'ORÇ.GLOBAL P CAIXA'!N1001,"")</f>
        <v/>
      </c>
      <c r="T1002" s="648" t="n">
        <f aca="false">'ORÇ.GLOBAL P CAIXA'!O1001</f>
        <v>0</v>
      </c>
      <c r="U1002" s="172" t="n">
        <f aca="false">'ORÇ.GLOBAL P CAIXA'!P1001</f>
        <v>0</v>
      </c>
      <c r="V1002" s="173" t="n">
        <f aca="false">'ORÇ.GLOBAL P CAIXA'!E1001</f>
        <v>0</v>
      </c>
      <c r="W1002" s="173" t="n">
        <f aca="false">F1002</f>
        <v>0</v>
      </c>
      <c r="X1002" s="649"/>
      <c r="Y1002" s="649"/>
      <c r="Z1002" s="650"/>
      <c r="AB1002" s="88"/>
      <c r="AC1002" s="157" t="n">
        <f aca="false">IF(B1002=0,AC1001,IF(ISNONTEXT(B1002)=TRUE(),INT(B1002),INT(LEFT(B1002,FIND(".",B1002)-1))))</f>
        <v>3</v>
      </c>
      <c r="AD1002" s="157" t="str">
        <f aca="false">IF(AD1003=1,1,IF(B1002&lt;&gt;0,1,IF(C1002&lt;&gt;0,1,IF(D1002&lt;&gt;0,1,IF(E1002&lt;&gt;0,1,"")))))</f>
        <v/>
      </c>
      <c r="AE1002" s="157" t="str">
        <f aca="false">IF(AC1002=0," ",IF(AC1002&lt;&gt;AC1001,AC1002," "))</f>
        <v> </v>
      </c>
      <c r="AF1002" s="88"/>
      <c r="AG1002" s="75" t="e">
        <f aca="false">IF(AC1002&lt;&gt;AE1002,(IF(N1002=0,G1002*(INFORMAÇÕES!$Q$69/INFORMAÇÕES!$Q$72),IF(N1002="R",G1002,0))),0)</f>
        <v>#DIV/0!</v>
      </c>
      <c r="AH1002" s="75" t="e">
        <f aca="false">IF(AC1002&lt;&gt;AE1002,(IF(N1002=0,G1002*(INFORMAÇÕES!$Q$70/INFORMAÇÕES!$Q$72),IF(N1002="C",G1002,0))),0)</f>
        <v>#DIV/0!</v>
      </c>
      <c r="AI1002" s="75" t="n">
        <f aca="false">IF(AC1002&lt;&gt;AE1002,(IF(N1002=0,G1002*INFORMAÇÕES!$U$115,IF(N1002="CF",G1002,0))),0)</f>
        <v>0</v>
      </c>
      <c r="AJ1002" s="75" t="n">
        <f aca="false">IF(AC1002&lt;&gt;AE1002,(IF(N1002=0,G1002*INFORMAÇÕES!$U$116,IF(N1002="O",G1002,0))),0)</f>
        <v>0</v>
      </c>
      <c r="AK1002" s="75" t="n">
        <f aca="false">IF(E1002&lt;&gt;0,G1002,0)</f>
        <v>0</v>
      </c>
      <c r="AL1002" s="75" t="n">
        <f aca="false">IF(AC1002&lt;&gt;AE1002,(IF(N1002=0,J1002*(INFORMAÇÕES!$Q$89/INFORMAÇÕES!$Q$92),IF(N1002="R",J1002,0))),0)</f>
        <v>0</v>
      </c>
      <c r="AM1002" s="75" t="n">
        <f aca="false">IF(AC1002&lt;&gt;AE1002,(IF(N1002=0,J1002*(INFORMAÇÕES!$Q$90/INFORMAÇÕES!$Q$92),IF(N1002="C",J1002,0))),0)</f>
        <v>0</v>
      </c>
      <c r="AN1002" s="75" t="n">
        <f aca="false">IF(AC1002&lt;&gt;AE1002,(IF(N1002="",J1002*INFORMAÇÕES!$U$115,IF(N1002="CF",J1002,0))),0)</f>
        <v>0</v>
      </c>
      <c r="AO1002" s="75" t="n">
        <f aca="false">IF(AC1002&lt;&gt;AE1002,(IF(N1002="",J1002*INFORMAÇÕES!$U$116,IF(N1002="O",J1002,0))),0)</f>
        <v>0</v>
      </c>
      <c r="AP1002" s="75" t="n">
        <f aca="false">IF(H1002&lt;&gt;0,J1002,0)</f>
        <v>0</v>
      </c>
      <c r="AQ1002" s="75" t="n">
        <f aca="false">IF(K1002&lt;&gt;0,L1002,0)</f>
        <v>0</v>
      </c>
    </row>
    <row r="1003" s="174" customFormat="true" ht="14.25" hidden="false" customHeight="false" outlineLevel="0" collapsed="false">
      <c r="A1003" s="159" t="n">
        <v>991</v>
      </c>
      <c r="B1003" s="160" t="n">
        <f aca="false">R1003</f>
        <v>0</v>
      </c>
      <c r="C1003" s="161" t="n">
        <f aca="false">T1003</f>
        <v>0</v>
      </c>
      <c r="D1003" s="162" t="n">
        <f aca="false">U1003</f>
        <v>0</v>
      </c>
      <c r="E1003" s="163" t="n">
        <f aca="false">'ORÇ.GLOBAL P CAIXA'!E1002</f>
        <v>0</v>
      </c>
      <c r="F1003" s="163" t="n">
        <f aca="false">IF('ORÇ.GLOBAL EMPRESA'!G1002&gt;0,'ORÇ.GLOBAL EMPRESA'!G1002,'ORÇ.GLOBAL P CAIXA'!F1002)</f>
        <v>0</v>
      </c>
      <c r="G1003" s="163" t="n">
        <f aca="false">IF(E1003&lt;&gt;0,ROUND(E1003*F1003,2),IF(AK1003=0,(SUMIF($AC$13:$AC$1012,B1003,$AK$13:$AK$1012)),AK1003))</f>
        <v>0</v>
      </c>
      <c r="H1003" s="163" t="n">
        <f aca="false">V1003</f>
        <v>0</v>
      </c>
      <c r="I1003" s="163" t="n">
        <f aca="false">W1003</f>
        <v>0</v>
      </c>
      <c r="J1003" s="163" t="n">
        <f aca="false">IF(H1003&lt;&gt;0,ROUND(H1003*I1003,2),IF(AP1003=0,(SUMIF($AC$13:$AC$1012,B1003,$AP$13:$AP$1012)),AP1003))</f>
        <v>0</v>
      </c>
      <c r="K1003" s="163" t="n">
        <f aca="false">H1003-E1003</f>
        <v>0</v>
      </c>
      <c r="L1003" s="163" t="n">
        <f aca="false">J1003-G1003</f>
        <v>0</v>
      </c>
      <c r="M1003" s="645" t="str">
        <f aca="false">IF('ORÇ.GLOBAL P CAIXA'!H1002&gt;0,'ORÇ.GLOBAL P CAIXA'!H1002,"")</f>
        <v/>
      </c>
      <c r="N1003" s="646" t="n">
        <f aca="false">'ORÇ.GLOBAL P CAIXA'!I1002</f>
        <v>0</v>
      </c>
      <c r="O1003" s="166" t="str">
        <f aca="false">S1003</f>
        <v/>
      </c>
      <c r="P1003" s="167"/>
      <c r="Q1003" s="168" t="str">
        <f aca="false">IF(B1003&gt;0,"ok","ocultar")</f>
        <v>ocultar</v>
      </c>
      <c r="R1003" s="647" t="n">
        <f aca="false">'ORÇ.GLOBAL P CAIXA'!B1002</f>
        <v>0</v>
      </c>
      <c r="S1003" s="170" t="str">
        <f aca="false">IF('ORÇ.GLOBAL P CAIXA'!N1002&lt;&gt;0,'ORÇ.GLOBAL P CAIXA'!N1002,"")</f>
        <v/>
      </c>
      <c r="T1003" s="648" t="n">
        <f aca="false">'ORÇ.GLOBAL P CAIXA'!O1002</f>
        <v>0</v>
      </c>
      <c r="U1003" s="172" t="n">
        <f aca="false">'ORÇ.GLOBAL P CAIXA'!P1002</f>
        <v>0</v>
      </c>
      <c r="V1003" s="173" t="n">
        <f aca="false">'ORÇ.GLOBAL P CAIXA'!E1002</f>
        <v>0</v>
      </c>
      <c r="W1003" s="173" t="n">
        <f aca="false">F1003</f>
        <v>0</v>
      </c>
      <c r="X1003" s="649"/>
      <c r="Y1003" s="649"/>
      <c r="Z1003" s="650"/>
      <c r="AB1003" s="88"/>
      <c r="AC1003" s="157" t="n">
        <f aca="false">IF(B1003=0,AC1002,IF(ISNONTEXT(B1003)=TRUE(),INT(B1003),INT(LEFT(B1003,FIND(".",B1003)-1))))</f>
        <v>3</v>
      </c>
      <c r="AD1003" s="157" t="str">
        <f aca="false">IF(AD1004=1,1,IF(B1003&lt;&gt;0,1,IF(C1003&lt;&gt;0,1,IF(D1003&lt;&gt;0,1,IF(E1003&lt;&gt;0,1,"")))))</f>
        <v/>
      </c>
      <c r="AE1003" s="157" t="str">
        <f aca="false">IF(AC1003=0," ",IF(AC1003&lt;&gt;AC1002,AC1003," "))</f>
        <v> </v>
      </c>
      <c r="AF1003" s="88"/>
      <c r="AG1003" s="75" t="e">
        <f aca="false">IF(AC1003&lt;&gt;AE1003,(IF(N1003=0,G1003*(INFORMAÇÕES!$Q$69/INFORMAÇÕES!$Q$72),IF(N1003="R",G1003,0))),0)</f>
        <v>#DIV/0!</v>
      </c>
      <c r="AH1003" s="75" t="e">
        <f aca="false">IF(AC1003&lt;&gt;AE1003,(IF(N1003=0,G1003*(INFORMAÇÕES!$Q$70/INFORMAÇÕES!$Q$72),IF(N1003="C",G1003,0))),0)</f>
        <v>#DIV/0!</v>
      </c>
      <c r="AI1003" s="75" t="n">
        <f aca="false">IF(AC1003&lt;&gt;AE1003,(IF(N1003=0,G1003*INFORMAÇÕES!$U$115,IF(N1003="CF",G1003,0))),0)</f>
        <v>0</v>
      </c>
      <c r="AJ1003" s="75" t="n">
        <f aca="false">IF(AC1003&lt;&gt;AE1003,(IF(N1003=0,G1003*INFORMAÇÕES!$U$116,IF(N1003="O",G1003,0))),0)</f>
        <v>0</v>
      </c>
      <c r="AK1003" s="75" t="n">
        <f aca="false">IF(E1003&lt;&gt;0,G1003,0)</f>
        <v>0</v>
      </c>
      <c r="AL1003" s="75" t="n">
        <f aca="false">IF(AC1003&lt;&gt;AE1003,(IF(N1003=0,J1003*(INFORMAÇÕES!$Q$89/INFORMAÇÕES!$Q$92),IF(N1003="R",J1003,0))),0)</f>
        <v>0</v>
      </c>
      <c r="AM1003" s="75" t="n">
        <f aca="false">IF(AC1003&lt;&gt;AE1003,(IF(N1003=0,J1003*(INFORMAÇÕES!$Q$90/INFORMAÇÕES!$Q$92),IF(N1003="C",J1003,0))),0)</f>
        <v>0</v>
      </c>
      <c r="AN1003" s="75" t="n">
        <f aca="false">IF(AC1003&lt;&gt;AE1003,(IF(N1003="",J1003*INFORMAÇÕES!$U$115,IF(N1003="CF",J1003,0))),0)</f>
        <v>0</v>
      </c>
      <c r="AO1003" s="75" t="n">
        <f aca="false">IF(AC1003&lt;&gt;AE1003,(IF(N1003="",J1003*INFORMAÇÕES!$U$116,IF(N1003="O",J1003,0))),0)</f>
        <v>0</v>
      </c>
      <c r="AP1003" s="75" t="n">
        <f aca="false">IF(H1003&lt;&gt;0,J1003,0)</f>
        <v>0</v>
      </c>
      <c r="AQ1003" s="75" t="n">
        <f aca="false">IF(K1003&lt;&gt;0,L1003,0)</f>
        <v>0</v>
      </c>
    </row>
    <row r="1004" s="174" customFormat="true" ht="14.25" hidden="false" customHeight="false" outlineLevel="0" collapsed="false">
      <c r="A1004" s="159" t="n">
        <v>992</v>
      </c>
      <c r="B1004" s="160" t="n">
        <f aca="false">R1004</f>
        <v>0</v>
      </c>
      <c r="C1004" s="161" t="n">
        <f aca="false">T1004</f>
        <v>0</v>
      </c>
      <c r="D1004" s="162" t="n">
        <f aca="false">U1004</f>
        <v>0</v>
      </c>
      <c r="E1004" s="163" t="n">
        <f aca="false">'ORÇ.GLOBAL P CAIXA'!E1003</f>
        <v>0</v>
      </c>
      <c r="F1004" s="163" t="n">
        <f aca="false">IF('ORÇ.GLOBAL EMPRESA'!G1003&gt;0,'ORÇ.GLOBAL EMPRESA'!G1003,'ORÇ.GLOBAL P CAIXA'!F1003)</f>
        <v>0</v>
      </c>
      <c r="G1004" s="163" t="n">
        <f aca="false">IF(E1004&lt;&gt;0,ROUND(E1004*F1004,2),IF(AK1004=0,(SUMIF($AC$13:$AC$1012,B1004,$AK$13:$AK$1012)),AK1004))</f>
        <v>0</v>
      </c>
      <c r="H1004" s="163" t="n">
        <f aca="false">V1004</f>
        <v>0</v>
      </c>
      <c r="I1004" s="163" t="n">
        <f aca="false">W1004</f>
        <v>0</v>
      </c>
      <c r="J1004" s="163" t="n">
        <f aca="false">IF(H1004&lt;&gt;0,ROUND(H1004*I1004,2),IF(AP1004=0,(SUMIF($AC$13:$AC$1012,B1004,$AP$13:$AP$1012)),AP1004))</f>
        <v>0</v>
      </c>
      <c r="K1004" s="163" t="n">
        <f aca="false">H1004-E1004</f>
        <v>0</v>
      </c>
      <c r="L1004" s="163" t="n">
        <f aca="false">J1004-G1004</f>
        <v>0</v>
      </c>
      <c r="M1004" s="645" t="str">
        <f aca="false">IF('ORÇ.GLOBAL P CAIXA'!H1003&gt;0,'ORÇ.GLOBAL P CAIXA'!H1003,"")</f>
        <v/>
      </c>
      <c r="N1004" s="646" t="n">
        <f aca="false">'ORÇ.GLOBAL P CAIXA'!I1003</f>
        <v>0</v>
      </c>
      <c r="O1004" s="166" t="str">
        <f aca="false">S1004</f>
        <v/>
      </c>
      <c r="P1004" s="167"/>
      <c r="Q1004" s="168" t="str">
        <f aca="false">IF(B1004&gt;0,"ok","ocultar")</f>
        <v>ocultar</v>
      </c>
      <c r="R1004" s="647" t="n">
        <f aca="false">'ORÇ.GLOBAL P CAIXA'!B1003</f>
        <v>0</v>
      </c>
      <c r="S1004" s="170" t="str">
        <f aca="false">IF('ORÇ.GLOBAL P CAIXA'!N1003&lt;&gt;0,'ORÇ.GLOBAL P CAIXA'!N1003,"")</f>
        <v/>
      </c>
      <c r="T1004" s="648" t="n">
        <f aca="false">'ORÇ.GLOBAL P CAIXA'!O1003</f>
        <v>0</v>
      </c>
      <c r="U1004" s="172" t="n">
        <f aca="false">'ORÇ.GLOBAL P CAIXA'!P1003</f>
        <v>0</v>
      </c>
      <c r="V1004" s="173" t="n">
        <f aca="false">'ORÇ.GLOBAL P CAIXA'!E1003</f>
        <v>0</v>
      </c>
      <c r="W1004" s="173" t="n">
        <f aca="false">F1004</f>
        <v>0</v>
      </c>
      <c r="X1004" s="649"/>
      <c r="Y1004" s="649"/>
      <c r="Z1004" s="650"/>
      <c r="AB1004" s="88"/>
      <c r="AC1004" s="157" t="n">
        <f aca="false">IF(B1004=0,AC1003,IF(ISNONTEXT(B1004)=TRUE(),INT(B1004),INT(LEFT(B1004,FIND(".",B1004)-1))))</f>
        <v>3</v>
      </c>
      <c r="AD1004" s="157" t="str">
        <f aca="false">IF(AD1005=1,1,IF(B1004&lt;&gt;0,1,IF(C1004&lt;&gt;0,1,IF(D1004&lt;&gt;0,1,IF(E1004&lt;&gt;0,1,"")))))</f>
        <v/>
      </c>
      <c r="AE1004" s="157" t="str">
        <f aca="false">IF(AC1004=0," ",IF(AC1004&lt;&gt;AC1003,AC1004," "))</f>
        <v> </v>
      </c>
      <c r="AF1004" s="88"/>
      <c r="AG1004" s="75" t="e">
        <f aca="false">IF(AC1004&lt;&gt;AE1004,(IF(N1004=0,G1004*(INFORMAÇÕES!$Q$69/INFORMAÇÕES!$Q$72),IF(N1004="R",G1004,0))),0)</f>
        <v>#DIV/0!</v>
      </c>
      <c r="AH1004" s="75" t="e">
        <f aca="false">IF(AC1004&lt;&gt;AE1004,(IF(N1004=0,G1004*(INFORMAÇÕES!$Q$70/INFORMAÇÕES!$Q$72),IF(N1004="C",G1004,0))),0)</f>
        <v>#DIV/0!</v>
      </c>
      <c r="AI1004" s="75" t="n">
        <f aca="false">IF(AC1004&lt;&gt;AE1004,(IF(N1004=0,G1004*INFORMAÇÕES!$U$115,IF(N1004="CF",G1004,0))),0)</f>
        <v>0</v>
      </c>
      <c r="AJ1004" s="75" t="n">
        <f aca="false">IF(AC1004&lt;&gt;AE1004,(IF(N1004=0,G1004*INFORMAÇÕES!$U$116,IF(N1004="O",G1004,0))),0)</f>
        <v>0</v>
      </c>
      <c r="AK1004" s="75" t="n">
        <f aca="false">IF(E1004&lt;&gt;0,G1004,0)</f>
        <v>0</v>
      </c>
      <c r="AL1004" s="75" t="n">
        <f aca="false">IF(AC1004&lt;&gt;AE1004,(IF(N1004=0,J1004*(INFORMAÇÕES!$Q$89/INFORMAÇÕES!$Q$92),IF(N1004="R",J1004,0))),0)</f>
        <v>0</v>
      </c>
      <c r="AM1004" s="75" t="n">
        <f aca="false">IF(AC1004&lt;&gt;AE1004,(IF(N1004=0,J1004*(INFORMAÇÕES!$Q$90/INFORMAÇÕES!$Q$92),IF(N1004="C",J1004,0))),0)</f>
        <v>0</v>
      </c>
      <c r="AN1004" s="75" t="n">
        <f aca="false">IF(AC1004&lt;&gt;AE1004,(IF(N1004="",J1004*INFORMAÇÕES!$U$115,IF(N1004="CF",J1004,0))),0)</f>
        <v>0</v>
      </c>
      <c r="AO1004" s="75" t="n">
        <f aca="false">IF(AC1004&lt;&gt;AE1004,(IF(N1004="",J1004*INFORMAÇÕES!$U$116,IF(N1004="O",J1004,0))),0)</f>
        <v>0</v>
      </c>
      <c r="AP1004" s="75" t="n">
        <f aca="false">IF(H1004&lt;&gt;0,J1004,0)</f>
        <v>0</v>
      </c>
      <c r="AQ1004" s="75" t="n">
        <f aca="false">IF(K1004&lt;&gt;0,L1004,0)</f>
        <v>0</v>
      </c>
    </row>
    <row r="1005" s="174" customFormat="true" ht="14.25" hidden="false" customHeight="false" outlineLevel="0" collapsed="false">
      <c r="A1005" s="159" t="n">
        <v>993</v>
      </c>
      <c r="B1005" s="160" t="n">
        <f aca="false">R1005</f>
        <v>0</v>
      </c>
      <c r="C1005" s="161" t="n">
        <f aca="false">T1005</f>
        <v>0</v>
      </c>
      <c r="D1005" s="162" t="n">
        <f aca="false">U1005</f>
        <v>0</v>
      </c>
      <c r="E1005" s="163" t="n">
        <f aca="false">'ORÇ.GLOBAL P CAIXA'!E1004</f>
        <v>0</v>
      </c>
      <c r="F1005" s="163" t="n">
        <f aca="false">IF('ORÇ.GLOBAL EMPRESA'!G1004&gt;0,'ORÇ.GLOBAL EMPRESA'!G1004,'ORÇ.GLOBAL P CAIXA'!F1004)</f>
        <v>0</v>
      </c>
      <c r="G1005" s="163" t="n">
        <f aca="false">IF(E1005&lt;&gt;0,ROUND(E1005*F1005,2),IF(AK1005=0,(SUMIF($AC$13:$AC$1012,B1005,$AK$13:$AK$1012)),AK1005))</f>
        <v>0</v>
      </c>
      <c r="H1005" s="163" t="n">
        <f aca="false">V1005</f>
        <v>0</v>
      </c>
      <c r="I1005" s="163" t="n">
        <f aca="false">W1005</f>
        <v>0</v>
      </c>
      <c r="J1005" s="163" t="n">
        <f aca="false">IF(H1005&lt;&gt;0,ROUND(H1005*I1005,2),IF(AP1005=0,(SUMIF($AC$13:$AC$1012,B1005,$AP$13:$AP$1012)),AP1005))</f>
        <v>0</v>
      </c>
      <c r="K1005" s="163" t="n">
        <f aca="false">H1005-E1005</f>
        <v>0</v>
      </c>
      <c r="L1005" s="163" t="n">
        <f aca="false">J1005-G1005</f>
        <v>0</v>
      </c>
      <c r="M1005" s="645" t="str">
        <f aca="false">IF('ORÇ.GLOBAL P CAIXA'!H1004&gt;0,'ORÇ.GLOBAL P CAIXA'!H1004,"")</f>
        <v/>
      </c>
      <c r="N1005" s="646" t="n">
        <f aca="false">'ORÇ.GLOBAL P CAIXA'!I1004</f>
        <v>0</v>
      </c>
      <c r="O1005" s="166" t="str">
        <f aca="false">S1005</f>
        <v/>
      </c>
      <c r="P1005" s="167"/>
      <c r="Q1005" s="168" t="str">
        <f aca="false">IF(B1005&gt;0,"ok","ocultar")</f>
        <v>ocultar</v>
      </c>
      <c r="R1005" s="647" t="n">
        <f aca="false">'ORÇ.GLOBAL P CAIXA'!B1004</f>
        <v>0</v>
      </c>
      <c r="S1005" s="170" t="str">
        <f aca="false">IF('ORÇ.GLOBAL P CAIXA'!N1004&lt;&gt;0,'ORÇ.GLOBAL P CAIXA'!N1004,"")</f>
        <v/>
      </c>
      <c r="T1005" s="648" t="n">
        <f aca="false">'ORÇ.GLOBAL P CAIXA'!O1004</f>
        <v>0</v>
      </c>
      <c r="U1005" s="172" t="n">
        <f aca="false">'ORÇ.GLOBAL P CAIXA'!P1004</f>
        <v>0</v>
      </c>
      <c r="V1005" s="173" t="n">
        <f aca="false">'ORÇ.GLOBAL P CAIXA'!E1004</f>
        <v>0</v>
      </c>
      <c r="W1005" s="173" t="n">
        <f aca="false">F1005</f>
        <v>0</v>
      </c>
      <c r="X1005" s="649"/>
      <c r="Y1005" s="649"/>
      <c r="Z1005" s="650"/>
      <c r="AB1005" s="88"/>
      <c r="AC1005" s="157" t="n">
        <f aca="false">IF(B1005=0,AC1004,IF(ISNONTEXT(B1005)=TRUE(),INT(B1005),INT(LEFT(B1005,FIND(".",B1005)-1))))</f>
        <v>3</v>
      </c>
      <c r="AD1005" s="157" t="str">
        <f aca="false">IF(AD1006=1,1,IF(B1005&lt;&gt;0,1,IF(C1005&lt;&gt;0,1,IF(D1005&lt;&gt;0,1,IF(E1005&lt;&gt;0,1,"")))))</f>
        <v/>
      </c>
      <c r="AE1005" s="157" t="str">
        <f aca="false">IF(AC1005=0," ",IF(AC1005&lt;&gt;AC1004,AC1005," "))</f>
        <v> </v>
      </c>
      <c r="AF1005" s="88"/>
      <c r="AG1005" s="75" t="e">
        <f aca="false">IF(AC1005&lt;&gt;AE1005,(IF(N1005=0,G1005*(INFORMAÇÕES!$Q$69/INFORMAÇÕES!$Q$72),IF(N1005="R",G1005,0))),0)</f>
        <v>#DIV/0!</v>
      </c>
      <c r="AH1005" s="75" t="e">
        <f aca="false">IF(AC1005&lt;&gt;AE1005,(IF(N1005=0,G1005*(INFORMAÇÕES!$Q$70/INFORMAÇÕES!$Q$72),IF(N1005="C",G1005,0))),0)</f>
        <v>#DIV/0!</v>
      </c>
      <c r="AI1005" s="75" t="n">
        <f aca="false">IF(AC1005&lt;&gt;AE1005,(IF(N1005=0,G1005*INFORMAÇÕES!$U$115,IF(N1005="CF",G1005,0))),0)</f>
        <v>0</v>
      </c>
      <c r="AJ1005" s="75" t="n">
        <f aca="false">IF(AC1005&lt;&gt;AE1005,(IF(N1005=0,G1005*INFORMAÇÕES!$U$116,IF(N1005="O",G1005,0))),0)</f>
        <v>0</v>
      </c>
      <c r="AK1005" s="75" t="n">
        <f aca="false">IF(E1005&lt;&gt;0,G1005,0)</f>
        <v>0</v>
      </c>
      <c r="AL1005" s="75" t="n">
        <f aca="false">IF(AC1005&lt;&gt;AE1005,(IF(N1005=0,J1005*(INFORMAÇÕES!$Q$89/INFORMAÇÕES!$Q$92),IF(N1005="R",J1005,0))),0)</f>
        <v>0</v>
      </c>
      <c r="AM1005" s="75" t="n">
        <f aca="false">IF(AC1005&lt;&gt;AE1005,(IF(N1005=0,J1005*(INFORMAÇÕES!$Q$90/INFORMAÇÕES!$Q$92),IF(N1005="C",J1005,0))),0)</f>
        <v>0</v>
      </c>
      <c r="AN1005" s="75" t="n">
        <f aca="false">IF(AC1005&lt;&gt;AE1005,(IF(N1005="",J1005*INFORMAÇÕES!$U$115,IF(N1005="CF",J1005,0))),0)</f>
        <v>0</v>
      </c>
      <c r="AO1005" s="75" t="n">
        <f aca="false">IF(AC1005&lt;&gt;AE1005,(IF(N1005="",J1005*INFORMAÇÕES!$U$116,IF(N1005="O",J1005,0))),0)</f>
        <v>0</v>
      </c>
      <c r="AP1005" s="75" t="n">
        <f aca="false">IF(H1005&lt;&gt;0,J1005,0)</f>
        <v>0</v>
      </c>
      <c r="AQ1005" s="75" t="n">
        <f aca="false">IF(K1005&lt;&gt;0,L1005,0)</f>
        <v>0</v>
      </c>
    </row>
    <row r="1006" s="174" customFormat="true" ht="14.25" hidden="false" customHeight="false" outlineLevel="0" collapsed="false">
      <c r="A1006" s="159" t="n">
        <v>994</v>
      </c>
      <c r="B1006" s="160" t="n">
        <f aca="false">R1006</f>
        <v>0</v>
      </c>
      <c r="C1006" s="161" t="n">
        <f aca="false">T1006</f>
        <v>0</v>
      </c>
      <c r="D1006" s="162" t="n">
        <f aca="false">U1006</f>
        <v>0</v>
      </c>
      <c r="E1006" s="163" t="n">
        <f aca="false">'ORÇ.GLOBAL P CAIXA'!E1005</f>
        <v>0</v>
      </c>
      <c r="F1006" s="163" t="n">
        <f aca="false">IF('ORÇ.GLOBAL EMPRESA'!G1005&gt;0,'ORÇ.GLOBAL EMPRESA'!G1005,'ORÇ.GLOBAL P CAIXA'!F1005)</f>
        <v>0</v>
      </c>
      <c r="G1006" s="163" t="n">
        <f aca="false">IF(E1006&lt;&gt;0,ROUND(E1006*F1006,2),IF(AK1006=0,(SUMIF($AC$13:$AC$1012,B1006,$AK$13:$AK$1012)),AK1006))</f>
        <v>0</v>
      </c>
      <c r="H1006" s="163" t="n">
        <f aca="false">V1006</f>
        <v>0</v>
      </c>
      <c r="I1006" s="163" t="n">
        <f aca="false">W1006</f>
        <v>0</v>
      </c>
      <c r="J1006" s="163" t="n">
        <f aca="false">IF(H1006&lt;&gt;0,ROUND(H1006*I1006,2),IF(AP1006=0,(SUMIF($AC$13:$AC$1012,B1006,$AP$13:$AP$1012)),AP1006))</f>
        <v>0</v>
      </c>
      <c r="K1006" s="163" t="n">
        <f aca="false">H1006-E1006</f>
        <v>0</v>
      </c>
      <c r="L1006" s="163" t="n">
        <f aca="false">J1006-G1006</f>
        <v>0</v>
      </c>
      <c r="M1006" s="645" t="str">
        <f aca="false">IF('ORÇ.GLOBAL P CAIXA'!H1005&gt;0,'ORÇ.GLOBAL P CAIXA'!H1005,"")</f>
        <v/>
      </c>
      <c r="N1006" s="646" t="n">
        <f aca="false">'ORÇ.GLOBAL P CAIXA'!I1005</f>
        <v>0</v>
      </c>
      <c r="O1006" s="166" t="str">
        <f aca="false">S1006</f>
        <v/>
      </c>
      <c r="P1006" s="167"/>
      <c r="Q1006" s="168" t="str">
        <f aca="false">IF(B1006&gt;0,"ok","ocultar")</f>
        <v>ocultar</v>
      </c>
      <c r="R1006" s="647" t="n">
        <f aca="false">'ORÇ.GLOBAL P CAIXA'!B1005</f>
        <v>0</v>
      </c>
      <c r="S1006" s="170" t="str">
        <f aca="false">IF('ORÇ.GLOBAL P CAIXA'!N1005&lt;&gt;0,'ORÇ.GLOBAL P CAIXA'!N1005,"")</f>
        <v/>
      </c>
      <c r="T1006" s="648" t="n">
        <f aca="false">'ORÇ.GLOBAL P CAIXA'!O1005</f>
        <v>0</v>
      </c>
      <c r="U1006" s="172" t="n">
        <f aca="false">'ORÇ.GLOBAL P CAIXA'!P1005</f>
        <v>0</v>
      </c>
      <c r="V1006" s="173" t="n">
        <f aca="false">'ORÇ.GLOBAL P CAIXA'!E1005</f>
        <v>0</v>
      </c>
      <c r="W1006" s="173" t="n">
        <f aca="false">F1006</f>
        <v>0</v>
      </c>
      <c r="X1006" s="649"/>
      <c r="Y1006" s="649"/>
      <c r="Z1006" s="650"/>
      <c r="AB1006" s="88"/>
      <c r="AC1006" s="157" t="n">
        <f aca="false">IF(B1006=0,AC1005,IF(ISNONTEXT(B1006)=TRUE(),INT(B1006),INT(LEFT(B1006,FIND(".",B1006)-1))))</f>
        <v>3</v>
      </c>
      <c r="AD1006" s="157" t="str">
        <f aca="false">IF(AD1007=1,1,IF(B1006&lt;&gt;0,1,IF(C1006&lt;&gt;0,1,IF(D1006&lt;&gt;0,1,IF(E1006&lt;&gt;0,1,"")))))</f>
        <v/>
      </c>
      <c r="AE1006" s="157" t="str">
        <f aca="false">IF(AC1006=0," ",IF(AC1006&lt;&gt;AC1005,AC1006," "))</f>
        <v> </v>
      </c>
      <c r="AF1006" s="88"/>
      <c r="AG1006" s="75" t="e">
        <f aca="false">IF(AC1006&lt;&gt;AE1006,(IF(N1006=0,G1006*(INFORMAÇÕES!$Q$69/INFORMAÇÕES!$Q$72),IF(N1006="R",G1006,0))),0)</f>
        <v>#DIV/0!</v>
      </c>
      <c r="AH1006" s="75" t="e">
        <f aca="false">IF(AC1006&lt;&gt;AE1006,(IF(N1006=0,G1006*(INFORMAÇÕES!$Q$70/INFORMAÇÕES!$Q$72),IF(N1006="C",G1006,0))),0)</f>
        <v>#DIV/0!</v>
      </c>
      <c r="AI1006" s="75" t="n">
        <f aca="false">IF(AC1006&lt;&gt;AE1006,(IF(N1006=0,G1006*INFORMAÇÕES!$U$115,IF(N1006="CF",G1006,0))),0)</f>
        <v>0</v>
      </c>
      <c r="AJ1006" s="75" t="n">
        <f aca="false">IF(AC1006&lt;&gt;AE1006,(IF(N1006=0,G1006*INFORMAÇÕES!$U$116,IF(N1006="O",G1006,0))),0)</f>
        <v>0</v>
      </c>
      <c r="AK1006" s="75" t="n">
        <f aca="false">IF(E1006&lt;&gt;0,G1006,0)</f>
        <v>0</v>
      </c>
      <c r="AL1006" s="75" t="n">
        <f aca="false">IF(AC1006&lt;&gt;AE1006,(IF(N1006=0,J1006*(INFORMAÇÕES!$Q$89/INFORMAÇÕES!$Q$92),IF(N1006="R",J1006,0))),0)</f>
        <v>0</v>
      </c>
      <c r="AM1006" s="75" t="n">
        <f aca="false">IF(AC1006&lt;&gt;AE1006,(IF(N1006=0,J1006*(INFORMAÇÕES!$Q$90/INFORMAÇÕES!$Q$92),IF(N1006="C",J1006,0))),0)</f>
        <v>0</v>
      </c>
      <c r="AN1006" s="75" t="n">
        <f aca="false">IF(AC1006&lt;&gt;AE1006,(IF(N1006="",J1006*INFORMAÇÕES!$U$115,IF(N1006="CF",J1006,0))),0)</f>
        <v>0</v>
      </c>
      <c r="AO1006" s="75" t="n">
        <f aca="false">IF(AC1006&lt;&gt;AE1006,(IF(N1006="",J1006*INFORMAÇÕES!$U$116,IF(N1006="O",J1006,0))),0)</f>
        <v>0</v>
      </c>
      <c r="AP1006" s="75" t="n">
        <f aca="false">IF(H1006&lt;&gt;0,J1006,0)</f>
        <v>0</v>
      </c>
      <c r="AQ1006" s="75" t="n">
        <f aca="false">IF(K1006&lt;&gt;0,L1006,0)</f>
        <v>0</v>
      </c>
    </row>
    <row r="1007" s="174" customFormat="true" ht="14.25" hidden="false" customHeight="false" outlineLevel="0" collapsed="false">
      <c r="A1007" s="159" t="n">
        <v>995</v>
      </c>
      <c r="B1007" s="160" t="n">
        <f aca="false">R1007</f>
        <v>0</v>
      </c>
      <c r="C1007" s="161" t="n">
        <f aca="false">T1007</f>
        <v>0</v>
      </c>
      <c r="D1007" s="162" t="n">
        <f aca="false">U1007</f>
        <v>0</v>
      </c>
      <c r="E1007" s="163" t="n">
        <f aca="false">'ORÇ.GLOBAL P CAIXA'!E1006</f>
        <v>0</v>
      </c>
      <c r="F1007" s="163" t="n">
        <f aca="false">IF('ORÇ.GLOBAL EMPRESA'!G1006&gt;0,'ORÇ.GLOBAL EMPRESA'!G1006,'ORÇ.GLOBAL P CAIXA'!F1006)</f>
        <v>0</v>
      </c>
      <c r="G1007" s="163" t="n">
        <f aca="false">IF(E1007&lt;&gt;0,ROUND(E1007*F1007,2),IF(AK1007=0,(SUMIF($AC$13:$AC$1012,B1007,$AK$13:$AK$1012)),AK1007))</f>
        <v>0</v>
      </c>
      <c r="H1007" s="163" t="n">
        <f aca="false">V1007</f>
        <v>0</v>
      </c>
      <c r="I1007" s="163" t="n">
        <f aca="false">W1007</f>
        <v>0</v>
      </c>
      <c r="J1007" s="163" t="n">
        <f aca="false">IF(H1007&lt;&gt;0,ROUND(H1007*I1007,2),IF(AP1007=0,(SUMIF($AC$13:$AC$1012,B1007,$AP$13:$AP$1012)),AP1007))</f>
        <v>0</v>
      </c>
      <c r="K1007" s="163" t="n">
        <f aca="false">H1007-E1007</f>
        <v>0</v>
      </c>
      <c r="L1007" s="163" t="n">
        <f aca="false">J1007-G1007</f>
        <v>0</v>
      </c>
      <c r="M1007" s="645" t="str">
        <f aca="false">IF('ORÇ.GLOBAL P CAIXA'!H1006&gt;0,'ORÇ.GLOBAL P CAIXA'!H1006,"")</f>
        <v/>
      </c>
      <c r="N1007" s="646" t="n">
        <f aca="false">'ORÇ.GLOBAL P CAIXA'!I1006</f>
        <v>0</v>
      </c>
      <c r="O1007" s="166" t="str">
        <f aca="false">S1007</f>
        <v/>
      </c>
      <c r="P1007" s="167"/>
      <c r="Q1007" s="168" t="str">
        <f aca="false">IF(B1007&gt;0,"ok","ocultar")</f>
        <v>ocultar</v>
      </c>
      <c r="R1007" s="647" t="n">
        <f aca="false">'ORÇ.GLOBAL P CAIXA'!B1006</f>
        <v>0</v>
      </c>
      <c r="S1007" s="170" t="str">
        <f aca="false">IF('ORÇ.GLOBAL P CAIXA'!N1006&lt;&gt;0,'ORÇ.GLOBAL P CAIXA'!N1006,"")</f>
        <v/>
      </c>
      <c r="T1007" s="648" t="n">
        <f aca="false">'ORÇ.GLOBAL P CAIXA'!O1006</f>
        <v>0</v>
      </c>
      <c r="U1007" s="172" t="n">
        <f aca="false">'ORÇ.GLOBAL P CAIXA'!P1006</f>
        <v>0</v>
      </c>
      <c r="V1007" s="173" t="n">
        <f aca="false">'ORÇ.GLOBAL P CAIXA'!E1006</f>
        <v>0</v>
      </c>
      <c r="W1007" s="173" t="n">
        <f aca="false">F1007</f>
        <v>0</v>
      </c>
      <c r="X1007" s="649"/>
      <c r="Y1007" s="649"/>
      <c r="Z1007" s="650"/>
      <c r="AB1007" s="88"/>
      <c r="AC1007" s="157" t="n">
        <f aca="false">IF(B1007=0,AC1006,IF(ISNONTEXT(B1007)=TRUE(),INT(B1007),INT(LEFT(B1007,FIND(".",B1007)-1))))</f>
        <v>3</v>
      </c>
      <c r="AD1007" s="157" t="str">
        <f aca="false">IF(AD1008=1,1,IF(B1007&lt;&gt;0,1,IF(C1007&lt;&gt;0,1,IF(D1007&lt;&gt;0,1,IF(E1007&lt;&gt;0,1,"")))))</f>
        <v/>
      </c>
      <c r="AE1007" s="157" t="str">
        <f aca="false">IF(AC1007=0," ",IF(AC1007&lt;&gt;AC1006,AC1007," "))</f>
        <v> </v>
      </c>
      <c r="AF1007" s="88"/>
      <c r="AG1007" s="75" t="e">
        <f aca="false">IF(AC1007&lt;&gt;AE1007,(IF(N1007=0,G1007*(INFORMAÇÕES!$Q$69/INFORMAÇÕES!$Q$72),IF(N1007="R",G1007,0))),0)</f>
        <v>#DIV/0!</v>
      </c>
      <c r="AH1007" s="75" t="e">
        <f aca="false">IF(AC1007&lt;&gt;AE1007,(IF(N1007=0,G1007*(INFORMAÇÕES!$Q$70/INFORMAÇÕES!$Q$72),IF(N1007="C",G1007,0))),0)</f>
        <v>#DIV/0!</v>
      </c>
      <c r="AI1007" s="75" t="n">
        <f aca="false">IF(AC1007&lt;&gt;AE1007,(IF(N1007=0,G1007*INFORMAÇÕES!$U$115,IF(N1007="CF",G1007,0))),0)</f>
        <v>0</v>
      </c>
      <c r="AJ1007" s="75" t="n">
        <f aca="false">IF(AC1007&lt;&gt;AE1007,(IF(N1007=0,G1007*INFORMAÇÕES!$U$116,IF(N1007="O",G1007,0))),0)</f>
        <v>0</v>
      </c>
      <c r="AK1007" s="75" t="n">
        <f aca="false">IF(E1007&lt;&gt;0,G1007,0)</f>
        <v>0</v>
      </c>
      <c r="AL1007" s="75" t="n">
        <f aca="false">IF(AC1007&lt;&gt;AE1007,(IF(N1007=0,J1007*(INFORMAÇÕES!$Q$89/INFORMAÇÕES!$Q$92),IF(N1007="R",J1007,0))),0)</f>
        <v>0</v>
      </c>
      <c r="AM1007" s="75" t="n">
        <f aca="false">IF(AC1007&lt;&gt;AE1007,(IF(N1007=0,J1007*(INFORMAÇÕES!$Q$90/INFORMAÇÕES!$Q$92),IF(N1007="C",J1007,0))),0)</f>
        <v>0</v>
      </c>
      <c r="AN1007" s="75" t="n">
        <f aca="false">IF(AC1007&lt;&gt;AE1007,(IF(N1007="",J1007*INFORMAÇÕES!$U$115,IF(N1007="CF",J1007,0))),0)</f>
        <v>0</v>
      </c>
      <c r="AO1007" s="75" t="n">
        <f aca="false">IF(AC1007&lt;&gt;AE1007,(IF(N1007="",J1007*INFORMAÇÕES!$U$116,IF(N1007="O",J1007,0))),0)</f>
        <v>0</v>
      </c>
      <c r="AP1007" s="75" t="n">
        <f aca="false">IF(H1007&lt;&gt;0,J1007,0)</f>
        <v>0</v>
      </c>
      <c r="AQ1007" s="75" t="n">
        <f aca="false">IF(K1007&lt;&gt;0,L1007,0)</f>
        <v>0</v>
      </c>
    </row>
    <row r="1008" s="174" customFormat="true" ht="14.25" hidden="false" customHeight="false" outlineLevel="0" collapsed="false">
      <c r="A1008" s="159" t="n">
        <v>996</v>
      </c>
      <c r="B1008" s="160" t="n">
        <f aca="false">R1008</f>
        <v>0</v>
      </c>
      <c r="C1008" s="161" t="n">
        <f aca="false">T1008</f>
        <v>0</v>
      </c>
      <c r="D1008" s="162" t="n">
        <f aca="false">U1008</f>
        <v>0</v>
      </c>
      <c r="E1008" s="163" t="n">
        <f aca="false">'ORÇ.GLOBAL P CAIXA'!E1007</f>
        <v>0</v>
      </c>
      <c r="F1008" s="163" t="n">
        <f aca="false">IF('ORÇ.GLOBAL EMPRESA'!G1007&gt;0,'ORÇ.GLOBAL EMPRESA'!G1007,'ORÇ.GLOBAL P CAIXA'!F1007)</f>
        <v>0</v>
      </c>
      <c r="G1008" s="163" t="n">
        <f aca="false">IF(E1008&lt;&gt;0,ROUND(E1008*F1008,2),IF(AK1008=0,(SUMIF($AC$13:$AC$1012,B1008,$AK$13:$AK$1012)),AK1008))</f>
        <v>0</v>
      </c>
      <c r="H1008" s="163" t="n">
        <f aca="false">V1008</f>
        <v>0</v>
      </c>
      <c r="I1008" s="163" t="n">
        <f aca="false">W1008</f>
        <v>0</v>
      </c>
      <c r="J1008" s="163" t="n">
        <f aca="false">IF(H1008&lt;&gt;0,ROUND(H1008*I1008,2),IF(AP1008=0,(SUMIF($AC$13:$AC$1012,B1008,$AP$13:$AP$1012)),AP1008))</f>
        <v>0</v>
      </c>
      <c r="K1008" s="163" t="n">
        <f aca="false">H1008-E1008</f>
        <v>0</v>
      </c>
      <c r="L1008" s="163" t="n">
        <f aca="false">J1008-G1008</f>
        <v>0</v>
      </c>
      <c r="M1008" s="645" t="str">
        <f aca="false">IF('ORÇ.GLOBAL P CAIXA'!H1007&gt;0,'ORÇ.GLOBAL P CAIXA'!H1007,"")</f>
        <v/>
      </c>
      <c r="N1008" s="646" t="n">
        <f aca="false">'ORÇ.GLOBAL P CAIXA'!I1007</f>
        <v>0</v>
      </c>
      <c r="O1008" s="166" t="str">
        <f aca="false">S1008</f>
        <v/>
      </c>
      <c r="P1008" s="167"/>
      <c r="Q1008" s="168" t="str">
        <f aca="false">IF(B1008&gt;0,"ok","ocultar")</f>
        <v>ocultar</v>
      </c>
      <c r="R1008" s="647" t="n">
        <f aca="false">'ORÇ.GLOBAL P CAIXA'!B1007</f>
        <v>0</v>
      </c>
      <c r="S1008" s="170" t="str">
        <f aca="false">IF('ORÇ.GLOBAL P CAIXA'!N1007&lt;&gt;0,'ORÇ.GLOBAL P CAIXA'!N1007,"")</f>
        <v/>
      </c>
      <c r="T1008" s="648" t="n">
        <f aca="false">'ORÇ.GLOBAL P CAIXA'!O1007</f>
        <v>0</v>
      </c>
      <c r="U1008" s="172" t="n">
        <f aca="false">'ORÇ.GLOBAL P CAIXA'!P1007</f>
        <v>0</v>
      </c>
      <c r="V1008" s="173" t="n">
        <f aca="false">'ORÇ.GLOBAL P CAIXA'!E1007</f>
        <v>0</v>
      </c>
      <c r="W1008" s="173" t="n">
        <f aca="false">F1008</f>
        <v>0</v>
      </c>
      <c r="X1008" s="649"/>
      <c r="Y1008" s="649"/>
      <c r="Z1008" s="650"/>
      <c r="AB1008" s="88"/>
      <c r="AC1008" s="157" t="n">
        <f aca="false">IF(B1008=0,AC1007,IF(ISNONTEXT(B1008)=TRUE(),INT(B1008),INT(LEFT(B1008,FIND(".",B1008)-1))))</f>
        <v>3</v>
      </c>
      <c r="AD1008" s="157" t="str">
        <f aca="false">IF(AD1009=1,1,IF(B1008&lt;&gt;0,1,IF(C1008&lt;&gt;0,1,IF(D1008&lt;&gt;0,1,IF(E1008&lt;&gt;0,1,"")))))</f>
        <v/>
      </c>
      <c r="AE1008" s="157" t="str">
        <f aca="false">IF(AC1008=0," ",IF(AC1008&lt;&gt;AC1007,AC1008," "))</f>
        <v> </v>
      </c>
      <c r="AF1008" s="88"/>
      <c r="AG1008" s="75" t="e">
        <f aca="false">IF(AC1008&lt;&gt;AE1008,(IF(N1008=0,G1008*(INFORMAÇÕES!$Q$69/INFORMAÇÕES!$Q$72),IF(N1008="R",G1008,0))),0)</f>
        <v>#DIV/0!</v>
      </c>
      <c r="AH1008" s="75" t="e">
        <f aca="false">IF(AC1008&lt;&gt;AE1008,(IF(N1008=0,G1008*(INFORMAÇÕES!$Q$70/INFORMAÇÕES!$Q$72),IF(N1008="C",G1008,0))),0)</f>
        <v>#DIV/0!</v>
      </c>
      <c r="AI1008" s="75" t="n">
        <f aca="false">IF(AC1008&lt;&gt;AE1008,(IF(N1008=0,G1008*INFORMAÇÕES!$U$115,IF(N1008="CF",G1008,0))),0)</f>
        <v>0</v>
      </c>
      <c r="AJ1008" s="75" t="n">
        <f aca="false">IF(AC1008&lt;&gt;AE1008,(IF(N1008=0,G1008*INFORMAÇÕES!$U$116,IF(N1008="O",G1008,0))),0)</f>
        <v>0</v>
      </c>
      <c r="AK1008" s="75" t="n">
        <f aca="false">IF(E1008&lt;&gt;0,G1008,0)</f>
        <v>0</v>
      </c>
      <c r="AL1008" s="75" t="n">
        <f aca="false">IF(AC1008&lt;&gt;AE1008,(IF(N1008=0,J1008*(INFORMAÇÕES!$Q$89/INFORMAÇÕES!$Q$92),IF(N1008="R",J1008,0))),0)</f>
        <v>0</v>
      </c>
      <c r="AM1008" s="75" t="n">
        <f aca="false">IF(AC1008&lt;&gt;AE1008,(IF(N1008=0,J1008*(INFORMAÇÕES!$Q$90/INFORMAÇÕES!$Q$92),IF(N1008="C",J1008,0))),0)</f>
        <v>0</v>
      </c>
      <c r="AN1008" s="75" t="n">
        <f aca="false">IF(AC1008&lt;&gt;AE1008,(IF(N1008="",J1008*INFORMAÇÕES!$U$115,IF(N1008="CF",J1008,0))),0)</f>
        <v>0</v>
      </c>
      <c r="AO1008" s="75" t="n">
        <f aca="false">IF(AC1008&lt;&gt;AE1008,(IF(N1008="",J1008*INFORMAÇÕES!$U$116,IF(N1008="O",J1008,0))),0)</f>
        <v>0</v>
      </c>
      <c r="AP1008" s="75" t="n">
        <f aca="false">IF(H1008&lt;&gt;0,J1008,0)</f>
        <v>0</v>
      </c>
      <c r="AQ1008" s="75" t="n">
        <f aca="false">IF(K1008&lt;&gt;0,L1008,0)</f>
        <v>0</v>
      </c>
    </row>
    <row r="1009" s="174" customFormat="true" ht="14.25" hidden="false" customHeight="false" outlineLevel="0" collapsed="false">
      <c r="A1009" s="159" t="n">
        <v>997</v>
      </c>
      <c r="B1009" s="160" t="n">
        <f aca="false">R1009</f>
        <v>0</v>
      </c>
      <c r="C1009" s="161" t="n">
        <f aca="false">T1009</f>
        <v>0</v>
      </c>
      <c r="D1009" s="162" t="n">
        <f aca="false">U1009</f>
        <v>0</v>
      </c>
      <c r="E1009" s="163" t="n">
        <f aca="false">'ORÇ.GLOBAL P CAIXA'!E1008</f>
        <v>0</v>
      </c>
      <c r="F1009" s="163" t="n">
        <f aca="false">IF('ORÇ.GLOBAL EMPRESA'!G1008&gt;0,'ORÇ.GLOBAL EMPRESA'!G1008,'ORÇ.GLOBAL P CAIXA'!F1008)</f>
        <v>0</v>
      </c>
      <c r="G1009" s="163" t="n">
        <f aca="false">IF(E1009&lt;&gt;0,ROUND(E1009*F1009,2),IF(AK1009=0,(SUMIF($AC$13:$AC$1012,B1009,$AK$13:$AK$1012)),AK1009))</f>
        <v>0</v>
      </c>
      <c r="H1009" s="163" t="n">
        <f aca="false">V1009</f>
        <v>0</v>
      </c>
      <c r="I1009" s="163" t="n">
        <f aca="false">W1009</f>
        <v>0</v>
      </c>
      <c r="J1009" s="163" t="n">
        <f aca="false">IF(H1009&lt;&gt;0,ROUND(H1009*I1009,2),IF(AP1009=0,(SUMIF($AC$13:$AC$1012,B1009,$AP$13:$AP$1012)),AP1009))</f>
        <v>0</v>
      </c>
      <c r="K1009" s="163" t="n">
        <f aca="false">H1009-E1009</f>
        <v>0</v>
      </c>
      <c r="L1009" s="163" t="n">
        <f aca="false">J1009-G1009</f>
        <v>0</v>
      </c>
      <c r="M1009" s="645" t="str">
        <f aca="false">IF('ORÇ.GLOBAL P CAIXA'!H1008&gt;0,'ORÇ.GLOBAL P CAIXA'!H1008,"")</f>
        <v/>
      </c>
      <c r="N1009" s="646" t="n">
        <f aca="false">'ORÇ.GLOBAL P CAIXA'!I1008</f>
        <v>0</v>
      </c>
      <c r="O1009" s="166" t="str">
        <f aca="false">S1009</f>
        <v/>
      </c>
      <c r="P1009" s="167"/>
      <c r="Q1009" s="168" t="str">
        <f aca="false">IF(B1009&gt;0,"ok","ocultar")</f>
        <v>ocultar</v>
      </c>
      <c r="R1009" s="647" t="n">
        <f aca="false">'ORÇ.GLOBAL P CAIXA'!B1008</f>
        <v>0</v>
      </c>
      <c r="S1009" s="170" t="str">
        <f aca="false">IF('ORÇ.GLOBAL P CAIXA'!N1008&lt;&gt;0,'ORÇ.GLOBAL P CAIXA'!N1008,"")</f>
        <v/>
      </c>
      <c r="T1009" s="648" t="n">
        <f aca="false">'ORÇ.GLOBAL P CAIXA'!O1008</f>
        <v>0</v>
      </c>
      <c r="U1009" s="172" t="n">
        <f aca="false">'ORÇ.GLOBAL P CAIXA'!P1008</f>
        <v>0</v>
      </c>
      <c r="V1009" s="173" t="n">
        <f aca="false">'ORÇ.GLOBAL P CAIXA'!E1008</f>
        <v>0</v>
      </c>
      <c r="W1009" s="173" t="n">
        <f aca="false">F1009</f>
        <v>0</v>
      </c>
      <c r="X1009" s="649"/>
      <c r="Y1009" s="649"/>
      <c r="Z1009" s="650"/>
      <c r="AB1009" s="88"/>
      <c r="AC1009" s="157" t="n">
        <f aca="false">IF(B1009=0,AC1008,IF(ISNONTEXT(B1009)=TRUE(),INT(B1009),INT(LEFT(B1009,FIND(".",B1009)-1))))</f>
        <v>3</v>
      </c>
      <c r="AD1009" s="157" t="str">
        <f aca="false">IF(AD1010=1,1,IF(B1009&lt;&gt;0,1,IF(C1009&lt;&gt;0,1,IF(D1009&lt;&gt;0,1,IF(E1009&lt;&gt;0,1,"")))))</f>
        <v/>
      </c>
      <c r="AE1009" s="157" t="str">
        <f aca="false">IF(AC1009=0," ",IF(AC1009&lt;&gt;AC1008,AC1009," "))</f>
        <v> </v>
      </c>
      <c r="AF1009" s="88"/>
      <c r="AG1009" s="75" t="e">
        <f aca="false">IF(AC1009&lt;&gt;AE1009,(IF(N1009=0,G1009*(INFORMAÇÕES!$Q$69/INFORMAÇÕES!$Q$72),IF(N1009="R",G1009,0))),0)</f>
        <v>#DIV/0!</v>
      </c>
      <c r="AH1009" s="75" t="e">
        <f aca="false">IF(AC1009&lt;&gt;AE1009,(IF(N1009=0,G1009*(INFORMAÇÕES!$Q$70/INFORMAÇÕES!$Q$72),IF(N1009="C",G1009,0))),0)</f>
        <v>#DIV/0!</v>
      </c>
      <c r="AI1009" s="75" t="n">
        <f aca="false">IF(AC1009&lt;&gt;AE1009,(IF(N1009=0,G1009*INFORMAÇÕES!$U$115,IF(N1009="CF",G1009,0))),0)</f>
        <v>0</v>
      </c>
      <c r="AJ1009" s="75" t="n">
        <f aca="false">IF(AC1009&lt;&gt;AE1009,(IF(N1009=0,G1009*INFORMAÇÕES!$U$116,IF(N1009="O",G1009,0))),0)</f>
        <v>0</v>
      </c>
      <c r="AK1009" s="75" t="n">
        <f aca="false">IF(E1009&lt;&gt;0,G1009,0)</f>
        <v>0</v>
      </c>
      <c r="AL1009" s="75" t="n">
        <f aca="false">IF(AC1009&lt;&gt;AE1009,(IF(N1009=0,J1009*(INFORMAÇÕES!$Q$89/INFORMAÇÕES!$Q$92),IF(N1009="R",J1009,0))),0)</f>
        <v>0</v>
      </c>
      <c r="AM1009" s="75" t="n">
        <f aca="false">IF(AC1009&lt;&gt;AE1009,(IF(N1009=0,J1009*(INFORMAÇÕES!$Q$90/INFORMAÇÕES!$Q$92),IF(N1009="C",J1009,0))),0)</f>
        <v>0</v>
      </c>
      <c r="AN1009" s="75" t="n">
        <f aca="false">IF(AC1009&lt;&gt;AE1009,(IF(N1009="",J1009*INFORMAÇÕES!$U$115,IF(N1009="CF",J1009,0))),0)</f>
        <v>0</v>
      </c>
      <c r="AO1009" s="75" t="n">
        <f aca="false">IF(AC1009&lt;&gt;AE1009,(IF(N1009="",J1009*INFORMAÇÕES!$U$116,IF(N1009="O",J1009,0))),0)</f>
        <v>0</v>
      </c>
      <c r="AP1009" s="75" t="n">
        <f aca="false">IF(H1009&lt;&gt;0,J1009,0)</f>
        <v>0</v>
      </c>
      <c r="AQ1009" s="75" t="n">
        <f aca="false">IF(K1009&lt;&gt;0,L1009,0)</f>
        <v>0</v>
      </c>
    </row>
    <row r="1010" s="174" customFormat="true" ht="14.25" hidden="false" customHeight="false" outlineLevel="0" collapsed="false">
      <c r="A1010" s="159" t="n">
        <v>998</v>
      </c>
      <c r="B1010" s="160" t="n">
        <f aca="false">R1010</f>
        <v>0</v>
      </c>
      <c r="C1010" s="161" t="n">
        <f aca="false">T1010</f>
        <v>0</v>
      </c>
      <c r="D1010" s="162" t="n">
        <f aca="false">U1010</f>
        <v>0</v>
      </c>
      <c r="E1010" s="163" t="n">
        <f aca="false">'ORÇ.GLOBAL P CAIXA'!E1009</f>
        <v>0</v>
      </c>
      <c r="F1010" s="163" t="n">
        <f aca="false">IF('ORÇ.GLOBAL EMPRESA'!G1009&gt;0,'ORÇ.GLOBAL EMPRESA'!G1009,'ORÇ.GLOBAL P CAIXA'!F1009)</f>
        <v>0</v>
      </c>
      <c r="G1010" s="163" t="n">
        <f aca="false">IF(E1010&lt;&gt;0,ROUND(E1010*F1010,2),IF(AK1010=0,(SUMIF($AC$13:$AC$1012,B1010,$AK$13:$AK$1012)),AK1010))</f>
        <v>0</v>
      </c>
      <c r="H1010" s="163" t="n">
        <f aca="false">V1010</f>
        <v>0</v>
      </c>
      <c r="I1010" s="163" t="n">
        <f aca="false">W1010</f>
        <v>0</v>
      </c>
      <c r="J1010" s="163" t="n">
        <f aca="false">IF(H1010&lt;&gt;0,ROUND(H1010*I1010,2),IF(AP1010=0,(SUMIF($AC$13:$AC$1012,B1010,$AP$13:$AP$1012)),AP1010))</f>
        <v>0</v>
      </c>
      <c r="K1010" s="163" t="n">
        <f aca="false">H1010-E1010</f>
        <v>0</v>
      </c>
      <c r="L1010" s="163" t="n">
        <f aca="false">J1010-G1010</f>
        <v>0</v>
      </c>
      <c r="M1010" s="645" t="str">
        <f aca="false">IF('ORÇ.GLOBAL P CAIXA'!H1009&gt;0,'ORÇ.GLOBAL P CAIXA'!H1009,"")</f>
        <v/>
      </c>
      <c r="N1010" s="646" t="n">
        <f aca="false">'ORÇ.GLOBAL P CAIXA'!I1009</f>
        <v>0</v>
      </c>
      <c r="O1010" s="166" t="str">
        <f aca="false">S1010</f>
        <v/>
      </c>
      <c r="P1010" s="167"/>
      <c r="Q1010" s="168" t="str">
        <f aca="false">IF(B1010&gt;0,"ok","ocultar")</f>
        <v>ocultar</v>
      </c>
      <c r="R1010" s="647" t="n">
        <f aca="false">'ORÇ.GLOBAL P CAIXA'!B1009</f>
        <v>0</v>
      </c>
      <c r="S1010" s="170" t="str">
        <f aca="false">IF('ORÇ.GLOBAL P CAIXA'!N1009&lt;&gt;0,'ORÇ.GLOBAL P CAIXA'!N1009,"")</f>
        <v/>
      </c>
      <c r="T1010" s="648" t="n">
        <f aca="false">'ORÇ.GLOBAL P CAIXA'!O1009</f>
        <v>0</v>
      </c>
      <c r="U1010" s="172" t="n">
        <f aca="false">'ORÇ.GLOBAL P CAIXA'!P1009</f>
        <v>0</v>
      </c>
      <c r="V1010" s="173" t="n">
        <f aca="false">'ORÇ.GLOBAL P CAIXA'!E1009</f>
        <v>0</v>
      </c>
      <c r="W1010" s="173" t="n">
        <f aca="false">F1010</f>
        <v>0</v>
      </c>
      <c r="X1010" s="649"/>
      <c r="Y1010" s="649"/>
      <c r="Z1010" s="650"/>
      <c r="AB1010" s="88"/>
      <c r="AC1010" s="157" t="n">
        <f aca="false">IF(B1010=0,AC1009,IF(ISNONTEXT(B1010)=TRUE(),INT(B1010),INT(LEFT(B1010,FIND(".",B1010)-1))))</f>
        <v>3</v>
      </c>
      <c r="AD1010" s="157" t="str">
        <f aca="false">IF(AD1011=1,1,IF(B1010&lt;&gt;0,1,IF(C1010&lt;&gt;0,1,IF(D1010&lt;&gt;0,1,IF(E1010&lt;&gt;0,1,"")))))</f>
        <v/>
      </c>
      <c r="AE1010" s="157" t="str">
        <f aca="false">IF(AC1010=0," ",IF(AC1010&lt;&gt;AC1009,AC1010," "))</f>
        <v> </v>
      </c>
      <c r="AF1010" s="88"/>
      <c r="AG1010" s="75" t="e">
        <f aca="false">IF(AC1010&lt;&gt;AE1010,(IF(N1010=0,G1010*(INFORMAÇÕES!$Q$69/INFORMAÇÕES!$Q$72),IF(N1010="R",G1010,0))),0)</f>
        <v>#DIV/0!</v>
      </c>
      <c r="AH1010" s="75" t="e">
        <f aca="false">IF(AC1010&lt;&gt;AE1010,(IF(N1010=0,G1010*(INFORMAÇÕES!$Q$70/INFORMAÇÕES!$Q$72),IF(N1010="C",G1010,0))),0)</f>
        <v>#DIV/0!</v>
      </c>
      <c r="AI1010" s="75" t="n">
        <f aca="false">IF(AC1010&lt;&gt;AE1010,(IF(N1010=0,G1010*INFORMAÇÕES!$U$115,IF(N1010="CF",G1010,0))),0)</f>
        <v>0</v>
      </c>
      <c r="AJ1010" s="75" t="n">
        <f aca="false">IF(AC1010&lt;&gt;AE1010,(IF(N1010=0,G1010*INFORMAÇÕES!$U$116,IF(N1010="O",G1010,0))),0)</f>
        <v>0</v>
      </c>
      <c r="AK1010" s="75" t="n">
        <f aca="false">IF(E1010&lt;&gt;0,G1010,0)</f>
        <v>0</v>
      </c>
      <c r="AL1010" s="75" t="n">
        <f aca="false">IF(AC1010&lt;&gt;AE1010,(IF(N1010=0,J1010*(INFORMAÇÕES!$Q$89/INFORMAÇÕES!$Q$92),IF(N1010="R",J1010,0))),0)</f>
        <v>0</v>
      </c>
      <c r="AM1010" s="75" t="n">
        <f aca="false">IF(AC1010&lt;&gt;AE1010,(IF(N1010=0,J1010*(INFORMAÇÕES!$Q$90/INFORMAÇÕES!$Q$92),IF(N1010="C",J1010,0))),0)</f>
        <v>0</v>
      </c>
      <c r="AN1010" s="75" t="n">
        <f aca="false">IF(AC1010&lt;&gt;AE1010,(IF(N1010="",J1010*INFORMAÇÕES!$U$115,IF(N1010="CF",J1010,0))),0)</f>
        <v>0</v>
      </c>
      <c r="AO1010" s="75" t="n">
        <f aca="false">IF(AC1010&lt;&gt;AE1010,(IF(N1010="",J1010*INFORMAÇÕES!$U$116,IF(N1010="O",J1010,0))),0)</f>
        <v>0</v>
      </c>
      <c r="AP1010" s="75" t="n">
        <f aca="false">IF(H1010&lt;&gt;0,J1010,0)</f>
        <v>0</v>
      </c>
      <c r="AQ1010" s="75" t="n">
        <f aca="false">IF(K1010&lt;&gt;0,L1010,0)</f>
        <v>0</v>
      </c>
    </row>
    <row r="1011" s="174" customFormat="true" ht="14.25" hidden="false" customHeight="false" outlineLevel="0" collapsed="false">
      <c r="A1011" s="159" t="n">
        <v>999</v>
      </c>
      <c r="B1011" s="160" t="n">
        <f aca="false">R1011</f>
        <v>0</v>
      </c>
      <c r="C1011" s="161" t="n">
        <f aca="false">T1011</f>
        <v>0</v>
      </c>
      <c r="D1011" s="162" t="n">
        <f aca="false">U1011</f>
        <v>0</v>
      </c>
      <c r="E1011" s="163" t="n">
        <f aca="false">'ORÇ.GLOBAL P CAIXA'!E1010</f>
        <v>0</v>
      </c>
      <c r="F1011" s="163" t="n">
        <f aca="false">IF('ORÇ.GLOBAL EMPRESA'!G1010&gt;0,'ORÇ.GLOBAL EMPRESA'!G1010,'ORÇ.GLOBAL P CAIXA'!F1010)</f>
        <v>0</v>
      </c>
      <c r="G1011" s="163" t="n">
        <f aca="false">IF(E1011&lt;&gt;0,ROUND(E1011*F1011,2),IF(AK1011=0,(SUMIF($AC$13:$AC$1012,B1011,$AK$13:$AK$1012)),AK1011))</f>
        <v>0</v>
      </c>
      <c r="H1011" s="163" t="n">
        <f aca="false">V1011</f>
        <v>0</v>
      </c>
      <c r="I1011" s="163" t="n">
        <f aca="false">W1011</f>
        <v>0</v>
      </c>
      <c r="J1011" s="163" t="n">
        <f aca="false">IF(H1011&lt;&gt;0,ROUND(H1011*I1011,2),IF(AP1011=0,(SUMIF($AC$13:$AC$1012,B1011,$AP$13:$AP$1012)),AP1011))</f>
        <v>0</v>
      </c>
      <c r="K1011" s="163" t="n">
        <f aca="false">H1011-E1011</f>
        <v>0</v>
      </c>
      <c r="L1011" s="163" t="n">
        <f aca="false">J1011-G1011</f>
        <v>0</v>
      </c>
      <c r="M1011" s="645" t="str">
        <f aca="false">IF('ORÇ.GLOBAL P CAIXA'!H1010&gt;0,'ORÇ.GLOBAL P CAIXA'!H1010,"")</f>
        <v/>
      </c>
      <c r="N1011" s="646" t="n">
        <f aca="false">'ORÇ.GLOBAL P CAIXA'!I1010</f>
        <v>0</v>
      </c>
      <c r="O1011" s="166" t="str">
        <f aca="false">S1011</f>
        <v/>
      </c>
      <c r="P1011" s="167"/>
      <c r="Q1011" s="168" t="str">
        <f aca="false">IF(B1011&gt;0,"ok","ocultar")</f>
        <v>ocultar</v>
      </c>
      <c r="R1011" s="647" t="n">
        <f aca="false">'ORÇ.GLOBAL P CAIXA'!B1010</f>
        <v>0</v>
      </c>
      <c r="S1011" s="170" t="str">
        <f aca="false">IF('ORÇ.GLOBAL P CAIXA'!N1010&lt;&gt;0,'ORÇ.GLOBAL P CAIXA'!N1010,"")</f>
        <v/>
      </c>
      <c r="T1011" s="648" t="n">
        <f aca="false">'ORÇ.GLOBAL P CAIXA'!O1010</f>
        <v>0</v>
      </c>
      <c r="U1011" s="172" t="n">
        <f aca="false">'ORÇ.GLOBAL P CAIXA'!P1010</f>
        <v>0</v>
      </c>
      <c r="V1011" s="173" t="n">
        <f aca="false">'ORÇ.GLOBAL P CAIXA'!E1010</f>
        <v>0</v>
      </c>
      <c r="W1011" s="173" t="n">
        <f aca="false">F1011</f>
        <v>0</v>
      </c>
      <c r="X1011" s="649"/>
      <c r="Y1011" s="649"/>
      <c r="Z1011" s="650"/>
      <c r="AB1011" s="88"/>
      <c r="AC1011" s="157" t="n">
        <f aca="false">IF(B1011=0,AC1010,IF(ISNONTEXT(B1011)=TRUE(),INT(B1011),INT(LEFT(B1011,FIND(".",B1011)-1))))</f>
        <v>3</v>
      </c>
      <c r="AD1011" s="157" t="str">
        <f aca="false">IF(AD1012=1,1,IF(B1011&lt;&gt;0,1,IF(C1011&lt;&gt;0,1,IF(D1011&lt;&gt;0,1,IF(E1011&lt;&gt;0,1,"")))))</f>
        <v/>
      </c>
      <c r="AE1011" s="157" t="str">
        <f aca="false">IF(AC1011=0," ",IF(AC1011&lt;&gt;AC1010,AC1011," "))</f>
        <v> </v>
      </c>
      <c r="AF1011" s="88"/>
      <c r="AG1011" s="75" t="e">
        <f aca="false">IF(AC1011&lt;&gt;AE1011,(IF(N1011=0,G1011*(INFORMAÇÕES!$Q$69/INFORMAÇÕES!$Q$72),IF(N1011="R",G1011,0))),0)</f>
        <v>#DIV/0!</v>
      </c>
      <c r="AH1011" s="75" t="e">
        <f aca="false">IF(AC1011&lt;&gt;AE1011,(IF(N1011=0,G1011*(INFORMAÇÕES!$Q$70/INFORMAÇÕES!$Q$72),IF(N1011="C",G1011,0))),0)</f>
        <v>#DIV/0!</v>
      </c>
      <c r="AI1011" s="75" t="n">
        <f aca="false">IF(AC1011&lt;&gt;AE1011,(IF(N1011=0,G1011*INFORMAÇÕES!$U$115,IF(N1011="CF",G1011,0))),0)</f>
        <v>0</v>
      </c>
      <c r="AJ1011" s="75" t="n">
        <f aca="false">IF(AC1011&lt;&gt;AE1011,(IF(N1011=0,G1011*INFORMAÇÕES!$U$116,IF(N1011="O",G1011,0))),0)</f>
        <v>0</v>
      </c>
      <c r="AK1011" s="75" t="n">
        <f aca="false">IF(E1011&lt;&gt;0,G1011,0)</f>
        <v>0</v>
      </c>
      <c r="AL1011" s="75" t="n">
        <f aca="false">IF(AC1011&lt;&gt;AE1011,(IF(N1011=0,J1011*(INFORMAÇÕES!$Q$89/INFORMAÇÕES!$Q$92),IF(N1011="R",J1011,0))),0)</f>
        <v>0</v>
      </c>
      <c r="AM1011" s="75" t="n">
        <f aca="false">IF(AC1011&lt;&gt;AE1011,(IF(N1011=0,J1011*(INFORMAÇÕES!$Q$90/INFORMAÇÕES!$Q$92),IF(N1011="C",J1011,0))),0)</f>
        <v>0</v>
      </c>
      <c r="AN1011" s="75" t="n">
        <f aca="false">IF(AC1011&lt;&gt;AE1011,(IF(N1011="",J1011*INFORMAÇÕES!$U$115,IF(N1011="CF",J1011,0))),0)</f>
        <v>0</v>
      </c>
      <c r="AO1011" s="75" t="n">
        <f aca="false">IF(AC1011&lt;&gt;AE1011,(IF(N1011="",J1011*INFORMAÇÕES!$U$116,IF(N1011="O",J1011,0))),0)</f>
        <v>0</v>
      </c>
      <c r="AP1011" s="75" t="n">
        <f aca="false">IF(H1011&lt;&gt;0,J1011,0)</f>
        <v>0</v>
      </c>
      <c r="AQ1011" s="75" t="n">
        <f aca="false">IF(K1011&lt;&gt;0,L1011,0)</f>
        <v>0</v>
      </c>
    </row>
    <row r="1012" s="174" customFormat="true" ht="14.25" hidden="false" customHeight="false" outlineLevel="0" collapsed="false">
      <c r="A1012" s="159" t="n">
        <v>1000</v>
      </c>
      <c r="B1012" s="160" t="n">
        <f aca="false">R1012</f>
        <v>0</v>
      </c>
      <c r="C1012" s="161" t="n">
        <f aca="false">T1012</f>
        <v>0</v>
      </c>
      <c r="D1012" s="162" t="n">
        <f aca="false">U1012</f>
        <v>0</v>
      </c>
      <c r="E1012" s="163" t="n">
        <f aca="false">'ORÇ.GLOBAL P CAIXA'!E1011</f>
        <v>0</v>
      </c>
      <c r="F1012" s="163" t="n">
        <f aca="false">IF('ORÇ.GLOBAL EMPRESA'!G1011&gt;0,'ORÇ.GLOBAL EMPRESA'!G1011,'ORÇ.GLOBAL P CAIXA'!F1011)</f>
        <v>0</v>
      </c>
      <c r="G1012" s="163" t="n">
        <f aca="false">IF(E1012&lt;&gt;0,ROUND(E1012*F1012,2),IF(AK1012=0,(SUMIF($AC$13:$AC$1012,B1012,$AK$13:$AK$1012)),AK1012))</f>
        <v>0</v>
      </c>
      <c r="H1012" s="163" t="n">
        <f aca="false">V1012</f>
        <v>0</v>
      </c>
      <c r="I1012" s="163" t="n">
        <f aca="false">W1012</f>
        <v>0</v>
      </c>
      <c r="J1012" s="163" t="n">
        <f aca="false">IF(H1012&lt;&gt;0,ROUND(H1012*I1012,2),IF(AP1012=0,(SUMIF($AC$13:$AC$1012,B1012,$AP$13:$AP$1012)),AP1012))</f>
        <v>0</v>
      </c>
      <c r="K1012" s="163" t="n">
        <f aca="false">H1012-E1012</f>
        <v>0</v>
      </c>
      <c r="L1012" s="163" t="n">
        <f aca="false">J1012-G1012</f>
        <v>0</v>
      </c>
      <c r="M1012" s="645" t="str">
        <f aca="false">IF('ORÇ.GLOBAL P CAIXA'!H1011&gt;0,'ORÇ.GLOBAL P CAIXA'!H1011,"")</f>
        <v/>
      </c>
      <c r="N1012" s="646" t="n">
        <f aca="false">'ORÇ.GLOBAL P CAIXA'!I1011</f>
        <v>0</v>
      </c>
      <c r="O1012" s="166" t="str">
        <f aca="false">S1012</f>
        <v/>
      </c>
      <c r="P1012" s="167"/>
      <c r="Q1012" s="168" t="str">
        <f aca="false">IF(B1012&gt;0,"ok","ocultar")</f>
        <v>ocultar</v>
      </c>
      <c r="R1012" s="647" t="n">
        <f aca="false">'ORÇ.GLOBAL P CAIXA'!B1011</f>
        <v>0</v>
      </c>
      <c r="S1012" s="170" t="str">
        <f aca="false">IF('ORÇ.GLOBAL P CAIXA'!N1011&lt;&gt;0,'ORÇ.GLOBAL P CAIXA'!N1011,"")</f>
        <v/>
      </c>
      <c r="T1012" s="648" t="n">
        <f aca="false">'ORÇ.GLOBAL P CAIXA'!O1011</f>
        <v>0</v>
      </c>
      <c r="U1012" s="172" t="n">
        <f aca="false">'ORÇ.GLOBAL P CAIXA'!P1011</f>
        <v>0</v>
      </c>
      <c r="V1012" s="173" t="n">
        <f aca="false">'ORÇ.GLOBAL P CAIXA'!E1011</f>
        <v>0</v>
      </c>
      <c r="W1012" s="173" t="n">
        <f aca="false">F1012</f>
        <v>0</v>
      </c>
      <c r="X1012" s="649"/>
      <c r="Y1012" s="649"/>
      <c r="Z1012" s="650"/>
      <c r="AB1012" s="88"/>
      <c r="AC1012" s="157" t="n">
        <f aca="false">IF(B1012=0,AC1011,IF(ISNONTEXT(B1012)=TRUE(),INT(B1012),INT(LEFT(B1012,FIND(".",B1012)-1))))</f>
        <v>3</v>
      </c>
      <c r="AD1012" s="157" t="str">
        <f aca="false">IF(AD1013=1,1,IF(B1012&lt;&gt;0,1,IF(C1012&lt;&gt;0,1,IF(D1012&lt;&gt;0,1,IF(E1012&lt;&gt;0,1,"")))))</f>
        <v/>
      </c>
      <c r="AE1012" s="157" t="str">
        <f aca="false">IF(AC1012=0," ",IF(AC1012&lt;&gt;AC1011,AC1012," "))</f>
        <v> </v>
      </c>
      <c r="AF1012" s="88"/>
      <c r="AG1012" s="75" t="e">
        <f aca="false">IF(AC1012&lt;&gt;AE1012,(IF(N1012=0,G1012*(INFORMAÇÕES!$Q$69/INFORMAÇÕES!$Q$72),IF(N1012="R",G1012,0))),0)</f>
        <v>#DIV/0!</v>
      </c>
      <c r="AH1012" s="75" t="e">
        <f aca="false">IF(AC1012&lt;&gt;AE1012,(IF(N1012=0,G1012*(INFORMAÇÕES!$Q$70/INFORMAÇÕES!$Q$72),IF(N1012="C",G1012,0))),0)</f>
        <v>#DIV/0!</v>
      </c>
      <c r="AI1012" s="75" t="n">
        <f aca="false">IF(AC1012&lt;&gt;AE1012,(IF(N1012=0,G1012*INFORMAÇÕES!$U$115,IF(N1012="CF",G1012,0))),0)</f>
        <v>0</v>
      </c>
      <c r="AJ1012" s="75" t="n">
        <f aca="false">IF(AC1012&lt;&gt;AE1012,(IF(N1012=0,G1012*INFORMAÇÕES!$U$116,IF(N1012="O",G1012,0))),0)</f>
        <v>0</v>
      </c>
      <c r="AK1012" s="75" t="n">
        <f aca="false">IF(E1012&lt;&gt;0,G1012,0)</f>
        <v>0</v>
      </c>
      <c r="AL1012" s="75" t="n">
        <f aca="false">IF(AC1012&lt;&gt;AE1012,(IF(N1012=0,J1012*(INFORMAÇÕES!$Q$89/INFORMAÇÕES!$Q$92),IF(N1012="R",J1012,0))),0)</f>
        <v>0</v>
      </c>
      <c r="AM1012" s="75" t="n">
        <f aca="false">IF(AC1012&lt;&gt;AE1012,(IF(N1012=0,J1012*(INFORMAÇÕES!$Q$90/INFORMAÇÕES!$Q$92),IF(N1012="C",J1012,0))),0)</f>
        <v>0</v>
      </c>
      <c r="AN1012" s="75" t="n">
        <f aca="false">IF(AC1012&lt;&gt;AE1012,(IF(N1012="",J1012*INFORMAÇÕES!$U$115,IF(N1012="CF",J1012,0))),0)</f>
        <v>0</v>
      </c>
      <c r="AO1012" s="75" t="n">
        <f aca="false">IF(AC1012&lt;&gt;AE1012,(IF(N1012="",J1012*INFORMAÇÕES!$U$116,IF(N1012="O",J1012,0))),0)</f>
        <v>0</v>
      </c>
      <c r="AP1012" s="75" t="n">
        <f aca="false">IF(H1012&lt;&gt;0,J1012,0)</f>
        <v>0</v>
      </c>
      <c r="AQ1012" s="75" t="n">
        <f aca="false">IF(K1012&lt;&gt;0,L1012,0)</f>
        <v>0</v>
      </c>
    </row>
    <row r="1013" s="174" customFormat="true" ht="5.25" hidden="false" customHeight="true" outlineLevel="0" collapsed="false">
      <c r="A1013" s="159"/>
      <c r="B1013" s="190"/>
      <c r="C1013" s="190"/>
      <c r="D1013" s="190"/>
      <c r="E1013" s="191"/>
      <c r="F1013" s="191"/>
      <c r="G1013" s="191"/>
      <c r="H1013" s="191"/>
      <c r="I1013" s="191"/>
      <c r="J1013" s="191"/>
      <c r="K1013" s="191"/>
      <c r="L1013" s="191"/>
      <c r="M1013" s="191"/>
      <c r="N1013" s="191"/>
      <c r="O1013" s="190"/>
      <c r="P1013" s="190"/>
      <c r="R1013" s="102"/>
      <c r="S1013" s="102"/>
      <c r="T1013" s="102"/>
      <c r="U1013" s="102"/>
      <c r="V1013" s="102"/>
      <c r="W1013" s="102"/>
      <c r="X1013" s="102"/>
      <c r="Y1013" s="102"/>
      <c r="Z1013" s="102"/>
      <c r="AB1013" s="88"/>
      <c r="AC1013" s="88"/>
      <c r="AD1013" s="88"/>
      <c r="AE1013" s="88"/>
      <c r="AF1013" s="88"/>
    </row>
    <row r="1014" s="174" customFormat="true" ht="14.25" hidden="false" customHeight="false" outlineLevel="0" collapsed="false">
      <c r="A1014" s="159"/>
      <c r="B1014" s="192" t="s">
        <v>141</v>
      </c>
      <c r="C1014" s="193"/>
      <c r="D1014" s="193"/>
      <c r="E1014" s="193"/>
      <c r="F1014" s="194"/>
      <c r="G1014" s="195"/>
      <c r="H1014" s="195"/>
      <c r="I1014" s="195"/>
      <c r="J1014" s="195"/>
      <c r="K1014" s="195"/>
      <c r="L1014" s="195"/>
      <c r="M1014" s="195"/>
      <c r="N1014" s="195"/>
      <c r="O1014" s="196"/>
      <c r="P1014" s="197"/>
      <c r="AB1014" s="88"/>
      <c r="AC1014" s="88"/>
      <c r="AE1014" s="88"/>
      <c r="AF1014" s="88"/>
    </row>
    <row r="1015" s="174" customFormat="true" ht="5.25" hidden="false" customHeight="true" outlineLevel="0" collapsed="false">
      <c r="A1015" s="159"/>
      <c r="B1015" s="198"/>
      <c r="C1015" s="197"/>
      <c r="D1015" s="197"/>
      <c r="E1015" s="651"/>
      <c r="F1015" s="199"/>
      <c r="G1015" s="191"/>
      <c r="H1015" s="652"/>
      <c r="I1015" s="191"/>
      <c r="J1015" s="191"/>
      <c r="K1015" s="652"/>
      <c r="L1015" s="653"/>
      <c r="M1015" s="191"/>
      <c r="N1015" s="191"/>
      <c r="O1015" s="197"/>
      <c r="P1015" s="197"/>
      <c r="R1015" s="201"/>
      <c r="S1015" s="201"/>
      <c r="T1015" s="201"/>
      <c r="U1015" s="201"/>
      <c r="V1015" s="202"/>
      <c r="W1015" s="201"/>
      <c r="X1015" s="201"/>
      <c r="Y1015" s="201"/>
      <c r="Z1015" s="202"/>
      <c r="AB1015" s="88"/>
      <c r="AC1015" s="88"/>
      <c r="AD1015" s="157" t="n">
        <f aca="false">SUM(AD13:AD1012)</f>
        <v>7</v>
      </c>
      <c r="AE1015" s="88"/>
      <c r="AF1015" s="88"/>
      <c r="AG1015" s="203" t="e">
        <f aca="false">SUM(AG13:AG1013)</f>
        <v>#DIV/0!</v>
      </c>
      <c r="AH1015" s="203" t="e">
        <f aca="false">SUM(AH13:AH1013)</f>
        <v>#DIV/0!</v>
      </c>
      <c r="AI1015" s="203" t="n">
        <f aca="false">SUM(AI13:AI1013)</f>
        <v>0</v>
      </c>
      <c r="AJ1015" s="203" t="n">
        <f aca="false">SUM(AJ13:AJ1013)</f>
        <v>0</v>
      </c>
      <c r="AK1015" s="203" t="n">
        <f aca="false">SUM(AK13:AK1012)</f>
        <v>41766.75</v>
      </c>
      <c r="AL1015" s="203" t="n">
        <f aca="false">SUM(AL13:AL1013)</f>
        <v>0</v>
      </c>
      <c r="AM1015" s="203" t="n">
        <f aca="false">SUM(AM13:AM1013)</f>
        <v>41766.75</v>
      </c>
      <c r="AN1015" s="203" t="n">
        <f aca="false">SUM(AN13:AN1013)</f>
        <v>0</v>
      </c>
      <c r="AO1015" s="203" t="n">
        <f aca="false">SUM(AO13:AO1013)</f>
        <v>0</v>
      </c>
      <c r="AP1015" s="203" t="n">
        <f aca="false">SUM(AP13:AP1012)</f>
        <v>41766.75</v>
      </c>
      <c r="AQ1015" s="203" t="n">
        <f aca="false">SUM(AQ13:AQ1012)</f>
        <v>0</v>
      </c>
    </row>
    <row r="1016" s="91" customFormat="true" ht="14.25" hidden="false" customHeight="false" outlineLevel="0" collapsed="false">
      <c r="A1016" s="89"/>
      <c r="B1016" s="204" t="s">
        <v>92</v>
      </c>
      <c r="C1016" s="205"/>
      <c r="D1016" s="205"/>
      <c r="E1016" s="654"/>
      <c r="F1016" s="655" t="n">
        <f aca="false">SUM($AK$14:$AK$1012)</f>
        <v>41766.75</v>
      </c>
      <c r="G1016" s="655"/>
      <c r="H1016" s="541"/>
      <c r="I1016" s="655" t="n">
        <f aca="false">SUM($AP$14:$AP$1012)</f>
        <v>41766.75</v>
      </c>
      <c r="J1016" s="655"/>
      <c r="K1016" s="207" t="n">
        <f aca="false">SUM($AQ$14:$AQ$1012)</f>
        <v>0</v>
      </c>
      <c r="L1016" s="207"/>
      <c r="M1016" s="199"/>
      <c r="N1016" s="199"/>
      <c r="O1016" s="197"/>
      <c r="P1016" s="208"/>
      <c r="R1016" s="102"/>
      <c r="S1016" s="102"/>
      <c r="T1016" s="102"/>
      <c r="U1016" s="102"/>
      <c r="V1016" s="102"/>
      <c r="W1016" s="102"/>
      <c r="X1016" s="102"/>
      <c r="Y1016" s="102"/>
      <c r="Z1016" s="102"/>
      <c r="AB1016" s="88"/>
      <c r="AC1016" s="88"/>
      <c r="AD1016" s="88"/>
      <c r="AE1016" s="88"/>
      <c r="AF1016" s="88"/>
    </row>
    <row r="1017" s="102" customFormat="true" ht="6" hidden="false" customHeight="true" outlineLevel="0" collapsed="false">
      <c r="A1017" s="95"/>
      <c r="B1017" s="103"/>
      <c r="C1017" s="103"/>
      <c r="D1017" s="103"/>
      <c r="E1017" s="84"/>
      <c r="F1017" s="209"/>
      <c r="G1017" s="209"/>
      <c r="H1017" s="209"/>
      <c r="I1017" s="209"/>
      <c r="J1017" s="209"/>
      <c r="K1017" s="209"/>
      <c r="L1017" s="209"/>
      <c r="M1017" s="209"/>
      <c r="N1017" s="209"/>
      <c r="O1017" s="103"/>
      <c r="P1017" s="103"/>
      <c r="AB1017" s="88"/>
      <c r="AC1017" s="88"/>
      <c r="AD1017" s="88"/>
      <c r="AE1017" s="88"/>
      <c r="AF1017" s="88"/>
    </row>
    <row r="1018" s="102" customFormat="true" ht="34.5" hidden="false" customHeight="true" outlineLevel="0" collapsed="false">
      <c r="A1018" s="95"/>
      <c r="B1018" s="210" t="s">
        <v>142</v>
      </c>
      <c r="C1018" s="211" t="str">
        <f aca="false">IF(L6&gt;0,L6,"SR. ENGENHEIRO, PREENCHA A DATA DO ORÇAMENTO REPROGRAMADO")</f>
        <v>SR. ENGENHEIRO, PREENCHA A DATA DO ORÇAMENTO REPROGRAMADO</v>
      </c>
      <c r="D1018" s="84"/>
      <c r="E1018" s="212"/>
      <c r="F1018" s="213"/>
      <c r="G1018" s="214"/>
      <c r="H1018" s="214"/>
      <c r="I1018" s="214"/>
      <c r="J1018" s="214"/>
      <c r="K1018" s="214"/>
      <c r="L1018" s="214"/>
      <c r="M1018" s="214"/>
      <c r="N1018" s="214"/>
      <c r="O1018" s="215"/>
      <c r="P1018" s="216"/>
      <c r="AB1018" s="88"/>
      <c r="AC1018" s="88"/>
      <c r="AD1018" s="88"/>
      <c r="AE1018" s="88"/>
      <c r="AF1018" s="88"/>
    </row>
    <row r="1019" s="225" customFormat="true" ht="24" hidden="false" customHeight="true" outlineLevel="0" collapsed="false">
      <c r="A1019" s="217"/>
      <c r="B1019" s="218" t="s">
        <v>143</v>
      </c>
      <c r="C1019" s="219"/>
      <c r="D1019" s="220"/>
      <c r="E1019" s="221" t="s">
        <v>144</v>
      </c>
      <c r="F1019" s="222"/>
      <c r="G1019" s="223"/>
      <c r="H1019" s="224"/>
      <c r="I1019" s="224"/>
      <c r="J1019" s="224"/>
      <c r="K1019" s="224"/>
      <c r="L1019" s="224"/>
      <c r="M1019" s="224"/>
      <c r="N1019" s="224"/>
      <c r="O1019" s="218"/>
      <c r="P1019" s="218"/>
      <c r="R1019" s="102"/>
      <c r="S1019" s="102"/>
      <c r="T1019" s="102"/>
      <c r="U1019" s="102"/>
      <c r="V1019" s="102"/>
      <c r="W1019" s="102"/>
      <c r="X1019" s="102"/>
      <c r="Y1019" s="102"/>
      <c r="Z1019" s="102"/>
      <c r="AB1019" s="88"/>
      <c r="AC1019" s="88"/>
      <c r="AD1019" s="88"/>
      <c r="AE1019" s="88"/>
      <c r="AF1019" s="88"/>
    </row>
    <row r="1020" s="225" customFormat="true" ht="25.5" hidden="false" customHeight="true" outlineLevel="0" collapsed="false">
      <c r="A1020" s="217"/>
      <c r="B1020" s="226"/>
      <c r="C1020" s="219"/>
      <c r="D1020" s="219"/>
      <c r="E1020" s="219"/>
      <c r="F1020" s="227"/>
      <c r="G1020" s="227"/>
      <c r="H1020" s="227"/>
      <c r="I1020" s="227"/>
      <c r="J1020" s="227"/>
      <c r="K1020" s="227"/>
      <c r="L1020" s="227"/>
      <c r="M1020" s="227"/>
      <c r="N1020" s="227"/>
      <c r="O1020" s="226"/>
      <c r="P1020" s="226"/>
      <c r="R1020" s="102"/>
      <c r="S1020" s="102"/>
      <c r="T1020" s="102"/>
      <c r="U1020" s="102"/>
      <c r="V1020" s="102"/>
      <c r="W1020" s="102"/>
      <c r="X1020" s="102"/>
      <c r="Y1020" s="102"/>
      <c r="Z1020" s="102"/>
      <c r="AB1020" s="88"/>
      <c r="AC1020" s="88"/>
      <c r="AD1020" s="88"/>
      <c r="AE1020" s="88"/>
      <c r="AF1020" s="88"/>
    </row>
  </sheetData>
  <sheetProtection sheet="true" password="fe9a" objects="true" scenarios="true" formatRows="false" autoFilter="false"/>
  <autoFilter ref="Q12:Q1012"/>
  <mergeCells count="12">
    <mergeCell ref="D2:O2"/>
    <mergeCell ref="E10:G10"/>
    <mergeCell ref="H10:J10"/>
    <mergeCell ref="K10:L10"/>
    <mergeCell ref="F11:G11"/>
    <mergeCell ref="I11:J11"/>
    <mergeCell ref="K11:L11"/>
    <mergeCell ref="M11:M12"/>
    <mergeCell ref="N11:N12"/>
    <mergeCell ref="F1016:G1016"/>
    <mergeCell ref="I1016:J1016"/>
    <mergeCell ref="K1016:L1016"/>
  </mergeCells>
  <conditionalFormatting sqref="R1:W1012">
    <cfRule type="cellIs" priority="2" operator="equal" aboveAverage="0" equalAverage="0" bottom="0" percent="0" rank="0" text="" dxfId="167">
      <formula>0</formula>
    </cfRule>
  </conditionalFormatting>
  <conditionalFormatting sqref="B13:W1012">
    <cfRule type="expression" priority="3" aboveAverage="0" equalAverage="0" bottom="0" percent="0" rank="0" text="" dxfId="168">
      <formula>$B13=$AE13</formula>
    </cfRule>
  </conditionalFormatting>
  <conditionalFormatting sqref="K11:K12">
    <cfRule type="cellIs" priority="4" operator="equal" aboveAverage="0" equalAverage="0" bottom="0" percent="0" rank="0" text="" dxfId="169">
      <formula>0</formula>
    </cfRule>
  </conditionalFormatting>
  <conditionalFormatting sqref="C1018">
    <cfRule type="cellIs" priority="5" operator="equal" aboveAverage="0" equalAverage="0" bottom="0" percent="0" rank="0" text="" dxfId="170">
      <formula>"SR. ENGENHEIRO, PREENCHA A DATA DO ORÇAMENTO REPROGRAMADO"</formula>
    </cfRule>
  </conditionalFormatting>
  <conditionalFormatting sqref="H6:L6">
    <cfRule type="expression" priority="6" aboveAverage="0" equalAverage="0" bottom="0" percent="0" rank="0" text="" dxfId="171">
      <formula>$L$6=0</formula>
    </cfRule>
  </conditionalFormatting>
  <conditionalFormatting sqref="H4:L4">
    <cfRule type="expression" priority="7" aboveAverage="0" equalAverage="0" bottom="0" percent="0" rank="0" text="" dxfId="172">
      <formula>$L$4=0</formula>
    </cfRule>
  </conditionalFormatting>
  <conditionalFormatting sqref="M13:N1012">
    <cfRule type="expression" priority="8" aboveAverage="0" equalAverage="0" bottom="0" percent="0" rank="0" text="" dxfId="173">
      <formula>$N13="O"</formula>
    </cfRule>
    <cfRule type="expression" priority="9" aboveAverage="0" equalAverage="0" bottom="0" percent="0" rank="0" text="" dxfId="174">
      <formula>$N13="CF"</formula>
    </cfRule>
    <cfRule type="expression" priority="10" aboveAverage="0" equalAverage="0" bottom="0" percent="0" rank="0" text="" dxfId="175">
      <formula>$N13="C"</formula>
    </cfRule>
    <cfRule type="expression" priority="11" aboveAverage="0" equalAverage="0" bottom="0" percent="0" rank="0" text="" dxfId="176">
      <formula>$N13="R"</formula>
    </cfRule>
  </conditionalFormatting>
  <conditionalFormatting sqref="C8:L8">
    <cfRule type="expression" priority="12" aboveAverage="0" equalAverage="0" bottom="0" percent="0" rank="0" text="" dxfId="177">
      <formula>$C$8="PREENCHA O NOME DA OBRA NA GUIA 'INFORMAÇÕES'"</formula>
    </cfRule>
  </conditionalFormatting>
  <conditionalFormatting sqref="C2:C10 F3:I9 D3:D10 L4:L10 J5:J9 K5:K10 E7:E9 E13:N1013 B1017:C1020 O9:O1013 P9:P1020 Q9:Q66206 C12:C1012 B12:B1016 D13:D1012 C169:D1013 B1 E1:F1 O1:P1 X1:AJ8 AL1:IO8 AK1:AK10 A1:A1020 E3 J3:P3 B3:B10 M9:N10 AB9:AJ10 AL9:CB10 X9:Z1013 AA9:AA1020 CC9:IO1020 B11:F11 H11:I11 AV157:AV158 AY157:AY158 AG1013:AK1013 AL1013:AP1020 C1014:G1014 I1014:L1015 H1014:H1016 M1014:O1016 G1015 X1015:Z1015 AQ1015 AG1015:AK1020 C1016:E1016 Y1016:Z1020 X1016:X66206 D1017 O1017:O1020 AQ1017:CB1020 D1019:E1020 F1020">
    <cfRule type="cellIs" priority="13" operator="equal" aboveAverage="0" equalAverage="0" bottom="0" percent="0" rank="0" text="" dxfId="178">
      <formula>0</formula>
    </cfRule>
  </conditionalFormatting>
  <dataValidations count="4">
    <dataValidation allowBlank="true" errorStyle="stop" operator="between" prompt="Se for necessário alterar o BDI em relação ao orçamento previsto, selecione o tipo de BDI a ser aplicado ao item, conforme composições de BDI." promptTitle="TIPO DE BDI" showDropDown="false" showErrorMessage="true" showInputMessage="true" sqref="M13:M15" type="list">
      <formula1>BDI_</formula1>
      <formula2>0</formula2>
    </dataValidation>
    <dataValidation allowBlank="true" errorStyle="stop" operator="between" prompt="Selecionar se for necessário alterar em relação ao orçamento previsto e se o valor do item corresponder exclusivamente a:&#10;R = Repasse/Financiamento;&#10;C = Contrapartida Financeira;&#10;CF = Contrapartida Física (Exclusiva p Oper. PAC); ou&#10;O = Outras Fontes." promptTitle="ALERTA: USAR EM CASOS ESPECIAIS" showDropDown="false" showErrorMessage="true" showInputMessage="true" sqref="N13:N1012" type="list">
      <formula1>Tipo_Recurso_</formula1>
      <formula2>0</formula2>
    </dataValidation>
    <dataValidation allowBlank="true" errorStyle="stop" operator="between" showDropDown="false" showErrorMessage="true" showInputMessage="true" sqref="M16:M1012" type="list">
      <formula1>BDI_</formula1>
      <formula2>0</formula2>
    </dataValidation>
    <dataValidation allowBlank="true" error="Deixe em branco ou selecione uma opção na lista suspensa." errorStyle="stop" errorTitle="SELECIONE UMA OPÇÃO!" operator="between" prompt="Selecionar apenas para serviços que já tenham sido executados em contratos anteriores, em casos de reprogramação de obra devido a rescisão contratual ou assemelhados.&#10;MARCAR ITENS MACRO E SUBITENS!" promptTitle="ALERTA: USAR P/ SERV. EXECUTADOS" showDropDown="false" showErrorMessage="true" showInputMessage="true" sqref="P13:P1012" type="list">
      <formula1>EXECUTADO</formula1>
      <formula2>0</formula2>
    </dataValidation>
  </dataValidations>
  <printOptions headings="false" gridLines="false" gridLinesSet="true" horizontalCentered="true" verticalCentered="false"/>
  <pageMargins left="0.39375" right="0.39375" top="0.590277777777778" bottom="0.590972222222222" header="0.511811023622047" footer="0.315277777777778"/>
  <pageSetup paperSize="9" scale="57" fitToWidth="1" fitToHeight="1" pageOrder="downThenOver" orientation="portrait" blackAndWhite="false" draft="false" cellComments="none" horizontalDpi="300" verticalDpi="300" copies="1"/>
  <headerFooter differentFirst="false" differentOddEven="false">
    <oddHeader/>
    <oddFooter>&amp;R&amp;"Technic,Regular"&amp;8&amp;P/&amp;N</oddFooter>
  </headerFooter>
  <colBreaks count="1" manualBreakCount="1">
    <brk id="16" man="true" max="65535" min="0"/>
  </col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AS71"/>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7" ySplit="0" topLeftCell="H1" activePane="topRight" state="frozen"/>
      <selection pane="topLeft" activeCell="A1" activeCellId="0" sqref="A1"/>
      <selection pane="topRight" activeCell="H1" activeCellId="0" sqref="H1"/>
    </sheetView>
  </sheetViews>
  <sheetFormatPr defaultColWidth="9.109375" defaultRowHeight="13.5" zeroHeight="false" outlineLevelRow="0" outlineLevelCol="0"/>
  <cols>
    <col collapsed="false" customWidth="true" hidden="false" outlineLevel="0" max="1" min="1" style="88" width="2"/>
    <col collapsed="false" customWidth="true" hidden="true" outlineLevel="0" max="2" min="2" style="88" width="5.88"/>
    <col collapsed="false" customWidth="true" hidden="true" outlineLevel="0" max="4" min="3" style="88" width="9.44"/>
    <col collapsed="false" customWidth="true" hidden="false" outlineLevel="0" max="5" min="5" style="228" width="7.44"/>
    <col collapsed="false" customWidth="true" hidden="false" outlineLevel="0" max="6" min="6" style="88" width="66"/>
    <col collapsed="false" customWidth="true" hidden="false" outlineLevel="0" max="7" min="7" style="88" width="12.11"/>
    <col collapsed="false" customWidth="true" hidden="false" outlineLevel="0" max="43" min="8" style="88" width="5.56"/>
    <col collapsed="false" customWidth="false" hidden="false" outlineLevel="0" max="16384" min="44" style="88" width="9.11"/>
  </cols>
  <sheetData>
    <row r="1" customFormat="false" ht="17.25" hidden="false" customHeight="true" outlineLevel="0" collapsed="false">
      <c r="H1" s="229" t="n">
        <f aca="false">I2</f>
        <v>0</v>
      </c>
      <c r="I1" s="229" t="n">
        <f aca="false">J2</f>
        <v>0</v>
      </c>
      <c r="J1" s="229" t="n">
        <f aca="false">K2</f>
        <v>0</v>
      </c>
      <c r="K1" s="229" t="n">
        <f aca="false">L2</f>
        <v>0</v>
      </c>
      <c r="L1" s="229" t="n">
        <f aca="false">M2</f>
        <v>0</v>
      </c>
      <c r="M1" s="229" t="n">
        <f aca="false">N2</f>
        <v>0</v>
      </c>
      <c r="N1" s="229" t="n">
        <f aca="false">O2</f>
        <v>0</v>
      </c>
      <c r="O1" s="229" t="n">
        <f aca="false">P2</f>
        <v>0</v>
      </c>
      <c r="P1" s="229" t="n">
        <f aca="false">Q2</f>
        <v>0</v>
      </c>
      <c r="Q1" s="229" t="n">
        <f aca="false">R2</f>
        <v>0</v>
      </c>
      <c r="R1" s="229" t="n">
        <f aca="false">S2</f>
        <v>0</v>
      </c>
      <c r="S1" s="229" t="n">
        <f aca="false">T2</f>
        <v>0</v>
      </c>
      <c r="T1" s="229" t="n">
        <f aca="false">U2</f>
        <v>0</v>
      </c>
      <c r="U1" s="229" t="n">
        <f aca="false">V2</f>
        <v>0</v>
      </c>
      <c r="V1" s="229" t="n">
        <f aca="false">W2</f>
        <v>0</v>
      </c>
      <c r="W1" s="229" t="n">
        <f aca="false">X2</f>
        <v>0</v>
      </c>
      <c r="X1" s="229" t="n">
        <f aca="false">Y2</f>
        <v>0</v>
      </c>
      <c r="Y1" s="229" t="n">
        <f aca="false">Z2</f>
        <v>0</v>
      </c>
      <c r="Z1" s="229" t="n">
        <f aca="false">AA2</f>
        <v>0</v>
      </c>
      <c r="AA1" s="229" t="n">
        <f aca="false">AB2</f>
        <v>0</v>
      </c>
      <c r="AB1" s="229" t="n">
        <f aca="false">AC2</f>
        <v>0</v>
      </c>
      <c r="AC1" s="229" t="n">
        <f aca="false">AD2</f>
        <v>0</v>
      </c>
      <c r="AD1" s="229" t="n">
        <f aca="false">AE2</f>
        <v>0</v>
      </c>
      <c r="AE1" s="229" t="n">
        <f aca="false">AF2</f>
        <v>0</v>
      </c>
      <c r="AF1" s="229" t="n">
        <f aca="false">AG2</f>
        <v>0</v>
      </c>
      <c r="AG1" s="229" t="n">
        <f aca="false">AH2</f>
        <v>0</v>
      </c>
      <c r="AH1" s="229" t="n">
        <f aca="false">AI2</f>
        <v>0</v>
      </c>
      <c r="AI1" s="229" t="n">
        <f aca="false">AJ2</f>
        <v>0</v>
      </c>
      <c r="AJ1" s="229" t="n">
        <f aca="false">AK2</f>
        <v>0</v>
      </c>
      <c r="AK1" s="229" t="n">
        <f aca="false">AL2</f>
        <v>0</v>
      </c>
      <c r="AL1" s="229" t="n">
        <f aca="false">AM2</f>
        <v>0</v>
      </c>
      <c r="AM1" s="229" t="n">
        <f aca="false">AN2</f>
        <v>0</v>
      </c>
      <c r="AN1" s="229" t="n">
        <f aca="false">AO2</f>
        <v>0</v>
      </c>
      <c r="AO1" s="229" t="n">
        <f aca="false">AP2</f>
        <v>0</v>
      </c>
      <c r="AP1" s="229" t="n">
        <f aca="false">AQ2</f>
        <v>0</v>
      </c>
      <c r="AQ1" s="229" t="n">
        <f aca="false">AR2</f>
        <v>0</v>
      </c>
    </row>
    <row r="2" customFormat="false" ht="17.25" hidden="false" customHeight="true" outlineLevel="0" collapsed="false">
      <c r="H2" s="229" t="n">
        <f aca="false">E66</f>
        <v>1</v>
      </c>
      <c r="I2" s="229" t="n">
        <f aca="false">H66</f>
        <v>0</v>
      </c>
      <c r="J2" s="229" t="n">
        <f aca="false">I66</f>
        <v>0</v>
      </c>
      <c r="K2" s="229" t="n">
        <f aca="false">J66</f>
        <v>0</v>
      </c>
      <c r="L2" s="229" t="n">
        <f aca="false">K66</f>
        <v>0</v>
      </c>
      <c r="M2" s="229" t="n">
        <f aca="false">L66</f>
        <v>0</v>
      </c>
      <c r="N2" s="229" t="n">
        <f aca="false">M66</f>
        <v>0</v>
      </c>
      <c r="O2" s="229" t="n">
        <f aca="false">N66</f>
        <v>0</v>
      </c>
      <c r="P2" s="229" t="n">
        <f aca="false">O66</f>
        <v>0</v>
      </c>
      <c r="Q2" s="229" t="n">
        <f aca="false">P66</f>
        <v>0</v>
      </c>
      <c r="R2" s="229" t="n">
        <f aca="false">Q66</f>
        <v>0</v>
      </c>
      <c r="S2" s="229" t="n">
        <f aca="false">R66</f>
        <v>0</v>
      </c>
      <c r="T2" s="229" t="n">
        <f aca="false">S66</f>
        <v>0</v>
      </c>
      <c r="U2" s="229" t="n">
        <f aca="false">T66</f>
        <v>0</v>
      </c>
      <c r="V2" s="229" t="n">
        <f aca="false">U66</f>
        <v>0</v>
      </c>
      <c r="W2" s="229" t="n">
        <f aca="false">V66</f>
        <v>0</v>
      </c>
      <c r="X2" s="229" t="n">
        <f aca="false">W66</f>
        <v>0</v>
      </c>
      <c r="Y2" s="229" t="n">
        <f aca="false">X66</f>
        <v>0</v>
      </c>
      <c r="Z2" s="229" t="n">
        <f aca="false">Y66</f>
        <v>0</v>
      </c>
      <c r="AA2" s="229" t="n">
        <f aca="false">Z66</f>
        <v>0</v>
      </c>
      <c r="AB2" s="229" t="n">
        <f aca="false">AA66</f>
        <v>0</v>
      </c>
      <c r="AC2" s="229" t="n">
        <f aca="false">AB66</f>
        <v>0</v>
      </c>
      <c r="AD2" s="229" t="n">
        <f aca="false">AC66</f>
        <v>0</v>
      </c>
      <c r="AE2" s="229" t="n">
        <f aca="false">AD66</f>
        <v>0</v>
      </c>
      <c r="AF2" s="229" t="n">
        <f aca="false">AE66</f>
        <v>0</v>
      </c>
      <c r="AG2" s="229" t="n">
        <f aca="false">AF66</f>
        <v>0</v>
      </c>
      <c r="AH2" s="229" t="n">
        <f aca="false">AG66</f>
        <v>0</v>
      </c>
      <c r="AI2" s="229" t="n">
        <f aca="false">AH66</f>
        <v>0</v>
      </c>
      <c r="AJ2" s="229" t="n">
        <f aca="false">AI66</f>
        <v>0</v>
      </c>
      <c r="AK2" s="229" t="n">
        <f aca="false">AJ66</f>
        <v>0</v>
      </c>
      <c r="AL2" s="229" t="n">
        <f aca="false">AK66</f>
        <v>0</v>
      </c>
      <c r="AM2" s="229" t="n">
        <f aca="false">AL66</f>
        <v>0</v>
      </c>
      <c r="AN2" s="229" t="n">
        <f aca="false">AM66</f>
        <v>0</v>
      </c>
      <c r="AO2" s="229" t="n">
        <f aca="false">AN66</f>
        <v>0</v>
      </c>
      <c r="AP2" s="229" t="n">
        <f aca="false">AO66</f>
        <v>0</v>
      </c>
      <c r="AQ2" s="229" t="n">
        <f aca="false">AP66</f>
        <v>0</v>
      </c>
    </row>
    <row r="3" customFormat="false" ht="22.5" hidden="false" customHeight="true" outlineLevel="0" collapsed="false">
      <c r="E3" s="230" t="str">
        <f aca="false">IF($AQ$47&lt;100,"O percentual acumulado é INFERIOR a 100%",IF($AQ$47&gt;100,"O percentual acumulado é SUPERIOR a 100%","CRONOGRAMA FÍSICO-FINANCEIRO DE REPROGRAMAÇÃO"))</f>
        <v>O percentual acumulado é INFERIOR a 100%</v>
      </c>
      <c r="F3" s="230"/>
      <c r="G3" s="231" t="s">
        <v>99</v>
      </c>
      <c r="H3" s="232" t="str">
        <f aca="false">'ORÇ.GLOBAL REF.'!G6</f>
        <v/>
      </c>
      <c r="I3" s="233"/>
      <c r="J3" s="234"/>
      <c r="K3" s="231" t="str">
        <f aca="false">CONCATENATE("Tomador: ",'ORÇ.GLOBAL REF.'!C4)</f>
        <v>Tomador: MUNICÍPIO DE CASTRO</v>
      </c>
      <c r="L3" s="233"/>
      <c r="M3" s="233"/>
      <c r="N3" s="233"/>
      <c r="O3" s="233"/>
      <c r="P3" s="233"/>
      <c r="Q3" s="233"/>
      <c r="R3" s="233"/>
      <c r="S3" s="234"/>
      <c r="T3" s="235" t="str">
        <f aca="false">H3</f>
        <v/>
      </c>
      <c r="U3" s="233"/>
      <c r="V3" s="234"/>
      <c r="W3" s="231" t="str">
        <f aca="false">K3</f>
        <v>Tomador: MUNICÍPIO DE CASTRO</v>
      </c>
      <c r="X3" s="233"/>
      <c r="Y3" s="233"/>
      <c r="Z3" s="233"/>
      <c r="AA3" s="233"/>
      <c r="AB3" s="233"/>
      <c r="AC3" s="233"/>
      <c r="AD3" s="233"/>
      <c r="AE3" s="234"/>
      <c r="AF3" s="235" t="str">
        <f aca="false">H3</f>
        <v/>
      </c>
      <c r="AG3" s="233"/>
      <c r="AH3" s="234"/>
      <c r="AI3" s="231" t="str">
        <f aca="false">K3</f>
        <v>Tomador: MUNICÍPIO DE CASTRO</v>
      </c>
      <c r="AJ3" s="233"/>
      <c r="AK3" s="233"/>
      <c r="AL3" s="233"/>
      <c r="AM3" s="233"/>
      <c r="AN3" s="233"/>
      <c r="AO3" s="233"/>
      <c r="AP3" s="233"/>
      <c r="AQ3" s="234"/>
    </row>
    <row r="4" customFormat="false" ht="3.75" hidden="false" customHeight="true" outlineLevel="0" collapsed="false">
      <c r="E4" s="236"/>
      <c r="F4" s="236"/>
      <c r="G4" s="236"/>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6"/>
      <c r="AG4" s="236"/>
      <c r="AH4" s="236"/>
      <c r="AI4" s="236"/>
      <c r="AJ4" s="236"/>
      <c r="AK4" s="236"/>
      <c r="AL4" s="236"/>
      <c r="AM4" s="236"/>
      <c r="AN4" s="236"/>
      <c r="AO4" s="236"/>
      <c r="AP4" s="236"/>
      <c r="AQ4" s="236"/>
    </row>
    <row r="5" customFormat="false" ht="12" hidden="false" customHeight="true" outlineLevel="0" collapsed="false">
      <c r="E5" s="231" t="str">
        <f aca="false">CONCATENATE("Empreendimento: ",'ORÇ.GLOBAL REF.'!C8)</f>
        <v>Empreendimento: SUBSTITUIÇÃO TELHAS UBS SOCAVÃO</v>
      </c>
      <c r="F5" s="233"/>
      <c r="G5" s="233"/>
      <c r="H5" s="233"/>
      <c r="I5" s="233"/>
      <c r="J5" s="234"/>
      <c r="K5" s="231" t="str">
        <f aca="false">CONCATENATE("Programa: ",'ORÇ.GLOBAL REF.'!C6)</f>
        <v>Programa: </v>
      </c>
      <c r="L5" s="233"/>
      <c r="M5" s="233"/>
      <c r="N5" s="233"/>
      <c r="O5" s="233"/>
      <c r="P5" s="233"/>
      <c r="Q5" s="233"/>
      <c r="R5" s="233"/>
      <c r="S5" s="234"/>
      <c r="T5" s="233"/>
      <c r="U5" s="233"/>
      <c r="V5" s="234"/>
      <c r="W5" s="231" t="str">
        <f aca="false">K5</f>
        <v>Programa: </v>
      </c>
      <c r="X5" s="233"/>
      <c r="Y5" s="233"/>
      <c r="Z5" s="233"/>
      <c r="AA5" s="233"/>
      <c r="AB5" s="233"/>
      <c r="AC5" s="233"/>
      <c r="AD5" s="233"/>
      <c r="AE5" s="234"/>
      <c r="AF5" s="233"/>
      <c r="AG5" s="233"/>
      <c r="AH5" s="234"/>
      <c r="AI5" s="231" t="str">
        <f aca="false">K5</f>
        <v>Programa: </v>
      </c>
      <c r="AJ5" s="233"/>
      <c r="AK5" s="233"/>
      <c r="AL5" s="233"/>
      <c r="AM5" s="233"/>
      <c r="AN5" s="233"/>
      <c r="AO5" s="233"/>
      <c r="AP5" s="233"/>
      <c r="AQ5" s="234"/>
    </row>
    <row r="6" customFormat="false" ht="3.75" hidden="false" customHeight="true" outlineLevel="0" collapsed="false">
      <c r="E6" s="236"/>
      <c r="F6" s="236"/>
      <c r="G6" s="237"/>
      <c r="H6" s="237"/>
      <c r="I6" s="237"/>
      <c r="J6" s="237"/>
      <c r="K6" s="237"/>
      <c r="L6" s="237"/>
      <c r="M6" s="237"/>
      <c r="N6" s="237"/>
      <c r="O6" s="237"/>
      <c r="P6" s="237"/>
      <c r="Q6" s="237"/>
      <c r="R6" s="237"/>
      <c r="S6" s="237"/>
      <c r="T6" s="237"/>
      <c r="U6" s="237"/>
      <c r="V6" s="237"/>
      <c r="W6" s="238"/>
      <c r="X6" s="238"/>
      <c r="Y6" s="238"/>
      <c r="Z6" s="238"/>
      <c r="AA6" s="238"/>
      <c r="AB6" s="238"/>
      <c r="AC6" s="238"/>
      <c r="AD6" s="238"/>
      <c r="AE6" s="238"/>
      <c r="AF6" s="238"/>
      <c r="AG6" s="238"/>
      <c r="AH6" s="238"/>
      <c r="AI6" s="238"/>
      <c r="AJ6" s="238"/>
      <c r="AK6" s="238"/>
      <c r="AL6" s="238"/>
      <c r="AM6" s="238"/>
      <c r="AN6" s="238"/>
      <c r="AO6" s="238"/>
      <c r="AP6" s="238"/>
      <c r="AQ6" s="238"/>
    </row>
    <row r="7" customFormat="false" ht="3.75" hidden="false" customHeight="true" outlineLevel="0" collapsed="false">
      <c r="E7" s="237"/>
      <c r="F7" s="237"/>
      <c r="G7" s="237"/>
      <c r="H7" s="237"/>
      <c r="I7" s="237"/>
      <c r="J7" s="237"/>
      <c r="K7" s="237"/>
      <c r="L7" s="237"/>
      <c r="M7" s="237"/>
      <c r="N7" s="238"/>
      <c r="O7" s="238"/>
      <c r="P7" s="238"/>
      <c r="Q7" s="238"/>
      <c r="R7" s="238"/>
      <c r="S7" s="238"/>
      <c r="T7" s="238"/>
      <c r="U7" s="238"/>
      <c r="V7" s="238"/>
      <c r="W7" s="238"/>
      <c r="X7" s="238"/>
      <c r="Y7" s="238"/>
      <c r="Z7" s="238"/>
      <c r="AA7" s="238"/>
      <c r="AB7" s="238"/>
      <c r="AC7" s="238"/>
      <c r="AD7" s="238"/>
      <c r="AE7" s="236"/>
      <c r="AF7" s="236"/>
      <c r="AG7" s="236"/>
      <c r="AH7" s="236"/>
      <c r="AI7" s="236"/>
      <c r="AJ7" s="236"/>
      <c r="AK7" s="236"/>
      <c r="AL7" s="236"/>
      <c r="AM7" s="236"/>
      <c r="AN7" s="236"/>
      <c r="AO7" s="236"/>
      <c r="AP7" s="236"/>
      <c r="AQ7" s="236"/>
    </row>
    <row r="8" customFormat="false" ht="9.75" hidden="false" customHeight="true" outlineLevel="0" collapsed="false">
      <c r="E8" s="239" t="s">
        <v>145</v>
      </c>
      <c r="F8" s="239" t="s">
        <v>146</v>
      </c>
      <c r="G8" s="240" t="s">
        <v>147</v>
      </c>
      <c r="H8" s="549" t="s">
        <v>342</v>
      </c>
      <c r="I8" s="550" t="n">
        <v>1</v>
      </c>
      <c r="J8" s="549" t="s">
        <v>342</v>
      </c>
      <c r="K8" s="550" t="n">
        <v>2</v>
      </c>
      <c r="L8" s="549" t="s">
        <v>342</v>
      </c>
      <c r="M8" s="550" t="n">
        <v>3</v>
      </c>
      <c r="N8" s="549" t="s">
        <v>342</v>
      </c>
      <c r="O8" s="550" t="n">
        <v>4</v>
      </c>
      <c r="P8" s="549" t="s">
        <v>342</v>
      </c>
      <c r="Q8" s="550" t="n">
        <v>5</v>
      </c>
      <c r="R8" s="549" t="s">
        <v>342</v>
      </c>
      <c r="S8" s="550" t="n">
        <v>6</v>
      </c>
      <c r="T8" s="549" t="s">
        <v>342</v>
      </c>
      <c r="U8" s="550" t="n">
        <v>7</v>
      </c>
      <c r="V8" s="549" t="s">
        <v>342</v>
      </c>
      <c r="W8" s="550" t="n">
        <v>8</v>
      </c>
      <c r="X8" s="549" t="s">
        <v>342</v>
      </c>
      <c r="Y8" s="550" t="n">
        <v>9</v>
      </c>
      <c r="Z8" s="549" t="s">
        <v>342</v>
      </c>
      <c r="AA8" s="550" t="n">
        <v>10</v>
      </c>
      <c r="AB8" s="549" t="s">
        <v>342</v>
      </c>
      <c r="AC8" s="550" t="n">
        <v>11</v>
      </c>
      <c r="AD8" s="549" t="s">
        <v>342</v>
      </c>
      <c r="AE8" s="550" t="n">
        <v>12</v>
      </c>
      <c r="AF8" s="549" t="s">
        <v>342</v>
      </c>
      <c r="AG8" s="550" t="n">
        <v>13</v>
      </c>
      <c r="AH8" s="549" t="s">
        <v>342</v>
      </c>
      <c r="AI8" s="550" t="n">
        <v>14</v>
      </c>
      <c r="AJ8" s="549" t="s">
        <v>342</v>
      </c>
      <c r="AK8" s="550" t="n">
        <v>15</v>
      </c>
      <c r="AL8" s="549" t="s">
        <v>342</v>
      </c>
      <c r="AM8" s="550" t="n">
        <v>16</v>
      </c>
      <c r="AN8" s="549" t="s">
        <v>342</v>
      </c>
      <c r="AO8" s="550" t="n">
        <v>17</v>
      </c>
      <c r="AP8" s="549" t="s">
        <v>342</v>
      </c>
      <c r="AQ8" s="550" t="n">
        <v>18</v>
      </c>
    </row>
    <row r="9" customFormat="false" ht="9.75" hidden="false" customHeight="true" outlineLevel="0" collapsed="false">
      <c r="B9" s="242" t="s">
        <v>166</v>
      </c>
      <c r="C9" s="242" t="s">
        <v>167</v>
      </c>
      <c r="D9" s="242" t="s">
        <v>168</v>
      </c>
      <c r="E9" s="239"/>
      <c r="F9" s="239"/>
      <c r="G9" s="240"/>
      <c r="H9" s="243" t="s">
        <v>169</v>
      </c>
      <c r="I9" s="239" t="s">
        <v>170</v>
      </c>
      <c r="J9" s="243" t="s">
        <v>169</v>
      </c>
      <c r="K9" s="239" t="s">
        <v>170</v>
      </c>
      <c r="L9" s="243" t="s">
        <v>169</v>
      </c>
      <c r="M9" s="239" t="s">
        <v>170</v>
      </c>
      <c r="N9" s="243" t="s">
        <v>169</v>
      </c>
      <c r="O9" s="239" t="s">
        <v>170</v>
      </c>
      <c r="P9" s="243" t="s">
        <v>169</v>
      </c>
      <c r="Q9" s="239" t="s">
        <v>170</v>
      </c>
      <c r="R9" s="243" t="s">
        <v>169</v>
      </c>
      <c r="S9" s="239" t="s">
        <v>170</v>
      </c>
      <c r="T9" s="243" t="s">
        <v>169</v>
      </c>
      <c r="U9" s="239" t="s">
        <v>170</v>
      </c>
      <c r="V9" s="243" t="s">
        <v>169</v>
      </c>
      <c r="W9" s="239" t="s">
        <v>170</v>
      </c>
      <c r="X9" s="243" t="s">
        <v>169</v>
      </c>
      <c r="Y9" s="239" t="s">
        <v>170</v>
      </c>
      <c r="Z9" s="243" t="s">
        <v>169</v>
      </c>
      <c r="AA9" s="239" t="s">
        <v>170</v>
      </c>
      <c r="AB9" s="243" t="s">
        <v>169</v>
      </c>
      <c r="AC9" s="239" t="s">
        <v>170</v>
      </c>
      <c r="AD9" s="243" t="s">
        <v>169</v>
      </c>
      <c r="AE9" s="239" t="s">
        <v>170</v>
      </c>
      <c r="AF9" s="243" t="s">
        <v>169</v>
      </c>
      <c r="AG9" s="239" t="s">
        <v>170</v>
      </c>
      <c r="AH9" s="243" t="s">
        <v>169</v>
      </c>
      <c r="AI9" s="239" t="s">
        <v>170</v>
      </c>
      <c r="AJ9" s="243" t="s">
        <v>169</v>
      </c>
      <c r="AK9" s="239" t="s">
        <v>170</v>
      </c>
      <c r="AL9" s="243" t="s">
        <v>169</v>
      </c>
      <c r="AM9" s="239" t="s">
        <v>170</v>
      </c>
      <c r="AN9" s="243" t="s">
        <v>169</v>
      </c>
      <c r="AO9" s="239" t="s">
        <v>170</v>
      </c>
      <c r="AP9" s="243" t="s">
        <v>169</v>
      </c>
      <c r="AQ9" s="239" t="s">
        <v>170</v>
      </c>
    </row>
    <row r="10" customFormat="false" ht="9.75" hidden="false" customHeight="true" outlineLevel="0" collapsed="false">
      <c r="B10" s="244" t="n">
        <f aca="false">G10/(SUM($G$10:$G$46))</f>
        <v>0.0814446898549684</v>
      </c>
      <c r="C10" s="245" t="e">
        <f aca="false">G10*($G$48/$G$52)</f>
        <v>#DIV/0!</v>
      </c>
      <c r="D10" s="245" t="e">
        <f aca="false">G10*($G$49/$G$52)</f>
        <v>#DIV/0!</v>
      </c>
      <c r="E10" s="551" t="n">
        <f aca="false">IF('ORÇ.REPROG. P CAIXA'!A13&gt;'ORÇ.REPROG. P CAIXA'!$AF$13,0,SMALL('ORÇ.REPROG. P CAIXA'!$AE$13:$AE$1012,'ORÇ.REPROG. P CAIXA'!A13))</f>
        <v>1</v>
      </c>
      <c r="F10" s="552" t="str">
        <f aca="false">IF('ORÇ.REPROG. P CAIXA'!A13&gt;'ORÇ.REPROG. P CAIXA'!$AF$13,"",VLOOKUP(E10,'ORÇ.REPROG. P CAIXA'!$B$13:$E$1012,2,FALSE()))</f>
        <v>REMOÇÃO TELHAS</v>
      </c>
      <c r="G10" s="244" t="n">
        <f aca="false">IFERROR(IF(E10=0,0,VLOOKUP(E10,'ORÇ.REPROG. P CAIXA'!$B$13:$J$1012,9,FALSE())),0)</f>
        <v>3401.68</v>
      </c>
      <c r="H10" s="248" t="n">
        <f aca="false">IF('CRONO EMPRESA'!H10&gt;0,'CRONO EMPRESA'!H10,0)</f>
        <v>0</v>
      </c>
      <c r="I10" s="244" t="n">
        <f aca="false">H10</f>
        <v>0</v>
      </c>
      <c r="J10" s="248" t="n">
        <f aca="false">IF('CRONO EMPRESA'!J10&gt;0,'CRONO EMPRESA'!J10,0)</f>
        <v>0</v>
      </c>
      <c r="K10" s="244" t="n">
        <f aca="false">I10+J10</f>
        <v>0</v>
      </c>
      <c r="L10" s="248" t="n">
        <f aca="false">IF('CRONO EMPRESA'!L10&gt;0,'CRONO EMPRESA'!L10,0)</f>
        <v>0</v>
      </c>
      <c r="M10" s="244" t="n">
        <f aca="false">K10+L10</f>
        <v>0</v>
      </c>
      <c r="N10" s="248" t="n">
        <f aca="false">IF('CRONO EMPRESA'!N10&gt;0,'CRONO EMPRESA'!N10,0)</f>
        <v>0</v>
      </c>
      <c r="O10" s="244" t="n">
        <f aca="false">M10+N10</f>
        <v>0</v>
      </c>
      <c r="P10" s="248" t="n">
        <f aca="false">IF('CRONO EMPRESA'!P10&gt;0,'CRONO EMPRESA'!P10,0)</f>
        <v>0</v>
      </c>
      <c r="Q10" s="244" t="n">
        <f aca="false">O10+P10</f>
        <v>0</v>
      </c>
      <c r="R10" s="248" t="n">
        <f aca="false">IF('CRONO EMPRESA'!R10&gt;0,'CRONO EMPRESA'!R10,0)</f>
        <v>0</v>
      </c>
      <c r="S10" s="250" t="n">
        <f aca="false">Q10+R10</f>
        <v>0</v>
      </c>
      <c r="T10" s="248" t="n">
        <f aca="false">IF('CRONO EMPRESA'!T10&gt;0,'CRONO EMPRESA'!T10,0)</f>
        <v>0</v>
      </c>
      <c r="U10" s="244" t="n">
        <f aca="false">S10+T10</f>
        <v>0</v>
      </c>
      <c r="V10" s="248" t="n">
        <f aca="false">IF('CRONO EMPRESA'!V10&gt;0,'CRONO EMPRESA'!V10,0)</f>
        <v>0</v>
      </c>
      <c r="W10" s="244" t="n">
        <f aca="false">U10+V10</f>
        <v>0</v>
      </c>
      <c r="X10" s="248" t="n">
        <f aca="false">IF('CRONO EMPRESA'!X10&gt;0,'CRONO EMPRESA'!X10,0)</f>
        <v>0</v>
      </c>
      <c r="Y10" s="244" t="n">
        <f aca="false">W10+X10</f>
        <v>0</v>
      </c>
      <c r="Z10" s="248" t="n">
        <f aca="false">IF('CRONO EMPRESA'!Z10&gt;0,'CRONO EMPRESA'!Z10,0)</f>
        <v>0</v>
      </c>
      <c r="AA10" s="244" t="n">
        <f aca="false">Y10+Z10</f>
        <v>0</v>
      </c>
      <c r="AB10" s="248" t="n">
        <f aca="false">IF('CRONO EMPRESA'!AB10&gt;0,'CRONO EMPRESA'!AB10,0)</f>
        <v>0</v>
      </c>
      <c r="AC10" s="244" t="n">
        <f aca="false">AA10+AB10</f>
        <v>0</v>
      </c>
      <c r="AD10" s="248" t="n">
        <f aca="false">IF('CRONO EMPRESA'!AD10&gt;0,'CRONO EMPRESA'!AD10,0)</f>
        <v>0</v>
      </c>
      <c r="AE10" s="250" t="n">
        <f aca="false">AC10+AD10</f>
        <v>0</v>
      </c>
      <c r="AF10" s="248" t="n">
        <f aca="false">IF('CRONO EMPRESA'!AF10&gt;0,'CRONO EMPRESA'!AF10,0)</f>
        <v>0</v>
      </c>
      <c r="AG10" s="244" t="n">
        <f aca="false">AE10+AF10</f>
        <v>0</v>
      </c>
      <c r="AH10" s="248" t="n">
        <f aca="false">IF('CRONO EMPRESA'!AH10&gt;0,'CRONO EMPRESA'!AH10,0)</f>
        <v>0</v>
      </c>
      <c r="AI10" s="244" t="n">
        <f aca="false">AG10+AH10</f>
        <v>0</v>
      </c>
      <c r="AJ10" s="248" t="n">
        <f aca="false">IF('CRONO EMPRESA'!AJ10&gt;0,'CRONO EMPRESA'!AJ10,0)</f>
        <v>0</v>
      </c>
      <c r="AK10" s="244" t="n">
        <f aca="false">AI10+AJ10</f>
        <v>0</v>
      </c>
      <c r="AL10" s="248" t="n">
        <f aca="false">IF('CRONO EMPRESA'!AL10&gt;0,'CRONO EMPRESA'!AL10,0)</f>
        <v>0</v>
      </c>
      <c r="AM10" s="244" t="n">
        <f aca="false">AK10+AL10</f>
        <v>0</v>
      </c>
      <c r="AN10" s="248" t="n">
        <f aca="false">IF('CRONO EMPRESA'!AN10&gt;0,'CRONO EMPRESA'!AN10,0)</f>
        <v>0</v>
      </c>
      <c r="AO10" s="244" t="n">
        <f aca="false">AM10+AN10</f>
        <v>0</v>
      </c>
      <c r="AP10" s="248" t="n">
        <f aca="false">IF('CRONO EMPRESA'!AP10&gt;0,'CRONO EMPRESA'!AP10,0)</f>
        <v>0</v>
      </c>
      <c r="AQ10" s="250" t="n">
        <f aca="false">AO10+AP10</f>
        <v>0</v>
      </c>
    </row>
    <row r="11" customFormat="false" ht="9.75" hidden="false" customHeight="true" outlineLevel="0" collapsed="false">
      <c r="B11" s="244" t="n">
        <f aca="false">G11/(SUM($G$10:$G$46))</f>
        <v>0.90545876803917</v>
      </c>
      <c r="C11" s="245" t="e">
        <f aca="false">G11*($G$48/$G$52)</f>
        <v>#DIV/0!</v>
      </c>
      <c r="D11" s="245" t="e">
        <f aca="false">G11*($G$49/$G$52)</f>
        <v>#DIV/0!</v>
      </c>
      <c r="E11" s="551" t="n">
        <f aca="false">IF('ORÇ.REPROG. P CAIXA'!A14&gt;'ORÇ.REPROG. P CAIXA'!$AF$13,0,SMALL('ORÇ.REPROG. P CAIXA'!$AE$13:$AE$1012,'ORÇ.REPROG. P CAIXA'!A14))</f>
        <v>2</v>
      </c>
      <c r="F11" s="552" t="str">
        <f aca="false">IF('ORÇ.REPROG. P CAIXA'!A14&gt;'ORÇ.REPROG. P CAIXA'!$AF$13,"",VLOOKUP(E11,'ORÇ.REPROG. P CAIXA'!$B$13:$E$1012,2,FALSE()))</f>
        <v>COBERTURA</v>
      </c>
      <c r="G11" s="244" t="n">
        <f aca="false">IFERROR(IF(E11=0,0,VLOOKUP(E11,'ORÇ.REPROG. P CAIXA'!$B$13:$J$1012,9,FALSE())),0)</f>
        <v>37818.07</v>
      </c>
      <c r="H11" s="248" t="n">
        <f aca="false">IF('CRONO EMPRESA'!H11&gt;0,'CRONO EMPRESA'!H11,0)</f>
        <v>0</v>
      </c>
      <c r="I11" s="244" t="n">
        <f aca="false">H11</f>
        <v>0</v>
      </c>
      <c r="J11" s="248" t="n">
        <f aca="false">IF('CRONO EMPRESA'!J11&gt;0,'CRONO EMPRESA'!J11,0)</f>
        <v>0</v>
      </c>
      <c r="K11" s="244" t="n">
        <f aca="false">I11+J11</f>
        <v>0</v>
      </c>
      <c r="L11" s="248" t="n">
        <f aca="false">IF('CRONO EMPRESA'!L11&gt;0,'CRONO EMPRESA'!L11,0)</f>
        <v>0</v>
      </c>
      <c r="M11" s="244" t="n">
        <f aca="false">K11+L11</f>
        <v>0</v>
      </c>
      <c r="N11" s="248" t="n">
        <f aca="false">IF('CRONO EMPRESA'!N11&gt;0,'CRONO EMPRESA'!N11,0)</f>
        <v>0</v>
      </c>
      <c r="O11" s="244" t="n">
        <f aca="false">M11+N11</f>
        <v>0</v>
      </c>
      <c r="P11" s="248" t="n">
        <f aca="false">IF('CRONO EMPRESA'!P11&gt;0,'CRONO EMPRESA'!P11,0)</f>
        <v>0</v>
      </c>
      <c r="Q11" s="244" t="n">
        <f aca="false">O11+P11</f>
        <v>0</v>
      </c>
      <c r="R11" s="248" t="n">
        <f aca="false">IF('CRONO EMPRESA'!R11&gt;0,'CRONO EMPRESA'!R11,0)</f>
        <v>0</v>
      </c>
      <c r="S11" s="250" t="n">
        <f aca="false">Q11+R11</f>
        <v>0</v>
      </c>
      <c r="T11" s="248" t="n">
        <f aca="false">IF('CRONO EMPRESA'!T11&gt;0,'CRONO EMPRESA'!T11,0)</f>
        <v>0</v>
      </c>
      <c r="U11" s="244" t="n">
        <f aca="false">S11+T11</f>
        <v>0</v>
      </c>
      <c r="V11" s="248" t="n">
        <f aca="false">IF('CRONO EMPRESA'!V11&gt;0,'CRONO EMPRESA'!V11,0)</f>
        <v>0</v>
      </c>
      <c r="W11" s="244" t="n">
        <f aca="false">U11+V11</f>
        <v>0</v>
      </c>
      <c r="X11" s="248" t="n">
        <f aca="false">IF('CRONO EMPRESA'!X11&gt;0,'CRONO EMPRESA'!X11,0)</f>
        <v>0</v>
      </c>
      <c r="Y11" s="244" t="n">
        <f aca="false">W11+X11</f>
        <v>0</v>
      </c>
      <c r="Z11" s="248" t="n">
        <f aca="false">IF('CRONO EMPRESA'!Z11&gt;0,'CRONO EMPRESA'!Z11,0)</f>
        <v>0</v>
      </c>
      <c r="AA11" s="244" t="n">
        <f aca="false">Y11+Z11</f>
        <v>0</v>
      </c>
      <c r="AB11" s="248" t="n">
        <f aca="false">IF('CRONO EMPRESA'!AB11&gt;0,'CRONO EMPRESA'!AB11,0)</f>
        <v>0</v>
      </c>
      <c r="AC11" s="244" t="n">
        <f aca="false">AA11+AB11</f>
        <v>0</v>
      </c>
      <c r="AD11" s="248" t="n">
        <f aca="false">IF('CRONO EMPRESA'!AD11&gt;0,'CRONO EMPRESA'!AD11,0)</f>
        <v>0</v>
      </c>
      <c r="AE11" s="250" t="n">
        <f aca="false">AC11+AD11</f>
        <v>0</v>
      </c>
      <c r="AF11" s="248" t="n">
        <f aca="false">IF('CRONO EMPRESA'!AF11&gt;0,'CRONO EMPRESA'!AF11,0)</f>
        <v>0</v>
      </c>
      <c r="AG11" s="244" t="n">
        <f aca="false">AE11+AF11</f>
        <v>0</v>
      </c>
      <c r="AH11" s="248" t="n">
        <f aca="false">IF('CRONO EMPRESA'!AH11&gt;0,'CRONO EMPRESA'!AH11,0)</f>
        <v>0</v>
      </c>
      <c r="AI11" s="244" t="n">
        <f aca="false">AG11+AH11</f>
        <v>0</v>
      </c>
      <c r="AJ11" s="248" t="n">
        <f aca="false">IF('CRONO EMPRESA'!AJ11&gt;0,'CRONO EMPRESA'!AJ11,0)</f>
        <v>0</v>
      </c>
      <c r="AK11" s="244" t="n">
        <f aca="false">AI11+AJ11</f>
        <v>0</v>
      </c>
      <c r="AL11" s="248" t="n">
        <f aca="false">IF('CRONO EMPRESA'!AL11&gt;0,'CRONO EMPRESA'!AL11,0)</f>
        <v>0</v>
      </c>
      <c r="AM11" s="244" t="n">
        <f aca="false">AK11+AL11</f>
        <v>0</v>
      </c>
      <c r="AN11" s="248" t="n">
        <f aca="false">IF('CRONO EMPRESA'!AN11&gt;0,'CRONO EMPRESA'!AN11,0)</f>
        <v>0</v>
      </c>
      <c r="AO11" s="244" t="n">
        <f aca="false">AM11+AN11</f>
        <v>0</v>
      </c>
      <c r="AP11" s="248" t="n">
        <f aca="false">IF('CRONO EMPRESA'!AP11&gt;0,'CRONO EMPRESA'!AP11,0)</f>
        <v>0</v>
      </c>
      <c r="AQ11" s="250" t="n">
        <f aca="false">AO11+AP11</f>
        <v>0</v>
      </c>
    </row>
    <row r="12" customFormat="false" ht="9.75" hidden="false" customHeight="true" outlineLevel="0" collapsed="false">
      <c r="B12" s="244" t="n">
        <f aca="false">G12/(SUM($G$10:$G$46))</f>
        <v>0.0130965421058617</v>
      </c>
      <c r="C12" s="245" t="e">
        <f aca="false">G12*($G$48/$G$52)</f>
        <v>#DIV/0!</v>
      </c>
      <c r="D12" s="245" t="e">
        <f aca="false">G12*($G$49/$G$52)</f>
        <v>#DIV/0!</v>
      </c>
      <c r="E12" s="551" t="n">
        <f aca="false">IF('ORÇ.REPROG. P CAIXA'!A15&gt;'ORÇ.REPROG. P CAIXA'!$AF$13,0,SMALL('ORÇ.REPROG. P CAIXA'!$AE$13:$AE$1012,'ORÇ.REPROG. P CAIXA'!A15))</f>
        <v>3</v>
      </c>
      <c r="F12" s="552" t="str">
        <f aca="false">IF('ORÇ.REPROG. P CAIXA'!A15&gt;'ORÇ.REPROG. P CAIXA'!$AF$13,"",VLOOKUP(E12,'ORÇ.REPROG. P CAIXA'!$B$13:$E$1012,2,FALSE()))</f>
        <v>BEIRAL PVC</v>
      </c>
      <c r="G12" s="244" t="n">
        <f aca="false">IFERROR(IF(E12=0,0,VLOOKUP(E12,'ORÇ.REPROG. P CAIXA'!$B$13:$J$1012,9,FALSE())),0)</f>
        <v>547</v>
      </c>
      <c r="H12" s="248" t="n">
        <f aca="false">IF('CRONO EMPRESA'!H12&gt;0,'CRONO EMPRESA'!H12,0)</f>
        <v>0</v>
      </c>
      <c r="I12" s="244" t="n">
        <f aca="false">H12</f>
        <v>0</v>
      </c>
      <c r="J12" s="248" t="n">
        <f aca="false">IF('CRONO EMPRESA'!J12&gt;0,'CRONO EMPRESA'!J12,0)</f>
        <v>0</v>
      </c>
      <c r="K12" s="244" t="n">
        <f aca="false">I12+J12</f>
        <v>0</v>
      </c>
      <c r="L12" s="248" t="n">
        <f aca="false">IF('CRONO EMPRESA'!L12&gt;0,'CRONO EMPRESA'!L12,0)</f>
        <v>0</v>
      </c>
      <c r="M12" s="244" t="n">
        <f aca="false">K12+L12</f>
        <v>0</v>
      </c>
      <c r="N12" s="248" t="n">
        <f aca="false">IF('CRONO EMPRESA'!N12&gt;0,'CRONO EMPRESA'!N12,0)</f>
        <v>0</v>
      </c>
      <c r="O12" s="244" t="n">
        <f aca="false">M12+N12</f>
        <v>0</v>
      </c>
      <c r="P12" s="248" t="n">
        <f aca="false">IF('CRONO EMPRESA'!P12&gt;0,'CRONO EMPRESA'!P12,0)</f>
        <v>0</v>
      </c>
      <c r="Q12" s="244" t="n">
        <f aca="false">O12+P12</f>
        <v>0</v>
      </c>
      <c r="R12" s="248" t="n">
        <f aca="false">IF('CRONO EMPRESA'!R12&gt;0,'CRONO EMPRESA'!R12,0)</f>
        <v>0</v>
      </c>
      <c r="S12" s="250" t="n">
        <f aca="false">Q12+R12</f>
        <v>0</v>
      </c>
      <c r="T12" s="248" t="n">
        <f aca="false">IF('CRONO EMPRESA'!T12&gt;0,'CRONO EMPRESA'!T12,0)</f>
        <v>0</v>
      </c>
      <c r="U12" s="244" t="n">
        <f aca="false">S12+T12</f>
        <v>0</v>
      </c>
      <c r="V12" s="248" t="n">
        <f aca="false">IF('CRONO EMPRESA'!V12&gt;0,'CRONO EMPRESA'!V12,0)</f>
        <v>0</v>
      </c>
      <c r="W12" s="244" t="n">
        <f aca="false">U12+V12</f>
        <v>0</v>
      </c>
      <c r="X12" s="248" t="n">
        <f aca="false">IF('CRONO EMPRESA'!X12&gt;0,'CRONO EMPRESA'!X12,0)</f>
        <v>0</v>
      </c>
      <c r="Y12" s="244" t="n">
        <f aca="false">W12+X12</f>
        <v>0</v>
      </c>
      <c r="Z12" s="248" t="n">
        <f aca="false">IF('CRONO EMPRESA'!Z12&gt;0,'CRONO EMPRESA'!Z12,0)</f>
        <v>0</v>
      </c>
      <c r="AA12" s="244" t="n">
        <f aca="false">Y12+Z12</f>
        <v>0</v>
      </c>
      <c r="AB12" s="248" t="n">
        <f aca="false">IF('CRONO EMPRESA'!AB12&gt;0,'CRONO EMPRESA'!AB12,0)</f>
        <v>0</v>
      </c>
      <c r="AC12" s="244" t="n">
        <f aca="false">AA12+AB12</f>
        <v>0</v>
      </c>
      <c r="AD12" s="248" t="n">
        <f aca="false">IF('CRONO EMPRESA'!AD12&gt;0,'CRONO EMPRESA'!AD12,0)</f>
        <v>0</v>
      </c>
      <c r="AE12" s="250" t="n">
        <f aca="false">AC12+AD12</f>
        <v>0</v>
      </c>
      <c r="AF12" s="248" t="n">
        <f aca="false">IF('CRONO EMPRESA'!AF12&gt;0,'CRONO EMPRESA'!AF12,0)</f>
        <v>0</v>
      </c>
      <c r="AG12" s="244" t="n">
        <f aca="false">AE12+AF12</f>
        <v>0</v>
      </c>
      <c r="AH12" s="248" t="n">
        <f aca="false">IF('CRONO EMPRESA'!AH12&gt;0,'CRONO EMPRESA'!AH12,0)</f>
        <v>0</v>
      </c>
      <c r="AI12" s="244" t="n">
        <f aca="false">AG12+AH12</f>
        <v>0</v>
      </c>
      <c r="AJ12" s="248" t="n">
        <f aca="false">IF('CRONO EMPRESA'!AJ12&gt;0,'CRONO EMPRESA'!AJ12,0)</f>
        <v>0</v>
      </c>
      <c r="AK12" s="244" t="n">
        <f aca="false">AI12+AJ12</f>
        <v>0</v>
      </c>
      <c r="AL12" s="248" t="n">
        <f aca="false">IF('CRONO EMPRESA'!AL12&gt;0,'CRONO EMPRESA'!AL12,0)</f>
        <v>0</v>
      </c>
      <c r="AM12" s="244" t="n">
        <f aca="false">AK12+AL12</f>
        <v>0</v>
      </c>
      <c r="AN12" s="248" t="n">
        <f aca="false">IF('CRONO EMPRESA'!AN12&gt;0,'CRONO EMPRESA'!AN12,0)</f>
        <v>0</v>
      </c>
      <c r="AO12" s="244" t="n">
        <f aca="false">AM12+AN12</f>
        <v>0</v>
      </c>
      <c r="AP12" s="248" t="n">
        <f aca="false">IF('CRONO EMPRESA'!AP12&gt;0,'CRONO EMPRESA'!AP12,0)</f>
        <v>0</v>
      </c>
      <c r="AQ12" s="250" t="n">
        <f aca="false">AO12+AP12</f>
        <v>0</v>
      </c>
    </row>
    <row r="13" s="251" customFormat="true" ht="9.75" hidden="false" customHeight="true" outlineLevel="0" collapsed="false">
      <c r="B13" s="244" t="n">
        <f aca="false">G13/(SUM($G$10:$G$46))</f>
        <v>0</v>
      </c>
      <c r="C13" s="245" t="e">
        <f aca="false">G13*($G$48/$G$52)</f>
        <v>#DIV/0!</v>
      </c>
      <c r="D13" s="245" t="e">
        <f aca="false">G13*($G$49/$G$52)</f>
        <v>#DIV/0!</v>
      </c>
      <c r="E13" s="551" t="n">
        <f aca="false">IF('ORÇ.REPROG. P CAIXA'!A16&gt;'ORÇ.REPROG. P CAIXA'!$AF$13,0,SMALL('ORÇ.REPROG. P CAIXA'!$AE$13:$AE$1012,'ORÇ.REPROG. P CAIXA'!A16))</f>
        <v>0</v>
      </c>
      <c r="F13" s="552" t="str">
        <f aca="false">IF('ORÇ.REPROG. P CAIXA'!A16&gt;'ORÇ.REPROG. P CAIXA'!$AF$13,"",VLOOKUP(E13,'ORÇ.REPROG. P CAIXA'!$B$13:$E$1012,2,FALSE()))</f>
        <v/>
      </c>
      <c r="G13" s="244" t="n">
        <f aca="false">IFERROR(IF(E13=0,0,VLOOKUP(E13,'ORÇ.REPROG. P CAIXA'!$B$13:$J$1012,9,FALSE())),0)</f>
        <v>0</v>
      </c>
      <c r="H13" s="248" t="n">
        <f aca="false">IF('CRONO EMPRESA'!H13&gt;0,'CRONO EMPRESA'!H13,0)</f>
        <v>0</v>
      </c>
      <c r="I13" s="244" t="n">
        <f aca="false">H13</f>
        <v>0</v>
      </c>
      <c r="J13" s="248" t="n">
        <f aca="false">IF('CRONO EMPRESA'!J13&gt;0,'CRONO EMPRESA'!J13,0)</f>
        <v>0</v>
      </c>
      <c r="K13" s="244" t="n">
        <f aca="false">I13+J13</f>
        <v>0</v>
      </c>
      <c r="L13" s="248" t="n">
        <f aca="false">IF('CRONO EMPRESA'!L13&gt;0,'CRONO EMPRESA'!L13,0)</f>
        <v>0</v>
      </c>
      <c r="M13" s="244" t="n">
        <f aca="false">K13+L13</f>
        <v>0</v>
      </c>
      <c r="N13" s="248" t="n">
        <f aca="false">IF('CRONO EMPRESA'!N13&gt;0,'CRONO EMPRESA'!N13,0)</f>
        <v>0</v>
      </c>
      <c r="O13" s="244" t="n">
        <f aca="false">M13+N13</f>
        <v>0</v>
      </c>
      <c r="P13" s="248" t="n">
        <f aca="false">IF('CRONO EMPRESA'!P13&gt;0,'CRONO EMPRESA'!P13,0)</f>
        <v>0</v>
      </c>
      <c r="Q13" s="244" t="n">
        <f aca="false">O13+P13</f>
        <v>0</v>
      </c>
      <c r="R13" s="248" t="n">
        <f aca="false">IF('CRONO EMPRESA'!R13&gt;0,'CRONO EMPRESA'!R13,0)</f>
        <v>0</v>
      </c>
      <c r="S13" s="250" t="n">
        <f aca="false">Q13+R13</f>
        <v>0</v>
      </c>
      <c r="T13" s="248" t="n">
        <f aca="false">IF('CRONO EMPRESA'!T13&gt;0,'CRONO EMPRESA'!T13,0)</f>
        <v>0</v>
      </c>
      <c r="U13" s="244" t="n">
        <f aca="false">S13+T13</f>
        <v>0</v>
      </c>
      <c r="V13" s="248" t="n">
        <f aca="false">IF('CRONO EMPRESA'!V13&gt;0,'CRONO EMPRESA'!V13,0)</f>
        <v>0</v>
      </c>
      <c r="W13" s="244" t="n">
        <f aca="false">U13+V13</f>
        <v>0</v>
      </c>
      <c r="X13" s="248" t="n">
        <f aca="false">IF('CRONO EMPRESA'!X13&gt;0,'CRONO EMPRESA'!X13,0)</f>
        <v>0</v>
      </c>
      <c r="Y13" s="244" t="n">
        <f aca="false">W13+X13</f>
        <v>0</v>
      </c>
      <c r="Z13" s="248" t="n">
        <f aca="false">IF('CRONO EMPRESA'!Z13&gt;0,'CRONO EMPRESA'!Z13,0)</f>
        <v>0</v>
      </c>
      <c r="AA13" s="244" t="n">
        <f aca="false">Y13+Z13</f>
        <v>0</v>
      </c>
      <c r="AB13" s="248" t="n">
        <f aca="false">IF('CRONO EMPRESA'!AB13&gt;0,'CRONO EMPRESA'!AB13,0)</f>
        <v>0</v>
      </c>
      <c r="AC13" s="244" t="n">
        <f aca="false">AA13+AB13</f>
        <v>0</v>
      </c>
      <c r="AD13" s="248" t="n">
        <f aca="false">IF('CRONO EMPRESA'!AD13&gt;0,'CRONO EMPRESA'!AD13,0)</f>
        <v>0</v>
      </c>
      <c r="AE13" s="250" t="n">
        <f aca="false">AC13+AD13</f>
        <v>0</v>
      </c>
      <c r="AF13" s="248" t="n">
        <f aca="false">IF('CRONO EMPRESA'!AF13&gt;0,'CRONO EMPRESA'!AF13,0)</f>
        <v>0</v>
      </c>
      <c r="AG13" s="244" t="n">
        <f aca="false">AE13+AF13</f>
        <v>0</v>
      </c>
      <c r="AH13" s="248" t="n">
        <f aca="false">IF('CRONO EMPRESA'!AH13&gt;0,'CRONO EMPRESA'!AH13,0)</f>
        <v>0</v>
      </c>
      <c r="AI13" s="244" t="n">
        <f aca="false">AG13+AH13</f>
        <v>0</v>
      </c>
      <c r="AJ13" s="248" t="n">
        <f aca="false">IF('CRONO EMPRESA'!AJ13&gt;0,'CRONO EMPRESA'!AJ13,0)</f>
        <v>0</v>
      </c>
      <c r="AK13" s="244" t="n">
        <f aca="false">AI13+AJ13</f>
        <v>0</v>
      </c>
      <c r="AL13" s="248" t="n">
        <f aca="false">IF('CRONO EMPRESA'!AL13&gt;0,'CRONO EMPRESA'!AL13,0)</f>
        <v>0</v>
      </c>
      <c r="AM13" s="244" t="n">
        <f aca="false">AK13+AL13</f>
        <v>0</v>
      </c>
      <c r="AN13" s="248" t="n">
        <f aca="false">IF('CRONO EMPRESA'!AN13&gt;0,'CRONO EMPRESA'!AN13,0)</f>
        <v>0</v>
      </c>
      <c r="AO13" s="244" t="n">
        <f aca="false">AM13+AN13</f>
        <v>0</v>
      </c>
      <c r="AP13" s="248" t="n">
        <f aca="false">IF('CRONO EMPRESA'!AP13&gt;0,'CRONO EMPRESA'!AP13,0)</f>
        <v>0</v>
      </c>
      <c r="AQ13" s="250" t="n">
        <f aca="false">AO13+AP13</f>
        <v>0</v>
      </c>
    </row>
    <row r="14" s="251" customFormat="true" ht="9.75" hidden="false" customHeight="true" outlineLevel="0" collapsed="false">
      <c r="B14" s="244" t="n">
        <f aca="false">G14/(SUM($G$10:$G$46))</f>
        <v>0</v>
      </c>
      <c r="C14" s="245" t="e">
        <f aca="false">G14*($G$48/$G$52)</f>
        <v>#DIV/0!</v>
      </c>
      <c r="D14" s="245" t="e">
        <f aca="false">G14*($G$49/$G$52)</f>
        <v>#DIV/0!</v>
      </c>
      <c r="E14" s="551" t="n">
        <f aca="false">IF('ORÇ.REPROG. P CAIXA'!A17&gt;'ORÇ.REPROG. P CAIXA'!$AF$13,0,SMALL('ORÇ.REPROG. P CAIXA'!$AE$13:$AE$1012,'ORÇ.REPROG. P CAIXA'!A17))</f>
        <v>0</v>
      </c>
      <c r="F14" s="552" t="str">
        <f aca="false">IF('ORÇ.REPROG. P CAIXA'!A17&gt;'ORÇ.REPROG. P CAIXA'!$AF$13,"",VLOOKUP(E14,'ORÇ.REPROG. P CAIXA'!$B$13:$E$1012,2,FALSE()))</f>
        <v/>
      </c>
      <c r="G14" s="244" t="n">
        <f aca="false">IFERROR(IF(E14=0,0,VLOOKUP(E14,'ORÇ.REPROG. P CAIXA'!$B$13:$J$1012,9,FALSE())),0)</f>
        <v>0</v>
      </c>
      <c r="H14" s="248" t="n">
        <f aca="false">IF('CRONO EMPRESA'!H14&gt;0,'CRONO EMPRESA'!H14,0)</f>
        <v>0</v>
      </c>
      <c r="I14" s="244" t="n">
        <f aca="false">H14</f>
        <v>0</v>
      </c>
      <c r="J14" s="248" t="n">
        <f aca="false">IF('CRONO EMPRESA'!J14&gt;0,'CRONO EMPRESA'!J14,0)</f>
        <v>0</v>
      </c>
      <c r="K14" s="244" t="n">
        <f aca="false">I14+J14</f>
        <v>0</v>
      </c>
      <c r="L14" s="248" t="n">
        <f aca="false">IF('CRONO EMPRESA'!L14&gt;0,'CRONO EMPRESA'!L14,0)</f>
        <v>0</v>
      </c>
      <c r="M14" s="244" t="n">
        <f aca="false">K14+L14</f>
        <v>0</v>
      </c>
      <c r="N14" s="248" t="n">
        <f aca="false">IF('CRONO EMPRESA'!N14&gt;0,'CRONO EMPRESA'!N14,0)</f>
        <v>0</v>
      </c>
      <c r="O14" s="244" t="n">
        <f aca="false">M14+N14</f>
        <v>0</v>
      </c>
      <c r="P14" s="248" t="n">
        <f aca="false">IF('CRONO EMPRESA'!P14&gt;0,'CRONO EMPRESA'!P14,0)</f>
        <v>0</v>
      </c>
      <c r="Q14" s="244" t="n">
        <f aca="false">O14+P14</f>
        <v>0</v>
      </c>
      <c r="R14" s="248" t="n">
        <f aca="false">IF('CRONO EMPRESA'!R14&gt;0,'CRONO EMPRESA'!R14,0)</f>
        <v>0</v>
      </c>
      <c r="S14" s="250" t="n">
        <f aca="false">Q14+R14</f>
        <v>0</v>
      </c>
      <c r="T14" s="248" t="n">
        <f aca="false">IF('CRONO EMPRESA'!T14&gt;0,'CRONO EMPRESA'!T14,0)</f>
        <v>0</v>
      </c>
      <c r="U14" s="244" t="n">
        <f aca="false">S14+T14</f>
        <v>0</v>
      </c>
      <c r="V14" s="248" t="n">
        <f aca="false">IF('CRONO EMPRESA'!V14&gt;0,'CRONO EMPRESA'!V14,0)</f>
        <v>0</v>
      </c>
      <c r="W14" s="244" t="n">
        <f aca="false">U14+V14</f>
        <v>0</v>
      </c>
      <c r="X14" s="248" t="n">
        <f aca="false">IF('CRONO EMPRESA'!X14&gt;0,'CRONO EMPRESA'!X14,0)</f>
        <v>0</v>
      </c>
      <c r="Y14" s="244" t="n">
        <f aca="false">W14+X14</f>
        <v>0</v>
      </c>
      <c r="Z14" s="248" t="n">
        <f aca="false">IF('CRONO EMPRESA'!Z14&gt;0,'CRONO EMPRESA'!Z14,0)</f>
        <v>0</v>
      </c>
      <c r="AA14" s="244" t="n">
        <f aca="false">Y14+Z14</f>
        <v>0</v>
      </c>
      <c r="AB14" s="248" t="n">
        <f aca="false">IF('CRONO EMPRESA'!AB14&gt;0,'CRONO EMPRESA'!AB14,0)</f>
        <v>0</v>
      </c>
      <c r="AC14" s="244" t="n">
        <f aca="false">AA14+AB14</f>
        <v>0</v>
      </c>
      <c r="AD14" s="248" t="n">
        <f aca="false">IF('CRONO EMPRESA'!AD14&gt;0,'CRONO EMPRESA'!AD14,0)</f>
        <v>0</v>
      </c>
      <c r="AE14" s="250" t="n">
        <f aca="false">AC14+AD14</f>
        <v>0</v>
      </c>
      <c r="AF14" s="248" t="n">
        <f aca="false">IF('CRONO EMPRESA'!AF14&gt;0,'CRONO EMPRESA'!AF14,0)</f>
        <v>0</v>
      </c>
      <c r="AG14" s="244" t="n">
        <f aca="false">AE14+AF14</f>
        <v>0</v>
      </c>
      <c r="AH14" s="248" t="n">
        <f aca="false">IF('CRONO EMPRESA'!AH14&gt;0,'CRONO EMPRESA'!AH14,0)</f>
        <v>0</v>
      </c>
      <c r="AI14" s="244" t="n">
        <f aca="false">AG14+AH14</f>
        <v>0</v>
      </c>
      <c r="AJ14" s="248" t="n">
        <f aca="false">IF('CRONO EMPRESA'!AJ14&gt;0,'CRONO EMPRESA'!AJ14,0)</f>
        <v>0</v>
      </c>
      <c r="AK14" s="244" t="n">
        <f aca="false">AI14+AJ14</f>
        <v>0</v>
      </c>
      <c r="AL14" s="248" t="n">
        <f aca="false">IF('CRONO EMPRESA'!AL14&gt;0,'CRONO EMPRESA'!AL14,0)</f>
        <v>0</v>
      </c>
      <c r="AM14" s="244" t="n">
        <f aca="false">AK14+AL14</f>
        <v>0</v>
      </c>
      <c r="AN14" s="248" t="n">
        <f aca="false">IF('CRONO EMPRESA'!AN14&gt;0,'CRONO EMPRESA'!AN14,0)</f>
        <v>0</v>
      </c>
      <c r="AO14" s="244" t="n">
        <f aca="false">AM14+AN14</f>
        <v>0</v>
      </c>
      <c r="AP14" s="248" t="n">
        <f aca="false">IF('CRONO EMPRESA'!AP14&gt;0,'CRONO EMPRESA'!AP14,0)</f>
        <v>0</v>
      </c>
      <c r="AQ14" s="250" t="n">
        <f aca="false">AO14+AP14</f>
        <v>0</v>
      </c>
    </row>
    <row r="15" s="251" customFormat="true" ht="9.75" hidden="false" customHeight="true" outlineLevel="0" collapsed="false">
      <c r="B15" s="244" t="n">
        <f aca="false">G15/(SUM($G$10:$G$46))</f>
        <v>0</v>
      </c>
      <c r="C15" s="245" t="e">
        <f aca="false">G15*($G$48/$G$52)</f>
        <v>#DIV/0!</v>
      </c>
      <c r="D15" s="245" t="e">
        <f aca="false">G15*($G$49/$G$52)</f>
        <v>#DIV/0!</v>
      </c>
      <c r="E15" s="551" t="n">
        <f aca="false">IF('ORÇ.REPROG. P CAIXA'!A18&gt;'ORÇ.REPROG. P CAIXA'!$AF$13,0,SMALL('ORÇ.REPROG. P CAIXA'!$AE$13:$AE$1012,'ORÇ.REPROG. P CAIXA'!A18))</f>
        <v>0</v>
      </c>
      <c r="F15" s="552" t="str">
        <f aca="false">IF('ORÇ.REPROG. P CAIXA'!A18&gt;'ORÇ.REPROG. P CAIXA'!$AF$13,"",VLOOKUP(E15,'ORÇ.REPROG. P CAIXA'!$B$13:$E$1012,2,FALSE()))</f>
        <v/>
      </c>
      <c r="G15" s="244" t="n">
        <f aca="false">IFERROR(IF(E15=0,0,VLOOKUP(E15,'ORÇ.REPROG. P CAIXA'!$B$13:$J$1012,9,FALSE())),0)</f>
        <v>0</v>
      </c>
      <c r="H15" s="248" t="n">
        <f aca="false">IF('CRONO EMPRESA'!H15&gt;0,'CRONO EMPRESA'!H15,0)</f>
        <v>0</v>
      </c>
      <c r="I15" s="244" t="n">
        <f aca="false">H15</f>
        <v>0</v>
      </c>
      <c r="J15" s="248" t="n">
        <f aca="false">IF('CRONO EMPRESA'!J15&gt;0,'CRONO EMPRESA'!J15,0)</f>
        <v>0</v>
      </c>
      <c r="K15" s="244" t="n">
        <f aca="false">I15+J15</f>
        <v>0</v>
      </c>
      <c r="L15" s="248" t="n">
        <f aca="false">IF('CRONO EMPRESA'!L15&gt;0,'CRONO EMPRESA'!L15,0)</f>
        <v>0</v>
      </c>
      <c r="M15" s="244" t="n">
        <f aca="false">K15+L15</f>
        <v>0</v>
      </c>
      <c r="N15" s="248" t="n">
        <f aca="false">IF('CRONO EMPRESA'!N15&gt;0,'CRONO EMPRESA'!N15,0)</f>
        <v>0</v>
      </c>
      <c r="O15" s="244" t="n">
        <f aca="false">M15+N15</f>
        <v>0</v>
      </c>
      <c r="P15" s="248" t="n">
        <f aca="false">IF('CRONO EMPRESA'!P15&gt;0,'CRONO EMPRESA'!P15,0)</f>
        <v>0</v>
      </c>
      <c r="Q15" s="244" t="n">
        <f aca="false">O15+P15</f>
        <v>0</v>
      </c>
      <c r="R15" s="248" t="n">
        <f aca="false">IF('CRONO EMPRESA'!R15&gt;0,'CRONO EMPRESA'!R15,0)</f>
        <v>0</v>
      </c>
      <c r="S15" s="250" t="n">
        <f aca="false">Q15+R15</f>
        <v>0</v>
      </c>
      <c r="T15" s="248" t="n">
        <f aca="false">IF('CRONO EMPRESA'!T15&gt;0,'CRONO EMPRESA'!T15,0)</f>
        <v>0</v>
      </c>
      <c r="U15" s="244" t="n">
        <f aca="false">S15+T15</f>
        <v>0</v>
      </c>
      <c r="V15" s="248" t="n">
        <f aca="false">IF('CRONO EMPRESA'!V15&gt;0,'CRONO EMPRESA'!V15,0)</f>
        <v>0</v>
      </c>
      <c r="W15" s="244" t="n">
        <f aca="false">U15+V15</f>
        <v>0</v>
      </c>
      <c r="X15" s="248" t="n">
        <f aca="false">IF('CRONO EMPRESA'!X15&gt;0,'CRONO EMPRESA'!X15,0)</f>
        <v>0</v>
      </c>
      <c r="Y15" s="244" t="n">
        <f aca="false">W15+X15</f>
        <v>0</v>
      </c>
      <c r="Z15" s="248" t="n">
        <f aca="false">IF('CRONO EMPRESA'!Z15&gt;0,'CRONO EMPRESA'!Z15,0)</f>
        <v>0</v>
      </c>
      <c r="AA15" s="244" t="n">
        <f aca="false">Y15+Z15</f>
        <v>0</v>
      </c>
      <c r="AB15" s="248" t="n">
        <f aca="false">IF('CRONO EMPRESA'!AB15&gt;0,'CRONO EMPRESA'!AB15,0)</f>
        <v>0</v>
      </c>
      <c r="AC15" s="244" t="n">
        <f aca="false">AA15+AB15</f>
        <v>0</v>
      </c>
      <c r="AD15" s="248" t="n">
        <f aca="false">IF('CRONO EMPRESA'!AD15&gt;0,'CRONO EMPRESA'!AD15,0)</f>
        <v>0</v>
      </c>
      <c r="AE15" s="250" t="n">
        <f aca="false">AC15+AD15</f>
        <v>0</v>
      </c>
      <c r="AF15" s="248" t="n">
        <f aca="false">IF('CRONO EMPRESA'!AF15&gt;0,'CRONO EMPRESA'!AF15,0)</f>
        <v>0</v>
      </c>
      <c r="AG15" s="244" t="n">
        <f aca="false">AE15+AF15</f>
        <v>0</v>
      </c>
      <c r="AH15" s="248" t="n">
        <f aca="false">IF('CRONO EMPRESA'!AH15&gt;0,'CRONO EMPRESA'!AH15,0)</f>
        <v>0</v>
      </c>
      <c r="AI15" s="244" t="n">
        <f aca="false">AG15+AH15</f>
        <v>0</v>
      </c>
      <c r="AJ15" s="248" t="n">
        <f aca="false">IF('CRONO EMPRESA'!AJ15&gt;0,'CRONO EMPRESA'!AJ15,0)</f>
        <v>0</v>
      </c>
      <c r="AK15" s="244" t="n">
        <f aca="false">AI15+AJ15</f>
        <v>0</v>
      </c>
      <c r="AL15" s="248" t="n">
        <f aca="false">IF('CRONO EMPRESA'!AL15&gt;0,'CRONO EMPRESA'!AL15,0)</f>
        <v>0</v>
      </c>
      <c r="AM15" s="244" t="n">
        <f aca="false">AK15+AL15</f>
        <v>0</v>
      </c>
      <c r="AN15" s="248" t="n">
        <f aca="false">IF('CRONO EMPRESA'!AN15&gt;0,'CRONO EMPRESA'!AN15,0)</f>
        <v>0</v>
      </c>
      <c r="AO15" s="244" t="n">
        <f aca="false">AM15+AN15</f>
        <v>0</v>
      </c>
      <c r="AP15" s="248" t="n">
        <f aca="false">IF('CRONO EMPRESA'!AP15&gt;0,'CRONO EMPRESA'!AP15,0)</f>
        <v>0</v>
      </c>
      <c r="AQ15" s="250" t="n">
        <f aca="false">AO15+AP15</f>
        <v>0</v>
      </c>
    </row>
    <row r="16" s="251" customFormat="true" ht="9.75" hidden="false" customHeight="true" outlineLevel="0" collapsed="false">
      <c r="B16" s="244" t="n">
        <f aca="false">G16/(SUM($G$10:$G$46))</f>
        <v>0</v>
      </c>
      <c r="C16" s="245" t="e">
        <f aca="false">G16*($G$48/$G$52)</f>
        <v>#DIV/0!</v>
      </c>
      <c r="D16" s="245" t="e">
        <f aca="false">G16*($G$49/$G$52)</f>
        <v>#DIV/0!</v>
      </c>
      <c r="E16" s="551" t="n">
        <f aca="false">IF('ORÇ.REPROG. P CAIXA'!A19&gt;'ORÇ.REPROG. P CAIXA'!$AF$13,0,SMALL('ORÇ.REPROG. P CAIXA'!$AE$13:$AE$1012,'ORÇ.REPROG. P CAIXA'!A19))</f>
        <v>0</v>
      </c>
      <c r="F16" s="552" t="str">
        <f aca="false">IF('ORÇ.REPROG. P CAIXA'!A19&gt;'ORÇ.REPROG. P CAIXA'!$AF$13,"",VLOOKUP(E16,'ORÇ.REPROG. P CAIXA'!$B$13:$E$1012,2,FALSE()))</f>
        <v/>
      </c>
      <c r="G16" s="244" t="n">
        <f aca="false">IFERROR(IF(E16=0,0,VLOOKUP(E16,'ORÇ.REPROG. P CAIXA'!$B$13:$J$1012,9,FALSE())),0)</f>
        <v>0</v>
      </c>
      <c r="H16" s="248" t="n">
        <f aca="false">IF('CRONO EMPRESA'!H16&gt;0,'CRONO EMPRESA'!H16,0)</f>
        <v>0</v>
      </c>
      <c r="I16" s="244" t="n">
        <f aca="false">H16</f>
        <v>0</v>
      </c>
      <c r="J16" s="248" t="n">
        <f aca="false">IF('CRONO EMPRESA'!J16&gt;0,'CRONO EMPRESA'!J16,0)</f>
        <v>0</v>
      </c>
      <c r="K16" s="244" t="n">
        <f aca="false">I16+J16</f>
        <v>0</v>
      </c>
      <c r="L16" s="248" t="n">
        <f aca="false">IF('CRONO EMPRESA'!L16&gt;0,'CRONO EMPRESA'!L16,0)</f>
        <v>0</v>
      </c>
      <c r="M16" s="244" t="n">
        <f aca="false">K16+L16</f>
        <v>0</v>
      </c>
      <c r="N16" s="248" t="n">
        <f aca="false">IF('CRONO EMPRESA'!N16&gt;0,'CRONO EMPRESA'!N16,0)</f>
        <v>0</v>
      </c>
      <c r="O16" s="244" t="n">
        <f aca="false">M16+N16</f>
        <v>0</v>
      </c>
      <c r="P16" s="248" t="n">
        <f aca="false">IF('CRONO EMPRESA'!P16&gt;0,'CRONO EMPRESA'!P16,0)</f>
        <v>0</v>
      </c>
      <c r="Q16" s="244" t="n">
        <f aca="false">O16+P16</f>
        <v>0</v>
      </c>
      <c r="R16" s="248" t="n">
        <f aca="false">IF('CRONO EMPRESA'!R16&gt;0,'CRONO EMPRESA'!R16,0)</f>
        <v>0</v>
      </c>
      <c r="S16" s="250" t="n">
        <f aca="false">Q16+R16</f>
        <v>0</v>
      </c>
      <c r="T16" s="248" t="n">
        <f aca="false">IF('CRONO EMPRESA'!T16&gt;0,'CRONO EMPRESA'!T16,0)</f>
        <v>0</v>
      </c>
      <c r="U16" s="244" t="n">
        <f aca="false">S16+T16</f>
        <v>0</v>
      </c>
      <c r="V16" s="248" t="n">
        <f aca="false">IF('CRONO EMPRESA'!V16&gt;0,'CRONO EMPRESA'!V16,0)</f>
        <v>0</v>
      </c>
      <c r="W16" s="244" t="n">
        <f aca="false">U16+V16</f>
        <v>0</v>
      </c>
      <c r="X16" s="248" t="n">
        <f aca="false">IF('CRONO EMPRESA'!X16&gt;0,'CRONO EMPRESA'!X16,0)</f>
        <v>0</v>
      </c>
      <c r="Y16" s="244" t="n">
        <f aca="false">W16+X16</f>
        <v>0</v>
      </c>
      <c r="Z16" s="248" t="n">
        <f aca="false">IF('CRONO EMPRESA'!Z16&gt;0,'CRONO EMPRESA'!Z16,0)</f>
        <v>0</v>
      </c>
      <c r="AA16" s="244" t="n">
        <f aca="false">Y16+Z16</f>
        <v>0</v>
      </c>
      <c r="AB16" s="248" t="n">
        <f aca="false">IF('CRONO EMPRESA'!AB16&gt;0,'CRONO EMPRESA'!AB16,0)</f>
        <v>0</v>
      </c>
      <c r="AC16" s="244" t="n">
        <f aca="false">AA16+AB16</f>
        <v>0</v>
      </c>
      <c r="AD16" s="248" t="n">
        <f aca="false">IF('CRONO EMPRESA'!AD16&gt;0,'CRONO EMPRESA'!AD16,0)</f>
        <v>0</v>
      </c>
      <c r="AE16" s="250" t="n">
        <f aca="false">AC16+AD16</f>
        <v>0</v>
      </c>
      <c r="AF16" s="248" t="n">
        <f aca="false">IF('CRONO EMPRESA'!AF16&gt;0,'CRONO EMPRESA'!AF16,0)</f>
        <v>0</v>
      </c>
      <c r="AG16" s="244" t="n">
        <f aca="false">AE16+AF16</f>
        <v>0</v>
      </c>
      <c r="AH16" s="248" t="n">
        <f aca="false">IF('CRONO EMPRESA'!AH16&gt;0,'CRONO EMPRESA'!AH16,0)</f>
        <v>0</v>
      </c>
      <c r="AI16" s="244" t="n">
        <f aca="false">AG16+AH16</f>
        <v>0</v>
      </c>
      <c r="AJ16" s="248" t="n">
        <f aca="false">IF('CRONO EMPRESA'!AJ16&gt;0,'CRONO EMPRESA'!AJ16,0)</f>
        <v>0</v>
      </c>
      <c r="AK16" s="244" t="n">
        <f aca="false">AI16+AJ16</f>
        <v>0</v>
      </c>
      <c r="AL16" s="248" t="n">
        <f aca="false">IF('CRONO EMPRESA'!AL16&gt;0,'CRONO EMPRESA'!AL16,0)</f>
        <v>0</v>
      </c>
      <c r="AM16" s="244" t="n">
        <f aca="false">AK16+AL16</f>
        <v>0</v>
      </c>
      <c r="AN16" s="248" t="n">
        <f aca="false">IF('CRONO EMPRESA'!AN16&gt;0,'CRONO EMPRESA'!AN16,0)</f>
        <v>0</v>
      </c>
      <c r="AO16" s="244" t="n">
        <f aca="false">AM16+AN16</f>
        <v>0</v>
      </c>
      <c r="AP16" s="248" t="n">
        <f aca="false">IF('CRONO EMPRESA'!AP16&gt;0,'CRONO EMPRESA'!AP16,0)</f>
        <v>0</v>
      </c>
      <c r="AQ16" s="250" t="n">
        <f aca="false">AO16+AP16</f>
        <v>0</v>
      </c>
    </row>
    <row r="17" s="251" customFormat="true" ht="9.75" hidden="false" customHeight="true" outlineLevel="0" collapsed="false">
      <c r="B17" s="244" t="n">
        <f aca="false">G17/(SUM($G$10:$G$46))</f>
        <v>0</v>
      </c>
      <c r="C17" s="245" t="e">
        <f aca="false">G17*($G$48/$G$52)</f>
        <v>#DIV/0!</v>
      </c>
      <c r="D17" s="245" t="e">
        <f aca="false">G17*($G$49/$G$52)</f>
        <v>#DIV/0!</v>
      </c>
      <c r="E17" s="551" t="n">
        <f aca="false">IF('ORÇ.REPROG. P CAIXA'!A20&gt;'ORÇ.REPROG. P CAIXA'!$AF$13,0,SMALL('ORÇ.REPROG. P CAIXA'!$AE$13:$AE$1012,'ORÇ.REPROG. P CAIXA'!A20))</f>
        <v>0</v>
      </c>
      <c r="F17" s="552" t="str">
        <f aca="false">IF('ORÇ.REPROG. P CAIXA'!A20&gt;'ORÇ.REPROG. P CAIXA'!$AF$13,"",VLOOKUP(E17,'ORÇ.REPROG. P CAIXA'!$B$13:$E$1012,2,FALSE()))</f>
        <v/>
      </c>
      <c r="G17" s="244" t="n">
        <f aca="false">IFERROR(IF(E17=0,0,VLOOKUP(E17,'ORÇ.REPROG. P CAIXA'!$B$13:$J$1012,9,FALSE())),0)</f>
        <v>0</v>
      </c>
      <c r="H17" s="248" t="n">
        <f aca="false">IF('CRONO EMPRESA'!H17&gt;0,'CRONO EMPRESA'!H17,0)</f>
        <v>0</v>
      </c>
      <c r="I17" s="244" t="n">
        <f aca="false">H17</f>
        <v>0</v>
      </c>
      <c r="J17" s="248" t="n">
        <f aca="false">IF('CRONO EMPRESA'!J17&gt;0,'CRONO EMPRESA'!J17,0)</f>
        <v>0</v>
      </c>
      <c r="K17" s="244" t="n">
        <f aca="false">I17+J17</f>
        <v>0</v>
      </c>
      <c r="L17" s="248" t="n">
        <f aca="false">IF('CRONO EMPRESA'!L17&gt;0,'CRONO EMPRESA'!L17,0)</f>
        <v>0</v>
      </c>
      <c r="M17" s="244" t="n">
        <f aca="false">K17+L17</f>
        <v>0</v>
      </c>
      <c r="N17" s="248" t="n">
        <f aca="false">IF('CRONO EMPRESA'!N17&gt;0,'CRONO EMPRESA'!N17,0)</f>
        <v>0</v>
      </c>
      <c r="O17" s="244" t="n">
        <f aca="false">M17+N17</f>
        <v>0</v>
      </c>
      <c r="P17" s="248" t="n">
        <f aca="false">IF('CRONO EMPRESA'!P17&gt;0,'CRONO EMPRESA'!P17,0)</f>
        <v>0</v>
      </c>
      <c r="Q17" s="244" t="n">
        <f aca="false">O17+P17</f>
        <v>0</v>
      </c>
      <c r="R17" s="248" t="n">
        <f aca="false">IF('CRONO EMPRESA'!R17&gt;0,'CRONO EMPRESA'!R17,0)</f>
        <v>0</v>
      </c>
      <c r="S17" s="250" t="n">
        <f aca="false">Q17+R17</f>
        <v>0</v>
      </c>
      <c r="T17" s="248" t="n">
        <f aca="false">IF('CRONO EMPRESA'!T17&gt;0,'CRONO EMPRESA'!T17,0)</f>
        <v>0</v>
      </c>
      <c r="U17" s="244" t="n">
        <f aca="false">S17+T17</f>
        <v>0</v>
      </c>
      <c r="V17" s="248" t="n">
        <f aca="false">IF('CRONO EMPRESA'!V17&gt;0,'CRONO EMPRESA'!V17,0)</f>
        <v>0</v>
      </c>
      <c r="W17" s="244" t="n">
        <f aca="false">U17+V17</f>
        <v>0</v>
      </c>
      <c r="X17" s="248" t="n">
        <f aca="false">IF('CRONO EMPRESA'!X17&gt;0,'CRONO EMPRESA'!X17,0)</f>
        <v>0</v>
      </c>
      <c r="Y17" s="244" t="n">
        <f aca="false">W17+X17</f>
        <v>0</v>
      </c>
      <c r="Z17" s="248" t="n">
        <f aca="false">IF('CRONO EMPRESA'!Z17&gt;0,'CRONO EMPRESA'!Z17,0)</f>
        <v>0</v>
      </c>
      <c r="AA17" s="244" t="n">
        <f aca="false">Y17+Z17</f>
        <v>0</v>
      </c>
      <c r="AB17" s="248" t="n">
        <f aca="false">IF('CRONO EMPRESA'!AB17&gt;0,'CRONO EMPRESA'!AB17,0)</f>
        <v>0</v>
      </c>
      <c r="AC17" s="244" t="n">
        <f aca="false">AA17+AB17</f>
        <v>0</v>
      </c>
      <c r="AD17" s="248" t="n">
        <f aca="false">IF('CRONO EMPRESA'!AD17&gt;0,'CRONO EMPRESA'!AD17,0)</f>
        <v>0</v>
      </c>
      <c r="AE17" s="250" t="n">
        <f aca="false">AC17+AD17</f>
        <v>0</v>
      </c>
      <c r="AF17" s="248" t="n">
        <f aca="false">IF('CRONO EMPRESA'!AF17&gt;0,'CRONO EMPRESA'!AF17,0)</f>
        <v>0</v>
      </c>
      <c r="AG17" s="244" t="n">
        <f aca="false">AE17+AF17</f>
        <v>0</v>
      </c>
      <c r="AH17" s="248" t="n">
        <f aca="false">IF('CRONO EMPRESA'!AH17&gt;0,'CRONO EMPRESA'!AH17,0)</f>
        <v>0</v>
      </c>
      <c r="AI17" s="244" t="n">
        <f aca="false">AG17+AH17</f>
        <v>0</v>
      </c>
      <c r="AJ17" s="248" t="n">
        <f aca="false">IF('CRONO EMPRESA'!AJ17&gt;0,'CRONO EMPRESA'!AJ17,0)</f>
        <v>0</v>
      </c>
      <c r="AK17" s="244" t="n">
        <f aca="false">AI17+AJ17</f>
        <v>0</v>
      </c>
      <c r="AL17" s="248" t="n">
        <f aca="false">IF('CRONO EMPRESA'!AL17&gt;0,'CRONO EMPRESA'!AL17,0)</f>
        <v>0</v>
      </c>
      <c r="AM17" s="244" t="n">
        <f aca="false">AK17+AL17</f>
        <v>0</v>
      </c>
      <c r="AN17" s="248" t="n">
        <f aca="false">IF('CRONO EMPRESA'!AN17&gt;0,'CRONO EMPRESA'!AN17,0)</f>
        <v>0</v>
      </c>
      <c r="AO17" s="244" t="n">
        <f aca="false">AM17+AN17</f>
        <v>0</v>
      </c>
      <c r="AP17" s="248" t="n">
        <f aca="false">IF('CRONO EMPRESA'!AP17&gt;0,'CRONO EMPRESA'!AP17,0)</f>
        <v>0</v>
      </c>
      <c r="AQ17" s="250" t="n">
        <f aca="false">AO17+AP17</f>
        <v>0</v>
      </c>
    </row>
    <row r="18" s="251" customFormat="true" ht="9.75" hidden="false" customHeight="true" outlineLevel="0" collapsed="false">
      <c r="B18" s="244" t="n">
        <f aca="false">G18/(SUM($G$10:$G$46))</f>
        <v>0</v>
      </c>
      <c r="C18" s="245" t="e">
        <f aca="false">G18*($G$48/$G$52)</f>
        <v>#DIV/0!</v>
      </c>
      <c r="D18" s="245" t="e">
        <f aca="false">G18*($G$49/$G$52)</f>
        <v>#DIV/0!</v>
      </c>
      <c r="E18" s="551" t="n">
        <f aca="false">IF('ORÇ.REPROG. P CAIXA'!A21&gt;'ORÇ.REPROG. P CAIXA'!$AF$13,0,SMALL('ORÇ.REPROG. P CAIXA'!$AE$13:$AE$1012,'ORÇ.REPROG. P CAIXA'!A21))</f>
        <v>0</v>
      </c>
      <c r="F18" s="552" t="str">
        <f aca="false">IF('ORÇ.REPROG. P CAIXA'!A21&gt;'ORÇ.REPROG. P CAIXA'!$AF$13,"",VLOOKUP(E18,'ORÇ.REPROG. P CAIXA'!$B$13:$E$1012,2,FALSE()))</f>
        <v/>
      </c>
      <c r="G18" s="244" t="n">
        <f aca="false">IFERROR(IF(E18=0,0,VLOOKUP(E18,'ORÇ.REPROG. P CAIXA'!$B$13:$J$1012,9,FALSE())),0)</f>
        <v>0</v>
      </c>
      <c r="H18" s="248" t="n">
        <f aca="false">IF('CRONO EMPRESA'!H18&gt;0,'CRONO EMPRESA'!H18,0)</f>
        <v>0</v>
      </c>
      <c r="I18" s="244" t="n">
        <f aca="false">H18</f>
        <v>0</v>
      </c>
      <c r="J18" s="248" t="n">
        <f aca="false">IF('CRONO EMPRESA'!J18&gt;0,'CRONO EMPRESA'!J18,0)</f>
        <v>0</v>
      </c>
      <c r="K18" s="244" t="n">
        <f aca="false">I18+J18</f>
        <v>0</v>
      </c>
      <c r="L18" s="248" t="n">
        <f aca="false">IF('CRONO EMPRESA'!L18&gt;0,'CRONO EMPRESA'!L18,0)</f>
        <v>0</v>
      </c>
      <c r="M18" s="244" t="n">
        <f aca="false">K18+L18</f>
        <v>0</v>
      </c>
      <c r="N18" s="248" t="n">
        <f aca="false">IF('CRONO EMPRESA'!N18&gt;0,'CRONO EMPRESA'!N18,0)</f>
        <v>0</v>
      </c>
      <c r="O18" s="244" t="n">
        <f aca="false">M18+N18</f>
        <v>0</v>
      </c>
      <c r="P18" s="248" t="n">
        <f aca="false">IF('CRONO EMPRESA'!P18&gt;0,'CRONO EMPRESA'!P18,0)</f>
        <v>0</v>
      </c>
      <c r="Q18" s="244" t="n">
        <f aca="false">O18+P18</f>
        <v>0</v>
      </c>
      <c r="R18" s="248" t="n">
        <f aca="false">IF('CRONO EMPRESA'!R18&gt;0,'CRONO EMPRESA'!R18,0)</f>
        <v>0</v>
      </c>
      <c r="S18" s="250" t="n">
        <f aca="false">Q18+R18</f>
        <v>0</v>
      </c>
      <c r="T18" s="248" t="n">
        <f aca="false">IF('CRONO EMPRESA'!T18&gt;0,'CRONO EMPRESA'!T18,0)</f>
        <v>0</v>
      </c>
      <c r="U18" s="244" t="n">
        <f aca="false">S18+T18</f>
        <v>0</v>
      </c>
      <c r="V18" s="248" t="n">
        <f aca="false">IF('CRONO EMPRESA'!V18&gt;0,'CRONO EMPRESA'!V18,0)</f>
        <v>0</v>
      </c>
      <c r="W18" s="244" t="n">
        <f aca="false">U18+V18</f>
        <v>0</v>
      </c>
      <c r="X18" s="248" t="n">
        <f aca="false">IF('CRONO EMPRESA'!X18&gt;0,'CRONO EMPRESA'!X18,0)</f>
        <v>0</v>
      </c>
      <c r="Y18" s="244" t="n">
        <f aca="false">W18+X18</f>
        <v>0</v>
      </c>
      <c r="Z18" s="248" t="n">
        <f aca="false">IF('CRONO EMPRESA'!Z18&gt;0,'CRONO EMPRESA'!Z18,0)</f>
        <v>0</v>
      </c>
      <c r="AA18" s="244" t="n">
        <f aca="false">Y18+Z18</f>
        <v>0</v>
      </c>
      <c r="AB18" s="248" t="n">
        <f aca="false">IF('CRONO EMPRESA'!AB18&gt;0,'CRONO EMPRESA'!AB18,0)</f>
        <v>0</v>
      </c>
      <c r="AC18" s="244" t="n">
        <f aca="false">AA18+AB18</f>
        <v>0</v>
      </c>
      <c r="AD18" s="248" t="n">
        <f aca="false">IF('CRONO EMPRESA'!AD18&gt;0,'CRONO EMPRESA'!AD18,0)</f>
        <v>0</v>
      </c>
      <c r="AE18" s="250" t="n">
        <f aca="false">AC18+AD18</f>
        <v>0</v>
      </c>
      <c r="AF18" s="248" t="n">
        <f aca="false">IF('CRONO EMPRESA'!AF18&gt;0,'CRONO EMPRESA'!AF18,0)</f>
        <v>0</v>
      </c>
      <c r="AG18" s="244" t="n">
        <f aca="false">AE18+AF18</f>
        <v>0</v>
      </c>
      <c r="AH18" s="248" t="n">
        <f aca="false">IF('CRONO EMPRESA'!AH18&gt;0,'CRONO EMPRESA'!AH18,0)</f>
        <v>0</v>
      </c>
      <c r="AI18" s="244" t="n">
        <f aca="false">AG18+AH18</f>
        <v>0</v>
      </c>
      <c r="AJ18" s="248" t="n">
        <f aca="false">IF('CRONO EMPRESA'!AJ18&gt;0,'CRONO EMPRESA'!AJ18,0)</f>
        <v>0</v>
      </c>
      <c r="AK18" s="244" t="n">
        <f aca="false">AI18+AJ18</f>
        <v>0</v>
      </c>
      <c r="AL18" s="248" t="n">
        <f aca="false">IF('CRONO EMPRESA'!AL18&gt;0,'CRONO EMPRESA'!AL18,0)</f>
        <v>0</v>
      </c>
      <c r="AM18" s="244" t="n">
        <f aca="false">AK18+AL18</f>
        <v>0</v>
      </c>
      <c r="AN18" s="248" t="n">
        <f aca="false">IF('CRONO EMPRESA'!AN18&gt;0,'CRONO EMPRESA'!AN18,0)</f>
        <v>0</v>
      </c>
      <c r="AO18" s="244" t="n">
        <f aca="false">AM18+AN18</f>
        <v>0</v>
      </c>
      <c r="AP18" s="248" t="n">
        <f aca="false">IF('CRONO EMPRESA'!AP18&gt;0,'CRONO EMPRESA'!AP18,0)</f>
        <v>0</v>
      </c>
      <c r="AQ18" s="250" t="n">
        <f aca="false">AO18+AP18</f>
        <v>0</v>
      </c>
    </row>
    <row r="19" s="251" customFormat="true" ht="9.75" hidden="false" customHeight="true" outlineLevel="0" collapsed="false">
      <c r="B19" s="244" t="n">
        <f aca="false">G19/(SUM($G$10:$G$46))</f>
        <v>0</v>
      </c>
      <c r="C19" s="245" t="e">
        <f aca="false">G19*($G$48/$G$52)</f>
        <v>#DIV/0!</v>
      </c>
      <c r="D19" s="245" t="e">
        <f aca="false">G19*($G$49/$G$52)</f>
        <v>#DIV/0!</v>
      </c>
      <c r="E19" s="551" t="n">
        <f aca="false">IF('ORÇ.REPROG. P CAIXA'!A22&gt;'ORÇ.REPROG. P CAIXA'!$AF$13,0,SMALL('ORÇ.REPROG. P CAIXA'!$AE$13:$AE$1012,'ORÇ.REPROG. P CAIXA'!A22))</f>
        <v>0</v>
      </c>
      <c r="F19" s="552" t="str">
        <f aca="false">IF('ORÇ.REPROG. P CAIXA'!A22&gt;'ORÇ.REPROG. P CAIXA'!$AF$13,"",VLOOKUP(E19,'ORÇ.REPROG. P CAIXA'!$B$13:$E$1012,2,FALSE()))</f>
        <v/>
      </c>
      <c r="G19" s="244" t="n">
        <f aca="false">IFERROR(IF(E19=0,0,VLOOKUP(E19,'ORÇ.REPROG. P CAIXA'!$B$13:$J$1012,9,FALSE())),0)</f>
        <v>0</v>
      </c>
      <c r="H19" s="248" t="n">
        <f aca="false">IF('CRONO EMPRESA'!H19&gt;0,'CRONO EMPRESA'!H19,0)</f>
        <v>0</v>
      </c>
      <c r="I19" s="244" t="n">
        <f aca="false">H19</f>
        <v>0</v>
      </c>
      <c r="J19" s="248" t="n">
        <f aca="false">IF('CRONO EMPRESA'!J19&gt;0,'CRONO EMPRESA'!J19,0)</f>
        <v>0</v>
      </c>
      <c r="K19" s="244" t="n">
        <f aca="false">I19+J19</f>
        <v>0</v>
      </c>
      <c r="L19" s="248" t="n">
        <f aca="false">IF('CRONO EMPRESA'!L19&gt;0,'CRONO EMPRESA'!L19,0)</f>
        <v>0</v>
      </c>
      <c r="M19" s="244" t="n">
        <f aca="false">K19+L19</f>
        <v>0</v>
      </c>
      <c r="N19" s="248" t="n">
        <f aca="false">IF('CRONO EMPRESA'!N19&gt;0,'CRONO EMPRESA'!N19,0)</f>
        <v>0</v>
      </c>
      <c r="O19" s="244" t="n">
        <f aca="false">M19+N19</f>
        <v>0</v>
      </c>
      <c r="P19" s="248" t="n">
        <f aca="false">IF('CRONO EMPRESA'!P19&gt;0,'CRONO EMPRESA'!P19,0)</f>
        <v>0</v>
      </c>
      <c r="Q19" s="244" t="n">
        <f aca="false">O19+P19</f>
        <v>0</v>
      </c>
      <c r="R19" s="248" t="n">
        <f aca="false">IF('CRONO EMPRESA'!R19&gt;0,'CRONO EMPRESA'!R19,0)</f>
        <v>0</v>
      </c>
      <c r="S19" s="250" t="n">
        <f aca="false">Q19+R19</f>
        <v>0</v>
      </c>
      <c r="T19" s="248" t="n">
        <f aca="false">IF('CRONO EMPRESA'!T19&gt;0,'CRONO EMPRESA'!T19,0)</f>
        <v>0</v>
      </c>
      <c r="U19" s="244" t="n">
        <f aca="false">S19+T19</f>
        <v>0</v>
      </c>
      <c r="V19" s="248" t="n">
        <f aca="false">IF('CRONO EMPRESA'!V19&gt;0,'CRONO EMPRESA'!V19,0)</f>
        <v>0</v>
      </c>
      <c r="W19" s="244" t="n">
        <f aca="false">U19+V19</f>
        <v>0</v>
      </c>
      <c r="X19" s="248" t="n">
        <f aca="false">IF('CRONO EMPRESA'!X19&gt;0,'CRONO EMPRESA'!X19,0)</f>
        <v>0</v>
      </c>
      <c r="Y19" s="244" t="n">
        <f aca="false">W19+X19</f>
        <v>0</v>
      </c>
      <c r="Z19" s="248" t="n">
        <f aca="false">IF('CRONO EMPRESA'!Z19&gt;0,'CRONO EMPRESA'!Z19,0)</f>
        <v>0</v>
      </c>
      <c r="AA19" s="244" t="n">
        <f aca="false">Y19+Z19</f>
        <v>0</v>
      </c>
      <c r="AB19" s="248" t="n">
        <f aca="false">IF('CRONO EMPRESA'!AB19&gt;0,'CRONO EMPRESA'!AB19,0)</f>
        <v>0</v>
      </c>
      <c r="AC19" s="244" t="n">
        <f aca="false">AA19+AB19</f>
        <v>0</v>
      </c>
      <c r="AD19" s="248" t="n">
        <f aca="false">IF('CRONO EMPRESA'!AD19&gt;0,'CRONO EMPRESA'!AD19,0)</f>
        <v>0</v>
      </c>
      <c r="AE19" s="250" t="n">
        <f aca="false">AC19+AD19</f>
        <v>0</v>
      </c>
      <c r="AF19" s="248" t="n">
        <f aca="false">IF('CRONO EMPRESA'!AF19&gt;0,'CRONO EMPRESA'!AF19,0)</f>
        <v>0</v>
      </c>
      <c r="AG19" s="244" t="n">
        <f aca="false">AE19+AF19</f>
        <v>0</v>
      </c>
      <c r="AH19" s="248" t="n">
        <f aca="false">IF('CRONO EMPRESA'!AH19&gt;0,'CRONO EMPRESA'!AH19,0)</f>
        <v>0</v>
      </c>
      <c r="AI19" s="244" t="n">
        <f aca="false">AG19+AH19</f>
        <v>0</v>
      </c>
      <c r="AJ19" s="248" t="n">
        <f aca="false">IF('CRONO EMPRESA'!AJ19&gt;0,'CRONO EMPRESA'!AJ19,0)</f>
        <v>0</v>
      </c>
      <c r="AK19" s="244" t="n">
        <f aca="false">AI19+AJ19</f>
        <v>0</v>
      </c>
      <c r="AL19" s="248" t="n">
        <f aca="false">IF('CRONO EMPRESA'!AL19&gt;0,'CRONO EMPRESA'!AL19,0)</f>
        <v>0</v>
      </c>
      <c r="AM19" s="244" t="n">
        <f aca="false">AK19+AL19</f>
        <v>0</v>
      </c>
      <c r="AN19" s="248" t="n">
        <f aca="false">IF('CRONO EMPRESA'!AN19&gt;0,'CRONO EMPRESA'!AN19,0)</f>
        <v>0</v>
      </c>
      <c r="AO19" s="244" t="n">
        <f aca="false">AM19+AN19</f>
        <v>0</v>
      </c>
      <c r="AP19" s="248" t="n">
        <f aca="false">IF('CRONO EMPRESA'!AP19&gt;0,'CRONO EMPRESA'!AP19,0)</f>
        <v>0</v>
      </c>
      <c r="AQ19" s="250" t="n">
        <f aca="false">AO19+AP19</f>
        <v>0</v>
      </c>
    </row>
    <row r="20" s="251" customFormat="true" ht="9.75" hidden="false" customHeight="true" outlineLevel="0" collapsed="false">
      <c r="B20" s="244" t="n">
        <f aca="false">G20/(SUM($G$10:$G$46))</f>
        <v>0</v>
      </c>
      <c r="C20" s="245" t="e">
        <f aca="false">G20*($G$48/$G$52)</f>
        <v>#DIV/0!</v>
      </c>
      <c r="D20" s="245" t="e">
        <f aca="false">G20*($G$49/$G$52)</f>
        <v>#DIV/0!</v>
      </c>
      <c r="E20" s="551" t="n">
        <f aca="false">IF('ORÇ.REPROG. P CAIXA'!A23&gt;'ORÇ.REPROG. P CAIXA'!$AF$13,0,SMALL('ORÇ.REPROG. P CAIXA'!$AE$13:$AE$1012,'ORÇ.REPROG. P CAIXA'!A23))</f>
        <v>0</v>
      </c>
      <c r="F20" s="552" t="str">
        <f aca="false">IF('ORÇ.REPROG. P CAIXA'!A23&gt;'ORÇ.REPROG. P CAIXA'!$AF$13,"",VLOOKUP(E20,'ORÇ.REPROG. P CAIXA'!$B$13:$E$1012,2,FALSE()))</f>
        <v/>
      </c>
      <c r="G20" s="244" t="n">
        <f aca="false">IFERROR(IF(E20=0,0,VLOOKUP(E20,'ORÇ.REPROG. P CAIXA'!$B$13:$J$1012,9,FALSE())),0)</f>
        <v>0</v>
      </c>
      <c r="H20" s="248" t="n">
        <f aca="false">IF('CRONO EMPRESA'!H20&gt;0,'CRONO EMPRESA'!H20,0)</f>
        <v>0</v>
      </c>
      <c r="I20" s="244" t="n">
        <f aca="false">H20</f>
        <v>0</v>
      </c>
      <c r="J20" s="248" t="n">
        <f aca="false">IF('CRONO EMPRESA'!J20&gt;0,'CRONO EMPRESA'!J20,0)</f>
        <v>0</v>
      </c>
      <c r="K20" s="244" t="n">
        <f aca="false">I20+J20</f>
        <v>0</v>
      </c>
      <c r="L20" s="248" t="n">
        <f aca="false">IF('CRONO EMPRESA'!L20&gt;0,'CRONO EMPRESA'!L20,0)</f>
        <v>0</v>
      </c>
      <c r="M20" s="244" t="n">
        <f aca="false">K20+L20</f>
        <v>0</v>
      </c>
      <c r="N20" s="248" t="n">
        <f aca="false">IF('CRONO EMPRESA'!N20&gt;0,'CRONO EMPRESA'!N20,0)</f>
        <v>0</v>
      </c>
      <c r="O20" s="244" t="n">
        <f aca="false">M20+N20</f>
        <v>0</v>
      </c>
      <c r="P20" s="248" t="n">
        <f aca="false">IF('CRONO EMPRESA'!P20&gt;0,'CRONO EMPRESA'!P20,0)</f>
        <v>0</v>
      </c>
      <c r="Q20" s="244" t="n">
        <f aca="false">O20+P20</f>
        <v>0</v>
      </c>
      <c r="R20" s="248" t="n">
        <f aca="false">IF('CRONO EMPRESA'!R20&gt;0,'CRONO EMPRESA'!R20,0)</f>
        <v>0</v>
      </c>
      <c r="S20" s="250" t="n">
        <f aca="false">Q20+R20</f>
        <v>0</v>
      </c>
      <c r="T20" s="248" t="n">
        <f aca="false">IF('CRONO EMPRESA'!T20&gt;0,'CRONO EMPRESA'!T20,0)</f>
        <v>0</v>
      </c>
      <c r="U20" s="244" t="n">
        <f aca="false">S20+T20</f>
        <v>0</v>
      </c>
      <c r="V20" s="248" t="n">
        <f aca="false">IF('CRONO EMPRESA'!V20&gt;0,'CRONO EMPRESA'!V20,0)</f>
        <v>0</v>
      </c>
      <c r="W20" s="244" t="n">
        <f aca="false">U20+V20</f>
        <v>0</v>
      </c>
      <c r="X20" s="248" t="n">
        <f aca="false">IF('CRONO EMPRESA'!X20&gt;0,'CRONO EMPRESA'!X20,0)</f>
        <v>0</v>
      </c>
      <c r="Y20" s="244" t="n">
        <f aca="false">W20+X20</f>
        <v>0</v>
      </c>
      <c r="Z20" s="248" t="n">
        <f aca="false">IF('CRONO EMPRESA'!Z20&gt;0,'CRONO EMPRESA'!Z20,0)</f>
        <v>0</v>
      </c>
      <c r="AA20" s="244" t="n">
        <f aca="false">Y20+Z20</f>
        <v>0</v>
      </c>
      <c r="AB20" s="248" t="n">
        <f aca="false">IF('CRONO EMPRESA'!AB20&gt;0,'CRONO EMPRESA'!AB20,0)</f>
        <v>0</v>
      </c>
      <c r="AC20" s="244" t="n">
        <f aca="false">AA20+AB20</f>
        <v>0</v>
      </c>
      <c r="AD20" s="248" t="n">
        <f aca="false">IF('CRONO EMPRESA'!AD20&gt;0,'CRONO EMPRESA'!AD20,0)</f>
        <v>0</v>
      </c>
      <c r="AE20" s="250" t="n">
        <f aca="false">AC20+AD20</f>
        <v>0</v>
      </c>
      <c r="AF20" s="248" t="n">
        <f aca="false">IF('CRONO EMPRESA'!AF20&gt;0,'CRONO EMPRESA'!AF20,0)</f>
        <v>0</v>
      </c>
      <c r="AG20" s="244" t="n">
        <f aca="false">AE20+AF20</f>
        <v>0</v>
      </c>
      <c r="AH20" s="248" t="n">
        <f aca="false">IF('CRONO EMPRESA'!AH20&gt;0,'CRONO EMPRESA'!AH20,0)</f>
        <v>0</v>
      </c>
      <c r="AI20" s="244" t="n">
        <f aca="false">AG20+AH20</f>
        <v>0</v>
      </c>
      <c r="AJ20" s="248" t="n">
        <f aca="false">IF('CRONO EMPRESA'!AJ20&gt;0,'CRONO EMPRESA'!AJ20,0)</f>
        <v>0</v>
      </c>
      <c r="AK20" s="244" t="n">
        <f aca="false">AI20+AJ20</f>
        <v>0</v>
      </c>
      <c r="AL20" s="248" t="n">
        <f aca="false">IF('CRONO EMPRESA'!AL20&gt;0,'CRONO EMPRESA'!AL20,0)</f>
        <v>0</v>
      </c>
      <c r="AM20" s="244" t="n">
        <f aca="false">AK20+AL20</f>
        <v>0</v>
      </c>
      <c r="AN20" s="248" t="n">
        <f aca="false">IF('CRONO EMPRESA'!AN20&gt;0,'CRONO EMPRESA'!AN20,0)</f>
        <v>0</v>
      </c>
      <c r="AO20" s="244" t="n">
        <f aca="false">AM20+AN20</f>
        <v>0</v>
      </c>
      <c r="AP20" s="248" t="n">
        <f aca="false">IF('CRONO EMPRESA'!AP20&gt;0,'CRONO EMPRESA'!AP20,0)</f>
        <v>0</v>
      </c>
      <c r="AQ20" s="250" t="n">
        <f aca="false">AO20+AP20</f>
        <v>0</v>
      </c>
    </row>
    <row r="21" s="251" customFormat="true" ht="9.75" hidden="false" customHeight="true" outlineLevel="0" collapsed="false">
      <c r="B21" s="244" t="n">
        <f aca="false">G21/(SUM($G$10:$G$46))</f>
        <v>0</v>
      </c>
      <c r="C21" s="245" t="e">
        <f aca="false">G21*($G$48/$G$52)</f>
        <v>#DIV/0!</v>
      </c>
      <c r="D21" s="245" t="e">
        <f aca="false">G21*($G$49/$G$52)</f>
        <v>#DIV/0!</v>
      </c>
      <c r="E21" s="551" t="n">
        <f aca="false">IF('ORÇ.REPROG. P CAIXA'!A24&gt;'ORÇ.REPROG. P CAIXA'!$AF$13,0,SMALL('ORÇ.REPROG. P CAIXA'!$AE$13:$AE$1012,'ORÇ.REPROG. P CAIXA'!A24))</f>
        <v>0</v>
      </c>
      <c r="F21" s="552" t="str">
        <f aca="false">IF('ORÇ.REPROG. P CAIXA'!A24&gt;'ORÇ.REPROG. P CAIXA'!$AF$13,"",VLOOKUP(E21,'ORÇ.REPROG. P CAIXA'!$B$13:$E$1012,2,FALSE()))</f>
        <v/>
      </c>
      <c r="G21" s="244" t="n">
        <f aca="false">IFERROR(IF(E21=0,0,VLOOKUP(E21,'ORÇ.REPROG. P CAIXA'!$B$13:$J$1012,9,FALSE())),0)</f>
        <v>0</v>
      </c>
      <c r="H21" s="248" t="n">
        <f aca="false">IF('CRONO EMPRESA'!H21&gt;0,'CRONO EMPRESA'!H21,0)</f>
        <v>0</v>
      </c>
      <c r="I21" s="244" t="n">
        <f aca="false">H21</f>
        <v>0</v>
      </c>
      <c r="J21" s="248" t="n">
        <f aca="false">IF('CRONO EMPRESA'!J21&gt;0,'CRONO EMPRESA'!J21,0)</f>
        <v>0</v>
      </c>
      <c r="K21" s="244" t="n">
        <f aca="false">I21+J21</f>
        <v>0</v>
      </c>
      <c r="L21" s="248" t="n">
        <f aca="false">IF('CRONO EMPRESA'!L21&gt;0,'CRONO EMPRESA'!L21,0)</f>
        <v>0</v>
      </c>
      <c r="M21" s="244" t="n">
        <f aca="false">K21+L21</f>
        <v>0</v>
      </c>
      <c r="N21" s="248" t="n">
        <f aca="false">IF('CRONO EMPRESA'!N21&gt;0,'CRONO EMPRESA'!N21,0)</f>
        <v>0</v>
      </c>
      <c r="O21" s="244" t="n">
        <f aca="false">M21+N21</f>
        <v>0</v>
      </c>
      <c r="P21" s="248" t="n">
        <f aca="false">IF('CRONO EMPRESA'!P21&gt;0,'CRONO EMPRESA'!P21,0)</f>
        <v>0</v>
      </c>
      <c r="Q21" s="244" t="n">
        <f aca="false">O21+P21</f>
        <v>0</v>
      </c>
      <c r="R21" s="248" t="n">
        <f aca="false">IF('CRONO EMPRESA'!R21&gt;0,'CRONO EMPRESA'!R21,0)</f>
        <v>0</v>
      </c>
      <c r="S21" s="250" t="n">
        <f aca="false">Q21+R21</f>
        <v>0</v>
      </c>
      <c r="T21" s="248" t="n">
        <f aca="false">IF('CRONO EMPRESA'!T21&gt;0,'CRONO EMPRESA'!T21,0)</f>
        <v>0</v>
      </c>
      <c r="U21" s="244" t="n">
        <f aca="false">S21+T21</f>
        <v>0</v>
      </c>
      <c r="V21" s="248" t="n">
        <f aca="false">IF('CRONO EMPRESA'!V21&gt;0,'CRONO EMPRESA'!V21,0)</f>
        <v>0</v>
      </c>
      <c r="W21" s="244" t="n">
        <f aca="false">U21+V21</f>
        <v>0</v>
      </c>
      <c r="X21" s="248" t="n">
        <f aca="false">IF('CRONO EMPRESA'!X21&gt;0,'CRONO EMPRESA'!X21,0)</f>
        <v>0</v>
      </c>
      <c r="Y21" s="244" t="n">
        <f aca="false">W21+X21</f>
        <v>0</v>
      </c>
      <c r="Z21" s="248" t="n">
        <f aca="false">IF('CRONO EMPRESA'!Z21&gt;0,'CRONO EMPRESA'!Z21,0)</f>
        <v>0</v>
      </c>
      <c r="AA21" s="244" t="n">
        <f aca="false">Y21+Z21</f>
        <v>0</v>
      </c>
      <c r="AB21" s="248" t="n">
        <f aca="false">IF('CRONO EMPRESA'!AB21&gt;0,'CRONO EMPRESA'!AB21,0)</f>
        <v>0</v>
      </c>
      <c r="AC21" s="244" t="n">
        <f aca="false">AA21+AB21</f>
        <v>0</v>
      </c>
      <c r="AD21" s="248" t="n">
        <f aca="false">IF('CRONO EMPRESA'!AD21&gt;0,'CRONO EMPRESA'!AD21,0)</f>
        <v>0</v>
      </c>
      <c r="AE21" s="250" t="n">
        <f aca="false">AC21+AD21</f>
        <v>0</v>
      </c>
      <c r="AF21" s="248" t="n">
        <f aca="false">IF('CRONO EMPRESA'!AF21&gt;0,'CRONO EMPRESA'!AF21,0)</f>
        <v>0</v>
      </c>
      <c r="AG21" s="244" t="n">
        <f aca="false">AE21+AF21</f>
        <v>0</v>
      </c>
      <c r="AH21" s="248" t="n">
        <f aca="false">IF('CRONO EMPRESA'!AH21&gt;0,'CRONO EMPRESA'!AH21,0)</f>
        <v>0</v>
      </c>
      <c r="AI21" s="244" t="n">
        <f aca="false">AG21+AH21</f>
        <v>0</v>
      </c>
      <c r="AJ21" s="248" t="n">
        <f aca="false">IF('CRONO EMPRESA'!AJ21&gt;0,'CRONO EMPRESA'!AJ21,0)</f>
        <v>0</v>
      </c>
      <c r="AK21" s="244" t="n">
        <f aca="false">AI21+AJ21</f>
        <v>0</v>
      </c>
      <c r="AL21" s="248" t="n">
        <f aca="false">IF('CRONO EMPRESA'!AL21&gt;0,'CRONO EMPRESA'!AL21,0)</f>
        <v>0</v>
      </c>
      <c r="AM21" s="244" t="n">
        <f aca="false">AK21+AL21</f>
        <v>0</v>
      </c>
      <c r="AN21" s="248" t="n">
        <f aca="false">IF('CRONO EMPRESA'!AN21&gt;0,'CRONO EMPRESA'!AN21,0)</f>
        <v>0</v>
      </c>
      <c r="AO21" s="244" t="n">
        <f aca="false">AM21+AN21</f>
        <v>0</v>
      </c>
      <c r="AP21" s="248" t="n">
        <f aca="false">IF('CRONO EMPRESA'!AP21&gt;0,'CRONO EMPRESA'!AP21,0)</f>
        <v>0</v>
      </c>
      <c r="AQ21" s="250" t="n">
        <f aca="false">AO21+AP21</f>
        <v>0</v>
      </c>
    </row>
    <row r="22" s="251" customFormat="true" ht="9.75" hidden="false" customHeight="true" outlineLevel="0" collapsed="false">
      <c r="B22" s="244" t="n">
        <f aca="false">G22/(SUM($G$10:$G$46))</f>
        <v>0</v>
      </c>
      <c r="C22" s="245" t="e">
        <f aca="false">G22*($G$48/$G$52)</f>
        <v>#DIV/0!</v>
      </c>
      <c r="D22" s="245" t="e">
        <f aca="false">G22*($G$49/$G$52)</f>
        <v>#DIV/0!</v>
      </c>
      <c r="E22" s="551" t="n">
        <f aca="false">IF('ORÇ.REPROG. P CAIXA'!A25&gt;'ORÇ.REPROG. P CAIXA'!$AF$13,0,SMALL('ORÇ.REPROG. P CAIXA'!$AE$13:$AE$1012,'ORÇ.REPROG. P CAIXA'!A25))</f>
        <v>0</v>
      </c>
      <c r="F22" s="552" t="str">
        <f aca="false">IF('ORÇ.REPROG. P CAIXA'!A25&gt;'ORÇ.REPROG. P CAIXA'!$AF$13,"",VLOOKUP(E22,'ORÇ.REPROG. P CAIXA'!$B$13:$E$1012,2,FALSE()))</f>
        <v/>
      </c>
      <c r="G22" s="244" t="n">
        <f aca="false">IFERROR(IF(E22=0,0,VLOOKUP(E22,'ORÇ.REPROG. P CAIXA'!$B$13:$J$1012,9,FALSE())),0)</f>
        <v>0</v>
      </c>
      <c r="H22" s="248" t="n">
        <f aca="false">IF('CRONO EMPRESA'!H22&gt;0,'CRONO EMPRESA'!H22,0)</f>
        <v>0</v>
      </c>
      <c r="I22" s="244" t="n">
        <f aca="false">H22</f>
        <v>0</v>
      </c>
      <c r="J22" s="248" t="n">
        <f aca="false">IF('CRONO EMPRESA'!J22&gt;0,'CRONO EMPRESA'!J22,0)</f>
        <v>0</v>
      </c>
      <c r="K22" s="244" t="n">
        <f aca="false">I22+J22</f>
        <v>0</v>
      </c>
      <c r="L22" s="248" t="n">
        <f aca="false">IF('CRONO EMPRESA'!L22&gt;0,'CRONO EMPRESA'!L22,0)</f>
        <v>0</v>
      </c>
      <c r="M22" s="244" t="n">
        <f aca="false">K22+L22</f>
        <v>0</v>
      </c>
      <c r="N22" s="248" t="n">
        <f aca="false">IF('CRONO EMPRESA'!N22&gt;0,'CRONO EMPRESA'!N22,0)</f>
        <v>0</v>
      </c>
      <c r="O22" s="244" t="n">
        <f aca="false">M22+N22</f>
        <v>0</v>
      </c>
      <c r="P22" s="248" t="n">
        <f aca="false">IF('CRONO EMPRESA'!P22&gt;0,'CRONO EMPRESA'!P22,0)</f>
        <v>0</v>
      </c>
      <c r="Q22" s="244" t="n">
        <f aca="false">O22+P22</f>
        <v>0</v>
      </c>
      <c r="R22" s="248" t="n">
        <f aca="false">IF('CRONO EMPRESA'!R22&gt;0,'CRONO EMPRESA'!R22,0)</f>
        <v>0</v>
      </c>
      <c r="S22" s="250" t="n">
        <f aca="false">Q22+R22</f>
        <v>0</v>
      </c>
      <c r="T22" s="248" t="n">
        <f aca="false">IF('CRONO EMPRESA'!T22&gt;0,'CRONO EMPRESA'!T22,0)</f>
        <v>0</v>
      </c>
      <c r="U22" s="244" t="n">
        <f aca="false">S22+T22</f>
        <v>0</v>
      </c>
      <c r="V22" s="248" t="n">
        <f aca="false">IF('CRONO EMPRESA'!V22&gt;0,'CRONO EMPRESA'!V22,0)</f>
        <v>0</v>
      </c>
      <c r="W22" s="244" t="n">
        <f aca="false">U22+V22</f>
        <v>0</v>
      </c>
      <c r="X22" s="248" t="n">
        <f aca="false">IF('CRONO EMPRESA'!X22&gt;0,'CRONO EMPRESA'!X22,0)</f>
        <v>0</v>
      </c>
      <c r="Y22" s="244" t="n">
        <f aca="false">W22+X22</f>
        <v>0</v>
      </c>
      <c r="Z22" s="248" t="n">
        <f aca="false">IF('CRONO EMPRESA'!Z22&gt;0,'CRONO EMPRESA'!Z22,0)</f>
        <v>0</v>
      </c>
      <c r="AA22" s="244" t="n">
        <f aca="false">Y22+Z22</f>
        <v>0</v>
      </c>
      <c r="AB22" s="248" t="n">
        <f aca="false">IF('CRONO EMPRESA'!AB22&gt;0,'CRONO EMPRESA'!AB22,0)</f>
        <v>0</v>
      </c>
      <c r="AC22" s="244" t="n">
        <f aca="false">AA22+AB22</f>
        <v>0</v>
      </c>
      <c r="AD22" s="248" t="n">
        <f aca="false">IF('CRONO EMPRESA'!AD22&gt;0,'CRONO EMPRESA'!AD22,0)</f>
        <v>0</v>
      </c>
      <c r="AE22" s="250" t="n">
        <f aca="false">AC22+AD22</f>
        <v>0</v>
      </c>
      <c r="AF22" s="248" t="n">
        <f aca="false">IF('CRONO EMPRESA'!AF22&gt;0,'CRONO EMPRESA'!AF22,0)</f>
        <v>0</v>
      </c>
      <c r="AG22" s="244" t="n">
        <f aca="false">AE22+AF22</f>
        <v>0</v>
      </c>
      <c r="AH22" s="248" t="n">
        <f aca="false">IF('CRONO EMPRESA'!AH22&gt;0,'CRONO EMPRESA'!AH22,0)</f>
        <v>0</v>
      </c>
      <c r="AI22" s="244" t="n">
        <f aca="false">AG22+AH22</f>
        <v>0</v>
      </c>
      <c r="AJ22" s="248" t="n">
        <f aca="false">IF('CRONO EMPRESA'!AJ22&gt;0,'CRONO EMPRESA'!AJ22,0)</f>
        <v>0</v>
      </c>
      <c r="AK22" s="244" t="n">
        <f aca="false">AI22+AJ22</f>
        <v>0</v>
      </c>
      <c r="AL22" s="248" t="n">
        <f aca="false">IF('CRONO EMPRESA'!AL22&gt;0,'CRONO EMPRESA'!AL22,0)</f>
        <v>0</v>
      </c>
      <c r="AM22" s="244" t="n">
        <f aca="false">AK22+AL22</f>
        <v>0</v>
      </c>
      <c r="AN22" s="248" t="n">
        <f aca="false">IF('CRONO EMPRESA'!AN22&gt;0,'CRONO EMPRESA'!AN22,0)</f>
        <v>0</v>
      </c>
      <c r="AO22" s="244" t="n">
        <f aca="false">AM22+AN22</f>
        <v>0</v>
      </c>
      <c r="AP22" s="248" t="n">
        <f aca="false">IF('CRONO EMPRESA'!AP22&gt;0,'CRONO EMPRESA'!AP22,0)</f>
        <v>0</v>
      </c>
      <c r="AQ22" s="250" t="n">
        <f aca="false">AO22+AP22</f>
        <v>0</v>
      </c>
    </row>
    <row r="23" s="251" customFormat="true" ht="9.75" hidden="false" customHeight="true" outlineLevel="0" collapsed="false">
      <c r="B23" s="244" t="n">
        <f aca="false">G23/(SUM($G$10:$G$46))</f>
        <v>0</v>
      </c>
      <c r="C23" s="245" t="e">
        <f aca="false">G23*($G$48/$G$52)</f>
        <v>#DIV/0!</v>
      </c>
      <c r="D23" s="245" t="e">
        <f aca="false">G23*($G$49/$G$52)</f>
        <v>#DIV/0!</v>
      </c>
      <c r="E23" s="551" t="n">
        <f aca="false">IF('ORÇ.REPROG. P CAIXA'!A26&gt;'ORÇ.REPROG. P CAIXA'!$AF$13,0,SMALL('ORÇ.REPROG. P CAIXA'!$AE$13:$AE$1012,'ORÇ.REPROG. P CAIXA'!A26))</f>
        <v>0</v>
      </c>
      <c r="F23" s="552" t="str">
        <f aca="false">IF('ORÇ.REPROG. P CAIXA'!A26&gt;'ORÇ.REPROG. P CAIXA'!$AF$13,"",VLOOKUP(E23,'ORÇ.REPROG. P CAIXA'!$B$13:$E$1012,2,FALSE()))</f>
        <v/>
      </c>
      <c r="G23" s="244" t="n">
        <f aca="false">IFERROR(IF(E23=0,0,VLOOKUP(E23,'ORÇ.REPROG. P CAIXA'!$B$13:$J$1012,9,FALSE())),0)</f>
        <v>0</v>
      </c>
      <c r="H23" s="248" t="n">
        <f aca="false">IF('CRONO EMPRESA'!H23&gt;0,'CRONO EMPRESA'!H23,0)</f>
        <v>0</v>
      </c>
      <c r="I23" s="244" t="n">
        <f aca="false">H23</f>
        <v>0</v>
      </c>
      <c r="J23" s="248" t="n">
        <f aca="false">IF('CRONO EMPRESA'!J23&gt;0,'CRONO EMPRESA'!J23,0)</f>
        <v>0</v>
      </c>
      <c r="K23" s="244" t="n">
        <f aca="false">I23+J23</f>
        <v>0</v>
      </c>
      <c r="L23" s="248" t="n">
        <f aca="false">IF('CRONO EMPRESA'!L23&gt;0,'CRONO EMPRESA'!L23,0)</f>
        <v>0</v>
      </c>
      <c r="M23" s="244" t="n">
        <f aca="false">K23+L23</f>
        <v>0</v>
      </c>
      <c r="N23" s="248" t="n">
        <f aca="false">IF('CRONO EMPRESA'!N23&gt;0,'CRONO EMPRESA'!N23,0)</f>
        <v>0</v>
      </c>
      <c r="O23" s="244" t="n">
        <f aca="false">M23+N23</f>
        <v>0</v>
      </c>
      <c r="P23" s="248" t="n">
        <f aca="false">IF('CRONO EMPRESA'!P23&gt;0,'CRONO EMPRESA'!P23,0)</f>
        <v>0</v>
      </c>
      <c r="Q23" s="244" t="n">
        <f aca="false">O23+P23</f>
        <v>0</v>
      </c>
      <c r="R23" s="248" t="n">
        <f aca="false">IF('CRONO EMPRESA'!R23&gt;0,'CRONO EMPRESA'!R23,0)</f>
        <v>0</v>
      </c>
      <c r="S23" s="250" t="n">
        <f aca="false">Q23+R23</f>
        <v>0</v>
      </c>
      <c r="T23" s="248" t="n">
        <f aca="false">IF('CRONO EMPRESA'!T23&gt;0,'CRONO EMPRESA'!T23,0)</f>
        <v>0</v>
      </c>
      <c r="U23" s="244" t="n">
        <f aca="false">S23+T23</f>
        <v>0</v>
      </c>
      <c r="V23" s="248" t="n">
        <f aca="false">IF('CRONO EMPRESA'!V23&gt;0,'CRONO EMPRESA'!V23,0)</f>
        <v>0</v>
      </c>
      <c r="W23" s="244" t="n">
        <f aca="false">U23+V23</f>
        <v>0</v>
      </c>
      <c r="X23" s="248" t="n">
        <f aca="false">IF('CRONO EMPRESA'!X23&gt;0,'CRONO EMPRESA'!X23,0)</f>
        <v>0</v>
      </c>
      <c r="Y23" s="244" t="n">
        <f aca="false">W23+X23</f>
        <v>0</v>
      </c>
      <c r="Z23" s="248" t="n">
        <f aca="false">IF('CRONO EMPRESA'!Z23&gt;0,'CRONO EMPRESA'!Z23,0)</f>
        <v>0</v>
      </c>
      <c r="AA23" s="244" t="n">
        <f aca="false">Y23+Z23</f>
        <v>0</v>
      </c>
      <c r="AB23" s="248" t="n">
        <f aca="false">IF('CRONO EMPRESA'!AB23&gt;0,'CRONO EMPRESA'!AB23,0)</f>
        <v>0</v>
      </c>
      <c r="AC23" s="244" t="n">
        <f aca="false">AA23+AB23</f>
        <v>0</v>
      </c>
      <c r="AD23" s="248" t="n">
        <f aca="false">IF('CRONO EMPRESA'!AD23&gt;0,'CRONO EMPRESA'!AD23,0)</f>
        <v>0</v>
      </c>
      <c r="AE23" s="250" t="n">
        <f aca="false">AC23+AD23</f>
        <v>0</v>
      </c>
      <c r="AF23" s="248" t="n">
        <f aca="false">IF('CRONO EMPRESA'!AF23&gt;0,'CRONO EMPRESA'!AF23,0)</f>
        <v>0</v>
      </c>
      <c r="AG23" s="244" t="n">
        <f aca="false">AE23+AF23</f>
        <v>0</v>
      </c>
      <c r="AH23" s="248" t="n">
        <f aca="false">IF('CRONO EMPRESA'!AH23&gt;0,'CRONO EMPRESA'!AH23,0)</f>
        <v>0</v>
      </c>
      <c r="AI23" s="244" t="n">
        <f aca="false">AG23+AH23</f>
        <v>0</v>
      </c>
      <c r="AJ23" s="248" t="n">
        <f aca="false">IF('CRONO EMPRESA'!AJ23&gt;0,'CRONO EMPRESA'!AJ23,0)</f>
        <v>0</v>
      </c>
      <c r="AK23" s="244" t="n">
        <f aca="false">AI23+AJ23</f>
        <v>0</v>
      </c>
      <c r="AL23" s="248" t="n">
        <f aca="false">IF('CRONO EMPRESA'!AL23&gt;0,'CRONO EMPRESA'!AL23,0)</f>
        <v>0</v>
      </c>
      <c r="AM23" s="244" t="n">
        <f aca="false">AK23+AL23</f>
        <v>0</v>
      </c>
      <c r="AN23" s="248" t="n">
        <f aca="false">IF('CRONO EMPRESA'!AN23&gt;0,'CRONO EMPRESA'!AN23,0)</f>
        <v>0</v>
      </c>
      <c r="AO23" s="244" t="n">
        <f aca="false">AM23+AN23</f>
        <v>0</v>
      </c>
      <c r="AP23" s="248" t="n">
        <f aca="false">IF('CRONO EMPRESA'!AP23&gt;0,'CRONO EMPRESA'!AP23,0)</f>
        <v>0</v>
      </c>
      <c r="AQ23" s="250" t="n">
        <f aca="false">AO23+AP23</f>
        <v>0</v>
      </c>
    </row>
    <row r="24" s="251" customFormat="true" ht="9.75" hidden="false" customHeight="true" outlineLevel="0" collapsed="false">
      <c r="B24" s="244" t="n">
        <f aca="false">G24/(SUM($G$10:$G$46))</f>
        <v>0</v>
      </c>
      <c r="C24" s="245" t="e">
        <f aca="false">G24*($G$48/$G$52)</f>
        <v>#DIV/0!</v>
      </c>
      <c r="D24" s="245" t="e">
        <f aca="false">G24*($G$49/$G$52)</f>
        <v>#DIV/0!</v>
      </c>
      <c r="E24" s="551" t="n">
        <f aca="false">IF('ORÇ.REPROG. P CAIXA'!A27&gt;'ORÇ.REPROG. P CAIXA'!$AF$13,0,SMALL('ORÇ.REPROG. P CAIXA'!$AE$13:$AE$1012,'ORÇ.REPROG. P CAIXA'!A27))</f>
        <v>0</v>
      </c>
      <c r="F24" s="552" t="str">
        <f aca="false">IF('ORÇ.REPROG. P CAIXA'!A27&gt;'ORÇ.REPROG. P CAIXA'!$AF$13,"",VLOOKUP(E24,'ORÇ.REPROG. P CAIXA'!$B$13:$E$1012,2,FALSE()))</f>
        <v/>
      </c>
      <c r="G24" s="244" t="n">
        <f aca="false">IFERROR(IF(E24=0,0,VLOOKUP(E24,'ORÇ.REPROG. P CAIXA'!$B$13:$J$1012,9,FALSE())),0)</f>
        <v>0</v>
      </c>
      <c r="H24" s="248" t="n">
        <f aca="false">IF('CRONO EMPRESA'!H24&gt;0,'CRONO EMPRESA'!H24,0)</f>
        <v>0</v>
      </c>
      <c r="I24" s="244" t="n">
        <f aca="false">H24</f>
        <v>0</v>
      </c>
      <c r="J24" s="248" t="n">
        <f aca="false">IF('CRONO EMPRESA'!J24&gt;0,'CRONO EMPRESA'!J24,0)</f>
        <v>0</v>
      </c>
      <c r="K24" s="244" t="n">
        <f aca="false">I24+J24</f>
        <v>0</v>
      </c>
      <c r="L24" s="248" t="n">
        <f aca="false">IF('CRONO EMPRESA'!L24&gt;0,'CRONO EMPRESA'!L24,0)</f>
        <v>0</v>
      </c>
      <c r="M24" s="244" t="n">
        <f aca="false">K24+L24</f>
        <v>0</v>
      </c>
      <c r="N24" s="248" t="n">
        <f aca="false">IF('CRONO EMPRESA'!N24&gt;0,'CRONO EMPRESA'!N24,0)</f>
        <v>0</v>
      </c>
      <c r="O24" s="244" t="n">
        <f aca="false">M24+N24</f>
        <v>0</v>
      </c>
      <c r="P24" s="248" t="n">
        <f aca="false">IF('CRONO EMPRESA'!P24&gt;0,'CRONO EMPRESA'!P24,0)</f>
        <v>0</v>
      </c>
      <c r="Q24" s="244" t="n">
        <f aca="false">O24+P24</f>
        <v>0</v>
      </c>
      <c r="R24" s="248" t="n">
        <f aca="false">IF('CRONO EMPRESA'!R24&gt;0,'CRONO EMPRESA'!R24,0)</f>
        <v>0</v>
      </c>
      <c r="S24" s="250" t="n">
        <f aca="false">Q24+R24</f>
        <v>0</v>
      </c>
      <c r="T24" s="248" t="n">
        <f aca="false">IF('CRONO EMPRESA'!T24&gt;0,'CRONO EMPRESA'!T24,0)</f>
        <v>0</v>
      </c>
      <c r="U24" s="244" t="n">
        <f aca="false">S24+T24</f>
        <v>0</v>
      </c>
      <c r="V24" s="248" t="n">
        <f aca="false">IF('CRONO EMPRESA'!V24&gt;0,'CRONO EMPRESA'!V24,0)</f>
        <v>0</v>
      </c>
      <c r="W24" s="244" t="n">
        <f aca="false">U24+V24</f>
        <v>0</v>
      </c>
      <c r="X24" s="248" t="n">
        <f aca="false">IF('CRONO EMPRESA'!X24&gt;0,'CRONO EMPRESA'!X24,0)</f>
        <v>0</v>
      </c>
      <c r="Y24" s="244" t="n">
        <f aca="false">W24+X24</f>
        <v>0</v>
      </c>
      <c r="Z24" s="248" t="n">
        <f aca="false">IF('CRONO EMPRESA'!Z24&gt;0,'CRONO EMPRESA'!Z24,0)</f>
        <v>0</v>
      </c>
      <c r="AA24" s="244" t="n">
        <f aca="false">Y24+Z24</f>
        <v>0</v>
      </c>
      <c r="AB24" s="248" t="n">
        <f aca="false">IF('CRONO EMPRESA'!AB24&gt;0,'CRONO EMPRESA'!AB24,0)</f>
        <v>0</v>
      </c>
      <c r="AC24" s="244" t="n">
        <f aca="false">AA24+AB24</f>
        <v>0</v>
      </c>
      <c r="AD24" s="248" t="n">
        <f aca="false">IF('CRONO EMPRESA'!AD24&gt;0,'CRONO EMPRESA'!AD24,0)</f>
        <v>0</v>
      </c>
      <c r="AE24" s="250" t="n">
        <f aca="false">AC24+AD24</f>
        <v>0</v>
      </c>
      <c r="AF24" s="248" t="n">
        <f aca="false">IF('CRONO EMPRESA'!AF24&gt;0,'CRONO EMPRESA'!AF24,0)</f>
        <v>0</v>
      </c>
      <c r="AG24" s="244" t="n">
        <f aca="false">AE24+AF24</f>
        <v>0</v>
      </c>
      <c r="AH24" s="248" t="n">
        <f aca="false">IF('CRONO EMPRESA'!AH24&gt;0,'CRONO EMPRESA'!AH24,0)</f>
        <v>0</v>
      </c>
      <c r="AI24" s="244" t="n">
        <f aca="false">AG24+AH24</f>
        <v>0</v>
      </c>
      <c r="AJ24" s="248" t="n">
        <f aca="false">IF('CRONO EMPRESA'!AJ24&gt;0,'CRONO EMPRESA'!AJ24,0)</f>
        <v>0</v>
      </c>
      <c r="AK24" s="244" t="n">
        <f aca="false">AI24+AJ24</f>
        <v>0</v>
      </c>
      <c r="AL24" s="248" t="n">
        <f aca="false">IF('CRONO EMPRESA'!AL24&gt;0,'CRONO EMPRESA'!AL24,0)</f>
        <v>0</v>
      </c>
      <c r="AM24" s="244" t="n">
        <f aca="false">AK24+AL24</f>
        <v>0</v>
      </c>
      <c r="AN24" s="248" t="n">
        <f aca="false">IF('CRONO EMPRESA'!AN24&gt;0,'CRONO EMPRESA'!AN24,0)</f>
        <v>0</v>
      </c>
      <c r="AO24" s="244" t="n">
        <f aca="false">AM24+AN24</f>
        <v>0</v>
      </c>
      <c r="AP24" s="248" t="n">
        <f aca="false">IF('CRONO EMPRESA'!AP24&gt;0,'CRONO EMPRESA'!AP24,0)</f>
        <v>0</v>
      </c>
      <c r="AQ24" s="250" t="n">
        <f aca="false">AO24+AP24</f>
        <v>0</v>
      </c>
    </row>
    <row r="25" s="251" customFormat="true" ht="9.75" hidden="false" customHeight="true" outlineLevel="0" collapsed="false">
      <c r="B25" s="244" t="n">
        <f aca="false">G25/(SUM($G$10:$G$46))</f>
        <v>0</v>
      </c>
      <c r="C25" s="245" t="e">
        <f aca="false">G25*($G$48/$G$52)</f>
        <v>#DIV/0!</v>
      </c>
      <c r="D25" s="245" t="e">
        <f aca="false">G25*($G$49/$G$52)</f>
        <v>#DIV/0!</v>
      </c>
      <c r="E25" s="551" t="n">
        <f aca="false">IF('ORÇ.REPROG. P CAIXA'!A28&gt;'ORÇ.REPROG. P CAIXA'!$AF$13,0,SMALL('ORÇ.REPROG. P CAIXA'!$AE$13:$AE$1012,'ORÇ.REPROG. P CAIXA'!A28))</f>
        <v>0</v>
      </c>
      <c r="F25" s="552" t="str">
        <f aca="false">IF('ORÇ.REPROG. P CAIXA'!A28&gt;'ORÇ.REPROG. P CAIXA'!$AF$13,"",VLOOKUP(E25,'ORÇ.REPROG. P CAIXA'!$B$13:$E$1012,2,FALSE()))</f>
        <v/>
      </c>
      <c r="G25" s="244" t="n">
        <f aca="false">IFERROR(IF(E25=0,0,VLOOKUP(E25,'ORÇ.REPROG. P CAIXA'!$B$13:$J$1012,9,FALSE())),0)</f>
        <v>0</v>
      </c>
      <c r="H25" s="248" t="n">
        <f aca="false">IF('CRONO EMPRESA'!H25&gt;0,'CRONO EMPRESA'!H25,0)</f>
        <v>0</v>
      </c>
      <c r="I25" s="244" t="n">
        <f aca="false">H25</f>
        <v>0</v>
      </c>
      <c r="J25" s="248" t="n">
        <f aca="false">IF('CRONO EMPRESA'!J25&gt;0,'CRONO EMPRESA'!J25,0)</f>
        <v>0</v>
      </c>
      <c r="K25" s="244" t="n">
        <f aca="false">I25+J25</f>
        <v>0</v>
      </c>
      <c r="L25" s="248" t="n">
        <f aca="false">IF('CRONO EMPRESA'!L25&gt;0,'CRONO EMPRESA'!L25,0)</f>
        <v>0</v>
      </c>
      <c r="M25" s="244" t="n">
        <f aca="false">K25+L25</f>
        <v>0</v>
      </c>
      <c r="N25" s="248" t="n">
        <f aca="false">IF('CRONO EMPRESA'!N25&gt;0,'CRONO EMPRESA'!N25,0)</f>
        <v>0</v>
      </c>
      <c r="O25" s="244" t="n">
        <f aca="false">M25+N25</f>
        <v>0</v>
      </c>
      <c r="P25" s="248" t="n">
        <f aca="false">IF('CRONO EMPRESA'!P25&gt;0,'CRONO EMPRESA'!P25,0)</f>
        <v>0</v>
      </c>
      <c r="Q25" s="244" t="n">
        <f aca="false">O25+P25</f>
        <v>0</v>
      </c>
      <c r="R25" s="248" t="n">
        <f aca="false">IF('CRONO EMPRESA'!R25&gt;0,'CRONO EMPRESA'!R25,0)</f>
        <v>0</v>
      </c>
      <c r="S25" s="250" t="n">
        <f aca="false">Q25+R25</f>
        <v>0</v>
      </c>
      <c r="T25" s="248" t="n">
        <f aca="false">IF('CRONO EMPRESA'!T25&gt;0,'CRONO EMPRESA'!T25,0)</f>
        <v>0</v>
      </c>
      <c r="U25" s="244" t="n">
        <f aca="false">S25+T25</f>
        <v>0</v>
      </c>
      <c r="V25" s="248" t="n">
        <f aca="false">IF('CRONO EMPRESA'!V25&gt;0,'CRONO EMPRESA'!V25,0)</f>
        <v>0</v>
      </c>
      <c r="W25" s="244" t="n">
        <f aca="false">U25+V25</f>
        <v>0</v>
      </c>
      <c r="X25" s="248" t="n">
        <f aca="false">IF('CRONO EMPRESA'!X25&gt;0,'CRONO EMPRESA'!X25,0)</f>
        <v>0</v>
      </c>
      <c r="Y25" s="244" t="n">
        <f aca="false">W25+X25</f>
        <v>0</v>
      </c>
      <c r="Z25" s="248" t="n">
        <f aca="false">IF('CRONO EMPRESA'!Z25&gt;0,'CRONO EMPRESA'!Z25,0)</f>
        <v>0</v>
      </c>
      <c r="AA25" s="244" t="n">
        <f aca="false">Y25+Z25</f>
        <v>0</v>
      </c>
      <c r="AB25" s="248" t="n">
        <f aca="false">IF('CRONO EMPRESA'!AB25&gt;0,'CRONO EMPRESA'!AB25,0)</f>
        <v>0</v>
      </c>
      <c r="AC25" s="244" t="n">
        <f aca="false">AA25+AB25</f>
        <v>0</v>
      </c>
      <c r="AD25" s="248" t="n">
        <f aca="false">IF('CRONO EMPRESA'!AD25&gt;0,'CRONO EMPRESA'!AD25,0)</f>
        <v>0</v>
      </c>
      <c r="AE25" s="250" t="n">
        <f aca="false">AC25+AD25</f>
        <v>0</v>
      </c>
      <c r="AF25" s="248" t="n">
        <f aca="false">IF('CRONO EMPRESA'!AF25&gt;0,'CRONO EMPRESA'!AF25,0)</f>
        <v>0</v>
      </c>
      <c r="AG25" s="244" t="n">
        <f aca="false">AE25+AF25</f>
        <v>0</v>
      </c>
      <c r="AH25" s="248" t="n">
        <f aca="false">IF('CRONO EMPRESA'!AH25&gt;0,'CRONO EMPRESA'!AH25,0)</f>
        <v>0</v>
      </c>
      <c r="AI25" s="244" t="n">
        <f aca="false">AG25+AH25</f>
        <v>0</v>
      </c>
      <c r="AJ25" s="248" t="n">
        <f aca="false">IF('CRONO EMPRESA'!AJ25&gt;0,'CRONO EMPRESA'!AJ25,0)</f>
        <v>0</v>
      </c>
      <c r="AK25" s="244" t="n">
        <f aca="false">AI25+AJ25</f>
        <v>0</v>
      </c>
      <c r="AL25" s="248" t="n">
        <f aca="false">IF('CRONO EMPRESA'!AL25&gt;0,'CRONO EMPRESA'!AL25,0)</f>
        <v>0</v>
      </c>
      <c r="AM25" s="244" t="n">
        <f aca="false">AK25+AL25</f>
        <v>0</v>
      </c>
      <c r="AN25" s="248" t="n">
        <f aca="false">IF('CRONO EMPRESA'!AN25&gt;0,'CRONO EMPRESA'!AN25,0)</f>
        <v>0</v>
      </c>
      <c r="AO25" s="244" t="n">
        <f aca="false">AM25+AN25</f>
        <v>0</v>
      </c>
      <c r="AP25" s="248" t="n">
        <f aca="false">IF('CRONO EMPRESA'!AP25&gt;0,'CRONO EMPRESA'!AP25,0)</f>
        <v>0</v>
      </c>
      <c r="AQ25" s="250" t="n">
        <f aca="false">AO25+AP25</f>
        <v>0</v>
      </c>
    </row>
    <row r="26" s="251" customFormat="true" ht="9.75" hidden="false" customHeight="true" outlineLevel="0" collapsed="false">
      <c r="B26" s="244" t="n">
        <f aca="false">G26/(SUM($G$10:$G$46))</f>
        <v>0</v>
      </c>
      <c r="C26" s="245" t="e">
        <f aca="false">G26*($G$48/$G$52)</f>
        <v>#DIV/0!</v>
      </c>
      <c r="D26" s="245" t="e">
        <f aca="false">G26*($G$49/$G$52)</f>
        <v>#DIV/0!</v>
      </c>
      <c r="E26" s="551" t="n">
        <f aca="false">IF('ORÇ.REPROG. P CAIXA'!A29&gt;'ORÇ.REPROG. P CAIXA'!$AF$13,0,SMALL('ORÇ.REPROG. P CAIXA'!$AE$13:$AE$1012,'ORÇ.REPROG. P CAIXA'!A29))</f>
        <v>0</v>
      </c>
      <c r="F26" s="552" t="str">
        <f aca="false">IF('ORÇ.REPROG. P CAIXA'!A29&gt;'ORÇ.REPROG. P CAIXA'!$AF$13,"",VLOOKUP(E26,'ORÇ.REPROG. P CAIXA'!$B$13:$E$1012,2,FALSE()))</f>
        <v/>
      </c>
      <c r="G26" s="244" t="n">
        <f aca="false">IFERROR(IF(E26=0,0,VLOOKUP(E26,'ORÇ.REPROG. P CAIXA'!$B$13:$J$1012,9,FALSE())),0)</f>
        <v>0</v>
      </c>
      <c r="H26" s="248" t="n">
        <f aca="false">IF('CRONO EMPRESA'!H26&gt;0,'CRONO EMPRESA'!H26,0)</f>
        <v>0</v>
      </c>
      <c r="I26" s="244" t="n">
        <f aca="false">H26</f>
        <v>0</v>
      </c>
      <c r="J26" s="248" t="n">
        <f aca="false">IF('CRONO EMPRESA'!J26&gt;0,'CRONO EMPRESA'!J26,0)</f>
        <v>0</v>
      </c>
      <c r="K26" s="244" t="n">
        <f aca="false">I26+J26</f>
        <v>0</v>
      </c>
      <c r="L26" s="248" t="n">
        <f aca="false">IF('CRONO EMPRESA'!L26&gt;0,'CRONO EMPRESA'!L26,0)</f>
        <v>0</v>
      </c>
      <c r="M26" s="244" t="n">
        <f aca="false">K26+L26</f>
        <v>0</v>
      </c>
      <c r="N26" s="248" t="n">
        <f aca="false">IF('CRONO EMPRESA'!N26&gt;0,'CRONO EMPRESA'!N26,0)</f>
        <v>0</v>
      </c>
      <c r="O26" s="244" t="n">
        <f aca="false">M26+N26</f>
        <v>0</v>
      </c>
      <c r="P26" s="248" t="n">
        <f aca="false">IF('CRONO EMPRESA'!P26&gt;0,'CRONO EMPRESA'!P26,0)</f>
        <v>0</v>
      </c>
      <c r="Q26" s="244" t="n">
        <f aca="false">O26+P26</f>
        <v>0</v>
      </c>
      <c r="R26" s="248" t="n">
        <f aca="false">IF('CRONO EMPRESA'!R26&gt;0,'CRONO EMPRESA'!R26,0)</f>
        <v>0</v>
      </c>
      <c r="S26" s="250" t="n">
        <f aca="false">Q26+R26</f>
        <v>0</v>
      </c>
      <c r="T26" s="248" t="n">
        <f aca="false">IF('CRONO EMPRESA'!T26&gt;0,'CRONO EMPRESA'!T26,0)</f>
        <v>0</v>
      </c>
      <c r="U26" s="244" t="n">
        <f aca="false">S26+T26</f>
        <v>0</v>
      </c>
      <c r="V26" s="248" t="n">
        <f aca="false">IF('CRONO EMPRESA'!V26&gt;0,'CRONO EMPRESA'!V26,0)</f>
        <v>0</v>
      </c>
      <c r="W26" s="244" t="n">
        <f aca="false">U26+V26</f>
        <v>0</v>
      </c>
      <c r="X26" s="248" t="n">
        <f aca="false">IF('CRONO EMPRESA'!X26&gt;0,'CRONO EMPRESA'!X26,0)</f>
        <v>0</v>
      </c>
      <c r="Y26" s="244" t="n">
        <f aca="false">W26+X26</f>
        <v>0</v>
      </c>
      <c r="Z26" s="248" t="n">
        <f aca="false">IF('CRONO EMPRESA'!Z26&gt;0,'CRONO EMPRESA'!Z26,0)</f>
        <v>0</v>
      </c>
      <c r="AA26" s="244" t="n">
        <f aca="false">Y26+Z26</f>
        <v>0</v>
      </c>
      <c r="AB26" s="248" t="n">
        <f aca="false">IF('CRONO EMPRESA'!AB26&gt;0,'CRONO EMPRESA'!AB26,0)</f>
        <v>0</v>
      </c>
      <c r="AC26" s="244" t="n">
        <f aca="false">AA26+AB26</f>
        <v>0</v>
      </c>
      <c r="AD26" s="248" t="n">
        <f aca="false">IF('CRONO EMPRESA'!AD26&gt;0,'CRONO EMPRESA'!AD26,0)</f>
        <v>0</v>
      </c>
      <c r="AE26" s="250" t="n">
        <f aca="false">AC26+AD26</f>
        <v>0</v>
      </c>
      <c r="AF26" s="248" t="n">
        <f aca="false">IF('CRONO EMPRESA'!AF26&gt;0,'CRONO EMPRESA'!AF26,0)</f>
        <v>0</v>
      </c>
      <c r="AG26" s="244" t="n">
        <f aca="false">AE26+AF26</f>
        <v>0</v>
      </c>
      <c r="AH26" s="248" t="n">
        <f aca="false">IF('CRONO EMPRESA'!AH26&gt;0,'CRONO EMPRESA'!AH26,0)</f>
        <v>0</v>
      </c>
      <c r="AI26" s="244" t="n">
        <f aca="false">AG26+AH26</f>
        <v>0</v>
      </c>
      <c r="AJ26" s="248" t="n">
        <f aca="false">IF('CRONO EMPRESA'!AJ26&gt;0,'CRONO EMPRESA'!AJ26,0)</f>
        <v>0</v>
      </c>
      <c r="AK26" s="244" t="n">
        <f aca="false">AI26+AJ26</f>
        <v>0</v>
      </c>
      <c r="AL26" s="248" t="n">
        <f aca="false">IF('CRONO EMPRESA'!AL26&gt;0,'CRONO EMPRESA'!AL26,0)</f>
        <v>0</v>
      </c>
      <c r="AM26" s="244" t="n">
        <f aca="false">AK26+AL26</f>
        <v>0</v>
      </c>
      <c r="AN26" s="248" t="n">
        <f aca="false">IF('CRONO EMPRESA'!AN26&gt;0,'CRONO EMPRESA'!AN26,0)</f>
        <v>0</v>
      </c>
      <c r="AO26" s="244" t="n">
        <f aca="false">AM26+AN26</f>
        <v>0</v>
      </c>
      <c r="AP26" s="248" t="n">
        <f aca="false">IF('CRONO EMPRESA'!AP26&gt;0,'CRONO EMPRESA'!AP26,0)</f>
        <v>0</v>
      </c>
      <c r="AQ26" s="250" t="n">
        <f aca="false">AO26+AP26</f>
        <v>0</v>
      </c>
    </row>
    <row r="27" s="251" customFormat="true" ht="9.75" hidden="false" customHeight="true" outlineLevel="0" collapsed="false">
      <c r="B27" s="244" t="n">
        <f aca="false">G27/(SUM($G$10:$G$46))</f>
        <v>0</v>
      </c>
      <c r="C27" s="245" t="e">
        <f aca="false">G27*($G$48/$G$52)</f>
        <v>#DIV/0!</v>
      </c>
      <c r="D27" s="245" t="e">
        <f aca="false">G27*($G$49/$G$52)</f>
        <v>#DIV/0!</v>
      </c>
      <c r="E27" s="551" t="n">
        <f aca="false">IF('ORÇ.REPROG. P CAIXA'!A30&gt;'ORÇ.REPROG. P CAIXA'!$AF$13,0,SMALL('ORÇ.REPROG. P CAIXA'!$AE$13:$AE$1012,'ORÇ.REPROG. P CAIXA'!A30))</f>
        <v>0</v>
      </c>
      <c r="F27" s="552" t="str">
        <f aca="false">IF('ORÇ.REPROG. P CAIXA'!A30&gt;'ORÇ.REPROG. P CAIXA'!$AF$13,"",VLOOKUP(E27,'ORÇ.REPROG. P CAIXA'!$B$13:$E$1012,2,FALSE()))</f>
        <v/>
      </c>
      <c r="G27" s="244" t="n">
        <f aca="false">IFERROR(IF(E27=0,0,VLOOKUP(E27,'ORÇ.REPROG. P CAIXA'!$B$13:$J$1012,9,FALSE())),0)</f>
        <v>0</v>
      </c>
      <c r="H27" s="248" t="n">
        <f aca="false">IF('CRONO EMPRESA'!H27&gt;0,'CRONO EMPRESA'!H27,0)</f>
        <v>0</v>
      </c>
      <c r="I27" s="244" t="n">
        <f aca="false">H27</f>
        <v>0</v>
      </c>
      <c r="J27" s="248" t="n">
        <f aca="false">IF('CRONO EMPRESA'!J27&gt;0,'CRONO EMPRESA'!J27,0)</f>
        <v>0</v>
      </c>
      <c r="K27" s="244" t="n">
        <f aca="false">I27+J27</f>
        <v>0</v>
      </c>
      <c r="L27" s="248" t="n">
        <f aca="false">IF('CRONO EMPRESA'!L27&gt;0,'CRONO EMPRESA'!L27,0)</f>
        <v>0</v>
      </c>
      <c r="M27" s="244" t="n">
        <f aca="false">K27+L27</f>
        <v>0</v>
      </c>
      <c r="N27" s="248" t="n">
        <f aca="false">IF('CRONO EMPRESA'!N27&gt;0,'CRONO EMPRESA'!N27,0)</f>
        <v>0</v>
      </c>
      <c r="O27" s="244" t="n">
        <f aca="false">M27+N27</f>
        <v>0</v>
      </c>
      <c r="P27" s="248" t="n">
        <f aca="false">IF('CRONO EMPRESA'!P27&gt;0,'CRONO EMPRESA'!P27,0)</f>
        <v>0</v>
      </c>
      <c r="Q27" s="244" t="n">
        <f aca="false">O27+P27</f>
        <v>0</v>
      </c>
      <c r="R27" s="248" t="n">
        <f aca="false">IF('CRONO EMPRESA'!R27&gt;0,'CRONO EMPRESA'!R27,0)</f>
        <v>0</v>
      </c>
      <c r="S27" s="250" t="n">
        <f aca="false">Q27+R27</f>
        <v>0</v>
      </c>
      <c r="T27" s="248" t="n">
        <f aca="false">IF('CRONO EMPRESA'!T27&gt;0,'CRONO EMPRESA'!T27,0)</f>
        <v>0</v>
      </c>
      <c r="U27" s="244" t="n">
        <f aca="false">S27+T27</f>
        <v>0</v>
      </c>
      <c r="V27" s="248" t="n">
        <f aca="false">IF('CRONO EMPRESA'!V27&gt;0,'CRONO EMPRESA'!V27,0)</f>
        <v>0</v>
      </c>
      <c r="W27" s="244" t="n">
        <f aca="false">U27+V27</f>
        <v>0</v>
      </c>
      <c r="X27" s="248" t="n">
        <f aca="false">IF('CRONO EMPRESA'!X27&gt;0,'CRONO EMPRESA'!X27,0)</f>
        <v>0</v>
      </c>
      <c r="Y27" s="244" t="n">
        <f aca="false">W27+X27</f>
        <v>0</v>
      </c>
      <c r="Z27" s="248" t="n">
        <f aca="false">IF('CRONO EMPRESA'!Z27&gt;0,'CRONO EMPRESA'!Z27,0)</f>
        <v>0</v>
      </c>
      <c r="AA27" s="244" t="n">
        <f aca="false">Y27+Z27</f>
        <v>0</v>
      </c>
      <c r="AB27" s="248" t="n">
        <f aca="false">IF('CRONO EMPRESA'!AB27&gt;0,'CRONO EMPRESA'!AB27,0)</f>
        <v>0</v>
      </c>
      <c r="AC27" s="244" t="n">
        <f aca="false">AA27+AB27</f>
        <v>0</v>
      </c>
      <c r="AD27" s="248" t="n">
        <f aca="false">IF('CRONO EMPRESA'!AD27&gt;0,'CRONO EMPRESA'!AD27,0)</f>
        <v>0</v>
      </c>
      <c r="AE27" s="250" t="n">
        <f aca="false">AC27+AD27</f>
        <v>0</v>
      </c>
      <c r="AF27" s="248" t="n">
        <f aca="false">IF('CRONO EMPRESA'!AF27&gt;0,'CRONO EMPRESA'!AF27,0)</f>
        <v>0</v>
      </c>
      <c r="AG27" s="244" t="n">
        <f aca="false">AE27+AF27</f>
        <v>0</v>
      </c>
      <c r="AH27" s="248" t="n">
        <f aca="false">IF('CRONO EMPRESA'!AH27&gt;0,'CRONO EMPRESA'!AH27,0)</f>
        <v>0</v>
      </c>
      <c r="AI27" s="244" t="n">
        <f aca="false">AG27+AH27</f>
        <v>0</v>
      </c>
      <c r="AJ27" s="248" t="n">
        <f aca="false">IF('CRONO EMPRESA'!AJ27&gt;0,'CRONO EMPRESA'!AJ27,0)</f>
        <v>0</v>
      </c>
      <c r="AK27" s="244" t="n">
        <f aca="false">AI27+AJ27</f>
        <v>0</v>
      </c>
      <c r="AL27" s="248" t="n">
        <f aca="false">IF('CRONO EMPRESA'!AL27&gt;0,'CRONO EMPRESA'!AL27,0)</f>
        <v>0</v>
      </c>
      <c r="AM27" s="244" t="n">
        <f aca="false">AK27+AL27</f>
        <v>0</v>
      </c>
      <c r="AN27" s="248" t="n">
        <f aca="false">IF('CRONO EMPRESA'!AN27&gt;0,'CRONO EMPRESA'!AN27,0)</f>
        <v>0</v>
      </c>
      <c r="AO27" s="244" t="n">
        <f aca="false">AM27+AN27</f>
        <v>0</v>
      </c>
      <c r="AP27" s="248" t="n">
        <f aca="false">IF('CRONO EMPRESA'!AP27&gt;0,'CRONO EMPRESA'!AP27,0)</f>
        <v>0</v>
      </c>
      <c r="AQ27" s="250" t="n">
        <f aca="false">AO27+AP27</f>
        <v>0</v>
      </c>
    </row>
    <row r="28" s="251" customFormat="true" ht="9.75" hidden="false" customHeight="true" outlineLevel="0" collapsed="false">
      <c r="B28" s="244" t="n">
        <f aca="false">G28/(SUM($G$10:$G$46))</f>
        <v>0</v>
      </c>
      <c r="C28" s="245" t="e">
        <f aca="false">G28*($G$48/$G$52)</f>
        <v>#DIV/0!</v>
      </c>
      <c r="D28" s="245" t="e">
        <f aca="false">G28*($G$49/$G$52)</f>
        <v>#DIV/0!</v>
      </c>
      <c r="E28" s="551" t="n">
        <f aca="false">IF('ORÇ.REPROG. P CAIXA'!A31&gt;'ORÇ.REPROG. P CAIXA'!$AF$13,0,SMALL('ORÇ.REPROG. P CAIXA'!$AE$13:$AE$1012,'ORÇ.REPROG. P CAIXA'!A31))</f>
        <v>0</v>
      </c>
      <c r="F28" s="552" t="str">
        <f aca="false">IF('ORÇ.REPROG. P CAIXA'!A31&gt;'ORÇ.REPROG. P CAIXA'!$AF$13,"",VLOOKUP(E28,'ORÇ.REPROG. P CAIXA'!$B$13:$E$1012,2,FALSE()))</f>
        <v/>
      </c>
      <c r="G28" s="244" t="n">
        <f aca="false">IFERROR(IF(E28=0,0,VLOOKUP(E28,'ORÇ.REPROG. P CAIXA'!$B$13:$J$1012,9,FALSE())),0)</f>
        <v>0</v>
      </c>
      <c r="H28" s="248" t="n">
        <f aca="false">IF('CRONO EMPRESA'!H28&gt;0,'CRONO EMPRESA'!H28,0)</f>
        <v>0</v>
      </c>
      <c r="I28" s="244" t="n">
        <f aca="false">H28</f>
        <v>0</v>
      </c>
      <c r="J28" s="248" t="n">
        <f aca="false">IF('CRONO EMPRESA'!J28&gt;0,'CRONO EMPRESA'!J28,0)</f>
        <v>0</v>
      </c>
      <c r="K28" s="244" t="n">
        <f aca="false">I28+J28</f>
        <v>0</v>
      </c>
      <c r="L28" s="248" t="n">
        <f aca="false">IF('CRONO EMPRESA'!L28&gt;0,'CRONO EMPRESA'!L28,0)</f>
        <v>0</v>
      </c>
      <c r="M28" s="244" t="n">
        <f aca="false">K28+L28</f>
        <v>0</v>
      </c>
      <c r="N28" s="248" t="n">
        <f aca="false">IF('CRONO EMPRESA'!N28&gt;0,'CRONO EMPRESA'!N28,0)</f>
        <v>0</v>
      </c>
      <c r="O28" s="244" t="n">
        <f aca="false">M28+N28</f>
        <v>0</v>
      </c>
      <c r="P28" s="248" t="n">
        <f aca="false">IF('CRONO EMPRESA'!P28&gt;0,'CRONO EMPRESA'!P28,0)</f>
        <v>0</v>
      </c>
      <c r="Q28" s="244" t="n">
        <f aca="false">O28+P28</f>
        <v>0</v>
      </c>
      <c r="R28" s="248" t="n">
        <f aca="false">IF('CRONO EMPRESA'!R28&gt;0,'CRONO EMPRESA'!R28,0)</f>
        <v>0</v>
      </c>
      <c r="S28" s="250" t="n">
        <f aca="false">Q28+R28</f>
        <v>0</v>
      </c>
      <c r="T28" s="248" t="n">
        <f aca="false">IF('CRONO EMPRESA'!T28&gt;0,'CRONO EMPRESA'!T28,0)</f>
        <v>0</v>
      </c>
      <c r="U28" s="244" t="n">
        <f aca="false">S28+T28</f>
        <v>0</v>
      </c>
      <c r="V28" s="248" t="n">
        <f aca="false">IF('CRONO EMPRESA'!V28&gt;0,'CRONO EMPRESA'!V28,0)</f>
        <v>0</v>
      </c>
      <c r="W28" s="244" t="n">
        <f aca="false">U28+V28</f>
        <v>0</v>
      </c>
      <c r="X28" s="248" t="n">
        <f aca="false">IF('CRONO EMPRESA'!X28&gt;0,'CRONO EMPRESA'!X28,0)</f>
        <v>0</v>
      </c>
      <c r="Y28" s="244" t="n">
        <f aca="false">W28+X28</f>
        <v>0</v>
      </c>
      <c r="Z28" s="248" t="n">
        <f aca="false">IF('CRONO EMPRESA'!Z28&gt;0,'CRONO EMPRESA'!Z28,0)</f>
        <v>0</v>
      </c>
      <c r="AA28" s="244" t="n">
        <f aca="false">Y28+Z28</f>
        <v>0</v>
      </c>
      <c r="AB28" s="248" t="n">
        <f aca="false">IF('CRONO EMPRESA'!AB28&gt;0,'CRONO EMPRESA'!AB28,0)</f>
        <v>0</v>
      </c>
      <c r="AC28" s="244" t="n">
        <f aca="false">AA28+AB28</f>
        <v>0</v>
      </c>
      <c r="AD28" s="248" t="n">
        <f aca="false">IF('CRONO EMPRESA'!AD28&gt;0,'CRONO EMPRESA'!AD28,0)</f>
        <v>0</v>
      </c>
      <c r="AE28" s="250" t="n">
        <f aca="false">AC28+AD28</f>
        <v>0</v>
      </c>
      <c r="AF28" s="248" t="n">
        <f aca="false">IF('CRONO EMPRESA'!AF28&gt;0,'CRONO EMPRESA'!AF28,0)</f>
        <v>0</v>
      </c>
      <c r="AG28" s="244" t="n">
        <f aca="false">AE28+AF28</f>
        <v>0</v>
      </c>
      <c r="AH28" s="248" t="n">
        <f aca="false">IF('CRONO EMPRESA'!AH28&gt;0,'CRONO EMPRESA'!AH28,0)</f>
        <v>0</v>
      </c>
      <c r="AI28" s="244" t="n">
        <f aca="false">AG28+AH28</f>
        <v>0</v>
      </c>
      <c r="AJ28" s="248" t="n">
        <f aca="false">IF('CRONO EMPRESA'!AJ28&gt;0,'CRONO EMPRESA'!AJ28,0)</f>
        <v>0</v>
      </c>
      <c r="AK28" s="244" t="n">
        <f aca="false">AI28+AJ28</f>
        <v>0</v>
      </c>
      <c r="AL28" s="248" t="n">
        <f aca="false">IF('CRONO EMPRESA'!AL28&gt;0,'CRONO EMPRESA'!AL28,0)</f>
        <v>0</v>
      </c>
      <c r="AM28" s="244" t="n">
        <f aca="false">AK28+AL28</f>
        <v>0</v>
      </c>
      <c r="AN28" s="248" t="n">
        <f aca="false">IF('CRONO EMPRESA'!AN28&gt;0,'CRONO EMPRESA'!AN28,0)</f>
        <v>0</v>
      </c>
      <c r="AO28" s="244" t="n">
        <f aca="false">AM28+AN28</f>
        <v>0</v>
      </c>
      <c r="AP28" s="248" t="n">
        <f aca="false">IF('CRONO EMPRESA'!AP28&gt;0,'CRONO EMPRESA'!AP28,0)</f>
        <v>0</v>
      </c>
      <c r="AQ28" s="250" t="n">
        <f aca="false">AO28+AP28</f>
        <v>0</v>
      </c>
    </row>
    <row r="29" s="251" customFormat="true" ht="9.75" hidden="false" customHeight="true" outlineLevel="0" collapsed="false">
      <c r="B29" s="244" t="n">
        <f aca="false">G29/(SUM($G$10:$G$46))</f>
        <v>0</v>
      </c>
      <c r="C29" s="245" t="e">
        <f aca="false">G29*($G$48/$G$52)</f>
        <v>#DIV/0!</v>
      </c>
      <c r="D29" s="245" t="e">
        <f aca="false">G29*($G$49/$G$52)</f>
        <v>#DIV/0!</v>
      </c>
      <c r="E29" s="551" t="n">
        <f aca="false">IF('ORÇ.REPROG. P CAIXA'!A32&gt;'ORÇ.REPROG. P CAIXA'!$AF$13,0,SMALL('ORÇ.REPROG. P CAIXA'!$AE$13:$AE$1012,'ORÇ.REPROG. P CAIXA'!A32))</f>
        <v>0</v>
      </c>
      <c r="F29" s="552" t="str">
        <f aca="false">IF('ORÇ.REPROG. P CAIXA'!A32&gt;'ORÇ.REPROG. P CAIXA'!$AF$13,"",VLOOKUP(E29,'ORÇ.REPROG. P CAIXA'!$B$13:$E$1012,2,FALSE()))</f>
        <v/>
      </c>
      <c r="G29" s="244" t="n">
        <f aca="false">IFERROR(IF(E29=0,0,VLOOKUP(E29,'ORÇ.REPROG. P CAIXA'!$B$13:$J$1012,9,FALSE())),0)</f>
        <v>0</v>
      </c>
      <c r="H29" s="248" t="n">
        <f aca="false">IF('CRONO EMPRESA'!H29&gt;0,'CRONO EMPRESA'!H29,0)</f>
        <v>0</v>
      </c>
      <c r="I29" s="244" t="n">
        <f aca="false">H29</f>
        <v>0</v>
      </c>
      <c r="J29" s="248" t="n">
        <f aca="false">IF('CRONO EMPRESA'!J29&gt;0,'CRONO EMPRESA'!J29,0)</f>
        <v>0</v>
      </c>
      <c r="K29" s="244" t="n">
        <f aca="false">I29+J29</f>
        <v>0</v>
      </c>
      <c r="L29" s="248" t="n">
        <f aca="false">IF('CRONO EMPRESA'!L29&gt;0,'CRONO EMPRESA'!L29,0)</f>
        <v>0</v>
      </c>
      <c r="M29" s="244" t="n">
        <f aca="false">K29+L29</f>
        <v>0</v>
      </c>
      <c r="N29" s="248" t="n">
        <f aca="false">IF('CRONO EMPRESA'!N29&gt;0,'CRONO EMPRESA'!N29,0)</f>
        <v>0</v>
      </c>
      <c r="O29" s="244" t="n">
        <f aca="false">M29+N29</f>
        <v>0</v>
      </c>
      <c r="P29" s="248" t="n">
        <f aca="false">IF('CRONO EMPRESA'!P29&gt;0,'CRONO EMPRESA'!P29,0)</f>
        <v>0</v>
      </c>
      <c r="Q29" s="244" t="n">
        <f aca="false">O29+P29</f>
        <v>0</v>
      </c>
      <c r="R29" s="248" t="n">
        <f aca="false">IF('CRONO EMPRESA'!R29&gt;0,'CRONO EMPRESA'!R29,0)</f>
        <v>0</v>
      </c>
      <c r="S29" s="250" t="n">
        <f aca="false">Q29+R29</f>
        <v>0</v>
      </c>
      <c r="T29" s="248" t="n">
        <f aca="false">IF('CRONO EMPRESA'!T29&gt;0,'CRONO EMPRESA'!T29,0)</f>
        <v>0</v>
      </c>
      <c r="U29" s="244" t="n">
        <f aca="false">S29+T29</f>
        <v>0</v>
      </c>
      <c r="V29" s="248" t="n">
        <f aca="false">IF('CRONO EMPRESA'!V29&gt;0,'CRONO EMPRESA'!V29,0)</f>
        <v>0</v>
      </c>
      <c r="W29" s="244" t="n">
        <f aca="false">U29+V29</f>
        <v>0</v>
      </c>
      <c r="X29" s="248" t="n">
        <f aca="false">IF('CRONO EMPRESA'!X29&gt;0,'CRONO EMPRESA'!X29,0)</f>
        <v>0</v>
      </c>
      <c r="Y29" s="244" t="n">
        <f aca="false">W29+X29</f>
        <v>0</v>
      </c>
      <c r="Z29" s="248" t="n">
        <f aca="false">IF('CRONO EMPRESA'!Z29&gt;0,'CRONO EMPRESA'!Z29,0)</f>
        <v>0</v>
      </c>
      <c r="AA29" s="244" t="n">
        <f aca="false">Y29+Z29</f>
        <v>0</v>
      </c>
      <c r="AB29" s="248" t="n">
        <f aca="false">IF('CRONO EMPRESA'!AB29&gt;0,'CRONO EMPRESA'!AB29,0)</f>
        <v>0</v>
      </c>
      <c r="AC29" s="244" t="n">
        <f aca="false">AA29+AB29</f>
        <v>0</v>
      </c>
      <c r="AD29" s="248" t="n">
        <f aca="false">IF('CRONO EMPRESA'!AD29&gt;0,'CRONO EMPRESA'!AD29,0)</f>
        <v>0</v>
      </c>
      <c r="AE29" s="250" t="n">
        <f aca="false">AC29+AD29</f>
        <v>0</v>
      </c>
      <c r="AF29" s="248" t="n">
        <f aca="false">IF('CRONO EMPRESA'!AF29&gt;0,'CRONO EMPRESA'!AF29,0)</f>
        <v>0</v>
      </c>
      <c r="AG29" s="244" t="n">
        <f aca="false">AE29+AF29</f>
        <v>0</v>
      </c>
      <c r="AH29" s="248" t="n">
        <f aca="false">IF('CRONO EMPRESA'!AH29&gt;0,'CRONO EMPRESA'!AH29,0)</f>
        <v>0</v>
      </c>
      <c r="AI29" s="244" t="n">
        <f aca="false">AG29+AH29</f>
        <v>0</v>
      </c>
      <c r="AJ29" s="248" t="n">
        <f aca="false">IF('CRONO EMPRESA'!AJ29&gt;0,'CRONO EMPRESA'!AJ29,0)</f>
        <v>0</v>
      </c>
      <c r="AK29" s="244" t="n">
        <f aca="false">AI29+AJ29</f>
        <v>0</v>
      </c>
      <c r="AL29" s="248" t="n">
        <f aca="false">IF('CRONO EMPRESA'!AL29&gt;0,'CRONO EMPRESA'!AL29,0)</f>
        <v>0</v>
      </c>
      <c r="AM29" s="244" t="n">
        <f aca="false">AK29+AL29</f>
        <v>0</v>
      </c>
      <c r="AN29" s="248" t="n">
        <f aca="false">IF('CRONO EMPRESA'!AN29&gt;0,'CRONO EMPRESA'!AN29,0)</f>
        <v>0</v>
      </c>
      <c r="AO29" s="244" t="n">
        <f aca="false">AM29+AN29</f>
        <v>0</v>
      </c>
      <c r="AP29" s="248" t="n">
        <f aca="false">IF('CRONO EMPRESA'!AP29&gt;0,'CRONO EMPRESA'!AP29,0)</f>
        <v>0</v>
      </c>
      <c r="AQ29" s="250" t="n">
        <f aca="false">AO29+AP29</f>
        <v>0</v>
      </c>
    </row>
    <row r="30" s="251" customFormat="true" ht="9.75" hidden="false" customHeight="true" outlineLevel="0" collapsed="false">
      <c r="B30" s="244" t="n">
        <f aca="false">G30/(SUM($G$10:$G$46))</f>
        <v>0</v>
      </c>
      <c r="C30" s="245" t="e">
        <f aca="false">G30*($G$48/$G$52)</f>
        <v>#DIV/0!</v>
      </c>
      <c r="D30" s="245" t="e">
        <f aca="false">G30*($G$49/$G$52)</f>
        <v>#DIV/0!</v>
      </c>
      <c r="E30" s="551" t="n">
        <f aca="false">IF('ORÇ.REPROG. P CAIXA'!A33&gt;'ORÇ.REPROG. P CAIXA'!$AF$13,0,SMALL('ORÇ.REPROG. P CAIXA'!$AE$13:$AE$1012,'ORÇ.REPROG. P CAIXA'!A33))</f>
        <v>0</v>
      </c>
      <c r="F30" s="552" t="str">
        <f aca="false">IF('ORÇ.REPROG. P CAIXA'!A33&gt;'ORÇ.REPROG. P CAIXA'!$AF$13,"",VLOOKUP(E30,'ORÇ.REPROG. P CAIXA'!$B$13:$E$1012,2,FALSE()))</f>
        <v/>
      </c>
      <c r="G30" s="244" t="n">
        <f aca="false">IFERROR(IF(E30=0,0,VLOOKUP(E30,'ORÇ.REPROG. P CAIXA'!$B$13:$J$1012,9,FALSE())),0)</f>
        <v>0</v>
      </c>
      <c r="H30" s="248" t="n">
        <f aca="false">IF('CRONO EMPRESA'!H30&gt;0,'CRONO EMPRESA'!H30,0)</f>
        <v>0</v>
      </c>
      <c r="I30" s="244" t="n">
        <f aca="false">H30</f>
        <v>0</v>
      </c>
      <c r="J30" s="248" t="n">
        <f aca="false">IF('CRONO EMPRESA'!J30&gt;0,'CRONO EMPRESA'!J30,0)</f>
        <v>0</v>
      </c>
      <c r="K30" s="244" t="n">
        <f aca="false">I30+J30</f>
        <v>0</v>
      </c>
      <c r="L30" s="248" t="n">
        <f aca="false">IF('CRONO EMPRESA'!L30&gt;0,'CRONO EMPRESA'!L30,0)</f>
        <v>0</v>
      </c>
      <c r="M30" s="244" t="n">
        <f aca="false">K30+L30</f>
        <v>0</v>
      </c>
      <c r="N30" s="248" t="n">
        <f aca="false">IF('CRONO EMPRESA'!N30&gt;0,'CRONO EMPRESA'!N30,0)</f>
        <v>0</v>
      </c>
      <c r="O30" s="244" t="n">
        <f aca="false">M30+N30</f>
        <v>0</v>
      </c>
      <c r="P30" s="248" t="n">
        <f aca="false">IF('CRONO EMPRESA'!P30&gt;0,'CRONO EMPRESA'!P30,0)</f>
        <v>0</v>
      </c>
      <c r="Q30" s="244" t="n">
        <f aca="false">O30+P30</f>
        <v>0</v>
      </c>
      <c r="R30" s="248" t="n">
        <f aca="false">IF('CRONO EMPRESA'!R30&gt;0,'CRONO EMPRESA'!R30,0)</f>
        <v>0</v>
      </c>
      <c r="S30" s="250" t="n">
        <f aca="false">Q30+R30</f>
        <v>0</v>
      </c>
      <c r="T30" s="248" t="n">
        <f aca="false">IF('CRONO EMPRESA'!T30&gt;0,'CRONO EMPRESA'!T30,0)</f>
        <v>0</v>
      </c>
      <c r="U30" s="244" t="n">
        <f aca="false">S30+T30</f>
        <v>0</v>
      </c>
      <c r="V30" s="248" t="n">
        <f aca="false">IF('CRONO EMPRESA'!V30&gt;0,'CRONO EMPRESA'!V30,0)</f>
        <v>0</v>
      </c>
      <c r="W30" s="244" t="n">
        <f aca="false">U30+V30</f>
        <v>0</v>
      </c>
      <c r="X30" s="248" t="n">
        <f aca="false">IF('CRONO EMPRESA'!X30&gt;0,'CRONO EMPRESA'!X30,0)</f>
        <v>0</v>
      </c>
      <c r="Y30" s="244" t="n">
        <f aca="false">W30+X30</f>
        <v>0</v>
      </c>
      <c r="Z30" s="248" t="n">
        <f aca="false">IF('CRONO EMPRESA'!Z30&gt;0,'CRONO EMPRESA'!Z30,0)</f>
        <v>0</v>
      </c>
      <c r="AA30" s="244" t="n">
        <f aca="false">Y30+Z30</f>
        <v>0</v>
      </c>
      <c r="AB30" s="248" t="n">
        <f aca="false">IF('CRONO EMPRESA'!AB30&gt;0,'CRONO EMPRESA'!AB30,0)</f>
        <v>0</v>
      </c>
      <c r="AC30" s="244" t="n">
        <f aca="false">AA30+AB30</f>
        <v>0</v>
      </c>
      <c r="AD30" s="248" t="n">
        <f aca="false">IF('CRONO EMPRESA'!AD30&gt;0,'CRONO EMPRESA'!AD30,0)</f>
        <v>0</v>
      </c>
      <c r="AE30" s="250" t="n">
        <f aca="false">AC30+AD30</f>
        <v>0</v>
      </c>
      <c r="AF30" s="248" t="n">
        <f aca="false">IF('CRONO EMPRESA'!AF30&gt;0,'CRONO EMPRESA'!AF30,0)</f>
        <v>0</v>
      </c>
      <c r="AG30" s="244" t="n">
        <f aca="false">AE30+AF30</f>
        <v>0</v>
      </c>
      <c r="AH30" s="248" t="n">
        <f aca="false">IF('CRONO EMPRESA'!AH30&gt;0,'CRONO EMPRESA'!AH30,0)</f>
        <v>0</v>
      </c>
      <c r="AI30" s="244" t="n">
        <f aca="false">AG30+AH30</f>
        <v>0</v>
      </c>
      <c r="AJ30" s="248" t="n">
        <f aca="false">IF('CRONO EMPRESA'!AJ30&gt;0,'CRONO EMPRESA'!AJ30,0)</f>
        <v>0</v>
      </c>
      <c r="AK30" s="244" t="n">
        <f aca="false">AI30+AJ30</f>
        <v>0</v>
      </c>
      <c r="AL30" s="248" t="n">
        <f aca="false">IF('CRONO EMPRESA'!AL30&gt;0,'CRONO EMPRESA'!AL30,0)</f>
        <v>0</v>
      </c>
      <c r="AM30" s="244" t="n">
        <f aca="false">AK30+AL30</f>
        <v>0</v>
      </c>
      <c r="AN30" s="248" t="n">
        <f aca="false">IF('CRONO EMPRESA'!AN30&gt;0,'CRONO EMPRESA'!AN30,0)</f>
        <v>0</v>
      </c>
      <c r="AO30" s="244" t="n">
        <f aca="false">AM30+AN30</f>
        <v>0</v>
      </c>
      <c r="AP30" s="248" t="n">
        <f aca="false">IF('CRONO EMPRESA'!AP30&gt;0,'CRONO EMPRESA'!AP30,0)</f>
        <v>0</v>
      </c>
      <c r="AQ30" s="250" t="n">
        <f aca="false">AO30+AP30</f>
        <v>0</v>
      </c>
    </row>
    <row r="31" s="251" customFormat="true" ht="9.75" hidden="false" customHeight="true" outlineLevel="0" collapsed="false">
      <c r="B31" s="244" t="n">
        <f aca="false">G31/(SUM($G$10:$G$46))</f>
        <v>0</v>
      </c>
      <c r="C31" s="245" t="e">
        <f aca="false">G31*($G$48/$G$52)</f>
        <v>#DIV/0!</v>
      </c>
      <c r="D31" s="245" t="e">
        <f aca="false">G31*($G$49/$G$52)</f>
        <v>#DIV/0!</v>
      </c>
      <c r="E31" s="551" t="n">
        <f aca="false">IF('ORÇ.REPROG. P CAIXA'!A34&gt;'ORÇ.REPROG. P CAIXA'!$AF$13,0,SMALL('ORÇ.REPROG. P CAIXA'!$AE$13:$AE$1012,'ORÇ.REPROG. P CAIXA'!A34))</f>
        <v>0</v>
      </c>
      <c r="F31" s="552" t="str">
        <f aca="false">IF('ORÇ.REPROG. P CAIXA'!A34&gt;'ORÇ.REPROG. P CAIXA'!$AF$13,"",VLOOKUP(E31,'ORÇ.REPROG. P CAIXA'!$B$13:$E$1012,2,FALSE()))</f>
        <v/>
      </c>
      <c r="G31" s="244" t="n">
        <f aca="false">IFERROR(IF(E31=0,0,VLOOKUP(E31,'ORÇ.REPROG. P CAIXA'!$B$13:$J$1012,9,FALSE())),0)</f>
        <v>0</v>
      </c>
      <c r="H31" s="248" t="n">
        <f aca="false">IF('CRONO EMPRESA'!H31&gt;0,'CRONO EMPRESA'!H31,0)</f>
        <v>0</v>
      </c>
      <c r="I31" s="244" t="n">
        <f aca="false">H31</f>
        <v>0</v>
      </c>
      <c r="J31" s="248" t="n">
        <f aca="false">IF('CRONO EMPRESA'!J31&gt;0,'CRONO EMPRESA'!J31,0)</f>
        <v>0</v>
      </c>
      <c r="K31" s="244" t="n">
        <f aca="false">I31+J31</f>
        <v>0</v>
      </c>
      <c r="L31" s="248" t="n">
        <f aca="false">IF('CRONO EMPRESA'!L31&gt;0,'CRONO EMPRESA'!L31,0)</f>
        <v>0</v>
      </c>
      <c r="M31" s="244" t="n">
        <f aca="false">K31+L31</f>
        <v>0</v>
      </c>
      <c r="N31" s="248" t="n">
        <f aca="false">IF('CRONO EMPRESA'!N31&gt;0,'CRONO EMPRESA'!N31,0)</f>
        <v>0</v>
      </c>
      <c r="O31" s="244" t="n">
        <f aca="false">M31+N31</f>
        <v>0</v>
      </c>
      <c r="P31" s="248" t="n">
        <f aca="false">IF('CRONO EMPRESA'!P31&gt;0,'CRONO EMPRESA'!P31,0)</f>
        <v>0</v>
      </c>
      <c r="Q31" s="244" t="n">
        <f aca="false">O31+P31</f>
        <v>0</v>
      </c>
      <c r="R31" s="248" t="n">
        <f aca="false">IF('CRONO EMPRESA'!R31&gt;0,'CRONO EMPRESA'!R31,0)</f>
        <v>0</v>
      </c>
      <c r="S31" s="250" t="n">
        <f aca="false">Q31+R31</f>
        <v>0</v>
      </c>
      <c r="T31" s="248" t="n">
        <f aca="false">IF('CRONO EMPRESA'!T31&gt;0,'CRONO EMPRESA'!T31,0)</f>
        <v>0</v>
      </c>
      <c r="U31" s="244" t="n">
        <f aca="false">S31+T31</f>
        <v>0</v>
      </c>
      <c r="V31" s="248" t="n">
        <f aca="false">IF('CRONO EMPRESA'!V31&gt;0,'CRONO EMPRESA'!V31,0)</f>
        <v>0</v>
      </c>
      <c r="W31" s="244" t="n">
        <f aca="false">U31+V31</f>
        <v>0</v>
      </c>
      <c r="X31" s="248" t="n">
        <f aca="false">IF('CRONO EMPRESA'!X31&gt;0,'CRONO EMPRESA'!X31,0)</f>
        <v>0</v>
      </c>
      <c r="Y31" s="244" t="n">
        <f aca="false">W31+X31</f>
        <v>0</v>
      </c>
      <c r="Z31" s="248" t="n">
        <f aca="false">IF('CRONO EMPRESA'!Z31&gt;0,'CRONO EMPRESA'!Z31,0)</f>
        <v>0</v>
      </c>
      <c r="AA31" s="244" t="n">
        <f aca="false">Y31+Z31</f>
        <v>0</v>
      </c>
      <c r="AB31" s="248" t="n">
        <f aca="false">IF('CRONO EMPRESA'!AB31&gt;0,'CRONO EMPRESA'!AB31,0)</f>
        <v>0</v>
      </c>
      <c r="AC31" s="244" t="n">
        <f aca="false">AA31+AB31</f>
        <v>0</v>
      </c>
      <c r="AD31" s="248" t="n">
        <f aca="false">IF('CRONO EMPRESA'!AD31&gt;0,'CRONO EMPRESA'!AD31,0)</f>
        <v>0</v>
      </c>
      <c r="AE31" s="250" t="n">
        <f aca="false">AC31+AD31</f>
        <v>0</v>
      </c>
      <c r="AF31" s="248" t="n">
        <f aca="false">IF('CRONO EMPRESA'!AF31&gt;0,'CRONO EMPRESA'!AF31,0)</f>
        <v>0</v>
      </c>
      <c r="AG31" s="244" t="n">
        <f aca="false">AE31+AF31</f>
        <v>0</v>
      </c>
      <c r="AH31" s="248" t="n">
        <f aca="false">IF('CRONO EMPRESA'!AH31&gt;0,'CRONO EMPRESA'!AH31,0)</f>
        <v>0</v>
      </c>
      <c r="AI31" s="244" t="n">
        <f aca="false">AG31+AH31</f>
        <v>0</v>
      </c>
      <c r="AJ31" s="248" t="n">
        <f aca="false">IF('CRONO EMPRESA'!AJ31&gt;0,'CRONO EMPRESA'!AJ31,0)</f>
        <v>0</v>
      </c>
      <c r="AK31" s="244" t="n">
        <f aca="false">AI31+AJ31</f>
        <v>0</v>
      </c>
      <c r="AL31" s="248" t="n">
        <f aca="false">IF('CRONO EMPRESA'!AL31&gt;0,'CRONO EMPRESA'!AL31,0)</f>
        <v>0</v>
      </c>
      <c r="AM31" s="244" t="n">
        <f aca="false">AK31+AL31</f>
        <v>0</v>
      </c>
      <c r="AN31" s="248" t="n">
        <f aca="false">IF('CRONO EMPRESA'!AN31&gt;0,'CRONO EMPRESA'!AN31,0)</f>
        <v>0</v>
      </c>
      <c r="AO31" s="244" t="n">
        <f aca="false">AM31+AN31</f>
        <v>0</v>
      </c>
      <c r="AP31" s="248" t="n">
        <f aca="false">IF('CRONO EMPRESA'!AP31&gt;0,'CRONO EMPRESA'!AP31,0)</f>
        <v>0</v>
      </c>
      <c r="AQ31" s="250" t="n">
        <f aca="false">AO31+AP31</f>
        <v>0</v>
      </c>
    </row>
    <row r="32" s="251" customFormat="true" ht="9.75" hidden="false" customHeight="true" outlineLevel="0" collapsed="false">
      <c r="B32" s="244" t="n">
        <f aca="false">G32/(SUM($G$10:$G$46))</f>
        <v>0</v>
      </c>
      <c r="C32" s="245" t="e">
        <f aca="false">G32*($G$48/$G$52)</f>
        <v>#DIV/0!</v>
      </c>
      <c r="D32" s="245" t="e">
        <f aca="false">G32*($G$49/$G$52)</f>
        <v>#DIV/0!</v>
      </c>
      <c r="E32" s="551" t="n">
        <f aca="false">IF('ORÇ.REPROG. P CAIXA'!A35&gt;'ORÇ.REPROG. P CAIXA'!$AF$13,0,SMALL('ORÇ.REPROG. P CAIXA'!$AE$13:$AE$1012,'ORÇ.REPROG. P CAIXA'!A35))</f>
        <v>0</v>
      </c>
      <c r="F32" s="552" t="str">
        <f aca="false">IF('ORÇ.REPROG. P CAIXA'!A35&gt;'ORÇ.REPROG. P CAIXA'!$AF$13,"",VLOOKUP(E32,'ORÇ.REPROG. P CAIXA'!$B$13:$E$1012,2,FALSE()))</f>
        <v/>
      </c>
      <c r="G32" s="244" t="n">
        <f aca="false">IFERROR(IF(E32=0,0,VLOOKUP(E32,'ORÇ.REPROG. P CAIXA'!$B$13:$J$1012,9,FALSE())),0)</f>
        <v>0</v>
      </c>
      <c r="H32" s="248" t="n">
        <f aca="false">IF('CRONO EMPRESA'!H32&gt;0,'CRONO EMPRESA'!H32,0)</f>
        <v>0</v>
      </c>
      <c r="I32" s="244" t="n">
        <f aca="false">H32</f>
        <v>0</v>
      </c>
      <c r="J32" s="248" t="n">
        <f aca="false">IF('CRONO EMPRESA'!J32&gt;0,'CRONO EMPRESA'!J32,0)</f>
        <v>0</v>
      </c>
      <c r="K32" s="244" t="n">
        <f aca="false">I32+J32</f>
        <v>0</v>
      </c>
      <c r="L32" s="248" t="n">
        <f aca="false">IF('CRONO EMPRESA'!L32&gt;0,'CRONO EMPRESA'!L32,0)</f>
        <v>0</v>
      </c>
      <c r="M32" s="244" t="n">
        <f aca="false">K32+L32</f>
        <v>0</v>
      </c>
      <c r="N32" s="248" t="n">
        <f aca="false">IF('CRONO EMPRESA'!N32&gt;0,'CRONO EMPRESA'!N32,0)</f>
        <v>0</v>
      </c>
      <c r="O32" s="244" t="n">
        <f aca="false">M32+N32</f>
        <v>0</v>
      </c>
      <c r="P32" s="248" t="n">
        <f aca="false">IF('CRONO EMPRESA'!P32&gt;0,'CRONO EMPRESA'!P32,0)</f>
        <v>0</v>
      </c>
      <c r="Q32" s="244" t="n">
        <f aca="false">O32+P32</f>
        <v>0</v>
      </c>
      <c r="R32" s="248" t="n">
        <f aca="false">IF('CRONO EMPRESA'!R32&gt;0,'CRONO EMPRESA'!R32,0)</f>
        <v>0</v>
      </c>
      <c r="S32" s="250" t="n">
        <f aca="false">Q32+R32</f>
        <v>0</v>
      </c>
      <c r="T32" s="248" t="n">
        <f aca="false">IF('CRONO EMPRESA'!T32&gt;0,'CRONO EMPRESA'!T32,0)</f>
        <v>0</v>
      </c>
      <c r="U32" s="244" t="n">
        <f aca="false">S32+T32</f>
        <v>0</v>
      </c>
      <c r="V32" s="248" t="n">
        <f aca="false">IF('CRONO EMPRESA'!V32&gt;0,'CRONO EMPRESA'!V32,0)</f>
        <v>0</v>
      </c>
      <c r="W32" s="244" t="n">
        <f aca="false">U32+V32</f>
        <v>0</v>
      </c>
      <c r="X32" s="248" t="n">
        <f aca="false">IF('CRONO EMPRESA'!X32&gt;0,'CRONO EMPRESA'!X32,0)</f>
        <v>0</v>
      </c>
      <c r="Y32" s="244" t="n">
        <f aca="false">W32+X32</f>
        <v>0</v>
      </c>
      <c r="Z32" s="248" t="n">
        <f aca="false">IF('CRONO EMPRESA'!Z32&gt;0,'CRONO EMPRESA'!Z32,0)</f>
        <v>0</v>
      </c>
      <c r="AA32" s="244" t="n">
        <f aca="false">Y32+Z32</f>
        <v>0</v>
      </c>
      <c r="AB32" s="248" t="n">
        <f aca="false">IF('CRONO EMPRESA'!AB32&gt;0,'CRONO EMPRESA'!AB32,0)</f>
        <v>0</v>
      </c>
      <c r="AC32" s="244" t="n">
        <f aca="false">AA32+AB32</f>
        <v>0</v>
      </c>
      <c r="AD32" s="248" t="n">
        <f aca="false">IF('CRONO EMPRESA'!AD32&gt;0,'CRONO EMPRESA'!AD32,0)</f>
        <v>0</v>
      </c>
      <c r="AE32" s="250" t="n">
        <f aca="false">AC32+AD32</f>
        <v>0</v>
      </c>
      <c r="AF32" s="248" t="n">
        <f aca="false">IF('CRONO EMPRESA'!AF32&gt;0,'CRONO EMPRESA'!AF32,0)</f>
        <v>0</v>
      </c>
      <c r="AG32" s="244" t="n">
        <f aca="false">AE32+AF32</f>
        <v>0</v>
      </c>
      <c r="AH32" s="248" t="n">
        <f aca="false">IF('CRONO EMPRESA'!AH32&gt;0,'CRONO EMPRESA'!AH32,0)</f>
        <v>0</v>
      </c>
      <c r="AI32" s="244" t="n">
        <f aca="false">AG32+AH32</f>
        <v>0</v>
      </c>
      <c r="AJ32" s="248" t="n">
        <f aca="false">IF('CRONO EMPRESA'!AJ32&gt;0,'CRONO EMPRESA'!AJ32,0)</f>
        <v>0</v>
      </c>
      <c r="AK32" s="244" t="n">
        <f aca="false">AI32+AJ32</f>
        <v>0</v>
      </c>
      <c r="AL32" s="248" t="n">
        <f aca="false">IF('CRONO EMPRESA'!AL32&gt;0,'CRONO EMPRESA'!AL32,0)</f>
        <v>0</v>
      </c>
      <c r="AM32" s="244" t="n">
        <f aca="false">AK32+AL32</f>
        <v>0</v>
      </c>
      <c r="AN32" s="248" t="n">
        <f aca="false">IF('CRONO EMPRESA'!AN32&gt;0,'CRONO EMPRESA'!AN32,0)</f>
        <v>0</v>
      </c>
      <c r="AO32" s="244" t="n">
        <f aca="false">AM32+AN32</f>
        <v>0</v>
      </c>
      <c r="AP32" s="248" t="n">
        <f aca="false">IF('CRONO EMPRESA'!AP32&gt;0,'CRONO EMPRESA'!AP32,0)</f>
        <v>0</v>
      </c>
      <c r="AQ32" s="250" t="n">
        <f aca="false">AO32+AP32</f>
        <v>0</v>
      </c>
    </row>
    <row r="33" s="251" customFormat="true" ht="9.75" hidden="false" customHeight="true" outlineLevel="0" collapsed="false">
      <c r="B33" s="244" t="n">
        <f aca="false">G33/(SUM($G$10:$G$46))</f>
        <v>0</v>
      </c>
      <c r="C33" s="245" t="e">
        <f aca="false">G33*($G$48/$G$52)</f>
        <v>#DIV/0!</v>
      </c>
      <c r="D33" s="245" t="e">
        <f aca="false">G33*($G$49/$G$52)</f>
        <v>#DIV/0!</v>
      </c>
      <c r="E33" s="551" t="n">
        <f aca="false">IF('ORÇ.REPROG. P CAIXA'!A36&gt;'ORÇ.REPROG. P CAIXA'!$AF$13,0,SMALL('ORÇ.REPROG. P CAIXA'!$AE$13:$AE$1012,'ORÇ.REPROG. P CAIXA'!A36))</f>
        <v>0</v>
      </c>
      <c r="F33" s="552" t="str">
        <f aca="false">IF('ORÇ.REPROG. P CAIXA'!A36&gt;'ORÇ.REPROG. P CAIXA'!$AF$13,"",VLOOKUP(E33,'ORÇ.REPROG. P CAIXA'!$B$13:$E$1012,2,FALSE()))</f>
        <v/>
      </c>
      <c r="G33" s="244" t="n">
        <f aca="false">IFERROR(IF(E33=0,0,VLOOKUP(E33,'ORÇ.REPROG. P CAIXA'!$B$13:$J$1012,9,FALSE())),0)</f>
        <v>0</v>
      </c>
      <c r="H33" s="248" t="n">
        <f aca="false">IF('CRONO EMPRESA'!H33&gt;0,'CRONO EMPRESA'!H33,0)</f>
        <v>0</v>
      </c>
      <c r="I33" s="244" t="n">
        <f aca="false">H33</f>
        <v>0</v>
      </c>
      <c r="J33" s="248" t="n">
        <f aca="false">IF('CRONO EMPRESA'!J33&gt;0,'CRONO EMPRESA'!J33,0)</f>
        <v>0</v>
      </c>
      <c r="K33" s="244" t="n">
        <f aca="false">I33+J33</f>
        <v>0</v>
      </c>
      <c r="L33" s="248" t="n">
        <f aca="false">IF('CRONO EMPRESA'!L33&gt;0,'CRONO EMPRESA'!L33,0)</f>
        <v>0</v>
      </c>
      <c r="M33" s="244" t="n">
        <f aca="false">K33+L33</f>
        <v>0</v>
      </c>
      <c r="N33" s="248" t="n">
        <f aca="false">IF('CRONO EMPRESA'!N33&gt;0,'CRONO EMPRESA'!N33,0)</f>
        <v>0</v>
      </c>
      <c r="O33" s="244" t="n">
        <f aca="false">M33+N33</f>
        <v>0</v>
      </c>
      <c r="P33" s="248" t="n">
        <f aca="false">IF('CRONO EMPRESA'!P33&gt;0,'CRONO EMPRESA'!P33,0)</f>
        <v>0</v>
      </c>
      <c r="Q33" s="244" t="n">
        <f aca="false">O33+P33</f>
        <v>0</v>
      </c>
      <c r="R33" s="248" t="n">
        <f aca="false">IF('CRONO EMPRESA'!R33&gt;0,'CRONO EMPRESA'!R33,0)</f>
        <v>0</v>
      </c>
      <c r="S33" s="250" t="n">
        <f aca="false">Q33+R33</f>
        <v>0</v>
      </c>
      <c r="T33" s="248" t="n">
        <f aca="false">IF('CRONO EMPRESA'!T33&gt;0,'CRONO EMPRESA'!T33,0)</f>
        <v>0</v>
      </c>
      <c r="U33" s="244" t="n">
        <f aca="false">S33+T33</f>
        <v>0</v>
      </c>
      <c r="V33" s="248" t="n">
        <f aca="false">IF('CRONO EMPRESA'!V33&gt;0,'CRONO EMPRESA'!V33,0)</f>
        <v>0</v>
      </c>
      <c r="W33" s="244" t="n">
        <f aca="false">U33+V33</f>
        <v>0</v>
      </c>
      <c r="X33" s="248" t="n">
        <f aca="false">IF('CRONO EMPRESA'!X33&gt;0,'CRONO EMPRESA'!X33,0)</f>
        <v>0</v>
      </c>
      <c r="Y33" s="244" t="n">
        <f aca="false">W33+X33</f>
        <v>0</v>
      </c>
      <c r="Z33" s="248" t="n">
        <f aca="false">IF('CRONO EMPRESA'!Z33&gt;0,'CRONO EMPRESA'!Z33,0)</f>
        <v>0</v>
      </c>
      <c r="AA33" s="244" t="n">
        <f aca="false">Y33+Z33</f>
        <v>0</v>
      </c>
      <c r="AB33" s="248" t="n">
        <f aca="false">IF('CRONO EMPRESA'!AB33&gt;0,'CRONO EMPRESA'!AB33,0)</f>
        <v>0</v>
      </c>
      <c r="AC33" s="244" t="n">
        <f aca="false">AA33+AB33</f>
        <v>0</v>
      </c>
      <c r="AD33" s="248" t="n">
        <f aca="false">IF('CRONO EMPRESA'!AD33&gt;0,'CRONO EMPRESA'!AD33,0)</f>
        <v>0</v>
      </c>
      <c r="AE33" s="250" t="n">
        <f aca="false">AC33+AD33</f>
        <v>0</v>
      </c>
      <c r="AF33" s="248" t="n">
        <f aca="false">IF('CRONO EMPRESA'!AF33&gt;0,'CRONO EMPRESA'!AF33,0)</f>
        <v>0</v>
      </c>
      <c r="AG33" s="244" t="n">
        <f aca="false">AE33+AF33</f>
        <v>0</v>
      </c>
      <c r="AH33" s="248" t="n">
        <f aca="false">IF('CRONO EMPRESA'!AH33&gt;0,'CRONO EMPRESA'!AH33,0)</f>
        <v>0</v>
      </c>
      <c r="AI33" s="244" t="n">
        <f aca="false">AG33+AH33</f>
        <v>0</v>
      </c>
      <c r="AJ33" s="248" t="n">
        <f aca="false">IF('CRONO EMPRESA'!AJ33&gt;0,'CRONO EMPRESA'!AJ33,0)</f>
        <v>0</v>
      </c>
      <c r="AK33" s="244" t="n">
        <f aca="false">AI33+AJ33</f>
        <v>0</v>
      </c>
      <c r="AL33" s="248" t="n">
        <f aca="false">IF('CRONO EMPRESA'!AL33&gt;0,'CRONO EMPRESA'!AL33,0)</f>
        <v>0</v>
      </c>
      <c r="AM33" s="244" t="n">
        <f aca="false">AK33+AL33</f>
        <v>0</v>
      </c>
      <c r="AN33" s="248" t="n">
        <f aca="false">IF('CRONO EMPRESA'!AN33&gt;0,'CRONO EMPRESA'!AN33,0)</f>
        <v>0</v>
      </c>
      <c r="AO33" s="244" t="n">
        <f aca="false">AM33+AN33</f>
        <v>0</v>
      </c>
      <c r="AP33" s="248" t="n">
        <f aca="false">IF('CRONO EMPRESA'!AP33&gt;0,'CRONO EMPRESA'!AP33,0)</f>
        <v>0</v>
      </c>
      <c r="AQ33" s="250" t="n">
        <f aca="false">AO33+AP33</f>
        <v>0</v>
      </c>
    </row>
    <row r="34" s="251" customFormat="true" ht="9.75" hidden="false" customHeight="true" outlineLevel="0" collapsed="false">
      <c r="B34" s="244" t="n">
        <f aca="false">G34/(SUM($G$10:$G$46))</f>
        <v>0</v>
      </c>
      <c r="C34" s="245" t="e">
        <f aca="false">G34*($G$48/$G$52)</f>
        <v>#DIV/0!</v>
      </c>
      <c r="D34" s="245" t="e">
        <f aca="false">G34*($G$49/$G$52)</f>
        <v>#DIV/0!</v>
      </c>
      <c r="E34" s="551" t="n">
        <f aca="false">IF('ORÇ.REPROG. P CAIXA'!A37&gt;'ORÇ.REPROG. P CAIXA'!$AF$13,0,SMALL('ORÇ.REPROG. P CAIXA'!$AE$13:$AE$1012,'ORÇ.REPROG. P CAIXA'!A37))</f>
        <v>0</v>
      </c>
      <c r="F34" s="552" t="str">
        <f aca="false">IF('ORÇ.REPROG. P CAIXA'!A37&gt;'ORÇ.REPROG. P CAIXA'!$AF$13,"",VLOOKUP(E34,'ORÇ.REPROG. P CAIXA'!$B$13:$E$1012,2,FALSE()))</f>
        <v/>
      </c>
      <c r="G34" s="244" t="n">
        <f aca="false">IFERROR(IF(E34=0,0,VLOOKUP(E34,'ORÇ.REPROG. P CAIXA'!$B$13:$J$1012,9,FALSE())),0)</f>
        <v>0</v>
      </c>
      <c r="H34" s="248" t="n">
        <f aca="false">IF('CRONO EMPRESA'!H34&gt;0,'CRONO EMPRESA'!H34,0)</f>
        <v>0</v>
      </c>
      <c r="I34" s="244" t="n">
        <f aca="false">H34</f>
        <v>0</v>
      </c>
      <c r="J34" s="248" t="n">
        <f aca="false">IF('CRONO EMPRESA'!J34&gt;0,'CRONO EMPRESA'!J34,0)</f>
        <v>0</v>
      </c>
      <c r="K34" s="244" t="n">
        <f aca="false">I34+J34</f>
        <v>0</v>
      </c>
      <c r="L34" s="248" t="n">
        <f aca="false">IF('CRONO EMPRESA'!L34&gt;0,'CRONO EMPRESA'!L34,0)</f>
        <v>0</v>
      </c>
      <c r="M34" s="244" t="n">
        <f aca="false">K34+L34</f>
        <v>0</v>
      </c>
      <c r="N34" s="248" t="n">
        <f aca="false">IF('CRONO EMPRESA'!N34&gt;0,'CRONO EMPRESA'!N34,0)</f>
        <v>0</v>
      </c>
      <c r="O34" s="244" t="n">
        <f aca="false">M34+N34</f>
        <v>0</v>
      </c>
      <c r="P34" s="248" t="n">
        <f aca="false">IF('CRONO EMPRESA'!P34&gt;0,'CRONO EMPRESA'!P34,0)</f>
        <v>0</v>
      </c>
      <c r="Q34" s="244" t="n">
        <f aca="false">O34+P34</f>
        <v>0</v>
      </c>
      <c r="R34" s="248" t="n">
        <f aca="false">IF('CRONO EMPRESA'!R34&gt;0,'CRONO EMPRESA'!R34,0)</f>
        <v>0</v>
      </c>
      <c r="S34" s="250" t="n">
        <f aca="false">Q34+R34</f>
        <v>0</v>
      </c>
      <c r="T34" s="248" t="n">
        <f aca="false">IF('CRONO EMPRESA'!T34&gt;0,'CRONO EMPRESA'!T34,0)</f>
        <v>0</v>
      </c>
      <c r="U34" s="244" t="n">
        <f aca="false">S34+T34</f>
        <v>0</v>
      </c>
      <c r="V34" s="248" t="n">
        <f aca="false">IF('CRONO EMPRESA'!V34&gt;0,'CRONO EMPRESA'!V34,0)</f>
        <v>0</v>
      </c>
      <c r="W34" s="244" t="n">
        <f aca="false">U34+V34</f>
        <v>0</v>
      </c>
      <c r="X34" s="248" t="n">
        <f aca="false">IF('CRONO EMPRESA'!X34&gt;0,'CRONO EMPRESA'!X34,0)</f>
        <v>0</v>
      </c>
      <c r="Y34" s="244" t="n">
        <f aca="false">W34+X34</f>
        <v>0</v>
      </c>
      <c r="Z34" s="248" t="n">
        <f aca="false">IF('CRONO EMPRESA'!Z34&gt;0,'CRONO EMPRESA'!Z34,0)</f>
        <v>0</v>
      </c>
      <c r="AA34" s="244" t="n">
        <f aca="false">Y34+Z34</f>
        <v>0</v>
      </c>
      <c r="AB34" s="248" t="n">
        <f aca="false">IF('CRONO EMPRESA'!AB34&gt;0,'CRONO EMPRESA'!AB34,0)</f>
        <v>0</v>
      </c>
      <c r="AC34" s="244" t="n">
        <f aca="false">AA34+AB34</f>
        <v>0</v>
      </c>
      <c r="AD34" s="248" t="n">
        <f aca="false">IF('CRONO EMPRESA'!AD34&gt;0,'CRONO EMPRESA'!AD34,0)</f>
        <v>0</v>
      </c>
      <c r="AE34" s="250" t="n">
        <f aca="false">AC34+AD34</f>
        <v>0</v>
      </c>
      <c r="AF34" s="248" t="n">
        <f aca="false">IF('CRONO EMPRESA'!AF34&gt;0,'CRONO EMPRESA'!AF34,0)</f>
        <v>0</v>
      </c>
      <c r="AG34" s="244" t="n">
        <f aca="false">AE34+AF34</f>
        <v>0</v>
      </c>
      <c r="AH34" s="248" t="n">
        <f aca="false">IF('CRONO EMPRESA'!AH34&gt;0,'CRONO EMPRESA'!AH34,0)</f>
        <v>0</v>
      </c>
      <c r="AI34" s="244" t="n">
        <f aca="false">AG34+AH34</f>
        <v>0</v>
      </c>
      <c r="AJ34" s="248" t="n">
        <f aca="false">IF('CRONO EMPRESA'!AJ34&gt;0,'CRONO EMPRESA'!AJ34,0)</f>
        <v>0</v>
      </c>
      <c r="AK34" s="244" t="n">
        <f aca="false">AI34+AJ34</f>
        <v>0</v>
      </c>
      <c r="AL34" s="248" t="n">
        <f aca="false">IF('CRONO EMPRESA'!AL34&gt;0,'CRONO EMPRESA'!AL34,0)</f>
        <v>0</v>
      </c>
      <c r="AM34" s="244" t="n">
        <f aca="false">AK34+AL34</f>
        <v>0</v>
      </c>
      <c r="AN34" s="248" t="n">
        <f aca="false">IF('CRONO EMPRESA'!AN34&gt;0,'CRONO EMPRESA'!AN34,0)</f>
        <v>0</v>
      </c>
      <c r="AO34" s="244" t="n">
        <f aca="false">AM34+AN34</f>
        <v>0</v>
      </c>
      <c r="AP34" s="248" t="n">
        <f aca="false">IF('CRONO EMPRESA'!AP34&gt;0,'CRONO EMPRESA'!AP34,0)</f>
        <v>0</v>
      </c>
      <c r="AQ34" s="250" t="n">
        <f aca="false">AO34+AP34</f>
        <v>0</v>
      </c>
    </row>
    <row r="35" s="251" customFormat="true" ht="9.75" hidden="false" customHeight="true" outlineLevel="0" collapsed="false">
      <c r="B35" s="244" t="n">
        <f aca="false">G35/(SUM($G$10:$G$46))</f>
        <v>0</v>
      </c>
      <c r="C35" s="245" t="e">
        <f aca="false">G35*($G$48/$G$52)</f>
        <v>#DIV/0!</v>
      </c>
      <c r="D35" s="245" t="e">
        <f aca="false">G35*($G$49/$G$52)</f>
        <v>#DIV/0!</v>
      </c>
      <c r="E35" s="551" t="n">
        <f aca="false">IF('ORÇ.REPROG. P CAIXA'!A38&gt;'ORÇ.REPROG. P CAIXA'!$AF$13,0,SMALL('ORÇ.REPROG. P CAIXA'!$AE$13:$AE$1012,'ORÇ.REPROG. P CAIXA'!A38))</f>
        <v>0</v>
      </c>
      <c r="F35" s="552" t="str">
        <f aca="false">IF('ORÇ.REPROG. P CAIXA'!A38&gt;'ORÇ.REPROG. P CAIXA'!$AF$13,"",VLOOKUP(E35,'ORÇ.REPROG. P CAIXA'!$B$13:$E$1012,2,FALSE()))</f>
        <v/>
      </c>
      <c r="G35" s="244" t="n">
        <f aca="false">IFERROR(IF(E35=0,0,VLOOKUP(E35,'ORÇ.REPROG. P CAIXA'!$B$13:$J$1012,9,FALSE())),0)</f>
        <v>0</v>
      </c>
      <c r="H35" s="248" t="n">
        <f aca="false">IF('CRONO EMPRESA'!H35&gt;0,'CRONO EMPRESA'!H35,0)</f>
        <v>0</v>
      </c>
      <c r="I35" s="244" t="n">
        <f aca="false">H35</f>
        <v>0</v>
      </c>
      <c r="J35" s="248" t="n">
        <f aca="false">IF('CRONO EMPRESA'!J35&gt;0,'CRONO EMPRESA'!J35,0)</f>
        <v>0</v>
      </c>
      <c r="K35" s="244" t="n">
        <f aca="false">I35+J35</f>
        <v>0</v>
      </c>
      <c r="L35" s="248" t="n">
        <f aca="false">IF('CRONO EMPRESA'!L35&gt;0,'CRONO EMPRESA'!L35,0)</f>
        <v>0</v>
      </c>
      <c r="M35" s="244" t="n">
        <f aca="false">K35+L35</f>
        <v>0</v>
      </c>
      <c r="N35" s="248" t="n">
        <f aca="false">IF('CRONO EMPRESA'!N35&gt;0,'CRONO EMPRESA'!N35,0)</f>
        <v>0</v>
      </c>
      <c r="O35" s="244" t="n">
        <f aca="false">M35+N35</f>
        <v>0</v>
      </c>
      <c r="P35" s="248" t="n">
        <f aca="false">IF('CRONO EMPRESA'!P35&gt;0,'CRONO EMPRESA'!P35,0)</f>
        <v>0</v>
      </c>
      <c r="Q35" s="244" t="n">
        <f aca="false">O35+P35</f>
        <v>0</v>
      </c>
      <c r="R35" s="248" t="n">
        <f aca="false">IF('CRONO EMPRESA'!R35&gt;0,'CRONO EMPRESA'!R35,0)</f>
        <v>0</v>
      </c>
      <c r="S35" s="250" t="n">
        <f aca="false">Q35+R35</f>
        <v>0</v>
      </c>
      <c r="T35" s="248" t="n">
        <f aca="false">IF('CRONO EMPRESA'!T35&gt;0,'CRONO EMPRESA'!T35,0)</f>
        <v>0</v>
      </c>
      <c r="U35" s="244" t="n">
        <f aca="false">S35+T35</f>
        <v>0</v>
      </c>
      <c r="V35" s="248" t="n">
        <f aca="false">IF('CRONO EMPRESA'!V35&gt;0,'CRONO EMPRESA'!V35,0)</f>
        <v>0</v>
      </c>
      <c r="W35" s="244" t="n">
        <f aca="false">U35+V35</f>
        <v>0</v>
      </c>
      <c r="X35" s="248" t="n">
        <f aca="false">IF('CRONO EMPRESA'!X35&gt;0,'CRONO EMPRESA'!X35,0)</f>
        <v>0</v>
      </c>
      <c r="Y35" s="244" t="n">
        <f aca="false">W35+X35</f>
        <v>0</v>
      </c>
      <c r="Z35" s="248" t="n">
        <f aca="false">IF('CRONO EMPRESA'!Z35&gt;0,'CRONO EMPRESA'!Z35,0)</f>
        <v>0</v>
      </c>
      <c r="AA35" s="244" t="n">
        <f aca="false">Y35+Z35</f>
        <v>0</v>
      </c>
      <c r="AB35" s="248" t="n">
        <f aca="false">IF('CRONO EMPRESA'!AB35&gt;0,'CRONO EMPRESA'!AB35,0)</f>
        <v>0</v>
      </c>
      <c r="AC35" s="244" t="n">
        <f aca="false">AA35+AB35</f>
        <v>0</v>
      </c>
      <c r="AD35" s="248" t="n">
        <f aca="false">IF('CRONO EMPRESA'!AD35&gt;0,'CRONO EMPRESA'!AD35,0)</f>
        <v>0</v>
      </c>
      <c r="AE35" s="250" t="n">
        <f aca="false">AC35+AD35</f>
        <v>0</v>
      </c>
      <c r="AF35" s="248" t="n">
        <f aca="false">IF('CRONO EMPRESA'!AF35&gt;0,'CRONO EMPRESA'!AF35,0)</f>
        <v>0</v>
      </c>
      <c r="AG35" s="244" t="n">
        <f aca="false">AE35+AF35</f>
        <v>0</v>
      </c>
      <c r="AH35" s="248" t="n">
        <f aca="false">IF('CRONO EMPRESA'!AH35&gt;0,'CRONO EMPRESA'!AH35,0)</f>
        <v>0</v>
      </c>
      <c r="AI35" s="244" t="n">
        <f aca="false">AG35+AH35</f>
        <v>0</v>
      </c>
      <c r="AJ35" s="248" t="n">
        <f aca="false">IF('CRONO EMPRESA'!AJ35&gt;0,'CRONO EMPRESA'!AJ35,0)</f>
        <v>0</v>
      </c>
      <c r="AK35" s="244" t="n">
        <f aca="false">AI35+AJ35</f>
        <v>0</v>
      </c>
      <c r="AL35" s="248" t="n">
        <f aca="false">IF('CRONO EMPRESA'!AL35&gt;0,'CRONO EMPRESA'!AL35,0)</f>
        <v>0</v>
      </c>
      <c r="AM35" s="244" t="n">
        <f aca="false">AK35+AL35</f>
        <v>0</v>
      </c>
      <c r="AN35" s="248" t="n">
        <f aca="false">IF('CRONO EMPRESA'!AN35&gt;0,'CRONO EMPRESA'!AN35,0)</f>
        <v>0</v>
      </c>
      <c r="AO35" s="244" t="n">
        <f aca="false">AM35+AN35</f>
        <v>0</v>
      </c>
      <c r="AP35" s="248" t="n">
        <f aca="false">IF('CRONO EMPRESA'!AP35&gt;0,'CRONO EMPRESA'!AP35,0)</f>
        <v>0</v>
      </c>
      <c r="AQ35" s="250" t="n">
        <f aca="false">AO35+AP35</f>
        <v>0</v>
      </c>
    </row>
    <row r="36" s="251" customFormat="true" ht="9.75" hidden="false" customHeight="true" outlineLevel="0" collapsed="false">
      <c r="B36" s="244" t="n">
        <f aca="false">G36/(SUM($G$10:$G$46))</f>
        <v>0</v>
      </c>
      <c r="C36" s="245" t="e">
        <f aca="false">G36*($G$48/$G$52)</f>
        <v>#DIV/0!</v>
      </c>
      <c r="D36" s="245" t="e">
        <f aca="false">G36*($G$49/$G$52)</f>
        <v>#DIV/0!</v>
      </c>
      <c r="E36" s="551" t="n">
        <f aca="false">IF('ORÇ.REPROG. P CAIXA'!A39&gt;'ORÇ.REPROG. P CAIXA'!$AF$13,0,SMALL('ORÇ.REPROG. P CAIXA'!$AE$13:$AE$1012,'ORÇ.REPROG. P CAIXA'!A39))</f>
        <v>0</v>
      </c>
      <c r="F36" s="552" t="str">
        <f aca="false">IF('ORÇ.REPROG. P CAIXA'!A39&gt;'ORÇ.REPROG. P CAIXA'!$AF$13,"",VLOOKUP(E36,'ORÇ.REPROG. P CAIXA'!$B$13:$E$1012,2,FALSE()))</f>
        <v/>
      </c>
      <c r="G36" s="244" t="n">
        <f aca="false">IFERROR(IF(E36=0,0,VLOOKUP(E36,'ORÇ.REPROG. P CAIXA'!$B$13:$J$1012,9,FALSE())),0)</f>
        <v>0</v>
      </c>
      <c r="H36" s="248" t="n">
        <f aca="false">IF('CRONO EMPRESA'!H36&gt;0,'CRONO EMPRESA'!H36,0)</f>
        <v>0</v>
      </c>
      <c r="I36" s="244" t="n">
        <f aca="false">H36</f>
        <v>0</v>
      </c>
      <c r="J36" s="248" t="n">
        <f aca="false">IF('CRONO EMPRESA'!J36&gt;0,'CRONO EMPRESA'!J36,0)</f>
        <v>0</v>
      </c>
      <c r="K36" s="244" t="n">
        <f aca="false">I36+J36</f>
        <v>0</v>
      </c>
      <c r="L36" s="248" t="n">
        <f aca="false">IF('CRONO EMPRESA'!L36&gt;0,'CRONO EMPRESA'!L36,0)</f>
        <v>0</v>
      </c>
      <c r="M36" s="244" t="n">
        <f aca="false">K36+L36</f>
        <v>0</v>
      </c>
      <c r="N36" s="248" t="n">
        <f aca="false">IF('CRONO EMPRESA'!N36&gt;0,'CRONO EMPRESA'!N36,0)</f>
        <v>0</v>
      </c>
      <c r="O36" s="244" t="n">
        <f aca="false">M36+N36</f>
        <v>0</v>
      </c>
      <c r="P36" s="248" t="n">
        <f aca="false">IF('CRONO EMPRESA'!P36&gt;0,'CRONO EMPRESA'!P36,0)</f>
        <v>0</v>
      </c>
      <c r="Q36" s="244" t="n">
        <f aca="false">O36+P36</f>
        <v>0</v>
      </c>
      <c r="R36" s="248" t="n">
        <f aca="false">IF('CRONO EMPRESA'!R36&gt;0,'CRONO EMPRESA'!R36,0)</f>
        <v>0</v>
      </c>
      <c r="S36" s="250" t="n">
        <f aca="false">Q36+R36</f>
        <v>0</v>
      </c>
      <c r="T36" s="248" t="n">
        <f aca="false">IF('CRONO EMPRESA'!T36&gt;0,'CRONO EMPRESA'!T36,0)</f>
        <v>0</v>
      </c>
      <c r="U36" s="244" t="n">
        <f aca="false">S36+T36</f>
        <v>0</v>
      </c>
      <c r="V36" s="248" t="n">
        <f aca="false">IF('CRONO EMPRESA'!V36&gt;0,'CRONO EMPRESA'!V36,0)</f>
        <v>0</v>
      </c>
      <c r="W36" s="244" t="n">
        <f aca="false">U36+V36</f>
        <v>0</v>
      </c>
      <c r="X36" s="248" t="n">
        <f aca="false">IF('CRONO EMPRESA'!X36&gt;0,'CRONO EMPRESA'!X36,0)</f>
        <v>0</v>
      </c>
      <c r="Y36" s="244" t="n">
        <f aca="false">W36+X36</f>
        <v>0</v>
      </c>
      <c r="Z36" s="248" t="n">
        <f aca="false">IF('CRONO EMPRESA'!Z36&gt;0,'CRONO EMPRESA'!Z36,0)</f>
        <v>0</v>
      </c>
      <c r="AA36" s="244" t="n">
        <f aca="false">Y36+Z36</f>
        <v>0</v>
      </c>
      <c r="AB36" s="248" t="n">
        <f aca="false">IF('CRONO EMPRESA'!AB36&gt;0,'CRONO EMPRESA'!AB36,0)</f>
        <v>0</v>
      </c>
      <c r="AC36" s="244" t="n">
        <f aca="false">AA36+AB36</f>
        <v>0</v>
      </c>
      <c r="AD36" s="248" t="n">
        <f aca="false">IF('CRONO EMPRESA'!AD36&gt;0,'CRONO EMPRESA'!AD36,0)</f>
        <v>0</v>
      </c>
      <c r="AE36" s="250" t="n">
        <f aca="false">AC36+AD36</f>
        <v>0</v>
      </c>
      <c r="AF36" s="248" t="n">
        <f aca="false">IF('CRONO EMPRESA'!AF36&gt;0,'CRONO EMPRESA'!AF36,0)</f>
        <v>0</v>
      </c>
      <c r="AG36" s="244" t="n">
        <f aca="false">AE36+AF36</f>
        <v>0</v>
      </c>
      <c r="AH36" s="248" t="n">
        <f aca="false">IF('CRONO EMPRESA'!AH36&gt;0,'CRONO EMPRESA'!AH36,0)</f>
        <v>0</v>
      </c>
      <c r="AI36" s="244" t="n">
        <f aca="false">AG36+AH36</f>
        <v>0</v>
      </c>
      <c r="AJ36" s="248" t="n">
        <f aca="false">IF('CRONO EMPRESA'!AJ36&gt;0,'CRONO EMPRESA'!AJ36,0)</f>
        <v>0</v>
      </c>
      <c r="AK36" s="244" t="n">
        <f aca="false">AI36+AJ36</f>
        <v>0</v>
      </c>
      <c r="AL36" s="248" t="n">
        <f aca="false">IF('CRONO EMPRESA'!AL36&gt;0,'CRONO EMPRESA'!AL36,0)</f>
        <v>0</v>
      </c>
      <c r="AM36" s="244" t="n">
        <f aca="false">AK36+AL36</f>
        <v>0</v>
      </c>
      <c r="AN36" s="248" t="n">
        <f aca="false">IF('CRONO EMPRESA'!AN36&gt;0,'CRONO EMPRESA'!AN36,0)</f>
        <v>0</v>
      </c>
      <c r="AO36" s="244" t="n">
        <f aca="false">AM36+AN36</f>
        <v>0</v>
      </c>
      <c r="AP36" s="248" t="n">
        <f aca="false">IF('CRONO EMPRESA'!AP36&gt;0,'CRONO EMPRESA'!AP36,0)</f>
        <v>0</v>
      </c>
      <c r="AQ36" s="250" t="n">
        <f aca="false">AO36+AP36</f>
        <v>0</v>
      </c>
    </row>
    <row r="37" s="251" customFormat="true" ht="9.75" hidden="false" customHeight="true" outlineLevel="0" collapsed="false">
      <c r="B37" s="244" t="n">
        <f aca="false">G37/(SUM($G$10:$G$46))</f>
        <v>0</v>
      </c>
      <c r="C37" s="245" t="e">
        <f aca="false">G37*($G$48/$G$52)</f>
        <v>#DIV/0!</v>
      </c>
      <c r="D37" s="245" t="e">
        <f aca="false">G37*($G$49/$G$52)</f>
        <v>#DIV/0!</v>
      </c>
      <c r="E37" s="551" t="n">
        <f aca="false">IF('ORÇ.REPROG. P CAIXA'!A40&gt;'ORÇ.REPROG. P CAIXA'!$AF$13,0,SMALL('ORÇ.REPROG. P CAIXA'!$AE$13:$AE$1012,'ORÇ.REPROG. P CAIXA'!A40))</f>
        <v>0</v>
      </c>
      <c r="F37" s="552" t="str">
        <f aca="false">IF('ORÇ.REPROG. P CAIXA'!A40&gt;'ORÇ.REPROG. P CAIXA'!$AF$13,"",VLOOKUP(E37,'ORÇ.REPROG. P CAIXA'!$B$13:$E$1012,2,FALSE()))</f>
        <v/>
      </c>
      <c r="G37" s="244" t="n">
        <f aca="false">IFERROR(IF(E37=0,0,VLOOKUP(E37,'ORÇ.REPROG. P CAIXA'!$B$13:$J$1012,9,FALSE())),0)</f>
        <v>0</v>
      </c>
      <c r="H37" s="248" t="n">
        <f aca="false">IF('CRONO EMPRESA'!H37&gt;0,'CRONO EMPRESA'!H37,0)</f>
        <v>0</v>
      </c>
      <c r="I37" s="244" t="n">
        <f aca="false">H37</f>
        <v>0</v>
      </c>
      <c r="J37" s="248" t="n">
        <f aca="false">IF('CRONO EMPRESA'!J37&gt;0,'CRONO EMPRESA'!J37,0)</f>
        <v>0</v>
      </c>
      <c r="K37" s="244" t="n">
        <f aca="false">I37+J37</f>
        <v>0</v>
      </c>
      <c r="L37" s="248" t="n">
        <f aca="false">IF('CRONO EMPRESA'!L37&gt;0,'CRONO EMPRESA'!L37,0)</f>
        <v>0</v>
      </c>
      <c r="M37" s="244" t="n">
        <f aca="false">K37+L37</f>
        <v>0</v>
      </c>
      <c r="N37" s="248" t="n">
        <f aca="false">IF('CRONO EMPRESA'!N37&gt;0,'CRONO EMPRESA'!N37,0)</f>
        <v>0</v>
      </c>
      <c r="O37" s="244" t="n">
        <f aca="false">M37+N37</f>
        <v>0</v>
      </c>
      <c r="P37" s="248" t="n">
        <f aca="false">IF('CRONO EMPRESA'!P37&gt;0,'CRONO EMPRESA'!P37,0)</f>
        <v>0</v>
      </c>
      <c r="Q37" s="244" t="n">
        <f aca="false">O37+P37</f>
        <v>0</v>
      </c>
      <c r="R37" s="248" t="n">
        <f aca="false">IF('CRONO EMPRESA'!R37&gt;0,'CRONO EMPRESA'!R37,0)</f>
        <v>0</v>
      </c>
      <c r="S37" s="250" t="n">
        <f aca="false">Q37+R37</f>
        <v>0</v>
      </c>
      <c r="T37" s="248" t="n">
        <f aca="false">IF('CRONO EMPRESA'!T37&gt;0,'CRONO EMPRESA'!T37,0)</f>
        <v>0</v>
      </c>
      <c r="U37" s="244" t="n">
        <f aca="false">S37+T37</f>
        <v>0</v>
      </c>
      <c r="V37" s="248" t="n">
        <f aca="false">IF('CRONO EMPRESA'!V37&gt;0,'CRONO EMPRESA'!V37,0)</f>
        <v>0</v>
      </c>
      <c r="W37" s="244" t="n">
        <f aca="false">U37+V37</f>
        <v>0</v>
      </c>
      <c r="X37" s="248" t="n">
        <f aca="false">IF('CRONO EMPRESA'!X37&gt;0,'CRONO EMPRESA'!X37,0)</f>
        <v>0</v>
      </c>
      <c r="Y37" s="244" t="n">
        <f aca="false">W37+X37</f>
        <v>0</v>
      </c>
      <c r="Z37" s="248" t="n">
        <f aca="false">IF('CRONO EMPRESA'!Z37&gt;0,'CRONO EMPRESA'!Z37,0)</f>
        <v>0</v>
      </c>
      <c r="AA37" s="244" t="n">
        <f aca="false">Y37+Z37</f>
        <v>0</v>
      </c>
      <c r="AB37" s="248" t="n">
        <f aca="false">IF('CRONO EMPRESA'!AB37&gt;0,'CRONO EMPRESA'!AB37,0)</f>
        <v>0</v>
      </c>
      <c r="AC37" s="244" t="n">
        <f aca="false">AA37+AB37</f>
        <v>0</v>
      </c>
      <c r="AD37" s="248" t="n">
        <f aca="false">IF('CRONO EMPRESA'!AD37&gt;0,'CRONO EMPRESA'!AD37,0)</f>
        <v>0</v>
      </c>
      <c r="AE37" s="250" t="n">
        <f aca="false">AC37+AD37</f>
        <v>0</v>
      </c>
      <c r="AF37" s="248" t="n">
        <f aca="false">IF('CRONO EMPRESA'!AF37&gt;0,'CRONO EMPRESA'!AF37,0)</f>
        <v>0</v>
      </c>
      <c r="AG37" s="244" t="n">
        <f aca="false">AE37+AF37</f>
        <v>0</v>
      </c>
      <c r="AH37" s="248" t="n">
        <f aca="false">IF('CRONO EMPRESA'!AH37&gt;0,'CRONO EMPRESA'!AH37,0)</f>
        <v>0</v>
      </c>
      <c r="AI37" s="244" t="n">
        <f aca="false">AG37+AH37</f>
        <v>0</v>
      </c>
      <c r="AJ37" s="248" t="n">
        <f aca="false">IF('CRONO EMPRESA'!AJ37&gt;0,'CRONO EMPRESA'!AJ37,0)</f>
        <v>0</v>
      </c>
      <c r="AK37" s="244" t="n">
        <f aca="false">AI37+AJ37</f>
        <v>0</v>
      </c>
      <c r="AL37" s="248" t="n">
        <f aca="false">IF('CRONO EMPRESA'!AL37&gt;0,'CRONO EMPRESA'!AL37,0)</f>
        <v>0</v>
      </c>
      <c r="AM37" s="244" t="n">
        <f aca="false">AK37+AL37</f>
        <v>0</v>
      </c>
      <c r="AN37" s="248" t="n">
        <f aca="false">IF('CRONO EMPRESA'!AN37&gt;0,'CRONO EMPRESA'!AN37,0)</f>
        <v>0</v>
      </c>
      <c r="AO37" s="244" t="n">
        <f aca="false">AM37+AN37</f>
        <v>0</v>
      </c>
      <c r="AP37" s="248" t="n">
        <f aca="false">IF('CRONO EMPRESA'!AP37&gt;0,'CRONO EMPRESA'!AP37,0)</f>
        <v>0</v>
      </c>
      <c r="AQ37" s="250" t="n">
        <f aca="false">AO37+AP37</f>
        <v>0</v>
      </c>
    </row>
    <row r="38" customFormat="false" ht="9.75" hidden="false" customHeight="true" outlineLevel="0" collapsed="false">
      <c r="B38" s="244" t="n">
        <f aca="false">G38/(SUM($G$10:$G$46))</f>
        <v>0</v>
      </c>
      <c r="C38" s="245" t="e">
        <f aca="false">G38*($G$48/$G$52)</f>
        <v>#DIV/0!</v>
      </c>
      <c r="D38" s="245" t="e">
        <f aca="false">G38*($G$49/$G$52)</f>
        <v>#DIV/0!</v>
      </c>
      <c r="E38" s="551" t="n">
        <f aca="false">IF('ORÇ.REPROG. P CAIXA'!A41&gt;'ORÇ.REPROG. P CAIXA'!$AF$13,0,SMALL('ORÇ.REPROG. P CAIXA'!$AE$13:$AE$1012,'ORÇ.REPROG. P CAIXA'!A41))</f>
        <v>0</v>
      </c>
      <c r="F38" s="552" t="str">
        <f aca="false">IF('ORÇ.REPROG. P CAIXA'!A41&gt;'ORÇ.REPROG. P CAIXA'!$AF$13,"",VLOOKUP(E38,'ORÇ.REPROG. P CAIXA'!$B$13:$E$1012,2,FALSE()))</f>
        <v/>
      </c>
      <c r="G38" s="244" t="n">
        <f aca="false">IFERROR(IF(E38=0,0,VLOOKUP(E38,'ORÇ.REPROG. P CAIXA'!$B$13:$J$1012,9,FALSE())),0)</f>
        <v>0</v>
      </c>
      <c r="H38" s="248" t="n">
        <f aca="false">IF('CRONO EMPRESA'!H38&gt;0,'CRONO EMPRESA'!H38,0)</f>
        <v>0</v>
      </c>
      <c r="I38" s="244" t="n">
        <f aca="false">H38</f>
        <v>0</v>
      </c>
      <c r="J38" s="248" t="n">
        <f aca="false">IF('CRONO EMPRESA'!J38&gt;0,'CRONO EMPRESA'!J38,0)</f>
        <v>0</v>
      </c>
      <c r="K38" s="244" t="n">
        <f aca="false">I38+J38</f>
        <v>0</v>
      </c>
      <c r="L38" s="248" t="n">
        <f aca="false">IF('CRONO EMPRESA'!L38&gt;0,'CRONO EMPRESA'!L38,0)</f>
        <v>0</v>
      </c>
      <c r="M38" s="244" t="n">
        <f aca="false">K38+L38</f>
        <v>0</v>
      </c>
      <c r="N38" s="248" t="n">
        <f aca="false">IF('CRONO EMPRESA'!N38&gt;0,'CRONO EMPRESA'!N38,0)</f>
        <v>0</v>
      </c>
      <c r="O38" s="244" t="n">
        <f aca="false">M38+N38</f>
        <v>0</v>
      </c>
      <c r="P38" s="248" t="n">
        <f aca="false">IF('CRONO EMPRESA'!P38&gt;0,'CRONO EMPRESA'!P38,0)</f>
        <v>0</v>
      </c>
      <c r="Q38" s="244" t="n">
        <f aca="false">O38+P38</f>
        <v>0</v>
      </c>
      <c r="R38" s="248" t="n">
        <f aca="false">IF('CRONO EMPRESA'!R38&gt;0,'CRONO EMPRESA'!R38,0)</f>
        <v>0</v>
      </c>
      <c r="S38" s="250" t="n">
        <f aca="false">Q38+R38</f>
        <v>0</v>
      </c>
      <c r="T38" s="248" t="n">
        <f aca="false">IF('CRONO EMPRESA'!T38&gt;0,'CRONO EMPRESA'!T38,0)</f>
        <v>0</v>
      </c>
      <c r="U38" s="244" t="n">
        <f aca="false">S38+T38</f>
        <v>0</v>
      </c>
      <c r="V38" s="248" t="n">
        <f aca="false">IF('CRONO EMPRESA'!V38&gt;0,'CRONO EMPRESA'!V38,0)</f>
        <v>0</v>
      </c>
      <c r="W38" s="244" t="n">
        <f aca="false">U38+V38</f>
        <v>0</v>
      </c>
      <c r="X38" s="248" t="n">
        <f aca="false">IF('CRONO EMPRESA'!X38&gt;0,'CRONO EMPRESA'!X38,0)</f>
        <v>0</v>
      </c>
      <c r="Y38" s="244" t="n">
        <f aca="false">W38+X38</f>
        <v>0</v>
      </c>
      <c r="Z38" s="248" t="n">
        <f aca="false">IF('CRONO EMPRESA'!Z38&gt;0,'CRONO EMPRESA'!Z38,0)</f>
        <v>0</v>
      </c>
      <c r="AA38" s="244" t="n">
        <f aca="false">Y38+Z38</f>
        <v>0</v>
      </c>
      <c r="AB38" s="248" t="n">
        <f aca="false">IF('CRONO EMPRESA'!AB38&gt;0,'CRONO EMPRESA'!AB38,0)</f>
        <v>0</v>
      </c>
      <c r="AC38" s="244" t="n">
        <f aca="false">AA38+AB38</f>
        <v>0</v>
      </c>
      <c r="AD38" s="248" t="n">
        <f aca="false">IF('CRONO EMPRESA'!AD38&gt;0,'CRONO EMPRESA'!AD38,0)</f>
        <v>0</v>
      </c>
      <c r="AE38" s="250" t="n">
        <f aca="false">AC38+AD38</f>
        <v>0</v>
      </c>
      <c r="AF38" s="248" t="n">
        <f aca="false">IF('CRONO EMPRESA'!AF38&gt;0,'CRONO EMPRESA'!AF38,0)</f>
        <v>0</v>
      </c>
      <c r="AG38" s="244" t="n">
        <f aca="false">AE38+AF38</f>
        <v>0</v>
      </c>
      <c r="AH38" s="248" t="n">
        <f aca="false">IF('CRONO EMPRESA'!AH38&gt;0,'CRONO EMPRESA'!AH38,0)</f>
        <v>0</v>
      </c>
      <c r="AI38" s="244" t="n">
        <f aca="false">AG38+AH38</f>
        <v>0</v>
      </c>
      <c r="AJ38" s="248" t="n">
        <f aca="false">IF('CRONO EMPRESA'!AJ38&gt;0,'CRONO EMPRESA'!AJ38,0)</f>
        <v>0</v>
      </c>
      <c r="AK38" s="244" t="n">
        <f aca="false">AI38+AJ38</f>
        <v>0</v>
      </c>
      <c r="AL38" s="248" t="n">
        <f aca="false">IF('CRONO EMPRESA'!AL38&gt;0,'CRONO EMPRESA'!AL38,0)</f>
        <v>0</v>
      </c>
      <c r="AM38" s="244" t="n">
        <f aca="false">AK38+AL38</f>
        <v>0</v>
      </c>
      <c r="AN38" s="248" t="n">
        <f aca="false">IF('CRONO EMPRESA'!AN38&gt;0,'CRONO EMPRESA'!AN38,0)</f>
        <v>0</v>
      </c>
      <c r="AO38" s="244" t="n">
        <f aca="false">AM38+AN38</f>
        <v>0</v>
      </c>
      <c r="AP38" s="248" t="n">
        <f aca="false">IF('CRONO EMPRESA'!AP38&gt;0,'CRONO EMPRESA'!AP38,0)</f>
        <v>0</v>
      </c>
      <c r="AQ38" s="250" t="n">
        <f aca="false">AO38+AP38</f>
        <v>0</v>
      </c>
    </row>
    <row r="39" customFormat="false" ht="9.75" hidden="false" customHeight="true" outlineLevel="0" collapsed="false">
      <c r="B39" s="244" t="n">
        <f aca="false">G39/(SUM($G$10:$G$46))</f>
        <v>0</v>
      </c>
      <c r="C39" s="245" t="e">
        <f aca="false">G39*($G$48/$G$52)</f>
        <v>#DIV/0!</v>
      </c>
      <c r="D39" s="245" t="e">
        <f aca="false">G39*($G$49/$G$52)</f>
        <v>#DIV/0!</v>
      </c>
      <c r="E39" s="551" t="n">
        <f aca="false">IF('ORÇ.REPROG. P CAIXA'!A42&gt;'ORÇ.REPROG. P CAIXA'!$AF$13,0,SMALL('ORÇ.REPROG. P CAIXA'!$AE$13:$AE$1012,'ORÇ.REPROG. P CAIXA'!A42))</f>
        <v>0</v>
      </c>
      <c r="F39" s="552" t="str">
        <f aca="false">IF('ORÇ.REPROG. P CAIXA'!A42&gt;'ORÇ.REPROG. P CAIXA'!$AF$13,"",VLOOKUP(E39,'ORÇ.REPROG. P CAIXA'!$B$13:$E$1012,2,FALSE()))</f>
        <v/>
      </c>
      <c r="G39" s="244" t="n">
        <f aca="false">IFERROR(IF(E39=0,0,VLOOKUP(E39,'ORÇ.REPROG. P CAIXA'!$B$13:$J$1012,9,FALSE())),0)</f>
        <v>0</v>
      </c>
      <c r="H39" s="248" t="n">
        <f aca="false">IF('CRONO EMPRESA'!H39&gt;0,'CRONO EMPRESA'!H39,0)</f>
        <v>0</v>
      </c>
      <c r="I39" s="244" t="n">
        <f aca="false">H39</f>
        <v>0</v>
      </c>
      <c r="J39" s="248" t="n">
        <f aca="false">IF('CRONO EMPRESA'!J39&gt;0,'CRONO EMPRESA'!J39,0)</f>
        <v>0</v>
      </c>
      <c r="K39" s="244" t="n">
        <f aca="false">I39+J39</f>
        <v>0</v>
      </c>
      <c r="L39" s="248" t="n">
        <f aca="false">IF('CRONO EMPRESA'!L39&gt;0,'CRONO EMPRESA'!L39,0)</f>
        <v>0</v>
      </c>
      <c r="M39" s="244" t="n">
        <f aca="false">K39+L39</f>
        <v>0</v>
      </c>
      <c r="N39" s="248" t="n">
        <f aca="false">IF('CRONO EMPRESA'!N39&gt;0,'CRONO EMPRESA'!N39,0)</f>
        <v>0</v>
      </c>
      <c r="O39" s="244" t="n">
        <f aca="false">M39+N39</f>
        <v>0</v>
      </c>
      <c r="P39" s="248" t="n">
        <f aca="false">IF('CRONO EMPRESA'!P39&gt;0,'CRONO EMPRESA'!P39,0)</f>
        <v>0</v>
      </c>
      <c r="Q39" s="244" t="n">
        <f aca="false">O39+P39</f>
        <v>0</v>
      </c>
      <c r="R39" s="248" t="n">
        <f aca="false">IF('CRONO EMPRESA'!R39&gt;0,'CRONO EMPRESA'!R39,0)</f>
        <v>0</v>
      </c>
      <c r="S39" s="250" t="n">
        <f aca="false">Q39+R39</f>
        <v>0</v>
      </c>
      <c r="T39" s="248" t="n">
        <f aca="false">IF('CRONO EMPRESA'!T39&gt;0,'CRONO EMPRESA'!T39,0)</f>
        <v>0</v>
      </c>
      <c r="U39" s="244" t="n">
        <f aca="false">S39+T39</f>
        <v>0</v>
      </c>
      <c r="V39" s="248" t="n">
        <f aca="false">IF('CRONO EMPRESA'!V39&gt;0,'CRONO EMPRESA'!V39,0)</f>
        <v>0</v>
      </c>
      <c r="W39" s="244" t="n">
        <f aca="false">U39+V39</f>
        <v>0</v>
      </c>
      <c r="X39" s="248" t="n">
        <f aca="false">IF('CRONO EMPRESA'!X39&gt;0,'CRONO EMPRESA'!X39,0)</f>
        <v>0</v>
      </c>
      <c r="Y39" s="244" t="n">
        <f aca="false">W39+X39</f>
        <v>0</v>
      </c>
      <c r="Z39" s="248" t="n">
        <f aca="false">IF('CRONO EMPRESA'!Z39&gt;0,'CRONO EMPRESA'!Z39,0)</f>
        <v>0</v>
      </c>
      <c r="AA39" s="244" t="n">
        <f aca="false">Y39+Z39</f>
        <v>0</v>
      </c>
      <c r="AB39" s="248" t="n">
        <f aca="false">IF('CRONO EMPRESA'!AB39&gt;0,'CRONO EMPRESA'!AB39,0)</f>
        <v>0</v>
      </c>
      <c r="AC39" s="244" t="n">
        <f aca="false">AA39+AB39</f>
        <v>0</v>
      </c>
      <c r="AD39" s="248" t="n">
        <f aca="false">IF('CRONO EMPRESA'!AD39&gt;0,'CRONO EMPRESA'!AD39,0)</f>
        <v>0</v>
      </c>
      <c r="AE39" s="250" t="n">
        <f aca="false">AC39+AD39</f>
        <v>0</v>
      </c>
      <c r="AF39" s="248" t="n">
        <f aca="false">IF('CRONO EMPRESA'!AF39&gt;0,'CRONO EMPRESA'!AF39,0)</f>
        <v>0</v>
      </c>
      <c r="AG39" s="244" t="n">
        <f aca="false">AE39+AF39</f>
        <v>0</v>
      </c>
      <c r="AH39" s="248" t="n">
        <f aca="false">IF('CRONO EMPRESA'!AH39&gt;0,'CRONO EMPRESA'!AH39,0)</f>
        <v>0</v>
      </c>
      <c r="AI39" s="244" t="n">
        <f aca="false">AG39+AH39</f>
        <v>0</v>
      </c>
      <c r="AJ39" s="248" t="n">
        <f aca="false">IF('CRONO EMPRESA'!AJ39&gt;0,'CRONO EMPRESA'!AJ39,0)</f>
        <v>0</v>
      </c>
      <c r="AK39" s="244" t="n">
        <f aca="false">AI39+AJ39</f>
        <v>0</v>
      </c>
      <c r="AL39" s="248" t="n">
        <f aca="false">IF('CRONO EMPRESA'!AL39&gt;0,'CRONO EMPRESA'!AL39,0)</f>
        <v>0</v>
      </c>
      <c r="AM39" s="244" t="n">
        <f aca="false">AK39+AL39</f>
        <v>0</v>
      </c>
      <c r="AN39" s="248" t="n">
        <f aca="false">IF('CRONO EMPRESA'!AN39&gt;0,'CRONO EMPRESA'!AN39,0)</f>
        <v>0</v>
      </c>
      <c r="AO39" s="244" t="n">
        <f aca="false">AM39+AN39</f>
        <v>0</v>
      </c>
      <c r="AP39" s="248" t="n">
        <f aca="false">IF('CRONO EMPRESA'!AP39&gt;0,'CRONO EMPRESA'!AP39,0)</f>
        <v>0</v>
      </c>
      <c r="AQ39" s="250" t="n">
        <f aca="false">AO39+AP39</f>
        <v>0</v>
      </c>
    </row>
    <row r="40" customFormat="false" ht="9.75" hidden="false" customHeight="true" outlineLevel="0" collapsed="false">
      <c r="B40" s="244" t="n">
        <f aca="false">G40/(SUM($G$10:$G$46))</f>
        <v>0</v>
      </c>
      <c r="C40" s="245" t="e">
        <f aca="false">G40*($G$48/$G$52)</f>
        <v>#DIV/0!</v>
      </c>
      <c r="D40" s="245" t="e">
        <f aca="false">G40*($G$49/$G$52)</f>
        <v>#DIV/0!</v>
      </c>
      <c r="E40" s="551" t="n">
        <f aca="false">IF('ORÇ.REPROG. P CAIXA'!A43&gt;'ORÇ.REPROG. P CAIXA'!$AF$13,0,SMALL('ORÇ.REPROG. P CAIXA'!$AE$13:$AE$1012,'ORÇ.REPROG. P CAIXA'!A43))</f>
        <v>0</v>
      </c>
      <c r="F40" s="552" t="str">
        <f aca="false">IF('ORÇ.REPROG. P CAIXA'!A43&gt;'ORÇ.REPROG. P CAIXA'!$AF$13,"",VLOOKUP(E40,'ORÇ.REPROG. P CAIXA'!$B$13:$E$1012,2,FALSE()))</f>
        <v/>
      </c>
      <c r="G40" s="244" t="n">
        <f aca="false">IFERROR(IF(E40=0,0,VLOOKUP(E40,'ORÇ.REPROG. P CAIXA'!$B$13:$J$1012,9,FALSE())),0)</f>
        <v>0</v>
      </c>
      <c r="H40" s="248" t="n">
        <f aca="false">IF('CRONO EMPRESA'!H40&gt;0,'CRONO EMPRESA'!H40,0)</f>
        <v>0</v>
      </c>
      <c r="I40" s="244" t="n">
        <f aca="false">H40</f>
        <v>0</v>
      </c>
      <c r="J40" s="248" t="n">
        <f aca="false">IF('CRONO EMPRESA'!J40&gt;0,'CRONO EMPRESA'!J40,0)</f>
        <v>0</v>
      </c>
      <c r="K40" s="244" t="n">
        <f aca="false">I40+J40</f>
        <v>0</v>
      </c>
      <c r="L40" s="248" t="n">
        <f aca="false">IF('CRONO EMPRESA'!L40&gt;0,'CRONO EMPRESA'!L40,0)</f>
        <v>0</v>
      </c>
      <c r="M40" s="244" t="n">
        <f aca="false">K40+L40</f>
        <v>0</v>
      </c>
      <c r="N40" s="248" t="n">
        <f aca="false">IF('CRONO EMPRESA'!N40&gt;0,'CRONO EMPRESA'!N40,0)</f>
        <v>0</v>
      </c>
      <c r="O40" s="244" t="n">
        <f aca="false">M40+N40</f>
        <v>0</v>
      </c>
      <c r="P40" s="248" t="n">
        <f aca="false">IF('CRONO EMPRESA'!P40&gt;0,'CRONO EMPRESA'!P40,0)</f>
        <v>0</v>
      </c>
      <c r="Q40" s="244" t="n">
        <f aca="false">O40+P40</f>
        <v>0</v>
      </c>
      <c r="R40" s="248" t="n">
        <f aca="false">IF('CRONO EMPRESA'!R40&gt;0,'CRONO EMPRESA'!R40,0)</f>
        <v>0</v>
      </c>
      <c r="S40" s="250" t="n">
        <f aca="false">Q40+R40</f>
        <v>0</v>
      </c>
      <c r="T40" s="248" t="n">
        <f aca="false">IF('CRONO EMPRESA'!T40&gt;0,'CRONO EMPRESA'!T40,0)</f>
        <v>0</v>
      </c>
      <c r="U40" s="244" t="n">
        <f aca="false">S40+T40</f>
        <v>0</v>
      </c>
      <c r="V40" s="248" t="n">
        <f aca="false">IF('CRONO EMPRESA'!V40&gt;0,'CRONO EMPRESA'!V40,0)</f>
        <v>0</v>
      </c>
      <c r="W40" s="244" t="n">
        <f aca="false">U40+V40</f>
        <v>0</v>
      </c>
      <c r="X40" s="248" t="n">
        <f aca="false">IF('CRONO EMPRESA'!X40&gt;0,'CRONO EMPRESA'!X40,0)</f>
        <v>0</v>
      </c>
      <c r="Y40" s="244" t="n">
        <f aca="false">W40+X40</f>
        <v>0</v>
      </c>
      <c r="Z40" s="248" t="n">
        <f aca="false">IF('CRONO EMPRESA'!Z40&gt;0,'CRONO EMPRESA'!Z40,0)</f>
        <v>0</v>
      </c>
      <c r="AA40" s="244" t="n">
        <f aca="false">Y40+Z40</f>
        <v>0</v>
      </c>
      <c r="AB40" s="248" t="n">
        <f aca="false">IF('CRONO EMPRESA'!AB40&gt;0,'CRONO EMPRESA'!AB40,0)</f>
        <v>0</v>
      </c>
      <c r="AC40" s="244" t="n">
        <f aca="false">AA40+AB40</f>
        <v>0</v>
      </c>
      <c r="AD40" s="248" t="n">
        <f aca="false">IF('CRONO EMPRESA'!AD40&gt;0,'CRONO EMPRESA'!AD40,0)</f>
        <v>0</v>
      </c>
      <c r="AE40" s="250" t="n">
        <f aca="false">AC40+AD40</f>
        <v>0</v>
      </c>
      <c r="AF40" s="248" t="n">
        <f aca="false">IF('CRONO EMPRESA'!AF40&gt;0,'CRONO EMPRESA'!AF40,0)</f>
        <v>0</v>
      </c>
      <c r="AG40" s="244" t="n">
        <f aca="false">AE40+AF40</f>
        <v>0</v>
      </c>
      <c r="AH40" s="248" t="n">
        <f aca="false">IF('CRONO EMPRESA'!AH40&gt;0,'CRONO EMPRESA'!AH40,0)</f>
        <v>0</v>
      </c>
      <c r="AI40" s="244" t="n">
        <f aca="false">AG40+AH40</f>
        <v>0</v>
      </c>
      <c r="AJ40" s="248" t="n">
        <f aca="false">IF('CRONO EMPRESA'!AJ40&gt;0,'CRONO EMPRESA'!AJ40,0)</f>
        <v>0</v>
      </c>
      <c r="AK40" s="244" t="n">
        <f aca="false">AI40+AJ40</f>
        <v>0</v>
      </c>
      <c r="AL40" s="248" t="n">
        <f aca="false">IF('CRONO EMPRESA'!AL40&gt;0,'CRONO EMPRESA'!AL40,0)</f>
        <v>0</v>
      </c>
      <c r="AM40" s="244" t="n">
        <f aca="false">AK40+AL40</f>
        <v>0</v>
      </c>
      <c r="AN40" s="248" t="n">
        <f aca="false">IF('CRONO EMPRESA'!AN40&gt;0,'CRONO EMPRESA'!AN40,0)</f>
        <v>0</v>
      </c>
      <c r="AO40" s="244" t="n">
        <f aca="false">AM40+AN40</f>
        <v>0</v>
      </c>
      <c r="AP40" s="248" t="n">
        <f aca="false">IF('CRONO EMPRESA'!AP40&gt;0,'CRONO EMPRESA'!AP40,0)</f>
        <v>0</v>
      </c>
      <c r="AQ40" s="250" t="n">
        <f aca="false">AO40+AP40</f>
        <v>0</v>
      </c>
    </row>
    <row r="41" customFormat="false" ht="9.75" hidden="false" customHeight="true" outlineLevel="0" collapsed="false">
      <c r="B41" s="244" t="n">
        <f aca="false">G41/(SUM($G$10:$G$46))</f>
        <v>0</v>
      </c>
      <c r="C41" s="245" t="e">
        <f aca="false">G41*($G$48/$G$52)</f>
        <v>#DIV/0!</v>
      </c>
      <c r="D41" s="245" t="e">
        <f aca="false">G41*($G$49/$G$52)</f>
        <v>#DIV/0!</v>
      </c>
      <c r="E41" s="551" t="n">
        <f aca="false">IF('ORÇ.REPROG. P CAIXA'!A44&gt;'ORÇ.REPROG. P CAIXA'!$AF$13,0,SMALL('ORÇ.REPROG. P CAIXA'!$AE$13:$AE$1012,'ORÇ.REPROG. P CAIXA'!A44))</f>
        <v>0</v>
      </c>
      <c r="F41" s="552" t="str">
        <f aca="false">IF('ORÇ.REPROG. P CAIXA'!A44&gt;'ORÇ.REPROG. P CAIXA'!$AF$13,"",VLOOKUP(E41,'ORÇ.REPROG. P CAIXA'!$B$13:$E$1012,2,FALSE()))</f>
        <v/>
      </c>
      <c r="G41" s="244" t="n">
        <f aca="false">IFERROR(IF(E41=0,0,VLOOKUP(E41,'ORÇ.REPROG. P CAIXA'!$B$13:$J$1012,9,FALSE())),0)</f>
        <v>0</v>
      </c>
      <c r="H41" s="248" t="n">
        <f aca="false">IF('CRONO EMPRESA'!H41&gt;0,'CRONO EMPRESA'!H41,0)</f>
        <v>0</v>
      </c>
      <c r="I41" s="244" t="n">
        <f aca="false">H41</f>
        <v>0</v>
      </c>
      <c r="J41" s="248" t="n">
        <f aca="false">IF('CRONO EMPRESA'!J41&gt;0,'CRONO EMPRESA'!J41,0)</f>
        <v>0</v>
      </c>
      <c r="K41" s="244" t="n">
        <f aca="false">I41+J41</f>
        <v>0</v>
      </c>
      <c r="L41" s="248" t="n">
        <f aca="false">IF('CRONO EMPRESA'!L41&gt;0,'CRONO EMPRESA'!L41,0)</f>
        <v>0</v>
      </c>
      <c r="M41" s="244" t="n">
        <f aca="false">K41+L41</f>
        <v>0</v>
      </c>
      <c r="N41" s="248" t="n">
        <f aca="false">IF('CRONO EMPRESA'!N41&gt;0,'CRONO EMPRESA'!N41,0)</f>
        <v>0</v>
      </c>
      <c r="O41" s="244" t="n">
        <f aca="false">M41+N41</f>
        <v>0</v>
      </c>
      <c r="P41" s="248" t="n">
        <f aca="false">IF('CRONO EMPRESA'!P41&gt;0,'CRONO EMPRESA'!P41,0)</f>
        <v>0</v>
      </c>
      <c r="Q41" s="244" t="n">
        <f aca="false">O41+P41</f>
        <v>0</v>
      </c>
      <c r="R41" s="248" t="n">
        <f aca="false">IF('CRONO EMPRESA'!R41&gt;0,'CRONO EMPRESA'!R41,0)</f>
        <v>0</v>
      </c>
      <c r="S41" s="250" t="n">
        <f aca="false">Q41+R41</f>
        <v>0</v>
      </c>
      <c r="T41" s="248" t="n">
        <f aca="false">IF('CRONO EMPRESA'!T41&gt;0,'CRONO EMPRESA'!T41,0)</f>
        <v>0</v>
      </c>
      <c r="U41" s="244" t="n">
        <f aca="false">S41+T41</f>
        <v>0</v>
      </c>
      <c r="V41" s="248" t="n">
        <f aca="false">IF('CRONO EMPRESA'!V41&gt;0,'CRONO EMPRESA'!V41,0)</f>
        <v>0</v>
      </c>
      <c r="W41" s="244" t="n">
        <f aca="false">U41+V41</f>
        <v>0</v>
      </c>
      <c r="X41" s="248" t="n">
        <f aca="false">IF('CRONO EMPRESA'!X41&gt;0,'CRONO EMPRESA'!X41,0)</f>
        <v>0</v>
      </c>
      <c r="Y41" s="244" t="n">
        <f aca="false">W41+X41</f>
        <v>0</v>
      </c>
      <c r="Z41" s="248" t="n">
        <f aca="false">IF('CRONO EMPRESA'!Z41&gt;0,'CRONO EMPRESA'!Z41,0)</f>
        <v>0</v>
      </c>
      <c r="AA41" s="244" t="n">
        <f aca="false">Y41+Z41</f>
        <v>0</v>
      </c>
      <c r="AB41" s="248" t="n">
        <f aca="false">IF('CRONO EMPRESA'!AB41&gt;0,'CRONO EMPRESA'!AB41,0)</f>
        <v>0</v>
      </c>
      <c r="AC41" s="244" t="n">
        <f aca="false">AA41+AB41</f>
        <v>0</v>
      </c>
      <c r="AD41" s="248" t="n">
        <f aca="false">IF('CRONO EMPRESA'!AD41&gt;0,'CRONO EMPRESA'!AD41,0)</f>
        <v>0</v>
      </c>
      <c r="AE41" s="250" t="n">
        <f aca="false">AC41+AD41</f>
        <v>0</v>
      </c>
      <c r="AF41" s="248" t="n">
        <f aca="false">IF('CRONO EMPRESA'!AF41&gt;0,'CRONO EMPRESA'!AF41,0)</f>
        <v>0</v>
      </c>
      <c r="AG41" s="244" t="n">
        <f aca="false">AE41+AF41</f>
        <v>0</v>
      </c>
      <c r="AH41" s="248" t="n">
        <f aca="false">IF('CRONO EMPRESA'!AH41&gt;0,'CRONO EMPRESA'!AH41,0)</f>
        <v>0</v>
      </c>
      <c r="AI41" s="244" t="n">
        <f aca="false">AG41+AH41</f>
        <v>0</v>
      </c>
      <c r="AJ41" s="248" t="n">
        <f aca="false">IF('CRONO EMPRESA'!AJ41&gt;0,'CRONO EMPRESA'!AJ41,0)</f>
        <v>0</v>
      </c>
      <c r="AK41" s="244" t="n">
        <f aca="false">AI41+AJ41</f>
        <v>0</v>
      </c>
      <c r="AL41" s="248" t="n">
        <f aca="false">IF('CRONO EMPRESA'!AL41&gt;0,'CRONO EMPRESA'!AL41,0)</f>
        <v>0</v>
      </c>
      <c r="AM41" s="244" t="n">
        <f aca="false">AK41+AL41</f>
        <v>0</v>
      </c>
      <c r="AN41" s="248" t="n">
        <f aca="false">IF('CRONO EMPRESA'!AN41&gt;0,'CRONO EMPRESA'!AN41,0)</f>
        <v>0</v>
      </c>
      <c r="AO41" s="244" t="n">
        <f aca="false">AM41+AN41</f>
        <v>0</v>
      </c>
      <c r="AP41" s="248" t="n">
        <f aca="false">IF('CRONO EMPRESA'!AP41&gt;0,'CRONO EMPRESA'!AP41,0)</f>
        <v>0</v>
      </c>
      <c r="AQ41" s="250" t="n">
        <f aca="false">AO41+AP41</f>
        <v>0</v>
      </c>
    </row>
    <row r="42" customFormat="false" ht="9.75" hidden="false" customHeight="true" outlineLevel="0" collapsed="false">
      <c r="B42" s="244" t="n">
        <f aca="false">G42/(SUM($G$10:$G$46))</f>
        <v>0</v>
      </c>
      <c r="C42" s="245" t="e">
        <f aca="false">G42*($G$48/$G$52)</f>
        <v>#DIV/0!</v>
      </c>
      <c r="D42" s="245" t="e">
        <f aca="false">G42*($G$49/$G$52)</f>
        <v>#DIV/0!</v>
      </c>
      <c r="E42" s="551" t="n">
        <f aca="false">IF('ORÇ.REPROG. P CAIXA'!A45&gt;'ORÇ.REPROG. P CAIXA'!$AF$13,0,SMALL('ORÇ.REPROG. P CAIXA'!$AE$13:$AE$1012,'ORÇ.REPROG. P CAIXA'!A45))</f>
        <v>0</v>
      </c>
      <c r="F42" s="552" t="str">
        <f aca="false">IF('ORÇ.REPROG. P CAIXA'!A45&gt;'ORÇ.REPROG. P CAIXA'!$AF$13,"",VLOOKUP(E42,'ORÇ.REPROG. P CAIXA'!$B$13:$E$1012,2,FALSE()))</f>
        <v/>
      </c>
      <c r="G42" s="244" t="n">
        <f aca="false">IFERROR(IF(E42=0,0,VLOOKUP(E42,'ORÇ.REPROG. P CAIXA'!$B$13:$J$1012,9,FALSE())),0)</f>
        <v>0</v>
      </c>
      <c r="H42" s="248" t="n">
        <f aca="false">IF('CRONO EMPRESA'!H42&gt;0,'CRONO EMPRESA'!H42,0)</f>
        <v>0</v>
      </c>
      <c r="I42" s="244" t="n">
        <f aca="false">H42</f>
        <v>0</v>
      </c>
      <c r="J42" s="248" t="n">
        <f aca="false">IF('CRONO EMPRESA'!J42&gt;0,'CRONO EMPRESA'!J42,0)</f>
        <v>0</v>
      </c>
      <c r="K42" s="244" t="n">
        <f aca="false">I42+J42</f>
        <v>0</v>
      </c>
      <c r="L42" s="248" t="n">
        <f aca="false">IF('CRONO EMPRESA'!L42&gt;0,'CRONO EMPRESA'!L42,0)</f>
        <v>0</v>
      </c>
      <c r="M42" s="244" t="n">
        <f aca="false">K42+L42</f>
        <v>0</v>
      </c>
      <c r="N42" s="248" t="n">
        <f aca="false">IF('CRONO EMPRESA'!N42&gt;0,'CRONO EMPRESA'!N42,0)</f>
        <v>0</v>
      </c>
      <c r="O42" s="244" t="n">
        <f aca="false">M42+N42</f>
        <v>0</v>
      </c>
      <c r="P42" s="248" t="n">
        <f aca="false">IF('CRONO EMPRESA'!P42&gt;0,'CRONO EMPRESA'!P42,0)</f>
        <v>0</v>
      </c>
      <c r="Q42" s="244" t="n">
        <f aca="false">O42+P42</f>
        <v>0</v>
      </c>
      <c r="R42" s="248" t="n">
        <f aca="false">IF('CRONO EMPRESA'!R42&gt;0,'CRONO EMPRESA'!R42,0)</f>
        <v>0</v>
      </c>
      <c r="S42" s="250" t="n">
        <f aca="false">Q42+R42</f>
        <v>0</v>
      </c>
      <c r="T42" s="248" t="n">
        <f aca="false">IF('CRONO EMPRESA'!T42&gt;0,'CRONO EMPRESA'!T42,0)</f>
        <v>0</v>
      </c>
      <c r="U42" s="244" t="n">
        <f aca="false">S42+T42</f>
        <v>0</v>
      </c>
      <c r="V42" s="248" t="n">
        <f aca="false">IF('CRONO EMPRESA'!V42&gt;0,'CRONO EMPRESA'!V42,0)</f>
        <v>0</v>
      </c>
      <c r="W42" s="244" t="n">
        <f aca="false">U42+V42</f>
        <v>0</v>
      </c>
      <c r="X42" s="248" t="n">
        <f aca="false">IF('CRONO EMPRESA'!X42&gt;0,'CRONO EMPRESA'!X42,0)</f>
        <v>0</v>
      </c>
      <c r="Y42" s="244" t="n">
        <f aca="false">W42+X42</f>
        <v>0</v>
      </c>
      <c r="Z42" s="248" t="n">
        <f aca="false">IF('CRONO EMPRESA'!Z42&gt;0,'CRONO EMPRESA'!Z42,0)</f>
        <v>0</v>
      </c>
      <c r="AA42" s="244" t="n">
        <f aca="false">Y42+Z42</f>
        <v>0</v>
      </c>
      <c r="AB42" s="248" t="n">
        <f aca="false">IF('CRONO EMPRESA'!AB42&gt;0,'CRONO EMPRESA'!AB42,0)</f>
        <v>0</v>
      </c>
      <c r="AC42" s="244" t="n">
        <f aca="false">AA42+AB42</f>
        <v>0</v>
      </c>
      <c r="AD42" s="248" t="n">
        <f aca="false">IF('CRONO EMPRESA'!AD42&gt;0,'CRONO EMPRESA'!AD42,0)</f>
        <v>0</v>
      </c>
      <c r="AE42" s="250" t="n">
        <f aca="false">AC42+AD42</f>
        <v>0</v>
      </c>
      <c r="AF42" s="248" t="n">
        <f aca="false">IF('CRONO EMPRESA'!AF42&gt;0,'CRONO EMPRESA'!AF42,0)</f>
        <v>0</v>
      </c>
      <c r="AG42" s="244" t="n">
        <f aca="false">AE42+AF42</f>
        <v>0</v>
      </c>
      <c r="AH42" s="248" t="n">
        <f aca="false">IF('CRONO EMPRESA'!AH42&gt;0,'CRONO EMPRESA'!AH42,0)</f>
        <v>0</v>
      </c>
      <c r="AI42" s="244" t="n">
        <f aca="false">AG42+AH42</f>
        <v>0</v>
      </c>
      <c r="AJ42" s="248" t="n">
        <f aca="false">IF('CRONO EMPRESA'!AJ42&gt;0,'CRONO EMPRESA'!AJ42,0)</f>
        <v>0</v>
      </c>
      <c r="AK42" s="244" t="n">
        <f aca="false">AI42+AJ42</f>
        <v>0</v>
      </c>
      <c r="AL42" s="248" t="n">
        <f aca="false">IF('CRONO EMPRESA'!AL42&gt;0,'CRONO EMPRESA'!AL42,0)</f>
        <v>0</v>
      </c>
      <c r="AM42" s="244" t="n">
        <f aca="false">AK42+AL42</f>
        <v>0</v>
      </c>
      <c r="AN42" s="248" t="n">
        <f aca="false">IF('CRONO EMPRESA'!AN42&gt;0,'CRONO EMPRESA'!AN42,0)</f>
        <v>0</v>
      </c>
      <c r="AO42" s="244" t="n">
        <f aca="false">AM42+AN42</f>
        <v>0</v>
      </c>
      <c r="AP42" s="248" t="n">
        <f aca="false">IF('CRONO EMPRESA'!AP42&gt;0,'CRONO EMPRESA'!AP42,0)</f>
        <v>0</v>
      </c>
      <c r="AQ42" s="250" t="n">
        <f aca="false">AO42+AP42</f>
        <v>0</v>
      </c>
    </row>
    <row r="43" customFormat="false" ht="9.75" hidden="false" customHeight="true" outlineLevel="0" collapsed="false">
      <c r="B43" s="244" t="n">
        <f aca="false">G43/(SUM($G$10:$G$46))</f>
        <v>0</v>
      </c>
      <c r="C43" s="245" t="e">
        <f aca="false">G43*($G$48/$G$52)</f>
        <v>#DIV/0!</v>
      </c>
      <c r="D43" s="245" t="e">
        <f aca="false">G43*($G$49/$G$52)</f>
        <v>#DIV/0!</v>
      </c>
      <c r="E43" s="551" t="n">
        <f aca="false">IF('ORÇ.REPROG. P CAIXA'!A46&gt;'ORÇ.REPROG. P CAIXA'!$AF$13,0,SMALL('ORÇ.REPROG. P CAIXA'!$AE$13:$AE$1012,'ORÇ.REPROG. P CAIXA'!A46))</f>
        <v>0</v>
      </c>
      <c r="F43" s="552" t="str">
        <f aca="false">IF('ORÇ.REPROG. P CAIXA'!A46&gt;'ORÇ.REPROG. P CAIXA'!$AF$13,"",VLOOKUP(E43,'ORÇ.REPROG. P CAIXA'!$B$13:$E$1012,2,FALSE()))</f>
        <v/>
      </c>
      <c r="G43" s="244" t="n">
        <f aca="false">IFERROR(IF(E43=0,0,VLOOKUP(E43,'ORÇ.REPROG. P CAIXA'!$B$13:$J$1012,9,FALSE())),0)</f>
        <v>0</v>
      </c>
      <c r="H43" s="248" t="n">
        <f aca="false">IF('CRONO EMPRESA'!H43&gt;0,'CRONO EMPRESA'!H43,0)</f>
        <v>0</v>
      </c>
      <c r="I43" s="244" t="n">
        <f aca="false">H43</f>
        <v>0</v>
      </c>
      <c r="J43" s="248" t="n">
        <f aca="false">IF('CRONO EMPRESA'!J43&gt;0,'CRONO EMPRESA'!J43,0)</f>
        <v>0</v>
      </c>
      <c r="K43" s="244" t="n">
        <f aca="false">I43+J43</f>
        <v>0</v>
      </c>
      <c r="L43" s="248" t="n">
        <f aca="false">IF('CRONO EMPRESA'!L43&gt;0,'CRONO EMPRESA'!L43,0)</f>
        <v>0</v>
      </c>
      <c r="M43" s="244" t="n">
        <f aca="false">K43+L43</f>
        <v>0</v>
      </c>
      <c r="N43" s="248" t="n">
        <f aca="false">IF('CRONO EMPRESA'!N43&gt;0,'CRONO EMPRESA'!N43,0)</f>
        <v>0</v>
      </c>
      <c r="O43" s="244" t="n">
        <f aca="false">M43+N43</f>
        <v>0</v>
      </c>
      <c r="P43" s="248" t="n">
        <f aca="false">IF('CRONO EMPRESA'!P43&gt;0,'CRONO EMPRESA'!P43,0)</f>
        <v>0</v>
      </c>
      <c r="Q43" s="244" t="n">
        <f aca="false">O43+P43</f>
        <v>0</v>
      </c>
      <c r="R43" s="248" t="n">
        <f aca="false">IF('CRONO EMPRESA'!R43&gt;0,'CRONO EMPRESA'!R43,0)</f>
        <v>0</v>
      </c>
      <c r="S43" s="250" t="n">
        <f aca="false">Q43+R43</f>
        <v>0</v>
      </c>
      <c r="T43" s="248" t="n">
        <f aca="false">IF('CRONO EMPRESA'!T43&gt;0,'CRONO EMPRESA'!T43,0)</f>
        <v>0</v>
      </c>
      <c r="U43" s="244" t="n">
        <f aca="false">S43+T43</f>
        <v>0</v>
      </c>
      <c r="V43" s="248" t="n">
        <f aca="false">IF('CRONO EMPRESA'!V43&gt;0,'CRONO EMPRESA'!V43,0)</f>
        <v>0</v>
      </c>
      <c r="W43" s="244" t="n">
        <f aca="false">U43+V43</f>
        <v>0</v>
      </c>
      <c r="X43" s="248" t="n">
        <f aca="false">IF('CRONO EMPRESA'!X43&gt;0,'CRONO EMPRESA'!X43,0)</f>
        <v>0</v>
      </c>
      <c r="Y43" s="244" t="n">
        <f aca="false">W43+X43</f>
        <v>0</v>
      </c>
      <c r="Z43" s="248" t="n">
        <f aca="false">IF('CRONO EMPRESA'!Z43&gt;0,'CRONO EMPRESA'!Z43,0)</f>
        <v>0</v>
      </c>
      <c r="AA43" s="244" t="n">
        <f aca="false">Y43+Z43</f>
        <v>0</v>
      </c>
      <c r="AB43" s="248" t="n">
        <f aca="false">IF('CRONO EMPRESA'!AB43&gt;0,'CRONO EMPRESA'!AB43,0)</f>
        <v>0</v>
      </c>
      <c r="AC43" s="244" t="n">
        <f aca="false">AA43+AB43</f>
        <v>0</v>
      </c>
      <c r="AD43" s="248" t="n">
        <f aca="false">IF('CRONO EMPRESA'!AD43&gt;0,'CRONO EMPRESA'!AD43,0)</f>
        <v>0</v>
      </c>
      <c r="AE43" s="250" t="n">
        <f aca="false">AC43+AD43</f>
        <v>0</v>
      </c>
      <c r="AF43" s="248" t="n">
        <f aca="false">IF('CRONO EMPRESA'!AF43&gt;0,'CRONO EMPRESA'!AF43,0)</f>
        <v>0</v>
      </c>
      <c r="AG43" s="244" t="n">
        <f aca="false">AE43+AF43</f>
        <v>0</v>
      </c>
      <c r="AH43" s="248" t="n">
        <f aca="false">IF('CRONO EMPRESA'!AH43&gt;0,'CRONO EMPRESA'!AH43,0)</f>
        <v>0</v>
      </c>
      <c r="AI43" s="244" t="n">
        <f aca="false">AG43+AH43</f>
        <v>0</v>
      </c>
      <c r="AJ43" s="248" t="n">
        <f aca="false">IF('CRONO EMPRESA'!AJ43&gt;0,'CRONO EMPRESA'!AJ43,0)</f>
        <v>0</v>
      </c>
      <c r="AK43" s="244" t="n">
        <f aca="false">AI43+AJ43</f>
        <v>0</v>
      </c>
      <c r="AL43" s="248" t="n">
        <f aca="false">IF('CRONO EMPRESA'!AL43&gt;0,'CRONO EMPRESA'!AL43,0)</f>
        <v>0</v>
      </c>
      <c r="AM43" s="244" t="n">
        <f aca="false">AK43+AL43</f>
        <v>0</v>
      </c>
      <c r="AN43" s="248" t="n">
        <f aca="false">IF('CRONO EMPRESA'!AN43&gt;0,'CRONO EMPRESA'!AN43,0)</f>
        <v>0</v>
      </c>
      <c r="AO43" s="244" t="n">
        <f aca="false">AM43+AN43</f>
        <v>0</v>
      </c>
      <c r="AP43" s="248" t="n">
        <f aca="false">IF('CRONO EMPRESA'!AP43&gt;0,'CRONO EMPRESA'!AP43,0)</f>
        <v>0</v>
      </c>
      <c r="AQ43" s="250" t="n">
        <f aca="false">AO43+AP43</f>
        <v>0</v>
      </c>
    </row>
    <row r="44" s="251" customFormat="true" ht="9.75" hidden="false" customHeight="true" outlineLevel="0" collapsed="false">
      <c r="B44" s="244" t="n">
        <f aca="false">G44/(SUM($G$10:$G$46))</f>
        <v>0</v>
      </c>
      <c r="C44" s="245" t="e">
        <f aca="false">G44*($G$48/$G$52)</f>
        <v>#DIV/0!</v>
      </c>
      <c r="D44" s="245" t="e">
        <f aca="false">G44*($G$49/$G$52)</f>
        <v>#DIV/0!</v>
      </c>
      <c r="E44" s="551" t="n">
        <f aca="false">IF('ORÇ.REPROG. P CAIXA'!A47&gt;'ORÇ.REPROG. P CAIXA'!$AF$13,0,SMALL('ORÇ.REPROG. P CAIXA'!$AE$13:$AE$1012,'ORÇ.REPROG. P CAIXA'!A47))</f>
        <v>0</v>
      </c>
      <c r="F44" s="552" t="str">
        <f aca="false">IF('ORÇ.REPROG. P CAIXA'!A47&gt;'ORÇ.REPROG. P CAIXA'!$AF$13,"",VLOOKUP(E44,'ORÇ.REPROG. P CAIXA'!$B$13:$E$1012,2,FALSE()))</f>
        <v/>
      </c>
      <c r="G44" s="244" t="n">
        <f aca="false">IFERROR(IF(E44=0,0,VLOOKUP(E44,'ORÇ.REPROG. P CAIXA'!$B$13:$J$1012,9,FALSE())),0)</f>
        <v>0</v>
      </c>
      <c r="H44" s="248" t="n">
        <f aca="false">IF('CRONO EMPRESA'!H44&gt;0,'CRONO EMPRESA'!H44,0)</f>
        <v>0</v>
      </c>
      <c r="I44" s="244" t="n">
        <f aca="false">H44</f>
        <v>0</v>
      </c>
      <c r="J44" s="248" t="n">
        <f aca="false">IF('CRONO EMPRESA'!J44&gt;0,'CRONO EMPRESA'!J44,0)</f>
        <v>0</v>
      </c>
      <c r="K44" s="244" t="n">
        <f aca="false">I44+J44</f>
        <v>0</v>
      </c>
      <c r="L44" s="248" t="n">
        <f aca="false">IF('CRONO EMPRESA'!L44&gt;0,'CRONO EMPRESA'!L44,0)</f>
        <v>0</v>
      </c>
      <c r="M44" s="244" t="n">
        <f aca="false">K44+L44</f>
        <v>0</v>
      </c>
      <c r="N44" s="248" t="n">
        <f aca="false">IF('CRONO EMPRESA'!N44&gt;0,'CRONO EMPRESA'!N44,0)</f>
        <v>0</v>
      </c>
      <c r="O44" s="244" t="n">
        <f aca="false">M44+N44</f>
        <v>0</v>
      </c>
      <c r="P44" s="248" t="n">
        <f aca="false">IF('CRONO EMPRESA'!P44&gt;0,'CRONO EMPRESA'!P44,0)</f>
        <v>0</v>
      </c>
      <c r="Q44" s="244" t="n">
        <f aca="false">O44+P44</f>
        <v>0</v>
      </c>
      <c r="R44" s="248" t="n">
        <f aca="false">IF('CRONO EMPRESA'!R44&gt;0,'CRONO EMPRESA'!R44,0)</f>
        <v>0</v>
      </c>
      <c r="S44" s="250" t="n">
        <f aca="false">Q44+R44</f>
        <v>0</v>
      </c>
      <c r="T44" s="248" t="n">
        <f aca="false">IF('CRONO EMPRESA'!T44&gt;0,'CRONO EMPRESA'!T44,0)</f>
        <v>0</v>
      </c>
      <c r="U44" s="244" t="n">
        <f aca="false">S44+T44</f>
        <v>0</v>
      </c>
      <c r="V44" s="248" t="n">
        <f aca="false">IF('CRONO EMPRESA'!V44&gt;0,'CRONO EMPRESA'!V44,0)</f>
        <v>0</v>
      </c>
      <c r="W44" s="244" t="n">
        <f aca="false">U44+V44</f>
        <v>0</v>
      </c>
      <c r="X44" s="248" t="n">
        <f aca="false">IF('CRONO EMPRESA'!X44&gt;0,'CRONO EMPRESA'!X44,0)</f>
        <v>0</v>
      </c>
      <c r="Y44" s="244" t="n">
        <f aca="false">W44+X44</f>
        <v>0</v>
      </c>
      <c r="Z44" s="248" t="n">
        <f aca="false">IF('CRONO EMPRESA'!Z44&gt;0,'CRONO EMPRESA'!Z44,0)</f>
        <v>0</v>
      </c>
      <c r="AA44" s="244" t="n">
        <f aca="false">Y44+Z44</f>
        <v>0</v>
      </c>
      <c r="AB44" s="248" t="n">
        <f aca="false">IF('CRONO EMPRESA'!AB44&gt;0,'CRONO EMPRESA'!AB44,0)</f>
        <v>0</v>
      </c>
      <c r="AC44" s="244" t="n">
        <f aca="false">AA44+AB44</f>
        <v>0</v>
      </c>
      <c r="AD44" s="248" t="n">
        <f aca="false">IF('CRONO EMPRESA'!AD44&gt;0,'CRONO EMPRESA'!AD44,0)</f>
        <v>0</v>
      </c>
      <c r="AE44" s="250" t="n">
        <f aca="false">AC44+AD44</f>
        <v>0</v>
      </c>
      <c r="AF44" s="248" t="n">
        <f aca="false">IF('CRONO EMPRESA'!AF44&gt;0,'CRONO EMPRESA'!AF44,0)</f>
        <v>0</v>
      </c>
      <c r="AG44" s="244" t="n">
        <f aca="false">AE44+AF44</f>
        <v>0</v>
      </c>
      <c r="AH44" s="248" t="n">
        <f aca="false">IF('CRONO EMPRESA'!AH44&gt;0,'CRONO EMPRESA'!AH44,0)</f>
        <v>0</v>
      </c>
      <c r="AI44" s="244" t="n">
        <f aca="false">AG44+AH44</f>
        <v>0</v>
      </c>
      <c r="AJ44" s="248" t="n">
        <f aca="false">IF('CRONO EMPRESA'!AJ44&gt;0,'CRONO EMPRESA'!AJ44,0)</f>
        <v>0</v>
      </c>
      <c r="AK44" s="244" t="n">
        <f aca="false">AI44+AJ44</f>
        <v>0</v>
      </c>
      <c r="AL44" s="248" t="n">
        <f aca="false">IF('CRONO EMPRESA'!AL44&gt;0,'CRONO EMPRESA'!AL44,0)</f>
        <v>0</v>
      </c>
      <c r="AM44" s="244" t="n">
        <f aca="false">AK44+AL44</f>
        <v>0</v>
      </c>
      <c r="AN44" s="248" t="n">
        <f aca="false">IF('CRONO EMPRESA'!AN44&gt;0,'CRONO EMPRESA'!AN44,0)</f>
        <v>0</v>
      </c>
      <c r="AO44" s="244" t="n">
        <f aca="false">AM44+AN44</f>
        <v>0</v>
      </c>
      <c r="AP44" s="248" t="n">
        <f aca="false">IF('CRONO EMPRESA'!AP44&gt;0,'CRONO EMPRESA'!AP44,0)</f>
        <v>0</v>
      </c>
      <c r="AQ44" s="250" t="n">
        <f aca="false">AO44+AP44</f>
        <v>0</v>
      </c>
    </row>
    <row r="45" customFormat="false" ht="9.75" hidden="false" customHeight="true" outlineLevel="0" collapsed="false">
      <c r="B45" s="244" t="n">
        <f aca="false">G45/(SUM($G$10:$G$46))</f>
        <v>0</v>
      </c>
      <c r="C45" s="245" t="e">
        <f aca="false">G45*($G$48/$G$52)</f>
        <v>#DIV/0!</v>
      </c>
      <c r="D45" s="245" t="e">
        <f aca="false">G45*($G$49/$G$52)</f>
        <v>#DIV/0!</v>
      </c>
      <c r="E45" s="551" t="n">
        <f aca="false">IF('ORÇ.REPROG. P CAIXA'!A48&gt;'ORÇ.REPROG. P CAIXA'!$AF$13,0,SMALL('ORÇ.REPROG. P CAIXA'!$AE$13:$AE$1012,'ORÇ.REPROG. P CAIXA'!A48))</f>
        <v>0</v>
      </c>
      <c r="F45" s="552" t="str">
        <f aca="false">IF('ORÇ.REPROG. P CAIXA'!A48&gt;'ORÇ.REPROG. P CAIXA'!$AF$13,"",VLOOKUP(E45,'ORÇ.REPROG. P CAIXA'!$B$13:$E$1012,2,FALSE()))</f>
        <v/>
      </c>
      <c r="G45" s="244" t="n">
        <f aca="false">IFERROR(IF(E45=0,0,VLOOKUP(E45,'ORÇ.REPROG. P CAIXA'!$B$13:$J$1012,9,FALSE())),0)</f>
        <v>0</v>
      </c>
      <c r="H45" s="248" t="n">
        <f aca="false">IF('CRONO EMPRESA'!H45&gt;0,'CRONO EMPRESA'!H45,0)</f>
        <v>0</v>
      </c>
      <c r="I45" s="244" t="n">
        <f aca="false">H45</f>
        <v>0</v>
      </c>
      <c r="J45" s="248" t="n">
        <f aca="false">IF('CRONO EMPRESA'!J45&gt;0,'CRONO EMPRESA'!J45,0)</f>
        <v>0</v>
      </c>
      <c r="K45" s="244" t="n">
        <f aca="false">I45+J45</f>
        <v>0</v>
      </c>
      <c r="L45" s="248" t="n">
        <f aca="false">IF('CRONO EMPRESA'!L45&gt;0,'CRONO EMPRESA'!L45,0)</f>
        <v>0</v>
      </c>
      <c r="M45" s="244" t="n">
        <f aca="false">K45+L45</f>
        <v>0</v>
      </c>
      <c r="N45" s="248" t="n">
        <f aca="false">IF('CRONO EMPRESA'!N45&gt;0,'CRONO EMPRESA'!N45,0)</f>
        <v>0</v>
      </c>
      <c r="O45" s="244" t="n">
        <f aca="false">M45+N45</f>
        <v>0</v>
      </c>
      <c r="P45" s="248" t="n">
        <f aca="false">IF('CRONO EMPRESA'!P45&gt;0,'CRONO EMPRESA'!P45,0)</f>
        <v>0</v>
      </c>
      <c r="Q45" s="244" t="n">
        <f aca="false">O45+P45</f>
        <v>0</v>
      </c>
      <c r="R45" s="248" t="n">
        <f aca="false">IF('CRONO EMPRESA'!R45&gt;0,'CRONO EMPRESA'!R45,0)</f>
        <v>0</v>
      </c>
      <c r="S45" s="250" t="n">
        <f aca="false">Q45+R45</f>
        <v>0</v>
      </c>
      <c r="T45" s="248" t="n">
        <f aca="false">IF('CRONO EMPRESA'!T45&gt;0,'CRONO EMPRESA'!T45,0)</f>
        <v>0</v>
      </c>
      <c r="U45" s="244" t="n">
        <f aca="false">S45+T45</f>
        <v>0</v>
      </c>
      <c r="V45" s="248" t="n">
        <f aca="false">IF('CRONO EMPRESA'!V45&gt;0,'CRONO EMPRESA'!V45,0)</f>
        <v>0</v>
      </c>
      <c r="W45" s="244" t="n">
        <f aca="false">U45+V45</f>
        <v>0</v>
      </c>
      <c r="X45" s="248" t="n">
        <f aca="false">IF('CRONO EMPRESA'!X45&gt;0,'CRONO EMPRESA'!X45,0)</f>
        <v>0</v>
      </c>
      <c r="Y45" s="244" t="n">
        <f aca="false">W45+X45</f>
        <v>0</v>
      </c>
      <c r="Z45" s="248" t="n">
        <f aca="false">IF('CRONO EMPRESA'!Z45&gt;0,'CRONO EMPRESA'!Z45,0)</f>
        <v>0</v>
      </c>
      <c r="AA45" s="244" t="n">
        <f aca="false">Y45+Z45</f>
        <v>0</v>
      </c>
      <c r="AB45" s="248" t="n">
        <f aca="false">IF('CRONO EMPRESA'!AB45&gt;0,'CRONO EMPRESA'!AB45,0)</f>
        <v>0</v>
      </c>
      <c r="AC45" s="244" t="n">
        <f aca="false">AA45+AB45</f>
        <v>0</v>
      </c>
      <c r="AD45" s="248" t="n">
        <f aca="false">IF('CRONO EMPRESA'!AD45&gt;0,'CRONO EMPRESA'!AD45,0)</f>
        <v>0</v>
      </c>
      <c r="AE45" s="250" t="n">
        <f aca="false">AC45+AD45</f>
        <v>0</v>
      </c>
      <c r="AF45" s="248" t="n">
        <f aca="false">IF('CRONO EMPRESA'!AF45&gt;0,'CRONO EMPRESA'!AF45,0)</f>
        <v>0</v>
      </c>
      <c r="AG45" s="244" t="n">
        <f aca="false">AE45+AF45</f>
        <v>0</v>
      </c>
      <c r="AH45" s="248" t="n">
        <f aca="false">IF('CRONO EMPRESA'!AH45&gt;0,'CRONO EMPRESA'!AH45,0)</f>
        <v>0</v>
      </c>
      <c r="AI45" s="244" t="n">
        <f aca="false">AG45+AH45</f>
        <v>0</v>
      </c>
      <c r="AJ45" s="248" t="n">
        <f aca="false">IF('CRONO EMPRESA'!AJ45&gt;0,'CRONO EMPRESA'!AJ45,0)</f>
        <v>0</v>
      </c>
      <c r="AK45" s="244" t="n">
        <f aca="false">AI45+AJ45</f>
        <v>0</v>
      </c>
      <c r="AL45" s="248" t="n">
        <f aca="false">IF('CRONO EMPRESA'!AL45&gt;0,'CRONO EMPRESA'!AL45,0)</f>
        <v>0</v>
      </c>
      <c r="AM45" s="244" t="n">
        <f aca="false">AK45+AL45</f>
        <v>0</v>
      </c>
      <c r="AN45" s="248" t="n">
        <f aca="false">IF('CRONO EMPRESA'!AN45&gt;0,'CRONO EMPRESA'!AN45,0)</f>
        <v>0</v>
      </c>
      <c r="AO45" s="244" t="n">
        <f aca="false">AM45+AN45</f>
        <v>0</v>
      </c>
      <c r="AP45" s="248" t="n">
        <f aca="false">IF('CRONO EMPRESA'!AP45&gt;0,'CRONO EMPRESA'!AP45,0)</f>
        <v>0</v>
      </c>
      <c r="AQ45" s="250" t="n">
        <f aca="false">AO45+AP45</f>
        <v>0</v>
      </c>
    </row>
    <row r="46" customFormat="false" ht="9.75" hidden="false" customHeight="true" outlineLevel="0" collapsed="false">
      <c r="B46" s="244" t="n">
        <f aca="false">G46/(SUM($G$10:$G$46))</f>
        <v>0</v>
      </c>
      <c r="C46" s="245" t="e">
        <f aca="false">G46*($G$48/$G$52)</f>
        <v>#DIV/0!</v>
      </c>
      <c r="D46" s="245" t="e">
        <f aca="false">G46*($G$49/$G$52)</f>
        <v>#DIV/0!</v>
      </c>
      <c r="E46" s="551" t="n">
        <f aca="false">IF('ORÇ.REPROG. P CAIXA'!A49&gt;'ORÇ.REPROG. P CAIXA'!$AF$13,0,SMALL('ORÇ.REPROG. P CAIXA'!$AE$13:$AE$1012,'ORÇ.REPROG. P CAIXA'!A49))</f>
        <v>0</v>
      </c>
      <c r="F46" s="552" t="str">
        <f aca="false">IF('ORÇ.REPROG. P CAIXA'!A49&gt;'ORÇ.REPROG. P CAIXA'!$AF$13,"",VLOOKUP(E46,'ORÇ.REPROG. P CAIXA'!$B$13:$E$1012,2,FALSE()))</f>
        <v/>
      </c>
      <c r="G46" s="244" t="n">
        <f aca="false">IFERROR(IF(E46=0,0,VLOOKUP(E46,'ORÇ.REPROG. P CAIXA'!$B$13:$J$1012,9,FALSE())),0)</f>
        <v>0</v>
      </c>
      <c r="H46" s="248" t="n">
        <f aca="false">IF('CRONO EMPRESA'!H46&gt;0,'CRONO EMPRESA'!H46,0)</f>
        <v>0</v>
      </c>
      <c r="I46" s="244" t="n">
        <f aca="false">H46</f>
        <v>0</v>
      </c>
      <c r="J46" s="248" t="n">
        <f aca="false">IF('CRONO EMPRESA'!J46&gt;0,'CRONO EMPRESA'!J46,0)</f>
        <v>0</v>
      </c>
      <c r="K46" s="253" t="n">
        <f aca="false">I46+J46</f>
        <v>0</v>
      </c>
      <c r="L46" s="248" t="n">
        <f aca="false">IF('CRONO EMPRESA'!L46&gt;0,'CRONO EMPRESA'!L46,0)</f>
        <v>0</v>
      </c>
      <c r="M46" s="253" t="n">
        <f aca="false">K46+L46</f>
        <v>0</v>
      </c>
      <c r="N46" s="248" t="n">
        <f aca="false">IF('CRONO EMPRESA'!N46&gt;0,'CRONO EMPRESA'!N46,0)</f>
        <v>0</v>
      </c>
      <c r="O46" s="253" t="n">
        <f aca="false">M46+N46</f>
        <v>0</v>
      </c>
      <c r="P46" s="248" t="n">
        <f aca="false">IF('CRONO EMPRESA'!P46&gt;0,'CRONO EMPRESA'!P46,0)</f>
        <v>0</v>
      </c>
      <c r="Q46" s="253" t="n">
        <f aca="false">O46+P46</f>
        <v>0</v>
      </c>
      <c r="R46" s="248" t="n">
        <f aca="false">IF('CRONO EMPRESA'!R46&gt;0,'CRONO EMPRESA'!R46,0)</f>
        <v>0</v>
      </c>
      <c r="S46" s="255" t="n">
        <f aca="false">Q46+R46</f>
        <v>0</v>
      </c>
      <c r="T46" s="248" t="n">
        <f aca="false">IF('CRONO EMPRESA'!T46&gt;0,'CRONO EMPRESA'!T46,0)</f>
        <v>0</v>
      </c>
      <c r="U46" s="244" t="n">
        <f aca="false">S46+T46</f>
        <v>0</v>
      </c>
      <c r="V46" s="248" t="n">
        <f aca="false">IF('CRONO EMPRESA'!V46&gt;0,'CRONO EMPRESA'!V46,0)</f>
        <v>0</v>
      </c>
      <c r="W46" s="244" t="n">
        <f aca="false">U46+V46</f>
        <v>0</v>
      </c>
      <c r="X46" s="248" t="n">
        <f aca="false">IF('CRONO EMPRESA'!X46&gt;0,'CRONO EMPRESA'!X46,0)</f>
        <v>0</v>
      </c>
      <c r="Y46" s="244" t="n">
        <f aca="false">W46+X46</f>
        <v>0</v>
      </c>
      <c r="Z46" s="248" t="n">
        <f aca="false">IF('CRONO EMPRESA'!Z46&gt;0,'CRONO EMPRESA'!Z46,0)</f>
        <v>0</v>
      </c>
      <c r="AA46" s="244" t="n">
        <f aca="false">Y46+Z46</f>
        <v>0</v>
      </c>
      <c r="AB46" s="248" t="n">
        <f aca="false">IF('CRONO EMPRESA'!AB46&gt;0,'CRONO EMPRESA'!AB46,0)</f>
        <v>0</v>
      </c>
      <c r="AC46" s="244" t="n">
        <f aca="false">AA46+AB46</f>
        <v>0</v>
      </c>
      <c r="AD46" s="248" t="n">
        <f aca="false">IF('CRONO EMPRESA'!AD46&gt;0,'CRONO EMPRESA'!AD46,0)</f>
        <v>0</v>
      </c>
      <c r="AE46" s="255" t="n">
        <f aca="false">AC46+AD46</f>
        <v>0</v>
      </c>
      <c r="AF46" s="248" t="n">
        <f aca="false">IF('CRONO EMPRESA'!AF46&gt;0,'CRONO EMPRESA'!AF46,0)</f>
        <v>0</v>
      </c>
      <c r="AG46" s="244" t="n">
        <f aca="false">AE46+AF46</f>
        <v>0</v>
      </c>
      <c r="AH46" s="248" t="n">
        <f aca="false">IF('CRONO EMPRESA'!AH46&gt;0,'CRONO EMPRESA'!AH46,0)</f>
        <v>0</v>
      </c>
      <c r="AI46" s="244" t="n">
        <f aca="false">AG46+AH46</f>
        <v>0</v>
      </c>
      <c r="AJ46" s="248" t="n">
        <f aca="false">IF('CRONO EMPRESA'!AJ46&gt;0,'CRONO EMPRESA'!AJ46,0)</f>
        <v>0</v>
      </c>
      <c r="AK46" s="244" t="n">
        <f aca="false">AI46+AJ46</f>
        <v>0</v>
      </c>
      <c r="AL46" s="248" t="n">
        <f aca="false">IF('CRONO EMPRESA'!AL46&gt;0,'CRONO EMPRESA'!AL46,0)</f>
        <v>0</v>
      </c>
      <c r="AM46" s="244" t="n">
        <f aca="false">AK46+AL46</f>
        <v>0</v>
      </c>
      <c r="AN46" s="248" t="n">
        <f aca="false">IF('CRONO EMPRESA'!AN46&gt;0,'CRONO EMPRESA'!AN46,0)</f>
        <v>0</v>
      </c>
      <c r="AO46" s="244" t="n">
        <f aca="false">AM46+AN46</f>
        <v>0</v>
      </c>
      <c r="AP46" s="248" t="n">
        <f aca="false">IF('CRONO EMPRESA'!AP46&gt;0,'CRONO EMPRESA'!AP46,0)</f>
        <v>0</v>
      </c>
      <c r="AQ46" s="255" t="n">
        <f aca="false">AO46+AP46</f>
        <v>0</v>
      </c>
    </row>
    <row r="47" customFormat="false" ht="9.75" hidden="false" customHeight="true" outlineLevel="0" collapsed="false">
      <c r="B47" s="256" t="n">
        <f aca="false">SUM(B10:B46)</f>
        <v>1</v>
      </c>
      <c r="C47" s="256" t="e">
        <f aca="false">SUM(C10:C46)</f>
        <v>#DIV/0!</v>
      </c>
      <c r="D47" s="256" t="e">
        <f aca="false">SUM(D10:D46)</f>
        <v>#DIV/0!</v>
      </c>
      <c r="E47" s="257"/>
      <c r="F47" s="258" t="s">
        <v>171</v>
      </c>
      <c r="G47" s="259"/>
      <c r="H47" s="260" t="n">
        <f aca="false">SUMPRODUCT($B$10:$B$46,H10:H46)</f>
        <v>0</v>
      </c>
      <c r="I47" s="260" t="n">
        <f aca="false">SUMPRODUCT($B$10:$B$46,I10:I46)</f>
        <v>0</v>
      </c>
      <c r="J47" s="260" t="n">
        <f aca="false">SUMPRODUCT($B$10:$B$46,J10:J46)</f>
        <v>0</v>
      </c>
      <c r="K47" s="260" t="n">
        <f aca="false">SUMPRODUCT($B$10:$B$46,K10:K46)</f>
        <v>0</v>
      </c>
      <c r="L47" s="260" t="n">
        <f aca="false">SUMPRODUCT($B$10:$B$46,L10:L46)</f>
        <v>0</v>
      </c>
      <c r="M47" s="260" t="n">
        <f aca="false">SUMPRODUCT($B$10:$B$46,M10:M46)</f>
        <v>0</v>
      </c>
      <c r="N47" s="260" t="n">
        <f aca="false">SUMPRODUCT($B$10:$B$46,N10:N46)</f>
        <v>0</v>
      </c>
      <c r="O47" s="260" t="n">
        <f aca="false">SUMPRODUCT($B$10:$B$46,O10:O46)</f>
        <v>0</v>
      </c>
      <c r="P47" s="260" t="n">
        <f aca="false">SUMPRODUCT($B$10:$B$46,P10:P46)</f>
        <v>0</v>
      </c>
      <c r="Q47" s="260" t="n">
        <f aca="false">SUMPRODUCT($B$10:$B$46,Q10:Q46)</f>
        <v>0</v>
      </c>
      <c r="R47" s="260" t="n">
        <f aca="false">SUMPRODUCT($B$10:$B$46,R10:R46)</f>
        <v>0</v>
      </c>
      <c r="S47" s="260" t="n">
        <f aca="false">SUMPRODUCT($B$10:$B$46,S10:S46)</f>
        <v>0</v>
      </c>
      <c r="T47" s="260" t="n">
        <f aca="false">SUMPRODUCT($B$10:$B$46,T10:T46)</f>
        <v>0</v>
      </c>
      <c r="U47" s="260" t="n">
        <f aca="false">SUMPRODUCT($B$10:$B$46,U10:U46)</f>
        <v>0</v>
      </c>
      <c r="V47" s="260" t="n">
        <f aca="false">SUMPRODUCT($B$10:$B$46,V10:V46)</f>
        <v>0</v>
      </c>
      <c r="W47" s="260" t="n">
        <f aca="false">SUMPRODUCT($B$10:$B$46,W10:W46)</f>
        <v>0</v>
      </c>
      <c r="X47" s="260" t="n">
        <f aca="false">SUMPRODUCT($B$10:$B$46,X10:X46)</f>
        <v>0</v>
      </c>
      <c r="Y47" s="260" t="n">
        <f aca="false">SUMPRODUCT($B$10:$B$46,Y10:Y46)</f>
        <v>0</v>
      </c>
      <c r="Z47" s="260" t="n">
        <f aca="false">SUMPRODUCT($B$10:$B$46,Z10:Z46)</f>
        <v>0</v>
      </c>
      <c r="AA47" s="260" t="n">
        <f aca="false">SUMPRODUCT($B$10:$B$46,AA10:AA46)</f>
        <v>0</v>
      </c>
      <c r="AB47" s="260" t="n">
        <f aca="false">SUMPRODUCT($B$10:$B$46,AB10:AB46)</f>
        <v>0</v>
      </c>
      <c r="AC47" s="260" t="n">
        <f aca="false">SUMPRODUCT($B$10:$B$46,AC10:AC46)</f>
        <v>0</v>
      </c>
      <c r="AD47" s="260" t="n">
        <f aca="false">SUMPRODUCT($B$10:$B$46,AD10:AD46)</f>
        <v>0</v>
      </c>
      <c r="AE47" s="260" t="n">
        <f aca="false">SUMPRODUCT($B$10:$B$46,AE10:AE46)</f>
        <v>0</v>
      </c>
      <c r="AF47" s="260" t="n">
        <f aca="false">SUMPRODUCT($B$10:$B$46,AF10:AF46)</f>
        <v>0</v>
      </c>
      <c r="AG47" s="260" t="n">
        <f aca="false">SUMPRODUCT($B$10:$B$46,AG10:AG46)</f>
        <v>0</v>
      </c>
      <c r="AH47" s="260" t="n">
        <f aca="false">SUMPRODUCT($B$10:$B$46,AH10:AH46)</f>
        <v>0</v>
      </c>
      <c r="AI47" s="260" t="n">
        <f aca="false">SUMPRODUCT($B$10:$B$46,AI10:AI46)</f>
        <v>0</v>
      </c>
      <c r="AJ47" s="260" t="n">
        <f aca="false">SUMPRODUCT($B$10:$B$46,AJ10:AJ46)</f>
        <v>0</v>
      </c>
      <c r="AK47" s="260" t="n">
        <f aca="false">SUMPRODUCT($B$10:$B$46,AK10:AK46)</f>
        <v>0</v>
      </c>
      <c r="AL47" s="260" t="n">
        <f aca="false">SUMPRODUCT($B$10:$B$46,AL10:AL46)</f>
        <v>0</v>
      </c>
      <c r="AM47" s="260" t="n">
        <f aca="false">SUMPRODUCT($B$10:$B$46,AM10:AM46)</f>
        <v>0</v>
      </c>
      <c r="AN47" s="260" t="n">
        <f aca="false">SUMPRODUCT($B$10:$B$46,AN10:AN46)</f>
        <v>0</v>
      </c>
      <c r="AO47" s="260" t="n">
        <f aca="false">SUMPRODUCT($B$10:$B$46,AO10:AO46)</f>
        <v>0</v>
      </c>
      <c r="AP47" s="260" t="n">
        <f aca="false">SUMPRODUCT($B$10:$B$46,AP10:AP46)</f>
        <v>0</v>
      </c>
      <c r="AQ47" s="260" t="n">
        <f aca="false">SUMPRODUCT($B$10:$B$46,AQ10:AQ46)</f>
        <v>0</v>
      </c>
    </row>
    <row r="48" customFormat="false" ht="9.75" hidden="false" customHeight="true" outlineLevel="0" collapsed="false">
      <c r="E48" s="261"/>
      <c r="F48" s="262" t="s">
        <v>81</v>
      </c>
      <c r="G48" s="263" t="e">
        <f aca="false">IF(G52*(INFORMAÇÕES!Q23/INFORMAÇÕES!Q36)&gt;INFORMAÇÕES!Q89,INFORMAÇÕES!Q89,G52*(INFORMAÇÕES!Q23/INFORMAÇÕES!Q36))</f>
        <v>#DIV/0!</v>
      </c>
      <c r="H48" s="264" t="e">
        <f aca="false">SUMPRODUCT($C$10:$C$46,H10:H46)/100</f>
        <v>#DIV/0!</v>
      </c>
      <c r="I48" s="264"/>
      <c r="J48" s="264" t="e">
        <f aca="false">SUMPRODUCT($C$10:$C$46,J10:J46)/100</f>
        <v>#DIV/0!</v>
      </c>
      <c r="K48" s="264"/>
      <c r="L48" s="264" t="e">
        <f aca="false">SUMPRODUCT($C$10:$C$46,L10:L46)/100</f>
        <v>#DIV/0!</v>
      </c>
      <c r="M48" s="264"/>
      <c r="N48" s="264" t="e">
        <f aca="false">SUMPRODUCT($C$10:$C$46,N10:N46)/100</f>
        <v>#DIV/0!</v>
      </c>
      <c r="O48" s="264"/>
      <c r="P48" s="264" t="e">
        <f aca="false">SUMPRODUCT($C$10:$C$46,P10:P46)/100</f>
        <v>#DIV/0!</v>
      </c>
      <c r="Q48" s="264"/>
      <c r="R48" s="264" t="e">
        <f aca="false">SUMPRODUCT($C$10:$C$46,R10:R46)/100</f>
        <v>#DIV/0!</v>
      </c>
      <c r="S48" s="264"/>
      <c r="T48" s="264" t="e">
        <f aca="false">SUMPRODUCT($C$10:$C$46,T10:T46)/100</f>
        <v>#DIV/0!</v>
      </c>
      <c r="U48" s="264"/>
      <c r="V48" s="264" t="e">
        <f aca="false">SUMPRODUCT($C$10:$C$46,V10:V46)/100</f>
        <v>#DIV/0!</v>
      </c>
      <c r="W48" s="264"/>
      <c r="X48" s="264" t="e">
        <f aca="false">SUMPRODUCT($C$10:$C$46,X10:X46)/100</f>
        <v>#DIV/0!</v>
      </c>
      <c r="Y48" s="264"/>
      <c r="Z48" s="264" t="e">
        <f aca="false">SUMPRODUCT($C$10:$C$46,Z10:Z46)/100</f>
        <v>#DIV/0!</v>
      </c>
      <c r="AA48" s="264"/>
      <c r="AB48" s="264" t="e">
        <f aca="false">SUMPRODUCT($C$10:$C$46,AB10:AB46)/100</f>
        <v>#DIV/0!</v>
      </c>
      <c r="AC48" s="264"/>
      <c r="AD48" s="264" t="e">
        <f aca="false">SUMPRODUCT($C$10:$C$46,AD10:AD46)/100</f>
        <v>#DIV/0!</v>
      </c>
      <c r="AE48" s="264"/>
      <c r="AF48" s="264" t="e">
        <f aca="false">SUMPRODUCT($C$10:$C$46,AF10:AF46)/100</f>
        <v>#DIV/0!</v>
      </c>
      <c r="AG48" s="264"/>
      <c r="AH48" s="264" t="e">
        <f aca="false">SUMPRODUCT($C$10:$C$46,AH10:AH46)/100</f>
        <v>#DIV/0!</v>
      </c>
      <c r="AI48" s="264"/>
      <c r="AJ48" s="264" t="e">
        <f aca="false">SUMPRODUCT($C$10:$C$46,AJ10:AJ46)/100</f>
        <v>#DIV/0!</v>
      </c>
      <c r="AK48" s="264"/>
      <c r="AL48" s="264" t="e">
        <f aca="false">SUMPRODUCT($C$10:$C$46,AL10:AL46)/100</f>
        <v>#DIV/0!</v>
      </c>
      <c r="AM48" s="264"/>
      <c r="AN48" s="264" t="e">
        <f aca="false">SUMPRODUCT($C$10:$C$46,AN10:AN46)/100</f>
        <v>#DIV/0!</v>
      </c>
      <c r="AO48" s="264"/>
      <c r="AP48" s="264" t="e">
        <f aca="false">SUMPRODUCT($C$10:$C$46,AP10:AP46)/100</f>
        <v>#DIV/0!</v>
      </c>
      <c r="AQ48" s="264"/>
    </row>
    <row r="49" customFormat="false" ht="9.75" hidden="false" customHeight="true" outlineLevel="0" collapsed="false">
      <c r="E49" s="261"/>
      <c r="F49" s="262" t="s">
        <v>172</v>
      </c>
      <c r="G49" s="263" t="e">
        <f aca="false">G52-G48-G51</f>
        <v>#DIV/0!</v>
      </c>
      <c r="H49" s="264" t="e">
        <f aca="false">SUMPRODUCT($D$10:$D$46,H10:H46)/100</f>
        <v>#DIV/0!</v>
      </c>
      <c r="I49" s="264"/>
      <c r="J49" s="264" t="e">
        <f aca="false">SUMPRODUCT($D$10:$D$46,J10:J46)/100</f>
        <v>#DIV/0!</v>
      </c>
      <c r="K49" s="264"/>
      <c r="L49" s="264" t="e">
        <f aca="false">SUMPRODUCT($D$10:$D$46,L10:L46)/100</f>
        <v>#DIV/0!</v>
      </c>
      <c r="M49" s="264"/>
      <c r="N49" s="264" t="e">
        <f aca="false">SUMPRODUCT($D$10:$D$46,N10:N46)/100</f>
        <v>#DIV/0!</v>
      </c>
      <c r="O49" s="264"/>
      <c r="P49" s="264" t="e">
        <f aca="false">SUMPRODUCT($D$10:$D$46,P10:P46)/100</f>
        <v>#DIV/0!</v>
      </c>
      <c r="Q49" s="264"/>
      <c r="R49" s="264" t="e">
        <f aca="false">SUMPRODUCT($D$10:$D$46,R10:R46)/100</f>
        <v>#DIV/0!</v>
      </c>
      <c r="S49" s="264"/>
      <c r="T49" s="264" t="e">
        <f aca="false">SUMPRODUCT($D$10:$D$46,T10:T46)/100</f>
        <v>#DIV/0!</v>
      </c>
      <c r="U49" s="264"/>
      <c r="V49" s="264" t="e">
        <f aca="false">SUMPRODUCT($D$10:$D$46,V10:V46)/100</f>
        <v>#DIV/0!</v>
      </c>
      <c r="W49" s="264"/>
      <c r="X49" s="264" t="e">
        <f aca="false">SUMPRODUCT($D$10:$D$46,X10:X46)/100</f>
        <v>#DIV/0!</v>
      </c>
      <c r="Y49" s="264"/>
      <c r="Z49" s="264" t="e">
        <f aca="false">SUMPRODUCT($D$10:$D$46,Z10:Z46)/100</f>
        <v>#DIV/0!</v>
      </c>
      <c r="AA49" s="264"/>
      <c r="AB49" s="264" t="e">
        <f aca="false">SUMPRODUCT($D$10:$D$46,AB10:AB46)/100</f>
        <v>#DIV/0!</v>
      </c>
      <c r="AC49" s="264"/>
      <c r="AD49" s="264" t="e">
        <f aca="false">SUMPRODUCT($D$10:$D$46,AD10:AD46)/100</f>
        <v>#DIV/0!</v>
      </c>
      <c r="AE49" s="264"/>
      <c r="AF49" s="264" t="e">
        <f aca="false">SUMPRODUCT($D$10:$D$46,AF10:AF46)/100</f>
        <v>#DIV/0!</v>
      </c>
      <c r="AG49" s="264"/>
      <c r="AH49" s="264" t="e">
        <f aca="false">SUMPRODUCT($D$10:$D$46,AH10:AH46)/100</f>
        <v>#DIV/0!</v>
      </c>
      <c r="AI49" s="264"/>
      <c r="AJ49" s="264" t="e">
        <f aca="false">SUMPRODUCT($D$10:$D$46,AJ10:AJ46)/100</f>
        <v>#DIV/0!</v>
      </c>
      <c r="AK49" s="264"/>
      <c r="AL49" s="264" t="e">
        <f aca="false">SUMPRODUCT($D$10:$D$46,AL10:AL46)/100</f>
        <v>#DIV/0!</v>
      </c>
      <c r="AM49" s="264"/>
      <c r="AN49" s="264" t="e">
        <f aca="false">SUMPRODUCT($D$10:$D$46,AN10:AN46)/100</f>
        <v>#DIV/0!</v>
      </c>
      <c r="AO49" s="264"/>
      <c r="AP49" s="264" t="e">
        <f aca="false">SUMPRODUCT($D$10:$D$46,AP10:AP46)/100</f>
        <v>#DIV/0!</v>
      </c>
      <c r="AQ49" s="264"/>
    </row>
    <row r="50" customFormat="false" ht="9.75" hidden="false" customHeight="true" outlineLevel="0" collapsed="false">
      <c r="E50" s="261"/>
      <c r="F50" s="262" t="s">
        <v>173</v>
      </c>
      <c r="G50" s="263" t="n">
        <f aca="false">'QCI PÓS-LICIT.'!H47</f>
        <v>0</v>
      </c>
      <c r="H50" s="264" t="n">
        <v>0</v>
      </c>
      <c r="I50" s="264"/>
      <c r="J50" s="264" t="n">
        <v>0</v>
      </c>
      <c r="K50" s="264"/>
      <c r="L50" s="264" t="n">
        <v>0</v>
      </c>
      <c r="M50" s="264"/>
      <c r="N50" s="264" t="n">
        <v>0</v>
      </c>
      <c r="O50" s="264"/>
      <c r="P50" s="264" t="n">
        <v>0</v>
      </c>
      <c r="Q50" s="264"/>
      <c r="R50" s="264" t="n">
        <v>0</v>
      </c>
      <c r="S50" s="264"/>
      <c r="T50" s="264" t="n">
        <v>0</v>
      </c>
      <c r="U50" s="264"/>
      <c r="V50" s="264" t="n">
        <v>0</v>
      </c>
      <c r="W50" s="264"/>
      <c r="X50" s="264" t="n">
        <v>0</v>
      </c>
      <c r="Y50" s="264"/>
      <c r="Z50" s="264" t="n">
        <v>0</v>
      </c>
      <c r="AA50" s="264"/>
      <c r="AB50" s="264" t="n">
        <v>0</v>
      </c>
      <c r="AC50" s="264"/>
      <c r="AD50" s="264" t="n">
        <v>0</v>
      </c>
      <c r="AE50" s="264"/>
      <c r="AF50" s="264" t="n">
        <v>0</v>
      </c>
      <c r="AG50" s="264"/>
      <c r="AH50" s="264" t="n">
        <v>0</v>
      </c>
      <c r="AI50" s="264"/>
      <c r="AJ50" s="264" t="n">
        <v>0</v>
      </c>
      <c r="AK50" s="264"/>
      <c r="AL50" s="264" t="n">
        <v>0</v>
      </c>
      <c r="AM50" s="264"/>
      <c r="AN50" s="264" t="n">
        <v>0</v>
      </c>
      <c r="AO50" s="264"/>
      <c r="AP50" s="264" t="n">
        <v>0</v>
      </c>
      <c r="AQ50" s="264"/>
    </row>
    <row r="51" customFormat="false" ht="9.75" hidden="false" customHeight="true" outlineLevel="0" collapsed="false">
      <c r="E51" s="261"/>
      <c r="F51" s="262" t="s">
        <v>174</v>
      </c>
      <c r="G51" s="263" t="n">
        <f aca="false">'QCI PÓS-LICIT.'!I47</f>
        <v>0</v>
      </c>
      <c r="H51" s="264" t="n">
        <v>0</v>
      </c>
      <c r="I51" s="264"/>
      <c r="J51" s="264" t="n">
        <v>0</v>
      </c>
      <c r="K51" s="264"/>
      <c r="L51" s="264" t="n">
        <v>0</v>
      </c>
      <c r="M51" s="264"/>
      <c r="N51" s="264" t="n">
        <v>0</v>
      </c>
      <c r="O51" s="264"/>
      <c r="P51" s="264" t="n">
        <v>0</v>
      </c>
      <c r="Q51" s="264"/>
      <c r="R51" s="264" t="n">
        <v>0</v>
      </c>
      <c r="S51" s="264"/>
      <c r="T51" s="264" t="n">
        <v>0</v>
      </c>
      <c r="U51" s="264"/>
      <c r="V51" s="264" t="n">
        <v>0</v>
      </c>
      <c r="W51" s="264"/>
      <c r="X51" s="264" t="n">
        <v>0</v>
      </c>
      <c r="Y51" s="264"/>
      <c r="Z51" s="264" t="n">
        <v>0</v>
      </c>
      <c r="AA51" s="264"/>
      <c r="AB51" s="264" t="n">
        <v>0</v>
      </c>
      <c r="AC51" s="264"/>
      <c r="AD51" s="264" t="n">
        <v>0</v>
      </c>
      <c r="AE51" s="264"/>
      <c r="AF51" s="264" t="n">
        <v>0</v>
      </c>
      <c r="AG51" s="264"/>
      <c r="AH51" s="264" t="n">
        <v>0</v>
      </c>
      <c r="AI51" s="264"/>
      <c r="AJ51" s="264" t="n">
        <v>0</v>
      </c>
      <c r="AK51" s="264"/>
      <c r="AL51" s="264" t="n">
        <v>0</v>
      </c>
      <c r="AM51" s="264"/>
      <c r="AN51" s="264" t="n">
        <v>0</v>
      </c>
      <c r="AO51" s="264"/>
      <c r="AP51" s="264" t="n">
        <v>0</v>
      </c>
      <c r="AQ51" s="264"/>
    </row>
    <row r="52" customFormat="false" ht="9.75" hidden="false" customHeight="true" outlineLevel="0" collapsed="false">
      <c r="E52" s="265"/>
      <c r="F52" s="266" t="s">
        <v>175</v>
      </c>
      <c r="G52" s="267" t="n">
        <f aca="false">'ORÇ.REPROG. P CAIXA'!I1016</f>
        <v>41766.75</v>
      </c>
      <c r="H52" s="268" t="e">
        <f aca="false">SUM(H48:I51)</f>
        <v>#DIV/0!</v>
      </c>
      <c r="I52" s="268"/>
      <c r="J52" s="268" t="e">
        <f aca="false">SUM(J48:K51)</f>
        <v>#DIV/0!</v>
      </c>
      <c r="K52" s="268"/>
      <c r="L52" s="268" t="e">
        <f aca="false">SUM(L48:M51)</f>
        <v>#DIV/0!</v>
      </c>
      <c r="M52" s="268"/>
      <c r="N52" s="268" t="e">
        <f aca="false">SUM(N48:O51)</f>
        <v>#DIV/0!</v>
      </c>
      <c r="O52" s="268"/>
      <c r="P52" s="268" t="e">
        <f aca="false">SUM(P48:Q51)</f>
        <v>#DIV/0!</v>
      </c>
      <c r="Q52" s="268"/>
      <c r="R52" s="268" t="e">
        <f aca="false">SUM(R48:S51)</f>
        <v>#DIV/0!</v>
      </c>
      <c r="S52" s="268"/>
      <c r="T52" s="268" t="e">
        <f aca="false">SUM(T48:U51)</f>
        <v>#DIV/0!</v>
      </c>
      <c r="U52" s="268"/>
      <c r="V52" s="268" t="e">
        <f aca="false">SUM(V48:W51)</f>
        <v>#DIV/0!</v>
      </c>
      <c r="W52" s="268"/>
      <c r="X52" s="268" t="e">
        <f aca="false">SUM(X48:Y51)</f>
        <v>#DIV/0!</v>
      </c>
      <c r="Y52" s="268"/>
      <c r="Z52" s="268" t="e">
        <f aca="false">SUM(Z48:AA51)</f>
        <v>#DIV/0!</v>
      </c>
      <c r="AA52" s="268"/>
      <c r="AB52" s="268" t="e">
        <f aca="false">SUM(AB48:AC51)</f>
        <v>#DIV/0!</v>
      </c>
      <c r="AC52" s="268"/>
      <c r="AD52" s="268" t="e">
        <f aca="false">SUM(AD48:AE51)</f>
        <v>#DIV/0!</v>
      </c>
      <c r="AE52" s="268"/>
      <c r="AF52" s="268" t="e">
        <f aca="false">SUM(AF48:AG51)</f>
        <v>#DIV/0!</v>
      </c>
      <c r="AG52" s="268"/>
      <c r="AH52" s="268" t="e">
        <f aca="false">SUM(AH48:AI51)</f>
        <v>#DIV/0!</v>
      </c>
      <c r="AI52" s="268"/>
      <c r="AJ52" s="268" t="e">
        <f aca="false">SUM(AJ48:AK51)</f>
        <v>#DIV/0!</v>
      </c>
      <c r="AK52" s="268"/>
      <c r="AL52" s="268" t="e">
        <f aca="false">SUM(AL48:AM51)</f>
        <v>#DIV/0!</v>
      </c>
      <c r="AM52" s="268"/>
      <c r="AN52" s="268" t="e">
        <f aca="false">SUM(AN48:AO51)</f>
        <v>#DIV/0!</v>
      </c>
      <c r="AO52" s="268"/>
      <c r="AP52" s="268" t="e">
        <f aca="false">SUM(AP48:AQ51)</f>
        <v>#DIV/0!</v>
      </c>
      <c r="AQ52" s="268"/>
    </row>
    <row r="53" customFormat="false" ht="9.75" hidden="false" customHeight="true" outlineLevel="0" collapsed="false">
      <c r="E53" s="265"/>
      <c r="F53" s="266" t="s">
        <v>176</v>
      </c>
      <c r="G53" s="259"/>
      <c r="H53" s="268" t="e">
        <f aca="false">H52</f>
        <v>#DIV/0!</v>
      </c>
      <c r="I53" s="268"/>
      <c r="J53" s="268" t="e">
        <f aca="false">H53+J52</f>
        <v>#DIV/0!</v>
      </c>
      <c r="K53" s="268"/>
      <c r="L53" s="268" t="e">
        <f aca="false">J53+L52</f>
        <v>#DIV/0!</v>
      </c>
      <c r="M53" s="268"/>
      <c r="N53" s="268" t="e">
        <f aca="false">L53+N52</f>
        <v>#DIV/0!</v>
      </c>
      <c r="O53" s="268"/>
      <c r="P53" s="268" t="e">
        <f aca="false">N53+P52</f>
        <v>#DIV/0!</v>
      </c>
      <c r="Q53" s="268"/>
      <c r="R53" s="268" t="e">
        <f aca="false">P53+R52</f>
        <v>#DIV/0!</v>
      </c>
      <c r="S53" s="268"/>
      <c r="T53" s="268" t="e">
        <f aca="false">R53+T52</f>
        <v>#DIV/0!</v>
      </c>
      <c r="U53" s="268"/>
      <c r="V53" s="268" t="e">
        <f aca="false">T53+V52</f>
        <v>#DIV/0!</v>
      </c>
      <c r="W53" s="268"/>
      <c r="X53" s="268" t="e">
        <f aca="false">V53+X52</f>
        <v>#DIV/0!</v>
      </c>
      <c r="Y53" s="268"/>
      <c r="Z53" s="268" t="e">
        <f aca="false">X53+Z52</f>
        <v>#DIV/0!</v>
      </c>
      <c r="AA53" s="268"/>
      <c r="AB53" s="268" t="e">
        <f aca="false">Z53+AB52</f>
        <v>#DIV/0!</v>
      </c>
      <c r="AC53" s="268"/>
      <c r="AD53" s="268" t="e">
        <f aca="false">AB53+AD52</f>
        <v>#DIV/0!</v>
      </c>
      <c r="AE53" s="268"/>
      <c r="AF53" s="268" t="e">
        <f aca="false">AD53+AF52</f>
        <v>#DIV/0!</v>
      </c>
      <c r="AG53" s="268"/>
      <c r="AH53" s="268" t="e">
        <f aca="false">AF53+AH52</f>
        <v>#DIV/0!</v>
      </c>
      <c r="AI53" s="268"/>
      <c r="AJ53" s="268" t="e">
        <f aca="false">AH53+AJ52</f>
        <v>#DIV/0!</v>
      </c>
      <c r="AK53" s="268"/>
      <c r="AL53" s="268" t="e">
        <f aca="false">AJ53+AL52</f>
        <v>#DIV/0!</v>
      </c>
      <c r="AM53" s="268"/>
      <c r="AN53" s="268" t="e">
        <f aca="false">AL53+AN52</f>
        <v>#DIV/0!</v>
      </c>
      <c r="AO53" s="268"/>
      <c r="AP53" s="268" t="e">
        <f aca="false">AN53+AP52</f>
        <v>#DIV/0!</v>
      </c>
      <c r="AQ53" s="268"/>
    </row>
    <row r="54" customFormat="false" ht="9.75" hidden="false" customHeight="true" outlineLevel="0" collapsed="false">
      <c r="E54" s="269" t="str">
        <f aca="false">CONCATENATE("Responsável Técnico da Empresa ",'ORÇ.GLOBAL EMPRESA'!C2)</f>
        <v>Responsável Técnico da Empresa </v>
      </c>
      <c r="F54" s="270"/>
      <c r="G54" s="236"/>
      <c r="H54" s="236"/>
      <c r="I54" s="236"/>
      <c r="J54" s="236"/>
      <c r="K54" s="236"/>
      <c r="L54" s="236"/>
      <c r="M54" s="236"/>
      <c r="N54" s="236"/>
      <c r="O54" s="236"/>
      <c r="P54" s="236"/>
      <c r="Q54" s="236"/>
      <c r="R54" s="236"/>
      <c r="S54" s="236"/>
      <c r="T54" s="236"/>
      <c r="U54" s="236"/>
      <c r="V54" s="236"/>
      <c r="W54" s="236"/>
      <c r="X54" s="236"/>
      <c r="Y54" s="236"/>
      <c r="Z54" s="236"/>
      <c r="AA54" s="236"/>
      <c r="AB54" s="236"/>
      <c r="AC54" s="236"/>
      <c r="AD54" s="236"/>
      <c r="AE54" s="236"/>
      <c r="AF54" s="236"/>
      <c r="AG54" s="236"/>
      <c r="AH54" s="236"/>
      <c r="AI54" s="236"/>
      <c r="AJ54" s="236"/>
      <c r="AK54" s="236"/>
      <c r="AL54" s="236"/>
      <c r="AM54" s="236"/>
      <c r="AN54" s="236"/>
      <c r="AO54" s="236"/>
      <c r="AP54" s="236"/>
      <c r="AQ54" s="236"/>
    </row>
    <row r="55" customFormat="false" ht="9.75" hidden="false" customHeight="true" outlineLevel="0" collapsed="false">
      <c r="E55" s="269" t="s">
        <v>177</v>
      </c>
      <c r="F55" s="270"/>
      <c r="G55" s="236"/>
      <c r="H55" s="236"/>
      <c r="I55" s="236"/>
      <c r="J55" s="236"/>
      <c r="K55" s="236"/>
      <c r="L55" s="236"/>
      <c r="M55" s="236"/>
      <c r="N55" s="337" t="n">
        <f aca="false">'ORÇ.GLOBAL EMPRESA'!B1017</f>
        <v>0</v>
      </c>
      <c r="O55" s="337"/>
      <c r="P55" s="337"/>
      <c r="Q55" s="337"/>
      <c r="R55" s="337"/>
      <c r="S55" s="337"/>
      <c r="T55" s="236"/>
      <c r="U55" s="236"/>
      <c r="V55" s="236"/>
      <c r="W55" s="236"/>
      <c r="X55" s="273"/>
      <c r="Y55" s="273"/>
      <c r="Z55" s="337" t="n">
        <f aca="false">N55</f>
        <v>0</v>
      </c>
      <c r="AA55" s="337"/>
      <c r="AB55" s="337"/>
      <c r="AC55" s="337"/>
      <c r="AD55" s="337"/>
      <c r="AE55" s="337"/>
      <c r="AF55" s="236"/>
      <c r="AG55" s="236"/>
      <c r="AH55" s="236"/>
      <c r="AI55" s="236"/>
      <c r="AJ55" s="236"/>
      <c r="AK55" s="236"/>
      <c r="AL55" s="337" t="n">
        <f aca="false">Z55</f>
        <v>0</v>
      </c>
      <c r="AM55" s="337"/>
      <c r="AN55" s="337"/>
      <c r="AO55" s="337"/>
      <c r="AP55" s="337"/>
      <c r="AQ55" s="337"/>
    </row>
    <row r="56" customFormat="false" ht="9.75" hidden="false" customHeight="true" outlineLevel="0" collapsed="false">
      <c r="E56" s="274"/>
      <c r="F56" s="275"/>
      <c r="G56" s="236"/>
      <c r="H56" s="236"/>
      <c r="I56" s="236"/>
      <c r="J56" s="236"/>
      <c r="K56" s="236"/>
      <c r="L56" s="236"/>
      <c r="M56" s="236"/>
      <c r="N56" s="276" t="s">
        <v>178</v>
      </c>
      <c r="O56" s="276"/>
      <c r="P56" s="276"/>
      <c r="Q56" s="276"/>
      <c r="R56" s="276"/>
      <c r="S56" s="276"/>
      <c r="T56" s="236"/>
      <c r="U56" s="236"/>
      <c r="V56" s="236"/>
      <c r="W56" s="236"/>
      <c r="X56" s="236"/>
      <c r="Y56" s="236"/>
      <c r="Z56" s="276" t="str">
        <f aca="false">N56</f>
        <v>Local e Data</v>
      </c>
      <c r="AA56" s="276"/>
      <c r="AB56" s="276"/>
      <c r="AC56" s="276"/>
      <c r="AD56" s="276"/>
      <c r="AE56" s="276"/>
      <c r="AF56" s="236"/>
      <c r="AG56" s="236"/>
      <c r="AH56" s="236"/>
      <c r="AI56" s="236"/>
      <c r="AJ56" s="236"/>
      <c r="AK56" s="236"/>
      <c r="AL56" s="276" t="str">
        <f aca="false">Z56</f>
        <v>Local e Data</v>
      </c>
      <c r="AM56" s="276"/>
      <c r="AN56" s="276"/>
      <c r="AO56" s="276"/>
      <c r="AP56" s="276"/>
      <c r="AQ56" s="276"/>
    </row>
    <row r="57" customFormat="false" ht="13.8" hidden="false" customHeight="false" outlineLevel="0" collapsed="false"/>
    <row r="58" customFormat="false" ht="13.8" hidden="false" customHeight="false" outlineLevel="0" collapsed="false"/>
    <row r="59" customFormat="false" ht="13.8" hidden="false" customHeight="false" outlineLevel="0" collapsed="false"/>
    <row r="60" customFormat="false" ht="13.8" hidden="true" customHeight="false" outlineLevel="0" collapsed="false">
      <c r="E60" s="277"/>
      <c r="F60" s="277"/>
      <c r="G60" s="278"/>
      <c r="H60" s="279"/>
      <c r="I60" s="279" t="n">
        <f aca="false">IF(AND(I47&lt;=100,H47&gt;0),1,0)</f>
        <v>0</v>
      </c>
      <c r="J60" s="279"/>
      <c r="K60" s="279" t="n">
        <f aca="false">IF(AND(K47&lt;=100,J47&gt;0),1,0)</f>
        <v>0</v>
      </c>
      <c r="L60" s="279"/>
      <c r="M60" s="279" t="n">
        <f aca="false">IF(AND(M47&lt;=100,L47&gt;0),1,0)</f>
        <v>0</v>
      </c>
      <c r="N60" s="279"/>
      <c r="O60" s="279" t="n">
        <f aca="false">IF(AND(O47&lt;=100,N47&gt;0),1,0)</f>
        <v>0</v>
      </c>
      <c r="P60" s="279"/>
      <c r="Q60" s="279" t="n">
        <f aca="false">IF(AND(Q47&lt;=100,P47&gt;0),1,0)</f>
        <v>0</v>
      </c>
      <c r="R60" s="279"/>
      <c r="S60" s="279" t="n">
        <f aca="false">IF(AND(S47&lt;=100,R47&gt;0),1,0)</f>
        <v>0</v>
      </c>
      <c r="T60" s="279"/>
      <c r="U60" s="279" t="n">
        <f aca="false">IF(AND(U47&lt;=100,T47&gt;0),1,0)</f>
        <v>0</v>
      </c>
      <c r="V60" s="279"/>
      <c r="W60" s="279" t="n">
        <f aca="false">IF(AND(W47&lt;=100,V47&gt;0),1,0)</f>
        <v>0</v>
      </c>
      <c r="X60" s="279"/>
      <c r="Y60" s="279" t="n">
        <f aca="false">IF(AND(Y47&lt;=100,X47&gt;0),1,0)</f>
        <v>0</v>
      </c>
      <c r="Z60" s="279"/>
      <c r="AA60" s="279" t="n">
        <f aca="false">IF(AND(AA47&lt;=100,Z47&gt;0),1,0)</f>
        <v>0</v>
      </c>
      <c r="AB60" s="279"/>
      <c r="AC60" s="279" t="n">
        <f aca="false">IF(AND(AC47&lt;=100,AB47&gt;0),1,0)</f>
        <v>0</v>
      </c>
      <c r="AD60" s="279"/>
      <c r="AE60" s="279" t="n">
        <f aca="false">IF(AND(AE47&lt;=100,AD47&gt;0),1,0)</f>
        <v>0</v>
      </c>
      <c r="AF60" s="279"/>
      <c r="AG60" s="279" t="n">
        <f aca="false">IF(AND(AG47&lt;=100,AF47&gt;0),1,0)</f>
        <v>0</v>
      </c>
      <c r="AH60" s="279"/>
      <c r="AI60" s="279" t="n">
        <f aca="false">IF(AND(AI47&lt;=100,AH47&gt;0),1,0)</f>
        <v>0</v>
      </c>
      <c r="AJ60" s="279"/>
      <c r="AK60" s="279" t="n">
        <f aca="false">IF(AND(AK47&lt;=100,AJ47&gt;0),1,0)</f>
        <v>0</v>
      </c>
      <c r="AL60" s="279"/>
      <c r="AM60" s="279" t="n">
        <f aca="false">IF(AND(AM47&lt;=100,AL47&gt;0),1,0)</f>
        <v>0</v>
      </c>
      <c r="AN60" s="279"/>
      <c r="AO60" s="279" t="n">
        <f aca="false">IF(AND(AO47&lt;=100,AN47&gt;0),1,0)</f>
        <v>0</v>
      </c>
      <c r="AP60" s="279"/>
      <c r="AQ60" s="279" t="n">
        <f aca="false">IF(AND(AQ47&lt;=100,AP47&gt;0),1,0)</f>
        <v>0</v>
      </c>
    </row>
    <row r="61" customFormat="false" ht="13.8" hidden="true" customHeight="false" outlineLevel="0" collapsed="false">
      <c r="E61" s="277"/>
      <c r="F61" s="277"/>
      <c r="G61" s="278"/>
      <c r="H61" s="279"/>
      <c r="I61" s="279" t="n">
        <f aca="false">IF(ABS(I47-100)&gt;0.01,1,0)</f>
        <v>1</v>
      </c>
      <c r="J61" s="279"/>
      <c r="K61" s="279" t="n">
        <f aca="false">IF(ABS(K47-100)&gt;0.01,1,0)</f>
        <v>1</v>
      </c>
      <c r="L61" s="279"/>
      <c r="M61" s="279" t="n">
        <f aca="false">IF(ABS(M47-100)&gt;0.01,1,0)</f>
        <v>1</v>
      </c>
      <c r="N61" s="279"/>
      <c r="O61" s="279" t="n">
        <f aca="false">IF(ABS(O47-100)&gt;0.01,1,0)</f>
        <v>1</v>
      </c>
      <c r="P61" s="279"/>
      <c r="Q61" s="279" t="n">
        <f aca="false">IF(ABS(Q47-100)&gt;0.01,1,0)</f>
        <v>1</v>
      </c>
      <c r="R61" s="279"/>
      <c r="S61" s="279" t="n">
        <f aca="false">IF(ABS(S47-100)&gt;0.01,1,0)</f>
        <v>1</v>
      </c>
      <c r="T61" s="279"/>
      <c r="U61" s="279" t="n">
        <f aca="false">IF(ABS(U47-100)&gt;0.01,1,0)</f>
        <v>1</v>
      </c>
      <c r="V61" s="279"/>
      <c r="W61" s="279" t="n">
        <f aca="false">IF(ABS(W47-100)&gt;0.01,1,0)</f>
        <v>1</v>
      </c>
      <c r="X61" s="279"/>
      <c r="Y61" s="279" t="n">
        <f aca="false">IF(ABS(Y47-100)&gt;0.01,1,0)</f>
        <v>1</v>
      </c>
      <c r="Z61" s="279"/>
      <c r="AA61" s="279" t="n">
        <f aca="false">IF(ABS(AA47-100)&gt;0.01,1,0)</f>
        <v>1</v>
      </c>
      <c r="AB61" s="279"/>
      <c r="AC61" s="279" t="n">
        <f aca="false">IF(ABS(AC47-100)&gt;0.01,1,0)</f>
        <v>1</v>
      </c>
      <c r="AD61" s="279"/>
      <c r="AE61" s="279" t="n">
        <f aca="false">IF(ABS(AE47-100)&gt;0.01,1,0)</f>
        <v>1</v>
      </c>
      <c r="AF61" s="279"/>
      <c r="AG61" s="279" t="n">
        <f aca="false">IF(ABS(AG47-100)&gt;0.01,1,0)</f>
        <v>1</v>
      </c>
      <c r="AH61" s="279"/>
      <c r="AI61" s="279" t="n">
        <f aca="false">IF(ABS(AI47-100)&gt;0.01,1,0)</f>
        <v>1</v>
      </c>
      <c r="AJ61" s="279"/>
      <c r="AK61" s="279" t="n">
        <f aca="false">IF(ABS(AK47-100)&gt;0.01,1,0)</f>
        <v>1</v>
      </c>
      <c r="AL61" s="279"/>
      <c r="AM61" s="279" t="n">
        <f aca="false">IF(ABS(AM47-100)&gt;0.01,1,0)</f>
        <v>1</v>
      </c>
      <c r="AN61" s="279"/>
      <c r="AO61" s="279" t="n">
        <f aca="false">IF(ABS(AO47-100)&gt;0.01,1,0)</f>
        <v>1</v>
      </c>
      <c r="AP61" s="279"/>
      <c r="AQ61" s="279" t="n">
        <f aca="false">IF(ABS(AQ47-100)&gt;0.01,1,0)</f>
        <v>1</v>
      </c>
    </row>
    <row r="62" customFormat="false" ht="13.8" hidden="true" customHeight="false" outlineLevel="0" collapsed="false">
      <c r="E62" s="280" t="n">
        <f aca="false">'BM GLOBAL'!$G$4</f>
        <v>0</v>
      </c>
      <c r="F62" s="280"/>
      <c r="G62" s="280"/>
      <c r="H62" s="280" t="n">
        <f aca="false">DATE(E65,E64+1,E63)</f>
        <v>31</v>
      </c>
      <c r="I62" s="280"/>
      <c r="J62" s="280" t="n">
        <f aca="false">DATE(H65,H64+1,H63)</f>
        <v>62</v>
      </c>
      <c r="K62" s="280"/>
      <c r="L62" s="280" t="n">
        <f aca="false">DATE(J65,J64+1,J63)</f>
        <v>93</v>
      </c>
      <c r="M62" s="280"/>
      <c r="N62" s="280" t="n">
        <f aca="false">DATE(L65,L64+1,L63)</f>
        <v>123</v>
      </c>
      <c r="O62" s="280"/>
      <c r="P62" s="280" t="n">
        <f aca="false">DATE(N65,N64+1,N63)</f>
        <v>154</v>
      </c>
      <c r="Q62" s="280"/>
      <c r="R62" s="280" t="n">
        <f aca="false">DATE(P65,P64+1,P63)</f>
        <v>184</v>
      </c>
      <c r="S62" s="280"/>
      <c r="T62" s="280" t="n">
        <f aca="false">DATE(R65,R64+1,R63)</f>
        <v>215</v>
      </c>
      <c r="U62" s="280"/>
      <c r="V62" s="280" t="n">
        <f aca="false">DATE(T65,T64+1,T63)</f>
        <v>246</v>
      </c>
      <c r="W62" s="280"/>
      <c r="X62" s="280" t="n">
        <f aca="false">DATE(V65,V64+1,V63)</f>
        <v>276</v>
      </c>
      <c r="Y62" s="280"/>
      <c r="Z62" s="280" t="n">
        <f aca="false">DATE(X65,X64+1,X63)</f>
        <v>307</v>
      </c>
      <c r="AA62" s="280"/>
      <c r="AB62" s="280" t="n">
        <f aca="false">DATE(Z65,Z64+1,Z63)</f>
        <v>337</v>
      </c>
      <c r="AC62" s="280"/>
      <c r="AD62" s="280" t="n">
        <f aca="false">DATE(AB65,AB64+1,AB63)</f>
        <v>368</v>
      </c>
      <c r="AE62" s="280"/>
      <c r="AF62" s="280" t="n">
        <f aca="false">DATE(AD65,AD64+1,AD63)</f>
        <v>399</v>
      </c>
      <c r="AG62" s="280"/>
      <c r="AH62" s="280" t="n">
        <f aca="false">DATE(AF65,AF64+1,AF63)</f>
        <v>427</v>
      </c>
      <c r="AI62" s="280"/>
      <c r="AJ62" s="280" t="n">
        <f aca="false">DATE(AH65,AH64+1,AH63)</f>
        <v>458</v>
      </c>
      <c r="AK62" s="280"/>
      <c r="AL62" s="280" t="n">
        <f aca="false">DATE(AJ65,AJ64+1,AJ63)</f>
        <v>488</v>
      </c>
      <c r="AM62" s="280"/>
      <c r="AN62" s="280" t="n">
        <f aca="false">DATE(AL65,AL64+1,AL63)</f>
        <v>519</v>
      </c>
      <c r="AO62" s="280"/>
      <c r="AP62" s="280" t="n">
        <f aca="false">DATE(AN65,AN64+1,AN63)</f>
        <v>549</v>
      </c>
      <c r="AQ62" s="280"/>
    </row>
    <row r="63" customFormat="false" ht="13.8" hidden="true" customHeight="false" outlineLevel="0" collapsed="false">
      <c r="E63" s="281" t="n">
        <f aca="false">DAY(E62)</f>
        <v>0</v>
      </c>
      <c r="F63" s="281"/>
      <c r="G63" s="281"/>
      <c r="H63" s="282" t="n">
        <f aca="false">DAY(H62)</f>
        <v>31</v>
      </c>
      <c r="I63" s="282"/>
      <c r="J63" s="282" t="n">
        <f aca="false">DAY(J62)</f>
        <v>2</v>
      </c>
      <c r="K63" s="282"/>
      <c r="L63" s="282" t="n">
        <f aca="false">DAY(L62)</f>
        <v>2</v>
      </c>
      <c r="M63" s="282"/>
      <c r="N63" s="282" t="n">
        <f aca="false">DAY(N62)</f>
        <v>2</v>
      </c>
      <c r="O63" s="282"/>
      <c r="P63" s="282" t="n">
        <f aca="false">DAY(P62)</f>
        <v>2</v>
      </c>
      <c r="Q63" s="282"/>
      <c r="R63" s="282" t="n">
        <f aca="false">DAY(R62)</f>
        <v>2</v>
      </c>
      <c r="S63" s="282"/>
      <c r="T63" s="282" t="n">
        <f aca="false">DAY(T62)</f>
        <v>2</v>
      </c>
      <c r="U63" s="282"/>
      <c r="V63" s="282" t="n">
        <f aca="false">DAY(V62)</f>
        <v>2</v>
      </c>
      <c r="W63" s="282"/>
      <c r="X63" s="282" t="n">
        <f aca="false">DAY(X62)</f>
        <v>2</v>
      </c>
      <c r="Y63" s="282"/>
      <c r="Z63" s="282" t="n">
        <f aca="false">DAY(Z62)</f>
        <v>2</v>
      </c>
      <c r="AA63" s="282"/>
      <c r="AB63" s="282" t="n">
        <f aca="false">DAY(AB62)</f>
        <v>2</v>
      </c>
      <c r="AC63" s="282"/>
      <c r="AD63" s="282" t="n">
        <f aca="false">DAY(AD62)</f>
        <v>2</v>
      </c>
      <c r="AE63" s="282"/>
      <c r="AF63" s="282" t="n">
        <f aca="false">DAY(AF62)</f>
        <v>2</v>
      </c>
      <c r="AG63" s="282"/>
      <c r="AH63" s="282" t="n">
        <f aca="false">DAY(AH62)</f>
        <v>2</v>
      </c>
      <c r="AI63" s="282"/>
      <c r="AJ63" s="282" t="n">
        <f aca="false">DAY(AJ62)</f>
        <v>2</v>
      </c>
      <c r="AK63" s="282"/>
      <c r="AL63" s="282" t="n">
        <f aca="false">DAY(AL62)</f>
        <v>2</v>
      </c>
      <c r="AM63" s="282"/>
      <c r="AN63" s="282" t="n">
        <f aca="false">DAY(AN62)</f>
        <v>2</v>
      </c>
      <c r="AO63" s="282"/>
      <c r="AP63" s="282" t="n">
        <f aca="false">DAY(AP62)</f>
        <v>2</v>
      </c>
      <c r="AQ63" s="282"/>
    </row>
    <row r="64" customFormat="false" ht="13.8" hidden="true" customHeight="false" outlineLevel="0" collapsed="false">
      <c r="E64" s="281" t="n">
        <f aca="false">MONTH(E62)</f>
        <v>1</v>
      </c>
      <c r="F64" s="281"/>
      <c r="G64" s="281"/>
      <c r="H64" s="282" t="n">
        <f aca="false">MONTH(H62)</f>
        <v>1</v>
      </c>
      <c r="I64" s="282"/>
      <c r="J64" s="282" t="n">
        <f aca="false">MONTH(J62)</f>
        <v>3</v>
      </c>
      <c r="K64" s="282"/>
      <c r="L64" s="282" t="n">
        <f aca="false">MONTH(L62)</f>
        <v>4</v>
      </c>
      <c r="M64" s="282"/>
      <c r="N64" s="282" t="n">
        <f aca="false">MONTH(N62)</f>
        <v>5</v>
      </c>
      <c r="O64" s="282"/>
      <c r="P64" s="282" t="n">
        <f aca="false">MONTH(P62)</f>
        <v>6</v>
      </c>
      <c r="Q64" s="282"/>
      <c r="R64" s="282" t="n">
        <f aca="false">MONTH(R62)</f>
        <v>7</v>
      </c>
      <c r="S64" s="282"/>
      <c r="T64" s="282" t="n">
        <f aca="false">MONTH(T62)</f>
        <v>8</v>
      </c>
      <c r="U64" s="282"/>
      <c r="V64" s="282" t="n">
        <f aca="false">MONTH(V62)</f>
        <v>9</v>
      </c>
      <c r="W64" s="282"/>
      <c r="X64" s="282" t="n">
        <f aca="false">MONTH(X62)</f>
        <v>10</v>
      </c>
      <c r="Y64" s="282"/>
      <c r="Z64" s="282" t="n">
        <f aca="false">MONTH(Z62)</f>
        <v>11</v>
      </c>
      <c r="AA64" s="282"/>
      <c r="AB64" s="282" t="n">
        <f aca="false">MONTH(AB62)</f>
        <v>12</v>
      </c>
      <c r="AC64" s="282"/>
      <c r="AD64" s="282" t="n">
        <f aca="false">MONTH(AD62)</f>
        <v>1</v>
      </c>
      <c r="AE64" s="282"/>
      <c r="AF64" s="282" t="n">
        <f aca="false">MONTH(AF62)</f>
        <v>2</v>
      </c>
      <c r="AG64" s="282"/>
      <c r="AH64" s="282" t="n">
        <f aca="false">MONTH(AH62)</f>
        <v>3</v>
      </c>
      <c r="AI64" s="282"/>
      <c r="AJ64" s="282" t="n">
        <f aca="false">MONTH(AJ62)</f>
        <v>4</v>
      </c>
      <c r="AK64" s="282"/>
      <c r="AL64" s="282" t="n">
        <f aca="false">MONTH(AL62)</f>
        <v>5</v>
      </c>
      <c r="AM64" s="282"/>
      <c r="AN64" s="282" t="n">
        <f aca="false">MONTH(AN62)</f>
        <v>6</v>
      </c>
      <c r="AO64" s="282"/>
      <c r="AP64" s="282" t="n">
        <f aca="false">MONTH(AP62)</f>
        <v>7</v>
      </c>
      <c r="AQ64" s="282"/>
    </row>
    <row r="65" customFormat="false" ht="13.8" hidden="true" customHeight="false" outlineLevel="0" collapsed="false">
      <c r="E65" s="282" t="n">
        <f aca="false">YEAR(E62)</f>
        <v>1900</v>
      </c>
      <c r="F65" s="282"/>
      <c r="G65" s="282"/>
      <c r="H65" s="282" t="n">
        <f aca="false">YEAR(H62)</f>
        <v>1900</v>
      </c>
      <c r="I65" s="282"/>
      <c r="J65" s="282" t="n">
        <f aca="false">YEAR(J62)</f>
        <v>1900</v>
      </c>
      <c r="K65" s="282"/>
      <c r="L65" s="282" t="n">
        <f aca="false">YEAR(L62)</f>
        <v>1900</v>
      </c>
      <c r="M65" s="282"/>
      <c r="N65" s="282" t="n">
        <f aca="false">YEAR(N62)</f>
        <v>1900</v>
      </c>
      <c r="O65" s="282"/>
      <c r="P65" s="282" t="n">
        <f aca="false">YEAR(P62)</f>
        <v>1900</v>
      </c>
      <c r="Q65" s="282"/>
      <c r="R65" s="282" t="n">
        <f aca="false">YEAR(R62)</f>
        <v>1900</v>
      </c>
      <c r="S65" s="282"/>
      <c r="T65" s="282" t="n">
        <f aca="false">YEAR(T62)</f>
        <v>1900</v>
      </c>
      <c r="U65" s="282"/>
      <c r="V65" s="282" t="n">
        <f aca="false">YEAR(V62)</f>
        <v>1900</v>
      </c>
      <c r="W65" s="282"/>
      <c r="X65" s="282" t="n">
        <f aca="false">YEAR(X62)</f>
        <v>1900</v>
      </c>
      <c r="Y65" s="282"/>
      <c r="Z65" s="282" t="n">
        <f aca="false">YEAR(Z62)</f>
        <v>1900</v>
      </c>
      <c r="AA65" s="282"/>
      <c r="AB65" s="282" t="n">
        <f aca="false">YEAR(AB62)</f>
        <v>1900</v>
      </c>
      <c r="AC65" s="282"/>
      <c r="AD65" s="282" t="n">
        <f aca="false">YEAR(AD62)</f>
        <v>1901</v>
      </c>
      <c r="AE65" s="282"/>
      <c r="AF65" s="282" t="n">
        <f aca="false">YEAR(AF62)</f>
        <v>1901</v>
      </c>
      <c r="AG65" s="282"/>
      <c r="AH65" s="282" t="n">
        <f aca="false">YEAR(AH62)</f>
        <v>1901</v>
      </c>
      <c r="AI65" s="282"/>
      <c r="AJ65" s="282" t="n">
        <f aca="false">YEAR(AJ62)</f>
        <v>1901</v>
      </c>
      <c r="AK65" s="282"/>
      <c r="AL65" s="282" t="n">
        <f aca="false">YEAR(AL62)</f>
        <v>1901</v>
      </c>
      <c r="AM65" s="282"/>
      <c r="AN65" s="282" t="n">
        <f aca="false">YEAR(AN62)</f>
        <v>1901</v>
      </c>
      <c r="AO65" s="282"/>
      <c r="AP65" s="282" t="n">
        <f aca="false">YEAR(AP62)</f>
        <v>1901</v>
      </c>
      <c r="AQ65" s="282"/>
    </row>
    <row r="66" customFormat="false" ht="13.8" hidden="true" customHeight="false" outlineLevel="0" collapsed="false">
      <c r="E66" s="282" t="n">
        <f aca="false">IF(E62&lt;='BM GLOBAL'!$L$4,IF('BM GLOBAL'!$L$4&lt;H62,1,0),0)</f>
        <v>1</v>
      </c>
      <c r="F66" s="282"/>
      <c r="G66" s="282"/>
      <c r="H66" s="282" t="n">
        <f aca="false">IF(H62&lt;='BM GLOBAL'!$L$4,IF('BM GLOBAL'!$L$4&lt;J62,1,0),0)</f>
        <v>0</v>
      </c>
      <c r="I66" s="282"/>
      <c r="J66" s="282" t="n">
        <f aca="false">IF(J62&lt;='BM GLOBAL'!$L$4,IF('BM GLOBAL'!$L$4&lt;L62,1,0),0)</f>
        <v>0</v>
      </c>
      <c r="K66" s="282"/>
      <c r="L66" s="282" t="n">
        <f aca="false">IF(L62&lt;='BM GLOBAL'!$L$4,IF('BM GLOBAL'!$L$4&lt;N62,1,0),0)</f>
        <v>0</v>
      </c>
      <c r="M66" s="282"/>
      <c r="N66" s="282" t="n">
        <f aca="false">IF(N62&lt;='BM GLOBAL'!$L$4,IF('BM GLOBAL'!$L$4&lt;P62,1,0),0)</f>
        <v>0</v>
      </c>
      <c r="O66" s="282"/>
      <c r="P66" s="282" t="n">
        <f aca="false">IF(P62&lt;='BM GLOBAL'!$L$4,IF('BM GLOBAL'!$L$4&lt;R62,1,0),0)</f>
        <v>0</v>
      </c>
      <c r="Q66" s="282"/>
      <c r="R66" s="282" t="n">
        <f aca="false">IF(R62&lt;='BM GLOBAL'!$L$4,IF('BM GLOBAL'!$L$4&lt;T62,1,0),0)</f>
        <v>0</v>
      </c>
      <c r="S66" s="282"/>
      <c r="T66" s="282" t="n">
        <f aca="false">IF(T62&lt;='BM GLOBAL'!$L$4,IF('BM GLOBAL'!$L$4&lt;V62,1,0),0)</f>
        <v>0</v>
      </c>
      <c r="U66" s="282"/>
      <c r="V66" s="282" t="n">
        <f aca="false">IF(V62&lt;='BM GLOBAL'!$L$4,IF('BM GLOBAL'!$L$4&lt;X62,1,0),0)</f>
        <v>0</v>
      </c>
      <c r="W66" s="282"/>
      <c r="X66" s="282" t="n">
        <f aca="false">IF(X62&lt;='BM GLOBAL'!$L$4,IF('BM GLOBAL'!$L$4&lt;Z62,1,0),0)</f>
        <v>0</v>
      </c>
      <c r="Y66" s="282"/>
      <c r="Z66" s="282" t="n">
        <f aca="false">IF(Z62&lt;='BM GLOBAL'!$L$4,IF('BM GLOBAL'!$L$4&lt;AB62,1,0),0)</f>
        <v>0</v>
      </c>
      <c r="AA66" s="282"/>
      <c r="AB66" s="282" t="n">
        <f aca="false">IF(AB62&lt;='BM GLOBAL'!$L$4,IF('BM GLOBAL'!$L$4&lt;AD62,1,0),0)</f>
        <v>0</v>
      </c>
      <c r="AC66" s="282"/>
      <c r="AD66" s="282" t="n">
        <f aca="false">IF(AD62&lt;='BM GLOBAL'!$L$4,IF('BM GLOBAL'!$L$4&lt;AF62,1,0),0)</f>
        <v>0</v>
      </c>
      <c r="AE66" s="282"/>
      <c r="AF66" s="282" t="n">
        <f aca="false">IF(AF62&lt;='BM GLOBAL'!$L$4,IF('BM GLOBAL'!$L$4&lt;AH62,1,0),0)</f>
        <v>0</v>
      </c>
      <c r="AG66" s="282"/>
      <c r="AH66" s="282" t="n">
        <f aca="false">IF(AH62&lt;='BM GLOBAL'!$L$4,IF('BM GLOBAL'!$L$4&lt;AJ62,1,0),0)</f>
        <v>0</v>
      </c>
      <c r="AI66" s="282"/>
      <c r="AJ66" s="282" t="n">
        <f aca="false">IF(AJ62&lt;='BM GLOBAL'!$L$4,IF('BM GLOBAL'!$L$4&lt;AL62,1,0),0)</f>
        <v>0</v>
      </c>
      <c r="AK66" s="282"/>
      <c r="AL66" s="282" t="n">
        <f aca="false">IF(AL62&lt;='BM GLOBAL'!$L$4,IF('BM GLOBAL'!$L$4&lt;AN62,1,0),0)</f>
        <v>0</v>
      </c>
      <c r="AM66" s="282"/>
      <c r="AN66" s="282" t="n">
        <f aca="false">IF(AN62&lt;='BM GLOBAL'!$L$4,IF('BM GLOBAL'!$L$4&lt;AP62,1,0),0)</f>
        <v>0</v>
      </c>
      <c r="AO66" s="282"/>
      <c r="AP66" s="282" t="n">
        <f aca="false">IF(AP62&lt;='BM GLOBAL'!$L$4,IF('BM GLOBAL'!$L$4&lt;AR62,1,0),0)</f>
        <v>0</v>
      </c>
      <c r="AQ66" s="282"/>
    </row>
    <row r="67" customFormat="false" ht="13.8" hidden="true" customHeight="false" outlineLevel="0" collapsed="false">
      <c r="E67" s="282" t="n">
        <f aca="false">IF(E62&lt;='BM GLOBAL'!$L$4,IF('BM GLOBAL'!$L$4&lt;H62,0,0),0)</f>
        <v>0</v>
      </c>
      <c r="F67" s="282"/>
      <c r="G67" s="282"/>
      <c r="H67" s="282" t="n">
        <f aca="false">IF(H62&lt;='BM GLOBAL'!$L$4,IF('BM GLOBAL'!$L$4&lt;J62,I8,0),0)</f>
        <v>0</v>
      </c>
      <c r="I67" s="282"/>
      <c r="J67" s="282" t="n">
        <f aca="false">IF(J62&lt;='BM GLOBAL'!$L$4,IF('BM GLOBAL'!$L$4&lt;L62,K8,0),0)</f>
        <v>0</v>
      </c>
      <c r="K67" s="282"/>
      <c r="L67" s="282" t="n">
        <f aca="false">IF(L62&lt;='BM GLOBAL'!$L$4,IF('BM GLOBAL'!$L$4&lt;N62,M8,0),0)</f>
        <v>0</v>
      </c>
      <c r="M67" s="282"/>
      <c r="N67" s="282" t="n">
        <f aca="false">IF(N62&lt;='BM GLOBAL'!$L$4,IF('BM GLOBAL'!$L$4&lt;P62,O8,0),0)</f>
        <v>0</v>
      </c>
      <c r="O67" s="282"/>
      <c r="P67" s="282" t="n">
        <f aca="false">IF(P62&lt;='BM GLOBAL'!$L$4,IF('BM GLOBAL'!$L$4&lt;R62,Q8,0),0)</f>
        <v>0</v>
      </c>
      <c r="Q67" s="282"/>
      <c r="R67" s="282" t="n">
        <f aca="false">IF(R62&lt;='BM GLOBAL'!$L$4,IF('BM GLOBAL'!$L$4&lt;T62,S8,0),0)</f>
        <v>0</v>
      </c>
      <c r="S67" s="282"/>
      <c r="T67" s="282" t="n">
        <f aca="false">IF(T62&lt;='BM GLOBAL'!$L$4,IF('BM GLOBAL'!$L$4&lt;V62,U8,0),0)</f>
        <v>0</v>
      </c>
      <c r="U67" s="282"/>
      <c r="V67" s="282" t="n">
        <f aca="false">IF(V62&lt;='BM GLOBAL'!$L$4,IF('BM GLOBAL'!$L$4&lt;X62,W8,0),0)</f>
        <v>0</v>
      </c>
      <c r="W67" s="282"/>
      <c r="X67" s="282" t="n">
        <f aca="false">IF(X62&lt;='BM GLOBAL'!$L$4,IF('BM GLOBAL'!$L$4&lt;Z62,Y8,0),0)</f>
        <v>0</v>
      </c>
      <c r="Y67" s="282"/>
      <c r="Z67" s="282" t="n">
        <f aca="false">IF(Z62&lt;='BM GLOBAL'!$L$4,IF('BM GLOBAL'!$L$4&lt;AB62,AA8,0),0)</f>
        <v>0</v>
      </c>
      <c r="AA67" s="282"/>
      <c r="AB67" s="282" t="n">
        <f aca="false">IF(AB62&lt;='BM GLOBAL'!$L$4,IF('BM GLOBAL'!$L$4&lt;AD62,AC8,0),0)</f>
        <v>0</v>
      </c>
      <c r="AC67" s="282"/>
      <c r="AD67" s="282" t="n">
        <f aca="false">IF(AD62&lt;='BM GLOBAL'!$L$4,IF('BM GLOBAL'!$L$4&lt;AF62,AE8,0),0)</f>
        <v>0</v>
      </c>
      <c r="AE67" s="282"/>
      <c r="AF67" s="282" t="n">
        <f aca="false">IF(AF62&lt;='BM GLOBAL'!$L$4,IF('BM GLOBAL'!$L$4&lt;AH62,AG8,0),0)</f>
        <v>0</v>
      </c>
      <c r="AG67" s="282"/>
      <c r="AH67" s="282" t="n">
        <f aca="false">IF(AH62&lt;='BM GLOBAL'!$L$4,IF('BM GLOBAL'!$L$4&lt;AJ62,AI8,0),0)</f>
        <v>0</v>
      </c>
      <c r="AI67" s="282"/>
      <c r="AJ67" s="282" t="n">
        <f aca="false">IF(AJ62&lt;='BM GLOBAL'!$L$4,IF('BM GLOBAL'!$L$4&lt;AL62,AK8,0),0)</f>
        <v>0</v>
      </c>
      <c r="AK67" s="282"/>
      <c r="AL67" s="282" t="n">
        <f aca="false">IF(AL62&lt;='BM GLOBAL'!$L$4,IF('BM GLOBAL'!$L$4&lt;AN62,AM8,0),0)</f>
        <v>0</v>
      </c>
      <c r="AM67" s="282"/>
      <c r="AN67" s="282" t="n">
        <f aca="false">IF(AN62&lt;='BM GLOBAL'!$L$4,IF('BM GLOBAL'!$L$4&lt;AP62,AO8,0),0)</f>
        <v>0</v>
      </c>
      <c r="AO67" s="282"/>
      <c r="AP67" s="282" t="n">
        <f aca="false">IF(AP62&lt;='BM GLOBAL'!$L$4,IF('BM GLOBAL'!$L$4&lt;AR62,AQ8,0),0)</f>
        <v>0</v>
      </c>
      <c r="AQ67" s="282"/>
    </row>
    <row r="68" customFormat="false" ht="13.8" hidden="true" customHeight="false" outlineLevel="0" collapsed="false">
      <c r="H68" s="282" t="n">
        <f aca="false">IF(0&lt;$E$71,IF($E$71&lt;=I47,100*($E$71-0)/(I47-0),0),0)</f>
        <v>0</v>
      </c>
      <c r="I68" s="282"/>
      <c r="J68" s="282" t="n">
        <f aca="false">IF(I47&lt;$E$71,IF($E$71&lt;=K47,100*($E$71-I47)/(K47-I47),0),0)</f>
        <v>0</v>
      </c>
      <c r="K68" s="282"/>
      <c r="L68" s="282" t="n">
        <f aca="false">IF(K47&lt;$E$71,IF($E$71&lt;=M47,100*($E$71-K47)/(M47-K47),0),0)</f>
        <v>0</v>
      </c>
      <c r="M68" s="282"/>
      <c r="N68" s="282" t="n">
        <f aca="false">IF(M47&lt;$E$71,IF($E$71&lt;=O47,100*($E$71-M47)/(O47-M47),0),0)</f>
        <v>0</v>
      </c>
      <c r="O68" s="282"/>
      <c r="P68" s="282" t="n">
        <f aca="false">IF(O47&lt;$E$71,IF($E$71&lt;=Q47,100*($E$71-O47)/(Q47-O47),0),0)</f>
        <v>0</v>
      </c>
      <c r="Q68" s="282"/>
      <c r="R68" s="282" t="n">
        <f aca="false">IF(Q47&lt;$E$71,IF($E$71&lt;=S47,100*($E$71-Q47)/(S47-Q47),0),0)</f>
        <v>0</v>
      </c>
      <c r="S68" s="282"/>
      <c r="T68" s="282" t="n">
        <f aca="false">IF(S47&lt;$E$71,IF($E$71&lt;=U47,100*($E$71-S47)/(U47-S47),0),0)</f>
        <v>0</v>
      </c>
      <c r="U68" s="282"/>
      <c r="V68" s="282" t="n">
        <f aca="false">IF(U47&lt;$E$71,IF($E$71&lt;=W47,100*($E$71-U47)/(W47-U47),0),0)</f>
        <v>0</v>
      </c>
      <c r="W68" s="282"/>
      <c r="X68" s="282" t="n">
        <f aca="false">IF(W47&lt;$E$71,IF($E$71&lt;=Y47,100*($E$71-W47)/(Y47-W47),0),0)</f>
        <v>0</v>
      </c>
      <c r="Y68" s="282"/>
      <c r="Z68" s="282" t="n">
        <f aca="false">IF(Y47&lt;$E$71,IF($E$71&lt;=AA47,100*($E$71-Y47)/(AA47-Y47),0),0)</f>
        <v>0</v>
      </c>
      <c r="AA68" s="282"/>
      <c r="AB68" s="282" t="n">
        <f aca="false">IF(AA47&lt;$E$71,IF($E$71&lt;=AC47,100*($E$71-AA47)/(AC47-AA47),0),0)</f>
        <v>0</v>
      </c>
      <c r="AC68" s="282"/>
      <c r="AD68" s="282" t="n">
        <f aca="false">IF(AC47&lt;$E$71,IF($E$71&lt;=AE47,100*($E$71-AC47)/(AE47-AC47),0),0)</f>
        <v>0</v>
      </c>
      <c r="AE68" s="282"/>
      <c r="AF68" s="282" t="n">
        <f aca="false">IF(AE47&lt;$E$71,IF($E$71&lt;=AG47,100*($E$71-AE47)/(AG47-AE47),0),0)</f>
        <v>0</v>
      </c>
      <c r="AG68" s="282"/>
      <c r="AH68" s="282" t="n">
        <f aca="false">IF(AG47&lt;$E$71,IF($E$71&lt;=AI47,100*($E$71-AG47)/(AI47-AG47),0),0)</f>
        <v>0</v>
      </c>
      <c r="AI68" s="282"/>
      <c r="AJ68" s="282" t="n">
        <f aca="false">IF(AI47&lt;$E$71,IF($E$71&lt;=AK47,100*($E$71-AI47)/(AK47-AI47),0),0)</f>
        <v>0</v>
      </c>
      <c r="AK68" s="282"/>
      <c r="AL68" s="282" t="n">
        <f aca="false">IF(AK47&lt;$E$71,IF($E$71&lt;=AM47,100*($E$71-AK47)/(AM47-AK47),0),0)</f>
        <v>0</v>
      </c>
      <c r="AM68" s="282"/>
      <c r="AN68" s="282" t="n">
        <f aca="false">IF(AM47&lt;$E$71,IF($E$71&lt;=AO47,100*($E$71-AM47)/(AO47-AM47),0),0)</f>
        <v>0</v>
      </c>
      <c r="AO68" s="282"/>
      <c r="AP68" s="282" t="n">
        <f aca="false">IF(AO47&lt;$E$71,IF($E$71&lt;=AQ47,100*($E$71-AO47)/(AQ47-AO47),0),0)</f>
        <v>0</v>
      </c>
      <c r="AQ68" s="282"/>
      <c r="AS68" s="553" t="n">
        <f aca="false">SUM(B68:AR68)</f>
        <v>0</v>
      </c>
    </row>
    <row r="69" customFormat="false" ht="13.8" hidden="true" customHeight="false" outlineLevel="0" collapsed="false">
      <c r="H69" s="282" t="n">
        <f aca="false">IF(H68&lt;&gt;0,I8,0)</f>
        <v>0</v>
      </c>
      <c r="I69" s="282"/>
      <c r="J69" s="282" t="n">
        <f aca="false">IF(J68&lt;&gt;0,K8,0)</f>
        <v>0</v>
      </c>
      <c r="K69" s="282"/>
      <c r="L69" s="282" t="n">
        <f aca="false">IF(L68&lt;&gt;0,M8,0)</f>
        <v>0</v>
      </c>
      <c r="M69" s="282"/>
      <c r="N69" s="282" t="n">
        <f aca="false">IF(N68&lt;&gt;0,O8,0)</f>
        <v>0</v>
      </c>
      <c r="O69" s="282"/>
      <c r="P69" s="282" t="n">
        <f aca="false">IF(P68&lt;&gt;0,Q8,0)</f>
        <v>0</v>
      </c>
      <c r="Q69" s="282"/>
      <c r="R69" s="282" t="n">
        <f aca="false">IF(R68&lt;&gt;0,S8,0)</f>
        <v>0</v>
      </c>
      <c r="S69" s="282"/>
      <c r="T69" s="282" t="n">
        <f aca="false">IF(T68&lt;&gt;0,U8,0)</f>
        <v>0</v>
      </c>
      <c r="U69" s="282"/>
      <c r="V69" s="282" t="n">
        <f aca="false">IF(V68&lt;&gt;0,W8,0)</f>
        <v>0</v>
      </c>
      <c r="W69" s="282"/>
      <c r="X69" s="282" t="n">
        <f aca="false">IF(X68&lt;&gt;0,Y8,0)</f>
        <v>0</v>
      </c>
      <c r="Y69" s="282"/>
      <c r="Z69" s="282" t="n">
        <f aca="false">IF(Z68&lt;&gt;0,AA8,0)</f>
        <v>0</v>
      </c>
      <c r="AA69" s="282"/>
      <c r="AB69" s="282" t="n">
        <f aca="false">IF(AB68&lt;&gt;0,AC8,0)</f>
        <v>0</v>
      </c>
      <c r="AC69" s="282"/>
      <c r="AD69" s="282" t="n">
        <f aca="false">IF(AD68&lt;&gt;0,AE8,0)</f>
        <v>0</v>
      </c>
      <c r="AE69" s="282"/>
      <c r="AF69" s="282" t="n">
        <f aca="false">IF(AF68&lt;&gt;0,AG8,0)</f>
        <v>0</v>
      </c>
      <c r="AG69" s="282"/>
      <c r="AH69" s="282" t="n">
        <f aca="false">IF(AH68&lt;&gt;0,AI8,0)</f>
        <v>0</v>
      </c>
      <c r="AI69" s="282"/>
      <c r="AJ69" s="282" t="n">
        <f aca="false">IF(AJ68&lt;&gt;0,AK8,0)</f>
        <v>0</v>
      </c>
      <c r="AK69" s="282"/>
      <c r="AL69" s="282" t="n">
        <f aca="false">IF(AL68&lt;&gt;0,AM8,0)</f>
        <v>0</v>
      </c>
      <c r="AM69" s="282"/>
      <c r="AN69" s="282" t="n">
        <f aca="false">IF(AN68&lt;&gt;0,AO8,0)</f>
        <v>0</v>
      </c>
      <c r="AO69" s="282"/>
      <c r="AP69" s="282" t="n">
        <f aca="false">IF(AP68&lt;&gt;0,AQ8,0)</f>
        <v>0</v>
      </c>
      <c r="AQ69" s="282"/>
      <c r="AS69" s="553" t="n">
        <f aca="false">SUM(B69:AR69)</f>
        <v>0</v>
      </c>
    </row>
    <row r="70" customFormat="false" ht="13.5" hidden="true" customHeight="false" outlineLevel="0" collapsed="false">
      <c r="H70" s="280" t="n">
        <f aca="false">IF(H69&lt;&gt;0,E62+30*H68/100,0)</f>
        <v>0</v>
      </c>
      <c r="I70" s="280"/>
      <c r="J70" s="280" t="n">
        <f aca="false">IF(J69&lt;&gt;0,H62+30*J68/100,0)</f>
        <v>0</v>
      </c>
      <c r="K70" s="280"/>
      <c r="L70" s="280" t="n">
        <f aca="false">IF(L69&lt;&gt;0,J62+30*L68/100,0)</f>
        <v>0</v>
      </c>
      <c r="M70" s="280"/>
      <c r="N70" s="280" t="n">
        <f aca="false">IF(N69&lt;&gt;0,L62+30*N68/100,0)</f>
        <v>0</v>
      </c>
      <c r="O70" s="280"/>
      <c r="P70" s="280" t="n">
        <f aca="false">IF(P69&lt;&gt;0,N62+30*P68/100,0)</f>
        <v>0</v>
      </c>
      <c r="Q70" s="280"/>
      <c r="R70" s="280" t="n">
        <f aca="false">IF(R69&lt;&gt;0,P62+30*R68/100,0)</f>
        <v>0</v>
      </c>
      <c r="S70" s="280"/>
      <c r="T70" s="280" t="n">
        <f aca="false">IF(T69&lt;&gt;0,Q62+30*T68/100,0)</f>
        <v>0</v>
      </c>
      <c r="U70" s="280"/>
      <c r="V70" s="280" t="n">
        <f aca="false">IF(V69&lt;&gt;0,T62+30*V68/100,0)</f>
        <v>0</v>
      </c>
      <c r="W70" s="280"/>
      <c r="X70" s="280" t="n">
        <f aca="false">IF(X69&lt;&gt;0,V62+30*X68/100,0)</f>
        <v>0</v>
      </c>
      <c r="Y70" s="280"/>
      <c r="Z70" s="280" t="n">
        <f aca="false">IF(Z69&lt;&gt;0,X62+30*Z68/100,0)</f>
        <v>0</v>
      </c>
      <c r="AA70" s="280"/>
      <c r="AB70" s="280" t="n">
        <f aca="false">IF(AB69&lt;&gt;0,Z62+30*AB68/100,0)</f>
        <v>0</v>
      </c>
      <c r="AC70" s="280"/>
      <c r="AD70" s="280" t="n">
        <f aca="false">IF(AD69&lt;&gt;0,AB62+30*AD68/100,0)</f>
        <v>0</v>
      </c>
      <c r="AE70" s="280"/>
      <c r="AF70" s="280" t="n">
        <f aca="false">IF(AF69&lt;&gt;0,AC62+30*AF68/100,0)</f>
        <v>0</v>
      </c>
      <c r="AG70" s="280"/>
      <c r="AH70" s="280" t="n">
        <f aca="false">IF(AH69&lt;&gt;0,AF62+30*AH68/100,0)</f>
        <v>0</v>
      </c>
      <c r="AI70" s="280"/>
      <c r="AJ70" s="280" t="n">
        <f aca="false">IF(AJ69&lt;&gt;0,AH62+30*AJ68/100,0)</f>
        <v>0</v>
      </c>
      <c r="AK70" s="280"/>
      <c r="AL70" s="280" t="n">
        <f aca="false">IF(AL69&lt;&gt;0,AJ62+30*AL68/100,0)</f>
        <v>0</v>
      </c>
      <c r="AM70" s="280"/>
      <c r="AN70" s="280" t="n">
        <f aca="false">IF(AN69&lt;&gt;0,AL62+30*AN68/100,0)</f>
        <v>0</v>
      </c>
      <c r="AO70" s="280"/>
      <c r="AP70" s="280" t="n">
        <f aca="false">IF(AP69&lt;&gt;0,AN62+30*AP68/100,0)</f>
        <v>0</v>
      </c>
      <c r="AQ70" s="280"/>
      <c r="AS70" s="554" t="n">
        <f aca="false">SUM(B70:AR70)</f>
        <v>0</v>
      </c>
    </row>
    <row r="71" customFormat="false" ht="13.5" hidden="true" customHeight="false" outlineLevel="0" collapsed="false">
      <c r="E71" s="283" t="n">
        <f aca="false">'RESUMO BM'!K50</f>
        <v>0</v>
      </c>
    </row>
  </sheetData>
  <sheetProtection sheet="true" password="fe9a" objects="true" scenarios="true"/>
  <mergeCells count="286">
    <mergeCell ref="E3:F3"/>
    <mergeCell ref="E8:E9"/>
    <mergeCell ref="F8:F9"/>
    <mergeCell ref="G8:G9"/>
    <mergeCell ref="H48:I48"/>
    <mergeCell ref="J48:K48"/>
    <mergeCell ref="L48:M48"/>
    <mergeCell ref="N48:O48"/>
    <mergeCell ref="P48:Q48"/>
    <mergeCell ref="R48:S48"/>
    <mergeCell ref="T48:U48"/>
    <mergeCell ref="V48:W48"/>
    <mergeCell ref="X48:Y48"/>
    <mergeCell ref="Z48:AA48"/>
    <mergeCell ref="AB48:AC48"/>
    <mergeCell ref="AD48:AE48"/>
    <mergeCell ref="AF48:AG48"/>
    <mergeCell ref="AH48:AI48"/>
    <mergeCell ref="AJ48:AK48"/>
    <mergeCell ref="AL48:AM48"/>
    <mergeCell ref="AN48:AO48"/>
    <mergeCell ref="AP48:AQ48"/>
    <mergeCell ref="H49:I49"/>
    <mergeCell ref="J49:K49"/>
    <mergeCell ref="L49:M49"/>
    <mergeCell ref="N49:O49"/>
    <mergeCell ref="P49:Q49"/>
    <mergeCell ref="R49:S49"/>
    <mergeCell ref="T49:U49"/>
    <mergeCell ref="V49:W49"/>
    <mergeCell ref="X49:Y49"/>
    <mergeCell ref="Z49:AA49"/>
    <mergeCell ref="AB49:AC49"/>
    <mergeCell ref="AD49:AE49"/>
    <mergeCell ref="AF49:AG49"/>
    <mergeCell ref="AH49:AI49"/>
    <mergeCell ref="AJ49:AK49"/>
    <mergeCell ref="AL49:AM49"/>
    <mergeCell ref="AN49:AO49"/>
    <mergeCell ref="AP49:AQ49"/>
    <mergeCell ref="H50:I50"/>
    <mergeCell ref="J50:K50"/>
    <mergeCell ref="L50:M50"/>
    <mergeCell ref="N50:O50"/>
    <mergeCell ref="P50:Q50"/>
    <mergeCell ref="R50:S50"/>
    <mergeCell ref="T50:U50"/>
    <mergeCell ref="V50:W50"/>
    <mergeCell ref="X50:Y50"/>
    <mergeCell ref="Z50:AA50"/>
    <mergeCell ref="AB50:AC50"/>
    <mergeCell ref="AD50:AE50"/>
    <mergeCell ref="AF50:AG50"/>
    <mergeCell ref="AH50:AI50"/>
    <mergeCell ref="AJ50:AK50"/>
    <mergeCell ref="AL50:AM50"/>
    <mergeCell ref="AN50:AO50"/>
    <mergeCell ref="AP50:AQ50"/>
    <mergeCell ref="H51:I51"/>
    <mergeCell ref="J51:K51"/>
    <mergeCell ref="L51:M51"/>
    <mergeCell ref="N51:O51"/>
    <mergeCell ref="P51:Q51"/>
    <mergeCell ref="R51:S51"/>
    <mergeCell ref="T51:U51"/>
    <mergeCell ref="V51:W51"/>
    <mergeCell ref="X51:Y51"/>
    <mergeCell ref="Z51:AA51"/>
    <mergeCell ref="AB51:AC51"/>
    <mergeCell ref="AD51:AE51"/>
    <mergeCell ref="AF51:AG51"/>
    <mergeCell ref="AH51:AI51"/>
    <mergeCell ref="AJ51:AK51"/>
    <mergeCell ref="AL51:AM51"/>
    <mergeCell ref="AN51:AO51"/>
    <mergeCell ref="AP51:AQ51"/>
    <mergeCell ref="H52:I52"/>
    <mergeCell ref="J52:K52"/>
    <mergeCell ref="L52:M52"/>
    <mergeCell ref="N52:O52"/>
    <mergeCell ref="P52:Q52"/>
    <mergeCell ref="R52:S52"/>
    <mergeCell ref="T52:U52"/>
    <mergeCell ref="V52:W52"/>
    <mergeCell ref="X52:Y52"/>
    <mergeCell ref="Z52:AA52"/>
    <mergeCell ref="AB52:AC52"/>
    <mergeCell ref="AD52:AE52"/>
    <mergeCell ref="AF52:AG52"/>
    <mergeCell ref="AH52:AI52"/>
    <mergeCell ref="AJ52:AK52"/>
    <mergeCell ref="AL52:AM52"/>
    <mergeCell ref="AN52:AO52"/>
    <mergeCell ref="AP52:AQ52"/>
    <mergeCell ref="H53:I53"/>
    <mergeCell ref="J53:K53"/>
    <mergeCell ref="L53:M53"/>
    <mergeCell ref="N53:O53"/>
    <mergeCell ref="P53:Q53"/>
    <mergeCell ref="R53:S53"/>
    <mergeCell ref="T53:U53"/>
    <mergeCell ref="V53:W53"/>
    <mergeCell ref="X53:Y53"/>
    <mergeCell ref="Z53:AA53"/>
    <mergeCell ref="AB53:AC53"/>
    <mergeCell ref="AD53:AE53"/>
    <mergeCell ref="AF53:AG53"/>
    <mergeCell ref="AH53:AI53"/>
    <mergeCell ref="AJ53:AK53"/>
    <mergeCell ref="AL53:AM53"/>
    <mergeCell ref="AN53:AO53"/>
    <mergeCell ref="AP53:AQ53"/>
    <mergeCell ref="N55:S55"/>
    <mergeCell ref="Z55:AE55"/>
    <mergeCell ref="AL55:AQ55"/>
    <mergeCell ref="N56:S56"/>
    <mergeCell ref="Z56:AE56"/>
    <mergeCell ref="AL56:AQ56"/>
    <mergeCell ref="E62:G62"/>
    <mergeCell ref="H62:I62"/>
    <mergeCell ref="J62:K62"/>
    <mergeCell ref="L62:M62"/>
    <mergeCell ref="N62:O62"/>
    <mergeCell ref="P62:Q62"/>
    <mergeCell ref="R62:S62"/>
    <mergeCell ref="T62:U62"/>
    <mergeCell ref="V62:W62"/>
    <mergeCell ref="X62:Y62"/>
    <mergeCell ref="Z62:AA62"/>
    <mergeCell ref="AB62:AC62"/>
    <mergeCell ref="AD62:AE62"/>
    <mergeCell ref="AF62:AG62"/>
    <mergeCell ref="AH62:AI62"/>
    <mergeCell ref="AJ62:AK62"/>
    <mergeCell ref="AL62:AM62"/>
    <mergeCell ref="AN62:AO62"/>
    <mergeCell ref="AP62:AQ62"/>
    <mergeCell ref="E63:G63"/>
    <mergeCell ref="H63:I63"/>
    <mergeCell ref="J63:K63"/>
    <mergeCell ref="L63:M63"/>
    <mergeCell ref="N63:O63"/>
    <mergeCell ref="P63:Q63"/>
    <mergeCell ref="R63:S63"/>
    <mergeCell ref="T63:U63"/>
    <mergeCell ref="V63:W63"/>
    <mergeCell ref="X63:Y63"/>
    <mergeCell ref="Z63:AA63"/>
    <mergeCell ref="AB63:AC63"/>
    <mergeCell ref="AD63:AE63"/>
    <mergeCell ref="AF63:AG63"/>
    <mergeCell ref="AH63:AI63"/>
    <mergeCell ref="AJ63:AK63"/>
    <mergeCell ref="AL63:AM63"/>
    <mergeCell ref="AN63:AO63"/>
    <mergeCell ref="AP63:AQ63"/>
    <mergeCell ref="E64:G64"/>
    <mergeCell ref="H64:I64"/>
    <mergeCell ref="J64:K64"/>
    <mergeCell ref="L64:M64"/>
    <mergeCell ref="N64:O64"/>
    <mergeCell ref="P64:Q64"/>
    <mergeCell ref="R64:S64"/>
    <mergeCell ref="T64:U64"/>
    <mergeCell ref="V64:W64"/>
    <mergeCell ref="X64:Y64"/>
    <mergeCell ref="Z64:AA64"/>
    <mergeCell ref="AB64:AC64"/>
    <mergeCell ref="AD64:AE64"/>
    <mergeCell ref="AF64:AG64"/>
    <mergeCell ref="AH64:AI64"/>
    <mergeCell ref="AJ64:AK64"/>
    <mergeCell ref="AL64:AM64"/>
    <mergeCell ref="AN64:AO64"/>
    <mergeCell ref="AP64:AQ64"/>
    <mergeCell ref="E65:G65"/>
    <mergeCell ref="H65:I65"/>
    <mergeCell ref="J65:K65"/>
    <mergeCell ref="L65:M65"/>
    <mergeCell ref="N65:O65"/>
    <mergeCell ref="P65:Q65"/>
    <mergeCell ref="R65:S65"/>
    <mergeCell ref="T65:U65"/>
    <mergeCell ref="V65:W65"/>
    <mergeCell ref="X65:Y65"/>
    <mergeCell ref="Z65:AA65"/>
    <mergeCell ref="AB65:AC65"/>
    <mergeCell ref="AD65:AE65"/>
    <mergeCell ref="AF65:AG65"/>
    <mergeCell ref="AH65:AI65"/>
    <mergeCell ref="AJ65:AK65"/>
    <mergeCell ref="AL65:AM65"/>
    <mergeCell ref="AN65:AO65"/>
    <mergeCell ref="AP65:AQ65"/>
    <mergeCell ref="E66:G66"/>
    <mergeCell ref="H66:I66"/>
    <mergeCell ref="J66:K66"/>
    <mergeCell ref="L66:M66"/>
    <mergeCell ref="N66:O66"/>
    <mergeCell ref="P66:Q66"/>
    <mergeCell ref="R66:S66"/>
    <mergeCell ref="T66:U66"/>
    <mergeCell ref="V66:W66"/>
    <mergeCell ref="X66:Y66"/>
    <mergeCell ref="Z66:AA66"/>
    <mergeCell ref="AB66:AC66"/>
    <mergeCell ref="AD66:AE66"/>
    <mergeCell ref="AF66:AG66"/>
    <mergeCell ref="AH66:AI66"/>
    <mergeCell ref="AJ66:AK66"/>
    <mergeCell ref="AL66:AM66"/>
    <mergeCell ref="AN66:AO66"/>
    <mergeCell ref="AP66:AQ66"/>
    <mergeCell ref="E67:G67"/>
    <mergeCell ref="H67:I67"/>
    <mergeCell ref="J67:K67"/>
    <mergeCell ref="L67:M67"/>
    <mergeCell ref="N67:O67"/>
    <mergeCell ref="P67:Q67"/>
    <mergeCell ref="R67:S67"/>
    <mergeCell ref="T67:U67"/>
    <mergeCell ref="V67:W67"/>
    <mergeCell ref="X67:Y67"/>
    <mergeCell ref="Z67:AA67"/>
    <mergeCell ref="AB67:AC67"/>
    <mergeCell ref="AD67:AE67"/>
    <mergeCell ref="AF67:AG67"/>
    <mergeCell ref="AH67:AI67"/>
    <mergeCell ref="AJ67:AK67"/>
    <mergeCell ref="AL67:AM67"/>
    <mergeCell ref="AN67:AO67"/>
    <mergeCell ref="AP67:AQ67"/>
    <mergeCell ref="H68:I68"/>
    <mergeCell ref="J68:K68"/>
    <mergeCell ref="L68:M68"/>
    <mergeCell ref="N68:O68"/>
    <mergeCell ref="P68:Q68"/>
    <mergeCell ref="R68:S68"/>
    <mergeCell ref="T68:U68"/>
    <mergeCell ref="V68:W68"/>
    <mergeCell ref="X68:Y68"/>
    <mergeCell ref="Z68:AA68"/>
    <mergeCell ref="AB68:AC68"/>
    <mergeCell ref="AD68:AE68"/>
    <mergeCell ref="AF68:AG68"/>
    <mergeCell ref="AH68:AI68"/>
    <mergeCell ref="AJ68:AK68"/>
    <mergeCell ref="AL68:AM68"/>
    <mergeCell ref="AN68:AO68"/>
    <mergeCell ref="AP68:AQ68"/>
    <mergeCell ref="H69:I69"/>
    <mergeCell ref="J69:K69"/>
    <mergeCell ref="L69:M69"/>
    <mergeCell ref="N69:O69"/>
    <mergeCell ref="P69:Q69"/>
    <mergeCell ref="R69:S69"/>
    <mergeCell ref="T69:U69"/>
    <mergeCell ref="V69:W69"/>
    <mergeCell ref="X69:Y69"/>
    <mergeCell ref="Z69:AA69"/>
    <mergeCell ref="AB69:AC69"/>
    <mergeCell ref="AD69:AE69"/>
    <mergeCell ref="AF69:AG69"/>
    <mergeCell ref="AH69:AI69"/>
    <mergeCell ref="AJ69:AK69"/>
    <mergeCell ref="AL69:AM69"/>
    <mergeCell ref="AN69:AO69"/>
    <mergeCell ref="AP69:AQ69"/>
    <mergeCell ref="H70:I70"/>
    <mergeCell ref="J70:K70"/>
    <mergeCell ref="L70:M70"/>
    <mergeCell ref="N70:O70"/>
    <mergeCell ref="P70:Q70"/>
    <mergeCell ref="R70:S70"/>
    <mergeCell ref="T70:U70"/>
    <mergeCell ref="V70:W70"/>
    <mergeCell ref="X70:Y70"/>
    <mergeCell ref="Z70:AA70"/>
    <mergeCell ref="AB70:AC70"/>
    <mergeCell ref="AD70:AE70"/>
    <mergeCell ref="AF70:AG70"/>
    <mergeCell ref="AH70:AI70"/>
    <mergeCell ref="AJ70:AK70"/>
    <mergeCell ref="AL70:AM70"/>
    <mergeCell ref="AN70:AO70"/>
    <mergeCell ref="AP70:AQ70"/>
  </mergeCells>
  <conditionalFormatting sqref="AO10:AO46">
    <cfRule type="cellIs" priority="2" operator="equal" aboveAverage="0" equalAverage="0" bottom="0" percent="0" rank="0" text="" dxfId="179">
      <formula>AM10+AO10-100</formula>
    </cfRule>
  </conditionalFormatting>
  <conditionalFormatting sqref="AM10:AM46">
    <cfRule type="cellIs" priority="3" operator="equal" aboveAverage="0" equalAverage="0" bottom="0" percent="0" rank="0" text="" dxfId="180">
      <formula>AK10+AM10-100</formula>
    </cfRule>
  </conditionalFormatting>
  <conditionalFormatting sqref="AK10:AK46">
    <cfRule type="cellIs" priority="4" operator="equal" aboveAverage="0" equalAverage="0" bottom="0" percent="0" rank="0" text="" dxfId="181">
      <formula>AI10+AK10-100</formula>
    </cfRule>
  </conditionalFormatting>
  <conditionalFormatting sqref="AI10:AI46">
    <cfRule type="cellIs" priority="5" operator="equal" aboveAverage="0" equalAverage="0" bottom="0" percent="0" rank="0" text="" dxfId="182">
      <formula>AG10+AI10-100</formula>
    </cfRule>
  </conditionalFormatting>
  <conditionalFormatting sqref="AG10:AG46">
    <cfRule type="cellIs" priority="6" operator="equal" aboveAverage="0" equalAverage="0" bottom="0" percent="0" rank="0" text="" dxfId="183">
      <formula>AE10+AG10-100</formula>
    </cfRule>
    <cfRule type="cellIs" priority="7" operator="equal" aboveAverage="0" equalAverage="0" bottom="0" percent="0" rank="0" text="" dxfId="184">
      <formula>AE10+AG10-100</formula>
    </cfRule>
  </conditionalFormatting>
  <conditionalFormatting sqref="AC10:AC46">
    <cfRule type="cellIs" priority="8" operator="equal" aboveAverage="0" equalAverage="0" bottom="0" percent="0" rank="0" text="" dxfId="185">
      <formula>AA10+AC10-100</formula>
    </cfRule>
  </conditionalFormatting>
  <conditionalFormatting sqref="AA10:AA46">
    <cfRule type="cellIs" priority="9" operator="equal" aboveAverage="0" equalAverage="0" bottom="0" percent="0" rank="0" text="" dxfId="186">
      <formula>Y10+AA10-100</formula>
    </cfRule>
  </conditionalFormatting>
  <conditionalFormatting sqref="Y10:Y46">
    <cfRule type="cellIs" priority="10" operator="equal" aboveAverage="0" equalAverage="0" bottom="0" percent="0" rank="0" text="" dxfId="187">
      <formula>W10+Y10-100</formula>
    </cfRule>
  </conditionalFormatting>
  <conditionalFormatting sqref="W10:W46">
    <cfRule type="cellIs" priority="11" operator="equal" aboveAverage="0" equalAverage="0" bottom="0" percent="0" rank="0" text="" dxfId="188">
      <formula>U10+W10-100</formula>
    </cfRule>
  </conditionalFormatting>
  <conditionalFormatting sqref="U10:U46">
    <cfRule type="cellIs" priority="12" operator="equal" aboveAverage="0" equalAverage="0" bottom="0" percent="0" rank="0" text="" dxfId="189">
      <formula>S10+U10-100</formula>
    </cfRule>
    <cfRule type="cellIs" priority="13" operator="equal" aboveAverage="0" equalAverage="0" bottom="0" percent="0" rank="0" text="" dxfId="190">
      <formula>S10+U10-100</formula>
    </cfRule>
  </conditionalFormatting>
  <conditionalFormatting sqref="U10:U46 W10:W46 Y10:Y46 AA10:AA46 AC10:AC46 AG10:AG46 AI10:AI46 AK10:AK46 AM10:AM46 AO10:AO46 E10:E46 G10:G46 I10:I46 K10:K46 M10:M46 O10:O46 Q10:Q46 S10:S46 AE10:AE46 AQ10:AQ46">
    <cfRule type="cellIs" priority="14" operator="equal" aboveAverage="0" equalAverage="0" bottom="0" percent="0" rank="0" text="" dxfId="191">
      <formula>0</formula>
    </cfRule>
  </conditionalFormatting>
  <conditionalFormatting sqref="H10:H46 J10:J46 L10:L46 N10:N46 P10:P46 R10:R46 T10:T46 V10:V46 X10:X46 Z10:Z46 AB10:AB46 AD10:AD46 AF10:AF46 AH10:AH46 AJ10:AJ46 AL10:AL46 AN10:AN46 AP10:AP46">
    <cfRule type="cellIs" priority="15" operator="equal" aboveAverage="0" equalAverage="0" bottom="0" percent="0" rank="0" text="" dxfId="192">
      <formula>0</formula>
    </cfRule>
  </conditionalFormatting>
  <conditionalFormatting sqref="E3:F3">
    <cfRule type="expression" priority="16" aboveAverage="0" equalAverage="0" bottom="0" percent="0" rank="0" text="" dxfId="193">
      <formula>$AQ$47&lt;&gt;100</formula>
    </cfRule>
  </conditionalFormatting>
  <conditionalFormatting sqref="K10:K46 M10:M46 O10:O46 Q10:Q46 S10:S46 W10:W46 Y10:Y46 AA10:AA46 AC10:AC46 AE10:AE46 AI10:AI46 AK10:AK46 AM10:AM46 AO10:AO46 AQ10:AQ46">
    <cfRule type="cellIs" priority="17" operator="equal" aboveAverage="0" equalAverage="0" bottom="0" percent="0" rank="0" text="" dxfId="194">
      <formula>I10+K10-100</formula>
    </cfRule>
  </conditionalFormatting>
  <printOptions headings="false" gridLines="false" gridLinesSet="true" horizontalCentered="true" verticalCentered="true"/>
  <pageMargins left="0.39375" right="0.39375" top="0.39375" bottom="0.354861111111111" header="0.511811023622047" footer="0.315277777777778"/>
  <pageSetup paperSize="9" scale="90" fitToWidth="1" fitToHeight="1" pageOrder="downThenOver" orientation="landscape" blackAndWhite="false" draft="false" cellComments="none" horizontalDpi="300" verticalDpi="300" copies="1"/>
  <headerFooter differentFirst="false" differentOddEven="false">
    <oddHeader/>
    <oddFooter>&amp;L&amp;"Arial,Normal"&amp;8V.131022&amp;R&amp;"Arial,Normal"&amp;8&amp;P de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L5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B10" activeCellId="0" sqref="B10"/>
    </sheetView>
  </sheetViews>
  <sheetFormatPr defaultColWidth="9.109375" defaultRowHeight="14.25" zeroHeight="false" outlineLevelRow="0" outlineLevelCol="0"/>
  <cols>
    <col collapsed="false" customWidth="true" hidden="false" outlineLevel="0" max="1" min="1" style="84" width="1.44"/>
    <col collapsed="false" customWidth="true" hidden="false" outlineLevel="0" max="2" min="2" style="84" width="8.56"/>
    <col collapsed="false" customWidth="true" hidden="false" outlineLevel="0" max="3" min="3" style="84" width="68.56"/>
    <col collapsed="false" customWidth="true" hidden="false" outlineLevel="0" max="9" min="4" style="84" width="12"/>
    <col collapsed="false" customWidth="true" hidden="false" outlineLevel="0" max="10" min="10" style="284" width="5.44"/>
    <col collapsed="false" customWidth="true" hidden="false" outlineLevel="0" max="11" min="11" style="84" width="9.67"/>
    <col collapsed="false" customWidth="false" hidden="false" outlineLevel="0" max="16384" min="12" style="84" width="9.11"/>
  </cols>
  <sheetData>
    <row r="1" customFormat="false" ht="6" hidden="false" customHeight="true" outlineLevel="0" collapsed="false"/>
    <row r="2" customFormat="false" ht="14.25" hidden="false" customHeight="false" outlineLevel="0" collapsed="false">
      <c r="B2" s="285" t="s">
        <v>370</v>
      </c>
      <c r="C2" s="285"/>
      <c r="D2" s="286" t="str">
        <f aca="false">CONCATENATE("Nº do Contrato: ",'ORÇ.GLOBAL REF.'!G6)</f>
        <v>Nº do Contrato: </v>
      </c>
      <c r="E2" s="288"/>
      <c r="F2" s="289"/>
      <c r="G2" s="290" t="str">
        <f aca="false">CONCATENATE("Tomador: ",'ORÇ.GLOBAL REF.'!C4)</f>
        <v>Tomador: MUNICÍPIO DE CASTRO</v>
      </c>
      <c r="H2" s="291"/>
      <c r="I2" s="291"/>
      <c r="J2" s="289"/>
    </row>
    <row r="3" s="292" customFormat="true" ht="3.75" hidden="false" customHeight="true" outlineLevel="0" collapsed="false">
      <c r="D3" s="293"/>
      <c r="H3" s="1"/>
      <c r="I3" s="1"/>
      <c r="J3" s="1"/>
    </row>
    <row r="4" customFormat="false" ht="3.75" hidden="false" customHeight="true" outlineLevel="0" collapsed="false">
      <c r="E4" s="294"/>
      <c r="F4" s="294"/>
      <c r="G4" s="295"/>
      <c r="H4" s="295"/>
      <c r="I4" s="295"/>
      <c r="J4" s="295"/>
    </row>
    <row r="5" customFormat="false" ht="15" hidden="false" customHeight="true" outlineLevel="0" collapsed="false">
      <c r="B5" s="286" t="str">
        <f aca="false">CONCATENATE("Empreendimento: ",'ORÇ.GLOBAL REF.'!C8)</f>
        <v>Empreendimento: SUBSTITUIÇÃO TELHAS UBS SOCAVÃO</v>
      </c>
      <c r="C5" s="291"/>
      <c r="D5" s="296"/>
      <c r="E5" s="296"/>
      <c r="F5" s="289"/>
      <c r="G5" s="290" t="str">
        <f aca="false">CONCATENATE("Programa: ",'ORÇ.GLOBAL REF.'!C6)</f>
        <v>Programa: </v>
      </c>
      <c r="H5" s="288"/>
      <c r="I5" s="288"/>
      <c r="J5" s="297"/>
      <c r="K5" s="294"/>
    </row>
    <row r="6" s="84" customFormat="true" ht="3.75" hidden="false" customHeight="true" outlineLevel="0" collapsed="false">
      <c r="D6" s="298"/>
    </row>
    <row r="7" customFormat="false" ht="3.75" hidden="false" customHeight="true" outlineLevel="0" collapsed="false">
      <c r="B7" s="299"/>
      <c r="C7" s="299"/>
      <c r="D7" s="299"/>
      <c r="E7" s="293"/>
      <c r="F7" s="299"/>
      <c r="G7" s="299"/>
      <c r="H7" s="299"/>
      <c r="I7" s="299"/>
      <c r="J7" s="300"/>
    </row>
    <row r="8" customFormat="false" ht="12.75" hidden="false" customHeight="true" outlineLevel="0" collapsed="false">
      <c r="B8" s="301" t="s">
        <v>101</v>
      </c>
      <c r="C8" s="301" t="s">
        <v>146</v>
      </c>
      <c r="D8" s="301" t="s">
        <v>367</v>
      </c>
      <c r="E8" s="302" t="s">
        <v>81</v>
      </c>
      <c r="F8" s="301" t="s">
        <v>181</v>
      </c>
      <c r="G8" s="301"/>
      <c r="H8" s="302" t="s">
        <v>182</v>
      </c>
      <c r="I8" s="302" t="s">
        <v>92</v>
      </c>
      <c r="J8" s="303" t="s">
        <v>183</v>
      </c>
    </row>
    <row r="9" customFormat="false" ht="12.75" hidden="false" customHeight="true" outlineLevel="0" collapsed="false">
      <c r="B9" s="301"/>
      <c r="C9" s="301"/>
      <c r="D9" s="301"/>
      <c r="E9" s="302"/>
      <c r="F9" s="304" t="s">
        <v>184</v>
      </c>
      <c r="G9" s="304" t="s">
        <v>185</v>
      </c>
      <c r="H9" s="302"/>
      <c r="I9" s="302"/>
      <c r="J9" s="305" t="s">
        <v>186</v>
      </c>
    </row>
    <row r="10" s="292" customFormat="true" ht="9.75" hidden="false" customHeight="true" outlineLevel="0" collapsed="false">
      <c r="B10" s="314" t="n">
        <f aca="false">'CRONO REPROG.'!E10</f>
        <v>1</v>
      </c>
      <c r="C10" s="315" t="str">
        <f aca="false">'CRONO REPROG.'!F10</f>
        <v>REMOÇÃO TELHAS</v>
      </c>
      <c r="D10" s="318" t="e">
        <f aca="false">'QCI PÓS-LICIT.'!J10</f>
        <v>#DIV/0!</v>
      </c>
      <c r="E10" s="318" t="n">
        <f aca="false">SUMIF('ORÇ.REPROG. P CAIXA'!$AC$13:$AC$1012,B10,'ORÇ.REPROG. P CAIXA'!$AL$13:$AL$1012)</f>
        <v>0</v>
      </c>
      <c r="F10" s="318" t="n">
        <f aca="false">SUMIF('ORÇ.REPROG. P CAIXA'!$AC$13:$AC$1012,B10,'ORÇ.REPROG. P CAIXA'!$AM$13:$AM$1012)</f>
        <v>3401.68</v>
      </c>
      <c r="G10" s="318" t="n">
        <f aca="false">SUMIF('ORÇ.REPROG. P CAIXA'!$AC$13:$AC$1012,B10,'ORÇ.REPROG. P CAIXA'!$AN$13:$AN$1012)</f>
        <v>0</v>
      </c>
      <c r="H10" s="318" t="n">
        <f aca="false">SUMIF('ORÇ.REPROG. P CAIXA'!$AC$13:$AC$1012,B10,'ORÇ.REPROG. P CAIXA'!$AO$13:$AO$1012)</f>
        <v>0</v>
      </c>
      <c r="I10" s="310" t="n">
        <f aca="false">SUM(E10:H10)</f>
        <v>3401.68</v>
      </c>
      <c r="J10" s="312" t="n">
        <f aca="false">I10*100/$I$47</f>
        <v>8.14446898549684</v>
      </c>
      <c r="K10" s="313"/>
    </row>
    <row r="11" s="292" customFormat="true" ht="9.75" hidden="false" customHeight="true" outlineLevel="0" collapsed="false">
      <c r="B11" s="314" t="n">
        <f aca="false">'CRONO REPROG.'!E11</f>
        <v>2</v>
      </c>
      <c r="C11" s="315" t="str">
        <f aca="false">'CRONO REPROG.'!F11</f>
        <v>COBERTURA</v>
      </c>
      <c r="D11" s="318" t="e">
        <f aca="false">'QCI PÓS-LICIT.'!J11</f>
        <v>#DIV/0!</v>
      </c>
      <c r="E11" s="318" t="n">
        <f aca="false">SUMIF('ORÇ.REPROG. P CAIXA'!$AC$13:$AC$1012,B11,'ORÇ.REPROG. P CAIXA'!$AL$13:$AL$1012)</f>
        <v>0</v>
      </c>
      <c r="F11" s="318" t="n">
        <f aca="false">SUMIF('ORÇ.REPROG. P CAIXA'!$AC$13:$AC$1012,B11,'ORÇ.REPROG. P CAIXA'!$AM$13:$AM$1012)</f>
        <v>37818.07</v>
      </c>
      <c r="G11" s="318" t="n">
        <f aca="false">SUMIF('ORÇ.REPROG. P CAIXA'!$AC$13:$AC$1012,B11,'ORÇ.REPROG. P CAIXA'!$AN$13:$AN$1012)</f>
        <v>0</v>
      </c>
      <c r="H11" s="318" t="n">
        <f aca="false">SUMIF('ORÇ.REPROG. P CAIXA'!$AC$13:$AC$1012,B11,'ORÇ.REPROG. P CAIXA'!$AO$13:$AO$1012)</f>
        <v>0</v>
      </c>
      <c r="I11" s="318" t="n">
        <f aca="false">SUM(E11:H11)</f>
        <v>37818.07</v>
      </c>
      <c r="J11" s="320" t="n">
        <f aca="false">I11*100/$I$47</f>
        <v>90.545876803917</v>
      </c>
      <c r="K11" s="313"/>
    </row>
    <row r="12" s="292" customFormat="true" ht="9.75" hidden="false" customHeight="true" outlineLevel="0" collapsed="false">
      <c r="B12" s="314" t="n">
        <f aca="false">'CRONO REPROG.'!E12</f>
        <v>3</v>
      </c>
      <c r="C12" s="315" t="str">
        <f aca="false">'CRONO REPROG.'!F12</f>
        <v>BEIRAL PVC</v>
      </c>
      <c r="D12" s="318" t="e">
        <f aca="false">'QCI PÓS-LICIT.'!J12</f>
        <v>#DIV/0!</v>
      </c>
      <c r="E12" s="318" t="n">
        <f aca="false">SUMIF('ORÇ.REPROG. P CAIXA'!$AC$13:$AC$1012,B12,'ORÇ.REPROG. P CAIXA'!$AL$13:$AL$1012)</f>
        <v>0</v>
      </c>
      <c r="F12" s="318" t="n">
        <f aca="false">SUMIF('ORÇ.REPROG. P CAIXA'!$AC$13:$AC$1012,B12,'ORÇ.REPROG. P CAIXA'!$AM$13:$AM$1012)</f>
        <v>547</v>
      </c>
      <c r="G12" s="318" t="n">
        <f aca="false">SUMIF('ORÇ.REPROG. P CAIXA'!$AC$13:$AC$1012,B12,'ORÇ.REPROG. P CAIXA'!$AN$13:$AN$1012)</f>
        <v>0</v>
      </c>
      <c r="H12" s="318" t="n">
        <f aca="false">SUMIF('ORÇ.REPROG. P CAIXA'!$AC$13:$AC$1012,B12,'ORÇ.REPROG. P CAIXA'!$AO$13:$AO$1012)</f>
        <v>0</v>
      </c>
      <c r="I12" s="318" t="n">
        <f aca="false">SUM(E12:H12)</f>
        <v>547</v>
      </c>
      <c r="J12" s="320" t="n">
        <f aca="false">I12*100/$I$47</f>
        <v>1.30965421058617</v>
      </c>
      <c r="K12" s="313"/>
    </row>
    <row r="13" s="292" customFormat="true" ht="9.75" hidden="false" customHeight="true" outlineLevel="0" collapsed="false">
      <c r="B13" s="314" t="n">
        <f aca="false">'CRONO REPROG.'!E13</f>
        <v>0</v>
      </c>
      <c r="C13" s="315" t="str">
        <f aca="false">'CRONO REPROG.'!F13</f>
        <v/>
      </c>
      <c r="D13" s="318" t="n">
        <f aca="false">'QCI PÓS-LICIT.'!J13</f>
        <v>0</v>
      </c>
      <c r="E13" s="318" t="n">
        <f aca="false">SUMIF('ORÇ.REPROG. P CAIXA'!$AC$13:$AC$1012,B13,'ORÇ.REPROG. P CAIXA'!$AL$13:$AL$1012)</f>
        <v>0</v>
      </c>
      <c r="F13" s="318" t="n">
        <f aca="false">SUMIF('ORÇ.REPROG. P CAIXA'!$AC$13:$AC$1012,B13,'ORÇ.REPROG. P CAIXA'!$AM$13:$AM$1012)</f>
        <v>0</v>
      </c>
      <c r="G13" s="318" t="n">
        <f aca="false">SUMIF('ORÇ.REPROG. P CAIXA'!$AC$13:$AC$1012,B13,'ORÇ.REPROG. P CAIXA'!$AN$13:$AN$1012)</f>
        <v>0</v>
      </c>
      <c r="H13" s="318" t="n">
        <f aca="false">SUMIF('ORÇ.REPROG. P CAIXA'!$AC$13:$AC$1012,B13,'ORÇ.REPROG. P CAIXA'!$AO$13:$AO$1012)</f>
        <v>0</v>
      </c>
      <c r="I13" s="318" t="n">
        <f aca="false">SUM(E13:H13)</f>
        <v>0</v>
      </c>
      <c r="J13" s="320" t="n">
        <f aca="false">I13*100/$I$47</f>
        <v>0</v>
      </c>
      <c r="K13" s="313"/>
    </row>
    <row r="14" s="292" customFormat="true" ht="9.75" hidden="false" customHeight="true" outlineLevel="0" collapsed="false">
      <c r="B14" s="314" t="n">
        <f aca="false">'CRONO REPROG.'!E14</f>
        <v>0</v>
      </c>
      <c r="C14" s="315" t="str">
        <f aca="false">'CRONO REPROG.'!F14</f>
        <v/>
      </c>
      <c r="D14" s="318" t="n">
        <f aca="false">'QCI PÓS-LICIT.'!J14</f>
        <v>0</v>
      </c>
      <c r="E14" s="318" t="n">
        <f aca="false">SUMIF('ORÇ.REPROG. P CAIXA'!$AC$13:$AC$1012,B14,'ORÇ.REPROG. P CAIXA'!$AL$13:$AL$1012)</f>
        <v>0</v>
      </c>
      <c r="F14" s="318" t="n">
        <f aca="false">SUMIF('ORÇ.REPROG. P CAIXA'!$AC$13:$AC$1012,B14,'ORÇ.REPROG. P CAIXA'!$AM$13:$AM$1012)</f>
        <v>0</v>
      </c>
      <c r="G14" s="318" t="n">
        <f aca="false">SUMIF('ORÇ.REPROG. P CAIXA'!$AC$13:$AC$1012,B14,'ORÇ.REPROG. P CAIXA'!$AN$13:$AN$1012)</f>
        <v>0</v>
      </c>
      <c r="H14" s="318" t="n">
        <f aca="false">SUMIF('ORÇ.REPROG. P CAIXA'!$AC$13:$AC$1012,B14,'ORÇ.REPROG. P CAIXA'!$AO$13:$AO$1012)</f>
        <v>0</v>
      </c>
      <c r="I14" s="318" t="n">
        <f aca="false">SUM(E14:H14)</f>
        <v>0</v>
      </c>
      <c r="J14" s="320" t="n">
        <f aca="false">I14*100/$I$47</f>
        <v>0</v>
      </c>
      <c r="K14" s="313"/>
    </row>
    <row r="15" s="292" customFormat="true" ht="9.75" hidden="false" customHeight="true" outlineLevel="0" collapsed="false">
      <c r="B15" s="314" t="n">
        <f aca="false">'CRONO REPROG.'!E15</f>
        <v>0</v>
      </c>
      <c r="C15" s="315" t="str">
        <f aca="false">'CRONO REPROG.'!F15</f>
        <v/>
      </c>
      <c r="D15" s="318" t="n">
        <f aca="false">'QCI PÓS-LICIT.'!J15</f>
        <v>0</v>
      </c>
      <c r="E15" s="318" t="n">
        <f aca="false">SUMIF('ORÇ.REPROG. P CAIXA'!$AC$13:$AC$1012,B15,'ORÇ.REPROG. P CAIXA'!$AL$13:$AL$1012)</f>
        <v>0</v>
      </c>
      <c r="F15" s="318" t="n">
        <f aca="false">SUMIF('ORÇ.REPROG. P CAIXA'!$AC$13:$AC$1012,B15,'ORÇ.REPROG. P CAIXA'!$AM$13:$AM$1012)</f>
        <v>0</v>
      </c>
      <c r="G15" s="318" t="n">
        <f aca="false">SUMIF('ORÇ.REPROG. P CAIXA'!$AC$13:$AC$1012,B15,'ORÇ.REPROG. P CAIXA'!$AN$13:$AN$1012)</f>
        <v>0</v>
      </c>
      <c r="H15" s="318" t="n">
        <f aca="false">SUMIF('ORÇ.REPROG. P CAIXA'!$AC$13:$AC$1012,B15,'ORÇ.REPROG. P CAIXA'!$AO$13:$AO$1012)</f>
        <v>0</v>
      </c>
      <c r="I15" s="318" t="n">
        <f aca="false">SUM(E15:H15)</f>
        <v>0</v>
      </c>
      <c r="J15" s="320" t="n">
        <f aca="false">I15*100/$I$47</f>
        <v>0</v>
      </c>
      <c r="K15" s="313"/>
    </row>
    <row r="16" s="292" customFormat="true" ht="9.75" hidden="false" customHeight="true" outlineLevel="0" collapsed="false">
      <c r="B16" s="314" t="n">
        <f aca="false">'CRONO REPROG.'!E16</f>
        <v>0</v>
      </c>
      <c r="C16" s="315" t="str">
        <f aca="false">'CRONO REPROG.'!F16</f>
        <v/>
      </c>
      <c r="D16" s="318" t="n">
        <f aca="false">'QCI PÓS-LICIT.'!J16</f>
        <v>0</v>
      </c>
      <c r="E16" s="318" t="n">
        <f aca="false">SUMIF('ORÇ.REPROG. P CAIXA'!$AC$13:$AC$1012,B16,'ORÇ.REPROG. P CAIXA'!$AL$13:$AL$1012)</f>
        <v>0</v>
      </c>
      <c r="F16" s="318" t="n">
        <f aca="false">SUMIF('ORÇ.REPROG. P CAIXA'!$AC$13:$AC$1012,B16,'ORÇ.REPROG. P CAIXA'!$AM$13:$AM$1012)</f>
        <v>0</v>
      </c>
      <c r="G16" s="318" t="n">
        <f aca="false">SUMIF('ORÇ.REPROG. P CAIXA'!$AC$13:$AC$1012,B16,'ORÇ.REPROG. P CAIXA'!$AN$13:$AN$1012)</f>
        <v>0</v>
      </c>
      <c r="H16" s="318" t="n">
        <f aca="false">SUMIF('ORÇ.REPROG. P CAIXA'!$AC$13:$AC$1012,B16,'ORÇ.REPROG. P CAIXA'!$AO$13:$AO$1012)</f>
        <v>0</v>
      </c>
      <c r="I16" s="318" t="n">
        <f aca="false">SUM(E16:H16)</f>
        <v>0</v>
      </c>
      <c r="J16" s="320" t="n">
        <f aca="false">I16*100/$I$47</f>
        <v>0</v>
      </c>
      <c r="K16" s="313"/>
    </row>
    <row r="17" s="292" customFormat="true" ht="9.75" hidden="false" customHeight="true" outlineLevel="0" collapsed="false">
      <c r="B17" s="314" t="n">
        <f aca="false">'CRONO REPROG.'!E17</f>
        <v>0</v>
      </c>
      <c r="C17" s="315" t="str">
        <f aca="false">'CRONO REPROG.'!F17</f>
        <v/>
      </c>
      <c r="D17" s="318" t="n">
        <f aca="false">'QCI PÓS-LICIT.'!J17</f>
        <v>0</v>
      </c>
      <c r="E17" s="318" t="n">
        <f aca="false">SUMIF('ORÇ.REPROG. P CAIXA'!$AC$13:$AC$1012,B17,'ORÇ.REPROG. P CAIXA'!$AL$13:$AL$1012)</f>
        <v>0</v>
      </c>
      <c r="F17" s="318" t="n">
        <f aca="false">SUMIF('ORÇ.REPROG. P CAIXA'!$AC$13:$AC$1012,B17,'ORÇ.REPROG. P CAIXA'!$AM$13:$AM$1012)</f>
        <v>0</v>
      </c>
      <c r="G17" s="318" t="n">
        <f aca="false">SUMIF('ORÇ.REPROG. P CAIXA'!$AC$13:$AC$1012,B17,'ORÇ.REPROG. P CAIXA'!$AN$13:$AN$1012)</f>
        <v>0</v>
      </c>
      <c r="H17" s="318" t="n">
        <f aca="false">SUMIF('ORÇ.REPROG. P CAIXA'!$AC$13:$AC$1012,B17,'ORÇ.REPROG. P CAIXA'!$AO$13:$AO$1012)</f>
        <v>0</v>
      </c>
      <c r="I17" s="318" t="n">
        <f aca="false">SUM(E17:H17)</f>
        <v>0</v>
      </c>
      <c r="J17" s="320" t="n">
        <f aca="false">I17*100/$I$47</f>
        <v>0</v>
      </c>
      <c r="K17" s="313"/>
    </row>
    <row r="18" s="292" customFormat="true" ht="9.75" hidden="false" customHeight="true" outlineLevel="0" collapsed="false">
      <c r="B18" s="314" t="n">
        <f aca="false">'CRONO REPROG.'!E18</f>
        <v>0</v>
      </c>
      <c r="C18" s="315" t="str">
        <f aca="false">'CRONO REPROG.'!F18</f>
        <v/>
      </c>
      <c r="D18" s="318" t="n">
        <f aca="false">'QCI PÓS-LICIT.'!J18</f>
        <v>0</v>
      </c>
      <c r="E18" s="318" t="n">
        <f aca="false">SUMIF('ORÇ.REPROG. P CAIXA'!$AC$13:$AC$1012,B18,'ORÇ.REPROG. P CAIXA'!$AL$13:$AL$1012)</f>
        <v>0</v>
      </c>
      <c r="F18" s="318" t="n">
        <f aca="false">SUMIF('ORÇ.REPROG. P CAIXA'!$AC$13:$AC$1012,B18,'ORÇ.REPROG. P CAIXA'!$AM$13:$AM$1012)</f>
        <v>0</v>
      </c>
      <c r="G18" s="318" t="n">
        <f aca="false">SUMIF('ORÇ.REPROG. P CAIXA'!$AC$13:$AC$1012,B18,'ORÇ.REPROG. P CAIXA'!$AN$13:$AN$1012)</f>
        <v>0</v>
      </c>
      <c r="H18" s="318" t="n">
        <f aca="false">SUMIF('ORÇ.REPROG. P CAIXA'!$AC$13:$AC$1012,B18,'ORÇ.REPROG. P CAIXA'!$AO$13:$AO$1012)</f>
        <v>0</v>
      </c>
      <c r="I18" s="318" t="n">
        <f aca="false">SUM(E18:H18)</f>
        <v>0</v>
      </c>
      <c r="J18" s="320" t="n">
        <f aca="false">I18*100/$I$47</f>
        <v>0</v>
      </c>
      <c r="K18" s="313"/>
    </row>
    <row r="19" s="292" customFormat="true" ht="9.75" hidden="false" customHeight="true" outlineLevel="0" collapsed="false">
      <c r="B19" s="314" t="n">
        <f aca="false">'CRONO REPROG.'!E19</f>
        <v>0</v>
      </c>
      <c r="C19" s="315" t="str">
        <f aca="false">'CRONO REPROG.'!F19</f>
        <v/>
      </c>
      <c r="D19" s="318" t="n">
        <f aca="false">'QCI PÓS-LICIT.'!J19</f>
        <v>0</v>
      </c>
      <c r="E19" s="318" t="n">
        <f aca="false">SUMIF('ORÇ.REPROG. P CAIXA'!$AC$13:$AC$1012,B19,'ORÇ.REPROG. P CAIXA'!$AL$13:$AL$1012)</f>
        <v>0</v>
      </c>
      <c r="F19" s="318" t="n">
        <f aca="false">SUMIF('ORÇ.REPROG. P CAIXA'!$AC$13:$AC$1012,B19,'ORÇ.REPROG. P CAIXA'!$AM$13:$AM$1012)</f>
        <v>0</v>
      </c>
      <c r="G19" s="318" t="n">
        <f aca="false">SUMIF('ORÇ.REPROG. P CAIXA'!$AC$13:$AC$1012,B19,'ORÇ.REPROG. P CAIXA'!$AN$13:$AN$1012)</f>
        <v>0</v>
      </c>
      <c r="H19" s="318" t="n">
        <f aca="false">SUMIF('ORÇ.REPROG. P CAIXA'!$AC$13:$AC$1012,B19,'ORÇ.REPROG. P CAIXA'!$AO$13:$AO$1012)</f>
        <v>0</v>
      </c>
      <c r="I19" s="318" t="n">
        <f aca="false">SUM(E19:H19)</f>
        <v>0</v>
      </c>
      <c r="J19" s="320" t="n">
        <f aca="false">I19*100/$I$47</f>
        <v>0</v>
      </c>
      <c r="K19" s="313"/>
    </row>
    <row r="20" s="292" customFormat="true" ht="9.75" hidden="false" customHeight="true" outlineLevel="0" collapsed="false">
      <c r="B20" s="314" t="n">
        <f aca="false">'CRONO REPROG.'!E20</f>
        <v>0</v>
      </c>
      <c r="C20" s="315" t="str">
        <f aca="false">'CRONO REPROG.'!F20</f>
        <v/>
      </c>
      <c r="D20" s="318" t="n">
        <f aca="false">'QCI PÓS-LICIT.'!J20</f>
        <v>0</v>
      </c>
      <c r="E20" s="318" t="n">
        <f aca="false">SUMIF('ORÇ.REPROG. P CAIXA'!$AC$13:$AC$1012,B20,'ORÇ.REPROG. P CAIXA'!$AL$13:$AL$1012)</f>
        <v>0</v>
      </c>
      <c r="F20" s="318" t="n">
        <f aca="false">SUMIF('ORÇ.REPROG. P CAIXA'!$AC$13:$AC$1012,B20,'ORÇ.REPROG. P CAIXA'!$AM$13:$AM$1012)</f>
        <v>0</v>
      </c>
      <c r="G20" s="318" t="n">
        <f aca="false">SUMIF('ORÇ.REPROG. P CAIXA'!$AC$13:$AC$1012,B20,'ORÇ.REPROG. P CAIXA'!$AN$13:$AN$1012)</f>
        <v>0</v>
      </c>
      <c r="H20" s="318" t="n">
        <f aca="false">SUMIF('ORÇ.REPROG. P CAIXA'!$AC$13:$AC$1012,B20,'ORÇ.REPROG. P CAIXA'!$AO$13:$AO$1012)</f>
        <v>0</v>
      </c>
      <c r="I20" s="318" t="n">
        <f aca="false">SUM(E20:H20)</f>
        <v>0</v>
      </c>
      <c r="J20" s="320" t="n">
        <f aca="false">I20*100/$I$47</f>
        <v>0</v>
      </c>
      <c r="K20" s="313"/>
    </row>
    <row r="21" s="292" customFormat="true" ht="9.75" hidden="false" customHeight="true" outlineLevel="0" collapsed="false">
      <c r="B21" s="314" t="n">
        <f aca="false">'CRONO REPROG.'!E21</f>
        <v>0</v>
      </c>
      <c r="C21" s="315" t="str">
        <f aca="false">'CRONO REPROG.'!F21</f>
        <v/>
      </c>
      <c r="D21" s="318" t="n">
        <f aca="false">'QCI PÓS-LICIT.'!J21</f>
        <v>0</v>
      </c>
      <c r="E21" s="318" t="n">
        <f aca="false">SUMIF('ORÇ.REPROG. P CAIXA'!$AC$13:$AC$1012,B21,'ORÇ.REPROG. P CAIXA'!$AL$13:$AL$1012)</f>
        <v>0</v>
      </c>
      <c r="F21" s="318" t="n">
        <f aca="false">SUMIF('ORÇ.REPROG. P CAIXA'!$AC$13:$AC$1012,B21,'ORÇ.REPROG. P CAIXA'!$AM$13:$AM$1012)</f>
        <v>0</v>
      </c>
      <c r="G21" s="318" t="n">
        <f aca="false">SUMIF('ORÇ.REPROG. P CAIXA'!$AC$13:$AC$1012,B21,'ORÇ.REPROG. P CAIXA'!$AN$13:$AN$1012)</f>
        <v>0</v>
      </c>
      <c r="H21" s="318" t="n">
        <f aca="false">SUMIF('ORÇ.REPROG. P CAIXA'!$AC$13:$AC$1012,B21,'ORÇ.REPROG. P CAIXA'!$AO$13:$AO$1012)</f>
        <v>0</v>
      </c>
      <c r="I21" s="318" t="n">
        <f aca="false">SUM(E21:H21)</f>
        <v>0</v>
      </c>
      <c r="J21" s="320" t="n">
        <f aca="false">I21*100/$I$47</f>
        <v>0</v>
      </c>
      <c r="K21" s="313"/>
    </row>
    <row r="22" s="292" customFormat="true" ht="9.75" hidden="false" customHeight="true" outlineLevel="0" collapsed="false">
      <c r="B22" s="314" t="n">
        <f aca="false">'CRONO REPROG.'!E22</f>
        <v>0</v>
      </c>
      <c r="C22" s="315" t="str">
        <f aca="false">'CRONO REPROG.'!F22</f>
        <v/>
      </c>
      <c r="D22" s="318" t="n">
        <f aca="false">'QCI PÓS-LICIT.'!J22</f>
        <v>0</v>
      </c>
      <c r="E22" s="318" t="n">
        <f aca="false">SUMIF('ORÇ.REPROG. P CAIXA'!$AC$13:$AC$1012,B22,'ORÇ.REPROG. P CAIXA'!$AL$13:$AL$1012)</f>
        <v>0</v>
      </c>
      <c r="F22" s="318" t="n">
        <f aca="false">SUMIF('ORÇ.REPROG. P CAIXA'!$AC$13:$AC$1012,B22,'ORÇ.REPROG. P CAIXA'!$AM$13:$AM$1012)</f>
        <v>0</v>
      </c>
      <c r="G22" s="318" t="n">
        <f aca="false">SUMIF('ORÇ.REPROG. P CAIXA'!$AC$13:$AC$1012,B22,'ORÇ.REPROG. P CAIXA'!$AN$13:$AN$1012)</f>
        <v>0</v>
      </c>
      <c r="H22" s="318" t="n">
        <f aca="false">SUMIF('ORÇ.REPROG. P CAIXA'!$AC$13:$AC$1012,B22,'ORÇ.REPROG. P CAIXA'!$AO$13:$AO$1012)</f>
        <v>0</v>
      </c>
      <c r="I22" s="318" t="n">
        <f aca="false">SUM(E22:H22)</f>
        <v>0</v>
      </c>
      <c r="J22" s="320" t="n">
        <f aca="false">I22*100/$I$47</f>
        <v>0</v>
      </c>
      <c r="K22" s="313"/>
    </row>
    <row r="23" s="292" customFormat="true" ht="9.75" hidden="false" customHeight="true" outlineLevel="0" collapsed="false">
      <c r="B23" s="314" t="n">
        <f aca="false">'CRONO REPROG.'!E23</f>
        <v>0</v>
      </c>
      <c r="C23" s="315" t="str">
        <f aca="false">'CRONO REPROG.'!F23</f>
        <v/>
      </c>
      <c r="D23" s="318" t="n">
        <f aca="false">'QCI PÓS-LICIT.'!J23</f>
        <v>0</v>
      </c>
      <c r="E23" s="318" t="n">
        <f aca="false">SUMIF('ORÇ.REPROG. P CAIXA'!$AC$13:$AC$1012,B23,'ORÇ.REPROG. P CAIXA'!$AL$13:$AL$1012)</f>
        <v>0</v>
      </c>
      <c r="F23" s="318" t="n">
        <f aca="false">SUMIF('ORÇ.REPROG. P CAIXA'!$AC$13:$AC$1012,B23,'ORÇ.REPROG. P CAIXA'!$AM$13:$AM$1012)</f>
        <v>0</v>
      </c>
      <c r="G23" s="318" t="n">
        <f aca="false">SUMIF('ORÇ.REPROG. P CAIXA'!$AC$13:$AC$1012,B23,'ORÇ.REPROG. P CAIXA'!$AN$13:$AN$1012)</f>
        <v>0</v>
      </c>
      <c r="H23" s="318" t="n">
        <f aca="false">SUMIF('ORÇ.REPROG. P CAIXA'!$AC$13:$AC$1012,B23,'ORÇ.REPROG. P CAIXA'!$AO$13:$AO$1012)</f>
        <v>0</v>
      </c>
      <c r="I23" s="318" t="n">
        <f aca="false">SUM(E23:H23)</f>
        <v>0</v>
      </c>
      <c r="J23" s="320" t="n">
        <f aca="false">I23*100/$I$47</f>
        <v>0</v>
      </c>
      <c r="K23" s="313"/>
    </row>
    <row r="24" s="292" customFormat="true" ht="9.75" hidden="false" customHeight="true" outlineLevel="0" collapsed="false">
      <c r="B24" s="314" t="n">
        <f aca="false">'CRONO REPROG.'!E24</f>
        <v>0</v>
      </c>
      <c r="C24" s="315" t="str">
        <f aca="false">'CRONO REPROG.'!F24</f>
        <v/>
      </c>
      <c r="D24" s="318" t="n">
        <f aca="false">'QCI PÓS-LICIT.'!J24</f>
        <v>0</v>
      </c>
      <c r="E24" s="318" t="n">
        <f aca="false">SUMIF('ORÇ.REPROG. P CAIXA'!$AC$13:$AC$1012,B24,'ORÇ.REPROG. P CAIXA'!$AL$13:$AL$1012)</f>
        <v>0</v>
      </c>
      <c r="F24" s="318" t="n">
        <f aca="false">SUMIF('ORÇ.REPROG. P CAIXA'!$AC$13:$AC$1012,B24,'ORÇ.REPROG. P CAIXA'!$AM$13:$AM$1012)</f>
        <v>0</v>
      </c>
      <c r="G24" s="318" t="n">
        <f aca="false">SUMIF('ORÇ.REPROG. P CAIXA'!$AC$13:$AC$1012,B24,'ORÇ.REPROG. P CAIXA'!$AN$13:$AN$1012)</f>
        <v>0</v>
      </c>
      <c r="H24" s="318" t="n">
        <f aca="false">SUMIF('ORÇ.REPROG. P CAIXA'!$AC$13:$AC$1012,B24,'ORÇ.REPROG. P CAIXA'!$AO$13:$AO$1012)</f>
        <v>0</v>
      </c>
      <c r="I24" s="318" t="n">
        <f aca="false">SUM(E24:H24)</f>
        <v>0</v>
      </c>
      <c r="J24" s="320" t="n">
        <f aca="false">I24*100/$I$47</f>
        <v>0</v>
      </c>
      <c r="K24" s="313"/>
    </row>
    <row r="25" s="292" customFormat="true" ht="9.75" hidden="false" customHeight="true" outlineLevel="0" collapsed="false">
      <c r="B25" s="314" t="n">
        <f aca="false">'CRONO REPROG.'!E25</f>
        <v>0</v>
      </c>
      <c r="C25" s="315" t="str">
        <f aca="false">'CRONO REPROG.'!F25</f>
        <v/>
      </c>
      <c r="D25" s="318" t="n">
        <f aca="false">'QCI PÓS-LICIT.'!J25</f>
        <v>0</v>
      </c>
      <c r="E25" s="318" t="n">
        <f aca="false">SUMIF('ORÇ.REPROG. P CAIXA'!$AC$13:$AC$1012,B25,'ORÇ.REPROG. P CAIXA'!$AL$13:$AL$1012)</f>
        <v>0</v>
      </c>
      <c r="F25" s="318" t="n">
        <f aca="false">SUMIF('ORÇ.REPROG. P CAIXA'!$AC$13:$AC$1012,B25,'ORÇ.REPROG. P CAIXA'!$AM$13:$AM$1012)</f>
        <v>0</v>
      </c>
      <c r="G25" s="318" t="n">
        <f aca="false">SUMIF('ORÇ.REPROG. P CAIXA'!$AC$13:$AC$1012,B25,'ORÇ.REPROG. P CAIXA'!$AN$13:$AN$1012)</f>
        <v>0</v>
      </c>
      <c r="H25" s="318" t="n">
        <f aca="false">SUMIF('ORÇ.REPROG. P CAIXA'!$AC$13:$AC$1012,B25,'ORÇ.REPROG. P CAIXA'!$AO$13:$AO$1012)</f>
        <v>0</v>
      </c>
      <c r="I25" s="318" t="n">
        <f aca="false">SUM(E25:H25)</f>
        <v>0</v>
      </c>
      <c r="J25" s="320" t="n">
        <f aca="false">I25*100/$I$47</f>
        <v>0</v>
      </c>
      <c r="K25" s="313"/>
    </row>
    <row r="26" s="292" customFormat="true" ht="9.75" hidden="false" customHeight="true" outlineLevel="0" collapsed="false">
      <c r="B26" s="314" t="n">
        <f aca="false">'CRONO REPROG.'!E26</f>
        <v>0</v>
      </c>
      <c r="C26" s="315" t="str">
        <f aca="false">'CRONO REPROG.'!F26</f>
        <v/>
      </c>
      <c r="D26" s="318" t="n">
        <f aca="false">'QCI PÓS-LICIT.'!J26</f>
        <v>0</v>
      </c>
      <c r="E26" s="318" t="n">
        <f aca="false">SUMIF('ORÇ.REPROG. P CAIXA'!$AC$13:$AC$1012,B26,'ORÇ.REPROG. P CAIXA'!$AL$13:$AL$1012)</f>
        <v>0</v>
      </c>
      <c r="F26" s="318" t="n">
        <f aca="false">SUMIF('ORÇ.REPROG. P CAIXA'!$AC$13:$AC$1012,B26,'ORÇ.REPROG. P CAIXA'!$AM$13:$AM$1012)</f>
        <v>0</v>
      </c>
      <c r="G26" s="318" t="n">
        <f aca="false">SUMIF('ORÇ.REPROG. P CAIXA'!$AC$13:$AC$1012,B26,'ORÇ.REPROG. P CAIXA'!$AN$13:$AN$1012)</f>
        <v>0</v>
      </c>
      <c r="H26" s="318" t="n">
        <f aca="false">SUMIF('ORÇ.REPROG. P CAIXA'!$AC$13:$AC$1012,B26,'ORÇ.REPROG. P CAIXA'!$AO$13:$AO$1012)</f>
        <v>0</v>
      </c>
      <c r="I26" s="318" t="n">
        <f aca="false">SUM(E26:H26)</f>
        <v>0</v>
      </c>
      <c r="J26" s="320" t="n">
        <f aca="false">I26*100/$I$47</f>
        <v>0</v>
      </c>
      <c r="K26" s="313"/>
    </row>
    <row r="27" s="292" customFormat="true" ht="9.75" hidden="false" customHeight="true" outlineLevel="0" collapsed="false">
      <c r="B27" s="314" t="n">
        <f aca="false">'CRONO REPROG.'!E27</f>
        <v>0</v>
      </c>
      <c r="C27" s="315" t="str">
        <f aca="false">'CRONO REPROG.'!F27</f>
        <v/>
      </c>
      <c r="D27" s="318" t="n">
        <f aca="false">'QCI PÓS-LICIT.'!J27</f>
        <v>0</v>
      </c>
      <c r="E27" s="318" t="n">
        <f aca="false">SUMIF('ORÇ.REPROG. P CAIXA'!$AC$13:$AC$1012,B27,'ORÇ.REPROG. P CAIXA'!$AL$13:$AL$1012)</f>
        <v>0</v>
      </c>
      <c r="F27" s="318" t="n">
        <f aca="false">SUMIF('ORÇ.REPROG. P CAIXA'!$AC$13:$AC$1012,B27,'ORÇ.REPROG. P CAIXA'!$AM$13:$AM$1012)</f>
        <v>0</v>
      </c>
      <c r="G27" s="318" t="n">
        <f aca="false">SUMIF('ORÇ.REPROG. P CAIXA'!$AC$13:$AC$1012,B27,'ORÇ.REPROG. P CAIXA'!$AN$13:$AN$1012)</f>
        <v>0</v>
      </c>
      <c r="H27" s="318" t="n">
        <f aca="false">SUMIF('ORÇ.REPROG. P CAIXA'!$AC$13:$AC$1012,B27,'ORÇ.REPROG. P CAIXA'!$AO$13:$AO$1012)</f>
        <v>0</v>
      </c>
      <c r="I27" s="318" t="n">
        <f aca="false">SUM(E27:H27)</f>
        <v>0</v>
      </c>
      <c r="J27" s="320" t="n">
        <f aca="false">I27*100/$I$47</f>
        <v>0</v>
      </c>
      <c r="K27" s="313"/>
    </row>
    <row r="28" s="292" customFormat="true" ht="9.75" hidden="false" customHeight="true" outlineLevel="0" collapsed="false">
      <c r="B28" s="314" t="n">
        <f aca="false">'CRONO REPROG.'!E28</f>
        <v>0</v>
      </c>
      <c r="C28" s="315" t="str">
        <f aca="false">'CRONO REPROG.'!F28</f>
        <v/>
      </c>
      <c r="D28" s="318" t="n">
        <f aca="false">'QCI PÓS-LICIT.'!J28</f>
        <v>0</v>
      </c>
      <c r="E28" s="318" t="n">
        <f aca="false">SUMIF('ORÇ.REPROG. P CAIXA'!$AC$13:$AC$1012,B28,'ORÇ.REPROG. P CAIXA'!$AL$13:$AL$1012)</f>
        <v>0</v>
      </c>
      <c r="F28" s="318" t="n">
        <f aca="false">SUMIF('ORÇ.REPROG. P CAIXA'!$AC$13:$AC$1012,B28,'ORÇ.REPROG. P CAIXA'!$AM$13:$AM$1012)</f>
        <v>0</v>
      </c>
      <c r="G28" s="318" t="n">
        <f aca="false">SUMIF('ORÇ.REPROG. P CAIXA'!$AC$13:$AC$1012,B28,'ORÇ.REPROG. P CAIXA'!$AN$13:$AN$1012)</f>
        <v>0</v>
      </c>
      <c r="H28" s="318" t="n">
        <f aca="false">SUMIF('ORÇ.REPROG. P CAIXA'!$AC$13:$AC$1012,B28,'ORÇ.REPROG. P CAIXA'!$AO$13:$AO$1012)</f>
        <v>0</v>
      </c>
      <c r="I28" s="318" t="n">
        <f aca="false">SUM(E28:H28)</f>
        <v>0</v>
      </c>
      <c r="J28" s="320" t="n">
        <f aca="false">I28*100/$I$47</f>
        <v>0</v>
      </c>
      <c r="K28" s="313"/>
    </row>
    <row r="29" s="292" customFormat="true" ht="9.75" hidden="false" customHeight="true" outlineLevel="0" collapsed="false">
      <c r="B29" s="314" t="n">
        <f aca="false">'CRONO REPROG.'!E29</f>
        <v>0</v>
      </c>
      <c r="C29" s="315" t="str">
        <f aca="false">'CRONO REPROG.'!F29</f>
        <v/>
      </c>
      <c r="D29" s="318" t="n">
        <f aca="false">'QCI PÓS-LICIT.'!J29</f>
        <v>0</v>
      </c>
      <c r="E29" s="318" t="n">
        <f aca="false">SUMIF('ORÇ.REPROG. P CAIXA'!$AC$13:$AC$1012,B29,'ORÇ.REPROG. P CAIXA'!$AL$13:$AL$1012)</f>
        <v>0</v>
      </c>
      <c r="F29" s="318" t="n">
        <f aca="false">SUMIF('ORÇ.REPROG. P CAIXA'!$AC$13:$AC$1012,B29,'ORÇ.REPROG. P CAIXA'!$AM$13:$AM$1012)</f>
        <v>0</v>
      </c>
      <c r="G29" s="318" t="n">
        <f aca="false">SUMIF('ORÇ.REPROG. P CAIXA'!$AC$13:$AC$1012,B29,'ORÇ.REPROG. P CAIXA'!$AN$13:$AN$1012)</f>
        <v>0</v>
      </c>
      <c r="H29" s="318" t="n">
        <f aca="false">SUMIF('ORÇ.REPROG. P CAIXA'!$AC$13:$AC$1012,B29,'ORÇ.REPROG. P CAIXA'!$AO$13:$AO$1012)</f>
        <v>0</v>
      </c>
      <c r="I29" s="318" t="n">
        <f aca="false">SUM(E29:H29)</f>
        <v>0</v>
      </c>
      <c r="J29" s="320" t="n">
        <f aca="false">I29*100/$I$47</f>
        <v>0</v>
      </c>
      <c r="K29" s="313"/>
    </row>
    <row r="30" s="292" customFormat="true" ht="9.75" hidden="false" customHeight="true" outlineLevel="0" collapsed="false">
      <c r="B30" s="314" t="n">
        <f aca="false">'CRONO REPROG.'!E30</f>
        <v>0</v>
      </c>
      <c r="C30" s="315" t="str">
        <f aca="false">'CRONO REPROG.'!F30</f>
        <v/>
      </c>
      <c r="D30" s="318" t="n">
        <f aca="false">'QCI PÓS-LICIT.'!J30</f>
        <v>0</v>
      </c>
      <c r="E30" s="318" t="n">
        <f aca="false">SUMIF('ORÇ.REPROG. P CAIXA'!$AC$13:$AC$1012,B30,'ORÇ.REPROG. P CAIXA'!$AL$13:$AL$1012)</f>
        <v>0</v>
      </c>
      <c r="F30" s="318" t="n">
        <f aca="false">SUMIF('ORÇ.REPROG. P CAIXA'!$AC$13:$AC$1012,B30,'ORÇ.REPROG. P CAIXA'!$AM$13:$AM$1012)</f>
        <v>0</v>
      </c>
      <c r="G30" s="318" t="n">
        <f aca="false">SUMIF('ORÇ.REPROG. P CAIXA'!$AC$13:$AC$1012,B30,'ORÇ.REPROG. P CAIXA'!$AN$13:$AN$1012)</f>
        <v>0</v>
      </c>
      <c r="H30" s="318" t="n">
        <f aca="false">SUMIF('ORÇ.REPROG. P CAIXA'!$AC$13:$AC$1012,B30,'ORÇ.REPROG. P CAIXA'!$AO$13:$AO$1012)</f>
        <v>0</v>
      </c>
      <c r="I30" s="318" t="n">
        <f aca="false">SUM(E30:H30)</f>
        <v>0</v>
      </c>
      <c r="J30" s="320" t="n">
        <f aca="false">I30*100/$I$47</f>
        <v>0</v>
      </c>
      <c r="K30" s="313"/>
    </row>
    <row r="31" s="292" customFormat="true" ht="9.75" hidden="false" customHeight="true" outlineLevel="0" collapsed="false">
      <c r="B31" s="314" t="n">
        <f aca="false">'CRONO REPROG.'!E31</f>
        <v>0</v>
      </c>
      <c r="C31" s="315" t="str">
        <f aca="false">'CRONO REPROG.'!F31</f>
        <v/>
      </c>
      <c r="D31" s="318" t="n">
        <f aca="false">'QCI PÓS-LICIT.'!J31</f>
        <v>0</v>
      </c>
      <c r="E31" s="318" t="n">
        <f aca="false">SUMIF('ORÇ.REPROG. P CAIXA'!$AC$13:$AC$1012,B31,'ORÇ.REPROG. P CAIXA'!$AL$13:$AL$1012)</f>
        <v>0</v>
      </c>
      <c r="F31" s="318" t="n">
        <f aca="false">SUMIF('ORÇ.REPROG. P CAIXA'!$AC$13:$AC$1012,B31,'ORÇ.REPROG. P CAIXA'!$AM$13:$AM$1012)</f>
        <v>0</v>
      </c>
      <c r="G31" s="318" t="n">
        <f aca="false">SUMIF('ORÇ.REPROG. P CAIXA'!$AC$13:$AC$1012,B31,'ORÇ.REPROG. P CAIXA'!$AN$13:$AN$1012)</f>
        <v>0</v>
      </c>
      <c r="H31" s="318" t="n">
        <f aca="false">SUMIF('ORÇ.REPROG. P CAIXA'!$AC$13:$AC$1012,B31,'ORÇ.REPROG. P CAIXA'!$AO$13:$AO$1012)</f>
        <v>0</v>
      </c>
      <c r="I31" s="318" t="n">
        <f aca="false">SUM(E31:H31)</f>
        <v>0</v>
      </c>
      <c r="J31" s="320" t="n">
        <f aca="false">I31*100/$I$47</f>
        <v>0</v>
      </c>
      <c r="K31" s="313"/>
    </row>
    <row r="32" s="292" customFormat="true" ht="9.75" hidden="false" customHeight="true" outlineLevel="0" collapsed="false">
      <c r="B32" s="314" t="n">
        <f aca="false">'CRONO REPROG.'!E32</f>
        <v>0</v>
      </c>
      <c r="C32" s="315" t="str">
        <f aca="false">'CRONO REPROG.'!F32</f>
        <v/>
      </c>
      <c r="D32" s="318" t="n">
        <f aca="false">'QCI PÓS-LICIT.'!J32</f>
        <v>0</v>
      </c>
      <c r="E32" s="318" t="n">
        <f aca="false">SUMIF('ORÇ.REPROG. P CAIXA'!$AC$13:$AC$1012,B32,'ORÇ.REPROG. P CAIXA'!$AL$13:$AL$1012)</f>
        <v>0</v>
      </c>
      <c r="F32" s="318" t="n">
        <f aca="false">SUMIF('ORÇ.REPROG. P CAIXA'!$AC$13:$AC$1012,B32,'ORÇ.REPROG. P CAIXA'!$AM$13:$AM$1012)</f>
        <v>0</v>
      </c>
      <c r="G32" s="318" t="n">
        <f aca="false">SUMIF('ORÇ.REPROG. P CAIXA'!$AC$13:$AC$1012,B32,'ORÇ.REPROG. P CAIXA'!$AN$13:$AN$1012)</f>
        <v>0</v>
      </c>
      <c r="H32" s="318" t="n">
        <f aca="false">SUMIF('ORÇ.REPROG. P CAIXA'!$AC$13:$AC$1012,B32,'ORÇ.REPROG. P CAIXA'!$AO$13:$AO$1012)</f>
        <v>0</v>
      </c>
      <c r="I32" s="318" t="n">
        <f aca="false">SUM(E32:H32)</f>
        <v>0</v>
      </c>
      <c r="J32" s="320" t="n">
        <f aca="false">I32*100/$I$47</f>
        <v>0</v>
      </c>
      <c r="K32" s="313"/>
    </row>
    <row r="33" s="292" customFormat="true" ht="9.75" hidden="false" customHeight="true" outlineLevel="0" collapsed="false">
      <c r="B33" s="314" t="n">
        <f aca="false">'CRONO REPROG.'!E33</f>
        <v>0</v>
      </c>
      <c r="C33" s="315" t="str">
        <f aca="false">'CRONO REPROG.'!F33</f>
        <v/>
      </c>
      <c r="D33" s="318" t="n">
        <f aca="false">'QCI PÓS-LICIT.'!J33</f>
        <v>0</v>
      </c>
      <c r="E33" s="318" t="n">
        <f aca="false">SUMIF('ORÇ.REPROG. P CAIXA'!$AC$13:$AC$1012,B33,'ORÇ.REPROG. P CAIXA'!$AL$13:$AL$1012)</f>
        <v>0</v>
      </c>
      <c r="F33" s="318" t="n">
        <f aca="false">SUMIF('ORÇ.REPROG. P CAIXA'!$AC$13:$AC$1012,B33,'ORÇ.REPROG. P CAIXA'!$AM$13:$AM$1012)</f>
        <v>0</v>
      </c>
      <c r="G33" s="318" t="n">
        <f aca="false">SUMIF('ORÇ.REPROG. P CAIXA'!$AC$13:$AC$1012,B33,'ORÇ.REPROG. P CAIXA'!$AN$13:$AN$1012)</f>
        <v>0</v>
      </c>
      <c r="H33" s="318" t="n">
        <f aca="false">SUMIF('ORÇ.REPROG. P CAIXA'!$AC$13:$AC$1012,B33,'ORÇ.REPROG. P CAIXA'!$AO$13:$AO$1012)</f>
        <v>0</v>
      </c>
      <c r="I33" s="318" t="n">
        <f aca="false">SUM(E33:H33)</f>
        <v>0</v>
      </c>
      <c r="J33" s="320" t="n">
        <f aca="false">I33*100/$I$47</f>
        <v>0</v>
      </c>
      <c r="K33" s="313"/>
    </row>
    <row r="34" s="292" customFormat="true" ht="9.75" hidden="false" customHeight="true" outlineLevel="0" collapsed="false">
      <c r="B34" s="314" t="n">
        <f aca="false">'CRONO REPROG.'!E34</f>
        <v>0</v>
      </c>
      <c r="C34" s="315" t="str">
        <f aca="false">'CRONO REPROG.'!F34</f>
        <v/>
      </c>
      <c r="D34" s="318" t="n">
        <f aca="false">'QCI PÓS-LICIT.'!J34</f>
        <v>0</v>
      </c>
      <c r="E34" s="318" t="n">
        <f aca="false">SUMIF('ORÇ.REPROG. P CAIXA'!$AC$13:$AC$1012,B34,'ORÇ.REPROG. P CAIXA'!$AL$13:$AL$1012)</f>
        <v>0</v>
      </c>
      <c r="F34" s="318" t="n">
        <f aca="false">SUMIF('ORÇ.REPROG. P CAIXA'!$AC$13:$AC$1012,B34,'ORÇ.REPROG. P CAIXA'!$AM$13:$AM$1012)</f>
        <v>0</v>
      </c>
      <c r="G34" s="318" t="n">
        <f aca="false">SUMIF('ORÇ.REPROG. P CAIXA'!$AC$13:$AC$1012,B34,'ORÇ.REPROG. P CAIXA'!$AN$13:$AN$1012)</f>
        <v>0</v>
      </c>
      <c r="H34" s="318" t="n">
        <f aca="false">SUMIF('ORÇ.REPROG. P CAIXA'!$AC$13:$AC$1012,B34,'ORÇ.REPROG. P CAIXA'!$AO$13:$AO$1012)</f>
        <v>0</v>
      </c>
      <c r="I34" s="318" t="n">
        <f aca="false">SUM(E34:H34)</f>
        <v>0</v>
      </c>
      <c r="J34" s="320" t="n">
        <f aca="false">I34*100/$I$47</f>
        <v>0</v>
      </c>
      <c r="K34" s="313"/>
    </row>
    <row r="35" s="292" customFormat="true" ht="9.75" hidden="false" customHeight="true" outlineLevel="0" collapsed="false">
      <c r="B35" s="314" t="n">
        <f aca="false">'CRONO REPROG.'!E35</f>
        <v>0</v>
      </c>
      <c r="C35" s="315" t="str">
        <f aca="false">'CRONO REPROG.'!F35</f>
        <v/>
      </c>
      <c r="D35" s="318" t="n">
        <f aca="false">'QCI PÓS-LICIT.'!J35</f>
        <v>0</v>
      </c>
      <c r="E35" s="318" t="n">
        <f aca="false">SUMIF('ORÇ.REPROG. P CAIXA'!$AC$13:$AC$1012,B35,'ORÇ.REPROG. P CAIXA'!$AL$13:$AL$1012)</f>
        <v>0</v>
      </c>
      <c r="F35" s="318" t="n">
        <f aca="false">SUMIF('ORÇ.REPROG. P CAIXA'!$AC$13:$AC$1012,B35,'ORÇ.REPROG. P CAIXA'!$AM$13:$AM$1012)</f>
        <v>0</v>
      </c>
      <c r="G35" s="318" t="n">
        <f aca="false">SUMIF('ORÇ.REPROG. P CAIXA'!$AC$13:$AC$1012,B35,'ORÇ.REPROG. P CAIXA'!$AN$13:$AN$1012)</f>
        <v>0</v>
      </c>
      <c r="H35" s="318" t="n">
        <f aca="false">SUMIF('ORÇ.REPROG. P CAIXA'!$AC$13:$AC$1012,B35,'ORÇ.REPROG. P CAIXA'!$AO$13:$AO$1012)</f>
        <v>0</v>
      </c>
      <c r="I35" s="318" t="n">
        <f aca="false">SUM(E35:H35)</f>
        <v>0</v>
      </c>
      <c r="J35" s="320" t="n">
        <f aca="false">I35*100/$I$47</f>
        <v>0</v>
      </c>
      <c r="K35" s="313"/>
    </row>
    <row r="36" s="292" customFormat="true" ht="9.75" hidden="false" customHeight="true" outlineLevel="0" collapsed="false">
      <c r="B36" s="314" t="n">
        <f aca="false">'CRONO REPROG.'!E36</f>
        <v>0</v>
      </c>
      <c r="C36" s="315" t="str">
        <f aca="false">'CRONO REPROG.'!F36</f>
        <v/>
      </c>
      <c r="D36" s="318" t="n">
        <f aca="false">'QCI PÓS-LICIT.'!J36</f>
        <v>0</v>
      </c>
      <c r="E36" s="318" t="n">
        <f aca="false">SUMIF('ORÇ.REPROG. P CAIXA'!$AC$13:$AC$1012,B36,'ORÇ.REPROG. P CAIXA'!$AL$13:$AL$1012)</f>
        <v>0</v>
      </c>
      <c r="F36" s="318" t="n">
        <f aca="false">SUMIF('ORÇ.REPROG. P CAIXA'!$AC$13:$AC$1012,B36,'ORÇ.REPROG. P CAIXA'!$AM$13:$AM$1012)</f>
        <v>0</v>
      </c>
      <c r="G36" s="318" t="n">
        <f aca="false">SUMIF('ORÇ.REPROG. P CAIXA'!$AC$13:$AC$1012,B36,'ORÇ.REPROG. P CAIXA'!$AN$13:$AN$1012)</f>
        <v>0</v>
      </c>
      <c r="H36" s="318" t="n">
        <f aca="false">SUMIF('ORÇ.REPROG. P CAIXA'!$AC$13:$AC$1012,B36,'ORÇ.REPROG. P CAIXA'!$AO$13:$AO$1012)</f>
        <v>0</v>
      </c>
      <c r="I36" s="318" t="n">
        <f aca="false">SUM(E36:H36)</f>
        <v>0</v>
      </c>
      <c r="J36" s="320" t="n">
        <f aca="false">I36*100/$I$47</f>
        <v>0</v>
      </c>
      <c r="K36" s="313"/>
    </row>
    <row r="37" s="292" customFormat="true" ht="9.75" hidden="false" customHeight="true" outlineLevel="0" collapsed="false">
      <c r="B37" s="314" t="n">
        <f aca="false">'CRONO REPROG.'!E37</f>
        <v>0</v>
      </c>
      <c r="C37" s="315" t="str">
        <f aca="false">'CRONO REPROG.'!F37</f>
        <v/>
      </c>
      <c r="D37" s="318" t="n">
        <f aca="false">'QCI PÓS-LICIT.'!J37</f>
        <v>0</v>
      </c>
      <c r="E37" s="318" t="n">
        <f aca="false">SUMIF('ORÇ.REPROG. P CAIXA'!$AC$13:$AC$1012,B37,'ORÇ.REPROG. P CAIXA'!$AL$13:$AL$1012)</f>
        <v>0</v>
      </c>
      <c r="F37" s="318" t="n">
        <f aca="false">SUMIF('ORÇ.REPROG. P CAIXA'!$AC$13:$AC$1012,B37,'ORÇ.REPROG. P CAIXA'!$AM$13:$AM$1012)</f>
        <v>0</v>
      </c>
      <c r="G37" s="318" t="n">
        <f aca="false">SUMIF('ORÇ.REPROG. P CAIXA'!$AC$13:$AC$1012,B37,'ORÇ.REPROG. P CAIXA'!$AN$13:$AN$1012)</f>
        <v>0</v>
      </c>
      <c r="H37" s="318" t="n">
        <f aca="false">SUMIF('ORÇ.REPROG. P CAIXA'!$AC$13:$AC$1012,B37,'ORÇ.REPROG. P CAIXA'!$AO$13:$AO$1012)</f>
        <v>0</v>
      </c>
      <c r="I37" s="318" t="n">
        <f aca="false">SUM(E37:H37)</f>
        <v>0</v>
      </c>
      <c r="J37" s="320" t="n">
        <f aca="false">I37*100/$I$47</f>
        <v>0</v>
      </c>
      <c r="K37" s="313"/>
    </row>
    <row r="38" s="292" customFormat="true" ht="9.75" hidden="false" customHeight="true" outlineLevel="0" collapsed="false">
      <c r="B38" s="314" t="n">
        <f aca="false">'CRONO REPROG.'!E38</f>
        <v>0</v>
      </c>
      <c r="C38" s="315" t="str">
        <f aca="false">'CRONO REPROG.'!F38</f>
        <v/>
      </c>
      <c r="D38" s="318" t="n">
        <f aca="false">'QCI PÓS-LICIT.'!J38</f>
        <v>0</v>
      </c>
      <c r="E38" s="318" t="n">
        <f aca="false">SUMIF('ORÇ.REPROG. P CAIXA'!$AC$13:$AC$1012,B38,'ORÇ.REPROG. P CAIXA'!$AL$13:$AL$1012)</f>
        <v>0</v>
      </c>
      <c r="F38" s="318" t="n">
        <f aca="false">SUMIF('ORÇ.REPROG. P CAIXA'!$AC$13:$AC$1012,B38,'ORÇ.REPROG. P CAIXA'!$AM$13:$AM$1012)</f>
        <v>0</v>
      </c>
      <c r="G38" s="318" t="n">
        <f aca="false">SUMIF('ORÇ.REPROG. P CAIXA'!$AC$13:$AC$1012,B38,'ORÇ.REPROG. P CAIXA'!$AN$13:$AN$1012)</f>
        <v>0</v>
      </c>
      <c r="H38" s="318" t="n">
        <f aca="false">SUMIF('ORÇ.REPROG. P CAIXA'!$AC$13:$AC$1012,B38,'ORÇ.REPROG. P CAIXA'!$AO$13:$AO$1012)</f>
        <v>0</v>
      </c>
      <c r="I38" s="318" t="n">
        <f aca="false">SUM(E38:H38)</f>
        <v>0</v>
      </c>
      <c r="J38" s="320" t="n">
        <f aca="false">I38*100/$I$47</f>
        <v>0</v>
      </c>
      <c r="K38" s="313"/>
    </row>
    <row r="39" s="292" customFormat="true" ht="9.75" hidden="false" customHeight="true" outlineLevel="0" collapsed="false">
      <c r="B39" s="314" t="n">
        <f aca="false">'CRONO REPROG.'!E39</f>
        <v>0</v>
      </c>
      <c r="C39" s="315" t="str">
        <f aca="false">'CRONO REPROG.'!F39</f>
        <v/>
      </c>
      <c r="D39" s="318" t="n">
        <f aca="false">'QCI PÓS-LICIT.'!J39</f>
        <v>0</v>
      </c>
      <c r="E39" s="318" t="n">
        <f aca="false">SUMIF('ORÇ.REPROG. P CAIXA'!$AC$13:$AC$1012,B39,'ORÇ.REPROG. P CAIXA'!$AL$13:$AL$1012)</f>
        <v>0</v>
      </c>
      <c r="F39" s="318" t="n">
        <f aca="false">SUMIF('ORÇ.REPROG. P CAIXA'!$AC$13:$AC$1012,B39,'ORÇ.REPROG. P CAIXA'!$AM$13:$AM$1012)</f>
        <v>0</v>
      </c>
      <c r="G39" s="318" t="n">
        <f aca="false">SUMIF('ORÇ.REPROG. P CAIXA'!$AC$13:$AC$1012,B39,'ORÇ.REPROG. P CAIXA'!$AN$13:$AN$1012)</f>
        <v>0</v>
      </c>
      <c r="H39" s="318" t="n">
        <f aca="false">SUMIF('ORÇ.REPROG. P CAIXA'!$AC$13:$AC$1012,B39,'ORÇ.REPROG. P CAIXA'!$AO$13:$AO$1012)</f>
        <v>0</v>
      </c>
      <c r="I39" s="318" t="n">
        <f aca="false">SUM(E39:H39)</f>
        <v>0</v>
      </c>
      <c r="J39" s="320" t="n">
        <f aca="false">I39*100/$I$47</f>
        <v>0</v>
      </c>
      <c r="K39" s="313"/>
    </row>
    <row r="40" s="292" customFormat="true" ht="9.75" hidden="false" customHeight="true" outlineLevel="0" collapsed="false">
      <c r="B40" s="314" t="n">
        <f aca="false">'CRONO REPROG.'!E40</f>
        <v>0</v>
      </c>
      <c r="C40" s="315" t="str">
        <f aca="false">'CRONO REPROG.'!F40</f>
        <v/>
      </c>
      <c r="D40" s="318" t="n">
        <f aca="false">'QCI PÓS-LICIT.'!J40</f>
        <v>0</v>
      </c>
      <c r="E40" s="318" t="n">
        <f aca="false">SUMIF('ORÇ.REPROG. P CAIXA'!$AC$13:$AC$1012,B40,'ORÇ.REPROG. P CAIXA'!$AL$13:$AL$1012)</f>
        <v>0</v>
      </c>
      <c r="F40" s="318" t="n">
        <f aca="false">SUMIF('ORÇ.REPROG. P CAIXA'!$AC$13:$AC$1012,B40,'ORÇ.REPROG. P CAIXA'!$AM$13:$AM$1012)</f>
        <v>0</v>
      </c>
      <c r="G40" s="318" t="n">
        <f aca="false">SUMIF('ORÇ.REPROG. P CAIXA'!$AC$13:$AC$1012,B40,'ORÇ.REPROG. P CAIXA'!$AN$13:$AN$1012)</f>
        <v>0</v>
      </c>
      <c r="H40" s="318" t="n">
        <f aca="false">SUMIF('ORÇ.REPROG. P CAIXA'!$AC$13:$AC$1012,B40,'ORÇ.REPROG. P CAIXA'!$AO$13:$AO$1012)</f>
        <v>0</v>
      </c>
      <c r="I40" s="318" t="n">
        <f aca="false">SUM(E40:H40)</f>
        <v>0</v>
      </c>
      <c r="J40" s="320" t="n">
        <f aca="false">I40*100/$I$47</f>
        <v>0</v>
      </c>
      <c r="K40" s="313"/>
    </row>
    <row r="41" s="292" customFormat="true" ht="9.75" hidden="false" customHeight="true" outlineLevel="0" collapsed="false">
      <c r="B41" s="314" t="n">
        <f aca="false">'CRONO REPROG.'!E41</f>
        <v>0</v>
      </c>
      <c r="C41" s="315" t="str">
        <f aca="false">'CRONO REPROG.'!F41</f>
        <v/>
      </c>
      <c r="D41" s="318" t="n">
        <f aca="false">'QCI PÓS-LICIT.'!J41</f>
        <v>0</v>
      </c>
      <c r="E41" s="318" t="n">
        <f aca="false">SUMIF('ORÇ.REPROG. P CAIXA'!$AC$13:$AC$1012,B41,'ORÇ.REPROG. P CAIXA'!$AL$13:$AL$1012)</f>
        <v>0</v>
      </c>
      <c r="F41" s="318" t="n">
        <f aca="false">SUMIF('ORÇ.REPROG. P CAIXA'!$AC$13:$AC$1012,B41,'ORÇ.REPROG. P CAIXA'!$AM$13:$AM$1012)</f>
        <v>0</v>
      </c>
      <c r="G41" s="318" t="n">
        <f aca="false">SUMIF('ORÇ.REPROG. P CAIXA'!$AC$13:$AC$1012,B41,'ORÇ.REPROG. P CAIXA'!$AN$13:$AN$1012)</f>
        <v>0</v>
      </c>
      <c r="H41" s="318" t="n">
        <f aca="false">SUMIF('ORÇ.REPROG. P CAIXA'!$AC$13:$AC$1012,B41,'ORÇ.REPROG. P CAIXA'!$AO$13:$AO$1012)</f>
        <v>0</v>
      </c>
      <c r="I41" s="318" t="n">
        <f aca="false">SUM(E41:H41)</f>
        <v>0</v>
      </c>
      <c r="J41" s="320" t="n">
        <f aca="false">I41*100/$I$47</f>
        <v>0</v>
      </c>
      <c r="K41" s="313"/>
    </row>
    <row r="42" s="292" customFormat="true" ht="9.75" hidden="false" customHeight="true" outlineLevel="0" collapsed="false">
      <c r="B42" s="314" t="n">
        <f aca="false">'CRONO REPROG.'!E42</f>
        <v>0</v>
      </c>
      <c r="C42" s="315" t="str">
        <f aca="false">'CRONO REPROG.'!F42</f>
        <v/>
      </c>
      <c r="D42" s="318" t="n">
        <f aca="false">'QCI PÓS-LICIT.'!J42</f>
        <v>0</v>
      </c>
      <c r="E42" s="318" t="n">
        <f aca="false">SUMIF('ORÇ.REPROG. P CAIXA'!$AC$13:$AC$1012,B42,'ORÇ.REPROG. P CAIXA'!$AL$13:$AL$1012)</f>
        <v>0</v>
      </c>
      <c r="F42" s="318" t="n">
        <f aca="false">SUMIF('ORÇ.REPROG. P CAIXA'!$AC$13:$AC$1012,B42,'ORÇ.REPROG. P CAIXA'!$AM$13:$AM$1012)</f>
        <v>0</v>
      </c>
      <c r="G42" s="318" t="n">
        <f aca="false">SUMIF('ORÇ.REPROG. P CAIXA'!$AC$13:$AC$1012,B42,'ORÇ.REPROG. P CAIXA'!$AN$13:$AN$1012)</f>
        <v>0</v>
      </c>
      <c r="H42" s="318" t="n">
        <f aca="false">SUMIF('ORÇ.REPROG. P CAIXA'!$AC$13:$AC$1012,B42,'ORÇ.REPROG. P CAIXA'!$AO$13:$AO$1012)</f>
        <v>0</v>
      </c>
      <c r="I42" s="318" t="n">
        <f aca="false">SUM(E42:H42)</f>
        <v>0</v>
      </c>
      <c r="J42" s="320" t="n">
        <f aca="false">I42*100/$I$47</f>
        <v>0</v>
      </c>
      <c r="K42" s="313"/>
    </row>
    <row r="43" s="292" customFormat="true" ht="9.75" hidden="false" customHeight="true" outlineLevel="0" collapsed="false">
      <c r="B43" s="314" t="n">
        <f aca="false">'CRONO REPROG.'!E43</f>
        <v>0</v>
      </c>
      <c r="C43" s="315" t="str">
        <f aca="false">'CRONO REPROG.'!F43</f>
        <v/>
      </c>
      <c r="D43" s="318" t="n">
        <f aca="false">'QCI PÓS-LICIT.'!J43</f>
        <v>0</v>
      </c>
      <c r="E43" s="318" t="n">
        <f aca="false">SUMIF('ORÇ.REPROG. P CAIXA'!$AC$13:$AC$1012,B43,'ORÇ.REPROG. P CAIXA'!$AL$13:$AL$1012)</f>
        <v>0</v>
      </c>
      <c r="F43" s="318" t="n">
        <f aca="false">SUMIF('ORÇ.REPROG. P CAIXA'!$AC$13:$AC$1012,B43,'ORÇ.REPROG. P CAIXA'!$AM$13:$AM$1012)</f>
        <v>0</v>
      </c>
      <c r="G43" s="318" t="n">
        <f aca="false">SUMIF('ORÇ.REPROG. P CAIXA'!$AC$13:$AC$1012,B43,'ORÇ.REPROG. P CAIXA'!$AN$13:$AN$1012)</f>
        <v>0</v>
      </c>
      <c r="H43" s="318" t="n">
        <f aca="false">SUMIF('ORÇ.REPROG. P CAIXA'!$AC$13:$AC$1012,B43,'ORÇ.REPROG. P CAIXA'!$AO$13:$AO$1012)</f>
        <v>0</v>
      </c>
      <c r="I43" s="318" t="n">
        <f aca="false">SUM(E43:H43)</f>
        <v>0</v>
      </c>
      <c r="J43" s="320" t="n">
        <f aca="false">I43*100/$I$47</f>
        <v>0</v>
      </c>
      <c r="K43" s="313"/>
    </row>
    <row r="44" s="292" customFormat="true" ht="9.75" hidden="false" customHeight="true" outlineLevel="0" collapsed="false">
      <c r="B44" s="314" t="n">
        <f aca="false">'CRONO REPROG.'!E44</f>
        <v>0</v>
      </c>
      <c r="C44" s="315" t="str">
        <f aca="false">'CRONO REPROG.'!F44</f>
        <v/>
      </c>
      <c r="D44" s="318" t="n">
        <f aca="false">'QCI PÓS-LICIT.'!J44</f>
        <v>0</v>
      </c>
      <c r="E44" s="318" t="n">
        <f aca="false">SUMIF('ORÇ.REPROG. P CAIXA'!$AC$13:$AC$1012,B44,'ORÇ.REPROG. P CAIXA'!$AL$13:$AL$1012)</f>
        <v>0</v>
      </c>
      <c r="F44" s="318" t="n">
        <f aca="false">SUMIF('ORÇ.REPROG. P CAIXA'!$AC$13:$AC$1012,B44,'ORÇ.REPROG. P CAIXA'!$AM$13:$AM$1012)</f>
        <v>0</v>
      </c>
      <c r="G44" s="318" t="n">
        <f aca="false">SUMIF('ORÇ.REPROG. P CAIXA'!$AC$13:$AC$1012,B44,'ORÇ.REPROG. P CAIXA'!$AN$13:$AN$1012)</f>
        <v>0</v>
      </c>
      <c r="H44" s="318" t="n">
        <f aca="false">SUMIF('ORÇ.REPROG. P CAIXA'!$AC$13:$AC$1012,B44,'ORÇ.REPROG. P CAIXA'!$AO$13:$AO$1012)</f>
        <v>0</v>
      </c>
      <c r="I44" s="318" t="n">
        <f aca="false">SUM(E44:H44)</f>
        <v>0</v>
      </c>
      <c r="J44" s="320" t="n">
        <f aca="false">I44*100/$I$47</f>
        <v>0</v>
      </c>
      <c r="K44" s="313"/>
    </row>
    <row r="45" s="292" customFormat="true" ht="9.75" hidden="false" customHeight="true" outlineLevel="0" collapsed="false">
      <c r="B45" s="314" t="n">
        <f aca="false">'CRONO REPROG.'!E45</f>
        <v>0</v>
      </c>
      <c r="C45" s="315" t="str">
        <f aca="false">'CRONO REPROG.'!F45</f>
        <v/>
      </c>
      <c r="D45" s="318" t="n">
        <f aca="false">'QCI PÓS-LICIT.'!J45</f>
        <v>0</v>
      </c>
      <c r="E45" s="318" t="n">
        <f aca="false">SUMIF('ORÇ.REPROG. P CAIXA'!$AC$13:$AC$1012,B45,'ORÇ.REPROG. P CAIXA'!$AL$13:$AL$1012)</f>
        <v>0</v>
      </c>
      <c r="F45" s="318" t="n">
        <f aca="false">SUMIF('ORÇ.REPROG. P CAIXA'!$AC$13:$AC$1012,B45,'ORÇ.REPROG. P CAIXA'!$AM$13:$AM$1012)</f>
        <v>0</v>
      </c>
      <c r="G45" s="318" t="n">
        <f aca="false">SUMIF('ORÇ.REPROG. P CAIXA'!$AC$13:$AC$1012,B45,'ORÇ.REPROG. P CAIXA'!$AN$13:$AN$1012)</f>
        <v>0</v>
      </c>
      <c r="H45" s="318" t="n">
        <f aca="false">SUMIF('ORÇ.REPROG. P CAIXA'!$AC$13:$AC$1012,B45,'ORÇ.REPROG. P CAIXA'!$AO$13:$AO$1012)</f>
        <v>0</v>
      </c>
      <c r="I45" s="318" t="n">
        <f aca="false">SUM(E45:H45)</f>
        <v>0</v>
      </c>
      <c r="J45" s="320" t="n">
        <f aca="false">I45*100/$I$47</f>
        <v>0</v>
      </c>
      <c r="K45" s="313"/>
    </row>
    <row r="46" s="292" customFormat="true" ht="9.75" hidden="false" customHeight="true" outlineLevel="0" collapsed="false">
      <c r="B46" s="656" t="n">
        <f aca="false">'CRONO REPROG.'!E46</f>
        <v>0</v>
      </c>
      <c r="C46" s="315" t="str">
        <f aca="false">'CRONO REPROG.'!F46</f>
        <v/>
      </c>
      <c r="D46" s="318" t="n">
        <f aca="false">'QCI PÓS-LICIT.'!J46</f>
        <v>0</v>
      </c>
      <c r="E46" s="318" t="n">
        <f aca="false">SUMIF('ORÇ.REPROG. P CAIXA'!$AC$13:$AC$1012,B46,'ORÇ.REPROG. P CAIXA'!$AL$13:$AL$1012)</f>
        <v>0</v>
      </c>
      <c r="F46" s="318" t="n">
        <f aca="false">SUMIF('ORÇ.REPROG. P CAIXA'!$AC$13:$AC$1012,B46,'ORÇ.REPROG. P CAIXA'!$AM$13:$AM$1012)</f>
        <v>0</v>
      </c>
      <c r="G46" s="318" t="n">
        <f aca="false">SUMIF('ORÇ.REPROG. P CAIXA'!$AC$13:$AC$1012,B46,'ORÇ.REPROG. P CAIXA'!$AN$13:$AN$1012)</f>
        <v>0</v>
      </c>
      <c r="H46" s="318" t="n">
        <f aca="false">SUMIF('ORÇ.REPROG. P CAIXA'!$AC$13:$AC$1012,B46,'ORÇ.REPROG. P CAIXA'!$AO$13:$AO$1012)</f>
        <v>0</v>
      </c>
      <c r="I46" s="318" t="n">
        <f aca="false">SUM(E46:H46)</f>
        <v>0</v>
      </c>
      <c r="J46" s="320" t="n">
        <f aca="false">I46*100/$I$47</f>
        <v>0</v>
      </c>
      <c r="K46" s="313"/>
    </row>
    <row r="47" s="292" customFormat="true" ht="9.75" hidden="false" customHeight="true" outlineLevel="0" collapsed="false">
      <c r="B47" s="300"/>
      <c r="C47" s="323" t="s">
        <v>187</v>
      </c>
      <c r="D47" s="324" t="e">
        <f aca="false">SUM(D10:D46)</f>
        <v>#DIV/0!</v>
      </c>
      <c r="E47" s="324" t="n">
        <f aca="false">SUM(E10:E46)</f>
        <v>0</v>
      </c>
      <c r="F47" s="324" t="n">
        <f aca="false">SUM(F10:F46)</f>
        <v>41766.75</v>
      </c>
      <c r="G47" s="324" t="n">
        <f aca="false">SUM(G10:G46)</f>
        <v>0</v>
      </c>
      <c r="H47" s="324" t="n">
        <f aca="false">SUM(H10:H46)</f>
        <v>0</v>
      </c>
      <c r="I47" s="325" t="n">
        <f aca="false">SUM(I10:I46)</f>
        <v>41766.75</v>
      </c>
      <c r="J47" s="326"/>
      <c r="K47" s="327"/>
    </row>
    <row r="48" s="292" customFormat="true" ht="9.75" hidden="false" customHeight="true" outlineLevel="0" collapsed="false">
      <c r="C48" s="657" t="s">
        <v>188</v>
      </c>
      <c r="D48" s="330"/>
      <c r="E48" s="329" t="n">
        <f aca="false">E47/$I$47</f>
        <v>0</v>
      </c>
      <c r="F48" s="329" t="n">
        <f aca="false">F47/$I$47</f>
        <v>1</v>
      </c>
      <c r="G48" s="329" t="n">
        <f aca="false">G47/$I$47</f>
        <v>0</v>
      </c>
      <c r="H48" s="329" t="n">
        <f aca="false">H47/$I$47</f>
        <v>0</v>
      </c>
      <c r="I48" s="330"/>
      <c r="J48" s="331" t="n">
        <f aca="false">SUM(J10:J46)</f>
        <v>100</v>
      </c>
    </row>
    <row r="49" s="292" customFormat="true" ht="9.75" hidden="false" customHeight="true" outlineLevel="0" collapsed="false">
      <c r="D49" s="64" t="str">
        <f aca="false">IF(INFORMAÇÕES!S113&lt;INFORMAÇÕES!S109,"Saldo de Repasse a reprogramar: ","Contrapartida Obrigatória: ")</f>
        <v>Contrapartida Obrigatória: </v>
      </c>
      <c r="E49" s="333" t="n">
        <f aca="false">INFORMAÇÕES!S109-INFORMAÇÕES!S113</f>
        <v>0</v>
      </c>
      <c r="F49" s="333" t="n">
        <f aca="false">IF(INFORMAÇÕES!S113&lt;INFORMAÇÕES!S109,,IF(INFORMAÇÕES!T110=0,ROUND(INFORMAÇÕES!S111,2),ROUND(INFORMAÇÕES!T110,2)))</f>
        <v>0</v>
      </c>
      <c r="G49" s="334"/>
      <c r="H49" s="334"/>
      <c r="I49" s="334"/>
      <c r="J49" s="334"/>
      <c r="K49" s="334"/>
      <c r="L49" s="334"/>
    </row>
    <row r="50" s="292" customFormat="true" ht="9.75" hidden="false" customHeight="true" outlineLevel="0" collapsed="false">
      <c r="B50" s="84"/>
      <c r="C50" s="84"/>
      <c r="D50" s="64" t="str">
        <f aca="false">IF(INFORMAÇÕES!S113&lt;INFORMAÇÕES!S109,"Saldo de Contrapartida a reprogramar: ","Contrapartida Adicional: ")</f>
        <v>Contrapartida Adicional: </v>
      </c>
      <c r="E50" s="335"/>
      <c r="F50" s="333" t="n">
        <f aca="false">IF(INFORMAÇÕES!S113&lt;INFORMAÇÕES!S109,ROUND(INFORMAÇÕES!S103*QCI!F49/100,2),ROUND(SUM(F47:H47)-F49,2))</f>
        <v>41766.75</v>
      </c>
    </row>
    <row r="51" s="292" customFormat="true" ht="9.75" hidden="false" customHeight="true" outlineLevel="0" collapsed="false">
      <c r="B51" s="84"/>
      <c r="C51" s="84"/>
      <c r="D51" s="284"/>
      <c r="E51" s="84"/>
    </row>
    <row r="52" s="84" customFormat="true" ht="9.75" hidden="false" customHeight="true" outlineLevel="0" collapsed="false">
      <c r="D52" s="284"/>
    </row>
    <row r="53" customFormat="false" ht="9.75" hidden="false" customHeight="true" outlineLevel="0" collapsed="false">
      <c r="D53" s="284"/>
      <c r="H53" s="1"/>
      <c r="I53" s="1"/>
      <c r="J53" s="1"/>
    </row>
    <row r="54" customFormat="false" ht="9.75" hidden="false" customHeight="true" outlineLevel="0" collapsed="false">
      <c r="H54" s="1"/>
      <c r="I54" s="1"/>
      <c r="J54" s="1"/>
    </row>
    <row r="55" customFormat="false" ht="9.75" hidden="false" customHeight="true" outlineLevel="0" collapsed="false">
      <c r="H55" s="1"/>
      <c r="I55" s="1"/>
      <c r="J55" s="1"/>
    </row>
    <row r="56" customFormat="false" ht="9.75" hidden="false" customHeight="true" outlineLevel="0" collapsed="false">
      <c r="C56" s="336"/>
      <c r="G56" s="337" t="n">
        <f aca="false">'CRONO EMPRESA'!N55</f>
        <v>0</v>
      </c>
      <c r="H56" s="337"/>
      <c r="I56" s="337"/>
      <c r="J56" s="1"/>
    </row>
    <row r="57" customFormat="false" ht="9.75" hidden="false" customHeight="true" outlineLevel="0" collapsed="false">
      <c r="C57" s="338" t="s">
        <v>189</v>
      </c>
      <c r="G57" s="339" t="s">
        <v>190</v>
      </c>
      <c r="H57" s="339"/>
      <c r="I57" s="339"/>
      <c r="J57" s="1"/>
    </row>
    <row r="58" customFormat="false" ht="14.25" hidden="false" customHeight="false" outlineLevel="0" collapsed="false">
      <c r="H58" s="1"/>
      <c r="I58" s="1"/>
      <c r="J58" s="1"/>
    </row>
  </sheetData>
  <sheetProtection sheet="true" password="fe9a" objects="true" scenarios="true"/>
  <mergeCells count="11">
    <mergeCell ref="B2:C2"/>
    <mergeCell ref="G4:J4"/>
    <mergeCell ref="B8:B9"/>
    <mergeCell ref="C8:C9"/>
    <mergeCell ref="D8:D9"/>
    <mergeCell ref="E8:E9"/>
    <mergeCell ref="F8:G8"/>
    <mergeCell ref="H8:H9"/>
    <mergeCell ref="I8:I9"/>
    <mergeCell ref="G56:I56"/>
    <mergeCell ref="G57:I57"/>
  </mergeCells>
  <conditionalFormatting sqref="D10:D46">
    <cfRule type="expression" priority="2" aboveAverage="0" equalAverage="0" bottom="0" percent="0" rank="0" text="" dxfId="195">
      <formula>#ref!=1</formula>
    </cfRule>
  </conditionalFormatting>
  <conditionalFormatting sqref="D47">
    <cfRule type="cellIs" priority="3" operator="equal" aboveAverage="0" equalAverage="0" bottom="0" percent="0" rank="0" text="" dxfId="196">
      <formula>0</formula>
    </cfRule>
  </conditionalFormatting>
  <conditionalFormatting sqref="F49">
    <cfRule type="cellIs" priority="4" operator="lessThan" aboveAverage="0" equalAverage="0" bottom="0" percent="0" rank="0" text="" dxfId="197">
      <formula>$E$49</formula>
    </cfRule>
  </conditionalFormatting>
  <conditionalFormatting sqref="D49:F49">
    <cfRule type="expression" priority="5" aboveAverage="0" equalAverage="0" bottom="0" percent="0" rank="0" text="" dxfId="198">
      <formula>$E$49=$F$49</formula>
    </cfRule>
  </conditionalFormatting>
  <conditionalFormatting sqref="D50:F50">
    <cfRule type="expression" priority="6" aboveAverage="0" equalAverage="0" bottom="0" percent="0" rank="0" text="" dxfId="199">
      <formula>$E$50=$F$50</formula>
    </cfRule>
  </conditionalFormatting>
  <conditionalFormatting sqref="D49:F50 B10:J46 E47:H48">
    <cfRule type="cellIs" priority="7" operator="equal" aboveAverage="0" equalAverage="0" bottom="0" percent="0" rank="0" text="" dxfId="200">
      <formula>0</formula>
    </cfRule>
  </conditionalFormatting>
  <conditionalFormatting sqref="I10:I46">
    <cfRule type="expression" priority="8" aboveAverage="0" equalAverage="0" bottom="0" percent="0" rank="0" text="" dxfId="201">
      <formula>#ref!=1</formula>
    </cfRule>
    <cfRule type="expression" priority="9" aboveAverage="0" equalAverage="0" bottom="0" percent="0" rank="0" text="" dxfId="202">
      <formula>$D10=1</formula>
    </cfRule>
  </conditionalFormatting>
  <conditionalFormatting sqref="E10:H46">
    <cfRule type="expression" priority="10" aboveAverage="0" equalAverage="0" bottom="0" percent="0" rank="0" text="" dxfId="203">
      <formula>#ref!=1</formula>
    </cfRule>
  </conditionalFormatting>
  <printOptions headings="false" gridLines="false" gridLinesSet="true" horizontalCentered="true" verticalCentered="false"/>
  <pageMargins left="0.511805555555556" right="0.511805555555556" top="0.7875" bottom="0.7875" header="0.511811023622047" footer="0.315277777777778"/>
  <pageSetup paperSize="9" scale="100" fitToWidth="1" fitToHeight="1" pageOrder="downThenOver" orientation="landscape" blackAndWhite="false" draft="false" cellComments="none" horizontalDpi="300" verticalDpi="300" copies="1"/>
  <headerFooter differentFirst="false" differentOddEven="false">
    <oddHeader/>
    <oddFooter>&amp;L&amp;10V.131022</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D102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Q12" activeCellId="0" sqref="Q12"/>
    </sheetView>
  </sheetViews>
  <sheetFormatPr defaultColWidth="9.109375" defaultRowHeight="14.25" zeroHeight="false" outlineLevelRow="0" outlineLevelCol="0"/>
  <cols>
    <col collapsed="false" customWidth="true" hidden="false" outlineLevel="0" max="1" min="1" style="83" width="3"/>
    <col collapsed="false" customWidth="true" hidden="false" outlineLevel="0" max="2" min="2" style="84" width="11.56"/>
    <col collapsed="false" customWidth="true" hidden="false" outlineLevel="0" max="3" min="3" style="84" width="54.33"/>
    <col collapsed="false" customWidth="true" hidden="false" outlineLevel="0" max="4" min="4" style="84" width="4.11"/>
    <col collapsed="false" customWidth="true" hidden="false" outlineLevel="0" max="5" min="5" style="84" width="7.67"/>
    <col collapsed="false" customWidth="true" hidden="false" outlineLevel="0" max="6" min="6" style="85" width="8.11"/>
    <col collapsed="false" customWidth="true" hidden="false" outlineLevel="0" max="7" min="7" style="85" width="10"/>
    <col collapsed="false" customWidth="true" hidden="false" outlineLevel="0" max="8" min="8" style="85" width="7.67"/>
    <col collapsed="false" customWidth="true" hidden="false" outlineLevel="0" max="9" min="9" style="85" width="8.11"/>
    <col collapsed="false" customWidth="true" hidden="false" outlineLevel="0" max="10" min="10" style="85" width="10"/>
    <col collapsed="false" customWidth="true" hidden="false" outlineLevel="0" max="11" min="11" style="85" width="7.67"/>
    <col collapsed="false" customWidth="true" hidden="false" outlineLevel="0" max="12" min="12" style="85" width="10"/>
    <col collapsed="false" customWidth="true" hidden="false" outlineLevel="0" max="13" min="13" style="85" width="5.33"/>
    <col collapsed="false" customWidth="true" hidden="true" outlineLevel="0" max="14" min="14" style="85" width="5.33"/>
    <col collapsed="false" customWidth="true" hidden="false" outlineLevel="0" max="15" min="15" style="84" width="17.11"/>
    <col collapsed="false" customWidth="true" hidden="true" outlineLevel="0" max="16" min="16" style="84" width="10.66"/>
    <col collapsed="false" customWidth="true" hidden="false" outlineLevel="0" max="17" min="17" style="86" width="7.11"/>
    <col collapsed="false" customWidth="true" hidden="false" outlineLevel="0" max="20" min="18" style="87" width="11"/>
    <col collapsed="false" customWidth="true" hidden="false" outlineLevel="0" max="21" min="21" style="86" width="12.11"/>
    <col collapsed="false" customWidth="true" hidden="false" outlineLevel="0" max="22" min="22" style="88" width="12.11"/>
    <col collapsed="false" customWidth="true" hidden="true" outlineLevel="0" max="23" min="23" style="88" width="20.11"/>
    <col collapsed="false" customWidth="true" hidden="true" outlineLevel="0" max="24" min="24" style="88" width="14.33"/>
    <col collapsed="false" customWidth="true" hidden="true" outlineLevel="0" max="25" min="25" style="88" width="35.11"/>
    <col collapsed="false" customWidth="true" hidden="true" outlineLevel="0" max="26" min="26" style="88" width="32.67"/>
    <col collapsed="false" customWidth="true" hidden="true" outlineLevel="0" max="28" min="27" style="86" width="12.11"/>
    <col collapsed="false" customWidth="false" hidden="true" outlineLevel="0" max="37" min="29" style="86" width="9.11"/>
    <col collapsed="false" customWidth="false" hidden="false" outlineLevel="0" max="16384" min="38" style="86" width="9.11"/>
  </cols>
  <sheetData>
    <row r="1" s="91" customFormat="true" ht="27" hidden="false" customHeight="true" outlineLevel="0" collapsed="false">
      <c r="A1" s="658"/>
      <c r="B1" s="90"/>
      <c r="E1" s="627" t="s">
        <v>365</v>
      </c>
      <c r="F1" s="93"/>
      <c r="O1" s="90"/>
      <c r="P1" s="90"/>
      <c r="Q1" s="628"/>
    </row>
    <row r="2" s="102" customFormat="true" ht="20.25" hidden="false" customHeight="true" outlineLevel="0" collapsed="false">
      <c r="A2" s="95"/>
      <c r="B2" s="96" t="s">
        <v>366</v>
      </c>
      <c r="C2" s="126" t="n">
        <f aca="false">'ORÇ.REPROG. P CAIXA'!C2</f>
        <v>0</v>
      </c>
      <c r="D2" s="98" t="str">
        <f aca="false">IF(AND('BDI REF.'!K5=0,'BDI REF.'!K6=0),'BDI REF.'!N3,IF('BDI REF.'!N20&lt;&gt;0,(CONCATENATE("* BDI COM Desoneração: ",'BDI REF.'!N1,'BDI REF.'!N2,'BDI REF.'!N3)),(CONCATENATE("* BDI SEM Desoneração: ",'BDI REF.'!N1,'BDI REF.'!N2,'BDI REF.'!N3))))</f>
        <v>* BDI SEM Desoneração: </v>
      </c>
      <c r="E2" s="98"/>
      <c r="F2" s="98"/>
      <c r="G2" s="98"/>
      <c r="H2" s="98"/>
      <c r="I2" s="98"/>
      <c r="J2" s="98"/>
      <c r="K2" s="98"/>
      <c r="L2" s="98"/>
      <c r="M2" s="98"/>
      <c r="N2" s="98"/>
      <c r="O2" s="98"/>
      <c r="P2" s="99"/>
      <c r="Q2" s="628"/>
    </row>
    <row r="3" s="102" customFormat="true" ht="6" hidden="false" customHeight="true" outlineLevel="0" collapsed="false">
      <c r="A3" s="95"/>
      <c r="B3" s="103"/>
      <c r="C3" s="103"/>
      <c r="D3" s="103"/>
      <c r="E3" s="103"/>
      <c r="F3" s="104"/>
      <c r="G3" s="105"/>
      <c r="H3" s="105"/>
      <c r="I3" s="105"/>
      <c r="J3" s="105"/>
      <c r="K3" s="105"/>
      <c r="L3" s="105"/>
      <c r="M3" s="105"/>
      <c r="N3" s="105"/>
      <c r="O3" s="103"/>
      <c r="P3" s="103"/>
      <c r="Q3" s="106"/>
    </row>
    <row r="4" s="102" customFormat="true" ht="11.25" hidden="false" customHeight="true" outlineLevel="0" collapsed="false">
      <c r="A4" s="95"/>
      <c r="B4" s="107" t="s">
        <v>95</v>
      </c>
      <c r="C4" s="108" t="str">
        <f aca="false">INFORMAÇÕES!Q5</f>
        <v>MUNICÍPIO DE CASTRO</v>
      </c>
      <c r="D4" s="107" t="s">
        <v>96</v>
      </c>
      <c r="E4" s="109"/>
      <c r="F4" s="110"/>
      <c r="G4" s="111" t="n">
        <f aca="false">'ORÇ.GLOBAL P CAIXA'!P4</f>
        <v>45414</v>
      </c>
      <c r="H4" s="630" t="str">
        <f aca="false">IF(L4=0,"Preencha a data base do orçamento reprogr. &gt;&gt;","Data base do orçamento reprogramado:")</f>
        <v>Preencha a data base do orçamento reprogr. &gt;&gt;</v>
      </c>
      <c r="I4" s="109"/>
      <c r="J4" s="109"/>
      <c r="K4" s="109"/>
      <c r="L4" s="659" t="n">
        <f aca="false">'ORÇ.REPROG. P CAIXA'!L4</f>
        <v>0</v>
      </c>
      <c r="O4" s="114" t="s">
        <v>97</v>
      </c>
      <c r="P4" s="115"/>
      <c r="Q4" s="106"/>
    </row>
    <row r="5" s="102" customFormat="true" ht="6" hidden="false" customHeight="true" outlineLevel="0" collapsed="false">
      <c r="A5" s="95"/>
      <c r="B5" s="103"/>
      <c r="C5" s="103"/>
      <c r="D5" s="103"/>
      <c r="F5" s="104"/>
      <c r="G5" s="103"/>
      <c r="H5" s="103"/>
      <c r="I5" s="103"/>
      <c r="J5" s="103"/>
      <c r="K5" s="103"/>
      <c r="L5" s="103"/>
      <c r="O5" s="118"/>
      <c r="P5" s="115"/>
      <c r="Q5" s="106"/>
    </row>
    <row r="6" s="102" customFormat="true" ht="11.25" hidden="false" customHeight="true" outlineLevel="0" collapsed="false">
      <c r="A6" s="95"/>
      <c r="B6" s="107" t="s">
        <v>98</v>
      </c>
      <c r="C6" s="108" t="str">
        <f aca="false">IF(INFORMAÇÕES!Q16&gt;0,INFORMAÇÕES!Q16,"")</f>
        <v/>
      </c>
      <c r="D6" s="107" t="s">
        <v>99</v>
      </c>
      <c r="E6" s="109"/>
      <c r="F6" s="108" t="str">
        <f aca="false">IF(INFORMAÇÕES!Q7&gt;0,CONCATENATE(INFORMAÇÕES!Q7,"/",INFORMAÇÕES!Q10,"/",INFORMAÇÕES!Q15),"")</f>
        <v/>
      </c>
      <c r="G6" s="119"/>
      <c r="H6" s="630" t="str">
        <f aca="false">IF(L6=0,"Preencha a data atualizada do orçamento  &gt;&gt;","Data do orçamento reprogramado:")</f>
        <v>Preencha a data atualizada do orçamento  &gt;&gt;</v>
      </c>
      <c r="I6" s="109"/>
      <c r="J6" s="109"/>
      <c r="K6" s="109"/>
      <c r="L6" s="660" t="n">
        <f aca="false">'ORÇ.REPROG. P CAIXA'!L6</f>
        <v>0</v>
      </c>
      <c r="O6" s="122" t="str">
        <f aca="false">CONCATENATE('BDI REF.'!M33,"% (hora)")</f>
        <v>117,57% (hora)</v>
      </c>
      <c r="P6" s="115"/>
      <c r="Q6" s="106"/>
    </row>
    <row r="7" s="102" customFormat="true" ht="6" hidden="false" customHeight="true" outlineLevel="0" collapsed="false">
      <c r="A7" s="95"/>
      <c r="B7" s="103"/>
      <c r="C7" s="103"/>
      <c r="D7" s="103"/>
      <c r="E7" s="103"/>
      <c r="F7" s="104"/>
      <c r="G7" s="105"/>
      <c r="H7" s="105"/>
      <c r="I7" s="105"/>
      <c r="J7" s="105"/>
      <c r="K7" s="105"/>
      <c r="L7" s="105"/>
      <c r="O7" s="125"/>
      <c r="P7" s="115"/>
      <c r="Q7" s="106"/>
    </row>
    <row r="8" s="102" customFormat="true" ht="11.25" hidden="false" customHeight="true" outlineLevel="0" collapsed="false">
      <c r="A8" s="95"/>
      <c r="B8" s="107" t="s">
        <v>100</v>
      </c>
      <c r="C8" s="126" t="str">
        <f aca="false">IF(INFORMAÇÕES!Q6="","PREENCHA O NOME DA OBRA NA GUIA 'INFORMAÇÕES'",INFORMAÇÕES!Q6)</f>
        <v>SUBSTITUIÇÃO TELHAS UBS SOCAVÃO</v>
      </c>
      <c r="D8" s="127"/>
      <c r="E8" s="127"/>
      <c r="F8" s="127"/>
      <c r="G8" s="127"/>
      <c r="H8" s="127"/>
      <c r="I8" s="127"/>
      <c r="J8" s="127"/>
      <c r="K8" s="127"/>
      <c r="L8" s="129"/>
      <c r="O8" s="130" t="str">
        <f aca="false">CONCATENATE('BDI REF.'!M37,"% (mês)")</f>
        <v>74,17% (mês)</v>
      </c>
      <c r="P8" s="115"/>
      <c r="Q8" s="106"/>
    </row>
    <row r="9" s="102" customFormat="true" ht="6" hidden="false" customHeight="true" outlineLevel="0" collapsed="false">
      <c r="A9" s="95"/>
      <c r="B9" s="103"/>
      <c r="C9" s="103"/>
      <c r="D9" s="103"/>
      <c r="E9" s="103"/>
      <c r="F9" s="104"/>
      <c r="G9" s="105"/>
      <c r="H9" s="105"/>
      <c r="I9" s="105"/>
      <c r="J9" s="105"/>
      <c r="K9" s="105"/>
      <c r="L9" s="105"/>
      <c r="M9" s="105"/>
      <c r="N9" s="105"/>
      <c r="O9" s="103"/>
      <c r="P9" s="103"/>
    </row>
    <row r="10" s="102" customFormat="true" ht="14.25" hidden="false" customHeight="true" outlineLevel="0" collapsed="false">
      <c r="A10" s="95"/>
      <c r="B10" s="103"/>
      <c r="C10" s="103"/>
      <c r="D10" s="103"/>
      <c r="E10" s="633" t="s">
        <v>367</v>
      </c>
      <c r="F10" s="633"/>
      <c r="G10" s="633"/>
      <c r="H10" s="633" t="s">
        <v>368</v>
      </c>
      <c r="I10" s="633"/>
      <c r="J10" s="633"/>
      <c r="K10" s="634" t="s">
        <v>369</v>
      </c>
      <c r="L10" s="634"/>
      <c r="M10" s="105"/>
      <c r="N10" s="105"/>
      <c r="O10" s="103"/>
      <c r="P10" s="103"/>
    </row>
    <row r="11" s="102" customFormat="true" ht="14.25" hidden="false" customHeight="false" outlineLevel="0" collapsed="false">
      <c r="A11" s="95"/>
      <c r="B11" s="131" t="s">
        <v>101</v>
      </c>
      <c r="C11" s="132" t="s">
        <v>102</v>
      </c>
      <c r="D11" s="635" t="s">
        <v>103</v>
      </c>
      <c r="E11" s="636" t="s">
        <v>104</v>
      </c>
      <c r="F11" s="637" t="n">
        <f aca="false">F1015</f>
        <v>41766.75</v>
      </c>
      <c r="G11" s="637"/>
      <c r="H11" s="134" t="s">
        <v>104</v>
      </c>
      <c r="I11" s="135" t="n">
        <f aca="false">I1015</f>
        <v>41766.75</v>
      </c>
      <c r="J11" s="135"/>
      <c r="K11" s="638" t="n">
        <f aca="false">K1015</f>
        <v>0</v>
      </c>
      <c r="L11" s="638"/>
      <c r="M11" s="136" t="s">
        <v>105</v>
      </c>
      <c r="N11" s="136" t="s">
        <v>106</v>
      </c>
      <c r="O11" s="137" t="s">
        <v>107</v>
      </c>
      <c r="P11" s="137" t="s">
        <v>108</v>
      </c>
      <c r="V11" s="88"/>
      <c r="W11" s="88"/>
      <c r="X11" s="88"/>
      <c r="Y11" s="88"/>
      <c r="Z11" s="88"/>
      <c r="AA11" s="75"/>
      <c r="AB11" s="75"/>
      <c r="AC11" s="75" t="s">
        <v>367</v>
      </c>
      <c r="AD11" s="75"/>
      <c r="AE11" s="75"/>
      <c r="AF11" s="75"/>
      <c r="AG11" s="75"/>
      <c r="AH11" s="75" t="s">
        <v>368</v>
      </c>
      <c r="AI11" s="75"/>
      <c r="AJ11" s="75"/>
      <c r="AK11" s="75" t="s">
        <v>369</v>
      </c>
    </row>
    <row r="12" s="102" customFormat="true" ht="16.4" hidden="false" customHeight="false" outlineLevel="0" collapsed="false">
      <c r="A12" s="95"/>
      <c r="B12" s="145"/>
      <c r="C12" s="146"/>
      <c r="D12" s="146"/>
      <c r="E12" s="641"/>
      <c r="F12" s="642" t="s">
        <v>110</v>
      </c>
      <c r="G12" s="149" t="s">
        <v>92</v>
      </c>
      <c r="H12" s="147"/>
      <c r="I12" s="642" t="s">
        <v>110</v>
      </c>
      <c r="J12" s="149" t="s">
        <v>92</v>
      </c>
      <c r="K12" s="643" t="s">
        <v>104</v>
      </c>
      <c r="L12" s="644" t="s">
        <v>92</v>
      </c>
      <c r="M12" s="136"/>
      <c r="N12" s="136"/>
      <c r="O12" s="150" t="s">
        <v>111</v>
      </c>
      <c r="P12" s="150" t="s">
        <v>112</v>
      </c>
      <c r="V12" s="88"/>
      <c r="W12" s="157" t="s">
        <v>117</v>
      </c>
      <c r="X12" s="157" t="s">
        <v>118</v>
      </c>
      <c r="Y12" s="157" t="s">
        <v>119</v>
      </c>
      <c r="Z12" s="157" t="s">
        <v>120</v>
      </c>
      <c r="AA12" s="158" t="s">
        <v>81</v>
      </c>
      <c r="AB12" s="158" t="s">
        <v>121</v>
      </c>
      <c r="AC12" s="158" t="s">
        <v>122</v>
      </c>
      <c r="AD12" s="158" t="s">
        <v>123</v>
      </c>
      <c r="AE12" s="158" t="s">
        <v>92</v>
      </c>
      <c r="AF12" s="158" t="s">
        <v>81</v>
      </c>
      <c r="AG12" s="158" t="s">
        <v>121</v>
      </c>
      <c r="AH12" s="158" t="s">
        <v>122</v>
      </c>
      <c r="AI12" s="158" t="s">
        <v>123</v>
      </c>
      <c r="AJ12" s="158" t="s">
        <v>92</v>
      </c>
      <c r="AK12" s="158" t="s">
        <v>92</v>
      </c>
    </row>
    <row r="13" s="174" customFormat="true" ht="14.25" hidden="false" customHeight="false" outlineLevel="0" collapsed="false">
      <c r="A13" s="159" t="n">
        <v>1</v>
      </c>
      <c r="B13" s="160" t="n">
        <f aca="false">IF('ORÇ.GLOBAL P CAIXA'!$K12="EXEC.",0,'ORÇ.REPROG. P CAIXA'!B13)</f>
        <v>1</v>
      </c>
      <c r="C13" s="161" t="str">
        <f aca="false">IF('ORÇ.GLOBAL P CAIXA'!$K12="EXEC.",0,'ORÇ.REPROG. P CAIXA'!C13)</f>
        <v>REMOÇÃO TELHAS</v>
      </c>
      <c r="D13" s="162" t="n">
        <f aca="false">IF('ORÇ.GLOBAL P CAIXA'!$K12="EXEC.",0,'ORÇ.REPROG. P CAIXA'!D13)</f>
        <v>0</v>
      </c>
      <c r="E13" s="163" t="n">
        <f aca="false">IF('ORÇ.GLOBAL P CAIXA'!$K12="EXEC.",0,'ORÇ.REPROG. P CAIXA'!E13)</f>
        <v>0</v>
      </c>
      <c r="F13" s="163" t="n">
        <f aca="false">IF('ORÇ.GLOBAL P CAIXA'!K12="EXEC.",0,IF('ORÇ.GLOBAL EMPRESA'!G12&gt;0,'ORÇ.GLOBAL EMPRESA'!G12,'ORÇ.GLOBAL P CAIXA'!F12))</f>
        <v>0</v>
      </c>
      <c r="G13" s="163" t="n">
        <f aca="false">IF(E13&lt;&gt;0,ROUND(E13*F13,2),IF(AE13=0,(SUMIF($W$13:$W$1012,B13,$AE$13:$AE$1012)),AE13))</f>
        <v>3401.68</v>
      </c>
      <c r="H13" s="661" t="n">
        <f aca="false">IF('ORÇ.GLOBAL P CAIXA'!K12="EXEC.",0,'ORÇ.REPROG. P CAIXA'!H13)</f>
        <v>0</v>
      </c>
      <c r="I13" s="661" t="n">
        <f aca="false">IF('ORÇ.GLOBAL P CAIXA'!K12="EXEC.",0,'ORÇ.REPROG. P CAIXA'!I13)</f>
        <v>0</v>
      </c>
      <c r="J13" s="163" t="n">
        <f aca="false">IF(H13&lt;&gt;0,ROUND(H13*I13,2),IF(AJ13=0,(SUMIF($W$13:$W$1012,B13,$AJ$13:$AJ$1012)),AJ13))</f>
        <v>3401.68</v>
      </c>
      <c r="K13" s="163" t="n">
        <f aca="false">H13-E13</f>
        <v>0</v>
      </c>
      <c r="L13" s="163" t="n">
        <f aca="false">J13-G13</f>
        <v>0</v>
      </c>
      <c r="M13" s="662" t="str">
        <f aca="false">IF('ORÇ.GLOBAL P CAIXA'!K12="EXEC.","",IF('ORÇ.REPROG. P CAIXA'!M13&gt;0,'ORÇ.REPROG. P CAIXA'!M13,""))</f>
        <v/>
      </c>
      <c r="N13" s="663" t="str">
        <f aca="false">IF('ORÇ.GLOBAL P CAIXA'!K12="EXEC.","",IF('ORÇ.REPROG. P CAIXA'!N13&gt;0,'ORÇ.REPROG. P CAIXA'!N13,""))</f>
        <v/>
      </c>
      <c r="O13" s="166" t="str">
        <f aca="false">IF('ORÇ.GLOBAL P CAIXA'!$K12="EXEC.","",'ORÇ.REPROG. P CAIXA'!O13)</f>
        <v/>
      </c>
      <c r="P13" s="167"/>
      <c r="Q13" s="168" t="str">
        <f aca="false">IF(B13&gt;0,"ok","ocultar")</f>
        <v>ok</v>
      </c>
      <c r="R13" s="649"/>
      <c r="S13" s="649"/>
      <c r="T13" s="650"/>
      <c r="V13" s="88"/>
      <c r="W13" s="157" t="n">
        <f aca="false">IF(B13=0,W12,IF(ISNONTEXT(B13)=TRUE(),INT(B13),INT(LEFT(B13,FIND(".",B13)-1))))</f>
        <v>1</v>
      </c>
      <c r="X13" s="157" t="n">
        <f aca="false">IF(X14=1,1,IF(B13&lt;&gt;0,1,IF(C13&lt;&gt;0,1,IF(D13&lt;&gt;0,1,IF(E13&lt;&gt;0,1,"")))))</f>
        <v>1</v>
      </c>
      <c r="Y13" s="157" t="n">
        <f aca="false">IF(W13=0," ",IF(W13&lt;&gt;W12,W13," "))</f>
        <v>1</v>
      </c>
      <c r="Z13" s="157" t="n">
        <f aca="false">COUNT(Y13:Y1012)</f>
        <v>3</v>
      </c>
      <c r="AA13" s="75" t="n">
        <f aca="false">IF(W13&lt;&gt;Y13,(IF(N13=0,G13*(INFORMAÇÕES!$Q$69/INFORMAÇÕES!$Q$72),IF(N13="R",G13,0))),0)</f>
        <v>0</v>
      </c>
      <c r="AB13" s="75" t="n">
        <f aca="false">IF(W13&lt;&gt;Y13,(IF(N13=0,G13*(INFORMAÇÕES!$Q$70/INFORMAÇÕES!$Q$72),IF(N13="C",G13,0))),0)</f>
        <v>0</v>
      </c>
      <c r="AC13" s="75" t="n">
        <f aca="false">IF(W13&lt;&gt;Y13,(IF(N13=0,G13*INFORMAÇÕES!$U$115,IF(N13="CF",G13,0))),0)</f>
        <v>0</v>
      </c>
      <c r="AD13" s="75" t="n">
        <f aca="false">IF(W13&lt;&gt;Y13,(IF(N13=0,G13*INFORMAÇÕES!$U$116,IF(N13="O",G13,0))),0)</f>
        <v>0</v>
      </c>
      <c r="AE13" s="75" t="n">
        <f aca="false">IF(E13&lt;&gt;0,G13,0)</f>
        <v>0</v>
      </c>
      <c r="AF13" s="75" t="n">
        <f aca="false">IF(W13&lt;&gt;Y13,(IF(N13=0,J13*(INFORMAÇÕES!$Q$89/INFORMAÇÕES!$Q$92),IF(N13="R",J13,0))),0)</f>
        <v>0</v>
      </c>
      <c r="AG13" s="75" t="n">
        <f aca="false">IF(W13&lt;&gt;Y13,(IF(N13=0,J13*(INFORMAÇÕES!$Q$90/INFORMAÇÕES!$Q$92),IF(N13="C",J13,0))),0)</f>
        <v>0</v>
      </c>
      <c r="AH13" s="75" t="n">
        <f aca="false">IF(W13&lt;&gt;Y13,(IF(N13="",J13*INFORMAÇÕES!$U$115,IF(N13="CF",J13,0))),0)</f>
        <v>0</v>
      </c>
      <c r="AI13" s="75" t="n">
        <f aca="false">IF(W13&lt;&gt;Y13,(IF(N13="",J13*INFORMAÇÕES!$U$116,IF(N13="O",J13,0))),0)</f>
        <v>0</v>
      </c>
      <c r="AJ13" s="75" t="n">
        <f aca="false">IF(H13&lt;&gt;0,J13,0)</f>
        <v>0</v>
      </c>
      <c r="AK13" s="75" t="n">
        <f aca="false">IF(K13&lt;&gt;0,L13,0)</f>
        <v>0</v>
      </c>
    </row>
    <row r="14" s="174" customFormat="true" ht="16.4" hidden="false" customHeight="false" outlineLevel="0" collapsed="false">
      <c r="A14" s="159" t="n">
        <v>2</v>
      </c>
      <c r="B14" s="160" t="str">
        <f aca="false">IF('ORÇ.GLOBAL P CAIXA'!$K13="EXEC.",0,'ORÇ.REPROG. P CAIXA'!B14)</f>
        <v>1.1</v>
      </c>
      <c r="C14" s="161" t="str">
        <f aca="false">IF('ORÇ.GLOBAL P CAIXA'!$K13="EXEC.",0,'ORÇ.REPROG. P CAIXA'!C14)</f>
        <v>REMOÇÃO DE TELHAS DE FIBROCIMENTO METÁLICA E CERÂMICA, DE FORMA MANUAL, SEM REAPROVEITAMENTO. AF_09/2023</v>
      </c>
      <c r="D14" s="162" t="str">
        <f aca="false">IF('ORÇ.GLOBAL P CAIXA'!$K13="EXEC.",0,'ORÇ.REPROG. P CAIXA'!D14)</f>
        <v>M2</v>
      </c>
      <c r="E14" s="163" t="n">
        <f aca="false">IF('ORÇ.GLOBAL P CAIXA'!$K13="EXEC.",0,'ORÇ.REPROG. P CAIXA'!E14)</f>
        <v>629.94</v>
      </c>
      <c r="F14" s="163" t="n">
        <f aca="false">IF('ORÇ.GLOBAL P CAIXA'!K13="EXEC.",0,IF('ORÇ.GLOBAL EMPRESA'!G13&gt;0,'ORÇ.GLOBAL EMPRESA'!G13,'ORÇ.GLOBAL P CAIXA'!F13))</f>
        <v>5.4</v>
      </c>
      <c r="G14" s="163" t="n">
        <f aca="false">IF(E14&lt;&gt;0,ROUND(E14*F14,2),IF(AE14=0,(SUMIF($W$13:$W$1012,B14,$AE$13:$AE$1012)),AE14))</f>
        <v>3401.68</v>
      </c>
      <c r="H14" s="661" t="n">
        <f aca="false">IF('ORÇ.GLOBAL P CAIXA'!K13="EXEC.",0,'ORÇ.REPROG. P CAIXA'!H14)</f>
        <v>629.94</v>
      </c>
      <c r="I14" s="661" t="n">
        <f aca="false">IF('ORÇ.GLOBAL P CAIXA'!K13="EXEC.",0,'ORÇ.REPROG. P CAIXA'!I14)</f>
        <v>5.4</v>
      </c>
      <c r="J14" s="163" t="n">
        <f aca="false">IF(H14&lt;&gt;0,ROUND(H14*I14,2),IF(AJ14=0,(SUMIF($W$13:$W$1012,B14,$AJ$13:$AJ$1012)),AJ14))</f>
        <v>3401.68</v>
      </c>
      <c r="K14" s="163" t="n">
        <f aca="false">H14-E14</f>
        <v>0</v>
      </c>
      <c r="L14" s="163" t="n">
        <f aca="false">J14-G14</f>
        <v>0</v>
      </c>
      <c r="M14" s="662" t="str">
        <f aca="false">IF('ORÇ.GLOBAL P CAIXA'!K13="EXEC.","",IF('ORÇ.REPROG. P CAIXA'!M14&gt;0,'ORÇ.REPROG. P CAIXA'!M14,""))</f>
        <v/>
      </c>
      <c r="N14" s="663" t="str">
        <f aca="false">IF('ORÇ.GLOBAL P CAIXA'!K13="EXEC.","",IF('ORÇ.REPROG. P CAIXA'!N14&gt;0,'ORÇ.REPROG. P CAIXA'!N14,""))</f>
        <v/>
      </c>
      <c r="O14" s="166" t="str">
        <f aca="false">IF('ORÇ.GLOBAL P CAIXA'!$K13="EXEC.","",'ORÇ.REPROG. P CAIXA'!O14)</f>
        <v>97647</v>
      </c>
      <c r="P14" s="167"/>
      <c r="Q14" s="168" t="str">
        <f aca="false">IF(B14&gt;0,"ok","ocultar")</f>
        <v>ok</v>
      </c>
      <c r="R14" s="649"/>
      <c r="S14" s="649"/>
      <c r="T14" s="650"/>
      <c r="V14" s="88"/>
      <c r="W14" s="157" t="n">
        <f aca="false">IF(B14=0,W13,IF(ISNONTEXT(B14)=TRUE(),INT(B14),INT(LEFT(B14,FIND(".",B14)-1))))</f>
        <v>1</v>
      </c>
      <c r="X14" s="157" t="n">
        <f aca="false">IF(X15=1,1,IF(B14&lt;&gt;0,1,IF(C14&lt;&gt;0,1,IF(D14&lt;&gt;0,1,IF(E14&lt;&gt;0,1,"")))))</f>
        <v>1</v>
      </c>
      <c r="Y14" s="157" t="str">
        <f aca="false">IF(W14=0," ",IF(W14&lt;&gt;W13,W14," "))</f>
        <v> </v>
      </c>
      <c r="Z14" s="180"/>
      <c r="AA14" s="75" t="n">
        <f aca="false">IF(W14&lt;&gt;Y14,(IF(N14=0,G14*(INFORMAÇÕES!$Q$69/INFORMAÇÕES!$Q$72),IF(N14="R",G14,0))),0)</f>
        <v>0</v>
      </c>
      <c r="AB14" s="75" t="n">
        <f aca="false">IF(W14&lt;&gt;Y14,(IF(N14=0,G14*(INFORMAÇÕES!$Q$70/INFORMAÇÕES!$Q$72),IF(N14="C",G14,0))),0)</f>
        <v>0</v>
      </c>
      <c r="AC14" s="75" t="n">
        <f aca="false">IF(W14&lt;&gt;Y14,(IF(N14=0,G14*INFORMAÇÕES!$U$115,IF(N14="CF",G14,0))),0)</f>
        <v>0</v>
      </c>
      <c r="AD14" s="75" t="n">
        <f aca="false">IF(W14&lt;&gt;Y14,(IF(N14=0,G14*INFORMAÇÕES!$U$116,IF(N14="O",G14,0))),0)</f>
        <v>0</v>
      </c>
      <c r="AE14" s="75" t="n">
        <f aca="false">IF(E14&lt;&gt;0,G14,0)</f>
        <v>3401.68</v>
      </c>
      <c r="AF14" s="75" t="n">
        <f aca="false">IF(W14&lt;&gt;Y14,(IF(N14=0,J14*(INFORMAÇÕES!$Q$89/INFORMAÇÕES!$Q$92),IF(N14="R",J14,0))),0)</f>
        <v>0</v>
      </c>
      <c r="AG14" s="75" t="n">
        <f aca="false">IF(W14&lt;&gt;Y14,(IF(N14=0,J14*(INFORMAÇÕES!$Q$90/INFORMAÇÕES!$Q$92),IF(N14="C",J14,0))),0)</f>
        <v>0</v>
      </c>
      <c r="AH14" s="75" t="n">
        <f aca="false">IF(W14&lt;&gt;Y14,(IF(N14="",J14*INFORMAÇÕES!$U$115,IF(N14="CF",J14,0))),0)</f>
        <v>0</v>
      </c>
      <c r="AI14" s="75" t="n">
        <f aca="false">IF(W14&lt;&gt;Y14,(IF(N14="",J14*INFORMAÇÕES!$U$116,IF(N14="O",J14,0))),0)</f>
        <v>0</v>
      </c>
      <c r="AJ14" s="75" t="n">
        <f aca="false">IF(H14&lt;&gt;0,J14,0)</f>
        <v>3401.68</v>
      </c>
      <c r="AK14" s="75" t="n">
        <f aca="false">IF(K14&lt;&gt;0,L14,0)</f>
        <v>0</v>
      </c>
    </row>
    <row r="15" s="174" customFormat="true" ht="14.25" hidden="false" customHeight="false" outlineLevel="0" collapsed="false">
      <c r="A15" s="159" t="n">
        <v>3</v>
      </c>
      <c r="B15" s="160" t="n">
        <f aca="false">IF('ORÇ.GLOBAL P CAIXA'!$K14="EXEC.",0,'ORÇ.REPROG. P CAIXA'!B15)</f>
        <v>2</v>
      </c>
      <c r="C15" s="161" t="str">
        <f aca="false">IF('ORÇ.GLOBAL P CAIXA'!$K14="EXEC.",0,'ORÇ.REPROG. P CAIXA'!C15)</f>
        <v>COBERTURA</v>
      </c>
      <c r="D15" s="162" t="n">
        <f aca="false">IF('ORÇ.GLOBAL P CAIXA'!$K14="EXEC.",0,'ORÇ.REPROG. P CAIXA'!D15)</f>
        <v>0</v>
      </c>
      <c r="E15" s="163" t="n">
        <f aca="false">IF('ORÇ.GLOBAL P CAIXA'!$K14="EXEC.",0,'ORÇ.REPROG. P CAIXA'!E15)</f>
        <v>0</v>
      </c>
      <c r="F15" s="163" t="n">
        <f aca="false">IF('ORÇ.GLOBAL P CAIXA'!K14="EXEC.",0,IF('ORÇ.GLOBAL EMPRESA'!G14&gt;0,'ORÇ.GLOBAL EMPRESA'!G14,'ORÇ.GLOBAL P CAIXA'!F14))</f>
        <v>0</v>
      </c>
      <c r="G15" s="163" t="n">
        <f aca="false">IF(E15&lt;&gt;0,ROUND(E15*F15,2),IF(AE15=0,(SUMIF($W$13:$W$1012,B15,$AE$13:$AE$1012)),AE15))</f>
        <v>37818.07</v>
      </c>
      <c r="H15" s="661" t="n">
        <f aca="false">IF('ORÇ.GLOBAL P CAIXA'!K14="EXEC.",0,'ORÇ.REPROG. P CAIXA'!H15)</f>
        <v>0</v>
      </c>
      <c r="I15" s="661" t="n">
        <f aca="false">IF('ORÇ.GLOBAL P CAIXA'!K14="EXEC.",0,'ORÇ.REPROG. P CAIXA'!I15)</f>
        <v>0</v>
      </c>
      <c r="J15" s="163" t="n">
        <f aca="false">IF(H15&lt;&gt;0,ROUND(H15*I15,2),IF(AJ15=0,(SUMIF($W$13:$W$1012,B15,$AJ$13:$AJ$1012)),AJ15))</f>
        <v>37818.07</v>
      </c>
      <c r="K15" s="163" t="n">
        <f aca="false">H15-E15</f>
        <v>0</v>
      </c>
      <c r="L15" s="163" t="n">
        <f aca="false">J15-G15</f>
        <v>0</v>
      </c>
      <c r="M15" s="662" t="str">
        <f aca="false">IF('ORÇ.GLOBAL P CAIXA'!K14="EXEC.","",IF('ORÇ.REPROG. P CAIXA'!M15&gt;0,'ORÇ.REPROG. P CAIXA'!M15,""))</f>
        <v/>
      </c>
      <c r="N15" s="663" t="str">
        <f aca="false">IF('ORÇ.GLOBAL P CAIXA'!K14="EXEC.","",IF('ORÇ.REPROG. P CAIXA'!N15&gt;0,'ORÇ.REPROG. P CAIXA'!N15,""))</f>
        <v/>
      </c>
      <c r="O15" s="166" t="str">
        <f aca="false">IF('ORÇ.GLOBAL P CAIXA'!$K14="EXEC.","",'ORÇ.REPROG. P CAIXA'!O15)</f>
        <v/>
      </c>
      <c r="P15" s="167"/>
      <c r="Q15" s="168" t="str">
        <f aca="false">IF(B15&gt;0,"ok","ocultar")</f>
        <v>ok</v>
      </c>
      <c r="R15" s="649"/>
      <c r="S15" s="649"/>
      <c r="T15" s="650"/>
      <c r="V15" s="88"/>
      <c r="W15" s="157" t="n">
        <f aca="false">IF(B15=0,W14,IF(ISNONTEXT(B15)=TRUE(),INT(B15),INT(LEFT(B15,FIND(".",B15)-1))))</f>
        <v>2</v>
      </c>
      <c r="X15" s="157" t="n">
        <f aca="false">IF(X16=1,1,IF(B15&lt;&gt;0,1,IF(C15&lt;&gt;0,1,IF(D15&lt;&gt;0,1,IF(E15&lt;&gt;0,1,"")))))</f>
        <v>1</v>
      </c>
      <c r="Y15" s="157" t="n">
        <f aca="false">IF(W15=0," ",IF(W15&lt;&gt;W14,W15," "))</f>
        <v>2</v>
      </c>
      <c r="Z15" s="180"/>
      <c r="AA15" s="75" t="n">
        <f aca="false">IF(W15&lt;&gt;Y15,(IF(N15=0,G15*(INFORMAÇÕES!$Q$69/INFORMAÇÕES!$Q$72),IF(N15="R",G15,0))),0)</f>
        <v>0</v>
      </c>
      <c r="AB15" s="75" t="n">
        <f aca="false">IF(W15&lt;&gt;Y15,(IF(N15=0,G15*(INFORMAÇÕES!$Q$70/INFORMAÇÕES!$Q$72),IF(N15="C",G15,0))),0)</f>
        <v>0</v>
      </c>
      <c r="AC15" s="75" t="n">
        <f aca="false">IF(W15&lt;&gt;Y15,(IF(N15=0,G15*INFORMAÇÕES!$U$115,IF(N15="CF",G15,0))),0)</f>
        <v>0</v>
      </c>
      <c r="AD15" s="75" t="n">
        <f aca="false">IF(W15&lt;&gt;Y15,(IF(N15=0,G15*INFORMAÇÕES!$U$116,IF(N15="O",G15,0))),0)</f>
        <v>0</v>
      </c>
      <c r="AE15" s="75" t="n">
        <f aca="false">IF(E15&lt;&gt;0,G15,0)</f>
        <v>0</v>
      </c>
      <c r="AF15" s="75" t="n">
        <f aca="false">IF(W15&lt;&gt;Y15,(IF(N15=0,J15*(INFORMAÇÕES!$Q$89/INFORMAÇÕES!$Q$92),IF(N15="R",J15,0))),0)</f>
        <v>0</v>
      </c>
      <c r="AG15" s="75" t="n">
        <f aca="false">IF(W15&lt;&gt;Y15,(IF(N15=0,J15*(INFORMAÇÕES!$Q$90/INFORMAÇÕES!$Q$92),IF(N15="C",J15,0))),0)</f>
        <v>0</v>
      </c>
      <c r="AH15" s="75" t="n">
        <f aca="false">IF(W15&lt;&gt;Y15,(IF(N15="",J15*INFORMAÇÕES!$U$115,IF(N15="CF",J15,0))),0)</f>
        <v>0</v>
      </c>
      <c r="AI15" s="75" t="n">
        <f aca="false">IF(W15&lt;&gt;Y15,(IF(N15="",J15*INFORMAÇÕES!$U$116,IF(N15="O",J15,0))),0)</f>
        <v>0</v>
      </c>
      <c r="AJ15" s="75" t="n">
        <f aca="false">IF(H15&lt;&gt;0,J15,0)</f>
        <v>0</v>
      </c>
      <c r="AK15" s="75" t="n">
        <f aca="false">IF(K15&lt;&gt;0,L15,0)</f>
        <v>0</v>
      </c>
    </row>
    <row r="16" s="174" customFormat="true" ht="23.85" hidden="false" customHeight="false" outlineLevel="0" collapsed="false">
      <c r="A16" s="159" t="n">
        <v>4</v>
      </c>
      <c r="B16" s="160" t="str">
        <f aca="false">IF('ORÇ.GLOBAL P CAIXA'!$K15="EXEC.",0,'ORÇ.REPROG. P CAIXA'!B16)</f>
        <v>2.1</v>
      </c>
      <c r="C16" s="161" t="str">
        <f aca="false">IF('ORÇ.GLOBAL P CAIXA'!$K15="EXEC.",0,'ORÇ.REPROG. P CAIXA'!C16)</f>
        <v>TELHAMENTO COM TELHA ONDULADA DE FIBROCIMENTO E = 6 MM, COM RECOBRIMENTO LATERAL DE 1/4 DE ONDA PARA TELHADO COM INCLINAÇÃO MAIOR QUE 10°, COM ATÉ 2 ÁGUAS, INCLUSO IÇAMENTO. AF_07/2019</v>
      </c>
      <c r="D16" s="162" t="str">
        <f aca="false">IF('ORÇ.GLOBAL P CAIXA'!$K15="EXEC.",0,'ORÇ.REPROG. P CAIXA'!D16)</f>
        <v>M2</v>
      </c>
      <c r="E16" s="163" t="n">
        <f aca="false">IF('ORÇ.GLOBAL P CAIXA'!$K15="EXEC.",0,'ORÇ.REPROG. P CAIXA'!E16)</f>
        <v>629.94</v>
      </c>
      <c r="F16" s="163" t="n">
        <f aca="false">IF('ORÇ.GLOBAL P CAIXA'!K15="EXEC.",0,IF('ORÇ.GLOBAL EMPRESA'!G15&gt;0,'ORÇ.GLOBAL EMPRESA'!G15,'ORÇ.GLOBAL P CAIXA'!F15))</f>
        <v>55.2</v>
      </c>
      <c r="G16" s="163" t="n">
        <f aca="false">IF(E16&lt;&gt;0,ROUND(E16*F16,2),IF(AE16=0,(SUMIF($W$13:$W$1012,B16,$AE$13:$AE$1012)),AE16))</f>
        <v>34772.69</v>
      </c>
      <c r="H16" s="661" t="n">
        <f aca="false">IF('ORÇ.GLOBAL P CAIXA'!K15="EXEC.",0,'ORÇ.REPROG. P CAIXA'!H16)</f>
        <v>629.94</v>
      </c>
      <c r="I16" s="661" t="n">
        <f aca="false">IF('ORÇ.GLOBAL P CAIXA'!K15="EXEC.",0,'ORÇ.REPROG. P CAIXA'!I16)</f>
        <v>55.2</v>
      </c>
      <c r="J16" s="163" t="n">
        <f aca="false">IF(H16&lt;&gt;0,ROUND(H16*I16,2),IF(AJ16=0,(SUMIF($W$13:$W$1012,B16,$AJ$13:$AJ$1012)),AJ16))</f>
        <v>34772.69</v>
      </c>
      <c r="K16" s="163" t="n">
        <f aca="false">H16-E16</f>
        <v>0</v>
      </c>
      <c r="L16" s="163" t="n">
        <f aca="false">J16-G16</f>
        <v>0</v>
      </c>
      <c r="M16" s="662" t="str">
        <f aca="false">IF('ORÇ.GLOBAL P CAIXA'!K15="EXEC.","",IF('ORÇ.REPROG. P CAIXA'!M16&gt;0,'ORÇ.REPROG. P CAIXA'!M16,""))</f>
        <v/>
      </c>
      <c r="N16" s="663" t="str">
        <f aca="false">IF('ORÇ.GLOBAL P CAIXA'!K15="EXEC.","",IF('ORÇ.REPROG. P CAIXA'!N16&gt;0,'ORÇ.REPROG. P CAIXA'!N16,""))</f>
        <v/>
      </c>
      <c r="O16" s="166" t="str">
        <f aca="false">IF('ORÇ.GLOBAL P CAIXA'!$K15="EXEC.","",'ORÇ.REPROG. P CAIXA'!O16)</f>
        <v>94207</v>
      </c>
      <c r="P16" s="167"/>
      <c r="Q16" s="168" t="str">
        <f aca="false">IF(B16&gt;0,"ok","ocultar")</f>
        <v>ok</v>
      </c>
      <c r="R16" s="649"/>
      <c r="S16" s="649"/>
      <c r="T16" s="650"/>
      <c r="V16" s="88"/>
      <c r="W16" s="157" t="n">
        <f aca="false">IF(B16=0,W15,IF(ISNONTEXT(B16)=TRUE(),INT(B16),INT(LEFT(B16,FIND(".",B16)-1))))</f>
        <v>2</v>
      </c>
      <c r="X16" s="157" t="n">
        <f aca="false">IF(X17=1,1,IF(B16&lt;&gt;0,1,IF(C16&lt;&gt;0,1,IF(D16&lt;&gt;0,1,IF(E16&lt;&gt;0,1,"")))))</f>
        <v>1</v>
      </c>
      <c r="Y16" s="157" t="str">
        <f aca="false">IF(W16=0," ",IF(W16&lt;&gt;W15,W16," "))</f>
        <v> </v>
      </c>
      <c r="Z16" s="180"/>
      <c r="AA16" s="75" t="n">
        <f aca="false">IF(W16&lt;&gt;Y16,(IF(N16=0,G16*(INFORMAÇÕES!$Q$69/INFORMAÇÕES!$Q$72),IF(N16="R",G16,0))),0)</f>
        <v>0</v>
      </c>
      <c r="AB16" s="75" t="n">
        <f aca="false">IF(W16&lt;&gt;Y16,(IF(N16=0,G16*(INFORMAÇÕES!$Q$70/INFORMAÇÕES!$Q$72),IF(N16="C",G16,0))),0)</f>
        <v>0</v>
      </c>
      <c r="AC16" s="75" t="n">
        <f aca="false">IF(W16&lt;&gt;Y16,(IF(N16=0,G16*INFORMAÇÕES!$U$115,IF(N16="CF",G16,0))),0)</f>
        <v>0</v>
      </c>
      <c r="AD16" s="75" t="n">
        <f aca="false">IF(W16&lt;&gt;Y16,(IF(N16=0,G16*INFORMAÇÕES!$U$116,IF(N16="O",G16,0))),0)</f>
        <v>0</v>
      </c>
      <c r="AE16" s="75" t="n">
        <f aca="false">IF(E16&lt;&gt;0,G16,0)</f>
        <v>34772.69</v>
      </c>
      <c r="AF16" s="75" t="n">
        <f aca="false">IF(W16&lt;&gt;Y16,(IF(N16=0,J16*(INFORMAÇÕES!$Q$89/INFORMAÇÕES!$Q$92),IF(N16="R",J16,0))),0)</f>
        <v>0</v>
      </c>
      <c r="AG16" s="75" t="n">
        <f aca="false">IF(W16&lt;&gt;Y16,(IF(N16=0,J16*(INFORMAÇÕES!$Q$90/INFORMAÇÕES!$Q$92),IF(N16="C",J16,0))),0)</f>
        <v>0</v>
      </c>
      <c r="AH16" s="75" t="n">
        <f aca="false">IF(W16&lt;&gt;Y16,(IF(N16="",J16*INFORMAÇÕES!$U$115,IF(N16="CF",J16,0))),0)</f>
        <v>0</v>
      </c>
      <c r="AI16" s="75" t="n">
        <f aca="false">IF(W16&lt;&gt;Y16,(IF(N16="",J16*INFORMAÇÕES!$U$116,IF(N16="O",J16,0))),0)</f>
        <v>0</v>
      </c>
      <c r="AJ16" s="75" t="n">
        <f aca="false">IF(H16&lt;&gt;0,J16,0)</f>
        <v>34772.69</v>
      </c>
      <c r="AK16" s="75" t="n">
        <f aca="false">IF(K16&lt;&gt;0,L16,0)</f>
        <v>0</v>
      </c>
    </row>
    <row r="17" s="174" customFormat="true" ht="16.4" hidden="false" customHeight="false" outlineLevel="0" collapsed="false">
      <c r="A17" s="159" t="n">
        <v>5</v>
      </c>
      <c r="B17" s="160" t="str">
        <f aca="false">IF('ORÇ.GLOBAL P CAIXA'!$K16="EXEC.",0,'ORÇ.REPROG. P CAIXA'!B17)</f>
        <v>2.2</v>
      </c>
      <c r="C17" s="161" t="str">
        <f aca="false">IF('ORÇ.GLOBAL P CAIXA'!$K16="EXEC.",0,'ORÇ.REPROG. P CAIXA'!C17)</f>
        <v>CUMEEIRA PARA TELHA DE FIBROCIMENTO ONDULADA E = 6 MM, INCLUSO ACESSÓRIOS DE FIXAÇÃO E IÇAMENTO. AF_07/2019</v>
      </c>
      <c r="D17" s="162" t="str">
        <f aca="false">IF('ORÇ.GLOBAL P CAIXA'!$K16="EXEC.",0,'ORÇ.REPROG. P CAIXA'!D17)</f>
        <v>M</v>
      </c>
      <c r="E17" s="163" t="n">
        <f aca="false">IF('ORÇ.GLOBAL P CAIXA'!$K16="EXEC.",0,'ORÇ.REPROG. P CAIXA'!E17)</f>
        <v>34</v>
      </c>
      <c r="F17" s="163" t="n">
        <f aca="false">IF('ORÇ.GLOBAL P CAIXA'!K16="EXEC.",0,IF('ORÇ.GLOBAL EMPRESA'!G16&gt;0,'ORÇ.GLOBAL EMPRESA'!G16,'ORÇ.GLOBAL P CAIXA'!F16))</f>
        <v>89.57</v>
      </c>
      <c r="G17" s="163" t="n">
        <f aca="false">IF(E17&lt;&gt;0,ROUND(E17*F17,2),IF(AE17=0,(SUMIF($W$13:$W$1012,B17,$AE$13:$AE$1012)),AE17))</f>
        <v>3045.38</v>
      </c>
      <c r="H17" s="661" t="n">
        <f aca="false">IF('ORÇ.GLOBAL P CAIXA'!K16="EXEC.",0,'ORÇ.REPROG. P CAIXA'!H17)</f>
        <v>34</v>
      </c>
      <c r="I17" s="661" t="n">
        <f aca="false">IF('ORÇ.GLOBAL P CAIXA'!K16="EXEC.",0,'ORÇ.REPROG. P CAIXA'!I17)</f>
        <v>89.57</v>
      </c>
      <c r="J17" s="163" t="n">
        <f aca="false">IF(H17&lt;&gt;0,ROUND(H17*I17,2),IF(AJ17=0,(SUMIF($W$13:$W$1012,B17,$AJ$13:$AJ$1012)),AJ17))</f>
        <v>3045.38</v>
      </c>
      <c r="K17" s="163" t="n">
        <f aca="false">H17-E17</f>
        <v>0</v>
      </c>
      <c r="L17" s="163" t="n">
        <f aca="false">J17-G17</f>
        <v>0</v>
      </c>
      <c r="M17" s="662" t="str">
        <f aca="false">IF('ORÇ.GLOBAL P CAIXA'!K16="EXEC.","",IF('ORÇ.REPROG. P CAIXA'!M17&gt;0,'ORÇ.REPROG. P CAIXA'!M17,""))</f>
        <v/>
      </c>
      <c r="N17" s="663" t="str">
        <f aca="false">IF('ORÇ.GLOBAL P CAIXA'!K16="EXEC.","",IF('ORÇ.REPROG. P CAIXA'!N17&gt;0,'ORÇ.REPROG. P CAIXA'!N17,""))</f>
        <v/>
      </c>
      <c r="O17" s="166" t="str">
        <f aca="false">IF('ORÇ.GLOBAL P CAIXA'!$K16="EXEC.","",'ORÇ.REPROG. P CAIXA'!O17)</f>
        <v>94223</v>
      </c>
      <c r="P17" s="167"/>
      <c r="Q17" s="168" t="str">
        <f aca="false">IF(B17&gt;0,"ok","ocultar")</f>
        <v>ok</v>
      </c>
      <c r="R17" s="649"/>
      <c r="S17" s="649"/>
      <c r="T17" s="650"/>
      <c r="V17" s="88"/>
      <c r="W17" s="157" t="n">
        <f aca="false">IF(B17=0,W16,IF(ISNONTEXT(B17)=TRUE(),INT(B17),INT(LEFT(B17,FIND(".",B17)-1))))</f>
        <v>2</v>
      </c>
      <c r="X17" s="157" t="n">
        <f aca="false">IF(X18=1,1,IF(B17&lt;&gt;0,1,IF(C17&lt;&gt;0,1,IF(D17&lt;&gt;0,1,IF(E17&lt;&gt;0,1,"")))))</f>
        <v>1</v>
      </c>
      <c r="Y17" s="157" t="str">
        <f aca="false">IF(W17=0," ",IF(W17&lt;&gt;W16,W17," "))</f>
        <v> </v>
      </c>
      <c r="Z17" s="180"/>
      <c r="AA17" s="75" t="n">
        <f aca="false">IF(W17&lt;&gt;Y17,(IF(N17=0,G17*(INFORMAÇÕES!$Q$69/INFORMAÇÕES!$Q$72),IF(N17="R",G17,0))),0)</f>
        <v>0</v>
      </c>
      <c r="AB17" s="75" t="n">
        <f aca="false">IF(W17&lt;&gt;Y17,(IF(N17=0,G17*(INFORMAÇÕES!$Q$70/INFORMAÇÕES!$Q$72),IF(N17="C",G17,0))),0)</f>
        <v>0</v>
      </c>
      <c r="AC17" s="75" t="n">
        <f aca="false">IF(W17&lt;&gt;Y17,(IF(N17=0,G17*INFORMAÇÕES!$U$115,IF(N17="CF",G17,0))),0)</f>
        <v>0</v>
      </c>
      <c r="AD17" s="75" t="n">
        <f aca="false">IF(W17&lt;&gt;Y17,(IF(N17=0,G17*INFORMAÇÕES!$U$116,IF(N17="O",G17,0))),0)</f>
        <v>0</v>
      </c>
      <c r="AE17" s="75" t="n">
        <f aca="false">IF(E17&lt;&gt;0,G17,0)</f>
        <v>3045.38</v>
      </c>
      <c r="AF17" s="75" t="n">
        <f aca="false">IF(W17&lt;&gt;Y17,(IF(N17=0,J17*(INFORMAÇÕES!$Q$89/INFORMAÇÕES!$Q$92),IF(N17="R",J17,0))),0)</f>
        <v>0</v>
      </c>
      <c r="AG17" s="75" t="n">
        <f aca="false">IF(W17&lt;&gt;Y17,(IF(N17=0,J17*(INFORMAÇÕES!$Q$90/INFORMAÇÕES!$Q$92),IF(N17="C",J17,0))),0)</f>
        <v>0</v>
      </c>
      <c r="AH17" s="75" t="n">
        <f aca="false">IF(W17&lt;&gt;Y17,(IF(N17="",J17*INFORMAÇÕES!$U$115,IF(N17="CF",J17,0))),0)</f>
        <v>0</v>
      </c>
      <c r="AI17" s="75" t="n">
        <f aca="false">IF(W17&lt;&gt;Y17,(IF(N17="",J17*INFORMAÇÕES!$U$116,IF(N17="O",J17,0))),0)</f>
        <v>0</v>
      </c>
      <c r="AJ17" s="75" t="n">
        <f aca="false">IF(H17&lt;&gt;0,J17,0)</f>
        <v>3045.38</v>
      </c>
      <c r="AK17" s="75" t="n">
        <f aca="false">IF(K17&lt;&gt;0,L17,0)</f>
        <v>0</v>
      </c>
    </row>
    <row r="18" s="174" customFormat="true" ht="14.25" hidden="false" customHeight="false" outlineLevel="0" collapsed="false">
      <c r="A18" s="159" t="n">
        <v>6</v>
      </c>
      <c r="B18" s="160" t="n">
        <f aca="false">IF('ORÇ.GLOBAL P CAIXA'!$K17="EXEC.",0,'ORÇ.REPROG. P CAIXA'!B18)</f>
        <v>3</v>
      </c>
      <c r="C18" s="161" t="str">
        <f aca="false">IF('ORÇ.GLOBAL P CAIXA'!$K17="EXEC.",0,'ORÇ.REPROG. P CAIXA'!C18)</f>
        <v>BEIRAL PVC</v>
      </c>
      <c r="D18" s="162" t="n">
        <f aca="false">IF('ORÇ.GLOBAL P CAIXA'!$K17="EXEC.",0,'ORÇ.REPROG. P CAIXA'!D18)</f>
        <v>0</v>
      </c>
      <c r="E18" s="163" t="n">
        <f aca="false">IF('ORÇ.GLOBAL P CAIXA'!$K17="EXEC.",0,'ORÇ.REPROG. P CAIXA'!E18)</f>
        <v>0</v>
      </c>
      <c r="F18" s="163" t="n">
        <f aca="false">IF('ORÇ.GLOBAL P CAIXA'!K17="EXEC.",0,IF('ORÇ.GLOBAL EMPRESA'!G17&gt;0,'ORÇ.GLOBAL EMPRESA'!G17,'ORÇ.GLOBAL P CAIXA'!F17))</f>
        <v>0</v>
      </c>
      <c r="G18" s="163" t="n">
        <f aca="false">IF(E18&lt;&gt;0,ROUND(E18*F18,2),IF(AE18=0,(SUMIF($W$13:$W$1012,B18,$AE$13:$AE$1012)),AE18))</f>
        <v>547</v>
      </c>
      <c r="H18" s="661" t="n">
        <f aca="false">IF('ORÇ.GLOBAL P CAIXA'!K17="EXEC.",0,'ORÇ.REPROG. P CAIXA'!H18)</f>
        <v>0</v>
      </c>
      <c r="I18" s="661" t="n">
        <f aca="false">IF('ORÇ.GLOBAL P CAIXA'!K17="EXEC.",0,'ORÇ.REPROG. P CAIXA'!I18)</f>
        <v>0</v>
      </c>
      <c r="J18" s="163" t="n">
        <f aca="false">IF(H18&lt;&gt;0,ROUND(H18*I18,2),IF(AJ18=0,(SUMIF($W$13:$W$1012,B18,$AJ$13:$AJ$1012)),AJ18))</f>
        <v>547</v>
      </c>
      <c r="K18" s="163" t="n">
        <f aca="false">H18-E18</f>
        <v>0</v>
      </c>
      <c r="L18" s="163" t="n">
        <f aca="false">J18-G18</f>
        <v>0</v>
      </c>
      <c r="M18" s="662" t="str">
        <f aca="false">IF('ORÇ.GLOBAL P CAIXA'!K17="EXEC.","",IF('ORÇ.REPROG. P CAIXA'!M18&gt;0,'ORÇ.REPROG. P CAIXA'!M18,""))</f>
        <v/>
      </c>
      <c r="N18" s="663" t="str">
        <f aca="false">IF('ORÇ.GLOBAL P CAIXA'!K17="EXEC.","",IF('ORÇ.REPROG. P CAIXA'!N18&gt;0,'ORÇ.REPROG. P CAIXA'!N18,""))</f>
        <v/>
      </c>
      <c r="O18" s="166" t="str">
        <f aca="false">IF('ORÇ.GLOBAL P CAIXA'!$K17="EXEC.","",'ORÇ.REPROG. P CAIXA'!O18)</f>
        <v/>
      </c>
      <c r="P18" s="167"/>
      <c r="Q18" s="168" t="str">
        <f aca="false">IF(B18&gt;0,"ok","ocultar")</f>
        <v>ok</v>
      </c>
      <c r="R18" s="649"/>
      <c r="S18" s="649"/>
      <c r="T18" s="650"/>
      <c r="V18" s="88"/>
      <c r="W18" s="157" t="n">
        <f aca="false">IF(B18=0,W17,IF(ISNONTEXT(B18)=TRUE(),INT(B18),INT(LEFT(B18,FIND(".",B18)-1))))</f>
        <v>3</v>
      </c>
      <c r="X18" s="157" t="n">
        <f aca="false">IF(X19=1,1,IF(B18&lt;&gt;0,1,IF(C18&lt;&gt;0,1,IF(D18&lt;&gt;0,1,IF(E18&lt;&gt;0,1,"")))))</f>
        <v>1</v>
      </c>
      <c r="Y18" s="157" t="n">
        <f aca="false">IF(W18=0," ",IF(W18&lt;&gt;W17,W18," "))</f>
        <v>3</v>
      </c>
      <c r="Z18" s="180"/>
      <c r="AA18" s="75" t="n">
        <f aca="false">IF(W18&lt;&gt;Y18,(IF(N18=0,G18*(INFORMAÇÕES!$Q$69/INFORMAÇÕES!$Q$72),IF(N18="R",G18,0))),0)</f>
        <v>0</v>
      </c>
      <c r="AB18" s="75" t="n">
        <f aca="false">IF(W18&lt;&gt;Y18,(IF(N18=0,G18*(INFORMAÇÕES!$Q$70/INFORMAÇÕES!$Q$72),IF(N18="C",G18,0))),0)</f>
        <v>0</v>
      </c>
      <c r="AC18" s="75" t="n">
        <f aca="false">IF(W18&lt;&gt;Y18,(IF(N18=0,G18*INFORMAÇÕES!$U$115,IF(N18="CF",G18,0))),0)</f>
        <v>0</v>
      </c>
      <c r="AD18" s="75" t="n">
        <f aca="false">IF(W18&lt;&gt;Y18,(IF(N18=0,G18*INFORMAÇÕES!$U$116,IF(N18="O",G18,0))),0)</f>
        <v>0</v>
      </c>
      <c r="AE18" s="75" t="n">
        <f aca="false">IF(E18&lt;&gt;0,G18,0)</f>
        <v>0</v>
      </c>
      <c r="AF18" s="75" t="n">
        <f aca="false">IF(W18&lt;&gt;Y18,(IF(N18=0,J18*(INFORMAÇÕES!$Q$89/INFORMAÇÕES!$Q$92),IF(N18="R",J18,0))),0)</f>
        <v>0</v>
      </c>
      <c r="AG18" s="75" t="n">
        <f aca="false">IF(W18&lt;&gt;Y18,(IF(N18=0,J18*(INFORMAÇÕES!$Q$90/INFORMAÇÕES!$Q$92),IF(N18="C",J18,0))),0)</f>
        <v>0</v>
      </c>
      <c r="AH18" s="75" t="n">
        <f aca="false">IF(W18&lt;&gt;Y18,(IF(N18="",J18*INFORMAÇÕES!$U$115,IF(N18="CF",J18,0))),0)</f>
        <v>0</v>
      </c>
      <c r="AI18" s="75" t="n">
        <f aca="false">IF(W18&lt;&gt;Y18,(IF(N18="",J18*INFORMAÇÕES!$U$116,IF(N18="O",J18,0))),0)</f>
        <v>0</v>
      </c>
      <c r="AJ18" s="75" t="n">
        <f aca="false">IF(H18&lt;&gt;0,J18,0)</f>
        <v>0</v>
      </c>
      <c r="AK18" s="75" t="n">
        <f aca="false">IF(K18&lt;&gt;0,L18,0)</f>
        <v>0</v>
      </c>
      <c r="AL18" s="181"/>
      <c r="AM18" s="181"/>
      <c r="AN18" s="181"/>
      <c r="AO18" s="181"/>
      <c r="AP18" s="181"/>
      <c r="AQ18" s="181"/>
      <c r="AR18" s="181"/>
      <c r="AS18" s="181"/>
      <c r="AT18" s="181"/>
      <c r="AU18" s="181"/>
      <c r="AV18" s="181"/>
      <c r="AW18" s="181"/>
      <c r="AX18" s="181"/>
      <c r="AY18" s="181"/>
      <c r="AZ18" s="181"/>
      <c r="BA18" s="181"/>
      <c r="BB18" s="181"/>
      <c r="BC18" s="181"/>
      <c r="BD18" s="181"/>
    </row>
    <row r="19" s="174" customFormat="true" ht="16.4" hidden="false" customHeight="false" outlineLevel="0" collapsed="false">
      <c r="A19" s="159" t="n">
        <v>7</v>
      </c>
      <c r="B19" s="160" t="str">
        <f aca="false">IF('ORÇ.GLOBAL P CAIXA'!$K18="EXEC.",0,'ORÇ.REPROG. P CAIXA'!B19)</f>
        <v>3.1</v>
      </c>
      <c r="C19" s="161" t="str">
        <f aca="false">IF('ORÇ.GLOBAL P CAIXA'!$K18="EXEC.",0,'ORÇ.REPROG. P CAIXA'!C19)</f>
        <v>FORRO EM RÉGUAS DE PVC, LISO, PARA AMBIENTES RESIDENCIAIS, INCLUSIVE ESTRUTURA UNIDIRECIONAL DE FIXAÇÃO. AF_08/2023_PS</v>
      </c>
      <c r="D19" s="162" t="str">
        <f aca="false">IF('ORÇ.GLOBAL P CAIXA'!$K18="EXEC.",0,'ORÇ.REPROG. P CAIXA'!D19)</f>
        <v>M2</v>
      </c>
      <c r="E19" s="163" t="n">
        <f aca="false">IF('ORÇ.GLOBAL P CAIXA'!$K18="EXEC.",0,'ORÇ.REPROG. P CAIXA'!E19)</f>
        <v>5</v>
      </c>
      <c r="F19" s="163" t="n">
        <f aca="false">IF('ORÇ.GLOBAL P CAIXA'!K18="EXEC.",0,IF('ORÇ.GLOBAL EMPRESA'!G18&gt;0,'ORÇ.GLOBAL EMPRESA'!G18,'ORÇ.GLOBAL P CAIXA'!F18))</f>
        <v>109.4</v>
      </c>
      <c r="G19" s="163" t="n">
        <f aca="false">IF(E19&lt;&gt;0,ROUND(E19*F19,2),IF(AE19=0,(SUMIF($W$13:$W$1012,B19,$AE$13:$AE$1012)),AE19))</f>
        <v>547</v>
      </c>
      <c r="H19" s="661" t="n">
        <f aca="false">IF('ORÇ.GLOBAL P CAIXA'!K18="EXEC.",0,'ORÇ.REPROG. P CAIXA'!H19)</f>
        <v>5</v>
      </c>
      <c r="I19" s="661" t="n">
        <f aca="false">IF('ORÇ.GLOBAL P CAIXA'!K18="EXEC.",0,'ORÇ.REPROG. P CAIXA'!I19)</f>
        <v>109.4</v>
      </c>
      <c r="J19" s="163" t="n">
        <f aca="false">IF(H19&lt;&gt;0,ROUND(H19*I19,2),IF(AJ19=0,(SUMIF($W$13:$W$1012,B19,$AJ$13:$AJ$1012)),AJ19))</f>
        <v>547</v>
      </c>
      <c r="K19" s="163" t="n">
        <f aca="false">H19-E19</f>
        <v>0</v>
      </c>
      <c r="L19" s="163" t="n">
        <f aca="false">J19-G19</f>
        <v>0</v>
      </c>
      <c r="M19" s="662" t="str">
        <f aca="false">IF('ORÇ.GLOBAL P CAIXA'!K18="EXEC.","",IF('ORÇ.REPROG. P CAIXA'!M19&gt;0,'ORÇ.REPROG. P CAIXA'!M19,""))</f>
        <v/>
      </c>
      <c r="N19" s="663" t="str">
        <f aca="false">IF('ORÇ.GLOBAL P CAIXA'!K18="EXEC.","",IF('ORÇ.REPROG. P CAIXA'!N19&gt;0,'ORÇ.REPROG. P CAIXA'!N19,""))</f>
        <v/>
      </c>
      <c r="O19" s="166" t="str">
        <f aca="false">IF('ORÇ.GLOBAL P CAIXA'!$K18="EXEC.","",'ORÇ.REPROG. P CAIXA'!O19)</f>
        <v>96485</v>
      </c>
      <c r="P19" s="167"/>
      <c r="Q19" s="168" t="str">
        <f aca="false">IF(B19&gt;0,"ok","ocultar")</f>
        <v>ok</v>
      </c>
      <c r="R19" s="649"/>
      <c r="S19" s="649"/>
      <c r="T19" s="650"/>
      <c r="V19" s="88"/>
      <c r="W19" s="157" t="n">
        <f aca="false">IF(B19=0,W18,IF(ISNONTEXT(B19)=TRUE(),INT(B19),INT(LEFT(B19,FIND(".",B19)-1))))</f>
        <v>3</v>
      </c>
      <c r="X19" s="157" t="n">
        <f aca="false">IF(X20=1,1,IF(B19&lt;&gt;0,1,IF(C19&lt;&gt;0,1,IF(D19&lt;&gt;0,1,IF(E19&lt;&gt;0,1,"")))))</f>
        <v>1</v>
      </c>
      <c r="Y19" s="157" t="str">
        <f aca="false">IF(W19=0," ",IF(W19&lt;&gt;W18,W19," "))</f>
        <v> </v>
      </c>
      <c r="Z19" s="180"/>
      <c r="AA19" s="75" t="n">
        <f aca="false">IF(W19&lt;&gt;Y19,(IF(N19=0,G19*(INFORMAÇÕES!$Q$69/INFORMAÇÕES!$Q$72),IF(N19="R",G19,0))),0)</f>
        <v>0</v>
      </c>
      <c r="AB19" s="75" t="n">
        <f aca="false">IF(W19&lt;&gt;Y19,(IF(N19=0,G19*(INFORMAÇÕES!$Q$70/INFORMAÇÕES!$Q$72),IF(N19="C",G19,0))),0)</f>
        <v>0</v>
      </c>
      <c r="AC19" s="75" t="n">
        <f aca="false">IF(W19&lt;&gt;Y19,(IF(N19=0,G19*INFORMAÇÕES!$U$115,IF(N19="CF",G19,0))),0)</f>
        <v>0</v>
      </c>
      <c r="AD19" s="75" t="n">
        <f aca="false">IF(W19&lt;&gt;Y19,(IF(N19=0,G19*INFORMAÇÕES!$U$116,IF(N19="O",G19,0))),0)</f>
        <v>0</v>
      </c>
      <c r="AE19" s="75" t="n">
        <f aca="false">IF(E19&lt;&gt;0,G19,0)</f>
        <v>547</v>
      </c>
      <c r="AF19" s="75" t="n">
        <f aca="false">IF(W19&lt;&gt;Y19,(IF(N19=0,J19*(INFORMAÇÕES!$Q$89/INFORMAÇÕES!$Q$92),IF(N19="R",J19,0))),0)</f>
        <v>0</v>
      </c>
      <c r="AG19" s="75" t="n">
        <f aca="false">IF(W19&lt;&gt;Y19,(IF(N19=0,J19*(INFORMAÇÕES!$Q$90/INFORMAÇÕES!$Q$92),IF(N19="C",J19,0))),0)</f>
        <v>0</v>
      </c>
      <c r="AH19" s="75" t="n">
        <f aca="false">IF(W19&lt;&gt;Y19,(IF(N19="",J19*INFORMAÇÕES!$U$115,IF(N19="CF",J19,0))),0)</f>
        <v>0</v>
      </c>
      <c r="AI19" s="75" t="n">
        <f aca="false">IF(W19&lt;&gt;Y19,(IF(N19="",J19*INFORMAÇÕES!$U$116,IF(N19="O",J19,0))),0)</f>
        <v>0</v>
      </c>
      <c r="AJ19" s="75" t="n">
        <f aca="false">IF(H19&lt;&gt;0,J19,0)</f>
        <v>547</v>
      </c>
      <c r="AK19" s="75" t="n">
        <f aca="false">IF(K19&lt;&gt;0,L19,0)</f>
        <v>0</v>
      </c>
    </row>
    <row r="20" s="174" customFormat="true" ht="14.25" hidden="false" customHeight="false" outlineLevel="0" collapsed="false">
      <c r="A20" s="159" t="n">
        <v>8</v>
      </c>
      <c r="B20" s="160" t="n">
        <f aca="false">IF('ORÇ.GLOBAL P CAIXA'!$K19="EXEC.",0,'ORÇ.REPROG. P CAIXA'!B20)</f>
        <v>0</v>
      </c>
      <c r="C20" s="161" t="n">
        <f aca="false">IF('ORÇ.GLOBAL P CAIXA'!$K19="EXEC.",0,'ORÇ.REPROG. P CAIXA'!C20)</f>
        <v>0</v>
      </c>
      <c r="D20" s="162" t="n">
        <f aca="false">IF('ORÇ.GLOBAL P CAIXA'!$K19="EXEC.",0,'ORÇ.REPROG. P CAIXA'!D20)</f>
        <v>0</v>
      </c>
      <c r="E20" s="163" t="n">
        <f aca="false">IF('ORÇ.GLOBAL P CAIXA'!$K19="EXEC.",0,'ORÇ.REPROG. P CAIXA'!E20)</f>
        <v>0</v>
      </c>
      <c r="F20" s="163" t="n">
        <f aca="false">IF('ORÇ.GLOBAL P CAIXA'!K19="EXEC.",0,IF('ORÇ.GLOBAL EMPRESA'!G19&gt;0,'ORÇ.GLOBAL EMPRESA'!G19,'ORÇ.GLOBAL P CAIXA'!F19))</f>
        <v>0</v>
      </c>
      <c r="G20" s="163" t="n">
        <f aca="false">IF(E20&lt;&gt;0,ROUND(E20*F20,2),IF(AE20=0,(SUMIF($W$13:$W$1012,B20,$AE$13:$AE$1012)),AE20))</f>
        <v>0</v>
      </c>
      <c r="H20" s="661" t="n">
        <f aca="false">IF('ORÇ.GLOBAL P CAIXA'!K19="EXEC.",0,'ORÇ.REPROG. P CAIXA'!H20)</f>
        <v>0</v>
      </c>
      <c r="I20" s="661" t="n">
        <f aca="false">IF('ORÇ.GLOBAL P CAIXA'!K19="EXEC.",0,'ORÇ.REPROG. P CAIXA'!I20)</f>
        <v>0</v>
      </c>
      <c r="J20" s="163" t="n">
        <f aca="false">IF(H20&lt;&gt;0,ROUND(H20*I20,2),IF(AJ20=0,(SUMIF($W$13:$W$1012,B20,$AJ$13:$AJ$1012)),AJ20))</f>
        <v>0</v>
      </c>
      <c r="K20" s="163" t="n">
        <f aca="false">H20-E20</f>
        <v>0</v>
      </c>
      <c r="L20" s="163" t="n">
        <f aca="false">J20-G20</f>
        <v>0</v>
      </c>
      <c r="M20" s="662" t="str">
        <f aca="false">IF('ORÇ.GLOBAL P CAIXA'!K19="EXEC.","",IF('ORÇ.REPROG. P CAIXA'!M20&gt;0,'ORÇ.REPROG. P CAIXA'!M20,""))</f>
        <v/>
      </c>
      <c r="N20" s="663" t="str">
        <f aca="false">IF('ORÇ.GLOBAL P CAIXA'!K19="EXEC.","",IF('ORÇ.REPROG. P CAIXA'!N20&gt;0,'ORÇ.REPROG. P CAIXA'!N20,""))</f>
        <v/>
      </c>
      <c r="O20" s="166" t="str">
        <f aca="false">IF('ORÇ.GLOBAL P CAIXA'!$K19="EXEC.","",'ORÇ.REPROG. P CAIXA'!O20)</f>
        <v/>
      </c>
      <c r="P20" s="167"/>
      <c r="Q20" s="168" t="str">
        <f aca="false">IF(B20&gt;0,"ok","ocultar")</f>
        <v>ocultar</v>
      </c>
      <c r="R20" s="649"/>
      <c r="S20" s="649"/>
      <c r="T20" s="650"/>
      <c r="V20" s="88"/>
      <c r="W20" s="157" t="n">
        <f aca="false">IF(B20=0,W19,IF(ISNONTEXT(B20)=TRUE(),INT(B20),INT(LEFT(B20,FIND(".",B20)-1))))</f>
        <v>3</v>
      </c>
      <c r="X20" s="157" t="str">
        <f aca="false">IF(X21=1,1,IF(B20&lt;&gt;0,1,IF(C20&lt;&gt;0,1,IF(D20&lt;&gt;0,1,IF(E20&lt;&gt;0,1,"")))))</f>
        <v/>
      </c>
      <c r="Y20" s="157" t="str">
        <f aca="false">IF(W20=0," ",IF(W20&lt;&gt;W19,W20," "))</f>
        <v> </v>
      </c>
      <c r="Z20" s="180"/>
      <c r="AA20" s="75" t="n">
        <f aca="false">IF(W20&lt;&gt;Y20,(IF(N20=0,G20*(INFORMAÇÕES!$Q$69/INFORMAÇÕES!$Q$72),IF(N20="R",G20,0))),0)</f>
        <v>0</v>
      </c>
      <c r="AB20" s="75" t="n">
        <f aca="false">IF(W20&lt;&gt;Y20,(IF(N20=0,G20*(INFORMAÇÕES!$Q$70/INFORMAÇÕES!$Q$72),IF(N20="C",G20,0))),0)</f>
        <v>0</v>
      </c>
      <c r="AC20" s="75" t="n">
        <f aca="false">IF(W20&lt;&gt;Y20,(IF(N20=0,G20*INFORMAÇÕES!$U$115,IF(N20="CF",G20,0))),0)</f>
        <v>0</v>
      </c>
      <c r="AD20" s="75" t="n">
        <f aca="false">IF(W20&lt;&gt;Y20,(IF(N20=0,G20*INFORMAÇÕES!$U$116,IF(N20="O",G20,0))),0)</f>
        <v>0</v>
      </c>
      <c r="AE20" s="75" t="n">
        <f aca="false">IF(E20&lt;&gt;0,G20,0)</f>
        <v>0</v>
      </c>
      <c r="AF20" s="75" t="n">
        <f aca="false">IF(W20&lt;&gt;Y20,(IF(N20=0,J20*(INFORMAÇÕES!$Q$89/INFORMAÇÕES!$Q$92),IF(N20="R",J20,0))),0)</f>
        <v>0</v>
      </c>
      <c r="AG20" s="75" t="n">
        <f aca="false">IF(W20&lt;&gt;Y20,(IF(N20=0,J20*(INFORMAÇÕES!$Q$90/INFORMAÇÕES!$Q$92),IF(N20="C",J20,0))),0)</f>
        <v>0</v>
      </c>
      <c r="AH20" s="75" t="n">
        <f aca="false">IF(W20&lt;&gt;Y20,(IF(N20="",J20*INFORMAÇÕES!$U$115,IF(N20="CF",J20,0))),0)</f>
        <v>0</v>
      </c>
      <c r="AI20" s="75" t="n">
        <f aca="false">IF(W20&lt;&gt;Y20,(IF(N20="",J20*INFORMAÇÕES!$U$116,IF(N20="O",J20,0))),0)</f>
        <v>0</v>
      </c>
      <c r="AJ20" s="75" t="n">
        <f aca="false">IF(H20&lt;&gt;0,J20,0)</f>
        <v>0</v>
      </c>
      <c r="AK20" s="75" t="n">
        <f aca="false">IF(K20&lt;&gt;0,L20,0)</f>
        <v>0</v>
      </c>
    </row>
    <row r="21" s="174" customFormat="true" ht="14.25" hidden="false" customHeight="false" outlineLevel="0" collapsed="false">
      <c r="A21" s="159" t="n">
        <v>9</v>
      </c>
      <c r="B21" s="160" t="n">
        <f aca="false">IF('ORÇ.GLOBAL P CAIXA'!$K20="EXEC.",0,'ORÇ.REPROG. P CAIXA'!B21)</f>
        <v>0</v>
      </c>
      <c r="C21" s="161" t="n">
        <f aca="false">IF('ORÇ.GLOBAL P CAIXA'!$K20="EXEC.",0,'ORÇ.REPROG. P CAIXA'!C21)</f>
        <v>0</v>
      </c>
      <c r="D21" s="162" t="n">
        <f aca="false">IF('ORÇ.GLOBAL P CAIXA'!$K20="EXEC.",0,'ORÇ.REPROG. P CAIXA'!D21)</f>
        <v>0</v>
      </c>
      <c r="E21" s="163" t="n">
        <f aca="false">IF('ORÇ.GLOBAL P CAIXA'!$K20="EXEC.",0,'ORÇ.REPROG. P CAIXA'!E21)</f>
        <v>0</v>
      </c>
      <c r="F21" s="163" t="n">
        <f aca="false">IF('ORÇ.GLOBAL P CAIXA'!K20="EXEC.",0,IF('ORÇ.GLOBAL EMPRESA'!G20&gt;0,'ORÇ.GLOBAL EMPRESA'!G20,'ORÇ.GLOBAL P CAIXA'!F20))</f>
        <v>0</v>
      </c>
      <c r="G21" s="163" t="n">
        <f aca="false">IF(E21&lt;&gt;0,ROUND(E21*F21,2),IF(AE21=0,(SUMIF($W$13:$W$1012,B21,$AE$13:$AE$1012)),AE21))</f>
        <v>0</v>
      </c>
      <c r="H21" s="661" t="n">
        <f aca="false">IF('ORÇ.GLOBAL P CAIXA'!K20="EXEC.",0,'ORÇ.REPROG. P CAIXA'!H21)</f>
        <v>0</v>
      </c>
      <c r="I21" s="661" t="n">
        <f aca="false">IF('ORÇ.GLOBAL P CAIXA'!K20="EXEC.",0,'ORÇ.REPROG. P CAIXA'!I21)</f>
        <v>0</v>
      </c>
      <c r="J21" s="163" t="n">
        <f aca="false">IF(H21&lt;&gt;0,ROUND(H21*I21,2),IF(AJ21=0,(SUMIF($W$13:$W$1012,B21,$AJ$13:$AJ$1012)),AJ21))</f>
        <v>0</v>
      </c>
      <c r="K21" s="163" t="n">
        <f aca="false">H21-E21</f>
        <v>0</v>
      </c>
      <c r="L21" s="163" t="n">
        <f aca="false">J21-G21</f>
        <v>0</v>
      </c>
      <c r="M21" s="662" t="str">
        <f aca="false">IF('ORÇ.GLOBAL P CAIXA'!K20="EXEC.","",IF('ORÇ.REPROG. P CAIXA'!M21&gt;0,'ORÇ.REPROG. P CAIXA'!M21,""))</f>
        <v/>
      </c>
      <c r="N21" s="663" t="str">
        <f aca="false">IF('ORÇ.GLOBAL P CAIXA'!K20="EXEC.","",IF('ORÇ.REPROG. P CAIXA'!N21&gt;0,'ORÇ.REPROG. P CAIXA'!N21,""))</f>
        <v/>
      </c>
      <c r="O21" s="166" t="str">
        <f aca="false">IF('ORÇ.GLOBAL P CAIXA'!$K20="EXEC.","",'ORÇ.REPROG. P CAIXA'!O21)</f>
        <v/>
      </c>
      <c r="P21" s="167"/>
      <c r="Q21" s="168" t="str">
        <f aca="false">IF(B21&gt;0,"ok","ocultar")</f>
        <v>ocultar</v>
      </c>
      <c r="R21" s="649"/>
      <c r="S21" s="649"/>
      <c r="T21" s="650"/>
      <c r="V21" s="88"/>
      <c r="W21" s="157" t="n">
        <f aca="false">IF(B21=0,W20,IF(ISNONTEXT(B21)=TRUE(),INT(B21),INT(LEFT(B21,FIND(".",B21)-1))))</f>
        <v>3</v>
      </c>
      <c r="X21" s="157" t="str">
        <f aca="false">IF(X22=1,1,IF(B21&lt;&gt;0,1,IF(C21&lt;&gt;0,1,IF(D21&lt;&gt;0,1,IF(E21&lt;&gt;0,1,"")))))</f>
        <v/>
      </c>
      <c r="Y21" s="157" t="str">
        <f aca="false">IF(W21=0," ",IF(W21&lt;&gt;W20,W21," "))</f>
        <v> </v>
      </c>
      <c r="Z21" s="180"/>
      <c r="AA21" s="75" t="n">
        <f aca="false">IF(W21&lt;&gt;Y21,(IF(N21=0,G21*(INFORMAÇÕES!$Q$69/INFORMAÇÕES!$Q$72),IF(N21="R",G21,0))),0)</f>
        <v>0</v>
      </c>
      <c r="AB21" s="75" t="n">
        <f aca="false">IF(W21&lt;&gt;Y21,(IF(N21=0,G21*(INFORMAÇÕES!$Q$70/INFORMAÇÕES!$Q$72),IF(N21="C",G21,0))),0)</f>
        <v>0</v>
      </c>
      <c r="AC21" s="75" t="n">
        <f aca="false">IF(W21&lt;&gt;Y21,(IF(N21=0,G21*INFORMAÇÕES!$U$115,IF(N21="CF",G21,0))),0)</f>
        <v>0</v>
      </c>
      <c r="AD21" s="75" t="n">
        <f aca="false">IF(W21&lt;&gt;Y21,(IF(N21=0,G21*INFORMAÇÕES!$U$116,IF(N21="O",G21,0))),0)</f>
        <v>0</v>
      </c>
      <c r="AE21" s="75" t="n">
        <f aca="false">IF(E21&lt;&gt;0,G21,0)</f>
        <v>0</v>
      </c>
      <c r="AF21" s="75" t="n">
        <f aca="false">IF(W21&lt;&gt;Y21,(IF(N21=0,J21*(INFORMAÇÕES!$Q$89/INFORMAÇÕES!$Q$92),IF(N21="R",J21,0))),0)</f>
        <v>0</v>
      </c>
      <c r="AG21" s="75" t="n">
        <f aca="false">IF(W21&lt;&gt;Y21,(IF(N21=0,J21*(INFORMAÇÕES!$Q$90/INFORMAÇÕES!$Q$92),IF(N21="C",J21,0))),0)</f>
        <v>0</v>
      </c>
      <c r="AH21" s="75" t="n">
        <f aca="false">IF(W21&lt;&gt;Y21,(IF(N21="",J21*INFORMAÇÕES!$U$115,IF(N21="CF",J21,0))),0)</f>
        <v>0</v>
      </c>
      <c r="AI21" s="75" t="n">
        <f aca="false">IF(W21&lt;&gt;Y21,(IF(N21="",J21*INFORMAÇÕES!$U$116,IF(N21="O",J21,0))),0)</f>
        <v>0</v>
      </c>
      <c r="AJ21" s="75" t="n">
        <f aca="false">IF(H21&lt;&gt;0,J21,0)</f>
        <v>0</v>
      </c>
      <c r="AK21" s="75" t="n">
        <f aca="false">IF(K21&lt;&gt;0,L21,0)</f>
        <v>0</v>
      </c>
    </row>
    <row r="22" s="174" customFormat="true" ht="14.25" hidden="false" customHeight="false" outlineLevel="0" collapsed="false">
      <c r="A22" s="159" t="n">
        <v>10</v>
      </c>
      <c r="B22" s="160" t="n">
        <f aca="false">IF('ORÇ.GLOBAL P CAIXA'!$K21="EXEC.",0,'ORÇ.REPROG. P CAIXA'!B22)</f>
        <v>0</v>
      </c>
      <c r="C22" s="161" t="n">
        <f aca="false">IF('ORÇ.GLOBAL P CAIXA'!$K21="EXEC.",0,'ORÇ.REPROG. P CAIXA'!C22)</f>
        <v>0</v>
      </c>
      <c r="D22" s="162" t="n">
        <f aca="false">IF('ORÇ.GLOBAL P CAIXA'!$K21="EXEC.",0,'ORÇ.REPROG. P CAIXA'!D22)</f>
        <v>0</v>
      </c>
      <c r="E22" s="163" t="n">
        <f aca="false">IF('ORÇ.GLOBAL P CAIXA'!$K21="EXEC.",0,'ORÇ.REPROG. P CAIXA'!E22)</f>
        <v>0</v>
      </c>
      <c r="F22" s="163" t="n">
        <f aca="false">IF('ORÇ.GLOBAL P CAIXA'!K21="EXEC.",0,IF('ORÇ.GLOBAL EMPRESA'!G21&gt;0,'ORÇ.GLOBAL EMPRESA'!G21,'ORÇ.GLOBAL P CAIXA'!F21))</f>
        <v>0</v>
      </c>
      <c r="G22" s="163" t="n">
        <f aca="false">IF(E22&lt;&gt;0,ROUND(E22*F22,2),IF(AE22=0,(SUMIF($W$13:$W$1012,B22,$AE$13:$AE$1012)),AE22))</f>
        <v>0</v>
      </c>
      <c r="H22" s="661" t="n">
        <f aca="false">IF('ORÇ.GLOBAL P CAIXA'!K21="EXEC.",0,'ORÇ.REPROG. P CAIXA'!H22)</f>
        <v>0</v>
      </c>
      <c r="I22" s="661" t="n">
        <f aca="false">IF('ORÇ.GLOBAL P CAIXA'!K21="EXEC.",0,'ORÇ.REPROG. P CAIXA'!I22)</f>
        <v>0</v>
      </c>
      <c r="J22" s="163" t="n">
        <f aca="false">IF(H22&lt;&gt;0,ROUND(H22*I22,2),IF(AJ22=0,(SUMIF($W$13:$W$1012,B22,$AJ$13:$AJ$1012)),AJ22))</f>
        <v>0</v>
      </c>
      <c r="K22" s="163" t="n">
        <f aca="false">H22-E22</f>
        <v>0</v>
      </c>
      <c r="L22" s="163" t="n">
        <f aca="false">J22-G22</f>
        <v>0</v>
      </c>
      <c r="M22" s="662" t="str">
        <f aca="false">IF('ORÇ.GLOBAL P CAIXA'!K21="EXEC.","",IF('ORÇ.REPROG. P CAIXA'!M22&gt;0,'ORÇ.REPROG. P CAIXA'!M22,""))</f>
        <v/>
      </c>
      <c r="N22" s="663" t="str">
        <f aca="false">IF('ORÇ.GLOBAL P CAIXA'!K21="EXEC.","",IF('ORÇ.REPROG. P CAIXA'!N22&gt;0,'ORÇ.REPROG. P CAIXA'!N22,""))</f>
        <v/>
      </c>
      <c r="O22" s="166" t="str">
        <f aca="false">IF('ORÇ.GLOBAL P CAIXA'!$K21="EXEC.","",'ORÇ.REPROG. P CAIXA'!O22)</f>
        <v/>
      </c>
      <c r="P22" s="167"/>
      <c r="Q22" s="168" t="str">
        <f aca="false">IF(B22&gt;0,"ok","ocultar")</f>
        <v>ocultar</v>
      </c>
      <c r="R22" s="649"/>
      <c r="S22" s="649"/>
      <c r="T22" s="650"/>
      <c r="V22" s="88"/>
      <c r="W22" s="157" t="n">
        <f aca="false">IF(B22=0,W21,IF(ISNONTEXT(B22)=TRUE(),INT(B22),INT(LEFT(B22,FIND(".",B22)-1))))</f>
        <v>3</v>
      </c>
      <c r="X22" s="157" t="str">
        <f aca="false">IF(X23=1,1,IF(B22&lt;&gt;0,1,IF(C22&lt;&gt;0,1,IF(D22&lt;&gt;0,1,IF(E22&lt;&gt;0,1,"")))))</f>
        <v/>
      </c>
      <c r="Y22" s="157" t="str">
        <f aca="false">IF(W22=0," ",IF(W22&lt;&gt;W21,W22," "))</f>
        <v> </v>
      </c>
      <c r="Z22" s="180"/>
      <c r="AA22" s="75" t="n">
        <f aca="false">IF(W22&lt;&gt;Y22,(IF(N22=0,G22*(INFORMAÇÕES!$Q$69/INFORMAÇÕES!$Q$72),IF(N22="R",G22,0))),0)</f>
        <v>0</v>
      </c>
      <c r="AB22" s="75" t="n">
        <f aca="false">IF(W22&lt;&gt;Y22,(IF(N22=0,G22*(INFORMAÇÕES!$Q$70/INFORMAÇÕES!$Q$72),IF(N22="C",G22,0))),0)</f>
        <v>0</v>
      </c>
      <c r="AC22" s="75" t="n">
        <f aca="false">IF(W22&lt;&gt;Y22,(IF(N22=0,G22*INFORMAÇÕES!$U$115,IF(N22="CF",G22,0))),0)</f>
        <v>0</v>
      </c>
      <c r="AD22" s="75" t="n">
        <f aca="false">IF(W22&lt;&gt;Y22,(IF(N22=0,G22*INFORMAÇÕES!$U$116,IF(N22="O",G22,0))),0)</f>
        <v>0</v>
      </c>
      <c r="AE22" s="75" t="n">
        <f aca="false">IF(E22&lt;&gt;0,G22,0)</f>
        <v>0</v>
      </c>
      <c r="AF22" s="75" t="n">
        <f aca="false">IF(W22&lt;&gt;Y22,(IF(N22=0,J22*(INFORMAÇÕES!$Q$89/INFORMAÇÕES!$Q$92),IF(N22="R",J22,0))),0)</f>
        <v>0</v>
      </c>
      <c r="AG22" s="75" t="n">
        <f aca="false">IF(W22&lt;&gt;Y22,(IF(N22=0,J22*(INFORMAÇÕES!$Q$90/INFORMAÇÕES!$Q$92),IF(N22="C",J22,0))),0)</f>
        <v>0</v>
      </c>
      <c r="AH22" s="75" t="n">
        <f aca="false">IF(W22&lt;&gt;Y22,(IF(N22="",J22*INFORMAÇÕES!$U$115,IF(N22="CF",J22,0))),0)</f>
        <v>0</v>
      </c>
      <c r="AI22" s="75" t="n">
        <f aca="false">IF(W22&lt;&gt;Y22,(IF(N22="",J22*INFORMAÇÕES!$U$116,IF(N22="O",J22,0))),0)</f>
        <v>0</v>
      </c>
      <c r="AJ22" s="75" t="n">
        <f aca="false">IF(H22&lt;&gt;0,J22,0)</f>
        <v>0</v>
      </c>
      <c r="AK22" s="75" t="n">
        <f aca="false">IF(K22&lt;&gt;0,L22,0)</f>
        <v>0</v>
      </c>
    </row>
    <row r="23" s="174" customFormat="true" ht="14.25" hidden="false" customHeight="false" outlineLevel="0" collapsed="false">
      <c r="A23" s="159" t="n">
        <v>11</v>
      </c>
      <c r="B23" s="160" t="n">
        <f aca="false">IF('ORÇ.GLOBAL P CAIXA'!$K22="EXEC.",0,'ORÇ.REPROG. P CAIXA'!B23)</f>
        <v>0</v>
      </c>
      <c r="C23" s="161" t="n">
        <f aca="false">IF('ORÇ.GLOBAL P CAIXA'!$K22="EXEC.",0,'ORÇ.REPROG. P CAIXA'!C23)</f>
        <v>0</v>
      </c>
      <c r="D23" s="162" t="n">
        <f aca="false">IF('ORÇ.GLOBAL P CAIXA'!$K22="EXEC.",0,'ORÇ.REPROG. P CAIXA'!D23)</f>
        <v>0</v>
      </c>
      <c r="E23" s="163" t="n">
        <f aca="false">IF('ORÇ.GLOBAL P CAIXA'!$K22="EXEC.",0,'ORÇ.REPROG. P CAIXA'!E23)</f>
        <v>0</v>
      </c>
      <c r="F23" s="163" t="n">
        <f aca="false">IF('ORÇ.GLOBAL P CAIXA'!K22="EXEC.",0,IF('ORÇ.GLOBAL EMPRESA'!G22&gt;0,'ORÇ.GLOBAL EMPRESA'!G22,'ORÇ.GLOBAL P CAIXA'!F22))</f>
        <v>0</v>
      </c>
      <c r="G23" s="163" t="n">
        <f aca="false">IF(E23&lt;&gt;0,ROUND(E23*F23,2),IF(AE23=0,(SUMIF($W$13:$W$1012,B23,$AE$13:$AE$1012)),AE23))</f>
        <v>0</v>
      </c>
      <c r="H23" s="661" t="n">
        <f aca="false">IF('ORÇ.GLOBAL P CAIXA'!K22="EXEC.",0,'ORÇ.REPROG. P CAIXA'!H23)</f>
        <v>0</v>
      </c>
      <c r="I23" s="661" t="n">
        <f aca="false">IF('ORÇ.GLOBAL P CAIXA'!K22="EXEC.",0,'ORÇ.REPROG. P CAIXA'!I23)</f>
        <v>0</v>
      </c>
      <c r="J23" s="163" t="n">
        <f aca="false">IF(H23&lt;&gt;0,ROUND(H23*I23,2),IF(AJ23=0,(SUMIF($W$13:$W$1012,B23,$AJ$13:$AJ$1012)),AJ23))</f>
        <v>0</v>
      </c>
      <c r="K23" s="163" t="n">
        <f aca="false">H23-E23</f>
        <v>0</v>
      </c>
      <c r="L23" s="163" t="n">
        <f aca="false">J23-G23</f>
        <v>0</v>
      </c>
      <c r="M23" s="662" t="str">
        <f aca="false">IF('ORÇ.GLOBAL P CAIXA'!K22="EXEC.","",IF('ORÇ.REPROG. P CAIXA'!M23&gt;0,'ORÇ.REPROG. P CAIXA'!M23,""))</f>
        <v/>
      </c>
      <c r="N23" s="663" t="str">
        <f aca="false">IF('ORÇ.GLOBAL P CAIXA'!K22="EXEC.","",IF('ORÇ.REPROG. P CAIXA'!N23&gt;0,'ORÇ.REPROG. P CAIXA'!N23,""))</f>
        <v/>
      </c>
      <c r="O23" s="166" t="str">
        <f aca="false">IF('ORÇ.GLOBAL P CAIXA'!$K22="EXEC.","",'ORÇ.REPROG. P CAIXA'!O23)</f>
        <v/>
      </c>
      <c r="P23" s="167"/>
      <c r="Q23" s="168" t="str">
        <f aca="false">IF(B23&gt;0,"ok","ocultar")</f>
        <v>ocultar</v>
      </c>
      <c r="R23" s="649"/>
      <c r="S23" s="649"/>
      <c r="T23" s="650"/>
      <c r="V23" s="88"/>
      <c r="W23" s="157" t="n">
        <f aca="false">IF(B23=0,W22,IF(ISNONTEXT(B23)=TRUE(),INT(B23),INT(LEFT(B23,FIND(".",B23)-1))))</f>
        <v>3</v>
      </c>
      <c r="X23" s="157" t="str">
        <f aca="false">IF(X24=1,1,IF(B23&lt;&gt;0,1,IF(C23&lt;&gt;0,1,IF(D23&lt;&gt;0,1,IF(E23&lt;&gt;0,1,"")))))</f>
        <v/>
      </c>
      <c r="Y23" s="157" t="str">
        <f aca="false">IF(W23=0," ",IF(W23&lt;&gt;W22,W23," "))</f>
        <v> </v>
      </c>
      <c r="Z23" s="180"/>
      <c r="AA23" s="75" t="n">
        <f aca="false">IF(W23&lt;&gt;Y23,(IF(N23=0,G23*(INFORMAÇÕES!$Q$69/INFORMAÇÕES!$Q$72),IF(N23="R",G23,0))),0)</f>
        <v>0</v>
      </c>
      <c r="AB23" s="75" t="n">
        <f aca="false">IF(W23&lt;&gt;Y23,(IF(N23=0,G23*(INFORMAÇÕES!$Q$70/INFORMAÇÕES!$Q$72),IF(N23="C",G23,0))),0)</f>
        <v>0</v>
      </c>
      <c r="AC23" s="75" t="n">
        <f aca="false">IF(W23&lt;&gt;Y23,(IF(N23=0,G23*INFORMAÇÕES!$U$115,IF(N23="CF",G23,0))),0)</f>
        <v>0</v>
      </c>
      <c r="AD23" s="75" t="n">
        <f aca="false">IF(W23&lt;&gt;Y23,(IF(N23=0,G23*INFORMAÇÕES!$U$116,IF(N23="O",G23,0))),0)</f>
        <v>0</v>
      </c>
      <c r="AE23" s="75" t="n">
        <f aca="false">IF(E23&lt;&gt;0,G23,0)</f>
        <v>0</v>
      </c>
      <c r="AF23" s="75" t="n">
        <f aca="false">IF(W23&lt;&gt;Y23,(IF(N23=0,J23*(INFORMAÇÕES!$Q$89/INFORMAÇÕES!$Q$92),IF(N23="R",J23,0))),0)</f>
        <v>0</v>
      </c>
      <c r="AG23" s="75" t="n">
        <f aca="false">IF(W23&lt;&gt;Y23,(IF(N23=0,J23*(INFORMAÇÕES!$Q$90/INFORMAÇÕES!$Q$92),IF(N23="C",J23,0))),0)</f>
        <v>0</v>
      </c>
      <c r="AH23" s="75" t="n">
        <f aca="false">IF(W23&lt;&gt;Y23,(IF(N23="",J23*INFORMAÇÕES!$U$115,IF(N23="CF",J23,0))),0)</f>
        <v>0</v>
      </c>
      <c r="AI23" s="75" t="n">
        <f aca="false">IF(W23&lt;&gt;Y23,(IF(N23="",J23*INFORMAÇÕES!$U$116,IF(N23="O",J23,0))),0)</f>
        <v>0</v>
      </c>
      <c r="AJ23" s="75" t="n">
        <f aca="false">IF(H23&lt;&gt;0,J23,0)</f>
        <v>0</v>
      </c>
      <c r="AK23" s="75" t="n">
        <f aca="false">IF(K23&lt;&gt;0,L23,0)</f>
        <v>0</v>
      </c>
    </row>
    <row r="24" s="174" customFormat="true" ht="14.25" hidden="false" customHeight="false" outlineLevel="0" collapsed="false">
      <c r="A24" s="159" t="n">
        <v>12</v>
      </c>
      <c r="B24" s="160" t="n">
        <f aca="false">IF('ORÇ.GLOBAL P CAIXA'!$K23="EXEC.",0,'ORÇ.REPROG. P CAIXA'!B24)</f>
        <v>0</v>
      </c>
      <c r="C24" s="161" t="n">
        <f aca="false">IF('ORÇ.GLOBAL P CAIXA'!$K23="EXEC.",0,'ORÇ.REPROG. P CAIXA'!C24)</f>
        <v>0</v>
      </c>
      <c r="D24" s="162" t="n">
        <f aca="false">IF('ORÇ.GLOBAL P CAIXA'!$K23="EXEC.",0,'ORÇ.REPROG. P CAIXA'!D24)</f>
        <v>0</v>
      </c>
      <c r="E24" s="163" t="n">
        <f aca="false">IF('ORÇ.GLOBAL P CAIXA'!$K23="EXEC.",0,'ORÇ.REPROG. P CAIXA'!E24)</f>
        <v>0</v>
      </c>
      <c r="F24" s="163" t="n">
        <f aca="false">IF('ORÇ.GLOBAL P CAIXA'!K23="EXEC.",0,IF('ORÇ.GLOBAL EMPRESA'!G23&gt;0,'ORÇ.GLOBAL EMPRESA'!G23,'ORÇ.GLOBAL P CAIXA'!F23))</f>
        <v>0</v>
      </c>
      <c r="G24" s="163" t="n">
        <f aca="false">IF(E24&lt;&gt;0,ROUND(E24*F24,2),IF(AE24=0,(SUMIF($W$13:$W$1012,B24,$AE$13:$AE$1012)),AE24))</f>
        <v>0</v>
      </c>
      <c r="H24" s="661" t="n">
        <f aca="false">IF('ORÇ.GLOBAL P CAIXA'!K23="EXEC.",0,'ORÇ.REPROG. P CAIXA'!H24)</f>
        <v>0</v>
      </c>
      <c r="I24" s="661" t="n">
        <f aca="false">IF('ORÇ.GLOBAL P CAIXA'!K23="EXEC.",0,'ORÇ.REPROG. P CAIXA'!I24)</f>
        <v>0</v>
      </c>
      <c r="J24" s="163" t="n">
        <f aca="false">IF(H24&lt;&gt;0,ROUND(H24*I24,2),IF(AJ24=0,(SUMIF($W$13:$W$1012,B24,$AJ$13:$AJ$1012)),AJ24))</f>
        <v>0</v>
      </c>
      <c r="K24" s="163" t="n">
        <f aca="false">H24-E24</f>
        <v>0</v>
      </c>
      <c r="L24" s="163" t="n">
        <f aca="false">J24-G24</f>
        <v>0</v>
      </c>
      <c r="M24" s="662" t="str">
        <f aca="false">IF('ORÇ.GLOBAL P CAIXA'!K23="EXEC.","",IF('ORÇ.REPROG. P CAIXA'!M24&gt;0,'ORÇ.REPROG. P CAIXA'!M24,""))</f>
        <v/>
      </c>
      <c r="N24" s="663" t="str">
        <f aca="false">IF('ORÇ.GLOBAL P CAIXA'!K23="EXEC.","",IF('ORÇ.REPROG. P CAIXA'!N24&gt;0,'ORÇ.REPROG. P CAIXA'!N24,""))</f>
        <v/>
      </c>
      <c r="O24" s="166" t="str">
        <f aca="false">IF('ORÇ.GLOBAL P CAIXA'!$K23="EXEC.","",'ORÇ.REPROG. P CAIXA'!O24)</f>
        <v/>
      </c>
      <c r="P24" s="167"/>
      <c r="Q24" s="168" t="str">
        <f aca="false">IF(B24&gt;0,"ok","ocultar")</f>
        <v>ocultar</v>
      </c>
      <c r="R24" s="649"/>
      <c r="S24" s="649"/>
      <c r="T24" s="650"/>
      <c r="V24" s="88"/>
      <c r="W24" s="157" t="n">
        <f aca="false">IF(B24=0,W23,IF(ISNONTEXT(B24)=TRUE(),INT(B24),INT(LEFT(B24,FIND(".",B24)-1))))</f>
        <v>3</v>
      </c>
      <c r="X24" s="157" t="str">
        <f aca="false">IF(X25=1,1,IF(B24&lt;&gt;0,1,IF(C24&lt;&gt;0,1,IF(D24&lt;&gt;0,1,IF(E24&lt;&gt;0,1,"")))))</f>
        <v/>
      </c>
      <c r="Y24" s="157" t="str">
        <f aca="false">IF(W24=0," ",IF(W24&lt;&gt;W23,W24," "))</f>
        <v> </v>
      </c>
      <c r="Z24" s="180"/>
      <c r="AA24" s="75" t="n">
        <f aca="false">IF(W24&lt;&gt;Y24,(IF(N24=0,G24*(INFORMAÇÕES!$Q$69/INFORMAÇÕES!$Q$72),IF(N24="R",G24,0))),0)</f>
        <v>0</v>
      </c>
      <c r="AB24" s="75" t="n">
        <f aca="false">IF(W24&lt;&gt;Y24,(IF(N24=0,G24*(INFORMAÇÕES!$Q$70/INFORMAÇÕES!$Q$72),IF(N24="C",G24,0))),0)</f>
        <v>0</v>
      </c>
      <c r="AC24" s="75" t="n">
        <f aca="false">IF(W24&lt;&gt;Y24,(IF(N24=0,G24*INFORMAÇÕES!$U$115,IF(N24="CF",G24,0))),0)</f>
        <v>0</v>
      </c>
      <c r="AD24" s="75" t="n">
        <f aca="false">IF(W24&lt;&gt;Y24,(IF(N24=0,G24*INFORMAÇÕES!$U$116,IF(N24="O",G24,0))),0)</f>
        <v>0</v>
      </c>
      <c r="AE24" s="75" t="n">
        <f aca="false">IF(E24&lt;&gt;0,G24,0)</f>
        <v>0</v>
      </c>
      <c r="AF24" s="75" t="n">
        <f aca="false">IF(W24&lt;&gt;Y24,(IF(N24=0,J24*(INFORMAÇÕES!$Q$89/INFORMAÇÕES!$Q$92),IF(N24="R",J24,0))),0)</f>
        <v>0</v>
      </c>
      <c r="AG24" s="75" t="n">
        <f aca="false">IF(W24&lt;&gt;Y24,(IF(N24=0,J24*(INFORMAÇÕES!$Q$90/INFORMAÇÕES!$Q$92),IF(N24="C",J24,0))),0)</f>
        <v>0</v>
      </c>
      <c r="AH24" s="75" t="n">
        <f aca="false">IF(W24&lt;&gt;Y24,(IF(N24="",J24*INFORMAÇÕES!$U$115,IF(N24="CF",J24,0))),0)</f>
        <v>0</v>
      </c>
      <c r="AI24" s="75" t="n">
        <f aca="false">IF(W24&lt;&gt;Y24,(IF(N24="",J24*INFORMAÇÕES!$U$116,IF(N24="O",J24,0))),0)</f>
        <v>0</v>
      </c>
      <c r="AJ24" s="75" t="n">
        <f aca="false">IF(H24&lt;&gt;0,J24,0)</f>
        <v>0</v>
      </c>
      <c r="AK24" s="75" t="n">
        <f aca="false">IF(K24&lt;&gt;0,L24,0)</f>
        <v>0</v>
      </c>
    </row>
    <row r="25" s="174" customFormat="true" ht="14.25" hidden="false" customHeight="false" outlineLevel="0" collapsed="false">
      <c r="A25" s="159" t="n">
        <v>13</v>
      </c>
      <c r="B25" s="160" t="n">
        <f aca="false">IF('ORÇ.GLOBAL P CAIXA'!$K24="EXEC.",0,'ORÇ.REPROG. P CAIXA'!B25)</f>
        <v>0</v>
      </c>
      <c r="C25" s="161" t="n">
        <f aca="false">IF('ORÇ.GLOBAL P CAIXA'!$K24="EXEC.",0,'ORÇ.REPROG. P CAIXA'!C25)</f>
        <v>0</v>
      </c>
      <c r="D25" s="162" t="n">
        <f aca="false">IF('ORÇ.GLOBAL P CAIXA'!$K24="EXEC.",0,'ORÇ.REPROG. P CAIXA'!D25)</f>
        <v>0</v>
      </c>
      <c r="E25" s="163" t="n">
        <f aca="false">IF('ORÇ.GLOBAL P CAIXA'!$K24="EXEC.",0,'ORÇ.REPROG. P CAIXA'!E25)</f>
        <v>0</v>
      </c>
      <c r="F25" s="163" t="n">
        <f aca="false">IF('ORÇ.GLOBAL P CAIXA'!K24="EXEC.",0,IF('ORÇ.GLOBAL EMPRESA'!G24&gt;0,'ORÇ.GLOBAL EMPRESA'!G24,'ORÇ.GLOBAL P CAIXA'!F24))</f>
        <v>0</v>
      </c>
      <c r="G25" s="163" t="n">
        <f aca="false">IF(E25&lt;&gt;0,ROUND(E25*F25,2),IF(AE25=0,(SUMIF($W$13:$W$1012,B25,$AE$13:$AE$1012)),AE25))</f>
        <v>0</v>
      </c>
      <c r="H25" s="661" t="n">
        <f aca="false">IF('ORÇ.GLOBAL P CAIXA'!K24="EXEC.",0,'ORÇ.REPROG. P CAIXA'!H25)</f>
        <v>0</v>
      </c>
      <c r="I25" s="661" t="n">
        <f aca="false">IF('ORÇ.GLOBAL P CAIXA'!K24="EXEC.",0,'ORÇ.REPROG. P CAIXA'!I25)</f>
        <v>0</v>
      </c>
      <c r="J25" s="163" t="n">
        <f aca="false">IF(H25&lt;&gt;0,ROUND(H25*I25,2),IF(AJ25=0,(SUMIF($W$13:$W$1012,B25,$AJ$13:$AJ$1012)),AJ25))</f>
        <v>0</v>
      </c>
      <c r="K25" s="163" t="n">
        <f aca="false">H25-E25</f>
        <v>0</v>
      </c>
      <c r="L25" s="163" t="n">
        <f aca="false">J25-G25</f>
        <v>0</v>
      </c>
      <c r="M25" s="662" t="str">
        <f aca="false">IF('ORÇ.GLOBAL P CAIXA'!K24="EXEC.","",IF('ORÇ.REPROG. P CAIXA'!M25&gt;0,'ORÇ.REPROG. P CAIXA'!M25,""))</f>
        <v/>
      </c>
      <c r="N25" s="663" t="str">
        <f aca="false">IF('ORÇ.GLOBAL P CAIXA'!K24="EXEC.","",IF('ORÇ.REPROG. P CAIXA'!N25&gt;0,'ORÇ.REPROG. P CAIXA'!N25,""))</f>
        <v/>
      </c>
      <c r="O25" s="166" t="str">
        <f aca="false">IF('ORÇ.GLOBAL P CAIXA'!$K24="EXEC.","",'ORÇ.REPROG. P CAIXA'!O25)</f>
        <v/>
      </c>
      <c r="P25" s="167"/>
      <c r="Q25" s="168" t="str">
        <f aca="false">IF(B25&gt;0,"ok","ocultar")</f>
        <v>ocultar</v>
      </c>
      <c r="R25" s="649"/>
      <c r="S25" s="649"/>
      <c r="T25" s="650"/>
      <c r="V25" s="88"/>
      <c r="W25" s="157" t="n">
        <f aca="false">IF(B25=0,W24,IF(ISNONTEXT(B25)=TRUE(),INT(B25),INT(LEFT(B25,FIND(".",B25)-1))))</f>
        <v>3</v>
      </c>
      <c r="X25" s="157" t="str">
        <f aca="false">IF(X26=1,1,IF(B25&lt;&gt;0,1,IF(C25&lt;&gt;0,1,IF(D25&lt;&gt;0,1,IF(E25&lt;&gt;0,1,"")))))</f>
        <v/>
      </c>
      <c r="Y25" s="157" t="str">
        <f aca="false">IF(W25=0," ",IF(W25&lt;&gt;W24,W25," "))</f>
        <v> </v>
      </c>
      <c r="Z25" s="180"/>
      <c r="AA25" s="75" t="n">
        <f aca="false">IF(W25&lt;&gt;Y25,(IF(N25=0,G25*(INFORMAÇÕES!$Q$69/INFORMAÇÕES!$Q$72),IF(N25="R",G25,0))),0)</f>
        <v>0</v>
      </c>
      <c r="AB25" s="75" t="n">
        <f aca="false">IF(W25&lt;&gt;Y25,(IF(N25=0,G25*(INFORMAÇÕES!$Q$70/INFORMAÇÕES!$Q$72),IF(N25="C",G25,0))),0)</f>
        <v>0</v>
      </c>
      <c r="AC25" s="75" t="n">
        <f aca="false">IF(W25&lt;&gt;Y25,(IF(N25=0,G25*INFORMAÇÕES!$U$115,IF(N25="CF",G25,0))),0)</f>
        <v>0</v>
      </c>
      <c r="AD25" s="75" t="n">
        <f aca="false">IF(W25&lt;&gt;Y25,(IF(N25=0,G25*INFORMAÇÕES!$U$116,IF(N25="O",G25,0))),0)</f>
        <v>0</v>
      </c>
      <c r="AE25" s="75" t="n">
        <f aca="false">IF(E25&lt;&gt;0,G25,0)</f>
        <v>0</v>
      </c>
      <c r="AF25" s="75" t="n">
        <f aca="false">IF(W25&lt;&gt;Y25,(IF(N25=0,J25*(INFORMAÇÕES!$Q$89/INFORMAÇÕES!$Q$92),IF(N25="R",J25,0))),0)</f>
        <v>0</v>
      </c>
      <c r="AG25" s="75" t="n">
        <f aca="false">IF(W25&lt;&gt;Y25,(IF(N25=0,J25*(INFORMAÇÕES!$Q$90/INFORMAÇÕES!$Q$92),IF(N25="C",J25,0))),0)</f>
        <v>0</v>
      </c>
      <c r="AH25" s="75" t="n">
        <f aca="false">IF(W25&lt;&gt;Y25,(IF(N25="",J25*INFORMAÇÕES!$U$115,IF(N25="CF",J25,0))),0)</f>
        <v>0</v>
      </c>
      <c r="AI25" s="75" t="n">
        <f aca="false">IF(W25&lt;&gt;Y25,(IF(N25="",J25*INFORMAÇÕES!$U$116,IF(N25="O",J25,0))),0)</f>
        <v>0</v>
      </c>
      <c r="AJ25" s="75" t="n">
        <f aca="false">IF(H25&lt;&gt;0,J25,0)</f>
        <v>0</v>
      </c>
      <c r="AK25" s="75" t="n">
        <f aca="false">IF(K25&lt;&gt;0,L25,0)</f>
        <v>0</v>
      </c>
    </row>
    <row r="26" s="174" customFormat="true" ht="14.25" hidden="false" customHeight="false" outlineLevel="0" collapsed="false">
      <c r="A26" s="159" t="n">
        <v>14</v>
      </c>
      <c r="B26" s="160" t="n">
        <f aca="false">IF('ORÇ.GLOBAL P CAIXA'!$K25="EXEC.",0,'ORÇ.REPROG. P CAIXA'!B26)</f>
        <v>0</v>
      </c>
      <c r="C26" s="161" t="n">
        <f aca="false">IF('ORÇ.GLOBAL P CAIXA'!$K25="EXEC.",0,'ORÇ.REPROG. P CAIXA'!C26)</f>
        <v>0</v>
      </c>
      <c r="D26" s="162" t="n">
        <f aca="false">IF('ORÇ.GLOBAL P CAIXA'!$K25="EXEC.",0,'ORÇ.REPROG. P CAIXA'!D26)</f>
        <v>0</v>
      </c>
      <c r="E26" s="163" t="n">
        <f aca="false">IF('ORÇ.GLOBAL P CAIXA'!$K25="EXEC.",0,'ORÇ.REPROG. P CAIXA'!E26)</f>
        <v>0</v>
      </c>
      <c r="F26" s="163" t="n">
        <f aca="false">IF('ORÇ.GLOBAL P CAIXA'!K25="EXEC.",0,IF('ORÇ.GLOBAL EMPRESA'!G25&gt;0,'ORÇ.GLOBAL EMPRESA'!G25,'ORÇ.GLOBAL P CAIXA'!F25))</f>
        <v>0</v>
      </c>
      <c r="G26" s="163" t="n">
        <f aca="false">IF(E26&lt;&gt;0,ROUND(E26*F26,2),IF(AE26=0,(SUMIF($W$13:$W$1012,B26,$AE$13:$AE$1012)),AE26))</f>
        <v>0</v>
      </c>
      <c r="H26" s="661" t="n">
        <f aca="false">IF('ORÇ.GLOBAL P CAIXA'!K25="EXEC.",0,'ORÇ.REPROG. P CAIXA'!H26)</f>
        <v>0</v>
      </c>
      <c r="I26" s="661" t="n">
        <f aca="false">IF('ORÇ.GLOBAL P CAIXA'!K25="EXEC.",0,'ORÇ.REPROG. P CAIXA'!I26)</f>
        <v>0</v>
      </c>
      <c r="J26" s="163" t="n">
        <f aca="false">IF(H26&lt;&gt;0,ROUND(H26*I26,2),IF(AJ26=0,(SUMIF($W$13:$W$1012,B26,$AJ$13:$AJ$1012)),AJ26))</f>
        <v>0</v>
      </c>
      <c r="K26" s="163" t="n">
        <f aca="false">H26-E26</f>
        <v>0</v>
      </c>
      <c r="L26" s="163" t="n">
        <f aca="false">J26-G26</f>
        <v>0</v>
      </c>
      <c r="M26" s="662" t="str">
        <f aca="false">IF('ORÇ.GLOBAL P CAIXA'!K25="EXEC.","",IF('ORÇ.REPROG. P CAIXA'!M26&gt;0,'ORÇ.REPROG. P CAIXA'!M26,""))</f>
        <v/>
      </c>
      <c r="N26" s="663" t="str">
        <f aca="false">IF('ORÇ.GLOBAL P CAIXA'!K25="EXEC.","",IF('ORÇ.REPROG. P CAIXA'!N26&gt;0,'ORÇ.REPROG. P CAIXA'!N26,""))</f>
        <v/>
      </c>
      <c r="O26" s="166" t="str">
        <f aca="false">IF('ORÇ.GLOBAL P CAIXA'!$K25="EXEC.","",'ORÇ.REPROG. P CAIXA'!O26)</f>
        <v/>
      </c>
      <c r="P26" s="167"/>
      <c r="Q26" s="168" t="str">
        <f aca="false">IF(B26&gt;0,"ok","ocultar")</f>
        <v>ocultar</v>
      </c>
      <c r="R26" s="649"/>
      <c r="S26" s="649"/>
      <c r="T26" s="650"/>
      <c r="V26" s="88"/>
      <c r="W26" s="157" t="n">
        <f aca="false">IF(B26=0,W25,IF(ISNONTEXT(B26)=TRUE(),INT(B26),INT(LEFT(B26,FIND(".",B26)-1))))</f>
        <v>3</v>
      </c>
      <c r="X26" s="157" t="str">
        <f aca="false">IF(X27=1,1,IF(B26&lt;&gt;0,1,IF(C26&lt;&gt;0,1,IF(D26&lt;&gt;0,1,IF(E26&lt;&gt;0,1,"")))))</f>
        <v/>
      </c>
      <c r="Y26" s="157" t="str">
        <f aca="false">IF(W26=0," ",IF(W26&lt;&gt;W25,W26," "))</f>
        <v> </v>
      </c>
      <c r="Z26" s="180"/>
      <c r="AA26" s="75" t="n">
        <f aca="false">IF(W26&lt;&gt;Y26,(IF(N26=0,G26*(INFORMAÇÕES!$Q$69/INFORMAÇÕES!$Q$72),IF(N26="R",G26,0))),0)</f>
        <v>0</v>
      </c>
      <c r="AB26" s="75" t="n">
        <f aca="false">IF(W26&lt;&gt;Y26,(IF(N26=0,G26*(INFORMAÇÕES!$Q$70/INFORMAÇÕES!$Q$72),IF(N26="C",G26,0))),0)</f>
        <v>0</v>
      </c>
      <c r="AC26" s="75" t="n">
        <f aca="false">IF(W26&lt;&gt;Y26,(IF(N26=0,G26*INFORMAÇÕES!$U$115,IF(N26="CF",G26,0))),0)</f>
        <v>0</v>
      </c>
      <c r="AD26" s="75" t="n">
        <f aca="false">IF(W26&lt;&gt;Y26,(IF(N26=0,G26*INFORMAÇÕES!$U$116,IF(N26="O",G26,0))),0)</f>
        <v>0</v>
      </c>
      <c r="AE26" s="75" t="n">
        <f aca="false">IF(E26&lt;&gt;0,G26,0)</f>
        <v>0</v>
      </c>
      <c r="AF26" s="75" t="n">
        <f aca="false">IF(W26&lt;&gt;Y26,(IF(N26=0,J26*(INFORMAÇÕES!$Q$89/INFORMAÇÕES!$Q$92),IF(N26="R",J26,0))),0)</f>
        <v>0</v>
      </c>
      <c r="AG26" s="75" t="n">
        <f aca="false">IF(W26&lt;&gt;Y26,(IF(N26=0,J26*(INFORMAÇÕES!$Q$90/INFORMAÇÕES!$Q$92),IF(N26="C",J26,0))),0)</f>
        <v>0</v>
      </c>
      <c r="AH26" s="75" t="n">
        <f aca="false">IF(W26&lt;&gt;Y26,(IF(N26="",J26*INFORMAÇÕES!$U$115,IF(N26="CF",J26,0))),0)</f>
        <v>0</v>
      </c>
      <c r="AI26" s="75" t="n">
        <f aca="false">IF(W26&lt;&gt;Y26,(IF(N26="",J26*INFORMAÇÕES!$U$116,IF(N26="O",J26,0))),0)</f>
        <v>0</v>
      </c>
      <c r="AJ26" s="75" t="n">
        <f aca="false">IF(H26&lt;&gt;0,J26,0)</f>
        <v>0</v>
      </c>
      <c r="AK26" s="75" t="n">
        <f aca="false">IF(K26&lt;&gt;0,L26,0)</f>
        <v>0</v>
      </c>
    </row>
    <row r="27" s="174" customFormat="true" ht="14.25" hidden="false" customHeight="false" outlineLevel="0" collapsed="false">
      <c r="A27" s="159" t="n">
        <v>15</v>
      </c>
      <c r="B27" s="160" t="n">
        <f aca="false">IF('ORÇ.GLOBAL P CAIXA'!$K26="EXEC.",0,'ORÇ.REPROG. P CAIXA'!B27)</f>
        <v>0</v>
      </c>
      <c r="C27" s="161" t="n">
        <f aca="false">IF('ORÇ.GLOBAL P CAIXA'!$K26="EXEC.",0,'ORÇ.REPROG. P CAIXA'!C27)</f>
        <v>0</v>
      </c>
      <c r="D27" s="162" t="n">
        <f aca="false">IF('ORÇ.GLOBAL P CAIXA'!$K26="EXEC.",0,'ORÇ.REPROG. P CAIXA'!D27)</f>
        <v>0</v>
      </c>
      <c r="E27" s="163" t="n">
        <f aca="false">IF('ORÇ.GLOBAL P CAIXA'!$K26="EXEC.",0,'ORÇ.REPROG. P CAIXA'!E27)</f>
        <v>0</v>
      </c>
      <c r="F27" s="163" t="n">
        <f aca="false">IF('ORÇ.GLOBAL P CAIXA'!K26="EXEC.",0,IF('ORÇ.GLOBAL EMPRESA'!G26&gt;0,'ORÇ.GLOBAL EMPRESA'!G26,'ORÇ.GLOBAL P CAIXA'!F26))</f>
        <v>0</v>
      </c>
      <c r="G27" s="163" t="n">
        <f aca="false">IF(E27&lt;&gt;0,ROUND(E27*F27,2),IF(AE27=0,(SUMIF($W$13:$W$1012,B27,$AE$13:$AE$1012)),AE27))</f>
        <v>0</v>
      </c>
      <c r="H27" s="661" t="n">
        <f aca="false">IF('ORÇ.GLOBAL P CAIXA'!K26="EXEC.",0,'ORÇ.REPROG. P CAIXA'!H27)</f>
        <v>0</v>
      </c>
      <c r="I27" s="661" t="n">
        <f aca="false">IF('ORÇ.GLOBAL P CAIXA'!K26="EXEC.",0,'ORÇ.REPROG. P CAIXA'!I27)</f>
        <v>0</v>
      </c>
      <c r="J27" s="163" t="n">
        <f aca="false">IF(H27&lt;&gt;0,ROUND(H27*I27,2),IF(AJ27=0,(SUMIF($W$13:$W$1012,B27,$AJ$13:$AJ$1012)),AJ27))</f>
        <v>0</v>
      </c>
      <c r="K27" s="163" t="n">
        <f aca="false">H27-E27</f>
        <v>0</v>
      </c>
      <c r="L27" s="163" t="n">
        <f aca="false">J27-G27</f>
        <v>0</v>
      </c>
      <c r="M27" s="662" t="str">
        <f aca="false">IF('ORÇ.GLOBAL P CAIXA'!K26="EXEC.","",IF('ORÇ.REPROG. P CAIXA'!M27&gt;0,'ORÇ.REPROG. P CAIXA'!M27,""))</f>
        <v/>
      </c>
      <c r="N27" s="663" t="str">
        <f aca="false">IF('ORÇ.GLOBAL P CAIXA'!K26="EXEC.","",IF('ORÇ.REPROG. P CAIXA'!N27&gt;0,'ORÇ.REPROG. P CAIXA'!N27,""))</f>
        <v/>
      </c>
      <c r="O27" s="166" t="str">
        <f aca="false">IF('ORÇ.GLOBAL P CAIXA'!$K26="EXEC.","",'ORÇ.REPROG. P CAIXA'!O27)</f>
        <v/>
      </c>
      <c r="P27" s="167"/>
      <c r="Q27" s="168" t="str">
        <f aca="false">IF(B27&gt;0,"ok","ocultar")</f>
        <v>ocultar</v>
      </c>
      <c r="R27" s="649"/>
      <c r="S27" s="649"/>
      <c r="T27" s="650"/>
      <c r="V27" s="88"/>
      <c r="W27" s="157" t="n">
        <f aca="false">IF(B27=0,W26,IF(ISNONTEXT(B27)=TRUE(),INT(B27),INT(LEFT(B27,FIND(".",B27)-1))))</f>
        <v>3</v>
      </c>
      <c r="X27" s="157" t="str">
        <f aca="false">IF(X28=1,1,IF(B27&lt;&gt;0,1,IF(C27&lt;&gt;0,1,IF(D27&lt;&gt;0,1,IF(E27&lt;&gt;0,1,"")))))</f>
        <v/>
      </c>
      <c r="Y27" s="157" t="str">
        <f aca="false">IF(W27=0," ",IF(W27&lt;&gt;W26,W27," "))</f>
        <v> </v>
      </c>
      <c r="Z27" s="180"/>
      <c r="AA27" s="75" t="n">
        <f aca="false">IF(W27&lt;&gt;Y27,(IF(N27=0,G27*(INFORMAÇÕES!$Q$69/INFORMAÇÕES!$Q$72),IF(N27="R",G27,0))),0)</f>
        <v>0</v>
      </c>
      <c r="AB27" s="75" t="n">
        <f aca="false">IF(W27&lt;&gt;Y27,(IF(N27=0,G27*(INFORMAÇÕES!$Q$70/INFORMAÇÕES!$Q$72),IF(N27="C",G27,0))),0)</f>
        <v>0</v>
      </c>
      <c r="AC27" s="75" t="n">
        <f aca="false">IF(W27&lt;&gt;Y27,(IF(N27=0,G27*INFORMAÇÕES!$U$115,IF(N27="CF",G27,0))),0)</f>
        <v>0</v>
      </c>
      <c r="AD27" s="75" t="n">
        <f aca="false">IF(W27&lt;&gt;Y27,(IF(N27=0,G27*INFORMAÇÕES!$U$116,IF(N27="O",G27,0))),0)</f>
        <v>0</v>
      </c>
      <c r="AE27" s="75" t="n">
        <f aca="false">IF(E27&lt;&gt;0,G27,0)</f>
        <v>0</v>
      </c>
      <c r="AF27" s="75" t="n">
        <f aca="false">IF(W27&lt;&gt;Y27,(IF(N27=0,J27*(INFORMAÇÕES!$Q$89/INFORMAÇÕES!$Q$92),IF(N27="R",J27,0))),0)</f>
        <v>0</v>
      </c>
      <c r="AG27" s="75" t="n">
        <f aca="false">IF(W27&lt;&gt;Y27,(IF(N27=0,J27*(INFORMAÇÕES!$Q$90/INFORMAÇÕES!$Q$92),IF(N27="C",J27,0))),0)</f>
        <v>0</v>
      </c>
      <c r="AH27" s="75" t="n">
        <f aca="false">IF(W27&lt;&gt;Y27,(IF(N27="",J27*INFORMAÇÕES!$U$115,IF(N27="CF",J27,0))),0)</f>
        <v>0</v>
      </c>
      <c r="AI27" s="75" t="n">
        <f aca="false">IF(W27&lt;&gt;Y27,(IF(N27="",J27*INFORMAÇÕES!$U$116,IF(N27="O",J27,0))),0)</f>
        <v>0</v>
      </c>
      <c r="AJ27" s="75" t="n">
        <f aca="false">IF(H27&lt;&gt;0,J27,0)</f>
        <v>0</v>
      </c>
      <c r="AK27" s="75" t="n">
        <f aca="false">IF(K27&lt;&gt;0,L27,0)</f>
        <v>0</v>
      </c>
    </row>
    <row r="28" s="174" customFormat="true" ht="14.25" hidden="false" customHeight="false" outlineLevel="0" collapsed="false">
      <c r="A28" s="159" t="n">
        <v>16</v>
      </c>
      <c r="B28" s="160" t="n">
        <f aca="false">IF('ORÇ.GLOBAL P CAIXA'!$K27="EXEC.",0,'ORÇ.REPROG. P CAIXA'!B28)</f>
        <v>0</v>
      </c>
      <c r="C28" s="161" t="n">
        <f aca="false">IF('ORÇ.GLOBAL P CAIXA'!$K27="EXEC.",0,'ORÇ.REPROG. P CAIXA'!C28)</f>
        <v>0</v>
      </c>
      <c r="D28" s="162" t="n">
        <f aca="false">IF('ORÇ.GLOBAL P CAIXA'!$K27="EXEC.",0,'ORÇ.REPROG. P CAIXA'!D28)</f>
        <v>0</v>
      </c>
      <c r="E28" s="163" t="n">
        <f aca="false">IF('ORÇ.GLOBAL P CAIXA'!$K27="EXEC.",0,'ORÇ.REPROG. P CAIXA'!E28)</f>
        <v>0</v>
      </c>
      <c r="F28" s="163" t="n">
        <f aca="false">IF('ORÇ.GLOBAL P CAIXA'!K27="EXEC.",0,IF('ORÇ.GLOBAL EMPRESA'!G27&gt;0,'ORÇ.GLOBAL EMPRESA'!G27,'ORÇ.GLOBAL P CAIXA'!F27))</f>
        <v>0</v>
      </c>
      <c r="G28" s="163" t="n">
        <f aca="false">IF(E28&lt;&gt;0,ROUND(E28*F28,2),IF(AE28=0,(SUMIF($W$13:$W$1012,B28,$AE$13:$AE$1012)),AE28))</f>
        <v>0</v>
      </c>
      <c r="H28" s="661" t="n">
        <f aca="false">IF('ORÇ.GLOBAL P CAIXA'!K27="EXEC.",0,'ORÇ.REPROG. P CAIXA'!H28)</f>
        <v>0</v>
      </c>
      <c r="I28" s="661" t="n">
        <f aca="false">IF('ORÇ.GLOBAL P CAIXA'!K27="EXEC.",0,'ORÇ.REPROG. P CAIXA'!I28)</f>
        <v>0</v>
      </c>
      <c r="J28" s="163" t="n">
        <f aca="false">IF(H28&lt;&gt;0,ROUND(H28*I28,2),IF(AJ28=0,(SUMIF($W$13:$W$1012,B28,$AJ$13:$AJ$1012)),AJ28))</f>
        <v>0</v>
      </c>
      <c r="K28" s="163" t="n">
        <f aca="false">H28-E28</f>
        <v>0</v>
      </c>
      <c r="L28" s="163" t="n">
        <f aca="false">J28-G28</f>
        <v>0</v>
      </c>
      <c r="M28" s="662" t="str">
        <f aca="false">IF('ORÇ.GLOBAL P CAIXA'!K27="EXEC.","",IF('ORÇ.REPROG. P CAIXA'!M28&gt;0,'ORÇ.REPROG. P CAIXA'!M28,""))</f>
        <v/>
      </c>
      <c r="N28" s="663" t="str">
        <f aca="false">IF('ORÇ.GLOBAL P CAIXA'!K27="EXEC.","",IF('ORÇ.REPROG. P CAIXA'!N28&gt;0,'ORÇ.REPROG. P CAIXA'!N28,""))</f>
        <v/>
      </c>
      <c r="O28" s="166" t="str">
        <f aca="false">IF('ORÇ.GLOBAL P CAIXA'!$K27="EXEC.","",'ORÇ.REPROG. P CAIXA'!O28)</f>
        <v/>
      </c>
      <c r="P28" s="167"/>
      <c r="Q28" s="168" t="str">
        <f aca="false">IF(B28&gt;0,"ok","ocultar")</f>
        <v>ocultar</v>
      </c>
      <c r="R28" s="649"/>
      <c r="S28" s="649"/>
      <c r="T28" s="650"/>
      <c r="V28" s="88"/>
      <c r="W28" s="157" t="n">
        <f aca="false">IF(B28=0,W27,IF(ISNONTEXT(B28)=TRUE(),INT(B28),INT(LEFT(B28,FIND(".",B28)-1))))</f>
        <v>3</v>
      </c>
      <c r="X28" s="157" t="str">
        <f aca="false">IF(X29=1,1,IF(B28&lt;&gt;0,1,IF(C28&lt;&gt;0,1,IF(D28&lt;&gt;0,1,IF(E28&lt;&gt;0,1,"")))))</f>
        <v/>
      </c>
      <c r="Y28" s="157" t="str">
        <f aca="false">IF(W28=0," ",IF(W28&lt;&gt;W27,W28," "))</f>
        <v> </v>
      </c>
      <c r="Z28" s="180"/>
      <c r="AA28" s="75" t="n">
        <f aca="false">IF(W28&lt;&gt;Y28,(IF(N28=0,G28*(INFORMAÇÕES!$Q$69/INFORMAÇÕES!$Q$72),IF(N28="R",G28,0))),0)</f>
        <v>0</v>
      </c>
      <c r="AB28" s="75" t="n">
        <f aca="false">IF(W28&lt;&gt;Y28,(IF(N28=0,G28*(INFORMAÇÕES!$Q$70/INFORMAÇÕES!$Q$72),IF(N28="C",G28,0))),0)</f>
        <v>0</v>
      </c>
      <c r="AC28" s="75" t="n">
        <f aca="false">IF(W28&lt;&gt;Y28,(IF(N28=0,G28*INFORMAÇÕES!$U$115,IF(N28="CF",G28,0))),0)</f>
        <v>0</v>
      </c>
      <c r="AD28" s="75" t="n">
        <f aca="false">IF(W28&lt;&gt;Y28,(IF(N28=0,G28*INFORMAÇÕES!$U$116,IF(N28="O",G28,0))),0)</f>
        <v>0</v>
      </c>
      <c r="AE28" s="75" t="n">
        <f aca="false">IF(E28&lt;&gt;0,G28,0)</f>
        <v>0</v>
      </c>
      <c r="AF28" s="75" t="n">
        <f aca="false">IF(W28&lt;&gt;Y28,(IF(N28=0,J28*(INFORMAÇÕES!$Q$89/INFORMAÇÕES!$Q$92),IF(N28="R",J28,0))),0)</f>
        <v>0</v>
      </c>
      <c r="AG28" s="75" t="n">
        <f aca="false">IF(W28&lt;&gt;Y28,(IF(N28=0,J28*(INFORMAÇÕES!$Q$90/INFORMAÇÕES!$Q$92),IF(N28="C",J28,0))),0)</f>
        <v>0</v>
      </c>
      <c r="AH28" s="75" t="n">
        <f aca="false">IF(W28&lt;&gt;Y28,(IF(N28="",J28*INFORMAÇÕES!$U$115,IF(N28="CF",J28,0))),0)</f>
        <v>0</v>
      </c>
      <c r="AI28" s="75" t="n">
        <f aca="false">IF(W28&lt;&gt;Y28,(IF(N28="",J28*INFORMAÇÕES!$U$116,IF(N28="O",J28,0))),0)</f>
        <v>0</v>
      </c>
      <c r="AJ28" s="75" t="n">
        <f aca="false">IF(H28&lt;&gt;0,J28,0)</f>
        <v>0</v>
      </c>
      <c r="AK28" s="75" t="n">
        <f aca="false">IF(K28&lt;&gt;0,L28,0)</f>
        <v>0</v>
      </c>
    </row>
    <row r="29" s="174" customFormat="true" ht="14.25" hidden="false" customHeight="false" outlineLevel="0" collapsed="false">
      <c r="A29" s="159" t="n">
        <v>17</v>
      </c>
      <c r="B29" s="160" t="n">
        <f aca="false">IF('ORÇ.GLOBAL P CAIXA'!$K28="EXEC.",0,'ORÇ.REPROG. P CAIXA'!B29)</f>
        <v>0</v>
      </c>
      <c r="C29" s="161" t="n">
        <f aca="false">IF('ORÇ.GLOBAL P CAIXA'!$K28="EXEC.",0,'ORÇ.REPROG. P CAIXA'!C29)</f>
        <v>0</v>
      </c>
      <c r="D29" s="162" t="n">
        <f aca="false">IF('ORÇ.GLOBAL P CAIXA'!$K28="EXEC.",0,'ORÇ.REPROG. P CAIXA'!D29)</f>
        <v>0</v>
      </c>
      <c r="E29" s="163" t="n">
        <f aca="false">IF('ORÇ.GLOBAL P CAIXA'!$K28="EXEC.",0,'ORÇ.REPROG. P CAIXA'!E29)</f>
        <v>0</v>
      </c>
      <c r="F29" s="163" t="n">
        <f aca="false">IF('ORÇ.GLOBAL P CAIXA'!K28="EXEC.",0,IF('ORÇ.GLOBAL EMPRESA'!G28&gt;0,'ORÇ.GLOBAL EMPRESA'!G28,'ORÇ.GLOBAL P CAIXA'!F28))</f>
        <v>0</v>
      </c>
      <c r="G29" s="163" t="n">
        <f aca="false">IF(E29&lt;&gt;0,ROUND(E29*F29,2),IF(AE29=0,(SUMIF($W$13:$W$1012,B29,$AE$13:$AE$1012)),AE29))</f>
        <v>0</v>
      </c>
      <c r="H29" s="661" t="n">
        <f aca="false">IF('ORÇ.GLOBAL P CAIXA'!K28="EXEC.",0,'ORÇ.REPROG. P CAIXA'!H29)</f>
        <v>0</v>
      </c>
      <c r="I29" s="661" t="n">
        <f aca="false">IF('ORÇ.GLOBAL P CAIXA'!K28="EXEC.",0,'ORÇ.REPROG. P CAIXA'!I29)</f>
        <v>0</v>
      </c>
      <c r="J29" s="163" t="n">
        <f aca="false">IF(H29&lt;&gt;0,ROUND(H29*I29,2),IF(AJ29=0,(SUMIF($W$13:$W$1012,B29,$AJ$13:$AJ$1012)),AJ29))</f>
        <v>0</v>
      </c>
      <c r="K29" s="163" t="n">
        <f aca="false">H29-E29</f>
        <v>0</v>
      </c>
      <c r="L29" s="163" t="n">
        <f aca="false">J29-G29</f>
        <v>0</v>
      </c>
      <c r="M29" s="662" t="str">
        <f aca="false">IF('ORÇ.GLOBAL P CAIXA'!K28="EXEC.","",IF('ORÇ.REPROG. P CAIXA'!M29&gt;0,'ORÇ.REPROG. P CAIXA'!M29,""))</f>
        <v/>
      </c>
      <c r="N29" s="663" t="str">
        <f aca="false">IF('ORÇ.GLOBAL P CAIXA'!K28="EXEC.","",IF('ORÇ.REPROG. P CAIXA'!N29&gt;0,'ORÇ.REPROG. P CAIXA'!N29,""))</f>
        <v/>
      </c>
      <c r="O29" s="166" t="str">
        <f aca="false">IF('ORÇ.GLOBAL P CAIXA'!$K28="EXEC.","",'ORÇ.REPROG. P CAIXA'!O29)</f>
        <v/>
      </c>
      <c r="P29" s="167"/>
      <c r="Q29" s="168" t="str">
        <f aca="false">IF(B29&gt;0,"ok","ocultar")</f>
        <v>ocultar</v>
      </c>
      <c r="R29" s="649"/>
      <c r="S29" s="649"/>
      <c r="T29" s="650"/>
      <c r="V29" s="88"/>
      <c r="W29" s="157" t="n">
        <f aca="false">IF(B29=0,W28,IF(ISNONTEXT(B29)=TRUE(),INT(B29),INT(LEFT(B29,FIND(".",B29)-1))))</f>
        <v>3</v>
      </c>
      <c r="X29" s="157" t="str">
        <f aca="false">IF(X30=1,1,IF(B29&lt;&gt;0,1,IF(C29&lt;&gt;0,1,IF(D29&lt;&gt;0,1,IF(E29&lt;&gt;0,1,"")))))</f>
        <v/>
      </c>
      <c r="Y29" s="157" t="str">
        <f aca="false">IF(W29=0," ",IF(W29&lt;&gt;W28,W29," "))</f>
        <v> </v>
      </c>
      <c r="Z29" s="180"/>
      <c r="AA29" s="75" t="n">
        <f aca="false">IF(W29&lt;&gt;Y29,(IF(N29=0,G29*(INFORMAÇÕES!$Q$69/INFORMAÇÕES!$Q$72),IF(N29="R",G29,0))),0)</f>
        <v>0</v>
      </c>
      <c r="AB29" s="75" t="n">
        <f aca="false">IF(W29&lt;&gt;Y29,(IF(N29=0,G29*(INFORMAÇÕES!$Q$70/INFORMAÇÕES!$Q$72),IF(N29="C",G29,0))),0)</f>
        <v>0</v>
      </c>
      <c r="AC29" s="75" t="n">
        <f aca="false">IF(W29&lt;&gt;Y29,(IF(N29=0,G29*INFORMAÇÕES!$U$115,IF(N29="CF",G29,0))),0)</f>
        <v>0</v>
      </c>
      <c r="AD29" s="75" t="n">
        <f aca="false">IF(W29&lt;&gt;Y29,(IF(N29=0,G29*INFORMAÇÕES!$U$116,IF(N29="O",G29,0))),0)</f>
        <v>0</v>
      </c>
      <c r="AE29" s="75" t="n">
        <f aca="false">IF(E29&lt;&gt;0,G29,0)</f>
        <v>0</v>
      </c>
      <c r="AF29" s="75" t="n">
        <f aca="false">IF(W29&lt;&gt;Y29,(IF(N29=0,J29*(INFORMAÇÕES!$Q$89/INFORMAÇÕES!$Q$92),IF(N29="R",J29,0))),0)</f>
        <v>0</v>
      </c>
      <c r="AG29" s="75" t="n">
        <f aca="false">IF(W29&lt;&gt;Y29,(IF(N29=0,J29*(INFORMAÇÕES!$Q$90/INFORMAÇÕES!$Q$92),IF(N29="C",J29,0))),0)</f>
        <v>0</v>
      </c>
      <c r="AH29" s="75" t="n">
        <f aca="false">IF(W29&lt;&gt;Y29,(IF(N29="",J29*INFORMAÇÕES!$U$115,IF(N29="CF",J29,0))),0)</f>
        <v>0</v>
      </c>
      <c r="AI29" s="75" t="n">
        <f aca="false">IF(W29&lt;&gt;Y29,(IF(N29="",J29*INFORMAÇÕES!$U$116,IF(N29="O",J29,0))),0)</f>
        <v>0</v>
      </c>
      <c r="AJ29" s="75" t="n">
        <f aca="false">IF(H29&lt;&gt;0,J29,0)</f>
        <v>0</v>
      </c>
      <c r="AK29" s="75" t="n">
        <f aca="false">IF(K29&lt;&gt;0,L29,0)</f>
        <v>0</v>
      </c>
    </row>
    <row r="30" s="174" customFormat="true" ht="14.25" hidden="false" customHeight="false" outlineLevel="0" collapsed="false">
      <c r="A30" s="159" t="n">
        <v>18</v>
      </c>
      <c r="B30" s="160" t="n">
        <f aca="false">IF('ORÇ.GLOBAL P CAIXA'!$K29="EXEC.",0,'ORÇ.REPROG. P CAIXA'!B30)</f>
        <v>0</v>
      </c>
      <c r="C30" s="161" t="n">
        <f aca="false">IF('ORÇ.GLOBAL P CAIXA'!$K29="EXEC.",0,'ORÇ.REPROG. P CAIXA'!C30)</f>
        <v>0</v>
      </c>
      <c r="D30" s="162" t="n">
        <f aca="false">IF('ORÇ.GLOBAL P CAIXA'!$K29="EXEC.",0,'ORÇ.REPROG. P CAIXA'!D30)</f>
        <v>0</v>
      </c>
      <c r="E30" s="163" t="n">
        <f aca="false">IF('ORÇ.GLOBAL P CAIXA'!$K29="EXEC.",0,'ORÇ.REPROG. P CAIXA'!E30)</f>
        <v>0</v>
      </c>
      <c r="F30" s="163" t="n">
        <f aca="false">IF('ORÇ.GLOBAL P CAIXA'!K29="EXEC.",0,IF('ORÇ.GLOBAL EMPRESA'!G29&gt;0,'ORÇ.GLOBAL EMPRESA'!G29,'ORÇ.GLOBAL P CAIXA'!F29))</f>
        <v>0</v>
      </c>
      <c r="G30" s="163" t="n">
        <f aca="false">IF(E30&lt;&gt;0,ROUND(E30*F30,2),IF(AE30=0,(SUMIF($W$13:$W$1012,B30,$AE$13:$AE$1012)),AE30))</f>
        <v>0</v>
      </c>
      <c r="H30" s="661" t="n">
        <f aca="false">IF('ORÇ.GLOBAL P CAIXA'!K29="EXEC.",0,'ORÇ.REPROG. P CAIXA'!H30)</f>
        <v>0</v>
      </c>
      <c r="I30" s="661" t="n">
        <f aca="false">IF('ORÇ.GLOBAL P CAIXA'!K29="EXEC.",0,'ORÇ.REPROG. P CAIXA'!I30)</f>
        <v>0</v>
      </c>
      <c r="J30" s="163" t="n">
        <f aca="false">IF(H30&lt;&gt;0,ROUND(H30*I30,2),IF(AJ30=0,(SUMIF($W$13:$W$1012,B30,$AJ$13:$AJ$1012)),AJ30))</f>
        <v>0</v>
      </c>
      <c r="K30" s="163" t="n">
        <f aca="false">H30-E30</f>
        <v>0</v>
      </c>
      <c r="L30" s="163" t="n">
        <f aca="false">J30-G30</f>
        <v>0</v>
      </c>
      <c r="M30" s="662" t="str">
        <f aca="false">IF('ORÇ.GLOBAL P CAIXA'!K29="EXEC.","",IF('ORÇ.REPROG. P CAIXA'!M30&gt;0,'ORÇ.REPROG. P CAIXA'!M30,""))</f>
        <v/>
      </c>
      <c r="N30" s="663" t="str">
        <f aca="false">IF('ORÇ.GLOBAL P CAIXA'!K29="EXEC.","",IF('ORÇ.REPROG. P CAIXA'!N30&gt;0,'ORÇ.REPROG. P CAIXA'!N30,""))</f>
        <v/>
      </c>
      <c r="O30" s="166" t="str">
        <f aca="false">IF('ORÇ.GLOBAL P CAIXA'!$K29="EXEC.","",'ORÇ.REPROG. P CAIXA'!O30)</f>
        <v/>
      </c>
      <c r="P30" s="167"/>
      <c r="Q30" s="168" t="str">
        <f aca="false">IF(B30&gt;0,"ok","ocultar")</f>
        <v>ocultar</v>
      </c>
      <c r="R30" s="649"/>
      <c r="S30" s="649"/>
      <c r="T30" s="650"/>
      <c r="V30" s="88"/>
      <c r="W30" s="157" t="n">
        <f aca="false">IF(B30=0,W29,IF(ISNONTEXT(B30)=TRUE(),INT(B30),INT(LEFT(B30,FIND(".",B30)-1))))</f>
        <v>3</v>
      </c>
      <c r="X30" s="157" t="str">
        <f aca="false">IF(X31=1,1,IF(B30&lt;&gt;0,1,IF(C30&lt;&gt;0,1,IF(D30&lt;&gt;0,1,IF(E30&lt;&gt;0,1,"")))))</f>
        <v/>
      </c>
      <c r="Y30" s="157" t="str">
        <f aca="false">IF(W30=0," ",IF(W30&lt;&gt;W29,W30," "))</f>
        <v> </v>
      </c>
      <c r="Z30" s="180"/>
      <c r="AA30" s="75" t="n">
        <f aca="false">IF(W30&lt;&gt;Y30,(IF(N30=0,G30*(INFORMAÇÕES!$Q$69/INFORMAÇÕES!$Q$72),IF(N30="R",G30,0))),0)</f>
        <v>0</v>
      </c>
      <c r="AB30" s="75" t="n">
        <f aca="false">IF(W30&lt;&gt;Y30,(IF(N30=0,G30*(INFORMAÇÕES!$Q$70/INFORMAÇÕES!$Q$72),IF(N30="C",G30,0))),0)</f>
        <v>0</v>
      </c>
      <c r="AC30" s="75" t="n">
        <f aca="false">IF(W30&lt;&gt;Y30,(IF(N30=0,G30*INFORMAÇÕES!$U$115,IF(N30="CF",G30,0))),0)</f>
        <v>0</v>
      </c>
      <c r="AD30" s="75" t="n">
        <f aca="false">IF(W30&lt;&gt;Y30,(IF(N30=0,G30*INFORMAÇÕES!$U$116,IF(N30="O",G30,0))),0)</f>
        <v>0</v>
      </c>
      <c r="AE30" s="75" t="n">
        <f aca="false">IF(E30&lt;&gt;0,G30,0)</f>
        <v>0</v>
      </c>
      <c r="AF30" s="75" t="n">
        <f aca="false">IF(W30&lt;&gt;Y30,(IF(N30=0,J30*(INFORMAÇÕES!$Q$89/INFORMAÇÕES!$Q$92),IF(N30="R",J30,0))),0)</f>
        <v>0</v>
      </c>
      <c r="AG30" s="75" t="n">
        <f aca="false">IF(W30&lt;&gt;Y30,(IF(N30=0,J30*(INFORMAÇÕES!$Q$90/INFORMAÇÕES!$Q$92),IF(N30="C",J30,0))),0)</f>
        <v>0</v>
      </c>
      <c r="AH30" s="75" t="n">
        <f aca="false">IF(W30&lt;&gt;Y30,(IF(N30="",J30*INFORMAÇÕES!$U$115,IF(N30="CF",J30,0))),0)</f>
        <v>0</v>
      </c>
      <c r="AI30" s="75" t="n">
        <f aca="false">IF(W30&lt;&gt;Y30,(IF(N30="",J30*INFORMAÇÕES!$U$116,IF(N30="O",J30,0))),0)</f>
        <v>0</v>
      </c>
      <c r="AJ30" s="75" t="n">
        <f aca="false">IF(H30&lt;&gt;0,J30,0)</f>
        <v>0</v>
      </c>
      <c r="AK30" s="75" t="n">
        <f aca="false">IF(K30&lt;&gt;0,L30,0)</f>
        <v>0</v>
      </c>
    </row>
    <row r="31" s="174" customFormat="true" ht="14.25" hidden="false" customHeight="false" outlineLevel="0" collapsed="false">
      <c r="A31" s="159" t="n">
        <v>19</v>
      </c>
      <c r="B31" s="160" t="n">
        <f aca="false">IF('ORÇ.GLOBAL P CAIXA'!$K30="EXEC.",0,'ORÇ.REPROG. P CAIXA'!B31)</f>
        <v>0</v>
      </c>
      <c r="C31" s="161" t="n">
        <f aca="false">IF('ORÇ.GLOBAL P CAIXA'!$K30="EXEC.",0,'ORÇ.REPROG. P CAIXA'!C31)</f>
        <v>0</v>
      </c>
      <c r="D31" s="162" t="n">
        <f aca="false">IF('ORÇ.GLOBAL P CAIXA'!$K30="EXEC.",0,'ORÇ.REPROG. P CAIXA'!D31)</f>
        <v>0</v>
      </c>
      <c r="E31" s="163" t="n">
        <f aca="false">IF('ORÇ.GLOBAL P CAIXA'!$K30="EXEC.",0,'ORÇ.REPROG. P CAIXA'!E31)</f>
        <v>0</v>
      </c>
      <c r="F31" s="163" t="n">
        <f aca="false">IF('ORÇ.GLOBAL P CAIXA'!K30="EXEC.",0,IF('ORÇ.GLOBAL EMPRESA'!G30&gt;0,'ORÇ.GLOBAL EMPRESA'!G30,'ORÇ.GLOBAL P CAIXA'!F30))</f>
        <v>0</v>
      </c>
      <c r="G31" s="163" t="n">
        <f aca="false">IF(E31&lt;&gt;0,ROUND(E31*F31,2),IF(AE31=0,(SUMIF($W$13:$W$1012,B31,$AE$13:$AE$1012)),AE31))</f>
        <v>0</v>
      </c>
      <c r="H31" s="661" t="n">
        <f aca="false">IF('ORÇ.GLOBAL P CAIXA'!K30="EXEC.",0,'ORÇ.REPROG. P CAIXA'!H31)</f>
        <v>0</v>
      </c>
      <c r="I31" s="661" t="n">
        <f aca="false">IF('ORÇ.GLOBAL P CAIXA'!K30="EXEC.",0,'ORÇ.REPROG. P CAIXA'!I31)</f>
        <v>0</v>
      </c>
      <c r="J31" s="163" t="n">
        <f aca="false">IF(H31&lt;&gt;0,ROUND(H31*I31,2),IF(AJ31=0,(SUMIF($W$13:$W$1012,B31,$AJ$13:$AJ$1012)),AJ31))</f>
        <v>0</v>
      </c>
      <c r="K31" s="163" t="n">
        <f aca="false">H31-E31</f>
        <v>0</v>
      </c>
      <c r="L31" s="163" t="n">
        <f aca="false">J31-G31</f>
        <v>0</v>
      </c>
      <c r="M31" s="662" t="str">
        <f aca="false">IF('ORÇ.GLOBAL P CAIXA'!K30="EXEC.","",IF('ORÇ.REPROG. P CAIXA'!M31&gt;0,'ORÇ.REPROG. P CAIXA'!M31,""))</f>
        <v/>
      </c>
      <c r="N31" s="663" t="str">
        <f aca="false">IF('ORÇ.GLOBAL P CAIXA'!K30="EXEC.","",IF('ORÇ.REPROG. P CAIXA'!N31&gt;0,'ORÇ.REPROG. P CAIXA'!N31,""))</f>
        <v/>
      </c>
      <c r="O31" s="166" t="str">
        <f aca="false">IF('ORÇ.GLOBAL P CAIXA'!$K30="EXEC.","",'ORÇ.REPROG. P CAIXA'!O31)</f>
        <v/>
      </c>
      <c r="P31" s="167"/>
      <c r="Q31" s="168" t="str">
        <f aca="false">IF(B31&gt;0,"ok","ocultar")</f>
        <v>ocultar</v>
      </c>
      <c r="R31" s="649"/>
      <c r="S31" s="649"/>
      <c r="T31" s="650"/>
      <c r="V31" s="88"/>
      <c r="W31" s="157" t="n">
        <f aca="false">IF(B31=0,W30,IF(ISNONTEXT(B31)=TRUE(),INT(B31),INT(LEFT(B31,FIND(".",B31)-1))))</f>
        <v>3</v>
      </c>
      <c r="X31" s="157" t="str">
        <f aca="false">IF(X32=1,1,IF(B31&lt;&gt;0,1,IF(C31&lt;&gt;0,1,IF(D31&lt;&gt;0,1,IF(E31&lt;&gt;0,1,"")))))</f>
        <v/>
      </c>
      <c r="Y31" s="157" t="str">
        <f aca="false">IF(W31=0," ",IF(W31&lt;&gt;W30,W31," "))</f>
        <v> </v>
      </c>
      <c r="Z31" s="180"/>
      <c r="AA31" s="75" t="n">
        <f aca="false">IF(W31&lt;&gt;Y31,(IF(N31=0,G31*(INFORMAÇÕES!$Q$69/INFORMAÇÕES!$Q$72),IF(N31="R",G31,0))),0)</f>
        <v>0</v>
      </c>
      <c r="AB31" s="75" t="n">
        <f aca="false">IF(W31&lt;&gt;Y31,(IF(N31=0,G31*(INFORMAÇÕES!$Q$70/INFORMAÇÕES!$Q$72),IF(N31="C",G31,0))),0)</f>
        <v>0</v>
      </c>
      <c r="AC31" s="75" t="n">
        <f aca="false">IF(W31&lt;&gt;Y31,(IF(N31=0,G31*INFORMAÇÕES!$U$115,IF(N31="CF",G31,0))),0)</f>
        <v>0</v>
      </c>
      <c r="AD31" s="75" t="n">
        <f aca="false">IF(W31&lt;&gt;Y31,(IF(N31=0,G31*INFORMAÇÕES!$U$116,IF(N31="O",G31,0))),0)</f>
        <v>0</v>
      </c>
      <c r="AE31" s="75" t="n">
        <f aca="false">IF(E31&lt;&gt;0,G31,0)</f>
        <v>0</v>
      </c>
      <c r="AF31" s="75" t="n">
        <f aca="false">IF(W31&lt;&gt;Y31,(IF(N31=0,J31*(INFORMAÇÕES!$Q$89/INFORMAÇÕES!$Q$92),IF(N31="R",J31,0))),0)</f>
        <v>0</v>
      </c>
      <c r="AG31" s="75" t="n">
        <f aca="false">IF(W31&lt;&gt;Y31,(IF(N31=0,J31*(INFORMAÇÕES!$Q$90/INFORMAÇÕES!$Q$92),IF(N31="C",J31,0))),0)</f>
        <v>0</v>
      </c>
      <c r="AH31" s="75" t="n">
        <f aca="false">IF(W31&lt;&gt;Y31,(IF(N31="",J31*INFORMAÇÕES!$U$115,IF(N31="CF",J31,0))),0)</f>
        <v>0</v>
      </c>
      <c r="AI31" s="75" t="n">
        <f aca="false">IF(W31&lt;&gt;Y31,(IF(N31="",J31*INFORMAÇÕES!$U$116,IF(N31="O",J31,0))),0)</f>
        <v>0</v>
      </c>
      <c r="AJ31" s="75" t="n">
        <f aca="false">IF(H31&lt;&gt;0,J31,0)</f>
        <v>0</v>
      </c>
      <c r="AK31" s="75" t="n">
        <f aca="false">IF(K31&lt;&gt;0,L31,0)</f>
        <v>0</v>
      </c>
    </row>
    <row r="32" s="174" customFormat="true" ht="14.25" hidden="false" customHeight="false" outlineLevel="0" collapsed="false">
      <c r="A32" s="159" t="n">
        <v>20</v>
      </c>
      <c r="B32" s="160" t="n">
        <f aca="false">IF('ORÇ.GLOBAL P CAIXA'!$K31="EXEC.",0,'ORÇ.REPROG. P CAIXA'!B32)</f>
        <v>0</v>
      </c>
      <c r="C32" s="161" t="n">
        <f aca="false">IF('ORÇ.GLOBAL P CAIXA'!$K31="EXEC.",0,'ORÇ.REPROG. P CAIXA'!C32)</f>
        <v>0</v>
      </c>
      <c r="D32" s="162" t="n">
        <f aca="false">IF('ORÇ.GLOBAL P CAIXA'!$K31="EXEC.",0,'ORÇ.REPROG. P CAIXA'!D32)</f>
        <v>0</v>
      </c>
      <c r="E32" s="163" t="n">
        <f aca="false">IF('ORÇ.GLOBAL P CAIXA'!$K31="EXEC.",0,'ORÇ.REPROG. P CAIXA'!E32)</f>
        <v>0</v>
      </c>
      <c r="F32" s="163" t="n">
        <f aca="false">IF('ORÇ.GLOBAL P CAIXA'!K31="EXEC.",0,IF('ORÇ.GLOBAL EMPRESA'!G31&gt;0,'ORÇ.GLOBAL EMPRESA'!G31,'ORÇ.GLOBAL P CAIXA'!F31))</f>
        <v>0</v>
      </c>
      <c r="G32" s="163" t="n">
        <f aca="false">IF(E32&lt;&gt;0,ROUND(E32*F32,2),IF(AE32=0,(SUMIF($W$13:$W$1012,B32,$AE$13:$AE$1012)),AE32))</f>
        <v>0</v>
      </c>
      <c r="H32" s="661" t="n">
        <f aca="false">IF('ORÇ.GLOBAL P CAIXA'!K31="EXEC.",0,'ORÇ.REPROG. P CAIXA'!H32)</f>
        <v>0</v>
      </c>
      <c r="I32" s="661" t="n">
        <f aca="false">IF('ORÇ.GLOBAL P CAIXA'!K31="EXEC.",0,'ORÇ.REPROG. P CAIXA'!I32)</f>
        <v>0</v>
      </c>
      <c r="J32" s="163" t="n">
        <f aca="false">IF(H32&lt;&gt;0,ROUND(H32*I32,2),IF(AJ32=0,(SUMIF($W$13:$W$1012,B32,$AJ$13:$AJ$1012)),AJ32))</f>
        <v>0</v>
      </c>
      <c r="K32" s="163" t="n">
        <f aca="false">H32-E32</f>
        <v>0</v>
      </c>
      <c r="L32" s="163" t="n">
        <f aca="false">J32-G32</f>
        <v>0</v>
      </c>
      <c r="M32" s="662" t="str">
        <f aca="false">IF('ORÇ.GLOBAL P CAIXA'!K31="EXEC.","",IF('ORÇ.REPROG. P CAIXA'!M32&gt;0,'ORÇ.REPROG. P CAIXA'!M32,""))</f>
        <v/>
      </c>
      <c r="N32" s="663" t="str">
        <f aca="false">IF('ORÇ.GLOBAL P CAIXA'!K31="EXEC.","",IF('ORÇ.REPROG. P CAIXA'!N32&gt;0,'ORÇ.REPROG. P CAIXA'!N32,""))</f>
        <v/>
      </c>
      <c r="O32" s="166" t="str">
        <f aca="false">IF('ORÇ.GLOBAL P CAIXA'!$K31="EXEC.","",'ORÇ.REPROG. P CAIXA'!O32)</f>
        <v/>
      </c>
      <c r="P32" s="167"/>
      <c r="Q32" s="168" t="str">
        <f aca="false">IF(B32&gt;0,"ok","ocultar")</f>
        <v>ocultar</v>
      </c>
      <c r="R32" s="649"/>
      <c r="S32" s="649"/>
      <c r="T32" s="650"/>
      <c r="V32" s="88"/>
      <c r="W32" s="157" t="n">
        <f aca="false">IF(B32=0,W31,IF(ISNONTEXT(B32)=TRUE(),INT(B32),INT(LEFT(B32,FIND(".",B32)-1))))</f>
        <v>3</v>
      </c>
      <c r="X32" s="157" t="str">
        <f aca="false">IF(X33=1,1,IF(B32&lt;&gt;0,1,IF(C32&lt;&gt;0,1,IF(D32&lt;&gt;0,1,IF(E32&lt;&gt;0,1,"")))))</f>
        <v/>
      </c>
      <c r="Y32" s="157" t="str">
        <f aca="false">IF(W32=0," ",IF(W32&lt;&gt;W31,W32," "))</f>
        <v> </v>
      </c>
      <c r="Z32" s="180"/>
      <c r="AA32" s="75" t="n">
        <f aca="false">IF(W32&lt;&gt;Y32,(IF(N32=0,G32*(INFORMAÇÕES!$Q$69/INFORMAÇÕES!$Q$72),IF(N32="R",G32,0))),0)</f>
        <v>0</v>
      </c>
      <c r="AB32" s="75" t="n">
        <f aca="false">IF(W32&lt;&gt;Y32,(IF(N32=0,G32*(INFORMAÇÕES!$Q$70/INFORMAÇÕES!$Q$72),IF(N32="C",G32,0))),0)</f>
        <v>0</v>
      </c>
      <c r="AC32" s="75" t="n">
        <f aca="false">IF(W32&lt;&gt;Y32,(IF(N32=0,G32*INFORMAÇÕES!$U$115,IF(N32="CF",G32,0))),0)</f>
        <v>0</v>
      </c>
      <c r="AD32" s="75" t="n">
        <f aca="false">IF(W32&lt;&gt;Y32,(IF(N32=0,G32*INFORMAÇÕES!$U$116,IF(N32="O",G32,0))),0)</f>
        <v>0</v>
      </c>
      <c r="AE32" s="75" t="n">
        <f aca="false">IF(E32&lt;&gt;0,G32,0)</f>
        <v>0</v>
      </c>
      <c r="AF32" s="75" t="n">
        <f aca="false">IF(W32&lt;&gt;Y32,(IF(N32=0,J32*(INFORMAÇÕES!$Q$89/INFORMAÇÕES!$Q$92),IF(N32="R",J32,0))),0)</f>
        <v>0</v>
      </c>
      <c r="AG32" s="75" t="n">
        <f aca="false">IF(W32&lt;&gt;Y32,(IF(N32=0,J32*(INFORMAÇÕES!$Q$90/INFORMAÇÕES!$Q$92),IF(N32="C",J32,0))),0)</f>
        <v>0</v>
      </c>
      <c r="AH32" s="75" t="n">
        <f aca="false">IF(W32&lt;&gt;Y32,(IF(N32="",J32*INFORMAÇÕES!$U$115,IF(N32="CF",J32,0))),0)</f>
        <v>0</v>
      </c>
      <c r="AI32" s="75" t="n">
        <f aca="false">IF(W32&lt;&gt;Y32,(IF(N32="",J32*INFORMAÇÕES!$U$116,IF(N32="O",J32,0))),0)</f>
        <v>0</v>
      </c>
      <c r="AJ32" s="75" t="n">
        <f aca="false">IF(H32&lt;&gt;0,J32,0)</f>
        <v>0</v>
      </c>
      <c r="AK32" s="75" t="n">
        <f aca="false">IF(K32&lt;&gt;0,L32,0)</f>
        <v>0</v>
      </c>
    </row>
    <row r="33" s="174" customFormat="true" ht="14.25" hidden="false" customHeight="false" outlineLevel="0" collapsed="false">
      <c r="A33" s="159" t="n">
        <v>21</v>
      </c>
      <c r="B33" s="160" t="n">
        <f aca="false">IF('ORÇ.GLOBAL P CAIXA'!$K32="EXEC.",0,'ORÇ.REPROG. P CAIXA'!B33)</f>
        <v>0</v>
      </c>
      <c r="C33" s="161" t="n">
        <f aca="false">IF('ORÇ.GLOBAL P CAIXA'!$K32="EXEC.",0,'ORÇ.REPROG. P CAIXA'!C33)</f>
        <v>0</v>
      </c>
      <c r="D33" s="162" t="n">
        <f aca="false">IF('ORÇ.GLOBAL P CAIXA'!$K32="EXEC.",0,'ORÇ.REPROG. P CAIXA'!D33)</f>
        <v>0</v>
      </c>
      <c r="E33" s="163" t="n">
        <f aca="false">IF('ORÇ.GLOBAL P CAIXA'!$K32="EXEC.",0,'ORÇ.REPROG. P CAIXA'!E33)</f>
        <v>0</v>
      </c>
      <c r="F33" s="163" t="n">
        <f aca="false">IF('ORÇ.GLOBAL P CAIXA'!K32="EXEC.",0,IF('ORÇ.GLOBAL EMPRESA'!G32&gt;0,'ORÇ.GLOBAL EMPRESA'!G32,'ORÇ.GLOBAL P CAIXA'!F32))</f>
        <v>0</v>
      </c>
      <c r="G33" s="163" t="n">
        <f aca="false">IF(E33&lt;&gt;0,ROUND(E33*F33,2),IF(AE33=0,(SUMIF($W$13:$W$1012,B33,$AE$13:$AE$1012)),AE33))</f>
        <v>0</v>
      </c>
      <c r="H33" s="661" t="n">
        <f aca="false">IF('ORÇ.GLOBAL P CAIXA'!K32="EXEC.",0,'ORÇ.REPROG. P CAIXA'!H33)</f>
        <v>0</v>
      </c>
      <c r="I33" s="661" t="n">
        <f aca="false">IF('ORÇ.GLOBAL P CAIXA'!K32="EXEC.",0,'ORÇ.REPROG. P CAIXA'!I33)</f>
        <v>0</v>
      </c>
      <c r="J33" s="163" t="n">
        <f aca="false">IF(H33&lt;&gt;0,ROUND(H33*I33,2),IF(AJ33=0,(SUMIF($W$13:$W$1012,B33,$AJ$13:$AJ$1012)),AJ33))</f>
        <v>0</v>
      </c>
      <c r="K33" s="163" t="n">
        <f aca="false">H33-E33</f>
        <v>0</v>
      </c>
      <c r="L33" s="163" t="n">
        <f aca="false">J33-G33</f>
        <v>0</v>
      </c>
      <c r="M33" s="662" t="str">
        <f aca="false">IF('ORÇ.GLOBAL P CAIXA'!K32="EXEC.","",IF('ORÇ.REPROG. P CAIXA'!M33&gt;0,'ORÇ.REPROG. P CAIXA'!M33,""))</f>
        <v/>
      </c>
      <c r="N33" s="663" t="str">
        <f aca="false">IF('ORÇ.GLOBAL P CAIXA'!K32="EXEC.","",IF('ORÇ.REPROG. P CAIXA'!N33&gt;0,'ORÇ.REPROG. P CAIXA'!N33,""))</f>
        <v/>
      </c>
      <c r="O33" s="166" t="str">
        <f aca="false">IF('ORÇ.GLOBAL P CAIXA'!$K32="EXEC.","",'ORÇ.REPROG. P CAIXA'!O33)</f>
        <v/>
      </c>
      <c r="P33" s="167"/>
      <c r="Q33" s="168" t="str">
        <f aca="false">IF(B33&gt;0,"ok","ocultar")</f>
        <v>ocultar</v>
      </c>
      <c r="R33" s="649"/>
      <c r="S33" s="649"/>
      <c r="T33" s="650"/>
      <c r="V33" s="88"/>
      <c r="W33" s="157" t="n">
        <f aca="false">IF(B33=0,W32,IF(ISNONTEXT(B33)=TRUE(),INT(B33),INT(LEFT(B33,FIND(".",B33)-1))))</f>
        <v>3</v>
      </c>
      <c r="X33" s="157" t="str">
        <f aca="false">IF(X34=1,1,IF(B33&lt;&gt;0,1,IF(C33&lt;&gt;0,1,IF(D33&lt;&gt;0,1,IF(E33&lt;&gt;0,1,"")))))</f>
        <v/>
      </c>
      <c r="Y33" s="157" t="str">
        <f aca="false">IF(W33=0," ",IF(W33&lt;&gt;W32,W33," "))</f>
        <v> </v>
      </c>
      <c r="Z33" s="180"/>
      <c r="AA33" s="75" t="n">
        <f aca="false">IF(W33&lt;&gt;Y33,(IF(N33=0,G33*(INFORMAÇÕES!$Q$69/INFORMAÇÕES!$Q$72),IF(N33="R",G33,0))),0)</f>
        <v>0</v>
      </c>
      <c r="AB33" s="75" t="n">
        <f aca="false">IF(W33&lt;&gt;Y33,(IF(N33=0,G33*(INFORMAÇÕES!$Q$70/INFORMAÇÕES!$Q$72),IF(N33="C",G33,0))),0)</f>
        <v>0</v>
      </c>
      <c r="AC33" s="75" t="n">
        <f aca="false">IF(W33&lt;&gt;Y33,(IF(N33=0,G33*INFORMAÇÕES!$U$115,IF(N33="CF",G33,0))),0)</f>
        <v>0</v>
      </c>
      <c r="AD33" s="75" t="n">
        <f aca="false">IF(W33&lt;&gt;Y33,(IF(N33=0,G33*INFORMAÇÕES!$U$116,IF(N33="O",G33,0))),0)</f>
        <v>0</v>
      </c>
      <c r="AE33" s="75" t="n">
        <f aca="false">IF(E33&lt;&gt;0,G33,0)</f>
        <v>0</v>
      </c>
      <c r="AF33" s="75" t="n">
        <f aca="false">IF(W33&lt;&gt;Y33,(IF(N33=0,J33*(INFORMAÇÕES!$Q$89/INFORMAÇÕES!$Q$92),IF(N33="R",J33,0))),0)</f>
        <v>0</v>
      </c>
      <c r="AG33" s="75" t="n">
        <f aca="false">IF(W33&lt;&gt;Y33,(IF(N33=0,J33*(INFORMAÇÕES!$Q$90/INFORMAÇÕES!$Q$92),IF(N33="C",J33,0))),0)</f>
        <v>0</v>
      </c>
      <c r="AH33" s="75" t="n">
        <f aca="false">IF(W33&lt;&gt;Y33,(IF(N33="",J33*INFORMAÇÕES!$U$115,IF(N33="CF",J33,0))),0)</f>
        <v>0</v>
      </c>
      <c r="AI33" s="75" t="n">
        <f aca="false">IF(W33&lt;&gt;Y33,(IF(N33="",J33*INFORMAÇÕES!$U$116,IF(N33="O",J33,0))),0)</f>
        <v>0</v>
      </c>
      <c r="AJ33" s="75" t="n">
        <f aca="false">IF(H33&lt;&gt;0,J33,0)</f>
        <v>0</v>
      </c>
      <c r="AK33" s="75" t="n">
        <f aca="false">IF(K33&lt;&gt;0,L33,0)</f>
        <v>0</v>
      </c>
    </row>
    <row r="34" s="174" customFormat="true" ht="14.25" hidden="false" customHeight="false" outlineLevel="0" collapsed="false">
      <c r="A34" s="159" t="n">
        <v>22</v>
      </c>
      <c r="B34" s="160" t="n">
        <f aca="false">IF('ORÇ.GLOBAL P CAIXA'!$K33="EXEC.",0,'ORÇ.REPROG. P CAIXA'!B34)</f>
        <v>0</v>
      </c>
      <c r="C34" s="161" t="n">
        <f aca="false">IF('ORÇ.GLOBAL P CAIXA'!$K33="EXEC.",0,'ORÇ.REPROG. P CAIXA'!C34)</f>
        <v>0</v>
      </c>
      <c r="D34" s="162" t="n">
        <f aca="false">IF('ORÇ.GLOBAL P CAIXA'!$K33="EXEC.",0,'ORÇ.REPROG. P CAIXA'!D34)</f>
        <v>0</v>
      </c>
      <c r="E34" s="163" t="n">
        <f aca="false">IF('ORÇ.GLOBAL P CAIXA'!$K33="EXEC.",0,'ORÇ.REPROG. P CAIXA'!E34)</f>
        <v>0</v>
      </c>
      <c r="F34" s="163" t="n">
        <f aca="false">IF('ORÇ.GLOBAL P CAIXA'!K33="EXEC.",0,IF('ORÇ.GLOBAL EMPRESA'!G33&gt;0,'ORÇ.GLOBAL EMPRESA'!G33,'ORÇ.GLOBAL P CAIXA'!F33))</f>
        <v>0</v>
      </c>
      <c r="G34" s="163" t="n">
        <f aca="false">IF(E34&lt;&gt;0,ROUND(E34*F34,2),IF(AE34=0,(SUMIF($W$13:$W$1012,B34,$AE$13:$AE$1012)),AE34))</f>
        <v>0</v>
      </c>
      <c r="H34" s="661" t="n">
        <f aca="false">IF('ORÇ.GLOBAL P CAIXA'!K33="EXEC.",0,'ORÇ.REPROG. P CAIXA'!H34)</f>
        <v>0</v>
      </c>
      <c r="I34" s="661" t="n">
        <f aca="false">IF('ORÇ.GLOBAL P CAIXA'!K33="EXEC.",0,'ORÇ.REPROG. P CAIXA'!I34)</f>
        <v>0</v>
      </c>
      <c r="J34" s="163" t="n">
        <f aca="false">IF(H34&lt;&gt;0,ROUND(H34*I34,2),IF(AJ34=0,(SUMIF($W$13:$W$1012,B34,$AJ$13:$AJ$1012)),AJ34))</f>
        <v>0</v>
      </c>
      <c r="K34" s="163" t="n">
        <f aca="false">H34-E34</f>
        <v>0</v>
      </c>
      <c r="L34" s="163" t="n">
        <f aca="false">J34-G34</f>
        <v>0</v>
      </c>
      <c r="M34" s="662" t="str">
        <f aca="false">IF('ORÇ.GLOBAL P CAIXA'!K33="EXEC.","",IF('ORÇ.REPROG. P CAIXA'!M34&gt;0,'ORÇ.REPROG. P CAIXA'!M34,""))</f>
        <v/>
      </c>
      <c r="N34" s="663" t="str">
        <f aca="false">IF('ORÇ.GLOBAL P CAIXA'!K33="EXEC.","",IF('ORÇ.REPROG. P CAIXA'!N34&gt;0,'ORÇ.REPROG. P CAIXA'!N34,""))</f>
        <v/>
      </c>
      <c r="O34" s="166" t="str">
        <f aca="false">IF('ORÇ.GLOBAL P CAIXA'!$K33="EXEC.","",'ORÇ.REPROG. P CAIXA'!O34)</f>
        <v/>
      </c>
      <c r="P34" s="167"/>
      <c r="Q34" s="168" t="str">
        <f aca="false">IF(B34&gt;0,"ok","ocultar")</f>
        <v>ocultar</v>
      </c>
      <c r="R34" s="649"/>
      <c r="S34" s="649"/>
      <c r="T34" s="650"/>
      <c r="V34" s="88"/>
      <c r="W34" s="157" t="n">
        <f aca="false">IF(B34=0,W33,IF(ISNONTEXT(B34)=TRUE(),INT(B34),INT(LEFT(B34,FIND(".",B34)-1))))</f>
        <v>3</v>
      </c>
      <c r="X34" s="157" t="str">
        <f aca="false">IF(X35=1,1,IF(B34&lt;&gt;0,1,IF(C34&lt;&gt;0,1,IF(D34&lt;&gt;0,1,IF(E34&lt;&gt;0,1,"")))))</f>
        <v/>
      </c>
      <c r="Y34" s="157" t="str">
        <f aca="false">IF(W34=0," ",IF(W34&lt;&gt;W33,W34," "))</f>
        <v> </v>
      </c>
      <c r="Z34" s="180"/>
      <c r="AA34" s="75" t="n">
        <f aca="false">IF(W34&lt;&gt;Y34,(IF(N34=0,G34*(INFORMAÇÕES!$Q$69/INFORMAÇÕES!$Q$72),IF(N34="R",G34,0))),0)</f>
        <v>0</v>
      </c>
      <c r="AB34" s="75" t="n">
        <f aca="false">IF(W34&lt;&gt;Y34,(IF(N34=0,G34*(INFORMAÇÕES!$Q$70/INFORMAÇÕES!$Q$72),IF(N34="C",G34,0))),0)</f>
        <v>0</v>
      </c>
      <c r="AC34" s="75" t="n">
        <f aca="false">IF(W34&lt;&gt;Y34,(IF(N34=0,G34*INFORMAÇÕES!$U$115,IF(N34="CF",G34,0))),0)</f>
        <v>0</v>
      </c>
      <c r="AD34" s="75" t="n">
        <f aca="false">IF(W34&lt;&gt;Y34,(IF(N34=0,G34*INFORMAÇÕES!$U$116,IF(N34="O",G34,0))),0)</f>
        <v>0</v>
      </c>
      <c r="AE34" s="75" t="n">
        <f aca="false">IF(E34&lt;&gt;0,G34,0)</f>
        <v>0</v>
      </c>
      <c r="AF34" s="75" t="n">
        <f aca="false">IF(W34&lt;&gt;Y34,(IF(N34=0,J34*(INFORMAÇÕES!$Q$89/INFORMAÇÕES!$Q$92),IF(N34="R",J34,0))),0)</f>
        <v>0</v>
      </c>
      <c r="AG34" s="75" t="n">
        <f aca="false">IF(W34&lt;&gt;Y34,(IF(N34=0,J34*(INFORMAÇÕES!$Q$90/INFORMAÇÕES!$Q$92),IF(N34="C",J34,0))),0)</f>
        <v>0</v>
      </c>
      <c r="AH34" s="75" t="n">
        <f aca="false">IF(W34&lt;&gt;Y34,(IF(N34="",J34*INFORMAÇÕES!$U$115,IF(N34="CF",J34,0))),0)</f>
        <v>0</v>
      </c>
      <c r="AI34" s="75" t="n">
        <f aca="false">IF(W34&lt;&gt;Y34,(IF(N34="",J34*INFORMAÇÕES!$U$116,IF(N34="O",J34,0))),0)</f>
        <v>0</v>
      </c>
      <c r="AJ34" s="75" t="n">
        <f aca="false">IF(H34&lt;&gt;0,J34,0)</f>
        <v>0</v>
      </c>
      <c r="AK34" s="75" t="n">
        <f aca="false">IF(K34&lt;&gt;0,L34,0)</f>
        <v>0</v>
      </c>
    </row>
    <row r="35" s="174" customFormat="true" ht="14.25" hidden="false" customHeight="false" outlineLevel="0" collapsed="false">
      <c r="A35" s="159" t="n">
        <v>23</v>
      </c>
      <c r="B35" s="160" t="n">
        <f aca="false">IF('ORÇ.GLOBAL P CAIXA'!$K34="EXEC.",0,'ORÇ.REPROG. P CAIXA'!B35)</f>
        <v>0</v>
      </c>
      <c r="C35" s="161" t="n">
        <f aca="false">IF('ORÇ.GLOBAL P CAIXA'!$K34="EXEC.",0,'ORÇ.REPROG. P CAIXA'!C35)</f>
        <v>0</v>
      </c>
      <c r="D35" s="162" t="n">
        <f aca="false">IF('ORÇ.GLOBAL P CAIXA'!$K34="EXEC.",0,'ORÇ.REPROG. P CAIXA'!D35)</f>
        <v>0</v>
      </c>
      <c r="E35" s="163" t="n">
        <f aca="false">IF('ORÇ.GLOBAL P CAIXA'!$K34="EXEC.",0,'ORÇ.REPROG. P CAIXA'!E35)</f>
        <v>0</v>
      </c>
      <c r="F35" s="163" t="n">
        <f aca="false">IF('ORÇ.GLOBAL P CAIXA'!K34="EXEC.",0,IF('ORÇ.GLOBAL EMPRESA'!G34&gt;0,'ORÇ.GLOBAL EMPRESA'!G34,'ORÇ.GLOBAL P CAIXA'!F34))</f>
        <v>0</v>
      </c>
      <c r="G35" s="163" t="n">
        <f aca="false">IF(E35&lt;&gt;0,ROUND(E35*F35,2),IF(AE35=0,(SUMIF($W$13:$W$1012,B35,$AE$13:$AE$1012)),AE35))</f>
        <v>0</v>
      </c>
      <c r="H35" s="661" t="n">
        <f aca="false">IF('ORÇ.GLOBAL P CAIXA'!K34="EXEC.",0,'ORÇ.REPROG. P CAIXA'!H35)</f>
        <v>0</v>
      </c>
      <c r="I35" s="661" t="n">
        <f aca="false">IF('ORÇ.GLOBAL P CAIXA'!K34="EXEC.",0,'ORÇ.REPROG. P CAIXA'!I35)</f>
        <v>0</v>
      </c>
      <c r="J35" s="163" t="n">
        <f aca="false">IF(H35&lt;&gt;0,ROUND(H35*I35,2),IF(AJ35=0,(SUMIF($W$13:$W$1012,B35,$AJ$13:$AJ$1012)),AJ35))</f>
        <v>0</v>
      </c>
      <c r="K35" s="163" t="n">
        <f aca="false">H35-E35</f>
        <v>0</v>
      </c>
      <c r="L35" s="163" t="n">
        <f aca="false">J35-G35</f>
        <v>0</v>
      </c>
      <c r="M35" s="662" t="str">
        <f aca="false">IF('ORÇ.GLOBAL P CAIXA'!K34="EXEC.","",IF('ORÇ.REPROG. P CAIXA'!M35&gt;0,'ORÇ.REPROG. P CAIXA'!M35,""))</f>
        <v/>
      </c>
      <c r="N35" s="663" t="str">
        <f aca="false">IF('ORÇ.GLOBAL P CAIXA'!K34="EXEC.","",IF('ORÇ.REPROG. P CAIXA'!N35&gt;0,'ORÇ.REPROG. P CAIXA'!N35,""))</f>
        <v/>
      </c>
      <c r="O35" s="166" t="str">
        <f aca="false">IF('ORÇ.GLOBAL P CAIXA'!$K34="EXEC.","",'ORÇ.REPROG. P CAIXA'!O35)</f>
        <v/>
      </c>
      <c r="P35" s="167"/>
      <c r="Q35" s="168" t="str">
        <f aca="false">IF(B35&gt;0,"ok","ocultar")</f>
        <v>ocultar</v>
      </c>
      <c r="R35" s="649"/>
      <c r="S35" s="649"/>
      <c r="T35" s="650"/>
      <c r="V35" s="88"/>
      <c r="W35" s="157" t="n">
        <f aca="false">IF(B35=0,W34,IF(ISNONTEXT(B35)=TRUE(),INT(B35),INT(LEFT(B35,FIND(".",B35)-1))))</f>
        <v>3</v>
      </c>
      <c r="X35" s="157" t="str">
        <f aca="false">IF(X36=1,1,IF(B35&lt;&gt;0,1,IF(C35&lt;&gt;0,1,IF(D35&lt;&gt;0,1,IF(E35&lt;&gt;0,1,"")))))</f>
        <v/>
      </c>
      <c r="Y35" s="157" t="str">
        <f aca="false">IF(W35=0," ",IF(W35&lt;&gt;W34,W35," "))</f>
        <v> </v>
      </c>
      <c r="Z35" s="180"/>
      <c r="AA35" s="75" t="n">
        <f aca="false">IF(W35&lt;&gt;Y35,(IF(N35=0,G35*(INFORMAÇÕES!$Q$69/INFORMAÇÕES!$Q$72),IF(N35="R",G35,0))),0)</f>
        <v>0</v>
      </c>
      <c r="AB35" s="75" t="n">
        <f aca="false">IF(W35&lt;&gt;Y35,(IF(N35=0,G35*(INFORMAÇÕES!$Q$70/INFORMAÇÕES!$Q$72),IF(N35="C",G35,0))),0)</f>
        <v>0</v>
      </c>
      <c r="AC35" s="75" t="n">
        <f aca="false">IF(W35&lt;&gt;Y35,(IF(N35=0,G35*INFORMAÇÕES!$U$115,IF(N35="CF",G35,0))),0)</f>
        <v>0</v>
      </c>
      <c r="AD35" s="75" t="n">
        <f aca="false">IF(W35&lt;&gt;Y35,(IF(N35=0,G35*INFORMAÇÕES!$U$116,IF(N35="O",G35,0))),0)</f>
        <v>0</v>
      </c>
      <c r="AE35" s="75" t="n">
        <f aca="false">IF(E35&lt;&gt;0,G35,0)</f>
        <v>0</v>
      </c>
      <c r="AF35" s="75" t="n">
        <f aca="false">IF(W35&lt;&gt;Y35,(IF(N35=0,J35*(INFORMAÇÕES!$Q$89/INFORMAÇÕES!$Q$92),IF(N35="R",J35,0))),0)</f>
        <v>0</v>
      </c>
      <c r="AG35" s="75" t="n">
        <f aca="false">IF(W35&lt;&gt;Y35,(IF(N35=0,J35*(INFORMAÇÕES!$Q$90/INFORMAÇÕES!$Q$92),IF(N35="C",J35,0))),0)</f>
        <v>0</v>
      </c>
      <c r="AH35" s="75" t="n">
        <f aca="false">IF(W35&lt;&gt;Y35,(IF(N35="",J35*INFORMAÇÕES!$U$115,IF(N35="CF",J35,0))),0)</f>
        <v>0</v>
      </c>
      <c r="AI35" s="75" t="n">
        <f aca="false">IF(W35&lt;&gt;Y35,(IF(N35="",J35*INFORMAÇÕES!$U$116,IF(N35="O",J35,0))),0)</f>
        <v>0</v>
      </c>
      <c r="AJ35" s="75" t="n">
        <f aca="false">IF(H35&lt;&gt;0,J35,0)</f>
        <v>0</v>
      </c>
      <c r="AK35" s="75" t="n">
        <f aca="false">IF(K35&lt;&gt;0,L35,0)</f>
        <v>0</v>
      </c>
    </row>
    <row r="36" s="174" customFormat="true" ht="14.25" hidden="false" customHeight="false" outlineLevel="0" collapsed="false">
      <c r="A36" s="159" t="n">
        <v>24</v>
      </c>
      <c r="B36" s="160" t="n">
        <f aca="false">IF('ORÇ.GLOBAL P CAIXA'!$K35="EXEC.",0,'ORÇ.REPROG. P CAIXA'!B36)</f>
        <v>0</v>
      </c>
      <c r="C36" s="161" t="n">
        <f aca="false">IF('ORÇ.GLOBAL P CAIXA'!$K35="EXEC.",0,'ORÇ.REPROG. P CAIXA'!C36)</f>
        <v>0</v>
      </c>
      <c r="D36" s="162" t="n">
        <f aca="false">IF('ORÇ.GLOBAL P CAIXA'!$K35="EXEC.",0,'ORÇ.REPROG. P CAIXA'!D36)</f>
        <v>0</v>
      </c>
      <c r="E36" s="163" t="n">
        <f aca="false">IF('ORÇ.GLOBAL P CAIXA'!$K35="EXEC.",0,'ORÇ.REPROG. P CAIXA'!E36)</f>
        <v>0</v>
      </c>
      <c r="F36" s="163" t="n">
        <f aca="false">IF('ORÇ.GLOBAL P CAIXA'!K35="EXEC.",0,IF('ORÇ.GLOBAL EMPRESA'!G35&gt;0,'ORÇ.GLOBAL EMPRESA'!G35,'ORÇ.GLOBAL P CAIXA'!F35))</f>
        <v>0</v>
      </c>
      <c r="G36" s="163" t="n">
        <f aca="false">IF(E36&lt;&gt;0,ROUND(E36*F36,2),IF(AE36=0,(SUMIF($W$13:$W$1012,B36,$AE$13:$AE$1012)),AE36))</f>
        <v>0</v>
      </c>
      <c r="H36" s="661" t="n">
        <f aca="false">IF('ORÇ.GLOBAL P CAIXA'!K35="EXEC.",0,'ORÇ.REPROG. P CAIXA'!H36)</f>
        <v>0</v>
      </c>
      <c r="I36" s="661" t="n">
        <f aca="false">IF('ORÇ.GLOBAL P CAIXA'!K35="EXEC.",0,'ORÇ.REPROG. P CAIXA'!I36)</f>
        <v>0</v>
      </c>
      <c r="J36" s="163" t="n">
        <f aca="false">IF(H36&lt;&gt;0,ROUND(H36*I36,2),IF(AJ36=0,(SUMIF($W$13:$W$1012,B36,$AJ$13:$AJ$1012)),AJ36))</f>
        <v>0</v>
      </c>
      <c r="K36" s="163" t="n">
        <f aca="false">H36-E36</f>
        <v>0</v>
      </c>
      <c r="L36" s="163" t="n">
        <f aca="false">J36-G36</f>
        <v>0</v>
      </c>
      <c r="M36" s="662" t="str">
        <f aca="false">IF('ORÇ.GLOBAL P CAIXA'!K35="EXEC.","",IF('ORÇ.REPROG. P CAIXA'!M36&gt;0,'ORÇ.REPROG. P CAIXA'!M36,""))</f>
        <v/>
      </c>
      <c r="N36" s="663" t="str">
        <f aca="false">IF('ORÇ.GLOBAL P CAIXA'!K35="EXEC.","",IF('ORÇ.REPROG. P CAIXA'!N36&gt;0,'ORÇ.REPROG. P CAIXA'!N36,""))</f>
        <v/>
      </c>
      <c r="O36" s="166" t="str">
        <f aca="false">IF('ORÇ.GLOBAL P CAIXA'!$K35="EXEC.","",'ORÇ.REPROG. P CAIXA'!O36)</f>
        <v/>
      </c>
      <c r="P36" s="167"/>
      <c r="Q36" s="168" t="str">
        <f aca="false">IF(B36&gt;0,"ok","ocultar")</f>
        <v>ocultar</v>
      </c>
      <c r="R36" s="649"/>
      <c r="S36" s="649"/>
      <c r="T36" s="650"/>
      <c r="V36" s="88"/>
      <c r="W36" s="157" t="n">
        <f aca="false">IF(B36=0,W35,IF(ISNONTEXT(B36)=TRUE(),INT(B36),INT(LEFT(B36,FIND(".",B36)-1))))</f>
        <v>3</v>
      </c>
      <c r="X36" s="157" t="str">
        <f aca="false">IF(X37=1,1,IF(B36&lt;&gt;0,1,IF(C36&lt;&gt;0,1,IF(D36&lt;&gt;0,1,IF(E36&lt;&gt;0,1,"")))))</f>
        <v/>
      </c>
      <c r="Y36" s="157" t="str">
        <f aca="false">IF(W36=0," ",IF(W36&lt;&gt;W35,W36," "))</f>
        <v> </v>
      </c>
      <c r="Z36" s="180"/>
      <c r="AA36" s="75" t="n">
        <f aca="false">IF(W36&lt;&gt;Y36,(IF(N36=0,G36*(INFORMAÇÕES!$Q$69/INFORMAÇÕES!$Q$72),IF(N36="R",G36,0))),0)</f>
        <v>0</v>
      </c>
      <c r="AB36" s="75" t="n">
        <f aca="false">IF(W36&lt;&gt;Y36,(IF(N36=0,G36*(INFORMAÇÕES!$Q$70/INFORMAÇÕES!$Q$72),IF(N36="C",G36,0))),0)</f>
        <v>0</v>
      </c>
      <c r="AC36" s="75" t="n">
        <f aca="false">IF(W36&lt;&gt;Y36,(IF(N36=0,G36*INFORMAÇÕES!$U$115,IF(N36="CF",G36,0))),0)</f>
        <v>0</v>
      </c>
      <c r="AD36" s="75" t="n">
        <f aca="false">IF(W36&lt;&gt;Y36,(IF(N36=0,G36*INFORMAÇÕES!$U$116,IF(N36="O",G36,0))),0)</f>
        <v>0</v>
      </c>
      <c r="AE36" s="75" t="n">
        <f aca="false">IF(E36&lt;&gt;0,G36,0)</f>
        <v>0</v>
      </c>
      <c r="AF36" s="75" t="n">
        <f aca="false">IF(W36&lt;&gt;Y36,(IF(N36=0,J36*(INFORMAÇÕES!$Q$89/INFORMAÇÕES!$Q$92),IF(N36="R",J36,0))),0)</f>
        <v>0</v>
      </c>
      <c r="AG36" s="75" t="n">
        <f aca="false">IF(W36&lt;&gt;Y36,(IF(N36=0,J36*(INFORMAÇÕES!$Q$90/INFORMAÇÕES!$Q$92),IF(N36="C",J36,0))),0)</f>
        <v>0</v>
      </c>
      <c r="AH36" s="75" t="n">
        <f aca="false">IF(W36&lt;&gt;Y36,(IF(N36="",J36*INFORMAÇÕES!$U$115,IF(N36="CF",J36,0))),0)</f>
        <v>0</v>
      </c>
      <c r="AI36" s="75" t="n">
        <f aca="false">IF(W36&lt;&gt;Y36,(IF(N36="",J36*INFORMAÇÕES!$U$116,IF(N36="O",J36,0))),0)</f>
        <v>0</v>
      </c>
      <c r="AJ36" s="75" t="n">
        <f aca="false">IF(H36&lt;&gt;0,J36,0)</f>
        <v>0</v>
      </c>
      <c r="AK36" s="75" t="n">
        <f aca="false">IF(K36&lt;&gt;0,L36,0)</f>
        <v>0</v>
      </c>
    </row>
    <row r="37" s="174" customFormat="true" ht="14.25" hidden="false" customHeight="false" outlineLevel="0" collapsed="false">
      <c r="A37" s="159" t="n">
        <v>25</v>
      </c>
      <c r="B37" s="160" t="n">
        <f aca="false">IF('ORÇ.GLOBAL P CAIXA'!$K36="EXEC.",0,'ORÇ.REPROG. P CAIXA'!B37)</f>
        <v>0</v>
      </c>
      <c r="C37" s="161" t="n">
        <f aca="false">IF('ORÇ.GLOBAL P CAIXA'!$K36="EXEC.",0,'ORÇ.REPROG. P CAIXA'!C37)</f>
        <v>0</v>
      </c>
      <c r="D37" s="162" t="n">
        <f aca="false">IF('ORÇ.GLOBAL P CAIXA'!$K36="EXEC.",0,'ORÇ.REPROG. P CAIXA'!D37)</f>
        <v>0</v>
      </c>
      <c r="E37" s="163" t="n">
        <f aca="false">IF('ORÇ.GLOBAL P CAIXA'!$K36="EXEC.",0,'ORÇ.REPROG. P CAIXA'!E37)</f>
        <v>0</v>
      </c>
      <c r="F37" s="163" t="n">
        <f aca="false">IF('ORÇ.GLOBAL P CAIXA'!K36="EXEC.",0,IF('ORÇ.GLOBAL EMPRESA'!G36&gt;0,'ORÇ.GLOBAL EMPRESA'!G36,'ORÇ.GLOBAL P CAIXA'!F36))</f>
        <v>0</v>
      </c>
      <c r="G37" s="163" t="n">
        <f aca="false">IF(E37&lt;&gt;0,ROUND(E37*F37,2),IF(AE37=0,(SUMIF($W$13:$W$1012,B37,$AE$13:$AE$1012)),AE37))</f>
        <v>0</v>
      </c>
      <c r="H37" s="661" t="n">
        <f aca="false">IF('ORÇ.GLOBAL P CAIXA'!K36="EXEC.",0,'ORÇ.REPROG. P CAIXA'!H37)</f>
        <v>0</v>
      </c>
      <c r="I37" s="661" t="n">
        <f aca="false">IF('ORÇ.GLOBAL P CAIXA'!K36="EXEC.",0,'ORÇ.REPROG. P CAIXA'!I37)</f>
        <v>0</v>
      </c>
      <c r="J37" s="163" t="n">
        <f aca="false">IF(H37&lt;&gt;0,ROUND(H37*I37,2),IF(AJ37=0,(SUMIF($W$13:$W$1012,B37,$AJ$13:$AJ$1012)),AJ37))</f>
        <v>0</v>
      </c>
      <c r="K37" s="163" t="n">
        <f aca="false">H37-E37</f>
        <v>0</v>
      </c>
      <c r="L37" s="163" t="n">
        <f aca="false">J37-G37</f>
        <v>0</v>
      </c>
      <c r="M37" s="662" t="str">
        <f aca="false">IF('ORÇ.GLOBAL P CAIXA'!K36="EXEC.","",IF('ORÇ.REPROG. P CAIXA'!M37&gt;0,'ORÇ.REPROG. P CAIXA'!M37,""))</f>
        <v/>
      </c>
      <c r="N37" s="663" t="str">
        <f aca="false">IF('ORÇ.GLOBAL P CAIXA'!K36="EXEC.","",IF('ORÇ.REPROG. P CAIXA'!N37&gt;0,'ORÇ.REPROG. P CAIXA'!N37,""))</f>
        <v/>
      </c>
      <c r="O37" s="166" t="str">
        <f aca="false">IF('ORÇ.GLOBAL P CAIXA'!$K36="EXEC.","",'ORÇ.REPROG. P CAIXA'!O37)</f>
        <v/>
      </c>
      <c r="P37" s="167"/>
      <c r="Q37" s="168" t="str">
        <f aca="false">IF(B37&gt;0,"ok","ocultar")</f>
        <v>ocultar</v>
      </c>
      <c r="R37" s="649"/>
      <c r="S37" s="649"/>
      <c r="T37" s="650"/>
      <c r="V37" s="88"/>
      <c r="W37" s="157" t="n">
        <f aca="false">IF(B37=0,W36,IF(ISNONTEXT(B37)=TRUE(),INT(B37),INT(LEFT(B37,FIND(".",B37)-1))))</f>
        <v>3</v>
      </c>
      <c r="X37" s="157" t="str">
        <f aca="false">IF(X38=1,1,IF(B37&lt;&gt;0,1,IF(C37&lt;&gt;0,1,IF(D37&lt;&gt;0,1,IF(E37&lt;&gt;0,1,"")))))</f>
        <v/>
      </c>
      <c r="Y37" s="157" t="str">
        <f aca="false">IF(W37=0," ",IF(W37&lt;&gt;W36,W37," "))</f>
        <v> </v>
      </c>
      <c r="Z37" s="180"/>
      <c r="AA37" s="75" t="n">
        <f aca="false">IF(W37&lt;&gt;Y37,(IF(N37=0,G37*(INFORMAÇÕES!$Q$69/INFORMAÇÕES!$Q$72),IF(N37="R",G37,0))),0)</f>
        <v>0</v>
      </c>
      <c r="AB37" s="75" t="n">
        <f aca="false">IF(W37&lt;&gt;Y37,(IF(N37=0,G37*(INFORMAÇÕES!$Q$70/INFORMAÇÕES!$Q$72),IF(N37="C",G37,0))),0)</f>
        <v>0</v>
      </c>
      <c r="AC37" s="75" t="n">
        <f aca="false">IF(W37&lt;&gt;Y37,(IF(N37=0,G37*INFORMAÇÕES!$U$115,IF(N37="CF",G37,0))),0)</f>
        <v>0</v>
      </c>
      <c r="AD37" s="75" t="n">
        <f aca="false">IF(W37&lt;&gt;Y37,(IF(N37=0,G37*INFORMAÇÕES!$U$116,IF(N37="O",G37,0))),0)</f>
        <v>0</v>
      </c>
      <c r="AE37" s="75" t="n">
        <f aca="false">IF(E37&lt;&gt;0,G37,0)</f>
        <v>0</v>
      </c>
      <c r="AF37" s="75" t="n">
        <f aca="false">IF(W37&lt;&gt;Y37,(IF(N37=0,J37*(INFORMAÇÕES!$Q$89/INFORMAÇÕES!$Q$92),IF(N37="R",J37,0))),0)</f>
        <v>0</v>
      </c>
      <c r="AG37" s="75" t="n">
        <f aca="false">IF(W37&lt;&gt;Y37,(IF(N37=0,J37*(INFORMAÇÕES!$Q$90/INFORMAÇÕES!$Q$92),IF(N37="C",J37,0))),0)</f>
        <v>0</v>
      </c>
      <c r="AH37" s="75" t="n">
        <f aca="false">IF(W37&lt;&gt;Y37,(IF(N37="",J37*INFORMAÇÕES!$U$115,IF(N37="CF",J37,0))),0)</f>
        <v>0</v>
      </c>
      <c r="AI37" s="75" t="n">
        <f aca="false">IF(W37&lt;&gt;Y37,(IF(N37="",J37*INFORMAÇÕES!$U$116,IF(N37="O",J37,0))),0)</f>
        <v>0</v>
      </c>
      <c r="AJ37" s="75" t="n">
        <f aca="false">IF(H37&lt;&gt;0,J37,0)</f>
        <v>0</v>
      </c>
      <c r="AK37" s="75" t="n">
        <f aca="false">IF(K37&lt;&gt;0,L37,0)</f>
        <v>0</v>
      </c>
    </row>
    <row r="38" s="174" customFormat="true" ht="14.25" hidden="false" customHeight="false" outlineLevel="0" collapsed="false">
      <c r="A38" s="159" t="n">
        <v>26</v>
      </c>
      <c r="B38" s="160" t="n">
        <f aca="false">IF('ORÇ.GLOBAL P CAIXA'!$K37="EXEC.",0,'ORÇ.REPROG. P CAIXA'!B38)</f>
        <v>0</v>
      </c>
      <c r="C38" s="161" t="n">
        <f aca="false">IF('ORÇ.GLOBAL P CAIXA'!$K37="EXEC.",0,'ORÇ.REPROG. P CAIXA'!C38)</f>
        <v>0</v>
      </c>
      <c r="D38" s="162" t="n">
        <f aca="false">IF('ORÇ.GLOBAL P CAIXA'!$K37="EXEC.",0,'ORÇ.REPROG. P CAIXA'!D38)</f>
        <v>0</v>
      </c>
      <c r="E38" s="163" t="n">
        <f aca="false">IF('ORÇ.GLOBAL P CAIXA'!$K37="EXEC.",0,'ORÇ.REPROG. P CAIXA'!E38)</f>
        <v>0</v>
      </c>
      <c r="F38" s="163" t="n">
        <f aca="false">IF('ORÇ.GLOBAL P CAIXA'!K37="EXEC.",0,IF('ORÇ.GLOBAL EMPRESA'!G37&gt;0,'ORÇ.GLOBAL EMPRESA'!G37,'ORÇ.GLOBAL P CAIXA'!F37))</f>
        <v>0</v>
      </c>
      <c r="G38" s="163" t="n">
        <f aca="false">IF(E38&lt;&gt;0,ROUND(E38*F38,2),IF(AE38=0,(SUMIF($W$13:$W$1012,B38,$AE$13:$AE$1012)),AE38))</f>
        <v>0</v>
      </c>
      <c r="H38" s="661" t="n">
        <f aca="false">IF('ORÇ.GLOBAL P CAIXA'!K37="EXEC.",0,'ORÇ.REPROG. P CAIXA'!H38)</f>
        <v>0</v>
      </c>
      <c r="I38" s="661" t="n">
        <f aca="false">IF('ORÇ.GLOBAL P CAIXA'!K37="EXEC.",0,'ORÇ.REPROG. P CAIXA'!I38)</f>
        <v>0</v>
      </c>
      <c r="J38" s="163" t="n">
        <f aca="false">IF(H38&lt;&gt;0,ROUND(H38*I38,2),IF(AJ38=0,(SUMIF($W$13:$W$1012,B38,$AJ$13:$AJ$1012)),AJ38))</f>
        <v>0</v>
      </c>
      <c r="K38" s="163" t="n">
        <f aca="false">H38-E38</f>
        <v>0</v>
      </c>
      <c r="L38" s="163" t="n">
        <f aca="false">J38-G38</f>
        <v>0</v>
      </c>
      <c r="M38" s="662" t="str">
        <f aca="false">IF('ORÇ.GLOBAL P CAIXA'!K37="EXEC.","",IF('ORÇ.REPROG. P CAIXA'!M38&gt;0,'ORÇ.REPROG. P CAIXA'!M38,""))</f>
        <v/>
      </c>
      <c r="N38" s="663" t="str">
        <f aca="false">IF('ORÇ.GLOBAL P CAIXA'!K37="EXEC.","",IF('ORÇ.REPROG. P CAIXA'!N38&gt;0,'ORÇ.REPROG. P CAIXA'!N38,""))</f>
        <v/>
      </c>
      <c r="O38" s="166" t="str">
        <f aca="false">IF('ORÇ.GLOBAL P CAIXA'!$K37="EXEC.","",'ORÇ.REPROG. P CAIXA'!O38)</f>
        <v/>
      </c>
      <c r="P38" s="167"/>
      <c r="Q38" s="168" t="str">
        <f aca="false">IF(B38&gt;0,"ok","ocultar")</f>
        <v>ocultar</v>
      </c>
      <c r="R38" s="649"/>
      <c r="S38" s="649"/>
      <c r="T38" s="650"/>
      <c r="V38" s="88"/>
      <c r="W38" s="157" t="n">
        <f aca="false">IF(B38=0,W37,IF(ISNONTEXT(B38)=TRUE(),INT(B38),INT(LEFT(B38,FIND(".",B38)-1))))</f>
        <v>3</v>
      </c>
      <c r="X38" s="157" t="str">
        <f aca="false">IF(X39=1,1,IF(B38&lt;&gt;0,1,IF(C38&lt;&gt;0,1,IF(D38&lt;&gt;0,1,IF(E38&lt;&gt;0,1,"")))))</f>
        <v/>
      </c>
      <c r="Y38" s="157" t="str">
        <f aca="false">IF(W38=0," ",IF(W38&lt;&gt;W37,W38," "))</f>
        <v> </v>
      </c>
      <c r="Z38" s="180"/>
      <c r="AA38" s="75" t="n">
        <f aca="false">IF(W38&lt;&gt;Y38,(IF(N38=0,G38*(INFORMAÇÕES!$Q$69/INFORMAÇÕES!$Q$72),IF(N38="R",G38,0))),0)</f>
        <v>0</v>
      </c>
      <c r="AB38" s="75" t="n">
        <f aca="false">IF(W38&lt;&gt;Y38,(IF(N38=0,G38*(INFORMAÇÕES!$Q$70/INFORMAÇÕES!$Q$72),IF(N38="C",G38,0))),0)</f>
        <v>0</v>
      </c>
      <c r="AC38" s="75" t="n">
        <f aca="false">IF(W38&lt;&gt;Y38,(IF(N38=0,G38*INFORMAÇÕES!$U$115,IF(N38="CF",G38,0))),0)</f>
        <v>0</v>
      </c>
      <c r="AD38" s="75" t="n">
        <f aca="false">IF(W38&lt;&gt;Y38,(IF(N38=0,G38*INFORMAÇÕES!$U$116,IF(N38="O",G38,0))),0)</f>
        <v>0</v>
      </c>
      <c r="AE38" s="75" t="n">
        <f aca="false">IF(E38&lt;&gt;0,G38,0)</f>
        <v>0</v>
      </c>
      <c r="AF38" s="75" t="n">
        <f aca="false">IF(W38&lt;&gt;Y38,(IF(N38=0,J38*(INFORMAÇÕES!$Q$89/INFORMAÇÕES!$Q$92),IF(N38="R",J38,0))),0)</f>
        <v>0</v>
      </c>
      <c r="AG38" s="75" t="n">
        <f aca="false">IF(W38&lt;&gt;Y38,(IF(N38=0,J38*(INFORMAÇÕES!$Q$90/INFORMAÇÕES!$Q$92),IF(N38="C",J38,0))),0)</f>
        <v>0</v>
      </c>
      <c r="AH38" s="75" t="n">
        <f aca="false">IF(W38&lt;&gt;Y38,(IF(N38="",J38*INFORMAÇÕES!$U$115,IF(N38="CF",J38,0))),0)</f>
        <v>0</v>
      </c>
      <c r="AI38" s="75" t="n">
        <f aca="false">IF(W38&lt;&gt;Y38,(IF(N38="",J38*INFORMAÇÕES!$U$116,IF(N38="O",J38,0))),0)</f>
        <v>0</v>
      </c>
      <c r="AJ38" s="75" t="n">
        <f aca="false">IF(H38&lt;&gt;0,J38,0)</f>
        <v>0</v>
      </c>
      <c r="AK38" s="75" t="n">
        <f aca="false">IF(K38&lt;&gt;0,L38,0)</f>
        <v>0</v>
      </c>
    </row>
    <row r="39" s="174" customFormat="true" ht="14.25" hidden="false" customHeight="false" outlineLevel="0" collapsed="false">
      <c r="A39" s="159" t="n">
        <v>27</v>
      </c>
      <c r="B39" s="160" t="n">
        <f aca="false">IF('ORÇ.GLOBAL P CAIXA'!$K38="EXEC.",0,'ORÇ.REPROG. P CAIXA'!B39)</f>
        <v>0</v>
      </c>
      <c r="C39" s="161" t="n">
        <f aca="false">IF('ORÇ.GLOBAL P CAIXA'!$K38="EXEC.",0,'ORÇ.REPROG. P CAIXA'!C39)</f>
        <v>0</v>
      </c>
      <c r="D39" s="162" t="n">
        <f aca="false">IF('ORÇ.GLOBAL P CAIXA'!$K38="EXEC.",0,'ORÇ.REPROG. P CAIXA'!D39)</f>
        <v>0</v>
      </c>
      <c r="E39" s="163" t="n">
        <f aca="false">IF('ORÇ.GLOBAL P CAIXA'!$K38="EXEC.",0,'ORÇ.REPROG. P CAIXA'!E39)</f>
        <v>0</v>
      </c>
      <c r="F39" s="163" t="n">
        <f aca="false">IF('ORÇ.GLOBAL P CAIXA'!K38="EXEC.",0,IF('ORÇ.GLOBAL EMPRESA'!G38&gt;0,'ORÇ.GLOBAL EMPRESA'!G38,'ORÇ.GLOBAL P CAIXA'!F38))</f>
        <v>0</v>
      </c>
      <c r="G39" s="163" t="n">
        <f aca="false">IF(E39&lt;&gt;0,ROUND(E39*F39,2),IF(AE39=0,(SUMIF($W$13:$W$1012,B39,$AE$13:$AE$1012)),AE39))</f>
        <v>0</v>
      </c>
      <c r="H39" s="661" t="n">
        <f aca="false">IF('ORÇ.GLOBAL P CAIXA'!K38="EXEC.",0,'ORÇ.REPROG. P CAIXA'!H39)</f>
        <v>0</v>
      </c>
      <c r="I39" s="661" t="n">
        <f aca="false">IF('ORÇ.GLOBAL P CAIXA'!K38="EXEC.",0,'ORÇ.REPROG. P CAIXA'!I39)</f>
        <v>0</v>
      </c>
      <c r="J39" s="163" t="n">
        <f aca="false">IF(H39&lt;&gt;0,ROUND(H39*I39,2),IF(AJ39=0,(SUMIF($W$13:$W$1012,B39,$AJ$13:$AJ$1012)),AJ39))</f>
        <v>0</v>
      </c>
      <c r="K39" s="163" t="n">
        <f aca="false">H39-E39</f>
        <v>0</v>
      </c>
      <c r="L39" s="163" t="n">
        <f aca="false">J39-G39</f>
        <v>0</v>
      </c>
      <c r="M39" s="662" t="str">
        <f aca="false">IF('ORÇ.GLOBAL P CAIXA'!K38="EXEC.","",IF('ORÇ.REPROG. P CAIXA'!M39&gt;0,'ORÇ.REPROG. P CAIXA'!M39,""))</f>
        <v/>
      </c>
      <c r="N39" s="663" t="str">
        <f aca="false">IF('ORÇ.GLOBAL P CAIXA'!K38="EXEC.","",IF('ORÇ.REPROG. P CAIXA'!N39&gt;0,'ORÇ.REPROG. P CAIXA'!N39,""))</f>
        <v/>
      </c>
      <c r="O39" s="166" t="str">
        <f aca="false">IF('ORÇ.GLOBAL P CAIXA'!$K38="EXEC.","",'ORÇ.REPROG. P CAIXA'!O39)</f>
        <v/>
      </c>
      <c r="P39" s="167"/>
      <c r="Q39" s="168" t="str">
        <f aca="false">IF(B39&gt;0,"ok","ocultar")</f>
        <v>ocultar</v>
      </c>
      <c r="R39" s="649"/>
      <c r="S39" s="649"/>
      <c r="T39" s="650"/>
      <c r="V39" s="88"/>
      <c r="W39" s="157" t="n">
        <f aca="false">IF(B39=0,W38,IF(ISNONTEXT(B39)=TRUE(),INT(B39),INT(LEFT(B39,FIND(".",B39)-1))))</f>
        <v>3</v>
      </c>
      <c r="X39" s="157" t="str">
        <f aca="false">IF(X40=1,1,IF(B39&lt;&gt;0,1,IF(C39&lt;&gt;0,1,IF(D39&lt;&gt;0,1,IF(E39&lt;&gt;0,1,"")))))</f>
        <v/>
      </c>
      <c r="Y39" s="157" t="str">
        <f aca="false">IF(W39=0," ",IF(W39&lt;&gt;W38,W39," "))</f>
        <v> </v>
      </c>
      <c r="Z39" s="180"/>
      <c r="AA39" s="75" t="n">
        <f aca="false">IF(W39&lt;&gt;Y39,(IF(N39=0,G39*(INFORMAÇÕES!$Q$69/INFORMAÇÕES!$Q$72),IF(N39="R",G39,0))),0)</f>
        <v>0</v>
      </c>
      <c r="AB39" s="75" t="n">
        <f aca="false">IF(W39&lt;&gt;Y39,(IF(N39=0,G39*(INFORMAÇÕES!$Q$70/INFORMAÇÕES!$Q$72),IF(N39="C",G39,0))),0)</f>
        <v>0</v>
      </c>
      <c r="AC39" s="75" t="n">
        <f aca="false">IF(W39&lt;&gt;Y39,(IF(N39=0,G39*INFORMAÇÕES!$U$115,IF(N39="CF",G39,0))),0)</f>
        <v>0</v>
      </c>
      <c r="AD39" s="75" t="n">
        <f aca="false">IF(W39&lt;&gt;Y39,(IF(N39=0,G39*INFORMAÇÕES!$U$116,IF(N39="O",G39,0))),0)</f>
        <v>0</v>
      </c>
      <c r="AE39" s="75" t="n">
        <f aca="false">IF(E39&lt;&gt;0,G39,0)</f>
        <v>0</v>
      </c>
      <c r="AF39" s="75" t="n">
        <f aca="false">IF(W39&lt;&gt;Y39,(IF(N39=0,J39*(INFORMAÇÕES!$Q$89/INFORMAÇÕES!$Q$92),IF(N39="R",J39,0))),0)</f>
        <v>0</v>
      </c>
      <c r="AG39" s="75" t="n">
        <f aca="false">IF(W39&lt;&gt;Y39,(IF(N39=0,J39*(INFORMAÇÕES!$Q$90/INFORMAÇÕES!$Q$92),IF(N39="C",J39,0))),0)</f>
        <v>0</v>
      </c>
      <c r="AH39" s="75" t="n">
        <f aca="false">IF(W39&lt;&gt;Y39,(IF(N39="",J39*INFORMAÇÕES!$U$115,IF(N39="CF",J39,0))),0)</f>
        <v>0</v>
      </c>
      <c r="AI39" s="75" t="n">
        <f aca="false">IF(W39&lt;&gt;Y39,(IF(N39="",J39*INFORMAÇÕES!$U$116,IF(N39="O",J39,0))),0)</f>
        <v>0</v>
      </c>
      <c r="AJ39" s="75" t="n">
        <f aca="false">IF(H39&lt;&gt;0,J39,0)</f>
        <v>0</v>
      </c>
      <c r="AK39" s="75" t="n">
        <f aca="false">IF(K39&lt;&gt;0,L39,0)</f>
        <v>0</v>
      </c>
    </row>
    <row r="40" s="174" customFormat="true" ht="14.25" hidden="false" customHeight="false" outlineLevel="0" collapsed="false">
      <c r="A40" s="159" t="n">
        <v>28</v>
      </c>
      <c r="B40" s="160" t="n">
        <f aca="false">IF('ORÇ.GLOBAL P CAIXA'!$K39="EXEC.",0,'ORÇ.REPROG. P CAIXA'!B40)</f>
        <v>0</v>
      </c>
      <c r="C40" s="161" t="n">
        <f aca="false">IF('ORÇ.GLOBAL P CAIXA'!$K39="EXEC.",0,'ORÇ.REPROG. P CAIXA'!C40)</f>
        <v>0</v>
      </c>
      <c r="D40" s="162" t="n">
        <f aca="false">IF('ORÇ.GLOBAL P CAIXA'!$K39="EXEC.",0,'ORÇ.REPROG. P CAIXA'!D40)</f>
        <v>0</v>
      </c>
      <c r="E40" s="163" t="n">
        <f aca="false">IF('ORÇ.GLOBAL P CAIXA'!$K39="EXEC.",0,'ORÇ.REPROG. P CAIXA'!E40)</f>
        <v>0</v>
      </c>
      <c r="F40" s="163" t="n">
        <f aca="false">IF('ORÇ.GLOBAL P CAIXA'!K39="EXEC.",0,IF('ORÇ.GLOBAL EMPRESA'!G39&gt;0,'ORÇ.GLOBAL EMPRESA'!G39,'ORÇ.GLOBAL P CAIXA'!F39))</f>
        <v>0</v>
      </c>
      <c r="G40" s="163" t="n">
        <f aca="false">IF(E40&lt;&gt;0,ROUND(E40*F40,2),IF(AE40=0,(SUMIF($W$13:$W$1012,B40,$AE$13:$AE$1012)),AE40))</f>
        <v>0</v>
      </c>
      <c r="H40" s="661" t="n">
        <f aca="false">IF('ORÇ.GLOBAL P CAIXA'!K39="EXEC.",0,'ORÇ.REPROG. P CAIXA'!H40)</f>
        <v>0</v>
      </c>
      <c r="I40" s="661" t="n">
        <f aca="false">IF('ORÇ.GLOBAL P CAIXA'!K39="EXEC.",0,'ORÇ.REPROG. P CAIXA'!I40)</f>
        <v>0</v>
      </c>
      <c r="J40" s="163" t="n">
        <f aca="false">IF(H40&lt;&gt;0,ROUND(H40*I40,2),IF(AJ40=0,(SUMIF($W$13:$W$1012,B40,$AJ$13:$AJ$1012)),AJ40))</f>
        <v>0</v>
      </c>
      <c r="K40" s="163" t="n">
        <f aca="false">H40-E40</f>
        <v>0</v>
      </c>
      <c r="L40" s="163" t="n">
        <f aca="false">J40-G40</f>
        <v>0</v>
      </c>
      <c r="M40" s="662" t="str">
        <f aca="false">IF('ORÇ.GLOBAL P CAIXA'!K39="EXEC.","",IF('ORÇ.REPROG. P CAIXA'!M40&gt;0,'ORÇ.REPROG. P CAIXA'!M40,""))</f>
        <v/>
      </c>
      <c r="N40" s="663" t="str">
        <f aca="false">IF('ORÇ.GLOBAL P CAIXA'!K39="EXEC.","",IF('ORÇ.REPROG. P CAIXA'!N40&gt;0,'ORÇ.REPROG. P CAIXA'!N40,""))</f>
        <v/>
      </c>
      <c r="O40" s="166" t="str">
        <f aca="false">IF('ORÇ.GLOBAL P CAIXA'!$K39="EXEC.","",'ORÇ.REPROG. P CAIXA'!O40)</f>
        <v/>
      </c>
      <c r="P40" s="167"/>
      <c r="Q40" s="168" t="str">
        <f aca="false">IF(B40&gt;0,"ok","ocultar")</f>
        <v>ocultar</v>
      </c>
      <c r="R40" s="649"/>
      <c r="S40" s="649"/>
      <c r="T40" s="650"/>
      <c r="V40" s="88"/>
      <c r="W40" s="157" t="n">
        <f aca="false">IF(B40=0,W39,IF(ISNONTEXT(B40)=TRUE(),INT(B40),INT(LEFT(B40,FIND(".",B40)-1))))</f>
        <v>3</v>
      </c>
      <c r="X40" s="157" t="str">
        <f aca="false">IF(X41=1,1,IF(B40&lt;&gt;0,1,IF(C40&lt;&gt;0,1,IF(D40&lt;&gt;0,1,IF(E40&lt;&gt;0,1,"")))))</f>
        <v/>
      </c>
      <c r="Y40" s="157" t="str">
        <f aca="false">IF(W40=0," ",IF(W40&lt;&gt;W39,W40," "))</f>
        <v> </v>
      </c>
      <c r="Z40" s="180"/>
      <c r="AA40" s="75" t="n">
        <f aca="false">IF(W40&lt;&gt;Y40,(IF(N40=0,G40*(INFORMAÇÕES!$Q$69/INFORMAÇÕES!$Q$72),IF(N40="R",G40,0))),0)</f>
        <v>0</v>
      </c>
      <c r="AB40" s="75" t="n">
        <f aca="false">IF(W40&lt;&gt;Y40,(IF(N40=0,G40*(INFORMAÇÕES!$Q$70/INFORMAÇÕES!$Q$72),IF(N40="C",G40,0))),0)</f>
        <v>0</v>
      </c>
      <c r="AC40" s="75" t="n">
        <f aca="false">IF(W40&lt;&gt;Y40,(IF(N40=0,G40*INFORMAÇÕES!$U$115,IF(N40="CF",G40,0))),0)</f>
        <v>0</v>
      </c>
      <c r="AD40" s="75" t="n">
        <f aca="false">IF(W40&lt;&gt;Y40,(IF(N40=0,G40*INFORMAÇÕES!$U$116,IF(N40="O",G40,0))),0)</f>
        <v>0</v>
      </c>
      <c r="AE40" s="75" t="n">
        <f aca="false">IF(E40&lt;&gt;0,G40,0)</f>
        <v>0</v>
      </c>
      <c r="AF40" s="75" t="n">
        <f aca="false">IF(W40&lt;&gt;Y40,(IF(N40=0,J40*(INFORMAÇÕES!$Q$89/INFORMAÇÕES!$Q$92),IF(N40="R",J40,0))),0)</f>
        <v>0</v>
      </c>
      <c r="AG40" s="75" t="n">
        <f aca="false">IF(W40&lt;&gt;Y40,(IF(N40=0,J40*(INFORMAÇÕES!$Q$90/INFORMAÇÕES!$Q$92),IF(N40="C",J40,0))),0)</f>
        <v>0</v>
      </c>
      <c r="AH40" s="75" t="n">
        <f aca="false">IF(W40&lt;&gt;Y40,(IF(N40="",J40*INFORMAÇÕES!$U$115,IF(N40="CF",J40,0))),0)</f>
        <v>0</v>
      </c>
      <c r="AI40" s="75" t="n">
        <f aca="false">IF(W40&lt;&gt;Y40,(IF(N40="",J40*INFORMAÇÕES!$U$116,IF(N40="O",J40,0))),0)</f>
        <v>0</v>
      </c>
      <c r="AJ40" s="75" t="n">
        <f aca="false">IF(H40&lt;&gt;0,J40,0)</f>
        <v>0</v>
      </c>
      <c r="AK40" s="75" t="n">
        <f aca="false">IF(K40&lt;&gt;0,L40,0)</f>
        <v>0</v>
      </c>
    </row>
    <row r="41" s="174" customFormat="true" ht="14.25" hidden="false" customHeight="false" outlineLevel="0" collapsed="false">
      <c r="A41" s="159" t="n">
        <v>29</v>
      </c>
      <c r="B41" s="160" t="n">
        <f aca="false">IF('ORÇ.GLOBAL P CAIXA'!$K40="EXEC.",0,'ORÇ.REPROG. P CAIXA'!B41)</f>
        <v>0</v>
      </c>
      <c r="C41" s="161" t="n">
        <f aca="false">IF('ORÇ.GLOBAL P CAIXA'!$K40="EXEC.",0,'ORÇ.REPROG. P CAIXA'!C41)</f>
        <v>0</v>
      </c>
      <c r="D41" s="162" t="n">
        <f aca="false">IF('ORÇ.GLOBAL P CAIXA'!$K40="EXEC.",0,'ORÇ.REPROG. P CAIXA'!D41)</f>
        <v>0</v>
      </c>
      <c r="E41" s="163" t="n">
        <f aca="false">IF('ORÇ.GLOBAL P CAIXA'!$K40="EXEC.",0,'ORÇ.REPROG. P CAIXA'!E41)</f>
        <v>0</v>
      </c>
      <c r="F41" s="163" t="n">
        <f aca="false">IF('ORÇ.GLOBAL P CAIXA'!K40="EXEC.",0,IF('ORÇ.GLOBAL EMPRESA'!G40&gt;0,'ORÇ.GLOBAL EMPRESA'!G40,'ORÇ.GLOBAL P CAIXA'!F40))</f>
        <v>0</v>
      </c>
      <c r="G41" s="163" t="n">
        <f aca="false">IF(E41&lt;&gt;0,ROUND(E41*F41,2),IF(AE41=0,(SUMIF($W$13:$W$1012,B41,$AE$13:$AE$1012)),AE41))</f>
        <v>0</v>
      </c>
      <c r="H41" s="661" t="n">
        <f aca="false">IF('ORÇ.GLOBAL P CAIXA'!K40="EXEC.",0,'ORÇ.REPROG. P CAIXA'!H41)</f>
        <v>0</v>
      </c>
      <c r="I41" s="661" t="n">
        <f aca="false">IF('ORÇ.GLOBAL P CAIXA'!K40="EXEC.",0,'ORÇ.REPROG. P CAIXA'!I41)</f>
        <v>0</v>
      </c>
      <c r="J41" s="163" t="n">
        <f aca="false">IF(H41&lt;&gt;0,ROUND(H41*I41,2),IF(AJ41=0,(SUMIF($W$13:$W$1012,B41,$AJ$13:$AJ$1012)),AJ41))</f>
        <v>0</v>
      </c>
      <c r="K41" s="163" t="n">
        <f aca="false">H41-E41</f>
        <v>0</v>
      </c>
      <c r="L41" s="163" t="n">
        <f aca="false">J41-G41</f>
        <v>0</v>
      </c>
      <c r="M41" s="662" t="str">
        <f aca="false">IF('ORÇ.GLOBAL P CAIXA'!K40="EXEC.","",IF('ORÇ.REPROG. P CAIXA'!M41&gt;0,'ORÇ.REPROG. P CAIXA'!M41,""))</f>
        <v/>
      </c>
      <c r="N41" s="663" t="str">
        <f aca="false">IF('ORÇ.GLOBAL P CAIXA'!K40="EXEC.","",IF('ORÇ.REPROG. P CAIXA'!N41&gt;0,'ORÇ.REPROG. P CAIXA'!N41,""))</f>
        <v/>
      </c>
      <c r="O41" s="166" t="str">
        <f aca="false">IF('ORÇ.GLOBAL P CAIXA'!$K40="EXEC.","",'ORÇ.REPROG. P CAIXA'!O41)</f>
        <v/>
      </c>
      <c r="P41" s="167"/>
      <c r="Q41" s="168" t="str">
        <f aca="false">IF(B41&gt;0,"ok","ocultar")</f>
        <v>ocultar</v>
      </c>
      <c r="R41" s="649"/>
      <c r="S41" s="649"/>
      <c r="T41" s="650"/>
      <c r="V41" s="88"/>
      <c r="W41" s="157" t="n">
        <f aca="false">IF(B41=0,W40,IF(ISNONTEXT(B41)=TRUE(),INT(B41),INT(LEFT(B41,FIND(".",B41)-1))))</f>
        <v>3</v>
      </c>
      <c r="X41" s="157" t="str">
        <f aca="false">IF(X42=1,1,IF(B41&lt;&gt;0,1,IF(C41&lt;&gt;0,1,IF(D41&lt;&gt;0,1,IF(E41&lt;&gt;0,1,"")))))</f>
        <v/>
      </c>
      <c r="Y41" s="157" t="str">
        <f aca="false">IF(W41=0," ",IF(W41&lt;&gt;W40,W41," "))</f>
        <v> </v>
      </c>
      <c r="Z41" s="180"/>
      <c r="AA41" s="75" t="n">
        <f aca="false">IF(W41&lt;&gt;Y41,(IF(N41=0,G41*(INFORMAÇÕES!$Q$69/INFORMAÇÕES!$Q$72),IF(N41="R",G41,0))),0)</f>
        <v>0</v>
      </c>
      <c r="AB41" s="75" t="n">
        <f aca="false">IF(W41&lt;&gt;Y41,(IF(N41=0,G41*(INFORMAÇÕES!$Q$70/INFORMAÇÕES!$Q$72),IF(N41="C",G41,0))),0)</f>
        <v>0</v>
      </c>
      <c r="AC41" s="75" t="n">
        <f aca="false">IF(W41&lt;&gt;Y41,(IF(N41=0,G41*INFORMAÇÕES!$U$115,IF(N41="CF",G41,0))),0)</f>
        <v>0</v>
      </c>
      <c r="AD41" s="75" t="n">
        <f aca="false">IF(W41&lt;&gt;Y41,(IF(N41=0,G41*INFORMAÇÕES!$U$116,IF(N41="O",G41,0))),0)</f>
        <v>0</v>
      </c>
      <c r="AE41" s="75" t="n">
        <f aca="false">IF(E41&lt;&gt;0,G41,0)</f>
        <v>0</v>
      </c>
      <c r="AF41" s="75" t="n">
        <f aca="false">IF(W41&lt;&gt;Y41,(IF(N41=0,J41*(INFORMAÇÕES!$Q$89/INFORMAÇÕES!$Q$92),IF(N41="R",J41,0))),0)</f>
        <v>0</v>
      </c>
      <c r="AG41" s="75" t="n">
        <f aca="false">IF(W41&lt;&gt;Y41,(IF(N41=0,J41*(INFORMAÇÕES!$Q$90/INFORMAÇÕES!$Q$92),IF(N41="C",J41,0))),0)</f>
        <v>0</v>
      </c>
      <c r="AH41" s="75" t="n">
        <f aca="false">IF(W41&lt;&gt;Y41,(IF(N41="",J41*INFORMAÇÕES!$U$115,IF(N41="CF",J41,0))),0)</f>
        <v>0</v>
      </c>
      <c r="AI41" s="75" t="n">
        <f aca="false">IF(W41&lt;&gt;Y41,(IF(N41="",J41*INFORMAÇÕES!$U$116,IF(N41="O",J41,0))),0)</f>
        <v>0</v>
      </c>
      <c r="AJ41" s="75" t="n">
        <f aca="false">IF(H41&lt;&gt;0,J41,0)</f>
        <v>0</v>
      </c>
      <c r="AK41" s="75" t="n">
        <f aca="false">IF(K41&lt;&gt;0,L41,0)</f>
        <v>0</v>
      </c>
    </row>
    <row r="42" s="174" customFormat="true" ht="14.25" hidden="false" customHeight="false" outlineLevel="0" collapsed="false">
      <c r="A42" s="159" t="n">
        <v>30</v>
      </c>
      <c r="B42" s="160" t="n">
        <f aca="false">IF('ORÇ.GLOBAL P CAIXA'!$K41="EXEC.",0,'ORÇ.REPROG. P CAIXA'!B42)</f>
        <v>0</v>
      </c>
      <c r="C42" s="161" t="n">
        <f aca="false">IF('ORÇ.GLOBAL P CAIXA'!$K41="EXEC.",0,'ORÇ.REPROG. P CAIXA'!C42)</f>
        <v>0</v>
      </c>
      <c r="D42" s="162" t="n">
        <f aca="false">IF('ORÇ.GLOBAL P CAIXA'!$K41="EXEC.",0,'ORÇ.REPROG. P CAIXA'!D42)</f>
        <v>0</v>
      </c>
      <c r="E42" s="163" t="n">
        <f aca="false">IF('ORÇ.GLOBAL P CAIXA'!$K41="EXEC.",0,'ORÇ.REPROG. P CAIXA'!E42)</f>
        <v>0</v>
      </c>
      <c r="F42" s="163" t="n">
        <f aca="false">IF('ORÇ.GLOBAL P CAIXA'!K41="EXEC.",0,IF('ORÇ.GLOBAL EMPRESA'!G41&gt;0,'ORÇ.GLOBAL EMPRESA'!G41,'ORÇ.GLOBAL P CAIXA'!F41))</f>
        <v>0</v>
      </c>
      <c r="G42" s="163" t="n">
        <f aca="false">IF(E42&lt;&gt;0,ROUND(E42*F42,2),IF(AE42=0,(SUMIF($W$13:$W$1012,B42,$AE$13:$AE$1012)),AE42))</f>
        <v>0</v>
      </c>
      <c r="H42" s="661" t="n">
        <f aca="false">IF('ORÇ.GLOBAL P CAIXA'!K41="EXEC.",0,'ORÇ.REPROG. P CAIXA'!H42)</f>
        <v>0</v>
      </c>
      <c r="I42" s="661" t="n">
        <f aca="false">IF('ORÇ.GLOBAL P CAIXA'!K41="EXEC.",0,'ORÇ.REPROG. P CAIXA'!I42)</f>
        <v>0</v>
      </c>
      <c r="J42" s="163" t="n">
        <f aca="false">IF(H42&lt;&gt;0,ROUND(H42*I42,2),IF(AJ42=0,(SUMIF($W$13:$W$1012,B42,$AJ$13:$AJ$1012)),AJ42))</f>
        <v>0</v>
      </c>
      <c r="K42" s="163" t="n">
        <f aca="false">H42-E42</f>
        <v>0</v>
      </c>
      <c r="L42" s="163" t="n">
        <f aca="false">J42-G42</f>
        <v>0</v>
      </c>
      <c r="M42" s="662" t="str">
        <f aca="false">IF('ORÇ.GLOBAL P CAIXA'!K41="EXEC.","",IF('ORÇ.REPROG. P CAIXA'!M42&gt;0,'ORÇ.REPROG. P CAIXA'!M42,""))</f>
        <v/>
      </c>
      <c r="N42" s="663" t="str">
        <f aca="false">IF('ORÇ.GLOBAL P CAIXA'!K41="EXEC.","",IF('ORÇ.REPROG. P CAIXA'!N42&gt;0,'ORÇ.REPROG. P CAIXA'!N42,""))</f>
        <v/>
      </c>
      <c r="O42" s="166" t="str">
        <f aca="false">IF('ORÇ.GLOBAL P CAIXA'!$K41="EXEC.","",'ORÇ.REPROG. P CAIXA'!O42)</f>
        <v/>
      </c>
      <c r="P42" s="167"/>
      <c r="Q42" s="168" t="str">
        <f aca="false">IF(B42&gt;0,"ok","ocultar")</f>
        <v>ocultar</v>
      </c>
      <c r="R42" s="649"/>
      <c r="S42" s="649"/>
      <c r="T42" s="650"/>
      <c r="V42" s="88"/>
      <c r="W42" s="157" t="n">
        <f aca="false">IF(B42=0,W41,IF(ISNONTEXT(B42)=TRUE(),INT(B42),INT(LEFT(B42,FIND(".",B42)-1))))</f>
        <v>3</v>
      </c>
      <c r="X42" s="157" t="str">
        <f aca="false">IF(X43=1,1,IF(B42&lt;&gt;0,1,IF(C42&lt;&gt;0,1,IF(D42&lt;&gt;0,1,IF(E42&lt;&gt;0,1,"")))))</f>
        <v/>
      </c>
      <c r="Y42" s="157" t="str">
        <f aca="false">IF(W42=0," ",IF(W42&lt;&gt;W41,W42," "))</f>
        <v> </v>
      </c>
      <c r="Z42" s="180"/>
      <c r="AA42" s="75" t="n">
        <f aca="false">IF(W42&lt;&gt;Y42,(IF(N42=0,G42*(INFORMAÇÕES!$Q$69/INFORMAÇÕES!$Q$72),IF(N42="R",G42,0))),0)</f>
        <v>0</v>
      </c>
      <c r="AB42" s="75" t="n">
        <f aca="false">IF(W42&lt;&gt;Y42,(IF(N42=0,G42*(INFORMAÇÕES!$Q$70/INFORMAÇÕES!$Q$72),IF(N42="C",G42,0))),0)</f>
        <v>0</v>
      </c>
      <c r="AC42" s="75" t="n">
        <f aca="false">IF(W42&lt;&gt;Y42,(IF(N42=0,G42*INFORMAÇÕES!$U$115,IF(N42="CF",G42,0))),0)</f>
        <v>0</v>
      </c>
      <c r="AD42" s="75" t="n">
        <f aca="false">IF(W42&lt;&gt;Y42,(IF(N42=0,G42*INFORMAÇÕES!$U$116,IF(N42="O",G42,0))),0)</f>
        <v>0</v>
      </c>
      <c r="AE42" s="75" t="n">
        <f aca="false">IF(E42&lt;&gt;0,G42,0)</f>
        <v>0</v>
      </c>
      <c r="AF42" s="75" t="n">
        <f aca="false">IF(W42&lt;&gt;Y42,(IF(N42=0,J42*(INFORMAÇÕES!$Q$89/INFORMAÇÕES!$Q$92),IF(N42="R",J42,0))),0)</f>
        <v>0</v>
      </c>
      <c r="AG42" s="75" t="n">
        <f aca="false">IF(W42&lt;&gt;Y42,(IF(N42=0,J42*(INFORMAÇÕES!$Q$90/INFORMAÇÕES!$Q$92),IF(N42="C",J42,0))),0)</f>
        <v>0</v>
      </c>
      <c r="AH42" s="75" t="n">
        <f aca="false">IF(W42&lt;&gt;Y42,(IF(N42="",J42*INFORMAÇÕES!$U$115,IF(N42="CF",J42,0))),0)</f>
        <v>0</v>
      </c>
      <c r="AI42" s="75" t="n">
        <f aca="false">IF(W42&lt;&gt;Y42,(IF(N42="",J42*INFORMAÇÕES!$U$116,IF(N42="O",J42,0))),0)</f>
        <v>0</v>
      </c>
      <c r="AJ42" s="75" t="n">
        <f aca="false">IF(H42&lt;&gt;0,J42,0)</f>
        <v>0</v>
      </c>
      <c r="AK42" s="75" t="n">
        <f aca="false">IF(K42&lt;&gt;0,L42,0)</f>
        <v>0</v>
      </c>
    </row>
    <row r="43" s="174" customFormat="true" ht="14.25" hidden="false" customHeight="false" outlineLevel="0" collapsed="false">
      <c r="A43" s="159" t="n">
        <v>31</v>
      </c>
      <c r="B43" s="160" t="n">
        <f aca="false">IF('ORÇ.GLOBAL P CAIXA'!$K42="EXEC.",0,'ORÇ.REPROG. P CAIXA'!B43)</f>
        <v>0</v>
      </c>
      <c r="C43" s="161" t="n">
        <f aca="false">IF('ORÇ.GLOBAL P CAIXA'!$K42="EXEC.",0,'ORÇ.REPROG. P CAIXA'!C43)</f>
        <v>0</v>
      </c>
      <c r="D43" s="162" t="n">
        <f aca="false">IF('ORÇ.GLOBAL P CAIXA'!$K42="EXEC.",0,'ORÇ.REPROG. P CAIXA'!D43)</f>
        <v>0</v>
      </c>
      <c r="E43" s="163" t="n">
        <f aca="false">IF('ORÇ.GLOBAL P CAIXA'!$K42="EXEC.",0,'ORÇ.REPROG. P CAIXA'!E43)</f>
        <v>0</v>
      </c>
      <c r="F43" s="163" t="n">
        <f aca="false">IF('ORÇ.GLOBAL P CAIXA'!K42="EXEC.",0,IF('ORÇ.GLOBAL EMPRESA'!G42&gt;0,'ORÇ.GLOBAL EMPRESA'!G42,'ORÇ.GLOBAL P CAIXA'!F42))</f>
        <v>0</v>
      </c>
      <c r="G43" s="163" t="n">
        <f aca="false">IF(E43&lt;&gt;0,ROUND(E43*F43,2),IF(AE43=0,(SUMIF($W$13:$W$1012,B43,$AE$13:$AE$1012)),AE43))</f>
        <v>0</v>
      </c>
      <c r="H43" s="661" t="n">
        <f aca="false">IF('ORÇ.GLOBAL P CAIXA'!K42="EXEC.",0,'ORÇ.REPROG. P CAIXA'!H43)</f>
        <v>0</v>
      </c>
      <c r="I43" s="661" t="n">
        <f aca="false">IF('ORÇ.GLOBAL P CAIXA'!K42="EXEC.",0,'ORÇ.REPROG. P CAIXA'!I43)</f>
        <v>0</v>
      </c>
      <c r="J43" s="163" t="n">
        <f aca="false">IF(H43&lt;&gt;0,ROUND(H43*I43,2),IF(AJ43=0,(SUMIF($W$13:$W$1012,B43,$AJ$13:$AJ$1012)),AJ43))</f>
        <v>0</v>
      </c>
      <c r="K43" s="163" t="n">
        <f aca="false">H43-E43</f>
        <v>0</v>
      </c>
      <c r="L43" s="163" t="n">
        <f aca="false">J43-G43</f>
        <v>0</v>
      </c>
      <c r="M43" s="662" t="str">
        <f aca="false">IF('ORÇ.GLOBAL P CAIXA'!K42="EXEC.","",IF('ORÇ.REPROG. P CAIXA'!M43&gt;0,'ORÇ.REPROG. P CAIXA'!M43,""))</f>
        <v/>
      </c>
      <c r="N43" s="663" t="str">
        <f aca="false">IF('ORÇ.GLOBAL P CAIXA'!K42="EXEC.","",IF('ORÇ.REPROG. P CAIXA'!N43&gt;0,'ORÇ.REPROG. P CAIXA'!N43,""))</f>
        <v/>
      </c>
      <c r="O43" s="166" t="str">
        <f aca="false">IF('ORÇ.GLOBAL P CAIXA'!$K42="EXEC.","",'ORÇ.REPROG. P CAIXA'!O43)</f>
        <v/>
      </c>
      <c r="P43" s="167"/>
      <c r="Q43" s="168" t="str">
        <f aca="false">IF(B43&gt;0,"ok","ocultar")</f>
        <v>ocultar</v>
      </c>
      <c r="R43" s="649"/>
      <c r="S43" s="649"/>
      <c r="T43" s="650"/>
      <c r="V43" s="88"/>
      <c r="W43" s="157" t="n">
        <f aca="false">IF(B43=0,W42,IF(ISNONTEXT(B43)=TRUE(),INT(B43),INT(LEFT(B43,FIND(".",B43)-1))))</f>
        <v>3</v>
      </c>
      <c r="X43" s="157" t="str">
        <f aca="false">IF(X44=1,1,IF(B43&lt;&gt;0,1,IF(C43&lt;&gt;0,1,IF(D43&lt;&gt;0,1,IF(E43&lt;&gt;0,1,"")))))</f>
        <v/>
      </c>
      <c r="Y43" s="157" t="str">
        <f aca="false">IF(W43=0," ",IF(W43&lt;&gt;W42,W43," "))</f>
        <v> </v>
      </c>
      <c r="Z43" s="180"/>
      <c r="AA43" s="75" t="n">
        <f aca="false">IF(W43&lt;&gt;Y43,(IF(N43=0,G43*(INFORMAÇÕES!$Q$69/INFORMAÇÕES!$Q$72),IF(N43="R",G43,0))),0)</f>
        <v>0</v>
      </c>
      <c r="AB43" s="75" t="n">
        <f aca="false">IF(W43&lt;&gt;Y43,(IF(N43=0,G43*(INFORMAÇÕES!$Q$70/INFORMAÇÕES!$Q$72),IF(N43="C",G43,0))),0)</f>
        <v>0</v>
      </c>
      <c r="AC43" s="75" t="n">
        <f aca="false">IF(W43&lt;&gt;Y43,(IF(N43=0,G43*INFORMAÇÕES!$U$115,IF(N43="CF",G43,0))),0)</f>
        <v>0</v>
      </c>
      <c r="AD43" s="75" t="n">
        <f aca="false">IF(W43&lt;&gt;Y43,(IF(N43=0,G43*INFORMAÇÕES!$U$116,IF(N43="O",G43,0))),0)</f>
        <v>0</v>
      </c>
      <c r="AE43" s="75" t="n">
        <f aca="false">IF(E43&lt;&gt;0,G43,0)</f>
        <v>0</v>
      </c>
      <c r="AF43" s="75" t="n">
        <f aca="false">IF(W43&lt;&gt;Y43,(IF(N43=0,J43*(INFORMAÇÕES!$Q$89/INFORMAÇÕES!$Q$92),IF(N43="R",J43,0))),0)</f>
        <v>0</v>
      </c>
      <c r="AG43" s="75" t="n">
        <f aca="false">IF(W43&lt;&gt;Y43,(IF(N43=0,J43*(INFORMAÇÕES!$Q$90/INFORMAÇÕES!$Q$92),IF(N43="C",J43,0))),0)</f>
        <v>0</v>
      </c>
      <c r="AH43" s="75" t="n">
        <f aca="false">IF(W43&lt;&gt;Y43,(IF(N43="",J43*INFORMAÇÕES!$U$115,IF(N43="CF",J43,0))),0)</f>
        <v>0</v>
      </c>
      <c r="AI43" s="75" t="n">
        <f aca="false">IF(W43&lt;&gt;Y43,(IF(N43="",J43*INFORMAÇÕES!$U$116,IF(N43="O",J43,0))),0)</f>
        <v>0</v>
      </c>
      <c r="AJ43" s="75" t="n">
        <f aca="false">IF(H43&lt;&gt;0,J43,0)</f>
        <v>0</v>
      </c>
      <c r="AK43" s="75" t="n">
        <f aca="false">IF(K43&lt;&gt;0,L43,0)</f>
        <v>0</v>
      </c>
    </row>
    <row r="44" s="174" customFormat="true" ht="14.25" hidden="false" customHeight="false" outlineLevel="0" collapsed="false">
      <c r="A44" s="159" t="n">
        <v>32</v>
      </c>
      <c r="B44" s="160" t="n">
        <f aca="false">IF('ORÇ.GLOBAL P CAIXA'!$K43="EXEC.",0,'ORÇ.REPROG. P CAIXA'!B44)</f>
        <v>0</v>
      </c>
      <c r="C44" s="161" t="n">
        <f aca="false">IF('ORÇ.GLOBAL P CAIXA'!$K43="EXEC.",0,'ORÇ.REPROG. P CAIXA'!C44)</f>
        <v>0</v>
      </c>
      <c r="D44" s="162" t="n">
        <f aca="false">IF('ORÇ.GLOBAL P CAIXA'!$K43="EXEC.",0,'ORÇ.REPROG. P CAIXA'!D44)</f>
        <v>0</v>
      </c>
      <c r="E44" s="163" t="n">
        <f aca="false">IF('ORÇ.GLOBAL P CAIXA'!$K43="EXEC.",0,'ORÇ.REPROG. P CAIXA'!E44)</f>
        <v>0</v>
      </c>
      <c r="F44" s="163" t="n">
        <f aca="false">IF('ORÇ.GLOBAL P CAIXA'!K43="EXEC.",0,IF('ORÇ.GLOBAL EMPRESA'!G43&gt;0,'ORÇ.GLOBAL EMPRESA'!G43,'ORÇ.GLOBAL P CAIXA'!F43))</f>
        <v>0</v>
      </c>
      <c r="G44" s="163" t="n">
        <f aca="false">IF(E44&lt;&gt;0,ROUND(E44*F44,2),IF(AE44=0,(SUMIF($W$13:$W$1012,B44,$AE$13:$AE$1012)),AE44))</f>
        <v>0</v>
      </c>
      <c r="H44" s="661" t="n">
        <f aca="false">IF('ORÇ.GLOBAL P CAIXA'!K43="EXEC.",0,'ORÇ.REPROG. P CAIXA'!H44)</f>
        <v>0</v>
      </c>
      <c r="I44" s="661" t="n">
        <f aca="false">IF('ORÇ.GLOBAL P CAIXA'!K43="EXEC.",0,'ORÇ.REPROG. P CAIXA'!I44)</f>
        <v>0</v>
      </c>
      <c r="J44" s="163" t="n">
        <f aca="false">IF(H44&lt;&gt;0,ROUND(H44*I44,2),IF(AJ44=0,(SUMIF($W$13:$W$1012,B44,$AJ$13:$AJ$1012)),AJ44))</f>
        <v>0</v>
      </c>
      <c r="K44" s="163" t="n">
        <f aca="false">H44-E44</f>
        <v>0</v>
      </c>
      <c r="L44" s="163" t="n">
        <f aca="false">J44-G44</f>
        <v>0</v>
      </c>
      <c r="M44" s="662" t="str">
        <f aca="false">IF('ORÇ.GLOBAL P CAIXA'!K43="EXEC.","",IF('ORÇ.REPROG. P CAIXA'!M44&gt;0,'ORÇ.REPROG. P CAIXA'!M44,""))</f>
        <v/>
      </c>
      <c r="N44" s="663" t="str">
        <f aca="false">IF('ORÇ.GLOBAL P CAIXA'!K43="EXEC.","",IF('ORÇ.REPROG. P CAIXA'!N44&gt;0,'ORÇ.REPROG. P CAIXA'!N44,""))</f>
        <v/>
      </c>
      <c r="O44" s="166" t="str">
        <f aca="false">IF('ORÇ.GLOBAL P CAIXA'!$K43="EXEC.","",'ORÇ.REPROG. P CAIXA'!O44)</f>
        <v/>
      </c>
      <c r="P44" s="167"/>
      <c r="Q44" s="168" t="str">
        <f aca="false">IF(B44&gt;0,"ok","ocultar")</f>
        <v>ocultar</v>
      </c>
      <c r="R44" s="649"/>
      <c r="S44" s="649"/>
      <c r="T44" s="650"/>
      <c r="V44" s="88"/>
      <c r="W44" s="157" t="n">
        <f aca="false">IF(B44=0,W43,IF(ISNONTEXT(B44)=TRUE(),INT(B44),INT(LEFT(B44,FIND(".",B44)-1))))</f>
        <v>3</v>
      </c>
      <c r="X44" s="157" t="str">
        <f aca="false">IF(X45=1,1,IF(B44&lt;&gt;0,1,IF(C44&lt;&gt;0,1,IF(D44&lt;&gt;0,1,IF(E44&lt;&gt;0,1,"")))))</f>
        <v/>
      </c>
      <c r="Y44" s="157" t="str">
        <f aca="false">IF(W44=0," ",IF(W44&lt;&gt;W43,W44," "))</f>
        <v> </v>
      </c>
      <c r="Z44" s="180"/>
      <c r="AA44" s="75" t="n">
        <f aca="false">IF(W44&lt;&gt;Y44,(IF(N44=0,G44*(INFORMAÇÕES!$Q$69/INFORMAÇÕES!$Q$72),IF(N44="R",G44,0))),0)</f>
        <v>0</v>
      </c>
      <c r="AB44" s="75" t="n">
        <f aca="false">IF(W44&lt;&gt;Y44,(IF(N44=0,G44*(INFORMAÇÕES!$Q$70/INFORMAÇÕES!$Q$72),IF(N44="C",G44,0))),0)</f>
        <v>0</v>
      </c>
      <c r="AC44" s="75" t="n">
        <f aca="false">IF(W44&lt;&gt;Y44,(IF(N44=0,G44*INFORMAÇÕES!$U$115,IF(N44="CF",G44,0))),0)</f>
        <v>0</v>
      </c>
      <c r="AD44" s="75" t="n">
        <f aca="false">IF(W44&lt;&gt;Y44,(IF(N44=0,G44*INFORMAÇÕES!$U$116,IF(N44="O",G44,0))),0)</f>
        <v>0</v>
      </c>
      <c r="AE44" s="75" t="n">
        <f aca="false">IF(E44&lt;&gt;0,G44,0)</f>
        <v>0</v>
      </c>
      <c r="AF44" s="75" t="n">
        <f aca="false">IF(W44&lt;&gt;Y44,(IF(N44=0,J44*(INFORMAÇÕES!$Q$89/INFORMAÇÕES!$Q$92),IF(N44="R",J44,0))),0)</f>
        <v>0</v>
      </c>
      <c r="AG44" s="75" t="n">
        <f aca="false">IF(W44&lt;&gt;Y44,(IF(N44=0,J44*(INFORMAÇÕES!$Q$90/INFORMAÇÕES!$Q$92),IF(N44="C",J44,0))),0)</f>
        <v>0</v>
      </c>
      <c r="AH44" s="75" t="n">
        <f aca="false">IF(W44&lt;&gt;Y44,(IF(N44="",J44*INFORMAÇÕES!$U$115,IF(N44="CF",J44,0))),0)</f>
        <v>0</v>
      </c>
      <c r="AI44" s="75" t="n">
        <f aca="false">IF(W44&lt;&gt;Y44,(IF(N44="",J44*INFORMAÇÕES!$U$116,IF(N44="O",J44,0))),0)</f>
        <v>0</v>
      </c>
      <c r="AJ44" s="75" t="n">
        <f aca="false">IF(H44&lt;&gt;0,J44,0)</f>
        <v>0</v>
      </c>
      <c r="AK44" s="75" t="n">
        <f aca="false">IF(K44&lt;&gt;0,L44,0)</f>
        <v>0</v>
      </c>
    </row>
    <row r="45" s="174" customFormat="true" ht="14.25" hidden="false" customHeight="false" outlineLevel="0" collapsed="false">
      <c r="A45" s="159" t="n">
        <v>33</v>
      </c>
      <c r="B45" s="160" t="n">
        <f aca="false">IF('ORÇ.GLOBAL P CAIXA'!$K44="EXEC.",0,'ORÇ.REPROG. P CAIXA'!B45)</f>
        <v>0</v>
      </c>
      <c r="C45" s="161" t="n">
        <f aca="false">IF('ORÇ.GLOBAL P CAIXA'!$K44="EXEC.",0,'ORÇ.REPROG. P CAIXA'!C45)</f>
        <v>0</v>
      </c>
      <c r="D45" s="162" t="n">
        <f aca="false">IF('ORÇ.GLOBAL P CAIXA'!$K44="EXEC.",0,'ORÇ.REPROG. P CAIXA'!D45)</f>
        <v>0</v>
      </c>
      <c r="E45" s="163" t="n">
        <f aca="false">IF('ORÇ.GLOBAL P CAIXA'!$K44="EXEC.",0,'ORÇ.REPROG. P CAIXA'!E45)</f>
        <v>0</v>
      </c>
      <c r="F45" s="163" t="n">
        <f aca="false">IF('ORÇ.GLOBAL P CAIXA'!K44="EXEC.",0,IF('ORÇ.GLOBAL EMPRESA'!G44&gt;0,'ORÇ.GLOBAL EMPRESA'!G44,'ORÇ.GLOBAL P CAIXA'!F44))</f>
        <v>0</v>
      </c>
      <c r="G45" s="163" t="n">
        <f aca="false">IF(E45&lt;&gt;0,ROUND(E45*F45,2),IF(AE45=0,(SUMIF($W$13:$W$1012,B45,$AE$13:$AE$1012)),AE45))</f>
        <v>0</v>
      </c>
      <c r="H45" s="661" t="n">
        <f aca="false">IF('ORÇ.GLOBAL P CAIXA'!K44="EXEC.",0,'ORÇ.REPROG. P CAIXA'!H45)</f>
        <v>0</v>
      </c>
      <c r="I45" s="661" t="n">
        <f aca="false">IF('ORÇ.GLOBAL P CAIXA'!K44="EXEC.",0,'ORÇ.REPROG. P CAIXA'!I45)</f>
        <v>0</v>
      </c>
      <c r="J45" s="163" t="n">
        <f aca="false">IF(H45&lt;&gt;0,ROUND(H45*I45,2),IF(AJ45=0,(SUMIF($W$13:$W$1012,B45,$AJ$13:$AJ$1012)),AJ45))</f>
        <v>0</v>
      </c>
      <c r="K45" s="163" t="n">
        <f aca="false">H45-E45</f>
        <v>0</v>
      </c>
      <c r="L45" s="163" t="n">
        <f aca="false">J45-G45</f>
        <v>0</v>
      </c>
      <c r="M45" s="662" t="str">
        <f aca="false">IF('ORÇ.GLOBAL P CAIXA'!K44="EXEC.","",IF('ORÇ.REPROG. P CAIXA'!M45&gt;0,'ORÇ.REPROG. P CAIXA'!M45,""))</f>
        <v/>
      </c>
      <c r="N45" s="663" t="str">
        <f aca="false">IF('ORÇ.GLOBAL P CAIXA'!K44="EXEC.","",IF('ORÇ.REPROG. P CAIXA'!N45&gt;0,'ORÇ.REPROG. P CAIXA'!N45,""))</f>
        <v/>
      </c>
      <c r="O45" s="166" t="str">
        <f aca="false">IF('ORÇ.GLOBAL P CAIXA'!$K44="EXEC.","",'ORÇ.REPROG. P CAIXA'!O45)</f>
        <v/>
      </c>
      <c r="P45" s="167"/>
      <c r="Q45" s="168" t="str">
        <f aca="false">IF(B45&gt;0,"ok","ocultar")</f>
        <v>ocultar</v>
      </c>
      <c r="R45" s="649"/>
      <c r="S45" s="649"/>
      <c r="T45" s="650"/>
      <c r="V45" s="88"/>
      <c r="W45" s="157" t="n">
        <f aca="false">IF(B45=0,W44,IF(ISNONTEXT(B45)=TRUE(),INT(B45),INT(LEFT(B45,FIND(".",B45)-1))))</f>
        <v>3</v>
      </c>
      <c r="X45" s="157" t="str">
        <f aca="false">IF(X46=1,1,IF(B45&lt;&gt;0,1,IF(C45&lt;&gt;0,1,IF(D45&lt;&gt;0,1,IF(E45&lt;&gt;0,1,"")))))</f>
        <v/>
      </c>
      <c r="Y45" s="157" t="str">
        <f aca="false">IF(W45=0," ",IF(W45&lt;&gt;W44,W45," "))</f>
        <v> </v>
      </c>
      <c r="Z45" s="180"/>
      <c r="AA45" s="75" t="n">
        <f aca="false">IF(W45&lt;&gt;Y45,(IF(N45=0,G45*(INFORMAÇÕES!$Q$69/INFORMAÇÕES!$Q$72),IF(N45="R",G45,0))),0)</f>
        <v>0</v>
      </c>
      <c r="AB45" s="75" t="n">
        <f aca="false">IF(W45&lt;&gt;Y45,(IF(N45=0,G45*(INFORMAÇÕES!$Q$70/INFORMAÇÕES!$Q$72),IF(N45="C",G45,0))),0)</f>
        <v>0</v>
      </c>
      <c r="AC45" s="75" t="n">
        <f aca="false">IF(W45&lt;&gt;Y45,(IF(N45=0,G45*INFORMAÇÕES!$U$115,IF(N45="CF",G45,0))),0)</f>
        <v>0</v>
      </c>
      <c r="AD45" s="75" t="n">
        <f aca="false">IF(W45&lt;&gt;Y45,(IF(N45=0,G45*INFORMAÇÕES!$U$116,IF(N45="O",G45,0))),0)</f>
        <v>0</v>
      </c>
      <c r="AE45" s="75" t="n">
        <f aca="false">IF(E45&lt;&gt;0,G45,0)</f>
        <v>0</v>
      </c>
      <c r="AF45" s="75" t="n">
        <f aca="false">IF(W45&lt;&gt;Y45,(IF(N45=0,J45*(INFORMAÇÕES!$Q$89/INFORMAÇÕES!$Q$92),IF(N45="R",J45,0))),0)</f>
        <v>0</v>
      </c>
      <c r="AG45" s="75" t="n">
        <f aca="false">IF(W45&lt;&gt;Y45,(IF(N45=0,J45*(INFORMAÇÕES!$Q$90/INFORMAÇÕES!$Q$92),IF(N45="C",J45,0))),0)</f>
        <v>0</v>
      </c>
      <c r="AH45" s="75" t="n">
        <f aca="false">IF(W45&lt;&gt;Y45,(IF(N45="",J45*INFORMAÇÕES!$U$115,IF(N45="CF",J45,0))),0)</f>
        <v>0</v>
      </c>
      <c r="AI45" s="75" t="n">
        <f aca="false">IF(W45&lt;&gt;Y45,(IF(N45="",J45*INFORMAÇÕES!$U$116,IF(N45="O",J45,0))),0)</f>
        <v>0</v>
      </c>
      <c r="AJ45" s="75" t="n">
        <f aca="false">IF(H45&lt;&gt;0,J45,0)</f>
        <v>0</v>
      </c>
      <c r="AK45" s="75" t="n">
        <f aca="false">IF(K45&lt;&gt;0,L45,0)</f>
        <v>0</v>
      </c>
    </row>
    <row r="46" s="174" customFormat="true" ht="14.25" hidden="false" customHeight="false" outlineLevel="0" collapsed="false">
      <c r="A46" s="159" t="n">
        <v>34</v>
      </c>
      <c r="B46" s="160" t="n">
        <f aca="false">IF('ORÇ.GLOBAL P CAIXA'!$K45="EXEC.",0,'ORÇ.REPROG. P CAIXA'!B46)</f>
        <v>0</v>
      </c>
      <c r="C46" s="161" t="n">
        <f aca="false">IF('ORÇ.GLOBAL P CAIXA'!$K45="EXEC.",0,'ORÇ.REPROG. P CAIXA'!C46)</f>
        <v>0</v>
      </c>
      <c r="D46" s="162" t="n">
        <f aca="false">IF('ORÇ.GLOBAL P CAIXA'!$K45="EXEC.",0,'ORÇ.REPROG. P CAIXA'!D46)</f>
        <v>0</v>
      </c>
      <c r="E46" s="163" t="n">
        <f aca="false">IF('ORÇ.GLOBAL P CAIXA'!$K45="EXEC.",0,'ORÇ.REPROG. P CAIXA'!E46)</f>
        <v>0</v>
      </c>
      <c r="F46" s="163" t="n">
        <f aca="false">IF('ORÇ.GLOBAL P CAIXA'!K45="EXEC.",0,IF('ORÇ.GLOBAL EMPRESA'!G45&gt;0,'ORÇ.GLOBAL EMPRESA'!G45,'ORÇ.GLOBAL P CAIXA'!F45))</f>
        <v>0</v>
      </c>
      <c r="G46" s="163" t="n">
        <f aca="false">IF(E46&lt;&gt;0,ROUND(E46*F46,2),IF(AE46=0,(SUMIF($W$13:$W$1012,B46,$AE$13:$AE$1012)),AE46))</f>
        <v>0</v>
      </c>
      <c r="H46" s="661" t="n">
        <f aca="false">IF('ORÇ.GLOBAL P CAIXA'!K45="EXEC.",0,'ORÇ.REPROG. P CAIXA'!H46)</f>
        <v>0</v>
      </c>
      <c r="I46" s="661" t="n">
        <f aca="false">IF('ORÇ.GLOBAL P CAIXA'!K45="EXEC.",0,'ORÇ.REPROG. P CAIXA'!I46)</f>
        <v>0</v>
      </c>
      <c r="J46" s="163" t="n">
        <f aca="false">IF(H46&lt;&gt;0,ROUND(H46*I46,2),IF(AJ46=0,(SUMIF($W$13:$W$1012,B46,$AJ$13:$AJ$1012)),AJ46))</f>
        <v>0</v>
      </c>
      <c r="K46" s="163" t="n">
        <f aca="false">H46-E46</f>
        <v>0</v>
      </c>
      <c r="L46" s="163" t="n">
        <f aca="false">J46-G46</f>
        <v>0</v>
      </c>
      <c r="M46" s="662" t="str">
        <f aca="false">IF('ORÇ.GLOBAL P CAIXA'!K45="EXEC.","",IF('ORÇ.REPROG. P CAIXA'!M46&gt;0,'ORÇ.REPROG. P CAIXA'!M46,""))</f>
        <v/>
      </c>
      <c r="N46" s="663" t="str">
        <f aca="false">IF('ORÇ.GLOBAL P CAIXA'!K45="EXEC.","",IF('ORÇ.REPROG. P CAIXA'!N46&gt;0,'ORÇ.REPROG. P CAIXA'!N46,""))</f>
        <v/>
      </c>
      <c r="O46" s="166" t="str">
        <f aca="false">IF('ORÇ.GLOBAL P CAIXA'!$K45="EXEC.","",'ORÇ.REPROG. P CAIXA'!O46)</f>
        <v/>
      </c>
      <c r="P46" s="167"/>
      <c r="Q46" s="168" t="str">
        <f aca="false">IF(B46&gt;0,"ok","ocultar")</f>
        <v>ocultar</v>
      </c>
      <c r="R46" s="649"/>
      <c r="S46" s="649"/>
      <c r="T46" s="650"/>
      <c r="V46" s="88"/>
      <c r="W46" s="157" t="n">
        <f aca="false">IF(B46=0,W45,IF(ISNONTEXT(B46)=TRUE(),INT(B46),INT(LEFT(B46,FIND(".",B46)-1))))</f>
        <v>3</v>
      </c>
      <c r="X46" s="157" t="str">
        <f aca="false">IF(X47=1,1,IF(B46&lt;&gt;0,1,IF(C46&lt;&gt;0,1,IF(D46&lt;&gt;0,1,IF(E46&lt;&gt;0,1,"")))))</f>
        <v/>
      </c>
      <c r="Y46" s="157" t="str">
        <f aca="false">IF(W46=0," ",IF(W46&lt;&gt;W45,W46," "))</f>
        <v> </v>
      </c>
      <c r="Z46" s="180"/>
      <c r="AA46" s="75" t="n">
        <f aca="false">IF(W46&lt;&gt;Y46,(IF(N46=0,G46*(INFORMAÇÕES!$Q$69/INFORMAÇÕES!$Q$72),IF(N46="R",G46,0))),0)</f>
        <v>0</v>
      </c>
      <c r="AB46" s="75" t="n">
        <f aca="false">IF(W46&lt;&gt;Y46,(IF(N46=0,G46*(INFORMAÇÕES!$Q$70/INFORMAÇÕES!$Q$72),IF(N46="C",G46,0))),0)</f>
        <v>0</v>
      </c>
      <c r="AC46" s="75" t="n">
        <f aca="false">IF(W46&lt;&gt;Y46,(IF(N46=0,G46*INFORMAÇÕES!$U$115,IF(N46="CF",G46,0))),0)</f>
        <v>0</v>
      </c>
      <c r="AD46" s="75" t="n">
        <f aca="false">IF(W46&lt;&gt;Y46,(IF(N46=0,G46*INFORMAÇÕES!$U$116,IF(N46="O",G46,0))),0)</f>
        <v>0</v>
      </c>
      <c r="AE46" s="75" t="n">
        <f aca="false">IF(E46&lt;&gt;0,G46,0)</f>
        <v>0</v>
      </c>
      <c r="AF46" s="75" t="n">
        <f aca="false">IF(W46&lt;&gt;Y46,(IF(N46=0,J46*(INFORMAÇÕES!$Q$89/INFORMAÇÕES!$Q$92),IF(N46="R",J46,0))),0)</f>
        <v>0</v>
      </c>
      <c r="AG46" s="75" t="n">
        <f aca="false">IF(W46&lt;&gt;Y46,(IF(N46=0,J46*(INFORMAÇÕES!$Q$90/INFORMAÇÕES!$Q$92),IF(N46="C",J46,0))),0)</f>
        <v>0</v>
      </c>
      <c r="AH46" s="75" t="n">
        <f aca="false">IF(W46&lt;&gt;Y46,(IF(N46="",J46*INFORMAÇÕES!$U$115,IF(N46="CF",J46,0))),0)</f>
        <v>0</v>
      </c>
      <c r="AI46" s="75" t="n">
        <f aca="false">IF(W46&lt;&gt;Y46,(IF(N46="",J46*INFORMAÇÕES!$U$116,IF(N46="O",J46,0))),0)</f>
        <v>0</v>
      </c>
      <c r="AJ46" s="75" t="n">
        <f aca="false">IF(H46&lt;&gt;0,J46,0)</f>
        <v>0</v>
      </c>
      <c r="AK46" s="75" t="n">
        <f aca="false">IF(K46&lt;&gt;0,L46,0)</f>
        <v>0</v>
      </c>
    </row>
    <row r="47" s="174" customFormat="true" ht="14.25" hidden="false" customHeight="false" outlineLevel="0" collapsed="false">
      <c r="A47" s="159" t="n">
        <v>35</v>
      </c>
      <c r="B47" s="160" t="n">
        <f aca="false">IF('ORÇ.GLOBAL P CAIXA'!$K46="EXEC.",0,'ORÇ.REPROG. P CAIXA'!B47)</f>
        <v>0</v>
      </c>
      <c r="C47" s="161" t="n">
        <f aca="false">IF('ORÇ.GLOBAL P CAIXA'!$K46="EXEC.",0,'ORÇ.REPROG. P CAIXA'!C47)</f>
        <v>0</v>
      </c>
      <c r="D47" s="162" t="n">
        <f aca="false">IF('ORÇ.GLOBAL P CAIXA'!$K46="EXEC.",0,'ORÇ.REPROG. P CAIXA'!D47)</f>
        <v>0</v>
      </c>
      <c r="E47" s="163" t="n">
        <f aca="false">IF('ORÇ.GLOBAL P CAIXA'!$K46="EXEC.",0,'ORÇ.REPROG. P CAIXA'!E47)</f>
        <v>0</v>
      </c>
      <c r="F47" s="163" t="n">
        <f aca="false">IF('ORÇ.GLOBAL P CAIXA'!K46="EXEC.",0,IF('ORÇ.GLOBAL EMPRESA'!G46&gt;0,'ORÇ.GLOBAL EMPRESA'!G46,'ORÇ.GLOBAL P CAIXA'!F46))</f>
        <v>0</v>
      </c>
      <c r="G47" s="163" t="n">
        <f aca="false">IF(E47&lt;&gt;0,ROUND(E47*F47,2),IF(AE47=0,(SUMIF($W$13:$W$1012,B47,$AE$13:$AE$1012)),AE47))</f>
        <v>0</v>
      </c>
      <c r="H47" s="661" t="n">
        <f aca="false">IF('ORÇ.GLOBAL P CAIXA'!K46="EXEC.",0,'ORÇ.REPROG. P CAIXA'!H47)</f>
        <v>0</v>
      </c>
      <c r="I47" s="661" t="n">
        <f aca="false">IF('ORÇ.GLOBAL P CAIXA'!K46="EXEC.",0,'ORÇ.REPROG. P CAIXA'!I47)</f>
        <v>0</v>
      </c>
      <c r="J47" s="163" t="n">
        <f aca="false">IF(H47&lt;&gt;0,ROUND(H47*I47,2),IF(AJ47=0,(SUMIF($W$13:$W$1012,B47,$AJ$13:$AJ$1012)),AJ47))</f>
        <v>0</v>
      </c>
      <c r="K47" s="163" t="n">
        <f aca="false">H47-E47</f>
        <v>0</v>
      </c>
      <c r="L47" s="163" t="n">
        <f aca="false">J47-G47</f>
        <v>0</v>
      </c>
      <c r="M47" s="662" t="str">
        <f aca="false">IF('ORÇ.GLOBAL P CAIXA'!K46="EXEC.","",IF('ORÇ.REPROG. P CAIXA'!M47&gt;0,'ORÇ.REPROG. P CAIXA'!M47,""))</f>
        <v/>
      </c>
      <c r="N47" s="663" t="str">
        <f aca="false">IF('ORÇ.GLOBAL P CAIXA'!K46="EXEC.","",IF('ORÇ.REPROG. P CAIXA'!N47&gt;0,'ORÇ.REPROG. P CAIXA'!N47,""))</f>
        <v/>
      </c>
      <c r="O47" s="166" t="str">
        <f aca="false">IF('ORÇ.GLOBAL P CAIXA'!$K46="EXEC.","",'ORÇ.REPROG. P CAIXA'!O47)</f>
        <v/>
      </c>
      <c r="P47" s="167"/>
      <c r="Q47" s="168" t="str">
        <f aca="false">IF(B47&gt;0,"ok","ocultar")</f>
        <v>ocultar</v>
      </c>
      <c r="R47" s="649"/>
      <c r="S47" s="649"/>
      <c r="T47" s="650"/>
      <c r="V47" s="88"/>
      <c r="W47" s="157" t="n">
        <f aca="false">IF(B47=0,W46,IF(ISNONTEXT(B47)=TRUE(),INT(B47),INT(LEFT(B47,FIND(".",B47)-1))))</f>
        <v>3</v>
      </c>
      <c r="X47" s="157" t="str">
        <f aca="false">IF(X48=1,1,IF(B47&lt;&gt;0,1,IF(C47&lt;&gt;0,1,IF(D47&lt;&gt;0,1,IF(E47&lt;&gt;0,1,"")))))</f>
        <v/>
      </c>
      <c r="Y47" s="157" t="str">
        <f aca="false">IF(W47=0," ",IF(W47&lt;&gt;W46,W47," "))</f>
        <v> </v>
      </c>
      <c r="Z47" s="180"/>
      <c r="AA47" s="75" t="n">
        <f aca="false">IF(W47&lt;&gt;Y47,(IF(N47=0,G47*(INFORMAÇÕES!$Q$69/INFORMAÇÕES!$Q$72),IF(N47="R",G47,0))),0)</f>
        <v>0</v>
      </c>
      <c r="AB47" s="75" t="n">
        <f aca="false">IF(W47&lt;&gt;Y47,(IF(N47=0,G47*(INFORMAÇÕES!$Q$70/INFORMAÇÕES!$Q$72),IF(N47="C",G47,0))),0)</f>
        <v>0</v>
      </c>
      <c r="AC47" s="75" t="n">
        <f aca="false">IF(W47&lt;&gt;Y47,(IF(N47=0,G47*INFORMAÇÕES!$U$115,IF(N47="CF",G47,0))),0)</f>
        <v>0</v>
      </c>
      <c r="AD47" s="75" t="n">
        <f aca="false">IF(W47&lt;&gt;Y47,(IF(N47=0,G47*INFORMAÇÕES!$U$116,IF(N47="O",G47,0))),0)</f>
        <v>0</v>
      </c>
      <c r="AE47" s="75" t="n">
        <f aca="false">IF(E47&lt;&gt;0,G47,0)</f>
        <v>0</v>
      </c>
      <c r="AF47" s="75" t="n">
        <f aca="false">IF(W47&lt;&gt;Y47,(IF(N47=0,J47*(INFORMAÇÕES!$Q$89/INFORMAÇÕES!$Q$92),IF(N47="R",J47,0))),0)</f>
        <v>0</v>
      </c>
      <c r="AG47" s="75" t="n">
        <f aca="false">IF(W47&lt;&gt;Y47,(IF(N47=0,J47*(INFORMAÇÕES!$Q$90/INFORMAÇÕES!$Q$92),IF(N47="C",J47,0))),0)</f>
        <v>0</v>
      </c>
      <c r="AH47" s="75" t="n">
        <f aca="false">IF(W47&lt;&gt;Y47,(IF(N47="",J47*INFORMAÇÕES!$U$115,IF(N47="CF",J47,0))),0)</f>
        <v>0</v>
      </c>
      <c r="AI47" s="75" t="n">
        <f aca="false">IF(W47&lt;&gt;Y47,(IF(N47="",J47*INFORMAÇÕES!$U$116,IF(N47="O",J47,0))),0)</f>
        <v>0</v>
      </c>
      <c r="AJ47" s="75" t="n">
        <f aca="false">IF(H47&lt;&gt;0,J47,0)</f>
        <v>0</v>
      </c>
      <c r="AK47" s="75" t="n">
        <f aca="false">IF(K47&lt;&gt;0,L47,0)</f>
        <v>0</v>
      </c>
    </row>
    <row r="48" s="174" customFormat="true" ht="14.25" hidden="false" customHeight="false" outlineLevel="0" collapsed="false">
      <c r="A48" s="159" t="n">
        <v>36</v>
      </c>
      <c r="B48" s="160" t="n">
        <f aca="false">IF('ORÇ.GLOBAL P CAIXA'!$K47="EXEC.",0,'ORÇ.REPROG. P CAIXA'!B48)</f>
        <v>0</v>
      </c>
      <c r="C48" s="161" t="n">
        <f aca="false">IF('ORÇ.GLOBAL P CAIXA'!$K47="EXEC.",0,'ORÇ.REPROG. P CAIXA'!C48)</f>
        <v>0</v>
      </c>
      <c r="D48" s="162" t="n">
        <f aca="false">IF('ORÇ.GLOBAL P CAIXA'!$K47="EXEC.",0,'ORÇ.REPROG. P CAIXA'!D48)</f>
        <v>0</v>
      </c>
      <c r="E48" s="163" t="n">
        <f aca="false">IF('ORÇ.GLOBAL P CAIXA'!$K47="EXEC.",0,'ORÇ.REPROG. P CAIXA'!E48)</f>
        <v>0</v>
      </c>
      <c r="F48" s="163" t="n">
        <f aca="false">IF('ORÇ.GLOBAL P CAIXA'!K47="EXEC.",0,IF('ORÇ.GLOBAL EMPRESA'!G47&gt;0,'ORÇ.GLOBAL EMPRESA'!G47,'ORÇ.GLOBAL P CAIXA'!F47))</f>
        <v>0</v>
      </c>
      <c r="G48" s="163" t="n">
        <f aca="false">IF(E48&lt;&gt;0,ROUND(E48*F48,2),IF(AE48=0,(SUMIF($W$13:$W$1012,B48,$AE$13:$AE$1012)),AE48))</f>
        <v>0</v>
      </c>
      <c r="H48" s="661" t="n">
        <f aca="false">IF('ORÇ.GLOBAL P CAIXA'!K47="EXEC.",0,'ORÇ.REPROG. P CAIXA'!H48)</f>
        <v>0</v>
      </c>
      <c r="I48" s="661" t="n">
        <f aca="false">IF('ORÇ.GLOBAL P CAIXA'!K47="EXEC.",0,'ORÇ.REPROG. P CAIXA'!I48)</f>
        <v>0</v>
      </c>
      <c r="J48" s="163" t="n">
        <f aca="false">IF(H48&lt;&gt;0,ROUND(H48*I48,2),IF(AJ48=0,(SUMIF($W$13:$W$1012,B48,$AJ$13:$AJ$1012)),AJ48))</f>
        <v>0</v>
      </c>
      <c r="K48" s="163" t="n">
        <f aca="false">H48-E48</f>
        <v>0</v>
      </c>
      <c r="L48" s="163" t="n">
        <f aca="false">J48-G48</f>
        <v>0</v>
      </c>
      <c r="M48" s="662" t="str">
        <f aca="false">IF('ORÇ.GLOBAL P CAIXA'!K47="EXEC.","",IF('ORÇ.REPROG. P CAIXA'!M48&gt;0,'ORÇ.REPROG. P CAIXA'!M48,""))</f>
        <v/>
      </c>
      <c r="N48" s="663" t="str">
        <f aca="false">IF('ORÇ.GLOBAL P CAIXA'!K47="EXEC.","",IF('ORÇ.REPROG. P CAIXA'!N48&gt;0,'ORÇ.REPROG. P CAIXA'!N48,""))</f>
        <v/>
      </c>
      <c r="O48" s="166" t="str">
        <f aca="false">IF('ORÇ.GLOBAL P CAIXA'!$K47="EXEC.","",'ORÇ.REPROG. P CAIXA'!O48)</f>
        <v/>
      </c>
      <c r="P48" s="167"/>
      <c r="Q48" s="168" t="str">
        <f aca="false">IF(B48&gt;0,"ok","ocultar")</f>
        <v>ocultar</v>
      </c>
      <c r="R48" s="649"/>
      <c r="S48" s="649"/>
      <c r="T48" s="650"/>
      <c r="V48" s="88"/>
      <c r="W48" s="157" t="n">
        <f aca="false">IF(B48=0,W47,IF(ISNONTEXT(B48)=TRUE(),INT(B48),INT(LEFT(B48,FIND(".",B48)-1))))</f>
        <v>3</v>
      </c>
      <c r="X48" s="157" t="str">
        <f aca="false">IF(X49=1,1,IF(B48&lt;&gt;0,1,IF(C48&lt;&gt;0,1,IF(D48&lt;&gt;0,1,IF(E48&lt;&gt;0,1,"")))))</f>
        <v/>
      </c>
      <c r="Y48" s="157" t="str">
        <f aca="false">IF(W48=0," ",IF(W48&lt;&gt;W47,W48," "))</f>
        <v> </v>
      </c>
      <c r="Z48" s="180"/>
      <c r="AA48" s="75" t="n">
        <f aca="false">IF(W48&lt;&gt;Y48,(IF(N48=0,G48*(INFORMAÇÕES!$Q$69/INFORMAÇÕES!$Q$72),IF(N48="R",G48,0))),0)</f>
        <v>0</v>
      </c>
      <c r="AB48" s="75" t="n">
        <f aca="false">IF(W48&lt;&gt;Y48,(IF(N48=0,G48*(INFORMAÇÕES!$Q$70/INFORMAÇÕES!$Q$72),IF(N48="C",G48,0))),0)</f>
        <v>0</v>
      </c>
      <c r="AC48" s="75" t="n">
        <f aca="false">IF(W48&lt;&gt;Y48,(IF(N48=0,G48*INFORMAÇÕES!$U$115,IF(N48="CF",G48,0))),0)</f>
        <v>0</v>
      </c>
      <c r="AD48" s="75" t="n">
        <f aca="false">IF(W48&lt;&gt;Y48,(IF(N48=0,G48*INFORMAÇÕES!$U$116,IF(N48="O",G48,0))),0)</f>
        <v>0</v>
      </c>
      <c r="AE48" s="75" t="n">
        <f aca="false">IF(E48&lt;&gt;0,G48,0)</f>
        <v>0</v>
      </c>
      <c r="AF48" s="75" t="n">
        <f aca="false">IF(W48&lt;&gt;Y48,(IF(N48=0,J48*(INFORMAÇÕES!$Q$89/INFORMAÇÕES!$Q$92),IF(N48="R",J48,0))),0)</f>
        <v>0</v>
      </c>
      <c r="AG48" s="75" t="n">
        <f aca="false">IF(W48&lt;&gt;Y48,(IF(N48=0,J48*(INFORMAÇÕES!$Q$90/INFORMAÇÕES!$Q$92),IF(N48="C",J48,0))),0)</f>
        <v>0</v>
      </c>
      <c r="AH48" s="75" t="n">
        <f aca="false">IF(W48&lt;&gt;Y48,(IF(N48="",J48*INFORMAÇÕES!$U$115,IF(N48="CF",J48,0))),0)</f>
        <v>0</v>
      </c>
      <c r="AI48" s="75" t="n">
        <f aca="false">IF(W48&lt;&gt;Y48,(IF(N48="",J48*INFORMAÇÕES!$U$116,IF(N48="O",J48,0))),0)</f>
        <v>0</v>
      </c>
      <c r="AJ48" s="75" t="n">
        <f aca="false">IF(H48&lt;&gt;0,J48,0)</f>
        <v>0</v>
      </c>
      <c r="AK48" s="75" t="n">
        <f aca="false">IF(K48&lt;&gt;0,L48,0)</f>
        <v>0</v>
      </c>
    </row>
    <row r="49" s="174" customFormat="true" ht="14.25" hidden="false" customHeight="false" outlineLevel="0" collapsed="false">
      <c r="A49" s="159" t="n">
        <v>37</v>
      </c>
      <c r="B49" s="160" t="n">
        <f aca="false">IF('ORÇ.GLOBAL P CAIXA'!$K48="EXEC.",0,'ORÇ.REPROG. P CAIXA'!B49)</f>
        <v>0</v>
      </c>
      <c r="C49" s="161" t="n">
        <f aca="false">IF('ORÇ.GLOBAL P CAIXA'!$K48="EXEC.",0,'ORÇ.REPROG. P CAIXA'!C49)</f>
        <v>0</v>
      </c>
      <c r="D49" s="162" t="n">
        <f aca="false">IF('ORÇ.GLOBAL P CAIXA'!$K48="EXEC.",0,'ORÇ.REPROG. P CAIXA'!D49)</f>
        <v>0</v>
      </c>
      <c r="E49" s="163" t="n">
        <f aca="false">IF('ORÇ.GLOBAL P CAIXA'!$K48="EXEC.",0,'ORÇ.REPROG. P CAIXA'!E49)</f>
        <v>0</v>
      </c>
      <c r="F49" s="163" t="n">
        <f aca="false">IF('ORÇ.GLOBAL P CAIXA'!K48="EXEC.",0,IF('ORÇ.GLOBAL EMPRESA'!G48&gt;0,'ORÇ.GLOBAL EMPRESA'!G48,'ORÇ.GLOBAL P CAIXA'!F48))</f>
        <v>0</v>
      </c>
      <c r="G49" s="163" t="n">
        <f aca="false">IF(E49&lt;&gt;0,ROUND(E49*F49,2),IF(AE49=0,(SUMIF($W$13:$W$1012,B49,$AE$13:$AE$1012)),AE49))</f>
        <v>0</v>
      </c>
      <c r="H49" s="661" t="n">
        <f aca="false">IF('ORÇ.GLOBAL P CAIXA'!K48="EXEC.",0,'ORÇ.REPROG. P CAIXA'!H49)</f>
        <v>0</v>
      </c>
      <c r="I49" s="661" t="n">
        <f aca="false">IF('ORÇ.GLOBAL P CAIXA'!K48="EXEC.",0,'ORÇ.REPROG. P CAIXA'!I49)</f>
        <v>0</v>
      </c>
      <c r="J49" s="163" t="n">
        <f aca="false">IF(H49&lt;&gt;0,ROUND(H49*I49,2),IF(AJ49=0,(SUMIF($W$13:$W$1012,B49,$AJ$13:$AJ$1012)),AJ49))</f>
        <v>0</v>
      </c>
      <c r="K49" s="163" t="n">
        <f aca="false">H49-E49</f>
        <v>0</v>
      </c>
      <c r="L49" s="163" t="n">
        <f aca="false">J49-G49</f>
        <v>0</v>
      </c>
      <c r="M49" s="662" t="str">
        <f aca="false">IF('ORÇ.GLOBAL P CAIXA'!K48="EXEC.","",IF('ORÇ.REPROG. P CAIXA'!M49&gt;0,'ORÇ.REPROG. P CAIXA'!M49,""))</f>
        <v/>
      </c>
      <c r="N49" s="663" t="str">
        <f aca="false">IF('ORÇ.GLOBAL P CAIXA'!K48="EXEC.","",IF('ORÇ.REPROG. P CAIXA'!N49&gt;0,'ORÇ.REPROG. P CAIXA'!N49,""))</f>
        <v/>
      </c>
      <c r="O49" s="166" t="str">
        <f aca="false">IF('ORÇ.GLOBAL P CAIXA'!$K48="EXEC.","",'ORÇ.REPROG. P CAIXA'!O49)</f>
        <v/>
      </c>
      <c r="P49" s="167"/>
      <c r="Q49" s="168" t="str">
        <f aca="false">IF(B49&gt;0,"ok","ocultar")</f>
        <v>ocultar</v>
      </c>
      <c r="R49" s="649"/>
      <c r="S49" s="649"/>
      <c r="T49" s="650"/>
      <c r="V49" s="88"/>
      <c r="W49" s="157" t="n">
        <f aca="false">IF(B49=0,W48,IF(ISNONTEXT(B49)=TRUE(),INT(B49),INT(LEFT(B49,FIND(".",B49)-1))))</f>
        <v>3</v>
      </c>
      <c r="X49" s="157" t="str">
        <f aca="false">IF(X50=1,1,IF(B49&lt;&gt;0,1,IF(C49&lt;&gt;0,1,IF(D49&lt;&gt;0,1,IF(E49&lt;&gt;0,1,"")))))</f>
        <v/>
      </c>
      <c r="Y49" s="157" t="str">
        <f aca="false">IF(W49=0," ",IF(W49&lt;&gt;W48,W49," "))</f>
        <v> </v>
      </c>
      <c r="Z49" s="180"/>
      <c r="AA49" s="75" t="n">
        <f aca="false">IF(W49&lt;&gt;Y49,(IF(N49=0,G49*(INFORMAÇÕES!$Q$69/INFORMAÇÕES!$Q$72),IF(N49="R",G49,0))),0)</f>
        <v>0</v>
      </c>
      <c r="AB49" s="75" t="n">
        <f aca="false">IF(W49&lt;&gt;Y49,(IF(N49=0,G49*(INFORMAÇÕES!$Q$70/INFORMAÇÕES!$Q$72),IF(N49="C",G49,0))),0)</f>
        <v>0</v>
      </c>
      <c r="AC49" s="75" t="n">
        <f aca="false">IF(W49&lt;&gt;Y49,(IF(N49=0,G49*INFORMAÇÕES!$U$115,IF(N49="CF",G49,0))),0)</f>
        <v>0</v>
      </c>
      <c r="AD49" s="75" t="n">
        <f aca="false">IF(W49&lt;&gt;Y49,(IF(N49=0,G49*INFORMAÇÕES!$U$116,IF(N49="O",G49,0))),0)</f>
        <v>0</v>
      </c>
      <c r="AE49" s="75" t="n">
        <f aca="false">IF(E49&lt;&gt;0,G49,0)</f>
        <v>0</v>
      </c>
      <c r="AF49" s="75" t="n">
        <f aca="false">IF(W49&lt;&gt;Y49,(IF(N49=0,J49*(INFORMAÇÕES!$Q$89/INFORMAÇÕES!$Q$92),IF(N49="R",J49,0))),0)</f>
        <v>0</v>
      </c>
      <c r="AG49" s="75" t="n">
        <f aca="false">IF(W49&lt;&gt;Y49,(IF(N49=0,J49*(INFORMAÇÕES!$Q$90/INFORMAÇÕES!$Q$92),IF(N49="C",J49,0))),0)</f>
        <v>0</v>
      </c>
      <c r="AH49" s="75" t="n">
        <f aca="false">IF(W49&lt;&gt;Y49,(IF(N49="",J49*INFORMAÇÕES!$U$115,IF(N49="CF",J49,0))),0)</f>
        <v>0</v>
      </c>
      <c r="AI49" s="75" t="n">
        <f aca="false">IF(W49&lt;&gt;Y49,(IF(N49="",J49*INFORMAÇÕES!$U$116,IF(N49="O",J49,0))),0)</f>
        <v>0</v>
      </c>
      <c r="AJ49" s="75" t="n">
        <f aca="false">IF(H49&lt;&gt;0,J49,0)</f>
        <v>0</v>
      </c>
      <c r="AK49" s="75" t="n">
        <f aca="false">IF(K49&lt;&gt;0,L49,0)</f>
        <v>0</v>
      </c>
    </row>
    <row r="50" s="174" customFormat="true" ht="14.25" hidden="false" customHeight="false" outlineLevel="0" collapsed="false">
      <c r="A50" s="159" t="n">
        <v>38</v>
      </c>
      <c r="B50" s="160" t="n">
        <f aca="false">IF('ORÇ.GLOBAL P CAIXA'!$K49="EXEC.",0,'ORÇ.REPROG. P CAIXA'!B50)</f>
        <v>0</v>
      </c>
      <c r="C50" s="161" t="n">
        <f aca="false">IF('ORÇ.GLOBAL P CAIXA'!$K49="EXEC.",0,'ORÇ.REPROG. P CAIXA'!C50)</f>
        <v>0</v>
      </c>
      <c r="D50" s="162" t="n">
        <f aca="false">IF('ORÇ.GLOBAL P CAIXA'!$K49="EXEC.",0,'ORÇ.REPROG. P CAIXA'!D50)</f>
        <v>0</v>
      </c>
      <c r="E50" s="163" t="n">
        <f aca="false">IF('ORÇ.GLOBAL P CAIXA'!$K49="EXEC.",0,'ORÇ.REPROG. P CAIXA'!E50)</f>
        <v>0</v>
      </c>
      <c r="F50" s="163" t="n">
        <f aca="false">IF('ORÇ.GLOBAL P CAIXA'!K49="EXEC.",0,IF('ORÇ.GLOBAL EMPRESA'!G49&gt;0,'ORÇ.GLOBAL EMPRESA'!G49,'ORÇ.GLOBAL P CAIXA'!F49))</f>
        <v>0</v>
      </c>
      <c r="G50" s="163" t="n">
        <f aca="false">IF(E50&lt;&gt;0,ROUND(E50*F50,2),IF(AE50=0,(SUMIF($W$13:$W$1012,B50,$AE$13:$AE$1012)),AE50))</f>
        <v>0</v>
      </c>
      <c r="H50" s="661" t="n">
        <f aca="false">IF('ORÇ.GLOBAL P CAIXA'!K49="EXEC.",0,'ORÇ.REPROG. P CAIXA'!H50)</f>
        <v>0</v>
      </c>
      <c r="I50" s="661" t="n">
        <f aca="false">IF('ORÇ.GLOBAL P CAIXA'!K49="EXEC.",0,'ORÇ.REPROG. P CAIXA'!I50)</f>
        <v>0</v>
      </c>
      <c r="J50" s="163" t="n">
        <f aca="false">IF(H50&lt;&gt;0,ROUND(H50*I50,2),IF(AJ50=0,(SUMIF($W$13:$W$1012,B50,$AJ$13:$AJ$1012)),AJ50))</f>
        <v>0</v>
      </c>
      <c r="K50" s="163" t="n">
        <f aca="false">H50-E50</f>
        <v>0</v>
      </c>
      <c r="L50" s="163" t="n">
        <f aca="false">J50-G50</f>
        <v>0</v>
      </c>
      <c r="M50" s="662" t="str">
        <f aca="false">IF('ORÇ.GLOBAL P CAIXA'!K49="EXEC.","",IF('ORÇ.REPROG. P CAIXA'!M50&gt;0,'ORÇ.REPROG. P CAIXA'!M50,""))</f>
        <v/>
      </c>
      <c r="N50" s="663" t="str">
        <f aca="false">IF('ORÇ.GLOBAL P CAIXA'!K49="EXEC.","",IF('ORÇ.REPROG. P CAIXA'!N50&gt;0,'ORÇ.REPROG. P CAIXA'!N50,""))</f>
        <v/>
      </c>
      <c r="O50" s="166" t="str">
        <f aca="false">IF('ORÇ.GLOBAL P CAIXA'!$K49="EXEC.","",'ORÇ.REPROG. P CAIXA'!O50)</f>
        <v/>
      </c>
      <c r="P50" s="167"/>
      <c r="Q50" s="168" t="str">
        <f aca="false">IF(B50&gt;0,"ok","ocultar")</f>
        <v>ocultar</v>
      </c>
      <c r="R50" s="649"/>
      <c r="S50" s="649"/>
      <c r="T50" s="650"/>
      <c r="V50" s="88"/>
      <c r="W50" s="157" t="n">
        <f aca="false">IF(B50=0,W49,IF(ISNONTEXT(B50)=TRUE(),INT(B50),INT(LEFT(B50,FIND(".",B50)-1))))</f>
        <v>3</v>
      </c>
      <c r="X50" s="157" t="str">
        <f aca="false">IF(X51=1,1,IF(B50&lt;&gt;0,1,IF(C50&lt;&gt;0,1,IF(D50&lt;&gt;0,1,IF(E50&lt;&gt;0,1,"")))))</f>
        <v/>
      </c>
      <c r="Y50" s="157" t="str">
        <f aca="false">IF(W50=0," ",IF(W50&lt;&gt;W49,W50," "))</f>
        <v> </v>
      </c>
      <c r="Z50" s="180"/>
      <c r="AA50" s="75" t="n">
        <f aca="false">IF(W50&lt;&gt;Y50,(IF(N50=0,G50*(INFORMAÇÕES!$Q$69/INFORMAÇÕES!$Q$72),IF(N50="R",G50,0))),0)</f>
        <v>0</v>
      </c>
      <c r="AB50" s="75" t="n">
        <f aca="false">IF(W50&lt;&gt;Y50,(IF(N50=0,G50*(INFORMAÇÕES!$Q$70/INFORMAÇÕES!$Q$72),IF(N50="C",G50,0))),0)</f>
        <v>0</v>
      </c>
      <c r="AC50" s="75" t="n">
        <f aca="false">IF(W50&lt;&gt;Y50,(IF(N50=0,G50*INFORMAÇÕES!$U$115,IF(N50="CF",G50,0))),0)</f>
        <v>0</v>
      </c>
      <c r="AD50" s="75" t="n">
        <f aca="false">IF(W50&lt;&gt;Y50,(IF(N50=0,G50*INFORMAÇÕES!$U$116,IF(N50="O",G50,0))),0)</f>
        <v>0</v>
      </c>
      <c r="AE50" s="75" t="n">
        <f aca="false">IF(E50&lt;&gt;0,G50,0)</f>
        <v>0</v>
      </c>
      <c r="AF50" s="75" t="n">
        <f aca="false">IF(W50&lt;&gt;Y50,(IF(N50=0,J50*(INFORMAÇÕES!$Q$89/INFORMAÇÕES!$Q$92),IF(N50="R",J50,0))),0)</f>
        <v>0</v>
      </c>
      <c r="AG50" s="75" t="n">
        <f aca="false">IF(W50&lt;&gt;Y50,(IF(N50=0,J50*(INFORMAÇÕES!$Q$90/INFORMAÇÕES!$Q$92),IF(N50="C",J50,0))),0)</f>
        <v>0</v>
      </c>
      <c r="AH50" s="75" t="n">
        <f aca="false">IF(W50&lt;&gt;Y50,(IF(N50="",J50*INFORMAÇÕES!$U$115,IF(N50="CF",J50,0))),0)</f>
        <v>0</v>
      </c>
      <c r="AI50" s="75" t="n">
        <f aca="false">IF(W50&lt;&gt;Y50,(IF(N50="",J50*INFORMAÇÕES!$U$116,IF(N50="O",J50,0))),0)</f>
        <v>0</v>
      </c>
      <c r="AJ50" s="75" t="n">
        <f aca="false">IF(H50&lt;&gt;0,J50,0)</f>
        <v>0</v>
      </c>
      <c r="AK50" s="75" t="n">
        <f aca="false">IF(K50&lt;&gt;0,L50,0)</f>
        <v>0</v>
      </c>
    </row>
    <row r="51" s="174" customFormat="true" ht="14.25" hidden="false" customHeight="false" outlineLevel="0" collapsed="false">
      <c r="A51" s="159" t="n">
        <v>39</v>
      </c>
      <c r="B51" s="160" t="n">
        <f aca="false">IF('ORÇ.GLOBAL P CAIXA'!$K50="EXEC.",0,'ORÇ.REPROG. P CAIXA'!B51)</f>
        <v>0</v>
      </c>
      <c r="C51" s="161" t="n">
        <f aca="false">IF('ORÇ.GLOBAL P CAIXA'!$K50="EXEC.",0,'ORÇ.REPROG. P CAIXA'!C51)</f>
        <v>0</v>
      </c>
      <c r="D51" s="162" t="n">
        <f aca="false">IF('ORÇ.GLOBAL P CAIXA'!$K50="EXEC.",0,'ORÇ.REPROG. P CAIXA'!D51)</f>
        <v>0</v>
      </c>
      <c r="E51" s="163" t="n">
        <f aca="false">IF('ORÇ.GLOBAL P CAIXA'!$K50="EXEC.",0,'ORÇ.REPROG. P CAIXA'!E51)</f>
        <v>0</v>
      </c>
      <c r="F51" s="163" t="n">
        <f aca="false">IF('ORÇ.GLOBAL P CAIXA'!K50="EXEC.",0,IF('ORÇ.GLOBAL EMPRESA'!G50&gt;0,'ORÇ.GLOBAL EMPRESA'!G50,'ORÇ.GLOBAL P CAIXA'!F50))</f>
        <v>0</v>
      </c>
      <c r="G51" s="163" t="n">
        <f aca="false">IF(E51&lt;&gt;0,ROUND(E51*F51,2),IF(AE51=0,(SUMIF($W$13:$W$1012,B51,$AE$13:$AE$1012)),AE51))</f>
        <v>0</v>
      </c>
      <c r="H51" s="661" t="n">
        <f aca="false">IF('ORÇ.GLOBAL P CAIXA'!K50="EXEC.",0,'ORÇ.REPROG. P CAIXA'!H51)</f>
        <v>0</v>
      </c>
      <c r="I51" s="661" t="n">
        <f aca="false">IF('ORÇ.GLOBAL P CAIXA'!K50="EXEC.",0,'ORÇ.REPROG. P CAIXA'!I51)</f>
        <v>0</v>
      </c>
      <c r="J51" s="163" t="n">
        <f aca="false">IF(H51&lt;&gt;0,ROUND(H51*I51,2),IF(AJ51=0,(SUMIF($W$13:$W$1012,B51,$AJ$13:$AJ$1012)),AJ51))</f>
        <v>0</v>
      </c>
      <c r="K51" s="163" t="n">
        <f aca="false">H51-E51</f>
        <v>0</v>
      </c>
      <c r="L51" s="163" t="n">
        <f aca="false">J51-G51</f>
        <v>0</v>
      </c>
      <c r="M51" s="662" t="str">
        <f aca="false">IF('ORÇ.GLOBAL P CAIXA'!K50="EXEC.","",IF('ORÇ.REPROG. P CAIXA'!M51&gt;0,'ORÇ.REPROG. P CAIXA'!M51,""))</f>
        <v/>
      </c>
      <c r="N51" s="663" t="str">
        <f aca="false">IF('ORÇ.GLOBAL P CAIXA'!K50="EXEC.","",IF('ORÇ.REPROG. P CAIXA'!N51&gt;0,'ORÇ.REPROG. P CAIXA'!N51,""))</f>
        <v/>
      </c>
      <c r="O51" s="166" t="str">
        <f aca="false">IF('ORÇ.GLOBAL P CAIXA'!$K50="EXEC.","",'ORÇ.REPROG. P CAIXA'!O51)</f>
        <v/>
      </c>
      <c r="P51" s="167"/>
      <c r="Q51" s="168" t="str">
        <f aca="false">IF(B51&gt;0,"ok","ocultar")</f>
        <v>ocultar</v>
      </c>
      <c r="R51" s="649"/>
      <c r="S51" s="649"/>
      <c r="T51" s="650"/>
      <c r="V51" s="88"/>
      <c r="W51" s="157" t="n">
        <f aca="false">IF(B51=0,W50,IF(ISNONTEXT(B51)=TRUE(),INT(B51),INT(LEFT(B51,FIND(".",B51)-1))))</f>
        <v>3</v>
      </c>
      <c r="X51" s="157" t="str">
        <f aca="false">IF(X52=1,1,IF(B51&lt;&gt;0,1,IF(C51&lt;&gt;0,1,IF(D51&lt;&gt;0,1,IF(E51&lt;&gt;0,1,"")))))</f>
        <v/>
      </c>
      <c r="Y51" s="157" t="str">
        <f aca="false">IF(W51=0," ",IF(W51&lt;&gt;W50,W51," "))</f>
        <v> </v>
      </c>
      <c r="Z51" s="180"/>
      <c r="AA51" s="75" t="n">
        <f aca="false">IF(W51&lt;&gt;Y51,(IF(N51=0,G51*(INFORMAÇÕES!$Q$69/INFORMAÇÕES!$Q$72),IF(N51="R",G51,0))),0)</f>
        <v>0</v>
      </c>
      <c r="AB51" s="75" t="n">
        <f aca="false">IF(W51&lt;&gt;Y51,(IF(N51=0,G51*(INFORMAÇÕES!$Q$70/INFORMAÇÕES!$Q$72),IF(N51="C",G51,0))),0)</f>
        <v>0</v>
      </c>
      <c r="AC51" s="75" t="n">
        <f aca="false">IF(W51&lt;&gt;Y51,(IF(N51=0,G51*INFORMAÇÕES!$U$115,IF(N51="CF",G51,0))),0)</f>
        <v>0</v>
      </c>
      <c r="AD51" s="75" t="n">
        <f aca="false">IF(W51&lt;&gt;Y51,(IF(N51=0,G51*INFORMAÇÕES!$U$116,IF(N51="O",G51,0))),0)</f>
        <v>0</v>
      </c>
      <c r="AE51" s="75" t="n">
        <f aca="false">IF(E51&lt;&gt;0,G51,0)</f>
        <v>0</v>
      </c>
      <c r="AF51" s="75" t="n">
        <f aca="false">IF(W51&lt;&gt;Y51,(IF(N51=0,J51*(INFORMAÇÕES!$Q$89/INFORMAÇÕES!$Q$92),IF(N51="R",J51,0))),0)</f>
        <v>0</v>
      </c>
      <c r="AG51" s="75" t="n">
        <f aca="false">IF(W51&lt;&gt;Y51,(IF(N51=0,J51*(INFORMAÇÕES!$Q$90/INFORMAÇÕES!$Q$92),IF(N51="C",J51,0))),0)</f>
        <v>0</v>
      </c>
      <c r="AH51" s="75" t="n">
        <f aca="false">IF(W51&lt;&gt;Y51,(IF(N51="",J51*INFORMAÇÕES!$U$115,IF(N51="CF",J51,0))),0)</f>
        <v>0</v>
      </c>
      <c r="AI51" s="75" t="n">
        <f aca="false">IF(W51&lt;&gt;Y51,(IF(N51="",J51*INFORMAÇÕES!$U$116,IF(N51="O",J51,0))),0)</f>
        <v>0</v>
      </c>
      <c r="AJ51" s="75" t="n">
        <f aca="false">IF(H51&lt;&gt;0,J51,0)</f>
        <v>0</v>
      </c>
      <c r="AK51" s="75" t="n">
        <f aca="false">IF(K51&lt;&gt;0,L51,0)</f>
        <v>0</v>
      </c>
    </row>
    <row r="52" s="174" customFormat="true" ht="14.25" hidden="false" customHeight="false" outlineLevel="0" collapsed="false">
      <c r="A52" s="159" t="n">
        <v>40</v>
      </c>
      <c r="B52" s="160" t="n">
        <f aca="false">IF('ORÇ.GLOBAL P CAIXA'!$K51="EXEC.",0,'ORÇ.REPROG. P CAIXA'!B52)</f>
        <v>0</v>
      </c>
      <c r="C52" s="161" t="n">
        <f aca="false">IF('ORÇ.GLOBAL P CAIXA'!$K51="EXEC.",0,'ORÇ.REPROG. P CAIXA'!C52)</f>
        <v>0</v>
      </c>
      <c r="D52" s="162" t="n">
        <f aca="false">IF('ORÇ.GLOBAL P CAIXA'!$K51="EXEC.",0,'ORÇ.REPROG. P CAIXA'!D52)</f>
        <v>0</v>
      </c>
      <c r="E52" s="163" t="n">
        <f aca="false">IF('ORÇ.GLOBAL P CAIXA'!$K51="EXEC.",0,'ORÇ.REPROG. P CAIXA'!E52)</f>
        <v>0</v>
      </c>
      <c r="F52" s="163" t="n">
        <f aca="false">IF('ORÇ.GLOBAL P CAIXA'!K51="EXEC.",0,IF('ORÇ.GLOBAL EMPRESA'!G51&gt;0,'ORÇ.GLOBAL EMPRESA'!G51,'ORÇ.GLOBAL P CAIXA'!F51))</f>
        <v>0</v>
      </c>
      <c r="G52" s="163" t="n">
        <f aca="false">IF(E52&lt;&gt;0,ROUND(E52*F52,2),IF(AE52=0,(SUMIF($W$13:$W$1012,B52,$AE$13:$AE$1012)),AE52))</f>
        <v>0</v>
      </c>
      <c r="H52" s="661" t="n">
        <f aca="false">IF('ORÇ.GLOBAL P CAIXA'!K51="EXEC.",0,'ORÇ.REPROG. P CAIXA'!H52)</f>
        <v>0</v>
      </c>
      <c r="I52" s="661" t="n">
        <f aca="false">IF('ORÇ.GLOBAL P CAIXA'!K51="EXEC.",0,'ORÇ.REPROG. P CAIXA'!I52)</f>
        <v>0</v>
      </c>
      <c r="J52" s="163" t="n">
        <f aca="false">IF(H52&lt;&gt;0,ROUND(H52*I52,2),IF(AJ52=0,(SUMIF($W$13:$W$1012,B52,$AJ$13:$AJ$1012)),AJ52))</f>
        <v>0</v>
      </c>
      <c r="K52" s="163" t="n">
        <f aca="false">H52-E52</f>
        <v>0</v>
      </c>
      <c r="L52" s="163" t="n">
        <f aca="false">J52-G52</f>
        <v>0</v>
      </c>
      <c r="M52" s="662" t="str">
        <f aca="false">IF('ORÇ.GLOBAL P CAIXA'!K51="EXEC.","",IF('ORÇ.REPROG. P CAIXA'!M52&gt;0,'ORÇ.REPROG. P CAIXA'!M52,""))</f>
        <v/>
      </c>
      <c r="N52" s="663" t="str">
        <f aca="false">IF('ORÇ.GLOBAL P CAIXA'!K51="EXEC.","",IF('ORÇ.REPROG. P CAIXA'!N52&gt;0,'ORÇ.REPROG. P CAIXA'!N52,""))</f>
        <v/>
      </c>
      <c r="O52" s="166" t="str">
        <f aca="false">IF('ORÇ.GLOBAL P CAIXA'!$K51="EXEC.","",'ORÇ.REPROG. P CAIXA'!O52)</f>
        <v/>
      </c>
      <c r="P52" s="167"/>
      <c r="Q52" s="168" t="str">
        <f aca="false">IF(B52&gt;0,"ok","ocultar")</f>
        <v>ocultar</v>
      </c>
      <c r="R52" s="649"/>
      <c r="S52" s="649"/>
      <c r="T52" s="650"/>
      <c r="V52" s="88"/>
      <c r="W52" s="157" t="n">
        <f aca="false">IF(B52=0,W51,IF(ISNONTEXT(B52)=TRUE(),INT(B52),INT(LEFT(B52,FIND(".",B52)-1))))</f>
        <v>3</v>
      </c>
      <c r="X52" s="157" t="str">
        <f aca="false">IF(X53=1,1,IF(B52&lt;&gt;0,1,IF(C52&lt;&gt;0,1,IF(D52&lt;&gt;0,1,IF(E52&lt;&gt;0,1,"")))))</f>
        <v/>
      </c>
      <c r="Y52" s="157" t="str">
        <f aca="false">IF(W52=0," ",IF(W52&lt;&gt;W51,W52," "))</f>
        <v> </v>
      </c>
      <c r="Z52" s="180"/>
      <c r="AA52" s="75" t="n">
        <f aca="false">IF(W52&lt;&gt;Y52,(IF(N52=0,G52*(INFORMAÇÕES!$Q$69/INFORMAÇÕES!$Q$72),IF(N52="R",G52,0))),0)</f>
        <v>0</v>
      </c>
      <c r="AB52" s="75" t="n">
        <f aca="false">IF(W52&lt;&gt;Y52,(IF(N52=0,G52*(INFORMAÇÕES!$Q$70/INFORMAÇÕES!$Q$72),IF(N52="C",G52,0))),0)</f>
        <v>0</v>
      </c>
      <c r="AC52" s="75" t="n">
        <f aca="false">IF(W52&lt;&gt;Y52,(IF(N52=0,G52*INFORMAÇÕES!$U$115,IF(N52="CF",G52,0))),0)</f>
        <v>0</v>
      </c>
      <c r="AD52" s="75" t="n">
        <f aca="false">IF(W52&lt;&gt;Y52,(IF(N52=0,G52*INFORMAÇÕES!$U$116,IF(N52="O",G52,0))),0)</f>
        <v>0</v>
      </c>
      <c r="AE52" s="75" t="n">
        <f aca="false">IF(E52&lt;&gt;0,G52,0)</f>
        <v>0</v>
      </c>
      <c r="AF52" s="75" t="n">
        <f aca="false">IF(W52&lt;&gt;Y52,(IF(N52=0,J52*(INFORMAÇÕES!$Q$89/INFORMAÇÕES!$Q$92),IF(N52="R",J52,0))),0)</f>
        <v>0</v>
      </c>
      <c r="AG52" s="75" t="n">
        <f aca="false">IF(W52&lt;&gt;Y52,(IF(N52=0,J52*(INFORMAÇÕES!$Q$90/INFORMAÇÕES!$Q$92),IF(N52="C",J52,0))),0)</f>
        <v>0</v>
      </c>
      <c r="AH52" s="75" t="n">
        <f aca="false">IF(W52&lt;&gt;Y52,(IF(N52="",J52*INFORMAÇÕES!$U$115,IF(N52="CF",J52,0))),0)</f>
        <v>0</v>
      </c>
      <c r="AI52" s="75" t="n">
        <f aca="false">IF(W52&lt;&gt;Y52,(IF(N52="",J52*INFORMAÇÕES!$U$116,IF(N52="O",J52,0))),0)</f>
        <v>0</v>
      </c>
      <c r="AJ52" s="75" t="n">
        <f aca="false">IF(H52&lt;&gt;0,J52,0)</f>
        <v>0</v>
      </c>
      <c r="AK52" s="75" t="n">
        <f aca="false">IF(K52&lt;&gt;0,L52,0)</f>
        <v>0</v>
      </c>
    </row>
    <row r="53" s="174" customFormat="true" ht="14.25" hidden="false" customHeight="false" outlineLevel="0" collapsed="false">
      <c r="A53" s="159" t="n">
        <v>41</v>
      </c>
      <c r="B53" s="160" t="n">
        <f aca="false">IF('ORÇ.GLOBAL P CAIXA'!$K52="EXEC.",0,'ORÇ.REPROG. P CAIXA'!B53)</f>
        <v>0</v>
      </c>
      <c r="C53" s="161" t="n">
        <f aca="false">IF('ORÇ.GLOBAL P CAIXA'!$K52="EXEC.",0,'ORÇ.REPROG. P CAIXA'!C53)</f>
        <v>0</v>
      </c>
      <c r="D53" s="162" t="n">
        <f aca="false">IF('ORÇ.GLOBAL P CAIXA'!$K52="EXEC.",0,'ORÇ.REPROG. P CAIXA'!D53)</f>
        <v>0</v>
      </c>
      <c r="E53" s="163" t="n">
        <f aca="false">IF('ORÇ.GLOBAL P CAIXA'!$K52="EXEC.",0,'ORÇ.REPROG. P CAIXA'!E53)</f>
        <v>0</v>
      </c>
      <c r="F53" s="163" t="n">
        <f aca="false">IF('ORÇ.GLOBAL P CAIXA'!K52="EXEC.",0,IF('ORÇ.GLOBAL EMPRESA'!G52&gt;0,'ORÇ.GLOBAL EMPRESA'!G52,'ORÇ.GLOBAL P CAIXA'!F52))</f>
        <v>0</v>
      </c>
      <c r="G53" s="163" t="n">
        <f aca="false">IF(E53&lt;&gt;0,ROUND(E53*F53,2),IF(AE53=0,(SUMIF($W$13:$W$1012,B53,$AE$13:$AE$1012)),AE53))</f>
        <v>0</v>
      </c>
      <c r="H53" s="661" t="n">
        <f aca="false">IF('ORÇ.GLOBAL P CAIXA'!K52="EXEC.",0,'ORÇ.REPROG. P CAIXA'!H53)</f>
        <v>0</v>
      </c>
      <c r="I53" s="661" t="n">
        <f aca="false">IF('ORÇ.GLOBAL P CAIXA'!K52="EXEC.",0,'ORÇ.REPROG. P CAIXA'!I53)</f>
        <v>0</v>
      </c>
      <c r="J53" s="163" t="n">
        <f aca="false">IF(H53&lt;&gt;0,ROUND(H53*I53,2),IF(AJ53=0,(SUMIF($W$13:$W$1012,B53,$AJ$13:$AJ$1012)),AJ53))</f>
        <v>0</v>
      </c>
      <c r="K53" s="163" t="n">
        <f aca="false">H53-E53</f>
        <v>0</v>
      </c>
      <c r="L53" s="163" t="n">
        <f aca="false">J53-G53</f>
        <v>0</v>
      </c>
      <c r="M53" s="662" t="str">
        <f aca="false">IF('ORÇ.GLOBAL P CAIXA'!K52="EXEC.","",IF('ORÇ.REPROG. P CAIXA'!M53&gt;0,'ORÇ.REPROG. P CAIXA'!M53,""))</f>
        <v/>
      </c>
      <c r="N53" s="663" t="str">
        <f aca="false">IF('ORÇ.GLOBAL P CAIXA'!K52="EXEC.","",IF('ORÇ.REPROG. P CAIXA'!N53&gt;0,'ORÇ.REPROG. P CAIXA'!N53,""))</f>
        <v/>
      </c>
      <c r="O53" s="166" t="str">
        <f aca="false">IF('ORÇ.GLOBAL P CAIXA'!$K52="EXEC.","",'ORÇ.REPROG. P CAIXA'!O53)</f>
        <v/>
      </c>
      <c r="P53" s="167"/>
      <c r="Q53" s="168" t="str">
        <f aca="false">IF(B53&gt;0,"ok","ocultar")</f>
        <v>ocultar</v>
      </c>
      <c r="R53" s="649"/>
      <c r="S53" s="649"/>
      <c r="T53" s="650"/>
      <c r="V53" s="88"/>
      <c r="W53" s="157" t="n">
        <f aca="false">IF(B53=0,W52,IF(ISNONTEXT(B53)=TRUE(),INT(B53),INT(LEFT(B53,FIND(".",B53)-1))))</f>
        <v>3</v>
      </c>
      <c r="X53" s="157" t="str">
        <f aca="false">IF(X54=1,1,IF(B53&lt;&gt;0,1,IF(C53&lt;&gt;0,1,IF(D53&lt;&gt;0,1,IF(E53&lt;&gt;0,1,"")))))</f>
        <v/>
      </c>
      <c r="Y53" s="157" t="str">
        <f aca="false">IF(W53=0," ",IF(W53&lt;&gt;W52,W53," "))</f>
        <v> </v>
      </c>
      <c r="Z53" s="180"/>
      <c r="AA53" s="75" t="n">
        <f aca="false">IF(W53&lt;&gt;Y53,(IF(N53=0,G53*(INFORMAÇÕES!$Q$69/INFORMAÇÕES!$Q$72),IF(N53="R",G53,0))),0)</f>
        <v>0</v>
      </c>
      <c r="AB53" s="75" t="n">
        <f aca="false">IF(W53&lt;&gt;Y53,(IF(N53=0,G53*(INFORMAÇÕES!$Q$70/INFORMAÇÕES!$Q$72),IF(N53="C",G53,0))),0)</f>
        <v>0</v>
      </c>
      <c r="AC53" s="75" t="n">
        <f aca="false">IF(W53&lt;&gt;Y53,(IF(N53=0,G53*INFORMAÇÕES!$U$115,IF(N53="CF",G53,0))),0)</f>
        <v>0</v>
      </c>
      <c r="AD53" s="75" t="n">
        <f aca="false">IF(W53&lt;&gt;Y53,(IF(N53=0,G53*INFORMAÇÕES!$U$116,IF(N53="O",G53,0))),0)</f>
        <v>0</v>
      </c>
      <c r="AE53" s="75" t="n">
        <f aca="false">IF(E53&lt;&gt;0,G53,0)</f>
        <v>0</v>
      </c>
      <c r="AF53" s="75" t="n">
        <f aca="false">IF(W53&lt;&gt;Y53,(IF(N53=0,J53*(INFORMAÇÕES!$Q$89/INFORMAÇÕES!$Q$92),IF(N53="R",J53,0))),0)</f>
        <v>0</v>
      </c>
      <c r="AG53" s="75" t="n">
        <f aca="false">IF(W53&lt;&gt;Y53,(IF(N53=0,J53*(INFORMAÇÕES!$Q$90/INFORMAÇÕES!$Q$92),IF(N53="C",J53,0))),0)</f>
        <v>0</v>
      </c>
      <c r="AH53" s="75" t="n">
        <f aca="false">IF(W53&lt;&gt;Y53,(IF(N53="",J53*INFORMAÇÕES!$U$115,IF(N53="CF",J53,0))),0)</f>
        <v>0</v>
      </c>
      <c r="AI53" s="75" t="n">
        <f aca="false">IF(W53&lt;&gt;Y53,(IF(N53="",J53*INFORMAÇÕES!$U$116,IF(N53="O",J53,0))),0)</f>
        <v>0</v>
      </c>
      <c r="AJ53" s="75" t="n">
        <f aca="false">IF(H53&lt;&gt;0,J53,0)</f>
        <v>0</v>
      </c>
      <c r="AK53" s="75" t="n">
        <f aca="false">IF(K53&lt;&gt;0,L53,0)</f>
        <v>0</v>
      </c>
    </row>
    <row r="54" s="174" customFormat="true" ht="14.25" hidden="false" customHeight="false" outlineLevel="0" collapsed="false">
      <c r="A54" s="159" t="n">
        <v>42</v>
      </c>
      <c r="B54" s="160" t="n">
        <f aca="false">IF('ORÇ.GLOBAL P CAIXA'!$K53="EXEC.",0,'ORÇ.REPROG. P CAIXA'!B54)</f>
        <v>0</v>
      </c>
      <c r="C54" s="161" t="n">
        <f aca="false">IF('ORÇ.GLOBAL P CAIXA'!$K53="EXEC.",0,'ORÇ.REPROG. P CAIXA'!C54)</f>
        <v>0</v>
      </c>
      <c r="D54" s="162" t="n">
        <f aca="false">IF('ORÇ.GLOBAL P CAIXA'!$K53="EXEC.",0,'ORÇ.REPROG. P CAIXA'!D54)</f>
        <v>0</v>
      </c>
      <c r="E54" s="163" t="n">
        <f aca="false">IF('ORÇ.GLOBAL P CAIXA'!$K53="EXEC.",0,'ORÇ.REPROG. P CAIXA'!E54)</f>
        <v>0</v>
      </c>
      <c r="F54" s="163" t="n">
        <f aca="false">IF('ORÇ.GLOBAL P CAIXA'!K53="EXEC.",0,IF('ORÇ.GLOBAL EMPRESA'!G53&gt;0,'ORÇ.GLOBAL EMPRESA'!G53,'ORÇ.GLOBAL P CAIXA'!F53))</f>
        <v>0</v>
      </c>
      <c r="G54" s="163" t="n">
        <f aca="false">IF(E54&lt;&gt;0,ROUND(E54*F54,2),IF(AE54=0,(SUMIF($W$13:$W$1012,B54,$AE$13:$AE$1012)),AE54))</f>
        <v>0</v>
      </c>
      <c r="H54" s="661" t="n">
        <f aca="false">IF('ORÇ.GLOBAL P CAIXA'!K53="EXEC.",0,'ORÇ.REPROG. P CAIXA'!H54)</f>
        <v>0</v>
      </c>
      <c r="I54" s="661" t="n">
        <f aca="false">IF('ORÇ.GLOBAL P CAIXA'!K53="EXEC.",0,'ORÇ.REPROG. P CAIXA'!I54)</f>
        <v>0</v>
      </c>
      <c r="J54" s="163" t="n">
        <f aca="false">IF(H54&lt;&gt;0,ROUND(H54*I54,2),IF(AJ54=0,(SUMIF($W$13:$W$1012,B54,$AJ$13:$AJ$1012)),AJ54))</f>
        <v>0</v>
      </c>
      <c r="K54" s="163" t="n">
        <f aca="false">H54-E54</f>
        <v>0</v>
      </c>
      <c r="L54" s="163" t="n">
        <f aca="false">J54-G54</f>
        <v>0</v>
      </c>
      <c r="M54" s="662" t="str">
        <f aca="false">IF('ORÇ.GLOBAL P CAIXA'!K53="EXEC.","",IF('ORÇ.REPROG. P CAIXA'!M54&gt;0,'ORÇ.REPROG. P CAIXA'!M54,""))</f>
        <v/>
      </c>
      <c r="N54" s="663" t="str">
        <f aca="false">IF('ORÇ.GLOBAL P CAIXA'!K53="EXEC.","",IF('ORÇ.REPROG. P CAIXA'!N54&gt;0,'ORÇ.REPROG. P CAIXA'!N54,""))</f>
        <v/>
      </c>
      <c r="O54" s="166" t="str">
        <f aca="false">IF('ORÇ.GLOBAL P CAIXA'!$K53="EXEC.","",'ORÇ.REPROG. P CAIXA'!O54)</f>
        <v/>
      </c>
      <c r="P54" s="167"/>
      <c r="Q54" s="168" t="str">
        <f aca="false">IF(B54&gt;0,"ok","ocultar")</f>
        <v>ocultar</v>
      </c>
      <c r="R54" s="649"/>
      <c r="S54" s="649"/>
      <c r="T54" s="650"/>
      <c r="V54" s="88"/>
      <c r="W54" s="157" t="n">
        <f aca="false">IF(B54=0,W53,IF(ISNONTEXT(B54)=TRUE(),INT(B54),INT(LEFT(B54,FIND(".",B54)-1))))</f>
        <v>3</v>
      </c>
      <c r="X54" s="157" t="str">
        <f aca="false">IF(X55=1,1,IF(B54&lt;&gt;0,1,IF(C54&lt;&gt;0,1,IF(D54&lt;&gt;0,1,IF(E54&lt;&gt;0,1,"")))))</f>
        <v/>
      </c>
      <c r="Y54" s="157" t="str">
        <f aca="false">IF(W54=0," ",IF(W54&lt;&gt;W53,W54," "))</f>
        <v> </v>
      </c>
      <c r="Z54" s="180"/>
      <c r="AA54" s="75" t="n">
        <f aca="false">IF(W54&lt;&gt;Y54,(IF(N54=0,G54*(INFORMAÇÕES!$Q$69/INFORMAÇÕES!$Q$72),IF(N54="R",G54,0))),0)</f>
        <v>0</v>
      </c>
      <c r="AB54" s="75" t="n">
        <f aca="false">IF(W54&lt;&gt;Y54,(IF(N54=0,G54*(INFORMAÇÕES!$Q$70/INFORMAÇÕES!$Q$72),IF(N54="C",G54,0))),0)</f>
        <v>0</v>
      </c>
      <c r="AC54" s="75" t="n">
        <f aca="false">IF(W54&lt;&gt;Y54,(IF(N54=0,G54*INFORMAÇÕES!$U$115,IF(N54="CF",G54,0))),0)</f>
        <v>0</v>
      </c>
      <c r="AD54" s="75" t="n">
        <f aca="false">IF(W54&lt;&gt;Y54,(IF(N54=0,G54*INFORMAÇÕES!$U$116,IF(N54="O",G54,0))),0)</f>
        <v>0</v>
      </c>
      <c r="AE54" s="75" t="n">
        <f aca="false">IF(E54&lt;&gt;0,G54,0)</f>
        <v>0</v>
      </c>
      <c r="AF54" s="75" t="n">
        <f aca="false">IF(W54&lt;&gt;Y54,(IF(N54=0,J54*(INFORMAÇÕES!$Q$89/INFORMAÇÕES!$Q$92),IF(N54="R",J54,0))),0)</f>
        <v>0</v>
      </c>
      <c r="AG54" s="75" t="n">
        <f aca="false">IF(W54&lt;&gt;Y54,(IF(N54=0,J54*(INFORMAÇÕES!$Q$90/INFORMAÇÕES!$Q$92),IF(N54="C",J54,0))),0)</f>
        <v>0</v>
      </c>
      <c r="AH54" s="75" t="n">
        <f aca="false">IF(W54&lt;&gt;Y54,(IF(N54="",J54*INFORMAÇÕES!$U$115,IF(N54="CF",J54,0))),0)</f>
        <v>0</v>
      </c>
      <c r="AI54" s="75" t="n">
        <f aca="false">IF(W54&lt;&gt;Y54,(IF(N54="",J54*INFORMAÇÕES!$U$116,IF(N54="O",J54,0))),0)</f>
        <v>0</v>
      </c>
      <c r="AJ54" s="75" t="n">
        <f aca="false">IF(H54&lt;&gt;0,J54,0)</f>
        <v>0</v>
      </c>
      <c r="AK54" s="75" t="n">
        <f aca="false">IF(K54&lt;&gt;0,L54,0)</f>
        <v>0</v>
      </c>
    </row>
    <row r="55" s="174" customFormat="true" ht="14.25" hidden="false" customHeight="false" outlineLevel="0" collapsed="false">
      <c r="A55" s="159" t="n">
        <v>43</v>
      </c>
      <c r="B55" s="160" t="n">
        <f aca="false">IF('ORÇ.GLOBAL P CAIXA'!$K54="EXEC.",0,'ORÇ.REPROG. P CAIXA'!B55)</f>
        <v>0</v>
      </c>
      <c r="C55" s="161" t="n">
        <f aca="false">IF('ORÇ.GLOBAL P CAIXA'!$K54="EXEC.",0,'ORÇ.REPROG. P CAIXA'!C55)</f>
        <v>0</v>
      </c>
      <c r="D55" s="162" t="n">
        <f aca="false">IF('ORÇ.GLOBAL P CAIXA'!$K54="EXEC.",0,'ORÇ.REPROG. P CAIXA'!D55)</f>
        <v>0</v>
      </c>
      <c r="E55" s="163" t="n">
        <f aca="false">IF('ORÇ.GLOBAL P CAIXA'!$K54="EXEC.",0,'ORÇ.REPROG. P CAIXA'!E55)</f>
        <v>0</v>
      </c>
      <c r="F55" s="163" t="n">
        <f aca="false">IF('ORÇ.GLOBAL P CAIXA'!K54="EXEC.",0,IF('ORÇ.GLOBAL EMPRESA'!G54&gt;0,'ORÇ.GLOBAL EMPRESA'!G54,'ORÇ.GLOBAL P CAIXA'!F54))</f>
        <v>0</v>
      </c>
      <c r="G55" s="163" t="n">
        <f aca="false">IF(E55&lt;&gt;0,ROUND(E55*F55,2),IF(AE55=0,(SUMIF($W$13:$W$1012,B55,$AE$13:$AE$1012)),AE55))</f>
        <v>0</v>
      </c>
      <c r="H55" s="661" t="n">
        <f aca="false">IF('ORÇ.GLOBAL P CAIXA'!K54="EXEC.",0,'ORÇ.REPROG. P CAIXA'!H55)</f>
        <v>0</v>
      </c>
      <c r="I55" s="661" t="n">
        <f aca="false">IF('ORÇ.GLOBAL P CAIXA'!K54="EXEC.",0,'ORÇ.REPROG. P CAIXA'!I55)</f>
        <v>0</v>
      </c>
      <c r="J55" s="163" t="n">
        <f aca="false">IF(H55&lt;&gt;0,ROUND(H55*I55,2),IF(AJ55=0,(SUMIF($W$13:$W$1012,B55,$AJ$13:$AJ$1012)),AJ55))</f>
        <v>0</v>
      </c>
      <c r="K55" s="163" t="n">
        <f aca="false">H55-E55</f>
        <v>0</v>
      </c>
      <c r="L55" s="163" t="n">
        <f aca="false">J55-G55</f>
        <v>0</v>
      </c>
      <c r="M55" s="662" t="str">
        <f aca="false">IF('ORÇ.GLOBAL P CAIXA'!K54="EXEC.","",IF('ORÇ.REPROG. P CAIXA'!M55&gt;0,'ORÇ.REPROG. P CAIXA'!M55,""))</f>
        <v/>
      </c>
      <c r="N55" s="663" t="str">
        <f aca="false">IF('ORÇ.GLOBAL P CAIXA'!K54="EXEC.","",IF('ORÇ.REPROG. P CAIXA'!N55&gt;0,'ORÇ.REPROG. P CAIXA'!N55,""))</f>
        <v/>
      </c>
      <c r="O55" s="166" t="str">
        <f aca="false">IF('ORÇ.GLOBAL P CAIXA'!$K54="EXEC.","",'ORÇ.REPROG. P CAIXA'!O55)</f>
        <v/>
      </c>
      <c r="P55" s="167"/>
      <c r="Q55" s="168" t="str">
        <f aca="false">IF(B55&gt;0,"ok","ocultar")</f>
        <v>ocultar</v>
      </c>
      <c r="R55" s="649"/>
      <c r="S55" s="649"/>
      <c r="T55" s="650"/>
      <c r="V55" s="88"/>
      <c r="W55" s="157" t="n">
        <f aca="false">IF(B55=0,W54,IF(ISNONTEXT(B55)=TRUE(),INT(B55),INT(LEFT(B55,FIND(".",B55)-1))))</f>
        <v>3</v>
      </c>
      <c r="X55" s="157" t="str">
        <f aca="false">IF(X56=1,1,IF(B55&lt;&gt;0,1,IF(C55&lt;&gt;0,1,IF(D55&lt;&gt;0,1,IF(E55&lt;&gt;0,1,"")))))</f>
        <v/>
      </c>
      <c r="Y55" s="157" t="str">
        <f aca="false">IF(W55=0," ",IF(W55&lt;&gt;W54,W55," "))</f>
        <v> </v>
      </c>
      <c r="Z55" s="180"/>
      <c r="AA55" s="75" t="n">
        <f aca="false">IF(W55&lt;&gt;Y55,(IF(N55=0,G55*(INFORMAÇÕES!$Q$69/INFORMAÇÕES!$Q$72),IF(N55="R",G55,0))),0)</f>
        <v>0</v>
      </c>
      <c r="AB55" s="75" t="n">
        <f aca="false">IF(W55&lt;&gt;Y55,(IF(N55=0,G55*(INFORMAÇÕES!$Q$70/INFORMAÇÕES!$Q$72),IF(N55="C",G55,0))),0)</f>
        <v>0</v>
      </c>
      <c r="AC55" s="75" t="n">
        <f aca="false">IF(W55&lt;&gt;Y55,(IF(N55=0,G55*INFORMAÇÕES!$U$115,IF(N55="CF",G55,0))),0)</f>
        <v>0</v>
      </c>
      <c r="AD55" s="75" t="n">
        <f aca="false">IF(W55&lt;&gt;Y55,(IF(N55=0,G55*INFORMAÇÕES!$U$116,IF(N55="O",G55,0))),0)</f>
        <v>0</v>
      </c>
      <c r="AE55" s="75" t="n">
        <f aca="false">IF(E55&lt;&gt;0,G55,0)</f>
        <v>0</v>
      </c>
      <c r="AF55" s="75" t="n">
        <f aca="false">IF(W55&lt;&gt;Y55,(IF(N55=0,J55*(INFORMAÇÕES!$Q$89/INFORMAÇÕES!$Q$92),IF(N55="R",J55,0))),0)</f>
        <v>0</v>
      </c>
      <c r="AG55" s="75" t="n">
        <f aca="false">IF(W55&lt;&gt;Y55,(IF(N55=0,J55*(INFORMAÇÕES!$Q$90/INFORMAÇÕES!$Q$92),IF(N55="C",J55,0))),0)</f>
        <v>0</v>
      </c>
      <c r="AH55" s="75" t="n">
        <f aca="false">IF(W55&lt;&gt;Y55,(IF(N55="",J55*INFORMAÇÕES!$U$115,IF(N55="CF",J55,0))),0)</f>
        <v>0</v>
      </c>
      <c r="AI55" s="75" t="n">
        <f aca="false">IF(W55&lt;&gt;Y55,(IF(N55="",J55*INFORMAÇÕES!$U$116,IF(N55="O",J55,0))),0)</f>
        <v>0</v>
      </c>
      <c r="AJ55" s="75" t="n">
        <f aca="false">IF(H55&lt;&gt;0,J55,0)</f>
        <v>0</v>
      </c>
      <c r="AK55" s="75" t="n">
        <f aca="false">IF(K55&lt;&gt;0,L55,0)</f>
        <v>0</v>
      </c>
    </row>
    <row r="56" s="174" customFormat="true" ht="14.25" hidden="false" customHeight="false" outlineLevel="0" collapsed="false">
      <c r="A56" s="159" t="n">
        <v>44</v>
      </c>
      <c r="B56" s="160" t="n">
        <f aca="false">IF('ORÇ.GLOBAL P CAIXA'!$K55="EXEC.",0,'ORÇ.REPROG. P CAIXA'!B56)</f>
        <v>0</v>
      </c>
      <c r="C56" s="161" t="n">
        <f aca="false">IF('ORÇ.GLOBAL P CAIXA'!$K55="EXEC.",0,'ORÇ.REPROG. P CAIXA'!C56)</f>
        <v>0</v>
      </c>
      <c r="D56" s="162" t="n">
        <f aca="false">IF('ORÇ.GLOBAL P CAIXA'!$K55="EXEC.",0,'ORÇ.REPROG. P CAIXA'!D56)</f>
        <v>0</v>
      </c>
      <c r="E56" s="163" t="n">
        <f aca="false">IF('ORÇ.GLOBAL P CAIXA'!$K55="EXEC.",0,'ORÇ.REPROG. P CAIXA'!E56)</f>
        <v>0</v>
      </c>
      <c r="F56" s="163" t="n">
        <f aca="false">IF('ORÇ.GLOBAL P CAIXA'!K55="EXEC.",0,IF('ORÇ.GLOBAL EMPRESA'!G55&gt;0,'ORÇ.GLOBAL EMPRESA'!G55,'ORÇ.GLOBAL P CAIXA'!F55))</f>
        <v>0</v>
      </c>
      <c r="G56" s="163" t="n">
        <f aca="false">IF(E56&lt;&gt;0,ROUND(E56*F56,2),IF(AE56=0,(SUMIF($W$13:$W$1012,B56,$AE$13:$AE$1012)),AE56))</f>
        <v>0</v>
      </c>
      <c r="H56" s="661" t="n">
        <f aca="false">IF('ORÇ.GLOBAL P CAIXA'!K55="EXEC.",0,'ORÇ.REPROG. P CAIXA'!H56)</f>
        <v>0</v>
      </c>
      <c r="I56" s="661" t="n">
        <f aca="false">IF('ORÇ.GLOBAL P CAIXA'!K55="EXEC.",0,'ORÇ.REPROG. P CAIXA'!I56)</f>
        <v>0</v>
      </c>
      <c r="J56" s="163" t="n">
        <f aca="false">IF(H56&lt;&gt;0,ROUND(H56*I56,2),IF(AJ56=0,(SUMIF($W$13:$W$1012,B56,$AJ$13:$AJ$1012)),AJ56))</f>
        <v>0</v>
      </c>
      <c r="K56" s="163" t="n">
        <f aca="false">H56-E56</f>
        <v>0</v>
      </c>
      <c r="L56" s="163" t="n">
        <f aca="false">J56-G56</f>
        <v>0</v>
      </c>
      <c r="M56" s="662" t="str">
        <f aca="false">IF('ORÇ.GLOBAL P CAIXA'!K55="EXEC.","",IF('ORÇ.REPROG. P CAIXA'!M56&gt;0,'ORÇ.REPROG. P CAIXA'!M56,""))</f>
        <v/>
      </c>
      <c r="N56" s="663" t="str">
        <f aca="false">IF('ORÇ.GLOBAL P CAIXA'!K55="EXEC.","",IF('ORÇ.REPROG. P CAIXA'!N56&gt;0,'ORÇ.REPROG. P CAIXA'!N56,""))</f>
        <v/>
      </c>
      <c r="O56" s="166" t="str">
        <f aca="false">IF('ORÇ.GLOBAL P CAIXA'!$K55="EXEC.","",'ORÇ.REPROG. P CAIXA'!O56)</f>
        <v/>
      </c>
      <c r="P56" s="167"/>
      <c r="Q56" s="168" t="str">
        <f aca="false">IF(B56&gt;0,"ok","ocultar")</f>
        <v>ocultar</v>
      </c>
      <c r="R56" s="649"/>
      <c r="S56" s="649"/>
      <c r="T56" s="650"/>
      <c r="V56" s="88"/>
      <c r="W56" s="157" t="n">
        <f aca="false">IF(B56=0,W55,IF(ISNONTEXT(B56)=TRUE(),INT(B56),INT(LEFT(B56,FIND(".",B56)-1))))</f>
        <v>3</v>
      </c>
      <c r="X56" s="157" t="str">
        <f aca="false">IF(X57=1,1,IF(B56&lt;&gt;0,1,IF(C56&lt;&gt;0,1,IF(D56&lt;&gt;0,1,IF(E56&lt;&gt;0,1,"")))))</f>
        <v/>
      </c>
      <c r="Y56" s="157" t="str">
        <f aca="false">IF(W56=0," ",IF(W56&lt;&gt;W55,W56," "))</f>
        <v> </v>
      </c>
      <c r="Z56" s="180"/>
      <c r="AA56" s="75" t="n">
        <f aca="false">IF(W56&lt;&gt;Y56,(IF(N56=0,G56*(INFORMAÇÕES!$Q$69/INFORMAÇÕES!$Q$72),IF(N56="R",G56,0))),0)</f>
        <v>0</v>
      </c>
      <c r="AB56" s="75" t="n">
        <f aca="false">IF(W56&lt;&gt;Y56,(IF(N56=0,G56*(INFORMAÇÕES!$Q$70/INFORMAÇÕES!$Q$72),IF(N56="C",G56,0))),0)</f>
        <v>0</v>
      </c>
      <c r="AC56" s="75" t="n">
        <f aca="false">IF(W56&lt;&gt;Y56,(IF(N56=0,G56*INFORMAÇÕES!$U$115,IF(N56="CF",G56,0))),0)</f>
        <v>0</v>
      </c>
      <c r="AD56" s="75" t="n">
        <f aca="false">IF(W56&lt;&gt;Y56,(IF(N56=0,G56*INFORMAÇÕES!$U$116,IF(N56="O",G56,0))),0)</f>
        <v>0</v>
      </c>
      <c r="AE56" s="75" t="n">
        <f aca="false">IF(E56&lt;&gt;0,G56,0)</f>
        <v>0</v>
      </c>
      <c r="AF56" s="75" t="n">
        <f aca="false">IF(W56&lt;&gt;Y56,(IF(N56=0,J56*(INFORMAÇÕES!$Q$89/INFORMAÇÕES!$Q$92),IF(N56="R",J56,0))),0)</f>
        <v>0</v>
      </c>
      <c r="AG56" s="75" t="n">
        <f aca="false">IF(W56&lt;&gt;Y56,(IF(N56=0,J56*(INFORMAÇÕES!$Q$90/INFORMAÇÕES!$Q$92),IF(N56="C",J56,0))),0)</f>
        <v>0</v>
      </c>
      <c r="AH56" s="75" t="n">
        <f aca="false">IF(W56&lt;&gt;Y56,(IF(N56="",J56*INFORMAÇÕES!$U$115,IF(N56="CF",J56,0))),0)</f>
        <v>0</v>
      </c>
      <c r="AI56" s="75" t="n">
        <f aca="false">IF(W56&lt;&gt;Y56,(IF(N56="",J56*INFORMAÇÕES!$U$116,IF(N56="O",J56,0))),0)</f>
        <v>0</v>
      </c>
      <c r="AJ56" s="75" t="n">
        <f aca="false">IF(H56&lt;&gt;0,J56,0)</f>
        <v>0</v>
      </c>
      <c r="AK56" s="75" t="n">
        <f aca="false">IF(K56&lt;&gt;0,L56,0)</f>
        <v>0</v>
      </c>
    </row>
    <row r="57" s="174" customFormat="true" ht="14.25" hidden="false" customHeight="false" outlineLevel="0" collapsed="false">
      <c r="A57" s="159" t="n">
        <v>45</v>
      </c>
      <c r="B57" s="160" t="n">
        <f aca="false">IF('ORÇ.GLOBAL P CAIXA'!$K56="EXEC.",0,'ORÇ.REPROG. P CAIXA'!B57)</f>
        <v>0</v>
      </c>
      <c r="C57" s="161" t="n">
        <f aca="false">IF('ORÇ.GLOBAL P CAIXA'!$K56="EXEC.",0,'ORÇ.REPROG. P CAIXA'!C57)</f>
        <v>0</v>
      </c>
      <c r="D57" s="162" t="n">
        <f aca="false">IF('ORÇ.GLOBAL P CAIXA'!$K56="EXEC.",0,'ORÇ.REPROG. P CAIXA'!D57)</f>
        <v>0</v>
      </c>
      <c r="E57" s="163" t="n">
        <f aca="false">IF('ORÇ.GLOBAL P CAIXA'!$K56="EXEC.",0,'ORÇ.REPROG. P CAIXA'!E57)</f>
        <v>0</v>
      </c>
      <c r="F57" s="163" t="n">
        <f aca="false">IF('ORÇ.GLOBAL P CAIXA'!K56="EXEC.",0,IF('ORÇ.GLOBAL EMPRESA'!G56&gt;0,'ORÇ.GLOBAL EMPRESA'!G56,'ORÇ.GLOBAL P CAIXA'!F56))</f>
        <v>0</v>
      </c>
      <c r="G57" s="163" t="n">
        <f aca="false">IF(E57&lt;&gt;0,ROUND(E57*F57,2),IF(AE57=0,(SUMIF($W$13:$W$1012,B57,$AE$13:$AE$1012)),AE57))</f>
        <v>0</v>
      </c>
      <c r="H57" s="661" t="n">
        <f aca="false">IF('ORÇ.GLOBAL P CAIXA'!K56="EXEC.",0,'ORÇ.REPROG. P CAIXA'!H57)</f>
        <v>0</v>
      </c>
      <c r="I57" s="661" t="n">
        <f aca="false">IF('ORÇ.GLOBAL P CAIXA'!K56="EXEC.",0,'ORÇ.REPROG. P CAIXA'!I57)</f>
        <v>0</v>
      </c>
      <c r="J57" s="163" t="n">
        <f aca="false">IF(H57&lt;&gt;0,ROUND(H57*I57,2),IF(AJ57=0,(SUMIF($W$13:$W$1012,B57,$AJ$13:$AJ$1012)),AJ57))</f>
        <v>0</v>
      </c>
      <c r="K57" s="163" t="n">
        <f aca="false">H57-E57</f>
        <v>0</v>
      </c>
      <c r="L57" s="163" t="n">
        <f aca="false">J57-G57</f>
        <v>0</v>
      </c>
      <c r="M57" s="662" t="str">
        <f aca="false">IF('ORÇ.GLOBAL P CAIXA'!K56="EXEC.","",IF('ORÇ.REPROG. P CAIXA'!M57&gt;0,'ORÇ.REPROG. P CAIXA'!M57,""))</f>
        <v/>
      </c>
      <c r="N57" s="663" t="str">
        <f aca="false">IF('ORÇ.GLOBAL P CAIXA'!K56="EXEC.","",IF('ORÇ.REPROG. P CAIXA'!N57&gt;0,'ORÇ.REPROG. P CAIXA'!N57,""))</f>
        <v/>
      </c>
      <c r="O57" s="166" t="str">
        <f aca="false">IF('ORÇ.GLOBAL P CAIXA'!$K56="EXEC.","",'ORÇ.REPROG. P CAIXA'!O57)</f>
        <v/>
      </c>
      <c r="P57" s="167"/>
      <c r="Q57" s="168" t="str">
        <f aca="false">IF(B57&gt;0,"ok","ocultar")</f>
        <v>ocultar</v>
      </c>
      <c r="R57" s="649"/>
      <c r="S57" s="649"/>
      <c r="T57" s="650"/>
      <c r="V57" s="88"/>
      <c r="W57" s="157" t="n">
        <f aca="false">IF(B57=0,W56,IF(ISNONTEXT(B57)=TRUE(),INT(B57),INT(LEFT(B57,FIND(".",B57)-1))))</f>
        <v>3</v>
      </c>
      <c r="X57" s="157" t="str">
        <f aca="false">IF(X58=1,1,IF(B57&lt;&gt;0,1,IF(C57&lt;&gt;0,1,IF(D57&lt;&gt;0,1,IF(E57&lt;&gt;0,1,"")))))</f>
        <v/>
      </c>
      <c r="Y57" s="157" t="str">
        <f aca="false">IF(W57=0," ",IF(W57&lt;&gt;W56,W57," "))</f>
        <v> </v>
      </c>
      <c r="Z57" s="180"/>
      <c r="AA57" s="75" t="n">
        <f aca="false">IF(W57&lt;&gt;Y57,(IF(N57=0,G57*(INFORMAÇÕES!$Q$69/INFORMAÇÕES!$Q$72),IF(N57="R",G57,0))),0)</f>
        <v>0</v>
      </c>
      <c r="AB57" s="75" t="n">
        <f aca="false">IF(W57&lt;&gt;Y57,(IF(N57=0,G57*(INFORMAÇÕES!$Q$70/INFORMAÇÕES!$Q$72),IF(N57="C",G57,0))),0)</f>
        <v>0</v>
      </c>
      <c r="AC57" s="75" t="n">
        <f aca="false">IF(W57&lt;&gt;Y57,(IF(N57=0,G57*INFORMAÇÕES!$U$115,IF(N57="CF",G57,0))),0)</f>
        <v>0</v>
      </c>
      <c r="AD57" s="75" t="n">
        <f aca="false">IF(W57&lt;&gt;Y57,(IF(N57=0,G57*INFORMAÇÕES!$U$116,IF(N57="O",G57,0))),0)</f>
        <v>0</v>
      </c>
      <c r="AE57" s="75" t="n">
        <f aca="false">IF(E57&lt;&gt;0,G57,0)</f>
        <v>0</v>
      </c>
      <c r="AF57" s="75" t="n">
        <f aca="false">IF(W57&lt;&gt;Y57,(IF(N57=0,J57*(INFORMAÇÕES!$Q$89/INFORMAÇÕES!$Q$92),IF(N57="R",J57,0))),0)</f>
        <v>0</v>
      </c>
      <c r="AG57" s="75" t="n">
        <f aca="false">IF(W57&lt;&gt;Y57,(IF(N57=0,J57*(INFORMAÇÕES!$Q$90/INFORMAÇÕES!$Q$92),IF(N57="C",J57,0))),0)</f>
        <v>0</v>
      </c>
      <c r="AH57" s="75" t="n">
        <f aca="false">IF(W57&lt;&gt;Y57,(IF(N57="",J57*INFORMAÇÕES!$U$115,IF(N57="CF",J57,0))),0)</f>
        <v>0</v>
      </c>
      <c r="AI57" s="75" t="n">
        <f aca="false">IF(W57&lt;&gt;Y57,(IF(N57="",J57*INFORMAÇÕES!$U$116,IF(N57="O",J57,0))),0)</f>
        <v>0</v>
      </c>
      <c r="AJ57" s="75" t="n">
        <f aca="false">IF(H57&lt;&gt;0,J57,0)</f>
        <v>0</v>
      </c>
      <c r="AK57" s="75" t="n">
        <f aca="false">IF(K57&lt;&gt;0,L57,0)</f>
        <v>0</v>
      </c>
    </row>
    <row r="58" s="174" customFormat="true" ht="14.25" hidden="false" customHeight="false" outlineLevel="0" collapsed="false">
      <c r="A58" s="159" t="n">
        <v>46</v>
      </c>
      <c r="B58" s="160" t="n">
        <f aca="false">IF('ORÇ.GLOBAL P CAIXA'!$K57="EXEC.",0,'ORÇ.REPROG. P CAIXA'!B58)</f>
        <v>0</v>
      </c>
      <c r="C58" s="161" t="n">
        <f aca="false">IF('ORÇ.GLOBAL P CAIXA'!$K57="EXEC.",0,'ORÇ.REPROG. P CAIXA'!C58)</f>
        <v>0</v>
      </c>
      <c r="D58" s="162" t="n">
        <f aca="false">IF('ORÇ.GLOBAL P CAIXA'!$K57="EXEC.",0,'ORÇ.REPROG. P CAIXA'!D58)</f>
        <v>0</v>
      </c>
      <c r="E58" s="163" t="n">
        <f aca="false">IF('ORÇ.GLOBAL P CAIXA'!$K57="EXEC.",0,'ORÇ.REPROG. P CAIXA'!E58)</f>
        <v>0</v>
      </c>
      <c r="F58" s="163" t="n">
        <f aca="false">IF('ORÇ.GLOBAL P CAIXA'!K57="EXEC.",0,IF('ORÇ.GLOBAL EMPRESA'!G57&gt;0,'ORÇ.GLOBAL EMPRESA'!G57,'ORÇ.GLOBAL P CAIXA'!F57))</f>
        <v>0</v>
      </c>
      <c r="G58" s="163" t="n">
        <f aca="false">IF(E58&lt;&gt;0,ROUND(E58*F58,2),IF(AE58=0,(SUMIF($W$13:$W$1012,B58,$AE$13:$AE$1012)),AE58))</f>
        <v>0</v>
      </c>
      <c r="H58" s="661" t="n">
        <f aca="false">IF('ORÇ.GLOBAL P CAIXA'!K57="EXEC.",0,'ORÇ.REPROG. P CAIXA'!H58)</f>
        <v>0</v>
      </c>
      <c r="I58" s="661" t="n">
        <f aca="false">IF('ORÇ.GLOBAL P CAIXA'!K57="EXEC.",0,'ORÇ.REPROG. P CAIXA'!I58)</f>
        <v>0</v>
      </c>
      <c r="J58" s="163" t="n">
        <f aca="false">IF(H58&lt;&gt;0,ROUND(H58*I58,2),IF(AJ58=0,(SUMIF($W$13:$W$1012,B58,$AJ$13:$AJ$1012)),AJ58))</f>
        <v>0</v>
      </c>
      <c r="K58" s="163" t="n">
        <f aca="false">H58-E58</f>
        <v>0</v>
      </c>
      <c r="L58" s="163" t="n">
        <f aca="false">J58-G58</f>
        <v>0</v>
      </c>
      <c r="M58" s="662" t="str">
        <f aca="false">IF('ORÇ.GLOBAL P CAIXA'!K57="EXEC.","",IF('ORÇ.REPROG. P CAIXA'!M58&gt;0,'ORÇ.REPROG. P CAIXA'!M58,""))</f>
        <v/>
      </c>
      <c r="N58" s="663" t="str">
        <f aca="false">IF('ORÇ.GLOBAL P CAIXA'!K57="EXEC.","",IF('ORÇ.REPROG. P CAIXA'!N58&gt;0,'ORÇ.REPROG. P CAIXA'!N58,""))</f>
        <v/>
      </c>
      <c r="O58" s="166" t="str">
        <f aca="false">IF('ORÇ.GLOBAL P CAIXA'!$K57="EXEC.","",'ORÇ.REPROG. P CAIXA'!O58)</f>
        <v/>
      </c>
      <c r="P58" s="167"/>
      <c r="Q58" s="168" t="str">
        <f aca="false">IF(B58&gt;0,"ok","ocultar")</f>
        <v>ocultar</v>
      </c>
      <c r="R58" s="649"/>
      <c r="S58" s="649"/>
      <c r="T58" s="650"/>
      <c r="V58" s="88"/>
      <c r="W58" s="157" t="n">
        <f aca="false">IF(B58=0,W57,IF(ISNONTEXT(B58)=TRUE(),INT(B58),INT(LEFT(B58,FIND(".",B58)-1))))</f>
        <v>3</v>
      </c>
      <c r="X58" s="157" t="str">
        <f aca="false">IF(X59=1,1,IF(B58&lt;&gt;0,1,IF(C58&lt;&gt;0,1,IF(D58&lt;&gt;0,1,IF(E58&lt;&gt;0,1,"")))))</f>
        <v/>
      </c>
      <c r="Y58" s="157" t="str">
        <f aca="false">IF(W58=0," ",IF(W58&lt;&gt;W57,W58," "))</f>
        <v> </v>
      </c>
      <c r="Z58" s="180"/>
      <c r="AA58" s="75" t="n">
        <f aca="false">IF(W58&lt;&gt;Y58,(IF(N58=0,G58*(INFORMAÇÕES!$Q$69/INFORMAÇÕES!$Q$72),IF(N58="R",G58,0))),0)</f>
        <v>0</v>
      </c>
      <c r="AB58" s="75" t="n">
        <f aca="false">IF(W58&lt;&gt;Y58,(IF(N58=0,G58*(INFORMAÇÕES!$Q$70/INFORMAÇÕES!$Q$72),IF(N58="C",G58,0))),0)</f>
        <v>0</v>
      </c>
      <c r="AC58" s="75" t="n">
        <f aca="false">IF(W58&lt;&gt;Y58,(IF(N58=0,G58*INFORMAÇÕES!$U$115,IF(N58="CF",G58,0))),0)</f>
        <v>0</v>
      </c>
      <c r="AD58" s="75" t="n">
        <f aca="false">IF(W58&lt;&gt;Y58,(IF(N58=0,G58*INFORMAÇÕES!$U$116,IF(N58="O",G58,0))),0)</f>
        <v>0</v>
      </c>
      <c r="AE58" s="75" t="n">
        <f aca="false">IF(E58&lt;&gt;0,G58,0)</f>
        <v>0</v>
      </c>
      <c r="AF58" s="75" t="n">
        <f aca="false">IF(W58&lt;&gt;Y58,(IF(N58=0,J58*(INFORMAÇÕES!$Q$89/INFORMAÇÕES!$Q$92),IF(N58="R",J58,0))),0)</f>
        <v>0</v>
      </c>
      <c r="AG58" s="75" t="n">
        <f aca="false">IF(W58&lt;&gt;Y58,(IF(N58=0,J58*(INFORMAÇÕES!$Q$90/INFORMAÇÕES!$Q$92),IF(N58="C",J58,0))),0)</f>
        <v>0</v>
      </c>
      <c r="AH58" s="75" t="n">
        <f aca="false">IF(W58&lt;&gt;Y58,(IF(N58="",J58*INFORMAÇÕES!$U$115,IF(N58="CF",J58,0))),0)</f>
        <v>0</v>
      </c>
      <c r="AI58" s="75" t="n">
        <f aca="false">IF(W58&lt;&gt;Y58,(IF(N58="",J58*INFORMAÇÕES!$U$116,IF(N58="O",J58,0))),0)</f>
        <v>0</v>
      </c>
      <c r="AJ58" s="75" t="n">
        <f aca="false">IF(H58&lt;&gt;0,J58,0)</f>
        <v>0</v>
      </c>
      <c r="AK58" s="75" t="n">
        <f aca="false">IF(K58&lt;&gt;0,L58,0)</f>
        <v>0</v>
      </c>
    </row>
    <row r="59" s="174" customFormat="true" ht="14.25" hidden="false" customHeight="false" outlineLevel="0" collapsed="false">
      <c r="A59" s="159" t="n">
        <v>47</v>
      </c>
      <c r="B59" s="160" t="n">
        <f aca="false">IF('ORÇ.GLOBAL P CAIXA'!$K58="EXEC.",0,'ORÇ.REPROG. P CAIXA'!B59)</f>
        <v>0</v>
      </c>
      <c r="C59" s="161" t="n">
        <f aca="false">IF('ORÇ.GLOBAL P CAIXA'!$K58="EXEC.",0,'ORÇ.REPROG. P CAIXA'!C59)</f>
        <v>0</v>
      </c>
      <c r="D59" s="162" t="n">
        <f aca="false">IF('ORÇ.GLOBAL P CAIXA'!$K58="EXEC.",0,'ORÇ.REPROG. P CAIXA'!D59)</f>
        <v>0</v>
      </c>
      <c r="E59" s="163" t="n">
        <f aca="false">IF('ORÇ.GLOBAL P CAIXA'!$K58="EXEC.",0,'ORÇ.REPROG. P CAIXA'!E59)</f>
        <v>0</v>
      </c>
      <c r="F59" s="163" t="n">
        <f aca="false">IF('ORÇ.GLOBAL P CAIXA'!K58="EXEC.",0,IF('ORÇ.GLOBAL EMPRESA'!G58&gt;0,'ORÇ.GLOBAL EMPRESA'!G58,'ORÇ.GLOBAL P CAIXA'!F58))</f>
        <v>0</v>
      </c>
      <c r="G59" s="163" t="n">
        <f aca="false">IF(E59&lt;&gt;0,ROUND(E59*F59,2),IF(AE59=0,(SUMIF($W$13:$W$1012,B59,$AE$13:$AE$1012)),AE59))</f>
        <v>0</v>
      </c>
      <c r="H59" s="661" t="n">
        <f aca="false">IF('ORÇ.GLOBAL P CAIXA'!K58="EXEC.",0,'ORÇ.REPROG. P CAIXA'!H59)</f>
        <v>0</v>
      </c>
      <c r="I59" s="661" t="n">
        <f aca="false">IF('ORÇ.GLOBAL P CAIXA'!K58="EXEC.",0,'ORÇ.REPROG. P CAIXA'!I59)</f>
        <v>0</v>
      </c>
      <c r="J59" s="163" t="n">
        <f aca="false">IF(H59&lt;&gt;0,ROUND(H59*I59,2),IF(AJ59=0,(SUMIF($W$13:$W$1012,B59,$AJ$13:$AJ$1012)),AJ59))</f>
        <v>0</v>
      </c>
      <c r="K59" s="163" t="n">
        <f aca="false">H59-E59</f>
        <v>0</v>
      </c>
      <c r="L59" s="163" t="n">
        <f aca="false">J59-G59</f>
        <v>0</v>
      </c>
      <c r="M59" s="662" t="str">
        <f aca="false">IF('ORÇ.GLOBAL P CAIXA'!K58="EXEC.","",IF('ORÇ.REPROG. P CAIXA'!M59&gt;0,'ORÇ.REPROG. P CAIXA'!M59,""))</f>
        <v/>
      </c>
      <c r="N59" s="663" t="str">
        <f aca="false">IF('ORÇ.GLOBAL P CAIXA'!K58="EXEC.","",IF('ORÇ.REPROG. P CAIXA'!N59&gt;0,'ORÇ.REPROG. P CAIXA'!N59,""))</f>
        <v/>
      </c>
      <c r="O59" s="166" t="str">
        <f aca="false">IF('ORÇ.GLOBAL P CAIXA'!$K58="EXEC.","",'ORÇ.REPROG. P CAIXA'!O59)</f>
        <v/>
      </c>
      <c r="P59" s="167"/>
      <c r="Q59" s="168" t="str">
        <f aca="false">IF(B59&gt;0,"ok","ocultar")</f>
        <v>ocultar</v>
      </c>
      <c r="R59" s="649"/>
      <c r="S59" s="649"/>
      <c r="T59" s="650"/>
      <c r="V59" s="88"/>
      <c r="W59" s="157" t="n">
        <f aca="false">IF(B59=0,W58,IF(ISNONTEXT(B59)=TRUE(),INT(B59),INT(LEFT(B59,FIND(".",B59)-1))))</f>
        <v>3</v>
      </c>
      <c r="X59" s="157" t="str">
        <f aca="false">IF(X60=1,1,IF(B59&lt;&gt;0,1,IF(C59&lt;&gt;0,1,IF(D59&lt;&gt;0,1,IF(E59&lt;&gt;0,1,"")))))</f>
        <v/>
      </c>
      <c r="Y59" s="157" t="str">
        <f aca="false">IF(W59=0," ",IF(W59&lt;&gt;W58,W59," "))</f>
        <v> </v>
      </c>
      <c r="Z59" s="180"/>
      <c r="AA59" s="75" t="n">
        <f aca="false">IF(W59&lt;&gt;Y59,(IF(N59=0,G59*(INFORMAÇÕES!$Q$69/INFORMAÇÕES!$Q$72),IF(N59="R",G59,0))),0)</f>
        <v>0</v>
      </c>
      <c r="AB59" s="75" t="n">
        <f aca="false">IF(W59&lt;&gt;Y59,(IF(N59=0,G59*(INFORMAÇÕES!$Q$70/INFORMAÇÕES!$Q$72),IF(N59="C",G59,0))),0)</f>
        <v>0</v>
      </c>
      <c r="AC59" s="75" t="n">
        <f aca="false">IF(W59&lt;&gt;Y59,(IF(N59=0,G59*INFORMAÇÕES!$U$115,IF(N59="CF",G59,0))),0)</f>
        <v>0</v>
      </c>
      <c r="AD59" s="75" t="n">
        <f aca="false">IF(W59&lt;&gt;Y59,(IF(N59=0,G59*INFORMAÇÕES!$U$116,IF(N59="O",G59,0))),0)</f>
        <v>0</v>
      </c>
      <c r="AE59" s="75" t="n">
        <f aca="false">IF(E59&lt;&gt;0,G59,0)</f>
        <v>0</v>
      </c>
      <c r="AF59" s="75" t="n">
        <f aca="false">IF(W59&lt;&gt;Y59,(IF(N59=0,J59*(INFORMAÇÕES!$Q$89/INFORMAÇÕES!$Q$92),IF(N59="R",J59,0))),0)</f>
        <v>0</v>
      </c>
      <c r="AG59" s="75" t="n">
        <f aca="false">IF(W59&lt;&gt;Y59,(IF(N59=0,J59*(INFORMAÇÕES!$Q$90/INFORMAÇÕES!$Q$92),IF(N59="C",J59,0))),0)</f>
        <v>0</v>
      </c>
      <c r="AH59" s="75" t="n">
        <f aca="false">IF(W59&lt;&gt;Y59,(IF(N59="",J59*INFORMAÇÕES!$U$115,IF(N59="CF",J59,0))),0)</f>
        <v>0</v>
      </c>
      <c r="AI59" s="75" t="n">
        <f aca="false">IF(W59&lt;&gt;Y59,(IF(N59="",J59*INFORMAÇÕES!$U$116,IF(N59="O",J59,0))),0)</f>
        <v>0</v>
      </c>
      <c r="AJ59" s="75" t="n">
        <f aca="false">IF(H59&lt;&gt;0,J59,0)</f>
        <v>0</v>
      </c>
      <c r="AK59" s="75" t="n">
        <f aca="false">IF(K59&lt;&gt;0,L59,0)</f>
        <v>0</v>
      </c>
    </row>
    <row r="60" s="174" customFormat="true" ht="14.25" hidden="false" customHeight="false" outlineLevel="0" collapsed="false">
      <c r="A60" s="159" t="n">
        <v>48</v>
      </c>
      <c r="B60" s="160" t="n">
        <f aca="false">IF('ORÇ.GLOBAL P CAIXA'!$K59="EXEC.",0,'ORÇ.REPROG. P CAIXA'!B60)</f>
        <v>0</v>
      </c>
      <c r="C60" s="161" t="n">
        <f aca="false">IF('ORÇ.GLOBAL P CAIXA'!$K59="EXEC.",0,'ORÇ.REPROG. P CAIXA'!C60)</f>
        <v>0</v>
      </c>
      <c r="D60" s="162" t="n">
        <f aca="false">IF('ORÇ.GLOBAL P CAIXA'!$K59="EXEC.",0,'ORÇ.REPROG. P CAIXA'!D60)</f>
        <v>0</v>
      </c>
      <c r="E60" s="163" t="n">
        <f aca="false">IF('ORÇ.GLOBAL P CAIXA'!$K59="EXEC.",0,'ORÇ.REPROG. P CAIXA'!E60)</f>
        <v>0</v>
      </c>
      <c r="F60" s="163" t="n">
        <f aca="false">IF('ORÇ.GLOBAL P CAIXA'!K59="EXEC.",0,IF('ORÇ.GLOBAL EMPRESA'!G59&gt;0,'ORÇ.GLOBAL EMPRESA'!G59,'ORÇ.GLOBAL P CAIXA'!F59))</f>
        <v>0</v>
      </c>
      <c r="G60" s="163" t="n">
        <f aca="false">IF(E60&lt;&gt;0,ROUND(E60*F60,2),IF(AE60=0,(SUMIF($W$13:$W$1012,B60,$AE$13:$AE$1012)),AE60))</f>
        <v>0</v>
      </c>
      <c r="H60" s="661" t="n">
        <f aca="false">IF('ORÇ.GLOBAL P CAIXA'!K59="EXEC.",0,'ORÇ.REPROG. P CAIXA'!H60)</f>
        <v>0</v>
      </c>
      <c r="I60" s="661" t="n">
        <f aca="false">IF('ORÇ.GLOBAL P CAIXA'!K59="EXEC.",0,'ORÇ.REPROG. P CAIXA'!I60)</f>
        <v>0</v>
      </c>
      <c r="J60" s="163" t="n">
        <f aca="false">IF(H60&lt;&gt;0,ROUND(H60*I60,2),IF(AJ60=0,(SUMIF($W$13:$W$1012,B60,$AJ$13:$AJ$1012)),AJ60))</f>
        <v>0</v>
      </c>
      <c r="K60" s="163" t="n">
        <f aca="false">H60-E60</f>
        <v>0</v>
      </c>
      <c r="L60" s="163" t="n">
        <f aca="false">J60-G60</f>
        <v>0</v>
      </c>
      <c r="M60" s="662" t="str">
        <f aca="false">IF('ORÇ.GLOBAL P CAIXA'!K59="EXEC.","",IF('ORÇ.REPROG. P CAIXA'!M60&gt;0,'ORÇ.REPROG. P CAIXA'!M60,""))</f>
        <v/>
      </c>
      <c r="N60" s="663" t="str">
        <f aca="false">IF('ORÇ.GLOBAL P CAIXA'!K59="EXEC.","",IF('ORÇ.REPROG. P CAIXA'!N60&gt;0,'ORÇ.REPROG. P CAIXA'!N60,""))</f>
        <v/>
      </c>
      <c r="O60" s="166" t="str">
        <f aca="false">IF('ORÇ.GLOBAL P CAIXA'!$K59="EXEC.","",'ORÇ.REPROG. P CAIXA'!O60)</f>
        <v/>
      </c>
      <c r="P60" s="167"/>
      <c r="Q60" s="168" t="str">
        <f aca="false">IF(B60&gt;0,"ok","ocultar")</f>
        <v>ocultar</v>
      </c>
      <c r="R60" s="649"/>
      <c r="S60" s="649"/>
      <c r="T60" s="650"/>
      <c r="V60" s="88"/>
      <c r="W60" s="157" t="n">
        <f aca="false">IF(B60=0,W59,IF(ISNONTEXT(B60)=TRUE(),INT(B60),INT(LEFT(B60,FIND(".",B60)-1))))</f>
        <v>3</v>
      </c>
      <c r="X60" s="157" t="str">
        <f aca="false">IF(X61=1,1,IF(B60&lt;&gt;0,1,IF(C60&lt;&gt;0,1,IF(D60&lt;&gt;0,1,IF(E60&lt;&gt;0,1,"")))))</f>
        <v/>
      </c>
      <c r="Y60" s="157" t="str">
        <f aca="false">IF(W60=0," ",IF(W60&lt;&gt;W59,W60," "))</f>
        <v> </v>
      </c>
      <c r="Z60" s="180"/>
      <c r="AA60" s="75" t="n">
        <f aca="false">IF(W60&lt;&gt;Y60,(IF(N60=0,G60*(INFORMAÇÕES!$Q$69/INFORMAÇÕES!$Q$72),IF(N60="R",G60,0))),0)</f>
        <v>0</v>
      </c>
      <c r="AB60" s="75" t="n">
        <f aca="false">IF(W60&lt;&gt;Y60,(IF(N60=0,G60*(INFORMAÇÕES!$Q$70/INFORMAÇÕES!$Q$72),IF(N60="C",G60,0))),0)</f>
        <v>0</v>
      </c>
      <c r="AC60" s="75" t="n">
        <f aca="false">IF(W60&lt;&gt;Y60,(IF(N60=0,G60*INFORMAÇÕES!$U$115,IF(N60="CF",G60,0))),0)</f>
        <v>0</v>
      </c>
      <c r="AD60" s="75" t="n">
        <f aca="false">IF(W60&lt;&gt;Y60,(IF(N60=0,G60*INFORMAÇÕES!$U$116,IF(N60="O",G60,0))),0)</f>
        <v>0</v>
      </c>
      <c r="AE60" s="75" t="n">
        <f aca="false">IF(E60&lt;&gt;0,G60,0)</f>
        <v>0</v>
      </c>
      <c r="AF60" s="75" t="n">
        <f aca="false">IF(W60&lt;&gt;Y60,(IF(N60=0,J60*(INFORMAÇÕES!$Q$89/INFORMAÇÕES!$Q$92),IF(N60="R",J60,0))),0)</f>
        <v>0</v>
      </c>
      <c r="AG60" s="75" t="n">
        <f aca="false">IF(W60&lt;&gt;Y60,(IF(N60=0,J60*(INFORMAÇÕES!$Q$90/INFORMAÇÕES!$Q$92),IF(N60="C",J60,0))),0)</f>
        <v>0</v>
      </c>
      <c r="AH60" s="75" t="n">
        <f aca="false">IF(W60&lt;&gt;Y60,(IF(N60="",J60*INFORMAÇÕES!$U$115,IF(N60="CF",J60,0))),0)</f>
        <v>0</v>
      </c>
      <c r="AI60" s="75" t="n">
        <f aca="false">IF(W60&lt;&gt;Y60,(IF(N60="",J60*INFORMAÇÕES!$U$116,IF(N60="O",J60,0))),0)</f>
        <v>0</v>
      </c>
      <c r="AJ60" s="75" t="n">
        <f aca="false">IF(H60&lt;&gt;0,J60,0)</f>
        <v>0</v>
      </c>
      <c r="AK60" s="75" t="n">
        <f aca="false">IF(K60&lt;&gt;0,L60,0)</f>
        <v>0</v>
      </c>
    </row>
    <row r="61" s="174" customFormat="true" ht="14.25" hidden="false" customHeight="false" outlineLevel="0" collapsed="false">
      <c r="A61" s="159" t="n">
        <v>49</v>
      </c>
      <c r="B61" s="160" t="n">
        <f aca="false">IF('ORÇ.GLOBAL P CAIXA'!$K60="EXEC.",0,'ORÇ.REPROG. P CAIXA'!B61)</f>
        <v>0</v>
      </c>
      <c r="C61" s="161" t="n">
        <f aca="false">IF('ORÇ.GLOBAL P CAIXA'!$K60="EXEC.",0,'ORÇ.REPROG. P CAIXA'!C61)</f>
        <v>0</v>
      </c>
      <c r="D61" s="162" t="n">
        <f aca="false">IF('ORÇ.GLOBAL P CAIXA'!$K60="EXEC.",0,'ORÇ.REPROG. P CAIXA'!D61)</f>
        <v>0</v>
      </c>
      <c r="E61" s="163" t="n">
        <f aca="false">IF('ORÇ.GLOBAL P CAIXA'!$K60="EXEC.",0,'ORÇ.REPROG. P CAIXA'!E61)</f>
        <v>0</v>
      </c>
      <c r="F61" s="163" t="n">
        <f aca="false">IF('ORÇ.GLOBAL P CAIXA'!K60="EXEC.",0,IF('ORÇ.GLOBAL EMPRESA'!G60&gt;0,'ORÇ.GLOBAL EMPRESA'!G60,'ORÇ.GLOBAL P CAIXA'!F60))</f>
        <v>0</v>
      </c>
      <c r="G61" s="163" t="n">
        <f aca="false">IF(E61&lt;&gt;0,ROUND(E61*F61,2),IF(AE61=0,(SUMIF($W$13:$W$1012,B61,$AE$13:$AE$1012)),AE61))</f>
        <v>0</v>
      </c>
      <c r="H61" s="661" t="n">
        <f aca="false">IF('ORÇ.GLOBAL P CAIXA'!K60="EXEC.",0,'ORÇ.REPROG. P CAIXA'!H61)</f>
        <v>0</v>
      </c>
      <c r="I61" s="661" t="n">
        <f aca="false">IF('ORÇ.GLOBAL P CAIXA'!K60="EXEC.",0,'ORÇ.REPROG. P CAIXA'!I61)</f>
        <v>0</v>
      </c>
      <c r="J61" s="163" t="n">
        <f aca="false">IF(H61&lt;&gt;0,ROUND(H61*I61,2),IF(AJ61=0,(SUMIF($W$13:$W$1012,B61,$AJ$13:$AJ$1012)),AJ61))</f>
        <v>0</v>
      </c>
      <c r="K61" s="163" t="n">
        <f aca="false">H61-E61</f>
        <v>0</v>
      </c>
      <c r="L61" s="163" t="n">
        <f aca="false">J61-G61</f>
        <v>0</v>
      </c>
      <c r="M61" s="662" t="str">
        <f aca="false">IF('ORÇ.GLOBAL P CAIXA'!K60="EXEC.","",IF('ORÇ.REPROG. P CAIXA'!M61&gt;0,'ORÇ.REPROG. P CAIXA'!M61,""))</f>
        <v/>
      </c>
      <c r="N61" s="663" t="str">
        <f aca="false">IF('ORÇ.GLOBAL P CAIXA'!K60="EXEC.","",IF('ORÇ.REPROG. P CAIXA'!N61&gt;0,'ORÇ.REPROG. P CAIXA'!N61,""))</f>
        <v/>
      </c>
      <c r="O61" s="166" t="str">
        <f aca="false">IF('ORÇ.GLOBAL P CAIXA'!$K60="EXEC.","",'ORÇ.REPROG. P CAIXA'!O61)</f>
        <v/>
      </c>
      <c r="P61" s="167"/>
      <c r="Q61" s="168" t="str">
        <f aca="false">IF(B61&gt;0,"ok","ocultar")</f>
        <v>ocultar</v>
      </c>
      <c r="R61" s="649"/>
      <c r="S61" s="649"/>
      <c r="T61" s="650"/>
      <c r="V61" s="88"/>
      <c r="W61" s="157" t="n">
        <f aca="false">IF(B61=0,W60,IF(ISNONTEXT(B61)=TRUE(),INT(B61),INT(LEFT(B61,FIND(".",B61)-1))))</f>
        <v>3</v>
      </c>
      <c r="X61" s="157" t="str">
        <f aca="false">IF(X62=1,1,IF(B61&lt;&gt;0,1,IF(C61&lt;&gt;0,1,IF(D61&lt;&gt;0,1,IF(E61&lt;&gt;0,1,"")))))</f>
        <v/>
      </c>
      <c r="Y61" s="157" t="str">
        <f aca="false">IF(W61=0," ",IF(W61&lt;&gt;W60,W61," "))</f>
        <v> </v>
      </c>
      <c r="Z61" s="180"/>
      <c r="AA61" s="75" t="n">
        <f aca="false">IF(W61&lt;&gt;Y61,(IF(N61=0,G61*(INFORMAÇÕES!$Q$69/INFORMAÇÕES!$Q$72),IF(N61="R",G61,0))),0)</f>
        <v>0</v>
      </c>
      <c r="AB61" s="75" t="n">
        <f aca="false">IF(W61&lt;&gt;Y61,(IF(N61=0,G61*(INFORMAÇÕES!$Q$70/INFORMAÇÕES!$Q$72),IF(N61="C",G61,0))),0)</f>
        <v>0</v>
      </c>
      <c r="AC61" s="75" t="n">
        <f aca="false">IF(W61&lt;&gt;Y61,(IF(N61=0,G61*INFORMAÇÕES!$U$115,IF(N61="CF",G61,0))),0)</f>
        <v>0</v>
      </c>
      <c r="AD61" s="75" t="n">
        <f aca="false">IF(W61&lt;&gt;Y61,(IF(N61=0,G61*INFORMAÇÕES!$U$116,IF(N61="O",G61,0))),0)</f>
        <v>0</v>
      </c>
      <c r="AE61" s="75" t="n">
        <f aca="false">IF(E61&lt;&gt;0,G61,0)</f>
        <v>0</v>
      </c>
      <c r="AF61" s="75" t="n">
        <f aca="false">IF(W61&lt;&gt;Y61,(IF(N61=0,J61*(INFORMAÇÕES!$Q$89/INFORMAÇÕES!$Q$92),IF(N61="R",J61,0))),0)</f>
        <v>0</v>
      </c>
      <c r="AG61" s="75" t="n">
        <f aca="false">IF(W61&lt;&gt;Y61,(IF(N61=0,J61*(INFORMAÇÕES!$Q$90/INFORMAÇÕES!$Q$92),IF(N61="C",J61,0))),0)</f>
        <v>0</v>
      </c>
      <c r="AH61" s="75" t="n">
        <f aca="false">IF(W61&lt;&gt;Y61,(IF(N61="",J61*INFORMAÇÕES!$U$115,IF(N61="CF",J61,0))),0)</f>
        <v>0</v>
      </c>
      <c r="AI61" s="75" t="n">
        <f aca="false">IF(W61&lt;&gt;Y61,(IF(N61="",J61*INFORMAÇÕES!$U$116,IF(N61="O",J61,0))),0)</f>
        <v>0</v>
      </c>
      <c r="AJ61" s="75" t="n">
        <f aca="false">IF(H61&lt;&gt;0,J61,0)</f>
        <v>0</v>
      </c>
      <c r="AK61" s="75" t="n">
        <f aca="false">IF(K61&lt;&gt;0,L61,0)</f>
        <v>0</v>
      </c>
    </row>
    <row r="62" s="174" customFormat="true" ht="14.25" hidden="false" customHeight="false" outlineLevel="0" collapsed="false">
      <c r="A62" s="159" t="n">
        <v>50</v>
      </c>
      <c r="B62" s="160" t="n">
        <f aca="false">IF('ORÇ.GLOBAL P CAIXA'!$K61="EXEC.",0,'ORÇ.REPROG. P CAIXA'!B62)</f>
        <v>0</v>
      </c>
      <c r="C62" s="161" t="n">
        <f aca="false">IF('ORÇ.GLOBAL P CAIXA'!$K61="EXEC.",0,'ORÇ.REPROG. P CAIXA'!C62)</f>
        <v>0</v>
      </c>
      <c r="D62" s="162" t="n">
        <f aca="false">IF('ORÇ.GLOBAL P CAIXA'!$K61="EXEC.",0,'ORÇ.REPROG. P CAIXA'!D62)</f>
        <v>0</v>
      </c>
      <c r="E62" s="163" t="n">
        <f aca="false">IF('ORÇ.GLOBAL P CAIXA'!$K61="EXEC.",0,'ORÇ.REPROG. P CAIXA'!E62)</f>
        <v>0</v>
      </c>
      <c r="F62" s="163" t="n">
        <f aca="false">IF('ORÇ.GLOBAL P CAIXA'!K61="EXEC.",0,IF('ORÇ.GLOBAL EMPRESA'!G61&gt;0,'ORÇ.GLOBAL EMPRESA'!G61,'ORÇ.GLOBAL P CAIXA'!F61))</f>
        <v>0</v>
      </c>
      <c r="G62" s="163" t="n">
        <f aca="false">IF(E62&lt;&gt;0,ROUND(E62*F62,2),IF(AE62=0,(SUMIF($W$13:$W$1012,B62,$AE$13:$AE$1012)),AE62))</f>
        <v>0</v>
      </c>
      <c r="H62" s="661" t="n">
        <f aca="false">IF('ORÇ.GLOBAL P CAIXA'!K61="EXEC.",0,'ORÇ.REPROG. P CAIXA'!H62)</f>
        <v>0</v>
      </c>
      <c r="I62" s="661" t="n">
        <f aca="false">IF('ORÇ.GLOBAL P CAIXA'!K61="EXEC.",0,'ORÇ.REPROG. P CAIXA'!I62)</f>
        <v>0</v>
      </c>
      <c r="J62" s="163" t="n">
        <f aca="false">IF(H62&lt;&gt;0,ROUND(H62*I62,2),IF(AJ62=0,(SUMIF($W$13:$W$1012,B62,$AJ$13:$AJ$1012)),AJ62))</f>
        <v>0</v>
      </c>
      <c r="K62" s="163" t="n">
        <f aca="false">H62-E62</f>
        <v>0</v>
      </c>
      <c r="L62" s="163" t="n">
        <f aca="false">J62-G62</f>
        <v>0</v>
      </c>
      <c r="M62" s="662" t="str">
        <f aca="false">IF('ORÇ.GLOBAL P CAIXA'!K61="EXEC.","",IF('ORÇ.REPROG. P CAIXA'!M62&gt;0,'ORÇ.REPROG. P CAIXA'!M62,""))</f>
        <v/>
      </c>
      <c r="N62" s="663" t="str">
        <f aca="false">IF('ORÇ.GLOBAL P CAIXA'!K61="EXEC.","",IF('ORÇ.REPROG. P CAIXA'!N62&gt;0,'ORÇ.REPROG. P CAIXA'!N62,""))</f>
        <v/>
      </c>
      <c r="O62" s="166" t="str">
        <f aca="false">IF('ORÇ.GLOBAL P CAIXA'!$K61="EXEC.","",'ORÇ.REPROG. P CAIXA'!O62)</f>
        <v/>
      </c>
      <c r="P62" s="167"/>
      <c r="Q62" s="168" t="str">
        <f aca="false">IF(B62&gt;0,"ok","ocultar")</f>
        <v>ocultar</v>
      </c>
      <c r="R62" s="649"/>
      <c r="S62" s="649"/>
      <c r="T62" s="650"/>
      <c r="V62" s="88"/>
      <c r="W62" s="157" t="n">
        <f aca="false">IF(B62=0,W61,IF(ISNONTEXT(B62)=TRUE(),INT(B62),INT(LEFT(B62,FIND(".",B62)-1))))</f>
        <v>3</v>
      </c>
      <c r="X62" s="157" t="str">
        <f aca="false">IF(X63=1,1,IF(B62&lt;&gt;0,1,IF(C62&lt;&gt;0,1,IF(D62&lt;&gt;0,1,IF(E62&lt;&gt;0,1,"")))))</f>
        <v/>
      </c>
      <c r="Y62" s="157" t="str">
        <f aca="false">IF(W62=0," ",IF(W62&lt;&gt;W61,W62," "))</f>
        <v> </v>
      </c>
      <c r="Z62" s="180"/>
      <c r="AA62" s="75" t="n">
        <f aca="false">IF(W62&lt;&gt;Y62,(IF(N62=0,G62*(INFORMAÇÕES!$Q$69/INFORMAÇÕES!$Q$72),IF(N62="R",G62,0))),0)</f>
        <v>0</v>
      </c>
      <c r="AB62" s="75" t="n">
        <f aca="false">IF(W62&lt;&gt;Y62,(IF(N62=0,G62*(INFORMAÇÕES!$Q$70/INFORMAÇÕES!$Q$72),IF(N62="C",G62,0))),0)</f>
        <v>0</v>
      </c>
      <c r="AC62" s="75" t="n">
        <f aca="false">IF(W62&lt;&gt;Y62,(IF(N62=0,G62*INFORMAÇÕES!$U$115,IF(N62="CF",G62,0))),0)</f>
        <v>0</v>
      </c>
      <c r="AD62" s="75" t="n">
        <f aca="false">IF(W62&lt;&gt;Y62,(IF(N62=0,G62*INFORMAÇÕES!$U$116,IF(N62="O",G62,0))),0)</f>
        <v>0</v>
      </c>
      <c r="AE62" s="75" t="n">
        <f aca="false">IF(E62&lt;&gt;0,G62,0)</f>
        <v>0</v>
      </c>
      <c r="AF62" s="75" t="n">
        <f aca="false">IF(W62&lt;&gt;Y62,(IF(N62=0,J62*(INFORMAÇÕES!$Q$89/INFORMAÇÕES!$Q$92),IF(N62="R",J62,0))),0)</f>
        <v>0</v>
      </c>
      <c r="AG62" s="75" t="n">
        <f aca="false">IF(W62&lt;&gt;Y62,(IF(N62=0,J62*(INFORMAÇÕES!$Q$90/INFORMAÇÕES!$Q$92),IF(N62="C",J62,0))),0)</f>
        <v>0</v>
      </c>
      <c r="AH62" s="75" t="n">
        <f aca="false">IF(W62&lt;&gt;Y62,(IF(N62="",J62*INFORMAÇÕES!$U$115,IF(N62="CF",J62,0))),0)</f>
        <v>0</v>
      </c>
      <c r="AI62" s="75" t="n">
        <f aca="false">IF(W62&lt;&gt;Y62,(IF(N62="",J62*INFORMAÇÕES!$U$116,IF(N62="O",J62,0))),0)</f>
        <v>0</v>
      </c>
      <c r="AJ62" s="75" t="n">
        <f aca="false">IF(H62&lt;&gt;0,J62,0)</f>
        <v>0</v>
      </c>
      <c r="AK62" s="75" t="n">
        <f aca="false">IF(K62&lt;&gt;0,L62,0)</f>
        <v>0</v>
      </c>
    </row>
    <row r="63" s="174" customFormat="true" ht="14.25" hidden="false" customHeight="false" outlineLevel="0" collapsed="false">
      <c r="A63" s="159" t="n">
        <v>51</v>
      </c>
      <c r="B63" s="160" t="n">
        <f aca="false">IF('ORÇ.GLOBAL P CAIXA'!$K62="EXEC.",0,'ORÇ.REPROG. P CAIXA'!B63)</f>
        <v>0</v>
      </c>
      <c r="C63" s="161" t="n">
        <f aca="false">IF('ORÇ.GLOBAL P CAIXA'!$K62="EXEC.",0,'ORÇ.REPROG. P CAIXA'!C63)</f>
        <v>0</v>
      </c>
      <c r="D63" s="162" t="n">
        <f aca="false">IF('ORÇ.GLOBAL P CAIXA'!$K62="EXEC.",0,'ORÇ.REPROG. P CAIXA'!D63)</f>
        <v>0</v>
      </c>
      <c r="E63" s="163" t="n">
        <f aca="false">IF('ORÇ.GLOBAL P CAIXA'!$K62="EXEC.",0,'ORÇ.REPROG. P CAIXA'!E63)</f>
        <v>0</v>
      </c>
      <c r="F63" s="163" t="n">
        <f aca="false">IF('ORÇ.GLOBAL P CAIXA'!K62="EXEC.",0,IF('ORÇ.GLOBAL EMPRESA'!G62&gt;0,'ORÇ.GLOBAL EMPRESA'!G62,'ORÇ.GLOBAL P CAIXA'!F62))</f>
        <v>0</v>
      </c>
      <c r="G63" s="163" t="n">
        <f aca="false">IF(E63&lt;&gt;0,ROUND(E63*F63,2),IF(AE63=0,(SUMIF($W$13:$W$1012,B63,$AE$13:$AE$1012)),AE63))</f>
        <v>0</v>
      </c>
      <c r="H63" s="661" t="n">
        <f aca="false">IF('ORÇ.GLOBAL P CAIXA'!K62="EXEC.",0,'ORÇ.REPROG. P CAIXA'!H63)</f>
        <v>0</v>
      </c>
      <c r="I63" s="661" t="n">
        <f aca="false">IF('ORÇ.GLOBAL P CAIXA'!K62="EXEC.",0,'ORÇ.REPROG. P CAIXA'!I63)</f>
        <v>0</v>
      </c>
      <c r="J63" s="163" t="n">
        <f aca="false">IF(H63&lt;&gt;0,ROUND(H63*I63,2),IF(AJ63=0,(SUMIF($W$13:$W$1012,B63,$AJ$13:$AJ$1012)),AJ63))</f>
        <v>0</v>
      </c>
      <c r="K63" s="163" t="n">
        <f aca="false">H63-E63</f>
        <v>0</v>
      </c>
      <c r="L63" s="163" t="n">
        <f aca="false">J63-G63</f>
        <v>0</v>
      </c>
      <c r="M63" s="662" t="str">
        <f aca="false">IF('ORÇ.GLOBAL P CAIXA'!K62="EXEC.","",IF('ORÇ.REPROG. P CAIXA'!M63&gt;0,'ORÇ.REPROG. P CAIXA'!M63,""))</f>
        <v/>
      </c>
      <c r="N63" s="663" t="str">
        <f aca="false">IF('ORÇ.GLOBAL P CAIXA'!K62="EXEC.","",IF('ORÇ.REPROG. P CAIXA'!N63&gt;0,'ORÇ.REPROG. P CAIXA'!N63,""))</f>
        <v/>
      </c>
      <c r="O63" s="166" t="str">
        <f aca="false">IF('ORÇ.GLOBAL P CAIXA'!$K62="EXEC.","",'ORÇ.REPROG. P CAIXA'!O63)</f>
        <v/>
      </c>
      <c r="P63" s="167"/>
      <c r="Q63" s="168" t="str">
        <f aca="false">IF(B63&gt;0,"ok","ocultar")</f>
        <v>ocultar</v>
      </c>
      <c r="R63" s="649"/>
      <c r="S63" s="649"/>
      <c r="T63" s="650"/>
      <c r="V63" s="88"/>
      <c r="W63" s="157" t="n">
        <f aca="false">IF(B63=0,W62,IF(ISNONTEXT(B63)=TRUE(),INT(B63),INT(LEFT(B63,FIND(".",B63)-1))))</f>
        <v>3</v>
      </c>
      <c r="X63" s="157" t="str">
        <f aca="false">IF(X64=1,1,IF(B63&lt;&gt;0,1,IF(C63&lt;&gt;0,1,IF(D63&lt;&gt;0,1,IF(E63&lt;&gt;0,1,"")))))</f>
        <v/>
      </c>
      <c r="Y63" s="157" t="str">
        <f aca="false">IF(W63=0," ",IF(W63&lt;&gt;W62,W63," "))</f>
        <v> </v>
      </c>
      <c r="Z63" s="180"/>
      <c r="AA63" s="75" t="n">
        <f aca="false">IF(W63&lt;&gt;Y63,(IF(N63=0,G63*(INFORMAÇÕES!$Q$69/INFORMAÇÕES!$Q$72),IF(N63="R",G63,0))),0)</f>
        <v>0</v>
      </c>
      <c r="AB63" s="75" t="n">
        <f aca="false">IF(W63&lt;&gt;Y63,(IF(N63=0,G63*(INFORMAÇÕES!$Q$70/INFORMAÇÕES!$Q$72),IF(N63="C",G63,0))),0)</f>
        <v>0</v>
      </c>
      <c r="AC63" s="75" t="n">
        <f aca="false">IF(W63&lt;&gt;Y63,(IF(N63=0,G63*INFORMAÇÕES!$U$115,IF(N63="CF",G63,0))),0)</f>
        <v>0</v>
      </c>
      <c r="AD63" s="75" t="n">
        <f aca="false">IF(W63&lt;&gt;Y63,(IF(N63=0,G63*INFORMAÇÕES!$U$116,IF(N63="O",G63,0))),0)</f>
        <v>0</v>
      </c>
      <c r="AE63" s="75" t="n">
        <f aca="false">IF(E63&lt;&gt;0,G63,0)</f>
        <v>0</v>
      </c>
      <c r="AF63" s="75" t="n">
        <f aca="false">IF(W63&lt;&gt;Y63,(IF(N63=0,J63*(INFORMAÇÕES!$Q$89/INFORMAÇÕES!$Q$92),IF(N63="R",J63,0))),0)</f>
        <v>0</v>
      </c>
      <c r="AG63" s="75" t="n">
        <f aca="false">IF(W63&lt;&gt;Y63,(IF(N63=0,J63*(INFORMAÇÕES!$Q$90/INFORMAÇÕES!$Q$92),IF(N63="C",J63,0))),0)</f>
        <v>0</v>
      </c>
      <c r="AH63" s="75" t="n">
        <f aca="false">IF(W63&lt;&gt;Y63,(IF(N63="",J63*INFORMAÇÕES!$U$115,IF(N63="CF",J63,0))),0)</f>
        <v>0</v>
      </c>
      <c r="AI63" s="75" t="n">
        <f aca="false">IF(W63&lt;&gt;Y63,(IF(N63="",J63*INFORMAÇÕES!$U$116,IF(N63="O",J63,0))),0)</f>
        <v>0</v>
      </c>
      <c r="AJ63" s="75" t="n">
        <f aca="false">IF(H63&lt;&gt;0,J63,0)</f>
        <v>0</v>
      </c>
      <c r="AK63" s="75" t="n">
        <f aca="false">IF(K63&lt;&gt;0,L63,0)</f>
        <v>0</v>
      </c>
    </row>
    <row r="64" s="174" customFormat="true" ht="14.25" hidden="false" customHeight="false" outlineLevel="0" collapsed="false">
      <c r="A64" s="159" t="n">
        <v>52</v>
      </c>
      <c r="B64" s="160" t="n">
        <f aca="false">IF('ORÇ.GLOBAL P CAIXA'!$K63="EXEC.",0,'ORÇ.REPROG. P CAIXA'!B64)</f>
        <v>0</v>
      </c>
      <c r="C64" s="161" t="n">
        <f aca="false">IF('ORÇ.GLOBAL P CAIXA'!$K63="EXEC.",0,'ORÇ.REPROG. P CAIXA'!C64)</f>
        <v>0</v>
      </c>
      <c r="D64" s="162" t="n">
        <f aca="false">IF('ORÇ.GLOBAL P CAIXA'!$K63="EXEC.",0,'ORÇ.REPROG. P CAIXA'!D64)</f>
        <v>0</v>
      </c>
      <c r="E64" s="163" t="n">
        <f aca="false">IF('ORÇ.GLOBAL P CAIXA'!$K63="EXEC.",0,'ORÇ.REPROG. P CAIXA'!E64)</f>
        <v>0</v>
      </c>
      <c r="F64" s="163" t="n">
        <f aca="false">IF('ORÇ.GLOBAL P CAIXA'!K63="EXEC.",0,IF('ORÇ.GLOBAL EMPRESA'!G63&gt;0,'ORÇ.GLOBAL EMPRESA'!G63,'ORÇ.GLOBAL P CAIXA'!F63))</f>
        <v>0</v>
      </c>
      <c r="G64" s="163" t="n">
        <f aca="false">IF(E64&lt;&gt;0,ROUND(E64*F64,2),IF(AE64=0,(SUMIF($W$13:$W$1012,B64,$AE$13:$AE$1012)),AE64))</f>
        <v>0</v>
      </c>
      <c r="H64" s="661" t="n">
        <f aca="false">IF('ORÇ.GLOBAL P CAIXA'!K63="EXEC.",0,'ORÇ.REPROG. P CAIXA'!H64)</f>
        <v>0</v>
      </c>
      <c r="I64" s="661" t="n">
        <f aca="false">IF('ORÇ.GLOBAL P CAIXA'!K63="EXEC.",0,'ORÇ.REPROG. P CAIXA'!I64)</f>
        <v>0</v>
      </c>
      <c r="J64" s="163" t="n">
        <f aca="false">IF(H64&lt;&gt;0,ROUND(H64*I64,2),IF(AJ64=0,(SUMIF($W$13:$W$1012,B64,$AJ$13:$AJ$1012)),AJ64))</f>
        <v>0</v>
      </c>
      <c r="K64" s="163" t="n">
        <f aca="false">H64-E64</f>
        <v>0</v>
      </c>
      <c r="L64" s="163" t="n">
        <f aca="false">J64-G64</f>
        <v>0</v>
      </c>
      <c r="M64" s="662" t="str">
        <f aca="false">IF('ORÇ.GLOBAL P CAIXA'!K63="EXEC.","",IF('ORÇ.REPROG. P CAIXA'!M64&gt;0,'ORÇ.REPROG. P CAIXA'!M64,""))</f>
        <v/>
      </c>
      <c r="N64" s="663" t="str">
        <f aca="false">IF('ORÇ.GLOBAL P CAIXA'!K63="EXEC.","",IF('ORÇ.REPROG. P CAIXA'!N64&gt;0,'ORÇ.REPROG. P CAIXA'!N64,""))</f>
        <v/>
      </c>
      <c r="O64" s="166" t="str">
        <f aca="false">IF('ORÇ.GLOBAL P CAIXA'!$K63="EXEC.","",'ORÇ.REPROG. P CAIXA'!O64)</f>
        <v/>
      </c>
      <c r="P64" s="167"/>
      <c r="Q64" s="168" t="str">
        <f aca="false">IF(B64&gt;0,"ok","ocultar")</f>
        <v>ocultar</v>
      </c>
      <c r="R64" s="649"/>
      <c r="S64" s="649"/>
      <c r="T64" s="650"/>
      <c r="V64" s="88"/>
      <c r="W64" s="157" t="n">
        <f aca="false">IF(B64=0,W63,IF(ISNONTEXT(B64)=TRUE(),INT(B64),INT(LEFT(B64,FIND(".",B64)-1))))</f>
        <v>3</v>
      </c>
      <c r="X64" s="157" t="str">
        <f aca="false">IF(X65=1,1,IF(B64&lt;&gt;0,1,IF(C64&lt;&gt;0,1,IF(D64&lt;&gt;0,1,IF(E64&lt;&gt;0,1,"")))))</f>
        <v/>
      </c>
      <c r="Y64" s="157" t="str">
        <f aca="false">IF(W64=0," ",IF(W64&lt;&gt;W63,W64," "))</f>
        <v> </v>
      </c>
      <c r="Z64" s="180"/>
      <c r="AA64" s="75" t="n">
        <f aca="false">IF(W64&lt;&gt;Y64,(IF(N64=0,G64*(INFORMAÇÕES!$Q$69/INFORMAÇÕES!$Q$72),IF(N64="R",G64,0))),0)</f>
        <v>0</v>
      </c>
      <c r="AB64" s="75" t="n">
        <f aca="false">IF(W64&lt;&gt;Y64,(IF(N64=0,G64*(INFORMAÇÕES!$Q$70/INFORMAÇÕES!$Q$72),IF(N64="C",G64,0))),0)</f>
        <v>0</v>
      </c>
      <c r="AC64" s="75" t="n">
        <f aca="false">IF(W64&lt;&gt;Y64,(IF(N64=0,G64*INFORMAÇÕES!$U$115,IF(N64="CF",G64,0))),0)</f>
        <v>0</v>
      </c>
      <c r="AD64" s="75" t="n">
        <f aca="false">IF(W64&lt;&gt;Y64,(IF(N64=0,G64*INFORMAÇÕES!$U$116,IF(N64="O",G64,0))),0)</f>
        <v>0</v>
      </c>
      <c r="AE64" s="75" t="n">
        <f aca="false">IF(E64&lt;&gt;0,G64,0)</f>
        <v>0</v>
      </c>
      <c r="AF64" s="75" t="n">
        <f aca="false">IF(W64&lt;&gt;Y64,(IF(N64=0,J64*(INFORMAÇÕES!$Q$89/INFORMAÇÕES!$Q$92),IF(N64="R",J64,0))),0)</f>
        <v>0</v>
      </c>
      <c r="AG64" s="75" t="n">
        <f aca="false">IF(W64&lt;&gt;Y64,(IF(N64=0,J64*(INFORMAÇÕES!$Q$90/INFORMAÇÕES!$Q$92),IF(N64="C",J64,0))),0)</f>
        <v>0</v>
      </c>
      <c r="AH64" s="75" t="n">
        <f aca="false">IF(W64&lt;&gt;Y64,(IF(N64="",J64*INFORMAÇÕES!$U$115,IF(N64="CF",J64,0))),0)</f>
        <v>0</v>
      </c>
      <c r="AI64" s="75" t="n">
        <f aca="false">IF(W64&lt;&gt;Y64,(IF(N64="",J64*INFORMAÇÕES!$U$116,IF(N64="O",J64,0))),0)</f>
        <v>0</v>
      </c>
      <c r="AJ64" s="75" t="n">
        <f aca="false">IF(H64&lt;&gt;0,J64,0)</f>
        <v>0</v>
      </c>
      <c r="AK64" s="75" t="n">
        <f aca="false">IF(K64&lt;&gt;0,L64,0)</f>
        <v>0</v>
      </c>
    </row>
    <row r="65" s="174" customFormat="true" ht="14.25" hidden="false" customHeight="false" outlineLevel="0" collapsed="false">
      <c r="A65" s="159" t="n">
        <v>53</v>
      </c>
      <c r="B65" s="160" t="n">
        <f aca="false">IF('ORÇ.GLOBAL P CAIXA'!$K64="EXEC.",0,'ORÇ.REPROG. P CAIXA'!B65)</f>
        <v>0</v>
      </c>
      <c r="C65" s="161" t="n">
        <f aca="false">IF('ORÇ.GLOBAL P CAIXA'!$K64="EXEC.",0,'ORÇ.REPROG. P CAIXA'!C65)</f>
        <v>0</v>
      </c>
      <c r="D65" s="162" t="n">
        <f aca="false">IF('ORÇ.GLOBAL P CAIXA'!$K64="EXEC.",0,'ORÇ.REPROG. P CAIXA'!D65)</f>
        <v>0</v>
      </c>
      <c r="E65" s="163" t="n">
        <f aca="false">IF('ORÇ.GLOBAL P CAIXA'!$K64="EXEC.",0,'ORÇ.REPROG. P CAIXA'!E65)</f>
        <v>0</v>
      </c>
      <c r="F65" s="163" t="n">
        <f aca="false">IF('ORÇ.GLOBAL P CAIXA'!K64="EXEC.",0,IF('ORÇ.GLOBAL EMPRESA'!G64&gt;0,'ORÇ.GLOBAL EMPRESA'!G64,'ORÇ.GLOBAL P CAIXA'!F64))</f>
        <v>0</v>
      </c>
      <c r="G65" s="163" t="n">
        <f aca="false">IF(E65&lt;&gt;0,ROUND(E65*F65,2),IF(AE65=0,(SUMIF($W$13:$W$1012,B65,$AE$13:$AE$1012)),AE65))</f>
        <v>0</v>
      </c>
      <c r="H65" s="661" t="n">
        <f aca="false">IF('ORÇ.GLOBAL P CAIXA'!K64="EXEC.",0,'ORÇ.REPROG. P CAIXA'!H65)</f>
        <v>0</v>
      </c>
      <c r="I65" s="661" t="n">
        <f aca="false">IF('ORÇ.GLOBAL P CAIXA'!K64="EXEC.",0,'ORÇ.REPROG. P CAIXA'!I65)</f>
        <v>0</v>
      </c>
      <c r="J65" s="163" t="n">
        <f aca="false">IF(H65&lt;&gt;0,ROUND(H65*I65,2),IF(AJ65=0,(SUMIF($W$13:$W$1012,B65,$AJ$13:$AJ$1012)),AJ65))</f>
        <v>0</v>
      </c>
      <c r="K65" s="163" t="n">
        <f aca="false">H65-E65</f>
        <v>0</v>
      </c>
      <c r="L65" s="163" t="n">
        <f aca="false">J65-G65</f>
        <v>0</v>
      </c>
      <c r="M65" s="662" t="str">
        <f aca="false">IF('ORÇ.GLOBAL P CAIXA'!K64="EXEC.","",IF('ORÇ.REPROG. P CAIXA'!M65&gt;0,'ORÇ.REPROG. P CAIXA'!M65,""))</f>
        <v/>
      </c>
      <c r="N65" s="663" t="str">
        <f aca="false">IF('ORÇ.GLOBAL P CAIXA'!K64="EXEC.","",IF('ORÇ.REPROG. P CAIXA'!N65&gt;0,'ORÇ.REPROG. P CAIXA'!N65,""))</f>
        <v/>
      </c>
      <c r="O65" s="166" t="str">
        <f aca="false">IF('ORÇ.GLOBAL P CAIXA'!$K64="EXEC.","",'ORÇ.REPROG. P CAIXA'!O65)</f>
        <v/>
      </c>
      <c r="P65" s="167"/>
      <c r="Q65" s="168" t="str">
        <f aca="false">IF(B65&gt;0,"ok","ocultar")</f>
        <v>ocultar</v>
      </c>
      <c r="R65" s="649"/>
      <c r="S65" s="649"/>
      <c r="T65" s="650"/>
      <c r="V65" s="88"/>
      <c r="W65" s="157" t="n">
        <f aca="false">IF(B65=0,W64,IF(ISNONTEXT(B65)=TRUE(),INT(B65),INT(LEFT(B65,FIND(".",B65)-1))))</f>
        <v>3</v>
      </c>
      <c r="X65" s="157" t="str">
        <f aca="false">IF(X66=1,1,IF(B65&lt;&gt;0,1,IF(C65&lt;&gt;0,1,IF(D65&lt;&gt;0,1,IF(E65&lt;&gt;0,1,"")))))</f>
        <v/>
      </c>
      <c r="Y65" s="157" t="str">
        <f aca="false">IF(W65=0," ",IF(W65&lt;&gt;W64,W65," "))</f>
        <v> </v>
      </c>
      <c r="Z65" s="180"/>
      <c r="AA65" s="75" t="n">
        <f aca="false">IF(W65&lt;&gt;Y65,(IF(N65=0,G65*(INFORMAÇÕES!$Q$69/INFORMAÇÕES!$Q$72),IF(N65="R",G65,0))),0)</f>
        <v>0</v>
      </c>
      <c r="AB65" s="75" t="n">
        <f aca="false">IF(W65&lt;&gt;Y65,(IF(N65=0,G65*(INFORMAÇÕES!$Q$70/INFORMAÇÕES!$Q$72),IF(N65="C",G65,0))),0)</f>
        <v>0</v>
      </c>
      <c r="AC65" s="75" t="n">
        <f aca="false">IF(W65&lt;&gt;Y65,(IF(N65=0,G65*INFORMAÇÕES!$U$115,IF(N65="CF",G65,0))),0)</f>
        <v>0</v>
      </c>
      <c r="AD65" s="75" t="n">
        <f aca="false">IF(W65&lt;&gt;Y65,(IF(N65=0,G65*INFORMAÇÕES!$U$116,IF(N65="O",G65,0))),0)</f>
        <v>0</v>
      </c>
      <c r="AE65" s="75" t="n">
        <f aca="false">IF(E65&lt;&gt;0,G65,0)</f>
        <v>0</v>
      </c>
      <c r="AF65" s="75" t="n">
        <f aca="false">IF(W65&lt;&gt;Y65,(IF(N65=0,J65*(INFORMAÇÕES!$Q$89/INFORMAÇÕES!$Q$92),IF(N65="R",J65,0))),0)</f>
        <v>0</v>
      </c>
      <c r="AG65" s="75" t="n">
        <f aca="false">IF(W65&lt;&gt;Y65,(IF(N65=0,J65*(INFORMAÇÕES!$Q$90/INFORMAÇÕES!$Q$92),IF(N65="C",J65,0))),0)</f>
        <v>0</v>
      </c>
      <c r="AH65" s="75" t="n">
        <f aca="false">IF(W65&lt;&gt;Y65,(IF(N65="",J65*INFORMAÇÕES!$U$115,IF(N65="CF",J65,0))),0)</f>
        <v>0</v>
      </c>
      <c r="AI65" s="75" t="n">
        <f aca="false">IF(W65&lt;&gt;Y65,(IF(N65="",J65*INFORMAÇÕES!$U$116,IF(N65="O",J65,0))),0)</f>
        <v>0</v>
      </c>
      <c r="AJ65" s="75" t="n">
        <f aca="false">IF(H65&lt;&gt;0,J65,0)</f>
        <v>0</v>
      </c>
      <c r="AK65" s="75" t="n">
        <f aca="false">IF(K65&lt;&gt;0,L65,0)</f>
        <v>0</v>
      </c>
    </row>
    <row r="66" s="174" customFormat="true" ht="14.25" hidden="false" customHeight="false" outlineLevel="0" collapsed="false">
      <c r="A66" s="159" t="n">
        <v>54</v>
      </c>
      <c r="B66" s="160" t="n">
        <f aca="false">IF('ORÇ.GLOBAL P CAIXA'!$K65="EXEC.",0,'ORÇ.REPROG. P CAIXA'!B66)</f>
        <v>0</v>
      </c>
      <c r="C66" s="161" t="n">
        <f aca="false">IF('ORÇ.GLOBAL P CAIXA'!$K65="EXEC.",0,'ORÇ.REPROG. P CAIXA'!C66)</f>
        <v>0</v>
      </c>
      <c r="D66" s="162" t="n">
        <f aca="false">IF('ORÇ.GLOBAL P CAIXA'!$K65="EXEC.",0,'ORÇ.REPROG. P CAIXA'!D66)</f>
        <v>0</v>
      </c>
      <c r="E66" s="163" t="n">
        <f aca="false">IF('ORÇ.GLOBAL P CAIXA'!$K65="EXEC.",0,'ORÇ.REPROG. P CAIXA'!E66)</f>
        <v>0</v>
      </c>
      <c r="F66" s="163" t="n">
        <f aca="false">IF('ORÇ.GLOBAL P CAIXA'!K65="EXEC.",0,IF('ORÇ.GLOBAL EMPRESA'!G65&gt;0,'ORÇ.GLOBAL EMPRESA'!G65,'ORÇ.GLOBAL P CAIXA'!F65))</f>
        <v>0</v>
      </c>
      <c r="G66" s="163" t="n">
        <f aca="false">IF(E66&lt;&gt;0,ROUND(E66*F66,2),IF(AE66=0,(SUMIF($W$13:$W$1012,B66,$AE$13:$AE$1012)),AE66))</f>
        <v>0</v>
      </c>
      <c r="H66" s="661" t="n">
        <f aca="false">IF('ORÇ.GLOBAL P CAIXA'!K65="EXEC.",0,'ORÇ.REPROG. P CAIXA'!H66)</f>
        <v>0</v>
      </c>
      <c r="I66" s="661" t="n">
        <f aca="false">IF('ORÇ.GLOBAL P CAIXA'!K65="EXEC.",0,'ORÇ.REPROG. P CAIXA'!I66)</f>
        <v>0</v>
      </c>
      <c r="J66" s="163" t="n">
        <f aca="false">IF(H66&lt;&gt;0,ROUND(H66*I66,2),IF(AJ66=0,(SUMIF($W$13:$W$1012,B66,$AJ$13:$AJ$1012)),AJ66))</f>
        <v>0</v>
      </c>
      <c r="K66" s="163" t="n">
        <f aca="false">H66-E66</f>
        <v>0</v>
      </c>
      <c r="L66" s="163" t="n">
        <f aca="false">J66-G66</f>
        <v>0</v>
      </c>
      <c r="M66" s="662" t="str">
        <f aca="false">IF('ORÇ.GLOBAL P CAIXA'!K65="EXEC.","",IF('ORÇ.REPROG. P CAIXA'!M66&gt;0,'ORÇ.REPROG. P CAIXA'!M66,""))</f>
        <v/>
      </c>
      <c r="N66" s="663" t="str">
        <f aca="false">IF('ORÇ.GLOBAL P CAIXA'!K65="EXEC.","",IF('ORÇ.REPROG. P CAIXA'!N66&gt;0,'ORÇ.REPROG. P CAIXA'!N66,""))</f>
        <v/>
      </c>
      <c r="O66" s="166" t="str">
        <f aca="false">IF('ORÇ.GLOBAL P CAIXA'!$K65="EXEC.","",'ORÇ.REPROG. P CAIXA'!O66)</f>
        <v/>
      </c>
      <c r="P66" s="167"/>
      <c r="Q66" s="168" t="str">
        <f aca="false">IF(B66&gt;0,"ok","ocultar")</f>
        <v>ocultar</v>
      </c>
      <c r="R66" s="649"/>
      <c r="S66" s="649"/>
      <c r="T66" s="650"/>
      <c r="V66" s="88"/>
      <c r="W66" s="157" t="n">
        <f aca="false">IF(B66=0,W65,IF(ISNONTEXT(B66)=TRUE(),INT(B66),INT(LEFT(B66,FIND(".",B66)-1))))</f>
        <v>3</v>
      </c>
      <c r="X66" s="157" t="str">
        <f aca="false">IF(X67=1,1,IF(B66&lt;&gt;0,1,IF(C66&lt;&gt;0,1,IF(D66&lt;&gt;0,1,IF(E66&lt;&gt;0,1,"")))))</f>
        <v/>
      </c>
      <c r="Y66" s="157" t="str">
        <f aca="false">IF(W66=0," ",IF(W66&lt;&gt;W65,W66," "))</f>
        <v> </v>
      </c>
      <c r="Z66" s="180"/>
      <c r="AA66" s="75" t="n">
        <f aca="false">IF(W66&lt;&gt;Y66,(IF(N66=0,G66*(INFORMAÇÕES!$Q$69/INFORMAÇÕES!$Q$72),IF(N66="R",G66,0))),0)</f>
        <v>0</v>
      </c>
      <c r="AB66" s="75" t="n">
        <f aca="false">IF(W66&lt;&gt;Y66,(IF(N66=0,G66*(INFORMAÇÕES!$Q$70/INFORMAÇÕES!$Q$72),IF(N66="C",G66,0))),0)</f>
        <v>0</v>
      </c>
      <c r="AC66" s="75" t="n">
        <f aca="false">IF(W66&lt;&gt;Y66,(IF(N66=0,G66*INFORMAÇÕES!$U$115,IF(N66="CF",G66,0))),0)</f>
        <v>0</v>
      </c>
      <c r="AD66" s="75" t="n">
        <f aca="false">IF(W66&lt;&gt;Y66,(IF(N66=0,G66*INFORMAÇÕES!$U$116,IF(N66="O",G66,0))),0)</f>
        <v>0</v>
      </c>
      <c r="AE66" s="75" t="n">
        <f aca="false">IF(E66&lt;&gt;0,G66,0)</f>
        <v>0</v>
      </c>
      <c r="AF66" s="75" t="n">
        <f aca="false">IF(W66&lt;&gt;Y66,(IF(N66=0,J66*(INFORMAÇÕES!$Q$89/INFORMAÇÕES!$Q$92),IF(N66="R",J66,0))),0)</f>
        <v>0</v>
      </c>
      <c r="AG66" s="75" t="n">
        <f aca="false">IF(W66&lt;&gt;Y66,(IF(N66=0,J66*(INFORMAÇÕES!$Q$90/INFORMAÇÕES!$Q$92),IF(N66="C",J66,0))),0)</f>
        <v>0</v>
      </c>
      <c r="AH66" s="75" t="n">
        <f aca="false">IF(W66&lt;&gt;Y66,(IF(N66="",J66*INFORMAÇÕES!$U$115,IF(N66="CF",J66,0))),0)</f>
        <v>0</v>
      </c>
      <c r="AI66" s="75" t="n">
        <f aca="false">IF(W66&lt;&gt;Y66,(IF(N66="",J66*INFORMAÇÕES!$U$116,IF(N66="O",J66,0))),0)</f>
        <v>0</v>
      </c>
      <c r="AJ66" s="75" t="n">
        <f aca="false">IF(H66&lt;&gt;0,J66,0)</f>
        <v>0</v>
      </c>
      <c r="AK66" s="75" t="n">
        <f aca="false">IF(K66&lt;&gt;0,L66,0)</f>
        <v>0</v>
      </c>
    </row>
    <row r="67" s="174" customFormat="true" ht="14.25" hidden="false" customHeight="false" outlineLevel="0" collapsed="false">
      <c r="A67" s="159" t="n">
        <v>55</v>
      </c>
      <c r="B67" s="160" t="n">
        <f aca="false">IF('ORÇ.GLOBAL P CAIXA'!$K66="EXEC.",0,'ORÇ.REPROG. P CAIXA'!B67)</f>
        <v>0</v>
      </c>
      <c r="C67" s="161" t="n">
        <f aca="false">IF('ORÇ.GLOBAL P CAIXA'!$K66="EXEC.",0,'ORÇ.REPROG. P CAIXA'!C67)</f>
        <v>0</v>
      </c>
      <c r="D67" s="162" t="n">
        <f aca="false">IF('ORÇ.GLOBAL P CAIXA'!$K66="EXEC.",0,'ORÇ.REPROG. P CAIXA'!D67)</f>
        <v>0</v>
      </c>
      <c r="E67" s="163" t="n">
        <f aca="false">IF('ORÇ.GLOBAL P CAIXA'!$K66="EXEC.",0,'ORÇ.REPROG. P CAIXA'!E67)</f>
        <v>0</v>
      </c>
      <c r="F67" s="163" t="n">
        <f aca="false">IF('ORÇ.GLOBAL P CAIXA'!K66="EXEC.",0,IF('ORÇ.GLOBAL EMPRESA'!G66&gt;0,'ORÇ.GLOBAL EMPRESA'!G66,'ORÇ.GLOBAL P CAIXA'!F66))</f>
        <v>0</v>
      </c>
      <c r="G67" s="163" t="n">
        <f aca="false">IF(E67&lt;&gt;0,ROUND(E67*F67,2),IF(AE67=0,(SUMIF($W$13:$W$1012,B67,$AE$13:$AE$1012)),AE67))</f>
        <v>0</v>
      </c>
      <c r="H67" s="661" t="n">
        <f aca="false">IF('ORÇ.GLOBAL P CAIXA'!K66="EXEC.",0,'ORÇ.REPROG. P CAIXA'!H67)</f>
        <v>0</v>
      </c>
      <c r="I67" s="661" t="n">
        <f aca="false">IF('ORÇ.GLOBAL P CAIXA'!K66="EXEC.",0,'ORÇ.REPROG. P CAIXA'!I67)</f>
        <v>0</v>
      </c>
      <c r="J67" s="163" t="n">
        <f aca="false">IF(H67&lt;&gt;0,ROUND(H67*I67,2),IF(AJ67=0,(SUMIF($W$13:$W$1012,B67,$AJ$13:$AJ$1012)),AJ67))</f>
        <v>0</v>
      </c>
      <c r="K67" s="163" t="n">
        <f aca="false">H67-E67</f>
        <v>0</v>
      </c>
      <c r="L67" s="163" t="n">
        <f aca="false">J67-G67</f>
        <v>0</v>
      </c>
      <c r="M67" s="662" t="str">
        <f aca="false">IF('ORÇ.GLOBAL P CAIXA'!K66="EXEC.","",IF('ORÇ.REPROG. P CAIXA'!M67&gt;0,'ORÇ.REPROG. P CAIXA'!M67,""))</f>
        <v/>
      </c>
      <c r="N67" s="663" t="str">
        <f aca="false">IF('ORÇ.GLOBAL P CAIXA'!K66="EXEC.","",IF('ORÇ.REPROG. P CAIXA'!N67&gt;0,'ORÇ.REPROG. P CAIXA'!N67,""))</f>
        <v/>
      </c>
      <c r="O67" s="166" t="str">
        <f aca="false">IF('ORÇ.GLOBAL P CAIXA'!$K66="EXEC.","",'ORÇ.REPROG. P CAIXA'!O67)</f>
        <v/>
      </c>
      <c r="P67" s="167"/>
      <c r="Q67" s="168" t="str">
        <f aca="false">IF(B67&gt;0,"ok","ocultar")</f>
        <v>ocultar</v>
      </c>
      <c r="R67" s="649"/>
      <c r="S67" s="649"/>
      <c r="T67" s="650"/>
      <c r="V67" s="88"/>
      <c r="W67" s="157" t="n">
        <f aca="false">IF(B67=0,W66,IF(ISNONTEXT(B67)=TRUE(),INT(B67),INT(LEFT(B67,FIND(".",B67)-1))))</f>
        <v>3</v>
      </c>
      <c r="X67" s="157" t="str">
        <f aca="false">IF(X68=1,1,IF(B67&lt;&gt;0,1,IF(C67&lt;&gt;0,1,IF(D67&lt;&gt;0,1,IF(E67&lt;&gt;0,1,"")))))</f>
        <v/>
      </c>
      <c r="Y67" s="157" t="str">
        <f aca="false">IF(W67=0," ",IF(W67&lt;&gt;W66,W67," "))</f>
        <v> </v>
      </c>
      <c r="Z67" s="180"/>
      <c r="AA67" s="75" t="n">
        <f aca="false">IF(W67&lt;&gt;Y67,(IF(N67=0,G67*(INFORMAÇÕES!$Q$69/INFORMAÇÕES!$Q$72),IF(N67="R",G67,0))),0)</f>
        <v>0</v>
      </c>
      <c r="AB67" s="75" t="n">
        <f aca="false">IF(W67&lt;&gt;Y67,(IF(N67=0,G67*(INFORMAÇÕES!$Q$70/INFORMAÇÕES!$Q$72),IF(N67="C",G67,0))),0)</f>
        <v>0</v>
      </c>
      <c r="AC67" s="75" t="n">
        <f aca="false">IF(W67&lt;&gt;Y67,(IF(N67=0,G67*INFORMAÇÕES!$U$115,IF(N67="CF",G67,0))),0)</f>
        <v>0</v>
      </c>
      <c r="AD67" s="75" t="n">
        <f aca="false">IF(W67&lt;&gt;Y67,(IF(N67=0,G67*INFORMAÇÕES!$U$116,IF(N67="O",G67,0))),0)</f>
        <v>0</v>
      </c>
      <c r="AE67" s="75" t="n">
        <f aca="false">IF(E67&lt;&gt;0,G67,0)</f>
        <v>0</v>
      </c>
      <c r="AF67" s="75" t="n">
        <f aca="false">IF(W67&lt;&gt;Y67,(IF(N67=0,J67*(INFORMAÇÕES!$Q$89/INFORMAÇÕES!$Q$92),IF(N67="R",J67,0))),0)</f>
        <v>0</v>
      </c>
      <c r="AG67" s="75" t="n">
        <f aca="false">IF(W67&lt;&gt;Y67,(IF(N67=0,J67*(INFORMAÇÕES!$Q$90/INFORMAÇÕES!$Q$92),IF(N67="C",J67,0))),0)</f>
        <v>0</v>
      </c>
      <c r="AH67" s="75" t="n">
        <f aca="false">IF(W67&lt;&gt;Y67,(IF(N67="",J67*INFORMAÇÕES!$U$115,IF(N67="CF",J67,0))),0)</f>
        <v>0</v>
      </c>
      <c r="AI67" s="75" t="n">
        <f aca="false">IF(W67&lt;&gt;Y67,(IF(N67="",J67*INFORMAÇÕES!$U$116,IF(N67="O",J67,0))),0)</f>
        <v>0</v>
      </c>
      <c r="AJ67" s="75" t="n">
        <f aca="false">IF(H67&lt;&gt;0,J67,0)</f>
        <v>0</v>
      </c>
      <c r="AK67" s="75" t="n">
        <f aca="false">IF(K67&lt;&gt;0,L67,0)</f>
        <v>0</v>
      </c>
    </row>
    <row r="68" s="174" customFormat="true" ht="14.25" hidden="false" customHeight="false" outlineLevel="0" collapsed="false">
      <c r="A68" s="159" t="n">
        <v>56</v>
      </c>
      <c r="B68" s="160" t="n">
        <f aca="false">IF('ORÇ.GLOBAL P CAIXA'!$K67="EXEC.",0,'ORÇ.REPROG. P CAIXA'!B68)</f>
        <v>0</v>
      </c>
      <c r="C68" s="161" t="n">
        <f aca="false">IF('ORÇ.GLOBAL P CAIXA'!$K67="EXEC.",0,'ORÇ.REPROG. P CAIXA'!C68)</f>
        <v>0</v>
      </c>
      <c r="D68" s="162" t="n">
        <f aca="false">IF('ORÇ.GLOBAL P CAIXA'!$K67="EXEC.",0,'ORÇ.REPROG. P CAIXA'!D68)</f>
        <v>0</v>
      </c>
      <c r="E68" s="163" t="n">
        <f aca="false">IF('ORÇ.GLOBAL P CAIXA'!$K67="EXEC.",0,'ORÇ.REPROG. P CAIXA'!E68)</f>
        <v>0</v>
      </c>
      <c r="F68" s="163" t="n">
        <f aca="false">IF('ORÇ.GLOBAL P CAIXA'!K67="EXEC.",0,IF('ORÇ.GLOBAL EMPRESA'!G67&gt;0,'ORÇ.GLOBAL EMPRESA'!G67,'ORÇ.GLOBAL P CAIXA'!F67))</f>
        <v>0</v>
      </c>
      <c r="G68" s="163" t="n">
        <f aca="false">IF(E68&lt;&gt;0,ROUND(E68*F68,2),IF(AE68=0,(SUMIF($W$13:$W$1012,B68,$AE$13:$AE$1012)),AE68))</f>
        <v>0</v>
      </c>
      <c r="H68" s="661" t="n">
        <f aca="false">IF('ORÇ.GLOBAL P CAIXA'!K67="EXEC.",0,'ORÇ.REPROG. P CAIXA'!H68)</f>
        <v>0</v>
      </c>
      <c r="I68" s="661" t="n">
        <f aca="false">IF('ORÇ.GLOBAL P CAIXA'!K67="EXEC.",0,'ORÇ.REPROG. P CAIXA'!I68)</f>
        <v>0</v>
      </c>
      <c r="J68" s="163" t="n">
        <f aca="false">IF(H68&lt;&gt;0,ROUND(H68*I68,2),IF(AJ68=0,(SUMIF($W$13:$W$1012,B68,$AJ$13:$AJ$1012)),AJ68))</f>
        <v>0</v>
      </c>
      <c r="K68" s="163" t="n">
        <f aca="false">H68-E68</f>
        <v>0</v>
      </c>
      <c r="L68" s="163" t="n">
        <f aca="false">J68-G68</f>
        <v>0</v>
      </c>
      <c r="M68" s="662" t="str">
        <f aca="false">IF('ORÇ.GLOBAL P CAIXA'!K67="EXEC.","",IF('ORÇ.REPROG. P CAIXA'!M68&gt;0,'ORÇ.REPROG. P CAIXA'!M68,""))</f>
        <v/>
      </c>
      <c r="N68" s="663" t="str">
        <f aca="false">IF('ORÇ.GLOBAL P CAIXA'!K67="EXEC.","",IF('ORÇ.REPROG. P CAIXA'!N68&gt;0,'ORÇ.REPROG. P CAIXA'!N68,""))</f>
        <v/>
      </c>
      <c r="O68" s="166" t="str">
        <f aca="false">IF('ORÇ.GLOBAL P CAIXA'!$K67="EXEC.","",'ORÇ.REPROG. P CAIXA'!O68)</f>
        <v/>
      </c>
      <c r="P68" s="167"/>
      <c r="Q68" s="168" t="str">
        <f aca="false">IF(B68&gt;0,"ok","ocultar")</f>
        <v>ocultar</v>
      </c>
      <c r="R68" s="649"/>
      <c r="S68" s="649"/>
      <c r="T68" s="650"/>
      <c r="V68" s="88"/>
      <c r="W68" s="157" t="n">
        <f aca="false">IF(B68=0,W67,IF(ISNONTEXT(B68)=TRUE(),INT(B68),INT(LEFT(B68,FIND(".",B68)-1))))</f>
        <v>3</v>
      </c>
      <c r="X68" s="157" t="str">
        <f aca="false">IF(X69=1,1,IF(B68&lt;&gt;0,1,IF(C68&lt;&gt;0,1,IF(D68&lt;&gt;0,1,IF(E68&lt;&gt;0,1,"")))))</f>
        <v/>
      </c>
      <c r="Y68" s="157" t="str">
        <f aca="false">IF(W68=0," ",IF(W68&lt;&gt;W67,W68," "))</f>
        <v> </v>
      </c>
      <c r="Z68" s="180"/>
      <c r="AA68" s="75" t="n">
        <f aca="false">IF(W68&lt;&gt;Y68,(IF(N68=0,G68*(INFORMAÇÕES!$Q$69/INFORMAÇÕES!$Q$72),IF(N68="R",G68,0))),0)</f>
        <v>0</v>
      </c>
      <c r="AB68" s="75" t="n">
        <f aca="false">IF(W68&lt;&gt;Y68,(IF(N68=0,G68*(INFORMAÇÕES!$Q$70/INFORMAÇÕES!$Q$72),IF(N68="C",G68,0))),0)</f>
        <v>0</v>
      </c>
      <c r="AC68" s="75" t="n">
        <f aca="false">IF(W68&lt;&gt;Y68,(IF(N68=0,G68*INFORMAÇÕES!$U$115,IF(N68="CF",G68,0))),0)</f>
        <v>0</v>
      </c>
      <c r="AD68" s="75" t="n">
        <f aca="false">IF(W68&lt;&gt;Y68,(IF(N68=0,G68*INFORMAÇÕES!$U$116,IF(N68="O",G68,0))),0)</f>
        <v>0</v>
      </c>
      <c r="AE68" s="75" t="n">
        <f aca="false">IF(E68&lt;&gt;0,G68,0)</f>
        <v>0</v>
      </c>
      <c r="AF68" s="75" t="n">
        <f aca="false">IF(W68&lt;&gt;Y68,(IF(N68=0,J68*(INFORMAÇÕES!$Q$89/INFORMAÇÕES!$Q$92),IF(N68="R",J68,0))),0)</f>
        <v>0</v>
      </c>
      <c r="AG68" s="75" t="n">
        <f aca="false">IF(W68&lt;&gt;Y68,(IF(N68=0,J68*(INFORMAÇÕES!$Q$90/INFORMAÇÕES!$Q$92),IF(N68="C",J68,0))),0)</f>
        <v>0</v>
      </c>
      <c r="AH68" s="75" t="n">
        <f aca="false">IF(W68&lt;&gt;Y68,(IF(N68="",J68*INFORMAÇÕES!$U$115,IF(N68="CF",J68,0))),0)</f>
        <v>0</v>
      </c>
      <c r="AI68" s="75" t="n">
        <f aca="false">IF(W68&lt;&gt;Y68,(IF(N68="",J68*INFORMAÇÕES!$U$116,IF(N68="O",J68,0))),0)</f>
        <v>0</v>
      </c>
      <c r="AJ68" s="75" t="n">
        <f aca="false">IF(H68&lt;&gt;0,J68,0)</f>
        <v>0</v>
      </c>
      <c r="AK68" s="75" t="n">
        <f aca="false">IF(K68&lt;&gt;0,L68,0)</f>
        <v>0</v>
      </c>
    </row>
    <row r="69" s="174" customFormat="true" ht="14.25" hidden="false" customHeight="false" outlineLevel="0" collapsed="false">
      <c r="A69" s="159" t="n">
        <v>57</v>
      </c>
      <c r="B69" s="160" t="n">
        <f aca="false">IF('ORÇ.GLOBAL P CAIXA'!$K68="EXEC.",0,'ORÇ.REPROG. P CAIXA'!B69)</f>
        <v>0</v>
      </c>
      <c r="C69" s="161" t="n">
        <f aca="false">IF('ORÇ.GLOBAL P CAIXA'!$K68="EXEC.",0,'ORÇ.REPROG. P CAIXA'!C69)</f>
        <v>0</v>
      </c>
      <c r="D69" s="162" t="n">
        <f aca="false">IF('ORÇ.GLOBAL P CAIXA'!$K68="EXEC.",0,'ORÇ.REPROG. P CAIXA'!D69)</f>
        <v>0</v>
      </c>
      <c r="E69" s="163" t="n">
        <f aca="false">IF('ORÇ.GLOBAL P CAIXA'!$K68="EXEC.",0,'ORÇ.REPROG. P CAIXA'!E69)</f>
        <v>0</v>
      </c>
      <c r="F69" s="163" t="n">
        <f aca="false">IF('ORÇ.GLOBAL P CAIXA'!K68="EXEC.",0,IF('ORÇ.GLOBAL EMPRESA'!G68&gt;0,'ORÇ.GLOBAL EMPRESA'!G68,'ORÇ.GLOBAL P CAIXA'!F68))</f>
        <v>0</v>
      </c>
      <c r="G69" s="163" t="n">
        <f aca="false">IF(E69&lt;&gt;0,ROUND(E69*F69,2),IF(AE69=0,(SUMIF($W$13:$W$1012,B69,$AE$13:$AE$1012)),AE69))</f>
        <v>0</v>
      </c>
      <c r="H69" s="661" t="n">
        <f aca="false">IF('ORÇ.GLOBAL P CAIXA'!K68="EXEC.",0,'ORÇ.REPROG. P CAIXA'!H69)</f>
        <v>0</v>
      </c>
      <c r="I69" s="661" t="n">
        <f aca="false">IF('ORÇ.GLOBAL P CAIXA'!K68="EXEC.",0,'ORÇ.REPROG. P CAIXA'!I69)</f>
        <v>0</v>
      </c>
      <c r="J69" s="163" t="n">
        <f aca="false">IF(H69&lt;&gt;0,ROUND(H69*I69,2),IF(AJ69=0,(SUMIF($W$13:$W$1012,B69,$AJ$13:$AJ$1012)),AJ69))</f>
        <v>0</v>
      </c>
      <c r="K69" s="163" t="n">
        <f aca="false">H69-E69</f>
        <v>0</v>
      </c>
      <c r="L69" s="163" t="n">
        <f aca="false">J69-G69</f>
        <v>0</v>
      </c>
      <c r="M69" s="662" t="str">
        <f aca="false">IF('ORÇ.GLOBAL P CAIXA'!K68="EXEC.","",IF('ORÇ.REPROG. P CAIXA'!M69&gt;0,'ORÇ.REPROG. P CAIXA'!M69,""))</f>
        <v/>
      </c>
      <c r="N69" s="663" t="str">
        <f aca="false">IF('ORÇ.GLOBAL P CAIXA'!K68="EXEC.","",IF('ORÇ.REPROG. P CAIXA'!N69&gt;0,'ORÇ.REPROG. P CAIXA'!N69,""))</f>
        <v/>
      </c>
      <c r="O69" s="166" t="str">
        <f aca="false">IF('ORÇ.GLOBAL P CAIXA'!$K68="EXEC.","",'ORÇ.REPROG. P CAIXA'!O69)</f>
        <v/>
      </c>
      <c r="P69" s="167"/>
      <c r="Q69" s="168" t="str">
        <f aca="false">IF(B69&gt;0,"ok","ocultar")</f>
        <v>ocultar</v>
      </c>
      <c r="R69" s="649"/>
      <c r="S69" s="649"/>
      <c r="T69" s="650"/>
      <c r="V69" s="88"/>
      <c r="W69" s="157" t="n">
        <f aca="false">IF(B69=0,W68,IF(ISNONTEXT(B69)=TRUE(),INT(B69),INT(LEFT(B69,FIND(".",B69)-1))))</f>
        <v>3</v>
      </c>
      <c r="X69" s="157" t="str">
        <f aca="false">IF(X70=1,1,IF(B69&lt;&gt;0,1,IF(C69&lt;&gt;0,1,IF(D69&lt;&gt;0,1,IF(E69&lt;&gt;0,1,"")))))</f>
        <v/>
      </c>
      <c r="Y69" s="157" t="str">
        <f aca="false">IF(W69=0," ",IF(W69&lt;&gt;W68,W69," "))</f>
        <v> </v>
      </c>
      <c r="Z69" s="180"/>
      <c r="AA69" s="75" t="n">
        <f aca="false">IF(W69&lt;&gt;Y69,(IF(N69=0,G69*(INFORMAÇÕES!$Q$69/INFORMAÇÕES!$Q$72),IF(N69="R",G69,0))),0)</f>
        <v>0</v>
      </c>
      <c r="AB69" s="75" t="n">
        <f aca="false">IF(W69&lt;&gt;Y69,(IF(N69=0,G69*(INFORMAÇÕES!$Q$70/INFORMAÇÕES!$Q$72),IF(N69="C",G69,0))),0)</f>
        <v>0</v>
      </c>
      <c r="AC69" s="75" t="n">
        <f aca="false">IF(W69&lt;&gt;Y69,(IF(N69=0,G69*INFORMAÇÕES!$U$115,IF(N69="CF",G69,0))),0)</f>
        <v>0</v>
      </c>
      <c r="AD69" s="75" t="n">
        <f aca="false">IF(W69&lt;&gt;Y69,(IF(N69=0,G69*INFORMAÇÕES!$U$116,IF(N69="O",G69,0))),0)</f>
        <v>0</v>
      </c>
      <c r="AE69" s="75" t="n">
        <f aca="false">IF(E69&lt;&gt;0,G69,0)</f>
        <v>0</v>
      </c>
      <c r="AF69" s="75" t="n">
        <f aca="false">IF(W69&lt;&gt;Y69,(IF(N69=0,J69*(INFORMAÇÕES!$Q$89/INFORMAÇÕES!$Q$92),IF(N69="R",J69,0))),0)</f>
        <v>0</v>
      </c>
      <c r="AG69" s="75" t="n">
        <f aca="false">IF(W69&lt;&gt;Y69,(IF(N69=0,J69*(INFORMAÇÕES!$Q$90/INFORMAÇÕES!$Q$92),IF(N69="C",J69,0))),0)</f>
        <v>0</v>
      </c>
      <c r="AH69" s="75" t="n">
        <f aca="false">IF(W69&lt;&gt;Y69,(IF(N69="",J69*INFORMAÇÕES!$U$115,IF(N69="CF",J69,0))),0)</f>
        <v>0</v>
      </c>
      <c r="AI69" s="75" t="n">
        <f aca="false">IF(W69&lt;&gt;Y69,(IF(N69="",J69*INFORMAÇÕES!$U$116,IF(N69="O",J69,0))),0)</f>
        <v>0</v>
      </c>
      <c r="AJ69" s="75" t="n">
        <f aca="false">IF(H69&lt;&gt;0,J69,0)</f>
        <v>0</v>
      </c>
      <c r="AK69" s="75" t="n">
        <f aca="false">IF(K69&lt;&gt;0,L69,0)</f>
        <v>0</v>
      </c>
    </row>
    <row r="70" s="174" customFormat="true" ht="14.25" hidden="false" customHeight="false" outlineLevel="0" collapsed="false">
      <c r="A70" s="159" t="n">
        <v>58</v>
      </c>
      <c r="B70" s="160" t="n">
        <f aca="false">IF('ORÇ.GLOBAL P CAIXA'!$K69="EXEC.",0,'ORÇ.REPROG. P CAIXA'!B70)</f>
        <v>0</v>
      </c>
      <c r="C70" s="161" t="n">
        <f aca="false">IF('ORÇ.GLOBAL P CAIXA'!$K69="EXEC.",0,'ORÇ.REPROG. P CAIXA'!C70)</f>
        <v>0</v>
      </c>
      <c r="D70" s="162" t="n">
        <f aca="false">IF('ORÇ.GLOBAL P CAIXA'!$K69="EXEC.",0,'ORÇ.REPROG. P CAIXA'!D70)</f>
        <v>0</v>
      </c>
      <c r="E70" s="163" t="n">
        <f aca="false">IF('ORÇ.GLOBAL P CAIXA'!$K69="EXEC.",0,'ORÇ.REPROG. P CAIXA'!E70)</f>
        <v>0</v>
      </c>
      <c r="F70" s="163" t="n">
        <f aca="false">IF('ORÇ.GLOBAL P CAIXA'!K69="EXEC.",0,IF('ORÇ.GLOBAL EMPRESA'!G69&gt;0,'ORÇ.GLOBAL EMPRESA'!G69,'ORÇ.GLOBAL P CAIXA'!F69))</f>
        <v>0</v>
      </c>
      <c r="G70" s="163" t="n">
        <f aca="false">IF(E70&lt;&gt;0,ROUND(E70*F70,2),IF(AE70=0,(SUMIF($W$13:$W$1012,B70,$AE$13:$AE$1012)),AE70))</f>
        <v>0</v>
      </c>
      <c r="H70" s="661" t="n">
        <f aca="false">IF('ORÇ.GLOBAL P CAIXA'!K69="EXEC.",0,'ORÇ.REPROG. P CAIXA'!H70)</f>
        <v>0</v>
      </c>
      <c r="I70" s="661" t="n">
        <f aca="false">IF('ORÇ.GLOBAL P CAIXA'!K69="EXEC.",0,'ORÇ.REPROG. P CAIXA'!I70)</f>
        <v>0</v>
      </c>
      <c r="J70" s="163" t="n">
        <f aca="false">IF(H70&lt;&gt;0,ROUND(H70*I70,2),IF(AJ70=0,(SUMIF($W$13:$W$1012,B70,$AJ$13:$AJ$1012)),AJ70))</f>
        <v>0</v>
      </c>
      <c r="K70" s="163" t="n">
        <f aca="false">H70-E70</f>
        <v>0</v>
      </c>
      <c r="L70" s="163" t="n">
        <f aca="false">J70-G70</f>
        <v>0</v>
      </c>
      <c r="M70" s="662" t="str">
        <f aca="false">IF('ORÇ.GLOBAL P CAIXA'!K69="EXEC.","",IF('ORÇ.REPROG. P CAIXA'!M70&gt;0,'ORÇ.REPROG. P CAIXA'!M70,""))</f>
        <v/>
      </c>
      <c r="N70" s="663" t="str">
        <f aca="false">IF('ORÇ.GLOBAL P CAIXA'!K69="EXEC.","",IF('ORÇ.REPROG. P CAIXA'!N70&gt;0,'ORÇ.REPROG. P CAIXA'!N70,""))</f>
        <v/>
      </c>
      <c r="O70" s="166" t="str">
        <f aca="false">IF('ORÇ.GLOBAL P CAIXA'!$K69="EXEC.","",'ORÇ.REPROG. P CAIXA'!O70)</f>
        <v/>
      </c>
      <c r="P70" s="167"/>
      <c r="Q70" s="168" t="str">
        <f aca="false">IF(B70&gt;0,"ok","ocultar")</f>
        <v>ocultar</v>
      </c>
      <c r="R70" s="649"/>
      <c r="S70" s="649"/>
      <c r="T70" s="650"/>
      <c r="V70" s="88"/>
      <c r="W70" s="157" t="n">
        <f aca="false">IF(B70=0,W69,IF(ISNONTEXT(B70)=TRUE(),INT(B70),INT(LEFT(B70,FIND(".",B70)-1))))</f>
        <v>3</v>
      </c>
      <c r="X70" s="157" t="str">
        <f aca="false">IF(X71=1,1,IF(B70&lt;&gt;0,1,IF(C70&lt;&gt;0,1,IF(D70&lt;&gt;0,1,IF(E70&lt;&gt;0,1,"")))))</f>
        <v/>
      </c>
      <c r="Y70" s="157" t="str">
        <f aca="false">IF(W70=0," ",IF(W70&lt;&gt;W69,W70," "))</f>
        <v> </v>
      </c>
      <c r="Z70" s="180"/>
      <c r="AA70" s="75" t="n">
        <f aca="false">IF(W70&lt;&gt;Y70,(IF(N70=0,G70*(INFORMAÇÕES!$Q$69/INFORMAÇÕES!$Q$72),IF(N70="R",G70,0))),0)</f>
        <v>0</v>
      </c>
      <c r="AB70" s="75" t="n">
        <f aca="false">IF(W70&lt;&gt;Y70,(IF(N70=0,G70*(INFORMAÇÕES!$Q$70/INFORMAÇÕES!$Q$72),IF(N70="C",G70,0))),0)</f>
        <v>0</v>
      </c>
      <c r="AC70" s="75" t="n">
        <f aca="false">IF(W70&lt;&gt;Y70,(IF(N70=0,G70*INFORMAÇÕES!$U$115,IF(N70="CF",G70,0))),0)</f>
        <v>0</v>
      </c>
      <c r="AD70" s="75" t="n">
        <f aca="false">IF(W70&lt;&gt;Y70,(IF(N70=0,G70*INFORMAÇÕES!$U$116,IF(N70="O",G70,0))),0)</f>
        <v>0</v>
      </c>
      <c r="AE70" s="75" t="n">
        <f aca="false">IF(E70&lt;&gt;0,G70,0)</f>
        <v>0</v>
      </c>
      <c r="AF70" s="75" t="n">
        <f aca="false">IF(W70&lt;&gt;Y70,(IF(N70=0,J70*(INFORMAÇÕES!$Q$89/INFORMAÇÕES!$Q$92),IF(N70="R",J70,0))),0)</f>
        <v>0</v>
      </c>
      <c r="AG70" s="75" t="n">
        <f aca="false">IF(W70&lt;&gt;Y70,(IF(N70=0,J70*(INFORMAÇÕES!$Q$90/INFORMAÇÕES!$Q$92),IF(N70="C",J70,0))),0)</f>
        <v>0</v>
      </c>
      <c r="AH70" s="75" t="n">
        <f aca="false">IF(W70&lt;&gt;Y70,(IF(N70="",J70*INFORMAÇÕES!$U$115,IF(N70="CF",J70,0))),0)</f>
        <v>0</v>
      </c>
      <c r="AI70" s="75" t="n">
        <f aca="false">IF(W70&lt;&gt;Y70,(IF(N70="",J70*INFORMAÇÕES!$U$116,IF(N70="O",J70,0))),0)</f>
        <v>0</v>
      </c>
      <c r="AJ70" s="75" t="n">
        <f aca="false">IF(H70&lt;&gt;0,J70,0)</f>
        <v>0</v>
      </c>
      <c r="AK70" s="75" t="n">
        <f aca="false">IF(K70&lt;&gt;0,L70,0)</f>
        <v>0</v>
      </c>
    </row>
    <row r="71" s="174" customFormat="true" ht="14.25" hidden="false" customHeight="false" outlineLevel="0" collapsed="false">
      <c r="A71" s="159" t="n">
        <v>59</v>
      </c>
      <c r="B71" s="160" t="n">
        <f aca="false">IF('ORÇ.GLOBAL P CAIXA'!$K70="EXEC.",0,'ORÇ.REPROG. P CAIXA'!B71)</f>
        <v>0</v>
      </c>
      <c r="C71" s="161" t="n">
        <f aca="false">IF('ORÇ.GLOBAL P CAIXA'!$K70="EXEC.",0,'ORÇ.REPROG. P CAIXA'!C71)</f>
        <v>0</v>
      </c>
      <c r="D71" s="162" t="n">
        <f aca="false">IF('ORÇ.GLOBAL P CAIXA'!$K70="EXEC.",0,'ORÇ.REPROG. P CAIXA'!D71)</f>
        <v>0</v>
      </c>
      <c r="E71" s="163" t="n">
        <f aca="false">IF('ORÇ.GLOBAL P CAIXA'!$K70="EXEC.",0,'ORÇ.REPROG. P CAIXA'!E71)</f>
        <v>0</v>
      </c>
      <c r="F71" s="163" t="n">
        <f aca="false">IF('ORÇ.GLOBAL P CAIXA'!K70="EXEC.",0,IF('ORÇ.GLOBAL EMPRESA'!G70&gt;0,'ORÇ.GLOBAL EMPRESA'!G70,'ORÇ.GLOBAL P CAIXA'!F70))</f>
        <v>0</v>
      </c>
      <c r="G71" s="163" t="n">
        <f aca="false">IF(E71&lt;&gt;0,ROUND(E71*F71,2),IF(AE71=0,(SUMIF($W$13:$W$1012,B71,$AE$13:$AE$1012)),AE71))</f>
        <v>0</v>
      </c>
      <c r="H71" s="661" t="n">
        <f aca="false">IF('ORÇ.GLOBAL P CAIXA'!K70="EXEC.",0,'ORÇ.REPROG. P CAIXA'!H71)</f>
        <v>0</v>
      </c>
      <c r="I71" s="661" t="n">
        <f aca="false">IF('ORÇ.GLOBAL P CAIXA'!K70="EXEC.",0,'ORÇ.REPROG. P CAIXA'!I71)</f>
        <v>0</v>
      </c>
      <c r="J71" s="163" t="n">
        <f aca="false">IF(H71&lt;&gt;0,ROUND(H71*I71,2),IF(AJ71=0,(SUMIF($W$13:$W$1012,B71,$AJ$13:$AJ$1012)),AJ71))</f>
        <v>0</v>
      </c>
      <c r="K71" s="163" t="n">
        <f aca="false">H71-E71</f>
        <v>0</v>
      </c>
      <c r="L71" s="163" t="n">
        <f aca="false">J71-G71</f>
        <v>0</v>
      </c>
      <c r="M71" s="662" t="str">
        <f aca="false">IF('ORÇ.GLOBAL P CAIXA'!K70="EXEC.","",IF('ORÇ.REPROG. P CAIXA'!M71&gt;0,'ORÇ.REPROG. P CAIXA'!M71,""))</f>
        <v/>
      </c>
      <c r="N71" s="663" t="str">
        <f aca="false">IF('ORÇ.GLOBAL P CAIXA'!K70="EXEC.","",IF('ORÇ.REPROG. P CAIXA'!N71&gt;0,'ORÇ.REPROG. P CAIXA'!N71,""))</f>
        <v/>
      </c>
      <c r="O71" s="166" t="str">
        <f aca="false">IF('ORÇ.GLOBAL P CAIXA'!$K70="EXEC.","",'ORÇ.REPROG. P CAIXA'!O71)</f>
        <v/>
      </c>
      <c r="P71" s="167"/>
      <c r="Q71" s="168" t="str">
        <f aca="false">IF(B71&gt;0,"ok","ocultar")</f>
        <v>ocultar</v>
      </c>
      <c r="R71" s="649"/>
      <c r="S71" s="649"/>
      <c r="T71" s="650"/>
      <c r="V71" s="88"/>
      <c r="W71" s="157" t="n">
        <f aca="false">IF(B71=0,W70,IF(ISNONTEXT(B71)=TRUE(),INT(B71),INT(LEFT(B71,FIND(".",B71)-1))))</f>
        <v>3</v>
      </c>
      <c r="X71" s="157" t="str">
        <f aca="false">IF(X72=1,1,IF(B71&lt;&gt;0,1,IF(C71&lt;&gt;0,1,IF(D71&lt;&gt;0,1,IF(E71&lt;&gt;0,1,"")))))</f>
        <v/>
      </c>
      <c r="Y71" s="157" t="str">
        <f aca="false">IF(W71=0," ",IF(W71&lt;&gt;W70,W71," "))</f>
        <v> </v>
      </c>
      <c r="Z71" s="180"/>
      <c r="AA71" s="75" t="n">
        <f aca="false">IF(W71&lt;&gt;Y71,(IF(N71=0,G71*(INFORMAÇÕES!$Q$69/INFORMAÇÕES!$Q$72),IF(N71="R",G71,0))),0)</f>
        <v>0</v>
      </c>
      <c r="AB71" s="75" t="n">
        <f aca="false">IF(W71&lt;&gt;Y71,(IF(N71=0,G71*(INFORMAÇÕES!$Q$70/INFORMAÇÕES!$Q$72),IF(N71="C",G71,0))),0)</f>
        <v>0</v>
      </c>
      <c r="AC71" s="75" t="n">
        <f aca="false">IF(W71&lt;&gt;Y71,(IF(N71=0,G71*INFORMAÇÕES!$U$115,IF(N71="CF",G71,0))),0)</f>
        <v>0</v>
      </c>
      <c r="AD71" s="75" t="n">
        <f aca="false">IF(W71&lt;&gt;Y71,(IF(N71=0,G71*INFORMAÇÕES!$U$116,IF(N71="O",G71,0))),0)</f>
        <v>0</v>
      </c>
      <c r="AE71" s="75" t="n">
        <f aca="false">IF(E71&lt;&gt;0,G71,0)</f>
        <v>0</v>
      </c>
      <c r="AF71" s="75" t="n">
        <f aca="false">IF(W71&lt;&gt;Y71,(IF(N71=0,J71*(INFORMAÇÕES!$Q$89/INFORMAÇÕES!$Q$92),IF(N71="R",J71,0))),0)</f>
        <v>0</v>
      </c>
      <c r="AG71" s="75" t="n">
        <f aca="false">IF(W71&lt;&gt;Y71,(IF(N71=0,J71*(INFORMAÇÕES!$Q$90/INFORMAÇÕES!$Q$92),IF(N71="C",J71,0))),0)</f>
        <v>0</v>
      </c>
      <c r="AH71" s="75" t="n">
        <f aca="false">IF(W71&lt;&gt;Y71,(IF(N71="",J71*INFORMAÇÕES!$U$115,IF(N71="CF",J71,0))),0)</f>
        <v>0</v>
      </c>
      <c r="AI71" s="75" t="n">
        <f aca="false">IF(W71&lt;&gt;Y71,(IF(N71="",J71*INFORMAÇÕES!$U$116,IF(N71="O",J71,0))),0)</f>
        <v>0</v>
      </c>
      <c r="AJ71" s="75" t="n">
        <f aca="false">IF(H71&lt;&gt;0,J71,0)</f>
        <v>0</v>
      </c>
      <c r="AK71" s="75" t="n">
        <f aca="false">IF(K71&lt;&gt;0,L71,0)</f>
        <v>0</v>
      </c>
    </row>
    <row r="72" s="174" customFormat="true" ht="14.25" hidden="false" customHeight="false" outlineLevel="0" collapsed="false">
      <c r="A72" s="159" t="n">
        <v>60</v>
      </c>
      <c r="B72" s="160" t="n">
        <f aca="false">IF('ORÇ.GLOBAL P CAIXA'!$K71="EXEC.",0,'ORÇ.REPROG. P CAIXA'!B72)</f>
        <v>0</v>
      </c>
      <c r="C72" s="161" t="n">
        <f aca="false">IF('ORÇ.GLOBAL P CAIXA'!$K71="EXEC.",0,'ORÇ.REPROG. P CAIXA'!C72)</f>
        <v>0</v>
      </c>
      <c r="D72" s="162" t="n">
        <f aca="false">IF('ORÇ.GLOBAL P CAIXA'!$K71="EXEC.",0,'ORÇ.REPROG. P CAIXA'!D72)</f>
        <v>0</v>
      </c>
      <c r="E72" s="163" t="n">
        <f aca="false">IF('ORÇ.GLOBAL P CAIXA'!$K71="EXEC.",0,'ORÇ.REPROG. P CAIXA'!E72)</f>
        <v>0</v>
      </c>
      <c r="F72" s="163" t="n">
        <f aca="false">IF('ORÇ.GLOBAL P CAIXA'!K71="EXEC.",0,IF('ORÇ.GLOBAL EMPRESA'!G71&gt;0,'ORÇ.GLOBAL EMPRESA'!G71,'ORÇ.GLOBAL P CAIXA'!F71))</f>
        <v>0</v>
      </c>
      <c r="G72" s="163" t="n">
        <f aca="false">IF(E72&lt;&gt;0,ROUND(E72*F72,2),IF(AE72=0,(SUMIF($W$13:$W$1012,B72,$AE$13:$AE$1012)),AE72))</f>
        <v>0</v>
      </c>
      <c r="H72" s="661" t="n">
        <f aca="false">IF('ORÇ.GLOBAL P CAIXA'!K71="EXEC.",0,'ORÇ.REPROG. P CAIXA'!H72)</f>
        <v>0</v>
      </c>
      <c r="I72" s="661" t="n">
        <f aca="false">IF('ORÇ.GLOBAL P CAIXA'!K71="EXEC.",0,'ORÇ.REPROG. P CAIXA'!I72)</f>
        <v>0</v>
      </c>
      <c r="J72" s="163" t="n">
        <f aca="false">IF(H72&lt;&gt;0,ROUND(H72*I72,2),IF(AJ72=0,(SUMIF($W$13:$W$1012,B72,$AJ$13:$AJ$1012)),AJ72))</f>
        <v>0</v>
      </c>
      <c r="K72" s="163" t="n">
        <f aca="false">H72-E72</f>
        <v>0</v>
      </c>
      <c r="L72" s="163" t="n">
        <f aca="false">J72-G72</f>
        <v>0</v>
      </c>
      <c r="M72" s="662" t="str">
        <f aca="false">IF('ORÇ.GLOBAL P CAIXA'!K71="EXEC.","",IF('ORÇ.REPROG. P CAIXA'!M72&gt;0,'ORÇ.REPROG. P CAIXA'!M72,""))</f>
        <v/>
      </c>
      <c r="N72" s="663" t="str">
        <f aca="false">IF('ORÇ.GLOBAL P CAIXA'!K71="EXEC.","",IF('ORÇ.REPROG. P CAIXA'!N72&gt;0,'ORÇ.REPROG. P CAIXA'!N72,""))</f>
        <v/>
      </c>
      <c r="O72" s="166" t="str">
        <f aca="false">IF('ORÇ.GLOBAL P CAIXA'!$K71="EXEC.","",'ORÇ.REPROG. P CAIXA'!O72)</f>
        <v/>
      </c>
      <c r="P72" s="167"/>
      <c r="Q72" s="168" t="str">
        <f aca="false">IF(B72&gt;0,"ok","ocultar")</f>
        <v>ocultar</v>
      </c>
      <c r="R72" s="649"/>
      <c r="S72" s="649"/>
      <c r="T72" s="650"/>
      <c r="V72" s="88"/>
      <c r="W72" s="157" t="n">
        <f aca="false">IF(B72=0,W71,IF(ISNONTEXT(B72)=TRUE(),INT(B72),INT(LEFT(B72,FIND(".",B72)-1))))</f>
        <v>3</v>
      </c>
      <c r="X72" s="157" t="str">
        <f aca="false">IF(X73=1,1,IF(B72&lt;&gt;0,1,IF(C72&lt;&gt;0,1,IF(D72&lt;&gt;0,1,IF(E72&lt;&gt;0,1,"")))))</f>
        <v/>
      </c>
      <c r="Y72" s="157" t="str">
        <f aca="false">IF(W72=0," ",IF(W72&lt;&gt;W71,W72," "))</f>
        <v> </v>
      </c>
      <c r="Z72" s="180"/>
      <c r="AA72" s="75" t="n">
        <f aca="false">IF(W72&lt;&gt;Y72,(IF(N72=0,G72*(INFORMAÇÕES!$Q$69/INFORMAÇÕES!$Q$72),IF(N72="R",G72,0))),0)</f>
        <v>0</v>
      </c>
      <c r="AB72" s="75" t="n">
        <f aca="false">IF(W72&lt;&gt;Y72,(IF(N72=0,G72*(INFORMAÇÕES!$Q$70/INFORMAÇÕES!$Q$72),IF(N72="C",G72,0))),0)</f>
        <v>0</v>
      </c>
      <c r="AC72" s="75" t="n">
        <f aca="false">IF(W72&lt;&gt;Y72,(IF(N72=0,G72*INFORMAÇÕES!$U$115,IF(N72="CF",G72,0))),0)</f>
        <v>0</v>
      </c>
      <c r="AD72" s="75" t="n">
        <f aca="false">IF(W72&lt;&gt;Y72,(IF(N72=0,G72*INFORMAÇÕES!$U$116,IF(N72="O",G72,0))),0)</f>
        <v>0</v>
      </c>
      <c r="AE72" s="75" t="n">
        <f aca="false">IF(E72&lt;&gt;0,G72,0)</f>
        <v>0</v>
      </c>
      <c r="AF72" s="75" t="n">
        <f aca="false">IF(W72&lt;&gt;Y72,(IF(N72=0,J72*(INFORMAÇÕES!$Q$89/INFORMAÇÕES!$Q$92),IF(N72="R",J72,0))),0)</f>
        <v>0</v>
      </c>
      <c r="AG72" s="75" t="n">
        <f aca="false">IF(W72&lt;&gt;Y72,(IF(N72=0,J72*(INFORMAÇÕES!$Q$90/INFORMAÇÕES!$Q$92),IF(N72="C",J72,0))),0)</f>
        <v>0</v>
      </c>
      <c r="AH72" s="75" t="n">
        <f aca="false">IF(W72&lt;&gt;Y72,(IF(N72="",J72*INFORMAÇÕES!$U$115,IF(N72="CF",J72,0))),0)</f>
        <v>0</v>
      </c>
      <c r="AI72" s="75" t="n">
        <f aca="false">IF(W72&lt;&gt;Y72,(IF(N72="",J72*INFORMAÇÕES!$U$116,IF(N72="O",J72,0))),0)</f>
        <v>0</v>
      </c>
      <c r="AJ72" s="75" t="n">
        <f aca="false">IF(H72&lt;&gt;0,J72,0)</f>
        <v>0</v>
      </c>
      <c r="AK72" s="75" t="n">
        <f aca="false">IF(K72&lt;&gt;0,L72,0)</f>
        <v>0</v>
      </c>
    </row>
    <row r="73" s="174" customFormat="true" ht="14.25" hidden="false" customHeight="false" outlineLevel="0" collapsed="false">
      <c r="A73" s="159" t="n">
        <v>61</v>
      </c>
      <c r="B73" s="160" t="n">
        <f aca="false">IF('ORÇ.GLOBAL P CAIXA'!$K72="EXEC.",0,'ORÇ.REPROG. P CAIXA'!B73)</f>
        <v>0</v>
      </c>
      <c r="C73" s="161" t="n">
        <f aca="false">IF('ORÇ.GLOBAL P CAIXA'!$K72="EXEC.",0,'ORÇ.REPROG. P CAIXA'!C73)</f>
        <v>0</v>
      </c>
      <c r="D73" s="162" t="n">
        <f aca="false">IF('ORÇ.GLOBAL P CAIXA'!$K72="EXEC.",0,'ORÇ.REPROG. P CAIXA'!D73)</f>
        <v>0</v>
      </c>
      <c r="E73" s="163" t="n">
        <f aca="false">IF('ORÇ.GLOBAL P CAIXA'!$K72="EXEC.",0,'ORÇ.REPROG. P CAIXA'!E73)</f>
        <v>0</v>
      </c>
      <c r="F73" s="163" t="n">
        <f aca="false">IF('ORÇ.GLOBAL P CAIXA'!K72="EXEC.",0,IF('ORÇ.GLOBAL EMPRESA'!G72&gt;0,'ORÇ.GLOBAL EMPRESA'!G72,'ORÇ.GLOBAL P CAIXA'!F72))</f>
        <v>0</v>
      </c>
      <c r="G73" s="163" t="n">
        <f aca="false">IF(E73&lt;&gt;0,ROUND(E73*F73,2),IF(AE73=0,(SUMIF($W$13:$W$1012,B73,$AE$13:$AE$1012)),AE73))</f>
        <v>0</v>
      </c>
      <c r="H73" s="661" t="n">
        <f aca="false">IF('ORÇ.GLOBAL P CAIXA'!K72="EXEC.",0,'ORÇ.REPROG. P CAIXA'!H73)</f>
        <v>0</v>
      </c>
      <c r="I73" s="661" t="n">
        <f aca="false">IF('ORÇ.GLOBAL P CAIXA'!K72="EXEC.",0,'ORÇ.REPROG. P CAIXA'!I73)</f>
        <v>0</v>
      </c>
      <c r="J73" s="163" t="n">
        <f aca="false">IF(H73&lt;&gt;0,ROUND(H73*I73,2),IF(AJ73=0,(SUMIF($W$13:$W$1012,B73,$AJ$13:$AJ$1012)),AJ73))</f>
        <v>0</v>
      </c>
      <c r="K73" s="163" t="n">
        <f aca="false">H73-E73</f>
        <v>0</v>
      </c>
      <c r="L73" s="163" t="n">
        <f aca="false">J73-G73</f>
        <v>0</v>
      </c>
      <c r="M73" s="662" t="str">
        <f aca="false">IF('ORÇ.GLOBAL P CAIXA'!K72="EXEC.","",IF('ORÇ.REPROG. P CAIXA'!M73&gt;0,'ORÇ.REPROG. P CAIXA'!M73,""))</f>
        <v/>
      </c>
      <c r="N73" s="663" t="str">
        <f aca="false">IF('ORÇ.GLOBAL P CAIXA'!K72="EXEC.","",IF('ORÇ.REPROG. P CAIXA'!N73&gt;0,'ORÇ.REPROG. P CAIXA'!N73,""))</f>
        <v/>
      </c>
      <c r="O73" s="166" t="str">
        <f aca="false">IF('ORÇ.GLOBAL P CAIXA'!$K72="EXEC.","",'ORÇ.REPROG. P CAIXA'!O73)</f>
        <v/>
      </c>
      <c r="P73" s="167"/>
      <c r="Q73" s="168" t="str">
        <f aca="false">IF(B73&gt;0,"ok","ocultar")</f>
        <v>ocultar</v>
      </c>
      <c r="R73" s="649"/>
      <c r="S73" s="649"/>
      <c r="T73" s="650"/>
      <c r="V73" s="88"/>
      <c r="W73" s="157" t="n">
        <f aca="false">IF(B73=0,W72,IF(ISNONTEXT(B73)=TRUE(),INT(B73),INT(LEFT(B73,FIND(".",B73)-1))))</f>
        <v>3</v>
      </c>
      <c r="X73" s="157" t="str">
        <f aca="false">IF(X74=1,1,IF(B73&lt;&gt;0,1,IF(C73&lt;&gt;0,1,IF(D73&lt;&gt;0,1,IF(E73&lt;&gt;0,1,"")))))</f>
        <v/>
      </c>
      <c r="Y73" s="157" t="str">
        <f aca="false">IF(W73=0," ",IF(W73&lt;&gt;W72,W73," "))</f>
        <v> </v>
      </c>
      <c r="Z73" s="180"/>
      <c r="AA73" s="75" t="n">
        <f aca="false">IF(W73&lt;&gt;Y73,(IF(N73=0,G73*(INFORMAÇÕES!$Q$69/INFORMAÇÕES!$Q$72),IF(N73="R",G73,0))),0)</f>
        <v>0</v>
      </c>
      <c r="AB73" s="75" t="n">
        <f aca="false">IF(W73&lt;&gt;Y73,(IF(N73=0,G73*(INFORMAÇÕES!$Q$70/INFORMAÇÕES!$Q$72),IF(N73="C",G73,0))),0)</f>
        <v>0</v>
      </c>
      <c r="AC73" s="75" t="n">
        <f aca="false">IF(W73&lt;&gt;Y73,(IF(N73=0,G73*INFORMAÇÕES!$U$115,IF(N73="CF",G73,0))),0)</f>
        <v>0</v>
      </c>
      <c r="AD73" s="75" t="n">
        <f aca="false">IF(W73&lt;&gt;Y73,(IF(N73=0,G73*INFORMAÇÕES!$U$116,IF(N73="O",G73,0))),0)</f>
        <v>0</v>
      </c>
      <c r="AE73" s="75" t="n">
        <f aca="false">IF(E73&lt;&gt;0,G73,0)</f>
        <v>0</v>
      </c>
      <c r="AF73" s="75" t="n">
        <f aca="false">IF(W73&lt;&gt;Y73,(IF(N73=0,J73*(INFORMAÇÕES!$Q$89/INFORMAÇÕES!$Q$92),IF(N73="R",J73,0))),0)</f>
        <v>0</v>
      </c>
      <c r="AG73" s="75" t="n">
        <f aca="false">IF(W73&lt;&gt;Y73,(IF(N73=0,J73*(INFORMAÇÕES!$Q$90/INFORMAÇÕES!$Q$92),IF(N73="C",J73,0))),0)</f>
        <v>0</v>
      </c>
      <c r="AH73" s="75" t="n">
        <f aca="false">IF(W73&lt;&gt;Y73,(IF(N73="",J73*INFORMAÇÕES!$U$115,IF(N73="CF",J73,0))),0)</f>
        <v>0</v>
      </c>
      <c r="AI73" s="75" t="n">
        <f aca="false">IF(W73&lt;&gt;Y73,(IF(N73="",J73*INFORMAÇÕES!$U$116,IF(N73="O",J73,0))),0)</f>
        <v>0</v>
      </c>
      <c r="AJ73" s="75" t="n">
        <f aca="false">IF(H73&lt;&gt;0,J73,0)</f>
        <v>0</v>
      </c>
      <c r="AK73" s="75" t="n">
        <f aca="false">IF(K73&lt;&gt;0,L73,0)</f>
        <v>0</v>
      </c>
    </row>
    <row r="74" s="174" customFormat="true" ht="14.25" hidden="false" customHeight="false" outlineLevel="0" collapsed="false">
      <c r="A74" s="159" t="n">
        <v>62</v>
      </c>
      <c r="B74" s="160" t="n">
        <f aca="false">IF('ORÇ.GLOBAL P CAIXA'!$K73="EXEC.",0,'ORÇ.REPROG. P CAIXA'!B74)</f>
        <v>0</v>
      </c>
      <c r="C74" s="161" t="n">
        <f aca="false">IF('ORÇ.GLOBAL P CAIXA'!$K73="EXEC.",0,'ORÇ.REPROG. P CAIXA'!C74)</f>
        <v>0</v>
      </c>
      <c r="D74" s="162" t="n">
        <f aca="false">IF('ORÇ.GLOBAL P CAIXA'!$K73="EXEC.",0,'ORÇ.REPROG. P CAIXA'!D74)</f>
        <v>0</v>
      </c>
      <c r="E74" s="163" t="n">
        <f aca="false">IF('ORÇ.GLOBAL P CAIXA'!$K73="EXEC.",0,'ORÇ.REPROG. P CAIXA'!E74)</f>
        <v>0</v>
      </c>
      <c r="F74" s="163" t="n">
        <f aca="false">IF('ORÇ.GLOBAL P CAIXA'!K73="EXEC.",0,IF('ORÇ.GLOBAL EMPRESA'!G73&gt;0,'ORÇ.GLOBAL EMPRESA'!G73,'ORÇ.GLOBAL P CAIXA'!F73))</f>
        <v>0</v>
      </c>
      <c r="G74" s="163" t="n">
        <f aca="false">IF(E74&lt;&gt;0,ROUND(E74*F74,2),IF(AE74=0,(SUMIF($W$13:$W$1012,B74,$AE$13:$AE$1012)),AE74))</f>
        <v>0</v>
      </c>
      <c r="H74" s="661" t="n">
        <f aca="false">IF('ORÇ.GLOBAL P CAIXA'!K73="EXEC.",0,'ORÇ.REPROG. P CAIXA'!H74)</f>
        <v>0</v>
      </c>
      <c r="I74" s="661" t="n">
        <f aca="false">IF('ORÇ.GLOBAL P CAIXA'!K73="EXEC.",0,'ORÇ.REPROG. P CAIXA'!I74)</f>
        <v>0</v>
      </c>
      <c r="J74" s="163" t="n">
        <f aca="false">IF(H74&lt;&gt;0,ROUND(H74*I74,2),IF(AJ74=0,(SUMIF($W$13:$W$1012,B74,$AJ$13:$AJ$1012)),AJ74))</f>
        <v>0</v>
      </c>
      <c r="K74" s="163" t="n">
        <f aca="false">H74-E74</f>
        <v>0</v>
      </c>
      <c r="L74" s="163" t="n">
        <f aca="false">J74-G74</f>
        <v>0</v>
      </c>
      <c r="M74" s="662" t="str">
        <f aca="false">IF('ORÇ.GLOBAL P CAIXA'!K73="EXEC.","",IF('ORÇ.REPROG. P CAIXA'!M74&gt;0,'ORÇ.REPROG. P CAIXA'!M74,""))</f>
        <v/>
      </c>
      <c r="N74" s="663" t="str">
        <f aca="false">IF('ORÇ.GLOBAL P CAIXA'!K73="EXEC.","",IF('ORÇ.REPROG. P CAIXA'!N74&gt;0,'ORÇ.REPROG. P CAIXA'!N74,""))</f>
        <v/>
      </c>
      <c r="O74" s="166" t="str">
        <f aca="false">IF('ORÇ.GLOBAL P CAIXA'!$K73="EXEC.","",'ORÇ.REPROG. P CAIXA'!O74)</f>
        <v/>
      </c>
      <c r="P74" s="167"/>
      <c r="Q74" s="168" t="str">
        <f aca="false">IF(B74&gt;0,"ok","ocultar")</f>
        <v>ocultar</v>
      </c>
      <c r="R74" s="649"/>
      <c r="S74" s="649"/>
      <c r="T74" s="650"/>
      <c r="V74" s="88"/>
      <c r="W74" s="157" t="n">
        <f aca="false">IF(B74=0,W73,IF(ISNONTEXT(B74)=TRUE(),INT(B74),INT(LEFT(B74,FIND(".",B74)-1))))</f>
        <v>3</v>
      </c>
      <c r="X74" s="157" t="str">
        <f aca="false">IF(X75=1,1,IF(B74&lt;&gt;0,1,IF(C74&lt;&gt;0,1,IF(D74&lt;&gt;0,1,IF(E74&lt;&gt;0,1,"")))))</f>
        <v/>
      </c>
      <c r="Y74" s="157" t="str">
        <f aca="false">IF(W74=0," ",IF(W74&lt;&gt;W73,W74," "))</f>
        <v> </v>
      </c>
      <c r="Z74" s="180"/>
      <c r="AA74" s="75" t="n">
        <f aca="false">IF(W74&lt;&gt;Y74,(IF(N74=0,G74*(INFORMAÇÕES!$Q$69/INFORMAÇÕES!$Q$72),IF(N74="R",G74,0))),0)</f>
        <v>0</v>
      </c>
      <c r="AB74" s="75" t="n">
        <f aca="false">IF(W74&lt;&gt;Y74,(IF(N74=0,G74*(INFORMAÇÕES!$Q$70/INFORMAÇÕES!$Q$72),IF(N74="C",G74,0))),0)</f>
        <v>0</v>
      </c>
      <c r="AC74" s="75" t="n">
        <f aca="false">IF(W74&lt;&gt;Y74,(IF(N74=0,G74*INFORMAÇÕES!$U$115,IF(N74="CF",G74,0))),0)</f>
        <v>0</v>
      </c>
      <c r="AD74" s="75" t="n">
        <f aca="false">IF(W74&lt;&gt;Y74,(IF(N74=0,G74*INFORMAÇÕES!$U$116,IF(N74="O",G74,0))),0)</f>
        <v>0</v>
      </c>
      <c r="AE74" s="75" t="n">
        <f aca="false">IF(E74&lt;&gt;0,G74,0)</f>
        <v>0</v>
      </c>
      <c r="AF74" s="75" t="n">
        <f aca="false">IF(W74&lt;&gt;Y74,(IF(N74=0,J74*(INFORMAÇÕES!$Q$89/INFORMAÇÕES!$Q$92),IF(N74="R",J74,0))),0)</f>
        <v>0</v>
      </c>
      <c r="AG74" s="75" t="n">
        <f aca="false">IF(W74&lt;&gt;Y74,(IF(N74=0,J74*(INFORMAÇÕES!$Q$90/INFORMAÇÕES!$Q$92),IF(N74="C",J74,0))),0)</f>
        <v>0</v>
      </c>
      <c r="AH74" s="75" t="n">
        <f aca="false">IF(W74&lt;&gt;Y74,(IF(N74="",J74*INFORMAÇÕES!$U$115,IF(N74="CF",J74,0))),0)</f>
        <v>0</v>
      </c>
      <c r="AI74" s="75" t="n">
        <f aca="false">IF(W74&lt;&gt;Y74,(IF(N74="",J74*INFORMAÇÕES!$U$116,IF(N74="O",J74,0))),0)</f>
        <v>0</v>
      </c>
      <c r="AJ74" s="75" t="n">
        <f aca="false">IF(H74&lt;&gt;0,J74,0)</f>
        <v>0</v>
      </c>
      <c r="AK74" s="75" t="n">
        <f aca="false">IF(K74&lt;&gt;0,L74,0)</f>
        <v>0</v>
      </c>
    </row>
    <row r="75" s="174" customFormat="true" ht="14.25" hidden="false" customHeight="false" outlineLevel="0" collapsed="false">
      <c r="A75" s="159" t="n">
        <v>63</v>
      </c>
      <c r="B75" s="160" t="n">
        <f aca="false">IF('ORÇ.GLOBAL P CAIXA'!$K74="EXEC.",0,'ORÇ.REPROG. P CAIXA'!B75)</f>
        <v>0</v>
      </c>
      <c r="C75" s="161" t="n">
        <f aca="false">IF('ORÇ.GLOBAL P CAIXA'!$K74="EXEC.",0,'ORÇ.REPROG. P CAIXA'!C75)</f>
        <v>0</v>
      </c>
      <c r="D75" s="162" t="n">
        <f aca="false">IF('ORÇ.GLOBAL P CAIXA'!$K74="EXEC.",0,'ORÇ.REPROG. P CAIXA'!D75)</f>
        <v>0</v>
      </c>
      <c r="E75" s="163" t="n">
        <f aca="false">IF('ORÇ.GLOBAL P CAIXA'!$K74="EXEC.",0,'ORÇ.REPROG. P CAIXA'!E75)</f>
        <v>0</v>
      </c>
      <c r="F75" s="163" t="n">
        <f aca="false">IF('ORÇ.GLOBAL P CAIXA'!K74="EXEC.",0,IF('ORÇ.GLOBAL EMPRESA'!G74&gt;0,'ORÇ.GLOBAL EMPRESA'!G74,'ORÇ.GLOBAL P CAIXA'!F74))</f>
        <v>0</v>
      </c>
      <c r="G75" s="163" t="n">
        <f aca="false">IF(E75&lt;&gt;0,ROUND(E75*F75,2),IF(AE75=0,(SUMIF($W$13:$W$1012,B75,$AE$13:$AE$1012)),AE75))</f>
        <v>0</v>
      </c>
      <c r="H75" s="661" t="n">
        <f aca="false">IF('ORÇ.GLOBAL P CAIXA'!K74="EXEC.",0,'ORÇ.REPROG. P CAIXA'!H75)</f>
        <v>0</v>
      </c>
      <c r="I75" s="661" t="n">
        <f aca="false">IF('ORÇ.GLOBAL P CAIXA'!K74="EXEC.",0,'ORÇ.REPROG. P CAIXA'!I75)</f>
        <v>0</v>
      </c>
      <c r="J75" s="163" t="n">
        <f aca="false">IF(H75&lt;&gt;0,ROUND(H75*I75,2),IF(AJ75=0,(SUMIF($W$13:$W$1012,B75,$AJ$13:$AJ$1012)),AJ75))</f>
        <v>0</v>
      </c>
      <c r="K75" s="163" t="n">
        <f aca="false">H75-E75</f>
        <v>0</v>
      </c>
      <c r="L75" s="163" t="n">
        <f aca="false">J75-G75</f>
        <v>0</v>
      </c>
      <c r="M75" s="662" t="str">
        <f aca="false">IF('ORÇ.GLOBAL P CAIXA'!K74="EXEC.","",IF('ORÇ.REPROG. P CAIXA'!M75&gt;0,'ORÇ.REPROG. P CAIXA'!M75,""))</f>
        <v/>
      </c>
      <c r="N75" s="663" t="str">
        <f aca="false">IF('ORÇ.GLOBAL P CAIXA'!K74="EXEC.","",IF('ORÇ.REPROG. P CAIXA'!N75&gt;0,'ORÇ.REPROG. P CAIXA'!N75,""))</f>
        <v/>
      </c>
      <c r="O75" s="166" t="str">
        <f aca="false">IF('ORÇ.GLOBAL P CAIXA'!$K74="EXEC.","",'ORÇ.REPROG. P CAIXA'!O75)</f>
        <v/>
      </c>
      <c r="P75" s="167"/>
      <c r="Q75" s="168" t="str">
        <f aca="false">IF(B75&gt;0,"ok","ocultar")</f>
        <v>ocultar</v>
      </c>
      <c r="R75" s="649"/>
      <c r="S75" s="649"/>
      <c r="T75" s="650"/>
      <c r="V75" s="88"/>
      <c r="W75" s="157" t="n">
        <f aca="false">IF(B75=0,W74,IF(ISNONTEXT(B75)=TRUE(),INT(B75),INT(LEFT(B75,FIND(".",B75)-1))))</f>
        <v>3</v>
      </c>
      <c r="X75" s="157" t="str">
        <f aca="false">IF(X76=1,1,IF(B75&lt;&gt;0,1,IF(C75&lt;&gt;0,1,IF(D75&lt;&gt;0,1,IF(E75&lt;&gt;0,1,"")))))</f>
        <v/>
      </c>
      <c r="Y75" s="157" t="str">
        <f aca="false">IF(W75=0," ",IF(W75&lt;&gt;W74,W75," "))</f>
        <v> </v>
      </c>
      <c r="Z75" s="180"/>
      <c r="AA75" s="75" t="n">
        <f aca="false">IF(W75&lt;&gt;Y75,(IF(N75=0,G75*(INFORMAÇÕES!$Q$69/INFORMAÇÕES!$Q$72),IF(N75="R",G75,0))),0)</f>
        <v>0</v>
      </c>
      <c r="AB75" s="75" t="n">
        <f aca="false">IF(W75&lt;&gt;Y75,(IF(N75=0,G75*(INFORMAÇÕES!$Q$70/INFORMAÇÕES!$Q$72),IF(N75="C",G75,0))),0)</f>
        <v>0</v>
      </c>
      <c r="AC75" s="75" t="n">
        <f aca="false">IF(W75&lt;&gt;Y75,(IF(N75=0,G75*INFORMAÇÕES!$U$115,IF(N75="CF",G75,0))),0)</f>
        <v>0</v>
      </c>
      <c r="AD75" s="75" t="n">
        <f aca="false">IF(W75&lt;&gt;Y75,(IF(N75=0,G75*INFORMAÇÕES!$U$116,IF(N75="O",G75,0))),0)</f>
        <v>0</v>
      </c>
      <c r="AE75" s="75" t="n">
        <f aca="false">IF(E75&lt;&gt;0,G75,0)</f>
        <v>0</v>
      </c>
      <c r="AF75" s="75" t="n">
        <f aca="false">IF(W75&lt;&gt;Y75,(IF(N75=0,J75*(INFORMAÇÕES!$Q$89/INFORMAÇÕES!$Q$92),IF(N75="R",J75,0))),0)</f>
        <v>0</v>
      </c>
      <c r="AG75" s="75" t="n">
        <f aca="false">IF(W75&lt;&gt;Y75,(IF(N75=0,J75*(INFORMAÇÕES!$Q$90/INFORMAÇÕES!$Q$92),IF(N75="C",J75,0))),0)</f>
        <v>0</v>
      </c>
      <c r="AH75" s="75" t="n">
        <f aca="false">IF(W75&lt;&gt;Y75,(IF(N75="",J75*INFORMAÇÕES!$U$115,IF(N75="CF",J75,0))),0)</f>
        <v>0</v>
      </c>
      <c r="AI75" s="75" t="n">
        <f aca="false">IF(W75&lt;&gt;Y75,(IF(N75="",J75*INFORMAÇÕES!$U$116,IF(N75="O",J75,0))),0)</f>
        <v>0</v>
      </c>
      <c r="AJ75" s="75" t="n">
        <f aca="false">IF(H75&lt;&gt;0,J75,0)</f>
        <v>0</v>
      </c>
      <c r="AK75" s="75" t="n">
        <f aca="false">IF(K75&lt;&gt;0,L75,0)</f>
        <v>0</v>
      </c>
    </row>
    <row r="76" s="174" customFormat="true" ht="14.25" hidden="false" customHeight="false" outlineLevel="0" collapsed="false">
      <c r="A76" s="159" t="n">
        <v>64</v>
      </c>
      <c r="B76" s="160" t="n">
        <f aca="false">IF('ORÇ.GLOBAL P CAIXA'!$K75="EXEC.",0,'ORÇ.REPROG. P CAIXA'!B76)</f>
        <v>0</v>
      </c>
      <c r="C76" s="161" t="n">
        <f aca="false">IF('ORÇ.GLOBAL P CAIXA'!$K75="EXEC.",0,'ORÇ.REPROG. P CAIXA'!C76)</f>
        <v>0</v>
      </c>
      <c r="D76" s="162" t="n">
        <f aca="false">IF('ORÇ.GLOBAL P CAIXA'!$K75="EXEC.",0,'ORÇ.REPROG. P CAIXA'!D76)</f>
        <v>0</v>
      </c>
      <c r="E76" s="163" t="n">
        <f aca="false">IF('ORÇ.GLOBAL P CAIXA'!$K75="EXEC.",0,'ORÇ.REPROG. P CAIXA'!E76)</f>
        <v>0</v>
      </c>
      <c r="F76" s="163" t="n">
        <f aca="false">IF('ORÇ.GLOBAL P CAIXA'!K75="EXEC.",0,IF('ORÇ.GLOBAL EMPRESA'!G75&gt;0,'ORÇ.GLOBAL EMPRESA'!G75,'ORÇ.GLOBAL P CAIXA'!F75))</f>
        <v>0</v>
      </c>
      <c r="G76" s="163" t="n">
        <f aca="false">IF(E76&lt;&gt;0,ROUND(E76*F76,2),IF(AE76=0,(SUMIF($W$13:$W$1012,B76,$AE$13:$AE$1012)),AE76))</f>
        <v>0</v>
      </c>
      <c r="H76" s="661" t="n">
        <f aca="false">IF('ORÇ.GLOBAL P CAIXA'!K75="EXEC.",0,'ORÇ.REPROG. P CAIXA'!H76)</f>
        <v>0</v>
      </c>
      <c r="I76" s="661" t="n">
        <f aca="false">IF('ORÇ.GLOBAL P CAIXA'!K75="EXEC.",0,'ORÇ.REPROG. P CAIXA'!I76)</f>
        <v>0</v>
      </c>
      <c r="J76" s="163" t="n">
        <f aca="false">IF(H76&lt;&gt;0,ROUND(H76*I76,2),IF(AJ76=0,(SUMIF($W$13:$W$1012,B76,$AJ$13:$AJ$1012)),AJ76))</f>
        <v>0</v>
      </c>
      <c r="K76" s="163" t="n">
        <f aca="false">H76-E76</f>
        <v>0</v>
      </c>
      <c r="L76" s="163" t="n">
        <f aca="false">J76-G76</f>
        <v>0</v>
      </c>
      <c r="M76" s="662" t="str">
        <f aca="false">IF('ORÇ.GLOBAL P CAIXA'!K75="EXEC.","",IF('ORÇ.REPROG. P CAIXA'!M76&gt;0,'ORÇ.REPROG. P CAIXA'!M76,""))</f>
        <v/>
      </c>
      <c r="N76" s="663" t="str">
        <f aca="false">IF('ORÇ.GLOBAL P CAIXA'!K75="EXEC.","",IF('ORÇ.REPROG. P CAIXA'!N76&gt;0,'ORÇ.REPROG. P CAIXA'!N76,""))</f>
        <v/>
      </c>
      <c r="O76" s="166" t="str">
        <f aca="false">IF('ORÇ.GLOBAL P CAIXA'!$K75="EXEC.","",'ORÇ.REPROG. P CAIXA'!O76)</f>
        <v/>
      </c>
      <c r="P76" s="167"/>
      <c r="Q76" s="168" t="str">
        <f aca="false">IF(B76&gt;0,"ok","ocultar")</f>
        <v>ocultar</v>
      </c>
      <c r="R76" s="649"/>
      <c r="S76" s="649"/>
      <c r="T76" s="650"/>
      <c r="V76" s="88"/>
      <c r="W76" s="157" t="n">
        <f aca="false">IF(B76=0,W75,IF(ISNONTEXT(B76)=TRUE(),INT(B76),INT(LEFT(B76,FIND(".",B76)-1))))</f>
        <v>3</v>
      </c>
      <c r="X76" s="157" t="str">
        <f aca="false">IF(X77=1,1,IF(B76&lt;&gt;0,1,IF(C76&lt;&gt;0,1,IF(D76&lt;&gt;0,1,IF(E76&lt;&gt;0,1,"")))))</f>
        <v/>
      </c>
      <c r="Y76" s="157" t="str">
        <f aca="false">IF(W76=0," ",IF(W76&lt;&gt;W75,W76," "))</f>
        <v> </v>
      </c>
      <c r="Z76" s="180"/>
      <c r="AA76" s="75" t="n">
        <f aca="false">IF(W76&lt;&gt;Y76,(IF(N76=0,G76*(INFORMAÇÕES!$Q$69/INFORMAÇÕES!$Q$72),IF(N76="R",G76,0))),0)</f>
        <v>0</v>
      </c>
      <c r="AB76" s="75" t="n">
        <f aca="false">IF(W76&lt;&gt;Y76,(IF(N76=0,G76*(INFORMAÇÕES!$Q$70/INFORMAÇÕES!$Q$72),IF(N76="C",G76,0))),0)</f>
        <v>0</v>
      </c>
      <c r="AC76" s="75" t="n">
        <f aca="false">IF(W76&lt;&gt;Y76,(IF(N76=0,G76*INFORMAÇÕES!$U$115,IF(N76="CF",G76,0))),0)</f>
        <v>0</v>
      </c>
      <c r="AD76" s="75" t="n">
        <f aca="false">IF(W76&lt;&gt;Y76,(IF(N76=0,G76*INFORMAÇÕES!$U$116,IF(N76="O",G76,0))),0)</f>
        <v>0</v>
      </c>
      <c r="AE76" s="75" t="n">
        <f aca="false">IF(E76&lt;&gt;0,G76,0)</f>
        <v>0</v>
      </c>
      <c r="AF76" s="75" t="n">
        <f aca="false">IF(W76&lt;&gt;Y76,(IF(N76=0,J76*(INFORMAÇÕES!$Q$89/INFORMAÇÕES!$Q$92),IF(N76="R",J76,0))),0)</f>
        <v>0</v>
      </c>
      <c r="AG76" s="75" t="n">
        <f aca="false">IF(W76&lt;&gt;Y76,(IF(N76=0,J76*(INFORMAÇÕES!$Q$90/INFORMAÇÕES!$Q$92),IF(N76="C",J76,0))),0)</f>
        <v>0</v>
      </c>
      <c r="AH76" s="75" t="n">
        <f aca="false">IF(W76&lt;&gt;Y76,(IF(N76="",J76*INFORMAÇÕES!$U$115,IF(N76="CF",J76,0))),0)</f>
        <v>0</v>
      </c>
      <c r="AI76" s="75" t="n">
        <f aca="false">IF(W76&lt;&gt;Y76,(IF(N76="",J76*INFORMAÇÕES!$U$116,IF(N76="O",J76,0))),0)</f>
        <v>0</v>
      </c>
      <c r="AJ76" s="75" t="n">
        <f aca="false">IF(H76&lt;&gt;0,J76,0)</f>
        <v>0</v>
      </c>
      <c r="AK76" s="75" t="n">
        <f aca="false">IF(K76&lt;&gt;0,L76,0)</f>
        <v>0</v>
      </c>
    </row>
    <row r="77" s="174" customFormat="true" ht="14.25" hidden="false" customHeight="false" outlineLevel="0" collapsed="false">
      <c r="A77" s="159" t="n">
        <v>65</v>
      </c>
      <c r="B77" s="160" t="n">
        <f aca="false">IF('ORÇ.GLOBAL P CAIXA'!$K76="EXEC.",0,'ORÇ.REPROG. P CAIXA'!B77)</f>
        <v>0</v>
      </c>
      <c r="C77" s="161" t="n">
        <f aca="false">IF('ORÇ.GLOBAL P CAIXA'!$K76="EXEC.",0,'ORÇ.REPROG. P CAIXA'!C77)</f>
        <v>0</v>
      </c>
      <c r="D77" s="162" t="n">
        <f aca="false">IF('ORÇ.GLOBAL P CAIXA'!$K76="EXEC.",0,'ORÇ.REPROG. P CAIXA'!D77)</f>
        <v>0</v>
      </c>
      <c r="E77" s="163" t="n">
        <f aca="false">IF('ORÇ.GLOBAL P CAIXA'!$K76="EXEC.",0,'ORÇ.REPROG. P CAIXA'!E77)</f>
        <v>0</v>
      </c>
      <c r="F77" s="163" t="n">
        <f aca="false">IF('ORÇ.GLOBAL P CAIXA'!K76="EXEC.",0,IF('ORÇ.GLOBAL EMPRESA'!G76&gt;0,'ORÇ.GLOBAL EMPRESA'!G76,'ORÇ.GLOBAL P CAIXA'!F76))</f>
        <v>0</v>
      </c>
      <c r="G77" s="163" t="n">
        <f aca="false">IF(E77&lt;&gt;0,ROUND(E77*F77,2),IF(AE77=0,(SUMIF($W$13:$W$1012,B77,$AE$13:$AE$1012)),AE77))</f>
        <v>0</v>
      </c>
      <c r="H77" s="661" t="n">
        <f aca="false">IF('ORÇ.GLOBAL P CAIXA'!K76="EXEC.",0,'ORÇ.REPROG. P CAIXA'!H77)</f>
        <v>0</v>
      </c>
      <c r="I77" s="661" t="n">
        <f aca="false">IF('ORÇ.GLOBAL P CAIXA'!K76="EXEC.",0,'ORÇ.REPROG. P CAIXA'!I77)</f>
        <v>0</v>
      </c>
      <c r="J77" s="163" t="n">
        <f aca="false">IF(H77&lt;&gt;0,ROUND(H77*I77,2),IF(AJ77=0,(SUMIF($W$13:$W$1012,B77,$AJ$13:$AJ$1012)),AJ77))</f>
        <v>0</v>
      </c>
      <c r="K77" s="163" t="n">
        <f aca="false">H77-E77</f>
        <v>0</v>
      </c>
      <c r="L77" s="163" t="n">
        <f aca="false">J77-G77</f>
        <v>0</v>
      </c>
      <c r="M77" s="662" t="str">
        <f aca="false">IF('ORÇ.GLOBAL P CAIXA'!K76="EXEC.","",IF('ORÇ.REPROG. P CAIXA'!M77&gt;0,'ORÇ.REPROG. P CAIXA'!M77,""))</f>
        <v/>
      </c>
      <c r="N77" s="663" t="str">
        <f aca="false">IF('ORÇ.GLOBAL P CAIXA'!K76="EXEC.","",IF('ORÇ.REPROG. P CAIXA'!N77&gt;0,'ORÇ.REPROG. P CAIXA'!N77,""))</f>
        <v/>
      </c>
      <c r="O77" s="166" t="str">
        <f aca="false">IF('ORÇ.GLOBAL P CAIXA'!$K76="EXEC.","",'ORÇ.REPROG. P CAIXA'!O77)</f>
        <v/>
      </c>
      <c r="P77" s="167"/>
      <c r="Q77" s="168" t="str">
        <f aca="false">IF(B77&gt;0,"ok","ocultar")</f>
        <v>ocultar</v>
      </c>
      <c r="R77" s="649"/>
      <c r="S77" s="649"/>
      <c r="T77" s="650"/>
      <c r="V77" s="88"/>
      <c r="W77" s="157" t="n">
        <f aca="false">IF(B77=0,W76,IF(ISNONTEXT(B77)=TRUE(),INT(B77),INT(LEFT(B77,FIND(".",B77)-1))))</f>
        <v>3</v>
      </c>
      <c r="X77" s="157" t="str">
        <f aca="false">IF(X78=1,1,IF(B77&lt;&gt;0,1,IF(C77&lt;&gt;0,1,IF(D77&lt;&gt;0,1,IF(E77&lt;&gt;0,1,"")))))</f>
        <v/>
      </c>
      <c r="Y77" s="157" t="str">
        <f aca="false">IF(W77=0," ",IF(W77&lt;&gt;W76,W77," "))</f>
        <v> </v>
      </c>
      <c r="Z77" s="180"/>
      <c r="AA77" s="75" t="n">
        <f aca="false">IF(W77&lt;&gt;Y77,(IF(N77=0,G77*(INFORMAÇÕES!$Q$69/INFORMAÇÕES!$Q$72),IF(N77="R",G77,0))),0)</f>
        <v>0</v>
      </c>
      <c r="AB77" s="75" t="n">
        <f aca="false">IF(W77&lt;&gt;Y77,(IF(N77=0,G77*(INFORMAÇÕES!$Q$70/INFORMAÇÕES!$Q$72),IF(N77="C",G77,0))),0)</f>
        <v>0</v>
      </c>
      <c r="AC77" s="75" t="n">
        <f aca="false">IF(W77&lt;&gt;Y77,(IF(N77=0,G77*INFORMAÇÕES!$U$115,IF(N77="CF",G77,0))),0)</f>
        <v>0</v>
      </c>
      <c r="AD77" s="75" t="n">
        <f aca="false">IF(W77&lt;&gt;Y77,(IF(N77=0,G77*INFORMAÇÕES!$U$116,IF(N77="O",G77,0))),0)</f>
        <v>0</v>
      </c>
      <c r="AE77" s="75" t="n">
        <f aca="false">IF(E77&lt;&gt;0,G77,0)</f>
        <v>0</v>
      </c>
      <c r="AF77" s="75" t="n">
        <f aca="false">IF(W77&lt;&gt;Y77,(IF(N77=0,J77*(INFORMAÇÕES!$Q$89/INFORMAÇÕES!$Q$92),IF(N77="R",J77,0))),0)</f>
        <v>0</v>
      </c>
      <c r="AG77" s="75" t="n">
        <f aca="false">IF(W77&lt;&gt;Y77,(IF(N77=0,J77*(INFORMAÇÕES!$Q$90/INFORMAÇÕES!$Q$92),IF(N77="C",J77,0))),0)</f>
        <v>0</v>
      </c>
      <c r="AH77" s="75" t="n">
        <f aca="false">IF(W77&lt;&gt;Y77,(IF(N77="",J77*INFORMAÇÕES!$U$115,IF(N77="CF",J77,0))),0)</f>
        <v>0</v>
      </c>
      <c r="AI77" s="75" t="n">
        <f aca="false">IF(W77&lt;&gt;Y77,(IF(N77="",J77*INFORMAÇÕES!$U$116,IF(N77="O",J77,0))),0)</f>
        <v>0</v>
      </c>
      <c r="AJ77" s="75" t="n">
        <f aca="false">IF(H77&lt;&gt;0,J77,0)</f>
        <v>0</v>
      </c>
      <c r="AK77" s="75" t="n">
        <f aca="false">IF(K77&lt;&gt;0,L77,0)</f>
        <v>0</v>
      </c>
    </row>
    <row r="78" s="174" customFormat="true" ht="14.25" hidden="false" customHeight="false" outlineLevel="0" collapsed="false">
      <c r="A78" s="159" t="n">
        <v>66</v>
      </c>
      <c r="B78" s="160" t="n">
        <f aca="false">IF('ORÇ.GLOBAL P CAIXA'!$K77="EXEC.",0,'ORÇ.REPROG. P CAIXA'!B78)</f>
        <v>0</v>
      </c>
      <c r="C78" s="161" t="n">
        <f aca="false">IF('ORÇ.GLOBAL P CAIXA'!$K77="EXEC.",0,'ORÇ.REPROG. P CAIXA'!C78)</f>
        <v>0</v>
      </c>
      <c r="D78" s="162" t="n">
        <f aca="false">IF('ORÇ.GLOBAL P CAIXA'!$K77="EXEC.",0,'ORÇ.REPROG. P CAIXA'!D78)</f>
        <v>0</v>
      </c>
      <c r="E78" s="163" t="n">
        <f aca="false">IF('ORÇ.GLOBAL P CAIXA'!$K77="EXEC.",0,'ORÇ.REPROG. P CAIXA'!E78)</f>
        <v>0</v>
      </c>
      <c r="F78" s="163" t="n">
        <f aca="false">IF('ORÇ.GLOBAL P CAIXA'!K77="EXEC.",0,IF('ORÇ.GLOBAL EMPRESA'!G77&gt;0,'ORÇ.GLOBAL EMPRESA'!G77,'ORÇ.GLOBAL P CAIXA'!F77))</f>
        <v>0</v>
      </c>
      <c r="G78" s="163" t="n">
        <f aca="false">IF(E78&lt;&gt;0,ROUND(E78*F78,2),IF(AE78=0,(SUMIF($W$13:$W$1012,B78,$AE$13:$AE$1012)),AE78))</f>
        <v>0</v>
      </c>
      <c r="H78" s="661" t="n">
        <f aca="false">IF('ORÇ.GLOBAL P CAIXA'!K77="EXEC.",0,'ORÇ.REPROG. P CAIXA'!H78)</f>
        <v>0</v>
      </c>
      <c r="I78" s="661" t="n">
        <f aca="false">IF('ORÇ.GLOBAL P CAIXA'!K77="EXEC.",0,'ORÇ.REPROG. P CAIXA'!I78)</f>
        <v>0</v>
      </c>
      <c r="J78" s="163" t="n">
        <f aca="false">IF(H78&lt;&gt;0,ROUND(H78*I78,2),IF(AJ78=0,(SUMIF($W$13:$W$1012,B78,$AJ$13:$AJ$1012)),AJ78))</f>
        <v>0</v>
      </c>
      <c r="K78" s="163" t="n">
        <f aca="false">H78-E78</f>
        <v>0</v>
      </c>
      <c r="L78" s="163" t="n">
        <f aca="false">J78-G78</f>
        <v>0</v>
      </c>
      <c r="M78" s="662" t="str">
        <f aca="false">IF('ORÇ.GLOBAL P CAIXA'!K77="EXEC.","",IF('ORÇ.REPROG. P CAIXA'!M78&gt;0,'ORÇ.REPROG. P CAIXA'!M78,""))</f>
        <v/>
      </c>
      <c r="N78" s="663" t="str">
        <f aca="false">IF('ORÇ.GLOBAL P CAIXA'!K77="EXEC.","",IF('ORÇ.REPROG. P CAIXA'!N78&gt;0,'ORÇ.REPROG. P CAIXA'!N78,""))</f>
        <v/>
      </c>
      <c r="O78" s="166" t="str">
        <f aca="false">IF('ORÇ.GLOBAL P CAIXA'!$K77="EXEC.","",'ORÇ.REPROG. P CAIXA'!O78)</f>
        <v/>
      </c>
      <c r="P78" s="167"/>
      <c r="Q78" s="168" t="str">
        <f aca="false">IF(B78&gt;0,"ok","ocultar")</f>
        <v>ocultar</v>
      </c>
      <c r="R78" s="649"/>
      <c r="S78" s="649"/>
      <c r="T78" s="650"/>
      <c r="V78" s="88"/>
      <c r="W78" s="157" t="n">
        <f aca="false">IF(B78=0,W77,IF(ISNONTEXT(B78)=TRUE(),INT(B78),INT(LEFT(B78,FIND(".",B78)-1))))</f>
        <v>3</v>
      </c>
      <c r="X78" s="157" t="str">
        <f aca="false">IF(X79=1,1,IF(B78&lt;&gt;0,1,IF(C78&lt;&gt;0,1,IF(D78&lt;&gt;0,1,IF(E78&lt;&gt;0,1,"")))))</f>
        <v/>
      </c>
      <c r="Y78" s="157" t="str">
        <f aca="false">IF(W78=0," ",IF(W78&lt;&gt;W77,W78," "))</f>
        <v> </v>
      </c>
      <c r="Z78" s="180"/>
      <c r="AA78" s="75" t="n">
        <f aca="false">IF(W78&lt;&gt;Y78,(IF(N78=0,G78*(INFORMAÇÕES!$Q$69/INFORMAÇÕES!$Q$72),IF(N78="R",G78,0))),0)</f>
        <v>0</v>
      </c>
      <c r="AB78" s="75" t="n">
        <f aca="false">IF(W78&lt;&gt;Y78,(IF(N78=0,G78*(INFORMAÇÕES!$Q$70/INFORMAÇÕES!$Q$72),IF(N78="C",G78,0))),0)</f>
        <v>0</v>
      </c>
      <c r="AC78" s="75" t="n">
        <f aca="false">IF(W78&lt;&gt;Y78,(IF(N78=0,G78*INFORMAÇÕES!$U$115,IF(N78="CF",G78,0))),0)</f>
        <v>0</v>
      </c>
      <c r="AD78" s="75" t="n">
        <f aca="false">IF(W78&lt;&gt;Y78,(IF(N78=0,G78*INFORMAÇÕES!$U$116,IF(N78="O",G78,0))),0)</f>
        <v>0</v>
      </c>
      <c r="AE78" s="75" t="n">
        <f aca="false">IF(E78&lt;&gt;0,G78,0)</f>
        <v>0</v>
      </c>
      <c r="AF78" s="75" t="n">
        <f aca="false">IF(W78&lt;&gt;Y78,(IF(N78=0,J78*(INFORMAÇÕES!$Q$89/INFORMAÇÕES!$Q$92),IF(N78="R",J78,0))),0)</f>
        <v>0</v>
      </c>
      <c r="AG78" s="75" t="n">
        <f aca="false">IF(W78&lt;&gt;Y78,(IF(N78=0,J78*(INFORMAÇÕES!$Q$90/INFORMAÇÕES!$Q$92),IF(N78="C",J78,0))),0)</f>
        <v>0</v>
      </c>
      <c r="AH78" s="75" t="n">
        <f aca="false">IF(W78&lt;&gt;Y78,(IF(N78="",J78*INFORMAÇÕES!$U$115,IF(N78="CF",J78,0))),0)</f>
        <v>0</v>
      </c>
      <c r="AI78" s="75" t="n">
        <f aca="false">IF(W78&lt;&gt;Y78,(IF(N78="",J78*INFORMAÇÕES!$U$116,IF(N78="O",J78,0))),0)</f>
        <v>0</v>
      </c>
      <c r="AJ78" s="75" t="n">
        <f aca="false">IF(H78&lt;&gt;0,J78,0)</f>
        <v>0</v>
      </c>
      <c r="AK78" s="75" t="n">
        <f aca="false">IF(K78&lt;&gt;0,L78,0)</f>
        <v>0</v>
      </c>
    </row>
    <row r="79" s="174" customFormat="true" ht="14.25" hidden="false" customHeight="false" outlineLevel="0" collapsed="false">
      <c r="A79" s="159" t="n">
        <v>67</v>
      </c>
      <c r="B79" s="160" t="n">
        <f aca="false">IF('ORÇ.GLOBAL P CAIXA'!$K78="EXEC.",0,'ORÇ.REPROG. P CAIXA'!B79)</f>
        <v>0</v>
      </c>
      <c r="C79" s="161" t="n">
        <f aca="false">IF('ORÇ.GLOBAL P CAIXA'!$K78="EXEC.",0,'ORÇ.REPROG. P CAIXA'!C79)</f>
        <v>0</v>
      </c>
      <c r="D79" s="162" t="n">
        <f aca="false">IF('ORÇ.GLOBAL P CAIXA'!$K78="EXEC.",0,'ORÇ.REPROG. P CAIXA'!D79)</f>
        <v>0</v>
      </c>
      <c r="E79" s="163" t="n">
        <f aca="false">IF('ORÇ.GLOBAL P CAIXA'!$K78="EXEC.",0,'ORÇ.REPROG. P CAIXA'!E79)</f>
        <v>0</v>
      </c>
      <c r="F79" s="163" t="n">
        <f aca="false">IF('ORÇ.GLOBAL P CAIXA'!K78="EXEC.",0,IF('ORÇ.GLOBAL EMPRESA'!G78&gt;0,'ORÇ.GLOBAL EMPRESA'!G78,'ORÇ.GLOBAL P CAIXA'!F78))</f>
        <v>0</v>
      </c>
      <c r="G79" s="163" t="n">
        <f aca="false">IF(E79&lt;&gt;0,ROUND(E79*F79,2),IF(AE79=0,(SUMIF($W$13:$W$1012,B79,$AE$13:$AE$1012)),AE79))</f>
        <v>0</v>
      </c>
      <c r="H79" s="661" t="n">
        <f aca="false">IF('ORÇ.GLOBAL P CAIXA'!K78="EXEC.",0,'ORÇ.REPROG. P CAIXA'!H79)</f>
        <v>0</v>
      </c>
      <c r="I79" s="661" t="n">
        <f aca="false">IF('ORÇ.GLOBAL P CAIXA'!K78="EXEC.",0,'ORÇ.REPROG. P CAIXA'!I79)</f>
        <v>0</v>
      </c>
      <c r="J79" s="163" t="n">
        <f aca="false">IF(H79&lt;&gt;0,ROUND(H79*I79,2),IF(AJ79=0,(SUMIF($W$13:$W$1012,B79,$AJ$13:$AJ$1012)),AJ79))</f>
        <v>0</v>
      </c>
      <c r="K79" s="163" t="n">
        <f aca="false">H79-E79</f>
        <v>0</v>
      </c>
      <c r="L79" s="163" t="n">
        <f aca="false">J79-G79</f>
        <v>0</v>
      </c>
      <c r="M79" s="662" t="str">
        <f aca="false">IF('ORÇ.GLOBAL P CAIXA'!K78="EXEC.","",IF('ORÇ.REPROG. P CAIXA'!M79&gt;0,'ORÇ.REPROG. P CAIXA'!M79,""))</f>
        <v/>
      </c>
      <c r="N79" s="663" t="str">
        <f aca="false">IF('ORÇ.GLOBAL P CAIXA'!K78="EXEC.","",IF('ORÇ.REPROG. P CAIXA'!N79&gt;0,'ORÇ.REPROG. P CAIXA'!N79,""))</f>
        <v/>
      </c>
      <c r="O79" s="166" t="str">
        <f aca="false">IF('ORÇ.GLOBAL P CAIXA'!$K78="EXEC.","",'ORÇ.REPROG. P CAIXA'!O79)</f>
        <v/>
      </c>
      <c r="P79" s="167"/>
      <c r="Q79" s="168" t="str">
        <f aca="false">IF(B79&gt;0,"ok","ocultar")</f>
        <v>ocultar</v>
      </c>
      <c r="R79" s="649"/>
      <c r="S79" s="649"/>
      <c r="T79" s="650"/>
      <c r="V79" s="88"/>
      <c r="W79" s="157" t="n">
        <f aca="false">IF(B79=0,W78,IF(ISNONTEXT(B79)=TRUE(),INT(B79),INT(LEFT(B79,FIND(".",B79)-1))))</f>
        <v>3</v>
      </c>
      <c r="X79" s="157" t="str">
        <f aca="false">IF(X80=1,1,IF(B79&lt;&gt;0,1,IF(C79&lt;&gt;0,1,IF(D79&lt;&gt;0,1,IF(E79&lt;&gt;0,1,"")))))</f>
        <v/>
      </c>
      <c r="Y79" s="157" t="str">
        <f aca="false">IF(W79=0," ",IF(W79&lt;&gt;W78,W79," "))</f>
        <v> </v>
      </c>
      <c r="Z79" s="180"/>
      <c r="AA79" s="75" t="n">
        <f aca="false">IF(W79&lt;&gt;Y79,(IF(N79=0,G79*(INFORMAÇÕES!$Q$69/INFORMAÇÕES!$Q$72),IF(N79="R",G79,0))),0)</f>
        <v>0</v>
      </c>
      <c r="AB79" s="75" t="n">
        <f aca="false">IF(W79&lt;&gt;Y79,(IF(N79=0,G79*(INFORMAÇÕES!$Q$70/INFORMAÇÕES!$Q$72),IF(N79="C",G79,0))),0)</f>
        <v>0</v>
      </c>
      <c r="AC79" s="75" t="n">
        <f aca="false">IF(W79&lt;&gt;Y79,(IF(N79=0,G79*INFORMAÇÕES!$U$115,IF(N79="CF",G79,0))),0)</f>
        <v>0</v>
      </c>
      <c r="AD79" s="75" t="n">
        <f aca="false">IF(W79&lt;&gt;Y79,(IF(N79=0,G79*INFORMAÇÕES!$U$116,IF(N79="O",G79,0))),0)</f>
        <v>0</v>
      </c>
      <c r="AE79" s="75" t="n">
        <f aca="false">IF(E79&lt;&gt;0,G79,0)</f>
        <v>0</v>
      </c>
      <c r="AF79" s="75" t="n">
        <f aca="false">IF(W79&lt;&gt;Y79,(IF(N79=0,J79*(INFORMAÇÕES!$Q$89/INFORMAÇÕES!$Q$92),IF(N79="R",J79,0))),0)</f>
        <v>0</v>
      </c>
      <c r="AG79" s="75" t="n">
        <f aca="false">IF(W79&lt;&gt;Y79,(IF(N79=0,J79*(INFORMAÇÕES!$Q$90/INFORMAÇÕES!$Q$92),IF(N79="C",J79,0))),0)</f>
        <v>0</v>
      </c>
      <c r="AH79" s="75" t="n">
        <f aca="false">IF(W79&lt;&gt;Y79,(IF(N79="",J79*INFORMAÇÕES!$U$115,IF(N79="CF",J79,0))),0)</f>
        <v>0</v>
      </c>
      <c r="AI79" s="75" t="n">
        <f aca="false">IF(W79&lt;&gt;Y79,(IF(N79="",J79*INFORMAÇÕES!$U$116,IF(N79="O",J79,0))),0)</f>
        <v>0</v>
      </c>
      <c r="AJ79" s="75" t="n">
        <f aca="false">IF(H79&lt;&gt;0,J79,0)</f>
        <v>0</v>
      </c>
      <c r="AK79" s="75" t="n">
        <f aca="false">IF(K79&lt;&gt;0,L79,0)</f>
        <v>0</v>
      </c>
    </row>
    <row r="80" s="174" customFormat="true" ht="14.25" hidden="false" customHeight="false" outlineLevel="0" collapsed="false">
      <c r="A80" s="159" t="n">
        <v>68</v>
      </c>
      <c r="B80" s="160" t="n">
        <f aca="false">IF('ORÇ.GLOBAL P CAIXA'!$K79="EXEC.",0,'ORÇ.REPROG. P CAIXA'!B80)</f>
        <v>0</v>
      </c>
      <c r="C80" s="161" t="n">
        <f aca="false">IF('ORÇ.GLOBAL P CAIXA'!$K79="EXEC.",0,'ORÇ.REPROG. P CAIXA'!C80)</f>
        <v>0</v>
      </c>
      <c r="D80" s="162" t="n">
        <f aca="false">IF('ORÇ.GLOBAL P CAIXA'!$K79="EXEC.",0,'ORÇ.REPROG. P CAIXA'!D80)</f>
        <v>0</v>
      </c>
      <c r="E80" s="163" t="n">
        <f aca="false">IF('ORÇ.GLOBAL P CAIXA'!$K79="EXEC.",0,'ORÇ.REPROG. P CAIXA'!E80)</f>
        <v>0</v>
      </c>
      <c r="F80" s="163" t="n">
        <f aca="false">IF('ORÇ.GLOBAL P CAIXA'!K79="EXEC.",0,IF('ORÇ.GLOBAL EMPRESA'!G79&gt;0,'ORÇ.GLOBAL EMPRESA'!G79,'ORÇ.GLOBAL P CAIXA'!F79))</f>
        <v>0</v>
      </c>
      <c r="G80" s="163" t="n">
        <f aca="false">IF(E80&lt;&gt;0,ROUND(E80*F80,2),IF(AE80=0,(SUMIF($W$13:$W$1012,B80,$AE$13:$AE$1012)),AE80))</f>
        <v>0</v>
      </c>
      <c r="H80" s="661" t="n">
        <f aca="false">IF('ORÇ.GLOBAL P CAIXA'!K79="EXEC.",0,'ORÇ.REPROG. P CAIXA'!H80)</f>
        <v>0</v>
      </c>
      <c r="I80" s="661" t="n">
        <f aca="false">IF('ORÇ.GLOBAL P CAIXA'!K79="EXEC.",0,'ORÇ.REPROG. P CAIXA'!I80)</f>
        <v>0</v>
      </c>
      <c r="J80" s="163" t="n">
        <f aca="false">IF(H80&lt;&gt;0,ROUND(H80*I80,2),IF(AJ80=0,(SUMIF($W$13:$W$1012,B80,$AJ$13:$AJ$1012)),AJ80))</f>
        <v>0</v>
      </c>
      <c r="K80" s="163" t="n">
        <f aca="false">H80-E80</f>
        <v>0</v>
      </c>
      <c r="L80" s="163" t="n">
        <f aca="false">J80-G80</f>
        <v>0</v>
      </c>
      <c r="M80" s="662" t="str">
        <f aca="false">IF('ORÇ.GLOBAL P CAIXA'!K79="EXEC.","",IF('ORÇ.REPROG. P CAIXA'!M80&gt;0,'ORÇ.REPROG. P CAIXA'!M80,""))</f>
        <v/>
      </c>
      <c r="N80" s="663" t="str">
        <f aca="false">IF('ORÇ.GLOBAL P CAIXA'!K79="EXEC.","",IF('ORÇ.REPROG. P CAIXA'!N80&gt;0,'ORÇ.REPROG. P CAIXA'!N80,""))</f>
        <v/>
      </c>
      <c r="O80" s="166" t="str">
        <f aca="false">IF('ORÇ.GLOBAL P CAIXA'!$K79="EXEC.","",'ORÇ.REPROG. P CAIXA'!O80)</f>
        <v/>
      </c>
      <c r="P80" s="167"/>
      <c r="Q80" s="168" t="str">
        <f aca="false">IF(B80&gt;0,"ok","ocultar")</f>
        <v>ocultar</v>
      </c>
      <c r="R80" s="649"/>
      <c r="S80" s="649"/>
      <c r="T80" s="650"/>
      <c r="V80" s="88"/>
      <c r="W80" s="157" t="n">
        <f aca="false">IF(B80=0,W79,IF(ISNONTEXT(B80)=TRUE(),INT(B80),INT(LEFT(B80,FIND(".",B80)-1))))</f>
        <v>3</v>
      </c>
      <c r="X80" s="157" t="str">
        <f aca="false">IF(X81=1,1,IF(B80&lt;&gt;0,1,IF(C80&lt;&gt;0,1,IF(D80&lt;&gt;0,1,IF(E80&lt;&gt;0,1,"")))))</f>
        <v/>
      </c>
      <c r="Y80" s="157" t="str">
        <f aca="false">IF(W80=0," ",IF(W80&lt;&gt;W79,W80," "))</f>
        <v> </v>
      </c>
      <c r="Z80" s="180"/>
      <c r="AA80" s="75" t="n">
        <f aca="false">IF(W80&lt;&gt;Y80,(IF(N80=0,G80*(INFORMAÇÕES!$Q$69/INFORMAÇÕES!$Q$72),IF(N80="R",G80,0))),0)</f>
        <v>0</v>
      </c>
      <c r="AB80" s="75" t="n">
        <f aca="false">IF(W80&lt;&gt;Y80,(IF(N80=0,G80*(INFORMAÇÕES!$Q$70/INFORMAÇÕES!$Q$72),IF(N80="C",G80,0))),0)</f>
        <v>0</v>
      </c>
      <c r="AC80" s="75" t="n">
        <f aca="false">IF(W80&lt;&gt;Y80,(IF(N80=0,G80*INFORMAÇÕES!$U$115,IF(N80="CF",G80,0))),0)</f>
        <v>0</v>
      </c>
      <c r="AD80" s="75" t="n">
        <f aca="false">IF(W80&lt;&gt;Y80,(IF(N80=0,G80*INFORMAÇÕES!$U$116,IF(N80="O",G80,0))),0)</f>
        <v>0</v>
      </c>
      <c r="AE80" s="75" t="n">
        <f aca="false">IF(E80&lt;&gt;0,G80,0)</f>
        <v>0</v>
      </c>
      <c r="AF80" s="75" t="n">
        <f aca="false">IF(W80&lt;&gt;Y80,(IF(N80=0,J80*(INFORMAÇÕES!$Q$89/INFORMAÇÕES!$Q$92),IF(N80="R",J80,0))),0)</f>
        <v>0</v>
      </c>
      <c r="AG80" s="75" t="n">
        <f aca="false">IF(W80&lt;&gt;Y80,(IF(N80=0,J80*(INFORMAÇÕES!$Q$90/INFORMAÇÕES!$Q$92),IF(N80="C",J80,0))),0)</f>
        <v>0</v>
      </c>
      <c r="AH80" s="75" t="n">
        <f aca="false">IF(W80&lt;&gt;Y80,(IF(N80="",J80*INFORMAÇÕES!$U$115,IF(N80="CF",J80,0))),0)</f>
        <v>0</v>
      </c>
      <c r="AI80" s="75" t="n">
        <f aca="false">IF(W80&lt;&gt;Y80,(IF(N80="",J80*INFORMAÇÕES!$U$116,IF(N80="O",J80,0))),0)</f>
        <v>0</v>
      </c>
      <c r="AJ80" s="75" t="n">
        <f aca="false">IF(H80&lt;&gt;0,J80,0)</f>
        <v>0</v>
      </c>
      <c r="AK80" s="75" t="n">
        <f aca="false">IF(K80&lt;&gt;0,L80,0)</f>
        <v>0</v>
      </c>
    </row>
    <row r="81" s="174" customFormat="true" ht="14.25" hidden="false" customHeight="false" outlineLevel="0" collapsed="false">
      <c r="A81" s="159" t="n">
        <v>69</v>
      </c>
      <c r="B81" s="160" t="n">
        <f aca="false">IF('ORÇ.GLOBAL P CAIXA'!$K80="EXEC.",0,'ORÇ.REPROG. P CAIXA'!B81)</f>
        <v>0</v>
      </c>
      <c r="C81" s="161" t="n">
        <f aca="false">IF('ORÇ.GLOBAL P CAIXA'!$K80="EXEC.",0,'ORÇ.REPROG. P CAIXA'!C81)</f>
        <v>0</v>
      </c>
      <c r="D81" s="162" t="n">
        <f aca="false">IF('ORÇ.GLOBAL P CAIXA'!$K80="EXEC.",0,'ORÇ.REPROG. P CAIXA'!D81)</f>
        <v>0</v>
      </c>
      <c r="E81" s="163" t="n">
        <f aca="false">IF('ORÇ.GLOBAL P CAIXA'!$K80="EXEC.",0,'ORÇ.REPROG. P CAIXA'!E81)</f>
        <v>0</v>
      </c>
      <c r="F81" s="163" t="n">
        <f aca="false">IF('ORÇ.GLOBAL P CAIXA'!K80="EXEC.",0,IF('ORÇ.GLOBAL EMPRESA'!G80&gt;0,'ORÇ.GLOBAL EMPRESA'!G80,'ORÇ.GLOBAL P CAIXA'!F80))</f>
        <v>0</v>
      </c>
      <c r="G81" s="163" t="n">
        <f aca="false">IF(E81&lt;&gt;0,ROUND(E81*F81,2),IF(AE81=0,(SUMIF($W$13:$W$1012,B81,$AE$13:$AE$1012)),AE81))</f>
        <v>0</v>
      </c>
      <c r="H81" s="661" t="n">
        <f aca="false">IF('ORÇ.GLOBAL P CAIXA'!K80="EXEC.",0,'ORÇ.REPROG. P CAIXA'!H81)</f>
        <v>0</v>
      </c>
      <c r="I81" s="661" t="n">
        <f aca="false">IF('ORÇ.GLOBAL P CAIXA'!K80="EXEC.",0,'ORÇ.REPROG. P CAIXA'!I81)</f>
        <v>0</v>
      </c>
      <c r="J81" s="163" t="n">
        <f aca="false">IF(H81&lt;&gt;0,ROUND(H81*I81,2),IF(AJ81=0,(SUMIF($W$13:$W$1012,B81,$AJ$13:$AJ$1012)),AJ81))</f>
        <v>0</v>
      </c>
      <c r="K81" s="163" t="n">
        <f aca="false">H81-E81</f>
        <v>0</v>
      </c>
      <c r="L81" s="163" t="n">
        <f aca="false">J81-G81</f>
        <v>0</v>
      </c>
      <c r="M81" s="662" t="str">
        <f aca="false">IF('ORÇ.GLOBAL P CAIXA'!K80="EXEC.","",IF('ORÇ.REPROG. P CAIXA'!M81&gt;0,'ORÇ.REPROG. P CAIXA'!M81,""))</f>
        <v/>
      </c>
      <c r="N81" s="663" t="str">
        <f aca="false">IF('ORÇ.GLOBAL P CAIXA'!K80="EXEC.","",IF('ORÇ.REPROG. P CAIXA'!N81&gt;0,'ORÇ.REPROG. P CAIXA'!N81,""))</f>
        <v/>
      </c>
      <c r="O81" s="166" t="str">
        <f aca="false">IF('ORÇ.GLOBAL P CAIXA'!$K80="EXEC.","",'ORÇ.REPROG. P CAIXA'!O81)</f>
        <v/>
      </c>
      <c r="P81" s="167"/>
      <c r="Q81" s="168" t="str">
        <f aca="false">IF(B81&gt;0,"ok","ocultar")</f>
        <v>ocultar</v>
      </c>
      <c r="R81" s="649"/>
      <c r="S81" s="649"/>
      <c r="T81" s="650"/>
      <c r="V81" s="88"/>
      <c r="W81" s="157" t="n">
        <f aca="false">IF(B81=0,W80,IF(ISNONTEXT(B81)=TRUE(),INT(B81),INT(LEFT(B81,FIND(".",B81)-1))))</f>
        <v>3</v>
      </c>
      <c r="X81" s="157" t="str">
        <f aca="false">IF(X82=1,1,IF(B81&lt;&gt;0,1,IF(C81&lt;&gt;0,1,IF(D81&lt;&gt;0,1,IF(E81&lt;&gt;0,1,"")))))</f>
        <v/>
      </c>
      <c r="Y81" s="157" t="str">
        <f aca="false">IF(W81=0," ",IF(W81&lt;&gt;W80,W81," "))</f>
        <v> </v>
      </c>
      <c r="Z81" s="180"/>
      <c r="AA81" s="75" t="n">
        <f aca="false">IF(W81&lt;&gt;Y81,(IF(N81=0,G81*(INFORMAÇÕES!$Q$69/INFORMAÇÕES!$Q$72),IF(N81="R",G81,0))),0)</f>
        <v>0</v>
      </c>
      <c r="AB81" s="75" t="n">
        <f aca="false">IF(W81&lt;&gt;Y81,(IF(N81=0,G81*(INFORMAÇÕES!$Q$70/INFORMAÇÕES!$Q$72),IF(N81="C",G81,0))),0)</f>
        <v>0</v>
      </c>
      <c r="AC81" s="75" t="n">
        <f aca="false">IF(W81&lt;&gt;Y81,(IF(N81=0,G81*INFORMAÇÕES!$U$115,IF(N81="CF",G81,0))),0)</f>
        <v>0</v>
      </c>
      <c r="AD81" s="75" t="n">
        <f aca="false">IF(W81&lt;&gt;Y81,(IF(N81=0,G81*INFORMAÇÕES!$U$116,IF(N81="O",G81,0))),0)</f>
        <v>0</v>
      </c>
      <c r="AE81" s="75" t="n">
        <f aca="false">IF(E81&lt;&gt;0,G81,0)</f>
        <v>0</v>
      </c>
      <c r="AF81" s="75" t="n">
        <f aca="false">IF(W81&lt;&gt;Y81,(IF(N81=0,J81*(INFORMAÇÕES!$Q$89/INFORMAÇÕES!$Q$92),IF(N81="R",J81,0))),0)</f>
        <v>0</v>
      </c>
      <c r="AG81" s="75" t="n">
        <f aca="false">IF(W81&lt;&gt;Y81,(IF(N81=0,J81*(INFORMAÇÕES!$Q$90/INFORMAÇÕES!$Q$92),IF(N81="C",J81,0))),0)</f>
        <v>0</v>
      </c>
      <c r="AH81" s="75" t="n">
        <f aca="false">IF(W81&lt;&gt;Y81,(IF(N81="",J81*INFORMAÇÕES!$U$115,IF(N81="CF",J81,0))),0)</f>
        <v>0</v>
      </c>
      <c r="AI81" s="75" t="n">
        <f aca="false">IF(W81&lt;&gt;Y81,(IF(N81="",J81*INFORMAÇÕES!$U$116,IF(N81="O",J81,0))),0)</f>
        <v>0</v>
      </c>
      <c r="AJ81" s="75" t="n">
        <f aca="false">IF(H81&lt;&gt;0,J81,0)</f>
        <v>0</v>
      </c>
      <c r="AK81" s="75" t="n">
        <f aca="false">IF(K81&lt;&gt;0,L81,0)</f>
        <v>0</v>
      </c>
    </row>
    <row r="82" s="174" customFormat="true" ht="14.25" hidden="false" customHeight="false" outlineLevel="0" collapsed="false">
      <c r="A82" s="159" t="n">
        <v>70</v>
      </c>
      <c r="B82" s="160" t="n">
        <f aca="false">IF('ORÇ.GLOBAL P CAIXA'!$K81="EXEC.",0,'ORÇ.REPROG. P CAIXA'!B82)</f>
        <v>0</v>
      </c>
      <c r="C82" s="161" t="n">
        <f aca="false">IF('ORÇ.GLOBAL P CAIXA'!$K81="EXEC.",0,'ORÇ.REPROG. P CAIXA'!C82)</f>
        <v>0</v>
      </c>
      <c r="D82" s="162" t="n">
        <f aca="false">IF('ORÇ.GLOBAL P CAIXA'!$K81="EXEC.",0,'ORÇ.REPROG. P CAIXA'!D82)</f>
        <v>0</v>
      </c>
      <c r="E82" s="163" t="n">
        <f aca="false">IF('ORÇ.GLOBAL P CAIXA'!$K81="EXEC.",0,'ORÇ.REPROG. P CAIXA'!E82)</f>
        <v>0</v>
      </c>
      <c r="F82" s="163" t="n">
        <f aca="false">IF('ORÇ.GLOBAL P CAIXA'!K81="EXEC.",0,IF('ORÇ.GLOBAL EMPRESA'!G81&gt;0,'ORÇ.GLOBAL EMPRESA'!G81,'ORÇ.GLOBAL P CAIXA'!F81))</f>
        <v>0</v>
      </c>
      <c r="G82" s="163" t="n">
        <f aca="false">IF(E82&lt;&gt;0,ROUND(E82*F82,2),IF(AE82=0,(SUMIF($W$13:$W$1012,B82,$AE$13:$AE$1012)),AE82))</f>
        <v>0</v>
      </c>
      <c r="H82" s="661" t="n">
        <f aca="false">IF('ORÇ.GLOBAL P CAIXA'!K81="EXEC.",0,'ORÇ.REPROG. P CAIXA'!H82)</f>
        <v>0</v>
      </c>
      <c r="I82" s="661" t="n">
        <f aca="false">IF('ORÇ.GLOBAL P CAIXA'!K81="EXEC.",0,'ORÇ.REPROG. P CAIXA'!I82)</f>
        <v>0</v>
      </c>
      <c r="J82" s="163" t="n">
        <f aca="false">IF(H82&lt;&gt;0,ROUND(H82*I82,2),IF(AJ82=0,(SUMIF($W$13:$W$1012,B82,$AJ$13:$AJ$1012)),AJ82))</f>
        <v>0</v>
      </c>
      <c r="K82" s="163" t="n">
        <f aca="false">H82-E82</f>
        <v>0</v>
      </c>
      <c r="L82" s="163" t="n">
        <f aca="false">J82-G82</f>
        <v>0</v>
      </c>
      <c r="M82" s="662" t="str">
        <f aca="false">IF('ORÇ.GLOBAL P CAIXA'!K81="EXEC.","",IF('ORÇ.REPROG. P CAIXA'!M82&gt;0,'ORÇ.REPROG. P CAIXA'!M82,""))</f>
        <v/>
      </c>
      <c r="N82" s="663" t="str">
        <f aca="false">IF('ORÇ.GLOBAL P CAIXA'!K81="EXEC.","",IF('ORÇ.REPROG. P CAIXA'!N82&gt;0,'ORÇ.REPROG. P CAIXA'!N82,""))</f>
        <v/>
      </c>
      <c r="O82" s="166" t="str">
        <f aca="false">IF('ORÇ.GLOBAL P CAIXA'!$K81="EXEC.","",'ORÇ.REPROG. P CAIXA'!O82)</f>
        <v/>
      </c>
      <c r="P82" s="167"/>
      <c r="Q82" s="168" t="str">
        <f aca="false">IF(B82&gt;0,"ok","ocultar")</f>
        <v>ocultar</v>
      </c>
      <c r="R82" s="649"/>
      <c r="S82" s="649"/>
      <c r="T82" s="650"/>
      <c r="V82" s="88"/>
      <c r="W82" s="157" t="n">
        <f aca="false">IF(B82=0,W81,IF(ISNONTEXT(B82)=TRUE(),INT(B82),INT(LEFT(B82,FIND(".",B82)-1))))</f>
        <v>3</v>
      </c>
      <c r="X82" s="157" t="str">
        <f aca="false">IF(X83=1,1,IF(B82&lt;&gt;0,1,IF(C82&lt;&gt;0,1,IF(D82&lt;&gt;0,1,IF(E82&lt;&gt;0,1,"")))))</f>
        <v/>
      </c>
      <c r="Y82" s="157" t="str">
        <f aca="false">IF(W82=0," ",IF(W82&lt;&gt;W81,W82," "))</f>
        <v> </v>
      </c>
      <c r="Z82" s="180"/>
      <c r="AA82" s="75" t="n">
        <f aca="false">IF(W82&lt;&gt;Y82,(IF(N82=0,G82*(INFORMAÇÕES!$Q$69/INFORMAÇÕES!$Q$72),IF(N82="R",G82,0))),0)</f>
        <v>0</v>
      </c>
      <c r="AB82" s="75" t="n">
        <f aca="false">IF(W82&lt;&gt;Y82,(IF(N82=0,G82*(INFORMAÇÕES!$Q$70/INFORMAÇÕES!$Q$72),IF(N82="C",G82,0))),0)</f>
        <v>0</v>
      </c>
      <c r="AC82" s="75" t="n">
        <f aca="false">IF(W82&lt;&gt;Y82,(IF(N82=0,G82*INFORMAÇÕES!$U$115,IF(N82="CF",G82,0))),0)</f>
        <v>0</v>
      </c>
      <c r="AD82" s="75" t="n">
        <f aca="false">IF(W82&lt;&gt;Y82,(IF(N82=0,G82*INFORMAÇÕES!$U$116,IF(N82="O",G82,0))),0)</f>
        <v>0</v>
      </c>
      <c r="AE82" s="75" t="n">
        <f aca="false">IF(E82&lt;&gt;0,G82,0)</f>
        <v>0</v>
      </c>
      <c r="AF82" s="75" t="n">
        <f aca="false">IF(W82&lt;&gt;Y82,(IF(N82=0,J82*(INFORMAÇÕES!$Q$89/INFORMAÇÕES!$Q$92),IF(N82="R",J82,0))),0)</f>
        <v>0</v>
      </c>
      <c r="AG82" s="75" t="n">
        <f aca="false">IF(W82&lt;&gt;Y82,(IF(N82=0,J82*(INFORMAÇÕES!$Q$90/INFORMAÇÕES!$Q$92),IF(N82="C",J82,0))),0)</f>
        <v>0</v>
      </c>
      <c r="AH82" s="75" t="n">
        <f aca="false">IF(W82&lt;&gt;Y82,(IF(N82="",J82*INFORMAÇÕES!$U$115,IF(N82="CF",J82,0))),0)</f>
        <v>0</v>
      </c>
      <c r="AI82" s="75" t="n">
        <f aca="false">IF(W82&lt;&gt;Y82,(IF(N82="",J82*INFORMAÇÕES!$U$116,IF(N82="O",J82,0))),0)</f>
        <v>0</v>
      </c>
      <c r="AJ82" s="75" t="n">
        <f aca="false">IF(H82&lt;&gt;0,J82,0)</f>
        <v>0</v>
      </c>
      <c r="AK82" s="75" t="n">
        <f aca="false">IF(K82&lt;&gt;0,L82,0)</f>
        <v>0</v>
      </c>
    </row>
    <row r="83" s="174" customFormat="true" ht="14.25" hidden="false" customHeight="false" outlineLevel="0" collapsed="false">
      <c r="A83" s="159" t="n">
        <v>71</v>
      </c>
      <c r="B83" s="160" t="n">
        <f aca="false">IF('ORÇ.GLOBAL P CAIXA'!$K82="EXEC.",0,'ORÇ.REPROG. P CAIXA'!B83)</f>
        <v>0</v>
      </c>
      <c r="C83" s="161" t="n">
        <f aca="false">IF('ORÇ.GLOBAL P CAIXA'!$K82="EXEC.",0,'ORÇ.REPROG. P CAIXA'!C83)</f>
        <v>0</v>
      </c>
      <c r="D83" s="162" t="n">
        <f aca="false">IF('ORÇ.GLOBAL P CAIXA'!$K82="EXEC.",0,'ORÇ.REPROG. P CAIXA'!D83)</f>
        <v>0</v>
      </c>
      <c r="E83" s="163" t="n">
        <f aca="false">IF('ORÇ.GLOBAL P CAIXA'!$K82="EXEC.",0,'ORÇ.REPROG. P CAIXA'!E83)</f>
        <v>0</v>
      </c>
      <c r="F83" s="163" t="n">
        <f aca="false">IF('ORÇ.GLOBAL P CAIXA'!K82="EXEC.",0,IF('ORÇ.GLOBAL EMPRESA'!G82&gt;0,'ORÇ.GLOBAL EMPRESA'!G82,'ORÇ.GLOBAL P CAIXA'!F82))</f>
        <v>0</v>
      </c>
      <c r="G83" s="163" t="n">
        <f aca="false">IF(E83&lt;&gt;0,ROUND(E83*F83,2),IF(AE83=0,(SUMIF($W$13:$W$1012,B83,$AE$13:$AE$1012)),AE83))</f>
        <v>0</v>
      </c>
      <c r="H83" s="661" t="n">
        <f aca="false">IF('ORÇ.GLOBAL P CAIXA'!K82="EXEC.",0,'ORÇ.REPROG. P CAIXA'!H83)</f>
        <v>0</v>
      </c>
      <c r="I83" s="661" t="n">
        <f aca="false">IF('ORÇ.GLOBAL P CAIXA'!K82="EXEC.",0,'ORÇ.REPROG. P CAIXA'!I83)</f>
        <v>0</v>
      </c>
      <c r="J83" s="163" t="n">
        <f aca="false">IF(H83&lt;&gt;0,ROUND(H83*I83,2),IF(AJ83=0,(SUMIF($W$13:$W$1012,B83,$AJ$13:$AJ$1012)),AJ83))</f>
        <v>0</v>
      </c>
      <c r="K83" s="163" t="n">
        <f aca="false">H83-E83</f>
        <v>0</v>
      </c>
      <c r="L83" s="163" t="n">
        <f aca="false">J83-G83</f>
        <v>0</v>
      </c>
      <c r="M83" s="662" t="str">
        <f aca="false">IF('ORÇ.GLOBAL P CAIXA'!K82="EXEC.","",IF('ORÇ.REPROG. P CAIXA'!M83&gt;0,'ORÇ.REPROG. P CAIXA'!M83,""))</f>
        <v/>
      </c>
      <c r="N83" s="663" t="str">
        <f aca="false">IF('ORÇ.GLOBAL P CAIXA'!K82="EXEC.","",IF('ORÇ.REPROG. P CAIXA'!N83&gt;0,'ORÇ.REPROG. P CAIXA'!N83,""))</f>
        <v/>
      </c>
      <c r="O83" s="166" t="str">
        <f aca="false">IF('ORÇ.GLOBAL P CAIXA'!$K82="EXEC.","",'ORÇ.REPROG. P CAIXA'!O83)</f>
        <v/>
      </c>
      <c r="P83" s="167"/>
      <c r="Q83" s="168" t="str">
        <f aca="false">IF(B83&gt;0,"ok","ocultar")</f>
        <v>ocultar</v>
      </c>
      <c r="R83" s="649"/>
      <c r="S83" s="649"/>
      <c r="T83" s="650"/>
      <c r="V83" s="88"/>
      <c r="W83" s="157" t="n">
        <f aca="false">IF(B83=0,W82,IF(ISNONTEXT(B83)=TRUE(),INT(B83),INT(LEFT(B83,FIND(".",B83)-1))))</f>
        <v>3</v>
      </c>
      <c r="X83" s="157" t="str">
        <f aca="false">IF(X84=1,1,IF(B83&lt;&gt;0,1,IF(C83&lt;&gt;0,1,IF(D83&lt;&gt;0,1,IF(E83&lt;&gt;0,1,"")))))</f>
        <v/>
      </c>
      <c r="Y83" s="157" t="str">
        <f aca="false">IF(W83=0," ",IF(W83&lt;&gt;W82,W83," "))</f>
        <v> </v>
      </c>
      <c r="Z83" s="180"/>
      <c r="AA83" s="75" t="n">
        <f aca="false">IF(W83&lt;&gt;Y83,(IF(N83=0,G83*(INFORMAÇÕES!$Q$69/INFORMAÇÕES!$Q$72),IF(N83="R",G83,0))),0)</f>
        <v>0</v>
      </c>
      <c r="AB83" s="75" t="n">
        <f aca="false">IF(W83&lt;&gt;Y83,(IF(N83=0,G83*(INFORMAÇÕES!$Q$70/INFORMAÇÕES!$Q$72),IF(N83="C",G83,0))),0)</f>
        <v>0</v>
      </c>
      <c r="AC83" s="75" t="n">
        <f aca="false">IF(W83&lt;&gt;Y83,(IF(N83=0,G83*INFORMAÇÕES!$U$115,IF(N83="CF",G83,0))),0)</f>
        <v>0</v>
      </c>
      <c r="AD83" s="75" t="n">
        <f aca="false">IF(W83&lt;&gt;Y83,(IF(N83=0,G83*INFORMAÇÕES!$U$116,IF(N83="O",G83,0))),0)</f>
        <v>0</v>
      </c>
      <c r="AE83" s="75" t="n">
        <f aca="false">IF(E83&lt;&gt;0,G83,0)</f>
        <v>0</v>
      </c>
      <c r="AF83" s="75" t="n">
        <f aca="false">IF(W83&lt;&gt;Y83,(IF(N83=0,J83*(INFORMAÇÕES!$Q$89/INFORMAÇÕES!$Q$92),IF(N83="R",J83,0))),0)</f>
        <v>0</v>
      </c>
      <c r="AG83" s="75" t="n">
        <f aca="false">IF(W83&lt;&gt;Y83,(IF(N83=0,J83*(INFORMAÇÕES!$Q$90/INFORMAÇÕES!$Q$92),IF(N83="C",J83,0))),0)</f>
        <v>0</v>
      </c>
      <c r="AH83" s="75" t="n">
        <f aca="false">IF(W83&lt;&gt;Y83,(IF(N83="",J83*INFORMAÇÕES!$U$115,IF(N83="CF",J83,0))),0)</f>
        <v>0</v>
      </c>
      <c r="AI83" s="75" t="n">
        <f aca="false">IF(W83&lt;&gt;Y83,(IF(N83="",J83*INFORMAÇÕES!$U$116,IF(N83="O",J83,0))),0)</f>
        <v>0</v>
      </c>
      <c r="AJ83" s="75" t="n">
        <f aca="false">IF(H83&lt;&gt;0,J83,0)</f>
        <v>0</v>
      </c>
      <c r="AK83" s="75" t="n">
        <f aca="false">IF(K83&lt;&gt;0,L83,0)</f>
        <v>0</v>
      </c>
    </row>
    <row r="84" s="174" customFormat="true" ht="14.25" hidden="false" customHeight="false" outlineLevel="0" collapsed="false">
      <c r="A84" s="159" t="n">
        <v>72</v>
      </c>
      <c r="B84" s="160" t="n">
        <f aca="false">IF('ORÇ.GLOBAL P CAIXA'!$K83="EXEC.",0,'ORÇ.REPROG. P CAIXA'!B84)</f>
        <v>0</v>
      </c>
      <c r="C84" s="161" t="n">
        <f aca="false">IF('ORÇ.GLOBAL P CAIXA'!$K83="EXEC.",0,'ORÇ.REPROG. P CAIXA'!C84)</f>
        <v>0</v>
      </c>
      <c r="D84" s="162" t="n">
        <f aca="false">IF('ORÇ.GLOBAL P CAIXA'!$K83="EXEC.",0,'ORÇ.REPROG. P CAIXA'!D84)</f>
        <v>0</v>
      </c>
      <c r="E84" s="163" t="n">
        <f aca="false">IF('ORÇ.GLOBAL P CAIXA'!$K83="EXEC.",0,'ORÇ.REPROG. P CAIXA'!E84)</f>
        <v>0</v>
      </c>
      <c r="F84" s="163" t="n">
        <f aca="false">IF('ORÇ.GLOBAL P CAIXA'!K83="EXEC.",0,IF('ORÇ.GLOBAL EMPRESA'!G83&gt;0,'ORÇ.GLOBAL EMPRESA'!G83,'ORÇ.GLOBAL P CAIXA'!F83))</f>
        <v>0</v>
      </c>
      <c r="G84" s="163" t="n">
        <f aca="false">IF(E84&lt;&gt;0,ROUND(E84*F84,2),IF(AE84=0,(SUMIF($W$13:$W$1012,B84,$AE$13:$AE$1012)),AE84))</f>
        <v>0</v>
      </c>
      <c r="H84" s="661" t="n">
        <f aca="false">IF('ORÇ.GLOBAL P CAIXA'!K83="EXEC.",0,'ORÇ.REPROG. P CAIXA'!H84)</f>
        <v>0</v>
      </c>
      <c r="I84" s="661" t="n">
        <f aca="false">IF('ORÇ.GLOBAL P CAIXA'!K83="EXEC.",0,'ORÇ.REPROG. P CAIXA'!I84)</f>
        <v>0</v>
      </c>
      <c r="J84" s="163" t="n">
        <f aca="false">IF(H84&lt;&gt;0,ROUND(H84*I84,2),IF(AJ84=0,(SUMIF($W$13:$W$1012,B84,$AJ$13:$AJ$1012)),AJ84))</f>
        <v>0</v>
      </c>
      <c r="K84" s="163" t="n">
        <f aca="false">H84-E84</f>
        <v>0</v>
      </c>
      <c r="L84" s="163" t="n">
        <f aca="false">J84-G84</f>
        <v>0</v>
      </c>
      <c r="M84" s="662" t="str">
        <f aca="false">IF('ORÇ.GLOBAL P CAIXA'!K83="EXEC.","",IF('ORÇ.REPROG. P CAIXA'!M84&gt;0,'ORÇ.REPROG. P CAIXA'!M84,""))</f>
        <v/>
      </c>
      <c r="N84" s="663" t="str">
        <f aca="false">IF('ORÇ.GLOBAL P CAIXA'!K83="EXEC.","",IF('ORÇ.REPROG. P CAIXA'!N84&gt;0,'ORÇ.REPROG. P CAIXA'!N84,""))</f>
        <v/>
      </c>
      <c r="O84" s="166" t="str">
        <f aca="false">IF('ORÇ.GLOBAL P CAIXA'!$K83="EXEC.","",'ORÇ.REPROG. P CAIXA'!O84)</f>
        <v/>
      </c>
      <c r="P84" s="167"/>
      <c r="Q84" s="168" t="str">
        <f aca="false">IF(B84&gt;0,"ok","ocultar")</f>
        <v>ocultar</v>
      </c>
      <c r="R84" s="649"/>
      <c r="S84" s="649"/>
      <c r="T84" s="650"/>
      <c r="V84" s="88"/>
      <c r="W84" s="157" t="n">
        <f aca="false">IF(B84=0,W83,IF(ISNONTEXT(B84)=TRUE(),INT(B84),INT(LEFT(B84,FIND(".",B84)-1))))</f>
        <v>3</v>
      </c>
      <c r="X84" s="157" t="str">
        <f aca="false">IF(X85=1,1,IF(B84&lt;&gt;0,1,IF(C84&lt;&gt;0,1,IF(D84&lt;&gt;0,1,IF(E84&lt;&gt;0,1,"")))))</f>
        <v/>
      </c>
      <c r="Y84" s="157" t="str">
        <f aca="false">IF(W84=0," ",IF(W84&lt;&gt;W83,W84," "))</f>
        <v> </v>
      </c>
      <c r="Z84" s="180"/>
      <c r="AA84" s="75" t="n">
        <f aca="false">IF(W84&lt;&gt;Y84,(IF(N84=0,G84*(INFORMAÇÕES!$Q$69/INFORMAÇÕES!$Q$72),IF(N84="R",G84,0))),0)</f>
        <v>0</v>
      </c>
      <c r="AB84" s="75" t="n">
        <f aca="false">IF(W84&lt;&gt;Y84,(IF(N84=0,G84*(INFORMAÇÕES!$Q$70/INFORMAÇÕES!$Q$72),IF(N84="C",G84,0))),0)</f>
        <v>0</v>
      </c>
      <c r="AC84" s="75" t="n">
        <f aca="false">IF(W84&lt;&gt;Y84,(IF(N84=0,G84*INFORMAÇÕES!$U$115,IF(N84="CF",G84,0))),0)</f>
        <v>0</v>
      </c>
      <c r="AD84" s="75" t="n">
        <f aca="false">IF(W84&lt;&gt;Y84,(IF(N84=0,G84*INFORMAÇÕES!$U$116,IF(N84="O",G84,0))),0)</f>
        <v>0</v>
      </c>
      <c r="AE84" s="75" t="n">
        <f aca="false">IF(E84&lt;&gt;0,G84,0)</f>
        <v>0</v>
      </c>
      <c r="AF84" s="75" t="n">
        <f aca="false">IF(W84&lt;&gt;Y84,(IF(N84=0,J84*(INFORMAÇÕES!$Q$89/INFORMAÇÕES!$Q$92),IF(N84="R",J84,0))),0)</f>
        <v>0</v>
      </c>
      <c r="AG84" s="75" t="n">
        <f aca="false">IF(W84&lt;&gt;Y84,(IF(N84=0,J84*(INFORMAÇÕES!$Q$90/INFORMAÇÕES!$Q$92),IF(N84="C",J84,0))),0)</f>
        <v>0</v>
      </c>
      <c r="AH84" s="75" t="n">
        <f aca="false">IF(W84&lt;&gt;Y84,(IF(N84="",J84*INFORMAÇÕES!$U$115,IF(N84="CF",J84,0))),0)</f>
        <v>0</v>
      </c>
      <c r="AI84" s="75" t="n">
        <f aca="false">IF(W84&lt;&gt;Y84,(IF(N84="",J84*INFORMAÇÕES!$U$116,IF(N84="O",J84,0))),0)</f>
        <v>0</v>
      </c>
      <c r="AJ84" s="75" t="n">
        <f aca="false">IF(H84&lt;&gt;0,J84,0)</f>
        <v>0</v>
      </c>
      <c r="AK84" s="75" t="n">
        <f aca="false">IF(K84&lt;&gt;0,L84,0)</f>
        <v>0</v>
      </c>
    </row>
    <row r="85" s="174" customFormat="true" ht="14.25" hidden="false" customHeight="false" outlineLevel="0" collapsed="false">
      <c r="A85" s="159" t="n">
        <v>73</v>
      </c>
      <c r="B85" s="160" t="n">
        <f aca="false">IF('ORÇ.GLOBAL P CAIXA'!$K84="EXEC.",0,'ORÇ.REPROG. P CAIXA'!B85)</f>
        <v>0</v>
      </c>
      <c r="C85" s="161" t="n">
        <f aca="false">IF('ORÇ.GLOBAL P CAIXA'!$K84="EXEC.",0,'ORÇ.REPROG. P CAIXA'!C85)</f>
        <v>0</v>
      </c>
      <c r="D85" s="162" t="n">
        <f aca="false">IF('ORÇ.GLOBAL P CAIXA'!$K84="EXEC.",0,'ORÇ.REPROG. P CAIXA'!D85)</f>
        <v>0</v>
      </c>
      <c r="E85" s="163" t="n">
        <f aca="false">IF('ORÇ.GLOBAL P CAIXA'!$K84="EXEC.",0,'ORÇ.REPROG. P CAIXA'!E85)</f>
        <v>0</v>
      </c>
      <c r="F85" s="163" t="n">
        <f aca="false">IF('ORÇ.GLOBAL P CAIXA'!K84="EXEC.",0,IF('ORÇ.GLOBAL EMPRESA'!G84&gt;0,'ORÇ.GLOBAL EMPRESA'!G84,'ORÇ.GLOBAL P CAIXA'!F84))</f>
        <v>0</v>
      </c>
      <c r="G85" s="163" t="n">
        <f aca="false">IF(E85&lt;&gt;0,ROUND(E85*F85,2),IF(AE85=0,(SUMIF($W$13:$W$1012,B85,$AE$13:$AE$1012)),AE85))</f>
        <v>0</v>
      </c>
      <c r="H85" s="661" t="n">
        <f aca="false">IF('ORÇ.GLOBAL P CAIXA'!K84="EXEC.",0,'ORÇ.REPROG. P CAIXA'!H85)</f>
        <v>0</v>
      </c>
      <c r="I85" s="661" t="n">
        <f aca="false">IF('ORÇ.GLOBAL P CAIXA'!K84="EXEC.",0,'ORÇ.REPROG. P CAIXA'!I85)</f>
        <v>0</v>
      </c>
      <c r="J85" s="163" t="n">
        <f aca="false">IF(H85&lt;&gt;0,ROUND(H85*I85,2),IF(AJ85=0,(SUMIF($W$13:$W$1012,B85,$AJ$13:$AJ$1012)),AJ85))</f>
        <v>0</v>
      </c>
      <c r="K85" s="163" t="n">
        <f aca="false">H85-E85</f>
        <v>0</v>
      </c>
      <c r="L85" s="163" t="n">
        <f aca="false">J85-G85</f>
        <v>0</v>
      </c>
      <c r="M85" s="662" t="str">
        <f aca="false">IF('ORÇ.GLOBAL P CAIXA'!K84="EXEC.","",IF('ORÇ.REPROG. P CAIXA'!M85&gt;0,'ORÇ.REPROG. P CAIXA'!M85,""))</f>
        <v/>
      </c>
      <c r="N85" s="663" t="str">
        <f aca="false">IF('ORÇ.GLOBAL P CAIXA'!K84="EXEC.","",IF('ORÇ.REPROG. P CAIXA'!N85&gt;0,'ORÇ.REPROG. P CAIXA'!N85,""))</f>
        <v/>
      </c>
      <c r="O85" s="166" t="str">
        <f aca="false">IF('ORÇ.GLOBAL P CAIXA'!$K84="EXEC.","",'ORÇ.REPROG. P CAIXA'!O85)</f>
        <v/>
      </c>
      <c r="P85" s="167"/>
      <c r="Q85" s="168" t="str">
        <f aca="false">IF(B85&gt;0,"ok","ocultar")</f>
        <v>ocultar</v>
      </c>
      <c r="R85" s="649"/>
      <c r="S85" s="649"/>
      <c r="T85" s="650"/>
      <c r="V85" s="88"/>
      <c r="W85" s="157" t="n">
        <f aca="false">IF(B85=0,W84,IF(ISNONTEXT(B85)=TRUE(),INT(B85),INT(LEFT(B85,FIND(".",B85)-1))))</f>
        <v>3</v>
      </c>
      <c r="X85" s="157" t="str">
        <f aca="false">IF(X86=1,1,IF(B85&lt;&gt;0,1,IF(C85&lt;&gt;0,1,IF(D85&lt;&gt;0,1,IF(E85&lt;&gt;0,1,"")))))</f>
        <v/>
      </c>
      <c r="Y85" s="157" t="str">
        <f aca="false">IF(W85=0," ",IF(W85&lt;&gt;W84,W85," "))</f>
        <v> </v>
      </c>
      <c r="Z85" s="180"/>
      <c r="AA85" s="75" t="n">
        <f aca="false">IF(W85&lt;&gt;Y85,(IF(N85=0,G85*(INFORMAÇÕES!$Q$69/INFORMAÇÕES!$Q$72),IF(N85="R",G85,0))),0)</f>
        <v>0</v>
      </c>
      <c r="AB85" s="75" t="n">
        <f aca="false">IF(W85&lt;&gt;Y85,(IF(N85=0,G85*(INFORMAÇÕES!$Q$70/INFORMAÇÕES!$Q$72),IF(N85="C",G85,0))),0)</f>
        <v>0</v>
      </c>
      <c r="AC85" s="75" t="n">
        <f aca="false">IF(W85&lt;&gt;Y85,(IF(N85=0,G85*INFORMAÇÕES!$U$115,IF(N85="CF",G85,0))),0)</f>
        <v>0</v>
      </c>
      <c r="AD85" s="75" t="n">
        <f aca="false">IF(W85&lt;&gt;Y85,(IF(N85=0,G85*INFORMAÇÕES!$U$116,IF(N85="O",G85,0))),0)</f>
        <v>0</v>
      </c>
      <c r="AE85" s="75" t="n">
        <f aca="false">IF(E85&lt;&gt;0,G85,0)</f>
        <v>0</v>
      </c>
      <c r="AF85" s="75" t="n">
        <f aca="false">IF(W85&lt;&gt;Y85,(IF(N85=0,J85*(INFORMAÇÕES!$Q$89/INFORMAÇÕES!$Q$92),IF(N85="R",J85,0))),0)</f>
        <v>0</v>
      </c>
      <c r="AG85" s="75" t="n">
        <f aca="false">IF(W85&lt;&gt;Y85,(IF(N85=0,J85*(INFORMAÇÕES!$Q$90/INFORMAÇÕES!$Q$92),IF(N85="C",J85,0))),0)</f>
        <v>0</v>
      </c>
      <c r="AH85" s="75" t="n">
        <f aca="false">IF(W85&lt;&gt;Y85,(IF(N85="",J85*INFORMAÇÕES!$U$115,IF(N85="CF",J85,0))),0)</f>
        <v>0</v>
      </c>
      <c r="AI85" s="75" t="n">
        <f aca="false">IF(W85&lt;&gt;Y85,(IF(N85="",J85*INFORMAÇÕES!$U$116,IF(N85="O",J85,0))),0)</f>
        <v>0</v>
      </c>
      <c r="AJ85" s="75" t="n">
        <f aca="false">IF(H85&lt;&gt;0,J85,0)</f>
        <v>0</v>
      </c>
      <c r="AK85" s="75" t="n">
        <f aca="false">IF(K85&lt;&gt;0,L85,0)</f>
        <v>0</v>
      </c>
    </row>
    <row r="86" s="174" customFormat="true" ht="14.25" hidden="false" customHeight="false" outlineLevel="0" collapsed="false">
      <c r="A86" s="159" t="n">
        <v>74</v>
      </c>
      <c r="B86" s="160" t="n">
        <f aca="false">IF('ORÇ.GLOBAL P CAIXA'!$K85="EXEC.",0,'ORÇ.REPROG. P CAIXA'!B86)</f>
        <v>0</v>
      </c>
      <c r="C86" s="161" t="n">
        <f aca="false">IF('ORÇ.GLOBAL P CAIXA'!$K85="EXEC.",0,'ORÇ.REPROG. P CAIXA'!C86)</f>
        <v>0</v>
      </c>
      <c r="D86" s="162" t="n">
        <f aca="false">IF('ORÇ.GLOBAL P CAIXA'!$K85="EXEC.",0,'ORÇ.REPROG. P CAIXA'!D86)</f>
        <v>0</v>
      </c>
      <c r="E86" s="163" t="n">
        <f aca="false">IF('ORÇ.GLOBAL P CAIXA'!$K85="EXEC.",0,'ORÇ.REPROG. P CAIXA'!E86)</f>
        <v>0</v>
      </c>
      <c r="F86" s="163" t="n">
        <f aca="false">IF('ORÇ.GLOBAL P CAIXA'!K85="EXEC.",0,IF('ORÇ.GLOBAL EMPRESA'!G85&gt;0,'ORÇ.GLOBAL EMPRESA'!G85,'ORÇ.GLOBAL P CAIXA'!F85))</f>
        <v>0</v>
      </c>
      <c r="G86" s="163" t="n">
        <f aca="false">IF(E86&lt;&gt;0,ROUND(E86*F86,2),IF(AE86=0,(SUMIF($W$13:$W$1012,B86,$AE$13:$AE$1012)),AE86))</f>
        <v>0</v>
      </c>
      <c r="H86" s="661" t="n">
        <f aca="false">IF('ORÇ.GLOBAL P CAIXA'!K85="EXEC.",0,'ORÇ.REPROG. P CAIXA'!H86)</f>
        <v>0</v>
      </c>
      <c r="I86" s="661" t="n">
        <f aca="false">IF('ORÇ.GLOBAL P CAIXA'!K85="EXEC.",0,'ORÇ.REPROG. P CAIXA'!I86)</f>
        <v>0</v>
      </c>
      <c r="J86" s="163" t="n">
        <f aca="false">IF(H86&lt;&gt;0,ROUND(H86*I86,2),IF(AJ86=0,(SUMIF($W$13:$W$1012,B86,$AJ$13:$AJ$1012)),AJ86))</f>
        <v>0</v>
      </c>
      <c r="K86" s="163" t="n">
        <f aca="false">H86-E86</f>
        <v>0</v>
      </c>
      <c r="L86" s="163" t="n">
        <f aca="false">J86-G86</f>
        <v>0</v>
      </c>
      <c r="M86" s="662" t="str">
        <f aca="false">IF('ORÇ.GLOBAL P CAIXA'!K85="EXEC.","",IF('ORÇ.REPROG. P CAIXA'!M86&gt;0,'ORÇ.REPROG. P CAIXA'!M86,""))</f>
        <v/>
      </c>
      <c r="N86" s="663" t="str">
        <f aca="false">IF('ORÇ.GLOBAL P CAIXA'!K85="EXEC.","",IF('ORÇ.REPROG. P CAIXA'!N86&gt;0,'ORÇ.REPROG. P CAIXA'!N86,""))</f>
        <v/>
      </c>
      <c r="O86" s="166" t="str">
        <f aca="false">IF('ORÇ.GLOBAL P CAIXA'!$K85="EXEC.","",'ORÇ.REPROG. P CAIXA'!O86)</f>
        <v/>
      </c>
      <c r="P86" s="167"/>
      <c r="Q86" s="168" t="str">
        <f aca="false">IF(B86&gt;0,"ok","ocultar")</f>
        <v>ocultar</v>
      </c>
      <c r="R86" s="649"/>
      <c r="S86" s="649"/>
      <c r="T86" s="650"/>
      <c r="V86" s="88"/>
      <c r="W86" s="157" t="n">
        <f aca="false">IF(B86=0,W85,IF(ISNONTEXT(B86)=TRUE(),INT(B86),INT(LEFT(B86,FIND(".",B86)-1))))</f>
        <v>3</v>
      </c>
      <c r="X86" s="157" t="str">
        <f aca="false">IF(X87=1,1,IF(B86&lt;&gt;0,1,IF(C86&lt;&gt;0,1,IF(D86&lt;&gt;0,1,IF(E86&lt;&gt;0,1,"")))))</f>
        <v/>
      </c>
      <c r="Y86" s="157" t="str">
        <f aca="false">IF(W86=0," ",IF(W86&lt;&gt;W85,W86," "))</f>
        <v> </v>
      </c>
      <c r="Z86" s="180"/>
      <c r="AA86" s="75" t="n">
        <f aca="false">IF(W86&lt;&gt;Y86,(IF(N86=0,G86*(INFORMAÇÕES!$Q$69/INFORMAÇÕES!$Q$72),IF(N86="R",G86,0))),0)</f>
        <v>0</v>
      </c>
      <c r="AB86" s="75" t="n">
        <f aca="false">IF(W86&lt;&gt;Y86,(IF(N86=0,G86*(INFORMAÇÕES!$Q$70/INFORMAÇÕES!$Q$72),IF(N86="C",G86,0))),0)</f>
        <v>0</v>
      </c>
      <c r="AC86" s="75" t="n">
        <f aca="false">IF(W86&lt;&gt;Y86,(IF(N86=0,G86*INFORMAÇÕES!$U$115,IF(N86="CF",G86,0))),0)</f>
        <v>0</v>
      </c>
      <c r="AD86" s="75" t="n">
        <f aca="false">IF(W86&lt;&gt;Y86,(IF(N86=0,G86*INFORMAÇÕES!$U$116,IF(N86="O",G86,0))),0)</f>
        <v>0</v>
      </c>
      <c r="AE86" s="75" t="n">
        <f aca="false">IF(E86&lt;&gt;0,G86,0)</f>
        <v>0</v>
      </c>
      <c r="AF86" s="75" t="n">
        <f aca="false">IF(W86&lt;&gt;Y86,(IF(N86=0,J86*(INFORMAÇÕES!$Q$89/INFORMAÇÕES!$Q$92),IF(N86="R",J86,0))),0)</f>
        <v>0</v>
      </c>
      <c r="AG86" s="75" t="n">
        <f aca="false">IF(W86&lt;&gt;Y86,(IF(N86=0,J86*(INFORMAÇÕES!$Q$90/INFORMAÇÕES!$Q$92),IF(N86="C",J86,0))),0)</f>
        <v>0</v>
      </c>
      <c r="AH86" s="75" t="n">
        <f aca="false">IF(W86&lt;&gt;Y86,(IF(N86="",J86*INFORMAÇÕES!$U$115,IF(N86="CF",J86,0))),0)</f>
        <v>0</v>
      </c>
      <c r="AI86" s="75" t="n">
        <f aca="false">IF(W86&lt;&gt;Y86,(IF(N86="",J86*INFORMAÇÕES!$U$116,IF(N86="O",J86,0))),0)</f>
        <v>0</v>
      </c>
      <c r="AJ86" s="75" t="n">
        <f aca="false">IF(H86&lt;&gt;0,J86,0)</f>
        <v>0</v>
      </c>
      <c r="AK86" s="75" t="n">
        <f aca="false">IF(K86&lt;&gt;0,L86,0)</f>
        <v>0</v>
      </c>
    </row>
    <row r="87" s="174" customFormat="true" ht="14.25" hidden="false" customHeight="false" outlineLevel="0" collapsed="false">
      <c r="A87" s="159" t="n">
        <v>75</v>
      </c>
      <c r="B87" s="160" t="n">
        <f aca="false">IF('ORÇ.GLOBAL P CAIXA'!$K86="EXEC.",0,'ORÇ.REPROG. P CAIXA'!B87)</f>
        <v>0</v>
      </c>
      <c r="C87" s="161" t="n">
        <f aca="false">IF('ORÇ.GLOBAL P CAIXA'!$K86="EXEC.",0,'ORÇ.REPROG. P CAIXA'!C87)</f>
        <v>0</v>
      </c>
      <c r="D87" s="162" t="n">
        <f aca="false">IF('ORÇ.GLOBAL P CAIXA'!$K86="EXEC.",0,'ORÇ.REPROG. P CAIXA'!D87)</f>
        <v>0</v>
      </c>
      <c r="E87" s="163" t="n">
        <f aca="false">IF('ORÇ.GLOBAL P CAIXA'!$K86="EXEC.",0,'ORÇ.REPROG. P CAIXA'!E87)</f>
        <v>0</v>
      </c>
      <c r="F87" s="163" t="n">
        <f aca="false">IF('ORÇ.GLOBAL P CAIXA'!K86="EXEC.",0,IF('ORÇ.GLOBAL EMPRESA'!G86&gt;0,'ORÇ.GLOBAL EMPRESA'!G86,'ORÇ.GLOBAL P CAIXA'!F86))</f>
        <v>0</v>
      </c>
      <c r="G87" s="163" t="n">
        <f aca="false">IF(E87&lt;&gt;0,ROUND(E87*F87,2),IF(AE87=0,(SUMIF($W$13:$W$1012,B87,$AE$13:$AE$1012)),AE87))</f>
        <v>0</v>
      </c>
      <c r="H87" s="661" t="n">
        <f aca="false">IF('ORÇ.GLOBAL P CAIXA'!K86="EXEC.",0,'ORÇ.REPROG. P CAIXA'!H87)</f>
        <v>0</v>
      </c>
      <c r="I87" s="661" t="n">
        <f aca="false">IF('ORÇ.GLOBAL P CAIXA'!K86="EXEC.",0,'ORÇ.REPROG. P CAIXA'!I87)</f>
        <v>0</v>
      </c>
      <c r="J87" s="163" t="n">
        <f aca="false">IF(H87&lt;&gt;0,ROUND(H87*I87,2),IF(AJ87=0,(SUMIF($W$13:$W$1012,B87,$AJ$13:$AJ$1012)),AJ87))</f>
        <v>0</v>
      </c>
      <c r="K87" s="163" t="n">
        <f aca="false">H87-E87</f>
        <v>0</v>
      </c>
      <c r="L87" s="163" t="n">
        <f aca="false">J87-G87</f>
        <v>0</v>
      </c>
      <c r="M87" s="662" t="str">
        <f aca="false">IF('ORÇ.GLOBAL P CAIXA'!K86="EXEC.","",IF('ORÇ.REPROG. P CAIXA'!M87&gt;0,'ORÇ.REPROG. P CAIXA'!M87,""))</f>
        <v/>
      </c>
      <c r="N87" s="663" t="str">
        <f aca="false">IF('ORÇ.GLOBAL P CAIXA'!K86="EXEC.","",IF('ORÇ.REPROG. P CAIXA'!N87&gt;0,'ORÇ.REPROG. P CAIXA'!N87,""))</f>
        <v/>
      </c>
      <c r="O87" s="166" t="str">
        <f aca="false">IF('ORÇ.GLOBAL P CAIXA'!$K86="EXEC.","",'ORÇ.REPROG. P CAIXA'!O87)</f>
        <v/>
      </c>
      <c r="P87" s="167"/>
      <c r="Q87" s="168" t="str">
        <f aca="false">IF(B87&gt;0,"ok","ocultar")</f>
        <v>ocultar</v>
      </c>
      <c r="R87" s="649"/>
      <c r="S87" s="649"/>
      <c r="T87" s="650"/>
      <c r="V87" s="88"/>
      <c r="W87" s="157" t="n">
        <f aca="false">IF(B87=0,W86,IF(ISNONTEXT(B87)=TRUE(),INT(B87),INT(LEFT(B87,FIND(".",B87)-1))))</f>
        <v>3</v>
      </c>
      <c r="X87" s="157" t="str">
        <f aca="false">IF(X88=1,1,IF(B87&lt;&gt;0,1,IF(C87&lt;&gt;0,1,IF(D87&lt;&gt;0,1,IF(E87&lt;&gt;0,1,"")))))</f>
        <v/>
      </c>
      <c r="Y87" s="157" t="str">
        <f aca="false">IF(W87=0," ",IF(W87&lt;&gt;W86,W87," "))</f>
        <v> </v>
      </c>
      <c r="Z87" s="180"/>
      <c r="AA87" s="75" t="n">
        <f aca="false">IF(W87&lt;&gt;Y87,(IF(N87=0,G87*(INFORMAÇÕES!$Q$69/INFORMAÇÕES!$Q$72),IF(N87="R",G87,0))),0)</f>
        <v>0</v>
      </c>
      <c r="AB87" s="75" t="n">
        <f aca="false">IF(W87&lt;&gt;Y87,(IF(N87=0,G87*(INFORMAÇÕES!$Q$70/INFORMAÇÕES!$Q$72),IF(N87="C",G87,0))),0)</f>
        <v>0</v>
      </c>
      <c r="AC87" s="75" t="n">
        <f aca="false">IF(W87&lt;&gt;Y87,(IF(N87=0,G87*INFORMAÇÕES!$U$115,IF(N87="CF",G87,0))),0)</f>
        <v>0</v>
      </c>
      <c r="AD87" s="75" t="n">
        <f aca="false">IF(W87&lt;&gt;Y87,(IF(N87=0,G87*INFORMAÇÕES!$U$116,IF(N87="O",G87,0))),0)</f>
        <v>0</v>
      </c>
      <c r="AE87" s="75" t="n">
        <f aca="false">IF(E87&lt;&gt;0,G87,0)</f>
        <v>0</v>
      </c>
      <c r="AF87" s="75" t="n">
        <f aca="false">IF(W87&lt;&gt;Y87,(IF(N87=0,J87*(INFORMAÇÕES!$Q$89/INFORMAÇÕES!$Q$92),IF(N87="R",J87,0))),0)</f>
        <v>0</v>
      </c>
      <c r="AG87" s="75" t="n">
        <f aca="false">IF(W87&lt;&gt;Y87,(IF(N87=0,J87*(INFORMAÇÕES!$Q$90/INFORMAÇÕES!$Q$92),IF(N87="C",J87,0))),0)</f>
        <v>0</v>
      </c>
      <c r="AH87" s="75" t="n">
        <f aca="false">IF(W87&lt;&gt;Y87,(IF(N87="",J87*INFORMAÇÕES!$U$115,IF(N87="CF",J87,0))),0)</f>
        <v>0</v>
      </c>
      <c r="AI87" s="75" t="n">
        <f aca="false">IF(W87&lt;&gt;Y87,(IF(N87="",J87*INFORMAÇÕES!$U$116,IF(N87="O",J87,0))),0)</f>
        <v>0</v>
      </c>
      <c r="AJ87" s="75" t="n">
        <f aca="false">IF(H87&lt;&gt;0,J87,0)</f>
        <v>0</v>
      </c>
      <c r="AK87" s="75" t="n">
        <f aca="false">IF(K87&lt;&gt;0,L87,0)</f>
        <v>0</v>
      </c>
    </row>
    <row r="88" s="174" customFormat="true" ht="14.25" hidden="false" customHeight="false" outlineLevel="0" collapsed="false">
      <c r="A88" s="159" t="n">
        <v>76</v>
      </c>
      <c r="B88" s="160" t="n">
        <f aca="false">IF('ORÇ.GLOBAL P CAIXA'!$K87="EXEC.",0,'ORÇ.REPROG. P CAIXA'!B88)</f>
        <v>0</v>
      </c>
      <c r="C88" s="161" t="n">
        <f aca="false">IF('ORÇ.GLOBAL P CAIXA'!$K87="EXEC.",0,'ORÇ.REPROG. P CAIXA'!C88)</f>
        <v>0</v>
      </c>
      <c r="D88" s="162" t="n">
        <f aca="false">IF('ORÇ.GLOBAL P CAIXA'!$K87="EXEC.",0,'ORÇ.REPROG. P CAIXA'!D88)</f>
        <v>0</v>
      </c>
      <c r="E88" s="163" t="n">
        <f aca="false">IF('ORÇ.GLOBAL P CAIXA'!$K87="EXEC.",0,'ORÇ.REPROG. P CAIXA'!E88)</f>
        <v>0</v>
      </c>
      <c r="F88" s="163" t="n">
        <f aca="false">IF('ORÇ.GLOBAL P CAIXA'!K87="EXEC.",0,IF('ORÇ.GLOBAL EMPRESA'!G87&gt;0,'ORÇ.GLOBAL EMPRESA'!G87,'ORÇ.GLOBAL P CAIXA'!F87))</f>
        <v>0</v>
      </c>
      <c r="G88" s="163" t="n">
        <f aca="false">IF(E88&lt;&gt;0,ROUND(E88*F88,2),IF(AE88=0,(SUMIF($W$13:$W$1012,B88,$AE$13:$AE$1012)),AE88))</f>
        <v>0</v>
      </c>
      <c r="H88" s="661" t="n">
        <f aca="false">IF('ORÇ.GLOBAL P CAIXA'!K87="EXEC.",0,'ORÇ.REPROG. P CAIXA'!H88)</f>
        <v>0</v>
      </c>
      <c r="I88" s="661" t="n">
        <f aca="false">IF('ORÇ.GLOBAL P CAIXA'!K87="EXEC.",0,'ORÇ.REPROG. P CAIXA'!I88)</f>
        <v>0</v>
      </c>
      <c r="J88" s="163" t="n">
        <f aca="false">IF(H88&lt;&gt;0,ROUND(H88*I88,2),IF(AJ88=0,(SUMIF($W$13:$W$1012,B88,$AJ$13:$AJ$1012)),AJ88))</f>
        <v>0</v>
      </c>
      <c r="K88" s="163" t="n">
        <f aca="false">H88-E88</f>
        <v>0</v>
      </c>
      <c r="L88" s="163" t="n">
        <f aca="false">J88-G88</f>
        <v>0</v>
      </c>
      <c r="M88" s="662" t="str">
        <f aca="false">IF('ORÇ.GLOBAL P CAIXA'!K87="EXEC.","",IF('ORÇ.REPROG. P CAIXA'!M88&gt;0,'ORÇ.REPROG. P CAIXA'!M88,""))</f>
        <v/>
      </c>
      <c r="N88" s="663" t="str">
        <f aca="false">IF('ORÇ.GLOBAL P CAIXA'!K87="EXEC.","",IF('ORÇ.REPROG. P CAIXA'!N88&gt;0,'ORÇ.REPROG. P CAIXA'!N88,""))</f>
        <v/>
      </c>
      <c r="O88" s="166" t="str">
        <f aca="false">IF('ORÇ.GLOBAL P CAIXA'!$K87="EXEC.","",'ORÇ.REPROG. P CAIXA'!O88)</f>
        <v/>
      </c>
      <c r="P88" s="167"/>
      <c r="Q88" s="168" t="str">
        <f aca="false">IF(B88&gt;0,"ok","ocultar")</f>
        <v>ocultar</v>
      </c>
      <c r="R88" s="649"/>
      <c r="S88" s="649"/>
      <c r="T88" s="650"/>
      <c r="V88" s="88"/>
      <c r="W88" s="157" t="n">
        <f aca="false">IF(B88=0,W87,IF(ISNONTEXT(B88)=TRUE(),INT(B88),INT(LEFT(B88,FIND(".",B88)-1))))</f>
        <v>3</v>
      </c>
      <c r="X88" s="157" t="str">
        <f aca="false">IF(X89=1,1,IF(B88&lt;&gt;0,1,IF(C88&lt;&gt;0,1,IF(D88&lt;&gt;0,1,IF(E88&lt;&gt;0,1,"")))))</f>
        <v/>
      </c>
      <c r="Y88" s="157" t="str">
        <f aca="false">IF(W88=0," ",IF(W88&lt;&gt;W87,W88," "))</f>
        <v> </v>
      </c>
      <c r="Z88" s="180"/>
      <c r="AA88" s="75" t="n">
        <f aca="false">IF(W88&lt;&gt;Y88,(IF(N88=0,G88*(INFORMAÇÕES!$Q$69/INFORMAÇÕES!$Q$72),IF(N88="R",G88,0))),0)</f>
        <v>0</v>
      </c>
      <c r="AB88" s="75" t="n">
        <f aca="false">IF(W88&lt;&gt;Y88,(IF(N88=0,G88*(INFORMAÇÕES!$Q$70/INFORMAÇÕES!$Q$72),IF(N88="C",G88,0))),0)</f>
        <v>0</v>
      </c>
      <c r="AC88" s="75" t="n">
        <f aca="false">IF(W88&lt;&gt;Y88,(IF(N88=0,G88*INFORMAÇÕES!$U$115,IF(N88="CF",G88,0))),0)</f>
        <v>0</v>
      </c>
      <c r="AD88" s="75" t="n">
        <f aca="false">IF(W88&lt;&gt;Y88,(IF(N88=0,G88*INFORMAÇÕES!$U$116,IF(N88="O",G88,0))),0)</f>
        <v>0</v>
      </c>
      <c r="AE88" s="75" t="n">
        <f aca="false">IF(E88&lt;&gt;0,G88,0)</f>
        <v>0</v>
      </c>
      <c r="AF88" s="75" t="n">
        <f aca="false">IF(W88&lt;&gt;Y88,(IF(N88=0,J88*(INFORMAÇÕES!$Q$89/INFORMAÇÕES!$Q$92),IF(N88="R",J88,0))),0)</f>
        <v>0</v>
      </c>
      <c r="AG88" s="75" t="n">
        <f aca="false">IF(W88&lt;&gt;Y88,(IF(N88=0,J88*(INFORMAÇÕES!$Q$90/INFORMAÇÕES!$Q$92),IF(N88="C",J88,0))),0)</f>
        <v>0</v>
      </c>
      <c r="AH88" s="75" t="n">
        <f aca="false">IF(W88&lt;&gt;Y88,(IF(N88="",J88*INFORMAÇÕES!$U$115,IF(N88="CF",J88,0))),0)</f>
        <v>0</v>
      </c>
      <c r="AI88" s="75" t="n">
        <f aca="false">IF(W88&lt;&gt;Y88,(IF(N88="",J88*INFORMAÇÕES!$U$116,IF(N88="O",J88,0))),0)</f>
        <v>0</v>
      </c>
      <c r="AJ88" s="75" t="n">
        <f aca="false">IF(H88&lt;&gt;0,J88,0)</f>
        <v>0</v>
      </c>
      <c r="AK88" s="75" t="n">
        <f aca="false">IF(K88&lt;&gt;0,L88,0)</f>
        <v>0</v>
      </c>
    </row>
    <row r="89" s="174" customFormat="true" ht="14.25" hidden="false" customHeight="false" outlineLevel="0" collapsed="false">
      <c r="A89" s="159" t="n">
        <v>77</v>
      </c>
      <c r="B89" s="160" t="n">
        <f aca="false">IF('ORÇ.GLOBAL P CAIXA'!$K88="EXEC.",0,'ORÇ.REPROG. P CAIXA'!B89)</f>
        <v>0</v>
      </c>
      <c r="C89" s="161" t="n">
        <f aca="false">IF('ORÇ.GLOBAL P CAIXA'!$K88="EXEC.",0,'ORÇ.REPROG. P CAIXA'!C89)</f>
        <v>0</v>
      </c>
      <c r="D89" s="162" t="n">
        <f aca="false">IF('ORÇ.GLOBAL P CAIXA'!$K88="EXEC.",0,'ORÇ.REPROG. P CAIXA'!D89)</f>
        <v>0</v>
      </c>
      <c r="E89" s="163" t="n">
        <f aca="false">IF('ORÇ.GLOBAL P CAIXA'!$K88="EXEC.",0,'ORÇ.REPROG. P CAIXA'!E89)</f>
        <v>0</v>
      </c>
      <c r="F89" s="163" t="n">
        <f aca="false">IF('ORÇ.GLOBAL P CAIXA'!K88="EXEC.",0,IF('ORÇ.GLOBAL EMPRESA'!G88&gt;0,'ORÇ.GLOBAL EMPRESA'!G88,'ORÇ.GLOBAL P CAIXA'!F88))</f>
        <v>0</v>
      </c>
      <c r="G89" s="163" t="n">
        <f aca="false">IF(E89&lt;&gt;0,ROUND(E89*F89,2),IF(AE89=0,(SUMIF($W$13:$W$1012,B89,$AE$13:$AE$1012)),AE89))</f>
        <v>0</v>
      </c>
      <c r="H89" s="661" t="n">
        <f aca="false">IF('ORÇ.GLOBAL P CAIXA'!K88="EXEC.",0,'ORÇ.REPROG. P CAIXA'!H89)</f>
        <v>0</v>
      </c>
      <c r="I89" s="661" t="n">
        <f aca="false">IF('ORÇ.GLOBAL P CAIXA'!K88="EXEC.",0,'ORÇ.REPROG. P CAIXA'!I89)</f>
        <v>0</v>
      </c>
      <c r="J89" s="163" t="n">
        <f aca="false">IF(H89&lt;&gt;0,ROUND(H89*I89,2),IF(AJ89=0,(SUMIF($W$13:$W$1012,B89,$AJ$13:$AJ$1012)),AJ89))</f>
        <v>0</v>
      </c>
      <c r="K89" s="163" t="n">
        <f aca="false">H89-E89</f>
        <v>0</v>
      </c>
      <c r="L89" s="163" t="n">
        <f aca="false">J89-G89</f>
        <v>0</v>
      </c>
      <c r="M89" s="662" t="str">
        <f aca="false">IF('ORÇ.GLOBAL P CAIXA'!K88="EXEC.","",IF('ORÇ.REPROG. P CAIXA'!M89&gt;0,'ORÇ.REPROG. P CAIXA'!M89,""))</f>
        <v/>
      </c>
      <c r="N89" s="663" t="str">
        <f aca="false">IF('ORÇ.GLOBAL P CAIXA'!K88="EXEC.","",IF('ORÇ.REPROG. P CAIXA'!N89&gt;0,'ORÇ.REPROG. P CAIXA'!N89,""))</f>
        <v/>
      </c>
      <c r="O89" s="166" t="str">
        <f aca="false">IF('ORÇ.GLOBAL P CAIXA'!$K88="EXEC.","",'ORÇ.REPROG. P CAIXA'!O89)</f>
        <v/>
      </c>
      <c r="P89" s="167"/>
      <c r="Q89" s="168" t="str">
        <f aca="false">IF(B89&gt;0,"ok","ocultar")</f>
        <v>ocultar</v>
      </c>
      <c r="R89" s="649"/>
      <c r="S89" s="649"/>
      <c r="T89" s="650"/>
      <c r="V89" s="88"/>
      <c r="W89" s="157" t="n">
        <f aca="false">IF(B89=0,W88,IF(ISNONTEXT(B89)=TRUE(),INT(B89),INT(LEFT(B89,FIND(".",B89)-1))))</f>
        <v>3</v>
      </c>
      <c r="X89" s="157" t="str">
        <f aca="false">IF(X90=1,1,IF(B89&lt;&gt;0,1,IF(C89&lt;&gt;0,1,IF(D89&lt;&gt;0,1,IF(E89&lt;&gt;0,1,"")))))</f>
        <v/>
      </c>
      <c r="Y89" s="157" t="str">
        <f aca="false">IF(W89=0," ",IF(W89&lt;&gt;W88,W89," "))</f>
        <v> </v>
      </c>
      <c r="Z89" s="180"/>
      <c r="AA89" s="75" t="n">
        <f aca="false">IF(W89&lt;&gt;Y89,(IF(N89=0,G89*(INFORMAÇÕES!$Q$69/INFORMAÇÕES!$Q$72),IF(N89="R",G89,0))),0)</f>
        <v>0</v>
      </c>
      <c r="AB89" s="75" t="n">
        <f aca="false">IF(W89&lt;&gt;Y89,(IF(N89=0,G89*(INFORMAÇÕES!$Q$70/INFORMAÇÕES!$Q$72),IF(N89="C",G89,0))),0)</f>
        <v>0</v>
      </c>
      <c r="AC89" s="75" t="n">
        <f aca="false">IF(W89&lt;&gt;Y89,(IF(N89=0,G89*INFORMAÇÕES!$U$115,IF(N89="CF",G89,0))),0)</f>
        <v>0</v>
      </c>
      <c r="AD89" s="75" t="n">
        <f aca="false">IF(W89&lt;&gt;Y89,(IF(N89=0,G89*INFORMAÇÕES!$U$116,IF(N89="O",G89,0))),0)</f>
        <v>0</v>
      </c>
      <c r="AE89" s="75" t="n">
        <f aca="false">IF(E89&lt;&gt;0,G89,0)</f>
        <v>0</v>
      </c>
      <c r="AF89" s="75" t="n">
        <f aca="false">IF(W89&lt;&gt;Y89,(IF(N89=0,J89*(INFORMAÇÕES!$Q$89/INFORMAÇÕES!$Q$92),IF(N89="R",J89,0))),0)</f>
        <v>0</v>
      </c>
      <c r="AG89" s="75" t="n">
        <f aca="false">IF(W89&lt;&gt;Y89,(IF(N89=0,J89*(INFORMAÇÕES!$Q$90/INFORMAÇÕES!$Q$92),IF(N89="C",J89,0))),0)</f>
        <v>0</v>
      </c>
      <c r="AH89" s="75" t="n">
        <f aca="false">IF(W89&lt;&gt;Y89,(IF(N89="",J89*INFORMAÇÕES!$U$115,IF(N89="CF",J89,0))),0)</f>
        <v>0</v>
      </c>
      <c r="AI89" s="75" t="n">
        <f aca="false">IF(W89&lt;&gt;Y89,(IF(N89="",J89*INFORMAÇÕES!$U$116,IF(N89="O",J89,0))),0)</f>
        <v>0</v>
      </c>
      <c r="AJ89" s="75" t="n">
        <f aca="false">IF(H89&lt;&gt;0,J89,0)</f>
        <v>0</v>
      </c>
      <c r="AK89" s="75" t="n">
        <f aca="false">IF(K89&lt;&gt;0,L89,0)</f>
        <v>0</v>
      </c>
    </row>
    <row r="90" s="174" customFormat="true" ht="14.25" hidden="false" customHeight="false" outlineLevel="0" collapsed="false">
      <c r="A90" s="159" t="n">
        <v>78</v>
      </c>
      <c r="B90" s="160" t="n">
        <f aca="false">IF('ORÇ.GLOBAL P CAIXA'!$K89="EXEC.",0,'ORÇ.REPROG. P CAIXA'!B90)</f>
        <v>0</v>
      </c>
      <c r="C90" s="161" t="n">
        <f aca="false">IF('ORÇ.GLOBAL P CAIXA'!$K89="EXEC.",0,'ORÇ.REPROG. P CAIXA'!C90)</f>
        <v>0</v>
      </c>
      <c r="D90" s="162" t="n">
        <f aca="false">IF('ORÇ.GLOBAL P CAIXA'!$K89="EXEC.",0,'ORÇ.REPROG. P CAIXA'!D90)</f>
        <v>0</v>
      </c>
      <c r="E90" s="163" t="n">
        <f aca="false">IF('ORÇ.GLOBAL P CAIXA'!$K89="EXEC.",0,'ORÇ.REPROG. P CAIXA'!E90)</f>
        <v>0</v>
      </c>
      <c r="F90" s="163" t="n">
        <f aca="false">IF('ORÇ.GLOBAL P CAIXA'!K89="EXEC.",0,IF('ORÇ.GLOBAL EMPRESA'!G89&gt;0,'ORÇ.GLOBAL EMPRESA'!G89,'ORÇ.GLOBAL P CAIXA'!F89))</f>
        <v>0</v>
      </c>
      <c r="G90" s="163" t="n">
        <f aca="false">IF(E90&lt;&gt;0,ROUND(E90*F90,2),IF(AE90=0,(SUMIF($W$13:$W$1012,B90,$AE$13:$AE$1012)),AE90))</f>
        <v>0</v>
      </c>
      <c r="H90" s="661" t="n">
        <f aca="false">IF('ORÇ.GLOBAL P CAIXA'!K89="EXEC.",0,'ORÇ.REPROG. P CAIXA'!H90)</f>
        <v>0</v>
      </c>
      <c r="I90" s="661" t="n">
        <f aca="false">IF('ORÇ.GLOBAL P CAIXA'!K89="EXEC.",0,'ORÇ.REPROG. P CAIXA'!I90)</f>
        <v>0</v>
      </c>
      <c r="J90" s="163" t="n">
        <f aca="false">IF(H90&lt;&gt;0,ROUND(H90*I90,2),IF(AJ90=0,(SUMIF($W$13:$W$1012,B90,$AJ$13:$AJ$1012)),AJ90))</f>
        <v>0</v>
      </c>
      <c r="K90" s="163" t="n">
        <f aca="false">H90-E90</f>
        <v>0</v>
      </c>
      <c r="L90" s="163" t="n">
        <f aca="false">J90-G90</f>
        <v>0</v>
      </c>
      <c r="M90" s="662" t="str">
        <f aca="false">IF('ORÇ.GLOBAL P CAIXA'!K89="EXEC.","",IF('ORÇ.REPROG. P CAIXA'!M90&gt;0,'ORÇ.REPROG. P CAIXA'!M90,""))</f>
        <v/>
      </c>
      <c r="N90" s="663" t="str">
        <f aca="false">IF('ORÇ.GLOBAL P CAIXA'!K89="EXEC.","",IF('ORÇ.REPROG. P CAIXA'!N90&gt;0,'ORÇ.REPROG. P CAIXA'!N90,""))</f>
        <v/>
      </c>
      <c r="O90" s="166" t="str">
        <f aca="false">IF('ORÇ.GLOBAL P CAIXA'!$K89="EXEC.","",'ORÇ.REPROG. P CAIXA'!O90)</f>
        <v/>
      </c>
      <c r="P90" s="167"/>
      <c r="Q90" s="168" t="str">
        <f aca="false">IF(B90&gt;0,"ok","ocultar")</f>
        <v>ocultar</v>
      </c>
      <c r="R90" s="649"/>
      <c r="S90" s="649"/>
      <c r="T90" s="650"/>
      <c r="V90" s="88"/>
      <c r="W90" s="157" t="n">
        <f aca="false">IF(B90=0,W89,IF(ISNONTEXT(B90)=TRUE(),INT(B90),INT(LEFT(B90,FIND(".",B90)-1))))</f>
        <v>3</v>
      </c>
      <c r="X90" s="157" t="str">
        <f aca="false">IF(X91=1,1,IF(B90&lt;&gt;0,1,IF(C90&lt;&gt;0,1,IF(D90&lt;&gt;0,1,IF(E90&lt;&gt;0,1,"")))))</f>
        <v/>
      </c>
      <c r="Y90" s="157" t="str">
        <f aca="false">IF(W90=0," ",IF(W90&lt;&gt;W89,W90," "))</f>
        <v> </v>
      </c>
      <c r="Z90" s="180"/>
      <c r="AA90" s="75" t="n">
        <f aca="false">IF(W90&lt;&gt;Y90,(IF(N90=0,G90*(INFORMAÇÕES!$Q$69/INFORMAÇÕES!$Q$72),IF(N90="R",G90,0))),0)</f>
        <v>0</v>
      </c>
      <c r="AB90" s="75" t="n">
        <f aca="false">IF(W90&lt;&gt;Y90,(IF(N90=0,G90*(INFORMAÇÕES!$Q$70/INFORMAÇÕES!$Q$72),IF(N90="C",G90,0))),0)</f>
        <v>0</v>
      </c>
      <c r="AC90" s="75" t="n">
        <f aca="false">IF(W90&lt;&gt;Y90,(IF(N90=0,G90*INFORMAÇÕES!$U$115,IF(N90="CF",G90,0))),0)</f>
        <v>0</v>
      </c>
      <c r="AD90" s="75" t="n">
        <f aca="false">IF(W90&lt;&gt;Y90,(IF(N90=0,G90*INFORMAÇÕES!$U$116,IF(N90="O",G90,0))),0)</f>
        <v>0</v>
      </c>
      <c r="AE90" s="75" t="n">
        <f aca="false">IF(E90&lt;&gt;0,G90,0)</f>
        <v>0</v>
      </c>
      <c r="AF90" s="75" t="n">
        <f aca="false">IF(W90&lt;&gt;Y90,(IF(N90=0,J90*(INFORMAÇÕES!$Q$89/INFORMAÇÕES!$Q$92),IF(N90="R",J90,0))),0)</f>
        <v>0</v>
      </c>
      <c r="AG90" s="75" t="n">
        <f aca="false">IF(W90&lt;&gt;Y90,(IF(N90=0,J90*(INFORMAÇÕES!$Q$90/INFORMAÇÕES!$Q$92),IF(N90="C",J90,0))),0)</f>
        <v>0</v>
      </c>
      <c r="AH90" s="75" t="n">
        <f aca="false">IF(W90&lt;&gt;Y90,(IF(N90="",J90*INFORMAÇÕES!$U$115,IF(N90="CF",J90,0))),0)</f>
        <v>0</v>
      </c>
      <c r="AI90" s="75" t="n">
        <f aca="false">IF(W90&lt;&gt;Y90,(IF(N90="",J90*INFORMAÇÕES!$U$116,IF(N90="O",J90,0))),0)</f>
        <v>0</v>
      </c>
      <c r="AJ90" s="75" t="n">
        <f aca="false">IF(H90&lt;&gt;0,J90,0)</f>
        <v>0</v>
      </c>
      <c r="AK90" s="75" t="n">
        <f aca="false">IF(K90&lt;&gt;0,L90,0)</f>
        <v>0</v>
      </c>
    </row>
    <row r="91" s="174" customFormat="true" ht="14.25" hidden="false" customHeight="false" outlineLevel="0" collapsed="false">
      <c r="A91" s="159" t="n">
        <v>79</v>
      </c>
      <c r="B91" s="160" t="n">
        <f aca="false">IF('ORÇ.GLOBAL P CAIXA'!$K90="EXEC.",0,'ORÇ.REPROG. P CAIXA'!B91)</f>
        <v>0</v>
      </c>
      <c r="C91" s="161" t="n">
        <f aca="false">IF('ORÇ.GLOBAL P CAIXA'!$K90="EXEC.",0,'ORÇ.REPROG. P CAIXA'!C91)</f>
        <v>0</v>
      </c>
      <c r="D91" s="162" t="n">
        <f aca="false">IF('ORÇ.GLOBAL P CAIXA'!$K90="EXEC.",0,'ORÇ.REPROG. P CAIXA'!D91)</f>
        <v>0</v>
      </c>
      <c r="E91" s="163" t="n">
        <f aca="false">IF('ORÇ.GLOBAL P CAIXA'!$K90="EXEC.",0,'ORÇ.REPROG. P CAIXA'!E91)</f>
        <v>0</v>
      </c>
      <c r="F91" s="163" t="n">
        <f aca="false">IF('ORÇ.GLOBAL P CAIXA'!K90="EXEC.",0,IF('ORÇ.GLOBAL EMPRESA'!G90&gt;0,'ORÇ.GLOBAL EMPRESA'!G90,'ORÇ.GLOBAL P CAIXA'!F90))</f>
        <v>0</v>
      </c>
      <c r="G91" s="163" t="n">
        <f aca="false">IF(E91&lt;&gt;0,ROUND(E91*F91,2),IF(AE91=0,(SUMIF($W$13:$W$1012,B91,$AE$13:$AE$1012)),AE91))</f>
        <v>0</v>
      </c>
      <c r="H91" s="661" t="n">
        <f aca="false">IF('ORÇ.GLOBAL P CAIXA'!K90="EXEC.",0,'ORÇ.REPROG. P CAIXA'!H91)</f>
        <v>0</v>
      </c>
      <c r="I91" s="661" t="n">
        <f aca="false">IF('ORÇ.GLOBAL P CAIXA'!K90="EXEC.",0,'ORÇ.REPROG. P CAIXA'!I91)</f>
        <v>0</v>
      </c>
      <c r="J91" s="163" t="n">
        <f aca="false">IF(H91&lt;&gt;0,ROUND(H91*I91,2),IF(AJ91=0,(SUMIF($W$13:$W$1012,B91,$AJ$13:$AJ$1012)),AJ91))</f>
        <v>0</v>
      </c>
      <c r="K91" s="163" t="n">
        <f aca="false">H91-E91</f>
        <v>0</v>
      </c>
      <c r="L91" s="163" t="n">
        <f aca="false">J91-G91</f>
        <v>0</v>
      </c>
      <c r="M91" s="662" t="str">
        <f aca="false">IF('ORÇ.GLOBAL P CAIXA'!K90="EXEC.","",IF('ORÇ.REPROG. P CAIXA'!M91&gt;0,'ORÇ.REPROG. P CAIXA'!M91,""))</f>
        <v/>
      </c>
      <c r="N91" s="663" t="str">
        <f aca="false">IF('ORÇ.GLOBAL P CAIXA'!K90="EXEC.","",IF('ORÇ.REPROG. P CAIXA'!N91&gt;0,'ORÇ.REPROG. P CAIXA'!N91,""))</f>
        <v/>
      </c>
      <c r="O91" s="166" t="str">
        <f aca="false">IF('ORÇ.GLOBAL P CAIXA'!$K90="EXEC.","",'ORÇ.REPROG. P CAIXA'!O91)</f>
        <v/>
      </c>
      <c r="P91" s="167"/>
      <c r="Q91" s="168" t="str">
        <f aca="false">IF(B91&gt;0,"ok","ocultar")</f>
        <v>ocultar</v>
      </c>
      <c r="R91" s="649"/>
      <c r="S91" s="649"/>
      <c r="T91" s="650"/>
      <c r="V91" s="88"/>
      <c r="W91" s="157" t="n">
        <f aca="false">IF(B91=0,W90,IF(ISNONTEXT(B91)=TRUE(),INT(B91),INT(LEFT(B91,FIND(".",B91)-1))))</f>
        <v>3</v>
      </c>
      <c r="X91" s="157" t="str">
        <f aca="false">IF(X92=1,1,IF(B91&lt;&gt;0,1,IF(C91&lt;&gt;0,1,IF(D91&lt;&gt;0,1,IF(E91&lt;&gt;0,1,"")))))</f>
        <v/>
      </c>
      <c r="Y91" s="157" t="str">
        <f aca="false">IF(W91=0," ",IF(W91&lt;&gt;W90,W91," "))</f>
        <v> </v>
      </c>
      <c r="Z91" s="180"/>
      <c r="AA91" s="75" t="n">
        <f aca="false">IF(W91&lt;&gt;Y91,(IF(N91=0,G91*(INFORMAÇÕES!$Q$69/INFORMAÇÕES!$Q$72),IF(N91="R",G91,0))),0)</f>
        <v>0</v>
      </c>
      <c r="AB91" s="75" t="n">
        <f aca="false">IF(W91&lt;&gt;Y91,(IF(N91=0,G91*(INFORMAÇÕES!$Q$70/INFORMAÇÕES!$Q$72),IF(N91="C",G91,0))),0)</f>
        <v>0</v>
      </c>
      <c r="AC91" s="75" t="n">
        <f aca="false">IF(W91&lt;&gt;Y91,(IF(N91=0,G91*INFORMAÇÕES!$U$115,IF(N91="CF",G91,0))),0)</f>
        <v>0</v>
      </c>
      <c r="AD91" s="75" t="n">
        <f aca="false">IF(W91&lt;&gt;Y91,(IF(N91=0,G91*INFORMAÇÕES!$U$116,IF(N91="O",G91,0))),0)</f>
        <v>0</v>
      </c>
      <c r="AE91" s="75" t="n">
        <f aca="false">IF(E91&lt;&gt;0,G91,0)</f>
        <v>0</v>
      </c>
      <c r="AF91" s="75" t="n">
        <f aca="false">IF(W91&lt;&gt;Y91,(IF(N91=0,J91*(INFORMAÇÕES!$Q$89/INFORMAÇÕES!$Q$92),IF(N91="R",J91,0))),0)</f>
        <v>0</v>
      </c>
      <c r="AG91" s="75" t="n">
        <f aca="false">IF(W91&lt;&gt;Y91,(IF(N91=0,J91*(INFORMAÇÕES!$Q$90/INFORMAÇÕES!$Q$92),IF(N91="C",J91,0))),0)</f>
        <v>0</v>
      </c>
      <c r="AH91" s="75" t="n">
        <f aca="false">IF(W91&lt;&gt;Y91,(IF(N91="",J91*INFORMAÇÕES!$U$115,IF(N91="CF",J91,0))),0)</f>
        <v>0</v>
      </c>
      <c r="AI91" s="75" t="n">
        <f aca="false">IF(W91&lt;&gt;Y91,(IF(N91="",J91*INFORMAÇÕES!$U$116,IF(N91="O",J91,0))),0)</f>
        <v>0</v>
      </c>
      <c r="AJ91" s="75" t="n">
        <f aca="false">IF(H91&lt;&gt;0,J91,0)</f>
        <v>0</v>
      </c>
      <c r="AK91" s="75" t="n">
        <f aca="false">IF(K91&lt;&gt;0,L91,0)</f>
        <v>0</v>
      </c>
    </row>
    <row r="92" s="174" customFormat="true" ht="14.25" hidden="false" customHeight="false" outlineLevel="0" collapsed="false">
      <c r="A92" s="159" t="n">
        <v>80</v>
      </c>
      <c r="B92" s="160" t="n">
        <f aca="false">IF('ORÇ.GLOBAL P CAIXA'!$K91="EXEC.",0,'ORÇ.REPROG. P CAIXA'!B92)</f>
        <v>0</v>
      </c>
      <c r="C92" s="161" t="n">
        <f aca="false">IF('ORÇ.GLOBAL P CAIXA'!$K91="EXEC.",0,'ORÇ.REPROG. P CAIXA'!C92)</f>
        <v>0</v>
      </c>
      <c r="D92" s="162" t="n">
        <f aca="false">IF('ORÇ.GLOBAL P CAIXA'!$K91="EXEC.",0,'ORÇ.REPROG. P CAIXA'!D92)</f>
        <v>0</v>
      </c>
      <c r="E92" s="163" t="n">
        <f aca="false">IF('ORÇ.GLOBAL P CAIXA'!$K91="EXEC.",0,'ORÇ.REPROG. P CAIXA'!E92)</f>
        <v>0</v>
      </c>
      <c r="F92" s="163" t="n">
        <f aca="false">IF('ORÇ.GLOBAL P CAIXA'!K91="EXEC.",0,IF('ORÇ.GLOBAL EMPRESA'!G91&gt;0,'ORÇ.GLOBAL EMPRESA'!G91,'ORÇ.GLOBAL P CAIXA'!F91))</f>
        <v>0</v>
      </c>
      <c r="G92" s="163" t="n">
        <f aca="false">IF(E92&lt;&gt;0,ROUND(E92*F92,2),IF(AE92=0,(SUMIF($W$13:$W$1012,B92,$AE$13:$AE$1012)),AE92))</f>
        <v>0</v>
      </c>
      <c r="H92" s="661" t="n">
        <f aca="false">IF('ORÇ.GLOBAL P CAIXA'!K91="EXEC.",0,'ORÇ.REPROG. P CAIXA'!H92)</f>
        <v>0</v>
      </c>
      <c r="I92" s="661" t="n">
        <f aca="false">IF('ORÇ.GLOBAL P CAIXA'!K91="EXEC.",0,'ORÇ.REPROG. P CAIXA'!I92)</f>
        <v>0</v>
      </c>
      <c r="J92" s="163" t="n">
        <f aca="false">IF(H92&lt;&gt;0,ROUND(H92*I92,2),IF(AJ92=0,(SUMIF($W$13:$W$1012,B92,$AJ$13:$AJ$1012)),AJ92))</f>
        <v>0</v>
      </c>
      <c r="K92" s="163" t="n">
        <f aca="false">H92-E92</f>
        <v>0</v>
      </c>
      <c r="L92" s="163" t="n">
        <f aca="false">J92-G92</f>
        <v>0</v>
      </c>
      <c r="M92" s="662" t="str">
        <f aca="false">IF('ORÇ.GLOBAL P CAIXA'!K91="EXEC.","",IF('ORÇ.REPROG. P CAIXA'!M92&gt;0,'ORÇ.REPROG. P CAIXA'!M92,""))</f>
        <v/>
      </c>
      <c r="N92" s="663" t="str">
        <f aca="false">IF('ORÇ.GLOBAL P CAIXA'!K91="EXEC.","",IF('ORÇ.REPROG. P CAIXA'!N92&gt;0,'ORÇ.REPROG. P CAIXA'!N92,""))</f>
        <v/>
      </c>
      <c r="O92" s="166" t="str">
        <f aca="false">IF('ORÇ.GLOBAL P CAIXA'!$K91="EXEC.","",'ORÇ.REPROG. P CAIXA'!O92)</f>
        <v/>
      </c>
      <c r="P92" s="167"/>
      <c r="Q92" s="168" t="str">
        <f aca="false">IF(B92&gt;0,"ok","ocultar")</f>
        <v>ocultar</v>
      </c>
      <c r="R92" s="649"/>
      <c r="S92" s="649"/>
      <c r="T92" s="650"/>
      <c r="V92" s="88"/>
      <c r="W92" s="157" t="n">
        <f aca="false">IF(B92=0,W91,IF(ISNONTEXT(B92)=TRUE(),INT(B92),INT(LEFT(B92,FIND(".",B92)-1))))</f>
        <v>3</v>
      </c>
      <c r="X92" s="157" t="str">
        <f aca="false">IF(X93=1,1,IF(B92&lt;&gt;0,1,IF(C92&lt;&gt;0,1,IF(D92&lt;&gt;0,1,IF(E92&lt;&gt;0,1,"")))))</f>
        <v/>
      </c>
      <c r="Y92" s="157" t="str">
        <f aca="false">IF(W92=0," ",IF(W92&lt;&gt;W91,W92," "))</f>
        <v> </v>
      </c>
      <c r="Z92" s="180"/>
      <c r="AA92" s="75" t="n">
        <f aca="false">IF(W92&lt;&gt;Y92,(IF(N92=0,G92*(INFORMAÇÕES!$Q$69/INFORMAÇÕES!$Q$72),IF(N92="R",G92,0))),0)</f>
        <v>0</v>
      </c>
      <c r="AB92" s="75" t="n">
        <f aca="false">IF(W92&lt;&gt;Y92,(IF(N92=0,G92*(INFORMAÇÕES!$Q$70/INFORMAÇÕES!$Q$72),IF(N92="C",G92,0))),0)</f>
        <v>0</v>
      </c>
      <c r="AC92" s="75" t="n">
        <f aca="false">IF(W92&lt;&gt;Y92,(IF(N92=0,G92*INFORMAÇÕES!$U$115,IF(N92="CF",G92,0))),0)</f>
        <v>0</v>
      </c>
      <c r="AD92" s="75" t="n">
        <f aca="false">IF(W92&lt;&gt;Y92,(IF(N92=0,G92*INFORMAÇÕES!$U$116,IF(N92="O",G92,0))),0)</f>
        <v>0</v>
      </c>
      <c r="AE92" s="75" t="n">
        <f aca="false">IF(E92&lt;&gt;0,G92,0)</f>
        <v>0</v>
      </c>
      <c r="AF92" s="75" t="n">
        <f aca="false">IF(W92&lt;&gt;Y92,(IF(N92=0,J92*(INFORMAÇÕES!$Q$89/INFORMAÇÕES!$Q$92),IF(N92="R",J92,0))),0)</f>
        <v>0</v>
      </c>
      <c r="AG92" s="75" t="n">
        <f aca="false">IF(W92&lt;&gt;Y92,(IF(N92=0,J92*(INFORMAÇÕES!$Q$90/INFORMAÇÕES!$Q$92),IF(N92="C",J92,0))),0)</f>
        <v>0</v>
      </c>
      <c r="AH92" s="75" t="n">
        <f aca="false">IF(W92&lt;&gt;Y92,(IF(N92="",J92*INFORMAÇÕES!$U$115,IF(N92="CF",J92,0))),0)</f>
        <v>0</v>
      </c>
      <c r="AI92" s="75" t="n">
        <f aca="false">IF(W92&lt;&gt;Y92,(IF(N92="",J92*INFORMAÇÕES!$U$116,IF(N92="O",J92,0))),0)</f>
        <v>0</v>
      </c>
      <c r="AJ92" s="75" t="n">
        <f aca="false">IF(H92&lt;&gt;0,J92,0)</f>
        <v>0</v>
      </c>
      <c r="AK92" s="75" t="n">
        <f aca="false">IF(K92&lt;&gt;0,L92,0)</f>
        <v>0</v>
      </c>
    </row>
    <row r="93" s="174" customFormat="true" ht="14.25" hidden="false" customHeight="false" outlineLevel="0" collapsed="false">
      <c r="A93" s="159" t="n">
        <v>81</v>
      </c>
      <c r="B93" s="160" t="n">
        <f aca="false">IF('ORÇ.GLOBAL P CAIXA'!$K92="EXEC.",0,'ORÇ.REPROG. P CAIXA'!B93)</f>
        <v>0</v>
      </c>
      <c r="C93" s="161" t="n">
        <f aca="false">IF('ORÇ.GLOBAL P CAIXA'!$K92="EXEC.",0,'ORÇ.REPROG. P CAIXA'!C93)</f>
        <v>0</v>
      </c>
      <c r="D93" s="162" t="n">
        <f aca="false">IF('ORÇ.GLOBAL P CAIXA'!$K92="EXEC.",0,'ORÇ.REPROG. P CAIXA'!D93)</f>
        <v>0</v>
      </c>
      <c r="E93" s="163" t="n">
        <f aca="false">IF('ORÇ.GLOBAL P CAIXA'!$K92="EXEC.",0,'ORÇ.REPROG. P CAIXA'!E93)</f>
        <v>0</v>
      </c>
      <c r="F93" s="163" t="n">
        <f aca="false">IF('ORÇ.GLOBAL P CAIXA'!K92="EXEC.",0,IF('ORÇ.GLOBAL EMPRESA'!G92&gt;0,'ORÇ.GLOBAL EMPRESA'!G92,'ORÇ.GLOBAL P CAIXA'!F92))</f>
        <v>0</v>
      </c>
      <c r="G93" s="163" t="n">
        <f aca="false">IF(E93&lt;&gt;0,ROUND(E93*F93,2),IF(AE93=0,(SUMIF($W$13:$W$1012,B93,$AE$13:$AE$1012)),AE93))</f>
        <v>0</v>
      </c>
      <c r="H93" s="661" t="n">
        <f aca="false">IF('ORÇ.GLOBAL P CAIXA'!K92="EXEC.",0,'ORÇ.REPROG. P CAIXA'!H93)</f>
        <v>0</v>
      </c>
      <c r="I93" s="661" t="n">
        <f aca="false">IF('ORÇ.GLOBAL P CAIXA'!K92="EXEC.",0,'ORÇ.REPROG. P CAIXA'!I93)</f>
        <v>0</v>
      </c>
      <c r="J93" s="163" t="n">
        <f aca="false">IF(H93&lt;&gt;0,ROUND(H93*I93,2),IF(AJ93=0,(SUMIF($W$13:$W$1012,B93,$AJ$13:$AJ$1012)),AJ93))</f>
        <v>0</v>
      </c>
      <c r="K93" s="163" t="n">
        <f aca="false">H93-E93</f>
        <v>0</v>
      </c>
      <c r="L93" s="163" t="n">
        <f aca="false">J93-G93</f>
        <v>0</v>
      </c>
      <c r="M93" s="662" t="str">
        <f aca="false">IF('ORÇ.GLOBAL P CAIXA'!K92="EXEC.","",IF('ORÇ.REPROG. P CAIXA'!M93&gt;0,'ORÇ.REPROG. P CAIXA'!M93,""))</f>
        <v/>
      </c>
      <c r="N93" s="663" t="str">
        <f aca="false">IF('ORÇ.GLOBAL P CAIXA'!K92="EXEC.","",IF('ORÇ.REPROG. P CAIXA'!N93&gt;0,'ORÇ.REPROG. P CAIXA'!N93,""))</f>
        <v/>
      </c>
      <c r="O93" s="166" t="str">
        <f aca="false">IF('ORÇ.GLOBAL P CAIXA'!$K92="EXEC.","",'ORÇ.REPROG. P CAIXA'!O93)</f>
        <v/>
      </c>
      <c r="P93" s="167"/>
      <c r="Q93" s="168" t="str">
        <f aca="false">IF(B93&gt;0,"ok","ocultar")</f>
        <v>ocultar</v>
      </c>
      <c r="R93" s="649"/>
      <c r="S93" s="649"/>
      <c r="T93" s="650"/>
      <c r="V93" s="88"/>
      <c r="W93" s="157" t="n">
        <f aca="false">IF(B93=0,W92,IF(ISNONTEXT(B93)=TRUE(),INT(B93),INT(LEFT(B93,FIND(".",B93)-1))))</f>
        <v>3</v>
      </c>
      <c r="X93" s="157" t="str">
        <f aca="false">IF(X94=1,1,IF(B93&lt;&gt;0,1,IF(C93&lt;&gt;0,1,IF(D93&lt;&gt;0,1,IF(E93&lt;&gt;0,1,"")))))</f>
        <v/>
      </c>
      <c r="Y93" s="157" t="str">
        <f aca="false">IF(W93=0," ",IF(W93&lt;&gt;W92,W93," "))</f>
        <v> </v>
      </c>
      <c r="Z93" s="180"/>
      <c r="AA93" s="75" t="n">
        <f aca="false">IF(W93&lt;&gt;Y93,(IF(N93=0,G93*(INFORMAÇÕES!$Q$69/INFORMAÇÕES!$Q$72),IF(N93="R",G93,0))),0)</f>
        <v>0</v>
      </c>
      <c r="AB93" s="75" t="n">
        <f aca="false">IF(W93&lt;&gt;Y93,(IF(N93=0,G93*(INFORMAÇÕES!$Q$70/INFORMAÇÕES!$Q$72),IF(N93="C",G93,0))),0)</f>
        <v>0</v>
      </c>
      <c r="AC93" s="75" t="n">
        <f aca="false">IF(W93&lt;&gt;Y93,(IF(N93=0,G93*INFORMAÇÕES!$U$115,IF(N93="CF",G93,0))),0)</f>
        <v>0</v>
      </c>
      <c r="AD93" s="75" t="n">
        <f aca="false">IF(W93&lt;&gt;Y93,(IF(N93=0,G93*INFORMAÇÕES!$U$116,IF(N93="O",G93,0))),0)</f>
        <v>0</v>
      </c>
      <c r="AE93" s="75" t="n">
        <f aca="false">IF(E93&lt;&gt;0,G93,0)</f>
        <v>0</v>
      </c>
      <c r="AF93" s="75" t="n">
        <f aca="false">IF(W93&lt;&gt;Y93,(IF(N93=0,J93*(INFORMAÇÕES!$Q$89/INFORMAÇÕES!$Q$92),IF(N93="R",J93,0))),0)</f>
        <v>0</v>
      </c>
      <c r="AG93" s="75" t="n">
        <f aca="false">IF(W93&lt;&gt;Y93,(IF(N93=0,J93*(INFORMAÇÕES!$Q$90/INFORMAÇÕES!$Q$92),IF(N93="C",J93,0))),0)</f>
        <v>0</v>
      </c>
      <c r="AH93" s="75" t="n">
        <f aca="false">IF(W93&lt;&gt;Y93,(IF(N93="",J93*INFORMAÇÕES!$U$115,IF(N93="CF",J93,0))),0)</f>
        <v>0</v>
      </c>
      <c r="AI93" s="75" t="n">
        <f aca="false">IF(W93&lt;&gt;Y93,(IF(N93="",J93*INFORMAÇÕES!$U$116,IF(N93="O",J93,0))),0)</f>
        <v>0</v>
      </c>
      <c r="AJ93" s="75" t="n">
        <f aca="false">IF(H93&lt;&gt;0,J93,0)</f>
        <v>0</v>
      </c>
      <c r="AK93" s="75" t="n">
        <f aca="false">IF(K93&lt;&gt;0,L93,0)</f>
        <v>0</v>
      </c>
    </row>
    <row r="94" s="174" customFormat="true" ht="14.25" hidden="false" customHeight="false" outlineLevel="0" collapsed="false">
      <c r="A94" s="159" t="n">
        <v>82</v>
      </c>
      <c r="B94" s="160" t="n">
        <f aca="false">IF('ORÇ.GLOBAL P CAIXA'!$K93="EXEC.",0,'ORÇ.REPROG. P CAIXA'!B94)</f>
        <v>0</v>
      </c>
      <c r="C94" s="161" t="n">
        <f aca="false">IF('ORÇ.GLOBAL P CAIXA'!$K93="EXEC.",0,'ORÇ.REPROG. P CAIXA'!C94)</f>
        <v>0</v>
      </c>
      <c r="D94" s="162" t="n">
        <f aca="false">IF('ORÇ.GLOBAL P CAIXA'!$K93="EXEC.",0,'ORÇ.REPROG. P CAIXA'!D94)</f>
        <v>0</v>
      </c>
      <c r="E94" s="163" t="n">
        <f aca="false">IF('ORÇ.GLOBAL P CAIXA'!$K93="EXEC.",0,'ORÇ.REPROG. P CAIXA'!E94)</f>
        <v>0</v>
      </c>
      <c r="F94" s="163" t="n">
        <f aca="false">IF('ORÇ.GLOBAL P CAIXA'!K93="EXEC.",0,IF('ORÇ.GLOBAL EMPRESA'!G93&gt;0,'ORÇ.GLOBAL EMPRESA'!G93,'ORÇ.GLOBAL P CAIXA'!F93))</f>
        <v>0</v>
      </c>
      <c r="G94" s="163" t="n">
        <f aca="false">IF(E94&lt;&gt;0,ROUND(E94*F94,2),IF(AE94=0,(SUMIF($W$13:$W$1012,B94,$AE$13:$AE$1012)),AE94))</f>
        <v>0</v>
      </c>
      <c r="H94" s="661" t="n">
        <f aca="false">IF('ORÇ.GLOBAL P CAIXA'!K93="EXEC.",0,'ORÇ.REPROG. P CAIXA'!H94)</f>
        <v>0</v>
      </c>
      <c r="I94" s="661" t="n">
        <f aca="false">IF('ORÇ.GLOBAL P CAIXA'!K93="EXEC.",0,'ORÇ.REPROG. P CAIXA'!I94)</f>
        <v>0</v>
      </c>
      <c r="J94" s="163" t="n">
        <f aca="false">IF(H94&lt;&gt;0,ROUND(H94*I94,2),IF(AJ94=0,(SUMIF($W$13:$W$1012,B94,$AJ$13:$AJ$1012)),AJ94))</f>
        <v>0</v>
      </c>
      <c r="K94" s="163" t="n">
        <f aca="false">H94-E94</f>
        <v>0</v>
      </c>
      <c r="L94" s="163" t="n">
        <f aca="false">J94-G94</f>
        <v>0</v>
      </c>
      <c r="M94" s="662" t="str">
        <f aca="false">IF('ORÇ.GLOBAL P CAIXA'!K93="EXEC.","",IF('ORÇ.REPROG. P CAIXA'!M94&gt;0,'ORÇ.REPROG. P CAIXA'!M94,""))</f>
        <v/>
      </c>
      <c r="N94" s="663" t="str">
        <f aca="false">IF('ORÇ.GLOBAL P CAIXA'!K93="EXEC.","",IF('ORÇ.REPROG. P CAIXA'!N94&gt;0,'ORÇ.REPROG. P CAIXA'!N94,""))</f>
        <v/>
      </c>
      <c r="O94" s="166" t="str">
        <f aca="false">IF('ORÇ.GLOBAL P CAIXA'!$K93="EXEC.","",'ORÇ.REPROG. P CAIXA'!O94)</f>
        <v/>
      </c>
      <c r="P94" s="167"/>
      <c r="Q94" s="168" t="str">
        <f aca="false">IF(B94&gt;0,"ok","ocultar")</f>
        <v>ocultar</v>
      </c>
      <c r="R94" s="649"/>
      <c r="S94" s="649"/>
      <c r="T94" s="650"/>
      <c r="V94" s="88"/>
      <c r="W94" s="157" t="n">
        <f aca="false">IF(B94=0,W93,IF(ISNONTEXT(B94)=TRUE(),INT(B94),INT(LEFT(B94,FIND(".",B94)-1))))</f>
        <v>3</v>
      </c>
      <c r="X94" s="157" t="str">
        <f aca="false">IF(X95=1,1,IF(B94&lt;&gt;0,1,IF(C94&lt;&gt;0,1,IF(D94&lt;&gt;0,1,IF(E94&lt;&gt;0,1,"")))))</f>
        <v/>
      </c>
      <c r="Y94" s="157" t="str">
        <f aca="false">IF(W94=0," ",IF(W94&lt;&gt;W93,W94," "))</f>
        <v> </v>
      </c>
      <c r="Z94" s="180"/>
      <c r="AA94" s="75" t="n">
        <f aca="false">IF(W94&lt;&gt;Y94,(IF(N94=0,G94*(INFORMAÇÕES!$Q$69/INFORMAÇÕES!$Q$72),IF(N94="R",G94,0))),0)</f>
        <v>0</v>
      </c>
      <c r="AB94" s="75" t="n">
        <f aca="false">IF(W94&lt;&gt;Y94,(IF(N94=0,G94*(INFORMAÇÕES!$Q$70/INFORMAÇÕES!$Q$72),IF(N94="C",G94,0))),0)</f>
        <v>0</v>
      </c>
      <c r="AC94" s="75" t="n">
        <f aca="false">IF(W94&lt;&gt;Y94,(IF(N94=0,G94*INFORMAÇÕES!$U$115,IF(N94="CF",G94,0))),0)</f>
        <v>0</v>
      </c>
      <c r="AD94" s="75" t="n">
        <f aca="false">IF(W94&lt;&gt;Y94,(IF(N94=0,G94*INFORMAÇÕES!$U$116,IF(N94="O",G94,0))),0)</f>
        <v>0</v>
      </c>
      <c r="AE94" s="75" t="n">
        <f aca="false">IF(E94&lt;&gt;0,G94,0)</f>
        <v>0</v>
      </c>
      <c r="AF94" s="75" t="n">
        <f aca="false">IF(W94&lt;&gt;Y94,(IF(N94=0,J94*(INFORMAÇÕES!$Q$89/INFORMAÇÕES!$Q$92),IF(N94="R",J94,0))),0)</f>
        <v>0</v>
      </c>
      <c r="AG94" s="75" t="n">
        <f aca="false">IF(W94&lt;&gt;Y94,(IF(N94=0,J94*(INFORMAÇÕES!$Q$90/INFORMAÇÕES!$Q$92),IF(N94="C",J94,0))),0)</f>
        <v>0</v>
      </c>
      <c r="AH94" s="75" t="n">
        <f aca="false">IF(W94&lt;&gt;Y94,(IF(N94="",J94*INFORMAÇÕES!$U$115,IF(N94="CF",J94,0))),0)</f>
        <v>0</v>
      </c>
      <c r="AI94" s="75" t="n">
        <f aca="false">IF(W94&lt;&gt;Y94,(IF(N94="",J94*INFORMAÇÕES!$U$116,IF(N94="O",J94,0))),0)</f>
        <v>0</v>
      </c>
      <c r="AJ94" s="75" t="n">
        <f aca="false">IF(H94&lt;&gt;0,J94,0)</f>
        <v>0</v>
      </c>
      <c r="AK94" s="75" t="n">
        <f aca="false">IF(K94&lt;&gt;0,L94,0)</f>
        <v>0</v>
      </c>
    </row>
    <row r="95" s="174" customFormat="true" ht="14.25" hidden="false" customHeight="false" outlineLevel="0" collapsed="false">
      <c r="A95" s="159" t="n">
        <v>83</v>
      </c>
      <c r="B95" s="160" t="n">
        <f aca="false">IF('ORÇ.GLOBAL P CAIXA'!$K94="EXEC.",0,'ORÇ.REPROG. P CAIXA'!B95)</f>
        <v>0</v>
      </c>
      <c r="C95" s="161" t="n">
        <f aca="false">IF('ORÇ.GLOBAL P CAIXA'!$K94="EXEC.",0,'ORÇ.REPROG. P CAIXA'!C95)</f>
        <v>0</v>
      </c>
      <c r="D95" s="162" t="n">
        <f aca="false">IF('ORÇ.GLOBAL P CAIXA'!$K94="EXEC.",0,'ORÇ.REPROG. P CAIXA'!D95)</f>
        <v>0</v>
      </c>
      <c r="E95" s="163" t="n">
        <f aca="false">IF('ORÇ.GLOBAL P CAIXA'!$K94="EXEC.",0,'ORÇ.REPROG. P CAIXA'!E95)</f>
        <v>0</v>
      </c>
      <c r="F95" s="163" t="n">
        <f aca="false">IF('ORÇ.GLOBAL P CAIXA'!K94="EXEC.",0,IF('ORÇ.GLOBAL EMPRESA'!G94&gt;0,'ORÇ.GLOBAL EMPRESA'!G94,'ORÇ.GLOBAL P CAIXA'!F94))</f>
        <v>0</v>
      </c>
      <c r="G95" s="163" t="n">
        <f aca="false">IF(E95&lt;&gt;0,ROUND(E95*F95,2),IF(AE95=0,(SUMIF($W$13:$W$1012,B95,$AE$13:$AE$1012)),AE95))</f>
        <v>0</v>
      </c>
      <c r="H95" s="661" t="n">
        <f aca="false">IF('ORÇ.GLOBAL P CAIXA'!K94="EXEC.",0,'ORÇ.REPROG. P CAIXA'!H95)</f>
        <v>0</v>
      </c>
      <c r="I95" s="661" t="n">
        <f aca="false">IF('ORÇ.GLOBAL P CAIXA'!K94="EXEC.",0,'ORÇ.REPROG. P CAIXA'!I95)</f>
        <v>0</v>
      </c>
      <c r="J95" s="163" t="n">
        <f aca="false">IF(H95&lt;&gt;0,ROUND(H95*I95,2),IF(AJ95=0,(SUMIF($W$13:$W$1012,B95,$AJ$13:$AJ$1012)),AJ95))</f>
        <v>0</v>
      </c>
      <c r="K95" s="163" t="n">
        <f aca="false">H95-E95</f>
        <v>0</v>
      </c>
      <c r="L95" s="163" t="n">
        <f aca="false">J95-G95</f>
        <v>0</v>
      </c>
      <c r="M95" s="662" t="str">
        <f aca="false">IF('ORÇ.GLOBAL P CAIXA'!K94="EXEC.","",IF('ORÇ.REPROG. P CAIXA'!M95&gt;0,'ORÇ.REPROG. P CAIXA'!M95,""))</f>
        <v/>
      </c>
      <c r="N95" s="663" t="str">
        <f aca="false">IF('ORÇ.GLOBAL P CAIXA'!K94="EXEC.","",IF('ORÇ.REPROG. P CAIXA'!N95&gt;0,'ORÇ.REPROG. P CAIXA'!N95,""))</f>
        <v/>
      </c>
      <c r="O95" s="166" t="str">
        <f aca="false">IF('ORÇ.GLOBAL P CAIXA'!$K94="EXEC.","",'ORÇ.REPROG. P CAIXA'!O95)</f>
        <v/>
      </c>
      <c r="P95" s="167"/>
      <c r="Q95" s="168" t="str">
        <f aca="false">IF(B95&gt;0,"ok","ocultar")</f>
        <v>ocultar</v>
      </c>
      <c r="R95" s="649"/>
      <c r="S95" s="649"/>
      <c r="T95" s="650"/>
      <c r="V95" s="88"/>
      <c r="W95" s="157" t="n">
        <f aca="false">IF(B95=0,W94,IF(ISNONTEXT(B95)=TRUE(),INT(B95),INT(LEFT(B95,FIND(".",B95)-1))))</f>
        <v>3</v>
      </c>
      <c r="X95" s="157" t="str">
        <f aca="false">IF(X96=1,1,IF(B95&lt;&gt;0,1,IF(C95&lt;&gt;0,1,IF(D95&lt;&gt;0,1,IF(E95&lt;&gt;0,1,"")))))</f>
        <v/>
      </c>
      <c r="Y95" s="157" t="str">
        <f aca="false">IF(W95=0," ",IF(W95&lt;&gt;W94,W95," "))</f>
        <v> </v>
      </c>
      <c r="Z95" s="180"/>
      <c r="AA95" s="75" t="n">
        <f aca="false">IF(W95&lt;&gt;Y95,(IF(N95=0,G95*(INFORMAÇÕES!$Q$69/INFORMAÇÕES!$Q$72),IF(N95="R",G95,0))),0)</f>
        <v>0</v>
      </c>
      <c r="AB95" s="75" t="n">
        <f aca="false">IF(W95&lt;&gt;Y95,(IF(N95=0,G95*(INFORMAÇÕES!$Q$70/INFORMAÇÕES!$Q$72),IF(N95="C",G95,0))),0)</f>
        <v>0</v>
      </c>
      <c r="AC95" s="75" t="n">
        <f aca="false">IF(W95&lt;&gt;Y95,(IF(N95=0,G95*INFORMAÇÕES!$U$115,IF(N95="CF",G95,0))),0)</f>
        <v>0</v>
      </c>
      <c r="AD95" s="75" t="n">
        <f aca="false">IF(W95&lt;&gt;Y95,(IF(N95=0,G95*INFORMAÇÕES!$U$116,IF(N95="O",G95,0))),0)</f>
        <v>0</v>
      </c>
      <c r="AE95" s="75" t="n">
        <f aca="false">IF(E95&lt;&gt;0,G95,0)</f>
        <v>0</v>
      </c>
      <c r="AF95" s="75" t="n">
        <f aca="false">IF(W95&lt;&gt;Y95,(IF(N95=0,J95*(INFORMAÇÕES!$Q$89/INFORMAÇÕES!$Q$92),IF(N95="R",J95,0))),0)</f>
        <v>0</v>
      </c>
      <c r="AG95" s="75" t="n">
        <f aca="false">IF(W95&lt;&gt;Y95,(IF(N95=0,J95*(INFORMAÇÕES!$Q$90/INFORMAÇÕES!$Q$92),IF(N95="C",J95,0))),0)</f>
        <v>0</v>
      </c>
      <c r="AH95" s="75" t="n">
        <f aca="false">IF(W95&lt;&gt;Y95,(IF(N95="",J95*INFORMAÇÕES!$U$115,IF(N95="CF",J95,0))),0)</f>
        <v>0</v>
      </c>
      <c r="AI95" s="75" t="n">
        <f aca="false">IF(W95&lt;&gt;Y95,(IF(N95="",J95*INFORMAÇÕES!$U$116,IF(N95="O",J95,0))),0)</f>
        <v>0</v>
      </c>
      <c r="AJ95" s="75" t="n">
        <f aca="false">IF(H95&lt;&gt;0,J95,0)</f>
        <v>0</v>
      </c>
      <c r="AK95" s="75" t="n">
        <f aca="false">IF(K95&lt;&gt;0,L95,0)</f>
        <v>0</v>
      </c>
    </row>
    <row r="96" s="174" customFormat="true" ht="14.25" hidden="false" customHeight="false" outlineLevel="0" collapsed="false">
      <c r="A96" s="159" t="n">
        <v>84</v>
      </c>
      <c r="B96" s="160" t="n">
        <f aca="false">IF('ORÇ.GLOBAL P CAIXA'!$K95="EXEC.",0,'ORÇ.REPROG. P CAIXA'!B96)</f>
        <v>0</v>
      </c>
      <c r="C96" s="161" t="n">
        <f aca="false">IF('ORÇ.GLOBAL P CAIXA'!$K95="EXEC.",0,'ORÇ.REPROG. P CAIXA'!C96)</f>
        <v>0</v>
      </c>
      <c r="D96" s="162" t="n">
        <f aca="false">IF('ORÇ.GLOBAL P CAIXA'!$K95="EXEC.",0,'ORÇ.REPROG. P CAIXA'!D96)</f>
        <v>0</v>
      </c>
      <c r="E96" s="163" t="n">
        <f aca="false">IF('ORÇ.GLOBAL P CAIXA'!$K95="EXEC.",0,'ORÇ.REPROG. P CAIXA'!E96)</f>
        <v>0</v>
      </c>
      <c r="F96" s="163" t="n">
        <f aca="false">IF('ORÇ.GLOBAL P CAIXA'!K95="EXEC.",0,IF('ORÇ.GLOBAL EMPRESA'!G95&gt;0,'ORÇ.GLOBAL EMPRESA'!G95,'ORÇ.GLOBAL P CAIXA'!F95))</f>
        <v>0</v>
      </c>
      <c r="G96" s="163" t="n">
        <f aca="false">IF(E96&lt;&gt;0,ROUND(E96*F96,2),IF(AE96=0,(SUMIF($W$13:$W$1012,B96,$AE$13:$AE$1012)),AE96))</f>
        <v>0</v>
      </c>
      <c r="H96" s="661" t="n">
        <f aca="false">IF('ORÇ.GLOBAL P CAIXA'!K95="EXEC.",0,'ORÇ.REPROG. P CAIXA'!H96)</f>
        <v>0</v>
      </c>
      <c r="I96" s="661" t="n">
        <f aca="false">IF('ORÇ.GLOBAL P CAIXA'!K95="EXEC.",0,'ORÇ.REPROG. P CAIXA'!I96)</f>
        <v>0</v>
      </c>
      <c r="J96" s="163" t="n">
        <f aca="false">IF(H96&lt;&gt;0,ROUND(H96*I96,2),IF(AJ96=0,(SUMIF($W$13:$W$1012,B96,$AJ$13:$AJ$1012)),AJ96))</f>
        <v>0</v>
      </c>
      <c r="K96" s="163" t="n">
        <f aca="false">H96-E96</f>
        <v>0</v>
      </c>
      <c r="L96" s="163" t="n">
        <f aca="false">J96-G96</f>
        <v>0</v>
      </c>
      <c r="M96" s="662" t="str">
        <f aca="false">IF('ORÇ.GLOBAL P CAIXA'!K95="EXEC.","",IF('ORÇ.REPROG. P CAIXA'!M96&gt;0,'ORÇ.REPROG. P CAIXA'!M96,""))</f>
        <v/>
      </c>
      <c r="N96" s="663" t="str">
        <f aca="false">IF('ORÇ.GLOBAL P CAIXA'!K95="EXEC.","",IF('ORÇ.REPROG. P CAIXA'!N96&gt;0,'ORÇ.REPROG. P CAIXA'!N96,""))</f>
        <v/>
      </c>
      <c r="O96" s="166" t="str">
        <f aca="false">IF('ORÇ.GLOBAL P CAIXA'!$K95="EXEC.","",'ORÇ.REPROG. P CAIXA'!O96)</f>
        <v/>
      </c>
      <c r="P96" s="167"/>
      <c r="Q96" s="168" t="str">
        <f aca="false">IF(B96&gt;0,"ok","ocultar")</f>
        <v>ocultar</v>
      </c>
      <c r="R96" s="649"/>
      <c r="S96" s="649"/>
      <c r="T96" s="650"/>
      <c r="V96" s="88"/>
      <c r="W96" s="157" t="n">
        <f aca="false">IF(B96=0,W95,IF(ISNONTEXT(B96)=TRUE(),INT(B96),INT(LEFT(B96,FIND(".",B96)-1))))</f>
        <v>3</v>
      </c>
      <c r="X96" s="157" t="str">
        <f aca="false">IF(X97=1,1,IF(B96&lt;&gt;0,1,IF(C96&lt;&gt;0,1,IF(D96&lt;&gt;0,1,IF(E96&lt;&gt;0,1,"")))))</f>
        <v/>
      </c>
      <c r="Y96" s="157" t="str">
        <f aca="false">IF(W96=0," ",IF(W96&lt;&gt;W95,W96," "))</f>
        <v> </v>
      </c>
      <c r="Z96" s="180"/>
      <c r="AA96" s="75" t="n">
        <f aca="false">IF(W96&lt;&gt;Y96,(IF(N96=0,G96*(INFORMAÇÕES!$Q$69/INFORMAÇÕES!$Q$72),IF(N96="R",G96,0))),0)</f>
        <v>0</v>
      </c>
      <c r="AB96" s="75" t="n">
        <f aca="false">IF(W96&lt;&gt;Y96,(IF(N96=0,G96*(INFORMAÇÕES!$Q$70/INFORMAÇÕES!$Q$72),IF(N96="C",G96,0))),0)</f>
        <v>0</v>
      </c>
      <c r="AC96" s="75" t="n">
        <f aca="false">IF(W96&lt;&gt;Y96,(IF(N96=0,G96*INFORMAÇÕES!$U$115,IF(N96="CF",G96,0))),0)</f>
        <v>0</v>
      </c>
      <c r="AD96" s="75" t="n">
        <f aca="false">IF(W96&lt;&gt;Y96,(IF(N96=0,G96*INFORMAÇÕES!$U$116,IF(N96="O",G96,0))),0)</f>
        <v>0</v>
      </c>
      <c r="AE96" s="75" t="n">
        <f aca="false">IF(E96&lt;&gt;0,G96,0)</f>
        <v>0</v>
      </c>
      <c r="AF96" s="75" t="n">
        <f aca="false">IF(W96&lt;&gt;Y96,(IF(N96=0,J96*(INFORMAÇÕES!$Q$89/INFORMAÇÕES!$Q$92),IF(N96="R",J96,0))),0)</f>
        <v>0</v>
      </c>
      <c r="AG96" s="75" t="n">
        <f aca="false">IF(W96&lt;&gt;Y96,(IF(N96=0,J96*(INFORMAÇÕES!$Q$90/INFORMAÇÕES!$Q$92),IF(N96="C",J96,0))),0)</f>
        <v>0</v>
      </c>
      <c r="AH96" s="75" t="n">
        <f aca="false">IF(W96&lt;&gt;Y96,(IF(N96="",J96*INFORMAÇÕES!$U$115,IF(N96="CF",J96,0))),0)</f>
        <v>0</v>
      </c>
      <c r="AI96" s="75" t="n">
        <f aca="false">IF(W96&lt;&gt;Y96,(IF(N96="",J96*INFORMAÇÕES!$U$116,IF(N96="O",J96,0))),0)</f>
        <v>0</v>
      </c>
      <c r="AJ96" s="75" t="n">
        <f aca="false">IF(H96&lt;&gt;0,J96,0)</f>
        <v>0</v>
      </c>
      <c r="AK96" s="75" t="n">
        <f aca="false">IF(K96&lt;&gt;0,L96,0)</f>
        <v>0</v>
      </c>
    </row>
    <row r="97" s="174" customFormat="true" ht="14.25" hidden="false" customHeight="false" outlineLevel="0" collapsed="false">
      <c r="A97" s="159" t="n">
        <v>85</v>
      </c>
      <c r="B97" s="160" t="n">
        <f aca="false">IF('ORÇ.GLOBAL P CAIXA'!$K96="EXEC.",0,'ORÇ.REPROG. P CAIXA'!B97)</f>
        <v>0</v>
      </c>
      <c r="C97" s="161" t="n">
        <f aca="false">IF('ORÇ.GLOBAL P CAIXA'!$K96="EXEC.",0,'ORÇ.REPROG. P CAIXA'!C97)</f>
        <v>0</v>
      </c>
      <c r="D97" s="162" t="n">
        <f aca="false">IF('ORÇ.GLOBAL P CAIXA'!$K96="EXEC.",0,'ORÇ.REPROG. P CAIXA'!D97)</f>
        <v>0</v>
      </c>
      <c r="E97" s="163" t="n">
        <f aca="false">IF('ORÇ.GLOBAL P CAIXA'!$K96="EXEC.",0,'ORÇ.REPROG. P CAIXA'!E97)</f>
        <v>0</v>
      </c>
      <c r="F97" s="163" t="n">
        <f aca="false">IF('ORÇ.GLOBAL P CAIXA'!K96="EXEC.",0,IF('ORÇ.GLOBAL EMPRESA'!G96&gt;0,'ORÇ.GLOBAL EMPRESA'!G96,'ORÇ.GLOBAL P CAIXA'!F96))</f>
        <v>0</v>
      </c>
      <c r="G97" s="163" t="n">
        <f aca="false">IF(E97&lt;&gt;0,ROUND(E97*F97,2),IF(AE97=0,(SUMIF($W$13:$W$1012,B97,$AE$13:$AE$1012)),AE97))</f>
        <v>0</v>
      </c>
      <c r="H97" s="661" t="n">
        <f aca="false">IF('ORÇ.GLOBAL P CAIXA'!K96="EXEC.",0,'ORÇ.REPROG. P CAIXA'!H97)</f>
        <v>0</v>
      </c>
      <c r="I97" s="661" t="n">
        <f aca="false">IF('ORÇ.GLOBAL P CAIXA'!K96="EXEC.",0,'ORÇ.REPROG. P CAIXA'!I97)</f>
        <v>0</v>
      </c>
      <c r="J97" s="163" t="n">
        <f aca="false">IF(H97&lt;&gt;0,ROUND(H97*I97,2),IF(AJ97=0,(SUMIF($W$13:$W$1012,B97,$AJ$13:$AJ$1012)),AJ97))</f>
        <v>0</v>
      </c>
      <c r="K97" s="163" t="n">
        <f aca="false">H97-E97</f>
        <v>0</v>
      </c>
      <c r="L97" s="163" t="n">
        <f aca="false">J97-G97</f>
        <v>0</v>
      </c>
      <c r="M97" s="662" t="str">
        <f aca="false">IF('ORÇ.GLOBAL P CAIXA'!K96="EXEC.","",IF('ORÇ.REPROG. P CAIXA'!M97&gt;0,'ORÇ.REPROG. P CAIXA'!M97,""))</f>
        <v/>
      </c>
      <c r="N97" s="663" t="str">
        <f aca="false">IF('ORÇ.GLOBAL P CAIXA'!K96="EXEC.","",IF('ORÇ.REPROG. P CAIXA'!N97&gt;0,'ORÇ.REPROG. P CAIXA'!N97,""))</f>
        <v/>
      </c>
      <c r="O97" s="166" t="str">
        <f aca="false">IF('ORÇ.GLOBAL P CAIXA'!$K96="EXEC.","",'ORÇ.REPROG. P CAIXA'!O97)</f>
        <v/>
      </c>
      <c r="P97" s="167"/>
      <c r="Q97" s="168" t="str">
        <f aca="false">IF(B97&gt;0,"ok","ocultar")</f>
        <v>ocultar</v>
      </c>
      <c r="R97" s="649"/>
      <c r="S97" s="649"/>
      <c r="T97" s="650"/>
      <c r="V97" s="88"/>
      <c r="W97" s="157" t="n">
        <f aca="false">IF(B97=0,W96,IF(ISNONTEXT(B97)=TRUE(),INT(B97),INT(LEFT(B97,FIND(".",B97)-1))))</f>
        <v>3</v>
      </c>
      <c r="X97" s="157" t="str">
        <f aca="false">IF(X98=1,1,IF(B97&lt;&gt;0,1,IF(C97&lt;&gt;0,1,IF(D97&lt;&gt;0,1,IF(E97&lt;&gt;0,1,"")))))</f>
        <v/>
      </c>
      <c r="Y97" s="157" t="str">
        <f aca="false">IF(W97=0," ",IF(W97&lt;&gt;W96,W97," "))</f>
        <v> </v>
      </c>
      <c r="Z97" s="180"/>
      <c r="AA97" s="75" t="n">
        <f aca="false">IF(W97&lt;&gt;Y97,(IF(N97=0,G97*(INFORMAÇÕES!$Q$69/INFORMAÇÕES!$Q$72),IF(N97="R",G97,0))),0)</f>
        <v>0</v>
      </c>
      <c r="AB97" s="75" t="n">
        <f aca="false">IF(W97&lt;&gt;Y97,(IF(N97=0,G97*(INFORMAÇÕES!$Q$70/INFORMAÇÕES!$Q$72),IF(N97="C",G97,0))),0)</f>
        <v>0</v>
      </c>
      <c r="AC97" s="75" t="n">
        <f aca="false">IF(W97&lt;&gt;Y97,(IF(N97=0,G97*INFORMAÇÕES!$U$115,IF(N97="CF",G97,0))),0)</f>
        <v>0</v>
      </c>
      <c r="AD97" s="75" t="n">
        <f aca="false">IF(W97&lt;&gt;Y97,(IF(N97=0,G97*INFORMAÇÕES!$U$116,IF(N97="O",G97,0))),0)</f>
        <v>0</v>
      </c>
      <c r="AE97" s="75" t="n">
        <f aca="false">IF(E97&lt;&gt;0,G97,0)</f>
        <v>0</v>
      </c>
      <c r="AF97" s="75" t="n">
        <f aca="false">IF(W97&lt;&gt;Y97,(IF(N97=0,J97*(INFORMAÇÕES!$Q$89/INFORMAÇÕES!$Q$92),IF(N97="R",J97,0))),0)</f>
        <v>0</v>
      </c>
      <c r="AG97" s="75" t="n">
        <f aca="false">IF(W97&lt;&gt;Y97,(IF(N97=0,J97*(INFORMAÇÕES!$Q$90/INFORMAÇÕES!$Q$92),IF(N97="C",J97,0))),0)</f>
        <v>0</v>
      </c>
      <c r="AH97" s="75" t="n">
        <f aca="false">IF(W97&lt;&gt;Y97,(IF(N97="",J97*INFORMAÇÕES!$U$115,IF(N97="CF",J97,0))),0)</f>
        <v>0</v>
      </c>
      <c r="AI97" s="75" t="n">
        <f aca="false">IF(W97&lt;&gt;Y97,(IF(N97="",J97*INFORMAÇÕES!$U$116,IF(N97="O",J97,0))),0)</f>
        <v>0</v>
      </c>
      <c r="AJ97" s="75" t="n">
        <f aca="false">IF(H97&lt;&gt;0,J97,0)</f>
        <v>0</v>
      </c>
      <c r="AK97" s="75" t="n">
        <f aca="false">IF(K97&lt;&gt;0,L97,0)</f>
        <v>0</v>
      </c>
    </row>
    <row r="98" s="174" customFormat="true" ht="14.25" hidden="false" customHeight="false" outlineLevel="0" collapsed="false">
      <c r="A98" s="159" t="n">
        <v>86</v>
      </c>
      <c r="B98" s="160" t="n">
        <f aca="false">IF('ORÇ.GLOBAL P CAIXA'!$K97="EXEC.",0,'ORÇ.REPROG. P CAIXA'!B98)</f>
        <v>0</v>
      </c>
      <c r="C98" s="161" t="n">
        <f aca="false">IF('ORÇ.GLOBAL P CAIXA'!$K97="EXEC.",0,'ORÇ.REPROG. P CAIXA'!C98)</f>
        <v>0</v>
      </c>
      <c r="D98" s="162" t="n">
        <f aca="false">IF('ORÇ.GLOBAL P CAIXA'!$K97="EXEC.",0,'ORÇ.REPROG. P CAIXA'!D98)</f>
        <v>0</v>
      </c>
      <c r="E98" s="163" t="n">
        <f aca="false">IF('ORÇ.GLOBAL P CAIXA'!$K97="EXEC.",0,'ORÇ.REPROG. P CAIXA'!E98)</f>
        <v>0</v>
      </c>
      <c r="F98" s="163" t="n">
        <f aca="false">IF('ORÇ.GLOBAL P CAIXA'!K97="EXEC.",0,IF('ORÇ.GLOBAL EMPRESA'!G97&gt;0,'ORÇ.GLOBAL EMPRESA'!G97,'ORÇ.GLOBAL P CAIXA'!F97))</f>
        <v>0</v>
      </c>
      <c r="G98" s="163" t="n">
        <f aca="false">IF(E98&lt;&gt;0,ROUND(E98*F98,2),IF(AE98=0,(SUMIF($W$13:$W$1012,B98,$AE$13:$AE$1012)),AE98))</f>
        <v>0</v>
      </c>
      <c r="H98" s="661" t="n">
        <f aca="false">IF('ORÇ.GLOBAL P CAIXA'!K97="EXEC.",0,'ORÇ.REPROG. P CAIXA'!H98)</f>
        <v>0</v>
      </c>
      <c r="I98" s="661" t="n">
        <f aca="false">IF('ORÇ.GLOBAL P CAIXA'!K97="EXEC.",0,'ORÇ.REPROG. P CAIXA'!I98)</f>
        <v>0</v>
      </c>
      <c r="J98" s="163" t="n">
        <f aca="false">IF(H98&lt;&gt;0,ROUND(H98*I98,2),IF(AJ98=0,(SUMIF($W$13:$W$1012,B98,$AJ$13:$AJ$1012)),AJ98))</f>
        <v>0</v>
      </c>
      <c r="K98" s="163" t="n">
        <f aca="false">H98-E98</f>
        <v>0</v>
      </c>
      <c r="L98" s="163" t="n">
        <f aca="false">J98-G98</f>
        <v>0</v>
      </c>
      <c r="M98" s="662" t="str">
        <f aca="false">IF('ORÇ.GLOBAL P CAIXA'!K97="EXEC.","",IF('ORÇ.REPROG. P CAIXA'!M98&gt;0,'ORÇ.REPROG. P CAIXA'!M98,""))</f>
        <v/>
      </c>
      <c r="N98" s="663" t="str">
        <f aca="false">IF('ORÇ.GLOBAL P CAIXA'!K97="EXEC.","",IF('ORÇ.REPROG. P CAIXA'!N98&gt;0,'ORÇ.REPROG. P CAIXA'!N98,""))</f>
        <v/>
      </c>
      <c r="O98" s="166" t="str">
        <f aca="false">IF('ORÇ.GLOBAL P CAIXA'!$K97="EXEC.","",'ORÇ.REPROG. P CAIXA'!O98)</f>
        <v/>
      </c>
      <c r="P98" s="167"/>
      <c r="Q98" s="168" t="str">
        <f aca="false">IF(B98&gt;0,"ok","ocultar")</f>
        <v>ocultar</v>
      </c>
      <c r="R98" s="649"/>
      <c r="S98" s="649"/>
      <c r="T98" s="650"/>
      <c r="V98" s="88"/>
      <c r="W98" s="157" t="n">
        <f aca="false">IF(B98=0,W97,IF(ISNONTEXT(B98)=TRUE(),INT(B98),INT(LEFT(B98,FIND(".",B98)-1))))</f>
        <v>3</v>
      </c>
      <c r="X98" s="157" t="str">
        <f aca="false">IF(X99=1,1,IF(B98&lt;&gt;0,1,IF(C98&lt;&gt;0,1,IF(D98&lt;&gt;0,1,IF(E98&lt;&gt;0,1,"")))))</f>
        <v/>
      </c>
      <c r="Y98" s="157" t="str">
        <f aca="false">IF(W98=0," ",IF(W98&lt;&gt;W97,W98," "))</f>
        <v> </v>
      </c>
      <c r="Z98" s="180"/>
      <c r="AA98" s="75" t="n">
        <f aca="false">IF(W98&lt;&gt;Y98,(IF(N98=0,G98*(INFORMAÇÕES!$Q$69/INFORMAÇÕES!$Q$72),IF(N98="R",G98,0))),0)</f>
        <v>0</v>
      </c>
      <c r="AB98" s="75" t="n">
        <f aca="false">IF(W98&lt;&gt;Y98,(IF(N98=0,G98*(INFORMAÇÕES!$Q$70/INFORMAÇÕES!$Q$72),IF(N98="C",G98,0))),0)</f>
        <v>0</v>
      </c>
      <c r="AC98" s="75" t="n">
        <f aca="false">IF(W98&lt;&gt;Y98,(IF(N98=0,G98*INFORMAÇÕES!$U$115,IF(N98="CF",G98,0))),0)</f>
        <v>0</v>
      </c>
      <c r="AD98" s="75" t="n">
        <f aca="false">IF(W98&lt;&gt;Y98,(IF(N98=0,G98*INFORMAÇÕES!$U$116,IF(N98="O",G98,0))),0)</f>
        <v>0</v>
      </c>
      <c r="AE98" s="75" t="n">
        <f aca="false">IF(E98&lt;&gt;0,G98,0)</f>
        <v>0</v>
      </c>
      <c r="AF98" s="75" t="n">
        <f aca="false">IF(W98&lt;&gt;Y98,(IF(N98=0,J98*(INFORMAÇÕES!$Q$89/INFORMAÇÕES!$Q$92),IF(N98="R",J98,0))),0)</f>
        <v>0</v>
      </c>
      <c r="AG98" s="75" t="n">
        <f aca="false">IF(W98&lt;&gt;Y98,(IF(N98=0,J98*(INFORMAÇÕES!$Q$90/INFORMAÇÕES!$Q$92),IF(N98="C",J98,0))),0)</f>
        <v>0</v>
      </c>
      <c r="AH98" s="75" t="n">
        <f aca="false">IF(W98&lt;&gt;Y98,(IF(N98="",J98*INFORMAÇÕES!$U$115,IF(N98="CF",J98,0))),0)</f>
        <v>0</v>
      </c>
      <c r="AI98" s="75" t="n">
        <f aca="false">IF(W98&lt;&gt;Y98,(IF(N98="",J98*INFORMAÇÕES!$U$116,IF(N98="O",J98,0))),0)</f>
        <v>0</v>
      </c>
      <c r="AJ98" s="75" t="n">
        <f aca="false">IF(H98&lt;&gt;0,J98,0)</f>
        <v>0</v>
      </c>
      <c r="AK98" s="75" t="n">
        <f aca="false">IF(K98&lt;&gt;0,L98,0)</f>
        <v>0</v>
      </c>
    </row>
    <row r="99" s="174" customFormat="true" ht="14.25" hidden="false" customHeight="false" outlineLevel="0" collapsed="false">
      <c r="A99" s="159" t="n">
        <v>87</v>
      </c>
      <c r="B99" s="160" t="n">
        <f aca="false">IF('ORÇ.GLOBAL P CAIXA'!$K98="EXEC.",0,'ORÇ.REPROG. P CAIXA'!B99)</f>
        <v>0</v>
      </c>
      <c r="C99" s="161" t="n">
        <f aca="false">IF('ORÇ.GLOBAL P CAIXA'!$K98="EXEC.",0,'ORÇ.REPROG. P CAIXA'!C99)</f>
        <v>0</v>
      </c>
      <c r="D99" s="162" t="n">
        <f aca="false">IF('ORÇ.GLOBAL P CAIXA'!$K98="EXEC.",0,'ORÇ.REPROG. P CAIXA'!D99)</f>
        <v>0</v>
      </c>
      <c r="E99" s="163" t="n">
        <f aca="false">IF('ORÇ.GLOBAL P CAIXA'!$K98="EXEC.",0,'ORÇ.REPROG. P CAIXA'!E99)</f>
        <v>0</v>
      </c>
      <c r="F99" s="163" t="n">
        <f aca="false">IF('ORÇ.GLOBAL P CAIXA'!K98="EXEC.",0,IF('ORÇ.GLOBAL EMPRESA'!G98&gt;0,'ORÇ.GLOBAL EMPRESA'!G98,'ORÇ.GLOBAL P CAIXA'!F98))</f>
        <v>0</v>
      </c>
      <c r="G99" s="163" t="n">
        <f aca="false">IF(E99&lt;&gt;0,ROUND(E99*F99,2),IF(AE99=0,(SUMIF($W$13:$W$1012,B99,$AE$13:$AE$1012)),AE99))</f>
        <v>0</v>
      </c>
      <c r="H99" s="661" t="n">
        <f aca="false">IF('ORÇ.GLOBAL P CAIXA'!K98="EXEC.",0,'ORÇ.REPROG. P CAIXA'!H99)</f>
        <v>0</v>
      </c>
      <c r="I99" s="661" t="n">
        <f aca="false">IF('ORÇ.GLOBAL P CAIXA'!K98="EXEC.",0,'ORÇ.REPROG. P CAIXA'!I99)</f>
        <v>0</v>
      </c>
      <c r="J99" s="163" t="n">
        <f aca="false">IF(H99&lt;&gt;0,ROUND(H99*I99,2),IF(AJ99=0,(SUMIF($W$13:$W$1012,B99,$AJ$13:$AJ$1012)),AJ99))</f>
        <v>0</v>
      </c>
      <c r="K99" s="163" t="n">
        <f aca="false">H99-E99</f>
        <v>0</v>
      </c>
      <c r="L99" s="163" t="n">
        <f aca="false">J99-G99</f>
        <v>0</v>
      </c>
      <c r="M99" s="662" t="str">
        <f aca="false">IF('ORÇ.GLOBAL P CAIXA'!K98="EXEC.","",IF('ORÇ.REPROG. P CAIXA'!M99&gt;0,'ORÇ.REPROG. P CAIXA'!M99,""))</f>
        <v/>
      </c>
      <c r="N99" s="663" t="str">
        <f aca="false">IF('ORÇ.GLOBAL P CAIXA'!K98="EXEC.","",IF('ORÇ.REPROG. P CAIXA'!N99&gt;0,'ORÇ.REPROG. P CAIXA'!N99,""))</f>
        <v/>
      </c>
      <c r="O99" s="166" t="str">
        <f aca="false">IF('ORÇ.GLOBAL P CAIXA'!$K98="EXEC.","",'ORÇ.REPROG. P CAIXA'!O99)</f>
        <v/>
      </c>
      <c r="P99" s="167"/>
      <c r="Q99" s="168" t="str">
        <f aca="false">IF(B99&gt;0,"ok","ocultar")</f>
        <v>ocultar</v>
      </c>
      <c r="R99" s="649"/>
      <c r="S99" s="649"/>
      <c r="T99" s="650"/>
      <c r="V99" s="88"/>
      <c r="W99" s="157" t="n">
        <f aca="false">IF(B99=0,W98,IF(ISNONTEXT(B99)=TRUE(),INT(B99),INT(LEFT(B99,FIND(".",B99)-1))))</f>
        <v>3</v>
      </c>
      <c r="X99" s="157" t="str">
        <f aca="false">IF(X100=1,1,IF(B99&lt;&gt;0,1,IF(C99&lt;&gt;0,1,IF(D99&lt;&gt;0,1,IF(E99&lt;&gt;0,1,"")))))</f>
        <v/>
      </c>
      <c r="Y99" s="157" t="str">
        <f aca="false">IF(W99=0," ",IF(W99&lt;&gt;W98,W99," "))</f>
        <v> </v>
      </c>
      <c r="Z99" s="180"/>
      <c r="AA99" s="75" t="n">
        <f aca="false">IF(W99&lt;&gt;Y99,(IF(N99=0,G99*(INFORMAÇÕES!$Q$69/INFORMAÇÕES!$Q$72),IF(N99="R",G99,0))),0)</f>
        <v>0</v>
      </c>
      <c r="AB99" s="75" t="n">
        <f aca="false">IF(W99&lt;&gt;Y99,(IF(N99=0,G99*(INFORMAÇÕES!$Q$70/INFORMAÇÕES!$Q$72),IF(N99="C",G99,0))),0)</f>
        <v>0</v>
      </c>
      <c r="AC99" s="75" t="n">
        <f aca="false">IF(W99&lt;&gt;Y99,(IF(N99=0,G99*INFORMAÇÕES!$U$115,IF(N99="CF",G99,0))),0)</f>
        <v>0</v>
      </c>
      <c r="AD99" s="75" t="n">
        <f aca="false">IF(W99&lt;&gt;Y99,(IF(N99=0,G99*INFORMAÇÕES!$U$116,IF(N99="O",G99,0))),0)</f>
        <v>0</v>
      </c>
      <c r="AE99" s="75" t="n">
        <f aca="false">IF(E99&lt;&gt;0,G99,0)</f>
        <v>0</v>
      </c>
      <c r="AF99" s="75" t="n">
        <f aca="false">IF(W99&lt;&gt;Y99,(IF(N99=0,J99*(INFORMAÇÕES!$Q$89/INFORMAÇÕES!$Q$92),IF(N99="R",J99,0))),0)</f>
        <v>0</v>
      </c>
      <c r="AG99" s="75" t="n">
        <f aca="false">IF(W99&lt;&gt;Y99,(IF(N99=0,J99*(INFORMAÇÕES!$Q$90/INFORMAÇÕES!$Q$92),IF(N99="C",J99,0))),0)</f>
        <v>0</v>
      </c>
      <c r="AH99" s="75" t="n">
        <f aca="false">IF(W99&lt;&gt;Y99,(IF(N99="",J99*INFORMAÇÕES!$U$115,IF(N99="CF",J99,0))),0)</f>
        <v>0</v>
      </c>
      <c r="AI99" s="75" t="n">
        <f aca="false">IF(W99&lt;&gt;Y99,(IF(N99="",J99*INFORMAÇÕES!$U$116,IF(N99="O",J99,0))),0)</f>
        <v>0</v>
      </c>
      <c r="AJ99" s="75" t="n">
        <f aca="false">IF(H99&lt;&gt;0,J99,0)</f>
        <v>0</v>
      </c>
      <c r="AK99" s="75" t="n">
        <f aca="false">IF(K99&lt;&gt;0,L99,0)</f>
        <v>0</v>
      </c>
    </row>
    <row r="100" s="174" customFormat="true" ht="14.25" hidden="false" customHeight="false" outlineLevel="0" collapsed="false">
      <c r="A100" s="159" t="n">
        <v>88</v>
      </c>
      <c r="B100" s="160" t="n">
        <f aca="false">IF('ORÇ.GLOBAL P CAIXA'!$K99="EXEC.",0,'ORÇ.REPROG. P CAIXA'!B100)</f>
        <v>0</v>
      </c>
      <c r="C100" s="161" t="n">
        <f aca="false">IF('ORÇ.GLOBAL P CAIXA'!$K99="EXEC.",0,'ORÇ.REPROG. P CAIXA'!C100)</f>
        <v>0</v>
      </c>
      <c r="D100" s="162" t="n">
        <f aca="false">IF('ORÇ.GLOBAL P CAIXA'!$K99="EXEC.",0,'ORÇ.REPROG. P CAIXA'!D100)</f>
        <v>0</v>
      </c>
      <c r="E100" s="163" t="n">
        <f aca="false">IF('ORÇ.GLOBAL P CAIXA'!$K99="EXEC.",0,'ORÇ.REPROG. P CAIXA'!E100)</f>
        <v>0</v>
      </c>
      <c r="F100" s="163" t="n">
        <f aca="false">IF('ORÇ.GLOBAL P CAIXA'!K99="EXEC.",0,IF('ORÇ.GLOBAL EMPRESA'!G99&gt;0,'ORÇ.GLOBAL EMPRESA'!G99,'ORÇ.GLOBAL P CAIXA'!F99))</f>
        <v>0</v>
      </c>
      <c r="G100" s="163" t="n">
        <f aca="false">IF(E100&lt;&gt;0,ROUND(E100*F100,2),IF(AE100=0,(SUMIF($W$13:$W$1012,B100,$AE$13:$AE$1012)),AE100))</f>
        <v>0</v>
      </c>
      <c r="H100" s="661" t="n">
        <f aca="false">IF('ORÇ.GLOBAL P CAIXA'!K99="EXEC.",0,'ORÇ.REPROG. P CAIXA'!H100)</f>
        <v>0</v>
      </c>
      <c r="I100" s="661" t="n">
        <f aca="false">IF('ORÇ.GLOBAL P CAIXA'!K99="EXEC.",0,'ORÇ.REPROG. P CAIXA'!I100)</f>
        <v>0</v>
      </c>
      <c r="J100" s="163" t="n">
        <f aca="false">IF(H100&lt;&gt;0,ROUND(H100*I100,2),IF(AJ100=0,(SUMIF($W$13:$W$1012,B100,$AJ$13:$AJ$1012)),AJ100))</f>
        <v>0</v>
      </c>
      <c r="K100" s="163" t="n">
        <f aca="false">H100-E100</f>
        <v>0</v>
      </c>
      <c r="L100" s="163" t="n">
        <f aca="false">J100-G100</f>
        <v>0</v>
      </c>
      <c r="M100" s="662" t="str">
        <f aca="false">IF('ORÇ.GLOBAL P CAIXA'!K99="EXEC.","",IF('ORÇ.REPROG. P CAIXA'!M100&gt;0,'ORÇ.REPROG. P CAIXA'!M100,""))</f>
        <v/>
      </c>
      <c r="N100" s="663" t="str">
        <f aca="false">IF('ORÇ.GLOBAL P CAIXA'!K99="EXEC.","",IF('ORÇ.REPROG. P CAIXA'!N100&gt;0,'ORÇ.REPROG. P CAIXA'!N100,""))</f>
        <v/>
      </c>
      <c r="O100" s="166" t="str">
        <f aca="false">IF('ORÇ.GLOBAL P CAIXA'!$K99="EXEC.","",'ORÇ.REPROG. P CAIXA'!O100)</f>
        <v/>
      </c>
      <c r="P100" s="167"/>
      <c r="Q100" s="168" t="str">
        <f aca="false">IF(B100&gt;0,"ok","ocultar")</f>
        <v>ocultar</v>
      </c>
      <c r="R100" s="649"/>
      <c r="S100" s="649"/>
      <c r="T100" s="650"/>
      <c r="V100" s="88"/>
      <c r="W100" s="157" t="n">
        <f aca="false">IF(B100=0,W99,IF(ISNONTEXT(B100)=TRUE(),INT(B100),INT(LEFT(B100,FIND(".",B100)-1))))</f>
        <v>3</v>
      </c>
      <c r="X100" s="157" t="str">
        <f aca="false">IF(X101=1,1,IF(B100&lt;&gt;0,1,IF(C100&lt;&gt;0,1,IF(D100&lt;&gt;0,1,IF(E100&lt;&gt;0,1,"")))))</f>
        <v/>
      </c>
      <c r="Y100" s="157" t="str">
        <f aca="false">IF(W100=0," ",IF(W100&lt;&gt;W99,W100," "))</f>
        <v> </v>
      </c>
      <c r="Z100" s="180"/>
      <c r="AA100" s="75" t="n">
        <f aca="false">IF(W100&lt;&gt;Y100,(IF(N100=0,G100*(INFORMAÇÕES!$Q$69/INFORMAÇÕES!$Q$72),IF(N100="R",G100,0))),0)</f>
        <v>0</v>
      </c>
      <c r="AB100" s="75" t="n">
        <f aca="false">IF(W100&lt;&gt;Y100,(IF(N100=0,G100*(INFORMAÇÕES!$Q$70/INFORMAÇÕES!$Q$72),IF(N100="C",G100,0))),0)</f>
        <v>0</v>
      </c>
      <c r="AC100" s="75" t="n">
        <f aca="false">IF(W100&lt;&gt;Y100,(IF(N100=0,G100*INFORMAÇÕES!$U$115,IF(N100="CF",G100,0))),0)</f>
        <v>0</v>
      </c>
      <c r="AD100" s="75" t="n">
        <f aca="false">IF(W100&lt;&gt;Y100,(IF(N100=0,G100*INFORMAÇÕES!$U$116,IF(N100="O",G100,0))),0)</f>
        <v>0</v>
      </c>
      <c r="AE100" s="75" t="n">
        <f aca="false">IF(E100&lt;&gt;0,G100,0)</f>
        <v>0</v>
      </c>
      <c r="AF100" s="75" t="n">
        <f aca="false">IF(W100&lt;&gt;Y100,(IF(N100=0,J100*(INFORMAÇÕES!$Q$89/INFORMAÇÕES!$Q$92),IF(N100="R",J100,0))),0)</f>
        <v>0</v>
      </c>
      <c r="AG100" s="75" t="n">
        <f aca="false">IF(W100&lt;&gt;Y100,(IF(N100=0,J100*(INFORMAÇÕES!$Q$90/INFORMAÇÕES!$Q$92),IF(N100="C",J100,0))),0)</f>
        <v>0</v>
      </c>
      <c r="AH100" s="75" t="n">
        <f aca="false">IF(W100&lt;&gt;Y100,(IF(N100="",J100*INFORMAÇÕES!$U$115,IF(N100="CF",J100,0))),0)</f>
        <v>0</v>
      </c>
      <c r="AI100" s="75" t="n">
        <f aca="false">IF(W100&lt;&gt;Y100,(IF(N100="",J100*INFORMAÇÕES!$U$116,IF(N100="O",J100,0))),0)</f>
        <v>0</v>
      </c>
      <c r="AJ100" s="75" t="n">
        <f aca="false">IF(H100&lt;&gt;0,J100,0)</f>
        <v>0</v>
      </c>
      <c r="AK100" s="75" t="n">
        <f aca="false">IF(K100&lt;&gt;0,L100,0)</f>
        <v>0</v>
      </c>
    </row>
    <row r="101" s="174" customFormat="true" ht="14.25" hidden="false" customHeight="false" outlineLevel="0" collapsed="false">
      <c r="A101" s="159" t="n">
        <v>89</v>
      </c>
      <c r="B101" s="160" t="n">
        <f aca="false">IF('ORÇ.GLOBAL P CAIXA'!$K100="EXEC.",0,'ORÇ.REPROG. P CAIXA'!B101)</f>
        <v>0</v>
      </c>
      <c r="C101" s="161" t="n">
        <f aca="false">IF('ORÇ.GLOBAL P CAIXA'!$K100="EXEC.",0,'ORÇ.REPROG. P CAIXA'!C101)</f>
        <v>0</v>
      </c>
      <c r="D101" s="162" t="n">
        <f aca="false">IF('ORÇ.GLOBAL P CAIXA'!$K100="EXEC.",0,'ORÇ.REPROG. P CAIXA'!D101)</f>
        <v>0</v>
      </c>
      <c r="E101" s="163" t="n">
        <f aca="false">IF('ORÇ.GLOBAL P CAIXA'!$K100="EXEC.",0,'ORÇ.REPROG. P CAIXA'!E101)</f>
        <v>0</v>
      </c>
      <c r="F101" s="163" t="n">
        <f aca="false">IF('ORÇ.GLOBAL P CAIXA'!K100="EXEC.",0,IF('ORÇ.GLOBAL EMPRESA'!G100&gt;0,'ORÇ.GLOBAL EMPRESA'!G100,'ORÇ.GLOBAL P CAIXA'!F100))</f>
        <v>0</v>
      </c>
      <c r="G101" s="163" t="n">
        <f aca="false">IF(E101&lt;&gt;0,ROUND(E101*F101,2),IF(AE101=0,(SUMIF($W$13:$W$1012,B101,$AE$13:$AE$1012)),AE101))</f>
        <v>0</v>
      </c>
      <c r="H101" s="661" t="n">
        <f aca="false">IF('ORÇ.GLOBAL P CAIXA'!K100="EXEC.",0,'ORÇ.REPROG. P CAIXA'!H101)</f>
        <v>0</v>
      </c>
      <c r="I101" s="661" t="n">
        <f aca="false">IF('ORÇ.GLOBAL P CAIXA'!K100="EXEC.",0,'ORÇ.REPROG. P CAIXA'!I101)</f>
        <v>0</v>
      </c>
      <c r="J101" s="163" t="n">
        <f aca="false">IF(H101&lt;&gt;0,ROUND(H101*I101,2),IF(AJ101=0,(SUMIF($W$13:$W$1012,B101,$AJ$13:$AJ$1012)),AJ101))</f>
        <v>0</v>
      </c>
      <c r="K101" s="163" t="n">
        <f aca="false">H101-E101</f>
        <v>0</v>
      </c>
      <c r="L101" s="163" t="n">
        <f aca="false">J101-G101</f>
        <v>0</v>
      </c>
      <c r="M101" s="662" t="str">
        <f aca="false">IF('ORÇ.GLOBAL P CAIXA'!K100="EXEC.","",IF('ORÇ.REPROG. P CAIXA'!M101&gt;0,'ORÇ.REPROG. P CAIXA'!M101,""))</f>
        <v/>
      </c>
      <c r="N101" s="663" t="str">
        <f aca="false">IF('ORÇ.GLOBAL P CAIXA'!K100="EXEC.","",IF('ORÇ.REPROG. P CAIXA'!N101&gt;0,'ORÇ.REPROG. P CAIXA'!N101,""))</f>
        <v/>
      </c>
      <c r="O101" s="166" t="str">
        <f aca="false">IF('ORÇ.GLOBAL P CAIXA'!$K100="EXEC.","",'ORÇ.REPROG. P CAIXA'!O101)</f>
        <v/>
      </c>
      <c r="P101" s="167"/>
      <c r="Q101" s="168" t="str">
        <f aca="false">IF(B101&gt;0,"ok","ocultar")</f>
        <v>ocultar</v>
      </c>
      <c r="R101" s="649"/>
      <c r="S101" s="649"/>
      <c r="T101" s="650"/>
      <c r="V101" s="88"/>
      <c r="W101" s="157" t="n">
        <f aca="false">IF(B101=0,W100,IF(ISNONTEXT(B101)=TRUE(),INT(B101),INT(LEFT(B101,FIND(".",B101)-1))))</f>
        <v>3</v>
      </c>
      <c r="X101" s="157" t="str">
        <f aca="false">IF(X102=1,1,IF(B101&lt;&gt;0,1,IF(C101&lt;&gt;0,1,IF(D101&lt;&gt;0,1,IF(E101&lt;&gt;0,1,"")))))</f>
        <v/>
      </c>
      <c r="Y101" s="157" t="str">
        <f aca="false">IF(W101=0," ",IF(W101&lt;&gt;W100,W101," "))</f>
        <v> </v>
      </c>
      <c r="Z101" s="180"/>
      <c r="AA101" s="75" t="n">
        <f aca="false">IF(W101&lt;&gt;Y101,(IF(N101=0,G101*(INFORMAÇÕES!$Q$69/INFORMAÇÕES!$Q$72),IF(N101="R",G101,0))),0)</f>
        <v>0</v>
      </c>
      <c r="AB101" s="75" t="n">
        <f aca="false">IF(W101&lt;&gt;Y101,(IF(N101=0,G101*(INFORMAÇÕES!$Q$70/INFORMAÇÕES!$Q$72),IF(N101="C",G101,0))),0)</f>
        <v>0</v>
      </c>
      <c r="AC101" s="75" t="n">
        <f aca="false">IF(W101&lt;&gt;Y101,(IF(N101=0,G101*INFORMAÇÕES!$U$115,IF(N101="CF",G101,0))),0)</f>
        <v>0</v>
      </c>
      <c r="AD101" s="75" t="n">
        <f aca="false">IF(W101&lt;&gt;Y101,(IF(N101=0,G101*INFORMAÇÕES!$U$116,IF(N101="O",G101,0))),0)</f>
        <v>0</v>
      </c>
      <c r="AE101" s="75" t="n">
        <f aca="false">IF(E101&lt;&gt;0,G101,0)</f>
        <v>0</v>
      </c>
      <c r="AF101" s="75" t="n">
        <f aca="false">IF(W101&lt;&gt;Y101,(IF(N101=0,J101*(INFORMAÇÕES!$Q$89/INFORMAÇÕES!$Q$92),IF(N101="R",J101,0))),0)</f>
        <v>0</v>
      </c>
      <c r="AG101" s="75" t="n">
        <f aca="false">IF(W101&lt;&gt;Y101,(IF(N101=0,J101*(INFORMAÇÕES!$Q$90/INFORMAÇÕES!$Q$92),IF(N101="C",J101,0))),0)</f>
        <v>0</v>
      </c>
      <c r="AH101" s="75" t="n">
        <f aca="false">IF(W101&lt;&gt;Y101,(IF(N101="",J101*INFORMAÇÕES!$U$115,IF(N101="CF",J101,0))),0)</f>
        <v>0</v>
      </c>
      <c r="AI101" s="75" t="n">
        <f aca="false">IF(W101&lt;&gt;Y101,(IF(N101="",J101*INFORMAÇÕES!$U$116,IF(N101="O",J101,0))),0)</f>
        <v>0</v>
      </c>
      <c r="AJ101" s="75" t="n">
        <f aca="false">IF(H101&lt;&gt;0,J101,0)</f>
        <v>0</v>
      </c>
      <c r="AK101" s="75" t="n">
        <f aca="false">IF(K101&lt;&gt;0,L101,0)</f>
        <v>0</v>
      </c>
    </row>
    <row r="102" s="174" customFormat="true" ht="14.25" hidden="false" customHeight="false" outlineLevel="0" collapsed="false">
      <c r="A102" s="159" t="n">
        <v>90</v>
      </c>
      <c r="B102" s="160" t="n">
        <f aca="false">IF('ORÇ.GLOBAL P CAIXA'!$K101="EXEC.",0,'ORÇ.REPROG. P CAIXA'!B102)</f>
        <v>0</v>
      </c>
      <c r="C102" s="161" t="n">
        <f aca="false">IF('ORÇ.GLOBAL P CAIXA'!$K101="EXEC.",0,'ORÇ.REPROG. P CAIXA'!C102)</f>
        <v>0</v>
      </c>
      <c r="D102" s="162" t="n">
        <f aca="false">IF('ORÇ.GLOBAL P CAIXA'!$K101="EXEC.",0,'ORÇ.REPROG. P CAIXA'!D102)</f>
        <v>0</v>
      </c>
      <c r="E102" s="163" t="n">
        <f aca="false">IF('ORÇ.GLOBAL P CAIXA'!$K101="EXEC.",0,'ORÇ.REPROG. P CAIXA'!E102)</f>
        <v>0</v>
      </c>
      <c r="F102" s="163" t="n">
        <f aca="false">IF('ORÇ.GLOBAL P CAIXA'!K101="EXEC.",0,IF('ORÇ.GLOBAL EMPRESA'!G101&gt;0,'ORÇ.GLOBAL EMPRESA'!G101,'ORÇ.GLOBAL P CAIXA'!F101))</f>
        <v>0</v>
      </c>
      <c r="G102" s="163" t="n">
        <f aca="false">IF(E102&lt;&gt;0,ROUND(E102*F102,2),IF(AE102=0,(SUMIF($W$13:$W$1012,B102,$AE$13:$AE$1012)),AE102))</f>
        <v>0</v>
      </c>
      <c r="H102" s="661" t="n">
        <f aca="false">IF('ORÇ.GLOBAL P CAIXA'!K101="EXEC.",0,'ORÇ.REPROG. P CAIXA'!H102)</f>
        <v>0</v>
      </c>
      <c r="I102" s="661" t="n">
        <f aca="false">IF('ORÇ.GLOBAL P CAIXA'!K101="EXEC.",0,'ORÇ.REPROG. P CAIXA'!I102)</f>
        <v>0</v>
      </c>
      <c r="J102" s="163" t="n">
        <f aca="false">IF(H102&lt;&gt;0,ROUND(H102*I102,2),IF(AJ102=0,(SUMIF($W$13:$W$1012,B102,$AJ$13:$AJ$1012)),AJ102))</f>
        <v>0</v>
      </c>
      <c r="K102" s="163" t="n">
        <f aca="false">H102-E102</f>
        <v>0</v>
      </c>
      <c r="L102" s="163" t="n">
        <f aca="false">J102-G102</f>
        <v>0</v>
      </c>
      <c r="M102" s="662" t="str">
        <f aca="false">IF('ORÇ.GLOBAL P CAIXA'!K101="EXEC.","",IF('ORÇ.REPROG. P CAIXA'!M102&gt;0,'ORÇ.REPROG. P CAIXA'!M102,""))</f>
        <v/>
      </c>
      <c r="N102" s="663" t="str">
        <f aca="false">IF('ORÇ.GLOBAL P CAIXA'!K101="EXEC.","",IF('ORÇ.REPROG. P CAIXA'!N102&gt;0,'ORÇ.REPROG. P CAIXA'!N102,""))</f>
        <v/>
      </c>
      <c r="O102" s="166" t="str">
        <f aca="false">IF('ORÇ.GLOBAL P CAIXA'!$K101="EXEC.","",'ORÇ.REPROG. P CAIXA'!O102)</f>
        <v/>
      </c>
      <c r="P102" s="167"/>
      <c r="Q102" s="168" t="str">
        <f aca="false">IF(B102&gt;0,"ok","ocultar")</f>
        <v>ocultar</v>
      </c>
      <c r="R102" s="649"/>
      <c r="S102" s="649"/>
      <c r="T102" s="650"/>
      <c r="V102" s="88"/>
      <c r="W102" s="157" t="n">
        <f aca="false">IF(B102=0,W101,IF(ISNONTEXT(B102)=TRUE(),INT(B102),INT(LEFT(B102,FIND(".",B102)-1))))</f>
        <v>3</v>
      </c>
      <c r="X102" s="157" t="str">
        <f aca="false">IF(X103=1,1,IF(B102&lt;&gt;0,1,IF(C102&lt;&gt;0,1,IF(D102&lt;&gt;0,1,IF(E102&lt;&gt;0,1,"")))))</f>
        <v/>
      </c>
      <c r="Y102" s="157" t="str">
        <f aca="false">IF(W102=0," ",IF(W102&lt;&gt;W101,W102," "))</f>
        <v> </v>
      </c>
      <c r="Z102" s="180"/>
      <c r="AA102" s="75" t="n">
        <f aca="false">IF(W102&lt;&gt;Y102,(IF(N102=0,G102*(INFORMAÇÕES!$Q$69/INFORMAÇÕES!$Q$72),IF(N102="R",G102,0))),0)</f>
        <v>0</v>
      </c>
      <c r="AB102" s="75" t="n">
        <f aca="false">IF(W102&lt;&gt;Y102,(IF(N102=0,G102*(INFORMAÇÕES!$Q$70/INFORMAÇÕES!$Q$72),IF(N102="C",G102,0))),0)</f>
        <v>0</v>
      </c>
      <c r="AC102" s="75" t="n">
        <f aca="false">IF(W102&lt;&gt;Y102,(IF(N102=0,G102*INFORMAÇÕES!$U$115,IF(N102="CF",G102,0))),0)</f>
        <v>0</v>
      </c>
      <c r="AD102" s="75" t="n">
        <f aca="false">IF(W102&lt;&gt;Y102,(IF(N102=0,G102*INFORMAÇÕES!$U$116,IF(N102="O",G102,0))),0)</f>
        <v>0</v>
      </c>
      <c r="AE102" s="75" t="n">
        <f aca="false">IF(E102&lt;&gt;0,G102,0)</f>
        <v>0</v>
      </c>
      <c r="AF102" s="75" t="n">
        <f aca="false">IF(W102&lt;&gt;Y102,(IF(N102=0,J102*(INFORMAÇÕES!$Q$89/INFORMAÇÕES!$Q$92),IF(N102="R",J102,0))),0)</f>
        <v>0</v>
      </c>
      <c r="AG102" s="75" t="n">
        <f aca="false">IF(W102&lt;&gt;Y102,(IF(N102=0,J102*(INFORMAÇÕES!$Q$90/INFORMAÇÕES!$Q$92),IF(N102="C",J102,0))),0)</f>
        <v>0</v>
      </c>
      <c r="AH102" s="75" t="n">
        <f aca="false">IF(W102&lt;&gt;Y102,(IF(N102="",J102*INFORMAÇÕES!$U$115,IF(N102="CF",J102,0))),0)</f>
        <v>0</v>
      </c>
      <c r="AI102" s="75" t="n">
        <f aca="false">IF(W102&lt;&gt;Y102,(IF(N102="",J102*INFORMAÇÕES!$U$116,IF(N102="O",J102,0))),0)</f>
        <v>0</v>
      </c>
      <c r="AJ102" s="75" t="n">
        <f aca="false">IF(H102&lt;&gt;0,J102,0)</f>
        <v>0</v>
      </c>
      <c r="AK102" s="75" t="n">
        <f aca="false">IF(K102&lt;&gt;0,L102,0)</f>
        <v>0</v>
      </c>
    </row>
    <row r="103" s="174" customFormat="true" ht="14.25" hidden="false" customHeight="false" outlineLevel="0" collapsed="false">
      <c r="A103" s="159" t="n">
        <v>91</v>
      </c>
      <c r="B103" s="160" t="n">
        <f aca="false">IF('ORÇ.GLOBAL P CAIXA'!$K102="EXEC.",0,'ORÇ.REPROG. P CAIXA'!B103)</f>
        <v>0</v>
      </c>
      <c r="C103" s="161" t="n">
        <f aca="false">IF('ORÇ.GLOBAL P CAIXA'!$K102="EXEC.",0,'ORÇ.REPROG. P CAIXA'!C103)</f>
        <v>0</v>
      </c>
      <c r="D103" s="162" t="n">
        <f aca="false">IF('ORÇ.GLOBAL P CAIXA'!$K102="EXEC.",0,'ORÇ.REPROG. P CAIXA'!D103)</f>
        <v>0</v>
      </c>
      <c r="E103" s="163" t="n">
        <f aca="false">IF('ORÇ.GLOBAL P CAIXA'!$K102="EXEC.",0,'ORÇ.REPROG. P CAIXA'!E103)</f>
        <v>0</v>
      </c>
      <c r="F103" s="163" t="n">
        <f aca="false">IF('ORÇ.GLOBAL P CAIXA'!K102="EXEC.",0,IF('ORÇ.GLOBAL EMPRESA'!G102&gt;0,'ORÇ.GLOBAL EMPRESA'!G102,'ORÇ.GLOBAL P CAIXA'!F102))</f>
        <v>0</v>
      </c>
      <c r="G103" s="163" t="n">
        <f aca="false">IF(E103&lt;&gt;0,ROUND(E103*F103,2),IF(AE103=0,(SUMIF($W$13:$W$1012,B103,$AE$13:$AE$1012)),AE103))</f>
        <v>0</v>
      </c>
      <c r="H103" s="661" t="n">
        <f aca="false">IF('ORÇ.GLOBAL P CAIXA'!K102="EXEC.",0,'ORÇ.REPROG. P CAIXA'!H103)</f>
        <v>0</v>
      </c>
      <c r="I103" s="661" t="n">
        <f aca="false">IF('ORÇ.GLOBAL P CAIXA'!K102="EXEC.",0,'ORÇ.REPROG. P CAIXA'!I103)</f>
        <v>0</v>
      </c>
      <c r="J103" s="163" t="n">
        <f aca="false">IF(H103&lt;&gt;0,ROUND(H103*I103,2),IF(AJ103=0,(SUMIF($W$13:$W$1012,B103,$AJ$13:$AJ$1012)),AJ103))</f>
        <v>0</v>
      </c>
      <c r="K103" s="163" t="n">
        <f aca="false">H103-E103</f>
        <v>0</v>
      </c>
      <c r="L103" s="163" t="n">
        <f aca="false">J103-G103</f>
        <v>0</v>
      </c>
      <c r="M103" s="662" t="str">
        <f aca="false">IF('ORÇ.GLOBAL P CAIXA'!K102="EXEC.","",IF('ORÇ.REPROG. P CAIXA'!M103&gt;0,'ORÇ.REPROG. P CAIXA'!M103,""))</f>
        <v/>
      </c>
      <c r="N103" s="663" t="str">
        <f aca="false">IF('ORÇ.GLOBAL P CAIXA'!K102="EXEC.","",IF('ORÇ.REPROG. P CAIXA'!N103&gt;0,'ORÇ.REPROG. P CAIXA'!N103,""))</f>
        <v/>
      </c>
      <c r="O103" s="166" t="str">
        <f aca="false">IF('ORÇ.GLOBAL P CAIXA'!$K102="EXEC.","",'ORÇ.REPROG. P CAIXA'!O103)</f>
        <v/>
      </c>
      <c r="P103" s="167"/>
      <c r="Q103" s="168" t="str">
        <f aca="false">IF(B103&gt;0,"ok","ocultar")</f>
        <v>ocultar</v>
      </c>
      <c r="R103" s="649"/>
      <c r="S103" s="649"/>
      <c r="T103" s="650"/>
      <c r="V103" s="88"/>
      <c r="W103" s="157" t="n">
        <f aca="false">IF(B103=0,W102,IF(ISNONTEXT(B103)=TRUE(),INT(B103),INT(LEFT(B103,FIND(".",B103)-1))))</f>
        <v>3</v>
      </c>
      <c r="X103" s="157" t="str">
        <f aca="false">IF(X104=1,1,IF(B103&lt;&gt;0,1,IF(C103&lt;&gt;0,1,IF(D103&lt;&gt;0,1,IF(E103&lt;&gt;0,1,"")))))</f>
        <v/>
      </c>
      <c r="Y103" s="157" t="str">
        <f aca="false">IF(W103=0," ",IF(W103&lt;&gt;W102,W103," "))</f>
        <v> </v>
      </c>
      <c r="Z103" s="180"/>
      <c r="AA103" s="75" t="n">
        <f aca="false">IF(W103&lt;&gt;Y103,(IF(N103=0,G103*(INFORMAÇÕES!$Q$69/INFORMAÇÕES!$Q$72),IF(N103="R",G103,0))),0)</f>
        <v>0</v>
      </c>
      <c r="AB103" s="75" t="n">
        <f aca="false">IF(W103&lt;&gt;Y103,(IF(N103=0,G103*(INFORMAÇÕES!$Q$70/INFORMAÇÕES!$Q$72),IF(N103="C",G103,0))),0)</f>
        <v>0</v>
      </c>
      <c r="AC103" s="75" t="n">
        <f aca="false">IF(W103&lt;&gt;Y103,(IF(N103=0,G103*INFORMAÇÕES!$U$115,IF(N103="CF",G103,0))),0)</f>
        <v>0</v>
      </c>
      <c r="AD103" s="75" t="n">
        <f aca="false">IF(W103&lt;&gt;Y103,(IF(N103=0,G103*INFORMAÇÕES!$U$116,IF(N103="O",G103,0))),0)</f>
        <v>0</v>
      </c>
      <c r="AE103" s="75" t="n">
        <f aca="false">IF(E103&lt;&gt;0,G103,0)</f>
        <v>0</v>
      </c>
      <c r="AF103" s="75" t="n">
        <f aca="false">IF(W103&lt;&gt;Y103,(IF(N103=0,J103*(INFORMAÇÕES!$Q$89/INFORMAÇÕES!$Q$92),IF(N103="R",J103,0))),0)</f>
        <v>0</v>
      </c>
      <c r="AG103" s="75" t="n">
        <f aca="false">IF(W103&lt;&gt;Y103,(IF(N103=0,J103*(INFORMAÇÕES!$Q$90/INFORMAÇÕES!$Q$92),IF(N103="C",J103,0))),0)</f>
        <v>0</v>
      </c>
      <c r="AH103" s="75" t="n">
        <f aca="false">IF(W103&lt;&gt;Y103,(IF(N103="",J103*INFORMAÇÕES!$U$115,IF(N103="CF",J103,0))),0)</f>
        <v>0</v>
      </c>
      <c r="AI103" s="75" t="n">
        <f aca="false">IF(W103&lt;&gt;Y103,(IF(N103="",J103*INFORMAÇÕES!$U$116,IF(N103="O",J103,0))),0)</f>
        <v>0</v>
      </c>
      <c r="AJ103" s="75" t="n">
        <f aca="false">IF(H103&lt;&gt;0,J103,0)</f>
        <v>0</v>
      </c>
      <c r="AK103" s="75" t="n">
        <f aca="false">IF(K103&lt;&gt;0,L103,0)</f>
        <v>0</v>
      </c>
    </row>
    <row r="104" s="174" customFormat="true" ht="14.25" hidden="false" customHeight="false" outlineLevel="0" collapsed="false">
      <c r="A104" s="159" t="n">
        <v>92</v>
      </c>
      <c r="B104" s="160" t="n">
        <f aca="false">IF('ORÇ.GLOBAL P CAIXA'!$K103="EXEC.",0,'ORÇ.REPROG. P CAIXA'!B104)</f>
        <v>0</v>
      </c>
      <c r="C104" s="161" t="n">
        <f aca="false">IF('ORÇ.GLOBAL P CAIXA'!$K103="EXEC.",0,'ORÇ.REPROG. P CAIXA'!C104)</f>
        <v>0</v>
      </c>
      <c r="D104" s="162" t="n">
        <f aca="false">IF('ORÇ.GLOBAL P CAIXA'!$K103="EXEC.",0,'ORÇ.REPROG. P CAIXA'!D104)</f>
        <v>0</v>
      </c>
      <c r="E104" s="163" t="n">
        <f aca="false">IF('ORÇ.GLOBAL P CAIXA'!$K103="EXEC.",0,'ORÇ.REPROG. P CAIXA'!E104)</f>
        <v>0</v>
      </c>
      <c r="F104" s="163" t="n">
        <f aca="false">IF('ORÇ.GLOBAL P CAIXA'!K103="EXEC.",0,IF('ORÇ.GLOBAL EMPRESA'!G103&gt;0,'ORÇ.GLOBAL EMPRESA'!G103,'ORÇ.GLOBAL P CAIXA'!F103))</f>
        <v>0</v>
      </c>
      <c r="G104" s="163" t="n">
        <f aca="false">IF(E104&lt;&gt;0,ROUND(E104*F104,2),IF(AE104=0,(SUMIF($W$13:$W$1012,B104,$AE$13:$AE$1012)),AE104))</f>
        <v>0</v>
      </c>
      <c r="H104" s="661" t="n">
        <f aca="false">IF('ORÇ.GLOBAL P CAIXA'!K103="EXEC.",0,'ORÇ.REPROG. P CAIXA'!H104)</f>
        <v>0</v>
      </c>
      <c r="I104" s="661" t="n">
        <f aca="false">IF('ORÇ.GLOBAL P CAIXA'!K103="EXEC.",0,'ORÇ.REPROG. P CAIXA'!I104)</f>
        <v>0</v>
      </c>
      <c r="J104" s="163" t="n">
        <f aca="false">IF(H104&lt;&gt;0,ROUND(H104*I104,2),IF(AJ104=0,(SUMIF($W$13:$W$1012,B104,$AJ$13:$AJ$1012)),AJ104))</f>
        <v>0</v>
      </c>
      <c r="K104" s="163" t="n">
        <f aca="false">H104-E104</f>
        <v>0</v>
      </c>
      <c r="L104" s="163" t="n">
        <f aca="false">J104-G104</f>
        <v>0</v>
      </c>
      <c r="M104" s="662" t="str">
        <f aca="false">IF('ORÇ.GLOBAL P CAIXA'!K103="EXEC.","",IF('ORÇ.REPROG. P CAIXA'!M104&gt;0,'ORÇ.REPROG. P CAIXA'!M104,""))</f>
        <v/>
      </c>
      <c r="N104" s="663" t="str">
        <f aca="false">IF('ORÇ.GLOBAL P CAIXA'!K103="EXEC.","",IF('ORÇ.REPROG. P CAIXA'!N104&gt;0,'ORÇ.REPROG. P CAIXA'!N104,""))</f>
        <v/>
      </c>
      <c r="O104" s="166" t="str">
        <f aca="false">IF('ORÇ.GLOBAL P CAIXA'!$K103="EXEC.","",'ORÇ.REPROG. P CAIXA'!O104)</f>
        <v/>
      </c>
      <c r="P104" s="167"/>
      <c r="Q104" s="168" t="str">
        <f aca="false">IF(B104&gt;0,"ok","ocultar")</f>
        <v>ocultar</v>
      </c>
      <c r="R104" s="649"/>
      <c r="S104" s="649"/>
      <c r="T104" s="650"/>
      <c r="V104" s="88"/>
      <c r="W104" s="157" t="n">
        <f aca="false">IF(B104=0,W103,IF(ISNONTEXT(B104)=TRUE(),INT(B104),INT(LEFT(B104,FIND(".",B104)-1))))</f>
        <v>3</v>
      </c>
      <c r="X104" s="157" t="str">
        <f aca="false">IF(X105=1,1,IF(B104&lt;&gt;0,1,IF(C104&lt;&gt;0,1,IF(D104&lt;&gt;0,1,IF(E104&lt;&gt;0,1,"")))))</f>
        <v/>
      </c>
      <c r="Y104" s="157" t="str">
        <f aca="false">IF(W104=0," ",IF(W104&lt;&gt;W103,W104," "))</f>
        <v> </v>
      </c>
      <c r="Z104" s="180"/>
      <c r="AA104" s="75" t="n">
        <f aca="false">IF(W104&lt;&gt;Y104,(IF(N104=0,G104*(INFORMAÇÕES!$Q$69/INFORMAÇÕES!$Q$72),IF(N104="R",G104,0))),0)</f>
        <v>0</v>
      </c>
      <c r="AB104" s="75" t="n">
        <f aca="false">IF(W104&lt;&gt;Y104,(IF(N104=0,G104*(INFORMAÇÕES!$Q$70/INFORMAÇÕES!$Q$72),IF(N104="C",G104,0))),0)</f>
        <v>0</v>
      </c>
      <c r="AC104" s="75" t="n">
        <f aca="false">IF(W104&lt;&gt;Y104,(IF(N104=0,G104*INFORMAÇÕES!$U$115,IF(N104="CF",G104,0))),0)</f>
        <v>0</v>
      </c>
      <c r="AD104" s="75" t="n">
        <f aca="false">IF(W104&lt;&gt;Y104,(IF(N104=0,G104*INFORMAÇÕES!$U$116,IF(N104="O",G104,0))),0)</f>
        <v>0</v>
      </c>
      <c r="AE104" s="75" t="n">
        <f aca="false">IF(E104&lt;&gt;0,G104,0)</f>
        <v>0</v>
      </c>
      <c r="AF104" s="75" t="n">
        <f aca="false">IF(W104&lt;&gt;Y104,(IF(N104=0,J104*(INFORMAÇÕES!$Q$89/INFORMAÇÕES!$Q$92),IF(N104="R",J104,0))),0)</f>
        <v>0</v>
      </c>
      <c r="AG104" s="75" t="n">
        <f aca="false">IF(W104&lt;&gt;Y104,(IF(N104=0,J104*(INFORMAÇÕES!$Q$90/INFORMAÇÕES!$Q$92),IF(N104="C",J104,0))),0)</f>
        <v>0</v>
      </c>
      <c r="AH104" s="75" t="n">
        <f aca="false">IF(W104&lt;&gt;Y104,(IF(N104="",J104*INFORMAÇÕES!$U$115,IF(N104="CF",J104,0))),0)</f>
        <v>0</v>
      </c>
      <c r="AI104" s="75" t="n">
        <f aca="false">IF(W104&lt;&gt;Y104,(IF(N104="",J104*INFORMAÇÕES!$U$116,IF(N104="O",J104,0))),0)</f>
        <v>0</v>
      </c>
      <c r="AJ104" s="75" t="n">
        <f aca="false">IF(H104&lt;&gt;0,J104,0)</f>
        <v>0</v>
      </c>
      <c r="AK104" s="75" t="n">
        <f aca="false">IF(K104&lt;&gt;0,L104,0)</f>
        <v>0</v>
      </c>
    </row>
    <row r="105" s="174" customFormat="true" ht="14.25" hidden="false" customHeight="false" outlineLevel="0" collapsed="false">
      <c r="A105" s="159" t="n">
        <v>93</v>
      </c>
      <c r="B105" s="160" t="n">
        <f aca="false">IF('ORÇ.GLOBAL P CAIXA'!$K104="EXEC.",0,'ORÇ.REPROG. P CAIXA'!B105)</f>
        <v>0</v>
      </c>
      <c r="C105" s="161" t="n">
        <f aca="false">IF('ORÇ.GLOBAL P CAIXA'!$K104="EXEC.",0,'ORÇ.REPROG. P CAIXA'!C105)</f>
        <v>0</v>
      </c>
      <c r="D105" s="162" t="n">
        <f aca="false">IF('ORÇ.GLOBAL P CAIXA'!$K104="EXEC.",0,'ORÇ.REPROG. P CAIXA'!D105)</f>
        <v>0</v>
      </c>
      <c r="E105" s="163" t="n">
        <f aca="false">IF('ORÇ.GLOBAL P CAIXA'!$K104="EXEC.",0,'ORÇ.REPROG. P CAIXA'!E105)</f>
        <v>0</v>
      </c>
      <c r="F105" s="163" t="n">
        <f aca="false">IF('ORÇ.GLOBAL P CAIXA'!K104="EXEC.",0,IF('ORÇ.GLOBAL EMPRESA'!G104&gt;0,'ORÇ.GLOBAL EMPRESA'!G104,'ORÇ.GLOBAL P CAIXA'!F104))</f>
        <v>0</v>
      </c>
      <c r="G105" s="163" t="n">
        <f aca="false">IF(E105&lt;&gt;0,ROUND(E105*F105,2),IF(AE105=0,(SUMIF($W$13:$W$1012,B105,$AE$13:$AE$1012)),AE105))</f>
        <v>0</v>
      </c>
      <c r="H105" s="661" t="n">
        <f aca="false">IF('ORÇ.GLOBAL P CAIXA'!K104="EXEC.",0,'ORÇ.REPROG. P CAIXA'!H105)</f>
        <v>0</v>
      </c>
      <c r="I105" s="661" t="n">
        <f aca="false">IF('ORÇ.GLOBAL P CAIXA'!K104="EXEC.",0,'ORÇ.REPROG. P CAIXA'!I105)</f>
        <v>0</v>
      </c>
      <c r="J105" s="163" t="n">
        <f aca="false">IF(H105&lt;&gt;0,ROUND(H105*I105,2),IF(AJ105=0,(SUMIF($W$13:$W$1012,B105,$AJ$13:$AJ$1012)),AJ105))</f>
        <v>0</v>
      </c>
      <c r="K105" s="163" t="n">
        <f aca="false">H105-E105</f>
        <v>0</v>
      </c>
      <c r="L105" s="163" t="n">
        <f aca="false">J105-G105</f>
        <v>0</v>
      </c>
      <c r="M105" s="662" t="str">
        <f aca="false">IF('ORÇ.GLOBAL P CAIXA'!K104="EXEC.","",IF('ORÇ.REPROG. P CAIXA'!M105&gt;0,'ORÇ.REPROG. P CAIXA'!M105,""))</f>
        <v/>
      </c>
      <c r="N105" s="663" t="str">
        <f aca="false">IF('ORÇ.GLOBAL P CAIXA'!K104="EXEC.","",IF('ORÇ.REPROG. P CAIXA'!N105&gt;0,'ORÇ.REPROG. P CAIXA'!N105,""))</f>
        <v/>
      </c>
      <c r="O105" s="166" t="str">
        <f aca="false">IF('ORÇ.GLOBAL P CAIXA'!$K104="EXEC.","",'ORÇ.REPROG. P CAIXA'!O105)</f>
        <v/>
      </c>
      <c r="P105" s="167"/>
      <c r="Q105" s="168" t="str">
        <f aca="false">IF(B105&gt;0,"ok","ocultar")</f>
        <v>ocultar</v>
      </c>
      <c r="R105" s="649"/>
      <c r="S105" s="649"/>
      <c r="T105" s="650"/>
      <c r="V105" s="88"/>
      <c r="W105" s="157" t="n">
        <f aca="false">IF(B105=0,W104,IF(ISNONTEXT(B105)=TRUE(),INT(B105),INT(LEFT(B105,FIND(".",B105)-1))))</f>
        <v>3</v>
      </c>
      <c r="X105" s="157" t="str">
        <f aca="false">IF(X106=1,1,IF(B105&lt;&gt;0,1,IF(C105&lt;&gt;0,1,IF(D105&lt;&gt;0,1,IF(E105&lt;&gt;0,1,"")))))</f>
        <v/>
      </c>
      <c r="Y105" s="157" t="str">
        <f aca="false">IF(W105=0," ",IF(W105&lt;&gt;W104,W105," "))</f>
        <v> </v>
      </c>
      <c r="Z105" s="180"/>
      <c r="AA105" s="75" t="n">
        <f aca="false">IF(W105&lt;&gt;Y105,(IF(N105=0,G105*(INFORMAÇÕES!$Q$69/INFORMAÇÕES!$Q$72),IF(N105="R",G105,0))),0)</f>
        <v>0</v>
      </c>
      <c r="AB105" s="75" t="n">
        <f aca="false">IF(W105&lt;&gt;Y105,(IF(N105=0,G105*(INFORMAÇÕES!$Q$70/INFORMAÇÕES!$Q$72),IF(N105="C",G105,0))),0)</f>
        <v>0</v>
      </c>
      <c r="AC105" s="75" t="n">
        <f aca="false">IF(W105&lt;&gt;Y105,(IF(N105=0,G105*INFORMAÇÕES!$U$115,IF(N105="CF",G105,0))),0)</f>
        <v>0</v>
      </c>
      <c r="AD105" s="75" t="n">
        <f aca="false">IF(W105&lt;&gt;Y105,(IF(N105=0,G105*INFORMAÇÕES!$U$116,IF(N105="O",G105,0))),0)</f>
        <v>0</v>
      </c>
      <c r="AE105" s="75" t="n">
        <f aca="false">IF(E105&lt;&gt;0,G105,0)</f>
        <v>0</v>
      </c>
      <c r="AF105" s="75" t="n">
        <f aca="false">IF(W105&lt;&gt;Y105,(IF(N105=0,J105*(INFORMAÇÕES!$Q$89/INFORMAÇÕES!$Q$92),IF(N105="R",J105,0))),0)</f>
        <v>0</v>
      </c>
      <c r="AG105" s="75" t="n">
        <f aca="false">IF(W105&lt;&gt;Y105,(IF(N105=0,J105*(INFORMAÇÕES!$Q$90/INFORMAÇÕES!$Q$92),IF(N105="C",J105,0))),0)</f>
        <v>0</v>
      </c>
      <c r="AH105" s="75" t="n">
        <f aca="false">IF(W105&lt;&gt;Y105,(IF(N105="",J105*INFORMAÇÕES!$U$115,IF(N105="CF",J105,0))),0)</f>
        <v>0</v>
      </c>
      <c r="AI105" s="75" t="n">
        <f aca="false">IF(W105&lt;&gt;Y105,(IF(N105="",J105*INFORMAÇÕES!$U$116,IF(N105="O",J105,0))),0)</f>
        <v>0</v>
      </c>
      <c r="AJ105" s="75" t="n">
        <f aca="false">IF(H105&lt;&gt;0,J105,0)</f>
        <v>0</v>
      </c>
      <c r="AK105" s="75" t="n">
        <f aca="false">IF(K105&lt;&gt;0,L105,0)</f>
        <v>0</v>
      </c>
    </row>
    <row r="106" s="174" customFormat="true" ht="14.25" hidden="false" customHeight="false" outlineLevel="0" collapsed="false">
      <c r="A106" s="159" t="n">
        <v>94</v>
      </c>
      <c r="B106" s="160" t="n">
        <f aca="false">IF('ORÇ.GLOBAL P CAIXA'!$K105="EXEC.",0,'ORÇ.REPROG. P CAIXA'!B106)</f>
        <v>0</v>
      </c>
      <c r="C106" s="161" t="n">
        <f aca="false">IF('ORÇ.GLOBAL P CAIXA'!$K105="EXEC.",0,'ORÇ.REPROG. P CAIXA'!C106)</f>
        <v>0</v>
      </c>
      <c r="D106" s="162" t="n">
        <f aca="false">IF('ORÇ.GLOBAL P CAIXA'!$K105="EXEC.",0,'ORÇ.REPROG. P CAIXA'!D106)</f>
        <v>0</v>
      </c>
      <c r="E106" s="163" t="n">
        <f aca="false">IF('ORÇ.GLOBAL P CAIXA'!$K105="EXEC.",0,'ORÇ.REPROG. P CAIXA'!E106)</f>
        <v>0</v>
      </c>
      <c r="F106" s="163" t="n">
        <f aca="false">IF('ORÇ.GLOBAL P CAIXA'!K105="EXEC.",0,IF('ORÇ.GLOBAL EMPRESA'!G105&gt;0,'ORÇ.GLOBAL EMPRESA'!G105,'ORÇ.GLOBAL P CAIXA'!F105))</f>
        <v>0</v>
      </c>
      <c r="G106" s="163" t="n">
        <f aca="false">IF(E106&lt;&gt;0,ROUND(E106*F106,2),IF(AE106=0,(SUMIF($W$13:$W$1012,B106,$AE$13:$AE$1012)),AE106))</f>
        <v>0</v>
      </c>
      <c r="H106" s="661" t="n">
        <f aca="false">IF('ORÇ.GLOBAL P CAIXA'!K105="EXEC.",0,'ORÇ.REPROG. P CAIXA'!H106)</f>
        <v>0</v>
      </c>
      <c r="I106" s="661" t="n">
        <f aca="false">IF('ORÇ.GLOBAL P CAIXA'!K105="EXEC.",0,'ORÇ.REPROG. P CAIXA'!I106)</f>
        <v>0</v>
      </c>
      <c r="J106" s="163" t="n">
        <f aca="false">IF(H106&lt;&gt;0,ROUND(H106*I106,2),IF(AJ106=0,(SUMIF($W$13:$W$1012,B106,$AJ$13:$AJ$1012)),AJ106))</f>
        <v>0</v>
      </c>
      <c r="K106" s="163" t="n">
        <f aca="false">H106-E106</f>
        <v>0</v>
      </c>
      <c r="L106" s="163" t="n">
        <f aca="false">J106-G106</f>
        <v>0</v>
      </c>
      <c r="M106" s="662" t="str">
        <f aca="false">IF('ORÇ.GLOBAL P CAIXA'!K105="EXEC.","",IF('ORÇ.REPROG. P CAIXA'!M106&gt;0,'ORÇ.REPROG. P CAIXA'!M106,""))</f>
        <v/>
      </c>
      <c r="N106" s="663" t="str">
        <f aca="false">IF('ORÇ.GLOBAL P CAIXA'!K105="EXEC.","",IF('ORÇ.REPROG. P CAIXA'!N106&gt;0,'ORÇ.REPROG. P CAIXA'!N106,""))</f>
        <v/>
      </c>
      <c r="O106" s="166" t="str">
        <f aca="false">IF('ORÇ.GLOBAL P CAIXA'!$K105="EXEC.","",'ORÇ.REPROG. P CAIXA'!O106)</f>
        <v/>
      </c>
      <c r="P106" s="167"/>
      <c r="Q106" s="168" t="str">
        <f aca="false">IF(B106&gt;0,"ok","ocultar")</f>
        <v>ocultar</v>
      </c>
      <c r="R106" s="649"/>
      <c r="S106" s="649"/>
      <c r="T106" s="650"/>
      <c r="V106" s="88"/>
      <c r="W106" s="157" t="n">
        <f aca="false">IF(B106=0,W105,IF(ISNONTEXT(B106)=TRUE(),INT(B106),INT(LEFT(B106,FIND(".",B106)-1))))</f>
        <v>3</v>
      </c>
      <c r="X106" s="157" t="str">
        <f aca="false">IF(X107=1,1,IF(B106&lt;&gt;0,1,IF(C106&lt;&gt;0,1,IF(D106&lt;&gt;0,1,IF(E106&lt;&gt;0,1,"")))))</f>
        <v/>
      </c>
      <c r="Y106" s="157" t="str">
        <f aca="false">IF(W106=0," ",IF(W106&lt;&gt;W105,W106," "))</f>
        <v> </v>
      </c>
      <c r="Z106" s="180"/>
      <c r="AA106" s="75" t="n">
        <f aca="false">IF(W106&lt;&gt;Y106,(IF(N106=0,G106*(INFORMAÇÕES!$Q$69/INFORMAÇÕES!$Q$72),IF(N106="R",G106,0))),0)</f>
        <v>0</v>
      </c>
      <c r="AB106" s="75" t="n">
        <f aca="false">IF(W106&lt;&gt;Y106,(IF(N106=0,G106*(INFORMAÇÕES!$Q$70/INFORMAÇÕES!$Q$72),IF(N106="C",G106,0))),0)</f>
        <v>0</v>
      </c>
      <c r="AC106" s="75" t="n">
        <f aca="false">IF(W106&lt;&gt;Y106,(IF(N106=0,G106*INFORMAÇÕES!$U$115,IF(N106="CF",G106,0))),0)</f>
        <v>0</v>
      </c>
      <c r="AD106" s="75" t="n">
        <f aca="false">IF(W106&lt;&gt;Y106,(IF(N106=0,G106*INFORMAÇÕES!$U$116,IF(N106="O",G106,0))),0)</f>
        <v>0</v>
      </c>
      <c r="AE106" s="75" t="n">
        <f aca="false">IF(E106&lt;&gt;0,G106,0)</f>
        <v>0</v>
      </c>
      <c r="AF106" s="75" t="n">
        <f aca="false">IF(W106&lt;&gt;Y106,(IF(N106=0,J106*(INFORMAÇÕES!$Q$89/INFORMAÇÕES!$Q$92),IF(N106="R",J106,0))),0)</f>
        <v>0</v>
      </c>
      <c r="AG106" s="75" t="n">
        <f aca="false">IF(W106&lt;&gt;Y106,(IF(N106=0,J106*(INFORMAÇÕES!$Q$90/INFORMAÇÕES!$Q$92),IF(N106="C",J106,0))),0)</f>
        <v>0</v>
      </c>
      <c r="AH106" s="75" t="n">
        <f aca="false">IF(W106&lt;&gt;Y106,(IF(N106="",J106*INFORMAÇÕES!$U$115,IF(N106="CF",J106,0))),0)</f>
        <v>0</v>
      </c>
      <c r="AI106" s="75" t="n">
        <f aca="false">IF(W106&lt;&gt;Y106,(IF(N106="",J106*INFORMAÇÕES!$U$116,IF(N106="O",J106,0))),0)</f>
        <v>0</v>
      </c>
      <c r="AJ106" s="75" t="n">
        <f aca="false">IF(H106&lt;&gt;0,J106,0)</f>
        <v>0</v>
      </c>
      <c r="AK106" s="75" t="n">
        <f aca="false">IF(K106&lt;&gt;0,L106,0)</f>
        <v>0</v>
      </c>
    </row>
    <row r="107" s="174" customFormat="true" ht="14.25" hidden="false" customHeight="false" outlineLevel="0" collapsed="false">
      <c r="A107" s="159" t="n">
        <v>95</v>
      </c>
      <c r="B107" s="160" t="n">
        <f aca="false">IF('ORÇ.GLOBAL P CAIXA'!$K106="EXEC.",0,'ORÇ.REPROG. P CAIXA'!B107)</f>
        <v>0</v>
      </c>
      <c r="C107" s="161" t="n">
        <f aca="false">IF('ORÇ.GLOBAL P CAIXA'!$K106="EXEC.",0,'ORÇ.REPROG. P CAIXA'!C107)</f>
        <v>0</v>
      </c>
      <c r="D107" s="162" t="n">
        <f aca="false">IF('ORÇ.GLOBAL P CAIXA'!$K106="EXEC.",0,'ORÇ.REPROG. P CAIXA'!D107)</f>
        <v>0</v>
      </c>
      <c r="E107" s="163" t="n">
        <f aca="false">IF('ORÇ.GLOBAL P CAIXA'!$K106="EXEC.",0,'ORÇ.REPROG. P CAIXA'!E107)</f>
        <v>0</v>
      </c>
      <c r="F107" s="163" t="n">
        <f aca="false">IF('ORÇ.GLOBAL P CAIXA'!K106="EXEC.",0,IF('ORÇ.GLOBAL EMPRESA'!G106&gt;0,'ORÇ.GLOBAL EMPRESA'!G106,'ORÇ.GLOBAL P CAIXA'!F106))</f>
        <v>0</v>
      </c>
      <c r="G107" s="163" t="n">
        <f aca="false">IF(E107&lt;&gt;0,ROUND(E107*F107,2),IF(AE107=0,(SUMIF($W$13:$W$1012,B107,$AE$13:$AE$1012)),AE107))</f>
        <v>0</v>
      </c>
      <c r="H107" s="661" t="n">
        <f aca="false">IF('ORÇ.GLOBAL P CAIXA'!K106="EXEC.",0,'ORÇ.REPROG. P CAIXA'!H107)</f>
        <v>0</v>
      </c>
      <c r="I107" s="661" t="n">
        <f aca="false">IF('ORÇ.GLOBAL P CAIXA'!K106="EXEC.",0,'ORÇ.REPROG. P CAIXA'!I107)</f>
        <v>0</v>
      </c>
      <c r="J107" s="163" t="n">
        <f aca="false">IF(H107&lt;&gt;0,ROUND(H107*I107,2),IF(AJ107=0,(SUMIF($W$13:$W$1012,B107,$AJ$13:$AJ$1012)),AJ107))</f>
        <v>0</v>
      </c>
      <c r="K107" s="163" t="n">
        <f aca="false">H107-E107</f>
        <v>0</v>
      </c>
      <c r="L107" s="163" t="n">
        <f aca="false">J107-G107</f>
        <v>0</v>
      </c>
      <c r="M107" s="662" t="str">
        <f aca="false">IF('ORÇ.GLOBAL P CAIXA'!K106="EXEC.","",IF('ORÇ.REPROG. P CAIXA'!M107&gt;0,'ORÇ.REPROG. P CAIXA'!M107,""))</f>
        <v/>
      </c>
      <c r="N107" s="663" t="str">
        <f aca="false">IF('ORÇ.GLOBAL P CAIXA'!K106="EXEC.","",IF('ORÇ.REPROG. P CAIXA'!N107&gt;0,'ORÇ.REPROG. P CAIXA'!N107,""))</f>
        <v/>
      </c>
      <c r="O107" s="166" t="str">
        <f aca="false">IF('ORÇ.GLOBAL P CAIXA'!$K106="EXEC.","",'ORÇ.REPROG. P CAIXA'!O107)</f>
        <v/>
      </c>
      <c r="P107" s="167"/>
      <c r="Q107" s="168" t="str">
        <f aca="false">IF(B107&gt;0,"ok","ocultar")</f>
        <v>ocultar</v>
      </c>
      <c r="R107" s="649"/>
      <c r="S107" s="649"/>
      <c r="T107" s="650"/>
      <c r="V107" s="88"/>
      <c r="W107" s="157" t="n">
        <f aca="false">IF(B107=0,W106,IF(ISNONTEXT(B107)=TRUE(),INT(B107),INT(LEFT(B107,FIND(".",B107)-1))))</f>
        <v>3</v>
      </c>
      <c r="X107" s="157" t="str">
        <f aca="false">IF(X108=1,1,IF(B107&lt;&gt;0,1,IF(C107&lt;&gt;0,1,IF(D107&lt;&gt;0,1,IF(E107&lt;&gt;0,1,"")))))</f>
        <v/>
      </c>
      <c r="Y107" s="157" t="str">
        <f aca="false">IF(W107=0," ",IF(W107&lt;&gt;W106,W107," "))</f>
        <v> </v>
      </c>
      <c r="Z107" s="180"/>
      <c r="AA107" s="75" t="n">
        <f aca="false">IF(W107&lt;&gt;Y107,(IF(N107=0,G107*(INFORMAÇÕES!$Q$69/INFORMAÇÕES!$Q$72),IF(N107="R",G107,0))),0)</f>
        <v>0</v>
      </c>
      <c r="AB107" s="75" t="n">
        <f aca="false">IF(W107&lt;&gt;Y107,(IF(N107=0,G107*(INFORMAÇÕES!$Q$70/INFORMAÇÕES!$Q$72),IF(N107="C",G107,0))),0)</f>
        <v>0</v>
      </c>
      <c r="AC107" s="75" t="n">
        <f aca="false">IF(W107&lt;&gt;Y107,(IF(N107=0,G107*INFORMAÇÕES!$U$115,IF(N107="CF",G107,0))),0)</f>
        <v>0</v>
      </c>
      <c r="AD107" s="75" t="n">
        <f aca="false">IF(W107&lt;&gt;Y107,(IF(N107=0,G107*INFORMAÇÕES!$U$116,IF(N107="O",G107,0))),0)</f>
        <v>0</v>
      </c>
      <c r="AE107" s="75" t="n">
        <f aca="false">IF(E107&lt;&gt;0,G107,0)</f>
        <v>0</v>
      </c>
      <c r="AF107" s="75" t="n">
        <f aca="false">IF(W107&lt;&gt;Y107,(IF(N107=0,J107*(INFORMAÇÕES!$Q$89/INFORMAÇÕES!$Q$92),IF(N107="R",J107,0))),0)</f>
        <v>0</v>
      </c>
      <c r="AG107" s="75" t="n">
        <f aca="false">IF(W107&lt;&gt;Y107,(IF(N107=0,J107*(INFORMAÇÕES!$Q$90/INFORMAÇÕES!$Q$92),IF(N107="C",J107,0))),0)</f>
        <v>0</v>
      </c>
      <c r="AH107" s="75" t="n">
        <f aca="false">IF(W107&lt;&gt;Y107,(IF(N107="",J107*INFORMAÇÕES!$U$115,IF(N107="CF",J107,0))),0)</f>
        <v>0</v>
      </c>
      <c r="AI107" s="75" t="n">
        <f aca="false">IF(W107&lt;&gt;Y107,(IF(N107="",J107*INFORMAÇÕES!$U$116,IF(N107="O",J107,0))),0)</f>
        <v>0</v>
      </c>
      <c r="AJ107" s="75" t="n">
        <f aca="false">IF(H107&lt;&gt;0,J107,0)</f>
        <v>0</v>
      </c>
      <c r="AK107" s="75" t="n">
        <f aca="false">IF(K107&lt;&gt;0,L107,0)</f>
        <v>0</v>
      </c>
    </row>
    <row r="108" s="174" customFormat="true" ht="14.25" hidden="false" customHeight="false" outlineLevel="0" collapsed="false">
      <c r="A108" s="159" t="n">
        <v>96</v>
      </c>
      <c r="B108" s="160" t="n">
        <f aca="false">IF('ORÇ.GLOBAL P CAIXA'!$K107="EXEC.",0,'ORÇ.REPROG. P CAIXA'!B108)</f>
        <v>0</v>
      </c>
      <c r="C108" s="161" t="n">
        <f aca="false">IF('ORÇ.GLOBAL P CAIXA'!$K107="EXEC.",0,'ORÇ.REPROG. P CAIXA'!C108)</f>
        <v>0</v>
      </c>
      <c r="D108" s="162" t="n">
        <f aca="false">IF('ORÇ.GLOBAL P CAIXA'!$K107="EXEC.",0,'ORÇ.REPROG. P CAIXA'!D108)</f>
        <v>0</v>
      </c>
      <c r="E108" s="163" t="n">
        <f aca="false">IF('ORÇ.GLOBAL P CAIXA'!$K107="EXEC.",0,'ORÇ.REPROG. P CAIXA'!E108)</f>
        <v>0</v>
      </c>
      <c r="F108" s="163" t="n">
        <f aca="false">IF('ORÇ.GLOBAL P CAIXA'!K107="EXEC.",0,IF('ORÇ.GLOBAL EMPRESA'!G107&gt;0,'ORÇ.GLOBAL EMPRESA'!G107,'ORÇ.GLOBAL P CAIXA'!F107))</f>
        <v>0</v>
      </c>
      <c r="G108" s="163" t="n">
        <f aca="false">IF(E108&lt;&gt;0,ROUND(E108*F108,2),IF(AE108=0,(SUMIF($W$13:$W$1012,B108,$AE$13:$AE$1012)),AE108))</f>
        <v>0</v>
      </c>
      <c r="H108" s="661" t="n">
        <f aca="false">IF('ORÇ.GLOBAL P CAIXA'!K107="EXEC.",0,'ORÇ.REPROG. P CAIXA'!H108)</f>
        <v>0</v>
      </c>
      <c r="I108" s="661" t="n">
        <f aca="false">IF('ORÇ.GLOBAL P CAIXA'!K107="EXEC.",0,'ORÇ.REPROG. P CAIXA'!I108)</f>
        <v>0</v>
      </c>
      <c r="J108" s="163" t="n">
        <f aca="false">IF(H108&lt;&gt;0,ROUND(H108*I108,2),IF(AJ108=0,(SUMIF($W$13:$W$1012,B108,$AJ$13:$AJ$1012)),AJ108))</f>
        <v>0</v>
      </c>
      <c r="K108" s="163" t="n">
        <f aca="false">H108-E108</f>
        <v>0</v>
      </c>
      <c r="L108" s="163" t="n">
        <f aca="false">J108-G108</f>
        <v>0</v>
      </c>
      <c r="M108" s="662" t="str">
        <f aca="false">IF('ORÇ.GLOBAL P CAIXA'!K107="EXEC.","",IF('ORÇ.REPROG. P CAIXA'!M108&gt;0,'ORÇ.REPROG. P CAIXA'!M108,""))</f>
        <v/>
      </c>
      <c r="N108" s="663" t="str">
        <f aca="false">IF('ORÇ.GLOBAL P CAIXA'!K107="EXEC.","",IF('ORÇ.REPROG. P CAIXA'!N108&gt;0,'ORÇ.REPROG. P CAIXA'!N108,""))</f>
        <v/>
      </c>
      <c r="O108" s="166" t="str">
        <f aca="false">IF('ORÇ.GLOBAL P CAIXA'!$K107="EXEC.","",'ORÇ.REPROG. P CAIXA'!O108)</f>
        <v/>
      </c>
      <c r="P108" s="167"/>
      <c r="Q108" s="168" t="str">
        <f aca="false">IF(B108&gt;0,"ok","ocultar")</f>
        <v>ocultar</v>
      </c>
      <c r="R108" s="649"/>
      <c r="S108" s="649"/>
      <c r="T108" s="650"/>
      <c r="V108" s="88"/>
      <c r="W108" s="157" t="n">
        <f aca="false">IF(B108=0,W107,IF(ISNONTEXT(B108)=TRUE(),INT(B108),INT(LEFT(B108,FIND(".",B108)-1))))</f>
        <v>3</v>
      </c>
      <c r="X108" s="157" t="str">
        <f aca="false">IF(X109=1,1,IF(B108&lt;&gt;0,1,IF(C108&lt;&gt;0,1,IF(D108&lt;&gt;0,1,IF(E108&lt;&gt;0,1,"")))))</f>
        <v/>
      </c>
      <c r="Y108" s="157" t="str">
        <f aca="false">IF(W108=0," ",IF(W108&lt;&gt;W107,W108," "))</f>
        <v> </v>
      </c>
      <c r="Z108" s="180"/>
      <c r="AA108" s="75" t="n">
        <f aca="false">IF(W108&lt;&gt;Y108,(IF(N108=0,G108*(INFORMAÇÕES!$Q$69/INFORMAÇÕES!$Q$72),IF(N108="R",G108,0))),0)</f>
        <v>0</v>
      </c>
      <c r="AB108" s="75" t="n">
        <f aca="false">IF(W108&lt;&gt;Y108,(IF(N108=0,G108*(INFORMAÇÕES!$Q$70/INFORMAÇÕES!$Q$72),IF(N108="C",G108,0))),0)</f>
        <v>0</v>
      </c>
      <c r="AC108" s="75" t="n">
        <f aca="false">IF(W108&lt;&gt;Y108,(IF(N108=0,G108*INFORMAÇÕES!$U$115,IF(N108="CF",G108,0))),0)</f>
        <v>0</v>
      </c>
      <c r="AD108" s="75" t="n">
        <f aca="false">IF(W108&lt;&gt;Y108,(IF(N108=0,G108*INFORMAÇÕES!$U$116,IF(N108="O",G108,0))),0)</f>
        <v>0</v>
      </c>
      <c r="AE108" s="75" t="n">
        <f aca="false">IF(E108&lt;&gt;0,G108,0)</f>
        <v>0</v>
      </c>
      <c r="AF108" s="75" t="n">
        <f aca="false">IF(W108&lt;&gt;Y108,(IF(N108=0,J108*(INFORMAÇÕES!$Q$89/INFORMAÇÕES!$Q$92),IF(N108="R",J108,0))),0)</f>
        <v>0</v>
      </c>
      <c r="AG108" s="75" t="n">
        <f aca="false">IF(W108&lt;&gt;Y108,(IF(N108=0,J108*(INFORMAÇÕES!$Q$90/INFORMAÇÕES!$Q$92),IF(N108="C",J108,0))),0)</f>
        <v>0</v>
      </c>
      <c r="AH108" s="75" t="n">
        <f aca="false">IF(W108&lt;&gt;Y108,(IF(N108="",J108*INFORMAÇÕES!$U$115,IF(N108="CF",J108,0))),0)</f>
        <v>0</v>
      </c>
      <c r="AI108" s="75" t="n">
        <f aca="false">IF(W108&lt;&gt;Y108,(IF(N108="",J108*INFORMAÇÕES!$U$116,IF(N108="O",J108,0))),0)</f>
        <v>0</v>
      </c>
      <c r="AJ108" s="75" t="n">
        <f aca="false">IF(H108&lt;&gt;0,J108,0)</f>
        <v>0</v>
      </c>
      <c r="AK108" s="75" t="n">
        <f aca="false">IF(K108&lt;&gt;0,L108,0)</f>
        <v>0</v>
      </c>
    </row>
    <row r="109" s="174" customFormat="true" ht="14.25" hidden="false" customHeight="false" outlineLevel="0" collapsed="false">
      <c r="A109" s="159" t="n">
        <v>97</v>
      </c>
      <c r="B109" s="160" t="n">
        <f aca="false">IF('ORÇ.GLOBAL P CAIXA'!$K108="EXEC.",0,'ORÇ.REPROG. P CAIXA'!B109)</f>
        <v>0</v>
      </c>
      <c r="C109" s="161" t="n">
        <f aca="false">IF('ORÇ.GLOBAL P CAIXA'!$K108="EXEC.",0,'ORÇ.REPROG. P CAIXA'!C109)</f>
        <v>0</v>
      </c>
      <c r="D109" s="162" t="n">
        <f aca="false">IF('ORÇ.GLOBAL P CAIXA'!$K108="EXEC.",0,'ORÇ.REPROG. P CAIXA'!D109)</f>
        <v>0</v>
      </c>
      <c r="E109" s="163" t="n">
        <f aca="false">IF('ORÇ.GLOBAL P CAIXA'!$K108="EXEC.",0,'ORÇ.REPROG. P CAIXA'!E109)</f>
        <v>0</v>
      </c>
      <c r="F109" s="163" t="n">
        <f aca="false">IF('ORÇ.GLOBAL P CAIXA'!K108="EXEC.",0,IF('ORÇ.GLOBAL EMPRESA'!G108&gt;0,'ORÇ.GLOBAL EMPRESA'!G108,'ORÇ.GLOBAL P CAIXA'!F108))</f>
        <v>0</v>
      </c>
      <c r="G109" s="163" t="n">
        <f aca="false">IF(E109&lt;&gt;0,ROUND(E109*F109,2),IF(AE109=0,(SUMIF($W$13:$W$1012,B109,$AE$13:$AE$1012)),AE109))</f>
        <v>0</v>
      </c>
      <c r="H109" s="661" t="n">
        <f aca="false">IF('ORÇ.GLOBAL P CAIXA'!K108="EXEC.",0,'ORÇ.REPROG. P CAIXA'!H109)</f>
        <v>0</v>
      </c>
      <c r="I109" s="661" t="n">
        <f aca="false">IF('ORÇ.GLOBAL P CAIXA'!K108="EXEC.",0,'ORÇ.REPROG. P CAIXA'!I109)</f>
        <v>0</v>
      </c>
      <c r="J109" s="163" t="n">
        <f aca="false">IF(H109&lt;&gt;0,ROUND(H109*I109,2),IF(AJ109=0,(SUMIF($W$13:$W$1012,B109,$AJ$13:$AJ$1012)),AJ109))</f>
        <v>0</v>
      </c>
      <c r="K109" s="163" t="n">
        <f aca="false">H109-E109</f>
        <v>0</v>
      </c>
      <c r="L109" s="163" t="n">
        <f aca="false">J109-G109</f>
        <v>0</v>
      </c>
      <c r="M109" s="662" t="str">
        <f aca="false">IF('ORÇ.GLOBAL P CAIXA'!K108="EXEC.","",IF('ORÇ.REPROG. P CAIXA'!M109&gt;0,'ORÇ.REPROG. P CAIXA'!M109,""))</f>
        <v/>
      </c>
      <c r="N109" s="663" t="str">
        <f aca="false">IF('ORÇ.GLOBAL P CAIXA'!K108="EXEC.","",IF('ORÇ.REPROG. P CAIXA'!N109&gt;0,'ORÇ.REPROG. P CAIXA'!N109,""))</f>
        <v/>
      </c>
      <c r="O109" s="166" t="str">
        <f aca="false">IF('ORÇ.GLOBAL P CAIXA'!$K108="EXEC.","",'ORÇ.REPROG. P CAIXA'!O109)</f>
        <v/>
      </c>
      <c r="P109" s="167"/>
      <c r="Q109" s="168" t="str">
        <f aca="false">IF(B109&gt;0,"ok","ocultar")</f>
        <v>ocultar</v>
      </c>
      <c r="R109" s="649"/>
      <c r="S109" s="649"/>
      <c r="T109" s="650"/>
      <c r="V109" s="88"/>
      <c r="W109" s="157" t="n">
        <f aca="false">IF(B109=0,W108,IF(ISNONTEXT(B109)=TRUE(),INT(B109),INT(LEFT(B109,FIND(".",B109)-1))))</f>
        <v>3</v>
      </c>
      <c r="X109" s="157" t="str">
        <f aca="false">IF(X110=1,1,IF(B109&lt;&gt;0,1,IF(C109&lt;&gt;0,1,IF(D109&lt;&gt;0,1,IF(E109&lt;&gt;0,1,"")))))</f>
        <v/>
      </c>
      <c r="Y109" s="157" t="str">
        <f aca="false">IF(W109=0," ",IF(W109&lt;&gt;W108,W109," "))</f>
        <v> </v>
      </c>
      <c r="Z109" s="180"/>
      <c r="AA109" s="75" t="n">
        <f aca="false">IF(W109&lt;&gt;Y109,(IF(N109=0,G109*(INFORMAÇÕES!$Q$69/INFORMAÇÕES!$Q$72),IF(N109="R",G109,0))),0)</f>
        <v>0</v>
      </c>
      <c r="AB109" s="75" t="n">
        <f aca="false">IF(W109&lt;&gt;Y109,(IF(N109=0,G109*(INFORMAÇÕES!$Q$70/INFORMAÇÕES!$Q$72),IF(N109="C",G109,0))),0)</f>
        <v>0</v>
      </c>
      <c r="AC109" s="75" t="n">
        <f aca="false">IF(W109&lt;&gt;Y109,(IF(N109=0,G109*INFORMAÇÕES!$U$115,IF(N109="CF",G109,0))),0)</f>
        <v>0</v>
      </c>
      <c r="AD109" s="75" t="n">
        <f aca="false">IF(W109&lt;&gt;Y109,(IF(N109=0,G109*INFORMAÇÕES!$U$116,IF(N109="O",G109,0))),0)</f>
        <v>0</v>
      </c>
      <c r="AE109" s="75" t="n">
        <f aca="false">IF(E109&lt;&gt;0,G109,0)</f>
        <v>0</v>
      </c>
      <c r="AF109" s="75" t="n">
        <f aca="false">IF(W109&lt;&gt;Y109,(IF(N109=0,J109*(INFORMAÇÕES!$Q$89/INFORMAÇÕES!$Q$92),IF(N109="R",J109,0))),0)</f>
        <v>0</v>
      </c>
      <c r="AG109" s="75" t="n">
        <f aca="false">IF(W109&lt;&gt;Y109,(IF(N109=0,J109*(INFORMAÇÕES!$Q$90/INFORMAÇÕES!$Q$92),IF(N109="C",J109,0))),0)</f>
        <v>0</v>
      </c>
      <c r="AH109" s="75" t="n">
        <f aca="false">IF(W109&lt;&gt;Y109,(IF(N109="",J109*INFORMAÇÕES!$U$115,IF(N109="CF",J109,0))),0)</f>
        <v>0</v>
      </c>
      <c r="AI109" s="75" t="n">
        <f aca="false">IF(W109&lt;&gt;Y109,(IF(N109="",J109*INFORMAÇÕES!$U$116,IF(N109="O",J109,0))),0)</f>
        <v>0</v>
      </c>
      <c r="AJ109" s="75" t="n">
        <f aca="false">IF(H109&lt;&gt;0,J109,0)</f>
        <v>0</v>
      </c>
      <c r="AK109" s="75" t="n">
        <f aca="false">IF(K109&lt;&gt;0,L109,0)</f>
        <v>0</v>
      </c>
    </row>
    <row r="110" s="174" customFormat="true" ht="14.25" hidden="false" customHeight="false" outlineLevel="0" collapsed="false">
      <c r="A110" s="159" t="n">
        <v>98</v>
      </c>
      <c r="B110" s="160" t="n">
        <f aca="false">IF('ORÇ.GLOBAL P CAIXA'!$K109="EXEC.",0,'ORÇ.REPROG. P CAIXA'!B110)</f>
        <v>0</v>
      </c>
      <c r="C110" s="161" t="n">
        <f aca="false">IF('ORÇ.GLOBAL P CAIXA'!$K109="EXEC.",0,'ORÇ.REPROG. P CAIXA'!C110)</f>
        <v>0</v>
      </c>
      <c r="D110" s="162" t="n">
        <f aca="false">IF('ORÇ.GLOBAL P CAIXA'!$K109="EXEC.",0,'ORÇ.REPROG. P CAIXA'!D110)</f>
        <v>0</v>
      </c>
      <c r="E110" s="163" t="n">
        <f aca="false">IF('ORÇ.GLOBAL P CAIXA'!$K109="EXEC.",0,'ORÇ.REPROG. P CAIXA'!E110)</f>
        <v>0</v>
      </c>
      <c r="F110" s="163" t="n">
        <f aca="false">IF('ORÇ.GLOBAL P CAIXA'!K109="EXEC.",0,IF('ORÇ.GLOBAL EMPRESA'!G109&gt;0,'ORÇ.GLOBAL EMPRESA'!G109,'ORÇ.GLOBAL P CAIXA'!F109))</f>
        <v>0</v>
      </c>
      <c r="G110" s="163" t="n">
        <f aca="false">IF(E110&lt;&gt;0,ROUND(E110*F110,2),IF(AE110=0,(SUMIF($W$13:$W$1012,B110,$AE$13:$AE$1012)),AE110))</f>
        <v>0</v>
      </c>
      <c r="H110" s="661" t="n">
        <f aca="false">IF('ORÇ.GLOBAL P CAIXA'!K109="EXEC.",0,'ORÇ.REPROG. P CAIXA'!H110)</f>
        <v>0</v>
      </c>
      <c r="I110" s="661" t="n">
        <f aca="false">IF('ORÇ.GLOBAL P CAIXA'!K109="EXEC.",0,'ORÇ.REPROG. P CAIXA'!I110)</f>
        <v>0</v>
      </c>
      <c r="J110" s="163" t="n">
        <f aca="false">IF(H110&lt;&gt;0,ROUND(H110*I110,2),IF(AJ110=0,(SUMIF($W$13:$W$1012,B110,$AJ$13:$AJ$1012)),AJ110))</f>
        <v>0</v>
      </c>
      <c r="K110" s="163" t="n">
        <f aca="false">H110-E110</f>
        <v>0</v>
      </c>
      <c r="L110" s="163" t="n">
        <f aca="false">J110-G110</f>
        <v>0</v>
      </c>
      <c r="M110" s="662" t="str">
        <f aca="false">IF('ORÇ.GLOBAL P CAIXA'!K109="EXEC.","",IF('ORÇ.REPROG. P CAIXA'!M110&gt;0,'ORÇ.REPROG. P CAIXA'!M110,""))</f>
        <v/>
      </c>
      <c r="N110" s="663" t="str">
        <f aca="false">IF('ORÇ.GLOBAL P CAIXA'!K109="EXEC.","",IF('ORÇ.REPROG. P CAIXA'!N110&gt;0,'ORÇ.REPROG. P CAIXA'!N110,""))</f>
        <v/>
      </c>
      <c r="O110" s="166" t="str">
        <f aca="false">IF('ORÇ.GLOBAL P CAIXA'!$K109="EXEC.","",'ORÇ.REPROG. P CAIXA'!O110)</f>
        <v/>
      </c>
      <c r="P110" s="167"/>
      <c r="Q110" s="168" t="str">
        <f aca="false">IF(B110&gt;0,"ok","ocultar")</f>
        <v>ocultar</v>
      </c>
      <c r="R110" s="649"/>
      <c r="S110" s="649"/>
      <c r="T110" s="650"/>
      <c r="V110" s="88"/>
      <c r="W110" s="157" t="n">
        <f aca="false">IF(B110=0,W109,IF(ISNONTEXT(B110)=TRUE(),INT(B110),INT(LEFT(B110,FIND(".",B110)-1))))</f>
        <v>3</v>
      </c>
      <c r="X110" s="157" t="str">
        <f aca="false">IF(X111=1,1,IF(B110&lt;&gt;0,1,IF(C110&lt;&gt;0,1,IF(D110&lt;&gt;0,1,IF(E110&lt;&gt;0,1,"")))))</f>
        <v/>
      </c>
      <c r="Y110" s="157" t="str">
        <f aca="false">IF(W110=0," ",IF(W110&lt;&gt;W109,W110," "))</f>
        <v> </v>
      </c>
      <c r="Z110" s="180"/>
      <c r="AA110" s="75" t="n">
        <f aca="false">IF(W110&lt;&gt;Y110,(IF(N110=0,G110*(INFORMAÇÕES!$Q$69/INFORMAÇÕES!$Q$72),IF(N110="R",G110,0))),0)</f>
        <v>0</v>
      </c>
      <c r="AB110" s="75" t="n">
        <f aca="false">IF(W110&lt;&gt;Y110,(IF(N110=0,G110*(INFORMAÇÕES!$Q$70/INFORMAÇÕES!$Q$72),IF(N110="C",G110,0))),0)</f>
        <v>0</v>
      </c>
      <c r="AC110" s="75" t="n">
        <f aca="false">IF(W110&lt;&gt;Y110,(IF(N110=0,G110*INFORMAÇÕES!$U$115,IF(N110="CF",G110,0))),0)</f>
        <v>0</v>
      </c>
      <c r="AD110" s="75" t="n">
        <f aca="false">IF(W110&lt;&gt;Y110,(IF(N110=0,G110*INFORMAÇÕES!$U$116,IF(N110="O",G110,0))),0)</f>
        <v>0</v>
      </c>
      <c r="AE110" s="75" t="n">
        <f aca="false">IF(E110&lt;&gt;0,G110,0)</f>
        <v>0</v>
      </c>
      <c r="AF110" s="75" t="n">
        <f aca="false">IF(W110&lt;&gt;Y110,(IF(N110=0,J110*(INFORMAÇÕES!$Q$89/INFORMAÇÕES!$Q$92),IF(N110="R",J110,0))),0)</f>
        <v>0</v>
      </c>
      <c r="AG110" s="75" t="n">
        <f aca="false">IF(W110&lt;&gt;Y110,(IF(N110=0,J110*(INFORMAÇÕES!$Q$90/INFORMAÇÕES!$Q$92),IF(N110="C",J110,0))),0)</f>
        <v>0</v>
      </c>
      <c r="AH110" s="75" t="n">
        <f aca="false">IF(W110&lt;&gt;Y110,(IF(N110="",J110*INFORMAÇÕES!$U$115,IF(N110="CF",J110,0))),0)</f>
        <v>0</v>
      </c>
      <c r="AI110" s="75" t="n">
        <f aca="false">IF(W110&lt;&gt;Y110,(IF(N110="",J110*INFORMAÇÕES!$U$116,IF(N110="O",J110,0))),0)</f>
        <v>0</v>
      </c>
      <c r="AJ110" s="75" t="n">
        <f aca="false">IF(H110&lt;&gt;0,J110,0)</f>
        <v>0</v>
      </c>
      <c r="AK110" s="75" t="n">
        <f aca="false">IF(K110&lt;&gt;0,L110,0)</f>
        <v>0</v>
      </c>
    </row>
    <row r="111" s="174" customFormat="true" ht="14.25" hidden="false" customHeight="false" outlineLevel="0" collapsed="false">
      <c r="A111" s="159" t="n">
        <v>99</v>
      </c>
      <c r="B111" s="160" t="n">
        <f aca="false">IF('ORÇ.GLOBAL P CAIXA'!$K110="EXEC.",0,'ORÇ.REPROG. P CAIXA'!B111)</f>
        <v>0</v>
      </c>
      <c r="C111" s="161" t="n">
        <f aca="false">IF('ORÇ.GLOBAL P CAIXA'!$K110="EXEC.",0,'ORÇ.REPROG. P CAIXA'!C111)</f>
        <v>0</v>
      </c>
      <c r="D111" s="162" t="n">
        <f aca="false">IF('ORÇ.GLOBAL P CAIXA'!$K110="EXEC.",0,'ORÇ.REPROG. P CAIXA'!D111)</f>
        <v>0</v>
      </c>
      <c r="E111" s="163" t="n">
        <f aca="false">IF('ORÇ.GLOBAL P CAIXA'!$K110="EXEC.",0,'ORÇ.REPROG. P CAIXA'!E111)</f>
        <v>0</v>
      </c>
      <c r="F111" s="163" t="n">
        <f aca="false">IF('ORÇ.GLOBAL P CAIXA'!K110="EXEC.",0,IF('ORÇ.GLOBAL EMPRESA'!G110&gt;0,'ORÇ.GLOBAL EMPRESA'!G110,'ORÇ.GLOBAL P CAIXA'!F110))</f>
        <v>0</v>
      </c>
      <c r="G111" s="163" t="n">
        <f aca="false">IF(E111&lt;&gt;0,ROUND(E111*F111,2),IF(AE111=0,(SUMIF($W$13:$W$1012,B111,$AE$13:$AE$1012)),AE111))</f>
        <v>0</v>
      </c>
      <c r="H111" s="661" t="n">
        <f aca="false">IF('ORÇ.GLOBAL P CAIXA'!K110="EXEC.",0,'ORÇ.REPROG. P CAIXA'!H111)</f>
        <v>0</v>
      </c>
      <c r="I111" s="661" t="n">
        <f aca="false">IF('ORÇ.GLOBAL P CAIXA'!K110="EXEC.",0,'ORÇ.REPROG. P CAIXA'!I111)</f>
        <v>0</v>
      </c>
      <c r="J111" s="163" t="n">
        <f aca="false">IF(H111&lt;&gt;0,ROUND(H111*I111,2),IF(AJ111=0,(SUMIF($W$13:$W$1012,B111,$AJ$13:$AJ$1012)),AJ111))</f>
        <v>0</v>
      </c>
      <c r="K111" s="163" t="n">
        <f aca="false">H111-E111</f>
        <v>0</v>
      </c>
      <c r="L111" s="163" t="n">
        <f aca="false">J111-G111</f>
        <v>0</v>
      </c>
      <c r="M111" s="662" t="str">
        <f aca="false">IF('ORÇ.GLOBAL P CAIXA'!K110="EXEC.","",IF('ORÇ.REPROG. P CAIXA'!M111&gt;0,'ORÇ.REPROG. P CAIXA'!M111,""))</f>
        <v/>
      </c>
      <c r="N111" s="663" t="str">
        <f aca="false">IF('ORÇ.GLOBAL P CAIXA'!K110="EXEC.","",IF('ORÇ.REPROG. P CAIXA'!N111&gt;0,'ORÇ.REPROG. P CAIXA'!N111,""))</f>
        <v/>
      </c>
      <c r="O111" s="166" t="str">
        <f aca="false">IF('ORÇ.GLOBAL P CAIXA'!$K110="EXEC.","",'ORÇ.REPROG. P CAIXA'!O111)</f>
        <v/>
      </c>
      <c r="P111" s="167"/>
      <c r="Q111" s="168" t="str">
        <f aca="false">IF(B111&gt;0,"ok","ocultar")</f>
        <v>ocultar</v>
      </c>
      <c r="R111" s="649"/>
      <c r="S111" s="649"/>
      <c r="T111" s="650"/>
      <c r="V111" s="88"/>
      <c r="W111" s="157" t="n">
        <f aca="false">IF(B111=0,W110,IF(ISNONTEXT(B111)=TRUE(),INT(B111),INT(LEFT(B111,FIND(".",B111)-1))))</f>
        <v>3</v>
      </c>
      <c r="X111" s="157" t="str">
        <f aca="false">IF(X112=1,1,IF(B111&lt;&gt;0,1,IF(C111&lt;&gt;0,1,IF(D111&lt;&gt;0,1,IF(E111&lt;&gt;0,1,"")))))</f>
        <v/>
      </c>
      <c r="Y111" s="157" t="str">
        <f aca="false">IF(W111=0," ",IF(W111&lt;&gt;W110,W111," "))</f>
        <v> </v>
      </c>
      <c r="Z111" s="180"/>
      <c r="AA111" s="75" t="n">
        <f aca="false">IF(W111&lt;&gt;Y111,(IF(N111=0,G111*(INFORMAÇÕES!$Q$69/INFORMAÇÕES!$Q$72),IF(N111="R",G111,0))),0)</f>
        <v>0</v>
      </c>
      <c r="AB111" s="75" t="n">
        <f aca="false">IF(W111&lt;&gt;Y111,(IF(N111=0,G111*(INFORMAÇÕES!$Q$70/INFORMAÇÕES!$Q$72),IF(N111="C",G111,0))),0)</f>
        <v>0</v>
      </c>
      <c r="AC111" s="75" t="n">
        <f aca="false">IF(W111&lt;&gt;Y111,(IF(N111=0,G111*INFORMAÇÕES!$U$115,IF(N111="CF",G111,0))),0)</f>
        <v>0</v>
      </c>
      <c r="AD111" s="75" t="n">
        <f aca="false">IF(W111&lt;&gt;Y111,(IF(N111=0,G111*INFORMAÇÕES!$U$116,IF(N111="O",G111,0))),0)</f>
        <v>0</v>
      </c>
      <c r="AE111" s="75" t="n">
        <f aca="false">IF(E111&lt;&gt;0,G111,0)</f>
        <v>0</v>
      </c>
      <c r="AF111" s="75" t="n">
        <f aca="false">IF(W111&lt;&gt;Y111,(IF(N111=0,J111*(INFORMAÇÕES!$Q$89/INFORMAÇÕES!$Q$92),IF(N111="R",J111,0))),0)</f>
        <v>0</v>
      </c>
      <c r="AG111" s="75" t="n">
        <f aca="false">IF(W111&lt;&gt;Y111,(IF(N111=0,J111*(INFORMAÇÕES!$Q$90/INFORMAÇÕES!$Q$92),IF(N111="C",J111,0))),0)</f>
        <v>0</v>
      </c>
      <c r="AH111" s="75" t="n">
        <f aca="false">IF(W111&lt;&gt;Y111,(IF(N111="",J111*INFORMAÇÕES!$U$115,IF(N111="CF",J111,0))),0)</f>
        <v>0</v>
      </c>
      <c r="AI111" s="75" t="n">
        <f aca="false">IF(W111&lt;&gt;Y111,(IF(N111="",J111*INFORMAÇÕES!$U$116,IF(N111="O",J111,0))),0)</f>
        <v>0</v>
      </c>
      <c r="AJ111" s="75" t="n">
        <f aca="false">IF(H111&lt;&gt;0,J111,0)</f>
        <v>0</v>
      </c>
      <c r="AK111" s="75" t="n">
        <f aca="false">IF(K111&lt;&gt;0,L111,0)</f>
        <v>0</v>
      </c>
    </row>
    <row r="112" s="174" customFormat="true" ht="14.25" hidden="false" customHeight="false" outlineLevel="0" collapsed="false">
      <c r="A112" s="159" t="n">
        <v>100</v>
      </c>
      <c r="B112" s="160" t="n">
        <f aca="false">IF('ORÇ.GLOBAL P CAIXA'!$K111="EXEC.",0,'ORÇ.REPROG. P CAIXA'!B112)</f>
        <v>0</v>
      </c>
      <c r="C112" s="161" t="n">
        <f aca="false">IF('ORÇ.GLOBAL P CAIXA'!$K111="EXEC.",0,'ORÇ.REPROG. P CAIXA'!C112)</f>
        <v>0</v>
      </c>
      <c r="D112" s="162" t="n">
        <f aca="false">IF('ORÇ.GLOBAL P CAIXA'!$K111="EXEC.",0,'ORÇ.REPROG. P CAIXA'!D112)</f>
        <v>0</v>
      </c>
      <c r="E112" s="163" t="n">
        <f aca="false">IF('ORÇ.GLOBAL P CAIXA'!$K111="EXEC.",0,'ORÇ.REPROG. P CAIXA'!E112)</f>
        <v>0</v>
      </c>
      <c r="F112" s="163" t="n">
        <f aca="false">IF('ORÇ.GLOBAL P CAIXA'!K111="EXEC.",0,IF('ORÇ.GLOBAL EMPRESA'!G111&gt;0,'ORÇ.GLOBAL EMPRESA'!G111,'ORÇ.GLOBAL P CAIXA'!F111))</f>
        <v>0</v>
      </c>
      <c r="G112" s="163" t="n">
        <f aca="false">IF(E112&lt;&gt;0,ROUND(E112*F112,2),IF(AE112=0,(SUMIF($W$13:$W$1012,B112,$AE$13:$AE$1012)),AE112))</f>
        <v>0</v>
      </c>
      <c r="H112" s="661" t="n">
        <f aca="false">IF('ORÇ.GLOBAL P CAIXA'!K111="EXEC.",0,'ORÇ.REPROG. P CAIXA'!H112)</f>
        <v>0</v>
      </c>
      <c r="I112" s="661" t="n">
        <f aca="false">IF('ORÇ.GLOBAL P CAIXA'!K111="EXEC.",0,'ORÇ.REPROG. P CAIXA'!I112)</f>
        <v>0</v>
      </c>
      <c r="J112" s="163" t="n">
        <f aca="false">IF(H112&lt;&gt;0,ROUND(H112*I112,2),IF(AJ112=0,(SUMIF($W$13:$W$1012,B112,$AJ$13:$AJ$1012)),AJ112))</f>
        <v>0</v>
      </c>
      <c r="K112" s="163" t="n">
        <f aca="false">H112-E112</f>
        <v>0</v>
      </c>
      <c r="L112" s="163" t="n">
        <f aca="false">J112-G112</f>
        <v>0</v>
      </c>
      <c r="M112" s="662" t="str">
        <f aca="false">IF('ORÇ.GLOBAL P CAIXA'!K111="EXEC.","",IF('ORÇ.REPROG. P CAIXA'!M112&gt;0,'ORÇ.REPROG. P CAIXA'!M112,""))</f>
        <v/>
      </c>
      <c r="N112" s="663" t="str">
        <f aca="false">IF('ORÇ.GLOBAL P CAIXA'!K111="EXEC.","",IF('ORÇ.REPROG. P CAIXA'!N112&gt;0,'ORÇ.REPROG. P CAIXA'!N112,""))</f>
        <v/>
      </c>
      <c r="O112" s="166" t="str">
        <f aca="false">IF('ORÇ.GLOBAL P CAIXA'!$K111="EXEC.","",'ORÇ.REPROG. P CAIXA'!O112)</f>
        <v/>
      </c>
      <c r="P112" s="167"/>
      <c r="Q112" s="168" t="str">
        <f aca="false">IF(B112&gt;0,"ok","ocultar")</f>
        <v>ocultar</v>
      </c>
      <c r="R112" s="649"/>
      <c r="S112" s="649"/>
      <c r="T112" s="650"/>
      <c r="V112" s="88"/>
      <c r="W112" s="157" t="n">
        <f aca="false">IF(B112=0,W111,IF(ISNONTEXT(B112)=TRUE(),INT(B112),INT(LEFT(B112,FIND(".",B112)-1))))</f>
        <v>3</v>
      </c>
      <c r="X112" s="157" t="str">
        <f aca="false">IF(X113=1,1,IF(B112&lt;&gt;0,1,IF(C112&lt;&gt;0,1,IF(D112&lt;&gt;0,1,IF(E112&lt;&gt;0,1,"")))))</f>
        <v/>
      </c>
      <c r="Y112" s="157" t="str">
        <f aca="false">IF(W112=0," ",IF(W112&lt;&gt;W111,W112," "))</f>
        <v> </v>
      </c>
      <c r="Z112" s="180"/>
      <c r="AA112" s="75" t="n">
        <f aca="false">IF(W112&lt;&gt;Y112,(IF(N112=0,G112*(INFORMAÇÕES!$Q$69/INFORMAÇÕES!$Q$72),IF(N112="R",G112,0))),0)</f>
        <v>0</v>
      </c>
      <c r="AB112" s="75" t="n">
        <f aca="false">IF(W112&lt;&gt;Y112,(IF(N112=0,G112*(INFORMAÇÕES!$Q$70/INFORMAÇÕES!$Q$72),IF(N112="C",G112,0))),0)</f>
        <v>0</v>
      </c>
      <c r="AC112" s="75" t="n">
        <f aca="false">IF(W112&lt;&gt;Y112,(IF(N112=0,G112*INFORMAÇÕES!$U$115,IF(N112="CF",G112,0))),0)</f>
        <v>0</v>
      </c>
      <c r="AD112" s="75" t="n">
        <f aca="false">IF(W112&lt;&gt;Y112,(IF(N112=0,G112*INFORMAÇÕES!$U$116,IF(N112="O",G112,0))),0)</f>
        <v>0</v>
      </c>
      <c r="AE112" s="75" t="n">
        <f aca="false">IF(E112&lt;&gt;0,G112,0)</f>
        <v>0</v>
      </c>
      <c r="AF112" s="75" t="n">
        <f aca="false">IF(W112&lt;&gt;Y112,(IF(N112=0,J112*(INFORMAÇÕES!$Q$89/INFORMAÇÕES!$Q$92),IF(N112="R",J112,0))),0)</f>
        <v>0</v>
      </c>
      <c r="AG112" s="75" t="n">
        <f aca="false">IF(W112&lt;&gt;Y112,(IF(N112=0,J112*(INFORMAÇÕES!$Q$90/INFORMAÇÕES!$Q$92),IF(N112="C",J112,0))),0)</f>
        <v>0</v>
      </c>
      <c r="AH112" s="75" t="n">
        <f aca="false">IF(W112&lt;&gt;Y112,(IF(N112="",J112*INFORMAÇÕES!$U$115,IF(N112="CF",J112,0))),0)</f>
        <v>0</v>
      </c>
      <c r="AI112" s="75" t="n">
        <f aca="false">IF(W112&lt;&gt;Y112,(IF(N112="",J112*INFORMAÇÕES!$U$116,IF(N112="O",J112,0))),0)</f>
        <v>0</v>
      </c>
      <c r="AJ112" s="75" t="n">
        <f aca="false">IF(H112&lt;&gt;0,J112,0)</f>
        <v>0</v>
      </c>
      <c r="AK112" s="75" t="n">
        <f aca="false">IF(K112&lt;&gt;0,L112,0)</f>
        <v>0</v>
      </c>
    </row>
    <row r="113" s="174" customFormat="true" ht="14.25" hidden="false" customHeight="false" outlineLevel="0" collapsed="false">
      <c r="A113" s="159" t="n">
        <v>101</v>
      </c>
      <c r="B113" s="160" t="n">
        <f aca="false">IF('ORÇ.GLOBAL P CAIXA'!$K112="EXEC.",0,'ORÇ.REPROG. P CAIXA'!B113)</f>
        <v>0</v>
      </c>
      <c r="C113" s="161" t="n">
        <f aca="false">IF('ORÇ.GLOBAL P CAIXA'!$K112="EXEC.",0,'ORÇ.REPROG. P CAIXA'!C113)</f>
        <v>0</v>
      </c>
      <c r="D113" s="162" t="n">
        <f aca="false">IF('ORÇ.GLOBAL P CAIXA'!$K112="EXEC.",0,'ORÇ.REPROG. P CAIXA'!D113)</f>
        <v>0</v>
      </c>
      <c r="E113" s="163" t="n">
        <f aca="false">IF('ORÇ.GLOBAL P CAIXA'!$K112="EXEC.",0,'ORÇ.REPROG. P CAIXA'!E113)</f>
        <v>0</v>
      </c>
      <c r="F113" s="163" t="n">
        <f aca="false">IF('ORÇ.GLOBAL P CAIXA'!K112="EXEC.",0,IF('ORÇ.GLOBAL EMPRESA'!G112&gt;0,'ORÇ.GLOBAL EMPRESA'!G112,'ORÇ.GLOBAL P CAIXA'!F112))</f>
        <v>0</v>
      </c>
      <c r="G113" s="163" t="n">
        <f aca="false">IF(E113&lt;&gt;0,ROUND(E113*F113,2),IF(AE113=0,(SUMIF($W$13:$W$1012,B113,$AE$13:$AE$1012)),AE113))</f>
        <v>0</v>
      </c>
      <c r="H113" s="661" t="n">
        <f aca="false">IF('ORÇ.GLOBAL P CAIXA'!K112="EXEC.",0,'ORÇ.REPROG. P CAIXA'!H113)</f>
        <v>0</v>
      </c>
      <c r="I113" s="661" t="n">
        <f aca="false">IF('ORÇ.GLOBAL P CAIXA'!K112="EXEC.",0,'ORÇ.REPROG. P CAIXA'!I113)</f>
        <v>0</v>
      </c>
      <c r="J113" s="163" t="n">
        <f aca="false">IF(H113&lt;&gt;0,ROUND(H113*I113,2),IF(AJ113=0,(SUMIF($W$13:$W$1012,B113,$AJ$13:$AJ$1012)),AJ113))</f>
        <v>0</v>
      </c>
      <c r="K113" s="163" t="n">
        <f aca="false">H113-E113</f>
        <v>0</v>
      </c>
      <c r="L113" s="163" t="n">
        <f aca="false">J113-G113</f>
        <v>0</v>
      </c>
      <c r="M113" s="662" t="str">
        <f aca="false">IF('ORÇ.GLOBAL P CAIXA'!K112="EXEC.","",IF('ORÇ.REPROG. P CAIXA'!M113&gt;0,'ORÇ.REPROG. P CAIXA'!M113,""))</f>
        <v/>
      </c>
      <c r="N113" s="663" t="str">
        <f aca="false">IF('ORÇ.GLOBAL P CAIXA'!K112="EXEC.","",IF('ORÇ.REPROG. P CAIXA'!N113&gt;0,'ORÇ.REPROG. P CAIXA'!N113,""))</f>
        <v/>
      </c>
      <c r="O113" s="166" t="str">
        <f aca="false">IF('ORÇ.GLOBAL P CAIXA'!$K112="EXEC.","",'ORÇ.REPROG. P CAIXA'!O113)</f>
        <v/>
      </c>
      <c r="P113" s="167"/>
      <c r="Q113" s="168" t="str">
        <f aca="false">IF(B113&gt;0,"ok","ocultar")</f>
        <v>ocultar</v>
      </c>
      <c r="R113" s="649"/>
      <c r="S113" s="649"/>
      <c r="T113" s="650"/>
      <c r="V113" s="88"/>
      <c r="W113" s="157" t="n">
        <f aca="false">IF(B113=0,W112,IF(ISNONTEXT(B113)=TRUE(),INT(B113),INT(LEFT(B113,FIND(".",B113)-1))))</f>
        <v>3</v>
      </c>
      <c r="X113" s="157" t="str">
        <f aca="false">IF(X114=1,1,IF(B113&lt;&gt;0,1,IF(C113&lt;&gt;0,1,IF(D113&lt;&gt;0,1,IF(E113&lt;&gt;0,1,"")))))</f>
        <v/>
      </c>
      <c r="Y113" s="157" t="str">
        <f aca="false">IF(W113=0," ",IF(W113&lt;&gt;W112,W113," "))</f>
        <v> </v>
      </c>
      <c r="Z113" s="180"/>
      <c r="AA113" s="75" t="n">
        <f aca="false">IF(W113&lt;&gt;Y113,(IF(N113=0,G113*(INFORMAÇÕES!$Q$69/INFORMAÇÕES!$Q$72),IF(N113="R",G113,0))),0)</f>
        <v>0</v>
      </c>
      <c r="AB113" s="75" t="n">
        <f aca="false">IF(W113&lt;&gt;Y113,(IF(N113=0,G113*(INFORMAÇÕES!$Q$70/INFORMAÇÕES!$Q$72),IF(N113="C",G113,0))),0)</f>
        <v>0</v>
      </c>
      <c r="AC113" s="75" t="n">
        <f aca="false">IF(W113&lt;&gt;Y113,(IF(N113=0,G113*INFORMAÇÕES!$U$115,IF(N113="CF",G113,0))),0)</f>
        <v>0</v>
      </c>
      <c r="AD113" s="75" t="n">
        <f aca="false">IF(W113&lt;&gt;Y113,(IF(N113=0,G113*INFORMAÇÕES!$U$116,IF(N113="O",G113,0))),0)</f>
        <v>0</v>
      </c>
      <c r="AE113" s="75" t="n">
        <f aca="false">IF(E113&lt;&gt;0,G113,0)</f>
        <v>0</v>
      </c>
      <c r="AF113" s="75" t="n">
        <f aca="false">IF(W113&lt;&gt;Y113,(IF(N113=0,J113*(INFORMAÇÕES!$Q$89/INFORMAÇÕES!$Q$92),IF(N113="R",J113,0))),0)</f>
        <v>0</v>
      </c>
      <c r="AG113" s="75" t="n">
        <f aca="false">IF(W113&lt;&gt;Y113,(IF(N113=0,J113*(INFORMAÇÕES!$Q$90/INFORMAÇÕES!$Q$92),IF(N113="C",J113,0))),0)</f>
        <v>0</v>
      </c>
      <c r="AH113" s="75" t="n">
        <f aca="false">IF(W113&lt;&gt;Y113,(IF(N113="",J113*INFORMAÇÕES!$U$115,IF(N113="CF",J113,0))),0)</f>
        <v>0</v>
      </c>
      <c r="AI113" s="75" t="n">
        <f aca="false">IF(W113&lt;&gt;Y113,(IF(N113="",J113*INFORMAÇÕES!$U$116,IF(N113="O",J113,0))),0)</f>
        <v>0</v>
      </c>
      <c r="AJ113" s="75" t="n">
        <f aca="false">IF(H113&lt;&gt;0,J113,0)</f>
        <v>0</v>
      </c>
      <c r="AK113" s="75" t="n">
        <f aca="false">IF(K113&lt;&gt;0,L113,0)</f>
        <v>0</v>
      </c>
    </row>
    <row r="114" s="174" customFormat="true" ht="14.25" hidden="false" customHeight="false" outlineLevel="0" collapsed="false">
      <c r="A114" s="159" t="n">
        <v>102</v>
      </c>
      <c r="B114" s="160" t="n">
        <f aca="false">IF('ORÇ.GLOBAL P CAIXA'!$K113="EXEC.",0,'ORÇ.REPROG. P CAIXA'!B114)</f>
        <v>0</v>
      </c>
      <c r="C114" s="161" t="n">
        <f aca="false">IF('ORÇ.GLOBAL P CAIXA'!$K113="EXEC.",0,'ORÇ.REPROG. P CAIXA'!C114)</f>
        <v>0</v>
      </c>
      <c r="D114" s="162" t="n">
        <f aca="false">IF('ORÇ.GLOBAL P CAIXA'!$K113="EXEC.",0,'ORÇ.REPROG. P CAIXA'!D114)</f>
        <v>0</v>
      </c>
      <c r="E114" s="163" t="n">
        <f aca="false">IF('ORÇ.GLOBAL P CAIXA'!$K113="EXEC.",0,'ORÇ.REPROG. P CAIXA'!E114)</f>
        <v>0</v>
      </c>
      <c r="F114" s="163" t="n">
        <f aca="false">IF('ORÇ.GLOBAL P CAIXA'!K113="EXEC.",0,IF('ORÇ.GLOBAL EMPRESA'!G113&gt;0,'ORÇ.GLOBAL EMPRESA'!G113,'ORÇ.GLOBAL P CAIXA'!F113))</f>
        <v>0</v>
      </c>
      <c r="G114" s="163" t="n">
        <f aca="false">IF(E114&lt;&gt;0,ROUND(E114*F114,2),IF(AE114=0,(SUMIF($W$13:$W$1012,B114,$AE$13:$AE$1012)),AE114))</f>
        <v>0</v>
      </c>
      <c r="H114" s="661" t="n">
        <f aca="false">IF('ORÇ.GLOBAL P CAIXA'!K113="EXEC.",0,'ORÇ.REPROG. P CAIXA'!H114)</f>
        <v>0</v>
      </c>
      <c r="I114" s="661" t="n">
        <f aca="false">IF('ORÇ.GLOBAL P CAIXA'!K113="EXEC.",0,'ORÇ.REPROG. P CAIXA'!I114)</f>
        <v>0</v>
      </c>
      <c r="J114" s="163" t="n">
        <f aca="false">IF(H114&lt;&gt;0,ROUND(H114*I114,2),IF(AJ114=0,(SUMIF($W$13:$W$1012,B114,$AJ$13:$AJ$1012)),AJ114))</f>
        <v>0</v>
      </c>
      <c r="K114" s="163" t="n">
        <f aca="false">H114-E114</f>
        <v>0</v>
      </c>
      <c r="L114" s="163" t="n">
        <f aca="false">J114-G114</f>
        <v>0</v>
      </c>
      <c r="M114" s="662" t="str">
        <f aca="false">IF('ORÇ.GLOBAL P CAIXA'!K113="EXEC.","",IF('ORÇ.REPROG. P CAIXA'!M114&gt;0,'ORÇ.REPROG. P CAIXA'!M114,""))</f>
        <v/>
      </c>
      <c r="N114" s="663" t="str">
        <f aca="false">IF('ORÇ.GLOBAL P CAIXA'!K113="EXEC.","",IF('ORÇ.REPROG. P CAIXA'!N114&gt;0,'ORÇ.REPROG. P CAIXA'!N114,""))</f>
        <v/>
      </c>
      <c r="O114" s="166" t="str">
        <f aca="false">IF('ORÇ.GLOBAL P CAIXA'!$K113="EXEC.","",'ORÇ.REPROG. P CAIXA'!O114)</f>
        <v/>
      </c>
      <c r="P114" s="167"/>
      <c r="Q114" s="168" t="str">
        <f aca="false">IF(B114&gt;0,"ok","ocultar")</f>
        <v>ocultar</v>
      </c>
      <c r="R114" s="649"/>
      <c r="S114" s="649"/>
      <c r="T114" s="650"/>
      <c r="V114" s="88"/>
      <c r="W114" s="157" t="n">
        <f aca="false">IF(B114=0,W113,IF(ISNONTEXT(B114)=TRUE(),INT(B114),INT(LEFT(B114,FIND(".",B114)-1))))</f>
        <v>3</v>
      </c>
      <c r="X114" s="157" t="str">
        <f aca="false">IF(X115=1,1,IF(B114&lt;&gt;0,1,IF(C114&lt;&gt;0,1,IF(D114&lt;&gt;0,1,IF(E114&lt;&gt;0,1,"")))))</f>
        <v/>
      </c>
      <c r="Y114" s="157" t="str">
        <f aca="false">IF(W114=0," ",IF(W114&lt;&gt;W113,W114," "))</f>
        <v> </v>
      </c>
      <c r="Z114" s="180"/>
      <c r="AA114" s="75" t="n">
        <f aca="false">IF(W114&lt;&gt;Y114,(IF(N114=0,G114*(INFORMAÇÕES!$Q$69/INFORMAÇÕES!$Q$72),IF(N114="R",G114,0))),0)</f>
        <v>0</v>
      </c>
      <c r="AB114" s="75" t="n">
        <f aca="false">IF(W114&lt;&gt;Y114,(IF(N114=0,G114*(INFORMAÇÕES!$Q$70/INFORMAÇÕES!$Q$72),IF(N114="C",G114,0))),0)</f>
        <v>0</v>
      </c>
      <c r="AC114" s="75" t="n">
        <f aca="false">IF(W114&lt;&gt;Y114,(IF(N114=0,G114*INFORMAÇÕES!$U$115,IF(N114="CF",G114,0))),0)</f>
        <v>0</v>
      </c>
      <c r="AD114" s="75" t="n">
        <f aca="false">IF(W114&lt;&gt;Y114,(IF(N114=0,G114*INFORMAÇÕES!$U$116,IF(N114="O",G114,0))),0)</f>
        <v>0</v>
      </c>
      <c r="AE114" s="75" t="n">
        <f aca="false">IF(E114&lt;&gt;0,G114,0)</f>
        <v>0</v>
      </c>
      <c r="AF114" s="75" t="n">
        <f aca="false">IF(W114&lt;&gt;Y114,(IF(N114=0,J114*(INFORMAÇÕES!$Q$89/INFORMAÇÕES!$Q$92),IF(N114="R",J114,0))),0)</f>
        <v>0</v>
      </c>
      <c r="AG114" s="75" t="n">
        <f aca="false">IF(W114&lt;&gt;Y114,(IF(N114=0,J114*(INFORMAÇÕES!$Q$90/INFORMAÇÕES!$Q$92),IF(N114="C",J114,0))),0)</f>
        <v>0</v>
      </c>
      <c r="AH114" s="75" t="n">
        <f aca="false">IF(W114&lt;&gt;Y114,(IF(N114="",J114*INFORMAÇÕES!$U$115,IF(N114="CF",J114,0))),0)</f>
        <v>0</v>
      </c>
      <c r="AI114" s="75" t="n">
        <f aca="false">IF(W114&lt;&gt;Y114,(IF(N114="",J114*INFORMAÇÕES!$U$116,IF(N114="O",J114,0))),0)</f>
        <v>0</v>
      </c>
      <c r="AJ114" s="75" t="n">
        <f aca="false">IF(H114&lt;&gt;0,J114,0)</f>
        <v>0</v>
      </c>
      <c r="AK114" s="75" t="n">
        <f aca="false">IF(K114&lt;&gt;0,L114,0)</f>
        <v>0</v>
      </c>
    </row>
    <row r="115" s="174" customFormat="true" ht="14.25" hidden="false" customHeight="false" outlineLevel="0" collapsed="false">
      <c r="A115" s="159" t="n">
        <v>103</v>
      </c>
      <c r="B115" s="160" t="n">
        <f aca="false">IF('ORÇ.GLOBAL P CAIXA'!$K114="EXEC.",0,'ORÇ.REPROG. P CAIXA'!B115)</f>
        <v>0</v>
      </c>
      <c r="C115" s="161" t="n">
        <f aca="false">IF('ORÇ.GLOBAL P CAIXA'!$K114="EXEC.",0,'ORÇ.REPROG. P CAIXA'!C115)</f>
        <v>0</v>
      </c>
      <c r="D115" s="162" t="n">
        <f aca="false">IF('ORÇ.GLOBAL P CAIXA'!$K114="EXEC.",0,'ORÇ.REPROG. P CAIXA'!D115)</f>
        <v>0</v>
      </c>
      <c r="E115" s="163" t="n">
        <f aca="false">IF('ORÇ.GLOBAL P CAIXA'!$K114="EXEC.",0,'ORÇ.REPROG. P CAIXA'!E115)</f>
        <v>0</v>
      </c>
      <c r="F115" s="163" t="n">
        <f aca="false">IF('ORÇ.GLOBAL P CAIXA'!K114="EXEC.",0,IF('ORÇ.GLOBAL EMPRESA'!G114&gt;0,'ORÇ.GLOBAL EMPRESA'!G114,'ORÇ.GLOBAL P CAIXA'!F114))</f>
        <v>0</v>
      </c>
      <c r="G115" s="163" t="n">
        <f aca="false">IF(E115&lt;&gt;0,ROUND(E115*F115,2),IF(AE115=0,(SUMIF($W$13:$W$1012,B115,$AE$13:$AE$1012)),AE115))</f>
        <v>0</v>
      </c>
      <c r="H115" s="661" t="n">
        <f aca="false">IF('ORÇ.GLOBAL P CAIXA'!K114="EXEC.",0,'ORÇ.REPROG. P CAIXA'!H115)</f>
        <v>0</v>
      </c>
      <c r="I115" s="661" t="n">
        <f aca="false">IF('ORÇ.GLOBAL P CAIXA'!K114="EXEC.",0,'ORÇ.REPROG. P CAIXA'!I115)</f>
        <v>0</v>
      </c>
      <c r="J115" s="163" t="n">
        <f aca="false">IF(H115&lt;&gt;0,ROUND(H115*I115,2),IF(AJ115=0,(SUMIF($W$13:$W$1012,B115,$AJ$13:$AJ$1012)),AJ115))</f>
        <v>0</v>
      </c>
      <c r="K115" s="163" t="n">
        <f aca="false">H115-E115</f>
        <v>0</v>
      </c>
      <c r="L115" s="163" t="n">
        <f aca="false">J115-G115</f>
        <v>0</v>
      </c>
      <c r="M115" s="662" t="str">
        <f aca="false">IF('ORÇ.GLOBAL P CAIXA'!K114="EXEC.","",IF('ORÇ.REPROG. P CAIXA'!M115&gt;0,'ORÇ.REPROG. P CAIXA'!M115,""))</f>
        <v/>
      </c>
      <c r="N115" s="663" t="str">
        <f aca="false">IF('ORÇ.GLOBAL P CAIXA'!K114="EXEC.","",IF('ORÇ.REPROG. P CAIXA'!N115&gt;0,'ORÇ.REPROG. P CAIXA'!N115,""))</f>
        <v/>
      </c>
      <c r="O115" s="166" t="str">
        <f aca="false">IF('ORÇ.GLOBAL P CAIXA'!$K114="EXEC.","",'ORÇ.REPROG. P CAIXA'!O115)</f>
        <v/>
      </c>
      <c r="P115" s="167"/>
      <c r="Q115" s="168" t="str">
        <f aca="false">IF(B115&gt;0,"ok","ocultar")</f>
        <v>ocultar</v>
      </c>
      <c r="R115" s="649"/>
      <c r="S115" s="649"/>
      <c r="T115" s="650"/>
      <c r="V115" s="88"/>
      <c r="W115" s="157" t="n">
        <f aca="false">IF(B115=0,W114,IF(ISNONTEXT(B115)=TRUE(),INT(B115),INT(LEFT(B115,FIND(".",B115)-1))))</f>
        <v>3</v>
      </c>
      <c r="X115" s="157" t="str">
        <f aca="false">IF(X116=1,1,IF(B115&lt;&gt;0,1,IF(C115&lt;&gt;0,1,IF(D115&lt;&gt;0,1,IF(E115&lt;&gt;0,1,"")))))</f>
        <v/>
      </c>
      <c r="Y115" s="157" t="str">
        <f aca="false">IF(W115=0," ",IF(W115&lt;&gt;W114,W115," "))</f>
        <v> </v>
      </c>
      <c r="Z115" s="180"/>
      <c r="AA115" s="75" t="n">
        <f aca="false">IF(W115&lt;&gt;Y115,(IF(N115=0,G115*(INFORMAÇÕES!$Q$69/INFORMAÇÕES!$Q$72),IF(N115="R",G115,0))),0)</f>
        <v>0</v>
      </c>
      <c r="AB115" s="75" t="n">
        <f aca="false">IF(W115&lt;&gt;Y115,(IF(N115=0,G115*(INFORMAÇÕES!$Q$70/INFORMAÇÕES!$Q$72),IF(N115="C",G115,0))),0)</f>
        <v>0</v>
      </c>
      <c r="AC115" s="75" t="n">
        <f aca="false">IF(W115&lt;&gt;Y115,(IF(N115=0,G115*INFORMAÇÕES!$U$115,IF(N115="CF",G115,0))),0)</f>
        <v>0</v>
      </c>
      <c r="AD115" s="75" t="n">
        <f aca="false">IF(W115&lt;&gt;Y115,(IF(N115=0,G115*INFORMAÇÕES!$U$116,IF(N115="O",G115,0))),0)</f>
        <v>0</v>
      </c>
      <c r="AE115" s="75" t="n">
        <f aca="false">IF(E115&lt;&gt;0,G115,0)</f>
        <v>0</v>
      </c>
      <c r="AF115" s="75" t="n">
        <f aca="false">IF(W115&lt;&gt;Y115,(IF(N115=0,J115*(INFORMAÇÕES!$Q$89/INFORMAÇÕES!$Q$92),IF(N115="R",J115,0))),0)</f>
        <v>0</v>
      </c>
      <c r="AG115" s="75" t="n">
        <f aca="false">IF(W115&lt;&gt;Y115,(IF(N115=0,J115*(INFORMAÇÕES!$Q$90/INFORMAÇÕES!$Q$92),IF(N115="C",J115,0))),0)</f>
        <v>0</v>
      </c>
      <c r="AH115" s="75" t="n">
        <f aca="false">IF(W115&lt;&gt;Y115,(IF(N115="",J115*INFORMAÇÕES!$U$115,IF(N115="CF",J115,0))),0)</f>
        <v>0</v>
      </c>
      <c r="AI115" s="75" t="n">
        <f aca="false">IF(W115&lt;&gt;Y115,(IF(N115="",J115*INFORMAÇÕES!$U$116,IF(N115="O",J115,0))),0)</f>
        <v>0</v>
      </c>
      <c r="AJ115" s="75" t="n">
        <f aca="false">IF(H115&lt;&gt;0,J115,0)</f>
        <v>0</v>
      </c>
      <c r="AK115" s="75" t="n">
        <f aca="false">IF(K115&lt;&gt;0,L115,0)</f>
        <v>0</v>
      </c>
    </row>
    <row r="116" s="174" customFormat="true" ht="14.25" hidden="false" customHeight="false" outlineLevel="0" collapsed="false">
      <c r="A116" s="159" t="n">
        <v>104</v>
      </c>
      <c r="B116" s="160" t="n">
        <f aca="false">IF('ORÇ.GLOBAL P CAIXA'!$K115="EXEC.",0,'ORÇ.REPROG. P CAIXA'!B116)</f>
        <v>0</v>
      </c>
      <c r="C116" s="161" t="n">
        <f aca="false">IF('ORÇ.GLOBAL P CAIXA'!$K115="EXEC.",0,'ORÇ.REPROG. P CAIXA'!C116)</f>
        <v>0</v>
      </c>
      <c r="D116" s="162" t="n">
        <f aca="false">IF('ORÇ.GLOBAL P CAIXA'!$K115="EXEC.",0,'ORÇ.REPROG. P CAIXA'!D116)</f>
        <v>0</v>
      </c>
      <c r="E116" s="163" t="n">
        <f aca="false">IF('ORÇ.GLOBAL P CAIXA'!$K115="EXEC.",0,'ORÇ.REPROG. P CAIXA'!E116)</f>
        <v>0</v>
      </c>
      <c r="F116" s="163" t="n">
        <f aca="false">IF('ORÇ.GLOBAL P CAIXA'!K115="EXEC.",0,IF('ORÇ.GLOBAL EMPRESA'!G115&gt;0,'ORÇ.GLOBAL EMPRESA'!G115,'ORÇ.GLOBAL P CAIXA'!F115))</f>
        <v>0</v>
      </c>
      <c r="G116" s="163" t="n">
        <f aca="false">IF(E116&lt;&gt;0,ROUND(E116*F116,2),IF(AE116=0,(SUMIF($W$13:$W$1012,B116,$AE$13:$AE$1012)),AE116))</f>
        <v>0</v>
      </c>
      <c r="H116" s="661" t="n">
        <f aca="false">IF('ORÇ.GLOBAL P CAIXA'!K115="EXEC.",0,'ORÇ.REPROG. P CAIXA'!H116)</f>
        <v>0</v>
      </c>
      <c r="I116" s="661" t="n">
        <f aca="false">IF('ORÇ.GLOBAL P CAIXA'!K115="EXEC.",0,'ORÇ.REPROG. P CAIXA'!I116)</f>
        <v>0</v>
      </c>
      <c r="J116" s="163" t="n">
        <f aca="false">IF(H116&lt;&gt;0,ROUND(H116*I116,2),IF(AJ116=0,(SUMIF($W$13:$W$1012,B116,$AJ$13:$AJ$1012)),AJ116))</f>
        <v>0</v>
      </c>
      <c r="K116" s="163" t="n">
        <f aca="false">H116-E116</f>
        <v>0</v>
      </c>
      <c r="L116" s="163" t="n">
        <f aca="false">J116-G116</f>
        <v>0</v>
      </c>
      <c r="M116" s="662" t="str">
        <f aca="false">IF('ORÇ.GLOBAL P CAIXA'!K115="EXEC.","",IF('ORÇ.REPROG. P CAIXA'!M116&gt;0,'ORÇ.REPROG. P CAIXA'!M116,""))</f>
        <v/>
      </c>
      <c r="N116" s="663" t="str">
        <f aca="false">IF('ORÇ.GLOBAL P CAIXA'!K115="EXEC.","",IF('ORÇ.REPROG. P CAIXA'!N116&gt;0,'ORÇ.REPROG. P CAIXA'!N116,""))</f>
        <v/>
      </c>
      <c r="O116" s="166" t="str">
        <f aca="false">IF('ORÇ.GLOBAL P CAIXA'!$K115="EXEC.","",'ORÇ.REPROG. P CAIXA'!O116)</f>
        <v/>
      </c>
      <c r="P116" s="167"/>
      <c r="Q116" s="168" t="str">
        <f aca="false">IF(B116&gt;0,"ok","ocultar")</f>
        <v>ocultar</v>
      </c>
      <c r="R116" s="649"/>
      <c r="S116" s="649"/>
      <c r="T116" s="650"/>
      <c r="V116" s="88"/>
      <c r="W116" s="157" t="n">
        <f aca="false">IF(B116=0,W115,IF(ISNONTEXT(B116)=TRUE(),INT(B116),INT(LEFT(B116,FIND(".",B116)-1))))</f>
        <v>3</v>
      </c>
      <c r="X116" s="157" t="str">
        <f aca="false">IF(X117=1,1,IF(B116&lt;&gt;0,1,IF(C116&lt;&gt;0,1,IF(D116&lt;&gt;0,1,IF(E116&lt;&gt;0,1,"")))))</f>
        <v/>
      </c>
      <c r="Y116" s="157" t="str">
        <f aca="false">IF(W116=0," ",IF(W116&lt;&gt;W115,W116," "))</f>
        <v> </v>
      </c>
      <c r="Z116" s="180"/>
      <c r="AA116" s="75" t="n">
        <f aca="false">IF(W116&lt;&gt;Y116,(IF(N116=0,G116*(INFORMAÇÕES!$Q$69/INFORMAÇÕES!$Q$72),IF(N116="R",G116,0))),0)</f>
        <v>0</v>
      </c>
      <c r="AB116" s="75" t="n">
        <f aca="false">IF(W116&lt;&gt;Y116,(IF(N116=0,G116*(INFORMAÇÕES!$Q$70/INFORMAÇÕES!$Q$72),IF(N116="C",G116,0))),0)</f>
        <v>0</v>
      </c>
      <c r="AC116" s="75" t="n">
        <f aca="false">IF(W116&lt;&gt;Y116,(IF(N116=0,G116*INFORMAÇÕES!$U$115,IF(N116="CF",G116,0))),0)</f>
        <v>0</v>
      </c>
      <c r="AD116" s="75" t="n">
        <f aca="false">IF(W116&lt;&gt;Y116,(IF(N116=0,G116*INFORMAÇÕES!$U$116,IF(N116="O",G116,0))),0)</f>
        <v>0</v>
      </c>
      <c r="AE116" s="75" t="n">
        <f aca="false">IF(E116&lt;&gt;0,G116,0)</f>
        <v>0</v>
      </c>
      <c r="AF116" s="75" t="n">
        <f aca="false">IF(W116&lt;&gt;Y116,(IF(N116=0,J116*(INFORMAÇÕES!$Q$89/INFORMAÇÕES!$Q$92),IF(N116="R",J116,0))),0)</f>
        <v>0</v>
      </c>
      <c r="AG116" s="75" t="n">
        <f aca="false">IF(W116&lt;&gt;Y116,(IF(N116=0,J116*(INFORMAÇÕES!$Q$90/INFORMAÇÕES!$Q$92),IF(N116="C",J116,0))),0)</f>
        <v>0</v>
      </c>
      <c r="AH116" s="75" t="n">
        <f aca="false">IF(W116&lt;&gt;Y116,(IF(N116="",J116*INFORMAÇÕES!$U$115,IF(N116="CF",J116,0))),0)</f>
        <v>0</v>
      </c>
      <c r="AI116" s="75" t="n">
        <f aca="false">IF(W116&lt;&gt;Y116,(IF(N116="",J116*INFORMAÇÕES!$U$116,IF(N116="O",J116,0))),0)</f>
        <v>0</v>
      </c>
      <c r="AJ116" s="75" t="n">
        <f aca="false">IF(H116&lt;&gt;0,J116,0)</f>
        <v>0</v>
      </c>
      <c r="AK116" s="75" t="n">
        <f aca="false">IF(K116&lt;&gt;0,L116,0)</f>
        <v>0</v>
      </c>
    </row>
    <row r="117" s="174" customFormat="true" ht="14.25" hidden="false" customHeight="false" outlineLevel="0" collapsed="false">
      <c r="A117" s="159" t="n">
        <v>105</v>
      </c>
      <c r="B117" s="160" t="n">
        <f aca="false">IF('ORÇ.GLOBAL P CAIXA'!$K116="EXEC.",0,'ORÇ.REPROG. P CAIXA'!B117)</f>
        <v>0</v>
      </c>
      <c r="C117" s="161" t="n">
        <f aca="false">IF('ORÇ.GLOBAL P CAIXA'!$K116="EXEC.",0,'ORÇ.REPROG. P CAIXA'!C117)</f>
        <v>0</v>
      </c>
      <c r="D117" s="162" t="n">
        <f aca="false">IF('ORÇ.GLOBAL P CAIXA'!$K116="EXEC.",0,'ORÇ.REPROG. P CAIXA'!D117)</f>
        <v>0</v>
      </c>
      <c r="E117" s="163" t="n">
        <f aca="false">IF('ORÇ.GLOBAL P CAIXA'!$K116="EXEC.",0,'ORÇ.REPROG. P CAIXA'!E117)</f>
        <v>0</v>
      </c>
      <c r="F117" s="163" t="n">
        <f aca="false">IF('ORÇ.GLOBAL P CAIXA'!K116="EXEC.",0,IF('ORÇ.GLOBAL EMPRESA'!G116&gt;0,'ORÇ.GLOBAL EMPRESA'!G116,'ORÇ.GLOBAL P CAIXA'!F116))</f>
        <v>0</v>
      </c>
      <c r="G117" s="163" t="n">
        <f aca="false">IF(E117&lt;&gt;0,ROUND(E117*F117,2),IF(AE117=0,(SUMIF($W$13:$W$1012,B117,$AE$13:$AE$1012)),AE117))</f>
        <v>0</v>
      </c>
      <c r="H117" s="661" t="n">
        <f aca="false">IF('ORÇ.GLOBAL P CAIXA'!K116="EXEC.",0,'ORÇ.REPROG. P CAIXA'!H117)</f>
        <v>0</v>
      </c>
      <c r="I117" s="661" t="n">
        <f aca="false">IF('ORÇ.GLOBAL P CAIXA'!K116="EXEC.",0,'ORÇ.REPROG. P CAIXA'!I117)</f>
        <v>0</v>
      </c>
      <c r="J117" s="163" t="n">
        <f aca="false">IF(H117&lt;&gt;0,ROUND(H117*I117,2),IF(AJ117=0,(SUMIF($W$13:$W$1012,B117,$AJ$13:$AJ$1012)),AJ117))</f>
        <v>0</v>
      </c>
      <c r="K117" s="163" t="n">
        <f aca="false">H117-E117</f>
        <v>0</v>
      </c>
      <c r="L117" s="163" t="n">
        <f aca="false">J117-G117</f>
        <v>0</v>
      </c>
      <c r="M117" s="662" t="str">
        <f aca="false">IF('ORÇ.GLOBAL P CAIXA'!K116="EXEC.","",IF('ORÇ.REPROG. P CAIXA'!M117&gt;0,'ORÇ.REPROG. P CAIXA'!M117,""))</f>
        <v/>
      </c>
      <c r="N117" s="663" t="str">
        <f aca="false">IF('ORÇ.GLOBAL P CAIXA'!K116="EXEC.","",IF('ORÇ.REPROG. P CAIXA'!N117&gt;0,'ORÇ.REPROG. P CAIXA'!N117,""))</f>
        <v/>
      </c>
      <c r="O117" s="166" t="str">
        <f aca="false">IF('ORÇ.GLOBAL P CAIXA'!$K116="EXEC.","",'ORÇ.REPROG. P CAIXA'!O117)</f>
        <v/>
      </c>
      <c r="P117" s="167"/>
      <c r="Q117" s="168" t="str">
        <f aca="false">IF(B117&gt;0,"ok","ocultar")</f>
        <v>ocultar</v>
      </c>
      <c r="R117" s="649"/>
      <c r="S117" s="649"/>
      <c r="T117" s="650"/>
      <c r="V117" s="88"/>
      <c r="W117" s="157" t="n">
        <f aca="false">IF(B117=0,W116,IF(ISNONTEXT(B117)=TRUE(),INT(B117),INT(LEFT(B117,FIND(".",B117)-1))))</f>
        <v>3</v>
      </c>
      <c r="X117" s="157" t="str">
        <f aca="false">IF(X118=1,1,IF(B117&lt;&gt;0,1,IF(C117&lt;&gt;0,1,IF(D117&lt;&gt;0,1,IF(E117&lt;&gt;0,1,"")))))</f>
        <v/>
      </c>
      <c r="Y117" s="157" t="str">
        <f aca="false">IF(W117=0," ",IF(W117&lt;&gt;W116,W117," "))</f>
        <v> </v>
      </c>
      <c r="Z117" s="180"/>
      <c r="AA117" s="75" t="n">
        <f aca="false">IF(W117&lt;&gt;Y117,(IF(N117=0,G117*(INFORMAÇÕES!$Q$69/INFORMAÇÕES!$Q$72),IF(N117="R",G117,0))),0)</f>
        <v>0</v>
      </c>
      <c r="AB117" s="75" t="n">
        <f aca="false">IF(W117&lt;&gt;Y117,(IF(N117=0,G117*(INFORMAÇÕES!$Q$70/INFORMAÇÕES!$Q$72),IF(N117="C",G117,0))),0)</f>
        <v>0</v>
      </c>
      <c r="AC117" s="75" t="n">
        <f aca="false">IF(W117&lt;&gt;Y117,(IF(N117=0,G117*INFORMAÇÕES!$U$115,IF(N117="CF",G117,0))),0)</f>
        <v>0</v>
      </c>
      <c r="AD117" s="75" t="n">
        <f aca="false">IF(W117&lt;&gt;Y117,(IF(N117=0,G117*INFORMAÇÕES!$U$116,IF(N117="O",G117,0))),0)</f>
        <v>0</v>
      </c>
      <c r="AE117" s="75" t="n">
        <f aca="false">IF(E117&lt;&gt;0,G117,0)</f>
        <v>0</v>
      </c>
      <c r="AF117" s="75" t="n">
        <f aca="false">IF(W117&lt;&gt;Y117,(IF(N117=0,J117*(INFORMAÇÕES!$Q$89/INFORMAÇÕES!$Q$92),IF(N117="R",J117,0))),0)</f>
        <v>0</v>
      </c>
      <c r="AG117" s="75" t="n">
        <f aca="false">IF(W117&lt;&gt;Y117,(IF(N117=0,J117*(INFORMAÇÕES!$Q$90/INFORMAÇÕES!$Q$92),IF(N117="C",J117,0))),0)</f>
        <v>0</v>
      </c>
      <c r="AH117" s="75" t="n">
        <f aca="false">IF(W117&lt;&gt;Y117,(IF(N117="",J117*INFORMAÇÕES!$U$115,IF(N117="CF",J117,0))),0)</f>
        <v>0</v>
      </c>
      <c r="AI117" s="75" t="n">
        <f aca="false">IF(W117&lt;&gt;Y117,(IF(N117="",J117*INFORMAÇÕES!$U$116,IF(N117="O",J117,0))),0)</f>
        <v>0</v>
      </c>
      <c r="AJ117" s="75" t="n">
        <f aca="false">IF(H117&lt;&gt;0,J117,0)</f>
        <v>0</v>
      </c>
      <c r="AK117" s="75" t="n">
        <f aca="false">IF(K117&lt;&gt;0,L117,0)</f>
        <v>0</v>
      </c>
    </row>
    <row r="118" s="174" customFormat="true" ht="14.25" hidden="false" customHeight="false" outlineLevel="0" collapsed="false">
      <c r="A118" s="159" t="n">
        <v>106</v>
      </c>
      <c r="B118" s="160" t="n">
        <f aca="false">IF('ORÇ.GLOBAL P CAIXA'!$K117="EXEC.",0,'ORÇ.REPROG. P CAIXA'!B118)</f>
        <v>0</v>
      </c>
      <c r="C118" s="161" t="n">
        <f aca="false">IF('ORÇ.GLOBAL P CAIXA'!$K117="EXEC.",0,'ORÇ.REPROG. P CAIXA'!C118)</f>
        <v>0</v>
      </c>
      <c r="D118" s="162" t="n">
        <f aca="false">IF('ORÇ.GLOBAL P CAIXA'!$K117="EXEC.",0,'ORÇ.REPROG. P CAIXA'!D118)</f>
        <v>0</v>
      </c>
      <c r="E118" s="163" t="n">
        <f aca="false">IF('ORÇ.GLOBAL P CAIXA'!$K117="EXEC.",0,'ORÇ.REPROG. P CAIXA'!E118)</f>
        <v>0</v>
      </c>
      <c r="F118" s="163" t="n">
        <f aca="false">IF('ORÇ.GLOBAL P CAIXA'!K117="EXEC.",0,IF('ORÇ.GLOBAL EMPRESA'!G117&gt;0,'ORÇ.GLOBAL EMPRESA'!G117,'ORÇ.GLOBAL P CAIXA'!F117))</f>
        <v>0</v>
      </c>
      <c r="G118" s="163" t="n">
        <f aca="false">IF(E118&lt;&gt;0,ROUND(E118*F118,2),IF(AE118=0,(SUMIF($W$13:$W$1012,B118,$AE$13:$AE$1012)),AE118))</f>
        <v>0</v>
      </c>
      <c r="H118" s="661" t="n">
        <f aca="false">IF('ORÇ.GLOBAL P CAIXA'!K117="EXEC.",0,'ORÇ.REPROG. P CAIXA'!H118)</f>
        <v>0</v>
      </c>
      <c r="I118" s="661" t="n">
        <f aca="false">IF('ORÇ.GLOBAL P CAIXA'!K117="EXEC.",0,'ORÇ.REPROG. P CAIXA'!I118)</f>
        <v>0</v>
      </c>
      <c r="J118" s="163" t="n">
        <f aca="false">IF(H118&lt;&gt;0,ROUND(H118*I118,2),IF(AJ118=0,(SUMIF($W$13:$W$1012,B118,$AJ$13:$AJ$1012)),AJ118))</f>
        <v>0</v>
      </c>
      <c r="K118" s="163" t="n">
        <f aca="false">H118-E118</f>
        <v>0</v>
      </c>
      <c r="L118" s="163" t="n">
        <f aca="false">J118-G118</f>
        <v>0</v>
      </c>
      <c r="M118" s="662" t="str">
        <f aca="false">IF('ORÇ.GLOBAL P CAIXA'!K117="EXEC.","",IF('ORÇ.REPROG. P CAIXA'!M118&gt;0,'ORÇ.REPROG. P CAIXA'!M118,""))</f>
        <v/>
      </c>
      <c r="N118" s="663" t="str">
        <f aca="false">IF('ORÇ.GLOBAL P CAIXA'!K117="EXEC.","",IF('ORÇ.REPROG. P CAIXA'!N118&gt;0,'ORÇ.REPROG. P CAIXA'!N118,""))</f>
        <v/>
      </c>
      <c r="O118" s="166" t="str">
        <f aca="false">IF('ORÇ.GLOBAL P CAIXA'!$K117="EXEC.","",'ORÇ.REPROG. P CAIXA'!O118)</f>
        <v/>
      </c>
      <c r="P118" s="167"/>
      <c r="Q118" s="168" t="str">
        <f aca="false">IF(B118&gt;0,"ok","ocultar")</f>
        <v>ocultar</v>
      </c>
      <c r="R118" s="649"/>
      <c r="S118" s="649"/>
      <c r="T118" s="650"/>
      <c r="V118" s="88"/>
      <c r="W118" s="157" t="n">
        <f aca="false">IF(B118=0,W117,IF(ISNONTEXT(B118)=TRUE(),INT(B118),INT(LEFT(B118,FIND(".",B118)-1))))</f>
        <v>3</v>
      </c>
      <c r="X118" s="157" t="str">
        <f aca="false">IF(X119=1,1,IF(B118&lt;&gt;0,1,IF(C118&lt;&gt;0,1,IF(D118&lt;&gt;0,1,IF(E118&lt;&gt;0,1,"")))))</f>
        <v/>
      </c>
      <c r="Y118" s="157" t="str">
        <f aca="false">IF(W118=0," ",IF(W118&lt;&gt;W117,W118," "))</f>
        <v> </v>
      </c>
      <c r="Z118" s="180"/>
      <c r="AA118" s="75" t="n">
        <f aca="false">IF(W118&lt;&gt;Y118,(IF(N118=0,G118*(INFORMAÇÕES!$Q$69/INFORMAÇÕES!$Q$72),IF(N118="R",G118,0))),0)</f>
        <v>0</v>
      </c>
      <c r="AB118" s="75" t="n">
        <f aca="false">IF(W118&lt;&gt;Y118,(IF(N118=0,G118*(INFORMAÇÕES!$Q$70/INFORMAÇÕES!$Q$72),IF(N118="C",G118,0))),0)</f>
        <v>0</v>
      </c>
      <c r="AC118" s="75" t="n">
        <f aca="false">IF(W118&lt;&gt;Y118,(IF(N118=0,G118*INFORMAÇÕES!$U$115,IF(N118="CF",G118,0))),0)</f>
        <v>0</v>
      </c>
      <c r="AD118" s="75" t="n">
        <f aca="false">IF(W118&lt;&gt;Y118,(IF(N118=0,G118*INFORMAÇÕES!$U$116,IF(N118="O",G118,0))),0)</f>
        <v>0</v>
      </c>
      <c r="AE118" s="75" t="n">
        <f aca="false">IF(E118&lt;&gt;0,G118,0)</f>
        <v>0</v>
      </c>
      <c r="AF118" s="75" t="n">
        <f aca="false">IF(W118&lt;&gt;Y118,(IF(N118=0,J118*(INFORMAÇÕES!$Q$89/INFORMAÇÕES!$Q$92),IF(N118="R",J118,0))),0)</f>
        <v>0</v>
      </c>
      <c r="AG118" s="75" t="n">
        <f aca="false">IF(W118&lt;&gt;Y118,(IF(N118=0,J118*(INFORMAÇÕES!$Q$90/INFORMAÇÕES!$Q$92),IF(N118="C",J118,0))),0)</f>
        <v>0</v>
      </c>
      <c r="AH118" s="75" t="n">
        <f aca="false">IF(W118&lt;&gt;Y118,(IF(N118="",J118*INFORMAÇÕES!$U$115,IF(N118="CF",J118,0))),0)</f>
        <v>0</v>
      </c>
      <c r="AI118" s="75" t="n">
        <f aca="false">IF(W118&lt;&gt;Y118,(IF(N118="",J118*INFORMAÇÕES!$U$116,IF(N118="O",J118,0))),0)</f>
        <v>0</v>
      </c>
      <c r="AJ118" s="75" t="n">
        <f aca="false">IF(H118&lt;&gt;0,J118,0)</f>
        <v>0</v>
      </c>
      <c r="AK118" s="75" t="n">
        <f aca="false">IF(K118&lt;&gt;0,L118,0)</f>
        <v>0</v>
      </c>
    </row>
    <row r="119" s="174" customFormat="true" ht="14.25" hidden="false" customHeight="false" outlineLevel="0" collapsed="false">
      <c r="A119" s="159" t="n">
        <v>107</v>
      </c>
      <c r="B119" s="160" t="n">
        <f aca="false">IF('ORÇ.GLOBAL P CAIXA'!$K118="EXEC.",0,'ORÇ.REPROG. P CAIXA'!B119)</f>
        <v>0</v>
      </c>
      <c r="C119" s="161" t="n">
        <f aca="false">IF('ORÇ.GLOBAL P CAIXA'!$K118="EXEC.",0,'ORÇ.REPROG. P CAIXA'!C119)</f>
        <v>0</v>
      </c>
      <c r="D119" s="162" t="n">
        <f aca="false">IF('ORÇ.GLOBAL P CAIXA'!$K118="EXEC.",0,'ORÇ.REPROG. P CAIXA'!D119)</f>
        <v>0</v>
      </c>
      <c r="E119" s="163" t="n">
        <f aca="false">IF('ORÇ.GLOBAL P CAIXA'!$K118="EXEC.",0,'ORÇ.REPROG. P CAIXA'!E119)</f>
        <v>0</v>
      </c>
      <c r="F119" s="163" t="n">
        <f aca="false">IF('ORÇ.GLOBAL P CAIXA'!K118="EXEC.",0,IF('ORÇ.GLOBAL EMPRESA'!G118&gt;0,'ORÇ.GLOBAL EMPRESA'!G118,'ORÇ.GLOBAL P CAIXA'!F118))</f>
        <v>0</v>
      </c>
      <c r="G119" s="163" t="n">
        <f aca="false">IF(E119&lt;&gt;0,ROUND(E119*F119,2),IF(AE119=0,(SUMIF($W$13:$W$1012,B119,$AE$13:$AE$1012)),AE119))</f>
        <v>0</v>
      </c>
      <c r="H119" s="661" t="n">
        <f aca="false">IF('ORÇ.GLOBAL P CAIXA'!K118="EXEC.",0,'ORÇ.REPROG. P CAIXA'!H119)</f>
        <v>0</v>
      </c>
      <c r="I119" s="661" t="n">
        <f aca="false">IF('ORÇ.GLOBAL P CAIXA'!K118="EXEC.",0,'ORÇ.REPROG. P CAIXA'!I119)</f>
        <v>0</v>
      </c>
      <c r="J119" s="163" t="n">
        <f aca="false">IF(H119&lt;&gt;0,ROUND(H119*I119,2),IF(AJ119=0,(SUMIF($W$13:$W$1012,B119,$AJ$13:$AJ$1012)),AJ119))</f>
        <v>0</v>
      </c>
      <c r="K119" s="163" t="n">
        <f aca="false">H119-E119</f>
        <v>0</v>
      </c>
      <c r="L119" s="163" t="n">
        <f aca="false">J119-G119</f>
        <v>0</v>
      </c>
      <c r="M119" s="662" t="str">
        <f aca="false">IF('ORÇ.GLOBAL P CAIXA'!K118="EXEC.","",IF('ORÇ.REPROG. P CAIXA'!M119&gt;0,'ORÇ.REPROG. P CAIXA'!M119,""))</f>
        <v/>
      </c>
      <c r="N119" s="663" t="str">
        <f aca="false">IF('ORÇ.GLOBAL P CAIXA'!K118="EXEC.","",IF('ORÇ.REPROG. P CAIXA'!N119&gt;0,'ORÇ.REPROG. P CAIXA'!N119,""))</f>
        <v/>
      </c>
      <c r="O119" s="166" t="str">
        <f aca="false">IF('ORÇ.GLOBAL P CAIXA'!$K118="EXEC.","",'ORÇ.REPROG. P CAIXA'!O119)</f>
        <v/>
      </c>
      <c r="P119" s="167"/>
      <c r="Q119" s="168" t="str">
        <f aca="false">IF(B119&gt;0,"ok","ocultar")</f>
        <v>ocultar</v>
      </c>
      <c r="R119" s="649"/>
      <c r="S119" s="649"/>
      <c r="T119" s="650"/>
      <c r="V119" s="88"/>
      <c r="W119" s="157" t="n">
        <f aca="false">IF(B119=0,W118,IF(ISNONTEXT(B119)=TRUE(),INT(B119),INT(LEFT(B119,FIND(".",B119)-1))))</f>
        <v>3</v>
      </c>
      <c r="X119" s="157" t="str">
        <f aca="false">IF(X120=1,1,IF(B119&lt;&gt;0,1,IF(C119&lt;&gt;0,1,IF(D119&lt;&gt;0,1,IF(E119&lt;&gt;0,1,"")))))</f>
        <v/>
      </c>
      <c r="Y119" s="157" t="str">
        <f aca="false">IF(W119=0," ",IF(W119&lt;&gt;W118,W119," "))</f>
        <v> </v>
      </c>
      <c r="Z119" s="180"/>
      <c r="AA119" s="75" t="n">
        <f aca="false">IF(W119&lt;&gt;Y119,(IF(N119=0,G119*(INFORMAÇÕES!$Q$69/INFORMAÇÕES!$Q$72),IF(N119="R",G119,0))),0)</f>
        <v>0</v>
      </c>
      <c r="AB119" s="75" t="n">
        <f aca="false">IF(W119&lt;&gt;Y119,(IF(N119=0,G119*(INFORMAÇÕES!$Q$70/INFORMAÇÕES!$Q$72),IF(N119="C",G119,0))),0)</f>
        <v>0</v>
      </c>
      <c r="AC119" s="75" t="n">
        <f aca="false">IF(W119&lt;&gt;Y119,(IF(N119=0,G119*INFORMAÇÕES!$U$115,IF(N119="CF",G119,0))),0)</f>
        <v>0</v>
      </c>
      <c r="AD119" s="75" t="n">
        <f aca="false">IF(W119&lt;&gt;Y119,(IF(N119=0,G119*INFORMAÇÕES!$U$116,IF(N119="O",G119,0))),0)</f>
        <v>0</v>
      </c>
      <c r="AE119" s="75" t="n">
        <f aca="false">IF(E119&lt;&gt;0,G119,0)</f>
        <v>0</v>
      </c>
      <c r="AF119" s="75" t="n">
        <f aca="false">IF(W119&lt;&gt;Y119,(IF(N119=0,J119*(INFORMAÇÕES!$Q$89/INFORMAÇÕES!$Q$92),IF(N119="R",J119,0))),0)</f>
        <v>0</v>
      </c>
      <c r="AG119" s="75" t="n">
        <f aca="false">IF(W119&lt;&gt;Y119,(IF(N119=0,J119*(INFORMAÇÕES!$Q$90/INFORMAÇÕES!$Q$92),IF(N119="C",J119,0))),0)</f>
        <v>0</v>
      </c>
      <c r="AH119" s="75" t="n">
        <f aca="false">IF(W119&lt;&gt;Y119,(IF(N119="",J119*INFORMAÇÕES!$U$115,IF(N119="CF",J119,0))),0)</f>
        <v>0</v>
      </c>
      <c r="AI119" s="75" t="n">
        <f aca="false">IF(W119&lt;&gt;Y119,(IF(N119="",J119*INFORMAÇÕES!$U$116,IF(N119="O",J119,0))),0)</f>
        <v>0</v>
      </c>
      <c r="AJ119" s="75" t="n">
        <f aca="false">IF(H119&lt;&gt;0,J119,0)</f>
        <v>0</v>
      </c>
      <c r="AK119" s="75" t="n">
        <f aca="false">IF(K119&lt;&gt;0,L119,0)</f>
        <v>0</v>
      </c>
    </row>
    <row r="120" s="174" customFormat="true" ht="14.25" hidden="false" customHeight="false" outlineLevel="0" collapsed="false">
      <c r="A120" s="159" t="n">
        <v>108</v>
      </c>
      <c r="B120" s="160" t="n">
        <f aca="false">IF('ORÇ.GLOBAL P CAIXA'!$K119="EXEC.",0,'ORÇ.REPROG. P CAIXA'!B120)</f>
        <v>0</v>
      </c>
      <c r="C120" s="161" t="n">
        <f aca="false">IF('ORÇ.GLOBAL P CAIXA'!$K119="EXEC.",0,'ORÇ.REPROG. P CAIXA'!C120)</f>
        <v>0</v>
      </c>
      <c r="D120" s="162" t="n">
        <f aca="false">IF('ORÇ.GLOBAL P CAIXA'!$K119="EXEC.",0,'ORÇ.REPROG. P CAIXA'!D120)</f>
        <v>0</v>
      </c>
      <c r="E120" s="163" t="n">
        <f aca="false">IF('ORÇ.GLOBAL P CAIXA'!$K119="EXEC.",0,'ORÇ.REPROG. P CAIXA'!E120)</f>
        <v>0</v>
      </c>
      <c r="F120" s="163" t="n">
        <f aca="false">IF('ORÇ.GLOBAL P CAIXA'!K119="EXEC.",0,IF('ORÇ.GLOBAL EMPRESA'!G119&gt;0,'ORÇ.GLOBAL EMPRESA'!G119,'ORÇ.GLOBAL P CAIXA'!F119))</f>
        <v>0</v>
      </c>
      <c r="G120" s="163" t="n">
        <f aca="false">IF(E120&lt;&gt;0,ROUND(E120*F120,2),IF(AE120=0,(SUMIF($W$13:$W$1012,B120,$AE$13:$AE$1012)),AE120))</f>
        <v>0</v>
      </c>
      <c r="H120" s="661" t="n">
        <f aca="false">IF('ORÇ.GLOBAL P CAIXA'!K119="EXEC.",0,'ORÇ.REPROG. P CAIXA'!H120)</f>
        <v>0</v>
      </c>
      <c r="I120" s="661" t="n">
        <f aca="false">IF('ORÇ.GLOBAL P CAIXA'!K119="EXEC.",0,'ORÇ.REPROG. P CAIXA'!I120)</f>
        <v>0</v>
      </c>
      <c r="J120" s="163" t="n">
        <f aca="false">IF(H120&lt;&gt;0,ROUND(H120*I120,2),IF(AJ120=0,(SUMIF($W$13:$W$1012,B120,$AJ$13:$AJ$1012)),AJ120))</f>
        <v>0</v>
      </c>
      <c r="K120" s="163" t="n">
        <f aca="false">H120-E120</f>
        <v>0</v>
      </c>
      <c r="L120" s="163" t="n">
        <f aca="false">J120-G120</f>
        <v>0</v>
      </c>
      <c r="M120" s="662" t="str">
        <f aca="false">IF('ORÇ.GLOBAL P CAIXA'!K119="EXEC.","",IF('ORÇ.REPROG. P CAIXA'!M120&gt;0,'ORÇ.REPROG. P CAIXA'!M120,""))</f>
        <v/>
      </c>
      <c r="N120" s="663" t="str">
        <f aca="false">IF('ORÇ.GLOBAL P CAIXA'!K119="EXEC.","",IF('ORÇ.REPROG. P CAIXA'!N120&gt;0,'ORÇ.REPROG. P CAIXA'!N120,""))</f>
        <v/>
      </c>
      <c r="O120" s="166" t="str">
        <f aca="false">IF('ORÇ.GLOBAL P CAIXA'!$K119="EXEC.","",'ORÇ.REPROG. P CAIXA'!O120)</f>
        <v/>
      </c>
      <c r="P120" s="167"/>
      <c r="Q120" s="168" t="str">
        <f aca="false">IF(B120&gt;0,"ok","ocultar")</f>
        <v>ocultar</v>
      </c>
      <c r="R120" s="649"/>
      <c r="S120" s="649"/>
      <c r="T120" s="650"/>
      <c r="V120" s="88"/>
      <c r="W120" s="157" t="n">
        <f aca="false">IF(B120=0,W119,IF(ISNONTEXT(B120)=TRUE(),INT(B120),INT(LEFT(B120,FIND(".",B120)-1))))</f>
        <v>3</v>
      </c>
      <c r="X120" s="157" t="str">
        <f aca="false">IF(X121=1,1,IF(B120&lt;&gt;0,1,IF(C120&lt;&gt;0,1,IF(D120&lt;&gt;0,1,IF(E120&lt;&gt;0,1,"")))))</f>
        <v/>
      </c>
      <c r="Y120" s="157" t="str">
        <f aca="false">IF(W120=0," ",IF(W120&lt;&gt;W119,W120," "))</f>
        <v> </v>
      </c>
      <c r="Z120" s="180"/>
      <c r="AA120" s="75" t="n">
        <f aca="false">IF(W120&lt;&gt;Y120,(IF(N120=0,G120*(INFORMAÇÕES!$Q$69/INFORMAÇÕES!$Q$72),IF(N120="R",G120,0))),0)</f>
        <v>0</v>
      </c>
      <c r="AB120" s="75" t="n">
        <f aca="false">IF(W120&lt;&gt;Y120,(IF(N120=0,G120*(INFORMAÇÕES!$Q$70/INFORMAÇÕES!$Q$72),IF(N120="C",G120,0))),0)</f>
        <v>0</v>
      </c>
      <c r="AC120" s="75" t="n">
        <f aca="false">IF(W120&lt;&gt;Y120,(IF(N120=0,G120*INFORMAÇÕES!$U$115,IF(N120="CF",G120,0))),0)</f>
        <v>0</v>
      </c>
      <c r="AD120" s="75" t="n">
        <f aca="false">IF(W120&lt;&gt;Y120,(IF(N120=0,G120*INFORMAÇÕES!$U$116,IF(N120="O",G120,0))),0)</f>
        <v>0</v>
      </c>
      <c r="AE120" s="75" t="n">
        <f aca="false">IF(E120&lt;&gt;0,G120,0)</f>
        <v>0</v>
      </c>
      <c r="AF120" s="75" t="n">
        <f aca="false">IF(W120&lt;&gt;Y120,(IF(N120=0,J120*(INFORMAÇÕES!$Q$89/INFORMAÇÕES!$Q$92),IF(N120="R",J120,0))),0)</f>
        <v>0</v>
      </c>
      <c r="AG120" s="75" t="n">
        <f aca="false">IF(W120&lt;&gt;Y120,(IF(N120=0,J120*(INFORMAÇÕES!$Q$90/INFORMAÇÕES!$Q$92),IF(N120="C",J120,0))),0)</f>
        <v>0</v>
      </c>
      <c r="AH120" s="75" t="n">
        <f aca="false">IF(W120&lt;&gt;Y120,(IF(N120="",J120*INFORMAÇÕES!$U$115,IF(N120="CF",J120,0))),0)</f>
        <v>0</v>
      </c>
      <c r="AI120" s="75" t="n">
        <f aca="false">IF(W120&lt;&gt;Y120,(IF(N120="",J120*INFORMAÇÕES!$U$116,IF(N120="O",J120,0))),0)</f>
        <v>0</v>
      </c>
      <c r="AJ120" s="75" t="n">
        <f aca="false">IF(H120&lt;&gt;0,J120,0)</f>
        <v>0</v>
      </c>
      <c r="AK120" s="75" t="n">
        <f aca="false">IF(K120&lt;&gt;0,L120,0)</f>
        <v>0</v>
      </c>
    </row>
    <row r="121" s="174" customFormat="true" ht="14.25" hidden="false" customHeight="false" outlineLevel="0" collapsed="false">
      <c r="A121" s="159" t="n">
        <v>109</v>
      </c>
      <c r="B121" s="160" t="n">
        <f aca="false">IF('ORÇ.GLOBAL P CAIXA'!$K120="EXEC.",0,'ORÇ.REPROG. P CAIXA'!B121)</f>
        <v>0</v>
      </c>
      <c r="C121" s="161" t="n">
        <f aca="false">IF('ORÇ.GLOBAL P CAIXA'!$K120="EXEC.",0,'ORÇ.REPROG. P CAIXA'!C121)</f>
        <v>0</v>
      </c>
      <c r="D121" s="162" t="n">
        <f aca="false">IF('ORÇ.GLOBAL P CAIXA'!$K120="EXEC.",0,'ORÇ.REPROG. P CAIXA'!D121)</f>
        <v>0</v>
      </c>
      <c r="E121" s="163" t="n">
        <f aca="false">IF('ORÇ.GLOBAL P CAIXA'!$K120="EXEC.",0,'ORÇ.REPROG. P CAIXA'!E121)</f>
        <v>0</v>
      </c>
      <c r="F121" s="163" t="n">
        <f aca="false">IF('ORÇ.GLOBAL P CAIXA'!K120="EXEC.",0,IF('ORÇ.GLOBAL EMPRESA'!G120&gt;0,'ORÇ.GLOBAL EMPRESA'!G120,'ORÇ.GLOBAL P CAIXA'!F120))</f>
        <v>0</v>
      </c>
      <c r="G121" s="163" t="n">
        <f aca="false">IF(E121&lt;&gt;0,ROUND(E121*F121,2),IF(AE121=0,(SUMIF($W$13:$W$1012,B121,$AE$13:$AE$1012)),AE121))</f>
        <v>0</v>
      </c>
      <c r="H121" s="661" t="n">
        <f aca="false">IF('ORÇ.GLOBAL P CAIXA'!K120="EXEC.",0,'ORÇ.REPROG. P CAIXA'!H121)</f>
        <v>0</v>
      </c>
      <c r="I121" s="661" t="n">
        <f aca="false">IF('ORÇ.GLOBAL P CAIXA'!K120="EXEC.",0,'ORÇ.REPROG. P CAIXA'!I121)</f>
        <v>0</v>
      </c>
      <c r="J121" s="163" t="n">
        <f aca="false">IF(H121&lt;&gt;0,ROUND(H121*I121,2),IF(AJ121=0,(SUMIF($W$13:$W$1012,B121,$AJ$13:$AJ$1012)),AJ121))</f>
        <v>0</v>
      </c>
      <c r="K121" s="163" t="n">
        <f aca="false">H121-E121</f>
        <v>0</v>
      </c>
      <c r="L121" s="163" t="n">
        <f aca="false">J121-G121</f>
        <v>0</v>
      </c>
      <c r="M121" s="662" t="str">
        <f aca="false">IF('ORÇ.GLOBAL P CAIXA'!K120="EXEC.","",IF('ORÇ.REPROG. P CAIXA'!M121&gt;0,'ORÇ.REPROG. P CAIXA'!M121,""))</f>
        <v/>
      </c>
      <c r="N121" s="663" t="str">
        <f aca="false">IF('ORÇ.GLOBAL P CAIXA'!K120="EXEC.","",IF('ORÇ.REPROG. P CAIXA'!N121&gt;0,'ORÇ.REPROG. P CAIXA'!N121,""))</f>
        <v/>
      </c>
      <c r="O121" s="166" t="str">
        <f aca="false">IF('ORÇ.GLOBAL P CAIXA'!$K120="EXEC.","",'ORÇ.REPROG. P CAIXA'!O121)</f>
        <v/>
      </c>
      <c r="P121" s="167"/>
      <c r="Q121" s="168" t="str">
        <f aca="false">IF(B121&gt;0,"ok","ocultar")</f>
        <v>ocultar</v>
      </c>
      <c r="R121" s="649"/>
      <c r="S121" s="649"/>
      <c r="T121" s="650"/>
      <c r="V121" s="88"/>
      <c r="W121" s="157" t="n">
        <f aca="false">IF(B121=0,W120,IF(ISNONTEXT(B121)=TRUE(),INT(B121),INT(LEFT(B121,FIND(".",B121)-1))))</f>
        <v>3</v>
      </c>
      <c r="X121" s="157" t="str">
        <f aca="false">IF(X122=1,1,IF(B121&lt;&gt;0,1,IF(C121&lt;&gt;0,1,IF(D121&lt;&gt;0,1,IF(E121&lt;&gt;0,1,"")))))</f>
        <v/>
      </c>
      <c r="Y121" s="157" t="str">
        <f aca="false">IF(W121=0," ",IF(W121&lt;&gt;W120,W121," "))</f>
        <v> </v>
      </c>
      <c r="Z121" s="180"/>
      <c r="AA121" s="75" t="n">
        <f aca="false">IF(W121&lt;&gt;Y121,(IF(N121=0,G121*(INFORMAÇÕES!$Q$69/INFORMAÇÕES!$Q$72),IF(N121="R",G121,0))),0)</f>
        <v>0</v>
      </c>
      <c r="AB121" s="75" t="n">
        <f aca="false">IF(W121&lt;&gt;Y121,(IF(N121=0,G121*(INFORMAÇÕES!$Q$70/INFORMAÇÕES!$Q$72),IF(N121="C",G121,0))),0)</f>
        <v>0</v>
      </c>
      <c r="AC121" s="75" t="n">
        <f aca="false">IF(W121&lt;&gt;Y121,(IF(N121=0,G121*INFORMAÇÕES!$U$115,IF(N121="CF",G121,0))),0)</f>
        <v>0</v>
      </c>
      <c r="AD121" s="75" t="n">
        <f aca="false">IF(W121&lt;&gt;Y121,(IF(N121=0,G121*INFORMAÇÕES!$U$116,IF(N121="O",G121,0))),0)</f>
        <v>0</v>
      </c>
      <c r="AE121" s="75" t="n">
        <f aca="false">IF(E121&lt;&gt;0,G121,0)</f>
        <v>0</v>
      </c>
      <c r="AF121" s="75" t="n">
        <f aca="false">IF(W121&lt;&gt;Y121,(IF(N121=0,J121*(INFORMAÇÕES!$Q$89/INFORMAÇÕES!$Q$92),IF(N121="R",J121,0))),0)</f>
        <v>0</v>
      </c>
      <c r="AG121" s="75" t="n">
        <f aca="false">IF(W121&lt;&gt;Y121,(IF(N121=0,J121*(INFORMAÇÕES!$Q$90/INFORMAÇÕES!$Q$92),IF(N121="C",J121,0))),0)</f>
        <v>0</v>
      </c>
      <c r="AH121" s="75" t="n">
        <f aca="false">IF(W121&lt;&gt;Y121,(IF(N121="",J121*INFORMAÇÕES!$U$115,IF(N121="CF",J121,0))),0)</f>
        <v>0</v>
      </c>
      <c r="AI121" s="75" t="n">
        <f aca="false">IF(W121&lt;&gt;Y121,(IF(N121="",J121*INFORMAÇÕES!$U$116,IF(N121="O",J121,0))),0)</f>
        <v>0</v>
      </c>
      <c r="AJ121" s="75" t="n">
        <f aca="false">IF(H121&lt;&gt;0,J121,0)</f>
        <v>0</v>
      </c>
      <c r="AK121" s="75" t="n">
        <f aca="false">IF(K121&lt;&gt;0,L121,0)</f>
        <v>0</v>
      </c>
    </row>
    <row r="122" s="174" customFormat="true" ht="14.25" hidden="false" customHeight="false" outlineLevel="0" collapsed="false">
      <c r="A122" s="159" t="n">
        <v>110</v>
      </c>
      <c r="B122" s="160" t="n">
        <f aca="false">IF('ORÇ.GLOBAL P CAIXA'!$K121="EXEC.",0,'ORÇ.REPROG. P CAIXA'!B122)</f>
        <v>0</v>
      </c>
      <c r="C122" s="161" t="n">
        <f aca="false">IF('ORÇ.GLOBAL P CAIXA'!$K121="EXEC.",0,'ORÇ.REPROG. P CAIXA'!C122)</f>
        <v>0</v>
      </c>
      <c r="D122" s="162" t="n">
        <f aca="false">IF('ORÇ.GLOBAL P CAIXA'!$K121="EXEC.",0,'ORÇ.REPROG. P CAIXA'!D122)</f>
        <v>0</v>
      </c>
      <c r="E122" s="163" t="n">
        <f aca="false">IF('ORÇ.GLOBAL P CAIXA'!$K121="EXEC.",0,'ORÇ.REPROG. P CAIXA'!E122)</f>
        <v>0</v>
      </c>
      <c r="F122" s="163" t="n">
        <f aca="false">IF('ORÇ.GLOBAL P CAIXA'!K121="EXEC.",0,IF('ORÇ.GLOBAL EMPRESA'!G121&gt;0,'ORÇ.GLOBAL EMPRESA'!G121,'ORÇ.GLOBAL P CAIXA'!F121))</f>
        <v>0</v>
      </c>
      <c r="G122" s="163" t="n">
        <f aca="false">IF(E122&lt;&gt;0,ROUND(E122*F122,2),IF(AE122=0,(SUMIF($W$13:$W$1012,B122,$AE$13:$AE$1012)),AE122))</f>
        <v>0</v>
      </c>
      <c r="H122" s="661" t="n">
        <f aca="false">IF('ORÇ.GLOBAL P CAIXA'!K121="EXEC.",0,'ORÇ.REPROG. P CAIXA'!H122)</f>
        <v>0</v>
      </c>
      <c r="I122" s="661" t="n">
        <f aca="false">IF('ORÇ.GLOBAL P CAIXA'!K121="EXEC.",0,'ORÇ.REPROG. P CAIXA'!I122)</f>
        <v>0</v>
      </c>
      <c r="J122" s="163" t="n">
        <f aca="false">IF(H122&lt;&gt;0,ROUND(H122*I122,2),IF(AJ122=0,(SUMIF($W$13:$W$1012,B122,$AJ$13:$AJ$1012)),AJ122))</f>
        <v>0</v>
      </c>
      <c r="K122" s="163" t="n">
        <f aca="false">H122-E122</f>
        <v>0</v>
      </c>
      <c r="L122" s="163" t="n">
        <f aca="false">J122-G122</f>
        <v>0</v>
      </c>
      <c r="M122" s="662" t="str">
        <f aca="false">IF('ORÇ.GLOBAL P CAIXA'!K121="EXEC.","",IF('ORÇ.REPROG. P CAIXA'!M122&gt;0,'ORÇ.REPROG. P CAIXA'!M122,""))</f>
        <v/>
      </c>
      <c r="N122" s="663" t="str">
        <f aca="false">IF('ORÇ.GLOBAL P CAIXA'!K121="EXEC.","",IF('ORÇ.REPROG. P CAIXA'!N122&gt;0,'ORÇ.REPROG. P CAIXA'!N122,""))</f>
        <v/>
      </c>
      <c r="O122" s="166" t="str">
        <f aca="false">IF('ORÇ.GLOBAL P CAIXA'!$K121="EXEC.","",'ORÇ.REPROG. P CAIXA'!O122)</f>
        <v/>
      </c>
      <c r="P122" s="167"/>
      <c r="Q122" s="168" t="str">
        <f aca="false">IF(B122&gt;0,"ok","ocultar")</f>
        <v>ocultar</v>
      </c>
      <c r="R122" s="649"/>
      <c r="S122" s="649"/>
      <c r="T122" s="650"/>
      <c r="V122" s="88"/>
      <c r="W122" s="157" t="n">
        <f aca="false">IF(B122=0,W121,IF(ISNONTEXT(B122)=TRUE(),INT(B122),INT(LEFT(B122,FIND(".",B122)-1))))</f>
        <v>3</v>
      </c>
      <c r="X122" s="157" t="str">
        <f aca="false">IF(X123=1,1,IF(B122&lt;&gt;0,1,IF(C122&lt;&gt;0,1,IF(D122&lt;&gt;0,1,IF(E122&lt;&gt;0,1,"")))))</f>
        <v/>
      </c>
      <c r="Y122" s="157" t="str">
        <f aca="false">IF(W122=0," ",IF(W122&lt;&gt;W121,W122," "))</f>
        <v> </v>
      </c>
      <c r="Z122" s="180"/>
      <c r="AA122" s="75" t="n">
        <f aca="false">IF(W122&lt;&gt;Y122,(IF(N122=0,G122*(INFORMAÇÕES!$Q$69/INFORMAÇÕES!$Q$72),IF(N122="R",G122,0))),0)</f>
        <v>0</v>
      </c>
      <c r="AB122" s="75" t="n">
        <f aca="false">IF(W122&lt;&gt;Y122,(IF(N122=0,G122*(INFORMAÇÕES!$Q$70/INFORMAÇÕES!$Q$72),IF(N122="C",G122,0))),0)</f>
        <v>0</v>
      </c>
      <c r="AC122" s="75" t="n">
        <f aca="false">IF(W122&lt;&gt;Y122,(IF(N122=0,G122*INFORMAÇÕES!$U$115,IF(N122="CF",G122,0))),0)</f>
        <v>0</v>
      </c>
      <c r="AD122" s="75" t="n">
        <f aca="false">IF(W122&lt;&gt;Y122,(IF(N122=0,G122*INFORMAÇÕES!$U$116,IF(N122="O",G122,0))),0)</f>
        <v>0</v>
      </c>
      <c r="AE122" s="75" t="n">
        <f aca="false">IF(E122&lt;&gt;0,G122,0)</f>
        <v>0</v>
      </c>
      <c r="AF122" s="75" t="n">
        <f aca="false">IF(W122&lt;&gt;Y122,(IF(N122=0,J122*(INFORMAÇÕES!$Q$89/INFORMAÇÕES!$Q$92),IF(N122="R",J122,0))),0)</f>
        <v>0</v>
      </c>
      <c r="AG122" s="75" t="n">
        <f aca="false">IF(W122&lt;&gt;Y122,(IF(N122=0,J122*(INFORMAÇÕES!$Q$90/INFORMAÇÕES!$Q$92),IF(N122="C",J122,0))),0)</f>
        <v>0</v>
      </c>
      <c r="AH122" s="75" t="n">
        <f aca="false">IF(W122&lt;&gt;Y122,(IF(N122="",J122*INFORMAÇÕES!$U$115,IF(N122="CF",J122,0))),0)</f>
        <v>0</v>
      </c>
      <c r="AI122" s="75" t="n">
        <f aca="false">IF(W122&lt;&gt;Y122,(IF(N122="",J122*INFORMAÇÕES!$U$116,IF(N122="O",J122,0))),0)</f>
        <v>0</v>
      </c>
      <c r="AJ122" s="75" t="n">
        <f aca="false">IF(H122&lt;&gt;0,J122,0)</f>
        <v>0</v>
      </c>
      <c r="AK122" s="75" t="n">
        <f aca="false">IF(K122&lt;&gt;0,L122,0)</f>
        <v>0</v>
      </c>
    </row>
    <row r="123" s="174" customFormat="true" ht="14.25" hidden="false" customHeight="false" outlineLevel="0" collapsed="false">
      <c r="A123" s="159" t="n">
        <v>111</v>
      </c>
      <c r="B123" s="160" t="n">
        <f aca="false">IF('ORÇ.GLOBAL P CAIXA'!$K122="EXEC.",0,'ORÇ.REPROG. P CAIXA'!B123)</f>
        <v>0</v>
      </c>
      <c r="C123" s="161" t="n">
        <f aca="false">IF('ORÇ.GLOBAL P CAIXA'!$K122="EXEC.",0,'ORÇ.REPROG. P CAIXA'!C123)</f>
        <v>0</v>
      </c>
      <c r="D123" s="162" t="n">
        <f aca="false">IF('ORÇ.GLOBAL P CAIXA'!$K122="EXEC.",0,'ORÇ.REPROG. P CAIXA'!D123)</f>
        <v>0</v>
      </c>
      <c r="E123" s="163" t="n">
        <f aca="false">IF('ORÇ.GLOBAL P CAIXA'!$K122="EXEC.",0,'ORÇ.REPROG. P CAIXA'!E123)</f>
        <v>0</v>
      </c>
      <c r="F123" s="163" t="n">
        <f aca="false">IF('ORÇ.GLOBAL P CAIXA'!K122="EXEC.",0,IF('ORÇ.GLOBAL EMPRESA'!G122&gt;0,'ORÇ.GLOBAL EMPRESA'!G122,'ORÇ.GLOBAL P CAIXA'!F122))</f>
        <v>0</v>
      </c>
      <c r="G123" s="163" t="n">
        <f aca="false">IF(E123&lt;&gt;0,ROUND(E123*F123,2),IF(AE123=0,(SUMIF($W$13:$W$1012,B123,$AE$13:$AE$1012)),AE123))</f>
        <v>0</v>
      </c>
      <c r="H123" s="661" t="n">
        <f aca="false">IF('ORÇ.GLOBAL P CAIXA'!K122="EXEC.",0,'ORÇ.REPROG. P CAIXA'!H123)</f>
        <v>0</v>
      </c>
      <c r="I123" s="661" t="n">
        <f aca="false">IF('ORÇ.GLOBAL P CAIXA'!K122="EXEC.",0,'ORÇ.REPROG. P CAIXA'!I123)</f>
        <v>0</v>
      </c>
      <c r="J123" s="163" t="n">
        <f aca="false">IF(H123&lt;&gt;0,ROUND(H123*I123,2),IF(AJ123=0,(SUMIF($W$13:$W$1012,B123,$AJ$13:$AJ$1012)),AJ123))</f>
        <v>0</v>
      </c>
      <c r="K123" s="163" t="n">
        <f aca="false">H123-E123</f>
        <v>0</v>
      </c>
      <c r="L123" s="163" t="n">
        <f aca="false">J123-G123</f>
        <v>0</v>
      </c>
      <c r="M123" s="662" t="str">
        <f aca="false">IF('ORÇ.GLOBAL P CAIXA'!K122="EXEC.","",IF('ORÇ.REPROG. P CAIXA'!M123&gt;0,'ORÇ.REPROG. P CAIXA'!M123,""))</f>
        <v/>
      </c>
      <c r="N123" s="663" t="str">
        <f aca="false">IF('ORÇ.GLOBAL P CAIXA'!K122="EXEC.","",IF('ORÇ.REPROG. P CAIXA'!N123&gt;0,'ORÇ.REPROG. P CAIXA'!N123,""))</f>
        <v/>
      </c>
      <c r="O123" s="166" t="str">
        <f aca="false">IF('ORÇ.GLOBAL P CAIXA'!$K122="EXEC.","",'ORÇ.REPROG. P CAIXA'!O123)</f>
        <v/>
      </c>
      <c r="P123" s="167"/>
      <c r="Q123" s="168" t="str">
        <f aca="false">IF(B123&gt;0,"ok","ocultar")</f>
        <v>ocultar</v>
      </c>
      <c r="R123" s="649"/>
      <c r="S123" s="649"/>
      <c r="T123" s="650"/>
      <c r="V123" s="88"/>
      <c r="W123" s="157" t="n">
        <f aca="false">IF(B123=0,W122,IF(ISNONTEXT(B123)=TRUE(),INT(B123),INT(LEFT(B123,FIND(".",B123)-1))))</f>
        <v>3</v>
      </c>
      <c r="X123" s="157" t="str">
        <f aca="false">IF(X124=1,1,IF(B123&lt;&gt;0,1,IF(C123&lt;&gt;0,1,IF(D123&lt;&gt;0,1,IF(E123&lt;&gt;0,1,"")))))</f>
        <v/>
      </c>
      <c r="Y123" s="157" t="str">
        <f aca="false">IF(W123=0," ",IF(W123&lt;&gt;W122,W123," "))</f>
        <v> </v>
      </c>
      <c r="Z123" s="180"/>
      <c r="AA123" s="75" t="n">
        <f aca="false">IF(W123&lt;&gt;Y123,(IF(N123=0,G123*(INFORMAÇÕES!$Q$69/INFORMAÇÕES!$Q$72),IF(N123="R",G123,0))),0)</f>
        <v>0</v>
      </c>
      <c r="AB123" s="75" t="n">
        <f aca="false">IF(W123&lt;&gt;Y123,(IF(N123=0,G123*(INFORMAÇÕES!$Q$70/INFORMAÇÕES!$Q$72),IF(N123="C",G123,0))),0)</f>
        <v>0</v>
      </c>
      <c r="AC123" s="75" t="n">
        <f aca="false">IF(W123&lt;&gt;Y123,(IF(N123=0,G123*INFORMAÇÕES!$U$115,IF(N123="CF",G123,0))),0)</f>
        <v>0</v>
      </c>
      <c r="AD123" s="75" t="n">
        <f aca="false">IF(W123&lt;&gt;Y123,(IF(N123=0,G123*INFORMAÇÕES!$U$116,IF(N123="O",G123,0))),0)</f>
        <v>0</v>
      </c>
      <c r="AE123" s="75" t="n">
        <f aca="false">IF(E123&lt;&gt;0,G123,0)</f>
        <v>0</v>
      </c>
      <c r="AF123" s="75" t="n">
        <f aca="false">IF(W123&lt;&gt;Y123,(IF(N123=0,J123*(INFORMAÇÕES!$Q$89/INFORMAÇÕES!$Q$92),IF(N123="R",J123,0))),0)</f>
        <v>0</v>
      </c>
      <c r="AG123" s="75" t="n">
        <f aca="false">IF(W123&lt;&gt;Y123,(IF(N123=0,J123*(INFORMAÇÕES!$Q$90/INFORMAÇÕES!$Q$92),IF(N123="C",J123,0))),0)</f>
        <v>0</v>
      </c>
      <c r="AH123" s="75" t="n">
        <f aca="false">IF(W123&lt;&gt;Y123,(IF(N123="",J123*INFORMAÇÕES!$U$115,IF(N123="CF",J123,0))),0)</f>
        <v>0</v>
      </c>
      <c r="AI123" s="75" t="n">
        <f aca="false">IF(W123&lt;&gt;Y123,(IF(N123="",J123*INFORMAÇÕES!$U$116,IF(N123="O",J123,0))),0)</f>
        <v>0</v>
      </c>
      <c r="AJ123" s="75" t="n">
        <f aca="false">IF(H123&lt;&gt;0,J123,0)</f>
        <v>0</v>
      </c>
      <c r="AK123" s="75" t="n">
        <f aca="false">IF(K123&lt;&gt;0,L123,0)</f>
        <v>0</v>
      </c>
    </row>
    <row r="124" s="174" customFormat="true" ht="14.25" hidden="false" customHeight="false" outlineLevel="0" collapsed="false">
      <c r="A124" s="159" t="n">
        <v>112</v>
      </c>
      <c r="B124" s="160" t="n">
        <f aca="false">IF('ORÇ.GLOBAL P CAIXA'!$K123="EXEC.",0,'ORÇ.REPROG. P CAIXA'!B124)</f>
        <v>0</v>
      </c>
      <c r="C124" s="161" t="n">
        <f aca="false">IF('ORÇ.GLOBAL P CAIXA'!$K123="EXEC.",0,'ORÇ.REPROG. P CAIXA'!C124)</f>
        <v>0</v>
      </c>
      <c r="D124" s="162" t="n">
        <f aca="false">IF('ORÇ.GLOBAL P CAIXA'!$K123="EXEC.",0,'ORÇ.REPROG. P CAIXA'!D124)</f>
        <v>0</v>
      </c>
      <c r="E124" s="163" t="n">
        <f aca="false">IF('ORÇ.GLOBAL P CAIXA'!$K123="EXEC.",0,'ORÇ.REPROG. P CAIXA'!E124)</f>
        <v>0</v>
      </c>
      <c r="F124" s="163" t="n">
        <f aca="false">IF('ORÇ.GLOBAL P CAIXA'!K123="EXEC.",0,IF('ORÇ.GLOBAL EMPRESA'!G123&gt;0,'ORÇ.GLOBAL EMPRESA'!G123,'ORÇ.GLOBAL P CAIXA'!F123))</f>
        <v>0</v>
      </c>
      <c r="G124" s="163" t="n">
        <f aca="false">IF(E124&lt;&gt;0,ROUND(E124*F124,2),IF(AE124=0,(SUMIF($W$13:$W$1012,B124,$AE$13:$AE$1012)),AE124))</f>
        <v>0</v>
      </c>
      <c r="H124" s="661" t="n">
        <f aca="false">IF('ORÇ.GLOBAL P CAIXA'!K123="EXEC.",0,'ORÇ.REPROG. P CAIXA'!H124)</f>
        <v>0</v>
      </c>
      <c r="I124" s="661" t="n">
        <f aca="false">IF('ORÇ.GLOBAL P CAIXA'!K123="EXEC.",0,'ORÇ.REPROG. P CAIXA'!I124)</f>
        <v>0</v>
      </c>
      <c r="J124" s="163" t="n">
        <f aca="false">IF(H124&lt;&gt;0,ROUND(H124*I124,2),IF(AJ124=0,(SUMIF($W$13:$W$1012,B124,$AJ$13:$AJ$1012)),AJ124))</f>
        <v>0</v>
      </c>
      <c r="K124" s="163" t="n">
        <f aca="false">H124-E124</f>
        <v>0</v>
      </c>
      <c r="L124" s="163" t="n">
        <f aca="false">J124-G124</f>
        <v>0</v>
      </c>
      <c r="M124" s="662" t="str">
        <f aca="false">IF('ORÇ.GLOBAL P CAIXA'!K123="EXEC.","",IF('ORÇ.REPROG. P CAIXA'!M124&gt;0,'ORÇ.REPROG. P CAIXA'!M124,""))</f>
        <v/>
      </c>
      <c r="N124" s="663" t="str">
        <f aca="false">IF('ORÇ.GLOBAL P CAIXA'!K123="EXEC.","",IF('ORÇ.REPROG. P CAIXA'!N124&gt;0,'ORÇ.REPROG. P CAIXA'!N124,""))</f>
        <v/>
      </c>
      <c r="O124" s="166" t="str">
        <f aca="false">IF('ORÇ.GLOBAL P CAIXA'!$K123="EXEC.","",'ORÇ.REPROG. P CAIXA'!O124)</f>
        <v/>
      </c>
      <c r="P124" s="167"/>
      <c r="Q124" s="168" t="str">
        <f aca="false">IF(B124&gt;0,"ok","ocultar")</f>
        <v>ocultar</v>
      </c>
      <c r="R124" s="649"/>
      <c r="S124" s="649"/>
      <c r="T124" s="650"/>
      <c r="V124" s="88"/>
      <c r="W124" s="157" t="n">
        <f aca="false">IF(B124=0,W123,IF(ISNONTEXT(B124)=TRUE(),INT(B124),INT(LEFT(B124,FIND(".",B124)-1))))</f>
        <v>3</v>
      </c>
      <c r="X124" s="157" t="str">
        <f aca="false">IF(X125=1,1,IF(B124&lt;&gt;0,1,IF(C124&lt;&gt;0,1,IF(D124&lt;&gt;0,1,IF(E124&lt;&gt;0,1,"")))))</f>
        <v/>
      </c>
      <c r="Y124" s="157" t="str">
        <f aca="false">IF(W124=0," ",IF(W124&lt;&gt;W123,W124," "))</f>
        <v> </v>
      </c>
      <c r="Z124" s="180"/>
      <c r="AA124" s="75" t="n">
        <f aca="false">IF(W124&lt;&gt;Y124,(IF(N124=0,G124*(INFORMAÇÕES!$Q$69/INFORMAÇÕES!$Q$72),IF(N124="R",G124,0))),0)</f>
        <v>0</v>
      </c>
      <c r="AB124" s="75" t="n">
        <f aca="false">IF(W124&lt;&gt;Y124,(IF(N124=0,G124*(INFORMAÇÕES!$Q$70/INFORMAÇÕES!$Q$72),IF(N124="C",G124,0))),0)</f>
        <v>0</v>
      </c>
      <c r="AC124" s="75" t="n">
        <f aca="false">IF(W124&lt;&gt;Y124,(IF(N124=0,G124*INFORMAÇÕES!$U$115,IF(N124="CF",G124,0))),0)</f>
        <v>0</v>
      </c>
      <c r="AD124" s="75" t="n">
        <f aca="false">IF(W124&lt;&gt;Y124,(IF(N124=0,G124*INFORMAÇÕES!$U$116,IF(N124="O",G124,0))),0)</f>
        <v>0</v>
      </c>
      <c r="AE124" s="75" t="n">
        <f aca="false">IF(E124&lt;&gt;0,G124,0)</f>
        <v>0</v>
      </c>
      <c r="AF124" s="75" t="n">
        <f aca="false">IF(W124&lt;&gt;Y124,(IF(N124=0,J124*(INFORMAÇÕES!$Q$89/INFORMAÇÕES!$Q$92),IF(N124="R",J124,0))),0)</f>
        <v>0</v>
      </c>
      <c r="AG124" s="75" t="n">
        <f aca="false">IF(W124&lt;&gt;Y124,(IF(N124=0,J124*(INFORMAÇÕES!$Q$90/INFORMAÇÕES!$Q$92),IF(N124="C",J124,0))),0)</f>
        <v>0</v>
      </c>
      <c r="AH124" s="75" t="n">
        <f aca="false">IF(W124&lt;&gt;Y124,(IF(N124="",J124*INFORMAÇÕES!$U$115,IF(N124="CF",J124,0))),0)</f>
        <v>0</v>
      </c>
      <c r="AI124" s="75" t="n">
        <f aca="false">IF(W124&lt;&gt;Y124,(IF(N124="",J124*INFORMAÇÕES!$U$116,IF(N124="O",J124,0))),0)</f>
        <v>0</v>
      </c>
      <c r="AJ124" s="75" t="n">
        <f aca="false">IF(H124&lt;&gt;0,J124,0)</f>
        <v>0</v>
      </c>
      <c r="AK124" s="75" t="n">
        <f aca="false">IF(K124&lt;&gt;0,L124,0)</f>
        <v>0</v>
      </c>
    </row>
    <row r="125" s="174" customFormat="true" ht="14.25" hidden="false" customHeight="false" outlineLevel="0" collapsed="false">
      <c r="A125" s="159" t="n">
        <v>113</v>
      </c>
      <c r="B125" s="160" t="n">
        <f aca="false">IF('ORÇ.GLOBAL P CAIXA'!$K124="EXEC.",0,'ORÇ.REPROG. P CAIXA'!B125)</f>
        <v>0</v>
      </c>
      <c r="C125" s="161" t="n">
        <f aca="false">IF('ORÇ.GLOBAL P CAIXA'!$K124="EXEC.",0,'ORÇ.REPROG. P CAIXA'!C125)</f>
        <v>0</v>
      </c>
      <c r="D125" s="162" t="n">
        <f aca="false">IF('ORÇ.GLOBAL P CAIXA'!$K124="EXEC.",0,'ORÇ.REPROG. P CAIXA'!D125)</f>
        <v>0</v>
      </c>
      <c r="E125" s="163" t="n">
        <f aca="false">IF('ORÇ.GLOBAL P CAIXA'!$K124="EXEC.",0,'ORÇ.REPROG. P CAIXA'!E125)</f>
        <v>0</v>
      </c>
      <c r="F125" s="163" t="n">
        <f aca="false">IF('ORÇ.GLOBAL P CAIXA'!K124="EXEC.",0,IF('ORÇ.GLOBAL EMPRESA'!G124&gt;0,'ORÇ.GLOBAL EMPRESA'!G124,'ORÇ.GLOBAL P CAIXA'!F124))</f>
        <v>0</v>
      </c>
      <c r="G125" s="163" t="n">
        <f aca="false">IF(E125&lt;&gt;0,ROUND(E125*F125,2),IF(AE125=0,(SUMIF($W$13:$W$1012,B125,$AE$13:$AE$1012)),AE125))</f>
        <v>0</v>
      </c>
      <c r="H125" s="661" t="n">
        <f aca="false">IF('ORÇ.GLOBAL P CAIXA'!K124="EXEC.",0,'ORÇ.REPROG. P CAIXA'!H125)</f>
        <v>0</v>
      </c>
      <c r="I125" s="661" t="n">
        <f aca="false">IF('ORÇ.GLOBAL P CAIXA'!K124="EXEC.",0,'ORÇ.REPROG. P CAIXA'!I125)</f>
        <v>0</v>
      </c>
      <c r="J125" s="163" t="n">
        <f aca="false">IF(H125&lt;&gt;0,ROUND(H125*I125,2),IF(AJ125=0,(SUMIF($W$13:$W$1012,B125,$AJ$13:$AJ$1012)),AJ125))</f>
        <v>0</v>
      </c>
      <c r="K125" s="163" t="n">
        <f aca="false">H125-E125</f>
        <v>0</v>
      </c>
      <c r="L125" s="163" t="n">
        <f aca="false">J125-G125</f>
        <v>0</v>
      </c>
      <c r="M125" s="662" t="str">
        <f aca="false">IF('ORÇ.GLOBAL P CAIXA'!K124="EXEC.","",IF('ORÇ.REPROG. P CAIXA'!M125&gt;0,'ORÇ.REPROG. P CAIXA'!M125,""))</f>
        <v/>
      </c>
      <c r="N125" s="663" t="str">
        <f aca="false">IF('ORÇ.GLOBAL P CAIXA'!K124="EXEC.","",IF('ORÇ.REPROG. P CAIXA'!N125&gt;0,'ORÇ.REPROG. P CAIXA'!N125,""))</f>
        <v/>
      </c>
      <c r="O125" s="166" t="str">
        <f aca="false">IF('ORÇ.GLOBAL P CAIXA'!$K124="EXEC.","",'ORÇ.REPROG. P CAIXA'!O125)</f>
        <v/>
      </c>
      <c r="P125" s="167"/>
      <c r="Q125" s="168" t="str">
        <f aca="false">IF(B125&gt;0,"ok","ocultar")</f>
        <v>ocultar</v>
      </c>
      <c r="R125" s="649"/>
      <c r="S125" s="649"/>
      <c r="T125" s="650"/>
      <c r="V125" s="88"/>
      <c r="W125" s="157" t="n">
        <f aca="false">IF(B125=0,W124,IF(ISNONTEXT(B125)=TRUE(),INT(B125),INT(LEFT(B125,FIND(".",B125)-1))))</f>
        <v>3</v>
      </c>
      <c r="X125" s="157" t="str">
        <f aca="false">IF(X126=1,1,IF(B125&lt;&gt;0,1,IF(C125&lt;&gt;0,1,IF(D125&lt;&gt;0,1,IF(E125&lt;&gt;0,1,"")))))</f>
        <v/>
      </c>
      <c r="Y125" s="157" t="str">
        <f aca="false">IF(W125=0," ",IF(W125&lt;&gt;W124,W125," "))</f>
        <v> </v>
      </c>
      <c r="Z125" s="180"/>
      <c r="AA125" s="75" t="n">
        <f aca="false">IF(W125&lt;&gt;Y125,(IF(N125=0,G125*(INFORMAÇÕES!$Q$69/INFORMAÇÕES!$Q$72),IF(N125="R",G125,0))),0)</f>
        <v>0</v>
      </c>
      <c r="AB125" s="75" t="n">
        <f aca="false">IF(W125&lt;&gt;Y125,(IF(N125=0,G125*(INFORMAÇÕES!$Q$70/INFORMAÇÕES!$Q$72),IF(N125="C",G125,0))),0)</f>
        <v>0</v>
      </c>
      <c r="AC125" s="75" t="n">
        <f aca="false">IF(W125&lt;&gt;Y125,(IF(N125=0,G125*INFORMAÇÕES!$U$115,IF(N125="CF",G125,0))),0)</f>
        <v>0</v>
      </c>
      <c r="AD125" s="75" t="n">
        <f aca="false">IF(W125&lt;&gt;Y125,(IF(N125=0,G125*INFORMAÇÕES!$U$116,IF(N125="O",G125,0))),0)</f>
        <v>0</v>
      </c>
      <c r="AE125" s="75" t="n">
        <f aca="false">IF(E125&lt;&gt;0,G125,0)</f>
        <v>0</v>
      </c>
      <c r="AF125" s="75" t="n">
        <f aca="false">IF(W125&lt;&gt;Y125,(IF(N125=0,J125*(INFORMAÇÕES!$Q$89/INFORMAÇÕES!$Q$92),IF(N125="R",J125,0))),0)</f>
        <v>0</v>
      </c>
      <c r="AG125" s="75" t="n">
        <f aca="false">IF(W125&lt;&gt;Y125,(IF(N125=0,J125*(INFORMAÇÕES!$Q$90/INFORMAÇÕES!$Q$92),IF(N125="C",J125,0))),0)</f>
        <v>0</v>
      </c>
      <c r="AH125" s="75" t="n">
        <f aca="false">IF(W125&lt;&gt;Y125,(IF(N125="",J125*INFORMAÇÕES!$U$115,IF(N125="CF",J125,0))),0)</f>
        <v>0</v>
      </c>
      <c r="AI125" s="75" t="n">
        <f aca="false">IF(W125&lt;&gt;Y125,(IF(N125="",J125*INFORMAÇÕES!$U$116,IF(N125="O",J125,0))),0)</f>
        <v>0</v>
      </c>
      <c r="AJ125" s="75" t="n">
        <f aca="false">IF(H125&lt;&gt;0,J125,0)</f>
        <v>0</v>
      </c>
      <c r="AK125" s="75" t="n">
        <f aca="false">IF(K125&lt;&gt;0,L125,0)</f>
        <v>0</v>
      </c>
    </row>
    <row r="126" s="174" customFormat="true" ht="14.25" hidden="false" customHeight="false" outlineLevel="0" collapsed="false">
      <c r="A126" s="159" t="n">
        <v>114</v>
      </c>
      <c r="B126" s="160" t="n">
        <f aca="false">IF('ORÇ.GLOBAL P CAIXA'!$K125="EXEC.",0,'ORÇ.REPROG. P CAIXA'!B126)</f>
        <v>0</v>
      </c>
      <c r="C126" s="161" t="n">
        <f aca="false">IF('ORÇ.GLOBAL P CAIXA'!$K125="EXEC.",0,'ORÇ.REPROG. P CAIXA'!C126)</f>
        <v>0</v>
      </c>
      <c r="D126" s="162" t="n">
        <f aca="false">IF('ORÇ.GLOBAL P CAIXA'!$K125="EXEC.",0,'ORÇ.REPROG. P CAIXA'!D126)</f>
        <v>0</v>
      </c>
      <c r="E126" s="163" t="n">
        <f aca="false">IF('ORÇ.GLOBAL P CAIXA'!$K125="EXEC.",0,'ORÇ.REPROG. P CAIXA'!E126)</f>
        <v>0</v>
      </c>
      <c r="F126" s="163" t="n">
        <f aca="false">IF('ORÇ.GLOBAL P CAIXA'!K125="EXEC.",0,IF('ORÇ.GLOBAL EMPRESA'!G125&gt;0,'ORÇ.GLOBAL EMPRESA'!G125,'ORÇ.GLOBAL P CAIXA'!F125))</f>
        <v>0</v>
      </c>
      <c r="G126" s="163" t="n">
        <f aca="false">IF(E126&lt;&gt;0,ROUND(E126*F126,2),IF(AE126=0,(SUMIF($W$13:$W$1012,B126,$AE$13:$AE$1012)),AE126))</f>
        <v>0</v>
      </c>
      <c r="H126" s="661" t="n">
        <f aca="false">IF('ORÇ.GLOBAL P CAIXA'!K125="EXEC.",0,'ORÇ.REPROG. P CAIXA'!H126)</f>
        <v>0</v>
      </c>
      <c r="I126" s="661" t="n">
        <f aca="false">IF('ORÇ.GLOBAL P CAIXA'!K125="EXEC.",0,'ORÇ.REPROG. P CAIXA'!I126)</f>
        <v>0</v>
      </c>
      <c r="J126" s="163" t="n">
        <f aca="false">IF(H126&lt;&gt;0,ROUND(H126*I126,2),IF(AJ126=0,(SUMIF($W$13:$W$1012,B126,$AJ$13:$AJ$1012)),AJ126))</f>
        <v>0</v>
      </c>
      <c r="K126" s="163" t="n">
        <f aca="false">H126-E126</f>
        <v>0</v>
      </c>
      <c r="L126" s="163" t="n">
        <f aca="false">J126-G126</f>
        <v>0</v>
      </c>
      <c r="M126" s="662" t="str">
        <f aca="false">IF('ORÇ.GLOBAL P CAIXA'!K125="EXEC.","",IF('ORÇ.REPROG. P CAIXA'!M126&gt;0,'ORÇ.REPROG. P CAIXA'!M126,""))</f>
        <v/>
      </c>
      <c r="N126" s="663" t="str">
        <f aca="false">IF('ORÇ.GLOBAL P CAIXA'!K125="EXEC.","",IF('ORÇ.REPROG. P CAIXA'!N126&gt;0,'ORÇ.REPROG. P CAIXA'!N126,""))</f>
        <v/>
      </c>
      <c r="O126" s="166" t="str">
        <f aca="false">IF('ORÇ.GLOBAL P CAIXA'!$K125="EXEC.","",'ORÇ.REPROG. P CAIXA'!O126)</f>
        <v/>
      </c>
      <c r="P126" s="167"/>
      <c r="Q126" s="168" t="str">
        <f aca="false">IF(B126&gt;0,"ok","ocultar")</f>
        <v>ocultar</v>
      </c>
      <c r="R126" s="649"/>
      <c r="S126" s="649"/>
      <c r="T126" s="650"/>
      <c r="V126" s="88"/>
      <c r="W126" s="157" t="n">
        <f aca="false">IF(B126=0,W125,IF(ISNONTEXT(B126)=TRUE(),INT(B126),INT(LEFT(B126,FIND(".",B126)-1))))</f>
        <v>3</v>
      </c>
      <c r="X126" s="157" t="str">
        <f aca="false">IF(X127=1,1,IF(B126&lt;&gt;0,1,IF(C126&lt;&gt;0,1,IF(D126&lt;&gt;0,1,IF(E126&lt;&gt;0,1,"")))))</f>
        <v/>
      </c>
      <c r="Y126" s="157" t="str">
        <f aca="false">IF(W126=0," ",IF(W126&lt;&gt;W125,W126," "))</f>
        <v> </v>
      </c>
      <c r="Z126" s="180"/>
      <c r="AA126" s="75" t="n">
        <f aca="false">IF(W126&lt;&gt;Y126,(IF(N126=0,G126*(INFORMAÇÕES!$Q$69/INFORMAÇÕES!$Q$72),IF(N126="R",G126,0))),0)</f>
        <v>0</v>
      </c>
      <c r="AB126" s="75" t="n">
        <f aca="false">IF(W126&lt;&gt;Y126,(IF(N126=0,G126*(INFORMAÇÕES!$Q$70/INFORMAÇÕES!$Q$72),IF(N126="C",G126,0))),0)</f>
        <v>0</v>
      </c>
      <c r="AC126" s="75" t="n">
        <f aca="false">IF(W126&lt;&gt;Y126,(IF(N126=0,G126*INFORMAÇÕES!$U$115,IF(N126="CF",G126,0))),0)</f>
        <v>0</v>
      </c>
      <c r="AD126" s="75" t="n">
        <f aca="false">IF(W126&lt;&gt;Y126,(IF(N126=0,G126*INFORMAÇÕES!$U$116,IF(N126="O",G126,0))),0)</f>
        <v>0</v>
      </c>
      <c r="AE126" s="75" t="n">
        <f aca="false">IF(E126&lt;&gt;0,G126,0)</f>
        <v>0</v>
      </c>
      <c r="AF126" s="75" t="n">
        <f aca="false">IF(W126&lt;&gt;Y126,(IF(N126=0,J126*(INFORMAÇÕES!$Q$89/INFORMAÇÕES!$Q$92),IF(N126="R",J126,0))),0)</f>
        <v>0</v>
      </c>
      <c r="AG126" s="75" t="n">
        <f aca="false">IF(W126&lt;&gt;Y126,(IF(N126=0,J126*(INFORMAÇÕES!$Q$90/INFORMAÇÕES!$Q$92),IF(N126="C",J126,0))),0)</f>
        <v>0</v>
      </c>
      <c r="AH126" s="75" t="n">
        <f aca="false">IF(W126&lt;&gt;Y126,(IF(N126="",J126*INFORMAÇÕES!$U$115,IF(N126="CF",J126,0))),0)</f>
        <v>0</v>
      </c>
      <c r="AI126" s="75" t="n">
        <f aca="false">IF(W126&lt;&gt;Y126,(IF(N126="",J126*INFORMAÇÕES!$U$116,IF(N126="O",J126,0))),0)</f>
        <v>0</v>
      </c>
      <c r="AJ126" s="75" t="n">
        <f aca="false">IF(H126&lt;&gt;0,J126,0)</f>
        <v>0</v>
      </c>
      <c r="AK126" s="75" t="n">
        <f aca="false">IF(K126&lt;&gt;0,L126,0)</f>
        <v>0</v>
      </c>
    </row>
    <row r="127" s="174" customFormat="true" ht="14.25" hidden="false" customHeight="false" outlineLevel="0" collapsed="false">
      <c r="A127" s="159" t="n">
        <v>115</v>
      </c>
      <c r="B127" s="160" t="n">
        <f aca="false">IF('ORÇ.GLOBAL P CAIXA'!$K126="EXEC.",0,'ORÇ.REPROG. P CAIXA'!B127)</f>
        <v>0</v>
      </c>
      <c r="C127" s="161" t="n">
        <f aca="false">IF('ORÇ.GLOBAL P CAIXA'!$K126="EXEC.",0,'ORÇ.REPROG. P CAIXA'!C127)</f>
        <v>0</v>
      </c>
      <c r="D127" s="162" t="n">
        <f aca="false">IF('ORÇ.GLOBAL P CAIXA'!$K126="EXEC.",0,'ORÇ.REPROG. P CAIXA'!D127)</f>
        <v>0</v>
      </c>
      <c r="E127" s="163" t="n">
        <f aca="false">IF('ORÇ.GLOBAL P CAIXA'!$K126="EXEC.",0,'ORÇ.REPROG. P CAIXA'!E127)</f>
        <v>0</v>
      </c>
      <c r="F127" s="163" t="n">
        <f aca="false">IF('ORÇ.GLOBAL P CAIXA'!K126="EXEC.",0,IF('ORÇ.GLOBAL EMPRESA'!G126&gt;0,'ORÇ.GLOBAL EMPRESA'!G126,'ORÇ.GLOBAL P CAIXA'!F126))</f>
        <v>0</v>
      </c>
      <c r="G127" s="163" t="n">
        <f aca="false">IF(E127&lt;&gt;0,ROUND(E127*F127,2),IF(AE127=0,(SUMIF($W$13:$W$1012,B127,$AE$13:$AE$1012)),AE127))</f>
        <v>0</v>
      </c>
      <c r="H127" s="661" t="n">
        <f aca="false">IF('ORÇ.GLOBAL P CAIXA'!K126="EXEC.",0,'ORÇ.REPROG. P CAIXA'!H127)</f>
        <v>0</v>
      </c>
      <c r="I127" s="661" t="n">
        <f aca="false">IF('ORÇ.GLOBAL P CAIXA'!K126="EXEC.",0,'ORÇ.REPROG. P CAIXA'!I127)</f>
        <v>0</v>
      </c>
      <c r="J127" s="163" t="n">
        <f aca="false">IF(H127&lt;&gt;0,ROUND(H127*I127,2),IF(AJ127=0,(SUMIF($W$13:$W$1012,B127,$AJ$13:$AJ$1012)),AJ127))</f>
        <v>0</v>
      </c>
      <c r="K127" s="163" t="n">
        <f aca="false">H127-E127</f>
        <v>0</v>
      </c>
      <c r="L127" s="163" t="n">
        <f aca="false">J127-G127</f>
        <v>0</v>
      </c>
      <c r="M127" s="662" t="str">
        <f aca="false">IF('ORÇ.GLOBAL P CAIXA'!K126="EXEC.","",IF('ORÇ.REPROG. P CAIXA'!M127&gt;0,'ORÇ.REPROG. P CAIXA'!M127,""))</f>
        <v/>
      </c>
      <c r="N127" s="663" t="str">
        <f aca="false">IF('ORÇ.GLOBAL P CAIXA'!K126="EXEC.","",IF('ORÇ.REPROG. P CAIXA'!N127&gt;0,'ORÇ.REPROG. P CAIXA'!N127,""))</f>
        <v/>
      </c>
      <c r="O127" s="166" t="str">
        <f aca="false">IF('ORÇ.GLOBAL P CAIXA'!$K126="EXEC.","",'ORÇ.REPROG. P CAIXA'!O127)</f>
        <v/>
      </c>
      <c r="P127" s="167"/>
      <c r="Q127" s="168" t="str">
        <f aca="false">IF(B127&gt;0,"ok","ocultar")</f>
        <v>ocultar</v>
      </c>
      <c r="R127" s="649"/>
      <c r="S127" s="649"/>
      <c r="T127" s="650"/>
      <c r="V127" s="88"/>
      <c r="W127" s="157" t="n">
        <f aca="false">IF(B127=0,W126,IF(ISNONTEXT(B127)=TRUE(),INT(B127),INT(LEFT(B127,FIND(".",B127)-1))))</f>
        <v>3</v>
      </c>
      <c r="X127" s="157" t="str">
        <f aca="false">IF(X128=1,1,IF(B127&lt;&gt;0,1,IF(C127&lt;&gt;0,1,IF(D127&lt;&gt;0,1,IF(E127&lt;&gt;0,1,"")))))</f>
        <v/>
      </c>
      <c r="Y127" s="157" t="str">
        <f aca="false">IF(W127=0," ",IF(W127&lt;&gt;W126,W127," "))</f>
        <v> </v>
      </c>
      <c r="Z127" s="180"/>
      <c r="AA127" s="75" t="n">
        <f aca="false">IF(W127&lt;&gt;Y127,(IF(N127=0,G127*(INFORMAÇÕES!$Q$69/INFORMAÇÕES!$Q$72),IF(N127="R",G127,0))),0)</f>
        <v>0</v>
      </c>
      <c r="AB127" s="75" t="n">
        <f aca="false">IF(W127&lt;&gt;Y127,(IF(N127=0,G127*(INFORMAÇÕES!$Q$70/INFORMAÇÕES!$Q$72),IF(N127="C",G127,0))),0)</f>
        <v>0</v>
      </c>
      <c r="AC127" s="75" t="n">
        <f aca="false">IF(W127&lt;&gt;Y127,(IF(N127=0,G127*INFORMAÇÕES!$U$115,IF(N127="CF",G127,0))),0)</f>
        <v>0</v>
      </c>
      <c r="AD127" s="75" t="n">
        <f aca="false">IF(W127&lt;&gt;Y127,(IF(N127=0,G127*INFORMAÇÕES!$U$116,IF(N127="O",G127,0))),0)</f>
        <v>0</v>
      </c>
      <c r="AE127" s="75" t="n">
        <f aca="false">IF(E127&lt;&gt;0,G127,0)</f>
        <v>0</v>
      </c>
      <c r="AF127" s="75" t="n">
        <f aca="false">IF(W127&lt;&gt;Y127,(IF(N127=0,J127*(INFORMAÇÕES!$Q$89/INFORMAÇÕES!$Q$92),IF(N127="R",J127,0))),0)</f>
        <v>0</v>
      </c>
      <c r="AG127" s="75" t="n">
        <f aca="false">IF(W127&lt;&gt;Y127,(IF(N127=0,J127*(INFORMAÇÕES!$Q$90/INFORMAÇÕES!$Q$92),IF(N127="C",J127,0))),0)</f>
        <v>0</v>
      </c>
      <c r="AH127" s="75" t="n">
        <f aca="false">IF(W127&lt;&gt;Y127,(IF(N127="",J127*INFORMAÇÕES!$U$115,IF(N127="CF",J127,0))),0)</f>
        <v>0</v>
      </c>
      <c r="AI127" s="75" t="n">
        <f aca="false">IF(W127&lt;&gt;Y127,(IF(N127="",J127*INFORMAÇÕES!$U$116,IF(N127="O",J127,0))),0)</f>
        <v>0</v>
      </c>
      <c r="AJ127" s="75" t="n">
        <f aca="false">IF(H127&lt;&gt;0,J127,0)</f>
        <v>0</v>
      </c>
      <c r="AK127" s="75" t="n">
        <f aca="false">IF(K127&lt;&gt;0,L127,0)</f>
        <v>0</v>
      </c>
    </row>
    <row r="128" s="174" customFormat="true" ht="14.25" hidden="false" customHeight="false" outlineLevel="0" collapsed="false">
      <c r="A128" s="159" t="n">
        <v>116</v>
      </c>
      <c r="B128" s="160" t="n">
        <f aca="false">IF('ORÇ.GLOBAL P CAIXA'!$K127="EXEC.",0,'ORÇ.REPROG. P CAIXA'!B128)</f>
        <v>0</v>
      </c>
      <c r="C128" s="161" t="n">
        <f aca="false">IF('ORÇ.GLOBAL P CAIXA'!$K127="EXEC.",0,'ORÇ.REPROG. P CAIXA'!C128)</f>
        <v>0</v>
      </c>
      <c r="D128" s="162" t="n">
        <f aca="false">IF('ORÇ.GLOBAL P CAIXA'!$K127="EXEC.",0,'ORÇ.REPROG. P CAIXA'!D128)</f>
        <v>0</v>
      </c>
      <c r="E128" s="163" t="n">
        <f aca="false">IF('ORÇ.GLOBAL P CAIXA'!$K127="EXEC.",0,'ORÇ.REPROG. P CAIXA'!E128)</f>
        <v>0</v>
      </c>
      <c r="F128" s="163" t="n">
        <f aca="false">IF('ORÇ.GLOBAL P CAIXA'!K127="EXEC.",0,IF('ORÇ.GLOBAL EMPRESA'!G127&gt;0,'ORÇ.GLOBAL EMPRESA'!G127,'ORÇ.GLOBAL P CAIXA'!F127))</f>
        <v>0</v>
      </c>
      <c r="G128" s="163" t="n">
        <f aca="false">IF(E128&lt;&gt;0,ROUND(E128*F128,2),IF(AE128=0,(SUMIF($W$13:$W$1012,B128,$AE$13:$AE$1012)),AE128))</f>
        <v>0</v>
      </c>
      <c r="H128" s="661" t="n">
        <f aca="false">IF('ORÇ.GLOBAL P CAIXA'!K127="EXEC.",0,'ORÇ.REPROG. P CAIXA'!H128)</f>
        <v>0</v>
      </c>
      <c r="I128" s="661" t="n">
        <f aca="false">IF('ORÇ.GLOBAL P CAIXA'!K127="EXEC.",0,'ORÇ.REPROG. P CAIXA'!I128)</f>
        <v>0</v>
      </c>
      <c r="J128" s="163" t="n">
        <f aca="false">IF(H128&lt;&gt;0,ROUND(H128*I128,2),IF(AJ128=0,(SUMIF($W$13:$W$1012,B128,$AJ$13:$AJ$1012)),AJ128))</f>
        <v>0</v>
      </c>
      <c r="K128" s="163" t="n">
        <f aca="false">H128-E128</f>
        <v>0</v>
      </c>
      <c r="L128" s="163" t="n">
        <f aca="false">J128-G128</f>
        <v>0</v>
      </c>
      <c r="M128" s="662" t="str">
        <f aca="false">IF('ORÇ.GLOBAL P CAIXA'!K127="EXEC.","",IF('ORÇ.REPROG. P CAIXA'!M128&gt;0,'ORÇ.REPROG. P CAIXA'!M128,""))</f>
        <v/>
      </c>
      <c r="N128" s="663" t="str">
        <f aca="false">IF('ORÇ.GLOBAL P CAIXA'!K127="EXEC.","",IF('ORÇ.REPROG. P CAIXA'!N128&gt;0,'ORÇ.REPROG. P CAIXA'!N128,""))</f>
        <v/>
      </c>
      <c r="O128" s="166" t="str">
        <f aca="false">IF('ORÇ.GLOBAL P CAIXA'!$K127="EXEC.","",'ORÇ.REPROG. P CAIXA'!O128)</f>
        <v/>
      </c>
      <c r="P128" s="167"/>
      <c r="Q128" s="168" t="str">
        <f aca="false">IF(B128&gt;0,"ok","ocultar")</f>
        <v>ocultar</v>
      </c>
      <c r="R128" s="649"/>
      <c r="S128" s="649"/>
      <c r="T128" s="650"/>
      <c r="V128" s="88"/>
      <c r="W128" s="157" t="n">
        <f aca="false">IF(B128=0,W127,IF(ISNONTEXT(B128)=TRUE(),INT(B128),INT(LEFT(B128,FIND(".",B128)-1))))</f>
        <v>3</v>
      </c>
      <c r="X128" s="157" t="str">
        <f aca="false">IF(X129=1,1,IF(B128&lt;&gt;0,1,IF(C128&lt;&gt;0,1,IF(D128&lt;&gt;0,1,IF(E128&lt;&gt;0,1,"")))))</f>
        <v/>
      </c>
      <c r="Y128" s="157" t="str">
        <f aca="false">IF(W128=0," ",IF(W128&lt;&gt;W127,W128," "))</f>
        <v> </v>
      </c>
      <c r="Z128" s="180"/>
      <c r="AA128" s="75" t="n">
        <f aca="false">IF(W128&lt;&gt;Y128,(IF(N128=0,G128*(INFORMAÇÕES!$Q$69/INFORMAÇÕES!$Q$72),IF(N128="R",G128,0))),0)</f>
        <v>0</v>
      </c>
      <c r="AB128" s="75" t="n">
        <f aca="false">IF(W128&lt;&gt;Y128,(IF(N128=0,G128*(INFORMAÇÕES!$Q$70/INFORMAÇÕES!$Q$72),IF(N128="C",G128,0))),0)</f>
        <v>0</v>
      </c>
      <c r="AC128" s="75" t="n">
        <f aca="false">IF(W128&lt;&gt;Y128,(IF(N128=0,G128*INFORMAÇÕES!$U$115,IF(N128="CF",G128,0))),0)</f>
        <v>0</v>
      </c>
      <c r="AD128" s="75" t="n">
        <f aca="false">IF(W128&lt;&gt;Y128,(IF(N128=0,G128*INFORMAÇÕES!$U$116,IF(N128="O",G128,0))),0)</f>
        <v>0</v>
      </c>
      <c r="AE128" s="75" t="n">
        <f aca="false">IF(E128&lt;&gt;0,G128,0)</f>
        <v>0</v>
      </c>
      <c r="AF128" s="75" t="n">
        <f aca="false">IF(W128&lt;&gt;Y128,(IF(N128=0,J128*(INFORMAÇÕES!$Q$89/INFORMAÇÕES!$Q$92),IF(N128="R",J128,0))),0)</f>
        <v>0</v>
      </c>
      <c r="AG128" s="75" t="n">
        <f aca="false">IF(W128&lt;&gt;Y128,(IF(N128=0,J128*(INFORMAÇÕES!$Q$90/INFORMAÇÕES!$Q$92),IF(N128="C",J128,0))),0)</f>
        <v>0</v>
      </c>
      <c r="AH128" s="75" t="n">
        <f aca="false">IF(W128&lt;&gt;Y128,(IF(N128="",J128*INFORMAÇÕES!$U$115,IF(N128="CF",J128,0))),0)</f>
        <v>0</v>
      </c>
      <c r="AI128" s="75" t="n">
        <f aca="false">IF(W128&lt;&gt;Y128,(IF(N128="",J128*INFORMAÇÕES!$U$116,IF(N128="O",J128,0))),0)</f>
        <v>0</v>
      </c>
      <c r="AJ128" s="75" t="n">
        <f aca="false">IF(H128&lt;&gt;0,J128,0)</f>
        <v>0</v>
      </c>
      <c r="AK128" s="75" t="n">
        <f aca="false">IF(K128&lt;&gt;0,L128,0)</f>
        <v>0</v>
      </c>
    </row>
    <row r="129" s="174" customFormat="true" ht="14.25" hidden="false" customHeight="false" outlineLevel="0" collapsed="false">
      <c r="A129" s="159" t="n">
        <v>117</v>
      </c>
      <c r="B129" s="160" t="n">
        <f aca="false">IF('ORÇ.GLOBAL P CAIXA'!$K128="EXEC.",0,'ORÇ.REPROG. P CAIXA'!B129)</f>
        <v>0</v>
      </c>
      <c r="C129" s="161" t="n">
        <f aca="false">IF('ORÇ.GLOBAL P CAIXA'!$K128="EXEC.",0,'ORÇ.REPROG. P CAIXA'!C129)</f>
        <v>0</v>
      </c>
      <c r="D129" s="162" t="n">
        <f aca="false">IF('ORÇ.GLOBAL P CAIXA'!$K128="EXEC.",0,'ORÇ.REPROG. P CAIXA'!D129)</f>
        <v>0</v>
      </c>
      <c r="E129" s="163" t="n">
        <f aca="false">IF('ORÇ.GLOBAL P CAIXA'!$K128="EXEC.",0,'ORÇ.REPROG. P CAIXA'!E129)</f>
        <v>0</v>
      </c>
      <c r="F129" s="163" t="n">
        <f aca="false">IF('ORÇ.GLOBAL P CAIXA'!K128="EXEC.",0,IF('ORÇ.GLOBAL EMPRESA'!G128&gt;0,'ORÇ.GLOBAL EMPRESA'!G128,'ORÇ.GLOBAL P CAIXA'!F128))</f>
        <v>0</v>
      </c>
      <c r="G129" s="163" t="n">
        <f aca="false">IF(E129&lt;&gt;0,ROUND(E129*F129,2),IF(AE129=0,(SUMIF($W$13:$W$1012,B129,$AE$13:$AE$1012)),AE129))</f>
        <v>0</v>
      </c>
      <c r="H129" s="661" t="n">
        <f aca="false">IF('ORÇ.GLOBAL P CAIXA'!K128="EXEC.",0,'ORÇ.REPROG. P CAIXA'!H129)</f>
        <v>0</v>
      </c>
      <c r="I129" s="661" t="n">
        <f aca="false">IF('ORÇ.GLOBAL P CAIXA'!K128="EXEC.",0,'ORÇ.REPROG. P CAIXA'!I129)</f>
        <v>0</v>
      </c>
      <c r="J129" s="163" t="n">
        <f aca="false">IF(H129&lt;&gt;0,ROUND(H129*I129,2),IF(AJ129=0,(SUMIF($W$13:$W$1012,B129,$AJ$13:$AJ$1012)),AJ129))</f>
        <v>0</v>
      </c>
      <c r="K129" s="163" t="n">
        <f aca="false">H129-E129</f>
        <v>0</v>
      </c>
      <c r="L129" s="163" t="n">
        <f aca="false">J129-G129</f>
        <v>0</v>
      </c>
      <c r="M129" s="662" t="str">
        <f aca="false">IF('ORÇ.GLOBAL P CAIXA'!K128="EXEC.","",IF('ORÇ.REPROG. P CAIXA'!M129&gt;0,'ORÇ.REPROG. P CAIXA'!M129,""))</f>
        <v/>
      </c>
      <c r="N129" s="663" t="str">
        <f aca="false">IF('ORÇ.GLOBAL P CAIXA'!K128="EXEC.","",IF('ORÇ.REPROG. P CAIXA'!N129&gt;0,'ORÇ.REPROG. P CAIXA'!N129,""))</f>
        <v/>
      </c>
      <c r="O129" s="166" t="str">
        <f aca="false">IF('ORÇ.GLOBAL P CAIXA'!$K128="EXEC.","",'ORÇ.REPROG. P CAIXA'!O129)</f>
        <v/>
      </c>
      <c r="P129" s="167"/>
      <c r="Q129" s="168" t="str">
        <f aca="false">IF(B129&gt;0,"ok","ocultar")</f>
        <v>ocultar</v>
      </c>
      <c r="R129" s="649"/>
      <c r="S129" s="649"/>
      <c r="T129" s="650"/>
      <c r="V129" s="88"/>
      <c r="W129" s="157" t="n">
        <f aca="false">IF(B129=0,W128,IF(ISNONTEXT(B129)=TRUE(),INT(B129),INT(LEFT(B129,FIND(".",B129)-1))))</f>
        <v>3</v>
      </c>
      <c r="X129" s="157" t="str">
        <f aca="false">IF(X130=1,1,IF(B129&lt;&gt;0,1,IF(C129&lt;&gt;0,1,IF(D129&lt;&gt;0,1,IF(E129&lt;&gt;0,1,"")))))</f>
        <v/>
      </c>
      <c r="Y129" s="157" t="str">
        <f aca="false">IF(W129=0," ",IF(W129&lt;&gt;W128,W129," "))</f>
        <v> </v>
      </c>
      <c r="Z129" s="180"/>
      <c r="AA129" s="75" t="n">
        <f aca="false">IF(W129&lt;&gt;Y129,(IF(N129=0,G129*(INFORMAÇÕES!$Q$69/INFORMAÇÕES!$Q$72),IF(N129="R",G129,0))),0)</f>
        <v>0</v>
      </c>
      <c r="AB129" s="75" t="n">
        <f aca="false">IF(W129&lt;&gt;Y129,(IF(N129=0,G129*(INFORMAÇÕES!$Q$70/INFORMAÇÕES!$Q$72),IF(N129="C",G129,0))),0)</f>
        <v>0</v>
      </c>
      <c r="AC129" s="75" t="n">
        <f aca="false">IF(W129&lt;&gt;Y129,(IF(N129=0,G129*INFORMAÇÕES!$U$115,IF(N129="CF",G129,0))),0)</f>
        <v>0</v>
      </c>
      <c r="AD129" s="75" t="n">
        <f aca="false">IF(W129&lt;&gt;Y129,(IF(N129=0,G129*INFORMAÇÕES!$U$116,IF(N129="O",G129,0))),0)</f>
        <v>0</v>
      </c>
      <c r="AE129" s="75" t="n">
        <f aca="false">IF(E129&lt;&gt;0,G129,0)</f>
        <v>0</v>
      </c>
      <c r="AF129" s="75" t="n">
        <f aca="false">IF(W129&lt;&gt;Y129,(IF(N129=0,J129*(INFORMAÇÕES!$Q$89/INFORMAÇÕES!$Q$92),IF(N129="R",J129,0))),0)</f>
        <v>0</v>
      </c>
      <c r="AG129" s="75" t="n">
        <f aca="false">IF(W129&lt;&gt;Y129,(IF(N129=0,J129*(INFORMAÇÕES!$Q$90/INFORMAÇÕES!$Q$92),IF(N129="C",J129,0))),0)</f>
        <v>0</v>
      </c>
      <c r="AH129" s="75" t="n">
        <f aca="false">IF(W129&lt;&gt;Y129,(IF(N129="",J129*INFORMAÇÕES!$U$115,IF(N129="CF",J129,0))),0)</f>
        <v>0</v>
      </c>
      <c r="AI129" s="75" t="n">
        <f aca="false">IF(W129&lt;&gt;Y129,(IF(N129="",J129*INFORMAÇÕES!$U$116,IF(N129="O",J129,0))),0)</f>
        <v>0</v>
      </c>
      <c r="AJ129" s="75" t="n">
        <f aca="false">IF(H129&lt;&gt;0,J129,0)</f>
        <v>0</v>
      </c>
      <c r="AK129" s="75" t="n">
        <f aca="false">IF(K129&lt;&gt;0,L129,0)</f>
        <v>0</v>
      </c>
    </row>
    <row r="130" s="174" customFormat="true" ht="14.25" hidden="false" customHeight="false" outlineLevel="0" collapsed="false">
      <c r="A130" s="159" t="n">
        <v>118</v>
      </c>
      <c r="B130" s="160" t="n">
        <f aca="false">IF('ORÇ.GLOBAL P CAIXA'!$K129="EXEC.",0,'ORÇ.REPROG. P CAIXA'!B130)</f>
        <v>0</v>
      </c>
      <c r="C130" s="161" t="n">
        <f aca="false">IF('ORÇ.GLOBAL P CAIXA'!$K129="EXEC.",0,'ORÇ.REPROG. P CAIXA'!C130)</f>
        <v>0</v>
      </c>
      <c r="D130" s="162" t="n">
        <f aca="false">IF('ORÇ.GLOBAL P CAIXA'!$K129="EXEC.",0,'ORÇ.REPROG. P CAIXA'!D130)</f>
        <v>0</v>
      </c>
      <c r="E130" s="163" t="n">
        <f aca="false">IF('ORÇ.GLOBAL P CAIXA'!$K129="EXEC.",0,'ORÇ.REPROG. P CAIXA'!E130)</f>
        <v>0</v>
      </c>
      <c r="F130" s="163" t="n">
        <f aca="false">IF('ORÇ.GLOBAL P CAIXA'!K129="EXEC.",0,IF('ORÇ.GLOBAL EMPRESA'!G129&gt;0,'ORÇ.GLOBAL EMPRESA'!G129,'ORÇ.GLOBAL P CAIXA'!F129))</f>
        <v>0</v>
      </c>
      <c r="G130" s="163" t="n">
        <f aca="false">IF(E130&lt;&gt;0,ROUND(E130*F130,2),IF(AE130=0,(SUMIF($W$13:$W$1012,B130,$AE$13:$AE$1012)),AE130))</f>
        <v>0</v>
      </c>
      <c r="H130" s="661" t="n">
        <f aca="false">IF('ORÇ.GLOBAL P CAIXA'!K129="EXEC.",0,'ORÇ.REPROG. P CAIXA'!H130)</f>
        <v>0</v>
      </c>
      <c r="I130" s="661" t="n">
        <f aca="false">IF('ORÇ.GLOBAL P CAIXA'!K129="EXEC.",0,'ORÇ.REPROG. P CAIXA'!I130)</f>
        <v>0</v>
      </c>
      <c r="J130" s="163" t="n">
        <f aca="false">IF(H130&lt;&gt;0,ROUND(H130*I130,2),IF(AJ130=0,(SUMIF($W$13:$W$1012,B130,$AJ$13:$AJ$1012)),AJ130))</f>
        <v>0</v>
      </c>
      <c r="K130" s="163" t="n">
        <f aca="false">H130-E130</f>
        <v>0</v>
      </c>
      <c r="L130" s="163" t="n">
        <f aca="false">J130-G130</f>
        <v>0</v>
      </c>
      <c r="M130" s="662" t="str">
        <f aca="false">IF('ORÇ.GLOBAL P CAIXA'!K129="EXEC.","",IF('ORÇ.REPROG. P CAIXA'!M130&gt;0,'ORÇ.REPROG. P CAIXA'!M130,""))</f>
        <v/>
      </c>
      <c r="N130" s="663" t="str">
        <f aca="false">IF('ORÇ.GLOBAL P CAIXA'!K129="EXEC.","",IF('ORÇ.REPROG. P CAIXA'!N130&gt;0,'ORÇ.REPROG. P CAIXA'!N130,""))</f>
        <v/>
      </c>
      <c r="O130" s="166" t="str">
        <f aca="false">IF('ORÇ.GLOBAL P CAIXA'!$K129="EXEC.","",'ORÇ.REPROG. P CAIXA'!O130)</f>
        <v/>
      </c>
      <c r="P130" s="167"/>
      <c r="Q130" s="168" t="str">
        <f aca="false">IF(B130&gt;0,"ok","ocultar")</f>
        <v>ocultar</v>
      </c>
      <c r="R130" s="649"/>
      <c r="S130" s="649"/>
      <c r="T130" s="650"/>
      <c r="V130" s="88"/>
      <c r="W130" s="157" t="n">
        <f aca="false">IF(B130=0,W129,IF(ISNONTEXT(B130)=TRUE(),INT(B130),INT(LEFT(B130,FIND(".",B130)-1))))</f>
        <v>3</v>
      </c>
      <c r="X130" s="157" t="str">
        <f aca="false">IF(X131=1,1,IF(B130&lt;&gt;0,1,IF(C130&lt;&gt;0,1,IF(D130&lt;&gt;0,1,IF(E130&lt;&gt;0,1,"")))))</f>
        <v/>
      </c>
      <c r="Y130" s="157" t="str">
        <f aca="false">IF(W130=0," ",IF(W130&lt;&gt;W129,W130," "))</f>
        <v> </v>
      </c>
      <c r="Z130" s="180"/>
      <c r="AA130" s="75" t="n">
        <f aca="false">IF(W130&lt;&gt;Y130,(IF(N130=0,G130*(INFORMAÇÕES!$Q$69/INFORMAÇÕES!$Q$72),IF(N130="R",G130,0))),0)</f>
        <v>0</v>
      </c>
      <c r="AB130" s="75" t="n">
        <f aca="false">IF(W130&lt;&gt;Y130,(IF(N130=0,G130*(INFORMAÇÕES!$Q$70/INFORMAÇÕES!$Q$72),IF(N130="C",G130,0))),0)</f>
        <v>0</v>
      </c>
      <c r="AC130" s="75" t="n">
        <f aca="false">IF(W130&lt;&gt;Y130,(IF(N130=0,G130*INFORMAÇÕES!$U$115,IF(N130="CF",G130,0))),0)</f>
        <v>0</v>
      </c>
      <c r="AD130" s="75" t="n">
        <f aca="false">IF(W130&lt;&gt;Y130,(IF(N130=0,G130*INFORMAÇÕES!$U$116,IF(N130="O",G130,0))),0)</f>
        <v>0</v>
      </c>
      <c r="AE130" s="75" t="n">
        <f aca="false">IF(E130&lt;&gt;0,G130,0)</f>
        <v>0</v>
      </c>
      <c r="AF130" s="75" t="n">
        <f aca="false">IF(W130&lt;&gt;Y130,(IF(N130=0,J130*(INFORMAÇÕES!$Q$89/INFORMAÇÕES!$Q$92),IF(N130="R",J130,0))),0)</f>
        <v>0</v>
      </c>
      <c r="AG130" s="75" t="n">
        <f aca="false">IF(W130&lt;&gt;Y130,(IF(N130=0,J130*(INFORMAÇÕES!$Q$90/INFORMAÇÕES!$Q$92),IF(N130="C",J130,0))),0)</f>
        <v>0</v>
      </c>
      <c r="AH130" s="75" t="n">
        <f aca="false">IF(W130&lt;&gt;Y130,(IF(N130="",J130*INFORMAÇÕES!$U$115,IF(N130="CF",J130,0))),0)</f>
        <v>0</v>
      </c>
      <c r="AI130" s="75" t="n">
        <f aca="false">IF(W130&lt;&gt;Y130,(IF(N130="",J130*INFORMAÇÕES!$U$116,IF(N130="O",J130,0))),0)</f>
        <v>0</v>
      </c>
      <c r="AJ130" s="75" t="n">
        <f aca="false">IF(H130&lt;&gt;0,J130,0)</f>
        <v>0</v>
      </c>
      <c r="AK130" s="75" t="n">
        <f aca="false">IF(K130&lt;&gt;0,L130,0)</f>
        <v>0</v>
      </c>
    </row>
    <row r="131" s="174" customFormat="true" ht="14.25" hidden="false" customHeight="false" outlineLevel="0" collapsed="false">
      <c r="A131" s="159" t="n">
        <v>119</v>
      </c>
      <c r="B131" s="160" t="n">
        <f aca="false">IF('ORÇ.GLOBAL P CAIXA'!$K130="EXEC.",0,'ORÇ.REPROG. P CAIXA'!B131)</f>
        <v>0</v>
      </c>
      <c r="C131" s="161" t="n">
        <f aca="false">IF('ORÇ.GLOBAL P CAIXA'!$K130="EXEC.",0,'ORÇ.REPROG. P CAIXA'!C131)</f>
        <v>0</v>
      </c>
      <c r="D131" s="162" t="n">
        <f aca="false">IF('ORÇ.GLOBAL P CAIXA'!$K130="EXEC.",0,'ORÇ.REPROG. P CAIXA'!D131)</f>
        <v>0</v>
      </c>
      <c r="E131" s="163" t="n">
        <f aca="false">IF('ORÇ.GLOBAL P CAIXA'!$K130="EXEC.",0,'ORÇ.REPROG. P CAIXA'!E131)</f>
        <v>0</v>
      </c>
      <c r="F131" s="163" t="n">
        <f aca="false">IF('ORÇ.GLOBAL P CAIXA'!K130="EXEC.",0,IF('ORÇ.GLOBAL EMPRESA'!G130&gt;0,'ORÇ.GLOBAL EMPRESA'!G130,'ORÇ.GLOBAL P CAIXA'!F130))</f>
        <v>0</v>
      </c>
      <c r="G131" s="163" t="n">
        <f aca="false">IF(E131&lt;&gt;0,ROUND(E131*F131,2),IF(AE131=0,(SUMIF($W$13:$W$1012,B131,$AE$13:$AE$1012)),AE131))</f>
        <v>0</v>
      </c>
      <c r="H131" s="661" t="n">
        <f aca="false">IF('ORÇ.GLOBAL P CAIXA'!K130="EXEC.",0,'ORÇ.REPROG. P CAIXA'!H131)</f>
        <v>0</v>
      </c>
      <c r="I131" s="661" t="n">
        <f aca="false">IF('ORÇ.GLOBAL P CAIXA'!K130="EXEC.",0,'ORÇ.REPROG. P CAIXA'!I131)</f>
        <v>0</v>
      </c>
      <c r="J131" s="163" t="n">
        <f aca="false">IF(H131&lt;&gt;0,ROUND(H131*I131,2),IF(AJ131=0,(SUMIF($W$13:$W$1012,B131,$AJ$13:$AJ$1012)),AJ131))</f>
        <v>0</v>
      </c>
      <c r="K131" s="163" t="n">
        <f aca="false">H131-E131</f>
        <v>0</v>
      </c>
      <c r="L131" s="163" t="n">
        <f aca="false">J131-G131</f>
        <v>0</v>
      </c>
      <c r="M131" s="662" t="str">
        <f aca="false">IF('ORÇ.GLOBAL P CAIXA'!K130="EXEC.","",IF('ORÇ.REPROG. P CAIXA'!M131&gt;0,'ORÇ.REPROG. P CAIXA'!M131,""))</f>
        <v/>
      </c>
      <c r="N131" s="663" t="str">
        <f aca="false">IF('ORÇ.GLOBAL P CAIXA'!K130="EXEC.","",IF('ORÇ.REPROG. P CAIXA'!N131&gt;0,'ORÇ.REPROG. P CAIXA'!N131,""))</f>
        <v/>
      </c>
      <c r="O131" s="166" t="str">
        <f aca="false">IF('ORÇ.GLOBAL P CAIXA'!$K130="EXEC.","",'ORÇ.REPROG. P CAIXA'!O131)</f>
        <v/>
      </c>
      <c r="P131" s="167"/>
      <c r="Q131" s="168" t="str">
        <f aca="false">IF(B131&gt;0,"ok","ocultar")</f>
        <v>ocultar</v>
      </c>
      <c r="R131" s="649"/>
      <c r="S131" s="649"/>
      <c r="T131" s="650"/>
      <c r="V131" s="88"/>
      <c r="W131" s="157" t="n">
        <f aca="false">IF(B131=0,W130,IF(ISNONTEXT(B131)=TRUE(),INT(B131),INT(LEFT(B131,FIND(".",B131)-1))))</f>
        <v>3</v>
      </c>
      <c r="X131" s="157" t="str">
        <f aca="false">IF(X132=1,1,IF(B131&lt;&gt;0,1,IF(C131&lt;&gt;0,1,IF(D131&lt;&gt;0,1,IF(E131&lt;&gt;0,1,"")))))</f>
        <v/>
      </c>
      <c r="Y131" s="157" t="str">
        <f aca="false">IF(W131=0," ",IF(W131&lt;&gt;W130,W131," "))</f>
        <v> </v>
      </c>
      <c r="Z131" s="180"/>
      <c r="AA131" s="75" t="n">
        <f aca="false">IF(W131&lt;&gt;Y131,(IF(N131=0,G131*(INFORMAÇÕES!$Q$69/INFORMAÇÕES!$Q$72),IF(N131="R",G131,0))),0)</f>
        <v>0</v>
      </c>
      <c r="AB131" s="75" t="n">
        <f aca="false">IF(W131&lt;&gt;Y131,(IF(N131=0,G131*(INFORMAÇÕES!$Q$70/INFORMAÇÕES!$Q$72),IF(N131="C",G131,0))),0)</f>
        <v>0</v>
      </c>
      <c r="AC131" s="75" t="n">
        <f aca="false">IF(W131&lt;&gt;Y131,(IF(N131=0,G131*INFORMAÇÕES!$U$115,IF(N131="CF",G131,0))),0)</f>
        <v>0</v>
      </c>
      <c r="AD131" s="75" t="n">
        <f aca="false">IF(W131&lt;&gt;Y131,(IF(N131=0,G131*INFORMAÇÕES!$U$116,IF(N131="O",G131,0))),0)</f>
        <v>0</v>
      </c>
      <c r="AE131" s="75" t="n">
        <f aca="false">IF(E131&lt;&gt;0,G131,0)</f>
        <v>0</v>
      </c>
      <c r="AF131" s="75" t="n">
        <f aca="false">IF(W131&lt;&gt;Y131,(IF(N131=0,J131*(INFORMAÇÕES!$Q$89/INFORMAÇÕES!$Q$92),IF(N131="R",J131,0))),0)</f>
        <v>0</v>
      </c>
      <c r="AG131" s="75" t="n">
        <f aca="false">IF(W131&lt;&gt;Y131,(IF(N131=0,J131*(INFORMAÇÕES!$Q$90/INFORMAÇÕES!$Q$92),IF(N131="C",J131,0))),0)</f>
        <v>0</v>
      </c>
      <c r="AH131" s="75" t="n">
        <f aca="false">IF(W131&lt;&gt;Y131,(IF(N131="",J131*INFORMAÇÕES!$U$115,IF(N131="CF",J131,0))),0)</f>
        <v>0</v>
      </c>
      <c r="AI131" s="75" t="n">
        <f aca="false">IF(W131&lt;&gt;Y131,(IF(N131="",J131*INFORMAÇÕES!$U$116,IF(N131="O",J131,0))),0)</f>
        <v>0</v>
      </c>
      <c r="AJ131" s="75" t="n">
        <f aca="false">IF(H131&lt;&gt;0,J131,0)</f>
        <v>0</v>
      </c>
      <c r="AK131" s="75" t="n">
        <f aca="false">IF(K131&lt;&gt;0,L131,0)</f>
        <v>0</v>
      </c>
    </row>
    <row r="132" s="174" customFormat="true" ht="14.25" hidden="false" customHeight="false" outlineLevel="0" collapsed="false">
      <c r="A132" s="159" t="n">
        <v>120</v>
      </c>
      <c r="B132" s="160" t="n">
        <f aca="false">IF('ORÇ.GLOBAL P CAIXA'!$K131="EXEC.",0,'ORÇ.REPROG. P CAIXA'!B132)</f>
        <v>0</v>
      </c>
      <c r="C132" s="161" t="n">
        <f aca="false">IF('ORÇ.GLOBAL P CAIXA'!$K131="EXEC.",0,'ORÇ.REPROG. P CAIXA'!C132)</f>
        <v>0</v>
      </c>
      <c r="D132" s="162" t="n">
        <f aca="false">IF('ORÇ.GLOBAL P CAIXA'!$K131="EXEC.",0,'ORÇ.REPROG. P CAIXA'!D132)</f>
        <v>0</v>
      </c>
      <c r="E132" s="163" t="n">
        <f aca="false">IF('ORÇ.GLOBAL P CAIXA'!$K131="EXEC.",0,'ORÇ.REPROG. P CAIXA'!E132)</f>
        <v>0</v>
      </c>
      <c r="F132" s="163" t="n">
        <f aca="false">IF('ORÇ.GLOBAL P CAIXA'!K131="EXEC.",0,IF('ORÇ.GLOBAL EMPRESA'!G131&gt;0,'ORÇ.GLOBAL EMPRESA'!G131,'ORÇ.GLOBAL P CAIXA'!F131))</f>
        <v>0</v>
      </c>
      <c r="G132" s="163" t="n">
        <f aca="false">IF(E132&lt;&gt;0,ROUND(E132*F132,2),IF(AE132=0,(SUMIF($W$13:$W$1012,B132,$AE$13:$AE$1012)),AE132))</f>
        <v>0</v>
      </c>
      <c r="H132" s="661" t="n">
        <f aca="false">IF('ORÇ.GLOBAL P CAIXA'!K131="EXEC.",0,'ORÇ.REPROG. P CAIXA'!H132)</f>
        <v>0</v>
      </c>
      <c r="I132" s="661" t="n">
        <f aca="false">IF('ORÇ.GLOBAL P CAIXA'!K131="EXEC.",0,'ORÇ.REPROG. P CAIXA'!I132)</f>
        <v>0</v>
      </c>
      <c r="J132" s="163" t="n">
        <f aca="false">IF(H132&lt;&gt;0,ROUND(H132*I132,2),IF(AJ132=0,(SUMIF($W$13:$W$1012,B132,$AJ$13:$AJ$1012)),AJ132))</f>
        <v>0</v>
      </c>
      <c r="K132" s="163" t="n">
        <f aca="false">H132-E132</f>
        <v>0</v>
      </c>
      <c r="L132" s="163" t="n">
        <f aca="false">J132-G132</f>
        <v>0</v>
      </c>
      <c r="M132" s="662" t="str">
        <f aca="false">IF('ORÇ.GLOBAL P CAIXA'!K131="EXEC.","",IF('ORÇ.REPROG. P CAIXA'!M132&gt;0,'ORÇ.REPROG. P CAIXA'!M132,""))</f>
        <v/>
      </c>
      <c r="N132" s="663" t="str">
        <f aca="false">IF('ORÇ.GLOBAL P CAIXA'!K131="EXEC.","",IF('ORÇ.REPROG. P CAIXA'!N132&gt;0,'ORÇ.REPROG. P CAIXA'!N132,""))</f>
        <v/>
      </c>
      <c r="O132" s="166" t="str">
        <f aca="false">IF('ORÇ.GLOBAL P CAIXA'!$K131="EXEC.","",'ORÇ.REPROG. P CAIXA'!O132)</f>
        <v/>
      </c>
      <c r="P132" s="167"/>
      <c r="Q132" s="168" t="str">
        <f aca="false">IF(B132&gt;0,"ok","ocultar")</f>
        <v>ocultar</v>
      </c>
      <c r="R132" s="649"/>
      <c r="S132" s="649"/>
      <c r="T132" s="650"/>
      <c r="V132" s="88"/>
      <c r="W132" s="157" t="n">
        <f aca="false">IF(B132=0,W131,IF(ISNONTEXT(B132)=TRUE(),INT(B132),INT(LEFT(B132,FIND(".",B132)-1))))</f>
        <v>3</v>
      </c>
      <c r="X132" s="157" t="str">
        <f aca="false">IF(X133=1,1,IF(B132&lt;&gt;0,1,IF(C132&lt;&gt;0,1,IF(D132&lt;&gt;0,1,IF(E132&lt;&gt;0,1,"")))))</f>
        <v/>
      </c>
      <c r="Y132" s="157" t="str">
        <f aca="false">IF(W132=0," ",IF(W132&lt;&gt;W131,W132," "))</f>
        <v> </v>
      </c>
      <c r="Z132" s="180"/>
      <c r="AA132" s="75" t="n">
        <f aca="false">IF(W132&lt;&gt;Y132,(IF(N132=0,G132*(INFORMAÇÕES!$Q$69/INFORMAÇÕES!$Q$72),IF(N132="R",G132,0))),0)</f>
        <v>0</v>
      </c>
      <c r="AB132" s="75" t="n">
        <f aca="false">IF(W132&lt;&gt;Y132,(IF(N132=0,G132*(INFORMAÇÕES!$Q$70/INFORMAÇÕES!$Q$72),IF(N132="C",G132,0))),0)</f>
        <v>0</v>
      </c>
      <c r="AC132" s="75" t="n">
        <f aca="false">IF(W132&lt;&gt;Y132,(IF(N132=0,G132*INFORMAÇÕES!$U$115,IF(N132="CF",G132,0))),0)</f>
        <v>0</v>
      </c>
      <c r="AD132" s="75" t="n">
        <f aca="false">IF(W132&lt;&gt;Y132,(IF(N132=0,G132*INFORMAÇÕES!$U$116,IF(N132="O",G132,0))),0)</f>
        <v>0</v>
      </c>
      <c r="AE132" s="75" t="n">
        <f aca="false">IF(E132&lt;&gt;0,G132,0)</f>
        <v>0</v>
      </c>
      <c r="AF132" s="75" t="n">
        <f aca="false">IF(W132&lt;&gt;Y132,(IF(N132=0,J132*(INFORMAÇÕES!$Q$89/INFORMAÇÕES!$Q$92),IF(N132="R",J132,0))),0)</f>
        <v>0</v>
      </c>
      <c r="AG132" s="75" t="n">
        <f aca="false">IF(W132&lt;&gt;Y132,(IF(N132=0,J132*(INFORMAÇÕES!$Q$90/INFORMAÇÕES!$Q$92),IF(N132="C",J132,0))),0)</f>
        <v>0</v>
      </c>
      <c r="AH132" s="75" t="n">
        <f aca="false">IF(W132&lt;&gt;Y132,(IF(N132="",J132*INFORMAÇÕES!$U$115,IF(N132="CF",J132,0))),0)</f>
        <v>0</v>
      </c>
      <c r="AI132" s="75" t="n">
        <f aca="false">IF(W132&lt;&gt;Y132,(IF(N132="",J132*INFORMAÇÕES!$U$116,IF(N132="O",J132,0))),0)</f>
        <v>0</v>
      </c>
      <c r="AJ132" s="75" t="n">
        <f aca="false">IF(H132&lt;&gt;0,J132,0)</f>
        <v>0</v>
      </c>
      <c r="AK132" s="75" t="n">
        <f aca="false">IF(K132&lt;&gt;0,L132,0)</f>
        <v>0</v>
      </c>
    </row>
    <row r="133" s="174" customFormat="true" ht="14.25" hidden="false" customHeight="false" outlineLevel="0" collapsed="false">
      <c r="A133" s="159" t="n">
        <v>121</v>
      </c>
      <c r="B133" s="160" t="n">
        <f aca="false">IF('ORÇ.GLOBAL P CAIXA'!$K132="EXEC.",0,'ORÇ.REPROG. P CAIXA'!B133)</f>
        <v>0</v>
      </c>
      <c r="C133" s="161" t="n">
        <f aca="false">IF('ORÇ.GLOBAL P CAIXA'!$K132="EXEC.",0,'ORÇ.REPROG. P CAIXA'!C133)</f>
        <v>0</v>
      </c>
      <c r="D133" s="162" t="n">
        <f aca="false">IF('ORÇ.GLOBAL P CAIXA'!$K132="EXEC.",0,'ORÇ.REPROG. P CAIXA'!D133)</f>
        <v>0</v>
      </c>
      <c r="E133" s="163" t="n">
        <f aca="false">IF('ORÇ.GLOBAL P CAIXA'!$K132="EXEC.",0,'ORÇ.REPROG. P CAIXA'!E133)</f>
        <v>0</v>
      </c>
      <c r="F133" s="163" t="n">
        <f aca="false">IF('ORÇ.GLOBAL P CAIXA'!K132="EXEC.",0,IF('ORÇ.GLOBAL EMPRESA'!G132&gt;0,'ORÇ.GLOBAL EMPRESA'!G132,'ORÇ.GLOBAL P CAIXA'!F132))</f>
        <v>0</v>
      </c>
      <c r="G133" s="163" t="n">
        <f aca="false">IF(E133&lt;&gt;0,ROUND(E133*F133,2),IF(AE133=0,(SUMIF($W$13:$W$1012,B133,$AE$13:$AE$1012)),AE133))</f>
        <v>0</v>
      </c>
      <c r="H133" s="661" t="n">
        <f aca="false">IF('ORÇ.GLOBAL P CAIXA'!K132="EXEC.",0,'ORÇ.REPROG. P CAIXA'!H133)</f>
        <v>0</v>
      </c>
      <c r="I133" s="661" t="n">
        <f aca="false">IF('ORÇ.GLOBAL P CAIXA'!K132="EXEC.",0,'ORÇ.REPROG. P CAIXA'!I133)</f>
        <v>0</v>
      </c>
      <c r="J133" s="163" t="n">
        <f aca="false">IF(H133&lt;&gt;0,ROUND(H133*I133,2),IF(AJ133=0,(SUMIF($W$13:$W$1012,B133,$AJ$13:$AJ$1012)),AJ133))</f>
        <v>0</v>
      </c>
      <c r="K133" s="163" t="n">
        <f aca="false">H133-E133</f>
        <v>0</v>
      </c>
      <c r="L133" s="163" t="n">
        <f aca="false">J133-G133</f>
        <v>0</v>
      </c>
      <c r="M133" s="662" t="str">
        <f aca="false">IF('ORÇ.GLOBAL P CAIXA'!K132="EXEC.","",IF('ORÇ.REPROG. P CAIXA'!M133&gt;0,'ORÇ.REPROG. P CAIXA'!M133,""))</f>
        <v/>
      </c>
      <c r="N133" s="663" t="str">
        <f aca="false">IF('ORÇ.GLOBAL P CAIXA'!K132="EXEC.","",IF('ORÇ.REPROG. P CAIXA'!N133&gt;0,'ORÇ.REPROG. P CAIXA'!N133,""))</f>
        <v/>
      </c>
      <c r="O133" s="166" t="str">
        <f aca="false">IF('ORÇ.GLOBAL P CAIXA'!$K132="EXEC.","",'ORÇ.REPROG. P CAIXA'!O133)</f>
        <v/>
      </c>
      <c r="P133" s="167"/>
      <c r="Q133" s="168" t="str">
        <f aca="false">IF(B133&gt;0,"ok","ocultar")</f>
        <v>ocultar</v>
      </c>
      <c r="R133" s="649"/>
      <c r="S133" s="649"/>
      <c r="T133" s="650"/>
      <c r="V133" s="88"/>
      <c r="W133" s="157" t="n">
        <f aca="false">IF(B133=0,W132,IF(ISNONTEXT(B133)=TRUE(),INT(B133),INT(LEFT(B133,FIND(".",B133)-1))))</f>
        <v>3</v>
      </c>
      <c r="X133" s="157" t="str">
        <f aca="false">IF(X134=1,1,IF(B133&lt;&gt;0,1,IF(C133&lt;&gt;0,1,IF(D133&lt;&gt;0,1,IF(E133&lt;&gt;0,1,"")))))</f>
        <v/>
      </c>
      <c r="Y133" s="157" t="str">
        <f aca="false">IF(W133=0," ",IF(W133&lt;&gt;W132,W133," "))</f>
        <v> </v>
      </c>
      <c r="Z133" s="180"/>
      <c r="AA133" s="75" t="n">
        <f aca="false">IF(W133&lt;&gt;Y133,(IF(N133=0,G133*(INFORMAÇÕES!$Q$69/INFORMAÇÕES!$Q$72),IF(N133="R",G133,0))),0)</f>
        <v>0</v>
      </c>
      <c r="AB133" s="75" t="n">
        <f aca="false">IF(W133&lt;&gt;Y133,(IF(N133=0,G133*(INFORMAÇÕES!$Q$70/INFORMAÇÕES!$Q$72),IF(N133="C",G133,0))),0)</f>
        <v>0</v>
      </c>
      <c r="AC133" s="75" t="n">
        <f aca="false">IF(W133&lt;&gt;Y133,(IF(N133=0,G133*INFORMAÇÕES!$U$115,IF(N133="CF",G133,0))),0)</f>
        <v>0</v>
      </c>
      <c r="AD133" s="75" t="n">
        <f aca="false">IF(W133&lt;&gt;Y133,(IF(N133=0,G133*INFORMAÇÕES!$U$116,IF(N133="O",G133,0))),0)</f>
        <v>0</v>
      </c>
      <c r="AE133" s="75" t="n">
        <f aca="false">IF(E133&lt;&gt;0,G133,0)</f>
        <v>0</v>
      </c>
      <c r="AF133" s="75" t="n">
        <f aca="false">IF(W133&lt;&gt;Y133,(IF(N133=0,J133*(INFORMAÇÕES!$Q$89/INFORMAÇÕES!$Q$92),IF(N133="R",J133,0))),0)</f>
        <v>0</v>
      </c>
      <c r="AG133" s="75" t="n">
        <f aca="false">IF(W133&lt;&gt;Y133,(IF(N133=0,J133*(INFORMAÇÕES!$Q$90/INFORMAÇÕES!$Q$92),IF(N133="C",J133,0))),0)</f>
        <v>0</v>
      </c>
      <c r="AH133" s="75" t="n">
        <f aca="false">IF(W133&lt;&gt;Y133,(IF(N133="",J133*INFORMAÇÕES!$U$115,IF(N133="CF",J133,0))),0)</f>
        <v>0</v>
      </c>
      <c r="AI133" s="75" t="n">
        <f aca="false">IF(W133&lt;&gt;Y133,(IF(N133="",J133*INFORMAÇÕES!$U$116,IF(N133="O",J133,0))),0)</f>
        <v>0</v>
      </c>
      <c r="AJ133" s="75" t="n">
        <f aca="false">IF(H133&lt;&gt;0,J133,0)</f>
        <v>0</v>
      </c>
      <c r="AK133" s="75" t="n">
        <f aca="false">IF(K133&lt;&gt;0,L133,0)</f>
        <v>0</v>
      </c>
    </row>
    <row r="134" s="174" customFormat="true" ht="14.25" hidden="false" customHeight="false" outlineLevel="0" collapsed="false">
      <c r="A134" s="159" t="n">
        <v>122</v>
      </c>
      <c r="B134" s="160" t="n">
        <f aca="false">IF('ORÇ.GLOBAL P CAIXA'!$K133="EXEC.",0,'ORÇ.REPROG. P CAIXA'!B134)</f>
        <v>0</v>
      </c>
      <c r="C134" s="161" t="n">
        <f aca="false">IF('ORÇ.GLOBAL P CAIXA'!$K133="EXEC.",0,'ORÇ.REPROG. P CAIXA'!C134)</f>
        <v>0</v>
      </c>
      <c r="D134" s="162" t="n">
        <f aca="false">IF('ORÇ.GLOBAL P CAIXA'!$K133="EXEC.",0,'ORÇ.REPROG. P CAIXA'!D134)</f>
        <v>0</v>
      </c>
      <c r="E134" s="163" t="n">
        <f aca="false">IF('ORÇ.GLOBAL P CAIXA'!$K133="EXEC.",0,'ORÇ.REPROG. P CAIXA'!E134)</f>
        <v>0</v>
      </c>
      <c r="F134" s="163" t="n">
        <f aca="false">IF('ORÇ.GLOBAL P CAIXA'!K133="EXEC.",0,IF('ORÇ.GLOBAL EMPRESA'!G133&gt;0,'ORÇ.GLOBAL EMPRESA'!G133,'ORÇ.GLOBAL P CAIXA'!F133))</f>
        <v>0</v>
      </c>
      <c r="G134" s="163" t="n">
        <f aca="false">IF(E134&lt;&gt;0,ROUND(E134*F134,2),IF(AE134=0,(SUMIF($W$13:$W$1012,B134,$AE$13:$AE$1012)),AE134))</f>
        <v>0</v>
      </c>
      <c r="H134" s="661" t="n">
        <f aca="false">IF('ORÇ.GLOBAL P CAIXA'!K133="EXEC.",0,'ORÇ.REPROG. P CAIXA'!H134)</f>
        <v>0</v>
      </c>
      <c r="I134" s="661" t="n">
        <f aca="false">IF('ORÇ.GLOBAL P CAIXA'!K133="EXEC.",0,'ORÇ.REPROG. P CAIXA'!I134)</f>
        <v>0</v>
      </c>
      <c r="J134" s="163" t="n">
        <f aca="false">IF(H134&lt;&gt;0,ROUND(H134*I134,2),IF(AJ134=0,(SUMIF($W$13:$W$1012,B134,$AJ$13:$AJ$1012)),AJ134))</f>
        <v>0</v>
      </c>
      <c r="K134" s="163" t="n">
        <f aca="false">H134-E134</f>
        <v>0</v>
      </c>
      <c r="L134" s="163" t="n">
        <f aca="false">J134-G134</f>
        <v>0</v>
      </c>
      <c r="M134" s="662" t="str">
        <f aca="false">IF('ORÇ.GLOBAL P CAIXA'!K133="EXEC.","",IF('ORÇ.REPROG. P CAIXA'!M134&gt;0,'ORÇ.REPROG. P CAIXA'!M134,""))</f>
        <v/>
      </c>
      <c r="N134" s="663" t="str">
        <f aca="false">IF('ORÇ.GLOBAL P CAIXA'!K133="EXEC.","",IF('ORÇ.REPROG. P CAIXA'!N134&gt;0,'ORÇ.REPROG. P CAIXA'!N134,""))</f>
        <v/>
      </c>
      <c r="O134" s="166" t="str">
        <f aca="false">IF('ORÇ.GLOBAL P CAIXA'!$K133="EXEC.","",'ORÇ.REPROG. P CAIXA'!O134)</f>
        <v/>
      </c>
      <c r="P134" s="167"/>
      <c r="Q134" s="168" t="str">
        <f aca="false">IF(B134&gt;0,"ok","ocultar")</f>
        <v>ocultar</v>
      </c>
      <c r="R134" s="649"/>
      <c r="S134" s="649"/>
      <c r="T134" s="650"/>
      <c r="V134" s="88"/>
      <c r="W134" s="157" t="n">
        <f aca="false">IF(B134=0,W133,IF(ISNONTEXT(B134)=TRUE(),INT(B134),INT(LEFT(B134,FIND(".",B134)-1))))</f>
        <v>3</v>
      </c>
      <c r="X134" s="157" t="str">
        <f aca="false">IF(X135=1,1,IF(B134&lt;&gt;0,1,IF(C134&lt;&gt;0,1,IF(D134&lt;&gt;0,1,IF(E134&lt;&gt;0,1,"")))))</f>
        <v/>
      </c>
      <c r="Y134" s="157" t="str">
        <f aca="false">IF(W134=0," ",IF(W134&lt;&gt;W133,W134," "))</f>
        <v> </v>
      </c>
      <c r="Z134" s="180"/>
      <c r="AA134" s="75" t="n">
        <f aca="false">IF(W134&lt;&gt;Y134,(IF(N134=0,G134*(INFORMAÇÕES!$Q$69/INFORMAÇÕES!$Q$72),IF(N134="R",G134,0))),0)</f>
        <v>0</v>
      </c>
      <c r="AB134" s="75" t="n">
        <f aca="false">IF(W134&lt;&gt;Y134,(IF(N134=0,G134*(INFORMAÇÕES!$Q$70/INFORMAÇÕES!$Q$72),IF(N134="C",G134,0))),0)</f>
        <v>0</v>
      </c>
      <c r="AC134" s="75" t="n">
        <f aca="false">IF(W134&lt;&gt;Y134,(IF(N134=0,G134*INFORMAÇÕES!$U$115,IF(N134="CF",G134,0))),0)</f>
        <v>0</v>
      </c>
      <c r="AD134" s="75" t="n">
        <f aca="false">IF(W134&lt;&gt;Y134,(IF(N134=0,G134*INFORMAÇÕES!$U$116,IF(N134="O",G134,0))),0)</f>
        <v>0</v>
      </c>
      <c r="AE134" s="75" t="n">
        <f aca="false">IF(E134&lt;&gt;0,G134,0)</f>
        <v>0</v>
      </c>
      <c r="AF134" s="75" t="n">
        <f aca="false">IF(W134&lt;&gt;Y134,(IF(N134=0,J134*(INFORMAÇÕES!$Q$89/INFORMAÇÕES!$Q$92),IF(N134="R",J134,0))),0)</f>
        <v>0</v>
      </c>
      <c r="AG134" s="75" t="n">
        <f aca="false">IF(W134&lt;&gt;Y134,(IF(N134=0,J134*(INFORMAÇÕES!$Q$90/INFORMAÇÕES!$Q$92),IF(N134="C",J134,0))),0)</f>
        <v>0</v>
      </c>
      <c r="AH134" s="75" t="n">
        <f aca="false">IF(W134&lt;&gt;Y134,(IF(N134="",J134*INFORMAÇÕES!$U$115,IF(N134="CF",J134,0))),0)</f>
        <v>0</v>
      </c>
      <c r="AI134" s="75" t="n">
        <f aca="false">IF(W134&lt;&gt;Y134,(IF(N134="",J134*INFORMAÇÕES!$U$116,IF(N134="O",J134,0))),0)</f>
        <v>0</v>
      </c>
      <c r="AJ134" s="75" t="n">
        <f aca="false">IF(H134&lt;&gt;0,J134,0)</f>
        <v>0</v>
      </c>
      <c r="AK134" s="75" t="n">
        <f aca="false">IF(K134&lt;&gt;0,L134,0)</f>
        <v>0</v>
      </c>
    </row>
    <row r="135" s="174" customFormat="true" ht="14.25" hidden="false" customHeight="false" outlineLevel="0" collapsed="false">
      <c r="A135" s="159" t="n">
        <v>123</v>
      </c>
      <c r="B135" s="160" t="n">
        <f aca="false">IF('ORÇ.GLOBAL P CAIXA'!$K134="EXEC.",0,'ORÇ.REPROG. P CAIXA'!B135)</f>
        <v>0</v>
      </c>
      <c r="C135" s="161" t="n">
        <f aca="false">IF('ORÇ.GLOBAL P CAIXA'!$K134="EXEC.",0,'ORÇ.REPROG. P CAIXA'!C135)</f>
        <v>0</v>
      </c>
      <c r="D135" s="162" t="n">
        <f aca="false">IF('ORÇ.GLOBAL P CAIXA'!$K134="EXEC.",0,'ORÇ.REPROG. P CAIXA'!D135)</f>
        <v>0</v>
      </c>
      <c r="E135" s="163" t="n">
        <f aca="false">IF('ORÇ.GLOBAL P CAIXA'!$K134="EXEC.",0,'ORÇ.REPROG. P CAIXA'!E135)</f>
        <v>0</v>
      </c>
      <c r="F135" s="163" t="n">
        <f aca="false">IF('ORÇ.GLOBAL P CAIXA'!K134="EXEC.",0,IF('ORÇ.GLOBAL EMPRESA'!G134&gt;0,'ORÇ.GLOBAL EMPRESA'!G134,'ORÇ.GLOBAL P CAIXA'!F134))</f>
        <v>0</v>
      </c>
      <c r="G135" s="163" t="n">
        <f aca="false">IF(E135&lt;&gt;0,ROUND(E135*F135,2),IF(AE135=0,(SUMIF($W$13:$W$1012,B135,$AE$13:$AE$1012)),AE135))</f>
        <v>0</v>
      </c>
      <c r="H135" s="661" t="n">
        <f aca="false">IF('ORÇ.GLOBAL P CAIXA'!K134="EXEC.",0,'ORÇ.REPROG. P CAIXA'!H135)</f>
        <v>0</v>
      </c>
      <c r="I135" s="661" t="n">
        <f aca="false">IF('ORÇ.GLOBAL P CAIXA'!K134="EXEC.",0,'ORÇ.REPROG. P CAIXA'!I135)</f>
        <v>0</v>
      </c>
      <c r="J135" s="163" t="n">
        <f aca="false">IF(H135&lt;&gt;0,ROUND(H135*I135,2),IF(AJ135=0,(SUMIF($W$13:$W$1012,B135,$AJ$13:$AJ$1012)),AJ135))</f>
        <v>0</v>
      </c>
      <c r="K135" s="163" t="n">
        <f aca="false">H135-E135</f>
        <v>0</v>
      </c>
      <c r="L135" s="163" t="n">
        <f aca="false">J135-G135</f>
        <v>0</v>
      </c>
      <c r="M135" s="662" t="str">
        <f aca="false">IF('ORÇ.GLOBAL P CAIXA'!K134="EXEC.","",IF('ORÇ.REPROG. P CAIXA'!M135&gt;0,'ORÇ.REPROG. P CAIXA'!M135,""))</f>
        <v/>
      </c>
      <c r="N135" s="663" t="str">
        <f aca="false">IF('ORÇ.GLOBAL P CAIXA'!K134="EXEC.","",IF('ORÇ.REPROG. P CAIXA'!N135&gt;0,'ORÇ.REPROG. P CAIXA'!N135,""))</f>
        <v/>
      </c>
      <c r="O135" s="166" t="str">
        <f aca="false">IF('ORÇ.GLOBAL P CAIXA'!$K134="EXEC.","",'ORÇ.REPROG. P CAIXA'!O135)</f>
        <v/>
      </c>
      <c r="P135" s="167"/>
      <c r="Q135" s="168" t="str">
        <f aca="false">IF(B135&gt;0,"ok","ocultar")</f>
        <v>ocultar</v>
      </c>
      <c r="R135" s="649"/>
      <c r="S135" s="649"/>
      <c r="T135" s="650"/>
      <c r="V135" s="88"/>
      <c r="W135" s="157" t="n">
        <f aca="false">IF(B135=0,W134,IF(ISNONTEXT(B135)=TRUE(),INT(B135),INT(LEFT(B135,FIND(".",B135)-1))))</f>
        <v>3</v>
      </c>
      <c r="X135" s="157" t="str">
        <f aca="false">IF(X136=1,1,IF(B135&lt;&gt;0,1,IF(C135&lt;&gt;0,1,IF(D135&lt;&gt;0,1,IF(E135&lt;&gt;0,1,"")))))</f>
        <v/>
      </c>
      <c r="Y135" s="157" t="str">
        <f aca="false">IF(W135=0," ",IF(W135&lt;&gt;W134,W135," "))</f>
        <v> </v>
      </c>
      <c r="Z135" s="180"/>
      <c r="AA135" s="75" t="n">
        <f aca="false">IF(W135&lt;&gt;Y135,(IF(N135=0,G135*(INFORMAÇÕES!$Q$69/INFORMAÇÕES!$Q$72),IF(N135="R",G135,0))),0)</f>
        <v>0</v>
      </c>
      <c r="AB135" s="75" t="n">
        <f aca="false">IF(W135&lt;&gt;Y135,(IF(N135=0,G135*(INFORMAÇÕES!$Q$70/INFORMAÇÕES!$Q$72),IF(N135="C",G135,0))),0)</f>
        <v>0</v>
      </c>
      <c r="AC135" s="75" t="n">
        <f aca="false">IF(W135&lt;&gt;Y135,(IF(N135=0,G135*INFORMAÇÕES!$U$115,IF(N135="CF",G135,0))),0)</f>
        <v>0</v>
      </c>
      <c r="AD135" s="75" t="n">
        <f aca="false">IF(W135&lt;&gt;Y135,(IF(N135=0,G135*INFORMAÇÕES!$U$116,IF(N135="O",G135,0))),0)</f>
        <v>0</v>
      </c>
      <c r="AE135" s="75" t="n">
        <f aca="false">IF(E135&lt;&gt;0,G135,0)</f>
        <v>0</v>
      </c>
      <c r="AF135" s="75" t="n">
        <f aca="false">IF(W135&lt;&gt;Y135,(IF(N135=0,J135*(INFORMAÇÕES!$Q$89/INFORMAÇÕES!$Q$92),IF(N135="R",J135,0))),0)</f>
        <v>0</v>
      </c>
      <c r="AG135" s="75" t="n">
        <f aca="false">IF(W135&lt;&gt;Y135,(IF(N135=0,J135*(INFORMAÇÕES!$Q$90/INFORMAÇÕES!$Q$92),IF(N135="C",J135,0))),0)</f>
        <v>0</v>
      </c>
      <c r="AH135" s="75" t="n">
        <f aca="false">IF(W135&lt;&gt;Y135,(IF(N135="",J135*INFORMAÇÕES!$U$115,IF(N135="CF",J135,0))),0)</f>
        <v>0</v>
      </c>
      <c r="AI135" s="75" t="n">
        <f aca="false">IF(W135&lt;&gt;Y135,(IF(N135="",J135*INFORMAÇÕES!$U$116,IF(N135="O",J135,0))),0)</f>
        <v>0</v>
      </c>
      <c r="AJ135" s="75" t="n">
        <f aca="false">IF(H135&lt;&gt;0,J135,0)</f>
        <v>0</v>
      </c>
      <c r="AK135" s="75" t="n">
        <f aca="false">IF(K135&lt;&gt;0,L135,0)</f>
        <v>0</v>
      </c>
    </row>
    <row r="136" s="174" customFormat="true" ht="14.25" hidden="false" customHeight="false" outlineLevel="0" collapsed="false">
      <c r="A136" s="159" t="n">
        <v>124</v>
      </c>
      <c r="B136" s="160" t="n">
        <f aca="false">IF('ORÇ.GLOBAL P CAIXA'!$K135="EXEC.",0,'ORÇ.REPROG. P CAIXA'!B136)</f>
        <v>0</v>
      </c>
      <c r="C136" s="161" t="n">
        <f aca="false">IF('ORÇ.GLOBAL P CAIXA'!$K135="EXEC.",0,'ORÇ.REPROG. P CAIXA'!C136)</f>
        <v>0</v>
      </c>
      <c r="D136" s="162" t="n">
        <f aca="false">IF('ORÇ.GLOBAL P CAIXA'!$K135="EXEC.",0,'ORÇ.REPROG. P CAIXA'!D136)</f>
        <v>0</v>
      </c>
      <c r="E136" s="163" t="n">
        <f aca="false">IF('ORÇ.GLOBAL P CAIXA'!$K135="EXEC.",0,'ORÇ.REPROG. P CAIXA'!E136)</f>
        <v>0</v>
      </c>
      <c r="F136" s="163" t="n">
        <f aca="false">IF('ORÇ.GLOBAL P CAIXA'!K135="EXEC.",0,IF('ORÇ.GLOBAL EMPRESA'!G135&gt;0,'ORÇ.GLOBAL EMPRESA'!G135,'ORÇ.GLOBAL P CAIXA'!F135))</f>
        <v>0</v>
      </c>
      <c r="G136" s="163" t="n">
        <f aca="false">IF(E136&lt;&gt;0,ROUND(E136*F136,2),IF(AE136=0,(SUMIF($W$13:$W$1012,B136,$AE$13:$AE$1012)),AE136))</f>
        <v>0</v>
      </c>
      <c r="H136" s="661" t="n">
        <f aca="false">IF('ORÇ.GLOBAL P CAIXA'!K135="EXEC.",0,'ORÇ.REPROG. P CAIXA'!H136)</f>
        <v>0</v>
      </c>
      <c r="I136" s="661" t="n">
        <f aca="false">IF('ORÇ.GLOBAL P CAIXA'!K135="EXEC.",0,'ORÇ.REPROG. P CAIXA'!I136)</f>
        <v>0</v>
      </c>
      <c r="J136" s="163" t="n">
        <f aca="false">IF(H136&lt;&gt;0,ROUND(H136*I136,2),IF(AJ136=0,(SUMIF($W$13:$W$1012,B136,$AJ$13:$AJ$1012)),AJ136))</f>
        <v>0</v>
      </c>
      <c r="K136" s="163" t="n">
        <f aca="false">H136-E136</f>
        <v>0</v>
      </c>
      <c r="L136" s="163" t="n">
        <f aca="false">J136-G136</f>
        <v>0</v>
      </c>
      <c r="M136" s="662" t="str">
        <f aca="false">IF('ORÇ.GLOBAL P CAIXA'!K135="EXEC.","",IF('ORÇ.REPROG. P CAIXA'!M136&gt;0,'ORÇ.REPROG. P CAIXA'!M136,""))</f>
        <v/>
      </c>
      <c r="N136" s="663" t="str">
        <f aca="false">IF('ORÇ.GLOBAL P CAIXA'!K135="EXEC.","",IF('ORÇ.REPROG. P CAIXA'!N136&gt;0,'ORÇ.REPROG. P CAIXA'!N136,""))</f>
        <v/>
      </c>
      <c r="O136" s="166" t="str">
        <f aca="false">IF('ORÇ.GLOBAL P CAIXA'!$K135="EXEC.","",'ORÇ.REPROG. P CAIXA'!O136)</f>
        <v/>
      </c>
      <c r="P136" s="167"/>
      <c r="Q136" s="168" t="str">
        <f aca="false">IF(B136&gt;0,"ok","ocultar")</f>
        <v>ocultar</v>
      </c>
      <c r="R136" s="649"/>
      <c r="S136" s="649"/>
      <c r="T136" s="650"/>
      <c r="V136" s="88"/>
      <c r="W136" s="157" t="n">
        <f aca="false">IF(B136=0,W135,IF(ISNONTEXT(B136)=TRUE(),INT(B136),INT(LEFT(B136,FIND(".",B136)-1))))</f>
        <v>3</v>
      </c>
      <c r="X136" s="157" t="str">
        <f aca="false">IF(X137=1,1,IF(B136&lt;&gt;0,1,IF(C136&lt;&gt;0,1,IF(D136&lt;&gt;0,1,IF(E136&lt;&gt;0,1,"")))))</f>
        <v/>
      </c>
      <c r="Y136" s="157" t="str">
        <f aca="false">IF(W136=0," ",IF(W136&lt;&gt;W135,W136," "))</f>
        <v> </v>
      </c>
      <c r="Z136" s="180"/>
      <c r="AA136" s="75" t="n">
        <f aca="false">IF(W136&lt;&gt;Y136,(IF(N136=0,G136*(INFORMAÇÕES!$Q$69/INFORMAÇÕES!$Q$72),IF(N136="R",G136,0))),0)</f>
        <v>0</v>
      </c>
      <c r="AB136" s="75" t="n">
        <f aca="false">IF(W136&lt;&gt;Y136,(IF(N136=0,G136*(INFORMAÇÕES!$Q$70/INFORMAÇÕES!$Q$72),IF(N136="C",G136,0))),0)</f>
        <v>0</v>
      </c>
      <c r="AC136" s="75" t="n">
        <f aca="false">IF(W136&lt;&gt;Y136,(IF(N136=0,G136*INFORMAÇÕES!$U$115,IF(N136="CF",G136,0))),0)</f>
        <v>0</v>
      </c>
      <c r="AD136" s="75" t="n">
        <f aca="false">IF(W136&lt;&gt;Y136,(IF(N136=0,G136*INFORMAÇÕES!$U$116,IF(N136="O",G136,0))),0)</f>
        <v>0</v>
      </c>
      <c r="AE136" s="75" t="n">
        <f aca="false">IF(E136&lt;&gt;0,G136,0)</f>
        <v>0</v>
      </c>
      <c r="AF136" s="75" t="n">
        <f aca="false">IF(W136&lt;&gt;Y136,(IF(N136=0,J136*(INFORMAÇÕES!$Q$89/INFORMAÇÕES!$Q$92),IF(N136="R",J136,0))),0)</f>
        <v>0</v>
      </c>
      <c r="AG136" s="75" t="n">
        <f aca="false">IF(W136&lt;&gt;Y136,(IF(N136=0,J136*(INFORMAÇÕES!$Q$90/INFORMAÇÕES!$Q$92),IF(N136="C",J136,0))),0)</f>
        <v>0</v>
      </c>
      <c r="AH136" s="75" t="n">
        <f aca="false">IF(W136&lt;&gt;Y136,(IF(N136="",J136*INFORMAÇÕES!$U$115,IF(N136="CF",J136,0))),0)</f>
        <v>0</v>
      </c>
      <c r="AI136" s="75" t="n">
        <f aca="false">IF(W136&lt;&gt;Y136,(IF(N136="",J136*INFORMAÇÕES!$U$116,IF(N136="O",J136,0))),0)</f>
        <v>0</v>
      </c>
      <c r="AJ136" s="75" t="n">
        <f aca="false">IF(H136&lt;&gt;0,J136,0)</f>
        <v>0</v>
      </c>
      <c r="AK136" s="75" t="n">
        <f aca="false">IF(K136&lt;&gt;0,L136,0)</f>
        <v>0</v>
      </c>
    </row>
    <row r="137" s="174" customFormat="true" ht="14.25" hidden="false" customHeight="false" outlineLevel="0" collapsed="false">
      <c r="A137" s="159" t="n">
        <v>125</v>
      </c>
      <c r="B137" s="160" t="n">
        <f aca="false">IF('ORÇ.GLOBAL P CAIXA'!$K136="EXEC.",0,'ORÇ.REPROG. P CAIXA'!B137)</f>
        <v>0</v>
      </c>
      <c r="C137" s="161" t="n">
        <f aca="false">IF('ORÇ.GLOBAL P CAIXA'!$K136="EXEC.",0,'ORÇ.REPROG. P CAIXA'!C137)</f>
        <v>0</v>
      </c>
      <c r="D137" s="162" t="n">
        <f aca="false">IF('ORÇ.GLOBAL P CAIXA'!$K136="EXEC.",0,'ORÇ.REPROG. P CAIXA'!D137)</f>
        <v>0</v>
      </c>
      <c r="E137" s="163" t="n">
        <f aca="false">IF('ORÇ.GLOBAL P CAIXA'!$K136="EXEC.",0,'ORÇ.REPROG. P CAIXA'!E137)</f>
        <v>0</v>
      </c>
      <c r="F137" s="163" t="n">
        <f aca="false">IF('ORÇ.GLOBAL P CAIXA'!K136="EXEC.",0,IF('ORÇ.GLOBAL EMPRESA'!G136&gt;0,'ORÇ.GLOBAL EMPRESA'!G136,'ORÇ.GLOBAL P CAIXA'!F136))</f>
        <v>0</v>
      </c>
      <c r="G137" s="163" t="n">
        <f aca="false">IF(E137&lt;&gt;0,ROUND(E137*F137,2),IF(AE137=0,(SUMIF($W$13:$W$1012,B137,$AE$13:$AE$1012)),AE137))</f>
        <v>0</v>
      </c>
      <c r="H137" s="661" t="n">
        <f aca="false">IF('ORÇ.GLOBAL P CAIXA'!K136="EXEC.",0,'ORÇ.REPROG. P CAIXA'!H137)</f>
        <v>0</v>
      </c>
      <c r="I137" s="661" t="n">
        <f aca="false">IF('ORÇ.GLOBAL P CAIXA'!K136="EXEC.",0,'ORÇ.REPROG. P CAIXA'!I137)</f>
        <v>0</v>
      </c>
      <c r="J137" s="163" t="n">
        <f aca="false">IF(H137&lt;&gt;0,ROUND(H137*I137,2),IF(AJ137=0,(SUMIF($W$13:$W$1012,B137,$AJ$13:$AJ$1012)),AJ137))</f>
        <v>0</v>
      </c>
      <c r="K137" s="163" t="n">
        <f aca="false">H137-E137</f>
        <v>0</v>
      </c>
      <c r="L137" s="163" t="n">
        <f aca="false">J137-G137</f>
        <v>0</v>
      </c>
      <c r="M137" s="662" t="str">
        <f aca="false">IF('ORÇ.GLOBAL P CAIXA'!K136="EXEC.","",IF('ORÇ.REPROG. P CAIXA'!M137&gt;0,'ORÇ.REPROG. P CAIXA'!M137,""))</f>
        <v/>
      </c>
      <c r="N137" s="663" t="str">
        <f aca="false">IF('ORÇ.GLOBAL P CAIXA'!K136="EXEC.","",IF('ORÇ.REPROG. P CAIXA'!N137&gt;0,'ORÇ.REPROG. P CAIXA'!N137,""))</f>
        <v/>
      </c>
      <c r="O137" s="166" t="str">
        <f aca="false">IF('ORÇ.GLOBAL P CAIXA'!$K136="EXEC.","",'ORÇ.REPROG. P CAIXA'!O137)</f>
        <v/>
      </c>
      <c r="P137" s="167"/>
      <c r="Q137" s="168" t="str">
        <f aca="false">IF(B137&gt;0,"ok","ocultar")</f>
        <v>ocultar</v>
      </c>
      <c r="R137" s="649"/>
      <c r="S137" s="649"/>
      <c r="T137" s="650"/>
      <c r="V137" s="88"/>
      <c r="W137" s="157" t="n">
        <f aca="false">IF(B137=0,W136,IF(ISNONTEXT(B137)=TRUE(),INT(B137),INT(LEFT(B137,FIND(".",B137)-1))))</f>
        <v>3</v>
      </c>
      <c r="X137" s="157" t="str">
        <f aca="false">IF(X138=1,1,IF(B137&lt;&gt;0,1,IF(C137&lt;&gt;0,1,IF(D137&lt;&gt;0,1,IF(E137&lt;&gt;0,1,"")))))</f>
        <v/>
      </c>
      <c r="Y137" s="157" t="str">
        <f aca="false">IF(W137=0," ",IF(W137&lt;&gt;W136,W137," "))</f>
        <v> </v>
      </c>
      <c r="Z137" s="180"/>
      <c r="AA137" s="75" t="n">
        <f aca="false">IF(W137&lt;&gt;Y137,(IF(N137=0,G137*(INFORMAÇÕES!$Q$69/INFORMAÇÕES!$Q$72),IF(N137="R",G137,0))),0)</f>
        <v>0</v>
      </c>
      <c r="AB137" s="75" t="n">
        <f aca="false">IF(W137&lt;&gt;Y137,(IF(N137=0,G137*(INFORMAÇÕES!$Q$70/INFORMAÇÕES!$Q$72),IF(N137="C",G137,0))),0)</f>
        <v>0</v>
      </c>
      <c r="AC137" s="75" t="n">
        <f aca="false">IF(W137&lt;&gt;Y137,(IF(N137=0,G137*INFORMAÇÕES!$U$115,IF(N137="CF",G137,0))),0)</f>
        <v>0</v>
      </c>
      <c r="AD137" s="75" t="n">
        <f aca="false">IF(W137&lt;&gt;Y137,(IF(N137=0,G137*INFORMAÇÕES!$U$116,IF(N137="O",G137,0))),0)</f>
        <v>0</v>
      </c>
      <c r="AE137" s="75" t="n">
        <f aca="false">IF(E137&lt;&gt;0,G137,0)</f>
        <v>0</v>
      </c>
      <c r="AF137" s="75" t="n">
        <f aca="false">IF(W137&lt;&gt;Y137,(IF(N137=0,J137*(INFORMAÇÕES!$Q$89/INFORMAÇÕES!$Q$92),IF(N137="R",J137,0))),0)</f>
        <v>0</v>
      </c>
      <c r="AG137" s="75" t="n">
        <f aca="false">IF(W137&lt;&gt;Y137,(IF(N137=0,J137*(INFORMAÇÕES!$Q$90/INFORMAÇÕES!$Q$92),IF(N137="C",J137,0))),0)</f>
        <v>0</v>
      </c>
      <c r="AH137" s="75" t="n">
        <f aca="false">IF(W137&lt;&gt;Y137,(IF(N137="",J137*INFORMAÇÕES!$U$115,IF(N137="CF",J137,0))),0)</f>
        <v>0</v>
      </c>
      <c r="AI137" s="75" t="n">
        <f aca="false">IF(W137&lt;&gt;Y137,(IF(N137="",J137*INFORMAÇÕES!$U$116,IF(N137="O",J137,0))),0)</f>
        <v>0</v>
      </c>
      <c r="AJ137" s="75" t="n">
        <f aca="false">IF(H137&lt;&gt;0,J137,0)</f>
        <v>0</v>
      </c>
      <c r="AK137" s="75" t="n">
        <f aca="false">IF(K137&lt;&gt;0,L137,0)</f>
        <v>0</v>
      </c>
    </row>
    <row r="138" s="174" customFormat="true" ht="14.25" hidden="false" customHeight="false" outlineLevel="0" collapsed="false">
      <c r="A138" s="159" t="n">
        <v>126</v>
      </c>
      <c r="B138" s="160" t="n">
        <f aca="false">IF('ORÇ.GLOBAL P CAIXA'!$K137="EXEC.",0,'ORÇ.REPROG. P CAIXA'!B138)</f>
        <v>0</v>
      </c>
      <c r="C138" s="161" t="n">
        <f aca="false">IF('ORÇ.GLOBAL P CAIXA'!$K137="EXEC.",0,'ORÇ.REPROG. P CAIXA'!C138)</f>
        <v>0</v>
      </c>
      <c r="D138" s="162" t="n">
        <f aca="false">IF('ORÇ.GLOBAL P CAIXA'!$K137="EXEC.",0,'ORÇ.REPROG. P CAIXA'!D138)</f>
        <v>0</v>
      </c>
      <c r="E138" s="163" t="n">
        <f aca="false">IF('ORÇ.GLOBAL P CAIXA'!$K137="EXEC.",0,'ORÇ.REPROG. P CAIXA'!E138)</f>
        <v>0</v>
      </c>
      <c r="F138" s="163" t="n">
        <f aca="false">IF('ORÇ.GLOBAL P CAIXA'!K137="EXEC.",0,IF('ORÇ.GLOBAL EMPRESA'!G137&gt;0,'ORÇ.GLOBAL EMPRESA'!G137,'ORÇ.GLOBAL P CAIXA'!F137))</f>
        <v>0</v>
      </c>
      <c r="G138" s="163" t="n">
        <f aca="false">IF(E138&lt;&gt;0,ROUND(E138*F138,2),IF(AE138=0,(SUMIF($W$13:$W$1012,B138,$AE$13:$AE$1012)),AE138))</f>
        <v>0</v>
      </c>
      <c r="H138" s="661" t="n">
        <f aca="false">IF('ORÇ.GLOBAL P CAIXA'!K137="EXEC.",0,'ORÇ.REPROG. P CAIXA'!H138)</f>
        <v>0</v>
      </c>
      <c r="I138" s="661" t="n">
        <f aca="false">IF('ORÇ.GLOBAL P CAIXA'!K137="EXEC.",0,'ORÇ.REPROG. P CAIXA'!I138)</f>
        <v>0</v>
      </c>
      <c r="J138" s="163" t="n">
        <f aca="false">IF(H138&lt;&gt;0,ROUND(H138*I138,2),IF(AJ138=0,(SUMIF($W$13:$W$1012,B138,$AJ$13:$AJ$1012)),AJ138))</f>
        <v>0</v>
      </c>
      <c r="K138" s="163" t="n">
        <f aca="false">H138-E138</f>
        <v>0</v>
      </c>
      <c r="L138" s="163" t="n">
        <f aca="false">J138-G138</f>
        <v>0</v>
      </c>
      <c r="M138" s="662" t="str">
        <f aca="false">IF('ORÇ.GLOBAL P CAIXA'!K137="EXEC.","",IF('ORÇ.REPROG. P CAIXA'!M138&gt;0,'ORÇ.REPROG. P CAIXA'!M138,""))</f>
        <v/>
      </c>
      <c r="N138" s="663" t="str">
        <f aca="false">IF('ORÇ.GLOBAL P CAIXA'!K137="EXEC.","",IF('ORÇ.REPROG. P CAIXA'!N138&gt;0,'ORÇ.REPROG. P CAIXA'!N138,""))</f>
        <v/>
      </c>
      <c r="O138" s="166" t="str">
        <f aca="false">IF('ORÇ.GLOBAL P CAIXA'!$K137="EXEC.","",'ORÇ.REPROG. P CAIXA'!O138)</f>
        <v/>
      </c>
      <c r="P138" s="167"/>
      <c r="Q138" s="168" t="str">
        <f aca="false">IF(B138&gt;0,"ok","ocultar")</f>
        <v>ocultar</v>
      </c>
      <c r="R138" s="649"/>
      <c r="S138" s="649"/>
      <c r="T138" s="650"/>
      <c r="V138" s="88"/>
      <c r="W138" s="157" t="n">
        <f aca="false">IF(B138=0,W137,IF(ISNONTEXT(B138)=TRUE(),INT(B138),INT(LEFT(B138,FIND(".",B138)-1))))</f>
        <v>3</v>
      </c>
      <c r="X138" s="157" t="str">
        <f aca="false">IF(X139=1,1,IF(B138&lt;&gt;0,1,IF(C138&lt;&gt;0,1,IF(D138&lt;&gt;0,1,IF(E138&lt;&gt;0,1,"")))))</f>
        <v/>
      </c>
      <c r="Y138" s="157" t="str">
        <f aca="false">IF(W138=0," ",IF(W138&lt;&gt;W137,W138," "))</f>
        <v> </v>
      </c>
      <c r="Z138" s="180"/>
      <c r="AA138" s="75" t="n">
        <f aca="false">IF(W138&lt;&gt;Y138,(IF(N138=0,G138*(INFORMAÇÕES!$Q$69/INFORMAÇÕES!$Q$72),IF(N138="R",G138,0))),0)</f>
        <v>0</v>
      </c>
      <c r="AB138" s="75" t="n">
        <f aca="false">IF(W138&lt;&gt;Y138,(IF(N138=0,G138*(INFORMAÇÕES!$Q$70/INFORMAÇÕES!$Q$72),IF(N138="C",G138,0))),0)</f>
        <v>0</v>
      </c>
      <c r="AC138" s="75" t="n">
        <f aca="false">IF(W138&lt;&gt;Y138,(IF(N138=0,G138*INFORMAÇÕES!$U$115,IF(N138="CF",G138,0))),0)</f>
        <v>0</v>
      </c>
      <c r="AD138" s="75" t="n">
        <f aca="false">IF(W138&lt;&gt;Y138,(IF(N138=0,G138*INFORMAÇÕES!$U$116,IF(N138="O",G138,0))),0)</f>
        <v>0</v>
      </c>
      <c r="AE138" s="75" t="n">
        <f aca="false">IF(E138&lt;&gt;0,G138,0)</f>
        <v>0</v>
      </c>
      <c r="AF138" s="75" t="n">
        <f aca="false">IF(W138&lt;&gt;Y138,(IF(N138=0,J138*(INFORMAÇÕES!$Q$89/INFORMAÇÕES!$Q$92),IF(N138="R",J138,0))),0)</f>
        <v>0</v>
      </c>
      <c r="AG138" s="75" t="n">
        <f aca="false">IF(W138&lt;&gt;Y138,(IF(N138=0,J138*(INFORMAÇÕES!$Q$90/INFORMAÇÕES!$Q$92),IF(N138="C",J138,0))),0)</f>
        <v>0</v>
      </c>
      <c r="AH138" s="75" t="n">
        <f aca="false">IF(W138&lt;&gt;Y138,(IF(N138="",J138*INFORMAÇÕES!$U$115,IF(N138="CF",J138,0))),0)</f>
        <v>0</v>
      </c>
      <c r="AI138" s="75" t="n">
        <f aca="false">IF(W138&lt;&gt;Y138,(IF(N138="",J138*INFORMAÇÕES!$U$116,IF(N138="O",J138,0))),0)</f>
        <v>0</v>
      </c>
      <c r="AJ138" s="75" t="n">
        <f aca="false">IF(H138&lt;&gt;0,J138,0)</f>
        <v>0</v>
      </c>
      <c r="AK138" s="75" t="n">
        <f aca="false">IF(K138&lt;&gt;0,L138,0)</f>
        <v>0</v>
      </c>
    </row>
    <row r="139" s="174" customFormat="true" ht="14.25" hidden="false" customHeight="false" outlineLevel="0" collapsed="false">
      <c r="A139" s="159" t="n">
        <v>127</v>
      </c>
      <c r="B139" s="160" t="n">
        <f aca="false">IF('ORÇ.GLOBAL P CAIXA'!$K138="EXEC.",0,'ORÇ.REPROG. P CAIXA'!B139)</f>
        <v>0</v>
      </c>
      <c r="C139" s="161" t="n">
        <f aca="false">IF('ORÇ.GLOBAL P CAIXA'!$K138="EXEC.",0,'ORÇ.REPROG. P CAIXA'!C139)</f>
        <v>0</v>
      </c>
      <c r="D139" s="162" t="n">
        <f aca="false">IF('ORÇ.GLOBAL P CAIXA'!$K138="EXEC.",0,'ORÇ.REPROG. P CAIXA'!D139)</f>
        <v>0</v>
      </c>
      <c r="E139" s="163" t="n">
        <f aca="false">IF('ORÇ.GLOBAL P CAIXA'!$K138="EXEC.",0,'ORÇ.REPROG. P CAIXA'!E139)</f>
        <v>0</v>
      </c>
      <c r="F139" s="163" t="n">
        <f aca="false">IF('ORÇ.GLOBAL P CAIXA'!K138="EXEC.",0,IF('ORÇ.GLOBAL EMPRESA'!G138&gt;0,'ORÇ.GLOBAL EMPRESA'!G138,'ORÇ.GLOBAL P CAIXA'!F138))</f>
        <v>0</v>
      </c>
      <c r="G139" s="163" t="n">
        <f aca="false">IF(E139&lt;&gt;0,ROUND(E139*F139,2),IF(AE139=0,(SUMIF($W$13:$W$1012,B139,$AE$13:$AE$1012)),AE139))</f>
        <v>0</v>
      </c>
      <c r="H139" s="661" t="n">
        <f aca="false">IF('ORÇ.GLOBAL P CAIXA'!K138="EXEC.",0,'ORÇ.REPROG. P CAIXA'!H139)</f>
        <v>0</v>
      </c>
      <c r="I139" s="661" t="n">
        <f aca="false">IF('ORÇ.GLOBAL P CAIXA'!K138="EXEC.",0,'ORÇ.REPROG. P CAIXA'!I139)</f>
        <v>0</v>
      </c>
      <c r="J139" s="163" t="n">
        <f aca="false">IF(H139&lt;&gt;0,ROUND(H139*I139,2),IF(AJ139=0,(SUMIF($W$13:$W$1012,B139,$AJ$13:$AJ$1012)),AJ139))</f>
        <v>0</v>
      </c>
      <c r="K139" s="163" t="n">
        <f aca="false">H139-E139</f>
        <v>0</v>
      </c>
      <c r="L139" s="163" t="n">
        <f aca="false">J139-G139</f>
        <v>0</v>
      </c>
      <c r="M139" s="662" t="str">
        <f aca="false">IF('ORÇ.GLOBAL P CAIXA'!K138="EXEC.","",IF('ORÇ.REPROG. P CAIXA'!M139&gt;0,'ORÇ.REPROG. P CAIXA'!M139,""))</f>
        <v/>
      </c>
      <c r="N139" s="663" t="str">
        <f aca="false">IF('ORÇ.GLOBAL P CAIXA'!K138="EXEC.","",IF('ORÇ.REPROG. P CAIXA'!N139&gt;0,'ORÇ.REPROG. P CAIXA'!N139,""))</f>
        <v/>
      </c>
      <c r="O139" s="166" t="str">
        <f aca="false">IF('ORÇ.GLOBAL P CAIXA'!$K138="EXEC.","",'ORÇ.REPROG. P CAIXA'!O139)</f>
        <v/>
      </c>
      <c r="P139" s="167"/>
      <c r="Q139" s="168" t="str">
        <f aca="false">IF(B139&gt;0,"ok","ocultar")</f>
        <v>ocultar</v>
      </c>
      <c r="R139" s="649"/>
      <c r="S139" s="649"/>
      <c r="T139" s="650"/>
      <c r="V139" s="88"/>
      <c r="W139" s="157" t="n">
        <f aca="false">IF(B139=0,W138,IF(ISNONTEXT(B139)=TRUE(),INT(B139),INT(LEFT(B139,FIND(".",B139)-1))))</f>
        <v>3</v>
      </c>
      <c r="X139" s="157" t="str">
        <f aca="false">IF(X140=1,1,IF(B139&lt;&gt;0,1,IF(C139&lt;&gt;0,1,IF(D139&lt;&gt;0,1,IF(E139&lt;&gt;0,1,"")))))</f>
        <v/>
      </c>
      <c r="Y139" s="157" t="str">
        <f aca="false">IF(W139=0," ",IF(W139&lt;&gt;W138,W139," "))</f>
        <v> </v>
      </c>
      <c r="Z139" s="180"/>
      <c r="AA139" s="75" t="n">
        <f aca="false">IF(W139&lt;&gt;Y139,(IF(N139=0,G139*(INFORMAÇÕES!$Q$69/INFORMAÇÕES!$Q$72),IF(N139="R",G139,0))),0)</f>
        <v>0</v>
      </c>
      <c r="AB139" s="75" t="n">
        <f aca="false">IF(W139&lt;&gt;Y139,(IF(N139=0,G139*(INFORMAÇÕES!$Q$70/INFORMAÇÕES!$Q$72),IF(N139="C",G139,0))),0)</f>
        <v>0</v>
      </c>
      <c r="AC139" s="75" t="n">
        <f aca="false">IF(W139&lt;&gt;Y139,(IF(N139=0,G139*INFORMAÇÕES!$U$115,IF(N139="CF",G139,0))),0)</f>
        <v>0</v>
      </c>
      <c r="AD139" s="75" t="n">
        <f aca="false">IF(W139&lt;&gt;Y139,(IF(N139=0,G139*INFORMAÇÕES!$U$116,IF(N139="O",G139,0))),0)</f>
        <v>0</v>
      </c>
      <c r="AE139" s="75" t="n">
        <f aca="false">IF(E139&lt;&gt;0,G139,0)</f>
        <v>0</v>
      </c>
      <c r="AF139" s="75" t="n">
        <f aca="false">IF(W139&lt;&gt;Y139,(IF(N139=0,J139*(INFORMAÇÕES!$Q$89/INFORMAÇÕES!$Q$92),IF(N139="R",J139,0))),0)</f>
        <v>0</v>
      </c>
      <c r="AG139" s="75" t="n">
        <f aca="false">IF(W139&lt;&gt;Y139,(IF(N139=0,J139*(INFORMAÇÕES!$Q$90/INFORMAÇÕES!$Q$92),IF(N139="C",J139,0))),0)</f>
        <v>0</v>
      </c>
      <c r="AH139" s="75" t="n">
        <f aca="false">IF(W139&lt;&gt;Y139,(IF(N139="",J139*INFORMAÇÕES!$U$115,IF(N139="CF",J139,0))),0)</f>
        <v>0</v>
      </c>
      <c r="AI139" s="75" t="n">
        <f aca="false">IF(W139&lt;&gt;Y139,(IF(N139="",J139*INFORMAÇÕES!$U$116,IF(N139="O",J139,0))),0)</f>
        <v>0</v>
      </c>
      <c r="AJ139" s="75" t="n">
        <f aca="false">IF(H139&lt;&gt;0,J139,0)</f>
        <v>0</v>
      </c>
      <c r="AK139" s="75" t="n">
        <f aca="false">IF(K139&lt;&gt;0,L139,0)</f>
        <v>0</v>
      </c>
    </row>
    <row r="140" s="174" customFormat="true" ht="14.25" hidden="false" customHeight="false" outlineLevel="0" collapsed="false">
      <c r="A140" s="159" t="n">
        <v>128</v>
      </c>
      <c r="B140" s="160" t="n">
        <f aca="false">IF('ORÇ.GLOBAL P CAIXA'!$K139="EXEC.",0,'ORÇ.REPROG. P CAIXA'!B140)</f>
        <v>0</v>
      </c>
      <c r="C140" s="161" t="n">
        <f aca="false">IF('ORÇ.GLOBAL P CAIXA'!$K139="EXEC.",0,'ORÇ.REPROG. P CAIXA'!C140)</f>
        <v>0</v>
      </c>
      <c r="D140" s="162" t="n">
        <f aca="false">IF('ORÇ.GLOBAL P CAIXA'!$K139="EXEC.",0,'ORÇ.REPROG. P CAIXA'!D140)</f>
        <v>0</v>
      </c>
      <c r="E140" s="163" t="n">
        <f aca="false">IF('ORÇ.GLOBAL P CAIXA'!$K139="EXEC.",0,'ORÇ.REPROG. P CAIXA'!E140)</f>
        <v>0</v>
      </c>
      <c r="F140" s="163" t="n">
        <f aca="false">IF('ORÇ.GLOBAL P CAIXA'!K139="EXEC.",0,IF('ORÇ.GLOBAL EMPRESA'!G139&gt;0,'ORÇ.GLOBAL EMPRESA'!G139,'ORÇ.GLOBAL P CAIXA'!F139))</f>
        <v>0</v>
      </c>
      <c r="G140" s="163" t="n">
        <f aca="false">IF(E140&lt;&gt;0,ROUND(E140*F140,2),IF(AE140=0,(SUMIF($W$13:$W$1012,B140,$AE$13:$AE$1012)),AE140))</f>
        <v>0</v>
      </c>
      <c r="H140" s="661" t="n">
        <f aca="false">IF('ORÇ.GLOBAL P CAIXA'!K139="EXEC.",0,'ORÇ.REPROG. P CAIXA'!H140)</f>
        <v>0</v>
      </c>
      <c r="I140" s="661" t="n">
        <f aca="false">IF('ORÇ.GLOBAL P CAIXA'!K139="EXEC.",0,'ORÇ.REPROG. P CAIXA'!I140)</f>
        <v>0</v>
      </c>
      <c r="J140" s="163" t="n">
        <f aca="false">IF(H140&lt;&gt;0,ROUND(H140*I140,2),IF(AJ140=0,(SUMIF($W$13:$W$1012,B140,$AJ$13:$AJ$1012)),AJ140))</f>
        <v>0</v>
      </c>
      <c r="K140" s="163" t="n">
        <f aca="false">H140-E140</f>
        <v>0</v>
      </c>
      <c r="L140" s="163" t="n">
        <f aca="false">J140-G140</f>
        <v>0</v>
      </c>
      <c r="M140" s="662" t="str">
        <f aca="false">IF('ORÇ.GLOBAL P CAIXA'!K139="EXEC.","",IF('ORÇ.REPROG. P CAIXA'!M140&gt;0,'ORÇ.REPROG. P CAIXA'!M140,""))</f>
        <v/>
      </c>
      <c r="N140" s="663" t="str">
        <f aca="false">IF('ORÇ.GLOBAL P CAIXA'!K139="EXEC.","",IF('ORÇ.REPROG. P CAIXA'!N140&gt;0,'ORÇ.REPROG. P CAIXA'!N140,""))</f>
        <v/>
      </c>
      <c r="O140" s="166" t="str">
        <f aca="false">IF('ORÇ.GLOBAL P CAIXA'!$K139="EXEC.","",'ORÇ.REPROG. P CAIXA'!O140)</f>
        <v/>
      </c>
      <c r="P140" s="167"/>
      <c r="Q140" s="168" t="str">
        <f aca="false">IF(B140&gt;0,"ok","ocultar")</f>
        <v>ocultar</v>
      </c>
      <c r="R140" s="649"/>
      <c r="S140" s="649"/>
      <c r="T140" s="650"/>
      <c r="V140" s="88"/>
      <c r="W140" s="157" t="n">
        <f aca="false">IF(B140=0,W139,IF(ISNONTEXT(B140)=TRUE(),INT(B140),INT(LEFT(B140,FIND(".",B140)-1))))</f>
        <v>3</v>
      </c>
      <c r="X140" s="157" t="str">
        <f aca="false">IF(X141=1,1,IF(B140&lt;&gt;0,1,IF(C140&lt;&gt;0,1,IF(D140&lt;&gt;0,1,IF(E140&lt;&gt;0,1,"")))))</f>
        <v/>
      </c>
      <c r="Y140" s="157" t="str">
        <f aca="false">IF(W140=0," ",IF(W140&lt;&gt;W139,W140," "))</f>
        <v> </v>
      </c>
      <c r="Z140" s="180"/>
      <c r="AA140" s="75" t="n">
        <f aca="false">IF(W140&lt;&gt;Y140,(IF(N140=0,G140*(INFORMAÇÕES!$Q$69/INFORMAÇÕES!$Q$72),IF(N140="R",G140,0))),0)</f>
        <v>0</v>
      </c>
      <c r="AB140" s="75" t="n">
        <f aca="false">IF(W140&lt;&gt;Y140,(IF(N140=0,G140*(INFORMAÇÕES!$Q$70/INFORMAÇÕES!$Q$72),IF(N140="C",G140,0))),0)</f>
        <v>0</v>
      </c>
      <c r="AC140" s="75" t="n">
        <f aca="false">IF(W140&lt;&gt;Y140,(IF(N140=0,G140*INFORMAÇÕES!$U$115,IF(N140="CF",G140,0))),0)</f>
        <v>0</v>
      </c>
      <c r="AD140" s="75" t="n">
        <f aca="false">IF(W140&lt;&gt;Y140,(IF(N140=0,G140*INFORMAÇÕES!$U$116,IF(N140="O",G140,0))),0)</f>
        <v>0</v>
      </c>
      <c r="AE140" s="75" t="n">
        <f aca="false">IF(E140&lt;&gt;0,G140,0)</f>
        <v>0</v>
      </c>
      <c r="AF140" s="75" t="n">
        <f aca="false">IF(W140&lt;&gt;Y140,(IF(N140=0,J140*(INFORMAÇÕES!$Q$89/INFORMAÇÕES!$Q$92),IF(N140="R",J140,0))),0)</f>
        <v>0</v>
      </c>
      <c r="AG140" s="75" t="n">
        <f aca="false">IF(W140&lt;&gt;Y140,(IF(N140=0,J140*(INFORMAÇÕES!$Q$90/INFORMAÇÕES!$Q$92),IF(N140="C",J140,0))),0)</f>
        <v>0</v>
      </c>
      <c r="AH140" s="75" t="n">
        <f aca="false">IF(W140&lt;&gt;Y140,(IF(N140="",J140*INFORMAÇÕES!$U$115,IF(N140="CF",J140,0))),0)</f>
        <v>0</v>
      </c>
      <c r="AI140" s="75" t="n">
        <f aca="false">IF(W140&lt;&gt;Y140,(IF(N140="",J140*INFORMAÇÕES!$U$116,IF(N140="O",J140,0))),0)</f>
        <v>0</v>
      </c>
      <c r="AJ140" s="75" t="n">
        <f aca="false">IF(H140&lt;&gt;0,J140,0)</f>
        <v>0</v>
      </c>
      <c r="AK140" s="75" t="n">
        <f aca="false">IF(K140&lt;&gt;0,L140,0)</f>
        <v>0</v>
      </c>
    </row>
    <row r="141" s="174" customFormat="true" ht="14.25" hidden="false" customHeight="false" outlineLevel="0" collapsed="false">
      <c r="A141" s="159" t="n">
        <v>129</v>
      </c>
      <c r="B141" s="160" t="n">
        <f aca="false">IF('ORÇ.GLOBAL P CAIXA'!$K140="EXEC.",0,'ORÇ.REPROG. P CAIXA'!B141)</f>
        <v>0</v>
      </c>
      <c r="C141" s="161" t="n">
        <f aca="false">IF('ORÇ.GLOBAL P CAIXA'!$K140="EXEC.",0,'ORÇ.REPROG. P CAIXA'!C141)</f>
        <v>0</v>
      </c>
      <c r="D141" s="162" t="n">
        <f aca="false">IF('ORÇ.GLOBAL P CAIXA'!$K140="EXEC.",0,'ORÇ.REPROG. P CAIXA'!D141)</f>
        <v>0</v>
      </c>
      <c r="E141" s="163" t="n">
        <f aca="false">IF('ORÇ.GLOBAL P CAIXA'!$K140="EXEC.",0,'ORÇ.REPROG. P CAIXA'!E141)</f>
        <v>0</v>
      </c>
      <c r="F141" s="163" t="n">
        <f aca="false">IF('ORÇ.GLOBAL P CAIXA'!K140="EXEC.",0,IF('ORÇ.GLOBAL EMPRESA'!G140&gt;0,'ORÇ.GLOBAL EMPRESA'!G140,'ORÇ.GLOBAL P CAIXA'!F140))</f>
        <v>0</v>
      </c>
      <c r="G141" s="163" t="n">
        <f aca="false">IF(E141&lt;&gt;0,ROUND(E141*F141,2),IF(AE141=0,(SUMIF($W$13:$W$1012,B141,$AE$13:$AE$1012)),AE141))</f>
        <v>0</v>
      </c>
      <c r="H141" s="661" t="n">
        <f aca="false">IF('ORÇ.GLOBAL P CAIXA'!K140="EXEC.",0,'ORÇ.REPROG. P CAIXA'!H141)</f>
        <v>0</v>
      </c>
      <c r="I141" s="661" t="n">
        <f aca="false">IF('ORÇ.GLOBAL P CAIXA'!K140="EXEC.",0,'ORÇ.REPROG. P CAIXA'!I141)</f>
        <v>0</v>
      </c>
      <c r="J141" s="163" t="n">
        <f aca="false">IF(H141&lt;&gt;0,ROUND(H141*I141,2),IF(AJ141=0,(SUMIF($W$13:$W$1012,B141,$AJ$13:$AJ$1012)),AJ141))</f>
        <v>0</v>
      </c>
      <c r="K141" s="163" t="n">
        <f aca="false">H141-E141</f>
        <v>0</v>
      </c>
      <c r="L141" s="163" t="n">
        <f aca="false">J141-G141</f>
        <v>0</v>
      </c>
      <c r="M141" s="662" t="str">
        <f aca="false">IF('ORÇ.GLOBAL P CAIXA'!K140="EXEC.","",IF('ORÇ.REPROG. P CAIXA'!M141&gt;0,'ORÇ.REPROG. P CAIXA'!M141,""))</f>
        <v/>
      </c>
      <c r="N141" s="663" t="str">
        <f aca="false">IF('ORÇ.GLOBAL P CAIXA'!K140="EXEC.","",IF('ORÇ.REPROG. P CAIXA'!N141&gt;0,'ORÇ.REPROG. P CAIXA'!N141,""))</f>
        <v/>
      </c>
      <c r="O141" s="166" t="str">
        <f aca="false">IF('ORÇ.GLOBAL P CAIXA'!$K140="EXEC.","",'ORÇ.REPROG. P CAIXA'!O141)</f>
        <v/>
      </c>
      <c r="P141" s="167"/>
      <c r="Q141" s="168" t="str">
        <f aca="false">IF(B141&gt;0,"ok","ocultar")</f>
        <v>ocultar</v>
      </c>
      <c r="R141" s="649"/>
      <c r="S141" s="649"/>
      <c r="T141" s="650"/>
      <c r="V141" s="88"/>
      <c r="W141" s="157" t="n">
        <f aca="false">IF(B141=0,W140,IF(ISNONTEXT(B141)=TRUE(),INT(B141),INT(LEFT(B141,FIND(".",B141)-1))))</f>
        <v>3</v>
      </c>
      <c r="X141" s="157" t="str">
        <f aca="false">IF(X142=1,1,IF(B141&lt;&gt;0,1,IF(C141&lt;&gt;0,1,IF(D141&lt;&gt;0,1,IF(E141&lt;&gt;0,1,"")))))</f>
        <v/>
      </c>
      <c r="Y141" s="157" t="str">
        <f aca="false">IF(W141=0," ",IF(W141&lt;&gt;W140,W141," "))</f>
        <v> </v>
      </c>
      <c r="Z141" s="180"/>
      <c r="AA141" s="75" t="n">
        <f aca="false">IF(W141&lt;&gt;Y141,(IF(N141=0,G141*(INFORMAÇÕES!$Q$69/INFORMAÇÕES!$Q$72),IF(N141="R",G141,0))),0)</f>
        <v>0</v>
      </c>
      <c r="AB141" s="75" t="n">
        <f aca="false">IF(W141&lt;&gt;Y141,(IF(N141=0,G141*(INFORMAÇÕES!$Q$70/INFORMAÇÕES!$Q$72),IF(N141="C",G141,0))),0)</f>
        <v>0</v>
      </c>
      <c r="AC141" s="75" t="n">
        <f aca="false">IF(W141&lt;&gt;Y141,(IF(N141=0,G141*INFORMAÇÕES!$U$115,IF(N141="CF",G141,0))),0)</f>
        <v>0</v>
      </c>
      <c r="AD141" s="75" t="n">
        <f aca="false">IF(W141&lt;&gt;Y141,(IF(N141=0,G141*INFORMAÇÕES!$U$116,IF(N141="O",G141,0))),0)</f>
        <v>0</v>
      </c>
      <c r="AE141" s="75" t="n">
        <f aca="false">IF(E141&lt;&gt;0,G141,0)</f>
        <v>0</v>
      </c>
      <c r="AF141" s="75" t="n">
        <f aca="false">IF(W141&lt;&gt;Y141,(IF(N141=0,J141*(INFORMAÇÕES!$Q$89/INFORMAÇÕES!$Q$92),IF(N141="R",J141,0))),0)</f>
        <v>0</v>
      </c>
      <c r="AG141" s="75" t="n">
        <f aca="false">IF(W141&lt;&gt;Y141,(IF(N141=0,J141*(INFORMAÇÕES!$Q$90/INFORMAÇÕES!$Q$92),IF(N141="C",J141,0))),0)</f>
        <v>0</v>
      </c>
      <c r="AH141" s="75" t="n">
        <f aca="false">IF(W141&lt;&gt;Y141,(IF(N141="",J141*INFORMAÇÕES!$U$115,IF(N141="CF",J141,0))),0)</f>
        <v>0</v>
      </c>
      <c r="AI141" s="75" t="n">
        <f aca="false">IF(W141&lt;&gt;Y141,(IF(N141="",J141*INFORMAÇÕES!$U$116,IF(N141="O",J141,0))),0)</f>
        <v>0</v>
      </c>
      <c r="AJ141" s="75" t="n">
        <f aca="false">IF(H141&lt;&gt;0,J141,0)</f>
        <v>0</v>
      </c>
      <c r="AK141" s="75" t="n">
        <f aca="false">IF(K141&lt;&gt;0,L141,0)</f>
        <v>0</v>
      </c>
    </row>
    <row r="142" s="174" customFormat="true" ht="14.25" hidden="false" customHeight="false" outlineLevel="0" collapsed="false">
      <c r="A142" s="159" t="n">
        <v>130</v>
      </c>
      <c r="B142" s="160" t="n">
        <f aca="false">IF('ORÇ.GLOBAL P CAIXA'!$K141="EXEC.",0,'ORÇ.REPROG. P CAIXA'!B142)</f>
        <v>0</v>
      </c>
      <c r="C142" s="161" t="n">
        <f aca="false">IF('ORÇ.GLOBAL P CAIXA'!$K141="EXEC.",0,'ORÇ.REPROG. P CAIXA'!C142)</f>
        <v>0</v>
      </c>
      <c r="D142" s="162" t="n">
        <f aca="false">IF('ORÇ.GLOBAL P CAIXA'!$K141="EXEC.",0,'ORÇ.REPROG. P CAIXA'!D142)</f>
        <v>0</v>
      </c>
      <c r="E142" s="163" t="n">
        <f aca="false">IF('ORÇ.GLOBAL P CAIXA'!$K141="EXEC.",0,'ORÇ.REPROG. P CAIXA'!E142)</f>
        <v>0</v>
      </c>
      <c r="F142" s="163" t="n">
        <f aca="false">IF('ORÇ.GLOBAL P CAIXA'!K141="EXEC.",0,IF('ORÇ.GLOBAL EMPRESA'!G141&gt;0,'ORÇ.GLOBAL EMPRESA'!G141,'ORÇ.GLOBAL P CAIXA'!F141))</f>
        <v>0</v>
      </c>
      <c r="G142" s="163" t="n">
        <f aca="false">IF(E142&lt;&gt;0,ROUND(E142*F142,2),IF(AE142=0,(SUMIF($W$13:$W$1012,B142,$AE$13:$AE$1012)),AE142))</f>
        <v>0</v>
      </c>
      <c r="H142" s="661" t="n">
        <f aca="false">IF('ORÇ.GLOBAL P CAIXA'!K141="EXEC.",0,'ORÇ.REPROG. P CAIXA'!H142)</f>
        <v>0</v>
      </c>
      <c r="I142" s="661" t="n">
        <f aca="false">IF('ORÇ.GLOBAL P CAIXA'!K141="EXEC.",0,'ORÇ.REPROG. P CAIXA'!I142)</f>
        <v>0</v>
      </c>
      <c r="J142" s="163" t="n">
        <f aca="false">IF(H142&lt;&gt;0,ROUND(H142*I142,2),IF(AJ142=0,(SUMIF($W$13:$W$1012,B142,$AJ$13:$AJ$1012)),AJ142))</f>
        <v>0</v>
      </c>
      <c r="K142" s="163" t="n">
        <f aca="false">H142-E142</f>
        <v>0</v>
      </c>
      <c r="L142" s="163" t="n">
        <f aca="false">J142-G142</f>
        <v>0</v>
      </c>
      <c r="M142" s="662" t="str">
        <f aca="false">IF('ORÇ.GLOBAL P CAIXA'!K141="EXEC.","",IF('ORÇ.REPROG. P CAIXA'!M142&gt;0,'ORÇ.REPROG. P CAIXA'!M142,""))</f>
        <v/>
      </c>
      <c r="N142" s="663" t="str">
        <f aca="false">IF('ORÇ.GLOBAL P CAIXA'!K141="EXEC.","",IF('ORÇ.REPROG. P CAIXA'!N142&gt;0,'ORÇ.REPROG. P CAIXA'!N142,""))</f>
        <v/>
      </c>
      <c r="O142" s="166" t="str">
        <f aca="false">IF('ORÇ.GLOBAL P CAIXA'!$K141="EXEC.","",'ORÇ.REPROG. P CAIXA'!O142)</f>
        <v/>
      </c>
      <c r="P142" s="167"/>
      <c r="Q142" s="168" t="str">
        <f aca="false">IF(B142&gt;0,"ok","ocultar")</f>
        <v>ocultar</v>
      </c>
      <c r="R142" s="649"/>
      <c r="S142" s="649"/>
      <c r="T142" s="650"/>
      <c r="V142" s="88"/>
      <c r="W142" s="157" t="n">
        <f aca="false">IF(B142=0,W141,IF(ISNONTEXT(B142)=TRUE(),INT(B142),INT(LEFT(B142,FIND(".",B142)-1))))</f>
        <v>3</v>
      </c>
      <c r="X142" s="157" t="str">
        <f aca="false">IF(X143=1,1,IF(B142&lt;&gt;0,1,IF(C142&lt;&gt;0,1,IF(D142&lt;&gt;0,1,IF(E142&lt;&gt;0,1,"")))))</f>
        <v/>
      </c>
      <c r="Y142" s="157" t="str">
        <f aca="false">IF(W142=0," ",IF(W142&lt;&gt;W141,W142," "))</f>
        <v> </v>
      </c>
      <c r="Z142" s="180"/>
      <c r="AA142" s="75" t="n">
        <f aca="false">IF(W142&lt;&gt;Y142,(IF(N142=0,G142*(INFORMAÇÕES!$Q$69/INFORMAÇÕES!$Q$72),IF(N142="R",G142,0))),0)</f>
        <v>0</v>
      </c>
      <c r="AB142" s="75" t="n">
        <f aca="false">IF(W142&lt;&gt;Y142,(IF(N142=0,G142*(INFORMAÇÕES!$Q$70/INFORMAÇÕES!$Q$72),IF(N142="C",G142,0))),0)</f>
        <v>0</v>
      </c>
      <c r="AC142" s="75" t="n">
        <f aca="false">IF(W142&lt;&gt;Y142,(IF(N142=0,G142*INFORMAÇÕES!$U$115,IF(N142="CF",G142,0))),0)</f>
        <v>0</v>
      </c>
      <c r="AD142" s="75" t="n">
        <f aca="false">IF(W142&lt;&gt;Y142,(IF(N142=0,G142*INFORMAÇÕES!$U$116,IF(N142="O",G142,0))),0)</f>
        <v>0</v>
      </c>
      <c r="AE142" s="75" t="n">
        <f aca="false">IF(E142&lt;&gt;0,G142,0)</f>
        <v>0</v>
      </c>
      <c r="AF142" s="75" t="n">
        <f aca="false">IF(W142&lt;&gt;Y142,(IF(N142=0,J142*(INFORMAÇÕES!$Q$89/INFORMAÇÕES!$Q$92),IF(N142="R",J142,0))),0)</f>
        <v>0</v>
      </c>
      <c r="AG142" s="75" t="n">
        <f aca="false">IF(W142&lt;&gt;Y142,(IF(N142=0,J142*(INFORMAÇÕES!$Q$90/INFORMAÇÕES!$Q$92),IF(N142="C",J142,0))),0)</f>
        <v>0</v>
      </c>
      <c r="AH142" s="75" t="n">
        <f aca="false">IF(W142&lt;&gt;Y142,(IF(N142="",J142*INFORMAÇÕES!$U$115,IF(N142="CF",J142,0))),0)</f>
        <v>0</v>
      </c>
      <c r="AI142" s="75" t="n">
        <f aca="false">IF(W142&lt;&gt;Y142,(IF(N142="",J142*INFORMAÇÕES!$U$116,IF(N142="O",J142,0))),0)</f>
        <v>0</v>
      </c>
      <c r="AJ142" s="75" t="n">
        <f aca="false">IF(H142&lt;&gt;0,J142,0)</f>
        <v>0</v>
      </c>
      <c r="AK142" s="75" t="n">
        <f aca="false">IF(K142&lt;&gt;0,L142,0)</f>
        <v>0</v>
      </c>
    </row>
    <row r="143" s="174" customFormat="true" ht="14.25" hidden="false" customHeight="false" outlineLevel="0" collapsed="false">
      <c r="A143" s="159" t="n">
        <v>131</v>
      </c>
      <c r="B143" s="160" t="n">
        <f aca="false">IF('ORÇ.GLOBAL P CAIXA'!$K142="EXEC.",0,'ORÇ.REPROG. P CAIXA'!B143)</f>
        <v>0</v>
      </c>
      <c r="C143" s="161" t="n">
        <f aca="false">IF('ORÇ.GLOBAL P CAIXA'!$K142="EXEC.",0,'ORÇ.REPROG. P CAIXA'!C143)</f>
        <v>0</v>
      </c>
      <c r="D143" s="162" t="n">
        <f aca="false">IF('ORÇ.GLOBAL P CAIXA'!$K142="EXEC.",0,'ORÇ.REPROG. P CAIXA'!D143)</f>
        <v>0</v>
      </c>
      <c r="E143" s="163" t="n">
        <f aca="false">IF('ORÇ.GLOBAL P CAIXA'!$K142="EXEC.",0,'ORÇ.REPROG. P CAIXA'!E143)</f>
        <v>0</v>
      </c>
      <c r="F143" s="163" t="n">
        <f aca="false">IF('ORÇ.GLOBAL P CAIXA'!K142="EXEC.",0,IF('ORÇ.GLOBAL EMPRESA'!G142&gt;0,'ORÇ.GLOBAL EMPRESA'!G142,'ORÇ.GLOBAL P CAIXA'!F142))</f>
        <v>0</v>
      </c>
      <c r="G143" s="163" t="n">
        <f aca="false">IF(E143&lt;&gt;0,ROUND(E143*F143,2),IF(AE143=0,(SUMIF($W$13:$W$1012,B143,$AE$13:$AE$1012)),AE143))</f>
        <v>0</v>
      </c>
      <c r="H143" s="661" t="n">
        <f aca="false">IF('ORÇ.GLOBAL P CAIXA'!K142="EXEC.",0,'ORÇ.REPROG. P CAIXA'!H143)</f>
        <v>0</v>
      </c>
      <c r="I143" s="661" t="n">
        <f aca="false">IF('ORÇ.GLOBAL P CAIXA'!K142="EXEC.",0,'ORÇ.REPROG. P CAIXA'!I143)</f>
        <v>0</v>
      </c>
      <c r="J143" s="163" t="n">
        <f aca="false">IF(H143&lt;&gt;0,ROUND(H143*I143,2),IF(AJ143=0,(SUMIF($W$13:$W$1012,B143,$AJ$13:$AJ$1012)),AJ143))</f>
        <v>0</v>
      </c>
      <c r="K143" s="163" t="n">
        <f aca="false">H143-E143</f>
        <v>0</v>
      </c>
      <c r="L143" s="163" t="n">
        <f aca="false">J143-G143</f>
        <v>0</v>
      </c>
      <c r="M143" s="662" t="str">
        <f aca="false">IF('ORÇ.GLOBAL P CAIXA'!K142="EXEC.","",IF('ORÇ.REPROG. P CAIXA'!M143&gt;0,'ORÇ.REPROG. P CAIXA'!M143,""))</f>
        <v/>
      </c>
      <c r="N143" s="663" t="str">
        <f aca="false">IF('ORÇ.GLOBAL P CAIXA'!K142="EXEC.","",IF('ORÇ.REPROG. P CAIXA'!N143&gt;0,'ORÇ.REPROG. P CAIXA'!N143,""))</f>
        <v/>
      </c>
      <c r="O143" s="166" t="str">
        <f aca="false">IF('ORÇ.GLOBAL P CAIXA'!$K142="EXEC.","",'ORÇ.REPROG. P CAIXA'!O143)</f>
        <v/>
      </c>
      <c r="P143" s="167"/>
      <c r="Q143" s="168" t="str">
        <f aca="false">IF(B143&gt;0,"ok","ocultar")</f>
        <v>ocultar</v>
      </c>
      <c r="R143" s="649"/>
      <c r="S143" s="649"/>
      <c r="T143" s="650"/>
      <c r="V143" s="88"/>
      <c r="W143" s="157" t="n">
        <f aca="false">IF(B143=0,W142,IF(ISNONTEXT(B143)=TRUE(),INT(B143),INT(LEFT(B143,FIND(".",B143)-1))))</f>
        <v>3</v>
      </c>
      <c r="X143" s="157" t="str">
        <f aca="false">IF(X144=1,1,IF(B143&lt;&gt;0,1,IF(C143&lt;&gt;0,1,IF(D143&lt;&gt;0,1,IF(E143&lt;&gt;0,1,"")))))</f>
        <v/>
      </c>
      <c r="Y143" s="157" t="str">
        <f aca="false">IF(W143=0," ",IF(W143&lt;&gt;W142,W143," "))</f>
        <v> </v>
      </c>
      <c r="Z143" s="180"/>
      <c r="AA143" s="75" t="n">
        <f aca="false">IF(W143&lt;&gt;Y143,(IF(N143=0,G143*(INFORMAÇÕES!$Q$69/INFORMAÇÕES!$Q$72),IF(N143="R",G143,0))),0)</f>
        <v>0</v>
      </c>
      <c r="AB143" s="75" t="n">
        <f aca="false">IF(W143&lt;&gt;Y143,(IF(N143=0,G143*(INFORMAÇÕES!$Q$70/INFORMAÇÕES!$Q$72),IF(N143="C",G143,0))),0)</f>
        <v>0</v>
      </c>
      <c r="AC143" s="75" t="n">
        <f aca="false">IF(W143&lt;&gt;Y143,(IF(N143=0,G143*INFORMAÇÕES!$U$115,IF(N143="CF",G143,0))),0)</f>
        <v>0</v>
      </c>
      <c r="AD143" s="75" t="n">
        <f aca="false">IF(W143&lt;&gt;Y143,(IF(N143=0,G143*INFORMAÇÕES!$U$116,IF(N143="O",G143,0))),0)</f>
        <v>0</v>
      </c>
      <c r="AE143" s="75" t="n">
        <f aca="false">IF(E143&lt;&gt;0,G143,0)</f>
        <v>0</v>
      </c>
      <c r="AF143" s="75" t="n">
        <f aca="false">IF(W143&lt;&gt;Y143,(IF(N143=0,J143*(INFORMAÇÕES!$Q$89/INFORMAÇÕES!$Q$92),IF(N143="R",J143,0))),0)</f>
        <v>0</v>
      </c>
      <c r="AG143" s="75" t="n">
        <f aca="false">IF(W143&lt;&gt;Y143,(IF(N143=0,J143*(INFORMAÇÕES!$Q$90/INFORMAÇÕES!$Q$92),IF(N143="C",J143,0))),0)</f>
        <v>0</v>
      </c>
      <c r="AH143" s="75" t="n">
        <f aca="false">IF(W143&lt;&gt;Y143,(IF(N143="",J143*INFORMAÇÕES!$U$115,IF(N143="CF",J143,0))),0)</f>
        <v>0</v>
      </c>
      <c r="AI143" s="75" t="n">
        <f aca="false">IF(W143&lt;&gt;Y143,(IF(N143="",J143*INFORMAÇÕES!$U$116,IF(N143="O",J143,0))),0)</f>
        <v>0</v>
      </c>
      <c r="AJ143" s="75" t="n">
        <f aca="false">IF(H143&lt;&gt;0,J143,0)</f>
        <v>0</v>
      </c>
      <c r="AK143" s="75" t="n">
        <f aca="false">IF(K143&lt;&gt;0,L143,0)</f>
        <v>0</v>
      </c>
    </row>
    <row r="144" s="174" customFormat="true" ht="14.25" hidden="false" customHeight="false" outlineLevel="0" collapsed="false">
      <c r="A144" s="159" t="n">
        <v>132</v>
      </c>
      <c r="B144" s="160" t="n">
        <f aca="false">IF('ORÇ.GLOBAL P CAIXA'!$K143="EXEC.",0,'ORÇ.REPROG. P CAIXA'!B144)</f>
        <v>0</v>
      </c>
      <c r="C144" s="161" t="n">
        <f aca="false">IF('ORÇ.GLOBAL P CAIXA'!$K143="EXEC.",0,'ORÇ.REPROG. P CAIXA'!C144)</f>
        <v>0</v>
      </c>
      <c r="D144" s="162" t="n">
        <f aca="false">IF('ORÇ.GLOBAL P CAIXA'!$K143="EXEC.",0,'ORÇ.REPROG. P CAIXA'!D144)</f>
        <v>0</v>
      </c>
      <c r="E144" s="163" t="n">
        <f aca="false">IF('ORÇ.GLOBAL P CAIXA'!$K143="EXEC.",0,'ORÇ.REPROG. P CAIXA'!E144)</f>
        <v>0</v>
      </c>
      <c r="F144" s="163" t="n">
        <f aca="false">IF('ORÇ.GLOBAL P CAIXA'!K143="EXEC.",0,IF('ORÇ.GLOBAL EMPRESA'!G143&gt;0,'ORÇ.GLOBAL EMPRESA'!G143,'ORÇ.GLOBAL P CAIXA'!F143))</f>
        <v>0</v>
      </c>
      <c r="G144" s="163" t="n">
        <f aca="false">IF(E144&lt;&gt;0,ROUND(E144*F144,2),IF(AE144=0,(SUMIF($W$13:$W$1012,B144,$AE$13:$AE$1012)),AE144))</f>
        <v>0</v>
      </c>
      <c r="H144" s="661" t="n">
        <f aca="false">IF('ORÇ.GLOBAL P CAIXA'!K143="EXEC.",0,'ORÇ.REPROG. P CAIXA'!H144)</f>
        <v>0</v>
      </c>
      <c r="I144" s="661" t="n">
        <f aca="false">IF('ORÇ.GLOBAL P CAIXA'!K143="EXEC.",0,'ORÇ.REPROG. P CAIXA'!I144)</f>
        <v>0</v>
      </c>
      <c r="J144" s="163" t="n">
        <f aca="false">IF(H144&lt;&gt;0,ROUND(H144*I144,2),IF(AJ144=0,(SUMIF($W$13:$W$1012,B144,$AJ$13:$AJ$1012)),AJ144))</f>
        <v>0</v>
      </c>
      <c r="K144" s="163" t="n">
        <f aca="false">H144-E144</f>
        <v>0</v>
      </c>
      <c r="L144" s="163" t="n">
        <f aca="false">J144-G144</f>
        <v>0</v>
      </c>
      <c r="M144" s="662" t="str">
        <f aca="false">IF('ORÇ.GLOBAL P CAIXA'!K143="EXEC.","",IF('ORÇ.REPROG. P CAIXA'!M144&gt;0,'ORÇ.REPROG. P CAIXA'!M144,""))</f>
        <v/>
      </c>
      <c r="N144" s="663" t="str">
        <f aca="false">IF('ORÇ.GLOBAL P CAIXA'!K143="EXEC.","",IF('ORÇ.REPROG. P CAIXA'!N144&gt;0,'ORÇ.REPROG. P CAIXA'!N144,""))</f>
        <v/>
      </c>
      <c r="O144" s="166" t="str">
        <f aca="false">IF('ORÇ.GLOBAL P CAIXA'!$K143="EXEC.","",'ORÇ.REPROG. P CAIXA'!O144)</f>
        <v/>
      </c>
      <c r="P144" s="167"/>
      <c r="Q144" s="168" t="str">
        <f aca="false">IF(B144&gt;0,"ok","ocultar")</f>
        <v>ocultar</v>
      </c>
      <c r="R144" s="649"/>
      <c r="S144" s="649"/>
      <c r="T144" s="650"/>
      <c r="V144" s="88"/>
      <c r="W144" s="157" t="n">
        <f aca="false">IF(B144=0,W143,IF(ISNONTEXT(B144)=TRUE(),INT(B144),INT(LEFT(B144,FIND(".",B144)-1))))</f>
        <v>3</v>
      </c>
      <c r="X144" s="157" t="str">
        <f aca="false">IF(X145=1,1,IF(B144&lt;&gt;0,1,IF(C144&lt;&gt;0,1,IF(D144&lt;&gt;0,1,IF(E144&lt;&gt;0,1,"")))))</f>
        <v/>
      </c>
      <c r="Y144" s="157" t="str">
        <f aca="false">IF(W144=0," ",IF(W144&lt;&gt;W143,W144," "))</f>
        <v> </v>
      </c>
      <c r="Z144" s="180"/>
      <c r="AA144" s="75" t="n">
        <f aca="false">IF(W144&lt;&gt;Y144,(IF(N144=0,G144*(INFORMAÇÕES!$Q$69/INFORMAÇÕES!$Q$72),IF(N144="R",G144,0))),0)</f>
        <v>0</v>
      </c>
      <c r="AB144" s="75" t="n">
        <f aca="false">IF(W144&lt;&gt;Y144,(IF(N144=0,G144*(INFORMAÇÕES!$Q$70/INFORMAÇÕES!$Q$72),IF(N144="C",G144,0))),0)</f>
        <v>0</v>
      </c>
      <c r="AC144" s="75" t="n">
        <f aca="false">IF(W144&lt;&gt;Y144,(IF(N144=0,G144*INFORMAÇÕES!$U$115,IF(N144="CF",G144,0))),0)</f>
        <v>0</v>
      </c>
      <c r="AD144" s="75" t="n">
        <f aca="false">IF(W144&lt;&gt;Y144,(IF(N144=0,G144*INFORMAÇÕES!$U$116,IF(N144="O",G144,0))),0)</f>
        <v>0</v>
      </c>
      <c r="AE144" s="75" t="n">
        <f aca="false">IF(E144&lt;&gt;0,G144,0)</f>
        <v>0</v>
      </c>
      <c r="AF144" s="75" t="n">
        <f aca="false">IF(W144&lt;&gt;Y144,(IF(N144=0,J144*(INFORMAÇÕES!$Q$89/INFORMAÇÕES!$Q$92),IF(N144="R",J144,0))),0)</f>
        <v>0</v>
      </c>
      <c r="AG144" s="75" t="n">
        <f aca="false">IF(W144&lt;&gt;Y144,(IF(N144=0,J144*(INFORMAÇÕES!$Q$90/INFORMAÇÕES!$Q$92),IF(N144="C",J144,0))),0)</f>
        <v>0</v>
      </c>
      <c r="AH144" s="75" t="n">
        <f aca="false">IF(W144&lt;&gt;Y144,(IF(N144="",J144*INFORMAÇÕES!$U$115,IF(N144="CF",J144,0))),0)</f>
        <v>0</v>
      </c>
      <c r="AI144" s="75" t="n">
        <f aca="false">IF(W144&lt;&gt;Y144,(IF(N144="",J144*INFORMAÇÕES!$U$116,IF(N144="O",J144,0))),0)</f>
        <v>0</v>
      </c>
      <c r="AJ144" s="75" t="n">
        <f aca="false">IF(H144&lt;&gt;0,J144,0)</f>
        <v>0</v>
      </c>
      <c r="AK144" s="75" t="n">
        <f aca="false">IF(K144&lt;&gt;0,L144,0)</f>
        <v>0</v>
      </c>
    </row>
    <row r="145" s="174" customFormat="true" ht="14.25" hidden="false" customHeight="false" outlineLevel="0" collapsed="false">
      <c r="A145" s="159" t="n">
        <v>133</v>
      </c>
      <c r="B145" s="160" t="n">
        <f aca="false">IF('ORÇ.GLOBAL P CAIXA'!$K144="EXEC.",0,'ORÇ.REPROG. P CAIXA'!B145)</f>
        <v>0</v>
      </c>
      <c r="C145" s="161" t="n">
        <f aca="false">IF('ORÇ.GLOBAL P CAIXA'!$K144="EXEC.",0,'ORÇ.REPROG. P CAIXA'!C145)</f>
        <v>0</v>
      </c>
      <c r="D145" s="162" t="n">
        <f aca="false">IF('ORÇ.GLOBAL P CAIXA'!$K144="EXEC.",0,'ORÇ.REPROG. P CAIXA'!D145)</f>
        <v>0</v>
      </c>
      <c r="E145" s="163" t="n">
        <f aca="false">IF('ORÇ.GLOBAL P CAIXA'!$K144="EXEC.",0,'ORÇ.REPROG. P CAIXA'!E145)</f>
        <v>0</v>
      </c>
      <c r="F145" s="163" t="n">
        <f aca="false">IF('ORÇ.GLOBAL P CAIXA'!K144="EXEC.",0,IF('ORÇ.GLOBAL EMPRESA'!G144&gt;0,'ORÇ.GLOBAL EMPRESA'!G144,'ORÇ.GLOBAL P CAIXA'!F144))</f>
        <v>0</v>
      </c>
      <c r="G145" s="163" t="n">
        <f aca="false">IF(E145&lt;&gt;0,ROUND(E145*F145,2),IF(AE145=0,(SUMIF($W$13:$W$1012,B145,$AE$13:$AE$1012)),AE145))</f>
        <v>0</v>
      </c>
      <c r="H145" s="661" t="n">
        <f aca="false">IF('ORÇ.GLOBAL P CAIXA'!K144="EXEC.",0,'ORÇ.REPROG. P CAIXA'!H145)</f>
        <v>0</v>
      </c>
      <c r="I145" s="661" t="n">
        <f aca="false">IF('ORÇ.GLOBAL P CAIXA'!K144="EXEC.",0,'ORÇ.REPROG. P CAIXA'!I145)</f>
        <v>0</v>
      </c>
      <c r="J145" s="163" t="n">
        <f aca="false">IF(H145&lt;&gt;0,ROUND(H145*I145,2),IF(AJ145=0,(SUMIF($W$13:$W$1012,B145,$AJ$13:$AJ$1012)),AJ145))</f>
        <v>0</v>
      </c>
      <c r="K145" s="163" t="n">
        <f aca="false">H145-E145</f>
        <v>0</v>
      </c>
      <c r="L145" s="163" t="n">
        <f aca="false">J145-G145</f>
        <v>0</v>
      </c>
      <c r="M145" s="662" t="str">
        <f aca="false">IF('ORÇ.GLOBAL P CAIXA'!K144="EXEC.","",IF('ORÇ.REPROG. P CAIXA'!M145&gt;0,'ORÇ.REPROG. P CAIXA'!M145,""))</f>
        <v/>
      </c>
      <c r="N145" s="663" t="str">
        <f aca="false">IF('ORÇ.GLOBAL P CAIXA'!K144="EXEC.","",IF('ORÇ.REPROG. P CAIXA'!N145&gt;0,'ORÇ.REPROG. P CAIXA'!N145,""))</f>
        <v/>
      </c>
      <c r="O145" s="166" t="str">
        <f aca="false">IF('ORÇ.GLOBAL P CAIXA'!$K144="EXEC.","",'ORÇ.REPROG. P CAIXA'!O145)</f>
        <v/>
      </c>
      <c r="P145" s="167"/>
      <c r="Q145" s="168" t="str">
        <f aca="false">IF(B145&gt;0,"ok","ocultar")</f>
        <v>ocultar</v>
      </c>
      <c r="R145" s="649"/>
      <c r="S145" s="649"/>
      <c r="T145" s="650"/>
      <c r="V145" s="88"/>
      <c r="W145" s="157" t="n">
        <f aca="false">IF(B145=0,W144,IF(ISNONTEXT(B145)=TRUE(),INT(B145),INT(LEFT(B145,FIND(".",B145)-1))))</f>
        <v>3</v>
      </c>
      <c r="X145" s="157" t="str">
        <f aca="false">IF(X146=1,1,IF(B145&lt;&gt;0,1,IF(C145&lt;&gt;0,1,IF(D145&lt;&gt;0,1,IF(E145&lt;&gt;0,1,"")))))</f>
        <v/>
      </c>
      <c r="Y145" s="157" t="str">
        <f aca="false">IF(W145=0," ",IF(W145&lt;&gt;W144,W145," "))</f>
        <v> </v>
      </c>
      <c r="Z145" s="180"/>
      <c r="AA145" s="75" t="n">
        <f aca="false">IF(W145&lt;&gt;Y145,(IF(N145=0,G145*(INFORMAÇÕES!$Q$69/INFORMAÇÕES!$Q$72),IF(N145="R",G145,0))),0)</f>
        <v>0</v>
      </c>
      <c r="AB145" s="75" t="n">
        <f aca="false">IF(W145&lt;&gt;Y145,(IF(N145=0,G145*(INFORMAÇÕES!$Q$70/INFORMAÇÕES!$Q$72),IF(N145="C",G145,0))),0)</f>
        <v>0</v>
      </c>
      <c r="AC145" s="75" t="n">
        <f aca="false">IF(W145&lt;&gt;Y145,(IF(N145=0,G145*INFORMAÇÕES!$U$115,IF(N145="CF",G145,0))),0)</f>
        <v>0</v>
      </c>
      <c r="AD145" s="75" t="n">
        <f aca="false">IF(W145&lt;&gt;Y145,(IF(N145=0,G145*INFORMAÇÕES!$U$116,IF(N145="O",G145,0))),0)</f>
        <v>0</v>
      </c>
      <c r="AE145" s="75" t="n">
        <f aca="false">IF(E145&lt;&gt;0,G145,0)</f>
        <v>0</v>
      </c>
      <c r="AF145" s="75" t="n">
        <f aca="false">IF(W145&lt;&gt;Y145,(IF(N145=0,J145*(INFORMAÇÕES!$Q$89/INFORMAÇÕES!$Q$92),IF(N145="R",J145,0))),0)</f>
        <v>0</v>
      </c>
      <c r="AG145" s="75" t="n">
        <f aca="false">IF(W145&lt;&gt;Y145,(IF(N145=0,J145*(INFORMAÇÕES!$Q$90/INFORMAÇÕES!$Q$92),IF(N145="C",J145,0))),0)</f>
        <v>0</v>
      </c>
      <c r="AH145" s="75" t="n">
        <f aca="false">IF(W145&lt;&gt;Y145,(IF(N145="",J145*INFORMAÇÕES!$U$115,IF(N145="CF",J145,0))),0)</f>
        <v>0</v>
      </c>
      <c r="AI145" s="75" t="n">
        <f aca="false">IF(W145&lt;&gt;Y145,(IF(N145="",J145*INFORMAÇÕES!$U$116,IF(N145="O",J145,0))),0)</f>
        <v>0</v>
      </c>
      <c r="AJ145" s="75" t="n">
        <f aca="false">IF(H145&lt;&gt;0,J145,0)</f>
        <v>0</v>
      </c>
      <c r="AK145" s="75" t="n">
        <f aca="false">IF(K145&lt;&gt;0,L145,0)</f>
        <v>0</v>
      </c>
    </row>
    <row r="146" s="174" customFormat="true" ht="14.25" hidden="false" customHeight="false" outlineLevel="0" collapsed="false">
      <c r="A146" s="159" t="n">
        <v>134</v>
      </c>
      <c r="B146" s="160" t="n">
        <f aca="false">IF('ORÇ.GLOBAL P CAIXA'!$K145="EXEC.",0,'ORÇ.REPROG. P CAIXA'!B146)</f>
        <v>0</v>
      </c>
      <c r="C146" s="161" t="n">
        <f aca="false">IF('ORÇ.GLOBAL P CAIXA'!$K145="EXEC.",0,'ORÇ.REPROG. P CAIXA'!C146)</f>
        <v>0</v>
      </c>
      <c r="D146" s="162" t="n">
        <f aca="false">IF('ORÇ.GLOBAL P CAIXA'!$K145="EXEC.",0,'ORÇ.REPROG. P CAIXA'!D146)</f>
        <v>0</v>
      </c>
      <c r="E146" s="163" t="n">
        <f aca="false">IF('ORÇ.GLOBAL P CAIXA'!$K145="EXEC.",0,'ORÇ.REPROG. P CAIXA'!E146)</f>
        <v>0</v>
      </c>
      <c r="F146" s="163" t="n">
        <f aca="false">IF('ORÇ.GLOBAL P CAIXA'!K145="EXEC.",0,IF('ORÇ.GLOBAL EMPRESA'!G145&gt;0,'ORÇ.GLOBAL EMPRESA'!G145,'ORÇ.GLOBAL P CAIXA'!F145))</f>
        <v>0</v>
      </c>
      <c r="G146" s="163" t="n">
        <f aca="false">IF(E146&lt;&gt;0,ROUND(E146*F146,2),IF(AE146=0,(SUMIF($W$13:$W$1012,B146,$AE$13:$AE$1012)),AE146))</f>
        <v>0</v>
      </c>
      <c r="H146" s="661" t="n">
        <f aca="false">IF('ORÇ.GLOBAL P CAIXA'!K145="EXEC.",0,'ORÇ.REPROG. P CAIXA'!H146)</f>
        <v>0</v>
      </c>
      <c r="I146" s="661" t="n">
        <f aca="false">IF('ORÇ.GLOBAL P CAIXA'!K145="EXEC.",0,'ORÇ.REPROG. P CAIXA'!I146)</f>
        <v>0</v>
      </c>
      <c r="J146" s="163" t="n">
        <f aca="false">IF(H146&lt;&gt;0,ROUND(H146*I146,2),IF(AJ146=0,(SUMIF($W$13:$W$1012,B146,$AJ$13:$AJ$1012)),AJ146))</f>
        <v>0</v>
      </c>
      <c r="K146" s="163" t="n">
        <f aca="false">H146-E146</f>
        <v>0</v>
      </c>
      <c r="L146" s="163" t="n">
        <f aca="false">J146-G146</f>
        <v>0</v>
      </c>
      <c r="M146" s="662" t="str">
        <f aca="false">IF('ORÇ.GLOBAL P CAIXA'!K145="EXEC.","",IF('ORÇ.REPROG. P CAIXA'!M146&gt;0,'ORÇ.REPROG. P CAIXA'!M146,""))</f>
        <v/>
      </c>
      <c r="N146" s="663" t="str">
        <f aca="false">IF('ORÇ.GLOBAL P CAIXA'!K145="EXEC.","",IF('ORÇ.REPROG. P CAIXA'!N146&gt;0,'ORÇ.REPROG. P CAIXA'!N146,""))</f>
        <v/>
      </c>
      <c r="O146" s="166" t="str">
        <f aca="false">IF('ORÇ.GLOBAL P CAIXA'!$K145="EXEC.","",'ORÇ.REPROG. P CAIXA'!O146)</f>
        <v/>
      </c>
      <c r="P146" s="167"/>
      <c r="Q146" s="168" t="str">
        <f aca="false">IF(B146&gt;0,"ok","ocultar")</f>
        <v>ocultar</v>
      </c>
      <c r="R146" s="649"/>
      <c r="S146" s="649"/>
      <c r="T146" s="650"/>
      <c r="V146" s="88"/>
      <c r="W146" s="157" t="n">
        <f aca="false">IF(B146=0,W145,IF(ISNONTEXT(B146)=TRUE(),INT(B146),INT(LEFT(B146,FIND(".",B146)-1))))</f>
        <v>3</v>
      </c>
      <c r="X146" s="157" t="str">
        <f aca="false">IF(X147=1,1,IF(B146&lt;&gt;0,1,IF(C146&lt;&gt;0,1,IF(D146&lt;&gt;0,1,IF(E146&lt;&gt;0,1,"")))))</f>
        <v/>
      </c>
      <c r="Y146" s="157" t="str">
        <f aca="false">IF(W146=0," ",IF(W146&lt;&gt;W145,W146," "))</f>
        <v> </v>
      </c>
      <c r="Z146" s="180"/>
      <c r="AA146" s="75" t="n">
        <f aca="false">IF(W146&lt;&gt;Y146,(IF(N146=0,G146*(INFORMAÇÕES!$Q$69/INFORMAÇÕES!$Q$72),IF(N146="R",G146,0))),0)</f>
        <v>0</v>
      </c>
      <c r="AB146" s="75" t="n">
        <f aca="false">IF(W146&lt;&gt;Y146,(IF(N146=0,G146*(INFORMAÇÕES!$Q$70/INFORMAÇÕES!$Q$72),IF(N146="C",G146,0))),0)</f>
        <v>0</v>
      </c>
      <c r="AC146" s="75" t="n">
        <f aca="false">IF(W146&lt;&gt;Y146,(IF(N146=0,G146*INFORMAÇÕES!$U$115,IF(N146="CF",G146,0))),0)</f>
        <v>0</v>
      </c>
      <c r="AD146" s="75" t="n">
        <f aca="false">IF(W146&lt;&gt;Y146,(IF(N146=0,G146*INFORMAÇÕES!$U$116,IF(N146="O",G146,0))),0)</f>
        <v>0</v>
      </c>
      <c r="AE146" s="75" t="n">
        <f aca="false">IF(E146&lt;&gt;0,G146,0)</f>
        <v>0</v>
      </c>
      <c r="AF146" s="75" t="n">
        <f aca="false">IF(W146&lt;&gt;Y146,(IF(N146=0,J146*(INFORMAÇÕES!$Q$89/INFORMAÇÕES!$Q$92),IF(N146="R",J146,0))),0)</f>
        <v>0</v>
      </c>
      <c r="AG146" s="75" t="n">
        <f aca="false">IF(W146&lt;&gt;Y146,(IF(N146=0,J146*(INFORMAÇÕES!$Q$90/INFORMAÇÕES!$Q$92),IF(N146="C",J146,0))),0)</f>
        <v>0</v>
      </c>
      <c r="AH146" s="75" t="n">
        <f aca="false">IF(W146&lt;&gt;Y146,(IF(N146="",J146*INFORMAÇÕES!$U$115,IF(N146="CF",J146,0))),0)</f>
        <v>0</v>
      </c>
      <c r="AI146" s="75" t="n">
        <f aca="false">IF(W146&lt;&gt;Y146,(IF(N146="",J146*INFORMAÇÕES!$U$116,IF(N146="O",J146,0))),0)</f>
        <v>0</v>
      </c>
      <c r="AJ146" s="75" t="n">
        <f aca="false">IF(H146&lt;&gt;0,J146,0)</f>
        <v>0</v>
      </c>
      <c r="AK146" s="75" t="n">
        <f aca="false">IF(K146&lt;&gt;0,L146,0)</f>
        <v>0</v>
      </c>
    </row>
    <row r="147" s="174" customFormat="true" ht="14.25" hidden="false" customHeight="false" outlineLevel="0" collapsed="false">
      <c r="A147" s="159" t="n">
        <v>135</v>
      </c>
      <c r="B147" s="160" t="n">
        <f aca="false">IF('ORÇ.GLOBAL P CAIXA'!$K146="EXEC.",0,'ORÇ.REPROG. P CAIXA'!B147)</f>
        <v>0</v>
      </c>
      <c r="C147" s="161" t="n">
        <f aca="false">IF('ORÇ.GLOBAL P CAIXA'!$K146="EXEC.",0,'ORÇ.REPROG. P CAIXA'!C147)</f>
        <v>0</v>
      </c>
      <c r="D147" s="162" t="n">
        <f aca="false">IF('ORÇ.GLOBAL P CAIXA'!$K146="EXEC.",0,'ORÇ.REPROG. P CAIXA'!D147)</f>
        <v>0</v>
      </c>
      <c r="E147" s="163" t="n">
        <f aca="false">IF('ORÇ.GLOBAL P CAIXA'!$K146="EXEC.",0,'ORÇ.REPROG. P CAIXA'!E147)</f>
        <v>0</v>
      </c>
      <c r="F147" s="163" t="n">
        <f aca="false">IF('ORÇ.GLOBAL P CAIXA'!K146="EXEC.",0,IF('ORÇ.GLOBAL EMPRESA'!G146&gt;0,'ORÇ.GLOBAL EMPRESA'!G146,'ORÇ.GLOBAL P CAIXA'!F146))</f>
        <v>0</v>
      </c>
      <c r="G147" s="163" t="n">
        <f aca="false">IF(E147&lt;&gt;0,ROUND(E147*F147,2),IF(AE147=0,(SUMIF($W$13:$W$1012,B147,$AE$13:$AE$1012)),AE147))</f>
        <v>0</v>
      </c>
      <c r="H147" s="661" t="n">
        <f aca="false">IF('ORÇ.GLOBAL P CAIXA'!K146="EXEC.",0,'ORÇ.REPROG. P CAIXA'!H147)</f>
        <v>0</v>
      </c>
      <c r="I147" s="661" t="n">
        <f aca="false">IF('ORÇ.GLOBAL P CAIXA'!K146="EXEC.",0,'ORÇ.REPROG. P CAIXA'!I147)</f>
        <v>0</v>
      </c>
      <c r="J147" s="163" t="n">
        <f aca="false">IF(H147&lt;&gt;0,ROUND(H147*I147,2),IF(AJ147=0,(SUMIF($W$13:$W$1012,B147,$AJ$13:$AJ$1012)),AJ147))</f>
        <v>0</v>
      </c>
      <c r="K147" s="163" t="n">
        <f aca="false">H147-E147</f>
        <v>0</v>
      </c>
      <c r="L147" s="163" t="n">
        <f aca="false">J147-G147</f>
        <v>0</v>
      </c>
      <c r="M147" s="662" t="str">
        <f aca="false">IF('ORÇ.GLOBAL P CAIXA'!K146="EXEC.","",IF('ORÇ.REPROG. P CAIXA'!M147&gt;0,'ORÇ.REPROG. P CAIXA'!M147,""))</f>
        <v/>
      </c>
      <c r="N147" s="663" t="str">
        <f aca="false">IF('ORÇ.GLOBAL P CAIXA'!K146="EXEC.","",IF('ORÇ.REPROG. P CAIXA'!N147&gt;0,'ORÇ.REPROG. P CAIXA'!N147,""))</f>
        <v/>
      </c>
      <c r="O147" s="166" t="str">
        <f aca="false">IF('ORÇ.GLOBAL P CAIXA'!$K146="EXEC.","",'ORÇ.REPROG. P CAIXA'!O147)</f>
        <v/>
      </c>
      <c r="P147" s="167"/>
      <c r="Q147" s="168" t="str">
        <f aca="false">IF(B147&gt;0,"ok","ocultar")</f>
        <v>ocultar</v>
      </c>
      <c r="R147" s="649"/>
      <c r="S147" s="649"/>
      <c r="T147" s="650"/>
      <c r="V147" s="88"/>
      <c r="W147" s="157" t="n">
        <f aca="false">IF(B147=0,W146,IF(ISNONTEXT(B147)=TRUE(),INT(B147),INT(LEFT(B147,FIND(".",B147)-1))))</f>
        <v>3</v>
      </c>
      <c r="X147" s="157" t="str">
        <f aca="false">IF(X148=1,1,IF(B147&lt;&gt;0,1,IF(C147&lt;&gt;0,1,IF(D147&lt;&gt;0,1,IF(E147&lt;&gt;0,1,"")))))</f>
        <v/>
      </c>
      <c r="Y147" s="157" t="str">
        <f aca="false">IF(W147=0," ",IF(W147&lt;&gt;W146,W147," "))</f>
        <v> </v>
      </c>
      <c r="Z147" s="180"/>
      <c r="AA147" s="75" t="n">
        <f aca="false">IF(W147&lt;&gt;Y147,(IF(N147=0,G147*(INFORMAÇÕES!$Q$69/INFORMAÇÕES!$Q$72),IF(N147="R",G147,0))),0)</f>
        <v>0</v>
      </c>
      <c r="AB147" s="75" t="n">
        <f aca="false">IF(W147&lt;&gt;Y147,(IF(N147=0,G147*(INFORMAÇÕES!$Q$70/INFORMAÇÕES!$Q$72),IF(N147="C",G147,0))),0)</f>
        <v>0</v>
      </c>
      <c r="AC147" s="75" t="n">
        <f aca="false">IF(W147&lt;&gt;Y147,(IF(N147=0,G147*INFORMAÇÕES!$U$115,IF(N147="CF",G147,0))),0)</f>
        <v>0</v>
      </c>
      <c r="AD147" s="75" t="n">
        <f aca="false">IF(W147&lt;&gt;Y147,(IF(N147=0,G147*INFORMAÇÕES!$U$116,IF(N147="O",G147,0))),0)</f>
        <v>0</v>
      </c>
      <c r="AE147" s="75" t="n">
        <f aca="false">IF(E147&lt;&gt;0,G147,0)</f>
        <v>0</v>
      </c>
      <c r="AF147" s="75" t="n">
        <f aca="false">IF(W147&lt;&gt;Y147,(IF(N147=0,J147*(INFORMAÇÕES!$Q$89/INFORMAÇÕES!$Q$92),IF(N147="R",J147,0))),0)</f>
        <v>0</v>
      </c>
      <c r="AG147" s="75" t="n">
        <f aca="false">IF(W147&lt;&gt;Y147,(IF(N147=0,J147*(INFORMAÇÕES!$Q$90/INFORMAÇÕES!$Q$92),IF(N147="C",J147,0))),0)</f>
        <v>0</v>
      </c>
      <c r="AH147" s="75" t="n">
        <f aca="false">IF(W147&lt;&gt;Y147,(IF(N147="",J147*INFORMAÇÕES!$U$115,IF(N147="CF",J147,0))),0)</f>
        <v>0</v>
      </c>
      <c r="AI147" s="75" t="n">
        <f aca="false">IF(W147&lt;&gt;Y147,(IF(N147="",J147*INFORMAÇÕES!$U$116,IF(N147="O",J147,0))),0)</f>
        <v>0</v>
      </c>
      <c r="AJ147" s="75" t="n">
        <f aca="false">IF(H147&lt;&gt;0,J147,0)</f>
        <v>0</v>
      </c>
      <c r="AK147" s="75" t="n">
        <f aca="false">IF(K147&lt;&gt;0,L147,0)</f>
        <v>0</v>
      </c>
    </row>
    <row r="148" s="174" customFormat="true" ht="14.25" hidden="false" customHeight="false" outlineLevel="0" collapsed="false">
      <c r="A148" s="159" t="n">
        <v>136</v>
      </c>
      <c r="B148" s="160" t="n">
        <f aca="false">IF('ORÇ.GLOBAL P CAIXA'!$K147="EXEC.",0,'ORÇ.REPROG. P CAIXA'!B148)</f>
        <v>0</v>
      </c>
      <c r="C148" s="161" t="n">
        <f aca="false">IF('ORÇ.GLOBAL P CAIXA'!$K147="EXEC.",0,'ORÇ.REPROG. P CAIXA'!C148)</f>
        <v>0</v>
      </c>
      <c r="D148" s="162" t="n">
        <f aca="false">IF('ORÇ.GLOBAL P CAIXA'!$K147="EXEC.",0,'ORÇ.REPROG. P CAIXA'!D148)</f>
        <v>0</v>
      </c>
      <c r="E148" s="163" t="n">
        <f aca="false">IF('ORÇ.GLOBAL P CAIXA'!$K147="EXEC.",0,'ORÇ.REPROG. P CAIXA'!E148)</f>
        <v>0</v>
      </c>
      <c r="F148" s="163" t="n">
        <f aca="false">IF('ORÇ.GLOBAL P CAIXA'!K147="EXEC.",0,IF('ORÇ.GLOBAL EMPRESA'!G147&gt;0,'ORÇ.GLOBAL EMPRESA'!G147,'ORÇ.GLOBAL P CAIXA'!F147))</f>
        <v>0</v>
      </c>
      <c r="G148" s="163" t="n">
        <f aca="false">IF(E148&lt;&gt;0,ROUND(E148*F148,2),IF(AE148=0,(SUMIF($W$13:$W$1012,B148,$AE$13:$AE$1012)),AE148))</f>
        <v>0</v>
      </c>
      <c r="H148" s="661" t="n">
        <f aca="false">IF('ORÇ.GLOBAL P CAIXA'!K147="EXEC.",0,'ORÇ.REPROG. P CAIXA'!H148)</f>
        <v>0</v>
      </c>
      <c r="I148" s="661" t="n">
        <f aca="false">IF('ORÇ.GLOBAL P CAIXA'!K147="EXEC.",0,'ORÇ.REPROG. P CAIXA'!I148)</f>
        <v>0</v>
      </c>
      <c r="J148" s="163" t="n">
        <f aca="false">IF(H148&lt;&gt;0,ROUND(H148*I148,2),IF(AJ148=0,(SUMIF($W$13:$W$1012,B148,$AJ$13:$AJ$1012)),AJ148))</f>
        <v>0</v>
      </c>
      <c r="K148" s="163" t="n">
        <f aca="false">H148-E148</f>
        <v>0</v>
      </c>
      <c r="L148" s="163" t="n">
        <f aca="false">J148-G148</f>
        <v>0</v>
      </c>
      <c r="M148" s="662" t="str">
        <f aca="false">IF('ORÇ.GLOBAL P CAIXA'!K147="EXEC.","",IF('ORÇ.REPROG. P CAIXA'!M148&gt;0,'ORÇ.REPROG. P CAIXA'!M148,""))</f>
        <v/>
      </c>
      <c r="N148" s="663" t="str">
        <f aca="false">IF('ORÇ.GLOBAL P CAIXA'!K147="EXEC.","",IF('ORÇ.REPROG. P CAIXA'!N148&gt;0,'ORÇ.REPROG. P CAIXA'!N148,""))</f>
        <v/>
      </c>
      <c r="O148" s="166" t="str">
        <f aca="false">IF('ORÇ.GLOBAL P CAIXA'!$K147="EXEC.","",'ORÇ.REPROG. P CAIXA'!O148)</f>
        <v/>
      </c>
      <c r="P148" s="167"/>
      <c r="Q148" s="168" t="str">
        <f aca="false">IF(B148&gt;0,"ok","ocultar")</f>
        <v>ocultar</v>
      </c>
      <c r="R148" s="649"/>
      <c r="S148" s="649"/>
      <c r="T148" s="650"/>
      <c r="V148" s="88"/>
      <c r="W148" s="157" t="n">
        <f aca="false">IF(B148=0,W147,IF(ISNONTEXT(B148)=TRUE(),INT(B148),INT(LEFT(B148,FIND(".",B148)-1))))</f>
        <v>3</v>
      </c>
      <c r="X148" s="157" t="str">
        <f aca="false">IF(X149=1,1,IF(B148&lt;&gt;0,1,IF(C148&lt;&gt;0,1,IF(D148&lt;&gt;0,1,IF(E148&lt;&gt;0,1,"")))))</f>
        <v/>
      </c>
      <c r="Y148" s="157" t="str">
        <f aca="false">IF(W148=0," ",IF(W148&lt;&gt;W147,W148," "))</f>
        <v> </v>
      </c>
      <c r="Z148" s="180"/>
      <c r="AA148" s="75" t="n">
        <f aca="false">IF(W148&lt;&gt;Y148,(IF(N148=0,G148*(INFORMAÇÕES!$Q$69/INFORMAÇÕES!$Q$72),IF(N148="R",G148,0))),0)</f>
        <v>0</v>
      </c>
      <c r="AB148" s="75" t="n">
        <f aca="false">IF(W148&lt;&gt;Y148,(IF(N148=0,G148*(INFORMAÇÕES!$Q$70/INFORMAÇÕES!$Q$72),IF(N148="C",G148,0))),0)</f>
        <v>0</v>
      </c>
      <c r="AC148" s="75" t="n">
        <f aca="false">IF(W148&lt;&gt;Y148,(IF(N148=0,G148*INFORMAÇÕES!$U$115,IF(N148="CF",G148,0))),0)</f>
        <v>0</v>
      </c>
      <c r="AD148" s="75" t="n">
        <f aca="false">IF(W148&lt;&gt;Y148,(IF(N148=0,G148*INFORMAÇÕES!$U$116,IF(N148="O",G148,0))),0)</f>
        <v>0</v>
      </c>
      <c r="AE148" s="75" t="n">
        <f aca="false">IF(E148&lt;&gt;0,G148,0)</f>
        <v>0</v>
      </c>
      <c r="AF148" s="75" t="n">
        <f aca="false">IF(W148&lt;&gt;Y148,(IF(N148=0,J148*(INFORMAÇÕES!$Q$89/INFORMAÇÕES!$Q$92),IF(N148="R",J148,0))),0)</f>
        <v>0</v>
      </c>
      <c r="AG148" s="75" t="n">
        <f aca="false">IF(W148&lt;&gt;Y148,(IF(N148=0,J148*(INFORMAÇÕES!$Q$90/INFORMAÇÕES!$Q$92),IF(N148="C",J148,0))),0)</f>
        <v>0</v>
      </c>
      <c r="AH148" s="75" t="n">
        <f aca="false">IF(W148&lt;&gt;Y148,(IF(N148="",J148*INFORMAÇÕES!$U$115,IF(N148="CF",J148,0))),0)</f>
        <v>0</v>
      </c>
      <c r="AI148" s="75" t="n">
        <f aca="false">IF(W148&lt;&gt;Y148,(IF(N148="",J148*INFORMAÇÕES!$U$116,IF(N148="O",J148,0))),0)</f>
        <v>0</v>
      </c>
      <c r="AJ148" s="75" t="n">
        <f aca="false">IF(H148&lt;&gt;0,J148,0)</f>
        <v>0</v>
      </c>
      <c r="AK148" s="75" t="n">
        <f aca="false">IF(K148&lt;&gt;0,L148,0)</f>
        <v>0</v>
      </c>
    </row>
    <row r="149" s="174" customFormat="true" ht="14.25" hidden="false" customHeight="false" outlineLevel="0" collapsed="false">
      <c r="A149" s="159" t="n">
        <v>137</v>
      </c>
      <c r="B149" s="160" t="n">
        <f aca="false">IF('ORÇ.GLOBAL P CAIXA'!$K148="EXEC.",0,'ORÇ.REPROG. P CAIXA'!B149)</f>
        <v>0</v>
      </c>
      <c r="C149" s="161" t="n">
        <f aca="false">IF('ORÇ.GLOBAL P CAIXA'!$K148="EXEC.",0,'ORÇ.REPROG. P CAIXA'!C149)</f>
        <v>0</v>
      </c>
      <c r="D149" s="162" t="n">
        <f aca="false">IF('ORÇ.GLOBAL P CAIXA'!$K148="EXEC.",0,'ORÇ.REPROG. P CAIXA'!D149)</f>
        <v>0</v>
      </c>
      <c r="E149" s="163" t="n">
        <f aca="false">IF('ORÇ.GLOBAL P CAIXA'!$K148="EXEC.",0,'ORÇ.REPROG. P CAIXA'!E149)</f>
        <v>0</v>
      </c>
      <c r="F149" s="163" t="n">
        <f aca="false">IF('ORÇ.GLOBAL P CAIXA'!K148="EXEC.",0,IF('ORÇ.GLOBAL EMPRESA'!G148&gt;0,'ORÇ.GLOBAL EMPRESA'!G148,'ORÇ.GLOBAL P CAIXA'!F148))</f>
        <v>0</v>
      </c>
      <c r="G149" s="163" t="n">
        <f aca="false">IF(E149&lt;&gt;0,ROUND(E149*F149,2),IF(AE149=0,(SUMIF($W$13:$W$1012,B149,$AE$13:$AE$1012)),AE149))</f>
        <v>0</v>
      </c>
      <c r="H149" s="661" t="n">
        <f aca="false">IF('ORÇ.GLOBAL P CAIXA'!K148="EXEC.",0,'ORÇ.REPROG. P CAIXA'!H149)</f>
        <v>0</v>
      </c>
      <c r="I149" s="661" t="n">
        <f aca="false">IF('ORÇ.GLOBAL P CAIXA'!K148="EXEC.",0,'ORÇ.REPROG. P CAIXA'!I149)</f>
        <v>0</v>
      </c>
      <c r="J149" s="163" t="n">
        <f aca="false">IF(H149&lt;&gt;0,ROUND(H149*I149,2),IF(AJ149=0,(SUMIF($W$13:$W$1012,B149,$AJ$13:$AJ$1012)),AJ149))</f>
        <v>0</v>
      </c>
      <c r="K149" s="163" t="n">
        <f aca="false">H149-E149</f>
        <v>0</v>
      </c>
      <c r="L149" s="163" t="n">
        <f aca="false">J149-G149</f>
        <v>0</v>
      </c>
      <c r="M149" s="662" t="str">
        <f aca="false">IF('ORÇ.GLOBAL P CAIXA'!K148="EXEC.","",IF('ORÇ.REPROG. P CAIXA'!M149&gt;0,'ORÇ.REPROG. P CAIXA'!M149,""))</f>
        <v/>
      </c>
      <c r="N149" s="663" t="str">
        <f aca="false">IF('ORÇ.GLOBAL P CAIXA'!K148="EXEC.","",IF('ORÇ.REPROG. P CAIXA'!N149&gt;0,'ORÇ.REPROG. P CAIXA'!N149,""))</f>
        <v/>
      </c>
      <c r="O149" s="166" t="str">
        <f aca="false">IF('ORÇ.GLOBAL P CAIXA'!$K148="EXEC.","",'ORÇ.REPROG. P CAIXA'!O149)</f>
        <v/>
      </c>
      <c r="P149" s="167"/>
      <c r="Q149" s="168" t="str">
        <f aca="false">IF(B149&gt;0,"ok","ocultar")</f>
        <v>ocultar</v>
      </c>
      <c r="R149" s="649"/>
      <c r="S149" s="649"/>
      <c r="T149" s="650"/>
      <c r="V149" s="88"/>
      <c r="W149" s="157" t="n">
        <f aca="false">IF(B149=0,W148,IF(ISNONTEXT(B149)=TRUE(),INT(B149),INT(LEFT(B149,FIND(".",B149)-1))))</f>
        <v>3</v>
      </c>
      <c r="X149" s="157" t="str">
        <f aca="false">IF(X150=1,1,IF(B149&lt;&gt;0,1,IF(C149&lt;&gt;0,1,IF(D149&lt;&gt;0,1,IF(E149&lt;&gt;0,1,"")))))</f>
        <v/>
      </c>
      <c r="Y149" s="157" t="str">
        <f aca="false">IF(W149=0," ",IF(W149&lt;&gt;W148,W149," "))</f>
        <v> </v>
      </c>
      <c r="Z149" s="180"/>
      <c r="AA149" s="75" t="n">
        <f aca="false">IF(W149&lt;&gt;Y149,(IF(N149=0,G149*(INFORMAÇÕES!$Q$69/INFORMAÇÕES!$Q$72),IF(N149="R",G149,0))),0)</f>
        <v>0</v>
      </c>
      <c r="AB149" s="75" t="n">
        <f aca="false">IF(W149&lt;&gt;Y149,(IF(N149=0,G149*(INFORMAÇÕES!$Q$70/INFORMAÇÕES!$Q$72),IF(N149="C",G149,0))),0)</f>
        <v>0</v>
      </c>
      <c r="AC149" s="75" t="n">
        <f aca="false">IF(W149&lt;&gt;Y149,(IF(N149=0,G149*INFORMAÇÕES!$U$115,IF(N149="CF",G149,0))),0)</f>
        <v>0</v>
      </c>
      <c r="AD149" s="75" t="n">
        <f aca="false">IF(W149&lt;&gt;Y149,(IF(N149=0,G149*INFORMAÇÕES!$U$116,IF(N149="O",G149,0))),0)</f>
        <v>0</v>
      </c>
      <c r="AE149" s="75" t="n">
        <f aca="false">IF(E149&lt;&gt;0,G149,0)</f>
        <v>0</v>
      </c>
      <c r="AF149" s="75" t="n">
        <f aca="false">IF(W149&lt;&gt;Y149,(IF(N149=0,J149*(INFORMAÇÕES!$Q$89/INFORMAÇÕES!$Q$92),IF(N149="R",J149,0))),0)</f>
        <v>0</v>
      </c>
      <c r="AG149" s="75" t="n">
        <f aca="false">IF(W149&lt;&gt;Y149,(IF(N149=0,J149*(INFORMAÇÕES!$Q$90/INFORMAÇÕES!$Q$92),IF(N149="C",J149,0))),0)</f>
        <v>0</v>
      </c>
      <c r="AH149" s="75" t="n">
        <f aca="false">IF(W149&lt;&gt;Y149,(IF(N149="",J149*INFORMAÇÕES!$U$115,IF(N149="CF",J149,0))),0)</f>
        <v>0</v>
      </c>
      <c r="AI149" s="75" t="n">
        <f aca="false">IF(W149&lt;&gt;Y149,(IF(N149="",J149*INFORMAÇÕES!$U$116,IF(N149="O",J149,0))),0)</f>
        <v>0</v>
      </c>
      <c r="AJ149" s="75" t="n">
        <f aca="false">IF(H149&lt;&gt;0,J149,0)</f>
        <v>0</v>
      </c>
      <c r="AK149" s="75" t="n">
        <f aca="false">IF(K149&lt;&gt;0,L149,0)</f>
        <v>0</v>
      </c>
    </row>
    <row r="150" s="174" customFormat="true" ht="14.25" hidden="false" customHeight="false" outlineLevel="0" collapsed="false">
      <c r="A150" s="159" t="n">
        <v>138</v>
      </c>
      <c r="B150" s="160" t="n">
        <f aca="false">IF('ORÇ.GLOBAL P CAIXA'!$K149="EXEC.",0,'ORÇ.REPROG. P CAIXA'!B150)</f>
        <v>0</v>
      </c>
      <c r="C150" s="161" t="n">
        <f aca="false">IF('ORÇ.GLOBAL P CAIXA'!$K149="EXEC.",0,'ORÇ.REPROG. P CAIXA'!C150)</f>
        <v>0</v>
      </c>
      <c r="D150" s="162" t="n">
        <f aca="false">IF('ORÇ.GLOBAL P CAIXA'!$K149="EXEC.",0,'ORÇ.REPROG. P CAIXA'!D150)</f>
        <v>0</v>
      </c>
      <c r="E150" s="163" t="n">
        <f aca="false">IF('ORÇ.GLOBAL P CAIXA'!$K149="EXEC.",0,'ORÇ.REPROG. P CAIXA'!E150)</f>
        <v>0</v>
      </c>
      <c r="F150" s="163" t="n">
        <f aca="false">IF('ORÇ.GLOBAL P CAIXA'!K149="EXEC.",0,IF('ORÇ.GLOBAL EMPRESA'!G149&gt;0,'ORÇ.GLOBAL EMPRESA'!G149,'ORÇ.GLOBAL P CAIXA'!F149))</f>
        <v>0</v>
      </c>
      <c r="G150" s="163" t="n">
        <f aca="false">IF(E150&lt;&gt;0,ROUND(E150*F150,2),IF(AE150=0,(SUMIF($W$13:$W$1012,B150,$AE$13:$AE$1012)),AE150))</f>
        <v>0</v>
      </c>
      <c r="H150" s="661" t="n">
        <f aca="false">IF('ORÇ.GLOBAL P CAIXA'!K149="EXEC.",0,'ORÇ.REPROG. P CAIXA'!H150)</f>
        <v>0</v>
      </c>
      <c r="I150" s="661" t="n">
        <f aca="false">IF('ORÇ.GLOBAL P CAIXA'!K149="EXEC.",0,'ORÇ.REPROG. P CAIXA'!I150)</f>
        <v>0</v>
      </c>
      <c r="J150" s="163" t="n">
        <f aca="false">IF(H150&lt;&gt;0,ROUND(H150*I150,2),IF(AJ150=0,(SUMIF($W$13:$W$1012,B150,$AJ$13:$AJ$1012)),AJ150))</f>
        <v>0</v>
      </c>
      <c r="K150" s="163" t="n">
        <f aca="false">H150-E150</f>
        <v>0</v>
      </c>
      <c r="L150" s="163" t="n">
        <f aca="false">J150-G150</f>
        <v>0</v>
      </c>
      <c r="M150" s="662" t="str">
        <f aca="false">IF('ORÇ.GLOBAL P CAIXA'!K149="EXEC.","",IF('ORÇ.REPROG. P CAIXA'!M150&gt;0,'ORÇ.REPROG. P CAIXA'!M150,""))</f>
        <v/>
      </c>
      <c r="N150" s="663" t="str">
        <f aca="false">IF('ORÇ.GLOBAL P CAIXA'!K149="EXEC.","",IF('ORÇ.REPROG. P CAIXA'!N150&gt;0,'ORÇ.REPROG. P CAIXA'!N150,""))</f>
        <v/>
      </c>
      <c r="O150" s="166" t="str">
        <f aca="false">IF('ORÇ.GLOBAL P CAIXA'!$K149="EXEC.","",'ORÇ.REPROG. P CAIXA'!O150)</f>
        <v/>
      </c>
      <c r="P150" s="167"/>
      <c r="Q150" s="168" t="str">
        <f aca="false">IF(B150&gt;0,"ok","ocultar")</f>
        <v>ocultar</v>
      </c>
      <c r="R150" s="649"/>
      <c r="S150" s="649"/>
      <c r="T150" s="650"/>
      <c r="V150" s="88"/>
      <c r="W150" s="157" t="n">
        <f aca="false">IF(B150=0,W149,IF(ISNONTEXT(B150)=TRUE(),INT(B150),INT(LEFT(B150,FIND(".",B150)-1))))</f>
        <v>3</v>
      </c>
      <c r="X150" s="157" t="str">
        <f aca="false">IF(X151=1,1,IF(B150&lt;&gt;0,1,IF(C150&lt;&gt;0,1,IF(D150&lt;&gt;0,1,IF(E150&lt;&gt;0,1,"")))))</f>
        <v/>
      </c>
      <c r="Y150" s="157" t="str">
        <f aca="false">IF(W150=0," ",IF(W150&lt;&gt;W149,W150," "))</f>
        <v> </v>
      </c>
      <c r="Z150" s="180"/>
      <c r="AA150" s="75" t="n">
        <f aca="false">IF(W150&lt;&gt;Y150,(IF(N150=0,G150*(INFORMAÇÕES!$Q$69/INFORMAÇÕES!$Q$72),IF(N150="R",G150,0))),0)</f>
        <v>0</v>
      </c>
      <c r="AB150" s="75" t="n">
        <f aca="false">IF(W150&lt;&gt;Y150,(IF(N150=0,G150*(INFORMAÇÕES!$Q$70/INFORMAÇÕES!$Q$72),IF(N150="C",G150,0))),0)</f>
        <v>0</v>
      </c>
      <c r="AC150" s="75" t="n">
        <f aca="false">IF(W150&lt;&gt;Y150,(IF(N150=0,G150*INFORMAÇÕES!$U$115,IF(N150="CF",G150,0))),0)</f>
        <v>0</v>
      </c>
      <c r="AD150" s="75" t="n">
        <f aca="false">IF(W150&lt;&gt;Y150,(IF(N150=0,G150*INFORMAÇÕES!$U$116,IF(N150="O",G150,0))),0)</f>
        <v>0</v>
      </c>
      <c r="AE150" s="75" t="n">
        <f aca="false">IF(E150&lt;&gt;0,G150,0)</f>
        <v>0</v>
      </c>
      <c r="AF150" s="75" t="n">
        <f aca="false">IF(W150&lt;&gt;Y150,(IF(N150=0,J150*(INFORMAÇÕES!$Q$89/INFORMAÇÕES!$Q$92),IF(N150="R",J150,0))),0)</f>
        <v>0</v>
      </c>
      <c r="AG150" s="75" t="n">
        <f aca="false">IF(W150&lt;&gt;Y150,(IF(N150=0,J150*(INFORMAÇÕES!$Q$90/INFORMAÇÕES!$Q$92),IF(N150="C",J150,0))),0)</f>
        <v>0</v>
      </c>
      <c r="AH150" s="75" t="n">
        <f aca="false">IF(W150&lt;&gt;Y150,(IF(N150="",J150*INFORMAÇÕES!$U$115,IF(N150="CF",J150,0))),0)</f>
        <v>0</v>
      </c>
      <c r="AI150" s="75" t="n">
        <f aca="false">IF(W150&lt;&gt;Y150,(IF(N150="",J150*INFORMAÇÕES!$U$116,IF(N150="O",J150,0))),0)</f>
        <v>0</v>
      </c>
      <c r="AJ150" s="75" t="n">
        <f aca="false">IF(H150&lt;&gt;0,J150,0)</f>
        <v>0</v>
      </c>
      <c r="AK150" s="75" t="n">
        <f aca="false">IF(K150&lt;&gt;0,L150,0)</f>
        <v>0</v>
      </c>
    </row>
    <row r="151" s="174" customFormat="true" ht="14.25" hidden="false" customHeight="false" outlineLevel="0" collapsed="false">
      <c r="A151" s="159" t="n">
        <v>139</v>
      </c>
      <c r="B151" s="160" t="n">
        <f aca="false">IF('ORÇ.GLOBAL P CAIXA'!$K150="EXEC.",0,'ORÇ.REPROG. P CAIXA'!B151)</f>
        <v>0</v>
      </c>
      <c r="C151" s="161" t="n">
        <f aca="false">IF('ORÇ.GLOBAL P CAIXA'!$K150="EXEC.",0,'ORÇ.REPROG. P CAIXA'!C151)</f>
        <v>0</v>
      </c>
      <c r="D151" s="162" t="n">
        <f aca="false">IF('ORÇ.GLOBAL P CAIXA'!$K150="EXEC.",0,'ORÇ.REPROG. P CAIXA'!D151)</f>
        <v>0</v>
      </c>
      <c r="E151" s="163" t="n">
        <f aca="false">IF('ORÇ.GLOBAL P CAIXA'!$K150="EXEC.",0,'ORÇ.REPROG. P CAIXA'!E151)</f>
        <v>0</v>
      </c>
      <c r="F151" s="163" t="n">
        <f aca="false">IF('ORÇ.GLOBAL P CAIXA'!K150="EXEC.",0,IF('ORÇ.GLOBAL EMPRESA'!G150&gt;0,'ORÇ.GLOBAL EMPRESA'!G150,'ORÇ.GLOBAL P CAIXA'!F150))</f>
        <v>0</v>
      </c>
      <c r="G151" s="163" t="n">
        <f aca="false">IF(E151&lt;&gt;0,ROUND(E151*F151,2),IF(AE151=0,(SUMIF($W$13:$W$1012,B151,$AE$13:$AE$1012)),AE151))</f>
        <v>0</v>
      </c>
      <c r="H151" s="661" t="n">
        <f aca="false">IF('ORÇ.GLOBAL P CAIXA'!K150="EXEC.",0,'ORÇ.REPROG. P CAIXA'!H151)</f>
        <v>0</v>
      </c>
      <c r="I151" s="661" t="n">
        <f aca="false">IF('ORÇ.GLOBAL P CAIXA'!K150="EXEC.",0,'ORÇ.REPROG. P CAIXA'!I151)</f>
        <v>0</v>
      </c>
      <c r="J151" s="163" t="n">
        <f aca="false">IF(H151&lt;&gt;0,ROUND(H151*I151,2),IF(AJ151=0,(SUMIF($W$13:$W$1012,B151,$AJ$13:$AJ$1012)),AJ151))</f>
        <v>0</v>
      </c>
      <c r="K151" s="163" t="n">
        <f aca="false">H151-E151</f>
        <v>0</v>
      </c>
      <c r="L151" s="163" t="n">
        <f aca="false">J151-G151</f>
        <v>0</v>
      </c>
      <c r="M151" s="662" t="str">
        <f aca="false">IF('ORÇ.GLOBAL P CAIXA'!K150="EXEC.","",IF('ORÇ.REPROG. P CAIXA'!M151&gt;0,'ORÇ.REPROG. P CAIXA'!M151,""))</f>
        <v/>
      </c>
      <c r="N151" s="663" t="str">
        <f aca="false">IF('ORÇ.GLOBAL P CAIXA'!K150="EXEC.","",IF('ORÇ.REPROG. P CAIXA'!N151&gt;0,'ORÇ.REPROG. P CAIXA'!N151,""))</f>
        <v/>
      </c>
      <c r="O151" s="166" t="str">
        <f aca="false">IF('ORÇ.GLOBAL P CAIXA'!$K150="EXEC.","",'ORÇ.REPROG. P CAIXA'!O151)</f>
        <v/>
      </c>
      <c r="P151" s="167"/>
      <c r="Q151" s="168" t="str">
        <f aca="false">IF(B151&gt;0,"ok","ocultar")</f>
        <v>ocultar</v>
      </c>
      <c r="R151" s="649"/>
      <c r="S151" s="649"/>
      <c r="T151" s="650"/>
      <c r="V151" s="88"/>
      <c r="W151" s="157" t="n">
        <f aca="false">IF(B151=0,W150,IF(ISNONTEXT(B151)=TRUE(),INT(B151),INT(LEFT(B151,FIND(".",B151)-1))))</f>
        <v>3</v>
      </c>
      <c r="X151" s="157" t="str">
        <f aca="false">IF(X152=1,1,IF(B151&lt;&gt;0,1,IF(C151&lt;&gt;0,1,IF(D151&lt;&gt;0,1,IF(E151&lt;&gt;0,1,"")))))</f>
        <v/>
      </c>
      <c r="Y151" s="157" t="str">
        <f aca="false">IF(W151=0," ",IF(W151&lt;&gt;W150,W151," "))</f>
        <v> </v>
      </c>
      <c r="Z151" s="180"/>
      <c r="AA151" s="75" t="n">
        <f aca="false">IF(W151&lt;&gt;Y151,(IF(N151=0,G151*(INFORMAÇÕES!$Q$69/INFORMAÇÕES!$Q$72),IF(N151="R",G151,0))),0)</f>
        <v>0</v>
      </c>
      <c r="AB151" s="75" t="n">
        <f aca="false">IF(W151&lt;&gt;Y151,(IF(N151=0,G151*(INFORMAÇÕES!$Q$70/INFORMAÇÕES!$Q$72),IF(N151="C",G151,0))),0)</f>
        <v>0</v>
      </c>
      <c r="AC151" s="75" t="n">
        <f aca="false">IF(W151&lt;&gt;Y151,(IF(N151=0,G151*INFORMAÇÕES!$U$115,IF(N151="CF",G151,0))),0)</f>
        <v>0</v>
      </c>
      <c r="AD151" s="75" t="n">
        <f aca="false">IF(W151&lt;&gt;Y151,(IF(N151=0,G151*INFORMAÇÕES!$U$116,IF(N151="O",G151,0))),0)</f>
        <v>0</v>
      </c>
      <c r="AE151" s="75" t="n">
        <f aca="false">IF(E151&lt;&gt;0,G151,0)</f>
        <v>0</v>
      </c>
      <c r="AF151" s="75" t="n">
        <f aca="false">IF(W151&lt;&gt;Y151,(IF(N151=0,J151*(INFORMAÇÕES!$Q$89/INFORMAÇÕES!$Q$92),IF(N151="R",J151,0))),0)</f>
        <v>0</v>
      </c>
      <c r="AG151" s="75" t="n">
        <f aca="false">IF(W151&lt;&gt;Y151,(IF(N151=0,J151*(INFORMAÇÕES!$Q$90/INFORMAÇÕES!$Q$92),IF(N151="C",J151,0))),0)</f>
        <v>0</v>
      </c>
      <c r="AH151" s="75" t="n">
        <f aca="false">IF(W151&lt;&gt;Y151,(IF(N151="",J151*INFORMAÇÕES!$U$115,IF(N151="CF",J151,0))),0)</f>
        <v>0</v>
      </c>
      <c r="AI151" s="75" t="n">
        <f aca="false">IF(W151&lt;&gt;Y151,(IF(N151="",J151*INFORMAÇÕES!$U$116,IF(N151="O",J151,0))),0)</f>
        <v>0</v>
      </c>
      <c r="AJ151" s="75" t="n">
        <f aca="false">IF(H151&lt;&gt;0,J151,0)</f>
        <v>0</v>
      </c>
      <c r="AK151" s="75" t="n">
        <f aca="false">IF(K151&lt;&gt;0,L151,0)</f>
        <v>0</v>
      </c>
    </row>
    <row r="152" s="174" customFormat="true" ht="14.25" hidden="false" customHeight="false" outlineLevel="0" collapsed="false">
      <c r="A152" s="159" t="n">
        <v>140</v>
      </c>
      <c r="B152" s="160" t="n">
        <f aca="false">IF('ORÇ.GLOBAL P CAIXA'!$K151="EXEC.",0,'ORÇ.REPROG. P CAIXA'!B152)</f>
        <v>0</v>
      </c>
      <c r="C152" s="161" t="n">
        <f aca="false">IF('ORÇ.GLOBAL P CAIXA'!$K151="EXEC.",0,'ORÇ.REPROG. P CAIXA'!C152)</f>
        <v>0</v>
      </c>
      <c r="D152" s="162" t="n">
        <f aca="false">IF('ORÇ.GLOBAL P CAIXA'!$K151="EXEC.",0,'ORÇ.REPROG. P CAIXA'!D152)</f>
        <v>0</v>
      </c>
      <c r="E152" s="163" t="n">
        <f aca="false">IF('ORÇ.GLOBAL P CAIXA'!$K151="EXEC.",0,'ORÇ.REPROG. P CAIXA'!E152)</f>
        <v>0</v>
      </c>
      <c r="F152" s="163" t="n">
        <f aca="false">IF('ORÇ.GLOBAL P CAIXA'!K151="EXEC.",0,IF('ORÇ.GLOBAL EMPRESA'!G151&gt;0,'ORÇ.GLOBAL EMPRESA'!G151,'ORÇ.GLOBAL P CAIXA'!F151))</f>
        <v>0</v>
      </c>
      <c r="G152" s="163" t="n">
        <f aca="false">IF(E152&lt;&gt;0,ROUND(E152*F152,2),IF(AE152=0,(SUMIF($W$13:$W$1012,B152,$AE$13:$AE$1012)),AE152))</f>
        <v>0</v>
      </c>
      <c r="H152" s="661" t="n">
        <f aca="false">IF('ORÇ.GLOBAL P CAIXA'!K151="EXEC.",0,'ORÇ.REPROG. P CAIXA'!H152)</f>
        <v>0</v>
      </c>
      <c r="I152" s="661" t="n">
        <f aca="false">IF('ORÇ.GLOBAL P CAIXA'!K151="EXEC.",0,'ORÇ.REPROG. P CAIXA'!I152)</f>
        <v>0</v>
      </c>
      <c r="J152" s="163" t="n">
        <f aca="false">IF(H152&lt;&gt;0,ROUND(H152*I152,2),IF(AJ152=0,(SUMIF($W$13:$W$1012,B152,$AJ$13:$AJ$1012)),AJ152))</f>
        <v>0</v>
      </c>
      <c r="K152" s="163" t="n">
        <f aca="false">H152-E152</f>
        <v>0</v>
      </c>
      <c r="L152" s="163" t="n">
        <f aca="false">J152-G152</f>
        <v>0</v>
      </c>
      <c r="M152" s="662" t="str">
        <f aca="false">IF('ORÇ.GLOBAL P CAIXA'!K151="EXEC.","",IF('ORÇ.REPROG. P CAIXA'!M152&gt;0,'ORÇ.REPROG. P CAIXA'!M152,""))</f>
        <v/>
      </c>
      <c r="N152" s="663" t="str">
        <f aca="false">IF('ORÇ.GLOBAL P CAIXA'!K151="EXEC.","",IF('ORÇ.REPROG. P CAIXA'!N152&gt;0,'ORÇ.REPROG. P CAIXA'!N152,""))</f>
        <v/>
      </c>
      <c r="O152" s="166" t="str">
        <f aca="false">IF('ORÇ.GLOBAL P CAIXA'!$K151="EXEC.","",'ORÇ.REPROG. P CAIXA'!O152)</f>
        <v/>
      </c>
      <c r="P152" s="167"/>
      <c r="Q152" s="168" t="str">
        <f aca="false">IF(B152&gt;0,"ok","ocultar")</f>
        <v>ocultar</v>
      </c>
      <c r="R152" s="649"/>
      <c r="S152" s="649"/>
      <c r="T152" s="650"/>
      <c r="V152" s="88"/>
      <c r="W152" s="157" t="n">
        <f aca="false">IF(B152=0,W151,IF(ISNONTEXT(B152)=TRUE(),INT(B152),INT(LEFT(B152,FIND(".",B152)-1))))</f>
        <v>3</v>
      </c>
      <c r="X152" s="157" t="str">
        <f aca="false">IF(X153=1,1,IF(B152&lt;&gt;0,1,IF(C152&lt;&gt;0,1,IF(D152&lt;&gt;0,1,IF(E152&lt;&gt;0,1,"")))))</f>
        <v/>
      </c>
      <c r="Y152" s="157" t="str">
        <f aca="false">IF(W152=0," ",IF(W152&lt;&gt;W151,W152," "))</f>
        <v> </v>
      </c>
      <c r="Z152" s="180"/>
      <c r="AA152" s="75" t="n">
        <f aca="false">IF(W152&lt;&gt;Y152,(IF(N152=0,G152*(INFORMAÇÕES!$Q$69/INFORMAÇÕES!$Q$72),IF(N152="R",G152,0))),0)</f>
        <v>0</v>
      </c>
      <c r="AB152" s="75" t="n">
        <f aca="false">IF(W152&lt;&gt;Y152,(IF(N152=0,G152*(INFORMAÇÕES!$Q$70/INFORMAÇÕES!$Q$72),IF(N152="C",G152,0))),0)</f>
        <v>0</v>
      </c>
      <c r="AC152" s="75" t="n">
        <f aca="false">IF(W152&lt;&gt;Y152,(IF(N152=0,G152*INFORMAÇÕES!$U$115,IF(N152="CF",G152,0))),0)</f>
        <v>0</v>
      </c>
      <c r="AD152" s="75" t="n">
        <f aca="false">IF(W152&lt;&gt;Y152,(IF(N152=0,G152*INFORMAÇÕES!$U$116,IF(N152="O",G152,0))),0)</f>
        <v>0</v>
      </c>
      <c r="AE152" s="75" t="n">
        <f aca="false">IF(E152&lt;&gt;0,G152,0)</f>
        <v>0</v>
      </c>
      <c r="AF152" s="75" t="n">
        <f aca="false">IF(W152&lt;&gt;Y152,(IF(N152=0,J152*(INFORMAÇÕES!$Q$89/INFORMAÇÕES!$Q$92),IF(N152="R",J152,0))),0)</f>
        <v>0</v>
      </c>
      <c r="AG152" s="75" t="n">
        <f aca="false">IF(W152&lt;&gt;Y152,(IF(N152=0,J152*(INFORMAÇÕES!$Q$90/INFORMAÇÕES!$Q$92),IF(N152="C",J152,0))),0)</f>
        <v>0</v>
      </c>
      <c r="AH152" s="75" t="n">
        <f aca="false">IF(W152&lt;&gt;Y152,(IF(N152="",J152*INFORMAÇÕES!$U$115,IF(N152="CF",J152,0))),0)</f>
        <v>0</v>
      </c>
      <c r="AI152" s="75" t="n">
        <f aca="false">IF(W152&lt;&gt;Y152,(IF(N152="",J152*INFORMAÇÕES!$U$116,IF(N152="O",J152,0))),0)</f>
        <v>0</v>
      </c>
      <c r="AJ152" s="75" t="n">
        <f aca="false">IF(H152&lt;&gt;0,J152,0)</f>
        <v>0</v>
      </c>
      <c r="AK152" s="75" t="n">
        <f aca="false">IF(K152&lt;&gt;0,L152,0)</f>
        <v>0</v>
      </c>
    </row>
    <row r="153" s="174" customFormat="true" ht="14.25" hidden="false" customHeight="false" outlineLevel="0" collapsed="false">
      <c r="A153" s="159" t="n">
        <v>141</v>
      </c>
      <c r="B153" s="160" t="n">
        <f aca="false">IF('ORÇ.GLOBAL P CAIXA'!$K152="EXEC.",0,'ORÇ.REPROG. P CAIXA'!B153)</f>
        <v>0</v>
      </c>
      <c r="C153" s="161" t="n">
        <f aca="false">IF('ORÇ.GLOBAL P CAIXA'!$K152="EXEC.",0,'ORÇ.REPROG. P CAIXA'!C153)</f>
        <v>0</v>
      </c>
      <c r="D153" s="162" t="n">
        <f aca="false">IF('ORÇ.GLOBAL P CAIXA'!$K152="EXEC.",0,'ORÇ.REPROG. P CAIXA'!D153)</f>
        <v>0</v>
      </c>
      <c r="E153" s="163" t="n">
        <f aca="false">IF('ORÇ.GLOBAL P CAIXA'!$K152="EXEC.",0,'ORÇ.REPROG. P CAIXA'!E153)</f>
        <v>0</v>
      </c>
      <c r="F153" s="163" t="n">
        <f aca="false">IF('ORÇ.GLOBAL P CAIXA'!K152="EXEC.",0,IF('ORÇ.GLOBAL EMPRESA'!G152&gt;0,'ORÇ.GLOBAL EMPRESA'!G152,'ORÇ.GLOBAL P CAIXA'!F152))</f>
        <v>0</v>
      </c>
      <c r="G153" s="163" t="n">
        <f aca="false">IF(E153&lt;&gt;0,ROUND(E153*F153,2),IF(AE153=0,(SUMIF($W$13:$W$1012,B153,$AE$13:$AE$1012)),AE153))</f>
        <v>0</v>
      </c>
      <c r="H153" s="661" t="n">
        <f aca="false">IF('ORÇ.GLOBAL P CAIXA'!K152="EXEC.",0,'ORÇ.REPROG. P CAIXA'!H153)</f>
        <v>0</v>
      </c>
      <c r="I153" s="661" t="n">
        <f aca="false">IF('ORÇ.GLOBAL P CAIXA'!K152="EXEC.",0,'ORÇ.REPROG. P CAIXA'!I153)</f>
        <v>0</v>
      </c>
      <c r="J153" s="163" t="n">
        <f aca="false">IF(H153&lt;&gt;0,ROUND(H153*I153,2),IF(AJ153=0,(SUMIF($W$13:$W$1012,B153,$AJ$13:$AJ$1012)),AJ153))</f>
        <v>0</v>
      </c>
      <c r="K153" s="163" t="n">
        <f aca="false">H153-E153</f>
        <v>0</v>
      </c>
      <c r="L153" s="163" t="n">
        <f aca="false">J153-G153</f>
        <v>0</v>
      </c>
      <c r="M153" s="662" t="str">
        <f aca="false">IF('ORÇ.GLOBAL P CAIXA'!K152="EXEC.","",IF('ORÇ.REPROG. P CAIXA'!M153&gt;0,'ORÇ.REPROG. P CAIXA'!M153,""))</f>
        <v/>
      </c>
      <c r="N153" s="663" t="str">
        <f aca="false">IF('ORÇ.GLOBAL P CAIXA'!K152="EXEC.","",IF('ORÇ.REPROG. P CAIXA'!N153&gt;0,'ORÇ.REPROG. P CAIXA'!N153,""))</f>
        <v/>
      </c>
      <c r="O153" s="166" t="str">
        <f aca="false">IF('ORÇ.GLOBAL P CAIXA'!$K152="EXEC.","",'ORÇ.REPROG. P CAIXA'!O153)</f>
        <v/>
      </c>
      <c r="P153" s="167"/>
      <c r="Q153" s="168" t="str">
        <f aca="false">IF(B153&gt;0,"ok","ocultar")</f>
        <v>ocultar</v>
      </c>
      <c r="R153" s="649"/>
      <c r="S153" s="649"/>
      <c r="T153" s="650"/>
      <c r="V153" s="88"/>
      <c r="W153" s="157" t="n">
        <f aca="false">IF(B153=0,W152,IF(ISNONTEXT(B153)=TRUE(),INT(B153),INT(LEFT(B153,FIND(".",B153)-1))))</f>
        <v>3</v>
      </c>
      <c r="X153" s="157" t="str">
        <f aca="false">IF(X154=1,1,IF(B153&lt;&gt;0,1,IF(C153&lt;&gt;0,1,IF(D153&lt;&gt;0,1,IF(E153&lt;&gt;0,1,"")))))</f>
        <v/>
      </c>
      <c r="Y153" s="157" t="str">
        <f aca="false">IF(W153=0," ",IF(W153&lt;&gt;W152,W153," "))</f>
        <v> </v>
      </c>
      <c r="Z153" s="180"/>
      <c r="AA153" s="75" t="n">
        <f aca="false">IF(W153&lt;&gt;Y153,(IF(N153=0,G153*(INFORMAÇÕES!$Q$69/INFORMAÇÕES!$Q$72),IF(N153="R",G153,0))),0)</f>
        <v>0</v>
      </c>
      <c r="AB153" s="75" t="n">
        <f aca="false">IF(W153&lt;&gt;Y153,(IF(N153=0,G153*(INFORMAÇÕES!$Q$70/INFORMAÇÕES!$Q$72),IF(N153="C",G153,0))),0)</f>
        <v>0</v>
      </c>
      <c r="AC153" s="75" t="n">
        <f aca="false">IF(W153&lt;&gt;Y153,(IF(N153=0,G153*INFORMAÇÕES!$U$115,IF(N153="CF",G153,0))),0)</f>
        <v>0</v>
      </c>
      <c r="AD153" s="75" t="n">
        <f aca="false">IF(W153&lt;&gt;Y153,(IF(N153=0,G153*INFORMAÇÕES!$U$116,IF(N153="O",G153,0))),0)</f>
        <v>0</v>
      </c>
      <c r="AE153" s="75" t="n">
        <f aca="false">IF(E153&lt;&gt;0,G153,0)</f>
        <v>0</v>
      </c>
      <c r="AF153" s="75" t="n">
        <f aca="false">IF(W153&lt;&gt;Y153,(IF(N153=0,J153*(INFORMAÇÕES!$Q$89/INFORMAÇÕES!$Q$92),IF(N153="R",J153,0))),0)</f>
        <v>0</v>
      </c>
      <c r="AG153" s="75" t="n">
        <f aca="false">IF(W153&lt;&gt;Y153,(IF(N153=0,J153*(INFORMAÇÕES!$Q$90/INFORMAÇÕES!$Q$92),IF(N153="C",J153,0))),0)</f>
        <v>0</v>
      </c>
      <c r="AH153" s="75" t="n">
        <f aca="false">IF(W153&lt;&gt;Y153,(IF(N153="",J153*INFORMAÇÕES!$U$115,IF(N153="CF",J153,0))),0)</f>
        <v>0</v>
      </c>
      <c r="AI153" s="75" t="n">
        <f aca="false">IF(W153&lt;&gt;Y153,(IF(N153="",J153*INFORMAÇÕES!$U$116,IF(N153="O",J153,0))),0)</f>
        <v>0</v>
      </c>
      <c r="AJ153" s="75" t="n">
        <f aca="false">IF(H153&lt;&gt;0,J153,0)</f>
        <v>0</v>
      </c>
      <c r="AK153" s="75" t="n">
        <f aca="false">IF(K153&lt;&gt;0,L153,0)</f>
        <v>0</v>
      </c>
    </row>
    <row r="154" s="174" customFormat="true" ht="14.25" hidden="false" customHeight="false" outlineLevel="0" collapsed="false">
      <c r="A154" s="159" t="n">
        <v>142</v>
      </c>
      <c r="B154" s="160" t="n">
        <f aca="false">IF('ORÇ.GLOBAL P CAIXA'!$K153="EXEC.",0,'ORÇ.REPROG. P CAIXA'!B154)</f>
        <v>0</v>
      </c>
      <c r="C154" s="161" t="n">
        <f aca="false">IF('ORÇ.GLOBAL P CAIXA'!$K153="EXEC.",0,'ORÇ.REPROG. P CAIXA'!C154)</f>
        <v>0</v>
      </c>
      <c r="D154" s="162" t="n">
        <f aca="false">IF('ORÇ.GLOBAL P CAIXA'!$K153="EXEC.",0,'ORÇ.REPROG. P CAIXA'!D154)</f>
        <v>0</v>
      </c>
      <c r="E154" s="163" t="n">
        <f aca="false">IF('ORÇ.GLOBAL P CAIXA'!$K153="EXEC.",0,'ORÇ.REPROG. P CAIXA'!E154)</f>
        <v>0</v>
      </c>
      <c r="F154" s="163" t="n">
        <f aca="false">IF('ORÇ.GLOBAL P CAIXA'!K153="EXEC.",0,IF('ORÇ.GLOBAL EMPRESA'!G153&gt;0,'ORÇ.GLOBAL EMPRESA'!G153,'ORÇ.GLOBAL P CAIXA'!F153))</f>
        <v>0</v>
      </c>
      <c r="G154" s="163" t="n">
        <f aca="false">IF(E154&lt;&gt;0,ROUND(E154*F154,2),IF(AE154=0,(SUMIF($W$13:$W$1012,B154,$AE$13:$AE$1012)),AE154))</f>
        <v>0</v>
      </c>
      <c r="H154" s="661" t="n">
        <f aca="false">IF('ORÇ.GLOBAL P CAIXA'!K153="EXEC.",0,'ORÇ.REPROG. P CAIXA'!H154)</f>
        <v>0</v>
      </c>
      <c r="I154" s="661" t="n">
        <f aca="false">IF('ORÇ.GLOBAL P CAIXA'!K153="EXEC.",0,'ORÇ.REPROG. P CAIXA'!I154)</f>
        <v>0</v>
      </c>
      <c r="J154" s="163" t="n">
        <f aca="false">IF(H154&lt;&gt;0,ROUND(H154*I154,2),IF(AJ154=0,(SUMIF($W$13:$W$1012,B154,$AJ$13:$AJ$1012)),AJ154))</f>
        <v>0</v>
      </c>
      <c r="K154" s="163" t="n">
        <f aca="false">H154-E154</f>
        <v>0</v>
      </c>
      <c r="L154" s="163" t="n">
        <f aca="false">J154-G154</f>
        <v>0</v>
      </c>
      <c r="M154" s="662" t="str">
        <f aca="false">IF('ORÇ.GLOBAL P CAIXA'!K153="EXEC.","",IF('ORÇ.REPROG. P CAIXA'!M154&gt;0,'ORÇ.REPROG. P CAIXA'!M154,""))</f>
        <v/>
      </c>
      <c r="N154" s="663" t="str">
        <f aca="false">IF('ORÇ.GLOBAL P CAIXA'!K153="EXEC.","",IF('ORÇ.REPROG. P CAIXA'!N154&gt;0,'ORÇ.REPROG. P CAIXA'!N154,""))</f>
        <v/>
      </c>
      <c r="O154" s="166" t="str">
        <f aca="false">IF('ORÇ.GLOBAL P CAIXA'!$K153="EXEC.","",'ORÇ.REPROG. P CAIXA'!O154)</f>
        <v/>
      </c>
      <c r="P154" s="167"/>
      <c r="Q154" s="168" t="str">
        <f aca="false">IF(B154&gt;0,"ok","ocultar")</f>
        <v>ocultar</v>
      </c>
      <c r="R154" s="649"/>
      <c r="S154" s="649"/>
      <c r="T154" s="650"/>
      <c r="V154" s="88"/>
      <c r="W154" s="157" t="n">
        <f aca="false">IF(B154=0,W153,IF(ISNONTEXT(B154)=TRUE(),INT(B154),INT(LEFT(B154,FIND(".",B154)-1))))</f>
        <v>3</v>
      </c>
      <c r="X154" s="157" t="str">
        <f aca="false">IF(X155=1,1,IF(B154&lt;&gt;0,1,IF(C154&lt;&gt;0,1,IF(D154&lt;&gt;0,1,IF(E154&lt;&gt;0,1,"")))))</f>
        <v/>
      </c>
      <c r="Y154" s="157" t="str">
        <f aca="false">IF(W154=0," ",IF(W154&lt;&gt;W153,W154," "))</f>
        <v> </v>
      </c>
      <c r="Z154" s="180"/>
      <c r="AA154" s="75" t="n">
        <f aca="false">IF(W154&lt;&gt;Y154,(IF(N154=0,G154*(INFORMAÇÕES!$Q$69/INFORMAÇÕES!$Q$72),IF(N154="R",G154,0))),0)</f>
        <v>0</v>
      </c>
      <c r="AB154" s="75" t="n">
        <f aca="false">IF(W154&lt;&gt;Y154,(IF(N154=0,G154*(INFORMAÇÕES!$Q$70/INFORMAÇÕES!$Q$72),IF(N154="C",G154,0))),0)</f>
        <v>0</v>
      </c>
      <c r="AC154" s="75" t="n">
        <f aca="false">IF(W154&lt;&gt;Y154,(IF(N154=0,G154*INFORMAÇÕES!$U$115,IF(N154="CF",G154,0))),0)</f>
        <v>0</v>
      </c>
      <c r="AD154" s="75" t="n">
        <f aca="false">IF(W154&lt;&gt;Y154,(IF(N154=0,G154*INFORMAÇÕES!$U$116,IF(N154="O",G154,0))),0)</f>
        <v>0</v>
      </c>
      <c r="AE154" s="75" t="n">
        <f aca="false">IF(E154&lt;&gt;0,G154,0)</f>
        <v>0</v>
      </c>
      <c r="AF154" s="75" t="n">
        <f aca="false">IF(W154&lt;&gt;Y154,(IF(N154=0,J154*(INFORMAÇÕES!$Q$89/INFORMAÇÕES!$Q$92),IF(N154="R",J154,0))),0)</f>
        <v>0</v>
      </c>
      <c r="AG154" s="75" t="n">
        <f aca="false">IF(W154&lt;&gt;Y154,(IF(N154=0,J154*(INFORMAÇÕES!$Q$90/INFORMAÇÕES!$Q$92),IF(N154="C",J154,0))),0)</f>
        <v>0</v>
      </c>
      <c r="AH154" s="75" t="n">
        <f aca="false">IF(W154&lt;&gt;Y154,(IF(N154="",J154*INFORMAÇÕES!$U$115,IF(N154="CF",J154,0))),0)</f>
        <v>0</v>
      </c>
      <c r="AI154" s="75" t="n">
        <f aca="false">IF(W154&lt;&gt;Y154,(IF(N154="",J154*INFORMAÇÕES!$U$116,IF(N154="O",J154,0))),0)</f>
        <v>0</v>
      </c>
      <c r="AJ154" s="75" t="n">
        <f aca="false">IF(H154&lt;&gt;0,J154,0)</f>
        <v>0</v>
      </c>
      <c r="AK154" s="75" t="n">
        <f aca="false">IF(K154&lt;&gt;0,L154,0)</f>
        <v>0</v>
      </c>
    </row>
    <row r="155" s="174" customFormat="true" ht="14.25" hidden="false" customHeight="false" outlineLevel="0" collapsed="false">
      <c r="A155" s="159" t="n">
        <v>143</v>
      </c>
      <c r="B155" s="160" t="n">
        <f aca="false">IF('ORÇ.GLOBAL P CAIXA'!$K154="EXEC.",0,'ORÇ.REPROG. P CAIXA'!B155)</f>
        <v>0</v>
      </c>
      <c r="C155" s="161" t="n">
        <f aca="false">IF('ORÇ.GLOBAL P CAIXA'!$K154="EXEC.",0,'ORÇ.REPROG. P CAIXA'!C155)</f>
        <v>0</v>
      </c>
      <c r="D155" s="162" t="n">
        <f aca="false">IF('ORÇ.GLOBAL P CAIXA'!$K154="EXEC.",0,'ORÇ.REPROG. P CAIXA'!D155)</f>
        <v>0</v>
      </c>
      <c r="E155" s="163" t="n">
        <f aca="false">IF('ORÇ.GLOBAL P CAIXA'!$K154="EXEC.",0,'ORÇ.REPROG. P CAIXA'!E155)</f>
        <v>0</v>
      </c>
      <c r="F155" s="163" t="n">
        <f aca="false">IF('ORÇ.GLOBAL P CAIXA'!K154="EXEC.",0,IF('ORÇ.GLOBAL EMPRESA'!G154&gt;0,'ORÇ.GLOBAL EMPRESA'!G154,'ORÇ.GLOBAL P CAIXA'!F154))</f>
        <v>0</v>
      </c>
      <c r="G155" s="163" t="n">
        <f aca="false">IF(E155&lt;&gt;0,ROUND(E155*F155,2),IF(AE155=0,(SUMIF($W$13:$W$1012,B155,$AE$13:$AE$1012)),AE155))</f>
        <v>0</v>
      </c>
      <c r="H155" s="661" t="n">
        <f aca="false">IF('ORÇ.GLOBAL P CAIXA'!K154="EXEC.",0,'ORÇ.REPROG. P CAIXA'!H155)</f>
        <v>0</v>
      </c>
      <c r="I155" s="661" t="n">
        <f aca="false">IF('ORÇ.GLOBAL P CAIXA'!K154="EXEC.",0,'ORÇ.REPROG. P CAIXA'!I155)</f>
        <v>0</v>
      </c>
      <c r="J155" s="163" t="n">
        <f aca="false">IF(H155&lt;&gt;0,ROUND(H155*I155,2),IF(AJ155=0,(SUMIF($W$13:$W$1012,B155,$AJ$13:$AJ$1012)),AJ155))</f>
        <v>0</v>
      </c>
      <c r="K155" s="163" t="n">
        <f aca="false">H155-E155</f>
        <v>0</v>
      </c>
      <c r="L155" s="163" t="n">
        <f aca="false">J155-G155</f>
        <v>0</v>
      </c>
      <c r="M155" s="662" t="str">
        <f aca="false">IF('ORÇ.GLOBAL P CAIXA'!K154="EXEC.","",IF('ORÇ.REPROG. P CAIXA'!M155&gt;0,'ORÇ.REPROG. P CAIXA'!M155,""))</f>
        <v/>
      </c>
      <c r="N155" s="663" t="str">
        <f aca="false">IF('ORÇ.GLOBAL P CAIXA'!K154="EXEC.","",IF('ORÇ.REPROG. P CAIXA'!N155&gt;0,'ORÇ.REPROG. P CAIXA'!N155,""))</f>
        <v/>
      </c>
      <c r="O155" s="166" t="str">
        <f aca="false">IF('ORÇ.GLOBAL P CAIXA'!$K154="EXEC.","",'ORÇ.REPROG. P CAIXA'!O155)</f>
        <v/>
      </c>
      <c r="P155" s="167"/>
      <c r="Q155" s="168" t="str">
        <f aca="false">IF(B155&gt;0,"ok","ocultar")</f>
        <v>ocultar</v>
      </c>
      <c r="R155" s="649"/>
      <c r="S155" s="649"/>
      <c r="T155" s="650"/>
      <c r="V155" s="88"/>
      <c r="W155" s="157" t="n">
        <f aca="false">IF(B155=0,W154,IF(ISNONTEXT(B155)=TRUE(),INT(B155),INT(LEFT(B155,FIND(".",B155)-1))))</f>
        <v>3</v>
      </c>
      <c r="X155" s="157" t="str">
        <f aca="false">IF(X156=1,1,IF(B155&lt;&gt;0,1,IF(C155&lt;&gt;0,1,IF(D155&lt;&gt;0,1,IF(E155&lt;&gt;0,1,"")))))</f>
        <v/>
      </c>
      <c r="Y155" s="157" t="str">
        <f aca="false">IF(W155=0," ",IF(W155&lt;&gt;W154,W155," "))</f>
        <v> </v>
      </c>
      <c r="Z155" s="180"/>
      <c r="AA155" s="75" t="n">
        <f aca="false">IF(W155&lt;&gt;Y155,(IF(N155=0,G155*(INFORMAÇÕES!$Q$69/INFORMAÇÕES!$Q$72),IF(N155="R",G155,0))),0)</f>
        <v>0</v>
      </c>
      <c r="AB155" s="75" t="n">
        <f aca="false">IF(W155&lt;&gt;Y155,(IF(N155=0,G155*(INFORMAÇÕES!$Q$70/INFORMAÇÕES!$Q$72),IF(N155="C",G155,0))),0)</f>
        <v>0</v>
      </c>
      <c r="AC155" s="75" t="n">
        <f aca="false">IF(W155&lt;&gt;Y155,(IF(N155=0,G155*INFORMAÇÕES!$U$115,IF(N155="CF",G155,0))),0)</f>
        <v>0</v>
      </c>
      <c r="AD155" s="75" t="n">
        <f aca="false">IF(W155&lt;&gt;Y155,(IF(N155=0,G155*INFORMAÇÕES!$U$116,IF(N155="O",G155,0))),0)</f>
        <v>0</v>
      </c>
      <c r="AE155" s="75" t="n">
        <f aca="false">IF(E155&lt;&gt;0,G155,0)</f>
        <v>0</v>
      </c>
      <c r="AF155" s="75" t="n">
        <f aca="false">IF(W155&lt;&gt;Y155,(IF(N155=0,J155*(INFORMAÇÕES!$Q$89/INFORMAÇÕES!$Q$92),IF(N155="R",J155,0))),0)</f>
        <v>0</v>
      </c>
      <c r="AG155" s="75" t="n">
        <f aca="false">IF(W155&lt;&gt;Y155,(IF(N155=0,J155*(INFORMAÇÕES!$Q$90/INFORMAÇÕES!$Q$92),IF(N155="C",J155,0))),0)</f>
        <v>0</v>
      </c>
      <c r="AH155" s="75" t="n">
        <f aca="false">IF(W155&lt;&gt;Y155,(IF(N155="",J155*INFORMAÇÕES!$U$115,IF(N155="CF",J155,0))),0)</f>
        <v>0</v>
      </c>
      <c r="AI155" s="75" t="n">
        <f aca="false">IF(W155&lt;&gt;Y155,(IF(N155="",J155*INFORMAÇÕES!$U$116,IF(N155="O",J155,0))),0)</f>
        <v>0</v>
      </c>
      <c r="AJ155" s="75" t="n">
        <f aca="false">IF(H155&lt;&gt;0,J155,0)</f>
        <v>0</v>
      </c>
      <c r="AK155" s="75" t="n">
        <f aca="false">IF(K155&lt;&gt;0,L155,0)</f>
        <v>0</v>
      </c>
    </row>
    <row r="156" s="174" customFormat="true" ht="14.25" hidden="false" customHeight="false" outlineLevel="0" collapsed="false">
      <c r="A156" s="159" t="n">
        <v>144</v>
      </c>
      <c r="B156" s="160" t="n">
        <f aca="false">IF('ORÇ.GLOBAL P CAIXA'!$K155="EXEC.",0,'ORÇ.REPROG. P CAIXA'!B156)</f>
        <v>0</v>
      </c>
      <c r="C156" s="161" t="n">
        <f aca="false">IF('ORÇ.GLOBAL P CAIXA'!$K155="EXEC.",0,'ORÇ.REPROG. P CAIXA'!C156)</f>
        <v>0</v>
      </c>
      <c r="D156" s="162" t="n">
        <f aca="false">IF('ORÇ.GLOBAL P CAIXA'!$K155="EXEC.",0,'ORÇ.REPROG. P CAIXA'!D156)</f>
        <v>0</v>
      </c>
      <c r="E156" s="163" t="n">
        <f aca="false">IF('ORÇ.GLOBAL P CAIXA'!$K155="EXEC.",0,'ORÇ.REPROG. P CAIXA'!E156)</f>
        <v>0</v>
      </c>
      <c r="F156" s="163" t="n">
        <f aca="false">IF('ORÇ.GLOBAL P CAIXA'!K155="EXEC.",0,IF('ORÇ.GLOBAL EMPRESA'!G155&gt;0,'ORÇ.GLOBAL EMPRESA'!G155,'ORÇ.GLOBAL P CAIXA'!F155))</f>
        <v>0</v>
      </c>
      <c r="G156" s="163" t="n">
        <f aca="false">IF(E156&lt;&gt;0,ROUND(E156*F156,2),IF(AE156=0,(SUMIF($W$13:$W$1012,B156,$AE$13:$AE$1012)),AE156))</f>
        <v>0</v>
      </c>
      <c r="H156" s="661" t="n">
        <f aca="false">IF('ORÇ.GLOBAL P CAIXA'!K155="EXEC.",0,'ORÇ.REPROG. P CAIXA'!H156)</f>
        <v>0</v>
      </c>
      <c r="I156" s="661" t="n">
        <f aca="false">IF('ORÇ.GLOBAL P CAIXA'!K155="EXEC.",0,'ORÇ.REPROG. P CAIXA'!I156)</f>
        <v>0</v>
      </c>
      <c r="J156" s="163" t="n">
        <f aca="false">IF(H156&lt;&gt;0,ROUND(H156*I156,2),IF(AJ156=0,(SUMIF($W$13:$W$1012,B156,$AJ$13:$AJ$1012)),AJ156))</f>
        <v>0</v>
      </c>
      <c r="K156" s="163" t="n">
        <f aca="false">H156-E156</f>
        <v>0</v>
      </c>
      <c r="L156" s="163" t="n">
        <f aca="false">J156-G156</f>
        <v>0</v>
      </c>
      <c r="M156" s="662" t="str">
        <f aca="false">IF('ORÇ.GLOBAL P CAIXA'!K155="EXEC.","",IF('ORÇ.REPROG. P CAIXA'!M156&gt;0,'ORÇ.REPROG. P CAIXA'!M156,""))</f>
        <v/>
      </c>
      <c r="N156" s="663" t="str">
        <f aca="false">IF('ORÇ.GLOBAL P CAIXA'!K155="EXEC.","",IF('ORÇ.REPROG. P CAIXA'!N156&gt;0,'ORÇ.REPROG. P CAIXA'!N156,""))</f>
        <v/>
      </c>
      <c r="O156" s="166" t="str">
        <f aca="false">IF('ORÇ.GLOBAL P CAIXA'!$K155="EXEC.","",'ORÇ.REPROG. P CAIXA'!O156)</f>
        <v/>
      </c>
      <c r="P156" s="167"/>
      <c r="Q156" s="168" t="str">
        <f aca="false">IF(B156&gt;0,"ok","ocultar")</f>
        <v>ocultar</v>
      </c>
      <c r="R156" s="649"/>
      <c r="S156" s="649"/>
      <c r="T156" s="650"/>
      <c r="V156" s="88"/>
      <c r="W156" s="157" t="n">
        <f aca="false">IF(B156=0,W155,IF(ISNONTEXT(B156)=TRUE(),INT(B156),INT(LEFT(B156,FIND(".",B156)-1))))</f>
        <v>3</v>
      </c>
      <c r="X156" s="157" t="str">
        <f aca="false">IF(X157=1,1,IF(B156&lt;&gt;0,1,IF(C156&lt;&gt;0,1,IF(D156&lt;&gt;0,1,IF(E156&lt;&gt;0,1,"")))))</f>
        <v/>
      </c>
      <c r="Y156" s="157" t="str">
        <f aca="false">IF(W156=0," ",IF(W156&lt;&gt;W155,W156," "))</f>
        <v> </v>
      </c>
      <c r="Z156" s="180"/>
      <c r="AA156" s="75" t="n">
        <f aca="false">IF(W156&lt;&gt;Y156,(IF(N156=0,G156*(INFORMAÇÕES!$Q$69/INFORMAÇÕES!$Q$72),IF(N156="R",G156,0))),0)</f>
        <v>0</v>
      </c>
      <c r="AB156" s="75" t="n">
        <f aca="false">IF(W156&lt;&gt;Y156,(IF(N156=0,G156*(INFORMAÇÕES!$Q$70/INFORMAÇÕES!$Q$72),IF(N156="C",G156,0))),0)</f>
        <v>0</v>
      </c>
      <c r="AC156" s="75" t="n">
        <f aca="false">IF(W156&lt;&gt;Y156,(IF(N156=0,G156*INFORMAÇÕES!$U$115,IF(N156="CF",G156,0))),0)</f>
        <v>0</v>
      </c>
      <c r="AD156" s="75" t="n">
        <f aca="false">IF(W156&lt;&gt;Y156,(IF(N156=0,G156*INFORMAÇÕES!$U$116,IF(N156="O",G156,0))),0)</f>
        <v>0</v>
      </c>
      <c r="AE156" s="75" t="n">
        <f aca="false">IF(E156&lt;&gt;0,G156,0)</f>
        <v>0</v>
      </c>
      <c r="AF156" s="75" t="n">
        <f aca="false">IF(W156&lt;&gt;Y156,(IF(N156=0,J156*(INFORMAÇÕES!$Q$89/INFORMAÇÕES!$Q$92),IF(N156="R",J156,0))),0)</f>
        <v>0</v>
      </c>
      <c r="AG156" s="75" t="n">
        <f aca="false">IF(W156&lt;&gt;Y156,(IF(N156=0,J156*(INFORMAÇÕES!$Q$90/INFORMAÇÕES!$Q$92),IF(N156="C",J156,0))),0)</f>
        <v>0</v>
      </c>
      <c r="AH156" s="75" t="n">
        <f aca="false">IF(W156&lt;&gt;Y156,(IF(N156="",J156*INFORMAÇÕES!$U$115,IF(N156="CF",J156,0))),0)</f>
        <v>0</v>
      </c>
      <c r="AI156" s="75" t="n">
        <f aca="false">IF(W156&lt;&gt;Y156,(IF(N156="",J156*INFORMAÇÕES!$U$116,IF(N156="O",J156,0))),0)</f>
        <v>0</v>
      </c>
      <c r="AJ156" s="75" t="n">
        <f aca="false">IF(H156&lt;&gt;0,J156,0)</f>
        <v>0</v>
      </c>
      <c r="AK156" s="75" t="n">
        <f aca="false">IF(K156&lt;&gt;0,L156,0)</f>
        <v>0</v>
      </c>
    </row>
    <row r="157" s="174" customFormat="true" ht="14.25" hidden="false" customHeight="false" outlineLevel="0" collapsed="false">
      <c r="A157" s="159" t="n">
        <v>145</v>
      </c>
      <c r="B157" s="160" t="n">
        <f aca="false">IF('ORÇ.GLOBAL P CAIXA'!$K156="EXEC.",0,'ORÇ.REPROG. P CAIXA'!B157)</f>
        <v>0</v>
      </c>
      <c r="C157" s="161" t="n">
        <f aca="false">IF('ORÇ.GLOBAL P CAIXA'!$K156="EXEC.",0,'ORÇ.REPROG. P CAIXA'!C157)</f>
        <v>0</v>
      </c>
      <c r="D157" s="162" t="n">
        <f aca="false">IF('ORÇ.GLOBAL P CAIXA'!$K156="EXEC.",0,'ORÇ.REPROG. P CAIXA'!D157)</f>
        <v>0</v>
      </c>
      <c r="E157" s="163" t="n">
        <f aca="false">IF('ORÇ.GLOBAL P CAIXA'!$K156="EXEC.",0,'ORÇ.REPROG. P CAIXA'!E157)</f>
        <v>0</v>
      </c>
      <c r="F157" s="163" t="n">
        <f aca="false">IF('ORÇ.GLOBAL P CAIXA'!K156="EXEC.",0,IF('ORÇ.GLOBAL EMPRESA'!G156&gt;0,'ORÇ.GLOBAL EMPRESA'!G156,'ORÇ.GLOBAL P CAIXA'!F156))</f>
        <v>0</v>
      </c>
      <c r="G157" s="163" t="n">
        <f aca="false">IF(E157&lt;&gt;0,ROUND(E157*F157,2),IF(AE157=0,(SUMIF($W$13:$W$1012,B157,$AE$13:$AE$1012)),AE157))</f>
        <v>0</v>
      </c>
      <c r="H157" s="661" t="n">
        <f aca="false">IF('ORÇ.GLOBAL P CAIXA'!K156="EXEC.",0,'ORÇ.REPROG. P CAIXA'!H157)</f>
        <v>0</v>
      </c>
      <c r="I157" s="661" t="n">
        <f aca="false">IF('ORÇ.GLOBAL P CAIXA'!K156="EXEC.",0,'ORÇ.REPROG. P CAIXA'!I157)</f>
        <v>0</v>
      </c>
      <c r="J157" s="163" t="n">
        <f aca="false">IF(H157&lt;&gt;0,ROUND(H157*I157,2),IF(AJ157=0,(SUMIF($W$13:$W$1012,B157,$AJ$13:$AJ$1012)),AJ157))</f>
        <v>0</v>
      </c>
      <c r="K157" s="163" t="n">
        <f aca="false">H157-E157</f>
        <v>0</v>
      </c>
      <c r="L157" s="163" t="n">
        <f aca="false">J157-G157</f>
        <v>0</v>
      </c>
      <c r="M157" s="662" t="str">
        <f aca="false">IF('ORÇ.GLOBAL P CAIXA'!K156="EXEC.","",IF('ORÇ.REPROG. P CAIXA'!M157&gt;0,'ORÇ.REPROG. P CAIXA'!M157,""))</f>
        <v/>
      </c>
      <c r="N157" s="663" t="str">
        <f aca="false">IF('ORÇ.GLOBAL P CAIXA'!K156="EXEC.","",IF('ORÇ.REPROG. P CAIXA'!N157&gt;0,'ORÇ.REPROG. P CAIXA'!N157,""))</f>
        <v/>
      </c>
      <c r="O157" s="166" t="str">
        <f aca="false">IF('ORÇ.GLOBAL P CAIXA'!$K156="EXEC.","",'ORÇ.REPROG. P CAIXA'!O157)</f>
        <v/>
      </c>
      <c r="P157" s="167"/>
      <c r="Q157" s="168" t="str">
        <f aca="false">IF(B157&gt;0,"ok","ocultar")</f>
        <v>ocultar</v>
      </c>
      <c r="R157" s="649"/>
      <c r="S157" s="649"/>
      <c r="T157" s="650"/>
      <c r="V157" s="88"/>
      <c r="W157" s="157" t="n">
        <f aca="false">IF(B157=0,W156,IF(ISNONTEXT(B157)=TRUE(),INT(B157),INT(LEFT(B157,FIND(".",B157)-1))))</f>
        <v>3</v>
      </c>
      <c r="X157" s="157" t="str">
        <f aca="false">IF(X158=1,1,IF(B157&lt;&gt;0,1,IF(C157&lt;&gt;0,1,IF(D157&lt;&gt;0,1,IF(E157&lt;&gt;0,1,"")))))</f>
        <v/>
      </c>
      <c r="Y157" s="157" t="str">
        <f aca="false">IF(W157=0," ",IF(W157&lt;&gt;W156,W157," "))</f>
        <v> </v>
      </c>
      <c r="Z157" s="180"/>
      <c r="AA157" s="75" t="n">
        <f aca="false">IF(W157&lt;&gt;Y157,(IF(N157=0,G157*(INFORMAÇÕES!$Q$69/INFORMAÇÕES!$Q$72),IF(N157="R",G157,0))),0)</f>
        <v>0</v>
      </c>
      <c r="AB157" s="75" t="n">
        <f aca="false">IF(W157&lt;&gt;Y157,(IF(N157=0,G157*(INFORMAÇÕES!$Q$70/INFORMAÇÕES!$Q$72),IF(N157="C",G157,0))),0)</f>
        <v>0</v>
      </c>
      <c r="AC157" s="75" t="n">
        <f aca="false">IF(W157&lt;&gt;Y157,(IF(N157=0,G157*INFORMAÇÕES!$U$115,IF(N157="CF",G157,0))),0)</f>
        <v>0</v>
      </c>
      <c r="AD157" s="75" t="n">
        <f aca="false">IF(W157&lt;&gt;Y157,(IF(N157=0,G157*INFORMAÇÕES!$U$116,IF(N157="O",G157,0))),0)</f>
        <v>0</v>
      </c>
      <c r="AE157" s="75" t="n">
        <f aca="false">IF(E157&lt;&gt;0,G157,0)</f>
        <v>0</v>
      </c>
      <c r="AF157" s="75" t="n">
        <f aca="false">IF(W157&lt;&gt;Y157,(IF(N157=0,J157*(INFORMAÇÕES!$Q$89/INFORMAÇÕES!$Q$92),IF(N157="R",J157,0))),0)</f>
        <v>0</v>
      </c>
      <c r="AG157" s="75" t="n">
        <f aca="false">IF(W157&lt;&gt;Y157,(IF(N157=0,J157*(INFORMAÇÕES!$Q$90/INFORMAÇÕES!$Q$92),IF(N157="C",J157,0))),0)</f>
        <v>0</v>
      </c>
      <c r="AH157" s="75" t="n">
        <f aca="false">IF(W157&lt;&gt;Y157,(IF(N157="",J157*INFORMAÇÕES!$U$115,IF(N157="CF",J157,0))),0)</f>
        <v>0</v>
      </c>
      <c r="AI157" s="75" t="n">
        <f aca="false">IF(W157&lt;&gt;Y157,(IF(N157="",J157*INFORMAÇÕES!$U$116,IF(N157="O",J157,0))),0)</f>
        <v>0</v>
      </c>
      <c r="AJ157" s="75" t="n">
        <f aca="false">IF(H157&lt;&gt;0,J157,0)</f>
        <v>0</v>
      </c>
      <c r="AK157" s="75" t="n">
        <f aca="false">IF(K157&lt;&gt;0,L157,0)</f>
        <v>0</v>
      </c>
    </row>
    <row r="158" s="174" customFormat="true" ht="14.25" hidden="false" customHeight="false" outlineLevel="0" collapsed="false">
      <c r="A158" s="159" t="n">
        <v>146</v>
      </c>
      <c r="B158" s="160" t="n">
        <f aca="false">IF('ORÇ.GLOBAL P CAIXA'!$K157="EXEC.",0,'ORÇ.REPROG. P CAIXA'!B158)</f>
        <v>0</v>
      </c>
      <c r="C158" s="161" t="n">
        <f aca="false">IF('ORÇ.GLOBAL P CAIXA'!$K157="EXEC.",0,'ORÇ.REPROG. P CAIXA'!C158)</f>
        <v>0</v>
      </c>
      <c r="D158" s="162" t="n">
        <f aca="false">IF('ORÇ.GLOBAL P CAIXA'!$K157="EXEC.",0,'ORÇ.REPROG. P CAIXA'!D158)</f>
        <v>0</v>
      </c>
      <c r="E158" s="163" t="n">
        <f aca="false">IF('ORÇ.GLOBAL P CAIXA'!$K157="EXEC.",0,'ORÇ.REPROG. P CAIXA'!E158)</f>
        <v>0</v>
      </c>
      <c r="F158" s="163" t="n">
        <f aca="false">IF('ORÇ.GLOBAL P CAIXA'!K157="EXEC.",0,IF('ORÇ.GLOBAL EMPRESA'!G157&gt;0,'ORÇ.GLOBAL EMPRESA'!G157,'ORÇ.GLOBAL P CAIXA'!F157))</f>
        <v>0</v>
      </c>
      <c r="G158" s="163" t="n">
        <f aca="false">IF(E158&lt;&gt;0,ROUND(E158*F158,2),IF(AE158=0,(SUMIF($W$13:$W$1012,B158,$AE$13:$AE$1012)),AE158))</f>
        <v>0</v>
      </c>
      <c r="H158" s="661" t="n">
        <f aca="false">IF('ORÇ.GLOBAL P CAIXA'!K157="EXEC.",0,'ORÇ.REPROG. P CAIXA'!H158)</f>
        <v>0</v>
      </c>
      <c r="I158" s="661" t="n">
        <f aca="false">IF('ORÇ.GLOBAL P CAIXA'!K157="EXEC.",0,'ORÇ.REPROG. P CAIXA'!I158)</f>
        <v>0</v>
      </c>
      <c r="J158" s="163" t="n">
        <f aca="false">IF(H158&lt;&gt;0,ROUND(H158*I158,2),IF(AJ158=0,(SUMIF($W$13:$W$1012,B158,$AJ$13:$AJ$1012)),AJ158))</f>
        <v>0</v>
      </c>
      <c r="K158" s="163" t="n">
        <f aca="false">H158-E158</f>
        <v>0</v>
      </c>
      <c r="L158" s="163" t="n">
        <f aca="false">J158-G158</f>
        <v>0</v>
      </c>
      <c r="M158" s="662" t="str">
        <f aca="false">IF('ORÇ.GLOBAL P CAIXA'!K157="EXEC.","",IF('ORÇ.REPROG. P CAIXA'!M158&gt;0,'ORÇ.REPROG. P CAIXA'!M158,""))</f>
        <v/>
      </c>
      <c r="N158" s="663" t="str">
        <f aca="false">IF('ORÇ.GLOBAL P CAIXA'!K157="EXEC.","",IF('ORÇ.REPROG. P CAIXA'!N158&gt;0,'ORÇ.REPROG. P CAIXA'!N158,""))</f>
        <v/>
      </c>
      <c r="O158" s="166" t="str">
        <f aca="false">IF('ORÇ.GLOBAL P CAIXA'!$K157="EXEC.","",'ORÇ.REPROG. P CAIXA'!O158)</f>
        <v/>
      </c>
      <c r="P158" s="167"/>
      <c r="Q158" s="168" t="str">
        <f aca="false">IF(B158&gt;0,"ok","ocultar")</f>
        <v>ocultar</v>
      </c>
      <c r="R158" s="649"/>
      <c r="S158" s="649"/>
      <c r="T158" s="650"/>
      <c r="V158" s="88"/>
      <c r="W158" s="157" t="n">
        <f aca="false">IF(B158=0,W157,IF(ISNONTEXT(B158)=TRUE(),INT(B158),INT(LEFT(B158,FIND(".",B158)-1))))</f>
        <v>3</v>
      </c>
      <c r="X158" s="157" t="str">
        <f aca="false">IF(X159=1,1,IF(B158&lt;&gt;0,1,IF(C158&lt;&gt;0,1,IF(D158&lt;&gt;0,1,IF(E158&lt;&gt;0,1,"")))))</f>
        <v/>
      </c>
      <c r="Y158" s="157" t="str">
        <f aca="false">IF(W158=0," ",IF(W158&lt;&gt;W157,W158," "))</f>
        <v> </v>
      </c>
      <c r="Z158" s="180"/>
      <c r="AA158" s="75" t="n">
        <f aca="false">IF(W158&lt;&gt;Y158,(IF(N158=0,G158*(INFORMAÇÕES!$Q$69/INFORMAÇÕES!$Q$72),IF(N158="R",G158,0))),0)</f>
        <v>0</v>
      </c>
      <c r="AB158" s="75" t="n">
        <f aca="false">IF(W158&lt;&gt;Y158,(IF(N158=0,G158*(INFORMAÇÕES!$Q$70/INFORMAÇÕES!$Q$72),IF(N158="C",G158,0))),0)</f>
        <v>0</v>
      </c>
      <c r="AC158" s="75" t="n">
        <f aca="false">IF(W158&lt;&gt;Y158,(IF(N158=0,G158*INFORMAÇÕES!$U$115,IF(N158="CF",G158,0))),0)</f>
        <v>0</v>
      </c>
      <c r="AD158" s="75" t="n">
        <f aca="false">IF(W158&lt;&gt;Y158,(IF(N158=0,G158*INFORMAÇÕES!$U$116,IF(N158="O",G158,0))),0)</f>
        <v>0</v>
      </c>
      <c r="AE158" s="75" t="n">
        <f aca="false">IF(E158&lt;&gt;0,G158,0)</f>
        <v>0</v>
      </c>
      <c r="AF158" s="75" t="n">
        <f aca="false">IF(W158&lt;&gt;Y158,(IF(N158=0,J158*(INFORMAÇÕES!$Q$89/INFORMAÇÕES!$Q$92),IF(N158="R",J158,0))),0)</f>
        <v>0</v>
      </c>
      <c r="AG158" s="75" t="n">
        <f aca="false">IF(W158&lt;&gt;Y158,(IF(N158=0,J158*(INFORMAÇÕES!$Q$90/INFORMAÇÕES!$Q$92),IF(N158="C",J158,0))),0)</f>
        <v>0</v>
      </c>
      <c r="AH158" s="75" t="n">
        <f aca="false">IF(W158&lt;&gt;Y158,(IF(N158="",J158*INFORMAÇÕES!$U$115,IF(N158="CF",J158,0))),0)</f>
        <v>0</v>
      </c>
      <c r="AI158" s="75" t="n">
        <f aca="false">IF(W158&lt;&gt;Y158,(IF(N158="",J158*INFORMAÇÕES!$U$116,IF(N158="O",J158,0))),0)</f>
        <v>0</v>
      </c>
      <c r="AJ158" s="75" t="n">
        <f aca="false">IF(H158&lt;&gt;0,J158,0)</f>
        <v>0</v>
      </c>
      <c r="AK158" s="75" t="n">
        <f aca="false">IF(K158&lt;&gt;0,L158,0)</f>
        <v>0</v>
      </c>
    </row>
    <row r="159" s="174" customFormat="true" ht="14.25" hidden="false" customHeight="false" outlineLevel="0" collapsed="false">
      <c r="A159" s="159" t="n">
        <v>147</v>
      </c>
      <c r="B159" s="160" t="n">
        <f aca="false">IF('ORÇ.GLOBAL P CAIXA'!$K158="EXEC.",0,'ORÇ.REPROG. P CAIXA'!B159)</f>
        <v>0</v>
      </c>
      <c r="C159" s="161" t="n">
        <f aca="false">IF('ORÇ.GLOBAL P CAIXA'!$K158="EXEC.",0,'ORÇ.REPROG. P CAIXA'!C159)</f>
        <v>0</v>
      </c>
      <c r="D159" s="162" t="n">
        <f aca="false">IF('ORÇ.GLOBAL P CAIXA'!$K158="EXEC.",0,'ORÇ.REPROG. P CAIXA'!D159)</f>
        <v>0</v>
      </c>
      <c r="E159" s="163" t="n">
        <f aca="false">IF('ORÇ.GLOBAL P CAIXA'!$K158="EXEC.",0,'ORÇ.REPROG. P CAIXA'!E159)</f>
        <v>0</v>
      </c>
      <c r="F159" s="163" t="n">
        <f aca="false">IF('ORÇ.GLOBAL P CAIXA'!K158="EXEC.",0,IF('ORÇ.GLOBAL EMPRESA'!G158&gt;0,'ORÇ.GLOBAL EMPRESA'!G158,'ORÇ.GLOBAL P CAIXA'!F158))</f>
        <v>0</v>
      </c>
      <c r="G159" s="163" t="n">
        <f aca="false">IF(E159&lt;&gt;0,ROUND(E159*F159,2),IF(AE159=0,(SUMIF($W$13:$W$1012,B159,$AE$13:$AE$1012)),AE159))</f>
        <v>0</v>
      </c>
      <c r="H159" s="661" t="n">
        <f aca="false">IF('ORÇ.GLOBAL P CAIXA'!K158="EXEC.",0,'ORÇ.REPROG. P CAIXA'!H159)</f>
        <v>0</v>
      </c>
      <c r="I159" s="661" t="n">
        <f aca="false">IF('ORÇ.GLOBAL P CAIXA'!K158="EXEC.",0,'ORÇ.REPROG. P CAIXA'!I159)</f>
        <v>0</v>
      </c>
      <c r="J159" s="163" t="n">
        <f aca="false">IF(H159&lt;&gt;0,ROUND(H159*I159,2),IF(AJ159=0,(SUMIF($W$13:$W$1012,B159,$AJ$13:$AJ$1012)),AJ159))</f>
        <v>0</v>
      </c>
      <c r="K159" s="163" t="n">
        <f aca="false">H159-E159</f>
        <v>0</v>
      </c>
      <c r="L159" s="163" t="n">
        <f aca="false">J159-G159</f>
        <v>0</v>
      </c>
      <c r="M159" s="662" t="str">
        <f aca="false">IF('ORÇ.GLOBAL P CAIXA'!K158="EXEC.","",IF('ORÇ.REPROG. P CAIXA'!M159&gt;0,'ORÇ.REPROG. P CAIXA'!M159,""))</f>
        <v/>
      </c>
      <c r="N159" s="663" t="str">
        <f aca="false">IF('ORÇ.GLOBAL P CAIXA'!K158="EXEC.","",IF('ORÇ.REPROG. P CAIXA'!N159&gt;0,'ORÇ.REPROG. P CAIXA'!N159,""))</f>
        <v/>
      </c>
      <c r="O159" s="166" t="str">
        <f aca="false">IF('ORÇ.GLOBAL P CAIXA'!$K158="EXEC.","",'ORÇ.REPROG. P CAIXA'!O159)</f>
        <v/>
      </c>
      <c r="P159" s="167"/>
      <c r="Q159" s="168" t="str">
        <f aca="false">IF(B159&gt;0,"ok","ocultar")</f>
        <v>ocultar</v>
      </c>
      <c r="R159" s="649"/>
      <c r="S159" s="649"/>
      <c r="T159" s="650"/>
      <c r="V159" s="88"/>
      <c r="W159" s="157" t="n">
        <f aca="false">IF(B159=0,W158,IF(ISNONTEXT(B159)=TRUE(),INT(B159),INT(LEFT(B159,FIND(".",B159)-1))))</f>
        <v>3</v>
      </c>
      <c r="X159" s="157" t="str">
        <f aca="false">IF(X160=1,1,IF(B159&lt;&gt;0,1,IF(C159&lt;&gt;0,1,IF(D159&lt;&gt;0,1,IF(E159&lt;&gt;0,1,"")))))</f>
        <v/>
      </c>
      <c r="Y159" s="157" t="str">
        <f aca="false">IF(W159=0," ",IF(W159&lt;&gt;W158,W159," "))</f>
        <v> </v>
      </c>
      <c r="Z159" s="180"/>
      <c r="AA159" s="75" t="n">
        <f aca="false">IF(W159&lt;&gt;Y159,(IF(N159=0,G159*(INFORMAÇÕES!$Q$69/INFORMAÇÕES!$Q$72),IF(N159="R",G159,0))),0)</f>
        <v>0</v>
      </c>
      <c r="AB159" s="75" t="n">
        <f aca="false">IF(W159&lt;&gt;Y159,(IF(N159=0,G159*(INFORMAÇÕES!$Q$70/INFORMAÇÕES!$Q$72),IF(N159="C",G159,0))),0)</f>
        <v>0</v>
      </c>
      <c r="AC159" s="75" t="n">
        <f aca="false">IF(W159&lt;&gt;Y159,(IF(N159=0,G159*INFORMAÇÕES!$U$115,IF(N159="CF",G159,0))),0)</f>
        <v>0</v>
      </c>
      <c r="AD159" s="75" t="n">
        <f aca="false">IF(W159&lt;&gt;Y159,(IF(N159=0,G159*INFORMAÇÕES!$U$116,IF(N159="O",G159,0))),0)</f>
        <v>0</v>
      </c>
      <c r="AE159" s="75" t="n">
        <f aca="false">IF(E159&lt;&gt;0,G159,0)</f>
        <v>0</v>
      </c>
      <c r="AF159" s="75" t="n">
        <f aca="false">IF(W159&lt;&gt;Y159,(IF(N159=0,J159*(INFORMAÇÕES!$Q$89/INFORMAÇÕES!$Q$92),IF(N159="R",J159,0))),0)</f>
        <v>0</v>
      </c>
      <c r="AG159" s="75" t="n">
        <f aca="false">IF(W159&lt;&gt;Y159,(IF(N159=0,J159*(INFORMAÇÕES!$Q$90/INFORMAÇÕES!$Q$92),IF(N159="C",J159,0))),0)</f>
        <v>0</v>
      </c>
      <c r="AH159" s="75" t="n">
        <f aca="false">IF(W159&lt;&gt;Y159,(IF(N159="",J159*INFORMAÇÕES!$U$115,IF(N159="CF",J159,0))),0)</f>
        <v>0</v>
      </c>
      <c r="AI159" s="75" t="n">
        <f aca="false">IF(W159&lt;&gt;Y159,(IF(N159="",J159*INFORMAÇÕES!$U$116,IF(N159="O",J159,0))),0)</f>
        <v>0</v>
      </c>
      <c r="AJ159" s="75" t="n">
        <f aca="false">IF(H159&lt;&gt;0,J159,0)</f>
        <v>0</v>
      </c>
      <c r="AK159" s="75" t="n">
        <f aca="false">IF(K159&lt;&gt;0,L159,0)</f>
        <v>0</v>
      </c>
    </row>
    <row r="160" s="174" customFormat="true" ht="14.25" hidden="false" customHeight="false" outlineLevel="0" collapsed="false">
      <c r="A160" s="159" t="n">
        <v>148</v>
      </c>
      <c r="B160" s="160" t="n">
        <f aca="false">IF('ORÇ.GLOBAL P CAIXA'!$K159="EXEC.",0,'ORÇ.REPROG. P CAIXA'!B160)</f>
        <v>0</v>
      </c>
      <c r="C160" s="161" t="n">
        <f aca="false">IF('ORÇ.GLOBAL P CAIXA'!$K159="EXEC.",0,'ORÇ.REPROG. P CAIXA'!C160)</f>
        <v>0</v>
      </c>
      <c r="D160" s="162" t="n">
        <f aca="false">IF('ORÇ.GLOBAL P CAIXA'!$K159="EXEC.",0,'ORÇ.REPROG. P CAIXA'!D160)</f>
        <v>0</v>
      </c>
      <c r="E160" s="163" t="n">
        <f aca="false">IF('ORÇ.GLOBAL P CAIXA'!$K159="EXEC.",0,'ORÇ.REPROG. P CAIXA'!E160)</f>
        <v>0</v>
      </c>
      <c r="F160" s="163" t="n">
        <f aca="false">IF('ORÇ.GLOBAL P CAIXA'!K159="EXEC.",0,IF('ORÇ.GLOBAL EMPRESA'!G159&gt;0,'ORÇ.GLOBAL EMPRESA'!G159,'ORÇ.GLOBAL P CAIXA'!F159))</f>
        <v>0</v>
      </c>
      <c r="G160" s="163" t="n">
        <f aca="false">IF(E160&lt;&gt;0,ROUND(E160*F160,2),IF(AE160=0,(SUMIF($W$13:$W$1012,B160,$AE$13:$AE$1012)),AE160))</f>
        <v>0</v>
      </c>
      <c r="H160" s="661" t="n">
        <f aca="false">IF('ORÇ.GLOBAL P CAIXA'!K159="EXEC.",0,'ORÇ.REPROG. P CAIXA'!H160)</f>
        <v>0</v>
      </c>
      <c r="I160" s="661" t="n">
        <f aca="false">IF('ORÇ.GLOBAL P CAIXA'!K159="EXEC.",0,'ORÇ.REPROG. P CAIXA'!I160)</f>
        <v>0</v>
      </c>
      <c r="J160" s="163" t="n">
        <f aca="false">IF(H160&lt;&gt;0,ROUND(H160*I160,2),IF(AJ160=0,(SUMIF($W$13:$W$1012,B160,$AJ$13:$AJ$1012)),AJ160))</f>
        <v>0</v>
      </c>
      <c r="K160" s="163" t="n">
        <f aca="false">H160-E160</f>
        <v>0</v>
      </c>
      <c r="L160" s="163" t="n">
        <f aca="false">J160-G160</f>
        <v>0</v>
      </c>
      <c r="M160" s="662" t="str">
        <f aca="false">IF('ORÇ.GLOBAL P CAIXA'!K159="EXEC.","",IF('ORÇ.REPROG. P CAIXA'!M160&gt;0,'ORÇ.REPROG. P CAIXA'!M160,""))</f>
        <v/>
      </c>
      <c r="N160" s="663" t="str">
        <f aca="false">IF('ORÇ.GLOBAL P CAIXA'!K159="EXEC.","",IF('ORÇ.REPROG. P CAIXA'!N160&gt;0,'ORÇ.REPROG. P CAIXA'!N160,""))</f>
        <v/>
      </c>
      <c r="O160" s="166" t="str">
        <f aca="false">IF('ORÇ.GLOBAL P CAIXA'!$K159="EXEC.","",'ORÇ.REPROG. P CAIXA'!O160)</f>
        <v/>
      </c>
      <c r="P160" s="167"/>
      <c r="Q160" s="168" t="str">
        <f aca="false">IF(B160&gt;0,"ok","ocultar")</f>
        <v>ocultar</v>
      </c>
      <c r="R160" s="649"/>
      <c r="S160" s="649"/>
      <c r="T160" s="650"/>
      <c r="V160" s="88"/>
      <c r="W160" s="157" t="n">
        <f aca="false">IF(B160=0,W159,IF(ISNONTEXT(B160)=TRUE(),INT(B160),INT(LEFT(B160,FIND(".",B160)-1))))</f>
        <v>3</v>
      </c>
      <c r="X160" s="157" t="str">
        <f aca="false">IF(X161=1,1,IF(B160&lt;&gt;0,1,IF(C160&lt;&gt;0,1,IF(D160&lt;&gt;0,1,IF(E160&lt;&gt;0,1,"")))))</f>
        <v/>
      </c>
      <c r="Y160" s="157" t="str">
        <f aca="false">IF(W160=0," ",IF(W160&lt;&gt;W159,W160," "))</f>
        <v> </v>
      </c>
      <c r="Z160" s="180"/>
      <c r="AA160" s="75" t="n">
        <f aca="false">IF(W160&lt;&gt;Y160,(IF(N160=0,G160*(INFORMAÇÕES!$Q$69/INFORMAÇÕES!$Q$72),IF(N160="R",G160,0))),0)</f>
        <v>0</v>
      </c>
      <c r="AB160" s="75" t="n">
        <f aca="false">IF(W160&lt;&gt;Y160,(IF(N160=0,G160*(INFORMAÇÕES!$Q$70/INFORMAÇÕES!$Q$72),IF(N160="C",G160,0))),0)</f>
        <v>0</v>
      </c>
      <c r="AC160" s="75" t="n">
        <f aca="false">IF(W160&lt;&gt;Y160,(IF(N160=0,G160*INFORMAÇÕES!$U$115,IF(N160="CF",G160,0))),0)</f>
        <v>0</v>
      </c>
      <c r="AD160" s="75" t="n">
        <f aca="false">IF(W160&lt;&gt;Y160,(IF(N160=0,G160*INFORMAÇÕES!$U$116,IF(N160="O",G160,0))),0)</f>
        <v>0</v>
      </c>
      <c r="AE160" s="75" t="n">
        <f aca="false">IF(E160&lt;&gt;0,G160,0)</f>
        <v>0</v>
      </c>
      <c r="AF160" s="75" t="n">
        <f aca="false">IF(W160&lt;&gt;Y160,(IF(N160=0,J160*(INFORMAÇÕES!$Q$89/INFORMAÇÕES!$Q$92),IF(N160="R",J160,0))),0)</f>
        <v>0</v>
      </c>
      <c r="AG160" s="75" t="n">
        <f aca="false">IF(W160&lt;&gt;Y160,(IF(N160=0,J160*(INFORMAÇÕES!$Q$90/INFORMAÇÕES!$Q$92),IF(N160="C",J160,0))),0)</f>
        <v>0</v>
      </c>
      <c r="AH160" s="75" t="n">
        <f aca="false">IF(W160&lt;&gt;Y160,(IF(N160="",J160*INFORMAÇÕES!$U$115,IF(N160="CF",J160,0))),0)</f>
        <v>0</v>
      </c>
      <c r="AI160" s="75" t="n">
        <f aca="false">IF(W160&lt;&gt;Y160,(IF(N160="",J160*INFORMAÇÕES!$U$116,IF(N160="O",J160,0))),0)</f>
        <v>0</v>
      </c>
      <c r="AJ160" s="75" t="n">
        <f aca="false">IF(H160&lt;&gt;0,J160,0)</f>
        <v>0</v>
      </c>
      <c r="AK160" s="75" t="n">
        <f aca="false">IF(K160&lt;&gt;0,L160,0)</f>
        <v>0</v>
      </c>
    </row>
    <row r="161" s="174" customFormat="true" ht="14.25" hidden="false" customHeight="false" outlineLevel="0" collapsed="false">
      <c r="A161" s="159" t="n">
        <v>149</v>
      </c>
      <c r="B161" s="160" t="n">
        <f aca="false">IF('ORÇ.GLOBAL P CAIXA'!$K160="EXEC.",0,'ORÇ.REPROG. P CAIXA'!B161)</f>
        <v>0</v>
      </c>
      <c r="C161" s="161" t="n">
        <f aca="false">IF('ORÇ.GLOBAL P CAIXA'!$K160="EXEC.",0,'ORÇ.REPROG. P CAIXA'!C161)</f>
        <v>0</v>
      </c>
      <c r="D161" s="162" t="n">
        <f aca="false">IF('ORÇ.GLOBAL P CAIXA'!$K160="EXEC.",0,'ORÇ.REPROG. P CAIXA'!D161)</f>
        <v>0</v>
      </c>
      <c r="E161" s="163" t="n">
        <f aca="false">IF('ORÇ.GLOBAL P CAIXA'!$K160="EXEC.",0,'ORÇ.REPROG. P CAIXA'!E161)</f>
        <v>0</v>
      </c>
      <c r="F161" s="163" t="n">
        <f aca="false">IF('ORÇ.GLOBAL P CAIXA'!K160="EXEC.",0,IF('ORÇ.GLOBAL EMPRESA'!G160&gt;0,'ORÇ.GLOBAL EMPRESA'!G160,'ORÇ.GLOBAL P CAIXA'!F160))</f>
        <v>0</v>
      </c>
      <c r="G161" s="163" t="n">
        <f aca="false">IF(E161&lt;&gt;0,ROUND(E161*F161,2),IF(AE161=0,(SUMIF($W$13:$W$1012,B161,$AE$13:$AE$1012)),AE161))</f>
        <v>0</v>
      </c>
      <c r="H161" s="661" t="n">
        <f aca="false">IF('ORÇ.GLOBAL P CAIXA'!K160="EXEC.",0,'ORÇ.REPROG. P CAIXA'!H161)</f>
        <v>0</v>
      </c>
      <c r="I161" s="661" t="n">
        <f aca="false">IF('ORÇ.GLOBAL P CAIXA'!K160="EXEC.",0,'ORÇ.REPROG. P CAIXA'!I161)</f>
        <v>0</v>
      </c>
      <c r="J161" s="163" t="n">
        <f aca="false">IF(H161&lt;&gt;0,ROUND(H161*I161,2),IF(AJ161=0,(SUMIF($W$13:$W$1012,B161,$AJ$13:$AJ$1012)),AJ161))</f>
        <v>0</v>
      </c>
      <c r="K161" s="163" t="n">
        <f aca="false">H161-E161</f>
        <v>0</v>
      </c>
      <c r="L161" s="163" t="n">
        <f aca="false">J161-G161</f>
        <v>0</v>
      </c>
      <c r="M161" s="662" t="str">
        <f aca="false">IF('ORÇ.GLOBAL P CAIXA'!K160="EXEC.","",IF('ORÇ.REPROG. P CAIXA'!M161&gt;0,'ORÇ.REPROG. P CAIXA'!M161,""))</f>
        <v/>
      </c>
      <c r="N161" s="663" t="str">
        <f aca="false">IF('ORÇ.GLOBAL P CAIXA'!K160="EXEC.","",IF('ORÇ.REPROG. P CAIXA'!N161&gt;0,'ORÇ.REPROG. P CAIXA'!N161,""))</f>
        <v/>
      </c>
      <c r="O161" s="166" t="str">
        <f aca="false">IF('ORÇ.GLOBAL P CAIXA'!$K160="EXEC.","",'ORÇ.REPROG. P CAIXA'!O161)</f>
        <v/>
      </c>
      <c r="P161" s="167"/>
      <c r="Q161" s="168" t="str">
        <f aca="false">IF(B161&gt;0,"ok","ocultar")</f>
        <v>ocultar</v>
      </c>
      <c r="R161" s="649"/>
      <c r="S161" s="649"/>
      <c r="T161" s="650"/>
      <c r="V161" s="88"/>
      <c r="W161" s="157" t="n">
        <f aca="false">IF(B161=0,W160,IF(ISNONTEXT(B161)=TRUE(),INT(B161),INT(LEFT(B161,FIND(".",B161)-1))))</f>
        <v>3</v>
      </c>
      <c r="X161" s="157" t="str">
        <f aca="false">IF(X162=1,1,IF(B161&lt;&gt;0,1,IF(C161&lt;&gt;0,1,IF(D161&lt;&gt;0,1,IF(E161&lt;&gt;0,1,"")))))</f>
        <v/>
      </c>
      <c r="Y161" s="157" t="str">
        <f aca="false">IF(W161=0," ",IF(W161&lt;&gt;W160,W161," "))</f>
        <v> </v>
      </c>
      <c r="Z161" s="180"/>
      <c r="AA161" s="75" t="n">
        <f aca="false">IF(W161&lt;&gt;Y161,(IF(N161=0,G161*(INFORMAÇÕES!$Q$69/INFORMAÇÕES!$Q$72),IF(N161="R",G161,0))),0)</f>
        <v>0</v>
      </c>
      <c r="AB161" s="75" t="n">
        <f aca="false">IF(W161&lt;&gt;Y161,(IF(N161=0,G161*(INFORMAÇÕES!$Q$70/INFORMAÇÕES!$Q$72),IF(N161="C",G161,0))),0)</f>
        <v>0</v>
      </c>
      <c r="AC161" s="75" t="n">
        <f aca="false">IF(W161&lt;&gt;Y161,(IF(N161=0,G161*INFORMAÇÕES!$U$115,IF(N161="CF",G161,0))),0)</f>
        <v>0</v>
      </c>
      <c r="AD161" s="75" t="n">
        <f aca="false">IF(W161&lt;&gt;Y161,(IF(N161=0,G161*INFORMAÇÕES!$U$116,IF(N161="O",G161,0))),0)</f>
        <v>0</v>
      </c>
      <c r="AE161" s="75" t="n">
        <f aca="false">IF(E161&lt;&gt;0,G161,0)</f>
        <v>0</v>
      </c>
      <c r="AF161" s="75" t="n">
        <f aca="false">IF(W161&lt;&gt;Y161,(IF(N161=0,J161*(INFORMAÇÕES!$Q$89/INFORMAÇÕES!$Q$92),IF(N161="R",J161,0))),0)</f>
        <v>0</v>
      </c>
      <c r="AG161" s="75" t="n">
        <f aca="false">IF(W161&lt;&gt;Y161,(IF(N161=0,J161*(INFORMAÇÕES!$Q$90/INFORMAÇÕES!$Q$92),IF(N161="C",J161,0))),0)</f>
        <v>0</v>
      </c>
      <c r="AH161" s="75" t="n">
        <f aca="false">IF(W161&lt;&gt;Y161,(IF(N161="",J161*INFORMAÇÕES!$U$115,IF(N161="CF",J161,0))),0)</f>
        <v>0</v>
      </c>
      <c r="AI161" s="75" t="n">
        <f aca="false">IF(W161&lt;&gt;Y161,(IF(N161="",J161*INFORMAÇÕES!$U$116,IF(N161="O",J161,0))),0)</f>
        <v>0</v>
      </c>
      <c r="AJ161" s="75" t="n">
        <f aca="false">IF(H161&lt;&gt;0,J161,0)</f>
        <v>0</v>
      </c>
      <c r="AK161" s="75" t="n">
        <f aca="false">IF(K161&lt;&gt;0,L161,0)</f>
        <v>0</v>
      </c>
    </row>
    <row r="162" s="174" customFormat="true" ht="14.25" hidden="false" customHeight="false" outlineLevel="0" collapsed="false">
      <c r="A162" s="159" t="n">
        <v>150</v>
      </c>
      <c r="B162" s="160" t="n">
        <f aca="false">IF('ORÇ.GLOBAL P CAIXA'!$K161="EXEC.",0,'ORÇ.REPROG. P CAIXA'!B162)</f>
        <v>0</v>
      </c>
      <c r="C162" s="161" t="n">
        <f aca="false">IF('ORÇ.GLOBAL P CAIXA'!$K161="EXEC.",0,'ORÇ.REPROG. P CAIXA'!C162)</f>
        <v>0</v>
      </c>
      <c r="D162" s="162" t="n">
        <f aca="false">IF('ORÇ.GLOBAL P CAIXA'!$K161="EXEC.",0,'ORÇ.REPROG. P CAIXA'!D162)</f>
        <v>0</v>
      </c>
      <c r="E162" s="163" t="n">
        <f aca="false">IF('ORÇ.GLOBAL P CAIXA'!$K161="EXEC.",0,'ORÇ.REPROG. P CAIXA'!E162)</f>
        <v>0</v>
      </c>
      <c r="F162" s="163" t="n">
        <f aca="false">IF('ORÇ.GLOBAL P CAIXA'!K161="EXEC.",0,IF('ORÇ.GLOBAL EMPRESA'!G161&gt;0,'ORÇ.GLOBAL EMPRESA'!G161,'ORÇ.GLOBAL P CAIXA'!F161))</f>
        <v>0</v>
      </c>
      <c r="G162" s="163" t="n">
        <f aca="false">IF(E162&lt;&gt;0,ROUND(E162*F162,2),IF(AE162=0,(SUMIF($W$13:$W$1012,B162,$AE$13:$AE$1012)),AE162))</f>
        <v>0</v>
      </c>
      <c r="H162" s="661" t="n">
        <f aca="false">IF('ORÇ.GLOBAL P CAIXA'!K161="EXEC.",0,'ORÇ.REPROG. P CAIXA'!H162)</f>
        <v>0</v>
      </c>
      <c r="I162" s="661" t="n">
        <f aca="false">IF('ORÇ.GLOBAL P CAIXA'!K161="EXEC.",0,'ORÇ.REPROG. P CAIXA'!I162)</f>
        <v>0</v>
      </c>
      <c r="J162" s="163" t="n">
        <f aca="false">IF(H162&lt;&gt;0,ROUND(H162*I162,2),IF(AJ162=0,(SUMIF($W$13:$W$1012,B162,$AJ$13:$AJ$1012)),AJ162))</f>
        <v>0</v>
      </c>
      <c r="K162" s="163" t="n">
        <f aca="false">H162-E162</f>
        <v>0</v>
      </c>
      <c r="L162" s="163" t="n">
        <f aca="false">J162-G162</f>
        <v>0</v>
      </c>
      <c r="M162" s="662" t="str">
        <f aca="false">IF('ORÇ.GLOBAL P CAIXA'!K161="EXEC.","",IF('ORÇ.REPROG. P CAIXA'!M162&gt;0,'ORÇ.REPROG. P CAIXA'!M162,""))</f>
        <v/>
      </c>
      <c r="N162" s="663" t="str">
        <f aca="false">IF('ORÇ.GLOBAL P CAIXA'!K161="EXEC.","",IF('ORÇ.REPROG. P CAIXA'!N162&gt;0,'ORÇ.REPROG. P CAIXA'!N162,""))</f>
        <v/>
      </c>
      <c r="O162" s="166" t="str">
        <f aca="false">IF('ORÇ.GLOBAL P CAIXA'!$K161="EXEC.","",'ORÇ.REPROG. P CAIXA'!O162)</f>
        <v/>
      </c>
      <c r="P162" s="167"/>
      <c r="Q162" s="168" t="str">
        <f aca="false">IF(B162&gt;0,"ok","ocultar")</f>
        <v>ocultar</v>
      </c>
      <c r="R162" s="649"/>
      <c r="S162" s="649"/>
      <c r="T162" s="650"/>
      <c r="V162" s="88"/>
      <c r="W162" s="157" t="n">
        <f aca="false">IF(B162=0,W161,IF(ISNONTEXT(B162)=TRUE(),INT(B162),INT(LEFT(B162,FIND(".",B162)-1))))</f>
        <v>3</v>
      </c>
      <c r="X162" s="157" t="str">
        <f aca="false">IF(X163=1,1,IF(B162&lt;&gt;0,1,IF(C162&lt;&gt;0,1,IF(D162&lt;&gt;0,1,IF(E162&lt;&gt;0,1,"")))))</f>
        <v/>
      </c>
      <c r="Y162" s="157" t="str">
        <f aca="false">IF(W162=0," ",IF(W162&lt;&gt;W161,W162," "))</f>
        <v> </v>
      </c>
      <c r="Z162" s="180"/>
      <c r="AA162" s="75" t="n">
        <f aca="false">IF(W162&lt;&gt;Y162,(IF(N162=0,G162*(INFORMAÇÕES!$Q$69/INFORMAÇÕES!$Q$72),IF(N162="R",G162,0))),0)</f>
        <v>0</v>
      </c>
      <c r="AB162" s="75" t="n">
        <f aca="false">IF(W162&lt;&gt;Y162,(IF(N162=0,G162*(INFORMAÇÕES!$Q$70/INFORMAÇÕES!$Q$72),IF(N162="C",G162,0))),0)</f>
        <v>0</v>
      </c>
      <c r="AC162" s="75" t="n">
        <f aca="false">IF(W162&lt;&gt;Y162,(IF(N162=0,G162*INFORMAÇÕES!$U$115,IF(N162="CF",G162,0))),0)</f>
        <v>0</v>
      </c>
      <c r="AD162" s="75" t="n">
        <f aca="false">IF(W162&lt;&gt;Y162,(IF(N162=0,G162*INFORMAÇÕES!$U$116,IF(N162="O",G162,0))),0)</f>
        <v>0</v>
      </c>
      <c r="AE162" s="75" t="n">
        <f aca="false">IF(E162&lt;&gt;0,G162,0)</f>
        <v>0</v>
      </c>
      <c r="AF162" s="75" t="n">
        <f aca="false">IF(W162&lt;&gt;Y162,(IF(N162=0,J162*(INFORMAÇÕES!$Q$89/INFORMAÇÕES!$Q$92),IF(N162="R",J162,0))),0)</f>
        <v>0</v>
      </c>
      <c r="AG162" s="75" t="n">
        <f aca="false">IF(W162&lt;&gt;Y162,(IF(N162=0,J162*(INFORMAÇÕES!$Q$90/INFORMAÇÕES!$Q$92),IF(N162="C",J162,0))),0)</f>
        <v>0</v>
      </c>
      <c r="AH162" s="75" t="n">
        <f aca="false">IF(W162&lt;&gt;Y162,(IF(N162="",J162*INFORMAÇÕES!$U$115,IF(N162="CF",J162,0))),0)</f>
        <v>0</v>
      </c>
      <c r="AI162" s="75" t="n">
        <f aca="false">IF(W162&lt;&gt;Y162,(IF(N162="",J162*INFORMAÇÕES!$U$116,IF(N162="O",J162,0))),0)</f>
        <v>0</v>
      </c>
      <c r="AJ162" s="75" t="n">
        <f aca="false">IF(H162&lt;&gt;0,J162,0)</f>
        <v>0</v>
      </c>
      <c r="AK162" s="75" t="n">
        <f aca="false">IF(K162&lt;&gt;0,L162,0)</f>
        <v>0</v>
      </c>
    </row>
    <row r="163" s="174" customFormat="true" ht="14.25" hidden="false" customHeight="false" outlineLevel="0" collapsed="false">
      <c r="A163" s="159" t="n">
        <v>151</v>
      </c>
      <c r="B163" s="160" t="n">
        <f aca="false">IF('ORÇ.GLOBAL P CAIXA'!$K162="EXEC.",0,'ORÇ.REPROG. P CAIXA'!B163)</f>
        <v>0</v>
      </c>
      <c r="C163" s="161" t="n">
        <f aca="false">IF('ORÇ.GLOBAL P CAIXA'!$K162="EXEC.",0,'ORÇ.REPROG. P CAIXA'!C163)</f>
        <v>0</v>
      </c>
      <c r="D163" s="162" t="n">
        <f aca="false">IF('ORÇ.GLOBAL P CAIXA'!$K162="EXEC.",0,'ORÇ.REPROG. P CAIXA'!D163)</f>
        <v>0</v>
      </c>
      <c r="E163" s="163" t="n">
        <f aca="false">IF('ORÇ.GLOBAL P CAIXA'!$K162="EXEC.",0,'ORÇ.REPROG. P CAIXA'!E163)</f>
        <v>0</v>
      </c>
      <c r="F163" s="163" t="n">
        <f aca="false">IF('ORÇ.GLOBAL P CAIXA'!K162="EXEC.",0,IF('ORÇ.GLOBAL EMPRESA'!G162&gt;0,'ORÇ.GLOBAL EMPRESA'!G162,'ORÇ.GLOBAL P CAIXA'!F162))</f>
        <v>0</v>
      </c>
      <c r="G163" s="163" t="n">
        <f aca="false">IF(E163&lt;&gt;0,ROUND(E163*F163,2),IF(AE163=0,(SUMIF($W$13:$W$1012,B163,$AE$13:$AE$1012)),AE163))</f>
        <v>0</v>
      </c>
      <c r="H163" s="661" t="n">
        <f aca="false">IF('ORÇ.GLOBAL P CAIXA'!K162="EXEC.",0,'ORÇ.REPROG. P CAIXA'!H163)</f>
        <v>0</v>
      </c>
      <c r="I163" s="661" t="n">
        <f aca="false">IF('ORÇ.GLOBAL P CAIXA'!K162="EXEC.",0,'ORÇ.REPROG. P CAIXA'!I163)</f>
        <v>0</v>
      </c>
      <c r="J163" s="163" t="n">
        <f aca="false">IF(H163&lt;&gt;0,ROUND(H163*I163,2),IF(AJ163=0,(SUMIF($W$13:$W$1012,B163,$AJ$13:$AJ$1012)),AJ163))</f>
        <v>0</v>
      </c>
      <c r="K163" s="163" t="n">
        <f aca="false">H163-E163</f>
        <v>0</v>
      </c>
      <c r="L163" s="163" t="n">
        <f aca="false">J163-G163</f>
        <v>0</v>
      </c>
      <c r="M163" s="662" t="str">
        <f aca="false">IF('ORÇ.GLOBAL P CAIXA'!K162="EXEC.","",IF('ORÇ.REPROG. P CAIXA'!M163&gt;0,'ORÇ.REPROG. P CAIXA'!M163,""))</f>
        <v/>
      </c>
      <c r="N163" s="663" t="str">
        <f aca="false">IF('ORÇ.GLOBAL P CAIXA'!K162="EXEC.","",IF('ORÇ.REPROG. P CAIXA'!N163&gt;0,'ORÇ.REPROG. P CAIXA'!N163,""))</f>
        <v/>
      </c>
      <c r="O163" s="166" t="str">
        <f aca="false">IF('ORÇ.GLOBAL P CAIXA'!$K162="EXEC.","",'ORÇ.REPROG. P CAIXA'!O163)</f>
        <v/>
      </c>
      <c r="P163" s="167"/>
      <c r="Q163" s="168" t="str">
        <f aca="false">IF(B163&gt;0,"ok","ocultar")</f>
        <v>ocultar</v>
      </c>
      <c r="R163" s="649"/>
      <c r="S163" s="649"/>
      <c r="T163" s="650"/>
      <c r="V163" s="88"/>
      <c r="W163" s="157" t="n">
        <f aca="false">IF(B163=0,W162,IF(ISNONTEXT(B163)=TRUE(),INT(B163),INT(LEFT(B163,FIND(".",B163)-1))))</f>
        <v>3</v>
      </c>
      <c r="X163" s="157" t="str">
        <f aca="false">IF(X164=1,1,IF(B163&lt;&gt;0,1,IF(C163&lt;&gt;0,1,IF(D163&lt;&gt;0,1,IF(E163&lt;&gt;0,1,"")))))</f>
        <v/>
      </c>
      <c r="Y163" s="157" t="str">
        <f aca="false">IF(W163=0," ",IF(W163&lt;&gt;W162,W163," "))</f>
        <v> </v>
      </c>
      <c r="Z163" s="180"/>
      <c r="AA163" s="75" t="n">
        <f aca="false">IF(W163&lt;&gt;Y163,(IF(N163=0,G163*(INFORMAÇÕES!$Q$69/INFORMAÇÕES!$Q$72),IF(N163="R",G163,0))),0)</f>
        <v>0</v>
      </c>
      <c r="AB163" s="75" t="n">
        <f aca="false">IF(W163&lt;&gt;Y163,(IF(N163=0,G163*(INFORMAÇÕES!$Q$70/INFORMAÇÕES!$Q$72),IF(N163="C",G163,0))),0)</f>
        <v>0</v>
      </c>
      <c r="AC163" s="75" t="n">
        <f aca="false">IF(W163&lt;&gt;Y163,(IF(N163=0,G163*INFORMAÇÕES!$U$115,IF(N163="CF",G163,0))),0)</f>
        <v>0</v>
      </c>
      <c r="AD163" s="75" t="n">
        <f aca="false">IF(W163&lt;&gt;Y163,(IF(N163=0,G163*INFORMAÇÕES!$U$116,IF(N163="O",G163,0))),0)</f>
        <v>0</v>
      </c>
      <c r="AE163" s="75" t="n">
        <f aca="false">IF(E163&lt;&gt;0,G163,0)</f>
        <v>0</v>
      </c>
      <c r="AF163" s="75" t="n">
        <f aca="false">IF(W163&lt;&gt;Y163,(IF(N163=0,J163*(INFORMAÇÕES!$Q$89/INFORMAÇÕES!$Q$92),IF(N163="R",J163,0))),0)</f>
        <v>0</v>
      </c>
      <c r="AG163" s="75" t="n">
        <f aca="false">IF(W163&lt;&gt;Y163,(IF(N163=0,J163*(INFORMAÇÕES!$Q$90/INFORMAÇÕES!$Q$92),IF(N163="C",J163,0))),0)</f>
        <v>0</v>
      </c>
      <c r="AH163" s="75" t="n">
        <f aca="false">IF(W163&lt;&gt;Y163,(IF(N163="",J163*INFORMAÇÕES!$U$115,IF(N163="CF",J163,0))),0)</f>
        <v>0</v>
      </c>
      <c r="AI163" s="75" t="n">
        <f aca="false">IF(W163&lt;&gt;Y163,(IF(N163="",J163*INFORMAÇÕES!$U$116,IF(N163="O",J163,0))),0)</f>
        <v>0</v>
      </c>
      <c r="AJ163" s="75" t="n">
        <f aca="false">IF(H163&lt;&gt;0,J163,0)</f>
        <v>0</v>
      </c>
      <c r="AK163" s="75" t="n">
        <f aca="false">IF(K163&lt;&gt;0,L163,0)</f>
        <v>0</v>
      </c>
    </row>
    <row r="164" s="174" customFormat="true" ht="14.25" hidden="false" customHeight="false" outlineLevel="0" collapsed="false">
      <c r="A164" s="159" t="n">
        <v>152</v>
      </c>
      <c r="B164" s="160" t="n">
        <f aca="false">IF('ORÇ.GLOBAL P CAIXA'!$K163="EXEC.",0,'ORÇ.REPROG. P CAIXA'!B164)</f>
        <v>0</v>
      </c>
      <c r="C164" s="161" t="n">
        <f aca="false">IF('ORÇ.GLOBAL P CAIXA'!$K163="EXEC.",0,'ORÇ.REPROG. P CAIXA'!C164)</f>
        <v>0</v>
      </c>
      <c r="D164" s="162" t="n">
        <f aca="false">IF('ORÇ.GLOBAL P CAIXA'!$K163="EXEC.",0,'ORÇ.REPROG. P CAIXA'!D164)</f>
        <v>0</v>
      </c>
      <c r="E164" s="163" t="n">
        <f aca="false">IF('ORÇ.GLOBAL P CAIXA'!$K163="EXEC.",0,'ORÇ.REPROG. P CAIXA'!E164)</f>
        <v>0</v>
      </c>
      <c r="F164" s="163" t="n">
        <f aca="false">IF('ORÇ.GLOBAL P CAIXA'!K163="EXEC.",0,IF('ORÇ.GLOBAL EMPRESA'!G163&gt;0,'ORÇ.GLOBAL EMPRESA'!G163,'ORÇ.GLOBAL P CAIXA'!F163))</f>
        <v>0</v>
      </c>
      <c r="G164" s="163" t="n">
        <f aca="false">IF(E164&lt;&gt;0,ROUND(E164*F164,2),IF(AE164=0,(SUMIF($W$13:$W$1012,B164,$AE$13:$AE$1012)),AE164))</f>
        <v>0</v>
      </c>
      <c r="H164" s="661" t="n">
        <f aca="false">IF('ORÇ.GLOBAL P CAIXA'!K163="EXEC.",0,'ORÇ.REPROG. P CAIXA'!H164)</f>
        <v>0</v>
      </c>
      <c r="I164" s="661" t="n">
        <f aca="false">IF('ORÇ.GLOBAL P CAIXA'!K163="EXEC.",0,'ORÇ.REPROG. P CAIXA'!I164)</f>
        <v>0</v>
      </c>
      <c r="J164" s="163" t="n">
        <f aca="false">IF(H164&lt;&gt;0,ROUND(H164*I164,2),IF(AJ164=0,(SUMIF($W$13:$W$1012,B164,$AJ$13:$AJ$1012)),AJ164))</f>
        <v>0</v>
      </c>
      <c r="K164" s="163" t="n">
        <f aca="false">H164-E164</f>
        <v>0</v>
      </c>
      <c r="L164" s="163" t="n">
        <f aca="false">J164-G164</f>
        <v>0</v>
      </c>
      <c r="M164" s="662" t="str">
        <f aca="false">IF('ORÇ.GLOBAL P CAIXA'!K163="EXEC.","",IF('ORÇ.REPROG. P CAIXA'!M164&gt;0,'ORÇ.REPROG. P CAIXA'!M164,""))</f>
        <v/>
      </c>
      <c r="N164" s="663" t="str">
        <f aca="false">IF('ORÇ.GLOBAL P CAIXA'!K163="EXEC.","",IF('ORÇ.REPROG. P CAIXA'!N164&gt;0,'ORÇ.REPROG. P CAIXA'!N164,""))</f>
        <v/>
      </c>
      <c r="O164" s="166" t="str">
        <f aca="false">IF('ORÇ.GLOBAL P CAIXA'!$K163="EXEC.","",'ORÇ.REPROG. P CAIXA'!O164)</f>
        <v/>
      </c>
      <c r="P164" s="167"/>
      <c r="Q164" s="168" t="str">
        <f aca="false">IF(B164&gt;0,"ok","ocultar")</f>
        <v>ocultar</v>
      </c>
      <c r="R164" s="649"/>
      <c r="S164" s="649"/>
      <c r="T164" s="650"/>
      <c r="V164" s="88"/>
      <c r="W164" s="157" t="n">
        <f aca="false">IF(B164=0,W163,IF(ISNONTEXT(B164)=TRUE(),INT(B164),INT(LEFT(B164,FIND(".",B164)-1))))</f>
        <v>3</v>
      </c>
      <c r="X164" s="157" t="str">
        <f aca="false">IF(X165=1,1,IF(B164&lt;&gt;0,1,IF(C164&lt;&gt;0,1,IF(D164&lt;&gt;0,1,IF(E164&lt;&gt;0,1,"")))))</f>
        <v/>
      </c>
      <c r="Y164" s="157" t="str">
        <f aca="false">IF(W164=0," ",IF(W164&lt;&gt;W163,W164," "))</f>
        <v> </v>
      </c>
      <c r="Z164" s="180"/>
      <c r="AA164" s="75" t="n">
        <f aca="false">IF(W164&lt;&gt;Y164,(IF(N164=0,G164*(INFORMAÇÕES!$Q$69/INFORMAÇÕES!$Q$72),IF(N164="R",G164,0))),0)</f>
        <v>0</v>
      </c>
      <c r="AB164" s="75" t="n">
        <f aca="false">IF(W164&lt;&gt;Y164,(IF(N164=0,G164*(INFORMAÇÕES!$Q$70/INFORMAÇÕES!$Q$72),IF(N164="C",G164,0))),0)</f>
        <v>0</v>
      </c>
      <c r="AC164" s="75" t="n">
        <f aca="false">IF(W164&lt;&gt;Y164,(IF(N164=0,G164*INFORMAÇÕES!$U$115,IF(N164="CF",G164,0))),0)</f>
        <v>0</v>
      </c>
      <c r="AD164" s="75" t="n">
        <f aca="false">IF(W164&lt;&gt;Y164,(IF(N164=0,G164*INFORMAÇÕES!$U$116,IF(N164="O",G164,0))),0)</f>
        <v>0</v>
      </c>
      <c r="AE164" s="75" t="n">
        <f aca="false">IF(E164&lt;&gt;0,G164,0)</f>
        <v>0</v>
      </c>
      <c r="AF164" s="75" t="n">
        <f aca="false">IF(W164&lt;&gt;Y164,(IF(N164=0,J164*(INFORMAÇÕES!$Q$89/INFORMAÇÕES!$Q$92),IF(N164="R",J164,0))),0)</f>
        <v>0</v>
      </c>
      <c r="AG164" s="75" t="n">
        <f aca="false">IF(W164&lt;&gt;Y164,(IF(N164=0,J164*(INFORMAÇÕES!$Q$90/INFORMAÇÕES!$Q$92),IF(N164="C",J164,0))),0)</f>
        <v>0</v>
      </c>
      <c r="AH164" s="75" t="n">
        <f aca="false">IF(W164&lt;&gt;Y164,(IF(N164="",J164*INFORMAÇÕES!$U$115,IF(N164="CF",J164,0))),0)</f>
        <v>0</v>
      </c>
      <c r="AI164" s="75" t="n">
        <f aca="false">IF(W164&lt;&gt;Y164,(IF(N164="",J164*INFORMAÇÕES!$U$116,IF(N164="O",J164,0))),0)</f>
        <v>0</v>
      </c>
      <c r="AJ164" s="75" t="n">
        <f aca="false">IF(H164&lt;&gt;0,J164,0)</f>
        <v>0</v>
      </c>
      <c r="AK164" s="75" t="n">
        <f aca="false">IF(K164&lt;&gt;0,L164,0)</f>
        <v>0</v>
      </c>
    </row>
    <row r="165" s="174" customFormat="true" ht="14.25" hidden="false" customHeight="false" outlineLevel="0" collapsed="false">
      <c r="A165" s="159" t="n">
        <v>153</v>
      </c>
      <c r="B165" s="160" t="n">
        <f aca="false">IF('ORÇ.GLOBAL P CAIXA'!$K164="EXEC.",0,'ORÇ.REPROG. P CAIXA'!B165)</f>
        <v>0</v>
      </c>
      <c r="C165" s="161" t="n">
        <f aca="false">IF('ORÇ.GLOBAL P CAIXA'!$K164="EXEC.",0,'ORÇ.REPROG. P CAIXA'!C165)</f>
        <v>0</v>
      </c>
      <c r="D165" s="162" t="n">
        <f aca="false">IF('ORÇ.GLOBAL P CAIXA'!$K164="EXEC.",0,'ORÇ.REPROG. P CAIXA'!D165)</f>
        <v>0</v>
      </c>
      <c r="E165" s="163" t="n">
        <f aca="false">IF('ORÇ.GLOBAL P CAIXA'!$K164="EXEC.",0,'ORÇ.REPROG. P CAIXA'!E165)</f>
        <v>0</v>
      </c>
      <c r="F165" s="163" t="n">
        <f aca="false">IF('ORÇ.GLOBAL P CAIXA'!K164="EXEC.",0,IF('ORÇ.GLOBAL EMPRESA'!G164&gt;0,'ORÇ.GLOBAL EMPRESA'!G164,'ORÇ.GLOBAL P CAIXA'!F164))</f>
        <v>0</v>
      </c>
      <c r="G165" s="163" t="n">
        <f aca="false">IF(E165&lt;&gt;0,ROUND(E165*F165,2),IF(AE165=0,(SUMIF($W$13:$W$1012,B165,$AE$13:$AE$1012)),AE165))</f>
        <v>0</v>
      </c>
      <c r="H165" s="661" t="n">
        <f aca="false">IF('ORÇ.GLOBAL P CAIXA'!K164="EXEC.",0,'ORÇ.REPROG. P CAIXA'!H165)</f>
        <v>0</v>
      </c>
      <c r="I165" s="661" t="n">
        <f aca="false">IF('ORÇ.GLOBAL P CAIXA'!K164="EXEC.",0,'ORÇ.REPROG. P CAIXA'!I165)</f>
        <v>0</v>
      </c>
      <c r="J165" s="163" t="n">
        <f aca="false">IF(H165&lt;&gt;0,ROUND(H165*I165,2),IF(AJ165=0,(SUMIF($W$13:$W$1012,B165,$AJ$13:$AJ$1012)),AJ165))</f>
        <v>0</v>
      </c>
      <c r="K165" s="163" t="n">
        <f aca="false">H165-E165</f>
        <v>0</v>
      </c>
      <c r="L165" s="163" t="n">
        <f aca="false">J165-G165</f>
        <v>0</v>
      </c>
      <c r="M165" s="662" t="str">
        <f aca="false">IF('ORÇ.GLOBAL P CAIXA'!K164="EXEC.","",IF('ORÇ.REPROG. P CAIXA'!M165&gt;0,'ORÇ.REPROG. P CAIXA'!M165,""))</f>
        <v/>
      </c>
      <c r="N165" s="663" t="str">
        <f aca="false">IF('ORÇ.GLOBAL P CAIXA'!K164="EXEC.","",IF('ORÇ.REPROG. P CAIXA'!N165&gt;0,'ORÇ.REPROG. P CAIXA'!N165,""))</f>
        <v/>
      </c>
      <c r="O165" s="166" t="str">
        <f aca="false">IF('ORÇ.GLOBAL P CAIXA'!$K164="EXEC.","",'ORÇ.REPROG. P CAIXA'!O165)</f>
        <v/>
      </c>
      <c r="P165" s="167"/>
      <c r="Q165" s="168" t="str">
        <f aca="false">IF(B165&gt;0,"ok","ocultar")</f>
        <v>ocultar</v>
      </c>
      <c r="R165" s="649"/>
      <c r="S165" s="649"/>
      <c r="T165" s="650"/>
      <c r="V165" s="88"/>
      <c r="W165" s="157" t="n">
        <f aca="false">IF(B165=0,W164,IF(ISNONTEXT(B165)=TRUE(),INT(B165),INT(LEFT(B165,FIND(".",B165)-1))))</f>
        <v>3</v>
      </c>
      <c r="X165" s="157" t="str">
        <f aca="false">IF(X166=1,1,IF(B165&lt;&gt;0,1,IF(C165&lt;&gt;0,1,IF(D165&lt;&gt;0,1,IF(E165&lt;&gt;0,1,"")))))</f>
        <v/>
      </c>
      <c r="Y165" s="157" t="str">
        <f aca="false">IF(W165=0," ",IF(W165&lt;&gt;W164,W165," "))</f>
        <v> </v>
      </c>
      <c r="Z165" s="180"/>
      <c r="AA165" s="75" t="n">
        <f aca="false">IF(W165&lt;&gt;Y165,(IF(N165=0,G165*(INFORMAÇÕES!$Q$69/INFORMAÇÕES!$Q$72),IF(N165="R",G165,0))),0)</f>
        <v>0</v>
      </c>
      <c r="AB165" s="75" t="n">
        <f aca="false">IF(W165&lt;&gt;Y165,(IF(N165=0,G165*(INFORMAÇÕES!$Q$70/INFORMAÇÕES!$Q$72),IF(N165="C",G165,0))),0)</f>
        <v>0</v>
      </c>
      <c r="AC165" s="75" t="n">
        <f aca="false">IF(W165&lt;&gt;Y165,(IF(N165=0,G165*INFORMAÇÕES!$U$115,IF(N165="CF",G165,0))),0)</f>
        <v>0</v>
      </c>
      <c r="AD165" s="75" t="n">
        <f aca="false">IF(W165&lt;&gt;Y165,(IF(N165=0,G165*INFORMAÇÕES!$U$116,IF(N165="O",G165,0))),0)</f>
        <v>0</v>
      </c>
      <c r="AE165" s="75" t="n">
        <f aca="false">IF(E165&lt;&gt;0,G165,0)</f>
        <v>0</v>
      </c>
      <c r="AF165" s="75" t="n">
        <f aca="false">IF(W165&lt;&gt;Y165,(IF(N165=0,J165*(INFORMAÇÕES!$Q$89/INFORMAÇÕES!$Q$92),IF(N165="R",J165,0))),0)</f>
        <v>0</v>
      </c>
      <c r="AG165" s="75" t="n">
        <f aca="false">IF(W165&lt;&gt;Y165,(IF(N165=0,J165*(INFORMAÇÕES!$Q$90/INFORMAÇÕES!$Q$92),IF(N165="C",J165,0))),0)</f>
        <v>0</v>
      </c>
      <c r="AH165" s="75" t="n">
        <f aca="false">IF(W165&lt;&gt;Y165,(IF(N165="",J165*INFORMAÇÕES!$U$115,IF(N165="CF",J165,0))),0)</f>
        <v>0</v>
      </c>
      <c r="AI165" s="75" t="n">
        <f aca="false">IF(W165&lt;&gt;Y165,(IF(N165="",J165*INFORMAÇÕES!$U$116,IF(N165="O",J165,0))),0)</f>
        <v>0</v>
      </c>
      <c r="AJ165" s="75" t="n">
        <f aca="false">IF(H165&lt;&gt;0,J165,0)</f>
        <v>0</v>
      </c>
      <c r="AK165" s="75" t="n">
        <f aca="false">IF(K165&lt;&gt;0,L165,0)</f>
        <v>0</v>
      </c>
    </row>
    <row r="166" s="174" customFormat="true" ht="14.25" hidden="false" customHeight="false" outlineLevel="0" collapsed="false">
      <c r="A166" s="159" t="n">
        <v>154</v>
      </c>
      <c r="B166" s="160" t="n">
        <f aca="false">IF('ORÇ.GLOBAL P CAIXA'!$K165="EXEC.",0,'ORÇ.REPROG. P CAIXA'!B166)</f>
        <v>0</v>
      </c>
      <c r="C166" s="161" t="n">
        <f aca="false">IF('ORÇ.GLOBAL P CAIXA'!$K165="EXEC.",0,'ORÇ.REPROG. P CAIXA'!C166)</f>
        <v>0</v>
      </c>
      <c r="D166" s="162" t="n">
        <f aca="false">IF('ORÇ.GLOBAL P CAIXA'!$K165="EXEC.",0,'ORÇ.REPROG. P CAIXA'!D166)</f>
        <v>0</v>
      </c>
      <c r="E166" s="163" t="n">
        <f aca="false">IF('ORÇ.GLOBAL P CAIXA'!$K165="EXEC.",0,'ORÇ.REPROG. P CAIXA'!E166)</f>
        <v>0</v>
      </c>
      <c r="F166" s="163" t="n">
        <f aca="false">IF('ORÇ.GLOBAL P CAIXA'!K165="EXEC.",0,IF('ORÇ.GLOBAL EMPRESA'!G165&gt;0,'ORÇ.GLOBAL EMPRESA'!G165,'ORÇ.GLOBAL P CAIXA'!F165))</f>
        <v>0</v>
      </c>
      <c r="G166" s="163" t="n">
        <f aca="false">IF(E166&lt;&gt;0,ROUND(E166*F166,2),IF(AE166=0,(SUMIF($W$13:$W$1012,B166,$AE$13:$AE$1012)),AE166))</f>
        <v>0</v>
      </c>
      <c r="H166" s="661" t="n">
        <f aca="false">IF('ORÇ.GLOBAL P CAIXA'!K165="EXEC.",0,'ORÇ.REPROG. P CAIXA'!H166)</f>
        <v>0</v>
      </c>
      <c r="I166" s="661" t="n">
        <f aca="false">IF('ORÇ.GLOBAL P CAIXA'!K165="EXEC.",0,'ORÇ.REPROG. P CAIXA'!I166)</f>
        <v>0</v>
      </c>
      <c r="J166" s="163" t="n">
        <f aca="false">IF(H166&lt;&gt;0,ROUND(H166*I166,2),IF(AJ166=0,(SUMIF($W$13:$W$1012,B166,$AJ$13:$AJ$1012)),AJ166))</f>
        <v>0</v>
      </c>
      <c r="K166" s="163" t="n">
        <f aca="false">H166-E166</f>
        <v>0</v>
      </c>
      <c r="L166" s="163" t="n">
        <f aca="false">J166-G166</f>
        <v>0</v>
      </c>
      <c r="M166" s="662" t="str">
        <f aca="false">IF('ORÇ.GLOBAL P CAIXA'!K165="EXEC.","",IF('ORÇ.REPROG. P CAIXA'!M166&gt;0,'ORÇ.REPROG. P CAIXA'!M166,""))</f>
        <v/>
      </c>
      <c r="N166" s="663" t="str">
        <f aca="false">IF('ORÇ.GLOBAL P CAIXA'!K165="EXEC.","",IF('ORÇ.REPROG. P CAIXA'!N166&gt;0,'ORÇ.REPROG. P CAIXA'!N166,""))</f>
        <v/>
      </c>
      <c r="O166" s="166" t="str">
        <f aca="false">IF('ORÇ.GLOBAL P CAIXA'!$K165="EXEC.","",'ORÇ.REPROG. P CAIXA'!O166)</f>
        <v/>
      </c>
      <c r="P166" s="167"/>
      <c r="Q166" s="168" t="str">
        <f aca="false">IF(B166&gt;0,"ok","ocultar")</f>
        <v>ocultar</v>
      </c>
      <c r="R166" s="649"/>
      <c r="S166" s="649"/>
      <c r="T166" s="650"/>
      <c r="V166" s="88"/>
      <c r="W166" s="157" t="n">
        <f aca="false">IF(B166=0,W165,IF(ISNONTEXT(B166)=TRUE(),INT(B166),INT(LEFT(B166,FIND(".",B166)-1))))</f>
        <v>3</v>
      </c>
      <c r="X166" s="157" t="str">
        <f aca="false">IF(X167=1,1,IF(B166&lt;&gt;0,1,IF(C166&lt;&gt;0,1,IF(D166&lt;&gt;0,1,IF(E166&lt;&gt;0,1,"")))))</f>
        <v/>
      </c>
      <c r="Y166" s="157" t="str">
        <f aca="false">IF(W166=0," ",IF(W166&lt;&gt;W165,W166," "))</f>
        <v> </v>
      </c>
      <c r="Z166" s="180"/>
      <c r="AA166" s="75" t="n">
        <f aca="false">IF(W166&lt;&gt;Y166,(IF(N166=0,G166*(INFORMAÇÕES!$Q$69/INFORMAÇÕES!$Q$72),IF(N166="R",G166,0))),0)</f>
        <v>0</v>
      </c>
      <c r="AB166" s="75" t="n">
        <f aca="false">IF(W166&lt;&gt;Y166,(IF(N166=0,G166*(INFORMAÇÕES!$Q$70/INFORMAÇÕES!$Q$72),IF(N166="C",G166,0))),0)</f>
        <v>0</v>
      </c>
      <c r="AC166" s="75" t="n">
        <f aca="false">IF(W166&lt;&gt;Y166,(IF(N166=0,G166*INFORMAÇÕES!$U$115,IF(N166="CF",G166,0))),0)</f>
        <v>0</v>
      </c>
      <c r="AD166" s="75" t="n">
        <f aca="false">IF(W166&lt;&gt;Y166,(IF(N166=0,G166*INFORMAÇÕES!$U$116,IF(N166="O",G166,0))),0)</f>
        <v>0</v>
      </c>
      <c r="AE166" s="75" t="n">
        <f aca="false">IF(E166&lt;&gt;0,G166,0)</f>
        <v>0</v>
      </c>
      <c r="AF166" s="75" t="n">
        <f aca="false">IF(W166&lt;&gt;Y166,(IF(N166=0,J166*(INFORMAÇÕES!$Q$89/INFORMAÇÕES!$Q$92),IF(N166="R",J166,0))),0)</f>
        <v>0</v>
      </c>
      <c r="AG166" s="75" t="n">
        <f aca="false">IF(W166&lt;&gt;Y166,(IF(N166=0,J166*(INFORMAÇÕES!$Q$90/INFORMAÇÕES!$Q$92),IF(N166="C",J166,0))),0)</f>
        <v>0</v>
      </c>
      <c r="AH166" s="75" t="n">
        <f aca="false">IF(W166&lt;&gt;Y166,(IF(N166="",J166*INFORMAÇÕES!$U$115,IF(N166="CF",J166,0))),0)</f>
        <v>0</v>
      </c>
      <c r="AI166" s="75" t="n">
        <f aca="false">IF(W166&lt;&gt;Y166,(IF(N166="",J166*INFORMAÇÕES!$U$116,IF(N166="O",J166,0))),0)</f>
        <v>0</v>
      </c>
      <c r="AJ166" s="75" t="n">
        <f aca="false">IF(H166&lt;&gt;0,J166,0)</f>
        <v>0</v>
      </c>
      <c r="AK166" s="75" t="n">
        <f aca="false">IF(K166&lt;&gt;0,L166,0)</f>
        <v>0</v>
      </c>
    </row>
    <row r="167" s="174" customFormat="true" ht="14.25" hidden="false" customHeight="false" outlineLevel="0" collapsed="false">
      <c r="A167" s="159" t="n">
        <v>155</v>
      </c>
      <c r="B167" s="160" t="n">
        <f aca="false">IF('ORÇ.GLOBAL P CAIXA'!$K166="EXEC.",0,'ORÇ.REPROG. P CAIXA'!B167)</f>
        <v>0</v>
      </c>
      <c r="C167" s="161" t="n">
        <f aca="false">IF('ORÇ.GLOBAL P CAIXA'!$K166="EXEC.",0,'ORÇ.REPROG. P CAIXA'!C167)</f>
        <v>0</v>
      </c>
      <c r="D167" s="162" t="n">
        <f aca="false">IF('ORÇ.GLOBAL P CAIXA'!$K166="EXEC.",0,'ORÇ.REPROG. P CAIXA'!D167)</f>
        <v>0</v>
      </c>
      <c r="E167" s="163" t="n">
        <f aca="false">IF('ORÇ.GLOBAL P CAIXA'!$K166="EXEC.",0,'ORÇ.REPROG. P CAIXA'!E167)</f>
        <v>0</v>
      </c>
      <c r="F167" s="163" t="n">
        <f aca="false">IF('ORÇ.GLOBAL P CAIXA'!K166="EXEC.",0,IF('ORÇ.GLOBAL EMPRESA'!G166&gt;0,'ORÇ.GLOBAL EMPRESA'!G166,'ORÇ.GLOBAL P CAIXA'!F166))</f>
        <v>0</v>
      </c>
      <c r="G167" s="163" t="n">
        <f aca="false">IF(E167&lt;&gt;0,ROUND(E167*F167,2),IF(AE167=0,(SUMIF($W$13:$W$1012,B167,$AE$13:$AE$1012)),AE167))</f>
        <v>0</v>
      </c>
      <c r="H167" s="661" t="n">
        <f aca="false">IF('ORÇ.GLOBAL P CAIXA'!K166="EXEC.",0,'ORÇ.REPROG. P CAIXA'!H167)</f>
        <v>0</v>
      </c>
      <c r="I167" s="661" t="n">
        <f aca="false">IF('ORÇ.GLOBAL P CAIXA'!K166="EXEC.",0,'ORÇ.REPROG. P CAIXA'!I167)</f>
        <v>0</v>
      </c>
      <c r="J167" s="163" t="n">
        <f aca="false">IF(H167&lt;&gt;0,ROUND(H167*I167,2),IF(AJ167=0,(SUMIF($W$13:$W$1012,B167,$AJ$13:$AJ$1012)),AJ167))</f>
        <v>0</v>
      </c>
      <c r="K167" s="163" t="n">
        <f aca="false">H167-E167</f>
        <v>0</v>
      </c>
      <c r="L167" s="163" t="n">
        <f aca="false">J167-G167</f>
        <v>0</v>
      </c>
      <c r="M167" s="662" t="str">
        <f aca="false">IF('ORÇ.GLOBAL P CAIXA'!K166="EXEC.","",IF('ORÇ.REPROG. P CAIXA'!M167&gt;0,'ORÇ.REPROG. P CAIXA'!M167,""))</f>
        <v/>
      </c>
      <c r="N167" s="663" t="str">
        <f aca="false">IF('ORÇ.GLOBAL P CAIXA'!K166="EXEC.","",IF('ORÇ.REPROG. P CAIXA'!N167&gt;0,'ORÇ.REPROG. P CAIXA'!N167,""))</f>
        <v/>
      </c>
      <c r="O167" s="166" t="str">
        <f aca="false">IF('ORÇ.GLOBAL P CAIXA'!$K166="EXEC.","",'ORÇ.REPROG. P CAIXA'!O167)</f>
        <v/>
      </c>
      <c r="P167" s="167"/>
      <c r="Q167" s="168" t="str">
        <f aca="false">IF(B167&gt;0,"ok","ocultar")</f>
        <v>ocultar</v>
      </c>
      <c r="R167" s="649"/>
      <c r="S167" s="649"/>
      <c r="T167" s="650"/>
      <c r="V167" s="88"/>
      <c r="W167" s="157" t="n">
        <f aca="false">IF(B167=0,W166,IF(ISNONTEXT(B167)=TRUE(),INT(B167),INT(LEFT(B167,FIND(".",B167)-1))))</f>
        <v>3</v>
      </c>
      <c r="X167" s="157" t="str">
        <f aca="false">IF(X168=1,1,IF(B167&lt;&gt;0,1,IF(C167&lt;&gt;0,1,IF(D167&lt;&gt;0,1,IF(E167&lt;&gt;0,1,"")))))</f>
        <v/>
      </c>
      <c r="Y167" s="157" t="str">
        <f aca="false">IF(W167=0," ",IF(W167&lt;&gt;W166,W167," "))</f>
        <v> </v>
      </c>
      <c r="Z167" s="180"/>
      <c r="AA167" s="75" t="n">
        <f aca="false">IF(W167&lt;&gt;Y167,(IF(N167=0,G167*(INFORMAÇÕES!$Q$69/INFORMAÇÕES!$Q$72),IF(N167="R",G167,0))),0)</f>
        <v>0</v>
      </c>
      <c r="AB167" s="75" t="n">
        <f aca="false">IF(W167&lt;&gt;Y167,(IF(N167=0,G167*(INFORMAÇÕES!$Q$70/INFORMAÇÕES!$Q$72),IF(N167="C",G167,0))),0)</f>
        <v>0</v>
      </c>
      <c r="AC167" s="75" t="n">
        <f aca="false">IF(W167&lt;&gt;Y167,(IF(N167=0,G167*INFORMAÇÕES!$U$115,IF(N167="CF",G167,0))),0)</f>
        <v>0</v>
      </c>
      <c r="AD167" s="75" t="n">
        <f aca="false">IF(W167&lt;&gt;Y167,(IF(N167=0,G167*INFORMAÇÕES!$U$116,IF(N167="O",G167,0))),0)</f>
        <v>0</v>
      </c>
      <c r="AE167" s="75" t="n">
        <f aca="false">IF(E167&lt;&gt;0,G167,0)</f>
        <v>0</v>
      </c>
      <c r="AF167" s="75" t="n">
        <f aca="false">IF(W167&lt;&gt;Y167,(IF(N167=0,J167*(INFORMAÇÕES!$Q$89/INFORMAÇÕES!$Q$92),IF(N167="R",J167,0))),0)</f>
        <v>0</v>
      </c>
      <c r="AG167" s="75" t="n">
        <f aca="false">IF(W167&lt;&gt;Y167,(IF(N167=0,J167*(INFORMAÇÕES!$Q$90/INFORMAÇÕES!$Q$92),IF(N167="C",J167,0))),0)</f>
        <v>0</v>
      </c>
      <c r="AH167" s="75" t="n">
        <f aca="false">IF(W167&lt;&gt;Y167,(IF(N167="",J167*INFORMAÇÕES!$U$115,IF(N167="CF",J167,0))),0)</f>
        <v>0</v>
      </c>
      <c r="AI167" s="75" t="n">
        <f aca="false">IF(W167&lt;&gt;Y167,(IF(N167="",J167*INFORMAÇÕES!$U$116,IF(N167="O",J167,0))),0)</f>
        <v>0</v>
      </c>
      <c r="AJ167" s="75" t="n">
        <f aca="false">IF(H167&lt;&gt;0,J167,0)</f>
        <v>0</v>
      </c>
      <c r="AK167" s="75" t="n">
        <f aca="false">IF(K167&lt;&gt;0,L167,0)</f>
        <v>0</v>
      </c>
    </row>
    <row r="168" s="174" customFormat="true" ht="14.25" hidden="false" customHeight="false" outlineLevel="0" collapsed="false">
      <c r="A168" s="159" t="n">
        <v>156</v>
      </c>
      <c r="B168" s="160" t="n">
        <f aca="false">IF('ORÇ.GLOBAL P CAIXA'!$K167="EXEC.",0,'ORÇ.REPROG. P CAIXA'!B168)</f>
        <v>0</v>
      </c>
      <c r="C168" s="161" t="n">
        <f aca="false">IF('ORÇ.GLOBAL P CAIXA'!$K167="EXEC.",0,'ORÇ.REPROG. P CAIXA'!C168)</f>
        <v>0</v>
      </c>
      <c r="D168" s="162" t="n">
        <f aca="false">IF('ORÇ.GLOBAL P CAIXA'!$K167="EXEC.",0,'ORÇ.REPROG. P CAIXA'!D168)</f>
        <v>0</v>
      </c>
      <c r="E168" s="163" t="n">
        <f aca="false">IF('ORÇ.GLOBAL P CAIXA'!$K167="EXEC.",0,'ORÇ.REPROG. P CAIXA'!E168)</f>
        <v>0</v>
      </c>
      <c r="F168" s="163" t="n">
        <f aca="false">IF('ORÇ.GLOBAL P CAIXA'!K167="EXEC.",0,IF('ORÇ.GLOBAL EMPRESA'!G167&gt;0,'ORÇ.GLOBAL EMPRESA'!G167,'ORÇ.GLOBAL P CAIXA'!F167))</f>
        <v>0</v>
      </c>
      <c r="G168" s="163" t="n">
        <f aca="false">IF(E168&lt;&gt;0,ROUND(E168*F168,2),IF(AE168=0,(SUMIF($W$13:$W$1012,B168,$AE$13:$AE$1012)),AE168))</f>
        <v>0</v>
      </c>
      <c r="H168" s="661" t="n">
        <f aca="false">IF('ORÇ.GLOBAL P CAIXA'!K167="EXEC.",0,'ORÇ.REPROG. P CAIXA'!H168)</f>
        <v>0</v>
      </c>
      <c r="I168" s="661" t="n">
        <f aca="false">IF('ORÇ.GLOBAL P CAIXA'!K167="EXEC.",0,'ORÇ.REPROG. P CAIXA'!I168)</f>
        <v>0</v>
      </c>
      <c r="J168" s="163" t="n">
        <f aca="false">IF(H168&lt;&gt;0,ROUND(H168*I168,2),IF(AJ168=0,(SUMIF($W$13:$W$1012,B168,$AJ$13:$AJ$1012)),AJ168))</f>
        <v>0</v>
      </c>
      <c r="K168" s="163" t="n">
        <f aca="false">H168-E168</f>
        <v>0</v>
      </c>
      <c r="L168" s="163" t="n">
        <f aca="false">J168-G168</f>
        <v>0</v>
      </c>
      <c r="M168" s="662" t="str">
        <f aca="false">IF('ORÇ.GLOBAL P CAIXA'!K167="EXEC.","",IF('ORÇ.REPROG. P CAIXA'!M168&gt;0,'ORÇ.REPROG. P CAIXA'!M168,""))</f>
        <v/>
      </c>
      <c r="N168" s="663" t="str">
        <f aca="false">IF('ORÇ.GLOBAL P CAIXA'!K167="EXEC.","",IF('ORÇ.REPROG. P CAIXA'!N168&gt;0,'ORÇ.REPROG. P CAIXA'!N168,""))</f>
        <v/>
      </c>
      <c r="O168" s="166" t="str">
        <f aca="false">IF('ORÇ.GLOBAL P CAIXA'!$K167="EXEC.","",'ORÇ.REPROG. P CAIXA'!O168)</f>
        <v/>
      </c>
      <c r="P168" s="167"/>
      <c r="Q168" s="168" t="str">
        <f aca="false">IF(B168&gt;0,"ok","ocultar")</f>
        <v>ocultar</v>
      </c>
      <c r="R168" s="649"/>
      <c r="S168" s="649"/>
      <c r="T168" s="650"/>
      <c r="V168" s="88"/>
      <c r="W168" s="157" t="n">
        <f aca="false">IF(B168=0,W167,IF(ISNONTEXT(B168)=TRUE(),INT(B168),INT(LEFT(B168,FIND(".",B168)-1))))</f>
        <v>3</v>
      </c>
      <c r="X168" s="157" t="str">
        <f aca="false">IF(X169=1,1,IF(B168&lt;&gt;0,1,IF(C168&lt;&gt;0,1,IF(D168&lt;&gt;0,1,IF(E168&lt;&gt;0,1,"")))))</f>
        <v/>
      </c>
      <c r="Y168" s="157" t="str">
        <f aca="false">IF(W168=0," ",IF(W168&lt;&gt;W167,W168," "))</f>
        <v> </v>
      </c>
      <c r="Z168" s="180"/>
      <c r="AA168" s="75" t="n">
        <f aca="false">IF(W168&lt;&gt;Y168,(IF(N168=0,G168*(INFORMAÇÕES!$Q$69/INFORMAÇÕES!$Q$72),IF(N168="R",G168,0))),0)</f>
        <v>0</v>
      </c>
      <c r="AB168" s="75" t="n">
        <f aca="false">IF(W168&lt;&gt;Y168,(IF(N168=0,G168*(INFORMAÇÕES!$Q$70/INFORMAÇÕES!$Q$72),IF(N168="C",G168,0))),0)</f>
        <v>0</v>
      </c>
      <c r="AC168" s="75" t="n">
        <f aca="false">IF(W168&lt;&gt;Y168,(IF(N168=0,G168*INFORMAÇÕES!$U$115,IF(N168="CF",G168,0))),0)</f>
        <v>0</v>
      </c>
      <c r="AD168" s="75" t="n">
        <f aca="false">IF(W168&lt;&gt;Y168,(IF(N168=0,G168*INFORMAÇÕES!$U$116,IF(N168="O",G168,0))),0)</f>
        <v>0</v>
      </c>
      <c r="AE168" s="75" t="n">
        <f aca="false">IF(E168&lt;&gt;0,G168,0)</f>
        <v>0</v>
      </c>
      <c r="AF168" s="75" t="n">
        <f aca="false">IF(W168&lt;&gt;Y168,(IF(N168=0,J168*(INFORMAÇÕES!$Q$89/INFORMAÇÕES!$Q$92),IF(N168="R",J168,0))),0)</f>
        <v>0</v>
      </c>
      <c r="AG168" s="75" t="n">
        <f aca="false">IF(W168&lt;&gt;Y168,(IF(N168=0,J168*(INFORMAÇÕES!$Q$90/INFORMAÇÕES!$Q$92),IF(N168="C",J168,0))),0)</f>
        <v>0</v>
      </c>
      <c r="AH168" s="75" t="n">
        <f aca="false">IF(W168&lt;&gt;Y168,(IF(N168="",J168*INFORMAÇÕES!$U$115,IF(N168="CF",J168,0))),0)</f>
        <v>0</v>
      </c>
      <c r="AI168" s="75" t="n">
        <f aca="false">IF(W168&lt;&gt;Y168,(IF(N168="",J168*INFORMAÇÕES!$U$116,IF(N168="O",J168,0))),0)</f>
        <v>0</v>
      </c>
      <c r="AJ168" s="75" t="n">
        <f aca="false">IF(H168&lt;&gt;0,J168,0)</f>
        <v>0</v>
      </c>
      <c r="AK168" s="75" t="n">
        <f aca="false">IF(K168&lt;&gt;0,L168,0)</f>
        <v>0</v>
      </c>
    </row>
    <row r="169" s="174" customFormat="true" ht="14.25" hidden="false" customHeight="false" outlineLevel="0" collapsed="false">
      <c r="A169" s="159" t="n">
        <v>157</v>
      </c>
      <c r="B169" s="160" t="n">
        <f aca="false">IF('ORÇ.GLOBAL P CAIXA'!$K168="EXEC.",0,'ORÇ.REPROG. P CAIXA'!B169)</f>
        <v>0</v>
      </c>
      <c r="C169" s="161" t="n">
        <f aca="false">IF('ORÇ.GLOBAL P CAIXA'!$K168="EXEC.",0,'ORÇ.REPROG. P CAIXA'!C169)</f>
        <v>0</v>
      </c>
      <c r="D169" s="162" t="n">
        <f aca="false">IF('ORÇ.GLOBAL P CAIXA'!$K168="EXEC.",0,'ORÇ.REPROG. P CAIXA'!D169)</f>
        <v>0</v>
      </c>
      <c r="E169" s="163" t="n">
        <f aca="false">IF('ORÇ.GLOBAL P CAIXA'!$K168="EXEC.",0,'ORÇ.REPROG. P CAIXA'!E169)</f>
        <v>0</v>
      </c>
      <c r="F169" s="163" t="n">
        <f aca="false">IF('ORÇ.GLOBAL P CAIXA'!K168="EXEC.",0,IF('ORÇ.GLOBAL EMPRESA'!G168&gt;0,'ORÇ.GLOBAL EMPRESA'!G168,'ORÇ.GLOBAL P CAIXA'!F168))</f>
        <v>0</v>
      </c>
      <c r="G169" s="163" t="n">
        <f aca="false">IF(E169&lt;&gt;0,ROUND(E169*F169,2),IF(AE169=0,(SUMIF($W$13:$W$1012,B169,$AE$13:$AE$1012)),AE169))</f>
        <v>0</v>
      </c>
      <c r="H169" s="661" t="n">
        <f aca="false">IF('ORÇ.GLOBAL P CAIXA'!K168="EXEC.",0,'ORÇ.REPROG. P CAIXA'!H169)</f>
        <v>0</v>
      </c>
      <c r="I169" s="661" t="n">
        <f aca="false">IF('ORÇ.GLOBAL P CAIXA'!K168="EXEC.",0,'ORÇ.REPROG. P CAIXA'!I169)</f>
        <v>0</v>
      </c>
      <c r="J169" s="163" t="n">
        <f aca="false">IF(H169&lt;&gt;0,ROUND(H169*I169,2),IF(AJ169=0,(SUMIF($W$13:$W$1012,B169,$AJ$13:$AJ$1012)),AJ169))</f>
        <v>0</v>
      </c>
      <c r="K169" s="163" t="n">
        <f aca="false">H169-E169</f>
        <v>0</v>
      </c>
      <c r="L169" s="163" t="n">
        <f aca="false">J169-G169</f>
        <v>0</v>
      </c>
      <c r="M169" s="662" t="str">
        <f aca="false">IF('ORÇ.GLOBAL P CAIXA'!K168="EXEC.","",IF('ORÇ.REPROG. P CAIXA'!M169&gt;0,'ORÇ.REPROG. P CAIXA'!M169,""))</f>
        <v/>
      </c>
      <c r="N169" s="663" t="str">
        <f aca="false">IF('ORÇ.GLOBAL P CAIXA'!K168="EXEC.","",IF('ORÇ.REPROG. P CAIXA'!N169&gt;0,'ORÇ.REPROG. P CAIXA'!N169,""))</f>
        <v/>
      </c>
      <c r="O169" s="166" t="str">
        <f aca="false">IF('ORÇ.GLOBAL P CAIXA'!$K168="EXEC.","",'ORÇ.REPROG. P CAIXA'!O169)</f>
        <v/>
      </c>
      <c r="P169" s="167"/>
      <c r="Q169" s="168" t="str">
        <f aca="false">IF(B169&gt;0,"ok","ocultar")</f>
        <v>ocultar</v>
      </c>
      <c r="R169" s="649"/>
      <c r="S169" s="649"/>
      <c r="T169" s="650"/>
      <c r="V169" s="88"/>
      <c r="W169" s="157" t="n">
        <f aca="false">IF(B169=0,W168,IF(ISNONTEXT(B169)=TRUE(),INT(B169),INT(LEFT(B169,FIND(".",B169)-1))))</f>
        <v>3</v>
      </c>
      <c r="X169" s="157" t="str">
        <f aca="false">IF(X170=1,1,IF(B169&lt;&gt;0,1,IF(C169&lt;&gt;0,1,IF(D169&lt;&gt;0,1,IF(E169&lt;&gt;0,1,"")))))</f>
        <v/>
      </c>
      <c r="Y169" s="157" t="str">
        <f aca="false">IF(W169=0," ",IF(W169&lt;&gt;W168,W169," "))</f>
        <v> </v>
      </c>
      <c r="Z169" s="180"/>
      <c r="AA169" s="75" t="n">
        <f aca="false">IF(W169&lt;&gt;Y169,(IF(N169=0,G169*(INFORMAÇÕES!$Q$69/INFORMAÇÕES!$Q$72),IF(N169="R",G169,0))),0)</f>
        <v>0</v>
      </c>
      <c r="AB169" s="75" t="n">
        <f aca="false">IF(W169&lt;&gt;Y169,(IF(N169=0,G169*(INFORMAÇÕES!$Q$70/INFORMAÇÕES!$Q$72),IF(N169="C",G169,0))),0)</f>
        <v>0</v>
      </c>
      <c r="AC169" s="75" t="n">
        <f aca="false">IF(W169&lt;&gt;Y169,(IF(N169=0,G169*INFORMAÇÕES!$U$115,IF(N169="CF",G169,0))),0)</f>
        <v>0</v>
      </c>
      <c r="AD169" s="75" t="n">
        <f aca="false">IF(W169&lt;&gt;Y169,(IF(N169=0,G169*INFORMAÇÕES!$U$116,IF(N169="O",G169,0))),0)</f>
        <v>0</v>
      </c>
      <c r="AE169" s="75" t="n">
        <f aca="false">IF(E169&lt;&gt;0,G169,0)</f>
        <v>0</v>
      </c>
      <c r="AF169" s="75" t="n">
        <f aca="false">IF(W169&lt;&gt;Y169,(IF(N169=0,J169*(INFORMAÇÕES!$Q$89/INFORMAÇÕES!$Q$92),IF(N169="R",J169,0))),0)</f>
        <v>0</v>
      </c>
      <c r="AG169" s="75" t="n">
        <f aca="false">IF(W169&lt;&gt;Y169,(IF(N169=0,J169*(INFORMAÇÕES!$Q$90/INFORMAÇÕES!$Q$92),IF(N169="C",J169,0))),0)</f>
        <v>0</v>
      </c>
      <c r="AH169" s="75" t="n">
        <f aca="false">IF(W169&lt;&gt;Y169,(IF(N169="",J169*INFORMAÇÕES!$U$115,IF(N169="CF",J169,0))),0)</f>
        <v>0</v>
      </c>
      <c r="AI169" s="75" t="n">
        <f aca="false">IF(W169&lt;&gt;Y169,(IF(N169="",J169*INFORMAÇÕES!$U$116,IF(N169="O",J169,0))),0)</f>
        <v>0</v>
      </c>
      <c r="AJ169" s="75" t="n">
        <f aca="false">IF(H169&lt;&gt;0,J169,0)</f>
        <v>0</v>
      </c>
      <c r="AK169" s="75" t="n">
        <f aca="false">IF(K169&lt;&gt;0,L169,0)</f>
        <v>0</v>
      </c>
    </row>
    <row r="170" s="174" customFormat="true" ht="14.25" hidden="false" customHeight="false" outlineLevel="0" collapsed="false">
      <c r="A170" s="159" t="n">
        <v>158</v>
      </c>
      <c r="B170" s="160" t="n">
        <f aca="false">IF('ORÇ.GLOBAL P CAIXA'!$K169="EXEC.",0,'ORÇ.REPROG. P CAIXA'!B170)</f>
        <v>0</v>
      </c>
      <c r="C170" s="161" t="n">
        <f aca="false">IF('ORÇ.GLOBAL P CAIXA'!$K169="EXEC.",0,'ORÇ.REPROG. P CAIXA'!C170)</f>
        <v>0</v>
      </c>
      <c r="D170" s="162" t="n">
        <f aca="false">IF('ORÇ.GLOBAL P CAIXA'!$K169="EXEC.",0,'ORÇ.REPROG. P CAIXA'!D170)</f>
        <v>0</v>
      </c>
      <c r="E170" s="163" t="n">
        <f aca="false">IF('ORÇ.GLOBAL P CAIXA'!$K169="EXEC.",0,'ORÇ.REPROG. P CAIXA'!E170)</f>
        <v>0</v>
      </c>
      <c r="F170" s="163" t="n">
        <f aca="false">IF('ORÇ.GLOBAL P CAIXA'!K169="EXEC.",0,IF('ORÇ.GLOBAL EMPRESA'!G169&gt;0,'ORÇ.GLOBAL EMPRESA'!G169,'ORÇ.GLOBAL P CAIXA'!F169))</f>
        <v>0</v>
      </c>
      <c r="G170" s="163" t="n">
        <f aca="false">IF(E170&lt;&gt;0,ROUND(E170*F170,2),IF(AE170=0,(SUMIF($W$13:$W$1012,B170,$AE$13:$AE$1012)),AE170))</f>
        <v>0</v>
      </c>
      <c r="H170" s="661" t="n">
        <f aca="false">IF('ORÇ.GLOBAL P CAIXA'!K169="EXEC.",0,'ORÇ.REPROG. P CAIXA'!H170)</f>
        <v>0</v>
      </c>
      <c r="I170" s="661" t="n">
        <f aca="false">IF('ORÇ.GLOBAL P CAIXA'!K169="EXEC.",0,'ORÇ.REPROG. P CAIXA'!I170)</f>
        <v>0</v>
      </c>
      <c r="J170" s="163" t="n">
        <f aca="false">IF(H170&lt;&gt;0,ROUND(H170*I170,2),IF(AJ170=0,(SUMIF($W$13:$W$1012,B170,$AJ$13:$AJ$1012)),AJ170))</f>
        <v>0</v>
      </c>
      <c r="K170" s="163" t="n">
        <f aca="false">H170-E170</f>
        <v>0</v>
      </c>
      <c r="L170" s="163" t="n">
        <f aca="false">J170-G170</f>
        <v>0</v>
      </c>
      <c r="M170" s="662" t="str">
        <f aca="false">IF('ORÇ.GLOBAL P CAIXA'!K169="EXEC.","",IF('ORÇ.REPROG. P CAIXA'!M170&gt;0,'ORÇ.REPROG. P CAIXA'!M170,""))</f>
        <v/>
      </c>
      <c r="N170" s="663" t="str">
        <f aca="false">IF('ORÇ.GLOBAL P CAIXA'!K169="EXEC.","",IF('ORÇ.REPROG. P CAIXA'!N170&gt;0,'ORÇ.REPROG. P CAIXA'!N170,""))</f>
        <v/>
      </c>
      <c r="O170" s="166" t="str">
        <f aca="false">IF('ORÇ.GLOBAL P CAIXA'!$K169="EXEC.","",'ORÇ.REPROG. P CAIXA'!O170)</f>
        <v/>
      </c>
      <c r="P170" s="167"/>
      <c r="Q170" s="168" t="str">
        <f aca="false">IF(B170&gt;0,"ok","ocultar")</f>
        <v>ocultar</v>
      </c>
      <c r="R170" s="649"/>
      <c r="S170" s="649"/>
      <c r="T170" s="650"/>
      <c r="V170" s="88"/>
      <c r="W170" s="157" t="n">
        <f aca="false">IF(B170=0,W169,IF(ISNONTEXT(B170)=TRUE(),INT(B170),INT(LEFT(B170,FIND(".",B170)-1))))</f>
        <v>3</v>
      </c>
      <c r="X170" s="157" t="str">
        <f aca="false">IF(X171=1,1,IF(B170&lt;&gt;0,1,IF(C170&lt;&gt;0,1,IF(D170&lt;&gt;0,1,IF(E170&lt;&gt;0,1,"")))))</f>
        <v/>
      </c>
      <c r="Y170" s="157" t="str">
        <f aca="false">IF(W170=0," ",IF(W170&lt;&gt;W169,W170," "))</f>
        <v> </v>
      </c>
      <c r="Z170" s="180"/>
      <c r="AA170" s="75" t="n">
        <f aca="false">IF(W170&lt;&gt;Y170,(IF(N170=0,G170*(INFORMAÇÕES!$Q$69/INFORMAÇÕES!$Q$72),IF(N170="R",G170,0))),0)</f>
        <v>0</v>
      </c>
      <c r="AB170" s="75" t="n">
        <f aca="false">IF(W170&lt;&gt;Y170,(IF(N170=0,G170*(INFORMAÇÕES!$Q$70/INFORMAÇÕES!$Q$72),IF(N170="C",G170,0))),0)</f>
        <v>0</v>
      </c>
      <c r="AC170" s="75" t="n">
        <f aca="false">IF(W170&lt;&gt;Y170,(IF(N170=0,G170*INFORMAÇÕES!$U$115,IF(N170="CF",G170,0))),0)</f>
        <v>0</v>
      </c>
      <c r="AD170" s="75" t="n">
        <f aca="false">IF(W170&lt;&gt;Y170,(IF(N170=0,G170*INFORMAÇÕES!$U$116,IF(N170="O",G170,0))),0)</f>
        <v>0</v>
      </c>
      <c r="AE170" s="75" t="n">
        <f aca="false">IF(E170&lt;&gt;0,G170,0)</f>
        <v>0</v>
      </c>
      <c r="AF170" s="75" t="n">
        <f aca="false">IF(W170&lt;&gt;Y170,(IF(N170=0,J170*(INFORMAÇÕES!$Q$89/INFORMAÇÕES!$Q$92),IF(N170="R",J170,0))),0)</f>
        <v>0</v>
      </c>
      <c r="AG170" s="75" t="n">
        <f aca="false">IF(W170&lt;&gt;Y170,(IF(N170=0,J170*(INFORMAÇÕES!$Q$90/INFORMAÇÕES!$Q$92),IF(N170="C",J170,0))),0)</f>
        <v>0</v>
      </c>
      <c r="AH170" s="75" t="n">
        <f aca="false">IF(W170&lt;&gt;Y170,(IF(N170="",J170*INFORMAÇÕES!$U$115,IF(N170="CF",J170,0))),0)</f>
        <v>0</v>
      </c>
      <c r="AI170" s="75" t="n">
        <f aca="false">IF(W170&lt;&gt;Y170,(IF(N170="",J170*INFORMAÇÕES!$U$116,IF(N170="O",J170,0))),0)</f>
        <v>0</v>
      </c>
      <c r="AJ170" s="75" t="n">
        <f aca="false">IF(H170&lt;&gt;0,J170,0)</f>
        <v>0</v>
      </c>
      <c r="AK170" s="75" t="n">
        <f aca="false">IF(K170&lt;&gt;0,L170,0)</f>
        <v>0</v>
      </c>
    </row>
    <row r="171" s="174" customFormat="true" ht="14.25" hidden="false" customHeight="false" outlineLevel="0" collapsed="false">
      <c r="A171" s="159" t="n">
        <v>159</v>
      </c>
      <c r="B171" s="160" t="n">
        <f aca="false">IF('ORÇ.GLOBAL P CAIXA'!$K170="EXEC.",0,'ORÇ.REPROG. P CAIXA'!B171)</f>
        <v>0</v>
      </c>
      <c r="C171" s="161" t="n">
        <f aca="false">IF('ORÇ.GLOBAL P CAIXA'!$K170="EXEC.",0,'ORÇ.REPROG. P CAIXA'!C171)</f>
        <v>0</v>
      </c>
      <c r="D171" s="162" t="n">
        <f aca="false">IF('ORÇ.GLOBAL P CAIXA'!$K170="EXEC.",0,'ORÇ.REPROG. P CAIXA'!D171)</f>
        <v>0</v>
      </c>
      <c r="E171" s="163" t="n">
        <f aca="false">IF('ORÇ.GLOBAL P CAIXA'!$K170="EXEC.",0,'ORÇ.REPROG. P CAIXA'!E171)</f>
        <v>0</v>
      </c>
      <c r="F171" s="163" t="n">
        <f aca="false">IF('ORÇ.GLOBAL P CAIXA'!K170="EXEC.",0,IF('ORÇ.GLOBAL EMPRESA'!G170&gt;0,'ORÇ.GLOBAL EMPRESA'!G170,'ORÇ.GLOBAL P CAIXA'!F170))</f>
        <v>0</v>
      </c>
      <c r="G171" s="163" t="n">
        <f aca="false">IF(E171&lt;&gt;0,ROUND(E171*F171,2),IF(AE171=0,(SUMIF($W$13:$W$1012,B171,$AE$13:$AE$1012)),AE171))</f>
        <v>0</v>
      </c>
      <c r="H171" s="661" t="n">
        <f aca="false">IF('ORÇ.GLOBAL P CAIXA'!K170="EXEC.",0,'ORÇ.REPROG. P CAIXA'!H171)</f>
        <v>0</v>
      </c>
      <c r="I171" s="661" t="n">
        <f aca="false">IF('ORÇ.GLOBAL P CAIXA'!K170="EXEC.",0,'ORÇ.REPROG. P CAIXA'!I171)</f>
        <v>0</v>
      </c>
      <c r="J171" s="163" t="n">
        <f aca="false">IF(H171&lt;&gt;0,ROUND(H171*I171,2),IF(AJ171=0,(SUMIF($W$13:$W$1012,B171,$AJ$13:$AJ$1012)),AJ171))</f>
        <v>0</v>
      </c>
      <c r="K171" s="163" t="n">
        <f aca="false">H171-E171</f>
        <v>0</v>
      </c>
      <c r="L171" s="163" t="n">
        <f aca="false">J171-G171</f>
        <v>0</v>
      </c>
      <c r="M171" s="662" t="str">
        <f aca="false">IF('ORÇ.GLOBAL P CAIXA'!K170="EXEC.","",IF('ORÇ.REPROG. P CAIXA'!M171&gt;0,'ORÇ.REPROG. P CAIXA'!M171,""))</f>
        <v/>
      </c>
      <c r="N171" s="663" t="str">
        <f aca="false">IF('ORÇ.GLOBAL P CAIXA'!K170="EXEC.","",IF('ORÇ.REPROG. P CAIXA'!N171&gt;0,'ORÇ.REPROG. P CAIXA'!N171,""))</f>
        <v/>
      </c>
      <c r="O171" s="166" t="str">
        <f aca="false">IF('ORÇ.GLOBAL P CAIXA'!$K170="EXEC.","",'ORÇ.REPROG. P CAIXA'!O171)</f>
        <v/>
      </c>
      <c r="P171" s="167"/>
      <c r="Q171" s="168" t="str">
        <f aca="false">IF(B171&gt;0,"ok","ocultar")</f>
        <v>ocultar</v>
      </c>
      <c r="R171" s="649"/>
      <c r="S171" s="649"/>
      <c r="T171" s="650"/>
      <c r="U171" s="188"/>
      <c r="V171" s="88"/>
      <c r="W171" s="157" t="n">
        <f aca="false">IF(B171=0,W170,IF(ISNONTEXT(B171)=TRUE(),INT(B171),INT(LEFT(B171,FIND(".",B171)-1))))</f>
        <v>3</v>
      </c>
      <c r="X171" s="157" t="str">
        <f aca="false">IF(X172=1,1,IF(B171&lt;&gt;0,1,IF(C171&lt;&gt;0,1,IF(D171&lt;&gt;0,1,IF(E171&lt;&gt;0,1,"")))))</f>
        <v/>
      </c>
      <c r="Y171" s="157" t="str">
        <f aca="false">IF(W171=0," ",IF(W171&lt;&gt;W170,W171," "))</f>
        <v> </v>
      </c>
      <c r="Z171" s="180"/>
      <c r="AA171" s="75" t="n">
        <f aca="false">IF(W171&lt;&gt;Y171,(IF(N171=0,G171*(INFORMAÇÕES!$Q$69/INFORMAÇÕES!$Q$72),IF(N171="R",G171,0))),0)</f>
        <v>0</v>
      </c>
      <c r="AB171" s="75" t="n">
        <f aca="false">IF(W171&lt;&gt;Y171,(IF(N171=0,G171*(INFORMAÇÕES!$Q$70/INFORMAÇÕES!$Q$72),IF(N171="C",G171,0))),0)</f>
        <v>0</v>
      </c>
      <c r="AC171" s="75" t="n">
        <f aca="false">IF(W171&lt;&gt;Y171,(IF(N171=0,G171*INFORMAÇÕES!$U$115,IF(N171="CF",G171,0))),0)</f>
        <v>0</v>
      </c>
      <c r="AD171" s="75" t="n">
        <f aca="false">IF(W171&lt;&gt;Y171,(IF(N171=0,G171*INFORMAÇÕES!$U$116,IF(N171="O",G171,0))),0)</f>
        <v>0</v>
      </c>
      <c r="AE171" s="75" t="n">
        <f aca="false">IF(E171&lt;&gt;0,G171,0)</f>
        <v>0</v>
      </c>
      <c r="AF171" s="75" t="n">
        <f aca="false">IF(W171&lt;&gt;Y171,(IF(N171=0,J171*(INFORMAÇÕES!$Q$89/INFORMAÇÕES!$Q$92),IF(N171="R",J171,0))),0)</f>
        <v>0</v>
      </c>
      <c r="AG171" s="75" t="n">
        <f aca="false">IF(W171&lt;&gt;Y171,(IF(N171=0,J171*(INFORMAÇÕES!$Q$90/INFORMAÇÕES!$Q$92),IF(N171="C",J171,0))),0)</f>
        <v>0</v>
      </c>
      <c r="AH171" s="75" t="n">
        <f aca="false">IF(W171&lt;&gt;Y171,(IF(N171="",J171*INFORMAÇÕES!$U$115,IF(N171="CF",J171,0))),0)</f>
        <v>0</v>
      </c>
      <c r="AI171" s="75" t="n">
        <f aca="false">IF(W171&lt;&gt;Y171,(IF(N171="",J171*INFORMAÇÕES!$U$116,IF(N171="O",J171,0))),0)</f>
        <v>0</v>
      </c>
      <c r="AJ171" s="75" t="n">
        <f aca="false">IF(H171&lt;&gt;0,J171,0)</f>
        <v>0</v>
      </c>
      <c r="AK171" s="75" t="n">
        <f aca="false">IF(K171&lt;&gt;0,L171,0)</f>
        <v>0</v>
      </c>
    </row>
    <row r="172" s="174" customFormat="true" ht="14.25" hidden="false" customHeight="false" outlineLevel="0" collapsed="false">
      <c r="A172" s="159" t="n">
        <v>160</v>
      </c>
      <c r="B172" s="160" t="n">
        <f aca="false">IF('ORÇ.GLOBAL P CAIXA'!$K171="EXEC.",0,'ORÇ.REPROG. P CAIXA'!B172)</f>
        <v>0</v>
      </c>
      <c r="C172" s="161" t="n">
        <f aca="false">IF('ORÇ.GLOBAL P CAIXA'!$K171="EXEC.",0,'ORÇ.REPROG. P CAIXA'!C172)</f>
        <v>0</v>
      </c>
      <c r="D172" s="162" t="n">
        <f aca="false">IF('ORÇ.GLOBAL P CAIXA'!$K171="EXEC.",0,'ORÇ.REPROG. P CAIXA'!D172)</f>
        <v>0</v>
      </c>
      <c r="E172" s="163" t="n">
        <f aca="false">IF('ORÇ.GLOBAL P CAIXA'!$K171="EXEC.",0,'ORÇ.REPROG. P CAIXA'!E172)</f>
        <v>0</v>
      </c>
      <c r="F172" s="163" t="n">
        <f aca="false">IF('ORÇ.GLOBAL P CAIXA'!K171="EXEC.",0,IF('ORÇ.GLOBAL EMPRESA'!G171&gt;0,'ORÇ.GLOBAL EMPRESA'!G171,'ORÇ.GLOBAL P CAIXA'!F171))</f>
        <v>0</v>
      </c>
      <c r="G172" s="163" t="n">
        <f aca="false">IF(E172&lt;&gt;0,ROUND(E172*F172,2),IF(AE172=0,(SUMIF($W$13:$W$1012,B172,$AE$13:$AE$1012)),AE172))</f>
        <v>0</v>
      </c>
      <c r="H172" s="661" t="n">
        <f aca="false">IF('ORÇ.GLOBAL P CAIXA'!K171="EXEC.",0,'ORÇ.REPROG. P CAIXA'!H172)</f>
        <v>0</v>
      </c>
      <c r="I172" s="661" t="n">
        <f aca="false">IF('ORÇ.GLOBAL P CAIXA'!K171="EXEC.",0,'ORÇ.REPROG. P CAIXA'!I172)</f>
        <v>0</v>
      </c>
      <c r="J172" s="163" t="n">
        <f aca="false">IF(H172&lt;&gt;0,ROUND(H172*I172,2),IF(AJ172=0,(SUMIF($W$13:$W$1012,B172,$AJ$13:$AJ$1012)),AJ172))</f>
        <v>0</v>
      </c>
      <c r="K172" s="163" t="n">
        <f aca="false">H172-E172</f>
        <v>0</v>
      </c>
      <c r="L172" s="163" t="n">
        <f aca="false">J172-G172</f>
        <v>0</v>
      </c>
      <c r="M172" s="662" t="str">
        <f aca="false">IF('ORÇ.GLOBAL P CAIXA'!K171="EXEC.","",IF('ORÇ.REPROG. P CAIXA'!M172&gt;0,'ORÇ.REPROG. P CAIXA'!M172,""))</f>
        <v/>
      </c>
      <c r="N172" s="663" t="str">
        <f aca="false">IF('ORÇ.GLOBAL P CAIXA'!K171="EXEC.","",IF('ORÇ.REPROG. P CAIXA'!N172&gt;0,'ORÇ.REPROG. P CAIXA'!N172,""))</f>
        <v/>
      </c>
      <c r="O172" s="166" t="str">
        <f aca="false">IF('ORÇ.GLOBAL P CAIXA'!$K171="EXEC.","",'ORÇ.REPROG. P CAIXA'!O172)</f>
        <v/>
      </c>
      <c r="P172" s="167"/>
      <c r="Q172" s="168" t="str">
        <f aca="false">IF(B172&gt;0,"ok","ocultar")</f>
        <v>ocultar</v>
      </c>
      <c r="R172" s="649"/>
      <c r="S172" s="649"/>
      <c r="T172" s="650"/>
      <c r="V172" s="88"/>
      <c r="W172" s="157" t="n">
        <f aca="false">IF(B172=0,W171,IF(ISNONTEXT(B172)=TRUE(),INT(B172),INT(LEFT(B172,FIND(".",B172)-1))))</f>
        <v>3</v>
      </c>
      <c r="X172" s="157" t="str">
        <f aca="false">IF(X173=1,1,IF(B172&lt;&gt;0,1,IF(C172&lt;&gt;0,1,IF(D172&lt;&gt;0,1,IF(E172&lt;&gt;0,1,"")))))</f>
        <v/>
      </c>
      <c r="Y172" s="157" t="str">
        <f aca="false">IF(W172=0," ",IF(W172&lt;&gt;W171,W172," "))</f>
        <v> </v>
      </c>
      <c r="Z172" s="180"/>
      <c r="AA172" s="75" t="n">
        <f aca="false">IF(W172&lt;&gt;Y172,(IF(N172=0,G172*(INFORMAÇÕES!$Q$69/INFORMAÇÕES!$Q$72),IF(N172="R",G172,0))),0)</f>
        <v>0</v>
      </c>
      <c r="AB172" s="75" t="n">
        <f aca="false">IF(W172&lt;&gt;Y172,(IF(N172=0,G172*(INFORMAÇÕES!$Q$70/INFORMAÇÕES!$Q$72),IF(N172="C",G172,0))),0)</f>
        <v>0</v>
      </c>
      <c r="AC172" s="75" t="n">
        <f aca="false">IF(W172&lt;&gt;Y172,(IF(N172=0,G172*INFORMAÇÕES!$U$115,IF(N172="CF",G172,0))),0)</f>
        <v>0</v>
      </c>
      <c r="AD172" s="75" t="n">
        <f aca="false">IF(W172&lt;&gt;Y172,(IF(N172=0,G172*INFORMAÇÕES!$U$116,IF(N172="O",G172,0))),0)</f>
        <v>0</v>
      </c>
      <c r="AE172" s="75" t="n">
        <f aca="false">IF(E172&lt;&gt;0,G172,0)</f>
        <v>0</v>
      </c>
      <c r="AF172" s="75" t="n">
        <f aca="false">IF(W172&lt;&gt;Y172,(IF(N172=0,J172*(INFORMAÇÕES!$Q$89/INFORMAÇÕES!$Q$92),IF(N172="R",J172,0))),0)</f>
        <v>0</v>
      </c>
      <c r="AG172" s="75" t="n">
        <f aca="false">IF(W172&lt;&gt;Y172,(IF(N172=0,J172*(INFORMAÇÕES!$Q$90/INFORMAÇÕES!$Q$92),IF(N172="C",J172,0))),0)</f>
        <v>0</v>
      </c>
      <c r="AH172" s="75" t="n">
        <f aca="false">IF(W172&lt;&gt;Y172,(IF(N172="",J172*INFORMAÇÕES!$U$115,IF(N172="CF",J172,0))),0)</f>
        <v>0</v>
      </c>
      <c r="AI172" s="75" t="n">
        <f aca="false">IF(W172&lt;&gt;Y172,(IF(N172="",J172*INFORMAÇÕES!$U$116,IF(N172="O",J172,0))),0)</f>
        <v>0</v>
      </c>
      <c r="AJ172" s="75" t="n">
        <f aca="false">IF(H172&lt;&gt;0,J172,0)</f>
        <v>0</v>
      </c>
      <c r="AK172" s="75" t="n">
        <f aca="false">IF(K172&lt;&gt;0,L172,0)</f>
        <v>0</v>
      </c>
    </row>
    <row r="173" s="174" customFormat="true" ht="14.25" hidden="false" customHeight="false" outlineLevel="0" collapsed="false">
      <c r="A173" s="159" t="n">
        <v>161</v>
      </c>
      <c r="B173" s="160" t="n">
        <f aca="false">IF('ORÇ.GLOBAL P CAIXA'!$K172="EXEC.",0,'ORÇ.REPROG. P CAIXA'!B173)</f>
        <v>0</v>
      </c>
      <c r="C173" s="161" t="n">
        <f aca="false">IF('ORÇ.GLOBAL P CAIXA'!$K172="EXEC.",0,'ORÇ.REPROG. P CAIXA'!C173)</f>
        <v>0</v>
      </c>
      <c r="D173" s="162" t="n">
        <f aca="false">IF('ORÇ.GLOBAL P CAIXA'!$K172="EXEC.",0,'ORÇ.REPROG. P CAIXA'!D173)</f>
        <v>0</v>
      </c>
      <c r="E173" s="163" t="n">
        <f aca="false">IF('ORÇ.GLOBAL P CAIXA'!$K172="EXEC.",0,'ORÇ.REPROG. P CAIXA'!E173)</f>
        <v>0</v>
      </c>
      <c r="F173" s="163" t="n">
        <f aca="false">IF('ORÇ.GLOBAL P CAIXA'!K172="EXEC.",0,IF('ORÇ.GLOBAL EMPRESA'!G172&gt;0,'ORÇ.GLOBAL EMPRESA'!G172,'ORÇ.GLOBAL P CAIXA'!F172))</f>
        <v>0</v>
      </c>
      <c r="G173" s="163" t="n">
        <f aca="false">IF(E173&lt;&gt;0,ROUND(E173*F173,2),IF(AE173=0,(SUMIF($W$13:$W$1012,B173,$AE$13:$AE$1012)),AE173))</f>
        <v>0</v>
      </c>
      <c r="H173" s="661" t="n">
        <f aca="false">IF('ORÇ.GLOBAL P CAIXA'!K172="EXEC.",0,'ORÇ.REPROG. P CAIXA'!H173)</f>
        <v>0</v>
      </c>
      <c r="I173" s="661" t="n">
        <f aca="false">IF('ORÇ.GLOBAL P CAIXA'!K172="EXEC.",0,'ORÇ.REPROG. P CAIXA'!I173)</f>
        <v>0</v>
      </c>
      <c r="J173" s="163" t="n">
        <f aca="false">IF(H173&lt;&gt;0,ROUND(H173*I173,2),IF(AJ173=0,(SUMIF($W$13:$W$1012,B173,$AJ$13:$AJ$1012)),AJ173))</f>
        <v>0</v>
      </c>
      <c r="K173" s="163" t="n">
        <f aca="false">H173-E173</f>
        <v>0</v>
      </c>
      <c r="L173" s="163" t="n">
        <f aca="false">J173-G173</f>
        <v>0</v>
      </c>
      <c r="M173" s="662" t="str">
        <f aca="false">IF('ORÇ.GLOBAL P CAIXA'!K172="EXEC.","",IF('ORÇ.REPROG. P CAIXA'!M173&gt;0,'ORÇ.REPROG. P CAIXA'!M173,""))</f>
        <v/>
      </c>
      <c r="N173" s="663" t="str">
        <f aca="false">IF('ORÇ.GLOBAL P CAIXA'!K172="EXEC.","",IF('ORÇ.REPROG. P CAIXA'!N173&gt;0,'ORÇ.REPROG. P CAIXA'!N173,""))</f>
        <v/>
      </c>
      <c r="O173" s="166" t="str">
        <f aca="false">IF('ORÇ.GLOBAL P CAIXA'!$K172="EXEC.","",'ORÇ.REPROG. P CAIXA'!O173)</f>
        <v/>
      </c>
      <c r="P173" s="167"/>
      <c r="Q173" s="168" t="str">
        <f aca="false">IF(B173&gt;0,"ok","ocultar")</f>
        <v>ocultar</v>
      </c>
      <c r="R173" s="649"/>
      <c r="S173" s="649"/>
      <c r="T173" s="650"/>
      <c r="V173" s="88"/>
      <c r="W173" s="157" t="n">
        <f aca="false">IF(B173=0,W172,IF(ISNONTEXT(B173)=TRUE(),INT(B173),INT(LEFT(B173,FIND(".",B173)-1))))</f>
        <v>3</v>
      </c>
      <c r="X173" s="157" t="str">
        <f aca="false">IF(X174=1,1,IF(B173&lt;&gt;0,1,IF(C173&lt;&gt;0,1,IF(D173&lt;&gt;0,1,IF(E173&lt;&gt;0,1,"")))))</f>
        <v/>
      </c>
      <c r="Y173" s="157" t="str">
        <f aca="false">IF(W173=0," ",IF(W173&lt;&gt;W172,W173," "))</f>
        <v> </v>
      </c>
      <c r="Z173" s="180"/>
      <c r="AA173" s="75" t="n">
        <f aca="false">IF(W173&lt;&gt;Y173,(IF(N173=0,G173*(INFORMAÇÕES!$Q$69/INFORMAÇÕES!$Q$72),IF(N173="R",G173,0))),0)</f>
        <v>0</v>
      </c>
      <c r="AB173" s="75" t="n">
        <f aca="false">IF(W173&lt;&gt;Y173,(IF(N173=0,G173*(INFORMAÇÕES!$Q$70/INFORMAÇÕES!$Q$72),IF(N173="C",G173,0))),0)</f>
        <v>0</v>
      </c>
      <c r="AC173" s="75" t="n">
        <f aca="false">IF(W173&lt;&gt;Y173,(IF(N173=0,G173*INFORMAÇÕES!$U$115,IF(N173="CF",G173,0))),0)</f>
        <v>0</v>
      </c>
      <c r="AD173" s="75" t="n">
        <f aca="false">IF(W173&lt;&gt;Y173,(IF(N173=0,G173*INFORMAÇÕES!$U$116,IF(N173="O",G173,0))),0)</f>
        <v>0</v>
      </c>
      <c r="AE173" s="75" t="n">
        <f aca="false">IF(E173&lt;&gt;0,G173,0)</f>
        <v>0</v>
      </c>
      <c r="AF173" s="75" t="n">
        <f aca="false">IF(W173&lt;&gt;Y173,(IF(N173=0,J173*(INFORMAÇÕES!$Q$89/INFORMAÇÕES!$Q$92),IF(N173="R",J173,0))),0)</f>
        <v>0</v>
      </c>
      <c r="AG173" s="75" t="n">
        <f aca="false">IF(W173&lt;&gt;Y173,(IF(N173=0,J173*(INFORMAÇÕES!$Q$90/INFORMAÇÕES!$Q$92),IF(N173="C",J173,0))),0)</f>
        <v>0</v>
      </c>
      <c r="AH173" s="75" t="n">
        <f aca="false">IF(W173&lt;&gt;Y173,(IF(N173="",J173*INFORMAÇÕES!$U$115,IF(N173="CF",J173,0))),0)</f>
        <v>0</v>
      </c>
      <c r="AI173" s="75" t="n">
        <f aca="false">IF(W173&lt;&gt;Y173,(IF(N173="",J173*INFORMAÇÕES!$U$116,IF(N173="O",J173,0))),0)</f>
        <v>0</v>
      </c>
      <c r="AJ173" s="75" t="n">
        <f aca="false">IF(H173&lt;&gt;0,J173,0)</f>
        <v>0</v>
      </c>
      <c r="AK173" s="75" t="n">
        <f aca="false">IF(K173&lt;&gt;0,L173,0)</f>
        <v>0</v>
      </c>
    </row>
    <row r="174" s="174" customFormat="true" ht="14.25" hidden="false" customHeight="false" outlineLevel="0" collapsed="false">
      <c r="A174" s="159" t="n">
        <v>162</v>
      </c>
      <c r="B174" s="160" t="n">
        <f aca="false">IF('ORÇ.GLOBAL P CAIXA'!$K173="EXEC.",0,'ORÇ.REPROG. P CAIXA'!B174)</f>
        <v>0</v>
      </c>
      <c r="C174" s="161" t="n">
        <f aca="false">IF('ORÇ.GLOBAL P CAIXA'!$K173="EXEC.",0,'ORÇ.REPROG. P CAIXA'!C174)</f>
        <v>0</v>
      </c>
      <c r="D174" s="162" t="n">
        <f aca="false">IF('ORÇ.GLOBAL P CAIXA'!$K173="EXEC.",0,'ORÇ.REPROG. P CAIXA'!D174)</f>
        <v>0</v>
      </c>
      <c r="E174" s="163" t="n">
        <f aca="false">IF('ORÇ.GLOBAL P CAIXA'!$K173="EXEC.",0,'ORÇ.REPROG. P CAIXA'!E174)</f>
        <v>0</v>
      </c>
      <c r="F174" s="163" t="n">
        <f aca="false">IF('ORÇ.GLOBAL P CAIXA'!K173="EXEC.",0,IF('ORÇ.GLOBAL EMPRESA'!G173&gt;0,'ORÇ.GLOBAL EMPRESA'!G173,'ORÇ.GLOBAL P CAIXA'!F173))</f>
        <v>0</v>
      </c>
      <c r="G174" s="163" t="n">
        <f aca="false">IF(E174&lt;&gt;0,ROUND(E174*F174,2),IF(AE174=0,(SUMIF($W$13:$W$1012,B174,$AE$13:$AE$1012)),AE174))</f>
        <v>0</v>
      </c>
      <c r="H174" s="661" t="n">
        <f aca="false">IF('ORÇ.GLOBAL P CAIXA'!K173="EXEC.",0,'ORÇ.REPROG. P CAIXA'!H174)</f>
        <v>0</v>
      </c>
      <c r="I174" s="661" t="n">
        <f aca="false">IF('ORÇ.GLOBAL P CAIXA'!K173="EXEC.",0,'ORÇ.REPROG. P CAIXA'!I174)</f>
        <v>0</v>
      </c>
      <c r="J174" s="163" t="n">
        <f aca="false">IF(H174&lt;&gt;0,ROUND(H174*I174,2),IF(AJ174=0,(SUMIF($W$13:$W$1012,B174,$AJ$13:$AJ$1012)),AJ174))</f>
        <v>0</v>
      </c>
      <c r="K174" s="163" t="n">
        <f aca="false">H174-E174</f>
        <v>0</v>
      </c>
      <c r="L174" s="163" t="n">
        <f aca="false">J174-G174</f>
        <v>0</v>
      </c>
      <c r="M174" s="662" t="str">
        <f aca="false">IF('ORÇ.GLOBAL P CAIXA'!K173="EXEC.","",IF('ORÇ.REPROG. P CAIXA'!M174&gt;0,'ORÇ.REPROG. P CAIXA'!M174,""))</f>
        <v/>
      </c>
      <c r="N174" s="663" t="str">
        <f aca="false">IF('ORÇ.GLOBAL P CAIXA'!K173="EXEC.","",IF('ORÇ.REPROG. P CAIXA'!N174&gt;0,'ORÇ.REPROG. P CAIXA'!N174,""))</f>
        <v/>
      </c>
      <c r="O174" s="166" t="str">
        <f aca="false">IF('ORÇ.GLOBAL P CAIXA'!$K173="EXEC.","",'ORÇ.REPROG. P CAIXA'!O174)</f>
        <v/>
      </c>
      <c r="P174" s="167"/>
      <c r="Q174" s="168" t="str">
        <f aca="false">IF(B174&gt;0,"ok","ocultar")</f>
        <v>ocultar</v>
      </c>
      <c r="R174" s="649"/>
      <c r="S174" s="649"/>
      <c r="T174" s="650"/>
      <c r="V174" s="88"/>
      <c r="W174" s="157" t="n">
        <f aca="false">IF(B174=0,W173,IF(ISNONTEXT(B174)=TRUE(),INT(B174),INT(LEFT(B174,FIND(".",B174)-1))))</f>
        <v>3</v>
      </c>
      <c r="X174" s="157" t="str">
        <f aca="false">IF(X175=1,1,IF(B174&lt;&gt;0,1,IF(C174&lt;&gt;0,1,IF(D174&lt;&gt;0,1,IF(E174&lt;&gt;0,1,"")))))</f>
        <v/>
      </c>
      <c r="Y174" s="157" t="str">
        <f aca="false">IF(W174=0," ",IF(W174&lt;&gt;W173,W174," "))</f>
        <v> </v>
      </c>
      <c r="Z174" s="180"/>
      <c r="AA174" s="75" t="n">
        <f aca="false">IF(W174&lt;&gt;Y174,(IF(N174=0,G174*(INFORMAÇÕES!$Q$69/INFORMAÇÕES!$Q$72),IF(N174="R",G174,0))),0)</f>
        <v>0</v>
      </c>
      <c r="AB174" s="75" t="n">
        <f aca="false">IF(W174&lt;&gt;Y174,(IF(N174=0,G174*(INFORMAÇÕES!$Q$70/INFORMAÇÕES!$Q$72),IF(N174="C",G174,0))),0)</f>
        <v>0</v>
      </c>
      <c r="AC174" s="75" t="n">
        <f aca="false">IF(W174&lt;&gt;Y174,(IF(N174=0,G174*INFORMAÇÕES!$U$115,IF(N174="CF",G174,0))),0)</f>
        <v>0</v>
      </c>
      <c r="AD174" s="75" t="n">
        <f aca="false">IF(W174&lt;&gt;Y174,(IF(N174=0,G174*INFORMAÇÕES!$U$116,IF(N174="O",G174,0))),0)</f>
        <v>0</v>
      </c>
      <c r="AE174" s="75" t="n">
        <f aca="false">IF(E174&lt;&gt;0,G174,0)</f>
        <v>0</v>
      </c>
      <c r="AF174" s="75" t="n">
        <f aca="false">IF(W174&lt;&gt;Y174,(IF(N174=0,J174*(INFORMAÇÕES!$Q$89/INFORMAÇÕES!$Q$92),IF(N174="R",J174,0))),0)</f>
        <v>0</v>
      </c>
      <c r="AG174" s="75" t="n">
        <f aca="false">IF(W174&lt;&gt;Y174,(IF(N174=0,J174*(INFORMAÇÕES!$Q$90/INFORMAÇÕES!$Q$92),IF(N174="C",J174,0))),0)</f>
        <v>0</v>
      </c>
      <c r="AH174" s="75" t="n">
        <f aca="false">IF(W174&lt;&gt;Y174,(IF(N174="",J174*INFORMAÇÕES!$U$115,IF(N174="CF",J174,0))),0)</f>
        <v>0</v>
      </c>
      <c r="AI174" s="75" t="n">
        <f aca="false">IF(W174&lt;&gt;Y174,(IF(N174="",J174*INFORMAÇÕES!$U$116,IF(N174="O",J174,0))),0)</f>
        <v>0</v>
      </c>
      <c r="AJ174" s="75" t="n">
        <f aca="false">IF(H174&lt;&gt;0,J174,0)</f>
        <v>0</v>
      </c>
      <c r="AK174" s="75" t="n">
        <f aca="false">IF(K174&lt;&gt;0,L174,0)</f>
        <v>0</v>
      </c>
    </row>
    <row r="175" s="174" customFormat="true" ht="14.25" hidden="false" customHeight="false" outlineLevel="0" collapsed="false">
      <c r="A175" s="159" t="n">
        <v>163</v>
      </c>
      <c r="B175" s="160" t="n">
        <f aca="false">IF('ORÇ.GLOBAL P CAIXA'!$K174="EXEC.",0,'ORÇ.REPROG. P CAIXA'!B175)</f>
        <v>0</v>
      </c>
      <c r="C175" s="161" t="n">
        <f aca="false">IF('ORÇ.GLOBAL P CAIXA'!$K174="EXEC.",0,'ORÇ.REPROG. P CAIXA'!C175)</f>
        <v>0</v>
      </c>
      <c r="D175" s="162" t="n">
        <f aca="false">IF('ORÇ.GLOBAL P CAIXA'!$K174="EXEC.",0,'ORÇ.REPROG. P CAIXA'!D175)</f>
        <v>0</v>
      </c>
      <c r="E175" s="163" t="n">
        <f aca="false">IF('ORÇ.GLOBAL P CAIXA'!$K174="EXEC.",0,'ORÇ.REPROG. P CAIXA'!E175)</f>
        <v>0</v>
      </c>
      <c r="F175" s="163" t="n">
        <f aca="false">IF('ORÇ.GLOBAL P CAIXA'!K174="EXEC.",0,IF('ORÇ.GLOBAL EMPRESA'!G174&gt;0,'ORÇ.GLOBAL EMPRESA'!G174,'ORÇ.GLOBAL P CAIXA'!F174))</f>
        <v>0</v>
      </c>
      <c r="G175" s="163" t="n">
        <f aca="false">IF(E175&lt;&gt;0,ROUND(E175*F175,2),IF(AE175=0,(SUMIF($W$13:$W$1012,B175,$AE$13:$AE$1012)),AE175))</f>
        <v>0</v>
      </c>
      <c r="H175" s="661" t="n">
        <f aca="false">IF('ORÇ.GLOBAL P CAIXA'!K174="EXEC.",0,'ORÇ.REPROG. P CAIXA'!H175)</f>
        <v>0</v>
      </c>
      <c r="I175" s="661" t="n">
        <f aca="false">IF('ORÇ.GLOBAL P CAIXA'!K174="EXEC.",0,'ORÇ.REPROG. P CAIXA'!I175)</f>
        <v>0</v>
      </c>
      <c r="J175" s="163" t="n">
        <f aca="false">IF(H175&lt;&gt;0,ROUND(H175*I175,2),IF(AJ175=0,(SUMIF($W$13:$W$1012,B175,$AJ$13:$AJ$1012)),AJ175))</f>
        <v>0</v>
      </c>
      <c r="K175" s="163" t="n">
        <f aca="false">H175-E175</f>
        <v>0</v>
      </c>
      <c r="L175" s="163" t="n">
        <f aca="false">J175-G175</f>
        <v>0</v>
      </c>
      <c r="M175" s="662" t="str">
        <f aca="false">IF('ORÇ.GLOBAL P CAIXA'!K174="EXEC.","",IF('ORÇ.REPROG. P CAIXA'!M175&gt;0,'ORÇ.REPROG. P CAIXA'!M175,""))</f>
        <v/>
      </c>
      <c r="N175" s="663" t="str">
        <f aca="false">IF('ORÇ.GLOBAL P CAIXA'!K174="EXEC.","",IF('ORÇ.REPROG. P CAIXA'!N175&gt;0,'ORÇ.REPROG. P CAIXA'!N175,""))</f>
        <v/>
      </c>
      <c r="O175" s="166" t="str">
        <f aca="false">IF('ORÇ.GLOBAL P CAIXA'!$K174="EXEC.","",'ORÇ.REPROG. P CAIXA'!O175)</f>
        <v/>
      </c>
      <c r="P175" s="167"/>
      <c r="Q175" s="168" t="str">
        <f aca="false">IF(B175&gt;0,"ok","ocultar")</f>
        <v>ocultar</v>
      </c>
      <c r="R175" s="649"/>
      <c r="S175" s="649"/>
      <c r="T175" s="650"/>
      <c r="V175" s="88"/>
      <c r="W175" s="157" t="n">
        <f aca="false">IF(B175=0,W174,IF(ISNONTEXT(B175)=TRUE(),INT(B175),INT(LEFT(B175,FIND(".",B175)-1))))</f>
        <v>3</v>
      </c>
      <c r="X175" s="157" t="str">
        <f aca="false">IF(X176=1,1,IF(B175&lt;&gt;0,1,IF(C175&lt;&gt;0,1,IF(D175&lt;&gt;0,1,IF(E175&lt;&gt;0,1,"")))))</f>
        <v/>
      </c>
      <c r="Y175" s="157" t="str">
        <f aca="false">IF(W175=0," ",IF(W175&lt;&gt;W174,W175," "))</f>
        <v> </v>
      </c>
      <c r="Z175" s="180"/>
      <c r="AA175" s="75" t="n">
        <f aca="false">IF(W175&lt;&gt;Y175,(IF(N175=0,G175*(INFORMAÇÕES!$Q$69/INFORMAÇÕES!$Q$72),IF(N175="R",G175,0))),0)</f>
        <v>0</v>
      </c>
      <c r="AB175" s="75" t="n">
        <f aca="false">IF(W175&lt;&gt;Y175,(IF(N175=0,G175*(INFORMAÇÕES!$Q$70/INFORMAÇÕES!$Q$72),IF(N175="C",G175,0))),0)</f>
        <v>0</v>
      </c>
      <c r="AC175" s="75" t="n">
        <f aca="false">IF(W175&lt;&gt;Y175,(IF(N175=0,G175*INFORMAÇÕES!$U$115,IF(N175="CF",G175,0))),0)</f>
        <v>0</v>
      </c>
      <c r="AD175" s="75" t="n">
        <f aca="false">IF(W175&lt;&gt;Y175,(IF(N175=0,G175*INFORMAÇÕES!$U$116,IF(N175="O",G175,0))),0)</f>
        <v>0</v>
      </c>
      <c r="AE175" s="75" t="n">
        <f aca="false">IF(E175&lt;&gt;0,G175,0)</f>
        <v>0</v>
      </c>
      <c r="AF175" s="75" t="n">
        <f aca="false">IF(W175&lt;&gt;Y175,(IF(N175=0,J175*(INFORMAÇÕES!$Q$89/INFORMAÇÕES!$Q$92),IF(N175="R",J175,0))),0)</f>
        <v>0</v>
      </c>
      <c r="AG175" s="75" t="n">
        <f aca="false">IF(W175&lt;&gt;Y175,(IF(N175=0,J175*(INFORMAÇÕES!$Q$90/INFORMAÇÕES!$Q$92),IF(N175="C",J175,0))),0)</f>
        <v>0</v>
      </c>
      <c r="AH175" s="75" t="n">
        <f aca="false">IF(W175&lt;&gt;Y175,(IF(N175="",J175*INFORMAÇÕES!$U$115,IF(N175="CF",J175,0))),0)</f>
        <v>0</v>
      </c>
      <c r="AI175" s="75" t="n">
        <f aca="false">IF(W175&lt;&gt;Y175,(IF(N175="",J175*INFORMAÇÕES!$U$116,IF(N175="O",J175,0))),0)</f>
        <v>0</v>
      </c>
      <c r="AJ175" s="75" t="n">
        <f aca="false">IF(H175&lt;&gt;0,J175,0)</f>
        <v>0</v>
      </c>
      <c r="AK175" s="75" t="n">
        <f aca="false">IF(K175&lt;&gt;0,L175,0)</f>
        <v>0</v>
      </c>
    </row>
    <row r="176" s="174" customFormat="true" ht="14.25" hidden="false" customHeight="false" outlineLevel="0" collapsed="false">
      <c r="A176" s="159" t="n">
        <v>164</v>
      </c>
      <c r="B176" s="160" t="n">
        <f aca="false">IF('ORÇ.GLOBAL P CAIXA'!$K175="EXEC.",0,'ORÇ.REPROG. P CAIXA'!B176)</f>
        <v>0</v>
      </c>
      <c r="C176" s="161" t="n">
        <f aca="false">IF('ORÇ.GLOBAL P CAIXA'!$K175="EXEC.",0,'ORÇ.REPROG. P CAIXA'!C176)</f>
        <v>0</v>
      </c>
      <c r="D176" s="162" t="n">
        <f aca="false">IF('ORÇ.GLOBAL P CAIXA'!$K175="EXEC.",0,'ORÇ.REPROG. P CAIXA'!D176)</f>
        <v>0</v>
      </c>
      <c r="E176" s="163" t="n">
        <f aca="false">IF('ORÇ.GLOBAL P CAIXA'!$K175="EXEC.",0,'ORÇ.REPROG. P CAIXA'!E176)</f>
        <v>0</v>
      </c>
      <c r="F176" s="163" t="n">
        <f aca="false">IF('ORÇ.GLOBAL P CAIXA'!K175="EXEC.",0,IF('ORÇ.GLOBAL EMPRESA'!G175&gt;0,'ORÇ.GLOBAL EMPRESA'!G175,'ORÇ.GLOBAL P CAIXA'!F175))</f>
        <v>0</v>
      </c>
      <c r="G176" s="163" t="n">
        <f aca="false">IF(E176&lt;&gt;0,ROUND(E176*F176,2),IF(AE176=0,(SUMIF($W$13:$W$1012,B176,$AE$13:$AE$1012)),AE176))</f>
        <v>0</v>
      </c>
      <c r="H176" s="661" t="n">
        <f aca="false">IF('ORÇ.GLOBAL P CAIXA'!K175="EXEC.",0,'ORÇ.REPROG. P CAIXA'!H176)</f>
        <v>0</v>
      </c>
      <c r="I176" s="661" t="n">
        <f aca="false">IF('ORÇ.GLOBAL P CAIXA'!K175="EXEC.",0,'ORÇ.REPROG. P CAIXA'!I176)</f>
        <v>0</v>
      </c>
      <c r="J176" s="163" t="n">
        <f aca="false">IF(H176&lt;&gt;0,ROUND(H176*I176,2),IF(AJ176=0,(SUMIF($W$13:$W$1012,B176,$AJ$13:$AJ$1012)),AJ176))</f>
        <v>0</v>
      </c>
      <c r="K176" s="163" t="n">
        <f aca="false">H176-E176</f>
        <v>0</v>
      </c>
      <c r="L176" s="163" t="n">
        <f aca="false">J176-G176</f>
        <v>0</v>
      </c>
      <c r="M176" s="662" t="str">
        <f aca="false">IF('ORÇ.GLOBAL P CAIXA'!K175="EXEC.","",IF('ORÇ.REPROG. P CAIXA'!M176&gt;0,'ORÇ.REPROG. P CAIXA'!M176,""))</f>
        <v/>
      </c>
      <c r="N176" s="663" t="str">
        <f aca="false">IF('ORÇ.GLOBAL P CAIXA'!K175="EXEC.","",IF('ORÇ.REPROG. P CAIXA'!N176&gt;0,'ORÇ.REPROG. P CAIXA'!N176,""))</f>
        <v/>
      </c>
      <c r="O176" s="166" t="str">
        <f aca="false">IF('ORÇ.GLOBAL P CAIXA'!$K175="EXEC.","",'ORÇ.REPROG. P CAIXA'!O176)</f>
        <v/>
      </c>
      <c r="P176" s="167"/>
      <c r="Q176" s="168" t="str">
        <f aca="false">IF(B176&gt;0,"ok","ocultar")</f>
        <v>ocultar</v>
      </c>
      <c r="R176" s="649"/>
      <c r="S176" s="649"/>
      <c r="T176" s="650"/>
      <c r="V176" s="88"/>
      <c r="W176" s="157" t="n">
        <f aca="false">IF(B176=0,W175,IF(ISNONTEXT(B176)=TRUE(),INT(B176),INT(LEFT(B176,FIND(".",B176)-1))))</f>
        <v>3</v>
      </c>
      <c r="X176" s="157" t="str">
        <f aca="false">IF(X177=1,1,IF(B176&lt;&gt;0,1,IF(C176&lt;&gt;0,1,IF(D176&lt;&gt;0,1,IF(E176&lt;&gt;0,1,"")))))</f>
        <v/>
      </c>
      <c r="Y176" s="157" t="str">
        <f aca="false">IF(W176=0," ",IF(W176&lt;&gt;W175,W176," "))</f>
        <v> </v>
      </c>
      <c r="Z176" s="180"/>
      <c r="AA176" s="75" t="n">
        <f aca="false">IF(W176&lt;&gt;Y176,(IF(N176=0,G176*(INFORMAÇÕES!$Q$69/INFORMAÇÕES!$Q$72),IF(N176="R",G176,0))),0)</f>
        <v>0</v>
      </c>
      <c r="AB176" s="75" t="n">
        <f aca="false">IF(W176&lt;&gt;Y176,(IF(N176=0,G176*(INFORMAÇÕES!$Q$70/INFORMAÇÕES!$Q$72),IF(N176="C",G176,0))),0)</f>
        <v>0</v>
      </c>
      <c r="AC176" s="75" t="n">
        <f aca="false">IF(W176&lt;&gt;Y176,(IF(N176=0,G176*INFORMAÇÕES!$U$115,IF(N176="CF",G176,0))),0)</f>
        <v>0</v>
      </c>
      <c r="AD176" s="75" t="n">
        <f aca="false">IF(W176&lt;&gt;Y176,(IF(N176=0,G176*INFORMAÇÕES!$U$116,IF(N176="O",G176,0))),0)</f>
        <v>0</v>
      </c>
      <c r="AE176" s="75" t="n">
        <f aca="false">IF(E176&lt;&gt;0,G176,0)</f>
        <v>0</v>
      </c>
      <c r="AF176" s="75" t="n">
        <f aca="false">IF(W176&lt;&gt;Y176,(IF(N176=0,J176*(INFORMAÇÕES!$Q$89/INFORMAÇÕES!$Q$92),IF(N176="R",J176,0))),0)</f>
        <v>0</v>
      </c>
      <c r="AG176" s="75" t="n">
        <f aca="false">IF(W176&lt;&gt;Y176,(IF(N176=0,J176*(INFORMAÇÕES!$Q$90/INFORMAÇÕES!$Q$92),IF(N176="C",J176,0))),0)</f>
        <v>0</v>
      </c>
      <c r="AH176" s="75" t="n">
        <f aca="false">IF(W176&lt;&gt;Y176,(IF(N176="",J176*INFORMAÇÕES!$U$115,IF(N176="CF",J176,0))),0)</f>
        <v>0</v>
      </c>
      <c r="AI176" s="75" t="n">
        <f aca="false">IF(W176&lt;&gt;Y176,(IF(N176="",J176*INFORMAÇÕES!$U$116,IF(N176="O",J176,0))),0)</f>
        <v>0</v>
      </c>
      <c r="AJ176" s="75" t="n">
        <f aca="false">IF(H176&lt;&gt;0,J176,0)</f>
        <v>0</v>
      </c>
      <c r="AK176" s="75" t="n">
        <f aca="false">IF(K176&lt;&gt;0,L176,0)</f>
        <v>0</v>
      </c>
    </row>
    <row r="177" s="174" customFormat="true" ht="14.25" hidden="false" customHeight="false" outlineLevel="0" collapsed="false">
      <c r="A177" s="159" t="n">
        <v>165</v>
      </c>
      <c r="B177" s="160" t="n">
        <f aca="false">IF('ORÇ.GLOBAL P CAIXA'!$K176="EXEC.",0,'ORÇ.REPROG. P CAIXA'!B177)</f>
        <v>0</v>
      </c>
      <c r="C177" s="161" t="n">
        <f aca="false">IF('ORÇ.GLOBAL P CAIXA'!$K176="EXEC.",0,'ORÇ.REPROG. P CAIXA'!C177)</f>
        <v>0</v>
      </c>
      <c r="D177" s="162" t="n">
        <f aca="false">IF('ORÇ.GLOBAL P CAIXA'!$K176="EXEC.",0,'ORÇ.REPROG. P CAIXA'!D177)</f>
        <v>0</v>
      </c>
      <c r="E177" s="163" t="n">
        <f aca="false">IF('ORÇ.GLOBAL P CAIXA'!$K176="EXEC.",0,'ORÇ.REPROG. P CAIXA'!E177)</f>
        <v>0</v>
      </c>
      <c r="F177" s="163" t="n">
        <f aca="false">IF('ORÇ.GLOBAL P CAIXA'!K176="EXEC.",0,IF('ORÇ.GLOBAL EMPRESA'!G176&gt;0,'ORÇ.GLOBAL EMPRESA'!G176,'ORÇ.GLOBAL P CAIXA'!F176))</f>
        <v>0</v>
      </c>
      <c r="G177" s="163" t="n">
        <f aca="false">IF(E177&lt;&gt;0,ROUND(E177*F177,2),IF(AE177=0,(SUMIF($W$13:$W$1012,B177,$AE$13:$AE$1012)),AE177))</f>
        <v>0</v>
      </c>
      <c r="H177" s="661" t="n">
        <f aca="false">IF('ORÇ.GLOBAL P CAIXA'!K176="EXEC.",0,'ORÇ.REPROG. P CAIXA'!H177)</f>
        <v>0</v>
      </c>
      <c r="I177" s="661" t="n">
        <f aca="false">IF('ORÇ.GLOBAL P CAIXA'!K176="EXEC.",0,'ORÇ.REPROG. P CAIXA'!I177)</f>
        <v>0</v>
      </c>
      <c r="J177" s="163" t="n">
        <f aca="false">IF(H177&lt;&gt;0,ROUND(H177*I177,2),IF(AJ177=0,(SUMIF($W$13:$W$1012,B177,$AJ$13:$AJ$1012)),AJ177))</f>
        <v>0</v>
      </c>
      <c r="K177" s="163" t="n">
        <f aca="false">H177-E177</f>
        <v>0</v>
      </c>
      <c r="L177" s="163" t="n">
        <f aca="false">J177-G177</f>
        <v>0</v>
      </c>
      <c r="M177" s="662" t="str">
        <f aca="false">IF('ORÇ.GLOBAL P CAIXA'!K176="EXEC.","",IF('ORÇ.REPROG. P CAIXA'!M177&gt;0,'ORÇ.REPROG. P CAIXA'!M177,""))</f>
        <v/>
      </c>
      <c r="N177" s="663" t="str">
        <f aca="false">IF('ORÇ.GLOBAL P CAIXA'!K176="EXEC.","",IF('ORÇ.REPROG. P CAIXA'!N177&gt;0,'ORÇ.REPROG. P CAIXA'!N177,""))</f>
        <v/>
      </c>
      <c r="O177" s="166" t="str">
        <f aca="false">IF('ORÇ.GLOBAL P CAIXA'!$K176="EXEC.","",'ORÇ.REPROG. P CAIXA'!O177)</f>
        <v/>
      </c>
      <c r="P177" s="167"/>
      <c r="Q177" s="168" t="str">
        <f aca="false">IF(B177&gt;0,"ok","ocultar")</f>
        <v>ocultar</v>
      </c>
      <c r="R177" s="649"/>
      <c r="S177" s="649"/>
      <c r="T177" s="650"/>
      <c r="V177" s="88"/>
      <c r="W177" s="157" t="n">
        <f aca="false">IF(B177=0,W176,IF(ISNONTEXT(B177)=TRUE(),INT(B177),INT(LEFT(B177,FIND(".",B177)-1))))</f>
        <v>3</v>
      </c>
      <c r="X177" s="157" t="str">
        <f aca="false">IF(X178=1,1,IF(B177&lt;&gt;0,1,IF(C177&lt;&gt;0,1,IF(D177&lt;&gt;0,1,IF(E177&lt;&gt;0,1,"")))))</f>
        <v/>
      </c>
      <c r="Y177" s="157" t="str">
        <f aca="false">IF(W177=0," ",IF(W177&lt;&gt;W176,W177," "))</f>
        <v> </v>
      </c>
      <c r="Z177" s="180"/>
      <c r="AA177" s="75" t="n">
        <f aca="false">IF(W177&lt;&gt;Y177,(IF(N177=0,G177*(INFORMAÇÕES!$Q$69/INFORMAÇÕES!$Q$72),IF(N177="R",G177,0))),0)</f>
        <v>0</v>
      </c>
      <c r="AB177" s="75" t="n">
        <f aca="false">IF(W177&lt;&gt;Y177,(IF(N177=0,G177*(INFORMAÇÕES!$Q$70/INFORMAÇÕES!$Q$72),IF(N177="C",G177,0))),0)</f>
        <v>0</v>
      </c>
      <c r="AC177" s="75" t="n">
        <f aca="false">IF(W177&lt;&gt;Y177,(IF(N177=0,G177*INFORMAÇÕES!$U$115,IF(N177="CF",G177,0))),0)</f>
        <v>0</v>
      </c>
      <c r="AD177" s="75" t="n">
        <f aca="false">IF(W177&lt;&gt;Y177,(IF(N177=0,G177*INFORMAÇÕES!$U$116,IF(N177="O",G177,0))),0)</f>
        <v>0</v>
      </c>
      <c r="AE177" s="75" t="n">
        <f aca="false">IF(E177&lt;&gt;0,G177,0)</f>
        <v>0</v>
      </c>
      <c r="AF177" s="75" t="n">
        <f aca="false">IF(W177&lt;&gt;Y177,(IF(N177=0,J177*(INFORMAÇÕES!$Q$89/INFORMAÇÕES!$Q$92),IF(N177="R",J177,0))),0)</f>
        <v>0</v>
      </c>
      <c r="AG177" s="75" t="n">
        <f aca="false">IF(W177&lt;&gt;Y177,(IF(N177=0,J177*(INFORMAÇÕES!$Q$90/INFORMAÇÕES!$Q$92),IF(N177="C",J177,0))),0)</f>
        <v>0</v>
      </c>
      <c r="AH177" s="75" t="n">
        <f aca="false">IF(W177&lt;&gt;Y177,(IF(N177="",J177*INFORMAÇÕES!$U$115,IF(N177="CF",J177,0))),0)</f>
        <v>0</v>
      </c>
      <c r="AI177" s="75" t="n">
        <f aca="false">IF(W177&lt;&gt;Y177,(IF(N177="",J177*INFORMAÇÕES!$U$116,IF(N177="O",J177,0))),0)</f>
        <v>0</v>
      </c>
      <c r="AJ177" s="75" t="n">
        <f aca="false">IF(H177&lt;&gt;0,J177,0)</f>
        <v>0</v>
      </c>
      <c r="AK177" s="75" t="n">
        <f aca="false">IF(K177&lt;&gt;0,L177,0)</f>
        <v>0</v>
      </c>
    </row>
    <row r="178" s="174" customFormat="true" ht="14.25" hidden="false" customHeight="false" outlineLevel="0" collapsed="false">
      <c r="A178" s="159" t="n">
        <v>166</v>
      </c>
      <c r="B178" s="160" t="n">
        <f aca="false">IF('ORÇ.GLOBAL P CAIXA'!$K177="EXEC.",0,'ORÇ.REPROG. P CAIXA'!B178)</f>
        <v>0</v>
      </c>
      <c r="C178" s="161" t="n">
        <f aca="false">IF('ORÇ.GLOBAL P CAIXA'!$K177="EXEC.",0,'ORÇ.REPROG. P CAIXA'!C178)</f>
        <v>0</v>
      </c>
      <c r="D178" s="162" t="n">
        <f aca="false">IF('ORÇ.GLOBAL P CAIXA'!$K177="EXEC.",0,'ORÇ.REPROG. P CAIXA'!D178)</f>
        <v>0</v>
      </c>
      <c r="E178" s="163" t="n">
        <f aca="false">IF('ORÇ.GLOBAL P CAIXA'!$K177="EXEC.",0,'ORÇ.REPROG. P CAIXA'!E178)</f>
        <v>0</v>
      </c>
      <c r="F178" s="163" t="n">
        <f aca="false">IF('ORÇ.GLOBAL P CAIXA'!K177="EXEC.",0,IF('ORÇ.GLOBAL EMPRESA'!G177&gt;0,'ORÇ.GLOBAL EMPRESA'!G177,'ORÇ.GLOBAL P CAIXA'!F177))</f>
        <v>0</v>
      </c>
      <c r="G178" s="163" t="n">
        <f aca="false">IF(E178&lt;&gt;0,ROUND(E178*F178,2),IF(AE178=0,(SUMIF($W$13:$W$1012,B178,$AE$13:$AE$1012)),AE178))</f>
        <v>0</v>
      </c>
      <c r="H178" s="661" t="n">
        <f aca="false">IF('ORÇ.GLOBAL P CAIXA'!K177="EXEC.",0,'ORÇ.REPROG. P CAIXA'!H178)</f>
        <v>0</v>
      </c>
      <c r="I178" s="661" t="n">
        <f aca="false">IF('ORÇ.GLOBAL P CAIXA'!K177="EXEC.",0,'ORÇ.REPROG. P CAIXA'!I178)</f>
        <v>0</v>
      </c>
      <c r="J178" s="163" t="n">
        <f aca="false">IF(H178&lt;&gt;0,ROUND(H178*I178,2),IF(AJ178=0,(SUMIF($W$13:$W$1012,B178,$AJ$13:$AJ$1012)),AJ178))</f>
        <v>0</v>
      </c>
      <c r="K178" s="163" t="n">
        <f aca="false">H178-E178</f>
        <v>0</v>
      </c>
      <c r="L178" s="163" t="n">
        <f aca="false">J178-G178</f>
        <v>0</v>
      </c>
      <c r="M178" s="662" t="str">
        <f aca="false">IF('ORÇ.GLOBAL P CAIXA'!K177="EXEC.","",IF('ORÇ.REPROG. P CAIXA'!M178&gt;0,'ORÇ.REPROG. P CAIXA'!M178,""))</f>
        <v/>
      </c>
      <c r="N178" s="663" t="str">
        <f aca="false">IF('ORÇ.GLOBAL P CAIXA'!K177="EXEC.","",IF('ORÇ.REPROG. P CAIXA'!N178&gt;0,'ORÇ.REPROG. P CAIXA'!N178,""))</f>
        <v/>
      </c>
      <c r="O178" s="166" t="str">
        <f aca="false">IF('ORÇ.GLOBAL P CAIXA'!$K177="EXEC.","",'ORÇ.REPROG. P CAIXA'!O178)</f>
        <v/>
      </c>
      <c r="P178" s="167"/>
      <c r="Q178" s="168" t="str">
        <f aca="false">IF(B178&gt;0,"ok","ocultar")</f>
        <v>ocultar</v>
      </c>
      <c r="R178" s="649"/>
      <c r="S178" s="649"/>
      <c r="T178" s="650"/>
      <c r="V178" s="88"/>
      <c r="W178" s="157" t="n">
        <f aca="false">IF(B178=0,W177,IF(ISNONTEXT(B178)=TRUE(),INT(B178),INT(LEFT(B178,FIND(".",B178)-1))))</f>
        <v>3</v>
      </c>
      <c r="X178" s="157" t="str">
        <f aca="false">IF(X179=1,1,IF(B178&lt;&gt;0,1,IF(C178&lt;&gt;0,1,IF(D178&lt;&gt;0,1,IF(E178&lt;&gt;0,1,"")))))</f>
        <v/>
      </c>
      <c r="Y178" s="157" t="str">
        <f aca="false">IF(W178=0," ",IF(W178&lt;&gt;W177,W178," "))</f>
        <v> </v>
      </c>
      <c r="Z178" s="180"/>
      <c r="AA178" s="75" t="n">
        <f aca="false">IF(W178&lt;&gt;Y178,(IF(N178=0,G178*(INFORMAÇÕES!$Q$69/INFORMAÇÕES!$Q$72),IF(N178="R",G178,0))),0)</f>
        <v>0</v>
      </c>
      <c r="AB178" s="75" t="n">
        <f aca="false">IF(W178&lt;&gt;Y178,(IF(N178=0,G178*(INFORMAÇÕES!$Q$70/INFORMAÇÕES!$Q$72),IF(N178="C",G178,0))),0)</f>
        <v>0</v>
      </c>
      <c r="AC178" s="75" t="n">
        <f aca="false">IF(W178&lt;&gt;Y178,(IF(N178=0,G178*INFORMAÇÕES!$U$115,IF(N178="CF",G178,0))),0)</f>
        <v>0</v>
      </c>
      <c r="AD178" s="75" t="n">
        <f aca="false">IF(W178&lt;&gt;Y178,(IF(N178=0,G178*INFORMAÇÕES!$U$116,IF(N178="O",G178,0))),0)</f>
        <v>0</v>
      </c>
      <c r="AE178" s="75" t="n">
        <f aca="false">IF(E178&lt;&gt;0,G178,0)</f>
        <v>0</v>
      </c>
      <c r="AF178" s="75" t="n">
        <f aca="false">IF(W178&lt;&gt;Y178,(IF(N178=0,J178*(INFORMAÇÕES!$Q$89/INFORMAÇÕES!$Q$92),IF(N178="R",J178,0))),0)</f>
        <v>0</v>
      </c>
      <c r="AG178" s="75" t="n">
        <f aca="false">IF(W178&lt;&gt;Y178,(IF(N178=0,J178*(INFORMAÇÕES!$Q$90/INFORMAÇÕES!$Q$92),IF(N178="C",J178,0))),0)</f>
        <v>0</v>
      </c>
      <c r="AH178" s="75" t="n">
        <f aca="false">IF(W178&lt;&gt;Y178,(IF(N178="",J178*INFORMAÇÕES!$U$115,IF(N178="CF",J178,0))),0)</f>
        <v>0</v>
      </c>
      <c r="AI178" s="75" t="n">
        <f aca="false">IF(W178&lt;&gt;Y178,(IF(N178="",J178*INFORMAÇÕES!$U$116,IF(N178="O",J178,0))),0)</f>
        <v>0</v>
      </c>
      <c r="AJ178" s="75" t="n">
        <f aca="false">IF(H178&lt;&gt;0,J178,0)</f>
        <v>0</v>
      </c>
      <c r="AK178" s="75" t="n">
        <f aca="false">IF(K178&lt;&gt;0,L178,0)</f>
        <v>0</v>
      </c>
    </row>
    <row r="179" s="174" customFormat="true" ht="14.25" hidden="false" customHeight="false" outlineLevel="0" collapsed="false">
      <c r="A179" s="159" t="n">
        <v>167</v>
      </c>
      <c r="B179" s="160" t="n">
        <f aca="false">IF('ORÇ.GLOBAL P CAIXA'!$K178="EXEC.",0,'ORÇ.REPROG. P CAIXA'!B179)</f>
        <v>0</v>
      </c>
      <c r="C179" s="161" t="n">
        <f aca="false">IF('ORÇ.GLOBAL P CAIXA'!$K178="EXEC.",0,'ORÇ.REPROG. P CAIXA'!C179)</f>
        <v>0</v>
      </c>
      <c r="D179" s="162" t="n">
        <f aca="false">IF('ORÇ.GLOBAL P CAIXA'!$K178="EXEC.",0,'ORÇ.REPROG. P CAIXA'!D179)</f>
        <v>0</v>
      </c>
      <c r="E179" s="163" t="n">
        <f aca="false">IF('ORÇ.GLOBAL P CAIXA'!$K178="EXEC.",0,'ORÇ.REPROG. P CAIXA'!E179)</f>
        <v>0</v>
      </c>
      <c r="F179" s="163" t="n">
        <f aca="false">IF('ORÇ.GLOBAL P CAIXA'!K178="EXEC.",0,IF('ORÇ.GLOBAL EMPRESA'!G178&gt;0,'ORÇ.GLOBAL EMPRESA'!G178,'ORÇ.GLOBAL P CAIXA'!F178))</f>
        <v>0</v>
      </c>
      <c r="G179" s="163" t="n">
        <f aca="false">IF(E179&lt;&gt;0,ROUND(E179*F179,2),IF(AE179=0,(SUMIF($W$13:$W$1012,B179,$AE$13:$AE$1012)),AE179))</f>
        <v>0</v>
      </c>
      <c r="H179" s="661" t="n">
        <f aca="false">IF('ORÇ.GLOBAL P CAIXA'!K178="EXEC.",0,'ORÇ.REPROG. P CAIXA'!H179)</f>
        <v>0</v>
      </c>
      <c r="I179" s="661" t="n">
        <f aca="false">IF('ORÇ.GLOBAL P CAIXA'!K178="EXEC.",0,'ORÇ.REPROG. P CAIXA'!I179)</f>
        <v>0</v>
      </c>
      <c r="J179" s="163" t="n">
        <f aca="false">IF(H179&lt;&gt;0,ROUND(H179*I179,2),IF(AJ179=0,(SUMIF($W$13:$W$1012,B179,$AJ$13:$AJ$1012)),AJ179))</f>
        <v>0</v>
      </c>
      <c r="K179" s="163" t="n">
        <f aca="false">H179-E179</f>
        <v>0</v>
      </c>
      <c r="L179" s="163" t="n">
        <f aca="false">J179-G179</f>
        <v>0</v>
      </c>
      <c r="M179" s="662" t="str">
        <f aca="false">IF('ORÇ.GLOBAL P CAIXA'!K178="EXEC.","",IF('ORÇ.REPROG. P CAIXA'!M179&gt;0,'ORÇ.REPROG. P CAIXA'!M179,""))</f>
        <v/>
      </c>
      <c r="N179" s="663" t="str">
        <f aca="false">IF('ORÇ.GLOBAL P CAIXA'!K178="EXEC.","",IF('ORÇ.REPROG. P CAIXA'!N179&gt;0,'ORÇ.REPROG. P CAIXA'!N179,""))</f>
        <v/>
      </c>
      <c r="O179" s="166" t="str">
        <f aca="false">IF('ORÇ.GLOBAL P CAIXA'!$K178="EXEC.","",'ORÇ.REPROG. P CAIXA'!O179)</f>
        <v/>
      </c>
      <c r="P179" s="167"/>
      <c r="Q179" s="168" t="str">
        <f aca="false">IF(B179&gt;0,"ok","ocultar")</f>
        <v>ocultar</v>
      </c>
      <c r="R179" s="649"/>
      <c r="S179" s="649"/>
      <c r="T179" s="650"/>
      <c r="V179" s="88"/>
      <c r="W179" s="157" t="n">
        <f aca="false">IF(B179=0,W178,IF(ISNONTEXT(B179)=TRUE(),INT(B179),INT(LEFT(B179,FIND(".",B179)-1))))</f>
        <v>3</v>
      </c>
      <c r="X179" s="157" t="str">
        <f aca="false">IF(X180=1,1,IF(B179&lt;&gt;0,1,IF(C179&lt;&gt;0,1,IF(D179&lt;&gt;0,1,IF(E179&lt;&gt;0,1,"")))))</f>
        <v/>
      </c>
      <c r="Y179" s="157" t="str">
        <f aca="false">IF(W179=0," ",IF(W179&lt;&gt;W178,W179," "))</f>
        <v> </v>
      </c>
      <c r="Z179" s="180"/>
      <c r="AA179" s="75" t="n">
        <f aca="false">IF(W179&lt;&gt;Y179,(IF(N179=0,G179*(INFORMAÇÕES!$Q$69/INFORMAÇÕES!$Q$72),IF(N179="R",G179,0))),0)</f>
        <v>0</v>
      </c>
      <c r="AB179" s="75" t="n">
        <f aca="false">IF(W179&lt;&gt;Y179,(IF(N179=0,G179*(INFORMAÇÕES!$Q$70/INFORMAÇÕES!$Q$72),IF(N179="C",G179,0))),0)</f>
        <v>0</v>
      </c>
      <c r="AC179" s="75" t="n">
        <f aca="false">IF(W179&lt;&gt;Y179,(IF(N179=0,G179*INFORMAÇÕES!$U$115,IF(N179="CF",G179,0))),0)</f>
        <v>0</v>
      </c>
      <c r="AD179" s="75" t="n">
        <f aca="false">IF(W179&lt;&gt;Y179,(IF(N179=0,G179*INFORMAÇÕES!$U$116,IF(N179="O",G179,0))),0)</f>
        <v>0</v>
      </c>
      <c r="AE179" s="75" t="n">
        <f aca="false">IF(E179&lt;&gt;0,G179,0)</f>
        <v>0</v>
      </c>
      <c r="AF179" s="75" t="n">
        <f aca="false">IF(W179&lt;&gt;Y179,(IF(N179=0,J179*(INFORMAÇÕES!$Q$89/INFORMAÇÕES!$Q$92),IF(N179="R",J179,0))),0)</f>
        <v>0</v>
      </c>
      <c r="AG179" s="75" t="n">
        <f aca="false">IF(W179&lt;&gt;Y179,(IF(N179=0,J179*(INFORMAÇÕES!$Q$90/INFORMAÇÕES!$Q$92),IF(N179="C",J179,0))),0)</f>
        <v>0</v>
      </c>
      <c r="AH179" s="75" t="n">
        <f aca="false">IF(W179&lt;&gt;Y179,(IF(N179="",J179*INFORMAÇÕES!$U$115,IF(N179="CF",J179,0))),0)</f>
        <v>0</v>
      </c>
      <c r="AI179" s="75" t="n">
        <f aca="false">IF(W179&lt;&gt;Y179,(IF(N179="",J179*INFORMAÇÕES!$U$116,IF(N179="O",J179,0))),0)</f>
        <v>0</v>
      </c>
      <c r="AJ179" s="75" t="n">
        <f aca="false">IF(H179&lt;&gt;0,J179,0)</f>
        <v>0</v>
      </c>
      <c r="AK179" s="75" t="n">
        <f aca="false">IF(K179&lt;&gt;0,L179,0)</f>
        <v>0</v>
      </c>
    </row>
    <row r="180" s="174" customFormat="true" ht="14.25" hidden="false" customHeight="false" outlineLevel="0" collapsed="false">
      <c r="A180" s="159" t="n">
        <v>168</v>
      </c>
      <c r="B180" s="160" t="n">
        <f aca="false">IF('ORÇ.GLOBAL P CAIXA'!$K179="EXEC.",0,'ORÇ.REPROG. P CAIXA'!B180)</f>
        <v>0</v>
      </c>
      <c r="C180" s="161" t="n">
        <f aca="false">IF('ORÇ.GLOBAL P CAIXA'!$K179="EXEC.",0,'ORÇ.REPROG. P CAIXA'!C180)</f>
        <v>0</v>
      </c>
      <c r="D180" s="162" t="n">
        <f aca="false">IF('ORÇ.GLOBAL P CAIXA'!$K179="EXEC.",0,'ORÇ.REPROG. P CAIXA'!D180)</f>
        <v>0</v>
      </c>
      <c r="E180" s="163" t="n">
        <f aca="false">IF('ORÇ.GLOBAL P CAIXA'!$K179="EXEC.",0,'ORÇ.REPROG. P CAIXA'!E180)</f>
        <v>0</v>
      </c>
      <c r="F180" s="163" t="n">
        <f aca="false">IF('ORÇ.GLOBAL P CAIXA'!K179="EXEC.",0,IF('ORÇ.GLOBAL EMPRESA'!G179&gt;0,'ORÇ.GLOBAL EMPRESA'!G179,'ORÇ.GLOBAL P CAIXA'!F179))</f>
        <v>0</v>
      </c>
      <c r="G180" s="163" t="n">
        <f aca="false">IF(E180&lt;&gt;0,ROUND(E180*F180,2),IF(AE180=0,(SUMIF($W$13:$W$1012,B180,$AE$13:$AE$1012)),AE180))</f>
        <v>0</v>
      </c>
      <c r="H180" s="661" t="n">
        <f aca="false">IF('ORÇ.GLOBAL P CAIXA'!K179="EXEC.",0,'ORÇ.REPROG. P CAIXA'!H180)</f>
        <v>0</v>
      </c>
      <c r="I180" s="661" t="n">
        <f aca="false">IF('ORÇ.GLOBAL P CAIXA'!K179="EXEC.",0,'ORÇ.REPROG. P CAIXA'!I180)</f>
        <v>0</v>
      </c>
      <c r="J180" s="163" t="n">
        <f aca="false">IF(H180&lt;&gt;0,ROUND(H180*I180,2),IF(AJ180=0,(SUMIF($W$13:$W$1012,B180,$AJ$13:$AJ$1012)),AJ180))</f>
        <v>0</v>
      </c>
      <c r="K180" s="163" t="n">
        <f aca="false">H180-E180</f>
        <v>0</v>
      </c>
      <c r="L180" s="163" t="n">
        <f aca="false">J180-G180</f>
        <v>0</v>
      </c>
      <c r="M180" s="662" t="str">
        <f aca="false">IF('ORÇ.GLOBAL P CAIXA'!K179="EXEC.","",IF('ORÇ.REPROG. P CAIXA'!M180&gt;0,'ORÇ.REPROG. P CAIXA'!M180,""))</f>
        <v/>
      </c>
      <c r="N180" s="663" t="str">
        <f aca="false">IF('ORÇ.GLOBAL P CAIXA'!K179="EXEC.","",IF('ORÇ.REPROG. P CAIXA'!N180&gt;0,'ORÇ.REPROG. P CAIXA'!N180,""))</f>
        <v/>
      </c>
      <c r="O180" s="166" t="str">
        <f aca="false">IF('ORÇ.GLOBAL P CAIXA'!$K179="EXEC.","",'ORÇ.REPROG. P CAIXA'!O180)</f>
        <v/>
      </c>
      <c r="P180" s="167"/>
      <c r="Q180" s="168" t="str">
        <f aca="false">IF(B180&gt;0,"ok","ocultar")</f>
        <v>ocultar</v>
      </c>
      <c r="R180" s="649"/>
      <c r="S180" s="649"/>
      <c r="T180" s="650"/>
      <c r="V180" s="88"/>
      <c r="W180" s="157" t="n">
        <f aca="false">IF(B180=0,W179,IF(ISNONTEXT(B180)=TRUE(),INT(B180),INT(LEFT(B180,FIND(".",B180)-1))))</f>
        <v>3</v>
      </c>
      <c r="X180" s="157" t="str">
        <f aca="false">IF(X181=1,1,IF(B180&lt;&gt;0,1,IF(C180&lt;&gt;0,1,IF(D180&lt;&gt;0,1,IF(E180&lt;&gt;0,1,"")))))</f>
        <v/>
      </c>
      <c r="Y180" s="157" t="str">
        <f aca="false">IF(W180=0," ",IF(W180&lt;&gt;W179,W180," "))</f>
        <v> </v>
      </c>
      <c r="Z180" s="180"/>
      <c r="AA180" s="75" t="n">
        <f aca="false">IF(W180&lt;&gt;Y180,(IF(N180=0,G180*(INFORMAÇÕES!$Q$69/INFORMAÇÕES!$Q$72),IF(N180="R",G180,0))),0)</f>
        <v>0</v>
      </c>
      <c r="AB180" s="75" t="n">
        <f aca="false">IF(W180&lt;&gt;Y180,(IF(N180=0,G180*(INFORMAÇÕES!$Q$70/INFORMAÇÕES!$Q$72),IF(N180="C",G180,0))),0)</f>
        <v>0</v>
      </c>
      <c r="AC180" s="75" t="n">
        <f aca="false">IF(W180&lt;&gt;Y180,(IF(N180=0,G180*INFORMAÇÕES!$U$115,IF(N180="CF",G180,0))),0)</f>
        <v>0</v>
      </c>
      <c r="AD180" s="75" t="n">
        <f aca="false">IF(W180&lt;&gt;Y180,(IF(N180=0,G180*INFORMAÇÕES!$U$116,IF(N180="O",G180,0))),0)</f>
        <v>0</v>
      </c>
      <c r="AE180" s="75" t="n">
        <f aca="false">IF(E180&lt;&gt;0,G180,0)</f>
        <v>0</v>
      </c>
      <c r="AF180" s="75" t="n">
        <f aca="false">IF(W180&lt;&gt;Y180,(IF(N180=0,J180*(INFORMAÇÕES!$Q$89/INFORMAÇÕES!$Q$92),IF(N180="R",J180,0))),0)</f>
        <v>0</v>
      </c>
      <c r="AG180" s="75" t="n">
        <f aca="false">IF(W180&lt;&gt;Y180,(IF(N180=0,J180*(INFORMAÇÕES!$Q$90/INFORMAÇÕES!$Q$92),IF(N180="C",J180,0))),0)</f>
        <v>0</v>
      </c>
      <c r="AH180" s="75" t="n">
        <f aca="false">IF(W180&lt;&gt;Y180,(IF(N180="",J180*INFORMAÇÕES!$U$115,IF(N180="CF",J180,0))),0)</f>
        <v>0</v>
      </c>
      <c r="AI180" s="75" t="n">
        <f aca="false">IF(W180&lt;&gt;Y180,(IF(N180="",J180*INFORMAÇÕES!$U$116,IF(N180="O",J180,0))),0)</f>
        <v>0</v>
      </c>
      <c r="AJ180" s="75" t="n">
        <f aca="false">IF(H180&lt;&gt;0,J180,0)</f>
        <v>0</v>
      </c>
      <c r="AK180" s="75" t="n">
        <f aca="false">IF(K180&lt;&gt;0,L180,0)</f>
        <v>0</v>
      </c>
    </row>
    <row r="181" s="174" customFormat="true" ht="14.25" hidden="false" customHeight="false" outlineLevel="0" collapsed="false">
      <c r="A181" s="159" t="n">
        <v>169</v>
      </c>
      <c r="B181" s="160" t="n">
        <f aca="false">IF('ORÇ.GLOBAL P CAIXA'!$K180="EXEC.",0,'ORÇ.REPROG. P CAIXA'!B181)</f>
        <v>0</v>
      </c>
      <c r="C181" s="161" t="n">
        <f aca="false">IF('ORÇ.GLOBAL P CAIXA'!$K180="EXEC.",0,'ORÇ.REPROG. P CAIXA'!C181)</f>
        <v>0</v>
      </c>
      <c r="D181" s="162" t="n">
        <f aca="false">IF('ORÇ.GLOBAL P CAIXA'!$K180="EXEC.",0,'ORÇ.REPROG. P CAIXA'!D181)</f>
        <v>0</v>
      </c>
      <c r="E181" s="163" t="n">
        <f aca="false">IF('ORÇ.GLOBAL P CAIXA'!$K180="EXEC.",0,'ORÇ.REPROG. P CAIXA'!E181)</f>
        <v>0</v>
      </c>
      <c r="F181" s="163" t="n">
        <f aca="false">IF('ORÇ.GLOBAL P CAIXA'!K180="EXEC.",0,IF('ORÇ.GLOBAL EMPRESA'!G180&gt;0,'ORÇ.GLOBAL EMPRESA'!G180,'ORÇ.GLOBAL P CAIXA'!F180))</f>
        <v>0</v>
      </c>
      <c r="G181" s="163" t="n">
        <f aca="false">IF(E181&lt;&gt;0,ROUND(E181*F181,2),IF(AE181=0,(SUMIF($W$13:$W$1012,B181,$AE$13:$AE$1012)),AE181))</f>
        <v>0</v>
      </c>
      <c r="H181" s="661" t="n">
        <f aca="false">IF('ORÇ.GLOBAL P CAIXA'!K180="EXEC.",0,'ORÇ.REPROG. P CAIXA'!H181)</f>
        <v>0</v>
      </c>
      <c r="I181" s="661" t="n">
        <f aca="false">IF('ORÇ.GLOBAL P CAIXA'!K180="EXEC.",0,'ORÇ.REPROG. P CAIXA'!I181)</f>
        <v>0</v>
      </c>
      <c r="J181" s="163" t="n">
        <f aca="false">IF(H181&lt;&gt;0,ROUND(H181*I181,2),IF(AJ181=0,(SUMIF($W$13:$W$1012,B181,$AJ$13:$AJ$1012)),AJ181))</f>
        <v>0</v>
      </c>
      <c r="K181" s="163" t="n">
        <f aca="false">H181-E181</f>
        <v>0</v>
      </c>
      <c r="L181" s="163" t="n">
        <f aca="false">J181-G181</f>
        <v>0</v>
      </c>
      <c r="M181" s="662" t="str">
        <f aca="false">IF('ORÇ.GLOBAL P CAIXA'!K180="EXEC.","",IF('ORÇ.REPROG. P CAIXA'!M181&gt;0,'ORÇ.REPROG. P CAIXA'!M181,""))</f>
        <v/>
      </c>
      <c r="N181" s="663" t="str">
        <f aca="false">IF('ORÇ.GLOBAL P CAIXA'!K180="EXEC.","",IF('ORÇ.REPROG. P CAIXA'!N181&gt;0,'ORÇ.REPROG. P CAIXA'!N181,""))</f>
        <v/>
      </c>
      <c r="O181" s="166" t="str">
        <f aca="false">IF('ORÇ.GLOBAL P CAIXA'!$K180="EXEC.","",'ORÇ.REPROG. P CAIXA'!O181)</f>
        <v/>
      </c>
      <c r="P181" s="167"/>
      <c r="Q181" s="168" t="str">
        <f aca="false">IF(B181&gt;0,"ok","ocultar")</f>
        <v>ocultar</v>
      </c>
      <c r="R181" s="649"/>
      <c r="S181" s="649"/>
      <c r="T181" s="650"/>
      <c r="V181" s="88"/>
      <c r="W181" s="157" t="n">
        <f aca="false">IF(B181=0,W180,IF(ISNONTEXT(B181)=TRUE(),INT(B181),INT(LEFT(B181,FIND(".",B181)-1))))</f>
        <v>3</v>
      </c>
      <c r="X181" s="157" t="str">
        <f aca="false">IF(X182=1,1,IF(B181&lt;&gt;0,1,IF(C181&lt;&gt;0,1,IF(D181&lt;&gt;0,1,IF(E181&lt;&gt;0,1,"")))))</f>
        <v/>
      </c>
      <c r="Y181" s="157" t="str">
        <f aca="false">IF(W181=0," ",IF(W181&lt;&gt;W180,W181," "))</f>
        <v> </v>
      </c>
      <c r="Z181" s="180"/>
      <c r="AA181" s="75" t="n">
        <f aca="false">IF(W181&lt;&gt;Y181,(IF(N181=0,G181*(INFORMAÇÕES!$Q$69/INFORMAÇÕES!$Q$72),IF(N181="R",G181,0))),0)</f>
        <v>0</v>
      </c>
      <c r="AB181" s="75" t="n">
        <f aca="false">IF(W181&lt;&gt;Y181,(IF(N181=0,G181*(INFORMAÇÕES!$Q$70/INFORMAÇÕES!$Q$72),IF(N181="C",G181,0))),0)</f>
        <v>0</v>
      </c>
      <c r="AC181" s="75" t="n">
        <f aca="false">IF(W181&lt;&gt;Y181,(IF(N181=0,G181*INFORMAÇÕES!$U$115,IF(N181="CF",G181,0))),0)</f>
        <v>0</v>
      </c>
      <c r="AD181" s="75" t="n">
        <f aca="false">IF(W181&lt;&gt;Y181,(IF(N181=0,G181*INFORMAÇÕES!$U$116,IF(N181="O",G181,0))),0)</f>
        <v>0</v>
      </c>
      <c r="AE181" s="75" t="n">
        <f aca="false">IF(E181&lt;&gt;0,G181,0)</f>
        <v>0</v>
      </c>
      <c r="AF181" s="75" t="n">
        <f aca="false">IF(W181&lt;&gt;Y181,(IF(N181=0,J181*(INFORMAÇÕES!$Q$89/INFORMAÇÕES!$Q$92),IF(N181="R",J181,0))),0)</f>
        <v>0</v>
      </c>
      <c r="AG181" s="75" t="n">
        <f aca="false">IF(W181&lt;&gt;Y181,(IF(N181=0,J181*(INFORMAÇÕES!$Q$90/INFORMAÇÕES!$Q$92),IF(N181="C",J181,0))),0)</f>
        <v>0</v>
      </c>
      <c r="AH181" s="75" t="n">
        <f aca="false">IF(W181&lt;&gt;Y181,(IF(N181="",J181*INFORMAÇÕES!$U$115,IF(N181="CF",J181,0))),0)</f>
        <v>0</v>
      </c>
      <c r="AI181" s="75" t="n">
        <f aca="false">IF(W181&lt;&gt;Y181,(IF(N181="",J181*INFORMAÇÕES!$U$116,IF(N181="O",J181,0))),0)</f>
        <v>0</v>
      </c>
      <c r="AJ181" s="75" t="n">
        <f aca="false">IF(H181&lt;&gt;0,J181,0)</f>
        <v>0</v>
      </c>
      <c r="AK181" s="75" t="n">
        <f aca="false">IF(K181&lt;&gt;0,L181,0)</f>
        <v>0</v>
      </c>
    </row>
    <row r="182" s="174" customFormat="true" ht="14.25" hidden="false" customHeight="false" outlineLevel="0" collapsed="false">
      <c r="A182" s="159" t="n">
        <v>170</v>
      </c>
      <c r="B182" s="160" t="n">
        <f aca="false">IF('ORÇ.GLOBAL P CAIXA'!$K181="EXEC.",0,'ORÇ.REPROG. P CAIXA'!B182)</f>
        <v>0</v>
      </c>
      <c r="C182" s="161" t="n">
        <f aca="false">IF('ORÇ.GLOBAL P CAIXA'!$K181="EXEC.",0,'ORÇ.REPROG. P CAIXA'!C182)</f>
        <v>0</v>
      </c>
      <c r="D182" s="162" t="n">
        <f aca="false">IF('ORÇ.GLOBAL P CAIXA'!$K181="EXEC.",0,'ORÇ.REPROG. P CAIXA'!D182)</f>
        <v>0</v>
      </c>
      <c r="E182" s="163" t="n">
        <f aca="false">IF('ORÇ.GLOBAL P CAIXA'!$K181="EXEC.",0,'ORÇ.REPROG. P CAIXA'!E182)</f>
        <v>0</v>
      </c>
      <c r="F182" s="163" t="n">
        <f aca="false">IF('ORÇ.GLOBAL P CAIXA'!K181="EXEC.",0,IF('ORÇ.GLOBAL EMPRESA'!G181&gt;0,'ORÇ.GLOBAL EMPRESA'!G181,'ORÇ.GLOBAL P CAIXA'!F181))</f>
        <v>0</v>
      </c>
      <c r="G182" s="163" t="n">
        <f aca="false">IF(E182&lt;&gt;0,ROUND(E182*F182,2),IF(AE182=0,(SUMIF($W$13:$W$1012,B182,$AE$13:$AE$1012)),AE182))</f>
        <v>0</v>
      </c>
      <c r="H182" s="661" t="n">
        <f aca="false">IF('ORÇ.GLOBAL P CAIXA'!K181="EXEC.",0,'ORÇ.REPROG. P CAIXA'!H182)</f>
        <v>0</v>
      </c>
      <c r="I182" s="661" t="n">
        <f aca="false">IF('ORÇ.GLOBAL P CAIXA'!K181="EXEC.",0,'ORÇ.REPROG. P CAIXA'!I182)</f>
        <v>0</v>
      </c>
      <c r="J182" s="163" t="n">
        <f aca="false">IF(H182&lt;&gt;0,ROUND(H182*I182,2),IF(AJ182=0,(SUMIF($W$13:$W$1012,B182,$AJ$13:$AJ$1012)),AJ182))</f>
        <v>0</v>
      </c>
      <c r="K182" s="163" t="n">
        <f aca="false">H182-E182</f>
        <v>0</v>
      </c>
      <c r="L182" s="163" t="n">
        <f aca="false">J182-G182</f>
        <v>0</v>
      </c>
      <c r="M182" s="662" t="str">
        <f aca="false">IF('ORÇ.GLOBAL P CAIXA'!K181="EXEC.","",IF('ORÇ.REPROG. P CAIXA'!M182&gt;0,'ORÇ.REPROG. P CAIXA'!M182,""))</f>
        <v/>
      </c>
      <c r="N182" s="663" t="str">
        <f aca="false">IF('ORÇ.GLOBAL P CAIXA'!K181="EXEC.","",IF('ORÇ.REPROG. P CAIXA'!N182&gt;0,'ORÇ.REPROG. P CAIXA'!N182,""))</f>
        <v/>
      </c>
      <c r="O182" s="166" t="str">
        <f aca="false">IF('ORÇ.GLOBAL P CAIXA'!$K181="EXEC.","",'ORÇ.REPROG. P CAIXA'!O182)</f>
        <v/>
      </c>
      <c r="P182" s="167"/>
      <c r="Q182" s="168" t="str">
        <f aca="false">IF(B182&gt;0,"ok","ocultar")</f>
        <v>ocultar</v>
      </c>
      <c r="R182" s="649"/>
      <c r="S182" s="649"/>
      <c r="T182" s="650"/>
      <c r="V182" s="88"/>
      <c r="W182" s="157" t="n">
        <f aca="false">IF(B182=0,W181,IF(ISNONTEXT(B182)=TRUE(),INT(B182),INT(LEFT(B182,FIND(".",B182)-1))))</f>
        <v>3</v>
      </c>
      <c r="X182" s="157" t="str">
        <f aca="false">IF(X183=1,1,IF(B182&lt;&gt;0,1,IF(C182&lt;&gt;0,1,IF(D182&lt;&gt;0,1,IF(E182&lt;&gt;0,1,"")))))</f>
        <v/>
      </c>
      <c r="Y182" s="157" t="str">
        <f aca="false">IF(W182=0," ",IF(W182&lt;&gt;W181,W182," "))</f>
        <v> </v>
      </c>
      <c r="Z182" s="180"/>
      <c r="AA182" s="75" t="n">
        <f aca="false">IF(W182&lt;&gt;Y182,(IF(N182=0,G182*(INFORMAÇÕES!$Q$69/INFORMAÇÕES!$Q$72),IF(N182="R",G182,0))),0)</f>
        <v>0</v>
      </c>
      <c r="AB182" s="75" t="n">
        <f aca="false">IF(W182&lt;&gt;Y182,(IF(N182=0,G182*(INFORMAÇÕES!$Q$70/INFORMAÇÕES!$Q$72),IF(N182="C",G182,0))),0)</f>
        <v>0</v>
      </c>
      <c r="AC182" s="75" t="n">
        <f aca="false">IF(W182&lt;&gt;Y182,(IF(N182=0,G182*INFORMAÇÕES!$U$115,IF(N182="CF",G182,0))),0)</f>
        <v>0</v>
      </c>
      <c r="AD182" s="75" t="n">
        <f aca="false">IF(W182&lt;&gt;Y182,(IF(N182=0,G182*INFORMAÇÕES!$U$116,IF(N182="O",G182,0))),0)</f>
        <v>0</v>
      </c>
      <c r="AE182" s="75" t="n">
        <f aca="false">IF(E182&lt;&gt;0,G182,0)</f>
        <v>0</v>
      </c>
      <c r="AF182" s="75" t="n">
        <f aca="false">IF(W182&lt;&gt;Y182,(IF(N182=0,J182*(INFORMAÇÕES!$Q$89/INFORMAÇÕES!$Q$92),IF(N182="R",J182,0))),0)</f>
        <v>0</v>
      </c>
      <c r="AG182" s="75" t="n">
        <f aca="false">IF(W182&lt;&gt;Y182,(IF(N182=0,J182*(INFORMAÇÕES!$Q$90/INFORMAÇÕES!$Q$92),IF(N182="C",J182,0))),0)</f>
        <v>0</v>
      </c>
      <c r="AH182" s="75" t="n">
        <f aca="false">IF(W182&lt;&gt;Y182,(IF(N182="",J182*INFORMAÇÕES!$U$115,IF(N182="CF",J182,0))),0)</f>
        <v>0</v>
      </c>
      <c r="AI182" s="75" t="n">
        <f aca="false">IF(W182&lt;&gt;Y182,(IF(N182="",J182*INFORMAÇÕES!$U$116,IF(N182="O",J182,0))),0)</f>
        <v>0</v>
      </c>
      <c r="AJ182" s="75" t="n">
        <f aca="false">IF(H182&lt;&gt;0,J182,0)</f>
        <v>0</v>
      </c>
      <c r="AK182" s="75" t="n">
        <f aca="false">IF(K182&lt;&gt;0,L182,0)</f>
        <v>0</v>
      </c>
    </row>
    <row r="183" s="174" customFormat="true" ht="14.25" hidden="false" customHeight="false" outlineLevel="0" collapsed="false">
      <c r="A183" s="159" t="n">
        <v>171</v>
      </c>
      <c r="B183" s="160" t="n">
        <f aca="false">IF('ORÇ.GLOBAL P CAIXA'!$K182="EXEC.",0,'ORÇ.REPROG. P CAIXA'!B183)</f>
        <v>0</v>
      </c>
      <c r="C183" s="161" t="n">
        <f aca="false">IF('ORÇ.GLOBAL P CAIXA'!$K182="EXEC.",0,'ORÇ.REPROG. P CAIXA'!C183)</f>
        <v>0</v>
      </c>
      <c r="D183" s="162" t="n">
        <f aca="false">IF('ORÇ.GLOBAL P CAIXA'!$K182="EXEC.",0,'ORÇ.REPROG. P CAIXA'!D183)</f>
        <v>0</v>
      </c>
      <c r="E183" s="163" t="n">
        <f aca="false">IF('ORÇ.GLOBAL P CAIXA'!$K182="EXEC.",0,'ORÇ.REPROG. P CAIXA'!E183)</f>
        <v>0</v>
      </c>
      <c r="F183" s="163" t="n">
        <f aca="false">IF('ORÇ.GLOBAL P CAIXA'!K182="EXEC.",0,IF('ORÇ.GLOBAL EMPRESA'!G182&gt;0,'ORÇ.GLOBAL EMPRESA'!G182,'ORÇ.GLOBAL P CAIXA'!F182))</f>
        <v>0</v>
      </c>
      <c r="G183" s="163" t="n">
        <f aca="false">IF(E183&lt;&gt;0,ROUND(E183*F183,2),IF(AE183=0,(SUMIF($W$13:$W$1012,B183,$AE$13:$AE$1012)),AE183))</f>
        <v>0</v>
      </c>
      <c r="H183" s="661" t="n">
        <f aca="false">IF('ORÇ.GLOBAL P CAIXA'!K182="EXEC.",0,'ORÇ.REPROG. P CAIXA'!H183)</f>
        <v>0</v>
      </c>
      <c r="I183" s="661" t="n">
        <f aca="false">IF('ORÇ.GLOBAL P CAIXA'!K182="EXEC.",0,'ORÇ.REPROG. P CAIXA'!I183)</f>
        <v>0</v>
      </c>
      <c r="J183" s="163" t="n">
        <f aca="false">IF(H183&lt;&gt;0,ROUND(H183*I183,2),IF(AJ183=0,(SUMIF($W$13:$W$1012,B183,$AJ$13:$AJ$1012)),AJ183))</f>
        <v>0</v>
      </c>
      <c r="K183" s="163" t="n">
        <f aca="false">H183-E183</f>
        <v>0</v>
      </c>
      <c r="L183" s="163" t="n">
        <f aca="false">J183-G183</f>
        <v>0</v>
      </c>
      <c r="M183" s="662" t="str">
        <f aca="false">IF('ORÇ.GLOBAL P CAIXA'!K182="EXEC.","",IF('ORÇ.REPROG. P CAIXA'!M183&gt;0,'ORÇ.REPROG. P CAIXA'!M183,""))</f>
        <v/>
      </c>
      <c r="N183" s="663" t="str">
        <f aca="false">IF('ORÇ.GLOBAL P CAIXA'!K182="EXEC.","",IF('ORÇ.REPROG. P CAIXA'!N183&gt;0,'ORÇ.REPROG. P CAIXA'!N183,""))</f>
        <v/>
      </c>
      <c r="O183" s="166" t="str">
        <f aca="false">IF('ORÇ.GLOBAL P CAIXA'!$K182="EXEC.","",'ORÇ.REPROG. P CAIXA'!O183)</f>
        <v/>
      </c>
      <c r="P183" s="167"/>
      <c r="Q183" s="168" t="str">
        <f aca="false">IF(B183&gt;0,"ok","ocultar")</f>
        <v>ocultar</v>
      </c>
      <c r="R183" s="649"/>
      <c r="S183" s="649"/>
      <c r="T183" s="650"/>
      <c r="V183" s="88"/>
      <c r="W183" s="157" t="n">
        <f aca="false">IF(B183=0,W182,IF(ISNONTEXT(B183)=TRUE(),INT(B183),INT(LEFT(B183,FIND(".",B183)-1))))</f>
        <v>3</v>
      </c>
      <c r="X183" s="157" t="str">
        <f aca="false">IF(X184=1,1,IF(B183&lt;&gt;0,1,IF(C183&lt;&gt;0,1,IF(D183&lt;&gt;0,1,IF(E183&lt;&gt;0,1,"")))))</f>
        <v/>
      </c>
      <c r="Y183" s="157" t="str">
        <f aca="false">IF(W183=0," ",IF(W183&lt;&gt;W182,W183," "))</f>
        <v> </v>
      </c>
      <c r="Z183" s="180"/>
      <c r="AA183" s="75" t="n">
        <f aca="false">IF(W183&lt;&gt;Y183,(IF(N183=0,G183*(INFORMAÇÕES!$Q$69/INFORMAÇÕES!$Q$72),IF(N183="R",G183,0))),0)</f>
        <v>0</v>
      </c>
      <c r="AB183" s="75" t="n">
        <f aca="false">IF(W183&lt;&gt;Y183,(IF(N183=0,G183*(INFORMAÇÕES!$Q$70/INFORMAÇÕES!$Q$72),IF(N183="C",G183,0))),0)</f>
        <v>0</v>
      </c>
      <c r="AC183" s="75" t="n">
        <f aca="false">IF(W183&lt;&gt;Y183,(IF(N183=0,G183*INFORMAÇÕES!$U$115,IF(N183="CF",G183,0))),0)</f>
        <v>0</v>
      </c>
      <c r="AD183" s="75" t="n">
        <f aca="false">IF(W183&lt;&gt;Y183,(IF(N183=0,G183*INFORMAÇÕES!$U$116,IF(N183="O",G183,0))),0)</f>
        <v>0</v>
      </c>
      <c r="AE183" s="75" t="n">
        <f aca="false">IF(E183&lt;&gt;0,G183,0)</f>
        <v>0</v>
      </c>
      <c r="AF183" s="75" t="n">
        <f aca="false">IF(W183&lt;&gt;Y183,(IF(N183=0,J183*(INFORMAÇÕES!$Q$89/INFORMAÇÕES!$Q$92),IF(N183="R",J183,0))),0)</f>
        <v>0</v>
      </c>
      <c r="AG183" s="75" t="n">
        <f aca="false">IF(W183&lt;&gt;Y183,(IF(N183=0,J183*(INFORMAÇÕES!$Q$90/INFORMAÇÕES!$Q$92),IF(N183="C",J183,0))),0)</f>
        <v>0</v>
      </c>
      <c r="AH183" s="75" t="n">
        <f aca="false">IF(W183&lt;&gt;Y183,(IF(N183="",J183*INFORMAÇÕES!$U$115,IF(N183="CF",J183,0))),0)</f>
        <v>0</v>
      </c>
      <c r="AI183" s="75" t="n">
        <f aca="false">IF(W183&lt;&gt;Y183,(IF(N183="",J183*INFORMAÇÕES!$U$116,IF(N183="O",J183,0))),0)</f>
        <v>0</v>
      </c>
      <c r="AJ183" s="75" t="n">
        <f aca="false">IF(H183&lt;&gt;0,J183,0)</f>
        <v>0</v>
      </c>
      <c r="AK183" s="75" t="n">
        <f aca="false">IF(K183&lt;&gt;0,L183,0)</f>
        <v>0</v>
      </c>
    </row>
    <row r="184" s="174" customFormat="true" ht="14.25" hidden="false" customHeight="false" outlineLevel="0" collapsed="false">
      <c r="A184" s="159" t="n">
        <v>172</v>
      </c>
      <c r="B184" s="160" t="n">
        <f aca="false">IF('ORÇ.GLOBAL P CAIXA'!$K183="EXEC.",0,'ORÇ.REPROG. P CAIXA'!B184)</f>
        <v>0</v>
      </c>
      <c r="C184" s="161" t="n">
        <f aca="false">IF('ORÇ.GLOBAL P CAIXA'!$K183="EXEC.",0,'ORÇ.REPROG. P CAIXA'!C184)</f>
        <v>0</v>
      </c>
      <c r="D184" s="162" t="n">
        <f aca="false">IF('ORÇ.GLOBAL P CAIXA'!$K183="EXEC.",0,'ORÇ.REPROG. P CAIXA'!D184)</f>
        <v>0</v>
      </c>
      <c r="E184" s="163" t="n">
        <f aca="false">IF('ORÇ.GLOBAL P CAIXA'!$K183="EXEC.",0,'ORÇ.REPROG. P CAIXA'!E184)</f>
        <v>0</v>
      </c>
      <c r="F184" s="163" t="n">
        <f aca="false">IF('ORÇ.GLOBAL P CAIXA'!K183="EXEC.",0,IF('ORÇ.GLOBAL EMPRESA'!G183&gt;0,'ORÇ.GLOBAL EMPRESA'!G183,'ORÇ.GLOBAL P CAIXA'!F183))</f>
        <v>0</v>
      </c>
      <c r="G184" s="163" t="n">
        <f aca="false">IF(E184&lt;&gt;0,ROUND(E184*F184,2),IF(AE184=0,(SUMIF($W$13:$W$1012,B184,$AE$13:$AE$1012)),AE184))</f>
        <v>0</v>
      </c>
      <c r="H184" s="661" t="n">
        <f aca="false">IF('ORÇ.GLOBAL P CAIXA'!K183="EXEC.",0,'ORÇ.REPROG. P CAIXA'!H184)</f>
        <v>0</v>
      </c>
      <c r="I184" s="661" t="n">
        <f aca="false">IF('ORÇ.GLOBAL P CAIXA'!K183="EXEC.",0,'ORÇ.REPROG. P CAIXA'!I184)</f>
        <v>0</v>
      </c>
      <c r="J184" s="163" t="n">
        <f aca="false">IF(H184&lt;&gt;0,ROUND(H184*I184,2),IF(AJ184=0,(SUMIF($W$13:$W$1012,B184,$AJ$13:$AJ$1012)),AJ184))</f>
        <v>0</v>
      </c>
      <c r="K184" s="163" t="n">
        <f aca="false">H184-E184</f>
        <v>0</v>
      </c>
      <c r="L184" s="163" t="n">
        <f aca="false">J184-G184</f>
        <v>0</v>
      </c>
      <c r="M184" s="662" t="str">
        <f aca="false">IF('ORÇ.GLOBAL P CAIXA'!K183="EXEC.","",IF('ORÇ.REPROG. P CAIXA'!M184&gt;0,'ORÇ.REPROG. P CAIXA'!M184,""))</f>
        <v/>
      </c>
      <c r="N184" s="663" t="str">
        <f aca="false">IF('ORÇ.GLOBAL P CAIXA'!K183="EXEC.","",IF('ORÇ.REPROG. P CAIXA'!N184&gt;0,'ORÇ.REPROG. P CAIXA'!N184,""))</f>
        <v/>
      </c>
      <c r="O184" s="166" t="str">
        <f aca="false">IF('ORÇ.GLOBAL P CAIXA'!$K183="EXEC.","",'ORÇ.REPROG. P CAIXA'!O184)</f>
        <v/>
      </c>
      <c r="P184" s="167"/>
      <c r="Q184" s="168" t="str">
        <f aca="false">IF(B184&gt;0,"ok","ocultar")</f>
        <v>ocultar</v>
      </c>
      <c r="R184" s="649"/>
      <c r="S184" s="649"/>
      <c r="T184" s="650"/>
      <c r="V184" s="88"/>
      <c r="W184" s="157" t="n">
        <f aca="false">IF(B184=0,W183,IF(ISNONTEXT(B184)=TRUE(),INT(B184),INT(LEFT(B184,FIND(".",B184)-1))))</f>
        <v>3</v>
      </c>
      <c r="X184" s="157" t="str">
        <f aca="false">IF(X185=1,1,IF(B184&lt;&gt;0,1,IF(C184&lt;&gt;0,1,IF(D184&lt;&gt;0,1,IF(E184&lt;&gt;0,1,"")))))</f>
        <v/>
      </c>
      <c r="Y184" s="157" t="str">
        <f aca="false">IF(W184=0," ",IF(W184&lt;&gt;W183,W184," "))</f>
        <v> </v>
      </c>
      <c r="Z184" s="180"/>
      <c r="AA184" s="75" t="n">
        <f aca="false">IF(W184&lt;&gt;Y184,(IF(N184=0,G184*(INFORMAÇÕES!$Q$69/INFORMAÇÕES!$Q$72),IF(N184="R",G184,0))),0)</f>
        <v>0</v>
      </c>
      <c r="AB184" s="75" t="n">
        <f aca="false">IF(W184&lt;&gt;Y184,(IF(N184=0,G184*(INFORMAÇÕES!$Q$70/INFORMAÇÕES!$Q$72),IF(N184="C",G184,0))),0)</f>
        <v>0</v>
      </c>
      <c r="AC184" s="75" t="n">
        <f aca="false">IF(W184&lt;&gt;Y184,(IF(N184=0,G184*INFORMAÇÕES!$U$115,IF(N184="CF",G184,0))),0)</f>
        <v>0</v>
      </c>
      <c r="AD184" s="75" t="n">
        <f aca="false">IF(W184&lt;&gt;Y184,(IF(N184=0,G184*INFORMAÇÕES!$U$116,IF(N184="O",G184,0))),0)</f>
        <v>0</v>
      </c>
      <c r="AE184" s="75" t="n">
        <f aca="false">IF(E184&lt;&gt;0,G184,0)</f>
        <v>0</v>
      </c>
      <c r="AF184" s="75" t="n">
        <f aca="false">IF(W184&lt;&gt;Y184,(IF(N184=0,J184*(INFORMAÇÕES!$Q$89/INFORMAÇÕES!$Q$92),IF(N184="R",J184,0))),0)</f>
        <v>0</v>
      </c>
      <c r="AG184" s="75" t="n">
        <f aca="false">IF(W184&lt;&gt;Y184,(IF(N184=0,J184*(INFORMAÇÕES!$Q$90/INFORMAÇÕES!$Q$92),IF(N184="C",J184,0))),0)</f>
        <v>0</v>
      </c>
      <c r="AH184" s="75" t="n">
        <f aca="false">IF(W184&lt;&gt;Y184,(IF(N184="",J184*INFORMAÇÕES!$U$115,IF(N184="CF",J184,0))),0)</f>
        <v>0</v>
      </c>
      <c r="AI184" s="75" t="n">
        <f aca="false">IF(W184&lt;&gt;Y184,(IF(N184="",J184*INFORMAÇÕES!$U$116,IF(N184="O",J184,0))),0)</f>
        <v>0</v>
      </c>
      <c r="AJ184" s="75" t="n">
        <f aca="false">IF(H184&lt;&gt;0,J184,0)</f>
        <v>0</v>
      </c>
      <c r="AK184" s="75" t="n">
        <f aca="false">IF(K184&lt;&gt;0,L184,0)</f>
        <v>0</v>
      </c>
    </row>
    <row r="185" s="174" customFormat="true" ht="14.25" hidden="false" customHeight="false" outlineLevel="0" collapsed="false">
      <c r="A185" s="159" t="n">
        <v>173</v>
      </c>
      <c r="B185" s="160" t="n">
        <f aca="false">IF('ORÇ.GLOBAL P CAIXA'!$K184="EXEC.",0,'ORÇ.REPROG. P CAIXA'!B185)</f>
        <v>0</v>
      </c>
      <c r="C185" s="161" t="n">
        <f aca="false">IF('ORÇ.GLOBAL P CAIXA'!$K184="EXEC.",0,'ORÇ.REPROG. P CAIXA'!C185)</f>
        <v>0</v>
      </c>
      <c r="D185" s="162" t="n">
        <f aca="false">IF('ORÇ.GLOBAL P CAIXA'!$K184="EXEC.",0,'ORÇ.REPROG. P CAIXA'!D185)</f>
        <v>0</v>
      </c>
      <c r="E185" s="163" t="n">
        <f aca="false">IF('ORÇ.GLOBAL P CAIXA'!$K184="EXEC.",0,'ORÇ.REPROG. P CAIXA'!E185)</f>
        <v>0</v>
      </c>
      <c r="F185" s="163" t="n">
        <f aca="false">IF('ORÇ.GLOBAL P CAIXA'!K184="EXEC.",0,IF('ORÇ.GLOBAL EMPRESA'!G184&gt;0,'ORÇ.GLOBAL EMPRESA'!G184,'ORÇ.GLOBAL P CAIXA'!F184))</f>
        <v>0</v>
      </c>
      <c r="G185" s="163" t="n">
        <f aca="false">IF(E185&lt;&gt;0,ROUND(E185*F185,2),IF(AE185=0,(SUMIF($W$13:$W$1012,B185,$AE$13:$AE$1012)),AE185))</f>
        <v>0</v>
      </c>
      <c r="H185" s="661" t="n">
        <f aca="false">IF('ORÇ.GLOBAL P CAIXA'!K184="EXEC.",0,'ORÇ.REPROG. P CAIXA'!H185)</f>
        <v>0</v>
      </c>
      <c r="I185" s="661" t="n">
        <f aca="false">IF('ORÇ.GLOBAL P CAIXA'!K184="EXEC.",0,'ORÇ.REPROG. P CAIXA'!I185)</f>
        <v>0</v>
      </c>
      <c r="J185" s="163" t="n">
        <f aca="false">IF(H185&lt;&gt;0,ROUND(H185*I185,2),IF(AJ185=0,(SUMIF($W$13:$W$1012,B185,$AJ$13:$AJ$1012)),AJ185))</f>
        <v>0</v>
      </c>
      <c r="K185" s="163" t="n">
        <f aca="false">H185-E185</f>
        <v>0</v>
      </c>
      <c r="L185" s="163" t="n">
        <f aca="false">J185-G185</f>
        <v>0</v>
      </c>
      <c r="M185" s="662" t="str">
        <f aca="false">IF('ORÇ.GLOBAL P CAIXA'!K184="EXEC.","",IF('ORÇ.REPROG. P CAIXA'!M185&gt;0,'ORÇ.REPROG. P CAIXA'!M185,""))</f>
        <v/>
      </c>
      <c r="N185" s="663" t="str">
        <f aca="false">IF('ORÇ.GLOBAL P CAIXA'!K184="EXEC.","",IF('ORÇ.REPROG. P CAIXA'!N185&gt;0,'ORÇ.REPROG. P CAIXA'!N185,""))</f>
        <v/>
      </c>
      <c r="O185" s="166" t="str">
        <f aca="false">IF('ORÇ.GLOBAL P CAIXA'!$K184="EXEC.","",'ORÇ.REPROG. P CAIXA'!O185)</f>
        <v/>
      </c>
      <c r="P185" s="167"/>
      <c r="Q185" s="168" t="str">
        <f aca="false">IF(B185&gt;0,"ok","ocultar")</f>
        <v>ocultar</v>
      </c>
      <c r="R185" s="649"/>
      <c r="S185" s="649"/>
      <c r="T185" s="650"/>
      <c r="V185" s="88"/>
      <c r="W185" s="157" t="n">
        <f aca="false">IF(B185=0,W184,IF(ISNONTEXT(B185)=TRUE(),INT(B185),INT(LEFT(B185,FIND(".",B185)-1))))</f>
        <v>3</v>
      </c>
      <c r="X185" s="157" t="str">
        <f aca="false">IF(X186=1,1,IF(B185&lt;&gt;0,1,IF(C185&lt;&gt;0,1,IF(D185&lt;&gt;0,1,IF(E185&lt;&gt;0,1,"")))))</f>
        <v/>
      </c>
      <c r="Y185" s="157" t="str">
        <f aca="false">IF(W185=0," ",IF(W185&lt;&gt;W184,W185," "))</f>
        <v> </v>
      </c>
      <c r="Z185" s="180"/>
      <c r="AA185" s="75" t="n">
        <f aca="false">IF(W185&lt;&gt;Y185,(IF(N185=0,G185*(INFORMAÇÕES!$Q$69/INFORMAÇÕES!$Q$72),IF(N185="R",G185,0))),0)</f>
        <v>0</v>
      </c>
      <c r="AB185" s="75" t="n">
        <f aca="false">IF(W185&lt;&gt;Y185,(IF(N185=0,G185*(INFORMAÇÕES!$Q$70/INFORMAÇÕES!$Q$72),IF(N185="C",G185,0))),0)</f>
        <v>0</v>
      </c>
      <c r="AC185" s="75" t="n">
        <f aca="false">IF(W185&lt;&gt;Y185,(IF(N185=0,G185*INFORMAÇÕES!$U$115,IF(N185="CF",G185,0))),0)</f>
        <v>0</v>
      </c>
      <c r="AD185" s="75" t="n">
        <f aca="false">IF(W185&lt;&gt;Y185,(IF(N185=0,G185*INFORMAÇÕES!$U$116,IF(N185="O",G185,0))),0)</f>
        <v>0</v>
      </c>
      <c r="AE185" s="75" t="n">
        <f aca="false">IF(E185&lt;&gt;0,G185,0)</f>
        <v>0</v>
      </c>
      <c r="AF185" s="75" t="n">
        <f aca="false">IF(W185&lt;&gt;Y185,(IF(N185=0,J185*(INFORMAÇÕES!$Q$89/INFORMAÇÕES!$Q$92),IF(N185="R",J185,0))),0)</f>
        <v>0</v>
      </c>
      <c r="AG185" s="75" t="n">
        <f aca="false">IF(W185&lt;&gt;Y185,(IF(N185=0,J185*(INFORMAÇÕES!$Q$90/INFORMAÇÕES!$Q$92),IF(N185="C",J185,0))),0)</f>
        <v>0</v>
      </c>
      <c r="AH185" s="75" t="n">
        <f aca="false">IF(W185&lt;&gt;Y185,(IF(N185="",J185*INFORMAÇÕES!$U$115,IF(N185="CF",J185,0))),0)</f>
        <v>0</v>
      </c>
      <c r="AI185" s="75" t="n">
        <f aca="false">IF(W185&lt;&gt;Y185,(IF(N185="",J185*INFORMAÇÕES!$U$116,IF(N185="O",J185,0))),0)</f>
        <v>0</v>
      </c>
      <c r="AJ185" s="75" t="n">
        <f aca="false">IF(H185&lt;&gt;0,J185,0)</f>
        <v>0</v>
      </c>
      <c r="AK185" s="75" t="n">
        <f aca="false">IF(K185&lt;&gt;0,L185,0)</f>
        <v>0</v>
      </c>
    </row>
    <row r="186" s="174" customFormat="true" ht="14.25" hidden="false" customHeight="false" outlineLevel="0" collapsed="false">
      <c r="A186" s="159" t="n">
        <v>174</v>
      </c>
      <c r="B186" s="160" t="n">
        <f aca="false">IF('ORÇ.GLOBAL P CAIXA'!$K185="EXEC.",0,'ORÇ.REPROG. P CAIXA'!B186)</f>
        <v>0</v>
      </c>
      <c r="C186" s="161" t="n">
        <f aca="false">IF('ORÇ.GLOBAL P CAIXA'!$K185="EXEC.",0,'ORÇ.REPROG. P CAIXA'!C186)</f>
        <v>0</v>
      </c>
      <c r="D186" s="162" t="n">
        <f aca="false">IF('ORÇ.GLOBAL P CAIXA'!$K185="EXEC.",0,'ORÇ.REPROG. P CAIXA'!D186)</f>
        <v>0</v>
      </c>
      <c r="E186" s="163" t="n">
        <f aca="false">IF('ORÇ.GLOBAL P CAIXA'!$K185="EXEC.",0,'ORÇ.REPROG. P CAIXA'!E186)</f>
        <v>0</v>
      </c>
      <c r="F186" s="163" t="n">
        <f aca="false">IF('ORÇ.GLOBAL P CAIXA'!K185="EXEC.",0,IF('ORÇ.GLOBAL EMPRESA'!G185&gt;0,'ORÇ.GLOBAL EMPRESA'!G185,'ORÇ.GLOBAL P CAIXA'!F185))</f>
        <v>0</v>
      </c>
      <c r="G186" s="163" t="n">
        <f aca="false">IF(E186&lt;&gt;0,ROUND(E186*F186,2),IF(AE186=0,(SUMIF($W$13:$W$1012,B186,$AE$13:$AE$1012)),AE186))</f>
        <v>0</v>
      </c>
      <c r="H186" s="661" t="n">
        <f aca="false">IF('ORÇ.GLOBAL P CAIXA'!K185="EXEC.",0,'ORÇ.REPROG. P CAIXA'!H186)</f>
        <v>0</v>
      </c>
      <c r="I186" s="661" t="n">
        <f aca="false">IF('ORÇ.GLOBAL P CAIXA'!K185="EXEC.",0,'ORÇ.REPROG. P CAIXA'!I186)</f>
        <v>0</v>
      </c>
      <c r="J186" s="163" t="n">
        <f aca="false">IF(H186&lt;&gt;0,ROUND(H186*I186,2),IF(AJ186=0,(SUMIF($W$13:$W$1012,B186,$AJ$13:$AJ$1012)),AJ186))</f>
        <v>0</v>
      </c>
      <c r="K186" s="163" t="n">
        <f aca="false">H186-E186</f>
        <v>0</v>
      </c>
      <c r="L186" s="163" t="n">
        <f aca="false">J186-G186</f>
        <v>0</v>
      </c>
      <c r="M186" s="662" t="str">
        <f aca="false">IF('ORÇ.GLOBAL P CAIXA'!K185="EXEC.","",IF('ORÇ.REPROG. P CAIXA'!M186&gt;0,'ORÇ.REPROG. P CAIXA'!M186,""))</f>
        <v/>
      </c>
      <c r="N186" s="663" t="str">
        <f aca="false">IF('ORÇ.GLOBAL P CAIXA'!K185="EXEC.","",IF('ORÇ.REPROG. P CAIXA'!N186&gt;0,'ORÇ.REPROG. P CAIXA'!N186,""))</f>
        <v/>
      </c>
      <c r="O186" s="166" t="str">
        <f aca="false">IF('ORÇ.GLOBAL P CAIXA'!$K185="EXEC.","",'ORÇ.REPROG. P CAIXA'!O186)</f>
        <v/>
      </c>
      <c r="P186" s="167"/>
      <c r="Q186" s="168" t="str">
        <f aca="false">IF(B186&gt;0,"ok","ocultar")</f>
        <v>ocultar</v>
      </c>
      <c r="R186" s="649"/>
      <c r="S186" s="649"/>
      <c r="T186" s="650"/>
      <c r="V186" s="88"/>
      <c r="W186" s="157" t="n">
        <f aca="false">IF(B186=0,W185,IF(ISNONTEXT(B186)=TRUE(),INT(B186),INT(LEFT(B186,FIND(".",B186)-1))))</f>
        <v>3</v>
      </c>
      <c r="X186" s="157" t="str">
        <f aca="false">IF(X187=1,1,IF(B186&lt;&gt;0,1,IF(C186&lt;&gt;0,1,IF(D186&lt;&gt;0,1,IF(E186&lt;&gt;0,1,"")))))</f>
        <v/>
      </c>
      <c r="Y186" s="157" t="str">
        <f aca="false">IF(W186=0," ",IF(W186&lt;&gt;W185,W186," "))</f>
        <v> </v>
      </c>
      <c r="Z186" s="180"/>
      <c r="AA186" s="75" t="n">
        <f aca="false">IF(W186&lt;&gt;Y186,(IF(N186=0,G186*(INFORMAÇÕES!$Q$69/INFORMAÇÕES!$Q$72),IF(N186="R",G186,0))),0)</f>
        <v>0</v>
      </c>
      <c r="AB186" s="75" t="n">
        <f aca="false">IF(W186&lt;&gt;Y186,(IF(N186=0,G186*(INFORMAÇÕES!$Q$70/INFORMAÇÕES!$Q$72),IF(N186="C",G186,0))),0)</f>
        <v>0</v>
      </c>
      <c r="AC186" s="75" t="n">
        <f aca="false">IF(W186&lt;&gt;Y186,(IF(N186=0,G186*INFORMAÇÕES!$U$115,IF(N186="CF",G186,0))),0)</f>
        <v>0</v>
      </c>
      <c r="AD186" s="75" t="n">
        <f aca="false">IF(W186&lt;&gt;Y186,(IF(N186=0,G186*INFORMAÇÕES!$U$116,IF(N186="O",G186,0))),0)</f>
        <v>0</v>
      </c>
      <c r="AE186" s="75" t="n">
        <f aca="false">IF(E186&lt;&gt;0,G186,0)</f>
        <v>0</v>
      </c>
      <c r="AF186" s="75" t="n">
        <f aca="false">IF(W186&lt;&gt;Y186,(IF(N186=0,J186*(INFORMAÇÕES!$Q$89/INFORMAÇÕES!$Q$92),IF(N186="R",J186,0))),0)</f>
        <v>0</v>
      </c>
      <c r="AG186" s="75" t="n">
        <f aca="false">IF(W186&lt;&gt;Y186,(IF(N186=0,J186*(INFORMAÇÕES!$Q$90/INFORMAÇÕES!$Q$92),IF(N186="C",J186,0))),0)</f>
        <v>0</v>
      </c>
      <c r="AH186" s="75" t="n">
        <f aca="false">IF(W186&lt;&gt;Y186,(IF(N186="",J186*INFORMAÇÕES!$U$115,IF(N186="CF",J186,0))),0)</f>
        <v>0</v>
      </c>
      <c r="AI186" s="75" t="n">
        <f aca="false">IF(W186&lt;&gt;Y186,(IF(N186="",J186*INFORMAÇÕES!$U$116,IF(N186="O",J186,0))),0)</f>
        <v>0</v>
      </c>
      <c r="AJ186" s="75" t="n">
        <f aca="false">IF(H186&lt;&gt;0,J186,0)</f>
        <v>0</v>
      </c>
      <c r="AK186" s="75" t="n">
        <f aca="false">IF(K186&lt;&gt;0,L186,0)</f>
        <v>0</v>
      </c>
    </row>
    <row r="187" s="174" customFormat="true" ht="14.25" hidden="false" customHeight="false" outlineLevel="0" collapsed="false">
      <c r="A187" s="159" t="n">
        <v>175</v>
      </c>
      <c r="B187" s="160" t="n">
        <f aca="false">IF('ORÇ.GLOBAL P CAIXA'!$K186="EXEC.",0,'ORÇ.REPROG. P CAIXA'!B187)</f>
        <v>0</v>
      </c>
      <c r="C187" s="161" t="n">
        <f aca="false">IF('ORÇ.GLOBAL P CAIXA'!$K186="EXEC.",0,'ORÇ.REPROG. P CAIXA'!C187)</f>
        <v>0</v>
      </c>
      <c r="D187" s="162" t="n">
        <f aca="false">IF('ORÇ.GLOBAL P CAIXA'!$K186="EXEC.",0,'ORÇ.REPROG. P CAIXA'!D187)</f>
        <v>0</v>
      </c>
      <c r="E187" s="163" t="n">
        <f aca="false">IF('ORÇ.GLOBAL P CAIXA'!$K186="EXEC.",0,'ORÇ.REPROG. P CAIXA'!E187)</f>
        <v>0</v>
      </c>
      <c r="F187" s="163" t="n">
        <f aca="false">IF('ORÇ.GLOBAL P CAIXA'!K186="EXEC.",0,IF('ORÇ.GLOBAL EMPRESA'!G186&gt;0,'ORÇ.GLOBAL EMPRESA'!G186,'ORÇ.GLOBAL P CAIXA'!F186))</f>
        <v>0</v>
      </c>
      <c r="G187" s="163" t="n">
        <f aca="false">IF(E187&lt;&gt;0,ROUND(E187*F187,2),IF(AE187=0,(SUMIF($W$13:$W$1012,B187,$AE$13:$AE$1012)),AE187))</f>
        <v>0</v>
      </c>
      <c r="H187" s="661" t="n">
        <f aca="false">IF('ORÇ.GLOBAL P CAIXA'!K186="EXEC.",0,'ORÇ.REPROG. P CAIXA'!H187)</f>
        <v>0</v>
      </c>
      <c r="I187" s="661" t="n">
        <f aca="false">IF('ORÇ.GLOBAL P CAIXA'!K186="EXEC.",0,'ORÇ.REPROG. P CAIXA'!I187)</f>
        <v>0</v>
      </c>
      <c r="J187" s="163" t="n">
        <f aca="false">IF(H187&lt;&gt;0,ROUND(H187*I187,2),IF(AJ187=0,(SUMIF($W$13:$W$1012,B187,$AJ$13:$AJ$1012)),AJ187))</f>
        <v>0</v>
      </c>
      <c r="K187" s="163" t="n">
        <f aca="false">H187-E187</f>
        <v>0</v>
      </c>
      <c r="L187" s="163" t="n">
        <f aca="false">J187-G187</f>
        <v>0</v>
      </c>
      <c r="M187" s="662" t="str">
        <f aca="false">IF('ORÇ.GLOBAL P CAIXA'!K186="EXEC.","",IF('ORÇ.REPROG. P CAIXA'!M187&gt;0,'ORÇ.REPROG. P CAIXA'!M187,""))</f>
        <v/>
      </c>
      <c r="N187" s="663" t="str">
        <f aca="false">IF('ORÇ.GLOBAL P CAIXA'!K186="EXEC.","",IF('ORÇ.REPROG. P CAIXA'!N187&gt;0,'ORÇ.REPROG. P CAIXA'!N187,""))</f>
        <v/>
      </c>
      <c r="O187" s="166" t="str">
        <f aca="false">IF('ORÇ.GLOBAL P CAIXA'!$K186="EXEC.","",'ORÇ.REPROG. P CAIXA'!O187)</f>
        <v/>
      </c>
      <c r="P187" s="167"/>
      <c r="Q187" s="168" t="str">
        <f aca="false">IF(B187&gt;0,"ok","ocultar")</f>
        <v>ocultar</v>
      </c>
      <c r="R187" s="649"/>
      <c r="S187" s="649"/>
      <c r="T187" s="650"/>
      <c r="V187" s="88"/>
      <c r="W187" s="157" t="n">
        <f aca="false">IF(B187=0,W186,IF(ISNONTEXT(B187)=TRUE(),INT(B187),INT(LEFT(B187,FIND(".",B187)-1))))</f>
        <v>3</v>
      </c>
      <c r="X187" s="157" t="str">
        <f aca="false">IF(X188=1,1,IF(B187&lt;&gt;0,1,IF(C187&lt;&gt;0,1,IF(D187&lt;&gt;0,1,IF(E187&lt;&gt;0,1,"")))))</f>
        <v/>
      </c>
      <c r="Y187" s="157" t="str">
        <f aca="false">IF(W187=0," ",IF(W187&lt;&gt;W186,W187," "))</f>
        <v> </v>
      </c>
      <c r="Z187" s="180"/>
      <c r="AA187" s="75" t="n">
        <f aca="false">IF(W187&lt;&gt;Y187,(IF(N187=0,G187*(INFORMAÇÕES!$Q$69/INFORMAÇÕES!$Q$72),IF(N187="R",G187,0))),0)</f>
        <v>0</v>
      </c>
      <c r="AB187" s="75" t="n">
        <f aca="false">IF(W187&lt;&gt;Y187,(IF(N187=0,G187*(INFORMAÇÕES!$Q$70/INFORMAÇÕES!$Q$72),IF(N187="C",G187,0))),0)</f>
        <v>0</v>
      </c>
      <c r="AC187" s="75" t="n">
        <f aca="false">IF(W187&lt;&gt;Y187,(IF(N187=0,G187*INFORMAÇÕES!$U$115,IF(N187="CF",G187,0))),0)</f>
        <v>0</v>
      </c>
      <c r="AD187" s="75" t="n">
        <f aca="false">IF(W187&lt;&gt;Y187,(IF(N187=0,G187*INFORMAÇÕES!$U$116,IF(N187="O",G187,0))),0)</f>
        <v>0</v>
      </c>
      <c r="AE187" s="75" t="n">
        <f aca="false">IF(E187&lt;&gt;0,G187,0)</f>
        <v>0</v>
      </c>
      <c r="AF187" s="75" t="n">
        <f aca="false">IF(W187&lt;&gt;Y187,(IF(N187=0,J187*(INFORMAÇÕES!$Q$89/INFORMAÇÕES!$Q$92),IF(N187="R",J187,0))),0)</f>
        <v>0</v>
      </c>
      <c r="AG187" s="75" t="n">
        <f aca="false">IF(W187&lt;&gt;Y187,(IF(N187=0,J187*(INFORMAÇÕES!$Q$90/INFORMAÇÕES!$Q$92),IF(N187="C",J187,0))),0)</f>
        <v>0</v>
      </c>
      <c r="AH187" s="75" t="n">
        <f aca="false">IF(W187&lt;&gt;Y187,(IF(N187="",J187*INFORMAÇÕES!$U$115,IF(N187="CF",J187,0))),0)</f>
        <v>0</v>
      </c>
      <c r="AI187" s="75" t="n">
        <f aca="false">IF(W187&lt;&gt;Y187,(IF(N187="",J187*INFORMAÇÕES!$U$116,IF(N187="O",J187,0))),0)</f>
        <v>0</v>
      </c>
      <c r="AJ187" s="75" t="n">
        <f aca="false">IF(H187&lt;&gt;0,J187,0)</f>
        <v>0</v>
      </c>
      <c r="AK187" s="75" t="n">
        <f aca="false">IF(K187&lt;&gt;0,L187,0)</f>
        <v>0</v>
      </c>
    </row>
    <row r="188" s="174" customFormat="true" ht="14.25" hidden="false" customHeight="false" outlineLevel="0" collapsed="false">
      <c r="A188" s="159" t="n">
        <v>176</v>
      </c>
      <c r="B188" s="160" t="n">
        <f aca="false">IF('ORÇ.GLOBAL P CAIXA'!$K187="EXEC.",0,'ORÇ.REPROG. P CAIXA'!B188)</f>
        <v>0</v>
      </c>
      <c r="C188" s="161" t="n">
        <f aca="false">IF('ORÇ.GLOBAL P CAIXA'!$K187="EXEC.",0,'ORÇ.REPROG. P CAIXA'!C188)</f>
        <v>0</v>
      </c>
      <c r="D188" s="162" t="n">
        <f aca="false">IF('ORÇ.GLOBAL P CAIXA'!$K187="EXEC.",0,'ORÇ.REPROG. P CAIXA'!D188)</f>
        <v>0</v>
      </c>
      <c r="E188" s="163" t="n">
        <f aca="false">IF('ORÇ.GLOBAL P CAIXA'!$K187="EXEC.",0,'ORÇ.REPROG. P CAIXA'!E188)</f>
        <v>0</v>
      </c>
      <c r="F188" s="163" t="n">
        <f aca="false">IF('ORÇ.GLOBAL P CAIXA'!K187="EXEC.",0,IF('ORÇ.GLOBAL EMPRESA'!G187&gt;0,'ORÇ.GLOBAL EMPRESA'!G187,'ORÇ.GLOBAL P CAIXA'!F187))</f>
        <v>0</v>
      </c>
      <c r="G188" s="163" t="n">
        <f aca="false">IF(E188&lt;&gt;0,ROUND(E188*F188,2),IF(AE188=0,(SUMIF($W$13:$W$1012,B188,$AE$13:$AE$1012)),AE188))</f>
        <v>0</v>
      </c>
      <c r="H188" s="661" t="n">
        <f aca="false">IF('ORÇ.GLOBAL P CAIXA'!K187="EXEC.",0,'ORÇ.REPROG. P CAIXA'!H188)</f>
        <v>0</v>
      </c>
      <c r="I188" s="661" t="n">
        <f aca="false">IF('ORÇ.GLOBAL P CAIXA'!K187="EXEC.",0,'ORÇ.REPROG. P CAIXA'!I188)</f>
        <v>0</v>
      </c>
      <c r="J188" s="163" t="n">
        <f aca="false">IF(H188&lt;&gt;0,ROUND(H188*I188,2),IF(AJ188=0,(SUMIF($W$13:$W$1012,B188,$AJ$13:$AJ$1012)),AJ188))</f>
        <v>0</v>
      </c>
      <c r="K188" s="163" t="n">
        <f aca="false">H188-E188</f>
        <v>0</v>
      </c>
      <c r="L188" s="163" t="n">
        <f aca="false">J188-G188</f>
        <v>0</v>
      </c>
      <c r="M188" s="662" t="str">
        <f aca="false">IF('ORÇ.GLOBAL P CAIXA'!K187="EXEC.","",IF('ORÇ.REPROG. P CAIXA'!M188&gt;0,'ORÇ.REPROG. P CAIXA'!M188,""))</f>
        <v/>
      </c>
      <c r="N188" s="663" t="str">
        <f aca="false">IF('ORÇ.GLOBAL P CAIXA'!K187="EXEC.","",IF('ORÇ.REPROG. P CAIXA'!N188&gt;0,'ORÇ.REPROG. P CAIXA'!N188,""))</f>
        <v/>
      </c>
      <c r="O188" s="166" t="str">
        <f aca="false">IF('ORÇ.GLOBAL P CAIXA'!$K187="EXEC.","",'ORÇ.REPROG. P CAIXA'!O188)</f>
        <v/>
      </c>
      <c r="P188" s="167"/>
      <c r="Q188" s="168" t="str">
        <f aca="false">IF(B188&gt;0,"ok","ocultar")</f>
        <v>ocultar</v>
      </c>
      <c r="R188" s="649"/>
      <c r="S188" s="649"/>
      <c r="T188" s="650"/>
      <c r="V188" s="88"/>
      <c r="W188" s="157" t="n">
        <f aca="false">IF(B188=0,W187,IF(ISNONTEXT(B188)=TRUE(),INT(B188),INT(LEFT(B188,FIND(".",B188)-1))))</f>
        <v>3</v>
      </c>
      <c r="X188" s="157" t="str">
        <f aca="false">IF(X189=1,1,IF(B188&lt;&gt;0,1,IF(C188&lt;&gt;0,1,IF(D188&lt;&gt;0,1,IF(E188&lt;&gt;0,1,"")))))</f>
        <v/>
      </c>
      <c r="Y188" s="157" t="str">
        <f aca="false">IF(W188=0," ",IF(W188&lt;&gt;W187,W188," "))</f>
        <v> </v>
      </c>
      <c r="Z188" s="180"/>
      <c r="AA188" s="75" t="n">
        <f aca="false">IF(W188&lt;&gt;Y188,(IF(N188=0,G188*(INFORMAÇÕES!$Q$69/INFORMAÇÕES!$Q$72),IF(N188="R",G188,0))),0)</f>
        <v>0</v>
      </c>
      <c r="AB188" s="75" t="n">
        <f aca="false">IF(W188&lt;&gt;Y188,(IF(N188=0,G188*(INFORMAÇÕES!$Q$70/INFORMAÇÕES!$Q$72),IF(N188="C",G188,0))),0)</f>
        <v>0</v>
      </c>
      <c r="AC188" s="75" t="n">
        <f aca="false">IF(W188&lt;&gt;Y188,(IF(N188=0,G188*INFORMAÇÕES!$U$115,IF(N188="CF",G188,0))),0)</f>
        <v>0</v>
      </c>
      <c r="AD188" s="75" t="n">
        <f aca="false">IF(W188&lt;&gt;Y188,(IF(N188=0,G188*INFORMAÇÕES!$U$116,IF(N188="O",G188,0))),0)</f>
        <v>0</v>
      </c>
      <c r="AE188" s="75" t="n">
        <f aca="false">IF(E188&lt;&gt;0,G188,0)</f>
        <v>0</v>
      </c>
      <c r="AF188" s="75" t="n">
        <f aca="false">IF(W188&lt;&gt;Y188,(IF(N188=0,J188*(INFORMAÇÕES!$Q$89/INFORMAÇÕES!$Q$92),IF(N188="R",J188,0))),0)</f>
        <v>0</v>
      </c>
      <c r="AG188" s="75" t="n">
        <f aca="false">IF(W188&lt;&gt;Y188,(IF(N188=0,J188*(INFORMAÇÕES!$Q$90/INFORMAÇÕES!$Q$92),IF(N188="C",J188,0))),0)</f>
        <v>0</v>
      </c>
      <c r="AH188" s="75" t="n">
        <f aca="false">IF(W188&lt;&gt;Y188,(IF(N188="",J188*INFORMAÇÕES!$U$115,IF(N188="CF",J188,0))),0)</f>
        <v>0</v>
      </c>
      <c r="AI188" s="75" t="n">
        <f aca="false">IF(W188&lt;&gt;Y188,(IF(N188="",J188*INFORMAÇÕES!$U$116,IF(N188="O",J188,0))),0)</f>
        <v>0</v>
      </c>
      <c r="AJ188" s="75" t="n">
        <f aca="false">IF(H188&lt;&gt;0,J188,0)</f>
        <v>0</v>
      </c>
      <c r="AK188" s="75" t="n">
        <f aca="false">IF(K188&lt;&gt;0,L188,0)</f>
        <v>0</v>
      </c>
    </row>
    <row r="189" s="174" customFormat="true" ht="14.25" hidden="false" customHeight="false" outlineLevel="0" collapsed="false">
      <c r="A189" s="159" t="n">
        <v>177</v>
      </c>
      <c r="B189" s="160" t="n">
        <f aca="false">IF('ORÇ.GLOBAL P CAIXA'!$K188="EXEC.",0,'ORÇ.REPROG. P CAIXA'!B189)</f>
        <v>0</v>
      </c>
      <c r="C189" s="161" t="n">
        <f aca="false">IF('ORÇ.GLOBAL P CAIXA'!$K188="EXEC.",0,'ORÇ.REPROG. P CAIXA'!C189)</f>
        <v>0</v>
      </c>
      <c r="D189" s="162" t="n">
        <f aca="false">IF('ORÇ.GLOBAL P CAIXA'!$K188="EXEC.",0,'ORÇ.REPROG. P CAIXA'!D189)</f>
        <v>0</v>
      </c>
      <c r="E189" s="163" t="n">
        <f aca="false">IF('ORÇ.GLOBAL P CAIXA'!$K188="EXEC.",0,'ORÇ.REPROG. P CAIXA'!E189)</f>
        <v>0</v>
      </c>
      <c r="F189" s="163" t="n">
        <f aca="false">IF('ORÇ.GLOBAL P CAIXA'!K188="EXEC.",0,IF('ORÇ.GLOBAL EMPRESA'!G188&gt;0,'ORÇ.GLOBAL EMPRESA'!G188,'ORÇ.GLOBAL P CAIXA'!F188))</f>
        <v>0</v>
      </c>
      <c r="G189" s="163" t="n">
        <f aca="false">IF(E189&lt;&gt;0,ROUND(E189*F189,2),IF(AE189=0,(SUMIF($W$13:$W$1012,B189,$AE$13:$AE$1012)),AE189))</f>
        <v>0</v>
      </c>
      <c r="H189" s="661" t="n">
        <f aca="false">IF('ORÇ.GLOBAL P CAIXA'!K188="EXEC.",0,'ORÇ.REPROG. P CAIXA'!H189)</f>
        <v>0</v>
      </c>
      <c r="I189" s="661" t="n">
        <f aca="false">IF('ORÇ.GLOBAL P CAIXA'!K188="EXEC.",0,'ORÇ.REPROG. P CAIXA'!I189)</f>
        <v>0</v>
      </c>
      <c r="J189" s="163" t="n">
        <f aca="false">IF(H189&lt;&gt;0,ROUND(H189*I189,2),IF(AJ189=0,(SUMIF($W$13:$W$1012,B189,$AJ$13:$AJ$1012)),AJ189))</f>
        <v>0</v>
      </c>
      <c r="K189" s="163" t="n">
        <f aca="false">H189-E189</f>
        <v>0</v>
      </c>
      <c r="L189" s="163" t="n">
        <f aca="false">J189-G189</f>
        <v>0</v>
      </c>
      <c r="M189" s="662" t="str">
        <f aca="false">IF('ORÇ.GLOBAL P CAIXA'!K188="EXEC.","",IF('ORÇ.REPROG. P CAIXA'!M189&gt;0,'ORÇ.REPROG. P CAIXA'!M189,""))</f>
        <v/>
      </c>
      <c r="N189" s="663" t="str">
        <f aca="false">IF('ORÇ.GLOBAL P CAIXA'!K188="EXEC.","",IF('ORÇ.REPROG. P CAIXA'!N189&gt;0,'ORÇ.REPROG. P CAIXA'!N189,""))</f>
        <v/>
      </c>
      <c r="O189" s="166" t="str">
        <f aca="false">IF('ORÇ.GLOBAL P CAIXA'!$K188="EXEC.","",'ORÇ.REPROG. P CAIXA'!O189)</f>
        <v/>
      </c>
      <c r="P189" s="167"/>
      <c r="Q189" s="168" t="str">
        <f aca="false">IF(B189&gt;0,"ok","ocultar")</f>
        <v>ocultar</v>
      </c>
      <c r="R189" s="649"/>
      <c r="S189" s="649"/>
      <c r="T189" s="650"/>
      <c r="V189" s="88"/>
      <c r="W189" s="157" t="n">
        <f aca="false">IF(B189=0,W188,IF(ISNONTEXT(B189)=TRUE(),INT(B189),INT(LEFT(B189,FIND(".",B189)-1))))</f>
        <v>3</v>
      </c>
      <c r="X189" s="157" t="str">
        <f aca="false">IF(X190=1,1,IF(B189&lt;&gt;0,1,IF(C189&lt;&gt;0,1,IF(D189&lt;&gt;0,1,IF(E189&lt;&gt;0,1,"")))))</f>
        <v/>
      </c>
      <c r="Y189" s="157" t="str">
        <f aca="false">IF(W189=0," ",IF(W189&lt;&gt;W188,W189," "))</f>
        <v> </v>
      </c>
      <c r="Z189" s="180"/>
      <c r="AA189" s="75" t="n">
        <f aca="false">IF(W189&lt;&gt;Y189,(IF(N189=0,G189*(INFORMAÇÕES!$Q$69/INFORMAÇÕES!$Q$72),IF(N189="R",G189,0))),0)</f>
        <v>0</v>
      </c>
      <c r="AB189" s="75" t="n">
        <f aca="false">IF(W189&lt;&gt;Y189,(IF(N189=0,G189*(INFORMAÇÕES!$Q$70/INFORMAÇÕES!$Q$72),IF(N189="C",G189,0))),0)</f>
        <v>0</v>
      </c>
      <c r="AC189" s="75" t="n">
        <f aca="false">IF(W189&lt;&gt;Y189,(IF(N189=0,G189*INFORMAÇÕES!$U$115,IF(N189="CF",G189,0))),0)</f>
        <v>0</v>
      </c>
      <c r="AD189" s="75" t="n">
        <f aca="false">IF(W189&lt;&gt;Y189,(IF(N189=0,G189*INFORMAÇÕES!$U$116,IF(N189="O",G189,0))),0)</f>
        <v>0</v>
      </c>
      <c r="AE189" s="75" t="n">
        <f aca="false">IF(E189&lt;&gt;0,G189,0)</f>
        <v>0</v>
      </c>
      <c r="AF189" s="75" t="n">
        <f aca="false">IF(W189&lt;&gt;Y189,(IF(N189=0,J189*(INFORMAÇÕES!$Q$89/INFORMAÇÕES!$Q$92),IF(N189="R",J189,0))),0)</f>
        <v>0</v>
      </c>
      <c r="AG189" s="75" t="n">
        <f aca="false">IF(W189&lt;&gt;Y189,(IF(N189=0,J189*(INFORMAÇÕES!$Q$90/INFORMAÇÕES!$Q$92),IF(N189="C",J189,0))),0)</f>
        <v>0</v>
      </c>
      <c r="AH189" s="75" t="n">
        <f aca="false">IF(W189&lt;&gt;Y189,(IF(N189="",J189*INFORMAÇÕES!$U$115,IF(N189="CF",J189,0))),0)</f>
        <v>0</v>
      </c>
      <c r="AI189" s="75" t="n">
        <f aca="false">IF(W189&lt;&gt;Y189,(IF(N189="",J189*INFORMAÇÕES!$U$116,IF(N189="O",J189,0))),0)</f>
        <v>0</v>
      </c>
      <c r="AJ189" s="75" t="n">
        <f aca="false">IF(H189&lt;&gt;0,J189,0)</f>
        <v>0</v>
      </c>
      <c r="AK189" s="75" t="n">
        <f aca="false">IF(K189&lt;&gt;0,L189,0)</f>
        <v>0</v>
      </c>
    </row>
    <row r="190" s="174" customFormat="true" ht="14.25" hidden="false" customHeight="false" outlineLevel="0" collapsed="false">
      <c r="A190" s="159" t="n">
        <v>178</v>
      </c>
      <c r="B190" s="160" t="n">
        <f aca="false">IF('ORÇ.GLOBAL P CAIXA'!$K189="EXEC.",0,'ORÇ.REPROG. P CAIXA'!B190)</f>
        <v>0</v>
      </c>
      <c r="C190" s="161" t="n">
        <f aca="false">IF('ORÇ.GLOBAL P CAIXA'!$K189="EXEC.",0,'ORÇ.REPROG. P CAIXA'!C190)</f>
        <v>0</v>
      </c>
      <c r="D190" s="162" t="n">
        <f aca="false">IF('ORÇ.GLOBAL P CAIXA'!$K189="EXEC.",0,'ORÇ.REPROG. P CAIXA'!D190)</f>
        <v>0</v>
      </c>
      <c r="E190" s="163" t="n">
        <f aca="false">IF('ORÇ.GLOBAL P CAIXA'!$K189="EXEC.",0,'ORÇ.REPROG. P CAIXA'!E190)</f>
        <v>0</v>
      </c>
      <c r="F190" s="163" t="n">
        <f aca="false">IF('ORÇ.GLOBAL P CAIXA'!K189="EXEC.",0,IF('ORÇ.GLOBAL EMPRESA'!G189&gt;0,'ORÇ.GLOBAL EMPRESA'!G189,'ORÇ.GLOBAL P CAIXA'!F189))</f>
        <v>0</v>
      </c>
      <c r="G190" s="163" t="n">
        <f aca="false">IF(E190&lt;&gt;0,ROUND(E190*F190,2),IF(AE190=0,(SUMIF($W$13:$W$1012,B190,$AE$13:$AE$1012)),AE190))</f>
        <v>0</v>
      </c>
      <c r="H190" s="661" t="n">
        <f aca="false">IF('ORÇ.GLOBAL P CAIXA'!K189="EXEC.",0,'ORÇ.REPROG. P CAIXA'!H190)</f>
        <v>0</v>
      </c>
      <c r="I190" s="661" t="n">
        <f aca="false">IF('ORÇ.GLOBAL P CAIXA'!K189="EXEC.",0,'ORÇ.REPROG. P CAIXA'!I190)</f>
        <v>0</v>
      </c>
      <c r="J190" s="163" t="n">
        <f aca="false">IF(H190&lt;&gt;0,ROUND(H190*I190,2),IF(AJ190=0,(SUMIF($W$13:$W$1012,B190,$AJ$13:$AJ$1012)),AJ190))</f>
        <v>0</v>
      </c>
      <c r="K190" s="163" t="n">
        <f aca="false">H190-E190</f>
        <v>0</v>
      </c>
      <c r="L190" s="163" t="n">
        <f aca="false">J190-G190</f>
        <v>0</v>
      </c>
      <c r="M190" s="662" t="str">
        <f aca="false">IF('ORÇ.GLOBAL P CAIXA'!K189="EXEC.","",IF('ORÇ.REPROG. P CAIXA'!M190&gt;0,'ORÇ.REPROG. P CAIXA'!M190,""))</f>
        <v/>
      </c>
      <c r="N190" s="663" t="str">
        <f aca="false">IF('ORÇ.GLOBAL P CAIXA'!K189="EXEC.","",IF('ORÇ.REPROG. P CAIXA'!N190&gt;0,'ORÇ.REPROG. P CAIXA'!N190,""))</f>
        <v/>
      </c>
      <c r="O190" s="166" t="str">
        <f aca="false">IF('ORÇ.GLOBAL P CAIXA'!$K189="EXEC.","",'ORÇ.REPROG. P CAIXA'!O190)</f>
        <v/>
      </c>
      <c r="P190" s="167"/>
      <c r="Q190" s="168" t="str">
        <f aca="false">IF(B190&gt;0,"ok","ocultar")</f>
        <v>ocultar</v>
      </c>
      <c r="R190" s="649"/>
      <c r="S190" s="649"/>
      <c r="T190" s="650"/>
      <c r="V190" s="88"/>
      <c r="W190" s="157" t="n">
        <f aca="false">IF(B190=0,W189,IF(ISNONTEXT(B190)=TRUE(),INT(B190),INT(LEFT(B190,FIND(".",B190)-1))))</f>
        <v>3</v>
      </c>
      <c r="X190" s="157" t="str">
        <f aca="false">IF(X191=1,1,IF(B190&lt;&gt;0,1,IF(C190&lt;&gt;0,1,IF(D190&lt;&gt;0,1,IF(E190&lt;&gt;0,1,"")))))</f>
        <v/>
      </c>
      <c r="Y190" s="157" t="str">
        <f aca="false">IF(W190=0," ",IF(W190&lt;&gt;W189,W190," "))</f>
        <v> </v>
      </c>
      <c r="Z190" s="180"/>
      <c r="AA190" s="75" t="n">
        <f aca="false">IF(W190&lt;&gt;Y190,(IF(N190=0,G190*(INFORMAÇÕES!$Q$69/INFORMAÇÕES!$Q$72),IF(N190="R",G190,0))),0)</f>
        <v>0</v>
      </c>
      <c r="AB190" s="75" t="n">
        <f aca="false">IF(W190&lt;&gt;Y190,(IF(N190=0,G190*(INFORMAÇÕES!$Q$70/INFORMAÇÕES!$Q$72),IF(N190="C",G190,0))),0)</f>
        <v>0</v>
      </c>
      <c r="AC190" s="75" t="n">
        <f aca="false">IF(W190&lt;&gt;Y190,(IF(N190=0,G190*INFORMAÇÕES!$U$115,IF(N190="CF",G190,0))),0)</f>
        <v>0</v>
      </c>
      <c r="AD190" s="75" t="n">
        <f aca="false">IF(W190&lt;&gt;Y190,(IF(N190=0,G190*INFORMAÇÕES!$U$116,IF(N190="O",G190,0))),0)</f>
        <v>0</v>
      </c>
      <c r="AE190" s="75" t="n">
        <f aca="false">IF(E190&lt;&gt;0,G190,0)</f>
        <v>0</v>
      </c>
      <c r="AF190" s="75" t="n">
        <f aca="false">IF(W190&lt;&gt;Y190,(IF(N190=0,J190*(INFORMAÇÕES!$Q$89/INFORMAÇÕES!$Q$92),IF(N190="R",J190,0))),0)</f>
        <v>0</v>
      </c>
      <c r="AG190" s="75" t="n">
        <f aca="false">IF(W190&lt;&gt;Y190,(IF(N190=0,J190*(INFORMAÇÕES!$Q$90/INFORMAÇÕES!$Q$92),IF(N190="C",J190,0))),0)</f>
        <v>0</v>
      </c>
      <c r="AH190" s="75" t="n">
        <f aca="false">IF(W190&lt;&gt;Y190,(IF(N190="",J190*INFORMAÇÕES!$U$115,IF(N190="CF",J190,0))),0)</f>
        <v>0</v>
      </c>
      <c r="AI190" s="75" t="n">
        <f aca="false">IF(W190&lt;&gt;Y190,(IF(N190="",J190*INFORMAÇÕES!$U$116,IF(N190="O",J190,0))),0)</f>
        <v>0</v>
      </c>
      <c r="AJ190" s="75" t="n">
        <f aca="false">IF(H190&lt;&gt;0,J190,0)</f>
        <v>0</v>
      </c>
      <c r="AK190" s="75" t="n">
        <f aca="false">IF(K190&lt;&gt;0,L190,0)</f>
        <v>0</v>
      </c>
    </row>
    <row r="191" s="174" customFormat="true" ht="14.25" hidden="false" customHeight="false" outlineLevel="0" collapsed="false">
      <c r="A191" s="159" t="n">
        <v>179</v>
      </c>
      <c r="B191" s="160" t="n">
        <f aca="false">IF('ORÇ.GLOBAL P CAIXA'!$K190="EXEC.",0,'ORÇ.REPROG. P CAIXA'!B191)</f>
        <v>0</v>
      </c>
      <c r="C191" s="161" t="n">
        <f aca="false">IF('ORÇ.GLOBAL P CAIXA'!$K190="EXEC.",0,'ORÇ.REPROG. P CAIXA'!C191)</f>
        <v>0</v>
      </c>
      <c r="D191" s="162" t="n">
        <f aca="false">IF('ORÇ.GLOBAL P CAIXA'!$K190="EXEC.",0,'ORÇ.REPROG. P CAIXA'!D191)</f>
        <v>0</v>
      </c>
      <c r="E191" s="163" t="n">
        <f aca="false">IF('ORÇ.GLOBAL P CAIXA'!$K190="EXEC.",0,'ORÇ.REPROG. P CAIXA'!E191)</f>
        <v>0</v>
      </c>
      <c r="F191" s="163" t="n">
        <f aca="false">IF('ORÇ.GLOBAL P CAIXA'!K190="EXEC.",0,IF('ORÇ.GLOBAL EMPRESA'!G190&gt;0,'ORÇ.GLOBAL EMPRESA'!G190,'ORÇ.GLOBAL P CAIXA'!F190))</f>
        <v>0</v>
      </c>
      <c r="G191" s="163" t="n">
        <f aca="false">IF(E191&lt;&gt;0,ROUND(E191*F191,2),IF(AE191=0,(SUMIF($W$13:$W$1012,B191,$AE$13:$AE$1012)),AE191))</f>
        <v>0</v>
      </c>
      <c r="H191" s="661" t="n">
        <f aca="false">IF('ORÇ.GLOBAL P CAIXA'!K190="EXEC.",0,'ORÇ.REPROG. P CAIXA'!H191)</f>
        <v>0</v>
      </c>
      <c r="I191" s="661" t="n">
        <f aca="false">IF('ORÇ.GLOBAL P CAIXA'!K190="EXEC.",0,'ORÇ.REPROG. P CAIXA'!I191)</f>
        <v>0</v>
      </c>
      <c r="J191" s="163" t="n">
        <f aca="false">IF(H191&lt;&gt;0,ROUND(H191*I191,2),IF(AJ191=0,(SUMIF($W$13:$W$1012,B191,$AJ$13:$AJ$1012)),AJ191))</f>
        <v>0</v>
      </c>
      <c r="K191" s="163" t="n">
        <f aca="false">H191-E191</f>
        <v>0</v>
      </c>
      <c r="L191" s="163" t="n">
        <f aca="false">J191-G191</f>
        <v>0</v>
      </c>
      <c r="M191" s="662" t="str">
        <f aca="false">IF('ORÇ.GLOBAL P CAIXA'!K190="EXEC.","",IF('ORÇ.REPROG. P CAIXA'!M191&gt;0,'ORÇ.REPROG. P CAIXA'!M191,""))</f>
        <v/>
      </c>
      <c r="N191" s="663" t="str">
        <f aca="false">IF('ORÇ.GLOBAL P CAIXA'!K190="EXEC.","",IF('ORÇ.REPROG. P CAIXA'!N191&gt;0,'ORÇ.REPROG. P CAIXA'!N191,""))</f>
        <v/>
      </c>
      <c r="O191" s="166" t="str">
        <f aca="false">IF('ORÇ.GLOBAL P CAIXA'!$K190="EXEC.","",'ORÇ.REPROG. P CAIXA'!O191)</f>
        <v/>
      </c>
      <c r="P191" s="167"/>
      <c r="Q191" s="168" t="str">
        <f aca="false">IF(B191&gt;0,"ok","ocultar")</f>
        <v>ocultar</v>
      </c>
      <c r="R191" s="649"/>
      <c r="S191" s="649"/>
      <c r="T191" s="650"/>
      <c r="V191" s="88"/>
      <c r="W191" s="157" t="n">
        <f aca="false">IF(B191=0,W190,IF(ISNONTEXT(B191)=TRUE(),INT(B191),INT(LEFT(B191,FIND(".",B191)-1))))</f>
        <v>3</v>
      </c>
      <c r="X191" s="157" t="str">
        <f aca="false">IF(X192=1,1,IF(B191&lt;&gt;0,1,IF(C191&lt;&gt;0,1,IF(D191&lt;&gt;0,1,IF(E191&lt;&gt;0,1,"")))))</f>
        <v/>
      </c>
      <c r="Y191" s="157" t="str">
        <f aca="false">IF(W191=0," ",IF(W191&lt;&gt;W190,W191," "))</f>
        <v> </v>
      </c>
      <c r="Z191" s="180"/>
      <c r="AA191" s="75" t="n">
        <f aca="false">IF(W191&lt;&gt;Y191,(IF(N191=0,G191*(INFORMAÇÕES!$Q$69/INFORMAÇÕES!$Q$72),IF(N191="R",G191,0))),0)</f>
        <v>0</v>
      </c>
      <c r="AB191" s="75" t="n">
        <f aca="false">IF(W191&lt;&gt;Y191,(IF(N191=0,G191*(INFORMAÇÕES!$Q$70/INFORMAÇÕES!$Q$72),IF(N191="C",G191,0))),0)</f>
        <v>0</v>
      </c>
      <c r="AC191" s="75" t="n">
        <f aca="false">IF(W191&lt;&gt;Y191,(IF(N191=0,G191*INFORMAÇÕES!$U$115,IF(N191="CF",G191,0))),0)</f>
        <v>0</v>
      </c>
      <c r="AD191" s="75" t="n">
        <f aca="false">IF(W191&lt;&gt;Y191,(IF(N191=0,G191*INFORMAÇÕES!$U$116,IF(N191="O",G191,0))),0)</f>
        <v>0</v>
      </c>
      <c r="AE191" s="75" t="n">
        <f aca="false">IF(E191&lt;&gt;0,G191,0)</f>
        <v>0</v>
      </c>
      <c r="AF191" s="75" t="n">
        <f aca="false">IF(W191&lt;&gt;Y191,(IF(N191=0,J191*(INFORMAÇÕES!$Q$89/INFORMAÇÕES!$Q$92),IF(N191="R",J191,0))),0)</f>
        <v>0</v>
      </c>
      <c r="AG191" s="75" t="n">
        <f aca="false">IF(W191&lt;&gt;Y191,(IF(N191=0,J191*(INFORMAÇÕES!$Q$90/INFORMAÇÕES!$Q$92),IF(N191="C",J191,0))),0)</f>
        <v>0</v>
      </c>
      <c r="AH191" s="75" t="n">
        <f aca="false">IF(W191&lt;&gt;Y191,(IF(N191="",J191*INFORMAÇÕES!$U$115,IF(N191="CF",J191,0))),0)</f>
        <v>0</v>
      </c>
      <c r="AI191" s="75" t="n">
        <f aca="false">IF(W191&lt;&gt;Y191,(IF(N191="",J191*INFORMAÇÕES!$U$116,IF(N191="O",J191,0))),0)</f>
        <v>0</v>
      </c>
      <c r="AJ191" s="75" t="n">
        <f aca="false">IF(H191&lt;&gt;0,J191,0)</f>
        <v>0</v>
      </c>
      <c r="AK191" s="75" t="n">
        <f aca="false">IF(K191&lt;&gt;0,L191,0)</f>
        <v>0</v>
      </c>
    </row>
    <row r="192" s="174" customFormat="true" ht="14.25" hidden="false" customHeight="false" outlineLevel="0" collapsed="false">
      <c r="A192" s="159" t="n">
        <v>180</v>
      </c>
      <c r="B192" s="160" t="n">
        <f aca="false">IF('ORÇ.GLOBAL P CAIXA'!$K191="EXEC.",0,'ORÇ.REPROG. P CAIXA'!B192)</f>
        <v>0</v>
      </c>
      <c r="C192" s="161" t="n">
        <f aca="false">IF('ORÇ.GLOBAL P CAIXA'!$K191="EXEC.",0,'ORÇ.REPROG. P CAIXA'!C192)</f>
        <v>0</v>
      </c>
      <c r="D192" s="162" t="n">
        <f aca="false">IF('ORÇ.GLOBAL P CAIXA'!$K191="EXEC.",0,'ORÇ.REPROG. P CAIXA'!D192)</f>
        <v>0</v>
      </c>
      <c r="E192" s="163" t="n">
        <f aca="false">IF('ORÇ.GLOBAL P CAIXA'!$K191="EXEC.",0,'ORÇ.REPROG. P CAIXA'!E192)</f>
        <v>0</v>
      </c>
      <c r="F192" s="163" t="n">
        <f aca="false">IF('ORÇ.GLOBAL P CAIXA'!K191="EXEC.",0,IF('ORÇ.GLOBAL EMPRESA'!G191&gt;0,'ORÇ.GLOBAL EMPRESA'!G191,'ORÇ.GLOBAL P CAIXA'!F191))</f>
        <v>0</v>
      </c>
      <c r="G192" s="163" t="n">
        <f aca="false">IF(E192&lt;&gt;0,ROUND(E192*F192,2),IF(AE192=0,(SUMIF($W$13:$W$1012,B192,$AE$13:$AE$1012)),AE192))</f>
        <v>0</v>
      </c>
      <c r="H192" s="661" t="n">
        <f aca="false">IF('ORÇ.GLOBAL P CAIXA'!K191="EXEC.",0,'ORÇ.REPROG. P CAIXA'!H192)</f>
        <v>0</v>
      </c>
      <c r="I192" s="661" t="n">
        <f aca="false">IF('ORÇ.GLOBAL P CAIXA'!K191="EXEC.",0,'ORÇ.REPROG. P CAIXA'!I192)</f>
        <v>0</v>
      </c>
      <c r="J192" s="163" t="n">
        <f aca="false">IF(H192&lt;&gt;0,ROUND(H192*I192,2),IF(AJ192=0,(SUMIF($W$13:$W$1012,B192,$AJ$13:$AJ$1012)),AJ192))</f>
        <v>0</v>
      </c>
      <c r="K192" s="163" t="n">
        <f aca="false">H192-E192</f>
        <v>0</v>
      </c>
      <c r="L192" s="163" t="n">
        <f aca="false">J192-G192</f>
        <v>0</v>
      </c>
      <c r="M192" s="662" t="str">
        <f aca="false">IF('ORÇ.GLOBAL P CAIXA'!K191="EXEC.","",IF('ORÇ.REPROG. P CAIXA'!M192&gt;0,'ORÇ.REPROG. P CAIXA'!M192,""))</f>
        <v/>
      </c>
      <c r="N192" s="663" t="str">
        <f aca="false">IF('ORÇ.GLOBAL P CAIXA'!K191="EXEC.","",IF('ORÇ.REPROG. P CAIXA'!N192&gt;0,'ORÇ.REPROG. P CAIXA'!N192,""))</f>
        <v/>
      </c>
      <c r="O192" s="166" t="str">
        <f aca="false">IF('ORÇ.GLOBAL P CAIXA'!$K191="EXEC.","",'ORÇ.REPROG. P CAIXA'!O192)</f>
        <v/>
      </c>
      <c r="P192" s="167"/>
      <c r="Q192" s="168" t="str">
        <f aca="false">IF(B192&gt;0,"ok","ocultar")</f>
        <v>ocultar</v>
      </c>
      <c r="R192" s="649"/>
      <c r="S192" s="649"/>
      <c r="T192" s="650"/>
      <c r="V192" s="88"/>
      <c r="W192" s="157" t="n">
        <f aca="false">IF(B192=0,W191,IF(ISNONTEXT(B192)=TRUE(),INT(B192),INT(LEFT(B192,FIND(".",B192)-1))))</f>
        <v>3</v>
      </c>
      <c r="X192" s="157" t="str">
        <f aca="false">IF(X193=1,1,IF(B192&lt;&gt;0,1,IF(C192&lt;&gt;0,1,IF(D192&lt;&gt;0,1,IF(E192&lt;&gt;0,1,"")))))</f>
        <v/>
      </c>
      <c r="Y192" s="157" t="str">
        <f aca="false">IF(W192=0," ",IF(W192&lt;&gt;W191,W192," "))</f>
        <v> </v>
      </c>
      <c r="Z192" s="180"/>
      <c r="AA192" s="75" t="n">
        <f aca="false">IF(W192&lt;&gt;Y192,(IF(N192=0,G192*(INFORMAÇÕES!$Q$69/INFORMAÇÕES!$Q$72),IF(N192="R",G192,0))),0)</f>
        <v>0</v>
      </c>
      <c r="AB192" s="75" t="n">
        <f aca="false">IF(W192&lt;&gt;Y192,(IF(N192=0,G192*(INFORMAÇÕES!$Q$70/INFORMAÇÕES!$Q$72),IF(N192="C",G192,0))),0)</f>
        <v>0</v>
      </c>
      <c r="AC192" s="75" t="n">
        <f aca="false">IF(W192&lt;&gt;Y192,(IF(N192=0,G192*INFORMAÇÕES!$U$115,IF(N192="CF",G192,0))),0)</f>
        <v>0</v>
      </c>
      <c r="AD192" s="75" t="n">
        <f aca="false">IF(W192&lt;&gt;Y192,(IF(N192=0,G192*INFORMAÇÕES!$U$116,IF(N192="O",G192,0))),0)</f>
        <v>0</v>
      </c>
      <c r="AE192" s="75" t="n">
        <f aca="false">IF(E192&lt;&gt;0,G192,0)</f>
        <v>0</v>
      </c>
      <c r="AF192" s="75" t="n">
        <f aca="false">IF(W192&lt;&gt;Y192,(IF(N192=0,J192*(INFORMAÇÕES!$Q$89/INFORMAÇÕES!$Q$92),IF(N192="R",J192,0))),0)</f>
        <v>0</v>
      </c>
      <c r="AG192" s="75" t="n">
        <f aca="false">IF(W192&lt;&gt;Y192,(IF(N192=0,J192*(INFORMAÇÕES!$Q$90/INFORMAÇÕES!$Q$92),IF(N192="C",J192,0))),0)</f>
        <v>0</v>
      </c>
      <c r="AH192" s="75" t="n">
        <f aca="false">IF(W192&lt;&gt;Y192,(IF(N192="",J192*INFORMAÇÕES!$U$115,IF(N192="CF",J192,0))),0)</f>
        <v>0</v>
      </c>
      <c r="AI192" s="75" t="n">
        <f aca="false">IF(W192&lt;&gt;Y192,(IF(N192="",J192*INFORMAÇÕES!$U$116,IF(N192="O",J192,0))),0)</f>
        <v>0</v>
      </c>
      <c r="AJ192" s="75" t="n">
        <f aca="false">IF(H192&lt;&gt;0,J192,0)</f>
        <v>0</v>
      </c>
      <c r="AK192" s="75" t="n">
        <f aca="false">IF(K192&lt;&gt;0,L192,0)</f>
        <v>0</v>
      </c>
    </row>
    <row r="193" s="174" customFormat="true" ht="14.25" hidden="false" customHeight="false" outlineLevel="0" collapsed="false">
      <c r="A193" s="159" t="n">
        <v>181</v>
      </c>
      <c r="B193" s="160" t="n">
        <f aca="false">IF('ORÇ.GLOBAL P CAIXA'!$K192="EXEC.",0,'ORÇ.REPROG. P CAIXA'!B193)</f>
        <v>0</v>
      </c>
      <c r="C193" s="161" t="n">
        <f aca="false">IF('ORÇ.GLOBAL P CAIXA'!$K192="EXEC.",0,'ORÇ.REPROG. P CAIXA'!C193)</f>
        <v>0</v>
      </c>
      <c r="D193" s="162" t="n">
        <f aca="false">IF('ORÇ.GLOBAL P CAIXA'!$K192="EXEC.",0,'ORÇ.REPROG. P CAIXA'!D193)</f>
        <v>0</v>
      </c>
      <c r="E193" s="163" t="n">
        <f aca="false">IF('ORÇ.GLOBAL P CAIXA'!$K192="EXEC.",0,'ORÇ.REPROG. P CAIXA'!E193)</f>
        <v>0</v>
      </c>
      <c r="F193" s="163" t="n">
        <f aca="false">IF('ORÇ.GLOBAL P CAIXA'!K192="EXEC.",0,IF('ORÇ.GLOBAL EMPRESA'!G192&gt;0,'ORÇ.GLOBAL EMPRESA'!G192,'ORÇ.GLOBAL P CAIXA'!F192))</f>
        <v>0</v>
      </c>
      <c r="G193" s="163" t="n">
        <f aca="false">IF(E193&lt;&gt;0,ROUND(E193*F193,2),IF(AE193=0,(SUMIF($W$13:$W$1012,B193,$AE$13:$AE$1012)),AE193))</f>
        <v>0</v>
      </c>
      <c r="H193" s="661" t="n">
        <f aca="false">IF('ORÇ.GLOBAL P CAIXA'!K192="EXEC.",0,'ORÇ.REPROG. P CAIXA'!H193)</f>
        <v>0</v>
      </c>
      <c r="I193" s="661" t="n">
        <f aca="false">IF('ORÇ.GLOBAL P CAIXA'!K192="EXEC.",0,'ORÇ.REPROG. P CAIXA'!I193)</f>
        <v>0</v>
      </c>
      <c r="J193" s="163" t="n">
        <f aca="false">IF(H193&lt;&gt;0,ROUND(H193*I193,2),IF(AJ193=0,(SUMIF($W$13:$W$1012,B193,$AJ$13:$AJ$1012)),AJ193))</f>
        <v>0</v>
      </c>
      <c r="K193" s="163" t="n">
        <f aca="false">H193-E193</f>
        <v>0</v>
      </c>
      <c r="L193" s="163" t="n">
        <f aca="false">J193-G193</f>
        <v>0</v>
      </c>
      <c r="M193" s="662" t="str">
        <f aca="false">IF('ORÇ.GLOBAL P CAIXA'!K192="EXEC.","",IF('ORÇ.REPROG. P CAIXA'!M193&gt;0,'ORÇ.REPROG. P CAIXA'!M193,""))</f>
        <v/>
      </c>
      <c r="N193" s="663" t="str">
        <f aca="false">IF('ORÇ.GLOBAL P CAIXA'!K192="EXEC.","",IF('ORÇ.REPROG. P CAIXA'!N193&gt;0,'ORÇ.REPROG. P CAIXA'!N193,""))</f>
        <v/>
      </c>
      <c r="O193" s="166" t="str">
        <f aca="false">IF('ORÇ.GLOBAL P CAIXA'!$K192="EXEC.","",'ORÇ.REPROG. P CAIXA'!O193)</f>
        <v/>
      </c>
      <c r="P193" s="167"/>
      <c r="Q193" s="168" t="str">
        <f aca="false">IF(B193&gt;0,"ok","ocultar")</f>
        <v>ocultar</v>
      </c>
      <c r="R193" s="649"/>
      <c r="S193" s="649"/>
      <c r="T193" s="650"/>
      <c r="V193" s="88"/>
      <c r="W193" s="157" t="n">
        <f aca="false">IF(B193=0,W192,IF(ISNONTEXT(B193)=TRUE(),INT(B193),INT(LEFT(B193,FIND(".",B193)-1))))</f>
        <v>3</v>
      </c>
      <c r="X193" s="157" t="str">
        <f aca="false">IF(X194=1,1,IF(B193&lt;&gt;0,1,IF(C193&lt;&gt;0,1,IF(D193&lt;&gt;0,1,IF(E193&lt;&gt;0,1,"")))))</f>
        <v/>
      </c>
      <c r="Y193" s="157" t="str">
        <f aca="false">IF(W193=0," ",IF(W193&lt;&gt;W192,W193," "))</f>
        <v> </v>
      </c>
      <c r="Z193" s="180"/>
      <c r="AA193" s="75" t="n">
        <f aca="false">IF(W193&lt;&gt;Y193,(IF(N193=0,G193*(INFORMAÇÕES!$Q$69/INFORMAÇÕES!$Q$72),IF(N193="R",G193,0))),0)</f>
        <v>0</v>
      </c>
      <c r="AB193" s="75" t="n">
        <f aca="false">IF(W193&lt;&gt;Y193,(IF(N193=0,G193*(INFORMAÇÕES!$Q$70/INFORMAÇÕES!$Q$72),IF(N193="C",G193,0))),0)</f>
        <v>0</v>
      </c>
      <c r="AC193" s="75" t="n">
        <f aca="false">IF(W193&lt;&gt;Y193,(IF(N193=0,G193*INFORMAÇÕES!$U$115,IF(N193="CF",G193,0))),0)</f>
        <v>0</v>
      </c>
      <c r="AD193" s="75" t="n">
        <f aca="false">IF(W193&lt;&gt;Y193,(IF(N193=0,G193*INFORMAÇÕES!$U$116,IF(N193="O",G193,0))),0)</f>
        <v>0</v>
      </c>
      <c r="AE193" s="75" t="n">
        <f aca="false">IF(E193&lt;&gt;0,G193,0)</f>
        <v>0</v>
      </c>
      <c r="AF193" s="75" t="n">
        <f aca="false">IF(W193&lt;&gt;Y193,(IF(N193=0,J193*(INFORMAÇÕES!$Q$89/INFORMAÇÕES!$Q$92),IF(N193="R",J193,0))),0)</f>
        <v>0</v>
      </c>
      <c r="AG193" s="75" t="n">
        <f aca="false">IF(W193&lt;&gt;Y193,(IF(N193=0,J193*(INFORMAÇÕES!$Q$90/INFORMAÇÕES!$Q$92),IF(N193="C",J193,0))),0)</f>
        <v>0</v>
      </c>
      <c r="AH193" s="75" t="n">
        <f aca="false">IF(W193&lt;&gt;Y193,(IF(N193="",J193*INFORMAÇÕES!$U$115,IF(N193="CF",J193,0))),0)</f>
        <v>0</v>
      </c>
      <c r="AI193" s="75" t="n">
        <f aca="false">IF(W193&lt;&gt;Y193,(IF(N193="",J193*INFORMAÇÕES!$U$116,IF(N193="O",J193,0))),0)</f>
        <v>0</v>
      </c>
      <c r="AJ193" s="75" t="n">
        <f aca="false">IF(H193&lt;&gt;0,J193,0)</f>
        <v>0</v>
      </c>
      <c r="AK193" s="75" t="n">
        <f aca="false">IF(K193&lt;&gt;0,L193,0)</f>
        <v>0</v>
      </c>
    </row>
    <row r="194" s="174" customFormat="true" ht="14.25" hidden="false" customHeight="false" outlineLevel="0" collapsed="false">
      <c r="A194" s="159" t="n">
        <v>182</v>
      </c>
      <c r="B194" s="160" t="n">
        <f aca="false">IF('ORÇ.GLOBAL P CAIXA'!$K193="EXEC.",0,'ORÇ.REPROG. P CAIXA'!B194)</f>
        <v>0</v>
      </c>
      <c r="C194" s="161" t="n">
        <f aca="false">IF('ORÇ.GLOBAL P CAIXA'!$K193="EXEC.",0,'ORÇ.REPROG. P CAIXA'!C194)</f>
        <v>0</v>
      </c>
      <c r="D194" s="162" t="n">
        <f aca="false">IF('ORÇ.GLOBAL P CAIXA'!$K193="EXEC.",0,'ORÇ.REPROG. P CAIXA'!D194)</f>
        <v>0</v>
      </c>
      <c r="E194" s="163" t="n">
        <f aca="false">IF('ORÇ.GLOBAL P CAIXA'!$K193="EXEC.",0,'ORÇ.REPROG. P CAIXA'!E194)</f>
        <v>0</v>
      </c>
      <c r="F194" s="163" t="n">
        <f aca="false">IF('ORÇ.GLOBAL P CAIXA'!K193="EXEC.",0,IF('ORÇ.GLOBAL EMPRESA'!G193&gt;0,'ORÇ.GLOBAL EMPRESA'!G193,'ORÇ.GLOBAL P CAIXA'!F193))</f>
        <v>0</v>
      </c>
      <c r="G194" s="163" t="n">
        <f aca="false">IF(E194&lt;&gt;0,ROUND(E194*F194,2),IF(AE194=0,(SUMIF($W$13:$W$1012,B194,$AE$13:$AE$1012)),AE194))</f>
        <v>0</v>
      </c>
      <c r="H194" s="661" t="n">
        <f aca="false">IF('ORÇ.GLOBAL P CAIXA'!K193="EXEC.",0,'ORÇ.REPROG. P CAIXA'!H194)</f>
        <v>0</v>
      </c>
      <c r="I194" s="661" t="n">
        <f aca="false">IF('ORÇ.GLOBAL P CAIXA'!K193="EXEC.",0,'ORÇ.REPROG. P CAIXA'!I194)</f>
        <v>0</v>
      </c>
      <c r="J194" s="163" t="n">
        <f aca="false">IF(H194&lt;&gt;0,ROUND(H194*I194,2),IF(AJ194=0,(SUMIF($W$13:$W$1012,B194,$AJ$13:$AJ$1012)),AJ194))</f>
        <v>0</v>
      </c>
      <c r="K194" s="163" t="n">
        <f aca="false">H194-E194</f>
        <v>0</v>
      </c>
      <c r="L194" s="163" t="n">
        <f aca="false">J194-G194</f>
        <v>0</v>
      </c>
      <c r="M194" s="662" t="str">
        <f aca="false">IF('ORÇ.GLOBAL P CAIXA'!K193="EXEC.","",IF('ORÇ.REPROG. P CAIXA'!M194&gt;0,'ORÇ.REPROG. P CAIXA'!M194,""))</f>
        <v/>
      </c>
      <c r="N194" s="663" t="str">
        <f aca="false">IF('ORÇ.GLOBAL P CAIXA'!K193="EXEC.","",IF('ORÇ.REPROG. P CAIXA'!N194&gt;0,'ORÇ.REPROG. P CAIXA'!N194,""))</f>
        <v/>
      </c>
      <c r="O194" s="166" t="str">
        <f aca="false">IF('ORÇ.GLOBAL P CAIXA'!$K193="EXEC.","",'ORÇ.REPROG. P CAIXA'!O194)</f>
        <v/>
      </c>
      <c r="P194" s="167"/>
      <c r="Q194" s="168" t="str">
        <f aca="false">IF(B194&gt;0,"ok","ocultar")</f>
        <v>ocultar</v>
      </c>
      <c r="R194" s="649"/>
      <c r="S194" s="649"/>
      <c r="T194" s="650"/>
      <c r="V194" s="88"/>
      <c r="W194" s="157" t="n">
        <f aca="false">IF(B194=0,W193,IF(ISNONTEXT(B194)=TRUE(),INT(B194),INT(LEFT(B194,FIND(".",B194)-1))))</f>
        <v>3</v>
      </c>
      <c r="X194" s="157" t="str">
        <f aca="false">IF(X195=1,1,IF(B194&lt;&gt;0,1,IF(C194&lt;&gt;0,1,IF(D194&lt;&gt;0,1,IF(E194&lt;&gt;0,1,"")))))</f>
        <v/>
      </c>
      <c r="Y194" s="157" t="str">
        <f aca="false">IF(W194=0," ",IF(W194&lt;&gt;W193,W194," "))</f>
        <v> </v>
      </c>
      <c r="Z194" s="180"/>
      <c r="AA194" s="75" t="n">
        <f aca="false">IF(W194&lt;&gt;Y194,(IF(N194=0,G194*(INFORMAÇÕES!$Q$69/INFORMAÇÕES!$Q$72),IF(N194="R",G194,0))),0)</f>
        <v>0</v>
      </c>
      <c r="AB194" s="75" t="n">
        <f aca="false">IF(W194&lt;&gt;Y194,(IF(N194=0,G194*(INFORMAÇÕES!$Q$70/INFORMAÇÕES!$Q$72),IF(N194="C",G194,0))),0)</f>
        <v>0</v>
      </c>
      <c r="AC194" s="75" t="n">
        <f aca="false">IF(W194&lt;&gt;Y194,(IF(N194=0,G194*INFORMAÇÕES!$U$115,IF(N194="CF",G194,0))),0)</f>
        <v>0</v>
      </c>
      <c r="AD194" s="75" t="n">
        <f aca="false">IF(W194&lt;&gt;Y194,(IF(N194=0,G194*INFORMAÇÕES!$U$116,IF(N194="O",G194,0))),0)</f>
        <v>0</v>
      </c>
      <c r="AE194" s="75" t="n">
        <f aca="false">IF(E194&lt;&gt;0,G194,0)</f>
        <v>0</v>
      </c>
      <c r="AF194" s="75" t="n">
        <f aca="false">IF(W194&lt;&gt;Y194,(IF(N194=0,J194*(INFORMAÇÕES!$Q$89/INFORMAÇÕES!$Q$92),IF(N194="R",J194,0))),0)</f>
        <v>0</v>
      </c>
      <c r="AG194" s="75" t="n">
        <f aca="false">IF(W194&lt;&gt;Y194,(IF(N194=0,J194*(INFORMAÇÕES!$Q$90/INFORMAÇÕES!$Q$92),IF(N194="C",J194,0))),0)</f>
        <v>0</v>
      </c>
      <c r="AH194" s="75" t="n">
        <f aca="false">IF(W194&lt;&gt;Y194,(IF(N194="",J194*INFORMAÇÕES!$U$115,IF(N194="CF",J194,0))),0)</f>
        <v>0</v>
      </c>
      <c r="AI194" s="75" t="n">
        <f aca="false">IF(W194&lt;&gt;Y194,(IF(N194="",J194*INFORMAÇÕES!$U$116,IF(N194="O",J194,0))),0)</f>
        <v>0</v>
      </c>
      <c r="AJ194" s="75" t="n">
        <f aca="false">IF(H194&lt;&gt;0,J194,0)</f>
        <v>0</v>
      </c>
      <c r="AK194" s="75" t="n">
        <f aca="false">IF(K194&lt;&gt;0,L194,0)</f>
        <v>0</v>
      </c>
    </row>
    <row r="195" s="174" customFormat="true" ht="14.25" hidden="false" customHeight="false" outlineLevel="0" collapsed="false">
      <c r="A195" s="159" t="n">
        <v>183</v>
      </c>
      <c r="B195" s="160" t="n">
        <f aca="false">IF('ORÇ.GLOBAL P CAIXA'!$K194="EXEC.",0,'ORÇ.REPROG. P CAIXA'!B195)</f>
        <v>0</v>
      </c>
      <c r="C195" s="161" t="n">
        <f aca="false">IF('ORÇ.GLOBAL P CAIXA'!$K194="EXEC.",0,'ORÇ.REPROG. P CAIXA'!C195)</f>
        <v>0</v>
      </c>
      <c r="D195" s="162" t="n">
        <f aca="false">IF('ORÇ.GLOBAL P CAIXA'!$K194="EXEC.",0,'ORÇ.REPROG. P CAIXA'!D195)</f>
        <v>0</v>
      </c>
      <c r="E195" s="163" t="n">
        <f aca="false">IF('ORÇ.GLOBAL P CAIXA'!$K194="EXEC.",0,'ORÇ.REPROG. P CAIXA'!E195)</f>
        <v>0</v>
      </c>
      <c r="F195" s="163" t="n">
        <f aca="false">IF('ORÇ.GLOBAL P CAIXA'!K194="EXEC.",0,IF('ORÇ.GLOBAL EMPRESA'!G194&gt;0,'ORÇ.GLOBAL EMPRESA'!G194,'ORÇ.GLOBAL P CAIXA'!F194))</f>
        <v>0</v>
      </c>
      <c r="G195" s="163" t="n">
        <f aca="false">IF(E195&lt;&gt;0,ROUND(E195*F195,2),IF(AE195=0,(SUMIF($W$13:$W$1012,B195,$AE$13:$AE$1012)),AE195))</f>
        <v>0</v>
      </c>
      <c r="H195" s="661" t="n">
        <f aca="false">IF('ORÇ.GLOBAL P CAIXA'!K194="EXEC.",0,'ORÇ.REPROG. P CAIXA'!H195)</f>
        <v>0</v>
      </c>
      <c r="I195" s="661" t="n">
        <f aca="false">IF('ORÇ.GLOBAL P CAIXA'!K194="EXEC.",0,'ORÇ.REPROG. P CAIXA'!I195)</f>
        <v>0</v>
      </c>
      <c r="J195" s="163" t="n">
        <f aca="false">IF(H195&lt;&gt;0,ROUND(H195*I195,2),IF(AJ195=0,(SUMIF($W$13:$W$1012,B195,$AJ$13:$AJ$1012)),AJ195))</f>
        <v>0</v>
      </c>
      <c r="K195" s="163" t="n">
        <f aca="false">H195-E195</f>
        <v>0</v>
      </c>
      <c r="L195" s="163" t="n">
        <f aca="false">J195-G195</f>
        <v>0</v>
      </c>
      <c r="M195" s="662" t="str">
        <f aca="false">IF('ORÇ.GLOBAL P CAIXA'!K194="EXEC.","",IF('ORÇ.REPROG. P CAIXA'!M195&gt;0,'ORÇ.REPROG. P CAIXA'!M195,""))</f>
        <v/>
      </c>
      <c r="N195" s="663" t="str">
        <f aca="false">IF('ORÇ.GLOBAL P CAIXA'!K194="EXEC.","",IF('ORÇ.REPROG. P CAIXA'!N195&gt;0,'ORÇ.REPROG. P CAIXA'!N195,""))</f>
        <v/>
      </c>
      <c r="O195" s="166" t="str">
        <f aca="false">IF('ORÇ.GLOBAL P CAIXA'!$K194="EXEC.","",'ORÇ.REPROG. P CAIXA'!O195)</f>
        <v/>
      </c>
      <c r="P195" s="167"/>
      <c r="Q195" s="168" t="str">
        <f aca="false">IF(B195&gt;0,"ok","ocultar")</f>
        <v>ocultar</v>
      </c>
      <c r="R195" s="649"/>
      <c r="S195" s="649"/>
      <c r="T195" s="650"/>
      <c r="V195" s="88"/>
      <c r="W195" s="157" t="n">
        <f aca="false">IF(B195=0,W194,IF(ISNONTEXT(B195)=TRUE(),INT(B195),INT(LEFT(B195,FIND(".",B195)-1))))</f>
        <v>3</v>
      </c>
      <c r="X195" s="157" t="str">
        <f aca="false">IF(X196=1,1,IF(B195&lt;&gt;0,1,IF(C195&lt;&gt;0,1,IF(D195&lt;&gt;0,1,IF(E195&lt;&gt;0,1,"")))))</f>
        <v/>
      </c>
      <c r="Y195" s="157" t="str">
        <f aca="false">IF(W195=0," ",IF(W195&lt;&gt;W194,W195," "))</f>
        <v> </v>
      </c>
      <c r="Z195" s="180"/>
      <c r="AA195" s="75" t="n">
        <f aca="false">IF(W195&lt;&gt;Y195,(IF(N195=0,G195*(INFORMAÇÕES!$Q$69/INFORMAÇÕES!$Q$72),IF(N195="R",G195,0))),0)</f>
        <v>0</v>
      </c>
      <c r="AB195" s="75" t="n">
        <f aca="false">IF(W195&lt;&gt;Y195,(IF(N195=0,G195*(INFORMAÇÕES!$Q$70/INFORMAÇÕES!$Q$72),IF(N195="C",G195,0))),0)</f>
        <v>0</v>
      </c>
      <c r="AC195" s="75" t="n">
        <f aca="false">IF(W195&lt;&gt;Y195,(IF(N195=0,G195*INFORMAÇÕES!$U$115,IF(N195="CF",G195,0))),0)</f>
        <v>0</v>
      </c>
      <c r="AD195" s="75" t="n">
        <f aca="false">IF(W195&lt;&gt;Y195,(IF(N195=0,G195*INFORMAÇÕES!$U$116,IF(N195="O",G195,0))),0)</f>
        <v>0</v>
      </c>
      <c r="AE195" s="75" t="n">
        <f aca="false">IF(E195&lt;&gt;0,G195,0)</f>
        <v>0</v>
      </c>
      <c r="AF195" s="75" t="n">
        <f aca="false">IF(W195&lt;&gt;Y195,(IF(N195=0,J195*(INFORMAÇÕES!$Q$89/INFORMAÇÕES!$Q$92),IF(N195="R",J195,0))),0)</f>
        <v>0</v>
      </c>
      <c r="AG195" s="75" t="n">
        <f aca="false">IF(W195&lt;&gt;Y195,(IF(N195=0,J195*(INFORMAÇÕES!$Q$90/INFORMAÇÕES!$Q$92),IF(N195="C",J195,0))),0)</f>
        <v>0</v>
      </c>
      <c r="AH195" s="75" t="n">
        <f aca="false">IF(W195&lt;&gt;Y195,(IF(N195="",J195*INFORMAÇÕES!$U$115,IF(N195="CF",J195,0))),0)</f>
        <v>0</v>
      </c>
      <c r="AI195" s="75" t="n">
        <f aca="false">IF(W195&lt;&gt;Y195,(IF(N195="",J195*INFORMAÇÕES!$U$116,IF(N195="O",J195,0))),0)</f>
        <v>0</v>
      </c>
      <c r="AJ195" s="75" t="n">
        <f aca="false">IF(H195&lt;&gt;0,J195,0)</f>
        <v>0</v>
      </c>
      <c r="AK195" s="75" t="n">
        <f aca="false">IF(K195&lt;&gt;0,L195,0)</f>
        <v>0</v>
      </c>
    </row>
    <row r="196" s="174" customFormat="true" ht="14.25" hidden="false" customHeight="false" outlineLevel="0" collapsed="false">
      <c r="A196" s="159" t="n">
        <v>184</v>
      </c>
      <c r="B196" s="160" t="n">
        <f aca="false">IF('ORÇ.GLOBAL P CAIXA'!$K195="EXEC.",0,'ORÇ.REPROG. P CAIXA'!B196)</f>
        <v>0</v>
      </c>
      <c r="C196" s="161" t="n">
        <f aca="false">IF('ORÇ.GLOBAL P CAIXA'!$K195="EXEC.",0,'ORÇ.REPROG. P CAIXA'!C196)</f>
        <v>0</v>
      </c>
      <c r="D196" s="162" t="n">
        <f aca="false">IF('ORÇ.GLOBAL P CAIXA'!$K195="EXEC.",0,'ORÇ.REPROG. P CAIXA'!D196)</f>
        <v>0</v>
      </c>
      <c r="E196" s="163" t="n">
        <f aca="false">IF('ORÇ.GLOBAL P CAIXA'!$K195="EXEC.",0,'ORÇ.REPROG. P CAIXA'!E196)</f>
        <v>0</v>
      </c>
      <c r="F196" s="163" t="n">
        <f aca="false">IF('ORÇ.GLOBAL P CAIXA'!K195="EXEC.",0,IF('ORÇ.GLOBAL EMPRESA'!G195&gt;0,'ORÇ.GLOBAL EMPRESA'!G195,'ORÇ.GLOBAL P CAIXA'!F195))</f>
        <v>0</v>
      </c>
      <c r="G196" s="163" t="n">
        <f aca="false">IF(E196&lt;&gt;0,ROUND(E196*F196,2),IF(AE196=0,(SUMIF($W$13:$W$1012,B196,$AE$13:$AE$1012)),AE196))</f>
        <v>0</v>
      </c>
      <c r="H196" s="661" t="n">
        <f aca="false">IF('ORÇ.GLOBAL P CAIXA'!K195="EXEC.",0,'ORÇ.REPROG. P CAIXA'!H196)</f>
        <v>0</v>
      </c>
      <c r="I196" s="661" t="n">
        <f aca="false">IF('ORÇ.GLOBAL P CAIXA'!K195="EXEC.",0,'ORÇ.REPROG. P CAIXA'!I196)</f>
        <v>0</v>
      </c>
      <c r="J196" s="163" t="n">
        <f aca="false">IF(H196&lt;&gt;0,ROUND(H196*I196,2),IF(AJ196=0,(SUMIF($W$13:$W$1012,B196,$AJ$13:$AJ$1012)),AJ196))</f>
        <v>0</v>
      </c>
      <c r="K196" s="163" t="n">
        <f aca="false">H196-E196</f>
        <v>0</v>
      </c>
      <c r="L196" s="163" t="n">
        <f aca="false">J196-G196</f>
        <v>0</v>
      </c>
      <c r="M196" s="662" t="str">
        <f aca="false">IF('ORÇ.GLOBAL P CAIXA'!K195="EXEC.","",IF('ORÇ.REPROG. P CAIXA'!M196&gt;0,'ORÇ.REPROG. P CAIXA'!M196,""))</f>
        <v/>
      </c>
      <c r="N196" s="663" t="str">
        <f aca="false">IF('ORÇ.GLOBAL P CAIXA'!K195="EXEC.","",IF('ORÇ.REPROG. P CAIXA'!N196&gt;0,'ORÇ.REPROG. P CAIXA'!N196,""))</f>
        <v/>
      </c>
      <c r="O196" s="166" t="str">
        <f aca="false">IF('ORÇ.GLOBAL P CAIXA'!$K195="EXEC.","",'ORÇ.REPROG. P CAIXA'!O196)</f>
        <v/>
      </c>
      <c r="P196" s="167"/>
      <c r="Q196" s="168" t="str">
        <f aca="false">IF(B196&gt;0,"ok","ocultar")</f>
        <v>ocultar</v>
      </c>
      <c r="R196" s="649"/>
      <c r="S196" s="649"/>
      <c r="T196" s="650"/>
      <c r="V196" s="88"/>
      <c r="W196" s="157" t="n">
        <f aca="false">IF(B196=0,W195,IF(ISNONTEXT(B196)=TRUE(),INT(B196),INT(LEFT(B196,FIND(".",B196)-1))))</f>
        <v>3</v>
      </c>
      <c r="X196" s="157" t="str">
        <f aca="false">IF(X197=1,1,IF(B196&lt;&gt;0,1,IF(C196&lt;&gt;0,1,IF(D196&lt;&gt;0,1,IF(E196&lt;&gt;0,1,"")))))</f>
        <v/>
      </c>
      <c r="Y196" s="157" t="str">
        <f aca="false">IF(W196=0," ",IF(W196&lt;&gt;W195,W196," "))</f>
        <v> </v>
      </c>
      <c r="Z196" s="180"/>
      <c r="AA196" s="75" t="n">
        <f aca="false">IF(W196&lt;&gt;Y196,(IF(N196=0,G196*(INFORMAÇÕES!$Q$69/INFORMAÇÕES!$Q$72),IF(N196="R",G196,0))),0)</f>
        <v>0</v>
      </c>
      <c r="AB196" s="75" t="n">
        <f aca="false">IF(W196&lt;&gt;Y196,(IF(N196=0,G196*(INFORMAÇÕES!$Q$70/INFORMAÇÕES!$Q$72),IF(N196="C",G196,0))),0)</f>
        <v>0</v>
      </c>
      <c r="AC196" s="75" t="n">
        <f aca="false">IF(W196&lt;&gt;Y196,(IF(N196=0,G196*INFORMAÇÕES!$U$115,IF(N196="CF",G196,0))),0)</f>
        <v>0</v>
      </c>
      <c r="AD196" s="75" t="n">
        <f aca="false">IF(W196&lt;&gt;Y196,(IF(N196=0,G196*INFORMAÇÕES!$U$116,IF(N196="O",G196,0))),0)</f>
        <v>0</v>
      </c>
      <c r="AE196" s="75" t="n">
        <f aca="false">IF(E196&lt;&gt;0,G196,0)</f>
        <v>0</v>
      </c>
      <c r="AF196" s="75" t="n">
        <f aca="false">IF(W196&lt;&gt;Y196,(IF(N196=0,J196*(INFORMAÇÕES!$Q$89/INFORMAÇÕES!$Q$92),IF(N196="R",J196,0))),0)</f>
        <v>0</v>
      </c>
      <c r="AG196" s="75" t="n">
        <f aca="false">IF(W196&lt;&gt;Y196,(IF(N196=0,J196*(INFORMAÇÕES!$Q$90/INFORMAÇÕES!$Q$92),IF(N196="C",J196,0))),0)</f>
        <v>0</v>
      </c>
      <c r="AH196" s="75" t="n">
        <f aca="false">IF(W196&lt;&gt;Y196,(IF(N196="",J196*INFORMAÇÕES!$U$115,IF(N196="CF",J196,0))),0)</f>
        <v>0</v>
      </c>
      <c r="AI196" s="75" t="n">
        <f aca="false">IF(W196&lt;&gt;Y196,(IF(N196="",J196*INFORMAÇÕES!$U$116,IF(N196="O",J196,0))),0)</f>
        <v>0</v>
      </c>
      <c r="AJ196" s="75" t="n">
        <f aca="false">IF(H196&lt;&gt;0,J196,0)</f>
        <v>0</v>
      </c>
      <c r="AK196" s="75" t="n">
        <f aca="false">IF(K196&lt;&gt;0,L196,0)</f>
        <v>0</v>
      </c>
    </row>
    <row r="197" s="174" customFormat="true" ht="14.25" hidden="false" customHeight="false" outlineLevel="0" collapsed="false">
      <c r="A197" s="159" t="n">
        <v>185</v>
      </c>
      <c r="B197" s="160" t="n">
        <f aca="false">IF('ORÇ.GLOBAL P CAIXA'!$K196="EXEC.",0,'ORÇ.REPROG. P CAIXA'!B197)</f>
        <v>0</v>
      </c>
      <c r="C197" s="161" t="n">
        <f aca="false">IF('ORÇ.GLOBAL P CAIXA'!$K196="EXEC.",0,'ORÇ.REPROG. P CAIXA'!C197)</f>
        <v>0</v>
      </c>
      <c r="D197" s="162" t="n">
        <f aca="false">IF('ORÇ.GLOBAL P CAIXA'!$K196="EXEC.",0,'ORÇ.REPROG. P CAIXA'!D197)</f>
        <v>0</v>
      </c>
      <c r="E197" s="163" t="n">
        <f aca="false">IF('ORÇ.GLOBAL P CAIXA'!$K196="EXEC.",0,'ORÇ.REPROG. P CAIXA'!E197)</f>
        <v>0</v>
      </c>
      <c r="F197" s="163" t="n">
        <f aca="false">IF('ORÇ.GLOBAL P CAIXA'!K196="EXEC.",0,IF('ORÇ.GLOBAL EMPRESA'!G196&gt;0,'ORÇ.GLOBAL EMPRESA'!G196,'ORÇ.GLOBAL P CAIXA'!F196))</f>
        <v>0</v>
      </c>
      <c r="G197" s="163" t="n">
        <f aca="false">IF(E197&lt;&gt;0,ROUND(E197*F197,2),IF(AE197=0,(SUMIF($W$13:$W$1012,B197,$AE$13:$AE$1012)),AE197))</f>
        <v>0</v>
      </c>
      <c r="H197" s="661" t="n">
        <f aca="false">IF('ORÇ.GLOBAL P CAIXA'!K196="EXEC.",0,'ORÇ.REPROG. P CAIXA'!H197)</f>
        <v>0</v>
      </c>
      <c r="I197" s="661" t="n">
        <f aca="false">IF('ORÇ.GLOBAL P CAIXA'!K196="EXEC.",0,'ORÇ.REPROG. P CAIXA'!I197)</f>
        <v>0</v>
      </c>
      <c r="J197" s="163" t="n">
        <f aca="false">IF(H197&lt;&gt;0,ROUND(H197*I197,2),IF(AJ197=0,(SUMIF($W$13:$W$1012,B197,$AJ$13:$AJ$1012)),AJ197))</f>
        <v>0</v>
      </c>
      <c r="K197" s="163" t="n">
        <f aca="false">H197-E197</f>
        <v>0</v>
      </c>
      <c r="L197" s="163" t="n">
        <f aca="false">J197-G197</f>
        <v>0</v>
      </c>
      <c r="M197" s="662" t="str">
        <f aca="false">IF('ORÇ.GLOBAL P CAIXA'!K196="EXEC.","",IF('ORÇ.REPROG. P CAIXA'!M197&gt;0,'ORÇ.REPROG. P CAIXA'!M197,""))</f>
        <v/>
      </c>
      <c r="N197" s="663" t="str">
        <f aca="false">IF('ORÇ.GLOBAL P CAIXA'!K196="EXEC.","",IF('ORÇ.REPROG. P CAIXA'!N197&gt;0,'ORÇ.REPROG. P CAIXA'!N197,""))</f>
        <v/>
      </c>
      <c r="O197" s="166" t="str">
        <f aca="false">IF('ORÇ.GLOBAL P CAIXA'!$K196="EXEC.","",'ORÇ.REPROG. P CAIXA'!O197)</f>
        <v/>
      </c>
      <c r="P197" s="167"/>
      <c r="Q197" s="168" t="str">
        <f aca="false">IF(B197&gt;0,"ok","ocultar")</f>
        <v>ocultar</v>
      </c>
      <c r="R197" s="649"/>
      <c r="S197" s="649"/>
      <c r="T197" s="650"/>
      <c r="V197" s="88"/>
      <c r="W197" s="157" t="n">
        <f aca="false">IF(B197=0,W196,IF(ISNONTEXT(B197)=TRUE(),INT(B197),INT(LEFT(B197,FIND(".",B197)-1))))</f>
        <v>3</v>
      </c>
      <c r="X197" s="157" t="str">
        <f aca="false">IF(X198=1,1,IF(B197&lt;&gt;0,1,IF(C197&lt;&gt;0,1,IF(D197&lt;&gt;0,1,IF(E197&lt;&gt;0,1,"")))))</f>
        <v/>
      </c>
      <c r="Y197" s="157" t="str">
        <f aca="false">IF(W197=0," ",IF(W197&lt;&gt;W196,W197," "))</f>
        <v> </v>
      </c>
      <c r="Z197" s="180"/>
      <c r="AA197" s="75" t="n">
        <f aca="false">IF(W197&lt;&gt;Y197,(IF(N197=0,G197*(INFORMAÇÕES!$Q$69/INFORMAÇÕES!$Q$72),IF(N197="R",G197,0))),0)</f>
        <v>0</v>
      </c>
      <c r="AB197" s="75" t="n">
        <f aca="false">IF(W197&lt;&gt;Y197,(IF(N197=0,G197*(INFORMAÇÕES!$Q$70/INFORMAÇÕES!$Q$72),IF(N197="C",G197,0))),0)</f>
        <v>0</v>
      </c>
      <c r="AC197" s="75" t="n">
        <f aca="false">IF(W197&lt;&gt;Y197,(IF(N197=0,G197*INFORMAÇÕES!$U$115,IF(N197="CF",G197,0))),0)</f>
        <v>0</v>
      </c>
      <c r="AD197" s="75" t="n">
        <f aca="false">IF(W197&lt;&gt;Y197,(IF(N197=0,G197*INFORMAÇÕES!$U$116,IF(N197="O",G197,0))),0)</f>
        <v>0</v>
      </c>
      <c r="AE197" s="75" t="n">
        <f aca="false">IF(E197&lt;&gt;0,G197,0)</f>
        <v>0</v>
      </c>
      <c r="AF197" s="75" t="n">
        <f aca="false">IF(W197&lt;&gt;Y197,(IF(N197=0,J197*(INFORMAÇÕES!$Q$89/INFORMAÇÕES!$Q$92),IF(N197="R",J197,0))),0)</f>
        <v>0</v>
      </c>
      <c r="AG197" s="75" t="n">
        <f aca="false">IF(W197&lt;&gt;Y197,(IF(N197=0,J197*(INFORMAÇÕES!$Q$90/INFORMAÇÕES!$Q$92),IF(N197="C",J197,0))),0)</f>
        <v>0</v>
      </c>
      <c r="AH197" s="75" t="n">
        <f aca="false">IF(W197&lt;&gt;Y197,(IF(N197="",J197*INFORMAÇÕES!$U$115,IF(N197="CF",J197,0))),0)</f>
        <v>0</v>
      </c>
      <c r="AI197" s="75" t="n">
        <f aca="false">IF(W197&lt;&gt;Y197,(IF(N197="",J197*INFORMAÇÕES!$U$116,IF(N197="O",J197,0))),0)</f>
        <v>0</v>
      </c>
      <c r="AJ197" s="75" t="n">
        <f aca="false">IF(H197&lt;&gt;0,J197,0)</f>
        <v>0</v>
      </c>
      <c r="AK197" s="75" t="n">
        <f aca="false">IF(K197&lt;&gt;0,L197,0)</f>
        <v>0</v>
      </c>
    </row>
    <row r="198" s="174" customFormat="true" ht="14.25" hidden="false" customHeight="false" outlineLevel="0" collapsed="false">
      <c r="A198" s="159" t="n">
        <v>186</v>
      </c>
      <c r="B198" s="160" t="n">
        <f aca="false">IF('ORÇ.GLOBAL P CAIXA'!$K197="EXEC.",0,'ORÇ.REPROG. P CAIXA'!B198)</f>
        <v>0</v>
      </c>
      <c r="C198" s="161" t="n">
        <f aca="false">IF('ORÇ.GLOBAL P CAIXA'!$K197="EXEC.",0,'ORÇ.REPROG. P CAIXA'!C198)</f>
        <v>0</v>
      </c>
      <c r="D198" s="162" t="n">
        <f aca="false">IF('ORÇ.GLOBAL P CAIXA'!$K197="EXEC.",0,'ORÇ.REPROG. P CAIXA'!D198)</f>
        <v>0</v>
      </c>
      <c r="E198" s="163" t="n">
        <f aca="false">IF('ORÇ.GLOBAL P CAIXA'!$K197="EXEC.",0,'ORÇ.REPROG. P CAIXA'!E198)</f>
        <v>0</v>
      </c>
      <c r="F198" s="163" t="n">
        <f aca="false">IF('ORÇ.GLOBAL P CAIXA'!K197="EXEC.",0,IF('ORÇ.GLOBAL EMPRESA'!G197&gt;0,'ORÇ.GLOBAL EMPRESA'!G197,'ORÇ.GLOBAL P CAIXA'!F197))</f>
        <v>0</v>
      </c>
      <c r="G198" s="163" t="n">
        <f aca="false">IF(E198&lt;&gt;0,ROUND(E198*F198,2),IF(AE198=0,(SUMIF($W$13:$W$1012,B198,$AE$13:$AE$1012)),AE198))</f>
        <v>0</v>
      </c>
      <c r="H198" s="661" t="n">
        <f aca="false">IF('ORÇ.GLOBAL P CAIXA'!K197="EXEC.",0,'ORÇ.REPROG. P CAIXA'!H198)</f>
        <v>0</v>
      </c>
      <c r="I198" s="661" t="n">
        <f aca="false">IF('ORÇ.GLOBAL P CAIXA'!K197="EXEC.",0,'ORÇ.REPROG. P CAIXA'!I198)</f>
        <v>0</v>
      </c>
      <c r="J198" s="163" t="n">
        <f aca="false">IF(H198&lt;&gt;0,ROUND(H198*I198,2),IF(AJ198=0,(SUMIF($W$13:$W$1012,B198,$AJ$13:$AJ$1012)),AJ198))</f>
        <v>0</v>
      </c>
      <c r="K198" s="163" t="n">
        <f aca="false">H198-E198</f>
        <v>0</v>
      </c>
      <c r="L198" s="163" t="n">
        <f aca="false">J198-G198</f>
        <v>0</v>
      </c>
      <c r="M198" s="662" t="str">
        <f aca="false">IF('ORÇ.GLOBAL P CAIXA'!K197="EXEC.","",IF('ORÇ.REPROG. P CAIXA'!M198&gt;0,'ORÇ.REPROG. P CAIXA'!M198,""))</f>
        <v/>
      </c>
      <c r="N198" s="663" t="str">
        <f aca="false">IF('ORÇ.GLOBAL P CAIXA'!K197="EXEC.","",IF('ORÇ.REPROG. P CAIXA'!N198&gt;0,'ORÇ.REPROG. P CAIXA'!N198,""))</f>
        <v/>
      </c>
      <c r="O198" s="166" t="str">
        <f aca="false">IF('ORÇ.GLOBAL P CAIXA'!$K197="EXEC.","",'ORÇ.REPROG. P CAIXA'!O198)</f>
        <v/>
      </c>
      <c r="P198" s="167"/>
      <c r="Q198" s="168" t="str">
        <f aca="false">IF(B198&gt;0,"ok","ocultar")</f>
        <v>ocultar</v>
      </c>
      <c r="R198" s="649"/>
      <c r="S198" s="649"/>
      <c r="T198" s="650"/>
      <c r="V198" s="88"/>
      <c r="W198" s="157" t="n">
        <f aca="false">IF(B198=0,W197,IF(ISNONTEXT(B198)=TRUE(),INT(B198),INT(LEFT(B198,FIND(".",B198)-1))))</f>
        <v>3</v>
      </c>
      <c r="X198" s="157" t="str">
        <f aca="false">IF(X199=1,1,IF(B198&lt;&gt;0,1,IF(C198&lt;&gt;0,1,IF(D198&lt;&gt;0,1,IF(E198&lt;&gt;0,1,"")))))</f>
        <v/>
      </c>
      <c r="Y198" s="157" t="str">
        <f aca="false">IF(W198=0," ",IF(W198&lt;&gt;W197,W198," "))</f>
        <v> </v>
      </c>
      <c r="Z198" s="180"/>
      <c r="AA198" s="75" t="n">
        <f aca="false">IF(W198&lt;&gt;Y198,(IF(N198=0,G198*(INFORMAÇÕES!$Q$69/INFORMAÇÕES!$Q$72),IF(N198="R",G198,0))),0)</f>
        <v>0</v>
      </c>
      <c r="AB198" s="75" t="n">
        <f aca="false">IF(W198&lt;&gt;Y198,(IF(N198=0,G198*(INFORMAÇÕES!$Q$70/INFORMAÇÕES!$Q$72),IF(N198="C",G198,0))),0)</f>
        <v>0</v>
      </c>
      <c r="AC198" s="75" t="n">
        <f aca="false">IF(W198&lt;&gt;Y198,(IF(N198=0,G198*INFORMAÇÕES!$U$115,IF(N198="CF",G198,0))),0)</f>
        <v>0</v>
      </c>
      <c r="AD198" s="75" t="n">
        <f aca="false">IF(W198&lt;&gt;Y198,(IF(N198=0,G198*INFORMAÇÕES!$U$116,IF(N198="O",G198,0))),0)</f>
        <v>0</v>
      </c>
      <c r="AE198" s="75" t="n">
        <f aca="false">IF(E198&lt;&gt;0,G198,0)</f>
        <v>0</v>
      </c>
      <c r="AF198" s="75" t="n">
        <f aca="false">IF(W198&lt;&gt;Y198,(IF(N198=0,J198*(INFORMAÇÕES!$Q$89/INFORMAÇÕES!$Q$92),IF(N198="R",J198,0))),0)</f>
        <v>0</v>
      </c>
      <c r="AG198" s="75" t="n">
        <f aca="false">IF(W198&lt;&gt;Y198,(IF(N198=0,J198*(INFORMAÇÕES!$Q$90/INFORMAÇÕES!$Q$92),IF(N198="C",J198,0))),0)</f>
        <v>0</v>
      </c>
      <c r="AH198" s="75" t="n">
        <f aca="false">IF(W198&lt;&gt;Y198,(IF(N198="",J198*INFORMAÇÕES!$U$115,IF(N198="CF",J198,0))),0)</f>
        <v>0</v>
      </c>
      <c r="AI198" s="75" t="n">
        <f aca="false">IF(W198&lt;&gt;Y198,(IF(N198="",J198*INFORMAÇÕES!$U$116,IF(N198="O",J198,0))),0)</f>
        <v>0</v>
      </c>
      <c r="AJ198" s="75" t="n">
        <f aca="false">IF(H198&lt;&gt;0,J198,0)</f>
        <v>0</v>
      </c>
      <c r="AK198" s="75" t="n">
        <f aca="false">IF(K198&lt;&gt;0,L198,0)</f>
        <v>0</v>
      </c>
    </row>
    <row r="199" s="174" customFormat="true" ht="14.25" hidden="false" customHeight="false" outlineLevel="0" collapsed="false">
      <c r="A199" s="159" t="n">
        <v>187</v>
      </c>
      <c r="B199" s="160" t="n">
        <f aca="false">IF('ORÇ.GLOBAL P CAIXA'!$K198="EXEC.",0,'ORÇ.REPROG. P CAIXA'!B199)</f>
        <v>0</v>
      </c>
      <c r="C199" s="161" t="n">
        <f aca="false">IF('ORÇ.GLOBAL P CAIXA'!$K198="EXEC.",0,'ORÇ.REPROG. P CAIXA'!C199)</f>
        <v>0</v>
      </c>
      <c r="D199" s="162" t="n">
        <f aca="false">IF('ORÇ.GLOBAL P CAIXA'!$K198="EXEC.",0,'ORÇ.REPROG. P CAIXA'!D199)</f>
        <v>0</v>
      </c>
      <c r="E199" s="163" t="n">
        <f aca="false">IF('ORÇ.GLOBAL P CAIXA'!$K198="EXEC.",0,'ORÇ.REPROG. P CAIXA'!E199)</f>
        <v>0</v>
      </c>
      <c r="F199" s="163" t="n">
        <f aca="false">IF('ORÇ.GLOBAL P CAIXA'!K198="EXEC.",0,IF('ORÇ.GLOBAL EMPRESA'!G198&gt;0,'ORÇ.GLOBAL EMPRESA'!G198,'ORÇ.GLOBAL P CAIXA'!F198))</f>
        <v>0</v>
      </c>
      <c r="G199" s="163" t="n">
        <f aca="false">IF(E199&lt;&gt;0,ROUND(E199*F199,2),IF(AE199=0,(SUMIF($W$13:$W$1012,B199,$AE$13:$AE$1012)),AE199))</f>
        <v>0</v>
      </c>
      <c r="H199" s="661" t="n">
        <f aca="false">IF('ORÇ.GLOBAL P CAIXA'!K198="EXEC.",0,'ORÇ.REPROG. P CAIXA'!H199)</f>
        <v>0</v>
      </c>
      <c r="I199" s="661" t="n">
        <f aca="false">IF('ORÇ.GLOBAL P CAIXA'!K198="EXEC.",0,'ORÇ.REPROG. P CAIXA'!I199)</f>
        <v>0</v>
      </c>
      <c r="J199" s="163" t="n">
        <f aca="false">IF(H199&lt;&gt;0,ROUND(H199*I199,2),IF(AJ199=0,(SUMIF($W$13:$W$1012,B199,$AJ$13:$AJ$1012)),AJ199))</f>
        <v>0</v>
      </c>
      <c r="K199" s="163" t="n">
        <f aca="false">H199-E199</f>
        <v>0</v>
      </c>
      <c r="L199" s="163" t="n">
        <f aca="false">J199-G199</f>
        <v>0</v>
      </c>
      <c r="M199" s="662" t="str">
        <f aca="false">IF('ORÇ.GLOBAL P CAIXA'!K198="EXEC.","",IF('ORÇ.REPROG. P CAIXA'!M199&gt;0,'ORÇ.REPROG. P CAIXA'!M199,""))</f>
        <v/>
      </c>
      <c r="N199" s="663" t="str">
        <f aca="false">IF('ORÇ.GLOBAL P CAIXA'!K198="EXEC.","",IF('ORÇ.REPROG. P CAIXA'!N199&gt;0,'ORÇ.REPROG. P CAIXA'!N199,""))</f>
        <v/>
      </c>
      <c r="O199" s="166" t="str">
        <f aca="false">IF('ORÇ.GLOBAL P CAIXA'!$K198="EXEC.","",'ORÇ.REPROG. P CAIXA'!O199)</f>
        <v/>
      </c>
      <c r="P199" s="167"/>
      <c r="Q199" s="168" t="str">
        <f aca="false">IF(B199&gt;0,"ok","ocultar")</f>
        <v>ocultar</v>
      </c>
      <c r="R199" s="649"/>
      <c r="S199" s="649"/>
      <c r="T199" s="650"/>
      <c r="V199" s="88"/>
      <c r="W199" s="157" t="n">
        <f aca="false">IF(B199=0,W198,IF(ISNONTEXT(B199)=TRUE(),INT(B199),INT(LEFT(B199,FIND(".",B199)-1))))</f>
        <v>3</v>
      </c>
      <c r="X199" s="157" t="str">
        <f aca="false">IF(X200=1,1,IF(B199&lt;&gt;0,1,IF(C199&lt;&gt;0,1,IF(D199&lt;&gt;0,1,IF(E199&lt;&gt;0,1,"")))))</f>
        <v/>
      </c>
      <c r="Y199" s="157" t="str">
        <f aca="false">IF(W199=0," ",IF(W199&lt;&gt;W198,W199," "))</f>
        <v> </v>
      </c>
      <c r="Z199" s="180"/>
      <c r="AA199" s="75" t="n">
        <f aca="false">IF(W199&lt;&gt;Y199,(IF(N199=0,G199*(INFORMAÇÕES!$Q$69/INFORMAÇÕES!$Q$72),IF(N199="R",G199,0))),0)</f>
        <v>0</v>
      </c>
      <c r="AB199" s="75" t="n">
        <f aca="false">IF(W199&lt;&gt;Y199,(IF(N199=0,G199*(INFORMAÇÕES!$Q$70/INFORMAÇÕES!$Q$72),IF(N199="C",G199,0))),0)</f>
        <v>0</v>
      </c>
      <c r="AC199" s="75" t="n">
        <f aca="false">IF(W199&lt;&gt;Y199,(IF(N199=0,G199*INFORMAÇÕES!$U$115,IF(N199="CF",G199,0))),0)</f>
        <v>0</v>
      </c>
      <c r="AD199" s="75" t="n">
        <f aca="false">IF(W199&lt;&gt;Y199,(IF(N199=0,G199*INFORMAÇÕES!$U$116,IF(N199="O",G199,0))),0)</f>
        <v>0</v>
      </c>
      <c r="AE199" s="75" t="n">
        <f aca="false">IF(E199&lt;&gt;0,G199,0)</f>
        <v>0</v>
      </c>
      <c r="AF199" s="75" t="n">
        <f aca="false">IF(W199&lt;&gt;Y199,(IF(N199=0,J199*(INFORMAÇÕES!$Q$89/INFORMAÇÕES!$Q$92),IF(N199="R",J199,0))),0)</f>
        <v>0</v>
      </c>
      <c r="AG199" s="75" t="n">
        <f aca="false">IF(W199&lt;&gt;Y199,(IF(N199=0,J199*(INFORMAÇÕES!$Q$90/INFORMAÇÕES!$Q$92),IF(N199="C",J199,0))),0)</f>
        <v>0</v>
      </c>
      <c r="AH199" s="75" t="n">
        <f aca="false">IF(W199&lt;&gt;Y199,(IF(N199="",J199*INFORMAÇÕES!$U$115,IF(N199="CF",J199,0))),0)</f>
        <v>0</v>
      </c>
      <c r="AI199" s="75" t="n">
        <f aca="false">IF(W199&lt;&gt;Y199,(IF(N199="",J199*INFORMAÇÕES!$U$116,IF(N199="O",J199,0))),0)</f>
        <v>0</v>
      </c>
      <c r="AJ199" s="75" t="n">
        <f aca="false">IF(H199&lt;&gt;0,J199,0)</f>
        <v>0</v>
      </c>
      <c r="AK199" s="75" t="n">
        <f aca="false">IF(K199&lt;&gt;0,L199,0)</f>
        <v>0</v>
      </c>
    </row>
    <row r="200" s="174" customFormat="true" ht="14.25" hidden="false" customHeight="false" outlineLevel="0" collapsed="false">
      <c r="A200" s="159" t="n">
        <v>188</v>
      </c>
      <c r="B200" s="160" t="n">
        <f aca="false">IF('ORÇ.GLOBAL P CAIXA'!$K199="EXEC.",0,'ORÇ.REPROG. P CAIXA'!B200)</f>
        <v>0</v>
      </c>
      <c r="C200" s="161" t="n">
        <f aca="false">IF('ORÇ.GLOBAL P CAIXA'!$K199="EXEC.",0,'ORÇ.REPROG. P CAIXA'!C200)</f>
        <v>0</v>
      </c>
      <c r="D200" s="162" t="n">
        <f aca="false">IF('ORÇ.GLOBAL P CAIXA'!$K199="EXEC.",0,'ORÇ.REPROG. P CAIXA'!D200)</f>
        <v>0</v>
      </c>
      <c r="E200" s="163" t="n">
        <f aca="false">IF('ORÇ.GLOBAL P CAIXA'!$K199="EXEC.",0,'ORÇ.REPROG. P CAIXA'!E200)</f>
        <v>0</v>
      </c>
      <c r="F200" s="163" t="n">
        <f aca="false">IF('ORÇ.GLOBAL P CAIXA'!K199="EXEC.",0,IF('ORÇ.GLOBAL EMPRESA'!G199&gt;0,'ORÇ.GLOBAL EMPRESA'!G199,'ORÇ.GLOBAL P CAIXA'!F199))</f>
        <v>0</v>
      </c>
      <c r="G200" s="163" t="n">
        <f aca="false">IF(E200&lt;&gt;0,ROUND(E200*F200,2),IF(AE200=0,(SUMIF($W$13:$W$1012,B200,$AE$13:$AE$1012)),AE200))</f>
        <v>0</v>
      </c>
      <c r="H200" s="661" t="n">
        <f aca="false">IF('ORÇ.GLOBAL P CAIXA'!K199="EXEC.",0,'ORÇ.REPROG. P CAIXA'!H200)</f>
        <v>0</v>
      </c>
      <c r="I200" s="661" t="n">
        <f aca="false">IF('ORÇ.GLOBAL P CAIXA'!K199="EXEC.",0,'ORÇ.REPROG. P CAIXA'!I200)</f>
        <v>0</v>
      </c>
      <c r="J200" s="163" t="n">
        <f aca="false">IF(H200&lt;&gt;0,ROUND(H200*I200,2),IF(AJ200=0,(SUMIF($W$13:$W$1012,B200,$AJ$13:$AJ$1012)),AJ200))</f>
        <v>0</v>
      </c>
      <c r="K200" s="163" t="n">
        <f aca="false">H200-E200</f>
        <v>0</v>
      </c>
      <c r="L200" s="163" t="n">
        <f aca="false">J200-G200</f>
        <v>0</v>
      </c>
      <c r="M200" s="662" t="str">
        <f aca="false">IF('ORÇ.GLOBAL P CAIXA'!K199="EXEC.","",IF('ORÇ.REPROG. P CAIXA'!M200&gt;0,'ORÇ.REPROG. P CAIXA'!M200,""))</f>
        <v/>
      </c>
      <c r="N200" s="663" t="str">
        <f aca="false">IF('ORÇ.GLOBAL P CAIXA'!K199="EXEC.","",IF('ORÇ.REPROG. P CAIXA'!N200&gt;0,'ORÇ.REPROG. P CAIXA'!N200,""))</f>
        <v/>
      </c>
      <c r="O200" s="166" t="str">
        <f aca="false">IF('ORÇ.GLOBAL P CAIXA'!$K199="EXEC.","",'ORÇ.REPROG. P CAIXA'!O200)</f>
        <v/>
      </c>
      <c r="P200" s="167"/>
      <c r="Q200" s="168" t="str">
        <f aca="false">IF(B200&gt;0,"ok","ocultar")</f>
        <v>ocultar</v>
      </c>
      <c r="R200" s="649"/>
      <c r="S200" s="649"/>
      <c r="T200" s="650"/>
      <c r="V200" s="88"/>
      <c r="W200" s="157" t="n">
        <f aca="false">IF(B200=0,W199,IF(ISNONTEXT(B200)=TRUE(),INT(B200),INT(LEFT(B200,FIND(".",B200)-1))))</f>
        <v>3</v>
      </c>
      <c r="X200" s="157" t="str">
        <f aca="false">IF(X201=1,1,IF(B200&lt;&gt;0,1,IF(C200&lt;&gt;0,1,IF(D200&lt;&gt;0,1,IF(E200&lt;&gt;0,1,"")))))</f>
        <v/>
      </c>
      <c r="Y200" s="157" t="str">
        <f aca="false">IF(W200=0," ",IF(W200&lt;&gt;W199,W200," "))</f>
        <v> </v>
      </c>
      <c r="Z200" s="180"/>
      <c r="AA200" s="75" t="n">
        <f aca="false">IF(W200&lt;&gt;Y200,(IF(N200=0,G200*(INFORMAÇÕES!$Q$69/INFORMAÇÕES!$Q$72),IF(N200="R",G200,0))),0)</f>
        <v>0</v>
      </c>
      <c r="AB200" s="75" t="n">
        <f aca="false">IF(W200&lt;&gt;Y200,(IF(N200=0,G200*(INFORMAÇÕES!$Q$70/INFORMAÇÕES!$Q$72),IF(N200="C",G200,0))),0)</f>
        <v>0</v>
      </c>
      <c r="AC200" s="75" t="n">
        <f aca="false">IF(W200&lt;&gt;Y200,(IF(N200=0,G200*INFORMAÇÕES!$U$115,IF(N200="CF",G200,0))),0)</f>
        <v>0</v>
      </c>
      <c r="AD200" s="75" t="n">
        <f aca="false">IF(W200&lt;&gt;Y200,(IF(N200=0,G200*INFORMAÇÕES!$U$116,IF(N200="O",G200,0))),0)</f>
        <v>0</v>
      </c>
      <c r="AE200" s="75" t="n">
        <f aca="false">IF(E200&lt;&gt;0,G200,0)</f>
        <v>0</v>
      </c>
      <c r="AF200" s="75" t="n">
        <f aca="false">IF(W200&lt;&gt;Y200,(IF(N200=0,J200*(INFORMAÇÕES!$Q$89/INFORMAÇÕES!$Q$92),IF(N200="R",J200,0))),0)</f>
        <v>0</v>
      </c>
      <c r="AG200" s="75" t="n">
        <f aca="false">IF(W200&lt;&gt;Y200,(IF(N200=0,J200*(INFORMAÇÕES!$Q$90/INFORMAÇÕES!$Q$92),IF(N200="C",J200,0))),0)</f>
        <v>0</v>
      </c>
      <c r="AH200" s="75" t="n">
        <f aca="false">IF(W200&lt;&gt;Y200,(IF(N200="",J200*INFORMAÇÕES!$U$115,IF(N200="CF",J200,0))),0)</f>
        <v>0</v>
      </c>
      <c r="AI200" s="75" t="n">
        <f aca="false">IF(W200&lt;&gt;Y200,(IF(N200="",J200*INFORMAÇÕES!$U$116,IF(N200="O",J200,0))),0)</f>
        <v>0</v>
      </c>
      <c r="AJ200" s="75" t="n">
        <f aca="false">IF(H200&lt;&gt;0,J200,0)</f>
        <v>0</v>
      </c>
      <c r="AK200" s="75" t="n">
        <f aca="false">IF(K200&lt;&gt;0,L200,0)</f>
        <v>0</v>
      </c>
    </row>
    <row r="201" s="174" customFormat="true" ht="14.25" hidden="false" customHeight="false" outlineLevel="0" collapsed="false">
      <c r="A201" s="159" t="n">
        <v>189</v>
      </c>
      <c r="B201" s="160" t="n">
        <f aca="false">IF('ORÇ.GLOBAL P CAIXA'!$K200="EXEC.",0,'ORÇ.REPROG. P CAIXA'!B201)</f>
        <v>0</v>
      </c>
      <c r="C201" s="161" t="n">
        <f aca="false">IF('ORÇ.GLOBAL P CAIXA'!$K200="EXEC.",0,'ORÇ.REPROG. P CAIXA'!C201)</f>
        <v>0</v>
      </c>
      <c r="D201" s="162" t="n">
        <f aca="false">IF('ORÇ.GLOBAL P CAIXA'!$K200="EXEC.",0,'ORÇ.REPROG. P CAIXA'!D201)</f>
        <v>0</v>
      </c>
      <c r="E201" s="163" t="n">
        <f aca="false">IF('ORÇ.GLOBAL P CAIXA'!$K200="EXEC.",0,'ORÇ.REPROG. P CAIXA'!E201)</f>
        <v>0</v>
      </c>
      <c r="F201" s="163" t="n">
        <f aca="false">IF('ORÇ.GLOBAL P CAIXA'!K200="EXEC.",0,IF('ORÇ.GLOBAL EMPRESA'!G200&gt;0,'ORÇ.GLOBAL EMPRESA'!G200,'ORÇ.GLOBAL P CAIXA'!F200))</f>
        <v>0</v>
      </c>
      <c r="G201" s="163" t="n">
        <f aca="false">IF(E201&lt;&gt;0,ROUND(E201*F201,2),IF(AE201=0,(SUMIF($W$13:$W$1012,B201,$AE$13:$AE$1012)),AE201))</f>
        <v>0</v>
      </c>
      <c r="H201" s="661" t="n">
        <f aca="false">IF('ORÇ.GLOBAL P CAIXA'!K200="EXEC.",0,'ORÇ.REPROG. P CAIXA'!H201)</f>
        <v>0</v>
      </c>
      <c r="I201" s="661" t="n">
        <f aca="false">IF('ORÇ.GLOBAL P CAIXA'!K200="EXEC.",0,'ORÇ.REPROG. P CAIXA'!I201)</f>
        <v>0</v>
      </c>
      <c r="J201" s="163" t="n">
        <f aca="false">IF(H201&lt;&gt;0,ROUND(H201*I201,2),IF(AJ201=0,(SUMIF($W$13:$W$1012,B201,$AJ$13:$AJ$1012)),AJ201))</f>
        <v>0</v>
      </c>
      <c r="K201" s="163" t="n">
        <f aca="false">H201-E201</f>
        <v>0</v>
      </c>
      <c r="L201" s="163" t="n">
        <f aca="false">J201-G201</f>
        <v>0</v>
      </c>
      <c r="M201" s="662" t="str">
        <f aca="false">IF('ORÇ.GLOBAL P CAIXA'!K200="EXEC.","",IF('ORÇ.REPROG. P CAIXA'!M201&gt;0,'ORÇ.REPROG. P CAIXA'!M201,""))</f>
        <v/>
      </c>
      <c r="N201" s="663" t="str">
        <f aca="false">IF('ORÇ.GLOBAL P CAIXA'!K200="EXEC.","",IF('ORÇ.REPROG. P CAIXA'!N201&gt;0,'ORÇ.REPROG. P CAIXA'!N201,""))</f>
        <v/>
      </c>
      <c r="O201" s="166" t="str">
        <f aca="false">IF('ORÇ.GLOBAL P CAIXA'!$K200="EXEC.","",'ORÇ.REPROG. P CAIXA'!O201)</f>
        <v/>
      </c>
      <c r="P201" s="167"/>
      <c r="Q201" s="168" t="str">
        <f aca="false">IF(B201&gt;0,"ok","ocultar")</f>
        <v>ocultar</v>
      </c>
      <c r="R201" s="649"/>
      <c r="S201" s="649"/>
      <c r="T201" s="650"/>
      <c r="V201" s="88"/>
      <c r="W201" s="157" t="n">
        <f aca="false">IF(B201=0,W200,IF(ISNONTEXT(B201)=TRUE(),INT(B201),INT(LEFT(B201,FIND(".",B201)-1))))</f>
        <v>3</v>
      </c>
      <c r="X201" s="157" t="str">
        <f aca="false">IF(X202=1,1,IF(B201&lt;&gt;0,1,IF(C201&lt;&gt;0,1,IF(D201&lt;&gt;0,1,IF(E201&lt;&gt;0,1,"")))))</f>
        <v/>
      </c>
      <c r="Y201" s="157" t="str">
        <f aca="false">IF(W201=0," ",IF(W201&lt;&gt;W200,W201," "))</f>
        <v> </v>
      </c>
      <c r="Z201" s="180"/>
      <c r="AA201" s="75" t="n">
        <f aca="false">IF(W201&lt;&gt;Y201,(IF(N201=0,G201*(INFORMAÇÕES!$Q$69/INFORMAÇÕES!$Q$72),IF(N201="R",G201,0))),0)</f>
        <v>0</v>
      </c>
      <c r="AB201" s="75" t="n">
        <f aca="false">IF(W201&lt;&gt;Y201,(IF(N201=0,G201*(INFORMAÇÕES!$Q$70/INFORMAÇÕES!$Q$72),IF(N201="C",G201,0))),0)</f>
        <v>0</v>
      </c>
      <c r="AC201" s="75" t="n">
        <f aca="false">IF(W201&lt;&gt;Y201,(IF(N201=0,G201*INFORMAÇÕES!$U$115,IF(N201="CF",G201,0))),0)</f>
        <v>0</v>
      </c>
      <c r="AD201" s="75" t="n">
        <f aca="false">IF(W201&lt;&gt;Y201,(IF(N201=0,G201*INFORMAÇÕES!$U$116,IF(N201="O",G201,0))),0)</f>
        <v>0</v>
      </c>
      <c r="AE201" s="75" t="n">
        <f aca="false">IF(E201&lt;&gt;0,G201,0)</f>
        <v>0</v>
      </c>
      <c r="AF201" s="75" t="n">
        <f aca="false">IF(W201&lt;&gt;Y201,(IF(N201=0,J201*(INFORMAÇÕES!$Q$89/INFORMAÇÕES!$Q$92),IF(N201="R",J201,0))),0)</f>
        <v>0</v>
      </c>
      <c r="AG201" s="75" t="n">
        <f aca="false">IF(W201&lt;&gt;Y201,(IF(N201=0,J201*(INFORMAÇÕES!$Q$90/INFORMAÇÕES!$Q$92),IF(N201="C",J201,0))),0)</f>
        <v>0</v>
      </c>
      <c r="AH201" s="75" t="n">
        <f aca="false">IF(W201&lt;&gt;Y201,(IF(N201="",J201*INFORMAÇÕES!$U$115,IF(N201="CF",J201,0))),0)</f>
        <v>0</v>
      </c>
      <c r="AI201" s="75" t="n">
        <f aca="false">IF(W201&lt;&gt;Y201,(IF(N201="",J201*INFORMAÇÕES!$U$116,IF(N201="O",J201,0))),0)</f>
        <v>0</v>
      </c>
      <c r="AJ201" s="75" t="n">
        <f aca="false">IF(H201&lt;&gt;0,J201,0)</f>
        <v>0</v>
      </c>
      <c r="AK201" s="75" t="n">
        <f aca="false">IF(K201&lt;&gt;0,L201,0)</f>
        <v>0</v>
      </c>
    </row>
    <row r="202" s="174" customFormat="true" ht="14.25" hidden="false" customHeight="false" outlineLevel="0" collapsed="false">
      <c r="A202" s="159" t="n">
        <v>190</v>
      </c>
      <c r="B202" s="160" t="n">
        <f aca="false">IF('ORÇ.GLOBAL P CAIXA'!$K201="EXEC.",0,'ORÇ.REPROG. P CAIXA'!B202)</f>
        <v>0</v>
      </c>
      <c r="C202" s="161" t="n">
        <f aca="false">IF('ORÇ.GLOBAL P CAIXA'!$K201="EXEC.",0,'ORÇ.REPROG. P CAIXA'!C202)</f>
        <v>0</v>
      </c>
      <c r="D202" s="162" t="n">
        <f aca="false">IF('ORÇ.GLOBAL P CAIXA'!$K201="EXEC.",0,'ORÇ.REPROG. P CAIXA'!D202)</f>
        <v>0</v>
      </c>
      <c r="E202" s="163" t="n">
        <f aca="false">IF('ORÇ.GLOBAL P CAIXA'!$K201="EXEC.",0,'ORÇ.REPROG. P CAIXA'!E202)</f>
        <v>0</v>
      </c>
      <c r="F202" s="163" t="n">
        <f aca="false">IF('ORÇ.GLOBAL P CAIXA'!K201="EXEC.",0,IF('ORÇ.GLOBAL EMPRESA'!G201&gt;0,'ORÇ.GLOBAL EMPRESA'!G201,'ORÇ.GLOBAL P CAIXA'!F201))</f>
        <v>0</v>
      </c>
      <c r="G202" s="163" t="n">
        <f aca="false">IF(E202&lt;&gt;0,ROUND(E202*F202,2),IF(AE202=0,(SUMIF($W$13:$W$1012,B202,$AE$13:$AE$1012)),AE202))</f>
        <v>0</v>
      </c>
      <c r="H202" s="661" t="n">
        <f aca="false">IF('ORÇ.GLOBAL P CAIXA'!K201="EXEC.",0,'ORÇ.REPROG. P CAIXA'!H202)</f>
        <v>0</v>
      </c>
      <c r="I202" s="661" t="n">
        <f aca="false">IF('ORÇ.GLOBAL P CAIXA'!K201="EXEC.",0,'ORÇ.REPROG. P CAIXA'!I202)</f>
        <v>0</v>
      </c>
      <c r="J202" s="163" t="n">
        <f aca="false">IF(H202&lt;&gt;0,ROUND(H202*I202,2),IF(AJ202=0,(SUMIF($W$13:$W$1012,B202,$AJ$13:$AJ$1012)),AJ202))</f>
        <v>0</v>
      </c>
      <c r="K202" s="163" t="n">
        <f aca="false">H202-E202</f>
        <v>0</v>
      </c>
      <c r="L202" s="163" t="n">
        <f aca="false">J202-G202</f>
        <v>0</v>
      </c>
      <c r="M202" s="662" t="str">
        <f aca="false">IF('ORÇ.GLOBAL P CAIXA'!K201="EXEC.","",IF('ORÇ.REPROG. P CAIXA'!M202&gt;0,'ORÇ.REPROG. P CAIXA'!M202,""))</f>
        <v/>
      </c>
      <c r="N202" s="663" t="str">
        <f aca="false">IF('ORÇ.GLOBAL P CAIXA'!K201="EXEC.","",IF('ORÇ.REPROG. P CAIXA'!N202&gt;0,'ORÇ.REPROG. P CAIXA'!N202,""))</f>
        <v/>
      </c>
      <c r="O202" s="166" t="str">
        <f aca="false">IF('ORÇ.GLOBAL P CAIXA'!$K201="EXEC.","",'ORÇ.REPROG. P CAIXA'!O202)</f>
        <v/>
      </c>
      <c r="P202" s="167"/>
      <c r="Q202" s="168" t="str">
        <f aca="false">IF(B202&gt;0,"ok","ocultar")</f>
        <v>ocultar</v>
      </c>
      <c r="R202" s="649"/>
      <c r="S202" s="649"/>
      <c r="T202" s="650"/>
      <c r="V202" s="88"/>
      <c r="W202" s="157" t="n">
        <f aca="false">IF(B202=0,W201,IF(ISNONTEXT(B202)=TRUE(),INT(B202),INT(LEFT(B202,FIND(".",B202)-1))))</f>
        <v>3</v>
      </c>
      <c r="X202" s="157" t="str">
        <f aca="false">IF(X203=1,1,IF(B202&lt;&gt;0,1,IF(C202&lt;&gt;0,1,IF(D202&lt;&gt;0,1,IF(E202&lt;&gt;0,1,"")))))</f>
        <v/>
      </c>
      <c r="Y202" s="157" t="str">
        <f aca="false">IF(W202=0," ",IF(W202&lt;&gt;W201,W202," "))</f>
        <v> </v>
      </c>
      <c r="Z202" s="180"/>
      <c r="AA202" s="75" t="n">
        <f aca="false">IF(W202&lt;&gt;Y202,(IF(N202=0,G202*(INFORMAÇÕES!$Q$69/INFORMAÇÕES!$Q$72),IF(N202="R",G202,0))),0)</f>
        <v>0</v>
      </c>
      <c r="AB202" s="75" t="n">
        <f aca="false">IF(W202&lt;&gt;Y202,(IF(N202=0,G202*(INFORMAÇÕES!$Q$70/INFORMAÇÕES!$Q$72),IF(N202="C",G202,0))),0)</f>
        <v>0</v>
      </c>
      <c r="AC202" s="75" t="n">
        <f aca="false">IF(W202&lt;&gt;Y202,(IF(N202=0,G202*INFORMAÇÕES!$U$115,IF(N202="CF",G202,0))),0)</f>
        <v>0</v>
      </c>
      <c r="AD202" s="75" t="n">
        <f aca="false">IF(W202&lt;&gt;Y202,(IF(N202=0,G202*INFORMAÇÕES!$U$116,IF(N202="O",G202,0))),0)</f>
        <v>0</v>
      </c>
      <c r="AE202" s="75" t="n">
        <f aca="false">IF(E202&lt;&gt;0,G202,0)</f>
        <v>0</v>
      </c>
      <c r="AF202" s="75" t="n">
        <f aca="false">IF(W202&lt;&gt;Y202,(IF(N202=0,J202*(INFORMAÇÕES!$Q$89/INFORMAÇÕES!$Q$92),IF(N202="R",J202,0))),0)</f>
        <v>0</v>
      </c>
      <c r="AG202" s="75" t="n">
        <f aca="false">IF(W202&lt;&gt;Y202,(IF(N202=0,J202*(INFORMAÇÕES!$Q$90/INFORMAÇÕES!$Q$92),IF(N202="C",J202,0))),0)</f>
        <v>0</v>
      </c>
      <c r="AH202" s="75" t="n">
        <f aca="false">IF(W202&lt;&gt;Y202,(IF(N202="",J202*INFORMAÇÕES!$U$115,IF(N202="CF",J202,0))),0)</f>
        <v>0</v>
      </c>
      <c r="AI202" s="75" t="n">
        <f aca="false">IF(W202&lt;&gt;Y202,(IF(N202="",J202*INFORMAÇÕES!$U$116,IF(N202="O",J202,0))),0)</f>
        <v>0</v>
      </c>
      <c r="AJ202" s="75" t="n">
        <f aca="false">IF(H202&lt;&gt;0,J202,0)</f>
        <v>0</v>
      </c>
      <c r="AK202" s="75" t="n">
        <f aca="false">IF(K202&lt;&gt;0,L202,0)</f>
        <v>0</v>
      </c>
    </row>
    <row r="203" s="174" customFormat="true" ht="14.25" hidden="false" customHeight="false" outlineLevel="0" collapsed="false">
      <c r="A203" s="159" t="n">
        <v>191</v>
      </c>
      <c r="B203" s="160" t="n">
        <f aca="false">IF('ORÇ.GLOBAL P CAIXA'!$K202="EXEC.",0,'ORÇ.REPROG. P CAIXA'!B203)</f>
        <v>0</v>
      </c>
      <c r="C203" s="161" t="n">
        <f aca="false">IF('ORÇ.GLOBAL P CAIXA'!$K202="EXEC.",0,'ORÇ.REPROG. P CAIXA'!C203)</f>
        <v>0</v>
      </c>
      <c r="D203" s="162" t="n">
        <f aca="false">IF('ORÇ.GLOBAL P CAIXA'!$K202="EXEC.",0,'ORÇ.REPROG. P CAIXA'!D203)</f>
        <v>0</v>
      </c>
      <c r="E203" s="163" t="n">
        <f aca="false">IF('ORÇ.GLOBAL P CAIXA'!$K202="EXEC.",0,'ORÇ.REPROG. P CAIXA'!E203)</f>
        <v>0</v>
      </c>
      <c r="F203" s="163" t="n">
        <f aca="false">IF('ORÇ.GLOBAL P CAIXA'!K202="EXEC.",0,IF('ORÇ.GLOBAL EMPRESA'!G202&gt;0,'ORÇ.GLOBAL EMPRESA'!G202,'ORÇ.GLOBAL P CAIXA'!F202))</f>
        <v>0</v>
      </c>
      <c r="G203" s="163" t="n">
        <f aca="false">IF(E203&lt;&gt;0,ROUND(E203*F203,2),IF(AE203=0,(SUMIF($W$13:$W$1012,B203,$AE$13:$AE$1012)),AE203))</f>
        <v>0</v>
      </c>
      <c r="H203" s="661" t="n">
        <f aca="false">IF('ORÇ.GLOBAL P CAIXA'!K202="EXEC.",0,'ORÇ.REPROG. P CAIXA'!H203)</f>
        <v>0</v>
      </c>
      <c r="I203" s="661" t="n">
        <f aca="false">IF('ORÇ.GLOBAL P CAIXA'!K202="EXEC.",0,'ORÇ.REPROG. P CAIXA'!I203)</f>
        <v>0</v>
      </c>
      <c r="J203" s="163" t="n">
        <f aca="false">IF(H203&lt;&gt;0,ROUND(H203*I203,2),IF(AJ203=0,(SUMIF($W$13:$W$1012,B203,$AJ$13:$AJ$1012)),AJ203))</f>
        <v>0</v>
      </c>
      <c r="K203" s="163" t="n">
        <f aca="false">H203-E203</f>
        <v>0</v>
      </c>
      <c r="L203" s="163" t="n">
        <f aca="false">J203-G203</f>
        <v>0</v>
      </c>
      <c r="M203" s="662" t="str">
        <f aca="false">IF('ORÇ.GLOBAL P CAIXA'!K202="EXEC.","",IF('ORÇ.REPROG. P CAIXA'!M203&gt;0,'ORÇ.REPROG. P CAIXA'!M203,""))</f>
        <v/>
      </c>
      <c r="N203" s="663" t="str">
        <f aca="false">IF('ORÇ.GLOBAL P CAIXA'!K202="EXEC.","",IF('ORÇ.REPROG. P CAIXA'!N203&gt;0,'ORÇ.REPROG. P CAIXA'!N203,""))</f>
        <v/>
      </c>
      <c r="O203" s="166" t="str">
        <f aca="false">IF('ORÇ.GLOBAL P CAIXA'!$K202="EXEC.","",'ORÇ.REPROG. P CAIXA'!O203)</f>
        <v/>
      </c>
      <c r="P203" s="167"/>
      <c r="Q203" s="168" t="str">
        <f aca="false">IF(B203&gt;0,"ok","ocultar")</f>
        <v>ocultar</v>
      </c>
      <c r="R203" s="649"/>
      <c r="S203" s="649"/>
      <c r="T203" s="650"/>
      <c r="V203" s="88"/>
      <c r="W203" s="157" t="n">
        <f aca="false">IF(B203=0,W202,IF(ISNONTEXT(B203)=TRUE(),INT(B203),INT(LEFT(B203,FIND(".",B203)-1))))</f>
        <v>3</v>
      </c>
      <c r="X203" s="157" t="str">
        <f aca="false">IF(X204=1,1,IF(B203&lt;&gt;0,1,IF(C203&lt;&gt;0,1,IF(D203&lt;&gt;0,1,IF(E203&lt;&gt;0,1,"")))))</f>
        <v/>
      </c>
      <c r="Y203" s="157" t="str">
        <f aca="false">IF(W203=0," ",IF(W203&lt;&gt;W202,W203," "))</f>
        <v> </v>
      </c>
      <c r="Z203" s="180"/>
      <c r="AA203" s="75" t="n">
        <f aca="false">IF(W203&lt;&gt;Y203,(IF(N203=0,G203*(INFORMAÇÕES!$Q$69/INFORMAÇÕES!$Q$72),IF(N203="R",G203,0))),0)</f>
        <v>0</v>
      </c>
      <c r="AB203" s="75" t="n">
        <f aca="false">IF(W203&lt;&gt;Y203,(IF(N203=0,G203*(INFORMAÇÕES!$Q$70/INFORMAÇÕES!$Q$72),IF(N203="C",G203,0))),0)</f>
        <v>0</v>
      </c>
      <c r="AC203" s="75" t="n">
        <f aca="false">IF(W203&lt;&gt;Y203,(IF(N203=0,G203*INFORMAÇÕES!$U$115,IF(N203="CF",G203,0))),0)</f>
        <v>0</v>
      </c>
      <c r="AD203" s="75" t="n">
        <f aca="false">IF(W203&lt;&gt;Y203,(IF(N203=0,G203*INFORMAÇÕES!$U$116,IF(N203="O",G203,0))),0)</f>
        <v>0</v>
      </c>
      <c r="AE203" s="75" t="n">
        <f aca="false">IF(E203&lt;&gt;0,G203,0)</f>
        <v>0</v>
      </c>
      <c r="AF203" s="75" t="n">
        <f aca="false">IF(W203&lt;&gt;Y203,(IF(N203=0,J203*(INFORMAÇÕES!$Q$89/INFORMAÇÕES!$Q$92),IF(N203="R",J203,0))),0)</f>
        <v>0</v>
      </c>
      <c r="AG203" s="75" t="n">
        <f aca="false">IF(W203&lt;&gt;Y203,(IF(N203=0,J203*(INFORMAÇÕES!$Q$90/INFORMAÇÕES!$Q$92),IF(N203="C",J203,0))),0)</f>
        <v>0</v>
      </c>
      <c r="AH203" s="75" t="n">
        <f aca="false">IF(W203&lt;&gt;Y203,(IF(N203="",J203*INFORMAÇÕES!$U$115,IF(N203="CF",J203,0))),0)</f>
        <v>0</v>
      </c>
      <c r="AI203" s="75" t="n">
        <f aca="false">IF(W203&lt;&gt;Y203,(IF(N203="",J203*INFORMAÇÕES!$U$116,IF(N203="O",J203,0))),0)</f>
        <v>0</v>
      </c>
      <c r="AJ203" s="75" t="n">
        <f aca="false">IF(H203&lt;&gt;0,J203,0)</f>
        <v>0</v>
      </c>
      <c r="AK203" s="75" t="n">
        <f aca="false">IF(K203&lt;&gt;0,L203,0)</f>
        <v>0</v>
      </c>
    </row>
    <row r="204" s="174" customFormat="true" ht="14.25" hidden="false" customHeight="false" outlineLevel="0" collapsed="false">
      <c r="A204" s="159" t="n">
        <v>192</v>
      </c>
      <c r="B204" s="160" t="n">
        <f aca="false">IF('ORÇ.GLOBAL P CAIXA'!$K203="EXEC.",0,'ORÇ.REPROG. P CAIXA'!B204)</f>
        <v>0</v>
      </c>
      <c r="C204" s="161" t="n">
        <f aca="false">IF('ORÇ.GLOBAL P CAIXA'!$K203="EXEC.",0,'ORÇ.REPROG. P CAIXA'!C204)</f>
        <v>0</v>
      </c>
      <c r="D204" s="162" t="n">
        <f aca="false">IF('ORÇ.GLOBAL P CAIXA'!$K203="EXEC.",0,'ORÇ.REPROG. P CAIXA'!D204)</f>
        <v>0</v>
      </c>
      <c r="E204" s="163" t="n">
        <f aca="false">IF('ORÇ.GLOBAL P CAIXA'!$K203="EXEC.",0,'ORÇ.REPROG. P CAIXA'!E204)</f>
        <v>0</v>
      </c>
      <c r="F204" s="163" t="n">
        <f aca="false">IF('ORÇ.GLOBAL P CAIXA'!K203="EXEC.",0,IF('ORÇ.GLOBAL EMPRESA'!G203&gt;0,'ORÇ.GLOBAL EMPRESA'!G203,'ORÇ.GLOBAL P CAIXA'!F203))</f>
        <v>0</v>
      </c>
      <c r="G204" s="163" t="n">
        <f aca="false">IF(E204&lt;&gt;0,ROUND(E204*F204,2),IF(AE204=0,(SUMIF($W$13:$W$1012,B204,$AE$13:$AE$1012)),AE204))</f>
        <v>0</v>
      </c>
      <c r="H204" s="661" t="n">
        <f aca="false">IF('ORÇ.GLOBAL P CAIXA'!K203="EXEC.",0,'ORÇ.REPROG. P CAIXA'!H204)</f>
        <v>0</v>
      </c>
      <c r="I204" s="661" t="n">
        <f aca="false">IF('ORÇ.GLOBAL P CAIXA'!K203="EXEC.",0,'ORÇ.REPROG. P CAIXA'!I204)</f>
        <v>0</v>
      </c>
      <c r="J204" s="163" t="n">
        <f aca="false">IF(H204&lt;&gt;0,ROUND(H204*I204,2),IF(AJ204=0,(SUMIF($W$13:$W$1012,B204,$AJ$13:$AJ$1012)),AJ204))</f>
        <v>0</v>
      </c>
      <c r="K204" s="163" t="n">
        <f aca="false">H204-E204</f>
        <v>0</v>
      </c>
      <c r="L204" s="163" t="n">
        <f aca="false">J204-G204</f>
        <v>0</v>
      </c>
      <c r="M204" s="662" t="str">
        <f aca="false">IF('ORÇ.GLOBAL P CAIXA'!K203="EXEC.","",IF('ORÇ.REPROG. P CAIXA'!M204&gt;0,'ORÇ.REPROG. P CAIXA'!M204,""))</f>
        <v/>
      </c>
      <c r="N204" s="663" t="str">
        <f aca="false">IF('ORÇ.GLOBAL P CAIXA'!K203="EXEC.","",IF('ORÇ.REPROG. P CAIXA'!N204&gt;0,'ORÇ.REPROG. P CAIXA'!N204,""))</f>
        <v/>
      </c>
      <c r="O204" s="166" t="str">
        <f aca="false">IF('ORÇ.GLOBAL P CAIXA'!$K203="EXEC.","",'ORÇ.REPROG. P CAIXA'!O204)</f>
        <v/>
      </c>
      <c r="P204" s="167"/>
      <c r="Q204" s="168" t="str">
        <f aca="false">IF(B204&gt;0,"ok","ocultar")</f>
        <v>ocultar</v>
      </c>
      <c r="R204" s="649"/>
      <c r="S204" s="649"/>
      <c r="T204" s="650"/>
      <c r="V204" s="88"/>
      <c r="W204" s="157" t="n">
        <f aca="false">IF(B204=0,W203,IF(ISNONTEXT(B204)=TRUE(),INT(B204),INT(LEFT(B204,FIND(".",B204)-1))))</f>
        <v>3</v>
      </c>
      <c r="X204" s="157" t="str">
        <f aca="false">IF(X205=1,1,IF(B204&lt;&gt;0,1,IF(C204&lt;&gt;0,1,IF(D204&lt;&gt;0,1,IF(E204&lt;&gt;0,1,"")))))</f>
        <v/>
      </c>
      <c r="Y204" s="157" t="str">
        <f aca="false">IF(W204=0," ",IF(W204&lt;&gt;W203,W204," "))</f>
        <v> </v>
      </c>
      <c r="Z204" s="180"/>
      <c r="AA204" s="75" t="n">
        <f aca="false">IF(W204&lt;&gt;Y204,(IF(N204=0,G204*(INFORMAÇÕES!$Q$69/INFORMAÇÕES!$Q$72),IF(N204="R",G204,0))),0)</f>
        <v>0</v>
      </c>
      <c r="AB204" s="75" t="n">
        <f aca="false">IF(W204&lt;&gt;Y204,(IF(N204=0,G204*(INFORMAÇÕES!$Q$70/INFORMAÇÕES!$Q$72),IF(N204="C",G204,0))),0)</f>
        <v>0</v>
      </c>
      <c r="AC204" s="75" t="n">
        <f aca="false">IF(W204&lt;&gt;Y204,(IF(N204=0,G204*INFORMAÇÕES!$U$115,IF(N204="CF",G204,0))),0)</f>
        <v>0</v>
      </c>
      <c r="AD204" s="75" t="n">
        <f aca="false">IF(W204&lt;&gt;Y204,(IF(N204=0,G204*INFORMAÇÕES!$U$116,IF(N204="O",G204,0))),0)</f>
        <v>0</v>
      </c>
      <c r="AE204" s="75" t="n">
        <f aca="false">IF(E204&lt;&gt;0,G204,0)</f>
        <v>0</v>
      </c>
      <c r="AF204" s="75" t="n">
        <f aca="false">IF(W204&lt;&gt;Y204,(IF(N204=0,J204*(INFORMAÇÕES!$Q$89/INFORMAÇÕES!$Q$92),IF(N204="R",J204,0))),0)</f>
        <v>0</v>
      </c>
      <c r="AG204" s="75" t="n">
        <f aca="false">IF(W204&lt;&gt;Y204,(IF(N204=0,J204*(INFORMAÇÕES!$Q$90/INFORMAÇÕES!$Q$92),IF(N204="C",J204,0))),0)</f>
        <v>0</v>
      </c>
      <c r="AH204" s="75" t="n">
        <f aca="false">IF(W204&lt;&gt;Y204,(IF(N204="",J204*INFORMAÇÕES!$U$115,IF(N204="CF",J204,0))),0)</f>
        <v>0</v>
      </c>
      <c r="AI204" s="75" t="n">
        <f aca="false">IF(W204&lt;&gt;Y204,(IF(N204="",J204*INFORMAÇÕES!$U$116,IF(N204="O",J204,0))),0)</f>
        <v>0</v>
      </c>
      <c r="AJ204" s="75" t="n">
        <f aca="false">IF(H204&lt;&gt;0,J204,0)</f>
        <v>0</v>
      </c>
      <c r="AK204" s="75" t="n">
        <f aca="false">IF(K204&lt;&gt;0,L204,0)</f>
        <v>0</v>
      </c>
    </row>
    <row r="205" s="174" customFormat="true" ht="14.25" hidden="false" customHeight="false" outlineLevel="0" collapsed="false">
      <c r="A205" s="159" t="n">
        <v>193</v>
      </c>
      <c r="B205" s="160" t="n">
        <f aca="false">IF('ORÇ.GLOBAL P CAIXA'!$K204="EXEC.",0,'ORÇ.REPROG. P CAIXA'!B205)</f>
        <v>0</v>
      </c>
      <c r="C205" s="161" t="n">
        <f aca="false">IF('ORÇ.GLOBAL P CAIXA'!$K204="EXEC.",0,'ORÇ.REPROG. P CAIXA'!C205)</f>
        <v>0</v>
      </c>
      <c r="D205" s="162" t="n">
        <f aca="false">IF('ORÇ.GLOBAL P CAIXA'!$K204="EXEC.",0,'ORÇ.REPROG. P CAIXA'!D205)</f>
        <v>0</v>
      </c>
      <c r="E205" s="163" t="n">
        <f aca="false">IF('ORÇ.GLOBAL P CAIXA'!$K204="EXEC.",0,'ORÇ.REPROG. P CAIXA'!E205)</f>
        <v>0</v>
      </c>
      <c r="F205" s="163" t="n">
        <f aca="false">IF('ORÇ.GLOBAL P CAIXA'!K204="EXEC.",0,IF('ORÇ.GLOBAL EMPRESA'!G204&gt;0,'ORÇ.GLOBAL EMPRESA'!G204,'ORÇ.GLOBAL P CAIXA'!F204))</f>
        <v>0</v>
      </c>
      <c r="G205" s="163" t="n">
        <f aca="false">IF(E205&lt;&gt;0,ROUND(E205*F205,2),IF(AE205=0,(SUMIF($W$13:$W$1012,B205,$AE$13:$AE$1012)),AE205))</f>
        <v>0</v>
      </c>
      <c r="H205" s="661" t="n">
        <f aca="false">IF('ORÇ.GLOBAL P CAIXA'!K204="EXEC.",0,'ORÇ.REPROG. P CAIXA'!H205)</f>
        <v>0</v>
      </c>
      <c r="I205" s="661" t="n">
        <f aca="false">IF('ORÇ.GLOBAL P CAIXA'!K204="EXEC.",0,'ORÇ.REPROG. P CAIXA'!I205)</f>
        <v>0</v>
      </c>
      <c r="J205" s="163" t="n">
        <f aca="false">IF(H205&lt;&gt;0,ROUND(H205*I205,2),IF(AJ205=0,(SUMIF($W$13:$W$1012,B205,$AJ$13:$AJ$1012)),AJ205))</f>
        <v>0</v>
      </c>
      <c r="K205" s="163" t="n">
        <f aca="false">H205-E205</f>
        <v>0</v>
      </c>
      <c r="L205" s="163" t="n">
        <f aca="false">J205-G205</f>
        <v>0</v>
      </c>
      <c r="M205" s="662" t="str">
        <f aca="false">IF('ORÇ.GLOBAL P CAIXA'!K204="EXEC.","",IF('ORÇ.REPROG. P CAIXA'!M205&gt;0,'ORÇ.REPROG. P CAIXA'!M205,""))</f>
        <v/>
      </c>
      <c r="N205" s="663" t="str">
        <f aca="false">IF('ORÇ.GLOBAL P CAIXA'!K204="EXEC.","",IF('ORÇ.REPROG. P CAIXA'!N205&gt;0,'ORÇ.REPROG. P CAIXA'!N205,""))</f>
        <v/>
      </c>
      <c r="O205" s="166" t="str">
        <f aca="false">IF('ORÇ.GLOBAL P CAIXA'!$K204="EXEC.","",'ORÇ.REPROG. P CAIXA'!O205)</f>
        <v/>
      </c>
      <c r="P205" s="167"/>
      <c r="Q205" s="168" t="str">
        <f aca="false">IF(B205&gt;0,"ok","ocultar")</f>
        <v>ocultar</v>
      </c>
      <c r="R205" s="649"/>
      <c r="S205" s="649"/>
      <c r="T205" s="650"/>
      <c r="V205" s="88"/>
      <c r="W205" s="157" t="n">
        <f aca="false">IF(B205=0,W204,IF(ISNONTEXT(B205)=TRUE(),INT(B205),INT(LEFT(B205,FIND(".",B205)-1))))</f>
        <v>3</v>
      </c>
      <c r="X205" s="157" t="str">
        <f aca="false">IF(X206=1,1,IF(B205&lt;&gt;0,1,IF(C205&lt;&gt;0,1,IF(D205&lt;&gt;0,1,IF(E205&lt;&gt;0,1,"")))))</f>
        <v/>
      </c>
      <c r="Y205" s="157" t="str">
        <f aca="false">IF(W205=0," ",IF(W205&lt;&gt;W204,W205," "))</f>
        <v> </v>
      </c>
      <c r="Z205" s="180"/>
      <c r="AA205" s="75" t="n">
        <f aca="false">IF(W205&lt;&gt;Y205,(IF(N205=0,G205*(INFORMAÇÕES!$Q$69/INFORMAÇÕES!$Q$72),IF(N205="R",G205,0))),0)</f>
        <v>0</v>
      </c>
      <c r="AB205" s="75" t="n">
        <f aca="false">IF(W205&lt;&gt;Y205,(IF(N205=0,G205*(INFORMAÇÕES!$Q$70/INFORMAÇÕES!$Q$72),IF(N205="C",G205,0))),0)</f>
        <v>0</v>
      </c>
      <c r="AC205" s="75" t="n">
        <f aca="false">IF(W205&lt;&gt;Y205,(IF(N205=0,G205*INFORMAÇÕES!$U$115,IF(N205="CF",G205,0))),0)</f>
        <v>0</v>
      </c>
      <c r="AD205" s="75" t="n">
        <f aca="false">IF(W205&lt;&gt;Y205,(IF(N205=0,G205*INFORMAÇÕES!$U$116,IF(N205="O",G205,0))),0)</f>
        <v>0</v>
      </c>
      <c r="AE205" s="75" t="n">
        <f aca="false">IF(E205&lt;&gt;0,G205,0)</f>
        <v>0</v>
      </c>
      <c r="AF205" s="75" t="n">
        <f aca="false">IF(W205&lt;&gt;Y205,(IF(N205=0,J205*(INFORMAÇÕES!$Q$89/INFORMAÇÕES!$Q$92),IF(N205="R",J205,0))),0)</f>
        <v>0</v>
      </c>
      <c r="AG205" s="75" t="n">
        <f aca="false">IF(W205&lt;&gt;Y205,(IF(N205=0,J205*(INFORMAÇÕES!$Q$90/INFORMAÇÕES!$Q$92),IF(N205="C",J205,0))),0)</f>
        <v>0</v>
      </c>
      <c r="AH205" s="75" t="n">
        <f aca="false">IF(W205&lt;&gt;Y205,(IF(N205="",J205*INFORMAÇÕES!$U$115,IF(N205="CF",J205,0))),0)</f>
        <v>0</v>
      </c>
      <c r="AI205" s="75" t="n">
        <f aca="false">IF(W205&lt;&gt;Y205,(IF(N205="",J205*INFORMAÇÕES!$U$116,IF(N205="O",J205,0))),0)</f>
        <v>0</v>
      </c>
      <c r="AJ205" s="75" t="n">
        <f aca="false">IF(H205&lt;&gt;0,J205,0)</f>
        <v>0</v>
      </c>
      <c r="AK205" s="75" t="n">
        <f aca="false">IF(K205&lt;&gt;0,L205,0)</f>
        <v>0</v>
      </c>
    </row>
    <row r="206" s="174" customFormat="true" ht="14.25" hidden="false" customHeight="false" outlineLevel="0" collapsed="false">
      <c r="A206" s="159" t="n">
        <v>194</v>
      </c>
      <c r="B206" s="160" t="n">
        <f aca="false">IF('ORÇ.GLOBAL P CAIXA'!$K205="EXEC.",0,'ORÇ.REPROG. P CAIXA'!B206)</f>
        <v>0</v>
      </c>
      <c r="C206" s="161" t="n">
        <f aca="false">IF('ORÇ.GLOBAL P CAIXA'!$K205="EXEC.",0,'ORÇ.REPROG. P CAIXA'!C206)</f>
        <v>0</v>
      </c>
      <c r="D206" s="162" t="n">
        <f aca="false">IF('ORÇ.GLOBAL P CAIXA'!$K205="EXEC.",0,'ORÇ.REPROG. P CAIXA'!D206)</f>
        <v>0</v>
      </c>
      <c r="E206" s="163" t="n">
        <f aca="false">IF('ORÇ.GLOBAL P CAIXA'!$K205="EXEC.",0,'ORÇ.REPROG. P CAIXA'!E206)</f>
        <v>0</v>
      </c>
      <c r="F206" s="163" t="n">
        <f aca="false">IF('ORÇ.GLOBAL P CAIXA'!K205="EXEC.",0,IF('ORÇ.GLOBAL EMPRESA'!G205&gt;0,'ORÇ.GLOBAL EMPRESA'!G205,'ORÇ.GLOBAL P CAIXA'!F205))</f>
        <v>0</v>
      </c>
      <c r="G206" s="163" t="n">
        <f aca="false">IF(E206&lt;&gt;0,ROUND(E206*F206,2),IF(AE206=0,(SUMIF($W$13:$W$1012,B206,$AE$13:$AE$1012)),AE206))</f>
        <v>0</v>
      </c>
      <c r="H206" s="661" t="n">
        <f aca="false">IF('ORÇ.GLOBAL P CAIXA'!K205="EXEC.",0,'ORÇ.REPROG. P CAIXA'!H206)</f>
        <v>0</v>
      </c>
      <c r="I206" s="661" t="n">
        <f aca="false">IF('ORÇ.GLOBAL P CAIXA'!K205="EXEC.",0,'ORÇ.REPROG. P CAIXA'!I206)</f>
        <v>0</v>
      </c>
      <c r="J206" s="163" t="n">
        <f aca="false">IF(H206&lt;&gt;0,ROUND(H206*I206,2),IF(AJ206=0,(SUMIF($W$13:$W$1012,B206,$AJ$13:$AJ$1012)),AJ206))</f>
        <v>0</v>
      </c>
      <c r="K206" s="163" t="n">
        <f aca="false">H206-E206</f>
        <v>0</v>
      </c>
      <c r="L206" s="163" t="n">
        <f aca="false">J206-G206</f>
        <v>0</v>
      </c>
      <c r="M206" s="662" t="str">
        <f aca="false">IF('ORÇ.GLOBAL P CAIXA'!K205="EXEC.","",IF('ORÇ.REPROG. P CAIXA'!M206&gt;0,'ORÇ.REPROG. P CAIXA'!M206,""))</f>
        <v/>
      </c>
      <c r="N206" s="663" t="str">
        <f aca="false">IF('ORÇ.GLOBAL P CAIXA'!K205="EXEC.","",IF('ORÇ.REPROG. P CAIXA'!N206&gt;0,'ORÇ.REPROG. P CAIXA'!N206,""))</f>
        <v/>
      </c>
      <c r="O206" s="166" t="str">
        <f aca="false">IF('ORÇ.GLOBAL P CAIXA'!$K205="EXEC.","",'ORÇ.REPROG. P CAIXA'!O206)</f>
        <v/>
      </c>
      <c r="P206" s="167"/>
      <c r="Q206" s="168" t="str">
        <f aca="false">IF(B206&gt;0,"ok","ocultar")</f>
        <v>ocultar</v>
      </c>
      <c r="R206" s="649"/>
      <c r="S206" s="649"/>
      <c r="T206" s="650"/>
      <c r="V206" s="88"/>
      <c r="W206" s="157" t="n">
        <f aca="false">IF(B206=0,W205,IF(ISNONTEXT(B206)=TRUE(),INT(B206),INT(LEFT(B206,FIND(".",B206)-1))))</f>
        <v>3</v>
      </c>
      <c r="X206" s="157" t="str">
        <f aca="false">IF(X207=1,1,IF(B206&lt;&gt;0,1,IF(C206&lt;&gt;0,1,IF(D206&lt;&gt;0,1,IF(E206&lt;&gt;0,1,"")))))</f>
        <v/>
      </c>
      <c r="Y206" s="157" t="str">
        <f aca="false">IF(W206=0," ",IF(W206&lt;&gt;W205,W206," "))</f>
        <v> </v>
      </c>
      <c r="Z206" s="180"/>
      <c r="AA206" s="75" t="n">
        <f aca="false">IF(W206&lt;&gt;Y206,(IF(N206=0,G206*(INFORMAÇÕES!$Q$69/INFORMAÇÕES!$Q$72),IF(N206="R",G206,0))),0)</f>
        <v>0</v>
      </c>
      <c r="AB206" s="75" t="n">
        <f aca="false">IF(W206&lt;&gt;Y206,(IF(N206=0,G206*(INFORMAÇÕES!$Q$70/INFORMAÇÕES!$Q$72),IF(N206="C",G206,0))),0)</f>
        <v>0</v>
      </c>
      <c r="AC206" s="75" t="n">
        <f aca="false">IF(W206&lt;&gt;Y206,(IF(N206=0,G206*INFORMAÇÕES!$U$115,IF(N206="CF",G206,0))),0)</f>
        <v>0</v>
      </c>
      <c r="AD206" s="75" t="n">
        <f aca="false">IF(W206&lt;&gt;Y206,(IF(N206=0,G206*INFORMAÇÕES!$U$116,IF(N206="O",G206,0))),0)</f>
        <v>0</v>
      </c>
      <c r="AE206" s="75" t="n">
        <f aca="false">IF(E206&lt;&gt;0,G206,0)</f>
        <v>0</v>
      </c>
      <c r="AF206" s="75" t="n">
        <f aca="false">IF(W206&lt;&gt;Y206,(IF(N206=0,J206*(INFORMAÇÕES!$Q$89/INFORMAÇÕES!$Q$92),IF(N206="R",J206,0))),0)</f>
        <v>0</v>
      </c>
      <c r="AG206" s="75" t="n">
        <f aca="false">IF(W206&lt;&gt;Y206,(IF(N206=0,J206*(INFORMAÇÕES!$Q$90/INFORMAÇÕES!$Q$92),IF(N206="C",J206,0))),0)</f>
        <v>0</v>
      </c>
      <c r="AH206" s="75" t="n">
        <f aca="false">IF(W206&lt;&gt;Y206,(IF(N206="",J206*INFORMAÇÕES!$U$115,IF(N206="CF",J206,0))),0)</f>
        <v>0</v>
      </c>
      <c r="AI206" s="75" t="n">
        <f aca="false">IF(W206&lt;&gt;Y206,(IF(N206="",J206*INFORMAÇÕES!$U$116,IF(N206="O",J206,0))),0)</f>
        <v>0</v>
      </c>
      <c r="AJ206" s="75" t="n">
        <f aca="false">IF(H206&lt;&gt;0,J206,0)</f>
        <v>0</v>
      </c>
      <c r="AK206" s="75" t="n">
        <f aca="false">IF(K206&lt;&gt;0,L206,0)</f>
        <v>0</v>
      </c>
    </row>
    <row r="207" s="174" customFormat="true" ht="14.25" hidden="false" customHeight="false" outlineLevel="0" collapsed="false">
      <c r="A207" s="159" t="n">
        <v>195</v>
      </c>
      <c r="B207" s="160" t="n">
        <f aca="false">IF('ORÇ.GLOBAL P CAIXA'!$K206="EXEC.",0,'ORÇ.REPROG. P CAIXA'!B207)</f>
        <v>0</v>
      </c>
      <c r="C207" s="161" t="n">
        <f aca="false">IF('ORÇ.GLOBAL P CAIXA'!$K206="EXEC.",0,'ORÇ.REPROG. P CAIXA'!C207)</f>
        <v>0</v>
      </c>
      <c r="D207" s="162" t="n">
        <f aca="false">IF('ORÇ.GLOBAL P CAIXA'!$K206="EXEC.",0,'ORÇ.REPROG. P CAIXA'!D207)</f>
        <v>0</v>
      </c>
      <c r="E207" s="163" t="n">
        <f aca="false">IF('ORÇ.GLOBAL P CAIXA'!$K206="EXEC.",0,'ORÇ.REPROG. P CAIXA'!E207)</f>
        <v>0</v>
      </c>
      <c r="F207" s="163" t="n">
        <f aca="false">IF('ORÇ.GLOBAL P CAIXA'!K206="EXEC.",0,IF('ORÇ.GLOBAL EMPRESA'!G206&gt;0,'ORÇ.GLOBAL EMPRESA'!G206,'ORÇ.GLOBAL P CAIXA'!F206))</f>
        <v>0</v>
      </c>
      <c r="G207" s="163" t="n">
        <f aca="false">IF(E207&lt;&gt;0,ROUND(E207*F207,2),IF(AE207=0,(SUMIF($W$13:$W$1012,B207,$AE$13:$AE$1012)),AE207))</f>
        <v>0</v>
      </c>
      <c r="H207" s="661" t="n">
        <f aca="false">IF('ORÇ.GLOBAL P CAIXA'!K206="EXEC.",0,'ORÇ.REPROG. P CAIXA'!H207)</f>
        <v>0</v>
      </c>
      <c r="I207" s="661" t="n">
        <f aca="false">IF('ORÇ.GLOBAL P CAIXA'!K206="EXEC.",0,'ORÇ.REPROG. P CAIXA'!I207)</f>
        <v>0</v>
      </c>
      <c r="J207" s="163" t="n">
        <f aca="false">IF(H207&lt;&gt;0,ROUND(H207*I207,2),IF(AJ207=0,(SUMIF($W$13:$W$1012,B207,$AJ$13:$AJ$1012)),AJ207))</f>
        <v>0</v>
      </c>
      <c r="K207" s="163" t="n">
        <f aca="false">H207-E207</f>
        <v>0</v>
      </c>
      <c r="L207" s="163" t="n">
        <f aca="false">J207-G207</f>
        <v>0</v>
      </c>
      <c r="M207" s="662" t="str">
        <f aca="false">IF('ORÇ.GLOBAL P CAIXA'!K206="EXEC.","",IF('ORÇ.REPROG. P CAIXA'!M207&gt;0,'ORÇ.REPROG. P CAIXA'!M207,""))</f>
        <v/>
      </c>
      <c r="N207" s="663" t="str">
        <f aca="false">IF('ORÇ.GLOBAL P CAIXA'!K206="EXEC.","",IF('ORÇ.REPROG. P CAIXA'!N207&gt;0,'ORÇ.REPROG. P CAIXA'!N207,""))</f>
        <v/>
      </c>
      <c r="O207" s="166" t="str">
        <f aca="false">IF('ORÇ.GLOBAL P CAIXA'!$K206="EXEC.","",'ORÇ.REPROG. P CAIXA'!O207)</f>
        <v/>
      </c>
      <c r="P207" s="167"/>
      <c r="Q207" s="168" t="str">
        <f aca="false">IF(B207&gt;0,"ok","ocultar")</f>
        <v>ocultar</v>
      </c>
      <c r="R207" s="649"/>
      <c r="S207" s="649"/>
      <c r="T207" s="650"/>
      <c r="V207" s="88"/>
      <c r="W207" s="157" t="n">
        <f aca="false">IF(B207=0,W206,IF(ISNONTEXT(B207)=TRUE(),INT(B207),INT(LEFT(B207,FIND(".",B207)-1))))</f>
        <v>3</v>
      </c>
      <c r="X207" s="157" t="str">
        <f aca="false">IF(X208=1,1,IF(B207&lt;&gt;0,1,IF(C207&lt;&gt;0,1,IF(D207&lt;&gt;0,1,IF(E207&lt;&gt;0,1,"")))))</f>
        <v/>
      </c>
      <c r="Y207" s="157" t="str">
        <f aca="false">IF(W207=0," ",IF(W207&lt;&gt;W206,W207," "))</f>
        <v> </v>
      </c>
      <c r="Z207" s="180"/>
      <c r="AA207" s="75" t="n">
        <f aca="false">IF(W207&lt;&gt;Y207,(IF(N207=0,G207*(INFORMAÇÕES!$Q$69/INFORMAÇÕES!$Q$72),IF(N207="R",G207,0))),0)</f>
        <v>0</v>
      </c>
      <c r="AB207" s="75" t="n">
        <f aca="false">IF(W207&lt;&gt;Y207,(IF(N207=0,G207*(INFORMAÇÕES!$Q$70/INFORMAÇÕES!$Q$72),IF(N207="C",G207,0))),0)</f>
        <v>0</v>
      </c>
      <c r="AC207" s="75" t="n">
        <f aca="false">IF(W207&lt;&gt;Y207,(IF(N207=0,G207*INFORMAÇÕES!$U$115,IF(N207="CF",G207,0))),0)</f>
        <v>0</v>
      </c>
      <c r="AD207" s="75" t="n">
        <f aca="false">IF(W207&lt;&gt;Y207,(IF(N207=0,G207*INFORMAÇÕES!$U$116,IF(N207="O",G207,0))),0)</f>
        <v>0</v>
      </c>
      <c r="AE207" s="75" t="n">
        <f aca="false">IF(E207&lt;&gt;0,G207,0)</f>
        <v>0</v>
      </c>
      <c r="AF207" s="75" t="n">
        <f aca="false">IF(W207&lt;&gt;Y207,(IF(N207=0,J207*(INFORMAÇÕES!$Q$89/INFORMAÇÕES!$Q$92),IF(N207="R",J207,0))),0)</f>
        <v>0</v>
      </c>
      <c r="AG207" s="75" t="n">
        <f aca="false">IF(W207&lt;&gt;Y207,(IF(N207=0,J207*(INFORMAÇÕES!$Q$90/INFORMAÇÕES!$Q$92),IF(N207="C",J207,0))),0)</f>
        <v>0</v>
      </c>
      <c r="AH207" s="75" t="n">
        <f aca="false">IF(W207&lt;&gt;Y207,(IF(N207="",J207*INFORMAÇÕES!$U$115,IF(N207="CF",J207,0))),0)</f>
        <v>0</v>
      </c>
      <c r="AI207" s="75" t="n">
        <f aca="false">IF(W207&lt;&gt;Y207,(IF(N207="",J207*INFORMAÇÕES!$U$116,IF(N207="O",J207,0))),0)</f>
        <v>0</v>
      </c>
      <c r="AJ207" s="75" t="n">
        <f aca="false">IF(H207&lt;&gt;0,J207,0)</f>
        <v>0</v>
      </c>
      <c r="AK207" s="75" t="n">
        <f aca="false">IF(K207&lt;&gt;0,L207,0)</f>
        <v>0</v>
      </c>
    </row>
    <row r="208" s="174" customFormat="true" ht="14.25" hidden="false" customHeight="false" outlineLevel="0" collapsed="false">
      <c r="A208" s="159" t="n">
        <v>196</v>
      </c>
      <c r="B208" s="160" t="n">
        <f aca="false">IF('ORÇ.GLOBAL P CAIXA'!$K207="EXEC.",0,'ORÇ.REPROG. P CAIXA'!B208)</f>
        <v>0</v>
      </c>
      <c r="C208" s="161" t="n">
        <f aca="false">IF('ORÇ.GLOBAL P CAIXA'!$K207="EXEC.",0,'ORÇ.REPROG. P CAIXA'!C208)</f>
        <v>0</v>
      </c>
      <c r="D208" s="162" t="n">
        <f aca="false">IF('ORÇ.GLOBAL P CAIXA'!$K207="EXEC.",0,'ORÇ.REPROG. P CAIXA'!D208)</f>
        <v>0</v>
      </c>
      <c r="E208" s="163" t="n">
        <f aca="false">IF('ORÇ.GLOBAL P CAIXA'!$K207="EXEC.",0,'ORÇ.REPROG. P CAIXA'!E208)</f>
        <v>0</v>
      </c>
      <c r="F208" s="163" t="n">
        <f aca="false">IF('ORÇ.GLOBAL P CAIXA'!K207="EXEC.",0,IF('ORÇ.GLOBAL EMPRESA'!G207&gt;0,'ORÇ.GLOBAL EMPRESA'!G207,'ORÇ.GLOBAL P CAIXA'!F207))</f>
        <v>0</v>
      </c>
      <c r="G208" s="163" t="n">
        <f aca="false">IF(E208&lt;&gt;0,ROUND(E208*F208,2),IF(AE208=0,(SUMIF($W$13:$W$1012,B208,$AE$13:$AE$1012)),AE208))</f>
        <v>0</v>
      </c>
      <c r="H208" s="661" t="n">
        <f aca="false">IF('ORÇ.GLOBAL P CAIXA'!K207="EXEC.",0,'ORÇ.REPROG. P CAIXA'!H208)</f>
        <v>0</v>
      </c>
      <c r="I208" s="661" t="n">
        <f aca="false">IF('ORÇ.GLOBAL P CAIXA'!K207="EXEC.",0,'ORÇ.REPROG. P CAIXA'!I208)</f>
        <v>0</v>
      </c>
      <c r="J208" s="163" t="n">
        <f aca="false">IF(H208&lt;&gt;0,ROUND(H208*I208,2),IF(AJ208=0,(SUMIF($W$13:$W$1012,B208,$AJ$13:$AJ$1012)),AJ208))</f>
        <v>0</v>
      </c>
      <c r="K208" s="163" t="n">
        <f aca="false">H208-E208</f>
        <v>0</v>
      </c>
      <c r="L208" s="163" t="n">
        <f aca="false">J208-G208</f>
        <v>0</v>
      </c>
      <c r="M208" s="662" t="str">
        <f aca="false">IF('ORÇ.GLOBAL P CAIXA'!K207="EXEC.","",IF('ORÇ.REPROG. P CAIXA'!M208&gt;0,'ORÇ.REPROG. P CAIXA'!M208,""))</f>
        <v/>
      </c>
      <c r="N208" s="663" t="str">
        <f aca="false">IF('ORÇ.GLOBAL P CAIXA'!K207="EXEC.","",IF('ORÇ.REPROG. P CAIXA'!N208&gt;0,'ORÇ.REPROG. P CAIXA'!N208,""))</f>
        <v/>
      </c>
      <c r="O208" s="166" t="str">
        <f aca="false">IF('ORÇ.GLOBAL P CAIXA'!$K207="EXEC.","",'ORÇ.REPROG. P CAIXA'!O208)</f>
        <v/>
      </c>
      <c r="P208" s="167"/>
      <c r="Q208" s="168" t="str">
        <f aca="false">IF(B208&gt;0,"ok","ocultar")</f>
        <v>ocultar</v>
      </c>
      <c r="R208" s="649"/>
      <c r="S208" s="649"/>
      <c r="T208" s="650"/>
      <c r="V208" s="88"/>
      <c r="W208" s="157" t="n">
        <f aca="false">IF(B208=0,W207,IF(ISNONTEXT(B208)=TRUE(),INT(B208),INT(LEFT(B208,FIND(".",B208)-1))))</f>
        <v>3</v>
      </c>
      <c r="X208" s="157" t="str">
        <f aca="false">IF(X209=1,1,IF(B208&lt;&gt;0,1,IF(C208&lt;&gt;0,1,IF(D208&lt;&gt;0,1,IF(E208&lt;&gt;0,1,"")))))</f>
        <v/>
      </c>
      <c r="Y208" s="157" t="str">
        <f aca="false">IF(W208=0," ",IF(W208&lt;&gt;W207,W208," "))</f>
        <v> </v>
      </c>
      <c r="Z208" s="180"/>
      <c r="AA208" s="75" t="n">
        <f aca="false">IF(W208&lt;&gt;Y208,(IF(N208=0,G208*(INFORMAÇÕES!$Q$69/INFORMAÇÕES!$Q$72),IF(N208="R",G208,0))),0)</f>
        <v>0</v>
      </c>
      <c r="AB208" s="75" t="n">
        <f aca="false">IF(W208&lt;&gt;Y208,(IF(N208=0,G208*(INFORMAÇÕES!$Q$70/INFORMAÇÕES!$Q$72),IF(N208="C",G208,0))),0)</f>
        <v>0</v>
      </c>
      <c r="AC208" s="75" t="n">
        <f aca="false">IF(W208&lt;&gt;Y208,(IF(N208=0,G208*INFORMAÇÕES!$U$115,IF(N208="CF",G208,0))),0)</f>
        <v>0</v>
      </c>
      <c r="AD208" s="75" t="n">
        <f aca="false">IF(W208&lt;&gt;Y208,(IF(N208=0,G208*INFORMAÇÕES!$U$116,IF(N208="O",G208,0))),0)</f>
        <v>0</v>
      </c>
      <c r="AE208" s="75" t="n">
        <f aca="false">IF(E208&lt;&gt;0,G208,0)</f>
        <v>0</v>
      </c>
      <c r="AF208" s="75" t="n">
        <f aca="false">IF(W208&lt;&gt;Y208,(IF(N208=0,J208*(INFORMAÇÕES!$Q$89/INFORMAÇÕES!$Q$92),IF(N208="R",J208,0))),0)</f>
        <v>0</v>
      </c>
      <c r="AG208" s="75" t="n">
        <f aca="false">IF(W208&lt;&gt;Y208,(IF(N208=0,J208*(INFORMAÇÕES!$Q$90/INFORMAÇÕES!$Q$92),IF(N208="C",J208,0))),0)</f>
        <v>0</v>
      </c>
      <c r="AH208" s="75" t="n">
        <f aca="false">IF(W208&lt;&gt;Y208,(IF(N208="",J208*INFORMAÇÕES!$U$115,IF(N208="CF",J208,0))),0)</f>
        <v>0</v>
      </c>
      <c r="AI208" s="75" t="n">
        <f aca="false">IF(W208&lt;&gt;Y208,(IF(N208="",J208*INFORMAÇÕES!$U$116,IF(N208="O",J208,0))),0)</f>
        <v>0</v>
      </c>
      <c r="AJ208" s="75" t="n">
        <f aca="false">IF(H208&lt;&gt;0,J208,0)</f>
        <v>0</v>
      </c>
      <c r="AK208" s="75" t="n">
        <f aca="false">IF(K208&lt;&gt;0,L208,0)</f>
        <v>0</v>
      </c>
    </row>
    <row r="209" s="174" customFormat="true" ht="14.25" hidden="false" customHeight="false" outlineLevel="0" collapsed="false">
      <c r="A209" s="159" t="n">
        <v>197</v>
      </c>
      <c r="B209" s="160" t="n">
        <f aca="false">IF('ORÇ.GLOBAL P CAIXA'!$K208="EXEC.",0,'ORÇ.REPROG. P CAIXA'!B209)</f>
        <v>0</v>
      </c>
      <c r="C209" s="161" t="n">
        <f aca="false">IF('ORÇ.GLOBAL P CAIXA'!$K208="EXEC.",0,'ORÇ.REPROG. P CAIXA'!C209)</f>
        <v>0</v>
      </c>
      <c r="D209" s="162" t="n">
        <f aca="false">IF('ORÇ.GLOBAL P CAIXA'!$K208="EXEC.",0,'ORÇ.REPROG. P CAIXA'!D209)</f>
        <v>0</v>
      </c>
      <c r="E209" s="163" t="n">
        <f aca="false">IF('ORÇ.GLOBAL P CAIXA'!$K208="EXEC.",0,'ORÇ.REPROG. P CAIXA'!E209)</f>
        <v>0</v>
      </c>
      <c r="F209" s="163" t="n">
        <f aca="false">IF('ORÇ.GLOBAL P CAIXA'!K208="EXEC.",0,IF('ORÇ.GLOBAL EMPRESA'!G208&gt;0,'ORÇ.GLOBAL EMPRESA'!G208,'ORÇ.GLOBAL P CAIXA'!F208))</f>
        <v>0</v>
      </c>
      <c r="G209" s="163" t="n">
        <f aca="false">IF(E209&lt;&gt;0,ROUND(E209*F209,2),IF(AE209=0,(SUMIF($W$13:$W$1012,B209,$AE$13:$AE$1012)),AE209))</f>
        <v>0</v>
      </c>
      <c r="H209" s="661" t="n">
        <f aca="false">IF('ORÇ.GLOBAL P CAIXA'!K208="EXEC.",0,'ORÇ.REPROG. P CAIXA'!H209)</f>
        <v>0</v>
      </c>
      <c r="I209" s="661" t="n">
        <f aca="false">IF('ORÇ.GLOBAL P CAIXA'!K208="EXEC.",0,'ORÇ.REPROG. P CAIXA'!I209)</f>
        <v>0</v>
      </c>
      <c r="J209" s="163" t="n">
        <f aca="false">IF(H209&lt;&gt;0,ROUND(H209*I209,2),IF(AJ209=0,(SUMIF($W$13:$W$1012,B209,$AJ$13:$AJ$1012)),AJ209))</f>
        <v>0</v>
      </c>
      <c r="K209" s="163" t="n">
        <f aca="false">H209-E209</f>
        <v>0</v>
      </c>
      <c r="L209" s="163" t="n">
        <f aca="false">J209-G209</f>
        <v>0</v>
      </c>
      <c r="M209" s="662" t="str">
        <f aca="false">IF('ORÇ.GLOBAL P CAIXA'!K208="EXEC.","",IF('ORÇ.REPROG. P CAIXA'!M209&gt;0,'ORÇ.REPROG. P CAIXA'!M209,""))</f>
        <v/>
      </c>
      <c r="N209" s="663" t="str">
        <f aca="false">IF('ORÇ.GLOBAL P CAIXA'!K208="EXEC.","",IF('ORÇ.REPROG. P CAIXA'!N209&gt;0,'ORÇ.REPROG. P CAIXA'!N209,""))</f>
        <v/>
      </c>
      <c r="O209" s="166" t="str">
        <f aca="false">IF('ORÇ.GLOBAL P CAIXA'!$K208="EXEC.","",'ORÇ.REPROG. P CAIXA'!O209)</f>
        <v/>
      </c>
      <c r="P209" s="167"/>
      <c r="Q209" s="168" t="str">
        <f aca="false">IF(B209&gt;0,"ok","ocultar")</f>
        <v>ocultar</v>
      </c>
      <c r="R209" s="649"/>
      <c r="S209" s="649"/>
      <c r="T209" s="650"/>
      <c r="V209" s="88"/>
      <c r="W209" s="157" t="n">
        <f aca="false">IF(B209=0,W208,IF(ISNONTEXT(B209)=TRUE(),INT(B209),INT(LEFT(B209,FIND(".",B209)-1))))</f>
        <v>3</v>
      </c>
      <c r="X209" s="157" t="str">
        <f aca="false">IF(X210=1,1,IF(B209&lt;&gt;0,1,IF(C209&lt;&gt;0,1,IF(D209&lt;&gt;0,1,IF(E209&lt;&gt;0,1,"")))))</f>
        <v/>
      </c>
      <c r="Y209" s="157" t="str">
        <f aca="false">IF(W209=0," ",IF(W209&lt;&gt;W208,W209," "))</f>
        <v> </v>
      </c>
      <c r="Z209" s="180"/>
      <c r="AA209" s="75" t="n">
        <f aca="false">IF(W209&lt;&gt;Y209,(IF(N209=0,G209*(INFORMAÇÕES!$Q$69/INFORMAÇÕES!$Q$72),IF(N209="R",G209,0))),0)</f>
        <v>0</v>
      </c>
      <c r="AB209" s="75" t="n">
        <f aca="false">IF(W209&lt;&gt;Y209,(IF(N209=0,G209*(INFORMAÇÕES!$Q$70/INFORMAÇÕES!$Q$72),IF(N209="C",G209,0))),0)</f>
        <v>0</v>
      </c>
      <c r="AC209" s="75" t="n">
        <f aca="false">IF(W209&lt;&gt;Y209,(IF(N209=0,G209*INFORMAÇÕES!$U$115,IF(N209="CF",G209,0))),0)</f>
        <v>0</v>
      </c>
      <c r="AD209" s="75" t="n">
        <f aca="false">IF(W209&lt;&gt;Y209,(IF(N209=0,G209*INFORMAÇÕES!$U$116,IF(N209="O",G209,0))),0)</f>
        <v>0</v>
      </c>
      <c r="AE209" s="75" t="n">
        <f aca="false">IF(E209&lt;&gt;0,G209,0)</f>
        <v>0</v>
      </c>
      <c r="AF209" s="75" t="n">
        <f aca="false">IF(W209&lt;&gt;Y209,(IF(N209=0,J209*(INFORMAÇÕES!$Q$89/INFORMAÇÕES!$Q$92),IF(N209="R",J209,0))),0)</f>
        <v>0</v>
      </c>
      <c r="AG209" s="75" t="n">
        <f aca="false">IF(W209&lt;&gt;Y209,(IF(N209=0,J209*(INFORMAÇÕES!$Q$90/INFORMAÇÕES!$Q$92),IF(N209="C",J209,0))),0)</f>
        <v>0</v>
      </c>
      <c r="AH209" s="75" t="n">
        <f aca="false">IF(W209&lt;&gt;Y209,(IF(N209="",J209*INFORMAÇÕES!$U$115,IF(N209="CF",J209,0))),0)</f>
        <v>0</v>
      </c>
      <c r="AI209" s="75" t="n">
        <f aca="false">IF(W209&lt;&gt;Y209,(IF(N209="",J209*INFORMAÇÕES!$U$116,IF(N209="O",J209,0))),0)</f>
        <v>0</v>
      </c>
      <c r="AJ209" s="75" t="n">
        <f aca="false">IF(H209&lt;&gt;0,J209,0)</f>
        <v>0</v>
      </c>
      <c r="AK209" s="75" t="n">
        <f aca="false">IF(K209&lt;&gt;0,L209,0)</f>
        <v>0</v>
      </c>
    </row>
    <row r="210" s="174" customFormat="true" ht="14.25" hidden="false" customHeight="false" outlineLevel="0" collapsed="false">
      <c r="A210" s="159" t="n">
        <v>198</v>
      </c>
      <c r="B210" s="160" t="n">
        <f aca="false">IF('ORÇ.GLOBAL P CAIXA'!$K209="EXEC.",0,'ORÇ.REPROG. P CAIXA'!B210)</f>
        <v>0</v>
      </c>
      <c r="C210" s="161" t="n">
        <f aca="false">IF('ORÇ.GLOBAL P CAIXA'!$K209="EXEC.",0,'ORÇ.REPROG. P CAIXA'!C210)</f>
        <v>0</v>
      </c>
      <c r="D210" s="162" t="n">
        <f aca="false">IF('ORÇ.GLOBAL P CAIXA'!$K209="EXEC.",0,'ORÇ.REPROG. P CAIXA'!D210)</f>
        <v>0</v>
      </c>
      <c r="E210" s="163" t="n">
        <f aca="false">IF('ORÇ.GLOBAL P CAIXA'!$K209="EXEC.",0,'ORÇ.REPROG. P CAIXA'!E210)</f>
        <v>0</v>
      </c>
      <c r="F210" s="163" t="n">
        <f aca="false">IF('ORÇ.GLOBAL P CAIXA'!K209="EXEC.",0,IF('ORÇ.GLOBAL EMPRESA'!G209&gt;0,'ORÇ.GLOBAL EMPRESA'!G209,'ORÇ.GLOBAL P CAIXA'!F209))</f>
        <v>0</v>
      </c>
      <c r="G210" s="163" t="n">
        <f aca="false">IF(E210&lt;&gt;0,ROUND(E210*F210,2),IF(AE210=0,(SUMIF($W$13:$W$1012,B210,$AE$13:$AE$1012)),AE210))</f>
        <v>0</v>
      </c>
      <c r="H210" s="661" t="n">
        <f aca="false">IF('ORÇ.GLOBAL P CAIXA'!K209="EXEC.",0,'ORÇ.REPROG. P CAIXA'!H210)</f>
        <v>0</v>
      </c>
      <c r="I210" s="661" t="n">
        <f aca="false">IF('ORÇ.GLOBAL P CAIXA'!K209="EXEC.",0,'ORÇ.REPROG. P CAIXA'!I210)</f>
        <v>0</v>
      </c>
      <c r="J210" s="163" t="n">
        <f aca="false">IF(H210&lt;&gt;0,ROUND(H210*I210,2),IF(AJ210=0,(SUMIF($W$13:$W$1012,B210,$AJ$13:$AJ$1012)),AJ210))</f>
        <v>0</v>
      </c>
      <c r="K210" s="163" t="n">
        <f aca="false">H210-E210</f>
        <v>0</v>
      </c>
      <c r="L210" s="163" t="n">
        <f aca="false">J210-G210</f>
        <v>0</v>
      </c>
      <c r="M210" s="662" t="str">
        <f aca="false">IF('ORÇ.GLOBAL P CAIXA'!K209="EXEC.","",IF('ORÇ.REPROG. P CAIXA'!M210&gt;0,'ORÇ.REPROG. P CAIXA'!M210,""))</f>
        <v/>
      </c>
      <c r="N210" s="663" t="str">
        <f aca="false">IF('ORÇ.GLOBAL P CAIXA'!K209="EXEC.","",IF('ORÇ.REPROG. P CAIXA'!N210&gt;0,'ORÇ.REPROG. P CAIXA'!N210,""))</f>
        <v/>
      </c>
      <c r="O210" s="166" t="str">
        <f aca="false">IF('ORÇ.GLOBAL P CAIXA'!$K209="EXEC.","",'ORÇ.REPROG. P CAIXA'!O210)</f>
        <v/>
      </c>
      <c r="P210" s="167"/>
      <c r="Q210" s="168" t="str">
        <f aca="false">IF(B210&gt;0,"ok","ocultar")</f>
        <v>ocultar</v>
      </c>
      <c r="R210" s="649"/>
      <c r="S210" s="649"/>
      <c r="T210" s="650"/>
      <c r="V210" s="88"/>
      <c r="W210" s="157" t="n">
        <f aca="false">IF(B210=0,W209,IF(ISNONTEXT(B210)=TRUE(),INT(B210),INT(LEFT(B210,FIND(".",B210)-1))))</f>
        <v>3</v>
      </c>
      <c r="X210" s="157" t="str">
        <f aca="false">IF(X211=1,1,IF(B210&lt;&gt;0,1,IF(C210&lt;&gt;0,1,IF(D210&lt;&gt;0,1,IF(E210&lt;&gt;0,1,"")))))</f>
        <v/>
      </c>
      <c r="Y210" s="157" t="str">
        <f aca="false">IF(W210=0," ",IF(W210&lt;&gt;W209,W210," "))</f>
        <v> </v>
      </c>
      <c r="Z210" s="180"/>
      <c r="AA210" s="75" t="n">
        <f aca="false">IF(W210&lt;&gt;Y210,(IF(N210=0,G210*(INFORMAÇÕES!$Q$69/INFORMAÇÕES!$Q$72),IF(N210="R",G210,0))),0)</f>
        <v>0</v>
      </c>
      <c r="AB210" s="75" t="n">
        <f aca="false">IF(W210&lt;&gt;Y210,(IF(N210=0,G210*(INFORMAÇÕES!$Q$70/INFORMAÇÕES!$Q$72),IF(N210="C",G210,0))),0)</f>
        <v>0</v>
      </c>
      <c r="AC210" s="75" t="n">
        <f aca="false">IF(W210&lt;&gt;Y210,(IF(N210=0,G210*INFORMAÇÕES!$U$115,IF(N210="CF",G210,0))),0)</f>
        <v>0</v>
      </c>
      <c r="AD210" s="75" t="n">
        <f aca="false">IF(W210&lt;&gt;Y210,(IF(N210=0,G210*INFORMAÇÕES!$U$116,IF(N210="O",G210,0))),0)</f>
        <v>0</v>
      </c>
      <c r="AE210" s="75" t="n">
        <f aca="false">IF(E210&lt;&gt;0,G210,0)</f>
        <v>0</v>
      </c>
      <c r="AF210" s="75" t="n">
        <f aca="false">IF(W210&lt;&gt;Y210,(IF(N210=0,J210*(INFORMAÇÕES!$Q$89/INFORMAÇÕES!$Q$92),IF(N210="R",J210,0))),0)</f>
        <v>0</v>
      </c>
      <c r="AG210" s="75" t="n">
        <f aca="false">IF(W210&lt;&gt;Y210,(IF(N210=0,J210*(INFORMAÇÕES!$Q$90/INFORMAÇÕES!$Q$92),IF(N210="C",J210,0))),0)</f>
        <v>0</v>
      </c>
      <c r="AH210" s="75" t="n">
        <f aca="false">IF(W210&lt;&gt;Y210,(IF(N210="",J210*INFORMAÇÕES!$U$115,IF(N210="CF",J210,0))),0)</f>
        <v>0</v>
      </c>
      <c r="AI210" s="75" t="n">
        <f aca="false">IF(W210&lt;&gt;Y210,(IF(N210="",J210*INFORMAÇÕES!$U$116,IF(N210="O",J210,0))),0)</f>
        <v>0</v>
      </c>
      <c r="AJ210" s="75" t="n">
        <f aca="false">IF(H210&lt;&gt;0,J210,0)</f>
        <v>0</v>
      </c>
      <c r="AK210" s="75" t="n">
        <f aca="false">IF(K210&lt;&gt;0,L210,0)</f>
        <v>0</v>
      </c>
    </row>
    <row r="211" s="174" customFormat="true" ht="14.25" hidden="false" customHeight="false" outlineLevel="0" collapsed="false">
      <c r="A211" s="159" t="n">
        <v>199</v>
      </c>
      <c r="B211" s="160" t="n">
        <f aca="false">IF('ORÇ.GLOBAL P CAIXA'!$K210="EXEC.",0,'ORÇ.REPROG. P CAIXA'!B211)</f>
        <v>0</v>
      </c>
      <c r="C211" s="161" t="n">
        <f aca="false">IF('ORÇ.GLOBAL P CAIXA'!$K210="EXEC.",0,'ORÇ.REPROG. P CAIXA'!C211)</f>
        <v>0</v>
      </c>
      <c r="D211" s="162" t="n">
        <f aca="false">IF('ORÇ.GLOBAL P CAIXA'!$K210="EXEC.",0,'ORÇ.REPROG. P CAIXA'!D211)</f>
        <v>0</v>
      </c>
      <c r="E211" s="163" t="n">
        <f aca="false">IF('ORÇ.GLOBAL P CAIXA'!$K210="EXEC.",0,'ORÇ.REPROG. P CAIXA'!E211)</f>
        <v>0</v>
      </c>
      <c r="F211" s="163" t="n">
        <f aca="false">IF('ORÇ.GLOBAL P CAIXA'!K210="EXEC.",0,IF('ORÇ.GLOBAL EMPRESA'!G210&gt;0,'ORÇ.GLOBAL EMPRESA'!G210,'ORÇ.GLOBAL P CAIXA'!F210))</f>
        <v>0</v>
      </c>
      <c r="G211" s="163" t="n">
        <f aca="false">IF(E211&lt;&gt;0,ROUND(E211*F211,2),IF(AE211=0,(SUMIF($W$13:$W$1012,B211,$AE$13:$AE$1012)),AE211))</f>
        <v>0</v>
      </c>
      <c r="H211" s="661" t="n">
        <f aca="false">IF('ORÇ.GLOBAL P CAIXA'!K210="EXEC.",0,'ORÇ.REPROG. P CAIXA'!H211)</f>
        <v>0</v>
      </c>
      <c r="I211" s="661" t="n">
        <f aca="false">IF('ORÇ.GLOBAL P CAIXA'!K210="EXEC.",0,'ORÇ.REPROG. P CAIXA'!I211)</f>
        <v>0</v>
      </c>
      <c r="J211" s="163" t="n">
        <f aca="false">IF(H211&lt;&gt;0,ROUND(H211*I211,2),IF(AJ211=0,(SUMIF($W$13:$W$1012,B211,$AJ$13:$AJ$1012)),AJ211))</f>
        <v>0</v>
      </c>
      <c r="K211" s="163" t="n">
        <f aca="false">H211-E211</f>
        <v>0</v>
      </c>
      <c r="L211" s="163" t="n">
        <f aca="false">J211-G211</f>
        <v>0</v>
      </c>
      <c r="M211" s="662" t="str">
        <f aca="false">IF('ORÇ.GLOBAL P CAIXA'!K210="EXEC.","",IF('ORÇ.REPROG. P CAIXA'!M211&gt;0,'ORÇ.REPROG. P CAIXA'!M211,""))</f>
        <v/>
      </c>
      <c r="N211" s="663" t="str">
        <f aca="false">IF('ORÇ.GLOBAL P CAIXA'!K210="EXEC.","",IF('ORÇ.REPROG. P CAIXA'!N211&gt;0,'ORÇ.REPROG. P CAIXA'!N211,""))</f>
        <v/>
      </c>
      <c r="O211" s="166" t="str">
        <f aca="false">IF('ORÇ.GLOBAL P CAIXA'!$K210="EXEC.","",'ORÇ.REPROG. P CAIXA'!O211)</f>
        <v/>
      </c>
      <c r="P211" s="167"/>
      <c r="Q211" s="168" t="str">
        <f aca="false">IF(B211&gt;0,"ok","ocultar")</f>
        <v>ocultar</v>
      </c>
      <c r="R211" s="649"/>
      <c r="S211" s="649"/>
      <c r="T211" s="650"/>
      <c r="V211" s="88"/>
      <c r="W211" s="157" t="n">
        <f aca="false">IF(B211=0,W210,IF(ISNONTEXT(B211)=TRUE(),INT(B211),INT(LEFT(B211,FIND(".",B211)-1))))</f>
        <v>3</v>
      </c>
      <c r="X211" s="157" t="str">
        <f aca="false">IF(X212=1,1,IF(B211&lt;&gt;0,1,IF(C211&lt;&gt;0,1,IF(D211&lt;&gt;0,1,IF(E211&lt;&gt;0,1,"")))))</f>
        <v/>
      </c>
      <c r="Y211" s="157" t="str">
        <f aca="false">IF(W211=0," ",IF(W211&lt;&gt;W210,W211," "))</f>
        <v> </v>
      </c>
      <c r="Z211" s="180"/>
      <c r="AA211" s="75" t="n">
        <f aca="false">IF(W211&lt;&gt;Y211,(IF(N211=0,G211*(INFORMAÇÕES!$Q$69/INFORMAÇÕES!$Q$72),IF(N211="R",G211,0))),0)</f>
        <v>0</v>
      </c>
      <c r="AB211" s="75" t="n">
        <f aca="false">IF(W211&lt;&gt;Y211,(IF(N211=0,G211*(INFORMAÇÕES!$Q$70/INFORMAÇÕES!$Q$72),IF(N211="C",G211,0))),0)</f>
        <v>0</v>
      </c>
      <c r="AC211" s="75" t="n">
        <f aca="false">IF(W211&lt;&gt;Y211,(IF(N211=0,G211*INFORMAÇÕES!$U$115,IF(N211="CF",G211,0))),0)</f>
        <v>0</v>
      </c>
      <c r="AD211" s="75" t="n">
        <f aca="false">IF(W211&lt;&gt;Y211,(IF(N211=0,G211*INFORMAÇÕES!$U$116,IF(N211="O",G211,0))),0)</f>
        <v>0</v>
      </c>
      <c r="AE211" s="75" t="n">
        <f aca="false">IF(E211&lt;&gt;0,G211,0)</f>
        <v>0</v>
      </c>
      <c r="AF211" s="75" t="n">
        <f aca="false">IF(W211&lt;&gt;Y211,(IF(N211=0,J211*(INFORMAÇÕES!$Q$89/INFORMAÇÕES!$Q$92),IF(N211="R",J211,0))),0)</f>
        <v>0</v>
      </c>
      <c r="AG211" s="75" t="n">
        <f aca="false">IF(W211&lt;&gt;Y211,(IF(N211=0,J211*(INFORMAÇÕES!$Q$90/INFORMAÇÕES!$Q$92),IF(N211="C",J211,0))),0)</f>
        <v>0</v>
      </c>
      <c r="AH211" s="75" t="n">
        <f aca="false">IF(W211&lt;&gt;Y211,(IF(N211="",J211*INFORMAÇÕES!$U$115,IF(N211="CF",J211,0))),0)</f>
        <v>0</v>
      </c>
      <c r="AI211" s="75" t="n">
        <f aca="false">IF(W211&lt;&gt;Y211,(IF(N211="",J211*INFORMAÇÕES!$U$116,IF(N211="O",J211,0))),0)</f>
        <v>0</v>
      </c>
      <c r="AJ211" s="75" t="n">
        <f aca="false">IF(H211&lt;&gt;0,J211,0)</f>
        <v>0</v>
      </c>
      <c r="AK211" s="75" t="n">
        <f aca="false">IF(K211&lt;&gt;0,L211,0)</f>
        <v>0</v>
      </c>
    </row>
    <row r="212" s="174" customFormat="true" ht="14.25" hidden="false" customHeight="false" outlineLevel="0" collapsed="false">
      <c r="A212" s="159" t="n">
        <v>200</v>
      </c>
      <c r="B212" s="160" t="n">
        <f aca="false">IF('ORÇ.GLOBAL P CAIXA'!$K211="EXEC.",0,'ORÇ.REPROG. P CAIXA'!B212)</f>
        <v>0</v>
      </c>
      <c r="C212" s="161" t="n">
        <f aca="false">IF('ORÇ.GLOBAL P CAIXA'!$K211="EXEC.",0,'ORÇ.REPROG. P CAIXA'!C212)</f>
        <v>0</v>
      </c>
      <c r="D212" s="162" t="n">
        <f aca="false">IF('ORÇ.GLOBAL P CAIXA'!$K211="EXEC.",0,'ORÇ.REPROG. P CAIXA'!D212)</f>
        <v>0</v>
      </c>
      <c r="E212" s="163" t="n">
        <f aca="false">IF('ORÇ.GLOBAL P CAIXA'!$K211="EXEC.",0,'ORÇ.REPROG. P CAIXA'!E212)</f>
        <v>0</v>
      </c>
      <c r="F212" s="163" t="n">
        <f aca="false">IF('ORÇ.GLOBAL P CAIXA'!K211="EXEC.",0,IF('ORÇ.GLOBAL EMPRESA'!G211&gt;0,'ORÇ.GLOBAL EMPRESA'!G211,'ORÇ.GLOBAL P CAIXA'!F211))</f>
        <v>0</v>
      </c>
      <c r="G212" s="163" t="n">
        <f aca="false">IF(E212&lt;&gt;0,ROUND(E212*F212,2),IF(AE212=0,(SUMIF($W$13:$W$1012,B212,$AE$13:$AE$1012)),AE212))</f>
        <v>0</v>
      </c>
      <c r="H212" s="661" t="n">
        <f aca="false">IF('ORÇ.GLOBAL P CAIXA'!K211="EXEC.",0,'ORÇ.REPROG. P CAIXA'!H212)</f>
        <v>0</v>
      </c>
      <c r="I212" s="661" t="n">
        <f aca="false">IF('ORÇ.GLOBAL P CAIXA'!K211="EXEC.",0,'ORÇ.REPROG. P CAIXA'!I212)</f>
        <v>0</v>
      </c>
      <c r="J212" s="163" t="n">
        <f aca="false">IF(H212&lt;&gt;0,ROUND(H212*I212,2),IF(AJ212=0,(SUMIF($W$13:$W$1012,B212,$AJ$13:$AJ$1012)),AJ212))</f>
        <v>0</v>
      </c>
      <c r="K212" s="163" t="n">
        <f aca="false">H212-E212</f>
        <v>0</v>
      </c>
      <c r="L212" s="163" t="n">
        <f aca="false">J212-G212</f>
        <v>0</v>
      </c>
      <c r="M212" s="662" t="str">
        <f aca="false">IF('ORÇ.GLOBAL P CAIXA'!K211="EXEC.","",IF('ORÇ.REPROG. P CAIXA'!M212&gt;0,'ORÇ.REPROG. P CAIXA'!M212,""))</f>
        <v/>
      </c>
      <c r="N212" s="663" t="str">
        <f aca="false">IF('ORÇ.GLOBAL P CAIXA'!K211="EXEC.","",IF('ORÇ.REPROG. P CAIXA'!N212&gt;0,'ORÇ.REPROG. P CAIXA'!N212,""))</f>
        <v/>
      </c>
      <c r="O212" s="166" t="str">
        <f aca="false">IF('ORÇ.GLOBAL P CAIXA'!$K211="EXEC.","",'ORÇ.REPROG. P CAIXA'!O212)</f>
        <v/>
      </c>
      <c r="P212" s="167"/>
      <c r="Q212" s="168" t="str">
        <f aca="false">IF(B212&gt;0,"ok","ocultar")</f>
        <v>ocultar</v>
      </c>
      <c r="R212" s="649"/>
      <c r="S212" s="649"/>
      <c r="T212" s="650"/>
      <c r="V212" s="88"/>
      <c r="W212" s="157" t="n">
        <f aca="false">IF(B212=0,W211,IF(ISNONTEXT(B212)=TRUE(),INT(B212),INT(LEFT(B212,FIND(".",B212)-1))))</f>
        <v>3</v>
      </c>
      <c r="X212" s="157" t="str">
        <f aca="false">IF(X213=1,1,IF(B212&lt;&gt;0,1,IF(C212&lt;&gt;0,1,IF(D212&lt;&gt;0,1,IF(E212&lt;&gt;0,1,"")))))</f>
        <v/>
      </c>
      <c r="Y212" s="157" t="str">
        <f aca="false">IF(W212=0," ",IF(W212&lt;&gt;W211,W212," "))</f>
        <v> </v>
      </c>
      <c r="Z212" s="180"/>
      <c r="AA212" s="75" t="n">
        <f aca="false">IF(W212&lt;&gt;Y212,(IF(N212=0,G212*(INFORMAÇÕES!$Q$69/INFORMAÇÕES!$Q$72),IF(N212="R",G212,0))),0)</f>
        <v>0</v>
      </c>
      <c r="AB212" s="75" t="n">
        <f aca="false">IF(W212&lt;&gt;Y212,(IF(N212=0,G212*(INFORMAÇÕES!$Q$70/INFORMAÇÕES!$Q$72),IF(N212="C",G212,0))),0)</f>
        <v>0</v>
      </c>
      <c r="AC212" s="75" t="n">
        <f aca="false">IF(W212&lt;&gt;Y212,(IF(N212=0,G212*INFORMAÇÕES!$U$115,IF(N212="CF",G212,0))),0)</f>
        <v>0</v>
      </c>
      <c r="AD212" s="75" t="n">
        <f aca="false">IF(W212&lt;&gt;Y212,(IF(N212=0,G212*INFORMAÇÕES!$U$116,IF(N212="O",G212,0))),0)</f>
        <v>0</v>
      </c>
      <c r="AE212" s="75" t="n">
        <f aca="false">IF(E212&lt;&gt;0,G212,0)</f>
        <v>0</v>
      </c>
      <c r="AF212" s="75" t="n">
        <f aca="false">IF(W212&lt;&gt;Y212,(IF(N212=0,J212*(INFORMAÇÕES!$Q$89/INFORMAÇÕES!$Q$92),IF(N212="R",J212,0))),0)</f>
        <v>0</v>
      </c>
      <c r="AG212" s="75" t="n">
        <f aca="false">IF(W212&lt;&gt;Y212,(IF(N212=0,J212*(INFORMAÇÕES!$Q$90/INFORMAÇÕES!$Q$92),IF(N212="C",J212,0))),0)</f>
        <v>0</v>
      </c>
      <c r="AH212" s="75" t="n">
        <f aca="false">IF(W212&lt;&gt;Y212,(IF(N212="",J212*INFORMAÇÕES!$U$115,IF(N212="CF",J212,0))),0)</f>
        <v>0</v>
      </c>
      <c r="AI212" s="75" t="n">
        <f aca="false">IF(W212&lt;&gt;Y212,(IF(N212="",J212*INFORMAÇÕES!$U$116,IF(N212="O",J212,0))),0)</f>
        <v>0</v>
      </c>
      <c r="AJ212" s="75" t="n">
        <f aca="false">IF(H212&lt;&gt;0,J212,0)</f>
        <v>0</v>
      </c>
      <c r="AK212" s="75" t="n">
        <f aca="false">IF(K212&lt;&gt;0,L212,0)</f>
        <v>0</v>
      </c>
    </row>
    <row r="213" s="174" customFormat="true" ht="14.25" hidden="false" customHeight="false" outlineLevel="0" collapsed="false">
      <c r="A213" s="159" t="n">
        <v>201</v>
      </c>
      <c r="B213" s="160" t="n">
        <f aca="false">IF('ORÇ.GLOBAL P CAIXA'!$K212="EXEC.",0,'ORÇ.REPROG. P CAIXA'!B213)</f>
        <v>0</v>
      </c>
      <c r="C213" s="161" t="n">
        <f aca="false">IF('ORÇ.GLOBAL P CAIXA'!$K212="EXEC.",0,'ORÇ.REPROG. P CAIXA'!C213)</f>
        <v>0</v>
      </c>
      <c r="D213" s="162" t="n">
        <f aca="false">IF('ORÇ.GLOBAL P CAIXA'!$K212="EXEC.",0,'ORÇ.REPROG. P CAIXA'!D213)</f>
        <v>0</v>
      </c>
      <c r="E213" s="163" t="n">
        <f aca="false">IF('ORÇ.GLOBAL P CAIXA'!$K212="EXEC.",0,'ORÇ.REPROG. P CAIXA'!E213)</f>
        <v>0</v>
      </c>
      <c r="F213" s="163" t="n">
        <f aca="false">IF('ORÇ.GLOBAL P CAIXA'!K212="EXEC.",0,IF('ORÇ.GLOBAL EMPRESA'!G212&gt;0,'ORÇ.GLOBAL EMPRESA'!G212,'ORÇ.GLOBAL P CAIXA'!F212))</f>
        <v>0</v>
      </c>
      <c r="G213" s="163" t="n">
        <f aca="false">IF(E213&lt;&gt;0,ROUND(E213*F213,2),IF(AE213=0,(SUMIF($W$13:$W$1012,B213,$AE$13:$AE$1012)),AE213))</f>
        <v>0</v>
      </c>
      <c r="H213" s="661" t="n">
        <f aca="false">IF('ORÇ.GLOBAL P CAIXA'!K212="EXEC.",0,'ORÇ.REPROG. P CAIXA'!H213)</f>
        <v>0</v>
      </c>
      <c r="I213" s="661" t="n">
        <f aca="false">IF('ORÇ.GLOBAL P CAIXA'!K212="EXEC.",0,'ORÇ.REPROG. P CAIXA'!I213)</f>
        <v>0</v>
      </c>
      <c r="J213" s="163" t="n">
        <f aca="false">IF(H213&lt;&gt;0,ROUND(H213*I213,2),IF(AJ213=0,(SUMIF($W$13:$W$1012,B213,$AJ$13:$AJ$1012)),AJ213))</f>
        <v>0</v>
      </c>
      <c r="K213" s="163" t="n">
        <f aca="false">H213-E213</f>
        <v>0</v>
      </c>
      <c r="L213" s="163" t="n">
        <f aca="false">J213-G213</f>
        <v>0</v>
      </c>
      <c r="M213" s="662" t="str">
        <f aca="false">IF('ORÇ.GLOBAL P CAIXA'!K212="EXEC.","",IF('ORÇ.REPROG. P CAIXA'!M213&gt;0,'ORÇ.REPROG. P CAIXA'!M213,""))</f>
        <v/>
      </c>
      <c r="N213" s="663" t="str">
        <f aca="false">IF('ORÇ.GLOBAL P CAIXA'!K212="EXEC.","",IF('ORÇ.REPROG. P CAIXA'!N213&gt;0,'ORÇ.REPROG. P CAIXA'!N213,""))</f>
        <v/>
      </c>
      <c r="O213" s="166" t="str">
        <f aca="false">IF('ORÇ.GLOBAL P CAIXA'!$K212="EXEC.","",'ORÇ.REPROG. P CAIXA'!O213)</f>
        <v/>
      </c>
      <c r="P213" s="167"/>
      <c r="Q213" s="168" t="str">
        <f aca="false">IF(B213&gt;0,"ok","ocultar")</f>
        <v>ocultar</v>
      </c>
      <c r="R213" s="649"/>
      <c r="S213" s="649"/>
      <c r="T213" s="650"/>
      <c r="V213" s="88"/>
      <c r="W213" s="157" t="n">
        <f aca="false">IF(B213=0,W212,IF(ISNONTEXT(B213)=TRUE(),INT(B213),INT(LEFT(B213,FIND(".",B213)-1))))</f>
        <v>3</v>
      </c>
      <c r="X213" s="157" t="str">
        <f aca="false">IF(X214=1,1,IF(B213&lt;&gt;0,1,IF(C213&lt;&gt;0,1,IF(D213&lt;&gt;0,1,IF(E213&lt;&gt;0,1,"")))))</f>
        <v/>
      </c>
      <c r="Y213" s="157" t="str">
        <f aca="false">IF(W213=0," ",IF(W213&lt;&gt;W212,W213," "))</f>
        <v> </v>
      </c>
      <c r="Z213" s="180"/>
      <c r="AA213" s="75" t="n">
        <f aca="false">IF(W213&lt;&gt;Y213,(IF(N213=0,G213*(INFORMAÇÕES!$Q$69/INFORMAÇÕES!$Q$72),IF(N213="R",G213,0))),0)</f>
        <v>0</v>
      </c>
      <c r="AB213" s="75" t="n">
        <f aca="false">IF(W213&lt;&gt;Y213,(IF(N213=0,G213*(INFORMAÇÕES!$Q$70/INFORMAÇÕES!$Q$72),IF(N213="C",G213,0))),0)</f>
        <v>0</v>
      </c>
      <c r="AC213" s="75" t="n">
        <f aca="false">IF(W213&lt;&gt;Y213,(IF(N213=0,G213*INFORMAÇÕES!$U$115,IF(N213="CF",G213,0))),0)</f>
        <v>0</v>
      </c>
      <c r="AD213" s="75" t="n">
        <f aca="false">IF(W213&lt;&gt;Y213,(IF(N213=0,G213*INFORMAÇÕES!$U$116,IF(N213="O",G213,0))),0)</f>
        <v>0</v>
      </c>
      <c r="AE213" s="75" t="n">
        <f aca="false">IF(E213&lt;&gt;0,G213,0)</f>
        <v>0</v>
      </c>
      <c r="AF213" s="75" t="n">
        <f aca="false">IF(W213&lt;&gt;Y213,(IF(N213=0,J213*(INFORMAÇÕES!$Q$89/INFORMAÇÕES!$Q$92),IF(N213="R",J213,0))),0)</f>
        <v>0</v>
      </c>
      <c r="AG213" s="75" t="n">
        <f aca="false">IF(W213&lt;&gt;Y213,(IF(N213=0,J213*(INFORMAÇÕES!$Q$90/INFORMAÇÕES!$Q$92),IF(N213="C",J213,0))),0)</f>
        <v>0</v>
      </c>
      <c r="AH213" s="75" t="n">
        <f aca="false">IF(W213&lt;&gt;Y213,(IF(N213="",J213*INFORMAÇÕES!$U$115,IF(N213="CF",J213,0))),0)</f>
        <v>0</v>
      </c>
      <c r="AI213" s="75" t="n">
        <f aca="false">IF(W213&lt;&gt;Y213,(IF(N213="",J213*INFORMAÇÕES!$U$116,IF(N213="O",J213,0))),0)</f>
        <v>0</v>
      </c>
      <c r="AJ213" s="75" t="n">
        <f aca="false">IF(H213&lt;&gt;0,J213,0)</f>
        <v>0</v>
      </c>
      <c r="AK213" s="75" t="n">
        <f aca="false">IF(K213&lt;&gt;0,L213,0)</f>
        <v>0</v>
      </c>
    </row>
    <row r="214" s="174" customFormat="true" ht="14.25" hidden="false" customHeight="false" outlineLevel="0" collapsed="false">
      <c r="A214" s="159" t="n">
        <v>202</v>
      </c>
      <c r="B214" s="160" t="n">
        <f aca="false">IF('ORÇ.GLOBAL P CAIXA'!$K213="EXEC.",0,'ORÇ.REPROG. P CAIXA'!B214)</f>
        <v>0</v>
      </c>
      <c r="C214" s="161" t="n">
        <f aca="false">IF('ORÇ.GLOBAL P CAIXA'!$K213="EXEC.",0,'ORÇ.REPROG. P CAIXA'!C214)</f>
        <v>0</v>
      </c>
      <c r="D214" s="162" t="n">
        <f aca="false">IF('ORÇ.GLOBAL P CAIXA'!$K213="EXEC.",0,'ORÇ.REPROG. P CAIXA'!D214)</f>
        <v>0</v>
      </c>
      <c r="E214" s="163" t="n">
        <f aca="false">IF('ORÇ.GLOBAL P CAIXA'!$K213="EXEC.",0,'ORÇ.REPROG. P CAIXA'!E214)</f>
        <v>0</v>
      </c>
      <c r="F214" s="163" t="n">
        <f aca="false">IF('ORÇ.GLOBAL P CAIXA'!K213="EXEC.",0,IF('ORÇ.GLOBAL EMPRESA'!G213&gt;0,'ORÇ.GLOBAL EMPRESA'!G213,'ORÇ.GLOBAL P CAIXA'!F213))</f>
        <v>0</v>
      </c>
      <c r="G214" s="163" t="n">
        <f aca="false">IF(E214&lt;&gt;0,ROUND(E214*F214,2),IF(AE214=0,(SUMIF($W$13:$W$1012,B214,$AE$13:$AE$1012)),AE214))</f>
        <v>0</v>
      </c>
      <c r="H214" s="661" t="n">
        <f aca="false">IF('ORÇ.GLOBAL P CAIXA'!K213="EXEC.",0,'ORÇ.REPROG. P CAIXA'!H214)</f>
        <v>0</v>
      </c>
      <c r="I214" s="661" t="n">
        <f aca="false">IF('ORÇ.GLOBAL P CAIXA'!K213="EXEC.",0,'ORÇ.REPROG. P CAIXA'!I214)</f>
        <v>0</v>
      </c>
      <c r="J214" s="163" t="n">
        <f aca="false">IF(H214&lt;&gt;0,ROUND(H214*I214,2),IF(AJ214=0,(SUMIF($W$13:$W$1012,B214,$AJ$13:$AJ$1012)),AJ214))</f>
        <v>0</v>
      </c>
      <c r="K214" s="163" t="n">
        <f aca="false">H214-E214</f>
        <v>0</v>
      </c>
      <c r="L214" s="163" t="n">
        <f aca="false">J214-G214</f>
        <v>0</v>
      </c>
      <c r="M214" s="662" t="str">
        <f aca="false">IF('ORÇ.GLOBAL P CAIXA'!K213="EXEC.","",IF('ORÇ.REPROG. P CAIXA'!M214&gt;0,'ORÇ.REPROG. P CAIXA'!M214,""))</f>
        <v/>
      </c>
      <c r="N214" s="663" t="str">
        <f aca="false">IF('ORÇ.GLOBAL P CAIXA'!K213="EXEC.","",IF('ORÇ.REPROG. P CAIXA'!N214&gt;0,'ORÇ.REPROG. P CAIXA'!N214,""))</f>
        <v/>
      </c>
      <c r="O214" s="166" t="str">
        <f aca="false">IF('ORÇ.GLOBAL P CAIXA'!$K213="EXEC.","",'ORÇ.REPROG. P CAIXA'!O214)</f>
        <v/>
      </c>
      <c r="P214" s="167"/>
      <c r="Q214" s="168" t="str">
        <f aca="false">IF(B214&gt;0,"ok","ocultar")</f>
        <v>ocultar</v>
      </c>
      <c r="R214" s="649"/>
      <c r="S214" s="649"/>
      <c r="T214" s="650"/>
      <c r="V214" s="88"/>
      <c r="W214" s="157" t="n">
        <f aca="false">IF(B214=0,W213,IF(ISNONTEXT(B214)=TRUE(),INT(B214),INT(LEFT(B214,FIND(".",B214)-1))))</f>
        <v>3</v>
      </c>
      <c r="X214" s="157" t="str">
        <f aca="false">IF(X215=1,1,IF(B214&lt;&gt;0,1,IF(C214&lt;&gt;0,1,IF(D214&lt;&gt;0,1,IF(E214&lt;&gt;0,1,"")))))</f>
        <v/>
      </c>
      <c r="Y214" s="157" t="str">
        <f aca="false">IF(W214=0," ",IF(W214&lt;&gt;W213,W214," "))</f>
        <v> </v>
      </c>
      <c r="Z214" s="180"/>
      <c r="AA214" s="75" t="n">
        <f aca="false">IF(W214&lt;&gt;Y214,(IF(N214=0,G214*(INFORMAÇÕES!$Q$69/INFORMAÇÕES!$Q$72),IF(N214="R",G214,0))),0)</f>
        <v>0</v>
      </c>
      <c r="AB214" s="75" t="n">
        <f aca="false">IF(W214&lt;&gt;Y214,(IF(N214=0,G214*(INFORMAÇÕES!$Q$70/INFORMAÇÕES!$Q$72),IF(N214="C",G214,0))),0)</f>
        <v>0</v>
      </c>
      <c r="AC214" s="75" t="n">
        <f aca="false">IF(W214&lt;&gt;Y214,(IF(N214=0,G214*INFORMAÇÕES!$U$115,IF(N214="CF",G214,0))),0)</f>
        <v>0</v>
      </c>
      <c r="AD214" s="75" t="n">
        <f aca="false">IF(W214&lt;&gt;Y214,(IF(N214=0,G214*INFORMAÇÕES!$U$116,IF(N214="O",G214,0))),0)</f>
        <v>0</v>
      </c>
      <c r="AE214" s="75" t="n">
        <f aca="false">IF(E214&lt;&gt;0,G214,0)</f>
        <v>0</v>
      </c>
      <c r="AF214" s="75" t="n">
        <f aca="false">IF(W214&lt;&gt;Y214,(IF(N214=0,J214*(INFORMAÇÕES!$Q$89/INFORMAÇÕES!$Q$92),IF(N214="R",J214,0))),0)</f>
        <v>0</v>
      </c>
      <c r="AG214" s="75" t="n">
        <f aca="false">IF(W214&lt;&gt;Y214,(IF(N214=0,J214*(INFORMAÇÕES!$Q$90/INFORMAÇÕES!$Q$92),IF(N214="C",J214,0))),0)</f>
        <v>0</v>
      </c>
      <c r="AH214" s="75" t="n">
        <f aca="false">IF(W214&lt;&gt;Y214,(IF(N214="",J214*INFORMAÇÕES!$U$115,IF(N214="CF",J214,0))),0)</f>
        <v>0</v>
      </c>
      <c r="AI214" s="75" t="n">
        <f aca="false">IF(W214&lt;&gt;Y214,(IF(N214="",J214*INFORMAÇÕES!$U$116,IF(N214="O",J214,0))),0)</f>
        <v>0</v>
      </c>
      <c r="AJ214" s="75" t="n">
        <f aca="false">IF(H214&lt;&gt;0,J214,0)</f>
        <v>0</v>
      </c>
      <c r="AK214" s="75" t="n">
        <f aca="false">IF(K214&lt;&gt;0,L214,0)</f>
        <v>0</v>
      </c>
    </row>
    <row r="215" s="174" customFormat="true" ht="14.25" hidden="false" customHeight="false" outlineLevel="0" collapsed="false">
      <c r="A215" s="159" t="n">
        <v>203</v>
      </c>
      <c r="B215" s="160" t="n">
        <f aca="false">IF('ORÇ.GLOBAL P CAIXA'!$K214="EXEC.",0,'ORÇ.REPROG. P CAIXA'!B215)</f>
        <v>0</v>
      </c>
      <c r="C215" s="161" t="n">
        <f aca="false">IF('ORÇ.GLOBAL P CAIXA'!$K214="EXEC.",0,'ORÇ.REPROG. P CAIXA'!C215)</f>
        <v>0</v>
      </c>
      <c r="D215" s="162" t="n">
        <f aca="false">IF('ORÇ.GLOBAL P CAIXA'!$K214="EXEC.",0,'ORÇ.REPROG. P CAIXA'!D215)</f>
        <v>0</v>
      </c>
      <c r="E215" s="163" t="n">
        <f aca="false">IF('ORÇ.GLOBAL P CAIXA'!$K214="EXEC.",0,'ORÇ.REPROG. P CAIXA'!E215)</f>
        <v>0</v>
      </c>
      <c r="F215" s="163" t="n">
        <f aca="false">IF('ORÇ.GLOBAL P CAIXA'!K214="EXEC.",0,IF('ORÇ.GLOBAL EMPRESA'!G214&gt;0,'ORÇ.GLOBAL EMPRESA'!G214,'ORÇ.GLOBAL P CAIXA'!F214))</f>
        <v>0</v>
      </c>
      <c r="G215" s="163" t="n">
        <f aca="false">IF(E215&lt;&gt;0,ROUND(E215*F215,2),IF(AE215=0,(SUMIF($W$13:$W$1012,B215,$AE$13:$AE$1012)),AE215))</f>
        <v>0</v>
      </c>
      <c r="H215" s="661" t="n">
        <f aca="false">IF('ORÇ.GLOBAL P CAIXA'!K214="EXEC.",0,'ORÇ.REPROG. P CAIXA'!H215)</f>
        <v>0</v>
      </c>
      <c r="I215" s="661" t="n">
        <f aca="false">IF('ORÇ.GLOBAL P CAIXA'!K214="EXEC.",0,'ORÇ.REPROG. P CAIXA'!I215)</f>
        <v>0</v>
      </c>
      <c r="J215" s="163" t="n">
        <f aca="false">IF(H215&lt;&gt;0,ROUND(H215*I215,2),IF(AJ215=0,(SUMIF($W$13:$W$1012,B215,$AJ$13:$AJ$1012)),AJ215))</f>
        <v>0</v>
      </c>
      <c r="K215" s="163" t="n">
        <f aca="false">H215-E215</f>
        <v>0</v>
      </c>
      <c r="L215" s="163" t="n">
        <f aca="false">J215-G215</f>
        <v>0</v>
      </c>
      <c r="M215" s="662" t="str">
        <f aca="false">IF('ORÇ.GLOBAL P CAIXA'!K214="EXEC.","",IF('ORÇ.REPROG. P CAIXA'!M215&gt;0,'ORÇ.REPROG. P CAIXA'!M215,""))</f>
        <v/>
      </c>
      <c r="N215" s="663" t="str">
        <f aca="false">IF('ORÇ.GLOBAL P CAIXA'!K214="EXEC.","",IF('ORÇ.REPROG. P CAIXA'!N215&gt;0,'ORÇ.REPROG. P CAIXA'!N215,""))</f>
        <v/>
      </c>
      <c r="O215" s="166" t="str">
        <f aca="false">IF('ORÇ.GLOBAL P CAIXA'!$K214="EXEC.","",'ORÇ.REPROG. P CAIXA'!O215)</f>
        <v/>
      </c>
      <c r="P215" s="167"/>
      <c r="Q215" s="168" t="str">
        <f aca="false">IF(B215&gt;0,"ok","ocultar")</f>
        <v>ocultar</v>
      </c>
      <c r="R215" s="649"/>
      <c r="S215" s="649"/>
      <c r="T215" s="650"/>
      <c r="V215" s="88"/>
      <c r="W215" s="157" t="n">
        <f aca="false">IF(B215=0,W214,IF(ISNONTEXT(B215)=TRUE(),INT(B215),INT(LEFT(B215,FIND(".",B215)-1))))</f>
        <v>3</v>
      </c>
      <c r="X215" s="157" t="str">
        <f aca="false">IF(X216=1,1,IF(B215&lt;&gt;0,1,IF(C215&lt;&gt;0,1,IF(D215&lt;&gt;0,1,IF(E215&lt;&gt;0,1,"")))))</f>
        <v/>
      </c>
      <c r="Y215" s="157" t="str">
        <f aca="false">IF(W215=0," ",IF(W215&lt;&gt;W214,W215," "))</f>
        <v> </v>
      </c>
      <c r="Z215" s="180"/>
      <c r="AA215" s="75" t="n">
        <f aca="false">IF(W215&lt;&gt;Y215,(IF(N215=0,G215*(INFORMAÇÕES!$Q$69/INFORMAÇÕES!$Q$72),IF(N215="R",G215,0))),0)</f>
        <v>0</v>
      </c>
      <c r="AB215" s="75" t="n">
        <f aca="false">IF(W215&lt;&gt;Y215,(IF(N215=0,G215*(INFORMAÇÕES!$Q$70/INFORMAÇÕES!$Q$72),IF(N215="C",G215,0))),0)</f>
        <v>0</v>
      </c>
      <c r="AC215" s="75" t="n">
        <f aca="false">IF(W215&lt;&gt;Y215,(IF(N215=0,G215*INFORMAÇÕES!$U$115,IF(N215="CF",G215,0))),0)</f>
        <v>0</v>
      </c>
      <c r="AD215" s="75" t="n">
        <f aca="false">IF(W215&lt;&gt;Y215,(IF(N215=0,G215*INFORMAÇÕES!$U$116,IF(N215="O",G215,0))),0)</f>
        <v>0</v>
      </c>
      <c r="AE215" s="75" t="n">
        <f aca="false">IF(E215&lt;&gt;0,G215,0)</f>
        <v>0</v>
      </c>
      <c r="AF215" s="75" t="n">
        <f aca="false">IF(W215&lt;&gt;Y215,(IF(N215=0,J215*(INFORMAÇÕES!$Q$89/INFORMAÇÕES!$Q$92),IF(N215="R",J215,0))),0)</f>
        <v>0</v>
      </c>
      <c r="AG215" s="75" t="n">
        <f aca="false">IF(W215&lt;&gt;Y215,(IF(N215=0,J215*(INFORMAÇÕES!$Q$90/INFORMAÇÕES!$Q$92),IF(N215="C",J215,0))),0)</f>
        <v>0</v>
      </c>
      <c r="AH215" s="75" t="n">
        <f aca="false">IF(W215&lt;&gt;Y215,(IF(N215="",J215*INFORMAÇÕES!$U$115,IF(N215="CF",J215,0))),0)</f>
        <v>0</v>
      </c>
      <c r="AI215" s="75" t="n">
        <f aca="false">IF(W215&lt;&gt;Y215,(IF(N215="",J215*INFORMAÇÕES!$U$116,IF(N215="O",J215,0))),0)</f>
        <v>0</v>
      </c>
      <c r="AJ215" s="75" t="n">
        <f aca="false">IF(H215&lt;&gt;0,J215,0)</f>
        <v>0</v>
      </c>
      <c r="AK215" s="75" t="n">
        <f aca="false">IF(K215&lt;&gt;0,L215,0)</f>
        <v>0</v>
      </c>
    </row>
    <row r="216" s="174" customFormat="true" ht="14.25" hidden="false" customHeight="false" outlineLevel="0" collapsed="false">
      <c r="A216" s="159" t="n">
        <v>204</v>
      </c>
      <c r="B216" s="160" t="n">
        <f aca="false">IF('ORÇ.GLOBAL P CAIXA'!$K215="EXEC.",0,'ORÇ.REPROG. P CAIXA'!B216)</f>
        <v>0</v>
      </c>
      <c r="C216" s="161" t="n">
        <f aca="false">IF('ORÇ.GLOBAL P CAIXA'!$K215="EXEC.",0,'ORÇ.REPROG. P CAIXA'!C216)</f>
        <v>0</v>
      </c>
      <c r="D216" s="162" t="n">
        <f aca="false">IF('ORÇ.GLOBAL P CAIXA'!$K215="EXEC.",0,'ORÇ.REPROG. P CAIXA'!D216)</f>
        <v>0</v>
      </c>
      <c r="E216" s="163" t="n">
        <f aca="false">IF('ORÇ.GLOBAL P CAIXA'!$K215="EXEC.",0,'ORÇ.REPROG. P CAIXA'!E216)</f>
        <v>0</v>
      </c>
      <c r="F216" s="163" t="n">
        <f aca="false">IF('ORÇ.GLOBAL P CAIXA'!K215="EXEC.",0,IF('ORÇ.GLOBAL EMPRESA'!G215&gt;0,'ORÇ.GLOBAL EMPRESA'!G215,'ORÇ.GLOBAL P CAIXA'!F215))</f>
        <v>0</v>
      </c>
      <c r="G216" s="163" t="n">
        <f aca="false">IF(E216&lt;&gt;0,ROUND(E216*F216,2),IF(AE216=0,(SUMIF($W$13:$W$1012,B216,$AE$13:$AE$1012)),AE216))</f>
        <v>0</v>
      </c>
      <c r="H216" s="661" t="n">
        <f aca="false">IF('ORÇ.GLOBAL P CAIXA'!K215="EXEC.",0,'ORÇ.REPROG. P CAIXA'!H216)</f>
        <v>0</v>
      </c>
      <c r="I216" s="661" t="n">
        <f aca="false">IF('ORÇ.GLOBAL P CAIXA'!K215="EXEC.",0,'ORÇ.REPROG. P CAIXA'!I216)</f>
        <v>0</v>
      </c>
      <c r="J216" s="163" t="n">
        <f aca="false">IF(H216&lt;&gt;0,ROUND(H216*I216,2),IF(AJ216=0,(SUMIF($W$13:$W$1012,B216,$AJ$13:$AJ$1012)),AJ216))</f>
        <v>0</v>
      </c>
      <c r="K216" s="163" t="n">
        <f aca="false">H216-E216</f>
        <v>0</v>
      </c>
      <c r="L216" s="163" t="n">
        <f aca="false">J216-G216</f>
        <v>0</v>
      </c>
      <c r="M216" s="662" t="str">
        <f aca="false">IF('ORÇ.GLOBAL P CAIXA'!K215="EXEC.","",IF('ORÇ.REPROG. P CAIXA'!M216&gt;0,'ORÇ.REPROG. P CAIXA'!M216,""))</f>
        <v/>
      </c>
      <c r="N216" s="663" t="str">
        <f aca="false">IF('ORÇ.GLOBAL P CAIXA'!K215="EXEC.","",IF('ORÇ.REPROG. P CAIXA'!N216&gt;0,'ORÇ.REPROG. P CAIXA'!N216,""))</f>
        <v/>
      </c>
      <c r="O216" s="166" t="str">
        <f aca="false">IF('ORÇ.GLOBAL P CAIXA'!$K215="EXEC.","",'ORÇ.REPROG. P CAIXA'!O216)</f>
        <v/>
      </c>
      <c r="P216" s="167"/>
      <c r="Q216" s="168" t="str">
        <f aca="false">IF(B216&gt;0,"ok","ocultar")</f>
        <v>ocultar</v>
      </c>
      <c r="R216" s="649"/>
      <c r="S216" s="649"/>
      <c r="T216" s="650"/>
      <c r="V216" s="88"/>
      <c r="W216" s="157" t="n">
        <f aca="false">IF(B216=0,W215,IF(ISNONTEXT(B216)=TRUE(),INT(B216),INT(LEFT(B216,FIND(".",B216)-1))))</f>
        <v>3</v>
      </c>
      <c r="X216" s="157" t="str">
        <f aca="false">IF(X217=1,1,IF(B216&lt;&gt;0,1,IF(C216&lt;&gt;0,1,IF(D216&lt;&gt;0,1,IF(E216&lt;&gt;0,1,"")))))</f>
        <v/>
      </c>
      <c r="Y216" s="157" t="str">
        <f aca="false">IF(W216=0," ",IF(W216&lt;&gt;W215,W216," "))</f>
        <v> </v>
      </c>
      <c r="Z216" s="180"/>
      <c r="AA216" s="75" t="n">
        <f aca="false">IF(W216&lt;&gt;Y216,(IF(N216=0,G216*(INFORMAÇÕES!$Q$69/INFORMAÇÕES!$Q$72),IF(N216="R",G216,0))),0)</f>
        <v>0</v>
      </c>
      <c r="AB216" s="75" t="n">
        <f aca="false">IF(W216&lt;&gt;Y216,(IF(N216=0,G216*(INFORMAÇÕES!$Q$70/INFORMAÇÕES!$Q$72),IF(N216="C",G216,0))),0)</f>
        <v>0</v>
      </c>
      <c r="AC216" s="75" t="n">
        <f aca="false">IF(W216&lt;&gt;Y216,(IF(N216=0,G216*INFORMAÇÕES!$U$115,IF(N216="CF",G216,0))),0)</f>
        <v>0</v>
      </c>
      <c r="AD216" s="75" t="n">
        <f aca="false">IF(W216&lt;&gt;Y216,(IF(N216=0,G216*INFORMAÇÕES!$U$116,IF(N216="O",G216,0))),0)</f>
        <v>0</v>
      </c>
      <c r="AE216" s="75" t="n">
        <f aca="false">IF(E216&lt;&gt;0,G216,0)</f>
        <v>0</v>
      </c>
      <c r="AF216" s="75" t="n">
        <f aca="false">IF(W216&lt;&gt;Y216,(IF(N216=0,J216*(INFORMAÇÕES!$Q$89/INFORMAÇÕES!$Q$92),IF(N216="R",J216,0))),0)</f>
        <v>0</v>
      </c>
      <c r="AG216" s="75" t="n">
        <f aca="false">IF(W216&lt;&gt;Y216,(IF(N216=0,J216*(INFORMAÇÕES!$Q$90/INFORMAÇÕES!$Q$92),IF(N216="C",J216,0))),0)</f>
        <v>0</v>
      </c>
      <c r="AH216" s="75" t="n">
        <f aca="false">IF(W216&lt;&gt;Y216,(IF(N216="",J216*INFORMAÇÕES!$U$115,IF(N216="CF",J216,0))),0)</f>
        <v>0</v>
      </c>
      <c r="AI216" s="75" t="n">
        <f aca="false">IF(W216&lt;&gt;Y216,(IF(N216="",J216*INFORMAÇÕES!$U$116,IF(N216="O",J216,0))),0)</f>
        <v>0</v>
      </c>
      <c r="AJ216" s="75" t="n">
        <f aca="false">IF(H216&lt;&gt;0,J216,0)</f>
        <v>0</v>
      </c>
      <c r="AK216" s="75" t="n">
        <f aca="false">IF(K216&lt;&gt;0,L216,0)</f>
        <v>0</v>
      </c>
    </row>
    <row r="217" s="174" customFormat="true" ht="14.25" hidden="false" customHeight="false" outlineLevel="0" collapsed="false">
      <c r="A217" s="159" t="n">
        <v>205</v>
      </c>
      <c r="B217" s="160" t="n">
        <f aca="false">IF('ORÇ.GLOBAL P CAIXA'!$K216="EXEC.",0,'ORÇ.REPROG. P CAIXA'!B217)</f>
        <v>0</v>
      </c>
      <c r="C217" s="161" t="n">
        <f aca="false">IF('ORÇ.GLOBAL P CAIXA'!$K216="EXEC.",0,'ORÇ.REPROG. P CAIXA'!C217)</f>
        <v>0</v>
      </c>
      <c r="D217" s="162" t="n">
        <f aca="false">IF('ORÇ.GLOBAL P CAIXA'!$K216="EXEC.",0,'ORÇ.REPROG. P CAIXA'!D217)</f>
        <v>0</v>
      </c>
      <c r="E217" s="163" t="n">
        <f aca="false">IF('ORÇ.GLOBAL P CAIXA'!$K216="EXEC.",0,'ORÇ.REPROG. P CAIXA'!E217)</f>
        <v>0</v>
      </c>
      <c r="F217" s="163" t="n">
        <f aca="false">IF('ORÇ.GLOBAL P CAIXA'!K216="EXEC.",0,IF('ORÇ.GLOBAL EMPRESA'!G216&gt;0,'ORÇ.GLOBAL EMPRESA'!G216,'ORÇ.GLOBAL P CAIXA'!F216))</f>
        <v>0</v>
      </c>
      <c r="G217" s="163" t="n">
        <f aca="false">IF(E217&lt;&gt;0,ROUND(E217*F217,2),IF(AE217=0,(SUMIF($W$13:$W$1012,B217,$AE$13:$AE$1012)),AE217))</f>
        <v>0</v>
      </c>
      <c r="H217" s="661" t="n">
        <f aca="false">IF('ORÇ.GLOBAL P CAIXA'!K216="EXEC.",0,'ORÇ.REPROG. P CAIXA'!H217)</f>
        <v>0</v>
      </c>
      <c r="I217" s="661" t="n">
        <f aca="false">IF('ORÇ.GLOBAL P CAIXA'!K216="EXEC.",0,'ORÇ.REPROG. P CAIXA'!I217)</f>
        <v>0</v>
      </c>
      <c r="J217" s="163" t="n">
        <f aca="false">IF(H217&lt;&gt;0,ROUND(H217*I217,2),IF(AJ217=0,(SUMIF($W$13:$W$1012,B217,$AJ$13:$AJ$1012)),AJ217))</f>
        <v>0</v>
      </c>
      <c r="K217" s="163" t="n">
        <f aca="false">H217-E217</f>
        <v>0</v>
      </c>
      <c r="L217" s="163" t="n">
        <f aca="false">J217-G217</f>
        <v>0</v>
      </c>
      <c r="M217" s="662" t="str">
        <f aca="false">IF('ORÇ.GLOBAL P CAIXA'!K216="EXEC.","",IF('ORÇ.REPROG. P CAIXA'!M217&gt;0,'ORÇ.REPROG. P CAIXA'!M217,""))</f>
        <v/>
      </c>
      <c r="N217" s="663" t="str">
        <f aca="false">IF('ORÇ.GLOBAL P CAIXA'!K216="EXEC.","",IF('ORÇ.REPROG. P CAIXA'!N217&gt;0,'ORÇ.REPROG. P CAIXA'!N217,""))</f>
        <v/>
      </c>
      <c r="O217" s="166" t="str">
        <f aca="false">IF('ORÇ.GLOBAL P CAIXA'!$K216="EXEC.","",'ORÇ.REPROG. P CAIXA'!O217)</f>
        <v/>
      </c>
      <c r="P217" s="167"/>
      <c r="Q217" s="168" t="str">
        <f aca="false">IF(B217&gt;0,"ok","ocultar")</f>
        <v>ocultar</v>
      </c>
      <c r="R217" s="649"/>
      <c r="S217" s="649"/>
      <c r="T217" s="650"/>
      <c r="V217" s="88"/>
      <c r="W217" s="157" t="n">
        <f aca="false">IF(B217=0,W216,IF(ISNONTEXT(B217)=TRUE(),INT(B217),INT(LEFT(B217,FIND(".",B217)-1))))</f>
        <v>3</v>
      </c>
      <c r="X217" s="157" t="str">
        <f aca="false">IF(X218=1,1,IF(B217&lt;&gt;0,1,IF(C217&lt;&gt;0,1,IF(D217&lt;&gt;0,1,IF(E217&lt;&gt;0,1,"")))))</f>
        <v/>
      </c>
      <c r="Y217" s="157" t="str">
        <f aca="false">IF(W217=0," ",IF(W217&lt;&gt;W216,W217," "))</f>
        <v> </v>
      </c>
      <c r="Z217" s="180"/>
      <c r="AA217" s="75" t="n">
        <f aca="false">IF(W217&lt;&gt;Y217,(IF(N217=0,G217*(INFORMAÇÕES!$Q$69/INFORMAÇÕES!$Q$72),IF(N217="R",G217,0))),0)</f>
        <v>0</v>
      </c>
      <c r="AB217" s="75" t="n">
        <f aca="false">IF(W217&lt;&gt;Y217,(IF(N217=0,G217*(INFORMAÇÕES!$Q$70/INFORMAÇÕES!$Q$72),IF(N217="C",G217,0))),0)</f>
        <v>0</v>
      </c>
      <c r="AC217" s="75" t="n">
        <f aca="false">IF(W217&lt;&gt;Y217,(IF(N217=0,G217*INFORMAÇÕES!$U$115,IF(N217="CF",G217,0))),0)</f>
        <v>0</v>
      </c>
      <c r="AD217" s="75" t="n">
        <f aca="false">IF(W217&lt;&gt;Y217,(IF(N217=0,G217*INFORMAÇÕES!$U$116,IF(N217="O",G217,0))),0)</f>
        <v>0</v>
      </c>
      <c r="AE217" s="75" t="n">
        <f aca="false">IF(E217&lt;&gt;0,G217,0)</f>
        <v>0</v>
      </c>
      <c r="AF217" s="75" t="n">
        <f aca="false">IF(W217&lt;&gt;Y217,(IF(N217=0,J217*(INFORMAÇÕES!$Q$89/INFORMAÇÕES!$Q$92),IF(N217="R",J217,0))),0)</f>
        <v>0</v>
      </c>
      <c r="AG217" s="75" t="n">
        <f aca="false">IF(W217&lt;&gt;Y217,(IF(N217=0,J217*(INFORMAÇÕES!$Q$90/INFORMAÇÕES!$Q$92),IF(N217="C",J217,0))),0)</f>
        <v>0</v>
      </c>
      <c r="AH217" s="75" t="n">
        <f aca="false">IF(W217&lt;&gt;Y217,(IF(N217="",J217*INFORMAÇÕES!$U$115,IF(N217="CF",J217,0))),0)</f>
        <v>0</v>
      </c>
      <c r="AI217" s="75" t="n">
        <f aca="false">IF(W217&lt;&gt;Y217,(IF(N217="",J217*INFORMAÇÕES!$U$116,IF(N217="O",J217,0))),0)</f>
        <v>0</v>
      </c>
      <c r="AJ217" s="75" t="n">
        <f aca="false">IF(H217&lt;&gt;0,J217,0)</f>
        <v>0</v>
      </c>
      <c r="AK217" s="75" t="n">
        <f aca="false">IF(K217&lt;&gt;0,L217,0)</f>
        <v>0</v>
      </c>
    </row>
    <row r="218" s="174" customFormat="true" ht="14.25" hidden="false" customHeight="false" outlineLevel="0" collapsed="false">
      <c r="A218" s="159" t="n">
        <v>206</v>
      </c>
      <c r="B218" s="160" t="n">
        <f aca="false">IF('ORÇ.GLOBAL P CAIXA'!$K217="EXEC.",0,'ORÇ.REPROG. P CAIXA'!B218)</f>
        <v>0</v>
      </c>
      <c r="C218" s="161" t="n">
        <f aca="false">IF('ORÇ.GLOBAL P CAIXA'!$K217="EXEC.",0,'ORÇ.REPROG. P CAIXA'!C218)</f>
        <v>0</v>
      </c>
      <c r="D218" s="162" t="n">
        <f aca="false">IF('ORÇ.GLOBAL P CAIXA'!$K217="EXEC.",0,'ORÇ.REPROG. P CAIXA'!D218)</f>
        <v>0</v>
      </c>
      <c r="E218" s="163" t="n">
        <f aca="false">IF('ORÇ.GLOBAL P CAIXA'!$K217="EXEC.",0,'ORÇ.REPROG. P CAIXA'!E218)</f>
        <v>0</v>
      </c>
      <c r="F218" s="163" t="n">
        <f aca="false">IF('ORÇ.GLOBAL P CAIXA'!K217="EXEC.",0,IF('ORÇ.GLOBAL EMPRESA'!G217&gt;0,'ORÇ.GLOBAL EMPRESA'!G217,'ORÇ.GLOBAL P CAIXA'!F217))</f>
        <v>0</v>
      </c>
      <c r="G218" s="163" t="n">
        <f aca="false">IF(E218&lt;&gt;0,ROUND(E218*F218,2),IF(AE218=0,(SUMIF($W$13:$W$1012,B218,$AE$13:$AE$1012)),AE218))</f>
        <v>0</v>
      </c>
      <c r="H218" s="661" t="n">
        <f aca="false">IF('ORÇ.GLOBAL P CAIXA'!K217="EXEC.",0,'ORÇ.REPROG. P CAIXA'!H218)</f>
        <v>0</v>
      </c>
      <c r="I218" s="661" t="n">
        <f aca="false">IF('ORÇ.GLOBAL P CAIXA'!K217="EXEC.",0,'ORÇ.REPROG. P CAIXA'!I218)</f>
        <v>0</v>
      </c>
      <c r="J218" s="163" t="n">
        <f aca="false">IF(H218&lt;&gt;0,ROUND(H218*I218,2),IF(AJ218=0,(SUMIF($W$13:$W$1012,B218,$AJ$13:$AJ$1012)),AJ218))</f>
        <v>0</v>
      </c>
      <c r="K218" s="163" t="n">
        <f aca="false">H218-E218</f>
        <v>0</v>
      </c>
      <c r="L218" s="163" t="n">
        <f aca="false">J218-G218</f>
        <v>0</v>
      </c>
      <c r="M218" s="662" t="str">
        <f aca="false">IF('ORÇ.GLOBAL P CAIXA'!K217="EXEC.","",IF('ORÇ.REPROG. P CAIXA'!M218&gt;0,'ORÇ.REPROG. P CAIXA'!M218,""))</f>
        <v/>
      </c>
      <c r="N218" s="663" t="str">
        <f aca="false">IF('ORÇ.GLOBAL P CAIXA'!K217="EXEC.","",IF('ORÇ.REPROG. P CAIXA'!N218&gt;0,'ORÇ.REPROG. P CAIXA'!N218,""))</f>
        <v/>
      </c>
      <c r="O218" s="166" t="str">
        <f aca="false">IF('ORÇ.GLOBAL P CAIXA'!$K217="EXEC.","",'ORÇ.REPROG. P CAIXA'!O218)</f>
        <v/>
      </c>
      <c r="P218" s="167"/>
      <c r="Q218" s="168" t="str">
        <f aca="false">IF(B218&gt;0,"ok","ocultar")</f>
        <v>ocultar</v>
      </c>
      <c r="R218" s="649"/>
      <c r="S218" s="649"/>
      <c r="T218" s="650"/>
      <c r="V218" s="88"/>
      <c r="W218" s="157" t="n">
        <f aca="false">IF(B218=0,W217,IF(ISNONTEXT(B218)=TRUE(),INT(B218),INT(LEFT(B218,FIND(".",B218)-1))))</f>
        <v>3</v>
      </c>
      <c r="X218" s="157" t="str">
        <f aca="false">IF(X219=1,1,IF(B218&lt;&gt;0,1,IF(C218&lt;&gt;0,1,IF(D218&lt;&gt;0,1,IF(E218&lt;&gt;0,1,"")))))</f>
        <v/>
      </c>
      <c r="Y218" s="157" t="str">
        <f aca="false">IF(W218=0," ",IF(W218&lt;&gt;W217,W218," "))</f>
        <v> </v>
      </c>
      <c r="Z218" s="180"/>
      <c r="AA218" s="75" t="n">
        <f aca="false">IF(W218&lt;&gt;Y218,(IF(N218=0,G218*(INFORMAÇÕES!$Q$69/INFORMAÇÕES!$Q$72),IF(N218="R",G218,0))),0)</f>
        <v>0</v>
      </c>
      <c r="AB218" s="75" t="n">
        <f aca="false">IF(W218&lt;&gt;Y218,(IF(N218=0,G218*(INFORMAÇÕES!$Q$70/INFORMAÇÕES!$Q$72),IF(N218="C",G218,0))),0)</f>
        <v>0</v>
      </c>
      <c r="AC218" s="75" t="n">
        <f aca="false">IF(W218&lt;&gt;Y218,(IF(N218=0,G218*INFORMAÇÕES!$U$115,IF(N218="CF",G218,0))),0)</f>
        <v>0</v>
      </c>
      <c r="AD218" s="75" t="n">
        <f aca="false">IF(W218&lt;&gt;Y218,(IF(N218=0,G218*INFORMAÇÕES!$U$116,IF(N218="O",G218,0))),0)</f>
        <v>0</v>
      </c>
      <c r="AE218" s="75" t="n">
        <f aca="false">IF(E218&lt;&gt;0,G218,0)</f>
        <v>0</v>
      </c>
      <c r="AF218" s="75" t="n">
        <f aca="false">IF(W218&lt;&gt;Y218,(IF(N218=0,J218*(INFORMAÇÕES!$Q$89/INFORMAÇÕES!$Q$92),IF(N218="R",J218,0))),0)</f>
        <v>0</v>
      </c>
      <c r="AG218" s="75" t="n">
        <f aca="false">IF(W218&lt;&gt;Y218,(IF(N218=0,J218*(INFORMAÇÕES!$Q$90/INFORMAÇÕES!$Q$92),IF(N218="C",J218,0))),0)</f>
        <v>0</v>
      </c>
      <c r="AH218" s="75" t="n">
        <f aca="false">IF(W218&lt;&gt;Y218,(IF(N218="",J218*INFORMAÇÕES!$U$115,IF(N218="CF",J218,0))),0)</f>
        <v>0</v>
      </c>
      <c r="AI218" s="75" t="n">
        <f aca="false">IF(W218&lt;&gt;Y218,(IF(N218="",J218*INFORMAÇÕES!$U$116,IF(N218="O",J218,0))),0)</f>
        <v>0</v>
      </c>
      <c r="AJ218" s="75" t="n">
        <f aca="false">IF(H218&lt;&gt;0,J218,0)</f>
        <v>0</v>
      </c>
      <c r="AK218" s="75" t="n">
        <f aca="false">IF(K218&lt;&gt;0,L218,0)</f>
        <v>0</v>
      </c>
    </row>
    <row r="219" s="174" customFormat="true" ht="14.25" hidden="false" customHeight="false" outlineLevel="0" collapsed="false">
      <c r="A219" s="159" t="n">
        <v>207</v>
      </c>
      <c r="B219" s="160" t="n">
        <f aca="false">IF('ORÇ.GLOBAL P CAIXA'!$K218="EXEC.",0,'ORÇ.REPROG. P CAIXA'!B219)</f>
        <v>0</v>
      </c>
      <c r="C219" s="161" t="n">
        <f aca="false">IF('ORÇ.GLOBAL P CAIXA'!$K218="EXEC.",0,'ORÇ.REPROG. P CAIXA'!C219)</f>
        <v>0</v>
      </c>
      <c r="D219" s="162" t="n">
        <f aca="false">IF('ORÇ.GLOBAL P CAIXA'!$K218="EXEC.",0,'ORÇ.REPROG. P CAIXA'!D219)</f>
        <v>0</v>
      </c>
      <c r="E219" s="163" t="n">
        <f aca="false">IF('ORÇ.GLOBAL P CAIXA'!$K218="EXEC.",0,'ORÇ.REPROG. P CAIXA'!E219)</f>
        <v>0</v>
      </c>
      <c r="F219" s="163" t="n">
        <f aca="false">IF('ORÇ.GLOBAL P CAIXA'!K218="EXEC.",0,IF('ORÇ.GLOBAL EMPRESA'!G218&gt;0,'ORÇ.GLOBAL EMPRESA'!G218,'ORÇ.GLOBAL P CAIXA'!F218))</f>
        <v>0</v>
      </c>
      <c r="G219" s="163" t="n">
        <f aca="false">IF(E219&lt;&gt;0,ROUND(E219*F219,2),IF(AE219=0,(SUMIF($W$13:$W$1012,B219,$AE$13:$AE$1012)),AE219))</f>
        <v>0</v>
      </c>
      <c r="H219" s="661" t="n">
        <f aca="false">IF('ORÇ.GLOBAL P CAIXA'!K218="EXEC.",0,'ORÇ.REPROG. P CAIXA'!H219)</f>
        <v>0</v>
      </c>
      <c r="I219" s="661" t="n">
        <f aca="false">IF('ORÇ.GLOBAL P CAIXA'!K218="EXEC.",0,'ORÇ.REPROG. P CAIXA'!I219)</f>
        <v>0</v>
      </c>
      <c r="J219" s="163" t="n">
        <f aca="false">IF(H219&lt;&gt;0,ROUND(H219*I219,2),IF(AJ219=0,(SUMIF($W$13:$W$1012,B219,$AJ$13:$AJ$1012)),AJ219))</f>
        <v>0</v>
      </c>
      <c r="K219" s="163" t="n">
        <f aca="false">H219-E219</f>
        <v>0</v>
      </c>
      <c r="L219" s="163" t="n">
        <f aca="false">J219-G219</f>
        <v>0</v>
      </c>
      <c r="M219" s="662" t="str">
        <f aca="false">IF('ORÇ.GLOBAL P CAIXA'!K218="EXEC.","",IF('ORÇ.REPROG. P CAIXA'!M219&gt;0,'ORÇ.REPROG. P CAIXA'!M219,""))</f>
        <v/>
      </c>
      <c r="N219" s="663" t="str">
        <f aca="false">IF('ORÇ.GLOBAL P CAIXA'!K218="EXEC.","",IF('ORÇ.REPROG. P CAIXA'!N219&gt;0,'ORÇ.REPROG. P CAIXA'!N219,""))</f>
        <v/>
      </c>
      <c r="O219" s="166" t="str">
        <f aca="false">IF('ORÇ.GLOBAL P CAIXA'!$K218="EXEC.","",'ORÇ.REPROG. P CAIXA'!O219)</f>
        <v/>
      </c>
      <c r="P219" s="167"/>
      <c r="Q219" s="168" t="str">
        <f aca="false">IF(B219&gt;0,"ok","ocultar")</f>
        <v>ocultar</v>
      </c>
      <c r="R219" s="649"/>
      <c r="S219" s="649"/>
      <c r="T219" s="650"/>
      <c r="V219" s="88"/>
      <c r="W219" s="157" t="n">
        <f aca="false">IF(B219=0,W218,IF(ISNONTEXT(B219)=TRUE(),INT(B219),INT(LEFT(B219,FIND(".",B219)-1))))</f>
        <v>3</v>
      </c>
      <c r="X219" s="157" t="str">
        <f aca="false">IF(X220=1,1,IF(B219&lt;&gt;0,1,IF(C219&lt;&gt;0,1,IF(D219&lt;&gt;0,1,IF(E219&lt;&gt;0,1,"")))))</f>
        <v/>
      </c>
      <c r="Y219" s="157" t="str">
        <f aca="false">IF(W219=0," ",IF(W219&lt;&gt;W218,W219," "))</f>
        <v> </v>
      </c>
      <c r="Z219" s="180"/>
      <c r="AA219" s="75" t="n">
        <f aca="false">IF(W219&lt;&gt;Y219,(IF(N219=0,G219*(INFORMAÇÕES!$Q$69/INFORMAÇÕES!$Q$72),IF(N219="R",G219,0))),0)</f>
        <v>0</v>
      </c>
      <c r="AB219" s="75" t="n">
        <f aca="false">IF(W219&lt;&gt;Y219,(IF(N219=0,G219*(INFORMAÇÕES!$Q$70/INFORMAÇÕES!$Q$72),IF(N219="C",G219,0))),0)</f>
        <v>0</v>
      </c>
      <c r="AC219" s="75" t="n">
        <f aca="false">IF(W219&lt;&gt;Y219,(IF(N219=0,G219*INFORMAÇÕES!$U$115,IF(N219="CF",G219,0))),0)</f>
        <v>0</v>
      </c>
      <c r="AD219" s="75" t="n">
        <f aca="false">IF(W219&lt;&gt;Y219,(IF(N219=0,G219*INFORMAÇÕES!$U$116,IF(N219="O",G219,0))),0)</f>
        <v>0</v>
      </c>
      <c r="AE219" s="75" t="n">
        <f aca="false">IF(E219&lt;&gt;0,G219,0)</f>
        <v>0</v>
      </c>
      <c r="AF219" s="75" t="n">
        <f aca="false">IF(W219&lt;&gt;Y219,(IF(N219=0,J219*(INFORMAÇÕES!$Q$89/INFORMAÇÕES!$Q$92),IF(N219="R",J219,0))),0)</f>
        <v>0</v>
      </c>
      <c r="AG219" s="75" t="n">
        <f aca="false">IF(W219&lt;&gt;Y219,(IF(N219=0,J219*(INFORMAÇÕES!$Q$90/INFORMAÇÕES!$Q$92),IF(N219="C",J219,0))),0)</f>
        <v>0</v>
      </c>
      <c r="AH219" s="75" t="n">
        <f aca="false">IF(W219&lt;&gt;Y219,(IF(N219="",J219*INFORMAÇÕES!$U$115,IF(N219="CF",J219,0))),0)</f>
        <v>0</v>
      </c>
      <c r="AI219" s="75" t="n">
        <f aca="false">IF(W219&lt;&gt;Y219,(IF(N219="",J219*INFORMAÇÕES!$U$116,IF(N219="O",J219,0))),0)</f>
        <v>0</v>
      </c>
      <c r="AJ219" s="75" t="n">
        <f aca="false">IF(H219&lt;&gt;0,J219,0)</f>
        <v>0</v>
      </c>
      <c r="AK219" s="75" t="n">
        <f aca="false">IF(K219&lt;&gt;0,L219,0)</f>
        <v>0</v>
      </c>
    </row>
    <row r="220" s="174" customFormat="true" ht="14.25" hidden="false" customHeight="false" outlineLevel="0" collapsed="false">
      <c r="A220" s="159" t="n">
        <v>208</v>
      </c>
      <c r="B220" s="160" t="n">
        <f aca="false">IF('ORÇ.GLOBAL P CAIXA'!$K219="EXEC.",0,'ORÇ.REPROG. P CAIXA'!B220)</f>
        <v>0</v>
      </c>
      <c r="C220" s="161" t="n">
        <f aca="false">IF('ORÇ.GLOBAL P CAIXA'!$K219="EXEC.",0,'ORÇ.REPROG. P CAIXA'!C220)</f>
        <v>0</v>
      </c>
      <c r="D220" s="162" t="n">
        <f aca="false">IF('ORÇ.GLOBAL P CAIXA'!$K219="EXEC.",0,'ORÇ.REPROG. P CAIXA'!D220)</f>
        <v>0</v>
      </c>
      <c r="E220" s="163" t="n">
        <f aca="false">IF('ORÇ.GLOBAL P CAIXA'!$K219="EXEC.",0,'ORÇ.REPROG. P CAIXA'!E220)</f>
        <v>0</v>
      </c>
      <c r="F220" s="163" t="n">
        <f aca="false">IF('ORÇ.GLOBAL P CAIXA'!K219="EXEC.",0,IF('ORÇ.GLOBAL EMPRESA'!G219&gt;0,'ORÇ.GLOBAL EMPRESA'!G219,'ORÇ.GLOBAL P CAIXA'!F219))</f>
        <v>0</v>
      </c>
      <c r="G220" s="163" t="n">
        <f aca="false">IF(E220&lt;&gt;0,ROUND(E220*F220,2),IF(AE220=0,(SUMIF($W$13:$W$1012,B220,$AE$13:$AE$1012)),AE220))</f>
        <v>0</v>
      </c>
      <c r="H220" s="661" t="n">
        <f aca="false">IF('ORÇ.GLOBAL P CAIXA'!K219="EXEC.",0,'ORÇ.REPROG. P CAIXA'!H220)</f>
        <v>0</v>
      </c>
      <c r="I220" s="661" t="n">
        <f aca="false">IF('ORÇ.GLOBAL P CAIXA'!K219="EXEC.",0,'ORÇ.REPROG. P CAIXA'!I220)</f>
        <v>0</v>
      </c>
      <c r="J220" s="163" t="n">
        <f aca="false">IF(H220&lt;&gt;0,ROUND(H220*I220,2),IF(AJ220=0,(SUMIF($W$13:$W$1012,B220,$AJ$13:$AJ$1012)),AJ220))</f>
        <v>0</v>
      </c>
      <c r="K220" s="163" t="n">
        <f aca="false">H220-E220</f>
        <v>0</v>
      </c>
      <c r="L220" s="163" t="n">
        <f aca="false">J220-G220</f>
        <v>0</v>
      </c>
      <c r="M220" s="662" t="str">
        <f aca="false">IF('ORÇ.GLOBAL P CAIXA'!K219="EXEC.","",IF('ORÇ.REPROG. P CAIXA'!M220&gt;0,'ORÇ.REPROG. P CAIXA'!M220,""))</f>
        <v/>
      </c>
      <c r="N220" s="663" t="str">
        <f aca="false">IF('ORÇ.GLOBAL P CAIXA'!K219="EXEC.","",IF('ORÇ.REPROG. P CAIXA'!N220&gt;0,'ORÇ.REPROG. P CAIXA'!N220,""))</f>
        <v/>
      </c>
      <c r="O220" s="166" t="str">
        <f aca="false">IF('ORÇ.GLOBAL P CAIXA'!$K219="EXEC.","",'ORÇ.REPROG. P CAIXA'!O220)</f>
        <v/>
      </c>
      <c r="P220" s="167"/>
      <c r="Q220" s="168" t="str">
        <f aca="false">IF(B220&gt;0,"ok","ocultar")</f>
        <v>ocultar</v>
      </c>
      <c r="R220" s="649"/>
      <c r="S220" s="649"/>
      <c r="T220" s="650"/>
      <c r="V220" s="88"/>
      <c r="W220" s="157" t="n">
        <f aca="false">IF(B220=0,W219,IF(ISNONTEXT(B220)=TRUE(),INT(B220),INT(LEFT(B220,FIND(".",B220)-1))))</f>
        <v>3</v>
      </c>
      <c r="X220" s="157" t="str">
        <f aca="false">IF(X221=1,1,IF(B220&lt;&gt;0,1,IF(C220&lt;&gt;0,1,IF(D220&lt;&gt;0,1,IF(E220&lt;&gt;0,1,"")))))</f>
        <v/>
      </c>
      <c r="Y220" s="157" t="str">
        <f aca="false">IF(W220=0," ",IF(W220&lt;&gt;W219,W220," "))</f>
        <v> </v>
      </c>
      <c r="Z220" s="180"/>
      <c r="AA220" s="75" t="n">
        <f aca="false">IF(W220&lt;&gt;Y220,(IF(N220=0,G220*(INFORMAÇÕES!$Q$69/INFORMAÇÕES!$Q$72),IF(N220="R",G220,0))),0)</f>
        <v>0</v>
      </c>
      <c r="AB220" s="75" t="n">
        <f aca="false">IF(W220&lt;&gt;Y220,(IF(N220=0,G220*(INFORMAÇÕES!$Q$70/INFORMAÇÕES!$Q$72),IF(N220="C",G220,0))),0)</f>
        <v>0</v>
      </c>
      <c r="AC220" s="75" t="n">
        <f aca="false">IF(W220&lt;&gt;Y220,(IF(N220=0,G220*INFORMAÇÕES!$U$115,IF(N220="CF",G220,0))),0)</f>
        <v>0</v>
      </c>
      <c r="AD220" s="75" t="n">
        <f aca="false">IF(W220&lt;&gt;Y220,(IF(N220=0,G220*INFORMAÇÕES!$U$116,IF(N220="O",G220,0))),0)</f>
        <v>0</v>
      </c>
      <c r="AE220" s="75" t="n">
        <f aca="false">IF(E220&lt;&gt;0,G220,0)</f>
        <v>0</v>
      </c>
      <c r="AF220" s="75" t="n">
        <f aca="false">IF(W220&lt;&gt;Y220,(IF(N220=0,J220*(INFORMAÇÕES!$Q$89/INFORMAÇÕES!$Q$92),IF(N220="R",J220,0))),0)</f>
        <v>0</v>
      </c>
      <c r="AG220" s="75" t="n">
        <f aca="false">IF(W220&lt;&gt;Y220,(IF(N220=0,J220*(INFORMAÇÕES!$Q$90/INFORMAÇÕES!$Q$92),IF(N220="C",J220,0))),0)</f>
        <v>0</v>
      </c>
      <c r="AH220" s="75" t="n">
        <f aca="false">IF(W220&lt;&gt;Y220,(IF(N220="",J220*INFORMAÇÕES!$U$115,IF(N220="CF",J220,0))),0)</f>
        <v>0</v>
      </c>
      <c r="AI220" s="75" t="n">
        <f aca="false">IF(W220&lt;&gt;Y220,(IF(N220="",J220*INFORMAÇÕES!$U$116,IF(N220="O",J220,0))),0)</f>
        <v>0</v>
      </c>
      <c r="AJ220" s="75" t="n">
        <f aca="false">IF(H220&lt;&gt;0,J220,0)</f>
        <v>0</v>
      </c>
      <c r="AK220" s="75" t="n">
        <f aca="false">IF(K220&lt;&gt;0,L220,0)</f>
        <v>0</v>
      </c>
    </row>
    <row r="221" s="174" customFormat="true" ht="14.25" hidden="false" customHeight="false" outlineLevel="0" collapsed="false">
      <c r="A221" s="159" t="n">
        <v>209</v>
      </c>
      <c r="B221" s="160" t="n">
        <f aca="false">IF('ORÇ.GLOBAL P CAIXA'!$K220="EXEC.",0,'ORÇ.REPROG. P CAIXA'!B221)</f>
        <v>0</v>
      </c>
      <c r="C221" s="161" t="n">
        <f aca="false">IF('ORÇ.GLOBAL P CAIXA'!$K220="EXEC.",0,'ORÇ.REPROG. P CAIXA'!C221)</f>
        <v>0</v>
      </c>
      <c r="D221" s="162" t="n">
        <f aca="false">IF('ORÇ.GLOBAL P CAIXA'!$K220="EXEC.",0,'ORÇ.REPROG. P CAIXA'!D221)</f>
        <v>0</v>
      </c>
      <c r="E221" s="163" t="n">
        <f aca="false">IF('ORÇ.GLOBAL P CAIXA'!$K220="EXEC.",0,'ORÇ.REPROG. P CAIXA'!E221)</f>
        <v>0</v>
      </c>
      <c r="F221" s="163" t="n">
        <f aca="false">IF('ORÇ.GLOBAL P CAIXA'!K220="EXEC.",0,IF('ORÇ.GLOBAL EMPRESA'!G220&gt;0,'ORÇ.GLOBAL EMPRESA'!G220,'ORÇ.GLOBAL P CAIXA'!F220))</f>
        <v>0</v>
      </c>
      <c r="G221" s="163" t="n">
        <f aca="false">IF(E221&lt;&gt;0,ROUND(E221*F221,2),IF(AE221=0,(SUMIF($W$13:$W$1012,B221,$AE$13:$AE$1012)),AE221))</f>
        <v>0</v>
      </c>
      <c r="H221" s="661" t="n">
        <f aca="false">IF('ORÇ.GLOBAL P CAIXA'!K220="EXEC.",0,'ORÇ.REPROG. P CAIXA'!H221)</f>
        <v>0</v>
      </c>
      <c r="I221" s="661" t="n">
        <f aca="false">IF('ORÇ.GLOBAL P CAIXA'!K220="EXEC.",0,'ORÇ.REPROG. P CAIXA'!I221)</f>
        <v>0</v>
      </c>
      <c r="J221" s="163" t="n">
        <f aca="false">IF(H221&lt;&gt;0,ROUND(H221*I221,2),IF(AJ221=0,(SUMIF($W$13:$W$1012,B221,$AJ$13:$AJ$1012)),AJ221))</f>
        <v>0</v>
      </c>
      <c r="K221" s="163" t="n">
        <f aca="false">H221-E221</f>
        <v>0</v>
      </c>
      <c r="L221" s="163" t="n">
        <f aca="false">J221-G221</f>
        <v>0</v>
      </c>
      <c r="M221" s="662" t="str">
        <f aca="false">IF('ORÇ.GLOBAL P CAIXA'!K220="EXEC.","",IF('ORÇ.REPROG. P CAIXA'!M221&gt;0,'ORÇ.REPROG. P CAIXA'!M221,""))</f>
        <v/>
      </c>
      <c r="N221" s="663" t="str">
        <f aca="false">IF('ORÇ.GLOBAL P CAIXA'!K220="EXEC.","",IF('ORÇ.REPROG. P CAIXA'!N221&gt;0,'ORÇ.REPROG. P CAIXA'!N221,""))</f>
        <v/>
      </c>
      <c r="O221" s="166" t="str">
        <f aca="false">IF('ORÇ.GLOBAL P CAIXA'!$K220="EXEC.","",'ORÇ.REPROG. P CAIXA'!O221)</f>
        <v/>
      </c>
      <c r="P221" s="167"/>
      <c r="Q221" s="168" t="str">
        <f aca="false">IF(B221&gt;0,"ok","ocultar")</f>
        <v>ocultar</v>
      </c>
      <c r="R221" s="649"/>
      <c r="S221" s="649"/>
      <c r="T221" s="650"/>
      <c r="V221" s="88"/>
      <c r="W221" s="157" t="n">
        <f aca="false">IF(B221=0,W220,IF(ISNONTEXT(B221)=TRUE(),INT(B221),INT(LEFT(B221,FIND(".",B221)-1))))</f>
        <v>3</v>
      </c>
      <c r="X221" s="157" t="str">
        <f aca="false">IF(X222=1,1,IF(B221&lt;&gt;0,1,IF(C221&lt;&gt;0,1,IF(D221&lt;&gt;0,1,IF(E221&lt;&gt;0,1,"")))))</f>
        <v/>
      </c>
      <c r="Y221" s="157" t="str">
        <f aca="false">IF(W221=0," ",IF(W221&lt;&gt;W220,W221," "))</f>
        <v> </v>
      </c>
      <c r="Z221" s="180"/>
      <c r="AA221" s="75" t="n">
        <f aca="false">IF(W221&lt;&gt;Y221,(IF(N221=0,G221*(INFORMAÇÕES!$Q$69/INFORMAÇÕES!$Q$72),IF(N221="R",G221,0))),0)</f>
        <v>0</v>
      </c>
      <c r="AB221" s="75" t="n">
        <f aca="false">IF(W221&lt;&gt;Y221,(IF(N221=0,G221*(INFORMAÇÕES!$Q$70/INFORMAÇÕES!$Q$72),IF(N221="C",G221,0))),0)</f>
        <v>0</v>
      </c>
      <c r="AC221" s="75" t="n">
        <f aca="false">IF(W221&lt;&gt;Y221,(IF(N221=0,G221*INFORMAÇÕES!$U$115,IF(N221="CF",G221,0))),0)</f>
        <v>0</v>
      </c>
      <c r="AD221" s="75" t="n">
        <f aca="false">IF(W221&lt;&gt;Y221,(IF(N221=0,G221*INFORMAÇÕES!$U$116,IF(N221="O",G221,0))),0)</f>
        <v>0</v>
      </c>
      <c r="AE221" s="75" t="n">
        <f aca="false">IF(E221&lt;&gt;0,G221,0)</f>
        <v>0</v>
      </c>
      <c r="AF221" s="75" t="n">
        <f aca="false">IF(W221&lt;&gt;Y221,(IF(N221=0,J221*(INFORMAÇÕES!$Q$89/INFORMAÇÕES!$Q$92),IF(N221="R",J221,0))),0)</f>
        <v>0</v>
      </c>
      <c r="AG221" s="75" t="n">
        <f aca="false">IF(W221&lt;&gt;Y221,(IF(N221=0,J221*(INFORMAÇÕES!$Q$90/INFORMAÇÕES!$Q$92),IF(N221="C",J221,0))),0)</f>
        <v>0</v>
      </c>
      <c r="AH221" s="75" t="n">
        <f aca="false">IF(W221&lt;&gt;Y221,(IF(N221="",J221*INFORMAÇÕES!$U$115,IF(N221="CF",J221,0))),0)</f>
        <v>0</v>
      </c>
      <c r="AI221" s="75" t="n">
        <f aca="false">IF(W221&lt;&gt;Y221,(IF(N221="",J221*INFORMAÇÕES!$U$116,IF(N221="O",J221,0))),0)</f>
        <v>0</v>
      </c>
      <c r="AJ221" s="75" t="n">
        <f aca="false">IF(H221&lt;&gt;0,J221,0)</f>
        <v>0</v>
      </c>
      <c r="AK221" s="75" t="n">
        <f aca="false">IF(K221&lt;&gt;0,L221,0)</f>
        <v>0</v>
      </c>
    </row>
    <row r="222" s="174" customFormat="true" ht="14.25" hidden="false" customHeight="false" outlineLevel="0" collapsed="false">
      <c r="A222" s="159" t="n">
        <v>210</v>
      </c>
      <c r="B222" s="160" t="n">
        <f aca="false">IF('ORÇ.GLOBAL P CAIXA'!$K221="EXEC.",0,'ORÇ.REPROG. P CAIXA'!B222)</f>
        <v>0</v>
      </c>
      <c r="C222" s="161" t="n">
        <f aca="false">IF('ORÇ.GLOBAL P CAIXA'!$K221="EXEC.",0,'ORÇ.REPROG. P CAIXA'!C222)</f>
        <v>0</v>
      </c>
      <c r="D222" s="162" t="n">
        <f aca="false">IF('ORÇ.GLOBAL P CAIXA'!$K221="EXEC.",0,'ORÇ.REPROG. P CAIXA'!D222)</f>
        <v>0</v>
      </c>
      <c r="E222" s="163" t="n">
        <f aca="false">IF('ORÇ.GLOBAL P CAIXA'!$K221="EXEC.",0,'ORÇ.REPROG. P CAIXA'!E222)</f>
        <v>0</v>
      </c>
      <c r="F222" s="163" t="n">
        <f aca="false">IF('ORÇ.GLOBAL P CAIXA'!K221="EXEC.",0,IF('ORÇ.GLOBAL EMPRESA'!G221&gt;0,'ORÇ.GLOBAL EMPRESA'!G221,'ORÇ.GLOBAL P CAIXA'!F221))</f>
        <v>0</v>
      </c>
      <c r="G222" s="163" t="n">
        <f aca="false">IF(E222&lt;&gt;0,ROUND(E222*F222,2),IF(AE222=0,(SUMIF($W$13:$W$1012,B222,$AE$13:$AE$1012)),AE222))</f>
        <v>0</v>
      </c>
      <c r="H222" s="661" t="n">
        <f aca="false">IF('ORÇ.GLOBAL P CAIXA'!K221="EXEC.",0,'ORÇ.REPROG. P CAIXA'!H222)</f>
        <v>0</v>
      </c>
      <c r="I222" s="661" t="n">
        <f aca="false">IF('ORÇ.GLOBAL P CAIXA'!K221="EXEC.",0,'ORÇ.REPROG. P CAIXA'!I222)</f>
        <v>0</v>
      </c>
      <c r="J222" s="163" t="n">
        <f aca="false">IF(H222&lt;&gt;0,ROUND(H222*I222,2),IF(AJ222=0,(SUMIF($W$13:$W$1012,B222,$AJ$13:$AJ$1012)),AJ222))</f>
        <v>0</v>
      </c>
      <c r="K222" s="163" t="n">
        <f aca="false">H222-E222</f>
        <v>0</v>
      </c>
      <c r="L222" s="163" t="n">
        <f aca="false">J222-G222</f>
        <v>0</v>
      </c>
      <c r="M222" s="662" t="str">
        <f aca="false">IF('ORÇ.GLOBAL P CAIXA'!K221="EXEC.","",IF('ORÇ.REPROG. P CAIXA'!M222&gt;0,'ORÇ.REPROG. P CAIXA'!M222,""))</f>
        <v/>
      </c>
      <c r="N222" s="663" t="str">
        <f aca="false">IF('ORÇ.GLOBAL P CAIXA'!K221="EXEC.","",IF('ORÇ.REPROG. P CAIXA'!N222&gt;0,'ORÇ.REPROG. P CAIXA'!N222,""))</f>
        <v/>
      </c>
      <c r="O222" s="166" t="str">
        <f aca="false">IF('ORÇ.GLOBAL P CAIXA'!$K221="EXEC.","",'ORÇ.REPROG. P CAIXA'!O222)</f>
        <v/>
      </c>
      <c r="P222" s="167"/>
      <c r="Q222" s="168" t="str">
        <f aca="false">IF(B222&gt;0,"ok","ocultar")</f>
        <v>ocultar</v>
      </c>
      <c r="R222" s="649"/>
      <c r="S222" s="649"/>
      <c r="T222" s="650"/>
      <c r="V222" s="88"/>
      <c r="W222" s="157" t="n">
        <f aca="false">IF(B222=0,W221,IF(ISNONTEXT(B222)=TRUE(),INT(B222),INT(LEFT(B222,FIND(".",B222)-1))))</f>
        <v>3</v>
      </c>
      <c r="X222" s="157" t="str">
        <f aca="false">IF(X223=1,1,IF(B222&lt;&gt;0,1,IF(C222&lt;&gt;0,1,IF(D222&lt;&gt;0,1,IF(E222&lt;&gt;0,1,"")))))</f>
        <v/>
      </c>
      <c r="Y222" s="157" t="str">
        <f aca="false">IF(W222=0," ",IF(W222&lt;&gt;W221,W222," "))</f>
        <v> </v>
      </c>
      <c r="Z222" s="180"/>
      <c r="AA222" s="75" t="n">
        <f aca="false">IF(W222&lt;&gt;Y222,(IF(N222=0,G222*(INFORMAÇÕES!$Q$69/INFORMAÇÕES!$Q$72),IF(N222="R",G222,0))),0)</f>
        <v>0</v>
      </c>
      <c r="AB222" s="75" t="n">
        <f aca="false">IF(W222&lt;&gt;Y222,(IF(N222=0,G222*(INFORMAÇÕES!$Q$70/INFORMAÇÕES!$Q$72),IF(N222="C",G222,0))),0)</f>
        <v>0</v>
      </c>
      <c r="AC222" s="75" t="n">
        <f aca="false">IF(W222&lt;&gt;Y222,(IF(N222=0,G222*INFORMAÇÕES!$U$115,IF(N222="CF",G222,0))),0)</f>
        <v>0</v>
      </c>
      <c r="AD222" s="75" t="n">
        <f aca="false">IF(W222&lt;&gt;Y222,(IF(N222=0,G222*INFORMAÇÕES!$U$116,IF(N222="O",G222,0))),0)</f>
        <v>0</v>
      </c>
      <c r="AE222" s="75" t="n">
        <f aca="false">IF(E222&lt;&gt;0,G222,0)</f>
        <v>0</v>
      </c>
      <c r="AF222" s="75" t="n">
        <f aca="false">IF(W222&lt;&gt;Y222,(IF(N222=0,J222*(INFORMAÇÕES!$Q$89/INFORMAÇÕES!$Q$92),IF(N222="R",J222,0))),0)</f>
        <v>0</v>
      </c>
      <c r="AG222" s="75" t="n">
        <f aca="false">IF(W222&lt;&gt;Y222,(IF(N222=0,J222*(INFORMAÇÕES!$Q$90/INFORMAÇÕES!$Q$92),IF(N222="C",J222,0))),0)</f>
        <v>0</v>
      </c>
      <c r="AH222" s="75" t="n">
        <f aca="false">IF(W222&lt;&gt;Y222,(IF(N222="",J222*INFORMAÇÕES!$U$115,IF(N222="CF",J222,0))),0)</f>
        <v>0</v>
      </c>
      <c r="AI222" s="75" t="n">
        <f aca="false">IF(W222&lt;&gt;Y222,(IF(N222="",J222*INFORMAÇÕES!$U$116,IF(N222="O",J222,0))),0)</f>
        <v>0</v>
      </c>
      <c r="AJ222" s="75" t="n">
        <f aca="false">IF(H222&lt;&gt;0,J222,0)</f>
        <v>0</v>
      </c>
      <c r="AK222" s="75" t="n">
        <f aca="false">IF(K222&lt;&gt;0,L222,0)</f>
        <v>0</v>
      </c>
    </row>
    <row r="223" s="174" customFormat="true" ht="14.25" hidden="false" customHeight="false" outlineLevel="0" collapsed="false">
      <c r="A223" s="159" t="n">
        <v>211</v>
      </c>
      <c r="B223" s="160" t="n">
        <f aca="false">IF('ORÇ.GLOBAL P CAIXA'!$K222="EXEC.",0,'ORÇ.REPROG. P CAIXA'!B223)</f>
        <v>0</v>
      </c>
      <c r="C223" s="161" t="n">
        <f aca="false">IF('ORÇ.GLOBAL P CAIXA'!$K222="EXEC.",0,'ORÇ.REPROG. P CAIXA'!C223)</f>
        <v>0</v>
      </c>
      <c r="D223" s="162" t="n">
        <f aca="false">IF('ORÇ.GLOBAL P CAIXA'!$K222="EXEC.",0,'ORÇ.REPROG. P CAIXA'!D223)</f>
        <v>0</v>
      </c>
      <c r="E223" s="163" t="n">
        <f aca="false">IF('ORÇ.GLOBAL P CAIXA'!$K222="EXEC.",0,'ORÇ.REPROG. P CAIXA'!E223)</f>
        <v>0</v>
      </c>
      <c r="F223" s="163" t="n">
        <f aca="false">IF('ORÇ.GLOBAL P CAIXA'!K222="EXEC.",0,IF('ORÇ.GLOBAL EMPRESA'!G222&gt;0,'ORÇ.GLOBAL EMPRESA'!G222,'ORÇ.GLOBAL P CAIXA'!F222))</f>
        <v>0</v>
      </c>
      <c r="G223" s="163" t="n">
        <f aca="false">IF(E223&lt;&gt;0,ROUND(E223*F223,2),IF(AE223=0,(SUMIF($W$13:$W$1012,B223,$AE$13:$AE$1012)),AE223))</f>
        <v>0</v>
      </c>
      <c r="H223" s="661" t="n">
        <f aca="false">IF('ORÇ.GLOBAL P CAIXA'!K222="EXEC.",0,'ORÇ.REPROG. P CAIXA'!H223)</f>
        <v>0</v>
      </c>
      <c r="I223" s="661" t="n">
        <f aca="false">IF('ORÇ.GLOBAL P CAIXA'!K222="EXEC.",0,'ORÇ.REPROG. P CAIXA'!I223)</f>
        <v>0</v>
      </c>
      <c r="J223" s="163" t="n">
        <f aca="false">IF(H223&lt;&gt;0,ROUND(H223*I223,2),IF(AJ223=0,(SUMIF($W$13:$W$1012,B223,$AJ$13:$AJ$1012)),AJ223))</f>
        <v>0</v>
      </c>
      <c r="K223" s="163" t="n">
        <f aca="false">H223-E223</f>
        <v>0</v>
      </c>
      <c r="L223" s="163" t="n">
        <f aca="false">J223-G223</f>
        <v>0</v>
      </c>
      <c r="M223" s="662" t="str">
        <f aca="false">IF('ORÇ.GLOBAL P CAIXA'!K222="EXEC.","",IF('ORÇ.REPROG. P CAIXA'!M223&gt;0,'ORÇ.REPROG. P CAIXA'!M223,""))</f>
        <v/>
      </c>
      <c r="N223" s="663" t="str">
        <f aca="false">IF('ORÇ.GLOBAL P CAIXA'!K222="EXEC.","",IF('ORÇ.REPROG. P CAIXA'!N223&gt;0,'ORÇ.REPROG. P CAIXA'!N223,""))</f>
        <v/>
      </c>
      <c r="O223" s="166" t="str">
        <f aca="false">IF('ORÇ.GLOBAL P CAIXA'!$K222="EXEC.","",'ORÇ.REPROG. P CAIXA'!O223)</f>
        <v/>
      </c>
      <c r="P223" s="167"/>
      <c r="Q223" s="168" t="str">
        <f aca="false">IF(B223&gt;0,"ok","ocultar")</f>
        <v>ocultar</v>
      </c>
      <c r="R223" s="649"/>
      <c r="S223" s="649"/>
      <c r="T223" s="650"/>
      <c r="V223" s="88"/>
      <c r="W223" s="157" t="n">
        <f aca="false">IF(B223=0,W222,IF(ISNONTEXT(B223)=TRUE(),INT(B223),INT(LEFT(B223,FIND(".",B223)-1))))</f>
        <v>3</v>
      </c>
      <c r="X223" s="157" t="str">
        <f aca="false">IF(X224=1,1,IF(B223&lt;&gt;0,1,IF(C223&lt;&gt;0,1,IF(D223&lt;&gt;0,1,IF(E223&lt;&gt;0,1,"")))))</f>
        <v/>
      </c>
      <c r="Y223" s="157" t="str">
        <f aca="false">IF(W223=0," ",IF(W223&lt;&gt;W222,W223," "))</f>
        <v> </v>
      </c>
      <c r="Z223" s="180"/>
      <c r="AA223" s="75" t="n">
        <f aca="false">IF(W223&lt;&gt;Y223,(IF(N223=0,G223*(INFORMAÇÕES!$Q$69/INFORMAÇÕES!$Q$72),IF(N223="R",G223,0))),0)</f>
        <v>0</v>
      </c>
      <c r="AB223" s="75" t="n">
        <f aca="false">IF(W223&lt;&gt;Y223,(IF(N223=0,G223*(INFORMAÇÕES!$Q$70/INFORMAÇÕES!$Q$72),IF(N223="C",G223,0))),0)</f>
        <v>0</v>
      </c>
      <c r="AC223" s="75" t="n">
        <f aca="false">IF(W223&lt;&gt;Y223,(IF(N223=0,G223*INFORMAÇÕES!$U$115,IF(N223="CF",G223,0))),0)</f>
        <v>0</v>
      </c>
      <c r="AD223" s="75" t="n">
        <f aca="false">IF(W223&lt;&gt;Y223,(IF(N223=0,G223*INFORMAÇÕES!$U$116,IF(N223="O",G223,0))),0)</f>
        <v>0</v>
      </c>
      <c r="AE223" s="75" t="n">
        <f aca="false">IF(E223&lt;&gt;0,G223,0)</f>
        <v>0</v>
      </c>
      <c r="AF223" s="75" t="n">
        <f aca="false">IF(W223&lt;&gt;Y223,(IF(N223=0,J223*(INFORMAÇÕES!$Q$89/INFORMAÇÕES!$Q$92),IF(N223="R",J223,0))),0)</f>
        <v>0</v>
      </c>
      <c r="AG223" s="75" t="n">
        <f aca="false">IF(W223&lt;&gt;Y223,(IF(N223=0,J223*(INFORMAÇÕES!$Q$90/INFORMAÇÕES!$Q$92),IF(N223="C",J223,0))),0)</f>
        <v>0</v>
      </c>
      <c r="AH223" s="75" t="n">
        <f aca="false">IF(W223&lt;&gt;Y223,(IF(N223="",J223*INFORMAÇÕES!$U$115,IF(N223="CF",J223,0))),0)</f>
        <v>0</v>
      </c>
      <c r="AI223" s="75" t="n">
        <f aca="false">IF(W223&lt;&gt;Y223,(IF(N223="",J223*INFORMAÇÕES!$U$116,IF(N223="O",J223,0))),0)</f>
        <v>0</v>
      </c>
      <c r="AJ223" s="75" t="n">
        <f aca="false">IF(H223&lt;&gt;0,J223,0)</f>
        <v>0</v>
      </c>
      <c r="AK223" s="75" t="n">
        <f aca="false">IF(K223&lt;&gt;0,L223,0)</f>
        <v>0</v>
      </c>
    </row>
    <row r="224" s="174" customFormat="true" ht="14.25" hidden="false" customHeight="false" outlineLevel="0" collapsed="false">
      <c r="A224" s="159" t="n">
        <v>212</v>
      </c>
      <c r="B224" s="160" t="n">
        <f aca="false">IF('ORÇ.GLOBAL P CAIXA'!$K223="EXEC.",0,'ORÇ.REPROG. P CAIXA'!B224)</f>
        <v>0</v>
      </c>
      <c r="C224" s="161" t="n">
        <f aca="false">IF('ORÇ.GLOBAL P CAIXA'!$K223="EXEC.",0,'ORÇ.REPROG. P CAIXA'!C224)</f>
        <v>0</v>
      </c>
      <c r="D224" s="162" t="n">
        <f aca="false">IF('ORÇ.GLOBAL P CAIXA'!$K223="EXEC.",0,'ORÇ.REPROG. P CAIXA'!D224)</f>
        <v>0</v>
      </c>
      <c r="E224" s="163" t="n">
        <f aca="false">IF('ORÇ.GLOBAL P CAIXA'!$K223="EXEC.",0,'ORÇ.REPROG. P CAIXA'!E224)</f>
        <v>0</v>
      </c>
      <c r="F224" s="163" t="n">
        <f aca="false">IF('ORÇ.GLOBAL P CAIXA'!K223="EXEC.",0,IF('ORÇ.GLOBAL EMPRESA'!G223&gt;0,'ORÇ.GLOBAL EMPRESA'!G223,'ORÇ.GLOBAL P CAIXA'!F223))</f>
        <v>0</v>
      </c>
      <c r="G224" s="163" t="n">
        <f aca="false">IF(E224&lt;&gt;0,ROUND(E224*F224,2),IF(AE224=0,(SUMIF($W$13:$W$1012,B224,$AE$13:$AE$1012)),AE224))</f>
        <v>0</v>
      </c>
      <c r="H224" s="661" t="n">
        <f aca="false">IF('ORÇ.GLOBAL P CAIXA'!K223="EXEC.",0,'ORÇ.REPROG. P CAIXA'!H224)</f>
        <v>0</v>
      </c>
      <c r="I224" s="661" t="n">
        <f aca="false">IF('ORÇ.GLOBAL P CAIXA'!K223="EXEC.",0,'ORÇ.REPROG. P CAIXA'!I224)</f>
        <v>0</v>
      </c>
      <c r="J224" s="163" t="n">
        <f aca="false">IF(H224&lt;&gt;0,ROUND(H224*I224,2),IF(AJ224=0,(SUMIF($W$13:$W$1012,B224,$AJ$13:$AJ$1012)),AJ224))</f>
        <v>0</v>
      </c>
      <c r="K224" s="163" t="n">
        <f aca="false">H224-E224</f>
        <v>0</v>
      </c>
      <c r="L224" s="163" t="n">
        <f aca="false">J224-G224</f>
        <v>0</v>
      </c>
      <c r="M224" s="662" t="str">
        <f aca="false">IF('ORÇ.GLOBAL P CAIXA'!K223="EXEC.","",IF('ORÇ.REPROG. P CAIXA'!M224&gt;0,'ORÇ.REPROG. P CAIXA'!M224,""))</f>
        <v/>
      </c>
      <c r="N224" s="663" t="str">
        <f aca="false">IF('ORÇ.GLOBAL P CAIXA'!K223="EXEC.","",IF('ORÇ.REPROG. P CAIXA'!N224&gt;0,'ORÇ.REPROG. P CAIXA'!N224,""))</f>
        <v/>
      </c>
      <c r="O224" s="166" t="str">
        <f aca="false">IF('ORÇ.GLOBAL P CAIXA'!$K223="EXEC.","",'ORÇ.REPROG. P CAIXA'!O224)</f>
        <v/>
      </c>
      <c r="P224" s="167"/>
      <c r="Q224" s="168" t="str">
        <f aca="false">IF(B224&gt;0,"ok","ocultar")</f>
        <v>ocultar</v>
      </c>
      <c r="R224" s="649"/>
      <c r="S224" s="649"/>
      <c r="T224" s="650"/>
      <c r="V224" s="88"/>
      <c r="W224" s="157" t="n">
        <f aca="false">IF(B224=0,W223,IF(ISNONTEXT(B224)=TRUE(),INT(B224),INT(LEFT(B224,FIND(".",B224)-1))))</f>
        <v>3</v>
      </c>
      <c r="X224" s="157" t="str">
        <f aca="false">IF(X225=1,1,IF(B224&lt;&gt;0,1,IF(C224&lt;&gt;0,1,IF(D224&lt;&gt;0,1,IF(E224&lt;&gt;0,1,"")))))</f>
        <v/>
      </c>
      <c r="Y224" s="157" t="str">
        <f aca="false">IF(W224=0," ",IF(W224&lt;&gt;W223,W224," "))</f>
        <v> </v>
      </c>
      <c r="Z224" s="180"/>
      <c r="AA224" s="75" t="n">
        <f aca="false">IF(W224&lt;&gt;Y224,(IF(N224=0,G224*(INFORMAÇÕES!$Q$69/INFORMAÇÕES!$Q$72),IF(N224="R",G224,0))),0)</f>
        <v>0</v>
      </c>
      <c r="AB224" s="75" t="n">
        <f aca="false">IF(W224&lt;&gt;Y224,(IF(N224=0,G224*(INFORMAÇÕES!$Q$70/INFORMAÇÕES!$Q$72),IF(N224="C",G224,0))),0)</f>
        <v>0</v>
      </c>
      <c r="AC224" s="75" t="n">
        <f aca="false">IF(W224&lt;&gt;Y224,(IF(N224=0,G224*INFORMAÇÕES!$U$115,IF(N224="CF",G224,0))),0)</f>
        <v>0</v>
      </c>
      <c r="AD224" s="75" t="n">
        <f aca="false">IF(W224&lt;&gt;Y224,(IF(N224=0,G224*INFORMAÇÕES!$U$116,IF(N224="O",G224,0))),0)</f>
        <v>0</v>
      </c>
      <c r="AE224" s="75" t="n">
        <f aca="false">IF(E224&lt;&gt;0,G224,0)</f>
        <v>0</v>
      </c>
      <c r="AF224" s="75" t="n">
        <f aca="false">IF(W224&lt;&gt;Y224,(IF(N224=0,J224*(INFORMAÇÕES!$Q$89/INFORMAÇÕES!$Q$92),IF(N224="R",J224,0))),0)</f>
        <v>0</v>
      </c>
      <c r="AG224" s="75" t="n">
        <f aca="false">IF(W224&lt;&gt;Y224,(IF(N224=0,J224*(INFORMAÇÕES!$Q$90/INFORMAÇÕES!$Q$92),IF(N224="C",J224,0))),0)</f>
        <v>0</v>
      </c>
      <c r="AH224" s="75" t="n">
        <f aca="false">IF(W224&lt;&gt;Y224,(IF(N224="",J224*INFORMAÇÕES!$U$115,IF(N224="CF",J224,0))),0)</f>
        <v>0</v>
      </c>
      <c r="AI224" s="75" t="n">
        <f aca="false">IF(W224&lt;&gt;Y224,(IF(N224="",J224*INFORMAÇÕES!$U$116,IF(N224="O",J224,0))),0)</f>
        <v>0</v>
      </c>
      <c r="AJ224" s="75" t="n">
        <f aca="false">IF(H224&lt;&gt;0,J224,0)</f>
        <v>0</v>
      </c>
      <c r="AK224" s="75" t="n">
        <f aca="false">IF(K224&lt;&gt;0,L224,0)</f>
        <v>0</v>
      </c>
    </row>
    <row r="225" s="174" customFormat="true" ht="14.25" hidden="false" customHeight="false" outlineLevel="0" collapsed="false">
      <c r="A225" s="159" t="n">
        <v>213</v>
      </c>
      <c r="B225" s="160" t="n">
        <f aca="false">IF('ORÇ.GLOBAL P CAIXA'!$K224="EXEC.",0,'ORÇ.REPROG. P CAIXA'!B225)</f>
        <v>0</v>
      </c>
      <c r="C225" s="161" t="n">
        <f aca="false">IF('ORÇ.GLOBAL P CAIXA'!$K224="EXEC.",0,'ORÇ.REPROG. P CAIXA'!C225)</f>
        <v>0</v>
      </c>
      <c r="D225" s="162" t="n">
        <f aca="false">IF('ORÇ.GLOBAL P CAIXA'!$K224="EXEC.",0,'ORÇ.REPROG. P CAIXA'!D225)</f>
        <v>0</v>
      </c>
      <c r="E225" s="163" t="n">
        <f aca="false">IF('ORÇ.GLOBAL P CAIXA'!$K224="EXEC.",0,'ORÇ.REPROG. P CAIXA'!E225)</f>
        <v>0</v>
      </c>
      <c r="F225" s="163" t="n">
        <f aca="false">IF('ORÇ.GLOBAL P CAIXA'!K224="EXEC.",0,IF('ORÇ.GLOBAL EMPRESA'!G224&gt;0,'ORÇ.GLOBAL EMPRESA'!G224,'ORÇ.GLOBAL P CAIXA'!F224))</f>
        <v>0</v>
      </c>
      <c r="G225" s="163" t="n">
        <f aca="false">IF(E225&lt;&gt;0,ROUND(E225*F225,2),IF(AE225=0,(SUMIF($W$13:$W$1012,B225,$AE$13:$AE$1012)),AE225))</f>
        <v>0</v>
      </c>
      <c r="H225" s="661" t="n">
        <f aca="false">IF('ORÇ.GLOBAL P CAIXA'!K224="EXEC.",0,'ORÇ.REPROG. P CAIXA'!H225)</f>
        <v>0</v>
      </c>
      <c r="I225" s="661" t="n">
        <f aca="false">IF('ORÇ.GLOBAL P CAIXA'!K224="EXEC.",0,'ORÇ.REPROG. P CAIXA'!I225)</f>
        <v>0</v>
      </c>
      <c r="J225" s="163" t="n">
        <f aca="false">IF(H225&lt;&gt;0,ROUND(H225*I225,2),IF(AJ225=0,(SUMIF($W$13:$W$1012,B225,$AJ$13:$AJ$1012)),AJ225))</f>
        <v>0</v>
      </c>
      <c r="K225" s="163" t="n">
        <f aca="false">H225-E225</f>
        <v>0</v>
      </c>
      <c r="L225" s="163" t="n">
        <f aca="false">J225-G225</f>
        <v>0</v>
      </c>
      <c r="M225" s="662" t="str">
        <f aca="false">IF('ORÇ.GLOBAL P CAIXA'!K224="EXEC.","",IF('ORÇ.REPROG. P CAIXA'!M225&gt;0,'ORÇ.REPROG. P CAIXA'!M225,""))</f>
        <v/>
      </c>
      <c r="N225" s="663" t="str">
        <f aca="false">IF('ORÇ.GLOBAL P CAIXA'!K224="EXEC.","",IF('ORÇ.REPROG. P CAIXA'!N225&gt;0,'ORÇ.REPROG. P CAIXA'!N225,""))</f>
        <v/>
      </c>
      <c r="O225" s="166" t="str">
        <f aca="false">IF('ORÇ.GLOBAL P CAIXA'!$K224="EXEC.","",'ORÇ.REPROG. P CAIXA'!O225)</f>
        <v/>
      </c>
      <c r="P225" s="167"/>
      <c r="Q225" s="168" t="str">
        <f aca="false">IF(B225&gt;0,"ok","ocultar")</f>
        <v>ocultar</v>
      </c>
      <c r="R225" s="649"/>
      <c r="S225" s="649"/>
      <c r="T225" s="650"/>
      <c r="V225" s="88"/>
      <c r="W225" s="157" t="n">
        <f aca="false">IF(B225=0,W224,IF(ISNONTEXT(B225)=TRUE(),INT(B225),INT(LEFT(B225,FIND(".",B225)-1))))</f>
        <v>3</v>
      </c>
      <c r="X225" s="157" t="str">
        <f aca="false">IF(X226=1,1,IF(B225&lt;&gt;0,1,IF(C225&lt;&gt;0,1,IF(D225&lt;&gt;0,1,IF(E225&lt;&gt;0,1,"")))))</f>
        <v/>
      </c>
      <c r="Y225" s="157" t="str">
        <f aca="false">IF(W225=0," ",IF(W225&lt;&gt;W224,W225," "))</f>
        <v> </v>
      </c>
      <c r="Z225" s="180"/>
      <c r="AA225" s="75" t="n">
        <f aca="false">IF(W225&lt;&gt;Y225,(IF(N225=0,G225*(INFORMAÇÕES!$Q$69/INFORMAÇÕES!$Q$72),IF(N225="R",G225,0))),0)</f>
        <v>0</v>
      </c>
      <c r="AB225" s="75" t="n">
        <f aca="false">IF(W225&lt;&gt;Y225,(IF(N225=0,G225*(INFORMAÇÕES!$Q$70/INFORMAÇÕES!$Q$72),IF(N225="C",G225,0))),0)</f>
        <v>0</v>
      </c>
      <c r="AC225" s="75" t="n">
        <f aca="false">IF(W225&lt;&gt;Y225,(IF(N225=0,G225*INFORMAÇÕES!$U$115,IF(N225="CF",G225,0))),0)</f>
        <v>0</v>
      </c>
      <c r="AD225" s="75" t="n">
        <f aca="false">IF(W225&lt;&gt;Y225,(IF(N225=0,G225*INFORMAÇÕES!$U$116,IF(N225="O",G225,0))),0)</f>
        <v>0</v>
      </c>
      <c r="AE225" s="75" t="n">
        <f aca="false">IF(E225&lt;&gt;0,G225,0)</f>
        <v>0</v>
      </c>
      <c r="AF225" s="75" t="n">
        <f aca="false">IF(W225&lt;&gt;Y225,(IF(N225=0,J225*(INFORMAÇÕES!$Q$89/INFORMAÇÕES!$Q$92),IF(N225="R",J225,0))),0)</f>
        <v>0</v>
      </c>
      <c r="AG225" s="75" t="n">
        <f aca="false">IF(W225&lt;&gt;Y225,(IF(N225=0,J225*(INFORMAÇÕES!$Q$90/INFORMAÇÕES!$Q$92),IF(N225="C",J225,0))),0)</f>
        <v>0</v>
      </c>
      <c r="AH225" s="75" t="n">
        <f aca="false">IF(W225&lt;&gt;Y225,(IF(N225="",J225*INFORMAÇÕES!$U$115,IF(N225="CF",J225,0))),0)</f>
        <v>0</v>
      </c>
      <c r="AI225" s="75" t="n">
        <f aca="false">IF(W225&lt;&gt;Y225,(IF(N225="",J225*INFORMAÇÕES!$U$116,IF(N225="O",J225,0))),0)</f>
        <v>0</v>
      </c>
      <c r="AJ225" s="75" t="n">
        <f aca="false">IF(H225&lt;&gt;0,J225,0)</f>
        <v>0</v>
      </c>
      <c r="AK225" s="75" t="n">
        <f aca="false">IF(K225&lt;&gt;0,L225,0)</f>
        <v>0</v>
      </c>
    </row>
    <row r="226" s="174" customFormat="true" ht="14.25" hidden="false" customHeight="false" outlineLevel="0" collapsed="false">
      <c r="A226" s="159" t="n">
        <v>214</v>
      </c>
      <c r="B226" s="160" t="n">
        <f aca="false">IF('ORÇ.GLOBAL P CAIXA'!$K225="EXEC.",0,'ORÇ.REPROG. P CAIXA'!B226)</f>
        <v>0</v>
      </c>
      <c r="C226" s="161" t="n">
        <f aca="false">IF('ORÇ.GLOBAL P CAIXA'!$K225="EXEC.",0,'ORÇ.REPROG. P CAIXA'!C226)</f>
        <v>0</v>
      </c>
      <c r="D226" s="162" t="n">
        <f aca="false">IF('ORÇ.GLOBAL P CAIXA'!$K225="EXEC.",0,'ORÇ.REPROG. P CAIXA'!D226)</f>
        <v>0</v>
      </c>
      <c r="E226" s="163" t="n">
        <f aca="false">IF('ORÇ.GLOBAL P CAIXA'!$K225="EXEC.",0,'ORÇ.REPROG. P CAIXA'!E226)</f>
        <v>0</v>
      </c>
      <c r="F226" s="163" t="n">
        <f aca="false">IF('ORÇ.GLOBAL P CAIXA'!K225="EXEC.",0,IF('ORÇ.GLOBAL EMPRESA'!G225&gt;0,'ORÇ.GLOBAL EMPRESA'!G225,'ORÇ.GLOBAL P CAIXA'!F225))</f>
        <v>0</v>
      </c>
      <c r="G226" s="163" t="n">
        <f aca="false">IF(E226&lt;&gt;0,ROUND(E226*F226,2),IF(AE226=0,(SUMIF($W$13:$W$1012,B226,$AE$13:$AE$1012)),AE226))</f>
        <v>0</v>
      </c>
      <c r="H226" s="661" t="n">
        <f aca="false">IF('ORÇ.GLOBAL P CAIXA'!K225="EXEC.",0,'ORÇ.REPROG. P CAIXA'!H226)</f>
        <v>0</v>
      </c>
      <c r="I226" s="661" t="n">
        <f aca="false">IF('ORÇ.GLOBAL P CAIXA'!K225="EXEC.",0,'ORÇ.REPROG. P CAIXA'!I226)</f>
        <v>0</v>
      </c>
      <c r="J226" s="163" t="n">
        <f aca="false">IF(H226&lt;&gt;0,ROUND(H226*I226,2),IF(AJ226=0,(SUMIF($W$13:$W$1012,B226,$AJ$13:$AJ$1012)),AJ226))</f>
        <v>0</v>
      </c>
      <c r="K226" s="163" t="n">
        <f aca="false">H226-E226</f>
        <v>0</v>
      </c>
      <c r="L226" s="163" t="n">
        <f aca="false">J226-G226</f>
        <v>0</v>
      </c>
      <c r="M226" s="662" t="str">
        <f aca="false">IF('ORÇ.GLOBAL P CAIXA'!K225="EXEC.","",IF('ORÇ.REPROG. P CAIXA'!M226&gt;0,'ORÇ.REPROG. P CAIXA'!M226,""))</f>
        <v/>
      </c>
      <c r="N226" s="663" t="str">
        <f aca="false">IF('ORÇ.GLOBAL P CAIXA'!K225="EXEC.","",IF('ORÇ.REPROG. P CAIXA'!N226&gt;0,'ORÇ.REPROG. P CAIXA'!N226,""))</f>
        <v/>
      </c>
      <c r="O226" s="166" t="str">
        <f aca="false">IF('ORÇ.GLOBAL P CAIXA'!$K225="EXEC.","",'ORÇ.REPROG. P CAIXA'!O226)</f>
        <v/>
      </c>
      <c r="P226" s="167"/>
      <c r="Q226" s="168" t="str">
        <f aca="false">IF(B226&gt;0,"ok","ocultar")</f>
        <v>ocultar</v>
      </c>
      <c r="R226" s="649"/>
      <c r="S226" s="649"/>
      <c r="T226" s="650"/>
      <c r="V226" s="88"/>
      <c r="W226" s="157" t="n">
        <f aca="false">IF(B226=0,W225,IF(ISNONTEXT(B226)=TRUE(),INT(B226),INT(LEFT(B226,FIND(".",B226)-1))))</f>
        <v>3</v>
      </c>
      <c r="X226" s="157" t="str">
        <f aca="false">IF(X227=1,1,IF(B226&lt;&gt;0,1,IF(C226&lt;&gt;0,1,IF(D226&lt;&gt;0,1,IF(E226&lt;&gt;0,1,"")))))</f>
        <v/>
      </c>
      <c r="Y226" s="157" t="str">
        <f aca="false">IF(W226=0," ",IF(W226&lt;&gt;W225,W226," "))</f>
        <v> </v>
      </c>
      <c r="Z226" s="180"/>
      <c r="AA226" s="75" t="n">
        <f aca="false">IF(W226&lt;&gt;Y226,(IF(N226=0,G226*(INFORMAÇÕES!$Q$69/INFORMAÇÕES!$Q$72),IF(N226="R",G226,0))),0)</f>
        <v>0</v>
      </c>
      <c r="AB226" s="75" t="n">
        <f aca="false">IF(W226&lt;&gt;Y226,(IF(N226=0,G226*(INFORMAÇÕES!$Q$70/INFORMAÇÕES!$Q$72),IF(N226="C",G226,0))),0)</f>
        <v>0</v>
      </c>
      <c r="AC226" s="75" t="n">
        <f aca="false">IF(W226&lt;&gt;Y226,(IF(N226=0,G226*INFORMAÇÕES!$U$115,IF(N226="CF",G226,0))),0)</f>
        <v>0</v>
      </c>
      <c r="AD226" s="75" t="n">
        <f aca="false">IF(W226&lt;&gt;Y226,(IF(N226=0,G226*INFORMAÇÕES!$U$116,IF(N226="O",G226,0))),0)</f>
        <v>0</v>
      </c>
      <c r="AE226" s="75" t="n">
        <f aca="false">IF(E226&lt;&gt;0,G226,0)</f>
        <v>0</v>
      </c>
      <c r="AF226" s="75" t="n">
        <f aca="false">IF(W226&lt;&gt;Y226,(IF(N226=0,J226*(INFORMAÇÕES!$Q$89/INFORMAÇÕES!$Q$92),IF(N226="R",J226,0))),0)</f>
        <v>0</v>
      </c>
      <c r="AG226" s="75" t="n">
        <f aca="false">IF(W226&lt;&gt;Y226,(IF(N226=0,J226*(INFORMAÇÕES!$Q$90/INFORMAÇÕES!$Q$92),IF(N226="C",J226,0))),0)</f>
        <v>0</v>
      </c>
      <c r="AH226" s="75" t="n">
        <f aca="false">IF(W226&lt;&gt;Y226,(IF(N226="",J226*INFORMAÇÕES!$U$115,IF(N226="CF",J226,0))),0)</f>
        <v>0</v>
      </c>
      <c r="AI226" s="75" t="n">
        <f aca="false">IF(W226&lt;&gt;Y226,(IF(N226="",J226*INFORMAÇÕES!$U$116,IF(N226="O",J226,0))),0)</f>
        <v>0</v>
      </c>
      <c r="AJ226" s="75" t="n">
        <f aca="false">IF(H226&lt;&gt;0,J226,0)</f>
        <v>0</v>
      </c>
      <c r="AK226" s="75" t="n">
        <f aca="false">IF(K226&lt;&gt;0,L226,0)</f>
        <v>0</v>
      </c>
    </row>
    <row r="227" s="174" customFormat="true" ht="14.25" hidden="false" customHeight="false" outlineLevel="0" collapsed="false">
      <c r="A227" s="159" t="n">
        <v>215</v>
      </c>
      <c r="B227" s="160" t="n">
        <f aca="false">IF('ORÇ.GLOBAL P CAIXA'!$K226="EXEC.",0,'ORÇ.REPROG. P CAIXA'!B227)</f>
        <v>0</v>
      </c>
      <c r="C227" s="161" t="n">
        <f aca="false">IF('ORÇ.GLOBAL P CAIXA'!$K226="EXEC.",0,'ORÇ.REPROG. P CAIXA'!C227)</f>
        <v>0</v>
      </c>
      <c r="D227" s="162" t="n">
        <f aca="false">IF('ORÇ.GLOBAL P CAIXA'!$K226="EXEC.",0,'ORÇ.REPROG. P CAIXA'!D227)</f>
        <v>0</v>
      </c>
      <c r="E227" s="163" t="n">
        <f aca="false">IF('ORÇ.GLOBAL P CAIXA'!$K226="EXEC.",0,'ORÇ.REPROG. P CAIXA'!E227)</f>
        <v>0</v>
      </c>
      <c r="F227" s="163" t="n">
        <f aca="false">IF('ORÇ.GLOBAL P CAIXA'!K226="EXEC.",0,IF('ORÇ.GLOBAL EMPRESA'!G226&gt;0,'ORÇ.GLOBAL EMPRESA'!G226,'ORÇ.GLOBAL P CAIXA'!F226))</f>
        <v>0</v>
      </c>
      <c r="G227" s="163" t="n">
        <f aca="false">IF(E227&lt;&gt;0,ROUND(E227*F227,2),IF(AE227=0,(SUMIF($W$13:$W$1012,B227,$AE$13:$AE$1012)),AE227))</f>
        <v>0</v>
      </c>
      <c r="H227" s="661" t="n">
        <f aca="false">IF('ORÇ.GLOBAL P CAIXA'!K226="EXEC.",0,'ORÇ.REPROG. P CAIXA'!H227)</f>
        <v>0</v>
      </c>
      <c r="I227" s="661" t="n">
        <f aca="false">IF('ORÇ.GLOBAL P CAIXA'!K226="EXEC.",0,'ORÇ.REPROG. P CAIXA'!I227)</f>
        <v>0</v>
      </c>
      <c r="J227" s="163" t="n">
        <f aca="false">IF(H227&lt;&gt;0,ROUND(H227*I227,2),IF(AJ227=0,(SUMIF($W$13:$W$1012,B227,$AJ$13:$AJ$1012)),AJ227))</f>
        <v>0</v>
      </c>
      <c r="K227" s="163" t="n">
        <f aca="false">H227-E227</f>
        <v>0</v>
      </c>
      <c r="L227" s="163" t="n">
        <f aca="false">J227-G227</f>
        <v>0</v>
      </c>
      <c r="M227" s="662" t="str">
        <f aca="false">IF('ORÇ.GLOBAL P CAIXA'!K226="EXEC.","",IF('ORÇ.REPROG. P CAIXA'!M227&gt;0,'ORÇ.REPROG. P CAIXA'!M227,""))</f>
        <v/>
      </c>
      <c r="N227" s="663" t="str">
        <f aca="false">IF('ORÇ.GLOBAL P CAIXA'!K226="EXEC.","",IF('ORÇ.REPROG. P CAIXA'!N227&gt;0,'ORÇ.REPROG. P CAIXA'!N227,""))</f>
        <v/>
      </c>
      <c r="O227" s="166" t="str">
        <f aca="false">IF('ORÇ.GLOBAL P CAIXA'!$K226="EXEC.","",'ORÇ.REPROG. P CAIXA'!O227)</f>
        <v/>
      </c>
      <c r="P227" s="167"/>
      <c r="Q227" s="168" t="str">
        <f aca="false">IF(B227&gt;0,"ok","ocultar")</f>
        <v>ocultar</v>
      </c>
      <c r="R227" s="649"/>
      <c r="S227" s="649"/>
      <c r="T227" s="650"/>
      <c r="V227" s="88"/>
      <c r="W227" s="157" t="n">
        <f aca="false">IF(B227=0,W226,IF(ISNONTEXT(B227)=TRUE(),INT(B227),INT(LEFT(B227,FIND(".",B227)-1))))</f>
        <v>3</v>
      </c>
      <c r="X227" s="157" t="str">
        <f aca="false">IF(X228=1,1,IF(B227&lt;&gt;0,1,IF(C227&lt;&gt;0,1,IF(D227&lt;&gt;0,1,IF(E227&lt;&gt;0,1,"")))))</f>
        <v/>
      </c>
      <c r="Y227" s="157" t="str">
        <f aca="false">IF(W227=0," ",IF(W227&lt;&gt;W226,W227," "))</f>
        <v> </v>
      </c>
      <c r="Z227" s="180"/>
      <c r="AA227" s="75" t="n">
        <f aca="false">IF(W227&lt;&gt;Y227,(IF(N227=0,G227*(INFORMAÇÕES!$Q$69/INFORMAÇÕES!$Q$72),IF(N227="R",G227,0))),0)</f>
        <v>0</v>
      </c>
      <c r="AB227" s="75" t="n">
        <f aca="false">IF(W227&lt;&gt;Y227,(IF(N227=0,G227*(INFORMAÇÕES!$Q$70/INFORMAÇÕES!$Q$72),IF(N227="C",G227,0))),0)</f>
        <v>0</v>
      </c>
      <c r="AC227" s="75" t="n">
        <f aca="false">IF(W227&lt;&gt;Y227,(IF(N227=0,G227*INFORMAÇÕES!$U$115,IF(N227="CF",G227,0))),0)</f>
        <v>0</v>
      </c>
      <c r="AD227" s="75" t="n">
        <f aca="false">IF(W227&lt;&gt;Y227,(IF(N227=0,G227*INFORMAÇÕES!$U$116,IF(N227="O",G227,0))),0)</f>
        <v>0</v>
      </c>
      <c r="AE227" s="75" t="n">
        <f aca="false">IF(E227&lt;&gt;0,G227,0)</f>
        <v>0</v>
      </c>
      <c r="AF227" s="75" t="n">
        <f aca="false">IF(W227&lt;&gt;Y227,(IF(N227=0,J227*(INFORMAÇÕES!$Q$89/INFORMAÇÕES!$Q$92),IF(N227="R",J227,0))),0)</f>
        <v>0</v>
      </c>
      <c r="AG227" s="75" t="n">
        <f aca="false">IF(W227&lt;&gt;Y227,(IF(N227=0,J227*(INFORMAÇÕES!$Q$90/INFORMAÇÕES!$Q$92),IF(N227="C",J227,0))),0)</f>
        <v>0</v>
      </c>
      <c r="AH227" s="75" t="n">
        <f aca="false">IF(W227&lt;&gt;Y227,(IF(N227="",J227*INFORMAÇÕES!$U$115,IF(N227="CF",J227,0))),0)</f>
        <v>0</v>
      </c>
      <c r="AI227" s="75" t="n">
        <f aca="false">IF(W227&lt;&gt;Y227,(IF(N227="",J227*INFORMAÇÕES!$U$116,IF(N227="O",J227,0))),0)</f>
        <v>0</v>
      </c>
      <c r="AJ227" s="75" t="n">
        <f aca="false">IF(H227&lt;&gt;0,J227,0)</f>
        <v>0</v>
      </c>
      <c r="AK227" s="75" t="n">
        <f aca="false">IF(K227&lt;&gt;0,L227,0)</f>
        <v>0</v>
      </c>
    </row>
    <row r="228" s="174" customFormat="true" ht="14.25" hidden="false" customHeight="false" outlineLevel="0" collapsed="false">
      <c r="A228" s="159" t="n">
        <v>216</v>
      </c>
      <c r="B228" s="160" t="n">
        <f aca="false">IF('ORÇ.GLOBAL P CAIXA'!$K227="EXEC.",0,'ORÇ.REPROG. P CAIXA'!B228)</f>
        <v>0</v>
      </c>
      <c r="C228" s="161" t="n">
        <f aca="false">IF('ORÇ.GLOBAL P CAIXA'!$K227="EXEC.",0,'ORÇ.REPROG. P CAIXA'!C228)</f>
        <v>0</v>
      </c>
      <c r="D228" s="162" t="n">
        <f aca="false">IF('ORÇ.GLOBAL P CAIXA'!$K227="EXEC.",0,'ORÇ.REPROG. P CAIXA'!D228)</f>
        <v>0</v>
      </c>
      <c r="E228" s="163" t="n">
        <f aca="false">IF('ORÇ.GLOBAL P CAIXA'!$K227="EXEC.",0,'ORÇ.REPROG. P CAIXA'!E228)</f>
        <v>0</v>
      </c>
      <c r="F228" s="163" t="n">
        <f aca="false">IF('ORÇ.GLOBAL P CAIXA'!K227="EXEC.",0,IF('ORÇ.GLOBAL EMPRESA'!G227&gt;0,'ORÇ.GLOBAL EMPRESA'!G227,'ORÇ.GLOBAL P CAIXA'!F227))</f>
        <v>0</v>
      </c>
      <c r="G228" s="163" t="n">
        <f aca="false">IF(E228&lt;&gt;0,ROUND(E228*F228,2),IF(AE228=0,(SUMIF($W$13:$W$1012,B228,$AE$13:$AE$1012)),AE228))</f>
        <v>0</v>
      </c>
      <c r="H228" s="661" t="n">
        <f aca="false">IF('ORÇ.GLOBAL P CAIXA'!K227="EXEC.",0,'ORÇ.REPROG. P CAIXA'!H228)</f>
        <v>0</v>
      </c>
      <c r="I228" s="661" t="n">
        <f aca="false">IF('ORÇ.GLOBAL P CAIXA'!K227="EXEC.",0,'ORÇ.REPROG. P CAIXA'!I228)</f>
        <v>0</v>
      </c>
      <c r="J228" s="163" t="n">
        <f aca="false">IF(H228&lt;&gt;0,ROUND(H228*I228,2),IF(AJ228=0,(SUMIF($W$13:$W$1012,B228,$AJ$13:$AJ$1012)),AJ228))</f>
        <v>0</v>
      </c>
      <c r="K228" s="163" t="n">
        <f aca="false">H228-E228</f>
        <v>0</v>
      </c>
      <c r="L228" s="163" t="n">
        <f aca="false">J228-G228</f>
        <v>0</v>
      </c>
      <c r="M228" s="662" t="str">
        <f aca="false">IF('ORÇ.GLOBAL P CAIXA'!K227="EXEC.","",IF('ORÇ.REPROG. P CAIXA'!M228&gt;0,'ORÇ.REPROG. P CAIXA'!M228,""))</f>
        <v/>
      </c>
      <c r="N228" s="663" t="str">
        <f aca="false">IF('ORÇ.GLOBAL P CAIXA'!K227="EXEC.","",IF('ORÇ.REPROG. P CAIXA'!N228&gt;0,'ORÇ.REPROG. P CAIXA'!N228,""))</f>
        <v/>
      </c>
      <c r="O228" s="166" t="str">
        <f aca="false">IF('ORÇ.GLOBAL P CAIXA'!$K227="EXEC.","",'ORÇ.REPROG. P CAIXA'!O228)</f>
        <v/>
      </c>
      <c r="P228" s="167"/>
      <c r="Q228" s="168" t="str">
        <f aca="false">IF(B228&gt;0,"ok","ocultar")</f>
        <v>ocultar</v>
      </c>
      <c r="R228" s="649"/>
      <c r="S228" s="649"/>
      <c r="T228" s="650"/>
      <c r="V228" s="88"/>
      <c r="W228" s="157" t="n">
        <f aca="false">IF(B228=0,W227,IF(ISNONTEXT(B228)=TRUE(),INT(B228),INT(LEFT(B228,FIND(".",B228)-1))))</f>
        <v>3</v>
      </c>
      <c r="X228" s="157" t="str">
        <f aca="false">IF(X229=1,1,IF(B228&lt;&gt;0,1,IF(C228&lt;&gt;0,1,IF(D228&lt;&gt;0,1,IF(E228&lt;&gt;0,1,"")))))</f>
        <v/>
      </c>
      <c r="Y228" s="157" t="str">
        <f aca="false">IF(W228=0," ",IF(W228&lt;&gt;W227,W228," "))</f>
        <v> </v>
      </c>
      <c r="Z228" s="180"/>
      <c r="AA228" s="75" t="n">
        <f aca="false">IF(W228&lt;&gt;Y228,(IF(N228=0,G228*(INFORMAÇÕES!$Q$69/INFORMAÇÕES!$Q$72),IF(N228="R",G228,0))),0)</f>
        <v>0</v>
      </c>
      <c r="AB228" s="75" t="n">
        <f aca="false">IF(W228&lt;&gt;Y228,(IF(N228=0,G228*(INFORMAÇÕES!$Q$70/INFORMAÇÕES!$Q$72),IF(N228="C",G228,0))),0)</f>
        <v>0</v>
      </c>
      <c r="AC228" s="75" t="n">
        <f aca="false">IF(W228&lt;&gt;Y228,(IF(N228=0,G228*INFORMAÇÕES!$U$115,IF(N228="CF",G228,0))),0)</f>
        <v>0</v>
      </c>
      <c r="AD228" s="75" t="n">
        <f aca="false">IF(W228&lt;&gt;Y228,(IF(N228=0,G228*INFORMAÇÕES!$U$116,IF(N228="O",G228,0))),0)</f>
        <v>0</v>
      </c>
      <c r="AE228" s="75" t="n">
        <f aca="false">IF(E228&lt;&gt;0,G228,0)</f>
        <v>0</v>
      </c>
      <c r="AF228" s="75" t="n">
        <f aca="false">IF(W228&lt;&gt;Y228,(IF(N228=0,J228*(INFORMAÇÕES!$Q$89/INFORMAÇÕES!$Q$92),IF(N228="R",J228,0))),0)</f>
        <v>0</v>
      </c>
      <c r="AG228" s="75" t="n">
        <f aca="false">IF(W228&lt;&gt;Y228,(IF(N228=0,J228*(INFORMAÇÕES!$Q$90/INFORMAÇÕES!$Q$92),IF(N228="C",J228,0))),0)</f>
        <v>0</v>
      </c>
      <c r="AH228" s="75" t="n">
        <f aca="false">IF(W228&lt;&gt;Y228,(IF(N228="",J228*INFORMAÇÕES!$U$115,IF(N228="CF",J228,0))),0)</f>
        <v>0</v>
      </c>
      <c r="AI228" s="75" t="n">
        <f aca="false">IF(W228&lt;&gt;Y228,(IF(N228="",J228*INFORMAÇÕES!$U$116,IF(N228="O",J228,0))),0)</f>
        <v>0</v>
      </c>
      <c r="AJ228" s="75" t="n">
        <f aca="false">IF(H228&lt;&gt;0,J228,0)</f>
        <v>0</v>
      </c>
      <c r="AK228" s="75" t="n">
        <f aca="false">IF(K228&lt;&gt;0,L228,0)</f>
        <v>0</v>
      </c>
    </row>
    <row r="229" s="174" customFormat="true" ht="14.25" hidden="false" customHeight="false" outlineLevel="0" collapsed="false">
      <c r="A229" s="159" t="n">
        <v>217</v>
      </c>
      <c r="B229" s="160" t="n">
        <f aca="false">IF('ORÇ.GLOBAL P CAIXA'!$K228="EXEC.",0,'ORÇ.REPROG. P CAIXA'!B229)</f>
        <v>0</v>
      </c>
      <c r="C229" s="161" t="n">
        <f aca="false">IF('ORÇ.GLOBAL P CAIXA'!$K228="EXEC.",0,'ORÇ.REPROG. P CAIXA'!C229)</f>
        <v>0</v>
      </c>
      <c r="D229" s="162" t="n">
        <f aca="false">IF('ORÇ.GLOBAL P CAIXA'!$K228="EXEC.",0,'ORÇ.REPROG. P CAIXA'!D229)</f>
        <v>0</v>
      </c>
      <c r="E229" s="163" t="n">
        <f aca="false">IF('ORÇ.GLOBAL P CAIXA'!$K228="EXEC.",0,'ORÇ.REPROG. P CAIXA'!E229)</f>
        <v>0</v>
      </c>
      <c r="F229" s="163" t="n">
        <f aca="false">IF('ORÇ.GLOBAL P CAIXA'!K228="EXEC.",0,IF('ORÇ.GLOBAL EMPRESA'!G228&gt;0,'ORÇ.GLOBAL EMPRESA'!G228,'ORÇ.GLOBAL P CAIXA'!F228))</f>
        <v>0</v>
      </c>
      <c r="G229" s="163" t="n">
        <f aca="false">IF(E229&lt;&gt;0,ROUND(E229*F229,2),IF(AE229=0,(SUMIF($W$13:$W$1012,B229,$AE$13:$AE$1012)),AE229))</f>
        <v>0</v>
      </c>
      <c r="H229" s="661" t="n">
        <f aca="false">IF('ORÇ.GLOBAL P CAIXA'!K228="EXEC.",0,'ORÇ.REPROG. P CAIXA'!H229)</f>
        <v>0</v>
      </c>
      <c r="I229" s="661" t="n">
        <f aca="false">IF('ORÇ.GLOBAL P CAIXA'!K228="EXEC.",0,'ORÇ.REPROG. P CAIXA'!I229)</f>
        <v>0</v>
      </c>
      <c r="J229" s="163" t="n">
        <f aca="false">IF(H229&lt;&gt;0,ROUND(H229*I229,2),IF(AJ229=0,(SUMIF($W$13:$W$1012,B229,$AJ$13:$AJ$1012)),AJ229))</f>
        <v>0</v>
      </c>
      <c r="K229" s="163" t="n">
        <f aca="false">H229-E229</f>
        <v>0</v>
      </c>
      <c r="L229" s="163" t="n">
        <f aca="false">J229-G229</f>
        <v>0</v>
      </c>
      <c r="M229" s="662" t="str">
        <f aca="false">IF('ORÇ.GLOBAL P CAIXA'!K228="EXEC.","",IF('ORÇ.REPROG. P CAIXA'!M229&gt;0,'ORÇ.REPROG. P CAIXA'!M229,""))</f>
        <v/>
      </c>
      <c r="N229" s="663" t="str">
        <f aca="false">IF('ORÇ.GLOBAL P CAIXA'!K228="EXEC.","",IF('ORÇ.REPROG. P CAIXA'!N229&gt;0,'ORÇ.REPROG. P CAIXA'!N229,""))</f>
        <v/>
      </c>
      <c r="O229" s="166" t="str">
        <f aca="false">IF('ORÇ.GLOBAL P CAIXA'!$K228="EXEC.","",'ORÇ.REPROG. P CAIXA'!O229)</f>
        <v/>
      </c>
      <c r="P229" s="167"/>
      <c r="Q229" s="168" t="str">
        <f aca="false">IF(B229&gt;0,"ok","ocultar")</f>
        <v>ocultar</v>
      </c>
      <c r="R229" s="649"/>
      <c r="S229" s="649"/>
      <c r="T229" s="650"/>
      <c r="V229" s="88"/>
      <c r="W229" s="157" t="n">
        <f aca="false">IF(B229=0,W228,IF(ISNONTEXT(B229)=TRUE(),INT(B229),INT(LEFT(B229,FIND(".",B229)-1))))</f>
        <v>3</v>
      </c>
      <c r="X229" s="157" t="str">
        <f aca="false">IF(X230=1,1,IF(B229&lt;&gt;0,1,IF(C229&lt;&gt;0,1,IF(D229&lt;&gt;0,1,IF(E229&lt;&gt;0,1,"")))))</f>
        <v/>
      </c>
      <c r="Y229" s="157" t="str">
        <f aca="false">IF(W229=0," ",IF(W229&lt;&gt;W228,W229," "))</f>
        <v> </v>
      </c>
      <c r="Z229" s="180"/>
      <c r="AA229" s="75" t="n">
        <f aca="false">IF(W229&lt;&gt;Y229,(IF(N229=0,G229*(INFORMAÇÕES!$Q$69/INFORMAÇÕES!$Q$72),IF(N229="R",G229,0))),0)</f>
        <v>0</v>
      </c>
      <c r="AB229" s="75" t="n">
        <f aca="false">IF(W229&lt;&gt;Y229,(IF(N229=0,G229*(INFORMAÇÕES!$Q$70/INFORMAÇÕES!$Q$72),IF(N229="C",G229,0))),0)</f>
        <v>0</v>
      </c>
      <c r="AC229" s="75" t="n">
        <f aca="false">IF(W229&lt;&gt;Y229,(IF(N229=0,G229*INFORMAÇÕES!$U$115,IF(N229="CF",G229,0))),0)</f>
        <v>0</v>
      </c>
      <c r="AD229" s="75" t="n">
        <f aca="false">IF(W229&lt;&gt;Y229,(IF(N229=0,G229*INFORMAÇÕES!$U$116,IF(N229="O",G229,0))),0)</f>
        <v>0</v>
      </c>
      <c r="AE229" s="75" t="n">
        <f aca="false">IF(E229&lt;&gt;0,G229,0)</f>
        <v>0</v>
      </c>
      <c r="AF229" s="75" t="n">
        <f aca="false">IF(W229&lt;&gt;Y229,(IF(N229=0,J229*(INFORMAÇÕES!$Q$89/INFORMAÇÕES!$Q$92),IF(N229="R",J229,0))),0)</f>
        <v>0</v>
      </c>
      <c r="AG229" s="75" t="n">
        <f aca="false">IF(W229&lt;&gt;Y229,(IF(N229=0,J229*(INFORMAÇÕES!$Q$90/INFORMAÇÕES!$Q$92),IF(N229="C",J229,0))),0)</f>
        <v>0</v>
      </c>
      <c r="AH229" s="75" t="n">
        <f aca="false">IF(W229&lt;&gt;Y229,(IF(N229="",J229*INFORMAÇÕES!$U$115,IF(N229="CF",J229,0))),0)</f>
        <v>0</v>
      </c>
      <c r="AI229" s="75" t="n">
        <f aca="false">IF(W229&lt;&gt;Y229,(IF(N229="",J229*INFORMAÇÕES!$U$116,IF(N229="O",J229,0))),0)</f>
        <v>0</v>
      </c>
      <c r="AJ229" s="75" t="n">
        <f aca="false">IF(H229&lt;&gt;0,J229,0)</f>
        <v>0</v>
      </c>
      <c r="AK229" s="75" t="n">
        <f aca="false">IF(K229&lt;&gt;0,L229,0)</f>
        <v>0</v>
      </c>
    </row>
    <row r="230" s="174" customFormat="true" ht="14.25" hidden="false" customHeight="false" outlineLevel="0" collapsed="false">
      <c r="A230" s="159" t="n">
        <v>218</v>
      </c>
      <c r="B230" s="160" t="n">
        <f aca="false">IF('ORÇ.GLOBAL P CAIXA'!$K229="EXEC.",0,'ORÇ.REPROG. P CAIXA'!B230)</f>
        <v>0</v>
      </c>
      <c r="C230" s="161" t="n">
        <f aca="false">IF('ORÇ.GLOBAL P CAIXA'!$K229="EXEC.",0,'ORÇ.REPROG. P CAIXA'!C230)</f>
        <v>0</v>
      </c>
      <c r="D230" s="162" t="n">
        <f aca="false">IF('ORÇ.GLOBAL P CAIXA'!$K229="EXEC.",0,'ORÇ.REPROG. P CAIXA'!D230)</f>
        <v>0</v>
      </c>
      <c r="E230" s="163" t="n">
        <f aca="false">IF('ORÇ.GLOBAL P CAIXA'!$K229="EXEC.",0,'ORÇ.REPROG. P CAIXA'!E230)</f>
        <v>0</v>
      </c>
      <c r="F230" s="163" t="n">
        <f aca="false">IF('ORÇ.GLOBAL P CAIXA'!K229="EXEC.",0,IF('ORÇ.GLOBAL EMPRESA'!G229&gt;0,'ORÇ.GLOBAL EMPRESA'!G229,'ORÇ.GLOBAL P CAIXA'!F229))</f>
        <v>0</v>
      </c>
      <c r="G230" s="163" t="n">
        <f aca="false">IF(E230&lt;&gt;0,ROUND(E230*F230,2),IF(AE230=0,(SUMIF($W$13:$W$1012,B230,$AE$13:$AE$1012)),AE230))</f>
        <v>0</v>
      </c>
      <c r="H230" s="661" t="n">
        <f aca="false">IF('ORÇ.GLOBAL P CAIXA'!K229="EXEC.",0,'ORÇ.REPROG. P CAIXA'!H230)</f>
        <v>0</v>
      </c>
      <c r="I230" s="661" t="n">
        <f aca="false">IF('ORÇ.GLOBAL P CAIXA'!K229="EXEC.",0,'ORÇ.REPROG. P CAIXA'!I230)</f>
        <v>0</v>
      </c>
      <c r="J230" s="163" t="n">
        <f aca="false">IF(H230&lt;&gt;0,ROUND(H230*I230,2),IF(AJ230=0,(SUMIF($W$13:$W$1012,B230,$AJ$13:$AJ$1012)),AJ230))</f>
        <v>0</v>
      </c>
      <c r="K230" s="163" t="n">
        <f aca="false">H230-E230</f>
        <v>0</v>
      </c>
      <c r="L230" s="163" t="n">
        <f aca="false">J230-G230</f>
        <v>0</v>
      </c>
      <c r="M230" s="662" t="str">
        <f aca="false">IF('ORÇ.GLOBAL P CAIXA'!K229="EXEC.","",IF('ORÇ.REPROG. P CAIXA'!M230&gt;0,'ORÇ.REPROG. P CAIXA'!M230,""))</f>
        <v/>
      </c>
      <c r="N230" s="663" t="str">
        <f aca="false">IF('ORÇ.GLOBAL P CAIXA'!K229="EXEC.","",IF('ORÇ.REPROG. P CAIXA'!N230&gt;0,'ORÇ.REPROG. P CAIXA'!N230,""))</f>
        <v/>
      </c>
      <c r="O230" s="166" t="str">
        <f aca="false">IF('ORÇ.GLOBAL P CAIXA'!$K229="EXEC.","",'ORÇ.REPROG. P CAIXA'!O230)</f>
        <v/>
      </c>
      <c r="P230" s="167"/>
      <c r="Q230" s="168" t="str">
        <f aca="false">IF(B230&gt;0,"ok","ocultar")</f>
        <v>ocultar</v>
      </c>
      <c r="R230" s="649"/>
      <c r="S230" s="649"/>
      <c r="T230" s="650"/>
      <c r="V230" s="88"/>
      <c r="W230" s="157" t="n">
        <f aca="false">IF(B230=0,W229,IF(ISNONTEXT(B230)=TRUE(),INT(B230),INT(LEFT(B230,FIND(".",B230)-1))))</f>
        <v>3</v>
      </c>
      <c r="X230" s="157" t="str">
        <f aca="false">IF(X231=1,1,IF(B230&lt;&gt;0,1,IF(C230&lt;&gt;0,1,IF(D230&lt;&gt;0,1,IF(E230&lt;&gt;0,1,"")))))</f>
        <v/>
      </c>
      <c r="Y230" s="157" t="str">
        <f aca="false">IF(W230=0," ",IF(W230&lt;&gt;W229,W230," "))</f>
        <v> </v>
      </c>
      <c r="Z230" s="180"/>
      <c r="AA230" s="75" t="n">
        <f aca="false">IF(W230&lt;&gt;Y230,(IF(N230=0,G230*(INFORMAÇÕES!$Q$69/INFORMAÇÕES!$Q$72),IF(N230="R",G230,0))),0)</f>
        <v>0</v>
      </c>
      <c r="AB230" s="75" t="n">
        <f aca="false">IF(W230&lt;&gt;Y230,(IF(N230=0,G230*(INFORMAÇÕES!$Q$70/INFORMAÇÕES!$Q$72),IF(N230="C",G230,0))),0)</f>
        <v>0</v>
      </c>
      <c r="AC230" s="75" t="n">
        <f aca="false">IF(W230&lt;&gt;Y230,(IF(N230=0,G230*INFORMAÇÕES!$U$115,IF(N230="CF",G230,0))),0)</f>
        <v>0</v>
      </c>
      <c r="AD230" s="75" t="n">
        <f aca="false">IF(W230&lt;&gt;Y230,(IF(N230=0,G230*INFORMAÇÕES!$U$116,IF(N230="O",G230,0))),0)</f>
        <v>0</v>
      </c>
      <c r="AE230" s="75" t="n">
        <f aca="false">IF(E230&lt;&gt;0,G230,0)</f>
        <v>0</v>
      </c>
      <c r="AF230" s="75" t="n">
        <f aca="false">IF(W230&lt;&gt;Y230,(IF(N230=0,J230*(INFORMAÇÕES!$Q$89/INFORMAÇÕES!$Q$92),IF(N230="R",J230,0))),0)</f>
        <v>0</v>
      </c>
      <c r="AG230" s="75" t="n">
        <f aca="false">IF(W230&lt;&gt;Y230,(IF(N230=0,J230*(INFORMAÇÕES!$Q$90/INFORMAÇÕES!$Q$92),IF(N230="C",J230,0))),0)</f>
        <v>0</v>
      </c>
      <c r="AH230" s="75" t="n">
        <f aca="false">IF(W230&lt;&gt;Y230,(IF(N230="",J230*INFORMAÇÕES!$U$115,IF(N230="CF",J230,0))),0)</f>
        <v>0</v>
      </c>
      <c r="AI230" s="75" t="n">
        <f aca="false">IF(W230&lt;&gt;Y230,(IF(N230="",J230*INFORMAÇÕES!$U$116,IF(N230="O",J230,0))),0)</f>
        <v>0</v>
      </c>
      <c r="AJ230" s="75" t="n">
        <f aca="false">IF(H230&lt;&gt;0,J230,0)</f>
        <v>0</v>
      </c>
      <c r="AK230" s="75" t="n">
        <f aca="false">IF(K230&lt;&gt;0,L230,0)</f>
        <v>0</v>
      </c>
    </row>
    <row r="231" s="174" customFormat="true" ht="14.25" hidden="false" customHeight="false" outlineLevel="0" collapsed="false">
      <c r="A231" s="159" t="n">
        <v>219</v>
      </c>
      <c r="B231" s="160" t="n">
        <f aca="false">IF('ORÇ.GLOBAL P CAIXA'!$K230="EXEC.",0,'ORÇ.REPROG. P CAIXA'!B231)</f>
        <v>0</v>
      </c>
      <c r="C231" s="161" t="n">
        <f aca="false">IF('ORÇ.GLOBAL P CAIXA'!$K230="EXEC.",0,'ORÇ.REPROG. P CAIXA'!C231)</f>
        <v>0</v>
      </c>
      <c r="D231" s="162" t="n">
        <f aca="false">IF('ORÇ.GLOBAL P CAIXA'!$K230="EXEC.",0,'ORÇ.REPROG. P CAIXA'!D231)</f>
        <v>0</v>
      </c>
      <c r="E231" s="163" t="n">
        <f aca="false">IF('ORÇ.GLOBAL P CAIXA'!$K230="EXEC.",0,'ORÇ.REPROG. P CAIXA'!E231)</f>
        <v>0</v>
      </c>
      <c r="F231" s="163" t="n">
        <f aca="false">IF('ORÇ.GLOBAL P CAIXA'!K230="EXEC.",0,IF('ORÇ.GLOBAL EMPRESA'!G230&gt;0,'ORÇ.GLOBAL EMPRESA'!G230,'ORÇ.GLOBAL P CAIXA'!F230))</f>
        <v>0</v>
      </c>
      <c r="G231" s="163" t="n">
        <f aca="false">IF(E231&lt;&gt;0,ROUND(E231*F231,2),IF(AE231=0,(SUMIF($W$13:$W$1012,B231,$AE$13:$AE$1012)),AE231))</f>
        <v>0</v>
      </c>
      <c r="H231" s="661" t="n">
        <f aca="false">IF('ORÇ.GLOBAL P CAIXA'!K230="EXEC.",0,'ORÇ.REPROG. P CAIXA'!H231)</f>
        <v>0</v>
      </c>
      <c r="I231" s="661" t="n">
        <f aca="false">IF('ORÇ.GLOBAL P CAIXA'!K230="EXEC.",0,'ORÇ.REPROG. P CAIXA'!I231)</f>
        <v>0</v>
      </c>
      <c r="J231" s="163" t="n">
        <f aca="false">IF(H231&lt;&gt;0,ROUND(H231*I231,2),IF(AJ231=0,(SUMIF($W$13:$W$1012,B231,$AJ$13:$AJ$1012)),AJ231))</f>
        <v>0</v>
      </c>
      <c r="K231" s="163" t="n">
        <f aca="false">H231-E231</f>
        <v>0</v>
      </c>
      <c r="L231" s="163" t="n">
        <f aca="false">J231-G231</f>
        <v>0</v>
      </c>
      <c r="M231" s="662" t="str">
        <f aca="false">IF('ORÇ.GLOBAL P CAIXA'!K230="EXEC.","",IF('ORÇ.REPROG. P CAIXA'!M231&gt;0,'ORÇ.REPROG. P CAIXA'!M231,""))</f>
        <v/>
      </c>
      <c r="N231" s="663" t="str">
        <f aca="false">IF('ORÇ.GLOBAL P CAIXA'!K230="EXEC.","",IF('ORÇ.REPROG. P CAIXA'!N231&gt;0,'ORÇ.REPROG. P CAIXA'!N231,""))</f>
        <v/>
      </c>
      <c r="O231" s="166" t="str">
        <f aca="false">IF('ORÇ.GLOBAL P CAIXA'!$K230="EXEC.","",'ORÇ.REPROG. P CAIXA'!O231)</f>
        <v/>
      </c>
      <c r="P231" s="167"/>
      <c r="Q231" s="168" t="str">
        <f aca="false">IF(B231&gt;0,"ok","ocultar")</f>
        <v>ocultar</v>
      </c>
      <c r="R231" s="649"/>
      <c r="S231" s="649"/>
      <c r="T231" s="650"/>
      <c r="V231" s="88"/>
      <c r="W231" s="157" t="n">
        <f aca="false">IF(B231=0,W230,IF(ISNONTEXT(B231)=TRUE(),INT(B231),INT(LEFT(B231,FIND(".",B231)-1))))</f>
        <v>3</v>
      </c>
      <c r="X231" s="157" t="str">
        <f aca="false">IF(X232=1,1,IF(B231&lt;&gt;0,1,IF(C231&lt;&gt;0,1,IF(D231&lt;&gt;0,1,IF(E231&lt;&gt;0,1,"")))))</f>
        <v/>
      </c>
      <c r="Y231" s="157" t="str">
        <f aca="false">IF(W231=0," ",IF(W231&lt;&gt;W230,W231," "))</f>
        <v> </v>
      </c>
      <c r="Z231" s="180"/>
      <c r="AA231" s="75" t="n">
        <f aca="false">IF(W231&lt;&gt;Y231,(IF(N231=0,G231*(INFORMAÇÕES!$Q$69/INFORMAÇÕES!$Q$72),IF(N231="R",G231,0))),0)</f>
        <v>0</v>
      </c>
      <c r="AB231" s="75" t="n">
        <f aca="false">IF(W231&lt;&gt;Y231,(IF(N231=0,G231*(INFORMAÇÕES!$Q$70/INFORMAÇÕES!$Q$72),IF(N231="C",G231,0))),0)</f>
        <v>0</v>
      </c>
      <c r="AC231" s="75" t="n">
        <f aca="false">IF(W231&lt;&gt;Y231,(IF(N231=0,G231*INFORMAÇÕES!$U$115,IF(N231="CF",G231,0))),0)</f>
        <v>0</v>
      </c>
      <c r="AD231" s="75" t="n">
        <f aca="false">IF(W231&lt;&gt;Y231,(IF(N231=0,G231*INFORMAÇÕES!$U$116,IF(N231="O",G231,0))),0)</f>
        <v>0</v>
      </c>
      <c r="AE231" s="75" t="n">
        <f aca="false">IF(E231&lt;&gt;0,G231,0)</f>
        <v>0</v>
      </c>
      <c r="AF231" s="75" t="n">
        <f aca="false">IF(W231&lt;&gt;Y231,(IF(N231=0,J231*(INFORMAÇÕES!$Q$89/INFORMAÇÕES!$Q$92),IF(N231="R",J231,0))),0)</f>
        <v>0</v>
      </c>
      <c r="AG231" s="75" t="n">
        <f aca="false">IF(W231&lt;&gt;Y231,(IF(N231=0,J231*(INFORMAÇÕES!$Q$90/INFORMAÇÕES!$Q$92),IF(N231="C",J231,0))),0)</f>
        <v>0</v>
      </c>
      <c r="AH231" s="75" t="n">
        <f aca="false">IF(W231&lt;&gt;Y231,(IF(N231="",J231*INFORMAÇÕES!$U$115,IF(N231="CF",J231,0))),0)</f>
        <v>0</v>
      </c>
      <c r="AI231" s="75" t="n">
        <f aca="false">IF(W231&lt;&gt;Y231,(IF(N231="",J231*INFORMAÇÕES!$U$116,IF(N231="O",J231,0))),0)</f>
        <v>0</v>
      </c>
      <c r="AJ231" s="75" t="n">
        <f aca="false">IF(H231&lt;&gt;0,J231,0)</f>
        <v>0</v>
      </c>
      <c r="AK231" s="75" t="n">
        <f aca="false">IF(K231&lt;&gt;0,L231,0)</f>
        <v>0</v>
      </c>
    </row>
    <row r="232" s="174" customFormat="true" ht="14.25" hidden="false" customHeight="false" outlineLevel="0" collapsed="false">
      <c r="A232" s="159" t="n">
        <v>220</v>
      </c>
      <c r="B232" s="160" t="n">
        <f aca="false">IF('ORÇ.GLOBAL P CAIXA'!$K231="EXEC.",0,'ORÇ.REPROG. P CAIXA'!B232)</f>
        <v>0</v>
      </c>
      <c r="C232" s="161" t="n">
        <f aca="false">IF('ORÇ.GLOBAL P CAIXA'!$K231="EXEC.",0,'ORÇ.REPROG. P CAIXA'!C232)</f>
        <v>0</v>
      </c>
      <c r="D232" s="162" t="n">
        <f aca="false">IF('ORÇ.GLOBAL P CAIXA'!$K231="EXEC.",0,'ORÇ.REPROG. P CAIXA'!D232)</f>
        <v>0</v>
      </c>
      <c r="E232" s="163" t="n">
        <f aca="false">IF('ORÇ.GLOBAL P CAIXA'!$K231="EXEC.",0,'ORÇ.REPROG. P CAIXA'!E232)</f>
        <v>0</v>
      </c>
      <c r="F232" s="163" t="n">
        <f aca="false">IF('ORÇ.GLOBAL P CAIXA'!K231="EXEC.",0,IF('ORÇ.GLOBAL EMPRESA'!G231&gt;0,'ORÇ.GLOBAL EMPRESA'!G231,'ORÇ.GLOBAL P CAIXA'!F231))</f>
        <v>0</v>
      </c>
      <c r="G232" s="163" t="n">
        <f aca="false">IF(E232&lt;&gt;0,ROUND(E232*F232,2),IF(AE232=0,(SUMIF($W$13:$W$1012,B232,$AE$13:$AE$1012)),AE232))</f>
        <v>0</v>
      </c>
      <c r="H232" s="661" t="n">
        <f aca="false">IF('ORÇ.GLOBAL P CAIXA'!K231="EXEC.",0,'ORÇ.REPROG. P CAIXA'!H232)</f>
        <v>0</v>
      </c>
      <c r="I232" s="661" t="n">
        <f aca="false">IF('ORÇ.GLOBAL P CAIXA'!K231="EXEC.",0,'ORÇ.REPROG. P CAIXA'!I232)</f>
        <v>0</v>
      </c>
      <c r="J232" s="163" t="n">
        <f aca="false">IF(H232&lt;&gt;0,ROUND(H232*I232,2),IF(AJ232=0,(SUMIF($W$13:$W$1012,B232,$AJ$13:$AJ$1012)),AJ232))</f>
        <v>0</v>
      </c>
      <c r="K232" s="163" t="n">
        <f aca="false">H232-E232</f>
        <v>0</v>
      </c>
      <c r="L232" s="163" t="n">
        <f aca="false">J232-G232</f>
        <v>0</v>
      </c>
      <c r="M232" s="662" t="str">
        <f aca="false">IF('ORÇ.GLOBAL P CAIXA'!K231="EXEC.","",IF('ORÇ.REPROG. P CAIXA'!M232&gt;0,'ORÇ.REPROG. P CAIXA'!M232,""))</f>
        <v/>
      </c>
      <c r="N232" s="663" t="str">
        <f aca="false">IF('ORÇ.GLOBAL P CAIXA'!K231="EXEC.","",IF('ORÇ.REPROG. P CAIXA'!N232&gt;0,'ORÇ.REPROG. P CAIXA'!N232,""))</f>
        <v/>
      </c>
      <c r="O232" s="166" t="str">
        <f aca="false">IF('ORÇ.GLOBAL P CAIXA'!$K231="EXEC.","",'ORÇ.REPROG. P CAIXA'!O232)</f>
        <v/>
      </c>
      <c r="P232" s="167"/>
      <c r="Q232" s="168" t="str">
        <f aca="false">IF(B232&gt;0,"ok","ocultar")</f>
        <v>ocultar</v>
      </c>
      <c r="R232" s="649"/>
      <c r="S232" s="649"/>
      <c r="T232" s="650"/>
      <c r="V232" s="88"/>
      <c r="W232" s="157" t="n">
        <f aca="false">IF(B232=0,W231,IF(ISNONTEXT(B232)=TRUE(),INT(B232),INT(LEFT(B232,FIND(".",B232)-1))))</f>
        <v>3</v>
      </c>
      <c r="X232" s="157" t="str">
        <f aca="false">IF(X233=1,1,IF(B232&lt;&gt;0,1,IF(C232&lt;&gt;0,1,IF(D232&lt;&gt;0,1,IF(E232&lt;&gt;0,1,"")))))</f>
        <v/>
      </c>
      <c r="Y232" s="157" t="str">
        <f aca="false">IF(W232=0," ",IF(W232&lt;&gt;W231,W232," "))</f>
        <v> </v>
      </c>
      <c r="Z232" s="180"/>
      <c r="AA232" s="75" t="n">
        <f aca="false">IF(W232&lt;&gt;Y232,(IF(N232=0,G232*(INFORMAÇÕES!$Q$69/INFORMAÇÕES!$Q$72),IF(N232="R",G232,0))),0)</f>
        <v>0</v>
      </c>
      <c r="AB232" s="75" t="n">
        <f aca="false">IF(W232&lt;&gt;Y232,(IF(N232=0,G232*(INFORMAÇÕES!$Q$70/INFORMAÇÕES!$Q$72),IF(N232="C",G232,0))),0)</f>
        <v>0</v>
      </c>
      <c r="AC232" s="75" t="n">
        <f aca="false">IF(W232&lt;&gt;Y232,(IF(N232=0,G232*INFORMAÇÕES!$U$115,IF(N232="CF",G232,0))),0)</f>
        <v>0</v>
      </c>
      <c r="AD232" s="75" t="n">
        <f aca="false">IF(W232&lt;&gt;Y232,(IF(N232=0,G232*INFORMAÇÕES!$U$116,IF(N232="O",G232,0))),0)</f>
        <v>0</v>
      </c>
      <c r="AE232" s="75" t="n">
        <f aca="false">IF(E232&lt;&gt;0,G232,0)</f>
        <v>0</v>
      </c>
      <c r="AF232" s="75" t="n">
        <f aca="false">IF(W232&lt;&gt;Y232,(IF(N232=0,J232*(INFORMAÇÕES!$Q$89/INFORMAÇÕES!$Q$92),IF(N232="R",J232,0))),0)</f>
        <v>0</v>
      </c>
      <c r="AG232" s="75" t="n">
        <f aca="false">IF(W232&lt;&gt;Y232,(IF(N232=0,J232*(INFORMAÇÕES!$Q$90/INFORMAÇÕES!$Q$92),IF(N232="C",J232,0))),0)</f>
        <v>0</v>
      </c>
      <c r="AH232" s="75" t="n">
        <f aca="false">IF(W232&lt;&gt;Y232,(IF(N232="",J232*INFORMAÇÕES!$U$115,IF(N232="CF",J232,0))),0)</f>
        <v>0</v>
      </c>
      <c r="AI232" s="75" t="n">
        <f aca="false">IF(W232&lt;&gt;Y232,(IF(N232="",J232*INFORMAÇÕES!$U$116,IF(N232="O",J232,0))),0)</f>
        <v>0</v>
      </c>
      <c r="AJ232" s="75" t="n">
        <f aca="false">IF(H232&lt;&gt;0,J232,0)</f>
        <v>0</v>
      </c>
      <c r="AK232" s="75" t="n">
        <f aca="false">IF(K232&lt;&gt;0,L232,0)</f>
        <v>0</v>
      </c>
    </row>
    <row r="233" s="174" customFormat="true" ht="14.25" hidden="false" customHeight="false" outlineLevel="0" collapsed="false">
      <c r="A233" s="159" t="n">
        <v>221</v>
      </c>
      <c r="B233" s="160" t="n">
        <f aca="false">IF('ORÇ.GLOBAL P CAIXA'!$K232="EXEC.",0,'ORÇ.REPROG. P CAIXA'!B233)</f>
        <v>0</v>
      </c>
      <c r="C233" s="161" t="n">
        <f aca="false">IF('ORÇ.GLOBAL P CAIXA'!$K232="EXEC.",0,'ORÇ.REPROG. P CAIXA'!C233)</f>
        <v>0</v>
      </c>
      <c r="D233" s="162" t="n">
        <f aca="false">IF('ORÇ.GLOBAL P CAIXA'!$K232="EXEC.",0,'ORÇ.REPROG. P CAIXA'!D233)</f>
        <v>0</v>
      </c>
      <c r="E233" s="163" t="n">
        <f aca="false">IF('ORÇ.GLOBAL P CAIXA'!$K232="EXEC.",0,'ORÇ.REPROG. P CAIXA'!E233)</f>
        <v>0</v>
      </c>
      <c r="F233" s="163" t="n">
        <f aca="false">IF('ORÇ.GLOBAL P CAIXA'!K232="EXEC.",0,IF('ORÇ.GLOBAL EMPRESA'!G232&gt;0,'ORÇ.GLOBAL EMPRESA'!G232,'ORÇ.GLOBAL P CAIXA'!F232))</f>
        <v>0</v>
      </c>
      <c r="G233" s="163" t="n">
        <f aca="false">IF(E233&lt;&gt;0,ROUND(E233*F233,2),IF(AE233=0,(SUMIF($W$13:$W$1012,B233,$AE$13:$AE$1012)),AE233))</f>
        <v>0</v>
      </c>
      <c r="H233" s="661" t="n">
        <f aca="false">IF('ORÇ.GLOBAL P CAIXA'!K232="EXEC.",0,'ORÇ.REPROG. P CAIXA'!H233)</f>
        <v>0</v>
      </c>
      <c r="I233" s="661" t="n">
        <f aca="false">IF('ORÇ.GLOBAL P CAIXA'!K232="EXEC.",0,'ORÇ.REPROG. P CAIXA'!I233)</f>
        <v>0</v>
      </c>
      <c r="J233" s="163" t="n">
        <f aca="false">IF(H233&lt;&gt;0,ROUND(H233*I233,2),IF(AJ233=0,(SUMIF($W$13:$W$1012,B233,$AJ$13:$AJ$1012)),AJ233))</f>
        <v>0</v>
      </c>
      <c r="K233" s="163" t="n">
        <f aca="false">H233-E233</f>
        <v>0</v>
      </c>
      <c r="L233" s="163" t="n">
        <f aca="false">J233-G233</f>
        <v>0</v>
      </c>
      <c r="M233" s="662" t="str">
        <f aca="false">IF('ORÇ.GLOBAL P CAIXA'!K232="EXEC.","",IF('ORÇ.REPROG. P CAIXA'!M233&gt;0,'ORÇ.REPROG. P CAIXA'!M233,""))</f>
        <v/>
      </c>
      <c r="N233" s="663" t="str">
        <f aca="false">IF('ORÇ.GLOBAL P CAIXA'!K232="EXEC.","",IF('ORÇ.REPROG. P CAIXA'!N233&gt;0,'ORÇ.REPROG. P CAIXA'!N233,""))</f>
        <v/>
      </c>
      <c r="O233" s="166" t="str">
        <f aca="false">IF('ORÇ.GLOBAL P CAIXA'!$K232="EXEC.","",'ORÇ.REPROG. P CAIXA'!O233)</f>
        <v/>
      </c>
      <c r="P233" s="167"/>
      <c r="Q233" s="168" t="str">
        <f aca="false">IF(B233&gt;0,"ok","ocultar")</f>
        <v>ocultar</v>
      </c>
      <c r="R233" s="649"/>
      <c r="S233" s="649"/>
      <c r="T233" s="650"/>
      <c r="V233" s="88"/>
      <c r="W233" s="157" t="n">
        <f aca="false">IF(B233=0,W232,IF(ISNONTEXT(B233)=TRUE(),INT(B233),INT(LEFT(B233,FIND(".",B233)-1))))</f>
        <v>3</v>
      </c>
      <c r="X233" s="157" t="str">
        <f aca="false">IF(X234=1,1,IF(B233&lt;&gt;0,1,IF(C233&lt;&gt;0,1,IF(D233&lt;&gt;0,1,IF(E233&lt;&gt;0,1,"")))))</f>
        <v/>
      </c>
      <c r="Y233" s="157" t="str">
        <f aca="false">IF(W233=0," ",IF(W233&lt;&gt;W232,W233," "))</f>
        <v> </v>
      </c>
      <c r="Z233" s="180"/>
      <c r="AA233" s="75" t="n">
        <f aca="false">IF(W233&lt;&gt;Y233,(IF(N233=0,G233*(INFORMAÇÕES!$Q$69/INFORMAÇÕES!$Q$72),IF(N233="R",G233,0))),0)</f>
        <v>0</v>
      </c>
      <c r="AB233" s="75" t="n">
        <f aca="false">IF(W233&lt;&gt;Y233,(IF(N233=0,G233*(INFORMAÇÕES!$Q$70/INFORMAÇÕES!$Q$72),IF(N233="C",G233,0))),0)</f>
        <v>0</v>
      </c>
      <c r="AC233" s="75" t="n">
        <f aca="false">IF(W233&lt;&gt;Y233,(IF(N233=0,G233*INFORMAÇÕES!$U$115,IF(N233="CF",G233,0))),0)</f>
        <v>0</v>
      </c>
      <c r="AD233" s="75" t="n">
        <f aca="false">IF(W233&lt;&gt;Y233,(IF(N233=0,G233*INFORMAÇÕES!$U$116,IF(N233="O",G233,0))),0)</f>
        <v>0</v>
      </c>
      <c r="AE233" s="75" t="n">
        <f aca="false">IF(E233&lt;&gt;0,G233,0)</f>
        <v>0</v>
      </c>
      <c r="AF233" s="75" t="n">
        <f aca="false">IF(W233&lt;&gt;Y233,(IF(N233=0,J233*(INFORMAÇÕES!$Q$89/INFORMAÇÕES!$Q$92),IF(N233="R",J233,0))),0)</f>
        <v>0</v>
      </c>
      <c r="AG233" s="75" t="n">
        <f aca="false">IF(W233&lt;&gt;Y233,(IF(N233=0,J233*(INFORMAÇÕES!$Q$90/INFORMAÇÕES!$Q$92),IF(N233="C",J233,0))),0)</f>
        <v>0</v>
      </c>
      <c r="AH233" s="75" t="n">
        <f aca="false">IF(W233&lt;&gt;Y233,(IF(N233="",J233*INFORMAÇÕES!$U$115,IF(N233="CF",J233,0))),0)</f>
        <v>0</v>
      </c>
      <c r="AI233" s="75" t="n">
        <f aca="false">IF(W233&lt;&gt;Y233,(IF(N233="",J233*INFORMAÇÕES!$U$116,IF(N233="O",J233,0))),0)</f>
        <v>0</v>
      </c>
      <c r="AJ233" s="75" t="n">
        <f aca="false">IF(H233&lt;&gt;0,J233,0)</f>
        <v>0</v>
      </c>
      <c r="AK233" s="75" t="n">
        <f aca="false">IF(K233&lt;&gt;0,L233,0)</f>
        <v>0</v>
      </c>
    </row>
    <row r="234" s="174" customFormat="true" ht="14.25" hidden="false" customHeight="false" outlineLevel="0" collapsed="false">
      <c r="A234" s="159" t="n">
        <v>222</v>
      </c>
      <c r="B234" s="160" t="n">
        <f aca="false">IF('ORÇ.GLOBAL P CAIXA'!$K233="EXEC.",0,'ORÇ.REPROG. P CAIXA'!B234)</f>
        <v>0</v>
      </c>
      <c r="C234" s="161" t="n">
        <f aca="false">IF('ORÇ.GLOBAL P CAIXA'!$K233="EXEC.",0,'ORÇ.REPROG. P CAIXA'!C234)</f>
        <v>0</v>
      </c>
      <c r="D234" s="162" t="n">
        <f aca="false">IF('ORÇ.GLOBAL P CAIXA'!$K233="EXEC.",0,'ORÇ.REPROG. P CAIXA'!D234)</f>
        <v>0</v>
      </c>
      <c r="E234" s="163" t="n">
        <f aca="false">IF('ORÇ.GLOBAL P CAIXA'!$K233="EXEC.",0,'ORÇ.REPROG. P CAIXA'!E234)</f>
        <v>0</v>
      </c>
      <c r="F234" s="163" t="n">
        <f aca="false">IF('ORÇ.GLOBAL P CAIXA'!K233="EXEC.",0,IF('ORÇ.GLOBAL EMPRESA'!G233&gt;0,'ORÇ.GLOBAL EMPRESA'!G233,'ORÇ.GLOBAL P CAIXA'!F233))</f>
        <v>0</v>
      </c>
      <c r="G234" s="163" t="n">
        <f aca="false">IF(E234&lt;&gt;0,ROUND(E234*F234,2),IF(AE234=0,(SUMIF($W$13:$W$1012,B234,$AE$13:$AE$1012)),AE234))</f>
        <v>0</v>
      </c>
      <c r="H234" s="661" t="n">
        <f aca="false">IF('ORÇ.GLOBAL P CAIXA'!K233="EXEC.",0,'ORÇ.REPROG. P CAIXA'!H234)</f>
        <v>0</v>
      </c>
      <c r="I234" s="661" t="n">
        <f aca="false">IF('ORÇ.GLOBAL P CAIXA'!K233="EXEC.",0,'ORÇ.REPROG. P CAIXA'!I234)</f>
        <v>0</v>
      </c>
      <c r="J234" s="163" t="n">
        <f aca="false">IF(H234&lt;&gt;0,ROUND(H234*I234,2),IF(AJ234=0,(SUMIF($W$13:$W$1012,B234,$AJ$13:$AJ$1012)),AJ234))</f>
        <v>0</v>
      </c>
      <c r="K234" s="163" t="n">
        <f aca="false">H234-E234</f>
        <v>0</v>
      </c>
      <c r="L234" s="163" t="n">
        <f aca="false">J234-G234</f>
        <v>0</v>
      </c>
      <c r="M234" s="662" t="str">
        <f aca="false">IF('ORÇ.GLOBAL P CAIXA'!K233="EXEC.","",IF('ORÇ.REPROG. P CAIXA'!M234&gt;0,'ORÇ.REPROG. P CAIXA'!M234,""))</f>
        <v/>
      </c>
      <c r="N234" s="663" t="str">
        <f aca="false">IF('ORÇ.GLOBAL P CAIXA'!K233="EXEC.","",IF('ORÇ.REPROG. P CAIXA'!N234&gt;0,'ORÇ.REPROG. P CAIXA'!N234,""))</f>
        <v/>
      </c>
      <c r="O234" s="166" t="str">
        <f aca="false">IF('ORÇ.GLOBAL P CAIXA'!$K233="EXEC.","",'ORÇ.REPROG. P CAIXA'!O234)</f>
        <v/>
      </c>
      <c r="P234" s="167"/>
      <c r="Q234" s="168" t="str">
        <f aca="false">IF(B234&gt;0,"ok","ocultar")</f>
        <v>ocultar</v>
      </c>
      <c r="R234" s="649"/>
      <c r="S234" s="649"/>
      <c r="T234" s="650"/>
      <c r="V234" s="88"/>
      <c r="W234" s="157" t="n">
        <f aca="false">IF(B234=0,W233,IF(ISNONTEXT(B234)=TRUE(),INT(B234),INT(LEFT(B234,FIND(".",B234)-1))))</f>
        <v>3</v>
      </c>
      <c r="X234" s="157" t="str">
        <f aca="false">IF(X235=1,1,IF(B234&lt;&gt;0,1,IF(C234&lt;&gt;0,1,IF(D234&lt;&gt;0,1,IF(E234&lt;&gt;0,1,"")))))</f>
        <v/>
      </c>
      <c r="Y234" s="157" t="str">
        <f aca="false">IF(W234=0," ",IF(W234&lt;&gt;W233,W234," "))</f>
        <v> </v>
      </c>
      <c r="Z234" s="180"/>
      <c r="AA234" s="75" t="n">
        <f aca="false">IF(W234&lt;&gt;Y234,(IF(N234=0,G234*(INFORMAÇÕES!$Q$69/INFORMAÇÕES!$Q$72),IF(N234="R",G234,0))),0)</f>
        <v>0</v>
      </c>
      <c r="AB234" s="75" t="n">
        <f aca="false">IF(W234&lt;&gt;Y234,(IF(N234=0,G234*(INFORMAÇÕES!$Q$70/INFORMAÇÕES!$Q$72),IF(N234="C",G234,0))),0)</f>
        <v>0</v>
      </c>
      <c r="AC234" s="75" t="n">
        <f aca="false">IF(W234&lt;&gt;Y234,(IF(N234=0,G234*INFORMAÇÕES!$U$115,IF(N234="CF",G234,0))),0)</f>
        <v>0</v>
      </c>
      <c r="AD234" s="75" t="n">
        <f aca="false">IF(W234&lt;&gt;Y234,(IF(N234=0,G234*INFORMAÇÕES!$U$116,IF(N234="O",G234,0))),0)</f>
        <v>0</v>
      </c>
      <c r="AE234" s="75" t="n">
        <f aca="false">IF(E234&lt;&gt;0,G234,0)</f>
        <v>0</v>
      </c>
      <c r="AF234" s="75" t="n">
        <f aca="false">IF(W234&lt;&gt;Y234,(IF(N234=0,J234*(INFORMAÇÕES!$Q$89/INFORMAÇÕES!$Q$92),IF(N234="R",J234,0))),0)</f>
        <v>0</v>
      </c>
      <c r="AG234" s="75" t="n">
        <f aca="false">IF(W234&lt;&gt;Y234,(IF(N234=0,J234*(INFORMAÇÕES!$Q$90/INFORMAÇÕES!$Q$92),IF(N234="C",J234,0))),0)</f>
        <v>0</v>
      </c>
      <c r="AH234" s="75" t="n">
        <f aca="false">IF(W234&lt;&gt;Y234,(IF(N234="",J234*INFORMAÇÕES!$U$115,IF(N234="CF",J234,0))),0)</f>
        <v>0</v>
      </c>
      <c r="AI234" s="75" t="n">
        <f aca="false">IF(W234&lt;&gt;Y234,(IF(N234="",J234*INFORMAÇÕES!$U$116,IF(N234="O",J234,0))),0)</f>
        <v>0</v>
      </c>
      <c r="AJ234" s="75" t="n">
        <f aca="false">IF(H234&lt;&gt;0,J234,0)</f>
        <v>0</v>
      </c>
      <c r="AK234" s="75" t="n">
        <f aca="false">IF(K234&lt;&gt;0,L234,0)</f>
        <v>0</v>
      </c>
    </row>
    <row r="235" s="174" customFormat="true" ht="14.25" hidden="false" customHeight="false" outlineLevel="0" collapsed="false">
      <c r="A235" s="159" t="n">
        <v>223</v>
      </c>
      <c r="B235" s="160" t="n">
        <f aca="false">IF('ORÇ.GLOBAL P CAIXA'!$K234="EXEC.",0,'ORÇ.REPROG. P CAIXA'!B235)</f>
        <v>0</v>
      </c>
      <c r="C235" s="161" t="n">
        <f aca="false">IF('ORÇ.GLOBAL P CAIXA'!$K234="EXEC.",0,'ORÇ.REPROG. P CAIXA'!C235)</f>
        <v>0</v>
      </c>
      <c r="D235" s="162" t="n">
        <f aca="false">IF('ORÇ.GLOBAL P CAIXA'!$K234="EXEC.",0,'ORÇ.REPROG. P CAIXA'!D235)</f>
        <v>0</v>
      </c>
      <c r="E235" s="163" t="n">
        <f aca="false">IF('ORÇ.GLOBAL P CAIXA'!$K234="EXEC.",0,'ORÇ.REPROG. P CAIXA'!E235)</f>
        <v>0</v>
      </c>
      <c r="F235" s="163" t="n">
        <f aca="false">IF('ORÇ.GLOBAL P CAIXA'!K234="EXEC.",0,IF('ORÇ.GLOBAL EMPRESA'!G234&gt;0,'ORÇ.GLOBAL EMPRESA'!G234,'ORÇ.GLOBAL P CAIXA'!F234))</f>
        <v>0</v>
      </c>
      <c r="G235" s="163" t="n">
        <f aca="false">IF(E235&lt;&gt;0,ROUND(E235*F235,2),IF(AE235=0,(SUMIF($W$13:$W$1012,B235,$AE$13:$AE$1012)),AE235))</f>
        <v>0</v>
      </c>
      <c r="H235" s="661" t="n">
        <f aca="false">IF('ORÇ.GLOBAL P CAIXA'!K234="EXEC.",0,'ORÇ.REPROG. P CAIXA'!H235)</f>
        <v>0</v>
      </c>
      <c r="I235" s="661" t="n">
        <f aca="false">IF('ORÇ.GLOBAL P CAIXA'!K234="EXEC.",0,'ORÇ.REPROG. P CAIXA'!I235)</f>
        <v>0</v>
      </c>
      <c r="J235" s="163" t="n">
        <f aca="false">IF(H235&lt;&gt;0,ROUND(H235*I235,2),IF(AJ235=0,(SUMIF($W$13:$W$1012,B235,$AJ$13:$AJ$1012)),AJ235))</f>
        <v>0</v>
      </c>
      <c r="K235" s="163" t="n">
        <f aca="false">H235-E235</f>
        <v>0</v>
      </c>
      <c r="L235" s="163" t="n">
        <f aca="false">J235-G235</f>
        <v>0</v>
      </c>
      <c r="M235" s="662" t="str">
        <f aca="false">IF('ORÇ.GLOBAL P CAIXA'!K234="EXEC.","",IF('ORÇ.REPROG. P CAIXA'!M235&gt;0,'ORÇ.REPROG. P CAIXA'!M235,""))</f>
        <v/>
      </c>
      <c r="N235" s="663" t="str">
        <f aca="false">IF('ORÇ.GLOBAL P CAIXA'!K234="EXEC.","",IF('ORÇ.REPROG. P CAIXA'!N235&gt;0,'ORÇ.REPROG. P CAIXA'!N235,""))</f>
        <v/>
      </c>
      <c r="O235" s="166" t="str">
        <f aca="false">IF('ORÇ.GLOBAL P CAIXA'!$K234="EXEC.","",'ORÇ.REPROG. P CAIXA'!O235)</f>
        <v/>
      </c>
      <c r="P235" s="167"/>
      <c r="Q235" s="168" t="str">
        <f aca="false">IF(B235&gt;0,"ok","ocultar")</f>
        <v>ocultar</v>
      </c>
      <c r="R235" s="649"/>
      <c r="S235" s="649"/>
      <c r="T235" s="650"/>
      <c r="V235" s="88"/>
      <c r="W235" s="157" t="n">
        <f aca="false">IF(B235=0,W234,IF(ISNONTEXT(B235)=TRUE(),INT(B235),INT(LEFT(B235,FIND(".",B235)-1))))</f>
        <v>3</v>
      </c>
      <c r="X235" s="157" t="str">
        <f aca="false">IF(X236=1,1,IF(B235&lt;&gt;0,1,IF(C235&lt;&gt;0,1,IF(D235&lt;&gt;0,1,IF(E235&lt;&gt;0,1,"")))))</f>
        <v/>
      </c>
      <c r="Y235" s="157" t="str">
        <f aca="false">IF(W235=0," ",IF(W235&lt;&gt;W234,W235," "))</f>
        <v> </v>
      </c>
      <c r="Z235" s="180"/>
      <c r="AA235" s="75" t="n">
        <f aca="false">IF(W235&lt;&gt;Y235,(IF(N235=0,G235*(INFORMAÇÕES!$Q$69/INFORMAÇÕES!$Q$72),IF(N235="R",G235,0))),0)</f>
        <v>0</v>
      </c>
      <c r="AB235" s="75" t="n">
        <f aca="false">IF(W235&lt;&gt;Y235,(IF(N235=0,G235*(INFORMAÇÕES!$Q$70/INFORMAÇÕES!$Q$72),IF(N235="C",G235,0))),0)</f>
        <v>0</v>
      </c>
      <c r="AC235" s="75" t="n">
        <f aca="false">IF(W235&lt;&gt;Y235,(IF(N235=0,G235*INFORMAÇÕES!$U$115,IF(N235="CF",G235,0))),0)</f>
        <v>0</v>
      </c>
      <c r="AD235" s="75" t="n">
        <f aca="false">IF(W235&lt;&gt;Y235,(IF(N235=0,G235*INFORMAÇÕES!$U$116,IF(N235="O",G235,0))),0)</f>
        <v>0</v>
      </c>
      <c r="AE235" s="75" t="n">
        <f aca="false">IF(E235&lt;&gt;0,G235,0)</f>
        <v>0</v>
      </c>
      <c r="AF235" s="75" t="n">
        <f aca="false">IF(W235&lt;&gt;Y235,(IF(N235=0,J235*(INFORMAÇÕES!$Q$89/INFORMAÇÕES!$Q$92),IF(N235="R",J235,0))),0)</f>
        <v>0</v>
      </c>
      <c r="AG235" s="75" t="n">
        <f aca="false">IF(W235&lt;&gt;Y235,(IF(N235=0,J235*(INFORMAÇÕES!$Q$90/INFORMAÇÕES!$Q$92),IF(N235="C",J235,0))),0)</f>
        <v>0</v>
      </c>
      <c r="AH235" s="75" t="n">
        <f aca="false">IF(W235&lt;&gt;Y235,(IF(N235="",J235*INFORMAÇÕES!$U$115,IF(N235="CF",J235,0))),0)</f>
        <v>0</v>
      </c>
      <c r="AI235" s="75" t="n">
        <f aca="false">IF(W235&lt;&gt;Y235,(IF(N235="",J235*INFORMAÇÕES!$U$116,IF(N235="O",J235,0))),0)</f>
        <v>0</v>
      </c>
      <c r="AJ235" s="75" t="n">
        <f aca="false">IF(H235&lt;&gt;0,J235,0)</f>
        <v>0</v>
      </c>
      <c r="AK235" s="75" t="n">
        <f aca="false">IF(K235&lt;&gt;0,L235,0)</f>
        <v>0</v>
      </c>
    </row>
    <row r="236" s="174" customFormat="true" ht="14.25" hidden="false" customHeight="false" outlineLevel="0" collapsed="false">
      <c r="A236" s="159" t="n">
        <v>224</v>
      </c>
      <c r="B236" s="160" t="n">
        <f aca="false">IF('ORÇ.GLOBAL P CAIXA'!$K235="EXEC.",0,'ORÇ.REPROG. P CAIXA'!B236)</f>
        <v>0</v>
      </c>
      <c r="C236" s="161" t="n">
        <f aca="false">IF('ORÇ.GLOBAL P CAIXA'!$K235="EXEC.",0,'ORÇ.REPROG. P CAIXA'!C236)</f>
        <v>0</v>
      </c>
      <c r="D236" s="162" t="n">
        <f aca="false">IF('ORÇ.GLOBAL P CAIXA'!$K235="EXEC.",0,'ORÇ.REPROG. P CAIXA'!D236)</f>
        <v>0</v>
      </c>
      <c r="E236" s="163" t="n">
        <f aca="false">IF('ORÇ.GLOBAL P CAIXA'!$K235="EXEC.",0,'ORÇ.REPROG. P CAIXA'!E236)</f>
        <v>0</v>
      </c>
      <c r="F236" s="163" t="n">
        <f aca="false">IF('ORÇ.GLOBAL P CAIXA'!K235="EXEC.",0,IF('ORÇ.GLOBAL EMPRESA'!G235&gt;0,'ORÇ.GLOBAL EMPRESA'!G235,'ORÇ.GLOBAL P CAIXA'!F235))</f>
        <v>0</v>
      </c>
      <c r="G236" s="163" t="n">
        <f aca="false">IF(E236&lt;&gt;0,ROUND(E236*F236,2),IF(AE236=0,(SUMIF($W$13:$W$1012,B236,$AE$13:$AE$1012)),AE236))</f>
        <v>0</v>
      </c>
      <c r="H236" s="661" t="n">
        <f aca="false">IF('ORÇ.GLOBAL P CAIXA'!K235="EXEC.",0,'ORÇ.REPROG. P CAIXA'!H236)</f>
        <v>0</v>
      </c>
      <c r="I236" s="661" t="n">
        <f aca="false">IF('ORÇ.GLOBAL P CAIXA'!K235="EXEC.",0,'ORÇ.REPROG. P CAIXA'!I236)</f>
        <v>0</v>
      </c>
      <c r="J236" s="163" t="n">
        <f aca="false">IF(H236&lt;&gt;0,ROUND(H236*I236,2),IF(AJ236=0,(SUMIF($W$13:$W$1012,B236,$AJ$13:$AJ$1012)),AJ236))</f>
        <v>0</v>
      </c>
      <c r="K236" s="163" t="n">
        <f aca="false">H236-E236</f>
        <v>0</v>
      </c>
      <c r="L236" s="163" t="n">
        <f aca="false">J236-G236</f>
        <v>0</v>
      </c>
      <c r="M236" s="662" t="str">
        <f aca="false">IF('ORÇ.GLOBAL P CAIXA'!K235="EXEC.","",IF('ORÇ.REPROG. P CAIXA'!M236&gt;0,'ORÇ.REPROG. P CAIXA'!M236,""))</f>
        <v/>
      </c>
      <c r="N236" s="663" t="str">
        <f aca="false">IF('ORÇ.GLOBAL P CAIXA'!K235="EXEC.","",IF('ORÇ.REPROG. P CAIXA'!N236&gt;0,'ORÇ.REPROG. P CAIXA'!N236,""))</f>
        <v/>
      </c>
      <c r="O236" s="166" t="str">
        <f aca="false">IF('ORÇ.GLOBAL P CAIXA'!$K235="EXEC.","",'ORÇ.REPROG. P CAIXA'!O236)</f>
        <v/>
      </c>
      <c r="P236" s="167"/>
      <c r="Q236" s="168" t="str">
        <f aca="false">IF(B236&gt;0,"ok","ocultar")</f>
        <v>ocultar</v>
      </c>
      <c r="R236" s="649"/>
      <c r="S236" s="649"/>
      <c r="T236" s="650"/>
      <c r="V236" s="88"/>
      <c r="W236" s="157" t="n">
        <f aca="false">IF(B236=0,W235,IF(ISNONTEXT(B236)=TRUE(),INT(B236),INT(LEFT(B236,FIND(".",B236)-1))))</f>
        <v>3</v>
      </c>
      <c r="X236" s="157" t="str">
        <f aca="false">IF(X237=1,1,IF(B236&lt;&gt;0,1,IF(C236&lt;&gt;0,1,IF(D236&lt;&gt;0,1,IF(E236&lt;&gt;0,1,"")))))</f>
        <v/>
      </c>
      <c r="Y236" s="157" t="str">
        <f aca="false">IF(W236=0," ",IF(W236&lt;&gt;W235,W236," "))</f>
        <v> </v>
      </c>
      <c r="Z236" s="180"/>
      <c r="AA236" s="75" t="n">
        <f aca="false">IF(W236&lt;&gt;Y236,(IF(N236=0,G236*(INFORMAÇÕES!$Q$69/INFORMAÇÕES!$Q$72),IF(N236="R",G236,0))),0)</f>
        <v>0</v>
      </c>
      <c r="AB236" s="75" t="n">
        <f aca="false">IF(W236&lt;&gt;Y236,(IF(N236=0,G236*(INFORMAÇÕES!$Q$70/INFORMAÇÕES!$Q$72),IF(N236="C",G236,0))),0)</f>
        <v>0</v>
      </c>
      <c r="AC236" s="75" t="n">
        <f aca="false">IF(W236&lt;&gt;Y236,(IF(N236=0,G236*INFORMAÇÕES!$U$115,IF(N236="CF",G236,0))),0)</f>
        <v>0</v>
      </c>
      <c r="AD236" s="75" t="n">
        <f aca="false">IF(W236&lt;&gt;Y236,(IF(N236=0,G236*INFORMAÇÕES!$U$116,IF(N236="O",G236,0))),0)</f>
        <v>0</v>
      </c>
      <c r="AE236" s="75" t="n">
        <f aca="false">IF(E236&lt;&gt;0,G236,0)</f>
        <v>0</v>
      </c>
      <c r="AF236" s="75" t="n">
        <f aca="false">IF(W236&lt;&gt;Y236,(IF(N236=0,J236*(INFORMAÇÕES!$Q$89/INFORMAÇÕES!$Q$92),IF(N236="R",J236,0))),0)</f>
        <v>0</v>
      </c>
      <c r="AG236" s="75" t="n">
        <f aca="false">IF(W236&lt;&gt;Y236,(IF(N236=0,J236*(INFORMAÇÕES!$Q$90/INFORMAÇÕES!$Q$92),IF(N236="C",J236,0))),0)</f>
        <v>0</v>
      </c>
      <c r="AH236" s="75" t="n">
        <f aca="false">IF(W236&lt;&gt;Y236,(IF(N236="",J236*INFORMAÇÕES!$U$115,IF(N236="CF",J236,0))),0)</f>
        <v>0</v>
      </c>
      <c r="AI236" s="75" t="n">
        <f aca="false">IF(W236&lt;&gt;Y236,(IF(N236="",J236*INFORMAÇÕES!$U$116,IF(N236="O",J236,0))),0)</f>
        <v>0</v>
      </c>
      <c r="AJ236" s="75" t="n">
        <f aca="false">IF(H236&lt;&gt;0,J236,0)</f>
        <v>0</v>
      </c>
      <c r="AK236" s="75" t="n">
        <f aca="false">IF(K236&lt;&gt;0,L236,0)</f>
        <v>0</v>
      </c>
    </row>
    <row r="237" s="174" customFormat="true" ht="14.25" hidden="false" customHeight="false" outlineLevel="0" collapsed="false">
      <c r="A237" s="159" t="n">
        <v>225</v>
      </c>
      <c r="B237" s="160" t="n">
        <f aca="false">IF('ORÇ.GLOBAL P CAIXA'!$K236="EXEC.",0,'ORÇ.REPROG. P CAIXA'!B237)</f>
        <v>0</v>
      </c>
      <c r="C237" s="161" t="n">
        <f aca="false">IF('ORÇ.GLOBAL P CAIXA'!$K236="EXEC.",0,'ORÇ.REPROG. P CAIXA'!C237)</f>
        <v>0</v>
      </c>
      <c r="D237" s="162" t="n">
        <f aca="false">IF('ORÇ.GLOBAL P CAIXA'!$K236="EXEC.",0,'ORÇ.REPROG. P CAIXA'!D237)</f>
        <v>0</v>
      </c>
      <c r="E237" s="163" t="n">
        <f aca="false">IF('ORÇ.GLOBAL P CAIXA'!$K236="EXEC.",0,'ORÇ.REPROG. P CAIXA'!E237)</f>
        <v>0</v>
      </c>
      <c r="F237" s="163" t="n">
        <f aca="false">IF('ORÇ.GLOBAL P CAIXA'!K236="EXEC.",0,IF('ORÇ.GLOBAL EMPRESA'!G236&gt;0,'ORÇ.GLOBAL EMPRESA'!G236,'ORÇ.GLOBAL P CAIXA'!F236))</f>
        <v>0</v>
      </c>
      <c r="G237" s="163" t="n">
        <f aca="false">IF(E237&lt;&gt;0,ROUND(E237*F237,2),IF(AE237=0,(SUMIF($W$13:$W$1012,B237,$AE$13:$AE$1012)),AE237))</f>
        <v>0</v>
      </c>
      <c r="H237" s="661" t="n">
        <f aca="false">IF('ORÇ.GLOBAL P CAIXA'!K236="EXEC.",0,'ORÇ.REPROG. P CAIXA'!H237)</f>
        <v>0</v>
      </c>
      <c r="I237" s="661" t="n">
        <f aca="false">IF('ORÇ.GLOBAL P CAIXA'!K236="EXEC.",0,'ORÇ.REPROG. P CAIXA'!I237)</f>
        <v>0</v>
      </c>
      <c r="J237" s="163" t="n">
        <f aca="false">IF(H237&lt;&gt;0,ROUND(H237*I237,2),IF(AJ237=0,(SUMIF($W$13:$W$1012,B237,$AJ$13:$AJ$1012)),AJ237))</f>
        <v>0</v>
      </c>
      <c r="K237" s="163" t="n">
        <f aca="false">H237-E237</f>
        <v>0</v>
      </c>
      <c r="L237" s="163" t="n">
        <f aca="false">J237-G237</f>
        <v>0</v>
      </c>
      <c r="M237" s="662" t="str">
        <f aca="false">IF('ORÇ.GLOBAL P CAIXA'!K236="EXEC.","",IF('ORÇ.REPROG. P CAIXA'!M237&gt;0,'ORÇ.REPROG. P CAIXA'!M237,""))</f>
        <v/>
      </c>
      <c r="N237" s="663" t="str">
        <f aca="false">IF('ORÇ.GLOBAL P CAIXA'!K236="EXEC.","",IF('ORÇ.REPROG. P CAIXA'!N237&gt;0,'ORÇ.REPROG. P CAIXA'!N237,""))</f>
        <v/>
      </c>
      <c r="O237" s="166" t="str">
        <f aca="false">IF('ORÇ.GLOBAL P CAIXA'!$K236="EXEC.","",'ORÇ.REPROG. P CAIXA'!O237)</f>
        <v/>
      </c>
      <c r="P237" s="167"/>
      <c r="Q237" s="168" t="str">
        <f aca="false">IF(B237&gt;0,"ok","ocultar")</f>
        <v>ocultar</v>
      </c>
      <c r="R237" s="649"/>
      <c r="S237" s="649"/>
      <c r="T237" s="650"/>
      <c r="V237" s="88"/>
      <c r="W237" s="157" t="n">
        <f aca="false">IF(B237=0,W236,IF(ISNONTEXT(B237)=TRUE(),INT(B237),INT(LEFT(B237,FIND(".",B237)-1))))</f>
        <v>3</v>
      </c>
      <c r="X237" s="157" t="str">
        <f aca="false">IF(X238=1,1,IF(B237&lt;&gt;0,1,IF(C237&lt;&gt;0,1,IF(D237&lt;&gt;0,1,IF(E237&lt;&gt;0,1,"")))))</f>
        <v/>
      </c>
      <c r="Y237" s="157" t="str">
        <f aca="false">IF(W237=0," ",IF(W237&lt;&gt;W236,W237," "))</f>
        <v> </v>
      </c>
      <c r="Z237" s="180"/>
      <c r="AA237" s="75" t="n">
        <f aca="false">IF(W237&lt;&gt;Y237,(IF(N237=0,G237*(INFORMAÇÕES!$Q$69/INFORMAÇÕES!$Q$72),IF(N237="R",G237,0))),0)</f>
        <v>0</v>
      </c>
      <c r="AB237" s="75" t="n">
        <f aca="false">IF(W237&lt;&gt;Y237,(IF(N237=0,G237*(INFORMAÇÕES!$Q$70/INFORMAÇÕES!$Q$72),IF(N237="C",G237,0))),0)</f>
        <v>0</v>
      </c>
      <c r="AC237" s="75" t="n">
        <f aca="false">IF(W237&lt;&gt;Y237,(IF(N237=0,G237*INFORMAÇÕES!$U$115,IF(N237="CF",G237,0))),0)</f>
        <v>0</v>
      </c>
      <c r="AD237" s="75" t="n">
        <f aca="false">IF(W237&lt;&gt;Y237,(IF(N237=0,G237*INFORMAÇÕES!$U$116,IF(N237="O",G237,0))),0)</f>
        <v>0</v>
      </c>
      <c r="AE237" s="75" t="n">
        <f aca="false">IF(E237&lt;&gt;0,G237,0)</f>
        <v>0</v>
      </c>
      <c r="AF237" s="75" t="n">
        <f aca="false">IF(W237&lt;&gt;Y237,(IF(N237=0,J237*(INFORMAÇÕES!$Q$89/INFORMAÇÕES!$Q$92),IF(N237="R",J237,0))),0)</f>
        <v>0</v>
      </c>
      <c r="AG237" s="75" t="n">
        <f aca="false">IF(W237&lt;&gt;Y237,(IF(N237=0,J237*(INFORMAÇÕES!$Q$90/INFORMAÇÕES!$Q$92),IF(N237="C",J237,0))),0)</f>
        <v>0</v>
      </c>
      <c r="AH237" s="75" t="n">
        <f aca="false">IF(W237&lt;&gt;Y237,(IF(N237="",J237*INFORMAÇÕES!$U$115,IF(N237="CF",J237,0))),0)</f>
        <v>0</v>
      </c>
      <c r="AI237" s="75" t="n">
        <f aca="false">IF(W237&lt;&gt;Y237,(IF(N237="",J237*INFORMAÇÕES!$U$116,IF(N237="O",J237,0))),0)</f>
        <v>0</v>
      </c>
      <c r="AJ237" s="75" t="n">
        <f aca="false">IF(H237&lt;&gt;0,J237,0)</f>
        <v>0</v>
      </c>
      <c r="AK237" s="75" t="n">
        <f aca="false">IF(K237&lt;&gt;0,L237,0)</f>
        <v>0</v>
      </c>
    </row>
    <row r="238" s="174" customFormat="true" ht="14.25" hidden="false" customHeight="false" outlineLevel="0" collapsed="false">
      <c r="A238" s="159" t="n">
        <v>226</v>
      </c>
      <c r="B238" s="160" t="n">
        <f aca="false">IF('ORÇ.GLOBAL P CAIXA'!$K237="EXEC.",0,'ORÇ.REPROG. P CAIXA'!B238)</f>
        <v>0</v>
      </c>
      <c r="C238" s="161" t="n">
        <f aca="false">IF('ORÇ.GLOBAL P CAIXA'!$K237="EXEC.",0,'ORÇ.REPROG. P CAIXA'!C238)</f>
        <v>0</v>
      </c>
      <c r="D238" s="162" t="n">
        <f aca="false">IF('ORÇ.GLOBAL P CAIXA'!$K237="EXEC.",0,'ORÇ.REPROG. P CAIXA'!D238)</f>
        <v>0</v>
      </c>
      <c r="E238" s="163" t="n">
        <f aca="false">IF('ORÇ.GLOBAL P CAIXA'!$K237="EXEC.",0,'ORÇ.REPROG. P CAIXA'!E238)</f>
        <v>0</v>
      </c>
      <c r="F238" s="163" t="n">
        <f aca="false">IF('ORÇ.GLOBAL P CAIXA'!K237="EXEC.",0,IF('ORÇ.GLOBAL EMPRESA'!G237&gt;0,'ORÇ.GLOBAL EMPRESA'!G237,'ORÇ.GLOBAL P CAIXA'!F237))</f>
        <v>0</v>
      </c>
      <c r="G238" s="163" t="n">
        <f aca="false">IF(E238&lt;&gt;0,ROUND(E238*F238,2),IF(AE238=0,(SUMIF($W$13:$W$1012,B238,$AE$13:$AE$1012)),AE238))</f>
        <v>0</v>
      </c>
      <c r="H238" s="661" t="n">
        <f aca="false">IF('ORÇ.GLOBAL P CAIXA'!K237="EXEC.",0,'ORÇ.REPROG. P CAIXA'!H238)</f>
        <v>0</v>
      </c>
      <c r="I238" s="661" t="n">
        <f aca="false">IF('ORÇ.GLOBAL P CAIXA'!K237="EXEC.",0,'ORÇ.REPROG. P CAIXA'!I238)</f>
        <v>0</v>
      </c>
      <c r="J238" s="163" t="n">
        <f aca="false">IF(H238&lt;&gt;0,ROUND(H238*I238,2),IF(AJ238=0,(SUMIF($W$13:$W$1012,B238,$AJ$13:$AJ$1012)),AJ238))</f>
        <v>0</v>
      </c>
      <c r="K238" s="163" t="n">
        <f aca="false">H238-E238</f>
        <v>0</v>
      </c>
      <c r="L238" s="163" t="n">
        <f aca="false">J238-G238</f>
        <v>0</v>
      </c>
      <c r="M238" s="662" t="str">
        <f aca="false">IF('ORÇ.GLOBAL P CAIXA'!K237="EXEC.","",IF('ORÇ.REPROG. P CAIXA'!M238&gt;0,'ORÇ.REPROG. P CAIXA'!M238,""))</f>
        <v/>
      </c>
      <c r="N238" s="663" t="str">
        <f aca="false">IF('ORÇ.GLOBAL P CAIXA'!K237="EXEC.","",IF('ORÇ.REPROG. P CAIXA'!N238&gt;0,'ORÇ.REPROG. P CAIXA'!N238,""))</f>
        <v/>
      </c>
      <c r="O238" s="166" t="str">
        <f aca="false">IF('ORÇ.GLOBAL P CAIXA'!$K237="EXEC.","",'ORÇ.REPROG. P CAIXA'!O238)</f>
        <v/>
      </c>
      <c r="P238" s="167"/>
      <c r="Q238" s="168" t="str">
        <f aca="false">IF(B238&gt;0,"ok","ocultar")</f>
        <v>ocultar</v>
      </c>
      <c r="R238" s="649"/>
      <c r="S238" s="649"/>
      <c r="T238" s="650"/>
      <c r="V238" s="88"/>
      <c r="W238" s="157" t="n">
        <f aca="false">IF(B238=0,W237,IF(ISNONTEXT(B238)=TRUE(),INT(B238),INT(LEFT(B238,FIND(".",B238)-1))))</f>
        <v>3</v>
      </c>
      <c r="X238" s="157" t="str">
        <f aca="false">IF(X239=1,1,IF(B238&lt;&gt;0,1,IF(C238&lt;&gt;0,1,IF(D238&lt;&gt;0,1,IF(E238&lt;&gt;0,1,"")))))</f>
        <v/>
      </c>
      <c r="Y238" s="157" t="str">
        <f aca="false">IF(W238=0," ",IF(W238&lt;&gt;W237,W238," "))</f>
        <v> </v>
      </c>
      <c r="Z238" s="180"/>
      <c r="AA238" s="75" t="n">
        <f aca="false">IF(W238&lt;&gt;Y238,(IF(N238=0,G238*(INFORMAÇÕES!$Q$69/INFORMAÇÕES!$Q$72),IF(N238="R",G238,0))),0)</f>
        <v>0</v>
      </c>
      <c r="AB238" s="75" t="n">
        <f aca="false">IF(W238&lt;&gt;Y238,(IF(N238=0,G238*(INFORMAÇÕES!$Q$70/INFORMAÇÕES!$Q$72),IF(N238="C",G238,0))),0)</f>
        <v>0</v>
      </c>
      <c r="AC238" s="75" t="n">
        <f aca="false">IF(W238&lt;&gt;Y238,(IF(N238=0,G238*INFORMAÇÕES!$U$115,IF(N238="CF",G238,0))),0)</f>
        <v>0</v>
      </c>
      <c r="AD238" s="75" t="n">
        <f aca="false">IF(W238&lt;&gt;Y238,(IF(N238=0,G238*INFORMAÇÕES!$U$116,IF(N238="O",G238,0))),0)</f>
        <v>0</v>
      </c>
      <c r="AE238" s="75" t="n">
        <f aca="false">IF(E238&lt;&gt;0,G238,0)</f>
        <v>0</v>
      </c>
      <c r="AF238" s="75" t="n">
        <f aca="false">IF(W238&lt;&gt;Y238,(IF(N238=0,J238*(INFORMAÇÕES!$Q$89/INFORMAÇÕES!$Q$92),IF(N238="R",J238,0))),0)</f>
        <v>0</v>
      </c>
      <c r="AG238" s="75" t="n">
        <f aca="false">IF(W238&lt;&gt;Y238,(IF(N238=0,J238*(INFORMAÇÕES!$Q$90/INFORMAÇÕES!$Q$92),IF(N238="C",J238,0))),0)</f>
        <v>0</v>
      </c>
      <c r="AH238" s="75" t="n">
        <f aca="false">IF(W238&lt;&gt;Y238,(IF(N238="",J238*INFORMAÇÕES!$U$115,IF(N238="CF",J238,0))),0)</f>
        <v>0</v>
      </c>
      <c r="AI238" s="75" t="n">
        <f aca="false">IF(W238&lt;&gt;Y238,(IF(N238="",J238*INFORMAÇÕES!$U$116,IF(N238="O",J238,0))),0)</f>
        <v>0</v>
      </c>
      <c r="AJ238" s="75" t="n">
        <f aca="false">IF(H238&lt;&gt;0,J238,0)</f>
        <v>0</v>
      </c>
      <c r="AK238" s="75" t="n">
        <f aca="false">IF(K238&lt;&gt;0,L238,0)</f>
        <v>0</v>
      </c>
    </row>
    <row r="239" s="174" customFormat="true" ht="14.25" hidden="false" customHeight="false" outlineLevel="0" collapsed="false">
      <c r="A239" s="159" t="n">
        <v>227</v>
      </c>
      <c r="B239" s="160" t="n">
        <f aca="false">IF('ORÇ.GLOBAL P CAIXA'!$K238="EXEC.",0,'ORÇ.REPROG. P CAIXA'!B239)</f>
        <v>0</v>
      </c>
      <c r="C239" s="161" t="n">
        <f aca="false">IF('ORÇ.GLOBAL P CAIXA'!$K238="EXEC.",0,'ORÇ.REPROG. P CAIXA'!C239)</f>
        <v>0</v>
      </c>
      <c r="D239" s="162" t="n">
        <f aca="false">IF('ORÇ.GLOBAL P CAIXA'!$K238="EXEC.",0,'ORÇ.REPROG. P CAIXA'!D239)</f>
        <v>0</v>
      </c>
      <c r="E239" s="163" t="n">
        <f aca="false">IF('ORÇ.GLOBAL P CAIXA'!$K238="EXEC.",0,'ORÇ.REPROG. P CAIXA'!E239)</f>
        <v>0</v>
      </c>
      <c r="F239" s="163" t="n">
        <f aca="false">IF('ORÇ.GLOBAL P CAIXA'!K238="EXEC.",0,IF('ORÇ.GLOBAL EMPRESA'!G238&gt;0,'ORÇ.GLOBAL EMPRESA'!G238,'ORÇ.GLOBAL P CAIXA'!F238))</f>
        <v>0</v>
      </c>
      <c r="G239" s="163" t="n">
        <f aca="false">IF(E239&lt;&gt;0,ROUND(E239*F239,2),IF(AE239=0,(SUMIF($W$13:$W$1012,B239,$AE$13:$AE$1012)),AE239))</f>
        <v>0</v>
      </c>
      <c r="H239" s="661" t="n">
        <f aca="false">IF('ORÇ.GLOBAL P CAIXA'!K238="EXEC.",0,'ORÇ.REPROG. P CAIXA'!H239)</f>
        <v>0</v>
      </c>
      <c r="I239" s="661" t="n">
        <f aca="false">IF('ORÇ.GLOBAL P CAIXA'!K238="EXEC.",0,'ORÇ.REPROG. P CAIXA'!I239)</f>
        <v>0</v>
      </c>
      <c r="J239" s="163" t="n">
        <f aca="false">IF(H239&lt;&gt;0,ROUND(H239*I239,2),IF(AJ239=0,(SUMIF($W$13:$W$1012,B239,$AJ$13:$AJ$1012)),AJ239))</f>
        <v>0</v>
      </c>
      <c r="K239" s="163" t="n">
        <f aca="false">H239-E239</f>
        <v>0</v>
      </c>
      <c r="L239" s="163" t="n">
        <f aca="false">J239-G239</f>
        <v>0</v>
      </c>
      <c r="M239" s="662" t="str">
        <f aca="false">IF('ORÇ.GLOBAL P CAIXA'!K238="EXEC.","",IF('ORÇ.REPROG. P CAIXA'!M239&gt;0,'ORÇ.REPROG. P CAIXA'!M239,""))</f>
        <v/>
      </c>
      <c r="N239" s="663" t="str">
        <f aca="false">IF('ORÇ.GLOBAL P CAIXA'!K238="EXEC.","",IF('ORÇ.REPROG. P CAIXA'!N239&gt;0,'ORÇ.REPROG. P CAIXA'!N239,""))</f>
        <v/>
      </c>
      <c r="O239" s="166" t="str">
        <f aca="false">IF('ORÇ.GLOBAL P CAIXA'!$K238="EXEC.","",'ORÇ.REPROG. P CAIXA'!O239)</f>
        <v/>
      </c>
      <c r="P239" s="167"/>
      <c r="Q239" s="168" t="str">
        <f aca="false">IF(B239&gt;0,"ok","ocultar")</f>
        <v>ocultar</v>
      </c>
      <c r="R239" s="649"/>
      <c r="S239" s="649"/>
      <c r="T239" s="650"/>
      <c r="V239" s="88"/>
      <c r="W239" s="157" t="n">
        <f aca="false">IF(B239=0,W238,IF(ISNONTEXT(B239)=TRUE(),INT(B239),INT(LEFT(B239,FIND(".",B239)-1))))</f>
        <v>3</v>
      </c>
      <c r="X239" s="157" t="str">
        <f aca="false">IF(X240=1,1,IF(B239&lt;&gt;0,1,IF(C239&lt;&gt;0,1,IF(D239&lt;&gt;0,1,IF(E239&lt;&gt;0,1,"")))))</f>
        <v/>
      </c>
      <c r="Y239" s="157" t="str">
        <f aca="false">IF(W239=0," ",IF(W239&lt;&gt;W238,W239," "))</f>
        <v> </v>
      </c>
      <c r="Z239" s="180"/>
      <c r="AA239" s="75" t="n">
        <f aca="false">IF(W239&lt;&gt;Y239,(IF(N239=0,G239*(INFORMAÇÕES!$Q$69/INFORMAÇÕES!$Q$72),IF(N239="R",G239,0))),0)</f>
        <v>0</v>
      </c>
      <c r="AB239" s="75" t="n">
        <f aca="false">IF(W239&lt;&gt;Y239,(IF(N239=0,G239*(INFORMAÇÕES!$Q$70/INFORMAÇÕES!$Q$72),IF(N239="C",G239,0))),0)</f>
        <v>0</v>
      </c>
      <c r="AC239" s="75" t="n">
        <f aca="false">IF(W239&lt;&gt;Y239,(IF(N239=0,G239*INFORMAÇÕES!$U$115,IF(N239="CF",G239,0))),0)</f>
        <v>0</v>
      </c>
      <c r="AD239" s="75" t="n">
        <f aca="false">IF(W239&lt;&gt;Y239,(IF(N239=0,G239*INFORMAÇÕES!$U$116,IF(N239="O",G239,0))),0)</f>
        <v>0</v>
      </c>
      <c r="AE239" s="75" t="n">
        <f aca="false">IF(E239&lt;&gt;0,G239,0)</f>
        <v>0</v>
      </c>
      <c r="AF239" s="75" t="n">
        <f aca="false">IF(W239&lt;&gt;Y239,(IF(N239=0,J239*(INFORMAÇÕES!$Q$89/INFORMAÇÕES!$Q$92),IF(N239="R",J239,0))),0)</f>
        <v>0</v>
      </c>
      <c r="AG239" s="75" t="n">
        <f aca="false">IF(W239&lt;&gt;Y239,(IF(N239=0,J239*(INFORMAÇÕES!$Q$90/INFORMAÇÕES!$Q$92),IF(N239="C",J239,0))),0)</f>
        <v>0</v>
      </c>
      <c r="AH239" s="75" t="n">
        <f aca="false">IF(W239&lt;&gt;Y239,(IF(N239="",J239*INFORMAÇÕES!$U$115,IF(N239="CF",J239,0))),0)</f>
        <v>0</v>
      </c>
      <c r="AI239" s="75" t="n">
        <f aca="false">IF(W239&lt;&gt;Y239,(IF(N239="",J239*INFORMAÇÕES!$U$116,IF(N239="O",J239,0))),0)</f>
        <v>0</v>
      </c>
      <c r="AJ239" s="75" t="n">
        <f aca="false">IF(H239&lt;&gt;0,J239,0)</f>
        <v>0</v>
      </c>
      <c r="AK239" s="75" t="n">
        <f aca="false">IF(K239&lt;&gt;0,L239,0)</f>
        <v>0</v>
      </c>
    </row>
    <row r="240" s="174" customFormat="true" ht="14.25" hidden="false" customHeight="false" outlineLevel="0" collapsed="false">
      <c r="A240" s="159" t="n">
        <v>228</v>
      </c>
      <c r="B240" s="160" t="n">
        <f aca="false">IF('ORÇ.GLOBAL P CAIXA'!$K239="EXEC.",0,'ORÇ.REPROG. P CAIXA'!B240)</f>
        <v>0</v>
      </c>
      <c r="C240" s="161" t="n">
        <f aca="false">IF('ORÇ.GLOBAL P CAIXA'!$K239="EXEC.",0,'ORÇ.REPROG. P CAIXA'!C240)</f>
        <v>0</v>
      </c>
      <c r="D240" s="162" t="n">
        <f aca="false">IF('ORÇ.GLOBAL P CAIXA'!$K239="EXEC.",0,'ORÇ.REPROG. P CAIXA'!D240)</f>
        <v>0</v>
      </c>
      <c r="E240" s="163" t="n">
        <f aca="false">IF('ORÇ.GLOBAL P CAIXA'!$K239="EXEC.",0,'ORÇ.REPROG. P CAIXA'!E240)</f>
        <v>0</v>
      </c>
      <c r="F240" s="163" t="n">
        <f aca="false">IF('ORÇ.GLOBAL P CAIXA'!K239="EXEC.",0,IF('ORÇ.GLOBAL EMPRESA'!G239&gt;0,'ORÇ.GLOBAL EMPRESA'!G239,'ORÇ.GLOBAL P CAIXA'!F239))</f>
        <v>0</v>
      </c>
      <c r="G240" s="163" t="n">
        <f aca="false">IF(E240&lt;&gt;0,ROUND(E240*F240,2),IF(AE240=0,(SUMIF($W$13:$W$1012,B240,$AE$13:$AE$1012)),AE240))</f>
        <v>0</v>
      </c>
      <c r="H240" s="661" t="n">
        <f aca="false">IF('ORÇ.GLOBAL P CAIXA'!K239="EXEC.",0,'ORÇ.REPROG. P CAIXA'!H240)</f>
        <v>0</v>
      </c>
      <c r="I240" s="661" t="n">
        <f aca="false">IF('ORÇ.GLOBAL P CAIXA'!K239="EXEC.",0,'ORÇ.REPROG. P CAIXA'!I240)</f>
        <v>0</v>
      </c>
      <c r="J240" s="163" t="n">
        <f aca="false">IF(H240&lt;&gt;0,ROUND(H240*I240,2),IF(AJ240=0,(SUMIF($W$13:$W$1012,B240,$AJ$13:$AJ$1012)),AJ240))</f>
        <v>0</v>
      </c>
      <c r="K240" s="163" t="n">
        <f aca="false">H240-E240</f>
        <v>0</v>
      </c>
      <c r="L240" s="163" t="n">
        <f aca="false">J240-G240</f>
        <v>0</v>
      </c>
      <c r="M240" s="662" t="str">
        <f aca="false">IF('ORÇ.GLOBAL P CAIXA'!K239="EXEC.","",IF('ORÇ.REPROG. P CAIXA'!M240&gt;0,'ORÇ.REPROG. P CAIXA'!M240,""))</f>
        <v/>
      </c>
      <c r="N240" s="663" t="str">
        <f aca="false">IF('ORÇ.GLOBAL P CAIXA'!K239="EXEC.","",IF('ORÇ.REPROG. P CAIXA'!N240&gt;0,'ORÇ.REPROG. P CAIXA'!N240,""))</f>
        <v/>
      </c>
      <c r="O240" s="166" t="str">
        <f aca="false">IF('ORÇ.GLOBAL P CAIXA'!$K239="EXEC.","",'ORÇ.REPROG. P CAIXA'!O240)</f>
        <v/>
      </c>
      <c r="P240" s="167"/>
      <c r="Q240" s="168" t="str">
        <f aca="false">IF(B240&gt;0,"ok","ocultar")</f>
        <v>ocultar</v>
      </c>
      <c r="R240" s="649"/>
      <c r="S240" s="649"/>
      <c r="T240" s="650"/>
      <c r="V240" s="88"/>
      <c r="W240" s="157" t="n">
        <f aca="false">IF(B240=0,W239,IF(ISNONTEXT(B240)=TRUE(),INT(B240),INT(LEFT(B240,FIND(".",B240)-1))))</f>
        <v>3</v>
      </c>
      <c r="X240" s="157" t="str">
        <f aca="false">IF(X241=1,1,IF(B240&lt;&gt;0,1,IF(C240&lt;&gt;0,1,IF(D240&lt;&gt;0,1,IF(E240&lt;&gt;0,1,"")))))</f>
        <v/>
      </c>
      <c r="Y240" s="157" t="str">
        <f aca="false">IF(W240=0," ",IF(W240&lt;&gt;W239,W240," "))</f>
        <v> </v>
      </c>
      <c r="Z240" s="180"/>
      <c r="AA240" s="75" t="n">
        <f aca="false">IF(W240&lt;&gt;Y240,(IF(N240=0,G240*(INFORMAÇÕES!$Q$69/INFORMAÇÕES!$Q$72),IF(N240="R",G240,0))),0)</f>
        <v>0</v>
      </c>
      <c r="AB240" s="75" t="n">
        <f aca="false">IF(W240&lt;&gt;Y240,(IF(N240=0,G240*(INFORMAÇÕES!$Q$70/INFORMAÇÕES!$Q$72),IF(N240="C",G240,0))),0)</f>
        <v>0</v>
      </c>
      <c r="AC240" s="75" t="n">
        <f aca="false">IF(W240&lt;&gt;Y240,(IF(N240=0,G240*INFORMAÇÕES!$U$115,IF(N240="CF",G240,0))),0)</f>
        <v>0</v>
      </c>
      <c r="AD240" s="75" t="n">
        <f aca="false">IF(W240&lt;&gt;Y240,(IF(N240=0,G240*INFORMAÇÕES!$U$116,IF(N240="O",G240,0))),0)</f>
        <v>0</v>
      </c>
      <c r="AE240" s="75" t="n">
        <f aca="false">IF(E240&lt;&gt;0,G240,0)</f>
        <v>0</v>
      </c>
      <c r="AF240" s="75" t="n">
        <f aca="false">IF(W240&lt;&gt;Y240,(IF(N240=0,J240*(INFORMAÇÕES!$Q$89/INFORMAÇÕES!$Q$92),IF(N240="R",J240,0))),0)</f>
        <v>0</v>
      </c>
      <c r="AG240" s="75" t="n">
        <f aca="false">IF(W240&lt;&gt;Y240,(IF(N240=0,J240*(INFORMAÇÕES!$Q$90/INFORMAÇÕES!$Q$92),IF(N240="C",J240,0))),0)</f>
        <v>0</v>
      </c>
      <c r="AH240" s="75" t="n">
        <f aca="false">IF(W240&lt;&gt;Y240,(IF(N240="",J240*INFORMAÇÕES!$U$115,IF(N240="CF",J240,0))),0)</f>
        <v>0</v>
      </c>
      <c r="AI240" s="75" t="n">
        <f aca="false">IF(W240&lt;&gt;Y240,(IF(N240="",J240*INFORMAÇÕES!$U$116,IF(N240="O",J240,0))),0)</f>
        <v>0</v>
      </c>
      <c r="AJ240" s="75" t="n">
        <f aca="false">IF(H240&lt;&gt;0,J240,0)</f>
        <v>0</v>
      </c>
      <c r="AK240" s="75" t="n">
        <f aca="false">IF(K240&lt;&gt;0,L240,0)</f>
        <v>0</v>
      </c>
    </row>
    <row r="241" s="174" customFormat="true" ht="14.25" hidden="false" customHeight="false" outlineLevel="0" collapsed="false">
      <c r="A241" s="159" t="n">
        <v>229</v>
      </c>
      <c r="B241" s="160" t="n">
        <f aca="false">IF('ORÇ.GLOBAL P CAIXA'!$K240="EXEC.",0,'ORÇ.REPROG. P CAIXA'!B241)</f>
        <v>0</v>
      </c>
      <c r="C241" s="161" t="n">
        <f aca="false">IF('ORÇ.GLOBAL P CAIXA'!$K240="EXEC.",0,'ORÇ.REPROG. P CAIXA'!C241)</f>
        <v>0</v>
      </c>
      <c r="D241" s="162" t="n">
        <f aca="false">IF('ORÇ.GLOBAL P CAIXA'!$K240="EXEC.",0,'ORÇ.REPROG. P CAIXA'!D241)</f>
        <v>0</v>
      </c>
      <c r="E241" s="163" t="n">
        <f aca="false">IF('ORÇ.GLOBAL P CAIXA'!$K240="EXEC.",0,'ORÇ.REPROG. P CAIXA'!E241)</f>
        <v>0</v>
      </c>
      <c r="F241" s="163" t="n">
        <f aca="false">IF('ORÇ.GLOBAL P CAIXA'!K240="EXEC.",0,IF('ORÇ.GLOBAL EMPRESA'!G240&gt;0,'ORÇ.GLOBAL EMPRESA'!G240,'ORÇ.GLOBAL P CAIXA'!F240))</f>
        <v>0</v>
      </c>
      <c r="G241" s="163" t="n">
        <f aca="false">IF(E241&lt;&gt;0,ROUND(E241*F241,2),IF(AE241=0,(SUMIF($W$13:$W$1012,B241,$AE$13:$AE$1012)),AE241))</f>
        <v>0</v>
      </c>
      <c r="H241" s="661" t="n">
        <f aca="false">IF('ORÇ.GLOBAL P CAIXA'!K240="EXEC.",0,'ORÇ.REPROG. P CAIXA'!H241)</f>
        <v>0</v>
      </c>
      <c r="I241" s="661" t="n">
        <f aca="false">IF('ORÇ.GLOBAL P CAIXA'!K240="EXEC.",0,'ORÇ.REPROG. P CAIXA'!I241)</f>
        <v>0</v>
      </c>
      <c r="J241" s="163" t="n">
        <f aca="false">IF(H241&lt;&gt;0,ROUND(H241*I241,2),IF(AJ241=0,(SUMIF($W$13:$W$1012,B241,$AJ$13:$AJ$1012)),AJ241))</f>
        <v>0</v>
      </c>
      <c r="K241" s="163" t="n">
        <f aca="false">H241-E241</f>
        <v>0</v>
      </c>
      <c r="L241" s="163" t="n">
        <f aca="false">J241-G241</f>
        <v>0</v>
      </c>
      <c r="M241" s="662" t="str">
        <f aca="false">IF('ORÇ.GLOBAL P CAIXA'!K240="EXEC.","",IF('ORÇ.REPROG. P CAIXA'!M241&gt;0,'ORÇ.REPROG. P CAIXA'!M241,""))</f>
        <v/>
      </c>
      <c r="N241" s="663" t="str">
        <f aca="false">IF('ORÇ.GLOBAL P CAIXA'!K240="EXEC.","",IF('ORÇ.REPROG. P CAIXA'!N241&gt;0,'ORÇ.REPROG. P CAIXA'!N241,""))</f>
        <v/>
      </c>
      <c r="O241" s="166" t="str">
        <f aca="false">IF('ORÇ.GLOBAL P CAIXA'!$K240="EXEC.","",'ORÇ.REPROG. P CAIXA'!O241)</f>
        <v/>
      </c>
      <c r="P241" s="167"/>
      <c r="Q241" s="168" t="str">
        <f aca="false">IF(B241&gt;0,"ok","ocultar")</f>
        <v>ocultar</v>
      </c>
      <c r="R241" s="649"/>
      <c r="S241" s="649"/>
      <c r="T241" s="650"/>
      <c r="V241" s="88"/>
      <c r="W241" s="157" t="n">
        <f aca="false">IF(B241=0,W240,IF(ISNONTEXT(B241)=TRUE(),INT(B241),INT(LEFT(B241,FIND(".",B241)-1))))</f>
        <v>3</v>
      </c>
      <c r="X241" s="157" t="str">
        <f aca="false">IF(X242=1,1,IF(B241&lt;&gt;0,1,IF(C241&lt;&gt;0,1,IF(D241&lt;&gt;0,1,IF(E241&lt;&gt;0,1,"")))))</f>
        <v/>
      </c>
      <c r="Y241" s="157" t="str">
        <f aca="false">IF(W241=0," ",IF(W241&lt;&gt;W240,W241," "))</f>
        <v> </v>
      </c>
      <c r="Z241" s="180"/>
      <c r="AA241" s="75" t="n">
        <f aca="false">IF(W241&lt;&gt;Y241,(IF(N241=0,G241*(INFORMAÇÕES!$Q$69/INFORMAÇÕES!$Q$72),IF(N241="R",G241,0))),0)</f>
        <v>0</v>
      </c>
      <c r="AB241" s="75" t="n">
        <f aca="false">IF(W241&lt;&gt;Y241,(IF(N241=0,G241*(INFORMAÇÕES!$Q$70/INFORMAÇÕES!$Q$72),IF(N241="C",G241,0))),0)</f>
        <v>0</v>
      </c>
      <c r="AC241" s="75" t="n">
        <f aca="false">IF(W241&lt;&gt;Y241,(IF(N241=0,G241*INFORMAÇÕES!$U$115,IF(N241="CF",G241,0))),0)</f>
        <v>0</v>
      </c>
      <c r="AD241" s="75" t="n">
        <f aca="false">IF(W241&lt;&gt;Y241,(IF(N241=0,G241*INFORMAÇÕES!$U$116,IF(N241="O",G241,0))),0)</f>
        <v>0</v>
      </c>
      <c r="AE241" s="75" t="n">
        <f aca="false">IF(E241&lt;&gt;0,G241,0)</f>
        <v>0</v>
      </c>
      <c r="AF241" s="75" t="n">
        <f aca="false">IF(W241&lt;&gt;Y241,(IF(N241=0,J241*(INFORMAÇÕES!$Q$89/INFORMAÇÕES!$Q$92),IF(N241="R",J241,0))),0)</f>
        <v>0</v>
      </c>
      <c r="AG241" s="75" t="n">
        <f aca="false">IF(W241&lt;&gt;Y241,(IF(N241=0,J241*(INFORMAÇÕES!$Q$90/INFORMAÇÕES!$Q$92),IF(N241="C",J241,0))),0)</f>
        <v>0</v>
      </c>
      <c r="AH241" s="75" t="n">
        <f aca="false">IF(W241&lt;&gt;Y241,(IF(N241="",J241*INFORMAÇÕES!$U$115,IF(N241="CF",J241,0))),0)</f>
        <v>0</v>
      </c>
      <c r="AI241" s="75" t="n">
        <f aca="false">IF(W241&lt;&gt;Y241,(IF(N241="",J241*INFORMAÇÕES!$U$116,IF(N241="O",J241,0))),0)</f>
        <v>0</v>
      </c>
      <c r="AJ241" s="75" t="n">
        <f aca="false">IF(H241&lt;&gt;0,J241,0)</f>
        <v>0</v>
      </c>
      <c r="AK241" s="75" t="n">
        <f aca="false">IF(K241&lt;&gt;0,L241,0)</f>
        <v>0</v>
      </c>
    </row>
    <row r="242" s="174" customFormat="true" ht="14.25" hidden="false" customHeight="false" outlineLevel="0" collapsed="false">
      <c r="A242" s="159" t="n">
        <v>230</v>
      </c>
      <c r="B242" s="160" t="n">
        <f aca="false">IF('ORÇ.GLOBAL P CAIXA'!$K241="EXEC.",0,'ORÇ.REPROG. P CAIXA'!B242)</f>
        <v>0</v>
      </c>
      <c r="C242" s="161" t="n">
        <f aca="false">IF('ORÇ.GLOBAL P CAIXA'!$K241="EXEC.",0,'ORÇ.REPROG. P CAIXA'!C242)</f>
        <v>0</v>
      </c>
      <c r="D242" s="162" t="n">
        <f aca="false">IF('ORÇ.GLOBAL P CAIXA'!$K241="EXEC.",0,'ORÇ.REPROG. P CAIXA'!D242)</f>
        <v>0</v>
      </c>
      <c r="E242" s="163" t="n">
        <f aca="false">IF('ORÇ.GLOBAL P CAIXA'!$K241="EXEC.",0,'ORÇ.REPROG. P CAIXA'!E242)</f>
        <v>0</v>
      </c>
      <c r="F242" s="163" t="n">
        <f aca="false">IF('ORÇ.GLOBAL P CAIXA'!K241="EXEC.",0,IF('ORÇ.GLOBAL EMPRESA'!G241&gt;0,'ORÇ.GLOBAL EMPRESA'!G241,'ORÇ.GLOBAL P CAIXA'!F241))</f>
        <v>0</v>
      </c>
      <c r="G242" s="163" t="n">
        <f aca="false">IF(E242&lt;&gt;0,ROUND(E242*F242,2),IF(AE242=0,(SUMIF($W$13:$W$1012,B242,$AE$13:$AE$1012)),AE242))</f>
        <v>0</v>
      </c>
      <c r="H242" s="661" t="n">
        <f aca="false">IF('ORÇ.GLOBAL P CAIXA'!K241="EXEC.",0,'ORÇ.REPROG. P CAIXA'!H242)</f>
        <v>0</v>
      </c>
      <c r="I242" s="661" t="n">
        <f aca="false">IF('ORÇ.GLOBAL P CAIXA'!K241="EXEC.",0,'ORÇ.REPROG. P CAIXA'!I242)</f>
        <v>0</v>
      </c>
      <c r="J242" s="163" t="n">
        <f aca="false">IF(H242&lt;&gt;0,ROUND(H242*I242,2),IF(AJ242=0,(SUMIF($W$13:$W$1012,B242,$AJ$13:$AJ$1012)),AJ242))</f>
        <v>0</v>
      </c>
      <c r="K242" s="163" t="n">
        <f aca="false">H242-E242</f>
        <v>0</v>
      </c>
      <c r="L242" s="163" t="n">
        <f aca="false">J242-G242</f>
        <v>0</v>
      </c>
      <c r="M242" s="662" t="str">
        <f aca="false">IF('ORÇ.GLOBAL P CAIXA'!K241="EXEC.","",IF('ORÇ.REPROG. P CAIXA'!M242&gt;0,'ORÇ.REPROG. P CAIXA'!M242,""))</f>
        <v/>
      </c>
      <c r="N242" s="663" t="str">
        <f aca="false">IF('ORÇ.GLOBAL P CAIXA'!K241="EXEC.","",IF('ORÇ.REPROG. P CAIXA'!N242&gt;0,'ORÇ.REPROG. P CAIXA'!N242,""))</f>
        <v/>
      </c>
      <c r="O242" s="166" t="str">
        <f aca="false">IF('ORÇ.GLOBAL P CAIXA'!$K241="EXEC.","",'ORÇ.REPROG. P CAIXA'!O242)</f>
        <v/>
      </c>
      <c r="P242" s="167"/>
      <c r="Q242" s="168" t="str">
        <f aca="false">IF(B242&gt;0,"ok","ocultar")</f>
        <v>ocultar</v>
      </c>
      <c r="R242" s="649"/>
      <c r="S242" s="649"/>
      <c r="T242" s="650"/>
      <c r="V242" s="88"/>
      <c r="W242" s="157" t="n">
        <f aca="false">IF(B242=0,W241,IF(ISNONTEXT(B242)=TRUE(),INT(B242),INT(LEFT(B242,FIND(".",B242)-1))))</f>
        <v>3</v>
      </c>
      <c r="X242" s="157" t="str">
        <f aca="false">IF(X243=1,1,IF(B242&lt;&gt;0,1,IF(C242&lt;&gt;0,1,IF(D242&lt;&gt;0,1,IF(E242&lt;&gt;0,1,"")))))</f>
        <v/>
      </c>
      <c r="Y242" s="157" t="str">
        <f aca="false">IF(W242=0," ",IF(W242&lt;&gt;W241,W242," "))</f>
        <v> </v>
      </c>
      <c r="Z242" s="180"/>
      <c r="AA242" s="75" t="n">
        <f aca="false">IF(W242&lt;&gt;Y242,(IF(N242=0,G242*(INFORMAÇÕES!$Q$69/INFORMAÇÕES!$Q$72),IF(N242="R",G242,0))),0)</f>
        <v>0</v>
      </c>
      <c r="AB242" s="75" t="n">
        <f aca="false">IF(W242&lt;&gt;Y242,(IF(N242=0,G242*(INFORMAÇÕES!$Q$70/INFORMAÇÕES!$Q$72),IF(N242="C",G242,0))),0)</f>
        <v>0</v>
      </c>
      <c r="AC242" s="75" t="n">
        <f aca="false">IF(W242&lt;&gt;Y242,(IF(N242=0,G242*INFORMAÇÕES!$U$115,IF(N242="CF",G242,0))),0)</f>
        <v>0</v>
      </c>
      <c r="AD242" s="75" t="n">
        <f aca="false">IF(W242&lt;&gt;Y242,(IF(N242=0,G242*INFORMAÇÕES!$U$116,IF(N242="O",G242,0))),0)</f>
        <v>0</v>
      </c>
      <c r="AE242" s="75" t="n">
        <f aca="false">IF(E242&lt;&gt;0,G242,0)</f>
        <v>0</v>
      </c>
      <c r="AF242" s="75" t="n">
        <f aca="false">IF(W242&lt;&gt;Y242,(IF(N242=0,J242*(INFORMAÇÕES!$Q$89/INFORMAÇÕES!$Q$92),IF(N242="R",J242,0))),0)</f>
        <v>0</v>
      </c>
      <c r="AG242" s="75" t="n">
        <f aca="false">IF(W242&lt;&gt;Y242,(IF(N242=0,J242*(INFORMAÇÕES!$Q$90/INFORMAÇÕES!$Q$92),IF(N242="C",J242,0))),0)</f>
        <v>0</v>
      </c>
      <c r="AH242" s="75" t="n">
        <f aca="false">IF(W242&lt;&gt;Y242,(IF(N242="",J242*INFORMAÇÕES!$U$115,IF(N242="CF",J242,0))),0)</f>
        <v>0</v>
      </c>
      <c r="AI242" s="75" t="n">
        <f aca="false">IF(W242&lt;&gt;Y242,(IF(N242="",J242*INFORMAÇÕES!$U$116,IF(N242="O",J242,0))),0)</f>
        <v>0</v>
      </c>
      <c r="AJ242" s="75" t="n">
        <f aca="false">IF(H242&lt;&gt;0,J242,0)</f>
        <v>0</v>
      </c>
      <c r="AK242" s="75" t="n">
        <f aca="false">IF(K242&lt;&gt;0,L242,0)</f>
        <v>0</v>
      </c>
    </row>
    <row r="243" s="174" customFormat="true" ht="14.25" hidden="false" customHeight="false" outlineLevel="0" collapsed="false">
      <c r="A243" s="159" t="n">
        <v>231</v>
      </c>
      <c r="B243" s="160" t="n">
        <f aca="false">IF('ORÇ.GLOBAL P CAIXA'!$K242="EXEC.",0,'ORÇ.REPROG. P CAIXA'!B243)</f>
        <v>0</v>
      </c>
      <c r="C243" s="161" t="n">
        <f aca="false">IF('ORÇ.GLOBAL P CAIXA'!$K242="EXEC.",0,'ORÇ.REPROG. P CAIXA'!C243)</f>
        <v>0</v>
      </c>
      <c r="D243" s="162" t="n">
        <f aca="false">IF('ORÇ.GLOBAL P CAIXA'!$K242="EXEC.",0,'ORÇ.REPROG. P CAIXA'!D243)</f>
        <v>0</v>
      </c>
      <c r="E243" s="163" t="n">
        <f aca="false">IF('ORÇ.GLOBAL P CAIXA'!$K242="EXEC.",0,'ORÇ.REPROG. P CAIXA'!E243)</f>
        <v>0</v>
      </c>
      <c r="F243" s="163" t="n">
        <f aca="false">IF('ORÇ.GLOBAL P CAIXA'!K242="EXEC.",0,IF('ORÇ.GLOBAL EMPRESA'!G242&gt;0,'ORÇ.GLOBAL EMPRESA'!G242,'ORÇ.GLOBAL P CAIXA'!F242))</f>
        <v>0</v>
      </c>
      <c r="G243" s="163" t="n">
        <f aca="false">IF(E243&lt;&gt;0,ROUND(E243*F243,2),IF(AE243=0,(SUMIF($W$13:$W$1012,B243,$AE$13:$AE$1012)),AE243))</f>
        <v>0</v>
      </c>
      <c r="H243" s="661" t="n">
        <f aca="false">IF('ORÇ.GLOBAL P CAIXA'!K242="EXEC.",0,'ORÇ.REPROG. P CAIXA'!H243)</f>
        <v>0</v>
      </c>
      <c r="I243" s="661" t="n">
        <f aca="false">IF('ORÇ.GLOBAL P CAIXA'!K242="EXEC.",0,'ORÇ.REPROG. P CAIXA'!I243)</f>
        <v>0</v>
      </c>
      <c r="J243" s="163" t="n">
        <f aca="false">IF(H243&lt;&gt;0,ROUND(H243*I243,2),IF(AJ243=0,(SUMIF($W$13:$W$1012,B243,$AJ$13:$AJ$1012)),AJ243))</f>
        <v>0</v>
      </c>
      <c r="K243" s="163" t="n">
        <f aca="false">H243-E243</f>
        <v>0</v>
      </c>
      <c r="L243" s="163" t="n">
        <f aca="false">J243-G243</f>
        <v>0</v>
      </c>
      <c r="M243" s="662" t="str">
        <f aca="false">IF('ORÇ.GLOBAL P CAIXA'!K242="EXEC.","",IF('ORÇ.REPROG. P CAIXA'!M243&gt;0,'ORÇ.REPROG. P CAIXA'!M243,""))</f>
        <v/>
      </c>
      <c r="N243" s="663" t="str">
        <f aca="false">IF('ORÇ.GLOBAL P CAIXA'!K242="EXEC.","",IF('ORÇ.REPROG. P CAIXA'!N243&gt;0,'ORÇ.REPROG. P CAIXA'!N243,""))</f>
        <v/>
      </c>
      <c r="O243" s="166" t="str">
        <f aca="false">IF('ORÇ.GLOBAL P CAIXA'!$K242="EXEC.","",'ORÇ.REPROG. P CAIXA'!O243)</f>
        <v/>
      </c>
      <c r="P243" s="167"/>
      <c r="Q243" s="168" t="str">
        <f aca="false">IF(B243&gt;0,"ok","ocultar")</f>
        <v>ocultar</v>
      </c>
      <c r="R243" s="649"/>
      <c r="S243" s="649"/>
      <c r="T243" s="650"/>
      <c r="V243" s="88"/>
      <c r="W243" s="157" t="n">
        <f aca="false">IF(B243=0,W242,IF(ISNONTEXT(B243)=TRUE(),INT(B243),INT(LEFT(B243,FIND(".",B243)-1))))</f>
        <v>3</v>
      </c>
      <c r="X243" s="157" t="str">
        <f aca="false">IF(X244=1,1,IF(B243&lt;&gt;0,1,IF(C243&lt;&gt;0,1,IF(D243&lt;&gt;0,1,IF(E243&lt;&gt;0,1,"")))))</f>
        <v/>
      </c>
      <c r="Y243" s="157" t="str">
        <f aca="false">IF(W243=0," ",IF(W243&lt;&gt;W242,W243," "))</f>
        <v> </v>
      </c>
      <c r="Z243" s="180"/>
      <c r="AA243" s="75" t="n">
        <f aca="false">IF(W243&lt;&gt;Y243,(IF(N243=0,G243*(INFORMAÇÕES!$Q$69/INFORMAÇÕES!$Q$72),IF(N243="R",G243,0))),0)</f>
        <v>0</v>
      </c>
      <c r="AB243" s="75" t="n">
        <f aca="false">IF(W243&lt;&gt;Y243,(IF(N243=0,G243*(INFORMAÇÕES!$Q$70/INFORMAÇÕES!$Q$72),IF(N243="C",G243,0))),0)</f>
        <v>0</v>
      </c>
      <c r="AC243" s="75" t="n">
        <f aca="false">IF(W243&lt;&gt;Y243,(IF(N243=0,G243*INFORMAÇÕES!$U$115,IF(N243="CF",G243,0))),0)</f>
        <v>0</v>
      </c>
      <c r="AD243" s="75" t="n">
        <f aca="false">IF(W243&lt;&gt;Y243,(IF(N243=0,G243*INFORMAÇÕES!$U$116,IF(N243="O",G243,0))),0)</f>
        <v>0</v>
      </c>
      <c r="AE243" s="75" t="n">
        <f aca="false">IF(E243&lt;&gt;0,G243,0)</f>
        <v>0</v>
      </c>
      <c r="AF243" s="75" t="n">
        <f aca="false">IF(W243&lt;&gt;Y243,(IF(N243=0,J243*(INFORMAÇÕES!$Q$89/INFORMAÇÕES!$Q$92),IF(N243="R",J243,0))),0)</f>
        <v>0</v>
      </c>
      <c r="AG243" s="75" t="n">
        <f aca="false">IF(W243&lt;&gt;Y243,(IF(N243=0,J243*(INFORMAÇÕES!$Q$90/INFORMAÇÕES!$Q$92),IF(N243="C",J243,0))),0)</f>
        <v>0</v>
      </c>
      <c r="AH243" s="75" t="n">
        <f aca="false">IF(W243&lt;&gt;Y243,(IF(N243="",J243*INFORMAÇÕES!$U$115,IF(N243="CF",J243,0))),0)</f>
        <v>0</v>
      </c>
      <c r="AI243" s="75" t="n">
        <f aca="false">IF(W243&lt;&gt;Y243,(IF(N243="",J243*INFORMAÇÕES!$U$116,IF(N243="O",J243,0))),0)</f>
        <v>0</v>
      </c>
      <c r="AJ243" s="75" t="n">
        <f aca="false">IF(H243&lt;&gt;0,J243,0)</f>
        <v>0</v>
      </c>
      <c r="AK243" s="75" t="n">
        <f aca="false">IF(K243&lt;&gt;0,L243,0)</f>
        <v>0</v>
      </c>
    </row>
    <row r="244" s="174" customFormat="true" ht="14.25" hidden="false" customHeight="false" outlineLevel="0" collapsed="false">
      <c r="A244" s="159" t="n">
        <v>232</v>
      </c>
      <c r="B244" s="160" t="n">
        <f aca="false">IF('ORÇ.GLOBAL P CAIXA'!$K243="EXEC.",0,'ORÇ.REPROG. P CAIXA'!B244)</f>
        <v>0</v>
      </c>
      <c r="C244" s="161" t="n">
        <f aca="false">IF('ORÇ.GLOBAL P CAIXA'!$K243="EXEC.",0,'ORÇ.REPROG. P CAIXA'!C244)</f>
        <v>0</v>
      </c>
      <c r="D244" s="162" t="n">
        <f aca="false">IF('ORÇ.GLOBAL P CAIXA'!$K243="EXEC.",0,'ORÇ.REPROG. P CAIXA'!D244)</f>
        <v>0</v>
      </c>
      <c r="E244" s="163" t="n">
        <f aca="false">IF('ORÇ.GLOBAL P CAIXA'!$K243="EXEC.",0,'ORÇ.REPROG. P CAIXA'!E244)</f>
        <v>0</v>
      </c>
      <c r="F244" s="163" t="n">
        <f aca="false">IF('ORÇ.GLOBAL P CAIXA'!K243="EXEC.",0,IF('ORÇ.GLOBAL EMPRESA'!G243&gt;0,'ORÇ.GLOBAL EMPRESA'!G243,'ORÇ.GLOBAL P CAIXA'!F243))</f>
        <v>0</v>
      </c>
      <c r="G244" s="163" t="n">
        <f aca="false">IF(E244&lt;&gt;0,ROUND(E244*F244,2),IF(AE244=0,(SUMIF($W$13:$W$1012,B244,$AE$13:$AE$1012)),AE244))</f>
        <v>0</v>
      </c>
      <c r="H244" s="661" t="n">
        <f aca="false">IF('ORÇ.GLOBAL P CAIXA'!K243="EXEC.",0,'ORÇ.REPROG. P CAIXA'!H244)</f>
        <v>0</v>
      </c>
      <c r="I244" s="661" t="n">
        <f aca="false">IF('ORÇ.GLOBAL P CAIXA'!K243="EXEC.",0,'ORÇ.REPROG. P CAIXA'!I244)</f>
        <v>0</v>
      </c>
      <c r="J244" s="163" t="n">
        <f aca="false">IF(H244&lt;&gt;0,ROUND(H244*I244,2),IF(AJ244=0,(SUMIF($W$13:$W$1012,B244,$AJ$13:$AJ$1012)),AJ244))</f>
        <v>0</v>
      </c>
      <c r="K244" s="163" t="n">
        <f aca="false">H244-E244</f>
        <v>0</v>
      </c>
      <c r="L244" s="163" t="n">
        <f aca="false">J244-G244</f>
        <v>0</v>
      </c>
      <c r="M244" s="662" t="str">
        <f aca="false">IF('ORÇ.GLOBAL P CAIXA'!K243="EXEC.","",IF('ORÇ.REPROG. P CAIXA'!M244&gt;0,'ORÇ.REPROG. P CAIXA'!M244,""))</f>
        <v/>
      </c>
      <c r="N244" s="663" t="str">
        <f aca="false">IF('ORÇ.GLOBAL P CAIXA'!K243="EXEC.","",IF('ORÇ.REPROG. P CAIXA'!N244&gt;0,'ORÇ.REPROG. P CAIXA'!N244,""))</f>
        <v/>
      </c>
      <c r="O244" s="166" t="str">
        <f aca="false">IF('ORÇ.GLOBAL P CAIXA'!$K243="EXEC.","",'ORÇ.REPROG. P CAIXA'!O244)</f>
        <v/>
      </c>
      <c r="P244" s="167"/>
      <c r="Q244" s="168" t="str">
        <f aca="false">IF(B244&gt;0,"ok","ocultar")</f>
        <v>ocultar</v>
      </c>
      <c r="R244" s="649"/>
      <c r="S244" s="649"/>
      <c r="T244" s="650"/>
      <c r="V244" s="88"/>
      <c r="W244" s="157" t="n">
        <f aca="false">IF(B244=0,W243,IF(ISNONTEXT(B244)=TRUE(),INT(B244),INT(LEFT(B244,FIND(".",B244)-1))))</f>
        <v>3</v>
      </c>
      <c r="X244" s="157" t="str">
        <f aca="false">IF(X245=1,1,IF(B244&lt;&gt;0,1,IF(C244&lt;&gt;0,1,IF(D244&lt;&gt;0,1,IF(E244&lt;&gt;0,1,"")))))</f>
        <v/>
      </c>
      <c r="Y244" s="157" t="str">
        <f aca="false">IF(W244=0," ",IF(W244&lt;&gt;W243,W244," "))</f>
        <v> </v>
      </c>
      <c r="Z244" s="180"/>
      <c r="AA244" s="75" t="n">
        <f aca="false">IF(W244&lt;&gt;Y244,(IF(N244=0,G244*(INFORMAÇÕES!$Q$69/INFORMAÇÕES!$Q$72),IF(N244="R",G244,0))),0)</f>
        <v>0</v>
      </c>
      <c r="AB244" s="75" t="n">
        <f aca="false">IF(W244&lt;&gt;Y244,(IF(N244=0,G244*(INFORMAÇÕES!$Q$70/INFORMAÇÕES!$Q$72),IF(N244="C",G244,0))),0)</f>
        <v>0</v>
      </c>
      <c r="AC244" s="75" t="n">
        <f aca="false">IF(W244&lt;&gt;Y244,(IF(N244=0,G244*INFORMAÇÕES!$U$115,IF(N244="CF",G244,0))),0)</f>
        <v>0</v>
      </c>
      <c r="AD244" s="75" t="n">
        <f aca="false">IF(W244&lt;&gt;Y244,(IF(N244=0,G244*INFORMAÇÕES!$U$116,IF(N244="O",G244,0))),0)</f>
        <v>0</v>
      </c>
      <c r="AE244" s="75" t="n">
        <f aca="false">IF(E244&lt;&gt;0,G244,0)</f>
        <v>0</v>
      </c>
      <c r="AF244" s="75" t="n">
        <f aca="false">IF(W244&lt;&gt;Y244,(IF(N244=0,J244*(INFORMAÇÕES!$Q$89/INFORMAÇÕES!$Q$92),IF(N244="R",J244,0))),0)</f>
        <v>0</v>
      </c>
      <c r="AG244" s="75" t="n">
        <f aca="false">IF(W244&lt;&gt;Y244,(IF(N244=0,J244*(INFORMAÇÕES!$Q$90/INFORMAÇÕES!$Q$92),IF(N244="C",J244,0))),0)</f>
        <v>0</v>
      </c>
      <c r="AH244" s="75" t="n">
        <f aca="false">IF(W244&lt;&gt;Y244,(IF(N244="",J244*INFORMAÇÕES!$U$115,IF(N244="CF",J244,0))),0)</f>
        <v>0</v>
      </c>
      <c r="AI244" s="75" t="n">
        <f aca="false">IF(W244&lt;&gt;Y244,(IF(N244="",J244*INFORMAÇÕES!$U$116,IF(N244="O",J244,0))),0)</f>
        <v>0</v>
      </c>
      <c r="AJ244" s="75" t="n">
        <f aca="false">IF(H244&lt;&gt;0,J244,0)</f>
        <v>0</v>
      </c>
      <c r="AK244" s="75" t="n">
        <f aca="false">IF(K244&lt;&gt;0,L244,0)</f>
        <v>0</v>
      </c>
    </row>
    <row r="245" s="174" customFormat="true" ht="14.25" hidden="false" customHeight="false" outlineLevel="0" collapsed="false">
      <c r="A245" s="159" t="n">
        <v>233</v>
      </c>
      <c r="B245" s="160" t="n">
        <f aca="false">IF('ORÇ.GLOBAL P CAIXA'!$K244="EXEC.",0,'ORÇ.REPROG. P CAIXA'!B245)</f>
        <v>0</v>
      </c>
      <c r="C245" s="161" t="n">
        <f aca="false">IF('ORÇ.GLOBAL P CAIXA'!$K244="EXEC.",0,'ORÇ.REPROG. P CAIXA'!C245)</f>
        <v>0</v>
      </c>
      <c r="D245" s="162" t="n">
        <f aca="false">IF('ORÇ.GLOBAL P CAIXA'!$K244="EXEC.",0,'ORÇ.REPROG. P CAIXA'!D245)</f>
        <v>0</v>
      </c>
      <c r="E245" s="163" t="n">
        <f aca="false">IF('ORÇ.GLOBAL P CAIXA'!$K244="EXEC.",0,'ORÇ.REPROG. P CAIXA'!E245)</f>
        <v>0</v>
      </c>
      <c r="F245" s="163" t="n">
        <f aca="false">IF('ORÇ.GLOBAL P CAIXA'!K244="EXEC.",0,IF('ORÇ.GLOBAL EMPRESA'!G244&gt;0,'ORÇ.GLOBAL EMPRESA'!G244,'ORÇ.GLOBAL P CAIXA'!F244))</f>
        <v>0</v>
      </c>
      <c r="G245" s="163" t="n">
        <f aca="false">IF(E245&lt;&gt;0,ROUND(E245*F245,2),IF(AE245=0,(SUMIF($W$13:$W$1012,B245,$AE$13:$AE$1012)),AE245))</f>
        <v>0</v>
      </c>
      <c r="H245" s="661" t="n">
        <f aca="false">IF('ORÇ.GLOBAL P CAIXA'!K244="EXEC.",0,'ORÇ.REPROG. P CAIXA'!H245)</f>
        <v>0</v>
      </c>
      <c r="I245" s="661" t="n">
        <f aca="false">IF('ORÇ.GLOBAL P CAIXA'!K244="EXEC.",0,'ORÇ.REPROG. P CAIXA'!I245)</f>
        <v>0</v>
      </c>
      <c r="J245" s="163" t="n">
        <f aca="false">IF(H245&lt;&gt;0,ROUND(H245*I245,2),IF(AJ245=0,(SUMIF($W$13:$W$1012,B245,$AJ$13:$AJ$1012)),AJ245))</f>
        <v>0</v>
      </c>
      <c r="K245" s="163" t="n">
        <f aca="false">H245-E245</f>
        <v>0</v>
      </c>
      <c r="L245" s="163" t="n">
        <f aca="false">J245-G245</f>
        <v>0</v>
      </c>
      <c r="M245" s="662" t="str">
        <f aca="false">IF('ORÇ.GLOBAL P CAIXA'!K244="EXEC.","",IF('ORÇ.REPROG. P CAIXA'!M245&gt;0,'ORÇ.REPROG. P CAIXA'!M245,""))</f>
        <v/>
      </c>
      <c r="N245" s="663" t="str">
        <f aca="false">IF('ORÇ.GLOBAL P CAIXA'!K244="EXEC.","",IF('ORÇ.REPROG. P CAIXA'!N245&gt;0,'ORÇ.REPROG. P CAIXA'!N245,""))</f>
        <v/>
      </c>
      <c r="O245" s="166" t="str">
        <f aca="false">IF('ORÇ.GLOBAL P CAIXA'!$K244="EXEC.","",'ORÇ.REPROG. P CAIXA'!O245)</f>
        <v/>
      </c>
      <c r="P245" s="167"/>
      <c r="Q245" s="168" t="str">
        <f aca="false">IF(B245&gt;0,"ok","ocultar")</f>
        <v>ocultar</v>
      </c>
      <c r="R245" s="649"/>
      <c r="S245" s="649"/>
      <c r="T245" s="650"/>
      <c r="V245" s="88"/>
      <c r="W245" s="157" t="n">
        <f aca="false">IF(B245=0,W244,IF(ISNONTEXT(B245)=TRUE(),INT(B245),INT(LEFT(B245,FIND(".",B245)-1))))</f>
        <v>3</v>
      </c>
      <c r="X245" s="157" t="str">
        <f aca="false">IF(X246=1,1,IF(B245&lt;&gt;0,1,IF(C245&lt;&gt;0,1,IF(D245&lt;&gt;0,1,IF(E245&lt;&gt;0,1,"")))))</f>
        <v/>
      </c>
      <c r="Y245" s="157" t="str">
        <f aca="false">IF(W245=0," ",IF(W245&lt;&gt;W244,W245," "))</f>
        <v> </v>
      </c>
      <c r="Z245" s="180"/>
      <c r="AA245" s="75" t="n">
        <f aca="false">IF(W245&lt;&gt;Y245,(IF(N245=0,G245*(INFORMAÇÕES!$Q$69/INFORMAÇÕES!$Q$72),IF(N245="R",G245,0))),0)</f>
        <v>0</v>
      </c>
      <c r="AB245" s="75" t="n">
        <f aca="false">IF(W245&lt;&gt;Y245,(IF(N245=0,G245*(INFORMAÇÕES!$Q$70/INFORMAÇÕES!$Q$72),IF(N245="C",G245,0))),0)</f>
        <v>0</v>
      </c>
      <c r="AC245" s="75" t="n">
        <f aca="false">IF(W245&lt;&gt;Y245,(IF(N245=0,G245*INFORMAÇÕES!$U$115,IF(N245="CF",G245,0))),0)</f>
        <v>0</v>
      </c>
      <c r="AD245" s="75" t="n">
        <f aca="false">IF(W245&lt;&gt;Y245,(IF(N245=0,G245*INFORMAÇÕES!$U$116,IF(N245="O",G245,0))),0)</f>
        <v>0</v>
      </c>
      <c r="AE245" s="75" t="n">
        <f aca="false">IF(E245&lt;&gt;0,G245,0)</f>
        <v>0</v>
      </c>
      <c r="AF245" s="75" t="n">
        <f aca="false">IF(W245&lt;&gt;Y245,(IF(N245=0,J245*(INFORMAÇÕES!$Q$89/INFORMAÇÕES!$Q$92),IF(N245="R",J245,0))),0)</f>
        <v>0</v>
      </c>
      <c r="AG245" s="75" t="n">
        <f aca="false">IF(W245&lt;&gt;Y245,(IF(N245=0,J245*(INFORMAÇÕES!$Q$90/INFORMAÇÕES!$Q$92),IF(N245="C",J245,0))),0)</f>
        <v>0</v>
      </c>
      <c r="AH245" s="75" t="n">
        <f aca="false">IF(W245&lt;&gt;Y245,(IF(N245="",J245*INFORMAÇÕES!$U$115,IF(N245="CF",J245,0))),0)</f>
        <v>0</v>
      </c>
      <c r="AI245" s="75" t="n">
        <f aca="false">IF(W245&lt;&gt;Y245,(IF(N245="",J245*INFORMAÇÕES!$U$116,IF(N245="O",J245,0))),0)</f>
        <v>0</v>
      </c>
      <c r="AJ245" s="75" t="n">
        <f aca="false">IF(H245&lt;&gt;0,J245,0)</f>
        <v>0</v>
      </c>
      <c r="AK245" s="75" t="n">
        <f aca="false">IF(K245&lt;&gt;0,L245,0)</f>
        <v>0</v>
      </c>
    </row>
    <row r="246" s="174" customFormat="true" ht="14.25" hidden="false" customHeight="false" outlineLevel="0" collapsed="false">
      <c r="A246" s="159" t="n">
        <v>234</v>
      </c>
      <c r="B246" s="160" t="n">
        <f aca="false">IF('ORÇ.GLOBAL P CAIXA'!$K245="EXEC.",0,'ORÇ.REPROG. P CAIXA'!B246)</f>
        <v>0</v>
      </c>
      <c r="C246" s="161" t="n">
        <f aca="false">IF('ORÇ.GLOBAL P CAIXA'!$K245="EXEC.",0,'ORÇ.REPROG. P CAIXA'!C246)</f>
        <v>0</v>
      </c>
      <c r="D246" s="162" t="n">
        <f aca="false">IF('ORÇ.GLOBAL P CAIXA'!$K245="EXEC.",0,'ORÇ.REPROG. P CAIXA'!D246)</f>
        <v>0</v>
      </c>
      <c r="E246" s="163" t="n">
        <f aca="false">IF('ORÇ.GLOBAL P CAIXA'!$K245="EXEC.",0,'ORÇ.REPROG. P CAIXA'!E246)</f>
        <v>0</v>
      </c>
      <c r="F246" s="163" t="n">
        <f aca="false">IF('ORÇ.GLOBAL P CAIXA'!K245="EXEC.",0,IF('ORÇ.GLOBAL EMPRESA'!G245&gt;0,'ORÇ.GLOBAL EMPRESA'!G245,'ORÇ.GLOBAL P CAIXA'!F245))</f>
        <v>0</v>
      </c>
      <c r="G246" s="163" t="n">
        <f aca="false">IF(E246&lt;&gt;0,ROUND(E246*F246,2),IF(AE246=0,(SUMIF($W$13:$W$1012,B246,$AE$13:$AE$1012)),AE246))</f>
        <v>0</v>
      </c>
      <c r="H246" s="661" t="n">
        <f aca="false">IF('ORÇ.GLOBAL P CAIXA'!K245="EXEC.",0,'ORÇ.REPROG. P CAIXA'!H246)</f>
        <v>0</v>
      </c>
      <c r="I246" s="661" t="n">
        <f aca="false">IF('ORÇ.GLOBAL P CAIXA'!K245="EXEC.",0,'ORÇ.REPROG. P CAIXA'!I246)</f>
        <v>0</v>
      </c>
      <c r="J246" s="163" t="n">
        <f aca="false">IF(H246&lt;&gt;0,ROUND(H246*I246,2),IF(AJ246=0,(SUMIF($W$13:$W$1012,B246,$AJ$13:$AJ$1012)),AJ246))</f>
        <v>0</v>
      </c>
      <c r="K246" s="163" t="n">
        <f aca="false">H246-E246</f>
        <v>0</v>
      </c>
      <c r="L246" s="163" t="n">
        <f aca="false">J246-G246</f>
        <v>0</v>
      </c>
      <c r="M246" s="662" t="str">
        <f aca="false">IF('ORÇ.GLOBAL P CAIXA'!K245="EXEC.","",IF('ORÇ.REPROG. P CAIXA'!M246&gt;0,'ORÇ.REPROG. P CAIXA'!M246,""))</f>
        <v/>
      </c>
      <c r="N246" s="663" t="str">
        <f aca="false">IF('ORÇ.GLOBAL P CAIXA'!K245="EXEC.","",IF('ORÇ.REPROG. P CAIXA'!N246&gt;0,'ORÇ.REPROG. P CAIXA'!N246,""))</f>
        <v/>
      </c>
      <c r="O246" s="166" t="str">
        <f aca="false">IF('ORÇ.GLOBAL P CAIXA'!$K245="EXEC.","",'ORÇ.REPROG. P CAIXA'!O246)</f>
        <v/>
      </c>
      <c r="P246" s="167"/>
      <c r="Q246" s="168" t="str">
        <f aca="false">IF(B246&gt;0,"ok","ocultar")</f>
        <v>ocultar</v>
      </c>
      <c r="R246" s="649"/>
      <c r="S246" s="649"/>
      <c r="T246" s="650"/>
      <c r="V246" s="88"/>
      <c r="W246" s="157" t="n">
        <f aca="false">IF(B246=0,W245,IF(ISNONTEXT(B246)=TRUE(),INT(B246),INT(LEFT(B246,FIND(".",B246)-1))))</f>
        <v>3</v>
      </c>
      <c r="X246" s="157" t="str">
        <f aca="false">IF(X247=1,1,IF(B246&lt;&gt;0,1,IF(C246&lt;&gt;0,1,IF(D246&lt;&gt;0,1,IF(E246&lt;&gt;0,1,"")))))</f>
        <v/>
      </c>
      <c r="Y246" s="157" t="str">
        <f aca="false">IF(W246=0," ",IF(W246&lt;&gt;W245,W246," "))</f>
        <v> </v>
      </c>
      <c r="Z246" s="180"/>
      <c r="AA246" s="75" t="n">
        <f aca="false">IF(W246&lt;&gt;Y246,(IF(N246=0,G246*(INFORMAÇÕES!$Q$69/INFORMAÇÕES!$Q$72),IF(N246="R",G246,0))),0)</f>
        <v>0</v>
      </c>
      <c r="AB246" s="75" t="n">
        <f aca="false">IF(W246&lt;&gt;Y246,(IF(N246=0,G246*(INFORMAÇÕES!$Q$70/INFORMAÇÕES!$Q$72),IF(N246="C",G246,0))),0)</f>
        <v>0</v>
      </c>
      <c r="AC246" s="75" t="n">
        <f aca="false">IF(W246&lt;&gt;Y246,(IF(N246=0,G246*INFORMAÇÕES!$U$115,IF(N246="CF",G246,0))),0)</f>
        <v>0</v>
      </c>
      <c r="AD246" s="75" t="n">
        <f aca="false">IF(W246&lt;&gt;Y246,(IF(N246=0,G246*INFORMAÇÕES!$U$116,IF(N246="O",G246,0))),0)</f>
        <v>0</v>
      </c>
      <c r="AE246" s="75" t="n">
        <f aca="false">IF(E246&lt;&gt;0,G246,0)</f>
        <v>0</v>
      </c>
      <c r="AF246" s="75" t="n">
        <f aca="false">IF(W246&lt;&gt;Y246,(IF(N246=0,J246*(INFORMAÇÕES!$Q$89/INFORMAÇÕES!$Q$92),IF(N246="R",J246,0))),0)</f>
        <v>0</v>
      </c>
      <c r="AG246" s="75" t="n">
        <f aca="false">IF(W246&lt;&gt;Y246,(IF(N246=0,J246*(INFORMAÇÕES!$Q$90/INFORMAÇÕES!$Q$92),IF(N246="C",J246,0))),0)</f>
        <v>0</v>
      </c>
      <c r="AH246" s="75" t="n">
        <f aca="false">IF(W246&lt;&gt;Y246,(IF(N246="",J246*INFORMAÇÕES!$U$115,IF(N246="CF",J246,0))),0)</f>
        <v>0</v>
      </c>
      <c r="AI246" s="75" t="n">
        <f aca="false">IF(W246&lt;&gt;Y246,(IF(N246="",J246*INFORMAÇÕES!$U$116,IF(N246="O",J246,0))),0)</f>
        <v>0</v>
      </c>
      <c r="AJ246" s="75" t="n">
        <f aca="false">IF(H246&lt;&gt;0,J246,0)</f>
        <v>0</v>
      </c>
      <c r="AK246" s="75" t="n">
        <f aca="false">IF(K246&lt;&gt;0,L246,0)</f>
        <v>0</v>
      </c>
    </row>
    <row r="247" s="174" customFormat="true" ht="14.25" hidden="false" customHeight="false" outlineLevel="0" collapsed="false">
      <c r="A247" s="159" t="n">
        <v>235</v>
      </c>
      <c r="B247" s="160" t="n">
        <f aca="false">IF('ORÇ.GLOBAL P CAIXA'!$K246="EXEC.",0,'ORÇ.REPROG. P CAIXA'!B247)</f>
        <v>0</v>
      </c>
      <c r="C247" s="161" t="n">
        <f aca="false">IF('ORÇ.GLOBAL P CAIXA'!$K246="EXEC.",0,'ORÇ.REPROG. P CAIXA'!C247)</f>
        <v>0</v>
      </c>
      <c r="D247" s="162" t="n">
        <f aca="false">IF('ORÇ.GLOBAL P CAIXA'!$K246="EXEC.",0,'ORÇ.REPROG. P CAIXA'!D247)</f>
        <v>0</v>
      </c>
      <c r="E247" s="163" t="n">
        <f aca="false">IF('ORÇ.GLOBAL P CAIXA'!$K246="EXEC.",0,'ORÇ.REPROG. P CAIXA'!E247)</f>
        <v>0</v>
      </c>
      <c r="F247" s="163" t="n">
        <f aca="false">IF('ORÇ.GLOBAL P CAIXA'!K246="EXEC.",0,IF('ORÇ.GLOBAL EMPRESA'!G246&gt;0,'ORÇ.GLOBAL EMPRESA'!G246,'ORÇ.GLOBAL P CAIXA'!F246))</f>
        <v>0</v>
      </c>
      <c r="G247" s="163" t="n">
        <f aca="false">IF(E247&lt;&gt;0,ROUND(E247*F247,2),IF(AE247=0,(SUMIF($W$13:$W$1012,B247,$AE$13:$AE$1012)),AE247))</f>
        <v>0</v>
      </c>
      <c r="H247" s="661" t="n">
        <f aca="false">IF('ORÇ.GLOBAL P CAIXA'!K246="EXEC.",0,'ORÇ.REPROG. P CAIXA'!H247)</f>
        <v>0</v>
      </c>
      <c r="I247" s="661" t="n">
        <f aca="false">IF('ORÇ.GLOBAL P CAIXA'!K246="EXEC.",0,'ORÇ.REPROG. P CAIXA'!I247)</f>
        <v>0</v>
      </c>
      <c r="J247" s="163" t="n">
        <f aca="false">IF(H247&lt;&gt;0,ROUND(H247*I247,2),IF(AJ247=0,(SUMIF($W$13:$W$1012,B247,$AJ$13:$AJ$1012)),AJ247))</f>
        <v>0</v>
      </c>
      <c r="K247" s="163" t="n">
        <f aca="false">H247-E247</f>
        <v>0</v>
      </c>
      <c r="L247" s="163" t="n">
        <f aca="false">J247-G247</f>
        <v>0</v>
      </c>
      <c r="M247" s="662" t="str">
        <f aca="false">IF('ORÇ.GLOBAL P CAIXA'!K246="EXEC.","",IF('ORÇ.REPROG. P CAIXA'!M247&gt;0,'ORÇ.REPROG. P CAIXA'!M247,""))</f>
        <v/>
      </c>
      <c r="N247" s="663" t="str">
        <f aca="false">IF('ORÇ.GLOBAL P CAIXA'!K246="EXEC.","",IF('ORÇ.REPROG. P CAIXA'!N247&gt;0,'ORÇ.REPROG. P CAIXA'!N247,""))</f>
        <v/>
      </c>
      <c r="O247" s="166" t="str">
        <f aca="false">IF('ORÇ.GLOBAL P CAIXA'!$K246="EXEC.","",'ORÇ.REPROG. P CAIXA'!O247)</f>
        <v/>
      </c>
      <c r="P247" s="167"/>
      <c r="Q247" s="168" t="str">
        <f aca="false">IF(B247&gt;0,"ok","ocultar")</f>
        <v>ocultar</v>
      </c>
      <c r="R247" s="649"/>
      <c r="S247" s="649"/>
      <c r="T247" s="650"/>
      <c r="V247" s="88"/>
      <c r="W247" s="157" t="n">
        <f aca="false">IF(B247=0,W246,IF(ISNONTEXT(B247)=TRUE(),INT(B247),INT(LEFT(B247,FIND(".",B247)-1))))</f>
        <v>3</v>
      </c>
      <c r="X247" s="157" t="str">
        <f aca="false">IF(X248=1,1,IF(B247&lt;&gt;0,1,IF(C247&lt;&gt;0,1,IF(D247&lt;&gt;0,1,IF(E247&lt;&gt;0,1,"")))))</f>
        <v/>
      </c>
      <c r="Y247" s="157" t="str">
        <f aca="false">IF(W247=0," ",IF(W247&lt;&gt;W246,W247," "))</f>
        <v> </v>
      </c>
      <c r="Z247" s="180"/>
      <c r="AA247" s="75" t="n">
        <f aca="false">IF(W247&lt;&gt;Y247,(IF(N247=0,G247*(INFORMAÇÕES!$Q$69/INFORMAÇÕES!$Q$72),IF(N247="R",G247,0))),0)</f>
        <v>0</v>
      </c>
      <c r="AB247" s="75" t="n">
        <f aca="false">IF(W247&lt;&gt;Y247,(IF(N247=0,G247*(INFORMAÇÕES!$Q$70/INFORMAÇÕES!$Q$72),IF(N247="C",G247,0))),0)</f>
        <v>0</v>
      </c>
      <c r="AC247" s="75" t="n">
        <f aca="false">IF(W247&lt;&gt;Y247,(IF(N247=0,G247*INFORMAÇÕES!$U$115,IF(N247="CF",G247,0))),0)</f>
        <v>0</v>
      </c>
      <c r="AD247" s="75" t="n">
        <f aca="false">IF(W247&lt;&gt;Y247,(IF(N247=0,G247*INFORMAÇÕES!$U$116,IF(N247="O",G247,0))),0)</f>
        <v>0</v>
      </c>
      <c r="AE247" s="75" t="n">
        <f aca="false">IF(E247&lt;&gt;0,G247,0)</f>
        <v>0</v>
      </c>
      <c r="AF247" s="75" t="n">
        <f aca="false">IF(W247&lt;&gt;Y247,(IF(N247=0,J247*(INFORMAÇÕES!$Q$89/INFORMAÇÕES!$Q$92),IF(N247="R",J247,0))),0)</f>
        <v>0</v>
      </c>
      <c r="AG247" s="75" t="n">
        <f aca="false">IF(W247&lt;&gt;Y247,(IF(N247=0,J247*(INFORMAÇÕES!$Q$90/INFORMAÇÕES!$Q$92),IF(N247="C",J247,0))),0)</f>
        <v>0</v>
      </c>
      <c r="AH247" s="75" t="n">
        <f aca="false">IF(W247&lt;&gt;Y247,(IF(N247="",J247*INFORMAÇÕES!$U$115,IF(N247="CF",J247,0))),0)</f>
        <v>0</v>
      </c>
      <c r="AI247" s="75" t="n">
        <f aca="false">IF(W247&lt;&gt;Y247,(IF(N247="",J247*INFORMAÇÕES!$U$116,IF(N247="O",J247,0))),0)</f>
        <v>0</v>
      </c>
      <c r="AJ247" s="75" t="n">
        <f aca="false">IF(H247&lt;&gt;0,J247,0)</f>
        <v>0</v>
      </c>
      <c r="AK247" s="75" t="n">
        <f aca="false">IF(K247&lt;&gt;0,L247,0)</f>
        <v>0</v>
      </c>
    </row>
    <row r="248" s="174" customFormat="true" ht="14.25" hidden="false" customHeight="false" outlineLevel="0" collapsed="false">
      <c r="A248" s="159" t="n">
        <v>236</v>
      </c>
      <c r="B248" s="160" t="n">
        <f aca="false">IF('ORÇ.GLOBAL P CAIXA'!$K247="EXEC.",0,'ORÇ.REPROG. P CAIXA'!B248)</f>
        <v>0</v>
      </c>
      <c r="C248" s="161" t="n">
        <f aca="false">IF('ORÇ.GLOBAL P CAIXA'!$K247="EXEC.",0,'ORÇ.REPROG. P CAIXA'!C248)</f>
        <v>0</v>
      </c>
      <c r="D248" s="162" t="n">
        <f aca="false">IF('ORÇ.GLOBAL P CAIXA'!$K247="EXEC.",0,'ORÇ.REPROG. P CAIXA'!D248)</f>
        <v>0</v>
      </c>
      <c r="E248" s="163" t="n">
        <f aca="false">IF('ORÇ.GLOBAL P CAIXA'!$K247="EXEC.",0,'ORÇ.REPROG. P CAIXA'!E248)</f>
        <v>0</v>
      </c>
      <c r="F248" s="163" t="n">
        <f aca="false">IF('ORÇ.GLOBAL P CAIXA'!K247="EXEC.",0,IF('ORÇ.GLOBAL EMPRESA'!G247&gt;0,'ORÇ.GLOBAL EMPRESA'!G247,'ORÇ.GLOBAL P CAIXA'!F247))</f>
        <v>0</v>
      </c>
      <c r="G248" s="163" t="n">
        <f aca="false">IF(E248&lt;&gt;0,ROUND(E248*F248,2),IF(AE248=0,(SUMIF($W$13:$W$1012,B248,$AE$13:$AE$1012)),AE248))</f>
        <v>0</v>
      </c>
      <c r="H248" s="661" t="n">
        <f aca="false">IF('ORÇ.GLOBAL P CAIXA'!K247="EXEC.",0,'ORÇ.REPROG. P CAIXA'!H248)</f>
        <v>0</v>
      </c>
      <c r="I248" s="661" t="n">
        <f aca="false">IF('ORÇ.GLOBAL P CAIXA'!K247="EXEC.",0,'ORÇ.REPROG. P CAIXA'!I248)</f>
        <v>0</v>
      </c>
      <c r="J248" s="163" t="n">
        <f aca="false">IF(H248&lt;&gt;0,ROUND(H248*I248,2),IF(AJ248=0,(SUMIF($W$13:$W$1012,B248,$AJ$13:$AJ$1012)),AJ248))</f>
        <v>0</v>
      </c>
      <c r="K248" s="163" t="n">
        <f aca="false">H248-E248</f>
        <v>0</v>
      </c>
      <c r="L248" s="163" t="n">
        <f aca="false">J248-G248</f>
        <v>0</v>
      </c>
      <c r="M248" s="662" t="str">
        <f aca="false">IF('ORÇ.GLOBAL P CAIXA'!K247="EXEC.","",IF('ORÇ.REPROG. P CAIXA'!M248&gt;0,'ORÇ.REPROG. P CAIXA'!M248,""))</f>
        <v/>
      </c>
      <c r="N248" s="663" t="str">
        <f aca="false">IF('ORÇ.GLOBAL P CAIXA'!K247="EXEC.","",IF('ORÇ.REPROG. P CAIXA'!N248&gt;0,'ORÇ.REPROG. P CAIXA'!N248,""))</f>
        <v/>
      </c>
      <c r="O248" s="166" t="str">
        <f aca="false">IF('ORÇ.GLOBAL P CAIXA'!$K247="EXEC.","",'ORÇ.REPROG. P CAIXA'!O248)</f>
        <v/>
      </c>
      <c r="P248" s="167"/>
      <c r="Q248" s="168" t="str">
        <f aca="false">IF(B248&gt;0,"ok","ocultar")</f>
        <v>ocultar</v>
      </c>
      <c r="R248" s="649"/>
      <c r="S248" s="649"/>
      <c r="T248" s="650"/>
      <c r="V248" s="88"/>
      <c r="W248" s="157" t="n">
        <f aca="false">IF(B248=0,W247,IF(ISNONTEXT(B248)=TRUE(),INT(B248),INT(LEFT(B248,FIND(".",B248)-1))))</f>
        <v>3</v>
      </c>
      <c r="X248" s="157" t="str">
        <f aca="false">IF(X249=1,1,IF(B248&lt;&gt;0,1,IF(C248&lt;&gt;0,1,IF(D248&lt;&gt;0,1,IF(E248&lt;&gt;0,1,"")))))</f>
        <v/>
      </c>
      <c r="Y248" s="157" t="str">
        <f aca="false">IF(W248=0," ",IF(W248&lt;&gt;W247,W248," "))</f>
        <v> </v>
      </c>
      <c r="Z248" s="180"/>
      <c r="AA248" s="75" t="n">
        <f aca="false">IF(W248&lt;&gt;Y248,(IF(N248=0,G248*(INFORMAÇÕES!$Q$69/INFORMAÇÕES!$Q$72),IF(N248="R",G248,0))),0)</f>
        <v>0</v>
      </c>
      <c r="AB248" s="75" t="n">
        <f aca="false">IF(W248&lt;&gt;Y248,(IF(N248=0,G248*(INFORMAÇÕES!$Q$70/INFORMAÇÕES!$Q$72),IF(N248="C",G248,0))),0)</f>
        <v>0</v>
      </c>
      <c r="AC248" s="75" t="n">
        <f aca="false">IF(W248&lt;&gt;Y248,(IF(N248=0,G248*INFORMAÇÕES!$U$115,IF(N248="CF",G248,0))),0)</f>
        <v>0</v>
      </c>
      <c r="AD248" s="75" t="n">
        <f aca="false">IF(W248&lt;&gt;Y248,(IF(N248=0,G248*INFORMAÇÕES!$U$116,IF(N248="O",G248,0))),0)</f>
        <v>0</v>
      </c>
      <c r="AE248" s="75" t="n">
        <f aca="false">IF(E248&lt;&gt;0,G248,0)</f>
        <v>0</v>
      </c>
      <c r="AF248" s="75" t="n">
        <f aca="false">IF(W248&lt;&gt;Y248,(IF(N248=0,J248*(INFORMAÇÕES!$Q$89/INFORMAÇÕES!$Q$92),IF(N248="R",J248,0))),0)</f>
        <v>0</v>
      </c>
      <c r="AG248" s="75" t="n">
        <f aca="false">IF(W248&lt;&gt;Y248,(IF(N248=0,J248*(INFORMAÇÕES!$Q$90/INFORMAÇÕES!$Q$92),IF(N248="C",J248,0))),0)</f>
        <v>0</v>
      </c>
      <c r="AH248" s="75" t="n">
        <f aca="false">IF(W248&lt;&gt;Y248,(IF(N248="",J248*INFORMAÇÕES!$U$115,IF(N248="CF",J248,0))),0)</f>
        <v>0</v>
      </c>
      <c r="AI248" s="75" t="n">
        <f aca="false">IF(W248&lt;&gt;Y248,(IF(N248="",J248*INFORMAÇÕES!$U$116,IF(N248="O",J248,0))),0)</f>
        <v>0</v>
      </c>
      <c r="AJ248" s="75" t="n">
        <f aca="false">IF(H248&lt;&gt;0,J248,0)</f>
        <v>0</v>
      </c>
      <c r="AK248" s="75" t="n">
        <f aca="false">IF(K248&lt;&gt;0,L248,0)</f>
        <v>0</v>
      </c>
    </row>
    <row r="249" s="174" customFormat="true" ht="14.25" hidden="false" customHeight="false" outlineLevel="0" collapsed="false">
      <c r="A249" s="159" t="n">
        <v>237</v>
      </c>
      <c r="B249" s="160" t="n">
        <f aca="false">IF('ORÇ.GLOBAL P CAIXA'!$K248="EXEC.",0,'ORÇ.REPROG. P CAIXA'!B249)</f>
        <v>0</v>
      </c>
      <c r="C249" s="161" t="n">
        <f aca="false">IF('ORÇ.GLOBAL P CAIXA'!$K248="EXEC.",0,'ORÇ.REPROG. P CAIXA'!C249)</f>
        <v>0</v>
      </c>
      <c r="D249" s="162" t="n">
        <f aca="false">IF('ORÇ.GLOBAL P CAIXA'!$K248="EXEC.",0,'ORÇ.REPROG. P CAIXA'!D249)</f>
        <v>0</v>
      </c>
      <c r="E249" s="163" t="n">
        <f aca="false">IF('ORÇ.GLOBAL P CAIXA'!$K248="EXEC.",0,'ORÇ.REPROG. P CAIXA'!E249)</f>
        <v>0</v>
      </c>
      <c r="F249" s="163" t="n">
        <f aca="false">IF('ORÇ.GLOBAL P CAIXA'!K248="EXEC.",0,IF('ORÇ.GLOBAL EMPRESA'!G248&gt;0,'ORÇ.GLOBAL EMPRESA'!G248,'ORÇ.GLOBAL P CAIXA'!F248))</f>
        <v>0</v>
      </c>
      <c r="G249" s="163" t="n">
        <f aca="false">IF(E249&lt;&gt;0,ROUND(E249*F249,2),IF(AE249=0,(SUMIF($W$13:$W$1012,B249,$AE$13:$AE$1012)),AE249))</f>
        <v>0</v>
      </c>
      <c r="H249" s="661" t="n">
        <f aca="false">IF('ORÇ.GLOBAL P CAIXA'!K248="EXEC.",0,'ORÇ.REPROG. P CAIXA'!H249)</f>
        <v>0</v>
      </c>
      <c r="I249" s="661" t="n">
        <f aca="false">IF('ORÇ.GLOBAL P CAIXA'!K248="EXEC.",0,'ORÇ.REPROG. P CAIXA'!I249)</f>
        <v>0</v>
      </c>
      <c r="J249" s="163" t="n">
        <f aca="false">IF(H249&lt;&gt;0,ROUND(H249*I249,2),IF(AJ249=0,(SUMIF($W$13:$W$1012,B249,$AJ$13:$AJ$1012)),AJ249))</f>
        <v>0</v>
      </c>
      <c r="K249" s="163" t="n">
        <f aca="false">H249-E249</f>
        <v>0</v>
      </c>
      <c r="L249" s="163" t="n">
        <f aca="false">J249-G249</f>
        <v>0</v>
      </c>
      <c r="M249" s="662" t="str">
        <f aca="false">IF('ORÇ.GLOBAL P CAIXA'!K248="EXEC.","",IF('ORÇ.REPROG. P CAIXA'!M249&gt;0,'ORÇ.REPROG. P CAIXA'!M249,""))</f>
        <v/>
      </c>
      <c r="N249" s="663" t="str">
        <f aca="false">IF('ORÇ.GLOBAL P CAIXA'!K248="EXEC.","",IF('ORÇ.REPROG. P CAIXA'!N249&gt;0,'ORÇ.REPROG. P CAIXA'!N249,""))</f>
        <v/>
      </c>
      <c r="O249" s="166" t="str">
        <f aca="false">IF('ORÇ.GLOBAL P CAIXA'!$K248="EXEC.","",'ORÇ.REPROG. P CAIXA'!O249)</f>
        <v/>
      </c>
      <c r="P249" s="167"/>
      <c r="Q249" s="168" t="str">
        <f aca="false">IF(B249&gt;0,"ok","ocultar")</f>
        <v>ocultar</v>
      </c>
      <c r="R249" s="649"/>
      <c r="S249" s="649"/>
      <c r="T249" s="650"/>
      <c r="V249" s="88"/>
      <c r="W249" s="157" t="n">
        <f aca="false">IF(B249=0,W248,IF(ISNONTEXT(B249)=TRUE(),INT(B249),INT(LEFT(B249,FIND(".",B249)-1))))</f>
        <v>3</v>
      </c>
      <c r="X249" s="157" t="str">
        <f aca="false">IF(X250=1,1,IF(B249&lt;&gt;0,1,IF(C249&lt;&gt;0,1,IF(D249&lt;&gt;0,1,IF(E249&lt;&gt;0,1,"")))))</f>
        <v/>
      </c>
      <c r="Y249" s="157" t="str">
        <f aca="false">IF(W249=0," ",IF(W249&lt;&gt;W248,W249," "))</f>
        <v> </v>
      </c>
      <c r="Z249" s="180"/>
      <c r="AA249" s="75" t="n">
        <f aca="false">IF(W249&lt;&gt;Y249,(IF(N249=0,G249*(INFORMAÇÕES!$Q$69/INFORMAÇÕES!$Q$72),IF(N249="R",G249,0))),0)</f>
        <v>0</v>
      </c>
      <c r="AB249" s="75" t="n">
        <f aca="false">IF(W249&lt;&gt;Y249,(IF(N249=0,G249*(INFORMAÇÕES!$Q$70/INFORMAÇÕES!$Q$72),IF(N249="C",G249,0))),0)</f>
        <v>0</v>
      </c>
      <c r="AC249" s="75" t="n">
        <f aca="false">IF(W249&lt;&gt;Y249,(IF(N249=0,G249*INFORMAÇÕES!$U$115,IF(N249="CF",G249,0))),0)</f>
        <v>0</v>
      </c>
      <c r="AD249" s="75" t="n">
        <f aca="false">IF(W249&lt;&gt;Y249,(IF(N249=0,G249*INFORMAÇÕES!$U$116,IF(N249="O",G249,0))),0)</f>
        <v>0</v>
      </c>
      <c r="AE249" s="75" t="n">
        <f aca="false">IF(E249&lt;&gt;0,G249,0)</f>
        <v>0</v>
      </c>
      <c r="AF249" s="75" t="n">
        <f aca="false">IF(W249&lt;&gt;Y249,(IF(N249=0,J249*(INFORMAÇÕES!$Q$89/INFORMAÇÕES!$Q$92),IF(N249="R",J249,0))),0)</f>
        <v>0</v>
      </c>
      <c r="AG249" s="75" t="n">
        <f aca="false">IF(W249&lt;&gt;Y249,(IF(N249=0,J249*(INFORMAÇÕES!$Q$90/INFORMAÇÕES!$Q$92),IF(N249="C",J249,0))),0)</f>
        <v>0</v>
      </c>
      <c r="AH249" s="75" t="n">
        <f aca="false">IF(W249&lt;&gt;Y249,(IF(N249="",J249*INFORMAÇÕES!$U$115,IF(N249="CF",J249,0))),0)</f>
        <v>0</v>
      </c>
      <c r="AI249" s="75" t="n">
        <f aca="false">IF(W249&lt;&gt;Y249,(IF(N249="",J249*INFORMAÇÕES!$U$116,IF(N249="O",J249,0))),0)</f>
        <v>0</v>
      </c>
      <c r="AJ249" s="75" t="n">
        <f aca="false">IF(H249&lt;&gt;0,J249,0)</f>
        <v>0</v>
      </c>
      <c r="AK249" s="75" t="n">
        <f aca="false">IF(K249&lt;&gt;0,L249,0)</f>
        <v>0</v>
      </c>
    </row>
    <row r="250" s="174" customFormat="true" ht="14.25" hidden="false" customHeight="false" outlineLevel="0" collapsed="false">
      <c r="A250" s="159" t="n">
        <v>238</v>
      </c>
      <c r="B250" s="160" t="n">
        <f aca="false">IF('ORÇ.GLOBAL P CAIXA'!$K249="EXEC.",0,'ORÇ.REPROG. P CAIXA'!B250)</f>
        <v>0</v>
      </c>
      <c r="C250" s="161" t="n">
        <f aca="false">IF('ORÇ.GLOBAL P CAIXA'!$K249="EXEC.",0,'ORÇ.REPROG. P CAIXA'!C250)</f>
        <v>0</v>
      </c>
      <c r="D250" s="162" t="n">
        <f aca="false">IF('ORÇ.GLOBAL P CAIXA'!$K249="EXEC.",0,'ORÇ.REPROG. P CAIXA'!D250)</f>
        <v>0</v>
      </c>
      <c r="E250" s="163" t="n">
        <f aca="false">IF('ORÇ.GLOBAL P CAIXA'!$K249="EXEC.",0,'ORÇ.REPROG. P CAIXA'!E250)</f>
        <v>0</v>
      </c>
      <c r="F250" s="163" t="n">
        <f aca="false">IF('ORÇ.GLOBAL P CAIXA'!K249="EXEC.",0,IF('ORÇ.GLOBAL EMPRESA'!G249&gt;0,'ORÇ.GLOBAL EMPRESA'!G249,'ORÇ.GLOBAL P CAIXA'!F249))</f>
        <v>0</v>
      </c>
      <c r="G250" s="163" t="n">
        <f aca="false">IF(E250&lt;&gt;0,ROUND(E250*F250,2),IF(AE250=0,(SUMIF($W$13:$W$1012,B250,$AE$13:$AE$1012)),AE250))</f>
        <v>0</v>
      </c>
      <c r="H250" s="661" t="n">
        <f aca="false">IF('ORÇ.GLOBAL P CAIXA'!K249="EXEC.",0,'ORÇ.REPROG. P CAIXA'!H250)</f>
        <v>0</v>
      </c>
      <c r="I250" s="661" t="n">
        <f aca="false">IF('ORÇ.GLOBAL P CAIXA'!K249="EXEC.",0,'ORÇ.REPROG. P CAIXA'!I250)</f>
        <v>0</v>
      </c>
      <c r="J250" s="163" t="n">
        <f aca="false">IF(H250&lt;&gt;0,ROUND(H250*I250,2),IF(AJ250=0,(SUMIF($W$13:$W$1012,B250,$AJ$13:$AJ$1012)),AJ250))</f>
        <v>0</v>
      </c>
      <c r="K250" s="163" t="n">
        <f aca="false">H250-E250</f>
        <v>0</v>
      </c>
      <c r="L250" s="163" t="n">
        <f aca="false">J250-G250</f>
        <v>0</v>
      </c>
      <c r="M250" s="662" t="str">
        <f aca="false">IF('ORÇ.GLOBAL P CAIXA'!K249="EXEC.","",IF('ORÇ.REPROG. P CAIXA'!M250&gt;0,'ORÇ.REPROG. P CAIXA'!M250,""))</f>
        <v/>
      </c>
      <c r="N250" s="663" t="str">
        <f aca="false">IF('ORÇ.GLOBAL P CAIXA'!K249="EXEC.","",IF('ORÇ.REPROG. P CAIXA'!N250&gt;0,'ORÇ.REPROG. P CAIXA'!N250,""))</f>
        <v/>
      </c>
      <c r="O250" s="166" t="str">
        <f aca="false">IF('ORÇ.GLOBAL P CAIXA'!$K249="EXEC.","",'ORÇ.REPROG. P CAIXA'!O250)</f>
        <v/>
      </c>
      <c r="P250" s="167"/>
      <c r="Q250" s="168" t="str">
        <f aca="false">IF(B250&gt;0,"ok","ocultar")</f>
        <v>ocultar</v>
      </c>
      <c r="R250" s="649"/>
      <c r="S250" s="649"/>
      <c r="T250" s="650"/>
      <c r="V250" s="88"/>
      <c r="W250" s="157" t="n">
        <f aca="false">IF(B250=0,W249,IF(ISNONTEXT(B250)=TRUE(),INT(B250),INT(LEFT(B250,FIND(".",B250)-1))))</f>
        <v>3</v>
      </c>
      <c r="X250" s="157" t="str">
        <f aca="false">IF(X251=1,1,IF(B250&lt;&gt;0,1,IF(C250&lt;&gt;0,1,IF(D250&lt;&gt;0,1,IF(E250&lt;&gt;0,1,"")))))</f>
        <v/>
      </c>
      <c r="Y250" s="157" t="str">
        <f aca="false">IF(W250=0," ",IF(W250&lt;&gt;W249,W250," "))</f>
        <v> </v>
      </c>
      <c r="Z250" s="180"/>
      <c r="AA250" s="75" t="n">
        <f aca="false">IF(W250&lt;&gt;Y250,(IF(N250=0,G250*(INFORMAÇÕES!$Q$69/INFORMAÇÕES!$Q$72),IF(N250="R",G250,0))),0)</f>
        <v>0</v>
      </c>
      <c r="AB250" s="75" t="n">
        <f aca="false">IF(W250&lt;&gt;Y250,(IF(N250=0,G250*(INFORMAÇÕES!$Q$70/INFORMAÇÕES!$Q$72),IF(N250="C",G250,0))),0)</f>
        <v>0</v>
      </c>
      <c r="AC250" s="75" t="n">
        <f aca="false">IF(W250&lt;&gt;Y250,(IF(N250=0,G250*INFORMAÇÕES!$U$115,IF(N250="CF",G250,0))),0)</f>
        <v>0</v>
      </c>
      <c r="AD250" s="75" t="n">
        <f aca="false">IF(W250&lt;&gt;Y250,(IF(N250=0,G250*INFORMAÇÕES!$U$116,IF(N250="O",G250,0))),0)</f>
        <v>0</v>
      </c>
      <c r="AE250" s="75" t="n">
        <f aca="false">IF(E250&lt;&gt;0,G250,0)</f>
        <v>0</v>
      </c>
      <c r="AF250" s="75" t="n">
        <f aca="false">IF(W250&lt;&gt;Y250,(IF(N250=0,J250*(INFORMAÇÕES!$Q$89/INFORMAÇÕES!$Q$92),IF(N250="R",J250,0))),0)</f>
        <v>0</v>
      </c>
      <c r="AG250" s="75" t="n">
        <f aca="false">IF(W250&lt;&gt;Y250,(IF(N250=0,J250*(INFORMAÇÕES!$Q$90/INFORMAÇÕES!$Q$92),IF(N250="C",J250,0))),0)</f>
        <v>0</v>
      </c>
      <c r="AH250" s="75" t="n">
        <f aca="false">IF(W250&lt;&gt;Y250,(IF(N250="",J250*INFORMAÇÕES!$U$115,IF(N250="CF",J250,0))),0)</f>
        <v>0</v>
      </c>
      <c r="AI250" s="75" t="n">
        <f aca="false">IF(W250&lt;&gt;Y250,(IF(N250="",J250*INFORMAÇÕES!$U$116,IF(N250="O",J250,0))),0)</f>
        <v>0</v>
      </c>
      <c r="AJ250" s="75" t="n">
        <f aca="false">IF(H250&lt;&gt;0,J250,0)</f>
        <v>0</v>
      </c>
      <c r="AK250" s="75" t="n">
        <f aca="false">IF(K250&lt;&gt;0,L250,0)</f>
        <v>0</v>
      </c>
    </row>
    <row r="251" s="174" customFormat="true" ht="14.25" hidden="false" customHeight="false" outlineLevel="0" collapsed="false">
      <c r="A251" s="159" t="n">
        <v>239</v>
      </c>
      <c r="B251" s="160" t="n">
        <f aca="false">IF('ORÇ.GLOBAL P CAIXA'!$K250="EXEC.",0,'ORÇ.REPROG. P CAIXA'!B251)</f>
        <v>0</v>
      </c>
      <c r="C251" s="161" t="n">
        <f aca="false">IF('ORÇ.GLOBAL P CAIXA'!$K250="EXEC.",0,'ORÇ.REPROG. P CAIXA'!C251)</f>
        <v>0</v>
      </c>
      <c r="D251" s="162" t="n">
        <f aca="false">IF('ORÇ.GLOBAL P CAIXA'!$K250="EXEC.",0,'ORÇ.REPROG. P CAIXA'!D251)</f>
        <v>0</v>
      </c>
      <c r="E251" s="163" t="n">
        <f aca="false">IF('ORÇ.GLOBAL P CAIXA'!$K250="EXEC.",0,'ORÇ.REPROG. P CAIXA'!E251)</f>
        <v>0</v>
      </c>
      <c r="F251" s="163" t="n">
        <f aca="false">IF('ORÇ.GLOBAL P CAIXA'!K250="EXEC.",0,IF('ORÇ.GLOBAL EMPRESA'!G250&gt;0,'ORÇ.GLOBAL EMPRESA'!G250,'ORÇ.GLOBAL P CAIXA'!F250))</f>
        <v>0</v>
      </c>
      <c r="G251" s="163" t="n">
        <f aca="false">IF(E251&lt;&gt;0,ROUND(E251*F251,2),IF(AE251=0,(SUMIF($W$13:$W$1012,B251,$AE$13:$AE$1012)),AE251))</f>
        <v>0</v>
      </c>
      <c r="H251" s="661" t="n">
        <f aca="false">IF('ORÇ.GLOBAL P CAIXA'!K250="EXEC.",0,'ORÇ.REPROG. P CAIXA'!H251)</f>
        <v>0</v>
      </c>
      <c r="I251" s="661" t="n">
        <f aca="false">IF('ORÇ.GLOBAL P CAIXA'!K250="EXEC.",0,'ORÇ.REPROG. P CAIXA'!I251)</f>
        <v>0</v>
      </c>
      <c r="J251" s="163" t="n">
        <f aca="false">IF(H251&lt;&gt;0,ROUND(H251*I251,2),IF(AJ251=0,(SUMIF($W$13:$W$1012,B251,$AJ$13:$AJ$1012)),AJ251))</f>
        <v>0</v>
      </c>
      <c r="K251" s="163" t="n">
        <f aca="false">H251-E251</f>
        <v>0</v>
      </c>
      <c r="L251" s="163" t="n">
        <f aca="false">J251-G251</f>
        <v>0</v>
      </c>
      <c r="M251" s="662" t="str">
        <f aca="false">IF('ORÇ.GLOBAL P CAIXA'!K250="EXEC.","",IF('ORÇ.REPROG. P CAIXA'!M251&gt;0,'ORÇ.REPROG. P CAIXA'!M251,""))</f>
        <v/>
      </c>
      <c r="N251" s="663" t="str">
        <f aca="false">IF('ORÇ.GLOBAL P CAIXA'!K250="EXEC.","",IF('ORÇ.REPROG. P CAIXA'!N251&gt;0,'ORÇ.REPROG. P CAIXA'!N251,""))</f>
        <v/>
      </c>
      <c r="O251" s="166" t="str">
        <f aca="false">IF('ORÇ.GLOBAL P CAIXA'!$K250="EXEC.","",'ORÇ.REPROG. P CAIXA'!O251)</f>
        <v/>
      </c>
      <c r="P251" s="167"/>
      <c r="Q251" s="168" t="str">
        <f aca="false">IF(B251&gt;0,"ok","ocultar")</f>
        <v>ocultar</v>
      </c>
      <c r="R251" s="649"/>
      <c r="S251" s="649"/>
      <c r="T251" s="650"/>
      <c r="V251" s="88"/>
      <c r="W251" s="157" t="n">
        <f aca="false">IF(B251=0,W250,IF(ISNONTEXT(B251)=TRUE(),INT(B251),INT(LEFT(B251,FIND(".",B251)-1))))</f>
        <v>3</v>
      </c>
      <c r="X251" s="157" t="str">
        <f aca="false">IF(X252=1,1,IF(B251&lt;&gt;0,1,IF(C251&lt;&gt;0,1,IF(D251&lt;&gt;0,1,IF(E251&lt;&gt;0,1,"")))))</f>
        <v/>
      </c>
      <c r="Y251" s="157" t="str">
        <f aca="false">IF(W251=0," ",IF(W251&lt;&gt;W250,W251," "))</f>
        <v> </v>
      </c>
      <c r="Z251" s="180"/>
      <c r="AA251" s="75" t="n">
        <f aca="false">IF(W251&lt;&gt;Y251,(IF(N251=0,G251*(INFORMAÇÕES!$Q$69/INFORMAÇÕES!$Q$72),IF(N251="R",G251,0))),0)</f>
        <v>0</v>
      </c>
      <c r="AB251" s="75" t="n">
        <f aca="false">IF(W251&lt;&gt;Y251,(IF(N251=0,G251*(INFORMAÇÕES!$Q$70/INFORMAÇÕES!$Q$72),IF(N251="C",G251,0))),0)</f>
        <v>0</v>
      </c>
      <c r="AC251" s="75" t="n">
        <f aca="false">IF(W251&lt;&gt;Y251,(IF(N251=0,G251*INFORMAÇÕES!$U$115,IF(N251="CF",G251,0))),0)</f>
        <v>0</v>
      </c>
      <c r="AD251" s="75" t="n">
        <f aca="false">IF(W251&lt;&gt;Y251,(IF(N251=0,G251*INFORMAÇÕES!$U$116,IF(N251="O",G251,0))),0)</f>
        <v>0</v>
      </c>
      <c r="AE251" s="75" t="n">
        <f aca="false">IF(E251&lt;&gt;0,G251,0)</f>
        <v>0</v>
      </c>
      <c r="AF251" s="75" t="n">
        <f aca="false">IF(W251&lt;&gt;Y251,(IF(N251=0,J251*(INFORMAÇÕES!$Q$89/INFORMAÇÕES!$Q$92),IF(N251="R",J251,0))),0)</f>
        <v>0</v>
      </c>
      <c r="AG251" s="75" t="n">
        <f aca="false">IF(W251&lt;&gt;Y251,(IF(N251=0,J251*(INFORMAÇÕES!$Q$90/INFORMAÇÕES!$Q$92),IF(N251="C",J251,0))),0)</f>
        <v>0</v>
      </c>
      <c r="AH251" s="75" t="n">
        <f aca="false">IF(W251&lt;&gt;Y251,(IF(N251="",J251*INFORMAÇÕES!$U$115,IF(N251="CF",J251,0))),0)</f>
        <v>0</v>
      </c>
      <c r="AI251" s="75" t="n">
        <f aca="false">IF(W251&lt;&gt;Y251,(IF(N251="",J251*INFORMAÇÕES!$U$116,IF(N251="O",J251,0))),0)</f>
        <v>0</v>
      </c>
      <c r="AJ251" s="75" t="n">
        <f aca="false">IF(H251&lt;&gt;0,J251,0)</f>
        <v>0</v>
      </c>
      <c r="AK251" s="75" t="n">
        <f aca="false">IF(K251&lt;&gt;0,L251,0)</f>
        <v>0</v>
      </c>
    </row>
    <row r="252" s="174" customFormat="true" ht="14.25" hidden="false" customHeight="false" outlineLevel="0" collapsed="false">
      <c r="A252" s="159" t="n">
        <v>240</v>
      </c>
      <c r="B252" s="160" t="n">
        <f aca="false">IF('ORÇ.GLOBAL P CAIXA'!$K251="EXEC.",0,'ORÇ.REPROG. P CAIXA'!B252)</f>
        <v>0</v>
      </c>
      <c r="C252" s="161" t="n">
        <f aca="false">IF('ORÇ.GLOBAL P CAIXA'!$K251="EXEC.",0,'ORÇ.REPROG. P CAIXA'!C252)</f>
        <v>0</v>
      </c>
      <c r="D252" s="162" t="n">
        <f aca="false">IF('ORÇ.GLOBAL P CAIXA'!$K251="EXEC.",0,'ORÇ.REPROG. P CAIXA'!D252)</f>
        <v>0</v>
      </c>
      <c r="E252" s="163" t="n">
        <f aca="false">IF('ORÇ.GLOBAL P CAIXA'!$K251="EXEC.",0,'ORÇ.REPROG. P CAIXA'!E252)</f>
        <v>0</v>
      </c>
      <c r="F252" s="163" t="n">
        <f aca="false">IF('ORÇ.GLOBAL P CAIXA'!K251="EXEC.",0,IF('ORÇ.GLOBAL EMPRESA'!G251&gt;0,'ORÇ.GLOBAL EMPRESA'!G251,'ORÇ.GLOBAL P CAIXA'!F251))</f>
        <v>0</v>
      </c>
      <c r="G252" s="163" t="n">
        <f aca="false">IF(E252&lt;&gt;0,ROUND(E252*F252,2),IF(AE252=0,(SUMIF($W$13:$W$1012,B252,$AE$13:$AE$1012)),AE252))</f>
        <v>0</v>
      </c>
      <c r="H252" s="661" t="n">
        <f aca="false">IF('ORÇ.GLOBAL P CAIXA'!K251="EXEC.",0,'ORÇ.REPROG. P CAIXA'!H252)</f>
        <v>0</v>
      </c>
      <c r="I252" s="661" t="n">
        <f aca="false">IF('ORÇ.GLOBAL P CAIXA'!K251="EXEC.",0,'ORÇ.REPROG. P CAIXA'!I252)</f>
        <v>0</v>
      </c>
      <c r="J252" s="163" t="n">
        <f aca="false">IF(H252&lt;&gt;0,ROUND(H252*I252,2),IF(AJ252=0,(SUMIF($W$13:$W$1012,B252,$AJ$13:$AJ$1012)),AJ252))</f>
        <v>0</v>
      </c>
      <c r="K252" s="163" t="n">
        <f aca="false">H252-E252</f>
        <v>0</v>
      </c>
      <c r="L252" s="163" t="n">
        <f aca="false">J252-G252</f>
        <v>0</v>
      </c>
      <c r="M252" s="662" t="str">
        <f aca="false">IF('ORÇ.GLOBAL P CAIXA'!K251="EXEC.","",IF('ORÇ.REPROG. P CAIXA'!M252&gt;0,'ORÇ.REPROG. P CAIXA'!M252,""))</f>
        <v/>
      </c>
      <c r="N252" s="663" t="str">
        <f aca="false">IF('ORÇ.GLOBAL P CAIXA'!K251="EXEC.","",IF('ORÇ.REPROG. P CAIXA'!N252&gt;0,'ORÇ.REPROG. P CAIXA'!N252,""))</f>
        <v/>
      </c>
      <c r="O252" s="166" t="str">
        <f aca="false">IF('ORÇ.GLOBAL P CAIXA'!$K251="EXEC.","",'ORÇ.REPROG. P CAIXA'!O252)</f>
        <v/>
      </c>
      <c r="P252" s="167"/>
      <c r="Q252" s="168" t="str">
        <f aca="false">IF(B252&gt;0,"ok","ocultar")</f>
        <v>ocultar</v>
      </c>
      <c r="R252" s="649"/>
      <c r="S252" s="649"/>
      <c r="T252" s="650"/>
      <c r="V252" s="88"/>
      <c r="W252" s="157" t="n">
        <f aca="false">IF(B252=0,W251,IF(ISNONTEXT(B252)=TRUE(),INT(B252),INT(LEFT(B252,FIND(".",B252)-1))))</f>
        <v>3</v>
      </c>
      <c r="X252" s="157" t="str">
        <f aca="false">IF(X253=1,1,IF(B252&lt;&gt;0,1,IF(C252&lt;&gt;0,1,IF(D252&lt;&gt;0,1,IF(E252&lt;&gt;0,1,"")))))</f>
        <v/>
      </c>
      <c r="Y252" s="157" t="str">
        <f aca="false">IF(W252=0," ",IF(W252&lt;&gt;W251,W252," "))</f>
        <v> </v>
      </c>
      <c r="Z252" s="180"/>
      <c r="AA252" s="75" t="n">
        <f aca="false">IF(W252&lt;&gt;Y252,(IF(N252=0,G252*(INFORMAÇÕES!$Q$69/INFORMAÇÕES!$Q$72),IF(N252="R",G252,0))),0)</f>
        <v>0</v>
      </c>
      <c r="AB252" s="75" t="n">
        <f aca="false">IF(W252&lt;&gt;Y252,(IF(N252=0,G252*(INFORMAÇÕES!$Q$70/INFORMAÇÕES!$Q$72),IF(N252="C",G252,0))),0)</f>
        <v>0</v>
      </c>
      <c r="AC252" s="75" t="n">
        <f aca="false">IF(W252&lt;&gt;Y252,(IF(N252=0,G252*INFORMAÇÕES!$U$115,IF(N252="CF",G252,0))),0)</f>
        <v>0</v>
      </c>
      <c r="AD252" s="75" t="n">
        <f aca="false">IF(W252&lt;&gt;Y252,(IF(N252=0,G252*INFORMAÇÕES!$U$116,IF(N252="O",G252,0))),0)</f>
        <v>0</v>
      </c>
      <c r="AE252" s="75" t="n">
        <f aca="false">IF(E252&lt;&gt;0,G252,0)</f>
        <v>0</v>
      </c>
      <c r="AF252" s="75" t="n">
        <f aca="false">IF(W252&lt;&gt;Y252,(IF(N252=0,J252*(INFORMAÇÕES!$Q$89/INFORMAÇÕES!$Q$92),IF(N252="R",J252,0))),0)</f>
        <v>0</v>
      </c>
      <c r="AG252" s="75" t="n">
        <f aca="false">IF(W252&lt;&gt;Y252,(IF(N252=0,J252*(INFORMAÇÕES!$Q$90/INFORMAÇÕES!$Q$92),IF(N252="C",J252,0))),0)</f>
        <v>0</v>
      </c>
      <c r="AH252" s="75" t="n">
        <f aca="false">IF(W252&lt;&gt;Y252,(IF(N252="",J252*INFORMAÇÕES!$U$115,IF(N252="CF",J252,0))),0)</f>
        <v>0</v>
      </c>
      <c r="AI252" s="75" t="n">
        <f aca="false">IF(W252&lt;&gt;Y252,(IF(N252="",J252*INFORMAÇÕES!$U$116,IF(N252="O",J252,0))),0)</f>
        <v>0</v>
      </c>
      <c r="AJ252" s="75" t="n">
        <f aca="false">IF(H252&lt;&gt;0,J252,0)</f>
        <v>0</v>
      </c>
      <c r="AK252" s="75" t="n">
        <f aca="false">IF(K252&lt;&gt;0,L252,0)</f>
        <v>0</v>
      </c>
    </row>
    <row r="253" s="174" customFormat="true" ht="14.25" hidden="false" customHeight="false" outlineLevel="0" collapsed="false">
      <c r="A253" s="159" t="n">
        <v>241</v>
      </c>
      <c r="B253" s="160" t="n">
        <f aca="false">IF('ORÇ.GLOBAL P CAIXA'!$K252="EXEC.",0,'ORÇ.REPROG. P CAIXA'!B253)</f>
        <v>0</v>
      </c>
      <c r="C253" s="161" t="n">
        <f aca="false">IF('ORÇ.GLOBAL P CAIXA'!$K252="EXEC.",0,'ORÇ.REPROG. P CAIXA'!C253)</f>
        <v>0</v>
      </c>
      <c r="D253" s="162" t="n">
        <f aca="false">IF('ORÇ.GLOBAL P CAIXA'!$K252="EXEC.",0,'ORÇ.REPROG. P CAIXA'!D253)</f>
        <v>0</v>
      </c>
      <c r="E253" s="163" t="n">
        <f aca="false">IF('ORÇ.GLOBAL P CAIXA'!$K252="EXEC.",0,'ORÇ.REPROG. P CAIXA'!E253)</f>
        <v>0</v>
      </c>
      <c r="F253" s="163" t="n">
        <f aca="false">IF('ORÇ.GLOBAL P CAIXA'!K252="EXEC.",0,IF('ORÇ.GLOBAL EMPRESA'!G252&gt;0,'ORÇ.GLOBAL EMPRESA'!G252,'ORÇ.GLOBAL P CAIXA'!F252))</f>
        <v>0</v>
      </c>
      <c r="G253" s="163" t="n">
        <f aca="false">IF(E253&lt;&gt;0,ROUND(E253*F253,2),IF(AE253=0,(SUMIF($W$13:$W$1012,B253,$AE$13:$AE$1012)),AE253))</f>
        <v>0</v>
      </c>
      <c r="H253" s="661" t="n">
        <f aca="false">IF('ORÇ.GLOBAL P CAIXA'!K252="EXEC.",0,'ORÇ.REPROG. P CAIXA'!H253)</f>
        <v>0</v>
      </c>
      <c r="I253" s="661" t="n">
        <f aca="false">IF('ORÇ.GLOBAL P CAIXA'!K252="EXEC.",0,'ORÇ.REPROG. P CAIXA'!I253)</f>
        <v>0</v>
      </c>
      <c r="J253" s="163" t="n">
        <f aca="false">IF(H253&lt;&gt;0,ROUND(H253*I253,2),IF(AJ253=0,(SUMIF($W$13:$W$1012,B253,$AJ$13:$AJ$1012)),AJ253))</f>
        <v>0</v>
      </c>
      <c r="K253" s="163" t="n">
        <f aca="false">H253-E253</f>
        <v>0</v>
      </c>
      <c r="L253" s="163" t="n">
        <f aca="false">J253-G253</f>
        <v>0</v>
      </c>
      <c r="M253" s="662" t="str">
        <f aca="false">IF('ORÇ.GLOBAL P CAIXA'!K252="EXEC.","",IF('ORÇ.REPROG. P CAIXA'!M253&gt;0,'ORÇ.REPROG. P CAIXA'!M253,""))</f>
        <v/>
      </c>
      <c r="N253" s="663" t="str">
        <f aca="false">IF('ORÇ.GLOBAL P CAIXA'!K252="EXEC.","",IF('ORÇ.REPROG. P CAIXA'!N253&gt;0,'ORÇ.REPROG. P CAIXA'!N253,""))</f>
        <v/>
      </c>
      <c r="O253" s="166" t="str">
        <f aca="false">IF('ORÇ.GLOBAL P CAIXA'!$K252="EXEC.","",'ORÇ.REPROG. P CAIXA'!O253)</f>
        <v/>
      </c>
      <c r="P253" s="167"/>
      <c r="Q253" s="168" t="str">
        <f aca="false">IF(B253&gt;0,"ok","ocultar")</f>
        <v>ocultar</v>
      </c>
      <c r="R253" s="649"/>
      <c r="S253" s="649"/>
      <c r="T253" s="650"/>
      <c r="V253" s="88"/>
      <c r="W253" s="157" t="n">
        <f aca="false">IF(B253=0,W252,IF(ISNONTEXT(B253)=TRUE(),INT(B253),INT(LEFT(B253,FIND(".",B253)-1))))</f>
        <v>3</v>
      </c>
      <c r="X253" s="157" t="str">
        <f aca="false">IF(X254=1,1,IF(B253&lt;&gt;0,1,IF(C253&lt;&gt;0,1,IF(D253&lt;&gt;0,1,IF(E253&lt;&gt;0,1,"")))))</f>
        <v/>
      </c>
      <c r="Y253" s="157" t="str">
        <f aca="false">IF(W253=0," ",IF(W253&lt;&gt;W252,W253," "))</f>
        <v> </v>
      </c>
      <c r="Z253" s="180"/>
      <c r="AA253" s="75" t="n">
        <f aca="false">IF(W253&lt;&gt;Y253,(IF(N253=0,G253*(INFORMAÇÕES!$Q$69/INFORMAÇÕES!$Q$72),IF(N253="R",G253,0))),0)</f>
        <v>0</v>
      </c>
      <c r="AB253" s="75" t="n">
        <f aca="false">IF(W253&lt;&gt;Y253,(IF(N253=0,G253*(INFORMAÇÕES!$Q$70/INFORMAÇÕES!$Q$72),IF(N253="C",G253,0))),0)</f>
        <v>0</v>
      </c>
      <c r="AC253" s="75" t="n">
        <f aca="false">IF(W253&lt;&gt;Y253,(IF(N253=0,G253*INFORMAÇÕES!$U$115,IF(N253="CF",G253,0))),0)</f>
        <v>0</v>
      </c>
      <c r="AD253" s="75" t="n">
        <f aca="false">IF(W253&lt;&gt;Y253,(IF(N253=0,G253*INFORMAÇÕES!$U$116,IF(N253="O",G253,0))),0)</f>
        <v>0</v>
      </c>
      <c r="AE253" s="75" t="n">
        <f aca="false">IF(E253&lt;&gt;0,G253,0)</f>
        <v>0</v>
      </c>
      <c r="AF253" s="75" t="n">
        <f aca="false">IF(W253&lt;&gt;Y253,(IF(N253=0,J253*(INFORMAÇÕES!$Q$89/INFORMAÇÕES!$Q$92),IF(N253="R",J253,0))),0)</f>
        <v>0</v>
      </c>
      <c r="AG253" s="75" t="n">
        <f aca="false">IF(W253&lt;&gt;Y253,(IF(N253=0,J253*(INFORMAÇÕES!$Q$90/INFORMAÇÕES!$Q$92),IF(N253="C",J253,0))),0)</f>
        <v>0</v>
      </c>
      <c r="AH253" s="75" t="n">
        <f aca="false">IF(W253&lt;&gt;Y253,(IF(N253="",J253*INFORMAÇÕES!$U$115,IF(N253="CF",J253,0))),0)</f>
        <v>0</v>
      </c>
      <c r="AI253" s="75" t="n">
        <f aca="false">IF(W253&lt;&gt;Y253,(IF(N253="",J253*INFORMAÇÕES!$U$116,IF(N253="O",J253,0))),0)</f>
        <v>0</v>
      </c>
      <c r="AJ253" s="75" t="n">
        <f aca="false">IF(H253&lt;&gt;0,J253,0)</f>
        <v>0</v>
      </c>
      <c r="AK253" s="75" t="n">
        <f aca="false">IF(K253&lt;&gt;0,L253,0)</f>
        <v>0</v>
      </c>
    </row>
    <row r="254" s="174" customFormat="true" ht="14.25" hidden="false" customHeight="false" outlineLevel="0" collapsed="false">
      <c r="A254" s="159" t="n">
        <v>242</v>
      </c>
      <c r="B254" s="160" t="n">
        <f aca="false">IF('ORÇ.GLOBAL P CAIXA'!$K253="EXEC.",0,'ORÇ.REPROG. P CAIXA'!B254)</f>
        <v>0</v>
      </c>
      <c r="C254" s="161" t="n">
        <f aca="false">IF('ORÇ.GLOBAL P CAIXA'!$K253="EXEC.",0,'ORÇ.REPROG. P CAIXA'!C254)</f>
        <v>0</v>
      </c>
      <c r="D254" s="162" t="n">
        <f aca="false">IF('ORÇ.GLOBAL P CAIXA'!$K253="EXEC.",0,'ORÇ.REPROG. P CAIXA'!D254)</f>
        <v>0</v>
      </c>
      <c r="E254" s="163" t="n">
        <f aca="false">IF('ORÇ.GLOBAL P CAIXA'!$K253="EXEC.",0,'ORÇ.REPROG. P CAIXA'!E254)</f>
        <v>0</v>
      </c>
      <c r="F254" s="163" t="n">
        <f aca="false">IF('ORÇ.GLOBAL P CAIXA'!K253="EXEC.",0,IF('ORÇ.GLOBAL EMPRESA'!G253&gt;0,'ORÇ.GLOBAL EMPRESA'!G253,'ORÇ.GLOBAL P CAIXA'!F253))</f>
        <v>0</v>
      </c>
      <c r="G254" s="163" t="n">
        <f aca="false">IF(E254&lt;&gt;0,ROUND(E254*F254,2),IF(AE254=0,(SUMIF($W$13:$W$1012,B254,$AE$13:$AE$1012)),AE254))</f>
        <v>0</v>
      </c>
      <c r="H254" s="661" t="n">
        <f aca="false">IF('ORÇ.GLOBAL P CAIXA'!K253="EXEC.",0,'ORÇ.REPROG. P CAIXA'!H254)</f>
        <v>0</v>
      </c>
      <c r="I254" s="661" t="n">
        <f aca="false">IF('ORÇ.GLOBAL P CAIXA'!K253="EXEC.",0,'ORÇ.REPROG. P CAIXA'!I254)</f>
        <v>0</v>
      </c>
      <c r="J254" s="163" t="n">
        <f aca="false">IF(H254&lt;&gt;0,ROUND(H254*I254,2),IF(AJ254=0,(SUMIF($W$13:$W$1012,B254,$AJ$13:$AJ$1012)),AJ254))</f>
        <v>0</v>
      </c>
      <c r="K254" s="163" t="n">
        <f aca="false">H254-E254</f>
        <v>0</v>
      </c>
      <c r="L254" s="163" t="n">
        <f aca="false">J254-G254</f>
        <v>0</v>
      </c>
      <c r="M254" s="662" t="str">
        <f aca="false">IF('ORÇ.GLOBAL P CAIXA'!K253="EXEC.","",IF('ORÇ.REPROG. P CAIXA'!M254&gt;0,'ORÇ.REPROG. P CAIXA'!M254,""))</f>
        <v/>
      </c>
      <c r="N254" s="663" t="str">
        <f aca="false">IF('ORÇ.GLOBAL P CAIXA'!K253="EXEC.","",IF('ORÇ.REPROG. P CAIXA'!N254&gt;0,'ORÇ.REPROG. P CAIXA'!N254,""))</f>
        <v/>
      </c>
      <c r="O254" s="166" t="str">
        <f aca="false">IF('ORÇ.GLOBAL P CAIXA'!$K253="EXEC.","",'ORÇ.REPROG. P CAIXA'!O254)</f>
        <v/>
      </c>
      <c r="P254" s="167"/>
      <c r="Q254" s="168" t="str">
        <f aca="false">IF(B254&gt;0,"ok","ocultar")</f>
        <v>ocultar</v>
      </c>
      <c r="R254" s="649"/>
      <c r="S254" s="649"/>
      <c r="T254" s="650"/>
      <c r="V254" s="88"/>
      <c r="W254" s="157" t="n">
        <f aca="false">IF(B254=0,W253,IF(ISNONTEXT(B254)=TRUE(),INT(B254),INT(LEFT(B254,FIND(".",B254)-1))))</f>
        <v>3</v>
      </c>
      <c r="X254" s="157" t="str">
        <f aca="false">IF(X255=1,1,IF(B254&lt;&gt;0,1,IF(C254&lt;&gt;0,1,IF(D254&lt;&gt;0,1,IF(E254&lt;&gt;0,1,"")))))</f>
        <v/>
      </c>
      <c r="Y254" s="157" t="str">
        <f aca="false">IF(W254=0," ",IF(W254&lt;&gt;W253,W254," "))</f>
        <v> </v>
      </c>
      <c r="Z254" s="180"/>
      <c r="AA254" s="75" t="n">
        <f aca="false">IF(W254&lt;&gt;Y254,(IF(N254=0,G254*(INFORMAÇÕES!$Q$69/INFORMAÇÕES!$Q$72),IF(N254="R",G254,0))),0)</f>
        <v>0</v>
      </c>
      <c r="AB254" s="75" t="n">
        <f aca="false">IF(W254&lt;&gt;Y254,(IF(N254=0,G254*(INFORMAÇÕES!$Q$70/INFORMAÇÕES!$Q$72),IF(N254="C",G254,0))),0)</f>
        <v>0</v>
      </c>
      <c r="AC254" s="75" t="n">
        <f aca="false">IF(W254&lt;&gt;Y254,(IF(N254=0,G254*INFORMAÇÕES!$U$115,IF(N254="CF",G254,0))),0)</f>
        <v>0</v>
      </c>
      <c r="AD254" s="75" t="n">
        <f aca="false">IF(W254&lt;&gt;Y254,(IF(N254=0,G254*INFORMAÇÕES!$U$116,IF(N254="O",G254,0))),0)</f>
        <v>0</v>
      </c>
      <c r="AE254" s="75" t="n">
        <f aca="false">IF(E254&lt;&gt;0,G254,0)</f>
        <v>0</v>
      </c>
      <c r="AF254" s="75" t="n">
        <f aca="false">IF(W254&lt;&gt;Y254,(IF(N254=0,J254*(INFORMAÇÕES!$Q$89/INFORMAÇÕES!$Q$92),IF(N254="R",J254,0))),0)</f>
        <v>0</v>
      </c>
      <c r="AG254" s="75" t="n">
        <f aca="false">IF(W254&lt;&gt;Y254,(IF(N254=0,J254*(INFORMAÇÕES!$Q$90/INFORMAÇÕES!$Q$92),IF(N254="C",J254,0))),0)</f>
        <v>0</v>
      </c>
      <c r="AH254" s="75" t="n">
        <f aca="false">IF(W254&lt;&gt;Y254,(IF(N254="",J254*INFORMAÇÕES!$U$115,IF(N254="CF",J254,0))),0)</f>
        <v>0</v>
      </c>
      <c r="AI254" s="75" t="n">
        <f aca="false">IF(W254&lt;&gt;Y254,(IF(N254="",J254*INFORMAÇÕES!$U$116,IF(N254="O",J254,0))),0)</f>
        <v>0</v>
      </c>
      <c r="AJ254" s="75" t="n">
        <f aca="false">IF(H254&lt;&gt;0,J254,0)</f>
        <v>0</v>
      </c>
      <c r="AK254" s="75" t="n">
        <f aca="false">IF(K254&lt;&gt;0,L254,0)</f>
        <v>0</v>
      </c>
    </row>
    <row r="255" s="174" customFormat="true" ht="14.25" hidden="false" customHeight="false" outlineLevel="0" collapsed="false">
      <c r="A255" s="159" t="n">
        <v>243</v>
      </c>
      <c r="B255" s="160" t="n">
        <f aca="false">IF('ORÇ.GLOBAL P CAIXA'!$K254="EXEC.",0,'ORÇ.REPROG. P CAIXA'!B255)</f>
        <v>0</v>
      </c>
      <c r="C255" s="161" t="n">
        <f aca="false">IF('ORÇ.GLOBAL P CAIXA'!$K254="EXEC.",0,'ORÇ.REPROG. P CAIXA'!C255)</f>
        <v>0</v>
      </c>
      <c r="D255" s="162" t="n">
        <f aca="false">IF('ORÇ.GLOBAL P CAIXA'!$K254="EXEC.",0,'ORÇ.REPROG. P CAIXA'!D255)</f>
        <v>0</v>
      </c>
      <c r="E255" s="163" t="n">
        <f aca="false">IF('ORÇ.GLOBAL P CAIXA'!$K254="EXEC.",0,'ORÇ.REPROG. P CAIXA'!E255)</f>
        <v>0</v>
      </c>
      <c r="F255" s="163" t="n">
        <f aca="false">IF('ORÇ.GLOBAL P CAIXA'!K254="EXEC.",0,IF('ORÇ.GLOBAL EMPRESA'!G254&gt;0,'ORÇ.GLOBAL EMPRESA'!G254,'ORÇ.GLOBAL P CAIXA'!F254))</f>
        <v>0</v>
      </c>
      <c r="G255" s="163" t="n">
        <f aca="false">IF(E255&lt;&gt;0,ROUND(E255*F255,2),IF(AE255=0,(SUMIF($W$13:$W$1012,B255,$AE$13:$AE$1012)),AE255))</f>
        <v>0</v>
      </c>
      <c r="H255" s="661" t="n">
        <f aca="false">IF('ORÇ.GLOBAL P CAIXA'!K254="EXEC.",0,'ORÇ.REPROG. P CAIXA'!H255)</f>
        <v>0</v>
      </c>
      <c r="I255" s="661" t="n">
        <f aca="false">IF('ORÇ.GLOBAL P CAIXA'!K254="EXEC.",0,'ORÇ.REPROG. P CAIXA'!I255)</f>
        <v>0</v>
      </c>
      <c r="J255" s="163" t="n">
        <f aca="false">IF(H255&lt;&gt;0,ROUND(H255*I255,2),IF(AJ255=0,(SUMIF($W$13:$W$1012,B255,$AJ$13:$AJ$1012)),AJ255))</f>
        <v>0</v>
      </c>
      <c r="K255" s="163" t="n">
        <f aca="false">H255-E255</f>
        <v>0</v>
      </c>
      <c r="L255" s="163" t="n">
        <f aca="false">J255-G255</f>
        <v>0</v>
      </c>
      <c r="M255" s="662" t="str">
        <f aca="false">IF('ORÇ.GLOBAL P CAIXA'!K254="EXEC.","",IF('ORÇ.REPROG. P CAIXA'!M255&gt;0,'ORÇ.REPROG. P CAIXA'!M255,""))</f>
        <v/>
      </c>
      <c r="N255" s="663" t="str">
        <f aca="false">IF('ORÇ.GLOBAL P CAIXA'!K254="EXEC.","",IF('ORÇ.REPROG. P CAIXA'!N255&gt;0,'ORÇ.REPROG. P CAIXA'!N255,""))</f>
        <v/>
      </c>
      <c r="O255" s="166" t="str">
        <f aca="false">IF('ORÇ.GLOBAL P CAIXA'!$K254="EXEC.","",'ORÇ.REPROG. P CAIXA'!O255)</f>
        <v/>
      </c>
      <c r="P255" s="167"/>
      <c r="Q255" s="168" t="str">
        <f aca="false">IF(B255&gt;0,"ok","ocultar")</f>
        <v>ocultar</v>
      </c>
      <c r="R255" s="649"/>
      <c r="S255" s="649"/>
      <c r="T255" s="650"/>
      <c r="V255" s="88"/>
      <c r="W255" s="157" t="n">
        <f aca="false">IF(B255=0,W254,IF(ISNONTEXT(B255)=TRUE(),INT(B255),INT(LEFT(B255,FIND(".",B255)-1))))</f>
        <v>3</v>
      </c>
      <c r="X255" s="157" t="str">
        <f aca="false">IF(X256=1,1,IF(B255&lt;&gt;0,1,IF(C255&lt;&gt;0,1,IF(D255&lt;&gt;0,1,IF(E255&lt;&gt;0,1,"")))))</f>
        <v/>
      </c>
      <c r="Y255" s="157" t="str">
        <f aca="false">IF(W255=0," ",IF(W255&lt;&gt;W254,W255," "))</f>
        <v> </v>
      </c>
      <c r="Z255" s="180"/>
      <c r="AA255" s="75" t="n">
        <f aca="false">IF(W255&lt;&gt;Y255,(IF(N255=0,G255*(INFORMAÇÕES!$Q$69/INFORMAÇÕES!$Q$72),IF(N255="R",G255,0))),0)</f>
        <v>0</v>
      </c>
      <c r="AB255" s="75" t="n">
        <f aca="false">IF(W255&lt;&gt;Y255,(IF(N255=0,G255*(INFORMAÇÕES!$Q$70/INFORMAÇÕES!$Q$72),IF(N255="C",G255,0))),0)</f>
        <v>0</v>
      </c>
      <c r="AC255" s="75" t="n">
        <f aca="false">IF(W255&lt;&gt;Y255,(IF(N255=0,G255*INFORMAÇÕES!$U$115,IF(N255="CF",G255,0))),0)</f>
        <v>0</v>
      </c>
      <c r="AD255" s="75" t="n">
        <f aca="false">IF(W255&lt;&gt;Y255,(IF(N255=0,G255*INFORMAÇÕES!$U$116,IF(N255="O",G255,0))),0)</f>
        <v>0</v>
      </c>
      <c r="AE255" s="75" t="n">
        <f aca="false">IF(E255&lt;&gt;0,G255,0)</f>
        <v>0</v>
      </c>
      <c r="AF255" s="75" t="n">
        <f aca="false">IF(W255&lt;&gt;Y255,(IF(N255=0,J255*(INFORMAÇÕES!$Q$89/INFORMAÇÕES!$Q$92),IF(N255="R",J255,0))),0)</f>
        <v>0</v>
      </c>
      <c r="AG255" s="75" t="n">
        <f aca="false">IF(W255&lt;&gt;Y255,(IF(N255=0,J255*(INFORMAÇÕES!$Q$90/INFORMAÇÕES!$Q$92),IF(N255="C",J255,0))),0)</f>
        <v>0</v>
      </c>
      <c r="AH255" s="75" t="n">
        <f aca="false">IF(W255&lt;&gt;Y255,(IF(N255="",J255*INFORMAÇÕES!$U$115,IF(N255="CF",J255,0))),0)</f>
        <v>0</v>
      </c>
      <c r="AI255" s="75" t="n">
        <f aca="false">IF(W255&lt;&gt;Y255,(IF(N255="",J255*INFORMAÇÕES!$U$116,IF(N255="O",J255,0))),0)</f>
        <v>0</v>
      </c>
      <c r="AJ255" s="75" t="n">
        <f aca="false">IF(H255&lt;&gt;0,J255,0)</f>
        <v>0</v>
      </c>
      <c r="AK255" s="75" t="n">
        <f aca="false">IF(K255&lt;&gt;0,L255,0)</f>
        <v>0</v>
      </c>
    </row>
    <row r="256" s="174" customFormat="true" ht="14.25" hidden="false" customHeight="false" outlineLevel="0" collapsed="false">
      <c r="A256" s="159" t="n">
        <v>244</v>
      </c>
      <c r="B256" s="160" t="n">
        <f aca="false">IF('ORÇ.GLOBAL P CAIXA'!$K255="EXEC.",0,'ORÇ.REPROG. P CAIXA'!B256)</f>
        <v>0</v>
      </c>
      <c r="C256" s="161" t="n">
        <f aca="false">IF('ORÇ.GLOBAL P CAIXA'!$K255="EXEC.",0,'ORÇ.REPROG. P CAIXA'!C256)</f>
        <v>0</v>
      </c>
      <c r="D256" s="162" t="n">
        <f aca="false">IF('ORÇ.GLOBAL P CAIXA'!$K255="EXEC.",0,'ORÇ.REPROG. P CAIXA'!D256)</f>
        <v>0</v>
      </c>
      <c r="E256" s="163" t="n">
        <f aca="false">IF('ORÇ.GLOBAL P CAIXA'!$K255="EXEC.",0,'ORÇ.REPROG. P CAIXA'!E256)</f>
        <v>0</v>
      </c>
      <c r="F256" s="163" t="n">
        <f aca="false">IF('ORÇ.GLOBAL P CAIXA'!K255="EXEC.",0,IF('ORÇ.GLOBAL EMPRESA'!G255&gt;0,'ORÇ.GLOBAL EMPRESA'!G255,'ORÇ.GLOBAL P CAIXA'!F255))</f>
        <v>0</v>
      </c>
      <c r="G256" s="163" t="n">
        <f aca="false">IF(E256&lt;&gt;0,ROUND(E256*F256,2),IF(AE256=0,(SUMIF($W$13:$W$1012,B256,$AE$13:$AE$1012)),AE256))</f>
        <v>0</v>
      </c>
      <c r="H256" s="661" t="n">
        <f aca="false">IF('ORÇ.GLOBAL P CAIXA'!K255="EXEC.",0,'ORÇ.REPROG. P CAIXA'!H256)</f>
        <v>0</v>
      </c>
      <c r="I256" s="661" t="n">
        <f aca="false">IF('ORÇ.GLOBAL P CAIXA'!K255="EXEC.",0,'ORÇ.REPROG. P CAIXA'!I256)</f>
        <v>0</v>
      </c>
      <c r="J256" s="163" t="n">
        <f aca="false">IF(H256&lt;&gt;0,ROUND(H256*I256,2),IF(AJ256=0,(SUMIF($W$13:$W$1012,B256,$AJ$13:$AJ$1012)),AJ256))</f>
        <v>0</v>
      </c>
      <c r="K256" s="163" t="n">
        <f aca="false">H256-E256</f>
        <v>0</v>
      </c>
      <c r="L256" s="163" t="n">
        <f aca="false">J256-G256</f>
        <v>0</v>
      </c>
      <c r="M256" s="662" t="str">
        <f aca="false">IF('ORÇ.GLOBAL P CAIXA'!K255="EXEC.","",IF('ORÇ.REPROG. P CAIXA'!M256&gt;0,'ORÇ.REPROG. P CAIXA'!M256,""))</f>
        <v/>
      </c>
      <c r="N256" s="663" t="str">
        <f aca="false">IF('ORÇ.GLOBAL P CAIXA'!K255="EXEC.","",IF('ORÇ.REPROG. P CAIXA'!N256&gt;0,'ORÇ.REPROG. P CAIXA'!N256,""))</f>
        <v/>
      </c>
      <c r="O256" s="166" t="str">
        <f aca="false">IF('ORÇ.GLOBAL P CAIXA'!$K255="EXEC.","",'ORÇ.REPROG. P CAIXA'!O256)</f>
        <v/>
      </c>
      <c r="P256" s="167"/>
      <c r="Q256" s="168" t="str">
        <f aca="false">IF(B256&gt;0,"ok","ocultar")</f>
        <v>ocultar</v>
      </c>
      <c r="R256" s="649"/>
      <c r="S256" s="649"/>
      <c r="T256" s="650"/>
      <c r="V256" s="88"/>
      <c r="W256" s="157" t="n">
        <f aca="false">IF(B256=0,W255,IF(ISNONTEXT(B256)=TRUE(),INT(B256),INT(LEFT(B256,FIND(".",B256)-1))))</f>
        <v>3</v>
      </c>
      <c r="X256" s="157" t="str">
        <f aca="false">IF(X257=1,1,IF(B256&lt;&gt;0,1,IF(C256&lt;&gt;0,1,IF(D256&lt;&gt;0,1,IF(E256&lt;&gt;0,1,"")))))</f>
        <v/>
      </c>
      <c r="Y256" s="157" t="str">
        <f aca="false">IF(W256=0," ",IF(W256&lt;&gt;W255,W256," "))</f>
        <v> </v>
      </c>
      <c r="Z256" s="180"/>
      <c r="AA256" s="75" t="n">
        <f aca="false">IF(W256&lt;&gt;Y256,(IF(N256=0,G256*(INFORMAÇÕES!$Q$69/INFORMAÇÕES!$Q$72),IF(N256="R",G256,0))),0)</f>
        <v>0</v>
      </c>
      <c r="AB256" s="75" t="n">
        <f aca="false">IF(W256&lt;&gt;Y256,(IF(N256=0,G256*(INFORMAÇÕES!$Q$70/INFORMAÇÕES!$Q$72),IF(N256="C",G256,0))),0)</f>
        <v>0</v>
      </c>
      <c r="AC256" s="75" t="n">
        <f aca="false">IF(W256&lt;&gt;Y256,(IF(N256=0,G256*INFORMAÇÕES!$U$115,IF(N256="CF",G256,0))),0)</f>
        <v>0</v>
      </c>
      <c r="AD256" s="75" t="n">
        <f aca="false">IF(W256&lt;&gt;Y256,(IF(N256=0,G256*INFORMAÇÕES!$U$116,IF(N256="O",G256,0))),0)</f>
        <v>0</v>
      </c>
      <c r="AE256" s="75" t="n">
        <f aca="false">IF(E256&lt;&gt;0,G256,0)</f>
        <v>0</v>
      </c>
      <c r="AF256" s="75" t="n">
        <f aca="false">IF(W256&lt;&gt;Y256,(IF(N256=0,J256*(INFORMAÇÕES!$Q$89/INFORMAÇÕES!$Q$92),IF(N256="R",J256,0))),0)</f>
        <v>0</v>
      </c>
      <c r="AG256" s="75" t="n">
        <f aca="false">IF(W256&lt;&gt;Y256,(IF(N256=0,J256*(INFORMAÇÕES!$Q$90/INFORMAÇÕES!$Q$92),IF(N256="C",J256,0))),0)</f>
        <v>0</v>
      </c>
      <c r="AH256" s="75" t="n">
        <f aca="false">IF(W256&lt;&gt;Y256,(IF(N256="",J256*INFORMAÇÕES!$U$115,IF(N256="CF",J256,0))),0)</f>
        <v>0</v>
      </c>
      <c r="AI256" s="75" t="n">
        <f aca="false">IF(W256&lt;&gt;Y256,(IF(N256="",J256*INFORMAÇÕES!$U$116,IF(N256="O",J256,0))),0)</f>
        <v>0</v>
      </c>
      <c r="AJ256" s="75" t="n">
        <f aca="false">IF(H256&lt;&gt;0,J256,0)</f>
        <v>0</v>
      </c>
      <c r="AK256" s="75" t="n">
        <f aca="false">IF(K256&lt;&gt;0,L256,0)</f>
        <v>0</v>
      </c>
    </row>
    <row r="257" s="174" customFormat="true" ht="14.25" hidden="false" customHeight="false" outlineLevel="0" collapsed="false">
      <c r="A257" s="159" t="n">
        <v>245</v>
      </c>
      <c r="B257" s="160" t="n">
        <f aca="false">IF('ORÇ.GLOBAL P CAIXA'!$K256="EXEC.",0,'ORÇ.REPROG. P CAIXA'!B257)</f>
        <v>0</v>
      </c>
      <c r="C257" s="161" t="n">
        <f aca="false">IF('ORÇ.GLOBAL P CAIXA'!$K256="EXEC.",0,'ORÇ.REPROG. P CAIXA'!C257)</f>
        <v>0</v>
      </c>
      <c r="D257" s="162" t="n">
        <f aca="false">IF('ORÇ.GLOBAL P CAIXA'!$K256="EXEC.",0,'ORÇ.REPROG. P CAIXA'!D257)</f>
        <v>0</v>
      </c>
      <c r="E257" s="163" t="n">
        <f aca="false">IF('ORÇ.GLOBAL P CAIXA'!$K256="EXEC.",0,'ORÇ.REPROG. P CAIXA'!E257)</f>
        <v>0</v>
      </c>
      <c r="F257" s="163" t="n">
        <f aca="false">IF('ORÇ.GLOBAL P CAIXA'!K256="EXEC.",0,IF('ORÇ.GLOBAL EMPRESA'!G256&gt;0,'ORÇ.GLOBAL EMPRESA'!G256,'ORÇ.GLOBAL P CAIXA'!F256))</f>
        <v>0</v>
      </c>
      <c r="G257" s="163" t="n">
        <f aca="false">IF(E257&lt;&gt;0,ROUND(E257*F257,2),IF(AE257=0,(SUMIF($W$13:$W$1012,B257,$AE$13:$AE$1012)),AE257))</f>
        <v>0</v>
      </c>
      <c r="H257" s="661" t="n">
        <f aca="false">IF('ORÇ.GLOBAL P CAIXA'!K256="EXEC.",0,'ORÇ.REPROG. P CAIXA'!H257)</f>
        <v>0</v>
      </c>
      <c r="I257" s="661" t="n">
        <f aca="false">IF('ORÇ.GLOBAL P CAIXA'!K256="EXEC.",0,'ORÇ.REPROG. P CAIXA'!I257)</f>
        <v>0</v>
      </c>
      <c r="J257" s="163" t="n">
        <f aca="false">IF(H257&lt;&gt;0,ROUND(H257*I257,2),IF(AJ257=0,(SUMIF($W$13:$W$1012,B257,$AJ$13:$AJ$1012)),AJ257))</f>
        <v>0</v>
      </c>
      <c r="K257" s="163" t="n">
        <f aca="false">H257-E257</f>
        <v>0</v>
      </c>
      <c r="L257" s="163" t="n">
        <f aca="false">J257-G257</f>
        <v>0</v>
      </c>
      <c r="M257" s="662" t="str">
        <f aca="false">IF('ORÇ.GLOBAL P CAIXA'!K256="EXEC.","",IF('ORÇ.REPROG. P CAIXA'!M257&gt;0,'ORÇ.REPROG. P CAIXA'!M257,""))</f>
        <v/>
      </c>
      <c r="N257" s="663" t="str">
        <f aca="false">IF('ORÇ.GLOBAL P CAIXA'!K256="EXEC.","",IF('ORÇ.REPROG. P CAIXA'!N257&gt;0,'ORÇ.REPROG. P CAIXA'!N257,""))</f>
        <v/>
      </c>
      <c r="O257" s="166" t="str">
        <f aca="false">IF('ORÇ.GLOBAL P CAIXA'!$K256="EXEC.","",'ORÇ.REPROG. P CAIXA'!O257)</f>
        <v/>
      </c>
      <c r="P257" s="167"/>
      <c r="Q257" s="168" t="str">
        <f aca="false">IF(B257&gt;0,"ok","ocultar")</f>
        <v>ocultar</v>
      </c>
      <c r="R257" s="649"/>
      <c r="S257" s="649"/>
      <c r="T257" s="650"/>
      <c r="V257" s="88"/>
      <c r="W257" s="157" t="n">
        <f aca="false">IF(B257=0,W256,IF(ISNONTEXT(B257)=TRUE(),INT(B257),INT(LEFT(B257,FIND(".",B257)-1))))</f>
        <v>3</v>
      </c>
      <c r="X257" s="157" t="str">
        <f aca="false">IF(X258=1,1,IF(B257&lt;&gt;0,1,IF(C257&lt;&gt;0,1,IF(D257&lt;&gt;0,1,IF(E257&lt;&gt;0,1,"")))))</f>
        <v/>
      </c>
      <c r="Y257" s="157" t="str">
        <f aca="false">IF(W257=0," ",IF(W257&lt;&gt;W256,W257," "))</f>
        <v> </v>
      </c>
      <c r="Z257" s="180"/>
      <c r="AA257" s="75" t="n">
        <f aca="false">IF(W257&lt;&gt;Y257,(IF(N257=0,G257*(INFORMAÇÕES!$Q$69/INFORMAÇÕES!$Q$72),IF(N257="R",G257,0))),0)</f>
        <v>0</v>
      </c>
      <c r="AB257" s="75" t="n">
        <f aca="false">IF(W257&lt;&gt;Y257,(IF(N257=0,G257*(INFORMAÇÕES!$Q$70/INFORMAÇÕES!$Q$72),IF(N257="C",G257,0))),0)</f>
        <v>0</v>
      </c>
      <c r="AC257" s="75" t="n">
        <f aca="false">IF(W257&lt;&gt;Y257,(IF(N257=0,G257*INFORMAÇÕES!$U$115,IF(N257="CF",G257,0))),0)</f>
        <v>0</v>
      </c>
      <c r="AD257" s="75" t="n">
        <f aca="false">IF(W257&lt;&gt;Y257,(IF(N257=0,G257*INFORMAÇÕES!$U$116,IF(N257="O",G257,0))),0)</f>
        <v>0</v>
      </c>
      <c r="AE257" s="75" t="n">
        <f aca="false">IF(E257&lt;&gt;0,G257,0)</f>
        <v>0</v>
      </c>
      <c r="AF257" s="75" t="n">
        <f aca="false">IF(W257&lt;&gt;Y257,(IF(N257=0,J257*(INFORMAÇÕES!$Q$89/INFORMAÇÕES!$Q$92),IF(N257="R",J257,0))),0)</f>
        <v>0</v>
      </c>
      <c r="AG257" s="75" t="n">
        <f aca="false">IF(W257&lt;&gt;Y257,(IF(N257=0,J257*(INFORMAÇÕES!$Q$90/INFORMAÇÕES!$Q$92),IF(N257="C",J257,0))),0)</f>
        <v>0</v>
      </c>
      <c r="AH257" s="75" t="n">
        <f aca="false">IF(W257&lt;&gt;Y257,(IF(N257="",J257*INFORMAÇÕES!$U$115,IF(N257="CF",J257,0))),0)</f>
        <v>0</v>
      </c>
      <c r="AI257" s="75" t="n">
        <f aca="false">IF(W257&lt;&gt;Y257,(IF(N257="",J257*INFORMAÇÕES!$U$116,IF(N257="O",J257,0))),0)</f>
        <v>0</v>
      </c>
      <c r="AJ257" s="75" t="n">
        <f aca="false">IF(H257&lt;&gt;0,J257,0)</f>
        <v>0</v>
      </c>
      <c r="AK257" s="75" t="n">
        <f aca="false">IF(K257&lt;&gt;0,L257,0)</f>
        <v>0</v>
      </c>
    </row>
    <row r="258" s="174" customFormat="true" ht="14.25" hidden="false" customHeight="false" outlineLevel="0" collapsed="false">
      <c r="A258" s="159" t="n">
        <v>246</v>
      </c>
      <c r="B258" s="160" t="n">
        <f aca="false">IF('ORÇ.GLOBAL P CAIXA'!$K257="EXEC.",0,'ORÇ.REPROG. P CAIXA'!B258)</f>
        <v>0</v>
      </c>
      <c r="C258" s="161" t="n">
        <f aca="false">IF('ORÇ.GLOBAL P CAIXA'!$K257="EXEC.",0,'ORÇ.REPROG. P CAIXA'!C258)</f>
        <v>0</v>
      </c>
      <c r="D258" s="162" t="n">
        <f aca="false">IF('ORÇ.GLOBAL P CAIXA'!$K257="EXEC.",0,'ORÇ.REPROG. P CAIXA'!D258)</f>
        <v>0</v>
      </c>
      <c r="E258" s="163" t="n">
        <f aca="false">IF('ORÇ.GLOBAL P CAIXA'!$K257="EXEC.",0,'ORÇ.REPROG. P CAIXA'!E258)</f>
        <v>0</v>
      </c>
      <c r="F258" s="163" t="n">
        <f aca="false">IF('ORÇ.GLOBAL P CAIXA'!K257="EXEC.",0,IF('ORÇ.GLOBAL EMPRESA'!G257&gt;0,'ORÇ.GLOBAL EMPRESA'!G257,'ORÇ.GLOBAL P CAIXA'!F257))</f>
        <v>0</v>
      </c>
      <c r="G258" s="163" t="n">
        <f aca="false">IF(E258&lt;&gt;0,ROUND(E258*F258,2),IF(AE258=0,(SUMIF($W$13:$W$1012,B258,$AE$13:$AE$1012)),AE258))</f>
        <v>0</v>
      </c>
      <c r="H258" s="661" t="n">
        <f aca="false">IF('ORÇ.GLOBAL P CAIXA'!K257="EXEC.",0,'ORÇ.REPROG. P CAIXA'!H258)</f>
        <v>0</v>
      </c>
      <c r="I258" s="661" t="n">
        <f aca="false">IF('ORÇ.GLOBAL P CAIXA'!K257="EXEC.",0,'ORÇ.REPROG. P CAIXA'!I258)</f>
        <v>0</v>
      </c>
      <c r="J258" s="163" t="n">
        <f aca="false">IF(H258&lt;&gt;0,ROUND(H258*I258,2),IF(AJ258=0,(SUMIF($W$13:$W$1012,B258,$AJ$13:$AJ$1012)),AJ258))</f>
        <v>0</v>
      </c>
      <c r="K258" s="163" t="n">
        <f aca="false">H258-E258</f>
        <v>0</v>
      </c>
      <c r="L258" s="163" t="n">
        <f aca="false">J258-G258</f>
        <v>0</v>
      </c>
      <c r="M258" s="662" t="str">
        <f aca="false">IF('ORÇ.GLOBAL P CAIXA'!K257="EXEC.","",IF('ORÇ.REPROG. P CAIXA'!M258&gt;0,'ORÇ.REPROG. P CAIXA'!M258,""))</f>
        <v/>
      </c>
      <c r="N258" s="663" t="str">
        <f aca="false">IF('ORÇ.GLOBAL P CAIXA'!K257="EXEC.","",IF('ORÇ.REPROG. P CAIXA'!N258&gt;0,'ORÇ.REPROG. P CAIXA'!N258,""))</f>
        <v/>
      </c>
      <c r="O258" s="166" t="str">
        <f aca="false">IF('ORÇ.GLOBAL P CAIXA'!$K257="EXEC.","",'ORÇ.REPROG. P CAIXA'!O258)</f>
        <v/>
      </c>
      <c r="P258" s="167"/>
      <c r="Q258" s="168" t="str">
        <f aca="false">IF(B258&gt;0,"ok","ocultar")</f>
        <v>ocultar</v>
      </c>
      <c r="R258" s="649"/>
      <c r="S258" s="649"/>
      <c r="T258" s="650"/>
      <c r="V258" s="88"/>
      <c r="W258" s="157" t="n">
        <f aca="false">IF(B258=0,W257,IF(ISNONTEXT(B258)=TRUE(),INT(B258),INT(LEFT(B258,FIND(".",B258)-1))))</f>
        <v>3</v>
      </c>
      <c r="X258" s="157" t="str">
        <f aca="false">IF(X259=1,1,IF(B258&lt;&gt;0,1,IF(C258&lt;&gt;0,1,IF(D258&lt;&gt;0,1,IF(E258&lt;&gt;0,1,"")))))</f>
        <v/>
      </c>
      <c r="Y258" s="157" t="str">
        <f aca="false">IF(W258=0," ",IF(W258&lt;&gt;W257,W258," "))</f>
        <v> </v>
      </c>
      <c r="Z258" s="180"/>
      <c r="AA258" s="75" t="n">
        <f aca="false">IF(W258&lt;&gt;Y258,(IF(N258=0,G258*(INFORMAÇÕES!$Q$69/INFORMAÇÕES!$Q$72),IF(N258="R",G258,0))),0)</f>
        <v>0</v>
      </c>
      <c r="AB258" s="75" t="n">
        <f aca="false">IF(W258&lt;&gt;Y258,(IF(N258=0,G258*(INFORMAÇÕES!$Q$70/INFORMAÇÕES!$Q$72),IF(N258="C",G258,0))),0)</f>
        <v>0</v>
      </c>
      <c r="AC258" s="75" t="n">
        <f aca="false">IF(W258&lt;&gt;Y258,(IF(N258=0,G258*INFORMAÇÕES!$U$115,IF(N258="CF",G258,0))),0)</f>
        <v>0</v>
      </c>
      <c r="AD258" s="75" t="n">
        <f aca="false">IF(W258&lt;&gt;Y258,(IF(N258=0,G258*INFORMAÇÕES!$U$116,IF(N258="O",G258,0))),0)</f>
        <v>0</v>
      </c>
      <c r="AE258" s="75" t="n">
        <f aca="false">IF(E258&lt;&gt;0,G258,0)</f>
        <v>0</v>
      </c>
      <c r="AF258" s="75" t="n">
        <f aca="false">IF(W258&lt;&gt;Y258,(IF(N258=0,J258*(INFORMAÇÕES!$Q$89/INFORMAÇÕES!$Q$92),IF(N258="R",J258,0))),0)</f>
        <v>0</v>
      </c>
      <c r="AG258" s="75" t="n">
        <f aca="false">IF(W258&lt;&gt;Y258,(IF(N258=0,J258*(INFORMAÇÕES!$Q$90/INFORMAÇÕES!$Q$92),IF(N258="C",J258,0))),0)</f>
        <v>0</v>
      </c>
      <c r="AH258" s="75" t="n">
        <f aca="false">IF(W258&lt;&gt;Y258,(IF(N258="",J258*INFORMAÇÕES!$U$115,IF(N258="CF",J258,0))),0)</f>
        <v>0</v>
      </c>
      <c r="AI258" s="75" t="n">
        <f aca="false">IF(W258&lt;&gt;Y258,(IF(N258="",J258*INFORMAÇÕES!$U$116,IF(N258="O",J258,0))),0)</f>
        <v>0</v>
      </c>
      <c r="AJ258" s="75" t="n">
        <f aca="false">IF(H258&lt;&gt;0,J258,0)</f>
        <v>0</v>
      </c>
      <c r="AK258" s="75" t="n">
        <f aca="false">IF(K258&lt;&gt;0,L258,0)</f>
        <v>0</v>
      </c>
    </row>
    <row r="259" s="174" customFormat="true" ht="14.25" hidden="false" customHeight="false" outlineLevel="0" collapsed="false">
      <c r="A259" s="159" t="n">
        <v>247</v>
      </c>
      <c r="B259" s="160" t="n">
        <f aca="false">IF('ORÇ.GLOBAL P CAIXA'!$K258="EXEC.",0,'ORÇ.REPROG. P CAIXA'!B259)</f>
        <v>0</v>
      </c>
      <c r="C259" s="161" t="n">
        <f aca="false">IF('ORÇ.GLOBAL P CAIXA'!$K258="EXEC.",0,'ORÇ.REPROG. P CAIXA'!C259)</f>
        <v>0</v>
      </c>
      <c r="D259" s="162" t="n">
        <f aca="false">IF('ORÇ.GLOBAL P CAIXA'!$K258="EXEC.",0,'ORÇ.REPROG. P CAIXA'!D259)</f>
        <v>0</v>
      </c>
      <c r="E259" s="163" t="n">
        <f aca="false">IF('ORÇ.GLOBAL P CAIXA'!$K258="EXEC.",0,'ORÇ.REPROG. P CAIXA'!E259)</f>
        <v>0</v>
      </c>
      <c r="F259" s="163" t="n">
        <f aca="false">IF('ORÇ.GLOBAL P CAIXA'!K258="EXEC.",0,IF('ORÇ.GLOBAL EMPRESA'!G258&gt;0,'ORÇ.GLOBAL EMPRESA'!G258,'ORÇ.GLOBAL P CAIXA'!F258))</f>
        <v>0</v>
      </c>
      <c r="G259" s="163" t="n">
        <f aca="false">IF(E259&lt;&gt;0,ROUND(E259*F259,2),IF(AE259=0,(SUMIF($W$13:$W$1012,B259,$AE$13:$AE$1012)),AE259))</f>
        <v>0</v>
      </c>
      <c r="H259" s="661" t="n">
        <f aca="false">IF('ORÇ.GLOBAL P CAIXA'!K258="EXEC.",0,'ORÇ.REPROG. P CAIXA'!H259)</f>
        <v>0</v>
      </c>
      <c r="I259" s="661" t="n">
        <f aca="false">IF('ORÇ.GLOBAL P CAIXA'!K258="EXEC.",0,'ORÇ.REPROG. P CAIXA'!I259)</f>
        <v>0</v>
      </c>
      <c r="J259" s="163" t="n">
        <f aca="false">IF(H259&lt;&gt;0,ROUND(H259*I259,2),IF(AJ259=0,(SUMIF($W$13:$W$1012,B259,$AJ$13:$AJ$1012)),AJ259))</f>
        <v>0</v>
      </c>
      <c r="K259" s="163" t="n">
        <f aca="false">H259-E259</f>
        <v>0</v>
      </c>
      <c r="L259" s="163" t="n">
        <f aca="false">J259-G259</f>
        <v>0</v>
      </c>
      <c r="M259" s="662" t="str">
        <f aca="false">IF('ORÇ.GLOBAL P CAIXA'!K258="EXEC.","",IF('ORÇ.REPROG. P CAIXA'!M259&gt;0,'ORÇ.REPROG. P CAIXA'!M259,""))</f>
        <v/>
      </c>
      <c r="N259" s="663" t="str">
        <f aca="false">IF('ORÇ.GLOBAL P CAIXA'!K258="EXEC.","",IF('ORÇ.REPROG. P CAIXA'!N259&gt;0,'ORÇ.REPROG. P CAIXA'!N259,""))</f>
        <v/>
      </c>
      <c r="O259" s="166" t="str">
        <f aca="false">IF('ORÇ.GLOBAL P CAIXA'!$K258="EXEC.","",'ORÇ.REPROG. P CAIXA'!O259)</f>
        <v/>
      </c>
      <c r="P259" s="167"/>
      <c r="Q259" s="168" t="str">
        <f aca="false">IF(B259&gt;0,"ok","ocultar")</f>
        <v>ocultar</v>
      </c>
      <c r="R259" s="649"/>
      <c r="S259" s="649"/>
      <c r="T259" s="650"/>
      <c r="V259" s="88"/>
      <c r="W259" s="157" t="n">
        <f aca="false">IF(B259=0,W258,IF(ISNONTEXT(B259)=TRUE(),INT(B259),INT(LEFT(B259,FIND(".",B259)-1))))</f>
        <v>3</v>
      </c>
      <c r="X259" s="157" t="str">
        <f aca="false">IF(X260=1,1,IF(B259&lt;&gt;0,1,IF(C259&lt;&gt;0,1,IF(D259&lt;&gt;0,1,IF(E259&lt;&gt;0,1,"")))))</f>
        <v/>
      </c>
      <c r="Y259" s="157" t="str">
        <f aca="false">IF(W259=0," ",IF(W259&lt;&gt;W258,W259," "))</f>
        <v> </v>
      </c>
      <c r="Z259" s="180"/>
      <c r="AA259" s="75" t="n">
        <f aca="false">IF(W259&lt;&gt;Y259,(IF(N259=0,G259*(INFORMAÇÕES!$Q$69/INFORMAÇÕES!$Q$72),IF(N259="R",G259,0))),0)</f>
        <v>0</v>
      </c>
      <c r="AB259" s="75" t="n">
        <f aca="false">IF(W259&lt;&gt;Y259,(IF(N259=0,G259*(INFORMAÇÕES!$Q$70/INFORMAÇÕES!$Q$72),IF(N259="C",G259,0))),0)</f>
        <v>0</v>
      </c>
      <c r="AC259" s="75" t="n">
        <f aca="false">IF(W259&lt;&gt;Y259,(IF(N259=0,G259*INFORMAÇÕES!$U$115,IF(N259="CF",G259,0))),0)</f>
        <v>0</v>
      </c>
      <c r="AD259" s="75" t="n">
        <f aca="false">IF(W259&lt;&gt;Y259,(IF(N259=0,G259*INFORMAÇÕES!$U$116,IF(N259="O",G259,0))),0)</f>
        <v>0</v>
      </c>
      <c r="AE259" s="75" t="n">
        <f aca="false">IF(E259&lt;&gt;0,G259,0)</f>
        <v>0</v>
      </c>
      <c r="AF259" s="75" t="n">
        <f aca="false">IF(W259&lt;&gt;Y259,(IF(N259=0,J259*(INFORMAÇÕES!$Q$89/INFORMAÇÕES!$Q$92),IF(N259="R",J259,0))),0)</f>
        <v>0</v>
      </c>
      <c r="AG259" s="75" t="n">
        <f aca="false">IF(W259&lt;&gt;Y259,(IF(N259=0,J259*(INFORMAÇÕES!$Q$90/INFORMAÇÕES!$Q$92),IF(N259="C",J259,0))),0)</f>
        <v>0</v>
      </c>
      <c r="AH259" s="75" t="n">
        <f aca="false">IF(W259&lt;&gt;Y259,(IF(N259="",J259*INFORMAÇÕES!$U$115,IF(N259="CF",J259,0))),0)</f>
        <v>0</v>
      </c>
      <c r="AI259" s="75" t="n">
        <f aca="false">IF(W259&lt;&gt;Y259,(IF(N259="",J259*INFORMAÇÕES!$U$116,IF(N259="O",J259,0))),0)</f>
        <v>0</v>
      </c>
      <c r="AJ259" s="75" t="n">
        <f aca="false">IF(H259&lt;&gt;0,J259,0)</f>
        <v>0</v>
      </c>
      <c r="AK259" s="75" t="n">
        <f aca="false">IF(K259&lt;&gt;0,L259,0)</f>
        <v>0</v>
      </c>
    </row>
    <row r="260" s="174" customFormat="true" ht="14.25" hidden="false" customHeight="false" outlineLevel="0" collapsed="false">
      <c r="A260" s="159" t="n">
        <v>248</v>
      </c>
      <c r="B260" s="160" t="n">
        <f aca="false">IF('ORÇ.GLOBAL P CAIXA'!$K259="EXEC.",0,'ORÇ.REPROG. P CAIXA'!B260)</f>
        <v>0</v>
      </c>
      <c r="C260" s="161" t="n">
        <f aca="false">IF('ORÇ.GLOBAL P CAIXA'!$K259="EXEC.",0,'ORÇ.REPROG. P CAIXA'!C260)</f>
        <v>0</v>
      </c>
      <c r="D260" s="162" t="n">
        <f aca="false">IF('ORÇ.GLOBAL P CAIXA'!$K259="EXEC.",0,'ORÇ.REPROG. P CAIXA'!D260)</f>
        <v>0</v>
      </c>
      <c r="E260" s="163" t="n">
        <f aca="false">IF('ORÇ.GLOBAL P CAIXA'!$K259="EXEC.",0,'ORÇ.REPROG. P CAIXA'!E260)</f>
        <v>0</v>
      </c>
      <c r="F260" s="163" t="n">
        <f aca="false">IF('ORÇ.GLOBAL P CAIXA'!K259="EXEC.",0,IF('ORÇ.GLOBAL EMPRESA'!G259&gt;0,'ORÇ.GLOBAL EMPRESA'!G259,'ORÇ.GLOBAL P CAIXA'!F259))</f>
        <v>0</v>
      </c>
      <c r="G260" s="163" t="n">
        <f aca="false">IF(E260&lt;&gt;0,ROUND(E260*F260,2),IF(AE260=0,(SUMIF($W$13:$W$1012,B260,$AE$13:$AE$1012)),AE260))</f>
        <v>0</v>
      </c>
      <c r="H260" s="661" t="n">
        <f aca="false">IF('ORÇ.GLOBAL P CAIXA'!K259="EXEC.",0,'ORÇ.REPROG. P CAIXA'!H260)</f>
        <v>0</v>
      </c>
      <c r="I260" s="661" t="n">
        <f aca="false">IF('ORÇ.GLOBAL P CAIXA'!K259="EXEC.",0,'ORÇ.REPROG. P CAIXA'!I260)</f>
        <v>0</v>
      </c>
      <c r="J260" s="163" t="n">
        <f aca="false">IF(H260&lt;&gt;0,ROUND(H260*I260,2),IF(AJ260=0,(SUMIF($W$13:$W$1012,B260,$AJ$13:$AJ$1012)),AJ260))</f>
        <v>0</v>
      </c>
      <c r="K260" s="163" t="n">
        <f aca="false">H260-E260</f>
        <v>0</v>
      </c>
      <c r="L260" s="163" t="n">
        <f aca="false">J260-G260</f>
        <v>0</v>
      </c>
      <c r="M260" s="662" t="str">
        <f aca="false">IF('ORÇ.GLOBAL P CAIXA'!K259="EXEC.","",IF('ORÇ.REPROG. P CAIXA'!M260&gt;0,'ORÇ.REPROG. P CAIXA'!M260,""))</f>
        <v/>
      </c>
      <c r="N260" s="663" t="str">
        <f aca="false">IF('ORÇ.GLOBAL P CAIXA'!K259="EXEC.","",IF('ORÇ.REPROG. P CAIXA'!N260&gt;0,'ORÇ.REPROG. P CAIXA'!N260,""))</f>
        <v/>
      </c>
      <c r="O260" s="166" t="str">
        <f aca="false">IF('ORÇ.GLOBAL P CAIXA'!$K259="EXEC.","",'ORÇ.REPROG. P CAIXA'!O260)</f>
        <v/>
      </c>
      <c r="P260" s="167"/>
      <c r="Q260" s="168" t="str">
        <f aca="false">IF(B260&gt;0,"ok","ocultar")</f>
        <v>ocultar</v>
      </c>
      <c r="R260" s="649"/>
      <c r="S260" s="649"/>
      <c r="T260" s="650"/>
      <c r="V260" s="88"/>
      <c r="W260" s="157" t="n">
        <f aca="false">IF(B260=0,W259,IF(ISNONTEXT(B260)=TRUE(),INT(B260),INT(LEFT(B260,FIND(".",B260)-1))))</f>
        <v>3</v>
      </c>
      <c r="X260" s="157" t="str">
        <f aca="false">IF(X261=1,1,IF(B260&lt;&gt;0,1,IF(C260&lt;&gt;0,1,IF(D260&lt;&gt;0,1,IF(E260&lt;&gt;0,1,"")))))</f>
        <v/>
      </c>
      <c r="Y260" s="157" t="str">
        <f aca="false">IF(W260=0," ",IF(W260&lt;&gt;W259,W260," "))</f>
        <v> </v>
      </c>
      <c r="Z260" s="180"/>
      <c r="AA260" s="75" t="n">
        <f aca="false">IF(W260&lt;&gt;Y260,(IF(N260=0,G260*(INFORMAÇÕES!$Q$69/INFORMAÇÕES!$Q$72),IF(N260="R",G260,0))),0)</f>
        <v>0</v>
      </c>
      <c r="AB260" s="75" t="n">
        <f aca="false">IF(W260&lt;&gt;Y260,(IF(N260=0,G260*(INFORMAÇÕES!$Q$70/INFORMAÇÕES!$Q$72),IF(N260="C",G260,0))),0)</f>
        <v>0</v>
      </c>
      <c r="AC260" s="75" t="n">
        <f aca="false">IF(W260&lt;&gt;Y260,(IF(N260=0,G260*INFORMAÇÕES!$U$115,IF(N260="CF",G260,0))),0)</f>
        <v>0</v>
      </c>
      <c r="AD260" s="75" t="n">
        <f aca="false">IF(W260&lt;&gt;Y260,(IF(N260=0,G260*INFORMAÇÕES!$U$116,IF(N260="O",G260,0))),0)</f>
        <v>0</v>
      </c>
      <c r="AE260" s="75" t="n">
        <f aca="false">IF(E260&lt;&gt;0,G260,0)</f>
        <v>0</v>
      </c>
      <c r="AF260" s="75" t="n">
        <f aca="false">IF(W260&lt;&gt;Y260,(IF(N260=0,J260*(INFORMAÇÕES!$Q$89/INFORMAÇÕES!$Q$92),IF(N260="R",J260,0))),0)</f>
        <v>0</v>
      </c>
      <c r="AG260" s="75" t="n">
        <f aca="false">IF(W260&lt;&gt;Y260,(IF(N260=0,J260*(INFORMAÇÕES!$Q$90/INFORMAÇÕES!$Q$92),IF(N260="C",J260,0))),0)</f>
        <v>0</v>
      </c>
      <c r="AH260" s="75" t="n">
        <f aca="false">IF(W260&lt;&gt;Y260,(IF(N260="",J260*INFORMAÇÕES!$U$115,IF(N260="CF",J260,0))),0)</f>
        <v>0</v>
      </c>
      <c r="AI260" s="75" t="n">
        <f aca="false">IF(W260&lt;&gt;Y260,(IF(N260="",J260*INFORMAÇÕES!$U$116,IF(N260="O",J260,0))),0)</f>
        <v>0</v>
      </c>
      <c r="AJ260" s="75" t="n">
        <f aca="false">IF(H260&lt;&gt;0,J260,0)</f>
        <v>0</v>
      </c>
      <c r="AK260" s="75" t="n">
        <f aca="false">IF(K260&lt;&gt;0,L260,0)</f>
        <v>0</v>
      </c>
    </row>
    <row r="261" s="174" customFormat="true" ht="14.25" hidden="false" customHeight="false" outlineLevel="0" collapsed="false">
      <c r="A261" s="159" t="n">
        <v>249</v>
      </c>
      <c r="B261" s="160" t="n">
        <f aca="false">IF('ORÇ.GLOBAL P CAIXA'!$K260="EXEC.",0,'ORÇ.REPROG. P CAIXA'!B261)</f>
        <v>0</v>
      </c>
      <c r="C261" s="161" t="n">
        <f aca="false">IF('ORÇ.GLOBAL P CAIXA'!$K260="EXEC.",0,'ORÇ.REPROG. P CAIXA'!C261)</f>
        <v>0</v>
      </c>
      <c r="D261" s="162" t="n">
        <f aca="false">IF('ORÇ.GLOBAL P CAIXA'!$K260="EXEC.",0,'ORÇ.REPROG. P CAIXA'!D261)</f>
        <v>0</v>
      </c>
      <c r="E261" s="163" t="n">
        <f aca="false">IF('ORÇ.GLOBAL P CAIXA'!$K260="EXEC.",0,'ORÇ.REPROG. P CAIXA'!E261)</f>
        <v>0</v>
      </c>
      <c r="F261" s="163" t="n">
        <f aca="false">IF('ORÇ.GLOBAL P CAIXA'!K260="EXEC.",0,IF('ORÇ.GLOBAL EMPRESA'!G260&gt;0,'ORÇ.GLOBAL EMPRESA'!G260,'ORÇ.GLOBAL P CAIXA'!F260))</f>
        <v>0</v>
      </c>
      <c r="G261" s="163" t="n">
        <f aca="false">IF(E261&lt;&gt;0,ROUND(E261*F261,2),IF(AE261=0,(SUMIF($W$13:$W$1012,B261,$AE$13:$AE$1012)),AE261))</f>
        <v>0</v>
      </c>
      <c r="H261" s="661" t="n">
        <f aca="false">IF('ORÇ.GLOBAL P CAIXA'!K260="EXEC.",0,'ORÇ.REPROG. P CAIXA'!H261)</f>
        <v>0</v>
      </c>
      <c r="I261" s="661" t="n">
        <f aca="false">IF('ORÇ.GLOBAL P CAIXA'!K260="EXEC.",0,'ORÇ.REPROG. P CAIXA'!I261)</f>
        <v>0</v>
      </c>
      <c r="J261" s="163" t="n">
        <f aca="false">IF(H261&lt;&gt;0,ROUND(H261*I261,2),IF(AJ261=0,(SUMIF($W$13:$W$1012,B261,$AJ$13:$AJ$1012)),AJ261))</f>
        <v>0</v>
      </c>
      <c r="K261" s="163" t="n">
        <f aca="false">H261-E261</f>
        <v>0</v>
      </c>
      <c r="L261" s="163" t="n">
        <f aca="false">J261-G261</f>
        <v>0</v>
      </c>
      <c r="M261" s="662" t="str">
        <f aca="false">IF('ORÇ.GLOBAL P CAIXA'!K260="EXEC.","",IF('ORÇ.REPROG. P CAIXA'!M261&gt;0,'ORÇ.REPROG. P CAIXA'!M261,""))</f>
        <v/>
      </c>
      <c r="N261" s="663" t="str">
        <f aca="false">IF('ORÇ.GLOBAL P CAIXA'!K260="EXEC.","",IF('ORÇ.REPROG. P CAIXA'!N261&gt;0,'ORÇ.REPROG. P CAIXA'!N261,""))</f>
        <v/>
      </c>
      <c r="O261" s="166" t="str">
        <f aca="false">IF('ORÇ.GLOBAL P CAIXA'!$K260="EXEC.","",'ORÇ.REPROG. P CAIXA'!O261)</f>
        <v/>
      </c>
      <c r="P261" s="167"/>
      <c r="Q261" s="168" t="str">
        <f aca="false">IF(B261&gt;0,"ok","ocultar")</f>
        <v>ocultar</v>
      </c>
      <c r="R261" s="649"/>
      <c r="S261" s="649"/>
      <c r="T261" s="650"/>
      <c r="V261" s="88"/>
      <c r="W261" s="157" t="n">
        <f aca="false">IF(B261=0,W260,IF(ISNONTEXT(B261)=TRUE(),INT(B261),INT(LEFT(B261,FIND(".",B261)-1))))</f>
        <v>3</v>
      </c>
      <c r="X261" s="157" t="str">
        <f aca="false">IF(X262=1,1,IF(B261&lt;&gt;0,1,IF(C261&lt;&gt;0,1,IF(D261&lt;&gt;0,1,IF(E261&lt;&gt;0,1,"")))))</f>
        <v/>
      </c>
      <c r="Y261" s="157" t="str">
        <f aca="false">IF(W261=0," ",IF(W261&lt;&gt;W260,W261," "))</f>
        <v> </v>
      </c>
      <c r="Z261" s="180"/>
      <c r="AA261" s="75" t="n">
        <f aca="false">IF(W261&lt;&gt;Y261,(IF(N261=0,G261*(INFORMAÇÕES!$Q$69/INFORMAÇÕES!$Q$72),IF(N261="R",G261,0))),0)</f>
        <v>0</v>
      </c>
      <c r="AB261" s="75" t="n">
        <f aca="false">IF(W261&lt;&gt;Y261,(IF(N261=0,G261*(INFORMAÇÕES!$Q$70/INFORMAÇÕES!$Q$72),IF(N261="C",G261,0))),0)</f>
        <v>0</v>
      </c>
      <c r="AC261" s="75" t="n">
        <f aca="false">IF(W261&lt;&gt;Y261,(IF(N261=0,G261*INFORMAÇÕES!$U$115,IF(N261="CF",G261,0))),0)</f>
        <v>0</v>
      </c>
      <c r="AD261" s="75" t="n">
        <f aca="false">IF(W261&lt;&gt;Y261,(IF(N261=0,G261*INFORMAÇÕES!$U$116,IF(N261="O",G261,0))),0)</f>
        <v>0</v>
      </c>
      <c r="AE261" s="75" t="n">
        <f aca="false">IF(E261&lt;&gt;0,G261,0)</f>
        <v>0</v>
      </c>
      <c r="AF261" s="75" t="n">
        <f aca="false">IF(W261&lt;&gt;Y261,(IF(N261=0,J261*(INFORMAÇÕES!$Q$89/INFORMAÇÕES!$Q$92),IF(N261="R",J261,0))),0)</f>
        <v>0</v>
      </c>
      <c r="AG261" s="75" t="n">
        <f aca="false">IF(W261&lt;&gt;Y261,(IF(N261=0,J261*(INFORMAÇÕES!$Q$90/INFORMAÇÕES!$Q$92),IF(N261="C",J261,0))),0)</f>
        <v>0</v>
      </c>
      <c r="AH261" s="75" t="n">
        <f aca="false">IF(W261&lt;&gt;Y261,(IF(N261="",J261*INFORMAÇÕES!$U$115,IF(N261="CF",J261,0))),0)</f>
        <v>0</v>
      </c>
      <c r="AI261" s="75" t="n">
        <f aca="false">IF(W261&lt;&gt;Y261,(IF(N261="",J261*INFORMAÇÕES!$U$116,IF(N261="O",J261,0))),0)</f>
        <v>0</v>
      </c>
      <c r="AJ261" s="75" t="n">
        <f aca="false">IF(H261&lt;&gt;0,J261,0)</f>
        <v>0</v>
      </c>
      <c r="AK261" s="75" t="n">
        <f aca="false">IF(K261&lt;&gt;0,L261,0)</f>
        <v>0</v>
      </c>
    </row>
    <row r="262" s="174" customFormat="true" ht="14.25" hidden="false" customHeight="false" outlineLevel="0" collapsed="false">
      <c r="A262" s="159" t="n">
        <v>250</v>
      </c>
      <c r="B262" s="160" t="n">
        <f aca="false">IF('ORÇ.GLOBAL P CAIXA'!$K261="EXEC.",0,'ORÇ.REPROG. P CAIXA'!B262)</f>
        <v>0</v>
      </c>
      <c r="C262" s="161" t="n">
        <f aca="false">IF('ORÇ.GLOBAL P CAIXA'!$K261="EXEC.",0,'ORÇ.REPROG. P CAIXA'!C262)</f>
        <v>0</v>
      </c>
      <c r="D262" s="162" t="n">
        <f aca="false">IF('ORÇ.GLOBAL P CAIXA'!$K261="EXEC.",0,'ORÇ.REPROG. P CAIXA'!D262)</f>
        <v>0</v>
      </c>
      <c r="E262" s="163" t="n">
        <f aca="false">IF('ORÇ.GLOBAL P CAIXA'!$K261="EXEC.",0,'ORÇ.REPROG. P CAIXA'!E262)</f>
        <v>0</v>
      </c>
      <c r="F262" s="163" t="n">
        <f aca="false">IF('ORÇ.GLOBAL P CAIXA'!K261="EXEC.",0,IF('ORÇ.GLOBAL EMPRESA'!G261&gt;0,'ORÇ.GLOBAL EMPRESA'!G261,'ORÇ.GLOBAL P CAIXA'!F261))</f>
        <v>0</v>
      </c>
      <c r="G262" s="163" t="n">
        <f aca="false">IF(E262&lt;&gt;0,ROUND(E262*F262,2),IF(AE262=0,(SUMIF($W$13:$W$1012,B262,$AE$13:$AE$1012)),AE262))</f>
        <v>0</v>
      </c>
      <c r="H262" s="661" t="n">
        <f aca="false">IF('ORÇ.GLOBAL P CAIXA'!K261="EXEC.",0,'ORÇ.REPROG. P CAIXA'!H262)</f>
        <v>0</v>
      </c>
      <c r="I262" s="661" t="n">
        <f aca="false">IF('ORÇ.GLOBAL P CAIXA'!K261="EXEC.",0,'ORÇ.REPROG. P CAIXA'!I262)</f>
        <v>0</v>
      </c>
      <c r="J262" s="163" t="n">
        <f aca="false">IF(H262&lt;&gt;0,ROUND(H262*I262,2),IF(AJ262=0,(SUMIF($W$13:$W$1012,B262,$AJ$13:$AJ$1012)),AJ262))</f>
        <v>0</v>
      </c>
      <c r="K262" s="163" t="n">
        <f aca="false">H262-E262</f>
        <v>0</v>
      </c>
      <c r="L262" s="163" t="n">
        <f aca="false">J262-G262</f>
        <v>0</v>
      </c>
      <c r="M262" s="662" t="str">
        <f aca="false">IF('ORÇ.GLOBAL P CAIXA'!K261="EXEC.","",IF('ORÇ.REPROG. P CAIXA'!M262&gt;0,'ORÇ.REPROG. P CAIXA'!M262,""))</f>
        <v/>
      </c>
      <c r="N262" s="663" t="str">
        <f aca="false">IF('ORÇ.GLOBAL P CAIXA'!K261="EXEC.","",IF('ORÇ.REPROG. P CAIXA'!N262&gt;0,'ORÇ.REPROG. P CAIXA'!N262,""))</f>
        <v/>
      </c>
      <c r="O262" s="166" t="str">
        <f aca="false">IF('ORÇ.GLOBAL P CAIXA'!$K261="EXEC.","",'ORÇ.REPROG. P CAIXA'!O262)</f>
        <v/>
      </c>
      <c r="P262" s="167"/>
      <c r="Q262" s="168" t="str">
        <f aca="false">IF(B262&gt;0,"ok","ocultar")</f>
        <v>ocultar</v>
      </c>
      <c r="R262" s="649"/>
      <c r="S262" s="649"/>
      <c r="T262" s="650"/>
      <c r="V262" s="88"/>
      <c r="W262" s="157" t="n">
        <f aca="false">IF(B262=0,W261,IF(ISNONTEXT(B262)=TRUE(),INT(B262),INT(LEFT(B262,FIND(".",B262)-1))))</f>
        <v>3</v>
      </c>
      <c r="X262" s="157" t="str">
        <f aca="false">IF(X263=1,1,IF(B262&lt;&gt;0,1,IF(C262&lt;&gt;0,1,IF(D262&lt;&gt;0,1,IF(E262&lt;&gt;0,1,"")))))</f>
        <v/>
      </c>
      <c r="Y262" s="157" t="str">
        <f aca="false">IF(W262=0," ",IF(W262&lt;&gt;W261,W262," "))</f>
        <v> </v>
      </c>
      <c r="Z262" s="180"/>
      <c r="AA262" s="75" t="n">
        <f aca="false">IF(W262&lt;&gt;Y262,(IF(N262=0,G262*(INFORMAÇÕES!$Q$69/INFORMAÇÕES!$Q$72),IF(N262="R",G262,0))),0)</f>
        <v>0</v>
      </c>
      <c r="AB262" s="75" t="n">
        <f aca="false">IF(W262&lt;&gt;Y262,(IF(N262=0,G262*(INFORMAÇÕES!$Q$70/INFORMAÇÕES!$Q$72),IF(N262="C",G262,0))),0)</f>
        <v>0</v>
      </c>
      <c r="AC262" s="75" t="n">
        <f aca="false">IF(W262&lt;&gt;Y262,(IF(N262=0,G262*INFORMAÇÕES!$U$115,IF(N262="CF",G262,0))),0)</f>
        <v>0</v>
      </c>
      <c r="AD262" s="75" t="n">
        <f aca="false">IF(W262&lt;&gt;Y262,(IF(N262=0,G262*INFORMAÇÕES!$U$116,IF(N262="O",G262,0))),0)</f>
        <v>0</v>
      </c>
      <c r="AE262" s="75" t="n">
        <f aca="false">IF(E262&lt;&gt;0,G262,0)</f>
        <v>0</v>
      </c>
      <c r="AF262" s="75" t="n">
        <f aca="false">IF(W262&lt;&gt;Y262,(IF(N262=0,J262*(INFORMAÇÕES!$Q$89/INFORMAÇÕES!$Q$92),IF(N262="R",J262,0))),0)</f>
        <v>0</v>
      </c>
      <c r="AG262" s="75" t="n">
        <f aca="false">IF(W262&lt;&gt;Y262,(IF(N262=0,J262*(INFORMAÇÕES!$Q$90/INFORMAÇÕES!$Q$92),IF(N262="C",J262,0))),0)</f>
        <v>0</v>
      </c>
      <c r="AH262" s="75" t="n">
        <f aca="false">IF(W262&lt;&gt;Y262,(IF(N262="",J262*INFORMAÇÕES!$U$115,IF(N262="CF",J262,0))),0)</f>
        <v>0</v>
      </c>
      <c r="AI262" s="75" t="n">
        <f aca="false">IF(W262&lt;&gt;Y262,(IF(N262="",J262*INFORMAÇÕES!$U$116,IF(N262="O",J262,0))),0)</f>
        <v>0</v>
      </c>
      <c r="AJ262" s="75" t="n">
        <f aca="false">IF(H262&lt;&gt;0,J262,0)</f>
        <v>0</v>
      </c>
      <c r="AK262" s="75" t="n">
        <f aca="false">IF(K262&lt;&gt;0,L262,0)</f>
        <v>0</v>
      </c>
    </row>
    <row r="263" s="174" customFormat="true" ht="14.25" hidden="false" customHeight="false" outlineLevel="0" collapsed="false">
      <c r="A263" s="159" t="n">
        <v>251</v>
      </c>
      <c r="B263" s="160" t="n">
        <f aca="false">IF('ORÇ.GLOBAL P CAIXA'!$K262="EXEC.",0,'ORÇ.REPROG. P CAIXA'!B263)</f>
        <v>0</v>
      </c>
      <c r="C263" s="161" t="n">
        <f aca="false">IF('ORÇ.GLOBAL P CAIXA'!$K262="EXEC.",0,'ORÇ.REPROG. P CAIXA'!C263)</f>
        <v>0</v>
      </c>
      <c r="D263" s="162" t="n">
        <f aca="false">IF('ORÇ.GLOBAL P CAIXA'!$K262="EXEC.",0,'ORÇ.REPROG. P CAIXA'!D263)</f>
        <v>0</v>
      </c>
      <c r="E263" s="163" t="n">
        <f aca="false">IF('ORÇ.GLOBAL P CAIXA'!$K262="EXEC.",0,'ORÇ.REPROG. P CAIXA'!E263)</f>
        <v>0</v>
      </c>
      <c r="F263" s="163" t="n">
        <f aca="false">IF('ORÇ.GLOBAL P CAIXA'!K262="EXEC.",0,IF('ORÇ.GLOBAL EMPRESA'!G262&gt;0,'ORÇ.GLOBAL EMPRESA'!G262,'ORÇ.GLOBAL P CAIXA'!F262))</f>
        <v>0</v>
      </c>
      <c r="G263" s="163" t="n">
        <f aca="false">IF(E263&lt;&gt;0,ROUND(E263*F263,2),IF(AE263=0,(SUMIF($W$13:$W$1012,B263,$AE$13:$AE$1012)),AE263))</f>
        <v>0</v>
      </c>
      <c r="H263" s="661" t="n">
        <f aca="false">IF('ORÇ.GLOBAL P CAIXA'!K262="EXEC.",0,'ORÇ.REPROG. P CAIXA'!H263)</f>
        <v>0</v>
      </c>
      <c r="I263" s="661" t="n">
        <f aca="false">IF('ORÇ.GLOBAL P CAIXA'!K262="EXEC.",0,'ORÇ.REPROG. P CAIXA'!I263)</f>
        <v>0</v>
      </c>
      <c r="J263" s="163" t="n">
        <f aca="false">IF(H263&lt;&gt;0,ROUND(H263*I263,2),IF(AJ263=0,(SUMIF($W$13:$W$1012,B263,$AJ$13:$AJ$1012)),AJ263))</f>
        <v>0</v>
      </c>
      <c r="K263" s="163" t="n">
        <f aca="false">H263-E263</f>
        <v>0</v>
      </c>
      <c r="L263" s="163" t="n">
        <f aca="false">J263-G263</f>
        <v>0</v>
      </c>
      <c r="M263" s="662" t="str">
        <f aca="false">IF('ORÇ.GLOBAL P CAIXA'!K262="EXEC.","",IF('ORÇ.REPROG. P CAIXA'!M263&gt;0,'ORÇ.REPROG. P CAIXA'!M263,""))</f>
        <v/>
      </c>
      <c r="N263" s="663" t="str">
        <f aca="false">IF('ORÇ.GLOBAL P CAIXA'!K262="EXEC.","",IF('ORÇ.REPROG. P CAIXA'!N263&gt;0,'ORÇ.REPROG. P CAIXA'!N263,""))</f>
        <v/>
      </c>
      <c r="O263" s="166" t="str">
        <f aca="false">IF('ORÇ.GLOBAL P CAIXA'!$K262="EXEC.","",'ORÇ.REPROG. P CAIXA'!O263)</f>
        <v/>
      </c>
      <c r="P263" s="167"/>
      <c r="Q263" s="168" t="str">
        <f aca="false">IF(B263&gt;0,"ok","ocultar")</f>
        <v>ocultar</v>
      </c>
      <c r="R263" s="649"/>
      <c r="S263" s="649"/>
      <c r="T263" s="650"/>
      <c r="V263" s="88"/>
      <c r="W263" s="157" t="n">
        <f aca="false">IF(B263=0,W262,IF(ISNONTEXT(B263)=TRUE(),INT(B263),INT(LEFT(B263,FIND(".",B263)-1))))</f>
        <v>3</v>
      </c>
      <c r="X263" s="157" t="str">
        <f aca="false">IF(X264=1,1,IF(B263&lt;&gt;0,1,IF(C263&lt;&gt;0,1,IF(D263&lt;&gt;0,1,IF(E263&lt;&gt;0,1,"")))))</f>
        <v/>
      </c>
      <c r="Y263" s="157" t="str">
        <f aca="false">IF(W263=0," ",IF(W263&lt;&gt;W262,W263," "))</f>
        <v> </v>
      </c>
      <c r="Z263" s="180"/>
      <c r="AA263" s="75" t="n">
        <f aca="false">IF(W263&lt;&gt;Y263,(IF(N263=0,G263*(INFORMAÇÕES!$Q$69/INFORMAÇÕES!$Q$72),IF(N263="R",G263,0))),0)</f>
        <v>0</v>
      </c>
      <c r="AB263" s="75" t="n">
        <f aca="false">IF(W263&lt;&gt;Y263,(IF(N263=0,G263*(INFORMAÇÕES!$Q$70/INFORMAÇÕES!$Q$72),IF(N263="C",G263,0))),0)</f>
        <v>0</v>
      </c>
      <c r="AC263" s="75" t="n">
        <f aca="false">IF(W263&lt;&gt;Y263,(IF(N263=0,G263*INFORMAÇÕES!$U$115,IF(N263="CF",G263,0))),0)</f>
        <v>0</v>
      </c>
      <c r="AD263" s="75" t="n">
        <f aca="false">IF(W263&lt;&gt;Y263,(IF(N263=0,G263*INFORMAÇÕES!$U$116,IF(N263="O",G263,0))),0)</f>
        <v>0</v>
      </c>
      <c r="AE263" s="75" t="n">
        <f aca="false">IF(E263&lt;&gt;0,G263,0)</f>
        <v>0</v>
      </c>
      <c r="AF263" s="75" t="n">
        <f aca="false">IF(W263&lt;&gt;Y263,(IF(N263=0,J263*(INFORMAÇÕES!$Q$89/INFORMAÇÕES!$Q$92),IF(N263="R",J263,0))),0)</f>
        <v>0</v>
      </c>
      <c r="AG263" s="75" t="n">
        <f aca="false">IF(W263&lt;&gt;Y263,(IF(N263=0,J263*(INFORMAÇÕES!$Q$90/INFORMAÇÕES!$Q$92),IF(N263="C",J263,0))),0)</f>
        <v>0</v>
      </c>
      <c r="AH263" s="75" t="n">
        <f aca="false">IF(W263&lt;&gt;Y263,(IF(N263="",J263*INFORMAÇÕES!$U$115,IF(N263="CF",J263,0))),0)</f>
        <v>0</v>
      </c>
      <c r="AI263" s="75" t="n">
        <f aca="false">IF(W263&lt;&gt;Y263,(IF(N263="",J263*INFORMAÇÕES!$U$116,IF(N263="O",J263,0))),0)</f>
        <v>0</v>
      </c>
      <c r="AJ263" s="75" t="n">
        <f aca="false">IF(H263&lt;&gt;0,J263,0)</f>
        <v>0</v>
      </c>
      <c r="AK263" s="75" t="n">
        <f aca="false">IF(K263&lt;&gt;0,L263,0)</f>
        <v>0</v>
      </c>
    </row>
    <row r="264" s="174" customFormat="true" ht="14.25" hidden="false" customHeight="false" outlineLevel="0" collapsed="false">
      <c r="A264" s="159" t="n">
        <v>252</v>
      </c>
      <c r="B264" s="160" t="n">
        <f aca="false">IF('ORÇ.GLOBAL P CAIXA'!$K263="EXEC.",0,'ORÇ.REPROG. P CAIXA'!B264)</f>
        <v>0</v>
      </c>
      <c r="C264" s="161" t="n">
        <f aca="false">IF('ORÇ.GLOBAL P CAIXA'!$K263="EXEC.",0,'ORÇ.REPROG. P CAIXA'!C264)</f>
        <v>0</v>
      </c>
      <c r="D264" s="162" t="n">
        <f aca="false">IF('ORÇ.GLOBAL P CAIXA'!$K263="EXEC.",0,'ORÇ.REPROG. P CAIXA'!D264)</f>
        <v>0</v>
      </c>
      <c r="E264" s="163" t="n">
        <f aca="false">IF('ORÇ.GLOBAL P CAIXA'!$K263="EXEC.",0,'ORÇ.REPROG. P CAIXA'!E264)</f>
        <v>0</v>
      </c>
      <c r="F264" s="163" t="n">
        <f aca="false">IF('ORÇ.GLOBAL P CAIXA'!K263="EXEC.",0,IF('ORÇ.GLOBAL EMPRESA'!G263&gt;0,'ORÇ.GLOBAL EMPRESA'!G263,'ORÇ.GLOBAL P CAIXA'!F263))</f>
        <v>0</v>
      </c>
      <c r="G264" s="163" t="n">
        <f aca="false">IF(E264&lt;&gt;0,ROUND(E264*F264,2),IF(AE264=0,(SUMIF($W$13:$W$1012,B264,$AE$13:$AE$1012)),AE264))</f>
        <v>0</v>
      </c>
      <c r="H264" s="661" t="n">
        <f aca="false">IF('ORÇ.GLOBAL P CAIXA'!K263="EXEC.",0,'ORÇ.REPROG. P CAIXA'!H264)</f>
        <v>0</v>
      </c>
      <c r="I264" s="661" t="n">
        <f aca="false">IF('ORÇ.GLOBAL P CAIXA'!K263="EXEC.",0,'ORÇ.REPROG. P CAIXA'!I264)</f>
        <v>0</v>
      </c>
      <c r="J264" s="163" t="n">
        <f aca="false">IF(H264&lt;&gt;0,ROUND(H264*I264,2),IF(AJ264=0,(SUMIF($W$13:$W$1012,B264,$AJ$13:$AJ$1012)),AJ264))</f>
        <v>0</v>
      </c>
      <c r="K264" s="163" t="n">
        <f aca="false">H264-E264</f>
        <v>0</v>
      </c>
      <c r="L264" s="163" t="n">
        <f aca="false">J264-G264</f>
        <v>0</v>
      </c>
      <c r="M264" s="662" t="str">
        <f aca="false">IF('ORÇ.GLOBAL P CAIXA'!K263="EXEC.","",IF('ORÇ.REPROG. P CAIXA'!M264&gt;0,'ORÇ.REPROG. P CAIXA'!M264,""))</f>
        <v/>
      </c>
      <c r="N264" s="663" t="str">
        <f aca="false">IF('ORÇ.GLOBAL P CAIXA'!K263="EXEC.","",IF('ORÇ.REPROG. P CAIXA'!N264&gt;0,'ORÇ.REPROG. P CAIXA'!N264,""))</f>
        <v/>
      </c>
      <c r="O264" s="166" t="str">
        <f aca="false">IF('ORÇ.GLOBAL P CAIXA'!$K263="EXEC.","",'ORÇ.REPROG. P CAIXA'!O264)</f>
        <v/>
      </c>
      <c r="P264" s="167"/>
      <c r="Q264" s="168" t="str">
        <f aca="false">IF(B264&gt;0,"ok","ocultar")</f>
        <v>ocultar</v>
      </c>
      <c r="R264" s="649"/>
      <c r="S264" s="649"/>
      <c r="T264" s="650"/>
      <c r="V264" s="88"/>
      <c r="W264" s="157" t="n">
        <f aca="false">IF(B264=0,W263,IF(ISNONTEXT(B264)=TRUE(),INT(B264),INT(LEFT(B264,FIND(".",B264)-1))))</f>
        <v>3</v>
      </c>
      <c r="X264" s="157" t="str">
        <f aca="false">IF(X265=1,1,IF(B264&lt;&gt;0,1,IF(C264&lt;&gt;0,1,IF(D264&lt;&gt;0,1,IF(E264&lt;&gt;0,1,"")))))</f>
        <v/>
      </c>
      <c r="Y264" s="157" t="str">
        <f aca="false">IF(W264=0," ",IF(W264&lt;&gt;W263,W264," "))</f>
        <v> </v>
      </c>
      <c r="Z264" s="180"/>
      <c r="AA264" s="75" t="n">
        <f aca="false">IF(W264&lt;&gt;Y264,(IF(N264=0,G264*(INFORMAÇÕES!$Q$69/INFORMAÇÕES!$Q$72),IF(N264="R",G264,0))),0)</f>
        <v>0</v>
      </c>
      <c r="AB264" s="75" t="n">
        <f aca="false">IF(W264&lt;&gt;Y264,(IF(N264=0,G264*(INFORMAÇÕES!$Q$70/INFORMAÇÕES!$Q$72),IF(N264="C",G264,0))),0)</f>
        <v>0</v>
      </c>
      <c r="AC264" s="75" t="n">
        <f aca="false">IF(W264&lt;&gt;Y264,(IF(N264=0,G264*INFORMAÇÕES!$U$115,IF(N264="CF",G264,0))),0)</f>
        <v>0</v>
      </c>
      <c r="AD264" s="75" t="n">
        <f aca="false">IF(W264&lt;&gt;Y264,(IF(N264=0,G264*INFORMAÇÕES!$U$116,IF(N264="O",G264,0))),0)</f>
        <v>0</v>
      </c>
      <c r="AE264" s="75" t="n">
        <f aca="false">IF(E264&lt;&gt;0,G264,0)</f>
        <v>0</v>
      </c>
      <c r="AF264" s="75" t="n">
        <f aca="false">IF(W264&lt;&gt;Y264,(IF(N264=0,J264*(INFORMAÇÕES!$Q$89/INFORMAÇÕES!$Q$92),IF(N264="R",J264,0))),0)</f>
        <v>0</v>
      </c>
      <c r="AG264" s="75" t="n">
        <f aca="false">IF(W264&lt;&gt;Y264,(IF(N264=0,J264*(INFORMAÇÕES!$Q$90/INFORMAÇÕES!$Q$92),IF(N264="C",J264,0))),0)</f>
        <v>0</v>
      </c>
      <c r="AH264" s="75" t="n">
        <f aca="false">IF(W264&lt;&gt;Y264,(IF(N264="",J264*INFORMAÇÕES!$U$115,IF(N264="CF",J264,0))),0)</f>
        <v>0</v>
      </c>
      <c r="AI264" s="75" t="n">
        <f aca="false">IF(W264&lt;&gt;Y264,(IF(N264="",J264*INFORMAÇÕES!$U$116,IF(N264="O",J264,0))),0)</f>
        <v>0</v>
      </c>
      <c r="AJ264" s="75" t="n">
        <f aca="false">IF(H264&lt;&gt;0,J264,0)</f>
        <v>0</v>
      </c>
      <c r="AK264" s="75" t="n">
        <f aca="false">IF(K264&lt;&gt;0,L264,0)</f>
        <v>0</v>
      </c>
    </row>
    <row r="265" s="174" customFormat="true" ht="14.25" hidden="false" customHeight="false" outlineLevel="0" collapsed="false">
      <c r="A265" s="159" t="n">
        <v>253</v>
      </c>
      <c r="B265" s="160" t="n">
        <f aca="false">IF('ORÇ.GLOBAL P CAIXA'!$K264="EXEC.",0,'ORÇ.REPROG. P CAIXA'!B265)</f>
        <v>0</v>
      </c>
      <c r="C265" s="161" t="n">
        <f aca="false">IF('ORÇ.GLOBAL P CAIXA'!$K264="EXEC.",0,'ORÇ.REPROG. P CAIXA'!C265)</f>
        <v>0</v>
      </c>
      <c r="D265" s="162" t="n">
        <f aca="false">IF('ORÇ.GLOBAL P CAIXA'!$K264="EXEC.",0,'ORÇ.REPROG. P CAIXA'!D265)</f>
        <v>0</v>
      </c>
      <c r="E265" s="163" t="n">
        <f aca="false">IF('ORÇ.GLOBAL P CAIXA'!$K264="EXEC.",0,'ORÇ.REPROG. P CAIXA'!E265)</f>
        <v>0</v>
      </c>
      <c r="F265" s="163" t="n">
        <f aca="false">IF('ORÇ.GLOBAL P CAIXA'!K264="EXEC.",0,IF('ORÇ.GLOBAL EMPRESA'!G264&gt;0,'ORÇ.GLOBAL EMPRESA'!G264,'ORÇ.GLOBAL P CAIXA'!F264))</f>
        <v>0</v>
      </c>
      <c r="G265" s="163" t="n">
        <f aca="false">IF(E265&lt;&gt;0,ROUND(E265*F265,2),IF(AE265=0,(SUMIF($W$13:$W$1012,B265,$AE$13:$AE$1012)),AE265))</f>
        <v>0</v>
      </c>
      <c r="H265" s="661" t="n">
        <f aca="false">IF('ORÇ.GLOBAL P CAIXA'!K264="EXEC.",0,'ORÇ.REPROG. P CAIXA'!H265)</f>
        <v>0</v>
      </c>
      <c r="I265" s="661" t="n">
        <f aca="false">IF('ORÇ.GLOBAL P CAIXA'!K264="EXEC.",0,'ORÇ.REPROG. P CAIXA'!I265)</f>
        <v>0</v>
      </c>
      <c r="J265" s="163" t="n">
        <f aca="false">IF(H265&lt;&gt;0,ROUND(H265*I265,2),IF(AJ265=0,(SUMIF($W$13:$W$1012,B265,$AJ$13:$AJ$1012)),AJ265))</f>
        <v>0</v>
      </c>
      <c r="K265" s="163" t="n">
        <f aca="false">H265-E265</f>
        <v>0</v>
      </c>
      <c r="L265" s="163" t="n">
        <f aca="false">J265-G265</f>
        <v>0</v>
      </c>
      <c r="M265" s="662" t="str">
        <f aca="false">IF('ORÇ.GLOBAL P CAIXA'!K264="EXEC.","",IF('ORÇ.REPROG. P CAIXA'!M265&gt;0,'ORÇ.REPROG. P CAIXA'!M265,""))</f>
        <v/>
      </c>
      <c r="N265" s="663" t="str">
        <f aca="false">IF('ORÇ.GLOBAL P CAIXA'!K264="EXEC.","",IF('ORÇ.REPROG. P CAIXA'!N265&gt;0,'ORÇ.REPROG. P CAIXA'!N265,""))</f>
        <v/>
      </c>
      <c r="O265" s="166" t="str">
        <f aca="false">IF('ORÇ.GLOBAL P CAIXA'!$K264="EXEC.","",'ORÇ.REPROG. P CAIXA'!O265)</f>
        <v/>
      </c>
      <c r="P265" s="167"/>
      <c r="Q265" s="168" t="str">
        <f aca="false">IF(B265&gt;0,"ok","ocultar")</f>
        <v>ocultar</v>
      </c>
      <c r="R265" s="649"/>
      <c r="S265" s="649"/>
      <c r="T265" s="650"/>
      <c r="V265" s="88"/>
      <c r="W265" s="157" t="n">
        <f aca="false">IF(B265=0,W264,IF(ISNONTEXT(B265)=TRUE(),INT(B265),INT(LEFT(B265,FIND(".",B265)-1))))</f>
        <v>3</v>
      </c>
      <c r="X265" s="157" t="str">
        <f aca="false">IF(X266=1,1,IF(B265&lt;&gt;0,1,IF(C265&lt;&gt;0,1,IF(D265&lt;&gt;0,1,IF(E265&lt;&gt;0,1,"")))))</f>
        <v/>
      </c>
      <c r="Y265" s="157" t="str">
        <f aca="false">IF(W265=0," ",IF(W265&lt;&gt;W264,W265," "))</f>
        <v> </v>
      </c>
      <c r="Z265" s="180"/>
      <c r="AA265" s="75" t="n">
        <f aca="false">IF(W265&lt;&gt;Y265,(IF(N265=0,G265*(INFORMAÇÕES!$Q$69/INFORMAÇÕES!$Q$72),IF(N265="R",G265,0))),0)</f>
        <v>0</v>
      </c>
      <c r="AB265" s="75" t="n">
        <f aca="false">IF(W265&lt;&gt;Y265,(IF(N265=0,G265*(INFORMAÇÕES!$Q$70/INFORMAÇÕES!$Q$72),IF(N265="C",G265,0))),0)</f>
        <v>0</v>
      </c>
      <c r="AC265" s="75" t="n">
        <f aca="false">IF(W265&lt;&gt;Y265,(IF(N265=0,G265*INFORMAÇÕES!$U$115,IF(N265="CF",G265,0))),0)</f>
        <v>0</v>
      </c>
      <c r="AD265" s="75" t="n">
        <f aca="false">IF(W265&lt;&gt;Y265,(IF(N265=0,G265*INFORMAÇÕES!$U$116,IF(N265="O",G265,0))),0)</f>
        <v>0</v>
      </c>
      <c r="AE265" s="75" t="n">
        <f aca="false">IF(E265&lt;&gt;0,G265,0)</f>
        <v>0</v>
      </c>
      <c r="AF265" s="75" t="n">
        <f aca="false">IF(W265&lt;&gt;Y265,(IF(N265=0,J265*(INFORMAÇÕES!$Q$89/INFORMAÇÕES!$Q$92),IF(N265="R",J265,0))),0)</f>
        <v>0</v>
      </c>
      <c r="AG265" s="75" t="n">
        <f aca="false">IF(W265&lt;&gt;Y265,(IF(N265=0,J265*(INFORMAÇÕES!$Q$90/INFORMAÇÕES!$Q$92),IF(N265="C",J265,0))),0)</f>
        <v>0</v>
      </c>
      <c r="AH265" s="75" t="n">
        <f aca="false">IF(W265&lt;&gt;Y265,(IF(N265="",J265*INFORMAÇÕES!$U$115,IF(N265="CF",J265,0))),0)</f>
        <v>0</v>
      </c>
      <c r="AI265" s="75" t="n">
        <f aca="false">IF(W265&lt;&gt;Y265,(IF(N265="",J265*INFORMAÇÕES!$U$116,IF(N265="O",J265,0))),0)</f>
        <v>0</v>
      </c>
      <c r="AJ265" s="75" t="n">
        <f aca="false">IF(H265&lt;&gt;0,J265,0)</f>
        <v>0</v>
      </c>
      <c r="AK265" s="75" t="n">
        <f aca="false">IF(K265&lt;&gt;0,L265,0)</f>
        <v>0</v>
      </c>
    </row>
    <row r="266" s="174" customFormat="true" ht="14.25" hidden="false" customHeight="false" outlineLevel="0" collapsed="false">
      <c r="A266" s="159" t="n">
        <v>254</v>
      </c>
      <c r="B266" s="160" t="n">
        <f aca="false">IF('ORÇ.GLOBAL P CAIXA'!$K265="EXEC.",0,'ORÇ.REPROG. P CAIXA'!B266)</f>
        <v>0</v>
      </c>
      <c r="C266" s="161" t="n">
        <f aca="false">IF('ORÇ.GLOBAL P CAIXA'!$K265="EXEC.",0,'ORÇ.REPROG. P CAIXA'!C266)</f>
        <v>0</v>
      </c>
      <c r="D266" s="162" t="n">
        <f aca="false">IF('ORÇ.GLOBAL P CAIXA'!$K265="EXEC.",0,'ORÇ.REPROG. P CAIXA'!D266)</f>
        <v>0</v>
      </c>
      <c r="E266" s="163" t="n">
        <f aca="false">IF('ORÇ.GLOBAL P CAIXA'!$K265="EXEC.",0,'ORÇ.REPROG. P CAIXA'!E266)</f>
        <v>0</v>
      </c>
      <c r="F266" s="163" t="n">
        <f aca="false">IF('ORÇ.GLOBAL P CAIXA'!K265="EXEC.",0,IF('ORÇ.GLOBAL EMPRESA'!G265&gt;0,'ORÇ.GLOBAL EMPRESA'!G265,'ORÇ.GLOBAL P CAIXA'!F265))</f>
        <v>0</v>
      </c>
      <c r="G266" s="163" t="n">
        <f aca="false">IF(E266&lt;&gt;0,ROUND(E266*F266,2),IF(AE266=0,(SUMIF($W$13:$W$1012,B266,$AE$13:$AE$1012)),AE266))</f>
        <v>0</v>
      </c>
      <c r="H266" s="661" t="n">
        <f aca="false">IF('ORÇ.GLOBAL P CAIXA'!K265="EXEC.",0,'ORÇ.REPROG. P CAIXA'!H266)</f>
        <v>0</v>
      </c>
      <c r="I266" s="661" t="n">
        <f aca="false">IF('ORÇ.GLOBAL P CAIXA'!K265="EXEC.",0,'ORÇ.REPROG. P CAIXA'!I266)</f>
        <v>0</v>
      </c>
      <c r="J266" s="163" t="n">
        <f aca="false">IF(H266&lt;&gt;0,ROUND(H266*I266,2),IF(AJ266=0,(SUMIF($W$13:$W$1012,B266,$AJ$13:$AJ$1012)),AJ266))</f>
        <v>0</v>
      </c>
      <c r="K266" s="163" t="n">
        <f aca="false">H266-E266</f>
        <v>0</v>
      </c>
      <c r="L266" s="163" t="n">
        <f aca="false">J266-G266</f>
        <v>0</v>
      </c>
      <c r="M266" s="662" t="str">
        <f aca="false">IF('ORÇ.GLOBAL P CAIXA'!K265="EXEC.","",IF('ORÇ.REPROG. P CAIXA'!M266&gt;0,'ORÇ.REPROG. P CAIXA'!M266,""))</f>
        <v/>
      </c>
      <c r="N266" s="663" t="str">
        <f aca="false">IF('ORÇ.GLOBAL P CAIXA'!K265="EXEC.","",IF('ORÇ.REPROG. P CAIXA'!N266&gt;0,'ORÇ.REPROG. P CAIXA'!N266,""))</f>
        <v/>
      </c>
      <c r="O266" s="166" t="str">
        <f aca="false">IF('ORÇ.GLOBAL P CAIXA'!$K265="EXEC.","",'ORÇ.REPROG. P CAIXA'!O266)</f>
        <v/>
      </c>
      <c r="P266" s="167"/>
      <c r="Q266" s="168" t="str">
        <f aca="false">IF(B266&gt;0,"ok","ocultar")</f>
        <v>ocultar</v>
      </c>
      <c r="R266" s="649"/>
      <c r="S266" s="649"/>
      <c r="T266" s="650"/>
      <c r="V266" s="88"/>
      <c r="W266" s="157" t="n">
        <f aca="false">IF(B266=0,W265,IF(ISNONTEXT(B266)=TRUE(),INT(B266),INT(LEFT(B266,FIND(".",B266)-1))))</f>
        <v>3</v>
      </c>
      <c r="X266" s="157" t="str">
        <f aca="false">IF(X267=1,1,IF(B266&lt;&gt;0,1,IF(C266&lt;&gt;0,1,IF(D266&lt;&gt;0,1,IF(E266&lt;&gt;0,1,"")))))</f>
        <v/>
      </c>
      <c r="Y266" s="157" t="str">
        <f aca="false">IF(W266=0," ",IF(W266&lt;&gt;W265,W266," "))</f>
        <v> </v>
      </c>
      <c r="Z266" s="180"/>
      <c r="AA266" s="75" t="n">
        <f aca="false">IF(W266&lt;&gt;Y266,(IF(N266=0,G266*(INFORMAÇÕES!$Q$69/INFORMAÇÕES!$Q$72),IF(N266="R",G266,0))),0)</f>
        <v>0</v>
      </c>
      <c r="AB266" s="75" t="n">
        <f aca="false">IF(W266&lt;&gt;Y266,(IF(N266=0,G266*(INFORMAÇÕES!$Q$70/INFORMAÇÕES!$Q$72),IF(N266="C",G266,0))),0)</f>
        <v>0</v>
      </c>
      <c r="AC266" s="75" t="n">
        <f aca="false">IF(W266&lt;&gt;Y266,(IF(N266=0,G266*INFORMAÇÕES!$U$115,IF(N266="CF",G266,0))),0)</f>
        <v>0</v>
      </c>
      <c r="AD266" s="75" t="n">
        <f aca="false">IF(W266&lt;&gt;Y266,(IF(N266=0,G266*INFORMAÇÕES!$U$116,IF(N266="O",G266,0))),0)</f>
        <v>0</v>
      </c>
      <c r="AE266" s="75" t="n">
        <f aca="false">IF(E266&lt;&gt;0,G266,0)</f>
        <v>0</v>
      </c>
      <c r="AF266" s="75" t="n">
        <f aca="false">IF(W266&lt;&gt;Y266,(IF(N266=0,J266*(INFORMAÇÕES!$Q$89/INFORMAÇÕES!$Q$92),IF(N266="R",J266,0))),0)</f>
        <v>0</v>
      </c>
      <c r="AG266" s="75" t="n">
        <f aca="false">IF(W266&lt;&gt;Y266,(IF(N266=0,J266*(INFORMAÇÕES!$Q$90/INFORMAÇÕES!$Q$92),IF(N266="C",J266,0))),0)</f>
        <v>0</v>
      </c>
      <c r="AH266" s="75" t="n">
        <f aca="false">IF(W266&lt;&gt;Y266,(IF(N266="",J266*INFORMAÇÕES!$U$115,IF(N266="CF",J266,0))),0)</f>
        <v>0</v>
      </c>
      <c r="AI266" s="75" t="n">
        <f aca="false">IF(W266&lt;&gt;Y266,(IF(N266="",J266*INFORMAÇÕES!$U$116,IF(N266="O",J266,0))),0)</f>
        <v>0</v>
      </c>
      <c r="AJ266" s="75" t="n">
        <f aca="false">IF(H266&lt;&gt;0,J266,0)</f>
        <v>0</v>
      </c>
      <c r="AK266" s="75" t="n">
        <f aca="false">IF(K266&lt;&gt;0,L266,0)</f>
        <v>0</v>
      </c>
    </row>
    <row r="267" s="174" customFormat="true" ht="14.25" hidden="false" customHeight="false" outlineLevel="0" collapsed="false">
      <c r="A267" s="159" t="n">
        <v>255</v>
      </c>
      <c r="B267" s="160" t="n">
        <f aca="false">IF('ORÇ.GLOBAL P CAIXA'!$K266="EXEC.",0,'ORÇ.REPROG. P CAIXA'!B267)</f>
        <v>0</v>
      </c>
      <c r="C267" s="161" t="n">
        <f aca="false">IF('ORÇ.GLOBAL P CAIXA'!$K266="EXEC.",0,'ORÇ.REPROG. P CAIXA'!C267)</f>
        <v>0</v>
      </c>
      <c r="D267" s="162" t="n">
        <f aca="false">IF('ORÇ.GLOBAL P CAIXA'!$K266="EXEC.",0,'ORÇ.REPROG. P CAIXA'!D267)</f>
        <v>0</v>
      </c>
      <c r="E267" s="163" t="n">
        <f aca="false">IF('ORÇ.GLOBAL P CAIXA'!$K266="EXEC.",0,'ORÇ.REPROG. P CAIXA'!E267)</f>
        <v>0</v>
      </c>
      <c r="F267" s="163" t="n">
        <f aca="false">IF('ORÇ.GLOBAL P CAIXA'!K266="EXEC.",0,IF('ORÇ.GLOBAL EMPRESA'!G266&gt;0,'ORÇ.GLOBAL EMPRESA'!G266,'ORÇ.GLOBAL P CAIXA'!F266))</f>
        <v>0</v>
      </c>
      <c r="G267" s="163" t="n">
        <f aca="false">IF(E267&lt;&gt;0,ROUND(E267*F267,2),IF(AE267=0,(SUMIF($W$13:$W$1012,B267,$AE$13:$AE$1012)),AE267))</f>
        <v>0</v>
      </c>
      <c r="H267" s="661" t="n">
        <f aca="false">IF('ORÇ.GLOBAL P CAIXA'!K266="EXEC.",0,'ORÇ.REPROG. P CAIXA'!H267)</f>
        <v>0</v>
      </c>
      <c r="I267" s="661" t="n">
        <f aca="false">IF('ORÇ.GLOBAL P CAIXA'!K266="EXEC.",0,'ORÇ.REPROG. P CAIXA'!I267)</f>
        <v>0</v>
      </c>
      <c r="J267" s="163" t="n">
        <f aca="false">IF(H267&lt;&gt;0,ROUND(H267*I267,2),IF(AJ267=0,(SUMIF($W$13:$W$1012,B267,$AJ$13:$AJ$1012)),AJ267))</f>
        <v>0</v>
      </c>
      <c r="K267" s="163" t="n">
        <f aca="false">H267-E267</f>
        <v>0</v>
      </c>
      <c r="L267" s="163" t="n">
        <f aca="false">J267-G267</f>
        <v>0</v>
      </c>
      <c r="M267" s="662" t="str">
        <f aca="false">IF('ORÇ.GLOBAL P CAIXA'!K266="EXEC.","",IF('ORÇ.REPROG. P CAIXA'!M267&gt;0,'ORÇ.REPROG. P CAIXA'!M267,""))</f>
        <v/>
      </c>
      <c r="N267" s="663" t="str">
        <f aca="false">IF('ORÇ.GLOBAL P CAIXA'!K266="EXEC.","",IF('ORÇ.REPROG. P CAIXA'!N267&gt;0,'ORÇ.REPROG. P CAIXA'!N267,""))</f>
        <v/>
      </c>
      <c r="O267" s="166" t="str">
        <f aca="false">IF('ORÇ.GLOBAL P CAIXA'!$K266="EXEC.","",'ORÇ.REPROG. P CAIXA'!O267)</f>
        <v/>
      </c>
      <c r="P267" s="167"/>
      <c r="Q267" s="168" t="str">
        <f aca="false">IF(B267&gt;0,"ok","ocultar")</f>
        <v>ocultar</v>
      </c>
      <c r="R267" s="649"/>
      <c r="S267" s="649"/>
      <c r="T267" s="650"/>
      <c r="V267" s="88"/>
      <c r="W267" s="157" t="n">
        <f aca="false">IF(B267=0,W266,IF(ISNONTEXT(B267)=TRUE(),INT(B267),INT(LEFT(B267,FIND(".",B267)-1))))</f>
        <v>3</v>
      </c>
      <c r="X267" s="157" t="str">
        <f aca="false">IF(X268=1,1,IF(B267&lt;&gt;0,1,IF(C267&lt;&gt;0,1,IF(D267&lt;&gt;0,1,IF(E267&lt;&gt;0,1,"")))))</f>
        <v/>
      </c>
      <c r="Y267" s="157" t="str">
        <f aca="false">IF(W267=0," ",IF(W267&lt;&gt;W266,W267," "))</f>
        <v> </v>
      </c>
      <c r="Z267" s="180"/>
      <c r="AA267" s="75" t="n">
        <f aca="false">IF(W267&lt;&gt;Y267,(IF(N267=0,G267*(INFORMAÇÕES!$Q$69/INFORMAÇÕES!$Q$72),IF(N267="R",G267,0))),0)</f>
        <v>0</v>
      </c>
      <c r="AB267" s="75" t="n">
        <f aca="false">IF(W267&lt;&gt;Y267,(IF(N267=0,G267*(INFORMAÇÕES!$Q$70/INFORMAÇÕES!$Q$72),IF(N267="C",G267,0))),0)</f>
        <v>0</v>
      </c>
      <c r="AC267" s="75" t="n">
        <f aca="false">IF(W267&lt;&gt;Y267,(IF(N267=0,G267*INFORMAÇÕES!$U$115,IF(N267="CF",G267,0))),0)</f>
        <v>0</v>
      </c>
      <c r="AD267" s="75" t="n">
        <f aca="false">IF(W267&lt;&gt;Y267,(IF(N267=0,G267*INFORMAÇÕES!$U$116,IF(N267="O",G267,0))),0)</f>
        <v>0</v>
      </c>
      <c r="AE267" s="75" t="n">
        <f aca="false">IF(E267&lt;&gt;0,G267,0)</f>
        <v>0</v>
      </c>
      <c r="AF267" s="75" t="n">
        <f aca="false">IF(W267&lt;&gt;Y267,(IF(N267=0,J267*(INFORMAÇÕES!$Q$89/INFORMAÇÕES!$Q$92),IF(N267="R",J267,0))),0)</f>
        <v>0</v>
      </c>
      <c r="AG267" s="75" t="n">
        <f aca="false">IF(W267&lt;&gt;Y267,(IF(N267=0,J267*(INFORMAÇÕES!$Q$90/INFORMAÇÕES!$Q$92),IF(N267="C",J267,0))),0)</f>
        <v>0</v>
      </c>
      <c r="AH267" s="75" t="n">
        <f aca="false">IF(W267&lt;&gt;Y267,(IF(N267="",J267*INFORMAÇÕES!$U$115,IF(N267="CF",J267,0))),0)</f>
        <v>0</v>
      </c>
      <c r="AI267" s="75" t="n">
        <f aca="false">IF(W267&lt;&gt;Y267,(IF(N267="",J267*INFORMAÇÕES!$U$116,IF(N267="O",J267,0))),0)</f>
        <v>0</v>
      </c>
      <c r="AJ267" s="75" t="n">
        <f aca="false">IF(H267&lt;&gt;0,J267,0)</f>
        <v>0</v>
      </c>
      <c r="AK267" s="75" t="n">
        <f aca="false">IF(K267&lt;&gt;0,L267,0)</f>
        <v>0</v>
      </c>
    </row>
    <row r="268" s="174" customFormat="true" ht="14.25" hidden="false" customHeight="false" outlineLevel="0" collapsed="false">
      <c r="A268" s="159" t="n">
        <v>256</v>
      </c>
      <c r="B268" s="160" t="n">
        <f aca="false">IF('ORÇ.GLOBAL P CAIXA'!$K267="EXEC.",0,'ORÇ.REPROG. P CAIXA'!B268)</f>
        <v>0</v>
      </c>
      <c r="C268" s="161" t="n">
        <f aca="false">IF('ORÇ.GLOBAL P CAIXA'!$K267="EXEC.",0,'ORÇ.REPROG. P CAIXA'!C268)</f>
        <v>0</v>
      </c>
      <c r="D268" s="162" t="n">
        <f aca="false">IF('ORÇ.GLOBAL P CAIXA'!$K267="EXEC.",0,'ORÇ.REPROG. P CAIXA'!D268)</f>
        <v>0</v>
      </c>
      <c r="E268" s="163" t="n">
        <f aca="false">IF('ORÇ.GLOBAL P CAIXA'!$K267="EXEC.",0,'ORÇ.REPROG. P CAIXA'!E268)</f>
        <v>0</v>
      </c>
      <c r="F268" s="163" t="n">
        <f aca="false">IF('ORÇ.GLOBAL P CAIXA'!K267="EXEC.",0,IF('ORÇ.GLOBAL EMPRESA'!G267&gt;0,'ORÇ.GLOBAL EMPRESA'!G267,'ORÇ.GLOBAL P CAIXA'!F267))</f>
        <v>0</v>
      </c>
      <c r="G268" s="163" t="n">
        <f aca="false">IF(E268&lt;&gt;0,ROUND(E268*F268,2),IF(AE268=0,(SUMIF($W$13:$W$1012,B268,$AE$13:$AE$1012)),AE268))</f>
        <v>0</v>
      </c>
      <c r="H268" s="661" t="n">
        <f aca="false">IF('ORÇ.GLOBAL P CAIXA'!K267="EXEC.",0,'ORÇ.REPROG. P CAIXA'!H268)</f>
        <v>0</v>
      </c>
      <c r="I268" s="661" t="n">
        <f aca="false">IF('ORÇ.GLOBAL P CAIXA'!K267="EXEC.",0,'ORÇ.REPROG. P CAIXA'!I268)</f>
        <v>0</v>
      </c>
      <c r="J268" s="163" t="n">
        <f aca="false">IF(H268&lt;&gt;0,ROUND(H268*I268,2),IF(AJ268=0,(SUMIF($W$13:$W$1012,B268,$AJ$13:$AJ$1012)),AJ268))</f>
        <v>0</v>
      </c>
      <c r="K268" s="163" t="n">
        <f aca="false">H268-E268</f>
        <v>0</v>
      </c>
      <c r="L268" s="163" t="n">
        <f aca="false">J268-G268</f>
        <v>0</v>
      </c>
      <c r="M268" s="662" t="str">
        <f aca="false">IF('ORÇ.GLOBAL P CAIXA'!K267="EXEC.","",IF('ORÇ.REPROG. P CAIXA'!M268&gt;0,'ORÇ.REPROG. P CAIXA'!M268,""))</f>
        <v/>
      </c>
      <c r="N268" s="663" t="str">
        <f aca="false">IF('ORÇ.GLOBAL P CAIXA'!K267="EXEC.","",IF('ORÇ.REPROG. P CAIXA'!N268&gt;0,'ORÇ.REPROG. P CAIXA'!N268,""))</f>
        <v/>
      </c>
      <c r="O268" s="166" t="str">
        <f aca="false">IF('ORÇ.GLOBAL P CAIXA'!$K267="EXEC.","",'ORÇ.REPROG. P CAIXA'!O268)</f>
        <v/>
      </c>
      <c r="P268" s="167"/>
      <c r="Q268" s="168" t="str">
        <f aca="false">IF(B268&gt;0,"ok","ocultar")</f>
        <v>ocultar</v>
      </c>
      <c r="R268" s="649"/>
      <c r="S268" s="649"/>
      <c r="T268" s="650"/>
      <c r="V268" s="88"/>
      <c r="W268" s="157" t="n">
        <f aca="false">IF(B268=0,W267,IF(ISNONTEXT(B268)=TRUE(),INT(B268),INT(LEFT(B268,FIND(".",B268)-1))))</f>
        <v>3</v>
      </c>
      <c r="X268" s="157" t="str">
        <f aca="false">IF(X269=1,1,IF(B268&lt;&gt;0,1,IF(C268&lt;&gt;0,1,IF(D268&lt;&gt;0,1,IF(E268&lt;&gt;0,1,"")))))</f>
        <v/>
      </c>
      <c r="Y268" s="157" t="str">
        <f aca="false">IF(W268=0," ",IF(W268&lt;&gt;W267,W268," "))</f>
        <v> </v>
      </c>
      <c r="Z268" s="180"/>
      <c r="AA268" s="75" t="n">
        <f aca="false">IF(W268&lt;&gt;Y268,(IF(N268=0,G268*(INFORMAÇÕES!$Q$69/INFORMAÇÕES!$Q$72),IF(N268="R",G268,0))),0)</f>
        <v>0</v>
      </c>
      <c r="AB268" s="75" t="n">
        <f aca="false">IF(W268&lt;&gt;Y268,(IF(N268=0,G268*(INFORMAÇÕES!$Q$70/INFORMAÇÕES!$Q$72),IF(N268="C",G268,0))),0)</f>
        <v>0</v>
      </c>
      <c r="AC268" s="75" t="n">
        <f aca="false">IF(W268&lt;&gt;Y268,(IF(N268=0,G268*INFORMAÇÕES!$U$115,IF(N268="CF",G268,0))),0)</f>
        <v>0</v>
      </c>
      <c r="AD268" s="75" t="n">
        <f aca="false">IF(W268&lt;&gt;Y268,(IF(N268=0,G268*INFORMAÇÕES!$U$116,IF(N268="O",G268,0))),0)</f>
        <v>0</v>
      </c>
      <c r="AE268" s="75" t="n">
        <f aca="false">IF(E268&lt;&gt;0,G268,0)</f>
        <v>0</v>
      </c>
      <c r="AF268" s="75" t="n">
        <f aca="false">IF(W268&lt;&gt;Y268,(IF(N268=0,J268*(INFORMAÇÕES!$Q$89/INFORMAÇÕES!$Q$92),IF(N268="R",J268,0))),0)</f>
        <v>0</v>
      </c>
      <c r="AG268" s="75" t="n">
        <f aca="false">IF(W268&lt;&gt;Y268,(IF(N268=0,J268*(INFORMAÇÕES!$Q$90/INFORMAÇÕES!$Q$92),IF(N268="C",J268,0))),0)</f>
        <v>0</v>
      </c>
      <c r="AH268" s="75" t="n">
        <f aca="false">IF(W268&lt;&gt;Y268,(IF(N268="",J268*INFORMAÇÕES!$U$115,IF(N268="CF",J268,0))),0)</f>
        <v>0</v>
      </c>
      <c r="AI268" s="75" t="n">
        <f aca="false">IF(W268&lt;&gt;Y268,(IF(N268="",J268*INFORMAÇÕES!$U$116,IF(N268="O",J268,0))),0)</f>
        <v>0</v>
      </c>
      <c r="AJ268" s="75" t="n">
        <f aca="false">IF(H268&lt;&gt;0,J268,0)</f>
        <v>0</v>
      </c>
      <c r="AK268" s="75" t="n">
        <f aca="false">IF(K268&lt;&gt;0,L268,0)</f>
        <v>0</v>
      </c>
    </row>
    <row r="269" s="174" customFormat="true" ht="14.25" hidden="false" customHeight="false" outlineLevel="0" collapsed="false">
      <c r="A269" s="159" t="n">
        <v>257</v>
      </c>
      <c r="B269" s="160" t="n">
        <f aca="false">IF('ORÇ.GLOBAL P CAIXA'!$K268="EXEC.",0,'ORÇ.REPROG. P CAIXA'!B269)</f>
        <v>0</v>
      </c>
      <c r="C269" s="161" t="n">
        <f aca="false">IF('ORÇ.GLOBAL P CAIXA'!$K268="EXEC.",0,'ORÇ.REPROG. P CAIXA'!C269)</f>
        <v>0</v>
      </c>
      <c r="D269" s="162" t="n">
        <f aca="false">IF('ORÇ.GLOBAL P CAIXA'!$K268="EXEC.",0,'ORÇ.REPROG. P CAIXA'!D269)</f>
        <v>0</v>
      </c>
      <c r="E269" s="163" t="n">
        <f aca="false">IF('ORÇ.GLOBAL P CAIXA'!$K268="EXEC.",0,'ORÇ.REPROG. P CAIXA'!E269)</f>
        <v>0</v>
      </c>
      <c r="F269" s="163" t="n">
        <f aca="false">IF('ORÇ.GLOBAL P CAIXA'!K268="EXEC.",0,IF('ORÇ.GLOBAL EMPRESA'!G268&gt;0,'ORÇ.GLOBAL EMPRESA'!G268,'ORÇ.GLOBAL P CAIXA'!F268))</f>
        <v>0</v>
      </c>
      <c r="G269" s="163" t="n">
        <f aca="false">IF(E269&lt;&gt;0,ROUND(E269*F269,2),IF(AE269=0,(SUMIF($W$13:$W$1012,B269,$AE$13:$AE$1012)),AE269))</f>
        <v>0</v>
      </c>
      <c r="H269" s="661" t="n">
        <f aca="false">IF('ORÇ.GLOBAL P CAIXA'!K268="EXEC.",0,'ORÇ.REPROG. P CAIXA'!H269)</f>
        <v>0</v>
      </c>
      <c r="I269" s="661" t="n">
        <f aca="false">IF('ORÇ.GLOBAL P CAIXA'!K268="EXEC.",0,'ORÇ.REPROG. P CAIXA'!I269)</f>
        <v>0</v>
      </c>
      <c r="J269" s="163" t="n">
        <f aca="false">IF(H269&lt;&gt;0,ROUND(H269*I269,2),IF(AJ269=0,(SUMIF($W$13:$W$1012,B269,$AJ$13:$AJ$1012)),AJ269))</f>
        <v>0</v>
      </c>
      <c r="K269" s="163" t="n">
        <f aca="false">H269-E269</f>
        <v>0</v>
      </c>
      <c r="L269" s="163" t="n">
        <f aca="false">J269-G269</f>
        <v>0</v>
      </c>
      <c r="M269" s="662" t="str">
        <f aca="false">IF('ORÇ.GLOBAL P CAIXA'!K268="EXEC.","",IF('ORÇ.REPROG. P CAIXA'!M269&gt;0,'ORÇ.REPROG. P CAIXA'!M269,""))</f>
        <v/>
      </c>
      <c r="N269" s="663" t="str">
        <f aca="false">IF('ORÇ.GLOBAL P CAIXA'!K268="EXEC.","",IF('ORÇ.REPROG. P CAIXA'!N269&gt;0,'ORÇ.REPROG. P CAIXA'!N269,""))</f>
        <v/>
      </c>
      <c r="O269" s="166" t="str">
        <f aca="false">IF('ORÇ.GLOBAL P CAIXA'!$K268="EXEC.","",'ORÇ.REPROG. P CAIXA'!O269)</f>
        <v/>
      </c>
      <c r="P269" s="167"/>
      <c r="Q269" s="168" t="str">
        <f aca="false">IF(B269&gt;0,"ok","ocultar")</f>
        <v>ocultar</v>
      </c>
      <c r="R269" s="649"/>
      <c r="S269" s="649"/>
      <c r="T269" s="650"/>
      <c r="V269" s="88"/>
      <c r="W269" s="157" t="n">
        <f aca="false">IF(B269=0,W268,IF(ISNONTEXT(B269)=TRUE(),INT(B269),INT(LEFT(B269,FIND(".",B269)-1))))</f>
        <v>3</v>
      </c>
      <c r="X269" s="157" t="str">
        <f aca="false">IF(X270=1,1,IF(B269&lt;&gt;0,1,IF(C269&lt;&gt;0,1,IF(D269&lt;&gt;0,1,IF(E269&lt;&gt;0,1,"")))))</f>
        <v/>
      </c>
      <c r="Y269" s="157" t="str">
        <f aca="false">IF(W269=0," ",IF(W269&lt;&gt;W268,W269," "))</f>
        <v> </v>
      </c>
      <c r="Z269" s="180"/>
      <c r="AA269" s="75" t="n">
        <f aca="false">IF(W269&lt;&gt;Y269,(IF(N269=0,G269*(INFORMAÇÕES!$Q$69/INFORMAÇÕES!$Q$72),IF(N269="R",G269,0))),0)</f>
        <v>0</v>
      </c>
      <c r="AB269" s="75" t="n">
        <f aca="false">IF(W269&lt;&gt;Y269,(IF(N269=0,G269*(INFORMAÇÕES!$Q$70/INFORMAÇÕES!$Q$72),IF(N269="C",G269,0))),0)</f>
        <v>0</v>
      </c>
      <c r="AC269" s="75" t="n">
        <f aca="false">IF(W269&lt;&gt;Y269,(IF(N269=0,G269*INFORMAÇÕES!$U$115,IF(N269="CF",G269,0))),0)</f>
        <v>0</v>
      </c>
      <c r="AD269" s="75" t="n">
        <f aca="false">IF(W269&lt;&gt;Y269,(IF(N269=0,G269*INFORMAÇÕES!$U$116,IF(N269="O",G269,0))),0)</f>
        <v>0</v>
      </c>
      <c r="AE269" s="75" t="n">
        <f aca="false">IF(E269&lt;&gt;0,G269,0)</f>
        <v>0</v>
      </c>
      <c r="AF269" s="75" t="n">
        <f aca="false">IF(W269&lt;&gt;Y269,(IF(N269=0,J269*(INFORMAÇÕES!$Q$89/INFORMAÇÕES!$Q$92),IF(N269="R",J269,0))),0)</f>
        <v>0</v>
      </c>
      <c r="AG269" s="75" t="n">
        <f aca="false">IF(W269&lt;&gt;Y269,(IF(N269=0,J269*(INFORMAÇÕES!$Q$90/INFORMAÇÕES!$Q$92),IF(N269="C",J269,0))),0)</f>
        <v>0</v>
      </c>
      <c r="AH269" s="75" t="n">
        <f aca="false">IF(W269&lt;&gt;Y269,(IF(N269="",J269*INFORMAÇÕES!$U$115,IF(N269="CF",J269,0))),0)</f>
        <v>0</v>
      </c>
      <c r="AI269" s="75" t="n">
        <f aca="false">IF(W269&lt;&gt;Y269,(IF(N269="",J269*INFORMAÇÕES!$U$116,IF(N269="O",J269,0))),0)</f>
        <v>0</v>
      </c>
      <c r="AJ269" s="75" t="n">
        <f aca="false">IF(H269&lt;&gt;0,J269,0)</f>
        <v>0</v>
      </c>
      <c r="AK269" s="75" t="n">
        <f aca="false">IF(K269&lt;&gt;0,L269,0)</f>
        <v>0</v>
      </c>
    </row>
    <row r="270" s="174" customFormat="true" ht="14.25" hidden="false" customHeight="false" outlineLevel="0" collapsed="false">
      <c r="A270" s="159" t="n">
        <v>258</v>
      </c>
      <c r="B270" s="160" t="n">
        <f aca="false">IF('ORÇ.GLOBAL P CAIXA'!$K269="EXEC.",0,'ORÇ.REPROG. P CAIXA'!B270)</f>
        <v>0</v>
      </c>
      <c r="C270" s="161" t="n">
        <f aca="false">IF('ORÇ.GLOBAL P CAIXA'!$K269="EXEC.",0,'ORÇ.REPROG. P CAIXA'!C270)</f>
        <v>0</v>
      </c>
      <c r="D270" s="162" t="n">
        <f aca="false">IF('ORÇ.GLOBAL P CAIXA'!$K269="EXEC.",0,'ORÇ.REPROG. P CAIXA'!D270)</f>
        <v>0</v>
      </c>
      <c r="E270" s="163" t="n">
        <f aca="false">IF('ORÇ.GLOBAL P CAIXA'!$K269="EXEC.",0,'ORÇ.REPROG. P CAIXA'!E270)</f>
        <v>0</v>
      </c>
      <c r="F270" s="163" t="n">
        <f aca="false">IF('ORÇ.GLOBAL P CAIXA'!K269="EXEC.",0,IF('ORÇ.GLOBAL EMPRESA'!G269&gt;0,'ORÇ.GLOBAL EMPRESA'!G269,'ORÇ.GLOBAL P CAIXA'!F269))</f>
        <v>0</v>
      </c>
      <c r="G270" s="163" t="n">
        <f aca="false">IF(E270&lt;&gt;0,ROUND(E270*F270,2),IF(AE270=0,(SUMIF($W$13:$W$1012,B270,$AE$13:$AE$1012)),AE270))</f>
        <v>0</v>
      </c>
      <c r="H270" s="661" t="n">
        <f aca="false">IF('ORÇ.GLOBAL P CAIXA'!K269="EXEC.",0,'ORÇ.REPROG. P CAIXA'!H270)</f>
        <v>0</v>
      </c>
      <c r="I270" s="661" t="n">
        <f aca="false">IF('ORÇ.GLOBAL P CAIXA'!K269="EXEC.",0,'ORÇ.REPROG. P CAIXA'!I270)</f>
        <v>0</v>
      </c>
      <c r="J270" s="163" t="n">
        <f aca="false">IF(H270&lt;&gt;0,ROUND(H270*I270,2),IF(AJ270=0,(SUMIF($W$13:$W$1012,B270,$AJ$13:$AJ$1012)),AJ270))</f>
        <v>0</v>
      </c>
      <c r="K270" s="163" t="n">
        <f aca="false">H270-E270</f>
        <v>0</v>
      </c>
      <c r="L270" s="163" t="n">
        <f aca="false">J270-G270</f>
        <v>0</v>
      </c>
      <c r="M270" s="662" t="str">
        <f aca="false">IF('ORÇ.GLOBAL P CAIXA'!K269="EXEC.","",IF('ORÇ.REPROG. P CAIXA'!M270&gt;0,'ORÇ.REPROG. P CAIXA'!M270,""))</f>
        <v/>
      </c>
      <c r="N270" s="663" t="str">
        <f aca="false">IF('ORÇ.GLOBAL P CAIXA'!K269="EXEC.","",IF('ORÇ.REPROG. P CAIXA'!N270&gt;0,'ORÇ.REPROG. P CAIXA'!N270,""))</f>
        <v/>
      </c>
      <c r="O270" s="166" t="str">
        <f aca="false">IF('ORÇ.GLOBAL P CAIXA'!$K269="EXEC.","",'ORÇ.REPROG. P CAIXA'!O270)</f>
        <v/>
      </c>
      <c r="P270" s="167"/>
      <c r="Q270" s="168" t="str">
        <f aca="false">IF(B270&gt;0,"ok","ocultar")</f>
        <v>ocultar</v>
      </c>
      <c r="R270" s="649"/>
      <c r="S270" s="649"/>
      <c r="T270" s="650"/>
      <c r="V270" s="88"/>
      <c r="W270" s="157" t="n">
        <f aca="false">IF(B270=0,W269,IF(ISNONTEXT(B270)=TRUE(),INT(B270),INT(LEFT(B270,FIND(".",B270)-1))))</f>
        <v>3</v>
      </c>
      <c r="X270" s="157" t="str">
        <f aca="false">IF(X271=1,1,IF(B270&lt;&gt;0,1,IF(C270&lt;&gt;0,1,IF(D270&lt;&gt;0,1,IF(E270&lt;&gt;0,1,"")))))</f>
        <v/>
      </c>
      <c r="Y270" s="157" t="str">
        <f aca="false">IF(W270=0," ",IF(W270&lt;&gt;W269,W270," "))</f>
        <v> </v>
      </c>
      <c r="Z270" s="180"/>
      <c r="AA270" s="75" t="n">
        <f aca="false">IF(W270&lt;&gt;Y270,(IF(N270=0,G270*(INFORMAÇÕES!$Q$69/INFORMAÇÕES!$Q$72),IF(N270="R",G270,0))),0)</f>
        <v>0</v>
      </c>
      <c r="AB270" s="75" t="n">
        <f aca="false">IF(W270&lt;&gt;Y270,(IF(N270=0,G270*(INFORMAÇÕES!$Q$70/INFORMAÇÕES!$Q$72),IF(N270="C",G270,0))),0)</f>
        <v>0</v>
      </c>
      <c r="AC270" s="75" t="n">
        <f aca="false">IF(W270&lt;&gt;Y270,(IF(N270=0,G270*INFORMAÇÕES!$U$115,IF(N270="CF",G270,0))),0)</f>
        <v>0</v>
      </c>
      <c r="AD270" s="75" t="n">
        <f aca="false">IF(W270&lt;&gt;Y270,(IF(N270=0,G270*INFORMAÇÕES!$U$116,IF(N270="O",G270,0))),0)</f>
        <v>0</v>
      </c>
      <c r="AE270" s="75" t="n">
        <f aca="false">IF(E270&lt;&gt;0,G270,0)</f>
        <v>0</v>
      </c>
      <c r="AF270" s="75" t="n">
        <f aca="false">IF(W270&lt;&gt;Y270,(IF(N270=0,J270*(INFORMAÇÕES!$Q$89/INFORMAÇÕES!$Q$92),IF(N270="R",J270,0))),0)</f>
        <v>0</v>
      </c>
      <c r="AG270" s="75" t="n">
        <f aca="false">IF(W270&lt;&gt;Y270,(IF(N270=0,J270*(INFORMAÇÕES!$Q$90/INFORMAÇÕES!$Q$92),IF(N270="C",J270,0))),0)</f>
        <v>0</v>
      </c>
      <c r="AH270" s="75" t="n">
        <f aca="false">IF(W270&lt;&gt;Y270,(IF(N270="",J270*INFORMAÇÕES!$U$115,IF(N270="CF",J270,0))),0)</f>
        <v>0</v>
      </c>
      <c r="AI270" s="75" t="n">
        <f aca="false">IF(W270&lt;&gt;Y270,(IF(N270="",J270*INFORMAÇÕES!$U$116,IF(N270="O",J270,0))),0)</f>
        <v>0</v>
      </c>
      <c r="AJ270" s="75" t="n">
        <f aca="false">IF(H270&lt;&gt;0,J270,0)</f>
        <v>0</v>
      </c>
      <c r="AK270" s="75" t="n">
        <f aca="false">IF(K270&lt;&gt;0,L270,0)</f>
        <v>0</v>
      </c>
    </row>
    <row r="271" s="174" customFormat="true" ht="14.25" hidden="false" customHeight="false" outlineLevel="0" collapsed="false">
      <c r="A271" s="159" t="n">
        <v>259</v>
      </c>
      <c r="B271" s="160" t="n">
        <f aca="false">IF('ORÇ.GLOBAL P CAIXA'!$K270="EXEC.",0,'ORÇ.REPROG. P CAIXA'!B271)</f>
        <v>0</v>
      </c>
      <c r="C271" s="161" t="n">
        <f aca="false">IF('ORÇ.GLOBAL P CAIXA'!$K270="EXEC.",0,'ORÇ.REPROG. P CAIXA'!C271)</f>
        <v>0</v>
      </c>
      <c r="D271" s="162" t="n">
        <f aca="false">IF('ORÇ.GLOBAL P CAIXA'!$K270="EXEC.",0,'ORÇ.REPROG. P CAIXA'!D271)</f>
        <v>0</v>
      </c>
      <c r="E271" s="163" t="n">
        <f aca="false">IF('ORÇ.GLOBAL P CAIXA'!$K270="EXEC.",0,'ORÇ.REPROG. P CAIXA'!E271)</f>
        <v>0</v>
      </c>
      <c r="F271" s="163" t="n">
        <f aca="false">IF('ORÇ.GLOBAL P CAIXA'!K270="EXEC.",0,IF('ORÇ.GLOBAL EMPRESA'!G270&gt;0,'ORÇ.GLOBAL EMPRESA'!G270,'ORÇ.GLOBAL P CAIXA'!F270))</f>
        <v>0</v>
      </c>
      <c r="G271" s="163" t="n">
        <f aca="false">IF(E271&lt;&gt;0,ROUND(E271*F271,2),IF(AE271=0,(SUMIF($W$13:$W$1012,B271,$AE$13:$AE$1012)),AE271))</f>
        <v>0</v>
      </c>
      <c r="H271" s="661" t="n">
        <f aca="false">IF('ORÇ.GLOBAL P CAIXA'!K270="EXEC.",0,'ORÇ.REPROG. P CAIXA'!H271)</f>
        <v>0</v>
      </c>
      <c r="I271" s="661" t="n">
        <f aca="false">IF('ORÇ.GLOBAL P CAIXA'!K270="EXEC.",0,'ORÇ.REPROG. P CAIXA'!I271)</f>
        <v>0</v>
      </c>
      <c r="J271" s="163" t="n">
        <f aca="false">IF(H271&lt;&gt;0,ROUND(H271*I271,2),IF(AJ271=0,(SUMIF($W$13:$W$1012,B271,$AJ$13:$AJ$1012)),AJ271))</f>
        <v>0</v>
      </c>
      <c r="K271" s="163" t="n">
        <f aca="false">H271-E271</f>
        <v>0</v>
      </c>
      <c r="L271" s="163" t="n">
        <f aca="false">J271-G271</f>
        <v>0</v>
      </c>
      <c r="M271" s="662" t="str">
        <f aca="false">IF('ORÇ.GLOBAL P CAIXA'!K270="EXEC.","",IF('ORÇ.REPROG. P CAIXA'!M271&gt;0,'ORÇ.REPROG. P CAIXA'!M271,""))</f>
        <v/>
      </c>
      <c r="N271" s="663" t="str">
        <f aca="false">IF('ORÇ.GLOBAL P CAIXA'!K270="EXEC.","",IF('ORÇ.REPROG. P CAIXA'!N271&gt;0,'ORÇ.REPROG. P CAIXA'!N271,""))</f>
        <v/>
      </c>
      <c r="O271" s="166" t="str">
        <f aca="false">IF('ORÇ.GLOBAL P CAIXA'!$K270="EXEC.","",'ORÇ.REPROG. P CAIXA'!O271)</f>
        <v/>
      </c>
      <c r="P271" s="167"/>
      <c r="Q271" s="168" t="str">
        <f aca="false">IF(B271&gt;0,"ok","ocultar")</f>
        <v>ocultar</v>
      </c>
      <c r="R271" s="649"/>
      <c r="S271" s="649"/>
      <c r="T271" s="650"/>
      <c r="V271" s="88"/>
      <c r="W271" s="157" t="n">
        <f aca="false">IF(B271=0,W270,IF(ISNONTEXT(B271)=TRUE(),INT(B271),INT(LEFT(B271,FIND(".",B271)-1))))</f>
        <v>3</v>
      </c>
      <c r="X271" s="157" t="str">
        <f aca="false">IF(X272=1,1,IF(B271&lt;&gt;0,1,IF(C271&lt;&gt;0,1,IF(D271&lt;&gt;0,1,IF(E271&lt;&gt;0,1,"")))))</f>
        <v/>
      </c>
      <c r="Y271" s="157" t="str">
        <f aca="false">IF(W271=0," ",IF(W271&lt;&gt;W270,W271," "))</f>
        <v> </v>
      </c>
      <c r="Z271" s="180"/>
      <c r="AA271" s="75" t="n">
        <f aca="false">IF(W271&lt;&gt;Y271,(IF(N271=0,G271*(INFORMAÇÕES!$Q$69/INFORMAÇÕES!$Q$72),IF(N271="R",G271,0))),0)</f>
        <v>0</v>
      </c>
      <c r="AB271" s="75" t="n">
        <f aca="false">IF(W271&lt;&gt;Y271,(IF(N271=0,G271*(INFORMAÇÕES!$Q$70/INFORMAÇÕES!$Q$72),IF(N271="C",G271,0))),0)</f>
        <v>0</v>
      </c>
      <c r="AC271" s="75" t="n">
        <f aca="false">IF(W271&lt;&gt;Y271,(IF(N271=0,G271*INFORMAÇÕES!$U$115,IF(N271="CF",G271,0))),0)</f>
        <v>0</v>
      </c>
      <c r="AD271" s="75" t="n">
        <f aca="false">IF(W271&lt;&gt;Y271,(IF(N271=0,G271*INFORMAÇÕES!$U$116,IF(N271="O",G271,0))),0)</f>
        <v>0</v>
      </c>
      <c r="AE271" s="75" t="n">
        <f aca="false">IF(E271&lt;&gt;0,G271,0)</f>
        <v>0</v>
      </c>
      <c r="AF271" s="75" t="n">
        <f aca="false">IF(W271&lt;&gt;Y271,(IF(N271=0,J271*(INFORMAÇÕES!$Q$89/INFORMAÇÕES!$Q$92),IF(N271="R",J271,0))),0)</f>
        <v>0</v>
      </c>
      <c r="AG271" s="75" t="n">
        <f aca="false">IF(W271&lt;&gt;Y271,(IF(N271=0,J271*(INFORMAÇÕES!$Q$90/INFORMAÇÕES!$Q$92),IF(N271="C",J271,0))),0)</f>
        <v>0</v>
      </c>
      <c r="AH271" s="75" t="n">
        <f aca="false">IF(W271&lt;&gt;Y271,(IF(N271="",J271*INFORMAÇÕES!$U$115,IF(N271="CF",J271,0))),0)</f>
        <v>0</v>
      </c>
      <c r="AI271" s="75" t="n">
        <f aca="false">IF(W271&lt;&gt;Y271,(IF(N271="",J271*INFORMAÇÕES!$U$116,IF(N271="O",J271,0))),0)</f>
        <v>0</v>
      </c>
      <c r="AJ271" s="75" t="n">
        <f aca="false">IF(H271&lt;&gt;0,J271,0)</f>
        <v>0</v>
      </c>
      <c r="AK271" s="75" t="n">
        <f aca="false">IF(K271&lt;&gt;0,L271,0)</f>
        <v>0</v>
      </c>
    </row>
    <row r="272" s="174" customFormat="true" ht="14.25" hidden="false" customHeight="false" outlineLevel="0" collapsed="false">
      <c r="A272" s="159" t="n">
        <v>260</v>
      </c>
      <c r="B272" s="160" t="n">
        <f aca="false">IF('ORÇ.GLOBAL P CAIXA'!$K271="EXEC.",0,'ORÇ.REPROG. P CAIXA'!B272)</f>
        <v>0</v>
      </c>
      <c r="C272" s="161" t="n">
        <f aca="false">IF('ORÇ.GLOBAL P CAIXA'!$K271="EXEC.",0,'ORÇ.REPROG. P CAIXA'!C272)</f>
        <v>0</v>
      </c>
      <c r="D272" s="162" t="n">
        <f aca="false">IF('ORÇ.GLOBAL P CAIXA'!$K271="EXEC.",0,'ORÇ.REPROG. P CAIXA'!D272)</f>
        <v>0</v>
      </c>
      <c r="E272" s="163" t="n">
        <f aca="false">IF('ORÇ.GLOBAL P CAIXA'!$K271="EXEC.",0,'ORÇ.REPROG. P CAIXA'!E272)</f>
        <v>0</v>
      </c>
      <c r="F272" s="163" t="n">
        <f aca="false">IF('ORÇ.GLOBAL P CAIXA'!K271="EXEC.",0,IF('ORÇ.GLOBAL EMPRESA'!G271&gt;0,'ORÇ.GLOBAL EMPRESA'!G271,'ORÇ.GLOBAL P CAIXA'!F271))</f>
        <v>0</v>
      </c>
      <c r="G272" s="163" t="n">
        <f aca="false">IF(E272&lt;&gt;0,ROUND(E272*F272,2),IF(AE272=0,(SUMIF($W$13:$W$1012,B272,$AE$13:$AE$1012)),AE272))</f>
        <v>0</v>
      </c>
      <c r="H272" s="661" t="n">
        <f aca="false">IF('ORÇ.GLOBAL P CAIXA'!K271="EXEC.",0,'ORÇ.REPROG. P CAIXA'!H272)</f>
        <v>0</v>
      </c>
      <c r="I272" s="661" t="n">
        <f aca="false">IF('ORÇ.GLOBAL P CAIXA'!K271="EXEC.",0,'ORÇ.REPROG. P CAIXA'!I272)</f>
        <v>0</v>
      </c>
      <c r="J272" s="163" t="n">
        <f aca="false">IF(H272&lt;&gt;0,ROUND(H272*I272,2),IF(AJ272=0,(SUMIF($W$13:$W$1012,B272,$AJ$13:$AJ$1012)),AJ272))</f>
        <v>0</v>
      </c>
      <c r="K272" s="163" t="n">
        <f aca="false">H272-E272</f>
        <v>0</v>
      </c>
      <c r="L272" s="163" t="n">
        <f aca="false">J272-G272</f>
        <v>0</v>
      </c>
      <c r="M272" s="662" t="str">
        <f aca="false">IF('ORÇ.GLOBAL P CAIXA'!K271="EXEC.","",IF('ORÇ.REPROG. P CAIXA'!M272&gt;0,'ORÇ.REPROG. P CAIXA'!M272,""))</f>
        <v/>
      </c>
      <c r="N272" s="663" t="str">
        <f aca="false">IF('ORÇ.GLOBAL P CAIXA'!K271="EXEC.","",IF('ORÇ.REPROG. P CAIXA'!N272&gt;0,'ORÇ.REPROG. P CAIXA'!N272,""))</f>
        <v/>
      </c>
      <c r="O272" s="166" t="str">
        <f aca="false">IF('ORÇ.GLOBAL P CAIXA'!$K271="EXEC.","",'ORÇ.REPROG. P CAIXA'!O272)</f>
        <v/>
      </c>
      <c r="P272" s="167"/>
      <c r="Q272" s="168" t="str">
        <f aca="false">IF(B272&gt;0,"ok","ocultar")</f>
        <v>ocultar</v>
      </c>
      <c r="R272" s="649"/>
      <c r="S272" s="649"/>
      <c r="T272" s="650"/>
      <c r="V272" s="88"/>
      <c r="W272" s="157" t="n">
        <f aca="false">IF(B272=0,W271,IF(ISNONTEXT(B272)=TRUE(),INT(B272),INT(LEFT(B272,FIND(".",B272)-1))))</f>
        <v>3</v>
      </c>
      <c r="X272" s="157" t="str">
        <f aca="false">IF(X273=1,1,IF(B272&lt;&gt;0,1,IF(C272&lt;&gt;0,1,IF(D272&lt;&gt;0,1,IF(E272&lt;&gt;0,1,"")))))</f>
        <v/>
      </c>
      <c r="Y272" s="157" t="str">
        <f aca="false">IF(W272=0," ",IF(W272&lt;&gt;W271,W272," "))</f>
        <v> </v>
      </c>
      <c r="Z272" s="180"/>
      <c r="AA272" s="75" t="n">
        <f aca="false">IF(W272&lt;&gt;Y272,(IF(N272=0,G272*(INFORMAÇÕES!$Q$69/INFORMAÇÕES!$Q$72),IF(N272="R",G272,0))),0)</f>
        <v>0</v>
      </c>
      <c r="AB272" s="75" t="n">
        <f aca="false">IF(W272&lt;&gt;Y272,(IF(N272=0,G272*(INFORMAÇÕES!$Q$70/INFORMAÇÕES!$Q$72),IF(N272="C",G272,0))),0)</f>
        <v>0</v>
      </c>
      <c r="AC272" s="75" t="n">
        <f aca="false">IF(W272&lt;&gt;Y272,(IF(N272=0,G272*INFORMAÇÕES!$U$115,IF(N272="CF",G272,0))),0)</f>
        <v>0</v>
      </c>
      <c r="AD272" s="75" t="n">
        <f aca="false">IF(W272&lt;&gt;Y272,(IF(N272=0,G272*INFORMAÇÕES!$U$116,IF(N272="O",G272,0))),0)</f>
        <v>0</v>
      </c>
      <c r="AE272" s="75" t="n">
        <f aca="false">IF(E272&lt;&gt;0,G272,0)</f>
        <v>0</v>
      </c>
      <c r="AF272" s="75" t="n">
        <f aca="false">IF(W272&lt;&gt;Y272,(IF(N272=0,J272*(INFORMAÇÕES!$Q$89/INFORMAÇÕES!$Q$92),IF(N272="R",J272,0))),0)</f>
        <v>0</v>
      </c>
      <c r="AG272" s="75" t="n">
        <f aca="false">IF(W272&lt;&gt;Y272,(IF(N272=0,J272*(INFORMAÇÕES!$Q$90/INFORMAÇÕES!$Q$92),IF(N272="C",J272,0))),0)</f>
        <v>0</v>
      </c>
      <c r="AH272" s="75" t="n">
        <f aca="false">IF(W272&lt;&gt;Y272,(IF(N272="",J272*INFORMAÇÕES!$U$115,IF(N272="CF",J272,0))),0)</f>
        <v>0</v>
      </c>
      <c r="AI272" s="75" t="n">
        <f aca="false">IF(W272&lt;&gt;Y272,(IF(N272="",J272*INFORMAÇÕES!$U$116,IF(N272="O",J272,0))),0)</f>
        <v>0</v>
      </c>
      <c r="AJ272" s="75" t="n">
        <f aca="false">IF(H272&lt;&gt;0,J272,0)</f>
        <v>0</v>
      </c>
      <c r="AK272" s="75" t="n">
        <f aca="false">IF(K272&lt;&gt;0,L272,0)</f>
        <v>0</v>
      </c>
    </row>
    <row r="273" s="174" customFormat="true" ht="14.25" hidden="false" customHeight="false" outlineLevel="0" collapsed="false">
      <c r="A273" s="159" t="n">
        <v>261</v>
      </c>
      <c r="B273" s="160" t="n">
        <f aca="false">IF('ORÇ.GLOBAL P CAIXA'!$K272="EXEC.",0,'ORÇ.REPROG. P CAIXA'!B273)</f>
        <v>0</v>
      </c>
      <c r="C273" s="161" t="n">
        <f aca="false">IF('ORÇ.GLOBAL P CAIXA'!$K272="EXEC.",0,'ORÇ.REPROG. P CAIXA'!C273)</f>
        <v>0</v>
      </c>
      <c r="D273" s="162" t="n">
        <f aca="false">IF('ORÇ.GLOBAL P CAIXA'!$K272="EXEC.",0,'ORÇ.REPROG. P CAIXA'!D273)</f>
        <v>0</v>
      </c>
      <c r="E273" s="163" t="n">
        <f aca="false">IF('ORÇ.GLOBAL P CAIXA'!$K272="EXEC.",0,'ORÇ.REPROG. P CAIXA'!E273)</f>
        <v>0</v>
      </c>
      <c r="F273" s="163" t="n">
        <f aca="false">IF('ORÇ.GLOBAL P CAIXA'!K272="EXEC.",0,IF('ORÇ.GLOBAL EMPRESA'!G272&gt;0,'ORÇ.GLOBAL EMPRESA'!G272,'ORÇ.GLOBAL P CAIXA'!F272))</f>
        <v>0</v>
      </c>
      <c r="G273" s="163" t="n">
        <f aca="false">IF(E273&lt;&gt;0,ROUND(E273*F273,2),IF(AE273=0,(SUMIF($W$13:$W$1012,B273,$AE$13:$AE$1012)),AE273))</f>
        <v>0</v>
      </c>
      <c r="H273" s="661" t="n">
        <f aca="false">IF('ORÇ.GLOBAL P CAIXA'!K272="EXEC.",0,'ORÇ.REPROG. P CAIXA'!H273)</f>
        <v>0</v>
      </c>
      <c r="I273" s="661" t="n">
        <f aca="false">IF('ORÇ.GLOBAL P CAIXA'!K272="EXEC.",0,'ORÇ.REPROG. P CAIXA'!I273)</f>
        <v>0</v>
      </c>
      <c r="J273" s="163" t="n">
        <f aca="false">IF(H273&lt;&gt;0,ROUND(H273*I273,2),IF(AJ273=0,(SUMIF($W$13:$W$1012,B273,$AJ$13:$AJ$1012)),AJ273))</f>
        <v>0</v>
      </c>
      <c r="K273" s="163" t="n">
        <f aca="false">H273-E273</f>
        <v>0</v>
      </c>
      <c r="L273" s="163" t="n">
        <f aca="false">J273-G273</f>
        <v>0</v>
      </c>
      <c r="M273" s="662" t="str">
        <f aca="false">IF('ORÇ.GLOBAL P CAIXA'!K272="EXEC.","",IF('ORÇ.REPROG. P CAIXA'!M273&gt;0,'ORÇ.REPROG. P CAIXA'!M273,""))</f>
        <v/>
      </c>
      <c r="N273" s="663" t="str">
        <f aca="false">IF('ORÇ.GLOBAL P CAIXA'!K272="EXEC.","",IF('ORÇ.REPROG. P CAIXA'!N273&gt;0,'ORÇ.REPROG. P CAIXA'!N273,""))</f>
        <v/>
      </c>
      <c r="O273" s="166" t="str">
        <f aca="false">IF('ORÇ.GLOBAL P CAIXA'!$K272="EXEC.","",'ORÇ.REPROG. P CAIXA'!O273)</f>
        <v/>
      </c>
      <c r="P273" s="167"/>
      <c r="Q273" s="168" t="str">
        <f aca="false">IF(B273&gt;0,"ok","ocultar")</f>
        <v>ocultar</v>
      </c>
      <c r="R273" s="649"/>
      <c r="S273" s="649"/>
      <c r="T273" s="650"/>
      <c r="V273" s="88"/>
      <c r="W273" s="157" t="n">
        <f aca="false">IF(B273=0,W272,IF(ISNONTEXT(B273)=TRUE(),INT(B273),INT(LEFT(B273,FIND(".",B273)-1))))</f>
        <v>3</v>
      </c>
      <c r="X273" s="157" t="str">
        <f aca="false">IF(X274=1,1,IF(B273&lt;&gt;0,1,IF(C273&lt;&gt;0,1,IF(D273&lt;&gt;0,1,IF(E273&lt;&gt;0,1,"")))))</f>
        <v/>
      </c>
      <c r="Y273" s="157" t="str">
        <f aca="false">IF(W273=0," ",IF(W273&lt;&gt;W272,W273," "))</f>
        <v> </v>
      </c>
      <c r="Z273" s="180"/>
      <c r="AA273" s="75" t="n">
        <f aca="false">IF(W273&lt;&gt;Y273,(IF(N273=0,G273*(INFORMAÇÕES!$Q$69/INFORMAÇÕES!$Q$72),IF(N273="R",G273,0))),0)</f>
        <v>0</v>
      </c>
      <c r="AB273" s="75" t="n">
        <f aca="false">IF(W273&lt;&gt;Y273,(IF(N273=0,G273*(INFORMAÇÕES!$Q$70/INFORMAÇÕES!$Q$72),IF(N273="C",G273,0))),0)</f>
        <v>0</v>
      </c>
      <c r="AC273" s="75" t="n">
        <f aca="false">IF(W273&lt;&gt;Y273,(IF(N273=0,G273*INFORMAÇÕES!$U$115,IF(N273="CF",G273,0))),0)</f>
        <v>0</v>
      </c>
      <c r="AD273" s="75" t="n">
        <f aca="false">IF(W273&lt;&gt;Y273,(IF(N273=0,G273*INFORMAÇÕES!$U$116,IF(N273="O",G273,0))),0)</f>
        <v>0</v>
      </c>
      <c r="AE273" s="75" t="n">
        <f aca="false">IF(E273&lt;&gt;0,G273,0)</f>
        <v>0</v>
      </c>
      <c r="AF273" s="75" t="n">
        <f aca="false">IF(W273&lt;&gt;Y273,(IF(N273=0,J273*(INFORMAÇÕES!$Q$89/INFORMAÇÕES!$Q$92),IF(N273="R",J273,0))),0)</f>
        <v>0</v>
      </c>
      <c r="AG273" s="75" t="n">
        <f aca="false">IF(W273&lt;&gt;Y273,(IF(N273=0,J273*(INFORMAÇÕES!$Q$90/INFORMAÇÕES!$Q$92),IF(N273="C",J273,0))),0)</f>
        <v>0</v>
      </c>
      <c r="AH273" s="75" t="n">
        <f aca="false">IF(W273&lt;&gt;Y273,(IF(N273="",J273*INFORMAÇÕES!$U$115,IF(N273="CF",J273,0))),0)</f>
        <v>0</v>
      </c>
      <c r="AI273" s="75" t="n">
        <f aca="false">IF(W273&lt;&gt;Y273,(IF(N273="",J273*INFORMAÇÕES!$U$116,IF(N273="O",J273,0))),0)</f>
        <v>0</v>
      </c>
      <c r="AJ273" s="75" t="n">
        <f aca="false">IF(H273&lt;&gt;0,J273,0)</f>
        <v>0</v>
      </c>
      <c r="AK273" s="75" t="n">
        <f aca="false">IF(K273&lt;&gt;0,L273,0)</f>
        <v>0</v>
      </c>
    </row>
    <row r="274" s="174" customFormat="true" ht="14.25" hidden="false" customHeight="false" outlineLevel="0" collapsed="false">
      <c r="A274" s="159" t="n">
        <v>262</v>
      </c>
      <c r="B274" s="160" t="n">
        <f aca="false">IF('ORÇ.GLOBAL P CAIXA'!$K273="EXEC.",0,'ORÇ.REPROG. P CAIXA'!B274)</f>
        <v>0</v>
      </c>
      <c r="C274" s="161" t="n">
        <f aca="false">IF('ORÇ.GLOBAL P CAIXA'!$K273="EXEC.",0,'ORÇ.REPROG. P CAIXA'!C274)</f>
        <v>0</v>
      </c>
      <c r="D274" s="162" t="n">
        <f aca="false">IF('ORÇ.GLOBAL P CAIXA'!$K273="EXEC.",0,'ORÇ.REPROG. P CAIXA'!D274)</f>
        <v>0</v>
      </c>
      <c r="E274" s="163" t="n">
        <f aca="false">IF('ORÇ.GLOBAL P CAIXA'!$K273="EXEC.",0,'ORÇ.REPROG. P CAIXA'!E274)</f>
        <v>0</v>
      </c>
      <c r="F274" s="163" t="n">
        <f aca="false">IF('ORÇ.GLOBAL P CAIXA'!K273="EXEC.",0,IF('ORÇ.GLOBAL EMPRESA'!G273&gt;0,'ORÇ.GLOBAL EMPRESA'!G273,'ORÇ.GLOBAL P CAIXA'!F273))</f>
        <v>0</v>
      </c>
      <c r="G274" s="163" t="n">
        <f aca="false">IF(E274&lt;&gt;0,ROUND(E274*F274,2),IF(AE274=0,(SUMIF($W$13:$W$1012,B274,$AE$13:$AE$1012)),AE274))</f>
        <v>0</v>
      </c>
      <c r="H274" s="661" t="n">
        <f aca="false">IF('ORÇ.GLOBAL P CAIXA'!K273="EXEC.",0,'ORÇ.REPROG. P CAIXA'!H274)</f>
        <v>0</v>
      </c>
      <c r="I274" s="661" t="n">
        <f aca="false">IF('ORÇ.GLOBAL P CAIXA'!K273="EXEC.",0,'ORÇ.REPROG. P CAIXA'!I274)</f>
        <v>0</v>
      </c>
      <c r="J274" s="163" t="n">
        <f aca="false">IF(H274&lt;&gt;0,ROUND(H274*I274,2),IF(AJ274=0,(SUMIF($W$13:$W$1012,B274,$AJ$13:$AJ$1012)),AJ274))</f>
        <v>0</v>
      </c>
      <c r="K274" s="163" t="n">
        <f aca="false">H274-E274</f>
        <v>0</v>
      </c>
      <c r="L274" s="163" t="n">
        <f aca="false">J274-G274</f>
        <v>0</v>
      </c>
      <c r="M274" s="662" t="str">
        <f aca="false">IF('ORÇ.GLOBAL P CAIXA'!K273="EXEC.","",IF('ORÇ.REPROG. P CAIXA'!M274&gt;0,'ORÇ.REPROG. P CAIXA'!M274,""))</f>
        <v/>
      </c>
      <c r="N274" s="663" t="str">
        <f aca="false">IF('ORÇ.GLOBAL P CAIXA'!K273="EXEC.","",IF('ORÇ.REPROG. P CAIXA'!N274&gt;0,'ORÇ.REPROG. P CAIXA'!N274,""))</f>
        <v/>
      </c>
      <c r="O274" s="166" t="str">
        <f aca="false">IF('ORÇ.GLOBAL P CAIXA'!$K273="EXEC.","",'ORÇ.REPROG. P CAIXA'!O274)</f>
        <v/>
      </c>
      <c r="P274" s="167"/>
      <c r="Q274" s="168" t="str">
        <f aca="false">IF(B274&gt;0,"ok","ocultar")</f>
        <v>ocultar</v>
      </c>
      <c r="R274" s="649"/>
      <c r="S274" s="649"/>
      <c r="T274" s="650"/>
      <c r="V274" s="88"/>
      <c r="W274" s="157" t="n">
        <f aca="false">IF(B274=0,W273,IF(ISNONTEXT(B274)=TRUE(),INT(B274),INT(LEFT(B274,FIND(".",B274)-1))))</f>
        <v>3</v>
      </c>
      <c r="X274" s="157" t="str">
        <f aca="false">IF(X275=1,1,IF(B274&lt;&gt;0,1,IF(C274&lt;&gt;0,1,IF(D274&lt;&gt;0,1,IF(E274&lt;&gt;0,1,"")))))</f>
        <v/>
      </c>
      <c r="Y274" s="157" t="str">
        <f aca="false">IF(W274=0," ",IF(W274&lt;&gt;W273,W274," "))</f>
        <v> </v>
      </c>
      <c r="Z274" s="180"/>
      <c r="AA274" s="75" t="n">
        <f aca="false">IF(W274&lt;&gt;Y274,(IF(N274=0,G274*(INFORMAÇÕES!$Q$69/INFORMAÇÕES!$Q$72),IF(N274="R",G274,0))),0)</f>
        <v>0</v>
      </c>
      <c r="AB274" s="75" t="n">
        <f aca="false">IF(W274&lt;&gt;Y274,(IF(N274=0,G274*(INFORMAÇÕES!$Q$70/INFORMAÇÕES!$Q$72),IF(N274="C",G274,0))),0)</f>
        <v>0</v>
      </c>
      <c r="AC274" s="75" t="n">
        <f aca="false">IF(W274&lt;&gt;Y274,(IF(N274=0,G274*INFORMAÇÕES!$U$115,IF(N274="CF",G274,0))),0)</f>
        <v>0</v>
      </c>
      <c r="AD274" s="75" t="n">
        <f aca="false">IF(W274&lt;&gt;Y274,(IF(N274=0,G274*INFORMAÇÕES!$U$116,IF(N274="O",G274,0))),0)</f>
        <v>0</v>
      </c>
      <c r="AE274" s="75" t="n">
        <f aca="false">IF(E274&lt;&gt;0,G274,0)</f>
        <v>0</v>
      </c>
      <c r="AF274" s="75" t="n">
        <f aca="false">IF(W274&lt;&gt;Y274,(IF(N274=0,J274*(INFORMAÇÕES!$Q$89/INFORMAÇÕES!$Q$92),IF(N274="R",J274,0))),0)</f>
        <v>0</v>
      </c>
      <c r="AG274" s="75" t="n">
        <f aca="false">IF(W274&lt;&gt;Y274,(IF(N274=0,J274*(INFORMAÇÕES!$Q$90/INFORMAÇÕES!$Q$92),IF(N274="C",J274,0))),0)</f>
        <v>0</v>
      </c>
      <c r="AH274" s="75" t="n">
        <f aca="false">IF(W274&lt;&gt;Y274,(IF(N274="",J274*INFORMAÇÕES!$U$115,IF(N274="CF",J274,0))),0)</f>
        <v>0</v>
      </c>
      <c r="AI274" s="75" t="n">
        <f aca="false">IF(W274&lt;&gt;Y274,(IF(N274="",J274*INFORMAÇÕES!$U$116,IF(N274="O",J274,0))),0)</f>
        <v>0</v>
      </c>
      <c r="AJ274" s="75" t="n">
        <f aca="false">IF(H274&lt;&gt;0,J274,0)</f>
        <v>0</v>
      </c>
      <c r="AK274" s="75" t="n">
        <f aca="false">IF(K274&lt;&gt;0,L274,0)</f>
        <v>0</v>
      </c>
    </row>
    <row r="275" s="174" customFormat="true" ht="14.25" hidden="false" customHeight="false" outlineLevel="0" collapsed="false">
      <c r="A275" s="159" t="n">
        <v>263</v>
      </c>
      <c r="B275" s="160" t="n">
        <f aca="false">IF('ORÇ.GLOBAL P CAIXA'!$K274="EXEC.",0,'ORÇ.REPROG. P CAIXA'!B275)</f>
        <v>0</v>
      </c>
      <c r="C275" s="161" t="n">
        <f aca="false">IF('ORÇ.GLOBAL P CAIXA'!$K274="EXEC.",0,'ORÇ.REPROG. P CAIXA'!C275)</f>
        <v>0</v>
      </c>
      <c r="D275" s="162" t="n">
        <f aca="false">IF('ORÇ.GLOBAL P CAIXA'!$K274="EXEC.",0,'ORÇ.REPROG. P CAIXA'!D275)</f>
        <v>0</v>
      </c>
      <c r="E275" s="163" t="n">
        <f aca="false">IF('ORÇ.GLOBAL P CAIXA'!$K274="EXEC.",0,'ORÇ.REPROG. P CAIXA'!E275)</f>
        <v>0</v>
      </c>
      <c r="F275" s="163" t="n">
        <f aca="false">IF('ORÇ.GLOBAL P CAIXA'!K274="EXEC.",0,IF('ORÇ.GLOBAL EMPRESA'!G274&gt;0,'ORÇ.GLOBAL EMPRESA'!G274,'ORÇ.GLOBAL P CAIXA'!F274))</f>
        <v>0</v>
      </c>
      <c r="G275" s="163" t="n">
        <f aca="false">IF(E275&lt;&gt;0,ROUND(E275*F275,2),IF(AE275=0,(SUMIF($W$13:$W$1012,B275,$AE$13:$AE$1012)),AE275))</f>
        <v>0</v>
      </c>
      <c r="H275" s="661" t="n">
        <f aca="false">IF('ORÇ.GLOBAL P CAIXA'!K274="EXEC.",0,'ORÇ.REPROG. P CAIXA'!H275)</f>
        <v>0</v>
      </c>
      <c r="I275" s="661" t="n">
        <f aca="false">IF('ORÇ.GLOBAL P CAIXA'!K274="EXEC.",0,'ORÇ.REPROG. P CAIXA'!I275)</f>
        <v>0</v>
      </c>
      <c r="J275" s="163" t="n">
        <f aca="false">IF(H275&lt;&gt;0,ROUND(H275*I275,2),IF(AJ275=0,(SUMIF($W$13:$W$1012,B275,$AJ$13:$AJ$1012)),AJ275))</f>
        <v>0</v>
      </c>
      <c r="K275" s="163" t="n">
        <f aca="false">H275-E275</f>
        <v>0</v>
      </c>
      <c r="L275" s="163" t="n">
        <f aca="false">J275-G275</f>
        <v>0</v>
      </c>
      <c r="M275" s="662" t="str">
        <f aca="false">IF('ORÇ.GLOBAL P CAIXA'!K274="EXEC.","",IF('ORÇ.REPROG. P CAIXA'!M275&gt;0,'ORÇ.REPROG. P CAIXA'!M275,""))</f>
        <v/>
      </c>
      <c r="N275" s="663" t="str">
        <f aca="false">IF('ORÇ.GLOBAL P CAIXA'!K274="EXEC.","",IF('ORÇ.REPROG. P CAIXA'!N275&gt;0,'ORÇ.REPROG. P CAIXA'!N275,""))</f>
        <v/>
      </c>
      <c r="O275" s="166" t="str">
        <f aca="false">IF('ORÇ.GLOBAL P CAIXA'!$K274="EXEC.","",'ORÇ.REPROG. P CAIXA'!O275)</f>
        <v/>
      </c>
      <c r="P275" s="167"/>
      <c r="Q275" s="168" t="str">
        <f aca="false">IF(B275&gt;0,"ok","ocultar")</f>
        <v>ocultar</v>
      </c>
      <c r="R275" s="649"/>
      <c r="S275" s="649"/>
      <c r="T275" s="650"/>
      <c r="V275" s="88"/>
      <c r="W275" s="157" t="n">
        <f aca="false">IF(B275=0,W274,IF(ISNONTEXT(B275)=TRUE(),INT(B275),INT(LEFT(B275,FIND(".",B275)-1))))</f>
        <v>3</v>
      </c>
      <c r="X275" s="157" t="str">
        <f aca="false">IF(X276=1,1,IF(B275&lt;&gt;0,1,IF(C275&lt;&gt;0,1,IF(D275&lt;&gt;0,1,IF(E275&lt;&gt;0,1,"")))))</f>
        <v/>
      </c>
      <c r="Y275" s="157" t="str">
        <f aca="false">IF(W275=0," ",IF(W275&lt;&gt;W274,W275," "))</f>
        <v> </v>
      </c>
      <c r="Z275" s="180"/>
      <c r="AA275" s="75" t="n">
        <f aca="false">IF(W275&lt;&gt;Y275,(IF(N275=0,G275*(INFORMAÇÕES!$Q$69/INFORMAÇÕES!$Q$72),IF(N275="R",G275,0))),0)</f>
        <v>0</v>
      </c>
      <c r="AB275" s="75" t="n">
        <f aca="false">IF(W275&lt;&gt;Y275,(IF(N275=0,G275*(INFORMAÇÕES!$Q$70/INFORMAÇÕES!$Q$72),IF(N275="C",G275,0))),0)</f>
        <v>0</v>
      </c>
      <c r="AC275" s="75" t="n">
        <f aca="false">IF(W275&lt;&gt;Y275,(IF(N275=0,G275*INFORMAÇÕES!$U$115,IF(N275="CF",G275,0))),0)</f>
        <v>0</v>
      </c>
      <c r="AD275" s="75" t="n">
        <f aca="false">IF(W275&lt;&gt;Y275,(IF(N275=0,G275*INFORMAÇÕES!$U$116,IF(N275="O",G275,0))),0)</f>
        <v>0</v>
      </c>
      <c r="AE275" s="75" t="n">
        <f aca="false">IF(E275&lt;&gt;0,G275,0)</f>
        <v>0</v>
      </c>
      <c r="AF275" s="75" t="n">
        <f aca="false">IF(W275&lt;&gt;Y275,(IF(N275=0,J275*(INFORMAÇÕES!$Q$89/INFORMAÇÕES!$Q$92),IF(N275="R",J275,0))),0)</f>
        <v>0</v>
      </c>
      <c r="AG275" s="75" t="n">
        <f aca="false">IF(W275&lt;&gt;Y275,(IF(N275=0,J275*(INFORMAÇÕES!$Q$90/INFORMAÇÕES!$Q$92),IF(N275="C",J275,0))),0)</f>
        <v>0</v>
      </c>
      <c r="AH275" s="75" t="n">
        <f aca="false">IF(W275&lt;&gt;Y275,(IF(N275="",J275*INFORMAÇÕES!$U$115,IF(N275="CF",J275,0))),0)</f>
        <v>0</v>
      </c>
      <c r="AI275" s="75" t="n">
        <f aca="false">IF(W275&lt;&gt;Y275,(IF(N275="",J275*INFORMAÇÕES!$U$116,IF(N275="O",J275,0))),0)</f>
        <v>0</v>
      </c>
      <c r="AJ275" s="75" t="n">
        <f aca="false">IF(H275&lt;&gt;0,J275,0)</f>
        <v>0</v>
      </c>
      <c r="AK275" s="75" t="n">
        <f aca="false">IF(K275&lt;&gt;0,L275,0)</f>
        <v>0</v>
      </c>
    </row>
    <row r="276" s="174" customFormat="true" ht="14.25" hidden="false" customHeight="false" outlineLevel="0" collapsed="false">
      <c r="A276" s="159" t="n">
        <v>264</v>
      </c>
      <c r="B276" s="160" t="n">
        <f aca="false">IF('ORÇ.GLOBAL P CAIXA'!$K275="EXEC.",0,'ORÇ.REPROG. P CAIXA'!B276)</f>
        <v>0</v>
      </c>
      <c r="C276" s="161" t="n">
        <f aca="false">IF('ORÇ.GLOBAL P CAIXA'!$K275="EXEC.",0,'ORÇ.REPROG. P CAIXA'!C276)</f>
        <v>0</v>
      </c>
      <c r="D276" s="162" t="n">
        <f aca="false">IF('ORÇ.GLOBAL P CAIXA'!$K275="EXEC.",0,'ORÇ.REPROG. P CAIXA'!D276)</f>
        <v>0</v>
      </c>
      <c r="E276" s="163" t="n">
        <f aca="false">IF('ORÇ.GLOBAL P CAIXA'!$K275="EXEC.",0,'ORÇ.REPROG. P CAIXA'!E276)</f>
        <v>0</v>
      </c>
      <c r="F276" s="163" t="n">
        <f aca="false">IF('ORÇ.GLOBAL P CAIXA'!K275="EXEC.",0,IF('ORÇ.GLOBAL EMPRESA'!G275&gt;0,'ORÇ.GLOBAL EMPRESA'!G275,'ORÇ.GLOBAL P CAIXA'!F275))</f>
        <v>0</v>
      </c>
      <c r="G276" s="163" t="n">
        <f aca="false">IF(E276&lt;&gt;0,ROUND(E276*F276,2),IF(AE276=0,(SUMIF($W$13:$W$1012,B276,$AE$13:$AE$1012)),AE276))</f>
        <v>0</v>
      </c>
      <c r="H276" s="661" t="n">
        <f aca="false">IF('ORÇ.GLOBAL P CAIXA'!K275="EXEC.",0,'ORÇ.REPROG. P CAIXA'!H276)</f>
        <v>0</v>
      </c>
      <c r="I276" s="661" t="n">
        <f aca="false">IF('ORÇ.GLOBAL P CAIXA'!K275="EXEC.",0,'ORÇ.REPROG. P CAIXA'!I276)</f>
        <v>0</v>
      </c>
      <c r="J276" s="163" t="n">
        <f aca="false">IF(H276&lt;&gt;0,ROUND(H276*I276,2),IF(AJ276=0,(SUMIF($W$13:$W$1012,B276,$AJ$13:$AJ$1012)),AJ276))</f>
        <v>0</v>
      </c>
      <c r="K276" s="163" t="n">
        <f aca="false">H276-E276</f>
        <v>0</v>
      </c>
      <c r="L276" s="163" t="n">
        <f aca="false">J276-G276</f>
        <v>0</v>
      </c>
      <c r="M276" s="662" t="str">
        <f aca="false">IF('ORÇ.GLOBAL P CAIXA'!K275="EXEC.","",IF('ORÇ.REPROG. P CAIXA'!M276&gt;0,'ORÇ.REPROG. P CAIXA'!M276,""))</f>
        <v/>
      </c>
      <c r="N276" s="663" t="str">
        <f aca="false">IF('ORÇ.GLOBAL P CAIXA'!K275="EXEC.","",IF('ORÇ.REPROG. P CAIXA'!N276&gt;0,'ORÇ.REPROG. P CAIXA'!N276,""))</f>
        <v/>
      </c>
      <c r="O276" s="166" t="str">
        <f aca="false">IF('ORÇ.GLOBAL P CAIXA'!$K275="EXEC.","",'ORÇ.REPROG. P CAIXA'!O276)</f>
        <v/>
      </c>
      <c r="P276" s="167"/>
      <c r="Q276" s="168" t="str">
        <f aca="false">IF(B276&gt;0,"ok","ocultar")</f>
        <v>ocultar</v>
      </c>
      <c r="R276" s="649"/>
      <c r="S276" s="649"/>
      <c r="T276" s="650"/>
      <c r="V276" s="88"/>
      <c r="W276" s="157" t="n">
        <f aca="false">IF(B276=0,W275,IF(ISNONTEXT(B276)=TRUE(),INT(B276),INT(LEFT(B276,FIND(".",B276)-1))))</f>
        <v>3</v>
      </c>
      <c r="X276" s="157" t="str">
        <f aca="false">IF(X277=1,1,IF(B276&lt;&gt;0,1,IF(C276&lt;&gt;0,1,IF(D276&lt;&gt;0,1,IF(E276&lt;&gt;0,1,"")))))</f>
        <v/>
      </c>
      <c r="Y276" s="157" t="str">
        <f aca="false">IF(W276=0," ",IF(W276&lt;&gt;W275,W276," "))</f>
        <v> </v>
      </c>
      <c r="Z276" s="180"/>
      <c r="AA276" s="75" t="n">
        <f aca="false">IF(W276&lt;&gt;Y276,(IF(N276=0,G276*(INFORMAÇÕES!$Q$69/INFORMAÇÕES!$Q$72),IF(N276="R",G276,0))),0)</f>
        <v>0</v>
      </c>
      <c r="AB276" s="75" t="n">
        <f aca="false">IF(W276&lt;&gt;Y276,(IF(N276=0,G276*(INFORMAÇÕES!$Q$70/INFORMAÇÕES!$Q$72),IF(N276="C",G276,0))),0)</f>
        <v>0</v>
      </c>
      <c r="AC276" s="75" t="n">
        <f aca="false">IF(W276&lt;&gt;Y276,(IF(N276=0,G276*INFORMAÇÕES!$U$115,IF(N276="CF",G276,0))),0)</f>
        <v>0</v>
      </c>
      <c r="AD276" s="75" t="n">
        <f aca="false">IF(W276&lt;&gt;Y276,(IF(N276=0,G276*INFORMAÇÕES!$U$116,IF(N276="O",G276,0))),0)</f>
        <v>0</v>
      </c>
      <c r="AE276" s="75" t="n">
        <f aca="false">IF(E276&lt;&gt;0,G276,0)</f>
        <v>0</v>
      </c>
      <c r="AF276" s="75" t="n">
        <f aca="false">IF(W276&lt;&gt;Y276,(IF(N276=0,J276*(INFORMAÇÕES!$Q$89/INFORMAÇÕES!$Q$92),IF(N276="R",J276,0))),0)</f>
        <v>0</v>
      </c>
      <c r="AG276" s="75" t="n">
        <f aca="false">IF(W276&lt;&gt;Y276,(IF(N276=0,J276*(INFORMAÇÕES!$Q$90/INFORMAÇÕES!$Q$92),IF(N276="C",J276,0))),0)</f>
        <v>0</v>
      </c>
      <c r="AH276" s="75" t="n">
        <f aca="false">IF(W276&lt;&gt;Y276,(IF(N276="",J276*INFORMAÇÕES!$U$115,IF(N276="CF",J276,0))),0)</f>
        <v>0</v>
      </c>
      <c r="AI276" s="75" t="n">
        <f aca="false">IF(W276&lt;&gt;Y276,(IF(N276="",J276*INFORMAÇÕES!$U$116,IF(N276="O",J276,0))),0)</f>
        <v>0</v>
      </c>
      <c r="AJ276" s="75" t="n">
        <f aca="false">IF(H276&lt;&gt;0,J276,0)</f>
        <v>0</v>
      </c>
      <c r="AK276" s="75" t="n">
        <f aca="false">IF(K276&lt;&gt;0,L276,0)</f>
        <v>0</v>
      </c>
    </row>
    <row r="277" s="174" customFormat="true" ht="14.25" hidden="false" customHeight="false" outlineLevel="0" collapsed="false">
      <c r="A277" s="159" t="n">
        <v>265</v>
      </c>
      <c r="B277" s="160" t="n">
        <f aca="false">IF('ORÇ.GLOBAL P CAIXA'!$K276="EXEC.",0,'ORÇ.REPROG. P CAIXA'!B277)</f>
        <v>0</v>
      </c>
      <c r="C277" s="161" t="n">
        <f aca="false">IF('ORÇ.GLOBAL P CAIXA'!$K276="EXEC.",0,'ORÇ.REPROG. P CAIXA'!C277)</f>
        <v>0</v>
      </c>
      <c r="D277" s="162" t="n">
        <f aca="false">IF('ORÇ.GLOBAL P CAIXA'!$K276="EXEC.",0,'ORÇ.REPROG. P CAIXA'!D277)</f>
        <v>0</v>
      </c>
      <c r="E277" s="163" t="n">
        <f aca="false">IF('ORÇ.GLOBAL P CAIXA'!$K276="EXEC.",0,'ORÇ.REPROG. P CAIXA'!E277)</f>
        <v>0</v>
      </c>
      <c r="F277" s="163" t="n">
        <f aca="false">IF('ORÇ.GLOBAL P CAIXA'!K276="EXEC.",0,IF('ORÇ.GLOBAL EMPRESA'!G276&gt;0,'ORÇ.GLOBAL EMPRESA'!G276,'ORÇ.GLOBAL P CAIXA'!F276))</f>
        <v>0</v>
      </c>
      <c r="G277" s="163" t="n">
        <f aca="false">IF(E277&lt;&gt;0,ROUND(E277*F277,2),IF(AE277=0,(SUMIF($W$13:$W$1012,B277,$AE$13:$AE$1012)),AE277))</f>
        <v>0</v>
      </c>
      <c r="H277" s="661" t="n">
        <f aca="false">IF('ORÇ.GLOBAL P CAIXA'!K276="EXEC.",0,'ORÇ.REPROG. P CAIXA'!H277)</f>
        <v>0</v>
      </c>
      <c r="I277" s="661" t="n">
        <f aca="false">IF('ORÇ.GLOBAL P CAIXA'!K276="EXEC.",0,'ORÇ.REPROG. P CAIXA'!I277)</f>
        <v>0</v>
      </c>
      <c r="J277" s="163" t="n">
        <f aca="false">IF(H277&lt;&gt;0,ROUND(H277*I277,2),IF(AJ277=0,(SUMIF($W$13:$W$1012,B277,$AJ$13:$AJ$1012)),AJ277))</f>
        <v>0</v>
      </c>
      <c r="K277" s="163" t="n">
        <f aca="false">H277-E277</f>
        <v>0</v>
      </c>
      <c r="L277" s="163" t="n">
        <f aca="false">J277-G277</f>
        <v>0</v>
      </c>
      <c r="M277" s="662" t="str">
        <f aca="false">IF('ORÇ.GLOBAL P CAIXA'!K276="EXEC.","",IF('ORÇ.REPROG. P CAIXA'!M277&gt;0,'ORÇ.REPROG. P CAIXA'!M277,""))</f>
        <v/>
      </c>
      <c r="N277" s="663" t="str">
        <f aca="false">IF('ORÇ.GLOBAL P CAIXA'!K276="EXEC.","",IF('ORÇ.REPROG. P CAIXA'!N277&gt;0,'ORÇ.REPROG. P CAIXA'!N277,""))</f>
        <v/>
      </c>
      <c r="O277" s="166" t="str">
        <f aca="false">IF('ORÇ.GLOBAL P CAIXA'!$K276="EXEC.","",'ORÇ.REPROG. P CAIXA'!O277)</f>
        <v/>
      </c>
      <c r="P277" s="167"/>
      <c r="Q277" s="168" t="str">
        <f aca="false">IF(B277&gt;0,"ok","ocultar")</f>
        <v>ocultar</v>
      </c>
      <c r="R277" s="649"/>
      <c r="S277" s="649"/>
      <c r="T277" s="650"/>
      <c r="V277" s="88"/>
      <c r="W277" s="157" t="n">
        <f aca="false">IF(B277=0,W276,IF(ISNONTEXT(B277)=TRUE(),INT(B277),INT(LEFT(B277,FIND(".",B277)-1))))</f>
        <v>3</v>
      </c>
      <c r="X277" s="157" t="str">
        <f aca="false">IF(X278=1,1,IF(B277&lt;&gt;0,1,IF(C277&lt;&gt;0,1,IF(D277&lt;&gt;0,1,IF(E277&lt;&gt;0,1,"")))))</f>
        <v/>
      </c>
      <c r="Y277" s="157" t="str">
        <f aca="false">IF(W277=0," ",IF(W277&lt;&gt;W276,W277," "))</f>
        <v> </v>
      </c>
      <c r="Z277" s="180"/>
      <c r="AA277" s="75" t="n">
        <f aca="false">IF(W277&lt;&gt;Y277,(IF(N277=0,G277*(INFORMAÇÕES!$Q$69/INFORMAÇÕES!$Q$72),IF(N277="R",G277,0))),0)</f>
        <v>0</v>
      </c>
      <c r="AB277" s="75" t="n">
        <f aca="false">IF(W277&lt;&gt;Y277,(IF(N277=0,G277*(INFORMAÇÕES!$Q$70/INFORMAÇÕES!$Q$72),IF(N277="C",G277,0))),0)</f>
        <v>0</v>
      </c>
      <c r="AC277" s="75" t="n">
        <f aca="false">IF(W277&lt;&gt;Y277,(IF(N277=0,G277*INFORMAÇÕES!$U$115,IF(N277="CF",G277,0))),0)</f>
        <v>0</v>
      </c>
      <c r="AD277" s="75" t="n">
        <f aca="false">IF(W277&lt;&gt;Y277,(IF(N277=0,G277*INFORMAÇÕES!$U$116,IF(N277="O",G277,0))),0)</f>
        <v>0</v>
      </c>
      <c r="AE277" s="75" t="n">
        <f aca="false">IF(E277&lt;&gt;0,G277,0)</f>
        <v>0</v>
      </c>
      <c r="AF277" s="75" t="n">
        <f aca="false">IF(W277&lt;&gt;Y277,(IF(N277=0,J277*(INFORMAÇÕES!$Q$89/INFORMAÇÕES!$Q$92),IF(N277="R",J277,0))),0)</f>
        <v>0</v>
      </c>
      <c r="AG277" s="75" t="n">
        <f aca="false">IF(W277&lt;&gt;Y277,(IF(N277=0,J277*(INFORMAÇÕES!$Q$90/INFORMAÇÕES!$Q$92),IF(N277="C",J277,0))),0)</f>
        <v>0</v>
      </c>
      <c r="AH277" s="75" t="n">
        <f aca="false">IF(W277&lt;&gt;Y277,(IF(N277="",J277*INFORMAÇÕES!$U$115,IF(N277="CF",J277,0))),0)</f>
        <v>0</v>
      </c>
      <c r="AI277" s="75" t="n">
        <f aca="false">IF(W277&lt;&gt;Y277,(IF(N277="",J277*INFORMAÇÕES!$U$116,IF(N277="O",J277,0))),0)</f>
        <v>0</v>
      </c>
      <c r="AJ277" s="75" t="n">
        <f aca="false">IF(H277&lt;&gt;0,J277,0)</f>
        <v>0</v>
      </c>
      <c r="AK277" s="75" t="n">
        <f aca="false">IF(K277&lt;&gt;0,L277,0)</f>
        <v>0</v>
      </c>
    </row>
    <row r="278" s="174" customFormat="true" ht="14.25" hidden="false" customHeight="false" outlineLevel="0" collapsed="false">
      <c r="A278" s="159" t="n">
        <v>266</v>
      </c>
      <c r="B278" s="160" t="n">
        <f aca="false">IF('ORÇ.GLOBAL P CAIXA'!$K277="EXEC.",0,'ORÇ.REPROG. P CAIXA'!B278)</f>
        <v>0</v>
      </c>
      <c r="C278" s="161" t="n">
        <f aca="false">IF('ORÇ.GLOBAL P CAIXA'!$K277="EXEC.",0,'ORÇ.REPROG. P CAIXA'!C278)</f>
        <v>0</v>
      </c>
      <c r="D278" s="162" t="n">
        <f aca="false">IF('ORÇ.GLOBAL P CAIXA'!$K277="EXEC.",0,'ORÇ.REPROG. P CAIXA'!D278)</f>
        <v>0</v>
      </c>
      <c r="E278" s="163" t="n">
        <f aca="false">IF('ORÇ.GLOBAL P CAIXA'!$K277="EXEC.",0,'ORÇ.REPROG. P CAIXA'!E278)</f>
        <v>0</v>
      </c>
      <c r="F278" s="163" t="n">
        <f aca="false">IF('ORÇ.GLOBAL P CAIXA'!K277="EXEC.",0,IF('ORÇ.GLOBAL EMPRESA'!G277&gt;0,'ORÇ.GLOBAL EMPRESA'!G277,'ORÇ.GLOBAL P CAIXA'!F277))</f>
        <v>0</v>
      </c>
      <c r="G278" s="163" t="n">
        <f aca="false">IF(E278&lt;&gt;0,ROUND(E278*F278,2),IF(AE278=0,(SUMIF($W$13:$W$1012,B278,$AE$13:$AE$1012)),AE278))</f>
        <v>0</v>
      </c>
      <c r="H278" s="661" t="n">
        <f aca="false">IF('ORÇ.GLOBAL P CAIXA'!K277="EXEC.",0,'ORÇ.REPROG. P CAIXA'!H278)</f>
        <v>0</v>
      </c>
      <c r="I278" s="661" t="n">
        <f aca="false">IF('ORÇ.GLOBAL P CAIXA'!K277="EXEC.",0,'ORÇ.REPROG. P CAIXA'!I278)</f>
        <v>0</v>
      </c>
      <c r="J278" s="163" t="n">
        <f aca="false">IF(H278&lt;&gt;0,ROUND(H278*I278,2),IF(AJ278=0,(SUMIF($W$13:$W$1012,B278,$AJ$13:$AJ$1012)),AJ278))</f>
        <v>0</v>
      </c>
      <c r="K278" s="163" t="n">
        <f aca="false">H278-E278</f>
        <v>0</v>
      </c>
      <c r="L278" s="163" t="n">
        <f aca="false">J278-G278</f>
        <v>0</v>
      </c>
      <c r="M278" s="662" t="str">
        <f aca="false">IF('ORÇ.GLOBAL P CAIXA'!K277="EXEC.","",IF('ORÇ.REPROG. P CAIXA'!M278&gt;0,'ORÇ.REPROG. P CAIXA'!M278,""))</f>
        <v/>
      </c>
      <c r="N278" s="663" t="str">
        <f aca="false">IF('ORÇ.GLOBAL P CAIXA'!K277="EXEC.","",IF('ORÇ.REPROG. P CAIXA'!N278&gt;0,'ORÇ.REPROG. P CAIXA'!N278,""))</f>
        <v/>
      </c>
      <c r="O278" s="166" t="str">
        <f aca="false">IF('ORÇ.GLOBAL P CAIXA'!$K277="EXEC.","",'ORÇ.REPROG. P CAIXA'!O278)</f>
        <v/>
      </c>
      <c r="P278" s="167"/>
      <c r="Q278" s="168" t="str">
        <f aca="false">IF(B278&gt;0,"ok","ocultar")</f>
        <v>ocultar</v>
      </c>
      <c r="R278" s="649"/>
      <c r="S278" s="649"/>
      <c r="T278" s="650"/>
      <c r="V278" s="88"/>
      <c r="W278" s="157" t="n">
        <f aca="false">IF(B278=0,W277,IF(ISNONTEXT(B278)=TRUE(),INT(B278),INT(LEFT(B278,FIND(".",B278)-1))))</f>
        <v>3</v>
      </c>
      <c r="X278" s="157" t="str">
        <f aca="false">IF(X279=1,1,IF(B278&lt;&gt;0,1,IF(C278&lt;&gt;0,1,IF(D278&lt;&gt;0,1,IF(E278&lt;&gt;0,1,"")))))</f>
        <v/>
      </c>
      <c r="Y278" s="157" t="str">
        <f aca="false">IF(W278=0," ",IF(W278&lt;&gt;W277,W278," "))</f>
        <v> </v>
      </c>
      <c r="Z278" s="180"/>
      <c r="AA278" s="75" t="n">
        <f aca="false">IF(W278&lt;&gt;Y278,(IF(N278=0,G278*(INFORMAÇÕES!$Q$69/INFORMAÇÕES!$Q$72),IF(N278="R",G278,0))),0)</f>
        <v>0</v>
      </c>
      <c r="AB278" s="75" t="n">
        <f aca="false">IF(W278&lt;&gt;Y278,(IF(N278=0,G278*(INFORMAÇÕES!$Q$70/INFORMAÇÕES!$Q$72),IF(N278="C",G278,0))),0)</f>
        <v>0</v>
      </c>
      <c r="AC278" s="75" t="n">
        <f aca="false">IF(W278&lt;&gt;Y278,(IF(N278=0,G278*INFORMAÇÕES!$U$115,IF(N278="CF",G278,0))),0)</f>
        <v>0</v>
      </c>
      <c r="AD278" s="75" t="n">
        <f aca="false">IF(W278&lt;&gt;Y278,(IF(N278=0,G278*INFORMAÇÕES!$U$116,IF(N278="O",G278,0))),0)</f>
        <v>0</v>
      </c>
      <c r="AE278" s="75" t="n">
        <f aca="false">IF(E278&lt;&gt;0,G278,0)</f>
        <v>0</v>
      </c>
      <c r="AF278" s="75" t="n">
        <f aca="false">IF(W278&lt;&gt;Y278,(IF(N278=0,J278*(INFORMAÇÕES!$Q$89/INFORMAÇÕES!$Q$92),IF(N278="R",J278,0))),0)</f>
        <v>0</v>
      </c>
      <c r="AG278" s="75" t="n">
        <f aca="false">IF(W278&lt;&gt;Y278,(IF(N278=0,J278*(INFORMAÇÕES!$Q$90/INFORMAÇÕES!$Q$92),IF(N278="C",J278,0))),0)</f>
        <v>0</v>
      </c>
      <c r="AH278" s="75" t="n">
        <f aca="false">IF(W278&lt;&gt;Y278,(IF(N278="",J278*INFORMAÇÕES!$U$115,IF(N278="CF",J278,0))),0)</f>
        <v>0</v>
      </c>
      <c r="AI278" s="75" t="n">
        <f aca="false">IF(W278&lt;&gt;Y278,(IF(N278="",J278*INFORMAÇÕES!$U$116,IF(N278="O",J278,0))),0)</f>
        <v>0</v>
      </c>
      <c r="AJ278" s="75" t="n">
        <f aca="false">IF(H278&lt;&gt;0,J278,0)</f>
        <v>0</v>
      </c>
      <c r="AK278" s="75" t="n">
        <f aca="false">IF(K278&lt;&gt;0,L278,0)</f>
        <v>0</v>
      </c>
    </row>
    <row r="279" s="174" customFormat="true" ht="14.25" hidden="false" customHeight="false" outlineLevel="0" collapsed="false">
      <c r="A279" s="159" t="n">
        <v>267</v>
      </c>
      <c r="B279" s="160" t="n">
        <f aca="false">IF('ORÇ.GLOBAL P CAIXA'!$K278="EXEC.",0,'ORÇ.REPROG. P CAIXA'!B279)</f>
        <v>0</v>
      </c>
      <c r="C279" s="161" t="n">
        <f aca="false">IF('ORÇ.GLOBAL P CAIXA'!$K278="EXEC.",0,'ORÇ.REPROG. P CAIXA'!C279)</f>
        <v>0</v>
      </c>
      <c r="D279" s="162" t="n">
        <f aca="false">IF('ORÇ.GLOBAL P CAIXA'!$K278="EXEC.",0,'ORÇ.REPROG. P CAIXA'!D279)</f>
        <v>0</v>
      </c>
      <c r="E279" s="163" t="n">
        <f aca="false">IF('ORÇ.GLOBAL P CAIXA'!$K278="EXEC.",0,'ORÇ.REPROG. P CAIXA'!E279)</f>
        <v>0</v>
      </c>
      <c r="F279" s="163" t="n">
        <f aca="false">IF('ORÇ.GLOBAL P CAIXA'!K278="EXEC.",0,IF('ORÇ.GLOBAL EMPRESA'!G278&gt;0,'ORÇ.GLOBAL EMPRESA'!G278,'ORÇ.GLOBAL P CAIXA'!F278))</f>
        <v>0</v>
      </c>
      <c r="G279" s="163" t="n">
        <f aca="false">IF(E279&lt;&gt;0,ROUND(E279*F279,2),IF(AE279=0,(SUMIF($W$13:$W$1012,B279,$AE$13:$AE$1012)),AE279))</f>
        <v>0</v>
      </c>
      <c r="H279" s="661" t="n">
        <f aca="false">IF('ORÇ.GLOBAL P CAIXA'!K278="EXEC.",0,'ORÇ.REPROG. P CAIXA'!H279)</f>
        <v>0</v>
      </c>
      <c r="I279" s="661" t="n">
        <f aca="false">IF('ORÇ.GLOBAL P CAIXA'!K278="EXEC.",0,'ORÇ.REPROG. P CAIXA'!I279)</f>
        <v>0</v>
      </c>
      <c r="J279" s="163" t="n">
        <f aca="false">IF(H279&lt;&gt;0,ROUND(H279*I279,2),IF(AJ279=0,(SUMIF($W$13:$W$1012,B279,$AJ$13:$AJ$1012)),AJ279))</f>
        <v>0</v>
      </c>
      <c r="K279" s="163" t="n">
        <f aca="false">H279-E279</f>
        <v>0</v>
      </c>
      <c r="L279" s="163" t="n">
        <f aca="false">J279-G279</f>
        <v>0</v>
      </c>
      <c r="M279" s="662" t="str">
        <f aca="false">IF('ORÇ.GLOBAL P CAIXA'!K278="EXEC.","",IF('ORÇ.REPROG. P CAIXA'!M279&gt;0,'ORÇ.REPROG. P CAIXA'!M279,""))</f>
        <v/>
      </c>
      <c r="N279" s="663" t="str">
        <f aca="false">IF('ORÇ.GLOBAL P CAIXA'!K278="EXEC.","",IF('ORÇ.REPROG. P CAIXA'!N279&gt;0,'ORÇ.REPROG. P CAIXA'!N279,""))</f>
        <v/>
      </c>
      <c r="O279" s="166" t="str">
        <f aca="false">IF('ORÇ.GLOBAL P CAIXA'!$K278="EXEC.","",'ORÇ.REPROG. P CAIXA'!O279)</f>
        <v/>
      </c>
      <c r="P279" s="167"/>
      <c r="Q279" s="168" t="str">
        <f aca="false">IF(B279&gt;0,"ok","ocultar")</f>
        <v>ocultar</v>
      </c>
      <c r="R279" s="649"/>
      <c r="S279" s="649"/>
      <c r="T279" s="650"/>
      <c r="V279" s="88"/>
      <c r="W279" s="157" t="n">
        <f aca="false">IF(B279=0,W278,IF(ISNONTEXT(B279)=TRUE(),INT(B279),INT(LEFT(B279,FIND(".",B279)-1))))</f>
        <v>3</v>
      </c>
      <c r="X279" s="157" t="str">
        <f aca="false">IF(X280=1,1,IF(B279&lt;&gt;0,1,IF(C279&lt;&gt;0,1,IF(D279&lt;&gt;0,1,IF(E279&lt;&gt;0,1,"")))))</f>
        <v/>
      </c>
      <c r="Y279" s="157" t="str">
        <f aca="false">IF(W279=0," ",IF(W279&lt;&gt;W278,W279," "))</f>
        <v> </v>
      </c>
      <c r="Z279" s="180"/>
      <c r="AA279" s="75" t="n">
        <f aca="false">IF(W279&lt;&gt;Y279,(IF(N279=0,G279*(INFORMAÇÕES!$Q$69/INFORMAÇÕES!$Q$72),IF(N279="R",G279,0))),0)</f>
        <v>0</v>
      </c>
      <c r="AB279" s="75" t="n">
        <f aca="false">IF(W279&lt;&gt;Y279,(IF(N279=0,G279*(INFORMAÇÕES!$Q$70/INFORMAÇÕES!$Q$72),IF(N279="C",G279,0))),0)</f>
        <v>0</v>
      </c>
      <c r="AC279" s="75" t="n">
        <f aca="false">IF(W279&lt;&gt;Y279,(IF(N279=0,G279*INFORMAÇÕES!$U$115,IF(N279="CF",G279,0))),0)</f>
        <v>0</v>
      </c>
      <c r="AD279" s="75" t="n">
        <f aca="false">IF(W279&lt;&gt;Y279,(IF(N279=0,G279*INFORMAÇÕES!$U$116,IF(N279="O",G279,0))),0)</f>
        <v>0</v>
      </c>
      <c r="AE279" s="75" t="n">
        <f aca="false">IF(E279&lt;&gt;0,G279,0)</f>
        <v>0</v>
      </c>
      <c r="AF279" s="75" t="n">
        <f aca="false">IF(W279&lt;&gt;Y279,(IF(N279=0,J279*(INFORMAÇÕES!$Q$89/INFORMAÇÕES!$Q$92),IF(N279="R",J279,0))),0)</f>
        <v>0</v>
      </c>
      <c r="AG279" s="75" t="n">
        <f aca="false">IF(W279&lt;&gt;Y279,(IF(N279=0,J279*(INFORMAÇÕES!$Q$90/INFORMAÇÕES!$Q$92),IF(N279="C",J279,0))),0)</f>
        <v>0</v>
      </c>
      <c r="AH279" s="75" t="n">
        <f aca="false">IF(W279&lt;&gt;Y279,(IF(N279="",J279*INFORMAÇÕES!$U$115,IF(N279="CF",J279,0))),0)</f>
        <v>0</v>
      </c>
      <c r="AI279" s="75" t="n">
        <f aca="false">IF(W279&lt;&gt;Y279,(IF(N279="",J279*INFORMAÇÕES!$U$116,IF(N279="O",J279,0))),0)</f>
        <v>0</v>
      </c>
      <c r="AJ279" s="75" t="n">
        <f aca="false">IF(H279&lt;&gt;0,J279,0)</f>
        <v>0</v>
      </c>
      <c r="AK279" s="75" t="n">
        <f aca="false">IF(K279&lt;&gt;0,L279,0)</f>
        <v>0</v>
      </c>
    </row>
    <row r="280" s="174" customFormat="true" ht="14.25" hidden="false" customHeight="false" outlineLevel="0" collapsed="false">
      <c r="A280" s="159" t="n">
        <v>268</v>
      </c>
      <c r="B280" s="160" t="n">
        <f aca="false">IF('ORÇ.GLOBAL P CAIXA'!$K279="EXEC.",0,'ORÇ.REPROG. P CAIXA'!B280)</f>
        <v>0</v>
      </c>
      <c r="C280" s="161" t="n">
        <f aca="false">IF('ORÇ.GLOBAL P CAIXA'!$K279="EXEC.",0,'ORÇ.REPROG. P CAIXA'!C280)</f>
        <v>0</v>
      </c>
      <c r="D280" s="162" t="n">
        <f aca="false">IF('ORÇ.GLOBAL P CAIXA'!$K279="EXEC.",0,'ORÇ.REPROG. P CAIXA'!D280)</f>
        <v>0</v>
      </c>
      <c r="E280" s="163" t="n">
        <f aca="false">IF('ORÇ.GLOBAL P CAIXA'!$K279="EXEC.",0,'ORÇ.REPROG. P CAIXA'!E280)</f>
        <v>0</v>
      </c>
      <c r="F280" s="163" t="n">
        <f aca="false">IF('ORÇ.GLOBAL P CAIXA'!K279="EXEC.",0,IF('ORÇ.GLOBAL EMPRESA'!G279&gt;0,'ORÇ.GLOBAL EMPRESA'!G279,'ORÇ.GLOBAL P CAIXA'!F279))</f>
        <v>0</v>
      </c>
      <c r="G280" s="163" t="n">
        <f aca="false">IF(E280&lt;&gt;0,ROUND(E280*F280,2),IF(AE280=0,(SUMIF($W$13:$W$1012,B280,$AE$13:$AE$1012)),AE280))</f>
        <v>0</v>
      </c>
      <c r="H280" s="661" t="n">
        <f aca="false">IF('ORÇ.GLOBAL P CAIXA'!K279="EXEC.",0,'ORÇ.REPROG. P CAIXA'!H280)</f>
        <v>0</v>
      </c>
      <c r="I280" s="661" t="n">
        <f aca="false">IF('ORÇ.GLOBAL P CAIXA'!K279="EXEC.",0,'ORÇ.REPROG. P CAIXA'!I280)</f>
        <v>0</v>
      </c>
      <c r="J280" s="163" t="n">
        <f aca="false">IF(H280&lt;&gt;0,ROUND(H280*I280,2),IF(AJ280=0,(SUMIF($W$13:$W$1012,B280,$AJ$13:$AJ$1012)),AJ280))</f>
        <v>0</v>
      </c>
      <c r="K280" s="163" t="n">
        <f aca="false">H280-E280</f>
        <v>0</v>
      </c>
      <c r="L280" s="163" t="n">
        <f aca="false">J280-G280</f>
        <v>0</v>
      </c>
      <c r="M280" s="662" t="str">
        <f aca="false">IF('ORÇ.GLOBAL P CAIXA'!K279="EXEC.","",IF('ORÇ.REPROG. P CAIXA'!M280&gt;0,'ORÇ.REPROG. P CAIXA'!M280,""))</f>
        <v/>
      </c>
      <c r="N280" s="663" t="str">
        <f aca="false">IF('ORÇ.GLOBAL P CAIXA'!K279="EXEC.","",IF('ORÇ.REPROG. P CAIXA'!N280&gt;0,'ORÇ.REPROG. P CAIXA'!N280,""))</f>
        <v/>
      </c>
      <c r="O280" s="166" t="str">
        <f aca="false">IF('ORÇ.GLOBAL P CAIXA'!$K279="EXEC.","",'ORÇ.REPROG. P CAIXA'!O280)</f>
        <v/>
      </c>
      <c r="P280" s="167"/>
      <c r="Q280" s="168" t="str">
        <f aca="false">IF(B280&gt;0,"ok","ocultar")</f>
        <v>ocultar</v>
      </c>
      <c r="R280" s="649"/>
      <c r="S280" s="649"/>
      <c r="T280" s="650"/>
      <c r="V280" s="88"/>
      <c r="W280" s="157" t="n">
        <f aca="false">IF(B280=0,W279,IF(ISNONTEXT(B280)=TRUE(),INT(B280),INT(LEFT(B280,FIND(".",B280)-1))))</f>
        <v>3</v>
      </c>
      <c r="X280" s="157" t="str">
        <f aca="false">IF(X281=1,1,IF(B280&lt;&gt;0,1,IF(C280&lt;&gt;0,1,IF(D280&lt;&gt;0,1,IF(E280&lt;&gt;0,1,"")))))</f>
        <v/>
      </c>
      <c r="Y280" s="157" t="str">
        <f aca="false">IF(W280=0," ",IF(W280&lt;&gt;W279,W280," "))</f>
        <v> </v>
      </c>
      <c r="Z280" s="180"/>
      <c r="AA280" s="75" t="n">
        <f aca="false">IF(W280&lt;&gt;Y280,(IF(N280=0,G280*(INFORMAÇÕES!$Q$69/INFORMAÇÕES!$Q$72),IF(N280="R",G280,0))),0)</f>
        <v>0</v>
      </c>
      <c r="AB280" s="75" t="n">
        <f aca="false">IF(W280&lt;&gt;Y280,(IF(N280=0,G280*(INFORMAÇÕES!$Q$70/INFORMAÇÕES!$Q$72),IF(N280="C",G280,0))),0)</f>
        <v>0</v>
      </c>
      <c r="AC280" s="75" t="n">
        <f aca="false">IF(W280&lt;&gt;Y280,(IF(N280=0,G280*INFORMAÇÕES!$U$115,IF(N280="CF",G280,0))),0)</f>
        <v>0</v>
      </c>
      <c r="AD280" s="75" t="n">
        <f aca="false">IF(W280&lt;&gt;Y280,(IF(N280=0,G280*INFORMAÇÕES!$U$116,IF(N280="O",G280,0))),0)</f>
        <v>0</v>
      </c>
      <c r="AE280" s="75" t="n">
        <f aca="false">IF(E280&lt;&gt;0,G280,0)</f>
        <v>0</v>
      </c>
      <c r="AF280" s="75" t="n">
        <f aca="false">IF(W280&lt;&gt;Y280,(IF(N280=0,J280*(INFORMAÇÕES!$Q$89/INFORMAÇÕES!$Q$92),IF(N280="R",J280,0))),0)</f>
        <v>0</v>
      </c>
      <c r="AG280" s="75" t="n">
        <f aca="false">IF(W280&lt;&gt;Y280,(IF(N280=0,J280*(INFORMAÇÕES!$Q$90/INFORMAÇÕES!$Q$92),IF(N280="C",J280,0))),0)</f>
        <v>0</v>
      </c>
      <c r="AH280" s="75" t="n">
        <f aca="false">IF(W280&lt;&gt;Y280,(IF(N280="",J280*INFORMAÇÕES!$U$115,IF(N280="CF",J280,0))),0)</f>
        <v>0</v>
      </c>
      <c r="AI280" s="75" t="n">
        <f aca="false">IF(W280&lt;&gt;Y280,(IF(N280="",J280*INFORMAÇÕES!$U$116,IF(N280="O",J280,0))),0)</f>
        <v>0</v>
      </c>
      <c r="AJ280" s="75" t="n">
        <f aca="false">IF(H280&lt;&gt;0,J280,0)</f>
        <v>0</v>
      </c>
      <c r="AK280" s="75" t="n">
        <f aca="false">IF(K280&lt;&gt;0,L280,0)</f>
        <v>0</v>
      </c>
    </row>
    <row r="281" s="174" customFormat="true" ht="14.25" hidden="false" customHeight="false" outlineLevel="0" collapsed="false">
      <c r="A281" s="159" t="n">
        <v>269</v>
      </c>
      <c r="B281" s="160" t="n">
        <f aca="false">IF('ORÇ.GLOBAL P CAIXA'!$K280="EXEC.",0,'ORÇ.REPROG. P CAIXA'!B281)</f>
        <v>0</v>
      </c>
      <c r="C281" s="161" t="n">
        <f aca="false">IF('ORÇ.GLOBAL P CAIXA'!$K280="EXEC.",0,'ORÇ.REPROG. P CAIXA'!C281)</f>
        <v>0</v>
      </c>
      <c r="D281" s="162" t="n">
        <f aca="false">IF('ORÇ.GLOBAL P CAIXA'!$K280="EXEC.",0,'ORÇ.REPROG. P CAIXA'!D281)</f>
        <v>0</v>
      </c>
      <c r="E281" s="163" t="n">
        <f aca="false">IF('ORÇ.GLOBAL P CAIXA'!$K280="EXEC.",0,'ORÇ.REPROG. P CAIXA'!E281)</f>
        <v>0</v>
      </c>
      <c r="F281" s="163" t="n">
        <f aca="false">IF('ORÇ.GLOBAL P CAIXA'!K280="EXEC.",0,IF('ORÇ.GLOBAL EMPRESA'!G280&gt;0,'ORÇ.GLOBAL EMPRESA'!G280,'ORÇ.GLOBAL P CAIXA'!F280))</f>
        <v>0</v>
      </c>
      <c r="G281" s="163" t="n">
        <f aca="false">IF(E281&lt;&gt;0,ROUND(E281*F281,2),IF(AE281=0,(SUMIF($W$13:$W$1012,B281,$AE$13:$AE$1012)),AE281))</f>
        <v>0</v>
      </c>
      <c r="H281" s="661" t="n">
        <f aca="false">IF('ORÇ.GLOBAL P CAIXA'!K280="EXEC.",0,'ORÇ.REPROG. P CAIXA'!H281)</f>
        <v>0</v>
      </c>
      <c r="I281" s="661" t="n">
        <f aca="false">IF('ORÇ.GLOBAL P CAIXA'!K280="EXEC.",0,'ORÇ.REPROG. P CAIXA'!I281)</f>
        <v>0</v>
      </c>
      <c r="J281" s="163" t="n">
        <f aca="false">IF(H281&lt;&gt;0,ROUND(H281*I281,2),IF(AJ281=0,(SUMIF($W$13:$W$1012,B281,$AJ$13:$AJ$1012)),AJ281))</f>
        <v>0</v>
      </c>
      <c r="K281" s="163" t="n">
        <f aca="false">H281-E281</f>
        <v>0</v>
      </c>
      <c r="L281" s="163" t="n">
        <f aca="false">J281-G281</f>
        <v>0</v>
      </c>
      <c r="M281" s="662" t="str">
        <f aca="false">IF('ORÇ.GLOBAL P CAIXA'!K280="EXEC.","",IF('ORÇ.REPROG. P CAIXA'!M281&gt;0,'ORÇ.REPROG. P CAIXA'!M281,""))</f>
        <v/>
      </c>
      <c r="N281" s="663" t="str">
        <f aca="false">IF('ORÇ.GLOBAL P CAIXA'!K280="EXEC.","",IF('ORÇ.REPROG. P CAIXA'!N281&gt;0,'ORÇ.REPROG. P CAIXA'!N281,""))</f>
        <v/>
      </c>
      <c r="O281" s="166" t="str">
        <f aca="false">IF('ORÇ.GLOBAL P CAIXA'!$K280="EXEC.","",'ORÇ.REPROG. P CAIXA'!O281)</f>
        <v/>
      </c>
      <c r="P281" s="167"/>
      <c r="Q281" s="168" t="str">
        <f aca="false">IF(B281&gt;0,"ok","ocultar")</f>
        <v>ocultar</v>
      </c>
      <c r="R281" s="649"/>
      <c r="S281" s="649"/>
      <c r="T281" s="650"/>
      <c r="V281" s="88"/>
      <c r="W281" s="157" t="n">
        <f aca="false">IF(B281=0,W280,IF(ISNONTEXT(B281)=TRUE(),INT(B281),INT(LEFT(B281,FIND(".",B281)-1))))</f>
        <v>3</v>
      </c>
      <c r="X281" s="157" t="str">
        <f aca="false">IF(X282=1,1,IF(B281&lt;&gt;0,1,IF(C281&lt;&gt;0,1,IF(D281&lt;&gt;0,1,IF(E281&lt;&gt;0,1,"")))))</f>
        <v/>
      </c>
      <c r="Y281" s="157" t="str">
        <f aca="false">IF(W281=0," ",IF(W281&lt;&gt;W280,W281," "))</f>
        <v> </v>
      </c>
      <c r="Z281" s="180"/>
      <c r="AA281" s="75" t="n">
        <f aca="false">IF(W281&lt;&gt;Y281,(IF(N281=0,G281*(INFORMAÇÕES!$Q$69/INFORMAÇÕES!$Q$72),IF(N281="R",G281,0))),0)</f>
        <v>0</v>
      </c>
      <c r="AB281" s="75" t="n">
        <f aca="false">IF(W281&lt;&gt;Y281,(IF(N281=0,G281*(INFORMAÇÕES!$Q$70/INFORMAÇÕES!$Q$72),IF(N281="C",G281,0))),0)</f>
        <v>0</v>
      </c>
      <c r="AC281" s="75" t="n">
        <f aca="false">IF(W281&lt;&gt;Y281,(IF(N281=0,G281*INFORMAÇÕES!$U$115,IF(N281="CF",G281,0))),0)</f>
        <v>0</v>
      </c>
      <c r="AD281" s="75" t="n">
        <f aca="false">IF(W281&lt;&gt;Y281,(IF(N281=0,G281*INFORMAÇÕES!$U$116,IF(N281="O",G281,0))),0)</f>
        <v>0</v>
      </c>
      <c r="AE281" s="75" t="n">
        <f aca="false">IF(E281&lt;&gt;0,G281,0)</f>
        <v>0</v>
      </c>
      <c r="AF281" s="75" t="n">
        <f aca="false">IF(W281&lt;&gt;Y281,(IF(N281=0,J281*(INFORMAÇÕES!$Q$89/INFORMAÇÕES!$Q$92),IF(N281="R",J281,0))),0)</f>
        <v>0</v>
      </c>
      <c r="AG281" s="75" t="n">
        <f aca="false">IF(W281&lt;&gt;Y281,(IF(N281=0,J281*(INFORMAÇÕES!$Q$90/INFORMAÇÕES!$Q$92),IF(N281="C",J281,0))),0)</f>
        <v>0</v>
      </c>
      <c r="AH281" s="75" t="n">
        <f aca="false">IF(W281&lt;&gt;Y281,(IF(N281="",J281*INFORMAÇÕES!$U$115,IF(N281="CF",J281,0))),0)</f>
        <v>0</v>
      </c>
      <c r="AI281" s="75" t="n">
        <f aca="false">IF(W281&lt;&gt;Y281,(IF(N281="",J281*INFORMAÇÕES!$U$116,IF(N281="O",J281,0))),0)</f>
        <v>0</v>
      </c>
      <c r="AJ281" s="75" t="n">
        <f aca="false">IF(H281&lt;&gt;0,J281,0)</f>
        <v>0</v>
      </c>
      <c r="AK281" s="75" t="n">
        <f aca="false">IF(K281&lt;&gt;0,L281,0)</f>
        <v>0</v>
      </c>
    </row>
    <row r="282" s="174" customFormat="true" ht="14.25" hidden="false" customHeight="false" outlineLevel="0" collapsed="false">
      <c r="A282" s="159" t="n">
        <v>270</v>
      </c>
      <c r="B282" s="160" t="n">
        <f aca="false">IF('ORÇ.GLOBAL P CAIXA'!$K281="EXEC.",0,'ORÇ.REPROG. P CAIXA'!B282)</f>
        <v>0</v>
      </c>
      <c r="C282" s="161" t="n">
        <f aca="false">IF('ORÇ.GLOBAL P CAIXA'!$K281="EXEC.",0,'ORÇ.REPROG. P CAIXA'!C282)</f>
        <v>0</v>
      </c>
      <c r="D282" s="162" t="n">
        <f aca="false">IF('ORÇ.GLOBAL P CAIXA'!$K281="EXEC.",0,'ORÇ.REPROG. P CAIXA'!D282)</f>
        <v>0</v>
      </c>
      <c r="E282" s="163" t="n">
        <f aca="false">IF('ORÇ.GLOBAL P CAIXA'!$K281="EXEC.",0,'ORÇ.REPROG. P CAIXA'!E282)</f>
        <v>0</v>
      </c>
      <c r="F282" s="163" t="n">
        <f aca="false">IF('ORÇ.GLOBAL P CAIXA'!K281="EXEC.",0,IF('ORÇ.GLOBAL EMPRESA'!G281&gt;0,'ORÇ.GLOBAL EMPRESA'!G281,'ORÇ.GLOBAL P CAIXA'!F281))</f>
        <v>0</v>
      </c>
      <c r="G282" s="163" t="n">
        <f aca="false">IF(E282&lt;&gt;0,ROUND(E282*F282,2),IF(AE282=0,(SUMIF($W$13:$W$1012,B282,$AE$13:$AE$1012)),AE282))</f>
        <v>0</v>
      </c>
      <c r="H282" s="661" t="n">
        <f aca="false">IF('ORÇ.GLOBAL P CAIXA'!K281="EXEC.",0,'ORÇ.REPROG. P CAIXA'!H282)</f>
        <v>0</v>
      </c>
      <c r="I282" s="661" t="n">
        <f aca="false">IF('ORÇ.GLOBAL P CAIXA'!K281="EXEC.",0,'ORÇ.REPROG. P CAIXA'!I282)</f>
        <v>0</v>
      </c>
      <c r="J282" s="163" t="n">
        <f aca="false">IF(H282&lt;&gt;0,ROUND(H282*I282,2),IF(AJ282=0,(SUMIF($W$13:$W$1012,B282,$AJ$13:$AJ$1012)),AJ282))</f>
        <v>0</v>
      </c>
      <c r="K282" s="163" t="n">
        <f aca="false">H282-E282</f>
        <v>0</v>
      </c>
      <c r="L282" s="163" t="n">
        <f aca="false">J282-G282</f>
        <v>0</v>
      </c>
      <c r="M282" s="662" t="str">
        <f aca="false">IF('ORÇ.GLOBAL P CAIXA'!K281="EXEC.","",IF('ORÇ.REPROG. P CAIXA'!M282&gt;0,'ORÇ.REPROG. P CAIXA'!M282,""))</f>
        <v/>
      </c>
      <c r="N282" s="663" t="str">
        <f aca="false">IF('ORÇ.GLOBAL P CAIXA'!K281="EXEC.","",IF('ORÇ.REPROG. P CAIXA'!N282&gt;0,'ORÇ.REPROG. P CAIXA'!N282,""))</f>
        <v/>
      </c>
      <c r="O282" s="166" t="str">
        <f aca="false">IF('ORÇ.GLOBAL P CAIXA'!$K281="EXEC.","",'ORÇ.REPROG. P CAIXA'!O282)</f>
        <v/>
      </c>
      <c r="P282" s="167"/>
      <c r="Q282" s="168" t="str">
        <f aca="false">IF(B282&gt;0,"ok","ocultar")</f>
        <v>ocultar</v>
      </c>
      <c r="R282" s="649"/>
      <c r="S282" s="649"/>
      <c r="T282" s="650"/>
      <c r="V282" s="88"/>
      <c r="W282" s="157" t="n">
        <f aca="false">IF(B282=0,W281,IF(ISNONTEXT(B282)=TRUE(),INT(B282),INT(LEFT(B282,FIND(".",B282)-1))))</f>
        <v>3</v>
      </c>
      <c r="X282" s="157" t="str">
        <f aca="false">IF(X283=1,1,IF(B282&lt;&gt;0,1,IF(C282&lt;&gt;0,1,IF(D282&lt;&gt;0,1,IF(E282&lt;&gt;0,1,"")))))</f>
        <v/>
      </c>
      <c r="Y282" s="157" t="str">
        <f aca="false">IF(W282=0," ",IF(W282&lt;&gt;W281,W282," "))</f>
        <v> </v>
      </c>
      <c r="Z282" s="180"/>
      <c r="AA282" s="75" t="n">
        <f aca="false">IF(W282&lt;&gt;Y282,(IF(N282=0,G282*(INFORMAÇÕES!$Q$69/INFORMAÇÕES!$Q$72),IF(N282="R",G282,0))),0)</f>
        <v>0</v>
      </c>
      <c r="AB282" s="75" t="n">
        <f aca="false">IF(W282&lt;&gt;Y282,(IF(N282=0,G282*(INFORMAÇÕES!$Q$70/INFORMAÇÕES!$Q$72),IF(N282="C",G282,0))),0)</f>
        <v>0</v>
      </c>
      <c r="AC282" s="75" t="n">
        <f aca="false">IF(W282&lt;&gt;Y282,(IF(N282=0,G282*INFORMAÇÕES!$U$115,IF(N282="CF",G282,0))),0)</f>
        <v>0</v>
      </c>
      <c r="AD282" s="75" t="n">
        <f aca="false">IF(W282&lt;&gt;Y282,(IF(N282=0,G282*INFORMAÇÕES!$U$116,IF(N282="O",G282,0))),0)</f>
        <v>0</v>
      </c>
      <c r="AE282" s="75" t="n">
        <f aca="false">IF(E282&lt;&gt;0,G282,0)</f>
        <v>0</v>
      </c>
      <c r="AF282" s="75" t="n">
        <f aca="false">IF(W282&lt;&gt;Y282,(IF(N282=0,J282*(INFORMAÇÕES!$Q$89/INFORMAÇÕES!$Q$92),IF(N282="R",J282,0))),0)</f>
        <v>0</v>
      </c>
      <c r="AG282" s="75" t="n">
        <f aca="false">IF(W282&lt;&gt;Y282,(IF(N282=0,J282*(INFORMAÇÕES!$Q$90/INFORMAÇÕES!$Q$92),IF(N282="C",J282,0))),0)</f>
        <v>0</v>
      </c>
      <c r="AH282" s="75" t="n">
        <f aca="false">IF(W282&lt;&gt;Y282,(IF(N282="",J282*INFORMAÇÕES!$U$115,IF(N282="CF",J282,0))),0)</f>
        <v>0</v>
      </c>
      <c r="AI282" s="75" t="n">
        <f aca="false">IF(W282&lt;&gt;Y282,(IF(N282="",J282*INFORMAÇÕES!$U$116,IF(N282="O",J282,0))),0)</f>
        <v>0</v>
      </c>
      <c r="AJ282" s="75" t="n">
        <f aca="false">IF(H282&lt;&gt;0,J282,0)</f>
        <v>0</v>
      </c>
      <c r="AK282" s="75" t="n">
        <f aca="false">IF(K282&lt;&gt;0,L282,0)</f>
        <v>0</v>
      </c>
    </row>
    <row r="283" s="174" customFormat="true" ht="14.25" hidden="false" customHeight="false" outlineLevel="0" collapsed="false">
      <c r="A283" s="159" t="n">
        <v>271</v>
      </c>
      <c r="B283" s="160" t="n">
        <f aca="false">IF('ORÇ.GLOBAL P CAIXA'!$K282="EXEC.",0,'ORÇ.REPROG. P CAIXA'!B283)</f>
        <v>0</v>
      </c>
      <c r="C283" s="161" t="n">
        <f aca="false">IF('ORÇ.GLOBAL P CAIXA'!$K282="EXEC.",0,'ORÇ.REPROG. P CAIXA'!C283)</f>
        <v>0</v>
      </c>
      <c r="D283" s="162" t="n">
        <f aca="false">IF('ORÇ.GLOBAL P CAIXA'!$K282="EXEC.",0,'ORÇ.REPROG. P CAIXA'!D283)</f>
        <v>0</v>
      </c>
      <c r="E283" s="163" t="n">
        <f aca="false">IF('ORÇ.GLOBAL P CAIXA'!$K282="EXEC.",0,'ORÇ.REPROG. P CAIXA'!E283)</f>
        <v>0</v>
      </c>
      <c r="F283" s="163" t="n">
        <f aca="false">IF('ORÇ.GLOBAL P CAIXA'!K282="EXEC.",0,IF('ORÇ.GLOBAL EMPRESA'!G282&gt;0,'ORÇ.GLOBAL EMPRESA'!G282,'ORÇ.GLOBAL P CAIXA'!F282))</f>
        <v>0</v>
      </c>
      <c r="G283" s="163" t="n">
        <f aca="false">IF(E283&lt;&gt;0,ROUND(E283*F283,2),IF(AE283=0,(SUMIF($W$13:$W$1012,B283,$AE$13:$AE$1012)),AE283))</f>
        <v>0</v>
      </c>
      <c r="H283" s="661" t="n">
        <f aca="false">IF('ORÇ.GLOBAL P CAIXA'!K282="EXEC.",0,'ORÇ.REPROG. P CAIXA'!H283)</f>
        <v>0</v>
      </c>
      <c r="I283" s="661" t="n">
        <f aca="false">IF('ORÇ.GLOBAL P CAIXA'!K282="EXEC.",0,'ORÇ.REPROG. P CAIXA'!I283)</f>
        <v>0</v>
      </c>
      <c r="J283" s="163" t="n">
        <f aca="false">IF(H283&lt;&gt;0,ROUND(H283*I283,2),IF(AJ283=0,(SUMIF($W$13:$W$1012,B283,$AJ$13:$AJ$1012)),AJ283))</f>
        <v>0</v>
      </c>
      <c r="K283" s="163" t="n">
        <f aca="false">H283-E283</f>
        <v>0</v>
      </c>
      <c r="L283" s="163" t="n">
        <f aca="false">J283-G283</f>
        <v>0</v>
      </c>
      <c r="M283" s="662" t="str">
        <f aca="false">IF('ORÇ.GLOBAL P CAIXA'!K282="EXEC.","",IF('ORÇ.REPROG. P CAIXA'!M283&gt;0,'ORÇ.REPROG. P CAIXA'!M283,""))</f>
        <v/>
      </c>
      <c r="N283" s="663" t="str">
        <f aca="false">IF('ORÇ.GLOBAL P CAIXA'!K282="EXEC.","",IF('ORÇ.REPROG. P CAIXA'!N283&gt;0,'ORÇ.REPROG. P CAIXA'!N283,""))</f>
        <v/>
      </c>
      <c r="O283" s="166" t="str">
        <f aca="false">IF('ORÇ.GLOBAL P CAIXA'!$K282="EXEC.","",'ORÇ.REPROG. P CAIXA'!O283)</f>
        <v/>
      </c>
      <c r="P283" s="167"/>
      <c r="Q283" s="168" t="str">
        <f aca="false">IF(B283&gt;0,"ok","ocultar")</f>
        <v>ocultar</v>
      </c>
      <c r="R283" s="649"/>
      <c r="S283" s="649"/>
      <c r="T283" s="650"/>
      <c r="V283" s="88"/>
      <c r="W283" s="157" t="n">
        <f aca="false">IF(B283=0,W282,IF(ISNONTEXT(B283)=TRUE(),INT(B283),INT(LEFT(B283,FIND(".",B283)-1))))</f>
        <v>3</v>
      </c>
      <c r="X283" s="157" t="str">
        <f aca="false">IF(X284=1,1,IF(B283&lt;&gt;0,1,IF(C283&lt;&gt;0,1,IF(D283&lt;&gt;0,1,IF(E283&lt;&gt;0,1,"")))))</f>
        <v/>
      </c>
      <c r="Y283" s="157" t="str">
        <f aca="false">IF(W283=0," ",IF(W283&lt;&gt;W282,W283," "))</f>
        <v> </v>
      </c>
      <c r="Z283" s="180"/>
      <c r="AA283" s="75" t="n">
        <f aca="false">IF(W283&lt;&gt;Y283,(IF(N283=0,G283*(INFORMAÇÕES!$Q$69/INFORMAÇÕES!$Q$72),IF(N283="R",G283,0))),0)</f>
        <v>0</v>
      </c>
      <c r="AB283" s="75" t="n">
        <f aca="false">IF(W283&lt;&gt;Y283,(IF(N283=0,G283*(INFORMAÇÕES!$Q$70/INFORMAÇÕES!$Q$72),IF(N283="C",G283,0))),0)</f>
        <v>0</v>
      </c>
      <c r="AC283" s="75" t="n">
        <f aca="false">IF(W283&lt;&gt;Y283,(IF(N283=0,G283*INFORMAÇÕES!$U$115,IF(N283="CF",G283,0))),0)</f>
        <v>0</v>
      </c>
      <c r="AD283" s="75" t="n">
        <f aca="false">IF(W283&lt;&gt;Y283,(IF(N283=0,G283*INFORMAÇÕES!$U$116,IF(N283="O",G283,0))),0)</f>
        <v>0</v>
      </c>
      <c r="AE283" s="75" t="n">
        <f aca="false">IF(E283&lt;&gt;0,G283,0)</f>
        <v>0</v>
      </c>
      <c r="AF283" s="75" t="n">
        <f aca="false">IF(W283&lt;&gt;Y283,(IF(N283=0,J283*(INFORMAÇÕES!$Q$89/INFORMAÇÕES!$Q$92),IF(N283="R",J283,0))),0)</f>
        <v>0</v>
      </c>
      <c r="AG283" s="75" t="n">
        <f aca="false">IF(W283&lt;&gt;Y283,(IF(N283=0,J283*(INFORMAÇÕES!$Q$90/INFORMAÇÕES!$Q$92),IF(N283="C",J283,0))),0)</f>
        <v>0</v>
      </c>
      <c r="AH283" s="75" t="n">
        <f aca="false">IF(W283&lt;&gt;Y283,(IF(N283="",J283*INFORMAÇÕES!$U$115,IF(N283="CF",J283,0))),0)</f>
        <v>0</v>
      </c>
      <c r="AI283" s="75" t="n">
        <f aca="false">IF(W283&lt;&gt;Y283,(IF(N283="",J283*INFORMAÇÕES!$U$116,IF(N283="O",J283,0))),0)</f>
        <v>0</v>
      </c>
      <c r="AJ283" s="75" t="n">
        <f aca="false">IF(H283&lt;&gt;0,J283,0)</f>
        <v>0</v>
      </c>
      <c r="AK283" s="75" t="n">
        <f aca="false">IF(K283&lt;&gt;0,L283,0)</f>
        <v>0</v>
      </c>
    </row>
    <row r="284" s="174" customFormat="true" ht="14.25" hidden="false" customHeight="false" outlineLevel="0" collapsed="false">
      <c r="A284" s="159" t="n">
        <v>272</v>
      </c>
      <c r="B284" s="160" t="n">
        <f aca="false">IF('ORÇ.GLOBAL P CAIXA'!$K283="EXEC.",0,'ORÇ.REPROG. P CAIXA'!B284)</f>
        <v>0</v>
      </c>
      <c r="C284" s="161" t="n">
        <f aca="false">IF('ORÇ.GLOBAL P CAIXA'!$K283="EXEC.",0,'ORÇ.REPROG. P CAIXA'!C284)</f>
        <v>0</v>
      </c>
      <c r="D284" s="162" t="n">
        <f aca="false">IF('ORÇ.GLOBAL P CAIXA'!$K283="EXEC.",0,'ORÇ.REPROG. P CAIXA'!D284)</f>
        <v>0</v>
      </c>
      <c r="E284" s="163" t="n">
        <f aca="false">IF('ORÇ.GLOBAL P CAIXA'!$K283="EXEC.",0,'ORÇ.REPROG. P CAIXA'!E284)</f>
        <v>0</v>
      </c>
      <c r="F284" s="163" t="n">
        <f aca="false">IF('ORÇ.GLOBAL P CAIXA'!K283="EXEC.",0,IF('ORÇ.GLOBAL EMPRESA'!G283&gt;0,'ORÇ.GLOBAL EMPRESA'!G283,'ORÇ.GLOBAL P CAIXA'!F283))</f>
        <v>0</v>
      </c>
      <c r="G284" s="163" t="n">
        <f aca="false">IF(E284&lt;&gt;0,ROUND(E284*F284,2),IF(AE284=0,(SUMIF($W$13:$W$1012,B284,$AE$13:$AE$1012)),AE284))</f>
        <v>0</v>
      </c>
      <c r="H284" s="661" t="n">
        <f aca="false">IF('ORÇ.GLOBAL P CAIXA'!K283="EXEC.",0,'ORÇ.REPROG. P CAIXA'!H284)</f>
        <v>0</v>
      </c>
      <c r="I284" s="661" t="n">
        <f aca="false">IF('ORÇ.GLOBAL P CAIXA'!K283="EXEC.",0,'ORÇ.REPROG. P CAIXA'!I284)</f>
        <v>0</v>
      </c>
      <c r="J284" s="163" t="n">
        <f aca="false">IF(H284&lt;&gt;0,ROUND(H284*I284,2),IF(AJ284=0,(SUMIF($W$13:$W$1012,B284,$AJ$13:$AJ$1012)),AJ284))</f>
        <v>0</v>
      </c>
      <c r="K284" s="163" t="n">
        <f aca="false">H284-E284</f>
        <v>0</v>
      </c>
      <c r="L284" s="163" t="n">
        <f aca="false">J284-G284</f>
        <v>0</v>
      </c>
      <c r="M284" s="662" t="str">
        <f aca="false">IF('ORÇ.GLOBAL P CAIXA'!K283="EXEC.","",IF('ORÇ.REPROG. P CAIXA'!M284&gt;0,'ORÇ.REPROG. P CAIXA'!M284,""))</f>
        <v/>
      </c>
      <c r="N284" s="663" t="str">
        <f aca="false">IF('ORÇ.GLOBAL P CAIXA'!K283="EXEC.","",IF('ORÇ.REPROG. P CAIXA'!N284&gt;0,'ORÇ.REPROG. P CAIXA'!N284,""))</f>
        <v/>
      </c>
      <c r="O284" s="166" t="str">
        <f aca="false">IF('ORÇ.GLOBAL P CAIXA'!$K283="EXEC.","",'ORÇ.REPROG. P CAIXA'!O284)</f>
        <v/>
      </c>
      <c r="P284" s="167"/>
      <c r="Q284" s="168" t="str">
        <f aca="false">IF(B284&gt;0,"ok","ocultar")</f>
        <v>ocultar</v>
      </c>
      <c r="R284" s="649"/>
      <c r="S284" s="649"/>
      <c r="T284" s="650"/>
      <c r="V284" s="88"/>
      <c r="W284" s="157" t="n">
        <f aca="false">IF(B284=0,W283,IF(ISNONTEXT(B284)=TRUE(),INT(B284),INT(LEFT(B284,FIND(".",B284)-1))))</f>
        <v>3</v>
      </c>
      <c r="X284" s="157" t="str">
        <f aca="false">IF(X285=1,1,IF(B284&lt;&gt;0,1,IF(C284&lt;&gt;0,1,IF(D284&lt;&gt;0,1,IF(E284&lt;&gt;0,1,"")))))</f>
        <v/>
      </c>
      <c r="Y284" s="157" t="str">
        <f aca="false">IF(W284=0," ",IF(W284&lt;&gt;W283,W284," "))</f>
        <v> </v>
      </c>
      <c r="Z284" s="180"/>
      <c r="AA284" s="75" t="n">
        <f aca="false">IF(W284&lt;&gt;Y284,(IF(N284=0,G284*(INFORMAÇÕES!$Q$69/INFORMAÇÕES!$Q$72),IF(N284="R",G284,0))),0)</f>
        <v>0</v>
      </c>
      <c r="AB284" s="75" t="n">
        <f aca="false">IF(W284&lt;&gt;Y284,(IF(N284=0,G284*(INFORMAÇÕES!$Q$70/INFORMAÇÕES!$Q$72),IF(N284="C",G284,0))),0)</f>
        <v>0</v>
      </c>
      <c r="AC284" s="75" t="n">
        <f aca="false">IF(W284&lt;&gt;Y284,(IF(N284=0,G284*INFORMAÇÕES!$U$115,IF(N284="CF",G284,0))),0)</f>
        <v>0</v>
      </c>
      <c r="AD284" s="75" t="n">
        <f aca="false">IF(W284&lt;&gt;Y284,(IF(N284=0,G284*INFORMAÇÕES!$U$116,IF(N284="O",G284,0))),0)</f>
        <v>0</v>
      </c>
      <c r="AE284" s="75" t="n">
        <f aca="false">IF(E284&lt;&gt;0,G284,0)</f>
        <v>0</v>
      </c>
      <c r="AF284" s="75" t="n">
        <f aca="false">IF(W284&lt;&gt;Y284,(IF(N284=0,J284*(INFORMAÇÕES!$Q$89/INFORMAÇÕES!$Q$92),IF(N284="R",J284,0))),0)</f>
        <v>0</v>
      </c>
      <c r="AG284" s="75" t="n">
        <f aca="false">IF(W284&lt;&gt;Y284,(IF(N284=0,J284*(INFORMAÇÕES!$Q$90/INFORMAÇÕES!$Q$92),IF(N284="C",J284,0))),0)</f>
        <v>0</v>
      </c>
      <c r="AH284" s="75" t="n">
        <f aca="false">IF(W284&lt;&gt;Y284,(IF(N284="",J284*INFORMAÇÕES!$U$115,IF(N284="CF",J284,0))),0)</f>
        <v>0</v>
      </c>
      <c r="AI284" s="75" t="n">
        <f aca="false">IF(W284&lt;&gt;Y284,(IF(N284="",J284*INFORMAÇÕES!$U$116,IF(N284="O",J284,0))),0)</f>
        <v>0</v>
      </c>
      <c r="AJ284" s="75" t="n">
        <f aca="false">IF(H284&lt;&gt;0,J284,0)</f>
        <v>0</v>
      </c>
      <c r="AK284" s="75" t="n">
        <f aca="false">IF(K284&lt;&gt;0,L284,0)</f>
        <v>0</v>
      </c>
    </row>
    <row r="285" s="174" customFormat="true" ht="14.25" hidden="false" customHeight="false" outlineLevel="0" collapsed="false">
      <c r="A285" s="159" t="n">
        <v>273</v>
      </c>
      <c r="B285" s="160" t="n">
        <f aca="false">IF('ORÇ.GLOBAL P CAIXA'!$K284="EXEC.",0,'ORÇ.REPROG. P CAIXA'!B285)</f>
        <v>0</v>
      </c>
      <c r="C285" s="161" t="n">
        <f aca="false">IF('ORÇ.GLOBAL P CAIXA'!$K284="EXEC.",0,'ORÇ.REPROG. P CAIXA'!C285)</f>
        <v>0</v>
      </c>
      <c r="D285" s="162" t="n">
        <f aca="false">IF('ORÇ.GLOBAL P CAIXA'!$K284="EXEC.",0,'ORÇ.REPROG. P CAIXA'!D285)</f>
        <v>0</v>
      </c>
      <c r="E285" s="163" t="n">
        <f aca="false">IF('ORÇ.GLOBAL P CAIXA'!$K284="EXEC.",0,'ORÇ.REPROG. P CAIXA'!E285)</f>
        <v>0</v>
      </c>
      <c r="F285" s="163" t="n">
        <f aca="false">IF('ORÇ.GLOBAL P CAIXA'!K284="EXEC.",0,IF('ORÇ.GLOBAL EMPRESA'!G284&gt;0,'ORÇ.GLOBAL EMPRESA'!G284,'ORÇ.GLOBAL P CAIXA'!F284))</f>
        <v>0</v>
      </c>
      <c r="G285" s="163" t="n">
        <f aca="false">IF(E285&lt;&gt;0,ROUND(E285*F285,2),IF(AE285=0,(SUMIF($W$13:$W$1012,B285,$AE$13:$AE$1012)),AE285))</f>
        <v>0</v>
      </c>
      <c r="H285" s="661" t="n">
        <f aca="false">IF('ORÇ.GLOBAL P CAIXA'!K284="EXEC.",0,'ORÇ.REPROG. P CAIXA'!H285)</f>
        <v>0</v>
      </c>
      <c r="I285" s="661" t="n">
        <f aca="false">IF('ORÇ.GLOBAL P CAIXA'!K284="EXEC.",0,'ORÇ.REPROG. P CAIXA'!I285)</f>
        <v>0</v>
      </c>
      <c r="J285" s="163" t="n">
        <f aca="false">IF(H285&lt;&gt;0,ROUND(H285*I285,2),IF(AJ285=0,(SUMIF($W$13:$W$1012,B285,$AJ$13:$AJ$1012)),AJ285))</f>
        <v>0</v>
      </c>
      <c r="K285" s="163" t="n">
        <f aca="false">H285-E285</f>
        <v>0</v>
      </c>
      <c r="L285" s="163" t="n">
        <f aca="false">J285-G285</f>
        <v>0</v>
      </c>
      <c r="M285" s="662" t="str">
        <f aca="false">IF('ORÇ.GLOBAL P CAIXA'!K284="EXEC.","",IF('ORÇ.REPROG. P CAIXA'!M285&gt;0,'ORÇ.REPROG. P CAIXA'!M285,""))</f>
        <v/>
      </c>
      <c r="N285" s="663" t="str">
        <f aca="false">IF('ORÇ.GLOBAL P CAIXA'!K284="EXEC.","",IF('ORÇ.REPROG. P CAIXA'!N285&gt;0,'ORÇ.REPROG. P CAIXA'!N285,""))</f>
        <v/>
      </c>
      <c r="O285" s="166" t="str">
        <f aca="false">IF('ORÇ.GLOBAL P CAIXA'!$K284="EXEC.","",'ORÇ.REPROG. P CAIXA'!O285)</f>
        <v/>
      </c>
      <c r="P285" s="167"/>
      <c r="Q285" s="168" t="str">
        <f aca="false">IF(B285&gt;0,"ok","ocultar")</f>
        <v>ocultar</v>
      </c>
      <c r="R285" s="649"/>
      <c r="S285" s="649"/>
      <c r="T285" s="650"/>
      <c r="V285" s="88"/>
      <c r="W285" s="157" t="n">
        <f aca="false">IF(B285=0,W284,IF(ISNONTEXT(B285)=TRUE(),INT(B285),INT(LEFT(B285,FIND(".",B285)-1))))</f>
        <v>3</v>
      </c>
      <c r="X285" s="157" t="str">
        <f aca="false">IF(X286=1,1,IF(B285&lt;&gt;0,1,IF(C285&lt;&gt;0,1,IF(D285&lt;&gt;0,1,IF(E285&lt;&gt;0,1,"")))))</f>
        <v/>
      </c>
      <c r="Y285" s="157" t="str">
        <f aca="false">IF(W285=0," ",IF(W285&lt;&gt;W284,W285," "))</f>
        <v> </v>
      </c>
      <c r="Z285" s="180"/>
      <c r="AA285" s="75" t="n">
        <f aca="false">IF(W285&lt;&gt;Y285,(IF(N285=0,G285*(INFORMAÇÕES!$Q$69/INFORMAÇÕES!$Q$72),IF(N285="R",G285,0))),0)</f>
        <v>0</v>
      </c>
      <c r="AB285" s="75" t="n">
        <f aca="false">IF(W285&lt;&gt;Y285,(IF(N285=0,G285*(INFORMAÇÕES!$Q$70/INFORMAÇÕES!$Q$72),IF(N285="C",G285,0))),0)</f>
        <v>0</v>
      </c>
      <c r="AC285" s="75" t="n">
        <f aca="false">IF(W285&lt;&gt;Y285,(IF(N285=0,G285*INFORMAÇÕES!$U$115,IF(N285="CF",G285,0))),0)</f>
        <v>0</v>
      </c>
      <c r="AD285" s="75" t="n">
        <f aca="false">IF(W285&lt;&gt;Y285,(IF(N285=0,G285*INFORMAÇÕES!$U$116,IF(N285="O",G285,0))),0)</f>
        <v>0</v>
      </c>
      <c r="AE285" s="75" t="n">
        <f aca="false">IF(E285&lt;&gt;0,G285,0)</f>
        <v>0</v>
      </c>
      <c r="AF285" s="75" t="n">
        <f aca="false">IF(W285&lt;&gt;Y285,(IF(N285=0,J285*(INFORMAÇÕES!$Q$89/INFORMAÇÕES!$Q$92),IF(N285="R",J285,0))),0)</f>
        <v>0</v>
      </c>
      <c r="AG285" s="75" t="n">
        <f aca="false">IF(W285&lt;&gt;Y285,(IF(N285=0,J285*(INFORMAÇÕES!$Q$90/INFORMAÇÕES!$Q$92),IF(N285="C",J285,0))),0)</f>
        <v>0</v>
      </c>
      <c r="AH285" s="75" t="n">
        <f aca="false">IF(W285&lt;&gt;Y285,(IF(N285="",J285*INFORMAÇÕES!$U$115,IF(N285="CF",J285,0))),0)</f>
        <v>0</v>
      </c>
      <c r="AI285" s="75" t="n">
        <f aca="false">IF(W285&lt;&gt;Y285,(IF(N285="",J285*INFORMAÇÕES!$U$116,IF(N285="O",J285,0))),0)</f>
        <v>0</v>
      </c>
      <c r="AJ285" s="75" t="n">
        <f aca="false">IF(H285&lt;&gt;0,J285,0)</f>
        <v>0</v>
      </c>
      <c r="AK285" s="75" t="n">
        <f aca="false">IF(K285&lt;&gt;0,L285,0)</f>
        <v>0</v>
      </c>
    </row>
    <row r="286" s="174" customFormat="true" ht="14.25" hidden="false" customHeight="false" outlineLevel="0" collapsed="false">
      <c r="A286" s="159" t="n">
        <v>274</v>
      </c>
      <c r="B286" s="160" t="n">
        <f aca="false">IF('ORÇ.GLOBAL P CAIXA'!$K285="EXEC.",0,'ORÇ.REPROG. P CAIXA'!B286)</f>
        <v>0</v>
      </c>
      <c r="C286" s="161" t="n">
        <f aca="false">IF('ORÇ.GLOBAL P CAIXA'!$K285="EXEC.",0,'ORÇ.REPROG. P CAIXA'!C286)</f>
        <v>0</v>
      </c>
      <c r="D286" s="162" t="n">
        <f aca="false">IF('ORÇ.GLOBAL P CAIXA'!$K285="EXEC.",0,'ORÇ.REPROG. P CAIXA'!D286)</f>
        <v>0</v>
      </c>
      <c r="E286" s="163" t="n">
        <f aca="false">IF('ORÇ.GLOBAL P CAIXA'!$K285="EXEC.",0,'ORÇ.REPROG. P CAIXA'!E286)</f>
        <v>0</v>
      </c>
      <c r="F286" s="163" t="n">
        <f aca="false">IF('ORÇ.GLOBAL P CAIXA'!K285="EXEC.",0,IF('ORÇ.GLOBAL EMPRESA'!G285&gt;0,'ORÇ.GLOBAL EMPRESA'!G285,'ORÇ.GLOBAL P CAIXA'!F285))</f>
        <v>0</v>
      </c>
      <c r="G286" s="163" t="n">
        <f aca="false">IF(E286&lt;&gt;0,ROUND(E286*F286,2),IF(AE286=0,(SUMIF($W$13:$W$1012,B286,$AE$13:$AE$1012)),AE286))</f>
        <v>0</v>
      </c>
      <c r="H286" s="661" t="n">
        <f aca="false">IF('ORÇ.GLOBAL P CAIXA'!K285="EXEC.",0,'ORÇ.REPROG. P CAIXA'!H286)</f>
        <v>0</v>
      </c>
      <c r="I286" s="661" t="n">
        <f aca="false">IF('ORÇ.GLOBAL P CAIXA'!K285="EXEC.",0,'ORÇ.REPROG. P CAIXA'!I286)</f>
        <v>0</v>
      </c>
      <c r="J286" s="163" t="n">
        <f aca="false">IF(H286&lt;&gt;0,ROUND(H286*I286,2),IF(AJ286=0,(SUMIF($W$13:$W$1012,B286,$AJ$13:$AJ$1012)),AJ286))</f>
        <v>0</v>
      </c>
      <c r="K286" s="163" t="n">
        <f aca="false">H286-E286</f>
        <v>0</v>
      </c>
      <c r="L286" s="163" t="n">
        <f aca="false">J286-G286</f>
        <v>0</v>
      </c>
      <c r="M286" s="662" t="str">
        <f aca="false">IF('ORÇ.GLOBAL P CAIXA'!K285="EXEC.","",IF('ORÇ.REPROG. P CAIXA'!M286&gt;0,'ORÇ.REPROG. P CAIXA'!M286,""))</f>
        <v/>
      </c>
      <c r="N286" s="663" t="str">
        <f aca="false">IF('ORÇ.GLOBAL P CAIXA'!K285="EXEC.","",IF('ORÇ.REPROG. P CAIXA'!N286&gt;0,'ORÇ.REPROG. P CAIXA'!N286,""))</f>
        <v/>
      </c>
      <c r="O286" s="166" t="str">
        <f aca="false">IF('ORÇ.GLOBAL P CAIXA'!$K285="EXEC.","",'ORÇ.REPROG. P CAIXA'!O286)</f>
        <v/>
      </c>
      <c r="P286" s="167"/>
      <c r="Q286" s="168" t="str">
        <f aca="false">IF(B286&gt;0,"ok","ocultar")</f>
        <v>ocultar</v>
      </c>
      <c r="R286" s="649"/>
      <c r="S286" s="649"/>
      <c r="T286" s="650"/>
      <c r="V286" s="88"/>
      <c r="W286" s="157" t="n">
        <f aca="false">IF(B286=0,W285,IF(ISNONTEXT(B286)=TRUE(),INT(B286),INT(LEFT(B286,FIND(".",B286)-1))))</f>
        <v>3</v>
      </c>
      <c r="X286" s="157" t="str">
        <f aca="false">IF(X287=1,1,IF(B286&lt;&gt;0,1,IF(C286&lt;&gt;0,1,IF(D286&lt;&gt;0,1,IF(E286&lt;&gt;0,1,"")))))</f>
        <v/>
      </c>
      <c r="Y286" s="157" t="str">
        <f aca="false">IF(W286=0," ",IF(W286&lt;&gt;W285,W286," "))</f>
        <v> </v>
      </c>
      <c r="Z286" s="180"/>
      <c r="AA286" s="75" t="n">
        <f aca="false">IF(W286&lt;&gt;Y286,(IF(N286=0,G286*(INFORMAÇÕES!$Q$69/INFORMAÇÕES!$Q$72),IF(N286="R",G286,0))),0)</f>
        <v>0</v>
      </c>
      <c r="AB286" s="75" t="n">
        <f aca="false">IF(W286&lt;&gt;Y286,(IF(N286=0,G286*(INFORMAÇÕES!$Q$70/INFORMAÇÕES!$Q$72),IF(N286="C",G286,0))),0)</f>
        <v>0</v>
      </c>
      <c r="AC286" s="75" t="n">
        <f aca="false">IF(W286&lt;&gt;Y286,(IF(N286=0,G286*INFORMAÇÕES!$U$115,IF(N286="CF",G286,0))),0)</f>
        <v>0</v>
      </c>
      <c r="AD286" s="75" t="n">
        <f aca="false">IF(W286&lt;&gt;Y286,(IF(N286=0,G286*INFORMAÇÕES!$U$116,IF(N286="O",G286,0))),0)</f>
        <v>0</v>
      </c>
      <c r="AE286" s="75" t="n">
        <f aca="false">IF(E286&lt;&gt;0,G286,0)</f>
        <v>0</v>
      </c>
      <c r="AF286" s="75" t="n">
        <f aca="false">IF(W286&lt;&gt;Y286,(IF(N286=0,J286*(INFORMAÇÕES!$Q$89/INFORMAÇÕES!$Q$92),IF(N286="R",J286,0))),0)</f>
        <v>0</v>
      </c>
      <c r="AG286" s="75" t="n">
        <f aca="false">IF(W286&lt;&gt;Y286,(IF(N286=0,J286*(INFORMAÇÕES!$Q$90/INFORMAÇÕES!$Q$92),IF(N286="C",J286,0))),0)</f>
        <v>0</v>
      </c>
      <c r="AH286" s="75" t="n">
        <f aca="false">IF(W286&lt;&gt;Y286,(IF(N286="",J286*INFORMAÇÕES!$U$115,IF(N286="CF",J286,0))),0)</f>
        <v>0</v>
      </c>
      <c r="AI286" s="75" t="n">
        <f aca="false">IF(W286&lt;&gt;Y286,(IF(N286="",J286*INFORMAÇÕES!$U$116,IF(N286="O",J286,0))),0)</f>
        <v>0</v>
      </c>
      <c r="AJ286" s="75" t="n">
        <f aca="false">IF(H286&lt;&gt;0,J286,0)</f>
        <v>0</v>
      </c>
      <c r="AK286" s="75" t="n">
        <f aca="false">IF(K286&lt;&gt;0,L286,0)</f>
        <v>0</v>
      </c>
    </row>
    <row r="287" s="174" customFormat="true" ht="14.25" hidden="false" customHeight="false" outlineLevel="0" collapsed="false">
      <c r="A287" s="159" t="n">
        <v>275</v>
      </c>
      <c r="B287" s="160" t="n">
        <f aca="false">IF('ORÇ.GLOBAL P CAIXA'!$K286="EXEC.",0,'ORÇ.REPROG. P CAIXA'!B287)</f>
        <v>0</v>
      </c>
      <c r="C287" s="161" t="n">
        <f aca="false">IF('ORÇ.GLOBAL P CAIXA'!$K286="EXEC.",0,'ORÇ.REPROG. P CAIXA'!C287)</f>
        <v>0</v>
      </c>
      <c r="D287" s="162" t="n">
        <f aca="false">IF('ORÇ.GLOBAL P CAIXA'!$K286="EXEC.",0,'ORÇ.REPROG. P CAIXA'!D287)</f>
        <v>0</v>
      </c>
      <c r="E287" s="163" t="n">
        <f aca="false">IF('ORÇ.GLOBAL P CAIXA'!$K286="EXEC.",0,'ORÇ.REPROG. P CAIXA'!E287)</f>
        <v>0</v>
      </c>
      <c r="F287" s="163" t="n">
        <f aca="false">IF('ORÇ.GLOBAL P CAIXA'!K286="EXEC.",0,IF('ORÇ.GLOBAL EMPRESA'!G286&gt;0,'ORÇ.GLOBAL EMPRESA'!G286,'ORÇ.GLOBAL P CAIXA'!F286))</f>
        <v>0</v>
      </c>
      <c r="G287" s="163" t="n">
        <f aca="false">IF(E287&lt;&gt;0,ROUND(E287*F287,2),IF(AE287=0,(SUMIF($W$13:$W$1012,B287,$AE$13:$AE$1012)),AE287))</f>
        <v>0</v>
      </c>
      <c r="H287" s="661" t="n">
        <f aca="false">IF('ORÇ.GLOBAL P CAIXA'!K286="EXEC.",0,'ORÇ.REPROG. P CAIXA'!H287)</f>
        <v>0</v>
      </c>
      <c r="I287" s="661" t="n">
        <f aca="false">IF('ORÇ.GLOBAL P CAIXA'!K286="EXEC.",0,'ORÇ.REPROG. P CAIXA'!I287)</f>
        <v>0</v>
      </c>
      <c r="J287" s="163" t="n">
        <f aca="false">IF(H287&lt;&gt;0,ROUND(H287*I287,2),IF(AJ287=0,(SUMIF($W$13:$W$1012,B287,$AJ$13:$AJ$1012)),AJ287))</f>
        <v>0</v>
      </c>
      <c r="K287" s="163" t="n">
        <f aca="false">H287-E287</f>
        <v>0</v>
      </c>
      <c r="L287" s="163" t="n">
        <f aca="false">J287-G287</f>
        <v>0</v>
      </c>
      <c r="M287" s="662" t="str">
        <f aca="false">IF('ORÇ.GLOBAL P CAIXA'!K286="EXEC.","",IF('ORÇ.REPROG. P CAIXA'!M287&gt;0,'ORÇ.REPROG. P CAIXA'!M287,""))</f>
        <v/>
      </c>
      <c r="N287" s="663" t="str">
        <f aca="false">IF('ORÇ.GLOBAL P CAIXA'!K286="EXEC.","",IF('ORÇ.REPROG. P CAIXA'!N287&gt;0,'ORÇ.REPROG. P CAIXA'!N287,""))</f>
        <v/>
      </c>
      <c r="O287" s="166" t="str">
        <f aca="false">IF('ORÇ.GLOBAL P CAIXA'!$K286="EXEC.","",'ORÇ.REPROG. P CAIXA'!O287)</f>
        <v/>
      </c>
      <c r="P287" s="167"/>
      <c r="Q287" s="168" t="str">
        <f aca="false">IF(B287&gt;0,"ok","ocultar")</f>
        <v>ocultar</v>
      </c>
      <c r="R287" s="649"/>
      <c r="S287" s="649"/>
      <c r="T287" s="650"/>
      <c r="V287" s="88"/>
      <c r="W287" s="157" t="n">
        <f aca="false">IF(B287=0,W286,IF(ISNONTEXT(B287)=TRUE(),INT(B287),INT(LEFT(B287,FIND(".",B287)-1))))</f>
        <v>3</v>
      </c>
      <c r="X287" s="157" t="str">
        <f aca="false">IF(X288=1,1,IF(B287&lt;&gt;0,1,IF(C287&lt;&gt;0,1,IF(D287&lt;&gt;0,1,IF(E287&lt;&gt;0,1,"")))))</f>
        <v/>
      </c>
      <c r="Y287" s="157" t="str">
        <f aca="false">IF(W287=0," ",IF(W287&lt;&gt;W286,W287," "))</f>
        <v> </v>
      </c>
      <c r="Z287" s="180"/>
      <c r="AA287" s="75" t="n">
        <f aca="false">IF(W287&lt;&gt;Y287,(IF(N287=0,G287*(INFORMAÇÕES!$Q$69/INFORMAÇÕES!$Q$72),IF(N287="R",G287,0))),0)</f>
        <v>0</v>
      </c>
      <c r="AB287" s="75" t="n">
        <f aca="false">IF(W287&lt;&gt;Y287,(IF(N287=0,G287*(INFORMAÇÕES!$Q$70/INFORMAÇÕES!$Q$72),IF(N287="C",G287,0))),0)</f>
        <v>0</v>
      </c>
      <c r="AC287" s="75" t="n">
        <f aca="false">IF(W287&lt;&gt;Y287,(IF(N287=0,G287*INFORMAÇÕES!$U$115,IF(N287="CF",G287,0))),0)</f>
        <v>0</v>
      </c>
      <c r="AD287" s="75" t="n">
        <f aca="false">IF(W287&lt;&gt;Y287,(IF(N287=0,G287*INFORMAÇÕES!$U$116,IF(N287="O",G287,0))),0)</f>
        <v>0</v>
      </c>
      <c r="AE287" s="75" t="n">
        <f aca="false">IF(E287&lt;&gt;0,G287,0)</f>
        <v>0</v>
      </c>
      <c r="AF287" s="75" t="n">
        <f aca="false">IF(W287&lt;&gt;Y287,(IF(N287=0,J287*(INFORMAÇÕES!$Q$89/INFORMAÇÕES!$Q$92),IF(N287="R",J287,0))),0)</f>
        <v>0</v>
      </c>
      <c r="AG287" s="75" t="n">
        <f aca="false">IF(W287&lt;&gt;Y287,(IF(N287=0,J287*(INFORMAÇÕES!$Q$90/INFORMAÇÕES!$Q$92),IF(N287="C",J287,0))),0)</f>
        <v>0</v>
      </c>
      <c r="AH287" s="75" t="n">
        <f aca="false">IF(W287&lt;&gt;Y287,(IF(N287="",J287*INFORMAÇÕES!$U$115,IF(N287="CF",J287,0))),0)</f>
        <v>0</v>
      </c>
      <c r="AI287" s="75" t="n">
        <f aca="false">IF(W287&lt;&gt;Y287,(IF(N287="",J287*INFORMAÇÕES!$U$116,IF(N287="O",J287,0))),0)</f>
        <v>0</v>
      </c>
      <c r="AJ287" s="75" t="n">
        <f aca="false">IF(H287&lt;&gt;0,J287,0)</f>
        <v>0</v>
      </c>
      <c r="AK287" s="75" t="n">
        <f aca="false">IF(K287&lt;&gt;0,L287,0)</f>
        <v>0</v>
      </c>
    </row>
    <row r="288" s="174" customFormat="true" ht="14.25" hidden="false" customHeight="false" outlineLevel="0" collapsed="false">
      <c r="A288" s="159" t="n">
        <v>276</v>
      </c>
      <c r="B288" s="160" t="n">
        <f aca="false">IF('ORÇ.GLOBAL P CAIXA'!$K287="EXEC.",0,'ORÇ.REPROG. P CAIXA'!B288)</f>
        <v>0</v>
      </c>
      <c r="C288" s="161" t="n">
        <f aca="false">IF('ORÇ.GLOBAL P CAIXA'!$K287="EXEC.",0,'ORÇ.REPROG. P CAIXA'!C288)</f>
        <v>0</v>
      </c>
      <c r="D288" s="162" t="n">
        <f aca="false">IF('ORÇ.GLOBAL P CAIXA'!$K287="EXEC.",0,'ORÇ.REPROG. P CAIXA'!D288)</f>
        <v>0</v>
      </c>
      <c r="E288" s="163" t="n">
        <f aca="false">IF('ORÇ.GLOBAL P CAIXA'!$K287="EXEC.",0,'ORÇ.REPROG. P CAIXA'!E288)</f>
        <v>0</v>
      </c>
      <c r="F288" s="163" t="n">
        <f aca="false">IF('ORÇ.GLOBAL P CAIXA'!K287="EXEC.",0,IF('ORÇ.GLOBAL EMPRESA'!G287&gt;0,'ORÇ.GLOBAL EMPRESA'!G287,'ORÇ.GLOBAL P CAIXA'!F287))</f>
        <v>0</v>
      </c>
      <c r="G288" s="163" t="n">
        <f aca="false">IF(E288&lt;&gt;0,ROUND(E288*F288,2),IF(AE288=0,(SUMIF($W$13:$W$1012,B288,$AE$13:$AE$1012)),AE288))</f>
        <v>0</v>
      </c>
      <c r="H288" s="661" t="n">
        <f aca="false">IF('ORÇ.GLOBAL P CAIXA'!K287="EXEC.",0,'ORÇ.REPROG. P CAIXA'!H288)</f>
        <v>0</v>
      </c>
      <c r="I288" s="661" t="n">
        <f aca="false">IF('ORÇ.GLOBAL P CAIXA'!K287="EXEC.",0,'ORÇ.REPROG. P CAIXA'!I288)</f>
        <v>0</v>
      </c>
      <c r="J288" s="163" t="n">
        <f aca="false">IF(H288&lt;&gt;0,ROUND(H288*I288,2),IF(AJ288=0,(SUMIF($W$13:$W$1012,B288,$AJ$13:$AJ$1012)),AJ288))</f>
        <v>0</v>
      </c>
      <c r="K288" s="163" t="n">
        <f aca="false">H288-E288</f>
        <v>0</v>
      </c>
      <c r="L288" s="163" t="n">
        <f aca="false">J288-G288</f>
        <v>0</v>
      </c>
      <c r="M288" s="662" t="str">
        <f aca="false">IF('ORÇ.GLOBAL P CAIXA'!K287="EXEC.","",IF('ORÇ.REPROG. P CAIXA'!M288&gt;0,'ORÇ.REPROG. P CAIXA'!M288,""))</f>
        <v/>
      </c>
      <c r="N288" s="663" t="str">
        <f aca="false">IF('ORÇ.GLOBAL P CAIXA'!K287="EXEC.","",IF('ORÇ.REPROG. P CAIXA'!N288&gt;0,'ORÇ.REPROG. P CAIXA'!N288,""))</f>
        <v/>
      </c>
      <c r="O288" s="166" t="str">
        <f aca="false">IF('ORÇ.GLOBAL P CAIXA'!$K287="EXEC.","",'ORÇ.REPROG. P CAIXA'!O288)</f>
        <v/>
      </c>
      <c r="P288" s="167"/>
      <c r="Q288" s="168" t="str">
        <f aca="false">IF(B288&gt;0,"ok","ocultar")</f>
        <v>ocultar</v>
      </c>
      <c r="R288" s="649"/>
      <c r="S288" s="649"/>
      <c r="T288" s="650"/>
      <c r="V288" s="88"/>
      <c r="W288" s="157" t="n">
        <f aca="false">IF(B288=0,W287,IF(ISNONTEXT(B288)=TRUE(),INT(B288),INT(LEFT(B288,FIND(".",B288)-1))))</f>
        <v>3</v>
      </c>
      <c r="X288" s="157" t="str">
        <f aca="false">IF(X289=1,1,IF(B288&lt;&gt;0,1,IF(C288&lt;&gt;0,1,IF(D288&lt;&gt;0,1,IF(E288&lt;&gt;0,1,"")))))</f>
        <v/>
      </c>
      <c r="Y288" s="157" t="str">
        <f aca="false">IF(W288=0," ",IF(W288&lt;&gt;W287,W288," "))</f>
        <v> </v>
      </c>
      <c r="Z288" s="180"/>
      <c r="AA288" s="75" t="n">
        <f aca="false">IF(W288&lt;&gt;Y288,(IF(N288=0,G288*(INFORMAÇÕES!$Q$69/INFORMAÇÕES!$Q$72),IF(N288="R",G288,0))),0)</f>
        <v>0</v>
      </c>
      <c r="AB288" s="75" t="n">
        <f aca="false">IF(W288&lt;&gt;Y288,(IF(N288=0,G288*(INFORMAÇÕES!$Q$70/INFORMAÇÕES!$Q$72),IF(N288="C",G288,0))),0)</f>
        <v>0</v>
      </c>
      <c r="AC288" s="75" t="n">
        <f aca="false">IF(W288&lt;&gt;Y288,(IF(N288=0,G288*INFORMAÇÕES!$U$115,IF(N288="CF",G288,0))),0)</f>
        <v>0</v>
      </c>
      <c r="AD288" s="75" t="n">
        <f aca="false">IF(W288&lt;&gt;Y288,(IF(N288=0,G288*INFORMAÇÕES!$U$116,IF(N288="O",G288,0))),0)</f>
        <v>0</v>
      </c>
      <c r="AE288" s="75" t="n">
        <f aca="false">IF(E288&lt;&gt;0,G288,0)</f>
        <v>0</v>
      </c>
      <c r="AF288" s="75" t="n">
        <f aca="false">IF(W288&lt;&gt;Y288,(IF(N288=0,J288*(INFORMAÇÕES!$Q$89/INFORMAÇÕES!$Q$92),IF(N288="R",J288,0))),0)</f>
        <v>0</v>
      </c>
      <c r="AG288" s="75" t="n">
        <f aca="false">IF(W288&lt;&gt;Y288,(IF(N288=0,J288*(INFORMAÇÕES!$Q$90/INFORMAÇÕES!$Q$92),IF(N288="C",J288,0))),0)</f>
        <v>0</v>
      </c>
      <c r="AH288" s="75" t="n">
        <f aca="false">IF(W288&lt;&gt;Y288,(IF(N288="",J288*INFORMAÇÕES!$U$115,IF(N288="CF",J288,0))),0)</f>
        <v>0</v>
      </c>
      <c r="AI288" s="75" t="n">
        <f aca="false">IF(W288&lt;&gt;Y288,(IF(N288="",J288*INFORMAÇÕES!$U$116,IF(N288="O",J288,0))),0)</f>
        <v>0</v>
      </c>
      <c r="AJ288" s="75" t="n">
        <f aca="false">IF(H288&lt;&gt;0,J288,0)</f>
        <v>0</v>
      </c>
      <c r="AK288" s="75" t="n">
        <f aca="false">IF(K288&lt;&gt;0,L288,0)</f>
        <v>0</v>
      </c>
    </row>
    <row r="289" s="174" customFormat="true" ht="14.25" hidden="false" customHeight="false" outlineLevel="0" collapsed="false">
      <c r="A289" s="159" t="n">
        <v>277</v>
      </c>
      <c r="B289" s="160" t="n">
        <f aca="false">IF('ORÇ.GLOBAL P CAIXA'!$K288="EXEC.",0,'ORÇ.REPROG. P CAIXA'!B289)</f>
        <v>0</v>
      </c>
      <c r="C289" s="161" t="n">
        <f aca="false">IF('ORÇ.GLOBAL P CAIXA'!$K288="EXEC.",0,'ORÇ.REPROG. P CAIXA'!C289)</f>
        <v>0</v>
      </c>
      <c r="D289" s="162" t="n">
        <f aca="false">IF('ORÇ.GLOBAL P CAIXA'!$K288="EXEC.",0,'ORÇ.REPROG. P CAIXA'!D289)</f>
        <v>0</v>
      </c>
      <c r="E289" s="163" t="n">
        <f aca="false">IF('ORÇ.GLOBAL P CAIXA'!$K288="EXEC.",0,'ORÇ.REPROG. P CAIXA'!E289)</f>
        <v>0</v>
      </c>
      <c r="F289" s="163" t="n">
        <f aca="false">IF('ORÇ.GLOBAL P CAIXA'!K288="EXEC.",0,IF('ORÇ.GLOBAL EMPRESA'!G288&gt;0,'ORÇ.GLOBAL EMPRESA'!G288,'ORÇ.GLOBAL P CAIXA'!F288))</f>
        <v>0</v>
      </c>
      <c r="G289" s="163" t="n">
        <f aca="false">IF(E289&lt;&gt;0,ROUND(E289*F289,2),IF(AE289=0,(SUMIF($W$13:$W$1012,B289,$AE$13:$AE$1012)),AE289))</f>
        <v>0</v>
      </c>
      <c r="H289" s="661" t="n">
        <f aca="false">IF('ORÇ.GLOBAL P CAIXA'!K288="EXEC.",0,'ORÇ.REPROG. P CAIXA'!H289)</f>
        <v>0</v>
      </c>
      <c r="I289" s="661" t="n">
        <f aca="false">IF('ORÇ.GLOBAL P CAIXA'!K288="EXEC.",0,'ORÇ.REPROG. P CAIXA'!I289)</f>
        <v>0</v>
      </c>
      <c r="J289" s="163" t="n">
        <f aca="false">IF(H289&lt;&gt;0,ROUND(H289*I289,2),IF(AJ289=0,(SUMIF($W$13:$W$1012,B289,$AJ$13:$AJ$1012)),AJ289))</f>
        <v>0</v>
      </c>
      <c r="K289" s="163" t="n">
        <f aca="false">H289-E289</f>
        <v>0</v>
      </c>
      <c r="L289" s="163" t="n">
        <f aca="false">J289-G289</f>
        <v>0</v>
      </c>
      <c r="M289" s="662" t="str">
        <f aca="false">IF('ORÇ.GLOBAL P CAIXA'!K288="EXEC.","",IF('ORÇ.REPROG. P CAIXA'!M289&gt;0,'ORÇ.REPROG. P CAIXA'!M289,""))</f>
        <v/>
      </c>
      <c r="N289" s="663" t="str">
        <f aca="false">IF('ORÇ.GLOBAL P CAIXA'!K288="EXEC.","",IF('ORÇ.REPROG. P CAIXA'!N289&gt;0,'ORÇ.REPROG. P CAIXA'!N289,""))</f>
        <v/>
      </c>
      <c r="O289" s="166" t="str">
        <f aca="false">IF('ORÇ.GLOBAL P CAIXA'!$K288="EXEC.","",'ORÇ.REPROG. P CAIXA'!O289)</f>
        <v/>
      </c>
      <c r="P289" s="167"/>
      <c r="Q289" s="168" t="str">
        <f aca="false">IF(B289&gt;0,"ok","ocultar")</f>
        <v>ocultar</v>
      </c>
      <c r="R289" s="649"/>
      <c r="S289" s="649"/>
      <c r="T289" s="650"/>
      <c r="V289" s="88"/>
      <c r="W289" s="157" t="n">
        <f aca="false">IF(B289=0,W288,IF(ISNONTEXT(B289)=TRUE(),INT(B289),INT(LEFT(B289,FIND(".",B289)-1))))</f>
        <v>3</v>
      </c>
      <c r="X289" s="157" t="str">
        <f aca="false">IF(X290=1,1,IF(B289&lt;&gt;0,1,IF(C289&lt;&gt;0,1,IF(D289&lt;&gt;0,1,IF(E289&lt;&gt;0,1,"")))))</f>
        <v/>
      </c>
      <c r="Y289" s="157" t="str">
        <f aca="false">IF(W289=0," ",IF(W289&lt;&gt;W288,W289," "))</f>
        <v> </v>
      </c>
      <c r="Z289" s="180"/>
      <c r="AA289" s="75" t="n">
        <f aca="false">IF(W289&lt;&gt;Y289,(IF(N289=0,G289*(INFORMAÇÕES!$Q$69/INFORMAÇÕES!$Q$72),IF(N289="R",G289,0))),0)</f>
        <v>0</v>
      </c>
      <c r="AB289" s="75" t="n">
        <f aca="false">IF(W289&lt;&gt;Y289,(IF(N289=0,G289*(INFORMAÇÕES!$Q$70/INFORMAÇÕES!$Q$72),IF(N289="C",G289,0))),0)</f>
        <v>0</v>
      </c>
      <c r="AC289" s="75" t="n">
        <f aca="false">IF(W289&lt;&gt;Y289,(IF(N289=0,G289*INFORMAÇÕES!$U$115,IF(N289="CF",G289,0))),0)</f>
        <v>0</v>
      </c>
      <c r="AD289" s="75" t="n">
        <f aca="false">IF(W289&lt;&gt;Y289,(IF(N289=0,G289*INFORMAÇÕES!$U$116,IF(N289="O",G289,0))),0)</f>
        <v>0</v>
      </c>
      <c r="AE289" s="75" t="n">
        <f aca="false">IF(E289&lt;&gt;0,G289,0)</f>
        <v>0</v>
      </c>
      <c r="AF289" s="75" t="n">
        <f aca="false">IF(W289&lt;&gt;Y289,(IF(N289=0,J289*(INFORMAÇÕES!$Q$89/INFORMAÇÕES!$Q$92),IF(N289="R",J289,0))),0)</f>
        <v>0</v>
      </c>
      <c r="AG289" s="75" t="n">
        <f aca="false">IF(W289&lt;&gt;Y289,(IF(N289=0,J289*(INFORMAÇÕES!$Q$90/INFORMAÇÕES!$Q$92),IF(N289="C",J289,0))),0)</f>
        <v>0</v>
      </c>
      <c r="AH289" s="75" t="n">
        <f aca="false">IF(W289&lt;&gt;Y289,(IF(N289="",J289*INFORMAÇÕES!$U$115,IF(N289="CF",J289,0))),0)</f>
        <v>0</v>
      </c>
      <c r="AI289" s="75" t="n">
        <f aca="false">IF(W289&lt;&gt;Y289,(IF(N289="",J289*INFORMAÇÕES!$U$116,IF(N289="O",J289,0))),0)</f>
        <v>0</v>
      </c>
      <c r="AJ289" s="75" t="n">
        <f aca="false">IF(H289&lt;&gt;0,J289,0)</f>
        <v>0</v>
      </c>
      <c r="AK289" s="75" t="n">
        <f aca="false">IF(K289&lt;&gt;0,L289,0)</f>
        <v>0</v>
      </c>
    </row>
    <row r="290" s="174" customFormat="true" ht="14.25" hidden="false" customHeight="false" outlineLevel="0" collapsed="false">
      <c r="A290" s="159" t="n">
        <v>278</v>
      </c>
      <c r="B290" s="160" t="n">
        <f aca="false">IF('ORÇ.GLOBAL P CAIXA'!$K289="EXEC.",0,'ORÇ.REPROG. P CAIXA'!B290)</f>
        <v>0</v>
      </c>
      <c r="C290" s="161" t="n">
        <f aca="false">IF('ORÇ.GLOBAL P CAIXA'!$K289="EXEC.",0,'ORÇ.REPROG. P CAIXA'!C290)</f>
        <v>0</v>
      </c>
      <c r="D290" s="162" t="n">
        <f aca="false">IF('ORÇ.GLOBAL P CAIXA'!$K289="EXEC.",0,'ORÇ.REPROG. P CAIXA'!D290)</f>
        <v>0</v>
      </c>
      <c r="E290" s="163" t="n">
        <f aca="false">IF('ORÇ.GLOBAL P CAIXA'!$K289="EXEC.",0,'ORÇ.REPROG. P CAIXA'!E290)</f>
        <v>0</v>
      </c>
      <c r="F290" s="163" t="n">
        <f aca="false">IF('ORÇ.GLOBAL P CAIXA'!K289="EXEC.",0,IF('ORÇ.GLOBAL EMPRESA'!G289&gt;0,'ORÇ.GLOBAL EMPRESA'!G289,'ORÇ.GLOBAL P CAIXA'!F289))</f>
        <v>0</v>
      </c>
      <c r="G290" s="163" t="n">
        <f aca="false">IF(E290&lt;&gt;0,ROUND(E290*F290,2),IF(AE290=0,(SUMIF($W$13:$W$1012,B290,$AE$13:$AE$1012)),AE290))</f>
        <v>0</v>
      </c>
      <c r="H290" s="661" t="n">
        <f aca="false">IF('ORÇ.GLOBAL P CAIXA'!K289="EXEC.",0,'ORÇ.REPROG. P CAIXA'!H290)</f>
        <v>0</v>
      </c>
      <c r="I290" s="661" t="n">
        <f aca="false">IF('ORÇ.GLOBAL P CAIXA'!K289="EXEC.",0,'ORÇ.REPROG. P CAIXA'!I290)</f>
        <v>0</v>
      </c>
      <c r="J290" s="163" t="n">
        <f aca="false">IF(H290&lt;&gt;0,ROUND(H290*I290,2),IF(AJ290=0,(SUMIF($W$13:$W$1012,B290,$AJ$13:$AJ$1012)),AJ290))</f>
        <v>0</v>
      </c>
      <c r="K290" s="163" t="n">
        <f aca="false">H290-E290</f>
        <v>0</v>
      </c>
      <c r="L290" s="163" t="n">
        <f aca="false">J290-G290</f>
        <v>0</v>
      </c>
      <c r="M290" s="662" t="str">
        <f aca="false">IF('ORÇ.GLOBAL P CAIXA'!K289="EXEC.","",IF('ORÇ.REPROG. P CAIXA'!M290&gt;0,'ORÇ.REPROG. P CAIXA'!M290,""))</f>
        <v/>
      </c>
      <c r="N290" s="663" t="str">
        <f aca="false">IF('ORÇ.GLOBAL P CAIXA'!K289="EXEC.","",IF('ORÇ.REPROG. P CAIXA'!N290&gt;0,'ORÇ.REPROG. P CAIXA'!N290,""))</f>
        <v/>
      </c>
      <c r="O290" s="166" t="str">
        <f aca="false">IF('ORÇ.GLOBAL P CAIXA'!$K289="EXEC.","",'ORÇ.REPROG. P CAIXA'!O290)</f>
        <v/>
      </c>
      <c r="P290" s="167"/>
      <c r="Q290" s="168" t="str">
        <f aca="false">IF(B290&gt;0,"ok","ocultar")</f>
        <v>ocultar</v>
      </c>
      <c r="R290" s="649"/>
      <c r="S290" s="649"/>
      <c r="T290" s="650"/>
      <c r="V290" s="88"/>
      <c r="W290" s="157" t="n">
        <f aca="false">IF(B290=0,W289,IF(ISNONTEXT(B290)=TRUE(),INT(B290),INT(LEFT(B290,FIND(".",B290)-1))))</f>
        <v>3</v>
      </c>
      <c r="X290" s="157" t="str">
        <f aca="false">IF(X291=1,1,IF(B290&lt;&gt;0,1,IF(C290&lt;&gt;0,1,IF(D290&lt;&gt;0,1,IF(E290&lt;&gt;0,1,"")))))</f>
        <v/>
      </c>
      <c r="Y290" s="157" t="str">
        <f aca="false">IF(W290=0," ",IF(W290&lt;&gt;W289,W290," "))</f>
        <v> </v>
      </c>
      <c r="Z290" s="180"/>
      <c r="AA290" s="75" t="n">
        <f aca="false">IF(W290&lt;&gt;Y290,(IF(N290=0,G290*(INFORMAÇÕES!$Q$69/INFORMAÇÕES!$Q$72),IF(N290="R",G290,0))),0)</f>
        <v>0</v>
      </c>
      <c r="AB290" s="75" t="n">
        <f aca="false">IF(W290&lt;&gt;Y290,(IF(N290=0,G290*(INFORMAÇÕES!$Q$70/INFORMAÇÕES!$Q$72),IF(N290="C",G290,0))),0)</f>
        <v>0</v>
      </c>
      <c r="AC290" s="75" t="n">
        <f aca="false">IF(W290&lt;&gt;Y290,(IF(N290=0,G290*INFORMAÇÕES!$U$115,IF(N290="CF",G290,0))),0)</f>
        <v>0</v>
      </c>
      <c r="AD290" s="75" t="n">
        <f aca="false">IF(W290&lt;&gt;Y290,(IF(N290=0,G290*INFORMAÇÕES!$U$116,IF(N290="O",G290,0))),0)</f>
        <v>0</v>
      </c>
      <c r="AE290" s="75" t="n">
        <f aca="false">IF(E290&lt;&gt;0,G290,0)</f>
        <v>0</v>
      </c>
      <c r="AF290" s="75" t="n">
        <f aca="false">IF(W290&lt;&gt;Y290,(IF(N290=0,J290*(INFORMAÇÕES!$Q$89/INFORMAÇÕES!$Q$92),IF(N290="R",J290,0))),0)</f>
        <v>0</v>
      </c>
      <c r="AG290" s="75" t="n">
        <f aca="false">IF(W290&lt;&gt;Y290,(IF(N290=0,J290*(INFORMAÇÕES!$Q$90/INFORMAÇÕES!$Q$92),IF(N290="C",J290,0))),0)</f>
        <v>0</v>
      </c>
      <c r="AH290" s="75" t="n">
        <f aca="false">IF(W290&lt;&gt;Y290,(IF(N290="",J290*INFORMAÇÕES!$U$115,IF(N290="CF",J290,0))),0)</f>
        <v>0</v>
      </c>
      <c r="AI290" s="75" t="n">
        <f aca="false">IF(W290&lt;&gt;Y290,(IF(N290="",J290*INFORMAÇÕES!$U$116,IF(N290="O",J290,0))),0)</f>
        <v>0</v>
      </c>
      <c r="AJ290" s="75" t="n">
        <f aca="false">IF(H290&lt;&gt;0,J290,0)</f>
        <v>0</v>
      </c>
      <c r="AK290" s="75" t="n">
        <f aca="false">IF(K290&lt;&gt;0,L290,0)</f>
        <v>0</v>
      </c>
    </row>
    <row r="291" s="174" customFormat="true" ht="14.25" hidden="false" customHeight="false" outlineLevel="0" collapsed="false">
      <c r="A291" s="159" t="n">
        <v>279</v>
      </c>
      <c r="B291" s="160" t="n">
        <f aca="false">IF('ORÇ.GLOBAL P CAIXA'!$K290="EXEC.",0,'ORÇ.REPROG. P CAIXA'!B291)</f>
        <v>0</v>
      </c>
      <c r="C291" s="161" t="n">
        <f aca="false">IF('ORÇ.GLOBAL P CAIXA'!$K290="EXEC.",0,'ORÇ.REPROG. P CAIXA'!C291)</f>
        <v>0</v>
      </c>
      <c r="D291" s="162" t="n">
        <f aca="false">IF('ORÇ.GLOBAL P CAIXA'!$K290="EXEC.",0,'ORÇ.REPROG. P CAIXA'!D291)</f>
        <v>0</v>
      </c>
      <c r="E291" s="163" t="n">
        <f aca="false">IF('ORÇ.GLOBAL P CAIXA'!$K290="EXEC.",0,'ORÇ.REPROG. P CAIXA'!E291)</f>
        <v>0</v>
      </c>
      <c r="F291" s="163" t="n">
        <f aca="false">IF('ORÇ.GLOBAL P CAIXA'!K290="EXEC.",0,IF('ORÇ.GLOBAL EMPRESA'!G290&gt;0,'ORÇ.GLOBAL EMPRESA'!G290,'ORÇ.GLOBAL P CAIXA'!F290))</f>
        <v>0</v>
      </c>
      <c r="G291" s="163" t="n">
        <f aca="false">IF(E291&lt;&gt;0,ROUND(E291*F291,2),IF(AE291=0,(SUMIF($W$13:$W$1012,B291,$AE$13:$AE$1012)),AE291))</f>
        <v>0</v>
      </c>
      <c r="H291" s="661" t="n">
        <f aca="false">IF('ORÇ.GLOBAL P CAIXA'!K290="EXEC.",0,'ORÇ.REPROG. P CAIXA'!H291)</f>
        <v>0</v>
      </c>
      <c r="I291" s="661" t="n">
        <f aca="false">IF('ORÇ.GLOBAL P CAIXA'!K290="EXEC.",0,'ORÇ.REPROG. P CAIXA'!I291)</f>
        <v>0</v>
      </c>
      <c r="J291" s="163" t="n">
        <f aca="false">IF(H291&lt;&gt;0,ROUND(H291*I291,2),IF(AJ291=0,(SUMIF($W$13:$W$1012,B291,$AJ$13:$AJ$1012)),AJ291))</f>
        <v>0</v>
      </c>
      <c r="K291" s="163" t="n">
        <f aca="false">H291-E291</f>
        <v>0</v>
      </c>
      <c r="L291" s="163" t="n">
        <f aca="false">J291-G291</f>
        <v>0</v>
      </c>
      <c r="M291" s="662" t="str">
        <f aca="false">IF('ORÇ.GLOBAL P CAIXA'!K290="EXEC.","",IF('ORÇ.REPROG. P CAIXA'!M291&gt;0,'ORÇ.REPROG. P CAIXA'!M291,""))</f>
        <v/>
      </c>
      <c r="N291" s="663" t="str">
        <f aca="false">IF('ORÇ.GLOBAL P CAIXA'!K290="EXEC.","",IF('ORÇ.REPROG. P CAIXA'!N291&gt;0,'ORÇ.REPROG. P CAIXA'!N291,""))</f>
        <v/>
      </c>
      <c r="O291" s="166" t="str">
        <f aca="false">IF('ORÇ.GLOBAL P CAIXA'!$K290="EXEC.","",'ORÇ.REPROG. P CAIXA'!O291)</f>
        <v/>
      </c>
      <c r="P291" s="167"/>
      <c r="Q291" s="168" t="str">
        <f aca="false">IF(B291&gt;0,"ok","ocultar")</f>
        <v>ocultar</v>
      </c>
      <c r="R291" s="649"/>
      <c r="S291" s="649"/>
      <c r="T291" s="650"/>
      <c r="V291" s="88"/>
      <c r="W291" s="157" t="n">
        <f aca="false">IF(B291=0,W290,IF(ISNONTEXT(B291)=TRUE(),INT(B291),INT(LEFT(B291,FIND(".",B291)-1))))</f>
        <v>3</v>
      </c>
      <c r="X291" s="157" t="str">
        <f aca="false">IF(X292=1,1,IF(B291&lt;&gt;0,1,IF(C291&lt;&gt;0,1,IF(D291&lt;&gt;0,1,IF(E291&lt;&gt;0,1,"")))))</f>
        <v/>
      </c>
      <c r="Y291" s="157" t="str">
        <f aca="false">IF(W291=0," ",IF(W291&lt;&gt;W290,W291," "))</f>
        <v> </v>
      </c>
      <c r="Z291" s="180"/>
      <c r="AA291" s="75" t="n">
        <f aca="false">IF(W291&lt;&gt;Y291,(IF(N291=0,G291*(INFORMAÇÕES!$Q$69/INFORMAÇÕES!$Q$72),IF(N291="R",G291,0))),0)</f>
        <v>0</v>
      </c>
      <c r="AB291" s="75" t="n">
        <f aca="false">IF(W291&lt;&gt;Y291,(IF(N291=0,G291*(INFORMAÇÕES!$Q$70/INFORMAÇÕES!$Q$72),IF(N291="C",G291,0))),0)</f>
        <v>0</v>
      </c>
      <c r="AC291" s="75" t="n">
        <f aca="false">IF(W291&lt;&gt;Y291,(IF(N291=0,G291*INFORMAÇÕES!$U$115,IF(N291="CF",G291,0))),0)</f>
        <v>0</v>
      </c>
      <c r="AD291" s="75" t="n">
        <f aca="false">IF(W291&lt;&gt;Y291,(IF(N291=0,G291*INFORMAÇÕES!$U$116,IF(N291="O",G291,0))),0)</f>
        <v>0</v>
      </c>
      <c r="AE291" s="75" t="n">
        <f aca="false">IF(E291&lt;&gt;0,G291,0)</f>
        <v>0</v>
      </c>
      <c r="AF291" s="75" t="n">
        <f aca="false">IF(W291&lt;&gt;Y291,(IF(N291=0,J291*(INFORMAÇÕES!$Q$89/INFORMAÇÕES!$Q$92),IF(N291="R",J291,0))),0)</f>
        <v>0</v>
      </c>
      <c r="AG291" s="75" t="n">
        <f aca="false">IF(W291&lt;&gt;Y291,(IF(N291=0,J291*(INFORMAÇÕES!$Q$90/INFORMAÇÕES!$Q$92),IF(N291="C",J291,0))),0)</f>
        <v>0</v>
      </c>
      <c r="AH291" s="75" t="n">
        <f aca="false">IF(W291&lt;&gt;Y291,(IF(N291="",J291*INFORMAÇÕES!$U$115,IF(N291="CF",J291,0))),0)</f>
        <v>0</v>
      </c>
      <c r="AI291" s="75" t="n">
        <f aca="false">IF(W291&lt;&gt;Y291,(IF(N291="",J291*INFORMAÇÕES!$U$116,IF(N291="O",J291,0))),0)</f>
        <v>0</v>
      </c>
      <c r="AJ291" s="75" t="n">
        <f aca="false">IF(H291&lt;&gt;0,J291,0)</f>
        <v>0</v>
      </c>
      <c r="AK291" s="75" t="n">
        <f aca="false">IF(K291&lt;&gt;0,L291,0)</f>
        <v>0</v>
      </c>
    </row>
    <row r="292" s="174" customFormat="true" ht="14.25" hidden="false" customHeight="false" outlineLevel="0" collapsed="false">
      <c r="A292" s="159" t="n">
        <v>280</v>
      </c>
      <c r="B292" s="160" t="n">
        <f aca="false">IF('ORÇ.GLOBAL P CAIXA'!$K291="EXEC.",0,'ORÇ.REPROG. P CAIXA'!B292)</f>
        <v>0</v>
      </c>
      <c r="C292" s="161" t="n">
        <f aca="false">IF('ORÇ.GLOBAL P CAIXA'!$K291="EXEC.",0,'ORÇ.REPROG. P CAIXA'!C292)</f>
        <v>0</v>
      </c>
      <c r="D292" s="162" t="n">
        <f aca="false">IF('ORÇ.GLOBAL P CAIXA'!$K291="EXEC.",0,'ORÇ.REPROG. P CAIXA'!D292)</f>
        <v>0</v>
      </c>
      <c r="E292" s="163" t="n">
        <f aca="false">IF('ORÇ.GLOBAL P CAIXA'!$K291="EXEC.",0,'ORÇ.REPROG. P CAIXA'!E292)</f>
        <v>0</v>
      </c>
      <c r="F292" s="163" t="n">
        <f aca="false">IF('ORÇ.GLOBAL P CAIXA'!K291="EXEC.",0,IF('ORÇ.GLOBAL EMPRESA'!G291&gt;0,'ORÇ.GLOBAL EMPRESA'!G291,'ORÇ.GLOBAL P CAIXA'!F291))</f>
        <v>0</v>
      </c>
      <c r="G292" s="163" t="n">
        <f aca="false">IF(E292&lt;&gt;0,ROUND(E292*F292,2),IF(AE292=0,(SUMIF($W$13:$W$1012,B292,$AE$13:$AE$1012)),AE292))</f>
        <v>0</v>
      </c>
      <c r="H292" s="661" t="n">
        <f aca="false">IF('ORÇ.GLOBAL P CAIXA'!K291="EXEC.",0,'ORÇ.REPROG. P CAIXA'!H292)</f>
        <v>0</v>
      </c>
      <c r="I292" s="661" t="n">
        <f aca="false">IF('ORÇ.GLOBAL P CAIXA'!K291="EXEC.",0,'ORÇ.REPROG. P CAIXA'!I292)</f>
        <v>0</v>
      </c>
      <c r="J292" s="163" t="n">
        <f aca="false">IF(H292&lt;&gt;0,ROUND(H292*I292,2),IF(AJ292=0,(SUMIF($W$13:$W$1012,B292,$AJ$13:$AJ$1012)),AJ292))</f>
        <v>0</v>
      </c>
      <c r="K292" s="163" t="n">
        <f aca="false">H292-E292</f>
        <v>0</v>
      </c>
      <c r="L292" s="163" t="n">
        <f aca="false">J292-G292</f>
        <v>0</v>
      </c>
      <c r="M292" s="662" t="str">
        <f aca="false">IF('ORÇ.GLOBAL P CAIXA'!K291="EXEC.","",IF('ORÇ.REPROG. P CAIXA'!M292&gt;0,'ORÇ.REPROG. P CAIXA'!M292,""))</f>
        <v/>
      </c>
      <c r="N292" s="663" t="str">
        <f aca="false">IF('ORÇ.GLOBAL P CAIXA'!K291="EXEC.","",IF('ORÇ.REPROG. P CAIXA'!N292&gt;0,'ORÇ.REPROG. P CAIXA'!N292,""))</f>
        <v/>
      </c>
      <c r="O292" s="166" t="str">
        <f aca="false">IF('ORÇ.GLOBAL P CAIXA'!$K291="EXEC.","",'ORÇ.REPROG. P CAIXA'!O292)</f>
        <v/>
      </c>
      <c r="P292" s="167"/>
      <c r="Q292" s="168" t="str">
        <f aca="false">IF(B292&gt;0,"ok","ocultar")</f>
        <v>ocultar</v>
      </c>
      <c r="R292" s="649"/>
      <c r="S292" s="649"/>
      <c r="T292" s="650"/>
      <c r="V292" s="88"/>
      <c r="W292" s="157" t="n">
        <f aca="false">IF(B292=0,W291,IF(ISNONTEXT(B292)=TRUE(),INT(B292),INT(LEFT(B292,FIND(".",B292)-1))))</f>
        <v>3</v>
      </c>
      <c r="X292" s="157" t="str">
        <f aca="false">IF(X293=1,1,IF(B292&lt;&gt;0,1,IF(C292&lt;&gt;0,1,IF(D292&lt;&gt;0,1,IF(E292&lt;&gt;0,1,"")))))</f>
        <v/>
      </c>
      <c r="Y292" s="157" t="str">
        <f aca="false">IF(W292=0," ",IF(W292&lt;&gt;W291,W292," "))</f>
        <v> </v>
      </c>
      <c r="Z292" s="180"/>
      <c r="AA292" s="75" t="n">
        <f aca="false">IF(W292&lt;&gt;Y292,(IF(N292=0,G292*(INFORMAÇÕES!$Q$69/INFORMAÇÕES!$Q$72),IF(N292="R",G292,0))),0)</f>
        <v>0</v>
      </c>
      <c r="AB292" s="75" t="n">
        <f aca="false">IF(W292&lt;&gt;Y292,(IF(N292=0,G292*(INFORMAÇÕES!$Q$70/INFORMAÇÕES!$Q$72),IF(N292="C",G292,0))),0)</f>
        <v>0</v>
      </c>
      <c r="AC292" s="75" t="n">
        <f aca="false">IF(W292&lt;&gt;Y292,(IF(N292=0,G292*INFORMAÇÕES!$U$115,IF(N292="CF",G292,0))),0)</f>
        <v>0</v>
      </c>
      <c r="AD292" s="75" t="n">
        <f aca="false">IF(W292&lt;&gt;Y292,(IF(N292=0,G292*INFORMAÇÕES!$U$116,IF(N292="O",G292,0))),0)</f>
        <v>0</v>
      </c>
      <c r="AE292" s="75" t="n">
        <f aca="false">IF(E292&lt;&gt;0,G292,0)</f>
        <v>0</v>
      </c>
      <c r="AF292" s="75" t="n">
        <f aca="false">IF(W292&lt;&gt;Y292,(IF(N292=0,J292*(INFORMAÇÕES!$Q$89/INFORMAÇÕES!$Q$92),IF(N292="R",J292,0))),0)</f>
        <v>0</v>
      </c>
      <c r="AG292" s="75" t="n">
        <f aca="false">IF(W292&lt;&gt;Y292,(IF(N292=0,J292*(INFORMAÇÕES!$Q$90/INFORMAÇÕES!$Q$92),IF(N292="C",J292,0))),0)</f>
        <v>0</v>
      </c>
      <c r="AH292" s="75" t="n">
        <f aca="false">IF(W292&lt;&gt;Y292,(IF(N292="",J292*INFORMAÇÕES!$U$115,IF(N292="CF",J292,0))),0)</f>
        <v>0</v>
      </c>
      <c r="AI292" s="75" t="n">
        <f aca="false">IF(W292&lt;&gt;Y292,(IF(N292="",J292*INFORMAÇÕES!$U$116,IF(N292="O",J292,0))),0)</f>
        <v>0</v>
      </c>
      <c r="AJ292" s="75" t="n">
        <f aca="false">IF(H292&lt;&gt;0,J292,0)</f>
        <v>0</v>
      </c>
      <c r="AK292" s="75" t="n">
        <f aca="false">IF(K292&lt;&gt;0,L292,0)</f>
        <v>0</v>
      </c>
    </row>
    <row r="293" s="174" customFormat="true" ht="14.25" hidden="false" customHeight="false" outlineLevel="0" collapsed="false">
      <c r="A293" s="159" t="n">
        <v>281</v>
      </c>
      <c r="B293" s="160" t="n">
        <f aca="false">IF('ORÇ.GLOBAL P CAIXA'!$K292="EXEC.",0,'ORÇ.REPROG. P CAIXA'!B293)</f>
        <v>0</v>
      </c>
      <c r="C293" s="161" t="n">
        <f aca="false">IF('ORÇ.GLOBAL P CAIXA'!$K292="EXEC.",0,'ORÇ.REPROG. P CAIXA'!C293)</f>
        <v>0</v>
      </c>
      <c r="D293" s="162" t="n">
        <f aca="false">IF('ORÇ.GLOBAL P CAIXA'!$K292="EXEC.",0,'ORÇ.REPROG. P CAIXA'!D293)</f>
        <v>0</v>
      </c>
      <c r="E293" s="163" t="n">
        <f aca="false">IF('ORÇ.GLOBAL P CAIXA'!$K292="EXEC.",0,'ORÇ.REPROG. P CAIXA'!E293)</f>
        <v>0</v>
      </c>
      <c r="F293" s="163" t="n">
        <f aca="false">IF('ORÇ.GLOBAL P CAIXA'!K292="EXEC.",0,IF('ORÇ.GLOBAL EMPRESA'!G292&gt;0,'ORÇ.GLOBAL EMPRESA'!G292,'ORÇ.GLOBAL P CAIXA'!F292))</f>
        <v>0</v>
      </c>
      <c r="G293" s="163" t="n">
        <f aca="false">IF(E293&lt;&gt;0,ROUND(E293*F293,2),IF(AE293=0,(SUMIF($W$13:$W$1012,B293,$AE$13:$AE$1012)),AE293))</f>
        <v>0</v>
      </c>
      <c r="H293" s="661" t="n">
        <f aca="false">IF('ORÇ.GLOBAL P CAIXA'!K292="EXEC.",0,'ORÇ.REPROG. P CAIXA'!H293)</f>
        <v>0</v>
      </c>
      <c r="I293" s="661" t="n">
        <f aca="false">IF('ORÇ.GLOBAL P CAIXA'!K292="EXEC.",0,'ORÇ.REPROG. P CAIXA'!I293)</f>
        <v>0</v>
      </c>
      <c r="J293" s="163" t="n">
        <f aca="false">IF(H293&lt;&gt;0,ROUND(H293*I293,2),IF(AJ293=0,(SUMIF($W$13:$W$1012,B293,$AJ$13:$AJ$1012)),AJ293))</f>
        <v>0</v>
      </c>
      <c r="K293" s="163" t="n">
        <f aca="false">H293-E293</f>
        <v>0</v>
      </c>
      <c r="L293" s="163" t="n">
        <f aca="false">J293-G293</f>
        <v>0</v>
      </c>
      <c r="M293" s="662" t="str">
        <f aca="false">IF('ORÇ.GLOBAL P CAIXA'!K292="EXEC.","",IF('ORÇ.REPROG. P CAIXA'!M293&gt;0,'ORÇ.REPROG. P CAIXA'!M293,""))</f>
        <v/>
      </c>
      <c r="N293" s="663" t="str">
        <f aca="false">IF('ORÇ.GLOBAL P CAIXA'!K292="EXEC.","",IF('ORÇ.REPROG. P CAIXA'!N293&gt;0,'ORÇ.REPROG. P CAIXA'!N293,""))</f>
        <v/>
      </c>
      <c r="O293" s="166" t="str">
        <f aca="false">IF('ORÇ.GLOBAL P CAIXA'!$K292="EXEC.","",'ORÇ.REPROG. P CAIXA'!O293)</f>
        <v/>
      </c>
      <c r="P293" s="167"/>
      <c r="Q293" s="168" t="str">
        <f aca="false">IF(B293&gt;0,"ok","ocultar")</f>
        <v>ocultar</v>
      </c>
      <c r="R293" s="649"/>
      <c r="S293" s="649"/>
      <c r="T293" s="650"/>
      <c r="V293" s="88"/>
      <c r="W293" s="157" t="n">
        <f aca="false">IF(B293=0,W292,IF(ISNONTEXT(B293)=TRUE(),INT(B293),INT(LEFT(B293,FIND(".",B293)-1))))</f>
        <v>3</v>
      </c>
      <c r="X293" s="157" t="str">
        <f aca="false">IF(X294=1,1,IF(B293&lt;&gt;0,1,IF(C293&lt;&gt;0,1,IF(D293&lt;&gt;0,1,IF(E293&lt;&gt;0,1,"")))))</f>
        <v/>
      </c>
      <c r="Y293" s="157" t="str">
        <f aca="false">IF(W293=0," ",IF(W293&lt;&gt;W292,W293," "))</f>
        <v> </v>
      </c>
      <c r="Z293" s="180"/>
      <c r="AA293" s="75" t="n">
        <f aca="false">IF(W293&lt;&gt;Y293,(IF(N293=0,G293*(INFORMAÇÕES!$Q$69/INFORMAÇÕES!$Q$72),IF(N293="R",G293,0))),0)</f>
        <v>0</v>
      </c>
      <c r="AB293" s="75" t="n">
        <f aca="false">IF(W293&lt;&gt;Y293,(IF(N293=0,G293*(INFORMAÇÕES!$Q$70/INFORMAÇÕES!$Q$72),IF(N293="C",G293,0))),0)</f>
        <v>0</v>
      </c>
      <c r="AC293" s="75" t="n">
        <f aca="false">IF(W293&lt;&gt;Y293,(IF(N293=0,G293*INFORMAÇÕES!$U$115,IF(N293="CF",G293,0))),0)</f>
        <v>0</v>
      </c>
      <c r="AD293" s="75" t="n">
        <f aca="false">IF(W293&lt;&gt;Y293,(IF(N293=0,G293*INFORMAÇÕES!$U$116,IF(N293="O",G293,0))),0)</f>
        <v>0</v>
      </c>
      <c r="AE293" s="75" t="n">
        <f aca="false">IF(E293&lt;&gt;0,G293,0)</f>
        <v>0</v>
      </c>
      <c r="AF293" s="75" t="n">
        <f aca="false">IF(W293&lt;&gt;Y293,(IF(N293=0,J293*(INFORMAÇÕES!$Q$89/INFORMAÇÕES!$Q$92),IF(N293="R",J293,0))),0)</f>
        <v>0</v>
      </c>
      <c r="AG293" s="75" t="n">
        <f aca="false">IF(W293&lt;&gt;Y293,(IF(N293=0,J293*(INFORMAÇÕES!$Q$90/INFORMAÇÕES!$Q$92),IF(N293="C",J293,0))),0)</f>
        <v>0</v>
      </c>
      <c r="AH293" s="75" t="n">
        <f aca="false">IF(W293&lt;&gt;Y293,(IF(N293="",J293*INFORMAÇÕES!$U$115,IF(N293="CF",J293,0))),0)</f>
        <v>0</v>
      </c>
      <c r="AI293" s="75" t="n">
        <f aca="false">IF(W293&lt;&gt;Y293,(IF(N293="",J293*INFORMAÇÕES!$U$116,IF(N293="O",J293,0))),0)</f>
        <v>0</v>
      </c>
      <c r="AJ293" s="75" t="n">
        <f aca="false">IF(H293&lt;&gt;0,J293,0)</f>
        <v>0</v>
      </c>
      <c r="AK293" s="75" t="n">
        <f aca="false">IF(K293&lt;&gt;0,L293,0)</f>
        <v>0</v>
      </c>
    </row>
    <row r="294" s="174" customFormat="true" ht="14.25" hidden="false" customHeight="false" outlineLevel="0" collapsed="false">
      <c r="A294" s="159" t="n">
        <v>282</v>
      </c>
      <c r="B294" s="160" t="n">
        <f aca="false">IF('ORÇ.GLOBAL P CAIXA'!$K293="EXEC.",0,'ORÇ.REPROG. P CAIXA'!B294)</f>
        <v>0</v>
      </c>
      <c r="C294" s="161" t="n">
        <f aca="false">IF('ORÇ.GLOBAL P CAIXA'!$K293="EXEC.",0,'ORÇ.REPROG. P CAIXA'!C294)</f>
        <v>0</v>
      </c>
      <c r="D294" s="162" t="n">
        <f aca="false">IF('ORÇ.GLOBAL P CAIXA'!$K293="EXEC.",0,'ORÇ.REPROG. P CAIXA'!D294)</f>
        <v>0</v>
      </c>
      <c r="E294" s="163" t="n">
        <f aca="false">IF('ORÇ.GLOBAL P CAIXA'!$K293="EXEC.",0,'ORÇ.REPROG. P CAIXA'!E294)</f>
        <v>0</v>
      </c>
      <c r="F294" s="163" t="n">
        <f aca="false">IF('ORÇ.GLOBAL P CAIXA'!K293="EXEC.",0,IF('ORÇ.GLOBAL EMPRESA'!G293&gt;0,'ORÇ.GLOBAL EMPRESA'!G293,'ORÇ.GLOBAL P CAIXA'!F293))</f>
        <v>0</v>
      </c>
      <c r="G294" s="163" t="n">
        <f aca="false">IF(E294&lt;&gt;0,ROUND(E294*F294,2),IF(AE294=0,(SUMIF($W$13:$W$1012,B294,$AE$13:$AE$1012)),AE294))</f>
        <v>0</v>
      </c>
      <c r="H294" s="661" t="n">
        <f aca="false">IF('ORÇ.GLOBAL P CAIXA'!K293="EXEC.",0,'ORÇ.REPROG. P CAIXA'!H294)</f>
        <v>0</v>
      </c>
      <c r="I294" s="661" t="n">
        <f aca="false">IF('ORÇ.GLOBAL P CAIXA'!K293="EXEC.",0,'ORÇ.REPROG. P CAIXA'!I294)</f>
        <v>0</v>
      </c>
      <c r="J294" s="163" t="n">
        <f aca="false">IF(H294&lt;&gt;0,ROUND(H294*I294,2),IF(AJ294=0,(SUMIF($W$13:$W$1012,B294,$AJ$13:$AJ$1012)),AJ294))</f>
        <v>0</v>
      </c>
      <c r="K294" s="163" t="n">
        <f aca="false">H294-E294</f>
        <v>0</v>
      </c>
      <c r="L294" s="163" t="n">
        <f aca="false">J294-G294</f>
        <v>0</v>
      </c>
      <c r="M294" s="662" t="str">
        <f aca="false">IF('ORÇ.GLOBAL P CAIXA'!K293="EXEC.","",IF('ORÇ.REPROG. P CAIXA'!M294&gt;0,'ORÇ.REPROG. P CAIXA'!M294,""))</f>
        <v/>
      </c>
      <c r="N294" s="663" t="str">
        <f aca="false">IF('ORÇ.GLOBAL P CAIXA'!K293="EXEC.","",IF('ORÇ.REPROG. P CAIXA'!N294&gt;0,'ORÇ.REPROG. P CAIXA'!N294,""))</f>
        <v/>
      </c>
      <c r="O294" s="166" t="str">
        <f aca="false">IF('ORÇ.GLOBAL P CAIXA'!$K293="EXEC.","",'ORÇ.REPROG. P CAIXA'!O294)</f>
        <v/>
      </c>
      <c r="P294" s="167"/>
      <c r="Q294" s="168" t="str">
        <f aca="false">IF(B294&gt;0,"ok","ocultar")</f>
        <v>ocultar</v>
      </c>
      <c r="R294" s="649"/>
      <c r="S294" s="649"/>
      <c r="T294" s="650"/>
      <c r="V294" s="88"/>
      <c r="W294" s="157" t="n">
        <f aca="false">IF(B294=0,W293,IF(ISNONTEXT(B294)=TRUE(),INT(B294),INT(LEFT(B294,FIND(".",B294)-1))))</f>
        <v>3</v>
      </c>
      <c r="X294" s="157" t="str">
        <f aca="false">IF(X295=1,1,IF(B294&lt;&gt;0,1,IF(C294&lt;&gt;0,1,IF(D294&lt;&gt;0,1,IF(E294&lt;&gt;0,1,"")))))</f>
        <v/>
      </c>
      <c r="Y294" s="157" t="str">
        <f aca="false">IF(W294=0," ",IF(W294&lt;&gt;W293,W294," "))</f>
        <v> </v>
      </c>
      <c r="Z294" s="180"/>
      <c r="AA294" s="75" t="n">
        <f aca="false">IF(W294&lt;&gt;Y294,(IF(N294=0,G294*(INFORMAÇÕES!$Q$69/INFORMAÇÕES!$Q$72),IF(N294="R",G294,0))),0)</f>
        <v>0</v>
      </c>
      <c r="AB294" s="75" t="n">
        <f aca="false">IF(W294&lt;&gt;Y294,(IF(N294=0,G294*(INFORMAÇÕES!$Q$70/INFORMAÇÕES!$Q$72),IF(N294="C",G294,0))),0)</f>
        <v>0</v>
      </c>
      <c r="AC294" s="75" t="n">
        <f aca="false">IF(W294&lt;&gt;Y294,(IF(N294=0,G294*INFORMAÇÕES!$U$115,IF(N294="CF",G294,0))),0)</f>
        <v>0</v>
      </c>
      <c r="AD294" s="75" t="n">
        <f aca="false">IF(W294&lt;&gt;Y294,(IF(N294=0,G294*INFORMAÇÕES!$U$116,IF(N294="O",G294,0))),0)</f>
        <v>0</v>
      </c>
      <c r="AE294" s="75" t="n">
        <f aca="false">IF(E294&lt;&gt;0,G294,0)</f>
        <v>0</v>
      </c>
      <c r="AF294" s="75" t="n">
        <f aca="false">IF(W294&lt;&gt;Y294,(IF(N294=0,J294*(INFORMAÇÕES!$Q$89/INFORMAÇÕES!$Q$92),IF(N294="R",J294,0))),0)</f>
        <v>0</v>
      </c>
      <c r="AG294" s="75" t="n">
        <f aca="false">IF(W294&lt;&gt;Y294,(IF(N294=0,J294*(INFORMAÇÕES!$Q$90/INFORMAÇÕES!$Q$92),IF(N294="C",J294,0))),0)</f>
        <v>0</v>
      </c>
      <c r="AH294" s="75" t="n">
        <f aca="false">IF(W294&lt;&gt;Y294,(IF(N294="",J294*INFORMAÇÕES!$U$115,IF(N294="CF",J294,0))),0)</f>
        <v>0</v>
      </c>
      <c r="AI294" s="75" t="n">
        <f aca="false">IF(W294&lt;&gt;Y294,(IF(N294="",J294*INFORMAÇÕES!$U$116,IF(N294="O",J294,0))),0)</f>
        <v>0</v>
      </c>
      <c r="AJ294" s="75" t="n">
        <f aca="false">IF(H294&lt;&gt;0,J294,0)</f>
        <v>0</v>
      </c>
      <c r="AK294" s="75" t="n">
        <f aca="false">IF(K294&lt;&gt;0,L294,0)</f>
        <v>0</v>
      </c>
    </row>
    <row r="295" s="174" customFormat="true" ht="14.25" hidden="false" customHeight="false" outlineLevel="0" collapsed="false">
      <c r="A295" s="159" t="n">
        <v>283</v>
      </c>
      <c r="B295" s="160" t="n">
        <f aca="false">IF('ORÇ.GLOBAL P CAIXA'!$K294="EXEC.",0,'ORÇ.REPROG. P CAIXA'!B295)</f>
        <v>0</v>
      </c>
      <c r="C295" s="161" t="n">
        <f aca="false">IF('ORÇ.GLOBAL P CAIXA'!$K294="EXEC.",0,'ORÇ.REPROG. P CAIXA'!C295)</f>
        <v>0</v>
      </c>
      <c r="D295" s="162" t="n">
        <f aca="false">IF('ORÇ.GLOBAL P CAIXA'!$K294="EXEC.",0,'ORÇ.REPROG. P CAIXA'!D295)</f>
        <v>0</v>
      </c>
      <c r="E295" s="163" t="n">
        <f aca="false">IF('ORÇ.GLOBAL P CAIXA'!$K294="EXEC.",0,'ORÇ.REPROG. P CAIXA'!E295)</f>
        <v>0</v>
      </c>
      <c r="F295" s="163" t="n">
        <f aca="false">IF('ORÇ.GLOBAL P CAIXA'!K294="EXEC.",0,IF('ORÇ.GLOBAL EMPRESA'!G294&gt;0,'ORÇ.GLOBAL EMPRESA'!G294,'ORÇ.GLOBAL P CAIXA'!F294))</f>
        <v>0</v>
      </c>
      <c r="G295" s="163" t="n">
        <f aca="false">IF(E295&lt;&gt;0,ROUND(E295*F295,2),IF(AE295=0,(SUMIF($W$13:$W$1012,B295,$AE$13:$AE$1012)),AE295))</f>
        <v>0</v>
      </c>
      <c r="H295" s="661" t="n">
        <f aca="false">IF('ORÇ.GLOBAL P CAIXA'!K294="EXEC.",0,'ORÇ.REPROG. P CAIXA'!H295)</f>
        <v>0</v>
      </c>
      <c r="I295" s="661" t="n">
        <f aca="false">IF('ORÇ.GLOBAL P CAIXA'!K294="EXEC.",0,'ORÇ.REPROG. P CAIXA'!I295)</f>
        <v>0</v>
      </c>
      <c r="J295" s="163" t="n">
        <f aca="false">IF(H295&lt;&gt;0,ROUND(H295*I295,2),IF(AJ295=0,(SUMIF($W$13:$W$1012,B295,$AJ$13:$AJ$1012)),AJ295))</f>
        <v>0</v>
      </c>
      <c r="K295" s="163" t="n">
        <f aca="false">H295-E295</f>
        <v>0</v>
      </c>
      <c r="L295" s="163" t="n">
        <f aca="false">J295-G295</f>
        <v>0</v>
      </c>
      <c r="M295" s="662" t="str">
        <f aca="false">IF('ORÇ.GLOBAL P CAIXA'!K294="EXEC.","",IF('ORÇ.REPROG. P CAIXA'!M295&gt;0,'ORÇ.REPROG. P CAIXA'!M295,""))</f>
        <v/>
      </c>
      <c r="N295" s="663" t="str">
        <f aca="false">IF('ORÇ.GLOBAL P CAIXA'!K294="EXEC.","",IF('ORÇ.REPROG. P CAIXA'!N295&gt;0,'ORÇ.REPROG. P CAIXA'!N295,""))</f>
        <v/>
      </c>
      <c r="O295" s="166" t="str">
        <f aca="false">IF('ORÇ.GLOBAL P CAIXA'!$K294="EXEC.","",'ORÇ.REPROG. P CAIXA'!O295)</f>
        <v/>
      </c>
      <c r="P295" s="167"/>
      <c r="Q295" s="168" t="str">
        <f aca="false">IF(B295&gt;0,"ok","ocultar")</f>
        <v>ocultar</v>
      </c>
      <c r="R295" s="649"/>
      <c r="S295" s="649"/>
      <c r="T295" s="650"/>
      <c r="V295" s="88"/>
      <c r="W295" s="157" t="n">
        <f aca="false">IF(B295=0,W294,IF(ISNONTEXT(B295)=TRUE(),INT(B295),INT(LEFT(B295,FIND(".",B295)-1))))</f>
        <v>3</v>
      </c>
      <c r="X295" s="157" t="str">
        <f aca="false">IF(X296=1,1,IF(B295&lt;&gt;0,1,IF(C295&lt;&gt;0,1,IF(D295&lt;&gt;0,1,IF(E295&lt;&gt;0,1,"")))))</f>
        <v/>
      </c>
      <c r="Y295" s="157" t="str">
        <f aca="false">IF(W295=0," ",IF(W295&lt;&gt;W294,W295," "))</f>
        <v> </v>
      </c>
      <c r="Z295" s="180"/>
      <c r="AA295" s="75" t="n">
        <f aca="false">IF(W295&lt;&gt;Y295,(IF(N295=0,G295*(INFORMAÇÕES!$Q$69/INFORMAÇÕES!$Q$72),IF(N295="R",G295,0))),0)</f>
        <v>0</v>
      </c>
      <c r="AB295" s="75" t="n">
        <f aca="false">IF(W295&lt;&gt;Y295,(IF(N295=0,G295*(INFORMAÇÕES!$Q$70/INFORMAÇÕES!$Q$72),IF(N295="C",G295,0))),0)</f>
        <v>0</v>
      </c>
      <c r="AC295" s="75" t="n">
        <f aca="false">IF(W295&lt;&gt;Y295,(IF(N295=0,G295*INFORMAÇÕES!$U$115,IF(N295="CF",G295,0))),0)</f>
        <v>0</v>
      </c>
      <c r="AD295" s="75" t="n">
        <f aca="false">IF(W295&lt;&gt;Y295,(IF(N295=0,G295*INFORMAÇÕES!$U$116,IF(N295="O",G295,0))),0)</f>
        <v>0</v>
      </c>
      <c r="AE295" s="75" t="n">
        <f aca="false">IF(E295&lt;&gt;0,G295,0)</f>
        <v>0</v>
      </c>
      <c r="AF295" s="75" t="n">
        <f aca="false">IF(W295&lt;&gt;Y295,(IF(N295=0,J295*(INFORMAÇÕES!$Q$89/INFORMAÇÕES!$Q$92),IF(N295="R",J295,0))),0)</f>
        <v>0</v>
      </c>
      <c r="AG295" s="75" t="n">
        <f aca="false">IF(W295&lt;&gt;Y295,(IF(N295=0,J295*(INFORMAÇÕES!$Q$90/INFORMAÇÕES!$Q$92),IF(N295="C",J295,0))),0)</f>
        <v>0</v>
      </c>
      <c r="AH295" s="75" t="n">
        <f aca="false">IF(W295&lt;&gt;Y295,(IF(N295="",J295*INFORMAÇÕES!$U$115,IF(N295="CF",J295,0))),0)</f>
        <v>0</v>
      </c>
      <c r="AI295" s="75" t="n">
        <f aca="false">IF(W295&lt;&gt;Y295,(IF(N295="",J295*INFORMAÇÕES!$U$116,IF(N295="O",J295,0))),0)</f>
        <v>0</v>
      </c>
      <c r="AJ295" s="75" t="n">
        <f aca="false">IF(H295&lt;&gt;0,J295,0)</f>
        <v>0</v>
      </c>
      <c r="AK295" s="75" t="n">
        <f aca="false">IF(K295&lt;&gt;0,L295,0)</f>
        <v>0</v>
      </c>
    </row>
    <row r="296" s="174" customFormat="true" ht="14.25" hidden="false" customHeight="false" outlineLevel="0" collapsed="false">
      <c r="A296" s="159" t="n">
        <v>284</v>
      </c>
      <c r="B296" s="160" t="n">
        <f aca="false">IF('ORÇ.GLOBAL P CAIXA'!$K295="EXEC.",0,'ORÇ.REPROG. P CAIXA'!B296)</f>
        <v>0</v>
      </c>
      <c r="C296" s="161" t="n">
        <f aca="false">IF('ORÇ.GLOBAL P CAIXA'!$K295="EXEC.",0,'ORÇ.REPROG. P CAIXA'!C296)</f>
        <v>0</v>
      </c>
      <c r="D296" s="162" t="n">
        <f aca="false">IF('ORÇ.GLOBAL P CAIXA'!$K295="EXEC.",0,'ORÇ.REPROG. P CAIXA'!D296)</f>
        <v>0</v>
      </c>
      <c r="E296" s="163" t="n">
        <f aca="false">IF('ORÇ.GLOBAL P CAIXA'!$K295="EXEC.",0,'ORÇ.REPROG. P CAIXA'!E296)</f>
        <v>0</v>
      </c>
      <c r="F296" s="163" t="n">
        <f aca="false">IF('ORÇ.GLOBAL P CAIXA'!K295="EXEC.",0,IF('ORÇ.GLOBAL EMPRESA'!G295&gt;0,'ORÇ.GLOBAL EMPRESA'!G295,'ORÇ.GLOBAL P CAIXA'!F295))</f>
        <v>0</v>
      </c>
      <c r="G296" s="163" t="n">
        <f aca="false">IF(E296&lt;&gt;0,ROUND(E296*F296,2),IF(AE296=0,(SUMIF($W$13:$W$1012,B296,$AE$13:$AE$1012)),AE296))</f>
        <v>0</v>
      </c>
      <c r="H296" s="661" t="n">
        <f aca="false">IF('ORÇ.GLOBAL P CAIXA'!K295="EXEC.",0,'ORÇ.REPROG. P CAIXA'!H296)</f>
        <v>0</v>
      </c>
      <c r="I296" s="661" t="n">
        <f aca="false">IF('ORÇ.GLOBAL P CAIXA'!K295="EXEC.",0,'ORÇ.REPROG. P CAIXA'!I296)</f>
        <v>0</v>
      </c>
      <c r="J296" s="163" t="n">
        <f aca="false">IF(H296&lt;&gt;0,ROUND(H296*I296,2),IF(AJ296=0,(SUMIF($W$13:$W$1012,B296,$AJ$13:$AJ$1012)),AJ296))</f>
        <v>0</v>
      </c>
      <c r="K296" s="163" t="n">
        <f aca="false">H296-E296</f>
        <v>0</v>
      </c>
      <c r="L296" s="163" t="n">
        <f aca="false">J296-G296</f>
        <v>0</v>
      </c>
      <c r="M296" s="662" t="str">
        <f aca="false">IF('ORÇ.GLOBAL P CAIXA'!K295="EXEC.","",IF('ORÇ.REPROG. P CAIXA'!M296&gt;0,'ORÇ.REPROG. P CAIXA'!M296,""))</f>
        <v/>
      </c>
      <c r="N296" s="663" t="str">
        <f aca="false">IF('ORÇ.GLOBAL P CAIXA'!K295="EXEC.","",IF('ORÇ.REPROG. P CAIXA'!N296&gt;0,'ORÇ.REPROG. P CAIXA'!N296,""))</f>
        <v/>
      </c>
      <c r="O296" s="166" t="str">
        <f aca="false">IF('ORÇ.GLOBAL P CAIXA'!$K295="EXEC.","",'ORÇ.REPROG. P CAIXA'!O296)</f>
        <v/>
      </c>
      <c r="P296" s="167"/>
      <c r="Q296" s="168" t="str">
        <f aca="false">IF(B296&gt;0,"ok","ocultar")</f>
        <v>ocultar</v>
      </c>
      <c r="R296" s="649"/>
      <c r="S296" s="649"/>
      <c r="T296" s="650"/>
      <c r="V296" s="88"/>
      <c r="W296" s="157" t="n">
        <f aca="false">IF(B296=0,W295,IF(ISNONTEXT(B296)=TRUE(),INT(B296),INT(LEFT(B296,FIND(".",B296)-1))))</f>
        <v>3</v>
      </c>
      <c r="X296" s="157" t="str">
        <f aca="false">IF(X297=1,1,IF(B296&lt;&gt;0,1,IF(C296&lt;&gt;0,1,IF(D296&lt;&gt;0,1,IF(E296&lt;&gt;0,1,"")))))</f>
        <v/>
      </c>
      <c r="Y296" s="157" t="str">
        <f aca="false">IF(W296=0," ",IF(W296&lt;&gt;W295,W296," "))</f>
        <v> </v>
      </c>
      <c r="Z296" s="180"/>
      <c r="AA296" s="75" t="n">
        <f aca="false">IF(W296&lt;&gt;Y296,(IF(N296=0,G296*(INFORMAÇÕES!$Q$69/INFORMAÇÕES!$Q$72),IF(N296="R",G296,0))),0)</f>
        <v>0</v>
      </c>
      <c r="AB296" s="75" t="n">
        <f aca="false">IF(W296&lt;&gt;Y296,(IF(N296=0,G296*(INFORMAÇÕES!$Q$70/INFORMAÇÕES!$Q$72),IF(N296="C",G296,0))),0)</f>
        <v>0</v>
      </c>
      <c r="AC296" s="75" t="n">
        <f aca="false">IF(W296&lt;&gt;Y296,(IF(N296=0,G296*INFORMAÇÕES!$U$115,IF(N296="CF",G296,0))),0)</f>
        <v>0</v>
      </c>
      <c r="AD296" s="75" t="n">
        <f aca="false">IF(W296&lt;&gt;Y296,(IF(N296=0,G296*INFORMAÇÕES!$U$116,IF(N296="O",G296,0))),0)</f>
        <v>0</v>
      </c>
      <c r="AE296" s="75" t="n">
        <f aca="false">IF(E296&lt;&gt;0,G296,0)</f>
        <v>0</v>
      </c>
      <c r="AF296" s="75" t="n">
        <f aca="false">IF(W296&lt;&gt;Y296,(IF(N296=0,J296*(INFORMAÇÕES!$Q$89/INFORMAÇÕES!$Q$92),IF(N296="R",J296,0))),0)</f>
        <v>0</v>
      </c>
      <c r="AG296" s="75" t="n">
        <f aca="false">IF(W296&lt;&gt;Y296,(IF(N296=0,J296*(INFORMAÇÕES!$Q$90/INFORMAÇÕES!$Q$92),IF(N296="C",J296,0))),0)</f>
        <v>0</v>
      </c>
      <c r="AH296" s="75" t="n">
        <f aca="false">IF(W296&lt;&gt;Y296,(IF(N296="",J296*INFORMAÇÕES!$U$115,IF(N296="CF",J296,0))),0)</f>
        <v>0</v>
      </c>
      <c r="AI296" s="75" t="n">
        <f aca="false">IF(W296&lt;&gt;Y296,(IF(N296="",J296*INFORMAÇÕES!$U$116,IF(N296="O",J296,0))),0)</f>
        <v>0</v>
      </c>
      <c r="AJ296" s="75" t="n">
        <f aca="false">IF(H296&lt;&gt;0,J296,0)</f>
        <v>0</v>
      </c>
      <c r="AK296" s="75" t="n">
        <f aca="false">IF(K296&lt;&gt;0,L296,0)</f>
        <v>0</v>
      </c>
    </row>
    <row r="297" s="174" customFormat="true" ht="14.25" hidden="false" customHeight="false" outlineLevel="0" collapsed="false">
      <c r="A297" s="159" t="n">
        <v>285</v>
      </c>
      <c r="B297" s="160" t="n">
        <f aca="false">IF('ORÇ.GLOBAL P CAIXA'!$K296="EXEC.",0,'ORÇ.REPROG. P CAIXA'!B297)</f>
        <v>0</v>
      </c>
      <c r="C297" s="161" t="n">
        <f aca="false">IF('ORÇ.GLOBAL P CAIXA'!$K296="EXEC.",0,'ORÇ.REPROG. P CAIXA'!C297)</f>
        <v>0</v>
      </c>
      <c r="D297" s="162" t="n">
        <f aca="false">IF('ORÇ.GLOBAL P CAIXA'!$K296="EXEC.",0,'ORÇ.REPROG. P CAIXA'!D297)</f>
        <v>0</v>
      </c>
      <c r="E297" s="163" t="n">
        <f aca="false">IF('ORÇ.GLOBAL P CAIXA'!$K296="EXEC.",0,'ORÇ.REPROG. P CAIXA'!E297)</f>
        <v>0</v>
      </c>
      <c r="F297" s="163" t="n">
        <f aca="false">IF('ORÇ.GLOBAL P CAIXA'!K296="EXEC.",0,IF('ORÇ.GLOBAL EMPRESA'!G296&gt;0,'ORÇ.GLOBAL EMPRESA'!G296,'ORÇ.GLOBAL P CAIXA'!F296))</f>
        <v>0</v>
      </c>
      <c r="G297" s="163" t="n">
        <f aca="false">IF(E297&lt;&gt;0,ROUND(E297*F297,2),IF(AE297=0,(SUMIF($W$13:$W$1012,B297,$AE$13:$AE$1012)),AE297))</f>
        <v>0</v>
      </c>
      <c r="H297" s="661" t="n">
        <f aca="false">IF('ORÇ.GLOBAL P CAIXA'!K296="EXEC.",0,'ORÇ.REPROG. P CAIXA'!H297)</f>
        <v>0</v>
      </c>
      <c r="I297" s="661" t="n">
        <f aca="false">IF('ORÇ.GLOBAL P CAIXA'!K296="EXEC.",0,'ORÇ.REPROG. P CAIXA'!I297)</f>
        <v>0</v>
      </c>
      <c r="J297" s="163" t="n">
        <f aca="false">IF(H297&lt;&gt;0,ROUND(H297*I297,2),IF(AJ297=0,(SUMIF($W$13:$W$1012,B297,$AJ$13:$AJ$1012)),AJ297))</f>
        <v>0</v>
      </c>
      <c r="K297" s="163" t="n">
        <f aca="false">H297-E297</f>
        <v>0</v>
      </c>
      <c r="L297" s="163" t="n">
        <f aca="false">J297-G297</f>
        <v>0</v>
      </c>
      <c r="M297" s="662" t="str">
        <f aca="false">IF('ORÇ.GLOBAL P CAIXA'!K296="EXEC.","",IF('ORÇ.REPROG. P CAIXA'!M297&gt;0,'ORÇ.REPROG. P CAIXA'!M297,""))</f>
        <v/>
      </c>
      <c r="N297" s="663" t="str">
        <f aca="false">IF('ORÇ.GLOBAL P CAIXA'!K296="EXEC.","",IF('ORÇ.REPROG. P CAIXA'!N297&gt;0,'ORÇ.REPROG. P CAIXA'!N297,""))</f>
        <v/>
      </c>
      <c r="O297" s="166" t="str">
        <f aca="false">IF('ORÇ.GLOBAL P CAIXA'!$K296="EXEC.","",'ORÇ.REPROG. P CAIXA'!O297)</f>
        <v/>
      </c>
      <c r="P297" s="167"/>
      <c r="Q297" s="168" t="str">
        <f aca="false">IF(B297&gt;0,"ok","ocultar")</f>
        <v>ocultar</v>
      </c>
      <c r="R297" s="649"/>
      <c r="S297" s="649"/>
      <c r="T297" s="650"/>
      <c r="V297" s="88"/>
      <c r="W297" s="157" t="n">
        <f aca="false">IF(B297=0,W296,IF(ISNONTEXT(B297)=TRUE(),INT(B297),INT(LEFT(B297,FIND(".",B297)-1))))</f>
        <v>3</v>
      </c>
      <c r="X297" s="157" t="str">
        <f aca="false">IF(X298=1,1,IF(B297&lt;&gt;0,1,IF(C297&lt;&gt;0,1,IF(D297&lt;&gt;0,1,IF(E297&lt;&gt;0,1,"")))))</f>
        <v/>
      </c>
      <c r="Y297" s="157" t="str">
        <f aca="false">IF(W297=0," ",IF(W297&lt;&gt;W296,W297," "))</f>
        <v> </v>
      </c>
      <c r="Z297" s="180"/>
      <c r="AA297" s="75" t="n">
        <f aca="false">IF(W297&lt;&gt;Y297,(IF(N297=0,G297*(INFORMAÇÕES!$Q$69/INFORMAÇÕES!$Q$72),IF(N297="R",G297,0))),0)</f>
        <v>0</v>
      </c>
      <c r="AB297" s="75" t="n">
        <f aca="false">IF(W297&lt;&gt;Y297,(IF(N297=0,G297*(INFORMAÇÕES!$Q$70/INFORMAÇÕES!$Q$72),IF(N297="C",G297,0))),0)</f>
        <v>0</v>
      </c>
      <c r="AC297" s="75" t="n">
        <f aca="false">IF(W297&lt;&gt;Y297,(IF(N297=0,G297*INFORMAÇÕES!$U$115,IF(N297="CF",G297,0))),0)</f>
        <v>0</v>
      </c>
      <c r="AD297" s="75" t="n">
        <f aca="false">IF(W297&lt;&gt;Y297,(IF(N297=0,G297*INFORMAÇÕES!$U$116,IF(N297="O",G297,0))),0)</f>
        <v>0</v>
      </c>
      <c r="AE297" s="75" t="n">
        <f aca="false">IF(E297&lt;&gt;0,G297,0)</f>
        <v>0</v>
      </c>
      <c r="AF297" s="75" t="n">
        <f aca="false">IF(W297&lt;&gt;Y297,(IF(N297=0,J297*(INFORMAÇÕES!$Q$89/INFORMAÇÕES!$Q$92),IF(N297="R",J297,0))),0)</f>
        <v>0</v>
      </c>
      <c r="AG297" s="75" t="n">
        <f aca="false">IF(W297&lt;&gt;Y297,(IF(N297=0,J297*(INFORMAÇÕES!$Q$90/INFORMAÇÕES!$Q$92),IF(N297="C",J297,0))),0)</f>
        <v>0</v>
      </c>
      <c r="AH297" s="75" t="n">
        <f aca="false">IF(W297&lt;&gt;Y297,(IF(N297="",J297*INFORMAÇÕES!$U$115,IF(N297="CF",J297,0))),0)</f>
        <v>0</v>
      </c>
      <c r="AI297" s="75" t="n">
        <f aca="false">IF(W297&lt;&gt;Y297,(IF(N297="",J297*INFORMAÇÕES!$U$116,IF(N297="O",J297,0))),0)</f>
        <v>0</v>
      </c>
      <c r="AJ297" s="75" t="n">
        <f aca="false">IF(H297&lt;&gt;0,J297,0)</f>
        <v>0</v>
      </c>
      <c r="AK297" s="75" t="n">
        <f aca="false">IF(K297&lt;&gt;0,L297,0)</f>
        <v>0</v>
      </c>
    </row>
    <row r="298" s="174" customFormat="true" ht="14.25" hidden="false" customHeight="false" outlineLevel="0" collapsed="false">
      <c r="A298" s="159" t="n">
        <v>286</v>
      </c>
      <c r="B298" s="160" t="n">
        <f aca="false">IF('ORÇ.GLOBAL P CAIXA'!$K297="EXEC.",0,'ORÇ.REPROG. P CAIXA'!B298)</f>
        <v>0</v>
      </c>
      <c r="C298" s="161" t="n">
        <f aca="false">IF('ORÇ.GLOBAL P CAIXA'!$K297="EXEC.",0,'ORÇ.REPROG. P CAIXA'!C298)</f>
        <v>0</v>
      </c>
      <c r="D298" s="162" t="n">
        <f aca="false">IF('ORÇ.GLOBAL P CAIXA'!$K297="EXEC.",0,'ORÇ.REPROG. P CAIXA'!D298)</f>
        <v>0</v>
      </c>
      <c r="E298" s="163" t="n">
        <f aca="false">IF('ORÇ.GLOBAL P CAIXA'!$K297="EXEC.",0,'ORÇ.REPROG. P CAIXA'!E298)</f>
        <v>0</v>
      </c>
      <c r="F298" s="163" t="n">
        <f aca="false">IF('ORÇ.GLOBAL P CAIXA'!K297="EXEC.",0,IF('ORÇ.GLOBAL EMPRESA'!G297&gt;0,'ORÇ.GLOBAL EMPRESA'!G297,'ORÇ.GLOBAL P CAIXA'!F297))</f>
        <v>0</v>
      </c>
      <c r="G298" s="163" t="n">
        <f aca="false">IF(E298&lt;&gt;0,ROUND(E298*F298,2),IF(AE298=0,(SUMIF($W$13:$W$1012,B298,$AE$13:$AE$1012)),AE298))</f>
        <v>0</v>
      </c>
      <c r="H298" s="661" t="n">
        <f aca="false">IF('ORÇ.GLOBAL P CAIXA'!K297="EXEC.",0,'ORÇ.REPROG. P CAIXA'!H298)</f>
        <v>0</v>
      </c>
      <c r="I298" s="661" t="n">
        <f aca="false">IF('ORÇ.GLOBAL P CAIXA'!K297="EXEC.",0,'ORÇ.REPROG. P CAIXA'!I298)</f>
        <v>0</v>
      </c>
      <c r="J298" s="163" t="n">
        <f aca="false">IF(H298&lt;&gt;0,ROUND(H298*I298,2),IF(AJ298=0,(SUMIF($W$13:$W$1012,B298,$AJ$13:$AJ$1012)),AJ298))</f>
        <v>0</v>
      </c>
      <c r="K298" s="163" t="n">
        <f aca="false">H298-E298</f>
        <v>0</v>
      </c>
      <c r="L298" s="163" t="n">
        <f aca="false">J298-G298</f>
        <v>0</v>
      </c>
      <c r="M298" s="662" t="str">
        <f aca="false">IF('ORÇ.GLOBAL P CAIXA'!K297="EXEC.","",IF('ORÇ.REPROG. P CAIXA'!M298&gt;0,'ORÇ.REPROG. P CAIXA'!M298,""))</f>
        <v/>
      </c>
      <c r="N298" s="663" t="str">
        <f aca="false">IF('ORÇ.GLOBAL P CAIXA'!K297="EXEC.","",IF('ORÇ.REPROG. P CAIXA'!N298&gt;0,'ORÇ.REPROG. P CAIXA'!N298,""))</f>
        <v/>
      </c>
      <c r="O298" s="166" t="str">
        <f aca="false">IF('ORÇ.GLOBAL P CAIXA'!$K297="EXEC.","",'ORÇ.REPROG. P CAIXA'!O298)</f>
        <v/>
      </c>
      <c r="P298" s="167"/>
      <c r="Q298" s="168" t="str">
        <f aca="false">IF(B298&gt;0,"ok","ocultar")</f>
        <v>ocultar</v>
      </c>
      <c r="R298" s="649"/>
      <c r="S298" s="649"/>
      <c r="T298" s="650"/>
      <c r="V298" s="88"/>
      <c r="W298" s="157" t="n">
        <f aca="false">IF(B298=0,W297,IF(ISNONTEXT(B298)=TRUE(),INT(B298),INT(LEFT(B298,FIND(".",B298)-1))))</f>
        <v>3</v>
      </c>
      <c r="X298" s="157" t="str">
        <f aca="false">IF(X299=1,1,IF(B298&lt;&gt;0,1,IF(C298&lt;&gt;0,1,IF(D298&lt;&gt;0,1,IF(E298&lt;&gt;0,1,"")))))</f>
        <v/>
      </c>
      <c r="Y298" s="157" t="str">
        <f aca="false">IF(W298=0," ",IF(W298&lt;&gt;W297,W298," "))</f>
        <v> </v>
      </c>
      <c r="Z298" s="180"/>
      <c r="AA298" s="75" t="n">
        <f aca="false">IF(W298&lt;&gt;Y298,(IF(N298=0,G298*(INFORMAÇÕES!$Q$69/INFORMAÇÕES!$Q$72),IF(N298="R",G298,0))),0)</f>
        <v>0</v>
      </c>
      <c r="AB298" s="75" t="n">
        <f aca="false">IF(W298&lt;&gt;Y298,(IF(N298=0,G298*(INFORMAÇÕES!$Q$70/INFORMAÇÕES!$Q$72),IF(N298="C",G298,0))),0)</f>
        <v>0</v>
      </c>
      <c r="AC298" s="75" t="n">
        <f aca="false">IF(W298&lt;&gt;Y298,(IF(N298=0,G298*INFORMAÇÕES!$U$115,IF(N298="CF",G298,0))),0)</f>
        <v>0</v>
      </c>
      <c r="AD298" s="75" t="n">
        <f aca="false">IF(W298&lt;&gt;Y298,(IF(N298=0,G298*INFORMAÇÕES!$U$116,IF(N298="O",G298,0))),0)</f>
        <v>0</v>
      </c>
      <c r="AE298" s="75" t="n">
        <f aca="false">IF(E298&lt;&gt;0,G298,0)</f>
        <v>0</v>
      </c>
      <c r="AF298" s="75" t="n">
        <f aca="false">IF(W298&lt;&gt;Y298,(IF(N298=0,J298*(INFORMAÇÕES!$Q$89/INFORMAÇÕES!$Q$92),IF(N298="R",J298,0))),0)</f>
        <v>0</v>
      </c>
      <c r="AG298" s="75" t="n">
        <f aca="false">IF(W298&lt;&gt;Y298,(IF(N298=0,J298*(INFORMAÇÕES!$Q$90/INFORMAÇÕES!$Q$92),IF(N298="C",J298,0))),0)</f>
        <v>0</v>
      </c>
      <c r="AH298" s="75" t="n">
        <f aca="false">IF(W298&lt;&gt;Y298,(IF(N298="",J298*INFORMAÇÕES!$U$115,IF(N298="CF",J298,0))),0)</f>
        <v>0</v>
      </c>
      <c r="AI298" s="75" t="n">
        <f aca="false">IF(W298&lt;&gt;Y298,(IF(N298="",J298*INFORMAÇÕES!$U$116,IF(N298="O",J298,0))),0)</f>
        <v>0</v>
      </c>
      <c r="AJ298" s="75" t="n">
        <f aca="false">IF(H298&lt;&gt;0,J298,0)</f>
        <v>0</v>
      </c>
      <c r="AK298" s="75" t="n">
        <f aca="false">IF(K298&lt;&gt;0,L298,0)</f>
        <v>0</v>
      </c>
    </row>
    <row r="299" s="174" customFormat="true" ht="14.25" hidden="false" customHeight="false" outlineLevel="0" collapsed="false">
      <c r="A299" s="159" t="n">
        <v>287</v>
      </c>
      <c r="B299" s="160" t="n">
        <f aca="false">IF('ORÇ.GLOBAL P CAIXA'!$K298="EXEC.",0,'ORÇ.REPROG. P CAIXA'!B299)</f>
        <v>0</v>
      </c>
      <c r="C299" s="161" t="n">
        <f aca="false">IF('ORÇ.GLOBAL P CAIXA'!$K298="EXEC.",0,'ORÇ.REPROG. P CAIXA'!C299)</f>
        <v>0</v>
      </c>
      <c r="D299" s="162" t="n">
        <f aca="false">IF('ORÇ.GLOBAL P CAIXA'!$K298="EXEC.",0,'ORÇ.REPROG. P CAIXA'!D299)</f>
        <v>0</v>
      </c>
      <c r="E299" s="163" t="n">
        <f aca="false">IF('ORÇ.GLOBAL P CAIXA'!$K298="EXEC.",0,'ORÇ.REPROG. P CAIXA'!E299)</f>
        <v>0</v>
      </c>
      <c r="F299" s="163" t="n">
        <f aca="false">IF('ORÇ.GLOBAL P CAIXA'!K298="EXEC.",0,IF('ORÇ.GLOBAL EMPRESA'!G298&gt;0,'ORÇ.GLOBAL EMPRESA'!G298,'ORÇ.GLOBAL P CAIXA'!F298))</f>
        <v>0</v>
      </c>
      <c r="G299" s="163" t="n">
        <f aca="false">IF(E299&lt;&gt;0,ROUND(E299*F299,2),IF(AE299=0,(SUMIF($W$13:$W$1012,B299,$AE$13:$AE$1012)),AE299))</f>
        <v>0</v>
      </c>
      <c r="H299" s="661" t="n">
        <f aca="false">IF('ORÇ.GLOBAL P CAIXA'!K298="EXEC.",0,'ORÇ.REPROG. P CAIXA'!H299)</f>
        <v>0</v>
      </c>
      <c r="I299" s="661" t="n">
        <f aca="false">IF('ORÇ.GLOBAL P CAIXA'!K298="EXEC.",0,'ORÇ.REPROG. P CAIXA'!I299)</f>
        <v>0</v>
      </c>
      <c r="J299" s="163" t="n">
        <f aca="false">IF(H299&lt;&gt;0,ROUND(H299*I299,2),IF(AJ299=0,(SUMIF($W$13:$W$1012,B299,$AJ$13:$AJ$1012)),AJ299))</f>
        <v>0</v>
      </c>
      <c r="K299" s="163" t="n">
        <f aca="false">H299-E299</f>
        <v>0</v>
      </c>
      <c r="L299" s="163" t="n">
        <f aca="false">J299-G299</f>
        <v>0</v>
      </c>
      <c r="M299" s="662" t="str">
        <f aca="false">IF('ORÇ.GLOBAL P CAIXA'!K298="EXEC.","",IF('ORÇ.REPROG. P CAIXA'!M299&gt;0,'ORÇ.REPROG. P CAIXA'!M299,""))</f>
        <v/>
      </c>
      <c r="N299" s="663" t="str">
        <f aca="false">IF('ORÇ.GLOBAL P CAIXA'!K298="EXEC.","",IF('ORÇ.REPROG. P CAIXA'!N299&gt;0,'ORÇ.REPROG. P CAIXA'!N299,""))</f>
        <v/>
      </c>
      <c r="O299" s="166" t="str">
        <f aca="false">IF('ORÇ.GLOBAL P CAIXA'!$K298="EXEC.","",'ORÇ.REPROG. P CAIXA'!O299)</f>
        <v/>
      </c>
      <c r="P299" s="167"/>
      <c r="Q299" s="168" t="str">
        <f aca="false">IF(B299&gt;0,"ok","ocultar")</f>
        <v>ocultar</v>
      </c>
      <c r="R299" s="649"/>
      <c r="S299" s="649"/>
      <c r="T299" s="650"/>
      <c r="V299" s="88"/>
      <c r="W299" s="157" t="n">
        <f aca="false">IF(B299=0,W298,IF(ISNONTEXT(B299)=TRUE(),INT(B299),INT(LEFT(B299,FIND(".",B299)-1))))</f>
        <v>3</v>
      </c>
      <c r="X299" s="157" t="str">
        <f aca="false">IF(X300=1,1,IF(B299&lt;&gt;0,1,IF(C299&lt;&gt;0,1,IF(D299&lt;&gt;0,1,IF(E299&lt;&gt;0,1,"")))))</f>
        <v/>
      </c>
      <c r="Y299" s="157" t="str">
        <f aca="false">IF(W299=0," ",IF(W299&lt;&gt;W298,W299," "))</f>
        <v> </v>
      </c>
      <c r="Z299" s="180"/>
      <c r="AA299" s="75" t="n">
        <f aca="false">IF(W299&lt;&gt;Y299,(IF(N299=0,G299*(INFORMAÇÕES!$Q$69/INFORMAÇÕES!$Q$72),IF(N299="R",G299,0))),0)</f>
        <v>0</v>
      </c>
      <c r="AB299" s="75" t="n">
        <f aca="false">IF(W299&lt;&gt;Y299,(IF(N299=0,G299*(INFORMAÇÕES!$Q$70/INFORMAÇÕES!$Q$72),IF(N299="C",G299,0))),0)</f>
        <v>0</v>
      </c>
      <c r="AC299" s="75" t="n">
        <f aca="false">IF(W299&lt;&gt;Y299,(IF(N299=0,G299*INFORMAÇÕES!$U$115,IF(N299="CF",G299,0))),0)</f>
        <v>0</v>
      </c>
      <c r="AD299" s="75" t="n">
        <f aca="false">IF(W299&lt;&gt;Y299,(IF(N299=0,G299*INFORMAÇÕES!$U$116,IF(N299="O",G299,0))),0)</f>
        <v>0</v>
      </c>
      <c r="AE299" s="75" t="n">
        <f aca="false">IF(E299&lt;&gt;0,G299,0)</f>
        <v>0</v>
      </c>
      <c r="AF299" s="75" t="n">
        <f aca="false">IF(W299&lt;&gt;Y299,(IF(N299=0,J299*(INFORMAÇÕES!$Q$89/INFORMAÇÕES!$Q$92),IF(N299="R",J299,0))),0)</f>
        <v>0</v>
      </c>
      <c r="AG299" s="75" t="n">
        <f aca="false">IF(W299&lt;&gt;Y299,(IF(N299=0,J299*(INFORMAÇÕES!$Q$90/INFORMAÇÕES!$Q$92),IF(N299="C",J299,0))),0)</f>
        <v>0</v>
      </c>
      <c r="AH299" s="75" t="n">
        <f aca="false">IF(W299&lt;&gt;Y299,(IF(N299="",J299*INFORMAÇÕES!$U$115,IF(N299="CF",J299,0))),0)</f>
        <v>0</v>
      </c>
      <c r="AI299" s="75" t="n">
        <f aca="false">IF(W299&lt;&gt;Y299,(IF(N299="",J299*INFORMAÇÕES!$U$116,IF(N299="O",J299,0))),0)</f>
        <v>0</v>
      </c>
      <c r="AJ299" s="75" t="n">
        <f aca="false">IF(H299&lt;&gt;0,J299,0)</f>
        <v>0</v>
      </c>
      <c r="AK299" s="75" t="n">
        <f aca="false">IF(K299&lt;&gt;0,L299,0)</f>
        <v>0</v>
      </c>
    </row>
    <row r="300" s="174" customFormat="true" ht="14.25" hidden="false" customHeight="false" outlineLevel="0" collapsed="false">
      <c r="A300" s="159" t="n">
        <v>288</v>
      </c>
      <c r="B300" s="160" t="n">
        <f aca="false">IF('ORÇ.GLOBAL P CAIXA'!$K299="EXEC.",0,'ORÇ.REPROG. P CAIXA'!B300)</f>
        <v>0</v>
      </c>
      <c r="C300" s="161" t="n">
        <f aca="false">IF('ORÇ.GLOBAL P CAIXA'!$K299="EXEC.",0,'ORÇ.REPROG. P CAIXA'!C300)</f>
        <v>0</v>
      </c>
      <c r="D300" s="162" t="n">
        <f aca="false">IF('ORÇ.GLOBAL P CAIXA'!$K299="EXEC.",0,'ORÇ.REPROG. P CAIXA'!D300)</f>
        <v>0</v>
      </c>
      <c r="E300" s="163" t="n">
        <f aca="false">IF('ORÇ.GLOBAL P CAIXA'!$K299="EXEC.",0,'ORÇ.REPROG. P CAIXA'!E300)</f>
        <v>0</v>
      </c>
      <c r="F300" s="163" t="n">
        <f aca="false">IF('ORÇ.GLOBAL P CAIXA'!K299="EXEC.",0,IF('ORÇ.GLOBAL EMPRESA'!G299&gt;0,'ORÇ.GLOBAL EMPRESA'!G299,'ORÇ.GLOBAL P CAIXA'!F299))</f>
        <v>0</v>
      </c>
      <c r="G300" s="163" t="n">
        <f aca="false">IF(E300&lt;&gt;0,ROUND(E300*F300,2),IF(AE300=0,(SUMIF($W$13:$W$1012,B300,$AE$13:$AE$1012)),AE300))</f>
        <v>0</v>
      </c>
      <c r="H300" s="661" t="n">
        <f aca="false">IF('ORÇ.GLOBAL P CAIXA'!K299="EXEC.",0,'ORÇ.REPROG. P CAIXA'!H300)</f>
        <v>0</v>
      </c>
      <c r="I300" s="661" t="n">
        <f aca="false">IF('ORÇ.GLOBAL P CAIXA'!K299="EXEC.",0,'ORÇ.REPROG. P CAIXA'!I300)</f>
        <v>0</v>
      </c>
      <c r="J300" s="163" t="n">
        <f aca="false">IF(H300&lt;&gt;0,ROUND(H300*I300,2),IF(AJ300=0,(SUMIF($W$13:$W$1012,B300,$AJ$13:$AJ$1012)),AJ300))</f>
        <v>0</v>
      </c>
      <c r="K300" s="163" t="n">
        <f aca="false">H300-E300</f>
        <v>0</v>
      </c>
      <c r="L300" s="163" t="n">
        <f aca="false">J300-G300</f>
        <v>0</v>
      </c>
      <c r="M300" s="662" t="str">
        <f aca="false">IF('ORÇ.GLOBAL P CAIXA'!K299="EXEC.","",IF('ORÇ.REPROG. P CAIXA'!M300&gt;0,'ORÇ.REPROG. P CAIXA'!M300,""))</f>
        <v/>
      </c>
      <c r="N300" s="663" t="str">
        <f aca="false">IF('ORÇ.GLOBAL P CAIXA'!K299="EXEC.","",IF('ORÇ.REPROG. P CAIXA'!N300&gt;0,'ORÇ.REPROG. P CAIXA'!N300,""))</f>
        <v/>
      </c>
      <c r="O300" s="166" t="str">
        <f aca="false">IF('ORÇ.GLOBAL P CAIXA'!$K299="EXEC.","",'ORÇ.REPROG. P CAIXA'!O300)</f>
        <v/>
      </c>
      <c r="P300" s="167"/>
      <c r="Q300" s="168" t="str">
        <f aca="false">IF(B300&gt;0,"ok","ocultar")</f>
        <v>ocultar</v>
      </c>
      <c r="R300" s="649"/>
      <c r="S300" s="649"/>
      <c r="T300" s="650"/>
      <c r="V300" s="88"/>
      <c r="W300" s="157" t="n">
        <f aca="false">IF(B300=0,W299,IF(ISNONTEXT(B300)=TRUE(),INT(B300),INT(LEFT(B300,FIND(".",B300)-1))))</f>
        <v>3</v>
      </c>
      <c r="X300" s="157" t="str">
        <f aca="false">IF(X301=1,1,IF(B300&lt;&gt;0,1,IF(C300&lt;&gt;0,1,IF(D300&lt;&gt;0,1,IF(E300&lt;&gt;0,1,"")))))</f>
        <v/>
      </c>
      <c r="Y300" s="157" t="str">
        <f aca="false">IF(W300=0," ",IF(W300&lt;&gt;W299,W300," "))</f>
        <v> </v>
      </c>
      <c r="Z300" s="180"/>
      <c r="AA300" s="75" t="n">
        <f aca="false">IF(W300&lt;&gt;Y300,(IF(N300=0,G300*(INFORMAÇÕES!$Q$69/INFORMAÇÕES!$Q$72),IF(N300="R",G300,0))),0)</f>
        <v>0</v>
      </c>
      <c r="AB300" s="75" t="n">
        <f aca="false">IF(W300&lt;&gt;Y300,(IF(N300=0,G300*(INFORMAÇÕES!$Q$70/INFORMAÇÕES!$Q$72),IF(N300="C",G300,0))),0)</f>
        <v>0</v>
      </c>
      <c r="AC300" s="75" t="n">
        <f aca="false">IF(W300&lt;&gt;Y300,(IF(N300=0,G300*INFORMAÇÕES!$U$115,IF(N300="CF",G300,0))),0)</f>
        <v>0</v>
      </c>
      <c r="AD300" s="75" t="n">
        <f aca="false">IF(W300&lt;&gt;Y300,(IF(N300=0,G300*INFORMAÇÕES!$U$116,IF(N300="O",G300,0))),0)</f>
        <v>0</v>
      </c>
      <c r="AE300" s="75" t="n">
        <f aca="false">IF(E300&lt;&gt;0,G300,0)</f>
        <v>0</v>
      </c>
      <c r="AF300" s="75" t="n">
        <f aca="false">IF(W300&lt;&gt;Y300,(IF(N300=0,J300*(INFORMAÇÕES!$Q$89/INFORMAÇÕES!$Q$92),IF(N300="R",J300,0))),0)</f>
        <v>0</v>
      </c>
      <c r="AG300" s="75" t="n">
        <f aca="false">IF(W300&lt;&gt;Y300,(IF(N300=0,J300*(INFORMAÇÕES!$Q$90/INFORMAÇÕES!$Q$92),IF(N300="C",J300,0))),0)</f>
        <v>0</v>
      </c>
      <c r="AH300" s="75" t="n">
        <f aca="false">IF(W300&lt;&gt;Y300,(IF(N300="",J300*INFORMAÇÕES!$U$115,IF(N300="CF",J300,0))),0)</f>
        <v>0</v>
      </c>
      <c r="AI300" s="75" t="n">
        <f aca="false">IF(W300&lt;&gt;Y300,(IF(N300="",J300*INFORMAÇÕES!$U$116,IF(N300="O",J300,0))),0)</f>
        <v>0</v>
      </c>
      <c r="AJ300" s="75" t="n">
        <f aca="false">IF(H300&lt;&gt;0,J300,0)</f>
        <v>0</v>
      </c>
      <c r="AK300" s="75" t="n">
        <f aca="false">IF(K300&lt;&gt;0,L300,0)</f>
        <v>0</v>
      </c>
    </row>
    <row r="301" s="174" customFormat="true" ht="14.25" hidden="false" customHeight="false" outlineLevel="0" collapsed="false">
      <c r="A301" s="159" t="n">
        <v>289</v>
      </c>
      <c r="B301" s="160" t="n">
        <f aca="false">IF('ORÇ.GLOBAL P CAIXA'!$K300="EXEC.",0,'ORÇ.REPROG. P CAIXA'!B301)</f>
        <v>0</v>
      </c>
      <c r="C301" s="161" t="n">
        <f aca="false">IF('ORÇ.GLOBAL P CAIXA'!$K300="EXEC.",0,'ORÇ.REPROG. P CAIXA'!C301)</f>
        <v>0</v>
      </c>
      <c r="D301" s="162" t="n">
        <f aca="false">IF('ORÇ.GLOBAL P CAIXA'!$K300="EXEC.",0,'ORÇ.REPROG. P CAIXA'!D301)</f>
        <v>0</v>
      </c>
      <c r="E301" s="163" t="n">
        <f aca="false">IF('ORÇ.GLOBAL P CAIXA'!$K300="EXEC.",0,'ORÇ.REPROG. P CAIXA'!E301)</f>
        <v>0</v>
      </c>
      <c r="F301" s="163" t="n">
        <f aca="false">IF('ORÇ.GLOBAL P CAIXA'!K300="EXEC.",0,IF('ORÇ.GLOBAL EMPRESA'!G300&gt;0,'ORÇ.GLOBAL EMPRESA'!G300,'ORÇ.GLOBAL P CAIXA'!F300))</f>
        <v>0</v>
      </c>
      <c r="G301" s="163" t="n">
        <f aca="false">IF(E301&lt;&gt;0,ROUND(E301*F301,2),IF(AE301=0,(SUMIF($W$13:$W$1012,B301,$AE$13:$AE$1012)),AE301))</f>
        <v>0</v>
      </c>
      <c r="H301" s="661" t="n">
        <f aca="false">IF('ORÇ.GLOBAL P CAIXA'!K300="EXEC.",0,'ORÇ.REPROG. P CAIXA'!H301)</f>
        <v>0</v>
      </c>
      <c r="I301" s="661" t="n">
        <f aca="false">IF('ORÇ.GLOBAL P CAIXA'!K300="EXEC.",0,'ORÇ.REPROG. P CAIXA'!I301)</f>
        <v>0</v>
      </c>
      <c r="J301" s="163" t="n">
        <f aca="false">IF(H301&lt;&gt;0,ROUND(H301*I301,2),IF(AJ301=0,(SUMIF($W$13:$W$1012,B301,$AJ$13:$AJ$1012)),AJ301))</f>
        <v>0</v>
      </c>
      <c r="K301" s="163" t="n">
        <f aca="false">H301-E301</f>
        <v>0</v>
      </c>
      <c r="L301" s="163" t="n">
        <f aca="false">J301-G301</f>
        <v>0</v>
      </c>
      <c r="M301" s="662" t="str">
        <f aca="false">IF('ORÇ.GLOBAL P CAIXA'!K300="EXEC.","",IF('ORÇ.REPROG. P CAIXA'!M301&gt;0,'ORÇ.REPROG. P CAIXA'!M301,""))</f>
        <v/>
      </c>
      <c r="N301" s="663" t="str">
        <f aca="false">IF('ORÇ.GLOBAL P CAIXA'!K300="EXEC.","",IF('ORÇ.REPROG. P CAIXA'!N301&gt;0,'ORÇ.REPROG. P CAIXA'!N301,""))</f>
        <v/>
      </c>
      <c r="O301" s="166" t="str">
        <f aca="false">IF('ORÇ.GLOBAL P CAIXA'!$K300="EXEC.","",'ORÇ.REPROG. P CAIXA'!O301)</f>
        <v/>
      </c>
      <c r="P301" s="167"/>
      <c r="Q301" s="168" t="str">
        <f aca="false">IF(B301&gt;0,"ok","ocultar")</f>
        <v>ocultar</v>
      </c>
      <c r="R301" s="649"/>
      <c r="S301" s="649"/>
      <c r="T301" s="650"/>
      <c r="V301" s="88"/>
      <c r="W301" s="157" t="n">
        <f aca="false">IF(B301=0,W300,IF(ISNONTEXT(B301)=TRUE(),INT(B301),INT(LEFT(B301,FIND(".",B301)-1))))</f>
        <v>3</v>
      </c>
      <c r="X301" s="157" t="str">
        <f aca="false">IF(X302=1,1,IF(B301&lt;&gt;0,1,IF(C301&lt;&gt;0,1,IF(D301&lt;&gt;0,1,IF(E301&lt;&gt;0,1,"")))))</f>
        <v/>
      </c>
      <c r="Y301" s="157" t="str">
        <f aca="false">IF(W301=0," ",IF(W301&lt;&gt;W300,W301," "))</f>
        <v> </v>
      </c>
      <c r="Z301" s="180"/>
      <c r="AA301" s="75" t="n">
        <f aca="false">IF(W301&lt;&gt;Y301,(IF(N301=0,G301*(INFORMAÇÕES!$Q$69/INFORMAÇÕES!$Q$72),IF(N301="R",G301,0))),0)</f>
        <v>0</v>
      </c>
      <c r="AB301" s="75" t="n">
        <f aca="false">IF(W301&lt;&gt;Y301,(IF(N301=0,G301*(INFORMAÇÕES!$Q$70/INFORMAÇÕES!$Q$72),IF(N301="C",G301,0))),0)</f>
        <v>0</v>
      </c>
      <c r="AC301" s="75" t="n">
        <f aca="false">IF(W301&lt;&gt;Y301,(IF(N301=0,G301*INFORMAÇÕES!$U$115,IF(N301="CF",G301,0))),0)</f>
        <v>0</v>
      </c>
      <c r="AD301" s="75" t="n">
        <f aca="false">IF(W301&lt;&gt;Y301,(IF(N301=0,G301*INFORMAÇÕES!$U$116,IF(N301="O",G301,0))),0)</f>
        <v>0</v>
      </c>
      <c r="AE301" s="75" t="n">
        <f aca="false">IF(E301&lt;&gt;0,G301,0)</f>
        <v>0</v>
      </c>
      <c r="AF301" s="75" t="n">
        <f aca="false">IF(W301&lt;&gt;Y301,(IF(N301=0,J301*(INFORMAÇÕES!$Q$89/INFORMAÇÕES!$Q$92),IF(N301="R",J301,0))),0)</f>
        <v>0</v>
      </c>
      <c r="AG301" s="75" t="n">
        <f aca="false">IF(W301&lt;&gt;Y301,(IF(N301=0,J301*(INFORMAÇÕES!$Q$90/INFORMAÇÕES!$Q$92),IF(N301="C",J301,0))),0)</f>
        <v>0</v>
      </c>
      <c r="AH301" s="75" t="n">
        <f aca="false">IF(W301&lt;&gt;Y301,(IF(N301="",J301*INFORMAÇÕES!$U$115,IF(N301="CF",J301,0))),0)</f>
        <v>0</v>
      </c>
      <c r="AI301" s="75" t="n">
        <f aca="false">IF(W301&lt;&gt;Y301,(IF(N301="",J301*INFORMAÇÕES!$U$116,IF(N301="O",J301,0))),0)</f>
        <v>0</v>
      </c>
      <c r="AJ301" s="75" t="n">
        <f aca="false">IF(H301&lt;&gt;0,J301,0)</f>
        <v>0</v>
      </c>
      <c r="AK301" s="75" t="n">
        <f aca="false">IF(K301&lt;&gt;0,L301,0)</f>
        <v>0</v>
      </c>
    </row>
    <row r="302" s="174" customFormat="true" ht="14.25" hidden="false" customHeight="false" outlineLevel="0" collapsed="false">
      <c r="A302" s="159" t="n">
        <v>290</v>
      </c>
      <c r="B302" s="160" t="n">
        <f aca="false">IF('ORÇ.GLOBAL P CAIXA'!$K301="EXEC.",0,'ORÇ.REPROG. P CAIXA'!B302)</f>
        <v>0</v>
      </c>
      <c r="C302" s="161" t="n">
        <f aca="false">IF('ORÇ.GLOBAL P CAIXA'!$K301="EXEC.",0,'ORÇ.REPROG. P CAIXA'!C302)</f>
        <v>0</v>
      </c>
      <c r="D302" s="162" t="n">
        <f aca="false">IF('ORÇ.GLOBAL P CAIXA'!$K301="EXEC.",0,'ORÇ.REPROG. P CAIXA'!D302)</f>
        <v>0</v>
      </c>
      <c r="E302" s="163" t="n">
        <f aca="false">IF('ORÇ.GLOBAL P CAIXA'!$K301="EXEC.",0,'ORÇ.REPROG. P CAIXA'!E302)</f>
        <v>0</v>
      </c>
      <c r="F302" s="163" t="n">
        <f aca="false">IF('ORÇ.GLOBAL P CAIXA'!K301="EXEC.",0,IF('ORÇ.GLOBAL EMPRESA'!G301&gt;0,'ORÇ.GLOBAL EMPRESA'!G301,'ORÇ.GLOBAL P CAIXA'!F301))</f>
        <v>0</v>
      </c>
      <c r="G302" s="163" t="n">
        <f aca="false">IF(E302&lt;&gt;0,ROUND(E302*F302,2),IF(AE302=0,(SUMIF($W$13:$W$1012,B302,$AE$13:$AE$1012)),AE302))</f>
        <v>0</v>
      </c>
      <c r="H302" s="661" t="n">
        <f aca="false">IF('ORÇ.GLOBAL P CAIXA'!K301="EXEC.",0,'ORÇ.REPROG. P CAIXA'!H302)</f>
        <v>0</v>
      </c>
      <c r="I302" s="661" t="n">
        <f aca="false">IF('ORÇ.GLOBAL P CAIXA'!K301="EXEC.",0,'ORÇ.REPROG. P CAIXA'!I302)</f>
        <v>0</v>
      </c>
      <c r="J302" s="163" t="n">
        <f aca="false">IF(H302&lt;&gt;0,ROUND(H302*I302,2),IF(AJ302=0,(SUMIF($W$13:$W$1012,B302,$AJ$13:$AJ$1012)),AJ302))</f>
        <v>0</v>
      </c>
      <c r="K302" s="163" t="n">
        <f aca="false">H302-E302</f>
        <v>0</v>
      </c>
      <c r="L302" s="163" t="n">
        <f aca="false">J302-G302</f>
        <v>0</v>
      </c>
      <c r="M302" s="662" t="str">
        <f aca="false">IF('ORÇ.GLOBAL P CAIXA'!K301="EXEC.","",IF('ORÇ.REPROG. P CAIXA'!M302&gt;0,'ORÇ.REPROG. P CAIXA'!M302,""))</f>
        <v/>
      </c>
      <c r="N302" s="663" t="str">
        <f aca="false">IF('ORÇ.GLOBAL P CAIXA'!K301="EXEC.","",IF('ORÇ.REPROG. P CAIXA'!N302&gt;0,'ORÇ.REPROG. P CAIXA'!N302,""))</f>
        <v/>
      </c>
      <c r="O302" s="166" t="str">
        <f aca="false">IF('ORÇ.GLOBAL P CAIXA'!$K301="EXEC.","",'ORÇ.REPROG. P CAIXA'!O302)</f>
        <v/>
      </c>
      <c r="P302" s="167"/>
      <c r="Q302" s="168" t="str">
        <f aca="false">IF(B302&gt;0,"ok","ocultar")</f>
        <v>ocultar</v>
      </c>
      <c r="R302" s="649"/>
      <c r="S302" s="649"/>
      <c r="T302" s="650"/>
      <c r="V302" s="88"/>
      <c r="W302" s="157" t="n">
        <f aca="false">IF(B302=0,W301,IF(ISNONTEXT(B302)=TRUE(),INT(B302),INT(LEFT(B302,FIND(".",B302)-1))))</f>
        <v>3</v>
      </c>
      <c r="X302" s="157" t="str">
        <f aca="false">IF(X303=1,1,IF(B302&lt;&gt;0,1,IF(C302&lt;&gt;0,1,IF(D302&lt;&gt;0,1,IF(E302&lt;&gt;0,1,"")))))</f>
        <v/>
      </c>
      <c r="Y302" s="157" t="str">
        <f aca="false">IF(W302=0," ",IF(W302&lt;&gt;W301,W302," "))</f>
        <v> </v>
      </c>
      <c r="Z302" s="180"/>
      <c r="AA302" s="75" t="n">
        <f aca="false">IF(W302&lt;&gt;Y302,(IF(N302=0,G302*(INFORMAÇÕES!$Q$69/INFORMAÇÕES!$Q$72),IF(N302="R",G302,0))),0)</f>
        <v>0</v>
      </c>
      <c r="AB302" s="75" t="n">
        <f aca="false">IF(W302&lt;&gt;Y302,(IF(N302=0,G302*(INFORMAÇÕES!$Q$70/INFORMAÇÕES!$Q$72),IF(N302="C",G302,0))),0)</f>
        <v>0</v>
      </c>
      <c r="AC302" s="75" t="n">
        <f aca="false">IF(W302&lt;&gt;Y302,(IF(N302=0,G302*INFORMAÇÕES!$U$115,IF(N302="CF",G302,0))),0)</f>
        <v>0</v>
      </c>
      <c r="AD302" s="75" t="n">
        <f aca="false">IF(W302&lt;&gt;Y302,(IF(N302=0,G302*INFORMAÇÕES!$U$116,IF(N302="O",G302,0))),0)</f>
        <v>0</v>
      </c>
      <c r="AE302" s="75" t="n">
        <f aca="false">IF(E302&lt;&gt;0,G302,0)</f>
        <v>0</v>
      </c>
      <c r="AF302" s="75" t="n">
        <f aca="false">IF(W302&lt;&gt;Y302,(IF(N302=0,J302*(INFORMAÇÕES!$Q$89/INFORMAÇÕES!$Q$92),IF(N302="R",J302,0))),0)</f>
        <v>0</v>
      </c>
      <c r="AG302" s="75" t="n">
        <f aca="false">IF(W302&lt;&gt;Y302,(IF(N302=0,J302*(INFORMAÇÕES!$Q$90/INFORMAÇÕES!$Q$92),IF(N302="C",J302,0))),0)</f>
        <v>0</v>
      </c>
      <c r="AH302" s="75" t="n">
        <f aca="false">IF(W302&lt;&gt;Y302,(IF(N302="",J302*INFORMAÇÕES!$U$115,IF(N302="CF",J302,0))),0)</f>
        <v>0</v>
      </c>
      <c r="AI302" s="75" t="n">
        <f aca="false">IF(W302&lt;&gt;Y302,(IF(N302="",J302*INFORMAÇÕES!$U$116,IF(N302="O",J302,0))),0)</f>
        <v>0</v>
      </c>
      <c r="AJ302" s="75" t="n">
        <f aca="false">IF(H302&lt;&gt;0,J302,0)</f>
        <v>0</v>
      </c>
      <c r="AK302" s="75" t="n">
        <f aca="false">IF(K302&lt;&gt;0,L302,0)</f>
        <v>0</v>
      </c>
    </row>
    <row r="303" s="174" customFormat="true" ht="14.25" hidden="false" customHeight="false" outlineLevel="0" collapsed="false">
      <c r="A303" s="159" t="n">
        <v>291</v>
      </c>
      <c r="B303" s="160" t="n">
        <f aca="false">IF('ORÇ.GLOBAL P CAIXA'!$K302="EXEC.",0,'ORÇ.REPROG. P CAIXA'!B303)</f>
        <v>0</v>
      </c>
      <c r="C303" s="161" t="n">
        <f aca="false">IF('ORÇ.GLOBAL P CAIXA'!$K302="EXEC.",0,'ORÇ.REPROG. P CAIXA'!C303)</f>
        <v>0</v>
      </c>
      <c r="D303" s="162" t="n">
        <f aca="false">IF('ORÇ.GLOBAL P CAIXA'!$K302="EXEC.",0,'ORÇ.REPROG. P CAIXA'!D303)</f>
        <v>0</v>
      </c>
      <c r="E303" s="163" t="n">
        <f aca="false">IF('ORÇ.GLOBAL P CAIXA'!$K302="EXEC.",0,'ORÇ.REPROG. P CAIXA'!E303)</f>
        <v>0</v>
      </c>
      <c r="F303" s="163" t="n">
        <f aca="false">IF('ORÇ.GLOBAL P CAIXA'!K302="EXEC.",0,IF('ORÇ.GLOBAL EMPRESA'!G302&gt;0,'ORÇ.GLOBAL EMPRESA'!G302,'ORÇ.GLOBAL P CAIXA'!F302))</f>
        <v>0</v>
      </c>
      <c r="G303" s="163" t="n">
        <f aca="false">IF(E303&lt;&gt;0,ROUND(E303*F303,2),IF(AE303=0,(SUMIF($W$13:$W$1012,B303,$AE$13:$AE$1012)),AE303))</f>
        <v>0</v>
      </c>
      <c r="H303" s="661" t="n">
        <f aca="false">IF('ORÇ.GLOBAL P CAIXA'!K302="EXEC.",0,'ORÇ.REPROG. P CAIXA'!H303)</f>
        <v>0</v>
      </c>
      <c r="I303" s="661" t="n">
        <f aca="false">IF('ORÇ.GLOBAL P CAIXA'!K302="EXEC.",0,'ORÇ.REPROG. P CAIXA'!I303)</f>
        <v>0</v>
      </c>
      <c r="J303" s="163" t="n">
        <f aca="false">IF(H303&lt;&gt;0,ROUND(H303*I303,2),IF(AJ303=0,(SUMIF($W$13:$W$1012,B303,$AJ$13:$AJ$1012)),AJ303))</f>
        <v>0</v>
      </c>
      <c r="K303" s="163" t="n">
        <f aca="false">H303-E303</f>
        <v>0</v>
      </c>
      <c r="L303" s="163" t="n">
        <f aca="false">J303-G303</f>
        <v>0</v>
      </c>
      <c r="M303" s="662" t="str">
        <f aca="false">IF('ORÇ.GLOBAL P CAIXA'!K302="EXEC.","",IF('ORÇ.REPROG. P CAIXA'!M303&gt;0,'ORÇ.REPROG. P CAIXA'!M303,""))</f>
        <v/>
      </c>
      <c r="N303" s="663" t="str">
        <f aca="false">IF('ORÇ.GLOBAL P CAIXA'!K302="EXEC.","",IF('ORÇ.REPROG. P CAIXA'!N303&gt;0,'ORÇ.REPROG. P CAIXA'!N303,""))</f>
        <v/>
      </c>
      <c r="O303" s="166" t="str">
        <f aca="false">IF('ORÇ.GLOBAL P CAIXA'!$K302="EXEC.","",'ORÇ.REPROG. P CAIXA'!O303)</f>
        <v/>
      </c>
      <c r="P303" s="167"/>
      <c r="Q303" s="168" t="str">
        <f aca="false">IF(B303&gt;0,"ok","ocultar")</f>
        <v>ocultar</v>
      </c>
      <c r="R303" s="649"/>
      <c r="S303" s="649"/>
      <c r="T303" s="650"/>
      <c r="V303" s="88"/>
      <c r="W303" s="157" t="n">
        <f aca="false">IF(B303=0,W302,IF(ISNONTEXT(B303)=TRUE(),INT(B303),INT(LEFT(B303,FIND(".",B303)-1))))</f>
        <v>3</v>
      </c>
      <c r="X303" s="157" t="str">
        <f aca="false">IF(X304=1,1,IF(B303&lt;&gt;0,1,IF(C303&lt;&gt;0,1,IF(D303&lt;&gt;0,1,IF(E303&lt;&gt;0,1,"")))))</f>
        <v/>
      </c>
      <c r="Y303" s="157" t="str">
        <f aca="false">IF(W303=0," ",IF(W303&lt;&gt;W302,W303," "))</f>
        <v> </v>
      </c>
      <c r="Z303" s="180"/>
      <c r="AA303" s="75" t="n">
        <f aca="false">IF(W303&lt;&gt;Y303,(IF(N303=0,G303*(INFORMAÇÕES!$Q$69/INFORMAÇÕES!$Q$72),IF(N303="R",G303,0))),0)</f>
        <v>0</v>
      </c>
      <c r="AB303" s="75" t="n">
        <f aca="false">IF(W303&lt;&gt;Y303,(IF(N303=0,G303*(INFORMAÇÕES!$Q$70/INFORMAÇÕES!$Q$72),IF(N303="C",G303,0))),0)</f>
        <v>0</v>
      </c>
      <c r="AC303" s="75" t="n">
        <f aca="false">IF(W303&lt;&gt;Y303,(IF(N303=0,G303*INFORMAÇÕES!$U$115,IF(N303="CF",G303,0))),0)</f>
        <v>0</v>
      </c>
      <c r="AD303" s="75" t="n">
        <f aca="false">IF(W303&lt;&gt;Y303,(IF(N303=0,G303*INFORMAÇÕES!$U$116,IF(N303="O",G303,0))),0)</f>
        <v>0</v>
      </c>
      <c r="AE303" s="75" t="n">
        <f aca="false">IF(E303&lt;&gt;0,G303,0)</f>
        <v>0</v>
      </c>
      <c r="AF303" s="75" t="n">
        <f aca="false">IF(W303&lt;&gt;Y303,(IF(N303=0,J303*(INFORMAÇÕES!$Q$89/INFORMAÇÕES!$Q$92),IF(N303="R",J303,0))),0)</f>
        <v>0</v>
      </c>
      <c r="AG303" s="75" t="n">
        <f aca="false">IF(W303&lt;&gt;Y303,(IF(N303=0,J303*(INFORMAÇÕES!$Q$90/INFORMAÇÕES!$Q$92),IF(N303="C",J303,0))),0)</f>
        <v>0</v>
      </c>
      <c r="AH303" s="75" t="n">
        <f aca="false">IF(W303&lt;&gt;Y303,(IF(N303="",J303*INFORMAÇÕES!$U$115,IF(N303="CF",J303,0))),0)</f>
        <v>0</v>
      </c>
      <c r="AI303" s="75" t="n">
        <f aca="false">IF(W303&lt;&gt;Y303,(IF(N303="",J303*INFORMAÇÕES!$U$116,IF(N303="O",J303,0))),0)</f>
        <v>0</v>
      </c>
      <c r="AJ303" s="75" t="n">
        <f aca="false">IF(H303&lt;&gt;0,J303,0)</f>
        <v>0</v>
      </c>
      <c r="AK303" s="75" t="n">
        <f aca="false">IF(K303&lt;&gt;0,L303,0)</f>
        <v>0</v>
      </c>
    </row>
    <row r="304" s="174" customFormat="true" ht="14.25" hidden="false" customHeight="false" outlineLevel="0" collapsed="false">
      <c r="A304" s="159" t="n">
        <v>292</v>
      </c>
      <c r="B304" s="160" t="n">
        <f aca="false">IF('ORÇ.GLOBAL P CAIXA'!$K303="EXEC.",0,'ORÇ.REPROG. P CAIXA'!B304)</f>
        <v>0</v>
      </c>
      <c r="C304" s="161" t="n">
        <f aca="false">IF('ORÇ.GLOBAL P CAIXA'!$K303="EXEC.",0,'ORÇ.REPROG. P CAIXA'!C304)</f>
        <v>0</v>
      </c>
      <c r="D304" s="162" t="n">
        <f aca="false">IF('ORÇ.GLOBAL P CAIXA'!$K303="EXEC.",0,'ORÇ.REPROG. P CAIXA'!D304)</f>
        <v>0</v>
      </c>
      <c r="E304" s="163" t="n">
        <f aca="false">IF('ORÇ.GLOBAL P CAIXA'!$K303="EXEC.",0,'ORÇ.REPROG. P CAIXA'!E304)</f>
        <v>0</v>
      </c>
      <c r="F304" s="163" t="n">
        <f aca="false">IF('ORÇ.GLOBAL P CAIXA'!K303="EXEC.",0,IF('ORÇ.GLOBAL EMPRESA'!G303&gt;0,'ORÇ.GLOBAL EMPRESA'!G303,'ORÇ.GLOBAL P CAIXA'!F303))</f>
        <v>0</v>
      </c>
      <c r="G304" s="163" t="n">
        <f aca="false">IF(E304&lt;&gt;0,ROUND(E304*F304,2),IF(AE304=0,(SUMIF($W$13:$W$1012,B304,$AE$13:$AE$1012)),AE304))</f>
        <v>0</v>
      </c>
      <c r="H304" s="661" t="n">
        <f aca="false">IF('ORÇ.GLOBAL P CAIXA'!K303="EXEC.",0,'ORÇ.REPROG. P CAIXA'!H304)</f>
        <v>0</v>
      </c>
      <c r="I304" s="661" t="n">
        <f aca="false">IF('ORÇ.GLOBAL P CAIXA'!K303="EXEC.",0,'ORÇ.REPROG. P CAIXA'!I304)</f>
        <v>0</v>
      </c>
      <c r="J304" s="163" t="n">
        <f aca="false">IF(H304&lt;&gt;0,ROUND(H304*I304,2),IF(AJ304=0,(SUMIF($W$13:$W$1012,B304,$AJ$13:$AJ$1012)),AJ304))</f>
        <v>0</v>
      </c>
      <c r="K304" s="163" t="n">
        <f aca="false">H304-E304</f>
        <v>0</v>
      </c>
      <c r="L304" s="163" t="n">
        <f aca="false">J304-G304</f>
        <v>0</v>
      </c>
      <c r="M304" s="662" t="str">
        <f aca="false">IF('ORÇ.GLOBAL P CAIXA'!K303="EXEC.","",IF('ORÇ.REPROG. P CAIXA'!M304&gt;0,'ORÇ.REPROG. P CAIXA'!M304,""))</f>
        <v/>
      </c>
      <c r="N304" s="663" t="str">
        <f aca="false">IF('ORÇ.GLOBAL P CAIXA'!K303="EXEC.","",IF('ORÇ.REPROG. P CAIXA'!N304&gt;0,'ORÇ.REPROG. P CAIXA'!N304,""))</f>
        <v/>
      </c>
      <c r="O304" s="166" t="str">
        <f aca="false">IF('ORÇ.GLOBAL P CAIXA'!$K303="EXEC.","",'ORÇ.REPROG. P CAIXA'!O304)</f>
        <v/>
      </c>
      <c r="P304" s="167"/>
      <c r="Q304" s="168" t="str">
        <f aca="false">IF(B304&gt;0,"ok","ocultar")</f>
        <v>ocultar</v>
      </c>
      <c r="R304" s="649"/>
      <c r="S304" s="649"/>
      <c r="T304" s="650"/>
      <c r="V304" s="88"/>
      <c r="W304" s="157" t="n">
        <f aca="false">IF(B304=0,W303,IF(ISNONTEXT(B304)=TRUE(),INT(B304),INT(LEFT(B304,FIND(".",B304)-1))))</f>
        <v>3</v>
      </c>
      <c r="X304" s="157" t="str">
        <f aca="false">IF(X305=1,1,IF(B304&lt;&gt;0,1,IF(C304&lt;&gt;0,1,IF(D304&lt;&gt;0,1,IF(E304&lt;&gt;0,1,"")))))</f>
        <v/>
      </c>
      <c r="Y304" s="157" t="str">
        <f aca="false">IF(W304=0," ",IF(W304&lt;&gt;W303,W304," "))</f>
        <v> </v>
      </c>
      <c r="Z304" s="180"/>
      <c r="AA304" s="75" t="n">
        <f aca="false">IF(W304&lt;&gt;Y304,(IF(N304=0,G304*(INFORMAÇÕES!$Q$69/INFORMAÇÕES!$Q$72),IF(N304="R",G304,0))),0)</f>
        <v>0</v>
      </c>
      <c r="AB304" s="75" t="n">
        <f aca="false">IF(W304&lt;&gt;Y304,(IF(N304=0,G304*(INFORMAÇÕES!$Q$70/INFORMAÇÕES!$Q$72),IF(N304="C",G304,0))),0)</f>
        <v>0</v>
      </c>
      <c r="AC304" s="75" t="n">
        <f aca="false">IF(W304&lt;&gt;Y304,(IF(N304=0,G304*INFORMAÇÕES!$U$115,IF(N304="CF",G304,0))),0)</f>
        <v>0</v>
      </c>
      <c r="AD304" s="75" t="n">
        <f aca="false">IF(W304&lt;&gt;Y304,(IF(N304=0,G304*INFORMAÇÕES!$U$116,IF(N304="O",G304,0))),0)</f>
        <v>0</v>
      </c>
      <c r="AE304" s="75" t="n">
        <f aca="false">IF(E304&lt;&gt;0,G304,0)</f>
        <v>0</v>
      </c>
      <c r="AF304" s="75" t="n">
        <f aca="false">IF(W304&lt;&gt;Y304,(IF(N304=0,J304*(INFORMAÇÕES!$Q$89/INFORMAÇÕES!$Q$92),IF(N304="R",J304,0))),0)</f>
        <v>0</v>
      </c>
      <c r="AG304" s="75" t="n">
        <f aca="false">IF(W304&lt;&gt;Y304,(IF(N304=0,J304*(INFORMAÇÕES!$Q$90/INFORMAÇÕES!$Q$92),IF(N304="C",J304,0))),0)</f>
        <v>0</v>
      </c>
      <c r="AH304" s="75" t="n">
        <f aca="false">IF(W304&lt;&gt;Y304,(IF(N304="",J304*INFORMAÇÕES!$U$115,IF(N304="CF",J304,0))),0)</f>
        <v>0</v>
      </c>
      <c r="AI304" s="75" t="n">
        <f aca="false">IF(W304&lt;&gt;Y304,(IF(N304="",J304*INFORMAÇÕES!$U$116,IF(N304="O",J304,0))),0)</f>
        <v>0</v>
      </c>
      <c r="AJ304" s="75" t="n">
        <f aca="false">IF(H304&lt;&gt;0,J304,0)</f>
        <v>0</v>
      </c>
      <c r="AK304" s="75" t="n">
        <f aca="false">IF(K304&lt;&gt;0,L304,0)</f>
        <v>0</v>
      </c>
    </row>
    <row r="305" s="174" customFormat="true" ht="14.25" hidden="false" customHeight="false" outlineLevel="0" collapsed="false">
      <c r="A305" s="159" t="n">
        <v>293</v>
      </c>
      <c r="B305" s="160" t="n">
        <f aca="false">IF('ORÇ.GLOBAL P CAIXA'!$K304="EXEC.",0,'ORÇ.REPROG. P CAIXA'!B305)</f>
        <v>0</v>
      </c>
      <c r="C305" s="161" t="n">
        <f aca="false">IF('ORÇ.GLOBAL P CAIXA'!$K304="EXEC.",0,'ORÇ.REPROG. P CAIXA'!C305)</f>
        <v>0</v>
      </c>
      <c r="D305" s="162" t="n">
        <f aca="false">IF('ORÇ.GLOBAL P CAIXA'!$K304="EXEC.",0,'ORÇ.REPROG. P CAIXA'!D305)</f>
        <v>0</v>
      </c>
      <c r="E305" s="163" t="n">
        <f aca="false">IF('ORÇ.GLOBAL P CAIXA'!$K304="EXEC.",0,'ORÇ.REPROG. P CAIXA'!E305)</f>
        <v>0</v>
      </c>
      <c r="F305" s="163" t="n">
        <f aca="false">IF('ORÇ.GLOBAL P CAIXA'!K304="EXEC.",0,IF('ORÇ.GLOBAL EMPRESA'!G304&gt;0,'ORÇ.GLOBAL EMPRESA'!G304,'ORÇ.GLOBAL P CAIXA'!F304))</f>
        <v>0</v>
      </c>
      <c r="G305" s="163" t="n">
        <f aca="false">IF(E305&lt;&gt;0,ROUND(E305*F305,2),IF(AE305=0,(SUMIF($W$13:$W$1012,B305,$AE$13:$AE$1012)),AE305))</f>
        <v>0</v>
      </c>
      <c r="H305" s="661" t="n">
        <f aca="false">IF('ORÇ.GLOBAL P CAIXA'!K304="EXEC.",0,'ORÇ.REPROG. P CAIXA'!H305)</f>
        <v>0</v>
      </c>
      <c r="I305" s="661" t="n">
        <f aca="false">IF('ORÇ.GLOBAL P CAIXA'!K304="EXEC.",0,'ORÇ.REPROG. P CAIXA'!I305)</f>
        <v>0</v>
      </c>
      <c r="J305" s="163" t="n">
        <f aca="false">IF(H305&lt;&gt;0,ROUND(H305*I305,2),IF(AJ305=0,(SUMIF($W$13:$W$1012,B305,$AJ$13:$AJ$1012)),AJ305))</f>
        <v>0</v>
      </c>
      <c r="K305" s="163" t="n">
        <f aca="false">H305-E305</f>
        <v>0</v>
      </c>
      <c r="L305" s="163" t="n">
        <f aca="false">J305-G305</f>
        <v>0</v>
      </c>
      <c r="M305" s="662" t="str">
        <f aca="false">IF('ORÇ.GLOBAL P CAIXA'!K304="EXEC.","",IF('ORÇ.REPROG. P CAIXA'!M305&gt;0,'ORÇ.REPROG. P CAIXA'!M305,""))</f>
        <v/>
      </c>
      <c r="N305" s="663" t="str">
        <f aca="false">IF('ORÇ.GLOBAL P CAIXA'!K304="EXEC.","",IF('ORÇ.REPROG. P CAIXA'!N305&gt;0,'ORÇ.REPROG. P CAIXA'!N305,""))</f>
        <v/>
      </c>
      <c r="O305" s="166" t="str">
        <f aca="false">IF('ORÇ.GLOBAL P CAIXA'!$K304="EXEC.","",'ORÇ.REPROG. P CAIXA'!O305)</f>
        <v/>
      </c>
      <c r="P305" s="167"/>
      <c r="Q305" s="168" t="str">
        <f aca="false">IF(B305&gt;0,"ok","ocultar")</f>
        <v>ocultar</v>
      </c>
      <c r="R305" s="649"/>
      <c r="S305" s="649"/>
      <c r="T305" s="650"/>
      <c r="V305" s="88"/>
      <c r="W305" s="157" t="n">
        <f aca="false">IF(B305=0,W304,IF(ISNONTEXT(B305)=TRUE(),INT(B305),INT(LEFT(B305,FIND(".",B305)-1))))</f>
        <v>3</v>
      </c>
      <c r="X305" s="157" t="str">
        <f aca="false">IF(X306=1,1,IF(B305&lt;&gt;0,1,IF(C305&lt;&gt;0,1,IF(D305&lt;&gt;0,1,IF(E305&lt;&gt;0,1,"")))))</f>
        <v/>
      </c>
      <c r="Y305" s="157" t="str">
        <f aca="false">IF(W305=0," ",IF(W305&lt;&gt;W304,W305," "))</f>
        <v> </v>
      </c>
      <c r="Z305" s="180"/>
      <c r="AA305" s="75" t="n">
        <f aca="false">IF(W305&lt;&gt;Y305,(IF(N305=0,G305*(INFORMAÇÕES!$Q$69/INFORMAÇÕES!$Q$72),IF(N305="R",G305,0))),0)</f>
        <v>0</v>
      </c>
      <c r="AB305" s="75" t="n">
        <f aca="false">IF(W305&lt;&gt;Y305,(IF(N305=0,G305*(INFORMAÇÕES!$Q$70/INFORMAÇÕES!$Q$72),IF(N305="C",G305,0))),0)</f>
        <v>0</v>
      </c>
      <c r="AC305" s="75" t="n">
        <f aca="false">IF(W305&lt;&gt;Y305,(IF(N305=0,G305*INFORMAÇÕES!$U$115,IF(N305="CF",G305,0))),0)</f>
        <v>0</v>
      </c>
      <c r="AD305" s="75" t="n">
        <f aca="false">IF(W305&lt;&gt;Y305,(IF(N305=0,G305*INFORMAÇÕES!$U$116,IF(N305="O",G305,0))),0)</f>
        <v>0</v>
      </c>
      <c r="AE305" s="75" t="n">
        <f aca="false">IF(E305&lt;&gt;0,G305,0)</f>
        <v>0</v>
      </c>
      <c r="AF305" s="75" t="n">
        <f aca="false">IF(W305&lt;&gt;Y305,(IF(N305=0,J305*(INFORMAÇÕES!$Q$89/INFORMAÇÕES!$Q$92),IF(N305="R",J305,0))),0)</f>
        <v>0</v>
      </c>
      <c r="AG305" s="75" t="n">
        <f aca="false">IF(W305&lt;&gt;Y305,(IF(N305=0,J305*(INFORMAÇÕES!$Q$90/INFORMAÇÕES!$Q$92),IF(N305="C",J305,0))),0)</f>
        <v>0</v>
      </c>
      <c r="AH305" s="75" t="n">
        <f aca="false">IF(W305&lt;&gt;Y305,(IF(N305="",J305*INFORMAÇÕES!$U$115,IF(N305="CF",J305,0))),0)</f>
        <v>0</v>
      </c>
      <c r="AI305" s="75" t="n">
        <f aca="false">IF(W305&lt;&gt;Y305,(IF(N305="",J305*INFORMAÇÕES!$U$116,IF(N305="O",J305,0))),0)</f>
        <v>0</v>
      </c>
      <c r="AJ305" s="75" t="n">
        <f aca="false">IF(H305&lt;&gt;0,J305,0)</f>
        <v>0</v>
      </c>
      <c r="AK305" s="75" t="n">
        <f aca="false">IF(K305&lt;&gt;0,L305,0)</f>
        <v>0</v>
      </c>
    </row>
    <row r="306" s="174" customFormat="true" ht="14.25" hidden="false" customHeight="false" outlineLevel="0" collapsed="false">
      <c r="A306" s="159" t="n">
        <v>294</v>
      </c>
      <c r="B306" s="160" t="n">
        <f aca="false">IF('ORÇ.GLOBAL P CAIXA'!$K305="EXEC.",0,'ORÇ.REPROG. P CAIXA'!B306)</f>
        <v>0</v>
      </c>
      <c r="C306" s="161" t="n">
        <f aca="false">IF('ORÇ.GLOBAL P CAIXA'!$K305="EXEC.",0,'ORÇ.REPROG. P CAIXA'!C306)</f>
        <v>0</v>
      </c>
      <c r="D306" s="162" t="n">
        <f aca="false">IF('ORÇ.GLOBAL P CAIXA'!$K305="EXEC.",0,'ORÇ.REPROG. P CAIXA'!D306)</f>
        <v>0</v>
      </c>
      <c r="E306" s="163" t="n">
        <f aca="false">IF('ORÇ.GLOBAL P CAIXA'!$K305="EXEC.",0,'ORÇ.REPROG. P CAIXA'!E306)</f>
        <v>0</v>
      </c>
      <c r="F306" s="163" t="n">
        <f aca="false">IF('ORÇ.GLOBAL P CAIXA'!K305="EXEC.",0,IF('ORÇ.GLOBAL EMPRESA'!G305&gt;0,'ORÇ.GLOBAL EMPRESA'!G305,'ORÇ.GLOBAL P CAIXA'!F305))</f>
        <v>0</v>
      </c>
      <c r="G306" s="163" t="n">
        <f aca="false">IF(E306&lt;&gt;0,ROUND(E306*F306,2),IF(AE306=0,(SUMIF($W$13:$W$1012,B306,$AE$13:$AE$1012)),AE306))</f>
        <v>0</v>
      </c>
      <c r="H306" s="661" t="n">
        <f aca="false">IF('ORÇ.GLOBAL P CAIXA'!K305="EXEC.",0,'ORÇ.REPROG. P CAIXA'!H306)</f>
        <v>0</v>
      </c>
      <c r="I306" s="661" t="n">
        <f aca="false">IF('ORÇ.GLOBAL P CAIXA'!K305="EXEC.",0,'ORÇ.REPROG. P CAIXA'!I306)</f>
        <v>0</v>
      </c>
      <c r="J306" s="163" t="n">
        <f aca="false">IF(H306&lt;&gt;0,ROUND(H306*I306,2),IF(AJ306=0,(SUMIF($W$13:$W$1012,B306,$AJ$13:$AJ$1012)),AJ306))</f>
        <v>0</v>
      </c>
      <c r="K306" s="163" t="n">
        <f aca="false">H306-E306</f>
        <v>0</v>
      </c>
      <c r="L306" s="163" t="n">
        <f aca="false">J306-G306</f>
        <v>0</v>
      </c>
      <c r="M306" s="662" t="str">
        <f aca="false">IF('ORÇ.GLOBAL P CAIXA'!K305="EXEC.","",IF('ORÇ.REPROG. P CAIXA'!M306&gt;0,'ORÇ.REPROG. P CAIXA'!M306,""))</f>
        <v/>
      </c>
      <c r="N306" s="663" t="str">
        <f aca="false">IF('ORÇ.GLOBAL P CAIXA'!K305="EXEC.","",IF('ORÇ.REPROG. P CAIXA'!N306&gt;0,'ORÇ.REPROG. P CAIXA'!N306,""))</f>
        <v/>
      </c>
      <c r="O306" s="166" t="str">
        <f aca="false">IF('ORÇ.GLOBAL P CAIXA'!$K305="EXEC.","",'ORÇ.REPROG. P CAIXA'!O306)</f>
        <v/>
      </c>
      <c r="P306" s="167"/>
      <c r="Q306" s="168" t="str">
        <f aca="false">IF(B306&gt;0,"ok","ocultar")</f>
        <v>ocultar</v>
      </c>
      <c r="R306" s="649"/>
      <c r="S306" s="649"/>
      <c r="T306" s="650"/>
      <c r="V306" s="88"/>
      <c r="W306" s="157" t="n">
        <f aca="false">IF(B306=0,W305,IF(ISNONTEXT(B306)=TRUE(),INT(B306),INT(LEFT(B306,FIND(".",B306)-1))))</f>
        <v>3</v>
      </c>
      <c r="X306" s="157" t="str">
        <f aca="false">IF(X307=1,1,IF(B306&lt;&gt;0,1,IF(C306&lt;&gt;0,1,IF(D306&lt;&gt;0,1,IF(E306&lt;&gt;0,1,"")))))</f>
        <v/>
      </c>
      <c r="Y306" s="157" t="str">
        <f aca="false">IF(W306=0," ",IF(W306&lt;&gt;W305,W306," "))</f>
        <v> </v>
      </c>
      <c r="Z306" s="180"/>
      <c r="AA306" s="75" t="n">
        <f aca="false">IF(W306&lt;&gt;Y306,(IF(N306=0,G306*(INFORMAÇÕES!$Q$69/INFORMAÇÕES!$Q$72),IF(N306="R",G306,0))),0)</f>
        <v>0</v>
      </c>
      <c r="AB306" s="75" t="n">
        <f aca="false">IF(W306&lt;&gt;Y306,(IF(N306=0,G306*(INFORMAÇÕES!$Q$70/INFORMAÇÕES!$Q$72),IF(N306="C",G306,0))),0)</f>
        <v>0</v>
      </c>
      <c r="AC306" s="75" t="n">
        <f aca="false">IF(W306&lt;&gt;Y306,(IF(N306=0,G306*INFORMAÇÕES!$U$115,IF(N306="CF",G306,0))),0)</f>
        <v>0</v>
      </c>
      <c r="AD306" s="75" t="n">
        <f aca="false">IF(W306&lt;&gt;Y306,(IF(N306=0,G306*INFORMAÇÕES!$U$116,IF(N306="O",G306,0))),0)</f>
        <v>0</v>
      </c>
      <c r="AE306" s="75" t="n">
        <f aca="false">IF(E306&lt;&gt;0,G306,0)</f>
        <v>0</v>
      </c>
      <c r="AF306" s="75" t="n">
        <f aca="false">IF(W306&lt;&gt;Y306,(IF(N306=0,J306*(INFORMAÇÕES!$Q$89/INFORMAÇÕES!$Q$92),IF(N306="R",J306,0))),0)</f>
        <v>0</v>
      </c>
      <c r="AG306" s="75" t="n">
        <f aca="false">IF(W306&lt;&gt;Y306,(IF(N306=0,J306*(INFORMAÇÕES!$Q$90/INFORMAÇÕES!$Q$92),IF(N306="C",J306,0))),0)</f>
        <v>0</v>
      </c>
      <c r="AH306" s="75" t="n">
        <f aca="false">IF(W306&lt;&gt;Y306,(IF(N306="",J306*INFORMAÇÕES!$U$115,IF(N306="CF",J306,0))),0)</f>
        <v>0</v>
      </c>
      <c r="AI306" s="75" t="n">
        <f aca="false">IF(W306&lt;&gt;Y306,(IF(N306="",J306*INFORMAÇÕES!$U$116,IF(N306="O",J306,0))),0)</f>
        <v>0</v>
      </c>
      <c r="AJ306" s="75" t="n">
        <f aca="false">IF(H306&lt;&gt;0,J306,0)</f>
        <v>0</v>
      </c>
      <c r="AK306" s="75" t="n">
        <f aca="false">IF(K306&lt;&gt;0,L306,0)</f>
        <v>0</v>
      </c>
    </row>
    <row r="307" s="174" customFormat="true" ht="14.25" hidden="false" customHeight="false" outlineLevel="0" collapsed="false">
      <c r="A307" s="159" t="n">
        <v>295</v>
      </c>
      <c r="B307" s="160" t="n">
        <f aca="false">IF('ORÇ.GLOBAL P CAIXA'!$K306="EXEC.",0,'ORÇ.REPROG. P CAIXA'!B307)</f>
        <v>0</v>
      </c>
      <c r="C307" s="161" t="n">
        <f aca="false">IF('ORÇ.GLOBAL P CAIXA'!$K306="EXEC.",0,'ORÇ.REPROG. P CAIXA'!C307)</f>
        <v>0</v>
      </c>
      <c r="D307" s="162" t="n">
        <f aca="false">IF('ORÇ.GLOBAL P CAIXA'!$K306="EXEC.",0,'ORÇ.REPROG. P CAIXA'!D307)</f>
        <v>0</v>
      </c>
      <c r="E307" s="163" t="n">
        <f aca="false">IF('ORÇ.GLOBAL P CAIXA'!$K306="EXEC.",0,'ORÇ.REPROG. P CAIXA'!E307)</f>
        <v>0</v>
      </c>
      <c r="F307" s="163" t="n">
        <f aca="false">IF('ORÇ.GLOBAL P CAIXA'!K306="EXEC.",0,IF('ORÇ.GLOBAL EMPRESA'!G306&gt;0,'ORÇ.GLOBAL EMPRESA'!G306,'ORÇ.GLOBAL P CAIXA'!F306))</f>
        <v>0</v>
      </c>
      <c r="G307" s="163" t="n">
        <f aca="false">IF(E307&lt;&gt;0,ROUND(E307*F307,2),IF(AE307=0,(SUMIF($W$13:$W$1012,B307,$AE$13:$AE$1012)),AE307))</f>
        <v>0</v>
      </c>
      <c r="H307" s="661" t="n">
        <f aca="false">IF('ORÇ.GLOBAL P CAIXA'!K306="EXEC.",0,'ORÇ.REPROG. P CAIXA'!H307)</f>
        <v>0</v>
      </c>
      <c r="I307" s="661" t="n">
        <f aca="false">IF('ORÇ.GLOBAL P CAIXA'!K306="EXEC.",0,'ORÇ.REPROG. P CAIXA'!I307)</f>
        <v>0</v>
      </c>
      <c r="J307" s="163" t="n">
        <f aca="false">IF(H307&lt;&gt;0,ROUND(H307*I307,2),IF(AJ307=0,(SUMIF($W$13:$W$1012,B307,$AJ$13:$AJ$1012)),AJ307))</f>
        <v>0</v>
      </c>
      <c r="K307" s="163" t="n">
        <f aca="false">H307-E307</f>
        <v>0</v>
      </c>
      <c r="L307" s="163" t="n">
        <f aca="false">J307-G307</f>
        <v>0</v>
      </c>
      <c r="M307" s="662" t="str">
        <f aca="false">IF('ORÇ.GLOBAL P CAIXA'!K306="EXEC.","",IF('ORÇ.REPROG. P CAIXA'!M307&gt;0,'ORÇ.REPROG. P CAIXA'!M307,""))</f>
        <v/>
      </c>
      <c r="N307" s="663" t="str">
        <f aca="false">IF('ORÇ.GLOBAL P CAIXA'!K306="EXEC.","",IF('ORÇ.REPROG. P CAIXA'!N307&gt;0,'ORÇ.REPROG. P CAIXA'!N307,""))</f>
        <v/>
      </c>
      <c r="O307" s="166" t="str">
        <f aca="false">IF('ORÇ.GLOBAL P CAIXA'!$K306="EXEC.","",'ORÇ.REPROG. P CAIXA'!O307)</f>
        <v/>
      </c>
      <c r="P307" s="167"/>
      <c r="Q307" s="168" t="str">
        <f aca="false">IF(B307&gt;0,"ok","ocultar")</f>
        <v>ocultar</v>
      </c>
      <c r="R307" s="649"/>
      <c r="S307" s="649"/>
      <c r="T307" s="650"/>
      <c r="V307" s="88"/>
      <c r="W307" s="157" t="n">
        <f aca="false">IF(B307=0,W306,IF(ISNONTEXT(B307)=TRUE(),INT(B307),INT(LEFT(B307,FIND(".",B307)-1))))</f>
        <v>3</v>
      </c>
      <c r="X307" s="157" t="str">
        <f aca="false">IF(X308=1,1,IF(B307&lt;&gt;0,1,IF(C307&lt;&gt;0,1,IF(D307&lt;&gt;0,1,IF(E307&lt;&gt;0,1,"")))))</f>
        <v/>
      </c>
      <c r="Y307" s="157" t="str">
        <f aca="false">IF(W307=0," ",IF(W307&lt;&gt;W306,W307," "))</f>
        <v> </v>
      </c>
      <c r="Z307" s="180"/>
      <c r="AA307" s="75" t="n">
        <f aca="false">IF(W307&lt;&gt;Y307,(IF(N307=0,G307*(INFORMAÇÕES!$Q$69/INFORMAÇÕES!$Q$72),IF(N307="R",G307,0))),0)</f>
        <v>0</v>
      </c>
      <c r="AB307" s="75" t="n">
        <f aca="false">IF(W307&lt;&gt;Y307,(IF(N307=0,G307*(INFORMAÇÕES!$Q$70/INFORMAÇÕES!$Q$72),IF(N307="C",G307,0))),0)</f>
        <v>0</v>
      </c>
      <c r="AC307" s="75" t="n">
        <f aca="false">IF(W307&lt;&gt;Y307,(IF(N307=0,G307*INFORMAÇÕES!$U$115,IF(N307="CF",G307,0))),0)</f>
        <v>0</v>
      </c>
      <c r="AD307" s="75" t="n">
        <f aca="false">IF(W307&lt;&gt;Y307,(IF(N307=0,G307*INFORMAÇÕES!$U$116,IF(N307="O",G307,0))),0)</f>
        <v>0</v>
      </c>
      <c r="AE307" s="75" t="n">
        <f aca="false">IF(E307&lt;&gt;0,G307,0)</f>
        <v>0</v>
      </c>
      <c r="AF307" s="75" t="n">
        <f aca="false">IF(W307&lt;&gt;Y307,(IF(N307=0,J307*(INFORMAÇÕES!$Q$89/INFORMAÇÕES!$Q$92),IF(N307="R",J307,0))),0)</f>
        <v>0</v>
      </c>
      <c r="AG307" s="75" t="n">
        <f aca="false">IF(W307&lt;&gt;Y307,(IF(N307=0,J307*(INFORMAÇÕES!$Q$90/INFORMAÇÕES!$Q$92),IF(N307="C",J307,0))),0)</f>
        <v>0</v>
      </c>
      <c r="AH307" s="75" t="n">
        <f aca="false">IF(W307&lt;&gt;Y307,(IF(N307="",J307*INFORMAÇÕES!$U$115,IF(N307="CF",J307,0))),0)</f>
        <v>0</v>
      </c>
      <c r="AI307" s="75" t="n">
        <f aca="false">IF(W307&lt;&gt;Y307,(IF(N307="",J307*INFORMAÇÕES!$U$116,IF(N307="O",J307,0))),0)</f>
        <v>0</v>
      </c>
      <c r="AJ307" s="75" t="n">
        <f aca="false">IF(H307&lt;&gt;0,J307,0)</f>
        <v>0</v>
      </c>
      <c r="AK307" s="75" t="n">
        <f aca="false">IF(K307&lt;&gt;0,L307,0)</f>
        <v>0</v>
      </c>
    </row>
    <row r="308" s="174" customFormat="true" ht="14.25" hidden="false" customHeight="false" outlineLevel="0" collapsed="false">
      <c r="A308" s="159" t="n">
        <v>296</v>
      </c>
      <c r="B308" s="160" t="n">
        <f aca="false">IF('ORÇ.GLOBAL P CAIXA'!$K307="EXEC.",0,'ORÇ.REPROG. P CAIXA'!B308)</f>
        <v>0</v>
      </c>
      <c r="C308" s="161" t="n">
        <f aca="false">IF('ORÇ.GLOBAL P CAIXA'!$K307="EXEC.",0,'ORÇ.REPROG. P CAIXA'!C308)</f>
        <v>0</v>
      </c>
      <c r="D308" s="162" t="n">
        <f aca="false">IF('ORÇ.GLOBAL P CAIXA'!$K307="EXEC.",0,'ORÇ.REPROG. P CAIXA'!D308)</f>
        <v>0</v>
      </c>
      <c r="E308" s="163" t="n">
        <f aca="false">IF('ORÇ.GLOBAL P CAIXA'!$K307="EXEC.",0,'ORÇ.REPROG. P CAIXA'!E308)</f>
        <v>0</v>
      </c>
      <c r="F308" s="163" t="n">
        <f aca="false">IF('ORÇ.GLOBAL P CAIXA'!K307="EXEC.",0,IF('ORÇ.GLOBAL EMPRESA'!G307&gt;0,'ORÇ.GLOBAL EMPRESA'!G307,'ORÇ.GLOBAL P CAIXA'!F307))</f>
        <v>0</v>
      </c>
      <c r="G308" s="163" t="n">
        <f aca="false">IF(E308&lt;&gt;0,ROUND(E308*F308,2),IF(AE308=0,(SUMIF($W$13:$W$1012,B308,$AE$13:$AE$1012)),AE308))</f>
        <v>0</v>
      </c>
      <c r="H308" s="661" t="n">
        <f aca="false">IF('ORÇ.GLOBAL P CAIXA'!K307="EXEC.",0,'ORÇ.REPROG. P CAIXA'!H308)</f>
        <v>0</v>
      </c>
      <c r="I308" s="661" t="n">
        <f aca="false">IF('ORÇ.GLOBAL P CAIXA'!K307="EXEC.",0,'ORÇ.REPROG. P CAIXA'!I308)</f>
        <v>0</v>
      </c>
      <c r="J308" s="163" t="n">
        <f aca="false">IF(H308&lt;&gt;0,ROUND(H308*I308,2),IF(AJ308=0,(SUMIF($W$13:$W$1012,B308,$AJ$13:$AJ$1012)),AJ308))</f>
        <v>0</v>
      </c>
      <c r="K308" s="163" t="n">
        <f aca="false">H308-E308</f>
        <v>0</v>
      </c>
      <c r="L308" s="163" t="n">
        <f aca="false">J308-G308</f>
        <v>0</v>
      </c>
      <c r="M308" s="662" t="str">
        <f aca="false">IF('ORÇ.GLOBAL P CAIXA'!K307="EXEC.","",IF('ORÇ.REPROG. P CAIXA'!M308&gt;0,'ORÇ.REPROG. P CAIXA'!M308,""))</f>
        <v/>
      </c>
      <c r="N308" s="663" t="str">
        <f aca="false">IF('ORÇ.GLOBAL P CAIXA'!K307="EXEC.","",IF('ORÇ.REPROG. P CAIXA'!N308&gt;0,'ORÇ.REPROG. P CAIXA'!N308,""))</f>
        <v/>
      </c>
      <c r="O308" s="166" t="str">
        <f aca="false">IF('ORÇ.GLOBAL P CAIXA'!$K307="EXEC.","",'ORÇ.REPROG. P CAIXA'!O308)</f>
        <v/>
      </c>
      <c r="P308" s="167"/>
      <c r="Q308" s="168" t="str">
        <f aca="false">IF(B308&gt;0,"ok","ocultar")</f>
        <v>ocultar</v>
      </c>
      <c r="R308" s="649"/>
      <c r="S308" s="649"/>
      <c r="T308" s="650"/>
      <c r="V308" s="88"/>
      <c r="W308" s="157" t="n">
        <f aca="false">IF(B308=0,W307,IF(ISNONTEXT(B308)=TRUE(),INT(B308),INT(LEFT(B308,FIND(".",B308)-1))))</f>
        <v>3</v>
      </c>
      <c r="X308" s="157" t="str">
        <f aca="false">IF(X309=1,1,IF(B308&lt;&gt;0,1,IF(C308&lt;&gt;0,1,IF(D308&lt;&gt;0,1,IF(E308&lt;&gt;0,1,"")))))</f>
        <v/>
      </c>
      <c r="Y308" s="157" t="str">
        <f aca="false">IF(W308=0," ",IF(W308&lt;&gt;W307,W308," "))</f>
        <v> </v>
      </c>
      <c r="Z308" s="180"/>
      <c r="AA308" s="75" t="n">
        <f aca="false">IF(W308&lt;&gt;Y308,(IF(N308=0,G308*(INFORMAÇÕES!$Q$69/INFORMAÇÕES!$Q$72),IF(N308="R",G308,0))),0)</f>
        <v>0</v>
      </c>
      <c r="AB308" s="75" t="n">
        <f aca="false">IF(W308&lt;&gt;Y308,(IF(N308=0,G308*(INFORMAÇÕES!$Q$70/INFORMAÇÕES!$Q$72),IF(N308="C",G308,0))),0)</f>
        <v>0</v>
      </c>
      <c r="AC308" s="75" t="n">
        <f aca="false">IF(W308&lt;&gt;Y308,(IF(N308=0,G308*INFORMAÇÕES!$U$115,IF(N308="CF",G308,0))),0)</f>
        <v>0</v>
      </c>
      <c r="AD308" s="75" t="n">
        <f aca="false">IF(W308&lt;&gt;Y308,(IF(N308=0,G308*INFORMAÇÕES!$U$116,IF(N308="O",G308,0))),0)</f>
        <v>0</v>
      </c>
      <c r="AE308" s="75" t="n">
        <f aca="false">IF(E308&lt;&gt;0,G308,0)</f>
        <v>0</v>
      </c>
      <c r="AF308" s="75" t="n">
        <f aca="false">IF(W308&lt;&gt;Y308,(IF(N308=0,J308*(INFORMAÇÕES!$Q$89/INFORMAÇÕES!$Q$92),IF(N308="R",J308,0))),0)</f>
        <v>0</v>
      </c>
      <c r="AG308" s="75" t="n">
        <f aca="false">IF(W308&lt;&gt;Y308,(IF(N308=0,J308*(INFORMAÇÕES!$Q$90/INFORMAÇÕES!$Q$92),IF(N308="C",J308,0))),0)</f>
        <v>0</v>
      </c>
      <c r="AH308" s="75" t="n">
        <f aca="false">IF(W308&lt;&gt;Y308,(IF(N308="",J308*INFORMAÇÕES!$U$115,IF(N308="CF",J308,0))),0)</f>
        <v>0</v>
      </c>
      <c r="AI308" s="75" t="n">
        <f aca="false">IF(W308&lt;&gt;Y308,(IF(N308="",J308*INFORMAÇÕES!$U$116,IF(N308="O",J308,0))),0)</f>
        <v>0</v>
      </c>
      <c r="AJ308" s="75" t="n">
        <f aca="false">IF(H308&lt;&gt;0,J308,0)</f>
        <v>0</v>
      </c>
      <c r="AK308" s="75" t="n">
        <f aca="false">IF(K308&lt;&gt;0,L308,0)</f>
        <v>0</v>
      </c>
    </row>
    <row r="309" s="174" customFormat="true" ht="14.25" hidden="false" customHeight="false" outlineLevel="0" collapsed="false">
      <c r="A309" s="159" t="n">
        <v>297</v>
      </c>
      <c r="B309" s="160" t="n">
        <f aca="false">IF('ORÇ.GLOBAL P CAIXA'!$K308="EXEC.",0,'ORÇ.REPROG. P CAIXA'!B309)</f>
        <v>0</v>
      </c>
      <c r="C309" s="161" t="n">
        <f aca="false">IF('ORÇ.GLOBAL P CAIXA'!$K308="EXEC.",0,'ORÇ.REPROG. P CAIXA'!C309)</f>
        <v>0</v>
      </c>
      <c r="D309" s="162" t="n">
        <f aca="false">IF('ORÇ.GLOBAL P CAIXA'!$K308="EXEC.",0,'ORÇ.REPROG. P CAIXA'!D309)</f>
        <v>0</v>
      </c>
      <c r="E309" s="163" t="n">
        <f aca="false">IF('ORÇ.GLOBAL P CAIXA'!$K308="EXEC.",0,'ORÇ.REPROG. P CAIXA'!E309)</f>
        <v>0</v>
      </c>
      <c r="F309" s="163" t="n">
        <f aca="false">IF('ORÇ.GLOBAL P CAIXA'!K308="EXEC.",0,IF('ORÇ.GLOBAL EMPRESA'!G308&gt;0,'ORÇ.GLOBAL EMPRESA'!G308,'ORÇ.GLOBAL P CAIXA'!F308))</f>
        <v>0</v>
      </c>
      <c r="G309" s="163" t="n">
        <f aca="false">IF(E309&lt;&gt;0,ROUND(E309*F309,2),IF(AE309=0,(SUMIF($W$13:$W$1012,B309,$AE$13:$AE$1012)),AE309))</f>
        <v>0</v>
      </c>
      <c r="H309" s="661" t="n">
        <f aca="false">IF('ORÇ.GLOBAL P CAIXA'!K308="EXEC.",0,'ORÇ.REPROG. P CAIXA'!H309)</f>
        <v>0</v>
      </c>
      <c r="I309" s="661" t="n">
        <f aca="false">IF('ORÇ.GLOBAL P CAIXA'!K308="EXEC.",0,'ORÇ.REPROG. P CAIXA'!I309)</f>
        <v>0</v>
      </c>
      <c r="J309" s="163" t="n">
        <f aca="false">IF(H309&lt;&gt;0,ROUND(H309*I309,2),IF(AJ309=0,(SUMIF($W$13:$W$1012,B309,$AJ$13:$AJ$1012)),AJ309))</f>
        <v>0</v>
      </c>
      <c r="K309" s="163" t="n">
        <f aca="false">H309-E309</f>
        <v>0</v>
      </c>
      <c r="L309" s="163" t="n">
        <f aca="false">J309-G309</f>
        <v>0</v>
      </c>
      <c r="M309" s="662" t="str">
        <f aca="false">IF('ORÇ.GLOBAL P CAIXA'!K308="EXEC.","",IF('ORÇ.REPROG. P CAIXA'!M309&gt;0,'ORÇ.REPROG. P CAIXA'!M309,""))</f>
        <v/>
      </c>
      <c r="N309" s="663" t="str">
        <f aca="false">IF('ORÇ.GLOBAL P CAIXA'!K308="EXEC.","",IF('ORÇ.REPROG. P CAIXA'!N309&gt;0,'ORÇ.REPROG. P CAIXA'!N309,""))</f>
        <v/>
      </c>
      <c r="O309" s="166" t="str">
        <f aca="false">IF('ORÇ.GLOBAL P CAIXA'!$K308="EXEC.","",'ORÇ.REPROG. P CAIXA'!O309)</f>
        <v/>
      </c>
      <c r="P309" s="167"/>
      <c r="Q309" s="168" t="str">
        <f aca="false">IF(B309&gt;0,"ok","ocultar")</f>
        <v>ocultar</v>
      </c>
      <c r="R309" s="649"/>
      <c r="S309" s="649"/>
      <c r="T309" s="650"/>
      <c r="V309" s="88"/>
      <c r="W309" s="157" t="n">
        <f aca="false">IF(B309=0,W308,IF(ISNONTEXT(B309)=TRUE(),INT(B309),INT(LEFT(B309,FIND(".",B309)-1))))</f>
        <v>3</v>
      </c>
      <c r="X309" s="157" t="str">
        <f aca="false">IF(X310=1,1,IF(B309&lt;&gt;0,1,IF(C309&lt;&gt;0,1,IF(D309&lt;&gt;0,1,IF(E309&lt;&gt;0,1,"")))))</f>
        <v/>
      </c>
      <c r="Y309" s="157" t="str">
        <f aca="false">IF(W309=0," ",IF(W309&lt;&gt;W308,W309," "))</f>
        <v> </v>
      </c>
      <c r="Z309" s="180"/>
      <c r="AA309" s="75" t="n">
        <f aca="false">IF(W309&lt;&gt;Y309,(IF(N309=0,G309*(INFORMAÇÕES!$Q$69/INFORMAÇÕES!$Q$72),IF(N309="R",G309,0))),0)</f>
        <v>0</v>
      </c>
      <c r="AB309" s="75" t="n">
        <f aca="false">IF(W309&lt;&gt;Y309,(IF(N309=0,G309*(INFORMAÇÕES!$Q$70/INFORMAÇÕES!$Q$72),IF(N309="C",G309,0))),0)</f>
        <v>0</v>
      </c>
      <c r="AC309" s="75" t="n">
        <f aca="false">IF(W309&lt;&gt;Y309,(IF(N309=0,G309*INFORMAÇÕES!$U$115,IF(N309="CF",G309,0))),0)</f>
        <v>0</v>
      </c>
      <c r="AD309" s="75" t="n">
        <f aca="false">IF(W309&lt;&gt;Y309,(IF(N309=0,G309*INFORMAÇÕES!$U$116,IF(N309="O",G309,0))),0)</f>
        <v>0</v>
      </c>
      <c r="AE309" s="75" t="n">
        <f aca="false">IF(E309&lt;&gt;0,G309,0)</f>
        <v>0</v>
      </c>
      <c r="AF309" s="75" t="n">
        <f aca="false">IF(W309&lt;&gt;Y309,(IF(N309=0,J309*(INFORMAÇÕES!$Q$89/INFORMAÇÕES!$Q$92),IF(N309="R",J309,0))),0)</f>
        <v>0</v>
      </c>
      <c r="AG309" s="75" t="n">
        <f aca="false">IF(W309&lt;&gt;Y309,(IF(N309=0,J309*(INFORMAÇÕES!$Q$90/INFORMAÇÕES!$Q$92),IF(N309="C",J309,0))),0)</f>
        <v>0</v>
      </c>
      <c r="AH309" s="75" t="n">
        <f aca="false">IF(W309&lt;&gt;Y309,(IF(N309="",J309*INFORMAÇÕES!$U$115,IF(N309="CF",J309,0))),0)</f>
        <v>0</v>
      </c>
      <c r="AI309" s="75" t="n">
        <f aca="false">IF(W309&lt;&gt;Y309,(IF(N309="",J309*INFORMAÇÕES!$U$116,IF(N309="O",J309,0))),0)</f>
        <v>0</v>
      </c>
      <c r="AJ309" s="75" t="n">
        <f aca="false">IF(H309&lt;&gt;0,J309,0)</f>
        <v>0</v>
      </c>
      <c r="AK309" s="75" t="n">
        <f aca="false">IF(K309&lt;&gt;0,L309,0)</f>
        <v>0</v>
      </c>
    </row>
    <row r="310" s="174" customFormat="true" ht="14.25" hidden="false" customHeight="false" outlineLevel="0" collapsed="false">
      <c r="A310" s="159" t="n">
        <v>298</v>
      </c>
      <c r="B310" s="160" t="n">
        <f aca="false">IF('ORÇ.GLOBAL P CAIXA'!$K309="EXEC.",0,'ORÇ.REPROG. P CAIXA'!B310)</f>
        <v>0</v>
      </c>
      <c r="C310" s="161" t="n">
        <f aca="false">IF('ORÇ.GLOBAL P CAIXA'!$K309="EXEC.",0,'ORÇ.REPROG. P CAIXA'!C310)</f>
        <v>0</v>
      </c>
      <c r="D310" s="162" t="n">
        <f aca="false">IF('ORÇ.GLOBAL P CAIXA'!$K309="EXEC.",0,'ORÇ.REPROG. P CAIXA'!D310)</f>
        <v>0</v>
      </c>
      <c r="E310" s="163" t="n">
        <f aca="false">IF('ORÇ.GLOBAL P CAIXA'!$K309="EXEC.",0,'ORÇ.REPROG. P CAIXA'!E310)</f>
        <v>0</v>
      </c>
      <c r="F310" s="163" t="n">
        <f aca="false">IF('ORÇ.GLOBAL P CAIXA'!K309="EXEC.",0,IF('ORÇ.GLOBAL EMPRESA'!G309&gt;0,'ORÇ.GLOBAL EMPRESA'!G309,'ORÇ.GLOBAL P CAIXA'!F309))</f>
        <v>0</v>
      </c>
      <c r="G310" s="163" t="n">
        <f aca="false">IF(E310&lt;&gt;0,ROUND(E310*F310,2),IF(AE310=0,(SUMIF($W$13:$W$1012,B310,$AE$13:$AE$1012)),AE310))</f>
        <v>0</v>
      </c>
      <c r="H310" s="661" t="n">
        <f aca="false">IF('ORÇ.GLOBAL P CAIXA'!K309="EXEC.",0,'ORÇ.REPROG. P CAIXA'!H310)</f>
        <v>0</v>
      </c>
      <c r="I310" s="661" t="n">
        <f aca="false">IF('ORÇ.GLOBAL P CAIXA'!K309="EXEC.",0,'ORÇ.REPROG. P CAIXA'!I310)</f>
        <v>0</v>
      </c>
      <c r="J310" s="163" t="n">
        <f aca="false">IF(H310&lt;&gt;0,ROUND(H310*I310,2),IF(AJ310=0,(SUMIF($W$13:$W$1012,B310,$AJ$13:$AJ$1012)),AJ310))</f>
        <v>0</v>
      </c>
      <c r="K310" s="163" t="n">
        <f aca="false">H310-E310</f>
        <v>0</v>
      </c>
      <c r="L310" s="163" t="n">
        <f aca="false">J310-G310</f>
        <v>0</v>
      </c>
      <c r="M310" s="662" t="str">
        <f aca="false">IF('ORÇ.GLOBAL P CAIXA'!K309="EXEC.","",IF('ORÇ.REPROG. P CAIXA'!M310&gt;0,'ORÇ.REPROG. P CAIXA'!M310,""))</f>
        <v/>
      </c>
      <c r="N310" s="663" t="str">
        <f aca="false">IF('ORÇ.GLOBAL P CAIXA'!K309="EXEC.","",IF('ORÇ.REPROG. P CAIXA'!N310&gt;0,'ORÇ.REPROG. P CAIXA'!N310,""))</f>
        <v/>
      </c>
      <c r="O310" s="166" t="str">
        <f aca="false">IF('ORÇ.GLOBAL P CAIXA'!$K309="EXEC.","",'ORÇ.REPROG. P CAIXA'!O310)</f>
        <v/>
      </c>
      <c r="P310" s="167"/>
      <c r="Q310" s="168" t="str">
        <f aca="false">IF(B310&gt;0,"ok","ocultar")</f>
        <v>ocultar</v>
      </c>
      <c r="R310" s="649"/>
      <c r="S310" s="649"/>
      <c r="T310" s="650"/>
      <c r="V310" s="88"/>
      <c r="W310" s="157" t="n">
        <f aca="false">IF(B310=0,W309,IF(ISNONTEXT(B310)=TRUE(),INT(B310),INT(LEFT(B310,FIND(".",B310)-1))))</f>
        <v>3</v>
      </c>
      <c r="X310" s="157" t="str">
        <f aca="false">IF(X311=1,1,IF(B310&lt;&gt;0,1,IF(C310&lt;&gt;0,1,IF(D310&lt;&gt;0,1,IF(E310&lt;&gt;0,1,"")))))</f>
        <v/>
      </c>
      <c r="Y310" s="157" t="str">
        <f aca="false">IF(W310=0," ",IF(W310&lt;&gt;W309,W310," "))</f>
        <v> </v>
      </c>
      <c r="Z310" s="180"/>
      <c r="AA310" s="75" t="n">
        <f aca="false">IF(W310&lt;&gt;Y310,(IF(N310=0,G310*(INFORMAÇÕES!$Q$69/INFORMAÇÕES!$Q$72),IF(N310="R",G310,0))),0)</f>
        <v>0</v>
      </c>
      <c r="AB310" s="75" t="n">
        <f aca="false">IF(W310&lt;&gt;Y310,(IF(N310=0,G310*(INFORMAÇÕES!$Q$70/INFORMAÇÕES!$Q$72),IF(N310="C",G310,0))),0)</f>
        <v>0</v>
      </c>
      <c r="AC310" s="75" t="n">
        <f aca="false">IF(W310&lt;&gt;Y310,(IF(N310=0,G310*INFORMAÇÕES!$U$115,IF(N310="CF",G310,0))),0)</f>
        <v>0</v>
      </c>
      <c r="AD310" s="75" t="n">
        <f aca="false">IF(W310&lt;&gt;Y310,(IF(N310=0,G310*INFORMAÇÕES!$U$116,IF(N310="O",G310,0))),0)</f>
        <v>0</v>
      </c>
      <c r="AE310" s="75" t="n">
        <f aca="false">IF(E310&lt;&gt;0,G310,0)</f>
        <v>0</v>
      </c>
      <c r="AF310" s="75" t="n">
        <f aca="false">IF(W310&lt;&gt;Y310,(IF(N310=0,J310*(INFORMAÇÕES!$Q$89/INFORMAÇÕES!$Q$92),IF(N310="R",J310,0))),0)</f>
        <v>0</v>
      </c>
      <c r="AG310" s="75" t="n">
        <f aca="false">IF(W310&lt;&gt;Y310,(IF(N310=0,J310*(INFORMAÇÕES!$Q$90/INFORMAÇÕES!$Q$92),IF(N310="C",J310,0))),0)</f>
        <v>0</v>
      </c>
      <c r="AH310" s="75" t="n">
        <f aca="false">IF(W310&lt;&gt;Y310,(IF(N310="",J310*INFORMAÇÕES!$U$115,IF(N310="CF",J310,0))),0)</f>
        <v>0</v>
      </c>
      <c r="AI310" s="75" t="n">
        <f aca="false">IF(W310&lt;&gt;Y310,(IF(N310="",J310*INFORMAÇÕES!$U$116,IF(N310="O",J310,0))),0)</f>
        <v>0</v>
      </c>
      <c r="AJ310" s="75" t="n">
        <f aca="false">IF(H310&lt;&gt;0,J310,0)</f>
        <v>0</v>
      </c>
      <c r="AK310" s="75" t="n">
        <f aca="false">IF(K310&lt;&gt;0,L310,0)</f>
        <v>0</v>
      </c>
    </row>
    <row r="311" s="174" customFormat="true" ht="14.25" hidden="false" customHeight="false" outlineLevel="0" collapsed="false">
      <c r="A311" s="159" t="n">
        <v>299</v>
      </c>
      <c r="B311" s="160" t="n">
        <f aca="false">IF('ORÇ.GLOBAL P CAIXA'!$K310="EXEC.",0,'ORÇ.REPROG. P CAIXA'!B311)</f>
        <v>0</v>
      </c>
      <c r="C311" s="161" t="n">
        <f aca="false">IF('ORÇ.GLOBAL P CAIXA'!$K310="EXEC.",0,'ORÇ.REPROG. P CAIXA'!C311)</f>
        <v>0</v>
      </c>
      <c r="D311" s="162" t="n">
        <f aca="false">IF('ORÇ.GLOBAL P CAIXA'!$K310="EXEC.",0,'ORÇ.REPROG. P CAIXA'!D311)</f>
        <v>0</v>
      </c>
      <c r="E311" s="163" t="n">
        <f aca="false">IF('ORÇ.GLOBAL P CAIXA'!$K310="EXEC.",0,'ORÇ.REPROG. P CAIXA'!E311)</f>
        <v>0</v>
      </c>
      <c r="F311" s="163" t="n">
        <f aca="false">IF('ORÇ.GLOBAL P CAIXA'!K310="EXEC.",0,IF('ORÇ.GLOBAL EMPRESA'!G310&gt;0,'ORÇ.GLOBAL EMPRESA'!G310,'ORÇ.GLOBAL P CAIXA'!F310))</f>
        <v>0</v>
      </c>
      <c r="G311" s="163" t="n">
        <f aca="false">IF(E311&lt;&gt;0,ROUND(E311*F311,2),IF(AE311=0,(SUMIF($W$13:$W$1012,B311,$AE$13:$AE$1012)),AE311))</f>
        <v>0</v>
      </c>
      <c r="H311" s="661" t="n">
        <f aca="false">IF('ORÇ.GLOBAL P CAIXA'!K310="EXEC.",0,'ORÇ.REPROG. P CAIXA'!H311)</f>
        <v>0</v>
      </c>
      <c r="I311" s="661" t="n">
        <f aca="false">IF('ORÇ.GLOBAL P CAIXA'!K310="EXEC.",0,'ORÇ.REPROG. P CAIXA'!I311)</f>
        <v>0</v>
      </c>
      <c r="J311" s="163" t="n">
        <f aca="false">IF(H311&lt;&gt;0,ROUND(H311*I311,2),IF(AJ311=0,(SUMIF($W$13:$W$1012,B311,$AJ$13:$AJ$1012)),AJ311))</f>
        <v>0</v>
      </c>
      <c r="K311" s="163" t="n">
        <f aca="false">H311-E311</f>
        <v>0</v>
      </c>
      <c r="L311" s="163" t="n">
        <f aca="false">J311-G311</f>
        <v>0</v>
      </c>
      <c r="M311" s="662" t="str">
        <f aca="false">IF('ORÇ.GLOBAL P CAIXA'!K310="EXEC.","",IF('ORÇ.REPROG. P CAIXA'!M311&gt;0,'ORÇ.REPROG. P CAIXA'!M311,""))</f>
        <v/>
      </c>
      <c r="N311" s="663" t="str">
        <f aca="false">IF('ORÇ.GLOBAL P CAIXA'!K310="EXEC.","",IF('ORÇ.REPROG. P CAIXA'!N311&gt;0,'ORÇ.REPROG. P CAIXA'!N311,""))</f>
        <v/>
      </c>
      <c r="O311" s="166" t="str">
        <f aca="false">IF('ORÇ.GLOBAL P CAIXA'!$K310="EXEC.","",'ORÇ.REPROG. P CAIXA'!O311)</f>
        <v/>
      </c>
      <c r="P311" s="167"/>
      <c r="Q311" s="168" t="str">
        <f aca="false">IF(B311&gt;0,"ok","ocultar")</f>
        <v>ocultar</v>
      </c>
      <c r="R311" s="649"/>
      <c r="S311" s="649"/>
      <c r="T311" s="650"/>
      <c r="V311" s="88"/>
      <c r="W311" s="157" t="n">
        <f aca="false">IF(B311=0,W310,IF(ISNONTEXT(B311)=TRUE(),INT(B311),INT(LEFT(B311,FIND(".",B311)-1))))</f>
        <v>3</v>
      </c>
      <c r="X311" s="157" t="str">
        <f aca="false">IF(X312=1,1,IF(B311&lt;&gt;0,1,IF(C311&lt;&gt;0,1,IF(D311&lt;&gt;0,1,IF(E311&lt;&gt;0,1,"")))))</f>
        <v/>
      </c>
      <c r="Y311" s="157" t="str">
        <f aca="false">IF(W311=0," ",IF(W311&lt;&gt;W310,W311," "))</f>
        <v> </v>
      </c>
      <c r="Z311" s="180"/>
      <c r="AA311" s="75" t="n">
        <f aca="false">IF(W311&lt;&gt;Y311,(IF(N311=0,G311*(INFORMAÇÕES!$Q$69/INFORMAÇÕES!$Q$72),IF(N311="R",G311,0))),0)</f>
        <v>0</v>
      </c>
      <c r="AB311" s="75" t="n">
        <f aca="false">IF(W311&lt;&gt;Y311,(IF(N311=0,G311*(INFORMAÇÕES!$Q$70/INFORMAÇÕES!$Q$72),IF(N311="C",G311,0))),0)</f>
        <v>0</v>
      </c>
      <c r="AC311" s="75" t="n">
        <f aca="false">IF(W311&lt;&gt;Y311,(IF(N311=0,G311*INFORMAÇÕES!$U$115,IF(N311="CF",G311,0))),0)</f>
        <v>0</v>
      </c>
      <c r="AD311" s="75" t="n">
        <f aca="false">IF(W311&lt;&gt;Y311,(IF(N311=0,G311*INFORMAÇÕES!$U$116,IF(N311="O",G311,0))),0)</f>
        <v>0</v>
      </c>
      <c r="AE311" s="75" t="n">
        <f aca="false">IF(E311&lt;&gt;0,G311,0)</f>
        <v>0</v>
      </c>
      <c r="AF311" s="75" t="n">
        <f aca="false">IF(W311&lt;&gt;Y311,(IF(N311=0,J311*(INFORMAÇÕES!$Q$89/INFORMAÇÕES!$Q$92),IF(N311="R",J311,0))),0)</f>
        <v>0</v>
      </c>
      <c r="AG311" s="75" t="n">
        <f aca="false">IF(W311&lt;&gt;Y311,(IF(N311=0,J311*(INFORMAÇÕES!$Q$90/INFORMAÇÕES!$Q$92),IF(N311="C",J311,0))),0)</f>
        <v>0</v>
      </c>
      <c r="AH311" s="75" t="n">
        <f aca="false">IF(W311&lt;&gt;Y311,(IF(N311="",J311*INFORMAÇÕES!$U$115,IF(N311="CF",J311,0))),0)</f>
        <v>0</v>
      </c>
      <c r="AI311" s="75" t="n">
        <f aca="false">IF(W311&lt;&gt;Y311,(IF(N311="",J311*INFORMAÇÕES!$U$116,IF(N311="O",J311,0))),0)</f>
        <v>0</v>
      </c>
      <c r="AJ311" s="75" t="n">
        <f aca="false">IF(H311&lt;&gt;0,J311,0)</f>
        <v>0</v>
      </c>
      <c r="AK311" s="75" t="n">
        <f aca="false">IF(K311&lt;&gt;0,L311,0)</f>
        <v>0</v>
      </c>
    </row>
    <row r="312" s="174" customFormat="true" ht="14.25" hidden="false" customHeight="false" outlineLevel="0" collapsed="false">
      <c r="A312" s="159" t="n">
        <v>300</v>
      </c>
      <c r="B312" s="160" t="n">
        <f aca="false">IF('ORÇ.GLOBAL P CAIXA'!$K311="EXEC.",0,'ORÇ.REPROG. P CAIXA'!B312)</f>
        <v>0</v>
      </c>
      <c r="C312" s="161" t="n">
        <f aca="false">IF('ORÇ.GLOBAL P CAIXA'!$K311="EXEC.",0,'ORÇ.REPROG. P CAIXA'!C312)</f>
        <v>0</v>
      </c>
      <c r="D312" s="162" t="n">
        <f aca="false">IF('ORÇ.GLOBAL P CAIXA'!$K311="EXEC.",0,'ORÇ.REPROG. P CAIXA'!D312)</f>
        <v>0</v>
      </c>
      <c r="E312" s="163" t="n">
        <f aca="false">IF('ORÇ.GLOBAL P CAIXA'!$K311="EXEC.",0,'ORÇ.REPROG. P CAIXA'!E312)</f>
        <v>0</v>
      </c>
      <c r="F312" s="163" t="n">
        <f aca="false">IF('ORÇ.GLOBAL P CAIXA'!K311="EXEC.",0,IF('ORÇ.GLOBAL EMPRESA'!G311&gt;0,'ORÇ.GLOBAL EMPRESA'!G311,'ORÇ.GLOBAL P CAIXA'!F311))</f>
        <v>0</v>
      </c>
      <c r="G312" s="163" t="n">
        <f aca="false">IF(E312&lt;&gt;0,ROUND(E312*F312,2),IF(AE312=0,(SUMIF($W$13:$W$1012,B312,$AE$13:$AE$1012)),AE312))</f>
        <v>0</v>
      </c>
      <c r="H312" s="661" t="n">
        <f aca="false">IF('ORÇ.GLOBAL P CAIXA'!K311="EXEC.",0,'ORÇ.REPROG. P CAIXA'!H312)</f>
        <v>0</v>
      </c>
      <c r="I312" s="661" t="n">
        <f aca="false">IF('ORÇ.GLOBAL P CAIXA'!K311="EXEC.",0,'ORÇ.REPROG. P CAIXA'!I312)</f>
        <v>0</v>
      </c>
      <c r="J312" s="163" t="n">
        <f aca="false">IF(H312&lt;&gt;0,ROUND(H312*I312,2),IF(AJ312=0,(SUMIF($W$13:$W$1012,B312,$AJ$13:$AJ$1012)),AJ312))</f>
        <v>0</v>
      </c>
      <c r="K312" s="163" t="n">
        <f aca="false">H312-E312</f>
        <v>0</v>
      </c>
      <c r="L312" s="163" t="n">
        <f aca="false">J312-G312</f>
        <v>0</v>
      </c>
      <c r="M312" s="662" t="str">
        <f aca="false">IF('ORÇ.GLOBAL P CAIXA'!K311="EXEC.","",IF('ORÇ.REPROG. P CAIXA'!M312&gt;0,'ORÇ.REPROG. P CAIXA'!M312,""))</f>
        <v/>
      </c>
      <c r="N312" s="663" t="str">
        <f aca="false">IF('ORÇ.GLOBAL P CAIXA'!K311="EXEC.","",IF('ORÇ.REPROG. P CAIXA'!N312&gt;0,'ORÇ.REPROG. P CAIXA'!N312,""))</f>
        <v/>
      </c>
      <c r="O312" s="166" t="str">
        <f aca="false">IF('ORÇ.GLOBAL P CAIXA'!$K311="EXEC.","",'ORÇ.REPROG. P CAIXA'!O312)</f>
        <v/>
      </c>
      <c r="P312" s="167"/>
      <c r="Q312" s="168" t="str">
        <f aca="false">IF(B312&gt;0,"ok","ocultar")</f>
        <v>ocultar</v>
      </c>
      <c r="R312" s="649"/>
      <c r="S312" s="649"/>
      <c r="T312" s="650"/>
      <c r="V312" s="88"/>
      <c r="W312" s="157" t="n">
        <f aca="false">IF(B312=0,W311,IF(ISNONTEXT(B312)=TRUE(),INT(B312),INT(LEFT(B312,FIND(".",B312)-1))))</f>
        <v>3</v>
      </c>
      <c r="X312" s="157" t="str">
        <f aca="false">IF(X313=1,1,IF(B312&lt;&gt;0,1,IF(C312&lt;&gt;0,1,IF(D312&lt;&gt;0,1,IF(E312&lt;&gt;0,1,"")))))</f>
        <v/>
      </c>
      <c r="Y312" s="157" t="str">
        <f aca="false">IF(W312=0," ",IF(W312&lt;&gt;W311,W312," "))</f>
        <v> </v>
      </c>
      <c r="Z312" s="180"/>
      <c r="AA312" s="75" t="n">
        <f aca="false">IF(W312&lt;&gt;Y312,(IF(N312=0,G312*(INFORMAÇÕES!$Q$69/INFORMAÇÕES!$Q$72),IF(N312="R",G312,0))),0)</f>
        <v>0</v>
      </c>
      <c r="AB312" s="75" t="n">
        <f aca="false">IF(W312&lt;&gt;Y312,(IF(N312=0,G312*(INFORMAÇÕES!$Q$70/INFORMAÇÕES!$Q$72),IF(N312="C",G312,0))),0)</f>
        <v>0</v>
      </c>
      <c r="AC312" s="75" t="n">
        <f aca="false">IF(W312&lt;&gt;Y312,(IF(N312=0,G312*INFORMAÇÕES!$U$115,IF(N312="CF",G312,0))),0)</f>
        <v>0</v>
      </c>
      <c r="AD312" s="75" t="n">
        <f aca="false">IF(W312&lt;&gt;Y312,(IF(N312=0,G312*INFORMAÇÕES!$U$116,IF(N312="O",G312,0))),0)</f>
        <v>0</v>
      </c>
      <c r="AE312" s="75" t="n">
        <f aca="false">IF(E312&lt;&gt;0,G312,0)</f>
        <v>0</v>
      </c>
      <c r="AF312" s="75" t="n">
        <f aca="false">IF(W312&lt;&gt;Y312,(IF(N312=0,J312*(INFORMAÇÕES!$Q$89/INFORMAÇÕES!$Q$92),IF(N312="R",J312,0))),0)</f>
        <v>0</v>
      </c>
      <c r="AG312" s="75" t="n">
        <f aca="false">IF(W312&lt;&gt;Y312,(IF(N312=0,J312*(INFORMAÇÕES!$Q$90/INFORMAÇÕES!$Q$92),IF(N312="C",J312,0))),0)</f>
        <v>0</v>
      </c>
      <c r="AH312" s="75" t="n">
        <f aca="false">IF(W312&lt;&gt;Y312,(IF(N312="",J312*INFORMAÇÕES!$U$115,IF(N312="CF",J312,0))),0)</f>
        <v>0</v>
      </c>
      <c r="AI312" s="75" t="n">
        <f aca="false">IF(W312&lt;&gt;Y312,(IF(N312="",J312*INFORMAÇÕES!$U$116,IF(N312="O",J312,0))),0)</f>
        <v>0</v>
      </c>
      <c r="AJ312" s="75" t="n">
        <f aca="false">IF(H312&lt;&gt;0,J312,0)</f>
        <v>0</v>
      </c>
      <c r="AK312" s="75" t="n">
        <f aca="false">IF(K312&lt;&gt;0,L312,0)</f>
        <v>0</v>
      </c>
    </row>
    <row r="313" s="174" customFormat="true" ht="14.25" hidden="false" customHeight="false" outlineLevel="0" collapsed="false">
      <c r="A313" s="159" t="n">
        <v>301</v>
      </c>
      <c r="B313" s="160" t="n">
        <f aca="false">IF('ORÇ.GLOBAL P CAIXA'!$K312="EXEC.",0,'ORÇ.REPROG. P CAIXA'!B313)</f>
        <v>0</v>
      </c>
      <c r="C313" s="161" t="n">
        <f aca="false">IF('ORÇ.GLOBAL P CAIXA'!$K312="EXEC.",0,'ORÇ.REPROG. P CAIXA'!C313)</f>
        <v>0</v>
      </c>
      <c r="D313" s="162" t="n">
        <f aca="false">IF('ORÇ.GLOBAL P CAIXA'!$K312="EXEC.",0,'ORÇ.REPROG. P CAIXA'!D313)</f>
        <v>0</v>
      </c>
      <c r="E313" s="163" t="n">
        <f aca="false">IF('ORÇ.GLOBAL P CAIXA'!$K312="EXEC.",0,'ORÇ.REPROG. P CAIXA'!E313)</f>
        <v>0</v>
      </c>
      <c r="F313" s="163" t="n">
        <f aca="false">IF('ORÇ.GLOBAL P CAIXA'!K312="EXEC.",0,IF('ORÇ.GLOBAL EMPRESA'!G312&gt;0,'ORÇ.GLOBAL EMPRESA'!G312,'ORÇ.GLOBAL P CAIXA'!F312))</f>
        <v>0</v>
      </c>
      <c r="G313" s="163" t="n">
        <f aca="false">IF(E313&lt;&gt;0,ROUND(E313*F313,2),IF(AE313=0,(SUMIF($W$13:$W$1012,B313,$AE$13:$AE$1012)),AE313))</f>
        <v>0</v>
      </c>
      <c r="H313" s="661" t="n">
        <f aca="false">IF('ORÇ.GLOBAL P CAIXA'!K312="EXEC.",0,'ORÇ.REPROG. P CAIXA'!H313)</f>
        <v>0</v>
      </c>
      <c r="I313" s="661" t="n">
        <f aca="false">IF('ORÇ.GLOBAL P CAIXA'!K312="EXEC.",0,'ORÇ.REPROG. P CAIXA'!I313)</f>
        <v>0</v>
      </c>
      <c r="J313" s="163" t="n">
        <f aca="false">IF(H313&lt;&gt;0,ROUND(H313*I313,2),IF(AJ313=0,(SUMIF($W$13:$W$1012,B313,$AJ$13:$AJ$1012)),AJ313))</f>
        <v>0</v>
      </c>
      <c r="K313" s="163" t="n">
        <f aca="false">H313-E313</f>
        <v>0</v>
      </c>
      <c r="L313" s="163" t="n">
        <f aca="false">J313-G313</f>
        <v>0</v>
      </c>
      <c r="M313" s="662" t="str">
        <f aca="false">IF('ORÇ.GLOBAL P CAIXA'!K312="EXEC.","",IF('ORÇ.REPROG. P CAIXA'!M313&gt;0,'ORÇ.REPROG. P CAIXA'!M313,""))</f>
        <v/>
      </c>
      <c r="N313" s="663" t="str">
        <f aca="false">IF('ORÇ.GLOBAL P CAIXA'!K312="EXEC.","",IF('ORÇ.REPROG. P CAIXA'!N313&gt;0,'ORÇ.REPROG. P CAIXA'!N313,""))</f>
        <v/>
      </c>
      <c r="O313" s="166" t="str">
        <f aca="false">IF('ORÇ.GLOBAL P CAIXA'!$K312="EXEC.","",'ORÇ.REPROG. P CAIXA'!O313)</f>
        <v/>
      </c>
      <c r="P313" s="167"/>
      <c r="Q313" s="168" t="str">
        <f aca="false">IF(B313&gt;0,"ok","ocultar")</f>
        <v>ocultar</v>
      </c>
      <c r="R313" s="649"/>
      <c r="S313" s="649"/>
      <c r="T313" s="650"/>
      <c r="V313" s="88"/>
      <c r="W313" s="157" t="n">
        <f aca="false">IF(B313=0,W312,IF(ISNONTEXT(B313)=TRUE(),INT(B313),INT(LEFT(B313,FIND(".",B313)-1))))</f>
        <v>3</v>
      </c>
      <c r="X313" s="157" t="str">
        <f aca="false">IF(X314=1,1,IF(B313&lt;&gt;0,1,IF(C313&lt;&gt;0,1,IF(D313&lt;&gt;0,1,IF(E313&lt;&gt;0,1,"")))))</f>
        <v/>
      </c>
      <c r="Y313" s="157" t="str">
        <f aca="false">IF(W313=0," ",IF(W313&lt;&gt;W312,W313," "))</f>
        <v> </v>
      </c>
      <c r="Z313" s="180"/>
      <c r="AA313" s="75" t="n">
        <f aca="false">IF(W313&lt;&gt;Y313,(IF(N313=0,G313*(INFORMAÇÕES!$Q$69/INFORMAÇÕES!$Q$72),IF(N313="R",G313,0))),0)</f>
        <v>0</v>
      </c>
      <c r="AB313" s="75" t="n">
        <f aca="false">IF(W313&lt;&gt;Y313,(IF(N313=0,G313*(INFORMAÇÕES!$Q$70/INFORMAÇÕES!$Q$72),IF(N313="C",G313,0))),0)</f>
        <v>0</v>
      </c>
      <c r="AC313" s="75" t="n">
        <f aca="false">IF(W313&lt;&gt;Y313,(IF(N313=0,G313*INFORMAÇÕES!$U$115,IF(N313="CF",G313,0))),0)</f>
        <v>0</v>
      </c>
      <c r="AD313" s="75" t="n">
        <f aca="false">IF(W313&lt;&gt;Y313,(IF(N313=0,G313*INFORMAÇÕES!$U$116,IF(N313="O",G313,0))),0)</f>
        <v>0</v>
      </c>
      <c r="AE313" s="75" t="n">
        <f aca="false">IF(E313&lt;&gt;0,G313,0)</f>
        <v>0</v>
      </c>
      <c r="AF313" s="75" t="n">
        <f aca="false">IF(W313&lt;&gt;Y313,(IF(N313=0,J313*(INFORMAÇÕES!$Q$89/INFORMAÇÕES!$Q$92),IF(N313="R",J313,0))),0)</f>
        <v>0</v>
      </c>
      <c r="AG313" s="75" t="n">
        <f aca="false">IF(W313&lt;&gt;Y313,(IF(N313=0,J313*(INFORMAÇÕES!$Q$90/INFORMAÇÕES!$Q$92),IF(N313="C",J313,0))),0)</f>
        <v>0</v>
      </c>
      <c r="AH313" s="75" t="n">
        <f aca="false">IF(W313&lt;&gt;Y313,(IF(N313="",J313*INFORMAÇÕES!$U$115,IF(N313="CF",J313,0))),0)</f>
        <v>0</v>
      </c>
      <c r="AI313" s="75" t="n">
        <f aca="false">IF(W313&lt;&gt;Y313,(IF(N313="",J313*INFORMAÇÕES!$U$116,IF(N313="O",J313,0))),0)</f>
        <v>0</v>
      </c>
      <c r="AJ313" s="75" t="n">
        <f aca="false">IF(H313&lt;&gt;0,J313,0)</f>
        <v>0</v>
      </c>
      <c r="AK313" s="75" t="n">
        <f aca="false">IF(K313&lt;&gt;0,L313,0)</f>
        <v>0</v>
      </c>
    </row>
    <row r="314" s="174" customFormat="true" ht="14.25" hidden="false" customHeight="false" outlineLevel="0" collapsed="false">
      <c r="A314" s="159" t="n">
        <v>302</v>
      </c>
      <c r="B314" s="160" t="n">
        <f aca="false">IF('ORÇ.GLOBAL P CAIXA'!$K313="EXEC.",0,'ORÇ.REPROG. P CAIXA'!B314)</f>
        <v>0</v>
      </c>
      <c r="C314" s="161" t="n">
        <f aca="false">IF('ORÇ.GLOBAL P CAIXA'!$K313="EXEC.",0,'ORÇ.REPROG. P CAIXA'!C314)</f>
        <v>0</v>
      </c>
      <c r="D314" s="162" t="n">
        <f aca="false">IF('ORÇ.GLOBAL P CAIXA'!$K313="EXEC.",0,'ORÇ.REPROG. P CAIXA'!D314)</f>
        <v>0</v>
      </c>
      <c r="E314" s="163" t="n">
        <f aca="false">IF('ORÇ.GLOBAL P CAIXA'!$K313="EXEC.",0,'ORÇ.REPROG. P CAIXA'!E314)</f>
        <v>0</v>
      </c>
      <c r="F314" s="163" t="n">
        <f aca="false">IF('ORÇ.GLOBAL P CAIXA'!K313="EXEC.",0,IF('ORÇ.GLOBAL EMPRESA'!G313&gt;0,'ORÇ.GLOBAL EMPRESA'!G313,'ORÇ.GLOBAL P CAIXA'!F313))</f>
        <v>0</v>
      </c>
      <c r="G314" s="163" t="n">
        <f aca="false">IF(E314&lt;&gt;0,ROUND(E314*F314,2),IF(AE314=0,(SUMIF($W$13:$W$1012,B314,$AE$13:$AE$1012)),AE314))</f>
        <v>0</v>
      </c>
      <c r="H314" s="661" t="n">
        <f aca="false">IF('ORÇ.GLOBAL P CAIXA'!K313="EXEC.",0,'ORÇ.REPROG. P CAIXA'!H314)</f>
        <v>0</v>
      </c>
      <c r="I314" s="661" t="n">
        <f aca="false">IF('ORÇ.GLOBAL P CAIXA'!K313="EXEC.",0,'ORÇ.REPROG. P CAIXA'!I314)</f>
        <v>0</v>
      </c>
      <c r="J314" s="163" t="n">
        <f aca="false">IF(H314&lt;&gt;0,ROUND(H314*I314,2),IF(AJ314=0,(SUMIF($W$13:$W$1012,B314,$AJ$13:$AJ$1012)),AJ314))</f>
        <v>0</v>
      </c>
      <c r="K314" s="163" t="n">
        <f aca="false">H314-E314</f>
        <v>0</v>
      </c>
      <c r="L314" s="163" t="n">
        <f aca="false">J314-G314</f>
        <v>0</v>
      </c>
      <c r="M314" s="662" t="str">
        <f aca="false">IF('ORÇ.GLOBAL P CAIXA'!K313="EXEC.","",IF('ORÇ.REPROG. P CAIXA'!M314&gt;0,'ORÇ.REPROG. P CAIXA'!M314,""))</f>
        <v/>
      </c>
      <c r="N314" s="663" t="str">
        <f aca="false">IF('ORÇ.GLOBAL P CAIXA'!K313="EXEC.","",IF('ORÇ.REPROG. P CAIXA'!N314&gt;0,'ORÇ.REPROG. P CAIXA'!N314,""))</f>
        <v/>
      </c>
      <c r="O314" s="166" t="str">
        <f aca="false">IF('ORÇ.GLOBAL P CAIXA'!$K313="EXEC.","",'ORÇ.REPROG. P CAIXA'!O314)</f>
        <v/>
      </c>
      <c r="P314" s="167"/>
      <c r="Q314" s="168" t="str">
        <f aca="false">IF(B314&gt;0,"ok","ocultar")</f>
        <v>ocultar</v>
      </c>
      <c r="R314" s="649"/>
      <c r="S314" s="649"/>
      <c r="T314" s="650"/>
      <c r="V314" s="88"/>
      <c r="W314" s="157" t="n">
        <f aca="false">IF(B314=0,W313,IF(ISNONTEXT(B314)=TRUE(),INT(B314),INT(LEFT(B314,FIND(".",B314)-1))))</f>
        <v>3</v>
      </c>
      <c r="X314" s="157" t="str">
        <f aca="false">IF(X315=1,1,IF(B314&lt;&gt;0,1,IF(C314&lt;&gt;0,1,IF(D314&lt;&gt;0,1,IF(E314&lt;&gt;0,1,"")))))</f>
        <v/>
      </c>
      <c r="Y314" s="157" t="str">
        <f aca="false">IF(W314=0," ",IF(W314&lt;&gt;W313,W314," "))</f>
        <v> </v>
      </c>
      <c r="Z314" s="180"/>
      <c r="AA314" s="75" t="n">
        <f aca="false">IF(W314&lt;&gt;Y314,(IF(N314=0,G314*(INFORMAÇÕES!$Q$69/INFORMAÇÕES!$Q$72),IF(N314="R",G314,0))),0)</f>
        <v>0</v>
      </c>
      <c r="AB314" s="75" t="n">
        <f aca="false">IF(W314&lt;&gt;Y314,(IF(N314=0,G314*(INFORMAÇÕES!$Q$70/INFORMAÇÕES!$Q$72),IF(N314="C",G314,0))),0)</f>
        <v>0</v>
      </c>
      <c r="AC314" s="75" t="n">
        <f aca="false">IF(W314&lt;&gt;Y314,(IF(N314=0,G314*INFORMAÇÕES!$U$115,IF(N314="CF",G314,0))),0)</f>
        <v>0</v>
      </c>
      <c r="AD314" s="75" t="n">
        <f aca="false">IF(W314&lt;&gt;Y314,(IF(N314=0,G314*INFORMAÇÕES!$U$116,IF(N314="O",G314,0))),0)</f>
        <v>0</v>
      </c>
      <c r="AE314" s="75" t="n">
        <f aca="false">IF(E314&lt;&gt;0,G314,0)</f>
        <v>0</v>
      </c>
      <c r="AF314" s="75" t="n">
        <f aca="false">IF(W314&lt;&gt;Y314,(IF(N314=0,J314*(INFORMAÇÕES!$Q$89/INFORMAÇÕES!$Q$92),IF(N314="R",J314,0))),0)</f>
        <v>0</v>
      </c>
      <c r="AG314" s="75" t="n">
        <f aca="false">IF(W314&lt;&gt;Y314,(IF(N314=0,J314*(INFORMAÇÕES!$Q$90/INFORMAÇÕES!$Q$92),IF(N314="C",J314,0))),0)</f>
        <v>0</v>
      </c>
      <c r="AH314" s="75" t="n">
        <f aca="false">IF(W314&lt;&gt;Y314,(IF(N314="",J314*INFORMAÇÕES!$U$115,IF(N314="CF",J314,0))),0)</f>
        <v>0</v>
      </c>
      <c r="AI314" s="75" t="n">
        <f aca="false">IF(W314&lt;&gt;Y314,(IF(N314="",J314*INFORMAÇÕES!$U$116,IF(N314="O",J314,0))),0)</f>
        <v>0</v>
      </c>
      <c r="AJ314" s="75" t="n">
        <f aca="false">IF(H314&lt;&gt;0,J314,0)</f>
        <v>0</v>
      </c>
      <c r="AK314" s="75" t="n">
        <f aca="false">IF(K314&lt;&gt;0,L314,0)</f>
        <v>0</v>
      </c>
    </row>
    <row r="315" s="174" customFormat="true" ht="14.25" hidden="false" customHeight="false" outlineLevel="0" collapsed="false">
      <c r="A315" s="159" t="n">
        <v>303</v>
      </c>
      <c r="B315" s="160" t="n">
        <f aca="false">IF('ORÇ.GLOBAL P CAIXA'!$K314="EXEC.",0,'ORÇ.REPROG. P CAIXA'!B315)</f>
        <v>0</v>
      </c>
      <c r="C315" s="161" t="n">
        <f aca="false">IF('ORÇ.GLOBAL P CAIXA'!$K314="EXEC.",0,'ORÇ.REPROG. P CAIXA'!C315)</f>
        <v>0</v>
      </c>
      <c r="D315" s="162" t="n">
        <f aca="false">IF('ORÇ.GLOBAL P CAIXA'!$K314="EXEC.",0,'ORÇ.REPROG. P CAIXA'!D315)</f>
        <v>0</v>
      </c>
      <c r="E315" s="163" t="n">
        <f aca="false">IF('ORÇ.GLOBAL P CAIXA'!$K314="EXEC.",0,'ORÇ.REPROG. P CAIXA'!E315)</f>
        <v>0</v>
      </c>
      <c r="F315" s="163" t="n">
        <f aca="false">IF('ORÇ.GLOBAL P CAIXA'!K314="EXEC.",0,IF('ORÇ.GLOBAL EMPRESA'!G314&gt;0,'ORÇ.GLOBAL EMPRESA'!G314,'ORÇ.GLOBAL P CAIXA'!F314))</f>
        <v>0</v>
      </c>
      <c r="G315" s="163" t="n">
        <f aca="false">IF(E315&lt;&gt;0,ROUND(E315*F315,2),IF(AE315=0,(SUMIF($W$13:$W$1012,B315,$AE$13:$AE$1012)),AE315))</f>
        <v>0</v>
      </c>
      <c r="H315" s="661" t="n">
        <f aca="false">IF('ORÇ.GLOBAL P CAIXA'!K314="EXEC.",0,'ORÇ.REPROG. P CAIXA'!H315)</f>
        <v>0</v>
      </c>
      <c r="I315" s="661" t="n">
        <f aca="false">IF('ORÇ.GLOBAL P CAIXA'!K314="EXEC.",0,'ORÇ.REPROG. P CAIXA'!I315)</f>
        <v>0</v>
      </c>
      <c r="J315" s="163" t="n">
        <f aca="false">IF(H315&lt;&gt;0,ROUND(H315*I315,2),IF(AJ315=0,(SUMIF($W$13:$W$1012,B315,$AJ$13:$AJ$1012)),AJ315))</f>
        <v>0</v>
      </c>
      <c r="K315" s="163" t="n">
        <f aca="false">H315-E315</f>
        <v>0</v>
      </c>
      <c r="L315" s="163" t="n">
        <f aca="false">J315-G315</f>
        <v>0</v>
      </c>
      <c r="M315" s="662" t="str">
        <f aca="false">IF('ORÇ.GLOBAL P CAIXA'!K314="EXEC.","",IF('ORÇ.REPROG. P CAIXA'!M315&gt;0,'ORÇ.REPROG. P CAIXA'!M315,""))</f>
        <v/>
      </c>
      <c r="N315" s="663" t="str">
        <f aca="false">IF('ORÇ.GLOBAL P CAIXA'!K314="EXEC.","",IF('ORÇ.REPROG. P CAIXA'!N315&gt;0,'ORÇ.REPROG. P CAIXA'!N315,""))</f>
        <v/>
      </c>
      <c r="O315" s="166" t="str">
        <f aca="false">IF('ORÇ.GLOBAL P CAIXA'!$K314="EXEC.","",'ORÇ.REPROG. P CAIXA'!O315)</f>
        <v/>
      </c>
      <c r="P315" s="167"/>
      <c r="Q315" s="168" t="str">
        <f aca="false">IF(B315&gt;0,"ok","ocultar")</f>
        <v>ocultar</v>
      </c>
      <c r="R315" s="649"/>
      <c r="S315" s="649"/>
      <c r="T315" s="650"/>
      <c r="V315" s="88"/>
      <c r="W315" s="157" t="n">
        <f aca="false">IF(B315=0,W314,IF(ISNONTEXT(B315)=TRUE(),INT(B315),INT(LEFT(B315,FIND(".",B315)-1))))</f>
        <v>3</v>
      </c>
      <c r="X315" s="157" t="str">
        <f aca="false">IF(X316=1,1,IF(B315&lt;&gt;0,1,IF(C315&lt;&gt;0,1,IF(D315&lt;&gt;0,1,IF(E315&lt;&gt;0,1,"")))))</f>
        <v/>
      </c>
      <c r="Y315" s="157" t="str">
        <f aca="false">IF(W315=0," ",IF(W315&lt;&gt;W314,W315," "))</f>
        <v> </v>
      </c>
      <c r="Z315" s="180"/>
      <c r="AA315" s="75" t="n">
        <f aca="false">IF(W315&lt;&gt;Y315,(IF(N315=0,G315*(INFORMAÇÕES!$Q$69/INFORMAÇÕES!$Q$72),IF(N315="R",G315,0))),0)</f>
        <v>0</v>
      </c>
      <c r="AB315" s="75" t="n">
        <f aca="false">IF(W315&lt;&gt;Y315,(IF(N315=0,G315*(INFORMAÇÕES!$Q$70/INFORMAÇÕES!$Q$72),IF(N315="C",G315,0))),0)</f>
        <v>0</v>
      </c>
      <c r="AC315" s="75" t="n">
        <f aca="false">IF(W315&lt;&gt;Y315,(IF(N315=0,G315*INFORMAÇÕES!$U$115,IF(N315="CF",G315,0))),0)</f>
        <v>0</v>
      </c>
      <c r="AD315" s="75" t="n">
        <f aca="false">IF(W315&lt;&gt;Y315,(IF(N315=0,G315*INFORMAÇÕES!$U$116,IF(N315="O",G315,0))),0)</f>
        <v>0</v>
      </c>
      <c r="AE315" s="75" t="n">
        <f aca="false">IF(E315&lt;&gt;0,G315,0)</f>
        <v>0</v>
      </c>
      <c r="AF315" s="75" t="n">
        <f aca="false">IF(W315&lt;&gt;Y315,(IF(N315=0,J315*(INFORMAÇÕES!$Q$89/INFORMAÇÕES!$Q$92),IF(N315="R",J315,0))),0)</f>
        <v>0</v>
      </c>
      <c r="AG315" s="75" t="n">
        <f aca="false">IF(W315&lt;&gt;Y315,(IF(N315=0,J315*(INFORMAÇÕES!$Q$90/INFORMAÇÕES!$Q$92),IF(N315="C",J315,0))),0)</f>
        <v>0</v>
      </c>
      <c r="AH315" s="75" t="n">
        <f aca="false">IF(W315&lt;&gt;Y315,(IF(N315="",J315*INFORMAÇÕES!$U$115,IF(N315="CF",J315,0))),0)</f>
        <v>0</v>
      </c>
      <c r="AI315" s="75" t="n">
        <f aca="false">IF(W315&lt;&gt;Y315,(IF(N315="",J315*INFORMAÇÕES!$U$116,IF(N315="O",J315,0))),0)</f>
        <v>0</v>
      </c>
      <c r="AJ315" s="75" t="n">
        <f aca="false">IF(H315&lt;&gt;0,J315,0)</f>
        <v>0</v>
      </c>
      <c r="AK315" s="75" t="n">
        <f aca="false">IF(K315&lt;&gt;0,L315,0)</f>
        <v>0</v>
      </c>
    </row>
    <row r="316" s="174" customFormat="true" ht="14.25" hidden="false" customHeight="false" outlineLevel="0" collapsed="false">
      <c r="A316" s="159" t="n">
        <v>304</v>
      </c>
      <c r="B316" s="160" t="n">
        <f aca="false">IF('ORÇ.GLOBAL P CAIXA'!$K315="EXEC.",0,'ORÇ.REPROG. P CAIXA'!B316)</f>
        <v>0</v>
      </c>
      <c r="C316" s="161" t="n">
        <f aca="false">IF('ORÇ.GLOBAL P CAIXA'!$K315="EXEC.",0,'ORÇ.REPROG. P CAIXA'!C316)</f>
        <v>0</v>
      </c>
      <c r="D316" s="162" t="n">
        <f aca="false">IF('ORÇ.GLOBAL P CAIXA'!$K315="EXEC.",0,'ORÇ.REPROG. P CAIXA'!D316)</f>
        <v>0</v>
      </c>
      <c r="E316" s="163" t="n">
        <f aca="false">IF('ORÇ.GLOBAL P CAIXA'!$K315="EXEC.",0,'ORÇ.REPROG. P CAIXA'!E316)</f>
        <v>0</v>
      </c>
      <c r="F316" s="163" t="n">
        <f aca="false">IF('ORÇ.GLOBAL P CAIXA'!K315="EXEC.",0,IF('ORÇ.GLOBAL EMPRESA'!G315&gt;0,'ORÇ.GLOBAL EMPRESA'!G315,'ORÇ.GLOBAL P CAIXA'!F315))</f>
        <v>0</v>
      </c>
      <c r="G316" s="163" t="n">
        <f aca="false">IF(E316&lt;&gt;0,ROUND(E316*F316,2),IF(AE316=0,(SUMIF($W$13:$W$1012,B316,$AE$13:$AE$1012)),AE316))</f>
        <v>0</v>
      </c>
      <c r="H316" s="661" t="n">
        <f aca="false">IF('ORÇ.GLOBAL P CAIXA'!K315="EXEC.",0,'ORÇ.REPROG. P CAIXA'!H316)</f>
        <v>0</v>
      </c>
      <c r="I316" s="661" t="n">
        <f aca="false">IF('ORÇ.GLOBAL P CAIXA'!K315="EXEC.",0,'ORÇ.REPROG. P CAIXA'!I316)</f>
        <v>0</v>
      </c>
      <c r="J316" s="163" t="n">
        <f aca="false">IF(H316&lt;&gt;0,ROUND(H316*I316,2),IF(AJ316=0,(SUMIF($W$13:$W$1012,B316,$AJ$13:$AJ$1012)),AJ316))</f>
        <v>0</v>
      </c>
      <c r="K316" s="163" t="n">
        <f aca="false">H316-E316</f>
        <v>0</v>
      </c>
      <c r="L316" s="163" t="n">
        <f aca="false">J316-G316</f>
        <v>0</v>
      </c>
      <c r="M316" s="662" t="str">
        <f aca="false">IF('ORÇ.GLOBAL P CAIXA'!K315="EXEC.","",IF('ORÇ.REPROG. P CAIXA'!M316&gt;0,'ORÇ.REPROG. P CAIXA'!M316,""))</f>
        <v/>
      </c>
      <c r="N316" s="663" t="str">
        <f aca="false">IF('ORÇ.GLOBAL P CAIXA'!K315="EXEC.","",IF('ORÇ.REPROG. P CAIXA'!N316&gt;0,'ORÇ.REPROG. P CAIXA'!N316,""))</f>
        <v/>
      </c>
      <c r="O316" s="166" t="str">
        <f aca="false">IF('ORÇ.GLOBAL P CAIXA'!$K315="EXEC.","",'ORÇ.REPROG. P CAIXA'!O316)</f>
        <v/>
      </c>
      <c r="P316" s="167"/>
      <c r="Q316" s="168" t="str">
        <f aca="false">IF(B316&gt;0,"ok","ocultar")</f>
        <v>ocultar</v>
      </c>
      <c r="R316" s="649"/>
      <c r="S316" s="649"/>
      <c r="T316" s="650"/>
      <c r="V316" s="88"/>
      <c r="W316" s="157" t="n">
        <f aca="false">IF(B316=0,W315,IF(ISNONTEXT(B316)=TRUE(),INT(B316),INT(LEFT(B316,FIND(".",B316)-1))))</f>
        <v>3</v>
      </c>
      <c r="X316" s="157" t="str">
        <f aca="false">IF(X317=1,1,IF(B316&lt;&gt;0,1,IF(C316&lt;&gt;0,1,IF(D316&lt;&gt;0,1,IF(E316&lt;&gt;0,1,"")))))</f>
        <v/>
      </c>
      <c r="Y316" s="157" t="str">
        <f aca="false">IF(W316=0," ",IF(W316&lt;&gt;W315,W316," "))</f>
        <v> </v>
      </c>
      <c r="Z316" s="180"/>
      <c r="AA316" s="75" t="n">
        <f aca="false">IF(W316&lt;&gt;Y316,(IF(N316=0,G316*(INFORMAÇÕES!$Q$69/INFORMAÇÕES!$Q$72),IF(N316="R",G316,0))),0)</f>
        <v>0</v>
      </c>
      <c r="AB316" s="75" t="n">
        <f aca="false">IF(W316&lt;&gt;Y316,(IF(N316=0,G316*(INFORMAÇÕES!$Q$70/INFORMAÇÕES!$Q$72),IF(N316="C",G316,0))),0)</f>
        <v>0</v>
      </c>
      <c r="AC316" s="75" t="n">
        <f aca="false">IF(W316&lt;&gt;Y316,(IF(N316=0,G316*INFORMAÇÕES!$U$115,IF(N316="CF",G316,0))),0)</f>
        <v>0</v>
      </c>
      <c r="AD316" s="75" t="n">
        <f aca="false">IF(W316&lt;&gt;Y316,(IF(N316=0,G316*INFORMAÇÕES!$U$116,IF(N316="O",G316,0))),0)</f>
        <v>0</v>
      </c>
      <c r="AE316" s="75" t="n">
        <f aca="false">IF(E316&lt;&gt;0,G316,0)</f>
        <v>0</v>
      </c>
      <c r="AF316" s="75" t="n">
        <f aca="false">IF(W316&lt;&gt;Y316,(IF(N316=0,J316*(INFORMAÇÕES!$Q$89/INFORMAÇÕES!$Q$92),IF(N316="R",J316,0))),0)</f>
        <v>0</v>
      </c>
      <c r="AG316" s="75" t="n">
        <f aca="false">IF(W316&lt;&gt;Y316,(IF(N316=0,J316*(INFORMAÇÕES!$Q$90/INFORMAÇÕES!$Q$92),IF(N316="C",J316,0))),0)</f>
        <v>0</v>
      </c>
      <c r="AH316" s="75" t="n">
        <f aca="false">IF(W316&lt;&gt;Y316,(IF(N316="",J316*INFORMAÇÕES!$U$115,IF(N316="CF",J316,0))),0)</f>
        <v>0</v>
      </c>
      <c r="AI316" s="75" t="n">
        <f aca="false">IF(W316&lt;&gt;Y316,(IF(N316="",J316*INFORMAÇÕES!$U$116,IF(N316="O",J316,0))),0)</f>
        <v>0</v>
      </c>
      <c r="AJ316" s="75" t="n">
        <f aca="false">IF(H316&lt;&gt;0,J316,0)</f>
        <v>0</v>
      </c>
      <c r="AK316" s="75" t="n">
        <f aca="false">IF(K316&lt;&gt;0,L316,0)</f>
        <v>0</v>
      </c>
    </row>
    <row r="317" s="174" customFormat="true" ht="14.25" hidden="false" customHeight="false" outlineLevel="0" collapsed="false">
      <c r="A317" s="159" t="n">
        <v>305</v>
      </c>
      <c r="B317" s="160" t="n">
        <f aca="false">IF('ORÇ.GLOBAL P CAIXA'!$K316="EXEC.",0,'ORÇ.REPROG. P CAIXA'!B317)</f>
        <v>0</v>
      </c>
      <c r="C317" s="161" t="n">
        <f aca="false">IF('ORÇ.GLOBAL P CAIXA'!$K316="EXEC.",0,'ORÇ.REPROG. P CAIXA'!C317)</f>
        <v>0</v>
      </c>
      <c r="D317" s="162" t="n">
        <f aca="false">IF('ORÇ.GLOBAL P CAIXA'!$K316="EXEC.",0,'ORÇ.REPROG. P CAIXA'!D317)</f>
        <v>0</v>
      </c>
      <c r="E317" s="163" t="n">
        <f aca="false">IF('ORÇ.GLOBAL P CAIXA'!$K316="EXEC.",0,'ORÇ.REPROG. P CAIXA'!E317)</f>
        <v>0</v>
      </c>
      <c r="F317" s="163" t="n">
        <f aca="false">IF('ORÇ.GLOBAL P CAIXA'!K316="EXEC.",0,IF('ORÇ.GLOBAL EMPRESA'!G316&gt;0,'ORÇ.GLOBAL EMPRESA'!G316,'ORÇ.GLOBAL P CAIXA'!F316))</f>
        <v>0</v>
      </c>
      <c r="G317" s="163" t="n">
        <f aca="false">IF(E317&lt;&gt;0,ROUND(E317*F317,2),IF(AE317=0,(SUMIF($W$13:$W$1012,B317,$AE$13:$AE$1012)),AE317))</f>
        <v>0</v>
      </c>
      <c r="H317" s="661" t="n">
        <f aca="false">IF('ORÇ.GLOBAL P CAIXA'!K316="EXEC.",0,'ORÇ.REPROG. P CAIXA'!H317)</f>
        <v>0</v>
      </c>
      <c r="I317" s="661" t="n">
        <f aca="false">IF('ORÇ.GLOBAL P CAIXA'!K316="EXEC.",0,'ORÇ.REPROG. P CAIXA'!I317)</f>
        <v>0</v>
      </c>
      <c r="J317" s="163" t="n">
        <f aca="false">IF(H317&lt;&gt;0,ROUND(H317*I317,2),IF(AJ317=0,(SUMIF($W$13:$W$1012,B317,$AJ$13:$AJ$1012)),AJ317))</f>
        <v>0</v>
      </c>
      <c r="K317" s="163" t="n">
        <f aca="false">H317-E317</f>
        <v>0</v>
      </c>
      <c r="L317" s="163" t="n">
        <f aca="false">J317-G317</f>
        <v>0</v>
      </c>
      <c r="M317" s="662" t="str">
        <f aca="false">IF('ORÇ.GLOBAL P CAIXA'!K316="EXEC.","",IF('ORÇ.REPROG. P CAIXA'!M317&gt;0,'ORÇ.REPROG. P CAIXA'!M317,""))</f>
        <v/>
      </c>
      <c r="N317" s="663" t="str">
        <f aca="false">IF('ORÇ.GLOBAL P CAIXA'!K316="EXEC.","",IF('ORÇ.REPROG. P CAIXA'!N317&gt;0,'ORÇ.REPROG. P CAIXA'!N317,""))</f>
        <v/>
      </c>
      <c r="O317" s="166" t="str">
        <f aca="false">IF('ORÇ.GLOBAL P CAIXA'!$K316="EXEC.","",'ORÇ.REPROG. P CAIXA'!O317)</f>
        <v/>
      </c>
      <c r="P317" s="167"/>
      <c r="Q317" s="168" t="str">
        <f aca="false">IF(B317&gt;0,"ok","ocultar")</f>
        <v>ocultar</v>
      </c>
      <c r="R317" s="649"/>
      <c r="S317" s="649"/>
      <c r="T317" s="650"/>
      <c r="V317" s="88"/>
      <c r="W317" s="157" t="n">
        <f aca="false">IF(B317=0,W316,IF(ISNONTEXT(B317)=TRUE(),INT(B317),INT(LEFT(B317,FIND(".",B317)-1))))</f>
        <v>3</v>
      </c>
      <c r="X317" s="157" t="str">
        <f aca="false">IF(X318=1,1,IF(B317&lt;&gt;0,1,IF(C317&lt;&gt;0,1,IF(D317&lt;&gt;0,1,IF(E317&lt;&gt;0,1,"")))))</f>
        <v/>
      </c>
      <c r="Y317" s="157" t="str">
        <f aca="false">IF(W317=0," ",IF(W317&lt;&gt;W316,W317," "))</f>
        <v> </v>
      </c>
      <c r="Z317" s="180"/>
      <c r="AA317" s="75" t="n">
        <f aca="false">IF(W317&lt;&gt;Y317,(IF(N317=0,G317*(INFORMAÇÕES!$Q$69/INFORMAÇÕES!$Q$72),IF(N317="R",G317,0))),0)</f>
        <v>0</v>
      </c>
      <c r="AB317" s="75" t="n">
        <f aca="false">IF(W317&lt;&gt;Y317,(IF(N317=0,G317*(INFORMAÇÕES!$Q$70/INFORMAÇÕES!$Q$72),IF(N317="C",G317,0))),0)</f>
        <v>0</v>
      </c>
      <c r="AC317" s="75" t="n">
        <f aca="false">IF(W317&lt;&gt;Y317,(IF(N317=0,G317*INFORMAÇÕES!$U$115,IF(N317="CF",G317,0))),0)</f>
        <v>0</v>
      </c>
      <c r="AD317" s="75" t="n">
        <f aca="false">IF(W317&lt;&gt;Y317,(IF(N317=0,G317*INFORMAÇÕES!$U$116,IF(N317="O",G317,0))),0)</f>
        <v>0</v>
      </c>
      <c r="AE317" s="75" t="n">
        <f aca="false">IF(E317&lt;&gt;0,G317,0)</f>
        <v>0</v>
      </c>
      <c r="AF317" s="75" t="n">
        <f aca="false">IF(W317&lt;&gt;Y317,(IF(N317=0,J317*(INFORMAÇÕES!$Q$89/INFORMAÇÕES!$Q$92),IF(N317="R",J317,0))),0)</f>
        <v>0</v>
      </c>
      <c r="AG317" s="75" t="n">
        <f aca="false">IF(W317&lt;&gt;Y317,(IF(N317=0,J317*(INFORMAÇÕES!$Q$90/INFORMAÇÕES!$Q$92),IF(N317="C",J317,0))),0)</f>
        <v>0</v>
      </c>
      <c r="AH317" s="75" t="n">
        <f aca="false">IF(W317&lt;&gt;Y317,(IF(N317="",J317*INFORMAÇÕES!$U$115,IF(N317="CF",J317,0))),0)</f>
        <v>0</v>
      </c>
      <c r="AI317" s="75" t="n">
        <f aca="false">IF(W317&lt;&gt;Y317,(IF(N317="",J317*INFORMAÇÕES!$U$116,IF(N317="O",J317,0))),0)</f>
        <v>0</v>
      </c>
      <c r="AJ317" s="75" t="n">
        <f aca="false">IF(H317&lt;&gt;0,J317,0)</f>
        <v>0</v>
      </c>
      <c r="AK317" s="75" t="n">
        <f aca="false">IF(K317&lt;&gt;0,L317,0)</f>
        <v>0</v>
      </c>
    </row>
    <row r="318" s="174" customFormat="true" ht="14.25" hidden="false" customHeight="false" outlineLevel="0" collapsed="false">
      <c r="A318" s="159" t="n">
        <v>306</v>
      </c>
      <c r="B318" s="160" t="n">
        <f aca="false">IF('ORÇ.GLOBAL P CAIXA'!$K317="EXEC.",0,'ORÇ.REPROG. P CAIXA'!B318)</f>
        <v>0</v>
      </c>
      <c r="C318" s="161" t="n">
        <f aca="false">IF('ORÇ.GLOBAL P CAIXA'!$K317="EXEC.",0,'ORÇ.REPROG. P CAIXA'!C318)</f>
        <v>0</v>
      </c>
      <c r="D318" s="162" t="n">
        <f aca="false">IF('ORÇ.GLOBAL P CAIXA'!$K317="EXEC.",0,'ORÇ.REPROG. P CAIXA'!D318)</f>
        <v>0</v>
      </c>
      <c r="E318" s="163" t="n">
        <f aca="false">IF('ORÇ.GLOBAL P CAIXA'!$K317="EXEC.",0,'ORÇ.REPROG. P CAIXA'!E318)</f>
        <v>0</v>
      </c>
      <c r="F318" s="163" t="n">
        <f aca="false">IF('ORÇ.GLOBAL P CAIXA'!K317="EXEC.",0,IF('ORÇ.GLOBAL EMPRESA'!G317&gt;0,'ORÇ.GLOBAL EMPRESA'!G317,'ORÇ.GLOBAL P CAIXA'!F317))</f>
        <v>0</v>
      </c>
      <c r="G318" s="163" t="n">
        <f aca="false">IF(E318&lt;&gt;0,ROUND(E318*F318,2),IF(AE318=0,(SUMIF($W$13:$W$1012,B318,$AE$13:$AE$1012)),AE318))</f>
        <v>0</v>
      </c>
      <c r="H318" s="661" t="n">
        <f aca="false">IF('ORÇ.GLOBAL P CAIXA'!K317="EXEC.",0,'ORÇ.REPROG. P CAIXA'!H318)</f>
        <v>0</v>
      </c>
      <c r="I318" s="661" t="n">
        <f aca="false">IF('ORÇ.GLOBAL P CAIXA'!K317="EXEC.",0,'ORÇ.REPROG. P CAIXA'!I318)</f>
        <v>0</v>
      </c>
      <c r="J318" s="163" t="n">
        <f aca="false">IF(H318&lt;&gt;0,ROUND(H318*I318,2),IF(AJ318=0,(SUMIF($W$13:$W$1012,B318,$AJ$13:$AJ$1012)),AJ318))</f>
        <v>0</v>
      </c>
      <c r="K318" s="163" t="n">
        <f aca="false">H318-E318</f>
        <v>0</v>
      </c>
      <c r="L318" s="163" t="n">
        <f aca="false">J318-G318</f>
        <v>0</v>
      </c>
      <c r="M318" s="662" t="str">
        <f aca="false">IF('ORÇ.GLOBAL P CAIXA'!K317="EXEC.","",IF('ORÇ.REPROG. P CAIXA'!M318&gt;0,'ORÇ.REPROG. P CAIXA'!M318,""))</f>
        <v/>
      </c>
      <c r="N318" s="663" t="str">
        <f aca="false">IF('ORÇ.GLOBAL P CAIXA'!K317="EXEC.","",IF('ORÇ.REPROG. P CAIXA'!N318&gt;0,'ORÇ.REPROG. P CAIXA'!N318,""))</f>
        <v/>
      </c>
      <c r="O318" s="166" t="str">
        <f aca="false">IF('ORÇ.GLOBAL P CAIXA'!$K317="EXEC.","",'ORÇ.REPROG. P CAIXA'!O318)</f>
        <v/>
      </c>
      <c r="P318" s="167"/>
      <c r="Q318" s="168" t="str">
        <f aca="false">IF(B318&gt;0,"ok","ocultar")</f>
        <v>ocultar</v>
      </c>
      <c r="R318" s="649"/>
      <c r="S318" s="649"/>
      <c r="T318" s="650"/>
      <c r="V318" s="88"/>
      <c r="W318" s="157" t="n">
        <f aca="false">IF(B318=0,W317,IF(ISNONTEXT(B318)=TRUE(),INT(B318),INT(LEFT(B318,FIND(".",B318)-1))))</f>
        <v>3</v>
      </c>
      <c r="X318" s="157" t="str">
        <f aca="false">IF(X319=1,1,IF(B318&lt;&gt;0,1,IF(C318&lt;&gt;0,1,IF(D318&lt;&gt;0,1,IF(E318&lt;&gt;0,1,"")))))</f>
        <v/>
      </c>
      <c r="Y318" s="157" t="str">
        <f aca="false">IF(W318=0," ",IF(W318&lt;&gt;W317,W318," "))</f>
        <v> </v>
      </c>
      <c r="Z318" s="180"/>
      <c r="AA318" s="75" t="n">
        <f aca="false">IF(W318&lt;&gt;Y318,(IF(N318=0,G318*(INFORMAÇÕES!$Q$69/INFORMAÇÕES!$Q$72),IF(N318="R",G318,0))),0)</f>
        <v>0</v>
      </c>
      <c r="AB318" s="75" t="n">
        <f aca="false">IF(W318&lt;&gt;Y318,(IF(N318=0,G318*(INFORMAÇÕES!$Q$70/INFORMAÇÕES!$Q$72),IF(N318="C",G318,0))),0)</f>
        <v>0</v>
      </c>
      <c r="AC318" s="75" t="n">
        <f aca="false">IF(W318&lt;&gt;Y318,(IF(N318=0,G318*INFORMAÇÕES!$U$115,IF(N318="CF",G318,0))),0)</f>
        <v>0</v>
      </c>
      <c r="AD318" s="75" t="n">
        <f aca="false">IF(W318&lt;&gt;Y318,(IF(N318=0,G318*INFORMAÇÕES!$U$116,IF(N318="O",G318,0))),0)</f>
        <v>0</v>
      </c>
      <c r="AE318" s="75" t="n">
        <f aca="false">IF(E318&lt;&gt;0,G318,0)</f>
        <v>0</v>
      </c>
      <c r="AF318" s="75" t="n">
        <f aca="false">IF(W318&lt;&gt;Y318,(IF(N318=0,J318*(INFORMAÇÕES!$Q$89/INFORMAÇÕES!$Q$92),IF(N318="R",J318,0))),0)</f>
        <v>0</v>
      </c>
      <c r="AG318" s="75" t="n">
        <f aca="false">IF(W318&lt;&gt;Y318,(IF(N318=0,J318*(INFORMAÇÕES!$Q$90/INFORMAÇÕES!$Q$92),IF(N318="C",J318,0))),0)</f>
        <v>0</v>
      </c>
      <c r="AH318" s="75" t="n">
        <f aca="false">IF(W318&lt;&gt;Y318,(IF(N318="",J318*INFORMAÇÕES!$U$115,IF(N318="CF",J318,0))),0)</f>
        <v>0</v>
      </c>
      <c r="AI318" s="75" t="n">
        <f aca="false">IF(W318&lt;&gt;Y318,(IF(N318="",J318*INFORMAÇÕES!$U$116,IF(N318="O",J318,0))),0)</f>
        <v>0</v>
      </c>
      <c r="AJ318" s="75" t="n">
        <f aca="false">IF(H318&lt;&gt;0,J318,0)</f>
        <v>0</v>
      </c>
      <c r="AK318" s="75" t="n">
        <f aca="false">IF(K318&lt;&gt;0,L318,0)</f>
        <v>0</v>
      </c>
    </row>
    <row r="319" s="174" customFormat="true" ht="14.25" hidden="false" customHeight="false" outlineLevel="0" collapsed="false">
      <c r="A319" s="159" t="n">
        <v>307</v>
      </c>
      <c r="B319" s="160" t="n">
        <f aca="false">IF('ORÇ.GLOBAL P CAIXA'!$K318="EXEC.",0,'ORÇ.REPROG. P CAIXA'!B319)</f>
        <v>0</v>
      </c>
      <c r="C319" s="161" t="n">
        <f aca="false">IF('ORÇ.GLOBAL P CAIXA'!$K318="EXEC.",0,'ORÇ.REPROG. P CAIXA'!C319)</f>
        <v>0</v>
      </c>
      <c r="D319" s="162" t="n">
        <f aca="false">IF('ORÇ.GLOBAL P CAIXA'!$K318="EXEC.",0,'ORÇ.REPROG. P CAIXA'!D319)</f>
        <v>0</v>
      </c>
      <c r="E319" s="163" t="n">
        <f aca="false">IF('ORÇ.GLOBAL P CAIXA'!$K318="EXEC.",0,'ORÇ.REPROG. P CAIXA'!E319)</f>
        <v>0</v>
      </c>
      <c r="F319" s="163" t="n">
        <f aca="false">IF('ORÇ.GLOBAL P CAIXA'!K318="EXEC.",0,IF('ORÇ.GLOBAL EMPRESA'!G318&gt;0,'ORÇ.GLOBAL EMPRESA'!G318,'ORÇ.GLOBAL P CAIXA'!F318))</f>
        <v>0</v>
      </c>
      <c r="G319" s="163" t="n">
        <f aca="false">IF(E319&lt;&gt;0,ROUND(E319*F319,2),IF(AE319=0,(SUMIF($W$13:$W$1012,B319,$AE$13:$AE$1012)),AE319))</f>
        <v>0</v>
      </c>
      <c r="H319" s="661" t="n">
        <f aca="false">IF('ORÇ.GLOBAL P CAIXA'!K318="EXEC.",0,'ORÇ.REPROG. P CAIXA'!H319)</f>
        <v>0</v>
      </c>
      <c r="I319" s="661" t="n">
        <f aca="false">IF('ORÇ.GLOBAL P CAIXA'!K318="EXEC.",0,'ORÇ.REPROG. P CAIXA'!I319)</f>
        <v>0</v>
      </c>
      <c r="J319" s="163" t="n">
        <f aca="false">IF(H319&lt;&gt;0,ROUND(H319*I319,2),IF(AJ319=0,(SUMIF($W$13:$W$1012,B319,$AJ$13:$AJ$1012)),AJ319))</f>
        <v>0</v>
      </c>
      <c r="K319" s="163" t="n">
        <f aca="false">H319-E319</f>
        <v>0</v>
      </c>
      <c r="L319" s="163" t="n">
        <f aca="false">J319-G319</f>
        <v>0</v>
      </c>
      <c r="M319" s="662" t="str">
        <f aca="false">IF('ORÇ.GLOBAL P CAIXA'!K318="EXEC.","",IF('ORÇ.REPROG. P CAIXA'!M319&gt;0,'ORÇ.REPROG. P CAIXA'!M319,""))</f>
        <v/>
      </c>
      <c r="N319" s="663" t="str">
        <f aca="false">IF('ORÇ.GLOBAL P CAIXA'!K318="EXEC.","",IF('ORÇ.REPROG. P CAIXA'!N319&gt;0,'ORÇ.REPROG. P CAIXA'!N319,""))</f>
        <v/>
      </c>
      <c r="O319" s="166" t="str">
        <f aca="false">IF('ORÇ.GLOBAL P CAIXA'!$K318="EXEC.","",'ORÇ.REPROG. P CAIXA'!O319)</f>
        <v/>
      </c>
      <c r="P319" s="167"/>
      <c r="Q319" s="168" t="str">
        <f aca="false">IF(B319&gt;0,"ok","ocultar")</f>
        <v>ocultar</v>
      </c>
      <c r="R319" s="649"/>
      <c r="S319" s="649"/>
      <c r="T319" s="650"/>
      <c r="V319" s="88"/>
      <c r="W319" s="157" t="n">
        <f aca="false">IF(B319=0,W318,IF(ISNONTEXT(B319)=TRUE(),INT(B319),INT(LEFT(B319,FIND(".",B319)-1))))</f>
        <v>3</v>
      </c>
      <c r="X319" s="157" t="str">
        <f aca="false">IF(X320=1,1,IF(B319&lt;&gt;0,1,IF(C319&lt;&gt;0,1,IF(D319&lt;&gt;0,1,IF(E319&lt;&gt;0,1,"")))))</f>
        <v/>
      </c>
      <c r="Y319" s="157" t="str">
        <f aca="false">IF(W319=0," ",IF(W319&lt;&gt;W318,W319," "))</f>
        <v> </v>
      </c>
      <c r="Z319" s="189"/>
      <c r="AA319" s="75" t="n">
        <f aca="false">IF(W319&lt;&gt;Y319,(IF(N319=0,G319*(INFORMAÇÕES!$Q$69/INFORMAÇÕES!$Q$72),IF(N319="R",G319,0))),0)</f>
        <v>0</v>
      </c>
      <c r="AB319" s="75" t="n">
        <f aca="false">IF(W319&lt;&gt;Y319,(IF(N319=0,G319*(INFORMAÇÕES!$Q$70/INFORMAÇÕES!$Q$72),IF(N319="C",G319,0))),0)</f>
        <v>0</v>
      </c>
      <c r="AC319" s="75" t="n">
        <f aca="false">IF(W319&lt;&gt;Y319,(IF(N319=0,G319*INFORMAÇÕES!$U$115,IF(N319="CF",G319,0))),0)</f>
        <v>0</v>
      </c>
      <c r="AD319" s="75" t="n">
        <f aca="false">IF(W319&lt;&gt;Y319,(IF(N319=0,G319*INFORMAÇÕES!$U$116,IF(N319="O",G319,0))),0)</f>
        <v>0</v>
      </c>
      <c r="AE319" s="75" t="n">
        <f aca="false">IF(E319&lt;&gt;0,G319,0)</f>
        <v>0</v>
      </c>
      <c r="AF319" s="75" t="n">
        <f aca="false">IF(W319&lt;&gt;Y319,(IF(N319=0,J319*(INFORMAÇÕES!$Q$89/INFORMAÇÕES!$Q$92),IF(N319="R",J319,0))),0)</f>
        <v>0</v>
      </c>
      <c r="AG319" s="75" t="n">
        <f aca="false">IF(W319&lt;&gt;Y319,(IF(N319=0,J319*(INFORMAÇÕES!$Q$90/INFORMAÇÕES!$Q$92),IF(N319="C",J319,0))),0)</f>
        <v>0</v>
      </c>
      <c r="AH319" s="75" t="n">
        <f aca="false">IF(W319&lt;&gt;Y319,(IF(N319="",J319*INFORMAÇÕES!$U$115,IF(N319="CF",J319,0))),0)</f>
        <v>0</v>
      </c>
      <c r="AI319" s="75" t="n">
        <f aca="false">IF(W319&lt;&gt;Y319,(IF(N319="",J319*INFORMAÇÕES!$U$116,IF(N319="O",J319,0))),0)</f>
        <v>0</v>
      </c>
      <c r="AJ319" s="75" t="n">
        <f aca="false">IF(H319&lt;&gt;0,J319,0)</f>
        <v>0</v>
      </c>
      <c r="AK319" s="75" t="n">
        <f aca="false">IF(K319&lt;&gt;0,L319,0)</f>
        <v>0</v>
      </c>
    </row>
    <row r="320" s="174" customFormat="true" ht="14.25" hidden="false" customHeight="false" outlineLevel="0" collapsed="false">
      <c r="A320" s="159" t="n">
        <v>308</v>
      </c>
      <c r="B320" s="160" t="n">
        <f aca="false">IF('ORÇ.GLOBAL P CAIXA'!$K319="EXEC.",0,'ORÇ.REPROG. P CAIXA'!B320)</f>
        <v>0</v>
      </c>
      <c r="C320" s="161" t="n">
        <f aca="false">IF('ORÇ.GLOBAL P CAIXA'!$K319="EXEC.",0,'ORÇ.REPROG. P CAIXA'!C320)</f>
        <v>0</v>
      </c>
      <c r="D320" s="162" t="n">
        <f aca="false">IF('ORÇ.GLOBAL P CAIXA'!$K319="EXEC.",0,'ORÇ.REPROG. P CAIXA'!D320)</f>
        <v>0</v>
      </c>
      <c r="E320" s="163" t="n">
        <f aca="false">IF('ORÇ.GLOBAL P CAIXA'!$K319="EXEC.",0,'ORÇ.REPROG. P CAIXA'!E320)</f>
        <v>0</v>
      </c>
      <c r="F320" s="163" t="n">
        <f aca="false">IF('ORÇ.GLOBAL P CAIXA'!K319="EXEC.",0,IF('ORÇ.GLOBAL EMPRESA'!G319&gt;0,'ORÇ.GLOBAL EMPRESA'!G319,'ORÇ.GLOBAL P CAIXA'!F319))</f>
        <v>0</v>
      </c>
      <c r="G320" s="163" t="n">
        <f aca="false">IF(E320&lt;&gt;0,ROUND(E320*F320,2),IF(AE320=0,(SUMIF($W$13:$W$1012,B320,$AE$13:$AE$1012)),AE320))</f>
        <v>0</v>
      </c>
      <c r="H320" s="661" t="n">
        <f aca="false">IF('ORÇ.GLOBAL P CAIXA'!K319="EXEC.",0,'ORÇ.REPROG. P CAIXA'!H320)</f>
        <v>0</v>
      </c>
      <c r="I320" s="661" t="n">
        <f aca="false">IF('ORÇ.GLOBAL P CAIXA'!K319="EXEC.",0,'ORÇ.REPROG. P CAIXA'!I320)</f>
        <v>0</v>
      </c>
      <c r="J320" s="163" t="n">
        <f aca="false">IF(H320&lt;&gt;0,ROUND(H320*I320,2),IF(AJ320=0,(SUMIF($W$13:$W$1012,B320,$AJ$13:$AJ$1012)),AJ320))</f>
        <v>0</v>
      </c>
      <c r="K320" s="163" t="n">
        <f aca="false">H320-E320</f>
        <v>0</v>
      </c>
      <c r="L320" s="163" t="n">
        <f aca="false">J320-G320</f>
        <v>0</v>
      </c>
      <c r="M320" s="662" t="str">
        <f aca="false">IF('ORÇ.GLOBAL P CAIXA'!K319="EXEC.","",IF('ORÇ.REPROG. P CAIXA'!M320&gt;0,'ORÇ.REPROG. P CAIXA'!M320,""))</f>
        <v/>
      </c>
      <c r="N320" s="663" t="str">
        <f aca="false">IF('ORÇ.GLOBAL P CAIXA'!K319="EXEC.","",IF('ORÇ.REPROG. P CAIXA'!N320&gt;0,'ORÇ.REPROG. P CAIXA'!N320,""))</f>
        <v/>
      </c>
      <c r="O320" s="166" t="str">
        <f aca="false">IF('ORÇ.GLOBAL P CAIXA'!$K319="EXEC.","",'ORÇ.REPROG. P CAIXA'!O320)</f>
        <v/>
      </c>
      <c r="P320" s="167"/>
      <c r="Q320" s="168" t="str">
        <f aca="false">IF(B320&gt;0,"ok","ocultar")</f>
        <v>ocultar</v>
      </c>
      <c r="R320" s="649"/>
      <c r="S320" s="649"/>
      <c r="T320" s="650"/>
      <c r="V320" s="88"/>
      <c r="W320" s="157" t="n">
        <f aca="false">IF(B320=0,W319,IF(ISNONTEXT(B320)=TRUE(),INT(B320),INT(LEFT(B320,FIND(".",B320)-1))))</f>
        <v>3</v>
      </c>
      <c r="X320" s="157" t="str">
        <f aca="false">IF(X321=1,1,IF(B320&lt;&gt;0,1,IF(C320&lt;&gt;0,1,IF(D320&lt;&gt;0,1,IF(E320&lt;&gt;0,1,"")))))</f>
        <v/>
      </c>
      <c r="Y320" s="157" t="str">
        <f aca="false">IF(W320=0," ",IF(W320&lt;&gt;W319,W320," "))</f>
        <v> </v>
      </c>
      <c r="Z320" s="189"/>
      <c r="AA320" s="75" t="n">
        <f aca="false">IF(W320&lt;&gt;Y320,(IF(N320=0,G320*(INFORMAÇÕES!$Q$69/INFORMAÇÕES!$Q$72),IF(N320="R",G320,0))),0)</f>
        <v>0</v>
      </c>
      <c r="AB320" s="75" t="n">
        <f aca="false">IF(W320&lt;&gt;Y320,(IF(N320=0,G320*(INFORMAÇÕES!$Q$70/INFORMAÇÕES!$Q$72),IF(N320="C",G320,0))),0)</f>
        <v>0</v>
      </c>
      <c r="AC320" s="75" t="n">
        <f aca="false">IF(W320&lt;&gt;Y320,(IF(N320=0,G320*INFORMAÇÕES!$U$115,IF(N320="CF",G320,0))),0)</f>
        <v>0</v>
      </c>
      <c r="AD320" s="75" t="n">
        <f aca="false">IF(W320&lt;&gt;Y320,(IF(N320=0,G320*INFORMAÇÕES!$U$116,IF(N320="O",G320,0))),0)</f>
        <v>0</v>
      </c>
      <c r="AE320" s="75" t="n">
        <f aca="false">IF(E320&lt;&gt;0,G320,0)</f>
        <v>0</v>
      </c>
      <c r="AF320" s="75" t="n">
        <f aca="false">IF(W320&lt;&gt;Y320,(IF(N320=0,J320*(INFORMAÇÕES!$Q$89/INFORMAÇÕES!$Q$92),IF(N320="R",J320,0))),0)</f>
        <v>0</v>
      </c>
      <c r="AG320" s="75" t="n">
        <f aca="false">IF(W320&lt;&gt;Y320,(IF(N320=0,J320*(INFORMAÇÕES!$Q$90/INFORMAÇÕES!$Q$92),IF(N320="C",J320,0))),0)</f>
        <v>0</v>
      </c>
      <c r="AH320" s="75" t="n">
        <f aca="false">IF(W320&lt;&gt;Y320,(IF(N320="",J320*INFORMAÇÕES!$U$115,IF(N320="CF",J320,0))),0)</f>
        <v>0</v>
      </c>
      <c r="AI320" s="75" t="n">
        <f aca="false">IF(W320&lt;&gt;Y320,(IF(N320="",J320*INFORMAÇÕES!$U$116,IF(N320="O",J320,0))),0)</f>
        <v>0</v>
      </c>
      <c r="AJ320" s="75" t="n">
        <f aca="false">IF(H320&lt;&gt;0,J320,0)</f>
        <v>0</v>
      </c>
      <c r="AK320" s="75" t="n">
        <f aca="false">IF(K320&lt;&gt;0,L320,0)</f>
        <v>0</v>
      </c>
    </row>
    <row r="321" s="174" customFormat="true" ht="14.25" hidden="false" customHeight="false" outlineLevel="0" collapsed="false">
      <c r="A321" s="159" t="n">
        <v>309</v>
      </c>
      <c r="B321" s="160" t="n">
        <f aca="false">IF('ORÇ.GLOBAL P CAIXA'!$K320="EXEC.",0,'ORÇ.REPROG. P CAIXA'!B321)</f>
        <v>0</v>
      </c>
      <c r="C321" s="161" t="n">
        <f aca="false">IF('ORÇ.GLOBAL P CAIXA'!$K320="EXEC.",0,'ORÇ.REPROG. P CAIXA'!C321)</f>
        <v>0</v>
      </c>
      <c r="D321" s="162" t="n">
        <f aca="false">IF('ORÇ.GLOBAL P CAIXA'!$K320="EXEC.",0,'ORÇ.REPROG. P CAIXA'!D321)</f>
        <v>0</v>
      </c>
      <c r="E321" s="163" t="n">
        <f aca="false">IF('ORÇ.GLOBAL P CAIXA'!$K320="EXEC.",0,'ORÇ.REPROG. P CAIXA'!E321)</f>
        <v>0</v>
      </c>
      <c r="F321" s="163" t="n">
        <f aca="false">IF('ORÇ.GLOBAL P CAIXA'!K320="EXEC.",0,IF('ORÇ.GLOBAL EMPRESA'!G320&gt;0,'ORÇ.GLOBAL EMPRESA'!G320,'ORÇ.GLOBAL P CAIXA'!F320))</f>
        <v>0</v>
      </c>
      <c r="G321" s="163" t="n">
        <f aca="false">IF(E321&lt;&gt;0,ROUND(E321*F321,2),IF(AE321=0,(SUMIF($W$13:$W$1012,B321,$AE$13:$AE$1012)),AE321))</f>
        <v>0</v>
      </c>
      <c r="H321" s="661" t="n">
        <f aca="false">IF('ORÇ.GLOBAL P CAIXA'!K320="EXEC.",0,'ORÇ.REPROG. P CAIXA'!H321)</f>
        <v>0</v>
      </c>
      <c r="I321" s="661" t="n">
        <f aca="false">IF('ORÇ.GLOBAL P CAIXA'!K320="EXEC.",0,'ORÇ.REPROG. P CAIXA'!I321)</f>
        <v>0</v>
      </c>
      <c r="J321" s="163" t="n">
        <f aca="false">IF(H321&lt;&gt;0,ROUND(H321*I321,2),IF(AJ321=0,(SUMIF($W$13:$W$1012,B321,$AJ$13:$AJ$1012)),AJ321))</f>
        <v>0</v>
      </c>
      <c r="K321" s="163" t="n">
        <f aca="false">H321-E321</f>
        <v>0</v>
      </c>
      <c r="L321" s="163" t="n">
        <f aca="false">J321-G321</f>
        <v>0</v>
      </c>
      <c r="M321" s="662" t="str">
        <f aca="false">IF('ORÇ.GLOBAL P CAIXA'!K320="EXEC.","",IF('ORÇ.REPROG. P CAIXA'!M321&gt;0,'ORÇ.REPROG. P CAIXA'!M321,""))</f>
        <v/>
      </c>
      <c r="N321" s="663" t="str">
        <f aca="false">IF('ORÇ.GLOBAL P CAIXA'!K320="EXEC.","",IF('ORÇ.REPROG. P CAIXA'!N321&gt;0,'ORÇ.REPROG. P CAIXA'!N321,""))</f>
        <v/>
      </c>
      <c r="O321" s="166" t="str">
        <f aca="false">IF('ORÇ.GLOBAL P CAIXA'!$K320="EXEC.","",'ORÇ.REPROG. P CAIXA'!O321)</f>
        <v/>
      </c>
      <c r="P321" s="167"/>
      <c r="Q321" s="168" t="str">
        <f aca="false">IF(B321&gt;0,"ok","ocultar")</f>
        <v>ocultar</v>
      </c>
      <c r="R321" s="649"/>
      <c r="S321" s="649"/>
      <c r="T321" s="650"/>
      <c r="V321" s="88"/>
      <c r="W321" s="157" t="n">
        <f aca="false">IF(B321=0,W320,IF(ISNONTEXT(B321)=TRUE(),INT(B321),INT(LEFT(B321,FIND(".",B321)-1))))</f>
        <v>3</v>
      </c>
      <c r="X321" s="157" t="str">
        <f aca="false">IF(X322=1,1,IF(B321&lt;&gt;0,1,IF(C321&lt;&gt;0,1,IF(D321&lt;&gt;0,1,IF(E321&lt;&gt;0,1,"")))))</f>
        <v/>
      </c>
      <c r="Y321" s="157" t="str">
        <f aca="false">IF(W321=0," ",IF(W321&lt;&gt;W320,W321," "))</f>
        <v> </v>
      </c>
      <c r="Z321" s="189"/>
      <c r="AA321" s="75" t="n">
        <f aca="false">IF(W321&lt;&gt;Y321,(IF(N321=0,G321*(INFORMAÇÕES!$Q$69/INFORMAÇÕES!$Q$72),IF(N321="R",G321,0))),0)</f>
        <v>0</v>
      </c>
      <c r="AB321" s="75" t="n">
        <f aca="false">IF(W321&lt;&gt;Y321,(IF(N321=0,G321*(INFORMAÇÕES!$Q$70/INFORMAÇÕES!$Q$72),IF(N321="C",G321,0))),0)</f>
        <v>0</v>
      </c>
      <c r="AC321" s="75" t="n">
        <f aca="false">IF(W321&lt;&gt;Y321,(IF(N321=0,G321*INFORMAÇÕES!$U$115,IF(N321="CF",G321,0))),0)</f>
        <v>0</v>
      </c>
      <c r="AD321" s="75" t="n">
        <f aca="false">IF(W321&lt;&gt;Y321,(IF(N321=0,G321*INFORMAÇÕES!$U$116,IF(N321="O",G321,0))),0)</f>
        <v>0</v>
      </c>
      <c r="AE321" s="75" t="n">
        <f aca="false">IF(E321&lt;&gt;0,G321,0)</f>
        <v>0</v>
      </c>
      <c r="AF321" s="75" t="n">
        <f aca="false">IF(W321&lt;&gt;Y321,(IF(N321=0,J321*(INFORMAÇÕES!$Q$89/INFORMAÇÕES!$Q$92),IF(N321="R",J321,0))),0)</f>
        <v>0</v>
      </c>
      <c r="AG321" s="75" t="n">
        <f aca="false">IF(W321&lt;&gt;Y321,(IF(N321=0,J321*(INFORMAÇÕES!$Q$90/INFORMAÇÕES!$Q$92),IF(N321="C",J321,0))),0)</f>
        <v>0</v>
      </c>
      <c r="AH321" s="75" t="n">
        <f aca="false">IF(W321&lt;&gt;Y321,(IF(N321="",J321*INFORMAÇÕES!$U$115,IF(N321="CF",J321,0))),0)</f>
        <v>0</v>
      </c>
      <c r="AI321" s="75" t="n">
        <f aca="false">IF(W321&lt;&gt;Y321,(IF(N321="",J321*INFORMAÇÕES!$U$116,IF(N321="O",J321,0))),0)</f>
        <v>0</v>
      </c>
      <c r="AJ321" s="75" t="n">
        <f aca="false">IF(H321&lt;&gt;0,J321,0)</f>
        <v>0</v>
      </c>
      <c r="AK321" s="75" t="n">
        <f aca="false">IF(K321&lt;&gt;0,L321,0)</f>
        <v>0</v>
      </c>
    </row>
    <row r="322" s="174" customFormat="true" ht="14.25" hidden="false" customHeight="false" outlineLevel="0" collapsed="false">
      <c r="A322" s="159" t="n">
        <v>310</v>
      </c>
      <c r="B322" s="160" t="n">
        <f aca="false">IF('ORÇ.GLOBAL P CAIXA'!$K321="EXEC.",0,'ORÇ.REPROG. P CAIXA'!B322)</f>
        <v>0</v>
      </c>
      <c r="C322" s="161" t="n">
        <f aca="false">IF('ORÇ.GLOBAL P CAIXA'!$K321="EXEC.",0,'ORÇ.REPROG. P CAIXA'!C322)</f>
        <v>0</v>
      </c>
      <c r="D322" s="162" t="n">
        <f aca="false">IF('ORÇ.GLOBAL P CAIXA'!$K321="EXEC.",0,'ORÇ.REPROG. P CAIXA'!D322)</f>
        <v>0</v>
      </c>
      <c r="E322" s="163" t="n">
        <f aca="false">IF('ORÇ.GLOBAL P CAIXA'!$K321="EXEC.",0,'ORÇ.REPROG. P CAIXA'!E322)</f>
        <v>0</v>
      </c>
      <c r="F322" s="163" t="n">
        <f aca="false">IF('ORÇ.GLOBAL P CAIXA'!K321="EXEC.",0,IF('ORÇ.GLOBAL EMPRESA'!G321&gt;0,'ORÇ.GLOBAL EMPRESA'!G321,'ORÇ.GLOBAL P CAIXA'!F321))</f>
        <v>0</v>
      </c>
      <c r="G322" s="163" t="n">
        <f aca="false">IF(E322&lt;&gt;0,ROUND(E322*F322,2),IF(AE322=0,(SUMIF($W$13:$W$1012,B322,$AE$13:$AE$1012)),AE322))</f>
        <v>0</v>
      </c>
      <c r="H322" s="661" t="n">
        <f aca="false">IF('ORÇ.GLOBAL P CAIXA'!K321="EXEC.",0,'ORÇ.REPROG. P CAIXA'!H322)</f>
        <v>0</v>
      </c>
      <c r="I322" s="661" t="n">
        <f aca="false">IF('ORÇ.GLOBAL P CAIXA'!K321="EXEC.",0,'ORÇ.REPROG. P CAIXA'!I322)</f>
        <v>0</v>
      </c>
      <c r="J322" s="163" t="n">
        <f aca="false">IF(H322&lt;&gt;0,ROUND(H322*I322,2),IF(AJ322=0,(SUMIF($W$13:$W$1012,B322,$AJ$13:$AJ$1012)),AJ322))</f>
        <v>0</v>
      </c>
      <c r="K322" s="163" t="n">
        <f aca="false">H322-E322</f>
        <v>0</v>
      </c>
      <c r="L322" s="163" t="n">
        <f aca="false">J322-G322</f>
        <v>0</v>
      </c>
      <c r="M322" s="662" t="str">
        <f aca="false">IF('ORÇ.GLOBAL P CAIXA'!K321="EXEC.","",IF('ORÇ.REPROG. P CAIXA'!M322&gt;0,'ORÇ.REPROG. P CAIXA'!M322,""))</f>
        <v/>
      </c>
      <c r="N322" s="663" t="str">
        <f aca="false">IF('ORÇ.GLOBAL P CAIXA'!K321="EXEC.","",IF('ORÇ.REPROG. P CAIXA'!N322&gt;0,'ORÇ.REPROG. P CAIXA'!N322,""))</f>
        <v/>
      </c>
      <c r="O322" s="166" t="str">
        <f aca="false">IF('ORÇ.GLOBAL P CAIXA'!$K321="EXEC.","",'ORÇ.REPROG. P CAIXA'!O322)</f>
        <v/>
      </c>
      <c r="P322" s="167"/>
      <c r="Q322" s="168" t="str">
        <f aca="false">IF(B322&gt;0,"ok","ocultar")</f>
        <v>ocultar</v>
      </c>
      <c r="R322" s="649"/>
      <c r="S322" s="649"/>
      <c r="T322" s="650"/>
      <c r="V322" s="88"/>
      <c r="W322" s="157" t="n">
        <f aca="false">IF(B322=0,W321,IF(ISNONTEXT(B322)=TRUE(),INT(B322),INT(LEFT(B322,FIND(".",B322)-1))))</f>
        <v>3</v>
      </c>
      <c r="X322" s="157" t="str">
        <f aca="false">IF(X323=1,1,IF(B322&lt;&gt;0,1,IF(C322&lt;&gt;0,1,IF(D322&lt;&gt;0,1,IF(E322&lt;&gt;0,1,"")))))</f>
        <v/>
      </c>
      <c r="Y322" s="157" t="str">
        <f aca="false">IF(W322=0," ",IF(W322&lt;&gt;W321,W322," "))</f>
        <v> </v>
      </c>
      <c r="Z322" s="180"/>
      <c r="AA322" s="75" t="n">
        <f aca="false">IF(W322&lt;&gt;Y322,(IF(N322=0,G322*(INFORMAÇÕES!$Q$69/INFORMAÇÕES!$Q$72),IF(N322="R",G322,0))),0)</f>
        <v>0</v>
      </c>
      <c r="AB322" s="75" t="n">
        <f aca="false">IF(W322&lt;&gt;Y322,(IF(N322=0,G322*(INFORMAÇÕES!$Q$70/INFORMAÇÕES!$Q$72),IF(N322="C",G322,0))),0)</f>
        <v>0</v>
      </c>
      <c r="AC322" s="75" t="n">
        <f aca="false">IF(W322&lt;&gt;Y322,(IF(N322=0,G322*INFORMAÇÕES!$U$115,IF(N322="CF",G322,0))),0)</f>
        <v>0</v>
      </c>
      <c r="AD322" s="75" t="n">
        <f aca="false">IF(W322&lt;&gt;Y322,(IF(N322=0,G322*INFORMAÇÕES!$U$116,IF(N322="O",G322,0))),0)</f>
        <v>0</v>
      </c>
      <c r="AE322" s="75" t="n">
        <f aca="false">IF(E322&lt;&gt;0,G322,0)</f>
        <v>0</v>
      </c>
      <c r="AF322" s="75" t="n">
        <f aca="false">IF(W322&lt;&gt;Y322,(IF(N322=0,J322*(INFORMAÇÕES!$Q$89/INFORMAÇÕES!$Q$92),IF(N322="R",J322,0))),0)</f>
        <v>0</v>
      </c>
      <c r="AG322" s="75" t="n">
        <f aca="false">IF(W322&lt;&gt;Y322,(IF(N322=0,J322*(INFORMAÇÕES!$Q$90/INFORMAÇÕES!$Q$92),IF(N322="C",J322,0))),0)</f>
        <v>0</v>
      </c>
      <c r="AH322" s="75" t="n">
        <f aca="false">IF(W322&lt;&gt;Y322,(IF(N322="",J322*INFORMAÇÕES!$U$115,IF(N322="CF",J322,0))),0)</f>
        <v>0</v>
      </c>
      <c r="AI322" s="75" t="n">
        <f aca="false">IF(W322&lt;&gt;Y322,(IF(N322="",J322*INFORMAÇÕES!$U$116,IF(N322="O",J322,0))),0)</f>
        <v>0</v>
      </c>
      <c r="AJ322" s="75" t="n">
        <f aca="false">IF(H322&lt;&gt;0,J322,0)</f>
        <v>0</v>
      </c>
      <c r="AK322" s="75" t="n">
        <f aca="false">IF(K322&lt;&gt;0,L322,0)</f>
        <v>0</v>
      </c>
    </row>
    <row r="323" s="174" customFormat="true" ht="14.25" hidden="false" customHeight="false" outlineLevel="0" collapsed="false">
      <c r="A323" s="159" t="n">
        <v>311</v>
      </c>
      <c r="B323" s="160" t="n">
        <f aca="false">IF('ORÇ.GLOBAL P CAIXA'!$K322="EXEC.",0,'ORÇ.REPROG. P CAIXA'!B323)</f>
        <v>0</v>
      </c>
      <c r="C323" s="161" t="n">
        <f aca="false">IF('ORÇ.GLOBAL P CAIXA'!$K322="EXEC.",0,'ORÇ.REPROG. P CAIXA'!C323)</f>
        <v>0</v>
      </c>
      <c r="D323" s="162" t="n">
        <f aca="false">IF('ORÇ.GLOBAL P CAIXA'!$K322="EXEC.",0,'ORÇ.REPROG. P CAIXA'!D323)</f>
        <v>0</v>
      </c>
      <c r="E323" s="163" t="n">
        <f aca="false">IF('ORÇ.GLOBAL P CAIXA'!$K322="EXEC.",0,'ORÇ.REPROG. P CAIXA'!E323)</f>
        <v>0</v>
      </c>
      <c r="F323" s="163" t="n">
        <f aca="false">IF('ORÇ.GLOBAL P CAIXA'!K322="EXEC.",0,IF('ORÇ.GLOBAL EMPRESA'!G322&gt;0,'ORÇ.GLOBAL EMPRESA'!G322,'ORÇ.GLOBAL P CAIXA'!F322))</f>
        <v>0</v>
      </c>
      <c r="G323" s="163" t="n">
        <f aca="false">IF(E323&lt;&gt;0,ROUND(E323*F323,2),IF(AE323=0,(SUMIF($W$13:$W$1012,B323,$AE$13:$AE$1012)),AE323))</f>
        <v>0</v>
      </c>
      <c r="H323" s="661" t="n">
        <f aca="false">IF('ORÇ.GLOBAL P CAIXA'!K322="EXEC.",0,'ORÇ.REPROG. P CAIXA'!H323)</f>
        <v>0</v>
      </c>
      <c r="I323" s="661" t="n">
        <f aca="false">IF('ORÇ.GLOBAL P CAIXA'!K322="EXEC.",0,'ORÇ.REPROG. P CAIXA'!I323)</f>
        <v>0</v>
      </c>
      <c r="J323" s="163" t="n">
        <f aca="false">IF(H323&lt;&gt;0,ROUND(H323*I323,2),IF(AJ323=0,(SUMIF($W$13:$W$1012,B323,$AJ$13:$AJ$1012)),AJ323))</f>
        <v>0</v>
      </c>
      <c r="K323" s="163" t="n">
        <f aca="false">H323-E323</f>
        <v>0</v>
      </c>
      <c r="L323" s="163" t="n">
        <f aca="false">J323-G323</f>
        <v>0</v>
      </c>
      <c r="M323" s="662" t="str">
        <f aca="false">IF('ORÇ.GLOBAL P CAIXA'!K322="EXEC.","",IF('ORÇ.REPROG. P CAIXA'!M323&gt;0,'ORÇ.REPROG. P CAIXA'!M323,""))</f>
        <v/>
      </c>
      <c r="N323" s="663" t="str">
        <f aca="false">IF('ORÇ.GLOBAL P CAIXA'!K322="EXEC.","",IF('ORÇ.REPROG. P CAIXA'!N323&gt;0,'ORÇ.REPROG. P CAIXA'!N323,""))</f>
        <v/>
      </c>
      <c r="O323" s="166" t="str">
        <f aca="false">IF('ORÇ.GLOBAL P CAIXA'!$K322="EXEC.","",'ORÇ.REPROG. P CAIXA'!O323)</f>
        <v/>
      </c>
      <c r="P323" s="167"/>
      <c r="Q323" s="168" t="str">
        <f aca="false">IF(B323&gt;0,"ok","ocultar")</f>
        <v>ocultar</v>
      </c>
      <c r="R323" s="649"/>
      <c r="S323" s="649"/>
      <c r="T323" s="650"/>
      <c r="V323" s="88"/>
      <c r="W323" s="157" t="n">
        <f aca="false">IF(B323=0,W322,IF(ISNONTEXT(B323)=TRUE(),INT(B323),INT(LEFT(B323,FIND(".",B323)-1))))</f>
        <v>3</v>
      </c>
      <c r="X323" s="157" t="str">
        <f aca="false">IF(X324=1,1,IF(B323&lt;&gt;0,1,IF(C323&lt;&gt;0,1,IF(D323&lt;&gt;0,1,IF(E323&lt;&gt;0,1,"")))))</f>
        <v/>
      </c>
      <c r="Y323" s="157" t="str">
        <f aca="false">IF(W323=0," ",IF(W323&lt;&gt;W322,W323," "))</f>
        <v> </v>
      </c>
      <c r="Z323" s="88"/>
      <c r="AA323" s="75" t="n">
        <f aca="false">IF(W323&lt;&gt;Y323,(IF(N323=0,G323*(INFORMAÇÕES!$Q$69/INFORMAÇÕES!$Q$72),IF(N323="R",G323,0))),0)</f>
        <v>0</v>
      </c>
      <c r="AB323" s="75" t="n">
        <f aca="false">IF(W323&lt;&gt;Y323,(IF(N323=0,G323*(INFORMAÇÕES!$Q$70/INFORMAÇÕES!$Q$72),IF(N323="C",G323,0))),0)</f>
        <v>0</v>
      </c>
      <c r="AC323" s="75" t="n">
        <f aca="false">IF(W323&lt;&gt;Y323,(IF(N323=0,G323*INFORMAÇÕES!$U$115,IF(N323="CF",G323,0))),0)</f>
        <v>0</v>
      </c>
      <c r="AD323" s="75" t="n">
        <f aca="false">IF(W323&lt;&gt;Y323,(IF(N323=0,G323*INFORMAÇÕES!$U$116,IF(N323="O",G323,0))),0)</f>
        <v>0</v>
      </c>
      <c r="AE323" s="75" t="n">
        <f aca="false">IF(E323&lt;&gt;0,G323,0)</f>
        <v>0</v>
      </c>
      <c r="AF323" s="75" t="n">
        <f aca="false">IF(W323&lt;&gt;Y323,(IF(N323=0,J323*(INFORMAÇÕES!$Q$89/INFORMAÇÕES!$Q$92),IF(N323="R",J323,0))),0)</f>
        <v>0</v>
      </c>
      <c r="AG323" s="75" t="n">
        <f aca="false">IF(W323&lt;&gt;Y323,(IF(N323=0,J323*(INFORMAÇÕES!$Q$90/INFORMAÇÕES!$Q$92),IF(N323="C",J323,0))),0)</f>
        <v>0</v>
      </c>
      <c r="AH323" s="75" t="n">
        <f aca="false">IF(W323&lt;&gt;Y323,(IF(N323="",J323*INFORMAÇÕES!$U$115,IF(N323="CF",J323,0))),0)</f>
        <v>0</v>
      </c>
      <c r="AI323" s="75" t="n">
        <f aca="false">IF(W323&lt;&gt;Y323,(IF(N323="",J323*INFORMAÇÕES!$U$116,IF(N323="O",J323,0))),0)</f>
        <v>0</v>
      </c>
      <c r="AJ323" s="75" t="n">
        <f aca="false">IF(H323&lt;&gt;0,J323,0)</f>
        <v>0</v>
      </c>
      <c r="AK323" s="75" t="n">
        <f aca="false">IF(K323&lt;&gt;0,L323,0)</f>
        <v>0</v>
      </c>
    </row>
    <row r="324" s="174" customFormat="true" ht="14.25" hidden="false" customHeight="false" outlineLevel="0" collapsed="false">
      <c r="A324" s="159" t="n">
        <v>312</v>
      </c>
      <c r="B324" s="160" t="n">
        <f aca="false">IF('ORÇ.GLOBAL P CAIXA'!$K323="EXEC.",0,'ORÇ.REPROG. P CAIXA'!B324)</f>
        <v>0</v>
      </c>
      <c r="C324" s="161" t="n">
        <f aca="false">IF('ORÇ.GLOBAL P CAIXA'!$K323="EXEC.",0,'ORÇ.REPROG. P CAIXA'!C324)</f>
        <v>0</v>
      </c>
      <c r="D324" s="162" t="n">
        <f aca="false">IF('ORÇ.GLOBAL P CAIXA'!$K323="EXEC.",0,'ORÇ.REPROG. P CAIXA'!D324)</f>
        <v>0</v>
      </c>
      <c r="E324" s="163" t="n">
        <f aca="false">IF('ORÇ.GLOBAL P CAIXA'!$K323="EXEC.",0,'ORÇ.REPROG. P CAIXA'!E324)</f>
        <v>0</v>
      </c>
      <c r="F324" s="163" t="n">
        <f aca="false">IF('ORÇ.GLOBAL P CAIXA'!K323="EXEC.",0,IF('ORÇ.GLOBAL EMPRESA'!G323&gt;0,'ORÇ.GLOBAL EMPRESA'!G323,'ORÇ.GLOBAL P CAIXA'!F323))</f>
        <v>0</v>
      </c>
      <c r="G324" s="163" t="n">
        <f aca="false">IF(E324&lt;&gt;0,ROUND(E324*F324,2),IF(AE324=0,(SUMIF($W$13:$W$1012,B324,$AE$13:$AE$1012)),AE324))</f>
        <v>0</v>
      </c>
      <c r="H324" s="661" t="n">
        <f aca="false">IF('ORÇ.GLOBAL P CAIXA'!K323="EXEC.",0,'ORÇ.REPROG. P CAIXA'!H324)</f>
        <v>0</v>
      </c>
      <c r="I324" s="661" t="n">
        <f aca="false">IF('ORÇ.GLOBAL P CAIXA'!K323="EXEC.",0,'ORÇ.REPROG. P CAIXA'!I324)</f>
        <v>0</v>
      </c>
      <c r="J324" s="163" t="n">
        <f aca="false">IF(H324&lt;&gt;0,ROUND(H324*I324,2),IF(AJ324=0,(SUMIF($W$13:$W$1012,B324,$AJ$13:$AJ$1012)),AJ324))</f>
        <v>0</v>
      </c>
      <c r="K324" s="163" t="n">
        <f aca="false">H324-E324</f>
        <v>0</v>
      </c>
      <c r="L324" s="163" t="n">
        <f aca="false">J324-G324</f>
        <v>0</v>
      </c>
      <c r="M324" s="662" t="str">
        <f aca="false">IF('ORÇ.GLOBAL P CAIXA'!K323="EXEC.","",IF('ORÇ.REPROG. P CAIXA'!M324&gt;0,'ORÇ.REPROG. P CAIXA'!M324,""))</f>
        <v/>
      </c>
      <c r="N324" s="663" t="str">
        <f aca="false">IF('ORÇ.GLOBAL P CAIXA'!K323="EXEC.","",IF('ORÇ.REPROG. P CAIXA'!N324&gt;0,'ORÇ.REPROG. P CAIXA'!N324,""))</f>
        <v/>
      </c>
      <c r="O324" s="166" t="str">
        <f aca="false">IF('ORÇ.GLOBAL P CAIXA'!$K323="EXEC.","",'ORÇ.REPROG. P CAIXA'!O324)</f>
        <v/>
      </c>
      <c r="P324" s="167"/>
      <c r="Q324" s="168" t="str">
        <f aca="false">IF(B324&gt;0,"ok","ocultar")</f>
        <v>ocultar</v>
      </c>
      <c r="R324" s="649"/>
      <c r="S324" s="649"/>
      <c r="T324" s="650"/>
      <c r="V324" s="88"/>
      <c r="W324" s="157" t="n">
        <f aca="false">IF(B324=0,W323,IF(ISNONTEXT(B324)=TRUE(),INT(B324),INT(LEFT(B324,FIND(".",B324)-1))))</f>
        <v>3</v>
      </c>
      <c r="X324" s="157" t="str">
        <f aca="false">IF(X325=1,1,IF(B324&lt;&gt;0,1,IF(C324&lt;&gt;0,1,IF(D324&lt;&gt;0,1,IF(E324&lt;&gt;0,1,"")))))</f>
        <v/>
      </c>
      <c r="Y324" s="157" t="str">
        <f aca="false">IF(W324=0," ",IF(W324&lt;&gt;W323,W324," "))</f>
        <v> </v>
      </c>
      <c r="Z324" s="88"/>
      <c r="AA324" s="75" t="n">
        <f aca="false">IF(W324&lt;&gt;Y324,(IF(N324=0,G324*(INFORMAÇÕES!$Q$69/INFORMAÇÕES!$Q$72),IF(N324="R",G324,0))),0)</f>
        <v>0</v>
      </c>
      <c r="AB324" s="75" t="n">
        <f aca="false">IF(W324&lt;&gt;Y324,(IF(N324=0,G324*(INFORMAÇÕES!$Q$70/INFORMAÇÕES!$Q$72),IF(N324="C",G324,0))),0)</f>
        <v>0</v>
      </c>
      <c r="AC324" s="75" t="n">
        <f aca="false">IF(W324&lt;&gt;Y324,(IF(N324=0,G324*INFORMAÇÕES!$U$115,IF(N324="CF",G324,0))),0)</f>
        <v>0</v>
      </c>
      <c r="AD324" s="75" t="n">
        <f aca="false">IF(W324&lt;&gt;Y324,(IF(N324=0,G324*INFORMAÇÕES!$U$116,IF(N324="O",G324,0))),0)</f>
        <v>0</v>
      </c>
      <c r="AE324" s="75" t="n">
        <f aca="false">IF(E324&lt;&gt;0,G324,0)</f>
        <v>0</v>
      </c>
      <c r="AF324" s="75" t="n">
        <f aca="false">IF(W324&lt;&gt;Y324,(IF(N324=0,J324*(INFORMAÇÕES!$Q$89/INFORMAÇÕES!$Q$92),IF(N324="R",J324,0))),0)</f>
        <v>0</v>
      </c>
      <c r="AG324" s="75" t="n">
        <f aca="false">IF(W324&lt;&gt;Y324,(IF(N324=0,J324*(INFORMAÇÕES!$Q$90/INFORMAÇÕES!$Q$92),IF(N324="C",J324,0))),0)</f>
        <v>0</v>
      </c>
      <c r="AH324" s="75" t="n">
        <f aca="false">IF(W324&lt;&gt;Y324,(IF(N324="",J324*INFORMAÇÕES!$U$115,IF(N324="CF",J324,0))),0)</f>
        <v>0</v>
      </c>
      <c r="AI324" s="75" t="n">
        <f aca="false">IF(W324&lt;&gt;Y324,(IF(N324="",J324*INFORMAÇÕES!$U$116,IF(N324="O",J324,0))),0)</f>
        <v>0</v>
      </c>
      <c r="AJ324" s="75" t="n">
        <f aca="false">IF(H324&lt;&gt;0,J324,0)</f>
        <v>0</v>
      </c>
      <c r="AK324" s="75" t="n">
        <f aca="false">IF(K324&lt;&gt;0,L324,0)</f>
        <v>0</v>
      </c>
    </row>
    <row r="325" s="174" customFormat="true" ht="14.25" hidden="false" customHeight="false" outlineLevel="0" collapsed="false">
      <c r="A325" s="159" t="n">
        <v>313</v>
      </c>
      <c r="B325" s="160" t="n">
        <f aca="false">IF('ORÇ.GLOBAL P CAIXA'!$K324="EXEC.",0,'ORÇ.REPROG. P CAIXA'!B325)</f>
        <v>0</v>
      </c>
      <c r="C325" s="161" t="n">
        <f aca="false">IF('ORÇ.GLOBAL P CAIXA'!$K324="EXEC.",0,'ORÇ.REPROG. P CAIXA'!C325)</f>
        <v>0</v>
      </c>
      <c r="D325" s="162" t="n">
        <f aca="false">IF('ORÇ.GLOBAL P CAIXA'!$K324="EXEC.",0,'ORÇ.REPROG. P CAIXA'!D325)</f>
        <v>0</v>
      </c>
      <c r="E325" s="163" t="n">
        <f aca="false">IF('ORÇ.GLOBAL P CAIXA'!$K324="EXEC.",0,'ORÇ.REPROG. P CAIXA'!E325)</f>
        <v>0</v>
      </c>
      <c r="F325" s="163" t="n">
        <f aca="false">IF('ORÇ.GLOBAL P CAIXA'!K324="EXEC.",0,IF('ORÇ.GLOBAL EMPRESA'!G324&gt;0,'ORÇ.GLOBAL EMPRESA'!G324,'ORÇ.GLOBAL P CAIXA'!F324))</f>
        <v>0</v>
      </c>
      <c r="G325" s="163" t="n">
        <f aca="false">IF(E325&lt;&gt;0,ROUND(E325*F325,2),IF(AE325=0,(SUMIF($W$13:$W$1012,B325,$AE$13:$AE$1012)),AE325))</f>
        <v>0</v>
      </c>
      <c r="H325" s="661" t="n">
        <f aca="false">IF('ORÇ.GLOBAL P CAIXA'!K324="EXEC.",0,'ORÇ.REPROG. P CAIXA'!H325)</f>
        <v>0</v>
      </c>
      <c r="I325" s="661" t="n">
        <f aca="false">IF('ORÇ.GLOBAL P CAIXA'!K324="EXEC.",0,'ORÇ.REPROG. P CAIXA'!I325)</f>
        <v>0</v>
      </c>
      <c r="J325" s="163" t="n">
        <f aca="false">IF(H325&lt;&gt;0,ROUND(H325*I325,2),IF(AJ325=0,(SUMIF($W$13:$W$1012,B325,$AJ$13:$AJ$1012)),AJ325))</f>
        <v>0</v>
      </c>
      <c r="K325" s="163" t="n">
        <f aca="false">H325-E325</f>
        <v>0</v>
      </c>
      <c r="L325" s="163" t="n">
        <f aca="false">J325-G325</f>
        <v>0</v>
      </c>
      <c r="M325" s="662" t="str">
        <f aca="false">IF('ORÇ.GLOBAL P CAIXA'!K324="EXEC.","",IF('ORÇ.REPROG. P CAIXA'!M325&gt;0,'ORÇ.REPROG. P CAIXA'!M325,""))</f>
        <v/>
      </c>
      <c r="N325" s="663" t="str">
        <f aca="false">IF('ORÇ.GLOBAL P CAIXA'!K324="EXEC.","",IF('ORÇ.REPROG. P CAIXA'!N325&gt;0,'ORÇ.REPROG. P CAIXA'!N325,""))</f>
        <v/>
      </c>
      <c r="O325" s="166" t="str">
        <f aca="false">IF('ORÇ.GLOBAL P CAIXA'!$K324="EXEC.","",'ORÇ.REPROG. P CAIXA'!O325)</f>
        <v/>
      </c>
      <c r="P325" s="167"/>
      <c r="Q325" s="168" t="str">
        <f aca="false">IF(B325&gt;0,"ok","ocultar")</f>
        <v>ocultar</v>
      </c>
      <c r="R325" s="649"/>
      <c r="S325" s="649"/>
      <c r="T325" s="650"/>
      <c r="V325" s="88"/>
      <c r="W325" s="157" t="n">
        <f aca="false">IF(B325=0,W324,IF(ISNONTEXT(B325)=TRUE(),INT(B325),INT(LEFT(B325,FIND(".",B325)-1))))</f>
        <v>3</v>
      </c>
      <c r="X325" s="157" t="str">
        <f aca="false">IF(X326=1,1,IF(B325&lt;&gt;0,1,IF(C325&lt;&gt;0,1,IF(D325&lt;&gt;0,1,IF(E325&lt;&gt;0,1,"")))))</f>
        <v/>
      </c>
      <c r="Y325" s="157" t="str">
        <f aca="false">IF(W325=0," ",IF(W325&lt;&gt;W324,W325," "))</f>
        <v> </v>
      </c>
      <c r="Z325" s="88"/>
      <c r="AA325" s="75" t="n">
        <f aca="false">IF(W325&lt;&gt;Y325,(IF(N325=0,G325*(INFORMAÇÕES!$Q$69/INFORMAÇÕES!$Q$72),IF(N325="R",G325,0))),0)</f>
        <v>0</v>
      </c>
      <c r="AB325" s="75" t="n">
        <f aca="false">IF(W325&lt;&gt;Y325,(IF(N325=0,G325*(INFORMAÇÕES!$Q$70/INFORMAÇÕES!$Q$72),IF(N325="C",G325,0))),0)</f>
        <v>0</v>
      </c>
      <c r="AC325" s="75" t="n">
        <f aca="false">IF(W325&lt;&gt;Y325,(IF(N325=0,G325*INFORMAÇÕES!$U$115,IF(N325="CF",G325,0))),0)</f>
        <v>0</v>
      </c>
      <c r="AD325" s="75" t="n">
        <f aca="false">IF(W325&lt;&gt;Y325,(IF(N325=0,G325*INFORMAÇÕES!$U$116,IF(N325="O",G325,0))),0)</f>
        <v>0</v>
      </c>
      <c r="AE325" s="75" t="n">
        <f aca="false">IF(E325&lt;&gt;0,G325,0)</f>
        <v>0</v>
      </c>
      <c r="AF325" s="75" t="n">
        <f aca="false">IF(W325&lt;&gt;Y325,(IF(N325=0,J325*(INFORMAÇÕES!$Q$89/INFORMAÇÕES!$Q$92),IF(N325="R",J325,0))),0)</f>
        <v>0</v>
      </c>
      <c r="AG325" s="75" t="n">
        <f aca="false">IF(W325&lt;&gt;Y325,(IF(N325=0,J325*(INFORMAÇÕES!$Q$90/INFORMAÇÕES!$Q$92),IF(N325="C",J325,0))),0)</f>
        <v>0</v>
      </c>
      <c r="AH325" s="75" t="n">
        <f aca="false">IF(W325&lt;&gt;Y325,(IF(N325="",J325*INFORMAÇÕES!$U$115,IF(N325="CF",J325,0))),0)</f>
        <v>0</v>
      </c>
      <c r="AI325" s="75" t="n">
        <f aca="false">IF(W325&lt;&gt;Y325,(IF(N325="",J325*INFORMAÇÕES!$U$116,IF(N325="O",J325,0))),0)</f>
        <v>0</v>
      </c>
      <c r="AJ325" s="75" t="n">
        <f aca="false">IF(H325&lt;&gt;0,J325,0)</f>
        <v>0</v>
      </c>
      <c r="AK325" s="75" t="n">
        <f aca="false">IF(K325&lt;&gt;0,L325,0)</f>
        <v>0</v>
      </c>
    </row>
    <row r="326" s="174" customFormat="true" ht="14.25" hidden="false" customHeight="false" outlineLevel="0" collapsed="false">
      <c r="A326" s="159" t="n">
        <v>314</v>
      </c>
      <c r="B326" s="160" t="n">
        <f aca="false">IF('ORÇ.GLOBAL P CAIXA'!$K325="EXEC.",0,'ORÇ.REPROG. P CAIXA'!B326)</f>
        <v>0</v>
      </c>
      <c r="C326" s="161" t="n">
        <f aca="false">IF('ORÇ.GLOBAL P CAIXA'!$K325="EXEC.",0,'ORÇ.REPROG. P CAIXA'!C326)</f>
        <v>0</v>
      </c>
      <c r="D326" s="162" t="n">
        <f aca="false">IF('ORÇ.GLOBAL P CAIXA'!$K325="EXEC.",0,'ORÇ.REPROG. P CAIXA'!D326)</f>
        <v>0</v>
      </c>
      <c r="E326" s="163" t="n">
        <f aca="false">IF('ORÇ.GLOBAL P CAIXA'!$K325="EXEC.",0,'ORÇ.REPROG. P CAIXA'!E326)</f>
        <v>0</v>
      </c>
      <c r="F326" s="163" t="n">
        <f aca="false">IF('ORÇ.GLOBAL P CAIXA'!K325="EXEC.",0,IF('ORÇ.GLOBAL EMPRESA'!G325&gt;0,'ORÇ.GLOBAL EMPRESA'!G325,'ORÇ.GLOBAL P CAIXA'!F325))</f>
        <v>0</v>
      </c>
      <c r="G326" s="163" t="n">
        <f aca="false">IF(E326&lt;&gt;0,ROUND(E326*F326,2),IF(AE326=0,(SUMIF($W$13:$W$1012,B326,$AE$13:$AE$1012)),AE326))</f>
        <v>0</v>
      </c>
      <c r="H326" s="661" t="n">
        <f aca="false">IF('ORÇ.GLOBAL P CAIXA'!K325="EXEC.",0,'ORÇ.REPROG. P CAIXA'!H326)</f>
        <v>0</v>
      </c>
      <c r="I326" s="661" t="n">
        <f aca="false">IF('ORÇ.GLOBAL P CAIXA'!K325="EXEC.",0,'ORÇ.REPROG. P CAIXA'!I326)</f>
        <v>0</v>
      </c>
      <c r="J326" s="163" t="n">
        <f aca="false">IF(H326&lt;&gt;0,ROUND(H326*I326,2),IF(AJ326=0,(SUMIF($W$13:$W$1012,B326,$AJ$13:$AJ$1012)),AJ326))</f>
        <v>0</v>
      </c>
      <c r="K326" s="163" t="n">
        <f aca="false">H326-E326</f>
        <v>0</v>
      </c>
      <c r="L326" s="163" t="n">
        <f aca="false">J326-G326</f>
        <v>0</v>
      </c>
      <c r="M326" s="662" t="str">
        <f aca="false">IF('ORÇ.GLOBAL P CAIXA'!K325="EXEC.","",IF('ORÇ.REPROG. P CAIXA'!M326&gt;0,'ORÇ.REPROG. P CAIXA'!M326,""))</f>
        <v/>
      </c>
      <c r="N326" s="663" t="str">
        <f aca="false">IF('ORÇ.GLOBAL P CAIXA'!K325="EXEC.","",IF('ORÇ.REPROG. P CAIXA'!N326&gt;0,'ORÇ.REPROG. P CAIXA'!N326,""))</f>
        <v/>
      </c>
      <c r="O326" s="166" t="str">
        <f aca="false">IF('ORÇ.GLOBAL P CAIXA'!$K325="EXEC.","",'ORÇ.REPROG. P CAIXA'!O326)</f>
        <v/>
      </c>
      <c r="P326" s="167"/>
      <c r="Q326" s="168" t="str">
        <f aca="false">IF(B326&gt;0,"ok","ocultar")</f>
        <v>ocultar</v>
      </c>
      <c r="R326" s="649"/>
      <c r="S326" s="649"/>
      <c r="T326" s="650"/>
      <c r="V326" s="88"/>
      <c r="W326" s="157" t="n">
        <f aca="false">IF(B326=0,W325,IF(ISNONTEXT(B326)=TRUE(),INT(B326),INT(LEFT(B326,FIND(".",B326)-1))))</f>
        <v>3</v>
      </c>
      <c r="X326" s="157" t="str">
        <f aca="false">IF(X327=1,1,IF(B326&lt;&gt;0,1,IF(C326&lt;&gt;0,1,IF(D326&lt;&gt;0,1,IF(E326&lt;&gt;0,1,"")))))</f>
        <v/>
      </c>
      <c r="Y326" s="157" t="str">
        <f aca="false">IF(W326=0," ",IF(W326&lt;&gt;W325,W326," "))</f>
        <v> </v>
      </c>
      <c r="Z326" s="88"/>
      <c r="AA326" s="75" t="n">
        <f aca="false">IF(W326&lt;&gt;Y326,(IF(N326=0,G326*(INFORMAÇÕES!$Q$69/INFORMAÇÕES!$Q$72),IF(N326="R",G326,0))),0)</f>
        <v>0</v>
      </c>
      <c r="AB326" s="75" t="n">
        <f aca="false">IF(W326&lt;&gt;Y326,(IF(N326=0,G326*(INFORMAÇÕES!$Q$70/INFORMAÇÕES!$Q$72),IF(N326="C",G326,0))),0)</f>
        <v>0</v>
      </c>
      <c r="AC326" s="75" t="n">
        <f aca="false">IF(W326&lt;&gt;Y326,(IF(N326=0,G326*INFORMAÇÕES!$U$115,IF(N326="CF",G326,0))),0)</f>
        <v>0</v>
      </c>
      <c r="AD326" s="75" t="n">
        <f aca="false">IF(W326&lt;&gt;Y326,(IF(N326=0,G326*INFORMAÇÕES!$U$116,IF(N326="O",G326,0))),0)</f>
        <v>0</v>
      </c>
      <c r="AE326" s="75" t="n">
        <f aca="false">IF(E326&lt;&gt;0,G326,0)</f>
        <v>0</v>
      </c>
      <c r="AF326" s="75" t="n">
        <f aca="false">IF(W326&lt;&gt;Y326,(IF(N326=0,J326*(INFORMAÇÕES!$Q$89/INFORMAÇÕES!$Q$92),IF(N326="R",J326,0))),0)</f>
        <v>0</v>
      </c>
      <c r="AG326" s="75" t="n">
        <f aca="false">IF(W326&lt;&gt;Y326,(IF(N326=0,J326*(INFORMAÇÕES!$Q$90/INFORMAÇÕES!$Q$92),IF(N326="C",J326,0))),0)</f>
        <v>0</v>
      </c>
      <c r="AH326" s="75" t="n">
        <f aca="false">IF(W326&lt;&gt;Y326,(IF(N326="",J326*INFORMAÇÕES!$U$115,IF(N326="CF",J326,0))),0)</f>
        <v>0</v>
      </c>
      <c r="AI326" s="75" t="n">
        <f aca="false">IF(W326&lt;&gt;Y326,(IF(N326="",J326*INFORMAÇÕES!$U$116,IF(N326="O",J326,0))),0)</f>
        <v>0</v>
      </c>
      <c r="AJ326" s="75" t="n">
        <f aca="false">IF(H326&lt;&gt;0,J326,0)</f>
        <v>0</v>
      </c>
      <c r="AK326" s="75" t="n">
        <f aca="false">IF(K326&lt;&gt;0,L326,0)</f>
        <v>0</v>
      </c>
    </row>
    <row r="327" s="174" customFormat="true" ht="14.25" hidden="false" customHeight="false" outlineLevel="0" collapsed="false">
      <c r="A327" s="159" t="n">
        <v>315</v>
      </c>
      <c r="B327" s="160" t="n">
        <f aca="false">IF('ORÇ.GLOBAL P CAIXA'!$K326="EXEC.",0,'ORÇ.REPROG. P CAIXA'!B327)</f>
        <v>0</v>
      </c>
      <c r="C327" s="161" t="n">
        <f aca="false">IF('ORÇ.GLOBAL P CAIXA'!$K326="EXEC.",0,'ORÇ.REPROG. P CAIXA'!C327)</f>
        <v>0</v>
      </c>
      <c r="D327" s="162" t="n">
        <f aca="false">IF('ORÇ.GLOBAL P CAIXA'!$K326="EXEC.",0,'ORÇ.REPROG. P CAIXA'!D327)</f>
        <v>0</v>
      </c>
      <c r="E327" s="163" t="n">
        <f aca="false">IF('ORÇ.GLOBAL P CAIXA'!$K326="EXEC.",0,'ORÇ.REPROG. P CAIXA'!E327)</f>
        <v>0</v>
      </c>
      <c r="F327" s="163" t="n">
        <f aca="false">IF('ORÇ.GLOBAL P CAIXA'!K326="EXEC.",0,IF('ORÇ.GLOBAL EMPRESA'!G326&gt;0,'ORÇ.GLOBAL EMPRESA'!G326,'ORÇ.GLOBAL P CAIXA'!F326))</f>
        <v>0</v>
      </c>
      <c r="G327" s="163" t="n">
        <f aca="false">IF(E327&lt;&gt;0,ROUND(E327*F327,2),IF(AE327=0,(SUMIF($W$13:$W$1012,B327,$AE$13:$AE$1012)),AE327))</f>
        <v>0</v>
      </c>
      <c r="H327" s="661" t="n">
        <f aca="false">IF('ORÇ.GLOBAL P CAIXA'!K326="EXEC.",0,'ORÇ.REPROG. P CAIXA'!H327)</f>
        <v>0</v>
      </c>
      <c r="I327" s="661" t="n">
        <f aca="false">IF('ORÇ.GLOBAL P CAIXA'!K326="EXEC.",0,'ORÇ.REPROG. P CAIXA'!I327)</f>
        <v>0</v>
      </c>
      <c r="J327" s="163" t="n">
        <f aca="false">IF(H327&lt;&gt;0,ROUND(H327*I327,2),IF(AJ327=0,(SUMIF($W$13:$W$1012,B327,$AJ$13:$AJ$1012)),AJ327))</f>
        <v>0</v>
      </c>
      <c r="K327" s="163" t="n">
        <f aca="false">H327-E327</f>
        <v>0</v>
      </c>
      <c r="L327" s="163" t="n">
        <f aca="false">J327-G327</f>
        <v>0</v>
      </c>
      <c r="M327" s="662" t="str">
        <f aca="false">IF('ORÇ.GLOBAL P CAIXA'!K326="EXEC.","",IF('ORÇ.REPROG. P CAIXA'!M327&gt;0,'ORÇ.REPROG. P CAIXA'!M327,""))</f>
        <v/>
      </c>
      <c r="N327" s="663" t="str">
        <f aca="false">IF('ORÇ.GLOBAL P CAIXA'!K326="EXEC.","",IF('ORÇ.REPROG. P CAIXA'!N327&gt;0,'ORÇ.REPROG. P CAIXA'!N327,""))</f>
        <v/>
      </c>
      <c r="O327" s="166" t="str">
        <f aca="false">IF('ORÇ.GLOBAL P CAIXA'!$K326="EXEC.","",'ORÇ.REPROG. P CAIXA'!O327)</f>
        <v/>
      </c>
      <c r="P327" s="167"/>
      <c r="Q327" s="168" t="str">
        <f aca="false">IF(B327&gt;0,"ok","ocultar")</f>
        <v>ocultar</v>
      </c>
      <c r="R327" s="649"/>
      <c r="S327" s="649"/>
      <c r="T327" s="650"/>
      <c r="V327" s="88"/>
      <c r="W327" s="157" t="n">
        <f aca="false">IF(B327=0,W326,IF(ISNONTEXT(B327)=TRUE(),INT(B327),INT(LEFT(B327,FIND(".",B327)-1))))</f>
        <v>3</v>
      </c>
      <c r="X327" s="157" t="str">
        <f aca="false">IF(X328=1,1,IF(B327&lt;&gt;0,1,IF(C327&lt;&gt;0,1,IF(D327&lt;&gt;0,1,IF(E327&lt;&gt;0,1,"")))))</f>
        <v/>
      </c>
      <c r="Y327" s="157" t="str">
        <f aca="false">IF(W327=0," ",IF(W327&lt;&gt;W326,W327," "))</f>
        <v> </v>
      </c>
      <c r="Z327" s="88"/>
      <c r="AA327" s="75" t="n">
        <f aca="false">IF(W327&lt;&gt;Y327,(IF(N327=0,G327*(INFORMAÇÕES!$Q$69/INFORMAÇÕES!$Q$72),IF(N327="R",G327,0))),0)</f>
        <v>0</v>
      </c>
      <c r="AB327" s="75" t="n">
        <f aca="false">IF(W327&lt;&gt;Y327,(IF(N327=0,G327*(INFORMAÇÕES!$Q$70/INFORMAÇÕES!$Q$72),IF(N327="C",G327,0))),0)</f>
        <v>0</v>
      </c>
      <c r="AC327" s="75" t="n">
        <f aca="false">IF(W327&lt;&gt;Y327,(IF(N327=0,G327*INFORMAÇÕES!$U$115,IF(N327="CF",G327,0))),0)</f>
        <v>0</v>
      </c>
      <c r="AD327" s="75" t="n">
        <f aca="false">IF(W327&lt;&gt;Y327,(IF(N327=0,G327*INFORMAÇÕES!$U$116,IF(N327="O",G327,0))),0)</f>
        <v>0</v>
      </c>
      <c r="AE327" s="75" t="n">
        <f aca="false">IF(E327&lt;&gt;0,G327,0)</f>
        <v>0</v>
      </c>
      <c r="AF327" s="75" t="n">
        <f aca="false">IF(W327&lt;&gt;Y327,(IF(N327=0,J327*(INFORMAÇÕES!$Q$89/INFORMAÇÕES!$Q$92),IF(N327="R",J327,0))),0)</f>
        <v>0</v>
      </c>
      <c r="AG327" s="75" t="n">
        <f aca="false">IF(W327&lt;&gt;Y327,(IF(N327=0,J327*(INFORMAÇÕES!$Q$90/INFORMAÇÕES!$Q$92),IF(N327="C",J327,0))),0)</f>
        <v>0</v>
      </c>
      <c r="AH327" s="75" t="n">
        <f aca="false">IF(W327&lt;&gt;Y327,(IF(N327="",J327*INFORMAÇÕES!$U$115,IF(N327="CF",J327,0))),0)</f>
        <v>0</v>
      </c>
      <c r="AI327" s="75" t="n">
        <f aca="false">IF(W327&lt;&gt;Y327,(IF(N327="",J327*INFORMAÇÕES!$U$116,IF(N327="O",J327,0))),0)</f>
        <v>0</v>
      </c>
      <c r="AJ327" s="75" t="n">
        <f aca="false">IF(H327&lt;&gt;0,J327,0)</f>
        <v>0</v>
      </c>
      <c r="AK327" s="75" t="n">
        <f aca="false">IF(K327&lt;&gt;0,L327,0)</f>
        <v>0</v>
      </c>
    </row>
    <row r="328" s="174" customFormat="true" ht="14.25" hidden="false" customHeight="false" outlineLevel="0" collapsed="false">
      <c r="A328" s="159" t="n">
        <v>316</v>
      </c>
      <c r="B328" s="160" t="n">
        <f aca="false">IF('ORÇ.GLOBAL P CAIXA'!$K327="EXEC.",0,'ORÇ.REPROG. P CAIXA'!B328)</f>
        <v>0</v>
      </c>
      <c r="C328" s="161" t="n">
        <f aca="false">IF('ORÇ.GLOBAL P CAIXA'!$K327="EXEC.",0,'ORÇ.REPROG. P CAIXA'!C328)</f>
        <v>0</v>
      </c>
      <c r="D328" s="162" t="n">
        <f aca="false">IF('ORÇ.GLOBAL P CAIXA'!$K327="EXEC.",0,'ORÇ.REPROG. P CAIXA'!D328)</f>
        <v>0</v>
      </c>
      <c r="E328" s="163" t="n">
        <f aca="false">IF('ORÇ.GLOBAL P CAIXA'!$K327="EXEC.",0,'ORÇ.REPROG. P CAIXA'!E328)</f>
        <v>0</v>
      </c>
      <c r="F328" s="163" t="n">
        <f aca="false">IF('ORÇ.GLOBAL P CAIXA'!K327="EXEC.",0,IF('ORÇ.GLOBAL EMPRESA'!G327&gt;0,'ORÇ.GLOBAL EMPRESA'!G327,'ORÇ.GLOBAL P CAIXA'!F327))</f>
        <v>0</v>
      </c>
      <c r="G328" s="163" t="n">
        <f aca="false">IF(E328&lt;&gt;0,ROUND(E328*F328,2),IF(AE328=0,(SUMIF($W$13:$W$1012,B328,$AE$13:$AE$1012)),AE328))</f>
        <v>0</v>
      </c>
      <c r="H328" s="661" t="n">
        <f aca="false">IF('ORÇ.GLOBAL P CAIXA'!K327="EXEC.",0,'ORÇ.REPROG. P CAIXA'!H328)</f>
        <v>0</v>
      </c>
      <c r="I328" s="661" t="n">
        <f aca="false">IF('ORÇ.GLOBAL P CAIXA'!K327="EXEC.",0,'ORÇ.REPROG. P CAIXA'!I328)</f>
        <v>0</v>
      </c>
      <c r="J328" s="163" t="n">
        <f aca="false">IF(H328&lt;&gt;0,ROUND(H328*I328,2),IF(AJ328=0,(SUMIF($W$13:$W$1012,B328,$AJ$13:$AJ$1012)),AJ328))</f>
        <v>0</v>
      </c>
      <c r="K328" s="163" t="n">
        <f aca="false">H328-E328</f>
        <v>0</v>
      </c>
      <c r="L328" s="163" t="n">
        <f aca="false">J328-G328</f>
        <v>0</v>
      </c>
      <c r="M328" s="662" t="str">
        <f aca="false">IF('ORÇ.GLOBAL P CAIXA'!K327="EXEC.","",IF('ORÇ.REPROG. P CAIXA'!M328&gt;0,'ORÇ.REPROG. P CAIXA'!M328,""))</f>
        <v/>
      </c>
      <c r="N328" s="663" t="str">
        <f aca="false">IF('ORÇ.GLOBAL P CAIXA'!K327="EXEC.","",IF('ORÇ.REPROG. P CAIXA'!N328&gt;0,'ORÇ.REPROG. P CAIXA'!N328,""))</f>
        <v/>
      </c>
      <c r="O328" s="166" t="str">
        <f aca="false">IF('ORÇ.GLOBAL P CAIXA'!$K327="EXEC.","",'ORÇ.REPROG. P CAIXA'!O328)</f>
        <v/>
      </c>
      <c r="P328" s="167"/>
      <c r="Q328" s="168" t="str">
        <f aca="false">IF(B328&gt;0,"ok","ocultar")</f>
        <v>ocultar</v>
      </c>
      <c r="R328" s="649"/>
      <c r="S328" s="649"/>
      <c r="T328" s="650"/>
      <c r="V328" s="88"/>
      <c r="W328" s="157" t="n">
        <f aca="false">IF(B328=0,W327,IF(ISNONTEXT(B328)=TRUE(),INT(B328),INT(LEFT(B328,FIND(".",B328)-1))))</f>
        <v>3</v>
      </c>
      <c r="X328" s="157" t="str">
        <f aca="false">IF(X329=1,1,IF(B328&lt;&gt;0,1,IF(C328&lt;&gt;0,1,IF(D328&lt;&gt;0,1,IF(E328&lt;&gt;0,1,"")))))</f>
        <v/>
      </c>
      <c r="Y328" s="157" t="str">
        <f aca="false">IF(W328=0," ",IF(W328&lt;&gt;W327,W328," "))</f>
        <v> </v>
      </c>
      <c r="Z328" s="88"/>
      <c r="AA328" s="75" t="n">
        <f aca="false">IF(W328&lt;&gt;Y328,(IF(N328=0,G328*(INFORMAÇÕES!$Q$69/INFORMAÇÕES!$Q$72),IF(N328="R",G328,0))),0)</f>
        <v>0</v>
      </c>
      <c r="AB328" s="75" t="n">
        <f aca="false">IF(W328&lt;&gt;Y328,(IF(N328=0,G328*(INFORMAÇÕES!$Q$70/INFORMAÇÕES!$Q$72),IF(N328="C",G328,0))),0)</f>
        <v>0</v>
      </c>
      <c r="AC328" s="75" t="n">
        <f aca="false">IF(W328&lt;&gt;Y328,(IF(N328=0,G328*INFORMAÇÕES!$U$115,IF(N328="CF",G328,0))),0)</f>
        <v>0</v>
      </c>
      <c r="AD328" s="75" t="n">
        <f aca="false">IF(W328&lt;&gt;Y328,(IF(N328=0,G328*INFORMAÇÕES!$U$116,IF(N328="O",G328,0))),0)</f>
        <v>0</v>
      </c>
      <c r="AE328" s="75" t="n">
        <f aca="false">IF(E328&lt;&gt;0,G328,0)</f>
        <v>0</v>
      </c>
      <c r="AF328" s="75" t="n">
        <f aca="false">IF(W328&lt;&gt;Y328,(IF(N328=0,J328*(INFORMAÇÕES!$Q$89/INFORMAÇÕES!$Q$92),IF(N328="R",J328,0))),0)</f>
        <v>0</v>
      </c>
      <c r="AG328" s="75" t="n">
        <f aca="false">IF(W328&lt;&gt;Y328,(IF(N328=0,J328*(INFORMAÇÕES!$Q$90/INFORMAÇÕES!$Q$92),IF(N328="C",J328,0))),0)</f>
        <v>0</v>
      </c>
      <c r="AH328" s="75" t="n">
        <f aca="false">IF(W328&lt;&gt;Y328,(IF(N328="",J328*INFORMAÇÕES!$U$115,IF(N328="CF",J328,0))),0)</f>
        <v>0</v>
      </c>
      <c r="AI328" s="75" t="n">
        <f aca="false">IF(W328&lt;&gt;Y328,(IF(N328="",J328*INFORMAÇÕES!$U$116,IF(N328="O",J328,0))),0)</f>
        <v>0</v>
      </c>
      <c r="AJ328" s="75" t="n">
        <f aca="false">IF(H328&lt;&gt;0,J328,0)</f>
        <v>0</v>
      </c>
      <c r="AK328" s="75" t="n">
        <f aca="false">IF(K328&lt;&gt;0,L328,0)</f>
        <v>0</v>
      </c>
    </row>
    <row r="329" s="174" customFormat="true" ht="14.25" hidden="false" customHeight="false" outlineLevel="0" collapsed="false">
      <c r="A329" s="159" t="n">
        <v>317</v>
      </c>
      <c r="B329" s="160" t="n">
        <f aca="false">IF('ORÇ.GLOBAL P CAIXA'!$K328="EXEC.",0,'ORÇ.REPROG. P CAIXA'!B329)</f>
        <v>0</v>
      </c>
      <c r="C329" s="161" t="n">
        <f aca="false">IF('ORÇ.GLOBAL P CAIXA'!$K328="EXEC.",0,'ORÇ.REPROG. P CAIXA'!C329)</f>
        <v>0</v>
      </c>
      <c r="D329" s="162" t="n">
        <f aca="false">IF('ORÇ.GLOBAL P CAIXA'!$K328="EXEC.",0,'ORÇ.REPROG. P CAIXA'!D329)</f>
        <v>0</v>
      </c>
      <c r="E329" s="163" t="n">
        <f aca="false">IF('ORÇ.GLOBAL P CAIXA'!$K328="EXEC.",0,'ORÇ.REPROG. P CAIXA'!E329)</f>
        <v>0</v>
      </c>
      <c r="F329" s="163" t="n">
        <f aca="false">IF('ORÇ.GLOBAL P CAIXA'!K328="EXEC.",0,IF('ORÇ.GLOBAL EMPRESA'!G328&gt;0,'ORÇ.GLOBAL EMPRESA'!G328,'ORÇ.GLOBAL P CAIXA'!F328))</f>
        <v>0</v>
      </c>
      <c r="G329" s="163" t="n">
        <f aca="false">IF(E329&lt;&gt;0,ROUND(E329*F329,2),IF(AE329=0,(SUMIF($W$13:$W$1012,B329,$AE$13:$AE$1012)),AE329))</f>
        <v>0</v>
      </c>
      <c r="H329" s="661" t="n">
        <f aca="false">IF('ORÇ.GLOBAL P CAIXA'!K328="EXEC.",0,'ORÇ.REPROG. P CAIXA'!H329)</f>
        <v>0</v>
      </c>
      <c r="I329" s="661" t="n">
        <f aca="false">IF('ORÇ.GLOBAL P CAIXA'!K328="EXEC.",0,'ORÇ.REPROG. P CAIXA'!I329)</f>
        <v>0</v>
      </c>
      <c r="J329" s="163" t="n">
        <f aca="false">IF(H329&lt;&gt;0,ROUND(H329*I329,2),IF(AJ329=0,(SUMIF($W$13:$W$1012,B329,$AJ$13:$AJ$1012)),AJ329))</f>
        <v>0</v>
      </c>
      <c r="K329" s="163" t="n">
        <f aca="false">H329-E329</f>
        <v>0</v>
      </c>
      <c r="L329" s="163" t="n">
        <f aca="false">J329-G329</f>
        <v>0</v>
      </c>
      <c r="M329" s="662" t="str">
        <f aca="false">IF('ORÇ.GLOBAL P CAIXA'!K328="EXEC.","",IF('ORÇ.REPROG. P CAIXA'!M329&gt;0,'ORÇ.REPROG. P CAIXA'!M329,""))</f>
        <v/>
      </c>
      <c r="N329" s="663" t="str">
        <f aca="false">IF('ORÇ.GLOBAL P CAIXA'!K328="EXEC.","",IF('ORÇ.REPROG. P CAIXA'!N329&gt;0,'ORÇ.REPROG. P CAIXA'!N329,""))</f>
        <v/>
      </c>
      <c r="O329" s="166" t="str">
        <f aca="false">IF('ORÇ.GLOBAL P CAIXA'!$K328="EXEC.","",'ORÇ.REPROG. P CAIXA'!O329)</f>
        <v/>
      </c>
      <c r="P329" s="167"/>
      <c r="Q329" s="168" t="str">
        <f aca="false">IF(B329&gt;0,"ok","ocultar")</f>
        <v>ocultar</v>
      </c>
      <c r="R329" s="649"/>
      <c r="S329" s="649"/>
      <c r="T329" s="650"/>
      <c r="V329" s="88"/>
      <c r="W329" s="157" t="n">
        <f aca="false">IF(B329=0,W328,IF(ISNONTEXT(B329)=TRUE(),INT(B329),INT(LEFT(B329,FIND(".",B329)-1))))</f>
        <v>3</v>
      </c>
      <c r="X329" s="157" t="str">
        <f aca="false">IF(X330=1,1,IF(B329&lt;&gt;0,1,IF(C329&lt;&gt;0,1,IF(D329&lt;&gt;0,1,IF(E329&lt;&gt;0,1,"")))))</f>
        <v/>
      </c>
      <c r="Y329" s="157" t="str">
        <f aca="false">IF(W329=0," ",IF(W329&lt;&gt;W328,W329," "))</f>
        <v> </v>
      </c>
      <c r="Z329" s="88"/>
      <c r="AA329" s="75" t="n">
        <f aca="false">IF(W329&lt;&gt;Y329,(IF(N329=0,G329*(INFORMAÇÕES!$Q$69/INFORMAÇÕES!$Q$72),IF(N329="R",G329,0))),0)</f>
        <v>0</v>
      </c>
      <c r="AB329" s="75" t="n">
        <f aca="false">IF(W329&lt;&gt;Y329,(IF(N329=0,G329*(INFORMAÇÕES!$Q$70/INFORMAÇÕES!$Q$72),IF(N329="C",G329,0))),0)</f>
        <v>0</v>
      </c>
      <c r="AC329" s="75" t="n">
        <f aca="false">IF(W329&lt;&gt;Y329,(IF(N329=0,G329*INFORMAÇÕES!$U$115,IF(N329="CF",G329,0))),0)</f>
        <v>0</v>
      </c>
      <c r="AD329" s="75" t="n">
        <f aca="false">IF(W329&lt;&gt;Y329,(IF(N329=0,G329*INFORMAÇÕES!$U$116,IF(N329="O",G329,0))),0)</f>
        <v>0</v>
      </c>
      <c r="AE329" s="75" t="n">
        <f aca="false">IF(E329&lt;&gt;0,G329,0)</f>
        <v>0</v>
      </c>
      <c r="AF329" s="75" t="n">
        <f aca="false">IF(W329&lt;&gt;Y329,(IF(N329=0,J329*(INFORMAÇÕES!$Q$89/INFORMAÇÕES!$Q$92),IF(N329="R",J329,0))),0)</f>
        <v>0</v>
      </c>
      <c r="AG329" s="75" t="n">
        <f aca="false">IF(W329&lt;&gt;Y329,(IF(N329=0,J329*(INFORMAÇÕES!$Q$90/INFORMAÇÕES!$Q$92),IF(N329="C",J329,0))),0)</f>
        <v>0</v>
      </c>
      <c r="AH329" s="75" t="n">
        <f aca="false">IF(W329&lt;&gt;Y329,(IF(N329="",J329*INFORMAÇÕES!$U$115,IF(N329="CF",J329,0))),0)</f>
        <v>0</v>
      </c>
      <c r="AI329" s="75" t="n">
        <f aca="false">IF(W329&lt;&gt;Y329,(IF(N329="",J329*INFORMAÇÕES!$U$116,IF(N329="O",J329,0))),0)</f>
        <v>0</v>
      </c>
      <c r="AJ329" s="75" t="n">
        <f aca="false">IF(H329&lt;&gt;0,J329,0)</f>
        <v>0</v>
      </c>
      <c r="AK329" s="75" t="n">
        <f aca="false">IF(K329&lt;&gt;0,L329,0)</f>
        <v>0</v>
      </c>
    </row>
    <row r="330" s="174" customFormat="true" ht="14.25" hidden="false" customHeight="false" outlineLevel="0" collapsed="false">
      <c r="A330" s="159" t="n">
        <v>318</v>
      </c>
      <c r="B330" s="160" t="n">
        <f aca="false">IF('ORÇ.GLOBAL P CAIXA'!$K329="EXEC.",0,'ORÇ.REPROG. P CAIXA'!B330)</f>
        <v>0</v>
      </c>
      <c r="C330" s="161" t="n">
        <f aca="false">IF('ORÇ.GLOBAL P CAIXA'!$K329="EXEC.",0,'ORÇ.REPROG. P CAIXA'!C330)</f>
        <v>0</v>
      </c>
      <c r="D330" s="162" t="n">
        <f aca="false">IF('ORÇ.GLOBAL P CAIXA'!$K329="EXEC.",0,'ORÇ.REPROG. P CAIXA'!D330)</f>
        <v>0</v>
      </c>
      <c r="E330" s="163" t="n">
        <f aca="false">IF('ORÇ.GLOBAL P CAIXA'!$K329="EXEC.",0,'ORÇ.REPROG. P CAIXA'!E330)</f>
        <v>0</v>
      </c>
      <c r="F330" s="163" t="n">
        <f aca="false">IF('ORÇ.GLOBAL P CAIXA'!K329="EXEC.",0,IF('ORÇ.GLOBAL EMPRESA'!G329&gt;0,'ORÇ.GLOBAL EMPRESA'!G329,'ORÇ.GLOBAL P CAIXA'!F329))</f>
        <v>0</v>
      </c>
      <c r="G330" s="163" t="n">
        <f aca="false">IF(E330&lt;&gt;0,ROUND(E330*F330,2),IF(AE330=0,(SUMIF($W$13:$W$1012,B330,$AE$13:$AE$1012)),AE330))</f>
        <v>0</v>
      </c>
      <c r="H330" s="661" t="n">
        <f aca="false">IF('ORÇ.GLOBAL P CAIXA'!K329="EXEC.",0,'ORÇ.REPROG. P CAIXA'!H330)</f>
        <v>0</v>
      </c>
      <c r="I330" s="661" t="n">
        <f aca="false">IF('ORÇ.GLOBAL P CAIXA'!K329="EXEC.",0,'ORÇ.REPROG. P CAIXA'!I330)</f>
        <v>0</v>
      </c>
      <c r="J330" s="163" t="n">
        <f aca="false">IF(H330&lt;&gt;0,ROUND(H330*I330,2),IF(AJ330=0,(SUMIF($W$13:$W$1012,B330,$AJ$13:$AJ$1012)),AJ330))</f>
        <v>0</v>
      </c>
      <c r="K330" s="163" t="n">
        <f aca="false">H330-E330</f>
        <v>0</v>
      </c>
      <c r="L330" s="163" t="n">
        <f aca="false">J330-G330</f>
        <v>0</v>
      </c>
      <c r="M330" s="662" t="str">
        <f aca="false">IF('ORÇ.GLOBAL P CAIXA'!K329="EXEC.","",IF('ORÇ.REPROG. P CAIXA'!M330&gt;0,'ORÇ.REPROG. P CAIXA'!M330,""))</f>
        <v/>
      </c>
      <c r="N330" s="663" t="str">
        <f aca="false">IF('ORÇ.GLOBAL P CAIXA'!K329="EXEC.","",IF('ORÇ.REPROG. P CAIXA'!N330&gt;0,'ORÇ.REPROG. P CAIXA'!N330,""))</f>
        <v/>
      </c>
      <c r="O330" s="166" t="str">
        <f aca="false">IF('ORÇ.GLOBAL P CAIXA'!$K329="EXEC.","",'ORÇ.REPROG. P CAIXA'!O330)</f>
        <v/>
      </c>
      <c r="P330" s="167"/>
      <c r="Q330" s="168" t="str">
        <f aca="false">IF(B330&gt;0,"ok","ocultar")</f>
        <v>ocultar</v>
      </c>
      <c r="R330" s="649"/>
      <c r="S330" s="649"/>
      <c r="T330" s="650"/>
      <c r="V330" s="88"/>
      <c r="W330" s="157" t="n">
        <f aca="false">IF(B330=0,W329,IF(ISNONTEXT(B330)=TRUE(),INT(B330),INT(LEFT(B330,FIND(".",B330)-1))))</f>
        <v>3</v>
      </c>
      <c r="X330" s="157" t="str">
        <f aca="false">IF(X331=1,1,IF(B330&lt;&gt;0,1,IF(C330&lt;&gt;0,1,IF(D330&lt;&gt;0,1,IF(E330&lt;&gt;0,1,"")))))</f>
        <v/>
      </c>
      <c r="Y330" s="157" t="str">
        <f aca="false">IF(W330=0," ",IF(W330&lt;&gt;W329,W330," "))</f>
        <v> </v>
      </c>
      <c r="Z330" s="88"/>
      <c r="AA330" s="75" t="n">
        <f aca="false">IF(W330&lt;&gt;Y330,(IF(N330=0,G330*(INFORMAÇÕES!$Q$69/INFORMAÇÕES!$Q$72),IF(N330="R",G330,0))),0)</f>
        <v>0</v>
      </c>
      <c r="AB330" s="75" t="n">
        <f aca="false">IF(W330&lt;&gt;Y330,(IF(N330=0,G330*(INFORMAÇÕES!$Q$70/INFORMAÇÕES!$Q$72),IF(N330="C",G330,0))),0)</f>
        <v>0</v>
      </c>
      <c r="AC330" s="75" t="n">
        <f aca="false">IF(W330&lt;&gt;Y330,(IF(N330=0,G330*INFORMAÇÕES!$U$115,IF(N330="CF",G330,0))),0)</f>
        <v>0</v>
      </c>
      <c r="AD330" s="75" t="n">
        <f aca="false">IF(W330&lt;&gt;Y330,(IF(N330=0,G330*INFORMAÇÕES!$U$116,IF(N330="O",G330,0))),0)</f>
        <v>0</v>
      </c>
      <c r="AE330" s="75" t="n">
        <f aca="false">IF(E330&lt;&gt;0,G330,0)</f>
        <v>0</v>
      </c>
      <c r="AF330" s="75" t="n">
        <f aca="false">IF(W330&lt;&gt;Y330,(IF(N330=0,J330*(INFORMAÇÕES!$Q$89/INFORMAÇÕES!$Q$92),IF(N330="R",J330,0))),0)</f>
        <v>0</v>
      </c>
      <c r="AG330" s="75" t="n">
        <f aca="false">IF(W330&lt;&gt;Y330,(IF(N330=0,J330*(INFORMAÇÕES!$Q$90/INFORMAÇÕES!$Q$92),IF(N330="C",J330,0))),0)</f>
        <v>0</v>
      </c>
      <c r="AH330" s="75" t="n">
        <f aca="false">IF(W330&lt;&gt;Y330,(IF(N330="",J330*INFORMAÇÕES!$U$115,IF(N330="CF",J330,0))),0)</f>
        <v>0</v>
      </c>
      <c r="AI330" s="75" t="n">
        <f aca="false">IF(W330&lt;&gt;Y330,(IF(N330="",J330*INFORMAÇÕES!$U$116,IF(N330="O",J330,0))),0)</f>
        <v>0</v>
      </c>
      <c r="AJ330" s="75" t="n">
        <f aca="false">IF(H330&lt;&gt;0,J330,0)</f>
        <v>0</v>
      </c>
      <c r="AK330" s="75" t="n">
        <f aca="false">IF(K330&lt;&gt;0,L330,0)</f>
        <v>0</v>
      </c>
    </row>
    <row r="331" s="174" customFormat="true" ht="14.25" hidden="false" customHeight="false" outlineLevel="0" collapsed="false">
      <c r="A331" s="159" t="n">
        <v>319</v>
      </c>
      <c r="B331" s="160" t="n">
        <f aca="false">IF('ORÇ.GLOBAL P CAIXA'!$K330="EXEC.",0,'ORÇ.REPROG. P CAIXA'!B331)</f>
        <v>0</v>
      </c>
      <c r="C331" s="161" t="n">
        <f aca="false">IF('ORÇ.GLOBAL P CAIXA'!$K330="EXEC.",0,'ORÇ.REPROG. P CAIXA'!C331)</f>
        <v>0</v>
      </c>
      <c r="D331" s="162" t="n">
        <f aca="false">IF('ORÇ.GLOBAL P CAIXA'!$K330="EXEC.",0,'ORÇ.REPROG. P CAIXA'!D331)</f>
        <v>0</v>
      </c>
      <c r="E331" s="163" t="n">
        <f aca="false">IF('ORÇ.GLOBAL P CAIXA'!$K330="EXEC.",0,'ORÇ.REPROG. P CAIXA'!E331)</f>
        <v>0</v>
      </c>
      <c r="F331" s="163" t="n">
        <f aca="false">IF('ORÇ.GLOBAL P CAIXA'!K330="EXEC.",0,IF('ORÇ.GLOBAL EMPRESA'!G330&gt;0,'ORÇ.GLOBAL EMPRESA'!G330,'ORÇ.GLOBAL P CAIXA'!F330))</f>
        <v>0</v>
      </c>
      <c r="G331" s="163" t="n">
        <f aca="false">IF(E331&lt;&gt;0,ROUND(E331*F331,2),IF(AE331=0,(SUMIF($W$13:$W$1012,B331,$AE$13:$AE$1012)),AE331))</f>
        <v>0</v>
      </c>
      <c r="H331" s="661" t="n">
        <f aca="false">IF('ORÇ.GLOBAL P CAIXA'!K330="EXEC.",0,'ORÇ.REPROG. P CAIXA'!H331)</f>
        <v>0</v>
      </c>
      <c r="I331" s="661" t="n">
        <f aca="false">IF('ORÇ.GLOBAL P CAIXA'!K330="EXEC.",0,'ORÇ.REPROG. P CAIXA'!I331)</f>
        <v>0</v>
      </c>
      <c r="J331" s="163" t="n">
        <f aca="false">IF(H331&lt;&gt;0,ROUND(H331*I331,2),IF(AJ331=0,(SUMIF($W$13:$W$1012,B331,$AJ$13:$AJ$1012)),AJ331))</f>
        <v>0</v>
      </c>
      <c r="K331" s="163" t="n">
        <f aca="false">H331-E331</f>
        <v>0</v>
      </c>
      <c r="L331" s="163" t="n">
        <f aca="false">J331-G331</f>
        <v>0</v>
      </c>
      <c r="M331" s="662" t="str">
        <f aca="false">IF('ORÇ.GLOBAL P CAIXA'!K330="EXEC.","",IF('ORÇ.REPROG. P CAIXA'!M331&gt;0,'ORÇ.REPROG. P CAIXA'!M331,""))</f>
        <v/>
      </c>
      <c r="N331" s="663" t="str">
        <f aca="false">IF('ORÇ.GLOBAL P CAIXA'!K330="EXEC.","",IF('ORÇ.REPROG. P CAIXA'!N331&gt;0,'ORÇ.REPROG. P CAIXA'!N331,""))</f>
        <v/>
      </c>
      <c r="O331" s="166" t="str">
        <f aca="false">IF('ORÇ.GLOBAL P CAIXA'!$K330="EXEC.","",'ORÇ.REPROG. P CAIXA'!O331)</f>
        <v/>
      </c>
      <c r="P331" s="167"/>
      <c r="Q331" s="168" t="str">
        <f aca="false">IF(B331&gt;0,"ok","ocultar")</f>
        <v>ocultar</v>
      </c>
      <c r="R331" s="649"/>
      <c r="S331" s="649"/>
      <c r="T331" s="650"/>
      <c r="V331" s="88"/>
      <c r="W331" s="157" t="n">
        <f aca="false">IF(B331=0,W330,IF(ISNONTEXT(B331)=TRUE(),INT(B331),INT(LEFT(B331,FIND(".",B331)-1))))</f>
        <v>3</v>
      </c>
      <c r="X331" s="157" t="str">
        <f aca="false">IF(X332=1,1,IF(B331&lt;&gt;0,1,IF(C331&lt;&gt;0,1,IF(D331&lt;&gt;0,1,IF(E331&lt;&gt;0,1,"")))))</f>
        <v/>
      </c>
      <c r="Y331" s="157" t="str">
        <f aca="false">IF(W331=0," ",IF(W331&lt;&gt;W330,W331," "))</f>
        <v> </v>
      </c>
      <c r="Z331" s="88"/>
      <c r="AA331" s="75" t="n">
        <f aca="false">IF(W331&lt;&gt;Y331,(IF(N331=0,G331*(INFORMAÇÕES!$Q$69/INFORMAÇÕES!$Q$72),IF(N331="R",G331,0))),0)</f>
        <v>0</v>
      </c>
      <c r="AB331" s="75" t="n">
        <f aca="false">IF(W331&lt;&gt;Y331,(IF(N331=0,G331*(INFORMAÇÕES!$Q$70/INFORMAÇÕES!$Q$72),IF(N331="C",G331,0))),0)</f>
        <v>0</v>
      </c>
      <c r="AC331" s="75" t="n">
        <f aca="false">IF(W331&lt;&gt;Y331,(IF(N331=0,G331*INFORMAÇÕES!$U$115,IF(N331="CF",G331,0))),0)</f>
        <v>0</v>
      </c>
      <c r="AD331" s="75" t="n">
        <f aca="false">IF(W331&lt;&gt;Y331,(IF(N331=0,G331*INFORMAÇÕES!$U$116,IF(N331="O",G331,0))),0)</f>
        <v>0</v>
      </c>
      <c r="AE331" s="75" t="n">
        <f aca="false">IF(E331&lt;&gt;0,G331,0)</f>
        <v>0</v>
      </c>
      <c r="AF331" s="75" t="n">
        <f aca="false">IF(W331&lt;&gt;Y331,(IF(N331=0,J331*(INFORMAÇÕES!$Q$89/INFORMAÇÕES!$Q$92),IF(N331="R",J331,0))),0)</f>
        <v>0</v>
      </c>
      <c r="AG331" s="75" t="n">
        <f aca="false">IF(W331&lt;&gt;Y331,(IF(N331=0,J331*(INFORMAÇÕES!$Q$90/INFORMAÇÕES!$Q$92),IF(N331="C",J331,0))),0)</f>
        <v>0</v>
      </c>
      <c r="AH331" s="75" t="n">
        <f aca="false">IF(W331&lt;&gt;Y331,(IF(N331="",J331*INFORMAÇÕES!$U$115,IF(N331="CF",J331,0))),0)</f>
        <v>0</v>
      </c>
      <c r="AI331" s="75" t="n">
        <f aca="false">IF(W331&lt;&gt;Y331,(IF(N331="",J331*INFORMAÇÕES!$U$116,IF(N331="O",J331,0))),0)</f>
        <v>0</v>
      </c>
      <c r="AJ331" s="75" t="n">
        <f aca="false">IF(H331&lt;&gt;0,J331,0)</f>
        <v>0</v>
      </c>
      <c r="AK331" s="75" t="n">
        <f aca="false">IF(K331&lt;&gt;0,L331,0)</f>
        <v>0</v>
      </c>
    </row>
    <row r="332" s="174" customFormat="true" ht="14.25" hidden="false" customHeight="false" outlineLevel="0" collapsed="false">
      <c r="A332" s="159" t="n">
        <v>320</v>
      </c>
      <c r="B332" s="160" t="n">
        <f aca="false">IF('ORÇ.GLOBAL P CAIXA'!$K331="EXEC.",0,'ORÇ.REPROG. P CAIXA'!B332)</f>
        <v>0</v>
      </c>
      <c r="C332" s="161" t="n">
        <f aca="false">IF('ORÇ.GLOBAL P CAIXA'!$K331="EXEC.",0,'ORÇ.REPROG. P CAIXA'!C332)</f>
        <v>0</v>
      </c>
      <c r="D332" s="162" t="n">
        <f aca="false">IF('ORÇ.GLOBAL P CAIXA'!$K331="EXEC.",0,'ORÇ.REPROG. P CAIXA'!D332)</f>
        <v>0</v>
      </c>
      <c r="E332" s="163" t="n">
        <f aca="false">IF('ORÇ.GLOBAL P CAIXA'!$K331="EXEC.",0,'ORÇ.REPROG. P CAIXA'!E332)</f>
        <v>0</v>
      </c>
      <c r="F332" s="163" t="n">
        <f aca="false">IF('ORÇ.GLOBAL P CAIXA'!K331="EXEC.",0,IF('ORÇ.GLOBAL EMPRESA'!G331&gt;0,'ORÇ.GLOBAL EMPRESA'!G331,'ORÇ.GLOBAL P CAIXA'!F331))</f>
        <v>0</v>
      </c>
      <c r="G332" s="163" t="n">
        <f aca="false">IF(E332&lt;&gt;0,ROUND(E332*F332,2),IF(AE332=0,(SUMIF($W$13:$W$1012,B332,$AE$13:$AE$1012)),AE332))</f>
        <v>0</v>
      </c>
      <c r="H332" s="661" t="n">
        <f aca="false">IF('ORÇ.GLOBAL P CAIXA'!K331="EXEC.",0,'ORÇ.REPROG. P CAIXA'!H332)</f>
        <v>0</v>
      </c>
      <c r="I332" s="661" t="n">
        <f aca="false">IF('ORÇ.GLOBAL P CAIXA'!K331="EXEC.",0,'ORÇ.REPROG. P CAIXA'!I332)</f>
        <v>0</v>
      </c>
      <c r="J332" s="163" t="n">
        <f aca="false">IF(H332&lt;&gt;0,ROUND(H332*I332,2),IF(AJ332=0,(SUMIF($W$13:$W$1012,B332,$AJ$13:$AJ$1012)),AJ332))</f>
        <v>0</v>
      </c>
      <c r="K332" s="163" t="n">
        <f aca="false">H332-E332</f>
        <v>0</v>
      </c>
      <c r="L332" s="163" t="n">
        <f aca="false">J332-G332</f>
        <v>0</v>
      </c>
      <c r="M332" s="662" t="str">
        <f aca="false">IF('ORÇ.GLOBAL P CAIXA'!K331="EXEC.","",IF('ORÇ.REPROG. P CAIXA'!M332&gt;0,'ORÇ.REPROG. P CAIXA'!M332,""))</f>
        <v/>
      </c>
      <c r="N332" s="663" t="str">
        <f aca="false">IF('ORÇ.GLOBAL P CAIXA'!K331="EXEC.","",IF('ORÇ.REPROG. P CAIXA'!N332&gt;0,'ORÇ.REPROG. P CAIXA'!N332,""))</f>
        <v/>
      </c>
      <c r="O332" s="166" t="str">
        <f aca="false">IF('ORÇ.GLOBAL P CAIXA'!$K331="EXEC.","",'ORÇ.REPROG. P CAIXA'!O332)</f>
        <v/>
      </c>
      <c r="P332" s="167"/>
      <c r="Q332" s="168" t="str">
        <f aca="false">IF(B332&gt;0,"ok","ocultar")</f>
        <v>ocultar</v>
      </c>
      <c r="R332" s="649"/>
      <c r="S332" s="649"/>
      <c r="T332" s="650"/>
      <c r="V332" s="88"/>
      <c r="W332" s="157" t="n">
        <f aca="false">IF(B332=0,W331,IF(ISNONTEXT(B332)=TRUE(),INT(B332),INT(LEFT(B332,FIND(".",B332)-1))))</f>
        <v>3</v>
      </c>
      <c r="X332" s="157" t="str">
        <f aca="false">IF(X333=1,1,IF(B332&lt;&gt;0,1,IF(C332&lt;&gt;0,1,IF(D332&lt;&gt;0,1,IF(E332&lt;&gt;0,1,"")))))</f>
        <v/>
      </c>
      <c r="Y332" s="157" t="str">
        <f aca="false">IF(W332=0," ",IF(W332&lt;&gt;W331,W332," "))</f>
        <v> </v>
      </c>
      <c r="Z332" s="88"/>
      <c r="AA332" s="75" t="n">
        <f aca="false">IF(W332&lt;&gt;Y332,(IF(N332=0,G332*(INFORMAÇÕES!$Q$69/INFORMAÇÕES!$Q$72),IF(N332="R",G332,0))),0)</f>
        <v>0</v>
      </c>
      <c r="AB332" s="75" t="n">
        <f aca="false">IF(W332&lt;&gt;Y332,(IF(N332=0,G332*(INFORMAÇÕES!$Q$70/INFORMAÇÕES!$Q$72),IF(N332="C",G332,0))),0)</f>
        <v>0</v>
      </c>
      <c r="AC332" s="75" t="n">
        <f aca="false">IF(W332&lt;&gt;Y332,(IF(N332=0,G332*INFORMAÇÕES!$U$115,IF(N332="CF",G332,0))),0)</f>
        <v>0</v>
      </c>
      <c r="AD332" s="75" t="n">
        <f aca="false">IF(W332&lt;&gt;Y332,(IF(N332=0,G332*INFORMAÇÕES!$U$116,IF(N332="O",G332,0))),0)</f>
        <v>0</v>
      </c>
      <c r="AE332" s="75" t="n">
        <f aca="false">IF(E332&lt;&gt;0,G332,0)</f>
        <v>0</v>
      </c>
      <c r="AF332" s="75" t="n">
        <f aca="false">IF(W332&lt;&gt;Y332,(IF(N332=0,J332*(INFORMAÇÕES!$Q$89/INFORMAÇÕES!$Q$92),IF(N332="R",J332,0))),0)</f>
        <v>0</v>
      </c>
      <c r="AG332" s="75" t="n">
        <f aca="false">IF(W332&lt;&gt;Y332,(IF(N332=0,J332*(INFORMAÇÕES!$Q$90/INFORMAÇÕES!$Q$92),IF(N332="C",J332,0))),0)</f>
        <v>0</v>
      </c>
      <c r="AH332" s="75" t="n">
        <f aca="false">IF(W332&lt;&gt;Y332,(IF(N332="",J332*INFORMAÇÕES!$U$115,IF(N332="CF",J332,0))),0)</f>
        <v>0</v>
      </c>
      <c r="AI332" s="75" t="n">
        <f aca="false">IF(W332&lt;&gt;Y332,(IF(N332="",J332*INFORMAÇÕES!$U$116,IF(N332="O",J332,0))),0)</f>
        <v>0</v>
      </c>
      <c r="AJ332" s="75" t="n">
        <f aca="false">IF(H332&lt;&gt;0,J332,0)</f>
        <v>0</v>
      </c>
      <c r="AK332" s="75" t="n">
        <f aca="false">IF(K332&lt;&gt;0,L332,0)</f>
        <v>0</v>
      </c>
    </row>
    <row r="333" s="174" customFormat="true" ht="14.25" hidden="false" customHeight="false" outlineLevel="0" collapsed="false">
      <c r="A333" s="159" t="n">
        <v>321</v>
      </c>
      <c r="B333" s="160" t="n">
        <f aca="false">IF('ORÇ.GLOBAL P CAIXA'!$K332="EXEC.",0,'ORÇ.REPROG. P CAIXA'!B333)</f>
        <v>0</v>
      </c>
      <c r="C333" s="161" t="n">
        <f aca="false">IF('ORÇ.GLOBAL P CAIXA'!$K332="EXEC.",0,'ORÇ.REPROG. P CAIXA'!C333)</f>
        <v>0</v>
      </c>
      <c r="D333" s="162" t="n">
        <f aca="false">IF('ORÇ.GLOBAL P CAIXA'!$K332="EXEC.",0,'ORÇ.REPROG. P CAIXA'!D333)</f>
        <v>0</v>
      </c>
      <c r="E333" s="163" t="n">
        <f aca="false">IF('ORÇ.GLOBAL P CAIXA'!$K332="EXEC.",0,'ORÇ.REPROG. P CAIXA'!E333)</f>
        <v>0</v>
      </c>
      <c r="F333" s="163" t="n">
        <f aca="false">IF('ORÇ.GLOBAL P CAIXA'!K332="EXEC.",0,IF('ORÇ.GLOBAL EMPRESA'!G332&gt;0,'ORÇ.GLOBAL EMPRESA'!G332,'ORÇ.GLOBAL P CAIXA'!F332))</f>
        <v>0</v>
      </c>
      <c r="G333" s="163" t="n">
        <f aca="false">IF(E333&lt;&gt;0,ROUND(E333*F333,2),IF(AE333=0,(SUMIF($W$13:$W$1012,B333,$AE$13:$AE$1012)),AE333))</f>
        <v>0</v>
      </c>
      <c r="H333" s="661" t="n">
        <f aca="false">IF('ORÇ.GLOBAL P CAIXA'!K332="EXEC.",0,'ORÇ.REPROG. P CAIXA'!H333)</f>
        <v>0</v>
      </c>
      <c r="I333" s="661" t="n">
        <f aca="false">IF('ORÇ.GLOBAL P CAIXA'!K332="EXEC.",0,'ORÇ.REPROG. P CAIXA'!I333)</f>
        <v>0</v>
      </c>
      <c r="J333" s="163" t="n">
        <f aca="false">IF(H333&lt;&gt;0,ROUND(H333*I333,2),IF(AJ333=0,(SUMIF($W$13:$W$1012,B333,$AJ$13:$AJ$1012)),AJ333))</f>
        <v>0</v>
      </c>
      <c r="K333" s="163" t="n">
        <f aca="false">H333-E333</f>
        <v>0</v>
      </c>
      <c r="L333" s="163" t="n">
        <f aca="false">J333-G333</f>
        <v>0</v>
      </c>
      <c r="M333" s="662" t="str">
        <f aca="false">IF('ORÇ.GLOBAL P CAIXA'!K332="EXEC.","",IF('ORÇ.REPROG. P CAIXA'!M333&gt;0,'ORÇ.REPROG. P CAIXA'!M333,""))</f>
        <v/>
      </c>
      <c r="N333" s="663" t="str">
        <f aca="false">IF('ORÇ.GLOBAL P CAIXA'!K332="EXEC.","",IF('ORÇ.REPROG. P CAIXA'!N333&gt;0,'ORÇ.REPROG. P CAIXA'!N333,""))</f>
        <v/>
      </c>
      <c r="O333" s="166" t="str">
        <f aca="false">IF('ORÇ.GLOBAL P CAIXA'!$K332="EXEC.","",'ORÇ.REPROG. P CAIXA'!O333)</f>
        <v/>
      </c>
      <c r="P333" s="167"/>
      <c r="Q333" s="168" t="str">
        <f aca="false">IF(B333&gt;0,"ok","ocultar")</f>
        <v>ocultar</v>
      </c>
      <c r="R333" s="649"/>
      <c r="S333" s="649"/>
      <c r="T333" s="650"/>
      <c r="V333" s="88"/>
      <c r="W333" s="157" t="n">
        <f aca="false">IF(B333=0,W332,IF(ISNONTEXT(B333)=TRUE(),INT(B333),INT(LEFT(B333,FIND(".",B333)-1))))</f>
        <v>3</v>
      </c>
      <c r="X333" s="157" t="str">
        <f aca="false">IF(X334=1,1,IF(B333&lt;&gt;0,1,IF(C333&lt;&gt;0,1,IF(D333&lt;&gt;0,1,IF(E333&lt;&gt;0,1,"")))))</f>
        <v/>
      </c>
      <c r="Y333" s="157" t="str">
        <f aca="false">IF(W333=0," ",IF(W333&lt;&gt;W332,W333," "))</f>
        <v> </v>
      </c>
      <c r="Z333" s="88"/>
      <c r="AA333" s="75" t="n">
        <f aca="false">IF(W333&lt;&gt;Y333,(IF(N333=0,G333*(INFORMAÇÕES!$Q$69/INFORMAÇÕES!$Q$72),IF(N333="R",G333,0))),0)</f>
        <v>0</v>
      </c>
      <c r="AB333" s="75" t="n">
        <f aca="false">IF(W333&lt;&gt;Y333,(IF(N333=0,G333*(INFORMAÇÕES!$Q$70/INFORMAÇÕES!$Q$72),IF(N333="C",G333,0))),0)</f>
        <v>0</v>
      </c>
      <c r="AC333" s="75" t="n">
        <f aca="false">IF(W333&lt;&gt;Y333,(IF(N333=0,G333*INFORMAÇÕES!$U$115,IF(N333="CF",G333,0))),0)</f>
        <v>0</v>
      </c>
      <c r="AD333" s="75" t="n">
        <f aca="false">IF(W333&lt;&gt;Y333,(IF(N333=0,G333*INFORMAÇÕES!$U$116,IF(N333="O",G333,0))),0)</f>
        <v>0</v>
      </c>
      <c r="AE333" s="75" t="n">
        <f aca="false">IF(E333&lt;&gt;0,G333,0)</f>
        <v>0</v>
      </c>
      <c r="AF333" s="75" t="n">
        <f aca="false">IF(W333&lt;&gt;Y333,(IF(N333=0,J333*(INFORMAÇÕES!$Q$89/INFORMAÇÕES!$Q$92),IF(N333="R",J333,0))),0)</f>
        <v>0</v>
      </c>
      <c r="AG333" s="75" t="n">
        <f aca="false">IF(W333&lt;&gt;Y333,(IF(N333=0,J333*(INFORMAÇÕES!$Q$90/INFORMAÇÕES!$Q$92),IF(N333="C",J333,0))),0)</f>
        <v>0</v>
      </c>
      <c r="AH333" s="75" t="n">
        <f aca="false">IF(W333&lt;&gt;Y333,(IF(N333="",J333*INFORMAÇÕES!$U$115,IF(N333="CF",J333,0))),0)</f>
        <v>0</v>
      </c>
      <c r="AI333" s="75" t="n">
        <f aca="false">IF(W333&lt;&gt;Y333,(IF(N333="",J333*INFORMAÇÕES!$U$116,IF(N333="O",J333,0))),0)</f>
        <v>0</v>
      </c>
      <c r="AJ333" s="75" t="n">
        <f aca="false">IF(H333&lt;&gt;0,J333,0)</f>
        <v>0</v>
      </c>
      <c r="AK333" s="75" t="n">
        <f aca="false">IF(K333&lt;&gt;0,L333,0)</f>
        <v>0</v>
      </c>
    </row>
    <row r="334" s="174" customFormat="true" ht="14.25" hidden="false" customHeight="false" outlineLevel="0" collapsed="false">
      <c r="A334" s="159" t="n">
        <v>322</v>
      </c>
      <c r="B334" s="160" t="n">
        <f aca="false">IF('ORÇ.GLOBAL P CAIXA'!$K333="EXEC.",0,'ORÇ.REPROG. P CAIXA'!B334)</f>
        <v>0</v>
      </c>
      <c r="C334" s="161" t="n">
        <f aca="false">IF('ORÇ.GLOBAL P CAIXA'!$K333="EXEC.",0,'ORÇ.REPROG. P CAIXA'!C334)</f>
        <v>0</v>
      </c>
      <c r="D334" s="162" t="n">
        <f aca="false">IF('ORÇ.GLOBAL P CAIXA'!$K333="EXEC.",0,'ORÇ.REPROG. P CAIXA'!D334)</f>
        <v>0</v>
      </c>
      <c r="E334" s="163" t="n">
        <f aca="false">IF('ORÇ.GLOBAL P CAIXA'!$K333="EXEC.",0,'ORÇ.REPROG. P CAIXA'!E334)</f>
        <v>0</v>
      </c>
      <c r="F334" s="163" t="n">
        <f aca="false">IF('ORÇ.GLOBAL P CAIXA'!K333="EXEC.",0,IF('ORÇ.GLOBAL EMPRESA'!G333&gt;0,'ORÇ.GLOBAL EMPRESA'!G333,'ORÇ.GLOBAL P CAIXA'!F333))</f>
        <v>0</v>
      </c>
      <c r="G334" s="163" t="n">
        <f aca="false">IF(E334&lt;&gt;0,ROUND(E334*F334,2),IF(AE334=0,(SUMIF($W$13:$W$1012,B334,$AE$13:$AE$1012)),AE334))</f>
        <v>0</v>
      </c>
      <c r="H334" s="661" t="n">
        <f aca="false">IF('ORÇ.GLOBAL P CAIXA'!K333="EXEC.",0,'ORÇ.REPROG. P CAIXA'!H334)</f>
        <v>0</v>
      </c>
      <c r="I334" s="661" t="n">
        <f aca="false">IF('ORÇ.GLOBAL P CAIXA'!K333="EXEC.",0,'ORÇ.REPROG. P CAIXA'!I334)</f>
        <v>0</v>
      </c>
      <c r="J334" s="163" t="n">
        <f aca="false">IF(H334&lt;&gt;0,ROUND(H334*I334,2),IF(AJ334=0,(SUMIF($W$13:$W$1012,B334,$AJ$13:$AJ$1012)),AJ334))</f>
        <v>0</v>
      </c>
      <c r="K334" s="163" t="n">
        <f aca="false">H334-E334</f>
        <v>0</v>
      </c>
      <c r="L334" s="163" t="n">
        <f aca="false">J334-G334</f>
        <v>0</v>
      </c>
      <c r="M334" s="662" t="str">
        <f aca="false">IF('ORÇ.GLOBAL P CAIXA'!K333="EXEC.","",IF('ORÇ.REPROG. P CAIXA'!M334&gt;0,'ORÇ.REPROG. P CAIXA'!M334,""))</f>
        <v/>
      </c>
      <c r="N334" s="663" t="str">
        <f aca="false">IF('ORÇ.GLOBAL P CAIXA'!K333="EXEC.","",IF('ORÇ.REPROG. P CAIXA'!N334&gt;0,'ORÇ.REPROG. P CAIXA'!N334,""))</f>
        <v/>
      </c>
      <c r="O334" s="166" t="str">
        <f aca="false">IF('ORÇ.GLOBAL P CAIXA'!$K333="EXEC.","",'ORÇ.REPROG. P CAIXA'!O334)</f>
        <v/>
      </c>
      <c r="P334" s="167"/>
      <c r="Q334" s="168" t="str">
        <f aca="false">IF(B334&gt;0,"ok","ocultar")</f>
        <v>ocultar</v>
      </c>
      <c r="R334" s="649"/>
      <c r="S334" s="649"/>
      <c r="T334" s="650"/>
      <c r="V334" s="88"/>
      <c r="W334" s="157" t="n">
        <f aca="false">IF(B334=0,W333,IF(ISNONTEXT(B334)=TRUE(),INT(B334),INT(LEFT(B334,FIND(".",B334)-1))))</f>
        <v>3</v>
      </c>
      <c r="X334" s="157" t="str">
        <f aca="false">IF(X335=1,1,IF(B334&lt;&gt;0,1,IF(C334&lt;&gt;0,1,IF(D334&lt;&gt;0,1,IF(E334&lt;&gt;0,1,"")))))</f>
        <v/>
      </c>
      <c r="Y334" s="157" t="str">
        <f aca="false">IF(W334=0," ",IF(W334&lt;&gt;W333,W334," "))</f>
        <v> </v>
      </c>
      <c r="Z334" s="88"/>
      <c r="AA334" s="75" t="n">
        <f aca="false">IF(W334&lt;&gt;Y334,(IF(N334=0,G334*(INFORMAÇÕES!$Q$69/INFORMAÇÕES!$Q$72),IF(N334="R",G334,0))),0)</f>
        <v>0</v>
      </c>
      <c r="AB334" s="75" t="n">
        <f aca="false">IF(W334&lt;&gt;Y334,(IF(N334=0,G334*(INFORMAÇÕES!$Q$70/INFORMAÇÕES!$Q$72),IF(N334="C",G334,0))),0)</f>
        <v>0</v>
      </c>
      <c r="AC334" s="75" t="n">
        <f aca="false">IF(W334&lt;&gt;Y334,(IF(N334=0,G334*INFORMAÇÕES!$U$115,IF(N334="CF",G334,0))),0)</f>
        <v>0</v>
      </c>
      <c r="AD334" s="75" t="n">
        <f aca="false">IF(W334&lt;&gt;Y334,(IF(N334=0,G334*INFORMAÇÕES!$U$116,IF(N334="O",G334,0))),0)</f>
        <v>0</v>
      </c>
      <c r="AE334" s="75" t="n">
        <f aca="false">IF(E334&lt;&gt;0,G334,0)</f>
        <v>0</v>
      </c>
      <c r="AF334" s="75" t="n">
        <f aca="false">IF(W334&lt;&gt;Y334,(IF(N334=0,J334*(INFORMAÇÕES!$Q$89/INFORMAÇÕES!$Q$92),IF(N334="R",J334,0))),0)</f>
        <v>0</v>
      </c>
      <c r="AG334" s="75" t="n">
        <f aca="false">IF(W334&lt;&gt;Y334,(IF(N334=0,J334*(INFORMAÇÕES!$Q$90/INFORMAÇÕES!$Q$92),IF(N334="C",J334,0))),0)</f>
        <v>0</v>
      </c>
      <c r="AH334" s="75" t="n">
        <f aca="false">IF(W334&lt;&gt;Y334,(IF(N334="",J334*INFORMAÇÕES!$U$115,IF(N334="CF",J334,0))),0)</f>
        <v>0</v>
      </c>
      <c r="AI334" s="75" t="n">
        <f aca="false">IF(W334&lt;&gt;Y334,(IF(N334="",J334*INFORMAÇÕES!$U$116,IF(N334="O",J334,0))),0)</f>
        <v>0</v>
      </c>
      <c r="AJ334" s="75" t="n">
        <f aca="false">IF(H334&lt;&gt;0,J334,0)</f>
        <v>0</v>
      </c>
      <c r="AK334" s="75" t="n">
        <f aca="false">IF(K334&lt;&gt;0,L334,0)</f>
        <v>0</v>
      </c>
    </row>
    <row r="335" s="174" customFormat="true" ht="14.25" hidden="false" customHeight="false" outlineLevel="0" collapsed="false">
      <c r="A335" s="159" t="n">
        <v>323</v>
      </c>
      <c r="B335" s="160" t="n">
        <f aca="false">IF('ORÇ.GLOBAL P CAIXA'!$K334="EXEC.",0,'ORÇ.REPROG. P CAIXA'!B335)</f>
        <v>0</v>
      </c>
      <c r="C335" s="161" t="n">
        <f aca="false">IF('ORÇ.GLOBAL P CAIXA'!$K334="EXEC.",0,'ORÇ.REPROG. P CAIXA'!C335)</f>
        <v>0</v>
      </c>
      <c r="D335" s="162" t="n">
        <f aca="false">IF('ORÇ.GLOBAL P CAIXA'!$K334="EXEC.",0,'ORÇ.REPROG. P CAIXA'!D335)</f>
        <v>0</v>
      </c>
      <c r="E335" s="163" t="n">
        <f aca="false">IF('ORÇ.GLOBAL P CAIXA'!$K334="EXEC.",0,'ORÇ.REPROG. P CAIXA'!E335)</f>
        <v>0</v>
      </c>
      <c r="F335" s="163" t="n">
        <f aca="false">IF('ORÇ.GLOBAL P CAIXA'!K334="EXEC.",0,IF('ORÇ.GLOBAL EMPRESA'!G334&gt;0,'ORÇ.GLOBAL EMPRESA'!G334,'ORÇ.GLOBAL P CAIXA'!F334))</f>
        <v>0</v>
      </c>
      <c r="G335" s="163" t="n">
        <f aca="false">IF(E335&lt;&gt;0,ROUND(E335*F335,2),IF(AE335=0,(SUMIF($W$13:$W$1012,B335,$AE$13:$AE$1012)),AE335))</f>
        <v>0</v>
      </c>
      <c r="H335" s="661" t="n">
        <f aca="false">IF('ORÇ.GLOBAL P CAIXA'!K334="EXEC.",0,'ORÇ.REPROG. P CAIXA'!H335)</f>
        <v>0</v>
      </c>
      <c r="I335" s="661" t="n">
        <f aca="false">IF('ORÇ.GLOBAL P CAIXA'!K334="EXEC.",0,'ORÇ.REPROG. P CAIXA'!I335)</f>
        <v>0</v>
      </c>
      <c r="J335" s="163" t="n">
        <f aca="false">IF(H335&lt;&gt;0,ROUND(H335*I335,2),IF(AJ335=0,(SUMIF($W$13:$W$1012,B335,$AJ$13:$AJ$1012)),AJ335))</f>
        <v>0</v>
      </c>
      <c r="K335" s="163" t="n">
        <f aca="false">H335-E335</f>
        <v>0</v>
      </c>
      <c r="L335" s="163" t="n">
        <f aca="false">J335-G335</f>
        <v>0</v>
      </c>
      <c r="M335" s="662" t="str">
        <f aca="false">IF('ORÇ.GLOBAL P CAIXA'!K334="EXEC.","",IF('ORÇ.REPROG. P CAIXA'!M335&gt;0,'ORÇ.REPROG. P CAIXA'!M335,""))</f>
        <v/>
      </c>
      <c r="N335" s="663" t="str">
        <f aca="false">IF('ORÇ.GLOBAL P CAIXA'!K334="EXEC.","",IF('ORÇ.REPROG. P CAIXA'!N335&gt;0,'ORÇ.REPROG. P CAIXA'!N335,""))</f>
        <v/>
      </c>
      <c r="O335" s="166" t="str">
        <f aca="false">IF('ORÇ.GLOBAL P CAIXA'!$K334="EXEC.","",'ORÇ.REPROG. P CAIXA'!O335)</f>
        <v/>
      </c>
      <c r="P335" s="167"/>
      <c r="Q335" s="168" t="str">
        <f aca="false">IF(B335&gt;0,"ok","ocultar")</f>
        <v>ocultar</v>
      </c>
      <c r="R335" s="649"/>
      <c r="S335" s="649"/>
      <c r="T335" s="650"/>
      <c r="V335" s="88"/>
      <c r="W335" s="157" t="n">
        <f aca="false">IF(B335=0,W334,IF(ISNONTEXT(B335)=TRUE(),INT(B335),INT(LEFT(B335,FIND(".",B335)-1))))</f>
        <v>3</v>
      </c>
      <c r="X335" s="157" t="str">
        <f aca="false">IF(X336=1,1,IF(B335&lt;&gt;0,1,IF(C335&lt;&gt;0,1,IF(D335&lt;&gt;0,1,IF(E335&lt;&gt;0,1,"")))))</f>
        <v/>
      </c>
      <c r="Y335" s="157" t="str">
        <f aca="false">IF(W335=0," ",IF(W335&lt;&gt;W334,W335," "))</f>
        <v> </v>
      </c>
      <c r="Z335" s="88"/>
      <c r="AA335" s="75" t="n">
        <f aca="false">IF(W335&lt;&gt;Y335,(IF(N335=0,G335*(INFORMAÇÕES!$Q$69/INFORMAÇÕES!$Q$72),IF(N335="R",G335,0))),0)</f>
        <v>0</v>
      </c>
      <c r="AB335" s="75" t="n">
        <f aca="false">IF(W335&lt;&gt;Y335,(IF(N335=0,G335*(INFORMAÇÕES!$Q$70/INFORMAÇÕES!$Q$72),IF(N335="C",G335,0))),0)</f>
        <v>0</v>
      </c>
      <c r="AC335" s="75" t="n">
        <f aca="false">IF(W335&lt;&gt;Y335,(IF(N335=0,G335*INFORMAÇÕES!$U$115,IF(N335="CF",G335,0))),0)</f>
        <v>0</v>
      </c>
      <c r="AD335" s="75" t="n">
        <f aca="false">IF(W335&lt;&gt;Y335,(IF(N335=0,G335*INFORMAÇÕES!$U$116,IF(N335="O",G335,0))),0)</f>
        <v>0</v>
      </c>
      <c r="AE335" s="75" t="n">
        <f aca="false">IF(E335&lt;&gt;0,G335,0)</f>
        <v>0</v>
      </c>
      <c r="AF335" s="75" t="n">
        <f aca="false">IF(W335&lt;&gt;Y335,(IF(N335=0,J335*(INFORMAÇÕES!$Q$89/INFORMAÇÕES!$Q$92),IF(N335="R",J335,0))),0)</f>
        <v>0</v>
      </c>
      <c r="AG335" s="75" t="n">
        <f aca="false">IF(W335&lt;&gt;Y335,(IF(N335=0,J335*(INFORMAÇÕES!$Q$90/INFORMAÇÕES!$Q$92),IF(N335="C",J335,0))),0)</f>
        <v>0</v>
      </c>
      <c r="AH335" s="75" t="n">
        <f aca="false">IF(W335&lt;&gt;Y335,(IF(N335="",J335*INFORMAÇÕES!$U$115,IF(N335="CF",J335,0))),0)</f>
        <v>0</v>
      </c>
      <c r="AI335" s="75" t="n">
        <f aca="false">IF(W335&lt;&gt;Y335,(IF(N335="",J335*INFORMAÇÕES!$U$116,IF(N335="O",J335,0))),0)</f>
        <v>0</v>
      </c>
      <c r="AJ335" s="75" t="n">
        <f aca="false">IF(H335&lt;&gt;0,J335,0)</f>
        <v>0</v>
      </c>
      <c r="AK335" s="75" t="n">
        <f aca="false">IF(K335&lt;&gt;0,L335,0)</f>
        <v>0</v>
      </c>
    </row>
    <row r="336" s="174" customFormat="true" ht="14.25" hidden="false" customHeight="false" outlineLevel="0" collapsed="false">
      <c r="A336" s="159" t="n">
        <v>324</v>
      </c>
      <c r="B336" s="160" t="n">
        <f aca="false">IF('ORÇ.GLOBAL P CAIXA'!$K335="EXEC.",0,'ORÇ.REPROG. P CAIXA'!B336)</f>
        <v>0</v>
      </c>
      <c r="C336" s="161" t="n">
        <f aca="false">IF('ORÇ.GLOBAL P CAIXA'!$K335="EXEC.",0,'ORÇ.REPROG. P CAIXA'!C336)</f>
        <v>0</v>
      </c>
      <c r="D336" s="162" t="n">
        <f aca="false">IF('ORÇ.GLOBAL P CAIXA'!$K335="EXEC.",0,'ORÇ.REPROG. P CAIXA'!D336)</f>
        <v>0</v>
      </c>
      <c r="E336" s="163" t="n">
        <f aca="false">IF('ORÇ.GLOBAL P CAIXA'!$K335="EXEC.",0,'ORÇ.REPROG. P CAIXA'!E336)</f>
        <v>0</v>
      </c>
      <c r="F336" s="163" t="n">
        <f aca="false">IF('ORÇ.GLOBAL P CAIXA'!K335="EXEC.",0,IF('ORÇ.GLOBAL EMPRESA'!G335&gt;0,'ORÇ.GLOBAL EMPRESA'!G335,'ORÇ.GLOBAL P CAIXA'!F335))</f>
        <v>0</v>
      </c>
      <c r="G336" s="163" t="n">
        <f aca="false">IF(E336&lt;&gt;0,ROUND(E336*F336,2),IF(AE336=0,(SUMIF($W$13:$W$1012,B336,$AE$13:$AE$1012)),AE336))</f>
        <v>0</v>
      </c>
      <c r="H336" s="661" t="n">
        <f aca="false">IF('ORÇ.GLOBAL P CAIXA'!K335="EXEC.",0,'ORÇ.REPROG. P CAIXA'!H336)</f>
        <v>0</v>
      </c>
      <c r="I336" s="661" t="n">
        <f aca="false">IF('ORÇ.GLOBAL P CAIXA'!K335="EXEC.",0,'ORÇ.REPROG. P CAIXA'!I336)</f>
        <v>0</v>
      </c>
      <c r="J336" s="163" t="n">
        <f aca="false">IF(H336&lt;&gt;0,ROUND(H336*I336,2),IF(AJ336=0,(SUMIF($W$13:$W$1012,B336,$AJ$13:$AJ$1012)),AJ336))</f>
        <v>0</v>
      </c>
      <c r="K336" s="163" t="n">
        <f aca="false">H336-E336</f>
        <v>0</v>
      </c>
      <c r="L336" s="163" t="n">
        <f aca="false">J336-G336</f>
        <v>0</v>
      </c>
      <c r="M336" s="662" t="str">
        <f aca="false">IF('ORÇ.GLOBAL P CAIXA'!K335="EXEC.","",IF('ORÇ.REPROG. P CAIXA'!M336&gt;0,'ORÇ.REPROG. P CAIXA'!M336,""))</f>
        <v/>
      </c>
      <c r="N336" s="663" t="str">
        <f aca="false">IF('ORÇ.GLOBAL P CAIXA'!K335="EXEC.","",IF('ORÇ.REPROG. P CAIXA'!N336&gt;0,'ORÇ.REPROG. P CAIXA'!N336,""))</f>
        <v/>
      </c>
      <c r="O336" s="166" t="str">
        <f aca="false">IF('ORÇ.GLOBAL P CAIXA'!$K335="EXEC.","",'ORÇ.REPROG. P CAIXA'!O336)</f>
        <v/>
      </c>
      <c r="P336" s="167"/>
      <c r="Q336" s="168" t="str">
        <f aca="false">IF(B336&gt;0,"ok","ocultar")</f>
        <v>ocultar</v>
      </c>
      <c r="R336" s="649"/>
      <c r="S336" s="649"/>
      <c r="T336" s="650"/>
      <c r="V336" s="88"/>
      <c r="W336" s="157" t="n">
        <f aca="false">IF(B336=0,W335,IF(ISNONTEXT(B336)=TRUE(),INT(B336),INT(LEFT(B336,FIND(".",B336)-1))))</f>
        <v>3</v>
      </c>
      <c r="X336" s="157" t="str">
        <f aca="false">IF(X337=1,1,IF(B336&lt;&gt;0,1,IF(C336&lt;&gt;0,1,IF(D336&lt;&gt;0,1,IF(E336&lt;&gt;0,1,"")))))</f>
        <v/>
      </c>
      <c r="Y336" s="157" t="str">
        <f aca="false">IF(W336=0," ",IF(W336&lt;&gt;W335,W336," "))</f>
        <v> </v>
      </c>
      <c r="Z336" s="88"/>
      <c r="AA336" s="75" t="n">
        <f aca="false">IF(W336&lt;&gt;Y336,(IF(N336=0,G336*(INFORMAÇÕES!$Q$69/INFORMAÇÕES!$Q$72),IF(N336="R",G336,0))),0)</f>
        <v>0</v>
      </c>
      <c r="AB336" s="75" t="n">
        <f aca="false">IF(W336&lt;&gt;Y336,(IF(N336=0,G336*(INFORMAÇÕES!$Q$70/INFORMAÇÕES!$Q$72),IF(N336="C",G336,0))),0)</f>
        <v>0</v>
      </c>
      <c r="AC336" s="75" t="n">
        <f aca="false">IF(W336&lt;&gt;Y336,(IF(N336=0,G336*INFORMAÇÕES!$U$115,IF(N336="CF",G336,0))),0)</f>
        <v>0</v>
      </c>
      <c r="AD336" s="75" t="n">
        <f aca="false">IF(W336&lt;&gt;Y336,(IF(N336=0,G336*INFORMAÇÕES!$U$116,IF(N336="O",G336,0))),0)</f>
        <v>0</v>
      </c>
      <c r="AE336" s="75" t="n">
        <f aca="false">IF(E336&lt;&gt;0,G336,0)</f>
        <v>0</v>
      </c>
      <c r="AF336" s="75" t="n">
        <f aca="false">IF(W336&lt;&gt;Y336,(IF(N336=0,J336*(INFORMAÇÕES!$Q$89/INFORMAÇÕES!$Q$92),IF(N336="R",J336,0))),0)</f>
        <v>0</v>
      </c>
      <c r="AG336" s="75" t="n">
        <f aca="false">IF(W336&lt;&gt;Y336,(IF(N336=0,J336*(INFORMAÇÕES!$Q$90/INFORMAÇÕES!$Q$92),IF(N336="C",J336,0))),0)</f>
        <v>0</v>
      </c>
      <c r="AH336" s="75" t="n">
        <f aca="false">IF(W336&lt;&gt;Y336,(IF(N336="",J336*INFORMAÇÕES!$U$115,IF(N336="CF",J336,0))),0)</f>
        <v>0</v>
      </c>
      <c r="AI336" s="75" t="n">
        <f aca="false">IF(W336&lt;&gt;Y336,(IF(N336="",J336*INFORMAÇÕES!$U$116,IF(N336="O",J336,0))),0)</f>
        <v>0</v>
      </c>
      <c r="AJ336" s="75" t="n">
        <f aca="false">IF(H336&lt;&gt;0,J336,0)</f>
        <v>0</v>
      </c>
      <c r="AK336" s="75" t="n">
        <f aca="false">IF(K336&lt;&gt;0,L336,0)</f>
        <v>0</v>
      </c>
    </row>
    <row r="337" s="174" customFormat="true" ht="14.25" hidden="false" customHeight="false" outlineLevel="0" collapsed="false">
      <c r="A337" s="159" t="n">
        <v>325</v>
      </c>
      <c r="B337" s="160" t="n">
        <f aca="false">IF('ORÇ.GLOBAL P CAIXA'!$K336="EXEC.",0,'ORÇ.REPROG. P CAIXA'!B337)</f>
        <v>0</v>
      </c>
      <c r="C337" s="161" t="n">
        <f aca="false">IF('ORÇ.GLOBAL P CAIXA'!$K336="EXEC.",0,'ORÇ.REPROG. P CAIXA'!C337)</f>
        <v>0</v>
      </c>
      <c r="D337" s="162" t="n">
        <f aca="false">IF('ORÇ.GLOBAL P CAIXA'!$K336="EXEC.",0,'ORÇ.REPROG. P CAIXA'!D337)</f>
        <v>0</v>
      </c>
      <c r="E337" s="163" t="n">
        <f aca="false">IF('ORÇ.GLOBAL P CAIXA'!$K336="EXEC.",0,'ORÇ.REPROG. P CAIXA'!E337)</f>
        <v>0</v>
      </c>
      <c r="F337" s="163" t="n">
        <f aca="false">IF('ORÇ.GLOBAL P CAIXA'!K336="EXEC.",0,IF('ORÇ.GLOBAL EMPRESA'!G336&gt;0,'ORÇ.GLOBAL EMPRESA'!G336,'ORÇ.GLOBAL P CAIXA'!F336))</f>
        <v>0</v>
      </c>
      <c r="G337" s="163" t="n">
        <f aca="false">IF(E337&lt;&gt;0,ROUND(E337*F337,2),IF(AE337=0,(SUMIF($W$13:$W$1012,B337,$AE$13:$AE$1012)),AE337))</f>
        <v>0</v>
      </c>
      <c r="H337" s="661" t="n">
        <f aca="false">IF('ORÇ.GLOBAL P CAIXA'!K336="EXEC.",0,'ORÇ.REPROG. P CAIXA'!H337)</f>
        <v>0</v>
      </c>
      <c r="I337" s="661" t="n">
        <f aca="false">IF('ORÇ.GLOBAL P CAIXA'!K336="EXEC.",0,'ORÇ.REPROG. P CAIXA'!I337)</f>
        <v>0</v>
      </c>
      <c r="J337" s="163" t="n">
        <f aca="false">IF(H337&lt;&gt;0,ROUND(H337*I337,2),IF(AJ337=0,(SUMIF($W$13:$W$1012,B337,$AJ$13:$AJ$1012)),AJ337))</f>
        <v>0</v>
      </c>
      <c r="K337" s="163" t="n">
        <f aca="false">H337-E337</f>
        <v>0</v>
      </c>
      <c r="L337" s="163" t="n">
        <f aca="false">J337-G337</f>
        <v>0</v>
      </c>
      <c r="M337" s="662" t="str">
        <f aca="false">IF('ORÇ.GLOBAL P CAIXA'!K336="EXEC.","",IF('ORÇ.REPROG. P CAIXA'!M337&gt;0,'ORÇ.REPROG. P CAIXA'!M337,""))</f>
        <v/>
      </c>
      <c r="N337" s="663" t="str">
        <f aca="false">IF('ORÇ.GLOBAL P CAIXA'!K336="EXEC.","",IF('ORÇ.REPROG. P CAIXA'!N337&gt;0,'ORÇ.REPROG. P CAIXA'!N337,""))</f>
        <v/>
      </c>
      <c r="O337" s="166" t="str">
        <f aca="false">IF('ORÇ.GLOBAL P CAIXA'!$K336="EXEC.","",'ORÇ.REPROG. P CAIXA'!O337)</f>
        <v/>
      </c>
      <c r="P337" s="167"/>
      <c r="Q337" s="168" t="str">
        <f aca="false">IF(B337&gt;0,"ok","ocultar")</f>
        <v>ocultar</v>
      </c>
      <c r="R337" s="649"/>
      <c r="S337" s="649"/>
      <c r="T337" s="650"/>
      <c r="V337" s="88"/>
      <c r="W337" s="157" t="n">
        <f aca="false">IF(B337=0,W336,IF(ISNONTEXT(B337)=TRUE(),INT(B337),INT(LEFT(B337,FIND(".",B337)-1))))</f>
        <v>3</v>
      </c>
      <c r="X337" s="157" t="str">
        <f aca="false">IF(X338=1,1,IF(B337&lt;&gt;0,1,IF(C337&lt;&gt;0,1,IF(D337&lt;&gt;0,1,IF(E337&lt;&gt;0,1,"")))))</f>
        <v/>
      </c>
      <c r="Y337" s="157" t="str">
        <f aca="false">IF(W337=0," ",IF(W337&lt;&gt;W336,W337," "))</f>
        <v> </v>
      </c>
      <c r="Z337" s="88"/>
      <c r="AA337" s="75" t="n">
        <f aca="false">IF(W337&lt;&gt;Y337,(IF(N337=0,G337*(INFORMAÇÕES!$Q$69/INFORMAÇÕES!$Q$72),IF(N337="R",G337,0))),0)</f>
        <v>0</v>
      </c>
      <c r="AB337" s="75" t="n">
        <f aca="false">IF(W337&lt;&gt;Y337,(IF(N337=0,G337*(INFORMAÇÕES!$Q$70/INFORMAÇÕES!$Q$72),IF(N337="C",G337,0))),0)</f>
        <v>0</v>
      </c>
      <c r="AC337" s="75" t="n">
        <f aca="false">IF(W337&lt;&gt;Y337,(IF(N337=0,G337*INFORMAÇÕES!$U$115,IF(N337="CF",G337,0))),0)</f>
        <v>0</v>
      </c>
      <c r="AD337" s="75" t="n">
        <f aca="false">IF(W337&lt;&gt;Y337,(IF(N337=0,G337*INFORMAÇÕES!$U$116,IF(N337="O",G337,0))),0)</f>
        <v>0</v>
      </c>
      <c r="AE337" s="75" t="n">
        <f aca="false">IF(E337&lt;&gt;0,G337,0)</f>
        <v>0</v>
      </c>
      <c r="AF337" s="75" t="n">
        <f aca="false">IF(W337&lt;&gt;Y337,(IF(N337=0,J337*(INFORMAÇÕES!$Q$89/INFORMAÇÕES!$Q$92),IF(N337="R",J337,0))),0)</f>
        <v>0</v>
      </c>
      <c r="AG337" s="75" t="n">
        <f aca="false">IF(W337&lt;&gt;Y337,(IF(N337=0,J337*(INFORMAÇÕES!$Q$90/INFORMAÇÕES!$Q$92),IF(N337="C",J337,0))),0)</f>
        <v>0</v>
      </c>
      <c r="AH337" s="75" t="n">
        <f aca="false">IF(W337&lt;&gt;Y337,(IF(N337="",J337*INFORMAÇÕES!$U$115,IF(N337="CF",J337,0))),0)</f>
        <v>0</v>
      </c>
      <c r="AI337" s="75" t="n">
        <f aca="false">IF(W337&lt;&gt;Y337,(IF(N337="",J337*INFORMAÇÕES!$U$116,IF(N337="O",J337,0))),0)</f>
        <v>0</v>
      </c>
      <c r="AJ337" s="75" t="n">
        <f aca="false">IF(H337&lt;&gt;0,J337,0)</f>
        <v>0</v>
      </c>
      <c r="AK337" s="75" t="n">
        <f aca="false">IF(K337&lt;&gt;0,L337,0)</f>
        <v>0</v>
      </c>
    </row>
    <row r="338" s="174" customFormat="true" ht="14.25" hidden="false" customHeight="false" outlineLevel="0" collapsed="false">
      <c r="A338" s="159" t="n">
        <v>326</v>
      </c>
      <c r="B338" s="160" t="n">
        <f aca="false">IF('ORÇ.GLOBAL P CAIXA'!$K337="EXEC.",0,'ORÇ.REPROG. P CAIXA'!B338)</f>
        <v>0</v>
      </c>
      <c r="C338" s="161" t="n">
        <f aca="false">IF('ORÇ.GLOBAL P CAIXA'!$K337="EXEC.",0,'ORÇ.REPROG. P CAIXA'!C338)</f>
        <v>0</v>
      </c>
      <c r="D338" s="162" t="n">
        <f aca="false">IF('ORÇ.GLOBAL P CAIXA'!$K337="EXEC.",0,'ORÇ.REPROG. P CAIXA'!D338)</f>
        <v>0</v>
      </c>
      <c r="E338" s="163" t="n">
        <f aca="false">IF('ORÇ.GLOBAL P CAIXA'!$K337="EXEC.",0,'ORÇ.REPROG. P CAIXA'!E338)</f>
        <v>0</v>
      </c>
      <c r="F338" s="163" t="n">
        <f aca="false">IF('ORÇ.GLOBAL P CAIXA'!K337="EXEC.",0,IF('ORÇ.GLOBAL EMPRESA'!G337&gt;0,'ORÇ.GLOBAL EMPRESA'!G337,'ORÇ.GLOBAL P CAIXA'!F337))</f>
        <v>0</v>
      </c>
      <c r="G338" s="163" t="n">
        <f aca="false">IF(E338&lt;&gt;0,ROUND(E338*F338,2),IF(AE338=0,(SUMIF($W$13:$W$1012,B338,$AE$13:$AE$1012)),AE338))</f>
        <v>0</v>
      </c>
      <c r="H338" s="661" t="n">
        <f aca="false">IF('ORÇ.GLOBAL P CAIXA'!K337="EXEC.",0,'ORÇ.REPROG. P CAIXA'!H338)</f>
        <v>0</v>
      </c>
      <c r="I338" s="661" t="n">
        <f aca="false">IF('ORÇ.GLOBAL P CAIXA'!K337="EXEC.",0,'ORÇ.REPROG. P CAIXA'!I338)</f>
        <v>0</v>
      </c>
      <c r="J338" s="163" t="n">
        <f aca="false">IF(H338&lt;&gt;0,ROUND(H338*I338,2),IF(AJ338=0,(SUMIF($W$13:$W$1012,B338,$AJ$13:$AJ$1012)),AJ338))</f>
        <v>0</v>
      </c>
      <c r="K338" s="163" t="n">
        <f aca="false">H338-E338</f>
        <v>0</v>
      </c>
      <c r="L338" s="163" t="n">
        <f aca="false">J338-G338</f>
        <v>0</v>
      </c>
      <c r="M338" s="662" t="str">
        <f aca="false">IF('ORÇ.GLOBAL P CAIXA'!K337="EXEC.","",IF('ORÇ.REPROG. P CAIXA'!M338&gt;0,'ORÇ.REPROG. P CAIXA'!M338,""))</f>
        <v/>
      </c>
      <c r="N338" s="663" t="str">
        <f aca="false">IF('ORÇ.GLOBAL P CAIXA'!K337="EXEC.","",IF('ORÇ.REPROG. P CAIXA'!N338&gt;0,'ORÇ.REPROG. P CAIXA'!N338,""))</f>
        <v/>
      </c>
      <c r="O338" s="166" t="str">
        <f aca="false">IF('ORÇ.GLOBAL P CAIXA'!$K337="EXEC.","",'ORÇ.REPROG. P CAIXA'!O338)</f>
        <v/>
      </c>
      <c r="P338" s="167"/>
      <c r="Q338" s="168" t="str">
        <f aca="false">IF(B338&gt;0,"ok","ocultar")</f>
        <v>ocultar</v>
      </c>
      <c r="R338" s="649"/>
      <c r="S338" s="649"/>
      <c r="T338" s="650"/>
      <c r="V338" s="88"/>
      <c r="W338" s="157" t="n">
        <f aca="false">IF(B338=0,W337,IF(ISNONTEXT(B338)=TRUE(),INT(B338),INT(LEFT(B338,FIND(".",B338)-1))))</f>
        <v>3</v>
      </c>
      <c r="X338" s="157" t="str">
        <f aca="false">IF(X339=1,1,IF(B338&lt;&gt;0,1,IF(C338&lt;&gt;0,1,IF(D338&lt;&gt;0,1,IF(E338&lt;&gt;0,1,"")))))</f>
        <v/>
      </c>
      <c r="Y338" s="157" t="str">
        <f aca="false">IF(W338=0," ",IF(W338&lt;&gt;W337,W338," "))</f>
        <v> </v>
      </c>
      <c r="Z338" s="88"/>
      <c r="AA338" s="75" t="n">
        <f aca="false">IF(W338&lt;&gt;Y338,(IF(N338=0,G338*(INFORMAÇÕES!$Q$69/INFORMAÇÕES!$Q$72),IF(N338="R",G338,0))),0)</f>
        <v>0</v>
      </c>
      <c r="AB338" s="75" t="n">
        <f aca="false">IF(W338&lt;&gt;Y338,(IF(N338=0,G338*(INFORMAÇÕES!$Q$70/INFORMAÇÕES!$Q$72),IF(N338="C",G338,0))),0)</f>
        <v>0</v>
      </c>
      <c r="AC338" s="75" t="n">
        <f aca="false">IF(W338&lt;&gt;Y338,(IF(N338=0,G338*INFORMAÇÕES!$U$115,IF(N338="CF",G338,0))),0)</f>
        <v>0</v>
      </c>
      <c r="AD338" s="75" t="n">
        <f aca="false">IF(W338&lt;&gt;Y338,(IF(N338=0,G338*INFORMAÇÕES!$U$116,IF(N338="O",G338,0))),0)</f>
        <v>0</v>
      </c>
      <c r="AE338" s="75" t="n">
        <f aca="false">IF(E338&lt;&gt;0,G338,0)</f>
        <v>0</v>
      </c>
      <c r="AF338" s="75" t="n">
        <f aca="false">IF(W338&lt;&gt;Y338,(IF(N338=0,J338*(INFORMAÇÕES!$Q$89/INFORMAÇÕES!$Q$92),IF(N338="R",J338,0))),0)</f>
        <v>0</v>
      </c>
      <c r="AG338" s="75" t="n">
        <f aca="false">IF(W338&lt;&gt;Y338,(IF(N338=0,J338*(INFORMAÇÕES!$Q$90/INFORMAÇÕES!$Q$92),IF(N338="C",J338,0))),0)</f>
        <v>0</v>
      </c>
      <c r="AH338" s="75" t="n">
        <f aca="false">IF(W338&lt;&gt;Y338,(IF(N338="",J338*INFORMAÇÕES!$U$115,IF(N338="CF",J338,0))),0)</f>
        <v>0</v>
      </c>
      <c r="AI338" s="75" t="n">
        <f aca="false">IF(W338&lt;&gt;Y338,(IF(N338="",J338*INFORMAÇÕES!$U$116,IF(N338="O",J338,0))),0)</f>
        <v>0</v>
      </c>
      <c r="AJ338" s="75" t="n">
        <f aca="false">IF(H338&lt;&gt;0,J338,0)</f>
        <v>0</v>
      </c>
      <c r="AK338" s="75" t="n">
        <f aca="false">IF(K338&lt;&gt;0,L338,0)</f>
        <v>0</v>
      </c>
    </row>
    <row r="339" s="174" customFormat="true" ht="14.25" hidden="false" customHeight="false" outlineLevel="0" collapsed="false">
      <c r="A339" s="159" t="n">
        <v>327</v>
      </c>
      <c r="B339" s="160" t="n">
        <f aca="false">IF('ORÇ.GLOBAL P CAIXA'!$K338="EXEC.",0,'ORÇ.REPROG. P CAIXA'!B339)</f>
        <v>0</v>
      </c>
      <c r="C339" s="161" t="n">
        <f aca="false">IF('ORÇ.GLOBAL P CAIXA'!$K338="EXEC.",0,'ORÇ.REPROG. P CAIXA'!C339)</f>
        <v>0</v>
      </c>
      <c r="D339" s="162" t="n">
        <f aca="false">IF('ORÇ.GLOBAL P CAIXA'!$K338="EXEC.",0,'ORÇ.REPROG. P CAIXA'!D339)</f>
        <v>0</v>
      </c>
      <c r="E339" s="163" t="n">
        <f aca="false">IF('ORÇ.GLOBAL P CAIXA'!$K338="EXEC.",0,'ORÇ.REPROG. P CAIXA'!E339)</f>
        <v>0</v>
      </c>
      <c r="F339" s="163" t="n">
        <f aca="false">IF('ORÇ.GLOBAL P CAIXA'!K338="EXEC.",0,IF('ORÇ.GLOBAL EMPRESA'!G338&gt;0,'ORÇ.GLOBAL EMPRESA'!G338,'ORÇ.GLOBAL P CAIXA'!F338))</f>
        <v>0</v>
      </c>
      <c r="G339" s="163" t="n">
        <f aca="false">IF(E339&lt;&gt;0,ROUND(E339*F339,2),IF(AE339=0,(SUMIF($W$13:$W$1012,B339,$AE$13:$AE$1012)),AE339))</f>
        <v>0</v>
      </c>
      <c r="H339" s="661" t="n">
        <f aca="false">IF('ORÇ.GLOBAL P CAIXA'!K338="EXEC.",0,'ORÇ.REPROG. P CAIXA'!H339)</f>
        <v>0</v>
      </c>
      <c r="I339" s="661" t="n">
        <f aca="false">IF('ORÇ.GLOBAL P CAIXA'!K338="EXEC.",0,'ORÇ.REPROG. P CAIXA'!I339)</f>
        <v>0</v>
      </c>
      <c r="J339" s="163" t="n">
        <f aca="false">IF(H339&lt;&gt;0,ROUND(H339*I339,2),IF(AJ339=0,(SUMIF($W$13:$W$1012,B339,$AJ$13:$AJ$1012)),AJ339))</f>
        <v>0</v>
      </c>
      <c r="K339" s="163" t="n">
        <f aca="false">H339-E339</f>
        <v>0</v>
      </c>
      <c r="L339" s="163" t="n">
        <f aca="false">J339-G339</f>
        <v>0</v>
      </c>
      <c r="M339" s="662" t="str">
        <f aca="false">IF('ORÇ.GLOBAL P CAIXA'!K338="EXEC.","",IF('ORÇ.REPROG. P CAIXA'!M339&gt;0,'ORÇ.REPROG. P CAIXA'!M339,""))</f>
        <v/>
      </c>
      <c r="N339" s="663" t="str">
        <f aca="false">IF('ORÇ.GLOBAL P CAIXA'!K338="EXEC.","",IF('ORÇ.REPROG. P CAIXA'!N339&gt;0,'ORÇ.REPROG. P CAIXA'!N339,""))</f>
        <v/>
      </c>
      <c r="O339" s="166" t="str">
        <f aca="false">IF('ORÇ.GLOBAL P CAIXA'!$K338="EXEC.","",'ORÇ.REPROG. P CAIXA'!O339)</f>
        <v/>
      </c>
      <c r="P339" s="167"/>
      <c r="Q339" s="168" t="str">
        <f aca="false">IF(B339&gt;0,"ok","ocultar")</f>
        <v>ocultar</v>
      </c>
      <c r="R339" s="649"/>
      <c r="S339" s="649"/>
      <c r="T339" s="650"/>
      <c r="V339" s="88"/>
      <c r="W339" s="157" t="n">
        <f aca="false">IF(B339=0,W338,IF(ISNONTEXT(B339)=TRUE(),INT(B339),INT(LEFT(B339,FIND(".",B339)-1))))</f>
        <v>3</v>
      </c>
      <c r="X339" s="157" t="str">
        <f aca="false">IF(X340=1,1,IF(B339&lt;&gt;0,1,IF(C339&lt;&gt;0,1,IF(D339&lt;&gt;0,1,IF(E339&lt;&gt;0,1,"")))))</f>
        <v/>
      </c>
      <c r="Y339" s="157" t="str">
        <f aca="false">IF(W339=0," ",IF(W339&lt;&gt;W338,W339," "))</f>
        <v> </v>
      </c>
      <c r="Z339" s="88"/>
      <c r="AA339" s="75" t="n">
        <f aca="false">IF(W339&lt;&gt;Y339,(IF(N339=0,G339*(INFORMAÇÕES!$Q$69/INFORMAÇÕES!$Q$72),IF(N339="R",G339,0))),0)</f>
        <v>0</v>
      </c>
      <c r="AB339" s="75" t="n">
        <f aca="false">IF(W339&lt;&gt;Y339,(IF(N339=0,G339*(INFORMAÇÕES!$Q$70/INFORMAÇÕES!$Q$72),IF(N339="C",G339,0))),0)</f>
        <v>0</v>
      </c>
      <c r="AC339" s="75" t="n">
        <f aca="false">IF(W339&lt;&gt;Y339,(IF(N339=0,G339*INFORMAÇÕES!$U$115,IF(N339="CF",G339,0))),0)</f>
        <v>0</v>
      </c>
      <c r="AD339" s="75" t="n">
        <f aca="false">IF(W339&lt;&gt;Y339,(IF(N339=0,G339*INFORMAÇÕES!$U$116,IF(N339="O",G339,0))),0)</f>
        <v>0</v>
      </c>
      <c r="AE339" s="75" t="n">
        <f aca="false">IF(E339&lt;&gt;0,G339,0)</f>
        <v>0</v>
      </c>
      <c r="AF339" s="75" t="n">
        <f aca="false">IF(W339&lt;&gt;Y339,(IF(N339=0,J339*(INFORMAÇÕES!$Q$89/INFORMAÇÕES!$Q$92),IF(N339="R",J339,0))),0)</f>
        <v>0</v>
      </c>
      <c r="AG339" s="75" t="n">
        <f aca="false">IF(W339&lt;&gt;Y339,(IF(N339=0,J339*(INFORMAÇÕES!$Q$90/INFORMAÇÕES!$Q$92),IF(N339="C",J339,0))),0)</f>
        <v>0</v>
      </c>
      <c r="AH339" s="75" t="n">
        <f aca="false">IF(W339&lt;&gt;Y339,(IF(N339="",J339*INFORMAÇÕES!$U$115,IF(N339="CF",J339,0))),0)</f>
        <v>0</v>
      </c>
      <c r="AI339" s="75" t="n">
        <f aca="false">IF(W339&lt;&gt;Y339,(IF(N339="",J339*INFORMAÇÕES!$U$116,IF(N339="O",J339,0))),0)</f>
        <v>0</v>
      </c>
      <c r="AJ339" s="75" t="n">
        <f aca="false">IF(H339&lt;&gt;0,J339,0)</f>
        <v>0</v>
      </c>
      <c r="AK339" s="75" t="n">
        <f aca="false">IF(K339&lt;&gt;0,L339,0)</f>
        <v>0</v>
      </c>
    </row>
    <row r="340" s="174" customFormat="true" ht="14.25" hidden="false" customHeight="false" outlineLevel="0" collapsed="false">
      <c r="A340" s="159" t="n">
        <v>328</v>
      </c>
      <c r="B340" s="160" t="n">
        <f aca="false">IF('ORÇ.GLOBAL P CAIXA'!$K339="EXEC.",0,'ORÇ.REPROG. P CAIXA'!B340)</f>
        <v>0</v>
      </c>
      <c r="C340" s="161" t="n">
        <f aca="false">IF('ORÇ.GLOBAL P CAIXA'!$K339="EXEC.",0,'ORÇ.REPROG. P CAIXA'!C340)</f>
        <v>0</v>
      </c>
      <c r="D340" s="162" t="n">
        <f aca="false">IF('ORÇ.GLOBAL P CAIXA'!$K339="EXEC.",0,'ORÇ.REPROG. P CAIXA'!D340)</f>
        <v>0</v>
      </c>
      <c r="E340" s="163" t="n">
        <f aca="false">IF('ORÇ.GLOBAL P CAIXA'!$K339="EXEC.",0,'ORÇ.REPROG. P CAIXA'!E340)</f>
        <v>0</v>
      </c>
      <c r="F340" s="163" t="n">
        <f aca="false">IF('ORÇ.GLOBAL P CAIXA'!K339="EXEC.",0,IF('ORÇ.GLOBAL EMPRESA'!G339&gt;0,'ORÇ.GLOBAL EMPRESA'!G339,'ORÇ.GLOBAL P CAIXA'!F339))</f>
        <v>0</v>
      </c>
      <c r="G340" s="163" t="n">
        <f aca="false">IF(E340&lt;&gt;0,ROUND(E340*F340,2),IF(AE340=0,(SUMIF($W$13:$W$1012,B340,$AE$13:$AE$1012)),AE340))</f>
        <v>0</v>
      </c>
      <c r="H340" s="661" t="n">
        <f aca="false">IF('ORÇ.GLOBAL P CAIXA'!K339="EXEC.",0,'ORÇ.REPROG. P CAIXA'!H340)</f>
        <v>0</v>
      </c>
      <c r="I340" s="661" t="n">
        <f aca="false">IF('ORÇ.GLOBAL P CAIXA'!K339="EXEC.",0,'ORÇ.REPROG. P CAIXA'!I340)</f>
        <v>0</v>
      </c>
      <c r="J340" s="163" t="n">
        <f aca="false">IF(H340&lt;&gt;0,ROUND(H340*I340,2),IF(AJ340=0,(SUMIF($W$13:$W$1012,B340,$AJ$13:$AJ$1012)),AJ340))</f>
        <v>0</v>
      </c>
      <c r="K340" s="163" t="n">
        <f aca="false">H340-E340</f>
        <v>0</v>
      </c>
      <c r="L340" s="163" t="n">
        <f aca="false">J340-G340</f>
        <v>0</v>
      </c>
      <c r="M340" s="662" t="str">
        <f aca="false">IF('ORÇ.GLOBAL P CAIXA'!K339="EXEC.","",IF('ORÇ.REPROG. P CAIXA'!M340&gt;0,'ORÇ.REPROG. P CAIXA'!M340,""))</f>
        <v/>
      </c>
      <c r="N340" s="663" t="str">
        <f aca="false">IF('ORÇ.GLOBAL P CAIXA'!K339="EXEC.","",IF('ORÇ.REPROG. P CAIXA'!N340&gt;0,'ORÇ.REPROG. P CAIXA'!N340,""))</f>
        <v/>
      </c>
      <c r="O340" s="166" t="str">
        <f aca="false">IF('ORÇ.GLOBAL P CAIXA'!$K339="EXEC.","",'ORÇ.REPROG. P CAIXA'!O340)</f>
        <v/>
      </c>
      <c r="P340" s="167"/>
      <c r="Q340" s="168" t="str">
        <f aca="false">IF(B340&gt;0,"ok","ocultar")</f>
        <v>ocultar</v>
      </c>
      <c r="R340" s="649"/>
      <c r="S340" s="649"/>
      <c r="T340" s="650"/>
      <c r="V340" s="88"/>
      <c r="W340" s="157" t="n">
        <f aca="false">IF(B340=0,W339,IF(ISNONTEXT(B340)=TRUE(),INT(B340),INT(LEFT(B340,FIND(".",B340)-1))))</f>
        <v>3</v>
      </c>
      <c r="X340" s="157" t="str">
        <f aca="false">IF(X341=1,1,IF(B340&lt;&gt;0,1,IF(C340&lt;&gt;0,1,IF(D340&lt;&gt;0,1,IF(E340&lt;&gt;0,1,"")))))</f>
        <v/>
      </c>
      <c r="Y340" s="157" t="str">
        <f aca="false">IF(W340=0," ",IF(W340&lt;&gt;W339,W340," "))</f>
        <v> </v>
      </c>
      <c r="Z340" s="88"/>
      <c r="AA340" s="75" t="n">
        <f aca="false">IF(W340&lt;&gt;Y340,(IF(N340=0,G340*(INFORMAÇÕES!$Q$69/INFORMAÇÕES!$Q$72),IF(N340="R",G340,0))),0)</f>
        <v>0</v>
      </c>
      <c r="AB340" s="75" t="n">
        <f aca="false">IF(W340&lt;&gt;Y340,(IF(N340=0,G340*(INFORMAÇÕES!$Q$70/INFORMAÇÕES!$Q$72),IF(N340="C",G340,0))),0)</f>
        <v>0</v>
      </c>
      <c r="AC340" s="75" t="n">
        <f aca="false">IF(W340&lt;&gt;Y340,(IF(N340=0,G340*INFORMAÇÕES!$U$115,IF(N340="CF",G340,0))),0)</f>
        <v>0</v>
      </c>
      <c r="AD340" s="75" t="n">
        <f aca="false">IF(W340&lt;&gt;Y340,(IF(N340=0,G340*INFORMAÇÕES!$U$116,IF(N340="O",G340,0))),0)</f>
        <v>0</v>
      </c>
      <c r="AE340" s="75" t="n">
        <f aca="false">IF(E340&lt;&gt;0,G340,0)</f>
        <v>0</v>
      </c>
      <c r="AF340" s="75" t="n">
        <f aca="false">IF(W340&lt;&gt;Y340,(IF(N340=0,J340*(INFORMAÇÕES!$Q$89/INFORMAÇÕES!$Q$92),IF(N340="R",J340,0))),0)</f>
        <v>0</v>
      </c>
      <c r="AG340" s="75" t="n">
        <f aca="false">IF(W340&lt;&gt;Y340,(IF(N340=0,J340*(INFORMAÇÕES!$Q$90/INFORMAÇÕES!$Q$92),IF(N340="C",J340,0))),0)</f>
        <v>0</v>
      </c>
      <c r="AH340" s="75" t="n">
        <f aca="false">IF(W340&lt;&gt;Y340,(IF(N340="",J340*INFORMAÇÕES!$U$115,IF(N340="CF",J340,0))),0)</f>
        <v>0</v>
      </c>
      <c r="AI340" s="75" t="n">
        <f aca="false">IF(W340&lt;&gt;Y340,(IF(N340="",J340*INFORMAÇÕES!$U$116,IF(N340="O",J340,0))),0)</f>
        <v>0</v>
      </c>
      <c r="AJ340" s="75" t="n">
        <f aca="false">IF(H340&lt;&gt;0,J340,0)</f>
        <v>0</v>
      </c>
      <c r="AK340" s="75" t="n">
        <f aca="false">IF(K340&lt;&gt;0,L340,0)</f>
        <v>0</v>
      </c>
    </row>
    <row r="341" s="174" customFormat="true" ht="14.25" hidden="false" customHeight="false" outlineLevel="0" collapsed="false">
      <c r="A341" s="159" t="n">
        <v>329</v>
      </c>
      <c r="B341" s="160" t="n">
        <f aca="false">IF('ORÇ.GLOBAL P CAIXA'!$K340="EXEC.",0,'ORÇ.REPROG. P CAIXA'!B341)</f>
        <v>0</v>
      </c>
      <c r="C341" s="161" t="n">
        <f aca="false">IF('ORÇ.GLOBAL P CAIXA'!$K340="EXEC.",0,'ORÇ.REPROG. P CAIXA'!C341)</f>
        <v>0</v>
      </c>
      <c r="D341" s="162" t="n">
        <f aca="false">IF('ORÇ.GLOBAL P CAIXA'!$K340="EXEC.",0,'ORÇ.REPROG. P CAIXA'!D341)</f>
        <v>0</v>
      </c>
      <c r="E341" s="163" t="n">
        <f aca="false">IF('ORÇ.GLOBAL P CAIXA'!$K340="EXEC.",0,'ORÇ.REPROG. P CAIXA'!E341)</f>
        <v>0</v>
      </c>
      <c r="F341" s="163" t="n">
        <f aca="false">IF('ORÇ.GLOBAL P CAIXA'!K340="EXEC.",0,IF('ORÇ.GLOBAL EMPRESA'!G340&gt;0,'ORÇ.GLOBAL EMPRESA'!G340,'ORÇ.GLOBAL P CAIXA'!F340))</f>
        <v>0</v>
      </c>
      <c r="G341" s="163" t="n">
        <f aca="false">IF(E341&lt;&gt;0,ROUND(E341*F341,2),IF(AE341=0,(SUMIF($W$13:$W$1012,B341,$AE$13:$AE$1012)),AE341))</f>
        <v>0</v>
      </c>
      <c r="H341" s="661" t="n">
        <f aca="false">IF('ORÇ.GLOBAL P CAIXA'!K340="EXEC.",0,'ORÇ.REPROG. P CAIXA'!H341)</f>
        <v>0</v>
      </c>
      <c r="I341" s="661" t="n">
        <f aca="false">IF('ORÇ.GLOBAL P CAIXA'!K340="EXEC.",0,'ORÇ.REPROG. P CAIXA'!I341)</f>
        <v>0</v>
      </c>
      <c r="J341" s="163" t="n">
        <f aca="false">IF(H341&lt;&gt;0,ROUND(H341*I341,2),IF(AJ341=0,(SUMIF($W$13:$W$1012,B341,$AJ$13:$AJ$1012)),AJ341))</f>
        <v>0</v>
      </c>
      <c r="K341" s="163" t="n">
        <f aca="false">H341-E341</f>
        <v>0</v>
      </c>
      <c r="L341" s="163" t="n">
        <f aca="false">J341-G341</f>
        <v>0</v>
      </c>
      <c r="M341" s="662" t="str">
        <f aca="false">IF('ORÇ.GLOBAL P CAIXA'!K340="EXEC.","",IF('ORÇ.REPROG. P CAIXA'!M341&gt;0,'ORÇ.REPROG. P CAIXA'!M341,""))</f>
        <v/>
      </c>
      <c r="N341" s="663" t="str">
        <f aca="false">IF('ORÇ.GLOBAL P CAIXA'!K340="EXEC.","",IF('ORÇ.REPROG. P CAIXA'!N341&gt;0,'ORÇ.REPROG. P CAIXA'!N341,""))</f>
        <v/>
      </c>
      <c r="O341" s="166" t="str">
        <f aca="false">IF('ORÇ.GLOBAL P CAIXA'!$K340="EXEC.","",'ORÇ.REPROG. P CAIXA'!O341)</f>
        <v/>
      </c>
      <c r="P341" s="167"/>
      <c r="Q341" s="168" t="str">
        <f aca="false">IF(B341&gt;0,"ok","ocultar")</f>
        <v>ocultar</v>
      </c>
      <c r="R341" s="649"/>
      <c r="S341" s="649"/>
      <c r="T341" s="650"/>
      <c r="V341" s="88"/>
      <c r="W341" s="157" t="n">
        <f aca="false">IF(B341=0,W340,IF(ISNONTEXT(B341)=TRUE(),INT(B341),INT(LEFT(B341,FIND(".",B341)-1))))</f>
        <v>3</v>
      </c>
      <c r="X341" s="157" t="str">
        <f aca="false">IF(X342=1,1,IF(B341&lt;&gt;0,1,IF(C341&lt;&gt;0,1,IF(D341&lt;&gt;0,1,IF(E341&lt;&gt;0,1,"")))))</f>
        <v/>
      </c>
      <c r="Y341" s="157" t="str">
        <f aca="false">IF(W341=0," ",IF(W341&lt;&gt;W340,W341," "))</f>
        <v> </v>
      </c>
      <c r="Z341" s="88"/>
      <c r="AA341" s="75" t="n">
        <f aca="false">IF(W341&lt;&gt;Y341,(IF(N341=0,G341*(INFORMAÇÕES!$Q$69/INFORMAÇÕES!$Q$72),IF(N341="R",G341,0))),0)</f>
        <v>0</v>
      </c>
      <c r="AB341" s="75" t="n">
        <f aca="false">IF(W341&lt;&gt;Y341,(IF(N341=0,G341*(INFORMAÇÕES!$Q$70/INFORMAÇÕES!$Q$72),IF(N341="C",G341,0))),0)</f>
        <v>0</v>
      </c>
      <c r="AC341" s="75" t="n">
        <f aca="false">IF(W341&lt;&gt;Y341,(IF(N341=0,G341*INFORMAÇÕES!$U$115,IF(N341="CF",G341,0))),0)</f>
        <v>0</v>
      </c>
      <c r="AD341" s="75" t="n">
        <f aca="false">IF(W341&lt;&gt;Y341,(IF(N341=0,G341*INFORMAÇÕES!$U$116,IF(N341="O",G341,0))),0)</f>
        <v>0</v>
      </c>
      <c r="AE341" s="75" t="n">
        <f aca="false">IF(E341&lt;&gt;0,G341,0)</f>
        <v>0</v>
      </c>
      <c r="AF341" s="75" t="n">
        <f aca="false">IF(W341&lt;&gt;Y341,(IF(N341=0,J341*(INFORMAÇÕES!$Q$89/INFORMAÇÕES!$Q$92),IF(N341="R",J341,0))),0)</f>
        <v>0</v>
      </c>
      <c r="AG341" s="75" t="n">
        <f aca="false">IF(W341&lt;&gt;Y341,(IF(N341=0,J341*(INFORMAÇÕES!$Q$90/INFORMAÇÕES!$Q$92),IF(N341="C",J341,0))),0)</f>
        <v>0</v>
      </c>
      <c r="AH341" s="75" t="n">
        <f aca="false">IF(W341&lt;&gt;Y341,(IF(N341="",J341*INFORMAÇÕES!$U$115,IF(N341="CF",J341,0))),0)</f>
        <v>0</v>
      </c>
      <c r="AI341" s="75" t="n">
        <f aca="false">IF(W341&lt;&gt;Y341,(IF(N341="",J341*INFORMAÇÕES!$U$116,IF(N341="O",J341,0))),0)</f>
        <v>0</v>
      </c>
      <c r="AJ341" s="75" t="n">
        <f aca="false">IF(H341&lt;&gt;0,J341,0)</f>
        <v>0</v>
      </c>
      <c r="AK341" s="75" t="n">
        <f aca="false">IF(K341&lt;&gt;0,L341,0)</f>
        <v>0</v>
      </c>
    </row>
    <row r="342" s="174" customFormat="true" ht="14.25" hidden="false" customHeight="false" outlineLevel="0" collapsed="false">
      <c r="A342" s="159" t="n">
        <v>330</v>
      </c>
      <c r="B342" s="160" t="n">
        <f aca="false">IF('ORÇ.GLOBAL P CAIXA'!$K341="EXEC.",0,'ORÇ.REPROG. P CAIXA'!B342)</f>
        <v>0</v>
      </c>
      <c r="C342" s="161" t="n">
        <f aca="false">IF('ORÇ.GLOBAL P CAIXA'!$K341="EXEC.",0,'ORÇ.REPROG. P CAIXA'!C342)</f>
        <v>0</v>
      </c>
      <c r="D342" s="162" t="n">
        <f aca="false">IF('ORÇ.GLOBAL P CAIXA'!$K341="EXEC.",0,'ORÇ.REPROG. P CAIXA'!D342)</f>
        <v>0</v>
      </c>
      <c r="E342" s="163" t="n">
        <f aca="false">IF('ORÇ.GLOBAL P CAIXA'!$K341="EXEC.",0,'ORÇ.REPROG. P CAIXA'!E342)</f>
        <v>0</v>
      </c>
      <c r="F342" s="163" t="n">
        <f aca="false">IF('ORÇ.GLOBAL P CAIXA'!K341="EXEC.",0,IF('ORÇ.GLOBAL EMPRESA'!G341&gt;0,'ORÇ.GLOBAL EMPRESA'!G341,'ORÇ.GLOBAL P CAIXA'!F341))</f>
        <v>0</v>
      </c>
      <c r="G342" s="163" t="n">
        <f aca="false">IF(E342&lt;&gt;0,ROUND(E342*F342,2),IF(AE342=0,(SUMIF($W$13:$W$1012,B342,$AE$13:$AE$1012)),AE342))</f>
        <v>0</v>
      </c>
      <c r="H342" s="661" t="n">
        <f aca="false">IF('ORÇ.GLOBAL P CAIXA'!K341="EXEC.",0,'ORÇ.REPROG. P CAIXA'!H342)</f>
        <v>0</v>
      </c>
      <c r="I342" s="661" t="n">
        <f aca="false">IF('ORÇ.GLOBAL P CAIXA'!K341="EXEC.",0,'ORÇ.REPROG. P CAIXA'!I342)</f>
        <v>0</v>
      </c>
      <c r="J342" s="163" t="n">
        <f aca="false">IF(H342&lt;&gt;0,ROUND(H342*I342,2),IF(AJ342=0,(SUMIF($W$13:$W$1012,B342,$AJ$13:$AJ$1012)),AJ342))</f>
        <v>0</v>
      </c>
      <c r="K342" s="163" t="n">
        <f aca="false">H342-E342</f>
        <v>0</v>
      </c>
      <c r="L342" s="163" t="n">
        <f aca="false">J342-G342</f>
        <v>0</v>
      </c>
      <c r="M342" s="662" t="str">
        <f aca="false">IF('ORÇ.GLOBAL P CAIXA'!K341="EXEC.","",IF('ORÇ.REPROG. P CAIXA'!M342&gt;0,'ORÇ.REPROG. P CAIXA'!M342,""))</f>
        <v/>
      </c>
      <c r="N342" s="663" t="str">
        <f aca="false">IF('ORÇ.GLOBAL P CAIXA'!K341="EXEC.","",IF('ORÇ.REPROG. P CAIXA'!N342&gt;0,'ORÇ.REPROG. P CAIXA'!N342,""))</f>
        <v/>
      </c>
      <c r="O342" s="166" t="str">
        <f aca="false">IF('ORÇ.GLOBAL P CAIXA'!$K341="EXEC.","",'ORÇ.REPROG. P CAIXA'!O342)</f>
        <v/>
      </c>
      <c r="P342" s="167"/>
      <c r="Q342" s="168" t="str">
        <f aca="false">IF(B342&gt;0,"ok","ocultar")</f>
        <v>ocultar</v>
      </c>
      <c r="R342" s="649"/>
      <c r="S342" s="649"/>
      <c r="T342" s="650"/>
      <c r="V342" s="88"/>
      <c r="W342" s="157" t="n">
        <f aca="false">IF(B342=0,W341,IF(ISNONTEXT(B342)=TRUE(),INT(B342),INT(LEFT(B342,FIND(".",B342)-1))))</f>
        <v>3</v>
      </c>
      <c r="X342" s="157" t="str">
        <f aca="false">IF(X343=1,1,IF(B342&lt;&gt;0,1,IF(C342&lt;&gt;0,1,IF(D342&lt;&gt;0,1,IF(E342&lt;&gt;0,1,"")))))</f>
        <v/>
      </c>
      <c r="Y342" s="157" t="str">
        <f aca="false">IF(W342=0," ",IF(W342&lt;&gt;W341,W342," "))</f>
        <v> </v>
      </c>
      <c r="Z342" s="88"/>
      <c r="AA342" s="75" t="n">
        <f aca="false">IF(W342&lt;&gt;Y342,(IF(N342=0,G342*(INFORMAÇÕES!$Q$69/INFORMAÇÕES!$Q$72),IF(N342="R",G342,0))),0)</f>
        <v>0</v>
      </c>
      <c r="AB342" s="75" t="n">
        <f aca="false">IF(W342&lt;&gt;Y342,(IF(N342=0,G342*(INFORMAÇÕES!$Q$70/INFORMAÇÕES!$Q$72),IF(N342="C",G342,0))),0)</f>
        <v>0</v>
      </c>
      <c r="AC342" s="75" t="n">
        <f aca="false">IF(W342&lt;&gt;Y342,(IF(N342=0,G342*INFORMAÇÕES!$U$115,IF(N342="CF",G342,0))),0)</f>
        <v>0</v>
      </c>
      <c r="AD342" s="75" t="n">
        <f aca="false">IF(W342&lt;&gt;Y342,(IF(N342=0,G342*INFORMAÇÕES!$U$116,IF(N342="O",G342,0))),0)</f>
        <v>0</v>
      </c>
      <c r="AE342" s="75" t="n">
        <f aca="false">IF(E342&lt;&gt;0,G342,0)</f>
        <v>0</v>
      </c>
      <c r="AF342" s="75" t="n">
        <f aca="false">IF(W342&lt;&gt;Y342,(IF(N342=0,J342*(INFORMAÇÕES!$Q$89/INFORMAÇÕES!$Q$92),IF(N342="R",J342,0))),0)</f>
        <v>0</v>
      </c>
      <c r="AG342" s="75" t="n">
        <f aca="false">IF(W342&lt;&gt;Y342,(IF(N342=0,J342*(INFORMAÇÕES!$Q$90/INFORMAÇÕES!$Q$92),IF(N342="C",J342,0))),0)</f>
        <v>0</v>
      </c>
      <c r="AH342" s="75" t="n">
        <f aca="false">IF(W342&lt;&gt;Y342,(IF(N342="",J342*INFORMAÇÕES!$U$115,IF(N342="CF",J342,0))),0)</f>
        <v>0</v>
      </c>
      <c r="AI342" s="75" t="n">
        <f aca="false">IF(W342&lt;&gt;Y342,(IF(N342="",J342*INFORMAÇÕES!$U$116,IF(N342="O",J342,0))),0)</f>
        <v>0</v>
      </c>
      <c r="AJ342" s="75" t="n">
        <f aca="false">IF(H342&lt;&gt;0,J342,0)</f>
        <v>0</v>
      </c>
      <c r="AK342" s="75" t="n">
        <f aca="false">IF(K342&lt;&gt;0,L342,0)</f>
        <v>0</v>
      </c>
    </row>
    <row r="343" s="174" customFormat="true" ht="14.25" hidden="false" customHeight="false" outlineLevel="0" collapsed="false">
      <c r="A343" s="159" t="n">
        <v>331</v>
      </c>
      <c r="B343" s="160" t="n">
        <f aca="false">IF('ORÇ.GLOBAL P CAIXA'!$K342="EXEC.",0,'ORÇ.REPROG. P CAIXA'!B343)</f>
        <v>0</v>
      </c>
      <c r="C343" s="161" t="n">
        <f aca="false">IF('ORÇ.GLOBAL P CAIXA'!$K342="EXEC.",0,'ORÇ.REPROG. P CAIXA'!C343)</f>
        <v>0</v>
      </c>
      <c r="D343" s="162" t="n">
        <f aca="false">IF('ORÇ.GLOBAL P CAIXA'!$K342="EXEC.",0,'ORÇ.REPROG. P CAIXA'!D343)</f>
        <v>0</v>
      </c>
      <c r="E343" s="163" t="n">
        <f aca="false">IF('ORÇ.GLOBAL P CAIXA'!$K342="EXEC.",0,'ORÇ.REPROG. P CAIXA'!E343)</f>
        <v>0</v>
      </c>
      <c r="F343" s="163" t="n">
        <f aca="false">IF('ORÇ.GLOBAL P CAIXA'!K342="EXEC.",0,IF('ORÇ.GLOBAL EMPRESA'!G342&gt;0,'ORÇ.GLOBAL EMPRESA'!G342,'ORÇ.GLOBAL P CAIXA'!F342))</f>
        <v>0</v>
      </c>
      <c r="G343" s="163" t="n">
        <f aca="false">IF(E343&lt;&gt;0,ROUND(E343*F343,2),IF(AE343=0,(SUMIF($W$13:$W$1012,B343,$AE$13:$AE$1012)),AE343))</f>
        <v>0</v>
      </c>
      <c r="H343" s="661" t="n">
        <f aca="false">IF('ORÇ.GLOBAL P CAIXA'!K342="EXEC.",0,'ORÇ.REPROG. P CAIXA'!H343)</f>
        <v>0</v>
      </c>
      <c r="I343" s="661" t="n">
        <f aca="false">IF('ORÇ.GLOBAL P CAIXA'!K342="EXEC.",0,'ORÇ.REPROG. P CAIXA'!I343)</f>
        <v>0</v>
      </c>
      <c r="J343" s="163" t="n">
        <f aca="false">IF(H343&lt;&gt;0,ROUND(H343*I343,2),IF(AJ343=0,(SUMIF($W$13:$W$1012,B343,$AJ$13:$AJ$1012)),AJ343))</f>
        <v>0</v>
      </c>
      <c r="K343" s="163" t="n">
        <f aca="false">H343-E343</f>
        <v>0</v>
      </c>
      <c r="L343" s="163" t="n">
        <f aca="false">J343-G343</f>
        <v>0</v>
      </c>
      <c r="M343" s="662" t="str">
        <f aca="false">IF('ORÇ.GLOBAL P CAIXA'!K342="EXEC.","",IF('ORÇ.REPROG. P CAIXA'!M343&gt;0,'ORÇ.REPROG. P CAIXA'!M343,""))</f>
        <v/>
      </c>
      <c r="N343" s="663" t="str">
        <f aca="false">IF('ORÇ.GLOBAL P CAIXA'!K342="EXEC.","",IF('ORÇ.REPROG. P CAIXA'!N343&gt;0,'ORÇ.REPROG. P CAIXA'!N343,""))</f>
        <v/>
      </c>
      <c r="O343" s="166" t="str">
        <f aca="false">IF('ORÇ.GLOBAL P CAIXA'!$K342="EXEC.","",'ORÇ.REPROG. P CAIXA'!O343)</f>
        <v/>
      </c>
      <c r="P343" s="167"/>
      <c r="Q343" s="168" t="str">
        <f aca="false">IF(B343&gt;0,"ok","ocultar")</f>
        <v>ocultar</v>
      </c>
      <c r="R343" s="649"/>
      <c r="S343" s="649"/>
      <c r="T343" s="650"/>
      <c r="V343" s="88"/>
      <c r="W343" s="157" t="n">
        <f aca="false">IF(B343=0,W342,IF(ISNONTEXT(B343)=TRUE(),INT(B343),INT(LEFT(B343,FIND(".",B343)-1))))</f>
        <v>3</v>
      </c>
      <c r="X343" s="157" t="str">
        <f aca="false">IF(X344=1,1,IF(B343&lt;&gt;0,1,IF(C343&lt;&gt;0,1,IF(D343&lt;&gt;0,1,IF(E343&lt;&gt;0,1,"")))))</f>
        <v/>
      </c>
      <c r="Y343" s="157" t="str">
        <f aca="false">IF(W343=0," ",IF(W343&lt;&gt;W342,W343," "))</f>
        <v> </v>
      </c>
      <c r="Z343" s="88"/>
      <c r="AA343" s="75" t="n">
        <f aca="false">IF(W343&lt;&gt;Y343,(IF(N343=0,G343*(INFORMAÇÕES!$Q$69/INFORMAÇÕES!$Q$72),IF(N343="R",G343,0))),0)</f>
        <v>0</v>
      </c>
      <c r="AB343" s="75" t="n">
        <f aca="false">IF(W343&lt;&gt;Y343,(IF(N343=0,G343*(INFORMAÇÕES!$Q$70/INFORMAÇÕES!$Q$72),IF(N343="C",G343,0))),0)</f>
        <v>0</v>
      </c>
      <c r="AC343" s="75" t="n">
        <f aca="false">IF(W343&lt;&gt;Y343,(IF(N343=0,G343*INFORMAÇÕES!$U$115,IF(N343="CF",G343,0))),0)</f>
        <v>0</v>
      </c>
      <c r="AD343" s="75" t="n">
        <f aca="false">IF(W343&lt;&gt;Y343,(IF(N343=0,G343*INFORMAÇÕES!$U$116,IF(N343="O",G343,0))),0)</f>
        <v>0</v>
      </c>
      <c r="AE343" s="75" t="n">
        <f aca="false">IF(E343&lt;&gt;0,G343,0)</f>
        <v>0</v>
      </c>
      <c r="AF343" s="75" t="n">
        <f aca="false">IF(W343&lt;&gt;Y343,(IF(N343=0,J343*(INFORMAÇÕES!$Q$89/INFORMAÇÕES!$Q$92),IF(N343="R",J343,0))),0)</f>
        <v>0</v>
      </c>
      <c r="AG343" s="75" t="n">
        <f aca="false">IF(W343&lt;&gt;Y343,(IF(N343=0,J343*(INFORMAÇÕES!$Q$90/INFORMAÇÕES!$Q$92),IF(N343="C",J343,0))),0)</f>
        <v>0</v>
      </c>
      <c r="AH343" s="75" t="n">
        <f aca="false">IF(W343&lt;&gt;Y343,(IF(N343="",J343*INFORMAÇÕES!$U$115,IF(N343="CF",J343,0))),0)</f>
        <v>0</v>
      </c>
      <c r="AI343" s="75" t="n">
        <f aca="false">IF(W343&lt;&gt;Y343,(IF(N343="",J343*INFORMAÇÕES!$U$116,IF(N343="O",J343,0))),0)</f>
        <v>0</v>
      </c>
      <c r="AJ343" s="75" t="n">
        <f aca="false">IF(H343&lt;&gt;0,J343,0)</f>
        <v>0</v>
      </c>
      <c r="AK343" s="75" t="n">
        <f aca="false">IF(K343&lt;&gt;0,L343,0)</f>
        <v>0</v>
      </c>
    </row>
    <row r="344" s="174" customFormat="true" ht="14.25" hidden="false" customHeight="false" outlineLevel="0" collapsed="false">
      <c r="A344" s="159" t="n">
        <v>332</v>
      </c>
      <c r="B344" s="160" t="n">
        <f aca="false">IF('ORÇ.GLOBAL P CAIXA'!$K343="EXEC.",0,'ORÇ.REPROG. P CAIXA'!B344)</f>
        <v>0</v>
      </c>
      <c r="C344" s="161" t="n">
        <f aca="false">IF('ORÇ.GLOBAL P CAIXA'!$K343="EXEC.",0,'ORÇ.REPROG. P CAIXA'!C344)</f>
        <v>0</v>
      </c>
      <c r="D344" s="162" t="n">
        <f aca="false">IF('ORÇ.GLOBAL P CAIXA'!$K343="EXEC.",0,'ORÇ.REPROG. P CAIXA'!D344)</f>
        <v>0</v>
      </c>
      <c r="E344" s="163" t="n">
        <f aca="false">IF('ORÇ.GLOBAL P CAIXA'!$K343="EXEC.",0,'ORÇ.REPROG. P CAIXA'!E344)</f>
        <v>0</v>
      </c>
      <c r="F344" s="163" t="n">
        <f aca="false">IF('ORÇ.GLOBAL P CAIXA'!K343="EXEC.",0,IF('ORÇ.GLOBAL EMPRESA'!G343&gt;0,'ORÇ.GLOBAL EMPRESA'!G343,'ORÇ.GLOBAL P CAIXA'!F343))</f>
        <v>0</v>
      </c>
      <c r="G344" s="163" t="n">
        <f aca="false">IF(E344&lt;&gt;0,ROUND(E344*F344,2),IF(AE344=0,(SUMIF($W$13:$W$1012,B344,$AE$13:$AE$1012)),AE344))</f>
        <v>0</v>
      </c>
      <c r="H344" s="661" t="n">
        <f aca="false">IF('ORÇ.GLOBAL P CAIXA'!K343="EXEC.",0,'ORÇ.REPROG. P CAIXA'!H344)</f>
        <v>0</v>
      </c>
      <c r="I344" s="661" t="n">
        <f aca="false">IF('ORÇ.GLOBAL P CAIXA'!K343="EXEC.",0,'ORÇ.REPROG. P CAIXA'!I344)</f>
        <v>0</v>
      </c>
      <c r="J344" s="163" t="n">
        <f aca="false">IF(H344&lt;&gt;0,ROUND(H344*I344,2),IF(AJ344=0,(SUMIF($W$13:$W$1012,B344,$AJ$13:$AJ$1012)),AJ344))</f>
        <v>0</v>
      </c>
      <c r="K344" s="163" t="n">
        <f aca="false">H344-E344</f>
        <v>0</v>
      </c>
      <c r="L344" s="163" t="n">
        <f aca="false">J344-G344</f>
        <v>0</v>
      </c>
      <c r="M344" s="662" t="str">
        <f aca="false">IF('ORÇ.GLOBAL P CAIXA'!K343="EXEC.","",IF('ORÇ.REPROG. P CAIXA'!M344&gt;0,'ORÇ.REPROG. P CAIXA'!M344,""))</f>
        <v/>
      </c>
      <c r="N344" s="663" t="str">
        <f aca="false">IF('ORÇ.GLOBAL P CAIXA'!K343="EXEC.","",IF('ORÇ.REPROG. P CAIXA'!N344&gt;0,'ORÇ.REPROG. P CAIXA'!N344,""))</f>
        <v/>
      </c>
      <c r="O344" s="166" t="str">
        <f aca="false">IF('ORÇ.GLOBAL P CAIXA'!$K343="EXEC.","",'ORÇ.REPROG. P CAIXA'!O344)</f>
        <v/>
      </c>
      <c r="P344" s="167"/>
      <c r="Q344" s="168" t="str">
        <f aca="false">IF(B344&gt;0,"ok","ocultar")</f>
        <v>ocultar</v>
      </c>
      <c r="R344" s="649"/>
      <c r="S344" s="649"/>
      <c r="T344" s="650"/>
      <c r="V344" s="88"/>
      <c r="W344" s="157" t="n">
        <f aca="false">IF(B344=0,W343,IF(ISNONTEXT(B344)=TRUE(),INT(B344),INT(LEFT(B344,FIND(".",B344)-1))))</f>
        <v>3</v>
      </c>
      <c r="X344" s="157" t="str">
        <f aca="false">IF(X345=1,1,IF(B344&lt;&gt;0,1,IF(C344&lt;&gt;0,1,IF(D344&lt;&gt;0,1,IF(E344&lt;&gt;0,1,"")))))</f>
        <v/>
      </c>
      <c r="Y344" s="157" t="str">
        <f aca="false">IF(W344=0," ",IF(W344&lt;&gt;W343,W344," "))</f>
        <v> </v>
      </c>
      <c r="Z344" s="88"/>
      <c r="AA344" s="75" t="n">
        <f aca="false">IF(W344&lt;&gt;Y344,(IF(N344=0,G344*(INFORMAÇÕES!$Q$69/INFORMAÇÕES!$Q$72),IF(N344="R",G344,0))),0)</f>
        <v>0</v>
      </c>
      <c r="AB344" s="75" t="n">
        <f aca="false">IF(W344&lt;&gt;Y344,(IF(N344=0,G344*(INFORMAÇÕES!$Q$70/INFORMAÇÕES!$Q$72),IF(N344="C",G344,0))),0)</f>
        <v>0</v>
      </c>
      <c r="AC344" s="75" t="n">
        <f aca="false">IF(W344&lt;&gt;Y344,(IF(N344=0,G344*INFORMAÇÕES!$U$115,IF(N344="CF",G344,0))),0)</f>
        <v>0</v>
      </c>
      <c r="AD344" s="75" t="n">
        <f aca="false">IF(W344&lt;&gt;Y344,(IF(N344=0,G344*INFORMAÇÕES!$U$116,IF(N344="O",G344,0))),0)</f>
        <v>0</v>
      </c>
      <c r="AE344" s="75" t="n">
        <f aca="false">IF(E344&lt;&gt;0,G344,0)</f>
        <v>0</v>
      </c>
      <c r="AF344" s="75" t="n">
        <f aca="false">IF(W344&lt;&gt;Y344,(IF(N344=0,J344*(INFORMAÇÕES!$Q$89/INFORMAÇÕES!$Q$92),IF(N344="R",J344,0))),0)</f>
        <v>0</v>
      </c>
      <c r="AG344" s="75" t="n">
        <f aca="false">IF(W344&lt;&gt;Y344,(IF(N344=0,J344*(INFORMAÇÕES!$Q$90/INFORMAÇÕES!$Q$92),IF(N344="C",J344,0))),0)</f>
        <v>0</v>
      </c>
      <c r="AH344" s="75" t="n">
        <f aca="false">IF(W344&lt;&gt;Y344,(IF(N344="",J344*INFORMAÇÕES!$U$115,IF(N344="CF",J344,0))),0)</f>
        <v>0</v>
      </c>
      <c r="AI344" s="75" t="n">
        <f aca="false">IF(W344&lt;&gt;Y344,(IF(N344="",J344*INFORMAÇÕES!$U$116,IF(N344="O",J344,0))),0)</f>
        <v>0</v>
      </c>
      <c r="AJ344" s="75" t="n">
        <f aca="false">IF(H344&lt;&gt;0,J344,0)</f>
        <v>0</v>
      </c>
      <c r="AK344" s="75" t="n">
        <f aca="false">IF(K344&lt;&gt;0,L344,0)</f>
        <v>0</v>
      </c>
    </row>
    <row r="345" s="174" customFormat="true" ht="14.25" hidden="false" customHeight="false" outlineLevel="0" collapsed="false">
      <c r="A345" s="159" t="n">
        <v>333</v>
      </c>
      <c r="B345" s="160" t="n">
        <f aca="false">IF('ORÇ.GLOBAL P CAIXA'!$K344="EXEC.",0,'ORÇ.REPROG. P CAIXA'!B345)</f>
        <v>0</v>
      </c>
      <c r="C345" s="161" t="n">
        <f aca="false">IF('ORÇ.GLOBAL P CAIXA'!$K344="EXEC.",0,'ORÇ.REPROG. P CAIXA'!C345)</f>
        <v>0</v>
      </c>
      <c r="D345" s="162" t="n">
        <f aca="false">IF('ORÇ.GLOBAL P CAIXA'!$K344="EXEC.",0,'ORÇ.REPROG. P CAIXA'!D345)</f>
        <v>0</v>
      </c>
      <c r="E345" s="163" t="n">
        <f aca="false">IF('ORÇ.GLOBAL P CAIXA'!$K344="EXEC.",0,'ORÇ.REPROG. P CAIXA'!E345)</f>
        <v>0</v>
      </c>
      <c r="F345" s="163" t="n">
        <f aca="false">IF('ORÇ.GLOBAL P CAIXA'!K344="EXEC.",0,IF('ORÇ.GLOBAL EMPRESA'!G344&gt;0,'ORÇ.GLOBAL EMPRESA'!G344,'ORÇ.GLOBAL P CAIXA'!F344))</f>
        <v>0</v>
      </c>
      <c r="G345" s="163" t="n">
        <f aca="false">IF(E345&lt;&gt;0,ROUND(E345*F345,2),IF(AE345=0,(SUMIF($W$13:$W$1012,B345,$AE$13:$AE$1012)),AE345))</f>
        <v>0</v>
      </c>
      <c r="H345" s="661" t="n">
        <f aca="false">IF('ORÇ.GLOBAL P CAIXA'!K344="EXEC.",0,'ORÇ.REPROG. P CAIXA'!H345)</f>
        <v>0</v>
      </c>
      <c r="I345" s="661" t="n">
        <f aca="false">IF('ORÇ.GLOBAL P CAIXA'!K344="EXEC.",0,'ORÇ.REPROG. P CAIXA'!I345)</f>
        <v>0</v>
      </c>
      <c r="J345" s="163" t="n">
        <f aca="false">IF(H345&lt;&gt;0,ROUND(H345*I345,2),IF(AJ345=0,(SUMIF($W$13:$W$1012,B345,$AJ$13:$AJ$1012)),AJ345))</f>
        <v>0</v>
      </c>
      <c r="K345" s="163" t="n">
        <f aca="false">H345-E345</f>
        <v>0</v>
      </c>
      <c r="L345" s="163" t="n">
        <f aca="false">J345-G345</f>
        <v>0</v>
      </c>
      <c r="M345" s="662" t="str">
        <f aca="false">IF('ORÇ.GLOBAL P CAIXA'!K344="EXEC.","",IF('ORÇ.REPROG. P CAIXA'!M345&gt;0,'ORÇ.REPROG. P CAIXA'!M345,""))</f>
        <v/>
      </c>
      <c r="N345" s="663" t="str">
        <f aca="false">IF('ORÇ.GLOBAL P CAIXA'!K344="EXEC.","",IF('ORÇ.REPROG. P CAIXA'!N345&gt;0,'ORÇ.REPROG. P CAIXA'!N345,""))</f>
        <v/>
      </c>
      <c r="O345" s="166" t="str">
        <f aca="false">IF('ORÇ.GLOBAL P CAIXA'!$K344="EXEC.","",'ORÇ.REPROG. P CAIXA'!O345)</f>
        <v/>
      </c>
      <c r="P345" s="167"/>
      <c r="Q345" s="168" t="str">
        <f aca="false">IF(B345&gt;0,"ok","ocultar")</f>
        <v>ocultar</v>
      </c>
      <c r="R345" s="649"/>
      <c r="S345" s="649"/>
      <c r="T345" s="650"/>
      <c r="V345" s="88"/>
      <c r="W345" s="157" t="n">
        <f aca="false">IF(B345=0,W344,IF(ISNONTEXT(B345)=TRUE(),INT(B345),INT(LEFT(B345,FIND(".",B345)-1))))</f>
        <v>3</v>
      </c>
      <c r="X345" s="157" t="str">
        <f aca="false">IF(X346=1,1,IF(B345&lt;&gt;0,1,IF(C345&lt;&gt;0,1,IF(D345&lt;&gt;0,1,IF(E345&lt;&gt;0,1,"")))))</f>
        <v/>
      </c>
      <c r="Y345" s="157" t="str">
        <f aca="false">IF(W345=0," ",IF(W345&lt;&gt;W344,W345," "))</f>
        <v> </v>
      </c>
      <c r="Z345" s="88"/>
      <c r="AA345" s="75" t="n">
        <f aca="false">IF(W345&lt;&gt;Y345,(IF(N345=0,G345*(INFORMAÇÕES!$Q$69/INFORMAÇÕES!$Q$72),IF(N345="R",G345,0))),0)</f>
        <v>0</v>
      </c>
      <c r="AB345" s="75" t="n">
        <f aca="false">IF(W345&lt;&gt;Y345,(IF(N345=0,G345*(INFORMAÇÕES!$Q$70/INFORMAÇÕES!$Q$72),IF(N345="C",G345,0))),0)</f>
        <v>0</v>
      </c>
      <c r="AC345" s="75" t="n">
        <f aca="false">IF(W345&lt;&gt;Y345,(IF(N345=0,G345*INFORMAÇÕES!$U$115,IF(N345="CF",G345,0))),0)</f>
        <v>0</v>
      </c>
      <c r="AD345" s="75" t="n">
        <f aca="false">IF(W345&lt;&gt;Y345,(IF(N345=0,G345*INFORMAÇÕES!$U$116,IF(N345="O",G345,0))),0)</f>
        <v>0</v>
      </c>
      <c r="AE345" s="75" t="n">
        <f aca="false">IF(E345&lt;&gt;0,G345,0)</f>
        <v>0</v>
      </c>
      <c r="AF345" s="75" t="n">
        <f aca="false">IF(W345&lt;&gt;Y345,(IF(N345=0,J345*(INFORMAÇÕES!$Q$89/INFORMAÇÕES!$Q$92),IF(N345="R",J345,0))),0)</f>
        <v>0</v>
      </c>
      <c r="AG345" s="75" t="n">
        <f aca="false">IF(W345&lt;&gt;Y345,(IF(N345=0,J345*(INFORMAÇÕES!$Q$90/INFORMAÇÕES!$Q$92),IF(N345="C",J345,0))),0)</f>
        <v>0</v>
      </c>
      <c r="AH345" s="75" t="n">
        <f aca="false">IF(W345&lt;&gt;Y345,(IF(N345="",J345*INFORMAÇÕES!$U$115,IF(N345="CF",J345,0))),0)</f>
        <v>0</v>
      </c>
      <c r="AI345" s="75" t="n">
        <f aca="false">IF(W345&lt;&gt;Y345,(IF(N345="",J345*INFORMAÇÕES!$U$116,IF(N345="O",J345,0))),0)</f>
        <v>0</v>
      </c>
      <c r="AJ345" s="75" t="n">
        <f aca="false">IF(H345&lt;&gt;0,J345,0)</f>
        <v>0</v>
      </c>
      <c r="AK345" s="75" t="n">
        <f aca="false">IF(K345&lt;&gt;0,L345,0)</f>
        <v>0</v>
      </c>
    </row>
    <row r="346" s="174" customFormat="true" ht="14.25" hidden="false" customHeight="false" outlineLevel="0" collapsed="false">
      <c r="A346" s="159" t="n">
        <v>334</v>
      </c>
      <c r="B346" s="160" t="n">
        <f aca="false">IF('ORÇ.GLOBAL P CAIXA'!$K345="EXEC.",0,'ORÇ.REPROG. P CAIXA'!B346)</f>
        <v>0</v>
      </c>
      <c r="C346" s="161" t="n">
        <f aca="false">IF('ORÇ.GLOBAL P CAIXA'!$K345="EXEC.",0,'ORÇ.REPROG. P CAIXA'!C346)</f>
        <v>0</v>
      </c>
      <c r="D346" s="162" t="n">
        <f aca="false">IF('ORÇ.GLOBAL P CAIXA'!$K345="EXEC.",0,'ORÇ.REPROG. P CAIXA'!D346)</f>
        <v>0</v>
      </c>
      <c r="E346" s="163" t="n">
        <f aca="false">IF('ORÇ.GLOBAL P CAIXA'!$K345="EXEC.",0,'ORÇ.REPROG. P CAIXA'!E346)</f>
        <v>0</v>
      </c>
      <c r="F346" s="163" t="n">
        <f aca="false">IF('ORÇ.GLOBAL P CAIXA'!K345="EXEC.",0,IF('ORÇ.GLOBAL EMPRESA'!G345&gt;0,'ORÇ.GLOBAL EMPRESA'!G345,'ORÇ.GLOBAL P CAIXA'!F345))</f>
        <v>0</v>
      </c>
      <c r="G346" s="163" t="n">
        <f aca="false">IF(E346&lt;&gt;0,ROUND(E346*F346,2),IF(AE346=0,(SUMIF($W$13:$W$1012,B346,$AE$13:$AE$1012)),AE346))</f>
        <v>0</v>
      </c>
      <c r="H346" s="661" t="n">
        <f aca="false">IF('ORÇ.GLOBAL P CAIXA'!K345="EXEC.",0,'ORÇ.REPROG. P CAIXA'!H346)</f>
        <v>0</v>
      </c>
      <c r="I346" s="661" t="n">
        <f aca="false">IF('ORÇ.GLOBAL P CAIXA'!K345="EXEC.",0,'ORÇ.REPROG. P CAIXA'!I346)</f>
        <v>0</v>
      </c>
      <c r="J346" s="163" t="n">
        <f aca="false">IF(H346&lt;&gt;0,ROUND(H346*I346,2),IF(AJ346=0,(SUMIF($W$13:$W$1012,B346,$AJ$13:$AJ$1012)),AJ346))</f>
        <v>0</v>
      </c>
      <c r="K346" s="163" t="n">
        <f aca="false">H346-E346</f>
        <v>0</v>
      </c>
      <c r="L346" s="163" t="n">
        <f aca="false">J346-G346</f>
        <v>0</v>
      </c>
      <c r="M346" s="662" t="str">
        <f aca="false">IF('ORÇ.GLOBAL P CAIXA'!K345="EXEC.","",IF('ORÇ.REPROG. P CAIXA'!M346&gt;0,'ORÇ.REPROG. P CAIXA'!M346,""))</f>
        <v/>
      </c>
      <c r="N346" s="663" t="str">
        <f aca="false">IF('ORÇ.GLOBAL P CAIXA'!K345="EXEC.","",IF('ORÇ.REPROG. P CAIXA'!N346&gt;0,'ORÇ.REPROG. P CAIXA'!N346,""))</f>
        <v/>
      </c>
      <c r="O346" s="166" t="str">
        <f aca="false">IF('ORÇ.GLOBAL P CAIXA'!$K345="EXEC.","",'ORÇ.REPROG. P CAIXA'!O346)</f>
        <v/>
      </c>
      <c r="P346" s="167"/>
      <c r="Q346" s="168" t="str">
        <f aca="false">IF(B346&gt;0,"ok","ocultar")</f>
        <v>ocultar</v>
      </c>
      <c r="R346" s="649"/>
      <c r="S346" s="649"/>
      <c r="T346" s="650"/>
      <c r="V346" s="88"/>
      <c r="W346" s="157" t="n">
        <f aca="false">IF(B346=0,W345,IF(ISNONTEXT(B346)=TRUE(),INT(B346),INT(LEFT(B346,FIND(".",B346)-1))))</f>
        <v>3</v>
      </c>
      <c r="X346" s="157" t="str">
        <f aca="false">IF(X347=1,1,IF(B346&lt;&gt;0,1,IF(C346&lt;&gt;0,1,IF(D346&lt;&gt;0,1,IF(E346&lt;&gt;0,1,"")))))</f>
        <v/>
      </c>
      <c r="Y346" s="157" t="str">
        <f aca="false">IF(W346=0," ",IF(W346&lt;&gt;W345,W346," "))</f>
        <v> </v>
      </c>
      <c r="Z346" s="88"/>
      <c r="AA346" s="75" t="n">
        <f aca="false">IF(W346&lt;&gt;Y346,(IF(N346=0,G346*(INFORMAÇÕES!$Q$69/INFORMAÇÕES!$Q$72),IF(N346="R",G346,0))),0)</f>
        <v>0</v>
      </c>
      <c r="AB346" s="75" t="n">
        <f aca="false">IF(W346&lt;&gt;Y346,(IF(N346=0,G346*(INFORMAÇÕES!$Q$70/INFORMAÇÕES!$Q$72),IF(N346="C",G346,0))),0)</f>
        <v>0</v>
      </c>
      <c r="AC346" s="75" t="n">
        <f aca="false">IF(W346&lt;&gt;Y346,(IF(N346=0,G346*INFORMAÇÕES!$U$115,IF(N346="CF",G346,0))),0)</f>
        <v>0</v>
      </c>
      <c r="AD346" s="75" t="n">
        <f aca="false">IF(W346&lt;&gt;Y346,(IF(N346=0,G346*INFORMAÇÕES!$U$116,IF(N346="O",G346,0))),0)</f>
        <v>0</v>
      </c>
      <c r="AE346" s="75" t="n">
        <f aca="false">IF(E346&lt;&gt;0,G346,0)</f>
        <v>0</v>
      </c>
      <c r="AF346" s="75" t="n">
        <f aca="false">IF(W346&lt;&gt;Y346,(IF(N346=0,J346*(INFORMAÇÕES!$Q$89/INFORMAÇÕES!$Q$92),IF(N346="R",J346,0))),0)</f>
        <v>0</v>
      </c>
      <c r="AG346" s="75" t="n">
        <f aca="false">IF(W346&lt;&gt;Y346,(IF(N346=0,J346*(INFORMAÇÕES!$Q$90/INFORMAÇÕES!$Q$92),IF(N346="C",J346,0))),0)</f>
        <v>0</v>
      </c>
      <c r="AH346" s="75" t="n">
        <f aca="false">IF(W346&lt;&gt;Y346,(IF(N346="",J346*INFORMAÇÕES!$U$115,IF(N346="CF",J346,0))),0)</f>
        <v>0</v>
      </c>
      <c r="AI346" s="75" t="n">
        <f aca="false">IF(W346&lt;&gt;Y346,(IF(N346="",J346*INFORMAÇÕES!$U$116,IF(N346="O",J346,0))),0)</f>
        <v>0</v>
      </c>
      <c r="AJ346" s="75" t="n">
        <f aca="false">IF(H346&lt;&gt;0,J346,0)</f>
        <v>0</v>
      </c>
      <c r="AK346" s="75" t="n">
        <f aca="false">IF(K346&lt;&gt;0,L346,0)</f>
        <v>0</v>
      </c>
    </row>
    <row r="347" s="174" customFormat="true" ht="14.25" hidden="false" customHeight="false" outlineLevel="0" collapsed="false">
      <c r="A347" s="159" t="n">
        <v>335</v>
      </c>
      <c r="B347" s="160" t="n">
        <f aca="false">IF('ORÇ.GLOBAL P CAIXA'!$K346="EXEC.",0,'ORÇ.REPROG. P CAIXA'!B347)</f>
        <v>0</v>
      </c>
      <c r="C347" s="161" t="n">
        <f aca="false">IF('ORÇ.GLOBAL P CAIXA'!$K346="EXEC.",0,'ORÇ.REPROG. P CAIXA'!C347)</f>
        <v>0</v>
      </c>
      <c r="D347" s="162" t="n">
        <f aca="false">IF('ORÇ.GLOBAL P CAIXA'!$K346="EXEC.",0,'ORÇ.REPROG. P CAIXA'!D347)</f>
        <v>0</v>
      </c>
      <c r="E347" s="163" t="n">
        <f aca="false">IF('ORÇ.GLOBAL P CAIXA'!$K346="EXEC.",0,'ORÇ.REPROG. P CAIXA'!E347)</f>
        <v>0</v>
      </c>
      <c r="F347" s="163" t="n">
        <f aca="false">IF('ORÇ.GLOBAL P CAIXA'!K346="EXEC.",0,IF('ORÇ.GLOBAL EMPRESA'!G346&gt;0,'ORÇ.GLOBAL EMPRESA'!G346,'ORÇ.GLOBAL P CAIXA'!F346))</f>
        <v>0</v>
      </c>
      <c r="G347" s="163" t="n">
        <f aca="false">IF(E347&lt;&gt;0,ROUND(E347*F347,2),IF(AE347=0,(SUMIF($W$13:$W$1012,B347,$AE$13:$AE$1012)),AE347))</f>
        <v>0</v>
      </c>
      <c r="H347" s="661" t="n">
        <f aca="false">IF('ORÇ.GLOBAL P CAIXA'!K346="EXEC.",0,'ORÇ.REPROG. P CAIXA'!H347)</f>
        <v>0</v>
      </c>
      <c r="I347" s="661" t="n">
        <f aca="false">IF('ORÇ.GLOBAL P CAIXA'!K346="EXEC.",0,'ORÇ.REPROG. P CAIXA'!I347)</f>
        <v>0</v>
      </c>
      <c r="J347" s="163" t="n">
        <f aca="false">IF(H347&lt;&gt;0,ROUND(H347*I347,2),IF(AJ347=0,(SUMIF($W$13:$W$1012,B347,$AJ$13:$AJ$1012)),AJ347))</f>
        <v>0</v>
      </c>
      <c r="K347" s="163" t="n">
        <f aca="false">H347-E347</f>
        <v>0</v>
      </c>
      <c r="L347" s="163" t="n">
        <f aca="false">J347-G347</f>
        <v>0</v>
      </c>
      <c r="M347" s="662" t="str">
        <f aca="false">IF('ORÇ.GLOBAL P CAIXA'!K346="EXEC.","",IF('ORÇ.REPROG. P CAIXA'!M347&gt;0,'ORÇ.REPROG. P CAIXA'!M347,""))</f>
        <v/>
      </c>
      <c r="N347" s="663" t="str">
        <f aca="false">IF('ORÇ.GLOBAL P CAIXA'!K346="EXEC.","",IF('ORÇ.REPROG. P CAIXA'!N347&gt;0,'ORÇ.REPROG. P CAIXA'!N347,""))</f>
        <v/>
      </c>
      <c r="O347" s="166" t="str">
        <f aca="false">IF('ORÇ.GLOBAL P CAIXA'!$K346="EXEC.","",'ORÇ.REPROG. P CAIXA'!O347)</f>
        <v/>
      </c>
      <c r="P347" s="167"/>
      <c r="Q347" s="168" t="str">
        <f aca="false">IF(B347&gt;0,"ok","ocultar")</f>
        <v>ocultar</v>
      </c>
      <c r="R347" s="649"/>
      <c r="S347" s="649"/>
      <c r="T347" s="650"/>
      <c r="V347" s="88"/>
      <c r="W347" s="157" t="n">
        <f aca="false">IF(B347=0,W346,IF(ISNONTEXT(B347)=TRUE(),INT(B347),INT(LEFT(B347,FIND(".",B347)-1))))</f>
        <v>3</v>
      </c>
      <c r="X347" s="157" t="str">
        <f aca="false">IF(X348=1,1,IF(B347&lt;&gt;0,1,IF(C347&lt;&gt;0,1,IF(D347&lt;&gt;0,1,IF(E347&lt;&gt;0,1,"")))))</f>
        <v/>
      </c>
      <c r="Y347" s="157" t="str">
        <f aca="false">IF(W347=0," ",IF(W347&lt;&gt;W346,W347," "))</f>
        <v> </v>
      </c>
      <c r="Z347" s="88"/>
      <c r="AA347" s="75" t="n">
        <f aca="false">IF(W347&lt;&gt;Y347,(IF(N347=0,G347*(INFORMAÇÕES!$Q$69/INFORMAÇÕES!$Q$72),IF(N347="R",G347,0))),0)</f>
        <v>0</v>
      </c>
      <c r="AB347" s="75" t="n">
        <f aca="false">IF(W347&lt;&gt;Y347,(IF(N347=0,G347*(INFORMAÇÕES!$Q$70/INFORMAÇÕES!$Q$72),IF(N347="C",G347,0))),0)</f>
        <v>0</v>
      </c>
      <c r="AC347" s="75" t="n">
        <f aca="false">IF(W347&lt;&gt;Y347,(IF(N347=0,G347*INFORMAÇÕES!$U$115,IF(N347="CF",G347,0))),0)</f>
        <v>0</v>
      </c>
      <c r="AD347" s="75" t="n">
        <f aca="false">IF(W347&lt;&gt;Y347,(IF(N347=0,G347*INFORMAÇÕES!$U$116,IF(N347="O",G347,0))),0)</f>
        <v>0</v>
      </c>
      <c r="AE347" s="75" t="n">
        <f aca="false">IF(E347&lt;&gt;0,G347,0)</f>
        <v>0</v>
      </c>
      <c r="AF347" s="75" t="n">
        <f aca="false">IF(W347&lt;&gt;Y347,(IF(N347=0,J347*(INFORMAÇÕES!$Q$89/INFORMAÇÕES!$Q$92),IF(N347="R",J347,0))),0)</f>
        <v>0</v>
      </c>
      <c r="AG347" s="75" t="n">
        <f aca="false">IF(W347&lt;&gt;Y347,(IF(N347=0,J347*(INFORMAÇÕES!$Q$90/INFORMAÇÕES!$Q$92),IF(N347="C",J347,0))),0)</f>
        <v>0</v>
      </c>
      <c r="AH347" s="75" t="n">
        <f aca="false">IF(W347&lt;&gt;Y347,(IF(N347="",J347*INFORMAÇÕES!$U$115,IF(N347="CF",J347,0))),0)</f>
        <v>0</v>
      </c>
      <c r="AI347" s="75" t="n">
        <f aca="false">IF(W347&lt;&gt;Y347,(IF(N347="",J347*INFORMAÇÕES!$U$116,IF(N347="O",J347,0))),0)</f>
        <v>0</v>
      </c>
      <c r="AJ347" s="75" t="n">
        <f aca="false">IF(H347&lt;&gt;0,J347,0)</f>
        <v>0</v>
      </c>
      <c r="AK347" s="75" t="n">
        <f aca="false">IF(K347&lt;&gt;0,L347,0)</f>
        <v>0</v>
      </c>
    </row>
    <row r="348" s="174" customFormat="true" ht="14.25" hidden="false" customHeight="false" outlineLevel="0" collapsed="false">
      <c r="A348" s="159" t="n">
        <v>336</v>
      </c>
      <c r="B348" s="160" t="n">
        <f aca="false">IF('ORÇ.GLOBAL P CAIXA'!$K347="EXEC.",0,'ORÇ.REPROG. P CAIXA'!B348)</f>
        <v>0</v>
      </c>
      <c r="C348" s="161" t="n">
        <f aca="false">IF('ORÇ.GLOBAL P CAIXA'!$K347="EXEC.",0,'ORÇ.REPROG. P CAIXA'!C348)</f>
        <v>0</v>
      </c>
      <c r="D348" s="162" t="n">
        <f aca="false">IF('ORÇ.GLOBAL P CAIXA'!$K347="EXEC.",0,'ORÇ.REPROG. P CAIXA'!D348)</f>
        <v>0</v>
      </c>
      <c r="E348" s="163" t="n">
        <f aca="false">IF('ORÇ.GLOBAL P CAIXA'!$K347="EXEC.",0,'ORÇ.REPROG. P CAIXA'!E348)</f>
        <v>0</v>
      </c>
      <c r="F348" s="163" t="n">
        <f aca="false">IF('ORÇ.GLOBAL P CAIXA'!K347="EXEC.",0,IF('ORÇ.GLOBAL EMPRESA'!G347&gt;0,'ORÇ.GLOBAL EMPRESA'!G347,'ORÇ.GLOBAL P CAIXA'!F347))</f>
        <v>0</v>
      </c>
      <c r="G348" s="163" t="n">
        <f aca="false">IF(E348&lt;&gt;0,ROUND(E348*F348,2),IF(AE348=0,(SUMIF($W$13:$W$1012,B348,$AE$13:$AE$1012)),AE348))</f>
        <v>0</v>
      </c>
      <c r="H348" s="661" t="n">
        <f aca="false">IF('ORÇ.GLOBAL P CAIXA'!K347="EXEC.",0,'ORÇ.REPROG. P CAIXA'!H348)</f>
        <v>0</v>
      </c>
      <c r="I348" s="661" t="n">
        <f aca="false">IF('ORÇ.GLOBAL P CAIXA'!K347="EXEC.",0,'ORÇ.REPROG. P CAIXA'!I348)</f>
        <v>0</v>
      </c>
      <c r="J348" s="163" t="n">
        <f aca="false">IF(H348&lt;&gt;0,ROUND(H348*I348,2),IF(AJ348=0,(SUMIF($W$13:$W$1012,B348,$AJ$13:$AJ$1012)),AJ348))</f>
        <v>0</v>
      </c>
      <c r="K348" s="163" t="n">
        <f aca="false">H348-E348</f>
        <v>0</v>
      </c>
      <c r="L348" s="163" t="n">
        <f aca="false">J348-G348</f>
        <v>0</v>
      </c>
      <c r="M348" s="662" t="str">
        <f aca="false">IF('ORÇ.GLOBAL P CAIXA'!K347="EXEC.","",IF('ORÇ.REPROG. P CAIXA'!M348&gt;0,'ORÇ.REPROG. P CAIXA'!M348,""))</f>
        <v/>
      </c>
      <c r="N348" s="663" t="str">
        <f aca="false">IF('ORÇ.GLOBAL P CAIXA'!K347="EXEC.","",IF('ORÇ.REPROG. P CAIXA'!N348&gt;0,'ORÇ.REPROG. P CAIXA'!N348,""))</f>
        <v/>
      </c>
      <c r="O348" s="166" t="str">
        <f aca="false">IF('ORÇ.GLOBAL P CAIXA'!$K347="EXEC.","",'ORÇ.REPROG. P CAIXA'!O348)</f>
        <v/>
      </c>
      <c r="P348" s="167"/>
      <c r="Q348" s="168" t="str">
        <f aca="false">IF(B348&gt;0,"ok","ocultar")</f>
        <v>ocultar</v>
      </c>
      <c r="R348" s="649"/>
      <c r="S348" s="649"/>
      <c r="T348" s="650"/>
      <c r="V348" s="88"/>
      <c r="W348" s="157" t="n">
        <f aca="false">IF(B348=0,W347,IF(ISNONTEXT(B348)=TRUE(),INT(B348),INT(LEFT(B348,FIND(".",B348)-1))))</f>
        <v>3</v>
      </c>
      <c r="X348" s="157" t="str">
        <f aca="false">IF(X349=1,1,IF(B348&lt;&gt;0,1,IF(C348&lt;&gt;0,1,IF(D348&lt;&gt;0,1,IF(E348&lt;&gt;0,1,"")))))</f>
        <v/>
      </c>
      <c r="Y348" s="157" t="str">
        <f aca="false">IF(W348=0," ",IF(W348&lt;&gt;W347,W348," "))</f>
        <v> </v>
      </c>
      <c r="Z348" s="88"/>
      <c r="AA348" s="75" t="n">
        <f aca="false">IF(W348&lt;&gt;Y348,(IF(N348=0,G348*(INFORMAÇÕES!$Q$69/INFORMAÇÕES!$Q$72),IF(N348="R",G348,0))),0)</f>
        <v>0</v>
      </c>
      <c r="AB348" s="75" t="n">
        <f aca="false">IF(W348&lt;&gt;Y348,(IF(N348=0,G348*(INFORMAÇÕES!$Q$70/INFORMAÇÕES!$Q$72),IF(N348="C",G348,0))),0)</f>
        <v>0</v>
      </c>
      <c r="AC348" s="75" t="n">
        <f aca="false">IF(W348&lt;&gt;Y348,(IF(N348=0,G348*INFORMAÇÕES!$U$115,IF(N348="CF",G348,0))),0)</f>
        <v>0</v>
      </c>
      <c r="AD348" s="75" t="n">
        <f aca="false">IF(W348&lt;&gt;Y348,(IF(N348=0,G348*INFORMAÇÕES!$U$116,IF(N348="O",G348,0))),0)</f>
        <v>0</v>
      </c>
      <c r="AE348" s="75" t="n">
        <f aca="false">IF(E348&lt;&gt;0,G348,0)</f>
        <v>0</v>
      </c>
      <c r="AF348" s="75" t="n">
        <f aca="false">IF(W348&lt;&gt;Y348,(IF(N348=0,J348*(INFORMAÇÕES!$Q$89/INFORMAÇÕES!$Q$92),IF(N348="R",J348,0))),0)</f>
        <v>0</v>
      </c>
      <c r="AG348" s="75" t="n">
        <f aca="false">IF(W348&lt;&gt;Y348,(IF(N348=0,J348*(INFORMAÇÕES!$Q$90/INFORMAÇÕES!$Q$92),IF(N348="C",J348,0))),0)</f>
        <v>0</v>
      </c>
      <c r="AH348" s="75" t="n">
        <f aca="false">IF(W348&lt;&gt;Y348,(IF(N348="",J348*INFORMAÇÕES!$U$115,IF(N348="CF",J348,0))),0)</f>
        <v>0</v>
      </c>
      <c r="AI348" s="75" t="n">
        <f aca="false">IF(W348&lt;&gt;Y348,(IF(N348="",J348*INFORMAÇÕES!$U$116,IF(N348="O",J348,0))),0)</f>
        <v>0</v>
      </c>
      <c r="AJ348" s="75" t="n">
        <f aca="false">IF(H348&lt;&gt;0,J348,0)</f>
        <v>0</v>
      </c>
      <c r="AK348" s="75" t="n">
        <f aca="false">IF(K348&lt;&gt;0,L348,0)</f>
        <v>0</v>
      </c>
    </row>
    <row r="349" s="174" customFormat="true" ht="14.25" hidden="false" customHeight="false" outlineLevel="0" collapsed="false">
      <c r="A349" s="159" t="n">
        <v>337</v>
      </c>
      <c r="B349" s="160" t="n">
        <f aca="false">IF('ORÇ.GLOBAL P CAIXA'!$K348="EXEC.",0,'ORÇ.REPROG. P CAIXA'!B349)</f>
        <v>0</v>
      </c>
      <c r="C349" s="161" t="n">
        <f aca="false">IF('ORÇ.GLOBAL P CAIXA'!$K348="EXEC.",0,'ORÇ.REPROG. P CAIXA'!C349)</f>
        <v>0</v>
      </c>
      <c r="D349" s="162" t="n">
        <f aca="false">IF('ORÇ.GLOBAL P CAIXA'!$K348="EXEC.",0,'ORÇ.REPROG. P CAIXA'!D349)</f>
        <v>0</v>
      </c>
      <c r="E349" s="163" t="n">
        <f aca="false">IF('ORÇ.GLOBAL P CAIXA'!$K348="EXEC.",0,'ORÇ.REPROG. P CAIXA'!E349)</f>
        <v>0</v>
      </c>
      <c r="F349" s="163" t="n">
        <f aca="false">IF('ORÇ.GLOBAL P CAIXA'!K348="EXEC.",0,IF('ORÇ.GLOBAL EMPRESA'!G348&gt;0,'ORÇ.GLOBAL EMPRESA'!G348,'ORÇ.GLOBAL P CAIXA'!F348))</f>
        <v>0</v>
      </c>
      <c r="G349" s="163" t="n">
        <f aca="false">IF(E349&lt;&gt;0,ROUND(E349*F349,2),IF(AE349=0,(SUMIF($W$13:$W$1012,B349,$AE$13:$AE$1012)),AE349))</f>
        <v>0</v>
      </c>
      <c r="H349" s="661" t="n">
        <f aca="false">IF('ORÇ.GLOBAL P CAIXA'!K348="EXEC.",0,'ORÇ.REPROG. P CAIXA'!H349)</f>
        <v>0</v>
      </c>
      <c r="I349" s="661" t="n">
        <f aca="false">IF('ORÇ.GLOBAL P CAIXA'!K348="EXEC.",0,'ORÇ.REPROG. P CAIXA'!I349)</f>
        <v>0</v>
      </c>
      <c r="J349" s="163" t="n">
        <f aca="false">IF(H349&lt;&gt;0,ROUND(H349*I349,2),IF(AJ349=0,(SUMIF($W$13:$W$1012,B349,$AJ$13:$AJ$1012)),AJ349))</f>
        <v>0</v>
      </c>
      <c r="K349" s="163" t="n">
        <f aca="false">H349-E349</f>
        <v>0</v>
      </c>
      <c r="L349" s="163" t="n">
        <f aca="false">J349-G349</f>
        <v>0</v>
      </c>
      <c r="M349" s="662" t="str">
        <f aca="false">IF('ORÇ.GLOBAL P CAIXA'!K348="EXEC.","",IF('ORÇ.REPROG. P CAIXA'!M349&gt;0,'ORÇ.REPROG. P CAIXA'!M349,""))</f>
        <v/>
      </c>
      <c r="N349" s="663" t="str">
        <f aca="false">IF('ORÇ.GLOBAL P CAIXA'!K348="EXEC.","",IF('ORÇ.REPROG. P CAIXA'!N349&gt;0,'ORÇ.REPROG. P CAIXA'!N349,""))</f>
        <v/>
      </c>
      <c r="O349" s="166" t="str">
        <f aca="false">IF('ORÇ.GLOBAL P CAIXA'!$K348="EXEC.","",'ORÇ.REPROG. P CAIXA'!O349)</f>
        <v/>
      </c>
      <c r="P349" s="167"/>
      <c r="Q349" s="168" t="str">
        <f aca="false">IF(B349&gt;0,"ok","ocultar")</f>
        <v>ocultar</v>
      </c>
      <c r="R349" s="649"/>
      <c r="S349" s="649"/>
      <c r="T349" s="650"/>
      <c r="V349" s="88"/>
      <c r="W349" s="157" t="n">
        <f aca="false">IF(B349=0,W348,IF(ISNONTEXT(B349)=TRUE(),INT(B349),INT(LEFT(B349,FIND(".",B349)-1))))</f>
        <v>3</v>
      </c>
      <c r="X349" s="157" t="str">
        <f aca="false">IF(X350=1,1,IF(B349&lt;&gt;0,1,IF(C349&lt;&gt;0,1,IF(D349&lt;&gt;0,1,IF(E349&lt;&gt;0,1,"")))))</f>
        <v/>
      </c>
      <c r="Y349" s="157" t="str">
        <f aca="false">IF(W349=0," ",IF(W349&lt;&gt;W348,W349," "))</f>
        <v> </v>
      </c>
      <c r="Z349" s="88"/>
      <c r="AA349" s="75" t="n">
        <f aca="false">IF(W349&lt;&gt;Y349,(IF(N349=0,G349*(INFORMAÇÕES!$Q$69/INFORMAÇÕES!$Q$72),IF(N349="R",G349,0))),0)</f>
        <v>0</v>
      </c>
      <c r="AB349" s="75" t="n">
        <f aca="false">IF(W349&lt;&gt;Y349,(IF(N349=0,G349*(INFORMAÇÕES!$Q$70/INFORMAÇÕES!$Q$72),IF(N349="C",G349,0))),0)</f>
        <v>0</v>
      </c>
      <c r="AC349" s="75" t="n">
        <f aca="false">IF(W349&lt;&gt;Y349,(IF(N349=0,G349*INFORMAÇÕES!$U$115,IF(N349="CF",G349,0))),0)</f>
        <v>0</v>
      </c>
      <c r="AD349" s="75" t="n">
        <f aca="false">IF(W349&lt;&gt;Y349,(IF(N349=0,G349*INFORMAÇÕES!$U$116,IF(N349="O",G349,0))),0)</f>
        <v>0</v>
      </c>
      <c r="AE349" s="75" t="n">
        <f aca="false">IF(E349&lt;&gt;0,G349,0)</f>
        <v>0</v>
      </c>
      <c r="AF349" s="75" t="n">
        <f aca="false">IF(W349&lt;&gt;Y349,(IF(N349=0,J349*(INFORMAÇÕES!$Q$89/INFORMAÇÕES!$Q$92),IF(N349="R",J349,0))),0)</f>
        <v>0</v>
      </c>
      <c r="AG349" s="75" t="n">
        <f aca="false">IF(W349&lt;&gt;Y349,(IF(N349=0,J349*(INFORMAÇÕES!$Q$90/INFORMAÇÕES!$Q$92),IF(N349="C",J349,0))),0)</f>
        <v>0</v>
      </c>
      <c r="AH349" s="75" t="n">
        <f aca="false">IF(W349&lt;&gt;Y349,(IF(N349="",J349*INFORMAÇÕES!$U$115,IF(N349="CF",J349,0))),0)</f>
        <v>0</v>
      </c>
      <c r="AI349" s="75" t="n">
        <f aca="false">IF(W349&lt;&gt;Y349,(IF(N349="",J349*INFORMAÇÕES!$U$116,IF(N349="O",J349,0))),0)</f>
        <v>0</v>
      </c>
      <c r="AJ349" s="75" t="n">
        <f aca="false">IF(H349&lt;&gt;0,J349,0)</f>
        <v>0</v>
      </c>
      <c r="AK349" s="75" t="n">
        <f aca="false">IF(K349&lt;&gt;0,L349,0)</f>
        <v>0</v>
      </c>
    </row>
    <row r="350" s="174" customFormat="true" ht="14.25" hidden="false" customHeight="false" outlineLevel="0" collapsed="false">
      <c r="A350" s="159" t="n">
        <v>338</v>
      </c>
      <c r="B350" s="160" t="n">
        <f aca="false">IF('ORÇ.GLOBAL P CAIXA'!$K349="EXEC.",0,'ORÇ.REPROG. P CAIXA'!B350)</f>
        <v>0</v>
      </c>
      <c r="C350" s="161" t="n">
        <f aca="false">IF('ORÇ.GLOBAL P CAIXA'!$K349="EXEC.",0,'ORÇ.REPROG. P CAIXA'!C350)</f>
        <v>0</v>
      </c>
      <c r="D350" s="162" t="n">
        <f aca="false">IF('ORÇ.GLOBAL P CAIXA'!$K349="EXEC.",0,'ORÇ.REPROG. P CAIXA'!D350)</f>
        <v>0</v>
      </c>
      <c r="E350" s="163" t="n">
        <f aca="false">IF('ORÇ.GLOBAL P CAIXA'!$K349="EXEC.",0,'ORÇ.REPROG. P CAIXA'!E350)</f>
        <v>0</v>
      </c>
      <c r="F350" s="163" t="n">
        <f aca="false">IF('ORÇ.GLOBAL P CAIXA'!K349="EXEC.",0,IF('ORÇ.GLOBAL EMPRESA'!G349&gt;0,'ORÇ.GLOBAL EMPRESA'!G349,'ORÇ.GLOBAL P CAIXA'!F349))</f>
        <v>0</v>
      </c>
      <c r="G350" s="163" t="n">
        <f aca="false">IF(E350&lt;&gt;0,ROUND(E350*F350,2),IF(AE350=0,(SUMIF($W$13:$W$1012,B350,$AE$13:$AE$1012)),AE350))</f>
        <v>0</v>
      </c>
      <c r="H350" s="661" t="n">
        <f aca="false">IF('ORÇ.GLOBAL P CAIXA'!K349="EXEC.",0,'ORÇ.REPROG. P CAIXA'!H350)</f>
        <v>0</v>
      </c>
      <c r="I350" s="661" t="n">
        <f aca="false">IF('ORÇ.GLOBAL P CAIXA'!K349="EXEC.",0,'ORÇ.REPROG. P CAIXA'!I350)</f>
        <v>0</v>
      </c>
      <c r="J350" s="163" t="n">
        <f aca="false">IF(H350&lt;&gt;0,ROUND(H350*I350,2),IF(AJ350=0,(SUMIF($W$13:$W$1012,B350,$AJ$13:$AJ$1012)),AJ350))</f>
        <v>0</v>
      </c>
      <c r="K350" s="163" t="n">
        <f aca="false">H350-E350</f>
        <v>0</v>
      </c>
      <c r="L350" s="163" t="n">
        <f aca="false">J350-G350</f>
        <v>0</v>
      </c>
      <c r="M350" s="662" t="str">
        <f aca="false">IF('ORÇ.GLOBAL P CAIXA'!K349="EXEC.","",IF('ORÇ.REPROG. P CAIXA'!M350&gt;0,'ORÇ.REPROG. P CAIXA'!M350,""))</f>
        <v/>
      </c>
      <c r="N350" s="663" t="str">
        <f aca="false">IF('ORÇ.GLOBAL P CAIXA'!K349="EXEC.","",IF('ORÇ.REPROG. P CAIXA'!N350&gt;0,'ORÇ.REPROG. P CAIXA'!N350,""))</f>
        <v/>
      </c>
      <c r="O350" s="166" t="str">
        <f aca="false">IF('ORÇ.GLOBAL P CAIXA'!$K349="EXEC.","",'ORÇ.REPROG. P CAIXA'!O350)</f>
        <v/>
      </c>
      <c r="P350" s="167"/>
      <c r="Q350" s="168" t="str">
        <f aca="false">IF(B350&gt;0,"ok","ocultar")</f>
        <v>ocultar</v>
      </c>
      <c r="R350" s="649"/>
      <c r="S350" s="649"/>
      <c r="T350" s="650"/>
      <c r="V350" s="88"/>
      <c r="W350" s="157" t="n">
        <f aca="false">IF(B350=0,W349,IF(ISNONTEXT(B350)=TRUE(),INT(B350),INT(LEFT(B350,FIND(".",B350)-1))))</f>
        <v>3</v>
      </c>
      <c r="X350" s="157" t="str">
        <f aca="false">IF(X351=1,1,IF(B350&lt;&gt;0,1,IF(C350&lt;&gt;0,1,IF(D350&lt;&gt;0,1,IF(E350&lt;&gt;0,1,"")))))</f>
        <v/>
      </c>
      <c r="Y350" s="157" t="str">
        <f aca="false">IF(W350=0," ",IF(W350&lt;&gt;W349,W350," "))</f>
        <v> </v>
      </c>
      <c r="Z350" s="88"/>
      <c r="AA350" s="75" t="n">
        <f aca="false">IF(W350&lt;&gt;Y350,(IF(N350=0,G350*(INFORMAÇÕES!$Q$69/INFORMAÇÕES!$Q$72),IF(N350="R",G350,0))),0)</f>
        <v>0</v>
      </c>
      <c r="AB350" s="75" t="n">
        <f aca="false">IF(W350&lt;&gt;Y350,(IF(N350=0,G350*(INFORMAÇÕES!$Q$70/INFORMAÇÕES!$Q$72),IF(N350="C",G350,0))),0)</f>
        <v>0</v>
      </c>
      <c r="AC350" s="75" t="n">
        <f aca="false">IF(W350&lt;&gt;Y350,(IF(N350=0,G350*INFORMAÇÕES!$U$115,IF(N350="CF",G350,0))),0)</f>
        <v>0</v>
      </c>
      <c r="AD350" s="75" t="n">
        <f aca="false">IF(W350&lt;&gt;Y350,(IF(N350=0,G350*INFORMAÇÕES!$U$116,IF(N350="O",G350,0))),0)</f>
        <v>0</v>
      </c>
      <c r="AE350" s="75" t="n">
        <f aca="false">IF(E350&lt;&gt;0,G350,0)</f>
        <v>0</v>
      </c>
      <c r="AF350" s="75" t="n">
        <f aca="false">IF(W350&lt;&gt;Y350,(IF(N350=0,J350*(INFORMAÇÕES!$Q$89/INFORMAÇÕES!$Q$92),IF(N350="R",J350,0))),0)</f>
        <v>0</v>
      </c>
      <c r="AG350" s="75" t="n">
        <f aca="false">IF(W350&lt;&gt;Y350,(IF(N350=0,J350*(INFORMAÇÕES!$Q$90/INFORMAÇÕES!$Q$92),IF(N350="C",J350,0))),0)</f>
        <v>0</v>
      </c>
      <c r="AH350" s="75" t="n">
        <f aca="false">IF(W350&lt;&gt;Y350,(IF(N350="",J350*INFORMAÇÕES!$U$115,IF(N350="CF",J350,0))),0)</f>
        <v>0</v>
      </c>
      <c r="AI350" s="75" t="n">
        <f aca="false">IF(W350&lt;&gt;Y350,(IF(N350="",J350*INFORMAÇÕES!$U$116,IF(N350="O",J350,0))),0)</f>
        <v>0</v>
      </c>
      <c r="AJ350" s="75" t="n">
        <f aca="false">IF(H350&lt;&gt;0,J350,0)</f>
        <v>0</v>
      </c>
      <c r="AK350" s="75" t="n">
        <f aca="false">IF(K350&lt;&gt;0,L350,0)</f>
        <v>0</v>
      </c>
    </row>
    <row r="351" s="174" customFormat="true" ht="14.25" hidden="false" customHeight="false" outlineLevel="0" collapsed="false">
      <c r="A351" s="159" t="n">
        <v>339</v>
      </c>
      <c r="B351" s="160" t="n">
        <f aca="false">IF('ORÇ.GLOBAL P CAIXA'!$K350="EXEC.",0,'ORÇ.REPROG. P CAIXA'!B351)</f>
        <v>0</v>
      </c>
      <c r="C351" s="161" t="n">
        <f aca="false">IF('ORÇ.GLOBAL P CAIXA'!$K350="EXEC.",0,'ORÇ.REPROG. P CAIXA'!C351)</f>
        <v>0</v>
      </c>
      <c r="D351" s="162" t="n">
        <f aca="false">IF('ORÇ.GLOBAL P CAIXA'!$K350="EXEC.",0,'ORÇ.REPROG. P CAIXA'!D351)</f>
        <v>0</v>
      </c>
      <c r="E351" s="163" t="n">
        <f aca="false">IF('ORÇ.GLOBAL P CAIXA'!$K350="EXEC.",0,'ORÇ.REPROG. P CAIXA'!E351)</f>
        <v>0</v>
      </c>
      <c r="F351" s="163" t="n">
        <f aca="false">IF('ORÇ.GLOBAL P CAIXA'!K350="EXEC.",0,IF('ORÇ.GLOBAL EMPRESA'!G350&gt;0,'ORÇ.GLOBAL EMPRESA'!G350,'ORÇ.GLOBAL P CAIXA'!F350))</f>
        <v>0</v>
      </c>
      <c r="G351" s="163" t="n">
        <f aca="false">IF(E351&lt;&gt;0,ROUND(E351*F351,2),IF(AE351=0,(SUMIF($W$13:$W$1012,B351,$AE$13:$AE$1012)),AE351))</f>
        <v>0</v>
      </c>
      <c r="H351" s="661" t="n">
        <f aca="false">IF('ORÇ.GLOBAL P CAIXA'!K350="EXEC.",0,'ORÇ.REPROG. P CAIXA'!H351)</f>
        <v>0</v>
      </c>
      <c r="I351" s="661" t="n">
        <f aca="false">IF('ORÇ.GLOBAL P CAIXA'!K350="EXEC.",0,'ORÇ.REPROG. P CAIXA'!I351)</f>
        <v>0</v>
      </c>
      <c r="J351" s="163" t="n">
        <f aca="false">IF(H351&lt;&gt;0,ROUND(H351*I351,2),IF(AJ351=0,(SUMIF($W$13:$W$1012,B351,$AJ$13:$AJ$1012)),AJ351))</f>
        <v>0</v>
      </c>
      <c r="K351" s="163" t="n">
        <f aca="false">H351-E351</f>
        <v>0</v>
      </c>
      <c r="L351" s="163" t="n">
        <f aca="false">J351-G351</f>
        <v>0</v>
      </c>
      <c r="M351" s="662" t="str">
        <f aca="false">IF('ORÇ.GLOBAL P CAIXA'!K350="EXEC.","",IF('ORÇ.REPROG. P CAIXA'!M351&gt;0,'ORÇ.REPROG. P CAIXA'!M351,""))</f>
        <v/>
      </c>
      <c r="N351" s="663" t="str">
        <f aca="false">IF('ORÇ.GLOBAL P CAIXA'!K350="EXEC.","",IF('ORÇ.REPROG. P CAIXA'!N351&gt;0,'ORÇ.REPROG. P CAIXA'!N351,""))</f>
        <v/>
      </c>
      <c r="O351" s="166" t="str">
        <f aca="false">IF('ORÇ.GLOBAL P CAIXA'!$K350="EXEC.","",'ORÇ.REPROG. P CAIXA'!O351)</f>
        <v/>
      </c>
      <c r="P351" s="167"/>
      <c r="Q351" s="168" t="str">
        <f aca="false">IF(B351&gt;0,"ok","ocultar")</f>
        <v>ocultar</v>
      </c>
      <c r="R351" s="649"/>
      <c r="S351" s="649"/>
      <c r="T351" s="650"/>
      <c r="V351" s="88"/>
      <c r="W351" s="157" t="n">
        <f aca="false">IF(B351=0,W350,IF(ISNONTEXT(B351)=TRUE(),INT(B351),INT(LEFT(B351,FIND(".",B351)-1))))</f>
        <v>3</v>
      </c>
      <c r="X351" s="157" t="str">
        <f aca="false">IF(X352=1,1,IF(B351&lt;&gt;0,1,IF(C351&lt;&gt;0,1,IF(D351&lt;&gt;0,1,IF(E351&lt;&gt;0,1,"")))))</f>
        <v/>
      </c>
      <c r="Y351" s="157" t="str">
        <f aca="false">IF(W351=0," ",IF(W351&lt;&gt;W350,W351," "))</f>
        <v> </v>
      </c>
      <c r="Z351" s="88"/>
      <c r="AA351" s="75" t="n">
        <f aca="false">IF(W351&lt;&gt;Y351,(IF(N351=0,G351*(INFORMAÇÕES!$Q$69/INFORMAÇÕES!$Q$72),IF(N351="R",G351,0))),0)</f>
        <v>0</v>
      </c>
      <c r="AB351" s="75" t="n">
        <f aca="false">IF(W351&lt;&gt;Y351,(IF(N351=0,G351*(INFORMAÇÕES!$Q$70/INFORMAÇÕES!$Q$72),IF(N351="C",G351,0))),0)</f>
        <v>0</v>
      </c>
      <c r="AC351" s="75" t="n">
        <f aca="false">IF(W351&lt;&gt;Y351,(IF(N351=0,G351*INFORMAÇÕES!$U$115,IF(N351="CF",G351,0))),0)</f>
        <v>0</v>
      </c>
      <c r="AD351" s="75" t="n">
        <f aca="false">IF(W351&lt;&gt;Y351,(IF(N351=0,G351*INFORMAÇÕES!$U$116,IF(N351="O",G351,0))),0)</f>
        <v>0</v>
      </c>
      <c r="AE351" s="75" t="n">
        <f aca="false">IF(E351&lt;&gt;0,G351,0)</f>
        <v>0</v>
      </c>
      <c r="AF351" s="75" t="n">
        <f aca="false">IF(W351&lt;&gt;Y351,(IF(N351=0,J351*(INFORMAÇÕES!$Q$89/INFORMAÇÕES!$Q$92),IF(N351="R",J351,0))),0)</f>
        <v>0</v>
      </c>
      <c r="AG351" s="75" t="n">
        <f aca="false">IF(W351&lt;&gt;Y351,(IF(N351=0,J351*(INFORMAÇÕES!$Q$90/INFORMAÇÕES!$Q$92),IF(N351="C",J351,0))),0)</f>
        <v>0</v>
      </c>
      <c r="AH351" s="75" t="n">
        <f aca="false">IF(W351&lt;&gt;Y351,(IF(N351="",J351*INFORMAÇÕES!$U$115,IF(N351="CF",J351,0))),0)</f>
        <v>0</v>
      </c>
      <c r="AI351" s="75" t="n">
        <f aca="false">IF(W351&lt;&gt;Y351,(IF(N351="",J351*INFORMAÇÕES!$U$116,IF(N351="O",J351,0))),0)</f>
        <v>0</v>
      </c>
      <c r="AJ351" s="75" t="n">
        <f aca="false">IF(H351&lt;&gt;0,J351,0)</f>
        <v>0</v>
      </c>
      <c r="AK351" s="75" t="n">
        <f aca="false">IF(K351&lt;&gt;0,L351,0)</f>
        <v>0</v>
      </c>
    </row>
    <row r="352" s="174" customFormat="true" ht="14.25" hidden="false" customHeight="false" outlineLevel="0" collapsed="false">
      <c r="A352" s="159" t="n">
        <v>340</v>
      </c>
      <c r="B352" s="160" t="n">
        <f aca="false">IF('ORÇ.GLOBAL P CAIXA'!$K351="EXEC.",0,'ORÇ.REPROG. P CAIXA'!B352)</f>
        <v>0</v>
      </c>
      <c r="C352" s="161" t="n">
        <f aca="false">IF('ORÇ.GLOBAL P CAIXA'!$K351="EXEC.",0,'ORÇ.REPROG. P CAIXA'!C352)</f>
        <v>0</v>
      </c>
      <c r="D352" s="162" t="n">
        <f aca="false">IF('ORÇ.GLOBAL P CAIXA'!$K351="EXEC.",0,'ORÇ.REPROG. P CAIXA'!D352)</f>
        <v>0</v>
      </c>
      <c r="E352" s="163" t="n">
        <f aca="false">IF('ORÇ.GLOBAL P CAIXA'!$K351="EXEC.",0,'ORÇ.REPROG. P CAIXA'!E352)</f>
        <v>0</v>
      </c>
      <c r="F352" s="163" t="n">
        <f aca="false">IF('ORÇ.GLOBAL P CAIXA'!K351="EXEC.",0,IF('ORÇ.GLOBAL EMPRESA'!G351&gt;0,'ORÇ.GLOBAL EMPRESA'!G351,'ORÇ.GLOBAL P CAIXA'!F351))</f>
        <v>0</v>
      </c>
      <c r="G352" s="163" t="n">
        <f aca="false">IF(E352&lt;&gt;0,ROUND(E352*F352,2),IF(AE352=0,(SUMIF($W$13:$W$1012,B352,$AE$13:$AE$1012)),AE352))</f>
        <v>0</v>
      </c>
      <c r="H352" s="661" t="n">
        <f aca="false">IF('ORÇ.GLOBAL P CAIXA'!K351="EXEC.",0,'ORÇ.REPROG. P CAIXA'!H352)</f>
        <v>0</v>
      </c>
      <c r="I352" s="661" t="n">
        <f aca="false">IF('ORÇ.GLOBAL P CAIXA'!K351="EXEC.",0,'ORÇ.REPROG. P CAIXA'!I352)</f>
        <v>0</v>
      </c>
      <c r="J352" s="163" t="n">
        <f aca="false">IF(H352&lt;&gt;0,ROUND(H352*I352,2),IF(AJ352=0,(SUMIF($W$13:$W$1012,B352,$AJ$13:$AJ$1012)),AJ352))</f>
        <v>0</v>
      </c>
      <c r="K352" s="163" t="n">
        <f aca="false">H352-E352</f>
        <v>0</v>
      </c>
      <c r="L352" s="163" t="n">
        <f aca="false">J352-G352</f>
        <v>0</v>
      </c>
      <c r="M352" s="662" t="str">
        <f aca="false">IF('ORÇ.GLOBAL P CAIXA'!K351="EXEC.","",IF('ORÇ.REPROG. P CAIXA'!M352&gt;0,'ORÇ.REPROG. P CAIXA'!M352,""))</f>
        <v/>
      </c>
      <c r="N352" s="663" t="str">
        <f aca="false">IF('ORÇ.GLOBAL P CAIXA'!K351="EXEC.","",IF('ORÇ.REPROG. P CAIXA'!N352&gt;0,'ORÇ.REPROG. P CAIXA'!N352,""))</f>
        <v/>
      </c>
      <c r="O352" s="166" t="str">
        <f aca="false">IF('ORÇ.GLOBAL P CAIXA'!$K351="EXEC.","",'ORÇ.REPROG. P CAIXA'!O352)</f>
        <v/>
      </c>
      <c r="P352" s="167"/>
      <c r="Q352" s="168" t="str">
        <f aca="false">IF(B352&gt;0,"ok","ocultar")</f>
        <v>ocultar</v>
      </c>
      <c r="R352" s="649"/>
      <c r="S352" s="649"/>
      <c r="T352" s="650"/>
      <c r="V352" s="88"/>
      <c r="W352" s="157" t="n">
        <f aca="false">IF(B352=0,W351,IF(ISNONTEXT(B352)=TRUE(),INT(B352),INT(LEFT(B352,FIND(".",B352)-1))))</f>
        <v>3</v>
      </c>
      <c r="X352" s="157" t="str">
        <f aca="false">IF(X353=1,1,IF(B352&lt;&gt;0,1,IF(C352&lt;&gt;0,1,IF(D352&lt;&gt;0,1,IF(E352&lt;&gt;0,1,"")))))</f>
        <v/>
      </c>
      <c r="Y352" s="157" t="str">
        <f aca="false">IF(W352=0," ",IF(W352&lt;&gt;W351,W352," "))</f>
        <v> </v>
      </c>
      <c r="Z352" s="88"/>
      <c r="AA352" s="75" t="n">
        <f aca="false">IF(W352&lt;&gt;Y352,(IF(N352=0,G352*(INFORMAÇÕES!$Q$69/INFORMAÇÕES!$Q$72),IF(N352="R",G352,0))),0)</f>
        <v>0</v>
      </c>
      <c r="AB352" s="75" t="n">
        <f aca="false">IF(W352&lt;&gt;Y352,(IF(N352=0,G352*(INFORMAÇÕES!$Q$70/INFORMAÇÕES!$Q$72),IF(N352="C",G352,0))),0)</f>
        <v>0</v>
      </c>
      <c r="AC352" s="75" t="n">
        <f aca="false">IF(W352&lt;&gt;Y352,(IF(N352=0,G352*INFORMAÇÕES!$U$115,IF(N352="CF",G352,0))),0)</f>
        <v>0</v>
      </c>
      <c r="AD352" s="75" t="n">
        <f aca="false">IF(W352&lt;&gt;Y352,(IF(N352=0,G352*INFORMAÇÕES!$U$116,IF(N352="O",G352,0))),0)</f>
        <v>0</v>
      </c>
      <c r="AE352" s="75" t="n">
        <f aca="false">IF(E352&lt;&gt;0,G352,0)</f>
        <v>0</v>
      </c>
      <c r="AF352" s="75" t="n">
        <f aca="false">IF(W352&lt;&gt;Y352,(IF(N352=0,J352*(INFORMAÇÕES!$Q$89/INFORMAÇÕES!$Q$92),IF(N352="R",J352,0))),0)</f>
        <v>0</v>
      </c>
      <c r="AG352" s="75" t="n">
        <f aca="false">IF(W352&lt;&gt;Y352,(IF(N352=0,J352*(INFORMAÇÕES!$Q$90/INFORMAÇÕES!$Q$92),IF(N352="C",J352,0))),0)</f>
        <v>0</v>
      </c>
      <c r="AH352" s="75" t="n">
        <f aca="false">IF(W352&lt;&gt;Y352,(IF(N352="",J352*INFORMAÇÕES!$U$115,IF(N352="CF",J352,0))),0)</f>
        <v>0</v>
      </c>
      <c r="AI352" s="75" t="n">
        <f aca="false">IF(W352&lt;&gt;Y352,(IF(N352="",J352*INFORMAÇÕES!$U$116,IF(N352="O",J352,0))),0)</f>
        <v>0</v>
      </c>
      <c r="AJ352" s="75" t="n">
        <f aca="false">IF(H352&lt;&gt;0,J352,0)</f>
        <v>0</v>
      </c>
      <c r="AK352" s="75" t="n">
        <f aca="false">IF(K352&lt;&gt;0,L352,0)</f>
        <v>0</v>
      </c>
    </row>
    <row r="353" s="174" customFormat="true" ht="14.25" hidden="false" customHeight="false" outlineLevel="0" collapsed="false">
      <c r="A353" s="159" t="n">
        <v>341</v>
      </c>
      <c r="B353" s="160" t="n">
        <f aca="false">IF('ORÇ.GLOBAL P CAIXA'!$K352="EXEC.",0,'ORÇ.REPROG. P CAIXA'!B353)</f>
        <v>0</v>
      </c>
      <c r="C353" s="161" t="n">
        <f aca="false">IF('ORÇ.GLOBAL P CAIXA'!$K352="EXEC.",0,'ORÇ.REPROG. P CAIXA'!C353)</f>
        <v>0</v>
      </c>
      <c r="D353" s="162" t="n">
        <f aca="false">IF('ORÇ.GLOBAL P CAIXA'!$K352="EXEC.",0,'ORÇ.REPROG. P CAIXA'!D353)</f>
        <v>0</v>
      </c>
      <c r="E353" s="163" t="n">
        <f aca="false">IF('ORÇ.GLOBAL P CAIXA'!$K352="EXEC.",0,'ORÇ.REPROG. P CAIXA'!E353)</f>
        <v>0</v>
      </c>
      <c r="F353" s="163" t="n">
        <f aca="false">IF('ORÇ.GLOBAL P CAIXA'!K352="EXEC.",0,IF('ORÇ.GLOBAL EMPRESA'!G352&gt;0,'ORÇ.GLOBAL EMPRESA'!G352,'ORÇ.GLOBAL P CAIXA'!F352))</f>
        <v>0</v>
      </c>
      <c r="G353" s="163" t="n">
        <f aca="false">IF(E353&lt;&gt;0,ROUND(E353*F353,2),IF(AE353=0,(SUMIF($W$13:$W$1012,B353,$AE$13:$AE$1012)),AE353))</f>
        <v>0</v>
      </c>
      <c r="H353" s="661" t="n">
        <f aca="false">IF('ORÇ.GLOBAL P CAIXA'!K352="EXEC.",0,'ORÇ.REPROG. P CAIXA'!H353)</f>
        <v>0</v>
      </c>
      <c r="I353" s="661" t="n">
        <f aca="false">IF('ORÇ.GLOBAL P CAIXA'!K352="EXEC.",0,'ORÇ.REPROG. P CAIXA'!I353)</f>
        <v>0</v>
      </c>
      <c r="J353" s="163" t="n">
        <f aca="false">IF(H353&lt;&gt;0,ROUND(H353*I353,2),IF(AJ353=0,(SUMIF($W$13:$W$1012,B353,$AJ$13:$AJ$1012)),AJ353))</f>
        <v>0</v>
      </c>
      <c r="K353" s="163" t="n">
        <f aca="false">H353-E353</f>
        <v>0</v>
      </c>
      <c r="L353" s="163" t="n">
        <f aca="false">J353-G353</f>
        <v>0</v>
      </c>
      <c r="M353" s="662" t="str">
        <f aca="false">IF('ORÇ.GLOBAL P CAIXA'!K352="EXEC.","",IF('ORÇ.REPROG. P CAIXA'!M353&gt;0,'ORÇ.REPROG. P CAIXA'!M353,""))</f>
        <v/>
      </c>
      <c r="N353" s="663" t="str">
        <f aca="false">IF('ORÇ.GLOBAL P CAIXA'!K352="EXEC.","",IF('ORÇ.REPROG. P CAIXA'!N353&gt;0,'ORÇ.REPROG. P CAIXA'!N353,""))</f>
        <v/>
      </c>
      <c r="O353" s="166" t="str">
        <f aca="false">IF('ORÇ.GLOBAL P CAIXA'!$K352="EXEC.","",'ORÇ.REPROG. P CAIXA'!O353)</f>
        <v/>
      </c>
      <c r="P353" s="167"/>
      <c r="Q353" s="168" t="str">
        <f aca="false">IF(B353&gt;0,"ok","ocultar")</f>
        <v>ocultar</v>
      </c>
      <c r="R353" s="649"/>
      <c r="S353" s="649"/>
      <c r="T353" s="650"/>
      <c r="V353" s="88"/>
      <c r="W353" s="157" t="n">
        <f aca="false">IF(B353=0,W352,IF(ISNONTEXT(B353)=TRUE(),INT(B353),INT(LEFT(B353,FIND(".",B353)-1))))</f>
        <v>3</v>
      </c>
      <c r="X353" s="157" t="str">
        <f aca="false">IF(X354=1,1,IF(B353&lt;&gt;0,1,IF(C353&lt;&gt;0,1,IF(D353&lt;&gt;0,1,IF(E353&lt;&gt;0,1,"")))))</f>
        <v/>
      </c>
      <c r="Y353" s="157" t="str">
        <f aca="false">IF(W353=0," ",IF(W353&lt;&gt;W352,W353," "))</f>
        <v> </v>
      </c>
      <c r="Z353" s="88"/>
      <c r="AA353" s="75" t="n">
        <f aca="false">IF(W353&lt;&gt;Y353,(IF(N353=0,G353*(INFORMAÇÕES!$Q$69/INFORMAÇÕES!$Q$72),IF(N353="R",G353,0))),0)</f>
        <v>0</v>
      </c>
      <c r="AB353" s="75" t="n">
        <f aca="false">IF(W353&lt;&gt;Y353,(IF(N353=0,G353*(INFORMAÇÕES!$Q$70/INFORMAÇÕES!$Q$72),IF(N353="C",G353,0))),0)</f>
        <v>0</v>
      </c>
      <c r="AC353" s="75" t="n">
        <f aca="false">IF(W353&lt;&gt;Y353,(IF(N353=0,G353*INFORMAÇÕES!$U$115,IF(N353="CF",G353,0))),0)</f>
        <v>0</v>
      </c>
      <c r="AD353" s="75" t="n">
        <f aca="false">IF(W353&lt;&gt;Y353,(IF(N353=0,G353*INFORMAÇÕES!$U$116,IF(N353="O",G353,0))),0)</f>
        <v>0</v>
      </c>
      <c r="AE353" s="75" t="n">
        <f aca="false">IF(E353&lt;&gt;0,G353,0)</f>
        <v>0</v>
      </c>
      <c r="AF353" s="75" t="n">
        <f aca="false">IF(W353&lt;&gt;Y353,(IF(N353=0,J353*(INFORMAÇÕES!$Q$89/INFORMAÇÕES!$Q$92),IF(N353="R",J353,0))),0)</f>
        <v>0</v>
      </c>
      <c r="AG353" s="75" t="n">
        <f aca="false">IF(W353&lt;&gt;Y353,(IF(N353=0,J353*(INFORMAÇÕES!$Q$90/INFORMAÇÕES!$Q$92),IF(N353="C",J353,0))),0)</f>
        <v>0</v>
      </c>
      <c r="AH353" s="75" t="n">
        <f aca="false">IF(W353&lt;&gt;Y353,(IF(N353="",J353*INFORMAÇÕES!$U$115,IF(N353="CF",J353,0))),0)</f>
        <v>0</v>
      </c>
      <c r="AI353" s="75" t="n">
        <f aca="false">IF(W353&lt;&gt;Y353,(IF(N353="",J353*INFORMAÇÕES!$U$116,IF(N353="O",J353,0))),0)</f>
        <v>0</v>
      </c>
      <c r="AJ353" s="75" t="n">
        <f aca="false">IF(H353&lt;&gt;0,J353,0)</f>
        <v>0</v>
      </c>
      <c r="AK353" s="75" t="n">
        <f aca="false">IF(K353&lt;&gt;0,L353,0)</f>
        <v>0</v>
      </c>
    </row>
    <row r="354" s="174" customFormat="true" ht="14.25" hidden="false" customHeight="false" outlineLevel="0" collapsed="false">
      <c r="A354" s="159" t="n">
        <v>342</v>
      </c>
      <c r="B354" s="160" t="n">
        <f aca="false">IF('ORÇ.GLOBAL P CAIXA'!$K353="EXEC.",0,'ORÇ.REPROG. P CAIXA'!B354)</f>
        <v>0</v>
      </c>
      <c r="C354" s="161" t="n">
        <f aca="false">IF('ORÇ.GLOBAL P CAIXA'!$K353="EXEC.",0,'ORÇ.REPROG. P CAIXA'!C354)</f>
        <v>0</v>
      </c>
      <c r="D354" s="162" t="n">
        <f aca="false">IF('ORÇ.GLOBAL P CAIXA'!$K353="EXEC.",0,'ORÇ.REPROG. P CAIXA'!D354)</f>
        <v>0</v>
      </c>
      <c r="E354" s="163" t="n">
        <f aca="false">IF('ORÇ.GLOBAL P CAIXA'!$K353="EXEC.",0,'ORÇ.REPROG. P CAIXA'!E354)</f>
        <v>0</v>
      </c>
      <c r="F354" s="163" t="n">
        <f aca="false">IF('ORÇ.GLOBAL P CAIXA'!K353="EXEC.",0,IF('ORÇ.GLOBAL EMPRESA'!G353&gt;0,'ORÇ.GLOBAL EMPRESA'!G353,'ORÇ.GLOBAL P CAIXA'!F353))</f>
        <v>0</v>
      </c>
      <c r="G354" s="163" t="n">
        <f aca="false">IF(E354&lt;&gt;0,ROUND(E354*F354,2),IF(AE354=0,(SUMIF($W$13:$W$1012,B354,$AE$13:$AE$1012)),AE354))</f>
        <v>0</v>
      </c>
      <c r="H354" s="661" t="n">
        <f aca="false">IF('ORÇ.GLOBAL P CAIXA'!K353="EXEC.",0,'ORÇ.REPROG. P CAIXA'!H354)</f>
        <v>0</v>
      </c>
      <c r="I354" s="661" t="n">
        <f aca="false">IF('ORÇ.GLOBAL P CAIXA'!K353="EXEC.",0,'ORÇ.REPROG. P CAIXA'!I354)</f>
        <v>0</v>
      </c>
      <c r="J354" s="163" t="n">
        <f aca="false">IF(H354&lt;&gt;0,ROUND(H354*I354,2),IF(AJ354=0,(SUMIF($W$13:$W$1012,B354,$AJ$13:$AJ$1012)),AJ354))</f>
        <v>0</v>
      </c>
      <c r="K354" s="163" t="n">
        <f aca="false">H354-E354</f>
        <v>0</v>
      </c>
      <c r="L354" s="163" t="n">
        <f aca="false">J354-G354</f>
        <v>0</v>
      </c>
      <c r="M354" s="662" t="str">
        <f aca="false">IF('ORÇ.GLOBAL P CAIXA'!K353="EXEC.","",IF('ORÇ.REPROG. P CAIXA'!M354&gt;0,'ORÇ.REPROG. P CAIXA'!M354,""))</f>
        <v/>
      </c>
      <c r="N354" s="663" t="str">
        <f aca="false">IF('ORÇ.GLOBAL P CAIXA'!K353="EXEC.","",IF('ORÇ.REPROG. P CAIXA'!N354&gt;0,'ORÇ.REPROG. P CAIXA'!N354,""))</f>
        <v/>
      </c>
      <c r="O354" s="166" t="str">
        <f aca="false">IF('ORÇ.GLOBAL P CAIXA'!$K353="EXEC.","",'ORÇ.REPROG. P CAIXA'!O354)</f>
        <v/>
      </c>
      <c r="P354" s="167"/>
      <c r="Q354" s="168" t="str">
        <f aca="false">IF(B354&gt;0,"ok","ocultar")</f>
        <v>ocultar</v>
      </c>
      <c r="R354" s="649"/>
      <c r="S354" s="649"/>
      <c r="T354" s="650"/>
      <c r="V354" s="88"/>
      <c r="W354" s="157" t="n">
        <f aca="false">IF(B354=0,W353,IF(ISNONTEXT(B354)=TRUE(),INT(B354),INT(LEFT(B354,FIND(".",B354)-1))))</f>
        <v>3</v>
      </c>
      <c r="X354" s="157" t="str">
        <f aca="false">IF(X355=1,1,IF(B354&lt;&gt;0,1,IF(C354&lt;&gt;0,1,IF(D354&lt;&gt;0,1,IF(E354&lt;&gt;0,1,"")))))</f>
        <v/>
      </c>
      <c r="Y354" s="157" t="str">
        <f aca="false">IF(W354=0," ",IF(W354&lt;&gt;W353,W354," "))</f>
        <v> </v>
      </c>
      <c r="Z354" s="88"/>
      <c r="AA354" s="75" t="n">
        <f aca="false">IF(W354&lt;&gt;Y354,(IF(N354=0,G354*(INFORMAÇÕES!$Q$69/INFORMAÇÕES!$Q$72),IF(N354="R",G354,0))),0)</f>
        <v>0</v>
      </c>
      <c r="AB354" s="75" t="n">
        <f aca="false">IF(W354&lt;&gt;Y354,(IF(N354=0,G354*(INFORMAÇÕES!$Q$70/INFORMAÇÕES!$Q$72),IF(N354="C",G354,0))),0)</f>
        <v>0</v>
      </c>
      <c r="AC354" s="75" t="n">
        <f aca="false">IF(W354&lt;&gt;Y354,(IF(N354=0,G354*INFORMAÇÕES!$U$115,IF(N354="CF",G354,0))),0)</f>
        <v>0</v>
      </c>
      <c r="AD354" s="75" t="n">
        <f aca="false">IF(W354&lt;&gt;Y354,(IF(N354=0,G354*INFORMAÇÕES!$U$116,IF(N354="O",G354,0))),0)</f>
        <v>0</v>
      </c>
      <c r="AE354" s="75" t="n">
        <f aca="false">IF(E354&lt;&gt;0,G354,0)</f>
        <v>0</v>
      </c>
      <c r="AF354" s="75" t="n">
        <f aca="false">IF(W354&lt;&gt;Y354,(IF(N354=0,J354*(INFORMAÇÕES!$Q$89/INFORMAÇÕES!$Q$92),IF(N354="R",J354,0))),0)</f>
        <v>0</v>
      </c>
      <c r="AG354" s="75" t="n">
        <f aca="false">IF(W354&lt;&gt;Y354,(IF(N354=0,J354*(INFORMAÇÕES!$Q$90/INFORMAÇÕES!$Q$92),IF(N354="C",J354,0))),0)</f>
        <v>0</v>
      </c>
      <c r="AH354" s="75" t="n">
        <f aca="false">IF(W354&lt;&gt;Y354,(IF(N354="",J354*INFORMAÇÕES!$U$115,IF(N354="CF",J354,0))),0)</f>
        <v>0</v>
      </c>
      <c r="AI354" s="75" t="n">
        <f aca="false">IF(W354&lt;&gt;Y354,(IF(N354="",J354*INFORMAÇÕES!$U$116,IF(N354="O",J354,0))),0)</f>
        <v>0</v>
      </c>
      <c r="AJ354" s="75" t="n">
        <f aca="false">IF(H354&lt;&gt;0,J354,0)</f>
        <v>0</v>
      </c>
      <c r="AK354" s="75" t="n">
        <f aca="false">IF(K354&lt;&gt;0,L354,0)</f>
        <v>0</v>
      </c>
    </row>
    <row r="355" s="174" customFormat="true" ht="14.25" hidden="false" customHeight="false" outlineLevel="0" collapsed="false">
      <c r="A355" s="159" t="n">
        <v>343</v>
      </c>
      <c r="B355" s="160" t="n">
        <f aca="false">IF('ORÇ.GLOBAL P CAIXA'!$K354="EXEC.",0,'ORÇ.REPROG. P CAIXA'!B355)</f>
        <v>0</v>
      </c>
      <c r="C355" s="161" t="n">
        <f aca="false">IF('ORÇ.GLOBAL P CAIXA'!$K354="EXEC.",0,'ORÇ.REPROG. P CAIXA'!C355)</f>
        <v>0</v>
      </c>
      <c r="D355" s="162" t="n">
        <f aca="false">IF('ORÇ.GLOBAL P CAIXA'!$K354="EXEC.",0,'ORÇ.REPROG. P CAIXA'!D355)</f>
        <v>0</v>
      </c>
      <c r="E355" s="163" t="n">
        <f aca="false">IF('ORÇ.GLOBAL P CAIXA'!$K354="EXEC.",0,'ORÇ.REPROG. P CAIXA'!E355)</f>
        <v>0</v>
      </c>
      <c r="F355" s="163" t="n">
        <f aca="false">IF('ORÇ.GLOBAL P CAIXA'!K354="EXEC.",0,IF('ORÇ.GLOBAL EMPRESA'!G354&gt;0,'ORÇ.GLOBAL EMPRESA'!G354,'ORÇ.GLOBAL P CAIXA'!F354))</f>
        <v>0</v>
      </c>
      <c r="G355" s="163" t="n">
        <f aca="false">IF(E355&lt;&gt;0,ROUND(E355*F355,2),IF(AE355=0,(SUMIF($W$13:$W$1012,B355,$AE$13:$AE$1012)),AE355))</f>
        <v>0</v>
      </c>
      <c r="H355" s="661" t="n">
        <f aca="false">IF('ORÇ.GLOBAL P CAIXA'!K354="EXEC.",0,'ORÇ.REPROG. P CAIXA'!H355)</f>
        <v>0</v>
      </c>
      <c r="I355" s="661" t="n">
        <f aca="false">IF('ORÇ.GLOBAL P CAIXA'!K354="EXEC.",0,'ORÇ.REPROG. P CAIXA'!I355)</f>
        <v>0</v>
      </c>
      <c r="J355" s="163" t="n">
        <f aca="false">IF(H355&lt;&gt;0,ROUND(H355*I355,2),IF(AJ355=0,(SUMIF($W$13:$W$1012,B355,$AJ$13:$AJ$1012)),AJ355))</f>
        <v>0</v>
      </c>
      <c r="K355" s="163" t="n">
        <f aca="false">H355-E355</f>
        <v>0</v>
      </c>
      <c r="L355" s="163" t="n">
        <f aca="false">J355-G355</f>
        <v>0</v>
      </c>
      <c r="M355" s="662" t="str">
        <f aca="false">IF('ORÇ.GLOBAL P CAIXA'!K354="EXEC.","",IF('ORÇ.REPROG. P CAIXA'!M355&gt;0,'ORÇ.REPROG. P CAIXA'!M355,""))</f>
        <v/>
      </c>
      <c r="N355" s="663" t="str">
        <f aca="false">IF('ORÇ.GLOBAL P CAIXA'!K354="EXEC.","",IF('ORÇ.REPROG. P CAIXA'!N355&gt;0,'ORÇ.REPROG. P CAIXA'!N355,""))</f>
        <v/>
      </c>
      <c r="O355" s="166" t="str">
        <f aca="false">IF('ORÇ.GLOBAL P CAIXA'!$K354="EXEC.","",'ORÇ.REPROG. P CAIXA'!O355)</f>
        <v/>
      </c>
      <c r="P355" s="167"/>
      <c r="Q355" s="168" t="str">
        <f aca="false">IF(B355&gt;0,"ok","ocultar")</f>
        <v>ocultar</v>
      </c>
      <c r="R355" s="649"/>
      <c r="S355" s="649"/>
      <c r="T355" s="650"/>
      <c r="V355" s="88"/>
      <c r="W355" s="157" t="n">
        <f aca="false">IF(B355=0,W354,IF(ISNONTEXT(B355)=TRUE(),INT(B355),INT(LEFT(B355,FIND(".",B355)-1))))</f>
        <v>3</v>
      </c>
      <c r="X355" s="157" t="str">
        <f aca="false">IF(X356=1,1,IF(B355&lt;&gt;0,1,IF(C355&lt;&gt;0,1,IF(D355&lt;&gt;0,1,IF(E355&lt;&gt;0,1,"")))))</f>
        <v/>
      </c>
      <c r="Y355" s="157" t="str">
        <f aca="false">IF(W355=0," ",IF(W355&lt;&gt;W354,W355," "))</f>
        <v> </v>
      </c>
      <c r="Z355" s="88"/>
      <c r="AA355" s="75" t="n">
        <f aca="false">IF(W355&lt;&gt;Y355,(IF(N355=0,G355*(INFORMAÇÕES!$Q$69/INFORMAÇÕES!$Q$72),IF(N355="R",G355,0))),0)</f>
        <v>0</v>
      </c>
      <c r="AB355" s="75" t="n">
        <f aca="false">IF(W355&lt;&gt;Y355,(IF(N355=0,G355*(INFORMAÇÕES!$Q$70/INFORMAÇÕES!$Q$72),IF(N355="C",G355,0))),0)</f>
        <v>0</v>
      </c>
      <c r="AC355" s="75" t="n">
        <f aca="false">IF(W355&lt;&gt;Y355,(IF(N355=0,G355*INFORMAÇÕES!$U$115,IF(N355="CF",G355,0))),0)</f>
        <v>0</v>
      </c>
      <c r="AD355" s="75" t="n">
        <f aca="false">IF(W355&lt;&gt;Y355,(IF(N355=0,G355*INFORMAÇÕES!$U$116,IF(N355="O",G355,0))),0)</f>
        <v>0</v>
      </c>
      <c r="AE355" s="75" t="n">
        <f aca="false">IF(E355&lt;&gt;0,G355,0)</f>
        <v>0</v>
      </c>
      <c r="AF355" s="75" t="n">
        <f aca="false">IF(W355&lt;&gt;Y355,(IF(N355=0,J355*(INFORMAÇÕES!$Q$89/INFORMAÇÕES!$Q$92),IF(N355="R",J355,0))),0)</f>
        <v>0</v>
      </c>
      <c r="AG355" s="75" t="n">
        <f aca="false">IF(W355&lt;&gt;Y355,(IF(N355=0,J355*(INFORMAÇÕES!$Q$90/INFORMAÇÕES!$Q$92),IF(N355="C",J355,0))),0)</f>
        <v>0</v>
      </c>
      <c r="AH355" s="75" t="n">
        <f aca="false">IF(W355&lt;&gt;Y355,(IF(N355="",J355*INFORMAÇÕES!$U$115,IF(N355="CF",J355,0))),0)</f>
        <v>0</v>
      </c>
      <c r="AI355" s="75" t="n">
        <f aca="false">IF(W355&lt;&gt;Y355,(IF(N355="",J355*INFORMAÇÕES!$U$116,IF(N355="O",J355,0))),0)</f>
        <v>0</v>
      </c>
      <c r="AJ355" s="75" t="n">
        <f aca="false">IF(H355&lt;&gt;0,J355,0)</f>
        <v>0</v>
      </c>
      <c r="AK355" s="75" t="n">
        <f aca="false">IF(K355&lt;&gt;0,L355,0)</f>
        <v>0</v>
      </c>
    </row>
    <row r="356" s="174" customFormat="true" ht="14.25" hidden="false" customHeight="false" outlineLevel="0" collapsed="false">
      <c r="A356" s="159" t="n">
        <v>344</v>
      </c>
      <c r="B356" s="160" t="n">
        <f aca="false">IF('ORÇ.GLOBAL P CAIXA'!$K355="EXEC.",0,'ORÇ.REPROG. P CAIXA'!B356)</f>
        <v>0</v>
      </c>
      <c r="C356" s="161" t="n">
        <f aca="false">IF('ORÇ.GLOBAL P CAIXA'!$K355="EXEC.",0,'ORÇ.REPROG. P CAIXA'!C356)</f>
        <v>0</v>
      </c>
      <c r="D356" s="162" t="n">
        <f aca="false">IF('ORÇ.GLOBAL P CAIXA'!$K355="EXEC.",0,'ORÇ.REPROG. P CAIXA'!D356)</f>
        <v>0</v>
      </c>
      <c r="E356" s="163" t="n">
        <f aca="false">IF('ORÇ.GLOBAL P CAIXA'!$K355="EXEC.",0,'ORÇ.REPROG. P CAIXA'!E356)</f>
        <v>0</v>
      </c>
      <c r="F356" s="163" t="n">
        <f aca="false">IF('ORÇ.GLOBAL P CAIXA'!K355="EXEC.",0,IF('ORÇ.GLOBAL EMPRESA'!G355&gt;0,'ORÇ.GLOBAL EMPRESA'!G355,'ORÇ.GLOBAL P CAIXA'!F355))</f>
        <v>0</v>
      </c>
      <c r="G356" s="163" t="n">
        <f aca="false">IF(E356&lt;&gt;0,ROUND(E356*F356,2),IF(AE356=0,(SUMIF($W$13:$W$1012,B356,$AE$13:$AE$1012)),AE356))</f>
        <v>0</v>
      </c>
      <c r="H356" s="661" t="n">
        <f aca="false">IF('ORÇ.GLOBAL P CAIXA'!K355="EXEC.",0,'ORÇ.REPROG. P CAIXA'!H356)</f>
        <v>0</v>
      </c>
      <c r="I356" s="661" t="n">
        <f aca="false">IF('ORÇ.GLOBAL P CAIXA'!K355="EXEC.",0,'ORÇ.REPROG. P CAIXA'!I356)</f>
        <v>0</v>
      </c>
      <c r="J356" s="163" t="n">
        <f aca="false">IF(H356&lt;&gt;0,ROUND(H356*I356,2),IF(AJ356=0,(SUMIF($W$13:$W$1012,B356,$AJ$13:$AJ$1012)),AJ356))</f>
        <v>0</v>
      </c>
      <c r="K356" s="163" t="n">
        <f aca="false">H356-E356</f>
        <v>0</v>
      </c>
      <c r="L356" s="163" t="n">
        <f aca="false">J356-G356</f>
        <v>0</v>
      </c>
      <c r="M356" s="662" t="str">
        <f aca="false">IF('ORÇ.GLOBAL P CAIXA'!K355="EXEC.","",IF('ORÇ.REPROG. P CAIXA'!M356&gt;0,'ORÇ.REPROG. P CAIXA'!M356,""))</f>
        <v/>
      </c>
      <c r="N356" s="663" t="str">
        <f aca="false">IF('ORÇ.GLOBAL P CAIXA'!K355="EXEC.","",IF('ORÇ.REPROG. P CAIXA'!N356&gt;0,'ORÇ.REPROG. P CAIXA'!N356,""))</f>
        <v/>
      </c>
      <c r="O356" s="166" t="str">
        <f aca="false">IF('ORÇ.GLOBAL P CAIXA'!$K355="EXEC.","",'ORÇ.REPROG. P CAIXA'!O356)</f>
        <v/>
      </c>
      <c r="P356" s="167"/>
      <c r="Q356" s="168" t="str">
        <f aca="false">IF(B356&gt;0,"ok","ocultar")</f>
        <v>ocultar</v>
      </c>
      <c r="R356" s="649"/>
      <c r="S356" s="649"/>
      <c r="T356" s="650"/>
      <c r="V356" s="88"/>
      <c r="W356" s="157" t="n">
        <f aca="false">IF(B356=0,W355,IF(ISNONTEXT(B356)=TRUE(),INT(B356),INT(LEFT(B356,FIND(".",B356)-1))))</f>
        <v>3</v>
      </c>
      <c r="X356" s="157" t="str">
        <f aca="false">IF(X357=1,1,IF(B356&lt;&gt;0,1,IF(C356&lt;&gt;0,1,IF(D356&lt;&gt;0,1,IF(E356&lt;&gt;0,1,"")))))</f>
        <v/>
      </c>
      <c r="Y356" s="157" t="str">
        <f aca="false">IF(W356=0," ",IF(W356&lt;&gt;W355,W356," "))</f>
        <v> </v>
      </c>
      <c r="Z356" s="88"/>
      <c r="AA356" s="75" t="n">
        <f aca="false">IF(W356&lt;&gt;Y356,(IF(N356=0,G356*(INFORMAÇÕES!$Q$69/INFORMAÇÕES!$Q$72),IF(N356="R",G356,0))),0)</f>
        <v>0</v>
      </c>
      <c r="AB356" s="75" t="n">
        <f aca="false">IF(W356&lt;&gt;Y356,(IF(N356=0,G356*(INFORMAÇÕES!$Q$70/INFORMAÇÕES!$Q$72),IF(N356="C",G356,0))),0)</f>
        <v>0</v>
      </c>
      <c r="AC356" s="75" t="n">
        <f aca="false">IF(W356&lt;&gt;Y356,(IF(N356=0,G356*INFORMAÇÕES!$U$115,IF(N356="CF",G356,0))),0)</f>
        <v>0</v>
      </c>
      <c r="AD356" s="75" t="n">
        <f aca="false">IF(W356&lt;&gt;Y356,(IF(N356=0,G356*INFORMAÇÕES!$U$116,IF(N356="O",G356,0))),0)</f>
        <v>0</v>
      </c>
      <c r="AE356" s="75" t="n">
        <f aca="false">IF(E356&lt;&gt;0,G356,0)</f>
        <v>0</v>
      </c>
      <c r="AF356" s="75" t="n">
        <f aca="false">IF(W356&lt;&gt;Y356,(IF(N356=0,J356*(INFORMAÇÕES!$Q$89/INFORMAÇÕES!$Q$92),IF(N356="R",J356,0))),0)</f>
        <v>0</v>
      </c>
      <c r="AG356" s="75" t="n">
        <f aca="false">IF(W356&lt;&gt;Y356,(IF(N356=0,J356*(INFORMAÇÕES!$Q$90/INFORMAÇÕES!$Q$92),IF(N356="C",J356,0))),0)</f>
        <v>0</v>
      </c>
      <c r="AH356" s="75" t="n">
        <f aca="false">IF(W356&lt;&gt;Y356,(IF(N356="",J356*INFORMAÇÕES!$U$115,IF(N356="CF",J356,0))),0)</f>
        <v>0</v>
      </c>
      <c r="AI356" s="75" t="n">
        <f aca="false">IF(W356&lt;&gt;Y356,(IF(N356="",J356*INFORMAÇÕES!$U$116,IF(N356="O",J356,0))),0)</f>
        <v>0</v>
      </c>
      <c r="AJ356" s="75" t="n">
        <f aca="false">IF(H356&lt;&gt;0,J356,0)</f>
        <v>0</v>
      </c>
      <c r="AK356" s="75" t="n">
        <f aca="false">IF(K356&lt;&gt;0,L356,0)</f>
        <v>0</v>
      </c>
    </row>
    <row r="357" s="174" customFormat="true" ht="14.25" hidden="false" customHeight="false" outlineLevel="0" collapsed="false">
      <c r="A357" s="159" t="n">
        <v>345</v>
      </c>
      <c r="B357" s="160" t="n">
        <f aca="false">IF('ORÇ.GLOBAL P CAIXA'!$K356="EXEC.",0,'ORÇ.REPROG. P CAIXA'!B357)</f>
        <v>0</v>
      </c>
      <c r="C357" s="161" t="n">
        <f aca="false">IF('ORÇ.GLOBAL P CAIXA'!$K356="EXEC.",0,'ORÇ.REPROG. P CAIXA'!C357)</f>
        <v>0</v>
      </c>
      <c r="D357" s="162" t="n">
        <f aca="false">IF('ORÇ.GLOBAL P CAIXA'!$K356="EXEC.",0,'ORÇ.REPROG. P CAIXA'!D357)</f>
        <v>0</v>
      </c>
      <c r="E357" s="163" t="n">
        <f aca="false">IF('ORÇ.GLOBAL P CAIXA'!$K356="EXEC.",0,'ORÇ.REPROG. P CAIXA'!E357)</f>
        <v>0</v>
      </c>
      <c r="F357" s="163" t="n">
        <f aca="false">IF('ORÇ.GLOBAL P CAIXA'!K356="EXEC.",0,IF('ORÇ.GLOBAL EMPRESA'!G356&gt;0,'ORÇ.GLOBAL EMPRESA'!G356,'ORÇ.GLOBAL P CAIXA'!F356))</f>
        <v>0</v>
      </c>
      <c r="G357" s="163" t="n">
        <f aca="false">IF(E357&lt;&gt;0,ROUND(E357*F357,2),IF(AE357=0,(SUMIF($W$13:$W$1012,B357,$AE$13:$AE$1012)),AE357))</f>
        <v>0</v>
      </c>
      <c r="H357" s="661" t="n">
        <f aca="false">IF('ORÇ.GLOBAL P CAIXA'!K356="EXEC.",0,'ORÇ.REPROG. P CAIXA'!H357)</f>
        <v>0</v>
      </c>
      <c r="I357" s="661" t="n">
        <f aca="false">IF('ORÇ.GLOBAL P CAIXA'!K356="EXEC.",0,'ORÇ.REPROG. P CAIXA'!I357)</f>
        <v>0</v>
      </c>
      <c r="J357" s="163" t="n">
        <f aca="false">IF(H357&lt;&gt;0,ROUND(H357*I357,2),IF(AJ357=0,(SUMIF($W$13:$W$1012,B357,$AJ$13:$AJ$1012)),AJ357))</f>
        <v>0</v>
      </c>
      <c r="K357" s="163" t="n">
        <f aca="false">H357-E357</f>
        <v>0</v>
      </c>
      <c r="L357" s="163" t="n">
        <f aca="false">J357-G357</f>
        <v>0</v>
      </c>
      <c r="M357" s="662" t="str">
        <f aca="false">IF('ORÇ.GLOBAL P CAIXA'!K356="EXEC.","",IF('ORÇ.REPROG. P CAIXA'!M357&gt;0,'ORÇ.REPROG. P CAIXA'!M357,""))</f>
        <v/>
      </c>
      <c r="N357" s="663" t="str">
        <f aca="false">IF('ORÇ.GLOBAL P CAIXA'!K356="EXEC.","",IF('ORÇ.REPROG. P CAIXA'!N357&gt;0,'ORÇ.REPROG. P CAIXA'!N357,""))</f>
        <v/>
      </c>
      <c r="O357" s="166" t="str">
        <f aca="false">IF('ORÇ.GLOBAL P CAIXA'!$K356="EXEC.","",'ORÇ.REPROG. P CAIXA'!O357)</f>
        <v/>
      </c>
      <c r="P357" s="167"/>
      <c r="Q357" s="168" t="str">
        <f aca="false">IF(B357&gt;0,"ok","ocultar")</f>
        <v>ocultar</v>
      </c>
      <c r="R357" s="649"/>
      <c r="S357" s="649"/>
      <c r="T357" s="650"/>
      <c r="V357" s="88"/>
      <c r="W357" s="157" t="n">
        <f aca="false">IF(B357=0,W356,IF(ISNONTEXT(B357)=TRUE(),INT(B357),INT(LEFT(B357,FIND(".",B357)-1))))</f>
        <v>3</v>
      </c>
      <c r="X357" s="157" t="str">
        <f aca="false">IF(X358=1,1,IF(B357&lt;&gt;0,1,IF(C357&lt;&gt;0,1,IF(D357&lt;&gt;0,1,IF(E357&lt;&gt;0,1,"")))))</f>
        <v/>
      </c>
      <c r="Y357" s="157" t="str">
        <f aca="false">IF(W357=0," ",IF(W357&lt;&gt;W356,W357," "))</f>
        <v> </v>
      </c>
      <c r="Z357" s="88"/>
      <c r="AA357" s="75" t="n">
        <f aca="false">IF(W357&lt;&gt;Y357,(IF(N357=0,G357*(INFORMAÇÕES!$Q$69/INFORMAÇÕES!$Q$72),IF(N357="R",G357,0))),0)</f>
        <v>0</v>
      </c>
      <c r="AB357" s="75" t="n">
        <f aca="false">IF(W357&lt;&gt;Y357,(IF(N357=0,G357*(INFORMAÇÕES!$Q$70/INFORMAÇÕES!$Q$72),IF(N357="C",G357,0))),0)</f>
        <v>0</v>
      </c>
      <c r="AC357" s="75" t="n">
        <f aca="false">IF(W357&lt;&gt;Y357,(IF(N357=0,G357*INFORMAÇÕES!$U$115,IF(N357="CF",G357,0))),0)</f>
        <v>0</v>
      </c>
      <c r="AD357" s="75" t="n">
        <f aca="false">IF(W357&lt;&gt;Y357,(IF(N357=0,G357*INFORMAÇÕES!$U$116,IF(N357="O",G357,0))),0)</f>
        <v>0</v>
      </c>
      <c r="AE357" s="75" t="n">
        <f aca="false">IF(E357&lt;&gt;0,G357,0)</f>
        <v>0</v>
      </c>
      <c r="AF357" s="75" t="n">
        <f aca="false">IF(W357&lt;&gt;Y357,(IF(N357=0,J357*(INFORMAÇÕES!$Q$89/INFORMAÇÕES!$Q$92),IF(N357="R",J357,0))),0)</f>
        <v>0</v>
      </c>
      <c r="AG357" s="75" t="n">
        <f aca="false">IF(W357&lt;&gt;Y357,(IF(N357=0,J357*(INFORMAÇÕES!$Q$90/INFORMAÇÕES!$Q$92),IF(N357="C",J357,0))),0)</f>
        <v>0</v>
      </c>
      <c r="AH357" s="75" t="n">
        <f aca="false">IF(W357&lt;&gt;Y357,(IF(N357="",J357*INFORMAÇÕES!$U$115,IF(N357="CF",J357,0))),0)</f>
        <v>0</v>
      </c>
      <c r="AI357" s="75" t="n">
        <f aca="false">IF(W357&lt;&gt;Y357,(IF(N357="",J357*INFORMAÇÕES!$U$116,IF(N357="O",J357,0))),0)</f>
        <v>0</v>
      </c>
      <c r="AJ357" s="75" t="n">
        <f aca="false">IF(H357&lt;&gt;0,J357,0)</f>
        <v>0</v>
      </c>
      <c r="AK357" s="75" t="n">
        <f aca="false">IF(K357&lt;&gt;0,L357,0)</f>
        <v>0</v>
      </c>
    </row>
    <row r="358" s="174" customFormat="true" ht="14.25" hidden="false" customHeight="false" outlineLevel="0" collapsed="false">
      <c r="A358" s="159" t="n">
        <v>346</v>
      </c>
      <c r="B358" s="160" t="n">
        <f aca="false">IF('ORÇ.GLOBAL P CAIXA'!$K357="EXEC.",0,'ORÇ.REPROG. P CAIXA'!B358)</f>
        <v>0</v>
      </c>
      <c r="C358" s="161" t="n">
        <f aca="false">IF('ORÇ.GLOBAL P CAIXA'!$K357="EXEC.",0,'ORÇ.REPROG. P CAIXA'!C358)</f>
        <v>0</v>
      </c>
      <c r="D358" s="162" t="n">
        <f aca="false">IF('ORÇ.GLOBAL P CAIXA'!$K357="EXEC.",0,'ORÇ.REPROG. P CAIXA'!D358)</f>
        <v>0</v>
      </c>
      <c r="E358" s="163" t="n">
        <f aca="false">IF('ORÇ.GLOBAL P CAIXA'!$K357="EXEC.",0,'ORÇ.REPROG. P CAIXA'!E358)</f>
        <v>0</v>
      </c>
      <c r="F358" s="163" t="n">
        <f aca="false">IF('ORÇ.GLOBAL P CAIXA'!K357="EXEC.",0,IF('ORÇ.GLOBAL EMPRESA'!G357&gt;0,'ORÇ.GLOBAL EMPRESA'!G357,'ORÇ.GLOBAL P CAIXA'!F357))</f>
        <v>0</v>
      </c>
      <c r="G358" s="163" t="n">
        <f aca="false">IF(E358&lt;&gt;0,ROUND(E358*F358,2),IF(AE358=0,(SUMIF($W$13:$W$1012,B358,$AE$13:$AE$1012)),AE358))</f>
        <v>0</v>
      </c>
      <c r="H358" s="661" t="n">
        <f aca="false">IF('ORÇ.GLOBAL P CAIXA'!K357="EXEC.",0,'ORÇ.REPROG. P CAIXA'!H358)</f>
        <v>0</v>
      </c>
      <c r="I358" s="661" t="n">
        <f aca="false">IF('ORÇ.GLOBAL P CAIXA'!K357="EXEC.",0,'ORÇ.REPROG. P CAIXA'!I358)</f>
        <v>0</v>
      </c>
      <c r="J358" s="163" t="n">
        <f aca="false">IF(H358&lt;&gt;0,ROUND(H358*I358,2),IF(AJ358=0,(SUMIF($W$13:$W$1012,B358,$AJ$13:$AJ$1012)),AJ358))</f>
        <v>0</v>
      </c>
      <c r="K358" s="163" t="n">
        <f aca="false">H358-E358</f>
        <v>0</v>
      </c>
      <c r="L358" s="163" t="n">
        <f aca="false">J358-G358</f>
        <v>0</v>
      </c>
      <c r="M358" s="662" t="str">
        <f aca="false">IF('ORÇ.GLOBAL P CAIXA'!K357="EXEC.","",IF('ORÇ.REPROG. P CAIXA'!M358&gt;0,'ORÇ.REPROG. P CAIXA'!M358,""))</f>
        <v/>
      </c>
      <c r="N358" s="663" t="str">
        <f aca="false">IF('ORÇ.GLOBAL P CAIXA'!K357="EXEC.","",IF('ORÇ.REPROG. P CAIXA'!N358&gt;0,'ORÇ.REPROG. P CAIXA'!N358,""))</f>
        <v/>
      </c>
      <c r="O358" s="166" t="str">
        <f aca="false">IF('ORÇ.GLOBAL P CAIXA'!$K357="EXEC.","",'ORÇ.REPROG. P CAIXA'!O358)</f>
        <v/>
      </c>
      <c r="P358" s="167"/>
      <c r="Q358" s="168" t="str">
        <f aca="false">IF(B358&gt;0,"ok","ocultar")</f>
        <v>ocultar</v>
      </c>
      <c r="R358" s="649"/>
      <c r="S358" s="649"/>
      <c r="T358" s="650"/>
      <c r="V358" s="88"/>
      <c r="W358" s="157" t="n">
        <f aca="false">IF(B358=0,W357,IF(ISNONTEXT(B358)=TRUE(),INT(B358),INT(LEFT(B358,FIND(".",B358)-1))))</f>
        <v>3</v>
      </c>
      <c r="X358" s="157" t="str">
        <f aca="false">IF(X359=1,1,IF(B358&lt;&gt;0,1,IF(C358&lt;&gt;0,1,IF(D358&lt;&gt;0,1,IF(E358&lt;&gt;0,1,"")))))</f>
        <v/>
      </c>
      <c r="Y358" s="157" t="str">
        <f aca="false">IF(W358=0," ",IF(W358&lt;&gt;W357,W358," "))</f>
        <v> </v>
      </c>
      <c r="Z358" s="88"/>
      <c r="AA358" s="75" t="n">
        <f aca="false">IF(W358&lt;&gt;Y358,(IF(N358=0,G358*(INFORMAÇÕES!$Q$69/INFORMAÇÕES!$Q$72),IF(N358="R",G358,0))),0)</f>
        <v>0</v>
      </c>
      <c r="AB358" s="75" t="n">
        <f aca="false">IF(W358&lt;&gt;Y358,(IF(N358=0,G358*(INFORMAÇÕES!$Q$70/INFORMAÇÕES!$Q$72),IF(N358="C",G358,0))),0)</f>
        <v>0</v>
      </c>
      <c r="AC358" s="75" t="n">
        <f aca="false">IF(W358&lt;&gt;Y358,(IF(N358=0,G358*INFORMAÇÕES!$U$115,IF(N358="CF",G358,0))),0)</f>
        <v>0</v>
      </c>
      <c r="AD358" s="75" t="n">
        <f aca="false">IF(W358&lt;&gt;Y358,(IF(N358=0,G358*INFORMAÇÕES!$U$116,IF(N358="O",G358,0))),0)</f>
        <v>0</v>
      </c>
      <c r="AE358" s="75" t="n">
        <f aca="false">IF(E358&lt;&gt;0,G358,0)</f>
        <v>0</v>
      </c>
      <c r="AF358" s="75" t="n">
        <f aca="false">IF(W358&lt;&gt;Y358,(IF(N358=0,J358*(INFORMAÇÕES!$Q$89/INFORMAÇÕES!$Q$92),IF(N358="R",J358,0))),0)</f>
        <v>0</v>
      </c>
      <c r="AG358" s="75" t="n">
        <f aca="false">IF(W358&lt;&gt;Y358,(IF(N358=0,J358*(INFORMAÇÕES!$Q$90/INFORMAÇÕES!$Q$92),IF(N358="C",J358,0))),0)</f>
        <v>0</v>
      </c>
      <c r="AH358" s="75" t="n">
        <f aca="false">IF(W358&lt;&gt;Y358,(IF(N358="",J358*INFORMAÇÕES!$U$115,IF(N358="CF",J358,0))),0)</f>
        <v>0</v>
      </c>
      <c r="AI358" s="75" t="n">
        <f aca="false">IF(W358&lt;&gt;Y358,(IF(N358="",J358*INFORMAÇÕES!$U$116,IF(N358="O",J358,0))),0)</f>
        <v>0</v>
      </c>
      <c r="AJ358" s="75" t="n">
        <f aca="false">IF(H358&lt;&gt;0,J358,0)</f>
        <v>0</v>
      </c>
      <c r="AK358" s="75" t="n">
        <f aca="false">IF(K358&lt;&gt;0,L358,0)</f>
        <v>0</v>
      </c>
    </row>
    <row r="359" s="174" customFormat="true" ht="14.25" hidden="false" customHeight="false" outlineLevel="0" collapsed="false">
      <c r="A359" s="159" t="n">
        <v>347</v>
      </c>
      <c r="B359" s="160" t="n">
        <f aca="false">IF('ORÇ.GLOBAL P CAIXA'!$K358="EXEC.",0,'ORÇ.REPROG. P CAIXA'!B359)</f>
        <v>0</v>
      </c>
      <c r="C359" s="161" t="n">
        <f aca="false">IF('ORÇ.GLOBAL P CAIXA'!$K358="EXEC.",0,'ORÇ.REPROG. P CAIXA'!C359)</f>
        <v>0</v>
      </c>
      <c r="D359" s="162" t="n">
        <f aca="false">IF('ORÇ.GLOBAL P CAIXA'!$K358="EXEC.",0,'ORÇ.REPROG. P CAIXA'!D359)</f>
        <v>0</v>
      </c>
      <c r="E359" s="163" t="n">
        <f aca="false">IF('ORÇ.GLOBAL P CAIXA'!$K358="EXEC.",0,'ORÇ.REPROG. P CAIXA'!E359)</f>
        <v>0</v>
      </c>
      <c r="F359" s="163" t="n">
        <f aca="false">IF('ORÇ.GLOBAL P CAIXA'!K358="EXEC.",0,IF('ORÇ.GLOBAL EMPRESA'!G358&gt;0,'ORÇ.GLOBAL EMPRESA'!G358,'ORÇ.GLOBAL P CAIXA'!F358))</f>
        <v>0</v>
      </c>
      <c r="G359" s="163" t="n">
        <f aca="false">IF(E359&lt;&gt;0,ROUND(E359*F359,2),IF(AE359=0,(SUMIF($W$13:$W$1012,B359,$AE$13:$AE$1012)),AE359))</f>
        <v>0</v>
      </c>
      <c r="H359" s="661" t="n">
        <f aca="false">IF('ORÇ.GLOBAL P CAIXA'!K358="EXEC.",0,'ORÇ.REPROG. P CAIXA'!H359)</f>
        <v>0</v>
      </c>
      <c r="I359" s="661" t="n">
        <f aca="false">IF('ORÇ.GLOBAL P CAIXA'!K358="EXEC.",0,'ORÇ.REPROG. P CAIXA'!I359)</f>
        <v>0</v>
      </c>
      <c r="J359" s="163" t="n">
        <f aca="false">IF(H359&lt;&gt;0,ROUND(H359*I359,2),IF(AJ359=0,(SUMIF($W$13:$W$1012,B359,$AJ$13:$AJ$1012)),AJ359))</f>
        <v>0</v>
      </c>
      <c r="K359" s="163" t="n">
        <f aca="false">H359-E359</f>
        <v>0</v>
      </c>
      <c r="L359" s="163" t="n">
        <f aca="false">J359-G359</f>
        <v>0</v>
      </c>
      <c r="M359" s="662" t="str">
        <f aca="false">IF('ORÇ.GLOBAL P CAIXA'!K358="EXEC.","",IF('ORÇ.REPROG. P CAIXA'!M359&gt;0,'ORÇ.REPROG. P CAIXA'!M359,""))</f>
        <v/>
      </c>
      <c r="N359" s="663" t="str">
        <f aca="false">IF('ORÇ.GLOBAL P CAIXA'!K358="EXEC.","",IF('ORÇ.REPROG. P CAIXA'!N359&gt;0,'ORÇ.REPROG. P CAIXA'!N359,""))</f>
        <v/>
      </c>
      <c r="O359" s="166" t="str">
        <f aca="false">IF('ORÇ.GLOBAL P CAIXA'!$K358="EXEC.","",'ORÇ.REPROG. P CAIXA'!O359)</f>
        <v/>
      </c>
      <c r="P359" s="167"/>
      <c r="Q359" s="168" t="str">
        <f aca="false">IF(B359&gt;0,"ok","ocultar")</f>
        <v>ocultar</v>
      </c>
      <c r="R359" s="649"/>
      <c r="S359" s="649"/>
      <c r="T359" s="650"/>
      <c r="V359" s="88"/>
      <c r="W359" s="157" t="n">
        <f aca="false">IF(B359=0,W358,IF(ISNONTEXT(B359)=TRUE(),INT(B359),INT(LEFT(B359,FIND(".",B359)-1))))</f>
        <v>3</v>
      </c>
      <c r="X359" s="157" t="str">
        <f aca="false">IF(X360=1,1,IF(B359&lt;&gt;0,1,IF(C359&lt;&gt;0,1,IF(D359&lt;&gt;0,1,IF(E359&lt;&gt;0,1,"")))))</f>
        <v/>
      </c>
      <c r="Y359" s="157" t="str">
        <f aca="false">IF(W359=0," ",IF(W359&lt;&gt;W358,W359," "))</f>
        <v> </v>
      </c>
      <c r="Z359" s="88"/>
      <c r="AA359" s="75" t="n">
        <f aca="false">IF(W359&lt;&gt;Y359,(IF(N359=0,G359*(INFORMAÇÕES!$Q$69/INFORMAÇÕES!$Q$72),IF(N359="R",G359,0))),0)</f>
        <v>0</v>
      </c>
      <c r="AB359" s="75" t="n">
        <f aca="false">IF(W359&lt;&gt;Y359,(IF(N359=0,G359*(INFORMAÇÕES!$Q$70/INFORMAÇÕES!$Q$72),IF(N359="C",G359,0))),0)</f>
        <v>0</v>
      </c>
      <c r="AC359" s="75" t="n">
        <f aca="false">IF(W359&lt;&gt;Y359,(IF(N359=0,G359*INFORMAÇÕES!$U$115,IF(N359="CF",G359,0))),0)</f>
        <v>0</v>
      </c>
      <c r="AD359" s="75" t="n">
        <f aca="false">IF(W359&lt;&gt;Y359,(IF(N359=0,G359*INFORMAÇÕES!$U$116,IF(N359="O",G359,0))),0)</f>
        <v>0</v>
      </c>
      <c r="AE359" s="75" t="n">
        <f aca="false">IF(E359&lt;&gt;0,G359,0)</f>
        <v>0</v>
      </c>
      <c r="AF359" s="75" t="n">
        <f aca="false">IF(W359&lt;&gt;Y359,(IF(N359=0,J359*(INFORMAÇÕES!$Q$89/INFORMAÇÕES!$Q$92),IF(N359="R",J359,0))),0)</f>
        <v>0</v>
      </c>
      <c r="AG359" s="75" t="n">
        <f aca="false">IF(W359&lt;&gt;Y359,(IF(N359=0,J359*(INFORMAÇÕES!$Q$90/INFORMAÇÕES!$Q$92),IF(N359="C",J359,0))),0)</f>
        <v>0</v>
      </c>
      <c r="AH359" s="75" t="n">
        <f aca="false">IF(W359&lt;&gt;Y359,(IF(N359="",J359*INFORMAÇÕES!$U$115,IF(N359="CF",J359,0))),0)</f>
        <v>0</v>
      </c>
      <c r="AI359" s="75" t="n">
        <f aca="false">IF(W359&lt;&gt;Y359,(IF(N359="",J359*INFORMAÇÕES!$U$116,IF(N359="O",J359,0))),0)</f>
        <v>0</v>
      </c>
      <c r="AJ359" s="75" t="n">
        <f aca="false">IF(H359&lt;&gt;0,J359,0)</f>
        <v>0</v>
      </c>
      <c r="AK359" s="75" t="n">
        <f aca="false">IF(K359&lt;&gt;0,L359,0)</f>
        <v>0</v>
      </c>
    </row>
    <row r="360" s="174" customFormat="true" ht="14.25" hidden="false" customHeight="false" outlineLevel="0" collapsed="false">
      <c r="A360" s="159" t="n">
        <v>348</v>
      </c>
      <c r="B360" s="160" t="n">
        <f aca="false">IF('ORÇ.GLOBAL P CAIXA'!$K359="EXEC.",0,'ORÇ.REPROG. P CAIXA'!B360)</f>
        <v>0</v>
      </c>
      <c r="C360" s="161" t="n">
        <f aca="false">IF('ORÇ.GLOBAL P CAIXA'!$K359="EXEC.",0,'ORÇ.REPROG. P CAIXA'!C360)</f>
        <v>0</v>
      </c>
      <c r="D360" s="162" t="n">
        <f aca="false">IF('ORÇ.GLOBAL P CAIXA'!$K359="EXEC.",0,'ORÇ.REPROG. P CAIXA'!D360)</f>
        <v>0</v>
      </c>
      <c r="E360" s="163" t="n">
        <f aca="false">IF('ORÇ.GLOBAL P CAIXA'!$K359="EXEC.",0,'ORÇ.REPROG. P CAIXA'!E360)</f>
        <v>0</v>
      </c>
      <c r="F360" s="163" t="n">
        <f aca="false">IF('ORÇ.GLOBAL P CAIXA'!K359="EXEC.",0,IF('ORÇ.GLOBAL EMPRESA'!G359&gt;0,'ORÇ.GLOBAL EMPRESA'!G359,'ORÇ.GLOBAL P CAIXA'!F359))</f>
        <v>0</v>
      </c>
      <c r="G360" s="163" t="n">
        <f aca="false">IF(E360&lt;&gt;0,ROUND(E360*F360,2),IF(AE360=0,(SUMIF($W$13:$W$1012,B360,$AE$13:$AE$1012)),AE360))</f>
        <v>0</v>
      </c>
      <c r="H360" s="661" t="n">
        <f aca="false">IF('ORÇ.GLOBAL P CAIXA'!K359="EXEC.",0,'ORÇ.REPROG. P CAIXA'!H360)</f>
        <v>0</v>
      </c>
      <c r="I360" s="661" t="n">
        <f aca="false">IF('ORÇ.GLOBAL P CAIXA'!K359="EXEC.",0,'ORÇ.REPROG. P CAIXA'!I360)</f>
        <v>0</v>
      </c>
      <c r="J360" s="163" t="n">
        <f aca="false">IF(H360&lt;&gt;0,ROUND(H360*I360,2),IF(AJ360=0,(SUMIF($W$13:$W$1012,B360,$AJ$13:$AJ$1012)),AJ360))</f>
        <v>0</v>
      </c>
      <c r="K360" s="163" t="n">
        <f aca="false">H360-E360</f>
        <v>0</v>
      </c>
      <c r="L360" s="163" t="n">
        <f aca="false">J360-G360</f>
        <v>0</v>
      </c>
      <c r="M360" s="662" t="str">
        <f aca="false">IF('ORÇ.GLOBAL P CAIXA'!K359="EXEC.","",IF('ORÇ.REPROG. P CAIXA'!M360&gt;0,'ORÇ.REPROG. P CAIXA'!M360,""))</f>
        <v/>
      </c>
      <c r="N360" s="663" t="str">
        <f aca="false">IF('ORÇ.GLOBAL P CAIXA'!K359="EXEC.","",IF('ORÇ.REPROG. P CAIXA'!N360&gt;0,'ORÇ.REPROG. P CAIXA'!N360,""))</f>
        <v/>
      </c>
      <c r="O360" s="166" t="str">
        <f aca="false">IF('ORÇ.GLOBAL P CAIXA'!$K359="EXEC.","",'ORÇ.REPROG. P CAIXA'!O360)</f>
        <v/>
      </c>
      <c r="P360" s="167"/>
      <c r="Q360" s="168" t="str">
        <f aca="false">IF(B360&gt;0,"ok","ocultar")</f>
        <v>ocultar</v>
      </c>
      <c r="R360" s="649"/>
      <c r="S360" s="649"/>
      <c r="T360" s="650"/>
      <c r="V360" s="88"/>
      <c r="W360" s="157" t="n">
        <f aca="false">IF(B360=0,W359,IF(ISNONTEXT(B360)=TRUE(),INT(B360),INT(LEFT(B360,FIND(".",B360)-1))))</f>
        <v>3</v>
      </c>
      <c r="X360" s="157" t="str">
        <f aca="false">IF(X361=1,1,IF(B360&lt;&gt;0,1,IF(C360&lt;&gt;0,1,IF(D360&lt;&gt;0,1,IF(E360&lt;&gt;0,1,"")))))</f>
        <v/>
      </c>
      <c r="Y360" s="157" t="str">
        <f aca="false">IF(W360=0," ",IF(W360&lt;&gt;W359,W360," "))</f>
        <v> </v>
      </c>
      <c r="Z360" s="88"/>
      <c r="AA360" s="75" t="n">
        <f aca="false">IF(W360&lt;&gt;Y360,(IF(N360=0,G360*(INFORMAÇÕES!$Q$69/INFORMAÇÕES!$Q$72),IF(N360="R",G360,0))),0)</f>
        <v>0</v>
      </c>
      <c r="AB360" s="75" t="n">
        <f aca="false">IF(W360&lt;&gt;Y360,(IF(N360=0,G360*(INFORMAÇÕES!$Q$70/INFORMAÇÕES!$Q$72),IF(N360="C",G360,0))),0)</f>
        <v>0</v>
      </c>
      <c r="AC360" s="75" t="n">
        <f aca="false">IF(W360&lt;&gt;Y360,(IF(N360=0,G360*INFORMAÇÕES!$U$115,IF(N360="CF",G360,0))),0)</f>
        <v>0</v>
      </c>
      <c r="AD360" s="75" t="n">
        <f aca="false">IF(W360&lt;&gt;Y360,(IF(N360=0,G360*INFORMAÇÕES!$U$116,IF(N360="O",G360,0))),0)</f>
        <v>0</v>
      </c>
      <c r="AE360" s="75" t="n">
        <f aca="false">IF(E360&lt;&gt;0,G360,0)</f>
        <v>0</v>
      </c>
      <c r="AF360" s="75" t="n">
        <f aca="false">IF(W360&lt;&gt;Y360,(IF(N360=0,J360*(INFORMAÇÕES!$Q$89/INFORMAÇÕES!$Q$92),IF(N360="R",J360,0))),0)</f>
        <v>0</v>
      </c>
      <c r="AG360" s="75" t="n">
        <f aca="false">IF(W360&lt;&gt;Y360,(IF(N360=0,J360*(INFORMAÇÕES!$Q$90/INFORMAÇÕES!$Q$92),IF(N360="C",J360,0))),0)</f>
        <v>0</v>
      </c>
      <c r="AH360" s="75" t="n">
        <f aca="false">IF(W360&lt;&gt;Y360,(IF(N360="",J360*INFORMAÇÕES!$U$115,IF(N360="CF",J360,0))),0)</f>
        <v>0</v>
      </c>
      <c r="AI360" s="75" t="n">
        <f aca="false">IF(W360&lt;&gt;Y360,(IF(N360="",J360*INFORMAÇÕES!$U$116,IF(N360="O",J360,0))),0)</f>
        <v>0</v>
      </c>
      <c r="AJ360" s="75" t="n">
        <f aca="false">IF(H360&lt;&gt;0,J360,0)</f>
        <v>0</v>
      </c>
      <c r="AK360" s="75" t="n">
        <f aca="false">IF(K360&lt;&gt;0,L360,0)</f>
        <v>0</v>
      </c>
    </row>
    <row r="361" s="174" customFormat="true" ht="14.25" hidden="false" customHeight="false" outlineLevel="0" collapsed="false">
      <c r="A361" s="159" t="n">
        <v>349</v>
      </c>
      <c r="B361" s="160" t="n">
        <f aca="false">IF('ORÇ.GLOBAL P CAIXA'!$K360="EXEC.",0,'ORÇ.REPROG. P CAIXA'!B361)</f>
        <v>0</v>
      </c>
      <c r="C361" s="161" t="n">
        <f aca="false">IF('ORÇ.GLOBAL P CAIXA'!$K360="EXEC.",0,'ORÇ.REPROG. P CAIXA'!C361)</f>
        <v>0</v>
      </c>
      <c r="D361" s="162" t="n">
        <f aca="false">IF('ORÇ.GLOBAL P CAIXA'!$K360="EXEC.",0,'ORÇ.REPROG. P CAIXA'!D361)</f>
        <v>0</v>
      </c>
      <c r="E361" s="163" t="n">
        <f aca="false">IF('ORÇ.GLOBAL P CAIXA'!$K360="EXEC.",0,'ORÇ.REPROG. P CAIXA'!E361)</f>
        <v>0</v>
      </c>
      <c r="F361" s="163" t="n">
        <f aca="false">IF('ORÇ.GLOBAL P CAIXA'!K360="EXEC.",0,IF('ORÇ.GLOBAL EMPRESA'!G360&gt;0,'ORÇ.GLOBAL EMPRESA'!G360,'ORÇ.GLOBAL P CAIXA'!F360))</f>
        <v>0</v>
      </c>
      <c r="G361" s="163" t="n">
        <f aca="false">IF(E361&lt;&gt;0,ROUND(E361*F361,2),IF(AE361=0,(SUMIF($W$13:$W$1012,B361,$AE$13:$AE$1012)),AE361))</f>
        <v>0</v>
      </c>
      <c r="H361" s="661" t="n">
        <f aca="false">IF('ORÇ.GLOBAL P CAIXA'!K360="EXEC.",0,'ORÇ.REPROG. P CAIXA'!H361)</f>
        <v>0</v>
      </c>
      <c r="I361" s="661" t="n">
        <f aca="false">IF('ORÇ.GLOBAL P CAIXA'!K360="EXEC.",0,'ORÇ.REPROG. P CAIXA'!I361)</f>
        <v>0</v>
      </c>
      <c r="J361" s="163" t="n">
        <f aca="false">IF(H361&lt;&gt;0,ROUND(H361*I361,2),IF(AJ361=0,(SUMIF($W$13:$W$1012,B361,$AJ$13:$AJ$1012)),AJ361))</f>
        <v>0</v>
      </c>
      <c r="K361" s="163" t="n">
        <f aca="false">H361-E361</f>
        <v>0</v>
      </c>
      <c r="L361" s="163" t="n">
        <f aca="false">J361-G361</f>
        <v>0</v>
      </c>
      <c r="M361" s="662" t="str">
        <f aca="false">IF('ORÇ.GLOBAL P CAIXA'!K360="EXEC.","",IF('ORÇ.REPROG. P CAIXA'!M361&gt;0,'ORÇ.REPROG. P CAIXA'!M361,""))</f>
        <v/>
      </c>
      <c r="N361" s="663" t="str">
        <f aca="false">IF('ORÇ.GLOBAL P CAIXA'!K360="EXEC.","",IF('ORÇ.REPROG. P CAIXA'!N361&gt;0,'ORÇ.REPROG. P CAIXA'!N361,""))</f>
        <v/>
      </c>
      <c r="O361" s="166" t="str">
        <f aca="false">IF('ORÇ.GLOBAL P CAIXA'!$K360="EXEC.","",'ORÇ.REPROG. P CAIXA'!O361)</f>
        <v/>
      </c>
      <c r="P361" s="167"/>
      <c r="Q361" s="168" t="str">
        <f aca="false">IF(B361&gt;0,"ok","ocultar")</f>
        <v>ocultar</v>
      </c>
      <c r="R361" s="649"/>
      <c r="S361" s="649"/>
      <c r="T361" s="650"/>
      <c r="V361" s="88"/>
      <c r="W361" s="157" t="n">
        <f aca="false">IF(B361=0,W360,IF(ISNONTEXT(B361)=TRUE(),INT(B361),INT(LEFT(B361,FIND(".",B361)-1))))</f>
        <v>3</v>
      </c>
      <c r="X361" s="157" t="str">
        <f aca="false">IF(X362=1,1,IF(B361&lt;&gt;0,1,IF(C361&lt;&gt;0,1,IF(D361&lt;&gt;0,1,IF(E361&lt;&gt;0,1,"")))))</f>
        <v/>
      </c>
      <c r="Y361" s="157" t="str">
        <f aca="false">IF(W361=0," ",IF(W361&lt;&gt;W360,W361," "))</f>
        <v> </v>
      </c>
      <c r="Z361" s="88"/>
      <c r="AA361" s="75" t="n">
        <f aca="false">IF(W361&lt;&gt;Y361,(IF(N361=0,G361*(INFORMAÇÕES!$Q$69/INFORMAÇÕES!$Q$72),IF(N361="R",G361,0))),0)</f>
        <v>0</v>
      </c>
      <c r="AB361" s="75" t="n">
        <f aca="false">IF(W361&lt;&gt;Y361,(IF(N361=0,G361*(INFORMAÇÕES!$Q$70/INFORMAÇÕES!$Q$72),IF(N361="C",G361,0))),0)</f>
        <v>0</v>
      </c>
      <c r="AC361" s="75" t="n">
        <f aca="false">IF(W361&lt;&gt;Y361,(IF(N361=0,G361*INFORMAÇÕES!$U$115,IF(N361="CF",G361,0))),0)</f>
        <v>0</v>
      </c>
      <c r="AD361" s="75" t="n">
        <f aca="false">IF(W361&lt;&gt;Y361,(IF(N361=0,G361*INFORMAÇÕES!$U$116,IF(N361="O",G361,0))),0)</f>
        <v>0</v>
      </c>
      <c r="AE361" s="75" t="n">
        <f aca="false">IF(E361&lt;&gt;0,G361,0)</f>
        <v>0</v>
      </c>
      <c r="AF361" s="75" t="n">
        <f aca="false">IF(W361&lt;&gt;Y361,(IF(N361=0,J361*(INFORMAÇÕES!$Q$89/INFORMAÇÕES!$Q$92),IF(N361="R",J361,0))),0)</f>
        <v>0</v>
      </c>
      <c r="AG361" s="75" t="n">
        <f aca="false">IF(W361&lt;&gt;Y361,(IF(N361=0,J361*(INFORMAÇÕES!$Q$90/INFORMAÇÕES!$Q$92),IF(N361="C",J361,0))),0)</f>
        <v>0</v>
      </c>
      <c r="AH361" s="75" t="n">
        <f aca="false">IF(W361&lt;&gt;Y361,(IF(N361="",J361*INFORMAÇÕES!$U$115,IF(N361="CF",J361,0))),0)</f>
        <v>0</v>
      </c>
      <c r="AI361" s="75" t="n">
        <f aca="false">IF(W361&lt;&gt;Y361,(IF(N361="",J361*INFORMAÇÕES!$U$116,IF(N361="O",J361,0))),0)</f>
        <v>0</v>
      </c>
      <c r="AJ361" s="75" t="n">
        <f aca="false">IF(H361&lt;&gt;0,J361,0)</f>
        <v>0</v>
      </c>
      <c r="AK361" s="75" t="n">
        <f aca="false">IF(K361&lt;&gt;0,L361,0)</f>
        <v>0</v>
      </c>
    </row>
    <row r="362" s="174" customFormat="true" ht="14.25" hidden="false" customHeight="false" outlineLevel="0" collapsed="false">
      <c r="A362" s="159" t="n">
        <v>350</v>
      </c>
      <c r="B362" s="160" t="n">
        <f aca="false">IF('ORÇ.GLOBAL P CAIXA'!$K361="EXEC.",0,'ORÇ.REPROG. P CAIXA'!B362)</f>
        <v>0</v>
      </c>
      <c r="C362" s="161" t="n">
        <f aca="false">IF('ORÇ.GLOBAL P CAIXA'!$K361="EXEC.",0,'ORÇ.REPROG. P CAIXA'!C362)</f>
        <v>0</v>
      </c>
      <c r="D362" s="162" t="n">
        <f aca="false">IF('ORÇ.GLOBAL P CAIXA'!$K361="EXEC.",0,'ORÇ.REPROG. P CAIXA'!D362)</f>
        <v>0</v>
      </c>
      <c r="E362" s="163" t="n">
        <f aca="false">IF('ORÇ.GLOBAL P CAIXA'!$K361="EXEC.",0,'ORÇ.REPROG. P CAIXA'!E362)</f>
        <v>0</v>
      </c>
      <c r="F362" s="163" t="n">
        <f aca="false">IF('ORÇ.GLOBAL P CAIXA'!K361="EXEC.",0,IF('ORÇ.GLOBAL EMPRESA'!G361&gt;0,'ORÇ.GLOBAL EMPRESA'!G361,'ORÇ.GLOBAL P CAIXA'!F361))</f>
        <v>0</v>
      </c>
      <c r="G362" s="163" t="n">
        <f aca="false">IF(E362&lt;&gt;0,ROUND(E362*F362,2),IF(AE362=0,(SUMIF($W$13:$W$1012,B362,$AE$13:$AE$1012)),AE362))</f>
        <v>0</v>
      </c>
      <c r="H362" s="661" t="n">
        <f aca="false">IF('ORÇ.GLOBAL P CAIXA'!K361="EXEC.",0,'ORÇ.REPROG. P CAIXA'!H362)</f>
        <v>0</v>
      </c>
      <c r="I362" s="661" t="n">
        <f aca="false">IF('ORÇ.GLOBAL P CAIXA'!K361="EXEC.",0,'ORÇ.REPROG. P CAIXA'!I362)</f>
        <v>0</v>
      </c>
      <c r="J362" s="163" t="n">
        <f aca="false">IF(H362&lt;&gt;0,ROUND(H362*I362,2),IF(AJ362=0,(SUMIF($W$13:$W$1012,B362,$AJ$13:$AJ$1012)),AJ362))</f>
        <v>0</v>
      </c>
      <c r="K362" s="163" t="n">
        <f aca="false">H362-E362</f>
        <v>0</v>
      </c>
      <c r="L362" s="163" t="n">
        <f aca="false">J362-G362</f>
        <v>0</v>
      </c>
      <c r="M362" s="662" t="str">
        <f aca="false">IF('ORÇ.GLOBAL P CAIXA'!K361="EXEC.","",IF('ORÇ.REPROG. P CAIXA'!M362&gt;0,'ORÇ.REPROG. P CAIXA'!M362,""))</f>
        <v/>
      </c>
      <c r="N362" s="663" t="str">
        <f aca="false">IF('ORÇ.GLOBAL P CAIXA'!K361="EXEC.","",IF('ORÇ.REPROG. P CAIXA'!N362&gt;0,'ORÇ.REPROG. P CAIXA'!N362,""))</f>
        <v/>
      </c>
      <c r="O362" s="166" t="str">
        <f aca="false">IF('ORÇ.GLOBAL P CAIXA'!$K361="EXEC.","",'ORÇ.REPROG. P CAIXA'!O362)</f>
        <v/>
      </c>
      <c r="P362" s="167"/>
      <c r="Q362" s="168" t="str">
        <f aca="false">IF(B362&gt;0,"ok","ocultar")</f>
        <v>ocultar</v>
      </c>
      <c r="R362" s="649"/>
      <c r="S362" s="649"/>
      <c r="T362" s="650"/>
      <c r="V362" s="88"/>
      <c r="W362" s="157" t="n">
        <f aca="false">IF(B362=0,W361,IF(ISNONTEXT(B362)=TRUE(),INT(B362),INT(LEFT(B362,FIND(".",B362)-1))))</f>
        <v>3</v>
      </c>
      <c r="X362" s="157" t="str">
        <f aca="false">IF(X363=1,1,IF(B362&lt;&gt;0,1,IF(C362&lt;&gt;0,1,IF(D362&lt;&gt;0,1,IF(E362&lt;&gt;0,1,"")))))</f>
        <v/>
      </c>
      <c r="Y362" s="157" t="str">
        <f aca="false">IF(W362=0," ",IF(W362&lt;&gt;W361,W362," "))</f>
        <v> </v>
      </c>
      <c r="Z362" s="88"/>
      <c r="AA362" s="75" t="n">
        <f aca="false">IF(W362&lt;&gt;Y362,(IF(N362=0,G362*(INFORMAÇÕES!$Q$69/INFORMAÇÕES!$Q$72),IF(N362="R",G362,0))),0)</f>
        <v>0</v>
      </c>
      <c r="AB362" s="75" t="n">
        <f aca="false">IF(W362&lt;&gt;Y362,(IF(N362=0,G362*(INFORMAÇÕES!$Q$70/INFORMAÇÕES!$Q$72),IF(N362="C",G362,0))),0)</f>
        <v>0</v>
      </c>
      <c r="AC362" s="75" t="n">
        <f aca="false">IF(W362&lt;&gt;Y362,(IF(N362=0,G362*INFORMAÇÕES!$U$115,IF(N362="CF",G362,0))),0)</f>
        <v>0</v>
      </c>
      <c r="AD362" s="75" t="n">
        <f aca="false">IF(W362&lt;&gt;Y362,(IF(N362=0,G362*INFORMAÇÕES!$U$116,IF(N362="O",G362,0))),0)</f>
        <v>0</v>
      </c>
      <c r="AE362" s="75" t="n">
        <f aca="false">IF(E362&lt;&gt;0,G362,0)</f>
        <v>0</v>
      </c>
      <c r="AF362" s="75" t="n">
        <f aca="false">IF(W362&lt;&gt;Y362,(IF(N362=0,J362*(INFORMAÇÕES!$Q$89/INFORMAÇÕES!$Q$92),IF(N362="R",J362,0))),0)</f>
        <v>0</v>
      </c>
      <c r="AG362" s="75" t="n">
        <f aca="false">IF(W362&lt;&gt;Y362,(IF(N362=0,J362*(INFORMAÇÕES!$Q$90/INFORMAÇÕES!$Q$92),IF(N362="C",J362,0))),0)</f>
        <v>0</v>
      </c>
      <c r="AH362" s="75" t="n">
        <f aca="false">IF(W362&lt;&gt;Y362,(IF(N362="",J362*INFORMAÇÕES!$U$115,IF(N362="CF",J362,0))),0)</f>
        <v>0</v>
      </c>
      <c r="AI362" s="75" t="n">
        <f aca="false">IF(W362&lt;&gt;Y362,(IF(N362="",J362*INFORMAÇÕES!$U$116,IF(N362="O",J362,0))),0)</f>
        <v>0</v>
      </c>
      <c r="AJ362" s="75" t="n">
        <f aca="false">IF(H362&lt;&gt;0,J362,0)</f>
        <v>0</v>
      </c>
      <c r="AK362" s="75" t="n">
        <f aca="false">IF(K362&lt;&gt;0,L362,0)</f>
        <v>0</v>
      </c>
    </row>
    <row r="363" s="174" customFormat="true" ht="14.25" hidden="false" customHeight="false" outlineLevel="0" collapsed="false">
      <c r="A363" s="159" t="n">
        <v>351</v>
      </c>
      <c r="B363" s="160" t="n">
        <f aca="false">IF('ORÇ.GLOBAL P CAIXA'!$K362="EXEC.",0,'ORÇ.REPROG. P CAIXA'!B363)</f>
        <v>0</v>
      </c>
      <c r="C363" s="161" t="n">
        <f aca="false">IF('ORÇ.GLOBAL P CAIXA'!$K362="EXEC.",0,'ORÇ.REPROG. P CAIXA'!C363)</f>
        <v>0</v>
      </c>
      <c r="D363" s="162" t="n">
        <f aca="false">IF('ORÇ.GLOBAL P CAIXA'!$K362="EXEC.",0,'ORÇ.REPROG. P CAIXA'!D363)</f>
        <v>0</v>
      </c>
      <c r="E363" s="163" t="n">
        <f aca="false">IF('ORÇ.GLOBAL P CAIXA'!$K362="EXEC.",0,'ORÇ.REPROG. P CAIXA'!E363)</f>
        <v>0</v>
      </c>
      <c r="F363" s="163" t="n">
        <f aca="false">IF('ORÇ.GLOBAL P CAIXA'!K362="EXEC.",0,IF('ORÇ.GLOBAL EMPRESA'!G362&gt;0,'ORÇ.GLOBAL EMPRESA'!G362,'ORÇ.GLOBAL P CAIXA'!F362))</f>
        <v>0</v>
      </c>
      <c r="G363" s="163" t="n">
        <f aca="false">IF(E363&lt;&gt;0,ROUND(E363*F363,2),IF(AE363=0,(SUMIF($W$13:$W$1012,B363,$AE$13:$AE$1012)),AE363))</f>
        <v>0</v>
      </c>
      <c r="H363" s="661" t="n">
        <f aca="false">IF('ORÇ.GLOBAL P CAIXA'!K362="EXEC.",0,'ORÇ.REPROG. P CAIXA'!H363)</f>
        <v>0</v>
      </c>
      <c r="I363" s="661" t="n">
        <f aca="false">IF('ORÇ.GLOBAL P CAIXA'!K362="EXEC.",0,'ORÇ.REPROG. P CAIXA'!I363)</f>
        <v>0</v>
      </c>
      <c r="J363" s="163" t="n">
        <f aca="false">IF(H363&lt;&gt;0,ROUND(H363*I363,2),IF(AJ363=0,(SUMIF($W$13:$W$1012,B363,$AJ$13:$AJ$1012)),AJ363))</f>
        <v>0</v>
      </c>
      <c r="K363" s="163" t="n">
        <f aca="false">H363-E363</f>
        <v>0</v>
      </c>
      <c r="L363" s="163" t="n">
        <f aca="false">J363-G363</f>
        <v>0</v>
      </c>
      <c r="M363" s="662" t="str">
        <f aca="false">IF('ORÇ.GLOBAL P CAIXA'!K362="EXEC.","",IF('ORÇ.REPROG. P CAIXA'!M363&gt;0,'ORÇ.REPROG. P CAIXA'!M363,""))</f>
        <v/>
      </c>
      <c r="N363" s="663" t="str">
        <f aca="false">IF('ORÇ.GLOBAL P CAIXA'!K362="EXEC.","",IF('ORÇ.REPROG. P CAIXA'!N363&gt;0,'ORÇ.REPROG. P CAIXA'!N363,""))</f>
        <v/>
      </c>
      <c r="O363" s="166" t="str">
        <f aca="false">IF('ORÇ.GLOBAL P CAIXA'!$K362="EXEC.","",'ORÇ.REPROG. P CAIXA'!O363)</f>
        <v/>
      </c>
      <c r="P363" s="167"/>
      <c r="Q363" s="168" t="str">
        <f aca="false">IF(B363&gt;0,"ok","ocultar")</f>
        <v>ocultar</v>
      </c>
      <c r="R363" s="649"/>
      <c r="S363" s="649"/>
      <c r="T363" s="650"/>
      <c r="V363" s="88"/>
      <c r="W363" s="157" t="n">
        <f aca="false">IF(B363=0,W362,IF(ISNONTEXT(B363)=TRUE(),INT(B363),INT(LEFT(B363,FIND(".",B363)-1))))</f>
        <v>3</v>
      </c>
      <c r="X363" s="157" t="str">
        <f aca="false">IF(X364=1,1,IF(B363&lt;&gt;0,1,IF(C363&lt;&gt;0,1,IF(D363&lt;&gt;0,1,IF(E363&lt;&gt;0,1,"")))))</f>
        <v/>
      </c>
      <c r="Y363" s="157" t="str">
        <f aca="false">IF(W363=0," ",IF(W363&lt;&gt;W362,W363," "))</f>
        <v> </v>
      </c>
      <c r="Z363" s="88"/>
      <c r="AA363" s="75" t="n">
        <f aca="false">IF(W363&lt;&gt;Y363,(IF(N363=0,G363*(INFORMAÇÕES!$Q$69/INFORMAÇÕES!$Q$72),IF(N363="R",G363,0))),0)</f>
        <v>0</v>
      </c>
      <c r="AB363" s="75" t="n">
        <f aca="false">IF(W363&lt;&gt;Y363,(IF(N363=0,G363*(INFORMAÇÕES!$Q$70/INFORMAÇÕES!$Q$72),IF(N363="C",G363,0))),0)</f>
        <v>0</v>
      </c>
      <c r="AC363" s="75" t="n">
        <f aca="false">IF(W363&lt;&gt;Y363,(IF(N363=0,G363*INFORMAÇÕES!$U$115,IF(N363="CF",G363,0))),0)</f>
        <v>0</v>
      </c>
      <c r="AD363" s="75" t="n">
        <f aca="false">IF(W363&lt;&gt;Y363,(IF(N363=0,G363*INFORMAÇÕES!$U$116,IF(N363="O",G363,0))),0)</f>
        <v>0</v>
      </c>
      <c r="AE363" s="75" t="n">
        <f aca="false">IF(E363&lt;&gt;0,G363,0)</f>
        <v>0</v>
      </c>
      <c r="AF363" s="75" t="n">
        <f aca="false">IF(W363&lt;&gt;Y363,(IF(N363=0,J363*(INFORMAÇÕES!$Q$89/INFORMAÇÕES!$Q$92),IF(N363="R",J363,0))),0)</f>
        <v>0</v>
      </c>
      <c r="AG363" s="75" t="n">
        <f aca="false">IF(W363&lt;&gt;Y363,(IF(N363=0,J363*(INFORMAÇÕES!$Q$90/INFORMAÇÕES!$Q$92),IF(N363="C",J363,0))),0)</f>
        <v>0</v>
      </c>
      <c r="AH363" s="75" t="n">
        <f aca="false">IF(W363&lt;&gt;Y363,(IF(N363="",J363*INFORMAÇÕES!$U$115,IF(N363="CF",J363,0))),0)</f>
        <v>0</v>
      </c>
      <c r="AI363" s="75" t="n">
        <f aca="false">IF(W363&lt;&gt;Y363,(IF(N363="",J363*INFORMAÇÕES!$U$116,IF(N363="O",J363,0))),0)</f>
        <v>0</v>
      </c>
      <c r="AJ363" s="75" t="n">
        <f aca="false">IF(H363&lt;&gt;0,J363,0)</f>
        <v>0</v>
      </c>
      <c r="AK363" s="75" t="n">
        <f aca="false">IF(K363&lt;&gt;0,L363,0)</f>
        <v>0</v>
      </c>
    </row>
    <row r="364" s="174" customFormat="true" ht="14.25" hidden="false" customHeight="false" outlineLevel="0" collapsed="false">
      <c r="A364" s="159" t="n">
        <v>352</v>
      </c>
      <c r="B364" s="160" t="n">
        <f aca="false">IF('ORÇ.GLOBAL P CAIXA'!$K363="EXEC.",0,'ORÇ.REPROG. P CAIXA'!B364)</f>
        <v>0</v>
      </c>
      <c r="C364" s="161" t="n">
        <f aca="false">IF('ORÇ.GLOBAL P CAIXA'!$K363="EXEC.",0,'ORÇ.REPROG. P CAIXA'!C364)</f>
        <v>0</v>
      </c>
      <c r="D364" s="162" t="n">
        <f aca="false">IF('ORÇ.GLOBAL P CAIXA'!$K363="EXEC.",0,'ORÇ.REPROG. P CAIXA'!D364)</f>
        <v>0</v>
      </c>
      <c r="E364" s="163" t="n">
        <f aca="false">IF('ORÇ.GLOBAL P CAIXA'!$K363="EXEC.",0,'ORÇ.REPROG. P CAIXA'!E364)</f>
        <v>0</v>
      </c>
      <c r="F364" s="163" t="n">
        <f aca="false">IF('ORÇ.GLOBAL P CAIXA'!K363="EXEC.",0,IF('ORÇ.GLOBAL EMPRESA'!G363&gt;0,'ORÇ.GLOBAL EMPRESA'!G363,'ORÇ.GLOBAL P CAIXA'!F363))</f>
        <v>0</v>
      </c>
      <c r="G364" s="163" t="n">
        <f aca="false">IF(E364&lt;&gt;0,ROUND(E364*F364,2),IF(AE364=0,(SUMIF($W$13:$W$1012,B364,$AE$13:$AE$1012)),AE364))</f>
        <v>0</v>
      </c>
      <c r="H364" s="661" t="n">
        <f aca="false">IF('ORÇ.GLOBAL P CAIXA'!K363="EXEC.",0,'ORÇ.REPROG. P CAIXA'!H364)</f>
        <v>0</v>
      </c>
      <c r="I364" s="661" t="n">
        <f aca="false">IF('ORÇ.GLOBAL P CAIXA'!K363="EXEC.",0,'ORÇ.REPROG. P CAIXA'!I364)</f>
        <v>0</v>
      </c>
      <c r="J364" s="163" t="n">
        <f aca="false">IF(H364&lt;&gt;0,ROUND(H364*I364,2),IF(AJ364=0,(SUMIF($W$13:$W$1012,B364,$AJ$13:$AJ$1012)),AJ364))</f>
        <v>0</v>
      </c>
      <c r="K364" s="163" t="n">
        <f aca="false">H364-E364</f>
        <v>0</v>
      </c>
      <c r="L364" s="163" t="n">
        <f aca="false">J364-G364</f>
        <v>0</v>
      </c>
      <c r="M364" s="662" t="str">
        <f aca="false">IF('ORÇ.GLOBAL P CAIXA'!K363="EXEC.","",IF('ORÇ.REPROG. P CAIXA'!M364&gt;0,'ORÇ.REPROG. P CAIXA'!M364,""))</f>
        <v/>
      </c>
      <c r="N364" s="663" t="str">
        <f aca="false">IF('ORÇ.GLOBAL P CAIXA'!K363="EXEC.","",IF('ORÇ.REPROG. P CAIXA'!N364&gt;0,'ORÇ.REPROG. P CAIXA'!N364,""))</f>
        <v/>
      </c>
      <c r="O364" s="166" t="str">
        <f aca="false">IF('ORÇ.GLOBAL P CAIXA'!$K363="EXEC.","",'ORÇ.REPROG. P CAIXA'!O364)</f>
        <v/>
      </c>
      <c r="P364" s="167"/>
      <c r="Q364" s="168" t="str">
        <f aca="false">IF(B364&gt;0,"ok","ocultar")</f>
        <v>ocultar</v>
      </c>
      <c r="R364" s="649"/>
      <c r="S364" s="649"/>
      <c r="T364" s="650"/>
      <c r="V364" s="88"/>
      <c r="W364" s="157" t="n">
        <f aca="false">IF(B364=0,W363,IF(ISNONTEXT(B364)=TRUE(),INT(B364),INT(LEFT(B364,FIND(".",B364)-1))))</f>
        <v>3</v>
      </c>
      <c r="X364" s="157" t="str">
        <f aca="false">IF(X365=1,1,IF(B364&lt;&gt;0,1,IF(C364&lt;&gt;0,1,IF(D364&lt;&gt;0,1,IF(E364&lt;&gt;0,1,"")))))</f>
        <v/>
      </c>
      <c r="Y364" s="157" t="str">
        <f aca="false">IF(W364=0," ",IF(W364&lt;&gt;W363,W364," "))</f>
        <v> </v>
      </c>
      <c r="Z364" s="88"/>
      <c r="AA364" s="75" t="n">
        <f aca="false">IF(W364&lt;&gt;Y364,(IF(N364=0,G364*(INFORMAÇÕES!$Q$69/INFORMAÇÕES!$Q$72),IF(N364="R",G364,0))),0)</f>
        <v>0</v>
      </c>
      <c r="AB364" s="75" t="n">
        <f aca="false">IF(W364&lt;&gt;Y364,(IF(N364=0,G364*(INFORMAÇÕES!$Q$70/INFORMAÇÕES!$Q$72),IF(N364="C",G364,0))),0)</f>
        <v>0</v>
      </c>
      <c r="AC364" s="75" t="n">
        <f aca="false">IF(W364&lt;&gt;Y364,(IF(N364=0,G364*INFORMAÇÕES!$U$115,IF(N364="CF",G364,0))),0)</f>
        <v>0</v>
      </c>
      <c r="AD364" s="75" t="n">
        <f aca="false">IF(W364&lt;&gt;Y364,(IF(N364=0,G364*INFORMAÇÕES!$U$116,IF(N364="O",G364,0))),0)</f>
        <v>0</v>
      </c>
      <c r="AE364" s="75" t="n">
        <f aca="false">IF(E364&lt;&gt;0,G364,0)</f>
        <v>0</v>
      </c>
      <c r="AF364" s="75" t="n">
        <f aca="false">IF(W364&lt;&gt;Y364,(IF(N364=0,J364*(INFORMAÇÕES!$Q$89/INFORMAÇÕES!$Q$92),IF(N364="R",J364,0))),0)</f>
        <v>0</v>
      </c>
      <c r="AG364" s="75" t="n">
        <f aca="false">IF(W364&lt;&gt;Y364,(IF(N364=0,J364*(INFORMAÇÕES!$Q$90/INFORMAÇÕES!$Q$92),IF(N364="C",J364,0))),0)</f>
        <v>0</v>
      </c>
      <c r="AH364" s="75" t="n">
        <f aca="false">IF(W364&lt;&gt;Y364,(IF(N364="",J364*INFORMAÇÕES!$U$115,IF(N364="CF",J364,0))),0)</f>
        <v>0</v>
      </c>
      <c r="AI364" s="75" t="n">
        <f aca="false">IF(W364&lt;&gt;Y364,(IF(N364="",J364*INFORMAÇÕES!$U$116,IF(N364="O",J364,0))),0)</f>
        <v>0</v>
      </c>
      <c r="AJ364" s="75" t="n">
        <f aca="false">IF(H364&lt;&gt;0,J364,0)</f>
        <v>0</v>
      </c>
      <c r="AK364" s="75" t="n">
        <f aca="false">IF(K364&lt;&gt;0,L364,0)</f>
        <v>0</v>
      </c>
    </row>
    <row r="365" s="174" customFormat="true" ht="14.25" hidden="false" customHeight="false" outlineLevel="0" collapsed="false">
      <c r="A365" s="159" t="n">
        <v>353</v>
      </c>
      <c r="B365" s="160" t="n">
        <f aca="false">IF('ORÇ.GLOBAL P CAIXA'!$K364="EXEC.",0,'ORÇ.REPROG. P CAIXA'!B365)</f>
        <v>0</v>
      </c>
      <c r="C365" s="161" t="n">
        <f aca="false">IF('ORÇ.GLOBAL P CAIXA'!$K364="EXEC.",0,'ORÇ.REPROG. P CAIXA'!C365)</f>
        <v>0</v>
      </c>
      <c r="D365" s="162" t="n">
        <f aca="false">IF('ORÇ.GLOBAL P CAIXA'!$K364="EXEC.",0,'ORÇ.REPROG. P CAIXA'!D365)</f>
        <v>0</v>
      </c>
      <c r="E365" s="163" t="n">
        <f aca="false">IF('ORÇ.GLOBAL P CAIXA'!$K364="EXEC.",0,'ORÇ.REPROG. P CAIXA'!E365)</f>
        <v>0</v>
      </c>
      <c r="F365" s="163" t="n">
        <f aca="false">IF('ORÇ.GLOBAL P CAIXA'!K364="EXEC.",0,IF('ORÇ.GLOBAL EMPRESA'!G364&gt;0,'ORÇ.GLOBAL EMPRESA'!G364,'ORÇ.GLOBAL P CAIXA'!F364))</f>
        <v>0</v>
      </c>
      <c r="G365" s="163" t="n">
        <f aca="false">IF(E365&lt;&gt;0,ROUND(E365*F365,2),IF(AE365=0,(SUMIF($W$13:$W$1012,B365,$AE$13:$AE$1012)),AE365))</f>
        <v>0</v>
      </c>
      <c r="H365" s="661" t="n">
        <f aca="false">IF('ORÇ.GLOBAL P CAIXA'!K364="EXEC.",0,'ORÇ.REPROG. P CAIXA'!H365)</f>
        <v>0</v>
      </c>
      <c r="I365" s="661" t="n">
        <f aca="false">IF('ORÇ.GLOBAL P CAIXA'!K364="EXEC.",0,'ORÇ.REPROG. P CAIXA'!I365)</f>
        <v>0</v>
      </c>
      <c r="J365" s="163" t="n">
        <f aca="false">IF(H365&lt;&gt;0,ROUND(H365*I365,2),IF(AJ365=0,(SUMIF($W$13:$W$1012,B365,$AJ$13:$AJ$1012)),AJ365))</f>
        <v>0</v>
      </c>
      <c r="K365" s="163" t="n">
        <f aca="false">H365-E365</f>
        <v>0</v>
      </c>
      <c r="L365" s="163" t="n">
        <f aca="false">J365-G365</f>
        <v>0</v>
      </c>
      <c r="M365" s="662" t="str">
        <f aca="false">IF('ORÇ.GLOBAL P CAIXA'!K364="EXEC.","",IF('ORÇ.REPROG. P CAIXA'!M365&gt;0,'ORÇ.REPROG. P CAIXA'!M365,""))</f>
        <v/>
      </c>
      <c r="N365" s="663" t="str">
        <f aca="false">IF('ORÇ.GLOBAL P CAIXA'!K364="EXEC.","",IF('ORÇ.REPROG. P CAIXA'!N365&gt;0,'ORÇ.REPROG. P CAIXA'!N365,""))</f>
        <v/>
      </c>
      <c r="O365" s="166" t="str">
        <f aca="false">IF('ORÇ.GLOBAL P CAIXA'!$K364="EXEC.","",'ORÇ.REPROG. P CAIXA'!O365)</f>
        <v/>
      </c>
      <c r="P365" s="167"/>
      <c r="Q365" s="168" t="str">
        <f aca="false">IF(B365&gt;0,"ok","ocultar")</f>
        <v>ocultar</v>
      </c>
      <c r="R365" s="649"/>
      <c r="S365" s="649"/>
      <c r="T365" s="650"/>
      <c r="V365" s="88"/>
      <c r="W365" s="157" t="n">
        <f aca="false">IF(B365=0,W364,IF(ISNONTEXT(B365)=TRUE(),INT(B365),INT(LEFT(B365,FIND(".",B365)-1))))</f>
        <v>3</v>
      </c>
      <c r="X365" s="157" t="str">
        <f aca="false">IF(X366=1,1,IF(B365&lt;&gt;0,1,IF(C365&lt;&gt;0,1,IF(D365&lt;&gt;0,1,IF(E365&lt;&gt;0,1,"")))))</f>
        <v/>
      </c>
      <c r="Y365" s="157" t="str">
        <f aca="false">IF(W365=0," ",IF(W365&lt;&gt;W364,W365," "))</f>
        <v> </v>
      </c>
      <c r="Z365" s="88"/>
      <c r="AA365" s="75" t="n">
        <f aca="false">IF(W365&lt;&gt;Y365,(IF(N365=0,G365*(INFORMAÇÕES!$Q$69/INFORMAÇÕES!$Q$72),IF(N365="R",G365,0))),0)</f>
        <v>0</v>
      </c>
      <c r="AB365" s="75" t="n">
        <f aca="false">IF(W365&lt;&gt;Y365,(IF(N365=0,G365*(INFORMAÇÕES!$Q$70/INFORMAÇÕES!$Q$72),IF(N365="C",G365,0))),0)</f>
        <v>0</v>
      </c>
      <c r="AC365" s="75" t="n">
        <f aca="false">IF(W365&lt;&gt;Y365,(IF(N365=0,G365*INFORMAÇÕES!$U$115,IF(N365="CF",G365,0))),0)</f>
        <v>0</v>
      </c>
      <c r="AD365" s="75" t="n">
        <f aca="false">IF(W365&lt;&gt;Y365,(IF(N365=0,G365*INFORMAÇÕES!$U$116,IF(N365="O",G365,0))),0)</f>
        <v>0</v>
      </c>
      <c r="AE365" s="75" t="n">
        <f aca="false">IF(E365&lt;&gt;0,G365,0)</f>
        <v>0</v>
      </c>
      <c r="AF365" s="75" t="n">
        <f aca="false">IF(W365&lt;&gt;Y365,(IF(N365=0,J365*(INFORMAÇÕES!$Q$89/INFORMAÇÕES!$Q$92),IF(N365="R",J365,0))),0)</f>
        <v>0</v>
      </c>
      <c r="AG365" s="75" t="n">
        <f aca="false">IF(W365&lt;&gt;Y365,(IF(N365=0,J365*(INFORMAÇÕES!$Q$90/INFORMAÇÕES!$Q$92),IF(N365="C",J365,0))),0)</f>
        <v>0</v>
      </c>
      <c r="AH365" s="75" t="n">
        <f aca="false">IF(W365&lt;&gt;Y365,(IF(N365="",J365*INFORMAÇÕES!$U$115,IF(N365="CF",J365,0))),0)</f>
        <v>0</v>
      </c>
      <c r="AI365" s="75" t="n">
        <f aca="false">IF(W365&lt;&gt;Y365,(IF(N365="",J365*INFORMAÇÕES!$U$116,IF(N365="O",J365,0))),0)</f>
        <v>0</v>
      </c>
      <c r="AJ365" s="75" t="n">
        <f aca="false">IF(H365&lt;&gt;0,J365,0)</f>
        <v>0</v>
      </c>
      <c r="AK365" s="75" t="n">
        <f aca="false">IF(K365&lt;&gt;0,L365,0)</f>
        <v>0</v>
      </c>
    </row>
    <row r="366" s="174" customFormat="true" ht="14.25" hidden="false" customHeight="false" outlineLevel="0" collapsed="false">
      <c r="A366" s="159" t="n">
        <v>354</v>
      </c>
      <c r="B366" s="160" t="n">
        <f aca="false">IF('ORÇ.GLOBAL P CAIXA'!$K365="EXEC.",0,'ORÇ.REPROG. P CAIXA'!B366)</f>
        <v>0</v>
      </c>
      <c r="C366" s="161" t="n">
        <f aca="false">IF('ORÇ.GLOBAL P CAIXA'!$K365="EXEC.",0,'ORÇ.REPROG. P CAIXA'!C366)</f>
        <v>0</v>
      </c>
      <c r="D366" s="162" t="n">
        <f aca="false">IF('ORÇ.GLOBAL P CAIXA'!$K365="EXEC.",0,'ORÇ.REPROG. P CAIXA'!D366)</f>
        <v>0</v>
      </c>
      <c r="E366" s="163" t="n">
        <f aca="false">IF('ORÇ.GLOBAL P CAIXA'!$K365="EXEC.",0,'ORÇ.REPROG. P CAIXA'!E366)</f>
        <v>0</v>
      </c>
      <c r="F366" s="163" t="n">
        <f aca="false">IF('ORÇ.GLOBAL P CAIXA'!K365="EXEC.",0,IF('ORÇ.GLOBAL EMPRESA'!G365&gt;0,'ORÇ.GLOBAL EMPRESA'!G365,'ORÇ.GLOBAL P CAIXA'!F365))</f>
        <v>0</v>
      </c>
      <c r="G366" s="163" t="n">
        <f aca="false">IF(E366&lt;&gt;0,ROUND(E366*F366,2),IF(AE366=0,(SUMIF($W$13:$W$1012,B366,$AE$13:$AE$1012)),AE366))</f>
        <v>0</v>
      </c>
      <c r="H366" s="661" t="n">
        <f aca="false">IF('ORÇ.GLOBAL P CAIXA'!K365="EXEC.",0,'ORÇ.REPROG. P CAIXA'!H366)</f>
        <v>0</v>
      </c>
      <c r="I366" s="661" t="n">
        <f aca="false">IF('ORÇ.GLOBAL P CAIXA'!K365="EXEC.",0,'ORÇ.REPROG. P CAIXA'!I366)</f>
        <v>0</v>
      </c>
      <c r="J366" s="163" t="n">
        <f aca="false">IF(H366&lt;&gt;0,ROUND(H366*I366,2),IF(AJ366=0,(SUMIF($W$13:$W$1012,B366,$AJ$13:$AJ$1012)),AJ366))</f>
        <v>0</v>
      </c>
      <c r="K366" s="163" t="n">
        <f aca="false">H366-E366</f>
        <v>0</v>
      </c>
      <c r="L366" s="163" t="n">
        <f aca="false">J366-G366</f>
        <v>0</v>
      </c>
      <c r="M366" s="662" t="str">
        <f aca="false">IF('ORÇ.GLOBAL P CAIXA'!K365="EXEC.","",IF('ORÇ.REPROG. P CAIXA'!M366&gt;0,'ORÇ.REPROG. P CAIXA'!M366,""))</f>
        <v/>
      </c>
      <c r="N366" s="663" t="str">
        <f aca="false">IF('ORÇ.GLOBAL P CAIXA'!K365="EXEC.","",IF('ORÇ.REPROG. P CAIXA'!N366&gt;0,'ORÇ.REPROG. P CAIXA'!N366,""))</f>
        <v/>
      </c>
      <c r="O366" s="166" t="str">
        <f aca="false">IF('ORÇ.GLOBAL P CAIXA'!$K365="EXEC.","",'ORÇ.REPROG. P CAIXA'!O366)</f>
        <v/>
      </c>
      <c r="P366" s="167"/>
      <c r="Q366" s="168" t="str">
        <f aca="false">IF(B366&gt;0,"ok","ocultar")</f>
        <v>ocultar</v>
      </c>
      <c r="R366" s="649"/>
      <c r="S366" s="649"/>
      <c r="T366" s="650"/>
      <c r="V366" s="88"/>
      <c r="W366" s="157" t="n">
        <f aca="false">IF(B366=0,W365,IF(ISNONTEXT(B366)=TRUE(),INT(B366),INT(LEFT(B366,FIND(".",B366)-1))))</f>
        <v>3</v>
      </c>
      <c r="X366" s="157" t="str">
        <f aca="false">IF(X367=1,1,IF(B366&lt;&gt;0,1,IF(C366&lt;&gt;0,1,IF(D366&lt;&gt;0,1,IF(E366&lt;&gt;0,1,"")))))</f>
        <v/>
      </c>
      <c r="Y366" s="157" t="str">
        <f aca="false">IF(W366=0," ",IF(W366&lt;&gt;W365,W366," "))</f>
        <v> </v>
      </c>
      <c r="Z366" s="88"/>
      <c r="AA366" s="75" t="n">
        <f aca="false">IF(W366&lt;&gt;Y366,(IF(N366=0,G366*(INFORMAÇÕES!$Q$69/INFORMAÇÕES!$Q$72),IF(N366="R",G366,0))),0)</f>
        <v>0</v>
      </c>
      <c r="AB366" s="75" t="n">
        <f aca="false">IF(W366&lt;&gt;Y366,(IF(N366=0,G366*(INFORMAÇÕES!$Q$70/INFORMAÇÕES!$Q$72),IF(N366="C",G366,0))),0)</f>
        <v>0</v>
      </c>
      <c r="AC366" s="75" t="n">
        <f aca="false">IF(W366&lt;&gt;Y366,(IF(N366=0,G366*INFORMAÇÕES!$U$115,IF(N366="CF",G366,0))),0)</f>
        <v>0</v>
      </c>
      <c r="AD366" s="75" t="n">
        <f aca="false">IF(W366&lt;&gt;Y366,(IF(N366=0,G366*INFORMAÇÕES!$U$116,IF(N366="O",G366,0))),0)</f>
        <v>0</v>
      </c>
      <c r="AE366" s="75" t="n">
        <f aca="false">IF(E366&lt;&gt;0,G366,0)</f>
        <v>0</v>
      </c>
      <c r="AF366" s="75" t="n">
        <f aca="false">IF(W366&lt;&gt;Y366,(IF(N366=0,J366*(INFORMAÇÕES!$Q$89/INFORMAÇÕES!$Q$92),IF(N366="R",J366,0))),0)</f>
        <v>0</v>
      </c>
      <c r="AG366" s="75" t="n">
        <f aca="false">IF(W366&lt;&gt;Y366,(IF(N366=0,J366*(INFORMAÇÕES!$Q$90/INFORMAÇÕES!$Q$92),IF(N366="C",J366,0))),0)</f>
        <v>0</v>
      </c>
      <c r="AH366" s="75" t="n">
        <f aca="false">IF(W366&lt;&gt;Y366,(IF(N366="",J366*INFORMAÇÕES!$U$115,IF(N366="CF",J366,0))),0)</f>
        <v>0</v>
      </c>
      <c r="AI366" s="75" t="n">
        <f aca="false">IF(W366&lt;&gt;Y366,(IF(N366="",J366*INFORMAÇÕES!$U$116,IF(N366="O",J366,0))),0)</f>
        <v>0</v>
      </c>
      <c r="AJ366" s="75" t="n">
        <f aca="false">IF(H366&lt;&gt;0,J366,0)</f>
        <v>0</v>
      </c>
      <c r="AK366" s="75" t="n">
        <f aca="false">IF(K366&lt;&gt;0,L366,0)</f>
        <v>0</v>
      </c>
    </row>
    <row r="367" s="174" customFormat="true" ht="14.25" hidden="false" customHeight="false" outlineLevel="0" collapsed="false">
      <c r="A367" s="159" t="n">
        <v>355</v>
      </c>
      <c r="B367" s="160" t="n">
        <f aca="false">IF('ORÇ.GLOBAL P CAIXA'!$K366="EXEC.",0,'ORÇ.REPROG. P CAIXA'!B367)</f>
        <v>0</v>
      </c>
      <c r="C367" s="161" t="n">
        <f aca="false">IF('ORÇ.GLOBAL P CAIXA'!$K366="EXEC.",0,'ORÇ.REPROG. P CAIXA'!C367)</f>
        <v>0</v>
      </c>
      <c r="D367" s="162" t="n">
        <f aca="false">IF('ORÇ.GLOBAL P CAIXA'!$K366="EXEC.",0,'ORÇ.REPROG. P CAIXA'!D367)</f>
        <v>0</v>
      </c>
      <c r="E367" s="163" t="n">
        <f aca="false">IF('ORÇ.GLOBAL P CAIXA'!$K366="EXEC.",0,'ORÇ.REPROG. P CAIXA'!E367)</f>
        <v>0</v>
      </c>
      <c r="F367" s="163" t="n">
        <f aca="false">IF('ORÇ.GLOBAL P CAIXA'!K366="EXEC.",0,IF('ORÇ.GLOBAL EMPRESA'!G366&gt;0,'ORÇ.GLOBAL EMPRESA'!G366,'ORÇ.GLOBAL P CAIXA'!F366))</f>
        <v>0</v>
      </c>
      <c r="G367" s="163" t="n">
        <f aca="false">IF(E367&lt;&gt;0,ROUND(E367*F367,2),IF(AE367=0,(SUMIF($W$13:$W$1012,B367,$AE$13:$AE$1012)),AE367))</f>
        <v>0</v>
      </c>
      <c r="H367" s="661" t="n">
        <f aca="false">IF('ORÇ.GLOBAL P CAIXA'!K366="EXEC.",0,'ORÇ.REPROG. P CAIXA'!H367)</f>
        <v>0</v>
      </c>
      <c r="I367" s="661" t="n">
        <f aca="false">IF('ORÇ.GLOBAL P CAIXA'!K366="EXEC.",0,'ORÇ.REPROG. P CAIXA'!I367)</f>
        <v>0</v>
      </c>
      <c r="J367" s="163" t="n">
        <f aca="false">IF(H367&lt;&gt;0,ROUND(H367*I367,2),IF(AJ367=0,(SUMIF($W$13:$W$1012,B367,$AJ$13:$AJ$1012)),AJ367))</f>
        <v>0</v>
      </c>
      <c r="K367" s="163" t="n">
        <f aca="false">H367-E367</f>
        <v>0</v>
      </c>
      <c r="L367" s="163" t="n">
        <f aca="false">J367-G367</f>
        <v>0</v>
      </c>
      <c r="M367" s="662" t="str">
        <f aca="false">IF('ORÇ.GLOBAL P CAIXA'!K366="EXEC.","",IF('ORÇ.REPROG. P CAIXA'!M367&gt;0,'ORÇ.REPROG. P CAIXA'!M367,""))</f>
        <v/>
      </c>
      <c r="N367" s="663" t="str">
        <f aca="false">IF('ORÇ.GLOBAL P CAIXA'!K366="EXEC.","",IF('ORÇ.REPROG. P CAIXA'!N367&gt;0,'ORÇ.REPROG. P CAIXA'!N367,""))</f>
        <v/>
      </c>
      <c r="O367" s="166" t="str">
        <f aca="false">IF('ORÇ.GLOBAL P CAIXA'!$K366="EXEC.","",'ORÇ.REPROG. P CAIXA'!O367)</f>
        <v/>
      </c>
      <c r="P367" s="167"/>
      <c r="Q367" s="168" t="str">
        <f aca="false">IF(B367&gt;0,"ok","ocultar")</f>
        <v>ocultar</v>
      </c>
      <c r="R367" s="649"/>
      <c r="S367" s="649"/>
      <c r="T367" s="650"/>
      <c r="V367" s="88"/>
      <c r="W367" s="157" t="n">
        <f aca="false">IF(B367=0,W366,IF(ISNONTEXT(B367)=TRUE(),INT(B367),INT(LEFT(B367,FIND(".",B367)-1))))</f>
        <v>3</v>
      </c>
      <c r="X367" s="157" t="str">
        <f aca="false">IF(X368=1,1,IF(B367&lt;&gt;0,1,IF(C367&lt;&gt;0,1,IF(D367&lt;&gt;0,1,IF(E367&lt;&gt;0,1,"")))))</f>
        <v/>
      </c>
      <c r="Y367" s="157" t="str">
        <f aca="false">IF(W367=0," ",IF(W367&lt;&gt;W366,W367," "))</f>
        <v> </v>
      </c>
      <c r="Z367" s="88"/>
      <c r="AA367" s="75" t="n">
        <f aca="false">IF(W367&lt;&gt;Y367,(IF(N367=0,G367*(INFORMAÇÕES!$Q$69/INFORMAÇÕES!$Q$72),IF(N367="R",G367,0))),0)</f>
        <v>0</v>
      </c>
      <c r="AB367" s="75" t="n">
        <f aca="false">IF(W367&lt;&gt;Y367,(IF(N367=0,G367*(INFORMAÇÕES!$Q$70/INFORMAÇÕES!$Q$72),IF(N367="C",G367,0))),0)</f>
        <v>0</v>
      </c>
      <c r="AC367" s="75" t="n">
        <f aca="false">IF(W367&lt;&gt;Y367,(IF(N367=0,G367*INFORMAÇÕES!$U$115,IF(N367="CF",G367,0))),0)</f>
        <v>0</v>
      </c>
      <c r="AD367" s="75" t="n">
        <f aca="false">IF(W367&lt;&gt;Y367,(IF(N367=0,G367*INFORMAÇÕES!$U$116,IF(N367="O",G367,0))),0)</f>
        <v>0</v>
      </c>
      <c r="AE367" s="75" t="n">
        <f aca="false">IF(E367&lt;&gt;0,G367,0)</f>
        <v>0</v>
      </c>
      <c r="AF367" s="75" t="n">
        <f aca="false">IF(W367&lt;&gt;Y367,(IF(N367=0,J367*(INFORMAÇÕES!$Q$89/INFORMAÇÕES!$Q$92),IF(N367="R",J367,0))),0)</f>
        <v>0</v>
      </c>
      <c r="AG367" s="75" t="n">
        <f aca="false">IF(W367&lt;&gt;Y367,(IF(N367=0,J367*(INFORMAÇÕES!$Q$90/INFORMAÇÕES!$Q$92),IF(N367="C",J367,0))),0)</f>
        <v>0</v>
      </c>
      <c r="AH367" s="75" t="n">
        <f aca="false">IF(W367&lt;&gt;Y367,(IF(N367="",J367*INFORMAÇÕES!$U$115,IF(N367="CF",J367,0))),0)</f>
        <v>0</v>
      </c>
      <c r="AI367" s="75" t="n">
        <f aca="false">IF(W367&lt;&gt;Y367,(IF(N367="",J367*INFORMAÇÕES!$U$116,IF(N367="O",J367,0))),0)</f>
        <v>0</v>
      </c>
      <c r="AJ367" s="75" t="n">
        <f aca="false">IF(H367&lt;&gt;0,J367,0)</f>
        <v>0</v>
      </c>
      <c r="AK367" s="75" t="n">
        <f aca="false">IF(K367&lt;&gt;0,L367,0)</f>
        <v>0</v>
      </c>
    </row>
    <row r="368" s="174" customFormat="true" ht="14.25" hidden="false" customHeight="false" outlineLevel="0" collapsed="false">
      <c r="A368" s="159" t="n">
        <v>356</v>
      </c>
      <c r="B368" s="160" t="n">
        <f aca="false">IF('ORÇ.GLOBAL P CAIXA'!$K367="EXEC.",0,'ORÇ.REPROG. P CAIXA'!B368)</f>
        <v>0</v>
      </c>
      <c r="C368" s="161" t="n">
        <f aca="false">IF('ORÇ.GLOBAL P CAIXA'!$K367="EXEC.",0,'ORÇ.REPROG. P CAIXA'!C368)</f>
        <v>0</v>
      </c>
      <c r="D368" s="162" t="n">
        <f aca="false">IF('ORÇ.GLOBAL P CAIXA'!$K367="EXEC.",0,'ORÇ.REPROG. P CAIXA'!D368)</f>
        <v>0</v>
      </c>
      <c r="E368" s="163" t="n">
        <f aca="false">IF('ORÇ.GLOBAL P CAIXA'!$K367="EXEC.",0,'ORÇ.REPROG. P CAIXA'!E368)</f>
        <v>0</v>
      </c>
      <c r="F368" s="163" t="n">
        <f aca="false">IF('ORÇ.GLOBAL P CAIXA'!K367="EXEC.",0,IF('ORÇ.GLOBAL EMPRESA'!G367&gt;0,'ORÇ.GLOBAL EMPRESA'!G367,'ORÇ.GLOBAL P CAIXA'!F367))</f>
        <v>0</v>
      </c>
      <c r="G368" s="163" t="n">
        <f aca="false">IF(E368&lt;&gt;0,ROUND(E368*F368,2),IF(AE368=0,(SUMIF($W$13:$W$1012,B368,$AE$13:$AE$1012)),AE368))</f>
        <v>0</v>
      </c>
      <c r="H368" s="661" t="n">
        <f aca="false">IF('ORÇ.GLOBAL P CAIXA'!K367="EXEC.",0,'ORÇ.REPROG. P CAIXA'!H368)</f>
        <v>0</v>
      </c>
      <c r="I368" s="661" t="n">
        <f aca="false">IF('ORÇ.GLOBAL P CAIXA'!K367="EXEC.",0,'ORÇ.REPROG. P CAIXA'!I368)</f>
        <v>0</v>
      </c>
      <c r="J368" s="163" t="n">
        <f aca="false">IF(H368&lt;&gt;0,ROUND(H368*I368,2),IF(AJ368=0,(SUMIF($W$13:$W$1012,B368,$AJ$13:$AJ$1012)),AJ368))</f>
        <v>0</v>
      </c>
      <c r="K368" s="163" t="n">
        <f aca="false">H368-E368</f>
        <v>0</v>
      </c>
      <c r="L368" s="163" t="n">
        <f aca="false">J368-G368</f>
        <v>0</v>
      </c>
      <c r="M368" s="662" t="str">
        <f aca="false">IF('ORÇ.GLOBAL P CAIXA'!K367="EXEC.","",IF('ORÇ.REPROG. P CAIXA'!M368&gt;0,'ORÇ.REPROG. P CAIXA'!M368,""))</f>
        <v/>
      </c>
      <c r="N368" s="663" t="str">
        <f aca="false">IF('ORÇ.GLOBAL P CAIXA'!K367="EXEC.","",IF('ORÇ.REPROG. P CAIXA'!N368&gt;0,'ORÇ.REPROG. P CAIXA'!N368,""))</f>
        <v/>
      </c>
      <c r="O368" s="166" t="str">
        <f aca="false">IF('ORÇ.GLOBAL P CAIXA'!$K367="EXEC.","",'ORÇ.REPROG. P CAIXA'!O368)</f>
        <v/>
      </c>
      <c r="P368" s="167"/>
      <c r="Q368" s="168" t="str">
        <f aca="false">IF(B368&gt;0,"ok","ocultar")</f>
        <v>ocultar</v>
      </c>
      <c r="R368" s="649"/>
      <c r="S368" s="649"/>
      <c r="T368" s="650"/>
      <c r="V368" s="88"/>
      <c r="W368" s="157" t="n">
        <f aca="false">IF(B368=0,W367,IF(ISNONTEXT(B368)=TRUE(),INT(B368),INT(LEFT(B368,FIND(".",B368)-1))))</f>
        <v>3</v>
      </c>
      <c r="X368" s="157" t="str">
        <f aca="false">IF(X369=1,1,IF(B368&lt;&gt;0,1,IF(C368&lt;&gt;0,1,IF(D368&lt;&gt;0,1,IF(E368&lt;&gt;0,1,"")))))</f>
        <v/>
      </c>
      <c r="Y368" s="157" t="str">
        <f aca="false">IF(W368=0," ",IF(W368&lt;&gt;W367,W368," "))</f>
        <v> </v>
      </c>
      <c r="Z368" s="88"/>
      <c r="AA368" s="75" t="n">
        <f aca="false">IF(W368&lt;&gt;Y368,(IF(N368=0,G368*(INFORMAÇÕES!$Q$69/INFORMAÇÕES!$Q$72),IF(N368="R",G368,0))),0)</f>
        <v>0</v>
      </c>
      <c r="AB368" s="75" t="n">
        <f aca="false">IF(W368&lt;&gt;Y368,(IF(N368=0,G368*(INFORMAÇÕES!$Q$70/INFORMAÇÕES!$Q$72),IF(N368="C",G368,0))),0)</f>
        <v>0</v>
      </c>
      <c r="AC368" s="75" t="n">
        <f aca="false">IF(W368&lt;&gt;Y368,(IF(N368=0,G368*INFORMAÇÕES!$U$115,IF(N368="CF",G368,0))),0)</f>
        <v>0</v>
      </c>
      <c r="AD368" s="75" t="n">
        <f aca="false">IF(W368&lt;&gt;Y368,(IF(N368=0,G368*INFORMAÇÕES!$U$116,IF(N368="O",G368,0))),0)</f>
        <v>0</v>
      </c>
      <c r="AE368" s="75" t="n">
        <f aca="false">IF(E368&lt;&gt;0,G368,0)</f>
        <v>0</v>
      </c>
      <c r="AF368" s="75" t="n">
        <f aca="false">IF(W368&lt;&gt;Y368,(IF(N368=0,J368*(INFORMAÇÕES!$Q$89/INFORMAÇÕES!$Q$92),IF(N368="R",J368,0))),0)</f>
        <v>0</v>
      </c>
      <c r="AG368" s="75" t="n">
        <f aca="false">IF(W368&lt;&gt;Y368,(IF(N368=0,J368*(INFORMAÇÕES!$Q$90/INFORMAÇÕES!$Q$92),IF(N368="C",J368,0))),0)</f>
        <v>0</v>
      </c>
      <c r="AH368" s="75" t="n">
        <f aca="false">IF(W368&lt;&gt;Y368,(IF(N368="",J368*INFORMAÇÕES!$U$115,IF(N368="CF",J368,0))),0)</f>
        <v>0</v>
      </c>
      <c r="AI368" s="75" t="n">
        <f aca="false">IF(W368&lt;&gt;Y368,(IF(N368="",J368*INFORMAÇÕES!$U$116,IF(N368="O",J368,0))),0)</f>
        <v>0</v>
      </c>
      <c r="AJ368" s="75" t="n">
        <f aca="false">IF(H368&lt;&gt;0,J368,0)</f>
        <v>0</v>
      </c>
      <c r="AK368" s="75" t="n">
        <f aca="false">IF(K368&lt;&gt;0,L368,0)</f>
        <v>0</v>
      </c>
    </row>
    <row r="369" s="174" customFormat="true" ht="14.25" hidden="false" customHeight="false" outlineLevel="0" collapsed="false">
      <c r="A369" s="159" t="n">
        <v>357</v>
      </c>
      <c r="B369" s="160" t="n">
        <f aca="false">IF('ORÇ.GLOBAL P CAIXA'!$K368="EXEC.",0,'ORÇ.REPROG. P CAIXA'!B369)</f>
        <v>0</v>
      </c>
      <c r="C369" s="161" t="n">
        <f aca="false">IF('ORÇ.GLOBAL P CAIXA'!$K368="EXEC.",0,'ORÇ.REPROG. P CAIXA'!C369)</f>
        <v>0</v>
      </c>
      <c r="D369" s="162" t="n">
        <f aca="false">IF('ORÇ.GLOBAL P CAIXA'!$K368="EXEC.",0,'ORÇ.REPROG. P CAIXA'!D369)</f>
        <v>0</v>
      </c>
      <c r="E369" s="163" t="n">
        <f aca="false">IF('ORÇ.GLOBAL P CAIXA'!$K368="EXEC.",0,'ORÇ.REPROG. P CAIXA'!E369)</f>
        <v>0</v>
      </c>
      <c r="F369" s="163" t="n">
        <f aca="false">IF('ORÇ.GLOBAL P CAIXA'!K368="EXEC.",0,IF('ORÇ.GLOBAL EMPRESA'!G368&gt;0,'ORÇ.GLOBAL EMPRESA'!G368,'ORÇ.GLOBAL P CAIXA'!F368))</f>
        <v>0</v>
      </c>
      <c r="G369" s="163" t="n">
        <f aca="false">IF(E369&lt;&gt;0,ROUND(E369*F369,2),IF(AE369=0,(SUMIF($W$13:$W$1012,B369,$AE$13:$AE$1012)),AE369))</f>
        <v>0</v>
      </c>
      <c r="H369" s="661" t="n">
        <f aca="false">IF('ORÇ.GLOBAL P CAIXA'!K368="EXEC.",0,'ORÇ.REPROG. P CAIXA'!H369)</f>
        <v>0</v>
      </c>
      <c r="I369" s="661" t="n">
        <f aca="false">IF('ORÇ.GLOBAL P CAIXA'!K368="EXEC.",0,'ORÇ.REPROG. P CAIXA'!I369)</f>
        <v>0</v>
      </c>
      <c r="J369" s="163" t="n">
        <f aca="false">IF(H369&lt;&gt;0,ROUND(H369*I369,2),IF(AJ369=0,(SUMIF($W$13:$W$1012,B369,$AJ$13:$AJ$1012)),AJ369))</f>
        <v>0</v>
      </c>
      <c r="K369" s="163" t="n">
        <f aca="false">H369-E369</f>
        <v>0</v>
      </c>
      <c r="L369" s="163" t="n">
        <f aca="false">J369-G369</f>
        <v>0</v>
      </c>
      <c r="M369" s="662" t="str">
        <f aca="false">IF('ORÇ.GLOBAL P CAIXA'!K368="EXEC.","",IF('ORÇ.REPROG. P CAIXA'!M369&gt;0,'ORÇ.REPROG. P CAIXA'!M369,""))</f>
        <v/>
      </c>
      <c r="N369" s="663" t="str">
        <f aca="false">IF('ORÇ.GLOBAL P CAIXA'!K368="EXEC.","",IF('ORÇ.REPROG. P CAIXA'!N369&gt;0,'ORÇ.REPROG. P CAIXA'!N369,""))</f>
        <v/>
      </c>
      <c r="O369" s="166" t="str">
        <f aca="false">IF('ORÇ.GLOBAL P CAIXA'!$K368="EXEC.","",'ORÇ.REPROG. P CAIXA'!O369)</f>
        <v/>
      </c>
      <c r="P369" s="167"/>
      <c r="Q369" s="168" t="str">
        <f aca="false">IF(B369&gt;0,"ok","ocultar")</f>
        <v>ocultar</v>
      </c>
      <c r="R369" s="649"/>
      <c r="S369" s="649"/>
      <c r="T369" s="650"/>
      <c r="V369" s="88"/>
      <c r="W369" s="157" t="n">
        <f aca="false">IF(B369=0,W368,IF(ISNONTEXT(B369)=TRUE(),INT(B369),INT(LEFT(B369,FIND(".",B369)-1))))</f>
        <v>3</v>
      </c>
      <c r="X369" s="157" t="str">
        <f aca="false">IF(X370=1,1,IF(B369&lt;&gt;0,1,IF(C369&lt;&gt;0,1,IF(D369&lt;&gt;0,1,IF(E369&lt;&gt;0,1,"")))))</f>
        <v/>
      </c>
      <c r="Y369" s="157" t="str">
        <f aca="false">IF(W369=0," ",IF(W369&lt;&gt;W368,W369," "))</f>
        <v> </v>
      </c>
      <c r="Z369" s="88"/>
      <c r="AA369" s="75" t="n">
        <f aca="false">IF(W369&lt;&gt;Y369,(IF(N369=0,G369*(INFORMAÇÕES!$Q$69/INFORMAÇÕES!$Q$72),IF(N369="R",G369,0))),0)</f>
        <v>0</v>
      </c>
      <c r="AB369" s="75" t="n">
        <f aca="false">IF(W369&lt;&gt;Y369,(IF(N369=0,G369*(INFORMAÇÕES!$Q$70/INFORMAÇÕES!$Q$72),IF(N369="C",G369,0))),0)</f>
        <v>0</v>
      </c>
      <c r="AC369" s="75" t="n">
        <f aca="false">IF(W369&lt;&gt;Y369,(IF(N369=0,G369*INFORMAÇÕES!$U$115,IF(N369="CF",G369,0))),0)</f>
        <v>0</v>
      </c>
      <c r="AD369" s="75" t="n">
        <f aca="false">IF(W369&lt;&gt;Y369,(IF(N369=0,G369*INFORMAÇÕES!$U$116,IF(N369="O",G369,0))),0)</f>
        <v>0</v>
      </c>
      <c r="AE369" s="75" t="n">
        <f aca="false">IF(E369&lt;&gt;0,G369,0)</f>
        <v>0</v>
      </c>
      <c r="AF369" s="75" t="n">
        <f aca="false">IF(W369&lt;&gt;Y369,(IF(N369=0,J369*(INFORMAÇÕES!$Q$89/INFORMAÇÕES!$Q$92),IF(N369="R",J369,0))),0)</f>
        <v>0</v>
      </c>
      <c r="AG369" s="75" t="n">
        <f aca="false">IF(W369&lt;&gt;Y369,(IF(N369=0,J369*(INFORMAÇÕES!$Q$90/INFORMAÇÕES!$Q$92),IF(N369="C",J369,0))),0)</f>
        <v>0</v>
      </c>
      <c r="AH369" s="75" t="n">
        <f aca="false">IF(W369&lt;&gt;Y369,(IF(N369="",J369*INFORMAÇÕES!$U$115,IF(N369="CF",J369,0))),0)</f>
        <v>0</v>
      </c>
      <c r="AI369" s="75" t="n">
        <f aca="false">IF(W369&lt;&gt;Y369,(IF(N369="",J369*INFORMAÇÕES!$U$116,IF(N369="O",J369,0))),0)</f>
        <v>0</v>
      </c>
      <c r="AJ369" s="75" t="n">
        <f aca="false">IF(H369&lt;&gt;0,J369,0)</f>
        <v>0</v>
      </c>
      <c r="AK369" s="75" t="n">
        <f aca="false">IF(K369&lt;&gt;0,L369,0)</f>
        <v>0</v>
      </c>
    </row>
    <row r="370" s="174" customFormat="true" ht="14.25" hidden="false" customHeight="false" outlineLevel="0" collapsed="false">
      <c r="A370" s="159" t="n">
        <v>358</v>
      </c>
      <c r="B370" s="160" t="n">
        <f aca="false">IF('ORÇ.GLOBAL P CAIXA'!$K369="EXEC.",0,'ORÇ.REPROG. P CAIXA'!B370)</f>
        <v>0</v>
      </c>
      <c r="C370" s="161" t="n">
        <f aca="false">IF('ORÇ.GLOBAL P CAIXA'!$K369="EXEC.",0,'ORÇ.REPROG. P CAIXA'!C370)</f>
        <v>0</v>
      </c>
      <c r="D370" s="162" t="n">
        <f aca="false">IF('ORÇ.GLOBAL P CAIXA'!$K369="EXEC.",0,'ORÇ.REPROG. P CAIXA'!D370)</f>
        <v>0</v>
      </c>
      <c r="E370" s="163" t="n">
        <f aca="false">IF('ORÇ.GLOBAL P CAIXA'!$K369="EXEC.",0,'ORÇ.REPROG. P CAIXA'!E370)</f>
        <v>0</v>
      </c>
      <c r="F370" s="163" t="n">
        <f aca="false">IF('ORÇ.GLOBAL P CAIXA'!K369="EXEC.",0,IF('ORÇ.GLOBAL EMPRESA'!G369&gt;0,'ORÇ.GLOBAL EMPRESA'!G369,'ORÇ.GLOBAL P CAIXA'!F369))</f>
        <v>0</v>
      </c>
      <c r="G370" s="163" t="n">
        <f aca="false">IF(E370&lt;&gt;0,ROUND(E370*F370,2),IF(AE370=0,(SUMIF($W$13:$W$1012,B370,$AE$13:$AE$1012)),AE370))</f>
        <v>0</v>
      </c>
      <c r="H370" s="661" t="n">
        <f aca="false">IF('ORÇ.GLOBAL P CAIXA'!K369="EXEC.",0,'ORÇ.REPROG. P CAIXA'!H370)</f>
        <v>0</v>
      </c>
      <c r="I370" s="661" t="n">
        <f aca="false">IF('ORÇ.GLOBAL P CAIXA'!K369="EXEC.",0,'ORÇ.REPROG. P CAIXA'!I370)</f>
        <v>0</v>
      </c>
      <c r="J370" s="163" t="n">
        <f aca="false">IF(H370&lt;&gt;0,ROUND(H370*I370,2),IF(AJ370=0,(SUMIF($W$13:$W$1012,B370,$AJ$13:$AJ$1012)),AJ370))</f>
        <v>0</v>
      </c>
      <c r="K370" s="163" t="n">
        <f aca="false">H370-E370</f>
        <v>0</v>
      </c>
      <c r="L370" s="163" t="n">
        <f aca="false">J370-G370</f>
        <v>0</v>
      </c>
      <c r="M370" s="662" t="str">
        <f aca="false">IF('ORÇ.GLOBAL P CAIXA'!K369="EXEC.","",IF('ORÇ.REPROG. P CAIXA'!M370&gt;0,'ORÇ.REPROG. P CAIXA'!M370,""))</f>
        <v/>
      </c>
      <c r="N370" s="663" t="str">
        <f aca="false">IF('ORÇ.GLOBAL P CAIXA'!K369="EXEC.","",IF('ORÇ.REPROG. P CAIXA'!N370&gt;0,'ORÇ.REPROG. P CAIXA'!N370,""))</f>
        <v/>
      </c>
      <c r="O370" s="166" t="str">
        <f aca="false">IF('ORÇ.GLOBAL P CAIXA'!$K369="EXEC.","",'ORÇ.REPROG. P CAIXA'!O370)</f>
        <v/>
      </c>
      <c r="P370" s="167"/>
      <c r="Q370" s="168" t="str">
        <f aca="false">IF(B370&gt;0,"ok","ocultar")</f>
        <v>ocultar</v>
      </c>
      <c r="R370" s="649"/>
      <c r="S370" s="649"/>
      <c r="T370" s="650"/>
      <c r="V370" s="88"/>
      <c r="W370" s="157" t="n">
        <f aca="false">IF(B370=0,W369,IF(ISNONTEXT(B370)=TRUE(),INT(B370),INT(LEFT(B370,FIND(".",B370)-1))))</f>
        <v>3</v>
      </c>
      <c r="X370" s="157" t="str">
        <f aca="false">IF(X371=1,1,IF(B370&lt;&gt;0,1,IF(C370&lt;&gt;0,1,IF(D370&lt;&gt;0,1,IF(E370&lt;&gt;0,1,"")))))</f>
        <v/>
      </c>
      <c r="Y370" s="157" t="str">
        <f aca="false">IF(W370=0," ",IF(W370&lt;&gt;W369,W370," "))</f>
        <v> </v>
      </c>
      <c r="Z370" s="88"/>
      <c r="AA370" s="75" t="n">
        <f aca="false">IF(W370&lt;&gt;Y370,(IF(N370=0,G370*(INFORMAÇÕES!$Q$69/INFORMAÇÕES!$Q$72),IF(N370="R",G370,0))),0)</f>
        <v>0</v>
      </c>
      <c r="AB370" s="75" t="n">
        <f aca="false">IF(W370&lt;&gt;Y370,(IF(N370=0,G370*(INFORMAÇÕES!$Q$70/INFORMAÇÕES!$Q$72),IF(N370="C",G370,0))),0)</f>
        <v>0</v>
      </c>
      <c r="AC370" s="75" t="n">
        <f aca="false">IF(W370&lt;&gt;Y370,(IF(N370=0,G370*INFORMAÇÕES!$U$115,IF(N370="CF",G370,0))),0)</f>
        <v>0</v>
      </c>
      <c r="AD370" s="75" t="n">
        <f aca="false">IF(W370&lt;&gt;Y370,(IF(N370=0,G370*INFORMAÇÕES!$U$116,IF(N370="O",G370,0))),0)</f>
        <v>0</v>
      </c>
      <c r="AE370" s="75" t="n">
        <f aca="false">IF(E370&lt;&gt;0,G370,0)</f>
        <v>0</v>
      </c>
      <c r="AF370" s="75" t="n">
        <f aca="false">IF(W370&lt;&gt;Y370,(IF(N370=0,J370*(INFORMAÇÕES!$Q$89/INFORMAÇÕES!$Q$92),IF(N370="R",J370,0))),0)</f>
        <v>0</v>
      </c>
      <c r="AG370" s="75" t="n">
        <f aca="false">IF(W370&lt;&gt;Y370,(IF(N370=0,J370*(INFORMAÇÕES!$Q$90/INFORMAÇÕES!$Q$92),IF(N370="C",J370,0))),0)</f>
        <v>0</v>
      </c>
      <c r="AH370" s="75" t="n">
        <f aca="false">IF(W370&lt;&gt;Y370,(IF(N370="",J370*INFORMAÇÕES!$U$115,IF(N370="CF",J370,0))),0)</f>
        <v>0</v>
      </c>
      <c r="AI370" s="75" t="n">
        <f aca="false">IF(W370&lt;&gt;Y370,(IF(N370="",J370*INFORMAÇÕES!$U$116,IF(N370="O",J370,0))),0)</f>
        <v>0</v>
      </c>
      <c r="AJ370" s="75" t="n">
        <f aca="false">IF(H370&lt;&gt;0,J370,0)</f>
        <v>0</v>
      </c>
      <c r="AK370" s="75" t="n">
        <f aca="false">IF(K370&lt;&gt;0,L370,0)</f>
        <v>0</v>
      </c>
    </row>
    <row r="371" s="174" customFormat="true" ht="14.25" hidden="false" customHeight="false" outlineLevel="0" collapsed="false">
      <c r="A371" s="159" t="n">
        <v>359</v>
      </c>
      <c r="B371" s="160" t="n">
        <f aca="false">IF('ORÇ.GLOBAL P CAIXA'!$K370="EXEC.",0,'ORÇ.REPROG. P CAIXA'!B371)</f>
        <v>0</v>
      </c>
      <c r="C371" s="161" t="n">
        <f aca="false">IF('ORÇ.GLOBAL P CAIXA'!$K370="EXEC.",0,'ORÇ.REPROG. P CAIXA'!C371)</f>
        <v>0</v>
      </c>
      <c r="D371" s="162" t="n">
        <f aca="false">IF('ORÇ.GLOBAL P CAIXA'!$K370="EXEC.",0,'ORÇ.REPROG. P CAIXA'!D371)</f>
        <v>0</v>
      </c>
      <c r="E371" s="163" t="n">
        <f aca="false">IF('ORÇ.GLOBAL P CAIXA'!$K370="EXEC.",0,'ORÇ.REPROG. P CAIXA'!E371)</f>
        <v>0</v>
      </c>
      <c r="F371" s="163" t="n">
        <f aca="false">IF('ORÇ.GLOBAL P CAIXA'!K370="EXEC.",0,IF('ORÇ.GLOBAL EMPRESA'!G370&gt;0,'ORÇ.GLOBAL EMPRESA'!G370,'ORÇ.GLOBAL P CAIXA'!F370))</f>
        <v>0</v>
      </c>
      <c r="G371" s="163" t="n">
        <f aca="false">IF(E371&lt;&gt;0,ROUND(E371*F371,2),IF(AE371=0,(SUMIF($W$13:$W$1012,B371,$AE$13:$AE$1012)),AE371))</f>
        <v>0</v>
      </c>
      <c r="H371" s="661" t="n">
        <f aca="false">IF('ORÇ.GLOBAL P CAIXA'!K370="EXEC.",0,'ORÇ.REPROG. P CAIXA'!H371)</f>
        <v>0</v>
      </c>
      <c r="I371" s="661" t="n">
        <f aca="false">IF('ORÇ.GLOBAL P CAIXA'!K370="EXEC.",0,'ORÇ.REPROG. P CAIXA'!I371)</f>
        <v>0</v>
      </c>
      <c r="J371" s="163" t="n">
        <f aca="false">IF(H371&lt;&gt;0,ROUND(H371*I371,2),IF(AJ371=0,(SUMIF($W$13:$W$1012,B371,$AJ$13:$AJ$1012)),AJ371))</f>
        <v>0</v>
      </c>
      <c r="K371" s="163" t="n">
        <f aca="false">H371-E371</f>
        <v>0</v>
      </c>
      <c r="L371" s="163" t="n">
        <f aca="false">J371-G371</f>
        <v>0</v>
      </c>
      <c r="M371" s="662" t="str">
        <f aca="false">IF('ORÇ.GLOBAL P CAIXA'!K370="EXEC.","",IF('ORÇ.REPROG. P CAIXA'!M371&gt;0,'ORÇ.REPROG. P CAIXA'!M371,""))</f>
        <v/>
      </c>
      <c r="N371" s="663" t="str">
        <f aca="false">IF('ORÇ.GLOBAL P CAIXA'!K370="EXEC.","",IF('ORÇ.REPROG. P CAIXA'!N371&gt;0,'ORÇ.REPROG. P CAIXA'!N371,""))</f>
        <v/>
      </c>
      <c r="O371" s="166" t="str">
        <f aca="false">IF('ORÇ.GLOBAL P CAIXA'!$K370="EXEC.","",'ORÇ.REPROG. P CAIXA'!O371)</f>
        <v/>
      </c>
      <c r="P371" s="167"/>
      <c r="Q371" s="168" t="str">
        <f aca="false">IF(B371&gt;0,"ok","ocultar")</f>
        <v>ocultar</v>
      </c>
      <c r="R371" s="649"/>
      <c r="S371" s="649"/>
      <c r="T371" s="650"/>
      <c r="V371" s="88"/>
      <c r="W371" s="157" t="n">
        <f aca="false">IF(B371=0,W370,IF(ISNONTEXT(B371)=TRUE(),INT(B371),INT(LEFT(B371,FIND(".",B371)-1))))</f>
        <v>3</v>
      </c>
      <c r="X371" s="157" t="str">
        <f aca="false">IF(X372=1,1,IF(B371&lt;&gt;0,1,IF(C371&lt;&gt;0,1,IF(D371&lt;&gt;0,1,IF(E371&lt;&gt;0,1,"")))))</f>
        <v/>
      </c>
      <c r="Y371" s="157" t="str">
        <f aca="false">IF(W371=0," ",IF(W371&lt;&gt;W370,W371," "))</f>
        <v> </v>
      </c>
      <c r="Z371" s="88"/>
      <c r="AA371" s="75" t="n">
        <f aca="false">IF(W371&lt;&gt;Y371,(IF(N371=0,G371*(INFORMAÇÕES!$Q$69/INFORMAÇÕES!$Q$72),IF(N371="R",G371,0))),0)</f>
        <v>0</v>
      </c>
      <c r="AB371" s="75" t="n">
        <f aca="false">IF(W371&lt;&gt;Y371,(IF(N371=0,G371*(INFORMAÇÕES!$Q$70/INFORMAÇÕES!$Q$72),IF(N371="C",G371,0))),0)</f>
        <v>0</v>
      </c>
      <c r="AC371" s="75" t="n">
        <f aca="false">IF(W371&lt;&gt;Y371,(IF(N371=0,G371*INFORMAÇÕES!$U$115,IF(N371="CF",G371,0))),0)</f>
        <v>0</v>
      </c>
      <c r="AD371" s="75" t="n">
        <f aca="false">IF(W371&lt;&gt;Y371,(IF(N371=0,G371*INFORMAÇÕES!$U$116,IF(N371="O",G371,0))),0)</f>
        <v>0</v>
      </c>
      <c r="AE371" s="75" t="n">
        <f aca="false">IF(E371&lt;&gt;0,G371,0)</f>
        <v>0</v>
      </c>
      <c r="AF371" s="75" t="n">
        <f aca="false">IF(W371&lt;&gt;Y371,(IF(N371=0,J371*(INFORMAÇÕES!$Q$89/INFORMAÇÕES!$Q$92),IF(N371="R",J371,0))),0)</f>
        <v>0</v>
      </c>
      <c r="AG371" s="75" t="n">
        <f aca="false">IF(W371&lt;&gt;Y371,(IF(N371=0,J371*(INFORMAÇÕES!$Q$90/INFORMAÇÕES!$Q$92),IF(N371="C",J371,0))),0)</f>
        <v>0</v>
      </c>
      <c r="AH371" s="75" t="n">
        <f aca="false">IF(W371&lt;&gt;Y371,(IF(N371="",J371*INFORMAÇÕES!$U$115,IF(N371="CF",J371,0))),0)</f>
        <v>0</v>
      </c>
      <c r="AI371" s="75" t="n">
        <f aca="false">IF(W371&lt;&gt;Y371,(IF(N371="",J371*INFORMAÇÕES!$U$116,IF(N371="O",J371,0))),0)</f>
        <v>0</v>
      </c>
      <c r="AJ371" s="75" t="n">
        <f aca="false">IF(H371&lt;&gt;0,J371,0)</f>
        <v>0</v>
      </c>
      <c r="AK371" s="75" t="n">
        <f aca="false">IF(K371&lt;&gt;0,L371,0)</f>
        <v>0</v>
      </c>
    </row>
    <row r="372" s="174" customFormat="true" ht="14.25" hidden="false" customHeight="false" outlineLevel="0" collapsed="false">
      <c r="A372" s="159" t="n">
        <v>360</v>
      </c>
      <c r="B372" s="160" t="n">
        <f aca="false">IF('ORÇ.GLOBAL P CAIXA'!$K371="EXEC.",0,'ORÇ.REPROG. P CAIXA'!B372)</f>
        <v>0</v>
      </c>
      <c r="C372" s="161" t="n">
        <f aca="false">IF('ORÇ.GLOBAL P CAIXA'!$K371="EXEC.",0,'ORÇ.REPROG. P CAIXA'!C372)</f>
        <v>0</v>
      </c>
      <c r="D372" s="162" t="n">
        <f aca="false">IF('ORÇ.GLOBAL P CAIXA'!$K371="EXEC.",0,'ORÇ.REPROG. P CAIXA'!D372)</f>
        <v>0</v>
      </c>
      <c r="E372" s="163" t="n">
        <f aca="false">IF('ORÇ.GLOBAL P CAIXA'!$K371="EXEC.",0,'ORÇ.REPROG. P CAIXA'!E372)</f>
        <v>0</v>
      </c>
      <c r="F372" s="163" t="n">
        <f aca="false">IF('ORÇ.GLOBAL P CAIXA'!K371="EXEC.",0,IF('ORÇ.GLOBAL EMPRESA'!G371&gt;0,'ORÇ.GLOBAL EMPRESA'!G371,'ORÇ.GLOBAL P CAIXA'!F371))</f>
        <v>0</v>
      </c>
      <c r="G372" s="163" t="n">
        <f aca="false">IF(E372&lt;&gt;0,ROUND(E372*F372,2),IF(AE372=0,(SUMIF($W$13:$W$1012,B372,$AE$13:$AE$1012)),AE372))</f>
        <v>0</v>
      </c>
      <c r="H372" s="661" t="n">
        <f aca="false">IF('ORÇ.GLOBAL P CAIXA'!K371="EXEC.",0,'ORÇ.REPROG. P CAIXA'!H372)</f>
        <v>0</v>
      </c>
      <c r="I372" s="661" t="n">
        <f aca="false">IF('ORÇ.GLOBAL P CAIXA'!K371="EXEC.",0,'ORÇ.REPROG. P CAIXA'!I372)</f>
        <v>0</v>
      </c>
      <c r="J372" s="163" t="n">
        <f aca="false">IF(H372&lt;&gt;0,ROUND(H372*I372,2),IF(AJ372=0,(SUMIF($W$13:$W$1012,B372,$AJ$13:$AJ$1012)),AJ372))</f>
        <v>0</v>
      </c>
      <c r="K372" s="163" t="n">
        <f aca="false">H372-E372</f>
        <v>0</v>
      </c>
      <c r="L372" s="163" t="n">
        <f aca="false">J372-G372</f>
        <v>0</v>
      </c>
      <c r="M372" s="662" t="str">
        <f aca="false">IF('ORÇ.GLOBAL P CAIXA'!K371="EXEC.","",IF('ORÇ.REPROG. P CAIXA'!M372&gt;0,'ORÇ.REPROG. P CAIXA'!M372,""))</f>
        <v/>
      </c>
      <c r="N372" s="663" t="str">
        <f aca="false">IF('ORÇ.GLOBAL P CAIXA'!K371="EXEC.","",IF('ORÇ.REPROG. P CAIXA'!N372&gt;0,'ORÇ.REPROG. P CAIXA'!N372,""))</f>
        <v/>
      </c>
      <c r="O372" s="166" t="str">
        <f aca="false">IF('ORÇ.GLOBAL P CAIXA'!$K371="EXEC.","",'ORÇ.REPROG. P CAIXA'!O372)</f>
        <v/>
      </c>
      <c r="P372" s="167"/>
      <c r="Q372" s="168" t="str">
        <f aca="false">IF(B372&gt;0,"ok","ocultar")</f>
        <v>ocultar</v>
      </c>
      <c r="R372" s="649"/>
      <c r="S372" s="649"/>
      <c r="T372" s="650"/>
      <c r="V372" s="88"/>
      <c r="W372" s="157" t="n">
        <f aca="false">IF(B372=0,W371,IF(ISNONTEXT(B372)=TRUE(),INT(B372),INT(LEFT(B372,FIND(".",B372)-1))))</f>
        <v>3</v>
      </c>
      <c r="X372" s="157" t="str">
        <f aca="false">IF(X373=1,1,IF(B372&lt;&gt;0,1,IF(C372&lt;&gt;0,1,IF(D372&lt;&gt;0,1,IF(E372&lt;&gt;0,1,"")))))</f>
        <v/>
      </c>
      <c r="Y372" s="157" t="str">
        <f aca="false">IF(W372=0," ",IF(W372&lt;&gt;W371,W372," "))</f>
        <v> </v>
      </c>
      <c r="Z372" s="88"/>
      <c r="AA372" s="75" t="n">
        <f aca="false">IF(W372&lt;&gt;Y372,(IF(N372=0,G372*(INFORMAÇÕES!$Q$69/INFORMAÇÕES!$Q$72),IF(N372="R",G372,0))),0)</f>
        <v>0</v>
      </c>
      <c r="AB372" s="75" t="n">
        <f aca="false">IF(W372&lt;&gt;Y372,(IF(N372=0,G372*(INFORMAÇÕES!$Q$70/INFORMAÇÕES!$Q$72),IF(N372="C",G372,0))),0)</f>
        <v>0</v>
      </c>
      <c r="AC372" s="75" t="n">
        <f aca="false">IF(W372&lt;&gt;Y372,(IF(N372=0,G372*INFORMAÇÕES!$U$115,IF(N372="CF",G372,0))),0)</f>
        <v>0</v>
      </c>
      <c r="AD372" s="75" t="n">
        <f aca="false">IF(W372&lt;&gt;Y372,(IF(N372=0,G372*INFORMAÇÕES!$U$116,IF(N372="O",G372,0))),0)</f>
        <v>0</v>
      </c>
      <c r="AE372" s="75" t="n">
        <f aca="false">IF(E372&lt;&gt;0,G372,0)</f>
        <v>0</v>
      </c>
      <c r="AF372" s="75" t="n">
        <f aca="false">IF(W372&lt;&gt;Y372,(IF(N372=0,J372*(INFORMAÇÕES!$Q$89/INFORMAÇÕES!$Q$92),IF(N372="R",J372,0))),0)</f>
        <v>0</v>
      </c>
      <c r="AG372" s="75" t="n">
        <f aca="false">IF(W372&lt;&gt;Y372,(IF(N372=0,J372*(INFORMAÇÕES!$Q$90/INFORMAÇÕES!$Q$92),IF(N372="C",J372,0))),0)</f>
        <v>0</v>
      </c>
      <c r="AH372" s="75" t="n">
        <f aca="false">IF(W372&lt;&gt;Y372,(IF(N372="",J372*INFORMAÇÕES!$U$115,IF(N372="CF",J372,0))),0)</f>
        <v>0</v>
      </c>
      <c r="AI372" s="75" t="n">
        <f aca="false">IF(W372&lt;&gt;Y372,(IF(N372="",J372*INFORMAÇÕES!$U$116,IF(N372="O",J372,0))),0)</f>
        <v>0</v>
      </c>
      <c r="AJ372" s="75" t="n">
        <f aca="false">IF(H372&lt;&gt;0,J372,0)</f>
        <v>0</v>
      </c>
      <c r="AK372" s="75" t="n">
        <f aca="false">IF(K372&lt;&gt;0,L372,0)</f>
        <v>0</v>
      </c>
    </row>
    <row r="373" s="174" customFormat="true" ht="14.25" hidden="false" customHeight="false" outlineLevel="0" collapsed="false">
      <c r="A373" s="159" t="n">
        <v>361</v>
      </c>
      <c r="B373" s="160" t="n">
        <f aca="false">IF('ORÇ.GLOBAL P CAIXA'!$K372="EXEC.",0,'ORÇ.REPROG. P CAIXA'!B373)</f>
        <v>0</v>
      </c>
      <c r="C373" s="161" t="n">
        <f aca="false">IF('ORÇ.GLOBAL P CAIXA'!$K372="EXEC.",0,'ORÇ.REPROG. P CAIXA'!C373)</f>
        <v>0</v>
      </c>
      <c r="D373" s="162" t="n">
        <f aca="false">IF('ORÇ.GLOBAL P CAIXA'!$K372="EXEC.",0,'ORÇ.REPROG. P CAIXA'!D373)</f>
        <v>0</v>
      </c>
      <c r="E373" s="163" t="n">
        <f aca="false">IF('ORÇ.GLOBAL P CAIXA'!$K372="EXEC.",0,'ORÇ.REPROG. P CAIXA'!E373)</f>
        <v>0</v>
      </c>
      <c r="F373" s="163" t="n">
        <f aca="false">IF('ORÇ.GLOBAL P CAIXA'!K372="EXEC.",0,IF('ORÇ.GLOBAL EMPRESA'!G372&gt;0,'ORÇ.GLOBAL EMPRESA'!G372,'ORÇ.GLOBAL P CAIXA'!F372))</f>
        <v>0</v>
      </c>
      <c r="G373" s="163" t="n">
        <f aca="false">IF(E373&lt;&gt;0,ROUND(E373*F373,2),IF(AE373=0,(SUMIF($W$13:$W$1012,B373,$AE$13:$AE$1012)),AE373))</f>
        <v>0</v>
      </c>
      <c r="H373" s="661" t="n">
        <f aca="false">IF('ORÇ.GLOBAL P CAIXA'!K372="EXEC.",0,'ORÇ.REPROG. P CAIXA'!H373)</f>
        <v>0</v>
      </c>
      <c r="I373" s="661" t="n">
        <f aca="false">IF('ORÇ.GLOBAL P CAIXA'!K372="EXEC.",0,'ORÇ.REPROG. P CAIXA'!I373)</f>
        <v>0</v>
      </c>
      <c r="J373" s="163" t="n">
        <f aca="false">IF(H373&lt;&gt;0,ROUND(H373*I373,2),IF(AJ373=0,(SUMIF($W$13:$W$1012,B373,$AJ$13:$AJ$1012)),AJ373))</f>
        <v>0</v>
      </c>
      <c r="K373" s="163" t="n">
        <f aca="false">H373-E373</f>
        <v>0</v>
      </c>
      <c r="L373" s="163" t="n">
        <f aca="false">J373-G373</f>
        <v>0</v>
      </c>
      <c r="M373" s="662" t="str">
        <f aca="false">IF('ORÇ.GLOBAL P CAIXA'!K372="EXEC.","",IF('ORÇ.REPROG. P CAIXA'!M373&gt;0,'ORÇ.REPROG. P CAIXA'!M373,""))</f>
        <v/>
      </c>
      <c r="N373" s="663" t="str">
        <f aca="false">IF('ORÇ.GLOBAL P CAIXA'!K372="EXEC.","",IF('ORÇ.REPROG. P CAIXA'!N373&gt;0,'ORÇ.REPROG. P CAIXA'!N373,""))</f>
        <v/>
      </c>
      <c r="O373" s="166" t="str">
        <f aca="false">IF('ORÇ.GLOBAL P CAIXA'!$K372="EXEC.","",'ORÇ.REPROG. P CAIXA'!O373)</f>
        <v/>
      </c>
      <c r="P373" s="167"/>
      <c r="Q373" s="168" t="str">
        <f aca="false">IF(B373&gt;0,"ok","ocultar")</f>
        <v>ocultar</v>
      </c>
      <c r="R373" s="649"/>
      <c r="S373" s="649"/>
      <c r="T373" s="650"/>
      <c r="V373" s="88"/>
      <c r="W373" s="157" t="n">
        <f aca="false">IF(B373=0,W372,IF(ISNONTEXT(B373)=TRUE(),INT(B373),INT(LEFT(B373,FIND(".",B373)-1))))</f>
        <v>3</v>
      </c>
      <c r="X373" s="157" t="str">
        <f aca="false">IF(X374=1,1,IF(B373&lt;&gt;0,1,IF(C373&lt;&gt;0,1,IF(D373&lt;&gt;0,1,IF(E373&lt;&gt;0,1,"")))))</f>
        <v/>
      </c>
      <c r="Y373" s="157" t="str">
        <f aca="false">IF(W373=0," ",IF(W373&lt;&gt;W372,W373," "))</f>
        <v> </v>
      </c>
      <c r="Z373" s="88"/>
      <c r="AA373" s="75" t="n">
        <f aca="false">IF(W373&lt;&gt;Y373,(IF(N373=0,G373*(INFORMAÇÕES!$Q$69/INFORMAÇÕES!$Q$72),IF(N373="R",G373,0))),0)</f>
        <v>0</v>
      </c>
      <c r="AB373" s="75" t="n">
        <f aca="false">IF(W373&lt;&gt;Y373,(IF(N373=0,G373*(INFORMAÇÕES!$Q$70/INFORMAÇÕES!$Q$72),IF(N373="C",G373,0))),0)</f>
        <v>0</v>
      </c>
      <c r="AC373" s="75" t="n">
        <f aca="false">IF(W373&lt;&gt;Y373,(IF(N373=0,G373*INFORMAÇÕES!$U$115,IF(N373="CF",G373,0))),0)</f>
        <v>0</v>
      </c>
      <c r="AD373" s="75" t="n">
        <f aca="false">IF(W373&lt;&gt;Y373,(IF(N373=0,G373*INFORMAÇÕES!$U$116,IF(N373="O",G373,0))),0)</f>
        <v>0</v>
      </c>
      <c r="AE373" s="75" t="n">
        <f aca="false">IF(E373&lt;&gt;0,G373,0)</f>
        <v>0</v>
      </c>
      <c r="AF373" s="75" t="n">
        <f aca="false">IF(W373&lt;&gt;Y373,(IF(N373=0,J373*(INFORMAÇÕES!$Q$89/INFORMAÇÕES!$Q$92),IF(N373="R",J373,0))),0)</f>
        <v>0</v>
      </c>
      <c r="AG373" s="75" t="n">
        <f aca="false">IF(W373&lt;&gt;Y373,(IF(N373=0,J373*(INFORMAÇÕES!$Q$90/INFORMAÇÕES!$Q$92),IF(N373="C",J373,0))),0)</f>
        <v>0</v>
      </c>
      <c r="AH373" s="75" t="n">
        <f aca="false">IF(W373&lt;&gt;Y373,(IF(N373="",J373*INFORMAÇÕES!$U$115,IF(N373="CF",J373,0))),0)</f>
        <v>0</v>
      </c>
      <c r="AI373" s="75" t="n">
        <f aca="false">IF(W373&lt;&gt;Y373,(IF(N373="",J373*INFORMAÇÕES!$U$116,IF(N373="O",J373,0))),0)</f>
        <v>0</v>
      </c>
      <c r="AJ373" s="75" t="n">
        <f aca="false">IF(H373&lt;&gt;0,J373,0)</f>
        <v>0</v>
      </c>
      <c r="AK373" s="75" t="n">
        <f aca="false">IF(K373&lt;&gt;0,L373,0)</f>
        <v>0</v>
      </c>
    </row>
    <row r="374" s="174" customFormat="true" ht="14.25" hidden="false" customHeight="false" outlineLevel="0" collapsed="false">
      <c r="A374" s="159" t="n">
        <v>362</v>
      </c>
      <c r="B374" s="160" t="n">
        <f aca="false">IF('ORÇ.GLOBAL P CAIXA'!$K373="EXEC.",0,'ORÇ.REPROG. P CAIXA'!B374)</f>
        <v>0</v>
      </c>
      <c r="C374" s="161" t="n">
        <f aca="false">IF('ORÇ.GLOBAL P CAIXA'!$K373="EXEC.",0,'ORÇ.REPROG. P CAIXA'!C374)</f>
        <v>0</v>
      </c>
      <c r="D374" s="162" t="n">
        <f aca="false">IF('ORÇ.GLOBAL P CAIXA'!$K373="EXEC.",0,'ORÇ.REPROG. P CAIXA'!D374)</f>
        <v>0</v>
      </c>
      <c r="E374" s="163" t="n">
        <f aca="false">IF('ORÇ.GLOBAL P CAIXA'!$K373="EXEC.",0,'ORÇ.REPROG. P CAIXA'!E374)</f>
        <v>0</v>
      </c>
      <c r="F374" s="163" t="n">
        <f aca="false">IF('ORÇ.GLOBAL P CAIXA'!K373="EXEC.",0,IF('ORÇ.GLOBAL EMPRESA'!G373&gt;0,'ORÇ.GLOBAL EMPRESA'!G373,'ORÇ.GLOBAL P CAIXA'!F373))</f>
        <v>0</v>
      </c>
      <c r="G374" s="163" t="n">
        <f aca="false">IF(E374&lt;&gt;0,ROUND(E374*F374,2),IF(AE374=0,(SUMIF($W$13:$W$1012,B374,$AE$13:$AE$1012)),AE374))</f>
        <v>0</v>
      </c>
      <c r="H374" s="661" t="n">
        <f aca="false">IF('ORÇ.GLOBAL P CAIXA'!K373="EXEC.",0,'ORÇ.REPROG. P CAIXA'!H374)</f>
        <v>0</v>
      </c>
      <c r="I374" s="661" t="n">
        <f aca="false">IF('ORÇ.GLOBAL P CAIXA'!K373="EXEC.",0,'ORÇ.REPROG. P CAIXA'!I374)</f>
        <v>0</v>
      </c>
      <c r="J374" s="163" t="n">
        <f aca="false">IF(H374&lt;&gt;0,ROUND(H374*I374,2),IF(AJ374=0,(SUMIF($W$13:$W$1012,B374,$AJ$13:$AJ$1012)),AJ374))</f>
        <v>0</v>
      </c>
      <c r="K374" s="163" t="n">
        <f aca="false">H374-E374</f>
        <v>0</v>
      </c>
      <c r="L374" s="163" t="n">
        <f aca="false">J374-G374</f>
        <v>0</v>
      </c>
      <c r="M374" s="662" t="str">
        <f aca="false">IF('ORÇ.GLOBAL P CAIXA'!K373="EXEC.","",IF('ORÇ.REPROG. P CAIXA'!M374&gt;0,'ORÇ.REPROG. P CAIXA'!M374,""))</f>
        <v/>
      </c>
      <c r="N374" s="663" t="str">
        <f aca="false">IF('ORÇ.GLOBAL P CAIXA'!K373="EXEC.","",IF('ORÇ.REPROG. P CAIXA'!N374&gt;0,'ORÇ.REPROG. P CAIXA'!N374,""))</f>
        <v/>
      </c>
      <c r="O374" s="166" t="str">
        <f aca="false">IF('ORÇ.GLOBAL P CAIXA'!$K373="EXEC.","",'ORÇ.REPROG. P CAIXA'!O374)</f>
        <v/>
      </c>
      <c r="P374" s="167"/>
      <c r="Q374" s="168" t="str">
        <f aca="false">IF(B374&gt;0,"ok","ocultar")</f>
        <v>ocultar</v>
      </c>
      <c r="R374" s="649"/>
      <c r="S374" s="649"/>
      <c r="T374" s="650"/>
      <c r="V374" s="88"/>
      <c r="W374" s="157" t="n">
        <f aca="false">IF(B374=0,W373,IF(ISNONTEXT(B374)=TRUE(),INT(B374),INT(LEFT(B374,FIND(".",B374)-1))))</f>
        <v>3</v>
      </c>
      <c r="X374" s="157" t="str">
        <f aca="false">IF(X375=1,1,IF(B374&lt;&gt;0,1,IF(C374&lt;&gt;0,1,IF(D374&lt;&gt;0,1,IF(E374&lt;&gt;0,1,"")))))</f>
        <v/>
      </c>
      <c r="Y374" s="157" t="str">
        <f aca="false">IF(W374=0," ",IF(W374&lt;&gt;W373,W374," "))</f>
        <v> </v>
      </c>
      <c r="Z374" s="88"/>
      <c r="AA374" s="75" t="n">
        <f aca="false">IF(W374&lt;&gt;Y374,(IF(N374=0,G374*(INFORMAÇÕES!$Q$69/INFORMAÇÕES!$Q$72),IF(N374="R",G374,0))),0)</f>
        <v>0</v>
      </c>
      <c r="AB374" s="75" t="n">
        <f aca="false">IF(W374&lt;&gt;Y374,(IF(N374=0,G374*(INFORMAÇÕES!$Q$70/INFORMAÇÕES!$Q$72),IF(N374="C",G374,0))),0)</f>
        <v>0</v>
      </c>
      <c r="AC374" s="75" t="n">
        <f aca="false">IF(W374&lt;&gt;Y374,(IF(N374=0,G374*INFORMAÇÕES!$U$115,IF(N374="CF",G374,0))),0)</f>
        <v>0</v>
      </c>
      <c r="AD374" s="75" t="n">
        <f aca="false">IF(W374&lt;&gt;Y374,(IF(N374=0,G374*INFORMAÇÕES!$U$116,IF(N374="O",G374,0))),0)</f>
        <v>0</v>
      </c>
      <c r="AE374" s="75" t="n">
        <f aca="false">IF(E374&lt;&gt;0,G374,0)</f>
        <v>0</v>
      </c>
      <c r="AF374" s="75" t="n">
        <f aca="false">IF(W374&lt;&gt;Y374,(IF(N374=0,J374*(INFORMAÇÕES!$Q$89/INFORMAÇÕES!$Q$92),IF(N374="R",J374,0))),0)</f>
        <v>0</v>
      </c>
      <c r="AG374" s="75" t="n">
        <f aca="false">IF(W374&lt;&gt;Y374,(IF(N374=0,J374*(INFORMAÇÕES!$Q$90/INFORMAÇÕES!$Q$92),IF(N374="C",J374,0))),0)</f>
        <v>0</v>
      </c>
      <c r="AH374" s="75" t="n">
        <f aca="false">IF(W374&lt;&gt;Y374,(IF(N374="",J374*INFORMAÇÕES!$U$115,IF(N374="CF",J374,0))),0)</f>
        <v>0</v>
      </c>
      <c r="AI374" s="75" t="n">
        <f aca="false">IF(W374&lt;&gt;Y374,(IF(N374="",J374*INFORMAÇÕES!$U$116,IF(N374="O",J374,0))),0)</f>
        <v>0</v>
      </c>
      <c r="AJ374" s="75" t="n">
        <f aca="false">IF(H374&lt;&gt;0,J374,0)</f>
        <v>0</v>
      </c>
      <c r="AK374" s="75" t="n">
        <f aca="false">IF(K374&lt;&gt;0,L374,0)</f>
        <v>0</v>
      </c>
    </row>
    <row r="375" s="174" customFormat="true" ht="14.25" hidden="false" customHeight="false" outlineLevel="0" collapsed="false">
      <c r="A375" s="159" t="n">
        <v>363</v>
      </c>
      <c r="B375" s="160" t="n">
        <f aca="false">IF('ORÇ.GLOBAL P CAIXA'!$K374="EXEC.",0,'ORÇ.REPROG. P CAIXA'!B375)</f>
        <v>0</v>
      </c>
      <c r="C375" s="161" t="n">
        <f aca="false">IF('ORÇ.GLOBAL P CAIXA'!$K374="EXEC.",0,'ORÇ.REPROG. P CAIXA'!C375)</f>
        <v>0</v>
      </c>
      <c r="D375" s="162" t="n">
        <f aca="false">IF('ORÇ.GLOBAL P CAIXA'!$K374="EXEC.",0,'ORÇ.REPROG. P CAIXA'!D375)</f>
        <v>0</v>
      </c>
      <c r="E375" s="163" t="n">
        <f aca="false">IF('ORÇ.GLOBAL P CAIXA'!$K374="EXEC.",0,'ORÇ.REPROG. P CAIXA'!E375)</f>
        <v>0</v>
      </c>
      <c r="F375" s="163" t="n">
        <f aca="false">IF('ORÇ.GLOBAL P CAIXA'!K374="EXEC.",0,IF('ORÇ.GLOBAL EMPRESA'!G374&gt;0,'ORÇ.GLOBAL EMPRESA'!G374,'ORÇ.GLOBAL P CAIXA'!F374))</f>
        <v>0</v>
      </c>
      <c r="G375" s="163" t="n">
        <f aca="false">IF(E375&lt;&gt;0,ROUND(E375*F375,2),IF(AE375=0,(SUMIF($W$13:$W$1012,B375,$AE$13:$AE$1012)),AE375))</f>
        <v>0</v>
      </c>
      <c r="H375" s="661" t="n">
        <f aca="false">IF('ORÇ.GLOBAL P CAIXA'!K374="EXEC.",0,'ORÇ.REPROG. P CAIXA'!H375)</f>
        <v>0</v>
      </c>
      <c r="I375" s="661" t="n">
        <f aca="false">IF('ORÇ.GLOBAL P CAIXA'!K374="EXEC.",0,'ORÇ.REPROG. P CAIXA'!I375)</f>
        <v>0</v>
      </c>
      <c r="J375" s="163" t="n">
        <f aca="false">IF(H375&lt;&gt;0,ROUND(H375*I375,2),IF(AJ375=0,(SUMIF($W$13:$W$1012,B375,$AJ$13:$AJ$1012)),AJ375))</f>
        <v>0</v>
      </c>
      <c r="K375" s="163" t="n">
        <f aca="false">H375-E375</f>
        <v>0</v>
      </c>
      <c r="L375" s="163" t="n">
        <f aca="false">J375-G375</f>
        <v>0</v>
      </c>
      <c r="M375" s="662" t="str">
        <f aca="false">IF('ORÇ.GLOBAL P CAIXA'!K374="EXEC.","",IF('ORÇ.REPROG. P CAIXA'!M375&gt;0,'ORÇ.REPROG. P CAIXA'!M375,""))</f>
        <v/>
      </c>
      <c r="N375" s="663" t="str">
        <f aca="false">IF('ORÇ.GLOBAL P CAIXA'!K374="EXEC.","",IF('ORÇ.REPROG. P CAIXA'!N375&gt;0,'ORÇ.REPROG. P CAIXA'!N375,""))</f>
        <v/>
      </c>
      <c r="O375" s="166" t="str">
        <f aca="false">IF('ORÇ.GLOBAL P CAIXA'!$K374="EXEC.","",'ORÇ.REPROG. P CAIXA'!O375)</f>
        <v/>
      </c>
      <c r="P375" s="167"/>
      <c r="Q375" s="168" t="str">
        <f aca="false">IF(B375&gt;0,"ok","ocultar")</f>
        <v>ocultar</v>
      </c>
      <c r="R375" s="649"/>
      <c r="S375" s="649"/>
      <c r="T375" s="650"/>
      <c r="V375" s="88"/>
      <c r="W375" s="157" t="n">
        <f aca="false">IF(B375=0,W374,IF(ISNONTEXT(B375)=TRUE(),INT(B375),INT(LEFT(B375,FIND(".",B375)-1))))</f>
        <v>3</v>
      </c>
      <c r="X375" s="157" t="str">
        <f aca="false">IF(X376=1,1,IF(B375&lt;&gt;0,1,IF(C375&lt;&gt;0,1,IF(D375&lt;&gt;0,1,IF(E375&lt;&gt;0,1,"")))))</f>
        <v/>
      </c>
      <c r="Y375" s="157" t="str">
        <f aca="false">IF(W375=0," ",IF(W375&lt;&gt;W374,W375," "))</f>
        <v> </v>
      </c>
      <c r="Z375" s="88"/>
      <c r="AA375" s="75" t="n">
        <f aca="false">IF(W375&lt;&gt;Y375,(IF(N375=0,G375*(INFORMAÇÕES!$Q$69/INFORMAÇÕES!$Q$72),IF(N375="R",G375,0))),0)</f>
        <v>0</v>
      </c>
      <c r="AB375" s="75" t="n">
        <f aca="false">IF(W375&lt;&gt;Y375,(IF(N375=0,G375*(INFORMAÇÕES!$Q$70/INFORMAÇÕES!$Q$72),IF(N375="C",G375,0))),0)</f>
        <v>0</v>
      </c>
      <c r="AC375" s="75" t="n">
        <f aca="false">IF(W375&lt;&gt;Y375,(IF(N375=0,G375*INFORMAÇÕES!$U$115,IF(N375="CF",G375,0))),0)</f>
        <v>0</v>
      </c>
      <c r="AD375" s="75" t="n">
        <f aca="false">IF(W375&lt;&gt;Y375,(IF(N375=0,G375*INFORMAÇÕES!$U$116,IF(N375="O",G375,0))),0)</f>
        <v>0</v>
      </c>
      <c r="AE375" s="75" t="n">
        <f aca="false">IF(E375&lt;&gt;0,G375,0)</f>
        <v>0</v>
      </c>
      <c r="AF375" s="75" t="n">
        <f aca="false">IF(W375&lt;&gt;Y375,(IF(N375=0,J375*(INFORMAÇÕES!$Q$89/INFORMAÇÕES!$Q$92),IF(N375="R",J375,0))),0)</f>
        <v>0</v>
      </c>
      <c r="AG375" s="75" t="n">
        <f aca="false">IF(W375&lt;&gt;Y375,(IF(N375=0,J375*(INFORMAÇÕES!$Q$90/INFORMAÇÕES!$Q$92),IF(N375="C",J375,0))),0)</f>
        <v>0</v>
      </c>
      <c r="AH375" s="75" t="n">
        <f aca="false">IF(W375&lt;&gt;Y375,(IF(N375="",J375*INFORMAÇÕES!$U$115,IF(N375="CF",J375,0))),0)</f>
        <v>0</v>
      </c>
      <c r="AI375" s="75" t="n">
        <f aca="false">IF(W375&lt;&gt;Y375,(IF(N375="",J375*INFORMAÇÕES!$U$116,IF(N375="O",J375,0))),0)</f>
        <v>0</v>
      </c>
      <c r="AJ375" s="75" t="n">
        <f aca="false">IF(H375&lt;&gt;0,J375,0)</f>
        <v>0</v>
      </c>
      <c r="AK375" s="75" t="n">
        <f aca="false">IF(K375&lt;&gt;0,L375,0)</f>
        <v>0</v>
      </c>
    </row>
    <row r="376" s="174" customFormat="true" ht="14.25" hidden="false" customHeight="false" outlineLevel="0" collapsed="false">
      <c r="A376" s="159" t="n">
        <v>364</v>
      </c>
      <c r="B376" s="160" t="n">
        <f aca="false">IF('ORÇ.GLOBAL P CAIXA'!$K375="EXEC.",0,'ORÇ.REPROG. P CAIXA'!B376)</f>
        <v>0</v>
      </c>
      <c r="C376" s="161" t="n">
        <f aca="false">IF('ORÇ.GLOBAL P CAIXA'!$K375="EXEC.",0,'ORÇ.REPROG. P CAIXA'!C376)</f>
        <v>0</v>
      </c>
      <c r="D376" s="162" t="n">
        <f aca="false">IF('ORÇ.GLOBAL P CAIXA'!$K375="EXEC.",0,'ORÇ.REPROG. P CAIXA'!D376)</f>
        <v>0</v>
      </c>
      <c r="E376" s="163" t="n">
        <f aca="false">IF('ORÇ.GLOBAL P CAIXA'!$K375="EXEC.",0,'ORÇ.REPROG. P CAIXA'!E376)</f>
        <v>0</v>
      </c>
      <c r="F376" s="163" t="n">
        <f aca="false">IF('ORÇ.GLOBAL P CAIXA'!K375="EXEC.",0,IF('ORÇ.GLOBAL EMPRESA'!G375&gt;0,'ORÇ.GLOBAL EMPRESA'!G375,'ORÇ.GLOBAL P CAIXA'!F375))</f>
        <v>0</v>
      </c>
      <c r="G376" s="163" t="n">
        <f aca="false">IF(E376&lt;&gt;0,ROUND(E376*F376,2),IF(AE376=0,(SUMIF($W$13:$W$1012,B376,$AE$13:$AE$1012)),AE376))</f>
        <v>0</v>
      </c>
      <c r="H376" s="661" t="n">
        <f aca="false">IF('ORÇ.GLOBAL P CAIXA'!K375="EXEC.",0,'ORÇ.REPROG. P CAIXA'!H376)</f>
        <v>0</v>
      </c>
      <c r="I376" s="661" t="n">
        <f aca="false">IF('ORÇ.GLOBAL P CAIXA'!K375="EXEC.",0,'ORÇ.REPROG. P CAIXA'!I376)</f>
        <v>0</v>
      </c>
      <c r="J376" s="163" t="n">
        <f aca="false">IF(H376&lt;&gt;0,ROUND(H376*I376,2),IF(AJ376=0,(SUMIF($W$13:$W$1012,B376,$AJ$13:$AJ$1012)),AJ376))</f>
        <v>0</v>
      </c>
      <c r="K376" s="163" t="n">
        <f aca="false">H376-E376</f>
        <v>0</v>
      </c>
      <c r="L376" s="163" t="n">
        <f aca="false">J376-G376</f>
        <v>0</v>
      </c>
      <c r="M376" s="662" t="str">
        <f aca="false">IF('ORÇ.GLOBAL P CAIXA'!K375="EXEC.","",IF('ORÇ.REPROG. P CAIXA'!M376&gt;0,'ORÇ.REPROG. P CAIXA'!M376,""))</f>
        <v/>
      </c>
      <c r="N376" s="663" t="str">
        <f aca="false">IF('ORÇ.GLOBAL P CAIXA'!K375="EXEC.","",IF('ORÇ.REPROG. P CAIXA'!N376&gt;0,'ORÇ.REPROG. P CAIXA'!N376,""))</f>
        <v/>
      </c>
      <c r="O376" s="166" t="str">
        <f aca="false">IF('ORÇ.GLOBAL P CAIXA'!$K375="EXEC.","",'ORÇ.REPROG. P CAIXA'!O376)</f>
        <v/>
      </c>
      <c r="P376" s="167"/>
      <c r="Q376" s="168" t="str">
        <f aca="false">IF(B376&gt;0,"ok","ocultar")</f>
        <v>ocultar</v>
      </c>
      <c r="R376" s="649"/>
      <c r="S376" s="649"/>
      <c r="T376" s="650"/>
      <c r="V376" s="88"/>
      <c r="W376" s="157" t="n">
        <f aca="false">IF(B376=0,W375,IF(ISNONTEXT(B376)=TRUE(),INT(B376),INT(LEFT(B376,FIND(".",B376)-1))))</f>
        <v>3</v>
      </c>
      <c r="X376" s="157" t="str">
        <f aca="false">IF(X377=1,1,IF(B376&lt;&gt;0,1,IF(C376&lt;&gt;0,1,IF(D376&lt;&gt;0,1,IF(E376&lt;&gt;0,1,"")))))</f>
        <v/>
      </c>
      <c r="Y376" s="157" t="str">
        <f aca="false">IF(W376=0," ",IF(W376&lt;&gt;W375,W376," "))</f>
        <v> </v>
      </c>
      <c r="Z376" s="88"/>
      <c r="AA376" s="75" t="n">
        <f aca="false">IF(W376&lt;&gt;Y376,(IF(N376=0,G376*(INFORMAÇÕES!$Q$69/INFORMAÇÕES!$Q$72),IF(N376="R",G376,0))),0)</f>
        <v>0</v>
      </c>
      <c r="AB376" s="75" t="n">
        <f aca="false">IF(W376&lt;&gt;Y376,(IF(N376=0,G376*(INFORMAÇÕES!$Q$70/INFORMAÇÕES!$Q$72),IF(N376="C",G376,0))),0)</f>
        <v>0</v>
      </c>
      <c r="AC376" s="75" t="n">
        <f aca="false">IF(W376&lt;&gt;Y376,(IF(N376=0,G376*INFORMAÇÕES!$U$115,IF(N376="CF",G376,0))),0)</f>
        <v>0</v>
      </c>
      <c r="AD376" s="75" t="n">
        <f aca="false">IF(W376&lt;&gt;Y376,(IF(N376=0,G376*INFORMAÇÕES!$U$116,IF(N376="O",G376,0))),0)</f>
        <v>0</v>
      </c>
      <c r="AE376" s="75" t="n">
        <f aca="false">IF(E376&lt;&gt;0,G376,0)</f>
        <v>0</v>
      </c>
      <c r="AF376" s="75" t="n">
        <f aca="false">IF(W376&lt;&gt;Y376,(IF(N376=0,J376*(INFORMAÇÕES!$Q$89/INFORMAÇÕES!$Q$92),IF(N376="R",J376,0))),0)</f>
        <v>0</v>
      </c>
      <c r="AG376" s="75" t="n">
        <f aca="false">IF(W376&lt;&gt;Y376,(IF(N376=0,J376*(INFORMAÇÕES!$Q$90/INFORMAÇÕES!$Q$92),IF(N376="C",J376,0))),0)</f>
        <v>0</v>
      </c>
      <c r="AH376" s="75" t="n">
        <f aca="false">IF(W376&lt;&gt;Y376,(IF(N376="",J376*INFORMAÇÕES!$U$115,IF(N376="CF",J376,0))),0)</f>
        <v>0</v>
      </c>
      <c r="AI376" s="75" t="n">
        <f aca="false">IF(W376&lt;&gt;Y376,(IF(N376="",J376*INFORMAÇÕES!$U$116,IF(N376="O",J376,0))),0)</f>
        <v>0</v>
      </c>
      <c r="AJ376" s="75" t="n">
        <f aca="false">IF(H376&lt;&gt;0,J376,0)</f>
        <v>0</v>
      </c>
      <c r="AK376" s="75" t="n">
        <f aca="false">IF(K376&lt;&gt;0,L376,0)</f>
        <v>0</v>
      </c>
    </row>
    <row r="377" s="174" customFormat="true" ht="14.25" hidden="false" customHeight="false" outlineLevel="0" collapsed="false">
      <c r="A377" s="159" t="n">
        <v>365</v>
      </c>
      <c r="B377" s="160" t="n">
        <f aca="false">IF('ORÇ.GLOBAL P CAIXA'!$K376="EXEC.",0,'ORÇ.REPROG. P CAIXA'!B377)</f>
        <v>0</v>
      </c>
      <c r="C377" s="161" t="n">
        <f aca="false">IF('ORÇ.GLOBAL P CAIXA'!$K376="EXEC.",0,'ORÇ.REPROG. P CAIXA'!C377)</f>
        <v>0</v>
      </c>
      <c r="D377" s="162" t="n">
        <f aca="false">IF('ORÇ.GLOBAL P CAIXA'!$K376="EXEC.",0,'ORÇ.REPROG. P CAIXA'!D377)</f>
        <v>0</v>
      </c>
      <c r="E377" s="163" t="n">
        <f aca="false">IF('ORÇ.GLOBAL P CAIXA'!$K376="EXEC.",0,'ORÇ.REPROG. P CAIXA'!E377)</f>
        <v>0</v>
      </c>
      <c r="F377" s="163" t="n">
        <f aca="false">IF('ORÇ.GLOBAL P CAIXA'!K376="EXEC.",0,IF('ORÇ.GLOBAL EMPRESA'!G376&gt;0,'ORÇ.GLOBAL EMPRESA'!G376,'ORÇ.GLOBAL P CAIXA'!F376))</f>
        <v>0</v>
      </c>
      <c r="G377" s="163" t="n">
        <f aca="false">IF(E377&lt;&gt;0,ROUND(E377*F377,2),IF(AE377=0,(SUMIF($W$13:$W$1012,B377,$AE$13:$AE$1012)),AE377))</f>
        <v>0</v>
      </c>
      <c r="H377" s="661" t="n">
        <f aca="false">IF('ORÇ.GLOBAL P CAIXA'!K376="EXEC.",0,'ORÇ.REPROG. P CAIXA'!H377)</f>
        <v>0</v>
      </c>
      <c r="I377" s="661" t="n">
        <f aca="false">IF('ORÇ.GLOBAL P CAIXA'!K376="EXEC.",0,'ORÇ.REPROG. P CAIXA'!I377)</f>
        <v>0</v>
      </c>
      <c r="J377" s="163" t="n">
        <f aca="false">IF(H377&lt;&gt;0,ROUND(H377*I377,2),IF(AJ377=0,(SUMIF($W$13:$W$1012,B377,$AJ$13:$AJ$1012)),AJ377))</f>
        <v>0</v>
      </c>
      <c r="K377" s="163" t="n">
        <f aca="false">H377-E377</f>
        <v>0</v>
      </c>
      <c r="L377" s="163" t="n">
        <f aca="false">J377-G377</f>
        <v>0</v>
      </c>
      <c r="M377" s="662" t="str">
        <f aca="false">IF('ORÇ.GLOBAL P CAIXA'!K376="EXEC.","",IF('ORÇ.REPROG. P CAIXA'!M377&gt;0,'ORÇ.REPROG. P CAIXA'!M377,""))</f>
        <v/>
      </c>
      <c r="N377" s="663" t="str">
        <f aca="false">IF('ORÇ.GLOBAL P CAIXA'!K376="EXEC.","",IF('ORÇ.REPROG. P CAIXA'!N377&gt;0,'ORÇ.REPROG. P CAIXA'!N377,""))</f>
        <v/>
      </c>
      <c r="O377" s="166" t="str">
        <f aca="false">IF('ORÇ.GLOBAL P CAIXA'!$K376="EXEC.","",'ORÇ.REPROG. P CAIXA'!O377)</f>
        <v/>
      </c>
      <c r="P377" s="167"/>
      <c r="Q377" s="168" t="str">
        <f aca="false">IF(B377&gt;0,"ok","ocultar")</f>
        <v>ocultar</v>
      </c>
      <c r="R377" s="649"/>
      <c r="S377" s="649"/>
      <c r="T377" s="650"/>
      <c r="V377" s="88"/>
      <c r="W377" s="157" t="n">
        <f aca="false">IF(B377=0,W376,IF(ISNONTEXT(B377)=TRUE(),INT(B377),INT(LEFT(B377,FIND(".",B377)-1))))</f>
        <v>3</v>
      </c>
      <c r="X377" s="157" t="str">
        <f aca="false">IF(X378=1,1,IF(B377&lt;&gt;0,1,IF(C377&lt;&gt;0,1,IF(D377&lt;&gt;0,1,IF(E377&lt;&gt;0,1,"")))))</f>
        <v/>
      </c>
      <c r="Y377" s="157" t="str">
        <f aca="false">IF(W377=0," ",IF(W377&lt;&gt;W376,W377," "))</f>
        <v> </v>
      </c>
      <c r="Z377" s="88"/>
      <c r="AA377" s="75" t="n">
        <f aca="false">IF(W377&lt;&gt;Y377,(IF(N377=0,G377*(INFORMAÇÕES!$Q$69/INFORMAÇÕES!$Q$72),IF(N377="R",G377,0))),0)</f>
        <v>0</v>
      </c>
      <c r="AB377" s="75" t="n">
        <f aca="false">IF(W377&lt;&gt;Y377,(IF(N377=0,G377*(INFORMAÇÕES!$Q$70/INFORMAÇÕES!$Q$72),IF(N377="C",G377,0))),0)</f>
        <v>0</v>
      </c>
      <c r="AC377" s="75" t="n">
        <f aca="false">IF(W377&lt;&gt;Y377,(IF(N377=0,G377*INFORMAÇÕES!$U$115,IF(N377="CF",G377,0))),0)</f>
        <v>0</v>
      </c>
      <c r="AD377" s="75" t="n">
        <f aca="false">IF(W377&lt;&gt;Y377,(IF(N377=0,G377*INFORMAÇÕES!$U$116,IF(N377="O",G377,0))),0)</f>
        <v>0</v>
      </c>
      <c r="AE377" s="75" t="n">
        <f aca="false">IF(E377&lt;&gt;0,G377,0)</f>
        <v>0</v>
      </c>
      <c r="AF377" s="75" t="n">
        <f aca="false">IF(W377&lt;&gt;Y377,(IF(N377=0,J377*(INFORMAÇÕES!$Q$89/INFORMAÇÕES!$Q$92),IF(N377="R",J377,0))),0)</f>
        <v>0</v>
      </c>
      <c r="AG377" s="75" t="n">
        <f aca="false">IF(W377&lt;&gt;Y377,(IF(N377=0,J377*(INFORMAÇÕES!$Q$90/INFORMAÇÕES!$Q$92),IF(N377="C",J377,0))),0)</f>
        <v>0</v>
      </c>
      <c r="AH377" s="75" t="n">
        <f aca="false">IF(W377&lt;&gt;Y377,(IF(N377="",J377*INFORMAÇÕES!$U$115,IF(N377="CF",J377,0))),0)</f>
        <v>0</v>
      </c>
      <c r="AI377" s="75" t="n">
        <f aca="false">IF(W377&lt;&gt;Y377,(IF(N377="",J377*INFORMAÇÕES!$U$116,IF(N377="O",J377,0))),0)</f>
        <v>0</v>
      </c>
      <c r="AJ377" s="75" t="n">
        <f aca="false">IF(H377&lt;&gt;0,J377,0)</f>
        <v>0</v>
      </c>
      <c r="AK377" s="75" t="n">
        <f aca="false">IF(K377&lt;&gt;0,L377,0)</f>
        <v>0</v>
      </c>
    </row>
    <row r="378" s="174" customFormat="true" ht="14.25" hidden="false" customHeight="false" outlineLevel="0" collapsed="false">
      <c r="A378" s="159" t="n">
        <v>366</v>
      </c>
      <c r="B378" s="160" t="n">
        <f aca="false">IF('ORÇ.GLOBAL P CAIXA'!$K377="EXEC.",0,'ORÇ.REPROG. P CAIXA'!B378)</f>
        <v>0</v>
      </c>
      <c r="C378" s="161" t="n">
        <f aca="false">IF('ORÇ.GLOBAL P CAIXA'!$K377="EXEC.",0,'ORÇ.REPROG. P CAIXA'!C378)</f>
        <v>0</v>
      </c>
      <c r="D378" s="162" t="n">
        <f aca="false">IF('ORÇ.GLOBAL P CAIXA'!$K377="EXEC.",0,'ORÇ.REPROG. P CAIXA'!D378)</f>
        <v>0</v>
      </c>
      <c r="E378" s="163" t="n">
        <f aca="false">IF('ORÇ.GLOBAL P CAIXA'!$K377="EXEC.",0,'ORÇ.REPROG. P CAIXA'!E378)</f>
        <v>0</v>
      </c>
      <c r="F378" s="163" t="n">
        <f aca="false">IF('ORÇ.GLOBAL P CAIXA'!K377="EXEC.",0,IF('ORÇ.GLOBAL EMPRESA'!G377&gt;0,'ORÇ.GLOBAL EMPRESA'!G377,'ORÇ.GLOBAL P CAIXA'!F377))</f>
        <v>0</v>
      </c>
      <c r="G378" s="163" t="n">
        <f aca="false">IF(E378&lt;&gt;0,ROUND(E378*F378,2),IF(AE378=0,(SUMIF($W$13:$W$1012,B378,$AE$13:$AE$1012)),AE378))</f>
        <v>0</v>
      </c>
      <c r="H378" s="661" t="n">
        <f aca="false">IF('ORÇ.GLOBAL P CAIXA'!K377="EXEC.",0,'ORÇ.REPROG. P CAIXA'!H378)</f>
        <v>0</v>
      </c>
      <c r="I378" s="661" t="n">
        <f aca="false">IF('ORÇ.GLOBAL P CAIXA'!K377="EXEC.",0,'ORÇ.REPROG. P CAIXA'!I378)</f>
        <v>0</v>
      </c>
      <c r="J378" s="163" t="n">
        <f aca="false">IF(H378&lt;&gt;0,ROUND(H378*I378,2),IF(AJ378=0,(SUMIF($W$13:$W$1012,B378,$AJ$13:$AJ$1012)),AJ378))</f>
        <v>0</v>
      </c>
      <c r="K378" s="163" t="n">
        <f aca="false">H378-E378</f>
        <v>0</v>
      </c>
      <c r="L378" s="163" t="n">
        <f aca="false">J378-G378</f>
        <v>0</v>
      </c>
      <c r="M378" s="662" t="str">
        <f aca="false">IF('ORÇ.GLOBAL P CAIXA'!K377="EXEC.","",IF('ORÇ.REPROG. P CAIXA'!M378&gt;0,'ORÇ.REPROG. P CAIXA'!M378,""))</f>
        <v/>
      </c>
      <c r="N378" s="663" t="str">
        <f aca="false">IF('ORÇ.GLOBAL P CAIXA'!K377="EXEC.","",IF('ORÇ.REPROG. P CAIXA'!N378&gt;0,'ORÇ.REPROG. P CAIXA'!N378,""))</f>
        <v/>
      </c>
      <c r="O378" s="166" t="str">
        <f aca="false">IF('ORÇ.GLOBAL P CAIXA'!$K377="EXEC.","",'ORÇ.REPROG. P CAIXA'!O378)</f>
        <v/>
      </c>
      <c r="P378" s="167"/>
      <c r="Q378" s="168" t="str">
        <f aca="false">IF(B378&gt;0,"ok","ocultar")</f>
        <v>ocultar</v>
      </c>
      <c r="R378" s="649"/>
      <c r="S378" s="649"/>
      <c r="T378" s="650"/>
      <c r="V378" s="88"/>
      <c r="W378" s="157" t="n">
        <f aca="false">IF(B378=0,W377,IF(ISNONTEXT(B378)=TRUE(),INT(B378),INT(LEFT(B378,FIND(".",B378)-1))))</f>
        <v>3</v>
      </c>
      <c r="X378" s="157" t="str">
        <f aca="false">IF(X379=1,1,IF(B378&lt;&gt;0,1,IF(C378&lt;&gt;0,1,IF(D378&lt;&gt;0,1,IF(E378&lt;&gt;0,1,"")))))</f>
        <v/>
      </c>
      <c r="Y378" s="157" t="str">
        <f aca="false">IF(W378=0," ",IF(W378&lt;&gt;W377,W378," "))</f>
        <v> </v>
      </c>
      <c r="Z378" s="88"/>
      <c r="AA378" s="75" t="n">
        <f aca="false">IF(W378&lt;&gt;Y378,(IF(N378=0,G378*(INFORMAÇÕES!$Q$69/INFORMAÇÕES!$Q$72),IF(N378="R",G378,0))),0)</f>
        <v>0</v>
      </c>
      <c r="AB378" s="75" t="n">
        <f aca="false">IF(W378&lt;&gt;Y378,(IF(N378=0,G378*(INFORMAÇÕES!$Q$70/INFORMAÇÕES!$Q$72),IF(N378="C",G378,0))),0)</f>
        <v>0</v>
      </c>
      <c r="AC378" s="75" t="n">
        <f aca="false">IF(W378&lt;&gt;Y378,(IF(N378=0,G378*INFORMAÇÕES!$U$115,IF(N378="CF",G378,0))),0)</f>
        <v>0</v>
      </c>
      <c r="AD378" s="75" t="n">
        <f aca="false">IF(W378&lt;&gt;Y378,(IF(N378=0,G378*INFORMAÇÕES!$U$116,IF(N378="O",G378,0))),0)</f>
        <v>0</v>
      </c>
      <c r="AE378" s="75" t="n">
        <f aca="false">IF(E378&lt;&gt;0,G378,0)</f>
        <v>0</v>
      </c>
      <c r="AF378" s="75" t="n">
        <f aca="false">IF(W378&lt;&gt;Y378,(IF(N378=0,J378*(INFORMAÇÕES!$Q$89/INFORMAÇÕES!$Q$92),IF(N378="R",J378,0))),0)</f>
        <v>0</v>
      </c>
      <c r="AG378" s="75" t="n">
        <f aca="false">IF(W378&lt;&gt;Y378,(IF(N378=0,J378*(INFORMAÇÕES!$Q$90/INFORMAÇÕES!$Q$92),IF(N378="C",J378,0))),0)</f>
        <v>0</v>
      </c>
      <c r="AH378" s="75" t="n">
        <f aca="false">IF(W378&lt;&gt;Y378,(IF(N378="",J378*INFORMAÇÕES!$U$115,IF(N378="CF",J378,0))),0)</f>
        <v>0</v>
      </c>
      <c r="AI378" s="75" t="n">
        <f aca="false">IF(W378&lt;&gt;Y378,(IF(N378="",J378*INFORMAÇÕES!$U$116,IF(N378="O",J378,0))),0)</f>
        <v>0</v>
      </c>
      <c r="AJ378" s="75" t="n">
        <f aca="false">IF(H378&lt;&gt;0,J378,0)</f>
        <v>0</v>
      </c>
      <c r="AK378" s="75" t="n">
        <f aca="false">IF(K378&lt;&gt;0,L378,0)</f>
        <v>0</v>
      </c>
    </row>
    <row r="379" s="174" customFormat="true" ht="14.25" hidden="false" customHeight="false" outlineLevel="0" collapsed="false">
      <c r="A379" s="159" t="n">
        <v>367</v>
      </c>
      <c r="B379" s="160" t="n">
        <f aca="false">IF('ORÇ.GLOBAL P CAIXA'!$K378="EXEC.",0,'ORÇ.REPROG. P CAIXA'!B379)</f>
        <v>0</v>
      </c>
      <c r="C379" s="161" t="n">
        <f aca="false">IF('ORÇ.GLOBAL P CAIXA'!$K378="EXEC.",0,'ORÇ.REPROG. P CAIXA'!C379)</f>
        <v>0</v>
      </c>
      <c r="D379" s="162" t="n">
        <f aca="false">IF('ORÇ.GLOBAL P CAIXA'!$K378="EXEC.",0,'ORÇ.REPROG. P CAIXA'!D379)</f>
        <v>0</v>
      </c>
      <c r="E379" s="163" t="n">
        <f aca="false">IF('ORÇ.GLOBAL P CAIXA'!$K378="EXEC.",0,'ORÇ.REPROG. P CAIXA'!E379)</f>
        <v>0</v>
      </c>
      <c r="F379" s="163" t="n">
        <f aca="false">IF('ORÇ.GLOBAL P CAIXA'!K378="EXEC.",0,IF('ORÇ.GLOBAL EMPRESA'!G378&gt;0,'ORÇ.GLOBAL EMPRESA'!G378,'ORÇ.GLOBAL P CAIXA'!F378))</f>
        <v>0</v>
      </c>
      <c r="G379" s="163" t="n">
        <f aca="false">IF(E379&lt;&gt;0,ROUND(E379*F379,2),IF(AE379=0,(SUMIF($W$13:$W$1012,B379,$AE$13:$AE$1012)),AE379))</f>
        <v>0</v>
      </c>
      <c r="H379" s="661" t="n">
        <f aca="false">IF('ORÇ.GLOBAL P CAIXA'!K378="EXEC.",0,'ORÇ.REPROG. P CAIXA'!H379)</f>
        <v>0</v>
      </c>
      <c r="I379" s="661" t="n">
        <f aca="false">IF('ORÇ.GLOBAL P CAIXA'!K378="EXEC.",0,'ORÇ.REPROG. P CAIXA'!I379)</f>
        <v>0</v>
      </c>
      <c r="J379" s="163" t="n">
        <f aca="false">IF(H379&lt;&gt;0,ROUND(H379*I379,2),IF(AJ379=0,(SUMIF($W$13:$W$1012,B379,$AJ$13:$AJ$1012)),AJ379))</f>
        <v>0</v>
      </c>
      <c r="K379" s="163" t="n">
        <f aca="false">H379-E379</f>
        <v>0</v>
      </c>
      <c r="L379" s="163" t="n">
        <f aca="false">J379-G379</f>
        <v>0</v>
      </c>
      <c r="M379" s="662" t="str">
        <f aca="false">IF('ORÇ.GLOBAL P CAIXA'!K378="EXEC.","",IF('ORÇ.REPROG. P CAIXA'!M379&gt;0,'ORÇ.REPROG. P CAIXA'!M379,""))</f>
        <v/>
      </c>
      <c r="N379" s="663" t="str">
        <f aca="false">IF('ORÇ.GLOBAL P CAIXA'!K378="EXEC.","",IF('ORÇ.REPROG. P CAIXA'!N379&gt;0,'ORÇ.REPROG. P CAIXA'!N379,""))</f>
        <v/>
      </c>
      <c r="O379" s="166" t="str">
        <f aca="false">IF('ORÇ.GLOBAL P CAIXA'!$K378="EXEC.","",'ORÇ.REPROG. P CAIXA'!O379)</f>
        <v/>
      </c>
      <c r="P379" s="167"/>
      <c r="Q379" s="168" t="str">
        <f aca="false">IF(B379&gt;0,"ok","ocultar")</f>
        <v>ocultar</v>
      </c>
      <c r="R379" s="649"/>
      <c r="S379" s="649"/>
      <c r="T379" s="650"/>
      <c r="V379" s="88"/>
      <c r="W379" s="157" t="n">
        <f aca="false">IF(B379=0,W378,IF(ISNONTEXT(B379)=TRUE(),INT(B379),INT(LEFT(B379,FIND(".",B379)-1))))</f>
        <v>3</v>
      </c>
      <c r="X379" s="157" t="str">
        <f aca="false">IF(X380=1,1,IF(B379&lt;&gt;0,1,IF(C379&lt;&gt;0,1,IF(D379&lt;&gt;0,1,IF(E379&lt;&gt;0,1,"")))))</f>
        <v/>
      </c>
      <c r="Y379" s="157" t="str">
        <f aca="false">IF(W379=0," ",IF(W379&lt;&gt;W378,W379," "))</f>
        <v> </v>
      </c>
      <c r="Z379" s="88"/>
      <c r="AA379" s="75" t="n">
        <f aca="false">IF(W379&lt;&gt;Y379,(IF(N379=0,G379*(INFORMAÇÕES!$Q$69/INFORMAÇÕES!$Q$72),IF(N379="R",G379,0))),0)</f>
        <v>0</v>
      </c>
      <c r="AB379" s="75" t="n">
        <f aca="false">IF(W379&lt;&gt;Y379,(IF(N379=0,G379*(INFORMAÇÕES!$Q$70/INFORMAÇÕES!$Q$72),IF(N379="C",G379,0))),0)</f>
        <v>0</v>
      </c>
      <c r="AC379" s="75" t="n">
        <f aca="false">IF(W379&lt;&gt;Y379,(IF(N379=0,G379*INFORMAÇÕES!$U$115,IF(N379="CF",G379,0))),0)</f>
        <v>0</v>
      </c>
      <c r="AD379" s="75" t="n">
        <f aca="false">IF(W379&lt;&gt;Y379,(IF(N379=0,G379*INFORMAÇÕES!$U$116,IF(N379="O",G379,0))),0)</f>
        <v>0</v>
      </c>
      <c r="AE379" s="75" t="n">
        <f aca="false">IF(E379&lt;&gt;0,G379,0)</f>
        <v>0</v>
      </c>
      <c r="AF379" s="75" t="n">
        <f aca="false">IF(W379&lt;&gt;Y379,(IF(N379=0,J379*(INFORMAÇÕES!$Q$89/INFORMAÇÕES!$Q$92),IF(N379="R",J379,0))),0)</f>
        <v>0</v>
      </c>
      <c r="AG379" s="75" t="n">
        <f aca="false">IF(W379&lt;&gt;Y379,(IF(N379=0,J379*(INFORMAÇÕES!$Q$90/INFORMAÇÕES!$Q$92),IF(N379="C",J379,0))),0)</f>
        <v>0</v>
      </c>
      <c r="AH379" s="75" t="n">
        <f aca="false">IF(W379&lt;&gt;Y379,(IF(N379="",J379*INFORMAÇÕES!$U$115,IF(N379="CF",J379,0))),0)</f>
        <v>0</v>
      </c>
      <c r="AI379" s="75" t="n">
        <f aca="false">IF(W379&lt;&gt;Y379,(IF(N379="",J379*INFORMAÇÕES!$U$116,IF(N379="O",J379,0))),0)</f>
        <v>0</v>
      </c>
      <c r="AJ379" s="75" t="n">
        <f aca="false">IF(H379&lt;&gt;0,J379,0)</f>
        <v>0</v>
      </c>
      <c r="AK379" s="75" t="n">
        <f aca="false">IF(K379&lt;&gt;0,L379,0)</f>
        <v>0</v>
      </c>
    </row>
    <row r="380" s="174" customFormat="true" ht="14.25" hidden="false" customHeight="false" outlineLevel="0" collapsed="false">
      <c r="A380" s="159" t="n">
        <v>368</v>
      </c>
      <c r="B380" s="160" t="n">
        <f aca="false">IF('ORÇ.GLOBAL P CAIXA'!$K379="EXEC.",0,'ORÇ.REPROG. P CAIXA'!B380)</f>
        <v>0</v>
      </c>
      <c r="C380" s="161" t="n">
        <f aca="false">IF('ORÇ.GLOBAL P CAIXA'!$K379="EXEC.",0,'ORÇ.REPROG. P CAIXA'!C380)</f>
        <v>0</v>
      </c>
      <c r="D380" s="162" t="n">
        <f aca="false">IF('ORÇ.GLOBAL P CAIXA'!$K379="EXEC.",0,'ORÇ.REPROG. P CAIXA'!D380)</f>
        <v>0</v>
      </c>
      <c r="E380" s="163" t="n">
        <f aca="false">IF('ORÇ.GLOBAL P CAIXA'!$K379="EXEC.",0,'ORÇ.REPROG. P CAIXA'!E380)</f>
        <v>0</v>
      </c>
      <c r="F380" s="163" t="n">
        <f aca="false">IF('ORÇ.GLOBAL P CAIXA'!K379="EXEC.",0,IF('ORÇ.GLOBAL EMPRESA'!G379&gt;0,'ORÇ.GLOBAL EMPRESA'!G379,'ORÇ.GLOBAL P CAIXA'!F379))</f>
        <v>0</v>
      </c>
      <c r="G380" s="163" t="n">
        <f aca="false">IF(E380&lt;&gt;0,ROUND(E380*F380,2),IF(AE380=0,(SUMIF($W$13:$W$1012,B380,$AE$13:$AE$1012)),AE380))</f>
        <v>0</v>
      </c>
      <c r="H380" s="661" t="n">
        <f aca="false">IF('ORÇ.GLOBAL P CAIXA'!K379="EXEC.",0,'ORÇ.REPROG. P CAIXA'!H380)</f>
        <v>0</v>
      </c>
      <c r="I380" s="661" t="n">
        <f aca="false">IF('ORÇ.GLOBAL P CAIXA'!K379="EXEC.",0,'ORÇ.REPROG. P CAIXA'!I380)</f>
        <v>0</v>
      </c>
      <c r="J380" s="163" t="n">
        <f aca="false">IF(H380&lt;&gt;0,ROUND(H380*I380,2),IF(AJ380=0,(SUMIF($W$13:$W$1012,B380,$AJ$13:$AJ$1012)),AJ380))</f>
        <v>0</v>
      </c>
      <c r="K380" s="163" t="n">
        <f aca="false">H380-E380</f>
        <v>0</v>
      </c>
      <c r="L380" s="163" t="n">
        <f aca="false">J380-G380</f>
        <v>0</v>
      </c>
      <c r="M380" s="662" t="str">
        <f aca="false">IF('ORÇ.GLOBAL P CAIXA'!K379="EXEC.","",IF('ORÇ.REPROG. P CAIXA'!M380&gt;0,'ORÇ.REPROG. P CAIXA'!M380,""))</f>
        <v/>
      </c>
      <c r="N380" s="663" t="str">
        <f aca="false">IF('ORÇ.GLOBAL P CAIXA'!K379="EXEC.","",IF('ORÇ.REPROG. P CAIXA'!N380&gt;0,'ORÇ.REPROG. P CAIXA'!N380,""))</f>
        <v/>
      </c>
      <c r="O380" s="166" t="str">
        <f aca="false">IF('ORÇ.GLOBAL P CAIXA'!$K379="EXEC.","",'ORÇ.REPROG. P CAIXA'!O380)</f>
        <v/>
      </c>
      <c r="P380" s="167"/>
      <c r="Q380" s="168" t="str">
        <f aca="false">IF(B380&gt;0,"ok","ocultar")</f>
        <v>ocultar</v>
      </c>
      <c r="R380" s="649"/>
      <c r="S380" s="649"/>
      <c r="T380" s="650"/>
      <c r="V380" s="88"/>
      <c r="W380" s="157" t="n">
        <f aca="false">IF(B380=0,W379,IF(ISNONTEXT(B380)=TRUE(),INT(B380),INT(LEFT(B380,FIND(".",B380)-1))))</f>
        <v>3</v>
      </c>
      <c r="X380" s="157" t="str">
        <f aca="false">IF(X381=1,1,IF(B380&lt;&gt;0,1,IF(C380&lt;&gt;0,1,IF(D380&lt;&gt;0,1,IF(E380&lt;&gt;0,1,"")))))</f>
        <v/>
      </c>
      <c r="Y380" s="157" t="str">
        <f aca="false">IF(W380=0," ",IF(W380&lt;&gt;W379,W380," "))</f>
        <v> </v>
      </c>
      <c r="Z380" s="88"/>
      <c r="AA380" s="75" t="n">
        <f aca="false">IF(W380&lt;&gt;Y380,(IF(N380=0,G380*(INFORMAÇÕES!$Q$69/INFORMAÇÕES!$Q$72),IF(N380="R",G380,0))),0)</f>
        <v>0</v>
      </c>
      <c r="AB380" s="75" t="n">
        <f aca="false">IF(W380&lt;&gt;Y380,(IF(N380=0,G380*(INFORMAÇÕES!$Q$70/INFORMAÇÕES!$Q$72),IF(N380="C",G380,0))),0)</f>
        <v>0</v>
      </c>
      <c r="AC380" s="75" t="n">
        <f aca="false">IF(W380&lt;&gt;Y380,(IF(N380=0,G380*INFORMAÇÕES!$U$115,IF(N380="CF",G380,0))),0)</f>
        <v>0</v>
      </c>
      <c r="AD380" s="75" t="n">
        <f aca="false">IF(W380&lt;&gt;Y380,(IF(N380=0,G380*INFORMAÇÕES!$U$116,IF(N380="O",G380,0))),0)</f>
        <v>0</v>
      </c>
      <c r="AE380" s="75" t="n">
        <f aca="false">IF(E380&lt;&gt;0,G380,0)</f>
        <v>0</v>
      </c>
      <c r="AF380" s="75" t="n">
        <f aca="false">IF(W380&lt;&gt;Y380,(IF(N380=0,J380*(INFORMAÇÕES!$Q$89/INFORMAÇÕES!$Q$92),IF(N380="R",J380,0))),0)</f>
        <v>0</v>
      </c>
      <c r="AG380" s="75" t="n">
        <f aca="false">IF(W380&lt;&gt;Y380,(IF(N380=0,J380*(INFORMAÇÕES!$Q$90/INFORMAÇÕES!$Q$92),IF(N380="C",J380,0))),0)</f>
        <v>0</v>
      </c>
      <c r="AH380" s="75" t="n">
        <f aca="false">IF(W380&lt;&gt;Y380,(IF(N380="",J380*INFORMAÇÕES!$U$115,IF(N380="CF",J380,0))),0)</f>
        <v>0</v>
      </c>
      <c r="AI380" s="75" t="n">
        <f aca="false">IF(W380&lt;&gt;Y380,(IF(N380="",J380*INFORMAÇÕES!$U$116,IF(N380="O",J380,0))),0)</f>
        <v>0</v>
      </c>
      <c r="AJ380" s="75" t="n">
        <f aca="false">IF(H380&lt;&gt;0,J380,0)</f>
        <v>0</v>
      </c>
      <c r="AK380" s="75" t="n">
        <f aca="false">IF(K380&lt;&gt;0,L380,0)</f>
        <v>0</v>
      </c>
    </row>
    <row r="381" s="174" customFormat="true" ht="14.25" hidden="false" customHeight="false" outlineLevel="0" collapsed="false">
      <c r="A381" s="159" t="n">
        <v>369</v>
      </c>
      <c r="B381" s="160" t="n">
        <f aca="false">IF('ORÇ.GLOBAL P CAIXA'!$K380="EXEC.",0,'ORÇ.REPROG. P CAIXA'!B381)</f>
        <v>0</v>
      </c>
      <c r="C381" s="161" t="n">
        <f aca="false">IF('ORÇ.GLOBAL P CAIXA'!$K380="EXEC.",0,'ORÇ.REPROG. P CAIXA'!C381)</f>
        <v>0</v>
      </c>
      <c r="D381" s="162" t="n">
        <f aca="false">IF('ORÇ.GLOBAL P CAIXA'!$K380="EXEC.",0,'ORÇ.REPROG. P CAIXA'!D381)</f>
        <v>0</v>
      </c>
      <c r="E381" s="163" t="n">
        <f aca="false">IF('ORÇ.GLOBAL P CAIXA'!$K380="EXEC.",0,'ORÇ.REPROG. P CAIXA'!E381)</f>
        <v>0</v>
      </c>
      <c r="F381" s="163" t="n">
        <f aca="false">IF('ORÇ.GLOBAL P CAIXA'!K380="EXEC.",0,IF('ORÇ.GLOBAL EMPRESA'!G380&gt;0,'ORÇ.GLOBAL EMPRESA'!G380,'ORÇ.GLOBAL P CAIXA'!F380))</f>
        <v>0</v>
      </c>
      <c r="G381" s="163" t="n">
        <f aca="false">IF(E381&lt;&gt;0,ROUND(E381*F381,2),IF(AE381=0,(SUMIF($W$13:$W$1012,B381,$AE$13:$AE$1012)),AE381))</f>
        <v>0</v>
      </c>
      <c r="H381" s="661" t="n">
        <f aca="false">IF('ORÇ.GLOBAL P CAIXA'!K380="EXEC.",0,'ORÇ.REPROG. P CAIXA'!H381)</f>
        <v>0</v>
      </c>
      <c r="I381" s="661" t="n">
        <f aca="false">IF('ORÇ.GLOBAL P CAIXA'!K380="EXEC.",0,'ORÇ.REPROG. P CAIXA'!I381)</f>
        <v>0</v>
      </c>
      <c r="J381" s="163" t="n">
        <f aca="false">IF(H381&lt;&gt;0,ROUND(H381*I381,2),IF(AJ381=0,(SUMIF($W$13:$W$1012,B381,$AJ$13:$AJ$1012)),AJ381))</f>
        <v>0</v>
      </c>
      <c r="K381" s="163" t="n">
        <f aca="false">H381-E381</f>
        <v>0</v>
      </c>
      <c r="L381" s="163" t="n">
        <f aca="false">J381-G381</f>
        <v>0</v>
      </c>
      <c r="M381" s="662" t="str">
        <f aca="false">IF('ORÇ.GLOBAL P CAIXA'!K380="EXEC.","",IF('ORÇ.REPROG. P CAIXA'!M381&gt;0,'ORÇ.REPROG. P CAIXA'!M381,""))</f>
        <v/>
      </c>
      <c r="N381" s="663" t="str">
        <f aca="false">IF('ORÇ.GLOBAL P CAIXA'!K380="EXEC.","",IF('ORÇ.REPROG. P CAIXA'!N381&gt;0,'ORÇ.REPROG. P CAIXA'!N381,""))</f>
        <v/>
      </c>
      <c r="O381" s="166" t="str">
        <f aca="false">IF('ORÇ.GLOBAL P CAIXA'!$K380="EXEC.","",'ORÇ.REPROG. P CAIXA'!O381)</f>
        <v/>
      </c>
      <c r="P381" s="167"/>
      <c r="Q381" s="168" t="str">
        <f aca="false">IF(B381&gt;0,"ok","ocultar")</f>
        <v>ocultar</v>
      </c>
      <c r="R381" s="649"/>
      <c r="S381" s="649"/>
      <c r="T381" s="650"/>
      <c r="V381" s="88"/>
      <c r="W381" s="157" t="n">
        <f aca="false">IF(B381=0,W380,IF(ISNONTEXT(B381)=TRUE(),INT(B381),INT(LEFT(B381,FIND(".",B381)-1))))</f>
        <v>3</v>
      </c>
      <c r="X381" s="157" t="str">
        <f aca="false">IF(X382=1,1,IF(B381&lt;&gt;0,1,IF(C381&lt;&gt;0,1,IF(D381&lt;&gt;0,1,IF(E381&lt;&gt;0,1,"")))))</f>
        <v/>
      </c>
      <c r="Y381" s="157" t="str">
        <f aca="false">IF(W381=0," ",IF(W381&lt;&gt;W380,W381," "))</f>
        <v> </v>
      </c>
      <c r="Z381" s="88"/>
      <c r="AA381" s="75" t="n">
        <f aca="false">IF(W381&lt;&gt;Y381,(IF(N381=0,G381*(INFORMAÇÕES!$Q$69/INFORMAÇÕES!$Q$72),IF(N381="R",G381,0))),0)</f>
        <v>0</v>
      </c>
      <c r="AB381" s="75" t="n">
        <f aca="false">IF(W381&lt;&gt;Y381,(IF(N381=0,G381*(INFORMAÇÕES!$Q$70/INFORMAÇÕES!$Q$72),IF(N381="C",G381,0))),0)</f>
        <v>0</v>
      </c>
      <c r="AC381" s="75" t="n">
        <f aca="false">IF(W381&lt;&gt;Y381,(IF(N381=0,G381*INFORMAÇÕES!$U$115,IF(N381="CF",G381,0))),0)</f>
        <v>0</v>
      </c>
      <c r="AD381" s="75" t="n">
        <f aca="false">IF(W381&lt;&gt;Y381,(IF(N381=0,G381*INFORMAÇÕES!$U$116,IF(N381="O",G381,0))),0)</f>
        <v>0</v>
      </c>
      <c r="AE381" s="75" t="n">
        <f aca="false">IF(E381&lt;&gt;0,G381,0)</f>
        <v>0</v>
      </c>
      <c r="AF381" s="75" t="n">
        <f aca="false">IF(W381&lt;&gt;Y381,(IF(N381=0,J381*(INFORMAÇÕES!$Q$89/INFORMAÇÕES!$Q$92),IF(N381="R",J381,0))),0)</f>
        <v>0</v>
      </c>
      <c r="AG381" s="75" t="n">
        <f aca="false">IF(W381&lt;&gt;Y381,(IF(N381=0,J381*(INFORMAÇÕES!$Q$90/INFORMAÇÕES!$Q$92),IF(N381="C",J381,0))),0)</f>
        <v>0</v>
      </c>
      <c r="AH381" s="75" t="n">
        <f aca="false">IF(W381&lt;&gt;Y381,(IF(N381="",J381*INFORMAÇÕES!$U$115,IF(N381="CF",J381,0))),0)</f>
        <v>0</v>
      </c>
      <c r="AI381" s="75" t="n">
        <f aca="false">IF(W381&lt;&gt;Y381,(IF(N381="",J381*INFORMAÇÕES!$U$116,IF(N381="O",J381,0))),0)</f>
        <v>0</v>
      </c>
      <c r="AJ381" s="75" t="n">
        <f aca="false">IF(H381&lt;&gt;0,J381,0)</f>
        <v>0</v>
      </c>
      <c r="AK381" s="75" t="n">
        <f aca="false">IF(K381&lt;&gt;0,L381,0)</f>
        <v>0</v>
      </c>
    </row>
    <row r="382" s="174" customFormat="true" ht="14.25" hidden="false" customHeight="false" outlineLevel="0" collapsed="false">
      <c r="A382" s="159" t="n">
        <v>370</v>
      </c>
      <c r="B382" s="160" t="n">
        <f aca="false">IF('ORÇ.GLOBAL P CAIXA'!$K381="EXEC.",0,'ORÇ.REPROG. P CAIXA'!B382)</f>
        <v>0</v>
      </c>
      <c r="C382" s="161" t="n">
        <f aca="false">IF('ORÇ.GLOBAL P CAIXA'!$K381="EXEC.",0,'ORÇ.REPROG. P CAIXA'!C382)</f>
        <v>0</v>
      </c>
      <c r="D382" s="162" t="n">
        <f aca="false">IF('ORÇ.GLOBAL P CAIXA'!$K381="EXEC.",0,'ORÇ.REPROG. P CAIXA'!D382)</f>
        <v>0</v>
      </c>
      <c r="E382" s="163" t="n">
        <f aca="false">IF('ORÇ.GLOBAL P CAIXA'!$K381="EXEC.",0,'ORÇ.REPROG. P CAIXA'!E382)</f>
        <v>0</v>
      </c>
      <c r="F382" s="163" t="n">
        <f aca="false">IF('ORÇ.GLOBAL P CAIXA'!K381="EXEC.",0,IF('ORÇ.GLOBAL EMPRESA'!G381&gt;0,'ORÇ.GLOBAL EMPRESA'!G381,'ORÇ.GLOBAL P CAIXA'!F381))</f>
        <v>0</v>
      </c>
      <c r="G382" s="163" t="n">
        <f aca="false">IF(E382&lt;&gt;0,ROUND(E382*F382,2),IF(AE382=0,(SUMIF($W$13:$W$1012,B382,$AE$13:$AE$1012)),AE382))</f>
        <v>0</v>
      </c>
      <c r="H382" s="661" t="n">
        <f aca="false">IF('ORÇ.GLOBAL P CAIXA'!K381="EXEC.",0,'ORÇ.REPROG. P CAIXA'!H382)</f>
        <v>0</v>
      </c>
      <c r="I382" s="661" t="n">
        <f aca="false">IF('ORÇ.GLOBAL P CAIXA'!K381="EXEC.",0,'ORÇ.REPROG. P CAIXA'!I382)</f>
        <v>0</v>
      </c>
      <c r="J382" s="163" t="n">
        <f aca="false">IF(H382&lt;&gt;0,ROUND(H382*I382,2),IF(AJ382=0,(SUMIF($W$13:$W$1012,B382,$AJ$13:$AJ$1012)),AJ382))</f>
        <v>0</v>
      </c>
      <c r="K382" s="163" t="n">
        <f aca="false">H382-E382</f>
        <v>0</v>
      </c>
      <c r="L382" s="163" t="n">
        <f aca="false">J382-G382</f>
        <v>0</v>
      </c>
      <c r="M382" s="662" t="str">
        <f aca="false">IF('ORÇ.GLOBAL P CAIXA'!K381="EXEC.","",IF('ORÇ.REPROG. P CAIXA'!M382&gt;0,'ORÇ.REPROG. P CAIXA'!M382,""))</f>
        <v/>
      </c>
      <c r="N382" s="663" t="str">
        <f aca="false">IF('ORÇ.GLOBAL P CAIXA'!K381="EXEC.","",IF('ORÇ.REPROG. P CAIXA'!N382&gt;0,'ORÇ.REPROG. P CAIXA'!N382,""))</f>
        <v/>
      </c>
      <c r="O382" s="166" t="str">
        <f aca="false">IF('ORÇ.GLOBAL P CAIXA'!$K381="EXEC.","",'ORÇ.REPROG. P CAIXA'!O382)</f>
        <v/>
      </c>
      <c r="P382" s="167"/>
      <c r="Q382" s="168" t="str">
        <f aca="false">IF(B382&gt;0,"ok","ocultar")</f>
        <v>ocultar</v>
      </c>
      <c r="R382" s="649"/>
      <c r="S382" s="649"/>
      <c r="T382" s="650"/>
      <c r="V382" s="88"/>
      <c r="W382" s="157" t="n">
        <f aca="false">IF(B382=0,W381,IF(ISNONTEXT(B382)=TRUE(),INT(B382),INT(LEFT(B382,FIND(".",B382)-1))))</f>
        <v>3</v>
      </c>
      <c r="X382" s="157" t="str">
        <f aca="false">IF(X383=1,1,IF(B382&lt;&gt;0,1,IF(C382&lt;&gt;0,1,IF(D382&lt;&gt;0,1,IF(E382&lt;&gt;0,1,"")))))</f>
        <v/>
      </c>
      <c r="Y382" s="157" t="str">
        <f aca="false">IF(W382=0," ",IF(W382&lt;&gt;W381,W382," "))</f>
        <v> </v>
      </c>
      <c r="Z382" s="88"/>
      <c r="AA382" s="75" t="n">
        <f aca="false">IF(W382&lt;&gt;Y382,(IF(N382=0,G382*(INFORMAÇÕES!$Q$69/INFORMAÇÕES!$Q$72),IF(N382="R",G382,0))),0)</f>
        <v>0</v>
      </c>
      <c r="AB382" s="75" t="n">
        <f aca="false">IF(W382&lt;&gt;Y382,(IF(N382=0,G382*(INFORMAÇÕES!$Q$70/INFORMAÇÕES!$Q$72),IF(N382="C",G382,0))),0)</f>
        <v>0</v>
      </c>
      <c r="AC382" s="75" t="n">
        <f aca="false">IF(W382&lt;&gt;Y382,(IF(N382=0,G382*INFORMAÇÕES!$U$115,IF(N382="CF",G382,0))),0)</f>
        <v>0</v>
      </c>
      <c r="AD382" s="75" t="n">
        <f aca="false">IF(W382&lt;&gt;Y382,(IF(N382=0,G382*INFORMAÇÕES!$U$116,IF(N382="O",G382,0))),0)</f>
        <v>0</v>
      </c>
      <c r="AE382" s="75" t="n">
        <f aca="false">IF(E382&lt;&gt;0,G382,0)</f>
        <v>0</v>
      </c>
      <c r="AF382" s="75" t="n">
        <f aca="false">IF(W382&lt;&gt;Y382,(IF(N382=0,J382*(INFORMAÇÕES!$Q$89/INFORMAÇÕES!$Q$92),IF(N382="R",J382,0))),0)</f>
        <v>0</v>
      </c>
      <c r="AG382" s="75" t="n">
        <f aca="false">IF(W382&lt;&gt;Y382,(IF(N382=0,J382*(INFORMAÇÕES!$Q$90/INFORMAÇÕES!$Q$92),IF(N382="C",J382,0))),0)</f>
        <v>0</v>
      </c>
      <c r="AH382" s="75" t="n">
        <f aca="false">IF(W382&lt;&gt;Y382,(IF(N382="",J382*INFORMAÇÕES!$U$115,IF(N382="CF",J382,0))),0)</f>
        <v>0</v>
      </c>
      <c r="AI382" s="75" t="n">
        <f aca="false">IF(W382&lt;&gt;Y382,(IF(N382="",J382*INFORMAÇÕES!$U$116,IF(N382="O",J382,0))),0)</f>
        <v>0</v>
      </c>
      <c r="AJ382" s="75" t="n">
        <f aca="false">IF(H382&lt;&gt;0,J382,0)</f>
        <v>0</v>
      </c>
      <c r="AK382" s="75" t="n">
        <f aca="false">IF(K382&lt;&gt;0,L382,0)</f>
        <v>0</v>
      </c>
    </row>
    <row r="383" s="174" customFormat="true" ht="14.25" hidden="false" customHeight="false" outlineLevel="0" collapsed="false">
      <c r="A383" s="159" t="n">
        <v>371</v>
      </c>
      <c r="B383" s="160" t="n">
        <f aca="false">IF('ORÇ.GLOBAL P CAIXA'!$K382="EXEC.",0,'ORÇ.REPROG. P CAIXA'!B383)</f>
        <v>0</v>
      </c>
      <c r="C383" s="161" t="n">
        <f aca="false">IF('ORÇ.GLOBAL P CAIXA'!$K382="EXEC.",0,'ORÇ.REPROG. P CAIXA'!C383)</f>
        <v>0</v>
      </c>
      <c r="D383" s="162" t="n">
        <f aca="false">IF('ORÇ.GLOBAL P CAIXA'!$K382="EXEC.",0,'ORÇ.REPROG. P CAIXA'!D383)</f>
        <v>0</v>
      </c>
      <c r="E383" s="163" t="n">
        <f aca="false">IF('ORÇ.GLOBAL P CAIXA'!$K382="EXEC.",0,'ORÇ.REPROG. P CAIXA'!E383)</f>
        <v>0</v>
      </c>
      <c r="F383" s="163" t="n">
        <f aca="false">IF('ORÇ.GLOBAL P CAIXA'!K382="EXEC.",0,IF('ORÇ.GLOBAL EMPRESA'!G382&gt;0,'ORÇ.GLOBAL EMPRESA'!G382,'ORÇ.GLOBAL P CAIXA'!F382))</f>
        <v>0</v>
      </c>
      <c r="G383" s="163" t="n">
        <f aca="false">IF(E383&lt;&gt;0,ROUND(E383*F383,2),IF(AE383=0,(SUMIF($W$13:$W$1012,B383,$AE$13:$AE$1012)),AE383))</f>
        <v>0</v>
      </c>
      <c r="H383" s="661" t="n">
        <f aca="false">IF('ORÇ.GLOBAL P CAIXA'!K382="EXEC.",0,'ORÇ.REPROG. P CAIXA'!H383)</f>
        <v>0</v>
      </c>
      <c r="I383" s="661" t="n">
        <f aca="false">IF('ORÇ.GLOBAL P CAIXA'!K382="EXEC.",0,'ORÇ.REPROG. P CAIXA'!I383)</f>
        <v>0</v>
      </c>
      <c r="J383" s="163" t="n">
        <f aca="false">IF(H383&lt;&gt;0,ROUND(H383*I383,2),IF(AJ383=0,(SUMIF($W$13:$W$1012,B383,$AJ$13:$AJ$1012)),AJ383))</f>
        <v>0</v>
      </c>
      <c r="K383" s="163" t="n">
        <f aca="false">H383-E383</f>
        <v>0</v>
      </c>
      <c r="L383" s="163" t="n">
        <f aca="false">J383-G383</f>
        <v>0</v>
      </c>
      <c r="M383" s="662" t="str">
        <f aca="false">IF('ORÇ.GLOBAL P CAIXA'!K382="EXEC.","",IF('ORÇ.REPROG. P CAIXA'!M383&gt;0,'ORÇ.REPROG. P CAIXA'!M383,""))</f>
        <v/>
      </c>
      <c r="N383" s="663" t="str">
        <f aca="false">IF('ORÇ.GLOBAL P CAIXA'!K382="EXEC.","",IF('ORÇ.REPROG. P CAIXA'!N383&gt;0,'ORÇ.REPROG. P CAIXA'!N383,""))</f>
        <v/>
      </c>
      <c r="O383" s="166" t="str">
        <f aca="false">IF('ORÇ.GLOBAL P CAIXA'!$K382="EXEC.","",'ORÇ.REPROG. P CAIXA'!O383)</f>
        <v/>
      </c>
      <c r="P383" s="167"/>
      <c r="Q383" s="168" t="str">
        <f aca="false">IF(B383&gt;0,"ok","ocultar")</f>
        <v>ocultar</v>
      </c>
      <c r="R383" s="649"/>
      <c r="S383" s="649"/>
      <c r="T383" s="650"/>
      <c r="V383" s="88"/>
      <c r="W383" s="157" t="n">
        <f aca="false">IF(B383=0,W382,IF(ISNONTEXT(B383)=TRUE(),INT(B383),INT(LEFT(B383,FIND(".",B383)-1))))</f>
        <v>3</v>
      </c>
      <c r="X383" s="157" t="str">
        <f aca="false">IF(X384=1,1,IF(B383&lt;&gt;0,1,IF(C383&lt;&gt;0,1,IF(D383&lt;&gt;0,1,IF(E383&lt;&gt;0,1,"")))))</f>
        <v/>
      </c>
      <c r="Y383" s="157" t="str">
        <f aca="false">IF(W383=0," ",IF(W383&lt;&gt;W382,W383," "))</f>
        <v> </v>
      </c>
      <c r="Z383" s="88"/>
      <c r="AA383" s="75" t="n">
        <f aca="false">IF(W383&lt;&gt;Y383,(IF(N383=0,G383*(INFORMAÇÕES!$Q$69/INFORMAÇÕES!$Q$72),IF(N383="R",G383,0))),0)</f>
        <v>0</v>
      </c>
      <c r="AB383" s="75" t="n">
        <f aca="false">IF(W383&lt;&gt;Y383,(IF(N383=0,G383*(INFORMAÇÕES!$Q$70/INFORMAÇÕES!$Q$72),IF(N383="C",G383,0))),0)</f>
        <v>0</v>
      </c>
      <c r="AC383" s="75" t="n">
        <f aca="false">IF(W383&lt;&gt;Y383,(IF(N383=0,G383*INFORMAÇÕES!$U$115,IF(N383="CF",G383,0))),0)</f>
        <v>0</v>
      </c>
      <c r="AD383" s="75" t="n">
        <f aca="false">IF(W383&lt;&gt;Y383,(IF(N383=0,G383*INFORMAÇÕES!$U$116,IF(N383="O",G383,0))),0)</f>
        <v>0</v>
      </c>
      <c r="AE383" s="75" t="n">
        <f aca="false">IF(E383&lt;&gt;0,G383,0)</f>
        <v>0</v>
      </c>
      <c r="AF383" s="75" t="n">
        <f aca="false">IF(W383&lt;&gt;Y383,(IF(N383=0,J383*(INFORMAÇÕES!$Q$89/INFORMAÇÕES!$Q$92),IF(N383="R",J383,0))),0)</f>
        <v>0</v>
      </c>
      <c r="AG383" s="75" t="n">
        <f aca="false">IF(W383&lt;&gt;Y383,(IF(N383=0,J383*(INFORMAÇÕES!$Q$90/INFORMAÇÕES!$Q$92),IF(N383="C",J383,0))),0)</f>
        <v>0</v>
      </c>
      <c r="AH383" s="75" t="n">
        <f aca="false">IF(W383&lt;&gt;Y383,(IF(N383="",J383*INFORMAÇÕES!$U$115,IF(N383="CF",J383,0))),0)</f>
        <v>0</v>
      </c>
      <c r="AI383" s="75" t="n">
        <f aca="false">IF(W383&lt;&gt;Y383,(IF(N383="",J383*INFORMAÇÕES!$U$116,IF(N383="O",J383,0))),0)</f>
        <v>0</v>
      </c>
      <c r="AJ383" s="75" t="n">
        <f aca="false">IF(H383&lt;&gt;0,J383,0)</f>
        <v>0</v>
      </c>
      <c r="AK383" s="75" t="n">
        <f aca="false">IF(K383&lt;&gt;0,L383,0)</f>
        <v>0</v>
      </c>
    </row>
    <row r="384" s="174" customFormat="true" ht="14.25" hidden="false" customHeight="false" outlineLevel="0" collapsed="false">
      <c r="A384" s="159" t="n">
        <v>372</v>
      </c>
      <c r="B384" s="160" t="n">
        <f aca="false">IF('ORÇ.GLOBAL P CAIXA'!$K383="EXEC.",0,'ORÇ.REPROG. P CAIXA'!B384)</f>
        <v>0</v>
      </c>
      <c r="C384" s="161" t="n">
        <f aca="false">IF('ORÇ.GLOBAL P CAIXA'!$K383="EXEC.",0,'ORÇ.REPROG. P CAIXA'!C384)</f>
        <v>0</v>
      </c>
      <c r="D384" s="162" t="n">
        <f aca="false">IF('ORÇ.GLOBAL P CAIXA'!$K383="EXEC.",0,'ORÇ.REPROG. P CAIXA'!D384)</f>
        <v>0</v>
      </c>
      <c r="E384" s="163" t="n">
        <f aca="false">IF('ORÇ.GLOBAL P CAIXA'!$K383="EXEC.",0,'ORÇ.REPROG. P CAIXA'!E384)</f>
        <v>0</v>
      </c>
      <c r="F384" s="163" t="n">
        <f aca="false">IF('ORÇ.GLOBAL P CAIXA'!K383="EXEC.",0,IF('ORÇ.GLOBAL EMPRESA'!G383&gt;0,'ORÇ.GLOBAL EMPRESA'!G383,'ORÇ.GLOBAL P CAIXA'!F383))</f>
        <v>0</v>
      </c>
      <c r="G384" s="163" t="n">
        <f aca="false">IF(E384&lt;&gt;0,ROUND(E384*F384,2),IF(AE384=0,(SUMIF($W$13:$W$1012,B384,$AE$13:$AE$1012)),AE384))</f>
        <v>0</v>
      </c>
      <c r="H384" s="661" t="n">
        <f aca="false">IF('ORÇ.GLOBAL P CAIXA'!K383="EXEC.",0,'ORÇ.REPROG. P CAIXA'!H384)</f>
        <v>0</v>
      </c>
      <c r="I384" s="661" t="n">
        <f aca="false">IF('ORÇ.GLOBAL P CAIXA'!K383="EXEC.",0,'ORÇ.REPROG. P CAIXA'!I384)</f>
        <v>0</v>
      </c>
      <c r="J384" s="163" t="n">
        <f aca="false">IF(H384&lt;&gt;0,ROUND(H384*I384,2),IF(AJ384=0,(SUMIF($W$13:$W$1012,B384,$AJ$13:$AJ$1012)),AJ384))</f>
        <v>0</v>
      </c>
      <c r="K384" s="163" t="n">
        <f aca="false">H384-E384</f>
        <v>0</v>
      </c>
      <c r="L384" s="163" t="n">
        <f aca="false">J384-G384</f>
        <v>0</v>
      </c>
      <c r="M384" s="662" t="str">
        <f aca="false">IF('ORÇ.GLOBAL P CAIXA'!K383="EXEC.","",IF('ORÇ.REPROG. P CAIXA'!M384&gt;0,'ORÇ.REPROG. P CAIXA'!M384,""))</f>
        <v/>
      </c>
      <c r="N384" s="663" t="str">
        <f aca="false">IF('ORÇ.GLOBAL P CAIXA'!K383="EXEC.","",IF('ORÇ.REPROG. P CAIXA'!N384&gt;0,'ORÇ.REPROG. P CAIXA'!N384,""))</f>
        <v/>
      </c>
      <c r="O384" s="166" t="str">
        <f aca="false">IF('ORÇ.GLOBAL P CAIXA'!$K383="EXEC.","",'ORÇ.REPROG. P CAIXA'!O384)</f>
        <v/>
      </c>
      <c r="P384" s="167"/>
      <c r="Q384" s="168" t="str">
        <f aca="false">IF(B384&gt;0,"ok","ocultar")</f>
        <v>ocultar</v>
      </c>
      <c r="R384" s="649"/>
      <c r="S384" s="649"/>
      <c r="T384" s="650"/>
      <c r="V384" s="88"/>
      <c r="W384" s="157" t="n">
        <f aca="false">IF(B384=0,W383,IF(ISNONTEXT(B384)=TRUE(),INT(B384),INT(LEFT(B384,FIND(".",B384)-1))))</f>
        <v>3</v>
      </c>
      <c r="X384" s="157" t="str">
        <f aca="false">IF(X385=1,1,IF(B384&lt;&gt;0,1,IF(C384&lt;&gt;0,1,IF(D384&lt;&gt;0,1,IF(E384&lt;&gt;0,1,"")))))</f>
        <v/>
      </c>
      <c r="Y384" s="157" t="str">
        <f aca="false">IF(W384=0," ",IF(W384&lt;&gt;W383,W384," "))</f>
        <v> </v>
      </c>
      <c r="Z384" s="88"/>
      <c r="AA384" s="75" t="n">
        <f aca="false">IF(W384&lt;&gt;Y384,(IF(N384=0,G384*(INFORMAÇÕES!$Q$69/INFORMAÇÕES!$Q$72),IF(N384="R",G384,0))),0)</f>
        <v>0</v>
      </c>
      <c r="AB384" s="75" t="n">
        <f aca="false">IF(W384&lt;&gt;Y384,(IF(N384=0,G384*(INFORMAÇÕES!$Q$70/INFORMAÇÕES!$Q$72),IF(N384="C",G384,0))),0)</f>
        <v>0</v>
      </c>
      <c r="AC384" s="75" t="n">
        <f aca="false">IF(W384&lt;&gt;Y384,(IF(N384=0,G384*INFORMAÇÕES!$U$115,IF(N384="CF",G384,0))),0)</f>
        <v>0</v>
      </c>
      <c r="AD384" s="75" t="n">
        <f aca="false">IF(W384&lt;&gt;Y384,(IF(N384=0,G384*INFORMAÇÕES!$U$116,IF(N384="O",G384,0))),0)</f>
        <v>0</v>
      </c>
      <c r="AE384" s="75" t="n">
        <f aca="false">IF(E384&lt;&gt;0,G384,0)</f>
        <v>0</v>
      </c>
      <c r="AF384" s="75" t="n">
        <f aca="false">IF(W384&lt;&gt;Y384,(IF(N384=0,J384*(INFORMAÇÕES!$Q$89/INFORMAÇÕES!$Q$92),IF(N384="R",J384,0))),0)</f>
        <v>0</v>
      </c>
      <c r="AG384" s="75" t="n">
        <f aca="false">IF(W384&lt;&gt;Y384,(IF(N384=0,J384*(INFORMAÇÕES!$Q$90/INFORMAÇÕES!$Q$92),IF(N384="C",J384,0))),0)</f>
        <v>0</v>
      </c>
      <c r="AH384" s="75" t="n">
        <f aca="false">IF(W384&lt;&gt;Y384,(IF(N384="",J384*INFORMAÇÕES!$U$115,IF(N384="CF",J384,0))),0)</f>
        <v>0</v>
      </c>
      <c r="AI384" s="75" t="n">
        <f aca="false">IF(W384&lt;&gt;Y384,(IF(N384="",J384*INFORMAÇÕES!$U$116,IF(N384="O",J384,0))),0)</f>
        <v>0</v>
      </c>
      <c r="AJ384" s="75" t="n">
        <f aca="false">IF(H384&lt;&gt;0,J384,0)</f>
        <v>0</v>
      </c>
      <c r="AK384" s="75" t="n">
        <f aca="false">IF(K384&lt;&gt;0,L384,0)</f>
        <v>0</v>
      </c>
    </row>
    <row r="385" s="174" customFormat="true" ht="14.25" hidden="false" customHeight="false" outlineLevel="0" collapsed="false">
      <c r="A385" s="159" t="n">
        <v>373</v>
      </c>
      <c r="B385" s="160" t="n">
        <f aca="false">IF('ORÇ.GLOBAL P CAIXA'!$K384="EXEC.",0,'ORÇ.REPROG. P CAIXA'!B385)</f>
        <v>0</v>
      </c>
      <c r="C385" s="161" t="n">
        <f aca="false">IF('ORÇ.GLOBAL P CAIXA'!$K384="EXEC.",0,'ORÇ.REPROG. P CAIXA'!C385)</f>
        <v>0</v>
      </c>
      <c r="D385" s="162" t="n">
        <f aca="false">IF('ORÇ.GLOBAL P CAIXA'!$K384="EXEC.",0,'ORÇ.REPROG. P CAIXA'!D385)</f>
        <v>0</v>
      </c>
      <c r="E385" s="163" t="n">
        <f aca="false">IF('ORÇ.GLOBAL P CAIXA'!$K384="EXEC.",0,'ORÇ.REPROG. P CAIXA'!E385)</f>
        <v>0</v>
      </c>
      <c r="F385" s="163" t="n">
        <f aca="false">IF('ORÇ.GLOBAL P CAIXA'!K384="EXEC.",0,IF('ORÇ.GLOBAL EMPRESA'!G384&gt;0,'ORÇ.GLOBAL EMPRESA'!G384,'ORÇ.GLOBAL P CAIXA'!F384))</f>
        <v>0</v>
      </c>
      <c r="G385" s="163" t="n">
        <f aca="false">IF(E385&lt;&gt;0,ROUND(E385*F385,2),IF(AE385=0,(SUMIF($W$13:$W$1012,B385,$AE$13:$AE$1012)),AE385))</f>
        <v>0</v>
      </c>
      <c r="H385" s="661" t="n">
        <f aca="false">IF('ORÇ.GLOBAL P CAIXA'!K384="EXEC.",0,'ORÇ.REPROG. P CAIXA'!H385)</f>
        <v>0</v>
      </c>
      <c r="I385" s="661" t="n">
        <f aca="false">IF('ORÇ.GLOBAL P CAIXA'!K384="EXEC.",0,'ORÇ.REPROG. P CAIXA'!I385)</f>
        <v>0</v>
      </c>
      <c r="J385" s="163" t="n">
        <f aca="false">IF(H385&lt;&gt;0,ROUND(H385*I385,2),IF(AJ385=0,(SUMIF($W$13:$W$1012,B385,$AJ$13:$AJ$1012)),AJ385))</f>
        <v>0</v>
      </c>
      <c r="K385" s="163" t="n">
        <f aca="false">H385-E385</f>
        <v>0</v>
      </c>
      <c r="L385" s="163" t="n">
        <f aca="false">J385-G385</f>
        <v>0</v>
      </c>
      <c r="M385" s="662" t="str">
        <f aca="false">IF('ORÇ.GLOBAL P CAIXA'!K384="EXEC.","",IF('ORÇ.REPROG. P CAIXA'!M385&gt;0,'ORÇ.REPROG. P CAIXA'!M385,""))</f>
        <v/>
      </c>
      <c r="N385" s="663" t="str">
        <f aca="false">IF('ORÇ.GLOBAL P CAIXA'!K384="EXEC.","",IF('ORÇ.REPROG. P CAIXA'!N385&gt;0,'ORÇ.REPROG. P CAIXA'!N385,""))</f>
        <v/>
      </c>
      <c r="O385" s="166" t="str">
        <f aca="false">IF('ORÇ.GLOBAL P CAIXA'!$K384="EXEC.","",'ORÇ.REPROG. P CAIXA'!O385)</f>
        <v/>
      </c>
      <c r="P385" s="167"/>
      <c r="Q385" s="168" t="str">
        <f aca="false">IF(B385&gt;0,"ok","ocultar")</f>
        <v>ocultar</v>
      </c>
      <c r="R385" s="649"/>
      <c r="S385" s="649"/>
      <c r="T385" s="650"/>
      <c r="V385" s="88"/>
      <c r="W385" s="157" t="n">
        <f aca="false">IF(B385=0,W384,IF(ISNONTEXT(B385)=TRUE(),INT(B385),INT(LEFT(B385,FIND(".",B385)-1))))</f>
        <v>3</v>
      </c>
      <c r="X385" s="157" t="str">
        <f aca="false">IF(X386=1,1,IF(B385&lt;&gt;0,1,IF(C385&lt;&gt;0,1,IF(D385&lt;&gt;0,1,IF(E385&lt;&gt;0,1,"")))))</f>
        <v/>
      </c>
      <c r="Y385" s="157" t="str">
        <f aca="false">IF(W385=0," ",IF(W385&lt;&gt;W384,W385," "))</f>
        <v> </v>
      </c>
      <c r="Z385" s="88"/>
      <c r="AA385" s="75" t="n">
        <f aca="false">IF(W385&lt;&gt;Y385,(IF(N385=0,G385*(INFORMAÇÕES!$Q$69/INFORMAÇÕES!$Q$72),IF(N385="R",G385,0))),0)</f>
        <v>0</v>
      </c>
      <c r="AB385" s="75" t="n">
        <f aca="false">IF(W385&lt;&gt;Y385,(IF(N385=0,G385*(INFORMAÇÕES!$Q$70/INFORMAÇÕES!$Q$72),IF(N385="C",G385,0))),0)</f>
        <v>0</v>
      </c>
      <c r="AC385" s="75" t="n">
        <f aca="false">IF(W385&lt;&gt;Y385,(IF(N385=0,G385*INFORMAÇÕES!$U$115,IF(N385="CF",G385,0))),0)</f>
        <v>0</v>
      </c>
      <c r="AD385" s="75" t="n">
        <f aca="false">IF(W385&lt;&gt;Y385,(IF(N385=0,G385*INFORMAÇÕES!$U$116,IF(N385="O",G385,0))),0)</f>
        <v>0</v>
      </c>
      <c r="AE385" s="75" t="n">
        <f aca="false">IF(E385&lt;&gt;0,G385,0)</f>
        <v>0</v>
      </c>
      <c r="AF385" s="75" t="n">
        <f aca="false">IF(W385&lt;&gt;Y385,(IF(N385=0,J385*(INFORMAÇÕES!$Q$89/INFORMAÇÕES!$Q$92),IF(N385="R",J385,0))),0)</f>
        <v>0</v>
      </c>
      <c r="AG385" s="75" t="n">
        <f aca="false">IF(W385&lt;&gt;Y385,(IF(N385=0,J385*(INFORMAÇÕES!$Q$90/INFORMAÇÕES!$Q$92),IF(N385="C",J385,0))),0)</f>
        <v>0</v>
      </c>
      <c r="AH385" s="75" t="n">
        <f aca="false">IF(W385&lt;&gt;Y385,(IF(N385="",J385*INFORMAÇÕES!$U$115,IF(N385="CF",J385,0))),0)</f>
        <v>0</v>
      </c>
      <c r="AI385" s="75" t="n">
        <f aca="false">IF(W385&lt;&gt;Y385,(IF(N385="",J385*INFORMAÇÕES!$U$116,IF(N385="O",J385,0))),0)</f>
        <v>0</v>
      </c>
      <c r="AJ385" s="75" t="n">
        <f aca="false">IF(H385&lt;&gt;0,J385,0)</f>
        <v>0</v>
      </c>
      <c r="AK385" s="75" t="n">
        <f aca="false">IF(K385&lt;&gt;0,L385,0)</f>
        <v>0</v>
      </c>
    </row>
    <row r="386" s="174" customFormat="true" ht="14.25" hidden="false" customHeight="false" outlineLevel="0" collapsed="false">
      <c r="A386" s="159" t="n">
        <v>374</v>
      </c>
      <c r="B386" s="160" t="n">
        <f aca="false">IF('ORÇ.GLOBAL P CAIXA'!$K385="EXEC.",0,'ORÇ.REPROG. P CAIXA'!B386)</f>
        <v>0</v>
      </c>
      <c r="C386" s="161" t="n">
        <f aca="false">IF('ORÇ.GLOBAL P CAIXA'!$K385="EXEC.",0,'ORÇ.REPROG. P CAIXA'!C386)</f>
        <v>0</v>
      </c>
      <c r="D386" s="162" t="n">
        <f aca="false">IF('ORÇ.GLOBAL P CAIXA'!$K385="EXEC.",0,'ORÇ.REPROG. P CAIXA'!D386)</f>
        <v>0</v>
      </c>
      <c r="E386" s="163" t="n">
        <f aca="false">IF('ORÇ.GLOBAL P CAIXA'!$K385="EXEC.",0,'ORÇ.REPROG. P CAIXA'!E386)</f>
        <v>0</v>
      </c>
      <c r="F386" s="163" t="n">
        <f aca="false">IF('ORÇ.GLOBAL P CAIXA'!K385="EXEC.",0,IF('ORÇ.GLOBAL EMPRESA'!G385&gt;0,'ORÇ.GLOBAL EMPRESA'!G385,'ORÇ.GLOBAL P CAIXA'!F385))</f>
        <v>0</v>
      </c>
      <c r="G386" s="163" t="n">
        <f aca="false">IF(E386&lt;&gt;0,ROUND(E386*F386,2),IF(AE386=0,(SUMIF($W$13:$W$1012,B386,$AE$13:$AE$1012)),AE386))</f>
        <v>0</v>
      </c>
      <c r="H386" s="661" t="n">
        <f aca="false">IF('ORÇ.GLOBAL P CAIXA'!K385="EXEC.",0,'ORÇ.REPROG. P CAIXA'!H386)</f>
        <v>0</v>
      </c>
      <c r="I386" s="661" t="n">
        <f aca="false">IF('ORÇ.GLOBAL P CAIXA'!K385="EXEC.",0,'ORÇ.REPROG. P CAIXA'!I386)</f>
        <v>0</v>
      </c>
      <c r="J386" s="163" t="n">
        <f aca="false">IF(H386&lt;&gt;0,ROUND(H386*I386,2),IF(AJ386=0,(SUMIF($W$13:$W$1012,B386,$AJ$13:$AJ$1012)),AJ386))</f>
        <v>0</v>
      </c>
      <c r="K386" s="163" t="n">
        <f aca="false">H386-E386</f>
        <v>0</v>
      </c>
      <c r="L386" s="163" t="n">
        <f aca="false">J386-G386</f>
        <v>0</v>
      </c>
      <c r="M386" s="662" t="str">
        <f aca="false">IF('ORÇ.GLOBAL P CAIXA'!K385="EXEC.","",IF('ORÇ.REPROG. P CAIXA'!M386&gt;0,'ORÇ.REPROG. P CAIXA'!M386,""))</f>
        <v/>
      </c>
      <c r="N386" s="663" t="str">
        <f aca="false">IF('ORÇ.GLOBAL P CAIXA'!K385="EXEC.","",IF('ORÇ.REPROG. P CAIXA'!N386&gt;0,'ORÇ.REPROG. P CAIXA'!N386,""))</f>
        <v/>
      </c>
      <c r="O386" s="166" t="str">
        <f aca="false">IF('ORÇ.GLOBAL P CAIXA'!$K385="EXEC.","",'ORÇ.REPROG. P CAIXA'!O386)</f>
        <v/>
      </c>
      <c r="P386" s="167"/>
      <c r="Q386" s="168" t="str">
        <f aca="false">IF(B386&gt;0,"ok","ocultar")</f>
        <v>ocultar</v>
      </c>
      <c r="R386" s="649"/>
      <c r="S386" s="649"/>
      <c r="T386" s="650"/>
      <c r="V386" s="88"/>
      <c r="W386" s="157" t="n">
        <f aca="false">IF(B386=0,W385,IF(ISNONTEXT(B386)=TRUE(),INT(B386),INT(LEFT(B386,FIND(".",B386)-1))))</f>
        <v>3</v>
      </c>
      <c r="X386" s="157" t="str">
        <f aca="false">IF(X387=1,1,IF(B386&lt;&gt;0,1,IF(C386&lt;&gt;0,1,IF(D386&lt;&gt;0,1,IF(E386&lt;&gt;0,1,"")))))</f>
        <v/>
      </c>
      <c r="Y386" s="157" t="str">
        <f aca="false">IF(W386=0," ",IF(W386&lt;&gt;W385,W386," "))</f>
        <v> </v>
      </c>
      <c r="Z386" s="88"/>
      <c r="AA386" s="75" t="n">
        <f aca="false">IF(W386&lt;&gt;Y386,(IF(N386=0,G386*(INFORMAÇÕES!$Q$69/INFORMAÇÕES!$Q$72),IF(N386="R",G386,0))),0)</f>
        <v>0</v>
      </c>
      <c r="AB386" s="75" t="n">
        <f aca="false">IF(W386&lt;&gt;Y386,(IF(N386=0,G386*(INFORMAÇÕES!$Q$70/INFORMAÇÕES!$Q$72),IF(N386="C",G386,0))),0)</f>
        <v>0</v>
      </c>
      <c r="AC386" s="75" t="n">
        <f aca="false">IF(W386&lt;&gt;Y386,(IF(N386=0,G386*INFORMAÇÕES!$U$115,IF(N386="CF",G386,0))),0)</f>
        <v>0</v>
      </c>
      <c r="AD386" s="75" t="n">
        <f aca="false">IF(W386&lt;&gt;Y386,(IF(N386=0,G386*INFORMAÇÕES!$U$116,IF(N386="O",G386,0))),0)</f>
        <v>0</v>
      </c>
      <c r="AE386" s="75" t="n">
        <f aca="false">IF(E386&lt;&gt;0,G386,0)</f>
        <v>0</v>
      </c>
      <c r="AF386" s="75" t="n">
        <f aca="false">IF(W386&lt;&gt;Y386,(IF(N386=0,J386*(INFORMAÇÕES!$Q$89/INFORMAÇÕES!$Q$92),IF(N386="R",J386,0))),0)</f>
        <v>0</v>
      </c>
      <c r="AG386" s="75" t="n">
        <f aca="false">IF(W386&lt;&gt;Y386,(IF(N386=0,J386*(INFORMAÇÕES!$Q$90/INFORMAÇÕES!$Q$92),IF(N386="C",J386,0))),0)</f>
        <v>0</v>
      </c>
      <c r="AH386" s="75" t="n">
        <f aca="false">IF(W386&lt;&gt;Y386,(IF(N386="",J386*INFORMAÇÕES!$U$115,IF(N386="CF",J386,0))),0)</f>
        <v>0</v>
      </c>
      <c r="AI386" s="75" t="n">
        <f aca="false">IF(W386&lt;&gt;Y386,(IF(N386="",J386*INFORMAÇÕES!$U$116,IF(N386="O",J386,0))),0)</f>
        <v>0</v>
      </c>
      <c r="AJ386" s="75" t="n">
        <f aca="false">IF(H386&lt;&gt;0,J386,0)</f>
        <v>0</v>
      </c>
      <c r="AK386" s="75" t="n">
        <f aca="false">IF(K386&lt;&gt;0,L386,0)</f>
        <v>0</v>
      </c>
    </row>
    <row r="387" s="174" customFormat="true" ht="14.25" hidden="false" customHeight="false" outlineLevel="0" collapsed="false">
      <c r="A387" s="159" t="n">
        <v>375</v>
      </c>
      <c r="B387" s="160" t="n">
        <f aca="false">IF('ORÇ.GLOBAL P CAIXA'!$K386="EXEC.",0,'ORÇ.REPROG. P CAIXA'!B387)</f>
        <v>0</v>
      </c>
      <c r="C387" s="161" t="n">
        <f aca="false">IF('ORÇ.GLOBAL P CAIXA'!$K386="EXEC.",0,'ORÇ.REPROG. P CAIXA'!C387)</f>
        <v>0</v>
      </c>
      <c r="D387" s="162" t="n">
        <f aca="false">IF('ORÇ.GLOBAL P CAIXA'!$K386="EXEC.",0,'ORÇ.REPROG. P CAIXA'!D387)</f>
        <v>0</v>
      </c>
      <c r="E387" s="163" t="n">
        <f aca="false">IF('ORÇ.GLOBAL P CAIXA'!$K386="EXEC.",0,'ORÇ.REPROG. P CAIXA'!E387)</f>
        <v>0</v>
      </c>
      <c r="F387" s="163" t="n">
        <f aca="false">IF('ORÇ.GLOBAL P CAIXA'!K386="EXEC.",0,IF('ORÇ.GLOBAL EMPRESA'!G386&gt;0,'ORÇ.GLOBAL EMPRESA'!G386,'ORÇ.GLOBAL P CAIXA'!F386))</f>
        <v>0</v>
      </c>
      <c r="G387" s="163" t="n">
        <f aca="false">IF(E387&lt;&gt;0,ROUND(E387*F387,2),IF(AE387=0,(SUMIF($W$13:$W$1012,B387,$AE$13:$AE$1012)),AE387))</f>
        <v>0</v>
      </c>
      <c r="H387" s="661" t="n">
        <f aca="false">IF('ORÇ.GLOBAL P CAIXA'!K386="EXEC.",0,'ORÇ.REPROG. P CAIXA'!H387)</f>
        <v>0</v>
      </c>
      <c r="I387" s="661" t="n">
        <f aca="false">IF('ORÇ.GLOBAL P CAIXA'!K386="EXEC.",0,'ORÇ.REPROG. P CAIXA'!I387)</f>
        <v>0</v>
      </c>
      <c r="J387" s="163" t="n">
        <f aca="false">IF(H387&lt;&gt;0,ROUND(H387*I387,2),IF(AJ387=0,(SUMIF($W$13:$W$1012,B387,$AJ$13:$AJ$1012)),AJ387))</f>
        <v>0</v>
      </c>
      <c r="K387" s="163" t="n">
        <f aca="false">H387-E387</f>
        <v>0</v>
      </c>
      <c r="L387" s="163" t="n">
        <f aca="false">J387-G387</f>
        <v>0</v>
      </c>
      <c r="M387" s="662" t="str">
        <f aca="false">IF('ORÇ.GLOBAL P CAIXA'!K386="EXEC.","",IF('ORÇ.REPROG. P CAIXA'!M387&gt;0,'ORÇ.REPROG. P CAIXA'!M387,""))</f>
        <v/>
      </c>
      <c r="N387" s="663" t="str">
        <f aca="false">IF('ORÇ.GLOBAL P CAIXA'!K386="EXEC.","",IF('ORÇ.REPROG. P CAIXA'!N387&gt;0,'ORÇ.REPROG. P CAIXA'!N387,""))</f>
        <v/>
      </c>
      <c r="O387" s="166" t="str">
        <f aca="false">IF('ORÇ.GLOBAL P CAIXA'!$K386="EXEC.","",'ORÇ.REPROG. P CAIXA'!O387)</f>
        <v/>
      </c>
      <c r="P387" s="167"/>
      <c r="Q387" s="168" t="str">
        <f aca="false">IF(B387&gt;0,"ok","ocultar")</f>
        <v>ocultar</v>
      </c>
      <c r="R387" s="649"/>
      <c r="S387" s="649"/>
      <c r="T387" s="650"/>
      <c r="V387" s="88"/>
      <c r="W387" s="157" t="n">
        <f aca="false">IF(B387=0,W386,IF(ISNONTEXT(B387)=TRUE(),INT(B387),INT(LEFT(B387,FIND(".",B387)-1))))</f>
        <v>3</v>
      </c>
      <c r="X387" s="157" t="str">
        <f aca="false">IF(X388=1,1,IF(B387&lt;&gt;0,1,IF(C387&lt;&gt;0,1,IF(D387&lt;&gt;0,1,IF(E387&lt;&gt;0,1,"")))))</f>
        <v/>
      </c>
      <c r="Y387" s="157" t="str">
        <f aca="false">IF(W387=0," ",IF(W387&lt;&gt;W386,W387," "))</f>
        <v> </v>
      </c>
      <c r="Z387" s="88"/>
      <c r="AA387" s="75" t="n">
        <f aca="false">IF(W387&lt;&gt;Y387,(IF(N387=0,G387*(INFORMAÇÕES!$Q$69/INFORMAÇÕES!$Q$72),IF(N387="R",G387,0))),0)</f>
        <v>0</v>
      </c>
      <c r="AB387" s="75" t="n">
        <f aca="false">IF(W387&lt;&gt;Y387,(IF(N387=0,G387*(INFORMAÇÕES!$Q$70/INFORMAÇÕES!$Q$72),IF(N387="C",G387,0))),0)</f>
        <v>0</v>
      </c>
      <c r="AC387" s="75" t="n">
        <f aca="false">IF(W387&lt;&gt;Y387,(IF(N387=0,G387*INFORMAÇÕES!$U$115,IF(N387="CF",G387,0))),0)</f>
        <v>0</v>
      </c>
      <c r="AD387" s="75" t="n">
        <f aca="false">IF(W387&lt;&gt;Y387,(IF(N387=0,G387*INFORMAÇÕES!$U$116,IF(N387="O",G387,0))),0)</f>
        <v>0</v>
      </c>
      <c r="AE387" s="75" t="n">
        <f aca="false">IF(E387&lt;&gt;0,G387,0)</f>
        <v>0</v>
      </c>
      <c r="AF387" s="75" t="n">
        <f aca="false">IF(W387&lt;&gt;Y387,(IF(N387=0,J387*(INFORMAÇÕES!$Q$89/INFORMAÇÕES!$Q$92),IF(N387="R",J387,0))),0)</f>
        <v>0</v>
      </c>
      <c r="AG387" s="75" t="n">
        <f aca="false">IF(W387&lt;&gt;Y387,(IF(N387=0,J387*(INFORMAÇÕES!$Q$90/INFORMAÇÕES!$Q$92),IF(N387="C",J387,0))),0)</f>
        <v>0</v>
      </c>
      <c r="AH387" s="75" t="n">
        <f aca="false">IF(W387&lt;&gt;Y387,(IF(N387="",J387*INFORMAÇÕES!$U$115,IF(N387="CF",J387,0))),0)</f>
        <v>0</v>
      </c>
      <c r="AI387" s="75" t="n">
        <f aca="false">IF(W387&lt;&gt;Y387,(IF(N387="",J387*INFORMAÇÕES!$U$116,IF(N387="O",J387,0))),0)</f>
        <v>0</v>
      </c>
      <c r="AJ387" s="75" t="n">
        <f aca="false">IF(H387&lt;&gt;0,J387,0)</f>
        <v>0</v>
      </c>
      <c r="AK387" s="75" t="n">
        <f aca="false">IF(K387&lt;&gt;0,L387,0)</f>
        <v>0</v>
      </c>
    </row>
    <row r="388" s="174" customFormat="true" ht="14.25" hidden="false" customHeight="false" outlineLevel="0" collapsed="false">
      <c r="A388" s="159" t="n">
        <v>376</v>
      </c>
      <c r="B388" s="160" t="n">
        <f aca="false">IF('ORÇ.GLOBAL P CAIXA'!$K387="EXEC.",0,'ORÇ.REPROG. P CAIXA'!B388)</f>
        <v>0</v>
      </c>
      <c r="C388" s="161" t="n">
        <f aca="false">IF('ORÇ.GLOBAL P CAIXA'!$K387="EXEC.",0,'ORÇ.REPROG. P CAIXA'!C388)</f>
        <v>0</v>
      </c>
      <c r="D388" s="162" t="n">
        <f aca="false">IF('ORÇ.GLOBAL P CAIXA'!$K387="EXEC.",0,'ORÇ.REPROG. P CAIXA'!D388)</f>
        <v>0</v>
      </c>
      <c r="E388" s="163" t="n">
        <f aca="false">IF('ORÇ.GLOBAL P CAIXA'!$K387="EXEC.",0,'ORÇ.REPROG. P CAIXA'!E388)</f>
        <v>0</v>
      </c>
      <c r="F388" s="163" t="n">
        <f aca="false">IF('ORÇ.GLOBAL P CAIXA'!K387="EXEC.",0,IF('ORÇ.GLOBAL EMPRESA'!G387&gt;0,'ORÇ.GLOBAL EMPRESA'!G387,'ORÇ.GLOBAL P CAIXA'!F387))</f>
        <v>0</v>
      </c>
      <c r="G388" s="163" t="n">
        <f aca="false">IF(E388&lt;&gt;0,ROUND(E388*F388,2),IF(AE388=0,(SUMIF($W$13:$W$1012,B388,$AE$13:$AE$1012)),AE388))</f>
        <v>0</v>
      </c>
      <c r="H388" s="661" t="n">
        <f aca="false">IF('ORÇ.GLOBAL P CAIXA'!K387="EXEC.",0,'ORÇ.REPROG. P CAIXA'!H388)</f>
        <v>0</v>
      </c>
      <c r="I388" s="661" t="n">
        <f aca="false">IF('ORÇ.GLOBAL P CAIXA'!K387="EXEC.",0,'ORÇ.REPROG. P CAIXA'!I388)</f>
        <v>0</v>
      </c>
      <c r="J388" s="163" t="n">
        <f aca="false">IF(H388&lt;&gt;0,ROUND(H388*I388,2),IF(AJ388=0,(SUMIF($W$13:$W$1012,B388,$AJ$13:$AJ$1012)),AJ388))</f>
        <v>0</v>
      </c>
      <c r="K388" s="163" t="n">
        <f aca="false">H388-E388</f>
        <v>0</v>
      </c>
      <c r="L388" s="163" t="n">
        <f aca="false">J388-G388</f>
        <v>0</v>
      </c>
      <c r="M388" s="662" t="str">
        <f aca="false">IF('ORÇ.GLOBAL P CAIXA'!K387="EXEC.","",IF('ORÇ.REPROG. P CAIXA'!M388&gt;0,'ORÇ.REPROG. P CAIXA'!M388,""))</f>
        <v/>
      </c>
      <c r="N388" s="663" t="str">
        <f aca="false">IF('ORÇ.GLOBAL P CAIXA'!K387="EXEC.","",IF('ORÇ.REPROG. P CAIXA'!N388&gt;0,'ORÇ.REPROG. P CAIXA'!N388,""))</f>
        <v/>
      </c>
      <c r="O388" s="166" t="str">
        <f aca="false">IF('ORÇ.GLOBAL P CAIXA'!$K387="EXEC.","",'ORÇ.REPROG. P CAIXA'!O388)</f>
        <v/>
      </c>
      <c r="P388" s="167"/>
      <c r="Q388" s="168" t="str">
        <f aca="false">IF(B388&gt;0,"ok","ocultar")</f>
        <v>ocultar</v>
      </c>
      <c r="R388" s="649"/>
      <c r="S388" s="649"/>
      <c r="T388" s="650"/>
      <c r="V388" s="88"/>
      <c r="W388" s="157" t="n">
        <f aca="false">IF(B388=0,W387,IF(ISNONTEXT(B388)=TRUE(),INT(B388),INT(LEFT(B388,FIND(".",B388)-1))))</f>
        <v>3</v>
      </c>
      <c r="X388" s="157" t="str">
        <f aca="false">IF(X389=1,1,IF(B388&lt;&gt;0,1,IF(C388&lt;&gt;0,1,IF(D388&lt;&gt;0,1,IF(E388&lt;&gt;0,1,"")))))</f>
        <v/>
      </c>
      <c r="Y388" s="157" t="str">
        <f aca="false">IF(W388=0," ",IF(W388&lt;&gt;W387,W388," "))</f>
        <v> </v>
      </c>
      <c r="Z388" s="88"/>
      <c r="AA388" s="75" t="n">
        <f aca="false">IF(W388&lt;&gt;Y388,(IF(N388=0,G388*(INFORMAÇÕES!$Q$69/INFORMAÇÕES!$Q$72),IF(N388="R",G388,0))),0)</f>
        <v>0</v>
      </c>
      <c r="AB388" s="75" t="n">
        <f aca="false">IF(W388&lt;&gt;Y388,(IF(N388=0,G388*(INFORMAÇÕES!$Q$70/INFORMAÇÕES!$Q$72),IF(N388="C",G388,0))),0)</f>
        <v>0</v>
      </c>
      <c r="AC388" s="75" t="n">
        <f aca="false">IF(W388&lt;&gt;Y388,(IF(N388=0,G388*INFORMAÇÕES!$U$115,IF(N388="CF",G388,0))),0)</f>
        <v>0</v>
      </c>
      <c r="AD388" s="75" t="n">
        <f aca="false">IF(W388&lt;&gt;Y388,(IF(N388=0,G388*INFORMAÇÕES!$U$116,IF(N388="O",G388,0))),0)</f>
        <v>0</v>
      </c>
      <c r="AE388" s="75" t="n">
        <f aca="false">IF(E388&lt;&gt;0,G388,0)</f>
        <v>0</v>
      </c>
      <c r="AF388" s="75" t="n">
        <f aca="false">IF(W388&lt;&gt;Y388,(IF(N388=0,J388*(INFORMAÇÕES!$Q$89/INFORMAÇÕES!$Q$92),IF(N388="R",J388,0))),0)</f>
        <v>0</v>
      </c>
      <c r="AG388" s="75" t="n">
        <f aca="false">IF(W388&lt;&gt;Y388,(IF(N388=0,J388*(INFORMAÇÕES!$Q$90/INFORMAÇÕES!$Q$92),IF(N388="C",J388,0))),0)</f>
        <v>0</v>
      </c>
      <c r="AH388" s="75" t="n">
        <f aca="false">IF(W388&lt;&gt;Y388,(IF(N388="",J388*INFORMAÇÕES!$U$115,IF(N388="CF",J388,0))),0)</f>
        <v>0</v>
      </c>
      <c r="AI388" s="75" t="n">
        <f aca="false">IF(W388&lt;&gt;Y388,(IF(N388="",J388*INFORMAÇÕES!$U$116,IF(N388="O",J388,0))),0)</f>
        <v>0</v>
      </c>
      <c r="AJ388" s="75" t="n">
        <f aca="false">IF(H388&lt;&gt;0,J388,0)</f>
        <v>0</v>
      </c>
      <c r="AK388" s="75" t="n">
        <f aca="false">IF(K388&lt;&gt;0,L388,0)</f>
        <v>0</v>
      </c>
    </row>
    <row r="389" s="174" customFormat="true" ht="14.25" hidden="false" customHeight="false" outlineLevel="0" collapsed="false">
      <c r="A389" s="159" t="n">
        <v>377</v>
      </c>
      <c r="B389" s="160" t="n">
        <f aca="false">IF('ORÇ.GLOBAL P CAIXA'!$K388="EXEC.",0,'ORÇ.REPROG. P CAIXA'!B389)</f>
        <v>0</v>
      </c>
      <c r="C389" s="161" t="n">
        <f aca="false">IF('ORÇ.GLOBAL P CAIXA'!$K388="EXEC.",0,'ORÇ.REPROG. P CAIXA'!C389)</f>
        <v>0</v>
      </c>
      <c r="D389" s="162" t="n">
        <f aca="false">IF('ORÇ.GLOBAL P CAIXA'!$K388="EXEC.",0,'ORÇ.REPROG. P CAIXA'!D389)</f>
        <v>0</v>
      </c>
      <c r="E389" s="163" t="n">
        <f aca="false">IF('ORÇ.GLOBAL P CAIXA'!$K388="EXEC.",0,'ORÇ.REPROG. P CAIXA'!E389)</f>
        <v>0</v>
      </c>
      <c r="F389" s="163" t="n">
        <f aca="false">IF('ORÇ.GLOBAL P CAIXA'!K388="EXEC.",0,IF('ORÇ.GLOBAL EMPRESA'!G388&gt;0,'ORÇ.GLOBAL EMPRESA'!G388,'ORÇ.GLOBAL P CAIXA'!F388))</f>
        <v>0</v>
      </c>
      <c r="G389" s="163" t="n">
        <f aca="false">IF(E389&lt;&gt;0,ROUND(E389*F389,2),IF(AE389=0,(SUMIF($W$13:$W$1012,B389,$AE$13:$AE$1012)),AE389))</f>
        <v>0</v>
      </c>
      <c r="H389" s="661" t="n">
        <f aca="false">IF('ORÇ.GLOBAL P CAIXA'!K388="EXEC.",0,'ORÇ.REPROG. P CAIXA'!H389)</f>
        <v>0</v>
      </c>
      <c r="I389" s="661" t="n">
        <f aca="false">IF('ORÇ.GLOBAL P CAIXA'!K388="EXEC.",0,'ORÇ.REPROG. P CAIXA'!I389)</f>
        <v>0</v>
      </c>
      <c r="J389" s="163" t="n">
        <f aca="false">IF(H389&lt;&gt;0,ROUND(H389*I389,2),IF(AJ389=0,(SUMIF($W$13:$W$1012,B389,$AJ$13:$AJ$1012)),AJ389))</f>
        <v>0</v>
      </c>
      <c r="K389" s="163" t="n">
        <f aca="false">H389-E389</f>
        <v>0</v>
      </c>
      <c r="L389" s="163" t="n">
        <f aca="false">J389-G389</f>
        <v>0</v>
      </c>
      <c r="M389" s="662" t="str">
        <f aca="false">IF('ORÇ.GLOBAL P CAIXA'!K388="EXEC.","",IF('ORÇ.REPROG. P CAIXA'!M389&gt;0,'ORÇ.REPROG. P CAIXA'!M389,""))</f>
        <v/>
      </c>
      <c r="N389" s="663" t="str">
        <f aca="false">IF('ORÇ.GLOBAL P CAIXA'!K388="EXEC.","",IF('ORÇ.REPROG. P CAIXA'!N389&gt;0,'ORÇ.REPROG. P CAIXA'!N389,""))</f>
        <v/>
      </c>
      <c r="O389" s="166" t="str">
        <f aca="false">IF('ORÇ.GLOBAL P CAIXA'!$K388="EXEC.","",'ORÇ.REPROG. P CAIXA'!O389)</f>
        <v/>
      </c>
      <c r="P389" s="167"/>
      <c r="Q389" s="168" t="str">
        <f aca="false">IF(B389&gt;0,"ok","ocultar")</f>
        <v>ocultar</v>
      </c>
      <c r="R389" s="649"/>
      <c r="S389" s="649"/>
      <c r="T389" s="650"/>
      <c r="V389" s="88"/>
      <c r="W389" s="157" t="n">
        <f aca="false">IF(B389=0,W388,IF(ISNONTEXT(B389)=TRUE(),INT(B389),INT(LEFT(B389,FIND(".",B389)-1))))</f>
        <v>3</v>
      </c>
      <c r="X389" s="157" t="str">
        <f aca="false">IF(X390=1,1,IF(B389&lt;&gt;0,1,IF(C389&lt;&gt;0,1,IF(D389&lt;&gt;0,1,IF(E389&lt;&gt;0,1,"")))))</f>
        <v/>
      </c>
      <c r="Y389" s="157" t="str">
        <f aca="false">IF(W389=0," ",IF(W389&lt;&gt;W388,W389," "))</f>
        <v> </v>
      </c>
      <c r="Z389" s="88"/>
      <c r="AA389" s="75" t="n">
        <f aca="false">IF(W389&lt;&gt;Y389,(IF(N389=0,G389*(INFORMAÇÕES!$Q$69/INFORMAÇÕES!$Q$72),IF(N389="R",G389,0))),0)</f>
        <v>0</v>
      </c>
      <c r="AB389" s="75" t="n">
        <f aca="false">IF(W389&lt;&gt;Y389,(IF(N389=0,G389*(INFORMAÇÕES!$Q$70/INFORMAÇÕES!$Q$72),IF(N389="C",G389,0))),0)</f>
        <v>0</v>
      </c>
      <c r="AC389" s="75" t="n">
        <f aca="false">IF(W389&lt;&gt;Y389,(IF(N389=0,G389*INFORMAÇÕES!$U$115,IF(N389="CF",G389,0))),0)</f>
        <v>0</v>
      </c>
      <c r="AD389" s="75" t="n">
        <f aca="false">IF(W389&lt;&gt;Y389,(IF(N389=0,G389*INFORMAÇÕES!$U$116,IF(N389="O",G389,0))),0)</f>
        <v>0</v>
      </c>
      <c r="AE389" s="75" t="n">
        <f aca="false">IF(E389&lt;&gt;0,G389,0)</f>
        <v>0</v>
      </c>
      <c r="AF389" s="75" t="n">
        <f aca="false">IF(W389&lt;&gt;Y389,(IF(N389=0,J389*(INFORMAÇÕES!$Q$89/INFORMAÇÕES!$Q$92),IF(N389="R",J389,0))),0)</f>
        <v>0</v>
      </c>
      <c r="AG389" s="75" t="n">
        <f aca="false">IF(W389&lt;&gt;Y389,(IF(N389=0,J389*(INFORMAÇÕES!$Q$90/INFORMAÇÕES!$Q$92),IF(N389="C",J389,0))),0)</f>
        <v>0</v>
      </c>
      <c r="AH389" s="75" t="n">
        <f aca="false">IF(W389&lt;&gt;Y389,(IF(N389="",J389*INFORMAÇÕES!$U$115,IF(N389="CF",J389,0))),0)</f>
        <v>0</v>
      </c>
      <c r="AI389" s="75" t="n">
        <f aca="false">IF(W389&lt;&gt;Y389,(IF(N389="",J389*INFORMAÇÕES!$U$116,IF(N389="O",J389,0))),0)</f>
        <v>0</v>
      </c>
      <c r="AJ389" s="75" t="n">
        <f aca="false">IF(H389&lt;&gt;0,J389,0)</f>
        <v>0</v>
      </c>
      <c r="AK389" s="75" t="n">
        <f aca="false">IF(K389&lt;&gt;0,L389,0)</f>
        <v>0</v>
      </c>
    </row>
    <row r="390" s="174" customFormat="true" ht="14.25" hidden="false" customHeight="false" outlineLevel="0" collapsed="false">
      <c r="A390" s="159" t="n">
        <v>378</v>
      </c>
      <c r="B390" s="160" t="n">
        <f aca="false">IF('ORÇ.GLOBAL P CAIXA'!$K389="EXEC.",0,'ORÇ.REPROG. P CAIXA'!B390)</f>
        <v>0</v>
      </c>
      <c r="C390" s="161" t="n">
        <f aca="false">IF('ORÇ.GLOBAL P CAIXA'!$K389="EXEC.",0,'ORÇ.REPROG. P CAIXA'!C390)</f>
        <v>0</v>
      </c>
      <c r="D390" s="162" t="n">
        <f aca="false">IF('ORÇ.GLOBAL P CAIXA'!$K389="EXEC.",0,'ORÇ.REPROG. P CAIXA'!D390)</f>
        <v>0</v>
      </c>
      <c r="E390" s="163" t="n">
        <f aca="false">IF('ORÇ.GLOBAL P CAIXA'!$K389="EXEC.",0,'ORÇ.REPROG. P CAIXA'!E390)</f>
        <v>0</v>
      </c>
      <c r="F390" s="163" t="n">
        <f aca="false">IF('ORÇ.GLOBAL P CAIXA'!K389="EXEC.",0,IF('ORÇ.GLOBAL EMPRESA'!G389&gt;0,'ORÇ.GLOBAL EMPRESA'!G389,'ORÇ.GLOBAL P CAIXA'!F389))</f>
        <v>0</v>
      </c>
      <c r="G390" s="163" t="n">
        <f aca="false">IF(E390&lt;&gt;0,ROUND(E390*F390,2),IF(AE390=0,(SUMIF($W$13:$W$1012,B390,$AE$13:$AE$1012)),AE390))</f>
        <v>0</v>
      </c>
      <c r="H390" s="661" t="n">
        <f aca="false">IF('ORÇ.GLOBAL P CAIXA'!K389="EXEC.",0,'ORÇ.REPROG. P CAIXA'!H390)</f>
        <v>0</v>
      </c>
      <c r="I390" s="661" t="n">
        <f aca="false">IF('ORÇ.GLOBAL P CAIXA'!K389="EXEC.",0,'ORÇ.REPROG. P CAIXA'!I390)</f>
        <v>0</v>
      </c>
      <c r="J390" s="163" t="n">
        <f aca="false">IF(H390&lt;&gt;0,ROUND(H390*I390,2),IF(AJ390=0,(SUMIF($W$13:$W$1012,B390,$AJ$13:$AJ$1012)),AJ390))</f>
        <v>0</v>
      </c>
      <c r="K390" s="163" t="n">
        <f aca="false">H390-E390</f>
        <v>0</v>
      </c>
      <c r="L390" s="163" t="n">
        <f aca="false">J390-G390</f>
        <v>0</v>
      </c>
      <c r="M390" s="662" t="str">
        <f aca="false">IF('ORÇ.GLOBAL P CAIXA'!K389="EXEC.","",IF('ORÇ.REPROG. P CAIXA'!M390&gt;0,'ORÇ.REPROG. P CAIXA'!M390,""))</f>
        <v/>
      </c>
      <c r="N390" s="663" t="str">
        <f aca="false">IF('ORÇ.GLOBAL P CAIXA'!K389="EXEC.","",IF('ORÇ.REPROG. P CAIXA'!N390&gt;0,'ORÇ.REPROG. P CAIXA'!N390,""))</f>
        <v/>
      </c>
      <c r="O390" s="166" t="str">
        <f aca="false">IF('ORÇ.GLOBAL P CAIXA'!$K389="EXEC.","",'ORÇ.REPROG. P CAIXA'!O390)</f>
        <v/>
      </c>
      <c r="P390" s="167"/>
      <c r="Q390" s="168" t="str">
        <f aca="false">IF(B390&gt;0,"ok","ocultar")</f>
        <v>ocultar</v>
      </c>
      <c r="R390" s="649"/>
      <c r="S390" s="649"/>
      <c r="T390" s="650"/>
      <c r="V390" s="88"/>
      <c r="W390" s="157" t="n">
        <f aca="false">IF(B390=0,W389,IF(ISNONTEXT(B390)=TRUE(),INT(B390),INT(LEFT(B390,FIND(".",B390)-1))))</f>
        <v>3</v>
      </c>
      <c r="X390" s="157" t="str">
        <f aca="false">IF(X391=1,1,IF(B390&lt;&gt;0,1,IF(C390&lt;&gt;0,1,IF(D390&lt;&gt;0,1,IF(E390&lt;&gt;0,1,"")))))</f>
        <v/>
      </c>
      <c r="Y390" s="157" t="str">
        <f aca="false">IF(W390=0," ",IF(W390&lt;&gt;W389,W390," "))</f>
        <v> </v>
      </c>
      <c r="Z390" s="88"/>
      <c r="AA390" s="75" t="n">
        <f aca="false">IF(W390&lt;&gt;Y390,(IF(N390=0,G390*(INFORMAÇÕES!$Q$69/INFORMAÇÕES!$Q$72),IF(N390="R",G390,0))),0)</f>
        <v>0</v>
      </c>
      <c r="AB390" s="75" t="n">
        <f aca="false">IF(W390&lt;&gt;Y390,(IF(N390=0,G390*(INFORMAÇÕES!$Q$70/INFORMAÇÕES!$Q$72),IF(N390="C",G390,0))),0)</f>
        <v>0</v>
      </c>
      <c r="AC390" s="75" t="n">
        <f aca="false">IF(W390&lt;&gt;Y390,(IF(N390=0,G390*INFORMAÇÕES!$U$115,IF(N390="CF",G390,0))),0)</f>
        <v>0</v>
      </c>
      <c r="AD390" s="75" t="n">
        <f aca="false">IF(W390&lt;&gt;Y390,(IF(N390=0,G390*INFORMAÇÕES!$U$116,IF(N390="O",G390,0))),0)</f>
        <v>0</v>
      </c>
      <c r="AE390" s="75" t="n">
        <f aca="false">IF(E390&lt;&gt;0,G390,0)</f>
        <v>0</v>
      </c>
      <c r="AF390" s="75" t="n">
        <f aca="false">IF(W390&lt;&gt;Y390,(IF(N390=0,J390*(INFORMAÇÕES!$Q$89/INFORMAÇÕES!$Q$92),IF(N390="R",J390,0))),0)</f>
        <v>0</v>
      </c>
      <c r="AG390" s="75" t="n">
        <f aca="false">IF(W390&lt;&gt;Y390,(IF(N390=0,J390*(INFORMAÇÕES!$Q$90/INFORMAÇÕES!$Q$92),IF(N390="C",J390,0))),0)</f>
        <v>0</v>
      </c>
      <c r="AH390" s="75" t="n">
        <f aca="false">IF(W390&lt;&gt;Y390,(IF(N390="",J390*INFORMAÇÕES!$U$115,IF(N390="CF",J390,0))),0)</f>
        <v>0</v>
      </c>
      <c r="AI390" s="75" t="n">
        <f aca="false">IF(W390&lt;&gt;Y390,(IF(N390="",J390*INFORMAÇÕES!$U$116,IF(N390="O",J390,0))),0)</f>
        <v>0</v>
      </c>
      <c r="AJ390" s="75" t="n">
        <f aca="false">IF(H390&lt;&gt;0,J390,0)</f>
        <v>0</v>
      </c>
      <c r="AK390" s="75" t="n">
        <f aca="false">IF(K390&lt;&gt;0,L390,0)</f>
        <v>0</v>
      </c>
    </row>
    <row r="391" s="174" customFormat="true" ht="14.25" hidden="false" customHeight="false" outlineLevel="0" collapsed="false">
      <c r="A391" s="159" t="n">
        <v>379</v>
      </c>
      <c r="B391" s="160" t="n">
        <f aca="false">IF('ORÇ.GLOBAL P CAIXA'!$K390="EXEC.",0,'ORÇ.REPROG. P CAIXA'!B391)</f>
        <v>0</v>
      </c>
      <c r="C391" s="161" t="n">
        <f aca="false">IF('ORÇ.GLOBAL P CAIXA'!$K390="EXEC.",0,'ORÇ.REPROG. P CAIXA'!C391)</f>
        <v>0</v>
      </c>
      <c r="D391" s="162" t="n">
        <f aca="false">IF('ORÇ.GLOBAL P CAIXA'!$K390="EXEC.",0,'ORÇ.REPROG. P CAIXA'!D391)</f>
        <v>0</v>
      </c>
      <c r="E391" s="163" t="n">
        <f aca="false">IF('ORÇ.GLOBAL P CAIXA'!$K390="EXEC.",0,'ORÇ.REPROG. P CAIXA'!E391)</f>
        <v>0</v>
      </c>
      <c r="F391" s="163" t="n">
        <f aca="false">IF('ORÇ.GLOBAL P CAIXA'!K390="EXEC.",0,IF('ORÇ.GLOBAL EMPRESA'!G390&gt;0,'ORÇ.GLOBAL EMPRESA'!G390,'ORÇ.GLOBAL P CAIXA'!F390))</f>
        <v>0</v>
      </c>
      <c r="G391" s="163" t="n">
        <f aca="false">IF(E391&lt;&gt;0,ROUND(E391*F391,2),IF(AE391=0,(SUMIF($W$13:$W$1012,B391,$AE$13:$AE$1012)),AE391))</f>
        <v>0</v>
      </c>
      <c r="H391" s="661" t="n">
        <f aca="false">IF('ORÇ.GLOBAL P CAIXA'!K390="EXEC.",0,'ORÇ.REPROG. P CAIXA'!H391)</f>
        <v>0</v>
      </c>
      <c r="I391" s="661" t="n">
        <f aca="false">IF('ORÇ.GLOBAL P CAIXA'!K390="EXEC.",0,'ORÇ.REPROG. P CAIXA'!I391)</f>
        <v>0</v>
      </c>
      <c r="J391" s="163" t="n">
        <f aca="false">IF(H391&lt;&gt;0,ROUND(H391*I391,2),IF(AJ391=0,(SUMIF($W$13:$W$1012,B391,$AJ$13:$AJ$1012)),AJ391))</f>
        <v>0</v>
      </c>
      <c r="K391" s="163" t="n">
        <f aca="false">H391-E391</f>
        <v>0</v>
      </c>
      <c r="L391" s="163" t="n">
        <f aca="false">J391-G391</f>
        <v>0</v>
      </c>
      <c r="M391" s="662" t="str">
        <f aca="false">IF('ORÇ.GLOBAL P CAIXA'!K390="EXEC.","",IF('ORÇ.REPROG. P CAIXA'!M391&gt;0,'ORÇ.REPROG. P CAIXA'!M391,""))</f>
        <v/>
      </c>
      <c r="N391" s="663" t="str">
        <f aca="false">IF('ORÇ.GLOBAL P CAIXA'!K390="EXEC.","",IF('ORÇ.REPROG. P CAIXA'!N391&gt;0,'ORÇ.REPROG. P CAIXA'!N391,""))</f>
        <v/>
      </c>
      <c r="O391" s="166" t="str">
        <f aca="false">IF('ORÇ.GLOBAL P CAIXA'!$K390="EXEC.","",'ORÇ.REPROG. P CAIXA'!O391)</f>
        <v/>
      </c>
      <c r="P391" s="167"/>
      <c r="Q391" s="168" t="str">
        <f aca="false">IF(B391&gt;0,"ok","ocultar")</f>
        <v>ocultar</v>
      </c>
      <c r="R391" s="649"/>
      <c r="S391" s="649"/>
      <c r="T391" s="650"/>
      <c r="V391" s="88"/>
      <c r="W391" s="157" t="n">
        <f aca="false">IF(B391=0,W390,IF(ISNONTEXT(B391)=TRUE(),INT(B391),INT(LEFT(B391,FIND(".",B391)-1))))</f>
        <v>3</v>
      </c>
      <c r="X391" s="157" t="str">
        <f aca="false">IF(X392=1,1,IF(B391&lt;&gt;0,1,IF(C391&lt;&gt;0,1,IF(D391&lt;&gt;0,1,IF(E391&lt;&gt;0,1,"")))))</f>
        <v/>
      </c>
      <c r="Y391" s="157" t="str">
        <f aca="false">IF(W391=0," ",IF(W391&lt;&gt;W390,W391," "))</f>
        <v> </v>
      </c>
      <c r="Z391" s="88"/>
      <c r="AA391" s="75" t="n">
        <f aca="false">IF(W391&lt;&gt;Y391,(IF(N391=0,G391*(INFORMAÇÕES!$Q$69/INFORMAÇÕES!$Q$72),IF(N391="R",G391,0))),0)</f>
        <v>0</v>
      </c>
      <c r="AB391" s="75" t="n">
        <f aca="false">IF(W391&lt;&gt;Y391,(IF(N391=0,G391*(INFORMAÇÕES!$Q$70/INFORMAÇÕES!$Q$72),IF(N391="C",G391,0))),0)</f>
        <v>0</v>
      </c>
      <c r="AC391" s="75" t="n">
        <f aca="false">IF(W391&lt;&gt;Y391,(IF(N391=0,G391*INFORMAÇÕES!$U$115,IF(N391="CF",G391,0))),0)</f>
        <v>0</v>
      </c>
      <c r="AD391" s="75" t="n">
        <f aca="false">IF(W391&lt;&gt;Y391,(IF(N391=0,G391*INFORMAÇÕES!$U$116,IF(N391="O",G391,0))),0)</f>
        <v>0</v>
      </c>
      <c r="AE391" s="75" t="n">
        <f aca="false">IF(E391&lt;&gt;0,G391,0)</f>
        <v>0</v>
      </c>
      <c r="AF391" s="75" t="n">
        <f aca="false">IF(W391&lt;&gt;Y391,(IF(N391=0,J391*(INFORMAÇÕES!$Q$89/INFORMAÇÕES!$Q$92),IF(N391="R",J391,0))),0)</f>
        <v>0</v>
      </c>
      <c r="AG391" s="75" t="n">
        <f aca="false">IF(W391&lt;&gt;Y391,(IF(N391=0,J391*(INFORMAÇÕES!$Q$90/INFORMAÇÕES!$Q$92),IF(N391="C",J391,0))),0)</f>
        <v>0</v>
      </c>
      <c r="AH391" s="75" t="n">
        <f aca="false">IF(W391&lt;&gt;Y391,(IF(N391="",J391*INFORMAÇÕES!$U$115,IF(N391="CF",J391,0))),0)</f>
        <v>0</v>
      </c>
      <c r="AI391" s="75" t="n">
        <f aca="false">IF(W391&lt;&gt;Y391,(IF(N391="",J391*INFORMAÇÕES!$U$116,IF(N391="O",J391,0))),0)</f>
        <v>0</v>
      </c>
      <c r="AJ391" s="75" t="n">
        <f aca="false">IF(H391&lt;&gt;0,J391,0)</f>
        <v>0</v>
      </c>
      <c r="AK391" s="75" t="n">
        <f aca="false">IF(K391&lt;&gt;0,L391,0)</f>
        <v>0</v>
      </c>
    </row>
    <row r="392" s="174" customFormat="true" ht="14.25" hidden="false" customHeight="false" outlineLevel="0" collapsed="false">
      <c r="A392" s="159" t="n">
        <v>380</v>
      </c>
      <c r="B392" s="160" t="n">
        <f aca="false">IF('ORÇ.GLOBAL P CAIXA'!$K391="EXEC.",0,'ORÇ.REPROG. P CAIXA'!B392)</f>
        <v>0</v>
      </c>
      <c r="C392" s="161" t="n">
        <f aca="false">IF('ORÇ.GLOBAL P CAIXA'!$K391="EXEC.",0,'ORÇ.REPROG. P CAIXA'!C392)</f>
        <v>0</v>
      </c>
      <c r="D392" s="162" t="n">
        <f aca="false">IF('ORÇ.GLOBAL P CAIXA'!$K391="EXEC.",0,'ORÇ.REPROG. P CAIXA'!D392)</f>
        <v>0</v>
      </c>
      <c r="E392" s="163" t="n">
        <f aca="false">IF('ORÇ.GLOBAL P CAIXA'!$K391="EXEC.",0,'ORÇ.REPROG. P CAIXA'!E392)</f>
        <v>0</v>
      </c>
      <c r="F392" s="163" t="n">
        <f aca="false">IF('ORÇ.GLOBAL P CAIXA'!K391="EXEC.",0,IF('ORÇ.GLOBAL EMPRESA'!G391&gt;0,'ORÇ.GLOBAL EMPRESA'!G391,'ORÇ.GLOBAL P CAIXA'!F391))</f>
        <v>0</v>
      </c>
      <c r="G392" s="163" t="n">
        <f aca="false">IF(E392&lt;&gt;0,ROUND(E392*F392,2),IF(AE392=0,(SUMIF($W$13:$W$1012,B392,$AE$13:$AE$1012)),AE392))</f>
        <v>0</v>
      </c>
      <c r="H392" s="661" t="n">
        <f aca="false">IF('ORÇ.GLOBAL P CAIXA'!K391="EXEC.",0,'ORÇ.REPROG. P CAIXA'!H392)</f>
        <v>0</v>
      </c>
      <c r="I392" s="661" t="n">
        <f aca="false">IF('ORÇ.GLOBAL P CAIXA'!K391="EXEC.",0,'ORÇ.REPROG. P CAIXA'!I392)</f>
        <v>0</v>
      </c>
      <c r="J392" s="163" t="n">
        <f aca="false">IF(H392&lt;&gt;0,ROUND(H392*I392,2),IF(AJ392=0,(SUMIF($W$13:$W$1012,B392,$AJ$13:$AJ$1012)),AJ392))</f>
        <v>0</v>
      </c>
      <c r="K392" s="163" t="n">
        <f aca="false">H392-E392</f>
        <v>0</v>
      </c>
      <c r="L392" s="163" t="n">
        <f aca="false">J392-G392</f>
        <v>0</v>
      </c>
      <c r="M392" s="662" t="str">
        <f aca="false">IF('ORÇ.GLOBAL P CAIXA'!K391="EXEC.","",IF('ORÇ.REPROG. P CAIXA'!M392&gt;0,'ORÇ.REPROG. P CAIXA'!M392,""))</f>
        <v/>
      </c>
      <c r="N392" s="663" t="str">
        <f aca="false">IF('ORÇ.GLOBAL P CAIXA'!K391="EXEC.","",IF('ORÇ.REPROG. P CAIXA'!N392&gt;0,'ORÇ.REPROG. P CAIXA'!N392,""))</f>
        <v/>
      </c>
      <c r="O392" s="166" t="str">
        <f aca="false">IF('ORÇ.GLOBAL P CAIXA'!$K391="EXEC.","",'ORÇ.REPROG. P CAIXA'!O392)</f>
        <v/>
      </c>
      <c r="P392" s="167"/>
      <c r="Q392" s="168" t="str">
        <f aca="false">IF(B392&gt;0,"ok","ocultar")</f>
        <v>ocultar</v>
      </c>
      <c r="R392" s="649"/>
      <c r="S392" s="649"/>
      <c r="T392" s="650"/>
      <c r="V392" s="88"/>
      <c r="W392" s="157" t="n">
        <f aca="false">IF(B392=0,W391,IF(ISNONTEXT(B392)=TRUE(),INT(B392),INT(LEFT(B392,FIND(".",B392)-1))))</f>
        <v>3</v>
      </c>
      <c r="X392" s="157" t="str">
        <f aca="false">IF(X393=1,1,IF(B392&lt;&gt;0,1,IF(C392&lt;&gt;0,1,IF(D392&lt;&gt;0,1,IF(E392&lt;&gt;0,1,"")))))</f>
        <v/>
      </c>
      <c r="Y392" s="157" t="str">
        <f aca="false">IF(W392=0," ",IF(W392&lt;&gt;W391,W392," "))</f>
        <v> </v>
      </c>
      <c r="Z392" s="88"/>
      <c r="AA392" s="75" t="n">
        <f aca="false">IF(W392&lt;&gt;Y392,(IF(N392=0,G392*(INFORMAÇÕES!$Q$69/INFORMAÇÕES!$Q$72),IF(N392="R",G392,0))),0)</f>
        <v>0</v>
      </c>
      <c r="AB392" s="75" t="n">
        <f aca="false">IF(W392&lt;&gt;Y392,(IF(N392=0,G392*(INFORMAÇÕES!$Q$70/INFORMAÇÕES!$Q$72),IF(N392="C",G392,0))),0)</f>
        <v>0</v>
      </c>
      <c r="AC392" s="75" t="n">
        <f aca="false">IF(W392&lt;&gt;Y392,(IF(N392=0,G392*INFORMAÇÕES!$U$115,IF(N392="CF",G392,0))),0)</f>
        <v>0</v>
      </c>
      <c r="AD392" s="75" t="n">
        <f aca="false">IF(W392&lt;&gt;Y392,(IF(N392=0,G392*INFORMAÇÕES!$U$116,IF(N392="O",G392,0))),0)</f>
        <v>0</v>
      </c>
      <c r="AE392" s="75" t="n">
        <f aca="false">IF(E392&lt;&gt;0,G392,0)</f>
        <v>0</v>
      </c>
      <c r="AF392" s="75" t="n">
        <f aca="false">IF(W392&lt;&gt;Y392,(IF(N392=0,J392*(INFORMAÇÕES!$Q$89/INFORMAÇÕES!$Q$92),IF(N392="R",J392,0))),0)</f>
        <v>0</v>
      </c>
      <c r="AG392" s="75" t="n">
        <f aca="false">IF(W392&lt;&gt;Y392,(IF(N392=0,J392*(INFORMAÇÕES!$Q$90/INFORMAÇÕES!$Q$92),IF(N392="C",J392,0))),0)</f>
        <v>0</v>
      </c>
      <c r="AH392" s="75" t="n">
        <f aca="false">IF(W392&lt;&gt;Y392,(IF(N392="",J392*INFORMAÇÕES!$U$115,IF(N392="CF",J392,0))),0)</f>
        <v>0</v>
      </c>
      <c r="AI392" s="75" t="n">
        <f aca="false">IF(W392&lt;&gt;Y392,(IF(N392="",J392*INFORMAÇÕES!$U$116,IF(N392="O",J392,0))),0)</f>
        <v>0</v>
      </c>
      <c r="AJ392" s="75" t="n">
        <f aca="false">IF(H392&lt;&gt;0,J392,0)</f>
        <v>0</v>
      </c>
      <c r="AK392" s="75" t="n">
        <f aca="false">IF(K392&lt;&gt;0,L392,0)</f>
        <v>0</v>
      </c>
    </row>
    <row r="393" s="174" customFormat="true" ht="14.25" hidden="false" customHeight="false" outlineLevel="0" collapsed="false">
      <c r="A393" s="159" t="n">
        <v>381</v>
      </c>
      <c r="B393" s="160" t="n">
        <f aca="false">IF('ORÇ.GLOBAL P CAIXA'!$K392="EXEC.",0,'ORÇ.REPROG. P CAIXA'!B393)</f>
        <v>0</v>
      </c>
      <c r="C393" s="161" t="n">
        <f aca="false">IF('ORÇ.GLOBAL P CAIXA'!$K392="EXEC.",0,'ORÇ.REPROG. P CAIXA'!C393)</f>
        <v>0</v>
      </c>
      <c r="D393" s="162" t="n">
        <f aca="false">IF('ORÇ.GLOBAL P CAIXA'!$K392="EXEC.",0,'ORÇ.REPROG. P CAIXA'!D393)</f>
        <v>0</v>
      </c>
      <c r="E393" s="163" t="n">
        <f aca="false">IF('ORÇ.GLOBAL P CAIXA'!$K392="EXEC.",0,'ORÇ.REPROG. P CAIXA'!E393)</f>
        <v>0</v>
      </c>
      <c r="F393" s="163" t="n">
        <f aca="false">IF('ORÇ.GLOBAL P CAIXA'!K392="EXEC.",0,IF('ORÇ.GLOBAL EMPRESA'!G392&gt;0,'ORÇ.GLOBAL EMPRESA'!G392,'ORÇ.GLOBAL P CAIXA'!F392))</f>
        <v>0</v>
      </c>
      <c r="G393" s="163" t="n">
        <f aca="false">IF(E393&lt;&gt;0,ROUND(E393*F393,2),IF(AE393=0,(SUMIF($W$13:$W$1012,B393,$AE$13:$AE$1012)),AE393))</f>
        <v>0</v>
      </c>
      <c r="H393" s="661" t="n">
        <f aca="false">IF('ORÇ.GLOBAL P CAIXA'!K392="EXEC.",0,'ORÇ.REPROG. P CAIXA'!H393)</f>
        <v>0</v>
      </c>
      <c r="I393" s="661" t="n">
        <f aca="false">IF('ORÇ.GLOBAL P CAIXA'!K392="EXEC.",0,'ORÇ.REPROG. P CAIXA'!I393)</f>
        <v>0</v>
      </c>
      <c r="J393" s="163" t="n">
        <f aca="false">IF(H393&lt;&gt;0,ROUND(H393*I393,2),IF(AJ393=0,(SUMIF($W$13:$W$1012,B393,$AJ$13:$AJ$1012)),AJ393))</f>
        <v>0</v>
      </c>
      <c r="K393" s="163" t="n">
        <f aca="false">H393-E393</f>
        <v>0</v>
      </c>
      <c r="L393" s="163" t="n">
        <f aca="false">J393-G393</f>
        <v>0</v>
      </c>
      <c r="M393" s="662" t="str">
        <f aca="false">IF('ORÇ.GLOBAL P CAIXA'!K392="EXEC.","",IF('ORÇ.REPROG. P CAIXA'!M393&gt;0,'ORÇ.REPROG. P CAIXA'!M393,""))</f>
        <v/>
      </c>
      <c r="N393" s="663" t="str">
        <f aca="false">IF('ORÇ.GLOBAL P CAIXA'!K392="EXEC.","",IF('ORÇ.REPROG. P CAIXA'!N393&gt;0,'ORÇ.REPROG. P CAIXA'!N393,""))</f>
        <v/>
      </c>
      <c r="O393" s="166" t="str">
        <f aca="false">IF('ORÇ.GLOBAL P CAIXA'!$K392="EXEC.","",'ORÇ.REPROG. P CAIXA'!O393)</f>
        <v/>
      </c>
      <c r="P393" s="167"/>
      <c r="Q393" s="168" t="str">
        <f aca="false">IF(B393&gt;0,"ok","ocultar")</f>
        <v>ocultar</v>
      </c>
      <c r="R393" s="649"/>
      <c r="S393" s="649"/>
      <c r="T393" s="650"/>
      <c r="V393" s="88"/>
      <c r="W393" s="157" t="n">
        <f aca="false">IF(B393=0,W392,IF(ISNONTEXT(B393)=TRUE(),INT(B393),INT(LEFT(B393,FIND(".",B393)-1))))</f>
        <v>3</v>
      </c>
      <c r="X393" s="157" t="str">
        <f aca="false">IF(X394=1,1,IF(B393&lt;&gt;0,1,IF(C393&lt;&gt;0,1,IF(D393&lt;&gt;0,1,IF(E393&lt;&gt;0,1,"")))))</f>
        <v/>
      </c>
      <c r="Y393" s="157" t="str">
        <f aca="false">IF(W393=0," ",IF(W393&lt;&gt;W392,W393," "))</f>
        <v> </v>
      </c>
      <c r="Z393" s="88"/>
      <c r="AA393" s="75" t="n">
        <f aca="false">IF(W393&lt;&gt;Y393,(IF(N393=0,G393*(INFORMAÇÕES!$Q$69/INFORMAÇÕES!$Q$72),IF(N393="R",G393,0))),0)</f>
        <v>0</v>
      </c>
      <c r="AB393" s="75" t="n">
        <f aca="false">IF(W393&lt;&gt;Y393,(IF(N393=0,G393*(INFORMAÇÕES!$Q$70/INFORMAÇÕES!$Q$72),IF(N393="C",G393,0))),0)</f>
        <v>0</v>
      </c>
      <c r="AC393" s="75" t="n">
        <f aca="false">IF(W393&lt;&gt;Y393,(IF(N393=0,G393*INFORMAÇÕES!$U$115,IF(N393="CF",G393,0))),0)</f>
        <v>0</v>
      </c>
      <c r="AD393" s="75" t="n">
        <f aca="false">IF(W393&lt;&gt;Y393,(IF(N393=0,G393*INFORMAÇÕES!$U$116,IF(N393="O",G393,0))),0)</f>
        <v>0</v>
      </c>
      <c r="AE393" s="75" t="n">
        <f aca="false">IF(E393&lt;&gt;0,G393,0)</f>
        <v>0</v>
      </c>
      <c r="AF393" s="75" t="n">
        <f aca="false">IF(W393&lt;&gt;Y393,(IF(N393=0,J393*(INFORMAÇÕES!$Q$89/INFORMAÇÕES!$Q$92),IF(N393="R",J393,0))),0)</f>
        <v>0</v>
      </c>
      <c r="AG393" s="75" t="n">
        <f aca="false">IF(W393&lt;&gt;Y393,(IF(N393=0,J393*(INFORMAÇÕES!$Q$90/INFORMAÇÕES!$Q$92),IF(N393="C",J393,0))),0)</f>
        <v>0</v>
      </c>
      <c r="AH393" s="75" t="n">
        <f aca="false">IF(W393&lt;&gt;Y393,(IF(N393="",J393*INFORMAÇÕES!$U$115,IF(N393="CF",J393,0))),0)</f>
        <v>0</v>
      </c>
      <c r="AI393" s="75" t="n">
        <f aca="false">IF(W393&lt;&gt;Y393,(IF(N393="",J393*INFORMAÇÕES!$U$116,IF(N393="O",J393,0))),0)</f>
        <v>0</v>
      </c>
      <c r="AJ393" s="75" t="n">
        <f aca="false">IF(H393&lt;&gt;0,J393,0)</f>
        <v>0</v>
      </c>
      <c r="AK393" s="75" t="n">
        <f aca="false">IF(K393&lt;&gt;0,L393,0)</f>
        <v>0</v>
      </c>
    </row>
    <row r="394" s="174" customFormat="true" ht="14.25" hidden="false" customHeight="false" outlineLevel="0" collapsed="false">
      <c r="A394" s="159" t="n">
        <v>382</v>
      </c>
      <c r="B394" s="160" t="n">
        <f aca="false">IF('ORÇ.GLOBAL P CAIXA'!$K393="EXEC.",0,'ORÇ.REPROG. P CAIXA'!B394)</f>
        <v>0</v>
      </c>
      <c r="C394" s="161" t="n">
        <f aca="false">IF('ORÇ.GLOBAL P CAIXA'!$K393="EXEC.",0,'ORÇ.REPROG. P CAIXA'!C394)</f>
        <v>0</v>
      </c>
      <c r="D394" s="162" t="n">
        <f aca="false">IF('ORÇ.GLOBAL P CAIXA'!$K393="EXEC.",0,'ORÇ.REPROG. P CAIXA'!D394)</f>
        <v>0</v>
      </c>
      <c r="E394" s="163" t="n">
        <f aca="false">IF('ORÇ.GLOBAL P CAIXA'!$K393="EXEC.",0,'ORÇ.REPROG. P CAIXA'!E394)</f>
        <v>0</v>
      </c>
      <c r="F394" s="163" t="n">
        <f aca="false">IF('ORÇ.GLOBAL P CAIXA'!K393="EXEC.",0,IF('ORÇ.GLOBAL EMPRESA'!G393&gt;0,'ORÇ.GLOBAL EMPRESA'!G393,'ORÇ.GLOBAL P CAIXA'!F393))</f>
        <v>0</v>
      </c>
      <c r="G394" s="163" t="n">
        <f aca="false">IF(E394&lt;&gt;0,ROUND(E394*F394,2),IF(AE394=0,(SUMIF($W$13:$W$1012,B394,$AE$13:$AE$1012)),AE394))</f>
        <v>0</v>
      </c>
      <c r="H394" s="661" t="n">
        <f aca="false">IF('ORÇ.GLOBAL P CAIXA'!K393="EXEC.",0,'ORÇ.REPROG. P CAIXA'!H394)</f>
        <v>0</v>
      </c>
      <c r="I394" s="661" t="n">
        <f aca="false">IF('ORÇ.GLOBAL P CAIXA'!K393="EXEC.",0,'ORÇ.REPROG. P CAIXA'!I394)</f>
        <v>0</v>
      </c>
      <c r="J394" s="163" t="n">
        <f aca="false">IF(H394&lt;&gt;0,ROUND(H394*I394,2),IF(AJ394=0,(SUMIF($W$13:$W$1012,B394,$AJ$13:$AJ$1012)),AJ394))</f>
        <v>0</v>
      </c>
      <c r="K394" s="163" t="n">
        <f aca="false">H394-E394</f>
        <v>0</v>
      </c>
      <c r="L394" s="163" t="n">
        <f aca="false">J394-G394</f>
        <v>0</v>
      </c>
      <c r="M394" s="662" t="str">
        <f aca="false">IF('ORÇ.GLOBAL P CAIXA'!K393="EXEC.","",IF('ORÇ.REPROG. P CAIXA'!M394&gt;0,'ORÇ.REPROG. P CAIXA'!M394,""))</f>
        <v/>
      </c>
      <c r="N394" s="663" t="str">
        <f aca="false">IF('ORÇ.GLOBAL P CAIXA'!K393="EXEC.","",IF('ORÇ.REPROG. P CAIXA'!N394&gt;0,'ORÇ.REPROG. P CAIXA'!N394,""))</f>
        <v/>
      </c>
      <c r="O394" s="166" t="str">
        <f aca="false">IF('ORÇ.GLOBAL P CAIXA'!$K393="EXEC.","",'ORÇ.REPROG. P CAIXA'!O394)</f>
        <v/>
      </c>
      <c r="P394" s="167"/>
      <c r="Q394" s="168" t="str">
        <f aca="false">IF(B394&gt;0,"ok","ocultar")</f>
        <v>ocultar</v>
      </c>
      <c r="R394" s="649"/>
      <c r="S394" s="649"/>
      <c r="T394" s="650"/>
      <c r="V394" s="88"/>
      <c r="W394" s="157" t="n">
        <f aca="false">IF(B394=0,W393,IF(ISNONTEXT(B394)=TRUE(),INT(B394),INT(LEFT(B394,FIND(".",B394)-1))))</f>
        <v>3</v>
      </c>
      <c r="X394" s="157" t="str">
        <f aca="false">IF(X395=1,1,IF(B394&lt;&gt;0,1,IF(C394&lt;&gt;0,1,IF(D394&lt;&gt;0,1,IF(E394&lt;&gt;0,1,"")))))</f>
        <v/>
      </c>
      <c r="Y394" s="157" t="str">
        <f aca="false">IF(W394=0," ",IF(W394&lt;&gt;W393,W394," "))</f>
        <v> </v>
      </c>
      <c r="Z394" s="88"/>
      <c r="AA394" s="75" t="n">
        <f aca="false">IF(W394&lt;&gt;Y394,(IF(N394=0,G394*(INFORMAÇÕES!$Q$69/INFORMAÇÕES!$Q$72),IF(N394="R",G394,0))),0)</f>
        <v>0</v>
      </c>
      <c r="AB394" s="75" t="n">
        <f aca="false">IF(W394&lt;&gt;Y394,(IF(N394=0,G394*(INFORMAÇÕES!$Q$70/INFORMAÇÕES!$Q$72),IF(N394="C",G394,0))),0)</f>
        <v>0</v>
      </c>
      <c r="AC394" s="75" t="n">
        <f aca="false">IF(W394&lt;&gt;Y394,(IF(N394=0,G394*INFORMAÇÕES!$U$115,IF(N394="CF",G394,0))),0)</f>
        <v>0</v>
      </c>
      <c r="AD394" s="75" t="n">
        <f aca="false">IF(W394&lt;&gt;Y394,(IF(N394=0,G394*INFORMAÇÕES!$U$116,IF(N394="O",G394,0))),0)</f>
        <v>0</v>
      </c>
      <c r="AE394" s="75" t="n">
        <f aca="false">IF(E394&lt;&gt;0,G394,0)</f>
        <v>0</v>
      </c>
      <c r="AF394" s="75" t="n">
        <f aca="false">IF(W394&lt;&gt;Y394,(IF(N394=0,J394*(INFORMAÇÕES!$Q$89/INFORMAÇÕES!$Q$92),IF(N394="R",J394,0))),0)</f>
        <v>0</v>
      </c>
      <c r="AG394" s="75" t="n">
        <f aca="false">IF(W394&lt;&gt;Y394,(IF(N394=0,J394*(INFORMAÇÕES!$Q$90/INFORMAÇÕES!$Q$92),IF(N394="C",J394,0))),0)</f>
        <v>0</v>
      </c>
      <c r="AH394" s="75" t="n">
        <f aca="false">IF(W394&lt;&gt;Y394,(IF(N394="",J394*INFORMAÇÕES!$U$115,IF(N394="CF",J394,0))),0)</f>
        <v>0</v>
      </c>
      <c r="AI394" s="75" t="n">
        <f aca="false">IF(W394&lt;&gt;Y394,(IF(N394="",J394*INFORMAÇÕES!$U$116,IF(N394="O",J394,0))),0)</f>
        <v>0</v>
      </c>
      <c r="AJ394" s="75" t="n">
        <f aca="false">IF(H394&lt;&gt;0,J394,0)</f>
        <v>0</v>
      </c>
      <c r="AK394" s="75" t="n">
        <f aca="false">IF(K394&lt;&gt;0,L394,0)</f>
        <v>0</v>
      </c>
    </row>
    <row r="395" s="174" customFormat="true" ht="14.25" hidden="false" customHeight="false" outlineLevel="0" collapsed="false">
      <c r="A395" s="159" t="n">
        <v>383</v>
      </c>
      <c r="B395" s="160" t="n">
        <f aca="false">IF('ORÇ.GLOBAL P CAIXA'!$K394="EXEC.",0,'ORÇ.REPROG. P CAIXA'!B395)</f>
        <v>0</v>
      </c>
      <c r="C395" s="161" t="n">
        <f aca="false">IF('ORÇ.GLOBAL P CAIXA'!$K394="EXEC.",0,'ORÇ.REPROG. P CAIXA'!C395)</f>
        <v>0</v>
      </c>
      <c r="D395" s="162" t="n">
        <f aca="false">IF('ORÇ.GLOBAL P CAIXA'!$K394="EXEC.",0,'ORÇ.REPROG. P CAIXA'!D395)</f>
        <v>0</v>
      </c>
      <c r="E395" s="163" t="n">
        <f aca="false">IF('ORÇ.GLOBAL P CAIXA'!$K394="EXEC.",0,'ORÇ.REPROG. P CAIXA'!E395)</f>
        <v>0</v>
      </c>
      <c r="F395" s="163" t="n">
        <f aca="false">IF('ORÇ.GLOBAL P CAIXA'!K394="EXEC.",0,IF('ORÇ.GLOBAL EMPRESA'!G394&gt;0,'ORÇ.GLOBAL EMPRESA'!G394,'ORÇ.GLOBAL P CAIXA'!F394))</f>
        <v>0</v>
      </c>
      <c r="G395" s="163" t="n">
        <f aca="false">IF(E395&lt;&gt;0,ROUND(E395*F395,2),IF(AE395=0,(SUMIF($W$13:$W$1012,B395,$AE$13:$AE$1012)),AE395))</f>
        <v>0</v>
      </c>
      <c r="H395" s="661" t="n">
        <f aca="false">IF('ORÇ.GLOBAL P CAIXA'!K394="EXEC.",0,'ORÇ.REPROG. P CAIXA'!H395)</f>
        <v>0</v>
      </c>
      <c r="I395" s="661" t="n">
        <f aca="false">IF('ORÇ.GLOBAL P CAIXA'!K394="EXEC.",0,'ORÇ.REPROG. P CAIXA'!I395)</f>
        <v>0</v>
      </c>
      <c r="J395" s="163" t="n">
        <f aca="false">IF(H395&lt;&gt;0,ROUND(H395*I395,2),IF(AJ395=0,(SUMIF($W$13:$W$1012,B395,$AJ$13:$AJ$1012)),AJ395))</f>
        <v>0</v>
      </c>
      <c r="K395" s="163" t="n">
        <f aca="false">H395-E395</f>
        <v>0</v>
      </c>
      <c r="L395" s="163" t="n">
        <f aca="false">J395-G395</f>
        <v>0</v>
      </c>
      <c r="M395" s="662" t="str">
        <f aca="false">IF('ORÇ.GLOBAL P CAIXA'!K394="EXEC.","",IF('ORÇ.REPROG. P CAIXA'!M395&gt;0,'ORÇ.REPROG. P CAIXA'!M395,""))</f>
        <v/>
      </c>
      <c r="N395" s="663" t="str">
        <f aca="false">IF('ORÇ.GLOBAL P CAIXA'!K394="EXEC.","",IF('ORÇ.REPROG. P CAIXA'!N395&gt;0,'ORÇ.REPROG. P CAIXA'!N395,""))</f>
        <v/>
      </c>
      <c r="O395" s="166" t="str">
        <f aca="false">IF('ORÇ.GLOBAL P CAIXA'!$K394="EXEC.","",'ORÇ.REPROG. P CAIXA'!O395)</f>
        <v/>
      </c>
      <c r="P395" s="167"/>
      <c r="Q395" s="168" t="str">
        <f aca="false">IF(B395&gt;0,"ok","ocultar")</f>
        <v>ocultar</v>
      </c>
      <c r="R395" s="649"/>
      <c r="S395" s="649"/>
      <c r="T395" s="650"/>
      <c r="V395" s="88"/>
      <c r="W395" s="157" t="n">
        <f aca="false">IF(B395=0,W394,IF(ISNONTEXT(B395)=TRUE(),INT(B395),INT(LEFT(B395,FIND(".",B395)-1))))</f>
        <v>3</v>
      </c>
      <c r="X395" s="157" t="str">
        <f aca="false">IF(X396=1,1,IF(B395&lt;&gt;0,1,IF(C395&lt;&gt;0,1,IF(D395&lt;&gt;0,1,IF(E395&lt;&gt;0,1,"")))))</f>
        <v/>
      </c>
      <c r="Y395" s="157" t="str">
        <f aca="false">IF(W395=0," ",IF(W395&lt;&gt;W394,W395," "))</f>
        <v> </v>
      </c>
      <c r="Z395" s="88"/>
      <c r="AA395" s="75" t="n">
        <f aca="false">IF(W395&lt;&gt;Y395,(IF(N395=0,G395*(INFORMAÇÕES!$Q$69/INFORMAÇÕES!$Q$72),IF(N395="R",G395,0))),0)</f>
        <v>0</v>
      </c>
      <c r="AB395" s="75" t="n">
        <f aca="false">IF(W395&lt;&gt;Y395,(IF(N395=0,G395*(INFORMAÇÕES!$Q$70/INFORMAÇÕES!$Q$72),IF(N395="C",G395,0))),0)</f>
        <v>0</v>
      </c>
      <c r="AC395" s="75" t="n">
        <f aca="false">IF(W395&lt;&gt;Y395,(IF(N395=0,G395*INFORMAÇÕES!$U$115,IF(N395="CF",G395,0))),0)</f>
        <v>0</v>
      </c>
      <c r="AD395" s="75" t="n">
        <f aca="false">IF(W395&lt;&gt;Y395,(IF(N395=0,G395*INFORMAÇÕES!$U$116,IF(N395="O",G395,0))),0)</f>
        <v>0</v>
      </c>
      <c r="AE395" s="75" t="n">
        <f aca="false">IF(E395&lt;&gt;0,G395,0)</f>
        <v>0</v>
      </c>
      <c r="AF395" s="75" t="n">
        <f aca="false">IF(W395&lt;&gt;Y395,(IF(N395=0,J395*(INFORMAÇÕES!$Q$89/INFORMAÇÕES!$Q$92),IF(N395="R",J395,0))),0)</f>
        <v>0</v>
      </c>
      <c r="AG395" s="75" t="n">
        <f aca="false">IF(W395&lt;&gt;Y395,(IF(N395=0,J395*(INFORMAÇÕES!$Q$90/INFORMAÇÕES!$Q$92),IF(N395="C",J395,0))),0)</f>
        <v>0</v>
      </c>
      <c r="AH395" s="75" t="n">
        <f aca="false">IF(W395&lt;&gt;Y395,(IF(N395="",J395*INFORMAÇÕES!$U$115,IF(N395="CF",J395,0))),0)</f>
        <v>0</v>
      </c>
      <c r="AI395" s="75" t="n">
        <f aca="false">IF(W395&lt;&gt;Y395,(IF(N395="",J395*INFORMAÇÕES!$U$116,IF(N395="O",J395,0))),0)</f>
        <v>0</v>
      </c>
      <c r="AJ395" s="75" t="n">
        <f aca="false">IF(H395&lt;&gt;0,J395,0)</f>
        <v>0</v>
      </c>
      <c r="AK395" s="75" t="n">
        <f aca="false">IF(K395&lt;&gt;0,L395,0)</f>
        <v>0</v>
      </c>
    </row>
    <row r="396" s="174" customFormat="true" ht="14.25" hidden="false" customHeight="false" outlineLevel="0" collapsed="false">
      <c r="A396" s="159" t="n">
        <v>384</v>
      </c>
      <c r="B396" s="160" t="n">
        <f aca="false">IF('ORÇ.GLOBAL P CAIXA'!$K395="EXEC.",0,'ORÇ.REPROG. P CAIXA'!B396)</f>
        <v>0</v>
      </c>
      <c r="C396" s="161" t="n">
        <f aca="false">IF('ORÇ.GLOBAL P CAIXA'!$K395="EXEC.",0,'ORÇ.REPROG. P CAIXA'!C396)</f>
        <v>0</v>
      </c>
      <c r="D396" s="162" t="n">
        <f aca="false">IF('ORÇ.GLOBAL P CAIXA'!$K395="EXEC.",0,'ORÇ.REPROG. P CAIXA'!D396)</f>
        <v>0</v>
      </c>
      <c r="E396" s="163" t="n">
        <f aca="false">IF('ORÇ.GLOBAL P CAIXA'!$K395="EXEC.",0,'ORÇ.REPROG. P CAIXA'!E396)</f>
        <v>0</v>
      </c>
      <c r="F396" s="163" t="n">
        <f aca="false">IF('ORÇ.GLOBAL P CAIXA'!K395="EXEC.",0,IF('ORÇ.GLOBAL EMPRESA'!G395&gt;0,'ORÇ.GLOBAL EMPRESA'!G395,'ORÇ.GLOBAL P CAIXA'!F395))</f>
        <v>0</v>
      </c>
      <c r="G396" s="163" t="n">
        <f aca="false">IF(E396&lt;&gt;0,ROUND(E396*F396,2),IF(AE396=0,(SUMIF($W$13:$W$1012,B396,$AE$13:$AE$1012)),AE396))</f>
        <v>0</v>
      </c>
      <c r="H396" s="661" t="n">
        <f aca="false">IF('ORÇ.GLOBAL P CAIXA'!K395="EXEC.",0,'ORÇ.REPROG. P CAIXA'!H396)</f>
        <v>0</v>
      </c>
      <c r="I396" s="661" t="n">
        <f aca="false">IF('ORÇ.GLOBAL P CAIXA'!K395="EXEC.",0,'ORÇ.REPROG. P CAIXA'!I396)</f>
        <v>0</v>
      </c>
      <c r="J396" s="163" t="n">
        <f aca="false">IF(H396&lt;&gt;0,ROUND(H396*I396,2),IF(AJ396=0,(SUMIF($W$13:$W$1012,B396,$AJ$13:$AJ$1012)),AJ396))</f>
        <v>0</v>
      </c>
      <c r="K396" s="163" t="n">
        <f aca="false">H396-E396</f>
        <v>0</v>
      </c>
      <c r="L396" s="163" t="n">
        <f aca="false">J396-G396</f>
        <v>0</v>
      </c>
      <c r="M396" s="662" t="str">
        <f aca="false">IF('ORÇ.GLOBAL P CAIXA'!K395="EXEC.","",IF('ORÇ.REPROG. P CAIXA'!M396&gt;0,'ORÇ.REPROG. P CAIXA'!M396,""))</f>
        <v/>
      </c>
      <c r="N396" s="663" t="str">
        <f aca="false">IF('ORÇ.GLOBAL P CAIXA'!K395="EXEC.","",IF('ORÇ.REPROG. P CAIXA'!N396&gt;0,'ORÇ.REPROG. P CAIXA'!N396,""))</f>
        <v/>
      </c>
      <c r="O396" s="166" t="str">
        <f aca="false">IF('ORÇ.GLOBAL P CAIXA'!$K395="EXEC.","",'ORÇ.REPROG. P CAIXA'!O396)</f>
        <v/>
      </c>
      <c r="P396" s="167"/>
      <c r="Q396" s="168" t="str">
        <f aca="false">IF(B396&gt;0,"ok","ocultar")</f>
        <v>ocultar</v>
      </c>
      <c r="R396" s="649"/>
      <c r="S396" s="649"/>
      <c r="T396" s="650"/>
      <c r="V396" s="88"/>
      <c r="W396" s="157" t="n">
        <f aca="false">IF(B396=0,W395,IF(ISNONTEXT(B396)=TRUE(),INT(B396),INT(LEFT(B396,FIND(".",B396)-1))))</f>
        <v>3</v>
      </c>
      <c r="X396" s="157" t="str">
        <f aca="false">IF(X397=1,1,IF(B396&lt;&gt;0,1,IF(C396&lt;&gt;0,1,IF(D396&lt;&gt;0,1,IF(E396&lt;&gt;0,1,"")))))</f>
        <v/>
      </c>
      <c r="Y396" s="157" t="str">
        <f aca="false">IF(W396=0," ",IF(W396&lt;&gt;W395,W396," "))</f>
        <v> </v>
      </c>
      <c r="Z396" s="88"/>
      <c r="AA396" s="75" t="n">
        <f aca="false">IF(W396&lt;&gt;Y396,(IF(N396=0,G396*(INFORMAÇÕES!$Q$69/INFORMAÇÕES!$Q$72),IF(N396="R",G396,0))),0)</f>
        <v>0</v>
      </c>
      <c r="AB396" s="75" t="n">
        <f aca="false">IF(W396&lt;&gt;Y396,(IF(N396=0,G396*(INFORMAÇÕES!$Q$70/INFORMAÇÕES!$Q$72),IF(N396="C",G396,0))),0)</f>
        <v>0</v>
      </c>
      <c r="AC396" s="75" t="n">
        <f aca="false">IF(W396&lt;&gt;Y396,(IF(N396=0,G396*INFORMAÇÕES!$U$115,IF(N396="CF",G396,0))),0)</f>
        <v>0</v>
      </c>
      <c r="AD396" s="75" t="n">
        <f aca="false">IF(W396&lt;&gt;Y396,(IF(N396=0,G396*INFORMAÇÕES!$U$116,IF(N396="O",G396,0))),0)</f>
        <v>0</v>
      </c>
      <c r="AE396" s="75" t="n">
        <f aca="false">IF(E396&lt;&gt;0,G396,0)</f>
        <v>0</v>
      </c>
      <c r="AF396" s="75" t="n">
        <f aca="false">IF(W396&lt;&gt;Y396,(IF(N396=0,J396*(INFORMAÇÕES!$Q$89/INFORMAÇÕES!$Q$92),IF(N396="R",J396,0))),0)</f>
        <v>0</v>
      </c>
      <c r="AG396" s="75" t="n">
        <f aca="false">IF(W396&lt;&gt;Y396,(IF(N396=0,J396*(INFORMAÇÕES!$Q$90/INFORMAÇÕES!$Q$92),IF(N396="C",J396,0))),0)</f>
        <v>0</v>
      </c>
      <c r="AH396" s="75" t="n">
        <f aca="false">IF(W396&lt;&gt;Y396,(IF(N396="",J396*INFORMAÇÕES!$U$115,IF(N396="CF",J396,0))),0)</f>
        <v>0</v>
      </c>
      <c r="AI396" s="75" t="n">
        <f aca="false">IF(W396&lt;&gt;Y396,(IF(N396="",J396*INFORMAÇÕES!$U$116,IF(N396="O",J396,0))),0)</f>
        <v>0</v>
      </c>
      <c r="AJ396" s="75" t="n">
        <f aca="false">IF(H396&lt;&gt;0,J396,0)</f>
        <v>0</v>
      </c>
      <c r="AK396" s="75" t="n">
        <f aca="false">IF(K396&lt;&gt;0,L396,0)</f>
        <v>0</v>
      </c>
    </row>
    <row r="397" s="174" customFormat="true" ht="14.25" hidden="false" customHeight="false" outlineLevel="0" collapsed="false">
      <c r="A397" s="159" t="n">
        <v>385</v>
      </c>
      <c r="B397" s="160" t="n">
        <f aca="false">IF('ORÇ.GLOBAL P CAIXA'!$K396="EXEC.",0,'ORÇ.REPROG. P CAIXA'!B397)</f>
        <v>0</v>
      </c>
      <c r="C397" s="161" t="n">
        <f aca="false">IF('ORÇ.GLOBAL P CAIXA'!$K396="EXEC.",0,'ORÇ.REPROG. P CAIXA'!C397)</f>
        <v>0</v>
      </c>
      <c r="D397" s="162" t="n">
        <f aca="false">IF('ORÇ.GLOBAL P CAIXA'!$K396="EXEC.",0,'ORÇ.REPROG. P CAIXA'!D397)</f>
        <v>0</v>
      </c>
      <c r="E397" s="163" t="n">
        <f aca="false">IF('ORÇ.GLOBAL P CAIXA'!$K396="EXEC.",0,'ORÇ.REPROG. P CAIXA'!E397)</f>
        <v>0</v>
      </c>
      <c r="F397" s="163" t="n">
        <f aca="false">IF('ORÇ.GLOBAL P CAIXA'!K396="EXEC.",0,IF('ORÇ.GLOBAL EMPRESA'!G396&gt;0,'ORÇ.GLOBAL EMPRESA'!G396,'ORÇ.GLOBAL P CAIXA'!F396))</f>
        <v>0</v>
      </c>
      <c r="G397" s="163" t="n">
        <f aca="false">IF(E397&lt;&gt;0,ROUND(E397*F397,2),IF(AE397=0,(SUMIF($W$13:$W$1012,B397,$AE$13:$AE$1012)),AE397))</f>
        <v>0</v>
      </c>
      <c r="H397" s="661" t="n">
        <f aca="false">IF('ORÇ.GLOBAL P CAIXA'!K396="EXEC.",0,'ORÇ.REPROG. P CAIXA'!H397)</f>
        <v>0</v>
      </c>
      <c r="I397" s="661" t="n">
        <f aca="false">IF('ORÇ.GLOBAL P CAIXA'!K396="EXEC.",0,'ORÇ.REPROG. P CAIXA'!I397)</f>
        <v>0</v>
      </c>
      <c r="J397" s="163" t="n">
        <f aca="false">IF(H397&lt;&gt;0,ROUND(H397*I397,2),IF(AJ397=0,(SUMIF($W$13:$W$1012,B397,$AJ$13:$AJ$1012)),AJ397))</f>
        <v>0</v>
      </c>
      <c r="K397" s="163" t="n">
        <f aca="false">H397-E397</f>
        <v>0</v>
      </c>
      <c r="L397" s="163" t="n">
        <f aca="false">J397-G397</f>
        <v>0</v>
      </c>
      <c r="M397" s="662" t="str">
        <f aca="false">IF('ORÇ.GLOBAL P CAIXA'!K396="EXEC.","",IF('ORÇ.REPROG. P CAIXA'!M397&gt;0,'ORÇ.REPROG. P CAIXA'!M397,""))</f>
        <v/>
      </c>
      <c r="N397" s="663" t="str">
        <f aca="false">IF('ORÇ.GLOBAL P CAIXA'!K396="EXEC.","",IF('ORÇ.REPROG. P CAIXA'!N397&gt;0,'ORÇ.REPROG. P CAIXA'!N397,""))</f>
        <v/>
      </c>
      <c r="O397" s="166" t="str">
        <f aca="false">IF('ORÇ.GLOBAL P CAIXA'!$K396="EXEC.","",'ORÇ.REPROG. P CAIXA'!O397)</f>
        <v/>
      </c>
      <c r="P397" s="167"/>
      <c r="Q397" s="168" t="str">
        <f aca="false">IF(B397&gt;0,"ok","ocultar")</f>
        <v>ocultar</v>
      </c>
      <c r="R397" s="649"/>
      <c r="S397" s="649"/>
      <c r="T397" s="650"/>
      <c r="V397" s="88"/>
      <c r="W397" s="157" t="n">
        <f aca="false">IF(B397=0,W396,IF(ISNONTEXT(B397)=TRUE(),INT(B397),INT(LEFT(B397,FIND(".",B397)-1))))</f>
        <v>3</v>
      </c>
      <c r="X397" s="157" t="str">
        <f aca="false">IF(X398=1,1,IF(B397&lt;&gt;0,1,IF(C397&lt;&gt;0,1,IF(D397&lt;&gt;0,1,IF(E397&lt;&gt;0,1,"")))))</f>
        <v/>
      </c>
      <c r="Y397" s="157" t="str">
        <f aca="false">IF(W397=0," ",IF(W397&lt;&gt;W396,W397," "))</f>
        <v> </v>
      </c>
      <c r="Z397" s="88"/>
      <c r="AA397" s="75" t="n">
        <f aca="false">IF(W397&lt;&gt;Y397,(IF(N397=0,G397*(INFORMAÇÕES!$Q$69/INFORMAÇÕES!$Q$72),IF(N397="R",G397,0))),0)</f>
        <v>0</v>
      </c>
      <c r="AB397" s="75" t="n">
        <f aca="false">IF(W397&lt;&gt;Y397,(IF(N397=0,G397*(INFORMAÇÕES!$Q$70/INFORMAÇÕES!$Q$72),IF(N397="C",G397,0))),0)</f>
        <v>0</v>
      </c>
      <c r="AC397" s="75" t="n">
        <f aca="false">IF(W397&lt;&gt;Y397,(IF(N397=0,G397*INFORMAÇÕES!$U$115,IF(N397="CF",G397,0))),0)</f>
        <v>0</v>
      </c>
      <c r="AD397" s="75" t="n">
        <f aca="false">IF(W397&lt;&gt;Y397,(IF(N397=0,G397*INFORMAÇÕES!$U$116,IF(N397="O",G397,0))),0)</f>
        <v>0</v>
      </c>
      <c r="AE397" s="75" t="n">
        <f aca="false">IF(E397&lt;&gt;0,G397,0)</f>
        <v>0</v>
      </c>
      <c r="AF397" s="75" t="n">
        <f aca="false">IF(W397&lt;&gt;Y397,(IF(N397=0,J397*(INFORMAÇÕES!$Q$89/INFORMAÇÕES!$Q$92),IF(N397="R",J397,0))),0)</f>
        <v>0</v>
      </c>
      <c r="AG397" s="75" t="n">
        <f aca="false">IF(W397&lt;&gt;Y397,(IF(N397=0,J397*(INFORMAÇÕES!$Q$90/INFORMAÇÕES!$Q$92),IF(N397="C",J397,0))),0)</f>
        <v>0</v>
      </c>
      <c r="AH397" s="75" t="n">
        <f aca="false">IF(W397&lt;&gt;Y397,(IF(N397="",J397*INFORMAÇÕES!$U$115,IF(N397="CF",J397,0))),0)</f>
        <v>0</v>
      </c>
      <c r="AI397" s="75" t="n">
        <f aca="false">IF(W397&lt;&gt;Y397,(IF(N397="",J397*INFORMAÇÕES!$U$116,IF(N397="O",J397,0))),0)</f>
        <v>0</v>
      </c>
      <c r="AJ397" s="75" t="n">
        <f aca="false">IF(H397&lt;&gt;0,J397,0)</f>
        <v>0</v>
      </c>
      <c r="AK397" s="75" t="n">
        <f aca="false">IF(K397&lt;&gt;0,L397,0)</f>
        <v>0</v>
      </c>
    </row>
    <row r="398" s="174" customFormat="true" ht="14.25" hidden="false" customHeight="false" outlineLevel="0" collapsed="false">
      <c r="A398" s="159" t="n">
        <v>386</v>
      </c>
      <c r="B398" s="160" t="n">
        <f aca="false">IF('ORÇ.GLOBAL P CAIXA'!$K397="EXEC.",0,'ORÇ.REPROG. P CAIXA'!B398)</f>
        <v>0</v>
      </c>
      <c r="C398" s="161" t="n">
        <f aca="false">IF('ORÇ.GLOBAL P CAIXA'!$K397="EXEC.",0,'ORÇ.REPROG. P CAIXA'!C398)</f>
        <v>0</v>
      </c>
      <c r="D398" s="162" t="n">
        <f aca="false">IF('ORÇ.GLOBAL P CAIXA'!$K397="EXEC.",0,'ORÇ.REPROG. P CAIXA'!D398)</f>
        <v>0</v>
      </c>
      <c r="E398" s="163" t="n">
        <f aca="false">IF('ORÇ.GLOBAL P CAIXA'!$K397="EXEC.",0,'ORÇ.REPROG. P CAIXA'!E398)</f>
        <v>0</v>
      </c>
      <c r="F398" s="163" t="n">
        <f aca="false">IF('ORÇ.GLOBAL P CAIXA'!K397="EXEC.",0,IF('ORÇ.GLOBAL EMPRESA'!G397&gt;0,'ORÇ.GLOBAL EMPRESA'!G397,'ORÇ.GLOBAL P CAIXA'!F397))</f>
        <v>0</v>
      </c>
      <c r="G398" s="163" t="n">
        <f aca="false">IF(E398&lt;&gt;0,ROUND(E398*F398,2),IF(AE398=0,(SUMIF($W$13:$W$1012,B398,$AE$13:$AE$1012)),AE398))</f>
        <v>0</v>
      </c>
      <c r="H398" s="661" t="n">
        <f aca="false">IF('ORÇ.GLOBAL P CAIXA'!K397="EXEC.",0,'ORÇ.REPROG. P CAIXA'!H398)</f>
        <v>0</v>
      </c>
      <c r="I398" s="661" t="n">
        <f aca="false">IF('ORÇ.GLOBAL P CAIXA'!K397="EXEC.",0,'ORÇ.REPROG. P CAIXA'!I398)</f>
        <v>0</v>
      </c>
      <c r="J398" s="163" t="n">
        <f aca="false">IF(H398&lt;&gt;0,ROUND(H398*I398,2),IF(AJ398=0,(SUMIF($W$13:$W$1012,B398,$AJ$13:$AJ$1012)),AJ398))</f>
        <v>0</v>
      </c>
      <c r="K398" s="163" t="n">
        <f aca="false">H398-E398</f>
        <v>0</v>
      </c>
      <c r="L398" s="163" t="n">
        <f aca="false">J398-G398</f>
        <v>0</v>
      </c>
      <c r="M398" s="662" t="str">
        <f aca="false">IF('ORÇ.GLOBAL P CAIXA'!K397="EXEC.","",IF('ORÇ.REPROG. P CAIXA'!M398&gt;0,'ORÇ.REPROG. P CAIXA'!M398,""))</f>
        <v/>
      </c>
      <c r="N398" s="663" t="str">
        <f aca="false">IF('ORÇ.GLOBAL P CAIXA'!K397="EXEC.","",IF('ORÇ.REPROG. P CAIXA'!N398&gt;0,'ORÇ.REPROG. P CAIXA'!N398,""))</f>
        <v/>
      </c>
      <c r="O398" s="166" t="str">
        <f aca="false">IF('ORÇ.GLOBAL P CAIXA'!$K397="EXEC.","",'ORÇ.REPROG. P CAIXA'!O398)</f>
        <v/>
      </c>
      <c r="P398" s="167"/>
      <c r="Q398" s="168" t="str">
        <f aca="false">IF(B398&gt;0,"ok","ocultar")</f>
        <v>ocultar</v>
      </c>
      <c r="R398" s="649"/>
      <c r="S398" s="649"/>
      <c r="T398" s="650"/>
      <c r="V398" s="88"/>
      <c r="W398" s="157" t="n">
        <f aca="false">IF(B398=0,W397,IF(ISNONTEXT(B398)=TRUE(),INT(B398),INT(LEFT(B398,FIND(".",B398)-1))))</f>
        <v>3</v>
      </c>
      <c r="X398" s="157" t="str">
        <f aca="false">IF(X399=1,1,IF(B398&lt;&gt;0,1,IF(C398&lt;&gt;0,1,IF(D398&lt;&gt;0,1,IF(E398&lt;&gt;0,1,"")))))</f>
        <v/>
      </c>
      <c r="Y398" s="157" t="str">
        <f aca="false">IF(W398=0," ",IF(W398&lt;&gt;W397,W398," "))</f>
        <v> </v>
      </c>
      <c r="Z398" s="88"/>
      <c r="AA398" s="75" t="n">
        <f aca="false">IF(W398&lt;&gt;Y398,(IF(N398=0,G398*(INFORMAÇÕES!$Q$69/INFORMAÇÕES!$Q$72),IF(N398="R",G398,0))),0)</f>
        <v>0</v>
      </c>
      <c r="AB398" s="75" t="n">
        <f aca="false">IF(W398&lt;&gt;Y398,(IF(N398=0,G398*(INFORMAÇÕES!$Q$70/INFORMAÇÕES!$Q$72),IF(N398="C",G398,0))),0)</f>
        <v>0</v>
      </c>
      <c r="AC398" s="75" t="n">
        <f aca="false">IF(W398&lt;&gt;Y398,(IF(N398=0,G398*INFORMAÇÕES!$U$115,IF(N398="CF",G398,0))),0)</f>
        <v>0</v>
      </c>
      <c r="AD398" s="75" t="n">
        <f aca="false">IF(W398&lt;&gt;Y398,(IF(N398=0,G398*INFORMAÇÕES!$U$116,IF(N398="O",G398,0))),0)</f>
        <v>0</v>
      </c>
      <c r="AE398" s="75" t="n">
        <f aca="false">IF(E398&lt;&gt;0,G398,0)</f>
        <v>0</v>
      </c>
      <c r="AF398" s="75" t="n">
        <f aca="false">IF(W398&lt;&gt;Y398,(IF(N398=0,J398*(INFORMAÇÕES!$Q$89/INFORMAÇÕES!$Q$92),IF(N398="R",J398,0))),0)</f>
        <v>0</v>
      </c>
      <c r="AG398" s="75" t="n">
        <f aca="false">IF(W398&lt;&gt;Y398,(IF(N398=0,J398*(INFORMAÇÕES!$Q$90/INFORMAÇÕES!$Q$92),IF(N398="C",J398,0))),0)</f>
        <v>0</v>
      </c>
      <c r="AH398" s="75" t="n">
        <f aca="false">IF(W398&lt;&gt;Y398,(IF(N398="",J398*INFORMAÇÕES!$U$115,IF(N398="CF",J398,0))),0)</f>
        <v>0</v>
      </c>
      <c r="AI398" s="75" t="n">
        <f aca="false">IF(W398&lt;&gt;Y398,(IF(N398="",J398*INFORMAÇÕES!$U$116,IF(N398="O",J398,0))),0)</f>
        <v>0</v>
      </c>
      <c r="AJ398" s="75" t="n">
        <f aca="false">IF(H398&lt;&gt;0,J398,0)</f>
        <v>0</v>
      </c>
      <c r="AK398" s="75" t="n">
        <f aca="false">IF(K398&lt;&gt;0,L398,0)</f>
        <v>0</v>
      </c>
    </row>
    <row r="399" s="174" customFormat="true" ht="14.25" hidden="false" customHeight="false" outlineLevel="0" collapsed="false">
      <c r="A399" s="159" t="n">
        <v>387</v>
      </c>
      <c r="B399" s="160" t="n">
        <f aca="false">IF('ORÇ.GLOBAL P CAIXA'!$K398="EXEC.",0,'ORÇ.REPROG. P CAIXA'!B399)</f>
        <v>0</v>
      </c>
      <c r="C399" s="161" t="n">
        <f aca="false">IF('ORÇ.GLOBAL P CAIXA'!$K398="EXEC.",0,'ORÇ.REPROG. P CAIXA'!C399)</f>
        <v>0</v>
      </c>
      <c r="D399" s="162" t="n">
        <f aca="false">IF('ORÇ.GLOBAL P CAIXA'!$K398="EXEC.",0,'ORÇ.REPROG. P CAIXA'!D399)</f>
        <v>0</v>
      </c>
      <c r="E399" s="163" t="n">
        <f aca="false">IF('ORÇ.GLOBAL P CAIXA'!$K398="EXEC.",0,'ORÇ.REPROG. P CAIXA'!E399)</f>
        <v>0</v>
      </c>
      <c r="F399" s="163" t="n">
        <f aca="false">IF('ORÇ.GLOBAL P CAIXA'!K398="EXEC.",0,IF('ORÇ.GLOBAL EMPRESA'!G398&gt;0,'ORÇ.GLOBAL EMPRESA'!G398,'ORÇ.GLOBAL P CAIXA'!F398))</f>
        <v>0</v>
      </c>
      <c r="G399" s="163" t="n">
        <f aca="false">IF(E399&lt;&gt;0,ROUND(E399*F399,2),IF(AE399=0,(SUMIF($W$13:$W$1012,B399,$AE$13:$AE$1012)),AE399))</f>
        <v>0</v>
      </c>
      <c r="H399" s="661" t="n">
        <f aca="false">IF('ORÇ.GLOBAL P CAIXA'!K398="EXEC.",0,'ORÇ.REPROG. P CAIXA'!H399)</f>
        <v>0</v>
      </c>
      <c r="I399" s="661" t="n">
        <f aca="false">IF('ORÇ.GLOBAL P CAIXA'!K398="EXEC.",0,'ORÇ.REPROG. P CAIXA'!I399)</f>
        <v>0</v>
      </c>
      <c r="J399" s="163" t="n">
        <f aca="false">IF(H399&lt;&gt;0,ROUND(H399*I399,2),IF(AJ399=0,(SUMIF($W$13:$W$1012,B399,$AJ$13:$AJ$1012)),AJ399))</f>
        <v>0</v>
      </c>
      <c r="K399" s="163" t="n">
        <f aca="false">H399-E399</f>
        <v>0</v>
      </c>
      <c r="L399" s="163" t="n">
        <f aca="false">J399-G399</f>
        <v>0</v>
      </c>
      <c r="M399" s="662" t="str">
        <f aca="false">IF('ORÇ.GLOBAL P CAIXA'!K398="EXEC.","",IF('ORÇ.REPROG. P CAIXA'!M399&gt;0,'ORÇ.REPROG. P CAIXA'!M399,""))</f>
        <v/>
      </c>
      <c r="N399" s="663" t="str">
        <f aca="false">IF('ORÇ.GLOBAL P CAIXA'!K398="EXEC.","",IF('ORÇ.REPROG. P CAIXA'!N399&gt;0,'ORÇ.REPROG. P CAIXA'!N399,""))</f>
        <v/>
      </c>
      <c r="O399" s="166" t="str">
        <f aca="false">IF('ORÇ.GLOBAL P CAIXA'!$K398="EXEC.","",'ORÇ.REPROG. P CAIXA'!O399)</f>
        <v/>
      </c>
      <c r="P399" s="167"/>
      <c r="Q399" s="168" t="str">
        <f aca="false">IF(B399&gt;0,"ok","ocultar")</f>
        <v>ocultar</v>
      </c>
      <c r="R399" s="649"/>
      <c r="S399" s="649"/>
      <c r="T399" s="650"/>
      <c r="V399" s="88"/>
      <c r="W399" s="157" t="n">
        <f aca="false">IF(B399=0,W398,IF(ISNONTEXT(B399)=TRUE(),INT(B399),INT(LEFT(B399,FIND(".",B399)-1))))</f>
        <v>3</v>
      </c>
      <c r="X399" s="157" t="str">
        <f aca="false">IF(X400=1,1,IF(B399&lt;&gt;0,1,IF(C399&lt;&gt;0,1,IF(D399&lt;&gt;0,1,IF(E399&lt;&gt;0,1,"")))))</f>
        <v/>
      </c>
      <c r="Y399" s="157" t="str">
        <f aca="false">IF(W399=0," ",IF(W399&lt;&gt;W398,W399," "))</f>
        <v> </v>
      </c>
      <c r="Z399" s="88"/>
      <c r="AA399" s="75" t="n">
        <f aca="false">IF(W399&lt;&gt;Y399,(IF(N399=0,G399*(INFORMAÇÕES!$Q$69/INFORMAÇÕES!$Q$72),IF(N399="R",G399,0))),0)</f>
        <v>0</v>
      </c>
      <c r="AB399" s="75" t="n">
        <f aca="false">IF(W399&lt;&gt;Y399,(IF(N399=0,G399*(INFORMAÇÕES!$Q$70/INFORMAÇÕES!$Q$72),IF(N399="C",G399,0))),0)</f>
        <v>0</v>
      </c>
      <c r="AC399" s="75" t="n">
        <f aca="false">IF(W399&lt;&gt;Y399,(IF(N399=0,G399*INFORMAÇÕES!$U$115,IF(N399="CF",G399,0))),0)</f>
        <v>0</v>
      </c>
      <c r="AD399" s="75" t="n">
        <f aca="false">IF(W399&lt;&gt;Y399,(IF(N399=0,G399*INFORMAÇÕES!$U$116,IF(N399="O",G399,0))),0)</f>
        <v>0</v>
      </c>
      <c r="AE399" s="75" t="n">
        <f aca="false">IF(E399&lt;&gt;0,G399,0)</f>
        <v>0</v>
      </c>
      <c r="AF399" s="75" t="n">
        <f aca="false">IF(W399&lt;&gt;Y399,(IF(N399=0,J399*(INFORMAÇÕES!$Q$89/INFORMAÇÕES!$Q$92),IF(N399="R",J399,0))),0)</f>
        <v>0</v>
      </c>
      <c r="AG399" s="75" t="n">
        <f aca="false">IF(W399&lt;&gt;Y399,(IF(N399=0,J399*(INFORMAÇÕES!$Q$90/INFORMAÇÕES!$Q$92),IF(N399="C",J399,0))),0)</f>
        <v>0</v>
      </c>
      <c r="AH399" s="75" t="n">
        <f aca="false">IF(W399&lt;&gt;Y399,(IF(N399="",J399*INFORMAÇÕES!$U$115,IF(N399="CF",J399,0))),0)</f>
        <v>0</v>
      </c>
      <c r="AI399" s="75" t="n">
        <f aca="false">IF(W399&lt;&gt;Y399,(IF(N399="",J399*INFORMAÇÕES!$U$116,IF(N399="O",J399,0))),0)</f>
        <v>0</v>
      </c>
      <c r="AJ399" s="75" t="n">
        <f aca="false">IF(H399&lt;&gt;0,J399,0)</f>
        <v>0</v>
      </c>
      <c r="AK399" s="75" t="n">
        <f aca="false">IF(K399&lt;&gt;0,L399,0)</f>
        <v>0</v>
      </c>
    </row>
    <row r="400" s="174" customFormat="true" ht="14.25" hidden="false" customHeight="false" outlineLevel="0" collapsed="false">
      <c r="A400" s="159" t="n">
        <v>388</v>
      </c>
      <c r="B400" s="160" t="n">
        <f aca="false">IF('ORÇ.GLOBAL P CAIXA'!$K399="EXEC.",0,'ORÇ.REPROG. P CAIXA'!B400)</f>
        <v>0</v>
      </c>
      <c r="C400" s="161" t="n">
        <f aca="false">IF('ORÇ.GLOBAL P CAIXA'!$K399="EXEC.",0,'ORÇ.REPROG. P CAIXA'!C400)</f>
        <v>0</v>
      </c>
      <c r="D400" s="162" t="n">
        <f aca="false">IF('ORÇ.GLOBAL P CAIXA'!$K399="EXEC.",0,'ORÇ.REPROG. P CAIXA'!D400)</f>
        <v>0</v>
      </c>
      <c r="E400" s="163" t="n">
        <f aca="false">IF('ORÇ.GLOBAL P CAIXA'!$K399="EXEC.",0,'ORÇ.REPROG. P CAIXA'!E400)</f>
        <v>0</v>
      </c>
      <c r="F400" s="163" t="n">
        <f aca="false">IF('ORÇ.GLOBAL P CAIXA'!K399="EXEC.",0,IF('ORÇ.GLOBAL EMPRESA'!G399&gt;0,'ORÇ.GLOBAL EMPRESA'!G399,'ORÇ.GLOBAL P CAIXA'!F399))</f>
        <v>0</v>
      </c>
      <c r="G400" s="163" t="n">
        <f aca="false">IF(E400&lt;&gt;0,ROUND(E400*F400,2),IF(AE400=0,(SUMIF($W$13:$W$1012,B400,$AE$13:$AE$1012)),AE400))</f>
        <v>0</v>
      </c>
      <c r="H400" s="661" t="n">
        <f aca="false">IF('ORÇ.GLOBAL P CAIXA'!K399="EXEC.",0,'ORÇ.REPROG. P CAIXA'!H400)</f>
        <v>0</v>
      </c>
      <c r="I400" s="661" t="n">
        <f aca="false">IF('ORÇ.GLOBAL P CAIXA'!K399="EXEC.",0,'ORÇ.REPROG. P CAIXA'!I400)</f>
        <v>0</v>
      </c>
      <c r="J400" s="163" t="n">
        <f aca="false">IF(H400&lt;&gt;0,ROUND(H400*I400,2),IF(AJ400=0,(SUMIF($W$13:$W$1012,B400,$AJ$13:$AJ$1012)),AJ400))</f>
        <v>0</v>
      </c>
      <c r="K400" s="163" t="n">
        <f aca="false">H400-E400</f>
        <v>0</v>
      </c>
      <c r="L400" s="163" t="n">
        <f aca="false">J400-G400</f>
        <v>0</v>
      </c>
      <c r="M400" s="662" t="str">
        <f aca="false">IF('ORÇ.GLOBAL P CAIXA'!K399="EXEC.","",IF('ORÇ.REPROG. P CAIXA'!M400&gt;0,'ORÇ.REPROG. P CAIXA'!M400,""))</f>
        <v/>
      </c>
      <c r="N400" s="663" t="str">
        <f aca="false">IF('ORÇ.GLOBAL P CAIXA'!K399="EXEC.","",IF('ORÇ.REPROG. P CAIXA'!N400&gt;0,'ORÇ.REPROG. P CAIXA'!N400,""))</f>
        <v/>
      </c>
      <c r="O400" s="166" t="str">
        <f aca="false">IF('ORÇ.GLOBAL P CAIXA'!$K399="EXEC.","",'ORÇ.REPROG. P CAIXA'!O400)</f>
        <v/>
      </c>
      <c r="P400" s="167"/>
      <c r="Q400" s="168" t="str">
        <f aca="false">IF(B400&gt;0,"ok","ocultar")</f>
        <v>ocultar</v>
      </c>
      <c r="R400" s="649"/>
      <c r="S400" s="649"/>
      <c r="T400" s="650"/>
      <c r="V400" s="88"/>
      <c r="W400" s="157" t="n">
        <f aca="false">IF(B400=0,W399,IF(ISNONTEXT(B400)=TRUE(),INT(B400),INT(LEFT(B400,FIND(".",B400)-1))))</f>
        <v>3</v>
      </c>
      <c r="X400" s="157" t="str">
        <f aca="false">IF(X401=1,1,IF(B400&lt;&gt;0,1,IF(C400&lt;&gt;0,1,IF(D400&lt;&gt;0,1,IF(E400&lt;&gt;0,1,"")))))</f>
        <v/>
      </c>
      <c r="Y400" s="157" t="str">
        <f aca="false">IF(W400=0," ",IF(W400&lt;&gt;W399,W400," "))</f>
        <v> </v>
      </c>
      <c r="Z400" s="88"/>
      <c r="AA400" s="75" t="n">
        <f aca="false">IF(W400&lt;&gt;Y400,(IF(N400=0,G400*(INFORMAÇÕES!$Q$69/INFORMAÇÕES!$Q$72),IF(N400="R",G400,0))),0)</f>
        <v>0</v>
      </c>
      <c r="AB400" s="75" t="n">
        <f aca="false">IF(W400&lt;&gt;Y400,(IF(N400=0,G400*(INFORMAÇÕES!$Q$70/INFORMAÇÕES!$Q$72),IF(N400="C",G400,0))),0)</f>
        <v>0</v>
      </c>
      <c r="AC400" s="75" t="n">
        <f aca="false">IF(W400&lt;&gt;Y400,(IF(N400=0,G400*INFORMAÇÕES!$U$115,IF(N400="CF",G400,0))),0)</f>
        <v>0</v>
      </c>
      <c r="AD400" s="75" t="n">
        <f aca="false">IF(W400&lt;&gt;Y400,(IF(N400=0,G400*INFORMAÇÕES!$U$116,IF(N400="O",G400,0))),0)</f>
        <v>0</v>
      </c>
      <c r="AE400" s="75" t="n">
        <f aca="false">IF(E400&lt;&gt;0,G400,0)</f>
        <v>0</v>
      </c>
      <c r="AF400" s="75" t="n">
        <f aca="false">IF(W400&lt;&gt;Y400,(IF(N400=0,J400*(INFORMAÇÕES!$Q$89/INFORMAÇÕES!$Q$92),IF(N400="R",J400,0))),0)</f>
        <v>0</v>
      </c>
      <c r="AG400" s="75" t="n">
        <f aca="false">IF(W400&lt;&gt;Y400,(IF(N400=0,J400*(INFORMAÇÕES!$Q$90/INFORMAÇÕES!$Q$92),IF(N400="C",J400,0))),0)</f>
        <v>0</v>
      </c>
      <c r="AH400" s="75" t="n">
        <f aca="false">IF(W400&lt;&gt;Y400,(IF(N400="",J400*INFORMAÇÕES!$U$115,IF(N400="CF",J400,0))),0)</f>
        <v>0</v>
      </c>
      <c r="AI400" s="75" t="n">
        <f aca="false">IF(W400&lt;&gt;Y400,(IF(N400="",J400*INFORMAÇÕES!$U$116,IF(N400="O",J400,0))),0)</f>
        <v>0</v>
      </c>
      <c r="AJ400" s="75" t="n">
        <f aca="false">IF(H400&lt;&gt;0,J400,0)</f>
        <v>0</v>
      </c>
      <c r="AK400" s="75" t="n">
        <f aca="false">IF(K400&lt;&gt;0,L400,0)</f>
        <v>0</v>
      </c>
    </row>
    <row r="401" s="174" customFormat="true" ht="14.25" hidden="false" customHeight="false" outlineLevel="0" collapsed="false">
      <c r="A401" s="159" t="n">
        <v>389</v>
      </c>
      <c r="B401" s="160" t="n">
        <f aca="false">IF('ORÇ.GLOBAL P CAIXA'!$K400="EXEC.",0,'ORÇ.REPROG. P CAIXA'!B401)</f>
        <v>0</v>
      </c>
      <c r="C401" s="161" t="n">
        <f aca="false">IF('ORÇ.GLOBAL P CAIXA'!$K400="EXEC.",0,'ORÇ.REPROG. P CAIXA'!C401)</f>
        <v>0</v>
      </c>
      <c r="D401" s="162" t="n">
        <f aca="false">IF('ORÇ.GLOBAL P CAIXA'!$K400="EXEC.",0,'ORÇ.REPROG. P CAIXA'!D401)</f>
        <v>0</v>
      </c>
      <c r="E401" s="163" t="n">
        <f aca="false">IF('ORÇ.GLOBAL P CAIXA'!$K400="EXEC.",0,'ORÇ.REPROG. P CAIXA'!E401)</f>
        <v>0</v>
      </c>
      <c r="F401" s="163" t="n">
        <f aca="false">IF('ORÇ.GLOBAL P CAIXA'!K400="EXEC.",0,IF('ORÇ.GLOBAL EMPRESA'!G400&gt;0,'ORÇ.GLOBAL EMPRESA'!G400,'ORÇ.GLOBAL P CAIXA'!F400))</f>
        <v>0</v>
      </c>
      <c r="G401" s="163" t="n">
        <f aca="false">IF(E401&lt;&gt;0,ROUND(E401*F401,2),IF(AE401=0,(SUMIF($W$13:$W$1012,B401,$AE$13:$AE$1012)),AE401))</f>
        <v>0</v>
      </c>
      <c r="H401" s="661" t="n">
        <f aca="false">IF('ORÇ.GLOBAL P CAIXA'!K400="EXEC.",0,'ORÇ.REPROG. P CAIXA'!H401)</f>
        <v>0</v>
      </c>
      <c r="I401" s="661" t="n">
        <f aca="false">IF('ORÇ.GLOBAL P CAIXA'!K400="EXEC.",0,'ORÇ.REPROG. P CAIXA'!I401)</f>
        <v>0</v>
      </c>
      <c r="J401" s="163" t="n">
        <f aca="false">IF(H401&lt;&gt;0,ROUND(H401*I401,2),IF(AJ401=0,(SUMIF($W$13:$W$1012,B401,$AJ$13:$AJ$1012)),AJ401))</f>
        <v>0</v>
      </c>
      <c r="K401" s="163" t="n">
        <f aca="false">H401-E401</f>
        <v>0</v>
      </c>
      <c r="L401" s="163" t="n">
        <f aca="false">J401-G401</f>
        <v>0</v>
      </c>
      <c r="M401" s="662" t="str">
        <f aca="false">IF('ORÇ.GLOBAL P CAIXA'!K400="EXEC.","",IF('ORÇ.REPROG. P CAIXA'!M401&gt;0,'ORÇ.REPROG. P CAIXA'!M401,""))</f>
        <v/>
      </c>
      <c r="N401" s="663" t="str">
        <f aca="false">IF('ORÇ.GLOBAL P CAIXA'!K400="EXEC.","",IF('ORÇ.REPROG. P CAIXA'!N401&gt;0,'ORÇ.REPROG. P CAIXA'!N401,""))</f>
        <v/>
      </c>
      <c r="O401" s="166" t="str">
        <f aca="false">IF('ORÇ.GLOBAL P CAIXA'!$K400="EXEC.","",'ORÇ.REPROG. P CAIXA'!O401)</f>
        <v/>
      </c>
      <c r="P401" s="167"/>
      <c r="Q401" s="168" t="str">
        <f aca="false">IF(B401&gt;0,"ok","ocultar")</f>
        <v>ocultar</v>
      </c>
      <c r="R401" s="649"/>
      <c r="S401" s="649"/>
      <c r="T401" s="650"/>
      <c r="V401" s="88"/>
      <c r="W401" s="157" t="n">
        <f aca="false">IF(B401=0,W400,IF(ISNONTEXT(B401)=TRUE(),INT(B401),INT(LEFT(B401,FIND(".",B401)-1))))</f>
        <v>3</v>
      </c>
      <c r="X401" s="157" t="str">
        <f aca="false">IF(X402=1,1,IF(B401&lt;&gt;0,1,IF(C401&lt;&gt;0,1,IF(D401&lt;&gt;0,1,IF(E401&lt;&gt;0,1,"")))))</f>
        <v/>
      </c>
      <c r="Y401" s="157" t="str">
        <f aca="false">IF(W401=0," ",IF(W401&lt;&gt;W400,W401," "))</f>
        <v> </v>
      </c>
      <c r="Z401" s="88"/>
      <c r="AA401" s="75" t="n">
        <f aca="false">IF(W401&lt;&gt;Y401,(IF(N401=0,G401*(INFORMAÇÕES!$Q$69/INFORMAÇÕES!$Q$72),IF(N401="R",G401,0))),0)</f>
        <v>0</v>
      </c>
      <c r="AB401" s="75" t="n">
        <f aca="false">IF(W401&lt;&gt;Y401,(IF(N401=0,G401*(INFORMAÇÕES!$Q$70/INFORMAÇÕES!$Q$72),IF(N401="C",G401,0))),0)</f>
        <v>0</v>
      </c>
      <c r="AC401" s="75" t="n">
        <f aca="false">IF(W401&lt;&gt;Y401,(IF(N401=0,G401*INFORMAÇÕES!$U$115,IF(N401="CF",G401,0))),0)</f>
        <v>0</v>
      </c>
      <c r="AD401" s="75" t="n">
        <f aca="false">IF(W401&lt;&gt;Y401,(IF(N401=0,G401*INFORMAÇÕES!$U$116,IF(N401="O",G401,0))),0)</f>
        <v>0</v>
      </c>
      <c r="AE401" s="75" t="n">
        <f aca="false">IF(E401&lt;&gt;0,G401,0)</f>
        <v>0</v>
      </c>
      <c r="AF401" s="75" t="n">
        <f aca="false">IF(W401&lt;&gt;Y401,(IF(N401=0,J401*(INFORMAÇÕES!$Q$89/INFORMAÇÕES!$Q$92),IF(N401="R",J401,0))),0)</f>
        <v>0</v>
      </c>
      <c r="AG401" s="75" t="n">
        <f aca="false">IF(W401&lt;&gt;Y401,(IF(N401=0,J401*(INFORMAÇÕES!$Q$90/INFORMAÇÕES!$Q$92),IF(N401="C",J401,0))),0)</f>
        <v>0</v>
      </c>
      <c r="AH401" s="75" t="n">
        <f aca="false">IF(W401&lt;&gt;Y401,(IF(N401="",J401*INFORMAÇÕES!$U$115,IF(N401="CF",J401,0))),0)</f>
        <v>0</v>
      </c>
      <c r="AI401" s="75" t="n">
        <f aca="false">IF(W401&lt;&gt;Y401,(IF(N401="",J401*INFORMAÇÕES!$U$116,IF(N401="O",J401,0))),0)</f>
        <v>0</v>
      </c>
      <c r="AJ401" s="75" t="n">
        <f aca="false">IF(H401&lt;&gt;0,J401,0)</f>
        <v>0</v>
      </c>
      <c r="AK401" s="75" t="n">
        <f aca="false">IF(K401&lt;&gt;0,L401,0)</f>
        <v>0</v>
      </c>
    </row>
    <row r="402" s="174" customFormat="true" ht="14.25" hidden="false" customHeight="false" outlineLevel="0" collapsed="false">
      <c r="A402" s="159" t="n">
        <v>390</v>
      </c>
      <c r="B402" s="160" t="n">
        <f aca="false">IF('ORÇ.GLOBAL P CAIXA'!$K401="EXEC.",0,'ORÇ.REPROG. P CAIXA'!B402)</f>
        <v>0</v>
      </c>
      <c r="C402" s="161" t="n">
        <f aca="false">IF('ORÇ.GLOBAL P CAIXA'!$K401="EXEC.",0,'ORÇ.REPROG. P CAIXA'!C402)</f>
        <v>0</v>
      </c>
      <c r="D402" s="162" t="n">
        <f aca="false">IF('ORÇ.GLOBAL P CAIXA'!$K401="EXEC.",0,'ORÇ.REPROG. P CAIXA'!D402)</f>
        <v>0</v>
      </c>
      <c r="E402" s="163" t="n">
        <f aca="false">IF('ORÇ.GLOBAL P CAIXA'!$K401="EXEC.",0,'ORÇ.REPROG. P CAIXA'!E402)</f>
        <v>0</v>
      </c>
      <c r="F402" s="163" t="n">
        <f aca="false">IF('ORÇ.GLOBAL P CAIXA'!K401="EXEC.",0,IF('ORÇ.GLOBAL EMPRESA'!G401&gt;0,'ORÇ.GLOBAL EMPRESA'!G401,'ORÇ.GLOBAL P CAIXA'!F401))</f>
        <v>0</v>
      </c>
      <c r="G402" s="163" t="n">
        <f aca="false">IF(E402&lt;&gt;0,ROUND(E402*F402,2),IF(AE402=0,(SUMIF($W$13:$W$1012,B402,$AE$13:$AE$1012)),AE402))</f>
        <v>0</v>
      </c>
      <c r="H402" s="661" t="n">
        <f aca="false">IF('ORÇ.GLOBAL P CAIXA'!K401="EXEC.",0,'ORÇ.REPROG. P CAIXA'!H402)</f>
        <v>0</v>
      </c>
      <c r="I402" s="661" t="n">
        <f aca="false">IF('ORÇ.GLOBAL P CAIXA'!K401="EXEC.",0,'ORÇ.REPROG. P CAIXA'!I402)</f>
        <v>0</v>
      </c>
      <c r="J402" s="163" t="n">
        <f aca="false">IF(H402&lt;&gt;0,ROUND(H402*I402,2),IF(AJ402=0,(SUMIF($W$13:$W$1012,B402,$AJ$13:$AJ$1012)),AJ402))</f>
        <v>0</v>
      </c>
      <c r="K402" s="163" t="n">
        <f aca="false">H402-E402</f>
        <v>0</v>
      </c>
      <c r="L402" s="163" t="n">
        <f aca="false">J402-G402</f>
        <v>0</v>
      </c>
      <c r="M402" s="662" t="str">
        <f aca="false">IF('ORÇ.GLOBAL P CAIXA'!K401="EXEC.","",IF('ORÇ.REPROG. P CAIXA'!M402&gt;0,'ORÇ.REPROG. P CAIXA'!M402,""))</f>
        <v/>
      </c>
      <c r="N402" s="663" t="str">
        <f aca="false">IF('ORÇ.GLOBAL P CAIXA'!K401="EXEC.","",IF('ORÇ.REPROG. P CAIXA'!N402&gt;0,'ORÇ.REPROG. P CAIXA'!N402,""))</f>
        <v/>
      </c>
      <c r="O402" s="166" t="str">
        <f aca="false">IF('ORÇ.GLOBAL P CAIXA'!$K401="EXEC.","",'ORÇ.REPROG. P CAIXA'!O402)</f>
        <v/>
      </c>
      <c r="P402" s="167"/>
      <c r="Q402" s="168" t="str">
        <f aca="false">IF(B402&gt;0,"ok","ocultar")</f>
        <v>ocultar</v>
      </c>
      <c r="R402" s="649"/>
      <c r="S402" s="649"/>
      <c r="T402" s="650"/>
      <c r="V402" s="88"/>
      <c r="W402" s="157" t="n">
        <f aca="false">IF(B402=0,W401,IF(ISNONTEXT(B402)=TRUE(),INT(B402),INT(LEFT(B402,FIND(".",B402)-1))))</f>
        <v>3</v>
      </c>
      <c r="X402" s="157" t="str">
        <f aca="false">IF(X403=1,1,IF(B402&lt;&gt;0,1,IF(C402&lt;&gt;0,1,IF(D402&lt;&gt;0,1,IF(E402&lt;&gt;0,1,"")))))</f>
        <v/>
      </c>
      <c r="Y402" s="157" t="str">
        <f aca="false">IF(W402=0," ",IF(W402&lt;&gt;W401,W402," "))</f>
        <v> </v>
      </c>
      <c r="Z402" s="88"/>
      <c r="AA402" s="75" t="n">
        <f aca="false">IF(W402&lt;&gt;Y402,(IF(N402=0,G402*(INFORMAÇÕES!$Q$69/INFORMAÇÕES!$Q$72),IF(N402="R",G402,0))),0)</f>
        <v>0</v>
      </c>
      <c r="AB402" s="75" t="n">
        <f aca="false">IF(W402&lt;&gt;Y402,(IF(N402=0,G402*(INFORMAÇÕES!$Q$70/INFORMAÇÕES!$Q$72),IF(N402="C",G402,0))),0)</f>
        <v>0</v>
      </c>
      <c r="AC402" s="75" t="n">
        <f aca="false">IF(W402&lt;&gt;Y402,(IF(N402=0,G402*INFORMAÇÕES!$U$115,IF(N402="CF",G402,0))),0)</f>
        <v>0</v>
      </c>
      <c r="AD402" s="75" t="n">
        <f aca="false">IF(W402&lt;&gt;Y402,(IF(N402=0,G402*INFORMAÇÕES!$U$116,IF(N402="O",G402,0))),0)</f>
        <v>0</v>
      </c>
      <c r="AE402" s="75" t="n">
        <f aca="false">IF(E402&lt;&gt;0,G402,0)</f>
        <v>0</v>
      </c>
      <c r="AF402" s="75" t="n">
        <f aca="false">IF(W402&lt;&gt;Y402,(IF(N402=0,J402*(INFORMAÇÕES!$Q$89/INFORMAÇÕES!$Q$92),IF(N402="R",J402,0))),0)</f>
        <v>0</v>
      </c>
      <c r="AG402" s="75" t="n">
        <f aca="false">IF(W402&lt;&gt;Y402,(IF(N402=0,J402*(INFORMAÇÕES!$Q$90/INFORMAÇÕES!$Q$92),IF(N402="C",J402,0))),0)</f>
        <v>0</v>
      </c>
      <c r="AH402" s="75" t="n">
        <f aca="false">IF(W402&lt;&gt;Y402,(IF(N402="",J402*INFORMAÇÕES!$U$115,IF(N402="CF",J402,0))),0)</f>
        <v>0</v>
      </c>
      <c r="AI402" s="75" t="n">
        <f aca="false">IF(W402&lt;&gt;Y402,(IF(N402="",J402*INFORMAÇÕES!$U$116,IF(N402="O",J402,0))),0)</f>
        <v>0</v>
      </c>
      <c r="AJ402" s="75" t="n">
        <f aca="false">IF(H402&lt;&gt;0,J402,0)</f>
        <v>0</v>
      </c>
      <c r="AK402" s="75" t="n">
        <f aca="false">IF(K402&lt;&gt;0,L402,0)</f>
        <v>0</v>
      </c>
    </row>
    <row r="403" s="174" customFormat="true" ht="14.25" hidden="false" customHeight="false" outlineLevel="0" collapsed="false">
      <c r="A403" s="159" t="n">
        <v>391</v>
      </c>
      <c r="B403" s="160" t="n">
        <f aca="false">IF('ORÇ.GLOBAL P CAIXA'!$K402="EXEC.",0,'ORÇ.REPROG. P CAIXA'!B403)</f>
        <v>0</v>
      </c>
      <c r="C403" s="161" t="n">
        <f aca="false">IF('ORÇ.GLOBAL P CAIXA'!$K402="EXEC.",0,'ORÇ.REPROG. P CAIXA'!C403)</f>
        <v>0</v>
      </c>
      <c r="D403" s="162" t="n">
        <f aca="false">IF('ORÇ.GLOBAL P CAIXA'!$K402="EXEC.",0,'ORÇ.REPROG. P CAIXA'!D403)</f>
        <v>0</v>
      </c>
      <c r="E403" s="163" t="n">
        <f aca="false">IF('ORÇ.GLOBAL P CAIXA'!$K402="EXEC.",0,'ORÇ.REPROG. P CAIXA'!E403)</f>
        <v>0</v>
      </c>
      <c r="F403" s="163" t="n">
        <f aca="false">IF('ORÇ.GLOBAL P CAIXA'!K402="EXEC.",0,IF('ORÇ.GLOBAL EMPRESA'!G402&gt;0,'ORÇ.GLOBAL EMPRESA'!G402,'ORÇ.GLOBAL P CAIXA'!F402))</f>
        <v>0</v>
      </c>
      <c r="G403" s="163" t="n">
        <f aca="false">IF(E403&lt;&gt;0,ROUND(E403*F403,2),IF(AE403=0,(SUMIF($W$13:$W$1012,B403,$AE$13:$AE$1012)),AE403))</f>
        <v>0</v>
      </c>
      <c r="H403" s="661" t="n">
        <f aca="false">IF('ORÇ.GLOBAL P CAIXA'!K402="EXEC.",0,'ORÇ.REPROG. P CAIXA'!H403)</f>
        <v>0</v>
      </c>
      <c r="I403" s="661" t="n">
        <f aca="false">IF('ORÇ.GLOBAL P CAIXA'!K402="EXEC.",0,'ORÇ.REPROG. P CAIXA'!I403)</f>
        <v>0</v>
      </c>
      <c r="J403" s="163" t="n">
        <f aca="false">IF(H403&lt;&gt;0,ROUND(H403*I403,2),IF(AJ403=0,(SUMIF($W$13:$W$1012,B403,$AJ$13:$AJ$1012)),AJ403))</f>
        <v>0</v>
      </c>
      <c r="K403" s="163" t="n">
        <f aca="false">H403-E403</f>
        <v>0</v>
      </c>
      <c r="L403" s="163" t="n">
        <f aca="false">J403-G403</f>
        <v>0</v>
      </c>
      <c r="M403" s="662" t="str">
        <f aca="false">IF('ORÇ.GLOBAL P CAIXA'!K402="EXEC.","",IF('ORÇ.REPROG. P CAIXA'!M403&gt;0,'ORÇ.REPROG. P CAIXA'!M403,""))</f>
        <v/>
      </c>
      <c r="N403" s="663" t="str">
        <f aca="false">IF('ORÇ.GLOBAL P CAIXA'!K402="EXEC.","",IF('ORÇ.REPROG. P CAIXA'!N403&gt;0,'ORÇ.REPROG. P CAIXA'!N403,""))</f>
        <v/>
      </c>
      <c r="O403" s="166" t="str">
        <f aca="false">IF('ORÇ.GLOBAL P CAIXA'!$K402="EXEC.","",'ORÇ.REPROG. P CAIXA'!O403)</f>
        <v/>
      </c>
      <c r="P403" s="167"/>
      <c r="Q403" s="168" t="str">
        <f aca="false">IF(B403&gt;0,"ok","ocultar")</f>
        <v>ocultar</v>
      </c>
      <c r="R403" s="649"/>
      <c r="S403" s="649"/>
      <c r="T403" s="650"/>
      <c r="V403" s="88"/>
      <c r="W403" s="157" t="n">
        <f aca="false">IF(B403=0,W402,IF(ISNONTEXT(B403)=TRUE(),INT(B403),INT(LEFT(B403,FIND(".",B403)-1))))</f>
        <v>3</v>
      </c>
      <c r="X403" s="157" t="str">
        <f aca="false">IF(X404=1,1,IF(B403&lt;&gt;0,1,IF(C403&lt;&gt;0,1,IF(D403&lt;&gt;0,1,IF(E403&lt;&gt;0,1,"")))))</f>
        <v/>
      </c>
      <c r="Y403" s="157" t="str">
        <f aca="false">IF(W403=0," ",IF(W403&lt;&gt;W402,W403," "))</f>
        <v> </v>
      </c>
      <c r="Z403" s="88"/>
      <c r="AA403" s="75" t="n">
        <f aca="false">IF(W403&lt;&gt;Y403,(IF(N403=0,G403*(INFORMAÇÕES!$Q$69/INFORMAÇÕES!$Q$72),IF(N403="R",G403,0))),0)</f>
        <v>0</v>
      </c>
      <c r="AB403" s="75" t="n">
        <f aca="false">IF(W403&lt;&gt;Y403,(IF(N403=0,G403*(INFORMAÇÕES!$Q$70/INFORMAÇÕES!$Q$72),IF(N403="C",G403,0))),0)</f>
        <v>0</v>
      </c>
      <c r="AC403" s="75" t="n">
        <f aca="false">IF(W403&lt;&gt;Y403,(IF(N403=0,G403*INFORMAÇÕES!$U$115,IF(N403="CF",G403,0))),0)</f>
        <v>0</v>
      </c>
      <c r="AD403" s="75" t="n">
        <f aca="false">IF(W403&lt;&gt;Y403,(IF(N403=0,G403*INFORMAÇÕES!$U$116,IF(N403="O",G403,0))),0)</f>
        <v>0</v>
      </c>
      <c r="AE403" s="75" t="n">
        <f aca="false">IF(E403&lt;&gt;0,G403,0)</f>
        <v>0</v>
      </c>
      <c r="AF403" s="75" t="n">
        <f aca="false">IF(W403&lt;&gt;Y403,(IF(N403=0,J403*(INFORMAÇÕES!$Q$89/INFORMAÇÕES!$Q$92),IF(N403="R",J403,0))),0)</f>
        <v>0</v>
      </c>
      <c r="AG403" s="75" t="n">
        <f aca="false">IF(W403&lt;&gt;Y403,(IF(N403=0,J403*(INFORMAÇÕES!$Q$90/INFORMAÇÕES!$Q$92),IF(N403="C",J403,0))),0)</f>
        <v>0</v>
      </c>
      <c r="AH403" s="75" t="n">
        <f aca="false">IF(W403&lt;&gt;Y403,(IF(N403="",J403*INFORMAÇÕES!$U$115,IF(N403="CF",J403,0))),0)</f>
        <v>0</v>
      </c>
      <c r="AI403" s="75" t="n">
        <f aca="false">IF(W403&lt;&gt;Y403,(IF(N403="",J403*INFORMAÇÕES!$U$116,IF(N403="O",J403,0))),0)</f>
        <v>0</v>
      </c>
      <c r="AJ403" s="75" t="n">
        <f aca="false">IF(H403&lt;&gt;0,J403,0)</f>
        <v>0</v>
      </c>
      <c r="AK403" s="75" t="n">
        <f aca="false">IF(K403&lt;&gt;0,L403,0)</f>
        <v>0</v>
      </c>
    </row>
    <row r="404" s="174" customFormat="true" ht="14.25" hidden="false" customHeight="false" outlineLevel="0" collapsed="false">
      <c r="A404" s="159" t="n">
        <v>392</v>
      </c>
      <c r="B404" s="160" t="n">
        <f aca="false">IF('ORÇ.GLOBAL P CAIXA'!$K403="EXEC.",0,'ORÇ.REPROG. P CAIXA'!B404)</f>
        <v>0</v>
      </c>
      <c r="C404" s="161" t="n">
        <f aca="false">IF('ORÇ.GLOBAL P CAIXA'!$K403="EXEC.",0,'ORÇ.REPROG. P CAIXA'!C404)</f>
        <v>0</v>
      </c>
      <c r="D404" s="162" t="n">
        <f aca="false">IF('ORÇ.GLOBAL P CAIXA'!$K403="EXEC.",0,'ORÇ.REPROG. P CAIXA'!D404)</f>
        <v>0</v>
      </c>
      <c r="E404" s="163" t="n">
        <f aca="false">IF('ORÇ.GLOBAL P CAIXA'!$K403="EXEC.",0,'ORÇ.REPROG. P CAIXA'!E404)</f>
        <v>0</v>
      </c>
      <c r="F404" s="163" t="n">
        <f aca="false">IF('ORÇ.GLOBAL P CAIXA'!K403="EXEC.",0,IF('ORÇ.GLOBAL EMPRESA'!G403&gt;0,'ORÇ.GLOBAL EMPRESA'!G403,'ORÇ.GLOBAL P CAIXA'!F403))</f>
        <v>0</v>
      </c>
      <c r="G404" s="163" t="n">
        <f aca="false">IF(E404&lt;&gt;0,ROUND(E404*F404,2),IF(AE404=0,(SUMIF($W$13:$W$1012,B404,$AE$13:$AE$1012)),AE404))</f>
        <v>0</v>
      </c>
      <c r="H404" s="661" t="n">
        <f aca="false">IF('ORÇ.GLOBAL P CAIXA'!K403="EXEC.",0,'ORÇ.REPROG. P CAIXA'!H404)</f>
        <v>0</v>
      </c>
      <c r="I404" s="661" t="n">
        <f aca="false">IF('ORÇ.GLOBAL P CAIXA'!K403="EXEC.",0,'ORÇ.REPROG. P CAIXA'!I404)</f>
        <v>0</v>
      </c>
      <c r="J404" s="163" t="n">
        <f aca="false">IF(H404&lt;&gt;0,ROUND(H404*I404,2),IF(AJ404=0,(SUMIF($W$13:$W$1012,B404,$AJ$13:$AJ$1012)),AJ404))</f>
        <v>0</v>
      </c>
      <c r="K404" s="163" t="n">
        <f aca="false">H404-E404</f>
        <v>0</v>
      </c>
      <c r="L404" s="163" t="n">
        <f aca="false">J404-G404</f>
        <v>0</v>
      </c>
      <c r="M404" s="662" t="str">
        <f aca="false">IF('ORÇ.GLOBAL P CAIXA'!K403="EXEC.","",IF('ORÇ.REPROG. P CAIXA'!M404&gt;0,'ORÇ.REPROG. P CAIXA'!M404,""))</f>
        <v/>
      </c>
      <c r="N404" s="663" t="str">
        <f aca="false">IF('ORÇ.GLOBAL P CAIXA'!K403="EXEC.","",IF('ORÇ.REPROG. P CAIXA'!N404&gt;0,'ORÇ.REPROG. P CAIXA'!N404,""))</f>
        <v/>
      </c>
      <c r="O404" s="166" t="str">
        <f aca="false">IF('ORÇ.GLOBAL P CAIXA'!$K403="EXEC.","",'ORÇ.REPROG. P CAIXA'!O404)</f>
        <v/>
      </c>
      <c r="P404" s="167"/>
      <c r="Q404" s="168" t="str">
        <f aca="false">IF(B404&gt;0,"ok","ocultar")</f>
        <v>ocultar</v>
      </c>
      <c r="R404" s="649"/>
      <c r="S404" s="649"/>
      <c r="T404" s="650"/>
      <c r="V404" s="88"/>
      <c r="W404" s="157" t="n">
        <f aca="false">IF(B404=0,W403,IF(ISNONTEXT(B404)=TRUE(),INT(B404),INT(LEFT(B404,FIND(".",B404)-1))))</f>
        <v>3</v>
      </c>
      <c r="X404" s="157" t="str">
        <f aca="false">IF(X405=1,1,IF(B404&lt;&gt;0,1,IF(C404&lt;&gt;0,1,IF(D404&lt;&gt;0,1,IF(E404&lt;&gt;0,1,"")))))</f>
        <v/>
      </c>
      <c r="Y404" s="157" t="str">
        <f aca="false">IF(W404=0," ",IF(W404&lt;&gt;W403,W404," "))</f>
        <v> </v>
      </c>
      <c r="Z404" s="88"/>
      <c r="AA404" s="75" t="n">
        <f aca="false">IF(W404&lt;&gt;Y404,(IF(N404=0,G404*(INFORMAÇÕES!$Q$69/INFORMAÇÕES!$Q$72),IF(N404="R",G404,0))),0)</f>
        <v>0</v>
      </c>
      <c r="AB404" s="75" t="n">
        <f aca="false">IF(W404&lt;&gt;Y404,(IF(N404=0,G404*(INFORMAÇÕES!$Q$70/INFORMAÇÕES!$Q$72),IF(N404="C",G404,0))),0)</f>
        <v>0</v>
      </c>
      <c r="AC404" s="75" t="n">
        <f aca="false">IF(W404&lt;&gt;Y404,(IF(N404=0,G404*INFORMAÇÕES!$U$115,IF(N404="CF",G404,0))),0)</f>
        <v>0</v>
      </c>
      <c r="AD404" s="75" t="n">
        <f aca="false">IF(W404&lt;&gt;Y404,(IF(N404=0,G404*INFORMAÇÕES!$U$116,IF(N404="O",G404,0))),0)</f>
        <v>0</v>
      </c>
      <c r="AE404" s="75" t="n">
        <f aca="false">IF(E404&lt;&gt;0,G404,0)</f>
        <v>0</v>
      </c>
      <c r="AF404" s="75" t="n">
        <f aca="false">IF(W404&lt;&gt;Y404,(IF(N404=0,J404*(INFORMAÇÕES!$Q$89/INFORMAÇÕES!$Q$92),IF(N404="R",J404,0))),0)</f>
        <v>0</v>
      </c>
      <c r="AG404" s="75" t="n">
        <f aca="false">IF(W404&lt;&gt;Y404,(IF(N404=0,J404*(INFORMAÇÕES!$Q$90/INFORMAÇÕES!$Q$92),IF(N404="C",J404,0))),0)</f>
        <v>0</v>
      </c>
      <c r="AH404" s="75" t="n">
        <f aca="false">IF(W404&lt;&gt;Y404,(IF(N404="",J404*INFORMAÇÕES!$U$115,IF(N404="CF",J404,0))),0)</f>
        <v>0</v>
      </c>
      <c r="AI404" s="75" t="n">
        <f aca="false">IF(W404&lt;&gt;Y404,(IF(N404="",J404*INFORMAÇÕES!$U$116,IF(N404="O",J404,0))),0)</f>
        <v>0</v>
      </c>
      <c r="AJ404" s="75" t="n">
        <f aca="false">IF(H404&lt;&gt;0,J404,0)</f>
        <v>0</v>
      </c>
      <c r="AK404" s="75" t="n">
        <f aca="false">IF(K404&lt;&gt;0,L404,0)</f>
        <v>0</v>
      </c>
    </row>
    <row r="405" s="174" customFormat="true" ht="14.25" hidden="false" customHeight="false" outlineLevel="0" collapsed="false">
      <c r="A405" s="159" t="n">
        <v>393</v>
      </c>
      <c r="B405" s="160" t="n">
        <f aca="false">IF('ORÇ.GLOBAL P CAIXA'!$K404="EXEC.",0,'ORÇ.REPROG. P CAIXA'!B405)</f>
        <v>0</v>
      </c>
      <c r="C405" s="161" t="n">
        <f aca="false">IF('ORÇ.GLOBAL P CAIXA'!$K404="EXEC.",0,'ORÇ.REPROG. P CAIXA'!C405)</f>
        <v>0</v>
      </c>
      <c r="D405" s="162" t="n">
        <f aca="false">IF('ORÇ.GLOBAL P CAIXA'!$K404="EXEC.",0,'ORÇ.REPROG. P CAIXA'!D405)</f>
        <v>0</v>
      </c>
      <c r="E405" s="163" t="n">
        <f aca="false">IF('ORÇ.GLOBAL P CAIXA'!$K404="EXEC.",0,'ORÇ.REPROG. P CAIXA'!E405)</f>
        <v>0</v>
      </c>
      <c r="F405" s="163" t="n">
        <f aca="false">IF('ORÇ.GLOBAL P CAIXA'!K404="EXEC.",0,IF('ORÇ.GLOBAL EMPRESA'!G404&gt;0,'ORÇ.GLOBAL EMPRESA'!G404,'ORÇ.GLOBAL P CAIXA'!F404))</f>
        <v>0</v>
      </c>
      <c r="G405" s="163" t="n">
        <f aca="false">IF(E405&lt;&gt;0,ROUND(E405*F405,2),IF(AE405=0,(SUMIF($W$13:$W$1012,B405,$AE$13:$AE$1012)),AE405))</f>
        <v>0</v>
      </c>
      <c r="H405" s="661" t="n">
        <f aca="false">IF('ORÇ.GLOBAL P CAIXA'!K404="EXEC.",0,'ORÇ.REPROG. P CAIXA'!H405)</f>
        <v>0</v>
      </c>
      <c r="I405" s="661" t="n">
        <f aca="false">IF('ORÇ.GLOBAL P CAIXA'!K404="EXEC.",0,'ORÇ.REPROG. P CAIXA'!I405)</f>
        <v>0</v>
      </c>
      <c r="J405" s="163" t="n">
        <f aca="false">IF(H405&lt;&gt;0,ROUND(H405*I405,2),IF(AJ405=0,(SUMIF($W$13:$W$1012,B405,$AJ$13:$AJ$1012)),AJ405))</f>
        <v>0</v>
      </c>
      <c r="K405" s="163" t="n">
        <f aca="false">H405-E405</f>
        <v>0</v>
      </c>
      <c r="L405" s="163" t="n">
        <f aca="false">J405-G405</f>
        <v>0</v>
      </c>
      <c r="M405" s="662" t="str">
        <f aca="false">IF('ORÇ.GLOBAL P CAIXA'!K404="EXEC.","",IF('ORÇ.REPROG. P CAIXA'!M405&gt;0,'ORÇ.REPROG. P CAIXA'!M405,""))</f>
        <v/>
      </c>
      <c r="N405" s="663" t="str">
        <f aca="false">IF('ORÇ.GLOBAL P CAIXA'!K404="EXEC.","",IF('ORÇ.REPROG. P CAIXA'!N405&gt;0,'ORÇ.REPROG. P CAIXA'!N405,""))</f>
        <v/>
      </c>
      <c r="O405" s="166" t="str">
        <f aca="false">IF('ORÇ.GLOBAL P CAIXA'!$K404="EXEC.","",'ORÇ.REPROG. P CAIXA'!O405)</f>
        <v/>
      </c>
      <c r="P405" s="167"/>
      <c r="Q405" s="168" t="str">
        <f aca="false">IF(B405&gt;0,"ok","ocultar")</f>
        <v>ocultar</v>
      </c>
      <c r="R405" s="649"/>
      <c r="S405" s="649"/>
      <c r="T405" s="650"/>
      <c r="V405" s="88"/>
      <c r="W405" s="157" t="n">
        <f aca="false">IF(B405=0,W404,IF(ISNONTEXT(B405)=TRUE(),INT(B405),INT(LEFT(B405,FIND(".",B405)-1))))</f>
        <v>3</v>
      </c>
      <c r="X405" s="157" t="str">
        <f aca="false">IF(X406=1,1,IF(B405&lt;&gt;0,1,IF(C405&lt;&gt;0,1,IF(D405&lt;&gt;0,1,IF(E405&lt;&gt;0,1,"")))))</f>
        <v/>
      </c>
      <c r="Y405" s="157" t="str">
        <f aca="false">IF(W405=0," ",IF(W405&lt;&gt;W404,W405," "))</f>
        <v> </v>
      </c>
      <c r="Z405" s="88"/>
      <c r="AA405" s="75" t="n">
        <f aca="false">IF(W405&lt;&gt;Y405,(IF(N405=0,G405*(INFORMAÇÕES!$Q$69/INFORMAÇÕES!$Q$72),IF(N405="R",G405,0))),0)</f>
        <v>0</v>
      </c>
      <c r="AB405" s="75" t="n">
        <f aca="false">IF(W405&lt;&gt;Y405,(IF(N405=0,G405*(INFORMAÇÕES!$Q$70/INFORMAÇÕES!$Q$72),IF(N405="C",G405,0))),0)</f>
        <v>0</v>
      </c>
      <c r="AC405" s="75" t="n">
        <f aca="false">IF(W405&lt;&gt;Y405,(IF(N405=0,G405*INFORMAÇÕES!$U$115,IF(N405="CF",G405,0))),0)</f>
        <v>0</v>
      </c>
      <c r="AD405" s="75" t="n">
        <f aca="false">IF(W405&lt;&gt;Y405,(IF(N405=0,G405*INFORMAÇÕES!$U$116,IF(N405="O",G405,0))),0)</f>
        <v>0</v>
      </c>
      <c r="AE405" s="75" t="n">
        <f aca="false">IF(E405&lt;&gt;0,G405,0)</f>
        <v>0</v>
      </c>
      <c r="AF405" s="75" t="n">
        <f aca="false">IF(W405&lt;&gt;Y405,(IF(N405=0,J405*(INFORMAÇÕES!$Q$89/INFORMAÇÕES!$Q$92),IF(N405="R",J405,0))),0)</f>
        <v>0</v>
      </c>
      <c r="AG405" s="75" t="n">
        <f aca="false">IF(W405&lt;&gt;Y405,(IF(N405=0,J405*(INFORMAÇÕES!$Q$90/INFORMAÇÕES!$Q$92),IF(N405="C",J405,0))),0)</f>
        <v>0</v>
      </c>
      <c r="AH405" s="75" t="n">
        <f aca="false">IF(W405&lt;&gt;Y405,(IF(N405="",J405*INFORMAÇÕES!$U$115,IF(N405="CF",J405,0))),0)</f>
        <v>0</v>
      </c>
      <c r="AI405" s="75" t="n">
        <f aca="false">IF(W405&lt;&gt;Y405,(IF(N405="",J405*INFORMAÇÕES!$U$116,IF(N405="O",J405,0))),0)</f>
        <v>0</v>
      </c>
      <c r="AJ405" s="75" t="n">
        <f aca="false">IF(H405&lt;&gt;0,J405,0)</f>
        <v>0</v>
      </c>
      <c r="AK405" s="75" t="n">
        <f aca="false">IF(K405&lt;&gt;0,L405,0)</f>
        <v>0</v>
      </c>
    </row>
    <row r="406" s="174" customFormat="true" ht="14.25" hidden="false" customHeight="false" outlineLevel="0" collapsed="false">
      <c r="A406" s="159" t="n">
        <v>394</v>
      </c>
      <c r="B406" s="160" t="n">
        <f aca="false">IF('ORÇ.GLOBAL P CAIXA'!$K405="EXEC.",0,'ORÇ.REPROG. P CAIXA'!B406)</f>
        <v>0</v>
      </c>
      <c r="C406" s="161" t="n">
        <f aca="false">IF('ORÇ.GLOBAL P CAIXA'!$K405="EXEC.",0,'ORÇ.REPROG. P CAIXA'!C406)</f>
        <v>0</v>
      </c>
      <c r="D406" s="162" t="n">
        <f aca="false">IF('ORÇ.GLOBAL P CAIXA'!$K405="EXEC.",0,'ORÇ.REPROG. P CAIXA'!D406)</f>
        <v>0</v>
      </c>
      <c r="E406" s="163" t="n">
        <f aca="false">IF('ORÇ.GLOBAL P CAIXA'!$K405="EXEC.",0,'ORÇ.REPROG. P CAIXA'!E406)</f>
        <v>0</v>
      </c>
      <c r="F406" s="163" t="n">
        <f aca="false">IF('ORÇ.GLOBAL P CAIXA'!K405="EXEC.",0,IF('ORÇ.GLOBAL EMPRESA'!G405&gt;0,'ORÇ.GLOBAL EMPRESA'!G405,'ORÇ.GLOBAL P CAIXA'!F405))</f>
        <v>0</v>
      </c>
      <c r="G406" s="163" t="n">
        <f aca="false">IF(E406&lt;&gt;0,ROUND(E406*F406,2),IF(AE406=0,(SUMIF($W$13:$W$1012,B406,$AE$13:$AE$1012)),AE406))</f>
        <v>0</v>
      </c>
      <c r="H406" s="661" t="n">
        <f aca="false">IF('ORÇ.GLOBAL P CAIXA'!K405="EXEC.",0,'ORÇ.REPROG. P CAIXA'!H406)</f>
        <v>0</v>
      </c>
      <c r="I406" s="661" t="n">
        <f aca="false">IF('ORÇ.GLOBAL P CAIXA'!K405="EXEC.",0,'ORÇ.REPROG. P CAIXA'!I406)</f>
        <v>0</v>
      </c>
      <c r="J406" s="163" t="n">
        <f aca="false">IF(H406&lt;&gt;0,ROUND(H406*I406,2),IF(AJ406=0,(SUMIF($W$13:$W$1012,B406,$AJ$13:$AJ$1012)),AJ406))</f>
        <v>0</v>
      </c>
      <c r="K406" s="163" t="n">
        <f aca="false">H406-E406</f>
        <v>0</v>
      </c>
      <c r="L406" s="163" t="n">
        <f aca="false">J406-G406</f>
        <v>0</v>
      </c>
      <c r="M406" s="662" t="str">
        <f aca="false">IF('ORÇ.GLOBAL P CAIXA'!K405="EXEC.","",IF('ORÇ.REPROG. P CAIXA'!M406&gt;0,'ORÇ.REPROG. P CAIXA'!M406,""))</f>
        <v/>
      </c>
      <c r="N406" s="663" t="str">
        <f aca="false">IF('ORÇ.GLOBAL P CAIXA'!K405="EXEC.","",IF('ORÇ.REPROG. P CAIXA'!N406&gt;0,'ORÇ.REPROG. P CAIXA'!N406,""))</f>
        <v/>
      </c>
      <c r="O406" s="166" t="str">
        <f aca="false">IF('ORÇ.GLOBAL P CAIXA'!$K405="EXEC.","",'ORÇ.REPROG. P CAIXA'!O406)</f>
        <v/>
      </c>
      <c r="P406" s="167"/>
      <c r="Q406" s="168" t="str">
        <f aca="false">IF(B406&gt;0,"ok","ocultar")</f>
        <v>ocultar</v>
      </c>
      <c r="R406" s="649"/>
      <c r="S406" s="649"/>
      <c r="T406" s="650"/>
      <c r="V406" s="88"/>
      <c r="W406" s="157" t="n">
        <f aca="false">IF(B406=0,W405,IF(ISNONTEXT(B406)=TRUE(),INT(B406),INT(LEFT(B406,FIND(".",B406)-1))))</f>
        <v>3</v>
      </c>
      <c r="X406" s="157" t="str">
        <f aca="false">IF(X407=1,1,IF(B406&lt;&gt;0,1,IF(C406&lt;&gt;0,1,IF(D406&lt;&gt;0,1,IF(E406&lt;&gt;0,1,"")))))</f>
        <v/>
      </c>
      <c r="Y406" s="157" t="str">
        <f aca="false">IF(W406=0," ",IF(W406&lt;&gt;W405,W406," "))</f>
        <v> </v>
      </c>
      <c r="Z406" s="88"/>
      <c r="AA406" s="75" t="n">
        <f aca="false">IF(W406&lt;&gt;Y406,(IF(N406=0,G406*(INFORMAÇÕES!$Q$69/INFORMAÇÕES!$Q$72),IF(N406="R",G406,0))),0)</f>
        <v>0</v>
      </c>
      <c r="AB406" s="75" t="n">
        <f aca="false">IF(W406&lt;&gt;Y406,(IF(N406=0,G406*(INFORMAÇÕES!$Q$70/INFORMAÇÕES!$Q$72),IF(N406="C",G406,0))),0)</f>
        <v>0</v>
      </c>
      <c r="AC406" s="75" t="n">
        <f aca="false">IF(W406&lt;&gt;Y406,(IF(N406=0,G406*INFORMAÇÕES!$U$115,IF(N406="CF",G406,0))),0)</f>
        <v>0</v>
      </c>
      <c r="AD406" s="75" t="n">
        <f aca="false">IF(W406&lt;&gt;Y406,(IF(N406=0,G406*INFORMAÇÕES!$U$116,IF(N406="O",G406,0))),0)</f>
        <v>0</v>
      </c>
      <c r="AE406" s="75" t="n">
        <f aca="false">IF(E406&lt;&gt;0,G406,0)</f>
        <v>0</v>
      </c>
      <c r="AF406" s="75" t="n">
        <f aca="false">IF(W406&lt;&gt;Y406,(IF(N406=0,J406*(INFORMAÇÕES!$Q$89/INFORMAÇÕES!$Q$92),IF(N406="R",J406,0))),0)</f>
        <v>0</v>
      </c>
      <c r="AG406" s="75" t="n">
        <f aca="false">IF(W406&lt;&gt;Y406,(IF(N406=0,J406*(INFORMAÇÕES!$Q$90/INFORMAÇÕES!$Q$92),IF(N406="C",J406,0))),0)</f>
        <v>0</v>
      </c>
      <c r="AH406" s="75" t="n">
        <f aca="false">IF(W406&lt;&gt;Y406,(IF(N406="",J406*INFORMAÇÕES!$U$115,IF(N406="CF",J406,0))),0)</f>
        <v>0</v>
      </c>
      <c r="AI406" s="75" t="n">
        <f aca="false">IF(W406&lt;&gt;Y406,(IF(N406="",J406*INFORMAÇÕES!$U$116,IF(N406="O",J406,0))),0)</f>
        <v>0</v>
      </c>
      <c r="AJ406" s="75" t="n">
        <f aca="false">IF(H406&lt;&gt;0,J406,0)</f>
        <v>0</v>
      </c>
      <c r="AK406" s="75" t="n">
        <f aca="false">IF(K406&lt;&gt;0,L406,0)</f>
        <v>0</v>
      </c>
    </row>
    <row r="407" s="174" customFormat="true" ht="14.25" hidden="false" customHeight="false" outlineLevel="0" collapsed="false">
      <c r="A407" s="159" t="n">
        <v>395</v>
      </c>
      <c r="B407" s="160" t="n">
        <f aca="false">IF('ORÇ.GLOBAL P CAIXA'!$K406="EXEC.",0,'ORÇ.REPROG. P CAIXA'!B407)</f>
        <v>0</v>
      </c>
      <c r="C407" s="161" t="n">
        <f aca="false">IF('ORÇ.GLOBAL P CAIXA'!$K406="EXEC.",0,'ORÇ.REPROG. P CAIXA'!C407)</f>
        <v>0</v>
      </c>
      <c r="D407" s="162" t="n">
        <f aca="false">IF('ORÇ.GLOBAL P CAIXA'!$K406="EXEC.",0,'ORÇ.REPROG. P CAIXA'!D407)</f>
        <v>0</v>
      </c>
      <c r="E407" s="163" t="n">
        <f aca="false">IF('ORÇ.GLOBAL P CAIXA'!$K406="EXEC.",0,'ORÇ.REPROG. P CAIXA'!E407)</f>
        <v>0</v>
      </c>
      <c r="F407" s="163" t="n">
        <f aca="false">IF('ORÇ.GLOBAL P CAIXA'!K406="EXEC.",0,IF('ORÇ.GLOBAL EMPRESA'!G406&gt;0,'ORÇ.GLOBAL EMPRESA'!G406,'ORÇ.GLOBAL P CAIXA'!F406))</f>
        <v>0</v>
      </c>
      <c r="G407" s="163" t="n">
        <f aca="false">IF(E407&lt;&gt;0,ROUND(E407*F407,2),IF(AE407=0,(SUMIF($W$13:$W$1012,B407,$AE$13:$AE$1012)),AE407))</f>
        <v>0</v>
      </c>
      <c r="H407" s="661" t="n">
        <f aca="false">IF('ORÇ.GLOBAL P CAIXA'!K406="EXEC.",0,'ORÇ.REPROG. P CAIXA'!H407)</f>
        <v>0</v>
      </c>
      <c r="I407" s="661" t="n">
        <f aca="false">IF('ORÇ.GLOBAL P CAIXA'!K406="EXEC.",0,'ORÇ.REPROG. P CAIXA'!I407)</f>
        <v>0</v>
      </c>
      <c r="J407" s="163" t="n">
        <f aca="false">IF(H407&lt;&gt;0,ROUND(H407*I407,2),IF(AJ407=0,(SUMIF($W$13:$W$1012,B407,$AJ$13:$AJ$1012)),AJ407))</f>
        <v>0</v>
      </c>
      <c r="K407" s="163" t="n">
        <f aca="false">H407-E407</f>
        <v>0</v>
      </c>
      <c r="L407" s="163" t="n">
        <f aca="false">J407-G407</f>
        <v>0</v>
      </c>
      <c r="M407" s="662" t="str">
        <f aca="false">IF('ORÇ.GLOBAL P CAIXA'!K406="EXEC.","",IF('ORÇ.REPROG. P CAIXA'!M407&gt;0,'ORÇ.REPROG. P CAIXA'!M407,""))</f>
        <v/>
      </c>
      <c r="N407" s="663" t="str">
        <f aca="false">IF('ORÇ.GLOBAL P CAIXA'!K406="EXEC.","",IF('ORÇ.REPROG. P CAIXA'!N407&gt;0,'ORÇ.REPROG. P CAIXA'!N407,""))</f>
        <v/>
      </c>
      <c r="O407" s="166" t="str">
        <f aca="false">IF('ORÇ.GLOBAL P CAIXA'!$K406="EXEC.","",'ORÇ.REPROG. P CAIXA'!O407)</f>
        <v/>
      </c>
      <c r="P407" s="167"/>
      <c r="Q407" s="168" t="str">
        <f aca="false">IF(B407&gt;0,"ok","ocultar")</f>
        <v>ocultar</v>
      </c>
      <c r="R407" s="649"/>
      <c r="S407" s="649"/>
      <c r="T407" s="650"/>
      <c r="V407" s="88"/>
      <c r="W407" s="157" t="n">
        <f aca="false">IF(B407=0,W406,IF(ISNONTEXT(B407)=TRUE(),INT(B407),INT(LEFT(B407,FIND(".",B407)-1))))</f>
        <v>3</v>
      </c>
      <c r="X407" s="157" t="str">
        <f aca="false">IF(X408=1,1,IF(B407&lt;&gt;0,1,IF(C407&lt;&gt;0,1,IF(D407&lt;&gt;0,1,IF(E407&lt;&gt;0,1,"")))))</f>
        <v/>
      </c>
      <c r="Y407" s="157" t="str">
        <f aca="false">IF(W407=0," ",IF(W407&lt;&gt;W406,W407," "))</f>
        <v> </v>
      </c>
      <c r="Z407" s="88"/>
      <c r="AA407" s="75" t="n">
        <f aca="false">IF(W407&lt;&gt;Y407,(IF(N407=0,G407*(INFORMAÇÕES!$Q$69/INFORMAÇÕES!$Q$72),IF(N407="R",G407,0))),0)</f>
        <v>0</v>
      </c>
      <c r="AB407" s="75" t="n">
        <f aca="false">IF(W407&lt;&gt;Y407,(IF(N407=0,G407*(INFORMAÇÕES!$Q$70/INFORMAÇÕES!$Q$72),IF(N407="C",G407,0))),0)</f>
        <v>0</v>
      </c>
      <c r="AC407" s="75" t="n">
        <f aca="false">IF(W407&lt;&gt;Y407,(IF(N407=0,G407*INFORMAÇÕES!$U$115,IF(N407="CF",G407,0))),0)</f>
        <v>0</v>
      </c>
      <c r="AD407" s="75" t="n">
        <f aca="false">IF(W407&lt;&gt;Y407,(IF(N407=0,G407*INFORMAÇÕES!$U$116,IF(N407="O",G407,0))),0)</f>
        <v>0</v>
      </c>
      <c r="AE407" s="75" t="n">
        <f aca="false">IF(E407&lt;&gt;0,G407,0)</f>
        <v>0</v>
      </c>
      <c r="AF407" s="75" t="n">
        <f aca="false">IF(W407&lt;&gt;Y407,(IF(N407=0,J407*(INFORMAÇÕES!$Q$89/INFORMAÇÕES!$Q$92),IF(N407="R",J407,0))),0)</f>
        <v>0</v>
      </c>
      <c r="AG407" s="75" t="n">
        <f aca="false">IF(W407&lt;&gt;Y407,(IF(N407=0,J407*(INFORMAÇÕES!$Q$90/INFORMAÇÕES!$Q$92),IF(N407="C",J407,0))),0)</f>
        <v>0</v>
      </c>
      <c r="AH407" s="75" t="n">
        <f aca="false">IF(W407&lt;&gt;Y407,(IF(N407="",J407*INFORMAÇÕES!$U$115,IF(N407="CF",J407,0))),0)</f>
        <v>0</v>
      </c>
      <c r="AI407" s="75" t="n">
        <f aca="false">IF(W407&lt;&gt;Y407,(IF(N407="",J407*INFORMAÇÕES!$U$116,IF(N407="O",J407,0))),0)</f>
        <v>0</v>
      </c>
      <c r="AJ407" s="75" t="n">
        <f aca="false">IF(H407&lt;&gt;0,J407,0)</f>
        <v>0</v>
      </c>
      <c r="AK407" s="75" t="n">
        <f aca="false">IF(K407&lt;&gt;0,L407,0)</f>
        <v>0</v>
      </c>
    </row>
    <row r="408" s="174" customFormat="true" ht="14.25" hidden="false" customHeight="false" outlineLevel="0" collapsed="false">
      <c r="A408" s="159" t="n">
        <v>396</v>
      </c>
      <c r="B408" s="160" t="n">
        <f aca="false">IF('ORÇ.GLOBAL P CAIXA'!$K407="EXEC.",0,'ORÇ.REPROG. P CAIXA'!B408)</f>
        <v>0</v>
      </c>
      <c r="C408" s="161" t="n">
        <f aca="false">IF('ORÇ.GLOBAL P CAIXA'!$K407="EXEC.",0,'ORÇ.REPROG. P CAIXA'!C408)</f>
        <v>0</v>
      </c>
      <c r="D408" s="162" t="n">
        <f aca="false">IF('ORÇ.GLOBAL P CAIXA'!$K407="EXEC.",0,'ORÇ.REPROG. P CAIXA'!D408)</f>
        <v>0</v>
      </c>
      <c r="E408" s="163" t="n">
        <f aca="false">IF('ORÇ.GLOBAL P CAIXA'!$K407="EXEC.",0,'ORÇ.REPROG. P CAIXA'!E408)</f>
        <v>0</v>
      </c>
      <c r="F408" s="163" t="n">
        <f aca="false">IF('ORÇ.GLOBAL P CAIXA'!K407="EXEC.",0,IF('ORÇ.GLOBAL EMPRESA'!G407&gt;0,'ORÇ.GLOBAL EMPRESA'!G407,'ORÇ.GLOBAL P CAIXA'!F407))</f>
        <v>0</v>
      </c>
      <c r="G408" s="163" t="n">
        <f aca="false">IF(E408&lt;&gt;0,ROUND(E408*F408,2),IF(AE408=0,(SUMIF($W$13:$W$1012,B408,$AE$13:$AE$1012)),AE408))</f>
        <v>0</v>
      </c>
      <c r="H408" s="661" t="n">
        <f aca="false">IF('ORÇ.GLOBAL P CAIXA'!K407="EXEC.",0,'ORÇ.REPROG. P CAIXA'!H408)</f>
        <v>0</v>
      </c>
      <c r="I408" s="661" t="n">
        <f aca="false">IF('ORÇ.GLOBAL P CAIXA'!K407="EXEC.",0,'ORÇ.REPROG. P CAIXA'!I408)</f>
        <v>0</v>
      </c>
      <c r="J408" s="163" t="n">
        <f aca="false">IF(H408&lt;&gt;0,ROUND(H408*I408,2),IF(AJ408=0,(SUMIF($W$13:$W$1012,B408,$AJ$13:$AJ$1012)),AJ408))</f>
        <v>0</v>
      </c>
      <c r="K408" s="163" t="n">
        <f aca="false">H408-E408</f>
        <v>0</v>
      </c>
      <c r="L408" s="163" t="n">
        <f aca="false">J408-G408</f>
        <v>0</v>
      </c>
      <c r="M408" s="662" t="str">
        <f aca="false">IF('ORÇ.GLOBAL P CAIXA'!K407="EXEC.","",IF('ORÇ.REPROG. P CAIXA'!M408&gt;0,'ORÇ.REPROG. P CAIXA'!M408,""))</f>
        <v/>
      </c>
      <c r="N408" s="663" t="str">
        <f aca="false">IF('ORÇ.GLOBAL P CAIXA'!K407="EXEC.","",IF('ORÇ.REPROG. P CAIXA'!N408&gt;0,'ORÇ.REPROG. P CAIXA'!N408,""))</f>
        <v/>
      </c>
      <c r="O408" s="166" t="str">
        <f aca="false">IF('ORÇ.GLOBAL P CAIXA'!$K407="EXEC.","",'ORÇ.REPROG. P CAIXA'!O408)</f>
        <v/>
      </c>
      <c r="P408" s="167"/>
      <c r="Q408" s="168" t="str">
        <f aca="false">IF(B408&gt;0,"ok","ocultar")</f>
        <v>ocultar</v>
      </c>
      <c r="R408" s="649"/>
      <c r="S408" s="649"/>
      <c r="T408" s="650"/>
      <c r="V408" s="88"/>
      <c r="W408" s="157" t="n">
        <f aca="false">IF(B408=0,W407,IF(ISNONTEXT(B408)=TRUE(),INT(B408),INT(LEFT(B408,FIND(".",B408)-1))))</f>
        <v>3</v>
      </c>
      <c r="X408" s="157" t="str">
        <f aca="false">IF(X409=1,1,IF(B408&lt;&gt;0,1,IF(C408&lt;&gt;0,1,IF(D408&lt;&gt;0,1,IF(E408&lt;&gt;0,1,"")))))</f>
        <v/>
      </c>
      <c r="Y408" s="157" t="str">
        <f aca="false">IF(W408=0," ",IF(W408&lt;&gt;W407,W408," "))</f>
        <v> </v>
      </c>
      <c r="Z408" s="88"/>
      <c r="AA408" s="75" t="n">
        <f aca="false">IF(W408&lt;&gt;Y408,(IF(N408=0,G408*(INFORMAÇÕES!$Q$69/INFORMAÇÕES!$Q$72),IF(N408="R",G408,0))),0)</f>
        <v>0</v>
      </c>
      <c r="AB408" s="75" t="n">
        <f aca="false">IF(W408&lt;&gt;Y408,(IF(N408=0,G408*(INFORMAÇÕES!$Q$70/INFORMAÇÕES!$Q$72),IF(N408="C",G408,0))),0)</f>
        <v>0</v>
      </c>
      <c r="AC408" s="75" t="n">
        <f aca="false">IF(W408&lt;&gt;Y408,(IF(N408=0,G408*INFORMAÇÕES!$U$115,IF(N408="CF",G408,0))),0)</f>
        <v>0</v>
      </c>
      <c r="AD408" s="75" t="n">
        <f aca="false">IF(W408&lt;&gt;Y408,(IF(N408=0,G408*INFORMAÇÕES!$U$116,IF(N408="O",G408,0))),0)</f>
        <v>0</v>
      </c>
      <c r="AE408" s="75" t="n">
        <f aca="false">IF(E408&lt;&gt;0,G408,0)</f>
        <v>0</v>
      </c>
      <c r="AF408" s="75" t="n">
        <f aca="false">IF(W408&lt;&gt;Y408,(IF(N408=0,J408*(INFORMAÇÕES!$Q$89/INFORMAÇÕES!$Q$92),IF(N408="R",J408,0))),0)</f>
        <v>0</v>
      </c>
      <c r="AG408" s="75" t="n">
        <f aca="false">IF(W408&lt;&gt;Y408,(IF(N408=0,J408*(INFORMAÇÕES!$Q$90/INFORMAÇÕES!$Q$92),IF(N408="C",J408,0))),0)</f>
        <v>0</v>
      </c>
      <c r="AH408" s="75" t="n">
        <f aca="false">IF(W408&lt;&gt;Y408,(IF(N408="",J408*INFORMAÇÕES!$U$115,IF(N408="CF",J408,0))),0)</f>
        <v>0</v>
      </c>
      <c r="AI408" s="75" t="n">
        <f aca="false">IF(W408&lt;&gt;Y408,(IF(N408="",J408*INFORMAÇÕES!$U$116,IF(N408="O",J408,0))),0)</f>
        <v>0</v>
      </c>
      <c r="AJ408" s="75" t="n">
        <f aca="false">IF(H408&lt;&gt;0,J408,0)</f>
        <v>0</v>
      </c>
      <c r="AK408" s="75" t="n">
        <f aca="false">IF(K408&lt;&gt;0,L408,0)</f>
        <v>0</v>
      </c>
    </row>
    <row r="409" s="174" customFormat="true" ht="14.25" hidden="false" customHeight="false" outlineLevel="0" collapsed="false">
      <c r="A409" s="159" t="n">
        <v>397</v>
      </c>
      <c r="B409" s="160" t="n">
        <f aca="false">IF('ORÇ.GLOBAL P CAIXA'!$K408="EXEC.",0,'ORÇ.REPROG. P CAIXA'!B409)</f>
        <v>0</v>
      </c>
      <c r="C409" s="161" t="n">
        <f aca="false">IF('ORÇ.GLOBAL P CAIXA'!$K408="EXEC.",0,'ORÇ.REPROG. P CAIXA'!C409)</f>
        <v>0</v>
      </c>
      <c r="D409" s="162" t="n">
        <f aca="false">IF('ORÇ.GLOBAL P CAIXA'!$K408="EXEC.",0,'ORÇ.REPROG. P CAIXA'!D409)</f>
        <v>0</v>
      </c>
      <c r="E409" s="163" t="n">
        <f aca="false">IF('ORÇ.GLOBAL P CAIXA'!$K408="EXEC.",0,'ORÇ.REPROG. P CAIXA'!E409)</f>
        <v>0</v>
      </c>
      <c r="F409" s="163" t="n">
        <f aca="false">IF('ORÇ.GLOBAL P CAIXA'!K408="EXEC.",0,IF('ORÇ.GLOBAL EMPRESA'!G408&gt;0,'ORÇ.GLOBAL EMPRESA'!G408,'ORÇ.GLOBAL P CAIXA'!F408))</f>
        <v>0</v>
      </c>
      <c r="G409" s="163" t="n">
        <f aca="false">IF(E409&lt;&gt;0,ROUND(E409*F409,2),IF(AE409=0,(SUMIF($W$13:$W$1012,B409,$AE$13:$AE$1012)),AE409))</f>
        <v>0</v>
      </c>
      <c r="H409" s="661" t="n">
        <f aca="false">IF('ORÇ.GLOBAL P CAIXA'!K408="EXEC.",0,'ORÇ.REPROG. P CAIXA'!H409)</f>
        <v>0</v>
      </c>
      <c r="I409" s="661" t="n">
        <f aca="false">IF('ORÇ.GLOBAL P CAIXA'!K408="EXEC.",0,'ORÇ.REPROG. P CAIXA'!I409)</f>
        <v>0</v>
      </c>
      <c r="J409" s="163" t="n">
        <f aca="false">IF(H409&lt;&gt;0,ROUND(H409*I409,2),IF(AJ409=0,(SUMIF($W$13:$W$1012,B409,$AJ$13:$AJ$1012)),AJ409))</f>
        <v>0</v>
      </c>
      <c r="K409" s="163" t="n">
        <f aca="false">H409-E409</f>
        <v>0</v>
      </c>
      <c r="L409" s="163" t="n">
        <f aca="false">J409-G409</f>
        <v>0</v>
      </c>
      <c r="M409" s="662" t="str">
        <f aca="false">IF('ORÇ.GLOBAL P CAIXA'!K408="EXEC.","",IF('ORÇ.REPROG. P CAIXA'!M409&gt;0,'ORÇ.REPROG. P CAIXA'!M409,""))</f>
        <v/>
      </c>
      <c r="N409" s="663" t="str">
        <f aca="false">IF('ORÇ.GLOBAL P CAIXA'!K408="EXEC.","",IF('ORÇ.REPROG. P CAIXA'!N409&gt;0,'ORÇ.REPROG. P CAIXA'!N409,""))</f>
        <v/>
      </c>
      <c r="O409" s="166" t="str">
        <f aca="false">IF('ORÇ.GLOBAL P CAIXA'!$K408="EXEC.","",'ORÇ.REPROG. P CAIXA'!O409)</f>
        <v/>
      </c>
      <c r="P409" s="167"/>
      <c r="Q409" s="168" t="str">
        <f aca="false">IF(B409&gt;0,"ok","ocultar")</f>
        <v>ocultar</v>
      </c>
      <c r="R409" s="649"/>
      <c r="S409" s="649"/>
      <c r="T409" s="650"/>
      <c r="V409" s="88"/>
      <c r="W409" s="157" t="n">
        <f aca="false">IF(B409=0,W408,IF(ISNONTEXT(B409)=TRUE(),INT(B409),INT(LEFT(B409,FIND(".",B409)-1))))</f>
        <v>3</v>
      </c>
      <c r="X409" s="157" t="str">
        <f aca="false">IF(X410=1,1,IF(B409&lt;&gt;0,1,IF(C409&lt;&gt;0,1,IF(D409&lt;&gt;0,1,IF(E409&lt;&gt;0,1,"")))))</f>
        <v/>
      </c>
      <c r="Y409" s="157" t="str">
        <f aca="false">IF(W409=0," ",IF(W409&lt;&gt;W408,W409," "))</f>
        <v> </v>
      </c>
      <c r="Z409" s="88"/>
      <c r="AA409" s="75" t="n">
        <f aca="false">IF(W409&lt;&gt;Y409,(IF(N409=0,G409*(INFORMAÇÕES!$Q$69/INFORMAÇÕES!$Q$72),IF(N409="R",G409,0))),0)</f>
        <v>0</v>
      </c>
      <c r="AB409" s="75" t="n">
        <f aca="false">IF(W409&lt;&gt;Y409,(IF(N409=0,G409*(INFORMAÇÕES!$Q$70/INFORMAÇÕES!$Q$72),IF(N409="C",G409,0))),0)</f>
        <v>0</v>
      </c>
      <c r="AC409" s="75" t="n">
        <f aca="false">IF(W409&lt;&gt;Y409,(IF(N409=0,G409*INFORMAÇÕES!$U$115,IF(N409="CF",G409,0))),0)</f>
        <v>0</v>
      </c>
      <c r="AD409" s="75" t="n">
        <f aca="false">IF(W409&lt;&gt;Y409,(IF(N409=0,G409*INFORMAÇÕES!$U$116,IF(N409="O",G409,0))),0)</f>
        <v>0</v>
      </c>
      <c r="AE409" s="75" t="n">
        <f aca="false">IF(E409&lt;&gt;0,G409,0)</f>
        <v>0</v>
      </c>
      <c r="AF409" s="75" t="n">
        <f aca="false">IF(W409&lt;&gt;Y409,(IF(N409=0,J409*(INFORMAÇÕES!$Q$89/INFORMAÇÕES!$Q$92),IF(N409="R",J409,0))),0)</f>
        <v>0</v>
      </c>
      <c r="AG409" s="75" t="n">
        <f aca="false">IF(W409&lt;&gt;Y409,(IF(N409=0,J409*(INFORMAÇÕES!$Q$90/INFORMAÇÕES!$Q$92),IF(N409="C",J409,0))),0)</f>
        <v>0</v>
      </c>
      <c r="AH409" s="75" t="n">
        <f aca="false">IF(W409&lt;&gt;Y409,(IF(N409="",J409*INFORMAÇÕES!$U$115,IF(N409="CF",J409,0))),0)</f>
        <v>0</v>
      </c>
      <c r="AI409" s="75" t="n">
        <f aca="false">IF(W409&lt;&gt;Y409,(IF(N409="",J409*INFORMAÇÕES!$U$116,IF(N409="O",J409,0))),0)</f>
        <v>0</v>
      </c>
      <c r="AJ409" s="75" t="n">
        <f aca="false">IF(H409&lt;&gt;0,J409,0)</f>
        <v>0</v>
      </c>
      <c r="AK409" s="75" t="n">
        <f aca="false">IF(K409&lt;&gt;0,L409,0)</f>
        <v>0</v>
      </c>
    </row>
    <row r="410" s="174" customFormat="true" ht="14.25" hidden="false" customHeight="false" outlineLevel="0" collapsed="false">
      <c r="A410" s="159" t="n">
        <v>398</v>
      </c>
      <c r="B410" s="160" t="n">
        <f aca="false">IF('ORÇ.GLOBAL P CAIXA'!$K409="EXEC.",0,'ORÇ.REPROG. P CAIXA'!B410)</f>
        <v>0</v>
      </c>
      <c r="C410" s="161" t="n">
        <f aca="false">IF('ORÇ.GLOBAL P CAIXA'!$K409="EXEC.",0,'ORÇ.REPROG. P CAIXA'!C410)</f>
        <v>0</v>
      </c>
      <c r="D410" s="162" t="n">
        <f aca="false">IF('ORÇ.GLOBAL P CAIXA'!$K409="EXEC.",0,'ORÇ.REPROG. P CAIXA'!D410)</f>
        <v>0</v>
      </c>
      <c r="E410" s="163" t="n">
        <f aca="false">IF('ORÇ.GLOBAL P CAIXA'!$K409="EXEC.",0,'ORÇ.REPROG. P CAIXA'!E410)</f>
        <v>0</v>
      </c>
      <c r="F410" s="163" t="n">
        <f aca="false">IF('ORÇ.GLOBAL P CAIXA'!K409="EXEC.",0,IF('ORÇ.GLOBAL EMPRESA'!G409&gt;0,'ORÇ.GLOBAL EMPRESA'!G409,'ORÇ.GLOBAL P CAIXA'!F409))</f>
        <v>0</v>
      </c>
      <c r="G410" s="163" t="n">
        <f aca="false">IF(E410&lt;&gt;0,ROUND(E410*F410,2),IF(AE410=0,(SUMIF($W$13:$W$1012,B410,$AE$13:$AE$1012)),AE410))</f>
        <v>0</v>
      </c>
      <c r="H410" s="661" t="n">
        <f aca="false">IF('ORÇ.GLOBAL P CAIXA'!K409="EXEC.",0,'ORÇ.REPROG. P CAIXA'!H410)</f>
        <v>0</v>
      </c>
      <c r="I410" s="661" t="n">
        <f aca="false">IF('ORÇ.GLOBAL P CAIXA'!K409="EXEC.",0,'ORÇ.REPROG. P CAIXA'!I410)</f>
        <v>0</v>
      </c>
      <c r="J410" s="163" t="n">
        <f aca="false">IF(H410&lt;&gt;0,ROUND(H410*I410,2),IF(AJ410=0,(SUMIF($W$13:$W$1012,B410,$AJ$13:$AJ$1012)),AJ410))</f>
        <v>0</v>
      </c>
      <c r="K410" s="163" t="n">
        <f aca="false">H410-E410</f>
        <v>0</v>
      </c>
      <c r="L410" s="163" t="n">
        <f aca="false">J410-G410</f>
        <v>0</v>
      </c>
      <c r="M410" s="662" t="str">
        <f aca="false">IF('ORÇ.GLOBAL P CAIXA'!K409="EXEC.","",IF('ORÇ.REPROG. P CAIXA'!M410&gt;0,'ORÇ.REPROG. P CAIXA'!M410,""))</f>
        <v/>
      </c>
      <c r="N410" s="663" t="str">
        <f aca="false">IF('ORÇ.GLOBAL P CAIXA'!K409="EXEC.","",IF('ORÇ.REPROG. P CAIXA'!N410&gt;0,'ORÇ.REPROG. P CAIXA'!N410,""))</f>
        <v/>
      </c>
      <c r="O410" s="166" t="str">
        <f aca="false">IF('ORÇ.GLOBAL P CAIXA'!$K409="EXEC.","",'ORÇ.REPROG. P CAIXA'!O410)</f>
        <v/>
      </c>
      <c r="P410" s="167"/>
      <c r="Q410" s="168" t="str">
        <f aca="false">IF(B410&gt;0,"ok","ocultar")</f>
        <v>ocultar</v>
      </c>
      <c r="R410" s="649"/>
      <c r="S410" s="649"/>
      <c r="T410" s="650"/>
      <c r="V410" s="88"/>
      <c r="W410" s="157" t="n">
        <f aca="false">IF(B410=0,W409,IF(ISNONTEXT(B410)=TRUE(),INT(B410),INT(LEFT(B410,FIND(".",B410)-1))))</f>
        <v>3</v>
      </c>
      <c r="X410" s="157" t="str">
        <f aca="false">IF(X411=1,1,IF(B410&lt;&gt;0,1,IF(C410&lt;&gt;0,1,IF(D410&lt;&gt;0,1,IF(E410&lt;&gt;0,1,"")))))</f>
        <v/>
      </c>
      <c r="Y410" s="157" t="str">
        <f aca="false">IF(W410=0," ",IF(W410&lt;&gt;W409,W410," "))</f>
        <v> </v>
      </c>
      <c r="Z410" s="88"/>
      <c r="AA410" s="75" t="n">
        <f aca="false">IF(W410&lt;&gt;Y410,(IF(N410=0,G410*(INFORMAÇÕES!$Q$69/INFORMAÇÕES!$Q$72),IF(N410="R",G410,0))),0)</f>
        <v>0</v>
      </c>
      <c r="AB410" s="75" t="n">
        <f aca="false">IF(W410&lt;&gt;Y410,(IF(N410=0,G410*(INFORMAÇÕES!$Q$70/INFORMAÇÕES!$Q$72),IF(N410="C",G410,0))),0)</f>
        <v>0</v>
      </c>
      <c r="AC410" s="75" t="n">
        <f aca="false">IF(W410&lt;&gt;Y410,(IF(N410=0,G410*INFORMAÇÕES!$U$115,IF(N410="CF",G410,0))),0)</f>
        <v>0</v>
      </c>
      <c r="AD410" s="75" t="n">
        <f aca="false">IF(W410&lt;&gt;Y410,(IF(N410=0,G410*INFORMAÇÕES!$U$116,IF(N410="O",G410,0))),0)</f>
        <v>0</v>
      </c>
      <c r="AE410" s="75" t="n">
        <f aca="false">IF(E410&lt;&gt;0,G410,0)</f>
        <v>0</v>
      </c>
      <c r="AF410" s="75" t="n">
        <f aca="false">IF(W410&lt;&gt;Y410,(IF(N410=0,J410*(INFORMAÇÕES!$Q$89/INFORMAÇÕES!$Q$92),IF(N410="R",J410,0))),0)</f>
        <v>0</v>
      </c>
      <c r="AG410" s="75" t="n">
        <f aca="false">IF(W410&lt;&gt;Y410,(IF(N410=0,J410*(INFORMAÇÕES!$Q$90/INFORMAÇÕES!$Q$92),IF(N410="C",J410,0))),0)</f>
        <v>0</v>
      </c>
      <c r="AH410" s="75" t="n">
        <f aca="false">IF(W410&lt;&gt;Y410,(IF(N410="",J410*INFORMAÇÕES!$U$115,IF(N410="CF",J410,0))),0)</f>
        <v>0</v>
      </c>
      <c r="AI410" s="75" t="n">
        <f aca="false">IF(W410&lt;&gt;Y410,(IF(N410="",J410*INFORMAÇÕES!$U$116,IF(N410="O",J410,0))),0)</f>
        <v>0</v>
      </c>
      <c r="AJ410" s="75" t="n">
        <f aca="false">IF(H410&lt;&gt;0,J410,0)</f>
        <v>0</v>
      </c>
      <c r="AK410" s="75" t="n">
        <f aca="false">IF(K410&lt;&gt;0,L410,0)</f>
        <v>0</v>
      </c>
    </row>
    <row r="411" s="174" customFormat="true" ht="14.25" hidden="false" customHeight="false" outlineLevel="0" collapsed="false">
      <c r="A411" s="159" t="n">
        <v>399</v>
      </c>
      <c r="B411" s="160" t="n">
        <f aca="false">IF('ORÇ.GLOBAL P CAIXA'!$K410="EXEC.",0,'ORÇ.REPROG. P CAIXA'!B411)</f>
        <v>0</v>
      </c>
      <c r="C411" s="161" t="n">
        <f aca="false">IF('ORÇ.GLOBAL P CAIXA'!$K410="EXEC.",0,'ORÇ.REPROG. P CAIXA'!C411)</f>
        <v>0</v>
      </c>
      <c r="D411" s="162" t="n">
        <f aca="false">IF('ORÇ.GLOBAL P CAIXA'!$K410="EXEC.",0,'ORÇ.REPROG. P CAIXA'!D411)</f>
        <v>0</v>
      </c>
      <c r="E411" s="163" t="n">
        <f aca="false">IF('ORÇ.GLOBAL P CAIXA'!$K410="EXEC.",0,'ORÇ.REPROG. P CAIXA'!E411)</f>
        <v>0</v>
      </c>
      <c r="F411" s="163" t="n">
        <f aca="false">IF('ORÇ.GLOBAL P CAIXA'!K410="EXEC.",0,IF('ORÇ.GLOBAL EMPRESA'!G410&gt;0,'ORÇ.GLOBAL EMPRESA'!G410,'ORÇ.GLOBAL P CAIXA'!F410))</f>
        <v>0</v>
      </c>
      <c r="G411" s="163" t="n">
        <f aca="false">IF(E411&lt;&gt;0,ROUND(E411*F411,2),IF(AE411=0,(SUMIF($W$13:$W$1012,B411,$AE$13:$AE$1012)),AE411))</f>
        <v>0</v>
      </c>
      <c r="H411" s="661" t="n">
        <f aca="false">IF('ORÇ.GLOBAL P CAIXA'!K410="EXEC.",0,'ORÇ.REPROG. P CAIXA'!H411)</f>
        <v>0</v>
      </c>
      <c r="I411" s="661" t="n">
        <f aca="false">IF('ORÇ.GLOBAL P CAIXA'!K410="EXEC.",0,'ORÇ.REPROG. P CAIXA'!I411)</f>
        <v>0</v>
      </c>
      <c r="J411" s="163" t="n">
        <f aca="false">IF(H411&lt;&gt;0,ROUND(H411*I411,2),IF(AJ411=0,(SUMIF($W$13:$W$1012,B411,$AJ$13:$AJ$1012)),AJ411))</f>
        <v>0</v>
      </c>
      <c r="K411" s="163" t="n">
        <f aca="false">H411-E411</f>
        <v>0</v>
      </c>
      <c r="L411" s="163" t="n">
        <f aca="false">J411-G411</f>
        <v>0</v>
      </c>
      <c r="M411" s="662" t="str">
        <f aca="false">IF('ORÇ.GLOBAL P CAIXA'!K410="EXEC.","",IF('ORÇ.REPROG. P CAIXA'!M411&gt;0,'ORÇ.REPROG. P CAIXA'!M411,""))</f>
        <v/>
      </c>
      <c r="N411" s="663" t="str">
        <f aca="false">IF('ORÇ.GLOBAL P CAIXA'!K410="EXEC.","",IF('ORÇ.REPROG. P CAIXA'!N411&gt;0,'ORÇ.REPROG. P CAIXA'!N411,""))</f>
        <v/>
      </c>
      <c r="O411" s="166" t="str">
        <f aca="false">IF('ORÇ.GLOBAL P CAIXA'!$K410="EXEC.","",'ORÇ.REPROG. P CAIXA'!O411)</f>
        <v/>
      </c>
      <c r="P411" s="167"/>
      <c r="Q411" s="168" t="str">
        <f aca="false">IF(B411&gt;0,"ok","ocultar")</f>
        <v>ocultar</v>
      </c>
      <c r="R411" s="649"/>
      <c r="S411" s="649"/>
      <c r="T411" s="650"/>
      <c r="V411" s="88"/>
      <c r="W411" s="157" t="n">
        <f aca="false">IF(B411=0,W410,IF(ISNONTEXT(B411)=TRUE(),INT(B411),INT(LEFT(B411,FIND(".",B411)-1))))</f>
        <v>3</v>
      </c>
      <c r="X411" s="157" t="str">
        <f aca="false">IF(X412=1,1,IF(B411&lt;&gt;0,1,IF(C411&lt;&gt;0,1,IF(D411&lt;&gt;0,1,IF(E411&lt;&gt;0,1,"")))))</f>
        <v/>
      </c>
      <c r="Y411" s="157" t="str">
        <f aca="false">IF(W411=0," ",IF(W411&lt;&gt;W410,W411," "))</f>
        <v> </v>
      </c>
      <c r="Z411" s="88"/>
      <c r="AA411" s="75" t="n">
        <f aca="false">IF(W411&lt;&gt;Y411,(IF(N411=0,G411*(INFORMAÇÕES!$Q$69/INFORMAÇÕES!$Q$72),IF(N411="R",G411,0))),0)</f>
        <v>0</v>
      </c>
      <c r="AB411" s="75" t="n">
        <f aca="false">IF(W411&lt;&gt;Y411,(IF(N411=0,G411*(INFORMAÇÕES!$Q$70/INFORMAÇÕES!$Q$72),IF(N411="C",G411,0))),0)</f>
        <v>0</v>
      </c>
      <c r="AC411" s="75" t="n">
        <f aca="false">IF(W411&lt;&gt;Y411,(IF(N411=0,G411*INFORMAÇÕES!$U$115,IF(N411="CF",G411,0))),0)</f>
        <v>0</v>
      </c>
      <c r="AD411" s="75" t="n">
        <f aca="false">IF(W411&lt;&gt;Y411,(IF(N411=0,G411*INFORMAÇÕES!$U$116,IF(N411="O",G411,0))),0)</f>
        <v>0</v>
      </c>
      <c r="AE411" s="75" t="n">
        <f aca="false">IF(E411&lt;&gt;0,G411,0)</f>
        <v>0</v>
      </c>
      <c r="AF411" s="75" t="n">
        <f aca="false">IF(W411&lt;&gt;Y411,(IF(N411=0,J411*(INFORMAÇÕES!$Q$89/INFORMAÇÕES!$Q$92),IF(N411="R",J411,0))),0)</f>
        <v>0</v>
      </c>
      <c r="AG411" s="75" t="n">
        <f aca="false">IF(W411&lt;&gt;Y411,(IF(N411=0,J411*(INFORMAÇÕES!$Q$90/INFORMAÇÕES!$Q$92),IF(N411="C",J411,0))),0)</f>
        <v>0</v>
      </c>
      <c r="AH411" s="75" t="n">
        <f aca="false">IF(W411&lt;&gt;Y411,(IF(N411="",J411*INFORMAÇÕES!$U$115,IF(N411="CF",J411,0))),0)</f>
        <v>0</v>
      </c>
      <c r="AI411" s="75" t="n">
        <f aca="false">IF(W411&lt;&gt;Y411,(IF(N411="",J411*INFORMAÇÕES!$U$116,IF(N411="O",J411,0))),0)</f>
        <v>0</v>
      </c>
      <c r="AJ411" s="75" t="n">
        <f aca="false">IF(H411&lt;&gt;0,J411,0)</f>
        <v>0</v>
      </c>
      <c r="AK411" s="75" t="n">
        <f aca="false">IF(K411&lt;&gt;0,L411,0)</f>
        <v>0</v>
      </c>
    </row>
    <row r="412" s="174" customFormat="true" ht="14.25" hidden="false" customHeight="false" outlineLevel="0" collapsed="false">
      <c r="A412" s="159" t="n">
        <v>400</v>
      </c>
      <c r="B412" s="160" t="n">
        <f aca="false">IF('ORÇ.GLOBAL P CAIXA'!$K411="EXEC.",0,'ORÇ.REPROG. P CAIXA'!B412)</f>
        <v>0</v>
      </c>
      <c r="C412" s="161" t="n">
        <f aca="false">IF('ORÇ.GLOBAL P CAIXA'!$K411="EXEC.",0,'ORÇ.REPROG. P CAIXA'!C412)</f>
        <v>0</v>
      </c>
      <c r="D412" s="162" t="n">
        <f aca="false">IF('ORÇ.GLOBAL P CAIXA'!$K411="EXEC.",0,'ORÇ.REPROG. P CAIXA'!D412)</f>
        <v>0</v>
      </c>
      <c r="E412" s="163" t="n">
        <f aca="false">IF('ORÇ.GLOBAL P CAIXA'!$K411="EXEC.",0,'ORÇ.REPROG. P CAIXA'!E412)</f>
        <v>0</v>
      </c>
      <c r="F412" s="163" t="n">
        <f aca="false">IF('ORÇ.GLOBAL P CAIXA'!K411="EXEC.",0,IF('ORÇ.GLOBAL EMPRESA'!G411&gt;0,'ORÇ.GLOBAL EMPRESA'!G411,'ORÇ.GLOBAL P CAIXA'!F411))</f>
        <v>0</v>
      </c>
      <c r="G412" s="163" t="n">
        <f aca="false">IF(E412&lt;&gt;0,ROUND(E412*F412,2),IF(AE412=0,(SUMIF($W$13:$W$1012,B412,$AE$13:$AE$1012)),AE412))</f>
        <v>0</v>
      </c>
      <c r="H412" s="661" t="n">
        <f aca="false">IF('ORÇ.GLOBAL P CAIXA'!K411="EXEC.",0,'ORÇ.REPROG. P CAIXA'!H412)</f>
        <v>0</v>
      </c>
      <c r="I412" s="661" t="n">
        <f aca="false">IF('ORÇ.GLOBAL P CAIXA'!K411="EXEC.",0,'ORÇ.REPROG. P CAIXA'!I412)</f>
        <v>0</v>
      </c>
      <c r="J412" s="163" t="n">
        <f aca="false">IF(H412&lt;&gt;0,ROUND(H412*I412,2),IF(AJ412=0,(SUMIF($W$13:$W$1012,B412,$AJ$13:$AJ$1012)),AJ412))</f>
        <v>0</v>
      </c>
      <c r="K412" s="163" t="n">
        <f aca="false">H412-E412</f>
        <v>0</v>
      </c>
      <c r="L412" s="163" t="n">
        <f aca="false">J412-G412</f>
        <v>0</v>
      </c>
      <c r="M412" s="662" t="str">
        <f aca="false">IF('ORÇ.GLOBAL P CAIXA'!K411="EXEC.","",IF('ORÇ.REPROG. P CAIXA'!M412&gt;0,'ORÇ.REPROG. P CAIXA'!M412,""))</f>
        <v/>
      </c>
      <c r="N412" s="663" t="str">
        <f aca="false">IF('ORÇ.GLOBAL P CAIXA'!K411="EXEC.","",IF('ORÇ.REPROG. P CAIXA'!N412&gt;0,'ORÇ.REPROG. P CAIXA'!N412,""))</f>
        <v/>
      </c>
      <c r="O412" s="166" t="str">
        <f aca="false">IF('ORÇ.GLOBAL P CAIXA'!$K411="EXEC.","",'ORÇ.REPROG. P CAIXA'!O412)</f>
        <v/>
      </c>
      <c r="P412" s="167"/>
      <c r="Q412" s="168" t="str">
        <f aca="false">IF(B412&gt;0,"ok","ocultar")</f>
        <v>ocultar</v>
      </c>
      <c r="R412" s="649"/>
      <c r="S412" s="649"/>
      <c r="T412" s="650"/>
      <c r="V412" s="88"/>
      <c r="W412" s="157" t="n">
        <f aca="false">IF(B412=0,W411,IF(ISNONTEXT(B412)=TRUE(),INT(B412),INT(LEFT(B412,FIND(".",B412)-1))))</f>
        <v>3</v>
      </c>
      <c r="X412" s="157" t="str">
        <f aca="false">IF(X413=1,1,IF(B412&lt;&gt;0,1,IF(C412&lt;&gt;0,1,IF(D412&lt;&gt;0,1,IF(E412&lt;&gt;0,1,"")))))</f>
        <v/>
      </c>
      <c r="Y412" s="157" t="str">
        <f aca="false">IF(W412=0," ",IF(W412&lt;&gt;W411,W412," "))</f>
        <v> </v>
      </c>
      <c r="Z412" s="88"/>
      <c r="AA412" s="75" t="n">
        <f aca="false">IF(W412&lt;&gt;Y412,(IF(N412=0,G412*(INFORMAÇÕES!$Q$69/INFORMAÇÕES!$Q$72),IF(N412="R",G412,0))),0)</f>
        <v>0</v>
      </c>
      <c r="AB412" s="75" t="n">
        <f aca="false">IF(W412&lt;&gt;Y412,(IF(N412=0,G412*(INFORMAÇÕES!$Q$70/INFORMAÇÕES!$Q$72),IF(N412="C",G412,0))),0)</f>
        <v>0</v>
      </c>
      <c r="AC412" s="75" t="n">
        <f aca="false">IF(W412&lt;&gt;Y412,(IF(N412=0,G412*INFORMAÇÕES!$U$115,IF(N412="CF",G412,0))),0)</f>
        <v>0</v>
      </c>
      <c r="AD412" s="75" t="n">
        <f aca="false">IF(W412&lt;&gt;Y412,(IF(N412=0,G412*INFORMAÇÕES!$U$116,IF(N412="O",G412,0))),0)</f>
        <v>0</v>
      </c>
      <c r="AE412" s="75" t="n">
        <f aca="false">IF(E412&lt;&gt;0,G412,0)</f>
        <v>0</v>
      </c>
      <c r="AF412" s="75" t="n">
        <f aca="false">IF(W412&lt;&gt;Y412,(IF(N412=0,J412*(INFORMAÇÕES!$Q$89/INFORMAÇÕES!$Q$92),IF(N412="R",J412,0))),0)</f>
        <v>0</v>
      </c>
      <c r="AG412" s="75" t="n">
        <f aca="false">IF(W412&lt;&gt;Y412,(IF(N412=0,J412*(INFORMAÇÕES!$Q$90/INFORMAÇÕES!$Q$92),IF(N412="C",J412,0))),0)</f>
        <v>0</v>
      </c>
      <c r="AH412" s="75" t="n">
        <f aca="false">IF(W412&lt;&gt;Y412,(IF(N412="",J412*INFORMAÇÕES!$U$115,IF(N412="CF",J412,0))),0)</f>
        <v>0</v>
      </c>
      <c r="AI412" s="75" t="n">
        <f aca="false">IF(W412&lt;&gt;Y412,(IF(N412="",J412*INFORMAÇÕES!$U$116,IF(N412="O",J412,0))),0)</f>
        <v>0</v>
      </c>
      <c r="AJ412" s="75" t="n">
        <f aca="false">IF(H412&lt;&gt;0,J412,0)</f>
        <v>0</v>
      </c>
      <c r="AK412" s="75" t="n">
        <f aca="false">IF(K412&lt;&gt;0,L412,0)</f>
        <v>0</v>
      </c>
    </row>
    <row r="413" s="174" customFormat="true" ht="14.25" hidden="false" customHeight="false" outlineLevel="0" collapsed="false">
      <c r="A413" s="159" t="n">
        <v>401</v>
      </c>
      <c r="B413" s="160" t="n">
        <f aca="false">IF('ORÇ.GLOBAL P CAIXA'!$K412="EXEC.",0,'ORÇ.REPROG. P CAIXA'!B413)</f>
        <v>0</v>
      </c>
      <c r="C413" s="161" t="n">
        <f aca="false">IF('ORÇ.GLOBAL P CAIXA'!$K412="EXEC.",0,'ORÇ.REPROG. P CAIXA'!C413)</f>
        <v>0</v>
      </c>
      <c r="D413" s="162" t="n">
        <f aca="false">IF('ORÇ.GLOBAL P CAIXA'!$K412="EXEC.",0,'ORÇ.REPROG. P CAIXA'!D413)</f>
        <v>0</v>
      </c>
      <c r="E413" s="163" t="n">
        <f aca="false">IF('ORÇ.GLOBAL P CAIXA'!$K412="EXEC.",0,'ORÇ.REPROG. P CAIXA'!E413)</f>
        <v>0</v>
      </c>
      <c r="F413" s="163" t="n">
        <f aca="false">IF('ORÇ.GLOBAL P CAIXA'!K412="EXEC.",0,IF('ORÇ.GLOBAL EMPRESA'!G412&gt;0,'ORÇ.GLOBAL EMPRESA'!G412,'ORÇ.GLOBAL P CAIXA'!F412))</f>
        <v>0</v>
      </c>
      <c r="G413" s="163" t="n">
        <f aca="false">IF(E413&lt;&gt;0,ROUND(E413*F413,2),IF(AE413=0,(SUMIF($W$13:$W$1012,B413,$AE$13:$AE$1012)),AE413))</f>
        <v>0</v>
      </c>
      <c r="H413" s="661" t="n">
        <f aca="false">IF('ORÇ.GLOBAL P CAIXA'!K412="EXEC.",0,'ORÇ.REPROG. P CAIXA'!H413)</f>
        <v>0</v>
      </c>
      <c r="I413" s="661" t="n">
        <f aca="false">IF('ORÇ.GLOBAL P CAIXA'!K412="EXEC.",0,'ORÇ.REPROG. P CAIXA'!I413)</f>
        <v>0</v>
      </c>
      <c r="J413" s="163" t="n">
        <f aca="false">IF(H413&lt;&gt;0,ROUND(H413*I413,2),IF(AJ413=0,(SUMIF($W$13:$W$1012,B413,$AJ$13:$AJ$1012)),AJ413))</f>
        <v>0</v>
      </c>
      <c r="K413" s="163" t="n">
        <f aca="false">H413-E413</f>
        <v>0</v>
      </c>
      <c r="L413" s="163" t="n">
        <f aca="false">J413-G413</f>
        <v>0</v>
      </c>
      <c r="M413" s="662" t="str">
        <f aca="false">IF('ORÇ.GLOBAL P CAIXA'!K412="EXEC.","",IF('ORÇ.REPROG. P CAIXA'!M413&gt;0,'ORÇ.REPROG. P CAIXA'!M413,""))</f>
        <v/>
      </c>
      <c r="N413" s="663" t="str">
        <f aca="false">IF('ORÇ.GLOBAL P CAIXA'!K412="EXEC.","",IF('ORÇ.REPROG. P CAIXA'!N413&gt;0,'ORÇ.REPROG. P CAIXA'!N413,""))</f>
        <v/>
      </c>
      <c r="O413" s="166" t="str">
        <f aca="false">IF('ORÇ.GLOBAL P CAIXA'!$K412="EXEC.","",'ORÇ.REPROG. P CAIXA'!O413)</f>
        <v/>
      </c>
      <c r="P413" s="167"/>
      <c r="Q413" s="168" t="str">
        <f aca="false">IF(B413&gt;0,"ok","ocultar")</f>
        <v>ocultar</v>
      </c>
      <c r="R413" s="649"/>
      <c r="S413" s="649"/>
      <c r="T413" s="650"/>
      <c r="V413" s="88"/>
      <c r="W413" s="157" t="n">
        <f aca="false">IF(B413=0,W412,IF(ISNONTEXT(B413)=TRUE(),INT(B413),INT(LEFT(B413,FIND(".",B413)-1))))</f>
        <v>3</v>
      </c>
      <c r="X413" s="157" t="str">
        <f aca="false">IF(X414=1,1,IF(B413&lt;&gt;0,1,IF(C413&lt;&gt;0,1,IF(D413&lt;&gt;0,1,IF(E413&lt;&gt;0,1,"")))))</f>
        <v/>
      </c>
      <c r="Y413" s="157" t="str">
        <f aca="false">IF(W413=0," ",IF(W413&lt;&gt;W412,W413," "))</f>
        <v> </v>
      </c>
      <c r="Z413" s="88"/>
      <c r="AA413" s="75" t="n">
        <f aca="false">IF(W413&lt;&gt;Y413,(IF(N413=0,G413*(INFORMAÇÕES!$Q$69/INFORMAÇÕES!$Q$72),IF(N413="R",G413,0))),0)</f>
        <v>0</v>
      </c>
      <c r="AB413" s="75" t="n">
        <f aca="false">IF(W413&lt;&gt;Y413,(IF(N413=0,G413*(INFORMAÇÕES!$Q$70/INFORMAÇÕES!$Q$72),IF(N413="C",G413,0))),0)</f>
        <v>0</v>
      </c>
      <c r="AC413" s="75" t="n">
        <f aca="false">IF(W413&lt;&gt;Y413,(IF(N413=0,G413*INFORMAÇÕES!$U$115,IF(N413="CF",G413,0))),0)</f>
        <v>0</v>
      </c>
      <c r="AD413" s="75" t="n">
        <f aca="false">IF(W413&lt;&gt;Y413,(IF(N413=0,G413*INFORMAÇÕES!$U$116,IF(N413="O",G413,0))),0)</f>
        <v>0</v>
      </c>
      <c r="AE413" s="75" t="n">
        <f aca="false">IF(E413&lt;&gt;0,G413,0)</f>
        <v>0</v>
      </c>
      <c r="AF413" s="75" t="n">
        <f aca="false">IF(W413&lt;&gt;Y413,(IF(N413=0,J413*(INFORMAÇÕES!$Q$89/INFORMAÇÕES!$Q$92),IF(N413="R",J413,0))),0)</f>
        <v>0</v>
      </c>
      <c r="AG413" s="75" t="n">
        <f aca="false">IF(W413&lt;&gt;Y413,(IF(N413=0,J413*(INFORMAÇÕES!$Q$90/INFORMAÇÕES!$Q$92),IF(N413="C",J413,0))),0)</f>
        <v>0</v>
      </c>
      <c r="AH413" s="75" t="n">
        <f aca="false">IF(W413&lt;&gt;Y413,(IF(N413="",J413*INFORMAÇÕES!$U$115,IF(N413="CF",J413,0))),0)</f>
        <v>0</v>
      </c>
      <c r="AI413" s="75" t="n">
        <f aca="false">IF(W413&lt;&gt;Y413,(IF(N413="",J413*INFORMAÇÕES!$U$116,IF(N413="O",J413,0))),0)</f>
        <v>0</v>
      </c>
      <c r="AJ413" s="75" t="n">
        <f aca="false">IF(H413&lt;&gt;0,J413,0)</f>
        <v>0</v>
      </c>
      <c r="AK413" s="75" t="n">
        <f aca="false">IF(K413&lt;&gt;0,L413,0)</f>
        <v>0</v>
      </c>
    </row>
    <row r="414" s="174" customFormat="true" ht="14.25" hidden="false" customHeight="false" outlineLevel="0" collapsed="false">
      <c r="A414" s="159" t="n">
        <v>402</v>
      </c>
      <c r="B414" s="160" t="n">
        <f aca="false">IF('ORÇ.GLOBAL P CAIXA'!$K413="EXEC.",0,'ORÇ.REPROG. P CAIXA'!B414)</f>
        <v>0</v>
      </c>
      <c r="C414" s="161" t="n">
        <f aca="false">IF('ORÇ.GLOBAL P CAIXA'!$K413="EXEC.",0,'ORÇ.REPROG. P CAIXA'!C414)</f>
        <v>0</v>
      </c>
      <c r="D414" s="162" t="n">
        <f aca="false">IF('ORÇ.GLOBAL P CAIXA'!$K413="EXEC.",0,'ORÇ.REPROG. P CAIXA'!D414)</f>
        <v>0</v>
      </c>
      <c r="E414" s="163" t="n">
        <f aca="false">IF('ORÇ.GLOBAL P CAIXA'!$K413="EXEC.",0,'ORÇ.REPROG. P CAIXA'!E414)</f>
        <v>0</v>
      </c>
      <c r="F414" s="163" t="n">
        <f aca="false">IF('ORÇ.GLOBAL P CAIXA'!K413="EXEC.",0,IF('ORÇ.GLOBAL EMPRESA'!G413&gt;0,'ORÇ.GLOBAL EMPRESA'!G413,'ORÇ.GLOBAL P CAIXA'!F413))</f>
        <v>0</v>
      </c>
      <c r="G414" s="163" t="n">
        <f aca="false">IF(E414&lt;&gt;0,ROUND(E414*F414,2),IF(AE414=0,(SUMIF($W$13:$W$1012,B414,$AE$13:$AE$1012)),AE414))</f>
        <v>0</v>
      </c>
      <c r="H414" s="661" t="n">
        <f aca="false">IF('ORÇ.GLOBAL P CAIXA'!K413="EXEC.",0,'ORÇ.REPROG. P CAIXA'!H414)</f>
        <v>0</v>
      </c>
      <c r="I414" s="661" t="n">
        <f aca="false">IF('ORÇ.GLOBAL P CAIXA'!K413="EXEC.",0,'ORÇ.REPROG. P CAIXA'!I414)</f>
        <v>0</v>
      </c>
      <c r="J414" s="163" t="n">
        <f aca="false">IF(H414&lt;&gt;0,ROUND(H414*I414,2),IF(AJ414=0,(SUMIF($W$13:$W$1012,B414,$AJ$13:$AJ$1012)),AJ414))</f>
        <v>0</v>
      </c>
      <c r="K414" s="163" t="n">
        <f aca="false">H414-E414</f>
        <v>0</v>
      </c>
      <c r="L414" s="163" t="n">
        <f aca="false">J414-G414</f>
        <v>0</v>
      </c>
      <c r="M414" s="662" t="str">
        <f aca="false">IF('ORÇ.GLOBAL P CAIXA'!K413="EXEC.","",IF('ORÇ.REPROG. P CAIXA'!M414&gt;0,'ORÇ.REPROG. P CAIXA'!M414,""))</f>
        <v/>
      </c>
      <c r="N414" s="663" t="str">
        <f aca="false">IF('ORÇ.GLOBAL P CAIXA'!K413="EXEC.","",IF('ORÇ.REPROG. P CAIXA'!N414&gt;0,'ORÇ.REPROG. P CAIXA'!N414,""))</f>
        <v/>
      </c>
      <c r="O414" s="166" t="str">
        <f aca="false">IF('ORÇ.GLOBAL P CAIXA'!$K413="EXEC.","",'ORÇ.REPROG. P CAIXA'!O414)</f>
        <v/>
      </c>
      <c r="P414" s="167"/>
      <c r="Q414" s="168" t="str">
        <f aca="false">IF(B414&gt;0,"ok","ocultar")</f>
        <v>ocultar</v>
      </c>
      <c r="R414" s="649"/>
      <c r="S414" s="649"/>
      <c r="T414" s="650"/>
      <c r="V414" s="88"/>
      <c r="W414" s="157" t="n">
        <f aca="false">IF(B414=0,W413,IF(ISNONTEXT(B414)=TRUE(),INT(B414),INT(LEFT(B414,FIND(".",B414)-1))))</f>
        <v>3</v>
      </c>
      <c r="X414" s="157" t="str">
        <f aca="false">IF(X415=1,1,IF(B414&lt;&gt;0,1,IF(C414&lt;&gt;0,1,IF(D414&lt;&gt;0,1,IF(E414&lt;&gt;0,1,"")))))</f>
        <v/>
      </c>
      <c r="Y414" s="157" t="str">
        <f aca="false">IF(W414=0," ",IF(W414&lt;&gt;W413,W414," "))</f>
        <v> </v>
      </c>
      <c r="Z414" s="88"/>
      <c r="AA414" s="75" t="n">
        <f aca="false">IF(W414&lt;&gt;Y414,(IF(N414=0,G414*(INFORMAÇÕES!$Q$69/INFORMAÇÕES!$Q$72),IF(N414="R",G414,0))),0)</f>
        <v>0</v>
      </c>
      <c r="AB414" s="75" t="n">
        <f aca="false">IF(W414&lt;&gt;Y414,(IF(N414=0,G414*(INFORMAÇÕES!$Q$70/INFORMAÇÕES!$Q$72),IF(N414="C",G414,0))),0)</f>
        <v>0</v>
      </c>
      <c r="AC414" s="75" t="n">
        <f aca="false">IF(W414&lt;&gt;Y414,(IF(N414=0,G414*INFORMAÇÕES!$U$115,IF(N414="CF",G414,0))),0)</f>
        <v>0</v>
      </c>
      <c r="AD414" s="75" t="n">
        <f aca="false">IF(W414&lt;&gt;Y414,(IF(N414=0,G414*INFORMAÇÕES!$U$116,IF(N414="O",G414,0))),0)</f>
        <v>0</v>
      </c>
      <c r="AE414" s="75" t="n">
        <f aca="false">IF(E414&lt;&gt;0,G414,0)</f>
        <v>0</v>
      </c>
      <c r="AF414" s="75" t="n">
        <f aca="false">IF(W414&lt;&gt;Y414,(IF(N414=0,J414*(INFORMAÇÕES!$Q$89/INFORMAÇÕES!$Q$92),IF(N414="R",J414,0))),0)</f>
        <v>0</v>
      </c>
      <c r="AG414" s="75" t="n">
        <f aca="false">IF(W414&lt;&gt;Y414,(IF(N414=0,J414*(INFORMAÇÕES!$Q$90/INFORMAÇÕES!$Q$92),IF(N414="C",J414,0))),0)</f>
        <v>0</v>
      </c>
      <c r="AH414" s="75" t="n">
        <f aca="false">IF(W414&lt;&gt;Y414,(IF(N414="",J414*INFORMAÇÕES!$U$115,IF(N414="CF",J414,0))),0)</f>
        <v>0</v>
      </c>
      <c r="AI414" s="75" t="n">
        <f aca="false">IF(W414&lt;&gt;Y414,(IF(N414="",J414*INFORMAÇÕES!$U$116,IF(N414="O",J414,0))),0)</f>
        <v>0</v>
      </c>
      <c r="AJ414" s="75" t="n">
        <f aca="false">IF(H414&lt;&gt;0,J414,0)</f>
        <v>0</v>
      </c>
      <c r="AK414" s="75" t="n">
        <f aca="false">IF(K414&lt;&gt;0,L414,0)</f>
        <v>0</v>
      </c>
    </row>
    <row r="415" s="174" customFormat="true" ht="14.25" hidden="false" customHeight="false" outlineLevel="0" collapsed="false">
      <c r="A415" s="159" t="n">
        <v>403</v>
      </c>
      <c r="B415" s="160" t="n">
        <f aca="false">IF('ORÇ.GLOBAL P CAIXA'!$K414="EXEC.",0,'ORÇ.REPROG. P CAIXA'!B415)</f>
        <v>0</v>
      </c>
      <c r="C415" s="161" t="n">
        <f aca="false">IF('ORÇ.GLOBAL P CAIXA'!$K414="EXEC.",0,'ORÇ.REPROG. P CAIXA'!C415)</f>
        <v>0</v>
      </c>
      <c r="D415" s="162" t="n">
        <f aca="false">IF('ORÇ.GLOBAL P CAIXA'!$K414="EXEC.",0,'ORÇ.REPROG. P CAIXA'!D415)</f>
        <v>0</v>
      </c>
      <c r="E415" s="163" t="n">
        <f aca="false">IF('ORÇ.GLOBAL P CAIXA'!$K414="EXEC.",0,'ORÇ.REPROG. P CAIXA'!E415)</f>
        <v>0</v>
      </c>
      <c r="F415" s="163" t="n">
        <f aca="false">IF('ORÇ.GLOBAL P CAIXA'!K414="EXEC.",0,IF('ORÇ.GLOBAL EMPRESA'!G414&gt;0,'ORÇ.GLOBAL EMPRESA'!G414,'ORÇ.GLOBAL P CAIXA'!F414))</f>
        <v>0</v>
      </c>
      <c r="G415" s="163" t="n">
        <f aca="false">IF(E415&lt;&gt;0,ROUND(E415*F415,2),IF(AE415=0,(SUMIF($W$13:$W$1012,B415,$AE$13:$AE$1012)),AE415))</f>
        <v>0</v>
      </c>
      <c r="H415" s="661" t="n">
        <f aca="false">IF('ORÇ.GLOBAL P CAIXA'!K414="EXEC.",0,'ORÇ.REPROG. P CAIXA'!H415)</f>
        <v>0</v>
      </c>
      <c r="I415" s="661" t="n">
        <f aca="false">IF('ORÇ.GLOBAL P CAIXA'!K414="EXEC.",0,'ORÇ.REPROG. P CAIXA'!I415)</f>
        <v>0</v>
      </c>
      <c r="J415" s="163" t="n">
        <f aca="false">IF(H415&lt;&gt;0,ROUND(H415*I415,2),IF(AJ415=0,(SUMIF($W$13:$W$1012,B415,$AJ$13:$AJ$1012)),AJ415))</f>
        <v>0</v>
      </c>
      <c r="K415" s="163" t="n">
        <f aca="false">H415-E415</f>
        <v>0</v>
      </c>
      <c r="L415" s="163" t="n">
        <f aca="false">J415-G415</f>
        <v>0</v>
      </c>
      <c r="M415" s="662" t="str">
        <f aca="false">IF('ORÇ.GLOBAL P CAIXA'!K414="EXEC.","",IF('ORÇ.REPROG. P CAIXA'!M415&gt;0,'ORÇ.REPROG. P CAIXA'!M415,""))</f>
        <v/>
      </c>
      <c r="N415" s="663" t="str">
        <f aca="false">IF('ORÇ.GLOBAL P CAIXA'!K414="EXEC.","",IF('ORÇ.REPROG. P CAIXA'!N415&gt;0,'ORÇ.REPROG. P CAIXA'!N415,""))</f>
        <v/>
      </c>
      <c r="O415" s="166" t="str">
        <f aca="false">IF('ORÇ.GLOBAL P CAIXA'!$K414="EXEC.","",'ORÇ.REPROG. P CAIXA'!O415)</f>
        <v/>
      </c>
      <c r="P415" s="167"/>
      <c r="Q415" s="168" t="str">
        <f aca="false">IF(B415&gt;0,"ok","ocultar")</f>
        <v>ocultar</v>
      </c>
      <c r="R415" s="649"/>
      <c r="S415" s="649"/>
      <c r="T415" s="650"/>
      <c r="V415" s="88"/>
      <c r="W415" s="157" t="n">
        <f aca="false">IF(B415=0,W414,IF(ISNONTEXT(B415)=TRUE(),INT(B415),INT(LEFT(B415,FIND(".",B415)-1))))</f>
        <v>3</v>
      </c>
      <c r="X415" s="157" t="str">
        <f aca="false">IF(X416=1,1,IF(B415&lt;&gt;0,1,IF(C415&lt;&gt;0,1,IF(D415&lt;&gt;0,1,IF(E415&lt;&gt;0,1,"")))))</f>
        <v/>
      </c>
      <c r="Y415" s="157" t="str">
        <f aca="false">IF(W415=0," ",IF(W415&lt;&gt;W414,W415," "))</f>
        <v> </v>
      </c>
      <c r="Z415" s="88"/>
      <c r="AA415" s="75" t="n">
        <f aca="false">IF(W415&lt;&gt;Y415,(IF(N415=0,G415*(INFORMAÇÕES!$Q$69/INFORMAÇÕES!$Q$72),IF(N415="R",G415,0))),0)</f>
        <v>0</v>
      </c>
      <c r="AB415" s="75" t="n">
        <f aca="false">IF(W415&lt;&gt;Y415,(IF(N415=0,G415*(INFORMAÇÕES!$Q$70/INFORMAÇÕES!$Q$72),IF(N415="C",G415,0))),0)</f>
        <v>0</v>
      </c>
      <c r="AC415" s="75" t="n">
        <f aca="false">IF(W415&lt;&gt;Y415,(IF(N415=0,G415*INFORMAÇÕES!$U$115,IF(N415="CF",G415,0))),0)</f>
        <v>0</v>
      </c>
      <c r="AD415" s="75" t="n">
        <f aca="false">IF(W415&lt;&gt;Y415,(IF(N415=0,G415*INFORMAÇÕES!$U$116,IF(N415="O",G415,0))),0)</f>
        <v>0</v>
      </c>
      <c r="AE415" s="75" t="n">
        <f aca="false">IF(E415&lt;&gt;0,G415,0)</f>
        <v>0</v>
      </c>
      <c r="AF415" s="75" t="n">
        <f aca="false">IF(W415&lt;&gt;Y415,(IF(N415=0,J415*(INFORMAÇÕES!$Q$89/INFORMAÇÕES!$Q$92),IF(N415="R",J415,0))),0)</f>
        <v>0</v>
      </c>
      <c r="AG415" s="75" t="n">
        <f aca="false">IF(W415&lt;&gt;Y415,(IF(N415=0,J415*(INFORMAÇÕES!$Q$90/INFORMAÇÕES!$Q$92),IF(N415="C",J415,0))),0)</f>
        <v>0</v>
      </c>
      <c r="AH415" s="75" t="n">
        <f aca="false">IF(W415&lt;&gt;Y415,(IF(N415="",J415*INFORMAÇÕES!$U$115,IF(N415="CF",J415,0))),0)</f>
        <v>0</v>
      </c>
      <c r="AI415" s="75" t="n">
        <f aca="false">IF(W415&lt;&gt;Y415,(IF(N415="",J415*INFORMAÇÕES!$U$116,IF(N415="O",J415,0))),0)</f>
        <v>0</v>
      </c>
      <c r="AJ415" s="75" t="n">
        <f aca="false">IF(H415&lt;&gt;0,J415,0)</f>
        <v>0</v>
      </c>
      <c r="AK415" s="75" t="n">
        <f aca="false">IF(K415&lt;&gt;0,L415,0)</f>
        <v>0</v>
      </c>
    </row>
    <row r="416" s="174" customFormat="true" ht="14.25" hidden="false" customHeight="false" outlineLevel="0" collapsed="false">
      <c r="A416" s="159" t="n">
        <v>404</v>
      </c>
      <c r="B416" s="160" t="n">
        <f aca="false">IF('ORÇ.GLOBAL P CAIXA'!$K415="EXEC.",0,'ORÇ.REPROG. P CAIXA'!B416)</f>
        <v>0</v>
      </c>
      <c r="C416" s="161" t="n">
        <f aca="false">IF('ORÇ.GLOBAL P CAIXA'!$K415="EXEC.",0,'ORÇ.REPROG. P CAIXA'!C416)</f>
        <v>0</v>
      </c>
      <c r="D416" s="162" t="n">
        <f aca="false">IF('ORÇ.GLOBAL P CAIXA'!$K415="EXEC.",0,'ORÇ.REPROG. P CAIXA'!D416)</f>
        <v>0</v>
      </c>
      <c r="E416" s="163" t="n">
        <f aca="false">IF('ORÇ.GLOBAL P CAIXA'!$K415="EXEC.",0,'ORÇ.REPROG. P CAIXA'!E416)</f>
        <v>0</v>
      </c>
      <c r="F416" s="163" t="n">
        <f aca="false">IF('ORÇ.GLOBAL P CAIXA'!K415="EXEC.",0,IF('ORÇ.GLOBAL EMPRESA'!G415&gt;0,'ORÇ.GLOBAL EMPRESA'!G415,'ORÇ.GLOBAL P CAIXA'!F415))</f>
        <v>0</v>
      </c>
      <c r="G416" s="163" t="n">
        <f aca="false">IF(E416&lt;&gt;0,ROUND(E416*F416,2),IF(AE416=0,(SUMIF($W$13:$W$1012,B416,$AE$13:$AE$1012)),AE416))</f>
        <v>0</v>
      </c>
      <c r="H416" s="661" t="n">
        <f aca="false">IF('ORÇ.GLOBAL P CAIXA'!K415="EXEC.",0,'ORÇ.REPROG. P CAIXA'!H416)</f>
        <v>0</v>
      </c>
      <c r="I416" s="661" t="n">
        <f aca="false">IF('ORÇ.GLOBAL P CAIXA'!K415="EXEC.",0,'ORÇ.REPROG. P CAIXA'!I416)</f>
        <v>0</v>
      </c>
      <c r="J416" s="163" t="n">
        <f aca="false">IF(H416&lt;&gt;0,ROUND(H416*I416,2),IF(AJ416=0,(SUMIF($W$13:$W$1012,B416,$AJ$13:$AJ$1012)),AJ416))</f>
        <v>0</v>
      </c>
      <c r="K416" s="163" t="n">
        <f aca="false">H416-E416</f>
        <v>0</v>
      </c>
      <c r="L416" s="163" t="n">
        <f aca="false">J416-G416</f>
        <v>0</v>
      </c>
      <c r="M416" s="662" t="str">
        <f aca="false">IF('ORÇ.GLOBAL P CAIXA'!K415="EXEC.","",IF('ORÇ.REPROG. P CAIXA'!M416&gt;0,'ORÇ.REPROG. P CAIXA'!M416,""))</f>
        <v/>
      </c>
      <c r="N416" s="663" t="str">
        <f aca="false">IF('ORÇ.GLOBAL P CAIXA'!K415="EXEC.","",IF('ORÇ.REPROG. P CAIXA'!N416&gt;0,'ORÇ.REPROG. P CAIXA'!N416,""))</f>
        <v/>
      </c>
      <c r="O416" s="166" t="str">
        <f aca="false">IF('ORÇ.GLOBAL P CAIXA'!$K415="EXEC.","",'ORÇ.REPROG. P CAIXA'!O416)</f>
        <v/>
      </c>
      <c r="P416" s="167"/>
      <c r="Q416" s="168" t="str">
        <f aca="false">IF(B416&gt;0,"ok","ocultar")</f>
        <v>ocultar</v>
      </c>
      <c r="R416" s="649"/>
      <c r="S416" s="649"/>
      <c r="T416" s="650"/>
      <c r="V416" s="88"/>
      <c r="W416" s="157" t="n">
        <f aca="false">IF(B416=0,W415,IF(ISNONTEXT(B416)=TRUE(),INT(B416),INT(LEFT(B416,FIND(".",B416)-1))))</f>
        <v>3</v>
      </c>
      <c r="X416" s="157" t="str">
        <f aca="false">IF(X417=1,1,IF(B416&lt;&gt;0,1,IF(C416&lt;&gt;0,1,IF(D416&lt;&gt;0,1,IF(E416&lt;&gt;0,1,"")))))</f>
        <v/>
      </c>
      <c r="Y416" s="157" t="str">
        <f aca="false">IF(W416=0," ",IF(W416&lt;&gt;W415,W416," "))</f>
        <v> </v>
      </c>
      <c r="Z416" s="88"/>
      <c r="AA416" s="75" t="n">
        <f aca="false">IF(W416&lt;&gt;Y416,(IF(N416=0,G416*(INFORMAÇÕES!$Q$69/INFORMAÇÕES!$Q$72),IF(N416="R",G416,0))),0)</f>
        <v>0</v>
      </c>
      <c r="AB416" s="75" t="n">
        <f aca="false">IF(W416&lt;&gt;Y416,(IF(N416=0,G416*(INFORMAÇÕES!$Q$70/INFORMAÇÕES!$Q$72),IF(N416="C",G416,0))),0)</f>
        <v>0</v>
      </c>
      <c r="AC416" s="75" t="n">
        <f aca="false">IF(W416&lt;&gt;Y416,(IF(N416=0,G416*INFORMAÇÕES!$U$115,IF(N416="CF",G416,0))),0)</f>
        <v>0</v>
      </c>
      <c r="AD416" s="75" t="n">
        <f aca="false">IF(W416&lt;&gt;Y416,(IF(N416=0,G416*INFORMAÇÕES!$U$116,IF(N416="O",G416,0))),0)</f>
        <v>0</v>
      </c>
      <c r="AE416" s="75" t="n">
        <f aca="false">IF(E416&lt;&gt;0,G416,0)</f>
        <v>0</v>
      </c>
      <c r="AF416" s="75" t="n">
        <f aca="false">IF(W416&lt;&gt;Y416,(IF(N416=0,J416*(INFORMAÇÕES!$Q$89/INFORMAÇÕES!$Q$92),IF(N416="R",J416,0))),0)</f>
        <v>0</v>
      </c>
      <c r="AG416" s="75" t="n">
        <f aca="false">IF(W416&lt;&gt;Y416,(IF(N416=0,J416*(INFORMAÇÕES!$Q$90/INFORMAÇÕES!$Q$92),IF(N416="C",J416,0))),0)</f>
        <v>0</v>
      </c>
      <c r="AH416" s="75" t="n">
        <f aca="false">IF(W416&lt;&gt;Y416,(IF(N416="",J416*INFORMAÇÕES!$U$115,IF(N416="CF",J416,0))),0)</f>
        <v>0</v>
      </c>
      <c r="AI416" s="75" t="n">
        <f aca="false">IF(W416&lt;&gt;Y416,(IF(N416="",J416*INFORMAÇÕES!$U$116,IF(N416="O",J416,0))),0)</f>
        <v>0</v>
      </c>
      <c r="AJ416" s="75" t="n">
        <f aca="false">IF(H416&lt;&gt;0,J416,0)</f>
        <v>0</v>
      </c>
      <c r="AK416" s="75" t="n">
        <f aca="false">IF(K416&lt;&gt;0,L416,0)</f>
        <v>0</v>
      </c>
    </row>
    <row r="417" s="174" customFormat="true" ht="14.25" hidden="false" customHeight="false" outlineLevel="0" collapsed="false">
      <c r="A417" s="159" t="n">
        <v>405</v>
      </c>
      <c r="B417" s="160" t="n">
        <f aca="false">IF('ORÇ.GLOBAL P CAIXA'!$K416="EXEC.",0,'ORÇ.REPROG. P CAIXA'!B417)</f>
        <v>0</v>
      </c>
      <c r="C417" s="161" t="n">
        <f aca="false">IF('ORÇ.GLOBAL P CAIXA'!$K416="EXEC.",0,'ORÇ.REPROG. P CAIXA'!C417)</f>
        <v>0</v>
      </c>
      <c r="D417" s="162" t="n">
        <f aca="false">IF('ORÇ.GLOBAL P CAIXA'!$K416="EXEC.",0,'ORÇ.REPROG. P CAIXA'!D417)</f>
        <v>0</v>
      </c>
      <c r="E417" s="163" t="n">
        <f aca="false">IF('ORÇ.GLOBAL P CAIXA'!$K416="EXEC.",0,'ORÇ.REPROG. P CAIXA'!E417)</f>
        <v>0</v>
      </c>
      <c r="F417" s="163" t="n">
        <f aca="false">IF('ORÇ.GLOBAL P CAIXA'!K416="EXEC.",0,IF('ORÇ.GLOBAL EMPRESA'!G416&gt;0,'ORÇ.GLOBAL EMPRESA'!G416,'ORÇ.GLOBAL P CAIXA'!F416))</f>
        <v>0</v>
      </c>
      <c r="G417" s="163" t="n">
        <f aca="false">IF(E417&lt;&gt;0,ROUND(E417*F417,2),IF(AE417=0,(SUMIF($W$13:$W$1012,B417,$AE$13:$AE$1012)),AE417))</f>
        <v>0</v>
      </c>
      <c r="H417" s="661" t="n">
        <f aca="false">IF('ORÇ.GLOBAL P CAIXA'!K416="EXEC.",0,'ORÇ.REPROG. P CAIXA'!H417)</f>
        <v>0</v>
      </c>
      <c r="I417" s="661" t="n">
        <f aca="false">IF('ORÇ.GLOBAL P CAIXA'!K416="EXEC.",0,'ORÇ.REPROG. P CAIXA'!I417)</f>
        <v>0</v>
      </c>
      <c r="J417" s="163" t="n">
        <f aca="false">IF(H417&lt;&gt;0,ROUND(H417*I417,2),IF(AJ417=0,(SUMIF($W$13:$W$1012,B417,$AJ$13:$AJ$1012)),AJ417))</f>
        <v>0</v>
      </c>
      <c r="K417" s="163" t="n">
        <f aca="false">H417-E417</f>
        <v>0</v>
      </c>
      <c r="L417" s="163" t="n">
        <f aca="false">J417-G417</f>
        <v>0</v>
      </c>
      <c r="M417" s="662" t="str">
        <f aca="false">IF('ORÇ.GLOBAL P CAIXA'!K416="EXEC.","",IF('ORÇ.REPROG. P CAIXA'!M417&gt;0,'ORÇ.REPROG. P CAIXA'!M417,""))</f>
        <v/>
      </c>
      <c r="N417" s="663" t="str">
        <f aca="false">IF('ORÇ.GLOBAL P CAIXA'!K416="EXEC.","",IF('ORÇ.REPROG. P CAIXA'!N417&gt;0,'ORÇ.REPROG. P CAIXA'!N417,""))</f>
        <v/>
      </c>
      <c r="O417" s="166" t="str">
        <f aca="false">IF('ORÇ.GLOBAL P CAIXA'!$K416="EXEC.","",'ORÇ.REPROG. P CAIXA'!O417)</f>
        <v/>
      </c>
      <c r="P417" s="167"/>
      <c r="Q417" s="168" t="str">
        <f aca="false">IF(B417&gt;0,"ok","ocultar")</f>
        <v>ocultar</v>
      </c>
      <c r="R417" s="649"/>
      <c r="S417" s="649"/>
      <c r="T417" s="650"/>
      <c r="V417" s="88"/>
      <c r="W417" s="157" t="n">
        <f aca="false">IF(B417=0,W416,IF(ISNONTEXT(B417)=TRUE(),INT(B417),INT(LEFT(B417,FIND(".",B417)-1))))</f>
        <v>3</v>
      </c>
      <c r="X417" s="157" t="str">
        <f aca="false">IF(X418=1,1,IF(B417&lt;&gt;0,1,IF(C417&lt;&gt;0,1,IF(D417&lt;&gt;0,1,IF(E417&lt;&gt;0,1,"")))))</f>
        <v/>
      </c>
      <c r="Y417" s="157" t="str">
        <f aca="false">IF(W417=0," ",IF(W417&lt;&gt;W416,W417," "))</f>
        <v> </v>
      </c>
      <c r="Z417" s="88"/>
      <c r="AA417" s="75" t="n">
        <f aca="false">IF(W417&lt;&gt;Y417,(IF(N417=0,G417*(INFORMAÇÕES!$Q$69/INFORMAÇÕES!$Q$72),IF(N417="R",G417,0))),0)</f>
        <v>0</v>
      </c>
      <c r="AB417" s="75" t="n">
        <f aca="false">IF(W417&lt;&gt;Y417,(IF(N417=0,G417*(INFORMAÇÕES!$Q$70/INFORMAÇÕES!$Q$72),IF(N417="C",G417,0))),0)</f>
        <v>0</v>
      </c>
      <c r="AC417" s="75" t="n">
        <f aca="false">IF(W417&lt;&gt;Y417,(IF(N417=0,G417*INFORMAÇÕES!$U$115,IF(N417="CF",G417,0))),0)</f>
        <v>0</v>
      </c>
      <c r="AD417" s="75" t="n">
        <f aca="false">IF(W417&lt;&gt;Y417,(IF(N417=0,G417*INFORMAÇÕES!$U$116,IF(N417="O",G417,0))),0)</f>
        <v>0</v>
      </c>
      <c r="AE417" s="75" t="n">
        <f aca="false">IF(E417&lt;&gt;0,G417,0)</f>
        <v>0</v>
      </c>
      <c r="AF417" s="75" t="n">
        <f aca="false">IF(W417&lt;&gt;Y417,(IF(N417=0,J417*(INFORMAÇÕES!$Q$89/INFORMAÇÕES!$Q$92),IF(N417="R",J417,0))),0)</f>
        <v>0</v>
      </c>
      <c r="AG417" s="75" t="n">
        <f aca="false">IF(W417&lt;&gt;Y417,(IF(N417=0,J417*(INFORMAÇÕES!$Q$90/INFORMAÇÕES!$Q$92),IF(N417="C",J417,0))),0)</f>
        <v>0</v>
      </c>
      <c r="AH417" s="75" t="n">
        <f aca="false">IF(W417&lt;&gt;Y417,(IF(N417="",J417*INFORMAÇÕES!$U$115,IF(N417="CF",J417,0))),0)</f>
        <v>0</v>
      </c>
      <c r="AI417" s="75" t="n">
        <f aca="false">IF(W417&lt;&gt;Y417,(IF(N417="",J417*INFORMAÇÕES!$U$116,IF(N417="O",J417,0))),0)</f>
        <v>0</v>
      </c>
      <c r="AJ417" s="75" t="n">
        <f aca="false">IF(H417&lt;&gt;0,J417,0)</f>
        <v>0</v>
      </c>
      <c r="AK417" s="75" t="n">
        <f aca="false">IF(K417&lt;&gt;0,L417,0)</f>
        <v>0</v>
      </c>
    </row>
    <row r="418" s="174" customFormat="true" ht="14.25" hidden="false" customHeight="false" outlineLevel="0" collapsed="false">
      <c r="A418" s="159" t="n">
        <v>406</v>
      </c>
      <c r="B418" s="160" t="n">
        <f aca="false">IF('ORÇ.GLOBAL P CAIXA'!$K417="EXEC.",0,'ORÇ.REPROG. P CAIXA'!B418)</f>
        <v>0</v>
      </c>
      <c r="C418" s="161" t="n">
        <f aca="false">IF('ORÇ.GLOBAL P CAIXA'!$K417="EXEC.",0,'ORÇ.REPROG. P CAIXA'!C418)</f>
        <v>0</v>
      </c>
      <c r="D418" s="162" t="n">
        <f aca="false">IF('ORÇ.GLOBAL P CAIXA'!$K417="EXEC.",0,'ORÇ.REPROG. P CAIXA'!D418)</f>
        <v>0</v>
      </c>
      <c r="E418" s="163" t="n">
        <f aca="false">IF('ORÇ.GLOBAL P CAIXA'!$K417="EXEC.",0,'ORÇ.REPROG. P CAIXA'!E418)</f>
        <v>0</v>
      </c>
      <c r="F418" s="163" t="n">
        <f aca="false">IF('ORÇ.GLOBAL P CAIXA'!K417="EXEC.",0,IF('ORÇ.GLOBAL EMPRESA'!G417&gt;0,'ORÇ.GLOBAL EMPRESA'!G417,'ORÇ.GLOBAL P CAIXA'!F417))</f>
        <v>0</v>
      </c>
      <c r="G418" s="163" t="n">
        <f aca="false">IF(E418&lt;&gt;0,ROUND(E418*F418,2),IF(AE418=0,(SUMIF($W$13:$W$1012,B418,$AE$13:$AE$1012)),AE418))</f>
        <v>0</v>
      </c>
      <c r="H418" s="661" t="n">
        <f aca="false">IF('ORÇ.GLOBAL P CAIXA'!K417="EXEC.",0,'ORÇ.REPROG. P CAIXA'!H418)</f>
        <v>0</v>
      </c>
      <c r="I418" s="661" t="n">
        <f aca="false">IF('ORÇ.GLOBAL P CAIXA'!K417="EXEC.",0,'ORÇ.REPROG. P CAIXA'!I418)</f>
        <v>0</v>
      </c>
      <c r="J418" s="163" t="n">
        <f aca="false">IF(H418&lt;&gt;0,ROUND(H418*I418,2),IF(AJ418=0,(SUMIF($W$13:$W$1012,B418,$AJ$13:$AJ$1012)),AJ418))</f>
        <v>0</v>
      </c>
      <c r="K418" s="163" t="n">
        <f aca="false">H418-E418</f>
        <v>0</v>
      </c>
      <c r="L418" s="163" t="n">
        <f aca="false">J418-G418</f>
        <v>0</v>
      </c>
      <c r="M418" s="662" t="str">
        <f aca="false">IF('ORÇ.GLOBAL P CAIXA'!K417="EXEC.","",IF('ORÇ.REPROG. P CAIXA'!M418&gt;0,'ORÇ.REPROG. P CAIXA'!M418,""))</f>
        <v/>
      </c>
      <c r="N418" s="663" t="str">
        <f aca="false">IF('ORÇ.GLOBAL P CAIXA'!K417="EXEC.","",IF('ORÇ.REPROG. P CAIXA'!N418&gt;0,'ORÇ.REPROG. P CAIXA'!N418,""))</f>
        <v/>
      </c>
      <c r="O418" s="166" t="str">
        <f aca="false">IF('ORÇ.GLOBAL P CAIXA'!$K417="EXEC.","",'ORÇ.REPROG. P CAIXA'!O418)</f>
        <v/>
      </c>
      <c r="P418" s="167"/>
      <c r="Q418" s="168" t="str">
        <f aca="false">IF(B418&gt;0,"ok","ocultar")</f>
        <v>ocultar</v>
      </c>
      <c r="R418" s="649"/>
      <c r="S418" s="649"/>
      <c r="T418" s="650"/>
      <c r="V418" s="88"/>
      <c r="W418" s="157" t="n">
        <f aca="false">IF(B418=0,W417,IF(ISNONTEXT(B418)=TRUE(),INT(B418),INT(LEFT(B418,FIND(".",B418)-1))))</f>
        <v>3</v>
      </c>
      <c r="X418" s="157" t="str">
        <f aca="false">IF(X419=1,1,IF(B418&lt;&gt;0,1,IF(C418&lt;&gt;0,1,IF(D418&lt;&gt;0,1,IF(E418&lt;&gt;0,1,"")))))</f>
        <v/>
      </c>
      <c r="Y418" s="157" t="str">
        <f aca="false">IF(W418=0," ",IF(W418&lt;&gt;W417,W418," "))</f>
        <v> </v>
      </c>
      <c r="Z418" s="88"/>
      <c r="AA418" s="75" t="n">
        <f aca="false">IF(W418&lt;&gt;Y418,(IF(N418=0,G418*(INFORMAÇÕES!$Q$69/INFORMAÇÕES!$Q$72),IF(N418="R",G418,0))),0)</f>
        <v>0</v>
      </c>
      <c r="AB418" s="75" t="n">
        <f aca="false">IF(W418&lt;&gt;Y418,(IF(N418=0,G418*(INFORMAÇÕES!$Q$70/INFORMAÇÕES!$Q$72),IF(N418="C",G418,0))),0)</f>
        <v>0</v>
      </c>
      <c r="AC418" s="75" t="n">
        <f aca="false">IF(W418&lt;&gt;Y418,(IF(N418=0,G418*INFORMAÇÕES!$U$115,IF(N418="CF",G418,0))),0)</f>
        <v>0</v>
      </c>
      <c r="AD418" s="75" t="n">
        <f aca="false">IF(W418&lt;&gt;Y418,(IF(N418=0,G418*INFORMAÇÕES!$U$116,IF(N418="O",G418,0))),0)</f>
        <v>0</v>
      </c>
      <c r="AE418" s="75" t="n">
        <f aca="false">IF(E418&lt;&gt;0,G418,0)</f>
        <v>0</v>
      </c>
      <c r="AF418" s="75" t="n">
        <f aca="false">IF(W418&lt;&gt;Y418,(IF(N418=0,J418*(INFORMAÇÕES!$Q$89/INFORMAÇÕES!$Q$92),IF(N418="R",J418,0))),0)</f>
        <v>0</v>
      </c>
      <c r="AG418" s="75" t="n">
        <f aca="false">IF(W418&lt;&gt;Y418,(IF(N418=0,J418*(INFORMAÇÕES!$Q$90/INFORMAÇÕES!$Q$92),IF(N418="C",J418,0))),0)</f>
        <v>0</v>
      </c>
      <c r="AH418" s="75" t="n">
        <f aca="false">IF(W418&lt;&gt;Y418,(IF(N418="",J418*INFORMAÇÕES!$U$115,IF(N418="CF",J418,0))),0)</f>
        <v>0</v>
      </c>
      <c r="AI418" s="75" t="n">
        <f aca="false">IF(W418&lt;&gt;Y418,(IF(N418="",J418*INFORMAÇÕES!$U$116,IF(N418="O",J418,0))),0)</f>
        <v>0</v>
      </c>
      <c r="AJ418" s="75" t="n">
        <f aca="false">IF(H418&lt;&gt;0,J418,0)</f>
        <v>0</v>
      </c>
      <c r="AK418" s="75" t="n">
        <f aca="false">IF(K418&lt;&gt;0,L418,0)</f>
        <v>0</v>
      </c>
    </row>
    <row r="419" s="174" customFormat="true" ht="14.25" hidden="false" customHeight="false" outlineLevel="0" collapsed="false">
      <c r="A419" s="159" t="n">
        <v>407</v>
      </c>
      <c r="B419" s="160" t="n">
        <f aca="false">IF('ORÇ.GLOBAL P CAIXA'!$K418="EXEC.",0,'ORÇ.REPROG. P CAIXA'!B419)</f>
        <v>0</v>
      </c>
      <c r="C419" s="161" t="n">
        <f aca="false">IF('ORÇ.GLOBAL P CAIXA'!$K418="EXEC.",0,'ORÇ.REPROG. P CAIXA'!C419)</f>
        <v>0</v>
      </c>
      <c r="D419" s="162" t="n">
        <f aca="false">IF('ORÇ.GLOBAL P CAIXA'!$K418="EXEC.",0,'ORÇ.REPROG. P CAIXA'!D419)</f>
        <v>0</v>
      </c>
      <c r="E419" s="163" t="n">
        <f aca="false">IF('ORÇ.GLOBAL P CAIXA'!$K418="EXEC.",0,'ORÇ.REPROG. P CAIXA'!E419)</f>
        <v>0</v>
      </c>
      <c r="F419" s="163" t="n">
        <f aca="false">IF('ORÇ.GLOBAL P CAIXA'!K418="EXEC.",0,IF('ORÇ.GLOBAL EMPRESA'!G418&gt;0,'ORÇ.GLOBAL EMPRESA'!G418,'ORÇ.GLOBAL P CAIXA'!F418))</f>
        <v>0</v>
      </c>
      <c r="G419" s="163" t="n">
        <f aca="false">IF(E419&lt;&gt;0,ROUND(E419*F419,2),IF(AE419=0,(SUMIF($W$13:$W$1012,B419,$AE$13:$AE$1012)),AE419))</f>
        <v>0</v>
      </c>
      <c r="H419" s="661" t="n">
        <f aca="false">IF('ORÇ.GLOBAL P CAIXA'!K418="EXEC.",0,'ORÇ.REPROG. P CAIXA'!H419)</f>
        <v>0</v>
      </c>
      <c r="I419" s="661" t="n">
        <f aca="false">IF('ORÇ.GLOBAL P CAIXA'!K418="EXEC.",0,'ORÇ.REPROG. P CAIXA'!I419)</f>
        <v>0</v>
      </c>
      <c r="J419" s="163" t="n">
        <f aca="false">IF(H419&lt;&gt;0,ROUND(H419*I419,2),IF(AJ419=0,(SUMIF($W$13:$W$1012,B419,$AJ$13:$AJ$1012)),AJ419))</f>
        <v>0</v>
      </c>
      <c r="K419" s="163" t="n">
        <f aca="false">H419-E419</f>
        <v>0</v>
      </c>
      <c r="L419" s="163" t="n">
        <f aca="false">J419-G419</f>
        <v>0</v>
      </c>
      <c r="M419" s="662" t="str">
        <f aca="false">IF('ORÇ.GLOBAL P CAIXA'!K418="EXEC.","",IF('ORÇ.REPROG. P CAIXA'!M419&gt;0,'ORÇ.REPROG. P CAIXA'!M419,""))</f>
        <v/>
      </c>
      <c r="N419" s="663" t="str">
        <f aca="false">IF('ORÇ.GLOBAL P CAIXA'!K418="EXEC.","",IF('ORÇ.REPROG. P CAIXA'!N419&gt;0,'ORÇ.REPROG. P CAIXA'!N419,""))</f>
        <v/>
      </c>
      <c r="O419" s="166" t="str">
        <f aca="false">IF('ORÇ.GLOBAL P CAIXA'!$K418="EXEC.","",'ORÇ.REPROG. P CAIXA'!O419)</f>
        <v/>
      </c>
      <c r="P419" s="167"/>
      <c r="Q419" s="168" t="str">
        <f aca="false">IF(B419&gt;0,"ok","ocultar")</f>
        <v>ocultar</v>
      </c>
      <c r="R419" s="649"/>
      <c r="S419" s="649"/>
      <c r="T419" s="650"/>
      <c r="V419" s="88"/>
      <c r="W419" s="157" t="n">
        <f aca="false">IF(B419=0,W418,IF(ISNONTEXT(B419)=TRUE(),INT(B419),INT(LEFT(B419,FIND(".",B419)-1))))</f>
        <v>3</v>
      </c>
      <c r="X419" s="157" t="str">
        <f aca="false">IF(X420=1,1,IF(B419&lt;&gt;0,1,IF(C419&lt;&gt;0,1,IF(D419&lt;&gt;0,1,IF(E419&lt;&gt;0,1,"")))))</f>
        <v/>
      </c>
      <c r="Y419" s="157" t="str">
        <f aca="false">IF(W419=0," ",IF(W419&lt;&gt;W418,W419," "))</f>
        <v> </v>
      </c>
      <c r="Z419" s="88"/>
      <c r="AA419" s="75" t="n">
        <f aca="false">IF(W419&lt;&gt;Y419,(IF(N419=0,G419*(INFORMAÇÕES!$Q$69/INFORMAÇÕES!$Q$72),IF(N419="R",G419,0))),0)</f>
        <v>0</v>
      </c>
      <c r="AB419" s="75" t="n">
        <f aca="false">IF(W419&lt;&gt;Y419,(IF(N419=0,G419*(INFORMAÇÕES!$Q$70/INFORMAÇÕES!$Q$72),IF(N419="C",G419,0))),0)</f>
        <v>0</v>
      </c>
      <c r="AC419" s="75" t="n">
        <f aca="false">IF(W419&lt;&gt;Y419,(IF(N419=0,G419*INFORMAÇÕES!$U$115,IF(N419="CF",G419,0))),0)</f>
        <v>0</v>
      </c>
      <c r="AD419" s="75" t="n">
        <f aca="false">IF(W419&lt;&gt;Y419,(IF(N419=0,G419*INFORMAÇÕES!$U$116,IF(N419="O",G419,0))),0)</f>
        <v>0</v>
      </c>
      <c r="AE419" s="75" t="n">
        <f aca="false">IF(E419&lt;&gt;0,G419,0)</f>
        <v>0</v>
      </c>
      <c r="AF419" s="75" t="n">
        <f aca="false">IF(W419&lt;&gt;Y419,(IF(N419=0,J419*(INFORMAÇÕES!$Q$89/INFORMAÇÕES!$Q$92),IF(N419="R",J419,0))),0)</f>
        <v>0</v>
      </c>
      <c r="AG419" s="75" t="n">
        <f aca="false">IF(W419&lt;&gt;Y419,(IF(N419=0,J419*(INFORMAÇÕES!$Q$90/INFORMAÇÕES!$Q$92),IF(N419="C",J419,0))),0)</f>
        <v>0</v>
      </c>
      <c r="AH419" s="75" t="n">
        <f aca="false">IF(W419&lt;&gt;Y419,(IF(N419="",J419*INFORMAÇÕES!$U$115,IF(N419="CF",J419,0))),0)</f>
        <v>0</v>
      </c>
      <c r="AI419" s="75" t="n">
        <f aca="false">IF(W419&lt;&gt;Y419,(IF(N419="",J419*INFORMAÇÕES!$U$116,IF(N419="O",J419,0))),0)</f>
        <v>0</v>
      </c>
      <c r="AJ419" s="75" t="n">
        <f aca="false">IF(H419&lt;&gt;0,J419,0)</f>
        <v>0</v>
      </c>
      <c r="AK419" s="75" t="n">
        <f aca="false">IF(K419&lt;&gt;0,L419,0)</f>
        <v>0</v>
      </c>
    </row>
    <row r="420" s="174" customFormat="true" ht="14.25" hidden="false" customHeight="false" outlineLevel="0" collapsed="false">
      <c r="A420" s="159" t="n">
        <v>408</v>
      </c>
      <c r="B420" s="160" t="n">
        <f aca="false">IF('ORÇ.GLOBAL P CAIXA'!$K419="EXEC.",0,'ORÇ.REPROG. P CAIXA'!B420)</f>
        <v>0</v>
      </c>
      <c r="C420" s="161" t="n">
        <f aca="false">IF('ORÇ.GLOBAL P CAIXA'!$K419="EXEC.",0,'ORÇ.REPROG. P CAIXA'!C420)</f>
        <v>0</v>
      </c>
      <c r="D420" s="162" t="n">
        <f aca="false">IF('ORÇ.GLOBAL P CAIXA'!$K419="EXEC.",0,'ORÇ.REPROG. P CAIXA'!D420)</f>
        <v>0</v>
      </c>
      <c r="E420" s="163" t="n">
        <f aca="false">IF('ORÇ.GLOBAL P CAIXA'!$K419="EXEC.",0,'ORÇ.REPROG. P CAIXA'!E420)</f>
        <v>0</v>
      </c>
      <c r="F420" s="163" t="n">
        <f aca="false">IF('ORÇ.GLOBAL P CAIXA'!K419="EXEC.",0,IF('ORÇ.GLOBAL EMPRESA'!G419&gt;0,'ORÇ.GLOBAL EMPRESA'!G419,'ORÇ.GLOBAL P CAIXA'!F419))</f>
        <v>0</v>
      </c>
      <c r="G420" s="163" t="n">
        <f aca="false">IF(E420&lt;&gt;0,ROUND(E420*F420,2),IF(AE420=0,(SUMIF($W$13:$W$1012,B420,$AE$13:$AE$1012)),AE420))</f>
        <v>0</v>
      </c>
      <c r="H420" s="661" t="n">
        <f aca="false">IF('ORÇ.GLOBAL P CAIXA'!K419="EXEC.",0,'ORÇ.REPROG. P CAIXA'!H420)</f>
        <v>0</v>
      </c>
      <c r="I420" s="661" t="n">
        <f aca="false">IF('ORÇ.GLOBAL P CAIXA'!K419="EXEC.",0,'ORÇ.REPROG. P CAIXA'!I420)</f>
        <v>0</v>
      </c>
      <c r="J420" s="163" t="n">
        <f aca="false">IF(H420&lt;&gt;0,ROUND(H420*I420,2),IF(AJ420=0,(SUMIF($W$13:$W$1012,B420,$AJ$13:$AJ$1012)),AJ420))</f>
        <v>0</v>
      </c>
      <c r="K420" s="163" t="n">
        <f aca="false">H420-E420</f>
        <v>0</v>
      </c>
      <c r="L420" s="163" t="n">
        <f aca="false">J420-G420</f>
        <v>0</v>
      </c>
      <c r="M420" s="662" t="str">
        <f aca="false">IF('ORÇ.GLOBAL P CAIXA'!K419="EXEC.","",IF('ORÇ.REPROG. P CAIXA'!M420&gt;0,'ORÇ.REPROG. P CAIXA'!M420,""))</f>
        <v/>
      </c>
      <c r="N420" s="663" t="str">
        <f aca="false">IF('ORÇ.GLOBAL P CAIXA'!K419="EXEC.","",IF('ORÇ.REPROG. P CAIXA'!N420&gt;0,'ORÇ.REPROG. P CAIXA'!N420,""))</f>
        <v/>
      </c>
      <c r="O420" s="166" t="str">
        <f aca="false">IF('ORÇ.GLOBAL P CAIXA'!$K419="EXEC.","",'ORÇ.REPROG. P CAIXA'!O420)</f>
        <v/>
      </c>
      <c r="P420" s="167"/>
      <c r="Q420" s="168" t="str">
        <f aca="false">IF(B420&gt;0,"ok","ocultar")</f>
        <v>ocultar</v>
      </c>
      <c r="R420" s="649"/>
      <c r="S420" s="649"/>
      <c r="T420" s="650"/>
      <c r="V420" s="88"/>
      <c r="W420" s="157" t="n">
        <f aca="false">IF(B420=0,W419,IF(ISNONTEXT(B420)=TRUE(),INT(B420),INT(LEFT(B420,FIND(".",B420)-1))))</f>
        <v>3</v>
      </c>
      <c r="X420" s="157" t="str">
        <f aca="false">IF(X421=1,1,IF(B420&lt;&gt;0,1,IF(C420&lt;&gt;0,1,IF(D420&lt;&gt;0,1,IF(E420&lt;&gt;0,1,"")))))</f>
        <v/>
      </c>
      <c r="Y420" s="157" t="str">
        <f aca="false">IF(W420=0," ",IF(W420&lt;&gt;W419,W420," "))</f>
        <v> </v>
      </c>
      <c r="Z420" s="88"/>
      <c r="AA420" s="75" t="n">
        <f aca="false">IF(W420&lt;&gt;Y420,(IF(N420=0,G420*(INFORMAÇÕES!$Q$69/INFORMAÇÕES!$Q$72),IF(N420="R",G420,0))),0)</f>
        <v>0</v>
      </c>
      <c r="AB420" s="75" t="n">
        <f aca="false">IF(W420&lt;&gt;Y420,(IF(N420=0,G420*(INFORMAÇÕES!$Q$70/INFORMAÇÕES!$Q$72),IF(N420="C",G420,0))),0)</f>
        <v>0</v>
      </c>
      <c r="AC420" s="75" t="n">
        <f aca="false">IF(W420&lt;&gt;Y420,(IF(N420=0,G420*INFORMAÇÕES!$U$115,IF(N420="CF",G420,0))),0)</f>
        <v>0</v>
      </c>
      <c r="AD420" s="75" t="n">
        <f aca="false">IF(W420&lt;&gt;Y420,(IF(N420=0,G420*INFORMAÇÕES!$U$116,IF(N420="O",G420,0))),0)</f>
        <v>0</v>
      </c>
      <c r="AE420" s="75" t="n">
        <f aca="false">IF(E420&lt;&gt;0,G420,0)</f>
        <v>0</v>
      </c>
      <c r="AF420" s="75" t="n">
        <f aca="false">IF(W420&lt;&gt;Y420,(IF(N420=0,J420*(INFORMAÇÕES!$Q$89/INFORMAÇÕES!$Q$92),IF(N420="R",J420,0))),0)</f>
        <v>0</v>
      </c>
      <c r="AG420" s="75" t="n">
        <f aca="false">IF(W420&lt;&gt;Y420,(IF(N420=0,J420*(INFORMAÇÕES!$Q$90/INFORMAÇÕES!$Q$92),IF(N420="C",J420,0))),0)</f>
        <v>0</v>
      </c>
      <c r="AH420" s="75" t="n">
        <f aca="false">IF(W420&lt;&gt;Y420,(IF(N420="",J420*INFORMAÇÕES!$U$115,IF(N420="CF",J420,0))),0)</f>
        <v>0</v>
      </c>
      <c r="AI420" s="75" t="n">
        <f aca="false">IF(W420&lt;&gt;Y420,(IF(N420="",J420*INFORMAÇÕES!$U$116,IF(N420="O",J420,0))),0)</f>
        <v>0</v>
      </c>
      <c r="AJ420" s="75" t="n">
        <f aca="false">IF(H420&lt;&gt;0,J420,0)</f>
        <v>0</v>
      </c>
      <c r="AK420" s="75" t="n">
        <f aca="false">IF(K420&lt;&gt;0,L420,0)</f>
        <v>0</v>
      </c>
    </row>
    <row r="421" s="174" customFormat="true" ht="14.25" hidden="false" customHeight="false" outlineLevel="0" collapsed="false">
      <c r="A421" s="159" t="n">
        <v>409</v>
      </c>
      <c r="B421" s="160" t="n">
        <f aca="false">IF('ORÇ.GLOBAL P CAIXA'!$K420="EXEC.",0,'ORÇ.REPROG. P CAIXA'!B421)</f>
        <v>0</v>
      </c>
      <c r="C421" s="161" t="n">
        <f aca="false">IF('ORÇ.GLOBAL P CAIXA'!$K420="EXEC.",0,'ORÇ.REPROG. P CAIXA'!C421)</f>
        <v>0</v>
      </c>
      <c r="D421" s="162" t="n">
        <f aca="false">IF('ORÇ.GLOBAL P CAIXA'!$K420="EXEC.",0,'ORÇ.REPROG. P CAIXA'!D421)</f>
        <v>0</v>
      </c>
      <c r="E421" s="163" t="n">
        <f aca="false">IF('ORÇ.GLOBAL P CAIXA'!$K420="EXEC.",0,'ORÇ.REPROG. P CAIXA'!E421)</f>
        <v>0</v>
      </c>
      <c r="F421" s="163" t="n">
        <f aca="false">IF('ORÇ.GLOBAL P CAIXA'!K420="EXEC.",0,IF('ORÇ.GLOBAL EMPRESA'!G420&gt;0,'ORÇ.GLOBAL EMPRESA'!G420,'ORÇ.GLOBAL P CAIXA'!F420))</f>
        <v>0</v>
      </c>
      <c r="G421" s="163" t="n">
        <f aca="false">IF(E421&lt;&gt;0,ROUND(E421*F421,2),IF(AE421=0,(SUMIF($W$13:$W$1012,B421,$AE$13:$AE$1012)),AE421))</f>
        <v>0</v>
      </c>
      <c r="H421" s="661" t="n">
        <f aca="false">IF('ORÇ.GLOBAL P CAIXA'!K420="EXEC.",0,'ORÇ.REPROG. P CAIXA'!H421)</f>
        <v>0</v>
      </c>
      <c r="I421" s="661" t="n">
        <f aca="false">IF('ORÇ.GLOBAL P CAIXA'!K420="EXEC.",0,'ORÇ.REPROG. P CAIXA'!I421)</f>
        <v>0</v>
      </c>
      <c r="J421" s="163" t="n">
        <f aca="false">IF(H421&lt;&gt;0,ROUND(H421*I421,2),IF(AJ421=0,(SUMIF($W$13:$W$1012,B421,$AJ$13:$AJ$1012)),AJ421))</f>
        <v>0</v>
      </c>
      <c r="K421" s="163" t="n">
        <f aca="false">H421-E421</f>
        <v>0</v>
      </c>
      <c r="L421" s="163" t="n">
        <f aca="false">J421-G421</f>
        <v>0</v>
      </c>
      <c r="M421" s="662" t="str">
        <f aca="false">IF('ORÇ.GLOBAL P CAIXA'!K420="EXEC.","",IF('ORÇ.REPROG. P CAIXA'!M421&gt;0,'ORÇ.REPROG. P CAIXA'!M421,""))</f>
        <v/>
      </c>
      <c r="N421" s="663" t="str">
        <f aca="false">IF('ORÇ.GLOBAL P CAIXA'!K420="EXEC.","",IF('ORÇ.REPROG. P CAIXA'!N421&gt;0,'ORÇ.REPROG. P CAIXA'!N421,""))</f>
        <v/>
      </c>
      <c r="O421" s="166" t="str">
        <f aca="false">IF('ORÇ.GLOBAL P CAIXA'!$K420="EXEC.","",'ORÇ.REPROG. P CAIXA'!O421)</f>
        <v/>
      </c>
      <c r="P421" s="167"/>
      <c r="Q421" s="168" t="str">
        <f aca="false">IF(B421&gt;0,"ok","ocultar")</f>
        <v>ocultar</v>
      </c>
      <c r="R421" s="649"/>
      <c r="S421" s="649"/>
      <c r="T421" s="650"/>
      <c r="V421" s="88"/>
      <c r="W421" s="157" t="n">
        <f aca="false">IF(B421=0,W420,IF(ISNONTEXT(B421)=TRUE(),INT(B421),INT(LEFT(B421,FIND(".",B421)-1))))</f>
        <v>3</v>
      </c>
      <c r="X421" s="157" t="str">
        <f aca="false">IF(X422=1,1,IF(B421&lt;&gt;0,1,IF(C421&lt;&gt;0,1,IF(D421&lt;&gt;0,1,IF(E421&lt;&gt;0,1,"")))))</f>
        <v/>
      </c>
      <c r="Y421" s="157" t="str">
        <f aca="false">IF(W421=0," ",IF(W421&lt;&gt;W420,W421," "))</f>
        <v> </v>
      </c>
      <c r="Z421" s="88"/>
      <c r="AA421" s="75" t="n">
        <f aca="false">IF(W421&lt;&gt;Y421,(IF(N421=0,G421*(INFORMAÇÕES!$Q$69/INFORMAÇÕES!$Q$72),IF(N421="R",G421,0))),0)</f>
        <v>0</v>
      </c>
      <c r="AB421" s="75" t="n">
        <f aca="false">IF(W421&lt;&gt;Y421,(IF(N421=0,G421*(INFORMAÇÕES!$Q$70/INFORMAÇÕES!$Q$72),IF(N421="C",G421,0))),0)</f>
        <v>0</v>
      </c>
      <c r="AC421" s="75" t="n">
        <f aca="false">IF(W421&lt;&gt;Y421,(IF(N421=0,G421*INFORMAÇÕES!$U$115,IF(N421="CF",G421,0))),0)</f>
        <v>0</v>
      </c>
      <c r="AD421" s="75" t="n">
        <f aca="false">IF(W421&lt;&gt;Y421,(IF(N421=0,G421*INFORMAÇÕES!$U$116,IF(N421="O",G421,0))),0)</f>
        <v>0</v>
      </c>
      <c r="AE421" s="75" t="n">
        <f aca="false">IF(E421&lt;&gt;0,G421,0)</f>
        <v>0</v>
      </c>
      <c r="AF421" s="75" t="n">
        <f aca="false">IF(W421&lt;&gt;Y421,(IF(N421=0,J421*(INFORMAÇÕES!$Q$89/INFORMAÇÕES!$Q$92),IF(N421="R",J421,0))),0)</f>
        <v>0</v>
      </c>
      <c r="AG421" s="75" t="n">
        <f aca="false">IF(W421&lt;&gt;Y421,(IF(N421=0,J421*(INFORMAÇÕES!$Q$90/INFORMAÇÕES!$Q$92),IF(N421="C",J421,0))),0)</f>
        <v>0</v>
      </c>
      <c r="AH421" s="75" t="n">
        <f aca="false">IF(W421&lt;&gt;Y421,(IF(N421="",J421*INFORMAÇÕES!$U$115,IF(N421="CF",J421,0))),0)</f>
        <v>0</v>
      </c>
      <c r="AI421" s="75" t="n">
        <f aca="false">IF(W421&lt;&gt;Y421,(IF(N421="",J421*INFORMAÇÕES!$U$116,IF(N421="O",J421,0))),0)</f>
        <v>0</v>
      </c>
      <c r="AJ421" s="75" t="n">
        <f aca="false">IF(H421&lt;&gt;0,J421,0)</f>
        <v>0</v>
      </c>
      <c r="AK421" s="75" t="n">
        <f aca="false">IF(K421&lt;&gt;0,L421,0)</f>
        <v>0</v>
      </c>
    </row>
    <row r="422" s="174" customFormat="true" ht="14.25" hidden="false" customHeight="false" outlineLevel="0" collapsed="false">
      <c r="A422" s="159" t="n">
        <v>410</v>
      </c>
      <c r="B422" s="160" t="n">
        <f aca="false">IF('ORÇ.GLOBAL P CAIXA'!$K421="EXEC.",0,'ORÇ.REPROG. P CAIXA'!B422)</f>
        <v>0</v>
      </c>
      <c r="C422" s="161" t="n">
        <f aca="false">IF('ORÇ.GLOBAL P CAIXA'!$K421="EXEC.",0,'ORÇ.REPROG. P CAIXA'!C422)</f>
        <v>0</v>
      </c>
      <c r="D422" s="162" t="n">
        <f aca="false">IF('ORÇ.GLOBAL P CAIXA'!$K421="EXEC.",0,'ORÇ.REPROG. P CAIXA'!D422)</f>
        <v>0</v>
      </c>
      <c r="E422" s="163" t="n">
        <f aca="false">IF('ORÇ.GLOBAL P CAIXA'!$K421="EXEC.",0,'ORÇ.REPROG. P CAIXA'!E422)</f>
        <v>0</v>
      </c>
      <c r="F422" s="163" t="n">
        <f aca="false">IF('ORÇ.GLOBAL P CAIXA'!K421="EXEC.",0,IF('ORÇ.GLOBAL EMPRESA'!G421&gt;0,'ORÇ.GLOBAL EMPRESA'!G421,'ORÇ.GLOBAL P CAIXA'!F421))</f>
        <v>0</v>
      </c>
      <c r="G422" s="163" t="n">
        <f aca="false">IF(E422&lt;&gt;0,ROUND(E422*F422,2),IF(AE422=0,(SUMIF($W$13:$W$1012,B422,$AE$13:$AE$1012)),AE422))</f>
        <v>0</v>
      </c>
      <c r="H422" s="661" t="n">
        <f aca="false">IF('ORÇ.GLOBAL P CAIXA'!K421="EXEC.",0,'ORÇ.REPROG. P CAIXA'!H422)</f>
        <v>0</v>
      </c>
      <c r="I422" s="661" t="n">
        <f aca="false">IF('ORÇ.GLOBAL P CAIXA'!K421="EXEC.",0,'ORÇ.REPROG. P CAIXA'!I422)</f>
        <v>0</v>
      </c>
      <c r="J422" s="163" t="n">
        <f aca="false">IF(H422&lt;&gt;0,ROUND(H422*I422,2),IF(AJ422=0,(SUMIF($W$13:$W$1012,B422,$AJ$13:$AJ$1012)),AJ422))</f>
        <v>0</v>
      </c>
      <c r="K422" s="163" t="n">
        <f aca="false">H422-E422</f>
        <v>0</v>
      </c>
      <c r="L422" s="163" t="n">
        <f aca="false">J422-G422</f>
        <v>0</v>
      </c>
      <c r="M422" s="662" t="str">
        <f aca="false">IF('ORÇ.GLOBAL P CAIXA'!K421="EXEC.","",IF('ORÇ.REPROG. P CAIXA'!M422&gt;0,'ORÇ.REPROG. P CAIXA'!M422,""))</f>
        <v/>
      </c>
      <c r="N422" s="663" t="str">
        <f aca="false">IF('ORÇ.GLOBAL P CAIXA'!K421="EXEC.","",IF('ORÇ.REPROG. P CAIXA'!N422&gt;0,'ORÇ.REPROG. P CAIXA'!N422,""))</f>
        <v/>
      </c>
      <c r="O422" s="166" t="str">
        <f aca="false">IF('ORÇ.GLOBAL P CAIXA'!$K421="EXEC.","",'ORÇ.REPROG. P CAIXA'!O422)</f>
        <v/>
      </c>
      <c r="P422" s="167"/>
      <c r="Q422" s="168" t="str">
        <f aca="false">IF(B422&gt;0,"ok","ocultar")</f>
        <v>ocultar</v>
      </c>
      <c r="R422" s="649"/>
      <c r="S422" s="649"/>
      <c r="T422" s="650"/>
      <c r="V422" s="88"/>
      <c r="W422" s="157" t="n">
        <f aca="false">IF(B422=0,W421,IF(ISNONTEXT(B422)=TRUE(),INT(B422),INT(LEFT(B422,FIND(".",B422)-1))))</f>
        <v>3</v>
      </c>
      <c r="X422" s="157" t="str">
        <f aca="false">IF(X423=1,1,IF(B422&lt;&gt;0,1,IF(C422&lt;&gt;0,1,IF(D422&lt;&gt;0,1,IF(E422&lt;&gt;0,1,"")))))</f>
        <v/>
      </c>
      <c r="Y422" s="157" t="str">
        <f aca="false">IF(W422=0," ",IF(W422&lt;&gt;W421,W422," "))</f>
        <v> </v>
      </c>
      <c r="Z422" s="88"/>
      <c r="AA422" s="75" t="n">
        <f aca="false">IF(W422&lt;&gt;Y422,(IF(N422=0,G422*(INFORMAÇÕES!$Q$69/INFORMAÇÕES!$Q$72),IF(N422="R",G422,0))),0)</f>
        <v>0</v>
      </c>
      <c r="AB422" s="75" t="n">
        <f aca="false">IF(W422&lt;&gt;Y422,(IF(N422=0,G422*(INFORMAÇÕES!$Q$70/INFORMAÇÕES!$Q$72),IF(N422="C",G422,0))),0)</f>
        <v>0</v>
      </c>
      <c r="AC422" s="75" t="n">
        <f aca="false">IF(W422&lt;&gt;Y422,(IF(N422=0,G422*INFORMAÇÕES!$U$115,IF(N422="CF",G422,0))),0)</f>
        <v>0</v>
      </c>
      <c r="AD422" s="75" t="n">
        <f aca="false">IF(W422&lt;&gt;Y422,(IF(N422=0,G422*INFORMAÇÕES!$U$116,IF(N422="O",G422,0))),0)</f>
        <v>0</v>
      </c>
      <c r="AE422" s="75" t="n">
        <f aca="false">IF(E422&lt;&gt;0,G422,0)</f>
        <v>0</v>
      </c>
      <c r="AF422" s="75" t="n">
        <f aca="false">IF(W422&lt;&gt;Y422,(IF(N422=0,J422*(INFORMAÇÕES!$Q$89/INFORMAÇÕES!$Q$92),IF(N422="R",J422,0))),0)</f>
        <v>0</v>
      </c>
      <c r="AG422" s="75" t="n">
        <f aca="false">IF(W422&lt;&gt;Y422,(IF(N422=0,J422*(INFORMAÇÕES!$Q$90/INFORMAÇÕES!$Q$92),IF(N422="C",J422,0))),0)</f>
        <v>0</v>
      </c>
      <c r="AH422" s="75" t="n">
        <f aca="false">IF(W422&lt;&gt;Y422,(IF(N422="",J422*INFORMAÇÕES!$U$115,IF(N422="CF",J422,0))),0)</f>
        <v>0</v>
      </c>
      <c r="AI422" s="75" t="n">
        <f aca="false">IF(W422&lt;&gt;Y422,(IF(N422="",J422*INFORMAÇÕES!$U$116,IF(N422="O",J422,0))),0)</f>
        <v>0</v>
      </c>
      <c r="AJ422" s="75" t="n">
        <f aca="false">IF(H422&lt;&gt;0,J422,0)</f>
        <v>0</v>
      </c>
      <c r="AK422" s="75" t="n">
        <f aca="false">IF(K422&lt;&gt;0,L422,0)</f>
        <v>0</v>
      </c>
    </row>
    <row r="423" s="174" customFormat="true" ht="14.25" hidden="false" customHeight="false" outlineLevel="0" collapsed="false">
      <c r="A423" s="159" t="n">
        <v>411</v>
      </c>
      <c r="B423" s="160" t="n">
        <f aca="false">IF('ORÇ.GLOBAL P CAIXA'!$K422="EXEC.",0,'ORÇ.REPROG. P CAIXA'!B423)</f>
        <v>0</v>
      </c>
      <c r="C423" s="161" t="n">
        <f aca="false">IF('ORÇ.GLOBAL P CAIXA'!$K422="EXEC.",0,'ORÇ.REPROG. P CAIXA'!C423)</f>
        <v>0</v>
      </c>
      <c r="D423" s="162" t="n">
        <f aca="false">IF('ORÇ.GLOBAL P CAIXA'!$K422="EXEC.",0,'ORÇ.REPROG. P CAIXA'!D423)</f>
        <v>0</v>
      </c>
      <c r="E423" s="163" t="n">
        <f aca="false">IF('ORÇ.GLOBAL P CAIXA'!$K422="EXEC.",0,'ORÇ.REPROG. P CAIXA'!E423)</f>
        <v>0</v>
      </c>
      <c r="F423" s="163" t="n">
        <f aca="false">IF('ORÇ.GLOBAL P CAIXA'!K422="EXEC.",0,IF('ORÇ.GLOBAL EMPRESA'!G422&gt;0,'ORÇ.GLOBAL EMPRESA'!G422,'ORÇ.GLOBAL P CAIXA'!F422))</f>
        <v>0</v>
      </c>
      <c r="G423" s="163" t="n">
        <f aca="false">IF(E423&lt;&gt;0,ROUND(E423*F423,2),IF(AE423=0,(SUMIF($W$13:$W$1012,B423,$AE$13:$AE$1012)),AE423))</f>
        <v>0</v>
      </c>
      <c r="H423" s="661" t="n">
        <f aca="false">IF('ORÇ.GLOBAL P CAIXA'!K422="EXEC.",0,'ORÇ.REPROG. P CAIXA'!H423)</f>
        <v>0</v>
      </c>
      <c r="I423" s="661" t="n">
        <f aca="false">IF('ORÇ.GLOBAL P CAIXA'!K422="EXEC.",0,'ORÇ.REPROG. P CAIXA'!I423)</f>
        <v>0</v>
      </c>
      <c r="J423" s="163" t="n">
        <f aca="false">IF(H423&lt;&gt;0,ROUND(H423*I423,2),IF(AJ423=0,(SUMIF($W$13:$W$1012,B423,$AJ$13:$AJ$1012)),AJ423))</f>
        <v>0</v>
      </c>
      <c r="K423" s="163" t="n">
        <f aca="false">H423-E423</f>
        <v>0</v>
      </c>
      <c r="L423" s="163" t="n">
        <f aca="false">J423-G423</f>
        <v>0</v>
      </c>
      <c r="M423" s="662" t="str">
        <f aca="false">IF('ORÇ.GLOBAL P CAIXA'!K422="EXEC.","",IF('ORÇ.REPROG. P CAIXA'!M423&gt;0,'ORÇ.REPROG. P CAIXA'!M423,""))</f>
        <v/>
      </c>
      <c r="N423" s="663" t="str">
        <f aca="false">IF('ORÇ.GLOBAL P CAIXA'!K422="EXEC.","",IF('ORÇ.REPROG. P CAIXA'!N423&gt;0,'ORÇ.REPROG. P CAIXA'!N423,""))</f>
        <v/>
      </c>
      <c r="O423" s="166" t="str">
        <f aca="false">IF('ORÇ.GLOBAL P CAIXA'!$K422="EXEC.","",'ORÇ.REPROG. P CAIXA'!O423)</f>
        <v/>
      </c>
      <c r="P423" s="167"/>
      <c r="Q423" s="168" t="str">
        <f aca="false">IF(B423&gt;0,"ok","ocultar")</f>
        <v>ocultar</v>
      </c>
      <c r="R423" s="649"/>
      <c r="S423" s="649"/>
      <c r="T423" s="650"/>
      <c r="V423" s="88"/>
      <c r="W423" s="157" t="n">
        <f aca="false">IF(B423=0,W422,IF(ISNONTEXT(B423)=TRUE(),INT(B423),INT(LEFT(B423,FIND(".",B423)-1))))</f>
        <v>3</v>
      </c>
      <c r="X423" s="157" t="str">
        <f aca="false">IF(X424=1,1,IF(B423&lt;&gt;0,1,IF(C423&lt;&gt;0,1,IF(D423&lt;&gt;0,1,IF(E423&lt;&gt;0,1,"")))))</f>
        <v/>
      </c>
      <c r="Y423" s="157" t="str">
        <f aca="false">IF(W423=0," ",IF(W423&lt;&gt;W422,W423," "))</f>
        <v> </v>
      </c>
      <c r="Z423" s="88"/>
      <c r="AA423" s="75" t="n">
        <f aca="false">IF(W423&lt;&gt;Y423,(IF(N423=0,G423*(INFORMAÇÕES!$Q$69/INFORMAÇÕES!$Q$72),IF(N423="R",G423,0))),0)</f>
        <v>0</v>
      </c>
      <c r="AB423" s="75" t="n">
        <f aca="false">IF(W423&lt;&gt;Y423,(IF(N423=0,G423*(INFORMAÇÕES!$Q$70/INFORMAÇÕES!$Q$72),IF(N423="C",G423,0))),0)</f>
        <v>0</v>
      </c>
      <c r="AC423" s="75" t="n">
        <f aca="false">IF(W423&lt;&gt;Y423,(IF(N423=0,G423*INFORMAÇÕES!$U$115,IF(N423="CF",G423,0))),0)</f>
        <v>0</v>
      </c>
      <c r="AD423" s="75" t="n">
        <f aca="false">IF(W423&lt;&gt;Y423,(IF(N423=0,G423*INFORMAÇÕES!$U$116,IF(N423="O",G423,0))),0)</f>
        <v>0</v>
      </c>
      <c r="AE423" s="75" t="n">
        <f aca="false">IF(E423&lt;&gt;0,G423,0)</f>
        <v>0</v>
      </c>
      <c r="AF423" s="75" t="n">
        <f aca="false">IF(W423&lt;&gt;Y423,(IF(N423=0,J423*(INFORMAÇÕES!$Q$89/INFORMAÇÕES!$Q$92),IF(N423="R",J423,0))),0)</f>
        <v>0</v>
      </c>
      <c r="AG423" s="75" t="n">
        <f aca="false">IF(W423&lt;&gt;Y423,(IF(N423=0,J423*(INFORMAÇÕES!$Q$90/INFORMAÇÕES!$Q$92),IF(N423="C",J423,0))),0)</f>
        <v>0</v>
      </c>
      <c r="AH423" s="75" t="n">
        <f aca="false">IF(W423&lt;&gt;Y423,(IF(N423="",J423*INFORMAÇÕES!$U$115,IF(N423="CF",J423,0))),0)</f>
        <v>0</v>
      </c>
      <c r="AI423" s="75" t="n">
        <f aca="false">IF(W423&lt;&gt;Y423,(IF(N423="",J423*INFORMAÇÕES!$U$116,IF(N423="O",J423,0))),0)</f>
        <v>0</v>
      </c>
      <c r="AJ423" s="75" t="n">
        <f aca="false">IF(H423&lt;&gt;0,J423,0)</f>
        <v>0</v>
      </c>
      <c r="AK423" s="75" t="n">
        <f aca="false">IF(K423&lt;&gt;0,L423,0)</f>
        <v>0</v>
      </c>
    </row>
    <row r="424" s="174" customFormat="true" ht="14.25" hidden="false" customHeight="false" outlineLevel="0" collapsed="false">
      <c r="A424" s="159" t="n">
        <v>412</v>
      </c>
      <c r="B424" s="160" t="n">
        <f aca="false">IF('ORÇ.GLOBAL P CAIXA'!$K423="EXEC.",0,'ORÇ.REPROG. P CAIXA'!B424)</f>
        <v>0</v>
      </c>
      <c r="C424" s="161" t="n">
        <f aca="false">IF('ORÇ.GLOBAL P CAIXA'!$K423="EXEC.",0,'ORÇ.REPROG. P CAIXA'!C424)</f>
        <v>0</v>
      </c>
      <c r="D424" s="162" t="n">
        <f aca="false">IF('ORÇ.GLOBAL P CAIXA'!$K423="EXEC.",0,'ORÇ.REPROG. P CAIXA'!D424)</f>
        <v>0</v>
      </c>
      <c r="E424" s="163" t="n">
        <f aca="false">IF('ORÇ.GLOBAL P CAIXA'!$K423="EXEC.",0,'ORÇ.REPROG. P CAIXA'!E424)</f>
        <v>0</v>
      </c>
      <c r="F424" s="163" t="n">
        <f aca="false">IF('ORÇ.GLOBAL P CAIXA'!K423="EXEC.",0,IF('ORÇ.GLOBAL EMPRESA'!G423&gt;0,'ORÇ.GLOBAL EMPRESA'!G423,'ORÇ.GLOBAL P CAIXA'!F423))</f>
        <v>0</v>
      </c>
      <c r="G424" s="163" t="n">
        <f aca="false">IF(E424&lt;&gt;0,ROUND(E424*F424,2),IF(AE424=0,(SUMIF($W$13:$W$1012,B424,$AE$13:$AE$1012)),AE424))</f>
        <v>0</v>
      </c>
      <c r="H424" s="661" t="n">
        <f aca="false">IF('ORÇ.GLOBAL P CAIXA'!K423="EXEC.",0,'ORÇ.REPROG. P CAIXA'!H424)</f>
        <v>0</v>
      </c>
      <c r="I424" s="661" t="n">
        <f aca="false">IF('ORÇ.GLOBAL P CAIXA'!K423="EXEC.",0,'ORÇ.REPROG. P CAIXA'!I424)</f>
        <v>0</v>
      </c>
      <c r="J424" s="163" t="n">
        <f aca="false">IF(H424&lt;&gt;0,ROUND(H424*I424,2),IF(AJ424=0,(SUMIF($W$13:$W$1012,B424,$AJ$13:$AJ$1012)),AJ424))</f>
        <v>0</v>
      </c>
      <c r="K424" s="163" t="n">
        <f aca="false">H424-E424</f>
        <v>0</v>
      </c>
      <c r="L424" s="163" t="n">
        <f aca="false">J424-G424</f>
        <v>0</v>
      </c>
      <c r="M424" s="662" t="str">
        <f aca="false">IF('ORÇ.GLOBAL P CAIXA'!K423="EXEC.","",IF('ORÇ.REPROG. P CAIXA'!M424&gt;0,'ORÇ.REPROG. P CAIXA'!M424,""))</f>
        <v/>
      </c>
      <c r="N424" s="663" t="str">
        <f aca="false">IF('ORÇ.GLOBAL P CAIXA'!K423="EXEC.","",IF('ORÇ.REPROG. P CAIXA'!N424&gt;0,'ORÇ.REPROG. P CAIXA'!N424,""))</f>
        <v/>
      </c>
      <c r="O424" s="166" t="str">
        <f aca="false">IF('ORÇ.GLOBAL P CAIXA'!$K423="EXEC.","",'ORÇ.REPROG. P CAIXA'!O424)</f>
        <v/>
      </c>
      <c r="P424" s="167"/>
      <c r="Q424" s="168" t="str">
        <f aca="false">IF(B424&gt;0,"ok","ocultar")</f>
        <v>ocultar</v>
      </c>
      <c r="R424" s="649"/>
      <c r="S424" s="649"/>
      <c r="T424" s="650"/>
      <c r="V424" s="88"/>
      <c r="W424" s="157" t="n">
        <f aca="false">IF(B424=0,W423,IF(ISNONTEXT(B424)=TRUE(),INT(B424),INT(LEFT(B424,FIND(".",B424)-1))))</f>
        <v>3</v>
      </c>
      <c r="X424" s="157" t="str">
        <f aca="false">IF(X425=1,1,IF(B424&lt;&gt;0,1,IF(C424&lt;&gt;0,1,IF(D424&lt;&gt;0,1,IF(E424&lt;&gt;0,1,"")))))</f>
        <v/>
      </c>
      <c r="Y424" s="157" t="str">
        <f aca="false">IF(W424=0," ",IF(W424&lt;&gt;W423,W424," "))</f>
        <v> </v>
      </c>
      <c r="Z424" s="88"/>
      <c r="AA424" s="75" t="n">
        <f aca="false">IF(W424&lt;&gt;Y424,(IF(N424=0,G424*(INFORMAÇÕES!$Q$69/INFORMAÇÕES!$Q$72),IF(N424="R",G424,0))),0)</f>
        <v>0</v>
      </c>
      <c r="AB424" s="75" t="n">
        <f aca="false">IF(W424&lt;&gt;Y424,(IF(N424=0,G424*(INFORMAÇÕES!$Q$70/INFORMAÇÕES!$Q$72),IF(N424="C",G424,0))),0)</f>
        <v>0</v>
      </c>
      <c r="AC424" s="75" t="n">
        <f aca="false">IF(W424&lt;&gt;Y424,(IF(N424=0,G424*INFORMAÇÕES!$U$115,IF(N424="CF",G424,0))),0)</f>
        <v>0</v>
      </c>
      <c r="AD424" s="75" t="n">
        <f aca="false">IF(W424&lt;&gt;Y424,(IF(N424=0,G424*INFORMAÇÕES!$U$116,IF(N424="O",G424,0))),0)</f>
        <v>0</v>
      </c>
      <c r="AE424" s="75" t="n">
        <f aca="false">IF(E424&lt;&gt;0,G424,0)</f>
        <v>0</v>
      </c>
      <c r="AF424" s="75" t="n">
        <f aca="false">IF(W424&lt;&gt;Y424,(IF(N424=0,J424*(INFORMAÇÕES!$Q$89/INFORMAÇÕES!$Q$92),IF(N424="R",J424,0))),0)</f>
        <v>0</v>
      </c>
      <c r="AG424" s="75" t="n">
        <f aca="false">IF(W424&lt;&gt;Y424,(IF(N424=0,J424*(INFORMAÇÕES!$Q$90/INFORMAÇÕES!$Q$92),IF(N424="C",J424,0))),0)</f>
        <v>0</v>
      </c>
      <c r="AH424" s="75" t="n">
        <f aca="false">IF(W424&lt;&gt;Y424,(IF(N424="",J424*INFORMAÇÕES!$U$115,IF(N424="CF",J424,0))),0)</f>
        <v>0</v>
      </c>
      <c r="AI424" s="75" t="n">
        <f aca="false">IF(W424&lt;&gt;Y424,(IF(N424="",J424*INFORMAÇÕES!$U$116,IF(N424="O",J424,0))),0)</f>
        <v>0</v>
      </c>
      <c r="AJ424" s="75" t="n">
        <f aca="false">IF(H424&lt;&gt;0,J424,0)</f>
        <v>0</v>
      </c>
      <c r="AK424" s="75" t="n">
        <f aca="false">IF(K424&lt;&gt;0,L424,0)</f>
        <v>0</v>
      </c>
    </row>
    <row r="425" s="174" customFormat="true" ht="14.25" hidden="false" customHeight="false" outlineLevel="0" collapsed="false">
      <c r="A425" s="159" t="n">
        <v>413</v>
      </c>
      <c r="B425" s="160" t="n">
        <f aca="false">IF('ORÇ.GLOBAL P CAIXA'!$K424="EXEC.",0,'ORÇ.REPROG. P CAIXA'!B425)</f>
        <v>0</v>
      </c>
      <c r="C425" s="161" t="n">
        <f aca="false">IF('ORÇ.GLOBAL P CAIXA'!$K424="EXEC.",0,'ORÇ.REPROG. P CAIXA'!C425)</f>
        <v>0</v>
      </c>
      <c r="D425" s="162" t="n">
        <f aca="false">IF('ORÇ.GLOBAL P CAIXA'!$K424="EXEC.",0,'ORÇ.REPROG. P CAIXA'!D425)</f>
        <v>0</v>
      </c>
      <c r="E425" s="163" t="n">
        <f aca="false">IF('ORÇ.GLOBAL P CAIXA'!$K424="EXEC.",0,'ORÇ.REPROG. P CAIXA'!E425)</f>
        <v>0</v>
      </c>
      <c r="F425" s="163" t="n">
        <f aca="false">IF('ORÇ.GLOBAL P CAIXA'!K424="EXEC.",0,IF('ORÇ.GLOBAL EMPRESA'!G424&gt;0,'ORÇ.GLOBAL EMPRESA'!G424,'ORÇ.GLOBAL P CAIXA'!F424))</f>
        <v>0</v>
      </c>
      <c r="G425" s="163" t="n">
        <f aca="false">IF(E425&lt;&gt;0,ROUND(E425*F425,2),IF(AE425=0,(SUMIF($W$13:$W$1012,B425,$AE$13:$AE$1012)),AE425))</f>
        <v>0</v>
      </c>
      <c r="H425" s="661" t="n">
        <f aca="false">IF('ORÇ.GLOBAL P CAIXA'!K424="EXEC.",0,'ORÇ.REPROG. P CAIXA'!H425)</f>
        <v>0</v>
      </c>
      <c r="I425" s="661" t="n">
        <f aca="false">IF('ORÇ.GLOBAL P CAIXA'!K424="EXEC.",0,'ORÇ.REPROG. P CAIXA'!I425)</f>
        <v>0</v>
      </c>
      <c r="J425" s="163" t="n">
        <f aca="false">IF(H425&lt;&gt;0,ROUND(H425*I425,2),IF(AJ425=0,(SUMIF($W$13:$W$1012,B425,$AJ$13:$AJ$1012)),AJ425))</f>
        <v>0</v>
      </c>
      <c r="K425" s="163" t="n">
        <f aca="false">H425-E425</f>
        <v>0</v>
      </c>
      <c r="L425" s="163" t="n">
        <f aca="false">J425-G425</f>
        <v>0</v>
      </c>
      <c r="M425" s="662" t="str">
        <f aca="false">IF('ORÇ.GLOBAL P CAIXA'!K424="EXEC.","",IF('ORÇ.REPROG. P CAIXA'!M425&gt;0,'ORÇ.REPROG. P CAIXA'!M425,""))</f>
        <v/>
      </c>
      <c r="N425" s="663" t="str">
        <f aca="false">IF('ORÇ.GLOBAL P CAIXA'!K424="EXEC.","",IF('ORÇ.REPROG. P CAIXA'!N425&gt;0,'ORÇ.REPROG. P CAIXA'!N425,""))</f>
        <v/>
      </c>
      <c r="O425" s="166" t="str">
        <f aca="false">IF('ORÇ.GLOBAL P CAIXA'!$K424="EXEC.","",'ORÇ.REPROG. P CAIXA'!O425)</f>
        <v/>
      </c>
      <c r="P425" s="167"/>
      <c r="Q425" s="168" t="str">
        <f aca="false">IF(B425&gt;0,"ok","ocultar")</f>
        <v>ocultar</v>
      </c>
      <c r="R425" s="649"/>
      <c r="S425" s="649"/>
      <c r="T425" s="650"/>
      <c r="V425" s="88"/>
      <c r="W425" s="157" t="n">
        <f aca="false">IF(B425=0,W424,IF(ISNONTEXT(B425)=TRUE(),INT(B425),INT(LEFT(B425,FIND(".",B425)-1))))</f>
        <v>3</v>
      </c>
      <c r="X425" s="157" t="str">
        <f aca="false">IF(X426=1,1,IF(B425&lt;&gt;0,1,IF(C425&lt;&gt;0,1,IF(D425&lt;&gt;0,1,IF(E425&lt;&gt;0,1,"")))))</f>
        <v/>
      </c>
      <c r="Y425" s="157" t="str">
        <f aca="false">IF(W425=0," ",IF(W425&lt;&gt;W424,W425," "))</f>
        <v> </v>
      </c>
      <c r="Z425" s="88"/>
      <c r="AA425" s="75" t="n">
        <f aca="false">IF(W425&lt;&gt;Y425,(IF(N425=0,G425*(INFORMAÇÕES!$Q$69/INFORMAÇÕES!$Q$72),IF(N425="R",G425,0))),0)</f>
        <v>0</v>
      </c>
      <c r="AB425" s="75" t="n">
        <f aca="false">IF(W425&lt;&gt;Y425,(IF(N425=0,G425*(INFORMAÇÕES!$Q$70/INFORMAÇÕES!$Q$72),IF(N425="C",G425,0))),0)</f>
        <v>0</v>
      </c>
      <c r="AC425" s="75" t="n">
        <f aca="false">IF(W425&lt;&gt;Y425,(IF(N425=0,G425*INFORMAÇÕES!$U$115,IF(N425="CF",G425,0))),0)</f>
        <v>0</v>
      </c>
      <c r="AD425" s="75" t="n">
        <f aca="false">IF(W425&lt;&gt;Y425,(IF(N425=0,G425*INFORMAÇÕES!$U$116,IF(N425="O",G425,0))),0)</f>
        <v>0</v>
      </c>
      <c r="AE425" s="75" t="n">
        <f aca="false">IF(E425&lt;&gt;0,G425,0)</f>
        <v>0</v>
      </c>
      <c r="AF425" s="75" t="n">
        <f aca="false">IF(W425&lt;&gt;Y425,(IF(N425=0,J425*(INFORMAÇÕES!$Q$89/INFORMAÇÕES!$Q$92),IF(N425="R",J425,0))),0)</f>
        <v>0</v>
      </c>
      <c r="AG425" s="75" t="n">
        <f aca="false">IF(W425&lt;&gt;Y425,(IF(N425=0,J425*(INFORMAÇÕES!$Q$90/INFORMAÇÕES!$Q$92),IF(N425="C",J425,0))),0)</f>
        <v>0</v>
      </c>
      <c r="AH425" s="75" t="n">
        <f aca="false">IF(W425&lt;&gt;Y425,(IF(N425="",J425*INFORMAÇÕES!$U$115,IF(N425="CF",J425,0))),0)</f>
        <v>0</v>
      </c>
      <c r="AI425" s="75" t="n">
        <f aca="false">IF(W425&lt;&gt;Y425,(IF(N425="",J425*INFORMAÇÕES!$U$116,IF(N425="O",J425,0))),0)</f>
        <v>0</v>
      </c>
      <c r="AJ425" s="75" t="n">
        <f aca="false">IF(H425&lt;&gt;0,J425,0)</f>
        <v>0</v>
      </c>
      <c r="AK425" s="75" t="n">
        <f aca="false">IF(K425&lt;&gt;0,L425,0)</f>
        <v>0</v>
      </c>
    </row>
    <row r="426" s="174" customFormat="true" ht="14.25" hidden="false" customHeight="false" outlineLevel="0" collapsed="false">
      <c r="A426" s="159" t="n">
        <v>414</v>
      </c>
      <c r="B426" s="160" t="n">
        <f aca="false">IF('ORÇ.GLOBAL P CAIXA'!$K425="EXEC.",0,'ORÇ.REPROG. P CAIXA'!B426)</f>
        <v>0</v>
      </c>
      <c r="C426" s="161" t="n">
        <f aca="false">IF('ORÇ.GLOBAL P CAIXA'!$K425="EXEC.",0,'ORÇ.REPROG. P CAIXA'!C426)</f>
        <v>0</v>
      </c>
      <c r="D426" s="162" t="n">
        <f aca="false">IF('ORÇ.GLOBAL P CAIXA'!$K425="EXEC.",0,'ORÇ.REPROG. P CAIXA'!D426)</f>
        <v>0</v>
      </c>
      <c r="E426" s="163" t="n">
        <f aca="false">IF('ORÇ.GLOBAL P CAIXA'!$K425="EXEC.",0,'ORÇ.REPROG. P CAIXA'!E426)</f>
        <v>0</v>
      </c>
      <c r="F426" s="163" t="n">
        <f aca="false">IF('ORÇ.GLOBAL P CAIXA'!K425="EXEC.",0,IF('ORÇ.GLOBAL EMPRESA'!G425&gt;0,'ORÇ.GLOBAL EMPRESA'!G425,'ORÇ.GLOBAL P CAIXA'!F425))</f>
        <v>0</v>
      </c>
      <c r="G426" s="163" t="n">
        <f aca="false">IF(E426&lt;&gt;0,ROUND(E426*F426,2),IF(AE426=0,(SUMIF($W$13:$W$1012,B426,$AE$13:$AE$1012)),AE426))</f>
        <v>0</v>
      </c>
      <c r="H426" s="661" t="n">
        <f aca="false">IF('ORÇ.GLOBAL P CAIXA'!K425="EXEC.",0,'ORÇ.REPROG. P CAIXA'!H426)</f>
        <v>0</v>
      </c>
      <c r="I426" s="661" t="n">
        <f aca="false">IF('ORÇ.GLOBAL P CAIXA'!K425="EXEC.",0,'ORÇ.REPROG. P CAIXA'!I426)</f>
        <v>0</v>
      </c>
      <c r="J426" s="163" t="n">
        <f aca="false">IF(H426&lt;&gt;0,ROUND(H426*I426,2),IF(AJ426=0,(SUMIF($W$13:$W$1012,B426,$AJ$13:$AJ$1012)),AJ426))</f>
        <v>0</v>
      </c>
      <c r="K426" s="163" t="n">
        <f aca="false">H426-E426</f>
        <v>0</v>
      </c>
      <c r="L426" s="163" t="n">
        <f aca="false">J426-G426</f>
        <v>0</v>
      </c>
      <c r="M426" s="662" t="str">
        <f aca="false">IF('ORÇ.GLOBAL P CAIXA'!K425="EXEC.","",IF('ORÇ.REPROG. P CAIXA'!M426&gt;0,'ORÇ.REPROG. P CAIXA'!M426,""))</f>
        <v/>
      </c>
      <c r="N426" s="663" t="str">
        <f aca="false">IF('ORÇ.GLOBAL P CAIXA'!K425="EXEC.","",IF('ORÇ.REPROG. P CAIXA'!N426&gt;0,'ORÇ.REPROG. P CAIXA'!N426,""))</f>
        <v/>
      </c>
      <c r="O426" s="166" t="str">
        <f aca="false">IF('ORÇ.GLOBAL P CAIXA'!$K425="EXEC.","",'ORÇ.REPROG. P CAIXA'!O426)</f>
        <v/>
      </c>
      <c r="P426" s="167"/>
      <c r="Q426" s="168" t="str">
        <f aca="false">IF(B426&gt;0,"ok","ocultar")</f>
        <v>ocultar</v>
      </c>
      <c r="R426" s="649"/>
      <c r="S426" s="649"/>
      <c r="T426" s="650"/>
      <c r="V426" s="88"/>
      <c r="W426" s="157" t="n">
        <f aca="false">IF(B426=0,W425,IF(ISNONTEXT(B426)=TRUE(),INT(B426),INT(LEFT(B426,FIND(".",B426)-1))))</f>
        <v>3</v>
      </c>
      <c r="X426" s="157" t="str">
        <f aca="false">IF(X427=1,1,IF(B426&lt;&gt;0,1,IF(C426&lt;&gt;0,1,IF(D426&lt;&gt;0,1,IF(E426&lt;&gt;0,1,"")))))</f>
        <v/>
      </c>
      <c r="Y426" s="157" t="str">
        <f aca="false">IF(W426=0," ",IF(W426&lt;&gt;W425,W426," "))</f>
        <v> </v>
      </c>
      <c r="Z426" s="88"/>
      <c r="AA426" s="75" t="n">
        <f aca="false">IF(W426&lt;&gt;Y426,(IF(N426=0,G426*(INFORMAÇÕES!$Q$69/INFORMAÇÕES!$Q$72),IF(N426="R",G426,0))),0)</f>
        <v>0</v>
      </c>
      <c r="AB426" s="75" t="n">
        <f aca="false">IF(W426&lt;&gt;Y426,(IF(N426=0,G426*(INFORMAÇÕES!$Q$70/INFORMAÇÕES!$Q$72),IF(N426="C",G426,0))),0)</f>
        <v>0</v>
      </c>
      <c r="AC426" s="75" t="n">
        <f aca="false">IF(W426&lt;&gt;Y426,(IF(N426=0,G426*INFORMAÇÕES!$U$115,IF(N426="CF",G426,0))),0)</f>
        <v>0</v>
      </c>
      <c r="AD426" s="75" t="n">
        <f aca="false">IF(W426&lt;&gt;Y426,(IF(N426=0,G426*INFORMAÇÕES!$U$116,IF(N426="O",G426,0))),0)</f>
        <v>0</v>
      </c>
      <c r="AE426" s="75" t="n">
        <f aca="false">IF(E426&lt;&gt;0,G426,0)</f>
        <v>0</v>
      </c>
      <c r="AF426" s="75" t="n">
        <f aca="false">IF(W426&lt;&gt;Y426,(IF(N426=0,J426*(INFORMAÇÕES!$Q$89/INFORMAÇÕES!$Q$92),IF(N426="R",J426,0))),0)</f>
        <v>0</v>
      </c>
      <c r="AG426" s="75" t="n">
        <f aca="false">IF(W426&lt;&gt;Y426,(IF(N426=0,J426*(INFORMAÇÕES!$Q$90/INFORMAÇÕES!$Q$92),IF(N426="C",J426,0))),0)</f>
        <v>0</v>
      </c>
      <c r="AH426" s="75" t="n">
        <f aca="false">IF(W426&lt;&gt;Y426,(IF(N426="",J426*INFORMAÇÕES!$U$115,IF(N426="CF",J426,0))),0)</f>
        <v>0</v>
      </c>
      <c r="AI426" s="75" t="n">
        <f aca="false">IF(W426&lt;&gt;Y426,(IF(N426="",J426*INFORMAÇÕES!$U$116,IF(N426="O",J426,0))),0)</f>
        <v>0</v>
      </c>
      <c r="AJ426" s="75" t="n">
        <f aca="false">IF(H426&lt;&gt;0,J426,0)</f>
        <v>0</v>
      </c>
      <c r="AK426" s="75" t="n">
        <f aca="false">IF(K426&lt;&gt;0,L426,0)</f>
        <v>0</v>
      </c>
    </row>
    <row r="427" s="174" customFormat="true" ht="14.25" hidden="false" customHeight="false" outlineLevel="0" collapsed="false">
      <c r="A427" s="159" t="n">
        <v>415</v>
      </c>
      <c r="B427" s="160" t="n">
        <f aca="false">IF('ORÇ.GLOBAL P CAIXA'!$K426="EXEC.",0,'ORÇ.REPROG. P CAIXA'!B427)</f>
        <v>0</v>
      </c>
      <c r="C427" s="161" t="n">
        <f aca="false">IF('ORÇ.GLOBAL P CAIXA'!$K426="EXEC.",0,'ORÇ.REPROG. P CAIXA'!C427)</f>
        <v>0</v>
      </c>
      <c r="D427" s="162" t="n">
        <f aca="false">IF('ORÇ.GLOBAL P CAIXA'!$K426="EXEC.",0,'ORÇ.REPROG. P CAIXA'!D427)</f>
        <v>0</v>
      </c>
      <c r="E427" s="163" t="n">
        <f aca="false">IF('ORÇ.GLOBAL P CAIXA'!$K426="EXEC.",0,'ORÇ.REPROG. P CAIXA'!E427)</f>
        <v>0</v>
      </c>
      <c r="F427" s="163" t="n">
        <f aca="false">IF('ORÇ.GLOBAL P CAIXA'!K426="EXEC.",0,IF('ORÇ.GLOBAL EMPRESA'!G426&gt;0,'ORÇ.GLOBAL EMPRESA'!G426,'ORÇ.GLOBAL P CAIXA'!F426))</f>
        <v>0</v>
      </c>
      <c r="G427" s="163" t="n">
        <f aca="false">IF(E427&lt;&gt;0,ROUND(E427*F427,2),IF(AE427=0,(SUMIF($W$13:$W$1012,B427,$AE$13:$AE$1012)),AE427))</f>
        <v>0</v>
      </c>
      <c r="H427" s="661" t="n">
        <f aca="false">IF('ORÇ.GLOBAL P CAIXA'!K426="EXEC.",0,'ORÇ.REPROG. P CAIXA'!H427)</f>
        <v>0</v>
      </c>
      <c r="I427" s="661" t="n">
        <f aca="false">IF('ORÇ.GLOBAL P CAIXA'!K426="EXEC.",0,'ORÇ.REPROG. P CAIXA'!I427)</f>
        <v>0</v>
      </c>
      <c r="J427" s="163" t="n">
        <f aca="false">IF(H427&lt;&gt;0,ROUND(H427*I427,2),IF(AJ427=0,(SUMIF($W$13:$W$1012,B427,$AJ$13:$AJ$1012)),AJ427))</f>
        <v>0</v>
      </c>
      <c r="K427" s="163" t="n">
        <f aca="false">H427-E427</f>
        <v>0</v>
      </c>
      <c r="L427" s="163" t="n">
        <f aca="false">J427-G427</f>
        <v>0</v>
      </c>
      <c r="M427" s="662" t="str">
        <f aca="false">IF('ORÇ.GLOBAL P CAIXA'!K426="EXEC.","",IF('ORÇ.REPROG. P CAIXA'!M427&gt;0,'ORÇ.REPROG. P CAIXA'!M427,""))</f>
        <v/>
      </c>
      <c r="N427" s="663" t="str">
        <f aca="false">IF('ORÇ.GLOBAL P CAIXA'!K426="EXEC.","",IF('ORÇ.REPROG. P CAIXA'!N427&gt;0,'ORÇ.REPROG. P CAIXA'!N427,""))</f>
        <v/>
      </c>
      <c r="O427" s="166" t="str">
        <f aca="false">IF('ORÇ.GLOBAL P CAIXA'!$K426="EXEC.","",'ORÇ.REPROG. P CAIXA'!O427)</f>
        <v/>
      </c>
      <c r="P427" s="167"/>
      <c r="Q427" s="168" t="str">
        <f aca="false">IF(B427&gt;0,"ok","ocultar")</f>
        <v>ocultar</v>
      </c>
      <c r="R427" s="649"/>
      <c r="S427" s="649"/>
      <c r="T427" s="650"/>
      <c r="V427" s="88"/>
      <c r="W427" s="157" t="n">
        <f aca="false">IF(B427=0,W426,IF(ISNONTEXT(B427)=TRUE(),INT(B427),INT(LEFT(B427,FIND(".",B427)-1))))</f>
        <v>3</v>
      </c>
      <c r="X427" s="157" t="str">
        <f aca="false">IF(X428=1,1,IF(B427&lt;&gt;0,1,IF(C427&lt;&gt;0,1,IF(D427&lt;&gt;0,1,IF(E427&lt;&gt;0,1,"")))))</f>
        <v/>
      </c>
      <c r="Y427" s="157" t="str">
        <f aca="false">IF(W427=0," ",IF(W427&lt;&gt;W426,W427," "))</f>
        <v> </v>
      </c>
      <c r="Z427" s="88"/>
      <c r="AA427" s="75" t="n">
        <f aca="false">IF(W427&lt;&gt;Y427,(IF(N427=0,G427*(INFORMAÇÕES!$Q$69/INFORMAÇÕES!$Q$72),IF(N427="R",G427,0))),0)</f>
        <v>0</v>
      </c>
      <c r="AB427" s="75" t="n">
        <f aca="false">IF(W427&lt;&gt;Y427,(IF(N427=0,G427*(INFORMAÇÕES!$Q$70/INFORMAÇÕES!$Q$72),IF(N427="C",G427,0))),0)</f>
        <v>0</v>
      </c>
      <c r="AC427" s="75" t="n">
        <f aca="false">IF(W427&lt;&gt;Y427,(IF(N427=0,G427*INFORMAÇÕES!$U$115,IF(N427="CF",G427,0))),0)</f>
        <v>0</v>
      </c>
      <c r="AD427" s="75" t="n">
        <f aca="false">IF(W427&lt;&gt;Y427,(IF(N427=0,G427*INFORMAÇÕES!$U$116,IF(N427="O",G427,0))),0)</f>
        <v>0</v>
      </c>
      <c r="AE427" s="75" t="n">
        <f aca="false">IF(E427&lt;&gt;0,G427,0)</f>
        <v>0</v>
      </c>
      <c r="AF427" s="75" t="n">
        <f aca="false">IF(W427&lt;&gt;Y427,(IF(N427=0,J427*(INFORMAÇÕES!$Q$89/INFORMAÇÕES!$Q$92),IF(N427="R",J427,0))),0)</f>
        <v>0</v>
      </c>
      <c r="AG427" s="75" t="n">
        <f aca="false">IF(W427&lt;&gt;Y427,(IF(N427=0,J427*(INFORMAÇÕES!$Q$90/INFORMAÇÕES!$Q$92),IF(N427="C",J427,0))),0)</f>
        <v>0</v>
      </c>
      <c r="AH427" s="75" t="n">
        <f aca="false">IF(W427&lt;&gt;Y427,(IF(N427="",J427*INFORMAÇÕES!$U$115,IF(N427="CF",J427,0))),0)</f>
        <v>0</v>
      </c>
      <c r="AI427" s="75" t="n">
        <f aca="false">IF(W427&lt;&gt;Y427,(IF(N427="",J427*INFORMAÇÕES!$U$116,IF(N427="O",J427,0))),0)</f>
        <v>0</v>
      </c>
      <c r="AJ427" s="75" t="n">
        <f aca="false">IF(H427&lt;&gt;0,J427,0)</f>
        <v>0</v>
      </c>
      <c r="AK427" s="75" t="n">
        <f aca="false">IF(K427&lt;&gt;0,L427,0)</f>
        <v>0</v>
      </c>
    </row>
    <row r="428" s="174" customFormat="true" ht="14.25" hidden="false" customHeight="false" outlineLevel="0" collapsed="false">
      <c r="A428" s="159" t="n">
        <v>416</v>
      </c>
      <c r="B428" s="160" t="n">
        <f aca="false">IF('ORÇ.GLOBAL P CAIXA'!$K427="EXEC.",0,'ORÇ.REPROG. P CAIXA'!B428)</f>
        <v>0</v>
      </c>
      <c r="C428" s="161" t="n">
        <f aca="false">IF('ORÇ.GLOBAL P CAIXA'!$K427="EXEC.",0,'ORÇ.REPROG. P CAIXA'!C428)</f>
        <v>0</v>
      </c>
      <c r="D428" s="162" t="n">
        <f aca="false">IF('ORÇ.GLOBAL P CAIXA'!$K427="EXEC.",0,'ORÇ.REPROG. P CAIXA'!D428)</f>
        <v>0</v>
      </c>
      <c r="E428" s="163" t="n">
        <f aca="false">IF('ORÇ.GLOBAL P CAIXA'!$K427="EXEC.",0,'ORÇ.REPROG. P CAIXA'!E428)</f>
        <v>0</v>
      </c>
      <c r="F428" s="163" t="n">
        <f aca="false">IF('ORÇ.GLOBAL P CAIXA'!K427="EXEC.",0,IF('ORÇ.GLOBAL EMPRESA'!G427&gt;0,'ORÇ.GLOBAL EMPRESA'!G427,'ORÇ.GLOBAL P CAIXA'!F427))</f>
        <v>0</v>
      </c>
      <c r="G428" s="163" t="n">
        <f aca="false">IF(E428&lt;&gt;0,ROUND(E428*F428,2),IF(AE428=0,(SUMIF($W$13:$W$1012,B428,$AE$13:$AE$1012)),AE428))</f>
        <v>0</v>
      </c>
      <c r="H428" s="661" t="n">
        <f aca="false">IF('ORÇ.GLOBAL P CAIXA'!K427="EXEC.",0,'ORÇ.REPROG. P CAIXA'!H428)</f>
        <v>0</v>
      </c>
      <c r="I428" s="661" t="n">
        <f aca="false">IF('ORÇ.GLOBAL P CAIXA'!K427="EXEC.",0,'ORÇ.REPROG. P CAIXA'!I428)</f>
        <v>0</v>
      </c>
      <c r="J428" s="163" t="n">
        <f aca="false">IF(H428&lt;&gt;0,ROUND(H428*I428,2),IF(AJ428=0,(SUMIF($W$13:$W$1012,B428,$AJ$13:$AJ$1012)),AJ428))</f>
        <v>0</v>
      </c>
      <c r="K428" s="163" t="n">
        <f aca="false">H428-E428</f>
        <v>0</v>
      </c>
      <c r="L428" s="163" t="n">
        <f aca="false">J428-G428</f>
        <v>0</v>
      </c>
      <c r="M428" s="662" t="str">
        <f aca="false">IF('ORÇ.GLOBAL P CAIXA'!K427="EXEC.","",IF('ORÇ.REPROG. P CAIXA'!M428&gt;0,'ORÇ.REPROG. P CAIXA'!M428,""))</f>
        <v/>
      </c>
      <c r="N428" s="663" t="str">
        <f aca="false">IF('ORÇ.GLOBAL P CAIXA'!K427="EXEC.","",IF('ORÇ.REPROG. P CAIXA'!N428&gt;0,'ORÇ.REPROG. P CAIXA'!N428,""))</f>
        <v/>
      </c>
      <c r="O428" s="166" t="str">
        <f aca="false">IF('ORÇ.GLOBAL P CAIXA'!$K427="EXEC.","",'ORÇ.REPROG. P CAIXA'!O428)</f>
        <v/>
      </c>
      <c r="P428" s="167"/>
      <c r="Q428" s="168" t="str">
        <f aca="false">IF(B428&gt;0,"ok","ocultar")</f>
        <v>ocultar</v>
      </c>
      <c r="R428" s="649"/>
      <c r="S428" s="649"/>
      <c r="T428" s="650"/>
      <c r="V428" s="88"/>
      <c r="W428" s="157" t="n">
        <f aca="false">IF(B428=0,W427,IF(ISNONTEXT(B428)=TRUE(),INT(B428),INT(LEFT(B428,FIND(".",B428)-1))))</f>
        <v>3</v>
      </c>
      <c r="X428" s="157" t="str">
        <f aca="false">IF(X429=1,1,IF(B428&lt;&gt;0,1,IF(C428&lt;&gt;0,1,IF(D428&lt;&gt;0,1,IF(E428&lt;&gt;0,1,"")))))</f>
        <v/>
      </c>
      <c r="Y428" s="157" t="str">
        <f aca="false">IF(W428=0," ",IF(W428&lt;&gt;W427,W428," "))</f>
        <v> </v>
      </c>
      <c r="Z428" s="88"/>
      <c r="AA428" s="75" t="n">
        <f aca="false">IF(W428&lt;&gt;Y428,(IF(N428=0,G428*(INFORMAÇÕES!$Q$69/INFORMAÇÕES!$Q$72),IF(N428="R",G428,0))),0)</f>
        <v>0</v>
      </c>
      <c r="AB428" s="75" t="n">
        <f aca="false">IF(W428&lt;&gt;Y428,(IF(N428=0,G428*(INFORMAÇÕES!$Q$70/INFORMAÇÕES!$Q$72),IF(N428="C",G428,0))),0)</f>
        <v>0</v>
      </c>
      <c r="AC428" s="75" t="n">
        <f aca="false">IF(W428&lt;&gt;Y428,(IF(N428=0,G428*INFORMAÇÕES!$U$115,IF(N428="CF",G428,0))),0)</f>
        <v>0</v>
      </c>
      <c r="AD428" s="75" t="n">
        <f aca="false">IF(W428&lt;&gt;Y428,(IF(N428=0,G428*INFORMAÇÕES!$U$116,IF(N428="O",G428,0))),0)</f>
        <v>0</v>
      </c>
      <c r="AE428" s="75" t="n">
        <f aca="false">IF(E428&lt;&gt;0,G428,0)</f>
        <v>0</v>
      </c>
      <c r="AF428" s="75" t="n">
        <f aca="false">IF(W428&lt;&gt;Y428,(IF(N428=0,J428*(INFORMAÇÕES!$Q$89/INFORMAÇÕES!$Q$92),IF(N428="R",J428,0))),0)</f>
        <v>0</v>
      </c>
      <c r="AG428" s="75" t="n">
        <f aca="false">IF(W428&lt;&gt;Y428,(IF(N428=0,J428*(INFORMAÇÕES!$Q$90/INFORMAÇÕES!$Q$92),IF(N428="C",J428,0))),0)</f>
        <v>0</v>
      </c>
      <c r="AH428" s="75" t="n">
        <f aca="false">IF(W428&lt;&gt;Y428,(IF(N428="",J428*INFORMAÇÕES!$U$115,IF(N428="CF",J428,0))),0)</f>
        <v>0</v>
      </c>
      <c r="AI428" s="75" t="n">
        <f aca="false">IF(W428&lt;&gt;Y428,(IF(N428="",J428*INFORMAÇÕES!$U$116,IF(N428="O",J428,0))),0)</f>
        <v>0</v>
      </c>
      <c r="AJ428" s="75" t="n">
        <f aca="false">IF(H428&lt;&gt;0,J428,0)</f>
        <v>0</v>
      </c>
      <c r="AK428" s="75" t="n">
        <f aca="false">IF(K428&lt;&gt;0,L428,0)</f>
        <v>0</v>
      </c>
    </row>
    <row r="429" s="174" customFormat="true" ht="14.25" hidden="false" customHeight="false" outlineLevel="0" collapsed="false">
      <c r="A429" s="159" t="n">
        <v>417</v>
      </c>
      <c r="B429" s="160" t="n">
        <f aca="false">IF('ORÇ.GLOBAL P CAIXA'!$K428="EXEC.",0,'ORÇ.REPROG. P CAIXA'!B429)</f>
        <v>0</v>
      </c>
      <c r="C429" s="161" t="n">
        <f aca="false">IF('ORÇ.GLOBAL P CAIXA'!$K428="EXEC.",0,'ORÇ.REPROG. P CAIXA'!C429)</f>
        <v>0</v>
      </c>
      <c r="D429" s="162" t="n">
        <f aca="false">IF('ORÇ.GLOBAL P CAIXA'!$K428="EXEC.",0,'ORÇ.REPROG. P CAIXA'!D429)</f>
        <v>0</v>
      </c>
      <c r="E429" s="163" t="n">
        <f aca="false">IF('ORÇ.GLOBAL P CAIXA'!$K428="EXEC.",0,'ORÇ.REPROG. P CAIXA'!E429)</f>
        <v>0</v>
      </c>
      <c r="F429" s="163" t="n">
        <f aca="false">IF('ORÇ.GLOBAL P CAIXA'!K428="EXEC.",0,IF('ORÇ.GLOBAL EMPRESA'!G428&gt;0,'ORÇ.GLOBAL EMPRESA'!G428,'ORÇ.GLOBAL P CAIXA'!F428))</f>
        <v>0</v>
      </c>
      <c r="G429" s="163" t="n">
        <f aca="false">IF(E429&lt;&gt;0,ROUND(E429*F429,2),IF(AE429=0,(SUMIF($W$13:$W$1012,B429,$AE$13:$AE$1012)),AE429))</f>
        <v>0</v>
      </c>
      <c r="H429" s="661" t="n">
        <f aca="false">IF('ORÇ.GLOBAL P CAIXA'!K428="EXEC.",0,'ORÇ.REPROG. P CAIXA'!H429)</f>
        <v>0</v>
      </c>
      <c r="I429" s="661" t="n">
        <f aca="false">IF('ORÇ.GLOBAL P CAIXA'!K428="EXEC.",0,'ORÇ.REPROG. P CAIXA'!I429)</f>
        <v>0</v>
      </c>
      <c r="J429" s="163" t="n">
        <f aca="false">IF(H429&lt;&gt;0,ROUND(H429*I429,2),IF(AJ429=0,(SUMIF($W$13:$W$1012,B429,$AJ$13:$AJ$1012)),AJ429))</f>
        <v>0</v>
      </c>
      <c r="K429" s="163" t="n">
        <f aca="false">H429-E429</f>
        <v>0</v>
      </c>
      <c r="L429" s="163" t="n">
        <f aca="false">J429-G429</f>
        <v>0</v>
      </c>
      <c r="M429" s="662" t="str">
        <f aca="false">IF('ORÇ.GLOBAL P CAIXA'!K428="EXEC.","",IF('ORÇ.REPROG. P CAIXA'!M429&gt;0,'ORÇ.REPROG. P CAIXA'!M429,""))</f>
        <v/>
      </c>
      <c r="N429" s="663" t="str">
        <f aca="false">IF('ORÇ.GLOBAL P CAIXA'!K428="EXEC.","",IF('ORÇ.REPROG. P CAIXA'!N429&gt;0,'ORÇ.REPROG. P CAIXA'!N429,""))</f>
        <v/>
      </c>
      <c r="O429" s="166" t="str">
        <f aca="false">IF('ORÇ.GLOBAL P CAIXA'!$K428="EXEC.","",'ORÇ.REPROG. P CAIXA'!O429)</f>
        <v/>
      </c>
      <c r="P429" s="167"/>
      <c r="Q429" s="168" t="str">
        <f aca="false">IF(B429&gt;0,"ok","ocultar")</f>
        <v>ocultar</v>
      </c>
      <c r="R429" s="649"/>
      <c r="S429" s="649"/>
      <c r="T429" s="650"/>
      <c r="V429" s="88"/>
      <c r="W429" s="157" t="n">
        <f aca="false">IF(B429=0,W428,IF(ISNONTEXT(B429)=TRUE(),INT(B429),INT(LEFT(B429,FIND(".",B429)-1))))</f>
        <v>3</v>
      </c>
      <c r="X429" s="157" t="str">
        <f aca="false">IF(X430=1,1,IF(B429&lt;&gt;0,1,IF(C429&lt;&gt;0,1,IF(D429&lt;&gt;0,1,IF(E429&lt;&gt;0,1,"")))))</f>
        <v/>
      </c>
      <c r="Y429" s="157" t="str">
        <f aca="false">IF(W429=0," ",IF(W429&lt;&gt;W428,W429," "))</f>
        <v> </v>
      </c>
      <c r="Z429" s="88"/>
      <c r="AA429" s="75" t="n">
        <f aca="false">IF(W429&lt;&gt;Y429,(IF(N429=0,G429*(INFORMAÇÕES!$Q$69/INFORMAÇÕES!$Q$72),IF(N429="R",G429,0))),0)</f>
        <v>0</v>
      </c>
      <c r="AB429" s="75" t="n">
        <f aca="false">IF(W429&lt;&gt;Y429,(IF(N429=0,G429*(INFORMAÇÕES!$Q$70/INFORMAÇÕES!$Q$72),IF(N429="C",G429,0))),0)</f>
        <v>0</v>
      </c>
      <c r="AC429" s="75" t="n">
        <f aca="false">IF(W429&lt;&gt;Y429,(IF(N429=0,G429*INFORMAÇÕES!$U$115,IF(N429="CF",G429,0))),0)</f>
        <v>0</v>
      </c>
      <c r="AD429" s="75" t="n">
        <f aca="false">IF(W429&lt;&gt;Y429,(IF(N429=0,G429*INFORMAÇÕES!$U$116,IF(N429="O",G429,0))),0)</f>
        <v>0</v>
      </c>
      <c r="AE429" s="75" t="n">
        <f aca="false">IF(E429&lt;&gt;0,G429,0)</f>
        <v>0</v>
      </c>
      <c r="AF429" s="75" t="n">
        <f aca="false">IF(W429&lt;&gt;Y429,(IF(N429=0,J429*(INFORMAÇÕES!$Q$89/INFORMAÇÕES!$Q$92),IF(N429="R",J429,0))),0)</f>
        <v>0</v>
      </c>
      <c r="AG429" s="75" t="n">
        <f aca="false">IF(W429&lt;&gt;Y429,(IF(N429=0,J429*(INFORMAÇÕES!$Q$90/INFORMAÇÕES!$Q$92),IF(N429="C",J429,0))),0)</f>
        <v>0</v>
      </c>
      <c r="AH429" s="75" t="n">
        <f aca="false">IF(W429&lt;&gt;Y429,(IF(N429="",J429*INFORMAÇÕES!$U$115,IF(N429="CF",J429,0))),0)</f>
        <v>0</v>
      </c>
      <c r="AI429" s="75" t="n">
        <f aca="false">IF(W429&lt;&gt;Y429,(IF(N429="",J429*INFORMAÇÕES!$U$116,IF(N429="O",J429,0))),0)</f>
        <v>0</v>
      </c>
      <c r="AJ429" s="75" t="n">
        <f aca="false">IF(H429&lt;&gt;0,J429,0)</f>
        <v>0</v>
      </c>
      <c r="AK429" s="75" t="n">
        <f aca="false">IF(K429&lt;&gt;0,L429,0)</f>
        <v>0</v>
      </c>
    </row>
    <row r="430" s="174" customFormat="true" ht="14.25" hidden="false" customHeight="false" outlineLevel="0" collapsed="false">
      <c r="A430" s="159" t="n">
        <v>418</v>
      </c>
      <c r="B430" s="160" t="n">
        <f aca="false">IF('ORÇ.GLOBAL P CAIXA'!$K429="EXEC.",0,'ORÇ.REPROG. P CAIXA'!B430)</f>
        <v>0</v>
      </c>
      <c r="C430" s="161" t="n">
        <f aca="false">IF('ORÇ.GLOBAL P CAIXA'!$K429="EXEC.",0,'ORÇ.REPROG. P CAIXA'!C430)</f>
        <v>0</v>
      </c>
      <c r="D430" s="162" t="n">
        <f aca="false">IF('ORÇ.GLOBAL P CAIXA'!$K429="EXEC.",0,'ORÇ.REPROG. P CAIXA'!D430)</f>
        <v>0</v>
      </c>
      <c r="E430" s="163" t="n">
        <f aca="false">IF('ORÇ.GLOBAL P CAIXA'!$K429="EXEC.",0,'ORÇ.REPROG. P CAIXA'!E430)</f>
        <v>0</v>
      </c>
      <c r="F430" s="163" t="n">
        <f aca="false">IF('ORÇ.GLOBAL P CAIXA'!K429="EXEC.",0,IF('ORÇ.GLOBAL EMPRESA'!G429&gt;0,'ORÇ.GLOBAL EMPRESA'!G429,'ORÇ.GLOBAL P CAIXA'!F429))</f>
        <v>0</v>
      </c>
      <c r="G430" s="163" t="n">
        <f aca="false">IF(E430&lt;&gt;0,ROUND(E430*F430,2),IF(AE430=0,(SUMIF($W$13:$W$1012,B430,$AE$13:$AE$1012)),AE430))</f>
        <v>0</v>
      </c>
      <c r="H430" s="661" t="n">
        <f aca="false">IF('ORÇ.GLOBAL P CAIXA'!K429="EXEC.",0,'ORÇ.REPROG. P CAIXA'!H430)</f>
        <v>0</v>
      </c>
      <c r="I430" s="661" t="n">
        <f aca="false">IF('ORÇ.GLOBAL P CAIXA'!K429="EXEC.",0,'ORÇ.REPROG. P CAIXA'!I430)</f>
        <v>0</v>
      </c>
      <c r="J430" s="163" t="n">
        <f aca="false">IF(H430&lt;&gt;0,ROUND(H430*I430,2),IF(AJ430=0,(SUMIF($W$13:$W$1012,B430,$AJ$13:$AJ$1012)),AJ430))</f>
        <v>0</v>
      </c>
      <c r="K430" s="163" t="n">
        <f aca="false">H430-E430</f>
        <v>0</v>
      </c>
      <c r="L430" s="163" t="n">
        <f aca="false">J430-G430</f>
        <v>0</v>
      </c>
      <c r="M430" s="662" t="str">
        <f aca="false">IF('ORÇ.GLOBAL P CAIXA'!K429="EXEC.","",IF('ORÇ.REPROG. P CAIXA'!M430&gt;0,'ORÇ.REPROG. P CAIXA'!M430,""))</f>
        <v/>
      </c>
      <c r="N430" s="663" t="str">
        <f aca="false">IF('ORÇ.GLOBAL P CAIXA'!K429="EXEC.","",IF('ORÇ.REPROG. P CAIXA'!N430&gt;0,'ORÇ.REPROG. P CAIXA'!N430,""))</f>
        <v/>
      </c>
      <c r="O430" s="166" t="str">
        <f aca="false">IF('ORÇ.GLOBAL P CAIXA'!$K429="EXEC.","",'ORÇ.REPROG. P CAIXA'!O430)</f>
        <v/>
      </c>
      <c r="P430" s="167"/>
      <c r="Q430" s="168" t="str">
        <f aca="false">IF(B430&gt;0,"ok","ocultar")</f>
        <v>ocultar</v>
      </c>
      <c r="R430" s="649"/>
      <c r="S430" s="649"/>
      <c r="T430" s="650"/>
      <c r="V430" s="88"/>
      <c r="W430" s="157" t="n">
        <f aca="false">IF(B430=0,W429,IF(ISNONTEXT(B430)=TRUE(),INT(B430),INT(LEFT(B430,FIND(".",B430)-1))))</f>
        <v>3</v>
      </c>
      <c r="X430" s="157" t="str">
        <f aca="false">IF(X431=1,1,IF(B430&lt;&gt;0,1,IF(C430&lt;&gt;0,1,IF(D430&lt;&gt;0,1,IF(E430&lt;&gt;0,1,"")))))</f>
        <v/>
      </c>
      <c r="Y430" s="157" t="str">
        <f aca="false">IF(W430=0," ",IF(W430&lt;&gt;W429,W430," "))</f>
        <v> </v>
      </c>
      <c r="Z430" s="88"/>
      <c r="AA430" s="75" t="n">
        <f aca="false">IF(W430&lt;&gt;Y430,(IF(N430=0,G430*(INFORMAÇÕES!$Q$69/INFORMAÇÕES!$Q$72),IF(N430="R",G430,0))),0)</f>
        <v>0</v>
      </c>
      <c r="AB430" s="75" t="n">
        <f aca="false">IF(W430&lt;&gt;Y430,(IF(N430=0,G430*(INFORMAÇÕES!$Q$70/INFORMAÇÕES!$Q$72),IF(N430="C",G430,0))),0)</f>
        <v>0</v>
      </c>
      <c r="AC430" s="75" t="n">
        <f aca="false">IF(W430&lt;&gt;Y430,(IF(N430=0,G430*INFORMAÇÕES!$U$115,IF(N430="CF",G430,0))),0)</f>
        <v>0</v>
      </c>
      <c r="AD430" s="75" t="n">
        <f aca="false">IF(W430&lt;&gt;Y430,(IF(N430=0,G430*INFORMAÇÕES!$U$116,IF(N430="O",G430,0))),0)</f>
        <v>0</v>
      </c>
      <c r="AE430" s="75" t="n">
        <f aca="false">IF(E430&lt;&gt;0,G430,0)</f>
        <v>0</v>
      </c>
      <c r="AF430" s="75" t="n">
        <f aca="false">IF(W430&lt;&gt;Y430,(IF(N430=0,J430*(INFORMAÇÕES!$Q$89/INFORMAÇÕES!$Q$92),IF(N430="R",J430,0))),0)</f>
        <v>0</v>
      </c>
      <c r="AG430" s="75" t="n">
        <f aca="false">IF(W430&lt;&gt;Y430,(IF(N430=0,J430*(INFORMAÇÕES!$Q$90/INFORMAÇÕES!$Q$92),IF(N430="C",J430,0))),0)</f>
        <v>0</v>
      </c>
      <c r="AH430" s="75" t="n">
        <f aca="false">IF(W430&lt;&gt;Y430,(IF(N430="",J430*INFORMAÇÕES!$U$115,IF(N430="CF",J430,0))),0)</f>
        <v>0</v>
      </c>
      <c r="AI430" s="75" t="n">
        <f aca="false">IF(W430&lt;&gt;Y430,(IF(N430="",J430*INFORMAÇÕES!$U$116,IF(N430="O",J430,0))),0)</f>
        <v>0</v>
      </c>
      <c r="AJ430" s="75" t="n">
        <f aca="false">IF(H430&lt;&gt;0,J430,0)</f>
        <v>0</v>
      </c>
      <c r="AK430" s="75" t="n">
        <f aca="false">IF(K430&lt;&gt;0,L430,0)</f>
        <v>0</v>
      </c>
    </row>
    <row r="431" s="174" customFormat="true" ht="14.25" hidden="false" customHeight="false" outlineLevel="0" collapsed="false">
      <c r="A431" s="159" t="n">
        <v>419</v>
      </c>
      <c r="B431" s="160" t="n">
        <f aca="false">IF('ORÇ.GLOBAL P CAIXA'!$K430="EXEC.",0,'ORÇ.REPROG. P CAIXA'!B431)</f>
        <v>0</v>
      </c>
      <c r="C431" s="161" t="n">
        <f aca="false">IF('ORÇ.GLOBAL P CAIXA'!$K430="EXEC.",0,'ORÇ.REPROG. P CAIXA'!C431)</f>
        <v>0</v>
      </c>
      <c r="D431" s="162" t="n">
        <f aca="false">IF('ORÇ.GLOBAL P CAIXA'!$K430="EXEC.",0,'ORÇ.REPROG. P CAIXA'!D431)</f>
        <v>0</v>
      </c>
      <c r="E431" s="163" t="n">
        <f aca="false">IF('ORÇ.GLOBAL P CAIXA'!$K430="EXEC.",0,'ORÇ.REPROG. P CAIXA'!E431)</f>
        <v>0</v>
      </c>
      <c r="F431" s="163" t="n">
        <f aca="false">IF('ORÇ.GLOBAL P CAIXA'!K430="EXEC.",0,IF('ORÇ.GLOBAL EMPRESA'!G430&gt;0,'ORÇ.GLOBAL EMPRESA'!G430,'ORÇ.GLOBAL P CAIXA'!F430))</f>
        <v>0</v>
      </c>
      <c r="G431" s="163" t="n">
        <f aca="false">IF(E431&lt;&gt;0,ROUND(E431*F431,2),IF(AE431=0,(SUMIF($W$13:$W$1012,B431,$AE$13:$AE$1012)),AE431))</f>
        <v>0</v>
      </c>
      <c r="H431" s="661" t="n">
        <f aca="false">IF('ORÇ.GLOBAL P CAIXA'!K430="EXEC.",0,'ORÇ.REPROG. P CAIXA'!H431)</f>
        <v>0</v>
      </c>
      <c r="I431" s="661" t="n">
        <f aca="false">IF('ORÇ.GLOBAL P CAIXA'!K430="EXEC.",0,'ORÇ.REPROG. P CAIXA'!I431)</f>
        <v>0</v>
      </c>
      <c r="J431" s="163" t="n">
        <f aca="false">IF(H431&lt;&gt;0,ROUND(H431*I431,2),IF(AJ431=0,(SUMIF($W$13:$W$1012,B431,$AJ$13:$AJ$1012)),AJ431))</f>
        <v>0</v>
      </c>
      <c r="K431" s="163" t="n">
        <f aca="false">H431-E431</f>
        <v>0</v>
      </c>
      <c r="L431" s="163" t="n">
        <f aca="false">J431-G431</f>
        <v>0</v>
      </c>
      <c r="M431" s="662" t="str">
        <f aca="false">IF('ORÇ.GLOBAL P CAIXA'!K430="EXEC.","",IF('ORÇ.REPROG. P CAIXA'!M431&gt;0,'ORÇ.REPROG. P CAIXA'!M431,""))</f>
        <v/>
      </c>
      <c r="N431" s="663" t="str">
        <f aca="false">IF('ORÇ.GLOBAL P CAIXA'!K430="EXEC.","",IF('ORÇ.REPROG. P CAIXA'!N431&gt;0,'ORÇ.REPROG. P CAIXA'!N431,""))</f>
        <v/>
      </c>
      <c r="O431" s="166" t="str">
        <f aca="false">IF('ORÇ.GLOBAL P CAIXA'!$K430="EXEC.","",'ORÇ.REPROG. P CAIXA'!O431)</f>
        <v/>
      </c>
      <c r="P431" s="167"/>
      <c r="Q431" s="168" t="str">
        <f aca="false">IF(B431&gt;0,"ok","ocultar")</f>
        <v>ocultar</v>
      </c>
      <c r="R431" s="649"/>
      <c r="S431" s="649"/>
      <c r="T431" s="650"/>
      <c r="V431" s="88"/>
      <c r="W431" s="157" t="n">
        <f aca="false">IF(B431=0,W430,IF(ISNONTEXT(B431)=TRUE(),INT(B431),INT(LEFT(B431,FIND(".",B431)-1))))</f>
        <v>3</v>
      </c>
      <c r="X431" s="157" t="str">
        <f aca="false">IF(X432=1,1,IF(B431&lt;&gt;0,1,IF(C431&lt;&gt;0,1,IF(D431&lt;&gt;0,1,IF(E431&lt;&gt;0,1,"")))))</f>
        <v/>
      </c>
      <c r="Y431" s="157" t="str">
        <f aca="false">IF(W431=0," ",IF(W431&lt;&gt;W430,W431," "))</f>
        <v> </v>
      </c>
      <c r="Z431" s="88"/>
      <c r="AA431" s="75" t="n">
        <f aca="false">IF(W431&lt;&gt;Y431,(IF(N431=0,G431*(INFORMAÇÕES!$Q$69/INFORMAÇÕES!$Q$72),IF(N431="R",G431,0))),0)</f>
        <v>0</v>
      </c>
      <c r="AB431" s="75" t="n">
        <f aca="false">IF(W431&lt;&gt;Y431,(IF(N431=0,G431*(INFORMAÇÕES!$Q$70/INFORMAÇÕES!$Q$72),IF(N431="C",G431,0))),0)</f>
        <v>0</v>
      </c>
      <c r="AC431" s="75" t="n">
        <f aca="false">IF(W431&lt;&gt;Y431,(IF(N431=0,G431*INFORMAÇÕES!$U$115,IF(N431="CF",G431,0))),0)</f>
        <v>0</v>
      </c>
      <c r="AD431" s="75" t="n">
        <f aca="false">IF(W431&lt;&gt;Y431,(IF(N431=0,G431*INFORMAÇÕES!$U$116,IF(N431="O",G431,0))),0)</f>
        <v>0</v>
      </c>
      <c r="AE431" s="75" t="n">
        <f aca="false">IF(E431&lt;&gt;0,G431,0)</f>
        <v>0</v>
      </c>
      <c r="AF431" s="75" t="n">
        <f aca="false">IF(W431&lt;&gt;Y431,(IF(N431=0,J431*(INFORMAÇÕES!$Q$89/INFORMAÇÕES!$Q$92),IF(N431="R",J431,0))),0)</f>
        <v>0</v>
      </c>
      <c r="AG431" s="75" t="n">
        <f aca="false">IF(W431&lt;&gt;Y431,(IF(N431=0,J431*(INFORMAÇÕES!$Q$90/INFORMAÇÕES!$Q$92),IF(N431="C",J431,0))),0)</f>
        <v>0</v>
      </c>
      <c r="AH431" s="75" t="n">
        <f aca="false">IF(W431&lt;&gt;Y431,(IF(N431="",J431*INFORMAÇÕES!$U$115,IF(N431="CF",J431,0))),0)</f>
        <v>0</v>
      </c>
      <c r="AI431" s="75" t="n">
        <f aca="false">IF(W431&lt;&gt;Y431,(IF(N431="",J431*INFORMAÇÕES!$U$116,IF(N431="O",J431,0))),0)</f>
        <v>0</v>
      </c>
      <c r="AJ431" s="75" t="n">
        <f aca="false">IF(H431&lt;&gt;0,J431,0)</f>
        <v>0</v>
      </c>
      <c r="AK431" s="75" t="n">
        <f aca="false">IF(K431&lt;&gt;0,L431,0)</f>
        <v>0</v>
      </c>
    </row>
    <row r="432" s="174" customFormat="true" ht="14.25" hidden="false" customHeight="false" outlineLevel="0" collapsed="false">
      <c r="A432" s="159" t="n">
        <v>420</v>
      </c>
      <c r="B432" s="160" t="n">
        <f aca="false">IF('ORÇ.GLOBAL P CAIXA'!$K431="EXEC.",0,'ORÇ.REPROG. P CAIXA'!B432)</f>
        <v>0</v>
      </c>
      <c r="C432" s="161" t="n">
        <f aca="false">IF('ORÇ.GLOBAL P CAIXA'!$K431="EXEC.",0,'ORÇ.REPROG. P CAIXA'!C432)</f>
        <v>0</v>
      </c>
      <c r="D432" s="162" t="n">
        <f aca="false">IF('ORÇ.GLOBAL P CAIXA'!$K431="EXEC.",0,'ORÇ.REPROG. P CAIXA'!D432)</f>
        <v>0</v>
      </c>
      <c r="E432" s="163" t="n">
        <f aca="false">IF('ORÇ.GLOBAL P CAIXA'!$K431="EXEC.",0,'ORÇ.REPROG. P CAIXA'!E432)</f>
        <v>0</v>
      </c>
      <c r="F432" s="163" t="n">
        <f aca="false">IF('ORÇ.GLOBAL P CAIXA'!K431="EXEC.",0,IF('ORÇ.GLOBAL EMPRESA'!G431&gt;0,'ORÇ.GLOBAL EMPRESA'!G431,'ORÇ.GLOBAL P CAIXA'!F431))</f>
        <v>0</v>
      </c>
      <c r="G432" s="163" t="n">
        <f aca="false">IF(E432&lt;&gt;0,ROUND(E432*F432,2),IF(AE432=0,(SUMIF($W$13:$W$1012,B432,$AE$13:$AE$1012)),AE432))</f>
        <v>0</v>
      </c>
      <c r="H432" s="661" t="n">
        <f aca="false">IF('ORÇ.GLOBAL P CAIXA'!K431="EXEC.",0,'ORÇ.REPROG. P CAIXA'!H432)</f>
        <v>0</v>
      </c>
      <c r="I432" s="661" t="n">
        <f aca="false">IF('ORÇ.GLOBAL P CAIXA'!K431="EXEC.",0,'ORÇ.REPROG. P CAIXA'!I432)</f>
        <v>0</v>
      </c>
      <c r="J432" s="163" t="n">
        <f aca="false">IF(H432&lt;&gt;0,ROUND(H432*I432,2),IF(AJ432=0,(SUMIF($W$13:$W$1012,B432,$AJ$13:$AJ$1012)),AJ432))</f>
        <v>0</v>
      </c>
      <c r="K432" s="163" t="n">
        <f aca="false">H432-E432</f>
        <v>0</v>
      </c>
      <c r="L432" s="163" t="n">
        <f aca="false">J432-G432</f>
        <v>0</v>
      </c>
      <c r="M432" s="662" t="str">
        <f aca="false">IF('ORÇ.GLOBAL P CAIXA'!K431="EXEC.","",IF('ORÇ.REPROG. P CAIXA'!M432&gt;0,'ORÇ.REPROG. P CAIXA'!M432,""))</f>
        <v/>
      </c>
      <c r="N432" s="663" t="str">
        <f aca="false">IF('ORÇ.GLOBAL P CAIXA'!K431="EXEC.","",IF('ORÇ.REPROG. P CAIXA'!N432&gt;0,'ORÇ.REPROG. P CAIXA'!N432,""))</f>
        <v/>
      </c>
      <c r="O432" s="166" t="str">
        <f aca="false">IF('ORÇ.GLOBAL P CAIXA'!$K431="EXEC.","",'ORÇ.REPROG. P CAIXA'!O432)</f>
        <v/>
      </c>
      <c r="P432" s="167"/>
      <c r="Q432" s="168" t="str">
        <f aca="false">IF(B432&gt;0,"ok","ocultar")</f>
        <v>ocultar</v>
      </c>
      <c r="R432" s="649"/>
      <c r="S432" s="649"/>
      <c r="T432" s="650"/>
      <c r="V432" s="88"/>
      <c r="W432" s="157" t="n">
        <f aca="false">IF(B432=0,W431,IF(ISNONTEXT(B432)=TRUE(),INT(B432),INT(LEFT(B432,FIND(".",B432)-1))))</f>
        <v>3</v>
      </c>
      <c r="X432" s="157" t="str">
        <f aca="false">IF(X433=1,1,IF(B432&lt;&gt;0,1,IF(C432&lt;&gt;0,1,IF(D432&lt;&gt;0,1,IF(E432&lt;&gt;0,1,"")))))</f>
        <v/>
      </c>
      <c r="Y432" s="157" t="str">
        <f aca="false">IF(W432=0," ",IF(W432&lt;&gt;W431,W432," "))</f>
        <v> </v>
      </c>
      <c r="Z432" s="88"/>
      <c r="AA432" s="75" t="n">
        <f aca="false">IF(W432&lt;&gt;Y432,(IF(N432=0,G432*(INFORMAÇÕES!$Q$69/INFORMAÇÕES!$Q$72),IF(N432="R",G432,0))),0)</f>
        <v>0</v>
      </c>
      <c r="AB432" s="75" t="n">
        <f aca="false">IF(W432&lt;&gt;Y432,(IF(N432=0,G432*(INFORMAÇÕES!$Q$70/INFORMAÇÕES!$Q$72),IF(N432="C",G432,0))),0)</f>
        <v>0</v>
      </c>
      <c r="AC432" s="75" t="n">
        <f aca="false">IF(W432&lt;&gt;Y432,(IF(N432=0,G432*INFORMAÇÕES!$U$115,IF(N432="CF",G432,0))),0)</f>
        <v>0</v>
      </c>
      <c r="AD432" s="75" t="n">
        <f aca="false">IF(W432&lt;&gt;Y432,(IF(N432=0,G432*INFORMAÇÕES!$U$116,IF(N432="O",G432,0))),0)</f>
        <v>0</v>
      </c>
      <c r="AE432" s="75" t="n">
        <f aca="false">IF(E432&lt;&gt;0,G432,0)</f>
        <v>0</v>
      </c>
      <c r="AF432" s="75" t="n">
        <f aca="false">IF(W432&lt;&gt;Y432,(IF(N432=0,J432*(INFORMAÇÕES!$Q$89/INFORMAÇÕES!$Q$92),IF(N432="R",J432,0))),0)</f>
        <v>0</v>
      </c>
      <c r="AG432" s="75" t="n">
        <f aca="false">IF(W432&lt;&gt;Y432,(IF(N432=0,J432*(INFORMAÇÕES!$Q$90/INFORMAÇÕES!$Q$92),IF(N432="C",J432,0))),0)</f>
        <v>0</v>
      </c>
      <c r="AH432" s="75" t="n">
        <f aca="false">IF(W432&lt;&gt;Y432,(IF(N432="",J432*INFORMAÇÕES!$U$115,IF(N432="CF",J432,0))),0)</f>
        <v>0</v>
      </c>
      <c r="AI432" s="75" t="n">
        <f aca="false">IF(W432&lt;&gt;Y432,(IF(N432="",J432*INFORMAÇÕES!$U$116,IF(N432="O",J432,0))),0)</f>
        <v>0</v>
      </c>
      <c r="AJ432" s="75" t="n">
        <f aca="false">IF(H432&lt;&gt;0,J432,0)</f>
        <v>0</v>
      </c>
      <c r="AK432" s="75" t="n">
        <f aca="false">IF(K432&lt;&gt;0,L432,0)</f>
        <v>0</v>
      </c>
    </row>
    <row r="433" s="174" customFormat="true" ht="14.25" hidden="false" customHeight="false" outlineLevel="0" collapsed="false">
      <c r="A433" s="159" t="n">
        <v>421</v>
      </c>
      <c r="B433" s="160" t="n">
        <f aca="false">IF('ORÇ.GLOBAL P CAIXA'!$K432="EXEC.",0,'ORÇ.REPROG. P CAIXA'!B433)</f>
        <v>0</v>
      </c>
      <c r="C433" s="161" t="n">
        <f aca="false">IF('ORÇ.GLOBAL P CAIXA'!$K432="EXEC.",0,'ORÇ.REPROG. P CAIXA'!C433)</f>
        <v>0</v>
      </c>
      <c r="D433" s="162" t="n">
        <f aca="false">IF('ORÇ.GLOBAL P CAIXA'!$K432="EXEC.",0,'ORÇ.REPROG. P CAIXA'!D433)</f>
        <v>0</v>
      </c>
      <c r="E433" s="163" t="n">
        <f aca="false">IF('ORÇ.GLOBAL P CAIXA'!$K432="EXEC.",0,'ORÇ.REPROG. P CAIXA'!E433)</f>
        <v>0</v>
      </c>
      <c r="F433" s="163" t="n">
        <f aca="false">IF('ORÇ.GLOBAL P CAIXA'!K432="EXEC.",0,IF('ORÇ.GLOBAL EMPRESA'!G432&gt;0,'ORÇ.GLOBAL EMPRESA'!G432,'ORÇ.GLOBAL P CAIXA'!F432))</f>
        <v>0</v>
      </c>
      <c r="G433" s="163" t="n">
        <f aca="false">IF(E433&lt;&gt;0,ROUND(E433*F433,2),IF(AE433=0,(SUMIF($W$13:$W$1012,B433,$AE$13:$AE$1012)),AE433))</f>
        <v>0</v>
      </c>
      <c r="H433" s="661" t="n">
        <f aca="false">IF('ORÇ.GLOBAL P CAIXA'!K432="EXEC.",0,'ORÇ.REPROG. P CAIXA'!H433)</f>
        <v>0</v>
      </c>
      <c r="I433" s="661" t="n">
        <f aca="false">IF('ORÇ.GLOBAL P CAIXA'!K432="EXEC.",0,'ORÇ.REPROG. P CAIXA'!I433)</f>
        <v>0</v>
      </c>
      <c r="J433" s="163" t="n">
        <f aca="false">IF(H433&lt;&gt;0,ROUND(H433*I433,2),IF(AJ433=0,(SUMIF($W$13:$W$1012,B433,$AJ$13:$AJ$1012)),AJ433))</f>
        <v>0</v>
      </c>
      <c r="K433" s="163" t="n">
        <f aca="false">H433-E433</f>
        <v>0</v>
      </c>
      <c r="L433" s="163" t="n">
        <f aca="false">J433-G433</f>
        <v>0</v>
      </c>
      <c r="M433" s="662" t="str">
        <f aca="false">IF('ORÇ.GLOBAL P CAIXA'!K432="EXEC.","",IF('ORÇ.REPROG. P CAIXA'!M433&gt;0,'ORÇ.REPROG. P CAIXA'!M433,""))</f>
        <v/>
      </c>
      <c r="N433" s="663" t="str">
        <f aca="false">IF('ORÇ.GLOBAL P CAIXA'!K432="EXEC.","",IF('ORÇ.REPROG. P CAIXA'!N433&gt;0,'ORÇ.REPROG. P CAIXA'!N433,""))</f>
        <v/>
      </c>
      <c r="O433" s="166" t="str">
        <f aca="false">IF('ORÇ.GLOBAL P CAIXA'!$K432="EXEC.","",'ORÇ.REPROG. P CAIXA'!O433)</f>
        <v/>
      </c>
      <c r="P433" s="167"/>
      <c r="Q433" s="168" t="str">
        <f aca="false">IF(B433&gt;0,"ok","ocultar")</f>
        <v>ocultar</v>
      </c>
      <c r="R433" s="649"/>
      <c r="S433" s="649"/>
      <c r="T433" s="650"/>
      <c r="V433" s="88"/>
      <c r="W433" s="157" t="n">
        <f aca="false">IF(B433=0,W432,IF(ISNONTEXT(B433)=TRUE(),INT(B433),INT(LEFT(B433,FIND(".",B433)-1))))</f>
        <v>3</v>
      </c>
      <c r="X433" s="157" t="str">
        <f aca="false">IF(X434=1,1,IF(B433&lt;&gt;0,1,IF(C433&lt;&gt;0,1,IF(D433&lt;&gt;0,1,IF(E433&lt;&gt;0,1,"")))))</f>
        <v/>
      </c>
      <c r="Y433" s="157" t="str">
        <f aca="false">IF(W433=0," ",IF(W433&lt;&gt;W432,W433," "))</f>
        <v> </v>
      </c>
      <c r="Z433" s="88"/>
      <c r="AA433" s="75" t="n">
        <f aca="false">IF(W433&lt;&gt;Y433,(IF(N433=0,G433*(INFORMAÇÕES!$Q$69/INFORMAÇÕES!$Q$72),IF(N433="R",G433,0))),0)</f>
        <v>0</v>
      </c>
      <c r="AB433" s="75" t="n">
        <f aca="false">IF(W433&lt;&gt;Y433,(IF(N433=0,G433*(INFORMAÇÕES!$Q$70/INFORMAÇÕES!$Q$72),IF(N433="C",G433,0))),0)</f>
        <v>0</v>
      </c>
      <c r="AC433" s="75" t="n">
        <f aca="false">IF(W433&lt;&gt;Y433,(IF(N433=0,G433*INFORMAÇÕES!$U$115,IF(N433="CF",G433,0))),0)</f>
        <v>0</v>
      </c>
      <c r="AD433" s="75" t="n">
        <f aca="false">IF(W433&lt;&gt;Y433,(IF(N433=0,G433*INFORMAÇÕES!$U$116,IF(N433="O",G433,0))),0)</f>
        <v>0</v>
      </c>
      <c r="AE433" s="75" t="n">
        <f aca="false">IF(E433&lt;&gt;0,G433,0)</f>
        <v>0</v>
      </c>
      <c r="AF433" s="75" t="n">
        <f aca="false">IF(W433&lt;&gt;Y433,(IF(N433=0,J433*(INFORMAÇÕES!$Q$89/INFORMAÇÕES!$Q$92),IF(N433="R",J433,0))),0)</f>
        <v>0</v>
      </c>
      <c r="AG433" s="75" t="n">
        <f aca="false">IF(W433&lt;&gt;Y433,(IF(N433=0,J433*(INFORMAÇÕES!$Q$90/INFORMAÇÕES!$Q$92),IF(N433="C",J433,0))),0)</f>
        <v>0</v>
      </c>
      <c r="AH433" s="75" t="n">
        <f aca="false">IF(W433&lt;&gt;Y433,(IF(N433="",J433*INFORMAÇÕES!$U$115,IF(N433="CF",J433,0))),0)</f>
        <v>0</v>
      </c>
      <c r="AI433" s="75" t="n">
        <f aca="false">IF(W433&lt;&gt;Y433,(IF(N433="",J433*INFORMAÇÕES!$U$116,IF(N433="O",J433,0))),0)</f>
        <v>0</v>
      </c>
      <c r="AJ433" s="75" t="n">
        <f aca="false">IF(H433&lt;&gt;0,J433,0)</f>
        <v>0</v>
      </c>
      <c r="AK433" s="75" t="n">
        <f aca="false">IF(K433&lt;&gt;0,L433,0)</f>
        <v>0</v>
      </c>
    </row>
    <row r="434" s="174" customFormat="true" ht="14.25" hidden="false" customHeight="false" outlineLevel="0" collapsed="false">
      <c r="A434" s="159" t="n">
        <v>422</v>
      </c>
      <c r="B434" s="160" t="n">
        <f aca="false">IF('ORÇ.GLOBAL P CAIXA'!$K433="EXEC.",0,'ORÇ.REPROG. P CAIXA'!B434)</f>
        <v>0</v>
      </c>
      <c r="C434" s="161" t="n">
        <f aca="false">IF('ORÇ.GLOBAL P CAIXA'!$K433="EXEC.",0,'ORÇ.REPROG. P CAIXA'!C434)</f>
        <v>0</v>
      </c>
      <c r="D434" s="162" t="n">
        <f aca="false">IF('ORÇ.GLOBAL P CAIXA'!$K433="EXEC.",0,'ORÇ.REPROG. P CAIXA'!D434)</f>
        <v>0</v>
      </c>
      <c r="E434" s="163" t="n">
        <f aca="false">IF('ORÇ.GLOBAL P CAIXA'!$K433="EXEC.",0,'ORÇ.REPROG. P CAIXA'!E434)</f>
        <v>0</v>
      </c>
      <c r="F434" s="163" t="n">
        <f aca="false">IF('ORÇ.GLOBAL P CAIXA'!K433="EXEC.",0,IF('ORÇ.GLOBAL EMPRESA'!G433&gt;0,'ORÇ.GLOBAL EMPRESA'!G433,'ORÇ.GLOBAL P CAIXA'!F433))</f>
        <v>0</v>
      </c>
      <c r="G434" s="163" t="n">
        <f aca="false">IF(E434&lt;&gt;0,ROUND(E434*F434,2),IF(AE434=0,(SUMIF($W$13:$W$1012,B434,$AE$13:$AE$1012)),AE434))</f>
        <v>0</v>
      </c>
      <c r="H434" s="661" t="n">
        <f aca="false">IF('ORÇ.GLOBAL P CAIXA'!K433="EXEC.",0,'ORÇ.REPROG. P CAIXA'!H434)</f>
        <v>0</v>
      </c>
      <c r="I434" s="661" t="n">
        <f aca="false">IF('ORÇ.GLOBAL P CAIXA'!K433="EXEC.",0,'ORÇ.REPROG. P CAIXA'!I434)</f>
        <v>0</v>
      </c>
      <c r="J434" s="163" t="n">
        <f aca="false">IF(H434&lt;&gt;0,ROUND(H434*I434,2),IF(AJ434=0,(SUMIF($W$13:$W$1012,B434,$AJ$13:$AJ$1012)),AJ434))</f>
        <v>0</v>
      </c>
      <c r="K434" s="163" t="n">
        <f aca="false">H434-E434</f>
        <v>0</v>
      </c>
      <c r="L434" s="163" t="n">
        <f aca="false">J434-G434</f>
        <v>0</v>
      </c>
      <c r="M434" s="662" t="str">
        <f aca="false">IF('ORÇ.GLOBAL P CAIXA'!K433="EXEC.","",IF('ORÇ.REPROG. P CAIXA'!M434&gt;0,'ORÇ.REPROG. P CAIXA'!M434,""))</f>
        <v/>
      </c>
      <c r="N434" s="663" t="str">
        <f aca="false">IF('ORÇ.GLOBAL P CAIXA'!K433="EXEC.","",IF('ORÇ.REPROG. P CAIXA'!N434&gt;0,'ORÇ.REPROG. P CAIXA'!N434,""))</f>
        <v/>
      </c>
      <c r="O434" s="166" t="str">
        <f aca="false">IF('ORÇ.GLOBAL P CAIXA'!$K433="EXEC.","",'ORÇ.REPROG. P CAIXA'!O434)</f>
        <v/>
      </c>
      <c r="P434" s="167"/>
      <c r="Q434" s="168" t="str">
        <f aca="false">IF(B434&gt;0,"ok","ocultar")</f>
        <v>ocultar</v>
      </c>
      <c r="R434" s="649"/>
      <c r="S434" s="649"/>
      <c r="T434" s="650"/>
      <c r="V434" s="88"/>
      <c r="W434" s="157" t="n">
        <f aca="false">IF(B434=0,W433,IF(ISNONTEXT(B434)=TRUE(),INT(B434),INT(LEFT(B434,FIND(".",B434)-1))))</f>
        <v>3</v>
      </c>
      <c r="X434" s="157" t="str">
        <f aca="false">IF(X435=1,1,IF(B434&lt;&gt;0,1,IF(C434&lt;&gt;0,1,IF(D434&lt;&gt;0,1,IF(E434&lt;&gt;0,1,"")))))</f>
        <v/>
      </c>
      <c r="Y434" s="157" t="str">
        <f aca="false">IF(W434=0," ",IF(W434&lt;&gt;W433,W434," "))</f>
        <v> </v>
      </c>
      <c r="Z434" s="88"/>
      <c r="AA434" s="75" t="n">
        <f aca="false">IF(W434&lt;&gt;Y434,(IF(N434=0,G434*(INFORMAÇÕES!$Q$69/INFORMAÇÕES!$Q$72),IF(N434="R",G434,0))),0)</f>
        <v>0</v>
      </c>
      <c r="AB434" s="75" t="n">
        <f aca="false">IF(W434&lt;&gt;Y434,(IF(N434=0,G434*(INFORMAÇÕES!$Q$70/INFORMAÇÕES!$Q$72),IF(N434="C",G434,0))),0)</f>
        <v>0</v>
      </c>
      <c r="AC434" s="75" t="n">
        <f aca="false">IF(W434&lt;&gt;Y434,(IF(N434=0,G434*INFORMAÇÕES!$U$115,IF(N434="CF",G434,0))),0)</f>
        <v>0</v>
      </c>
      <c r="AD434" s="75" t="n">
        <f aca="false">IF(W434&lt;&gt;Y434,(IF(N434=0,G434*INFORMAÇÕES!$U$116,IF(N434="O",G434,0))),0)</f>
        <v>0</v>
      </c>
      <c r="AE434" s="75" t="n">
        <f aca="false">IF(E434&lt;&gt;0,G434,0)</f>
        <v>0</v>
      </c>
      <c r="AF434" s="75" t="n">
        <f aca="false">IF(W434&lt;&gt;Y434,(IF(N434=0,J434*(INFORMAÇÕES!$Q$89/INFORMAÇÕES!$Q$92),IF(N434="R",J434,0))),0)</f>
        <v>0</v>
      </c>
      <c r="AG434" s="75" t="n">
        <f aca="false">IF(W434&lt;&gt;Y434,(IF(N434=0,J434*(INFORMAÇÕES!$Q$90/INFORMAÇÕES!$Q$92),IF(N434="C",J434,0))),0)</f>
        <v>0</v>
      </c>
      <c r="AH434" s="75" t="n">
        <f aca="false">IF(W434&lt;&gt;Y434,(IF(N434="",J434*INFORMAÇÕES!$U$115,IF(N434="CF",J434,0))),0)</f>
        <v>0</v>
      </c>
      <c r="AI434" s="75" t="n">
        <f aca="false">IF(W434&lt;&gt;Y434,(IF(N434="",J434*INFORMAÇÕES!$U$116,IF(N434="O",J434,0))),0)</f>
        <v>0</v>
      </c>
      <c r="AJ434" s="75" t="n">
        <f aca="false">IF(H434&lt;&gt;0,J434,0)</f>
        <v>0</v>
      </c>
      <c r="AK434" s="75" t="n">
        <f aca="false">IF(K434&lt;&gt;0,L434,0)</f>
        <v>0</v>
      </c>
    </row>
    <row r="435" s="174" customFormat="true" ht="14.25" hidden="false" customHeight="false" outlineLevel="0" collapsed="false">
      <c r="A435" s="159" t="n">
        <v>423</v>
      </c>
      <c r="B435" s="160" t="n">
        <f aca="false">IF('ORÇ.GLOBAL P CAIXA'!$K434="EXEC.",0,'ORÇ.REPROG. P CAIXA'!B435)</f>
        <v>0</v>
      </c>
      <c r="C435" s="161" t="n">
        <f aca="false">IF('ORÇ.GLOBAL P CAIXA'!$K434="EXEC.",0,'ORÇ.REPROG. P CAIXA'!C435)</f>
        <v>0</v>
      </c>
      <c r="D435" s="162" t="n">
        <f aca="false">IF('ORÇ.GLOBAL P CAIXA'!$K434="EXEC.",0,'ORÇ.REPROG. P CAIXA'!D435)</f>
        <v>0</v>
      </c>
      <c r="E435" s="163" t="n">
        <f aca="false">IF('ORÇ.GLOBAL P CAIXA'!$K434="EXEC.",0,'ORÇ.REPROG. P CAIXA'!E435)</f>
        <v>0</v>
      </c>
      <c r="F435" s="163" t="n">
        <f aca="false">IF('ORÇ.GLOBAL P CAIXA'!K434="EXEC.",0,IF('ORÇ.GLOBAL EMPRESA'!G434&gt;0,'ORÇ.GLOBAL EMPRESA'!G434,'ORÇ.GLOBAL P CAIXA'!F434))</f>
        <v>0</v>
      </c>
      <c r="G435" s="163" t="n">
        <f aca="false">IF(E435&lt;&gt;0,ROUND(E435*F435,2),IF(AE435=0,(SUMIF($W$13:$W$1012,B435,$AE$13:$AE$1012)),AE435))</f>
        <v>0</v>
      </c>
      <c r="H435" s="661" t="n">
        <f aca="false">IF('ORÇ.GLOBAL P CAIXA'!K434="EXEC.",0,'ORÇ.REPROG. P CAIXA'!H435)</f>
        <v>0</v>
      </c>
      <c r="I435" s="661" t="n">
        <f aca="false">IF('ORÇ.GLOBAL P CAIXA'!K434="EXEC.",0,'ORÇ.REPROG. P CAIXA'!I435)</f>
        <v>0</v>
      </c>
      <c r="J435" s="163" t="n">
        <f aca="false">IF(H435&lt;&gt;0,ROUND(H435*I435,2),IF(AJ435=0,(SUMIF($W$13:$W$1012,B435,$AJ$13:$AJ$1012)),AJ435))</f>
        <v>0</v>
      </c>
      <c r="K435" s="163" t="n">
        <f aca="false">H435-E435</f>
        <v>0</v>
      </c>
      <c r="L435" s="163" t="n">
        <f aca="false">J435-G435</f>
        <v>0</v>
      </c>
      <c r="M435" s="662" t="str">
        <f aca="false">IF('ORÇ.GLOBAL P CAIXA'!K434="EXEC.","",IF('ORÇ.REPROG. P CAIXA'!M435&gt;0,'ORÇ.REPROG. P CAIXA'!M435,""))</f>
        <v/>
      </c>
      <c r="N435" s="663" t="str">
        <f aca="false">IF('ORÇ.GLOBAL P CAIXA'!K434="EXEC.","",IF('ORÇ.REPROG. P CAIXA'!N435&gt;0,'ORÇ.REPROG. P CAIXA'!N435,""))</f>
        <v/>
      </c>
      <c r="O435" s="166" t="str">
        <f aca="false">IF('ORÇ.GLOBAL P CAIXA'!$K434="EXEC.","",'ORÇ.REPROG. P CAIXA'!O435)</f>
        <v/>
      </c>
      <c r="P435" s="167"/>
      <c r="Q435" s="168" t="str">
        <f aca="false">IF(B435&gt;0,"ok","ocultar")</f>
        <v>ocultar</v>
      </c>
      <c r="R435" s="649"/>
      <c r="S435" s="649"/>
      <c r="T435" s="650"/>
      <c r="V435" s="88"/>
      <c r="W435" s="157" t="n">
        <f aca="false">IF(B435=0,W434,IF(ISNONTEXT(B435)=TRUE(),INT(B435),INT(LEFT(B435,FIND(".",B435)-1))))</f>
        <v>3</v>
      </c>
      <c r="X435" s="157" t="str">
        <f aca="false">IF(X436=1,1,IF(B435&lt;&gt;0,1,IF(C435&lt;&gt;0,1,IF(D435&lt;&gt;0,1,IF(E435&lt;&gt;0,1,"")))))</f>
        <v/>
      </c>
      <c r="Y435" s="157" t="str">
        <f aca="false">IF(W435=0," ",IF(W435&lt;&gt;W434,W435," "))</f>
        <v> </v>
      </c>
      <c r="Z435" s="88"/>
      <c r="AA435" s="75" t="n">
        <f aca="false">IF(W435&lt;&gt;Y435,(IF(N435=0,G435*(INFORMAÇÕES!$Q$69/INFORMAÇÕES!$Q$72),IF(N435="R",G435,0))),0)</f>
        <v>0</v>
      </c>
      <c r="AB435" s="75" t="n">
        <f aca="false">IF(W435&lt;&gt;Y435,(IF(N435=0,G435*(INFORMAÇÕES!$Q$70/INFORMAÇÕES!$Q$72),IF(N435="C",G435,0))),0)</f>
        <v>0</v>
      </c>
      <c r="AC435" s="75" t="n">
        <f aca="false">IF(W435&lt;&gt;Y435,(IF(N435=0,G435*INFORMAÇÕES!$U$115,IF(N435="CF",G435,0))),0)</f>
        <v>0</v>
      </c>
      <c r="AD435" s="75" t="n">
        <f aca="false">IF(W435&lt;&gt;Y435,(IF(N435=0,G435*INFORMAÇÕES!$U$116,IF(N435="O",G435,0))),0)</f>
        <v>0</v>
      </c>
      <c r="AE435" s="75" t="n">
        <f aca="false">IF(E435&lt;&gt;0,G435,0)</f>
        <v>0</v>
      </c>
      <c r="AF435" s="75" t="n">
        <f aca="false">IF(W435&lt;&gt;Y435,(IF(N435=0,J435*(INFORMAÇÕES!$Q$89/INFORMAÇÕES!$Q$92),IF(N435="R",J435,0))),0)</f>
        <v>0</v>
      </c>
      <c r="AG435" s="75" t="n">
        <f aca="false">IF(W435&lt;&gt;Y435,(IF(N435=0,J435*(INFORMAÇÕES!$Q$90/INFORMAÇÕES!$Q$92),IF(N435="C",J435,0))),0)</f>
        <v>0</v>
      </c>
      <c r="AH435" s="75" t="n">
        <f aca="false">IF(W435&lt;&gt;Y435,(IF(N435="",J435*INFORMAÇÕES!$U$115,IF(N435="CF",J435,0))),0)</f>
        <v>0</v>
      </c>
      <c r="AI435" s="75" t="n">
        <f aca="false">IF(W435&lt;&gt;Y435,(IF(N435="",J435*INFORMAÇÕES!$U$116,IF(N435="O",J435,0))),0)</f>
        <v>0</v>
      </c>
      <c r="AJ435" s="75" t="n">
        <f aca="false">IF(H435&lt;&gt;0,J435,0)</f>
        <v>0</v>
      </c>
      <c r="AK435" s="75" t="n">
        <f aca="false">IF(K435&lt;&gt;0,L435,0)</f>
        <v>0</v>
      </c>
    </row>
    <row r="436" s="174" customFormat="true" ht="14.25" hidden="false" customHeight="false" outlineLevel="0" collapsed="false">
      <c r="A436" s="159" t="n">
        <v>424</v>
      </c>
      <c r="B436" s="160" t="n">
        <f aca="false">IF('ORÇ.GLOBAL P CAIXA'!$K435="EXEC.",0,'ORÇ.REPROG. P CAIXA'!B436)</f>
        <v>0</v>
      </c>
      <c r="C436" s="161" t="n">
        <f aca="false">IF('ORÇ.GLOBAL P CAIXA'!$K435="EXEC.",0,'ORÇ.REPROG. P CAIXA'!C436)</f>
        <v>0</v>
      </c>
      <c r="D436" s="162" t="n">
        <f aca="false">IF('ORÇ.GLOBAL P CAIXA'!$K435="EXEC.",0,'ORÇ.REPROG. P CAIXA'!D436)</f>
        <v>0</v>
      </c>
      <c r="E436" s="163" t="n">
        <f aca="false">IF('ORÇ.GLOBAL P CAIXA'!$K435="EXEC.",0,'ORÇ.REPROG. P CAIXA'!E436)</f>
        <v>0</v>
      </c>
      <c r="F436" s="163" t="n">
        <f aca="false">IF('ORÇ.GLOBAL P CAIXA'!K435="EXEC.",0,IF('ORÇ.GLOBAL EMPRESA'!G435&gt;0,'ORÇ.GLOBAL EMPRESA'!G435,'ORÇ.GLOBAL P CAIXA'!F435))</f>
        <v>0</v>
      </c>
      <c r="G436" s="163" t="n">
        <f aca="false">IF(E436&lt;&gt;0,ROUND(E436*F436,2),IF(AE436=0,(SUMIF($W$13:$W$1012,B436,$AE$13:$AE$1012)),AE436))</f>
        <v>0</v>
      </c>
      <c r="H436" s="661" t="n">
        <f aca="false">IF('ORÇ.GLOBAL P CAIXA'!K435="EXEC.",0,'ORÇ.REPROG. P CAIXA'!H436)</f>
        <v>0</v>
      </c>
      <c r="I436" s="661" t="n">
        <f aca="false">IF('ORÇ.GLOBAL P CAIXA'!K435="EXEC.",0,'ORÇ.REPROG. P CAIXA'!I436)</f>
        <v>0</v>
      </c>
      <c r="J436" s="163" t="n">
        <f aca="false">IF(H436&lt;&gt;0,ROUND(H436*I436,2),IF(AJ436=0,(SUMIF($W$13:$W$1012,B436,$AJ$13:$AJ$1012)),AJ436))</f>
        <v>0</v>
      </c>
      <c r="K436" s="163" t="n">
        <f aca="false">H436-E436</f>
        <v>0</v>
      </c>
      <c r="L436" s="163" t="n">
        <f aca="false">J436-G436</f>
        <v>0</v>
      </c>
      <c r="M436" s="662" t="str">
        <f aca="false">IF('ORÇ.GLOBAL P CAIXA'!K435="EXEC.","",IF('ORÇ.REPROG. P CAIXA'!M436&gt;0,'ORÇ.REPROG. P CAIXA'!M436,""))</f>
        <v/>
      </c>
      <c r="N436" s="663" t="str">
        <f aca="false">IF('ORÇ.GLOBAL P CAIXA'!K435="EXEC.","",IF('ORÇ.REPROG. P CAIXA'!N436&gt;0,'ORÇ.REPROG. P CAIXA'!N436,""))</f>
        <v/>
      </c>
      <c r="O436" s="166" t="str">
        <f aca="false">IF('ORÇ.GLOBAL P CAIXA'!$K435="EXEC.","",'ORÇ.REPROG. P CAIXA'!O436)</f>
        <v/>
      </c>
      <c r="P436" s="167"/>
      <c r="Q436" s="168" t="str">
        <f aca="false">IF(B436&gt;0,"ok","ocultar")</f>
        <v>ocultar</v>
      </c>
      <c r="R436" s="649"/>
      <c r="S436" s="649"/>
      <c r="T436" s="650"/>
      <c r="V436" s="88"/>
      <c r="W436" s="157" t="n">
        <f aca="false">IF(B436=0,W435,IF(ISNONTEXT(B436)=TRUE(),INT(B436),INT(LEFT(B436,FIND(".",B436)-1))))</f>
        <v>3</v>
      </c>
      <c r="X436" s="157" t="str">
        <f aca="false">IF(X437=1,1,IF(B436&lt;&gt;0,1,IF(C436&lt;&gt;0,1,IF(D436&lt;&gt;0,1,IF(E436&lt;&gt;0,1,"")))))</f>
        <v/>
      </c>
      <c r="Y436" s="157" t="str">
        <f aca="false">IF(W436=0," ",IF(W436&lt;&gt;W435,W436," "))</f>
        <v> </v>
      </c>
      <c r="Z436" s="88"/>
      <c r="AA436" s="75" t="n">
        <f aca="false">IF(W436&lt;&gt;Y436,(IF(N436=0,G436*(INFORMAÇÕES!$Q$69/INFORMAÇÕES!$Q$72),IF(N436="R",G436,0))),0)</f>
        <v>0</v>
      </c>
      <c r="AB436" s="75" t="n">
        <f aca="false">IF(W436&lt;&gt;Y436,(IF(N436=0,G436*(INFORMAÇÕES!$Q$70/INFORMAÇÕES!$Q$72),IF(N436="C",G436,0))),0)</f>
        <v>0</v>
      </c>
      <c r="AC436" s="75" t="n">
        <f aca="false">IF(W436&lt;&gt;Y436,(IF(N436=0,G436*INFORMAÇÕES!$U$115,IF(N436="CF",G436,0))),0)</f>
        <v>0</v>
      </c>
      <c r="AD436" s="75" t="n">
        <f aca="false">IF(W436&lt;&gt;Y436,(IF(N436=0,G436*INFORMAÇÕES!$U$116,IF(N436="O",G436,0))),0)</f>
        <v>0</v>
      </c>
      <c r="AE436" s="75" t="n">
        <f aca="false">IF(E436&lt;&gt;0,G436,0)</f>
        <v>0</v>
      </c>
      <c r="AF436" s="75" t="n">
        <f aca="false">IF(W436&lt;&gt;Y436,(IF(N436=0,J436*(INFORMAÇÕES!$Q$89/INFORMAÇÕES!$Q$92),IF(N436="R",J436,0))),0)</f>
        <v>0</v>
      </c>
      <c r="AG436" s="75" t="n">
        <f aca="false">IF(W436&lt;&gt;Y436,(IF(N436=0,J436*(INFORMAÇÕES!$Q$90/INFORMAÇÕES!$Q$92),IF(N436="C",J436,0))),0)</f>
        <v>0</v>
      </c>
      <c r="AH436" s="75" t="n">
        <f aca="false">IF(W436&lt;&gt;Y436,(IF(N436="",J436*INFORMAÇÕES!$U$115,IF(N436="CF",J436,0))),0)</f>
        <v>0</v>
      </c>
      <c r="AI436" s="75" t="n">
        <f aca="false">IF(W436&lt;&gt;Y436,(IF(N436="",J436*INFORMAÇÕES!$U$116,IF(N436="O",J436,0))),0)</f>
        <v>0</v>
      </c>
      <c r="AJ436" s="75" t="n">
        <f aca="false">IF(H436&lt;&gt;0,J436,0)</f>
        <v>0</v>
      </c>
      <c r="AK436" s="75" t="n">
        <f aca="false">IF(K436&lt;&gt;0,L436,0)</f>
        <v>0</v>
      </c>
    </row>
    <row r="437" s="174" customFormat="true" ht="14.25" hidden="false" customHeight="false" outlineLevel="0" collapsed="false">
      <c r="A437" s="159" t="n">
        <v>425</v>
      </c>
      <c r="B437" s="160" t="n">
        <f aca="false">IF('ORÇ.GLOBAL P CAIXA'!$K436="EXEC.",0,'ORÇ.REPROG. P CAIXA'!B437)</f>
        <v>0</v>
      </c>
      <c r="C437" s="161" t="n">
        <f aca="false">IF('ORÇ.GLOBAL P CAIXA'!$K436="EXEC.",0,'ORÇ.REPROG. P CAIXA'!C437)</f>
        <v>0</v>
      </c>
      <c r="D437" s="162" t="n">
        <f aca="false">IF('ORÇ.GLOBAL P CAIXA'!$K436="EXEC.",0,'ORÇ.REPROG. P CAIXA'!D437)</f>
        <v>0</v>
      </c>
      <c r="E437" s="163" t="n">
        <f aca="false">IF('ORÇ.GLOBAL P CAIXA'!$K436="EXEC.",0,'ORÇ.REPROG. P CAIXA'!E437)</f>
        <v>0</v>
      </c>
      <c r="F437" s="163" t="n">
        <f aca="false">IF('ORÇ.GLOBAL P CAIXA'!K436="EXEC.",0,IF('ORÇ.GLOBAL EMPRESA'!G436&gt;0,'ORÇ.GLOBAL EMPRESA'!G436,'ORÇ.GLOBAL P CAIXA'!F436))</f>
        <v>0</v>
      </c>
      <c r="G437" s="163" t="n">
        <f aca="false">IF(E437&lt;&gt;0,ROUND(E437*F437,2),IF(AE437=0,(SUMIF($W$13:$W$1012,B437,$AE$13:$AE$1012)),AE437))</f>
        <v>0</v>
      </c>
      <c r="H437" s="661" t="n">
        <f aca="false">IF('ORÇ.GLOBAL P CAIXA'!K436="EXEC.",0,'ORÇ.REPROG. P CAIXA'!H437)</f>
        <v>0</v>
      </c>
      <c r="I437" s="661" t="n">
        <f aca="false">IF('ORÇ.GLOBAL P CAIXA'!K436="EXEC.",0,'ORÇ.REPROG. P CAIXA'!I437)</f>
        <v>0</v>
      </c>
      <c r="J437" s="163" t="n">
        <f aca="false">IF(H437&lt;&gt;0,ROUND(H437*I437,2),IF(AJ437=0,(SUMIF($W$13:$W$1012,B437,$AJ$13:$AJ$1012)),AJ437))</f>
        <v>0</v>
      </c>
      <c r="K437" s="163" t="n">
        <f aca="false">H437-E437</f>
        <v>0</v>
      </c>
      <c r="L437" s="163" t="n">
        <f aca="false">J437-G437</f>
        <v>0</v>
      </c>
      <c r="M437" s="662" t="str">
        <f aca="false">IF('ORÇ.GLOBAL P CAIXA'!K436="EXEC.","",IF('ORÇ.REPROG. P CAIXA'!M437&gt;0,'ORÇ.REPROG. P CAIXA'!M437,""))</f>
        <v/>
      </c>
      <c r="N437" s="663" t="str">
        <f aca="false">IF('ORÇ.GLOBAL P CAIXA'!K436="EXEC.","",IF('ORÇ.REPROG. P CAIXA'!N437&gt;0,'ORÇ.REPROG. P CAIXA'!N437,""))</f>
        <v/>
      </c>
      <c r="O437" s="166" t="str">
        <f aca="false">IF('ORÇ.GLOBAL P CAIXA'!$K436="EXEC.","",'ORÇ.REPROG. P CAIXA'!O437)</f>
        <v/>
      </c>
      <c r="P437" s="167"/>
      <c r="Q437" s="168" t="str">
        <f aca="false">IF(B437&gt;0,"ok","ocultar")</f>
        <v>ocultar</v>
      </c>
      <c r="R437" s="649"/>
      <c r="S437" s="649"/>
      <c r="T437" s="650"/>
      <c r="V437" s="88"/>
      <c r="W437" s="157" t="n">
        <f aca="false">IF(B437=0,W436,IF(ISNONTEXT(B437)=TRUE(),INT(B437),INT(LEFT(B437,FIND(".",B437)-1))))</f>
        <v>3</v>
      </c>
      <c r="X437" s="157" t="str">
        <f aca="false">IF(X438=1,1,IF(B437&lt;&gt;0,1,IF(C437&lt;&gt;0,1,IF(D437&lt;&gt;0,1,IF(E437&lt;&gt;0,1,"")))))</f>
        <v/>
      </c>
      <c r="Y437" s="157" t="str">
        <f aca="false">IF(W437=0," ",IF(W437&lt;&gt;W436,W437," "))</f>
        <v> </v>
      </c>
      <c r="Z437" s="88"/>
      <c r="AA437" s="75" t="n">
        <f aca="false">IF(W437&lt;&gt;Y437,(IF(N437=0,G437*(INFORMAÇÕES!$Q$69/INFORMAÇÕES!$Q$72),IF(N437="R",G437,0))),0)</f>
        <v>0</v>
      </c>
      <c r="AB437" s="75" t="n">
        <f aca="false">IF(W437&lt;&gt;Y437,(IF(N437=0,G437*(INFORMAÇÕES!$Q$70/INFORMAÇÕES!$Q$72),IF(N437="C",G437,0))),0)</f>
        <v>0</v>
      </c>
      <c r="AC437" s="75" t="n">
        <f aca="false">IF(W437&lt;&gt;Y437,(IF(N437=0,G437*INFORMAÇÕES!$U$115,IF(N437="CF",G437,0))),0)</f>
        <v>0</v>
      </c>
      <c r="AD437" s="75" t="n">
        <f aca="false">IF(W437&lt;&gt;Y437,(IF(N437=0,G437*INFORMAÇÕES!$U$116,IF(N437="O",G437,0))),0)</f>
        <v>0</v>
      </c>
      <c r="AE437" s="75" t="n">
        <f aca="false">IF(E437&lt;&gt;0,G437,0)</f>
        <v>0</v>
      </c>
      <c r="AF437" s="75" t="n">
        <f aca="false">IF(W437&lt;&gt;Y437,(IF(N437=0,J437*(INFORMAÇÕES!$Q$89/INFORMAÇÕES!$Q$92),IF(N437="R",J437,0))),0)</f>
        <v>0</v>
      </c>
      <c r="AG437" s="75" t="n">
        <f aca="false">IF(W437&lt;&gt;Y437,(IF(N437=0,J437*(INFORMAÇÕES!$Q$90/INFORMAÇÕES!$Q$92),IF(N437="C",J437,0))),0)</f>
        <v>0</v>
      </c>
      <c r="AH437" s="75" t="n">
        <f aca="false">IF(W437&lt;&gt;Y437,(IF(N437="",J437*INFORMAÇÕES!$U$115,IF(N437="CF",J437,0))),0)</f>
        <v>0</v>
      </c>
      <c r="AI437" s="75" t="n">
        <f aca="false">IF(W437&lt;&gt;Y437,(IF(N437="",J437*INFORMAÇÕES!$U$116,IF(N437="O",J437,0))),0)</f>
        <v>0</v>
      </c>
      <c r="AJ437" s="75" t="n">
        <f aca="false">IF(H437&lt;&gt;0,J437,0)</f>
        <v>0</v>
      </c>
      <c r="AK437" s="75" t="n">
        <f aca="false">IF(K437&lt;&gt;0,L437,0)</f>
        <v>0</v>
      </c>
    </row>
    <row r="438" s="174" customFormat="true" ht="14.25" hidden="false" customHeight="false" outlineLevel="0" collapsed="false">
      <c r="A438" s="159" t="n">
        <v>426</v>
      </c>
      <c r="B438" s="160" t="n">
        <f aca="false">IF('ORÇ.GLOBAL P CAIXA'!$K437="EXEC.",0,'ORÇ.REPROG. P CAIXA'!B438)</f>
        <v>0</v>
      </c>
      <c r="C438" s="161" t="n">
        <f aca="false">IF('ORÇ.GLOBAL P CAIXA'!$K437="EXEC.",0,'ORÇ.REPROG. P CAIXA'!C438)</f>
        <v>0</v>
      </c>
      <c r="D438" s="162" t="n">
        <f aca="false">IF('ORÇ.GLOBAL P CAIXA'!$K437="EXEC.",0,'ORÇ.REPROG. P CAIXA'!D438)</f>
        <v>0</v>
      </c>
      <c r="E438" s="163" t="n">
        <f aca="false">IF('ORÇ.GLOBAL P CAIXA'!$K437="EXEC.",0,'ORÇ.REPROG. P CAIXA'!E438)</f>
        <v>0</v>
      </c>
      <c r="F438" s="163" t="n">
        <f aca="false">IF('ORÇ.GLOBAL P CAIXA'!K437="EXEC.",0,IF('ORÇ.GLOBAL EMPRESA'!G437&gt;0,'ORÇ.GLOBAL EMPRESA'!G437,'ORÇ.GLOBAL P CAIXA'!F437))</f>
        <v>0</v>
      </c>
      <c r="G438" s="163" t="n">
        <f aca="false">IF(E438&lt;&gt;0,ROUND(E438*F438,2),IF(AE438=0,(SUMIF($W$13:$W$1012,B438,$AE$13:$AE$1012)),AE438))</f>
        <v>0</v>
      </c>
      <c r="H438" s="661" t="n">
        <f aca="false">IF('ORÇ.GLOBAL P CAIXA'!K437="EXEC.",0,'ORÇ.REPROG. P CAIXA'!H438)</f>
        <v>0</v>
      </c>
      <c r="I438" s="661" t="n">
        <f aca="false">IF('ORÇ.GLOBAL P CAIXA'!K437="EXEC.",0,'ORÇ.REPROG. P CAIXA'!I438)</f>
        <v>0</v>
      </c>
      <c r="J438" s="163" t="n">
        <f aca="false">IF(H438&lt;&gt;0,ROUND(H438*I438,2),IF(AJ438=0,(SUMIF($W$13:$W$1012,B438,$AJ$13:$AJ$1012)),AJ438))</f>
        <v>0</v>
      </c>
      <c r="K438" s="163" t="n">
        <f aca="false">H438-E438</f>
        <v>0</v>
      </c>
      <c r="L438" s="163" t="n">
        <f aca="false">J438-G438</f>
        <v>0</v>
      </c>
      <c r="M438" s="662" t="str">
        <f aca="false">IF('ORÇ.GLOBAL P CAIXA'!K437="EXEC.","",IF('ORÇ.REPROG. P CAIXA'!M438&gt;0,'ORÇ.REPROG. P CAIXA'!M438,""))</f>
        <v/>
      </c>
      <c r="N438" s="663" t="str">
        <f aca="false">IF('ORÇ.GLOBAL P CAIXA'!K437="EXEC.","",IF('ORÇ.REPROG. P CAIXA'!N438&gt;0,'ORÇ.REPROG. P CAIXA'!N438,""))</f>
        <v/>
      </c>
      <c r="O438" s="166" t="str">
        <f aca="false">IF('ORÇ.GLOBAL P CAIXA'!$K437="EXEC.","",'ORÇ.REPROG. P CAIXA'!O438)</f>
        <v/>
      </c>
      <c r="P438" s="167"/>
      <c r="Q438" s="168" t="str">
        <f aca="false">IF(B438&gt;0,"ok","ocultar")</f>
        <v>ocultar</v>
      </c>
      <c r="R438" s="649"/>
      <c r="S438" s="649"/>
      <c r="T438" s="650"/>
      <c r="V438" s="88"/>
      <c r="W438" s="157" t="n">
        <f aca="false">IF(B438=0,W437,IF(ISNONTEXT(B438)=TRUE(),INT(B438),INT(LEFT(B438,FIND(".",B438)-1))))</f>
        <v>3</v>
      </c>
      <c r="X438" s="157" t="str">
        <f aca="false">IF(X439=1,1,IF(B438&lt;&gt;0,1,IF(C438&lt;&gt;0,1,IF(D438&lt;&gt;0,1,IF(E438&lt;&gt;0,1,"")))))</f>
        <v/>
      </c>
      <c r="Y438" s="157" t="str">
        <f aca="false">IF(W438=0," ",IF(W438&lt;&gt;W437,W438," "))</f>
        <v> </v>
      </c>
      <c r="Z438" s="88"/>
      <c r="AA438" s="75" t="n">
        <f aca="false">IF(W438&lt;&gt;Y438,(IF(N438=0,G438*(INFORMAÇÕES!$Q$69/INFORMAÇÕES!$Q$72),IF(N438="R",G438,0))),0)</f>
        <v>0</v>
      </c>
      <c r="AB438" s="75" t="n">
        <f aca="false">IF(W438&lt;&gt;Y438,(IF(N438=0,G438*(INFORMAÇÕES!$Q$70/INFORMAÇÕES!$Q$72),IF(N438="C",G438,0))),0)</f>
        <v>0</v>
      </c>
      <c r="AC438" s="75" t="n">
        <f aca="false">IF(W438&lt;&gt;Y438,(IF(N438=0,G438*INFORMAÇÕES!$U$115,IF(N438="CF",G438,0))),0)</f>
        <v>0</v>
      </c>
      <c r="AD438" s="75" t="n">
        <f aca="false">IF(W438&lt;&gt;Y438,(IF(N438=0,G438*INFORMAÇÕES!$U$116,IF(N438="O",G438,0))),0)</f>
        <v>0</v>
      </c>
      <c r="AE438" s="75" t="n">
        <f aca="false">IF(E438&lt;&gt;0,G438,0)</f>
        <v>0</v>
      </c>
      <c r="AF438" s="75" t="n">
        <f aca="false">IF(W438&lt;&gt;Y438,(IF(N438=0,J438*(INFORMAÇÕES!$Q$89/INFORMAÇÕES!$Q$92),IF(N438="R",J438,0))),0)</f>
        <v>0</v>
      </c>
      <c r="AG438" s="75" t="n">
        <f aca="false">IF(W438&lt;&gt;Y438,(IF(N438=0,J438*(INFORMAÇÕES!$Q$90/INFORMAÇÕES!$Q$92),IF(N438="C",J438,0))),0)</f>
        <v>0</v>
      </c>
      <c r="AH438" s="75" t="n">
        <f aca="false">IF(W438&lt;&gt;Y438,(IF(N438="",J438*INFORMAÇÕES!$U$115,IF(N438="CF",J438,0))),0)</f>
        <v>0</v>
      </c>
      <c r="AI438" s="75" t="n">
        <f aca="false">IF(W438&lt;&gt;Y438,(IF(N438="",J438*INFORMAÇÕES!$U$116,IF(N438="O",J438,0))),0)</f>
        <v>0</v>
      </c>
      <c r="AJ438" s="75" t="n">
        <f aca="false">IF(H438&lt;&gt;0,J438,0)</f>
        <v>0</v>
      </c>
      <c r="AK438" s="75" t="n">
        <f aca="false">IF(K438&lt;&gt;0,L438,0)</f>
        <v>0</v>
      </c>
    </row>
    <row r="439" s="174" customFormat="true" ht="14.25" hidden="false" customHeight="false" outlineLevel="0" collapsed="false">
      <c r="A439" s="159" t="n">
        <v>427</v>
      </c>
      <c r="B439" s="160" t="n">
        <f aca="false">IF('ORÇ.GLOBAL P CAIXA'!$K438="EXEC.",0,'ORÇ.REPROG. P CAIXA'!B439)</f>
        <v>0</v>
      </c>
      <c r="C439" s="161" t="n">
        <f aca="false">IF('ORÇ.GLOBAL P CAIXA'!$K438="EXEC.",0,'ORÇ.REPROG. P CAIXA'!C439)</f>
        <v>0</v>
      </c>
      <c r="D439" s="162" t="n">
        <f aca="false">IF('ORÇ.GLOBAL P CAIXA'!$K438="EXEC.",0,'ORÇ.REPROG. P CAIXA'!D439)</f>
        <v>0</v>
      </c>
      <c r="E439" s="163" t="n">
        <f aca="false">IF('ORÇ.GLOBAL P CAIXA'!$K438="EXEC.",0,'ORÇ.REPROG. P CAIXA'!E439)</f>
        <v>0</v>
      </c>
      <c r="F439" s="163" t="n">
        <f aca="false">IF('ORÇ.GLOBAL P CAIXA'!K438="EXEC.",0,IF('ORÇ.GLOBAL EMPRESA'!G438&gt;0,'ORÇ.GLOBAL EMPRESA'!G438,'ORÇ.GLOBAL P CAIXA'!F438))</f>
        <v>0</v>
      </c>
      <c r="G439" s="163" t="n">
        <f aca="false">IF(E439&lt;&gt;0,ROUND(E439*F439,2),IF(AE439=0,(SUMIF($W$13:$W$1012,B439,$AE$13:$AE$1012)),AE439))</f>
        <v>0</v>
      </c>
      <c r="H439" s="661" t="n">
        <f aca="false">IF('ORÇ.GLOBAL P CAIXA'!K438="EXEC.",0,'ORÇ.REPROG. P CAIXA'!H439)</f>
        <v>0</v>
      </c>
      <c r="I439" s="661" t="n">
        <f aca="false">IF('ORÇ.GLOBAL P CAIXA'!K438="EXEC.",0,'ORÇ.REPROG. P CAIXA'!I439)</f>
        <v>0</v>
      </c>
      <c r="J439" s="163" t="n">
        <f aca="false">IF(H439&lt;&gt;0,ROUND(H439*I439,2),IF(AJ439=0,(SUMIF($W$13:$W$1012,B439,$AJ$13:$AJ$1012)),AJ439))</f>
        <v>0</v>
      </c>
      <c r="K439" s="163" t="n">
        <f aca="false">H439-E439</f>
        <v>0</v>
      </c>
      <c r="L439" s="163" t="n">
        <f aca="false">J439-G439</f>
        <v>0</v>
      </c>
      <c r="M439" s="662" t="str">
        <f aca="false">IF('ORÇ.GLOBAL P CAIXA'!K438="EXEC.","",IF('ORÇ.REPROG. P CAIXA'!M439&gt;0,'ORÇ.REPROG. P CAIXA'!M439,""))</f>
        <v/>
      </c>
      <c r="N439" s="663" t="str">
        <f aca="false">IF('ORÇ.GLOBAL P CAIXA'!K438="EXEC.","",IF('ORÇ.REPROG. P CAIXA'!N439&gt;0,'ORÇ.REPROG. P CAIXA'!N439,""))</f>
        <v/>
      </c>
      <c r="O439" s="166" t="str">
        <f aca="false">IF('ORÇ.GLOBAL P CAIXA'!$K438="EXEC.","",'ORÇ.REPROG. P CAIXA'!O439)</f>
        <v/>
      </c>
      <c r="P439" s="167"/>
      <c r="Q439" s="168" t="str">
        <f aca="false">IF(B439&gt;0,"ok","ocultar")</f>
        <v>ocultar</v>
      </c>
      <c r="R439" s="649"/>
      <c r="S439" s="649"/>
      <c r="T439" s="650"/>
      <c r="V439" s="88"/>
      <c r="W439" s="157" t="n">
        <f aca="false">IF(B439=0,W438,IF(ISNONTEXT(B439)=TRUE(),INT(B439),INT(LEFT(B439,FIND(".",B439)-1))))</f>
        <v>3</v>
      </c>
      <c r="X439" s="157" t="str">
        <f aca="false">IF(X440=1,1,IF(B439&lt;&gt;0,1,IF(C439&lt;&gt;0,1,IF(D439&lt;&gt;0,1,IF(E439&lt;&gt;0,1,"")))))</f>
        <v/>
      </c>
      <c r="Y439" s="157" t="str">
        <f aca="false">IF(W439=0," ",IF(W439&lt;&gt;W438,W439," "))</f>
        <v> </v>
      </c>
      <c r="Z439" s="88"/>
      <c r="AA439" s="75" t="n">
        <f aca="false">IF(W439&lt;&gt;Y439,(IF(N439=0,G439*(INFORMAÇÕES!$Q$69/INFORMAÇÕES!$Q$72),IF(N439="R",G439,0))),0)</f>
        <v>0</v>
      </c>
      <c r="AB439" s="75" t="n">
        <f aca="false">IF(W439&lt;&gt;Y439,(IF(N439=0,G439*(INFORMAÇÕES!$Q$70/INFORMAÇÕES!$Q$72),IF(N439="C",G439,0))),0)</f>
        <v>0</v>
      </c>
      <c r="AC439" s="75" t="n">
        <f aca="false">IF(W439&lt;&gt;Y439,(IF(N439=0,G439*INFORMAÇÕES!$U$115,IF(N439="CF",G439,0))),0)</f>
        <v>0</v>
      </c>
      <c r="AD439" s="75" t="n">
        <f aca="false">IF(W439&lt;&gt;Y439,(IF(N439=0,G439*INFORMAÇÕES!$U$116,IF(N439="O",G439,0))),0)</f>
        <v>0</v>
      </c>
      <c r="AE439" s="75" t="n">
        <f aca="false">IF(E439&lt;&gt;0,G439,0)</f>
        <v>0</v>
      </c>
      <c r="AF439" s="75" t="n">
        <f aca="false">IF(W439&lt;&gt;Y439,(IF(N439=0,J439*(INFORMAÇÕES!$Q$89/INFORMAÇÕES!$Q$92),IF(N439="R",J439,0))),0)</f>
        <v>0</v>
      </c>
      <c r="AG439" s="75" t="n">
        <f aca="false">IF(W439&lt;&gt;Y439,(IF(N439=0,J439*(INFORMAÇÕES!$Q$90/INFORMAÇÕES!$Q$92),IF(N439="C",J439,0))),0)</f>
        <v>0</v>
      </c>
      <c r="AH439" s="75" t="n">
        <f aca="false">IF(W439&lt;&gt;Y439,(IF(N439="",J439*INFORMAÇÕES!$U$115,IF(N439="CF",J439,0))),0)</f>
        <v>0</v>
      </c>
      <c r="AI439" s="75" t="n">
        <f aca="false">IF(W439&lt;&gt;Y439,(IF(N439="",J439*INFORMAÇÕES!$U$116,IF(N439="O",J439,0))),0)</f>
        <v>0</v>
      </c>
      <c r="AJ439" s="75" t="n">
        <f aca="false">IF(H439&lt;&gt;0,J439,0)</f>
        <v>0</v>
      </c>
      <c r="AK439" s="75" t="n">
        <f aca="false">IF(K439&lt;&gt;0,L439,0)</f>
        <v>0</v>
      </c>
    </row>
    <row r="440" s="174" customFormat="true" ht="14.25" hidden="false" customHeight="false" outlineLevel="0" collapsed="false">
      <c r="A440" s="159" t="n">
        <v>428</v>
      </c>
      <c r="B440" s="160" t="n">
        <f aca="false">IF('ORÇ.GLOBAL P CAIXA'!$K439="EXEC.",0,'ORÇ.REPROG. P CAIXA'!B440)</f>
        <v>0</v>
      </c>
      <c r="C440" s="161" t="n">
        <f aca="false">IF('ORÇ.GLOBAL P CAIXA'!$K439="EXEC.",0,'ORÇ.REPROG. P CAIXA'!C440)</f>
        <v>0</v>
      </c>
      <c r="D440" s="162" t="n">
        <f aca="false">IF('ORÇ.GLOBAL P CAIXA'!$K439="EXEC.",0,'ORÇ.REPROG. P CAIXA'!D440)</f>
        <v>0</v>
      </c>
      <c r="E440" s="163" t="n">
        <f aca="false">IF('ORÇ.GLOBAL P CAIXA'!$K439="EXEC.",0,'ORÇ.REPROG. P CAIXA'!E440)</f>
        <v>0</v>
      </c>
      <c r="F440" s="163" t="n">
        <f aca="false">IF('ORÇ.GLOBAL P CAIXA'!K439="EXEC.",0,IF('ORÇ.GLOBAL EMPRESA'!G439&gt;0,'ORÇ.GLOBAL EMPRESA'!G439,'ORÇ.GLOBAL P CAIXA'!F439))</f>
        <v>0</v>
      </c>
      <c r="G440" s="163" t="n">
        <f aca="false">IF(E440&lt;&gt;0,ROUND(E440*F440,2),IF(AE440=0,(SUMIF($W$13:$W$1012,B440,$AE$13:$AE$1012)),AE440))</f>
        <v>0</v>
      </c>
      <c r="H440" s="661" t="n">
        <f aca="false">IF('ORÇ.GLOBAL P CAIXA'!K439="EXEC.",0,'ORÇ.REPROG. P CAIXA'!H440)</f>
        <v>0</v>
      </c>
      <c r="I440" s="661" t="n">
        <f aca="false">IF('ORÇ.GLOBAL P CAIXA'!K439="EXEC.",0,'ORÇ.REPROG. P CAIXA'!I440)</f>
        <v>0</v>
      </c>
      <c r="J440" s="163" t="n">
        <f aca="false">IF(H440&lt;&gt;0,ROUND(H440*I440,2),IF(AJ440=0,(SUMIF($W$13:$W$1012,B440,$AJ$13:$AJ$1012)),AJ440))</f>
        <v>0</v>
      </c>
      <c r="K440" s="163" t="n">
        <f aca="false">H440-E440</f>
        <v>0</v>
      </c>
      <c r="L440" s="163" t="n">
        <f aca="false">J440-G440</f>
        <v>0</v>
      </c>
      <c r="M440" s="662" t="str">
        <f aca="false">IF('ORÇ.GLOBAL P CAIXA'!K439="EXEC.","",IF('ORÇ.REPROG. P CAIXA'!M440&gt;0,'ORÇ.REPROG. P CAIXA'!M440,""))</f>
        <v/>
      </c>
      <c r="N440" s="663" t="str">
        <f aca="false">IF('ORÇ.GLOBAL P CAIXA'!K439="EXEC.","",IF('ORÇ.REPROG. P CAIXA'!N440&gt;0,'ORÇ.REPROG. P CAIXA'!N440,""))</f>
        <v/>
      </c>
      <c r="O440" s="166" t="str">
        <f aca="false">IF('ORÇ.GLOBAL P CAIXA'!$K439="EXEC.","",'ORÇ.REPROG. P CAIXA'!O440)</f>
        <v/>
      </c>
      <c r="P440" s="167"/>
      <c r="Q440" s="168" t="str">
        <f aca="false">IF(B440&gt;0,"ok","ocultar")</f>
        <v>ocultar</v>
      </c>
      <c r="R440" s="649"/>
      <c r="S440" s="649"/>
      <c r="T440" s="650"/>
      <c r="V440" s="88"/>
      <c r="W440" s="157" t="n">
        <f aca="false">IF(B440=0,W439,IF(ISNONTEXT(B440)=TRUE(),INT(B440),INT(LEFT(B440,FIND(".",B440)-1))))</f>
        <v>3</v>
      </c>
      <c r="X440" s="157" t="str">
        <f aca="false">IF(X441=1,1,IF(B440&lt;&gt;0,1,IF(C440&lt;&gt;0,1,IF(D440&lt;&gt;0,1,IF(E440&lt;&gt;0,1,"")))))</f>
        <v/>
      </c>
      <c r="Y440" s="157" t="str">
        <f aca="false">IF(W440=0," ",IF(W440&lt;&gt;W439,W440," "))</f>
        <v> </v>
      </c>
      <c r="Z440" s="88"/>
      <c r="AA440" s="75" t="n">
        <f aca="false">IF(W440&lt;&gt;Y440,(IF(N440=0,G440*(INFORMAÇÕES!$Q$69/INFORMAÇÕES!$Q$72),IF(N440="R",G440,0))),0)</f>
        <v>0</v>
      </c>
      <c r="AB440" s="75" t="n">
        <f aca="false">IF(W440&lt;&gt;Y440,(IF(N440=0,G440*(INFORMAÇÕES!$Q$70/INFORMAÇÕES!$Q$72),IF(N440="C",G440,0))),0)</f>
        <v>0</v>
      </c>
      <c r="AC440" s="75" t="n">
        <f aca="false">IF(W440&lt;&gt;Y440,(IF(N440=0,G440*INFORMAÇÕES!$U$115,IF(N440="CF",G440,0))),0)</f>
        <v>0</v>
      </c>
      <c r="AD440" s="75" t="n">
        <f aca="false">IF(W440&lt;&gt;Y440,(IF(N440=0,G440*INFORMAÇÕES!$U$116,IF(N440="O",G440,0))),0)</f>
        <v>0</v>
      </c>
      <c r="AE440" s="75" t="n">
        <f aca="false">IF(E440&lt;&gt;0,G440,0)</f>
        <v>0</v>
      </c>
      <c r="AF440" s="75" t="n">
        <f aca="false">IF(W440&lt;&gt;Y440,(IF(N440=0,J440*(INFORMAÇÕES!$Q$89/INFORMAÇÕES!$Q$92),IF(N440="R",J440,0))),0)</f>
        <v>0</v>
      </c>
      <c r="AG440" s="75" t="n">
        <f aca="false">IF(W440&lt;&gt;Y440,(IF(N440=0,J440*(INFORMAÇÕES!$Q$90/INFORMAÇÕES!$Q$92),IF(N440="C",J440,0))),0)</f>
        <v>0</v>
      </c>
      <c r="AH440" s="75" t="n">
        <f aca="false">IF(W440&lt;&gt;Y440,(IF(N440="",J440*INFORMAÇÕES!$U$115,IF(N440="CF",J440,0))),0)</f>
        <v>0</v>
      </c>
      <c r="AI440" s="75" t="n">
        <f aca="false">IF(W440&lt;&gt;Y440,(IF(N440="",J440*INFORMAÇÕES!$U$116,IF(N440="O",J440,0))),0)</f>
        <v>0</v>
      </c>
      <c r="AJ440" s="75" t="n">
        <f aca="false">IF(H440&lt;&gt;0,J440,0)</f>
        <v>0</v>
      </c>
      <c r="AK440" s="75" t="n">
        <f aca="false">IF(K440&lt;&gt;0,L440,0)</f>
        <v>0</v>
      </c>
    </row>
    <row r="441" s="174" customFormat="true" ht="14.25" hidden="false" customHeight="false" outlineLevel="0" collapsed="false">
      <c r="A441" s="159" t="n">
        <v>429</v>
      </c>
      <c r="B441" s="160" t="n">
        <f aca="false">IF('ORÇ.GLOBAL P CAIXA'!$K440="EXEC.",0,'ORÇ.REPROG. P CAIXA'!B441)</f>
        <v>0</v>
      </c>
      <c r="C441" s="161" t="n">
        <f aca="false">IF('ORÇ.GLOBAL P CAIXA'!$K440="EXEC.",0,'ORÇ.REPROG. P CAIXA'!C441)</f>
        <v>0</v>
      </c>
      <c r="D441" s="162" t="n">
        <f aca="false">IF('ORÇ.GLOBAL P CAIXA'!$K440="EXEC.",0,'ORÇ.REPROG. P CAIXA'!D441)</f>
        <v>0</v>
      </c>
      <c r="E441" s="163" t="n">
        <f aca="false">IF('ORÇ.GLOBAL P CAIXA'!$K440="EXEC.",0,'ORÇ.REPROG. P CAIXA'!E441)</f>
        <v>0</v>
      </c>
      <c r="F441" s="163" t="n">
        <f aca="false">IF('ORÇ.GLOBAL P CAIXA'!K440="EXEC.",0,IF('ORÇ.GLOBAL EMPRESA'!G440&gt;0,'ORÇ.GLOBAL EMPRESA'!G440,'ORÇ.GLOBAL P CAIXA'!F440))</f>
        <v>0</v>
      </c>
      <c r="G441" s="163" t="n">
        <f aca="false">IF(E441&lt;&gt;0,ROUND(E441*F441,2),IF(AE441=0,(SUMIF($W$13:$W$1012,B441,$AE$13:$AE$1012)),AE441))</f>
        <v>0</v>
      </c>
      <c r="H441" s="661" t="n">
        <f aca="false">IF('ORÇ.GLOBAL P CAIXA'!K440="EXEC.",0,'ORÇ.REPROG. P CAIXA'!H441)</f>
        <v>0</v>
      </c>
      <c r="I441" s="661" t="n">
        <f aca="false">IF('ORÇ.GLOBAL P CAIXA'!K440="EXEC.",0,'ORÇ.REPROG. P CAIXA'!I441)</f>
        <v>0</v>
      </c>
      <c r="J441" s="163" t="n">
        <f aca="false">IF(H441&lt;&gt;0,ROUND(H441*I441,2),IF(AJ441=0,(SUMIF($W$13:$W$1012,B441,$AJ$13:$AJ$1012)),AJ441))</f>
        <v>0</v>
      </c>
      <c r="K441" s="163" t="n">
        <f aca="false">H441-E441</f>
        <v>0</v>
      </c>
      <c r="L441" s="163" t="n">
        <f aca="false">J441-G441</f>
        <v>0</v>
      </c>
      <c r="M441" s="662" t="str">
        <f aca="false">IF('ORÇ.GLOBAL P CAIXA'!K440="EXEC.","",IF('ORÇ.REPROG. P CAIXA'!M441&gt;0,'ORÇ.REPROG. P CAIXA'!M441,""))</f>
        <v/>
      </c>
      <c r="N441" s="663" t="str">
        <f aca="false">IF('ORÇ.GLOBAL P CAIXA'!K440="EXEC.","",IF('ORÇ.REPROG. P CAIXA'!N441&gt;0,'ORÇ.REPROG. P CAIXA'!N441,""))</f>
        <v/>
      </c>
      <c r="O441" s="166" t="str">
        <f aca="false">IF('ORÇ.GLOBAL P CAIXA'!$K440="EXEC.","",'ORÇ.REPROG. P CAIXA'!O441)</f>
        <v/>
      </c>
      <c r="P441" s="167"/>
      <c r="Q441" s="168" t="str">
        <f aca="false">IF(B441&gt;0,"ok","ocultar")</f>
        <v>ocultar</v>
      </c>
      <c r="R441" s="649"/>
      <c r="S441" s="649"/>
      <c r="T441" s="650"/>
      <c r="V441" s="88"/>
      <c r="W441" s="157" t="n">
        <f aca="false">IF(B441=0,W440,IF(ISNONTEXT(B441)=TRUE(),INT(B441),INT(LEFT(B441,FIND(".",B441)-1))))</f>
        <v>3</v>
      </c>
      <c r="X441" s="157" t="str">
        <f aca="false">IF(X442=1,1,IF(B441&lt;&gt;0,1,IF(C441&lt;&gt;0,1,IF(D441&lt;&gt;0,1,IF(E441&lt;&gt;0,1,"")))))</f>
        <v/>
      </c>
      <c r="Y441" s="157" t="str">
        <f aca="false">IF(W441=0," ",IF(W441&lt;&gt;W440,W441," "))</f>
        <v> </v>
      </c>
      <c r="Z441" s="88"/>
      <c r="AA441" s="75" t="n">
        <f aca="false">IF(W441&lt;&gt;Y441,(IF(N441=0,G441*(INFORMAÇÕES!$Q$69/INFORMAÇÕES!$Q$72),IF(N441="R",G441,0))),0)</f>
        <v>0</v>
      </c>
      <c r="AB441" s="75" t="n">
        <f aca="false">IF(W441&lt;&gt;Y441,(IF(N441=0,G441*(INFORMAÇÕES!$Q$70/INFORMAÇÕES!$Q$72),IF(N441="C",G441,0))),0)</f>
        <v>0</v>
      </c>
      <c r="AC441" s="75" t="n">
        <f aca="false">IF(W441&lt;&gt;Y441,(IF(N441=0,G441*INFORMAÇÕES!$U$115,IF(N441="CF",G441,0))),0)</f>
        <v>0</v>
      </c>
      <c r="AD441" s="75" t="n">
        <f aca="false">IF(W441&lt;&gt;Y441,(IF(N441=0,G441*INFORMAÇÕES!$U$116,IF(N441="O",G441,0))),0)</f>
        <v>0</v>
      </c>
      <c r="AE441" s="75" t="n">
        <f aca="false">IF(E441&lt;&gt;0,G441,0)</f>
        <v>0</v>
      </c>
      <c r="AF441" s="75" t="n">
        <f aca="false">IF(W441&lt;&gt;Y441,(IF(N441=0,J441*(INFORMAÇÕES!$Q$89/INFORMAÇÕES!$Q$92),IF(N441="R",J441,0))),0)</f>
        <v>0</v>
      </c>
      <c r="AG441" s="75" t="n">
        <f aca="false">IF(W441&lt;&gt;Y441,(IF(N441=0,J441*(INFORMAÇÕES!$Q$90/INFORMAÇÕES!$Q$92),IF(N441="C",J441,0))),0)</f>
        <v>0</v>
      </c>
      <c r="AH441" s="75" t="n">
        <f aca="false">IF(W441&lt;&gt;Y441,(IF(N441="",J441*INFORMAÇÕES!$U$115,IF(N441="CF",J441,0))),0)</f>
        <v>0</v>
      </c>
      <c r="AI441" s="75" t="n">
        <f aca="false">IF(W441&lt;&gt;Y441,(IF(N441="",J441*INFORMAÇÕES!$U$116,IF(N441="O",J441,0))),0)</f>
        <v>0</v>
      </c>
      <c r="AJ441" s="75" t="n">
        <f aca="false">IF(H441&lt;&gt;0,J441,0)</f>
        <v>0</v>
      </c>
      <c r="AK441" s="75" t="n">
        <f aca="false">IF(K441&lt;&gt;0,L441,0)</f>
        <v>0</v>
      </c>
    </row>
    <row r="442" s="174" customFormat="true" ht="14.25" hidden="false" customHeight="false" outlineLevel="0" collapsed="false">
      <c r="A442" s="159" t="n">
        <v>430</v>
      </c>
      <c r="B442" s="160" t="n">
        <f aca="false">IF('ORÇ.GLOBAL P CAIXA'!$K441="EXEC.",0,'ORÇ.REPROG. P CAIXA'!B442)</f>
        <v>0</v>
      </c>
      <c r="C442" s="161" t="n">
        <f aca="false">IF('ORÇ.GLOBAL P CAIXA'!$K441="EXEC.",0,'ORÇ.REPROG. P CAIXA'!C442)</f>
        <v>0</v>
      </c>
      <c r="D442" s="162" t="n">
        <f aca="false">IF('ORÇ.GLOBAL P CAIXA'!$K441="EXEC.",0,'ORÇ.REPROG. P CAIXA'!D442)</f>
        <v>0</v>
      </c>
      <c r="E442" s="163" t="n">
        <f aca="false">IF('ORÇ.GLOBAL P CAIXA'!$K441="EXEC.",0,'ORÇ.REPROG. P CAIXA'!E442)</f>
        <v>0</v>
      </c>
      <c r="F442" s="163" t="n">
        <f aca="false">IF('ORÇ.GLOBAL P CAIXA'!K441="EXEC.",0,IF('ORÇ.GLOBAL EMPRESA'!G441&gt;0,'ORÇ.GLOBAL EMPRESA'!G441,'ORÇ.GLOBAL P CAIXA'!F441))</f>
        <v>0</v>
      </c>
      <c r="G442" s="163" t="n">
        <f aca="false">IF(E442&lt;&gt;0,ROUND(E442*F442,2),IF(AE442=0,(SUMIF($W$13:$W$1012,B442,$AE$13:$AE$1012)),AE442))</f>
        <v>0</v>
      </c>
      <c r="H442" s="661" t="n">
        <f aca="false">IF('ORÇ.GLOBAL P CAIXA'!K441="EXEC.",0,'ORÇ.REPROG. P CAIXA'!H442)</f>
        <v>0</v>
      </c>
      <c r="I442" s="661" t="n">
        <f aca="false">IF('ORÇ.GLOBAL P CAIXA'!K441="EXEC.",0,'ORÇ.REPROG. P CAIXA'!I442)</f>
        <v>0</v>
      </c>
      <c r="J442" s="163" t="n">
        <f aca="false">IF(H442&lt;&gt;0,ROUND(H442*I442,2),IF(AJ442=0,(SUMIF($W$13:$W$1012,B442,$AJ$13:$AJ$1012)),AJ442))</f>
        <v>0</v>
      </c>
      <c r="K442" s="163" t="n">
        <f aca="false">H442-E442</f>
        <v>0</v>
      </c>
      <c r="L442" s="163" t="n">
        <f aca="false">J442-G442</f>
        <v>0</v>
      </c>
      <c r="M442" s="662" t="str">
        <f aca="false">IF('ORÇ.GLOBAL P CAIXA'!K441="EXEC.","",IF('ORÇ.REPROG. P CAIXA'!M442&gt;0,'ORÇ.REPROG. P CAIXA'!M442,""))</f>
        <v/>
      </c>
      <c r="N442" s="663" t="str">
        <f aca="false">IF('ORÇ.GLOBAL P CAIXA'!K441="EXEC.","",IF('ORÇ.REPROG. P CAIXA'!N442&gt;0,'ORÇ.REPROG. P CAIXA'!N442,""))</f>
        <v/>
      </c>
      <c r="O442" s="166" t="str">
        <f aca="false">IF('ORÇ.GLOBAL P CAIXA'!$K441="EXEC.","",'ORÇ.REPROG. P CAIXA'!O442)</f>
        <v/>
      </c>
      <c r="P442" s="167"/>
      <c r="Q442" s="168" t="str">
        <f aca="false">IF(B442&gt;0,"ok","ocultar")</f>
        <v>ocultar</v>
      </c>
      <c r="R442" s="649"/>
      <c r="S442" s="649"/>
      <c r="T442" s="650"/>
      <c r="V442" s="88"/>
      <c r="W442" s="157" t="n">
        <f aca="false">IF(B442=0,W441,IF(ISNONTEXT(B442)=TRUE(),INT(B442),INT(LEFT(B442,FIND(".",B442)-1))))</f>
        <v>3</v>
      </c>
      <c r="X442" s="157" t="str">
        <f aca="false">IF(X443=1,1,IF(B442&lt;&gt;0,1,IF(C442&lt;&gt;0,1,IF(D442&lt;&gt;0,1,IF(E442&lt;&gt;0,1,"")))))</f>
        <v/>
      </c>
      <c r="Y442" s="157" t="str">
        <f aca="false">IF(W442=0," ",IF(W442&lt;&gt;W441,W442," "))</f>
        <v> </v>
      </c>
      <c r="Z442" s="88"/>
      <c r="AA442" s="75" t="n">
        <f aca="false">IF(W442&lt;&gt;Y442,(IF(N442=0,G442*(INFORMAÇÕES!$Q$69/INFORMAÇÕES!$Q$72),IF(N442="R",G442,0))),0)</f>
        <v>0</v>
      </c>
      <c r="AB442" s="75" t="n">
        <f aca="false">IF(W442&lt;&gt;Y442,(IF(N442=0,G442*(INFORMAÇÕES!$Q$70/INFORMAÇÕES!$Q$72),IF(N442="C",G442,0))),0)</f>
        <v>0</v>
      </c>
      <c r="AC442" s="75" t="n">
        <f aca="false">IF(W442&lt;&gt;Y442,(IF(N442=0,G442*INFORMAÇÕES!$U$115,IF(N442="CF",G442,0))),0)</f>
        <v>0</v>
      </c>
      <c r="AD442" s="75" t="n">
        <f aca="false">IF(W442&lt;&gt;Y442,(IF(N442=0,G442*INFORMAÇÕES!$U$116,IF(N442="O",G442,0))),0)</f>
        <v>0</v>
      </c>
      <c r="AE442" s="75" t="n">
        <f aca="false">IF(E442&lt;&gt;0,G442,0)</f>
        <v>0</v>
      </c>
      <c r="AF442" s="75" t="n">
        <f aca="false">IF(W442&lt;&gt;Y442,(IF(N442=0,J442*(INFORMAÇÕES!$Q$89/INFORMAÇÕES!$Q$92),IF(N442="R",J442,0))),0)</f>
        <v>0</v>
      </c>
      <c r="AG442" s="75" t="n">
        <f aca="false">IF(W442&lt;&gt;Y442,(IF(N442=0,J442*(INFORMAÇÕES!$Q$90/INFORMAÇÕES!$Q$92),IF(N442="C",J442,0))),0)</f>
        <v>0</v>
      </c>
      <c r="AH442" s="75" t="n">
        <f aca="false">IF(W442&lt;&gt;Y442,(IF(N442="",J442*INFORMAÇÕES!$U$115,IF(N442="CF",J442,0))),0)</f>
        <v>0</v>
      </c>
      <c r="AI442" s="75" t="n">
        <f aca="false">IF(W442&lt;&gt;Y442,(IF(N442="",J442*INFORMAÇÕES!$U$116,IF(N442="O",J442,0))),0)</f>
        <v>0</v>
      </c>
      <c r="AJ442" s="75" t="n">
        <f aca="false">IF(H442&lt;&gt;0,J442,0)</f>
        <v>0</v>
      </c>
      <c r="AK442" s="75" t="n">
        <f aca="false">IF(K442&lt;&gt;0,L442,0)</f>
        <v>0</v>
      </c>
    </row>
    <row r="443" s="174" customFormat="true" ht="14.25" hidden="false" customHeight="false" outlineLevel="0" collapsed="false">
      <c r="A443" s="159" t="n">
        <v>431</v>
      </c>
      <c r="B443" s="160" t="n">
        <f aca="false">IF('ORÇ.GLOBAL P CAIXA'!$K442="EXEC.",0,'ORÇ.REPROG. P CAIXA'!B443)</f>
        <v>0</v>
      </c>
      <c r="C443" s="161" t="n">
        <f aca="false">IF('ORÇ.GLOBAL P CAIXA'!$K442="EXEC.",0,'ORÇ.REPROG. P CAIXA'!C443)</f>
        <v>0</v>
      </c>
      <c r="D443" s="162" t="n">
        <f aca="false">IF('ORÇ.GLOBAL P CAIXA'!$K442="EXEC.",0,'ORÇ.REPROG. P CAIXA'!D443)</f>
        <v>0</v>
      </c>
      <c r="E443" s="163" t="n">
        <f aca="false">IF('ORÇ.GLOBAL P CAIXA'!$K442="EXEC.",0,'ORÇ.REPROG. P CAIXA'!E443)</f>
        <v>0</v>
      </c>
      <c r="F443" s="163" t="n">
        <f aca="false">IF('ORÇ.GLOBAL P CAIXA'!K442="EXEC.",0,IF('ORÇ.GLOBAL EMPRESA'!G442&gt;0,'ORÇ.GLOBAL EMPRESA'!G442,'ORÇ.GLOBAL P CAIXA'!F442))</f>
        <v>0</v>
      </c>
      <c r="G443" s="163" t="n">
        <f aca="false">IF(E443&lt;&gt;0,ROUND(E443*F443,2),IF(AE443=0,(SUMIF($W$13:$W$1012,B443,$AE$13:$AE$1012)),AE443))</f>
        <v>0</v>
      </c>
      <c r="H443" s="661" t="n">
        <f aca="false">IF('ORÇ.GLOBAL P CAIXA'!K442="EXEC.",0,'ORÇ.REPROG. P CAIXA'!H443)</f>
        <v>0</v>
      </c>
      <c r="I443" s="661" t="n">
        <f aca="false">IF('ORÇ.GLOBAL P CAIXA'!K442="EXEC.",0,'ORÇ.REPROG. P CAIXA'!I443)</f>
        <v>0</v>
      </c>
      <c r="J443" s="163" t="n">
        <f aca="false">IF(H443&lt;&gt;0,ROUND(H443*I443,2),IF(AJ443=0,(SUMIF($W$13:$W$1012,B443,$AJ$13:$AJ$1012)),AJ443))</f>
        <v>0</v>
      </c>
      <c r="K443" s="163" t="n">
        <f aca="false">H443-E443</f>
        <v>0</v>
      </c>
      <c r="L443" s="163" t="n">
        <f aca="false">J443-G443</f>
        <v>0</v>
      </c>
      <c r="M443" s="662" t="str">
        <f aca="false">IF('ORÇ.GLOBAL P CAIXA'!K442="EXEC.","",IF('ORÇ.REPROG. P CAIXA'!M443&gt;0,'ORÇ.REPROG. P CAIXA'!M443,""))</f>
        <v/>
      </c>
      <c r="N443" s="663" t="str">
        <f aca="false">IF('ORÇ.GLOBAL P CAIXA'!K442="EXEC.","",IF('ORÇ.REPROG. P CAIXA'!N443&gt;0,'ORÇ.REPROG. P CAIXA'!N443,""))</f>
        <v/>
      </c>
      <c r="O443" s="166" t="str">
        <f aca="false">IF('ORÇ.GLOBAL P CAIXA'!$K442="EXEC.","",'ORÇ.REPROG. P CAIXA'!O443)</f>
        <v/>
      </c>
      <c r="P443" s="167"/>
      <c r="Q443" s="168" t="str">
        <f aca="false">IF(B443&gt;0,"ok","ocultar")</f>
        <v>ocultar</v>
      </c>
      <c r="R443" s="649"/>
      <c r="S443" s="649"/>
      <c r="T443" s="650"/>
      <c r="V443" s="88"/>
      <c r="W443" s="157" t="n">
        <f aca="false">IF(B443=0,W442,IF(ISNONTEXT(B443)=TRUE(),INT(B443),INT(LEFT(B443,FIND(".",B443)-1))))</f>
        <v>3</v>
      </c>
      <c r="X443" s="157" t="str">
        <f aca="false">IF(X444=1,1,IF(B443&lt;&gt;0,1,IF(C443&lt;&gt;0,1,IF(D443&lt;&gt;0,1,IF(E443&lt;&gt;0,1,"")))))</f>
        <v/>
      </c>
      <c r="Y443" s="157" t="str">
        <f aca="false">IF(W443=0," ",IF(W443&lt;&gt;W442,W443," "))</f>
        <v> </v>
      </c>
      <c r="Z443" s="88"/>
      <c r="AA443" s="75" t="n">
        <f aca="false">IF(W443&lt;&gt;Y443,(IF(N443=0,G443*(INFORMAÇÕES!$Q$69/INFORMAÇÕES!$Q$72),IF(N443="R",G443,0))),0)</f>
        <v>0</v>
      </c>
      <c r="AB443" s="75" t="n">
        <f aca="false">IF(W443&lt;&gt;Y443,(IF(N443=0,G443*(INFORMAÇÕES!$Q$70/INFORMAÇÕES!$Q$72),IF(N443="C",G443,0))),0)</f>
        <v>0</v>
      </c>
      <c r="AC443" s="75" t="n">
        <f aca="false">IF(W443&lt;&gt;Y443,(IF(N443=0,G443*INFORMAÇÕES!$U$115,IF(N443="CF",G443,0))),0)</f>
        <v>0</v>
      </c>
      <c r="AD443" s="75" t="n">
        <f aca="false">IF(W443&lt;&gt;Y443,(IF(N443=0,G443*INFORMAÇÕES!$U$116,IF(N443="O",G443,0))),0)</f>
        <v>0</v>
      </c>
      <c r="AE443" s="75" t="n">
        <f aca="false">IF(E443&lt;&gt;0,G443,0)</f>
        <v>0</v>
      </c>
      <c r="AF443" s="75" t="n">
        <f aca="false">IF(W443&lt;&gt;Y443,(IF(N443=0,J443*(INFORMAÇÕES!$Q$89/INFORMAÇÕES!$Q$92),IF(N443="R",J443,0))),0)</f>
        <v>0</v>
      </c>
      <c r="AG443" s="75" t="n">
        <f aca="false">IF(W443&lt;&gt;Y443,(IF(N443=0,J443*(INFORMAÇÕES!$Q$90/INFORMAÇÕES!$Q$92),IF(N443="C",J443,0))),0)</f>
        <v>0</v>
      </c>
      <c r="AH443" s="75" t="n">
        <f aca="false">IF(W443&lt;&gt;Y443,(IF(N443="",J443*INFORMAÇÕES!$U$115,IF(N443="CF",J443,0))),0)</f>
        <v>0</v>
      </c>
      <c r="AI443" s="75" t="n">
        <f aca="false">IF(W443&lt;&gt;Y443,(IF(N443="",J443*INFORMAÇÕES!$U$116,IF(N443="O",J443,0))),0)</f>
        <v>0</v>
      </c>
      <c r="AJ443" s="75" t="n">
        <f aca="false">IF(H443&lt;&gt;0,J443,0)</f>
        <v>0</v>
      </c>
      <c r="AK443" s="75" t="n">
        <f aca="false">IF(K443&lt;&gt;0,L443,0)</f>
        <v>0</v>
      </c>
    </row>
    <row r="444" s="174" customFormat="true" ht="14.25" hidden="false" customHeight="false" outlineLevel="0" collapsed="false">
      <c r="A444" s="159" t="n">
        <v>432</v>
      </c>
      <c r="B444" s="160" t="n">
        <f aca="false">IF('ORÇ.GLOBAL P CAIXA'!$K443="EXEC.",0,'ORÇ.REPROG. P CAIXA'!B444)</f>
        <v>0</v>
      </c>
      <c r="C444" s="161" t="n">
        <f aca="false">IF('ORÇ.GLOBAL P CAIXA'!$K443="EXEC.",0,'ORÇ.REPROG. P CAIXA'!C444)</f>
        <v>0</v>
      </c>
      <c r="D444" s="162" t="n">
        <f aca="false">IF('ORÇ.GLOBAL P CAIXA'!$K443="EXEC.",0,'ORÇ.REPROG. P CAIXA'!D444)</f>
        <v>0</v>
      </c>
      <c r="E444" s="163" t="n">
        <f aca="false">IF('ORÇ.GLOBAL P CAIXA'!$K443="EXEC.",0,'ORÇ.REPROG. P CAIXA'!E444)</f>
        <v>0</v>
      </c>
      <c r="F444" s="163" t="n">
        <f aca="false">IF('ORÇ.GLOBAL P CAIXA'!K443="EXEC.",0,IF('ORÇ.GLOBAL EMPRESA'!G443&gt;0,'ORÇ.GLOBAL EMPRESA'!G443,'ORÇ.GLOBAL P CAIXA'!F443))</f>
        <v>0</v>
      </c>
      <c r="G444" s="163" t="n">
        <f aca="false">IF(E444&lt;&gt;0,ROUND(E444*F444,2),IF(AE444=0,(SUMIF($W$13:$W$1012,B444,$AE$13:$AE$1012)),AE444))</f>
        <v>0</v>
      </c>
      <c r="H444" s="661" t="n">
        <f aca="false">IF('ORÇ.GLOBAL P CAIXA'!K443="EXEC.",0,'ORÇ.REPROG. P CAIXA'!H444)</f>
        <v>0</v>
      </c>
      <c r="I444" s="661" t="n">
        <f aca="false">IF('ORÇ.GLOBAL P CAIXA'!K443="EXEC.",0,'ORÇ.REPROG. P CAIXA'!I444)</f>
        <v>0</v>
      </c>
      <c r="J444" s="163" t="n">
        <f aca="false">IF(H444&lt;&gt;0,ROUND(H444*I444,2),IF(AJ444=0,(SUMIF($W$13:$W$1012,B444,$AJ$13:$AJ$1012)),AJ444))</f>
        <v>0</v>
      </c>
      <c r="K444" s="163" t="n">
        <f aca="false">H444-E444</f>
        <v>0</v>
      </c>
      <c r="L444" s="163" t="n">
        <f aca="false">J444-G444</f>
        <v>0</v>
      </c>
      <c r="M444" s="662" t="str">
        <f aca="false">IF('ORÇ.GLOBAL P CAIXA'!K443="EXEC.","",IF('ORÇ.REPROG. P CAIXA'!M444&gt;0,'ORÇ.REPROG. P CAIXA'!M444,""))</f>
        <v/>
      </c>
      <c r="N444" s="663" t="str">
        <f aca="false">IF('ORÇ.GLOBAL P CAIXA'!K443="EXEC.","",IF('ORÇ.REPROG. P CAIXA'!N444&gt;0,'ORÇ.REPROG. P CAIXA'!N444,""))</f>
        <v/>
      </c>
      <c r="O444" s="166" t="str">
        <f aca="false">IF('ORÇ.GLOBAL P CAIXA'!$K443="EXEC.","",'ORÇ.REPROG. P CAIXA'!O444)</f>
        <v/>
      </c>
      <c r="P444" s="167"/>
      <c r="Q444" s="168" t="str">
        <f aca="false">IF(B444&gt;0,"ok","ocultar")</f>
        <v>ocultar</v>
      </c>
      <c r="R444" s="649"/>
      <c r="S444" s="649"/>
      <c r="T444" s="650"/>
      <c r="V444" s="88"/>
      <c r="W444" s="157" t="n">
        <f aca="false">IF(B444=0,W443,IF(ISNONTEXT(B444)=TRUE(),INT(B444),INT(LEFT(B444,FIND(".",B444)-1))))</f>
        <v>3</v>
      </c>
      <c r="X444" s="157" t="str">
        <f aca="false">IF(X445=1,1,IF(B444&lt;&gt;0,1,IF(C444&lt;&gt;0,1,IF(D444&lt;&gt;0,1,IF(E444&lt;&gt;0,1,"")))))</f>
        <v/>
      </c>
      <c r="Y444" s="157" t="str">
        <f aca="false">IF(W444=0," ",IF(W444&lt;&gt;W443,W444," "))</f>
        <v> </v>
      </c>
      <c r="Z444" s="88"/>
      <c r="AA444" s="75" t="n">
        <f aca="false">IF(W444&lt;&gt;Y444,(IF(N444=0,G444*(INFORMAÇÕES!$Q$69/INFORMAÇÕES!$Q$72),IF(N444="R",G444,0))),0)</f>
        <v>0</v>
      </c>
      <c r="AB444" s="75" t="n">
        <f aca="false">IF(W444&lt;&gt;Y444,(IF(N444=0,G444*(INFORMAÇÕES!$Q$70/INFORMAÇÕES!$Q$72),IF(N444="C",G444,0))),0)</f>
        <v>0</v>
      </c>
      <c r="AC444" s="75" t="n">
        <f aca="false">IF(W444&lt;&gt;Y444,(IF(N444=0,G444*INFORMAÇÕES!$U$115,IF(N444="CF",G444,0))),0)</f>
        <v>0</v>
      </c>
      <c r="AD444" s="75" t="n">
        <f aca="false">IF(W444&lt;&gt;Y444,(IF(N444=0,G444*INFORMAÇÕES!$U$116,IF(N444="O",G444,0))),0)</f>
        <v>0</v>
      </c>
      <c r="AE444" s="75" t="n">
        <f aca="false">IF(E444&lt;&gt;0,G444,0)</f>
        <v>0</v>
      </c>
      <c r="AF444" s="75" t="n">
        <f aca="false">IF(W444&lt;&gt;Y444,(IF(N444=0,J444*(INFORMAÇÕES!$Q$89/INFORMAÇÕES!$Q$92),IF(N444="R",J444,0))),0)</f>
        <v>0</v>
      </c>
      <c r="AG444" s="75" t="n">
        <f aca="false">IF(W444&lt;&gt;Y444,(IF(N444=0,J444*(INFORMAÇÕES!$Q$90/INFORMAÇÕES!$Q$92),IF(N444="C",J444,0))),0)</f>
        <v>0</v>
      </c>
      <c r="AH444" s="75" t="n">
        <f aca="false">IF(W444&lt;&gt;Y444,(IF(N444="",J444*INFORMAÇÕES!$U$115,IF(N444="CF",J444,0))),0)</f>
        <v>0</v>
      </c>
      <c r="AI444" s="75" t="n">
        <f aca="false">IF(W444&lt;&gt;Y444,(IF(N444="",J444*INFORMAÇÕES!$U$116,IF(N444="O",J444,0))),0)</f>
        <v>0</v>
      </c>
      <c r="AJ444" s="75" t="n">
        <f aca="false">IF(H444&lt;&gt;0,J444,0)</f>
        <v>0</v>
      </c>
      <c r="AK444" s="75" t="n">
        <f aca="false">IF(K444&lt;&gt;0,L444,0)</f>
        <v>0</v>
      </c>
    </row>
    <row r="445" s="174" customFormat="true" ht="14.25" hidden="false" customHeight="false" outlineLevel="0" collapsed="false">
      <c r="A445" s="159" t="n">
        <v>433</v>
      </c>
      <c r="B445" s="160" t="n">
        <f aca="false">IF('ORÇ.GLOBAL P CAIXA'!$K444="EXEC.",0,'ORÇ.REPROG. P CAIXA'!B445)</f>
        <v>0</v>
      </c>
      <c r="C445" s="161" t="n">
        <f aca="false">IF('ORÇ.GLOBAL P CAIXA'!$K444="EXEC.",0,'ORÇ.REPROG. P CAIXA'!C445)</f>
        <v>0</v>
      </c>
      <c r="D445" s="162" t="n">
        <f aca="false">IF('ORÇ.GLOBAL P CAIXA'!$K444="EXEC.",0,'ORÇ.REPROG. P CAIXA'!D445)</f>
        <v>0</v>
      </c>
      <c r="E445" s="163" t="n">
        <f aca="false">IF('ORÇ.GLOBAL P CAIXA'!$K444="EXEC.",0,'ORÇ.REPROG. P CAIXA'!E445)</f>
        <v>0</v>
      </c>
      <c r="F445" s="163" t="n">
        <f aca="false">IF('ORÇ.GLOBAL P CAIXA'!K444="EXEC.",0,IF('ORÇ.GLOBAL EMPRESA'!G444&gt;0,'ORÇ.GLOBAL EMPRESA'!G444,'ORÇ.GLOBAL P CAIXA'!F444))</f>
        <v>0</v>
      </c>
      <c r="G445" s="163" t="n">
        <f aca="false">IF(E445&lt;&gt;0,ROUND(E445*F445,2),IF(AE445=0,(SUMIF($W$13:$W$1012,B445,$AE$13:$AE$1012)),AE445))</f>
        <v>0</v>
      </c>
      <c r="H445" s="661" t="n">
        <f aca="false">IF('ORÇ.GLOBAL P CAIXA'!K444="EXEC.",0,'ORÇ.REPROG. P CAIXA'!H445)</f>
        <v>0</v>
      </c>
      <c r="I445" s="661" t="n">
        <f aca="false">IF('ORÇ.GLOBAL P CAIXA'!K444="EXEC.",0,'ORÇ.REPROG. P CAIXA'!I445)</f>
        <v>0</v>
      </c>
      <c r="J445" s="163" t="n">
        <f aca="false">IF(H445&lt;&gt;0,ROUND(H445*I445,2),IF(AJ445=0,(SUMIF($W$13:$W$1012,B445,$AJ$13:$AJ$1012)),AJ445))</f>
        <v>0</v>
      </c>
      <c r="K445" s="163" t="n">
        <f aca="false">H445-E445</f>
        <v>0</v>
      </c>
      <c r="L445" s="163" t="n">
        <f aca="false">J445-G445</f>
        <v>0</v>
      </c>
      <c r="M445" s="662" t="str">
        <f aca="false">IF('ORÇ.GLOBAL P CAIXA'!K444="EXEC.","",IF('ORÇ.REPROG. P CAIXA'!M445&gt;0,'ORÇ.REPROG. P CAIXA'!M445,""))</f>
        <v/>
      </c>
      <c r="N445" s="663" t="str">
        <f aca="false">IF('ORÇ.GLOBAL P CAIXA'!K444="EXEC.","",IF('ORÇ.REPROG. P CAIXA'!N445&gt;0,'ORÇ.REPROG. P CAIXA'!N445,""))</f>
        <v/>
      </c>
      <c r="O445" s="166" t="str">
        <f aca="false">IF('ORÇ.GLOBAL P CAIXA'!$K444="EXEC.","",'ORÇ.REPROG. P CAIXA'!O445)</f>
        <v/>
      </c>
      <c r="P445" s="167"/>
      <c r="Q445" s="168" t="str">
        <f aca="false">IF(B445&gt;0,"ok","ocultar")</f>
        <v>ocultar</v>
      </c>
      <c r="R445" s="649"/>
      <c r="S445" s="649"/>
      <c r="T445" s="650"/>
      <c r="V445" s="88"/>
      <c r="W445" s="157" t="n">
        <f aca="false">IF(B445=0,W444,IF(ISNONTEXT(B445)=TRUE(),INT(B445),INT(LEFT(B445,FIND(".",B445)-1))))</f>
        <v>3</v>
      </c>
      <c r="X445" s="157" t="str">
        <f aca="false">IF(X446=1,1,IF(B445&lt;&gt;0,1,IF(C445&lt;&gt;0,1,IF(D445&lt;&gt;0,1,IF(E445&lt;&gt;0,1,"")))))</f>
        <v/>
      </c>
      <c r="Y445" s="157" t="str">
        <f aca="false">IF(W445=0," ",IF(W445&lt;&gt;W444,W445," "))</f>
        <v> </v>
      </c>
      <c r="Z445" s="88"/>
      <c r="AA445" s="75" t="n">
        <f aca="false">IF(W445&lt;&gt;Y445,(IF(N445=0,G445*(INFORMAÇÕES!$Q$69/INFORMAÇÕES!$Q$72),IF(N445="R",G445,0))),0)</f>
        <v>0</v>
      </c>
      <c r="AB445" s="75" t="n">
        <f aca="false">IF(W445&lt;&gt;Y445,(IF(N445=0,G445*(INFORMAÇÕES!$Q$70/INFORMAÇÕES!$Q$72),IF(N445="C",G445,0))),0)</f>
        <v>0</v>
      </c>
      <c r="AC445" s="75" t="n">
        <f aca="false">IF(W445&lt;&gt;Y445,(IF(N445=0,G445*INFORMAÇÕES!$U$115,IF(N445="CF",G445,0))),0)</f>
        <v>0</v>
      </c>
      <c r="AD445" s="75" t="n">
        <f aca="false">IF(W445&lt;&gt;Y445,(IF(N445=0,G445*INFORMAÇÕES!$U$116,IF(N445="O",G445,0))),0)</f>
        <v>0</v>
      </c>
      <c r="AE445" s="75" t="n">
        <f aca="false">IF(E445&lt;&gt;0,G445,0)</f>
        <v>0</v>
      </c>
      <c r="AF445" s="75" t="n">
        <f aca="false">IF(W445&lt;&gt;Y445,(IF(N445=0,J445*(INFORMAÇÕES!$Q$89/INFORMAÇÕES!$Q$92),IF(N445="R",J445,0))),0)</f>
        <v>0</v>
      </c>
      <c r="AG445" s="75" t="n">
        <f aca="false">IF(W445&lt;&gt;Y445,(IF(N445=0,J445*(INFORMAÇÕES!$Q$90/INFORMAÇÕES!$Q$92),IF(N445="C",J445,0))),0)</f>
        <v>0</v>
      </c>
      <c r="AH445" s="75" t="n">
        <f aca="false">IF(W445&lt;&gt;Y445,(IF(N445="",J445*INFORMAÇÕES!$U$115,IF(N445="CF",J445,0))),0)</f>
        <v>0</v>
      </c>
      <c r="AI445" s="75" t="n">
        <f aca="false">IF(W445&lt;&gt;Y445,(IF(N445="",J445*INFORMAÇÕES!$U$116,IF(N445="O",J445,0))),0)</f>
        <v>0</v>
      </c>
      <c r="AJ445" s="75" t="n">
        <f aca="false">IF(H445&lt;&gt;0,J445,0)</f>
        <v>0</v>
      </c>
      <c r="AK445" s="75" t="n">
        <f aca="false">IF(K445&lt;&gt;0,L445,0)</f>
        <v>0</v>
      </c>
    </row>
    <row r="446" s="174" customFormat="true" ht="14.25" hidden="false" customHeight="false" outlineLevel="0" collapsed="false">
      <c r="A446" s="159" t="n">
        <v>434</v>
      </c>
      <c r="B446" s="160" t="n">
        <f aca="false">IF('ORÇ.GLOBAL P CAIXA'!$K445="EXEC.",0,'ORÇ.REPROG. P CAIXA'!B446)</f>
        <v>0</v>
      </c>
      <c r="C446" s="161" t="n">
        <f aca="false">IF('ORÇ.GLOBAL P CAIXA'!$K445="EXEC.",0,'ORÇ.REPROG. P CAIXA'!C446)</f>
        <v>0</v>
      </c>
      <c r="D446" s="162" t="n">
        <f aca="false">IF('ORÇ.GLOBAL P CAIXA'!$K445="EXEC.",0,'ORÇ.REPROG. P CAIXA'!D446)</f>
        <v>0</v>
      </c>
      <c r="E446" s="163" t="n">
        <f aca="false">IF('ORÇ.GLOBAL P CAIXA'!$K445="EXEC.",0,'ORÇ.REPROG. P CAIXA'!E446)</f>
        <v>0</v>
      </c>
      <c r="F446" s="163" t="n">
        <f aca="false">IF('ORÇ.GLOBAL P CAIXA'!K445="EXEC.",0,IF('ORÇ.GLOBAL EMPRESA'!G445&gt;0,'ORÇ.GLOBAL EMPRESA'!G445,'ORÇ.GLOBAL P CAIXA'!F445))</f>
        <v>0</v>
      </c>
      <c r="G446" s="163" t="n">
        <f aca="false">IF(E446&lt;&gt;0,ROUND(E446*F446,2),IF(AE446=0,(SUMIF($W$13:$W$1012,B446,$AE$13:$AE$1012)),AE446))</f>
        <v>0</v>
      </c>
      <c r="H446" s="661" t="n">
        <f aca="false">IF('ORÇ.GLOBAL P CAIXA'!K445="EXEC.",0,'ORÇ.REPROG. P CAIXA'!H446)</f>
        <v>0</v>
      </c>
      <c r="I446" s="661" t="n">
        <f aca="false">IF('ORÇ.GLOBAL P CAIXA'!K445="EXEC.",0,'ORÇ.REPROG. P CAIXA'!I446)</f>
        <v>0</v>
      </c>
      <c r="J446" s="163" t="n">
        <f aca="false">IF(H446&lt;&gt;0,ROUND(H446*I446,2),IF(AJ446=0,(SUMIF($W$13:$W$1012,B446,$AJ$13:$AJ$1012)),AJ446))</f>
        <v>0</v>
      </c>
      <c r="K446" s="163" t="n">
        <f aca="false">H446-E446</f>
        <v>0</v>
      </c>
      <c r="L446" s="163" t="n">
        <f aca="false">J446-G446</f>
        <v>0</v>
      </c>
      <c r="M446" s="662" t="str">
        <f aca="false">IF('ORÇ.GLOBAL P CAIXA'!K445="EXEC.","",IF('ORÇ.REPROG. P CAIXA'!M446&gt;0,'ORÇ.REPROG. P CAIXA'!M446,""))</f>
        <v/>
      </c>
      <c r="N446" s="663" t="str">
        <f aca="false">IF('ORÇ.GLOBAL P CAIXA'!K445="EXEC.","",IF('ORÇ.REPROG. P CAIXA'!N446&gt;0,'ORÇ.REPROG. P CAIXA'!N446,""))</f>
        <v/>
      </c>
      <c r="O446" s="166" t="str">
        <f aca="false">IF('ORÇ.GLOBAL P CAIXA'!$K445="EXEC.","",'ORÇ.REPROG. P CAIXA'!O446)</f>
        <v/>
      </c>
      <c r="P446" s="167"/>
      <c r="Q446" s="168" t="str">
        <f aca="false">IF(B446&gt;0,"ok","ocultar")</f>
        <v>ocultar</v>
      </c>
      <c r="R446" s="649"/>
      <c r="S446" s="649"/>
      <c r="T446" s="650"/>
      <c r="V446" s="88"/>
      <c r="W446" s="157" t="n">
        <f aca="false">IF(B446=0,W445,IF(ISNONTEXT(B446)=TRUE(),INT(B446),INT(LEFT(B446,FIND(".",B446)-1))))</f>
        <v>3</v>
      </c>
      <c r="X446" s="157" t="str">
        <f aca="false">IF(X447=1,1,IF(B446&lt;&gt;0,1,IF(C446&lt;&gt;0,1,IF(D446&lt;&gt;0,1,IF(E446&lt;&gt;0,1,"")))))</f>
        <v/>
      </c>
      <c r="Y446" s="157" t="str">
        <f aca="false">IF(W446=0," ",IF(W446&lt;&gt;W445,W446," "))</f>
        <v> </v>
      </c>
      <c r="Z446" s="88"/>
      <c r="AA446" s="75" t="n">
        <f aca="false">IF(W446&lt;&gt;Y446,(IF(N446=0,G446*(INFORMAÇÕES!$Q$69/INFORMAÇÕES!$Q$72),IF(N446="R",G446,0))),0)</f>
        <v>0</v>
      </c>
      <c r="AB446" s="75" t="n">
        <f aca="false">IF(W446&lt;&gt;Y446,(IF(N446=0,G446*(INFORMAÇÕES!$Q$70/INFORMAÇÕES!$Q$72),IF(N446="C",G446,0))),0)</f>
        <v>0</v>
      </c>
      <c r="AC446" s="75" t="n">
        <f aca="false">IF(W446&lt;&gt;Y446,(IF(N446=0,G446*INFORMAÇÕES!$U$115,IF(N446="CF",G446,0))),0)</f>
        <v>0</v>
      </c>
      <c r="AD446" s="75" t="n">
        <f aca="false">IF(W446&lt;&gt;Y446,(IF(N446=0,G446*INFORMAÇÕES!$U$116,IF(N446="O",G446,0))),0)</f>
        <v>0</v>
      </c>
      <c r="AE446" s="75" t="n">
        <f aca="false">IF(E446&lt;&gt;0,G446,0)</f>
        <v>0</v>
      </c>
      <c r="AF446" s="75" t="n">
        <f aca="false">IF(W446&lt;&gt;Y446,(IF(N446=0,J446*(INFORMAÇÕES!$Q$89/INFORMAÇÕES!$Q$92),IF(N446="R",J446,0))),0)</f>
        <v>0</v>
      </c>
      <c r="AG446" s="75" t="n">
        <f aca="false">IF(W446&lt;&gt;Y446,(IF(N446=0,J446*(INFORMAÇÕES!$Q$90/INFORMAÇÕES!$Q$92),IF(N446="C",J446,0))),0)</f>
        <v>0</v>
      </c>
      <c r="AH446" s="75" t="n">
        <f aca="false">IF(W446&lt;&gt;Y446,(IF(N446="",J446*INFORMAÇÕES!$U$115,IF(N446="CF",J446,0))),0)</f>
        <v>0</v>
      </c>
      <c r="AI446" s="75" t="n">
        <f aca="false">IF(W446&lt;&gt;Y446,(IF(N446="",J446*INFORMAÇÕES!$U$116,IF(N446="O",J446,0))),0)</f>
        <v>0</v>
      </c>
      <c r="AJ446" s="75" t="n">
        <f aca="false">IF(H446&lt;&gt;0,J446,0)</f>
        <v>0</v>
      </c>
      <c r="AK446" s="75" t="n">
        <f aca="false">IF(K446&lt;&gt;0,L446,0)</f>
        <v>0</v>
      </c>
    </row>
    <row r="447" s="174" customFormat="true" ht="14.25" hidden="false" customHeight="false" outlineLevel="0" collapsed="false">
      <c r="A447" s="159" t="n">
        <v>435</v>
      </c>
      <c r="B447" s="160" t="n">
        <f aca="false">IF('ORÇ.GLOBAL P CAIXA'!$K446="EXEC.",0,'ORÇ.REPROG. P CAIXA'!B447)</f>
        <v>0</v>
      </c>
      <c r="C447" s="161" t="n">
        <f aca="false">IF('ORÇ.GLOBAL P CAIXA'!$K446="EXEC.",0,'ORÇ.REPROG. P CAIXA'!C447)</f>
        <v>0</v>
      </c>
      <c r="D447" s="162" t="n">
        <f aca="false">IF('ORÇ.GLOBAL P CAIXA'!$K446="EXEC.",0,'ORÇ.REPROG. P CAIXA'!D447)</f>
        <v>0</v>
      </c>
      <c r="E447" s="163" t="n">
        <f aca="false">IF('ORÇ.GLOBAL P CAIXA'!$K446="EXEC.",0,'ORÇ.REPROG. P CAIXA'!E447)</f>
        <v>0</v>
      </c>
      <c r="F447" s="163" t="n">
        <f aca="false">IF('ORÇ.GLOBAL P CAIXA'!K446="EXEC.",0,IF('ORÇ.GLOBAL EMPRESA'!G446&gt;0,'ORÇ.GLOBAL EMPRESA'!G446,'ORÇ.GLOBAL P CAIXA'!F446))</f>
        <v>0</v>
      </c>
      <c r="G447" s="163" t="n">
        <f aca="false">IF(E447&lt;&gt;0,ROUND(E447*F447,2),IF(AE447=0,(SUMIF($W$13:$W$1012,B447,$AE$13:$AE$1012)),AE447))</f>
        <v>0</v>
      </c>
      <c r="H447" s="661" t="n">
        <f aca="false">IF('ORÇ.GLOBAL P CAIXA'!K446="EXEC.",0,'ORÇ.REPROG. P CAIXA'!H447)</f>
        <v>0</v>
      </c>
      <c r="I447" s="661" t="n">
        <f aca="false">IF('ORÇ.GLOBAL P CAIXA'!K446="EXEC.",0,'ORÇ.REPROG. P CAIXA'!I447)</f>
        <v>0</v>
      </c>
      <c r="J447" s="163" t="n">
        <f aca="false">IF(H447&lt;&gt;0,ROUND(H447*I447,2),IF(AJ447=0,(SUMIF($W$13:$W$1012,B447,$AJ$13:$AJ$1012)),AJ447))</f>
        <v>0</v>
      </c>
      <c r="K447" s="163" t="n">
        <f aca="false">H447-E447</f>
        <v>0</v>
      </c>
      <c r="L447" s="163" t="n">
        <f aca="false">J447-G447</f>
        <v>0</v>
      </c>
      <c r="M447" s="662" t="str">
        <f aca="false">IF('ORÇ.GLOBAL P CAIXA'!K446="EXEC.","",IF('ORÇ.REPROG. P CAIXA'!M447&gt;0,'ORÇ.REPROG. P CAIXA'!M447,""))</f>
        <v/>
      </c>
      <c r="N447" s="663" t="str">
        <f aca="false">IF('ORÇ.GLOBAL P CAIXA'!K446="EXEC.","",IF('ORÇ.REPROG. P CAIXA'!N447&gt;0,'ORÇ.REPROG. P CAIXA'!N447,""))</f>
        <v/>
      </c>
      <c r="O447" s="166" t="str">
        <f aca="false">IF('ORÇ.GLOBAL P CAIXA'!$K446="EXEC.","",'ORÇ.REPROG. P CAIXA'!O447)</f>
        <v/>
      </c>
      <c r="P447" s="167"/>
      <c r="Q447" s="168" t="str">
        <f aca="false">IF(B447&gt;0,"ok","ocultar")</f>
        <v>ocultar</v>
      </c>
      <c r="R447" s="649"/>
      <c r="S447" s="649"/>
      <c r="T447" s="650"/>
      <c r="V447" s="88"/>
      <c r="W447" s="157" t="n">
        <f aca="false">IF(B447=0,W446,IF(ISNONTEXT(B447)=TRUE(),INT(B447),INT(LEFT(B447,FIND(".",B447)-1))))</f>
        <v>3</v>
      </c>
      <c r="X447" s="157" t="str">
        <f aca="false">IF(X448=1,1,IF(B447&lt;&gt;0,1,IF(C447&lt;&gt;0,1,IF(D447&lt;&gt;0,1,IF(E447&lt;&gt;0,1,"")))))</f>
        <v/>
      </c>
      <c r="Y447" s="157" t="str">
        <f aca="false">IF(W447=0," ",IF(W447&lt;&gt;W446,W447," "))</f>
        <v> </v>
      </c>
      <c r="Z447" s="88"/>
      <c r="AA447" s="75" t="n">
        <f aca="false">IF(W447&lt;&gt;Y447,(IF(N447=0,G447*(INFORMAÇÕES!$Q$69/INFORMAÇÕES!$Q$72),IF(N447="R",G447,0))),0)</f>
        <v>0</v>
      </c>
      <c r="AB447" s="75" t="n">
        <f aca="false">IF(W447&lt;&gt;Y447,(IF(N447=0,G447*(INFORMAÇÕES!$Q$70/INFORMAÇÕES!$Q$72),IF(N447="C",G447,0))),0)</f>
        <v>0</v>
      </c>
      <c r="AC447" s="75" t="n">
        <f aca="false">IF(W447&lt;&gt;Y447,(IF(N447=0,G447*INFORMAÇÕES!$U$115,IF(N447="CF",G447,0))),0)</f>
        <v>0</v>
      </c>
      <c r="AD447" s="75" t="n">
        <f aca="false">IF(W447&lt;&gt;Y447,(IF(N447=0,G447*INFORMAÇÕES!$U$116,IF(N447="O",G447,0))),0)</f>
        <v>0</v>
      </c>
      <c r="AE447" s="75" t="n">
        <f aca="false">IF(E447&lt;&gt;0,G447,0)</f>
        <v>0</v>
      </c>
      <c r="AF447" s="75" t="n">
        <f aca="false">IF(W447&lt;&gt;Y447,(IF(N447=0,J447*(INFORMAÇÕES!$Q$89/INFORMAÇÕES!$Q$92),IF(N447="R",J447,0))),0)</f>
        <v>0</v>
      </c>
      <c r="AG447" s="75" t="n">
        <f aca="false">IF(W447&lt;&gt;Y447,(IF(N447=0,J447*(INFORMAÇÕES!$Q$90/INFORMAÇÕES!$Q$92),IF(N447="C",J447,0))),0)</f>
        <v>0</v>
      </c>
      <c r="AH447" s="75" t="n">
        <f aca="false">IF(W447&lt;&gt;Y447,(IF(N447="",J447*INFORMAÇÕES!$U$115,IF(N447="CF",J447,0))),0)</f>
        <v>0</v>
      </c>
      <c r="AI447" s="75" t="n">
        <f aca="false">IF(W447&lt;&gt;Y447,(IF(N447="",J447*INFORMAÇÕES!$U$116,IF(N447="O",J447,0))),0)</f>
        <v>0</v>
      </c>
      <c r="AJ447" s="75" t="n">
        <f aca="false">IF(H447&lt;&gt;0,J447,0)</f>
        <v>0</v>
      </c>
      <c r="AK447" s="75" t="n">
        <f aca="false">IF(K447&lt;&gt;0,L447,0)</f>
        <v>0</v>
      </c>
    </row>
    <row r="448" s="174" customFormat="true" ht="14.25" hidden="false" customHeight="false" outlineLevel="0" collapsed="false">
      <c r="A448" s="159" t="n">
        <v>436</v>
      </c>
      <c r="B448" s="160" t="n">
        <f aca="false">IF('ORÇ.GLOBAL P CAIXA'!$K447="EXEC.",0,'ORÇ.REPROG. P CAIXA'!B448)</f>
        <v>0</v>
      </c>
      <c r="C448" s="161" t="n">
        <f aca="false">IF('ORÇ.GLOBAL P CAIXA'!$K447="EXEC.",0,'ORÇ.REPROG. P CAIXA'!C448)</f>
        <v>0</v>
      </c>
      <c r="D448" s="162" t="n">
        <f aca="false">IF('ORÇ.GLOBAL P CAIXA'!$K447="EXEC.",0,'ORÇ.REPROG. P CAIXA'!D448)</f>
        <v>0</v>
      </c>
      <c r="E448" s="163" t="n">
        <f aca="false">IF('ORÇ.GLOBAL P CAIXA'!$K447="EXEC.",0,'ORÇ.REPROG. P CAIXA'!E448)</f>
        <v>0</v>
      </c>
      <c r="F448" s="163" t="n">
        <f aca="false">IF('ORÇ.GLOBAL P CAIXA'!K447="EXEC.",0,IF('ORÇ.GLOBAL EMPRESA'!G447&gt;0,'ORÇ.GLOBAL EMPRESA'!G447,'ORÇ.GLOBAL P CAIXA'!F447))</f>
        <v>0</v>
      </c>
      <c r="G448" s="163" t="n">
        <f aca="false">IF(E448&lt;&gt;0,ROUND(E448*F448,2),IF(AE448=0,(SUMIF($W$13:$W$1012,B448,$AE$13:$AE$1012)),AE448))</f>
        <v>0</v>
      </c>
      <c r="H448" s="661" t="n">
        <f aca="false">IF('ORÇ.GLOBAL P CAIXA'!K447="EXEC.",0,'ORÇ.REPROG. P CAIXA'!H448)</f>
        <v>0</v>
      </c>
      <c r="I448" s="661" t="n">
        <f aca="false">IF('ORÇ.GLOBAL P CAIXA'!K447="EXEC.",0,'ORÇ.REPROG. P CAIXA'!I448)</f>
        <v>0</v>
      </c>
      <c r="J448" s="163" t="n">
        <f aca="false">IF(H448&lt;&gt;0,ROUND(H448*I448,2),IF(AJ448=0,(SUMIF($W$13:$W$1012,B448,$AJ$13:$AJ$1012)),AJ448))</f>
        <v>0</v>
      </c>
      <c r="K448" s="163" t="n">
        <f aca="false">H448-E448</f>
        <v>0</v>
      </c>
      <c r="L448" s="163" t="n">
        <f aca="false">J448-G448</f>
        <v>0</v>
      </c>
      <c r="M448" s="662" t="str">
        <f aca="false">IF('ORÇ.GLOBAL P CAIXA'!K447="EXEC.","",IF('ORÇ.REPROG. P CAIXA'!M448&gt;0,'ORÇ.REPROG. P CAIXA'!M448,""))</f>
        <v/>
      </c>
      <c r="N448" s="663" t="str">
        <f aca="false">IF('ORÇ.GLOBAL P CAIXA'!K447="EXEC.","",IF('ORÇ.REPROG. P CAIXA'!N448&gt;0,'ORÇ.REPROG. P CAIXA'!N448,""))</f>
        <v/>
      </c>
      <c r="O448" s="166" t="str">
        <f aca="false">IF('ORÇ.GLOBAL P CAIXA'!$K447="EXEC.","",'ORÇ.REPROG. P CAIXA'!O448)</f>
        <v/>
      </c>
      <c r="P448" s="167"/>
      <c r="Q448" s="168" t="str">
        <f aca="false">IF(B448&gt;0,"ok","ocultar")</f>
        <v>ocultar</v>
      </c>
      <c r="R448" s="649"/>
      <c r="S448" s="649"/>
      <c r="T448" s="650"/>
      <c r="V448" s="88"/>
      <c r="W448" s="157" t="n">
        <f aca="false">IF(B448=0,W447,IF(ISNONTEXT(B448)=TRUE(),INT(B448),INT(LEFT(B448,FIND(".",B448)-1))))</f>
        <v>3</v>
      </c>
      <c r="X448" s="157" t="str">
        <f aca="false">IF(X449=1,1,IF(B448&lt;&gt;0,1,IF(C448&lt;&gt;0,1,IF(D448&lt;&gt;0,1,IF(E448&lt;&gt;0,1,"")))))</f>
        <v/>
      </c>
      <c r="Y448" s="157" t="str">
        <f aca="false">IF(W448=0," ",IF(W448&lt;&gt;W447,W448," "))</f>
        <v> </v>
      </c>
      <c r="Z448" s="88"/>
      <c r="AA448" s="75" t="n">
        <f aca="false">IF(W448&lt;&gt;Y448,(IF(N448=0,G448*(INFORMAÇÕES!$Q$69/INFORMAÇÕES!$Q$72),IF(N448="R",G448,0))),0)</f>
        <v>0</v>
      </c>
      <c r="AB448" s="75" t="n">
        <f aca="false">IF(W448&lt;&gt;Y448,(IF(N448=0,G448*(INFORMAÇÕES!$Q$70/INFORMAÇÕES!$Q$72),IF(N448="C",G448,0))),0)</f>
        <v>0</v>
      </c>
      <c r="AC448" s="75" t="n">
        <f aca="false">IF(W448&lt;&gt;Y448,(IF(N448=0,G448*INFORMAÇÕES!$U$115,IF(N448="CF",G448,0))),0)</f>
        <v>0</v>
      </c>
      <c r="AD448" s="75" t="n">
        <f aca="false">IF(W448&lt;&gt;Y448,(IF(N448=0,G448*INFORMAÇÕES!$U$116,IF(N448="O",G448,0))),0)</f>
        <v>0</v>
      </c>
      <c r="AE448" s="75" t="n">
        <f aca="false">IF(E448&lt;&gt;0,G448,0)</f>
        <v>0</v>
      </c>
      <c r="AF448" s="75" t="n">
        <f aca="false">IF(W448&lt;&gt;Y448,(IF(N448=0,J448*(INFORMAÇÕES!$Q$89/INFORMAÇÕES!$Q$92),IF(N448="R",J448,0))),0)</f>
        <v>0</v>
      </c>
      <c r="AG448" s="75" t="n">
        <f aca="false">IF(W448&lt;&gt;Y448,(IF(N448=0,J448*(INFORMAÇÕES!$Q$90/INFORMAÇÕES!$Q$92),IF(N448="C",J448,0))),0)</f>
        <v>0</v>
      </c>
      <c r="AH448" s="75" t="n">
        <f aca="false">IF(W448&lt;&gt;Y448,(IF(N448="",J448*INFORMAÇÕES!$U$115,IF(N448="CF",J448,0))),0)</f>
        <v>0</v>
      </c>
      <c r="AI448" s="75" t="n">
        <f aca="false">IF(W448&lt;&gt;Y448,(IF(N448="",J448*INFORMAÇÕES!$U$116,IF(N448="O",J448,0))),0)</f>
        <v>0</v>
      </c>
      <c r="AJ448" s="75" t="n">
        <f aca="false">IF(H448&lt;&gt;0,J448,0)</f>
        <v>0</v>
      </c>
      <c r="AK448" s="75" t="n">
        <f aca="false">IF(K448&lt;&gt;0,L448,0)</f>
        <v>0</v>
      </c>
    </row>
    <row r="449" s="174" customFormat="true" ht="14.25" hidden="false" customHeight="false" outlineLevel="0" collapsed="false">
      <c r="A449" s="159" t="n">
        <v>437</v>
      </c>
      <c r="B449" s="160" t="n">
        <f aca="false">IF('ORÇ.GLOBAL P CAIXA'!$K448="EXEC.",0,'ORÇ.REPROG. P CAIXA'!B449)</f>
        <v>0</v>
      </c>
      <c r="C449" s="161" t="n">
        <f aca="false">IF('ORÇ.GLOBAL P CAIXA'!$K448="EXEC.",0,'ORÇ.REPROG. P CAIXA'!C449)</f>
        <v>0</v>
      </c>
      <c r="D449" s="162" t="n">
        <f aca="false">IF('ORÇ.GLOBAL P CAIXA'!$K448="EXEC.",0,'ORÇ.REPROG. P CAIXA'!D449)</f>
        <v>0</v>
      </c>
      <c r="E449" s="163" t="n">
        <f aca="false">IF('ORÇ.GLOBAL P CAIXA'!$K448="EXEC.",0,'ORÇ.REPROG. P CAIXA'!E449)</f>
        <v>0</v>
      </c>
      <c r="F449" s="163" t="n">
        <f aca="false">IF('ORÇ.GLOBAL P CAIXA'!K448="EXEC.",0,IF('ORÇ.GLOBAL EMPRESA'!G448&gt;0,'ORÇ.GLOBAL EMPRESA'!G448,'ORÇ.GLOBAL P CAIXA'!F448))</f>
        <v>0</v>
      </c>
      <c r="G449" s="163" t="n">
        <f aca="false">IF(E449&lt;&gt;0,ROUND(E449*F449,2),IF(AE449=0,(SUMIF($W$13:$W$1012,B449,$AE$13:$AE$1012)),AE449))</f>
        <v>0</v>
      </c>
      <c r="H449" s="661" t="n">
        <f aca="false">IF('ORÇ.GLOBAL P CAIXA'!K448="EXEC.",0,'ORÇ.REPROG. P CAIXA'!H449)</f>
        <v>0</v>
      </c>
      <c r="I449" s="661" t="n">
        <f aca="false">IF('ORÇ.GLOBAL P CAIXA'!K448="EXEC.",0,'ORÇ.REPROG. P CAIXA'!I449)</f>
        <v>0</v>
      </c>
      <c r="J449" s="163" t="n">
        <f aca="false">IF(H449&lt;&gt;0,ROUND(H449*I449,2),IF(AJ449=0,(SUMIF($W$13:$W$1012,B449,$AJ$13:$AJ$1012)),AJ449))</f>
        <v>0</v>
      </c>
      <c r="K449" s="163" t="n">
        <f aca="false">H449-E449</f>
        <v>0</v>
      </c>
      <c r="L449" s="163" t="n">
        <f aca="false">J449-G449</f>
        <v>0</v>
      </c>
      <c r="M449" s="662" t="str">
        <f aca="false">IF('ORÇ.GLOBAL P CAIXA'!K448="EXEC.","",IF('ORÇ.REPROG. P CAIXA'!M449&gt;0,'ORÇ.REPROG. P CAIXA'!M449,""))</f>
        <v/>
      </c>
      <c r="N449" s="663" t="str">
        <f aca="false">IF('ORÇ.GLOBAL P CAIXA'!K448="EXEC.","",IF('ORÇ.REPROG. P CAIXA'!N449&gt;0,'ORÇ.REPROG. P CAIXA'!N449,""))</f>
        <v/>
      </c>
      <c r="O449" s="166" t="str">
        <f aca="false">IF('ORÇ.GLOBAL P CAIXA'!$K448="EXEC.","",'ORÇ.REPROG. P CAIXA'!O449)</f>
        <v/>
      </c>
      <c r="P449" s="167"/>
      <c r="Q449" s="168" t="str">
        <f aca="false">IF(B449&gt;0,"ok","ocultar")</f>
        <v>ocultar</v>
      </c>
      <c r="R449" s="649"/>
      <c r="S449" s="649"/>
      <c r="T449" s="650"/>
      <c r="V449" s="88"/>
      <c r="W449" s="157" t="n">
        <f aca="false">IF(B449=0,W448,IF(ISNONTEXT(B449)=TRUE(),INT(B449),INT(LEFT(B449,FIND(".",B449)-1))))</f>
        <v>3</v>
      </c>
      <c r="X449" s="157" t="str">
        <f aca="false">IF(X450=1,1,IF(B449&lt;&gt;0,1,IF(C449&lt;&gt;0,1,IF(D449&lt;&gt;0,1,IF(E449&lt;&gt;0,1,"")))))</f>
        <v/>
      </c>
      <c r="Y449" s="157" t="str">
        <f aca="false">IF(W449=0," ",IF(W449&lt;&gt;W448,W449," "))</f>
        <v> </v>
      </c>
      <c r="Z449" s="88"/>
      <c r="AA449" s="75" t="n">
        <f aca="false">IF(W449&lt;&gt;Y449,(IF(N449=0,G449*(INFORMAÇÕES!$Q$69/INFORMAÇÕES!$Q$72),IF(N449="R",G449,0))),0)</f>
        <v>0</v>
      </c>
      <c r="AB449" s="75" t="n">
        <f aca="false">IF(W449&lt;&gt;Y449,(IF(N449=0,G449*(INFORMAÇÕES!$Q$70/INFORMAÇÕES!$Q$72),IF(N449="C",G449,0))),0)</f>
        <v>0</v>
      </c>
      <c r="AC449" s="75" t="n">
        <f aca="false">IF(W449&lt;&gt;Y449,(IF(N449=0,G449*INFORMAÇÕES!$U$115,IF(N449="CF",G449,0))),0)</f>
        <v>0</v>
      </c>
      <c r="AD449" s="75" t="n">
        <f aca="false">IF(W449&lt;&gt;Y449,(IF(N449=0,G449*INFORMAÇÕES!$U$116,IF(N449="O",G449,0))),0)</f>
        <v>0</v>
      </c>
      <c r="AE449" s="75" t="n">
        <f aca="false">IF(E449&lt;&gt;0,G449,0)</f>
        <v>0</v>
      </c>
      <c r="AF449" s="75" t="n">
        <f aca="false">IF(W449&lt;&gt;Y449,(IF(N449=0,J449*(INFORMAÇÕES!$Q$89/INFORMAÇÕES!$Q$92),IF(N449="R",J449,0))),0)</f>
        <v>0</v>
      </c>
      <c r="AG449" s="75" t="n">
        <f aca="false">IF(W449&lt;&gt;Y449,(IF(N449=0,J449*(INFORMAÇÕES!$Q$90/INFORMAÇÕES!$Q$92),IF(N449="C",J449,0))),0)</f>
        <v>0</v>
      </c>
      <c r="AH449" s="75" t="n">
        <f aca="false">IF(W449&lt;&gt;Y449,(IF(N449="",J449*INFORMAÇÕES!$U$115,IF(N449="CF",J449,0))),0)</f>
        <v>0</v>
      </c>
      <c r="AI449" s="75" t="n">
        <f aca="false">IF(W449&lt;&gt;Y449,(IF(N449="",J449*INFORMAÇÕES!$U$116,IF(N449="O",J449,0))),0)</f>
        <v>0</v>
      </c>
      <c r="AJ449" s="75" t="n">
        <f aca="false">IF(H449&lt;&gt;0,J449,0)</f>
        <v>0</v>
      </c>
      <c r="AK449" s="75" t="n">
        <f aca="false">IF(K449&lt;&gt;0,L449,0)</f>
        <v>0</v>
      </c>
    </row>
    <row r="450" s="174" customFormat="true" ht="14.25" hidden="false" customHeight="false" outlineLevel="0" collapsed="false">
      <c r="A450" s="159" t="n">
        <v>438</v>
      </c>
      <c r="B450" s="160" t="n">
        <f aca="false">IF('ORÇ.GLOBAL P CAIXA'!$K449="EXEC.",0,'ORÇ.REPROG. P CAIXA'!B450)</f>
        <v>0</v>
      </c>
      <c r="C450" s="161" t="n">
        <f aca="false">IF('ORÇ.GLOBAL P CAIXA'!$K449="EXEC.",0,'ORÇ.REPROG. P CAIXA'!C450)</f>
        <v>0</v>
      </c>
      <c r="D450" s="162" t="n">
        <f aca="false">IF('ORÇ.GLOBAL P CAIXA'!$K449="EXEC.",0,'ORÇ.REPROG. P CAIXA'!D450)</f>
        <v>0</v>
      </c>
      <c r="E450" s="163" t="n">
        <f aca="false">IF('ORÇ.GLOBAL P CAIXA'!$K449="EXEC.",0,'ORÇ.REPROG. P CAIXA'!E450)</f>
        <v>0</v>
      </c>
      <c r="F450" s="163" t="n">
        <f aca="false">IF('ORÇ.GLOBAL P CAIXA'!K449="EXEC.",0,IF('ORÇ.GLOBAL EMPRESA'!G449&gt;0,'ORÇ.GLOBAL EMPRESA'!G449,'ORÇ.GLOBAL P CAIXA'!F449))</f>
        <v>0</v>
      </c>
      <c r="G450" s="163" t="n">
        <f aca="false">IF(E450&lt;&gt;0,ROUND(E450*F450,2),IF(AE450=0,(SUMIF($W$13:$W$1012,B450,$AE$13:$AE$1012)),AE450))</f>
        <v>0</v>
      </c>
      <c r="H450" s="661" t="n">
        <f aca="false">IF('ORÇ.GLOBAL P CAIXA'!K449="EXEC.",0,'ORÇ.REPROG. P CAIXA'!H450)</f>
        <v>0</v>
      </c>
      <c r="I450" s="661" t="n">
        <f aca="false">IF('ORÇ.GLOBAL P CAIXA'!K449="EXEC.",0,'ORÇ.REPROG. P CAIXA'!I450)</f>
        <v>0</v>
      </c>
      <c r="J450" s="163" t="n">
        <f aca="false">IF(H450&lt;&gt;0,ROUND(H450*I450,2),IF(AJ450=0,(SUMIF($W$13:$W$1012,B450,$AJ$13:$AJ$1012)),AJ450))</f>
        <v>0</v>
      </c>
      <c r="K450" s="163" t="n">
        <f aca="false">H450-E450</f>
        <v>0</v>
      </c>
      <c r="L450" s="163" t="n">
        <f aca="false">J450-G450</f>
        <v>0</v>
      </c>
      <c r="M450" s="662" t="str">
        <f aca="false">IF('ORÇ.GLOBAL P CAIXA'!K449="EXEC.","",IF('ORÇ.REPROG. P CAIXA'!M450&gt;0,'ORÇ.REPROG. P CAIXA'!M450,""))</f>
        <v/>
      </c>
      <c r="N450" s="663" t="str">
        <f aca="false">IF('ORÇ.GLOBAL P CAIXA'!K449="EXEC.","",IF('ORÇ.REPROG. P CAIXA'!N450&gt;0,'ORÇ.REPROG. P CAIXA'!N450,""))</f>
        <v/>
      </c>
      <c r="O450" s="166" t="str">
        <f aca="false">IF('ORÇ.GLOBAL P CAIXA'!$K449="EXEC.","",'ORÇ.REPROG. P CAIXA'!O450)</f>
        <v/>
      </c>
      <c r="P450" s="167"/>
      <c r="Q450" s="168" t="str">
        <f aca="false">IF(B450&gt;0,"ok","ocultar")</f>
        <v>ocultar</v>
      </c>
      <c r="R450" s="649"/>
      <c r="S450" s="649"/>
      <c r="T450" s="650"/>
      <c r="V450" s="88"/>
      <c r="W450" s="157" t="n">
        <f aca="false">IF(B450=0,W449,IF(ISNONTEXT(B450)=TRUE(),INT(B450),INT(LEFT(B450,FIND(".",B450)-1))))</f>
        <v>3</v>
      </c>
      <c r="X450" s="157" t="str">
        <f aca="false">IF(X451=1,1,IF(B450&lt;&gt;0,1,IF(C450&lt;&gt;0,1,IF(D450&lt;&gt;0,1,IF(E450&lt;&gt;0,1,"")))))</f>
        <v/>
      </c>
      <c r="Y450" s="157" t="str">
        <f aca="false">IF(W450=0," ",IF(W450&lt;&gt;W449,W450," "))</f>
        <v> </v>
      </c>
      <c r="Z450" s="88"/>
      <c r="AA450" s="75" t="n">
        <f aca="false">IF(W450&lt;&gt;Y450,(IF(N450=0,G450*(INFORMAÇÕES!$Q$69/INFORMAÇÕES!$Q$72),IF(N450="R",G450,0))),0)</f>
        <v>0</v>
      </c>
      <c r="AB450" s="75" t="n">
        <f aca="false">IF(W450&lt;&gt;Y450,(IF(N450=0,G450*(INFORMAÇÕES!$Q$70/INFORMAÇÕES!$Q$72),IF(N450="C",G450,0))),0)</f>
        <v>0</v>
      </c>
      <c r="AC450" s="75" t="n">
        <f aca="false">IF(W450&lt;&gt;Y450,(IF(N450=0,G450*INFORMAÇÕES!$U$115,IF(N450="CF",G450,0))),0)</f>
        <v>0</v>
      </c>
      <c r="AD450" s="75" t="n">
        <f aca="false">IF(W450&lt;&gt;Y450,(IF(N450=0,G450*INFORMAÇÕES!$U$116,IF(N450="O",G450,0))),0)</f>
        <v>0</v>
      </c>
      <c r="AE450" s="75" t="n">
        <f aca="false">IF(E450&lt;&gt;0,G450,0)</f>
        <v>0</v>
      </c>
      <c r="AF450" s="75" t="n">
        <f aca="false">IF(W450&lt;&gt;Y450,(IF(N450=0,J450*(INFORMAÇÕES!$Q$89/INFORMAÇÕES!$Q$92),IF(N450="R",J450,0))),0)</f>
        <v>0</v>
      </c>
      <c r="AG450" s="75" t="n">
        <f aca="false">IF(W450&lt;&gt;Y450,(IF(N450=0,J450*(INFORMAÇÕES!$Q$90/INFORMAÇÕES!$Q$92),IF(N450="C",J450,0))),0)</f>
        <v>0</v>
      </c>
      <c r="AH450" s="75" t="n">
        <f aca="false">IF(W450&lt;&gt;Y450,(IF(N450="",J450*INFORMAÇÕES!$U$115,IF(N450="CF",J450,0))),0)</f>
        <v>0</v>
      </c>
      <c r="AI450" s="75" t="n">
        <f aca="false">IF(W450&lt;&gt;Y450,(IF(N450="",J450*INFORMAÇÕES!$U$116,IF(N450="O",J450,0))),0)</f>
        <v>0</v>
      </c>
      <c r="AJ450" s="75" t="n">
        <f aca="false">IF(H450&lt;&gt;0,J450,0)</f>
        <v>0</v>
      </c>
      <c r="AK450" s="75" t="n">
        <f aca="false">IF(K450&lt;&gt;0,L450,0)</f>
        <v>0</v>
      </c>
    </row>
    <row r="451" s="174" customFormat="true" ht="14.25" hidden="false" customHeight="false" outlineLevel="0" collapsed="false">
      <c r="A451" s="159" t="n">
        <v>439</v>
      </c>
      <c r="B451" s="160" t="n">
        <f aca="false">IF('ORÇ.GLOBAL P CAIXA'!$K450="EXEC.",0,'ORÇ.REPROG. P CAIXA'!B451)</f>
        <v>0</v>
      </c>
      <c r="C451" s="161" t="n">
        <f aca="false">IF('ORÇ.GLOBAL P CAIXA'!$K450="EXEC.",0,'ORÇ.REPROG. P CAIXA'!C451)</f>
        <v>0</v>
      </c>
      <c r="D451" s="162" t="n">
        <f aca="false">IF('ORÇ.GLOBAL P CAIXA'!$K450="EXEC.",0,'ORÇ.REPROG. P CAIXA'!D451)</f>
        <v>0</v>
      </c>
      <c r="E451" s="163" t="n">
        <f aca="false">IF('ORÇ.GLOBAL P CAIXA'!$K450="EXEC.",0,'ORÇ.REPROG. P CAIXA'!E451)</f>
        <v>0</v>
      </c>
      <c r="F451" s="163" t="n">
        <f aca="false">IF('ORÇ.GLOBAL P CAIXA'!K450="EXEC.",0,IF('ORÇ.GLOBAL EMPRESA'!G450&gt;0,'ORÇ.GLOBAL EMPRESA'!G450,'ORÇ.GLOBAL P CAIXA'!F450))</f>
        <v>0</v>
      </c>
      <c r="G451" s="163" t="n">
        <f aca="false">IF(E451&lt;&gt;0,ROUND(E451*F451,2),IF(AE451=0,(SUMIF($W$13:$W$1012,B451,$AE$13:$AE$1012)),AE451))</f>
        <v>0</v>
      </c>
      <c r="H451" s="661" t="n">
        <f aca="false">IF('ORÇ.GLOBAL P CAIXA'!K450="EXEC.",0,'ORÇ.REPROG. P CAIXA'!H451)</f>
        <v>0</v>
      </c>
      <c r="I451" s="661" t="n">
        <f aca="false">IF('ORÇ.GLOBAL P CAIXA'!K450="EXEC.",0,'ORÇ.REPROG. P CAIXA'!I451)</f>
        <v>0</v>
      </c>
      <c r="J451" s="163" t="n">
        <f aca="false">IF(H451&lt;&gt;0,ROUND(H451*I451,2),IF(AJ451=0,(SUMIF($W$13:$W$1012,B451,$AJ$13:$AJ$1012)),AJ451))</f>
        <v>0</v>
      </c>
      <c r="K451" s="163" t="n">
        <f aca="false">H451-E451</f>
        <v>0</v>
      </c>
      <c r="L451" s="163" t="n">
        <f aca="false">J451-G451</f>
        <v>0</v>
      </c>
      <c r="M451" s="662" t="str">
        <f aca="false">IF('ORÇ.GLOBAL P CAIXA'!K450="EXEC.","",IF('ORÇ.REPROG. P CAIXA'!M451&gt;0,'ORÇ.REPROG. P CAIXA'!M451,""))</f>
        <v/>
      </c>
      <c r="N451" s="663" t="str">
        <f aca="false">IF('ORÇ.GLOBAL P CAIXA'!K450="EXEC.","",IF('ORÇ.REPROG. P CAIXA'!N451&gt;0,'ORÇ.REPROG. P CAIXA'!N451,""))</f>
        <v/>
      </c>
      <c r="O451" s="166" t="str">
        <f aca="false">IF('ORÇ.GLOBAL P CAIXA'!$K450="EXEC.","",'ORÇ.REPROG. P CAIXA'!O451)</f>
        <v/>
      </c>
      <c r="P451" s="167"/>
      <c r="Q451" s="168" t="str">
        <f aca="false">IF(B451&gt;0,"ok","ocultar")</f>
        <v>ocultar</v>
      </c>
      <c r="R451" s="649"/>
      <c r="S451" s="649"/>
      <c r="T451" s="650"/>
      <c r="V451" s="88"/>
      <c r="W451" s="157" t="n">
        <f aca="false">IF(B451=0,W450,IF(ISNONTEXT(B451)=TRUE(),INT(B451),INT(LEFT(B451,FIND(".",B451)-1))))</f>
        <v>3</v>
      </c>
      <c r="X451" s="157" t="str">
        <f aca="false">IF(X452=1,1,IF(B451&lt;&gt;0,1,IF(C451&lt;&gt;0,1,IF(D451&lt;&gt;0,1,IF(E451&lt;&gt;0,1,"")))))</f>
        <v/>
      </c>
      <c r="Y451" s="157" t="str">
        <f aca="false">IF(W451=0," ",IF(W451&lt;&gt;W450,W451," "))</f>
        <v> </v>
      </c>
      <c r="Z451" s="88"/>
      <c r="AA451" s="75" t="n">
        <f aca="false">IF(W451&lt;&gt;Y451,(IF(N451=0,G451*(INFORMAÇÕES!$Q$69/INFORMAÇÕES!$Q$72),IF(N451="R",G451,0))),0)</f>
        <v>0</v>
      </c>
      <c r="AB451" s="75" t="n">
        <f aca="false">IF(W451&lt;&gt;Y451,(IF(N451=0,G451*(INFORMAÇÕES!$Q$70/INFORMAÇÕES!$Q$72),IF(N451="C",G451,0))),0)</f>
        <v>0</v>
      </c>
      <c r="AC451" s="75" t="n">
        <f aca="false">IF(W451&lt;&gt;Y451,(IF(N451=0,G451*INFORMAÇÕES!$U$115,IF(N451="CF",G451,0))),0)</f>
        <v>0</v>
      </c>
      <c r="AD451" s="75" t="n">
        <f aca="false">IF(W451&lt;&gt;Y451,(IF(N451=0,G451*INFORMAÇÕES!$U$116,IF(N451="O",G451,0))),0)</f>
        <v>0</v>
      </c>
      <c r="AE451" s="75" t="n">
        <f aca="false">IF(E451&lt;&gt;0,G451,0)</f>
        <v>0</v>
      </c>
      <c r="AF451" s="75" t="n">
        <f aca="false">IF(W451&lt;&gt;Y451,(IF(N451=0,J451*(INFORMAÇÕES!$Q$89/INFORMAÇÕES!$Q$92),IF(N451="R",J451,0))),0)</f>
        <v>0</v>
      </c>
      <c r="AG451" s="75" t="n">
        <f aca="false">IF(W451&lt;&gt;Y451,(IF(N451=0,J451*(INFORMAÇÕES!$Q$90/INFORMAÇÕES!$Q$92),IF(N451="C",J451,0))),0)</f>
        <v>0</v>
      </c>
      <c r="AH451" s="75" t="n">
        <f aca="false">IF(W451&lt;&gt;Y451,(IF(N451="",J451*INFORMAÇÕES!$U$115,IF(N451="CF",J451,0))),0)</f>
        <v>0</v>
      </c>
      <c r="AI451" s="75" t="n">
        <f aca="false">IF(W451&lt;&gt;Y451,(IF(N451="",J451*INFORMAÇÕES!$U$116,IF(N451="O",J451,0))),0)</f>
        <v>0</v>
      </c>
      <c r="AJ451" s="75" t="n">
        <f aca="false">IF(H451&lt;&gt;0,J451,0)</f>
        <v>0</v>
      </c>
      <c r="AK451" s="75" t="n">
        <f aca="false">IF(K451&lt;&gt;0,L451,0)</f>
        <v>0</v>
      </c>
    </row>
    <row r="452" s="174" customFormat="true" ht="14.25" hidden="false" customHeight="false" outlineLevel="0" collapsed="false">
      <c r="A452" s="159" t="n">
        <v>440</v>
      </c>
      <c r="B452" s="160" t="n">
        <f aca="false">IF('ORÇ.GLOBAL P CAIXA'!$K451="EXEC.",0,'ORÇ.REPROG. P CAIXA'!B452)</f>
        <v>0</v>
      </c>
      <c r="C452" s="161" t="n">
        <f aca="false">IF('ORÇ.GLOBAL P CAIXA'!$K451="EXEC.",0,'ORÇ.REPROG. P CAIXA'!C452)</f>
        <v>0</v>
      </c>
      <c r="D452" s="162" t="n">
        <f aca="false">IF('ORÇ.GLOBAL P CAIXA'!$K451="EXEC.",0,'ORÇ.REPROG. P CAIXA'!D452)</f>
        <v>0</v>
      </c>
      <c r="E452" s="163" t="n">
        <f aca="false">IF('ORÇ.GLOBAL P CAIXA'!$K451="EXEC.",0,'ORÇ.REPROG. P CAIXA'!E452)</f>
        <v>0</v>
      </c>
      <c r="F452" s="163" t="n">
        <f aca="false">IF('ORÇ.GLOBAL P CAIXA'!K451="EXEC.",0,IF('ORÇ.GLOBAL EMPRESA'!G451&gt;0,'ORÇ.GLOBAL EMPRESA'!G451,'ORÇ.GLOBAL P CAIXA'!F451))</f>
        <v>0</v>
      </c>
      <c r="G452" s="163" t="n">
        <f aca="false">IF(E452&lt;&gt;0,ROUND(E452*F452,2),IF(AE452=0,(SUMIF($W$13:$W$1012,B452,$AE$13:$AE$1012)),AE452))</f>
        <v>0</v>
      </c>
      <c r="H452" s="661" t="n">
        <f aca="false">IF('ORÇ.GLOBAL P CAIXA'!K451="EXEC.",0,'ORÇ.REPROG. P CAIXA'!H452)</f>
        <v>0</v>
      </c>
      <c r="I452" s="661" t="n">
        <f aca="false">IF('ORÇ.GLOBAL P CAIXA'!K451="EXEC.",0,'ORÇ.REPROG. P CAIXA'!I452)</f>
        <v>0</v>
      </c>
      <c r="J452" s="163" t="n">
        <f aca="false">IF(H452&lt;&gt;0,ROUND(H452*I452,2),IF(AJ452=0,(SUMIF($W$13:$W$1012,B452,$AJ$13:$AJ$1012)),AJ452))</f>
        <v>0</v>
      </c>
      <c r="K452" s="163" t="n">
        <f aca="false">H452-E452</f>
        <v>0</v>
      </c>
      <c r="L452" s="163" t="n">
        <f aca="false">J452-G452</f>
        <v>0</v>
      </c>
      <c r="M452" s="662" t="str">
        <f aca="false">IF('ORÇ.GLOBAL P CAIXA'!K451="EXEC.","",IF('ORÇ.REPROG. P CAIXA'!M452&gt;0,'ORÇ.REPROG. P CAIXA'!M452,""))</f>
        <v/>
      </c>
      <c r="N452" s="663" t="str">
        <f aca="false">IF('ORÇ.GLOBAL P CAIXA'!K451="EXEC.","",IF('ORÇ.REPROG. P CAIXA'!N452&gt;0,'ORÇ.REPROG. P CAIXA'!N452,""))</f>
        <v/>
      </c>
      <c r="O452" s="166" t="str">
        <f aca="false">IF('ORÇ.GLOBAL P CAIXA'!$K451="EXEC.","",'ORÇ.REPROG. P CAIXA'!O452)</f>
        <v/>
      </c>
      <c r="P452" s="167"/>
      <c r="Q452" s="168" t="str">
        <f aca="false">IF(B452&gt;0,"ok","ocultar")</f>
        <v>ocultar</v>
      </c>
      <c r="R452" s="649"/>
      <c r="S452" s="649"/>
      <c r="T452" s="650"/>
      <c r="V452" s="88"/>
      <c r="W452" s="157" t="n">
        <f aca="false">IF(B452=0,W451,IF(ISNONTEXT(B452)=TRUE(),INT(B452),INT(LEFT(B452,FIND(".",B452)-1))))</f>
        <v>3</v>
      </c>
      <c r="X452" s="157" t="str">
        <f aca="false">IF(X453=1,1,IF(B452&lt;&gt;0,1,IF(C452&lt;&gt;0,1,IF(D452&lt;&gt;0,1,IF(E452&lt;&gt;0,1,"")))))</f>
        <v/>
      </c>
      <c r="Y452" s="157" t="str">
        <f aca="false">IF(W452=0," ",IF(W452&lt;&gt;W451,W452," "))</f>
        <v> </v>
      </c>
      <c r="Z452" s="88"/>
      <c r="AA452" s="75" t="n">
        <f aca="false">IF(W452&lt;&gt;Y452,(IF(N452=0,G452*(INFORMAÇÕES!$Q$69/INFORMAÇÕES!$Q$72),IF(N452="R",G452,0))),0)</f>
        <v>0</v>
      </c>
      <c r="AB452" s="75" t="n">
        <f aca="false">IF(W452&lt;&gt;Y452,(IF(N452=0,G452*(INFORMAÇÕES!$Q$70/INFORMAÇÕES!$Q$72),IF(N452="C",G452,0))),0)</f>
        <v>0</v>
      </c>
      <c r="AC452" s="75" t="n">
        <f aca="false">IF(W452&lt;&gt;Y452,(IF(N452=0,G452*INFORMAÇÕES!$U$115,IF(N452="CF",G452,0))),0)</f>
        <v>0</v>
      </c>
      <c r="AD452" s="75" t="n">
        <f aca="false">IF(W452&lt;&gt;Y452,(IF(N452=0,G452*INFORMAÇÕES!$U$116,IF(N452="O",G452,0))),0)</f>
        <v>0</v>
      </c>
      <c r="AE452" s="75" t="n">
        <f aca="false">IF(E452&lt;&gt;0,G452,0)</f>
        <v>0</v>
      </c>
      <c r="AF452" s="75" t="n">
        <f aca="false">IF(W452&lt;&gt;Y452,(IF(N452=0,J452*(INFORMAÇÕES!$Q$89/INFORMAÇÕES!$Q$92),IF(N452="R",J452,0))),0)</f>
        <v>0</v>
      </c>
      <c r="AG452" s="75" t="n">
        <f aca="false">IF(W452&lt;&gt;Y452,(IF(N452=0,J452*(INFORMAÇÕES!$Q$90/INFORMAÇÕES!$Q$92),IF(N452="C",J452,0))),0)</f>
        <v>0</v>
      </c>
      <c r="AH452" s="75" t="n">
        <f aca="false">IF(W452&lt;&gt;Y452,(IF(N452="",J452*INFORMAÇÕES!$U$115,IF(N452="CF",J452,0))),0)</f>
        <v>0</v>
      </c>
      <c r="AI452" s="75" t="n">
        <f aca="false">IF(W452&lt;&gt;Y452,(IF(N452="",J452*INFORMAÇÕES!$U$116,IF(N452="O",J452,0))),0)</f>
        <v>0</v>
      </c>
      <c r="AJ452" s="75" t="n">
        <f aca="false">IF(H452&lt;&gt;0,J452,0)</f>
        <v>0</v>
      </c>
      <c r="AK452" s="75" t="n">
        <f aca="false">IF(K452&lt;&gt;0,L452,0)</f>
        <v>0</v>
      </c>
    </row>
    <row r="453" s="174" customFormat="true" ht="14.25" hidden="false" customHeight="false" outlineLevel="0" collapsed="false">
      <c r="A453" s="159" t="n">
        <v>441</v>
      </c>
      <c r="B453" s="160" t="n">
        <f aca="false">IF('ORÇ.GLOBAL P CAIXA'!$K452="EXEC.",0,'ORÇ.REPROG. P CAIXA'!B453)</f>
        <v>0</v>
      </c>
      <c r="C453" s="161" t="n">
        <f aca="false">IF('ORÇ.GLOBAL P CAIXA'!$K452="EXEC.",0,'ORÇ.REPROG. P CAIXA'!C453)</f>
        <v>0</v>
      </c>
      <c r="D453" s="162" t="n">
        <f aca="false">IF('ORÇ.GLOBAL P CAIXA'!$K452="EXEC.",0,'ORÇ.REPROG. P CAIXA'!D453)</f>
        <v>0</v>
      </c>
      <c r="E453" s="163" t="n">
        <f aca="false">IF('ORÇ.GLOBAL P CAIXA'!$K452="EXEC.",0,'ORÇ.REPROG. P CAIXA'!E453)</f>
        <v>0</v>
      </c>
      <c r="F453" s="163" t="n">
        <f aca="false">IF('ORÇ.GLOBAL P CAIXA'!K452="EXEC.",0,IF('ORÇ.GLOBAL EMPRESA'!G452&gt;0,'ORÇ.GLOBAL EMPRESA'!G452,'ORÇ.GLOBAL P CAIXA'!F452))</f>
        <v>0</v>
      </c>
      <c r="G453" s="163" t="n">
        <f aca="false">IF(E453&lt;&gt;0,ROUND(E453*F453,2),IF(AE453=0,(SUMIF($W$13:$W$1012,B453,$AE$13:$AE$1012)),AE453))</f>
        <v>0</v>
      </c>
      <c r="H453" s="661" t="n">
        <f aca="false">IF('ORÇ.GLOBAL P CAIXA'!K452="EXEC.",0,'ORÇ.REPROG. P CAIXA'!H453)</f>
        <v>0</v>
      </c>
      <c r="I453" s="661" t="n">
        <f aca="false">IF('ORÇ.GLOBAL P CAIXA'!K452="EXEC.",0,'ORÇ.REPROG. P CAIXA'!I453)</f>
        <v>0</v>
      </c>
      <c r="J453" s="163" t="n">
        <f aca="false">IF(H453&lt;&gt;0,ROUND(H453*I453,2),IF(AJ453=0,(SUMIF($W$13:$W$1012,B453,$AJ$13:$AJ$1012)),AJ453))</f>
        <v>0</v>
      </c>
      <c r="K453" s="163" t="n">
        <f aca="false">H453-E453</f>
        <v>0</v>
      </c>
      <c r="L453" s="163" t="n">
        <f aca="false">J453-G453</f>
        <v>0</v>
      </c>
      <c r="M453" s="662" t="str">
        <f aca="false">IF('ORÇ.GLOBAL P CAIXA'!K452="EXEC.","",IF('ORÇ.REPROG. P CAIXA'!M453&gt;0,'ORÇ.REPROG. P CAIXA'!M453,""))</f>
        <v/>
      </c>
      <c r="N453" s="663" t="str">
        <f aca="false">IF('ORÇ.GLOBAL P CAIXA'!K452="EXEC.","",IF('ORÇ.REPROG. P CAIXA'!N453&gt;0,'ORÇ.REPROG. P CAIXA'!N453,""))</f>
        <v/>
      </c>
      <c r="O453" s="166" t="str">
        <f aca="false">IF('ORÇ.GLOBAL P CAIXA'!$K452="EXEC.","",'ORÇ.REPROG. P CAIXA'!O453)</f>
        <v/>
      </c>
      <c r="P453" s="167"/>
      <c r="Q453" s="168" t="str">
        <f aca="false">IF(B453&gt;0,"ok","ocultar")</f>
        <v>ocultar</v>
      </c>
      <c r="R453" s="649"/>
      <c r="S453" s="649"/>
      <c r="T453" s="650"/>
      <c r="V453" s="88"/>
      <c r="W453" s="157" t="n">
        <f aca="false">IF(B453=0,W452,IF(ISNONTEXT(B453)=TRUE(),INT(B453),INT(LEFT(B453,FIND(".",B453)-1))))</f>
        <v>3</v>
      </c>
      <c r="X453" s="157" t="str">
        <f aca="false">IF(X454=1,1,IF(B453&lt;&gt;0,1,IF(C453&lt;&gt;0,1,IF(D453&lt;&gt;0,1,IF(E453&lt;&gt;0,1,"")))))</f>
        <v/>
      </c>
      <c r="Y453" s="157" t="str">
        <f aca="false">IF(W453=0," ",IF(W453&lt;&gt;W452,W453," "))</f>
        <v> </v>
      </c>
      <c r="Z453" s="88"/>
      <c r="AA453" s="75" t="n">
        <f aca="false">IF(W453&lt;&gt;Y453,(IF(N453=0,G453*(INFORMAÇÕES!$Q$69/INFORMAÇÕES!$Q$72),IF(N453="R",G453,0))),0)</f>
        <v>0</v>
      </c>
      <c r="AB453" s="75" t="n">
        <f aca="false">IF(W453&lt;&gt;Y453,(IF(N453=0,G453*(INFORMAÇÕES!$Q$70/INFORMAÇÕES!$Q$72),IF(N453="C",G453,0))),0)</f>
        <v>0</v>
      </c>
      <c r="AC453" s="75" t="n">
        <f aca="false">IF(W453&lt;&gt;Y453,(IF(N453=0,G453*INFORMAÇÕES!$U$115,IF(N453="CF",G453,0))),0)</f>
        <v>0</v>
      </c>
      <c r="AD453" s="75" t="n">
        <f aca="false">IF(W453&lt;&gt;Y453,(IF(N453=0,G453*INFORMAÇÕES!$U$116,IF(N453="O",G453,0))),0)</f>
        <v>0</v>
      </c>
      <c r="AE453" s="75" t="n">
        <f aca="false">IF(E453&lt;&gt;0,G453,0)</f>
        <v>0</v>
      </c>
      <c r="AF453" s="75" t="n">
        <f aca="false">IF(W453&lt;&gt;Y453,(IF(N453=0,J453*(INFORMAÇÕES!$Q$89/INFORMAÇÕES!$Q$92),IF(N453="R",J453,0))),0)</f>
        <v>0</v>
      </c>
      <c r="AG453" s="75" t="n">
        <f aca="false">IF(W453&lt;&gt;Y453,(IF(N453=0,J453*(INFORMAÇÕES!$Q$90/INFORMAÇÕES!$Q$92),IF(N453="C",J453,0))),0)</f>
        <v>0</v>
      </c>
      <c r="AH453" s="75" t="n">
        <f aca="false">IF(W453&lt;&gt;Y453,(IF(N453="",J453*INFORMAÇÕES!$U$115,IF(N453="CF",J453,0))),0)</f>
        <v>0</v>
      </c>
      <c r="AI453" s="75" t="n">
        <f aca="false">IF(W453&lt;&gt;Y453,(IF(N453="",J453*INFORMAÇÕES!$U$116,IF(N453="O",J453,0))),0)</f>
        <v>0</v>
      </c>
      <c r="AJ453" s="75" t="n">
        <f aca="false">IF(H453&lt;&gt;0,J453,0)</f>
        <v>0</v>
      </c>
      <c r="AK453" s="75" t="n">
        <f aca="false">IF(K453&lt;&gt;0,L453,0)</f>
        <v>0</v>
      </c>
    </row>
    <row r="454" s="174" customFormat="true" ht="14.25" hidden="false" customHeight="false" outlineLevel="0" collapsed="false">
      <c r="A454" s="159" t="n">
        <v>442</v>
      </c>
      <c r="B454" s="160" t="n">
        <f aca="false">IF('ORÇ.GLOBAL P CAIXA'!$K453="EXEC.",0,'ORÇ.REPROG. P CAIXA'!B454)</f>
        <v>0</v>
      </c>
      <c r="C454" s="161" t="n">
        <f aca="false">IF('ORÇ.GLOBAL P CAIXA'!$K453="EXEC.",0,'ORÇ.REPROG. P CAIXA'!C454)</f>
        <v>0</v>
      </c>
      <c r="D454" s="162" t="n">
        <f aca="false">IF('ORÇ.GLOBAL P CAIXA'!$K453="EXEC.",0,'ORÇ.REPROG. P CAIXA'!D454)</f>
        <v>0</v>
      </c>
      <c r="E454" s="163" t="n">
        <f aca="false">IF('ORÇ.GLOBAL P CAIXA'!$K453="EXEC.",0,'ORÇ.REPROG. P CAIXA'!E454)</f>
        <v>0</v>
      </c>
      <c r="F454" s="163" t="n">
        <f aca="false">IF('ORÇ.GLOBAL P CAIXA'!K453="EXEC.",0,IF('ORÇ.GLOBAL EMPRESA'!G453&gt;0,'ORÇ.GLOBAL EMPRESA'!G453,'ORÇ.GLOBAL P CAIXA'!F453))</f>
        <v>0</v>
      </c>
      <c r="G454" s="163" t="n">
        <f aca="false">IF(E454&lt;&gt;0,ROUND(E454*F454,2),IF(AE454=0,(SUMIF($W$13:$W$1012,B454,$AE$13:$AE$1012)),AE454))</f>
        <v>0</v>
      </c>
      <c r="H454" s="661" t="n">
        <f aca="false">IF('ORÇ.GLOBAL P CAIXA'!K453="EXEC.",0,'ORÇ.REPROG. P CAIXA'!H454)</f>
        <v>0</v>
      </c>
      <c r="I454" s="661" t="n">
        <f aca="false">IF('ORÇ.GLOBAL P CAIXA'!K453="EXEC.",0,'ORÇ.REPROG. P CAIXA'!I454)</f>
        <v>0</v>
      </c>
      <c r="J454" s="163" t="n">
        <f aca="false">IF(H454&lt;&gt;0,ROUND(H454*I454,2),IF(AJ454=0,(SUMIF($W$13:$W$1012,B454,$AJ$13:$AJ$1012)),AJ454))</f>
        <v>0</v>
      </c>
      <c r="K454" s="163" t="n">
        <f aca="false">H454-E454</f>
        <v>0</v>
      </c>
      <c r="L454" s="163" t="n">
        <f aca="false">J454-G454</f>
        <v>0</v>
      </c>
      <c r="M454" s="662" t="str">
        <f aca="false">IF('ORÇ.GLOBAL P CAIXA'!K453="EXEC.","",IF('ORÇ.REPROG. P CAIXA'!M454&gt;0,'ORÇ.REPROG. P CAIXA'!M454,""))</f>
        <v/>
      </c>
      <c r="N454" s="663" t="str">
        <f aca="false">IF('ORÇ.GLOBAL P CAIXA'!K453="EXEC.","",IF('ORÇ.REPROG. P CAIXA'!N454&gt;0,'ORÇ.REPROG. P CAIXA'!N454,""))</f>
        <v/>
      </c>
      <c r="O454" s="166" t="str">
        <f aca="false">IF('ORÇ.GLOBAL P CAIXA'!$K453="EXEC.","",'ORÇ.REPROG. P CAIXA'!O454)</f>
        <v/>
      </c>
      <c r="P454" s="167"/>
      <c r="Q454" s="168" t="str">
        <f aca="false">IF(B454&gt;0,"ok","ocultar")</f>
        <v>ocultar</v>
      </c>
      <c r="R454" s="649"/>
      <c r="S454" s="649"/>
      <c r="T454" s="650"/>
      <c r="V454" s="88"/>
      <c r="W454" s="157" t="n">
        <f aca="false">IF(B454=0,W453,IF(ISNONTEXT(B454)=TRUE(),INT(B454),INT(LEFT(B454,FIND(".",B454)-1))))</f>
        <v>3</v>
      </c>
      <c r="X454" s="157" t="str">
        <f aca="false">IF(X455=1,1,IF(B454&lt;&gt;0,1,IF(C454&lt;&gt;0,1,IF(D454&lt;&gt;0,1,IF(E454&lt;&gt;0,1,"")))))</f>
        <v/>
      </c>
      <c r="Y454" s="157" t="str">
        <f aca="false">IF(W454=0," ",IF(W454&lt;&gt;W453,W454," "))</f>
        <v> </v>
      </c>
      <c r="Z454" s="88"/>
      <c r="AA454" s="75" t="n">
        <f aca="false">IF(W454&lt;&gt;Y454,(IF(N454=0,G454*(INFORMAÇÕES!$Q$69/INFORMAÇÕES!$Q$72),IF(N454="R",G454,0))),0)</f>
        <v>0</v>
      </c>
      <c r="AB454" s="75" t="n">
        <f aca="false">IF(W454&lt;&gt;Y454,(IF(N454=0,G454*(INFORMAÇÕES!$Q$70/INFORMAÇÕES!$Q$72),IF(N454="C",G454,0))),0)</f>
        <v>0</v>
      </c>
      <c r="AC454" s="75" t="n">
        <f aca="false">IF(W454&lt;&gt;Y454,(IF(N454=0,G454*INFORMAÇÕES!$U$115,IF(N454="CF",G454,0))),0)</f>
        <v>0</v>
      </c>
      <c r="AD454" s="75" t="n">
        <f aca="false">IF(W454&lt;&gt;Y454,(IF(N454=0,G454*INFORMAÇÕES!$U$116,IF(N454="O",G454,0))),0)</f>
        <v>0</v>
      </c>
      <c r="AE454" s="75" t="n">
        <f aca="false">IF(E454&lt;&gt;0,G454,0)</f>
        <v>0</v>
      </c>
      <c r="AF454" s="75" t="n">
        <f aca="false">IF(W454&lt;&gt;Y454,(IF(N454=0,J454*(INFORMAÇÕES!$Q$89/INFORMAÇÕES!$Q$92),IF(N454="R",J454,0))),0)</f>
        <v>0</v>
      </c>
      <c r="AG454" s="75" t="n">
        <f aca="false">IF(W454&lt;&gt;Y454,(IF(N454=0,J454*(INFORMAÇÕES!$Q$90/INFORMAÇÕES!$Q$92),IF(N454="C",J454,0))),0)</f>
        <v>0</v>
      </c>
      <c r="AH454" s="75" t="n">
        <f aca="false">IF(W454&lt;&gt;Y454,(IF(N454="",J454*INFORMAÇÕES!$U$115,IF(N454="CF",J454,0))),0)</f>
        <v>0</v>
      </c>
      <c r="AI454" s="75" t="n">
        <f aca="false">IF(W454&lt;&gt;Y454,(IF(N454="",J454*INFORMAÇÕES!$U$116,IF(N454="O",J454,0))),0)</f>
        <v>0</v>
      </c>
      <c r="AJ454" s="75" t="n">
        <f aca="false">IF(H454&lt;&gt;0,J454,0)</f>
        <v>0</v>
      </c>
      <c r="AK454" s="75" t="n">
        <f aca="false">IF(K454&lt;&gt;0,L454,0)</f>
        <v>0</v>
      </c>
    </row>
    <row r="455" s="174" customFormat="true" ht="14.25" hidden="false" customHeight="false" outlineLevel="0" collapsed="false">
      <c r="A455" s="159" t="n">
        <v>443</v>
      </c>
      <c r="B455" s="160" t="n">
        <f aca="false">IF('ORÇ.GLOBAL P CAIXA'!$K454="EXEC.",0,'ORÇ.REPROG. P CAIXA'!B455)</f>
        <v>0</v>
      </c>
      <c r="C455" s="161" t="n">
        <f aca="false">IF('ORÇ.GLOBAL P CAIXA'!$K454="EXEC.",0,'ORÇ.REPROG. P CAIXA'!C455)</f>
        <v>0</v>
      </c>
      <c r="D455" s="162" t="n">
        <f aca="false">IF('ORÇ.GLOBAL P CAIXA'!$K454="EXEC.",0,'ORÇ.REPROG. P CAIXA'!D455)</f>
        <v>0</v>
      </c>
      <c r="E455" s="163" t="n">
        <f aca="false">IF('ORÇ.GLOBAL P CAIXA'!$K454="EXEC.",0,'ORÇ.REPROG. P CAIXA'!E455)</f>
        <v>0</v>
      </c>
      <c r="F455" s="163" t="n">
        <f aca="false">IF('ORÇ.GLOBAL P CAIXA'!K454="EXEC.",0,IF('ORÇ.GLOBAL EMPRESA'!G454&gt;0,'ORÇ.GLOBAL EMPRESA'!G454,'ORÇ.GLOBAL P CAIXA'!F454))</f>
        <v>0</v>
      </c>
      <c r="G455" s="163" t="n">
        <f aca="false">IF(E455&lt;&gt;0,ROUND(E455*F455,2),IF(AE455=0,(SUMIF($W$13:$W$1012,B455,$AE$13:$AE$1012)),AE455))</f>
        <v>0</v>
      </c>
      <c r="H455" s="661" t="n">
        <f aca="false">IF('ORÇ.GLOBAL P CAIXA'!K454="EXEC.",0,'ORÇ.REPROG. P CAIXA'!H455)</f>
        <v>0</v>
      </c>
      <c r="I455" s="661" t="n">
        <f aca="false">IF('ORÇ.GLOBAL P CAIXA'!K454="EXEC.",0,'ORÇ.REPROG. P CAIXA'!I455)</f>
        <v>0</v>
      </c>
      <c r="J455" s="163" t="n">
        <f aca="false">IF(H455&lt;&gt;0,ROUND(H455*I455,2),IF(AJ455=0,(SUMIF($W$13:$W$1012,B455,$AJ$13:$AJ$1012)),AJ455))</f>
        <v>0</v>
      </c>
      <c r="K455" s="163" t="n">
        <f aca="false">H455-E455</f>
        <v>0</v>
      </c>
      <c r="L455" s="163" t="n">
        <f aca="false">J455-G455</f>
        <v>0</v>
      </c>
      <c r="M455" s="662" t="str">
        <f aca="false">IF('ORÇ.GLOBAL P CAIXA'!K454="EXEC.","",IF('ORÇ.REPROG. P CAIXA'!M455&gt;0,'ORÇ.REPROG. P CAIXA'!M455,""))</f>
        <v/>
      </c>
      <c r="N455" s="663" t="str">
        <f aca="false">IF('ORÇ.GLOBAL P CAIXA'!K454="EXEC.","",IF('ORÇ.REPROG. P CAIXA'!N455&gt;0,'ORÇ.REPROG. P CAIXA'!N455,""))</f>
        <v/>
      </c>
      <c r="O455" s="166" t="str">
        <f aca="false">IF('ORÇ.GLOBAL P CAIXA'!$K454="EXEC.","",'ORÇ.REPROG. P CAIXA'!O455)</f>
        <v/>
      </c>
      <c r="P455" s="167"/>
      <c r="Q455" s="168" t="str">
        <f aca="false">IF(B455&gt;0,"ok","ocultar")</f>
        <v>ocultar</v>
      </c>
      <c r="R455" s="649"/>
      <c r="S455" s="649"/>
      <c r="T455" s="650"/>
      <c r="V455" s="88"/>
      <c r="W455" s="157" t="n">
        <f aca="false">IF(B455=0,W454,IF(ISNONTEXT(B455)=TRUE(),INT(B455),INT(LEFT(B455,FIND(".",B455)-1))))</f>
        <v>3</v>
      </c>
      <c r="X455" s="157" t="str">
        <f aca="false">IF(X456=1,1,IF(B455&lt;&gt;0,1,IF(C455&lt;&gt;0,1,IF(D455&lt;&gt;0,1,IF(E455&lt;&gt;0,1,"")))))</f>
        <v/>
      </c>
      <c r="Y455" s="157" t="str">
        <f aca="false">IF(W455=0," ",IF(W455&lt;&gt;W454,W455," "))</f>
        <v> </v>
      </c>
      <c r="Z455" s="88"/>
      <c r="AA455" s="75" t="n">
        <f aca="false">IF(W455&lt;&gt;Y455,(IF(N455=0,G455*(INFORMAÇÕES!$Q$69/INFORMAÇÕES!$Q$72),IF(N455="R",G455,0))),0)</f>
        <v>0</v>
      </c>
      <c r="AB455" s="75" t="n">
        <f aca="false">IF(W455&lt;&gt;Y455,(IF(N455=0,G455*(INFORMAÇÕES!$Q$70/INFORMAÇÕES!$Q$72),IF(N455="C",G455,0))),0)</f>
        <v>0</v>
      </c>
      <c r="AC455" s="75" t="n">
        <f aca="false">IF(W455&lt;&gt;Y455,(IF(N455=0,G455*INFORMAÇÕES!$U$115,IF(N455="CF",G455,0))),0)</f>
        <v>0</v>
      </c>
      <c r="AD455" s="75" t="n">
        <f aca="false">IF(W455&lt;&gt;Y455,(IF(N455=0,G455*INFORMAÇÕES!$U$116,IF(N455="O",G455,0))),0)</f>
        <v>0</v>
      </c>
      <c r="AE455" s="75" t="n">
        <f aca="false">IF(E455&lt;&gt;0,G455,0)</f>
        <v>0</v>
      </c>
      <c r="AF455" s="75" t="n">
        <f aca="false">IF(W455&lt;&gt;Y455,(IF(N455=0,J455*(INFORMAÇÕES!$Q$89/INFORMAÇÕES!$Q$92),IF(N455="R",J455,0))),0)</f>
        <v>0</v>
      </c>
      <c r="AG455" s="75" t="n">
        <f aca="false">IF(W455&lt;&gt;Y455,(IF(N455=0,J455*(INFORMAÇÕES!$Q$90/INFORMAÇÕES!$Q$92),IF(N455="C",J455,0))),0)</f>
        <v>0</v>
      </c>
      <c r="AH455" s="75" t="n">
        <f aca="false">IF(W455&lt;&gt;Y455,(IF(N455="",J455*INFORMAÇÕES!$U$115,IF(N455="CF",J455,0))),0)</f>
        <v>0</v>
      </c>
      <c r="AI455" s="75" t="n">
        <f aca="false">IF(W455&lt;&gt;Y455,(IF(N455="",J455*INFORMAÇÕES!$U$116,IF(N455="O",J455,0))),0)</f>
        <v>0</v>
      </c>
      <c r="AJ455" s="75" t="n">
        <f aca="false">IF(H455&lt;&gt;0,J455,0)</f>
        <v>0</v>
      </c>
      <c r="AK455" s="75" t="n">
        <f aca="false">IF(K455&lt;&gt;0,L455,0)</f>
        <v>0</v>
      </c>
    </row>
    <row r="456" s="174" customFormat="true" ht="14.25" hidden="false" customHeight="false" outlineLevel="0" collapsed="false">
      <c r="A456" s="159" t="n">
        <v>444</v>
      </c>
      <c r="B456" s="160" t="n">
        <f aca="false">IF('ORÇ.GLOBAL P CAIXA'!$K455="EXEC.",0,'ORÇ.REPROG. P CAIXA'!B456)</f>
        <v>0</v>
      </c>
      <c r="C456" s="161" t="n">
        <f aca="false">IF('ORÇ.GLOBAL P CAIXA'!$K455="EXEC.",0,'ORÇ.REPROG. P CAIXA'!C456)</f>
        <v>0</v>
      </c>
      <c r="D456" s="162" t="n">
        <f aca="false">IF('ORÇ.GLOBAL P CAIXA'!$K455="EXEC.",0,'ORÇ.REPROG. P CAIXA'!D456)</f>
        <v>0</v>
      </c>
      <c r="E456" s="163" t="n">
        <f aca="false">IF('ORÇ.GLOBAL P CAIXA'!$K455="EXEC.",0,'ORÇ.REPROG. P CAIXA'!E456)</f>
        <v>0</v>
      </c>
      <c r="F456" s="163" t="n">
        <f aca="false">IF('ORÇ.GLOBAL P CAIXA'!K455="EXEC.",0,IF('ORÇ.GLOBAL EMPRESA'!G455&gt;0,'ORÇ.GLOBAL EMPRESA'!G455,'ORÇ.GLOBAL P CAIXA'!F455))</f>
        <v>0</v>
      </c>
      <c r="G456" s="163" t="n">
        <f aca="false">IF(E456&lt;&gt;0,ROUND(E456*F456,2),IF(AE456=0,(SUMIF($W$13:$W$1012,B456,$AE$13:$AE$1012)),AE456))</f>
        <v>0</v>
      </c>
      <c r="H456" s="661" t="n">
        <f aca="false">IF('ORÇ.GLOBAL P CAIXA'!K455="EXEC.",0,'ORÇ.REPROG. P CAIXA'!H456)</f>
        <v>0</v>
      </c>
      <c r="I456" s="661" t="n">
        <f aca="false">IF('ORÇ.GLOBAL P CAIXA'!K455="EXEC.",0,'ORÇ.REPROG. P CAIXA'!I456)</f>
        <v>0</v>
      </c>
      <c r="J456" s="163" t="n">
        <f aca="false">IF(H456&lt;&gt;0,ROUND(H456*I456,2),IF(AJ456=0,(SUMIF($W$13:$W$1012,B456,$AJ$13:$AJ$1012)),AJ456))</f>
        <v>0</v>
      </c>
      <c r="K456" s="163" t="n">
        <f aca="false">H456-E456</f>
        <v>0</v>
      </c>
      <c r="L456" s="163" t="n">
        <f aca="false">J456-G456</f>
        <v>0</v>
      </c>
      <c r="M456" s="662" t="str">
        <f aca="false">IF('ORÇ.GLOBAL P CAIXA'!K455="EXEC.","",IF('ORÇ.REPROG. P CAIXA'!M456&gt;0,'ORÇ.REPROG. P CAIXA'!M456,""))</f>
        <v/>
      </c>
      <c r="N456" s="663" t="str">
        <f aca="false">IF('ORÇ.GLOBAL P CAIXA'!K455="EXEC.","",IF('ORÇ.REPROG. P CAIXA'!N456&gt;0,'ORÇ.REPROG. P CAIXA'!N456,""))</f>
        <v/>
      </c>
      <c r="O456" s="166" t="str">
        <f aca="false">IF('ORÇ.GLOBAL P CAIXA'!$K455="EXEC.","",'ORÇ.REPROG. P CAIXA'!O456)</f>
        <v/>
      </c>
      <c r="P456" s="167"/>
      <c r="Q456" s="168" t="str">
        <f aca="false">IF(B456&gt;0,"ok","ocultar")</f>
        <v>ocultar</v>
      </c>
      <c r="R456" s="649"/>
      <c r="S456" s="649"/>
      <c r="T456" s="650"/>
      <c r="V456" s="88"/>
      <c r="W456" s="157" t="n">
        <f aca="false">IF(B456=0,W455,IF(ISNONTEXT(B456)=TRUE(),INT(B456),INT(LEFT(B456,FIND(".",B456)-1))))</f>
        <v>3</v>
      </c>
      <c r="X456" s="157" t="str">
        <f aca="false">IF(X457=1,1,IF(B456&lt;&gt;0,1,IF(C456&lt;&gt;0,1,IF(D456&lt;&gt;0,1,IF(E456&lt;&gt;0,1,"")))))</f>
        <v/>
      </c>
      <c r="Y456" s="157" t="str">
        <f aca="false">IF(W456=0," ",IF(W456&lt;&gt;W455,W456," "))</f>
        <v> </v>
      </c>
      <c r="Z456" s="88"/>
      <c r="AA456" s="75" t="n">
        <f aca="false">IF(W456&lt;&gt;Y456,(IF(N456=0,G456*(INFORMAÇÕES!$Q$69/INFORMAÇÕES!$Q$72),IF(N456="R",G456,0))),0)</f>
        <v>0</v>
      </c>
      <c r="AB456" s="75" t="n">
        <f aca="false">IF(W456&lt;&gt;Y456,(IF(N456=0,G456*(INFORMAÇÕES!$Q$70/INFORMAÇÕES!$Q$72),IF(N456="C",G456,0))),0)</f>
        <v>0</v>
      </c>
      <c r="AC456" s="75" t="n">
        <f aca="false">IF(W456&lt;&gt;Y456,(IF(N456=0,G456*INFORMAÇÕES!$U$115,IF(N456="CF",G456,0))),0)</f>
        <v>0</v>
      </c>
      <c r="AD456" s="75" t="n">
        <f aca="false">IF(W456&lt;&gt;Y456,(IF(N456=0,G456*INFORMAÇÕES!$U$116,IF(N456="O",G456,0))),0)</f>
        <v>0</v>
      </c>
      <c r="AE456" s="75" t="n">
        <f aca="false">IF(E456&lt;&gt;0,G456,0)</f>
        <v>0</v>
      </c>
      <c r="AF456" s="75" t="n">
        <f aca="false">IF(W456&lt;&gt;Y456,(IF(N456=0,J456*(INFORMAÇÕES!$Q$89/INFORMAÇÕES!$Q$92),IF(N456="R",J456,0))),0)</f>
        <v>0</v>
      </c>
      <c r="AG456" s="75" t="n">
        <f aca="false">IF(W456&lt;&gt;Y456,(IF(N456=0,J456*(INFORMAÇÕES!$Q$90/INFORMAÇÕES!$Q$92),IF(N456="C",J456,0))),0)</f>
        <v>0</v>
      </c>
      <c r="AH456" s="75" t="n">
        <f aca="false">IF(W456&lt;&gt;Y456,(IF(N456="",J456*INFORMAÇÕES!$U$115,IF(N456="CF",J456,0))),0)</f>
        <v>0</v>
      </c>
      <c r="AI456" s="75" t="n">
        <f aca="false">IF(W456&lt;&gt;Y456,(IF(N456="",J456*INFORMAÇÕES!$U$116,IF(N456="O",J456,0))),0)</f>
        <v>0</v>
      </c>
      <c r="AJ456" s="75" t="n">
        <f aca="false">IF(H456&lt;&gt;0,J456,0)</f>
        <v>0</v>
      </c>
      <c r="AK456" s="75" t="n">
        <f aca="false">IF(K456&lt;&gt;0,L456,0)</f>
        <v>0</v>
      </c>
    </row>
    <row r="457" s="174" customFormat="true" ht="14.25" hidden="false" customHeight="false" outlineLevel="0" collapsed="false">
      <c r="A457" s="159" t="n">
        <v>445</v>
      </c>
      <c r="B457" s="160" t="n">
        <f aca="false">IF('ORÇ.GLOBAL P CAIXA'!$K456="EXEC.",0,'ORÇ.REPROG. P CAIXA'!B457)</f>
        <v>0</v>
      </c>
      <c r="C457" s="161" t="n">
        <f aca="false">IF('ORÇ.GLOBAL P CAIXA'!$K456="EXEC.",0,'ORÇ.REPROG. P CAIXA'!C457)</f>
        <v>0</v>
      </c>
      <c r="D457" s="162" t="n">
        <f aca="false">IF('ORÇ.GLOBAL P CAIXA'!$K456="EXEC.",0,'ORÇ.REPROG. P CAIXA'!D457)</f>
        <v>0</v>
      </c>
      <c r="E457" s="163" t="n">
        <f aca="false">IF('ORÇ.GLOBAL P CAIXA'!$K456="EXEC.",0,'ORÇ.REPROG. P CAIXA'!E457)</f>
        <v>0</v>
      </c>
      <c r="F457" s="163" t="n">
        <f aca="false">IF('ORÇ.GLOBAL P CAIXA'!K456="EXEC.",0,IF('ORÇ.GLOBAL EMPRESA'!G456&gt;0,'ORÇ.GLOBAL EMPRESA'!G456,'ORÇ.GLOBAL P CAIXA'!F456))</f>
        <v>0</v>
      </c>
      <c r="G457" s="163" t="n">
        <f aca="false">IF(E457&lt;&gt;0,ROUND(E457*F457,2),IF(AE457=0,(SUMIF($W$13:$W$1012,B457,$AE$13:$AE$1012)),AE457))</f>
        <v>0</v>
      </c>
      <c r="H457" s="661" t="n">
        <f aca="false">IF('ORÇ.GLOBAL P CAIXA'!K456="EXEC.",0,'ORÇ.REPROG. P CAIXA'!H457)</f>
        <v>0</v>
      </c>
      <c r="I457" s="661" t="n">
        <f aca="false">IF('ORÇ.GLOBAL P CAIXA'!K456="EXEC.",0,'ORÇ.REPROG. P CAIXA'!I457)</f>
        <v>0</v>
      </c>
      <c r="J457" s="163" t="n">
        <f aca="false">IF(H457&lt;&gt;0,ROUND(H457*I457,2),IF(AJ457=0,(SUMIF($W$13:$W$1012,B457,$AJ$13:$AJ$1012)),AJ457))</f>
        <v>0</v>
      </c>
      <c r="K457" s="163" t="n">
        <f aca="false">H457-E457</f>
        <v>0</v>
      </c>
      <c r="L457" s="163" t="n">
        <f aca="false">J457-G457</f>
        <v>0</v>
      </c>
      <c r="M457" s="662" t="str">
        <f aca="false">IF('ORÇ.GLOBAL P CAIXA'!K456="EXEC.","",IF('ORÇ.REPROG. P CAIXA'!M457&gt;0,'ORÇ.REPROG. P CAIXA'!M457,""))</f>
        <v/>
      </c>
      <c r="N457" s="663" t="str">
        <f aca="false">IF('ORÇ.GLOBAL P CAIXA'!K456="EXEC.","",IF('ORÇ.REPROG. P CAIXA'!N457&gt;0,'ORÇ.REPROG. P CAIXA'!N457,""))</f>
        <v/>
      </c>
      <c r="O457" s="166" t="str">
        <f aca="false">IF('ORÇ.GLOBAL P CAIXA'!$K456="EXEC.","",'ORÇ.REPROG. P CAIXA'!O457)</f>
        <v/>
      </c>
      <c r="P457" s="167"/>
      <c r="Q457" s="168" t="str">
        <f aca="false">IF(B457&gt;0,"ok","ocultar")</f>
        <v>ocultar</v>
      </c>
      <c r="R457" s="649"/>
      <c r="S457" s="649"/>
      <c r="T457" s="650"/>
      <c r="V457" s="88"/>
      <c r="W457" s="157" t="n">
        <f aca="false">IF(B457=0,W456,IF(ISNONTEXT(B457)=TRUE(),INT(B457),INT(LEFT(B457,FIND(".",B457)-1))))</f>
        <v>3</v>
      </c>
      <c r="X457" s="157" t="str">
        <f aca="false">IF(X458=1,1,IF(B457&lt;&gt;0,1,IF(C457&lt;&gt;0,1,IF(D457&lt;&gt;0,1,IF(E457&lt;&gt;0,1,"")))))</f>
        <v/>
      </c>
      <c r="Y457" s="157" t="str">
        <f aca="false">IF(W457=0," ",IF(W457&lt;&gt;W456,W457," "))</f>
        <v> </v>
      </c>
      <c r="Z457" s="88"/>
      <c r="AA457" s="75" t="n">
        <f aca="false">IF(W457&lt;&gt;Y457,(IF(N457=0,G457*(INFORMAÇÕES!$Q$69/INFORMAÇÕES!$Q$72),IF(N457="R",G457,0))),0)</f>
        <v>0</v>
      </c>
      <c r="AB457" s="75" t="n">
        <f aca="false">IF(W457&lt;&gt;Y457,(IF(N457=0,G457*(INFORMAÇÕES!$Q$70/INFORMAÇÕES!$Q$72),IF(N457="C",G457,0))),0)</f>
        <v>0</v>
      </c>
      <c r="AC457" s="75" t="n">
        <f aca="false">IF(W457&lt;&gt;Y457,(IF(N457=0,G457*INFORMAÇÕES!$U$115,IF(N457="CF",G457,0))),0)</f>
        <v>0</v>
      </c>
      <c r="AD457" s="75" t="n">
        <f aca="false">IF(W457&lt;&gt;Y457,(IF(N457=0,G457*INFORMAÇÕES!$U$116,IF(N457="O",G457,0))),0)</f>
        <v>0</v>
      </c>
      <c r="AE457" s="75" t="n">
        <f aca="false">IF(E457&lt;&gt;0,G457,0)</f>
        <v>0</v>
      </c>
      <c r="AF457" s="75" t="n">
        <f aca="false">IF(W457&lt;&gt;Y457,(IF(N457=0,J457*(INFORMAÇÕES!$Q$89/INFORMAÇÕES!$Q$92),IF(N457="R",J457,0))),0)</f>
        <v>0</v>
      </c>
      <c r="AG457" s="75" t="n">
        <f aca="false">IF(W457&lt;&gt;Y457,(IF(N457=0,J457*(INFORMAÇÕES!$Q$90/INFORMAÇÕES!$Q$92),IF(N457="C",J457,0))),0)</f>
        <v>0</v>
      </c>
      <c r="AH457" s="75" t="n">
        <f aca="false">IF(W457&lt;&gt;Y457,(IF(N457="",J457*INFORMAÇÕES!$U$115,IF(N457="CF",J457,0))),0)</f>
        <v>0</v>
      </c>
      <c r="AI457" s="75" t="n">
        <f aca="false">IF(W457&lt;&gt;Y457,(IF(N457="",J457*INFORMAÇÕES!$U$116,IF(N457="O",J457,0))),0)</f>
        <v>0</v>
      </c>
      <c r="AJ457" s="75" t="n">
        <f aca="false">IF(H457&lt;&gt;0,J457,0)</f>
        <v>0</v>
      </c>
      <c r="AK457" s="75" t="n">
        <f aca="false">IF(K457&lt;&gt;0,L457,0)</f>
        <v>0</v>
      </c>
    </row>
    <row r="458" s="174" customFormat="true" ht="14.25" hidden="false" customHeight="false" outlineLevel="0" collapsed="false">
      <c r="A458" s="159" t="n">
        <v>446</v>
      </c>
      <c r="B458" s="160" t="n">
        <f aca="false">IF('ORÇ.GLOBAL P CAIXA'!$K457="EXEC.",0,'ORÇ.REPROG. P CAIXA'!B458)</f>
        <v>0</v>
      </c>
      <c r="C458" s="161" t="n">
        <f aca="false">IF('ORÇ.GLOBAL P CAIXA'!$K457="EXEC.",0,'ORÇ.REPROG. P CAIXA'!C458)</f>
        <v>0</v>
      </c>
      <c r="D458" s="162" t="n">
        <f aca="false">IF('ORÇ.GLOBAL P CAIXA'!$K457="EXEC.",0,'ORÇ.REPROG. P CAIXA'!D458)</f>
        <v>0</v>
      </c>
      <c r="E458" s="163" t="n">
        <f aca="false">IF('ORÇ.GLOBAL P CAIXA'!$K457="EXEC.",0,'ORÇ.REPROG. P CAIXA'!E458)</f>
        <v>0</v>
      </c>
      <c r="F458" s="163" t="n">
        <f aca="false">IF('ORÇ.GLOBAL P CAIXA'!K457="EXEC.",0,IF('ORÇ.GLOBAL EMPRESA'!G457&gt;0,'ORÇ.GLOBAL EMPRESA'!G457,'ORÇ.GLOBAL P CAIXA'!F457))</f>
        <v>0</v>
      </c>
      <c r="G458" s="163" t="n">
        <f aca="false">IF(E458&lt;&gt;0,ROUND(E458*F458,2),IF(AE458=0,(SUMIF($W$13:$W$1012,B458,$AE$13:$AE$1012)),AE458))</f>
        <v>0</v>
      </c>
      <c r="H458" s="661" t="n">
        <f aca="false">IF('ORÇ.GLOBAL P CAIXA'!K457="EXEC.",0,'ORÇ.REPROG. P CAIXA'!H458)</f>
        <v>0</v>
      </c>
      <c r="I458" s="661" t="n">
        <f aca="false">IF('ORÇ.GLOBAL P CAIXA'!K457="EXEC.",0,'ORÇ.REPROG. P CAIXA'!I458)</f>
        <v>0</v>
      </c>
      <c r="J458" s="163" t="n">
        <f aca="false">IF(H458&lt;&gt;0,ROUND(H458*I458,2),IF(AJ458=0,(SUMIF($W$13:$W$1012,B458,$AJ$13:$AJ$1012)),AJ458))</f>
        <v>0</v>
      </c>
      <c r="K458" s="163" t="n">
        <f aca="false">H458-E458</f>
        <v>0</v>
      </c>
      <c r="L458" s="163" t="n">
        <f aca="false">J458-G458</f>
        <v>0</v>
      </c>
      <c r="M458" s="662" t="str">
        <f aca="false">IF('ORÇ.GLOBAL P CAIXA'!K457="EXEC.","",IF('ORÇ.REPROG. P CAIXA'!M458&gt;0,'ORÇ.REPROG. P CAIXA'!M458,""))</f>
        <v/>
      </c>
      <c r="N458" s="663" t="str">
        <f aca="false">IF('ORÇ.GLOBAL P CAIXA'!K457="EXEC.","",IF('ORÇ.REPROG. P CAIXA'!N458&gt;0,'ORÇ.REPROG. P CAIXA'!N458,""))</f>
        <v/>
      </c>
      <c r="O458" s="166" t="str">
        <f aca="false">IF('ORÇ.GLOBAL P CAIXA'!$K457="EXEC.","",'ORÇ.REPROG. P CAIXA'!O458)</f>
        <v/>
      </c>
      <c r="P458" s="167"/>
      <c r="Q458" s="168" t="str">
        <f aca="false">IF(B458&gt;0,"ok","ocultar")</f>
        <v>ocultar</v>
      </c>
      <c r="R458" s="649"/>
      <c r="S458" s="649"/>
      <c r="T458" s="650"/>
      <c r="V458" s="88"/>
      <c r="W458" s="157" t="n">
        <f aca="false">IF(B458=0,W457,IF(ISNONTEXT(B458)=TRUE(),INT(B458),INT(LEFT(B458,FIND(".",B458)-1))))</f>
        <v>3</v>
      </c>
      <c r="X458" s="157" t="str">
        <f aca="false">IF(X459=1,1,IF(B458&lt;&gt;0,1,IF(C458&lt;&gt;0,1,IF(D458&lt;&gt;0,1,IF(E458&lt;&gt;0,1,"")))))</f>
        <v/>
      </c>
      <c r="Y458" s="157" t="str">
        <f aca="false">IF(W458=0," ",IF(W458&lt;&gt;W457,W458," "))</f>
        <v> </v>
      </c>
      <c r="Z458" s="88"/>
      <c r="AA458" s="75" t="n">
        <f aca="false">IF(W458&lt;&gt;Y458,(IF(N458=0,G458*(INFORMAÇÕES!$Q$69/INFORMAÇÕES!$Q$72),IF(N458="R",G458,0))),0)</f>
        <v>0</v>
      </c>
      <c r="AB458" s="75" t="n">
        <f aca="false">IF(W458&lt;&gt;Y458,(IF(N458=0,G458*(INFORMAÇÕES!$Q$70/INFORMAÇÕES!$Q$72),IF(N458="C",G458,0))),0)</f>
        <v>0</v>
      </c>
      <c r="AC458" s="75" t="n">
        <f aca="false">IF(W458&lt;&gt;Y458,(IF(N458=0,G458*INFORMAÇÕES!$U$115,IF(N458="CF",G458,0))),0)</f>
        <v>0</v>
      </c>
      <c r="AD458" s="75" t="n">
        <f aca="false">IF(W458&lt;&gt;Y458,(IF(N458=0,G458*INFORMAÇÕES!$U$116,IF(N458="O",G458,0))),0)</f>
        <v>0</v>
      </c>
      <c r="AE458" s="75" t="n">
        <f aca="false">IF(E458&lt;&gt;0,G458,0)</f>
        <v>0</v>
      </c>
      <c r="AF458" s="75" t="n">
        <f aca="false">IF(W458&lt;&gt;Y458,(IF(N458=0,J458*(INFORMAÇÕES!$Q$89/INFORMAÇÕES!$Q$92),IF(N458="R",J458,0))),0)</f>
        <v>0</v>
      </c>
      <c r="AG458" s="75" t="n">
        <f aca="false">IF(W458&lt;&gt;Y458,(IF(N458=0,J458*(INFORMAÇÕES!$Q$90/INFORMAÇÕES!$Q$92),IF(N458="C",J458,0))),0)</f>
        <v>0</v>
      </c>
      <c r="AH458" s="75" t="n">
        <f aca="false">IF(W458&lt;&gt;Y458,(IF(N458="",J458*INFORMAÇÕES!$U$115,IF(N458="CF",J458,0))),0)</f>
        <v>0</v>
      </c>
      <c r="AI458" s="75" t="n">
        <f aca="false">IF(W458&lt;&gt;Y458,(IF(N458="",J458*INFORMAÇÕES!$U$116,IF(N458="O",J458,0))),0)</f>
        <v>0</v>
      </c>
      <c r="AJ458" s="75" t="n">
        <f aca="false">IF(H458&lt;&gt;0,J458,0)</f>
        <v>0</v>
      </c>
      <c r="AK458" s="75" t="n">
        <f aca="false">IF(K458&lt;&gt;0,L458,0)</f>
        <v>0</v>
      </c>
    </row>
    <row r="459" s="174" customFormat="true" ht="14.25" hidden="false" customHeight="false" outlineLevel="0" collapsed="false">
      <c r="A459" s="159" t="n">
        <v>447</v>
      </c>
      <c r="B459" s="160" t="n">
        <f aca="false">IF('ORÇ.GLOBAL P CAIXA'!$K458="EXEC.",0,'ORÇ.REPROG. P CAIXA'!B459)</f>
        <v>0</v>
      </c>
      <c r="C459" s="161" t="n">
        <f aca="false">IF('ORÇ.GLOBAL P CAIXA'!$K458="EXEC.",0,'ORÇ.REPROG. P CAIXA'!C459)</f>
        <v>0</v>
      </c>
      <c r="D459" s="162" t="n">
        <f aca="false">IF('ORÇ.GLOBAL P CAIXA'!$K458="EXEC.",0,'ORÇ.REPROG. P CAIXA'!D459)</f>
        <v>0</v>
      </c>
      <c r="E459" s="163" t="n">
        <f aca="false">IF('ORÇ.GLOBAL P CAIXA'!$K458="EXEC.",0,'ORÇ.REPROG. P CAIXA'!E459)</f>
        <v>0</v>
      </c>
      <c r="F459" s="163" t="n">
        <f aca="false">IF('ORÇ.GLOBAL P CAIXA'!K458="EXEC.",0,IF('ORÇ.GLOBAL EMPRESA'!G458&gt;0,'ORÇ.GLOBAL EMPRESA'!G458,'ORÇ.GLOBAL P CAIXA'!F458))</f>
        <v>0</v>
      </c>
      <c r="G459" s="163" t="n">
        <f aca="false">IF(E459&lt;&gt;0,ROUND(E459*F459,2),IF(AE459=0,(SUMIF($W$13:$W$1012,B459,$AE$13:$AE$1012)),AE459))</f>
        <v>0</v>
      </c>
      <c r="H459" s="661" t="n">
        <f aca="false">IF('ORÇ.GLOBAL P CAIXA'!K458="EXEC.",0,'ORÇ.REPROG. P CAIXA'!H459)</f>
        <v>0</v>
      </c>
      <c r="I459" s="661" t="n">
        <f aca="false">IF('ORÇ.GLOBAL P CAIXA'!K458="EXEC.",0,'ORÇ.REPROG. P CAIXA'!I459)</f>
        <v>0</v>
      </c>
      <c r="J459" s="163" t="n">
        <f aca="false">IF(H459&lt;&gt;0,ROUND(H459*I459,2),IF(AJ459=0,(SUMIF($W$13:$W$1012,B459,$AJ$13:$AJ$1012)),AJ459))</f>
        <v>0</v>
      </c>
      <c r="K459" s="163" t="n">
        <f aca="false">H459-E459</f>
        <v>0</v>
      </c>
      <c r="L459" s="163" t="n">
        <f aca="false">J459-G459</f>
        <v>0</v>
      </c>
      <c r="M459" s="662" t="str">
        <f aca="false">IF('ORÇ.GLOBAL P CAIXA'!K458="EXEC.","",IF('ORÇ.REPROG. P CAIXA'!M459&gt;0,'ORÇ.REPROG. P CAIXA'!M459,""))</f>
        <v/>
      </c>
      <c r="N459" s="663" t="str">
        <f aca="false">IF('ORÇ.GLOBAL P CAIXA'!K458="EXEC.","",IF('ORÇ.REPROG. P CAIXA'!N459&gt;0,'ORÇ.REPROG. P CAIXA'!N459,""))</f>
        <v/>
      </c>
      <c r="O459" s="166" t="str">
        <f aca="false">IF('ORÇ.GLOBAL P CAIXA'!$K458="EXEC.","",'ORÇ.REPROG. P CAIXA'!O459)</f>
        <v/>
      </c>
      <c r="P459" s="167"/>
      <c r="Q459" s="168" t="str">
        <f aca="false">IF(B459&gt;0,"ok","ocultar")</f>
        <v>ocultar</v>
      </c>
      <c r="R459" s="649"/>
      <c r="S459" s="649"/>
      <c r="T459" s="650"/>
      <c r="V459" s="88"/>
      <c r="W459" s="157" t="n">
        <f aca="false">IF(B459=0,W458,IF(ISNONTEXT(B459)=TRUE(),INT(B459),INT(LEFT(B459,FIND(".",B459)-1))))</f>
        <v>3</v>
      </c>
      <c r="X459" s="157" t="str">
        <f aca="false">IF(X460=1,1,IF(B459&lt;&gt;0,1,IF(C459&lt;&gt;0,1,IF(D459&lt;&gt;0,1,IF(E459&lt;&gt;0,1,"")))))</f>
        <v/>
      </c>
      <c r="Y459" s="157" t="str">
        <f aca="false">IF(W459=0," ",IF(W459&lt;&gt;W458,W459," "))</f>
        <v> </v>
      </c>
      <c r="Z459" s="88"/>
      <c r="AA459" s="75" t="n">
        <f aca="false">IF(W459&lt;&gt;Y459,(IF(N459=0,G459*(INFORMAÇÕES!$Q$69/INFORMAÇÕES!$Q$72),IF(N459="R",G459,0))),0)</f>
        <v>0</v>
      </c>
      <c r="AB459" s="75" t="n">
        <f aca="false">IF(W459&lt;&gt;Y459,(IF(N459=0,G459*(INFORMAÇÕES!$Q$70/INFORMAÇÕES!$Q$72),IF(N459="C",G459,0))),0)</f>
        <v>0</v>
      </c>
      <c r="AC459" s="75" t="n">
        <f aca="false">IF(W459&lt;&gt;Y459,(IF(N459=0,G459*INFORMAÇÕES!$U$115,IF(N459="CF",G459,0))),0)</f>
        <v>0</v>
      </c>
      <c r="AD459" s="75" t="n">
        <f aca="false">IF(W459&lt;&gt;Y459,(IF(N459=0,G459*INFORMAÇÕES!$U$116,IF(N459="O",G459,0))),0)</f>
        <v>0</v>
      </c>
      <c r="AE459" s="75" t="n">
        <f aca="false">IF(E459&lt;&gt;0,G459,0)</f>
        <v>0</v>
      </c>
      <c r="AF459" s="75" t="n">
        <f aca="false">IF(W459&lt;&gt;Y459,(IF(N459=0,J459*(INFORMAÇÕES!$Q$89/INFORMAÇÕES!$Q$92),IF(N459="R",J459,0))),0)</f>
        <v>0</v>
      </c>
      <c r="AG459" s="75" t="n">
        <f aca="false">IF(W459&lt;&gt;Y459,(IF(N459=0,J459*(INFORMAÇÕES!$Q$90/INFORMAÇÕES!$Q$92),IF(N459="C",J459,0))),0)</f>
        <v>0</v>
      </c>
      <c r="AH459" s="75" t="n">
        <f aca="false">IF(W459&lt;&gt;Y459,(IF(N459="",J459*INFORMAÇÕES!$U$115,IF(N459="CF",J459,0))),0)</f>
        <v>0</v>
      </c>
      <c r="AI459" s="75" t="n">
        <f aca="false">IF(W459&lt;&gt;Y459,(IF(N459="",J459*INFORMAÇÕES!$U$116,IF(N459="O",J459,0))),0)</f>
        <v>0</v>
      </c>
      <c r="AJ459" s="75" t="n">
        <f aca="false">IF(H459&lt;&gt;0,J459,0)</f>
        <v>0</v>
      </c>
      <c r="AK459" s="75" t="n">
        <f aca="false">IF(K459&lt;&gt;0,L459,0)</f>
        <v>0</v>
      </c>
    </row>
    <row r="460" s="174" customFormat="true" ht="14.25" hidden="false" customHeight="false" outlineLevel="0" collapsed="false">
      <c r="A460" s="159" t="n">
        <v>448</v>
      </c>
      <c r="B460" s="160" t="n">
        <f aca="false">IF('ORÇ.GLOBAL P CAIXA'!$K459="EXEC.",0,'ORÇ.REPROG. P CAIXA'!B460)</f>
        <v>0</v>
      </c>
      <c r="C460" s="161" t="n">
        <f aca="false">IF('ORÇ.GLOBAL P CAIXA'!$K459="EXEC.",0,'ORÇ.REPROG. P CAIXA'!C460)</f>
        <v>0</v>
      </c>
      <c r="D460" s="162" t="n">
        <f aca="false">IF('ORÇ.GLOBAL P CAIXA'!$K459="EXEC.",0,'ORÇ.REPROG. P CAIXA'!D460)</f>
        <v>0</v>
      </c>
      <c r="E460" s="163" t="n">
        <f aca="false">IF('ORÇ.GLOBAL P CAIXA'!$K459="EXEC.",0,'ORÇ.REPROG. P CAIXA'!E460)</f>
        <v>0</v>
      </c>
      <c r="F460" s="163" t="n">
        <f aca="false">IF('ORÇ.GLOBAL P CAIXA'!K459="EXEC.",0,IF('ORÇ.GLOBAL EMPRESA'!G459&gt;0,'ORÇ.GLOBAL EMPRESA'!G459,'ORÇ.GLOBAL P CAIXA'!F459))</f>
        <v>0</v>
      </c>
      <c r="G460" s="163" t="n">
        <f aca="false">IF(E460&lt;&gt;0,ROUND(E460*F460,2),IF(AE460=0,(SUMIF($W$13:$W$1012,B460,$AE$13:$AE$1012)),AE460))</f>
        <v>0</v>
      </c>
      <c r="H460" s="661" t="n">
        <f aca="false">IF('ORÇ.GLOBAL P CAIXA'!K459="EXEC.",0,'ORÇ.REPROG. P CAIXA'!H460)</f>
        <v>0</v>
      </c>
      <c r="I460" s="661" t="n">
        <f aca="false">IF('ORÇ.GLOBAL P CAIXA'!K459="EXEC.",0,'ORÇ.REPROG. P CAIXA'!I460)</f>
        <v>0</v>
      </c>
      <c r="J460" s="163" t="n">
        <f aca="false">IF(H460&lt;&gt;0,ROUND(H460*I460,2),IF(AJ460=0,(SUMIF($W$13:$W$1012,B460,$AJ$13:$AJ$1012)),AJ460))</f>
        <v>0</v>
      </c>
      <c r="K460" s="163" t="n">
        <f aca="false">H460-E460</f>
        <v>0</v>
      </c>
      <c r="L460" s="163" t="n">
        <f aca="false">J460-G460</f>
        <v>0</v>
      </c>
      <c r="M460" s="662" t="str">
        <f aca="false">IF('ORÇ.GLOBAL P CAIXA'!K459="EXEC.","",IF('ORÇ.REPROG. P CAIXA'!M460&gt;0,'ORÇ.REPROG. P CAIXA'!M460,""))</f>
        <v/>
      </c>
      <c r="N460" s="663" t="str">
        <f aca="false">IF('ORÇ.GLOBAL P CAIXA'!K459="EXEC.","",IF('ORÇ.REPROG. P CAIXA'!N460&gt;0,'ORÇ.REPROG. P CAIXA'!N460,""))</f>
        <v/>
      </c>
      <c r="O460" s="166" t="str">
        <f aca="false">IF('ORÇ.GLOBAL P CAIXA'!$K459="EXEC.","",'ORÇ.REPROG. P CAIXA'!O460)</f>
        <v/>
      </c>
      <c r="P460" s="167"/>
      <c r="Q460" s="168" t="str">
        <f aca="false">IF(B460&gt;0,"ok","ocultar")</f>
        <v>ocultar</v>
      </c>
      <c r="R460" s="649"/>
      <c r="S460" s="649"/>
      <c r="T460" s="650"/>
      <c r="V460" s="88"/>
      <c r="W460" s="157" t="n">
        <f aca="false">IF(B460=0,W459,IF(ISNONTEXT(B460)=TRUE(),INT(B460),INT(LEFT(B460,FIND(".",B460)-1))))</f>
        <v>3</v>
      </c>
      <c r="X460" s="157" t="str">
        <f aca="false">IF(X461=1,1,IF(B460&lt;&gt;0,1,IF(C460&lt;&gt;0,1,IF(D460&lt;&gt;0,1,IF(E460&lt;&gt;0,1,"")))))</f>
        <v/>
      </c>
      <c r="Y460" s="157" t="str">
        <f aca="false">IF(W460=0," ",IF(W460&lt;&gt;W459,W460," "))</f>
        <v> </v>
      </c>
      <c r="Z460" s="88"/>
      <c r="AA460" s="75" t="n">
        <f aca="false">IF(W460&lt;&gt;Y460,(IF(N460=0,G460*(INFORMAÇÕES!$Q$69/INFORMAÇÕES!$Q$72),IF(N460="R",G460,0))),0)</f>
        <v>0</v>
      </c>
      <c r="AB460" s="75" t="n">
        <f aca="false">IF(W460&lt;&gt;Y460,(IF(N460=0,G460*(INFORMAÇÕES!$Q$70/INFORMAÇÕES!$Q$72),IF(N460="C",G460,0))),0)</f>
        <v>0</v>
      </c>
      <c r="AC460" s="75" t="n">
        <f aca="false">IF(W460&lt;&gt;Y460,(IF(N460=0,G460*INFORMAÇÕES!$U$115,IF(N460="CF",G460,0))),0)</f>
        <v>0</v>
      </c>
      <c r="AD460" s="75" t="n">
        <f aca="false">IF(W460&lt;&gt;Y460,(IF(N460=0,G460*INFORMAÇÕES!$U$116,IF(N460="O",G460,0))),0)</f>
        <v>0</v>
      </c>
      <c r="AE460" s="75" t="n">
        <f aca="false">IF(E460&lt;&gt;0,G460,0)</f>
        <v>0</v>
      </c>
      <c r="AF460" s="75" t="n">
        <f aca="false">IF(W460&lt;&gt;Y460,(IF(N460=0,J460*(INFORMAÇÕES!$Q$89/INFORMAÇÕES!$Q$92),IF(N460="R",J460,0))),0)</f>
        <v>0</v>
      </c>
      <c r="AG460" s="75" t="n">
        <f aca="false">IF(W460&lt;&gt;Y460,(IF(N460=0,J460*(INFORMAÇÕES!$Q$90/INFORMAÇÕES!$Q$92),IF(N460="C",J460,0))),0)</f>
        <v>0</v>
      </c>
      <c r="AH460" s="75" t="n">
        <f aca="false">IF(W460&lt;&gt;Y460,(IF(N460="",J460*INFORMAÇÕES!$U$115,IF(N460="CF",J460,0))),0)</f>
        <v>0</v>
      </c>
      <c r="AI460" s="75" t="n">
        <f aca="false">IF(W460&lt;&gt;Y460,(IF(N460="",J460*INFORMAÇÕES!$U$116,IF(N460="O",J460,0))),0)</f>
        <v>0</v>
      </c>
      <c r="AJ460" s="75" t="n">
        <f aca="false">IF(H460&lt;&gt;0,J460,0)</f>
        <v>0</v>
      </c>
      <c r="AK460" s="75" t="n">
        <f aca="false">IF(K460&lt;&gt;0,L460,0)</f>
        <v>0</v>
      </c>
    </row>
    <row r="461" s="174" customFormat="true" ht="14.25" hidden="false" customHeight="false" outlineLevel="0" collapsed="false">
      <c r="A461" s="159" t="n">
        <v>449</v>
      </c>
      <c r="B461" s="160" t="n">
        <f aca="false">IF('ORÇ.GLOBAL P CAIXA'!$K460="EXEC.",0,'ORÇ.REPROG. P CAIXA'!B461)</f>
        <v>0</v>
      </c>
      <c r="C461" s="161" t="n">
        <f aca="false">IF('ORÇ.GLOBAL P CAIXA'!$K460="EXEC.",0,'ORÇ.REPROG. P CAIXA'!C461)</f>
        <v>0</v>
      </c>
      <c r="D461" s="162" t="n">
        <f aca="false">IF('ORÇ.GLOBAL P CAIXA'!$K460="EXEC.",0,'ORÇ.REPROG. P CAIXA'!D461)</f>
        <v>0</v>
      </c>
      <c r="E461" s="163" t="n">
        <f aca="false">IF('ORÇ.GLOBAL P CAIXA'!$K460="EXEC.",0,'ORÇ.REPROG. P CAIXA'!E461)</f>
        <v>0</v>
      </c>
      <c r="F461" s="163" t="n">
        <f aca="false">IF('ORÇ.GLOBAL P CAIXA'!K460="EXEC.",0,IF('ORÇ.GLOBAL EMPRESA'!G460&gt;0,'ORÇ.GLOBAL EMPRESA'!G460,'ORÇ.GLOBAL P CAIXA'!F460))</f>
        <v>0</v>
      </c>
      <c r="G461" s="163" t="n">
        <f aca="false">IF(E461&lt;&gt;0,ROUND(E461*F461,2),IF(AE461=0,(SUMIF($W$13:$W$1012,B461,$AE$13:$AE$1012)),AE461))</f>
        <v>0</v>
      </c>
      <c r="H461" s="661" t="n">
        <f aca="false">IF('ORÇ.GLOBAL P CAIXA'!K460="EXEC.",0,'ORÇ.REPROG. P CAIXA'!H461)</f>
        <v>0</v>
      </c>
      <c r="I461" s="661" t="n">
        <f aca="false">IF('ORÇ.GLOBAL P CAIXA'!K460="EXEC.",0,'ORÇ.REPROG. P CAIXA'!I461)</f>
        <v>0</v>
      </c>
      <c r="J461" s="163" t="n">
        <f aca="false">IF(H461&lt;&gt;0,ROUND(H461*I461,2),IF(AJ461=0,(SUMIF($W$13:$W$1012,B461,$AJ$13:$AJ$1012)),AJ461))</f>
        <v>0</v>
      </c>
      <c r="K461" s="163" t="n">
        <f aca="false">H461-E461</f>
        <v>0</v>
      </c>
      <c r="L461" s="163" t="n">
        <f aca="false">J461-G461</f>
        <v>0</v>
      </c>
      <c r="M461" s="662" t="str">
        <f aca="false">IF('ORÇ.GLOBAL P CAIXA'!K460="EXEC.","",IF('ORÇ.REPROG. P CAIXA'!M461&gt;0,'ORÇ.REPROG. P CAIXA'!M461,""))</f>
        <v/>
      </c>
      <c r="N461" s="663" t="str">
        <f aca="false">IF('ORÇ.GLOBAL P CAIXA'!K460="EXEC.","",IF('ORÇ.REPROG. P CAIXA'!N461&gt;0,'ORÇ.REPROG. P CAIXA'!N461,""))</f>
        <v/>
      </c>
      <c r="O461" s="166" t="str">
        <f aca="false">IF('ORÇ.GLOBAL P CAIXA'!$K460="EXEC.","",'ORÇ.REPROG. P CAIXA'!O461)</f>
        <v/>
      </c>
      <c r="P461" s="167"/>
      <c r="Q461" s="168" t="str">
        <f aca="false">IF(B461&gt;0,"ok","ocultar")</f>
        <v>ocultar</v>
      </c>
      <c r="R461" s="649"/>
      <c r="S461" s="649"/>
      <c r="T461" s="650"/>
      <c r="V461" s="88"/>
      <c r="W461" s="157" t="n">
        <f aca="false">IF(B461=0,W460,IF(ISNONTEXT(B461)=TRUE(),INT(B461),INT(LEFT(B461,FIND(".",B461)-1))))</f>
        <v>3</v>
      </c>
      <c r="X461" s="157" t="str">
        <f aca="false">IF(X462=1,1,IF(B461&lt;&gt;0,1,IF(C461&lt;&gt;0,1,IF(D461&lt;&gt;0,1,IF(E461&lt;&gt;0,1,"")))))</f>
        <v/>
      </c>
      <c r="Y461" s="157" t="str">
        <f aca="false">IF(W461=0," ",IF(W461&lt;&gt;W460,W461," "))</f>
        <v> </v>
      </c>
      <c r="Z461" s="88"/>
      <c r="AA461" s="75" t="n">
        <f aca="false">IF(W461&lt;&gt;Y461,(IF(N461=0,G461*(INFORMAÇÕES!$Q$69/INFORMAÇÕES!$Q$72),IF(N461="R",G461,0))),0)</f>
        <v>0</v>
      </c>
      <c r="AB461" s="75" t="n">
        <f aca="false">IF(W461&lt;&gt;Y461,(IF(N461=0,G461*(INFORMAÇÕES!$Q$70/INFORMAÇÕES!$Q$72),IF(N461="C",G461,0))),0)</f>
        <v>0</v>
      </c>
      <c r="AC461" s="75" t="n">
        <f aca="false">IF(W461&lt;&gt;Y461,(IF(N461=0,G461*INFORMAÇÕES!$U$115,IF(N461="CF",G461,0))),0)</f>
        <v>0</v>
      </c>
      <c r="AD461" s="75" t="n">
        <f aca="false">IF(W461&lt;&gt;Y461,(IF(N461=0,G461*INFORMAÇÕES!$U$116,IF(N461="O",G461,0))),0)</f>
        <v>0</v>
      </c>
      <c r="AE461" s="75" t="n">
        <f aca="false">IF(E461&lt;&gt;0,G461,0)</f>
        <v>0</v>
      </c>
      <c r="AF461" s="75" t="n">
        <f aca="false">IF(W461&lt;&gt;Y461,(IF(N461=0,J461*(INFORMAÇÕES!$Q$89/INFORMAÇÕES!$Q$92),IF(N461="R",J461,0))),0)</f>
        <v>0</v>
      </c>
      <c r="AG461" s="75" t="n">
        <f aca="false">IF(W461&lt;&gt;Y461,(IF(N461=0,J461*(INFORMAÇÕES!$Q$90/INFORMAÇÕES!$Q$92),IF(N461="C",J461,0))),0)</f>
        <v>0</v>
      </c>
      <c r="AH461" s="75" t="n">
        <f aca="false">IF(W461&lt;&gt;Y461,(IF(N461="",J461*INFORMAÇÕES!$U$115,IF(N461="CF",J461,0))),0)</f>
        <v>0</v>
      </c>
      <c r="AI461" s="75" t="n">
        <f aca="false">IF(W461&lt;&gt;Y461,(IF(N461="",J461*INFORMAÇÕES!$U$116,IF(N461="O",J461,0))),0)</f>
        <v>0</v>
      </c>
      <c r="AJ461" s="75" t="n">
        <f aca="false">IF(H461&lt;&gt;0,J461,0)</f>
        <v>0</v>
      </c>
      <c r="AK461" s="75" t="n">
        <f aca="false">IF(K461&lt;&gt;0,L461,0)</f>
        <v>0</v>
      </c>
    </row>
    <row r="462" s="174" customFormat="true" ht="14.25" hidden="false" customHeight="false" outlineLevel="0" collapsed="false">
      <c r="A462" s="159" t="n">
        <v>450</v>
      </c>
      <c r="B462" s="160" t="n">
        <f aca="false">IF('ORÇ.GLOBAL P CAIXA'!$K461="EXEC.",0,'ORÇ.REPROG. P CAIXA'!B462)</f>
        <v>0</v>
      </c>
      <c r="C462" s="161" t="n">
        <f aca="false">IF('ORÇ.GLOBAL P CAIXA'!$K461="EXEC.",0,'ORÇ.REPROG. P CAIXA'!C462)</f>
        <v>0</v>
      </c>
      <c r="D462" s="162" t="n">
        <f aca="false">IF('ORÇ.GLOBAL P CAIXA'!$K461="EXEC.",0,'ORÇ.REPROG. P CAIXA'!D462)</f>
        <v>0</v>
      </c>
      <c r="E462" s="163" t="n">
        <f aca="false">IF('ORÇ.GLOBAL P CAIXA'!$K461="EXEC.",0,'ORÇ.REPROG. P CAIXA'!E462)</f>
        <v>0</v>
      </c>
      <c r="F462" s="163" t="n">
        <f aca="false">IF('ORÇ.GLOBAL P CAIXA'!K461="EXEC.",0,IF('ORÇ.GLOBAL EMPRESA'!G461&gt;0,'ORÇ.GLOBAL EMPRESA'!G461,'ORÇ.GLOBAL P CAIXA'!F461))</f>
        <v>0</v>
      </c>
      <c r="G462" s="163" t="n">
        <f aca="false">IF(E462&lt;&gt;0,ROUND(E462*F462,2),IF(AE462=0,(SUMIF($W$13:$W$1012,B462,$AE$13:$AE$1012)),AE462))</f>
        <v>0</v>
      </c>
      <c r="H462" s="661" t="n">
        <f aca="false">IF('ORÇ.GLOBAL P CAIXA'!K461="EXEC.",0,'ORÇ.REPROG. P CAIXA'!H462)</f>
        <v>0</v>
      </c>
      <c r="I462" s="661" t="n">
        <f aca="false">IF('ORÇ.GLOBAL P CAIXA'!K461="EXEC.",0,'ORÇ.REPROG. P CAIXA'!I462)</f>
        <v>0</v>
      </c>
      <c r="J462" s="163" t="n">
        <f aca="false">IF(H462&lt;&gt;0,ROUND(H462*I462,2),IF(AJ462=0,(SUMIF($W$13:$W$1012,B462,$AJ$13:$AJ$1012)),AJ462))</f>
        <v>0</v>
      </c>
      <c r="K462" s="163" t="n">
        <f aca="false">H462-E462</f>
        <v>0</v>
      </c>
      <c r="L462" s="163" t="n">
        <f aca="false">J462-G462</f>
        <v>0</v>
      </c>
      <c r="M462" s="662" t="str">
        <f aca="false">IF('ORÇ.GLOBAL P CAIXA'!K461="EXEC.","",IF('ORÇ.REPROG. P CAIXA'!M462&gt;0,'ORÇ.REPROG. P CAIXA'!M462,""))</f>
        <v/>
      </c>
      <c r="N462" s="663" t="str">
        <f aca="false">IF('ORÇ.GLOBAL P CAIXA'!K461="EXEC.","",IF('ORÇ.REPROG. P CAIXA'!N462&gt;0,'ORÇ.REPROG. P CAIXA'!N462,""))</f>
        <v/>
      </c>
      <c r="O462" s="166" t="str">
        <f aca="false">IF('ORÇ.GLOBAL P CAIXA'!$K461="EXEC.","",'ORÇ.REPROG. P CAIXA'!O462)</f>
        <v/>
      </c>
      <c r="P462" s="167"/>
      <c r="Q462" s="168" t="str">
        <f aca="false">IF(B462&gt;0,"ok","ocultar")</f>
        <v>ocultar</v>
      </c>
      <c r="R462" s="649"/>
      <c r="S462" s="649"/>
      <c r="T462" s="650"/>
      <c r="V462" s="88"/>
      <c r="W462" s="157" t="n">
        <f aca="false">IF(B462=0,W461,IF(ISNONTEXT(B462)=TRUE(),INT(B462),INT(LEFT(B462,FIND(".",B462)-1))))</f>
        <v>3</v>
      </c>
      <c r="X462" s="157" t="str">
        <f aca="false">IF(X463=1,1,IF(B462&lt;&gt;0,1,IF(C462&lt;&gt;0,1,IF(D462&lt;&gt;0,1,IF(E462&lt;&gt;0,1,"")))))</f>
        <v/>
      </c>
      <c r="Y462" s="157" t="str">
        <f aca="false">IF(W462=0," ",IF(W462&lt;&gt;W461,W462," "))</f>
        <v> </v>
      </c>
      <c r="Z462" s="88"/>
      <c r="AA462" s="75" t="n">
        <f aca="false">IF(W462&lt;&gt;Y462,(IF(N462=0,G462*(INFORMAÇÕES!$Q$69/INFORMAÇÕES!$Q$72),IF(N462="R",G462,0))),0)</f>
        <v>0</v>
      </c>
      <c r="AB462" s="75" t="n">
        <f aca="false">IF(W462&lt;&gt;Y462,(IF(N462=0,G462*(INFORMAÇÕES!$Q$70/INFORMAÇÕES!$Q$72),IF(N462="C",G462,0))),0)</f>
        <v>0</v>
      </c>
      <c r="AC462" s="75" t="n">
        <f aca="false">IF(W462&lt;&gt;Y462,(IF(N462=0,G462*INFORMAÇÕES!$U$115,IF(N462="CF",G462,0))),0)</f>
        <v>0</v>
      </c>
      <c r="AD462" s="75" t="n">
        <f aca="false">IF(W462&lt;&gt;Y462,(IF(N462=0,G462*INFORMAÇÕES!$U$116,IF(N462="O",G462,0))),0)</f>
        <v>0</v>
      </c>
      <c r="AE462" s="75" t="n">
        <f aca="false">IF(E462&lt;&gt;0,G462,0)</f>
        <v>0</v>
      </c>
      <c r="AF462" s="75" t="n">
        <f aca="false">IF(W462&lt;&gt;Y462,(IF(N462=0,J462*(INFORMAÇÕES!$Q$89/INFORMAÇÕES!$Q$92),IF(N462="R",J462,0))),0)</f>
        <v>0</v>
      </c>
      <c r="AG462" s="75" t="n">
        <f aca="false">IF(W462&lt;&gt;Y462,(IF(N462=0,J462*(INFORMAÇÕES!$Q$90/INFORMAÇÕES!$Q$92),IF(N462="C",J462,0))),0)</f>
        <v>0</v>
      </c>
      <c r="AH462" s="75" t="n">
        <f aca="false">IF(W462&lt;&gt;Y462,(IF(N462="",J462*INFORMAÇÕES!$U$115,IF(N462="CF",J462,0))),0)</f>
        <v>0</v>
      </c>
      <c r="AI462" s="75" t="n">
        <f aca="false">IF(W462&lt;&gt;Y462,(IF(N462="",J462*INFORMAÇÕES!$U$116,IF(N462="O",J462,0))),0)</f>
        <v>0</v>
      </c>
      <c r="AJ462" s="75" t="n">
        <f aca="false">IF(H462&lt;&gt;0,J462,0)</f>
        <v>0</v>
      </c>
      <c r="AK462" s="75" t="n">
        <f aca="false">IF(K462&lt;&gt;0,L462,0)</f>
        <v>0</v>
      </c>
    </row>
    <row r="463" s="174" customFormat="true" ht="14.25" hidden="false" customHeight="false" outlineLevel="0" collapsed="false">
      <c r="A463" s="159" t="n">
        <v>451</v>
      </c>
      <c r="B463" s="160" t="n">
        <f aca="false">IF('ORÇ.GLOBAL P CAIXA'!$K462="EXEC.",0,'ORÇ.REPROG. P CAIXA'!B463)</f>
        <v>0</v>
      </c>
      <c r="C463" s="161" t="n">
        <f aca="false">IF('ORÇ.GLOBAL P CAIXA'!$K462="EXEC.",0,'ORÇ.REPROG. P CAIXA'!C463)</f>
        <v>0</v>
      </c>
      <c r="D463" s="162" t="n">
        <f aca="false">IF('ORÇ.GLOBAL P CAIXA'!$K462="EXEC.",0,'ORÇ.REPROG. P CAIXA'!D463)</f>
        <v>0</v>
      </c>
      <c r="E463" s="163" t="n">
        <f aca="false">IF('ORÇ.GLOBAL P CAIXA'!$K462="EXEC.",0,'ORÇ.REPROG. P CAIXA'!E463)</f>
        <v>0</v>
      </c>
      <c r="F463" s="163" t="n">
        <f aca="false">IF('ORÇ.GLOBAL P CAIXA'!K462="EXEC.",0,IF('ORÇ.GLOBAL EMPRESA'!G462&gt;0,'ORÇ.GLOBAL EMPRESA'!G462,'ORÇ.GLOBAL P CAIXA'!F462))</f>
        <v>0</v>
      </c>
      <c r="G463" s="163" t="n">
        <f aca="false">IF(E463&lt;&gt;0,ROUND(E463*F463,2),IF(AE463=0,(SUMIF($W$13:$W$1012,B463,$AE$13:$AE$1012)),AE463))</f>
        <v>0</v>
      </c>
      <c r="H463" s="661" t="n">
        <f aca="false">IF('ORÇ.GLOBAL P CAIXA'!K462="EXEC.",0,'ORÇ.REPROG. P CAIXA'!H463)</f>
        <v>0</v>
      </c>
      <c r="I463" s="661" t="n">
        <f aca="false">IF('ORÇ.GLOBAL P CAIXA'!K462="EXEC.",0,'ORÇ.REPROG. P CAIXA'!I463)</f>
        <v>0</v>
      </c>
      <c r="J463" s="163" t="n">
        <f aca="false">IF(H463&lt;&gt;0,ROUND(H463*I463,2),IF(AJ463=0,(SUMIF($W$13:$W$1012,B463,$AJ$13:$AJ$1012)),AJ463))</f>
        <v>0</v>
      </c>
      <c r="K463" s="163" t="n">
        <f aca="false">H463-E463</f>
        <v>0</v>
      </c>
      <c r="L463" s="163" t="n">
        <f aca="false">J463-G463</f>
        <v>0</v>
      </c>
      <c r="M463" s="662" t="str">
        <f aca="false">IF('ORÇ.GLOBAL P CAIXA'!K462="EXEC.","",IF('ORÇ.REPROG. P CAIXA'!M463&gt;0,'ORÇ.REPROG. P CAIXA'!M463,""))</f>
        <v/>
      </c>
      <c r="N463" s="663" t="str">
        <f aca="false">IF('ORÇ.GLOBAL P CAIXA'!K462="EXEC.","",IF('ORÇ.REPROG. P CAIXA'!N463&gt;0,'ORÇ.REPROG. P CAIXA'!N463,""))</f>
        <v/>
      </c>
      <c r="O463" s="166" t="str">
        <f aca="false">IF('ORÇ.GLOBAL P CAIXA'!$K462="EXEC.","",'ORÇ.REPROG. P CAIXA'!O463)</f>
        <v/>
      </c>
      <c r="P463" s="167"/>
      <c r="Q463" s="168" t="str">
        <f aca="false">IF(B463&gt;0,"ok","ocultar")</f>
        <v>ocultar</v>
      </c>
      <c r="R463" s="649"/>
      <c r="S463" s="649"/>
      <c r="T463" s="650"/>
      <c r="V463" s="88"/>
      <c r="W463" s="157" t="n">
        <f aca="false">IF(B463=0,W462,IF(ISNONTEXT(B463)=TRUE(),INT(B463),INT(LEFT(B463,FIND(".",B463)-1))))</f>
        <v>3</v>
      </c>
      <c r="X463" s="157" t="str">
        <f aca="false">IF(X464=1,1,IF(B463&lt;&gt;0,1,IF(C463&lt;&gt;0,1,IF(D463&lt;&gt;0,1,IF(E463&lt;&gt;0,1,"")))))</f>
        <v/>
      </c>
      <c r="Y463" s="157" t="str">
        <f aca="false">IF(W463=0," ",IF(W463&lt;&gt;W462,W463," "))</f>
        <v> </v>
      </c>
      <c r="Z463" s="88"/>
      <c r="AA463" s="75" t="n">
        <f aca="false">IF(W463&lt;&gt;Y463,(IF(N463=0,G463*(INFORMAÇÕES!$Q$69/INFORMAÇÕES!$Q$72),IF(N463="R",G463,0))),0)</f>
        <v>0</v>
      </c>
      <c r="AB463" s="75" t="n">
        <f aca="false">IF(W463&lt;&gt;Y463,(IF(N463=0,G463*(INFORMAÇÕES!$Q$70/INFORMAÇÕES!$Q$72),IF(N463="C",G463,0))),0)</f>
        <v>0</v>
      </c>
      <c r="AC463" s="75" t="n">
        <f aca="false">IF(W463&lt;&gt;Y463,(IF(N463=0,G463*INFORMAÇÕES!$U$115,IF(N463="CF",G463,0))),0)</f>
        <v>0</v>
      </c>
      <c r="AD463" s="75" t="n">
        <f aca="false">IF(W463&lt;&gt;Y463,(IF(N463=0,G463*INFORMAÇÕES!$U$116,IF(N463="O",G463,0))),0)</f>
        <v>0</v>
      </c>
      <c r="AE463" s="75" t="n">
        <f aca="false">IF(E463&lt;&gt;0,G463,0)</f>
        <v>0</v>
      </c>
      <c r="AF463" s="75" t="n">
        <f aca="false">IF(W463&lt;&gt;Y463,(IF(N463=0,J463*(INFORMAÇÕES!$Q$89/INFORMAÇÕES!$Q$92),IF(N463="R",J463,0))),0)</f>
        <v>0</v>
      </c>
      <c r="AG463" s="75" t="n">
        <f aca="false">IF(W463&lt;&gt;Y463,(IF(N463=0,J463*(INFORMAÇÕES!$Q$90/INFORMAÇÕES!$Q$92),IF(N463="C",J463,0))),0)</f>
        <v>0</v>
      </c>
      <c r="AH463" s="75" t="n">
        <f aca="false">IF(W463&lt;&gt;Y463,(IF(N463="",J463*INFORMAÇÕES!$U$115,IF(N463="CF",J463,0))),0)</f>
        <v>0</v>
      </c>
      <c r="AI463" s="75" t="n">
        <f aca="false">IF(W463&lt;&gt;Y463,(IF(N463="",J463*INFORMAÇÕES!$U$116,IF(N463="O",J463,0))),0)</f>
        <v>0</v>
      </c>
      <c r="AJ463" s="75" t="n">
        <f aca="false">IF(H463&lt;&gt;0,J463,0)</f>
        <v>0</v>
      </c>
      <c r="AK463" s="75" t="n">
        <f aca="false">IF(K463&lt;&gt;0,L463,0)</f>
        <v>0</v>
      </c>
    </row>
    <row r="464" s="174" customFormat="true" ht="14.25" hidden="false" customHeight="false" outlineLevel="0" collapsed="false">
      <c r="A464" s="159" t="n">
        <v>452</v>
      </c>
      <c r="B464" s="160" t="n">
        <f aca="false">IF('ORÇ.GLOBAL P CAIXA'!$K463="EXEC.",0,'ORÇ.REPROG. P CAIXA'!B464)</f>
        <v>0</v>
      </c>
      <c r="C464" s="161" t="n">
        <f aca="false">IF('ORÇ.GLOBAL P CAIXA'!$K463="EXEC.",0,'ORÇ.REPROG. P CAIXA'!C464)</f>
        <v>0</v>
      </c>
      <c r="D464" s="162" t="n">
        <f aca="false">IF('ORÇ.GLOBAL P CAIXA'!$K463="EXEC.",0,'ORÇ.REPROG. P CAIXA'!D464)</f>
        <v>0</v>
      </c>
      <c r="E464" s="163" t="n">
        <f aca="false">IF('ORÇ.GLOBAL P CAIXA'!$K463="EXEC.",0,'ORÇ.REPROG. P CAIXA'!E464)</f>
        <v>0</v>
      </c>
      <c r="F464" s="163" t="n">
        <f aca="false">IF('ORÇ.GLOBAL P CAIXA'!K463="EXEC.",0,IF('ORÇ.GLOBAL EMPRESA'!G463&gt;0,'ORÇ.GLOBAL EMPRESA'!G463,'ORÇ.GLOBAL P CAIXA'!F463))</f>
        <v>0</v>
      </c>
      <c r="G464" s="163" t="n">
        <f aca="false">IF(E464&lt;&gt;0,ROUND(E464*F464,2),IF(AE464=0,(SUMIF($W$13:$W$1012,B464,$AE$13:$AE$1012)),AE464))</f>
        <v>0</v>
      </c>
      <c r="H464" s="661" t="n">
        <f aca="false">IF('ORÇ.GLOBAL P CAIXA'!K463="EXEC.",0,'ORÇ.REPROG. P CAIXA'!H464)</f>
        <v>0</v>
      </c>
      <c r="I464" s="661" t="n">
        <f aca="false">IF('ORÇ.GLOBAL P CAIXA'!K463="EXEC.",0,'ORÇ.REPROG. P CAIXA'!I464)</f>
        <v>0</v>
      </c>
      <c r="J464" s="163" t="n">
        <f aca="false">IF(H464&lt;&gt;0,ROUND(H464*I464,2),IF(AJ464=0,(SUMIF($W$13:$W$1012,B464,$AJ$13:$AJ$1012)),AJ464))</f>
        <v>0</v>
      </c>
      <c r="K464" s="163" t="n">
        <f aca="false">H464-E464</f>
        <v>0</v>
      </c>
      <c r="L464" s="163" t="n">
        <f aca="false">J464-G464</f>
        <v>0</v>
      </c>
      <c r="M464" s="662" t="str">
        <f aca="false">IF('ORÇ.GLOBAL P CAIXA'!K463="EXEC.","",IF('ORÇ.REPROG. P CAIXA'!M464&gt;0,'ORÇ.REPROG. P CAIXA'!M464,""))</f>
        <v/>
      </c>
      <c r="N464" s="663" t="str">
        <f aca="false">IF('ORÇ.GLOBAL P CAIXA'!K463="EXEC.","",IF('ORÇ.REPROG. P CAIXA'!N464&gt;0,'ORÇ.REPROG. P CAIXA'!N464,""))</f>
        <v/>
      </c>
      <c r="O464" s="166" t="str">
        <f aca="false">IF('ORÇ.GLOBAL P CAIXA'!$K463="EXEC.","",'ORÇ.REPROG. P CAIXA'!O464)</f>
        <v/>
      </c>
      <c r="P464" s="167"/>
      <c r="Q464" s="168" t="str">
        <f aca="false">IF(B464&gt;0,"ok","ocultar")</f>
        <v>ocultar</v>
      </c>
      <c r="R464" s="649"/>
      <c r="S464" s="649"/>
      <c r="T464" s="650"/>
      <c r="V464" s="88"/>
      <c r="W464" s="157" t="n">
        <f aca="false">IF(B464=0,W463,IF(ISNONTEXT(B464)=TRUE(),INT(B464),INT(LEFT(B464,FIND(".",B464)-1))))</f>
        <v>3</v>
      </c>
      <c r="X464" s="157" t="str">
        <f aca="false">IF(X465=1,1,IF(B464&lt;&gt;0,1,IF(C464&lt;&gt;0,1,IF(D464&lt;&gt;0,1,IF(E464&lt;&gt;0,1,"")))))</f>
        <v/>
      </c>
      <c r="Y464" s="157" t="str">
        <f aca="false">IF(W464=0," ",IF(W464&lt;&gt;W463,W464," "))</f>
        <v> </v>
      </c>
      <c r="Z464" s="88"/>
      <c r="AA464" s="75" t="n">
        <f aca="false">IF(W464&lt;&gt;Y464,(IF(N464=0,G464*(INFORMAÇÕES!$Q$69/INFORMAÇÕES!$Q$72),IF(N464="R",G464,0))),0)</f>
        <v>0</v>
      </c>
      <c r="AB464" s="75" t="n">
        <f aca="false">IF(W464&lt;&gt;Y464,(IF(N464=0,G464*(INFORMAÇÕES!$Q$70/INFORMAÇÕES!$Q$72),IF(N464="C",G464,0))),0)</f>
        <v>0</v>
      </c>
      <c r="AC464" s="75" t="n">
        <f aca="false">IF(W464&lt;&gt;Y464,(IF(N464=0,G464*INFORMAÇÕES!$U$115,IF(N464="CF",G464,0))),0)</f>
        <v>0</v>
      </c>
      <c r="AD464" s="75" t="n">
        <f aca="false">IF(W464&lt;&gt;Y464,(IF(N464=0,G464*INFORMAÇÕES!$U$116,IF(N464="O",G464,0))),0)</f>
        <v>0</v>
      </c>
      <c r="AE464" s="75" t="n">
        <f aca="false">IF(E464&lt;&gt;0,G464,0)</f>
        <v>0</v>
      </c>
      <c r="AF464" s="75" t="n">
        <f aca="false">IF(W464&lt;&gt;Y464,(IF(N464=0,J464*(INFORMAÇÕES!$Q$89/INFORMAÇÕES!$Q$92),IF(N464="R",J464,0))),0)</f>
        <v>0</v>
      </c>
      <c r="AG464" s="75" t="n">
        <f aca="false">IF(W464&lt;&gt;Y464,(IF(N464=0,J464*(INFORMAÇÕES!$Q$90/INFORMAÇÕES!$Q$92),IF(N464="C",J464,0))),0)</f>
        <v>0</v>
      </c>
      <c r="AH464" s="75" t="n">
        <f aca="false">IF(W464&lt;&gt;Y464,(IF(N464="",J464*INFORMAÇÕES!$U$115,IF(N464="CF",J464,0))),0)</f>
        <v>0</v>
      </c>
      <c r="AI464" s="75" t="n">
        <f aca="false">IF(W464&lt;&gt;Y464,(IF(N464="",J464*INFORMAÇÕES!$U$116,IF(N464="O",J464,0))),0)</f>
        <v>0</v>
      </c>
      <c r="AJ464" s="75" t="n">
        <f aca="false">IF(H464&lt;&gt;0,J464,0)</f>
        <v>0</v>
      </c>
      <c r="AK464" s="75" t="n">
        <f aca="false">IF(K464&lt;&gt;0,L464,0)</f>
        <v>0</v>
      </c>
    </row>
    <row r="465" s="174" customFormat="true" ht="14.25" hidden="false" customHeight="false" outlineLevel="0" collapsed="false">
      <c r="A465" s="159" t="n">
        <v>453</v>
      </c>
      <c r="B465" s="160" t="n">
        <f aca="false">IF('ORÇ.GLOBAL P CAIXA'!$K464="EXEC.",0,'ORÇ.REPROG. P CAIXA'!B465)</f>
        <v>0</v>
      </c>
      <c r="C465" s="161" t="n">
        <f aca="false">IF('ORÇ.GLOBAL P CAIXA'!$K464="EXEC.",0,'ORÇ.REPROG. P CAIXA'!C465)</f>
        <v>0</v>
      </c>
      <c r="D465" s="162" t="n">
        <f aca="false">IF('ORÇ.GLOBAL P CAIXA'!$K464="EXEC.",0,'ORÇ.REPROG. P CAIXA'!D465)</f>
        <v>0</v>
      </c>
      <c r="E465" s="163" t="n">
        <f aca="false">IF('ORÇ.GLOBAL P CAIXA'!$K464="EXEC.",0,'ORÇ.REPROG. P CAIXA'!E465)</f>
        <v>0</v>
      </c>
      <c r="F465" s="163" t="n">
        <f aca="false">IF('ORÇ.GLOBAL P CAIXA'!K464="EXEC.",0,IF('ORÇ.GLOBAL EMPRESA'!G464&gt;0,'ORÇ.GLOBAL EMPRESA'!G464,'ORÇ.GLOBAL P CAIXA'!F464))</f>
        <v>0</v>
      </c>
      <c r="G465" s="163" t="n">
        <f aca="false">IF(E465&lt;&gt;0,ROUND(E465*F465,2),IF(AE465=0,(SUMIF($W$13:$W$1012,B465,$AE$13:$AE$1012)),AE465))</f>
        <v>0</v>
      </c>
      <c r="H465" s="661" t="n">
        <f aca="false">IF('ORÇ.GLOBAL P CAIXA'!K464="EXEC.",0,'ORÇ.REPROG. P CAIXA'!H465)</f>
        <v>0</v>
      </c>
      <c r="I465" s="661" t="n">
        <f aca="false">IF('ORÇ.GLOBAL P CAIXA'!K464="EXEC.",0,'ORÇ.REPROG. P CAIXA'!I465)</f>
        <v>0</v>
      </c>
      <c r="J465" s="163" t="n">
        <f aca="false">IF(H465&lt;&gt;0,ROUND(H465*I465,2),IF(AJ465=0,(SUMIF($W$13:$W$1012,B465,$AJ$13:$AJ$1012)),AJ465))</f>
        <v>0</v>
      </c>
      <c r="K465" s="163" t="n">
        <f aca="false">H465-E465</f>
        <v>0</v>
      </c>
      <c r="L465" s="163" t="n">
        <f aca="false">J465-G465</f>
        <v>0</v>
      </c>
      <c r="M465" s="662" t="str">
        <f aca="false">IF('ORÇ.GLOBAL P CAIXA'!K464="EXEC.","",IF('ORÇ.REPROG. P CAIXA'!M465&gt;0,'ORÇ.REPROG. P CAIXA'!M465,""))</f>
        <v/>
      </c>
      <c r="N465" s="663" t="str">
        <f aca="false">IF('ORÇ.GLOBAL P CAIXA'!K464="EXEC.","",IF('ORÇ.REPROG. P CAIXA'!N465&gt;0,'ORÇ.REPROG. P CAIXA'!N465,""))</f>
        <v/>
      </c>
      <c r="O465" s="166" t="str">
        <f aca="false">IF('ORÇ.GLOBAL P CAIXA'!$K464="EXEC.","",'ORÇ.REPROG. P CAIXA'!O465)</f>
        <v/>
      </c>
      <c r="P465" s="167"/>
      <c r="Q465" s="168" t="str">
        <f aca="false">IF(B465&gt;0,"ok","ocultar")</f>
        <v>ocultar</v>
      </c>
      <c r="R465" s="649"/>
      <c r="S465" s="649"/>
      <c r="T465" s="650"/>
      <c r="V465" s="88"/>
      <c r="W465" s="157" t="n">
        <f aca="false">IF(B465=0,W464,IF(ISNONTEXT(B465)=TRUE(),INT(B465),INT(LEFT(B465,FIND(".",B465)-1))))</f>
        <v>3</v>
      </c>
      <c r="X465" s="157" t="str">
        <f aca="false">IF(X466=1,1,IF(B465&lt;&gt;0,1,IF(C465&lt;&gt;0,1,IF(D465&lt;&gt;0,1,IF(E465&lt;&gt;0,1,"")))))</f>
        <v/>
      </c>
      <c r="Y465" s="157" t="str">
        <f aca="false">IF(W465=0," ",IF(W465&lt;&gt;W464,W465," "))</f>
        <v> </v>
      </c>
      <c r="Z465" s="88"/>
      <c r="AA465" s="75" t="n">
        <f aca="false">IF(W465&lt;&gt;Y465,(IF(N465=0,G465*(INFORMAÇÕES!$Q$69/INFORMAÇÕES!$Q$72),IF(N465="R",G465,0))),0)</f>
        <v>0</v>
      </c>
      <c r="AB465" s="75" t="n">
        <f aca="false">IF(W465&lt;&gt;Y465,(IF(N465=0,G465*(INFORMAÇÕES!$Q$70/INFORMAÇÕES!$Q$72),IF(N465="C",G465,0))),0)</f>
        <v>0</v>
      </c>
      <c r="AC465" s="75" t="n">
        <f aca="false">IF(W465&lt;&gt;Y465,(IF(N465=0,G465*INFORMAÇÕES!$U$115,IF(N465="CF",G465,0))),0)</f>
        <v>0</v>
      </c>
      <c r="AD465" s="75" t="n">
        <f aca="false">IF(W465&lt;&gt;Y465,(IF(N465=0,G465*INFORMAÇÕES!$U$116,IF(N465="O",G465,0))),0)</f>
        <v>0</v>
      </c>
      <c r="AE465" s="75" t="n">
        <f aca="false">IF(E465&lt;&gt;0,G465,0)</f>
        <v>0</v>
      </c>
      <c r="AF465" s="75" t="n">
        <f aca="false">IF(W465&lt;&gt;Y465,(IF(N465=0,J465*(INFORMAÇÕES!$Q$89/INFORMAÇÕES!$Q$92),IF(N465="R",J465,0))),0)</f>
        <v>0</v>
      </c>
      <c r="AG465" s="75" t="n">
        <f aca="false">IF(W465&lt;&gt;Y465,(IF(N465=0,J465*(INFORMAÇÕES!$Q$90/INFORMAÇÕES!$Q$92),IF(N465="C",J465,0))),0)</f>
        <v>0</v>
      </c>
      <c r="AH465" s="75" t="n">
        <f aca="false">IF(W465&lt;&gt;Y465,(IF(N465="",J465*INFORMAÇÕES!$U$115,IF(N465="CF",J465,0))),0)</f>
        <v>0</v>
      </c>
      <c r="AI465" s="75" t="n">
        <f aca="false">IF(W465&lt;&gt;Y465,(IF(N465="",J465*INFORMAÇÕES!$U$116,IF(N465="O",J465,0))),0)</f>
        <v>0</v>
      </c>
      <c r="AJ465" s="75" t="n">
        <f aca="false">IF(H465&lt;&gt;0,J465,0)</f>
        <v>0</v>
      </c>
      <c r="AK465" s="75" t="n">
        <f aca="false">IF(K465&lt;&gt;0,L465,0)</f>
        <v>0</v>
      </c>
    </row>
    <row r="466" s="174" customFormat="true" ht="14.25" hidden="false" customHeight="false" outlineLevel="0" collapsed="false">
      <c r="A466" s="159" t="n">
        <v>454</v>
      </c>
      <c r="B466" s="160" t="n">
        <f aca="false">IF('ORÇ.GLOBAL P CAIXA'!$K465="EXEC.",0,'ORÇ.REPROG. P CAIXA'!B466)</f>
        <v>0</v>
      </c>
      <c r="C466" s="161" t="n">
        <f aca="false">IF('ORÇ.GLOBAL P CAIXA'!$K465="EXEC.",0,'ORÇ.REPROG. P CAIXA'!C466)</f>
        <v>0</v>
      </c>
      <c r="D466" s="162" t="n">
        <f aca="false">IF('ORÇ.GLOBAL P CAIXA'!$K465="EXEC.",0,'ORÇ.REPROG. P CAIXA'!D466)</f>
        <v>0</v>
      </c>
      <c r="E466" s="163" t="n">
        <f aca="false">IF('ORÇ.GLOBAL P CAIXA'!$K465="EXEC.",0,'ORÇ.REPROG. P CAIXA'!E466)</f>
        <v>0</v>
      </c>
      <c r="F466" s="163" t="n">
        <f aca="false">IF('ORÇ.GLOBAL P CAIXA'!K465="EXEC.",0,IF('ORÇ.GLOBAL EMPRESA'!G465&gt;0,'ORÇ.GLOBAL EMPRESA'!G465,'ORÇ.GLOBAL P CAIXA'!F465))</f>
        <v>0</v>
      </c>
      <c r="G466" s="163" t="n">
        <f aca="false">IF(E466&lt;&gt;0,ROUND(E466*F466,2),IF(AE466=0,(SUMIF($W$13:$W$1012,B466,$AE$13:$AE$1012)),AE466))</f>
        <v>0</v>
      </c>
      <c r="H466" s="661" t="n">
        <f aca="false">IF('ORÇ.GLOBAL P CAIXA'!K465="EXEC.",0,'ORÇ.REPROG. P CAIXA'!H466)</f>
        <v>0</v>
      </c>
      <c r="I466" s="661" t="n">
        <f aca="false">IF('ORÇ.GLOBAL P CAIXA'!K465="EXEC.",0,'ORÇ.REPROG. P CAIXA'!I466)</f>
        <v>0</v>
      </c>
      <c r="J466" s="163" t="n">
        <f aca="false">IF(H466&lt;&gt;0,ROUND(H466*I466,2),IF(AJ466=0,(SUMIF($W$13:$W$1012,B466,$AJ$13:$AJ$1012)),AJ466))</f>
        <v>0</v>
      </c>
      <c r="K466" s="163" t="n">
        <f aca="false">H466-E466</f>
        <v>0</v>
      </c>
      <c r="L466" s="163" t="n">
        <f aca="false">J466-G466</f>
        <v>0</v>
      </c>
      <c r="M466" s="662" t="str">
        <f aca="false">IF('ORÇ.GLOBAL P CAIXA'!K465="EXEC.","",IF('ORÇ.REPROG. P CAIXA'!M466&gt;0,'ORÇ.REPROG. P CAIXA'!M466,""))</f>
        <v/>
      </c>
      <c r="N466" s="663" t="str">
        <f aca="false">IF('ORÇ.GLOBAL P CAIXA'!K465="EXEC.","",IF('ORÇ.REPROG. P CAIXA'!N466&gt;0,'ORÇ.REPROG. P CAIXA'!N466,""))</f>
        <v/>
      </c>
      <c r="O466" s="166" t="str">
        <f aca="false">IF('ORÇ.GLOBAL P CAIXA'!$K465="EXEC.","",'ORÇ.REPROG. P CAIXA'!O466)</f>
        <v/>
      </c>
      <c r="P466" s="167"/>
      <c r="Q466" s="168" t="str">
        <f aca="false">IF(B466&gt;0,"ok","ocultar")</f>
        <v>ocultar</v>
      </c>
      <c r="R466" s="649"/>
      <c r="S466" s="649"/>
      <c r="T466" s="650"/>
      <c r="V466" s="88"/>
      <c r="W466" s="157" t="n">
        <f aca="false">IF(B466=0,W465,IF(ISNONTEXT(B466)=TRUE(),INT(B466),INT(LEFT(B466,FIND(".",B466)-1))))</f>
        <v>3</v>
      </c>
      <c r="X466" s="157" t="str">
        <f aca="false">IF(X467=1,1,IF(B466&lt;&gt;0,1,IF(C466&lt;&gt;0,1,IF(D466&lt;&gt;0,1,IF(E466&lt;&gt;0,1,"")))))</f>
        <v/>
      </c>
      <c r="Y466" s="157" t="str">
        <f aca="false">IF(W466=0," ",IF(W466&lt;&gt;W465,W466," "))</f>
        <v> </v>
      </c>
      <c r="Z466" s="88"/>
      <c r="AA466" s="75" t="n">
        <f aca="false">IF(W466&lt;&gt;Y466,(IF(N466=0,G466*(INFORMAÇÕES!$Q$69/INFORMAÇÕES!$Q$72),IF(N466="R",G466,0))),0)</f>
        <v>0</v>
      </c>
      <c r="AB466" s="75" t="n">
        <f aca="false">IF(W466&lt;&gt;Y466,(IF(N466=0,G466*(INFORMAÇÕES!$Q$70/INFORMAÇÕES!$Q$72),IF(N466="C",G466,0))),0)</f>
        <v>0</v>
      </c>
      <c r="AC466" s="75" t="n">
        <f aca="false">IF(W466&lt;&gt;Y466,(IF(N466=0,G466*INFORMAÇÕES!$U$115,IF(N466="CF",G466,0))),0)</f>
        <v>0</v>
      </c>
      <c r="AD466" s="75" t="n">
        <f aca="false">IF(W466&lt;&gt;Y466,(IF(N466=0,G466*INFORMAÇÕES!$U$116,IF(N466="O",G466,0))),0)</f>
        <v>0</v>
      </c>
      <c r="AE466" s="75" t="n">
        <f aca="false">IF(E466&lt;&gt;0,G466,0)</f>
        <v>0</v>
      </c>
      <c r="AF466" s="75" t="n">
        <f aca="false">IF(W466&lt;&gt;Y466,(IF(N466=0,J466*(INFORMAÇÕES!$Q$89/INFORMAÇÕES!$Q$92),IF(N466="R",J466,0))),0)</f>
        <v>0</v>
      </c>
      <c r="AG466" s="75" t="n">
        <f aca="false">IF(W466&lt;&gt;Y466,(IF(N466=0,J466*(INFORMAÇÕES!$Q$90/INFORMAÇÕES!$Q$92),IF(N466="C",J466,0))),0)</f>
        <v>0</v>
      </c>
      <c r="AH466" s="75" t="n">
        <f aca="false">IF(W466&lt;&gt;Y466,(IF(N466="",J466*INFORMAÇÕES!$U$115,IF(N466="CF",J466,0))),0)</f>
        <v>0</v>
      </c>
      <c r="AI466" s="75" t="n">
        <f aca="false">IF(W466&lt;&gt;Y466,(IF(N466="",J466*INFORMAÇÕES!$U$116,IF(N466="O",J466,0))),0)</f>
        <v>0</v>
      </c>
      <c r="AJ466" s="75" t="n">
        <f aca="false">IF(H466&lt;&gt;0,J466,0)</f>
        <v>0</v>
      </c>
      <c r="AK466" s="75" t="n">
        <f aca="false">IF(K466&lt;&gt;0,L466,0)</f>
        <v>0</v>
      </c>
    </row>
    <row r="467" s="174" customFormat="true" ht="14.25" hidden="false" customHeight="false" outlineLevel="0" collapsed="false">
      <c r="A467" s="159" t="n">
        <v>455</v>
      </c>
      <c r="B467" s="160" t="n">
        <f aca="false">IF('ORÇ.GLOBAL P CAIXA'!$K466="EXEC.",0,'ORÇ.REPROG. P CAIXA'!B467)</f>
        <v>0</v>
      </c>
      <c r="C467" s="161" t="n">
        <f aca="false">IF('ORÇ.GLOBAL P CAIXA'!$K466="EXEC.",0,'ORÇ.REPROG. P CAIXA'!C467)</f>
        <v>0</v>
      </c>
      <c r="D467" s="162" t="n">
        <f aca="false">IF('ORÇ.GLOBAL P CAIXA'!$K466="EXEC.",0,'ORÇ.REPROG. P CAIXA'!D467)</f>
        <v>0</v>
      </c>
      <c r="E467" s="163" t="n">
        <f aca="false">IF('ORÇ.GLOBAL P CAIXA'!$K466="EXEC.",0,'ORÇ.REPROG. P CAIXA'!E467)</f>
        <v>0</v>
      </c>
      <c r="F467" s="163" t="n">
        <f aca="false">IF('ORÇ.GLOBAL P CAIXA'!K466="EXEC.",0,IF('ORÇ.GLOBAL EMPRESA'!G466&gt;0,'ORÇ.GLOBAL EMPRESA'!G466,'ORÇ.GLOBAL P CAIXA'!F466))</f>
        <v>0</v>
      </c>
      <c r="G467" s="163" t="n">
        <f aca="false">IF(E467&lt;&gt;0,ROUND(E467*F467,2),IF(AE467=0,(SUMIF($W$13:$W$1012,B467,$AE$13:$AE$1012)),AE467))</f>
        <v>0</v>
      </c>
      <c r="H467" s="661" t="n">
        <f aca="false">IF('ORÇ.GLOBAL P CAIXA'!K466="EXEC.",0,'ORÇ.REPROG. P CAIXA'!H467)</f>
        <v>0</v>
      </c>
      <c r="I467" s="661" t="n">
        <f aca="false">IF('ORÇ.GLOBAL P CAIXA'!K466="EXEC.",0,'ORÇ.REPROG. P CAIXA'!I467)</f>
        <v>0</v>
      </c>
      <c r="J467" s="163" t="n">
        <f aca="false">IF(H467&lt;&gt;0,ROUND(H467*I467,2),IF(AJ467=0,(SUMIF($W$13:$W$1012,B467,$AJ$13:$AJ$1012)),AJ467))</f>
        <v>0</v>
      </c>
      <c r="K467" s="163" t="n">
        <f aca="false">H467-E467</f>
        <v>0</v>
      </c>
      <c r="L467" s="163" t="n">
        <f aca="false">J467-G467</f>
        <v>0</v>
      </c>
      <c r="M467" s="662" t="str">
        <f aca="false">IF('ORÇ.GLOBAL P CAIXA'!K466="EXEC.","",IF('ORÇ.REPROG. P CAIXA'!M467&gt;0,'ORÇ.REPROG. P CAIXA'!M467,""))</f>
        <v/>
      </c>
      <c r="N467" s="663" t="str">
        <f aca="false">IF('ORÇ.GLOBAL P CAIXA'!K466="EXEC.","",IF('ORÇ.REPROG. P CAIXA'!N467&gt;0,'ORÇ.REPROG. P CAIXA'!N467,""))</f>
        <v/>
      </c>
      <c r="O467" s="166" t="str">
        <f aca="false">IF('ORÇ.GLOBAL P CAIXA'!$K466="EXEC.","",'ORÇ.REPROG. P CAIXA'!O467)</f>
        <v/>
      </c>
      <c r="P467" s="167"/>
      <c r="Q467" s="168" t="str">
        <f aca="false">IF(B467&gt;0,"ok","ocultar")</f>
        <v>ocultar</v>
      </c>
      <c r="R467" s="649"/>
      <c r="S467" s="649"/>
      <c r="T467" s="650"/>
      <c r="V467" s="88"/>
      <c r="W467" s="157" t="n">
        <f aca="false">IF(B467=0,W466,IF(ISNONTEXT(B467)=TRUE(),INT(B467),INT(LEFT(B467,FIND(".",B467)-1))))</f>
        <v>3</v>
      </c>
      <c r="X467" s="157" t="str">
        <f aca="false">IF(X468=1,1,IF(B467&lt;&gt;0,1,IF(C467&lt;&gt;0,1,IF(D467&lt;&gt;0,1,IF(E467&lt;&gt;0,1,"")))))</f>
        <v/>
      </c>
      <c r="Y467" s="157" t="str">
        <f aca="false">IF(W467=0," ",IF(W467&lt;&gt;W466,W467," "))</f>
        <v> </v>
      </c>
      <c r="Z467" s="88"/>
      <c r="AA467" s="75" t="n">
        <f aca="false">IF(W467&lt;&gt;Y467,(IF(N467=0,G467*(INFORMAÇÕES!$Q$69/INFORMAÇÕES!$Q$72),IF(N467="R",G467,0))),0)</f>
        <v>0</v>
      </c>
      <c r="AB467" s="75" t="n">
        <f aca="false">IF(W467&lt;&gt;Y467,(IF(N467=0,G467*(INFORMAÇÕES!$Q$70/INFORMAÇÕES!$Q$72),IF(N467="C",G467,0))),0)</f>
        <v>0</v>
      </c>
      <c r="AC467" s="75" t="n">
        <f aca="false">IF(W467&lt;&gt;Y467,(IF(N467=0,G467*INFORMAÇÕES!$U$115,IF(N467="CF",G467,0))),0)</f>
        <v>0</v>
      </c>
      <c r="AD467" s="75" t="n">
        <f aca="false">IF(W467&lt;&gt;Y467,(IF(N467=0,G467*INFORMAÇÕES!$U$116,IF(N467="O",G467,0))),0)</f>
        <v>0</v>
      </c>
      <c r="AE467" s="75" t="n">
        <f aca="false">IF(E467&lt;&gt;0,G467,0)</f>
        <v>0</v>
      </c>
      <c r="AF467" s="75" t="n">
        <f aca="false">IF(W467&lt;&gt;Y467,(IF(N467=0,J467*(INFORMAÇÕES!$Q$89/INFORMAÇÕES!$Q$92),IF(N467="R",J467,0))),0)</f>
        <v>0</v>
      </c>
      <c r="AG467" s="75" t="n">
        <f aca="false">IF(W467&lt;&gt;Y467,(IF(N467=0,J467*(INFORMAÇÕES!$Q$90/INFORMAÇÕES!$Q$92),IF(N467="C",J467,0))),0)</f>
        <v>0</v>
      </c>
      <c r="AH467" s="75" t="n">
        <f aca="false">IF(W467&lt;&gt;Y467,(IF(N467="",J467*INFORMAÇÕES!$U$115,IF(N467="CF",J467,0))),0)</f>
        <v>0</v>
      </c>
      <c r="AI467" s="75" t="n">
        <f aca="false">IF(W467&lt;&gt;Y467,(IF(N467="",J467*INFORMAÇÕES!$U$116,IF(N467="O",J467,0))),0)</f>
        <v>0</v>
      </c>
      <c r="AJ467" s="75" t="n">
        <f aca="false">IF(H467&lt;&gt;0,J467,0)</f>
        <v>0</v>
      </c>
      <c r="AK467" s="75" t="n">
        <f aca="false">IF(K467&lt;&gt;0,L467,0)</f>
        <v>0</v>
      </c>
    </row>
    <row r="468" s="174" customFormat="true" ht="14.25" hidden="false" customHeight="false" outlineLevel="0" collapsed="false">
      <c r="A468" s="159" t="n">
        <v>456</v>
      </c>
      <c r="B468" s="160" t="n">
        <f aca="false">IF('ORÇ.GLOBAL P CAIXA'!$K467="EXEC.",0,'ORÇ.REPROG. P CAIXA'!B468)</f>
        <v>0</v>
      </c>
      <c r="C468" s="161" t="n">
        <f aca="false">IF('ORÇ.GLOBAL P CAIXA'!$K467="EXEC.",0,'ORÇ.REPROG. P CAIXA'!C468)</f>
        <v>0</v>
      </c>
      <c r="D468" s="162" t="n">
        <f aca="false">IF('ORÇ.GLOBAL P CAIXA'!$K467="EXEC.",0,'ORÇ.REPROG. P CAIXA'!D468)</f>
        <v>0</v>
      </c>
      <c r="E468" s="163" t="n">
        <f aca="false">IF('ORÇ.GLOBAL P CAIXA'!$K467="EXEC.",0,'ORÇ.REPROG. P CAIXA'!E468)</f>
        <v>0</v>
      </c>
      <c r="F468" s="163" t="n">
        <f aca="false">IF('ORÇ.GLOBAL P CAIXA'!K467="EXEC.",0,IF('ORÇ.GLOBAL EMPRESA'!G467&gt;0,'ORÇ.GLOBAL EMPRESA'!G467,'ORÇ.GLOBAL P CAIXA'!F467))</f>
        <v>0</v>
      </c>
      <c r="G468" s="163" t="n">
        <f aca="false">IF(E468&lt;&gt;0,ROUND(E468*F468,2),IF(AE468=0,(SUMIF($W$13:$W$1012,B468,$AE$13:$AE$1012)),AE468))</f>
        <v>0</v>
      </c>
      <c r="H468" s="661" t="n">
        <f aca="false">IF('ORÇ.GLOBAL P CAIXA'!K467="EXEC.",0,'ORÇ.REPROG. P CAIXA'!H468)</f>
        <v>0</v>
      </c>
      <c r="I468" s="661" t="n">
        <f aca="false">IF('ORÇ.GLOBAL P CAIXA'!K467="EXEC.",0,'ORÇ.REPROG. P CAIXA'!I468)</f>
        <v>0</v>
      </c>
      <c r="J468" s="163" t="n">
        <f aca="false">IF(H468&lt;&gt;0,ROUND(H468*I468,2),IF(AJ468=0,(SUMIF($W$13:$W$1012,B468,$AJ$13:$AJ$1012)),AJ468))</f>
        <v>0</v>
      </c>
      <c r="K468" s="163" t="n">
        <f aca="false">H468-E468</f>
        <v>0</v>
      </c>
      <c r="L468" s="163" t="n">
        <f aca="false">J468-G468</f>
        <v>0</v>
      </c>
      <c r="M468" s="662" t="str">
        <f aca="false">IF('ORÇ.GLOBAL P CAIXA'!K467="EXEC.","",IF('ORÇ.REPROG. P CAIXA'!M468&gt;0,'ORÇ.REPROG. P CAIXA'!M468,""))</f>
        <v/>
      </c>
      <c r="N468" s="663" t="str">
        <f aca="false">IF('ORÇ.GLOBAL P CAIXA'!K467="EXEC.","",IF('ORÇ.REPROG. P CAIXA'!N468&gt;0,'ORÇ.REPROG. P CAIXA'!N468,""))</f>
        <v/>
      </c>
      <c r="O468" s="166" t="str">
        <f aca="false">IF('ORÇ.GLOBAL P CAIXA'!$K467="EXEC.","",'ORÇ.REPROG. P CAIXA'!O468)</f>
        <v/>
      </c>
      <c r="P468" s="167"/>
      <c r="Q468" s="168" t="str">
        <f aca="false">IF(B468&gt;0,"ok","ocultar")</f>
        <v>ocultar</v>
      </c>
      <c r="R468" s="649"/>
      <c r="S468" s="649"/>
      <c r="T468" s="650"/>
      <c r="V468" s="88"/>
      <c r="W468" s="157" t="n">
        <f aca="false">IF(B468=0,W467,IF(ISNONTEXT(B468)=TRUE(),INT(B468),INT(LEFT(B468,FIND(".",B468)-1))))</f>
        <v>3</v>
      </c>
      <c r="X468" s="157" t="str">
        <f aca="false">IF(X469=1,1,IF(B468&lt;&gt;0,1,IF(C468&lt;&gt;0,1,IF(D468&lt;&gt;0,1,IF(E468&lt;&gt;0,1,"")))))</f>
        <v/>
      </c>
      <c r="Y468" s="157" t="str">
        <f aca="false">IF(W468=0," ",IF(W468&lt;&gt;W467,W468," "))</f>
        <v> </v>
      </c>
      <c r="Z468" s="88"/>
      <c r="AA468" s="75" t="n">
        <f aca="false">IF(W468&lt;&gt;Y468,(IF(N468=0,G468*(INFORMAÇÕES!$Q$69/INFORMAÇÕES!$Q$72),IF(N468="R",G468,0))),0)</f>
        <v>0</v>
      </c>
      <c r="AB468" s="75" t="n">
        <f aca="false">IF(W468&lt;&gt;Y468,(IF(N468=0,G468*(INFORMAÇÕES!$Q$70/INFORMAÇÕES!$Q$72),IF(N468="C",G468,0))),0)</f>
        <v>0</v>
      </c>
      <c r="AC468" s="75" t="n">
        <f aca="false">IF(W468&lt;&gt;Y468,(IF(N468=0,G468*INFORMAÇÕES!$U$115,IF(N468="CF",G468,0))),0)</f>
        <v>0</v>
      </c>
      <c r="AD468" s="75" t="n">
        <f aca="false">IF(W468&lt;&gt;Y468,(IF(N468=0,G468*INFORMAÇÕES!$U$116,IF(N468="O",G468,0))),0)</f>
        <v>0</v>
      </c>
      <c r="AE468" s="75" t="n">
        <f aca="false">IF(E468&lt;&gt;0,G468,0)</f>
        <v>0</v>
      </c>
      <c r="AF468" s="75" t="n">
        <f aca="false">IF(W468&lt;&gt;Y468,(IF(N468=0,J468*(INFORMAÇÕES!$Q$89/INFORMAÇÕES!$Q$92),IF(N468="R",J468,0))),0)</f>
        <v>0</v>
      </c>
      <c r="AG468" s="75" t="n">
        <f aca="false">IF(W468&lt;&gt;Y468,(IF(N468=0,J468*(INFORMAÇÕES!$Q$90/INFORMAÇÕES!$Q$92),IF(N468="C",J468,0))),0)</f>
        <v>0</v>
      </c>
      <c r="AH468" s="75" t="n">
        <f aca="false">IF(W468&lt;&gt;Y468,(IF(N468="",J468*INFORMAÇÕES!$U$115,IF(N468="CF",J468,0))),0)</f>
        <v>0</v>
      </c>
      <c r="AI468" s="75" t="n">
        <f aca="false">IF(W468&lt;&gt;Y468,(IF(N468="",J468*INFORMAÇÕES!$U$116,IF(N468="O",J468,0))),0)</f>
        <v>0</v>
      </c>
      <c r="AJ468" s="75" t="n">
        <f aca="false">IF(H468&lt;&gt;0,J468,0)</f>
        <v>0</v>
      </c>
      <c r="AK468" s="75" t="n">
        <f aca="false">IF(K468&lt;&gt;0,L468,0)</f>
        <v>0</v>
      </c>
    </row>
    <row r="469" s="174" customFormat="true" ht="14.25" hidden="false" customHeight="false" outlineLevel="0" collapsed="false">
      <c r="A469" s="159" t="n">
        <v>457</v>
      </c>
      <c r="B469" s="160" t="n">
        <f aca="false">IF('ORÇ.GLOBAL P CAIXA'!$K468="EXEC.",0,'ORÇ.REPROG. P CAIXA'!B469)</f>
        <v>0</v>
      </c>
      <c r="C469" s="161" t="n">
        <f aca="false">IF('ORÇ.GLOBAL P CAIXA'!$K468="EXEC.",0,'ORÇ.REPROG. P CAIXA'!C469)</f>
        <v>0</v>
      </c>
      <c r="D469" s="162" t="n">
        <f aca="false">IF('ORÇ.GLOBAL P CAIXA'!$K468="EXEC.",0,'ORÇ.REPROG. P CAIXA'!D469)</f>
        <v>0</v>
      </c>
      <c r="E469" s="163" t="n">
        <f aca="false">IF('ORÇ.GLOBAL P CAIXA'!$K468="EXEC.",0,'ORÇ.REPROG. P CAIXA'!E469)</f>
        <v>0</v>
      </c>
      <c r="F469" s="163" t="n">
        <f aca="false">IF('ORÇ.GLOBAL P CAIXA'!K468="EXEC.",0,IF('ORÇ.GLOBAL EMPRESA'!G468&gt;0,'ORÇ.GLOBAL EMPRESA'!G468,'ORÇ.GLOBAL P CAIXA'!F468))</f>
        <v>0</v>
      </c>
      <c r="G469" s="163" t="n">
        <f aca="false">IF(E469&lt;&gt;0,ROUND(E469*F469,2),IF(AE469=0,(SUMIF($W$13:$W$1012,B469,$AE$13:$AE$1012)),AE469))</f>
        <v>0</v>
      </c>
      <c r="H469" s="661" t="n">
        <f aca="false">IF('ORÇ.GLOBAL P CAIXA'!K468="EXEC.",0,'ORÇ.REPROG. P CAIXA'!H469)</f>
        <v>0</v>
      </c>
      <c r="I469" s="661" t="n">
        <f aca="false">IF('ORÇ.GLOBAL P CAIXA'!K468="EXEC.",0,'ORÇ.REPROG. P CAIXA'!I469)</f>
        <v>0</v>
      </c>
      <c r="J469" s="163" t="n">
        <f aca="false">IF(H469&lt;&gt;0,ROUND(H469*I469,2),IF(AJ469=0,(SUMIF($W$13:$W$1012,B469,$AJ$13:$AJ$1012)),AJ469))</f>
        <v>0</v>
      </c>
      <c r="K469" s="163" t="n">
        <f aca="false">H469-E469</f>
        <v>0</v>
      </c>
      <c r="L469" s="163" t="n">
        <f aca="false">J469-G469</f>
        <v>0</v>
      </c>
      <c r="M469" s="662" t="str">
        <f aca="false">IF('ORÇ.GLOBAL P CAIXA'!K468="EXEC.","",IF('ORÇ.REPROG. P CAIXA'!M469&gt;0,'ORÇ.REPROG. P CAIXA'!M469,""))</f>
        <v/>
      </c>
      <c r="N469" s="663" t="str">
        <f aca="false">IF('ORÇ.GLOBAL P CAIXA'!K468="EXEC.","",IF('ORÇ.REPROG. P CAIXA'!N469&gt;0,'ORÇ.REPROG. P CAIXA'!N469,""))</f>
        <v/>
      </c>
      <c r="O469" s="166" t="str">
        <f aca="false">IF('ORÇ.GLOBAL P CAIXA'!$K468="EXEC.","",'ORÇ.REPROG. P CAIXA'!O469)</f>
        <v/>
      </c>
      <c r="P469" s="167"/>
      <c r="Q469" s="168" t="str">
        <f aca="false">IF(B469&gt;0,"ok","ocultar")</f>
        <v>ocultar</v>
      </c>
      <c r="R469" s="649"/>
      <c r="S469" s="649"/>
      <c r="T469" s="650"/>
      <c r="V469" s="88"/>
      <c r="W469" s="157" t="n">
        <f aca="false">IF(B469=0,W468,IF(ISNONTEXT(B469)=TRUE(),INT(B469),INT(LEFT(B469,FIND(".",B469)-1))))</f>
        <v>3</v>
      </c>
      <c r="X469" s="157" t="str">
        <f aca="false">IF(X470=1,1,IF(B469&lt;&gt;0,1,IF(C469&lt;&gt;0,1,IF(D469&lt;&gt;0,1,IF(E469&lt;&gt;0,1,"")))))</f>
        <v/>
      </c>
      <c r="Y469" s="157" t="str">
        <f aca="false">IF(W469=0," ",IF(W469&lt;&gt;W468,W469," "))</f>
        <v> </v>
      </c>
      <c r="Z469" s="88"/>
      <c r="AA469" s="75" t="n">
        <f aca="false">IF(W469&lt;&gt;Y469,(IF(N469=0,G469*(INFORMAÇÕES!$Q$69/INFORMAÇÕES!$Q$72),IF(N469="R",G469,0))),0)</f>
        <v>0</v>
      </c>
      <c r="AB469" s="75" t="n">
        <f aca="false">IF(W469&lt;&gt;Y469,(IF(N469=0,G469*(INFORMAÇÕES!$Q$70/INFORMAÇÕES!$Q$72),IF(N469="C",G469,0))),0)</f>
        <v>0</v>
      </c>
      <c r="AC469" s="75" t="n">
        <f aca="false">IF(W469&lt;&gt;Y469,(IF(N469=0,G469*INFORMAÇÕES!$U$115,IF(N469="CF",G469,0))),0)</f>
        <v>0</v>
      </c>
      <c r="AD469" s="75" t="n">
        <f aca="false">IF(W469&lt;&gt;Y469,(IF(N469=0,G469*INFORMAÇÕES!$U$116,IF(N469="O",G469,0))),0)</f>
        <v>0</v>
      </c>
      <c r="AE469" s="75" t="n">
        <f aca="false">IF(E469&lt;&gt;0,G469,0)</f>
        <v>0</v>
      </c>
      <c r="AF469" s="75" t="n">
        <f aca="false">IF(W469&lt;&gt;Y469,(IF(N469=0,J469*(INFORMAÇÕES!$Q$89/INFORMAÇÕES!$Q$92),IF(N469="R",J469,0))),0)</f>
        <v>0</v>
      </c>
      <c r="AG469" s="75" t="n">
        <f aca="false">IF(W469&lt;&gt;Y469,(IF(N469=0,J469*(INFORMAÇÕES!$Q$90/INFORMAÇÕES!$Q$92),IF(N469="C",J469,0))),0)</f>
        <v>0</v>
      </c>
      <c r="AH469" s="75" t="n">
        <f aca="false">IF(W469&lt;&gt;Y469,(IF(N469="",J469*INFORMAÇÕES!$U$115,IF(N469="CF",J469,0))),0)</f>
        <v>0</v>
      </c>
      <c r="AI469" s="75" t="n">
        <f aca="false">IF(W469&lt;&gt;Y469,(IF(N469="",J469*INFORMAÇÕES!$U$116,IF(N469="O",J469,0))),0)</f>
        <v>0</v>
      </c>
      <c r="AJ469" s="75" t="n">
        <f aca="false">IF(H469&lt;&gt;0,J469,0)</f>
        <v>0</v>
      </c>
      <c r="AK469" s="75" t="n">
        <f aca="false">IF(K469&lt;&gt;0,L469,0)</f>
        <v>0</v>
      </c>
    </row>
    <row r="470" s="174" customFormat="true" ht="14.25" hidden="false" customHeight="false" outlineLevel="0" collapsed="false">
      <c r="A470" s="159" t="n">
        <v>458</v>
      </c>
      <c r="B470" s="160" t="n">
        <f aca="false">IF('ORÇ.GLOBAL P CAIXA'!$K469="EXEC.",0,'ORÇ.REPROG. P CAIXA'!B470)</f>
        <v>0</v>
      </c>
      <c r="C470" s="161" t="n">
        <f aca="false">IF('ORÇ.GLOBAL P CAIXA'!$K469="EXEC.",0,'ORÇ.REPROG. P CAIXA'!C470)</f>
        <v>0</v>
      </c>
      <c r="D470" s="162" t="n">
        <f aca="false">IF('ORÇ.GLOBAL P CAIXA'!$K469="EXEC.",0,'ORÇ.REPROG. P CAIXA'!D470)</f>
        <v>0</v>
      </c>
      <c r="E470" s="163" t="n">
        <f aca="false">IF('ORÇ.GLOBAL P CAIXA'!$K469="EXEC.",0,'ORÇ.REPROG. P CAIXA'!E470)</f>
        <v>0</v>
      </c>
      <c r="F470" s="163" t="n">
        <f aca="false">IF('ORÇ.GLOBAL P CAIXA'!K469="EXEC.",0,IF('ORÇ.GLOBAL EMPRESA'!G469&gt;0,'ORÇ.GLOBAL EMPRESA'!G469,'ORÇ.GLOBAL P CAIXA'!F469))</f>
        <v>0</v>
      </c>
      <c r="G470" s="163" t="n">
        <f aca="false">IF(E470&lt;&gt;0,ROUND(E470*F470,2),IF(AE470=0,(SUMIF($W$13:$W$1012,B470,$AE$13:$AE$1012)),AE470))</f>
        <v>0</v>
      </c>
      <c r="H470" s="661" t="n">
        <f aca="false">IF('ORÇ.GLOBAL P CAIXA'!K469="EXEC.",0,'ORÇ.REPROG. P CAIXA'!H470)</f>
        <v>0</v>
      </c>
      <c r="I470" s="661" t="n">
        <f aca="false">IF('ORÇ.GLOBAL P CAIXA'!K469="EXEC.",0,'ORÇ.REPROG. P CAIXA'!I470)</f>
        <v>0</v>
      </c>
      <c r="J470" s="163" t="n">
        <f aca="false">IF(H470&lt;&gt;0,ROUND(H470*I470,2),IF(AJ470=0,(SUMIF($W$13:$W$1012,B470,$AJ$13:$AJ$1012)),AJ470))</f>
        <v>0</v>
      </c>
      <c r="K470" s="163" t="n">
        <f aca="false">H470-E470</f>
        <v>0</v>
      </c>
      <c r="L470" s="163" t="n">
        <f aca="false">J470-G470</f>
        <v>0</v>
      </c>
      <c r="M470" s="662" t="str">
        <f aca="false">IF('ORÇ.GLOBAL P CAIXA'!K469="EXEC.","",IF('ORÇ.REPROG. P CAIXA'!M470&gt;0,'ORÇ.REPROG. P CAIXA'!M470,""))</f>
        <v/>
      </c>
      <c r="N470" s="663" t="str">
        <f aca="false">IF('ORÇ.GLOBAL P CAIXA'!K469="EXEC.","",IF('ORÇ.REPROG. P CAIXA'!N470&gt;0,'ORÇ.REPROG. P CAIXA'!N470,""))</f>
        <v/>
      </c>
      <c r="O470" s="166" t="str">
        <f aca="false">IF('ORÇ.GLOBAL P CAIXA'!$K469="EXEC.","",'ORÇ.REPROG. P CAIXA'!O470)</f>
        <v/>
      </c>
      <c r="P470" s="167"/>
      <c r="Q470" s="168" t="str">
        <f aca="false">IF(B470&gt;0,"ok","ocultar")</f>
        <v>ocultar</v>
      </c>
      <c r="R470" s="649"/>
      <c r="S470" s="649"/>
      <c r="T470" s="650"/>
      <c r="V470" s="88"/>
      <c r="W470" s="157" t="n">
        <f aca="false">IF(B470=0,W469,IF(ISNONTEXT(B470)=TRUE(),INT(B470),INT(LEFT(B470,FIND(".",B470)-1))))</f>
        <v>3</v>
      </c>
      <c r="X470" s="157" t="str">
        <f aca="false">IF(X471=1,1,IF(B470&lt;&gt;0,1,IF(C470&lt;&gt;0,1,IF(D470&lt;&gt;0,1,IF(E470&lt;&gt;0,1,"")))))</f>
        <v/>
      </c>
      <c r="Y470" s="157" t="str">
        <f aca="false">IF(W470=0," ",IF(W470&lt;&gt;W469,W470," "))</f>
        <v> </v>
      </c>
      <c r="Z470" s="88"/>
      <c r="AA470" s="75" t="n">
        <f aca="false">IF(W470&lt;&gt;Y470,(IF(N470=0,G470*(INFORMAÇÕES!$Q$69/INFORMAÇÕES!$Q$72),IF(N470="R",G470,0))),0)</f>
        <v>0</v>
      </c>
      <c r="AB470" s="75" t="n">
        <f aca="false">IF(W470&lt;&gt;Y470,(IF(N470=0,G470*(INFORMAÇÕES!$Q$70/INFORMAÇÕES!$Q$72),IF(N470="C",G470,0))),0)</f>
        <v>0</v>
      </c>
      <c r="AC470" s="75" t="n">
        <f aca="false">IF(W470&lt;&gt;Y470,(IF(N470=0,G470*INFORMAÇÕES!$U$115,IF(N470="CF",G470,0))),0)</f>
        <v>0</v>
      </c>
      <c r="AD470" s="75" t="n">
        <f aca="false">IF(W470&lt;&gt;Y470,(IF(N470=0,G470*INFORMAÇÕES!$U$116,IF(N470="O",G470,0))),0)</f>
        <v>0</v>
      </c>
      <c r="AE470" s="75" t="n">
        <f aca="false">IF(E470&lt;&gt;0,G470,0)</f>
        <v>0</v>
      </c>
      <c r="AF470" s="75" t="n">
        <f aca="false">IF(W470&lt;&gt;Y470,(IF(N470=0,J470*(INFORMAÇÕES!$Q$89/INFORMAÇÕES!$Q$92),IF(N470="R",J470,0))),0)</f>
        <v>0</v>
      </c>
      <c r="AG470" s="75" t="n">
        <f aca="false">IF(W470&lt;&gt;Y470,(IF(N470=0,J470*(INFORMAÇÕES!$Q$90/INFORMAÇÕES!$Q$92),IF(N470="C",J470,0))),0)</f>
        <v>0</v>
      </c>
      <c r="AH470" s="75" t="n">
        <f aca="false">IF(W470&lt;&gt;Y470,(IF(N470="",J470*INFORMAÇÕES!$U$115,IF(N470="CF",J470,0))),0)</f>
        <v>0</v>
      </c>
      <c r="AI470" s="75" t="n">
        <f aca="false">IF(W470&lt;&gt;Y470,(IF(N470="",J470*INFORMAÇÕES!$U$116,IF(N470="O",J470,0))),0)</f>
        <v>0</v>
      </c>
      <c r="AJ470" s="75" t="n">
        <f aca="false">IF(H470&lt;&gt;0,J470,0)</f>
        <v>0</v>
      </c>
      <c r="AK470" s="75" t="n">
        <f aca="false">IF(K470&lt;&gt;0,L470,0)</f>
        <v>0</v>
      </c>
    </row>
    <row r="471" s="174" customFormat="true" ht="14.25" hidden="false" customHeight="false" outlineLevel="0" collapsed="false">
      <c r="A471" s="159" t="n">
        <v>459</v>
      </c>
      <c r="B471" s="160" t="n">
        <f aca="false">IF('ORÇ.GLOBAL P CAIXA'!$K470="EXEC.",0,'ORÇ.REPROG. P CAIXA'!B471)</f>
        <v>0</v>
      </c>
      <c r="C471" s="161" t="n">
        <f aca="false">IF('ORÇ.GLOBAL P CAIXA'!$K470="EXEC.",0,'ORÇ.REPROG. P CAIXA'!C471)</f>
        <v>0</v>
      </c>
      <c r="D471" s="162" t="n">
        <f aca="false">IF('ORÇ.GLOBAL P CAIXA'!$K470="EXEC.",0,'ORÇ.REPROG. P CAIXA'!D471)</f>
        <v>0</v>
      </c>
      <c r="E471" s="163" t="n">
        <f aca="false">IF('ORÇ.GLOBAL P CAIXA'!$K470="EXEC.",0,'ORÇ.REPROG. P CAIXA'!E471)</f>
        <v>0</v>
      </c>
      <c r="F471" s="163" t="n">
        <f aca="false">IF('ORÇ.GLOBAL P CAIXA'!K470="EXEC.",0,IF('ORÇ.GLOBAL EMPRESA'!G470&gt;0,'ORÇ.GLOBAL EMPRESA'!G470,'ORÇ.GLOBAL P CAIXA'!F470))</f>
        <v>0</v>
      </c>
      <c r="G471" s="163" t="n">
        <f aca="false">IF(E471&lt;&gt;0,ROUND(E471*F471,2),IF(AE471=0,(SUMIF($W$13:$W$1012,B471,$AE$13:$AE$1012)),AE471))</f>
        <v>0</v>
      </c>
      <c r="H471" s="661" t="n">
        <f aca="false">IF('ORÇ.GLOBAL P CAIXA'!K470="EXEC.",0,'ORÇ.REPROG. P CAIXA'!H471)</f>
        <v>0</v>
      </c>
      <c r="I471" s="661" t="n">
        <f aca="false">IF('ORÇ.GLOBAL P CAIXA'!K470="EXEC.",0,'ORÇ.REPROG. P CAIXA'!I471)</f>
        <v>0</v>
      </c>
      <c r="J471" s="163" t="n">
        <f aca="false">IF(H471&lt;&gt;0,ROUND(H471*I471,2),IF(AJ471=0,(SUMIF($W$13:$W$1012,B471,$AJ$13:$AJ$1012)),AJ471))</f>
        <v>0</v>
      </c>
      <c r="K471" s="163" t="n">
        <f aca="false">H471-E471</f>
        <v>0</v>
      </c>
      <c r="L471" s="163" t="n">
        <f aca="false">J471-G471</f>
        <v>0</v>
      </c>
      <c r="M471" s="662" t="str">
        <f aca="false">IF('ORÇ.GLOBAL P CAIXA'!K470="EXEC.","",IF('ORÇ.REPROG. P CAIXA'!M471&gt;0,'ORÇ.REPROG. P CAIXA'!M471,""))</f>
        <v/>
      </c>
      <c r="N471" s="663" t="str">
        <f aca="false">IF('ORÇ.GLOBAL P CAIXA'!K470="EXEC.","",IF('ORÇ.REPROG. P CAIXA'!N471&gt;0,'ORÇ.REPROG. P CAIXA'!N471,""))</f>
        <v/>
      </c>
      <c r="O471" s="166" t="str">
        <f aca="false">IF('ORÇ.GLOBAL P CAIXA'!$K470="EXEC.","",'ORÇ.REPROG. P CAIXA'!O471)</f>
        <v/>
      </c>
      <c r="P471" s="167"/>
      <c r="Q471" s="168" t="str">
        <f aca="false">IF(B471&gt;0,"ok","ocultar")</f>
        <v>ocultar</v>
      </c>
      <c r="R471" s="649"/>
      <c r="S471" s="649"/>
      <c r="T471" s="650"/>
      <c r="V471" s="88"/>
      <c r="W471" s="157" t="n">
        <f aca="false">IF(B471=0,W470,IF(ISNONTEXT(B471)=TRUE(),INT(B471),INT(LEFT(B471,FIND(".",B471)-1))))</f>
        <v>3</v>
      </c>
      <c r="X471" s="157" t="str">
        <f aca="false">IF(X472=1,1,IF(B471&lt;&gt;0,1,IF(C471&lt;&gt;0,1,IF(D471&lt;&gt;0,1,IF(E471&lt;&gt;0,1,"")))))</f>
        <v/>
      </c>
      <c r="Y471" s="157" t="str">
        <f aca="false">IF(W471=0," ",IF(W471&lt;&gt;W470,W471," "))</f>
        <v> </v>
      </c>
      <c r="Z471" s="88"/>
      <c r="AA471" s="75" t="n">
        <f aca="false">IF(W471&lt;&gt;Y471,(IF(N471=0,G471*(INFORMAÇÕES!$Q$69/INFORMAÇÕES!$Q$72),IF(N471="R",G471,0))),0)</f>
        <v>0</v>
      </c>
      <c r="AB471" s="75" t="n">
        <f aca="false">IF(W471&lt;&gt;Y471,(IF(N471=0,G471*(INFORMAÇÕES!$Q$70/INFORMAÇÕES!$Q$72),IF(N471="C",G471,0))),0)</f>
        <v>0</v>
      </c>
      <c r="AC471" s="75" t="n">
        <f aca="false">IF(W471&lt;&gt;Y471,(IF(N471=0,G471*INFORMAÇÕES!$U$115,IF(N471="CF",G471,0))),0)</f>
        <v>0</v>
      </c>
      <c r="AD471" s="75" t="n">
        <f aca="false">IF(W471&lt;&gt;Y471,(IF(N471=0,G471*INFORMAÇÕES!$U$116,IF(N471="O",G471,0))),0)</f>
        <v>0</v>
      </c>
      <c r="AE471" s="75" t="n">
        <f aca="false">IF(E471&lt;&gt;0,G471,0)</f>
        <v>0</v>
      </c>
      <c r="AF471" s="75" t="n">
        <f aca="false">IF(W471&lt;&gt;Y471,(IF(N471=0,J471*(INFORMAÇÕES!$Q$89/INFORMAÇÕES!$Q$92),IF(N471="R",J471,0))),0)</f>
        <v>0</v>
      </c>
      <c r="AG471" s="75" t="n">
        <f aca="false">IF(W471&lt;&gt;Y471,(IF(N471=0,J471*(INFORMAÇÕES!$Q$90/INFORMAÇÕES!$Q$92),IF(N471="C",J471,0))),0)</f>
        <v>0</v>
      </c>
      <c r="AH471" s="75" t="n">
        <f aca="false">IF(W471&lt;&gt;Y471,(IF(N471="",J471*INFORMAÇÕES!$U$115,IF(N471="CF",J471,0))),0)</f>
        <v>0</v>
      </c>
      <c r="AI471" s="75" t="n">
        <f aca="false">IF(W471&lt;&gt;Y471,(IF(N471="",J471*INFORMAÇÕES!$U$116,IF(N471="O",J471,0))),0)</f>
        <v>0</v>
      </c>
      <c r="AJ471" s="75" t="n">
        <f aca="false">IF(H471&lt;&gt;0,J471,0)</f>
        <v>0</v>
      </c>
      <c r="AK471" s="75" t="n">
        <f aca="false">IF(K471&lt;&gt;0,L471,0)</f>
        <v>0</v>
      </c>
    </row>
    <row r="472" s="174" customFormat="true" ht="14.25" hidden="false" customHeight="false" outlineLevel="0" collapsed="false">
      <c r="A472" s="159" t="n">
        <v>460</v>
      </c>
      <c r="B472" s="160" t="n">
        <f aca="false">IF('ORÇ.GLOBAL P CAIXA'!$K471="EXEC.",0,'ORÇ.REPROG. P CAIXA'!B472)</f>
        <v>0</v>
      </c>
      <c r="C472" s="161" t="n">
        <f aca="false">IF('ORÇ.GLOBAL P CAIXA'!$K471="EXEC.",0,'ORÇ.REPROG. P CAIXA'!C472)</f>
        <v>0</v>
      </c>
      <c r="D472" s="162" t="n">
        <f aca="false">IF('ORÇ.GLOBAL P CAIXA'!$K471="EXEC.",0,'ORÇ.REPROG. P CAIXA'!D472)</f>
        <v>0</v>
      </c>
      <c r="E472" s="163" t="n">
        <f aca="false">IF('ORÇ.GLOBAL P CAIXA'!$K471="EXEC.",0,'ORÇ.REPROG. P CAIXA'!E472)</f>
        <v>0</v>
      </c>
      <c r="F472" s="163" t="n">
        <f aca="false">IF('ORÇ.GLOBAL P CAIXA'!K471="EXEC.",0,IF('ORÇ.GLOBAL EMPRESA'!G471&gt;0,'ORÇ.GLOBAL EMPRESA'!G471,'ORÇ.GLOBAL P CAIXA'!F471))</f>
        <v>0</v>
      </c>
      <c r="G472" s="163" t="n">
        <f aca="false">IF(E472&lt;&gt;0,ROUND(E472*F472,2),IF(AE472=0,(SUMIF($W$13:$W$1012,B472,$AE$13:$AE$1012)),AE472))</f>
        <v>0</v>
      </c>
      <c r="H472" s="661" t="n">
        <f aca="false">IF('ORÇ.GLOBAL P CAIXA'!K471="EXEC.",0,'ORÇ.REPROG. P CAIXA'!H472)</f>
        <v>0</v>
      </c>
      <c r="I472" s="661" t="n">
        <f aca="false">IF('ORÇ.GLOBAL P CAIXA'!K471="EXEC.",0,'ORÇ.REPROG. P CAIXA'!I472)</f>
        <v>0</v>
      </c>
      <c r="J472" s="163" t="n">
        <f aca="false">IF(H472&lt;&gt;0,ROUND(H472*I472,2),IF(AJ472=0,(SUMIF($W$13:$W$1012,B472,$AJ$13:$AJ$1012)),AJ472))</f>
        <v>0</v>
      </c>
      <c r="K472" s="163" t="n">
        <f aca="false">H472-E472</f>
        <v>0</v>
      </c>
      <c r="L472" s="163" t="n">
        <f aca="false">J472-G472</f>
        <v>0</v>
      </c>
      <c r="M472" s="662" t="str">
        <f aca="false">IF('ORÇ.GLOBAL P CAIXA'!K471="EXEC.","",IF('ORÇ.REPROG. P CAIXA'!M472&gt;0,'ORÇ.REPROG. P CAIXA'!M472,""))</f>
        <v/>
      </c>
      <c r="N472" s="663" t="str">
        <f aca="false">IF('ORÇ.GLOBAL P CAIXA'!K471="EXEC.","",IF('ORÇ.REPROG. P CAIXA'!N472&gt;0,'ORÇ.REPROG. P CAIXA'!N472,""))</f>
        <v/>
      </c>
      <c r="O472" s="166" t="str">
        <f aca="false">IF('ORÇ.GLOBAL P CAIXA'!$K471="EXEC.","",'ORÇ.REPROG. P CAIXA'!O472)</f>
        <v/>
      </c>
      <c r="P472" s="167"/>
      <c r="Q472" s="168" t="str">
        <f aca="false">IF(B472&gt;0,"ok","ocultar")</f>
        <v>ocultar</v>
      </c>
      <c r="R472" s="649"/>
      <c r="S472" s="649"/>
      <c r="T472" s="650"/>
      <c r="V472" s="88"/>
      <c r="W472" s="157" t="n">
        <f aca="false">IF(B472=0,W471,IF(ISNONTEXT(B472)=TRUE(),INT(B472),INT(LEFT(B472,FIND(".",B472)-1))))</f>
        <v>3</v>
      </c>
      <c r="X472" s="157" t="str">
        <f aca="false">IF(X473=1,1,IF(B472&lt;&gt;0,1,IF(C472&lt;&gt;0,1,IF(D472&lt;&gt;0,1,IF(E472&lt;&gt;0,1,"")))))</f>
        <v/>
      </c>
      <c r="Y472" s="157" t="str">
        <f aca="false">IF(W472=0," ",IF(W472&lt;&gt;W471,W472," "))</f>
        <v> </v>
      </c>
      <c r="Z472" s="88"/>
      <c r="AA472" s="75" t="n">
        <f aca="false">IF(W472&lt;&gt;Y472,(IF(N472=0,G472*(INFORMAÇÕES!$Q$69/INFORMAÇÕES!$Q$72),IF(N472="R",G472,0))),0)</f>
        <v>0</v>
      </c>
      <c r="AB472" s="75" t="n">
        <f aca="false">IF(W472&lt;&gt;Y472,(IF(N472=0,G472*(INFORMAÇÕES!$Q$70/INFORMAÇÕES!$Q$72),IF(N472="C",G472,0))),0)</f>
        <v>0</v>
      </c>
      <c r="AC472" s="75" t="n">
        <f aca="false">IF(W472&lt;&gt;Y472,(IF(N472=0,G472*INFORMAÇÕES!$U$115,IF(N472="CF",G472,0))),0)</f>
        <v>0</v>
      </c>
      <c r="AD472" s="75" t="n">
        <f aca="false">IF(W472&lt;&gt;Y472,(IF(N472=0,G472*INFORMAÇÕES!$U$116,IF(N472="O",G472,0))),0)</f>
        <v>0</v>
      </c>
      <c r="AE472" s="75" t="n">
        <f aca="false">IF(E472&lt;&gt;0,G472,0)</f>
        <v>0</v>
      </c>
      <c r="AF472" s="75" t="n">
        <f aca="false">IF(W472&lt;&gt;Y472,(IF(N472=0,J472*(INFORMAÇÕES!$Q$89/INFORMAÇÕES!$Q$92),IF(N472="R",J472,0))),0)</f>
        <v>0</v>
      </c>
      <c r="AG472" s="75" t="n">
        <f aca="false">IF(W472&lt;&gt;Y472,(IF(N472=0,J472*(INFORMAÇÕES!$Q$90/INFORMAÇÕES!$Q$92),IF(N472="C",J472,0))),0)</f>
        <v>0</v>
      </c>
      <c r="AH472" s="75" t="n">
        <f aca="false">IF(W472&lt;&gt;Y472,(IF(N472="",J472*INFORMAÇÕES!$U$115,IF(N472="CF",J472,0))),0)</f>
        <v>0</v>
      </c>
      <c r="AI472" s="75" t="n">
        <f aca="false">IF(W472&lt;&gt;Y472,(IF(N472="",J472*INFORMAÇÕES!$U$116,IF(N472="O",J472,0))),0)</f>
        <v>0</v>
      </c>
      <c r="AJ472" s="75" t="n">
        <f aca="false">IF(H472&lt;&gt;0,J472,0)</f>
        <v>0</v>
      </c>
      <c r="AK472" s="75" t="n">
        <f aca="false">IF(K472&lt;&gt;0,L472,0)</f>
        <v>0</v>
      </c>
    </row>
    <row r="473" s="174" customFormat="true" ht="14.25" hidden="false" customHeight="false" outlineLevel="0" collapsed="false">
      <c r="A473" s="159" t="n">
        <v>461</v>
      </c>
      <c r="B473" s="160" t="n">
        <f aca="false">IF('ORÇ.GLOBAL P CAIXA'!$K472="EXEC.",0,'ORÇ.REPROG. P CAIXA'!B473)</f>
        <v>0</v>
      </c>
      <c r="C473" s="161" t="n">
        <f aca="false">IF('ORÇ.GLOBAL P CAIXA'!$K472="EXEC.",0,'ORÇ.REPROG. P CAIXA'!C473)</f>
        <v>0</v>
      </c>
      <c r="D473" s="162" t="n">
        <f aca="false">IF('ORÇ.GLOBAL P CAIXA'!$K472="EXEC.",0,'ORÇ.REPROG. P CAIXA'!D473)</f>
        <v>0</v>
      </c>
      <c r="E473" s="163" t="n">
        <f aca="false">IF('ORÇ.GLOBAL P CAIXA'!$K472="EXEC.",0,'ORÇ.REPROG. P CAIXA'!E473)</f>
        <v>0</v>
      </c>
      <c r="F473" s="163" t="n">
        <f aca="false">IF('ORÇ.GLOBAL P CAIXA'!K472="EXEC.",0,IF('ORÇ.GLOBAL EMPRESA'!G472&gt;0,'ORÇ.GLOBAL EMPRESA'!G472,'ORÇ.GLOBAL P CAIXA'!F472))</f>
        <v>0</v>
      </c>
      <c r="G473" s="163" t="n">
        <f aca="false">IF(E473&lt;&gt;0,ROUND(E473*F473,2),IF(AE473=0,(SUMIF($W$13:$W$1012,B473,$AE$13:$AE$1012)),AE473))</f>
        <v>0</v>
      </c>
      <c r="H473" s="661" t="n">
        <f aca="false">IF('ORÇ.GLOBAL P CAIXA'!K472="EXEC.",0,'ORÇ.REPROG. P CAIXA'!H473)</f>
        <v>0</v>
      </c>
      <c r="I473" s="661" t="n">
        <f aca="false">IF('ORÇ.GLOBAL P CAIXA'!K472="EXEC.",0,'ORÇ.REPROG. P CAIXA'!I473)</f>
        <v>0</v>
      </c>
      <c r="J473" s="163" t="n">
        <f aca="false">IF(H473&lt;&gt;0,ROUND(H473*I473,2),IF(AJ473=0,(SUMIF($W$13:$W$1012,B473,$AJ$13:$AJ$1012)),AJ473))</f>
        <v>0</v>
      </c>
      <c r="K473" s="163" t="n">
        <f aca="false">H473-E473</f>
        <v>0</v>
      </c>
      <c r="L473" s="163" t="n">
        <f aca="false">J473-G473</f>
        <v>0</v>
      </c>
      <c r="M473" s="662" t="str">
        <f aca="false">IF('ORÇ.GLOBAL P CAIXA'!K472="EXEC.","",IF('ORÇ.REPROG. P CAIXA'!M473&gt;0,'ORÇ.REPROG. P CAIXA'!M473,""))</f>
        <v/>
      </c>
      <c r="N473" s="663" t="str">
        <f aca="false">IF('ORÇ.GLOBAL P CAIXA'!K472="EXEC.","",IF('ORÇ.REPROG. P CAIXA'!N473&gt;0,'ORÇ.REPROG. P CAIXA'!N473,""))</f>
        <v/>
      </c>
      <c r="O473" s="166" t="str">
        <f aca="false">IF('ORÇ.GLOBAL P CAIXA'!$K472="EXEC.","",'ORÇ.REPROG. P CAIXA'!O473)</f>
        <v/>
      </c>
      <c r="P473" s="167"/>
      <c r="Q473" s="168" t="str">
        <f aca="false">IF(B473&gt;0,"ok","ocultar")</f>
        <v>ocultar</v>
      </c>
      <c r="R473" s="649"/>
      <c r="S473" s="649"/>
      <c r="T473" s="650"/>
      <c r="V473" s="88"/>
      <c r="W473" s="157" t="n">
        <f aca="false">IF(B473=0,W472,IF(ISNONTEXT(B473)=TRUE(),INT(B473),INT(LEFT(B473,FIND(".",B473)-1))))</f>
        <v>3</v>
      </c>
      <c r="X473" s="157" t="str">
        <f aca="false">IF(X474=1,1,IF(B473&lt;&gt;0,1,IF(C473&lt;&gt;0,1,IF(D473&lt;&gt;0,1,IF(E473&lt;&gt;0,1,"")))))</f>
        <v/>
      </c>
      <c r="Y473" s="157" t="str">
        <f aca="false">IF(W473=0," ",IF(W473&lt;&gt;W472,W473," "))</f>
        <v> </v>
      </c>
      <c r="Z473" s="88"/>
      <c r="AA473" s="75" t="n">
        <f aca="false">IF(W473&lt;&gt;Y473,(IF(N473=0,G473*(INFORMAÇÕES!$Q$69/INFORMAÇÕES!$Q$72),IF(N473="R",G473,0))),0)</f>
        <v>0</v>
      </c>
      <c r="AB473" s="75" t="n">
        <f aca="false">IF(W473&lt;&gt;Y473,(IF(N473=0,G473*(INFORMAÇÕES!$Q$70/INFORMAÇÕES!$Q$72),IF(N473="C",G473,0))),0)</f>
        <v>0</v>
      </c>
      <c r="AC473" s="75" t="n">
        <f aca="false">IF(W473&lt;&gt;Y473,(IF(N473=0,G473*INFORMAÇÕES!$U$115,IF(N473="CF",G473,0))),0)</f>
        <v>0</v>
      </c>
      <c r="AD473" s="75" t="n">
        <f aca="false">IF(W473&lt;&gt;Y473,(IF(N473=0,G473*INFORMAÇÕES!$U$116,IF(N473="O",G473,0))),0)</f>
        <v>0</v>
      </c>
      <c r="AE473" s="75" t="n">
        <f aca="false">IF(E473&lt;&gt;0,G473,0)</f>
        <v>0</v>
      </c>
      <c r="AF473" s="75" t="n">
        <f aca="false">IF(W473&lt;&gt;Y473,(IF(N473=0,J473*(INFORMAÇÕES!$Q$89/INFORMAÇÕES!$Q$92),IF(N473="R",J473,0))),0)</f>
        <v>0</v>
      </c>
      <c r="AG473" s="75" t="n">
        <f aca="false">IF(W473&lt;&gt;Y473,(IF(N473=0,J473*(INFORMAÇÕES!$Q$90/INFORMAÇÕES!$Q$92),IF(N473="C",J473,0))),0)</f>
        <v>0</v>
      </c>
      <c r="AH473" s="75" t="n">
        <f aca="false">IF(W473&lt;&gt;Y473,(IF(N473="",J473*INFORMAÇÕES!$U$115,IF(N473="CF",J473,0))),0)</f>
        <v>0</v>
      </c>
      <c r="AI473" s="75" t="n">
        <f aca="false">IF(W473&lt;&gt;Y473,(IF(N473="",J473*INFORMAÇÕES!$U$116,IF(N473="O",J473,0))),0)</f>
        <v>0</v>
      </c>
      <c r="AJ473" s="75" t="n">
        <f aca="false">IF(H473&lt;&gt;0,J473,0)</f>
        <v>0</v>
      </c>
      <c r="AK473" s="75" t="n">
        <f aca="false">IF(K473&lt;&gt;0,L473,0)</f>
        <v>0</v>
      </c>
    </row>
    <row r="474" s="174" customFormat="true" ht="14.25" hidden="false" customHeight="false" outlineLevel="0" collapsed="false">
      <c r="A474" s="159" t="n">
        <v>462</v>
      </c>
      <c r="B474" s="160" t="n">
        <f aca="false">IF('ORÇ.GLOBAL P CAIXA'!$K473="EXEC.",0,'ORÇ.REPROG. P CAIXA'!B474)</f>
        <v>0</v>
      </c>
      <c r="C474" s="161" t="n">
        <f aca="false">IF('ORÇ.GLOBAL P CAIXA'!$K473="EXEC.",0,'ORÇ.REPROG. P CAIXA'!C474)</f>
        <v>0</v>
      </c>
      <c r="D474" s="162" t="n">
        <f aca="false">IF('ORÇ.GLOBAL P CAIXA'!$K473="EXEC.",0,'ORÇ.REPROG. P CAIXA'!D474)</f>
        <v>0</v>
      </c>
      <c r="E474" s="163" t="n">
        <f aca="false">IF('ORÇ.GLOBAL P CAIXA'!$K473="EXEC.",0,'ORÇ.REPROG. P CAIXA'!E474)</f>
        <v>0</v>
      </c>
      <c r="F474" s="163" t="n">
        <f aca="false">IF('ORÇ.GLOBAL P CAIXA'!K473="EXEC.",0,IF('ORÇ.GLOBAL EMPRESA'!G473&gt;0,'ORÇ.GLOBAL EMPRESA'!G473,'ORÇ.GLOBAL P CAIXA'!F473))</f>
        <v>0</v>
      </c>
      <c r="G474" s="163" t="n">
        <f aca="false">IF(E474&lt;&gt;0,ROUND(E474*F474,2),IF(AE474=0,(SUMIF($W$13:$W$1012,B474,$AE$13:$AE$1012)),AE474))</f>
        <v>0</v>
      </c>
      <c r="H474" s="661" t="n">
        <f aca="false">IF('ORÇ.GLOBAL P CAIXA'!K473="EXEC.",0,'ORÇ.REPROG. P CAIXA'!H474)</f>
        <v>0</v>
      </c>
      <c r="I474" s="661" t="n">
        <f aca="false">IF('ORÇ.GLOBAL P CAIXA'!K473="EXEC.",0,'ORÇ.REPROG. P CAIXA'!I474)</f>
        <v>0</v>
      </c>
      <c r="J474" s="163" t="n">
        <f aca="false">IF(H474&lt;&gt;0,ROUND(H474*I474,2),IF(AJ474=0,(SUMIF($W$13:$W$1012,B474,$AJ$13:$AJ$1012)),AJ474))</f>
        <v>0</v>
      </c>
      <c r="K474" s="163" t="n">
        <f aca="false">H474-E474</f>
        <v>0</v>
      </c>
      <c r="L474" s="163" t="n">
        <f aca="false">J474-G474</f>
        <v>0</v>
      </c>
      <c r="M474" s="662" t="str">
        <f aca="false">IF('ORÇ.GLOBAL P CAIXA'!K473="EXEC.","",IF('ORÇ.REPROG. P CAIXA'!M474&gt;0,'ORÇ.REPROG. P CAIXA'!M474,""))</f>
        <v/>
      </c>
      <c r="N474" s="663" t="str">
        <f aca="false">IF('ORÇ.GLOBAL P CAIXA'!K473="EXEC.","",IF('ORÇ.REPROG. P CAIXA'!N474&gt;0,'ORÇ.REPROG. P CAIXA'!N474,""))</f>
        <v/>
      </c>
      <c r="O474" s="166" t="str">
        <f aca="false">IF('ORÇ.GLOBAL P CAIXA'!$K473="EXEC.","",'ORÇ.REPROG. P CAIXA'!O474)</f>
        <v/>
      </c>
      <c r="P474" s="167"/>
      <c r="Q474" s="168" t="str">
        <f aca="false">IF(B474&gt;0,"ok","ocultar")</f>
        <v>ocultar</v>
      </c>
      <c r="R474" s="649"/>
      <c r="S474" s="649"/>
      <c r="T474" s="650"/>
      <c r="V474" s="88"/>
      <c r="W474" s="157" t="n">
        <f aca="false">IF(B474=0,W473,IF(ISNONTEXT(B474)=TRUE(),INT(B474),INT(LEFT(B474,FIND(".",B474)-1))))</f>
        <v>3</v>
      </c>
      <c r="X474" s="157" t="str">
        <f aca="false">IF(X475=1,1,IF(B474&lt;&gt;0,1,IF(C474&lt;&gt;0,1,IF(D474&lt;&gt;0,1,IF(E474&lt;&gt;0,1,"")))))</f>
        <v/>
      </c>
      <c r="Y474" s="157" t="str">
        <f aca="false">IF(W474=0," ",IF(W474&lt;&gt;W473,W474," "))</f>
        <v> </v>
      </c>
      <c r="Z474" s="88"/>
      <c r="AA474" s="75" t="n">
        <f aca="false">IF(W474&lt;&gt;Y474,(IF(N474=0,G474*(INFORMAÇÕES!$Q$69/INFORMAÇÕES!$Q$72),IF(N474="R",G474,0))),0)</f>
        <v>0</v>
      </c>
      <c r="AB474" s="75" t="n">
        <f aca="false">IF(W474&lt;&gt;Y474,(IF(N474=0,G474*(INFORMAÇÕES!$Q$70/INFORMAÇÕES!$Q$72),IF(N474="C",G474,0))),0)</f>
        <v>0</v>
      </c>
      <c r="AC474" s="75" t="n">
        <f aca="false">IF(W474&lt;&gt;Y474,(IF(N474=0,G474*INFORMAÇÕES!$U$115,IF(N474="CF",G474,0))),0)</f>
        <v>0</v>
      </c>
      <c r="AD474" s="75" t="n">
        <f aca="false">IF(W474&lt;&gt;Y474,(IF(N474=0,G474*INFORMAÇÕES!$U$116,IF(N474="O",G474,0))),0)</f>
        <v>0</v>
      </c>
      <c r="AE474" s="75" t="n">
        <f aca="false">IF(E474&lt;&gt;0,G474,0)</f>
        <v>0</v>
      </c>
      <c r="AF474" s="75" t="n">
        <f aca="false">IF(W474&lt;&gt;Y474,(IF(N474=0,J474*(INFORMAÇÕES!$Q$89/INFORMAÇÕES!$Q$92),IF(N474="R",J474,0))),0)</f>
        <v>0</v>
      </c>
      <c r="AG474" s="75" t="n">
        <f aca="false">IF(W474&lt;&gt;Y474,(IF(N474=0,J474*(INFORMAÇÕES!$Q$90/INFORMAÇÕES!$Q$92),IF(N474="C",J474,0))),0)</f>
        <v>0</v>
      </c>
      <c r="AH474" s="75" t="n">
        <f aca="false">IF(W474&lt;&gt;Y474,(IF(N474="",J474*INFORMAÇÕES!$U$115,IF(N474="CF",J474,0))),0)</f>
        <v>0</v>
      </c>
      <c r="AI474" s="75" t="n">
        <f aca="false">IF(W474&lt;&gt;Y474,(IF(N474="",J474*INFORMAÇÕES!$U$116,IF(N474="O",J474,0))),0)</f>
        <v>0</v>
      </c>
      <c r="AJ474" s="75" t="n">
        <f aca="false">IF(H474&lt;&gt;0,J474,0)</f>
        <v>0</v>
      </c>
      <c r="AK474" s="75" t="n">
        <f aca="false">IF(K474&lt;&gt;0,L474,0)</f>
        <v>0</v>
      </c>
    </row>
    <row r="475" s="174" customFormat="true" ht="14.25" hidden="false" customHeight="false" outlineLevel="0" collapsed="false">
      <c r="A475" s="159" t="n">
        <v>463</v>
      </c>
      <c r="B475" s="160" t="n">
        <f aca="false">IF('ORÇ.GLOBAL P CAIXA'!$K474="EXEC.",0,'ORÇ.REPROG. P CAIXA'!B475)</f>
        <v>0</v>
      </c>
      <c r="C475" s="161" t="n">
        <f aca="false">IF('ORÇ.GLOBAL P CAIXA'!$K474="EXEC.",0,'ORÇ.REPROG. P CAIXA'!C475)</f>
        <v>0</v>
      </c>
      <c r="D475" s="162" t="n">
        <f aca="false">IF('ORÇ.GLOBAL P CAIXA'!$K474="EXEC.",0,'ORÇ.REPROG. P CAIXA'!D475)</f>
        <v>0</v>
      </c>
      <c r="E475" s="163" t="n">
        <f aca="false">IF('ORÇ.GLOBAL P CAIXA'!$K474="EXEC.",0,'ORÇ.REPROG. P CAIXA'!E475)</f>
        <v>0</v>
      </c>
      <c r="F475" s="163" t="n">
        <f aca="false">IF('ORÇ.GLOBAL P CAIXA'!K474="EXEC.",0,IF('ORÇ.GLOBAL EMPRESA'!G474&gt;0,'ORÇ.GLOBAL EMPRESA'!G474,'ORÇ.GLOBAL P CAIXA'!F474))</f>
        <v>0</v>
      </c>
      <c r="G475" s="163" t="n">
        <f aca="false">IF(E475&lt;&gt;0,ROUND(E475*F475,2),IF(AE475=0,(SUMIF($W$13:$W$1012,B475,$AE$13:$AE$1012)),AE475))</f>
        <v>0</v>
      </c>
      <c r="H475" s="661" t="n">
        <f aca="false">IF('ORÇ.GLOBAL P CAIXA'!K474="EXEC.",0,'ORÇ.REPROG. P CAIXA'!H475)</f>
        <v>0</v>
      </c>
      <c r="I475" s="661" t="n">
        <f aca="false">IF('ORÇ.GLOBAL P CAIXA'!K474="EXEC.",0,'ORÇ.REPROG. P CAIXA'!I475)</f>
        <v>0</v>
      </c>
      <c r="J475" s="163" t="n">
        <f aca="false">IF(H475&lt;&gt;0,ROUND(H475*I475,2),IF(AJ475=0,(SUMIF($W$13:$W$1012,B475,$AJ$13:$AJ$1012)),AJ475))</f>
        <v>0</v>
      </c>
      <c r="K475" s="163" t="n">
        <f aca="false">H475-E475</f>
        <v>0</v>
      </c>
      <c r="L475" s="163" t="n">
        <f aca="false">J475-G475</f>
        <v>0</v>
      </c>
      <c r="M475" s="662" t="str">
        <f aca="false">IF('ORÇ.GLOBAL P CAIXA'!K474="EXEC.","",IF('ORÇ.REPROG. P CAIXA'!M475&gt;0,'ORÇ.REPROG. P CAIXA'!M475,""))</f>
        <v/>
      </c>
      <c r="N475" s="663" t="str">
        <f aca="false">IF('ORÇ.GLOBAL P CAIXA'!K474="EXEC.","",IF('ORÇ.REPROG. P CAIXA'!N475&gt;0,'ORÇ.REPROG. P CAIXA'!N475,""))</f>
        <v/>
      </c>
      <c r="O475" s="166" t="str">
        <f aca="false">IF('ORÇ.GLOBAL P CAIXA'!$K474="EXEC.","",'ORÇ.REPROG. P CAIXA'!O475)</f>
        <v/>
      </c>
      <c r="P475" s="167"/>
      <c r="Q475" s="168" t="str">
        <f aca="false">IF(B475&gt;0,"ok","ocultar")</f>
        <v>ocultar</v>
      </c>
      <c r="R475" s="649"/>
      <c r="S475" s="649"/>
      <c r="T475" s="650"/>
      <c r="V475" s="88"/>
      <c r="W475" s="157" t="n">
        <f aca="false">IF(B475=0,W474,IF(ISNONTEXT(B475)=TRUE(),INT(B475),INT(LEFT(B475,FIND(".",B475)-1))))</f>
        <v>3</v>
      </c>
      <c r="X475" s="157" t="str">
        <f aca="false">IF(X476=1,1,IF(B475&lt;&gt;0,1,IF(C475&lt;&gt;0,1,IF(D475&lt;&gt;0,1,IF(E475&lt;&gt;0,1,"")))))</f>
        <v/>
      </c>
      <c r="Y475" s="157" t="str">
        <f aca="false">IF(W475=0," ",IF(W475&lt;&gt;W474,W475," "))</f>
        <v> </v>
      </c>
      <c r="Z475" s="88"/>
      <c r="AA475" s="75" t="n">
        <f aca="false">IF(W475&lt;&gt;Y475,(IF(N475=0,G475*(INFORMAÇÕES!$Q$69/INFORMAÇÕES!$Q$72),IF(N475="R",G475,0))),0)</f>
        <v>0</v>
      </c>
      <c r="AB475" s="75" t="n">
        <f aca="false">IF(W475&lt;&gt;Y475,(IF(N475=0,G475*(INFORMAÇÕES!$Q$70/INFORMAÇÕES!$Q$72),IF(N475="C",G475,0))),0)</f>
        <v>0</v>
      </c>
      <c r="AC475" s="75" t="n">
        <f aca="false">IF(W475&lt;&gt;Y475,(IF(N475=0,G475*INFORMAÇÕES!$U$115,IF(N475="CF",G475,0))),0)</f>
        <v>0</v>
      </c>
      <c r="AD475" s="75" t="n">
        <f aca="false">IF(W475&lt;&gt;Y475,(IF(N475=0,G475*INFORMAÇÕES!$U$116,IF(N475="O",G475,0))),0)</f>
        <v>0</v>
      </c>
      <c r="AE475" s="75" t="n">
        <f aca="false">IF(E475&lt;&gt;0,G475,0)</f>
        <v>0</v>
      </c>
      <c r="AF475" s="75" t="n">
        <f aca="false">IF(W475&lt;&gt;Y475,(IF(N475=0,J475*(INFORMAÇÕES!$Q$89/INFORMAÇÕES!$Q$92),IF(N475="R",J475,0))),0)</f>
        <v>0</v>
      </c>
      <c r="AG475" s="75" t="n">
        <f aca="false">IF(W475&lt;&gt;Y475,(IF(N475=0,J475*(INFORMAÇÕES!$Q$90/INFORMAÇÕES!$Q$92),IF(N475="C",J475,0))),0)</f>
        <v>0</v>
      </c>
      <c r="AH475" s="75" t="n">
        <f aca="false">IF(W475&lt;&gt;Y475,(IF(N475="",J475*INFORMAÇÕES!$U$115,IF(N475="CF",J475,0))),0)</f>
        <v>0</v>
      </c>
      <c r="AI475" s="75" t="n">
        <f aca="false">IF(W475&lt;&gt;Y475,(IF(N475="",J475*INFORMAÇÕES!$U$116,IF(N475="O",J475,0))),0)</f>
        <v>0</v>
      </c>
      <c r="AJ475" s="75" t="n">
        <f aca="false">IF(H475&lt;&gt;0,J475,0)</f>
        <v>0</v>
      </c>
      <c r="AK475" s="75" t="n">
        <f aca="false">IF(K475&lt;&gt;0,L475,0)</f>
        <v>0</v>
      </c>
    </row>
    <row r="476" s="174" customFormat="true" ht="14.25" hidden="false" customHeight="false" outlineLevel="0" collapsed="false">
      <c r="A476" s="159" t="n">
        <v>464</v>
      </c>
      <c r="B476" s="160" t="n">
        <f aca="false">IF('ORÇ.GLOBAL P CAIXA'!$K475="EXEC.",0,'ORÇ.REPROG. P CAIXA'!B476)</f>
        <v>0</v>
      </c>
      <c r="C476" s="161" t="n">
        <f aca="false">IF('ORÇ.GLOBAL P CAIXA'!$K475="EXEC.",0,'ORÇ.REPROG. P CAIXA'!C476)</f>
        <v>0</v>
      </c>
      <c r="D476" s="162" t="n">
        <f aca="false">IF('ORÇ.GLOBAL P CAIXA'!$K475="EXEC.",0,'ORÇ.REPROG. P CAIXA'!D476)</f>
        <v>0</v>
      </c>
      <c r="E476" s="163" t="n">
        <f aca="false">IF('ORÇ.GLOBAL P CAIXA'!$K475="EXEC.",0,'ORÇ.REPROG. P CAIXA'!E476)</f>
        <v>0</v>
      </c>
      <c r="F476" s="163" t="n">
        <f aca="false">IF('ORÇ.GLOBAL P CAIXA'!K475="EXEC.",0,IF('ORÇ.GLOBAL EMPRESA'!G475&gt;0,'ORÇ.GLOBAL EMPRESA'!G475,'ORÇ.GLOBAL P CAIXA'!F475))</f>
        <v>0</v>
      </c>
      <c r="G476" s="163" t="n">
        <f aca="false">IF(E476&lt;&gt;0,ROUND(E476*F476,2),IF(AE476=0,(SUMIF($W$13:$W$1012,B476,$AE$13:$AE$1012)),AE476))</f>
        <v>0</v>
      </c>
      <c r="H476" s="661" t="n">
        <f aca="false">IF('ORÇ.GLOBAL P CAIXA'!K475="EXEC.",0,'ORÇ.REPROG. P CAIXA'!H476)</f>
        <v>0</v>
      </c>
      <c r="I476" s="661" t="n">
        <f aca="false">IF('ORÇ.GLOBAL P CAIXA'!K475="EXEC.",0,'ORÇ.REPROG. P CAIXA'!I476)</f>
        <v>0</v>
      </c>
      <c r="J476" s="163" t="n">
        <f aca="false">IF(H476&lt;&gt;0,ROUND(H476*I476,2),IF(AJ476=0,(SUMIF($W$13:$W$1012,B476,$AJ$13:$AJ$1012)),AJ476))</f>
        <v>0</v>
      </c>
      <c r="K476" s="163" t="n">
        <f aca="false">H476-E476</f>
        <v>0</v>
      </c>
      <c r="L476" s="163" t="n">
        <f aca="false">J476-G476</f>
        <v>0</v>
      </c>
      <c r="M476" s="662" t="str">
        <f aca="false">IF('ORÇ.GLOBAL P CAIXA'!K475="EXEC.","",IF('ORÇ.REPROG. P CAIXA'!M476&gt;0,'ORÇ.REPROG. P CAIXA'!M476,""))</f>
        <v/>
      </c>
      <c r="N476" s="663" t="str">
        <f aca="false">IF('ORÇ.GLOBAL P CAIXA'!K475="EXEC.","",IF('ORÇ.REPROG. P CAIXA'!N476&gt;0,'ORÇ.REPROG. P CAIXA'!N476,""))</f>
        <v/>
      </c>
      <c r="O476" s="166" t="str">
        <f aca="false">IF('ORÇ.GLOBAL P CAIXA'!$K475="EXEC.","",'ORÇ.REPROG. P CAIXA'!O476)</f>
        <v/>
      </c>
      <c r="P476" s="167"/>
      <c r="Q476" s="168" t="str">
        <f aca="false">IF(B476&gt;0,"ok","ocultar")</f>
        <v>ocultar</v>
      </c>
      <c r="R476" s="649"/>
      <c r="S476" s="649"/>
      <c r="T476" s="650"/>
      <c r="V476" s="88"/>
      <c r="W476" s="157" t="n">
        <f aca="false">IF(B476=0,W475,IF(ISNONTEXT(B476)=TRUE(),INT(B476),INT(LEFT(B476,FIND(".",B476)-1))))</f>
        <v>3</v>
      </c>
      <c r="X476" s="157" t="str">
        <f aca="false">IF(X477=1,1,IF(B476&lt;&gt;0,1,IF(C476&lt;&gt;0,1,IF(D476&lt;&gt;0,1,IF(E476&lt;&gt;0,1,"")))))</f>
        <v/>
      </c>
      <c r="Y476" s="157" t="str">
        <f aca="false">IF(W476=0," ",IF(W476&lt;&gt;W475,W476," "))</f>
        <v> </v>
      </c>
      <c r="Z476" s="88"/>
      <c r="AA476" s="75" t="n">
        <f aca="false">IF(W476&lt;&gt;Y476,(IF(N476=0,G476*(INFORMAÇÕES!$Q$69/INFORMAÇÕES!$Q$72),IF(N476="R",G476,0))),0)</f>
        <v>0</v>
      </c>
      <c r="AB476" s="75" t="n">
        <f aca="false">IF(W476&lt;&gt;Y476,(IF(N476=0,G476*(INFORMAÇÕES!$Q$70/INFORMAÇÕES!$Q$72),IF(N476="C",G476,0))),0)</f>
        <v>0</v>
      </c>
      <c r="AC476" s="75" t="n">
        <f aca="false">IF(W476&lt;&gt;Y476,(IF(N476=0,G476*INFORMAÇÕES!$U$115,IF(N476="CF",G476,0))),0)</f>
        <v>0</v>
      </c>
      <c r="AD476" s="75" t="n">
        <f aca="false">IF(W476&lt;&gt;Y476,(IF(N476=0,G476*INFORMAÇÕES!$U$116,IF(N476="O",G476,0))),0)</f>
        <v>0</v>
      </c>
      <c r="AE476" s="75" t="n">
        <f aca="false">IF(E476&lt;&gt;0,G476,0)</f>
        <v>0</v>
      </c>
      <c r="AF476" s="75" t="n">
        <f aca="false">IF(W476&lt;&gt;Y476,(IF(N476=0,J476*(INFORMAÇÕES!$Q$89/INFORMAÇÕES!$Q$92),IF(N476="R",J476,0))),0)</f>
        <v>0</v>
      </c>
      <c r="AG476" s="75" t="n">
        <f aca="false">IF(W476&lt;&gt;Y476,(IF(N476=0,J476*(INFORMAÇÕES!$Q$90/INFORMAÇÕES!$Q$92),IF(N476="C",J476,0))),0)</f>
        <v>0</v>
      </c>
      <c r="AH476" s="75" t="n">
        <f aca="false">IF(W476&lt;&gt;Y476,(IF(N476="",J476*INFORMAÇÕES!$U$115,IF(N476="CF",J476,0))),0)</f>
        <v>0</v>
      </c>
      <c r="AI476" s="75" t="n">
        <f aca="false">IF(W476&lt;&gt;Y476,(IF(N476="",J476*INFORMAÇÕES!$U$116,IF(N476="O",J476,0))),0)</f>
        <v>0</v>
      </c>
      <c r="AJ476" s="75" t="n">
        <f aca="false">IF(H476&lt;&gt;0,J476,0)</f>
        <v>0</v>
      </c>
      <c r="AK476" s="75" t="n">
        <f aca="false">IF(K476&lt;&gt;0,L476,0)</f>
        <v>0</v>
      </c>
    </row>
    <row r="477" s="174" customFormat="true" ht="14.25" hidden="false" customHeight="false" outlineLevel="0" collapsed="false">
      <c r="A477" s="159" t="n">
        <v>465</v>
      </c>
      <c r="B477" s="160" t="n">
        <f aca="false">IF('ORÇ.GLOBAL P CAIXA'!$K476="EXEC.",0,'ORÇ.REPROG. P CAIXA'!B477)</f>
        <v>0</v>
      </c>
      <c r="C477" s="161" t="n">
        <f aca="false">IF('ORÇ.GLOBAL P CAIXA'!$K476="EXEC.",0,'ORÇ.REPROG. P CAIXA'!C477)</f>
        <v>0</v>
      </c>
      <c r="D477" s="162" t="n">
        <f aca="false">IF('ORÇ.GLOBAL P CAIXA'!$K476="EXEC.",0,'ORÇ.REPROG. P CAIXA'!D477)</f>
        <v>0</v>
      </c>
      <c r="E477" s="163" t="n">
        <f aca="false">IF('ORÇ.GLOBAL P CAIXA'!$K476="EXEC.",0,'ORÇ.REPROG. P CAIXA'!E477)</f>
        <v>0</v>
      </c>
      <c r="F477" s="163" t="n">
        <f aca="false">IF('ORÇ.GLOBAL P CAIXA'!K476="EXEC.",0,IF('ORÇ.GLOBAL EMPRESA'!G476&gt;0,'ORÇ.GLOBAL EMPRESA'!G476,'ORÇ.GLOBAL P CAIXA'!F476))</f>
        <v>0</v>
      </c>
      <c r="G477" s="163" t="n">
        <f aca="false">IF(E477&lt;&gt;0,ROUND(E477*F477,2),IF(AE477=0,(SUMIF($W$13:$W$1012,B477,$AE$13:$AE$1012)),AE477))</f>
        <v>0</v>
      </c>
      <c r="H477" s="661" t="n">
        <f aca="false">IF('ORÇ.GLOBAL P CAIXA'!K476="EXEC.",0,'ORÇ.REPROG. P CAIXA'!H477)</f>
        <v>0</v>
      </c>
      <c r="I477" s="661" t="n">
        <f aca="false">IF('ORÇ.GLOBAL P CAIXA'!K476="EXEC.",0,'ORÇ.REPROG. P CAIXA'!I477)</f>
        <v>0</v>
      </c>
      <c r="J477" s="163" t="n">
        <f aca="false">IF(H477&lt;&gt;0,ROUND(H477*I477,2),IF(AJ477=0,(SUMIF($W$13:$W$1012,B477,$AJ$13:$AJ$1012)),AJ477))</f>
        <v>0</v>
      </c>
      <c r="K477" s="163" t="n">
        <f aca="false">H477-E477</f>
        <v>0</v>
      </c>
      <c r="L477" s="163" t="n">
        <f aca="false">J477-G477</f>
        <v>0</v>
      </c>
      <c r="M477" s="662" t="str">
        <f aca="false">IF('ORÇ.GLOBAL P CAIXA'!K476="EXEC.","",IF('ORÇ.REPROG. P CAIXA'!M477&gt;0,'ORÇ.REPROG. P CAIXA'!M477,""))</f>
        <v/>
      </c>
      <c r="N477" s="663" t="str">
        <f aca="false">IF('ORÇ.GLOBAL P CAIXA'!K476="EXEC.","",IF('ORÇ.REPROG. P CAIXA'!N477&gt;0,'ORÇ.REPROG. P CAIXA'!N477,""))</f>
        <v/>
      </c>
      <c r="O477" s="166" t="str">
        <f aca="false">IF('ORÇ.GLOBAL P CAIXA'!$K476="EXEC.","",'ORÇ.REPROG. P CAIXA'!O477)</f>
        <v/>
      </c>
      <c r="P477" s="167"/>
      <c r="Q477" s="168" t="str">
        <f aca="false">IF(B477&gt;0,"ok","ocultar")</f>
        <v>ocultar</v>
      </c>
      <c r="R477" s="649"/>
      <c r="S477" s="649"/>
      <c r="T477" s="650"/>
      <c r="V477" s="88"/>
      <c r="W477" s="157" t="n">
        <f aca="false">IF(B477=0,W476,IF(ISNONTEXT(B477)=TRUE(),INT(B477),INT(LEFT(B477,FIND(".",B477)-1))))</f>
        <v>3</v>
      </c>
      <c r="X477" s="157" t="str">
        <f aca="false">IF(X478=1,1,IF(B477&lt;&gt;0,1,IF(C477&lt;&gt;0,1,IF(D477&lt;&gt;0,1,IF(E477&lt;&gt;0,1,"")))))</f>
        <v/>
      </c>
      <c r="Y477" s="157" t="str">
        <f aca="false">IF(W477=0," ",IF(W477&lt;&gt;W476,W477," "))</f>
        <v> </v>
      </c>
      <c r="Z477" s="88"/>
      <c r="AA477" s="75" t="n">
        <f aca="false">IF(W477&lt;&gt;Y477,(IF(N477=0,G477*(INFORMAÇÕES!$Q$69/INFORMAÇÕES!$Q$72),IF(N477="R",G477,0))),0)</f>
        <v>0</v>
      </c>
      <c r="AB477" s="75" t="n">
        <f aca="false">IF(W477&lt;&gt;Y477,(IF(N477=0,G477*(INFORMAÇÕES!$Q$70/INFORMAÇÕES!$Q$72),IF(N477="C",G477,0))),0)</f>
        <v>0</v>
      </c>
      <c r="AC477" s="75" t="n">
        <f aca="false">IF(W477&lt;&gt;Y477,(IF(N477=0,G477*INFORMAÇÕES!$U$115,IF(N477="CF",G477,0))),0)</f>
        <v>0</v>
      </c>
      <c r="AD477" s="75" t="n">
        <f aca="false">IF(W477&lt;&gt;Y477,(IF(N477=0,G477*INFORMAÇÕES!$U$116,IF(N477="O",G477,0))),0)</f>
        <v>0</v>
      </c>
      <c r="AE477" s="75" t="n">
        <f aca="false">IF(E477&lt;&gt;0,G477,0)</f>
        <v>0</v>
      </c>
      <c r="AF477" s="75" t="n">
        <f aca="false">IF(W477&lt;&gt;Y477,(IF(N477=0,J477*(INFORMAÇÕES!$Q$89/INFORMAÇÕES!$Q$92),IF(N477="R",J477,0))),0)</f>
        <v>0</v>
      </c>
      <c r="AG477" s="75" t="n">
        <f aca="false">IF(W477&lt;&gt;Y477,(IF(N477=0,J477*(INFORMAÇÕES!$Q$90/INFORMAÇÕES!$Q$92),IF(N477="C",J477,0))),0)</f>
        <v>0</v>
      </c>
      <c r="AH477" s="75" t="n">
        <f aca="false">IF(W477&lt;&gt;Y477,(IF(N477="",J477*INFORMAÇÕES!$U$115,IF(N477="CF",J477,0))),0)</f>
        <v>0</v>
      </c>
      <c r="AI477" s="75" t="n">
        <f aca="false">IF(W477&lt;&gt;Y477,(IF(N477="",J477*INFORMAÇÕES!$U$116,IF(N477="O",J477,0))),0)</f>
        <v>0</v>
      </c>
      <c r="AJ477" s="75" t="n">
        <f aca="false">IF(H477&lt;&gt;0,J477,0)</f>
        <v>0</v>
      </c>
      <c r="AK477" s="75" t="n">
        <f aca="false">IF(K477&lt;&gt;0,L477,0)</f>
        <v>0</v>
      </c>
    </row>
    <row r="478" s="174" customFormat="true" ht="14.25" hidden="false" customHeight="false" outlineLevel="0" collapsed="false">
      <c r="A478" s="159" t="n">
        <v>466</v>
      </c>
      <c r="B478" s="160" t="n">
        <f aca="false">IF('ORÇ.GLOBAL P CAIXA'!$K477="EXEC.",0,'ORÇ.REPROG. P CAIXA'!B478)</f>
        <v>0</v>
      </c>
      <c r="C478" s="161" t="n">
        <f aca="false">IF('ORÇ.GLOBAL P CAIXA'!$K477="EXEC.",0,'ORÇ.REPROG. P CAIXA'!C478)</f>
        <v>0</v>
      </c>
      <c r="D478" s="162" t="n">
        <f aca="false">IF('ORÇ.GLOBAL P CAIXA'!$K477="EXEC.",0,'ORÇ.REPROG. P CAIXA'!D478)</f>
        <v>0</v>
      </c>
      <c r="E478" s="163" t="n">
        <f aca="false">IF('ORÇ.GLOBAL P CAIXA'!$K477="EXEC.",0,'ORÇ.REPROG. P CAIXA'!E478)</f>
        <v>0</v>
      </c>
      <c r="F478" s="163" t="n">
        <f aca="false">IF('ORÇ.GLOBAL P CAIXA'!K477="EXEC.",0,IF('ORÇ.GLOBAL EMPRESA'!G477&gt;0,'ORÇ.GLOBAL EMPRESA'!G477,'ORÇ.GLOBAL P CAIXA'!F477))</f>
        <v>0</v>
      </c>
      <c r="G478" s="163" t="n">
        <f aca="false">IF(E478&lt;&gt;0,ROUND(E478*F478,2),IF(AE478=0,(SUMIF($W$13:$W$1012,B478,$AE$13:$AE$1012)),AE478))</f>
        <v>0</v>
      </c>
      <c r="H478" s="661" t="n">
        <f aca="false">IF('ORÇ.GLOBAL P CAIXA'!K477="EXEC.",0,'ORÇ.REPROG. P CAIXA'!H478)</f>
        <v>0</v>
      </c>
      <c r="I478" s="661" t="n">
        <f aca="false">IF('ORÇ.GLOBAL P CAIXA'!K477="EXEC.",0,'ORÇ.REPROG. P CAIXA'!I478)</f>
        <v>0</v>
      </c>
      <c r="J478" s="163" t="n">
        <f aca="false">IF(H478&lt;&gt;0,ROUND(H478*I478,2),IF(AJ478=0,(SUMIF($W$13:$W$1012,B478,$AJ$13:$AJ$1012)),AJ478))</f>
        <v>0</v>
      </c>
      <c r="K478" s="163" t="n">
        <f aca="false">H478-E478</f>
        <v>0</v>
      </c>
      <c r="L478" s="163" t="n">
        <f aca="false">J478-G478</f>
        <v>0</v>
      </c>
      <c r="M478" s="662" t="str">
        <f aca="false">IF('ORÇ.GLOBAL P CAIXA'!K477="EXEC.","",IF('ORÇ.REPROG. P CAIXA'!M478&gt;0,'ORÇ.REPROG. P CAIXA'!M478,""))</f>
        <v/>
      </c>
      <c r="N478" s="663" t="str">
        <f aca="false">IF('ORÇ.GLOBAL P CAIXA'!K477="EXEC.","",IF('ORÇ.REPROG. P CAIXA'!N478&gt;0,'ORÇ.REPROG. P CAIXA'!N478,""))</f>
        <v/>
      </c>
      <c r="O478" s="166" t="str">
        <f aca="false">IF('ORÇ.GLOBAL P CAIXA'!$K477="EXEC.","",'ORÇ.REPROG. P CAIXA'!O478)</f>
        <v/>
      </c>
      <c r="P478" s="167"/>
      <c r="Q478" s="168" t="str">
        <f aca="false">IF(B478&gt;0,"ok","ocultar")</f>
        <v>ocultar</v>
      </c>
      <c r="R478" s="649"/>
      <c r="S478" s="649"/>
      <c r="T478" s="650"/>
      <c r="V478" s="88"/>
      <c r="W478" s="157" t="n">
        <f aca="false">IF(B478=0,W477,IF(ISNONTEXT(B478)=TRUE(),INT(B478),INT(LEFT(B478,FIND(".",B478)-1))))</f>
        <v>3</v>
      </c>
      <c r="X478" s="157" t="str">
        <f aca="false">IF(X479=1,1,IF(B478&lt;&gt;0,1,IF(C478&lt;&gt;0,1,IF(D478&lt;&gt;0,1,IF(E478&lt;&gt;0,1,"")))))</f>
        <v/>
      </c>
      <c r="Y478" s="157" t="str">
        <f aca="false">IF(W478=0," ",IF(W478&lt;&gt;W477,W478," "))</f>
        <v> </v>
      </c>
      <c r="Z478" s="88"/>
      <c r="AA478" s="75" t="n">
        <f aca="false">IF(W478&lt;&gt;Y478,(IF(N478=0,G478*(INFORMAÇÕES!$Q$69/INFORMAÇÕES!$Q$72),IF(N478="R",G478,0))),0)</f>
        <v>0</v>
      </c>
      <c r="AB478" s="75" t="n">
        <f aca="false">IF(W478&lt;&gt;Y478,(IF(N478=0,G478*(INFORMAÇÕES!$Q$70/INFORMAÇÕES!$Q$72),IF(N478="C",G478,0))),0)</f>
        <v>0</v>
      </c>
      <c r="AC478" s="75" t="n">
        <f aca="false">IF(W478&lt;&gt;Y478,(IF(N478=0,G478*INFORMAÇÕES!$U$115,IF(N478="CF",G478,0))),0)</f>
        <v>0</v>
      </c>
      <c r="AD478" s="75" t="n">
        <f aca="false">IF(W478&lt;&gt;Y478,(IF(N478=0,G478*INFORMAÇÕES!$U$116,IF(N478="O",G478,0))),0)</f>
        <v>0</v>
      </c>
      <c r="AE478" s="75" t="n">
        <f aca="false">IF(E478&lt;&gt;0,G478,0)</f>
        <v>0</v>
      </c>
      <c r="AF478" s="75" t="n">
        <f aca="false">IF(W478&lt;&gt;Y478,(IF(N478=0,J478*(INFORMAÇÕES!$Q$89/INFORMAÇÕES!$Q$92),IF(N478="R",J478,0))),0)</f>
        <v>0</v>
      </c>
      <c r="AG478" s="75" t="n">
        <f aca="false">IF(W478&lt;&gt;Y478,(IF(N478=0,J478*(INFORMAÇÕES!$Q$90/INFORMAÇÕES!$Q$92),IF(N478="C",J478,0))),0)</f>
        <v>0</v>
      </c>
      <c r="AH478" s="75" t="n">
        <f aca="false">IF(W478&lt;&gt;Y478,(IF(N478="",J478*INFORMAÇÕES!$U$115,IF(N478="CF",J478,0))),0)</f>
        <v>0</v>
      </c>
      <c r="AI478" s="75" t="n">
        <f aca="false">IF(W478&lt;&gt;Y478,(IF(N478="",J478*INFORMAÇÕES!$U$116,IF(N478="O",J478,0))),0)</f>
        <v>0</v>
      </c>
      <c r="AJ478" s="75" t="n">
        <f aca="false">IF(H478&lt;&gt;0,J478,0)</f>
        <v>0</v>
      </c>
      <c r="AK478" s="75" t="n">
        <f aca="false">IF(K478&lt;&gt;0,L478,0)</f>
        <v>0</v>
      </c>
    </row>
    <row r="479" s="174" customFormat="true" ht="14.25" hidden="false" customHeight="false" outlineLevel="0" collapsed="false">
      <c r="A479" s="159" t="n">
        <v>467</v>
      </c>
      <c r="B479" s="160" t="n">
        <f aca="false">IF('ORÇ.GLOBAL P CAIXA'!$K478="EXEC.",0,'ORÇ.REPROG. P CAIXA'!B479)</f>
        <v>0</v>
      </c>
      <c r="C479" s="161" t="n">
        <f aca="false">IF('ORÇ.GLOBAL P CAIXA'!$K478="EXEC.",0,'ORÇ.REPROG. P CAIXA'!C479)</f>
        <v>0</v>
      </c>
      <c r="D479" s="162" t="n">
        <f aca="false">IF('ORÇ.GLOBAL P CAIXA'!$K478="EXEC.",0,'ORÇ.REPROG. P CAIXA'!D479)</f>
        <v>0</v>
      </c>
      <c r="E479" s="163" t="n">
        <f aca="false">IF('ORÇ.GLOBAL P CAIXA'!$K478="EXEC.",0,'ORÇ.REPROG. P CAIXA'!E479)</f>
        <v>0</v>
      </c>
      <c r="F479" s="163" t="n">
        <f aca="false">IF('ORÇ.GLOBAL P CAIXA'!K478="EXEC.",0,IF('ORÇ.GLOBAL EMPRESA'!G478&gt;0,'ORÇ.GLOBAL EMPRESA'!G478,'ORÇ.GLOBAL P CAIXA'!F478))</f>
        <v>0</v>
      </c>
      <c r="G479" s="163" t="n">
        <f aca="false">IF(E479&lt;&gt;0,ROUND(E479*F479,2),IF(AE479=0,(SUMIF($W$13:$W$1012,B479,$AE$13:$AE$1012)),AE479))</f>
        <v>0</v>
      </c>
      <c r="H479" s="661" t="n">
        <f aca="false">IF('ORÇ.GLOBAL P CAIXA'!K478="EXEC.",0,'ORÇ.REPROG. P CAIXA'!H479)</f>
        <v>0</v>
      </c>
      <c r="I479" s="661" t="n">
        <f aca="false">IF('ORÇ.GLOBAL P CAIXA'!K478="EXEC.",0,'ORÇ.REPROG. P CAIXA'!I479)</f>
        <v>0</v>
      </c>
      <c r="J479" s="163" t="n">
        <f aca="false">IF(H479&lt;&gt;0,ROUND(H479*I479,2),IF(AJ479=0,(SUMIF($W$13:$W$1012,B479,$AJ$13:$AJ$1012)),AJ479))</f>
        <v>0</v>
      </c>
      <c r="K479" s="163" t="n">
        <f aca="false">H479-E479</f>
        <v>0</v>
      </c>
      <c r="L479" s="163" t="n">
        <f aca="false">J479-G479</f>
        <v>0</v>
      </c>
      <c r="M479" s="662" t="str">
        <f aca="false">IF('ORÇ.GLOBAL P CAIXA'!K478="EXEC.","",IF('ORÇ.REPROG. P CAIXA'!M479&gt;0,'ORÇ.REPROG. P CAIXA'!M479,""))</f>
        <v/>
      </c>
      <c r="N479" s="663" t="str">
        <f aca="false">IF('ORÇ.GLOBAL P CAIXA'!K478="EXEC.","",IF('ORÇ.REPROG. P CAIXA'!N479&gt;0,'ORÇ.REPROG. P CAIXA'!N479,""))</f>
        <v/>
      </c>
      <c r="O479" s="166" t="str">
        <f aca="false">IF('ORÇ.GLOBAL P CAIXA'!$K478="EXEC.","",'ORÇ.REPROG. P CAIXA'!O479)</f>
        <v/>
      </c>
      <c r="P479" s="167"/>
      <c r="Q479" s="168" t="str">
        <f aca="false">IF(B479&gt;0,"ok","ocultar")</f>
        <v>ocultar</v>
      </c>
      <c r="R479" s="649"/>
      <c r="S479" s="649"/>
      <c r="T479" s="650"/>
      <c r="V479" s="88"/>
      <c r="W479" s="157" t="n">
        <f aca="false">IF(B479=0,W478,IF(ISNONTEXT(B479)=TRUE(),INT(B479),INT(LEFT(B479,FIND(".",B479)-1))))</f>
        <v>3</v>
      </c>
      <c r="X479" s="157" t="str">
        <f aca="false">IF(X480=1,1,IF(B479&lt;&gt;0,1,IF(C479&lt;&gt;0,1,IF(D479&lt;&gt;0,1,IF(E479&lt;&gt;0,1,"")))))</f>
        <v/>
      </c>
      <c r="Y479" s="157" t="str">
        <f aca="false">IF(W479=0," ",IF(W479&lt;&gt;W478,W479," "))</f>
        <v> </v>
      </c>
      <c r="Z479" s="88"/>
      <c r="AA479" s="75" t="n">
        <f aca="false">IF(W479&lt;&gt;Y479,(IF(N479=0,G479*(INFORMAÇÕES!$Q$69/INFORMAÇÕES!$Q$72),IF(N479="R",G479,0))),0)</f>
        <v>0</v>
      </c>
      <c r="AB479" s="75" t="n">
        <f aca="false">IF(W479&lt;&gt;Y479,(IF(N479=0,G479*(INFORMAÇÕES!$Q$70/INFORMAÇÕES!$Q$72),IF(N479="C",G479,0))),0)</f>
        <v>0</v>
      </c>
      <c r="AC479" s="75" t="n">
        <f aca="false">IF(W479&lt;&gt;Y479,(IF(N479=0,G479*INFORMAÇÕES!$U$115,IF(N479="CF",G479,0))),0)</f>
        <v>0</v>
      </c>
      <c r="AD479" s="75" t="n">
        <f aca="false">IF(W479&lt;&gt;Y479,(IF(N479=0,G479*INFORMAÇÕES!$U$116,IF(N479="O",G479,0))),0)</f>
        <v>0</v>
      </c>
      <c r="AE479" s="75" t="n">
        <f aca="false">IF(E479&lt;&gt;0,G479,0)</f>
        <v>0</v>
      </c>
      <c r="AF479" s="75" t="n">
        <f aca="false">IF(W479&lt;&gt;Y479,(IF(N479=0,J479*(INFORMAÇÕES!$Q$89/INFORMAÇÕES!$Q$92),IF(N479="R",J479,0))),0)</f>
        <v>0</v>
      </c>
      <c r="AG479" s="75" t="n">
        <f aca="false">IF(W479&lt;&gt;Y479,(IF(N479=0,J479*(INFORMAÇÕES!$Q$90/INFORMAÇÕES!$Q$92),IF(N479="C",J479,0))),0)</f>
        <v>0</v>
      </c>
      <c r="AH479" s="75" t="n">
        <f aca="false">IF(W479&lt;&gt;Y479,(IF(N479="",J479*INFORMAÇÕES!$U$115,IF(N479="CF",J479,0))),0)</f>
        <v>0</v>
      </c>
      <c r="AI479" s="75" t="n">
        <f aca="false">IF(W479&lt;&gt;Y479,(IF(N479="",J479*INFORMAÇÕES!$U$116,IF(N479="O",J479,0))),0)</f>
        <v>0</v>
      </c>
      <c r="AJ479" s="75" t="n">
        <f aca="false">IF(H479&lt;&gt;0,J479,0)</f>
        <v>0</v>
      </c>
      <c r="AK479" s="75" t="n">
        <f aca="false">IF(K479&lt;&gt;0,L479,0)</f>
        <v>0</v>
      </c>
    </row>
    <row r="480" s="174" customFormat="true" ht="14.25" hidden="false" customHeight="false" outlineLevel="0" collapsed="false">
      <c r="A480" s="159" t="n">
        <v>468</v>
      </c>
      <c r="B480" s="160" t="n">
        <f aca="false">IF('ORÇ.GLOBAL P CAIXA'!$K479="EXEC.",0,'ORÇ.REPROG. P CAIXA'!B480)</f>
        <v>0</v>
      </c>
      <c r="C480" s="161" t="n">
        <f aca="false">IF('ORÇ.GLOBAL P CAIXA'!$K479="EXEC.",0,'ORÇ.REPROG. P CAIXA'!C480)</f>
        <v>0</v>
      </c>
      <c r="D480" s="162" t="n">
        <f aca="false">IF('ORÇ.GLOBAL P CAIXA'!$K479="EXEC.",0,'ORÇ.REPROG. P CAIXA'!D480)</f>
        <v>0</v>
      </c>
      <c r="E480" s="163" t="n">
        <f aca="false">IF('ORÇ.GLOBAL P CAIXA'!$K479="EXEC.",0,'ORÇ.REPROG. P CAIXA'!E480)</f>
        <v>0</v>
      </c>
      <c r="F480" s="163" t="n">
        <f aca="false">IF('ORÇ.GLOBAL P CAIXA'!K479="EXEC.",0,IF('ORÇ.GLOBAL EMPRESA'!G479&gt;0,'ORÇ.GLOBAL EMPRESA'!G479,'ORÇ.GLOBAL P CAIXA'!F479))</f>
        <v>0</v>
      </c>
      <c r="G480" s="163" t="n">
        <f aca="false">IF(E480&lt;&gt;0,ROUND(E480*F480,2),IF(AE480=0,(SUMIF($W$13:$W$1012,B480,$AE$13:$AE$1012)),AE480))</f>
        <v>0</v>
      </c>
      <c r="H480" s="661" t="n">
        <f aca="false">IF('ORÇ.GLOBAL P CAIXA'!K479="EXEC.",0,'ORÇ.REPROG. P CAIXA'!H480)</f>
        <v>0</v>
      </c>
      <c r="I480" s="661" t="n">
        <f aca="false">IF('ORÇ.GLOBAL P CAIXA'!K479="EXEC.",0,'ORÇ.REPROG. P CAIXA'!I480)</f>
        <v>0</v>
      </c>
      <c r="J480" s="163" t="n">
        <f aca="false">IF(H480&lt;&gt;0,ROUND(H480*I480,2),IF(AJ480=0,(SUMIF($W$13:$W$1012,B480,$AJ$13:$AJ$1012)),AJ480))</f>
        <v>0</v>
      </c>
      <c r="K480" s="163" t="n">
        <f aca="false">H480-E480</f>
        <v>0</v>
      </c>
      <c r="L480" s="163" t="n">
        <f aca="false">J480-G480</f>
        <v>0</v>
      </c>
      <c r="M480" s="662" t="str">
        <f aca="false">IF('ORÇ.GLOBAL P CAIXA'!K479="EXEC.","",IF('ORÇ.REPROG. P CAIXA'!M480&gt;0,'ORÇ.REPROG. P CAIXA'!M480,""))</f>
        <v/>
      </c>
      <c r="N480" s="663" t="str">
        <f aca="false">IF('ORÇ.GLOBAL P CAIXA'!K479="EXEC.","",IF('ORÇ.REPROG. P CAIXA'!N480&gt;0,'ORÇ.REPROG. P CAIXA'!N480,""))</f>
        <v/>
      </c>
      <c r="O480" s="166" t="str">
        <f aca="false">IF('ORÇ.GLOBAL P CAIXA'!$K479="EXEC.","",'ORÇ.REPROG. P CAIXA'!O480)</f>
        <v/>
      </c>
      <c r="P480" s="167"/>
      <c r="Q480" s="168" t="str">
        <f aca="false">IF(B480&gt;0,"ok","ocultar")</f>
        <v>ocultar</v>
      </c>
      <c r="R480" s="649"/>
      <c r="S480" s="649"/>
      <c r="T480" s="650"/>
      <c r="V480" s="88"/>
      <c r="W480" s="157" t="n">
        <f aca="false">IF(B480=0,W479,IF(ISNONTEXT(B480)=TRUE(),INT(B480),INT(LEFT(B480,FIND(".",B480)-1))))</f>
        <v>3</v>
      </c>
      <c r="X480" s="157" t="str">
        <f aca="false">IF(X481=1,1,IF(B480&lt;&gt;0,1,IF(C480&lt;&gt;0,1,IF(D480&lt;&gt;0,1,IF(E480&lt;&gt;0,1,"")))))</f>
        <v/>
      </c>
      <c r="Y480" s="157" t="str">
        <f aca="false">IF(W480=0," ",IF(W480&lt;&gt;W479,W480," "))</f>
        <v> </v>
      </c>
      <c r="Z480" s="88"/>
      <c r="AA480" s="75" t="n">
        <f aca="false">IF(W480&lt;&gt;Y480,(IF(N480=0,G480*(INFORMAÇÕES!$Q$69/INFORMAÇÕES!$Q$72),IF(N480="R",G480,0))),0)</f>
        <v>0</v>
      </c>
      <c r="AB480" s="75" t="n">
        <f aca="false">IF(W480&lt;&gt;Y480,(IF(N480=0,G480*(INFORMAÇÕES!$Q$70/INFORMAÇÕES!$Q$72),IF(N480="C",G480,0))),0)</f>
        <v>0</v>
      </c>
      <c r="AC480" s="75" t="n">
        <f aca="false">IF(W480&lt;&gt;Y480,(IF(N480=0,G480*INFORMAÇÕES!$U$115,IF(N480="CF",G480,0))),0)</f>
        <v>0</v>
      </c>
      <c r="AD480" s="75" t="n">
        <f aca="false">IF(W480&lt;&gt;Y480,(IF(N480=0,G480*INFORMAÇÕES!$U$116,IF(N480="O",G480,0))),0)</f>
        <v>0</v>
      </c>
      <c r="AE480" s="75" t="n">
        <f aca="false">IF(E480&lt;&gt;0,G480,0)</f>
        <v>0</v>
      </c>
      <c r="AF480" s="75" t="n">
        <f aca="false">IF(W480&lt;&gt;Y480,(IF(N480=0,J480*(INFORMAÇÕES!$Q$89/INFORMAÇÕES!$Q$92),IF(N480="R",J480,0))),0)</f>
        <v>0</v>
      </c>
      <c r="AG480" s="75" t="n">
        <f aca="false">IF(W480&lt;&gt;Y480,(IF(N480=0,J480*(INFORMAÇÕES!$Q$90/INFORMAÇÕES!$Q$92),IF(N480="C",J480,0))),0)</f>
        <v>0</v>
      </c>
      <c r="AH480" s="75" t="n">
        <f aca="false">IF(W480&lt;&gt;Y480,(IF(N480="",J480*INFORMAÇÕES!$U$115,IF(N480="CF",J480,0))),0)</f>
        <v>0</v>
      </c>
      <c r="AI480" s="75" t="n">
        <f aca="false">IF(W480&lt;&gt;Y480,(IF(N480="",J480*INFORMAÇÕES!$U$116,IF(N480="O",J480,0))),0)</f>
        <v>0</v>
      </c>
      <c r="AJ480" s="75" t="n">
        <f aca="false">IF(H480&lt;&gt;0,J480,0)</f>
        <v>0</v>
      </c>
      <c r="AK480" s="75" t="n">
        <f aca="false">IF(K480&lt;&gt;0,L480,0)</f>
        <v>0</v>
      </c>
    </row>
    <row r="481" s="174" customFormat="true" ht="14.25" hidden="false" customHeight="false" outlineLevel="0" collapsed="false">
      <c r="A481" s="159" t="n">
        <v>469</v>
      </c>
      <c r="B481" s="160" t="n">
        <f aca="false">IF('ORÇ.GLOBAL P CAIXA'!$K480="EXEC.",0,'ORÇ.REPROG. P CAIXA'!B481)</f>
        <v>0</v>
      </c>
      <c r="C481" s="161" t="n">
        <f aca="false">IF('ORÇ.GLOBAL P CAIXA'!$K480="EXEC.",0,'ORÇ.REPROG. P CAIXA'!C481)</f>
        <v>0</v>
      </c>
      <c r="D481" s="162" t="n">
        <f aca="false">IF('ORÇ.GLOBAL P CAIXA'!$K480="EXEC.",0,'ORÇ.REPROG. P CAIXA'!D481)</f>
        <v>0</v>
      </c>
      <c r="E481" s="163" t="n">
        <f aca="false">IF('ORÇ.GLOBAL P CAIXA'!$K480="EXEC.",0,'ORÇ.REPROG. P CAIXA'!E481)</f>
        <v>0</v>
      </c>
      <c r="F481" s="163" t="n">
        <f aca="false">IF('ORÇ.GLOBAL P CAIXA'!K480="EXEC.",0,IF('ORÇ.GLOBAL EMPRESA'!G480&gt;0,'ORÇ.GLOBAL EMPRESA'!G480,'ORÇ.GLOBAL P CAIXA'!F480))</f>
        <v>0</v>
      </c>
      <c r="G481" s="163" t="n">
        <f aca="false">IF(E481&lt;&gt;0,ROUND(E481*F481,2),IF(AE481=0,(SUMIF($W$13:$W$1012,B481,$AE$13:$AE$1012)),AE481))</f>
        <v>0</v>
      </c>
      <c r="H481" s="661" t="n">
        <f aca="false">IF('ORÇ.GLOBAL P CAIXA'!K480="EXEC.",0,'ORÇ.REPROG. P CAIXA'!H481)</f>
        <v>0</v>
      </c>
      <c r="I481" s="661" t="n">
        <f aca="false">IF('ORÇ.GLOBAL P CAIXA'!K480="EXEC.",0,'ORÇ.REPROG. P CAIXA'!I481)</f>
        <v>0</v>
      </c>
      <c r="J481" s="163" t="n">
        <f aca="false">IF(H481&lt;&gt;0,ROUND(H481*I481,2),IF(AJ481=0,(SUMIF($W$13:$W$1012,B481,$AJ$13:$AJ$1012)),AJ481))</f>
        <v>0</v>
      </c>
      <c r="K481" s="163" t="n">
        <f aca="false">H481-E481</f>
        <v>0</v>
      </c>
      <c r="L481" s="163" t="n">
        <f aca="false">J481-G481</f>
        <v>0</v>
      </c>
      <c r="M481" s="662" t="str">
        <f aca="false">IF('ORÇ.GLOBAL P CAIXA'!K480="EXEC.","",IF('ORÇ.REPROG. P CAIXA'!M481&gt;0,'ORÇ.REPROG. P CAIXA'!M481,""))</f>
        <v/>
      </c>
      <c r="N481" s="663" t="str">
        <f aca="false">IF('ORÇ.GLOBAL P CAIXA'!K480="EXEC.","",IF('ORÇ.REPROG. P CAIXA'!N481&gt;0,'ORÇ.REPROG. P CAIXA'!N481,""))</f>
        <v/>
      </c>
      <c r="O481" s="166" t="str">
        <f aca="false">IF('ORÇ.GLOBAL P CAIXA'!$K480="EXEC.","",'ORÇ.REPROG. P CAIXA'!O481)</f>
        <v/>
      </c>
      <c r="P481" s="167"/>
      <c r="Q481" s="168" t="str">
        <f aca="false">IF(B481&gt;0,"ok","ocultar")</f>
        <v>ocultar</v>
      </c>
      <c r="R481" s="649"/>
      <c r="S481" s="649"/>
      <c r="T481" s="650"/>
      <c r="V481" s="88"/>
      <c r="W481" s="157" t="n">
        <f aca="false">IF(B481=0,W480,IF(ISNONTEXT(B481)=TRUE(),INT(B481),INT(LEFT(B481,FIND(".",B481)-1))))</f>
        <v>3</v>
      </c>
      <c r="X481" s="157" t="str">
        <f aca="false">IF(X482=1,1,IF(B481&lt;&gt;0,1,IF(C481&lt;&gt;0,1,IF(D481&lt;&gt;0,1,IF(E481&lt;&gt;0,1,"")))))</f>
        <v/>
      </c>
      <c r="Y481" s="157" t="str">
        <f aca="false">IF(W481=0," ",IF(W481&lt;&gt;W480,W481," "))</f>
        <v> </v>
      </c>
      <c r="Z481" s="88"/>
      <c r="AA481" s="75" t="n">
        <f aca="false">IF(W481&lt;&gt;Y481,(IF(N481=0,G481*(INFORMAÇÕES!$Q$69/INFORMAÇÕES!$Q$72),IF(N481="R",G481,0))),0)</f>
        <v>0</v>
      </c>
      <c r="AB481" s="75" t="n">
        <f aca="false">IF(W481&lt;&gt;Y481,(IF(N481=0,G481*(INFORMAÇÕES!$Q$70/INFORMAÇÕES!$Q$72),IF(N481="C",G481,0))),0)</f>
        <v>0</v>
      </c>
      <c r="AC481" s="75" t="n">
        <f aca="false">IF(W481&lt;&gt;Y481,(IF(N481=0,G481*INFORMAÇÕES!$U$115,IF(N481="CF",G481,0))),0)</f>
        <v>0</v>
      </c>
      <c r="AD481" s="75" t="n">
        <f aca="false">IF(W481&lt;&gt;Y481,(IF(N481=0,G481*INFORMAÇÕES!$U$116,IF(N481="O",G481,0))),0)</f>
        <v>0</v>
      </c>
      <c r="AE481" s="75" t="n">
        <f aca="false">IF(E481&lt;&gt;0,G481,0)</f>
        <v>0</v>
      </c>
      <c r="AF481" s="75" t="n">
        <f aca="false">IF(W481&lt;&gt;Y481,(IF(N481=0,J481*(INFORMAÇÕES!$Q$89/INFORMAÇÕES!$Q$92),IF(N481="R",J481,0))),0)</f>
        <v>0</v>
      </c>
      <c r="AG481" s="75" t="n">
        <f aca="false">IF(W481&lt;&gt;Y481,(IF(N481=0,J481*(INFORMAÇÕES!$Q$90/INFORMAÇÕES!$Q$92),IF(N481="C",J481,0))),0)</f>
        <v>0</v>
      </c>
      <c r="AH481" s="75" t="n">
        <f aca="false">IF(W481&lt;&gt;Y481,(IF(N481="",J481*INFORMAÇÕES!$U$115,IF(N481="CF",J481,0))),0)</f>
        <v>0</v>
      </c>
      <c r="AI481" s="75" t="n">
        <f aca="false">IF(W481&lt;&gt;Y481,(IF(N481="",J481*INFORMAÇÕES!$U$116,IF(N481="O",J481,0))),0)</f>
        <v>0</v>
      </c>
      <c r="AJ481" s="75" t="n">
        <f aca="false">IF(H481&lt;&gt;0,J481,0)</f>
        <v>0</v>
      </c>
      <c r="AK481" s="75" t="n">
        <f aca="false">IF(K481&lt;&gt;0,L481,0)</f>
        <v>0</v>
      </c>
    </row>
    <row r="482" s="174" customFormat="true" ht="14.25" hidden="false" customHeight="false" outlineLevel="0" collapsed="false">
      <c r="A482" s="159" t="n">
        <v>470</v>
      </c>
      <c r="B482" s="160" t="n">
        <f aca="false">IF('ORÇ.GLOBAL P CAIXA'!$K481="EXEC.",0,'ORÇ.REPROG. P CAIXA'!B482)</f>
        <v>0</v>
      </c>
      <c r="C482" s="161" t="n">
        <f aca="false">IF('ORÇ.GLOBAL P CAIXA'!$K481="EXEC.",0,'ORÇ.REPROG. P CAIXA'!C482)</f>
        <v>0</v>
      </c>
      <c r="D482" s="162" t="n">
        <f aca="false">IF('ORÇ.GLOBAL P CAIXA'!$K481="EXEC.",0,'ORÇ.REPROG. P CAIXA'!D482)</f>
        <v>0</v>
      </c>
      <c r="E482" s="163" t="n">
        <f aca="false">IF('ORÇ.GLOBAL P CAIXA'!$K481="EXEC.",0,'ORÇ.REPROG. P CAIXA'!E482)</f>
        <v>0</v>
      </c>
      <c r="F482" s="163" t="n">
        <f aca="false">IF('ORÇ.GLOBAL P CAIXA'!K481="EXEC.",0,IF('ORÇ.GLOBAL EMPRESA'!G481&gt;0,'ORÇ.GLOBAL EMPRESA'!G481,'ORÇ.GLOBAL P CAIXA'!F481))</f>
        <v>0</v>
      </c>
      <c r="G482" s="163" t="n">
        <f aca="false">IF(E482&lt;&gt;0,ROUND(E482*F482,2),IF(AE482=0,(SUMIF($W$13:$W$1012,B482,$AE$13:$AE$1012)),AE482))</f>
        <v>0</v>
      </c>
      <c r="H482" s="661" t="n">
        <f aca="false">IF('ORÇ.GLOBAL P CAIXA'!K481="EXEC.",0,'ORÇ.REPROG. P CAIXA'!H482)</f>
        <v>0</v>
      </c>
      <c r="I482" s="661" t="n">
        <f aca="false">IF('ORÇ.GLOBAL P CAIXA'!K481="EXEC.",0,'ORÇ.REPROG. P CAIXA'!I482)</f>
        <v>0</v>
      </c>
      <c r="J482" s="163" t="n">
        <f aca="false">IF(H482&lt;&gt;0,ROUND(H482*I482,2),IF(AJ482=0,(SUMIF($W$13:$W$1012,B482,$AJ$13:$AJ$1012)),AJ482))</f>
        <v>0</v>
      </c>
      <c r="K482" s="163" t="n">
        <f aca="false">H482-E482</f>
        <v>0</v>
      </c>
      <c r="L482" s="163" t="n">
        <f aca="false">J482-G482</f>
        <v>0</v>
      </c>
      <c r="M482" s="662" t="str">
        <f aca="false">IF('ORÇ.GLOBAL P CAIXA'!K481="EXEC.","",IF('ORÇ.REPROG. P CAIXA'!M482&gt;0,'ORÇ.REPROG. P CAIXA'!M482,""))</f>
        <v/>
      </c>
      <c r="N482" s="663" t="str">
        <f aca="false">IF('ORÇ.GLOBAL P CAIXA'!K481="EXEC.","",IF('ORÇ.REPROG. P CAIXA'!N482&gt;0,'ORÇ.REPROG. P CAIXA'!N482,""))</f>
        <v/>
      </c>
      <c r="O482" s="166" t="str">
        <f aca="false">IF('ORÇ.GLOBAL P CAIXA'!$K481="EXEC.","",'ORÇ.REPROG. P CAIXA'!O482)</f>
        <v/>
      </c>
      <c r="P482" s="167"/>
      <c r="Q482" s="168" t="str">
        <f aca="false">IF(B482&gt;0,"ok","ocultar")</f>
        <v>ocultar</v>
      </c>
      <c r="R482" s="649"/>
      <c r="S482" s="649"/>
      <c r="T482" s="650"/>
      <c r="V482" s="88"/>
      <c r="W482" s="157" t="n">
        <f aca="false">IF(B482=0,W481,IF(ISNONTEXT(B482)=TRUE(),INT(B482),INT(LEFT(B482,FIND(".",B482)-1))))</f>
        <v>3</v>
      </c>
      <c r="X482" s="157" t="str">
        <f aca="false">IF(X483=1,1,IF(B482&lt;&gt;0,1,IF(C482&lt;&gt;0,1,IF(D482&lt;&gt;0,1,IF(E482&lt;&gt;0,1,"")))))</f>
        <v/>
      </c>
      <c r="Y482" s="157" t="str">
        <f aca="false">IF(W482=0," ",IF(W482&lt;&gt;W481,W482," "))</f>
        <v> </v>
      </c>
      <c r="Z482" s="88"/>
      <c r="AA482" s="75" t="n">
        <f aca="false">IF(W482&lt;&gt;Y482,(IF(N482=0,G482*(INFORMAÇÕES!$Q$69/INFORMAÇÕES!$Q$72),IF(N482="R",G482,0))),0)</f>
        <v>0</v>
      </c>
      <c r="AB482" s="75" t="n">
        <f aca="false">IF(W482&lt;&gt;Y482,(IF(N482=0,G482*(INFORMAÇÕES!$Q$70/INFORMAÇÕES!$Q$72),IF(N482="C",G482,0))),0)</f>
        <v>0</v>
      </c>
      <c r="AC482" s="75" t="n">
        <f aca="false">IF(W482&lt;&gt;Y482,(IF(N482=0,G482*INFORMAÇÕES!$U$115,IF(N482="CF",G482,0))),0)</f>
        <v>0</v>
      </c>
      <c r="AD482" s="75" t="n">
        <f aca="false">IF(W482&lt;&gt;Y482,(IF(N482=0,G482*INFORMAÇÕES!$U$116,IF(N482="O",G482,0))),0)</f>
        <v>0</v>
      </c>
      <c r="AE482" s="75" t="n">
        <f aca="false">IF(E482&lt;&gt;0,G482,0)</f>
        <v>0</v>
      </c>
      <c r="AF482" s="75" t="n">
        <f aca="false">IF(W482&lt;&gt;Y482,(IF(N482=0,J482*(INFORMAÇÕES!$Q$89/INFORMAÇÕES!$Q$92),IF(N482="R",J482,0))),0)</f>
        <v>0</v>
      </c>
      <c r="AG482" s="75" t="n">
        <f aca="false">IF(W482&lt;&gt;Y482,(IF(N482=0,J482*(INFORMAÇÕES!$Q$90/INFORMAÇÕES!$Q$92),IF(N482="C",J482,0))),0)</f>
        <v>0</v>
      </c>
      <c r="AH482" s="75" t="n">
        <f aca="false">IF(W482&lt;&gt;Y482,(IF(N482="",J482*INFORMAÇÕES!$U$115,IF(N482="CF",J482,0))),0)</f>
        <v>0</v>
      </c>
      <c r="AI482" s="75" t="n">
        <f aca="false">IF(W482&lt;&gt;Y482,(IF(N482="",J482*INFORMAÇÕES!$U$116,IF(N482="O",J482,0))),0)</f>
        <v>0</v>
      </c>
      <c r="AJ482" s="75" t="n">
        <f aca="false">IF(H482&lt;&gt;0,J482,0)</f>
        <v>0</v>
      </c>
      <c r="AK482" s="75" t="n">
        <f aca="false">IF(K482&lt;&gt;0,L482,0)</f>
        <v>0</v>
      </c>
    </row>
    <row r="483" s="174" customFormat="true" ht="14.25" hidden="false" customHeight="false" outlineLevel="0" collapsed="false">
      <c r="A483" s="159" t="n">
        <v>471</v>
      </c>
      <c r="B483" s="160" t="n">
        <f aca="false">IF('ORÇ.GLOBAL P CAIXA'!$K482="EXEC.",0,'ORÇ.REPROG. P CAIXA'!B483)</f>
        <v>0</v>
      </c>
      <c r="C483" s="161" t="n">
        <f aca="false">IF('ORÇ.GLOBAL P CAIXA'!$K482="EXEC.",0,'ORÇ.REPROG. P CAIXA'!C483)</f>
        <v>0</v>
      </c>
      <c r="D483" s="162" t="n">
        <f aca="false">IF('ORÇ.GLOBAL P CAIXA'!$K482="EXEC.",0,'ORÇ.REPROG. P CAIXA'!D483)</f>
        <v>0</v>
      </c>
      <c r="E483" s="163" t="n">
        <f aca="false">IF('ORÇ.GLOBAL P CAIXA'!$K482="EXEC.",0,'ORÇ.REPROG. P CAIXA'!E483)</f>
        <v>0</v>
      </c>
      <c r="F483" s="163" t="n">
        <f aca="false">IF('ORÇ.GLOBAL P CAIXA'!K482="EXEC.",0,IF('ORÇ.GLOBAL EMPRESA'!G482&gt;0,'ORÇ.GLOBAL EMPRESA'!G482,'ORÇ.GLOBAL P CAIXA'!F482))</f>
        <v>0</v>
      </c>
      <c r="G483" s="163" t="n">
        <f aca="false">IF(E483&lt;&gt;0,ROUND(E483*F483,2),IF(AE483=0,(SUMIF($W$13:$W$1012,B483,$AE$13:$AE$1012)),AE483))</f>
        <v>0</v>
      </c>
      <c r="H483" s="661" t="n">
        <f aca="false">IF('ORÇ.GLOBAL P CAIXA'!K482="EXEC.",0,'ORÇ.REPROG. P CAIXA'!H483)</f>
        <v>0</v>
      </c>
      <c r="I483" s="661" t="n">
        <f aca="false">IF('ORÇ.GLOBAL P CAIXA'!K482="EXEC.",0,'ORÇ.REPROG. P CAIXA'!I483)</f>
        <v>0</v>
      </c>
      <c r="J483" s="163" t="n">
        <f aca="false">IF(H483&lt;&gt;0,ROUND(H483*I483,2),IF(AJ483=0,(SUMIF($W$13:$W$1012,B483,$AJ$13:$AJ$1012)),AJ483))</f>
        <v>0</v>
      </c>
      <c r="K483" s="163" t="n">
        <f aca="false">H483-E483</f>
        <v>0</v>
      </c>
      <c r="L483" s="163" t="n">
        <f aca="false">J483-G483</f>
        <v>0</v>
      </c>
      <c r="M483" s="662" t="str">
        <f aca="false">IF('ORÇ.GLOBAL P CAIXA'!K482="EXEC.","",IF('ORÇ.REPROG. P CAIXA'!M483&gt;0,'ORÇ.REPROG. P CAIXA'!M483,""))</f>
        <v/>
      </c>
      <c r="N483" s="663" t="str">
        <f aca="false">IF('ORÇ.GLOBAL P CAIXA'!K482="EXEC.","",IF('ORÇ.REPROG. P CAIXA'!N483&gt;0,'ORÇ.REPROG. P CAIXA'!N483,""))</f>
        <v/>
      </c>
      <c r="O483" s="166" t="str">
        <f aca="false">IF('ORÇ.GLOBAL P CAIXA'!$K482="EXEC.","",'ORÇ.REPROG. P CAIXA'!O483)</f>
        <v/>
      </c>
      <c r="P483" s="167"/>
      <c r="Q483" s="168" t="str">
        <f aca="false">IF(B483&gt;0,"ok","ocultar")</f>
        <v>ocultar</v>
      </c>
      <c r="R483" s="649"/>
      <c r="S483" s="649"/>
      <c r="T483" s="650"/>
      <c r="V483" s="88"/>
      <c r="W483" s="157" t="n">
        <f aca="false">IF(B483=0,W482,IF(ISNONTEXT(B483)=TRUE(),INT(B483),INT(LEFT(B483,FIND(".",B483)-1))))</f>
        <v>3</v>
      </c>
      <c r="X483" s="157" t="str">
        <f aca="false">IF(X484=1,1,IF(B483&lt;&gt;0,1,IF(C483&lt;&gt;0,1,IF(D483&lt;&gt;0,1,IF(E483&lt;&gt;0,1,"")))))</f>
        <v/>
      </c>
      <c r="Y483" s="157" t="str">
        <f aca="false">IF(W483=0," ",IF(W483&lt;&gt;W482,W483," "))</f>
        <v> </v>
      </c>
      <c r="Z483" s="88"/>
      <c r="AA483" s="75" t="n">
        <f aca="false">IF(W483&lt;&gt;Y483,(IF(N483=0,G483*(INFORMAÇÕES!$Q$69/INFORMAÇÕES!$Q$72),IF(N483="R",G483,0))),0)</f>
        <v>0</v>
      </c>
      <c r="AB483" s="75" t="n">
        <f aca="false">IF(W483&lt;&gt;Y483,(IF(N483=0,G483*(INFORMAÇÕES!$Q$70/INFORMAÇÕES!$Q$72),IF(N483="C",G483,0))),0)</f>
        <v>0</v>
      </c>
      <c r="AC483" s="75" t="n">
        <f aca="false">IF(W483&lt;&gt;Y483,(IF(N483=0,G483*INFORMAÇÕES!$U$115,IF(N483="CF",G483,0))),0)</f>
        <v>0</v>
      </c>
      <c r="AD483" s="75" t="n">
        <f aca="false">IF(W483&lt;&gt;Y483,(IF(N483=0,G483*INFORMAÇÕES!$U$116,IF(N483="O",G483,0))),0)</f>
        <v>0</v>
      </c>
      <c r="AE483" s="75" t="n">
        <f aca="false">IF(E483&lt;&gt;0,G483,0)</f>
        <v>0</v>
      </c>
      <c r="AF483" s="75" t="n">
        <f aca="false">IF(W483&lt;&gt;Y483,(IF(N483=0,J483*(INFORMAÇÕES!$Q$89/INFORMAÇÕES!$Q$92),IF(N483="R",J483,0))),0)</f>
        <v>0</v>
      </c>
      <c r="AG483" s="75" t="n">
        <f aca="false">IF(W483&lt;&gt;Y483,(IF(N483=0,J483*(INFORMAÇÕES!$Q$90/INFORMAÇÕES!$Q$92),IF(N483="C",J483,0))),0)</f>
        <v>0</v>
      </c>
      <c r="AH483" s="75" t="n">
        <f aca="false">IF(W483&lt;&gt;Y483,(IF(N483="",J483*INFORMAÇÕES!$U$115,IF(N483="CF",J483,0))),0)</f>
        <v>0</v>
      </c>
      <c r="AI483" s="75" t="n">
        <f aca="false">IF(W483&lt;&gt;Y483,(IF(N483="",J483*INFORMAÇÕES!$U$116,IF(N483="O",J483,0))),0)</f>
        <v>0</v>
      </c>
      <c r="AJ483" s="75" t="n">
        <f aca="false">IF(H483&lt;&gt;0,J483,0)</f>
        <v>0</v>
      </c>
      <c r="AK483" s="75" t="n">
        <f aca="false">IF(K483&lt;&gt;0,L483,0)</f>
        <v>0</v>
      </c>
    </row>
    <row r="484" s="174" customFormat="true" ht="14.25" hidden="false" customHeight="false" outlineLevel="0" collapsed="false">
      <c r="A484" s="159" t="n">
        <v>472</v>
      </c>
      <c r="B484" s="160" t="n">
        <f aca="false">IF('ORÇ.GLOBAL P CAIXA'!$K483="EXEC.",0,'ORÇ.REPROG. P CAIXA'!B484)</f>
        <v>0</v>
      </c>
      <c r="C484" s="161" t="n">
        <f aca="false">IF('ORÇ.GLOBAL P CAIXA'!$K483="EXEC.",0,'ORÇ.REPROG. P CAIXA'!C484)</f>
        <v>0</v>
      </c>
      <c r="D484" s="162" t="n">
        <f aca="false">IF('ORÇ.GLOBAL P CAIXA'!$K483="EXEC.",0,'ORÇ.REPROG. P CAIXA'!D484)</f>
        <v>0</v>
      </c>
      <c r="E484" s="163" t="n">
        <f aca="false">IF('ORÇ.GLOBAL P CAIXA'!$K483="EXEC.",0,'ORÇ.REPROG. P CAIXA'!E484)</f>
        <v>0</v>
      </c>
      <c r="F484" s="163" t="n">
        <f aca="false">IF('ORÇ.GLOBAL P CAIXA'!K483="EXEC.",0,IF('ORÇ.GLOBAL EMPRESA'!G483&gt;0,'ORÇ.GLOBAL EMPRESA'!G483,'ORÇ.GLOBAL P CAIXA'!F483))</f>
        <v>0</v>
      </c>
      <c r="G484" s="163" t="n">
        <f aca="false">IF(E484&lt;&gt;0,ROUND(E484*F484,2),IF(AE484=0,(SUMIF($W$13:$W$1012,B484,$AE$13:$AE$1012)),AE484))</f>
        <v>0</v>
      </c>
      <c r="H484" s="661" t="n">
        <f aca="false">IF('ORÇ.GLOBAL P CAIXA'!K483="EXEC.",0,'ORÇ.REPROG. P CAIXA'!H484)</f>
        <v>0</v>
      </c>
      <c r="I484" s="661" t="n">
        <f aca="false">IF('ORÇ.GLOBAL P CAIXA'!K483="EXEC.",0,'ORÇ.REPROG. P CAIXA'!I484)</f>
        <v>0</v>
      </c>
      <c r="J484" s="163" t="n">
        <f aca="false">IF(H484&lt;&gt;0,ROUND(H484*I484,2),IF(AJ484=0,(SUMIF($W$13:$W$1012,B484,$AJ$13:$AJ$1012)),AJ484))</f>
        <v>0</v>
      </c>
      <c r="K484" s="163" t="n">
        <f aca="false">H484-E484</f>
        <v>0</v>
      </c>
      <c r="L484" s="163" t="n">
        <f aca="false">J484-G484</f>
        <v>0</v>
      </c>
      <c r="M484" s="662" t="str">
        <f aca="false">IF('ORÇ.GLOBAL P CAIXA'!K483="EXEC.","",IF('ORÇ.REPROG. P CAIXA'!M484&gt;0,'ORÇ.REPROG. P CAIXA'!M484,""))</f>
        <v/>
      </c>
      <c r="N484" s="663" t="str">
        <f aca="false">IF('ORÇ.GLOBAL P CAIXA'!K483="EXEC.","",IF('ORÇ.REPROG. P CAIXA'!N484&gt;0,'ORÇ.REPROG. P CAIXA'!N484,""))</f>
        <v/>
      </c>
      <c r="O484" s="166" t="str">
        <f aca="false">IF('ORÇ.GLOBAL P CAIXA'!$K483="EXEC.","",'ORÇ.REPROG. P CAIXA'!O484)</f>
        <v/>
      </c>
      <c r="P484" s="167"/>
      <c r="Q484" s="168" t="str">
        <f aca="false">IF(B484&gt;0,"ok","ocultar")</f>
        <v>ocultar</v>
      </c>
      <c r="R484" s="649"/>
      <c r="S484" s="649"/>
      <c r="T484" s="650"/>
      <c r="V484" s="88"/>
      <c r="W484" s="157" t="n">
        <f aca="false">IF(B484=0,W483,IF(ISNONTEXT(B484)=TRUE(),INT(B484),INT(LEFT(B484,FIND(".",B484)-1))))</f>
        <v>3</v>
      </c>
      <c r="X484" s="157" t="str">
        <f aca="false">IF(X485=1,1,IF(B484&lt;&gt;0,1,IF(C484&lt;&gt;0,1,IF(D484&lt;&gt;0,1,IF(E484&lt;&gt;0,1,"")))))</f>
        <v/>
      </c>
      <c r="Y484" s="157" t="str">
        <f aca="false">IF(W484=0," ",IF(W484&lt;&gt;W483,W484," "))</f>
        <v> </v>
      </c>
      <c r="Z484" s="88"/>
      <c r="AA484" s="75" t="n">
        <f aca="false">IF(W484&lt;&gt;Y484,(IF(N484=0,G484*(INFORMAÇÕES!$Q$69/INFORMAÇÕES!$Q$72),IF(N484="R",G484,0))),0)</f>
        <v>0</v>
      </c>
      <c r="AB484" s="75" t="n">
        <f aca="false">IF(W484&lt;&gt;Y484,(IF(N484=0,G484*(INFORMAÇÕES!$Q$70/INFORMAÇÕES!$Q$72),IF(N484="C",G484,0))),0)</f>
        <v>0</v>
      </c>
      <c r="AC484" s="75" t="n">
        <f aca="false">IF(W484&lt;&gt;Y484,(IF(N484=0,G484*INFORMAÇÕES!$U$115,IF(N484="CF",G484,0))),0)</f>
        <v>0</v>
      </c>
      <c r="AD484" s="75" t="n">
        <f aca="false">IF(W484&lt;&gt;Y484,(IF(N484=0,G484*INFORMAÇÕES!$U$116,IF(N484="O",G484,0))),0)</f>
        <v>0</v>
      </c>
      <c r="AE484" s="75" t="n">
        <f aca="false">IF(E484&lt;&gt;0,G484,0)</f>
        <v>0</v>
      </c>
      <c r="AF484" s="75" t="n">
        <f aca="false">IF(W484&lt;&gt;Y484,(IF(N484=0,J484*(INFORMAÇÕES!$Q$89/INFORMAÇÕES!$Q$92),IF(N484="R",J484,0))),0)</f>
        <v>0</v>
      </c>
      <c r="AG484" s="75" t="n">
        <f aca="false">IF(W484&lt;&gt;Y484,(IF(N484=0,J484*(INFORMAÇÕES!$Q$90/INFORMAÇÕES!$Q$92),IF(N484="C",J484,0))),0)</f>
        <v>0</v>
      </c>
      <c r="AH484" s="75" t="n">
        <f aca="false">IF(W484&lt;&gt;Y484,(IF(N484="",J484*INFORMAÇÕES!$U$115,IF(N484="CF",J484,0))),0)</f>
        <v>0</v>
      </c>
      <c r="AI484" s="75" t="n">
        <f aca="false">IF(W484&lt;&gt;Y484,(IF(N484="",J484*INFORMAÇÕES!$U$116,IF(N484="O",J484,0))),0)</f>
        <v>0</v>
      </c>
      <c r="AJ484" s="75" t="n">
        <f aca="false">IF(H484&lt;&gt;0,J484,0)</f>
        <v>0</v>
      </c>
      <c r="AK484" s="75" t="n">
        <f aca="false">IF(K484&lt;&gt;0,L484,0)</f>
        <v>0</v>
      </c>
    </row>
    <row r="485" s="174" customFormat="true" ht="14.25" hidden="false" customHeight="false" outlineLevel="0" collapsed="false">
      <c r="A485" s="159" t="n">
        <v>473</v>
      </c>
      <c r="B485" s="160" t="n">
        <f aca="false">IF('ORÇ.GLOBAL P CAIXA'!$K484="EXEC.",0,'ORÇ.REPROG. P CAIXA'!B485)</f>
        <v>0</v>
      </c>
      <c r="C485" s="161" t="n">
        <f aca="false">IF('ORÇ.GLOBAL P CAIXA'!$K484="EXEC.",0,'ORÇ.REPROG. P CAIXA'!C485)</f>
        <v>0</v>
      </c>
      <c r="D485" s="162" t="n">
        <f aca="false">IF('ORÇ.GLOBAL P CAIXA'!$K484="EXEC.",0,'ORÇ.REPROG. P CAIXA'!D485)</f>
        <v>0</v>
      </c>
      <c r="E485" s="163" t="n">
        <f aca="false">IF('ORÇ.GLOBAL P CAIXA'!$K484="EXEC.",0,'ORÇ.REPROG. P CAIXA'!E485)</f>
        <v>0</v>
      </c>
      <c r="F485" s="163" t="n">
        <f aca="false">IF('ORÇ.GLOBAL P CAIXA'!K484="EXEC.",0,IF('ORÇ.GLOBAL EMPRESA'!G484&gt;0,'ORÇ.GLOBAL EMPRESA'!G484,'ORÇ.GLOBAL P CAIXA'!F484))</f>
        <v>0</v>
      </c>
      <c r="G485" s="163" t="n">
        <f aca="false">IF(E485&lt;&gt;0,ROUND(E485*F485,2),IF(AE485=0,(SUMIF($W$13:$W$1012,B485,$AE$13:$AE$1012)),AE485))</f>
        <v>0</v>
      </c>
      <c r="H485" s="661" t="n">
        <f aca="false">IF('ORÇ.GLOBAL P CAIXA'!K484="EXEC.",0,'ORÇ.REPROG. P CAIXA'!H485)</f>
        <v>0</v>
      </c>
      <c r="I485" s="661" t="n">
        <f aca="false">IF('ORÇ.GLOBAL P CAIXA'!K484="EXEC.",0,'ORÇ.REPROG. P CAIXA'!I485)</f>
        <v>0</v>
      </c>
      <c r="J485" s="163" t="n">
        <f aca="false">IF(H485&lt;&gt;0,ROUND(H485*I485,2),IF(AJ485=0,(SUMIF($W$13:$W$1012,B485,$AJ$13:$AJ$1012)),AJ485))</f>
        <v>0</v>
      </c>
      <c r="K485" s="163" t="n">
        <f aca="false">H485-E485</f>
        <v>0</v>
      </c>
      <c r="L485" s="163" t="n">
        <f aca="false">J485-G485</f>
        <v>0</v>
      </c>
      <c r="M485" s="662" t="str">
        <f aca="false">IF('ORÇ.GLOBAL P CAIXA'!K484="EXEC.","",IF('ORÇ.REPROG. P CAIXA'!M485&gt;0,'ORÇ.REPROG. P CAIXA'!M485,""))</f>
        <v/>
      </c>
      <c r="N485" s="663" t="str">
        <f aca="false">IF('ORÇ.GLOBAL P CAIXA'!K484="EXEC.","",IF('ORÇ.REPROG. P CAIXA'!N485&gt;0,'ORÇ.REPROG. P CAIXA'!N485,""))</f>
        <v/>
      </c>
      <c r="O485" s="166" t="str">
        <f aca="false">IF('ORÇ.GLOBAL P CAIXA'!$K484="EXEC.","",'ORÇ.REPROG. P CAIXA'!O485)</f>
        <v/>
      </c>
      <c r="P485" s="167"/>
      <c r="Q485" s="168" t="str">
        <f aca="false">IF(B485&gt;0,"ok","ocultar")</f>
        <v>ocultar</v>
      </c>
      <c r="R485" s="649"/>
      <c r="S485" s="649"/>
      <c r="T485" s="650"/>
      <c r="V485" s="88"/>
      <c r="W485" s="157" t="n">
        <f aca="false">IF(B485=0,W484,IF(ISNONTEXT(B485)=TRUE(),INT(B485),INT(LEFT(B485,FIND(".",B485)-1))))</f>
        <v>3</v>
      </c>
      <c r="X485" s="157" t="str">
        <f aca="false">IF(X486=1,1,IF(B485&lt;&gt;0,1,IF(C485&lt;&gt;0,1,IF(D485&lt;&gt;0,1,IF(E485&lt;&gt;0,1,"")))))</f>
        <v/>
      </c>
      <c r="Y485" s="157" t="str">
        <f aca="false">IF(W485=0," ",IF(W485&lt;&gt;W484,W485," "))</f>
        <v> </v>
      </c>
      <c r="Z485" s="88"/>
      <c r="AA485" s="75" t="n">
        <f aca="false">IF(W485&lt;&gt;Y485,(IF(N485=0,G485*(INFORMAÇÕES!$Q$69/INFORMAÇÕES!$Q$72),IF(N485="R",G485,0))),0)</f>
        <v>0</v>
      </c>
      <c r="AB485" s="75" t="n">
        <f aca="false">IF(W485&lt;&gt;Y485,(IF(N485=0,G485*(INFORMAÇÕES!$Q$70/INFORMAÇÕES!$Q$72),IF(N485="C",G485,0))),0)</f>
        <v>0</v>
      </c>
      <c r="AC485" s="75" t="n">
        <f aca="false">IF(W485&lt;&gt;Y485,(IF(N485=0,G485*INFORMAÇÕES!$U$115,IF(N485="CF",G485,0))),0)</f>
        <v>0</v>
      </c>
      <c r="AD485" s="75" t="n">
        <f aca="false">IF(W485&lt;&gt;Y485,(IF(N485=0,G485*INFORMAÇÕES!$U$116,IF(N485="O",G485,0))),0)</f>
        <v>0</v>
      </c>
      <c r="AE485" s="75" t="n">
        <f aca="false">IF(E485&lt;&gt;0,G485,0)</f>
        <v>0</v>
      </c>
      <c r="AF485" s="75" t="n">
        <f aca="false">IF(W485&lt;&gt;Y485,(IF(N485=0,J485*(INFORMAÇÕES!$Q$89/INFORMAÇÕES!$Q$92),IF(N485="R",J485,0))),0)</f>
        <v>0</v>
      </c>
      <c r="AG485" s="75" t="n">
        <f aca="false">IF(W485&lt;&gt;Y485,(IF(N485=0,J485*(INFORMAÇÕES!$Q$90/INFORMAÇÕES!$Q$92),IF(N485="C",J485,0))),0)</f>
        <v>0</v>
      </c>
      <c r="AH485" s="75" t="n">
        <f aca="false">IF(W485&lt;&gt;Y485,(IF(N485="",J485*INFORMAÇÕES!$U$115,IF(N485="CF",J485,0))),0)</f>
        <v>0</v>
      </c>
      <c r="AI485" s="75" t="n">
        <f aca="false">IF(W485&lt;&gt;Y485,(IF(N485="",J485*INFORMAÇÕES!$U$116,IF(N485="O",J485,0))),0)</f>
        <v>0</v>
      </c>
      <c r="AJ485" s="75" t="n">
        <f aca="false">IF(H485&lt;&gt;0,J485,0)</f>
        <v>0</v>
      </c>
      <c r="AK485" s="75" t="n">
        <f aca="false">IF(K485&lt;&gt;0,L485,0)</f>
        <v>0</v>
      </c>
    </row>
    <row r="486" s="174" customFormat="true" ht="14.25" hidden="false" customHeight="false" outlineLevel="0" collapsed="false">
      <c r="A486" s="159" t="n">
        <v>474</v>
      </c>
      <c r="B486" s="160" t="n">
        <f aca="false">IF('ORÇ.GLOBAL P CAIXA'!$K485="EXEC.",0,'ORÇ.REPROG. P CAIXA'!B486)</f>
        <v>0</v>
      </c>
      <c r="C486" s="161" t="n">
        <f aca="false">IF('ORÇ.GLOBAL P CAIXA'!$K485="EXEC.",0,'ORÇ.REPROG. P CAIXA'!C486)</f>
        <v>0</v>
      </c>
      <c r="D486" s="162" t="n">
        <f aca="false">IF('ORÇ.GLOBAL P CAIXA'!$K485="EXEC.",0,'ORÇ.REPROG. P CAIXA'!D486)</f>
        <v>0</v>
      </c>
      <c r="E486" s="163" t="n">
        <f aca="false">IF('ORÇ.GLOBAL P CAIXA'!$K485="EXEC.",0,'ORÇ.REPROG. P CAIXA'!E486)</f>
        <v>0</v>
      </c>
      <c r="F486" s="163" t="n">
        <f aca="false">IF('ORÇ.GLOBAL P CAIXA'!K485="EXEC.",0,IF('ORÇ.GLOBAL EMPRESA'!G485&gt;0,'ORÇ.GLOBAL EMPRESA'!G485,'ORÇ.GLOBAL P CAIXA'!F485))</f>
        <v>0</v>
      </c>
      <c r="G486" s="163" t="n">
        <f aca="false">IF(E486&lt;&gt;0,ROUND(E486*F486,2),IF(AE486=0,(SUMIF($W$13:$W$1012,B486,$AE$13:$AE$1012)),AE486))</f>
        <v>0</v>
      </c>
      <c r="H486" s="661" t="n">
        <f aca="false">IF('ORÇ.GLOBAL P CAIXA'!K485="EXEC.",0,'ORÇ.REPROG. P CAIXA'!H486)</f>
        <v>0</v>
      </c>
      <c r="I486" s="661" t="n">
        <f aca="false">IF('ORÇ.GLOBAL P CAIXA'!K485="EXEC.",0,'ORÇ.REPROG. P CAIXA'!I486)</f>
        <v>0</v>
      </c>
      <c r="J486" s="163" t="n">
        <f aca="false">IF(H486&lt;&gt;0,ROUND(H486*I486,2),IF(AJ486=0,(SUMIF($W$13:$W$1012,B486,$AJ$13:$AJ$1012)),AJ486))</f>
        <v>0</v>
      </c>
      <c r="K486" s="163" t="n">
        <f aca="false">H486-E486</f>
        <v>0</v>
      </c>
      <c r="L486" s="163" t="n">
        <f aca="false">J486-G486</f>
        <v>0</v>
      </c>
      <c r="M486" s="662" t="str">
        <f aca="false">IF('ORÇ.GLOBAL P CAIXA'!K485="EXEC.","",IF('ORÇ.REPROG. P CAIXA'!M486&gt;0,'ORÇ.REPROG. P CAIXA'!M486,""))</f>
        <v/>
      </c>
      <c r="N486" s="663" t="str">
        <f aca="false">IF('ORÇ.GLOBAL P CAIXA'!K485="EXEC.","",IF('ORÇ.REPROG. P CAIXA'!N486&gt;0,'ORÇ.REPROG. P CAIXA'!N486,""))</f>
        <v/>
      </c>
      <c r="O486" s="166" t="str">
        <f aca="false">IF('ORÇ.GLOBAL P CAIXA'!$K485="EXEC.","",'ORÇ.REPROG. P CAIXA'!O486)</f>
        <v/>
      </c>
      <c r="P486" s="167"/>
      <c r="Q486" s="168" t="str">
        <f aca="false">IF(B486&gt;0,"ok","ocultar")</f>
        <v>ocultar</v>
      </c>
      <c r="R486" s="649"/>
      <c r="S486" s="649"/>
      <c r="T486" s="650"/>
      <c r="V486" s="88"/>
      <c r="W486" s="157" t="n">
        <f aca="false">IF(B486=0,W485,IF(ISNONTEXT(B486)=TRUE(),INT(B486),INT(LEFT(B486,FIND(".",B486)-1))))</f>
        <v>3</v>
      </c>
      <c r="X486" s="157" t="str">
        <f aca="false">IF(X487=1,1,IF(B486&lt;&gt;0,1,IF(C486&lt;&gt;0,1,IF(D486&lt;&gt;0,1,IF(E486&lt;&gt;0,1,"")))))</f>
        <v/>
      </c>
      <c r="Y486" s="157" t="str">
        <f aca="false">IF(W486=0," ",IF(W486&lt;&gt;W485,W486," "))</f>
        <v> </v>
      </c>
      <c r="Z486" s="88"/>
      <c r="AA486" s="75" t="n">
        <f aca="false">IF(W486&lt;&gt;Y486,(IF(N486=0,G486*(INFORMAÇÕES!$Q$69/INFORMAÇÕES!$Q$72),IF(N486="R",G486,0))),0)</f>
        <v>0</v>
      </c>
      <c r="AB486" s="75" t="n">
        <f aca="false">IF(W486&lt;&gt;Y486,(IF(N486=0,G486*(INFORMAÇÕES!$Q$70/INFORMAÇÕES!$Q$72),IF(N486="C",G486,0))),0)</f>
        <v>0</v>
      </c>
      <c r="AC486" s="75" t="n">
        <f aca="false">IF(W486&lt;&gt;Y486,(IF(N486=0,G486*INFORMAÇÕES!$U$115,IF(N486="CF",G486,0))),0)</f>
        <v>0</v>
      </c>
      <c r="AD486" s="75" t="n">
        <f aca="false">IF(W486&lt;&gt;Y486,(IF(N486=0,G486*INFORMAÇÕES!$U$116,IF(N486="O",G486,0))),0)</f>
        <v>0</v>
      </c>
      <c r="AE486" s="75" t="n">
        <f aca="false">IF(E486&lt;&gt;0,G486,0)</f>
        <v>0</v>
      </c>
      <c r="AF486" s="75" t="n">
        <f aca="false">IF(W486&lt;&gt;Y486,(IF(N486=0,J486*(INFORMAÇÕES!$Q$89/INFORMAÇÕES!$Q$92),IF(N486="R",J486,0))),0)</f>
        <v>0</v>
      </c>
      <c r="AG486" s="75" t="n">
        <f aca="false">IF(W486&lt;&gt;Y486,(IF(N486=0,J486*(INFORMAÇÕES!$Q$90/INFORMAÇÕES!$Q$92),IF(N486="C",J486,0))),0)</f>
        <v>0</v>
      </c>
      <c r="AH486" s="75" t="n">
        <f aca="false">IF(W486&lt;&gt;Y486,(IF(N486="",J486*INFORMAÇÕES!$U$115,IF(N486="CF",J486,0))),0)</f>
        <v>0</v>
      </c>
      <c r="AI486" s="75" t="n">
        <f aca="false">IF(W486&lt;&gt;Y486,(IF(N486="",J486*INFORMAÇÕES!$U$116,IF(N486="O",J486,0))),0)</f>
        <v>0</v>
      </c>
      <c r="AJ486" s="75" t="n">
        <f aca="false">IF(H486&lt;&gt;0,J486,0)</f>
        <v>0</v>
      </c>
      <c r="AK486" s="75" t="n">
        <f aca="false">IF(K486&lt;&gt;0,L486,0)</f>
        <v>0</v>
      </c>
    </row>
    <row r="487" s="174" customFormat="true" ht="14.25" hidden="false" customHeight="false" outlineLevel="0" collapsed="false">
      <c r="A487" s="159" t="n">
        <v>475</v>
      </c>
      <c r="B487" s="160" t="n">
        <f aca="false">IF('ORÇ.GLOBAL P CAIXA'!$K486="EXEC.",0,'ORÇ.REPROG. P CAIXA'!B487)</f>
        <v>0</v>
      </c>
      <c r="C487" s="161" t="n">
        <f aca="false">IF('ORÇ.GLOBAL P CAIXA'!$K486="EXEC.",0,'ORÇ.REPROG. P CAIXA'!C487)</f>
        <v>0</v>
      </c>
      <c r="D487" s="162" t="n">
        <f aca="false">IF('ORÇ.GLOBAL P CAIXA'!$K486="EXEC.",0,'ORÇ.REPROG. P CAIXA'!D487)</f>
        <v>0</v>
      </c>
      <c r="E487" s="163" t="n">
        <f aca="false">IF('ORÇ.GLOBAL P CAIXA'!$K486="EXEC.",0,'ORÇ.REPROG. P CAIXA'!E487)</f>
        <v>0</v>
      </c>
      <c r="F487" s="163" t="n">
        <f aca="false">IF('ORÇ.GLOBAL P CAIXA'!K486="EXEC.",0,IF('ORÇ.GLOBAL EMPRESA'!G486&gt;0,'ORÇ.GLOBAL EMPRESA'!G486,'ORÇ.GLOBAL P CAIXA'!F486))</f>
        <v>0</v>
      </c>
      <c r="G487" s="163" t="n">
        <f aca="false">IF(E487&lt;&gt;0,ROUND(E487*F487,2),IF(AE487=0,(SUMIF($W$13:$W$1012,B487,$AE$13:$AE$1012)),AE487))</f>
        <v>0</v>
      </c>
      <c r="H487" s="661" t="n">
        <f aca="false">IF('ORÇ.GLOBAL P CAIXA'!K486="EXEC.",0,'ORÇ.REPROG. P CAIXA'!H487)</f>
        <v>0</v>
      </c>
      <c r="I487" s="661" t="n">
        <f aca="false">IF('ORÇ.GLOBAL P CAIXA'!K486="EXEC.",0,'ORÇ.REPROG. P CAIXA'!I487)</f>
        <v>0</v>
      </c>
      <c r="J487" s="163" t="n">
        <f aca="false">IF(H487&lt;&gt;0,ROUND(H487*I487,2),IF(AJ487=0,(SUMIF($W$13:$W$1012,B487,$AJ$13:$AJ$1012)),AJ487))</f>
        <v>0</v>
      </c>
      <c r="K487" s="163" t="n">
        <f aca="false">H487-E487</f>
        <v>0</v>
      </c>
      <c r="L487" s="163" t="n">
        <f aca="false">J487-G487</f>
        <v>0</v>
      </c>
      <c r="M487" s="662" t="str">
        <f aca="false">IF('ORÇ.GLOBAL P CAIXA'!K486="EXEC.","",IF('ORÇ.REPROG. P CAIXA'!M487&gt;0,'ORÇ.REPROG. P CAIXA'!M487,""))</f>
        <v/>
      </c>
      <c r="N487" s="663" t="str">
        <f aca="false">IF('ORÇ.GLOBAL P CAIXA'!K486="EXEC.","",IF('ORÇ.REPROG. P CAIXA'!N487&gt;0,'ORÇ.REPROG. P CAIXA'!N487,""))</f>
        <v/>
      </c>
      <c r="O487" s="166" t="str">
        <f aca="false">IF('ORÇ.GLOBAL P CAIXA'!$K486="EXEC.","",'ORÇ.REPROG. P CAIXA'!O487)</f>
        <v/>
      </c>
      <c r="P487" s="167"/>
      <c r="Q487" s="168" t="str">
        <f aca="false">IF(B487&gt;0,"ok","ocultar")</f>
        <v>ocultar</v>
      </c>
      <c r="R487" s="649"/>
      <c r="S487" s="649"/>
      <c r="T487" s="650"/>
      <c r="V487" s="88"/>
      <c r="W487" s="157" t="n">
        <f aca="false">IF(B487=0,W486,IF(ISNONTEXT(B487)=TRUE(),INT(B487),INT(LEFT(B487,FIND(".",B487)-1))))</f>
        <v>3</v>
      </c>
      <c r="X487" s="157" t="str">
        <f aca="false">IF(X488=1,1,IF(B487&lt;&gt;0,1,IF(C487&lt;&gt;0,1,IF(D487&lt;&gt;0,1,IF(E487&lt;&gt;0,1,"")))))</f>
        <v/>
      </c>
      <c r="Y487" s="157" t="str">
        <f aca="false">IF(W487=0," ",IF(W487&lt;&gt;W486,W487," "))</f>
        <v> </v>
      </c>
      <c r="Z487" s="88"/>
      <c r="AA487" s="75" t="n">
        <f aca="false">IF(W487&lt;&gt;Y487,(IF(N487=0,G487*(INFORMAÇÕES!$Q$69/INFORMAÇÕES!$Q$72),IF(N487="R",G487,0))),0)</f>
        <v>0</v>
      </c>
      <c r="AB487" s="75" t="n">
        <f aca="false">IF(W487&lt;&gt;Y487,(IF(N487=0,G487*(INFORMAÇÕES!$Q$70/INFORMAÇÕES!$Q$72),IF(N487="C",G487,0))),0)</f>
        <v>0</v>
      </c>
      <c r="AC487" s="75" t="n">
        <f aca="false">IF(W487&lt;&gt;Y487,(IF(N487=0,G487*INFORMAÇÕES!$U$115,IF(N487="CF",G487,0))),0)</f>
        <v>0</v>
      </c>
      <c r="AD487" s="75" t="n">
        <f aca="false">IF(W487&lt;&gt;Y487,(IF(N487=0,G487*INFORMAÇÕES!$U$116,IF(N487="O",G487,0))),0)</f>
        <v>0</v>
      </c>
      <c r="AE487" s="75" t="n">
        <f aca="false">IF(E487&lt;&gt;0,G487,0)</f>
        <v>0</v>
      </c>
      <c r="AF487" s="75" t="n">
        <f aca="false">IF(W487&lt;&gt;Y487,(IF(N487=0,J487*(INFORMAÇÕES!$Q$89/INFORMAÇÕES!$Q$92),IF(N487="R",J487,0))),0)</f>
        <v>0</v>
      </c>
      <c r="AG487" s="75" t="n">
        <f aca="false">IF(W487&lt;&gt;Y487,(IF(N487=0,J487*(INFORMAÇÕES!$Q$90/INFORMAÇÕES!$Q$92),IF(N487="C",J487,0))),0)</f>
        <v>0</v>
      </c>
      <c r="AH487" s="75" t="n">
        <f aca="false">IF(W487&lt;&gt;Y487,(IF(N487="",J487*INFORMAÇÕES!$U$115,IF(N487="CF",J487,0))),0)</f>
        <v>0</v>
      </c>
      <c r="AI487" s="75" t="n">
        <f aca="false">IF(W487&lt;&gt;Y487,(IF(N487="",J487*INFORMAÇÕES!$U$116,IF(N487="O",J487,0))),0)</f>
        <v>0</v>
      </c>
      <c r="AJ487" s="75" t="n">
        <f aca="false">IF(H487&lt;&gt;0,J487,0)</f>
        <v>0</v>
      </c>
      <c r="AK487" s="75" t="n">
        <f aca="false">IF(K487&lt;&gt;0,L487,0)</f>
        <v>0</v>
      </c>
    </row>
    <row r="488" s="174" customFormat="true" ht="14.25" hidden="false" customHeight="false" outlineLevel="0" collapsed="false">
      <c r="A488" s="159" t="n">
        <v>476</v>
      </c>
      <c r="B488" s="160" t="n">
        <f aca="false">IF('ORÇ.GLOBAL P CAIXA'!$K487="EXEC.",0,'ORÇ.REPROG. P CAIXA'!B488)</f>
        <v>0</v>
      </c>
      <c r="C488" s="161" t="n">
        <f aca="false">IF('ORÇ.GLOBAL P CAIXA'!$K487="EXEC.",0,'ORÇ.REPROG. P CAIXA'!C488)</f>
        <v>0</v>
      </c>
      <c r="D488" s="162" t="n">
        <f aca="false">IF('ORÇ.GLOBAL P CAIXA'!$K487="EXEC.",0,'ORÇ.REPROG. P CAIXA'!D488)</f>
        <v>0</v>
      </c>
      <c r="E488" s="163" t="n">
        <f aca="false">IF('ORÇ.GLOBAL P CAIXA'!$K487="EXEC.",0,'ORÇ.REPROG. P CAIXA'!E488)</f>
        <v>0</v>
      </c>
      <c r="F488" s="163" t="n">
        <f aca="false">IF('ORÇ.GLOBAL P CAIXA'!K487="EXEC.",0,IF('ORÇ.GLOBAL EMPRESA'!G487&gt;0,'ORÇ.GLOBAL EMPRESA'!G487,'ORÇ.GLOBAL P CAIXA'!F487))</f>
        <v>0</v>
      </c>
      <c r="G488" s="163" t="n">
        <f aca="false">IF(E488&lt;&gt;0,ROUND(E488*F488,2),IF(AE488=0,(SUMIF($W$13:$W$1012,B488,$AE$13:$AE$1012)),AE488))</f>
        <v>0</v>
      </c>
      <c r="H488" s="661" t="n">
        <f aca="false">IF('ORÇ.GLOBAL P CAIXA'!K487="EXEC.",0,'ORÇ.REPROG. P CAIXA'!H488)</f>
        <v>0</v>
      </c>
      <c r="I488" s="661" t="n">
        <f aca="false">IF('ORÇ.GLOBAL P CAIXA'!K487="EXEC.",0,'ORÇ.REPROG. P CAIXA'!I488)</f>
        <v>0</v>
      </c>
      <c r="J488" s="163" t="n">
        <f aca="false">IF(H488&lt;&gt;0,ROUND(H488*I488,2),IF(AJ488=0,(SUMIF($W$13:$W$1012,B488,$AJ$13:$AJ$1012)),AJ488))</f>
        <v>0</v>
      </c>
      <c r="K488" s="163" t="n">
        <f aca="false">H488-E488</f>
        <v>0</v>
      </c>
      <c r="L488" s="163" t="n">
        <f aca="false">J488-G488</f>
        <v>0</v>
      </c>
      <c r="M488" s="662" t="str">
        <f aca="false">IF('ORÇ.GLOBAL P CAIXA'!K487="EXEC.","",IF('ORÇ.REPROG. P CAIXA'!M488&gt;0,'ORÇ.REPROG. P CAIXA'!M488,""))</f>
        <v/>
      </c>
      <c r="N488" s="663" t="str">
        <f aca="false">IF('ORÇ.GLOBAL P CAIXA'!K487="EXEC.","",IF('ORÇ.REPROG. P CAIXA'!N488&gt;0,'ORÇ.REPROG. P CAIXA'!N488,""))</f>
        <v/>
      </c>
      <c r="O488" s="166" t="str">
        <f aca="false">IF('ORÇ.GLOBAL P CAIXA'!$K487="EXEC.","",'ORÇ.REPROG. P CAIXA'!O488)</f>
        <v/>
      </c>
      <c r="P488" s="167"/>
      <c r="Q488" s="168" t="str">
        <f aca="false">IF(B488&gt;0,"ok","ocultar")</f>
        <v>ocultar</v>
      </c>
      <c r="R488" s="649"/>
      <c r="S488" s="649"/>
      <c r="T488" s="650"/>
      <c r="V488" s="88"/>
      <c r="W488" s="157" t="n">
        <f aca="false">IF(B488=0,W487,IF(ISNONTEXT(B488)=TRUE(),INT(B488),INT(LEFT(B488,FIND(".",B488)-1))))</f>
        <v>3</v>
      </c>
      <c r="X488" s="157" t="str">
        <f aca="false">IF(X489=1,1,IF(B488&lt;&gt;0,1,IF(C488&lt;&gt;0,1,IF(D488&lt;&gt;0,1,IF(E488&lt;&gt;0,1,"")))))</f>
        <v/>
      </c>
      <c r="Y488" s="157" t="str">
        <f aca="false">IF(W488=0," ",IF(W488&lt;&gt;W487,W488," "))</f>
        <v> </v>
      </c>
      <c r="Z488" s="88"/>
      <c r="AA488" s="75" t="n">
        <f aca="false">IF(W488&lt;&gt;Y488,(IF(N488=0,G488*(INFORMAÇÕES!$Q$69/INFORMAÇÕES!$Q$72),IF(N488="R",G488,0))),0)</f>
        <v>0</v>
      </c>
      <c r="AB488" s="75" t="n">
        <f aca="false">IF(W488&lt;&gt;Y488,(IF(N488=0,G488*(INFORMAÇÕES!$Q$70/INFORMAÇÕES!$Q$72),IF(N488="C",G488,0))),0)</f>
        <v>0</v>
      </c>
      <c r="AC488" s="75" t="n">
        <f aca="false">IF(W488&lt;&gt;Y488,(IF(N488=0,G488*INFORMAÇÕES!$U$115,IF(N488="CF",G488,0))),0)</f>
        <v>0</v>
      </c>
      <c r="AD488" s="75" t="n">
        <f aca="false">IF(W488&lt;&gt;Y488,(IF(N488=0,G488*INFORMAÇÕES!$U$116,IF(N488="O",G488,0))),0)</f>
        <v>0</v>
      </c>
      <c r="AE488" s="75" t="n">
        <f aca="false">IF(E488&lt;&gt;0,G488,0)</f>
        <v>0</v>
      </c>
      <c r="AF488" s="75" t="n">
        <f aca="false">IF(W488&lt;&gt;Y488,(IF(N488=0,J488*(INFORMAÇÕES!$Q$89/INFORMAÇÕES!$Q$92),IF(N488="R",J488,0))),0)</f>
        <v>0</v>
      </c>
      <c r="AG488" s="75" t="n">
        <f aca="false">IF(W488&lt;&gt;Y488,(IF(N488=0,J488*(INFORMAÇÕES!$Q$90/INFORMAÇÕES!$Q$92),IF(N488="C",J488,0))),0)</f>
        <v>0</v>
      </c>
      <c r="AH488" s="75" t="n">
        <f aca="false">IF(W488&lt;&gt;Y488,(IF(N488="",J488*INFORMAÇÕES!$U$115,IF(N488="CF",J488,0))),0)</f>
        <v>0</v>
      </c>
      <c r="AI488" s="75" t="n">
        <f aca="false">IF(W488&lt;&gt;Y488,(IF(N488="",J488*INFORMAÇÕES!$U$116,IF(N488="O",J488,0))),0)</f>
        <v>0</v>
      </c>
      <c r="AJ488" s="75" t="n">
        <f aca="false">IF(H488&lt;&gt;0,J488,0)</f>
        <v>0</v>
      </c>
      <c r="AK488" s="75" t="n">
        <f aca="false">IF(K488&lt;&gt;0,L488,0)</f>
        <v>0</v>
      </c>
    </row>
    <row r="489" s="174" customFormat="true" ht="14.25" hidden="false" customHeight="false" outlineLevel="0" collapsed="false">
      <c r="A489" s="159" t="n">
        <v>477</v>
      </c>
      <c r="B489" s="160" t="n">
        <f aca="false">IF('ORÇ.GLOBAL P CAIXA'!$K488="EXEC.",0,'ORÇ.REPROG. P CAIXA'!B489)</f>
        <v>0</v>
      </c>
      <c r="C489" s="161" t="n">
        <f aca="false">IF('ORÇ.GLOBAL P CAIXA'!$K488="EXEC.",0,'ORÇ.REPROG. P CAIXA'!C489)</f>
        <v>0</v>
      </c>
      <c r="D489" s="162" t="n">
        <f aca="false">IF('ORÇ.GLOBAL P CAIXA'!$K488="EXEC.",0,'ORÇ.REPROG. P CAIXA'!D489)</f>
        <v>0</v>
      </c>
      <c r="E489" s="163" t="n">
        <f aca="false">IF('ORÇ.GLOBAL P CAIXA'!$K488="EXEC.",0,'ORÇ.REPROG. P CAIXA'!E489)</f>
        <v>0</v>
      </c>
      <c r="F489" s="163" t="n">
        <f aca="false">IF('ORÇ.GLOBAL P CAIXA'!K488="EXEC.",0,IF('ORÇ.GLOBAL EMPRESA'!G488&gt;0,'ORÇ.GLOBAL EMPRESA'!G488,'ORÇ.GLOBAL P CAIXA'!F488))</f>
        <v>0</v>
      </c>
      <c r="G489" s="163" t="n">
        <f aca="false">IF(E489&lt;&gt;0,ROUND(E489*F489,2),IF(AE489=0,(SUMIF($W$13:$W$1012,B489,$AE$13:$AE$1012)),AE489))</f>
        <v>0</v>
      </c>
      <c r="H489" s="661" t="n">
        <f aca="false">IF('ORÇ.GLOBAL P CAIXA'!K488="EXEC.",0,'ORÇ.REPROG. P CAIXA'!H489)</f>
        <v>0</v>
      </c>
      <c r="I489" s="661" t="n">
        <f aca="false">IF('ORÇ.GLOBAL P CAIXA'!K488="EXEC.",0,'ORÇ.REPROG. P CAIXA'!I489)</f>
        <v>0</v>
      </c>
      <c r="J489" s="163" t="n">
        <f aca="false">IF(H489&lt;&gt;0,ROUND(H489*I489,2),IF(AJ489=0,(SUMIF($W$13:$W$1012,B489,$AJ$13:$AJ$1012)),AJ489))</f>
        <v>0</v>
      </c>
      <c r="K489" s="163" t="n">
        <f aca="false">H489-E489</f>
        <v>0</v>
      </c>
      <c r="L489" s="163" t="n">
        <f aca="false">J489-G489</f>
        <v>0</v>
      </c>
      <c r="M489" s="662" t="str">
        <f aca="false">IF('ORÇ.GLOBAL P CAIXA'!K488="EXEC.","",IF('ORÇ.REPROG. P CAIXA'!M489&gt;0,'ORÇ.REPROG. P CAIXA'!M489,""))</f>
        <v/>
      </c>
      <c r="N489" s="663" t="str">
        <f aca="false">IF('ORÇ.GLOBAL P CAIXA'!K488="EXEC.","",IF('ORÇ.REPROG. P CAIXA'!N489&gt;0,'ORÇ.REPROG. P CAIXA'!N489,""))</f>
        <v/>
      </c>
      <c r="O489" s="166" t="str">
        <f aca="false">IF('ORÇ.GLOBAL P CAIXA'!$K488="EXEC.","",'ORÇ.REPROG. P CAIXA'!O489)</f>
        <v/>
      </c>
      <c r="P489" s="167"/>
      <c r="Q489" s="168" t="str">
        <f aca="false">IF(B489&gt;0,"ok","ocultar")</f>
        <v>ocultar</v>
      </c>
      <c r="R489" s="649"/>
      <c r="S489" s="649"/>
      <c r="T489" s="650"/>
      <c r="V489" s="88"/>
      <c r="W489" s="157" t="n">
        <f aca="false">IF(B489=0,W488,IF(ISNONTEXT(B489)=TRUE(),INT(B489),INT(LEFT(B489,FIND(".",B489)-1))))</f>
        <v>3</v>
      </c>
      <c r="X489" s="157" t="str">
        <f aca="false">IF(X490=1,1,IF(B489&lt;&gt;0,1,IF(C489&lt;&gt;0,1,IF(D489&lt;&gt;0,1,IF(E489&lt;&gt;0,1,"")))))</f>
        <v/>
      </c>
      <c r="Y489" s="157" t="str">
        <f aca="false">IF(W489=0," ",IF(W489&lt;&gt;W488,W489," "))</f>
        <v> </v>
      </c>
      <c r="Z489" s="88"/>
      <c r="AA489" s="75" t="n">
        <f aca="false">IF(W489&lt;&gt;Y489,(IF(N489=0,G489*(INFORMAÇÕES!$Q$69/INFORMAÇÕES!$Q$72),IF(N489="R",G489,0))),0)</f>
        <v>0</v>
      </c>
      <c r="AB489" s="75" t="n">
        <f aca="false">IF(W489&lt;&gt;Y489,(IF(N489=0,G489*(INFORMAÇÕES!$Q$70/INFORMAÇÕES!$Q$72),IF(N489="C",G489,0))),0)</f>
        <v>0</v>
      </c>
      <c r="AC489" s="75" t="n">
        <f aca="false">IF(W489&lt;&gt;Y489,(IF(N489=0,G489*INFORMAÇÕES!$U$115,IF(N489="CF",G489,0))),0)</f>
        <v>0</v>
      </c>
      <c r="AD489" s="75" t="n">
        <f aca="false">IF(W489&lt;&gt;Y489,(IF(N489=0,G489*INFORMAÇÕES!$U$116,IF(N489="O",G489,0))),0)</f>
        <v>0</v>
      </c>
      <c r="AE489" s="75" t="n">
        <f aca="false">IF(E489&lt;&gt;0,G489,0)</f>
        <v>0</v>
      </c>
      <c r="AF489" s="75" t="n">
        <f aca="false">IF(W489&lt;&gt;Y489,(IF(N489=0,J489*(INFORMAÇÕES!$Q$89/INFORMAÇÕES!$Q$92),IF(N489="R",J489,0))),0)</f>
        <v>0</v>
      </c>
      <c r="AG489" s="75" t="n">
        <f aca="false">IF(W489&lt;&gt;Y489,(IF(N489=0,J489*(INFORMAÇÕES!$Q$90/INFORMAÇÕES!$Q$92),IF(N489="C",J489,0))),0)</f>
        <v>0</v>
      </c>
      <c r="AH489" s="75" t="n">
        <f aca="false">IF(W489&lt;&gt;Y489,(IF(N489="",J489*INFORMAÇÕES!$U$115,IF(N489="CF",J489,0))),0)</f>
        <v>0</v>
      </c>
      <c r="AI489" s="75" t="n">
        <f aca="false">IF(W489&lt;&gt;Y489,(IF(N489="",J489*INFORMAÇÕES!$U$116,IF(N489="O",J489,0))),0)</f>
        <v>0</v>
      </c>
      <c r="AJ489" s="75" t="n">
        <f aca="false">IF(H489&lt;&gt;0,J489,0)</f>
        <v>0</v>
      </c>
      <c r="AK489" s="75" t="n">
        <f aca="false">IF(K489&lt;&gt;0,L489,0)</f>
        <v>0</v>
      </c>
    </row>
    <row r="490" s="174" customFormat="true" ht="14.25" hidden="false" customHeight="false" outlineLevel="0" collapsed="false">
      <c r="A490" s="159" t="n">
        <v>478</v>
      </c>
      <c r="B490" s="160" t="n">
        <f aca="false">IF('ORÇ.GLOBAL P CAIXA'!$K489="EXEC.",0,'ORÇ.REPROG. P CAIXA'!B490)</f>
        <v>0</v>
      </c>
      <c r="C490" s="161" t="n">
        <f aca="false">IF('ORÇ.GLOBAL P CAIXA'!$K489="EXEC.",0,'ORÇ.REPROG. P CAIXA'!C490)</f>
        <v>0</v>
      </c>
      <c r="D490" s="162" t="n">
        <f aca="false">IF('ORÇ.GLOBAL P CAIXA'!$K489="EXEC.",0,'ORÇ.REPROG. P CAIXA'!D490)</f>
        <v>0</v>
      </c>
      <c r="E490" s="163" t="n">
        <f aca="false">IF('ORÇ.GLOBAL P CAIXA'!$K489="EXEC.",0,'ORÇ.REPROG. P CAIXA'!E490)</f>
        <v>0</v>
      </c>
      <c r="F490" s="163" t="n">
        <f aca="false">IF('ORÇ.GLOBAL P CAIXA'!K489="EXEC.",0,IF('ORÇ.GLOBAL EMPRESA'!G489&gt;0,'ORÇ.GLOBAL EMPRESA'!G489,'ORÇ.GLOBAL P CAIXA'!F489))</f>
        <v>0</v>
      </c>
      <c r="G490" s="163" t="n">
        <f aca="false">IF(E490&lt;&gt;0,ROUND(E490*F490,2),IF(AE490=0,(SUMIF($W$13:$W$1012,B490,$AE$13:$AE$1012)),AE490))</f>
        <v>0</v>
      </c>
      <c r="H490" s="661" t="n">
        <f aca="false">IF('ORÇ.GLOBAL P CAIXA'!K489="EXEC.",0,'ORÇ.REPROG. P CAIXA'!H490)</f>
        <v>0</v>
      </c>
      <c r="I490" s="661" t="n">
        <f aca="false">IF('ORÇ.GLOBAL P CAIXA'!K489="EXEC.",0,'ORÇ.REPROG. P CAIXA'!I490)</f>
        <v>0</v>
      </c>
      <c r="J490" s="163" t="n">
        <f aca="false">IF(H490&lt;&gt;0,ROUND(H490*I490,2),IF(AJ490=0,(SUMIF($W$13:$W$1012,B490,$AJ$13:$AJ$1012)),AJ490))</f>
        <v>0</v>
      </c>
      <c r="K490" s="163" t="n">
        <f aca="false">H490-E490</f>
        <v>0</v>
      </c>
      <c r="L490" s="163" t="n">
        <f aca="false">J490-G490</f>
        <v>0</v>
      </c>
      <c r="M490" s="662" t="str">
        <f aca="false">IF('ORÇ.GLOBAL P CAIXA'!K489="EXEC.","",IF('ORÇ.REPROG. P CAIXA'!M490&gt;0,'ORÇ.REPROG. P CAIXA'!M490,""))</f>
        <v/>
      </c>
      <c r="N490" s="663" t="str">
        <f aca="false">IF('ORÇ.GLOBAL P CAIXA'!K489="EXEC.","",IF('ORÇ.REPROG. P CAIXA'!N490&gt;0,'ORÇ.REPROG. P CAIXA'!N490,""))</f>
        <v/>
      </c>
      <c r="O490" s="166" t="str">
        <f aca="false">IF('ORÇ.GLOBAL P CAIXA'!$K489="EXEC.","",'ORÇ.REPROG. P CAIXA'!O490)</f>
        <v/>
      </c>
      <c r="P490" s="167"/>
      <c r="Q490" s="168" t="str">
        <f aca="false">IF(B490&gt;0,"ok","ocultar")</f>
        <v>ocultar</v>
      </c>
      <c r="R490" s="649"/>
      <c r="S490" s="649"/>
      <c r="T490" s="650"/>
      <c r="V490" s="88"/>
      <c r="W490" s="157" t="n">
        <f aca="false">IF(B490=0,W489,IF(ISNONTEXT(B490)=TRUE(),INT(B490),INT(LEFT(B490,FIND(".",B490)-1))))</f>
        <v>3</v>
      </c>
      <c r="X490" s="157" t="str">
        <f aca="false">IF(X491=1,1,IF(B490&lt;&gt;0,1,IF(C490&lt;&gt;0,1,IF(D490&lt;&gt;0,1,IF(E490&lt;&gt;0,1,"")))))</f>
        <v/>
      </c>
      <c r="Y490" s="157" t="str">
        <f aca="false">IF(W490=0," ",IF(W490&lt;&gt;W489,W490," "))</f>
        <v> </v>
      </c>
      <c r="Z490" s="88"/>
      <c r="AA490" s="75" t="n">
        <f aca="false">IF(W490&lt;&gt;Y490,(IF(N490=0,G490*(INFORMAÇÕES!$Q$69/INFORMAÇÕES!$Q$72),IF(N490="R",G490,0))),0)</f>
        <v>0</v>
      </c>
      <c r="AB490" s="75" t="n">
        <f aca="false">IF(W490&lt;&gt;Y490,(IF(N490=0,G490*(INFORMAÇÕES!$Q$70/INFORMAÇÕES!$Q$72),IF(N490="C",G490,0))),0)</f>
        <v>0</v>
      </c>
      <c r="AC490" s="75" t="n">
        <f aca="false">IF(W490&lt;&gt;Y490,(IF(N490=0,G490*INFORMAÇÕES!$U$115,IF(N490="CF",G490,0))),0)</f>
        <v>0</v>
      </c>
      <c r="AD490" s="75" t="n">
        <f aca="false">IF(W490&lt;&gt;Y490,(IF(N490=0,G490*INFORMAÇÕES!$U$116,IF(N490="O",G490,0))),0)</f>
        <v>0</v>
      </c>
      <c r="AE490" s="75" t="n">
        <f aca="false">IF(E490&lt;&gt;0,G490,0)</f>
        <v>0</v>
      </c>
      <c r="AF490" s="75" t="n">
        <f aca="false">IF(W490&lt;&gt;Y490,(IF(N490=0,J490*(INFORMAÇÕES!$Q$89/INFORMAÇÕES!$Q$92),IF(N490="R",J490,0))),0)</f>
        <v>0</v>
      </c>
      <c r="AG490" s="75" t="n">
        <f aca="false">IF(W490&lt;&gt;Y490,(IF(N490=0,J490*(INFORMAÇÕES!$Q$90/INFORMAÇÕES!$Q$92),IF(N490="C",J490,0))),0)</f>
        <v>0</v>
      </c>
      <c r="AH490" s="75" t="n">
        <f aca="false">IF(W490&lt;&gt;Y490,(IF(N490="",J490*INFORMAÇÕES!$U$115,IF(N490="CF",J490,0))),0)</f>
        <v>0</v>
      </c>
      <c r="AI490" s="75" t="n">
        <f aca="false">IF(W490&lt;&gt;Y490,(IF(N490="",J490*INFORMAÇÕES!$U$116,IF(N490="O",J490,0))),0)</f>
        <v>0</v>
      </c>
      <c r="AJ490" s="75" t="n">
        <f aca="false">IF(H490&lt;&gt;0,J490,0)</f>
        <v>0</v>
      </c>
      <c r="AK490" s="75" t="n">
        <f aca="false">IF(K490&lt;&gt;0,L490,0)</f>
        <v>0</v>
      </c>
    </row>
    <row r="491" s="174" customFormat="true" ht="14.25" hidden="false" customHeight="false" outlineLevel="0" collapsed="false">
      <c r="A491" s="159" t="n">
        <v>479</v>
      </c>
      <c r="B491" s="160" t="n">
        <f aca="false">IF('ORÇ.GLOBAL P CAIXA'!$K490="EXEC.",0,'ORÇ.REPROG. P CAIXA'!B491)</f>
        <v>0</v>
      </c>
      <c r="C491" s="161" t="n">
        <f aca="false">IF('ORÇ.GLOBAL P CAIXA'!$K490="EXEC.",0,'ORÇ.REPROG. P CAIXA'!C491)</f>
        <v>0</v>
      </c>
      <c r="D491" s="162" t="n">
        <f aca="false">IF('ORÇ.GLOBAL P CAIXA'!$K490="EXEC.",0,'ORÇ.REPROG. P CAIXA'!D491)</f>
        <v>0</v>
      </c>
      <c r="E491" s="163" t="n">
        <f aca="false">IF('ORÇ.GLOBAL P CAIXA'!$K490="EXEC.",0,'ORÇ.REPROG. P CAIXA'!E491)</f>
        <v>0</v>
      </c>
      <c r="F491" s="163" t="n">
        <f aca="false">IF('ORÇ.GLOBAL P CAIXA'!K490="EXEC.",0,IF('ORÇ.GLOBAL EMPRESA'!G490&gt;0,'ORÇ.GLOBAL EMPRESA'!G490,'ORÇ.GLOBAL P CAIXA'!F490))</f>
        <v>0</v>
      </c>
      <c r="G491" s="163" t="n">
        <f aca="false">IF(E491&lt;&gt;0,ROUND(E491*F491,2),IF(AE491=0,(SUMIF($W$13:$W$1012,B491,$AE$13:$AE$1012)),AE491))</f>
        <v>0</v>
      </c>
      <c r="H491" s="661" t="n">
        <f aca="false">IF('ORÇ.GLOBAL P CAIXA'!K490="EXEC.",0,'ORÇ.REPROG. P CAIXA'!H491)</f>
        <v>0</v>
      </c>
      <c r="I491" s="661" t="n">
        <f aca="false">IF('ORÇ.GLOBAL P CAIXA'!K490="EXEC.",0,'ORÇ.REPROG. P CAIXA'!I491)</f>
        <v>0</v>
      </c>
      <c r="J491" s="163" t="n">
        <f aca="false">IF(H491&lt;&gt;0,ROUND(H491*I491,2),IF(AJ491=0,(SUMIF($W$13:$W$1012,B491,$AJ$13:$AJ$1012)),AJ491))</f>
        <v>0</v>
      </c>
      <c r="K491" s="163" t="n">
        <f aca="false">H491-E491</f>
        <v>0</v>
      </c>
      <c r="L491" s="163" t="n">
        <f aca="false">J491-G491</f>
        <v>0</v>
      </c>
      <c r="M491" s="662" t="str">
        <f aca="false">IF('ORÇ.GLOBAL P CAIXA'!K490="EXEC.","",IF('ORÇ.REPROG. P CAIXA'!M491&gt;0,'ORÇ.REPROG. P CAIXA'!M491,""))</f>
        <v/>
      </c>
      <c r="N491" s="663" t="str">
        <f aca="false">IF('ORÇ.GLOBAL P CAIXA'!K490="EXEC.","",IF('ORÇ.REPROG. P CAIXA'!N491&gt;0,'ORÇ.REPROG. P CAIXA'!N491,""))</f>
        <v/>
      </c>
      <c r="O491" s="166" t="str">
        <f aca="false">IF('ORÇ.GLOBAL P CAIXA'!$K490="EXEC.","",'ORÇ.REPROG. P CAIXA'!O491)</f>
        <v/>
      </c>
      <c r="P491" s="167"/>
      <c r="Q491" s="168" t="str">
        <f aca="false">IF(B491&gt;0,"ok","ocultar")</f>
        <v>ocultar</v>
      </c>
      <c r="R491" s="649"/>
      <c r="S491" s="649"/>
      <c r="T491" s="650"/>
      <c r="V491" s="88"/>
      <c r="W491" s="157" t="n">
        <f aca="false">IF(B491=0,W490,IF(ISNONTEXT(B491)=TRUE(),INT(B491),INT(LEFT(B491,FIND(".",B491)-1))))</f>
        <v>3</v>
      </c>
      <c r="X491" s="157" t="str">
        <f aca="false">IF(X492=1,1,IF(B491&lt;&gt;0,1,IF(C491&lt;&gt;0,1,IF(D491&lt;&gt;0,1,IF(E491&lt;&gt;0,1,"")))))</f>
        <v/>
      </c>
      <c r="Y491" s="157" t="str">
        <f aca="false">IF(W491=0," ",IF(W491&lt;&gt;W490,W491," "))</f>
        <v> </v>
      </c>
      <c r="Z491" s="88"/>
      <c r="AA491" s="75" t="n">
        <f aca="false">IF(W491&lt;&gt;Y491,(IF(N491=0,G491*(INFORMAÇÕES!$Q$69/INFORMAÇÕES!$Q$72),IF(N491="R",G491,0))),0)</f>
        <v>0</v>
      </c>
      <c r="AB491" s="75" t="n">
        <f aca="false">IF(W491&lt;&gt;Y491,(IF(N491=0,G491*(INFORMAÇÕES!$Q$70/INFORMAÇÕES!$Q$72),IF(N491="C",G491,0))),0)</f>
        <v>0</v>
      </c>
      <c r="AC491" s="75" t="n">
        <f aca="false">IF(W491&lt;&gt;Y491,(IF(N491=0,G491*INFORMAÇÕES!$U$115,IF(N491="CF",G491,0))),0)</f>
        <v>0</v>
      </c>
      <c r="AD491" s="75" t="n">
        <f aca="false">IF(W491&lt;&gt;Y491,(IF(N491=0,G491*INFORMAÇÕES!$U$116,IF(N491="O",G491,0))),0)</f>
        <v>0</v>
      </c>
      <c r="AE491" s="75" t="n">
        <f aca="false">IF(E491&lt;&gt;0,G491,0)</f>
        <v>0</v>
      </c>
      <c r="AF491" s="75" t="n">
        <f aca="false">IF(W491&lt;&gt;Y491,(IF(N491=0,J491*(INFORMAÇÕES!$Q$89/INFORMAÇÕES!$Q$92),IF(N491="R",J491,0))),0)</f>
        <v>0</v>
      </c>
      <c r="AG491" s="75" t="n">
        <f aca="false">IF(W491&lt;&gt;Y491,(IF(N491=0,J491*(INFORMAÇÕES!$Q$90/INFORMAÇÕES!$Q$92),IF(N491="C",J491,0))),0)</f>
        <v>0</v>
      </c>
      <c r="AH491" s="75" t="n">
        <f aca="false">IF(W491&lt;&gt;Y491,(IF(N491="",J491*INFORMAÇÕES!$U$115,IF(N491="CF",J491,0))),0)</f>
        <v>0</v>
      </c>
      <c r="AI491" s="75" t="n">
        <f aca="false">IF(W491&lt;&gt;Y491,(IF(N491="",J491*INFORMAÇÕES!$U$116,IF(N491="O",J491,0))),0)</f>
        <v>0</v>
      </c>
      <c r="AJ491" s="75" t="n">
        <f aca="false">IF(H491&lt;&gt;0,J491,0)</f>
        <v>0</v>
      </c>
      <c r="AK491" s="75" t="n">
        <f aca="false">IF(K491&lt;&gt;0,L491,0)</f>
        <v>0</v>
      </c>
    </row>
    <row r="492" s="174" customFormat="true" ht="14.25" hidden="false" customHeight="false" outlineLevel="0" collapsed="false">
      <c r="A492" s="159" t="n">
        <v>480</v>
      </c>
      <c r="B492" s="160" t="n">
        <f aca="false">IF('ORÇ.GLOBAL P CAIXA'!$K491="EXEC.",0,'ORÇ.REPROG. P CAIXA'!B492)</f>
        <v>0</v>
      </c>
      <c r="C492" s="161" t="n">
        <f aca="false">IF('ORÇ.GLOBAL P CAIXA'!$K491="EXEC.",0,'ORÇ.REPROG. P CAIXA'!C492)</f>
        <v>0</v>
      </c>
      <c r="D492" s="162" t="n">
        <f aca="false">IF('ORÇ.GLOBAL P CAIXA'!$K491="EXEC.",0,'ORÇ.REPROG. P CAIXA'!D492)</f>
        <v>0</v>
      </c>
      <c r="E492" s="163" t="n">
        <f aca="false">IF('ORÇ.GLOBAL P CAIXA'!$K491="EXEC.",0,'ORÇ.REPROG. P CAIXA'!E492)</f>
        <v>0</v>
      </c>
      <c r="F492" s="163" t="n">
        <f aca="false">IF('ORÇ.GLOBAL P CAIXA'!K491="EXEC.",0,IF('ORÇ.GLOBAL EMPRESA'!G491&gt;0,'ORÇ.GLOBAL EMPRESA'!G491,'ORÇ.GLOBAL P CAIXA'!F491))</f>
        <v>0</v>
      </c>
      <c r="G492" s="163" t="n">
        <f aca="false">IF(E492&lt;&gt;0,ROUND(E492*F492,2),IF(AE492=0,(SUMIF($W$13:$W$1012,B492,$AE$13:$AE$1012)),AE492))</f>
        <v>0</v>
      </c>
      <c r="H492" s="661" t="n">
        <f aca="false">IF('ORÇ.GLOBAL P CAIXA'!K491="EXEC.",0,'ORÇ.REPROG. P CAIXA'!H492)</f>
        <v>0</v>
      </c>
      <c r="I492" s="661" t="n">
        <f aca="false">IF('ORÇ.GLOBAL P CAIXA'!K491="EXEC.",0,'ORÇ.REPROG. P CAIXA'!I492)</f>
        <v>0</v>
      </c>
      <c r="J492" s="163" t="n">
        <f aca="false">IF(H492&lt;&gt;0,ROUND(H492*I492,2),IF(AJ492=0,(SUMIF($W$13:$W$1012,B492,$AJ$13:$AJ$1012)),AJ492))</f>
        <v>0</v>
      </c>
      <c r="K492" s="163" t="n">
        <f aca="false">H492-E492</f>
        <v>0</v>
      </c>
      <c r="L492" s="163" t="n">
        <f aca="false">J492-G492</f>
        <v>0</v>
      </c>
      <c r="M492" s="662" t="str">
        <f aca="false">IF('ORÇ.GLOBAL P CAIXA'!K491="EXEC.","",IF('ORÇ.REPROG. P CAIXA'!M492&gt;0,'ORÇ.REPROG. P CAIXA'!M492,""))</f>
        <v/>
      </c>
      <c r="N492" s="663" t="str">
        <f aca="false">IF('ORÇ.GLOBAL P CAIXA'!K491="EXEC.","",IF('ORÇ.REPROG. P CAIXA'!N492&gt;0,'ORÇ.REPROG. P CAIXA'!N492,""))</f>
        <v/>
      </c>
      <c r="O492" s="166" t="str">
        <f aca="false">IF('ORÇ.GLOBAL P CAIXA'!$K491="EXEC.","",'ORÇ.REPROG. P CAIXA'!O492)</f>
        <v/>
      </c>
      <c r="P492" s="167"/>
      <c r="Q492" s="168" t="str">
        <f aca="false">IF(B492&gt;0,"ok","ocultar")</f>
        <v>ocultar</v>
      </c>
      <c r="R492" s="649"/>
      <c r="S492" s="649"/>
      <c r="T492" s="650"/>
      <c r="V492" s="88"/>
      <c r="W492" s="157" t="n">
        <f aca="false">IF(B492=0,W491,IF(ISNONTEXT(B492)=TRUE(),INT(B492),INT(LEFT(B492,FIND(".",B492)-1))))</f>
        <v>3</v>
      </c>
      <c r="X492" s="157" t="str">
        <f aca="false">IF(X493=1,1,IF(B492&lt;&gt;0,1,IF(C492&lt;&gt;0,1,IF(D492&lt;&gt;0,1,IF(E492&lt;&gt;0,1,"")))))</f>
        <v/>
      </c>
      <c r="Y492" s="157" t="str">
        <f aca="false">IF(W492=0," ",IF(W492&lt;&gt;W491,W492," "))</f>
        <v> </v>
      </c>
      <c r="Z492" s="88"/>
      <c r="AA492" s="75" t="n">
        <f aca="false">IF(W492&lt;&gt;Y492,(IF(N492=0,G492*(INFORMAÇÕES!$Q$69/INFORMAÇÕES!$Q$72),IF(N492="R",G492,0))),0)</f>
        <v>0</v>
      </c>
      <c r="AB492" s="75" t="n">
        <f aca="false">IF(W492&lt;&gt;Y492,(IF(N492=0,G492*(INFORMAÇÕES!$Q$70/INFORMAÇÕES!$Q$72),IF(N492="C",G492,0))),0)</f>
        <v>0</v>
      </c>
      <c r="AC492" s="75" t="n">
        <f aca="false">IF(W492&lt;&gt;Y492,(IF(N492=0,G492*INFORMAÇÕES!$U$115,IF(N492="CF",G492,0))),0)</f>
        <v>0</v>
      </c>
      <c r="AD492" s="75" t="n">
        <f aca="false">IF(W492&lt;&gt;Y492,(IF(N492=0,G492*INFORMAÇÕES!$U$116,IF(N492="O",G492,0))),0)</f>
        <v>0</v>
      </c>
      <c r="AE492" s="75" t="n">
        <f aca="false">IF(E492&lt;&gt;0,G492,0)</f>
        <v>0</v>
      </c>
      <c r="AF492" s="75" t="n">
        <f aca="false">IF(W492&lt;&gt;Y492,(IF(N492=0,J492*(INFORMAÇÕES!$Q$89/INFORMAÇÕES!$Q$92),IF(N492="R",J492,0))),0)</f>
        <v>0</v>
      </c>
      <c r="AG492" s="75" t="n">
        <f aca="false">IF(W492&lt;&gt;Y492,(IF(N492=0,J492*(INFORMAÇÕES!$Q$90/INFORMAÇÕES!$Q$92),IF(N492="C",J492,0))),0)</f>
        <v>0</v>
      </c>
      <c r="AH492" s="75" t="n">
        <f aca="false">IF(W492&lt;&gt;Y492,(IF(N492="",J492*INFORMAÇÕES!$U$115,IF(N492="CF",J492,0))),0)</f>
        <v>0</v>
      </c>
      <c r="AI492" s="75" t="n">
        <f aca="false">IF(W492&lt;&gt;Y492,(IF(N492="",J492*INFORMAÇÕES!$U$116,IF(N492="O",J492,0))),0)</f>
        <v>0</v>
      </c>
      <c r="AJ492" s="75" t="n">
        <f aca="false">IF(H492&lt;&gt;0,J492,0)</f>
        <v>0</v>
      </c>
      <c r="AK492" s="75" t="n">
        <f aca="false">IF(K492&lt;&gt;0,L492,0)</f>
        <v>0</v>
      </c>
    </row>
    <row r="493" s="174" customFormat="true" ht="14.25" hidden="false" customHeight="false" outlineLevel="0" collapsed="false">
      <c r="A493" s="159" t="n">
        <v>481</v>
      </c>
      <c r="B493" s="160" t="n">
        <f aca="false">IF('ORÇ.GLOBAL P CAIXA'!$K492="EXEC.",0,'ORÇ.REPROG. P CAIXA'!B493)</f>
        <v>0</v>
      </c>
      <c r="C493" s="161" t="n">
        <f aca="false">IF('ORÇ.GLOBAL P CAIXA'!$K492="EXEC.",0,'ORÇ.REPROG. P CAIXA'!C493)</f>
        <v>0</v>
      </c>
      <c r="D493" s="162" t="n">
        <f aca="false">IF('ORÇ.GLOBAL P CAIXA'!$K492="EXEC.",0,'ORÇ.REPROG. P CAIXA'!D493)</f>
        <v>0</v>
      </c>
      <c r="E493" s="163" t="n">
        <f aca="false">IF('ORÇ.GLOBAL P CAIXA'!$K492="EXEC.",0,'ORÇ.REPROG. P CAIXA'!E493)</f>
        <v>0</v>
      </c>
      <c r="F493" s="163" t="n">
        <f aca="false">IF('ORÇ.GLOBAL P CAIXA'!K492="EXEC.",0,IF('ORÇ.GLOBAL EMPRESA'!G492&gt;0,'ORÇ.GLOBAL EMPRESA'!G492,'ORÇ.GLOBAL P CAIXA'!F492))</f>
        <v>0</v>
      </c>
      <c r="G493" s="163" t="n">
        <f aca="false">IF(E493&lt;&gt;0,ROUND(E493*F493,2),IF(AE493=0,(SUMIF($W$13:$W$1012,B493,$AE$13:$AE$1012)),AE493))</f>
        <v>0</v>
      </c>
      <c r="H493" s="661" t="n">
        <f aca="false">IF('ORÇ.GLOBAL P CAIXA'!K492="EXEC.",0,'ORÇ.REPROG. P CAIXA'!H493)</f>
        <v>0</v>
      </c>
      <c r="I493" s="661" t="n">
        <f aca="false">IF('ORÇ.GLOBAL P CAIXA'!K492="EXEC.",0,'ORÇ.REPROG. P CAIXA'!I493)</f>
        <v>0</v>
      </c>
      <c r="J493" s="163" t="n">
        <f aca="false">IF(H493&lt;&gt;0,ROUND(H493*I493,2),IF(AJ493=0,(SUMIF($W$13:$W$1012,B493,$AJ$13:$AJ$1012)),AJ493))</f>
        <v>0</v>
      </c>
      <c r="K493" s="163" t="n">
        <f aca="false">H493-E493</f>
        <v>0</v>
      </c>
      <c r="L493" s="163" t="n">
        <f aca="false">J493-G493</f>
        <v>0</v>
      </c>
      <c r="M493" s="662" t="str">
        <f aca="false">IF('ORÇ.GLOBAL P CAIXA'!K492="EXEC.","",IF('ORÇ.REPROG. P CAIXA'!M493&gt;0,'ORÇ.REPROG. P CAIXA'!M493,""))</f>
        <v/>
      </c>
      <c r="N493" s="663" t="str">
        <f aca="false">IF('ORÇ.GLOBAL P CAIXA'!K492="EXEC.","",IF('ORÇ.REPROG. P CAIXA'!N493&gt;0,'ORÇ.REPROG. P CAIXA'!N493,""))</f>
        <v/>
      </c>
      <c r="O493" s="166" t="str">
        <f aca="false">IF('ORÇ.GLOBAL P CAIXA'!$K492="EXEC.","",'ORÇ.REPROG. P CAIXA'!O493)</f>
        <v/>
      </c>
      <c r="P493" s="167"/>
      <c r="Q493" s="168" t="str">
        <f aca="false">IF(B493&gt;0,"ok","ocultar")</f>
        <v>ocultar</v>
      </c>
      <c r="R493" s="649"/>
      <c r="S493" s="649"/>
      <c r="T493" s="650"/>
      <c r="V493" s="88"/>
      <c r="W493" s="157" t="n">
        <f aca="false">IF(B493=0,W492,IF(ISNONTEXT(B493)=TRUE(),INT(B493),INT(LEFT(B493,FIND(".",B493)-1))))</f>
        <v>3</v>
      </c>
      <c r="X493" s="157" t="str">
        <f aca="false">IF(X494=1,1,IF(B493&lt;&gt;0,1,IF(C493&lt;&gt;0,1,IF(D493&lt;&gt;0,1,IF(E493&lt;&gt;0,1,"")))))</f>
        <v/>
      </c>
      <c r="Y493" s="157" t="str">
        <f aca="false">IF(W493=0," ",IF(W493&lt;&gt;W492,W493," "))</f>
        <v> </v>
      </c>
      <c r="Z493" s="88"/>
      <c r="AA493" s="75" t="n">
        <f aca="false">IF(W493&lt;&gt;Y493,(IF(N493=0,G493*(INFORMAÇÕES!$Q$69/INFORMAÇÕES!$Q$72),IF(N493="R",G493,0))),0)</f>
        <v>0</v>
      </c>
      <c r="AB493" s="75" t="n">
        <f aca="false">IF(W493&lt;&gt;Y493,(IF(N493=0,G493*(INFORMAÇÕES!$Q$70/INFORMAÇÕES!$Q$72),IF(N493="C",G493,0))),0)</f>
        <v>0</v>
      </c>
      <c r="AC493" s="75" t="n">
        <f aca="false">IF(W493&lt;&gt;Y493,(IF(N493=0,G493*INFORMAÇÕES!$U$115,IF(N493="CF",G493,0))),0)</f>
        <v>0</v>
      </c>
      <c r="AD493" s="75" t="n">
        <f aca="false">IF(W493&lt;&gt;Y493,(IF(N493=0,G493*INFORMAÇÕES!$U$116,IF(N493="O",G493,0))),0)</f>
        <v>0</v>
      </c>
      <c r="AE493" s="75" t="n">
        <f aca="false">IF(E493&lt;&gt;0,G493,0)</f>
        <v>0</v>
      </c>
      <c r="AF493" s="75" t="n">
        <f aca="false">IF(W493&lt;&gt;Y493,(IF(N493=0,J493*(INFORMAÇÕES!$Q$89/INFORMAÇÕES!$Q$92),IF(N493="R",J493,0))),0)</f>
        <v>0</v>
      </c>
      <c r="AG493" s="75" t="n">
        <f aca="false">IF(W493&lt;&gt;Y493,(IF(N493=0,J493*(INFORMAÇÕES!$Q$90/INFORMAÇÕES!$Q$92),IF(N493="C",J493,0))),0)</f>
        <v>0</v>
      </c>
      <c r="AH493" s="75" t="n">
        <f aca="false">IF(W493&lt;&gt;Y493,(IF(N493="",J493*INFORMAÇÕES!$U$115,IF(N493="CF",J493,0))),0)</f>
        <v>0</v>
      </c>
      <c r="AI493" s="75" t="n">
        <f aca="false">IF(W493&lt;&gt;Y493,(IF(N493="",J493*INFORMAÇÕES!$U$116,IF(N493="O",J493,0))),0)</f>
        <v>0</v>
      </c>
      <c r="AJ493" s="75" t="n">
        <f aca="false">IF(H493&lt;&gt;0,J493,0)</f>
        <v>0</v>
      </c>
      <c r="AK493" s="75" t="n">
        <f aca="false">IF(K493&lt;&gt;0,L493,0)</f>
        <v>0</v>
      </c>
    </row>
    <row r="494" s="174" customFormat="true" ht="14.25" hidden="false" customHeight="false" outlineLevel="0" collapsed="false">
      <c r="A494" s="159" t="n">
        <v>482</v>
      </c>
      <c r="B494" s="160" t="n">
        <f aca="false">IF('ORÇ.GLOBAL P CAIXA'!$K493="EXEC.",0,'ORÇ.REPROG. P CAIXA'!B494)</f>
        <v>0</v>
      </c>
      <c r="C494" s="161" t="n">
        <f aca="false">IF('ORÇ.GLOBAL P CAIXA'!$K493="EXEC.",0,'ORÇ.REPROG. P CAIXA'!C494)</f>
        <v>0</v>
      </c>
      <c r="D494" s="162" t="n">
        <f aca="false">IF('ORÇ.GLOBAL P CAIXA'!$K493="EXEC.",0,'ORÇ.REPROG. P CAIXA'!D494)</f>
        <v>0</v>
      </c>
      <c r="E494" s="163" t="n">
        <f aca="false">IF('ORÇ.GLOBAL P CAIXA'!$K493="EXEC.",0,'ORÇ.REPROG. P CAIXA'!E494)</f>
        <v>0</v>
      </c>
      <c r="F494" s="163" t="n">
        <f aca="false">IF('ORÇ.GLOBAL P CAIXA'!K493="EXEC.",0,IF('ORÇ.GLOBAL EMPRESA'!G493&gt;0,'ORÇ.GLOBAL EMPRESA'!G493,'ORÇ.GLOBAL P CAIXA'!F493))</f>
        <v>0</v>
      </c>
      <c r="G494" s="163" t="n">
        <f aca="false">IF(E494&lt;&gt;0,ROUND(E494*F494,2),IF(AE494=0,(SUMIF($W$13:$W$1012,B494,$AE$13:$AE$1012)),AE494))</f>
        <v>0</v>
      </c>
      <c r="H494" s="661" t="n">
        <f aca="false">IF('ORÇ.GLOBAL P CAIXA'!K493="EXEC.",0,'ORÇ.REPROG. P CAIXA'!H494)</f>
        <v>0</v>
      </c>
      <c r="I494" s="661" t="n">
        <f aca="false">IF('ORÇ.GLOBAL P CAIXA'!K493="EXEC.",0,'ORÇ.REPROG. P CAIXA'!I494)</f>
        <v>0</v>
      </c>
      <c r="J494" s="163" t="n">
        <f aca="false">IF(H494&lt;&gt;0,ROUND(H494*I494,2),IF(AJ494=0,(SUMIF($W$13:$W$1012,B494,$AJ$13:$AJ$1012)),AJ494))</f>
        <v>0</v>
      </c>
      <c r="K494" s="163" t="n">
        <f aca="false">H494-E494</f>
        <v>0</v>
      </c>
      <c r="L494" s="163" t="n">
        <f aca="false">J494-G494</f>
        <v>0</v>
      </c>
      <c r="M494" s="662" t="str">
        <f aca="false">IF('ORÇ.GLOBAL P CAIXA'!K493="EXEC.","",IF('ORÇ.REPROG. P CAIXA'!M494&gt;0,'ORÇ.REPROG. P CAIXA'!M494,""))</f>
        <v/>
      </c>
      <c r="N494" s="663" t="str">
        <f aca="false">IF('ORÇ.GLOBAL P CAIXA'!K493="EXEC.","",IF('ORÇ.REPROG. P CAIXA'!N494&gt;0,'ORÇ.REPROG. P CAIXA'!N494,""))</f>
        <v/>
      </c>
      <c r="O494" s="166" t="str">
        <f aca="false">IF('ORÇ.GLOBAL P CAIXA'!$K493="EXEC.","",'ORÇ.REPROG. P CAIXA'!O494)</f>
        <v/>
      </c>
      <c r="P494" s="167"/>
      <c r="Q494" s="168" t="str">
        <f aca="false">IF(B494&gt;0,"ok","ocultar")</f>
        <v>ocultar</v>
      </c>
      <c r="R494" s="649"/>
      <c r="S494" s="649"/>
      <c r="T494" s="650"/>
      <c r="V494" s="88"/>
      <c r="W494" s="157" t="n">
        <f aca="false">IF(B494=0,W493,IF(ISNONTEXT(B494)=TRUE(),INT(B494),INT(LEFT(B494,FIND(".",B494)-1))))</f>
        <v>3</v>
      </c>
      <c r="X494" s="157" t="str">
        <f aca="false">IF(X495=1,1,IF(B494&lt;&gt;0,1,IF(C494&lt;&gt;0,1,IF(D494&lt;&gt;0,1,IF(E494&lt;&gt;0,1,"")))))</f>
        <v/>
      </c>
      <c r="Y494" s="157" t="str">
        <f aca="false">IF(W494=0," ",IF(W494&lt;&gt;W493,W494," "))</f>
        <v> </v>
      </c>
      <c r="Z494" s="88"/>
      <c r="AA494" s="75" t="n">
        <f aca="false">IF(W494&lt;&gt;Y494,(IF(N494=0,G494*(INFORMAÇÕES!$Q$69/INFORMAÇÕES!$Q$72),IF(N494="R",G494,0))),0)</f>
        <v>0</v>
      </c>
      <c r="AB494" s="75" t="n">
        <f aca="false">IF(W494&lt;&gt;Y494,(IF(N494=0,G494*(INFORMAÇÕES!$Q$70/INFORMAÇÕES!$Q$72),IF(N494="C",G494,0))),0)</f>
        <v>0</v>
      </c>
      <c r="AC494" s="75" t="n">
        <f aca="false">IF(W494&lt;&gt;Y494,(IF(N494=0,G494*INFORMAÇÕES!$U$115,IF(N494="CF",G494,0))),0)</f>
        <v>0</v>
      </c>
      <c r="AD494" s="75" t="n">
        <f aca="false">IF(W494&lt;&gt;Y494,(IF(N494=0,G494*INFORMAÇÕES!$U$116,IF(N494="O",G494,0))),0)</f>
        <v>0</v>
      </c>
      <c r="AE494" s="75" t="n">
        <f aca="false">IF(E494&lt;&gt;0,G494,0)</f>
        <v>0</v>
      </c>
      <c r="AF494" s="75" t="n">
        <f aca="false">IF(W494&lt;&gt;Y494,(IF(N494=0,J494*(INFORMAÇÕES!$Q$89/INFORMAÇÕES!$Q$92),IF(N494="R",J494,0))),0)</f>
        <v>0</v>
      </c>
      <c r="AG494" s="75" t="n">
        <f aca="false">IF(W494&lt;&gt;Y494,(IF(N494=0,J494*(INFORMAÇÕES!$Q$90/INFORMAÇÕES!$Q$92),IF(N494="C",J494,0))),0)</f>
        <v>0</v>
      </c>
      <c r="AH494" s="75" t="n">
        <f aca="false">IF(W494&lt;&gt;Y494,(IF(N494="",J494*INFORMAÇÕES!$U$115,IF(N494="CF",J494,0))),0)</f>
        <v>0</v>
      </c>
      <c r="AI494" s="75" t="n">
        <f aca="false">IF(W494&lt;&gt;Y494,(IF(N494="",J494*INFORMAÇÕES!$U$116,IF(N494="O",J494,0))),0)</f>
        <v>0</v>
      </c>
      <c r="AJ494" s="75" t="n">
        <f aca="false">IF(H494&lt;&gt;0,J494,0)</f>
        <v>0</v>
      </c>
      <c r="AK494" s="75" t="n">
        <f aca="false">IF(K494&lt;&gt;0,L494,0)</f>
        <v>0</v>
      </c>
    </row>
    <row r="495" s="174" customFormat="true" ht="14.25" hidden="false" customHeight="false" outlineLevel="0" collapsed="false">
      <c r="A495" s="159" t="n">
        <v>483</v>
      </c>
      <c r="B495" s="160" t="n">
        <f aca="false">IF('ORÇ.GLOBAL P CAIXA'!$K494="EXEC.",0,'ORÇ.REPROG. P CAIXA'!B495)</f>
        <v>0</v>
      </c>
      <c r="C495" s="161" t="n">
        <f aca="false">IF('ORÇ.GLOBAL P CAIXA'!$K494="EXEC.",0,'ORÇ.REPROG. P CAIXA'!C495)</f>
        <v>0</v>
      </c>
      <c r="D495" s="162" t="n">
        <f aca="false">IF('ORÇ.GLOBAL P CAIXA'!$K494="EXEC.",0,'ORÇ.REPROG. P CAIXA'!D495)</f>
        <v>0</v>
      </c>
      <c r="E495" s="163" t="n">
        <f aca="false">IF('ORÇ.GLOBAL P CAIXA'!$K494="EXEC.",0,'ORÇ.REPROG. P CAIXA'!E495)</f>
        <v>0</v>
      </c>
      <c r="F495" s="163" t="n">
        <f aca="false">IF('ORÇ.GLOBAL P CAIXA'!K494="EXEC.",0,IF('ORÇ.GLOBAL EMPRESA'!G494&gt;0,'ORÇ.GLOBAL EMPRESA'!G494,'ORÇ.GLOBAL P CAIXA'!F494))</f>
        <v>0</v>
      </c>
      <c r="G495" s="163" t="n">
        <f aca="false">IF(E495&lt;&gt;0,ROUND(E495*F495,2),IF(AE495=0,(SUMIF($W$13:$W$1012,B495,$AE$13:$AE$1012)),AE495))</f>
        <v>0</v>
      </c>
      <c r="H495" s="661" t="n">
        <f aca="false">IF('ORÇ.GLOBAL P CAIXA'!K494="EXEC.",0,'ORÇ.REPROG. P CAIXA'!H495)</f>
        <v>0</v>
      </c>
      <c r="I495" s="661" t="n">
        <f aca="false">IF('ORÇ.GLOBAL P CAIXA'!K494="EXEC.",0,'ORÇ.REPROG. P CAIXA'!I495)</f>
        <v>0</v>
      </c>
      <c r="J495" s="163" t="n">
        <f aca="false">IF(H495&lt;&gt;0,ROUND(H495*I495,2),IF(AJ495=0,(SUMIF($W$13:$W$1012,B495,$AJ$13:$AJ$1012)),AJ495))</f>
        <v>0</v>
      </c>
      <c r="K495" s="163" t="n">
        <f aca="false">H495-E495</f>
        <v>0</v>
      </c>
      <c r="L495" s="163" t="n">
        <f aca="false">J495-G495</f>
        <v>0</v>
      </c>
      <c r="M495" s="662" t="str">
        <f aca="false">IF('ORÇ.GLOBAL P CAIXA'!K494="EXEC.","",IF('ORÇ.REPROG. P CAIXA'!M495&gt;0,'ORÇ.REPROG. P CAIXA'!M495,""))</f>
        <v/>
      </c>
      <c r="N495" s="663" t="str">
        <f aca="false">IF('ORÇ.GLOBAL P CAIXA'!K494="EXEC.","",IF('ORÇ.REPROG. P CAIXA'!N495&gt;0,'ORÇ.REPROG. P CAIXA'!N495,""))</f>
        <v/>
      </c>
      <c r="O495" s="166" t="str">
        <f aca="false">IF('ORÇ.GLOBAL P CAIXA'!$K494="EXEC.","",'ORÇ.REPROG. P CAIXA'!O495)</f>
        <v/>
      </c>
      <c r="P495" s="167"/>
      <c r="Q495" s="168" t="str">
        <f aca="false">IF(B495&gt;0,"ok","ocultar")</f>
        <v>ocultar</v>
      </c>
      <c r="R495" s="649"/>
      <c r="S495" s="649"/>
      <c r="T495" s="650"/>
      <c r="V495" s="88"/>
      <c r="W495" s="157" t="n">
        <f aca="false">IF(B495=0,W494,IF(ISNONTEXT(B495)=TRUE(),INT(B495),INT(LEFT(B495,FIND(".",B495)-1))))</f>
        <v>3</v>
      </c>
      <c r="X495" s="157" t="str">
        <f aca="false">IF(X496=1,1,IF(B495&lt;&gt;0,1,IF(C495&lt;&gt;0,1,IF(D495&lt;&gt;0,1,IF(E495&lt;&gt;0,1,"")))))</f>
        <v/>
      </c>
      <c r="Y495" s="157" t="str">
        <f aca="false">IF(W495=0," ",IF(W495&lt;&gt;W494,W495," "))</f>
        <v> </v>
      </c>
      <c r="Z495" s="88"/>
      <c r="AA495" s="75" t="n">
        <f aca="false">IF(W495&lt;&gt;Y495,(IF(N495=0,G495*(INFORMAÇÕES!$Q$69/INFORMAÇÕES!$Q$72),IF(N495="R",G495,0))),0)</f>
        <v>0</v>
      </c>
      <c r="AB495" s="75" t="n">
        <f aca="false">IF(W495&lt;&gt;Y495,(IF(N495=0,G495*(INFORMAÇÕES!$Q$70/INFORMAÇÕES!$Q$72),IF(N495="C",G495,0))),0)</f>
        <v>0</v>
      </c>
      <c r="AC495" s="75" t="n">
        <f aca="false">IF(W495&lt;&gt;Y495,(IF(N495=0,G495*INFORMAÇÕES!$U$115,IF(N495="CF",G495,0))),0)</f>
        <v>0</v>
      </c>
      <c r="AD495" s="75" t="n">
        <f aca="false">IF(W495&lt;&gt;Y495,(IF(N495=0,G495*INFORMAÇÕES!$U$116,IF(N495="O",G495,0))),0)</f>
        <v>0</v>
      </c>
      <c r="AE495" s="75" t="n">
        <f aca="false">IF(E495&lt;&gt;0,G495,0)</f>
        <v>0</v>
      </c>
      <c r="AF495" s="75" t="n">
        <f aca="false">IF(W495&lt;&gt;Y495,(IF(N495=0,J495*(INFORMAÇÕES!$Q$89/INFORMAÇÕES!$Q$92),IF(N495="R",J495,0))),0)</f>
        <v>0</v>
      </c>
      <c r="AG495" s="75" t="n">
        <f aca="false">IF(W495&lt;&gt;Y495,(IF(N495=0,J495*(INFORMAÇÕES!$Q$90/INFORMAÇÕES!$Q$92),IF(N495="C",J495,0))),0)</f>
        <v>0</v>
      </c>
      <c r="AH495" s="75" t="n">
        <f aca="false">IF(W495&lt;&gt;Y495,(IF(N495="",J495*INFORMAÇÕES!$U$115,IF(N495="CF",J495,0))),0)</f>
        <v>0</v>
      </c>
      <c r="AI495" s="75" t="n">
        <f aca="false">IF(W495&lt;&gt;Y495,(IF(N495="",J495*INFORMAÇÕES!$U$116,IF(N495="O",J495,0))),0)</f>
        <v>0</v>
      </c>
      <c r="AJ495" s="75" t="n">
        <f aca="false">IF(H495&lt;&gt;0,J495,0)</f>
        <v>0</v>
      </c>
      <c r="AK495" s="75" t="n">
        <f aca="false">IF(K495&lt;&gt;0,L495,0)</f>
        <v>0</v>
      </c>
    </row>
    <row r="496" s="174" customFormat="true" ht="14.25" hidden="false" customHeight="false" outlineLevel="0" collapsed="false">
      <c r="A496" s="159" t="n">
        <v>484</v>
      </c>
      <c r="B496" s="160" t="n">
        <f aca="false">IF('ORÇ.GLOBAL P CAIXA'!$K495="EXEC.",0,'ORÇ.REPROG. P CAIXA'!B496)</f>
        <v>0</v>
      </c>
      <c r="C496" s="161" t="n">
        <f aca="false">IF('ORÇ.GLOBAL P CAIXA'!$K495="EXEC.",0,'ORÇ.REPROG. P CAIXA'!C496)</f>
        <v>0</v>
      </c>
      <c r="D496" s="162" t="n">
        <f aca="false">IF('ORÇ.GLOBAL P CAIXA'!$K495="EXEC.",0,'ORÇ.REPROG. P CAIXA'!D496)</f>
        <v>0</v>
      </c>
      <c r="E496" s="163" t="n">
        <f aca="false">IF('ORÇ.GLOBAL P CAIXA'!$K495="EXEC.",0,'ORÇ.REPROG. P CAIXA'!E496)</f>
        <v>0</v>
      </c>
      <c r="F496" s="163" t="n">
        <f aca="false">IF('ORÇ.GLOBAL P CAIXA'!K495="EXEC.",0,IF('ORÇ.GLOBAL EMPRESA'!G495&gt;0,'ORÇ.GLOBAL EMPRESA'!G495,'ORÇ.GLOBAL P CAIXA'!F495))</f>
        <v>0</v>
      </c>
      <c r="G496" s="163" t="n">
        <f aca="false">IF(E496&lt;&gt;0,ROUND(E496*F496,2),IF(AE496=0,(SUMIF($W$13:$W$1012,B496,$AE$13:$AE$1012)),AE496))</f>
        <v>0</v>
      </c>
      <c r="H496" s="661" t="n">
        <f aca="false">IF('ORÇ.GLOBAL P CAIXA'!K495="EXEC.",0,'ORÇ.REPROG. P CAIXA'!H496)</f>
        <v>0</v>
      </c>
      <c r="I496" s="661" t="n">
        <f aca="false">IF('ORÇ.GLOBAL P CAIXA'!K495="EXEC.",0,'ORÇ.REPROG. P CAIXA'!I496)</f>
        <v>0</v>
      </c>
      <c r="J496" s="163" t="n">
        <f aca="false">IF(H496&lt;&gt;0,ROUND(H496*I496,2),IF(AJ496=0,(SUMIF($W$13:$W$1012,B496,$AJ$13:$AJ$1012)),AJ496))</f>
        <v>0</v>
      </c>
      <c r="K496" s="163" t="n">
        <f aca="false">H496-E496</f>
        <v>0</v>
      </c>
      <c r="L496" s="163" t="n">
        <f aca="false">J496-G496</f>
        <v>0</v>
      </c>
      <c r="M496" s="662" t="str">
        <f aca="false">IF('ORÇ.GLOBAL P CAIXA'!K495="EXEC.","",IF('ORÇ.REPROG. P CAIXA'!M496&gt;0,'ORÇ.REPROG. P CAIXA'!M496,""))</f>
        <v/>
      </c>
      <c r="N496" s="663" t="str">
        <f aca="false">IF('ORÇ.GLOBAL P CAIXA'!K495="EXEC.","",IF('ORÇ.REPROG. P CAIXA'!N496&gt;0,'ORÇ.REPROG. P CAIXA'!N496,""))</f>
        <v/>
      </c>
      <c r="O496" s="166" t="str">
        <f aca="false">IF('ORÇ.GLOBAL P CAIXA'!$K495="EXEC.","",'ORÇ.REPROG. P CAIXA'!O496)</f>
        <v/>
      </c>
      <c r="P496" s="167"/>
      <c r="Q496" s="168" t="str">
        <f aca="false">IF(B496&gt;0,"ok","ocultar")</f>
        <v>ocultar</v>
      </c>
      <c r="R496" s="649"/>
      <c r="S496" s="649"/>
      <c r="T496" s="650"/>
      <c r="V496" s="88"/>
      <c r="W496" s="157" t="n">
        <f aca="false">IF(B496=0,W495,IF(ISNONTEXT(B496)=TRUE(),INT(B496),INT(LEFT(B496,FIND(".",B496)-1))))</f>
        <v>3</v>
      </c>
      <c r="X496" s="157" t="str">
        <f aca="false">IF(X497=1,1,IF(B496&lt;&gt;0,1,IF(C496&lt;&gt;0,1,IF(D496&lt;&gt;0,1,IF(E496&lt;&gt;0,1,"")))))</f>
        <v/>
      </c>
      <c r="Y496" s="157" t="str">
        <f aca="false">IF(W496=0," ",IF(W496&lt;&gt;W495,W496," "))</f>
        <v> </v>
      </c>
      <c r="Z496" s="88"/>
      <c r="AA496" s="75" t="n">
        <f aca="false">IF(W496&lt;&gt;Y496,(IF(N496=0,G496*(INFORMAÇÕES!$Q$69/INFORMAÇÕES!$Q$72),IF(N496="R",G496,0))),0)</f>
        <v>0</v>
      </c>
      <c r="AB496" s="75" t="n">
        <f aca="false">IF(W496&lt;&gt;Y496,(IF(N496=0,G496*(INFORMAÇÕES!$Q$70/INFORMAÇÕES!$Q$72),IF(N496="C",G496,0))),0)</f>
        <v>0</v>
      </c>
      <c r="AC496" s="75" t="n">
        <f aca="false">IF(W496&lt;&gt;Y496,(IF(N496=0,G496*INFORMAÇÕES!$U$115,IF(N496="CF",G496,0))),0)</f>
        <v>0</v>
      </c>
      <c r="AD496" s="75" t="n">
        <f aca="false">IF(W496&lt;&gt;Y496,(IF(N496=0,G496*INFORMAÇÕES!$U$116,IF(N496="O",G496,0))),0)</f>
        <v>0</v>
      </c>
      <c r="AE496" s="75" t="n">
        <f aca="false">IF(E496&lt;&gt;0,G496,0)</f>
        <v>0</v>
      </c>
      <c r="AF496" s="75" t="n">
        <f aca="false">IF(W496&lt;&gt;Y496,(IF(N496=0,J496*(INFORMAÇÕES!$Q$89/INFORMAÇÕES!$Q$92),IF(N496="R",J496,0))),0)</f>
        <v>0</v>
      </c>
      <c r="AG496" s="75" t="n">
        <f aca="false">IF(W496&lt;&gt;Y496,(IF(N496=0,J496*(INFORMAÇÕES!$Q$90/INFORMAÇÕES!$Q$92),IF(N496="C",J496,0))),0)</f>
        <v>0</v>
      </c>
      <c r="AH496" s="75" t="n">
        <f aca="false">IF(W496&lt;&gt;Y496,(IF(N496="",J496*INFORMAÇÕES!$U$115,IF(N496="CF",J496,0))),0)</f>
        <v>0</v>
      </c>
      <c r="AI496" s="75" t="n">
        <f aca="false">IF(W496&lt;&gt;Y496,(IF(N496="",J496*INFORMAÇÕES!$U$116,IF(N496="O",J496,0))),0)</f>
        <v>0</v>
      </c>
      <c r="AJ496" s="75" t="n">
        <f aca="false">IF(H496&lt;&gt;0,J496,0)</f>
        <v>0</v>
      </c>
      <c r="AK496" s="75" t="n">
        <f aca="false">IF(K496&lt;&gt;0,L496,0)</f>
        <v>0</v>
      </c>
    </row>
    <row r="497" s="174" customFormat="true" ht="14.25" hidden="false" customHeight="false" outlineLevel="0" collapsed="false">
      <c r="A497" s="159" t="n">
        <v>485</v>
      </c>
      <c r="B497" s="160" t="n">
        <f aca="false">IF('ORÇ.GLOBAL P CAIXA'!$K496="EXEC.",0,'ORÇ.REPROG. P CAIXA'!B497)</f>
        <v>0</v>
      </c>
      <c r="C497" s="161" t="n">
        <f aca="false">IF('ORÇ.GLOBAL P CAIXA'!$K496="EXEC.",0,'ORÇ.REPROG. P CAIXA'!C497)</f>
        <v>0</v>
      </c>
      <c r="D497" s="162" t="n">
        <f aca="false">IF('ORÇ.GLOBAL P CAIXA'!$K496="EXEC.",0,'ORÇ.REPROG. P CAIXA'!D497)</f>
        <v>0</v>
      </c>
      <c r="E497" s="163" t="n">
        <f aca="false">IF('ORÇ.GLOBAL P CAIXA'!$K496="EXEC.",0,'ORÇ.REPROG. P CAIXA'!E497)</f>
        <v>0</v>
      </c>
      <c r="F497" s="163" t="n">
        <f aca="false">IF('ORÇ.GLOBAL P CAIXA'!K496="EXEC.",0,IF('ORÇ.GLOBAL EMPRESA'!G496&gt;0,'ORÇ.GLOBAL EMPRESA'!G496,'ORÇ.GLOBAL P CAIXA'!F496))</f>
        <v>0</v>
      </c>
      <c r="G497" s="163" t="n">
        <f aca="false">IF(E497&lt;&gt;0,ROUND(E497*F497,2),IF(AE497=0,(SUMIF($W$13:$W$1012,B497,$AE$13:$AE$1012)),AE497))</f>
        <v>0</v>
      </c>
      <c r="H497" s="661" t="n">
        <f aca="false">IF('ORÇ.GLOBAL P CAIXA'!K496="EXEC.",0,'ORÇ.REPROG. P CAIXA'!H497)</f>
        <v>0</v>
      </c>
      <c r="I497" s="661" t="n">
        <f aca="false">IF('ORÇ.GLOBAL P CAIXA'!K496="EXEC.",0,'ORÇ.REPROG. P CAIXA'!I497)</f>
        <v>0</v>
      </c>
      <c r="J497" s="163" t="n">
        <f aca="false">IF(H497&lt;&gt;0,ROUND(H497*I497,2),IF(AJ497=0,(SUMIF($W$13:$W$1012,B497,$AJ$13:$AJ$1012)),AJ497))</f>
        <v>0</v>
      </c>
      <c r="K497" s="163" t="n">
        <f aca="false">H497-E497</f>
        <v>0</v>
      </c>
      <c r="L497" s="163" t="n">
        <f aca="false">J497-G497</f>
        <v>0</v>
      </c>
      <c r="M497" s="662" t="str">
        <f aca="false">IF('ORÇ.GLOBAL P CAIXA'!K496="EXEC.","",IF('ORÇ.REPROG. P CAIXA'!M497&gt;0,'ORÇ.REPROG. P CAIXA'!M497,""))</f>
        <v/>
      </c>
      <c r="N497" s="663" t="str">
        <f aca="false">IF('ORÇ.GLOBAL P CAIXA'!K496="EXEC.","",IF('ORÇ.REPROG. P CAIXA'!N497&gt;0,'ORÇ.REPROG. P CAIXA'!N497,""))</f>
        <v/>
      </c>
      <c r="O497" s="166" t="str">
        <f aca="false">IF('ORÇ.GLOBAL P CAIXA'!$K496="EXEC.","",'ORÇ.REPROG. P CAIXA'!O497)</f>
        <v/>
      </c>
      <c r="P497" s="167"/>
      <c r="Q497" s="168" t="str">
        <f aca="false">IF(B497&gt;0,"ok","ocultar")</f>
        <v>ocultar</v>
      </c>
      <c r="R497" s="649"/>
      <c r="S497" s="649"/>
      <c r="T497" s="650"/>
      <c r="V497" s="88"/>
      <c r="W497" s="157" t="n">
        <f aca="false">IF(B497=0,W496,IF(ISNONTEXT(B497)=TRUE(),INT(B497),INT(LEFT(B497,FIND(".",B497)-1))))</f>
        <v>3</v>
      </c>
      <c r="X497" s="157" t="str">
        <f aca="false">IF(X498=1,1,IF(B497&lt;&gt;0,1,IF(C497&lt;&gt;0,1,IF(D497&lt;&gt;0,1,IF(E497&lt;&gt;0,1,"")))))</f>
        <v/>
      </c>
      <c r="Y497" s="157" t="str">
        <f aca="false">IF(W497=0," ",IF(W497&lt;&gt;W496,W497," "))</f>
        <v> </v>
      </c>
      <c r="Z497" s="88"/>
      <c r="AA497" s="75" t="n">
        <f aca="false">IF(W497&lt;&gt;Y497,(IF(N497=0,G497*(INFORMAÇÕES!$Q$69/INFORMAÇÕES!$Q$72),IF(N497="R",G497,0))),0)</f>
        <v>0</v>
      </c>
      <c r="AB497" s="75" t="n">
        <f aca="false">IF(W497&lt;&gt;Y497,(IF(N497=0,G497*(INFORMAÇÕES!$Q$70/INFORMAÇÕES!$Q$72),IF(N497="C",G497,0))),0)</f>
        <v>0</v>
      </c>
      <c r="AC497" s="75" t="n">
        <f aca="false">IF(W497&lt;&gt;Y497,(IF(N497=0,G497*INFORMAÇÕES!$U$115,IF(N497="CF",G497,0))),0)</f>
        <v>0</v>
      </c>
      <c r="AD497" s="75" t="n">
        <f aca="false">IF(W497&lt;&gt;Y497,(IF(N497=0,G497*INFORMAÇÕES!$U$116,IF(N497="O",G497,0))),0)</f>
        <v>0</v>
      </c>
      <c r="AE497" s="75" t="n">
        <f aca="false">IF(E497&lt;&gt;0,G497,0)</f>
        <v>0</v>
      </c>
      <c r="AF497" s="75" t="n">
        <f aca="false">IF(W497&lt;&gt;Y497,(IF(N497=0,J497*(INFORMAÇÕES!$Q$89/INFORMAÇÕES!$Q$92),IF(N497="R",J497,0))),0)</f>
        <v>0</v>
      </c>
      <c r="AG497" s="75" t="n">
        <f aca="false">IF(W497&lt;&gt;Y497,(IF(N497=0,J497*(INFORMAÇÕES!$Q$90/INFORMAÇÕES!$Q$92),IF(N497="C",J497,0))),0)</f>
        <v>0</v>
      </c>
      <c r="AH497" s="75" t="n">
        <f aca="false">IF(W497&lt;&gt;Y497,(IF(N497="",J497*INFORMAÇÕES!$U$115,IF(N497="CF",J497,0))),0)</f>
        <v>0</v>
      </c>
      <c r="AI497" s="75" t="n">
        <f aca="false">IF(W497&lt;&gt;Y497,(IF(N497="",J497*INFORMAÇÕES!$U$116,IF(N497="O",J497,0))),0)</f>
        <v>0</v>
      </c>
      <c r="AJ497" s="75" t="n">
        <f aca="false">IF(H497&lt;&gt;0,J497,0)</f>
        <v>0</v>
      </c>
      <c r="AK497" s="75" t="n">
        <f aca="false">IF(K497&lt;&gt;0,L497,0)</f>
        <v>0</v>
      </c>
    </row>
    <row r="498" s="174" customFormat="true" ht="14.25" hidden="false" customHeight="false" outlineLevel="0" collapsed="false">
      <c r="A498" s="159" t="n">
        <v>486</v>
      </c>
      <c r="B498" s="160" t="n">
        <f aca="false">IF('ORÇ.GLOBAL P CAIXA'!$K497="EXEC.",0,'ORÇ.REPROG. P CAIXA'!B498)</f>
        <v>0</v>
      </c>
      <c r="C498" s="161" t="n">
        <f aca="false">IF('ORÇ.GLOBAL P CAIXA'!$K497="EXEC.",0,'ORÇ.REPROG. P CAIXA'!C498)</f>
        <v>0</v>
      </c>
      <c r="D498" s="162" t="n">
        <f aca="false">IF('ORÇ.GLOBAL P CAIXA'!$K497="EXEC.",0,'ORÇ.REPROG. P CAIXA'!D498)</f>
        <v>0</v>
      </c>
      <c r="E498" s="163" t="n">
        <f aca="false">IF('ORÇ.GLOBAL P CAIXA'!$K497="EXEC.",0,'ORÇ.REPROG. P CAIXA'!E498)</f>
        <v>0</v>
      </c>
      <c r="F498" s="163" t="n">
        <f aca="false">IF('ORÇ.GLOBAL P CAIXA'!K497="EXEC.",0,IF('ORÇ.GLOBAL EMPRESA'!G497&gt;0,'ORÇ.GLOBAL EMPRESA'!G497,'ORÇ.GLOBAL P CAIXA'!F497))</f>
        <v>0</v>
      </c>
      <c r="G498" s="163" t="n">
        <f aca="false">IF(E498&lt;&gt;0,ROUND(E498*F498,2),IF(AE498=0,(SUMIF($W$13:$W$1012,B498,$AE$13:$AE$1012)),AE498))</f>
        <v>0</v>
      </c>
      <c r="H498" s="661" t="n">
        <f aca="false">IF('ORÇ.GLOBAL P CAIXA'!K497="EXEC.",0,'ORÇ.REPROG. P CAIXA'!H498)</f>
        <v>0</v>
      </c>
      <c r="I498" s="661" t="n">
        <f aca="false">IF('ORÇ.GLOBAL P CAIXA'!K497="EXEC.",0,'ORÇ.REPROG. P CAIXA'!I498)</f>
        <v>0</v>
      </c>
      <c r="J498" s="163" t="n">
        <f aca="false">IF(H498&lt;&gt;0,ROUND(H498*I498,2),IF(AJ498=0,(SUMIF($W$13:$W$1012,B498,$AJ$13:$AJ$1012)),AJ498))</f>
        <v>0</v>
      </c>
      <c r="K498" s="163" t="n">
        <f aca="false">H498-E498</f>
        <v>0</v>
      </c>
      <c r="L498" s="163" t="n">
        <f aca="false">J498-G498</f>
        <v>0</v>
      </c>
      <c r="M498" s="662" t="str">
        <f aca="false">IF('ORÇ.GLOBAL P CAIXA'!K497="EXEC.","",IF('ORÇ.REPROG. P CAIXA'!M498&gt;0,'ORÇ.REPROG. P CAIXA'!M498,""))</f>
        <v/>
      </c>
      <c r="N498" s="663" t="str">
        <f aca="false">IF('ORÇ.GLOBAL P CAIXA'!K497="EXEC.","",IF('ORÇ.REPROG. P CAIXA'!N498&gt;0,'ORÇ.REPROG. P CAIXA'!N498,""))</f>
        <v/>
      </c>
      <c r="O498" s="166" t="str">
        <f aca="false">IF('ORÇ.GLOBAL P CAIXA'!$K497="EXEC.","",'ORÇ.REPROG. P CAIXA'!O498)</f>
        <v/>
      </c>
      <c r="P498" s="167"/>
      <c r="Q498" s="168" t="str">
        <f aca="false">IF(B498&gt;0,"ok","ocultar")</f>
        <v>ocultar</v>
      </c>
      <c r="R498" s="649"/>
      <c r="S498" s="649"/>
      <c r="T498" s="650"/>
      <c r="V498" s="88"/>
      <c r="W498" s="157" t="n">
        <f aca="false">IF(B498=0,W497,IF(ISNONTEXT(B498)=TRUE(),INT(B498),INT(LEFT(B498,FIND(".",B498)-1))))</f>
        <v>3</v>
      </c>
      <c r="X498" s="157" t="str">
        <f aca="false">IF(X499=1,1,IF(B498&lt;&gt;0,1,IF(C498&lt;&gt;0,1,IF(D498&lt;&gt;0,1,IF(E498&lt;&gt;0,1,"")))))</f>
        <v/>
      </c>
      <c r="Y498" s="157" t="str">
        <f aca="false">IF(W498=0," ",IF(W498&lt;&gt;W497,W498," "))</f>
        <v> </v>
      </c>
      <c r="Z498" s="88"/>
      <c r="AA498" s="75" t="n">
        <f aca="false">IF(W498&lt;&gt;Y498,(IF(N498=0,G498*(INFORMAÇÕES!$Q$69/INFORMAÇÕES!$Q$72),IF(N498="R",G498,0))),0)</f>
        <v>0</v>
      </c>
      <c r="AB498" s="75" t="n">
        <f aca="false">IF(W498&lt;&gt;Y498,(IF(N498=0,G498*(INFORMAÇÕES!$Q$70/INFORMAÇÕES!$Q$72),IF(N498="C",G498,0))),0)</f>
        <v>0</v>
      </c>
      <c r="AC498" s="75" t="n">
        <f aca="false">IF(W498&lt;&gt;Y498,(IF(N498=0,G498*INFORMAÇÕES!$U$115,IF(N498="CF",G498,0))),0)</f>
        <v>0</v>
      </c>
      <c r="AD498" s="75" t="n">
        <f aca="false">IF(W498&lt;&gt;Y498,(IF(N498=0,G498*INFORMAÇÕES!$U$116,IF(N498="O",G498,0))),0)</f>
        <v>0</v>
      </c>
      <c r="AE498" s="75" t="n">
        <f aca="false">IF(E498&lt;&gt;0,G498,0)</f>
        <v>0</v>
      </c>
      <c r="AF498" s="75" t="n">
        <f aca="false">IF(W498&lt;&gt;Y498,(IF(N498=0,J498*(INFORMAÇÕES!$Q$89/INFORMAÇÕES!$Q$92),IF(N498="R",J498,0))),0)</f>
        <v>0</v>
      </c>
      <c r="AG498" s="75" t="n">
        <f aca="false">IF(W498&lt;&gt;Y498,(IF(N498=0,J498*(INFORMAÇÕES!$Q$90/INFORMAÇÕES!$Q$92),IF(N498="C",J498,0))),0)</f>
        <v>0</v>
      </c>
      <c r="AH498" s="75" t="n">
        <f aca="false">IF(W498&lt;&gt;Y498,(IF(N498="",J498*INFORMAÇÕES!$U$115,IF(N498="CF",J498,0))),0)</f>
        <v>0</v>
      </c>
      <c r="AI498" s="75" t="n">
        <f aca="false">IF(W498&lt;&gt;Y498,(IF(N498="",J498*INFORMAÇÕES!$U$116,IF(N498="O",J498,0))),0)</f>
        <v>0</v>
      </c>
      <c r="AJ498" s="75" t="n">
        <f aca="false">IF(H498&lt;&gt;0,J498,0)</f>
        <v>0</v>
      </c>
      <c r="AK498" s="75" t="n">
        <f aca="false">IF(K498&lt;&gt;0,L498,0)</f>
        <v>0</v>
      </c>
    </row>
    <row r="499" s="174" customFormat="true" ht="14.25" hidden="false" customHeight="false" outlineLevel="0" collapsed="false">
      <c r="A499" s="159" t="n">
        <v>487</v>
      </c>
      <c r="B499" s="160" t="n">
        <f aca="false">IF('ORÇ.GLOBAL P CAIXA'!$K498="EXEC.",0,'ORÇ.REPROG. P CAIXA'!B499)</f>
        <v>0</v>
      </c>
      <c r="C499" s="161" t="n">
        <f aca="false">IF('ORÇ.GLOBAL P CAIXA'!$K498="EXEC.",0,'ORÇ.REPROG. P CAIXA'!C499)</f>
        <v>0</v>
      </c>
      <c r="D499" s="162" t="n">
        <f aca="false">IF('ORÇ.GLOBAL P CAIXA'!$K498="EXEC.",0,'ORÇ.REPROG. P CAIXA'!D499)</f>
        <v>0</v>
      </c>
      <c r="E499" s="163" t="n">
        <f aca="false">IF('ORÇ.GLOBAL P CAIXA'!$K498="EXEC.",0,'ORÇ.REPROG. P CAIXA'!E499)</f>
        <v>0</v>
      </c>
      <c r="F499" s="163" t="n">
        <f aca="false">IF('ORÇ.GLOBAL P CAIXA'!K498="EXEC.",0,IF('ORÇ.GLOBAL EMPRESA'!G498&gt;0,'ORÇ.GLOBAL EMPRESA'!G498,'ORÇ.GLOBAL P CAIXA'!F498))</f>
        <v>0</v>
      </c>
      <c r="G499" s="163" t="n">
        <f aca="false">IF(E499&lt;&gt;0,ROUND(E499*F499,2),IF(AE499=0,(SUMIF($W$13:$W$1012,B499,$AE$13:$AE$1012)),AE499))</f>
        <v>0</v>
      </c>
      <c r="H499" s="661" t="n">
        <f aca="false">IF('ORÇ.GLOBAL P CAIXA'!K498="EXEC.",0,'ORÇ.REPROG. P CAIXA'!H499)</f>
        <v>0</v>
      </c>
      <c r="I499" s="661" t="n">
        <f aca="false">IF('ORÇ.GLOBAL P CAIXA'!K498="EXEC.",0,'ORÇ.REPROG. P CAIXA'!I499)</f>
        <v>0</v>
      </c>
      <c r="J499" s="163" t="n">
        <f aca="false">IF(H499&lt;&gt;0,ROUND(H499*I499,2),IF(AJ499=0,(SUMIF($W$13:$W$1012,B499,$AJ$13:$AJ$1012)),AJ499))</f>
        <v>0</v>
      </c>
      <c r="K499" s="163" t="n">
        <f aca="false">H499-E499</f>
        <v>0</v>
      </c>
      <c r="L499" s="163" t="n">
        <f aca="false">J499-G499</f>
        <v>0</v>
      </c>
      <c r="M499" s="662" t="str">
        <f aca="false">IF('ORÇ.GLOBAL P CAIXA'!K498="EXEC.","",IF('ORÇ.REPROG. P CAIXA'!M499&gt;0,'ORÇ.REPROG. P CAIXA'!M499,""))</f>
        <v/>
      </c>
      <c r="N499" s="663" t="str">
        <f aca="false">IF('ORÇ.GLOBAL P CAIXA'!K498="EXEC.","",IF('ORÇ.REPROG. P CAIXA'!N499&gt;0,'ORÇ.REPROG. P CAIXA'!N499,""))</f>
        <v/>
      </c>
      <c r="O499" s="166" t="str">
        <f aca="false">IF('ORÇ.GLOBAL P CAIXA'!$K498="EXEC.","",'ORÇ.REPROG. P CAIXA'!O499)</f>
        <v/>
      </c>
      <c r="P499" s="167"/>
      <c r="Q499" s="168" t="str">
        <f aca="false">IF(B499&gt;0,"ok","ocultar")</f>
        <v>ocultar</v>
      </c>
      <c r="R499" s="649"/>
      <c r="S499" s="649"/>
      <c r="T499" s="650"/>
      <c r="V499" s="88"/>
      <c r="W499" s="157" t="n">
        <f aca="false">IF(B499=0,W498,IF(ISNONTEXT(B499)=TRUE(),INT(B499),INT(LEFT(B499,FIND(".",B499)-1))))</f>
        <v>3</v>
      </c>
      <c r="X499" s="157" t="str">
        <f aca="false">IF(X500=1,1,IF(B499&lt;&gt;0,1,IF(C499&lt;&gt;0,1,IF(D499&lt;&gt;0,1,IF(E499&lt;&gt;0,1,"")))))</f>
        <v/>
      </c>
      <c r="Y499" s="157" t="str">
        <f aca="false">IF(W499=0," ",IF(W499&lt;&gt;W498,W499," "))</f>
        <v> </v>
      </c>
      <c r="Z499" s="88"/>
      <c r="AA499" s="75" t="n">
        <f aca="false">IF(W499&lt;&gt;Y499,(IF(N499=0,G499*(INFORMAÇÕES!$Q$69/INFORMAÇÕES!$Q$72),IF(N499="R",G499,0))),0)</f>
        <v>0</v>
      </c>
      <c r="AB499" s="75" t="n">
        <f aca="false">IF(W499&lt;&gt;Y499,(IF(N499=0,G499*(INFORMAÇÕES!$Q$70/INFORMAÇÕES!$Q$72),IF(N499="C",G499,0))),0)</f>
        <v>0</v>
      </c>
      <c r="AC499" s="75" t="n">
        <f aca="false">IF(W499&lt;&gt;Y499,(IF(N499=0,G499*INFORMAÇÕES!$U$115,IF(N499="CF",G499,0))),0)</f>
        <v>0</v>
      </c>
      <c r="AD499" s="75" t="n">
        <f aca="false">IF(W499&lt;&gt;Y499,(IF(N499=0,G499*INFORMAÇÕES!$U$116,IF(N499="O",G499,0))),0)</f>
        <v>0</v>
      </c>
      <c r="AE499" s="75" t="n">
        <f aca="false">IF(E499&lt;&gt;0,G499,0)</f>
        <v>0</v>
      </c>
      <c r="AF499" s="75" t="n">
        <f aca="false">IF(W499&lt;&gt;Y499,(IF(N499=0,J499*(INFORMAÇÕES!$Q$89/INFORMAÇÕES!$Q$92),IF(N499="R",J499,0))),0)</f>
        <v>0</v>
      </c>
      <c r="AG499" s="75" t="n">
        <f aca="false">IF(W499&lt;&gt;Y499,(IF(N499=0,J499*(INFORMAÇÕES!$Q$90/INFORMAÇÕES!$Q$92),IF(N499="C",J499,0))),0)</f>
        <v>0</v>
      </c>
      <c r="AH499" s="75" t="n">
        <f aca="false">IF(W499&lt;&gt;Y499,(IF(N499="",J499*INFORMAÇÕES!$U$115,IF(N499="CF",J499,0))),0)</f>
        <v>0</v>
      </c>
      <c r="AI499" s="75" t="n">
        <f aca="false">IF(W499&lt;&gt;Y499,(IF(N499="",J499*INFORMAÇÕES!$U$116,IF(N499="O",J499,0))),0)</f>
        <v>0</v>
      </c>
      <c r="AJ499" s="75" t="n">
        <f aca="false">IF(H499&lt;&gt;0,J499,0)</f>
        <v>0</v>
      </c>
      <c r="AK499" s="75" t="n">
        <f aca="false">IF(K499&lt;&gt;0,L499,0)</f>
        <v>0</v>
      </c>
    </row>
    <row r="500" s="174" customFormat="true" ht="14.25" hidden="false" customHeight="false" outlineLevel="0" collapsed="false">
      <c r="A500" s="159" t="n">
        <v>488</v>
      </c>
      <c r="B500" s="160" t="n">
        <f aca="false">IF('ORÇ.GLOBAL P CAIXA'!$K499="EXEC.",0,'ORÇ.REPROG. P CAIXA'!B500)</f>
        <v>0</v>
      </c>
      <c r="C500" s="161" t="n">
        <f aca="false">IF('ORÇ.GLOBAL P CAIXA'!$K499="EXEC.",0,'ORÇ.REPROG. P CAIXA'!C500)</f>
        <v>0</v>
      </c>
      <c r="D500" s="162" t="n">
        <f aca="false">IF('ORÇ.GLOBAL P CAIXA'!$K499="EXEC.",0,'ORÇ.REPROG. P CAIXA'!D500)</f>
        <v>0</v>
      </c>
      <c r="E500" s="163" t="n">
        <f aca="false">IF('ORÇ.GLOBAL P CAIXA'!$K499="EXEC.",0,'ORÇ.REPROG. P CAIXA'!E500)</f>
        <v>0</v>
      </c>
      <c r="F500" s="163" t="n">
        <f aca="false">IF('ORÇ.GLOBAL P CAIXA'!K499="EXEC.",0,IF('ORÇ.GLOBAL EMPRESA'!G499&gt;0,'ORÇ.GLOBAL EMPRESA'!G499,'ORÇ.GLOBAL P CAIXA'!F499))</f>
        <v>0</v>
      </c>
      <c r="G500" s="163" t="n">
        <f aca="false">IF(E500&lt;&gt;0,ROUND(E500*F500,2),IF(AE500=0,(SUMIF($W$13:$W$1012,B500,$AE$13:$AE$1012)),AE500))</f>
        <v>0</v>
      </c>
      <c r="H500" s="661" t="n">
        <f aca="false">IF('ORÇ.GLOBAL P CAIXA'!K499="EXEC.",0,'ORÇ.REPROG. P CAIXA'!H500)</f>
        <v>0</v>
      </c>
      <c r="I500" s="661" t="n">
        <f aca="false">IF('ORÇ.GLOBAL P CAIXA'!K499="EXEC.",0,'ORÇ.REPROG. P CAIXA'!I500)</f>
        <v>0</v>
      </c>
      <c r="J500" s="163" t="n">
        <f aca="false">IF(H500&lt;&gt;0,ROUND(H500*I500,2),IF(AJ500=0,(SUMIF($W$13:$W$1012,B500,$AJ$13:$AJ$1012)),AJ500))</f>
        <v>0</v>
      </c>
      <c r="K500" s="163" t="n">
        <f aca="false">H500-E500</f>
        <v>0</v>
      </c>
      <c r="L500" s="163" t="n">
        <f aca="false">J500-G500</f>
        <v>0</v>
      </c>
      <c r="M500" s="662" t="str">
        <f aca="false">IF('ORÇ.GLOBAL P CAIXA'!K499="EXEC.","",IF('ORÇ.REPROG. P CAIXA'!M500&gt;0,'ORÇ.REPROG. P CAIXA'!M500,""))</f>
        <v/>
      </c>
      <c r="N500" s="663" t="str">
        <f aca="false">IF('ORÇ.GLOBAL P CAIXA'!K499="EXEC.","",IF('ORÇ.REPROG. P CAIXA'!N500&gt;0,'ORÇ.REPROG. P CAIXA'!N500,""))</f>
        <v/>
      </c>
      <c r="O500" s="166" t="str">
        <f aca="false">IF('ORÇ.GLOBAL P CAIXA'!$K499="EXEC.","",'ORÇ.REPROG. P CAIXA'!O500)</f>
        <v/>
      </c>
      <c r="P500" s="167"/>
      <c r="Q500" s="168" t="str">
        <f aca="false">IF(B500&gt;0,"ok","ocultar")</f>
        <v>ocultar</v>
      </c>
      <c r="R500" s="649"/>
      <c r="S500" s="649"/>
      <c r="T500" s="650"/>
      <c r="V500" s="88"/>
      <c r="W500" s="157" t="n">
        <f aca="false">IF(B500=0,W499,IF(ISNONTEXT(B500)=TRUE(),INT(B500),INT(LEFT(B500,FIND(".",B500)-1))))</f>
        <v>3</v>
      </c>
      <c r="X500" s="157" t="str">
        <f aca="false">IF(X501=1,1,IF(B500&lt;&gt;0,1,IF(C500&lt;&gt;0,1,IF(D500&lt;&gt;0,1,IF(E500&lt;&gt;0,1,"")))))</f>
        <v/>
      </c>
      <c r="Y500" s="157" t="str">
        <f aca="false">IF(W500=0," ",IF(W500&lt;&gt;W499,W500," "))</f>
        <v> </v>
      </c>
      <c r="Z500" s="88"/>
      <c r="AA500" s="75" t="n">
        <f aca="false">IF(W500&lt;&gt;Y500,(IF(N500=0,G500*(INFORMAÇÕES!$Q$69/INFORMAÇÕES!$Q$72),IF(N500="R",G500,0))),0)</f>
        <v>0</v>
      </c>
      <c r="AB500" s="75" t="n">
        <f aca="false">IF(W500&lt;&gt;Y500,(IF(N500=0,G500*(INFORMAÇÕES!$Q$70/INFORMAÇÕES!$Q$72),IF(N500="C",G500,0))),0)</f>
        <v>0</v>
      </c>
      <c r="AC500" s="75" t="n">
        <f aca="false">IF(W500&lt;&gt;Y500,(IF(N500=0,G500*INFORMAÇÕES!$U$115,IF(N500="CF",G500,0))),0)</f>
        <v>0</v>
      </c>
      <c r="AD500" s="75" t="n">
        <f aca="false">IF(W500&lt;&gt;Y500,(IF(N500=0,G500*INFORMAÇÕES!$U$116,IF(N500="O",G500,0))),0)</f>
        <v>0</v>
      </c>
      <c r="AE500" s="75" t="n">
        <f aca="false">IF(E500&lt;&gt;0,G500,0)</f>
        <v>0</v>
      </c>
      <c r="AF500" s="75" t="n">
        <f aca="false">IF(W500&lt;&gt;Y500,(IF(N500=0,J500*(INFORMAÇÕES!$Q$89/INFORMAÇÕES!$Q$92),IF(N500="R",J500,0))),0)</f>
        <v>0</v>
      </c>
      <c r="AG500" s="75" t="n">
        <f aca="false">IF(W500&lt;&gt;Y500,(IF(N500=0,J500*(INFORMAÇÕES!$Q$90/INFORMAÇÕES!$Q$92),IF(N500="C",J500,0))),0)</f>
        <v>0</v>
      </c>
      <c r="AH500" s="75" t="n">
        <f aca="false">IF(W500&lt;&gt;Y500,(IF(N500="",J500*INFORMAÇÕES!$U$115,IF(N500="CF",J500,0))),0)</f>
        <v>0</v>
      </c>
      <c r="AI500" s="75" t="n">
        <f aca="false">IF(W500&lt;&gt;Y500,(IF(N500="",J500*INFORMAÇÕES!$U$116,IF(N500="O",J500,0))),0)</f>
        <v>0</v>
      </c>
      <c r="AJ500" s="75" t="n">
        <f aca="false">IF(H500&lt;&gt;0,J500,0)</f>
        <v>0</v>
      </c>
      <c r="AK500" s="75" t="n">
        <f aca="false">IF(K500&lt;&gt;0,L500,0)</f>
        <v>0</v>
      </c>
    </row>
    <row r="501" s="174" customFormat="true" ht="14.25" hidden="false" customHeight="false" outlineLevel="0" collapsed="false">
      <c r="A501" s="159" t="n">
        <v>489</v>
      </c>
      <c r="B501" s="160" t="n">
        <f aca="false">IF('ORÇ.GLOBAL P CAIXA'!$K500="EXEC.",0,'ORÇ.REPROG. P CAIXA'!B501)</f>
        <v>0</v>
      </c>
      <c r="C501" s="161" t="n">
        <f aca="false">IF('ORÇ.GLOBAL P CAIXA'!$K500="EXEC.",0,'ORÇ.REPROG. P CAIXA'!C501)</f>
        <v>0</v>
      </c>
      <c r="D501" s="162" t="n">
        <f aca="false">IF('ORÇ.GLOBAL P CAIXA'!$K500="EXEC.",0,'ORÇ.REPROG. P CAIXA'!D501)</f>
        <v>0</v>
      </c>
      <c r="E501" s="163" t="n">
        <f aca="false">IF('ORÇ.GLOBAL P CAIXA'!$K500="EXEC.",0,'ORÇ.REPROG. P CAIXA'!E501)</f>
        <v>0</v>
      </c>
      <c r="F501" s="163" t="n">
        <f aca="false">IF('ORÇ.GLOBAL P CAIXA'!K500="EXEC.",0,IF('ORÇ.GLOBAL EMPRESA'!G500&gt;0,'ORÇ.GLOBAL EMPRESA'!G500,'ORÇ.GLOBAL P CAIXA'!F500))</f>
        <v>0</v>
      </c>
      <c r="G501" s="163" t="n">
        <f aca="false">IF(E501&lt;&gt;0,ROUND(E501*F501,2),IF(AE501=0,(SUMIF($W$13:$W$1012,B501,$AE$13:$AE$1012)),AE501))</f>
        <v>0</v>
      </c>
      <c r="H501" s="661" t="n">
        <f aca="false">IF('ORÇ.GLOBAL P CAIXA'!K500="EXEC.",0,'ORÇ.REPROG. P CAIXA'!H501)</f>
        <v>0</v>
      </c>
      <c r="I501" s="661" t="n">
        <f aca="false">IF('ORÇ.GLOBAL P CAIXA'!K500="EXEC.",0,'ORÇ.REPROG. P CAIXA'!I501)</f>
        <v>0</v>
      </c>
      <c r="J501" s="163" t="n">
        <f aca="false">IF(H501&lt;&gt;0,ROUND(H501*I501,2),IF(AJ501=0,(SUMIF($W$13:$W$1012,B501,$AJ$13:$AJ$1012)),AJ501))</f>
        <v>0</v>
      </c>
      <c r="K501" s="163" t="n">
        <f aca="false">H501-E501</f>
        <v>0</v>
      </c>
      <c r="L501" s="163" t="n">
        <f aca="false">J501-G501</f>
        <v>0</v>
      </c>
      <c r="M501" s="662" t="str">
        <f aca="false">IF('ORÇ.GLOBAL P CAIXA'!K500="EXEC.","",IF('ORÇ.REPROG. P CAIXA'!M501&gt;0,'ORÇ.REPROG. P CAIXA'!M501,""))</f>
        <v/>
      </c>
      <c r="N501" s="663" t="str">
        <f aca="false">IF('ORÇ.GLOBAL P CAIXA'!K500="EXEC.","",IF('ORÇ.REPROG. P CAIXA'!N501&gt;0,'ORÇ.REPROG. P CAIXA'!N501,""))</f>
        <v/>
      </c>
      <c r="O501" s="166" t="str">
        <f aca="false">IF('ORÇ.GLOBAL P CAIXA'!$K500="EXEC.","",'ORÇ.REPROG. P CAIXA'!O501)</f>
        <v/>
      </c>
      <c r="P501" s="167"/>
      <c r="Q501" s="168" t="str">
        <f aca="false">IF(B501&gt;0,"ok","ocultar")</f>
        <v>ocultar</v>
      </c>
      <c r="R501" s="649"/>
      <c r="S501" s="649"/>
      <c r="T501" s="650"/>
      <c r="V501" s="88"/>
      <c r="W501" s="157" t="n">
        <f aca="false">IF(B501=0,W500,IF(ISNONTEXT(B501)=TRUE(),INT(B501),INT(LEFT(B501,FIND(".",B501)-1))))</f>
        <v>3</v>
      </c>
      <c r="X501" s="157" t="str">
        <f aca="false">IF(X502=1,1,IF(B501&lt;&gt;0,1,IF(C501&lt;&gt;0,1,IF(D501&lt;&gt;0,1,IF(E501&lt;&gt;0,1,"")))))</f>
        <v/>
      </c>
      <c r="Y501" s="157" t="str">
        <f aca="false">IF(W501=0," ",IF(W501&lt;&gt;W500,W501," "))</f>
        <v> </v>
      </c>
      <c r="Z501" s="88"/>
      <c r="AA501" s="75" t="n">
        <f aca="false">IF(W501&lt;&gt;Y501,(IF(N501=0,G501*(INFORMAÇÕES!$Q$69/INFORMAÇÕES!$Q$72),IF(N501="R",G501,0))),0)</f>
        <v>0</v>
      </c>
      <c r="AB501" s="75" t="n">
        <f aca="false">IF(W501&lt;&gt;Y501,(IF(N501=0,G501*(INFORMAÇÕES!$Q$70/INFORMAÇÕES!$Q$72),IF(N501="C",G501,0))),0)</f>
        <v>0</v>
      </c>
      <c r="AC501" s="75" t="n">
        <f aca="false">IF(W501&lt;&gt;Y501,(IF(N501=0,G501*INFORMAÇÕES!$U$115,IF(N501="CF",G501,0))),0)</f>
        <v>0</v>
      </c>
      <c r="AD501" s="75" t="n">
        <f aca="false">IF(W501&lt;&gt;Y501,(IF(N501=0,G501*INFORMAÇÕES!$U$116,IF(N501="O",G501,0))),0)</f>
        <v>0</v>
      </c>
      <c r="AE501" s="75" t="n">
        <f aca="false">IF(E501&lt;&gt;0,G501,0)</f>
        <v>0</v>
      </c>
      <c r="AF501" s="75" t="n">
        <f aca="false">IF(W501&lt;&gt;Y501,(IF(N501=0,J501*(INFORMAÇÕES!$Q$89/INFORMAÇÕES!$Q$92),IF(N501="R",J501,0))),0)</f>
        <v>0</v>
      </c>
      <c r="AG501" s="75" t="n">
        <f aca="false">IF(W501&lt;&gt;Y501,(IF(N501=0,J501*(INFORMAÇÕES!$Q$90/INFORMAÇÕES!$Q$92),IF(N501="C",J501,0))),0)</f>
        <v>0</v>
      </c>
      <c r="AH501" s="75" t="n">
        <f aca="false">IF(W501&lt;&gt;Y501,(IF(N501="",J501*INFORMAÇÕES!$U$115,IF(N501="CF",J501,0))),0)</f>
        <v>0</v>
      </c>
      <c r="AI501" s="75" t="n">
        <f aca="false">IF(W501&lt;&gt;Y501,(IF(N501="",J501*INFORMAÇÕES!$U$116,IF(N501="O",J501,0))),0)</f>
        <v>0</v>
      </c>
      <c r="AJ501" s="75" t="n">
        <f aca="false">IF(H501&lt;&gt;0,J501,0)</f>
        <v>0</v>
      </c>
      <c r="AK501" s="75" t="n">
        <f aca="false">IF(K501&lt;&gt;0,L501,0)</f>
        <v>0</v>
      </c>
    </row>
    <row r="502" s="174" customFormat="true" ht="14.25" hidden="false" customHeight="false" outlineLevel="0" collapsed="false">
      <c r="A502" s="159" t="n">
        <v>490</v>
      </c>
      <c r="B502" s="160" t="n">
        <f aca="false">IF('ORÇ.GLOBAL P CAIXA'!$K501="EXEC.",0,'ORÇ.REPROG. P CAIXA'!B502)</f>
        <v>0</v>
      </c>
      <c r="C502" s="161" t="n">
        <f aca="false">IF('ORÇ.GLOBAL P CAIXA'!$K501="EXEC.",0,'ORÇ.REPROG. P CAIXA'!C502)</f>
        <v>0</v>
      </c>
      <c r="D502" s="162" t="n">
        <f aca="false">IF('ORÇ.GLOBAL P CAIXA'!$K501="EXEC.",0,'ORÇ.REPROG. P CAIXA'!D502)</f>
        <v>0</v>
      </c>
      <c r="E502" s="163" t="n">
        <f aca="false">IF('ORÇ.GLOBAL P CAIXA'!$K501="EXEC.",0,'ORÇ.REPROG. P CAIXA'!E502)</f>
        <v>0</v>
      </c>
      <c r="F502" s="163" t="n">
        <f aca="false">IF('ORÇ.GLOBAL P CAIXA'!K501="EXEC.",0,IF('ORÇ.GLOBAL EMPRESA'!G501&gt;0,'ORÇ.GLOBAL EMPRESA'!G501,'ORÇ.GLOBAL P CAIXA'!F501))</f>
        <v>0</v>
      </c>
      <c r="G502" s="163" t="n">
        <f aca="false">IF(E502&lt;&gt;0,ROUND(E502*F502,2),IF(AE502=0,(SUMIF($W$13:$W$1012,B502,$AE$13:$AE$1012)),AE502))</f>
        <v>0</v>
      </c>
      <c r="H502" s="661" t="n">
        <f aca="false">IF('ORÇ.GLOBAL P CAIXA'!K501="EXEC.",0,'ORÇ.REPROG. P CAIXA'!H502)</f>
        <v>0</v>
      </c>
      <c r="I502" s="661" t="n">
        <f aca="false">IF('ORÇ.GLOBAL P CAIXA'!K501="EXEC.",0,'ORÇ.REPROG. P CAIXA'!I502)</f>
        <v>0</v>
      </c>
      <c r="J502" s="163" t="n">
        <f aca="false">IF(H502&lt;&gt;0,ROUND(H502*I502,2),IF(AJ502=0,(SUMIF($W$13:$W$1012,B502,$AJ$13:$AJ$1012)),AJ502))</f>
        <v>0</v>
      </c>
      <c r="K502" s="163" t="n">
        <f aca="false">H502-E502</f>
        <v>0</v>
      </c>
      <c r="L502" s="163" t="n">
        <f aca="false">J502-G502</f>
        <v>0</v>
      </c>
      <c r="M502" s="662" t="str">
        <f aca="false">IF('ORÇ.GLOBAL P CAIXA'!K501="EXEC.","",IF('ORÇ.REPROG. P CAIXA'!M502&gt;0,'ORÇ.REPROG. P CAIXA'!M502,""))</f>
        <v/>
      </c>
      <c r="N502" s="663" t="str">
        <f aca="false">IF('ORÇ.GLOBAL P CAIXA'!K501="EXEC.","",IF('ORÇ.REPROG. P CAIXA'!N502&gt;0,'ORÇ.REPROG. P CAIXA'!N502,""))</f>
        <v/>
      </c>
      <c r="O502" s="166" t="str">
        <f aca="false">IF('ORÇ.GLOBAL P CAIXA'!$K501="EXEC.","",'ORÇ.REPROG. P CAIXA'!O502)</f>
        <v/>
      </c>
      <c r="P502" s="167"/>
      <c r="Q502" s="168" t="str">
        <f aca="false">IF(B502&gt;0,"ok","ocultar")</f>
        <v>ocultar</v>
      </c>
      <c r="R502" s="649"/>
      <c r="S502" s="649"/>
      <c r="T502" s="650"/>
      <c r="V502" s="88"/>
      <c r="W502" s="157" t="n">
        <f aca="false">IF(B502=0,W501,IF(ISNONTEXT(B502)=TRUE(),INT(B502),INT(LEFT(B502,FIND(".",B502)-1))))</f>
        <v>3</v>
      </c>
      <c r="X502" s="157" t="str">
        <f aca="false">IF(X503=1,1,IF(B502&lt;&gt;0,1,IF(C502&lt;&gt;0,1,IF(D502&lt;&gt;0,1,IF(E502&lt;&gt;0,1,"")))))</f>
        <v/>
      </c>
      <c r="Y502" s="157" t="str">
        <f aca="false">IF(W502=0," ",IF(W502&lt;&gt;W501,W502," "))</f>
        <v> </v>
      </c>
      <c r="Z502" s="88"/>
      <c r="AA502" s="75" t="n">
        <f aca="false">IF(W502&lt;&gt;Y502,(IF(N502=0,G502*(INFORMAÇÕES!$Q$69/INFORMAÇÕES!$Q$72),IF(N502="R",G502,0))),0)</f>
        <v>0</v>
      </c>
      <c r="AB502" s="75" t="n">
        <f aca="false">IF(W502&lt;&gt;Y502,(IF(N502=0,G502*(INFORMAÇÕES!$Q$70/INFORMAÇÕES!$Q$72),IF(N502="C",G502,0))),0)</f>
        <v>0</v>
      </c>
      <c r="AC502" s="75" t="n">
        <f aca="false">IF(W502&lt;&gt;Y502,(IF(N502=0,G502*INFORMAÇÕES!$U$115,IF(N502="CF",G502,0))),0)</f>
        <v>0</v>
      </c>
      <c r="AD502" s="75" t="n">
        <f aca="false">IF(W502&lt;&gt;Y502,(IF(N502=0,G502*INFORMAÇÕES!$U$116,IF(N502="O",G502,0))),0)</f>
        <v>0</v>
      </c>
      <c r="AE502" s="75" t="n">
        <f aca="false">IF(E502&lt;&gt;0,G502,0)</f>
        <v>0</v>
      </c>
      <c r="AF502" s="75" t="n">
        <f aca="false">IF(W502&lt;&gt;Y502,(IF(N502=0,J502*(INFORMAÇÕES!$Q$89/INFORMAÇÕES!$Q$92),IF(N502="R",J502,0))),0)</f>
        <v>0</v>
      </c>
      <c r="AG502" s="75" t="n">
        <f aca="false">IF(W502&lt;&gt;Y502,(IF(N502=0,J502*(INFORMAÇÕES!$Q$90/INFORMAÇÕES!$Q$92),IF(N502="C",J502,0))),0)</f>
        <v>0</v>
      </c>
      <c r="AH502" s="75" t="n">
        <f aca="false">IF(W502&lt;&gt;Y502,(IF(N502="",J502*INFORMAÇÕES!$U$115,IF(N502="CF",J502,0))),0)</f>
        <v>0</v>
      </c>
      <c r="AI502" s="75" t="n">
        <f aca="false">IF(W502&lt;&gt;Y502,(IF(N502="",J502*INFORMAÇÕES!$U$116,IF(N502="O",J502,0))),0)</f>
        <v>0</v>
      </c>
      <c r="AJ502" s="75" t="n">
        <f aca="false">IF(H502&lt;&gt;0,J502,0)</f>
        <v>0</v>
      </c>
      <c r="AK502" s="75" t="n">
        <f aca="false">IF(K502&lt;&gt;0,L502,0)</f>
        <v>0</v>
      </c>
    </row>
    <row r="503" s="174" customFormat="true" ht="14.25" hidden="false" customHeight="false" outlineLevel="0" collapsed="false">
      <c r="A503" s="159" t="n">
        <v>491</v>
      </c>
      <c r="B503" s="160" t="n">
        <f aca="false">IF('ORÇ.GLOBAL P CAIXA'!$K502="EXEC.",0,'ORÇ.REPROG. P CAIXA'!B503)</f>
        <v>0</v>
      </c>
      <c r="C503" s="161" t="n">
        <f aca="false">IF('ORÇ.GLOBAL P CAIXA'!$K502="EXEC.",0,'ORÇ.REPROG. P CAIXA'!C503)</f>
        <v>0</v>
      </c>
      <c r="D503" s="162" t="n">
        <f aca="false">IF('ORÇ.GLOBAL P CAIXA'!$K502="EXEC.",0,'ORÇ.REPROG. P CAIXA'!D503)</f>
        <v>0</v>
      </c>
      <c r="E503" s="163" t="n">
        <f aca="false">IF('ORÇ.GLOBAL P CAIXA'!$K502="EXEC.",0,'ORÇ.REPROG. P CAIXA'!E503)</f>
        <v>0</v>
      </c>
      <c r="F503" s="163" t="n">
        <f aca="false">IF('ORÇ.GLOBAL P CAIXA'!K502="EXEC.",0,IF('ORÇ.GLOBAL EMPRESA'!G502&gt;0,'ORÇ.GLOBAL EMPRESA'!G502,'ORÇ.GLOBAL P CAIXA'!F502))</f>
        <v>0</v>
      </c>
      <c r="G503" s="163" t="n">
        <f aca="false">IF(E503&lt;&gt;0,ROUND(E503*F503,2),IF(AE503=0,(SUMIF($W$13:$W$1012,B503,$AE$13:$AE$1012)),AE503))</f>
        <v>0</v>
      </c>
      <c r="H503" s="661" t="n">
        <f aca="false">IF('ORÇ.GLOBAL P CAIXA'!K502="EXEC.",0,'ORÇ.REPROG. P CAIXA'!H503)</f>
        <v>0</v>
      </c>
      <c r="I503" s="661" t="n">
        <f aca="false">IF('ORÇ.GLOBAL P CAIXA'!K502="EXEC.",0,'ORÇ.REPROG. P CAIXA'!I503)</f>
        <v>0</v>
      </c>
      <c r="J503" s="163" t="n">
        <f aca="false">IF(H503&lt;&gt;0,ROUND(H503*I503,2),IF(AJ503=0,(SUMIF($W$13:$W$1012,B503,$AJ$13:$AJ$1012)),AJ503))</f>
        <v>0</v>
      </c>
      <c r="K503" s="163" t="n">
        <f aca="false">H503-E503</f>
        <v>0</v>
      </c>
      <c r="L503" s="163" t="n">
        <f aca="false">J503-G503</f>
        <v>0</v>
      </c>
      <c r="M503" s="662" t="str">
        <f aca="false">IF('ORÇ.GLOBAL P CAIXA'!K502="EXEC.","",IF('ORÇ.REPROG. P CAIXA'!M503&gt;0,'ORÇ.REPROG. P CAIXA'!M503,""))</f>
        <v/>
      </c>
      <c r="N503" s="663" t="str">
        <f aca="false">IF('ORÇ.GLOBAL P CAIXA'!K502="EXEC.","",IF('ORÇ.REPROG. P CAIXA'!N503&gt;0,'ORÇ.REPROG. P CAIXA'!N503,""))</f>
        <v/>
      </c>
      <c r="O503" s="166" t="str">
        <f aca="false">IF('ORÇ.GLOBAL P CAIXA'!$K502="EXEC.","",'ORÇ.REPROG. P CAIXA'!O503)</f>
        <v/>
      </c>
      <c r="P503" s="167"/>
      <c r="Q503" s="168" t="str">
        <f aca="false">IF(B503&gt;0,"ok","ocultar")</f>
        <v>ocultar</v>
      </c>
      <c r="R503" s="649"/>
      <c r="S503" s="649"/>
      <c r="T503" s="650"/>
      <c r="V503" s="88"/>
      <c r="W503" s="157" t="n">
        <f aca="false">IF(B503=0,W502,IF(ISNONTEXT(B503)=TRUE(),INT(B503),INT(LEFT(B503,FIND(".",B503)-1))))</f>
        <v>3</v>
      </c>
      <c r="X503" s="157" t="str">
        <f aca="false">IF(X504=1,1,IF(B503&lt;&gt;0,1,IF(C503&lt;&gt;0,1,IF(D503&lt;&gt;0,1,IF(E503&lt;&gt;0,1,"")))))</f>
        <v/>
      </c>
      <c r="Y503" s="157" t="str">
        <f aca="false">IF(W503=0," ",IF(W503&lt;&gt;W502,W503," "))</f>
        <v> </v>
      </c>
      <c r="Z503" s="88"/>
      <c r="AA503" s="75" t="n">
        <f aca="false">IF(W503&lt;&gt;Y503,(IF(N503=0,G503*(INFORMAÇÕES!$Q$69/INFORMAÇÕES!$Q$72),IF(N503="R",G503,0))),0)</f>
        <v>0</v>
      </c>
      <c r="AB503" s="75" t="n">
        <f aca="false">IF(W503&lt;&gt;Y503,(IF(N503=0,G503*(INFORMAÇÕES!$Q$70/INFORMAÇÕES!$Q$72),IF(N503="C",G503,0))),0)</f>
        <v>0</v>
      </c>
      <c r="AC503" s="75" t="n">
        <f aca="false">IF(W503&lt;&gt;Y503,(IF(N503=0,G503*INFORMAÇÕES!$U$115,IF(N503="CF",G503,0))),0)</f>
        <v>0</v>
      </c>
      <c r="AD503" s="75" t="n">
        <f aca="false">IF(W503&lt;&gt;Y503,(IF(N503=0,G503*INFORMAÇÕES!$U$116,IF(N503="O",G503,0))),0)</f>
        <v>0</v>
      </c>
      <c r="AE503" s="75" t="n">
        <f aca="false">IF(E503&lt;&gt;0,G503,0)</f>
        <v>0</v>
      </c>
      <c r="AF503" s="75" t="n">
        <f aca="false">IF(W503&lt;&gt;Y503,(IF(N503=0,J503*(INFORMAÇÕES!$Q$89/INFORMAÇÕES!$Q$92),IF(N503="R",J503,0))),0)</f>
        <v>0</v>
      </c>
      <c r="AG503" s="75" t="n">
        <f aca="false">IF(W503&lt;&gt;Y503,(IF(N503=0,J503*(INFORMAÇÕES!$Q$90/INFORMAÇÕES!$Q$92),IF(N503="C",J503,0))),0)</f>
        <v>0</v>
      </c>
      <c r="AH503" s="75" t="n">
        <f aca="false">IF(W503&lt;&gt;Y503,(IF(N503="",J503*INFORMAÇÕES!$U$115,IF(N503="CF",J503,0))),0)</f>
        <v>0</v>
      </c>
      <c r="AI503" s="75" t="n">
        <f aca="false">IF(W503&lt;&gt;Y503,(IF(N503="",J503*INFORMAÇÕES!$U$116,IF(N503="O",J503,0))),0)</f>
        <v>0</v>
      </c>
      <c r="AJ503" s="75" t="n">
        <f aca="false">IF(H503&lt;&gt;0,J503,0)</f>
        <v>0</v>
      </c>
      <c r="AK503" s="75" t="n">
        <f aca="false">IF(K503&lt;&gt;0,L503,0)</f>
        <v>0</v>
      </c>
    </row>
    <row r="504" s="174" customFormat="true" ht="14.25" hidden="false" customHeight="false" outlineLevel="0" collapsed="false">
      <c r="A504" s="159" t="n">
        <v>492</v>
      </c>
      <c r="B504" s="160" t="n">
        <f aca="false">IF('ORÇ.GLOBAL P CAIXA'!$K503="EXEC.",0,'ORÇ.REPROG. P CAIXA'!B504)</f>
        <v>0</v>
      </c>
      <c r="C504" s="161" t="n">
        <f aca="false">IF('ORÇ.GLOBAL P CAIXA'!$K503="EXEC.",0,'ORÇ.REPROG. P CAIXA'!C504)</f>
        <v>0</v>
      </c>
      <c r="D504" s="162" t="n">
        <f aca="false">IF('ORÇ.GLOBAL P CAIXA'!$K503="EXEC.",0,'ORÇ.REPROG. P CAIXA'!D504)</f>
        <v>0</v>
      </c>
      <c r="E504" s="163" t="n">
        <f aca="false">IF('ORÇ.GLOBAL P CAIXA'!$K503="EXEC.",0,'ORÇ.REPROG. P CAIXA'!E504)</f>
        <v>0</v>
      </c>
      <c r="F504" s="163" t="n">
        <f aca="false">IF('ORÇ.GLOBAL P CAIXA'!K503="EXEC.",0,IF('ORÇ.GLOBAL EMPRESA'!G503&gt;0,'ORÇ.GLOBAL EMPRESA'!G503,'ORÇ.GLOBAL P CAIXA'!F503))</f>
        <v>0</v>
      </c>
      <c r="G504" s="163" t="n">
        <f aca="false">IF(E504&lt;&gt;0,ROUND(E504*F504,2),IF(AE504=0,(SUMIF($W$13:$W$1012,B504,$AE$13:$AE$1012)),AE504))</f>
        <v>0</v>
      </c>
      <c r="H504" s="661" t="n">
        <f aca="false">IF('ORÇ.GLOBAL P CAIXA'!K503="EXEC.",0,'ORÇ.REPROG. P CAIXA'!H504)</f>
        <v>0</v>
      </c>
      <c r="I504" s="661" t="n">
        <f aca="false">IF('ORÇ.GLOBAL P CAIXA'!K503="EXEC.",0,'ORÇ.REPROG. P CAIXA'!I504)</f>
        <v>0</v>
      </c>
      <c r="J504" s="163" t="n">
        <f aca="false">IF(H504&lt;&gt;0,ROUND(H504*I504,2),IF(AJ504=0,(SUMIF($W$13:$W$1012,B504,$AJ$13:$AJ$1012)),AJ504))</f>
        <v>0</v>
      </c>
      <c r="K504" s="163" t="n">
        <f aca="false">H504-E504</f>
        <v>0</v>
      </c>
      <c r="L504" s="163" t="n">
        <f aca="false">J504-G504</f>
        <v>0</v>
      </c>
      <c r="M504" s="662" t="str">
        <f aca="false">IF('ORÇ.GLOBAL P CAIXA'!K503="EXEC.","",IF('ORÇ.REPROG. P CAIXA'!M504&gt;0,'ORÇ.REPROG. P CAIXA'!M504,""))</f>
        <v/>
      </c>
      <c r="N504" s="663" t="str">
        <f aca="false">IF('ORÇ.GLOBAL P CAIXA'!K503="EXEC.","",IF('ORÇ.REPROG. P CAIXA'!N504&gt;0,'ORÇ.REPROG. P CAIXA'!N504,""))</f>
        <v/>
      </c>
      <c r="O504" s="166" t="str">
        <f aca="false">IF('ORÇ.GLOBAL P CAIXA'!$K503="EXEC.","",'ORÇ.REPROG. P CAIXA'!O504)</f>
        <v/>
      </c>
      <c r="P504" s="167"/>
      <c r="Q504" s="168" t="str">
        <f aca="false">IF(B504&gt;0,"ok","ocultar")</f>
        <v>ocultar</v>
      </c>
      <c r="R504" s="649"/>
      <c r="S504" s="649"/>
      <c r="T504" s="650"/>
      <c r="V504" s="88"/>
      <c r="W504" s="157" t="n">
        <f aca="false">IF(B504=0,W503,IF(ISNONTEXT(B504)=TRUE(),INT(B504),INT(LEFT(B504,FIND(".",B504)-1))))</f>
        <v>3</v>
      </c>
      <c r="X504" s="157" t="str">
        <f aca="false">IF(X505=1,1,IF(B504&lt;&gt;0,1,IF(C504&lt;&gt;0,1,IF(D504&lt;&gt;0,1,IF(E504&lt;&gt;0,1,"")))))</f>
        <v/>
      </c>
      <c r="Y504" s="157" t="str">
        <f aca="false">IF(W504=0," ",IF(W504&lt;&gt;W503,W504," "))</f>
        <v> </v>
      </c>
      <c r="Z504" s="88"/>
      <c r="AA504" s="75" t="n">
        <f aca="false">IF(W504&lt;&gt;Y504,(IF(N504=0,G504*(INFORMAÇÕES!$Q$69/INFORMAÇÕES!$Q$72),IF(N504="R",G504,0))),0)</f>
        <v>0</v>
      </c>
      <c r="AB504" s="75" t="n">
        <f aca="false">IF(W504&lt;&gt;Y504,(IF(N504=0,G504*(INFORMAÇÕES!$Q$70/INFORMAÇÕES!$Q$72),IF(N504="C",G504,0))),0)</f>
        <v>0</v>
      </c>
      <c r="AC504" s="75" t="n">
        <f aca="false">IF(W504&lt;&gt;Y504,(IF(N504=0,G504*INFORMAÇÕES!$U$115,IF(N504="CF",G504,0))),0)</f>
        <v>0</v>
      </c>
      <c r="AD504" s="75" t="n">
        <f aca="false">IF(W504&lt;&gt;Y504,(IF(N504=0,G504*INFORMAÇÕES!$U$116,IF(N504="O",G504,0))),0)</f>
        <v>0</v>
      </c>
      <c r="AE504" s="75" t="n">
        <f aca="false">IF(E504&lt;&gt;0,G504,0)</f>
        <v>0</v>
      </c>
      <c r="AF504" s="75" t="n">
        <f aca="false">IF(W504&lt;&gt;Y504,(IF(N504=0,J504*(INFORMAÇÕES!$Q$89/INFORMAÇÕES!$Q$92),IF(N504="R",J504,0))),0)</f>
        <v>0</v>
      </c>
      <c r="AG504" s="75" t="n">
        <f aca="false">IF(W504&lt;&gt;Y504,(IF(N504=0,J504*(INFORMAÇÕES!$Q$90/INFORMAÇÕES!$Q$92),IF(N504="C",J504,0))),0)</f>
        <v>0</v>
      </c>
      <c r="AH504" s="75" t="n">
        <f aca="false">IF(W504&lt;&gt;Y504,(IF(N504="",J504*INFORMAÇÕES!$U$115,IF(N504="CF",J504,0))),0)</f>
        <v>0</v>
      </c>
      <c r="AI504" s="75" t="n">
        <f aca="false">IF(W504&lt;&gt;Y504,(IF(N504="",J504*INFORMAÇÕES!$U$116,IF(N504="O",J504,0))),0)</f>
        <v>0</v>
      </c>
      <c r="AJ504" s="75" t="n">
        <f aca="false">IF(H504&lt;&gt;0,J504,0)</f>
        <v>0</v>
      </c>
      <c r="AK504" s="75" t="n">
        <f aca="false">IF(K504&lt;&gt;0,L504,0)</f>
        <v>0</v>
      </c>
    </row>
    <row r="505" s="174" customFormat="true" ht="14.25" hidden="false" customHeight="false" outlineLevel="0" collapsed="false">
      <c r="A505" s="159" t="n">
        <v>493</v>
      </c>
      <c r="B505" s="160" t="n">
        <f aca="false">IF('ORÇ.GLOBAL P CAIXA'!$K504="EXEC.",0,'ORÇ.REPROG. P CAIXA'!B505)</f>
        <v>0</v>
      </c>
      <c r="C505" s="161" t="n">
        <f aca="false">IF('ORÇ.GLOBAL P CAIXA'!$K504="EXEC.",0,'ORÇ.REPROG. P CAIXA'!C505)</f>
        <v>0</v>
      </c>
      <c r="D505" s="162" t="n">
        <f aca="false">IF('ORÇ.GLOBAL P CAIXA'!$K504="EXEC.",0,'ORÇ.REPROG. P CAIXA'!D505)</f>
        <v>0</v>
      </c>
      <c r="E505" s="163" t="n">
        <f aca="false">IF('ORÇ.GLOBAL P CAIXA'!$K504="EXEC.",0,'ORÇ.REPROG. P CAIXA'!E505)</f>
        <v>0</v>
      </c>
      <c r="F505" s="163" t="n">
        <f aca="false">IF('ORÇ.GLOBAL P CAIXA'!K504="EXEC.",0,IF('ORÇ.GLOBAL EMPRESA'!G504&gt;0,'ORÇ.GLOBAL EMPRESA'!G504,'ORÇ.GLOBAL P CAIXA'!F504))</f>
        <v>0</v>
      </c>
      <c r="G505" s="163" t="n">
        <f aca="false">IF(E505&lt;&gt;0,ROUND(E505*F505,2),IF(AE505=0,(SUMIF($W$13:$W$1012,B505,$AE$13:$AE$1012)),AE505))</f>
        <v>0</v>
      </c>
      <c r="H505" s="661" t="n">
        <f aca="false">IF('ORÇ.GLOBAL P CAIXA'!K504="EXEC.",0,'ORÇ.REPROG. P CAIXA'!H505)</f>
        <v>0</v>
      </c>
      <c r="I505" s="661" t="n">
        <f aca="false">IF('ORÇ.GLOBAL P CAIXA'!K504="EXEC.",0,'ORÇ.REPROG. P CAIXA'!I505)</f>
        <v>0</v>
      </c>
      <c r="J505" s="163" t="n">
        <f aca="false">IF(H505&lt;&gt;0,ROUND(H505*I505,2),IF(AJ505=0,(SUMIF($W$13:$W$1012,B505,$AJ$13:$AJ$1012)),AJ505))</f>
        <v>0</v>
      </c>
      <c r="K505" s="163" t="n">
        <f aca="false">H505-E505</f>
        <v>0</v>
      </c>
      <c r="L505" s="163" t="n">
        <f aca="false">J505-G505</f>
        <v>0</v>
      </c>
      <c r="M505" s="662" t="str">
        <f aca="false">IF('ORÇ.GLOBAL P CAIXA'!K504="EXEC.","",IF('ORÇ.REPROG. P CAIXA'!M505&gt;0,'ORÇ.REPROG. P CAIXA'!M505,""))</f>
        <v/>
      </c>
      <c r="N505" s="663" t="str">
        <f aca="false">IF('ORÇ.GLOBAL P CAIXA'!K504="EXEC.","",IF('ORÇ.REPROG. P CAIXA'!N505&gt;0,'ORÇ.REPROG. P CAIXA'!N505,""))</f>
        <v/>
      </c>
      <c r="O505" s="166" t="str">
        <f aca="false">IF('ORÇ.GLOBAL P CAIXA'!$K504="EXEC.","",'ORÇ.REPROG. P CAIXA'!O505)</f>
        <v/>
      </c>
      <c r="P505" s="167"/>
      <c r="Q505" s="168" t="str">
        <f aca="false">IF(B505&gt;0,"ok","ocultar")</f>
        <v>ocultar</v>
      </c>
      <c r="R505" s="649"/>
      <c r="S505" s="649"/>
      <c r="T505" s="650"/>
      <c r="V505" s="88"/>
      <c r="W505" s="157" t="n">
        <f aca="false">IF(B505=0,W504,IF(ISNONTEXT(B505)=TRUE(),INT(B505),INT(LEFT(B505,FIND(".",B505)-1))))</f>
        <v>3</v>
      </c>
      <c r="X505" s="157" t="str">
        <f aca="false">IF(X506=1,1,IF(B505&lt;&gt;0,1,IF(C505&lt;&gt;0,1,IF(D505&lt;&gt;0,1,IF(E505&lt;&gt;0,1,"")))))</f>
        <v/>
      </c>
      <c r="Y505" s="157" t="str">
        <f aca="false">IF(W505=0," ",IF(W505&lt;&gt;W504,W505," "))</f>
        <v> </v>
      </c>
      <c r="Z505" s="88"/>
      <c r="AA505" s="75" t="n">
        <f aca="false">IF(W505&lt;&gt;Y505,(IF(N505=0,G505*(INFORMAÇÕES!$Q$69/INFORMAÇÕES!$Q$72),IF(N505="R",G505,0))),0)</f>
        <v>0</v>
      </c>
      <c r="AB505" s="75" t="n">
        <f aca="false">IF(W505&lt;&gt;Y505,(IF(N505=0,G505*(INFORMAÇÕES!$Q$70/INFORMAÇÕES!$Q$72),IF(N505="C",G505,0))),0)</f>
        <v>0</v>
      </c>
      <c r="AC505" s="75" t="n">
        <f aca="false">IF(W505&lt;&gt;Y505,(IF(N505=0,G505*INFORMAÇÕES!$U$115,IF(N505="CF",G505,0))),0)</f>
        <v>0</v>
      </c>
      <c r="AD505" s="75" t="n">
        <f aca="false">IF(W505&lt;&gt;Y505,(IF(N505=0,G505*INFORMAÇÕES!$U$116,IF(N505="O",G505,0))),0)</f>
        <v>0</v>
      </c>
      <c r="AE505" s="75" t="n">
        <f aca="false">IF(E505&lt;&gt;0,G505,0)</f>
        <v>0</v>
      </c>
      <c r="AF505" s="75" t="n">
        <f aca="false">IF(W505&lt;&gt;Y505,(IF(N505=0,J505*(INFORMAÇÕES!$Q$89/INFORMAÇÕES!$Q$92),IF(N505="R",J505,0))),0)</f>
        <v>0</v>
      </c>
      <c r="AG505" s="75" t="n">
        <f aca="false">IF(W505&lt;&gt;Y505,(IF(N505=0,J505*(INFORMAÇÕES!$Q$90/INFORMAÇÕES!$Q$92),IF(N505="C",J505,0))),0)</f>
        <v>0</v>
      </c>
      <c r="AH505" s="75" t="n">
        <f aca="false">IF(W505&lt;&gt;Y505,(IF(N505="",J505*INFORMAÇÕES!$U$115,IF(N505="CF",J505,0))),0)</f>
        <v>0</v>
      </c>
      <c r="AI505" s="75" t="n">
        <f aca="false">IF(W505&lt;&gt;Y505,(IF(N505="",J505*INFORMAÇÕES!$U$116,IF(N505="O",J505,0))),0)</f>
        <v>0</v>
      </c>
      <c r="AJ505" s="75" t="n">
        <f aca="false">IF(H505&lt;&gt;0,J505,0)</f>
        <v>0</v>
      </c>
      <c r="AK505" s="75" t="n">
        <f aca="false">IF(K505&lt;&gt;0,L505,0)</f>
        <v>0</v>
      </c>
    </row>
    <row r="506" s="174" customFormat="true" ht="14.25" hidden="false" customHeight="false" outlineLevel="0" collapsed="false">
      <c r="A506" s="159" t="n">
        <v>494</v>
      </c>
      <c r="B506" s="160" t="n">
        <f aca="false">IF('ORÇ.GLOBAL P CAIXA'!$K505="EXEC.",0,'ORÇ.REPROG. P CAIXA'!B506)</f>
        <v>0</v>
      </c>
      <c r="C506" s="161" t="n">
        <f aca="false">IF('ORÇ.GLOBAL P CAIXA'!$K505="EXEC.",0,'ORÇ.REPROG. P CAIXA'!C506)</f>
        <v>0</v>
      </c>
      <c r="D506" s="162" t="n">
        <f aca="false">IF('ORÇ.GLOBAL P CAIXA'!$K505="EXEC.",0,'ORÇ.REPROG. P CAIXA'!D506)</f>
        <v>0</v>
      </c>
      <c r="E506" s="163" t="n">
        <f aca="false">IF('ORÇ.GLOBAL P CAIXA'!$K505="EXEC.",0,'ORÇ.REPROG. P CAIXA'!E506)</f>
        <v>0</v>
      </c>
      <c r="F506" s="163" t="n">
        <f aca="false">IF('ORÇ.GLOBAL P CAIXA'!K505="EXEC.",0,IF('ORÇ.GLOBAL EMPRESA'!G505&gt;0,'ORÇ.GLOBAL EMPRESA'!G505,'ORÇ.GLOBAL P CAIXA'!F505))</f>
        <v>0</v>
      </c>
      <c r="G506" s="163" t="n">
        <f aca="false">IF(E506&lt;&gt;0,ROUND(E506*F506,2),IF(AE506=0,(SUMIF($W$13:$W$1012,B506,$AE$13:$AE$1012)),AE506))</f>
        <v>0</v>
      </c>
      <c r="H506" s="661" t="n">
        <f aca="false">IF('ORÇ.GLOBAL P CAIXA'!K505="EXEC.",0,'ORÇ.REPROG. P CAIXA'!H506)</f>
        <v>0</v>
      </c>
      <c r="I506" s="661" t="n">
        <f aca="false">IF('ORÇ.GLOBAL P CAIXA'!K505="EXEC.",0,'ORÇ.REPROG. P CAIXA'!I506)</f>
        <v>0</v>
      </c>
      <c r="J506" s="163" t="n">
        <f aca="false">IF(H506&lt;&gt;0,ROUND(H506*I506,2),IF(AJ506=0,(SUMIF($W$13:$W$1012,B506,$AJ$13:$AJ$1012)),AJ506))</f>
        <v>0</v>
      </c>
      <c r="K506" s="163" t="n">
        <f aca="false">H506-E506</f>
        <v>0</v>
      </c>
      <c r="L506" s="163" t="n">
        <f aca="false">J506-G506</f>
        <v>0</v>
      </c>
      <c r="M506" s="662" t="str">
        <f aca="false">IF('ORÇ.GLOBAL P CAIXA'!K505="EXEC.","",IF('ORÇ.REPROG. P CAIXA'!M506&gt;0,'ORÇ.REPROG. P CAIXA'!M506,""))</f>
        <v/>
      </c>
      <c r="N506" s="663" t="str">
        <f aca="false">IF('ORÇ.GLOBAL P CAIXA'!K505="EXEC.","",IF('ORÇ.REPROG. P CAIXA'!N506&gt;0,'ORÇ.REPROG. P CAIXA'!N506,""))</f>
        <v/>
      </c>
      <c r="O506" s="166" t="str">
        <f aca="false">IF('ORÇ.GLOBAL P CAIXA'!$K505="EXEC.","",'ORÇ.REPROG. P CAIXA'!O506)</f>
        <v/>
      </c>
      <c r="P506" s="167"/>
      <c r="Q506" s="168" t="str">
        <f aca="false">IF(B506&gt;0,"ok","ocultar")</f>
        <v>ocultar</v>
      </c>
      <c r="R506" s="649"/>
      <c r="S506" s="649"/>
      <c r="T506" s="650"/>
      <c r="V506" s="88"/>
      <c r="W506" s="157" t="n">
        <f aca="false">IF(B506=0,W505,IF(ISNONTEXT(B506)=TRUE(),INT(B506),INT(LEFT(B506,FIND(".",B506)-1))))</f>
        <v>3</v>
      </c>
      <c r="X506" s="157" t="str">
        <f aca="false">IF(X507=1,1,IF(B506&lt;&gt;0,1,IF(C506&lt;&gt;0,1,IF(D506&lt;&gt;0,1,IF(E506&lt;&gt;0,1,"")))))</f>
        <v/>
      </c>
      <c r="Y506" s="157" t="str">
        <f aca="false">IF(W506=0," ",IF(W506&lt;&gt;W505,W506," "))</f>
        <v> </v>
      </c>
      <c r="Z506" s="88"/>
      <c r="AA506" s="75" t="n">
        <f aca="false">IF(W506&lt;&gt;Y506,(IF(N506=0,G506*(INFORMAÇÕES!$Q$69/INFORMAÇÕES!$Q$72),IF(N506="R",G506,0))),0)</f>
        <v>0</v>
      </c>
      <c r="AB506" s="75" t="n">
        <f aca="false">IF(W506&lt;&gt;Y506,(IF(N506=0,G506*(INFORMAÇÕES!$Q$70/INFORMAÇÕES!$Q$72),IF(N506="C",G506,0))),0)</f>
        <v>0</v>
      </c>
      <c r="AC506" s="75" t="n">
        <f aca="false">IF(W506&lt;&gt;Y506,(IF(N506=0,G506*INFORMAÇÕES!$U$115,IF(N506="CF",G506,0))),0)</f>
        <v>0</v>
      </c>
      <c r="AD506" s="75" t="n">
        <f aca="false">IF(W506&lt;&gt;Y506,(IF(N506=0,G506*INFORMAÇÕES!$U$116,IF(N506="O",G506,0))),0)</f>
        <v>0</v>
      </c>
      <c r="AE506" s="75" t="n">
        <f aca="false">IF(E506&lt;&gt;0,G506,0)</f>
        <v>0</v>
      </c>
      <c r="AF506" s="75" t="n">
        <f aca="false">IF(W506&lt;&gt;Y506,(IF(N506=0,J506*(INFORMAÇÕES!$Q$89/INFORMAÇÕES!$Q$92),IF(N506="R",J506,0))),0)</f>
        <v>0</v>
      </c>
      <c r="AG506" s="75" t="n">
        <f aca="false">IF(W506&lt;&gt;Y506,(IF(N506=0,J506*(INFORMAÇÕES!$Q$90/INFORMAÇÕES!$Q$92),IF(N506="C",J506,0))),0)</f>
        <v>0</v>
      </c>
      <c r="AH506" s="75" t="n">
        <f aca="false">IF(W506&lt;&gt;Y506,(IF(N506="",J506*INFORMAÇÕES!$U$115,IF(N506="CF",J506,0))),0)</f>
        <v>0</v>
      </c>
      <c r="AI506" s="75" t="n">
        <f aca="false">IF(W506&lt;&gt;Y506,(IF(N506="",J506*INFORMAÇÕES!$U$116,IF(N506="O",J506,0))),0)</f>
        <v>0</v>
      </c>
      <c r="AJ506" s="75" t="n">
        <f aca="false">IF(H506&lt;&gt;0,J506,0)</f>
        <v>0</v>
      </c>
      <c r="AK506" s="75" t="n">
        <f aca="false">IF(K506&lt;&gt;0,L506,0)</f>
        <v>0</v>
      </c>
    </row>
    <row r="507" s="174" customFormat="true" ht="14.25" hidden="false" customHeight="false" outlineLevel="0" collapsed="false">
      <c r="A507" s="159" t="n">
        <v>495</v>
      </c>
      <c r="B507" s="160" t="n">
        <f aca="false">IF('ORÇ.GLOBAL P CAIXA'!$K506="EXEC.",0,'ORÇ.REPROG. P CAIXA'!B507)</f>
        <v>0</v>
      </c>
      <c r="C507" s="161" t="n">
        <f aca="false">IF('ORÇ.GLOBAL P CAIXA'!$K506="EXEC.",0,'ORÇ.REPROG. P CAIXA'!C507)</f>
        <v>0</v>
      </c>
      <c r="D507" s="162" t="n">
        <f aca="false">IF('ORÇ.GLOBAL P CAIXA'!$K506="EXEC.",0,'ORÇ.REPROG. P CAIXA'!D507)</f>
        <v>0</v>
      </c>
      <c r="E507" s="163" t="n">
        <f aca="false">IF('ORÇ.GLOBAL P CAIXA'!$K506="EXEC.",0,'ORÇ.REPROG. P CAIXA'!E507)</f>
        <v>0</v>
      </c>
      <c r="F507" s="163" t="n">
        <f aca="false">IF('ORÇ.GLOBAL P CAIXA'!K506="EXEC.",0,IF('ORÇ.GLOBAL EMPRESA'!G506&gt;0,'ORÇ.GLOBAL EMPRESA'!G506,'ORÇ.GLOBAL P CAIXA'!F506))</f>
        <v>0</v>
      </c>
      <c r="G507" s="163" t="n">
        <f aca="false">IF(E507&lt;&gt;0,ROUND(E507*F507,2),IF(AE507=0,(SUMIF($W$13:$W$1012,B507,$AE$13:$AE$1012)),AE507))</f>
        <v>0</v>
      </c>
      <c r="H507" s="661" t="n">
        <f aca="false">IF('ORÇ.GLOBAL P CAIXA'!K506="EXEC.",0,'ORÇ.REPROG. P CAIXA'!H507)</f>
        <v>0</v>
      </c>
      <c r="I507" s="661" t="n">
        <f aca="false">IF('ORÇ.GLOBAL P CAIXA'!K506="EXEC.",0,'ORÇ.REPROG. P CAIXA'!I507)</f>
        <v>0</v>
      </c>
      <c r="J507" s="163" t="n">
        <f aca="false">IF(H507&lt;&gt;0,ROUND(H507*I507,2),IF(AJ507=0,(SUMIF($W$13:$W$1012,B507,$AJ$13:$AJ$1012)),AJ507))</f>
        <v>0</v>
      </c>
      <c r="K507" s="163" t="n">
        <f aca="false">H507-E507</f>
        <v>0</v>
      </c>
      <c r="L507" s="163" t="n">
        <f aca="false">J507-G507</f>
        <v>0</v>
      </c>
      <c r="M507" s="662" t="str">
        <f aca="false">IF('ORÇ.GLOBAL P CAIXA'!K506="EXEC.","",IF('ORÇ.REPROG. P CAIXA'!M507&gt;0,'ORÇ.REPROG. P CAIXA'!M507,""))</f>
        <v/>
      </c>
      <c r="N507" s="663" t="str">
        <f aca="false">IF('ORÇ.GLOBAL P CAIXA'!K506="EXEC.","",IF('ORÇ.REPROG. P CAIXA'!N507&gt;0,'ORÇ.REPROG. P CAIXA'!N507,""))</f>
        <v/>
      </c>
      <c r="O507" s="166" t="str">
        <f aca="false">IF('ORÇ.GLOBAL P CAIXA'!$K506="EXEC.","",'ORÇ.REPROG. P CAIXA'!O507)</f>
        <v/>
      </c>
      <c r="P507" s="167"/>
      <c r="Q507" s="168" t="str">
        <f aca="false">IF(B507&gt;0,"ok","ocultar")</f>
        <v>ocultar</v>
      </c>
      <c r="R507" s="649"/>
      <c r="S507" s="649"/>
      <c r="T507" s="650"/>
      <c r="V507" s="88"/>
      <c r="W507" s="157" t="n">
        <f aca="false">IF(B507=0,W506,IF(ISNONTEXT(B507)=TRUE(),INT(B507),INT(LEFT(B507,FIND(".",B507)-1))))</f>
        <v>3</v>
      </c>
      <c r="X507" s="157" t="str">
        <f aca="false">IF(X508=1,1,IF(B507&lt;&gt;0,1,IF(C507&lt;&gt;0,1,IF(D507&lt;&gt;0,1,IF(E507&lt;&gt;0,1,"")))))</f>
        <v/>
      </c>
      <c r="Y507" s="157" t="str">
        <f aca="false">IF(W507=0," ",IF(W507&lt;&gt;W506,W507," "))</f>
        <v> </v>
      </c>
      <c r="Z507" s="88"/>
      <c r="AA507" s="75" t="n">
        <f aca="false">IF(W507&lt;&gt;Y507,(IF(N507=0,G507*(INFORMAÇÕES!$Q$69/INFORMAÇÕES!$Q$72),IF(N507="R",G507,0))),0)</f>
        <v>0</v>
      </c>
      <c r="AB507" s="75" t="n">
        <f aca="false">IF(W507&lt;&gt;Y507,(IF(N507=0,G507*(INFORMAÇÕES!$Q$70/INFORMAÇÕES!$Q$72),IF(N507="C",G507,0))),0)</f>
        <v>0</v>
      </c>
      <c r="AC507" s="75" t="n">
        <f aca="false">IF(W507&lt;&gt;Y507,(IF(N507=0,G507*INFORMAÇÕES!$U$115,IF(N507="CF",G507,0))),0)</f>
        <v>0</v>
      </c>
      <c r="AD507" s="75" t="n">
        <f aca="false">IF(W507&lt;&gt;Y507,(IF(N507=0,G507*INFORMAÇÕES!$U$116,IF(N507="O",G507,0))),0)</f>
        <v>0</v>
      </c>
      <c r="AE507" s="75" t="n">
        <f aca="false">IF(E507&lt;&gt;0,G507,0)</f>
        <v>0</v>
      </c>
      <c r="AF507" s="75" t="n">
        <f aca="false">IF(W507&lt;&gt;Y507,(IF(N507=0,J507*(INFORMAÇÕES!$Q$89/INFORMAÇÕES!$Q$92),IF(N507="R",J507,0))),0)</f>
        <v>0</v>
      </c>
      <c r="AG507" s="75" t="n">
        <f aca="false">IF(W507&lt;&gt;Y507,(IF(N507=0,J507*(INFORMAÇÕES!$Q$90/INFORMAÇÕES!$Q$92),IF(N507="C",J507,0))),0)</f>
        <v>0</v>
      </c>
      <c r="AH507" s="75" t="n">
        <f aca="false">IF(W507&lt;&gt;Y507,(IF(N507="",J507*INFORMAÇÕES!$U$115,IF(N507="CF",J507,0))),0)</f>
        <v>0</v>
      </c>
      <c r="AI507" s="75" t="n">
        <f aca="false">IF(W507&lt;&gt;Y507,(IF(N507="",J507*INFORMAÇÕES!$U$116,IF(N507="O",J507,0))),0)</f>
        <v>0</v>
      </c>
      <c r="AJ507" s="75" t="n">
        <f aca="false">IF(H507&lt;&gt;0,J507,0)</f>
        <v>0</v>
      </c>
      <c r="AK507" s="75" t="n">
        <f aca="false">IF(K507&lt;&gt;0,L507,0)</f>
        <v>0</v>
      </c>
    </row>
    <row r="508" s="174" customFormat="true" ht="14.25" hidden="false" customHeight="false" outlineLevel="0" collapsed="false">
      <c r="A508" s="159" t="n">
        <v>496</v>
      </c>
      <c r="B508" s="160" t="n">
        <f aca="false">IF('ORÇ.GLOBAL P CAIXA'!$K507="EXEC.",0,'ORÇ.REPROG. P CAIXA'!B508)</f>
        <v>0</v>
      </c>
      <c r="C508" s="161" t="n">
        <f aca="false">IF('ORÇ.GLOBAL P CAIXA'!$K507="EXEC.",0,'ORÇ.REPROG. P CAIXA'!C508)</f>
        <v>0</v>
      </c>
      <c r="D508" s="162" t="n">
        <f aca="false">IF('ORÇ.GLOBAL P CAIXA'!$K507="EXEC.",0,'ORÇ.REPROG. P CAIXA'!D508)</f>
        <v>0</v>
      </c>
      <c r="E508" s="163" t="n">
        <f aca="false">IF('ORÇ.GLOBAL P CAIXA'!$K507="EXEC.",0,'ORÇ.REPROG. P CAIXA'!E508)</f>
        <v>0</v>
      </c>
      <c r="F508" s="163" t="n">
        <f aca="false">IF('ORÇ.GLOBAL P CAIXA'!K507="EXEC.",0,IF('ORÇ.GLOBAL EMPRESA'!G507&gt;0,'ORÇ.GLOBAL EMPRESA'!G507,'ORÇ.GLOBAL P CAIXA'!F507))</f>
        <v>0</v>
      </c>
      <c r="G508" s="163" t="n">
        <f aca="false">IF(E508&lt;&gt;0,ROUND(E508*F508,2),IF(AE508=0,(SUMIF($W$13:$W$1012,B508,$AE$13:$AE$1012)),AE508))</f>
        <v>0</v>
      </c>
      <c r="H508" s="661" t="n">
        <f aca="false">IF('ORÇ.GLOBAL P CAIXA'!K507="EXEC.",0,'ORÇ.REPROG. P CAIXA'!H508)</f>
        <v>0</v>
      </c>
      <c r="I508" s="661" t="n">
        <f aca="false">IF('ORÇ.GLOBAL P CAIXA'!K507="EXEC.",0,'ORÇ.REPROG. P CAIXA'!I508)</f>
        <v>0</v>
      </c>
      <c r="J508" s="163" t="n">
        <f aca="false">IF(H508&lt;&gt;0,ROUND(H508*I508,2),IF(AJ508=0,(SUMIF($W$13:$W$1012,B508,$AJ$13:$AJ$1012)),AJ508))</f>
        <v>0</v>
      </c>
      <c r="K508" s="163" t="n">
        <f aca="false">H508-E508</f>
        <v>0</v>
      </c>
      <c r="L508" s="163" t="n">
        <f aca="false">J508-G508</f>
        <v>0</v>
      </c>
      <c r="M508" s="662" t="str">
        <f aca="false">IF('ORÇ.GLOBAL P CAIXA'!K507="EXEC.","",IF('ORÇ.REPROG. P CAIXA'!M508&gt;0,'ORÇ.REPROG. P CAIXA'!M508,""))</f>
        <v/>
      </c>
      <c r="N508" s="663" t="str">
        <f aca="false">IF('ORÇ.GLOBAL P CAIXA'!K507="EXEC.","",IF('ORÇ.REPROG. P CAIXA'!N508&gt;0,'ORÇ.REPROG. P CAIXA'!N508,""))</f>
        <v/>
      </c>
      <c r="O508" s="166" t="str">
        <f aca="false">IF('ORÇ.GLOBAL P CAIXA'!$K507="EXEC.","",'ORÇ.REPROG. P CAIXA'!O508)</f>
        <v/>
      </c>
      <c r="P508" s="167"/>
      <c r="Q508" s="168" t="str">
        <f aca="false">IF(B508&gt;0,"ok","ocultar")</f>
        <v>ocultar</v>
      </c>
      <c r="R508" s="649"/>
      <c r="S508" s="649"/>
      <c r="T508" s="650"/>
      <c r="V508" s="88"/>
      <c r="W508" s="157" t="n">
        <f aca="false">IF(B508=0,W507,IF(ISNONTEXT(B508)=TRUE(),INT(B508),INT(LEFT(B508,FIND(".",B508)-1))))</f>
        <v>3</v>
      </c>
      <c r="X508" s="157" t="str">
        <f aca="false">IF(X509=1,1,IF(B508&lt;&gt;0,1,IF(C508&lt;&gt;0,1,IF(D508&lt;&gt;0,1,IF(E508&lt;&gt;0,1,"")))))</f>
        <v/>
      </c>
      <c r="Y508" s="157" t="str">
        <f aca="false">IF(W508=0," ",IF(W508&lt;&gt;W507,W508," "))</f>
        <v> </v>
      </c>
      <c r="Z508" s="88"/>
      <c r="AA508" s="75" t="n">
        <f aca="false">IF(W508&lt;&gt;Y508,(IF(N508=0,G508*(INFORMAÇÕES!$Q$69/INFORMAÇÕES!$Q$72),IF(N508="R",G508,0))),0)</f>
        <v>0</v>
      </c>
      <c r="AB508" s="75" t="n">
        <f aca="false">IF(W508&lt;&gt;Y508,(IF(N508=0,G508*(INFORMAÇÕES!$Q$70/INFORMAÇÕES!$Q$72),IF(N508="C",G508,0))),0)</f>
        <v>0</v>
      </c>
      <c r="AC508" s="75" t="n">
        <f aca="false">IF(W508&lt;&gt;Y508,(IF(N508=0,G508*INFORMAÇÕES!$U$115,IF(N508="CF",G508,0))),0)</f>
        <v>0</v>
      </c>
      <c r="AD508" s="75" t="n">
        <f aca="false">IF(W508&lt;&gt;Y508,(IF(N508=0,G508*INFORMAÇÕES!$U$116,IF(N508="O",G508,0))),0)</f>
        <v>0</v>
      </c>
      <c r="AE508" s="75" t="n">
        <f aca="false">IF(E508&lt;&gt;0,G508,0)</f>
        <v>0</v>
      </c>
      <c r="AF508" s="75" t="n">
        <f aca="false">IF(W508&lt;&gt;Y508,(IF(N508=0,J508*(INFORMAÇÕES!$Q$89/INFORMAÇÕES!$Q$92),IF(N508="R",J508,0))),0)</f>
        <v>0</v>
      </c>
      <c r="AG508" s="75" t="n">
        <f aca="false">IF(W508&lt;&gt;Y508,(IF(N508=0,J508*(INFORMAÇÕES!$Q$90/INFORMAÇÕES!$Q$92),IF(N508="C",J508,0))),0)</f>
        <v>0</v>
      </c>
      <c r="AH508" s="75" t="n">
        <f aca="false">IF(W508&lt;&gt;Y508,(IF(N508="",J508*INFORMAÇÕES!$U$115,IF(N508="CF",J508,0))),0)</f>
        <v>0</v>
      </c>
      <c r="AI508" s="75" t="n">
        <f aca="false">IF(W508&lt;&gt;Y508,(IF(N508="",J508*INFORMAÇÕES!$U$116,IF(N508="O",J508,0))),0)</f>
        <v>0</v>
      </c>
      <c r="AJ508" s="75" t="n">
        <f aca="false">IF(H508&lt;&gt;0,J508,0)</f>
        <v>0</v>
      </c>
      <c r="AK508" s="75" t="n">
        <f aca="false">IF(K508&lt;&gt;0,L508,0)</f>
        <v>0</v>
      </c>
    </row>
    <row r="509" s="174" customFormat="true" ht="14.25" hidden="false" customHeight="false" outlineLevel="0" collapsed="false">
      <c r="A509" s="159" t="n">
        <v>497</v>
      </c>
      <c r="B509" s="160" t="n">
        <f aca="false">IF('ORÇ.GLOBAL P CAIXA'!$K508="EXEC.",0,'ORÇ.REPROG. P CAIXA'!B509)</f>
        <v>0</v>
      </c>
      <c r="C509" s="161" t="n">
        <f aca="false">IF('ORÇ.GLOBAL P CAIXA'!$K508="EXEC.",0,'ORÇ.REPROG. P CAIXA'!C509)</f>
        <v>0</v>
      </c>
      <c r="D509" s="162" t="n">
        <f aca="false">IF('ORÇ.GLOBAL P CAIXA'!$K508="EXEC.",0,'ORÇ.REPROG. P CAIXA'!D509)</f>
        <v>0</v>
      </c>
      <c r="E509" s="163" t="n">
        <f aca="false">IF('ORÇ.GLOBAL P CAIXA'!$K508="EXEC.",0,'ORÇ.REPROG. P CAIXA'!E509)</f>
        <v>0</v>
      </c>
      <c r="F509" s="163" t="n">
        <f aca="false">IF('ORÇ.GLOBAL P CAIXA'!K508="EXEC.",0,IF('ORÇ.GLOBAL EMPRESA'!G508&gt;0,'ORÇ.GLOBAL EMPRESA'!G508,'ORÇ.GLOBAL P CAIXA'!F508))</f>
        <v>0</v>
      </c>
      <c r="G509" s="163" t="n">
        <f aca="false">IF(E509&lt;&gt;0,ROUND(E509*F509,2),IF(AE509=0,(SUMIF($W$13:$W$1012,B509,$AE$13:$AE$1012)),AE509))</f>
        <v>0</v>
      </c>
      <c r="H509" s="661" t="n">
        <f aca="false">IF('ORÇ.GLOBAL P CAIXA'!K508="EXEC.",0,'ORÇ.REPROG. P CAIXA'!H509)</f>
        <v>0</v>
      </c>
      <c r="I509" s="661" t="n">
        <f aca="false">IF('ORÇ.GLOBAL P CAIXA'!K508="EXEC.",0,'ORÇ.REPROG. P CAIXA'!I509)</f>
        <v>0</v>
      </c>
      <c r="J509" s="163" t="n">
        <f aca="false">IF(H509&lt;&gt;0,ROUND(H509*I509,2),IF(AJ509=0,(SUMIF($W$13:$W$1012,B509,$AJ$13:$AJ$1012)),AJ509))</f>
        <v>0</v>
      </c>
      <c r="K509" s="163" t="n">
        <f aca="false">H509-E509</f>
        <v>0</v>
      </c>
      <c r="L509" s="163" t="n">
        <f aca="false">J509-G509</f>
        <v>0</v>
      </c>
      <c r="M509" s="662" t="str">
        <f aca="false">IF('ORÇ.GLOBAL P CAIXA'!K508="EXEC.","",IF('ORÇ.REPROG. P CAIXA'!M509&gt;0,'ORÇ.REPROG. P CAIXA'!M509,""))</f>
        <v/>
      </c>
      <c r="N509" s="663" t="str">
        <f aca="false">IF('ORÇ.GLOBAL P CAIXA'!K508="EXEC.","",IF('ORÇ.REPROG. P CAIXA'!N509&gt;0,'ORÇ.REPROG. P CAIXA'!N509,""))</f>
        <v/>
      </c>
      <c r="O509" s="166" t="str">
        <f aca="false">IF('ORÇ.GLOBAL P CAIXA'!$K508="EXEC.","",'ORÇ.REPROG. P CAIXA'!O509)</f>
        <v/>
      </c>
      <c r="P509" s="167"/>
      <c r="Q509" s="168" t="str">
        <f aca="false">IF(B509&gt;0,"ok","ocultar")</f>
        <v>ocultar</v>
      </c>
      <c r="R509" s="649"/>
      <c r="S509" s="649"/>
      <c r="T509" s="650"/>
      <c r="V509" s="88"/>
      <c r="W509" s="157" t="n">
        <f aca="false">IF(B509=0,W508,IF(ISNONTEXT(B509)=TRUE(),INT(B509),INT(LEFT(B509,FIND(".",B509)-1))))</f>
        <v>3</v>
      </c>
      <c r="X509" s="157" t="str">
        <f aca="false">IF(X510=1,1,IF(B509&lt;&gt;0,1,IF(C509&lt;&gt;0,1,IF(D509&lt;&gt;0,1,IF(E509&lt;&gt;0,1,"")))))</f>
        <v/>
      </c>
      <c r="Y509" s="157" t="str">
        <f aca="false">IF(W509=0," ",IF(W509&lt;&gt;W508,W509," "))</f>
        <v> </v>
      </c>
      <c r="Z509" s="88"/>
      <c r="AA509" s="75" t="n">
        <f aca="false">IF(W509&lt;&gt;Y509,(IF(N509=0,G509*(INFORMAÇÕES!$Q$69/INFORMAÇÕES!$Q$72),IF(N509="R",G509,0))),0)</f>
        <v>0</v>
      </c>
      <c r="AB509" s="75" t="n">
        <f aca="false">IF(W509&lt;&gt;Y509,(IF(N509=0,G509*(INFORMAÇÕES!$Q$70/INFORMAÇÕES!$Q$72),IF(N509="C",G509,0))),0)</f>
        <v>0</v>
      </c>
      <c r="AC509" s="75" t="n">
        <f aca="false">IF(W509&lt;&gt;Y509,(IF(N509=0,G509*INFORMAÇÕES!$U$115,IF(N509="CF",G509,0))),0)</f>
        <v>0</v>
      </c>
      <c r="AD509" s="75" t="n">
        <f aca="false">IF(W509&lt;&gt;Y509,(IF(N509=0,G509*INFORMAÇÕES!$U$116,IF(N509="O",G509,0))),0)</f>
        <v>0</v>
      </c>
      <c r="AE509" s="75" t="n">
        <f aca="false">IF(E509&lt;&gt;0,G509,0)</f>
        <v>0</v>
      </c>
      <c r="AF509" s="75" t="n">
        <f aca="false">IF(W509&lt;&gt;Y509,(IF(N509=0,J509*(INFORMAÇÕES!$Q$89/INFORMAÇÕES!$Q$92),IF(N509="R",J509,0))),0)</f>
        <v>0</v>
      </c>
      <c r="AG509" s="75" t="n">
        <f aca="false">IF(W509&lt;&gt;Y509,(IF(N509=0,J509*(INFORMAÇÕES!$Q$90/INFORMAÇÕES!$Q$92),IF(N509="C",J509,0))),0)</f>
        <v>0</v>
      </c>
      <c r="AH509" s="75" t="n">
        <f aca="false">IF(W509&lt;&gt;Y509,(IF(N509="",J509*INFORMAÇÕES!$U$115,IF(N509="CF",J509,0))),0)</f>
        <v>0</v>
      </c>
      <c r="AI509" s="75" t="n">
        <f aca="false">IF(W509&lt;&gt;Y509,(IF(N509="",J509*INFORMAÇÕES!$U$116,IF(N509="O",J509,0))),0)</f>
        <v>0</v>
      </c>
      <c r="AJ509" s="75" t="n">
        <f aca="false">IF(H509&lt;&gt;0,J509,0)</f>
        <v>0</v>
      </c>
      <c r="AK509" s="75" t="n">
        <f aca="false">IF(K509&lt;&gt;0,L509,0)</f>
        <v>0</v>
      </c>
    </row>
    <row r="510" s="174" customFormat="true" ht="14.25" hidden="false" customHeight="false" outlineLevel="0" collapsed="false">
      <c r="A510" s="159" t="n">
        <v>498</v>
      </c>
      <c r="B510" s="160" t="n">
        <f aca="false">IF('ORÇ.GLOBAL P CAIXA'!$K509="EXEC.",0,'ORÇ.REPROG. P CAIXA'!B510)</f>
        <v>0</v>
      </c>
      <c r="C510" s="161" t="n">
        <f aca="false">IF('ORÇ.GLOBAL P CAIXA'!$K509="EXEC.",0,'ORÇ.REPROG. P CAIXA'!C510)</f>
        <v>0</v>
      </c>
      <c r="D510" s="162" t="n">
        <f aca="false">IF('ORÇ.GLOBAL P CAIXA'!$K509="EXEC.",0,'ORÇ.REPROG. P CAIXA'!D510)</f>
        <v>0</v>
      </c>
      <c r="E510" s="163" t="n">
        <f aca="false">IF('ORÇ.GLOBAL P CAIXA'!$K509="EXEC.",0,'ORÇ.REPROG. P CAIXA'!E510)</f>
        <v>0</v>
      </c>
      <c r="F510" s="163" t="n">
        <f aca="false">IF('ORÇ.GLOBAL P CAIXA'!K509="EXEC.",0,IF('ORÇ.GLOBAL EMPRESA'!G509&gt;0,'ORÇ.GLOBAL EMPRESA'!G509,'ORÇ.GLOBAL P CAIXA'!F509))</f>
        <v>0</v>
      </c>
      <c r="G510" s="163" t="n">
        <f aca="false">IF(E510&lt;&gt;0,ROUND(E510*F510,2),IF(AE510=0,(SUMIF($W$13:$W$1012,B510,$AE$13:$AE$1012)),AE510))</f>
        <v>0</v>
      </c>
      <c r="H510" s="661" t="n">
        <f aca="false">IF('ORÇ.GLOBAL P CAIXA'!K509="EXEC.",0,'ORÇ.REPROG. P CAIXA'!H510)</f>
        <v>0</v>
      </c>
      <c r="I510" s="661" t="n">
        <f aca="false">IF('ORÇ.GLOBAL P CAIXA'!K509="EXEC.",0,'ORÇ.REPROG. P CAIXA'!I510)</f>
        <v>0</v>
      </c>
      <c r="J510" s="163" t="n">
        <f aca="false">IF(H510&lt;&gt;0,ROUND(H510*I510,2),IF(AJ510=0,(SUMIF($W$13:$W$1012,B510,$AJ$13:$AJ$1012)),AJ510))</f>
        <v>0</v>
      </c>
      <c r="K510" s="163" t="n">
        <f aca="false">H510-E510</f>
        <v>0</v>
      </c>
      <c r="L510" s="163" t="n">
        <f aca="false">J510-G510</f>
        <v>0</v>
      </c>
      <c r="M510" s="662" t="str">
        <f aca="false">IF('ORÇ.GLOBAL P CAIXA'!K509="EXEC.","",IF('ORÇ.REPROG. P CAIXA'!M510&gt;0,'ORÇ.REPROG. P CAIXA'!M510,""))</f>
        <v/>
      </c>
      <c r="N510" s="663" t="str">
        <f aca="false">IF('ORÇ.GLOBAL P CAIXA'!K509="EXEC.","",IF('ORÇ.REPROG. P CAIXA'!N510&gt;0,'ORÇ.REPROG. P CAIXA'!N510,""))</f>
        <v/>
      </c>
      <c r="O510" s="166" t="str">
        <f aca="false">IF('ORÇ.GLOBAL P CAIXA'!$K509="EXEC.","",'ORÇ.REPROG. P CAIXA'!O510)</f>
        <v/>
      </c>
      <c r="P510" s="167"/>
      <c r="Q510" s="168" t="str">
        <f aca="false">IF(B510&gt;0,"ok","ocultar")</f>
        <v>ocultar</v>
      </c>
      <c r="R510" s="649"/>
      <c r="S510" s="649"/>
      <c r="T510" s="650"/>
      <c r="V510" s="88"/>
      <c r="W510" s="157" t="n">
        <f aca="false">IF(B510=0,W509,IF(ISNONTEXT(B510)=TRUE(),INT(B510),INT(LEFT(B510,FIND(".",B510)-1))))</f>
        <v>3</v>
      </c>
      <c r="X510" s="157" t="str">
        <f aca="false">IF(X511=1,1,IF(B510&lt;&gt;0,1,IF(C510&lt;&gt;0,1,IF(D510&lt;&gt;0,1,IF(E510&lt;&gt;0,1,"")))))</f>
        <v/>
      </c>
      <c r="Y510" s="157" t="str">
        <f aca="false">IF(W510=0," ",IF(W510&lt;&gt;W509,W510," "))</f>
        <v> </v>
      </c>
      <c r="Z510" s="88"/>
      <c r="AA510" s="75" t="n">
        <f aca="false">IF(W510&lt;&gt;Y510,(IF(N510=0,G510*(INFORMAÇÕES!$Q$69/INFORMAÇÕES!$Q$72),IF(N510="R",G510,0))),0)</f>
        <v>0</v>
      </c>
      <c r="AB510" s="75" t="n">
        <f aca="false">IF(W510&lt;&gt;Y510,(IF(N510=0,G510*(INFORMAÇÕES!$Q$70/INFORMAÇÕES!$Q$72),IF(N510="C",G510,0))),0)</f>
        <v>0</v>
      </c>
      <c r="AC510" s="75" t="n">
        <f aca="false">IF(W510&lt;&gt;Y510,(IF(N510=0,G510*INFORMAÇÕES!$U$115,IF(N510="CF",G510,0))),0)</f>
        <v>0</v>
      </c>
      <c r="AD510" s="75" t="n">
        <f aca="false">IF(W510&lt;&gt;Y510,(IF(N510=0,G510*INFORMAÇÕES!$U$116,IF(N510="O",G510,0))),0)</f>
        <v>0</v>
      </c>
      <c r="AE510" s="75" t="n">
        <f aca="false">IF(E510&lt;&gt;0,G510,0)</f>
        <v>0</v>
      </c>
      <c r="AF510" s="75" t="n">
        <f aca="false">IF(W510&lt;&gt;Y510,(IF(N510=0,J510*(INFORMAÇÕES!$Q$89/INFORMAÇÕES!$Q$92),IF(N510="R",J510,0))),0)</f>
        <v>0</v>
      </c>
      <c r="AG510" s="75" t="n">
        <f aca="false">IF(W510&lt;&gt;Y510,(IF(N510=0,J510*(INFORMAÇÕES!$Q$90/INFORMAÇÕES!$Q$92),IF(N510="C",J510,0))),0)</f>
        <v>0</v>
      </c>
      <c r="AH510" s="75" t="n">
        <f aca="false">IF(W510&lt;&gt;Y510,(IF(N510="",J510*INFORMAÇÕES!$U$115,IF(N510="CF",J510,0))),0)</f>
        <v>0</v>
      </c>
      <c r="AI510" s="75" t="n">
        <f aca="false">IF(W510&lt;&gt;Y510,(IF(N510="",J510*INFORMAÇÕES!$U$116,IF(N510="O",J510,0))),0)</f>
        <v>0</v>
      </c>
      <c r="AJ510" s="75" t="n">
        <f aca="false">IF(H510&lt;&gt;0,J510,0)</f>
        <v>0</v>
      </c>
      <c r="AK510" s="75" t="n">
        <f aca="false">IF(K510&lt;&gt;0,L510,0)</f>
        <v>0</v>
      </c>
    </row>
    <row r="511" s="174" customFormat="true" ht="14.25" hidden="false" customHeight="false" outlineLevel="0" collapsed="false">
      <c r="A511" s="159" t="n">
        <v>499</v>
      </c>
      <c r="B511" s="160" t="n">
        <f aca="false">IF('ORÇ.GLOBAL P CAIXA'!$K510="EXEC.",0,'ORÇ.REPROG. P CAIXA'!B511)</f>
        <v>0</v>
      </c>
      <c r="C511" s="161" t="n">
        <f aca="false">IF('ORÇ.GLOBAL P CAIXA'!$K510="EXEC.",0,'ORÇ.REPROG. P CAIXA'!C511)</f>
        <v>0</v>
      </c>
      <c r="D511" s="162" t="n">
        <f aca="false">IF('ORÇ.GLOBAL P CAIXA'!$K510="EXEC.",0,'ORÇ.REPROG. P CAIXA'!D511)</f>
        <v>0</v>
      </c>
      <c r="E511" s="163" t="n">
        <f aca="false">IF('ORÇ.GLOBAL P CAIXA'!$K510="EXEC.",0,'ORÇ.REPROG. P CAIXA'!E511)</f>
        <v>0</v>
      </c>
      <c r="F511" s="163" t="n">
        <f aca="false">IF('ORÇ.GLOBAL P CAIXA'!K510="EXEC.",0,IF('ORÇ.GLOBAL EMPRESA'!G510&gt;0,'ORÇ.GLOBAL EMPRESA'!G510,'ORÇ.GLOBAL P CAIXA'!F510))</f>
        <v>0</v>
      </c>
      <c r="G511" s="163" t="n">
        <f aca="false">IF(E511&lt;&gt;0,ROUND(E511*F511,2),IF(AE511=0,(SUMIF($W$13:$W$1012,B511,$AE$13:$AE$1012)),AE511))</f>
        <v>0</v>
      </c>
      <c r="H511" s="661" t="n">
        <f aca="false">IF('ORÇ.GLOBAL P CAIXA'!K510="EXEC.",0,'ORÇ.REPROG. P CAIXA'!H511)</f>
        <v>0</v>
      </c>
      <c r="I511" s="661" t="n">
        <f aca="false">IF('ORÇ.GLOBAL P CAIXA'!K510="EXEC.",0,'ORÇ.REPROG. P CAIXA'!I511)</f>
        <v>0</v>
      </c>
      <c r="J511" s="163" t="n">
        <f aca="false">IF(H511&lt;&gt;0,ROUND(H511*I511,2),IF(AJ511=0,(SUMIF($W$13:$W$1012,B511,$AJ$13:$AJ$1012)),AJ511))</f>
        <v>0</v>
      </c>
      <c r="K511" s="163" t="n">
        <f aca="false">H511-E511</f>
        <v>0</v>
      </c>
      <c r="L511" s="163" t="n">
        <f aca="false">J511-G511</f>
        <v>0</v>
      </c>
      <c r="M511" s="662" t="str">
        <f aca="false">IF('ORÇ.GLOBAL P CAIXA'!K510="EXEC.","",IF('ORÇ.REPROG. P CAIXA'!M511&gt;0,'ORÇ.REPROG. P CAIXA'!M511,""))</f>
        <v/>
      </c>
      <c r="N511" s="663" t="str">
        <f aca="false">IF('ORÇ.GLOBAL P CAIXA'!K510="EXEC.","",IF('ORÇ.REPROG. P CAIXA'!N511&gt;0,'ORÇ.REPROG. P CAIXA'!N511,""))</f>
        <v/>
      </c>
      <c r="O511" s="166" t="str">
        <f aca="false">IF('ORÇ.GLOBAL P CAIXA'!$K510="EXEC.","",'ORÇ.REPROG. P CAIXA'!O511)</f>
        <v/>
      </c>
      <c r="P511" s="167"/>
      <c r="Q511" s="168" t="str">
        <f aca="false">IF(B511&gt;0,"ok","ocultar")</f>
        <v>ocultar</v>
      </c>
      <c r="R511" s="649"/>
      <c r="S511" s="649"/>
      <c r="T511" s="650"/>
      <c r="V511" s="88"/>
      <c r="W511" s="157" t="n">
        <f aca="false">IF(B511=0,W510,IF(ISNONTEXT(B511)=TRUE(),INT(B511),INT(LEFT(B511,FIND(".",B511)-1))))</f>
        <v>3</v>
      </c>
      <c r="X511" s="157" t="str">
        <f aca="false">IF(X512=1,1,IF(B511&lt;&gt;0,1,IF(C511&lt;&gt;0,1,IF(D511&lt;&gt;0,1,IF(E511&lt;&gt;0,1,"")))))</f>
        <v/>
      </c>
      <c r="Y511" s="157" t="str">
        <f aca="false">IF(W511=0," ",IF(W511&lt;&gt;W510,W511," "))</f>
        <v> </v>
      </c>
      <c r="Z511" s="88"/>
      <c r="AA511" s="75" t="n">
        <f aca="false">IF(W511&lt;&gt;Y511,(IF(N511=0,G511*(INFORMAÇÕES!$Q$69/INFORMAÇÕES!$Q$72),IF(N511="R",G511,0))),0)</f>
        <v>0</v>
      </c>
      <c r="AB511" s="75" t="n">
        <f aca="false">IF(W511&lt;&gt;Y511,(IF(N511=0,G511*(INFORMAÇÕES!$Q$70/INFORMAÇÕES!$Q$72),IF(N511="C",G511,0))),0)</f>
        <v>0</v>
      </c>
      <c r="AC511" s="75" t="n">
        <f aca="false">IF(W511&lt;&gt;Y511,(IF(N511=0,G511*INFORMAÇÕES!$U$115,IF(N511="CF",G511,0))),0)</f>
        <v>0</v>
      </c>
      <c r="AD511" s="75" t="n">
        <f aca="false">IF(W511&lt;&gt;Y511,(IF(N511=0,G511*INFORMAÇÕES!$U$116,IF(N511="O",G511,0))),0)</f>
        <v>0</v>
      </c>
      <c r="AE511" s="75" t="n">
        <f aca="false">IF(E511&lt;&gt;0,G511,0)</f>
        <v>0</v>
      </c>
      <c r="AF511" s="75" t="n">
        <f aca="false">IF(W511&lt;&gt;Y511,(IF(N511=0,J511*(INFORMAÇÕES!$Q$89/INFORMAÇÕES!$Q$92),IF(N511="R",J511,0))),0)</f>
        <v>0</v>
      </c>
      <c r="AG511" s="75" t="n">
        <f aca="false">IF(W511&lt;&gt;Y511,(IF(N511=0,J511*(INFORMAÇÕES!$Q$90/INFORMAÇÕES!$Q$92),IF(N511="C",J511,0))),0)</f>
        <v>0</v>
      </c>
      <c r="AH511" s="75" t="n">
        <f aca="false">IF(W511&lt;&gt;Y511,(IF(N511="",J511*INFORMAÇÕES!$U$115,IF(N511="CF",J511,0))),0)</f>
        <v>0</v>
      </c>
      <c r="AI511" s="75" t="n">
        <f aca="false">IF(W511&lt;&gt;Y511,(IF(N511="",J511*INFORMAÇÕES!$U$116,IF(N511="O",J511,0))),0)</f>
        <v>0</v>
      </c>
      <c r="AJ511" s="75" t="n">
        <f aca="false">IF(H511&lt;&gt;0,J511,0)</f>
        <v>0</v>
      </c>
      <c r="AK511" s="75" t="n">
        <f aca="false">IF(K511&lt;&gt;0,L511,0)</f>
        <v>0</v>
      </c>
    </row>
    <row r="512" s="174" customFormat="true" ht="14.25" hidden="false" customHeight="false" outlineLevel="0" collapsed="false">
      <c r="A512" s="159" t="n">
        <v>500</v>
      </c>
      <c r="B512" s="160" t="n">
        <f aca="false">IF('ORÇ.GLOBAL P CAIXA'!$K511="EXEC.",0,'ORÇ.REPROG. P CAIXA'!B512)</f>
        <v>0</v>
      </c>
      <c r="C512" s="161" t="n">
        <f aca="false">IF('ORÇ.GLOBAL P CAIXA'!$K511="EXEC.",0,'ORÇ.REPROG. P CAIXA'!C512)</f>
        <v>0</v>
      </c>
      <c r="D512" s="162" t="n">
        <f aca="false">IF('ORÇ.GLOBAL P CAIXA'!$K511="EXEC.",0,'ORÇ.REPROG. P CAIXA'!D512)</f>
        <v>0</v>
      </c>
      <c r="E512" s="163" t="n">
        <f aca="false">IF('ORÇ.GLOBAL P CAIXA'!$K511="EXEC.",0,'ORÇ.REPROG. P CAIXA'!E512)</f>
        <v>0</v>
      </c>
      <c r="F512" s="163" t="n">
        <f aca="false">IF('ORÇ.GLOBAL P CAIXA'!K511="EXEC.",0,IF('ORÇ.GLOBAL EMPRESA'!G511&gt;0,'ORÇ.GLOBAL EMPRESA'!G511,'ORÇ.GLOBAL P CAIXA'!F511))</f>
        <v>0</v>
      </c>
      <c r="G512" s="163" t="n">
        <f aca="false">IF(E512&lt;&gt;0,ROUND(E512*F512,2),IF(AE512=0,(SUMIF($W$13:$W$1012,B512,$AE$13:$AE$1012)),AE512))</f>
        <v>0</v>
      </c>
      <c r="H512" s="661" t="n">
        <f aca="false">IF('ORÇ.GLOBAL P CAIXA'!K511="EXEC.",0,'ORÇ.REPROG. P CAIXA'!H512)</f>
        <v>0</v>
      </c>
      <c r="I512" s="661" t="n">
        <f aca="false">IF('ORÇ.GLOBAL P CAIXA'!K511="EXEC.",0,'ORÇ.REPROG. P CAIXA'!I512)</f>
        <v>0</v>
      </c>
      <c r="J512" s="163" t="n">
        <f aca="false">IF(H512&lt;&gt;0,ROUND(H512*I512,2),IF(AJ512=0,(SUMIF($W$13:$W$1012,B512,$AJ$13:$AJ$1012)),AJ512))</f>
        <v>0</v>
      </c>
      <c r="K512" s="163" t="n">
        <f aca="false">H512-E512</f>
        <v>0</v>
      </c>
      <c r="L512" s="163" t="n">
        <f aca="false">J512-G512</f>
        <v>0</v>
      </c>
      <c r="M512" s="662" t="str">
        <f aca="false">IF('ORÇ.GLOBAL P CAIXA'!K511="EXEC.","",IF('ORÇ.REPROG. P CAIXA'!M512&gt;0,'ORÇ.REPROG. P CAIXA'!M512,""))</f>
        <v/>
      </c>
      <c r="N512" s="663" t="str">
        <f aca="false">IF('ORÇ.GLOBAL P CAIXA'!K511="EXEC.","",IF('ORÇ.REPROG. P CAIXA'!N512&gt;0,'ORÇ.REPROG. P CAIXA'!N512,""))</f>
        <v/>
      </c>
      <c r="O512" s="166" t="str">
        <f aca="false">IF('ORÇ.GLOBAL P CAIXA'!$K511="EXEC.","",'ORÇ.REPROG. P CAIXA'!O512)</f>
        <v/>
      </c>
      <c r="P512" s="167"/>
      <c r="Q512" s="168" t="str">
        <f aca="false">IF(B512&gt;0,"ok","ocultar")</f>
        <v>ocultar</v>
      </c>
      <c r="R512" s="649"/>
      <c r="S512" s="649"/>
      <c r="T512" s="650"/>
      <c r="V512" s="88"/>
      <c r="W512" s="157" t="n">
        <f aca="false">IF(B512=0,W511,IF(ISNONTEXT(B512)=TRUE(),INT(B512),INT(LEFT(B512,FIND(".",B512)-1))))</f>
        <v>3</v>
      </c>
      <c r="X512" s="157" t="str">
        <f aca="false">IF(X513=1,1,IF(B512&lt;&gt;0,1,IF(C512&lt;&gt;0,1,IF(D512&lt;&gt;0,1,IF(E512&lt;&gt;0,1,"")))))</f>
        <v/>
      </c>
      <c r="Y512" s="157" t="str">
        <f aca="false">IF(W512=0," ",IF(W512&lt;&gt;W511,W512," "))</f>
        <v> </v>
      </c>
      <c r="Z512" s="88"/>
      <c r="AA512" s="75" t="n">
        <f aca="false">IF(W512&lt;&gt;Y512,(IF(N512=0,G512*(INFORMAÇÕES!$Q$69/INFORMAÇÕES!$Q$72),IF(N512="R",G512,0))),0)</f>
        <v>0</v>
      </c>
      <c r="AB512" s="75" t="n">
        <f aca="false">IF(W512&lt;&gt;Y512,(IF(N512=0,G512*(INFORMAÇÕES!$Q$70/INFORMAÇÕES!$Q$72),IF(N512="C",G512,0))),0)</f>
        <v>0</v>
      </c>
      <c r="AC512" s="75" t="n">
        <f aca="false">IF(W512&lt;&gt;Y512,(IF(N512=0,G512*INFORMAÇÕES!$U$115,IF(N512="CF",G512,0))),0)</f>
        <v>0</v>
      </c>
      <c r="AD512" s="75" t="n">
        <f aca="false">IF(W512&lt;&gt;Y512,(IF(N512=0,G512*INFORMAÇÕES!$U$116,IF(N512="O",G512,0))),0)</f>
        <v>0</v>
      </c>
      <c r="AE512" s="75" t="n">
        <f aca="false">IF(E512&lt;&gt;0,G512,0)</f>
        <v>0</v>
      </c>
      <c r="AF512" s="75" t="n">
        <f aca="false">IF(W512&lt;&gt;Y512,(IF(N512=0,J512*(INFORMAÇÕES!$Q$89/INFORMAÇÕES!$Q$92),IF(N512="R",J512,0))),0)</f>
        <v>0</v>
      </c>
      <c r="AG512" s="75" t="n">
        <f aca="false">IF(W512&lt;&gt;Y512,(IF(N512=0,J512*(INFORMAÇÕES!$Q$90/INFORMAÇÕES!$Q$92),IF(N512="C",J512,0))),0)</f>
        <v>0</v>
      </c>
      <c r="AH512" s="75" t="n">
        <f aca="false">IF(W512&lt;&gt;Y512,(IF(N512="",J512*INFORMAÇÕES!$U$115,IF(N512="CF",J512,0))),0)</f>
        <v>0</v>
      </c>
      <c r="AI512" s="75" t="n">
        <f aca="false">IF(W512&lt;&gt;Y512,(IF(N512="",J512*INFORMAÇÕES!$U$116,IF(N512="O",J512,0))),0)</f>
        <v>0</v>
      </c>
      <c r="AJ512" s="75" t="n">
        <f aca="false">IF(H512&lt;&gt;0,J512,0)</f>
        <v>0</v>
      </c>
      <c r="AK512" s="75" t="n">
        <f aca="false">IF(K512&lt;&gt;0,L512,0)</f>
        <v>0</v>
      </c>
    </row>
    <row r="513" s="174" customFormat="true" ht="14.25" hidden="false" customHeight="false" outlineLevel="0" collapsed="false">
      <c r="A513" s="159" t="n">
        <v>501</v>
      </c>
      <c r="B513" s="160" t="n">
        <f aca="false">IF('ORÇ.GLOBAL P CAIXA'!$K512="EXEC.",0,'ORÇ.REPROG. P CAIXA'!B513)</f>
        <v>0</v>
      </c>
      <c r="C513" s="161" t="n">
        <f aca="false">IF('ORÇ.GLOBAL P CAIXA'!$K512="EXEC.",0,'ORÇ.REPROG. P CAIXA'!C513)</f>
        <v>0</v>
      </c>
      <c r="D513" s="162" t="n">
        <f aca="false">IF('ORÇ.GLOBAL P CAIXA'!$K512="EXEC.",0,'ORÇ.REPROG. P CAIXA'!D513)</f>
        <v>0</v>
      </c>
      <c r="E513" s="163" t="n">
        <f aca="false">IF('ORÇ.GLOBAL P CAIXA'!$K512="EXEC.",0,'ORÇ.REPROG. P CAIXA'!E513)</f>
        <v>0</v>
      </c>
      <c r="F513" s="163" t="n">
        <f aca="false">IF('ORÇ.GLOBAL P CAIXA'!K512="EXEC.",0,IF('ORÇ.GLOBAL EMPRESA'!G512&gt;0,'ORÇ.GLOBAL EMPRESA'!G512,'ORÇ.GLOBAL P CAIXA'!F512))</f>
        <v>0</v>
      </c>
      <c r="G513" s="163" t="n">
        <f aca="false">IF(E513&lt;&gt;0,ROUND(E513*F513,2),IF(AE513=0,(SUMIF($W$13:$W$1012,B513,$AE$13:$AE$1012)),AE513))</f>
        <v>0</v>
      </c>
      <c r="H513" s="661" t="n">
        <f aca="false">IF('ORÇ.GLOBAL P CAIXA'!K512="EXEC.",0,'ORÇ.REPROG. P CAIXA'!H513)</f>
        <v>0</v>
      </c>
      <c r="I513" s="661" t="n">
        <f aca="false">IF('ORÇ.GLOBAL P CAIXA'!K512="EXEC.",0,'ORÇ.REPROG. P CAIXA'!I513)</f>
        <v>0</v>
      </c>
      <c r="J513" s="163" t="n">
        <f aca="false">IF(H513&lt;&gt;0,ROUND(H513*I513,2),IF(AJ513=0,(SUMIF($W$13:$W$1012,B513,$AJ$13:$AJ$1012)),AJ513))</f>
        <v>0</v>
      </c>
      <c r="K513" s="163" t="n">
        <f aca="false">H513-E513</f>
        <v>0</v>
      </c>
      <c r="L513" s="163" t="n">
        <f aca="false">J513-G513</f>
        <v>0</v>
      </c>
      <c r="M513" s="662" t="str">
        <f aca="false">IF('ORÇ.GLOBAL P CAIXA'!K512="EXEC.","",IF('ORÇ.REPROG. P CAIXA'!M513&gt;0,'ORÇ.REPROG. P CAIXA'!M513,""))</f>
        <v/>
      </c>
      <c r="N513" s="663" t="str">
        <f aca="false">IF('ORÇ.GLOBAL P CAIXA'!K512="EXEC.","",IF('ORÇ.REPROG. P CAIXA'!N513&gt;0,'ORÇ.REPROG. P CAIXA'!N513,""))</f>
        <v/>
      </c>
      <c r="O513" s="166" t="str">
        <f aca="false">IF('ORÇ.GLOBAL P CAIXA'!$K512="EXEC.","",'ORÇ.REPROG. P CAIXA'!O513)</f>
        <v/>
      </c>
      <c r="P513" s="167"/>
      <c r="Q513" s="168" t="str">
        <f aca="false">IF(B513&gt;0,"ok","ocultar")</f>
        <v>ocultar</v>
      </c>
      <c r="R513" s="649"/>
      <c r="S513" s="649"/>
      <c r="T513" s="650"/>
      <c r="V513" s="88"/>
      <c r="W513" s="157" t="n">
        <f aca="false">IF(B513=0,W512,IF(ISNONTEXT(B513)=TRUE(),INT(B513),INT(LEFT(B513,FIND(".",B513)-1))))</f>
        <v>3</v>
      </c>
      <c r="X513" s="157" t="str">
        <f aca="false">IF(X514=1,1,IF(B513&lt;&gt;0,1,IF(C513&lt;&gt;0,1,IF(D513&lt;&gt;0,1,IF(E513&lt;&gt;0,1,"")))))</f>
        <v/>
      </c>
      <c r="Y513" s="157" t="str">
        <f aca="false">IF(W513=0," ",IF(W513&lt;&gt;W512,W513," "))</f>
        <v> </v>
      </c>
      <c r="Z513" s="88"/>
      <c r="AA513" s="75" t="n">
        <f aca="false">IF(W513&lt;&gt;Y513,(IF(N513=0,G513*(INFORMAÇÕES!$Q$69/INFORMAÇÕES!$Q$72),IF(N513="R",G513,0))),0)</f>
        <v>0</v>
      </c>
      <c r="AB513" s="75" t="n">
        <f aca="false">IF(W513&lt;&gt;Y513,(IF(N513=0,G513*(INFORMAÇÕES!$Q$70/INFORMAÇÕES!$Q$72),IF(N513="C",G513,0))),0)</f>
        <v>0</v>
      </c>
      <c r="AC513" s="75" t="n">
        <f aca="false">IF(W513&lt;&gt;Y513,(IF(N513=0,G513*INFORMAÇÕES!$U$115,IF(N513="CF",G513,0))),0)</f>
        <v>0</v>
      </c>
      <c r="AD513" s="75" t="n">
        <f aca="false">IF(W513&lt;&gt;Y513,(IF(N513=0,G513*INFORMAÇÕES!$U$116,IF(N513="O",G513,0))),0)</f>
        <v>0</v>
      </c>
      <c r="AE513" s="75" t="n">
        <f aca="false">IF(E513&lt;&gt;0,G513,0)</f>
        <v>0</v>
      </c>
      <c r="AF513" s="75" t="n">
        <f aca="false">IF(W513&lt;&gt;Y513,(IF(N513=0,J513*(INFORMAÇÕES!$Q$89/INFORMAÇÕES!$Q$92),IF(N513="R",J513,0))),0)</f>
        <v>0</v>
      </c>
      <c r="AG513" s="75" t="n">
        <f aca="false">IF(W513&lt;&gt;Y513,(IF(N513=0,J513*(INFORMAÇÕES!$Q$90/INFORMAÇÕES!$Q$92),IF(N513="C",J513,0))),0)</f>
        <v>0</v>
      </c>
      <c r="AH513" s="75" t="n">
        <f aca="false">IF(W513&lt;&gt;Y513,(IF(N513="",J513*INFORMAÇÕES!$U$115,IF(N513="CF",J513,0))),0)</f>
        <v>0</v>
      </c>
      <c r="AI513" s="75" t="n">
        <f aca="false">IF(W513&lt;&gt;Y513,(IF(N513="",J513*INFORMAÇÕES!$U$116,IF(N513="O",J513,0))),0)</f>
        <v>0</v>
      </c>
      <c r="AJ513" s="75" t="n">
        <f aca="false">IF(H513&lt;&gt;0,J513,0)</f>
        <v>0</v>
      </c>
      <c r="AK513" s="75" t="n">
        <f aca="false">IF(K513&lt;&gt;0,L513,0)</f>
        <v>0</v>
      </c>
    </row>
    <row r="514" s="174" customFormat="true" ht="14.25" hidden="false" customHeight="false" outlineLevel="0" collapsed="false">
      <c r="A514" s="159" t="n">
        <v>502</v>
      </c>
      <c r="B514" s="160" t="n">
        <f aca="false">IF('ORÇ.GLOBAL P CAIXA'!$K513="EXEC.",0,'ORÇ.REPROG. P CAIXA'!B514)</f>
        <v>0</v>
      </c>
      <c r="C514" s="161" t="n">
        <f aca="false">IF('ORÇ.GLOBAL P CAIXA'!$K513="EXEC.",0,'ORÇ.REPROG. P CAIXA'!C514)</f>
        <v>0</v>
      </c>
      <c r="D514" s="162" t="n">
        <f aca="false">IF('ORÇ.GLOBAL P CAIXA'!$K513="EXEC.",0,'ORÇ.REPROG. P CAIXA'!D514)</f>
        <v>0</v>
      </c>
      <c r="E514" s="163" t="n">
        <f aca="false">IF('ORÇ.GLOBAL P CAIXA'!$K513="EXEC.",0,'ORÇ.REPROG. P CAIXA'!E514)</f>
        <v>0</v>
      </c>
      <c r="F514" s="163" t="n">
        <f aca="false">IF('ORÇ.GLOBAL P CAIXA'!K513="EXEC.",0,IF('ORÇ.GLOBAL EMPRESA'!G513&gt;0,'ORÇ.GLOBAL EMPRESA'!G513,'ORÇ.GLOBAL P CAIXA'!F513))</f>
        <v>0</v>
      </c>
      <c r="G514" s="163" t="n">
        <f aca="false">IF(E514&lt;&gt;0,ROUND(E514*F514,2),IF(AE514=0,(SUMIF($W$13:$W$1012,B514,$AE$13:$AE$1012)),AE514))</f>
        <v>0</v>
      </c>
      <c r="H514" s="661" t="n">
        <f aca="false">IF('ORÇ.GLOBAL P CAIXA'!K513="EXEC.",0,'ORÇ.REPROG. P CAIXA'!H514)</f>
        <v>0</v>
      </c>
      <c r="I514" s="661" t="n">
        <f aca="false">IF('ORÇ.GLOBAL P CAIXA'!K513="EXEC.",0,'ORÇ.REPROG. P CAIXA'!I514)</f>
        <v>0</v>
      </c>
      <c r="J514" s="163" t="n">
        <f aca="false">IF(H514&lt;&gt;0,ROUND(H514*I514,2),IF(AJ514=0,(SUMIF($W$13:$W$1012,B514,$AJ$13:$AJ$1012)),AJ514))</f>
        <v>0</v>
      </c>
      <c r="K514" s="163" t="n">
        <f aca="false">H514-E514</f>
        <v>0</v>
      </c>
      <c r="L514" s="163" t="n">
        <f aca="false">J514-G514</f>
        <v>0</v>
      </c>
      <c r="M514" s="662" t="str">
        <f aca="false">IF('ORÇ.GLOBAL P CAIXA'!K513="EXEC.","",IF('ORÇ.REPROG. P CAIXA'!M514&gt;0,'ORÇ.REPROG. P CAIXA'!M514,""))</f>
        <v/>
      </c>
      <c r="N514" s="663" t="str">
        <f aca="false">IF('ORÇ.GLOBAL P CAIXA'!K513="EXEC.","",IF('ORÇ.REPROG. P CAIXA'!N514&gt;0,'ORÇ.REPROG. P CAIXA'!N514,""))</f>
        <v/>
      </c>
      <c r="O514" s="166" t="str">
        <f aca="false">IF('ORÇ.GLOBAL P CAIXA'!$K513="EXEC.","",'ORÇ.REPROG. P CAIXA'!O514)</f>
        <v/>
      </c>
      <c r="P514" s="167"/>
      <c r="Q514" s="168" t="str">
        <f aca="false">IF(B514&gt;0,"ok","ocultar")</f>
        <v>ocultar</v>
      </c>
      <c r="R514" s="649"/>
      <c r="S514" s="649"/>
      <c r="T514" s="650"/>
      <c r="V514" s="88"/>
      <c r="W514" s="157" t="n">
        <f aca="false">IF(B514=0,W513,IF(ISNONTEXT(B514)=TRUE(),INT(B514),INT(LEFT(B514,FIND(".",B514)-1))))</f>
        <v>3</v>
      </c>
      <c r="X514" s="157" t="str">
        <f aca="false">IF(X515=1,1,IF(B514&lt;&gt;0,1,IF(C514&lt;&gt;0,1,IF(D514&lt;&gt;0,1,IF(E514&lt;&gt;0,1,"")))))</f>
        <v/>
      </c>
      <c r="Y514" s="157" t="str">
        <f aca="false">IF(W514=0," ",IF(W514&lt;&gt;W513,W514," "))</f>
        <v> </v>
      </c>
      <c r="Z514" s="88"/>
      <c r="AA514" s="75" t="n">
        <f aca="false">IF(W514&lt;&gt;Y514,(IF(N514=0,G514*(INFORMAÇÕES!$Q$69/INFORMAÇÕES!$Q$72),IF(N514="R",G514,0))),0)</f>
        <v>0</v>
      </c>
      <c r="AB514" s="75" t="n">
        <f aca="false">IF(W514&lt;&gt;Y514,(IF(N514=0,G514*(INFORMAÇÕES!$Q$70/INFORMAÇÕES!$Q$72),IF(N514="C",G514,0))),0)</f>
        <v>0</v>
      </c>
      <c r="AC514" s="75" t="n">
        <f aca="false">IF(W514&lt;&gt;Y514,(IF(N514=0,G514*INFORMAÇÕES!$U$115,IF(N514="CF",G514,0))),0)</f>
        <v>0</v>
      </c>
      <c r="AD514" s="75" t="n">
        <f aca="false">IF(W514&lt;&gt;Y514,(IF(N514=0,G514*INFORMAÇÕES!$U$116,IF(N514="O",G514,0))),0)</f>
        <v>0</v>
      </c>
      <c r="AE514" s="75" t="n">
        <f aca="false">IF(E514&lt;&gt;0,G514,0)</f>
        <v>0</v>
      </c>
      <c r="AF514" s="75" t="n">
        <f aca="false">IF(W514&lt;&gt;Y514,(IF(N514=0,J514*(INFORMAÇÕES!$Q$89/INFORMAÇÕES!$Q$92),IF(N514="R",J514,0))),0)</f>
        <v>0</v>
      </c>
      <c r="AG514" s="75" t="n">
        <f aca="false">IF(W514&lt;&gt;Y514,(IF(N514=0,J514*(INFORMAÇÕES!$Q$90/INFORMAÇÕES!$Q$92),IF(N514="C",J514,0))),0)</f>
        <v>0</v>
      </c>
      <c r="AH514" s="75" t="n">
        <f aca="false">IF(W514&lt;&gt;Y514,(IF(N514="",J514*INFORMAÇÕES!$U$115,IF(N514="CF",J514,0))),0)</f>
        <v>0</v>
      </c>
      <c r="AI514" s="75" t="n">
        <f aca="false">IF(W514&lt;&gt;Y514,(IF(N514="",J514*INFORMAÇÕES!$U$116,IF(N514="O",J514,0))),0)</f>
        <v>0</v>
      </c>
      <c r="AJ514" s="75" t="n">
        <f aca="false">IF(H514&lt;&gt;0,J514,0)</f>
        <v>0</v>
      </c>
      <c r="AK514" s="75" t="n">
        <f aca="false">IF(K514&lt;&gt;0,L514,0)</f>
        <v>0</v>
      </c>
    </row>
    <row r="515" s="174" customFormat="true" ht="14.25" hidden="false" customHeight="false" outlineLevel="0" collapsed="false">
      <c r="A515" s="159" t="n">
        <v>503</v>
      </c>
      <c r="B515" s="160" t="n">
        <f aca="false">IF('ORÇ.GLOBAL P CAIXA'!$K514="EXEC.",0,'ORÇ.REPROG. P CAIXA'!B515)</f>
        <v>0</v>
      </c>
      <c r="C515" s="161" t="n">
        <f aca="false">IF('ORÇ.GLOBAL P CAIXA'!$K514="EXEC.",0,'ORÇ.REPROG. P CAIXA'!C515)</f>
        <v>0</v>
      </c>
      <c r="D515" s="162" t="n">
        <f aca="false">IF('ORÇ.GLOBAL P CAIXA'!$K514="EXEC.",0,'ORÇ.REPROG. P CAIXA'!D515)</f>
        <v>0</v>
      </c>
      <c r="E515" s="163" t="n">
        <f aca="false">IF('ORÇ.GLOBAL P CAIXA'!$K514="EXEC.",0,'ORÇ.REPROG. P CAIXA'!E515)</f>
        <v>0</v>
      </c>
      <c r="F515" s="163" t="n">
        <f aca="false">IF('ORÇ.GLOBAL P CAIXA'!K514="EXEC.",0,IF('ORÇ.GLOBAL EMPRESA'!G514&gt;0,'ORÇ.GLOBAL EMPRESA'!G514,'ORÇ.GLOBAL P CAIXA'!F514))</f>
        <v>0</v>
      </c>
      <c r="G515" s="163" t="n">
        <f aca="false">IF(E515&lt;&gt;0,ROUND(E515*F515,2),IF(AE515=0,(SUMIF($W$13:$W$1012,B515,$AE$13:$AE$1012)),AE515))</f>
        <v>0</v>
      </c>
      <c r="H515" s="661" t="n">
        <f aca="false">IF('ORÇ.GLOBAL P CAIXA'!K514="EXEC.",0,'ORÇ.REPROG. P CAIXA'!H515)</f>
        <v>0</v>
      </c>
      <c r="I515" s="661" t="n">
        <f aca="false">IF('ORÇ.GLOBAL P CAIXA'!K514="EXEC.",0,'ORÇ.REPROG. P CAIXA'!I515)</f>
        <v>0</v>
      </c>
      <c r="J515" s="163" t="n">
        <f aca="false">IF(H515&lt;&gt;0,ROUND(H515*I515,2),IF(AJ515=0,(SUMIF($W$13:$W$1012,B515,$AJ$13:$AJ$1012)),AJ515))</f>
        <v>0</v>
      </c>
      <c r="K515" s="163" t="n">
        <f aca="false">H515-E515</f>
        <v>0</v>
      </c>
      <c r="L515" s="163" t="n">
        <f aca="false">J515-G515</f>
        <v>0</v>
      </c>
      <c r="M515" s="662" t="str">
        <f aca="false">IF('ORÇ.GLOBAL P CAIXA'!K514="EXEC.","",IF('ORÇ.REPROG. P CAIXA'!M515&gt;0,'ORÇ.REPROG. P CAIXA'!M515,""))</f>
        <v/>
      </c>
      <c r="N515" s="663" t="str">
        <f aca="false">IF('ORÇ.GLOBAL P CAIXA'!K514="EXEC.","",IF('ORÇ.REPROG. P CAIXA'!N515&gt;0,'ORÇ.REPROG. P CAIXA'!N515,""))</f>
        <v/>
      </c>
      <c r="O515" s="166" t="str">
        <f aca="false">IF('ORÇ.GLOBAL P CAIXA'!$K514="EXEC.","",'ORÇ.REPROG. P CAIXA'!O515)</f>
        <v/>
      </c>
      <c r="P515" s="167"/>
      <c r="Q515" s="168" t="str">
        <f aca="false">IF(B515&gt;0,"ok","ocultar")</f>
        <v>ocultar</v>
      </c>
      <c r="R515" s="649"/>
      <c r="S515" s="649"/>
      <c r="T515" s="650"/>
      <c r="V515" s="88"/>
      <c r="W515" s="157" t="n">
        <f aca="false">IF(B515=0,W514,IF(ISNONTEXT(B515)=TRUE(),INT(B515),INT(LEFT(B515,FIND(".",B515)-1))))</f>
        <v>3</v>
      </c>
      <c r="X515" s="157" t="str">
        <f aca="false">IF(X516=1,1,IF(B515&lt;&gt;0,1,IF(C515&lt;&gt;0,1,IF(D515&lt;&gt;0,1,IF(E515&lt;&gt;0,1,"")))))</f>
        <v/>
      </c>
      <c r="Y515" s="157" t="str">
        <f aca="false">IF(W515=0," ",IF(W515&lt;&gt;W514,W515," "))</f>
        <v> </v>
      </c>
      <c r="Z515" s="88"/>
      <c r="AA515" s="75" t="n">
        <f aca="false">IF(W515&lt;&gt;Y515,(IF(N515=0,G515*(INFORMAÇÕES!$Q$69/INFORMAÇÕES!$Q$72),IF(N515="R",G515,0))),0)</f>
        <v>0</v>
      </c>
      <c r="AB515" s="75" t="n">
        <f aca="false">IF(W515&lt;&gt;Y515,(IF(N515=0,G515*(INFORMAÇÕES!$Q$70/INFORMAÇÕES!$Q$72),IF(N515="C",G515,0))),0)</f>
        <v>0</v>
      </c>
      <c r="AC515" s="75" t="n">
        <f aca="false">IF(W515&lt;&gt;Y515,(IF(N515=0,G515*INFORMAÇÕES!$U$115,IF(N515="CF",G515,0))),0)</f>
        <v>0</v>
      </c>
      <c r="AD515" s="75" t="n">
        <f aca="false">IF(W515&lt;&gt;Y515,(IF(N515=0,G515*INFORMAÇÕES!$U$116,IF(N515="O",G515,0))),0)</f>
        <v>0</v>
      </c>
      <c r="AE515" s="75" t="n">
        <f aca="false">IF(E515&lt;&gt;0,G515,0)</f>
        <v>0</v>
      </c>
      <c r="AF515" s="75" t="n">
        <f aca="false">IF(W515&lt;&gt;Y515,(IF(N515=0,J515*(INFORMAÇÕES!$Q$89/INFORMAÇÕES!$Q$92),IF(N515="R",J515,0))),0)</f>
        <v>0</v>
      </c>
      <c r="AG515" s="75" t="n">
        <f aca="false">IF(W515&lt;&gt;Y515,(IF(N515=0,J515*(INFORMAÇÕES!$Q$90/INFORMAÇÕES!$Q$92),IF(N515="C",J515,0))),0)</f>
        <v>0</v>
      </c>
      <c r="AH515" s="75" t="n">
        <f aca="false">IF(W515&lt;&gt;Y515,(IF(N515="",J515*INFORMAÇÕES!$U$115,IF(N515="CF",J515,0))),0)</f>
        <v>0</v>
      </c>
      <c r="AI515" s="75" t="n">
        <f aca="false">IF(W515&lt;&gt;Y515,(IF(N515="",J515*INFORMAÇÕES!$U$116,IF(N515="O",J515,0))),0)</f>
        <v>0</v>
      </c>
      <c r="AJ515" s="75" t="n">
        <f aca="false">IF(H515&lt;&gt;0,J515,0)</f>
        <v>0</v>
      </c>
      <c r="AK515" s="75" t="n">
        <f aca="false">IF(K515&lt;&gt;0,L515,0)</f>
        <v>0</v>
      </c>
    </row>
    <row r="516" s="174" customFormat="true" ht="14.25" hidden="false" customHeight="false" outlineLevel="0" collapsed="false">
      <c r="A516" s="159" t="n">
        <v>504</v>
      </c>
      <c r="B516" s="160" t="n">
        <f aca="false">IF('ORÇ.GLOBAL P CAIXA'!$K515="EXEC.",0,'ORÇ.REPROG. P CAIXA'!B516)</f>
        <v>0</v>
      </c>
      <c r="C516" s="161" t="n">
        <f aca="false">IF('ORÇ.GLOBAL P CAIXA'!$K515="EXEC.",0,'ORÇ.REPROG. P CAIXA'!C516)</f>
        <v>0</v>
      </c>
      <c r="D516" s="162" t="n">
        <f aca="false">IF('ORÇ.GLOBAL P CAIXA'!$K515="EXEC.",0,'ORÇ.REPROG. P CAIXA'!D516)</f>
        <v>0</v>
      </c>
      <c r="E516" s="163" t="n">
        <f aca="false">IF('ORÇ.GLOBAL P CAIXA'!$K515="EXEC.",0,'ORÇ.REPROG. P CAIXA'!E516)</f>
        <v>0</v>
      </c>
      <c r="F516" s="163" t="n">
        <f aca="false">IF('ORÇ.GLOBAL P CAIXA'!K515="EXEC.",0,IF('ORÇ.GLOBAL EMPRESA'!G515&gt;0,'ORÇ.GLOBAL EMPRESA'!G515,'ORÇ.GLOBAL P CAIXA'!F515))</f>
        <v>0</v>
      </c>
      <c r="G516" s="163" t="n">
        <f aca="false">IF(E516&lt;&gt;0,ROUND(E516*F516,2),IF(AE516=0,(SUMIF($W$13:$W$1012,B516,$AE$13:$AE$1012)),AE516))</f>
        <v>0</v>
      </c>
      <c r="H516" s="661" t="n">
        <f aca="false">IF('ORÇ.GLOBAL P CAIXA'!K515="EXEC.",0,'ORÇ.REPROG. P CAIXA'!H516)</f>
        <v>0</v>
      </c>
      <c r="I516" s="661" t="n">
        <f aca="false">IF('ORÇ.GLOBAL P CAIXA'!K515="EXEC.",0,'ORÇ.REPROG. P CAIXA'!I516)</f>
        <v>0</v>
      </c>
      <c r="J516" s="163" t="n">
        <f aca="false">IF(H516&lt;&gt;0,ROUND(H516*I516,2),IF(AJ516=0,(SUMIF($W$13:$W$1012,B516,$AJ$13:$AJ$1012)),AJ516))</f>
        <v>0</v>
      </c>
      <c r="K516" s="163" t="n">
        <f aca="false">H516-E516</f>
        <v>0</v>
      </c>
      <c r="L516" s="163" t="n">
        <f aca="false">J516-G516</f>
        <v>0</v>
      </c>
      <c r="M516" s="662" t="str">
        <f aca="false">IF('ORÇ.GLOBAL P CAIXA'!K515="EXEC.","",IF('ORÇ.REPROG. P CAIXA'!M516&gt;0,'ORÇ.REPROG. P CAIXA'!M516,""))</f>
        <v/>
      </c>
      <c r="N516" s="663" t="str">
        <f aca="false">IF('ORÇ.GLOBAL P CAIXA'!K515="EXEC.","",IF('ORÇ.REPROG. P CAIXA'!N516&gt;0,'ORÇ.REPROG. P CAIXA'!N516,""))</f>
        <v/>
      </c>
      <c r="O516" s="166" t="str">
        <f aca="false">IF('ORÇ.GLOBAL P CAIXA'!$K515="EXEC.","",'ORÇ.REPROG. P CAIXA'!O516)</f>
        <v/>
      </c>
      <c r="P516" s="167"/>
      <c r="Q516" s="168" t="str">
        <f aca="false">IF(B516&gt;0,"ok","ocultar")</f>
        <v>ocultar</v>
      </c>
      <c r="R516" s="649"/>
      <c r="S516" s="649"/>
      <c r="T516" s="650"/>
      <c r="V516" s="88"/>
      <c r="W516" s="157" t="n">
        <f aca="false">IF(B516=0,W515,IF(ISNONTEXT(B516)=TRUE(),INT(B516),INT(LEFT(B516,FIND(".",B516)-1))))</f>
        <v>3</v>
      </c>
      <c r="X516" s="157" t="str">
        <f aca="false">IF(X517=1,1,IF(B516&lt;&gt;0,1,IF(C516&lt;&gt;0,1,IF(D516&lt;&gt;0,1,IF(E516&lt;&gt;0,1,"")))))</f>
        <v/>
      </c>
      <c r="Y516" s="157" t="str">
        <f aca="false">IF(W516=0," ",IF(W516&lt;&gt;W515,W516," "))</f>
        <v> </v>
      </c>
      <c r="Z516" s="88"/>
      <c r="AA516" s="75" t="n">
        <f aca="false">IF(W516&lt;&gt;Y516,(IF(N516=0,G516*(INFORMAÇÕES!$Q$69/INFORMAÇÕES!$Q$72),IF(N516="R",G516,0))),0)</f>
        <v>0</v>
      </c>
      <c r="AB516" s="75" t="n">
        <f aca="false">IF(W516&lt;&gt;Y516,(IF(N516=0,G516*(INFORMAÇÕES!$Q$70/INFORMAÇÕES!$Q$72),IF(N516="C",G516,0))),0)</f>
        <v>0</v>
      </c>
      <c r="AC516" s="75" t="n">
        <f aca="false">IF(W516&lt;&gt;Y516,(IF(N516=0,G516*INFORMAÇÕES!$U$115,IF(N516="CF",G516,0))),0)</f>
        <v>0</v>
      </c>
      <c r="AD516" s="75" t="n">
        <f aca="false">IF(W516&lt;&gt;Y516,(IF(N516=0,G516*INFORMAÇÕES!$U$116,IF(N516="O",G516,0))),0)</f>
        <v>0</v>
      </c>
      <c r="AE516" s="75" t="n">
        <f aca="false">IF(E516&lt;&gt;0,G516,0)</f>
        <v>0</v>
      </c>
      <c r="AF516" s="75" t="n">
        <f aca="false">IF(W516&lt;&gt;Y516,(IF(N516=0,J516*(INFORMAÇÕES!$Q$89/INFORMAÇÕES!$Q$92),IF(N516="R",J516,0))),0)</f>
        <v>0</v>
      </c>
      <c r="AG516" s="75" t="n">
        <f aca="false">IF(W516&lt;&gt;Y516,(IF(N516=0,J516*(INFORMAÇÕES!$Q$90/INFORMAÇÕES!$Q$92),IF(N516="C",J516,0))),0)</f>
        <v>0</v>
      </c>
      <c r="AH516" s="75" t="n">
        <f aca="false">IF(W516&lt;&gt;Y516,(IF(N516="",J516*INFORMAÇÕES!$U$115,IF(N516="CF",J516,0))),0)</f>
        <v>0</v>
      </c>
      <c r="AI516" s="75" t="n">
        <f aca="false">IF(W516&lt;&gt;Y516,(IF(N516="",J516*INFORMAÇÕES!$U$116,IF(N516="O",J516,0))),0)</f>
        <v>0</v>
      </c>
      <c r="AJ516" s="75" t="n">
        <f aca="false">IF(H516&lt;&gt;0,J516,0)</f>
        <v>0</v>
      </c>
      <c r="AK516" s="75" t="n">
        <f aca="false">IF(K516&lt;&gt;0,L516,0)</f>
        <v>0</v>
      </c>
    </row>
    <row r="517" s="174" customFormat="true" ht="14.25" hidden="false" customHeight="false" outlineLevel="0" collapsed="false">
      <c r="A517" s="159" t="n">
        <v>505</v>
      </c>
      <c r="B517" s="160" t="n">
        <f aca="false">IF('ORÇ.GLOBAL P CAIXA'!$K516="EXEC.",0,'ORÇ.REPROG. P CAIXA'!B517)</f>
        <v>0</v>
      </c>
      <c r="C517" s="161" t="n">
        <f aca="false">IF('ORÇ.GLOBAL P CAIXA'!$K516="EXEC.",0,'ORÇ.REPROG. P CAIXA'!C517)</f>
        <v>0</v>
      </c>
      <c r="D517" s="162" t="n">
        <f aca="false">IF('ORÇ.GLOBAL P CAIXA'!$K516="EXEC.",0,'ORÇ.REPROG. P CAIXA'!D517)</f>
        <v>0</v>
      </c>
      <c r="E517" s="163" t="n">
        <f aca="false">IF('ORÇ.GLOBAL P CAIXA'!$K516="EXEC.",0,'ORÇ.REPROG. P CAIXA'!E517)</f>
        <v>0</v>
      </c>
      <c r="F517" s="163" t="n">
        <f aca="false">IF('ORÇ.GLOBAL P CAIXA'!K516="EXEC.",0,IF('ORÇ.GLOBAL EMPRESA'!G516&gt;0,'ORÇ.GLOBAL EMPRESA'!G516,'ORÇ.GLOBAL P CAIXA'!F516))</f>
        <v>0</v>
      </c>
      <c r="G517" s="163" t="n">
        <f aca="false">IF(E517&lt;&gt;0,ROUND(E517*F517,2),IF(AE517=0,(SUMIF($W$13:$W$1012,B517,$AE$13:$AE$1012)),AE517))</f>
        <v>0</v>
      </c>
      <c r="H517" s="661" t="n">
        <f aca="false">IF('ORÇ.GLOBAL P CAIXA'!K516="EXEC.",0,'ORÇ.REPROG. P CAIXA'!H517)</f>
        <v>0</v>
      </c>
      <c r="I517" s="661" t="n">
        <f aca="false">IF('ORÇ.GLOBAL P CAIXA'!K516="EXEC.",0,'ORÇ.REPROG. P CAIXA'!I517)</f>
        <v>0</v>
      </c>
      <c r="J517" s="163" t="n">
        <f aca="false">IF(H517&lt;&gt;0,ROUND(H517*I517,2),IF(AJ517=0,(SUMIF($W$13:$W$1012,B517,$AJ$13:$AJ$1012)),AJ517))</f>
        <v>0</v>
      </c>
      <c r="K517" s="163" t="n">
        <f aca="false">H517-E517</f>
        <v>0</v>
      </c>
      <c r="L517" s="163" t="n">
        <f aca="false">J517-G517</f>
        <v>0</v>
      </c>
      <c r="M517" s="662" t="str">
        <f aca="false">IF('ORÇ.GLOBAL P CAIXA'!K516="EXEC.","",IF('ORÇ.REPROG. P CAIXA'!M517&gt;0,'ORÇ.REPROG. P CAIXA'!M517,""))</f>
        <v/>
      </c>
      <c r="N517" s="663" t="str">
        <f aca="false">IF('ORÇ.GLOBAL P CAIXA'!K516="EXEC.","",IF('ORÇ.REPROG. P CAIXA'!N517&gt;0,'ORÇ.REPROG. P CAIXA'!N517,""))</f>
        <v/>
      </c>
      <c r="O517" s="166" t="str">
        <f aca="false">IF('ORÇ.GLOBAL P CAIXA'!$K516="EXEC.","",'ORÇ.REPROG. P CAIXA'!O517)</f>
        <v/>
      </c>
      <c r="P517" s="167"/>
      <c r="Q517" s="168" t="str">
        <f aca="false">IF(B517&gt;0,"ok","ocultar")</f>
        <v>ocultar</v>
      </c>
      <c r="R517" s="649"/>
      <c r="S517" s="649"/>
      <c r="T517" s="650"/>
      <c r="V517" s="88"/>
      <c r="W517" s="157" t="n">
        <f aca="false">IF(B517=0,W516,IF(ISNONTEXT(B517)=TRUE(),INT(B517),INT(LEFT(B517,FIND(".",B517)-1))))</f>
        <v>3</v>
      </c>
      <c r="X517" s="157" t="str">
        <f aca="false">IF(X518=1,1,IF(B517&lt;&gt;0,1,IF(C517&lt;&gt;0,1,IF(D517&lt;&gt;0,1,IF(E517&lt;&gt;0,1,"")))))</f>
        <v/>
      </c>
      <c r="Y517" s="157" t="str">
        <f aca="false">IF(W517=0," ",IF(W517&lt;&gt;W516,W517," "))</f>
        <v> </v>
      </c>
      <c r="Z517" s="88"/>
      <c r="AA517" s="75" t="n">
        <f aca="false">IF(W517&lt;&gt;Y517,(IF(N517=0,G517*(INFORMAÇÕES!$Q$69/INFORMAÇÕES!$Q$72),IF(N517="R",G517,0))),0)</f>
        <v>0</v>
      </c>
      <c r="AB517" s="75" t="n">
        <f aca="false">IF(W517&lt;&gt;Y517,(IF(N517=0,G517*(INFORMAÇÕES!$Q$70/INFORMAÇÕES!$Q$72),IF(N517="C",G517,0))),0)</f>
        <v>0</v>
      </c>
      <c r="AC517" s="75" t="n">
        <f aca="false">IF(W517&lt;&gt;Y517,(IF(N517=0,G517*INFORMAÇÕES!$U$115,IF(N517="CF",G517,0))),0)</f>
        <v>0</v>
      </c>
      <c r="AD517" s="75" t="n">
        <f aca="false">IF(W517&lt;&gt;Y517,(IF(N517=0,G517*INFORMAÇÕES!$U$116,IF(N517="O",G517,0))),0)</f>
        <v>0</v>
      </c>
      <c r="AE517" s="75" t="n">
        <f aca="false">IF(E517&lt;&gt;0,G517,0)</f>
        <v>0</v>
      </c>
      <c r="AF517" s="75" t="n">
        <f aca="false">IF(W517&lt;&gt;Y517,(IF(N517=0,J517*(INFORMAÇÕES!$Q$89/INFORMAÇÕES!$Q$92),IF(N517="R",J517,0))),0)</f>
        <v>0</v>
      </c>
      <c r="AG517" s="75" t="n">
        <f aca="false">IF(W517&lt;&gt;Y517,(IF(N517=0,J517*(INFORMAÇÕES!$Q$90/INFORMAÇÕES!$Q$92),IF(N517="C",J517,0))),0)</f>
        <v>0</v>
      </c>
      <c r="AH517" s="75" t="n">
        <f aca="false">IF(W517&lt;&gt;Y517,(IF(N517="",J517*INFORMAÇÕES!$U$115,IF(N517="CF",J517,0))),0)</f>
        <v>0</v>
      </c>
      <c r="AI517" s="75" t="n">
        <f aca="false">IF(W517&lt;&gt;Y517,(IF(N517="",J517*INFORMAÇÕES!$U$116,IF(N517="O",J517,0))),0)</f>
        <v>0</v>
      </c>
      <c r="AJ517" s="75" t="n">
        <f aca="false">IF(H517&lt;&gt;0,J517,0)</f>
        <v>0</v>
      </c>
      <c r="AK517" s="75" t="n">
        <f aca="false">IF(K517&lt;&gt;0,L517,0)</f>
        <v>0</v>
      </c>
    </row>
    <row r="518" s="174" customFormat="true" ht="14.25" hidden="false" customHeight="false" outlineLevel="0" collapsed="false">
      <c r="A518" s="159" t="n">
        <v>506</v>
      </c>
      <c r="B518" s="160" t="n">
        <f aca="false">IF('ORÇ.GLOBAL P CAIXA'!$K517="EXEC.",0,'ORÇ.REPROG. P CAIXA'!B518)</f>
        <v>0</v>
      </c>
      <c r="C518" s="161" t="n">
        <f aca="false">IF('ORÇ.GLOBAL P CAIXA'!$K517="EXEC.",0,'ORÇ.REPROG. P CAIXA'!C518)</f>
        <v>0</v>
      </c>
      <c r="D518" s="162" t="n">
        <f aca="false">IF('ORÇ.GLOBAL P CAIXA'!$K517="EXEC.",0,'ORÇ.REPROG. P CAIXA'!D518)</f>
        <v>0</v>
      </c>
      <c r="E518" s="163" t="n">
        <f aca="false">IF('ORÇ.GLOBAL P CAIXA'!$K517="EXEC.",0,'ORÇ.REPROG. P CAIXA'!E518)</f>
        <v>0</v>
      </c>
      <c r="F518" s="163" t="n">
        <f aca="false">IF('ORÇ.GLOBAL P CAIXA'!K517="EXEC.",0,IF('ORÇ.GLOBAL EMPRESA'!G517&gt;0,'ORÇ.GLOBAL EMPRESA'!G517,'ORÇ.GLOBAL P CAIXA'!F517))</f>
        <v>0</v>
      </c>
      <c r="G518" s="163" t="n">
        <f aca="false">IF(E518&lt;&gt;0,ROUND(E518*F518,2),IF(AE518=0,(SUMIF($W$13:$W$1012,B518,$AE$13:$AE$1012)),AE518))</f>
        <v>0</v>
      </c>
      <c r="H518" s="661" t="n">
        <f aca="false">IF('ORÇ.GLOBAL P CAIXA'!K517="EXEC.",0,'ORÇ.REPROG. P CAIXA'!H518)</f>
        <v>0</v>
      </c>
      <c r="I518" s="661" t="n">
        <f aca="false">IF('ORÇ.GLOBAL P CAIXA'!K517="EXEC.",0,'ORÇ.REPROG. P CAIXA'!I518)</f>
        <v>0</v>
      </c>
      <c r="J518" s="163" t="n">
        <f aca="false">IF(H518&lt;&gt;0,ROUND(H518*I518,2),IF(AJ518=0,(SUMIF($W$13:$W$1012,B518,$AJ$13:$AJ$1012)),AJ518))</f>
        <v>0</v>
      </c>
      <c r="K518" s="163" t="n">
        <f aca="false">H518-E518</f>
        <v>0</v>
      </c>
      <c r="L518" s="163" t="n">
        <f aca="false">J518-G518</f>
        <v>0</v>
      </c>
      <c r="M518" s="662" t="str">
        <f aca="false">IF('ORÇ.GLOBAL P CAIXA'!K517="EXEC.","",IF('ORÇ.REPROG. P CAIXA'!M518&gt;0,'ORÇ.REPROG. P CAIXA'!M518,""))</f>
        <v/>
      </c>
      <c r="N518" s="663" t="str">
        <f aca="false">IF('ORÇ.GLOBAL P CAIXA'!K517="EXEC.","",IF('ORÇ.REPROG. P CAIXA'!N518&gt;0,'ORÇ.REPROG. P CAIXA'!N518,""))</f>
        <v/>
      </c>
      <c r="O518" s="166" t="str">
        <f aca="false">IF('ORÇ.GLOBAL P CAIXA'!$K517="EXEC.","",'ORÇ.REPROG. P CAIXA'!O518)</f>
        <v/>
      </c>
      <c r="P518" s="167"/>
      <c r="Q518" s="168" t="str">
        <f aca="false">IF(B518&gt;0,"ok","ocultar")</f>
        <v>ocultar</v>
      </c>
      <c r="R518" s="649"/>
      <c r="S518" s="649"/>
      <c r="T518" s="650"/>
      <c r="V518" s="88"/>
      <c r="W518" s="157" t="n">
        <f aca="false">IF(B518=0,W517,IF(ISNONTEXT(B518)=TRUE(),INT(B518),INT(LEFT(B518,FIND(".",B518)-1))))</f>
        <v>3</v>
      </c>
      <c r="X518" s="157" t="str">
        <f aca="false">IF(X519=1,1,IF(B518&lt;&gt;0,1,IF(C518&lt;&gt;0,1,IF(D518&lt;&gt;0,1,IF(E518&lt;&gt;0,1,"")))))</f>
        <v/>
      </c>
      <c r="Y518" s="157" t="str">
        <f aca="false">IF(W518=0," ",IF(W518&lt;&gt;W517,W518," "))</f>
        <v> </v>
      </c>
      <c r="Z518" s="88"/>
      <c r="AA518" s="75" t="n">
        <f aca="false">IF(W518&lt;&gt;Y518,(IF(N518=0,G518*(INFORMAÇÕES!$Q$69/INFORMAÇÕES!$Q$72),IF(N518="R",G518,0))),0)</f>
        <v>0</v>
      </c>
      <c r="AB518" s="75" t="n">
        <f aca="false">IF(W518&lt;&gt;Y518,(IF(N518=0,G518*(INFORMAÇÕES!$Q$70/INFORMAÇÕES!$Q$72),IF(N518="C",G518,0))),0)</f>
        <v>0</v>
      </c>
      <c r="AC518" s="75" t="n">
        <f aca="false">IF(W518&lt;&gt;Y518,(IF(N518=0,G518*INFORMAÇÕES!$U$115,IF(N518="CF",G518,0))),0)</f>
        <v>0</v>
      </c>
      <c r="AD518" s="75" t="n">
        <f aca="false">IF(W518&lt;&gt;Y518,(IF(N518=0,G518*INFORMAÇÕES!$U$116,IF(N518="O",G518,0))),0)</f>
        <v>0</v>
      </c>
      <c r="AE518" s="75" t="n">
        <f aca="false">IF(E518&lt;&gt;0,G518,0)</f>
        <v>0</v>
      </c>
      <c r="AF518" s="75" t="n">
        <f aca="false">IF(W518&lt;&gt;Y518,(IF(N518=0,J518*(INFORMAÇÕES!$Q$89/INFORMAÇÕES!$Q$92),IF(N518="R",J518,0))),0)</f>
        <v>0</v>
      </c>
      <c r="AG518" s="75" t="n">
        <f aca="false">IF(W518&lt;&gt;Y518,(IF(N518=0,J518*(INFORMAÇÕES!$Q$90/INFORMAÇÕES!$Q$92),IF(N518="C",J518,0))),0)</f>
        <v>0</v>
      </c>
      <c r="AH518" s="75" t="n">
        <f aca="false">IF(W518&lt;&gt;Y518,(IF(N518="",J518*INFORMAÇÕES!$U$115,IF(N518="CF",J518,0))),0)</f>
        <v>0</v>
      </c>
      <c r="AI518" s="75" t="n">
        <f aca="false">IF(W518&lt;&gt;Y518,(IF(N518="",J518*INFORMAÇÕES!$U$116,IF(N518="O",J518,0))),0)</f>
        <v>0</v>
      </c>
      <c r="AJ518" s="75" t="n">
        <f aca="false">IF(H518&lt;&gt;0,J518,0)</f>
        <v>0</v>
      </c>
      <c r="AK518" s="75" t="n">
        <f aca="false">IF(K518&lt;&gt;0,L518,0)</f>
        <v>0</v>
      </c>
    </row>
    <row r="519" s="174" customFormat="true" ht="14.25" hidden="false" customHeight="false" outlineLevel="0" collapsed="false">
      <c r="A519" s="159" t="n">
        <v>507</v>
      </c>
      <c r="B519" s="160" t="n">
        <f aca="false">IF('ORÇ.GLOBAL P CAIXA'!$K518="EXEC.",0,'ORÇ.REPROG. P CAIXA'!B519)</f>
        <v>0</v>
      </c>
      <c r="C519" s="161" t="n">
        <f aca="false">IF('ORÇ.GLOBAL P CAIXA'!$K518="EXEC.",0,'ORÇ.REPROG. P CAIXA'!C519)</f>
        <v>0</v>
      </c>
      <c r="D519" s="162" t="n">
        <f aca="false">IF('ORÇ.GLOBAL P CAIXA'!$K518="EXEC.",0,'ORÇ.REPROG. P CAIXA'!D519)</f>
        <v>0</v>
      </c>
      <c r="E519" s="163" t="n">
        <f aca="false">IF('ORÇ.GLOBAL P CAIXA'!$K518="EXEC.",0,'ORÇ.REPROG. P CAIXA'!E519)</f>
        <v>0</v>
      </c>
      <c r="F519" s="163" t="n">
        <f aca="false">IF('ORÇ.GLOBAL P CAIXA'!K518="EXEC.",0,IF('ORÇ.GLOBAL EMPRESA'!G518&gt;0,'ORÇ.GLOBAL EMPRESA'!G518,'ORÇ.GLOBAL P CAIXA'!F518))</f>
        <v>0</v>
      </c>
      <c r="G519" s="163" t="n">
        <f aca="false">IF(E519&lt;&gt;0,ROUND(E519*F519,2),IF(AE519=0,(SUMIF($W$13:$W$1012,B519,$AE$13:$AE$1012)),AE519))</f>
        <v>0</v>
      </c>
      <c r="H519" s="661" t="n">
        <f aca="false">IF('ORÇ.GLOBAL P CAIXA'!K518="EXEC.",0,'ORÇ.REPROG. P CAIXA'!H519)</f>
        <v>0</v>
      </c>
      <c r="I519" s="661" t="n">
        <f aca="false">IF('ORÇ.GLOBAL P CAIXA'!K518="EXEC.",0,'ORÇ.REPROG. P CAIXA'!I519)</f>
        <v>0</v>
      </c>
      <c r="J519" s="163" t="n">
        <f aca="false">IF(H519&lt;&gt;0,ROUND(H519*I519,2),IF(AJ519=0,(SUMIF($W$13:$W$1012,B519,$AJ$13:$AJ$1012)),AJ519))</f>
        <v>0</v>
      </c>
      <c r="K519" s="163" t="n">
        <f aca="false">H519-E519</f>
        <v>0</v>
      </c>
      <c r="L519" s="163" t="n">
        <f aca="false">J519-G519</f>
        <v>0</v>
      </c>
      <c r="M519" s="662" t="str">
        <f aca="false">IF('ORÇ.GLOBAL P CAIXA'!K518="EXEC.","",IF('ORÇ.REPROG. P CAIXA'!M519&gt;0,'ORÇ.REPROG. P CAIXA'!M519,""))</f>
        <v/>
      </c>
      <c r="N519" s="663" t="str">
        <f aca="false">IF('ORÇ.GLOBAL P CAIXA'!K518="EXEC.","",IF('ORÇ.REPROG. P CAIXA'!N519&gt;0,'ORÇ.REPROG. P CAIXA'!N519,""))</f>
        <v/>
      </c>
      <c r="O519" s="166" t="str">
        <f aca="false">IF('ORÇ.GLOBAL P CAIXA'!$K518="EXEC.","",'ORÇ.REPROG. P CAIXA'!O519)</f>
        <v/>
      </c>
      <c r="P519" s="167"/>
      <c r="Q519" s="168" t="str">
        <f aca="false">IF(B519&gt;0,"ok","ocultar")</f>
        <v>ocultar</v>
      </c>
      <c r="R519" s="649"/>
      <c r="S519" s="649"/>
      <c r="T519" s="650"/>
      <c r="V519" s="88"/>
      <c r="W519" s="157" t="n">
        <f aca="false">IF(B519=0,W518,IF(ISNONTEXT(B519)=TRUE(),INT(B519),INT(LEFT(B519,FIND(".",B519)-1))))</f>
        <v>3</v>
      </c>
      <c r="X519" s="157" t="str">
        <f aca="false">IF(X520=1,1,IF(B519&lt;&gt;0,1,IF(C519&lt;&gt;0,1,IF(D519&lt;&gt;0,1,IF(E519&lt;&gt;0,1,"")))))</f>
        <v/>
      </c>
      <c r="Y519" s="157" t="str">
        <f aca="false">IF(W519=0," ",IF(W519&lt;&gt;W518,W519," "))</f>
        <v> </v>
      </c>
      <c r="Z519" s="88"/>
      <c r="AA519" s="75" t="n">
        <f aca="false">IF(W519&lt;&gt;Y519,(IF(N519=0,G519*(INFORMAÇÕES!$Q$69/INFORMAÇÕES!$Q$72),IF(N519="R",G519,0))),0)</f>
        <v>0</v>
      </c>
      <c r="AB519" s="75" t="n">
        <f aca="false">IF(W519&lt;&gt;Y519,(IF(N519=0,G519*(INFORMAÇÕES!$Q$70/INFORMAÇÕES!$Q$72),IF(N519="C",G519,0))),0)</f>
        <v>0</v>
      </c>
      <c r="AC519" s="75" t="n">
        <f aca="false">IF(W519&lt;&gt;Y519,(IF(N519=0,G519*INFORMAÇÕES!$U$115,IF(N519="CF",G519,0))),0)</f>
        <v>0</v>
      </c>
      <c r="AD519" s="75" t="n">
        <f aca="false">IF(W519&lt;&gt;Y519,(IF(N519=0,G519*INFORMAÇÕES!$U$116,IF(N519="O",G519,0))),0)</f>
        <v>0</v>
      </c>
      <c r="AE519" s="75" t="n">
        <f aca="false">IF(E519&lt;&gt;0,G519,0)</f>
        <v>0</v>
      </c>
      <c r="AF519" s="75" t="n">
        <f aca="false">IF(W519&lt;&gt;Y519,(IF(N519=0,J519*(INFORMAÇÕES!$Q$89/INFORMAÇÕES!$Q$92),IF(N519="R",J519,0))),0)</f>
        <v>0</v>
      </c>
      <c r="AG519" s="75" t="n">
        <f aca="false">IF(W519&lt;&gt;Y519,(IF(N519=0,J519*(INFORMAÇÕES!$Q$90/INFORMAÇÕES!$Q$92),IF(N519="C",J519,0))),0)</f>
        <v>0</v>
      </c>
      <c r="AH519" s="75" t="n">
        <f aca="false">IF(W519&lt;&gt;Y519,(IF(N519="",J519*INFORMAÇÕES!$U$115,IF(N519="CF",J519,0))),0)</f>
        <v>0</v>
      </c>
      <c r="AI519" s="75" t="n">
        <f aca="false">IF(W519&lt;&gt;Y519,(IF(N519="",J519*INFORMAÇÕES!$U$116,IF(N519="O",J519,0))),0)</f>
        <v>0</v>
      </c>
      <c r="AJ519" s="75" t="n">
        <f aca="false">IF(H519&lt;&gt;0,J519,0)</f>
        <v>0</v>
      </c>
      <c r="AK519" s="75" t="n">
        <f aca="false">IF(K519&lt;&gt;0,L519,0)</f>
        <v>0</v>
      </c>
    </row>
    <row r="520" s="174" customFormat="true" ht="14.25" hidden="false" customHeight="false" outlineLevel="0" collapsed="false">
      <c r="A520" s="159" t="n">
        <v>508</v>
      </c>
      <c r="B520" s="160" t="n">
        <f aca="false">IF('ORÇ.GLOBAL P CAIXA'!$K519="EXEC.",0,'ORÇ.REPROG. P CAIXA'!B520)</f>
        <v>0</v>
      </c>
      <c r="C520" s="161" t="n">
        <f aca="false">IF('ORÇ.GLOBAL P CAIXA'!$K519="EXEC.",0,'ORÇ.REPROG. P CAIXA'!C520)</f>
        <v>0</v>
      </c>
      <c r="D520" s="162" t="n">
        <f aca="false">IF('ORÇ.GLOBAL P CAIXA'!$K519="EXEC.",0,'ORÇ.REPROG. P CAIXA'!D520)</f>
        <v>0</v>
      </c>
      <c r="E520" s="163" t="n">
        <f aca="false">IF('ORÇ.GLOBAL P CAIXA'!$K519="EXEC.",0,'ORÇ.REPROG. P CAIXA'!E520)</f>
        <v>0</v>
      </c>
      <c r="F520" s="163" t="n">
        <f aca="false">IF('ORÇ.GLOBAL P CAIXA'!K519="EXEC.",0,IF('ORÇ.GLOBAL EMPRESA'!G519&gt;0,'ORÇ.GLOBAL EMPRESA'!G519,'ORÇ.GLOBAL P CAIXA'!F519))</f>
        <v>0</v>
      </c>
      <c r="G520" s="163" t="n">
        <f aca="false">IF(E520&lt;&gt;0,ROUND(E520*F520,2),IF(AE520=0,(SUMIF($W$13:$W$1012,B520,$AE$13:$AE$1012)),AE520))</f>
        <v>0</v>
      </c>
      <c r="H520" s="661" t="n">
        <f aca="false">IF('ORÇ.GLOBAL P CAIXA'!K519="EXEC.",0,'ORÇ.REPROG. P CAIXA'!H520)</f>
        <v>0</v>
      </c>
      <c r="I520" s="661" t="n">
        <f aca="false">IF('ORÇ.GLOBAL P CAIXA'!K519="EXEC.",0,'ORÇ.REPROG. P CAIXA'!I520)</f>
        <v>0</v>
      </c>
      <c r="J520" s="163" t="n">
        <f aca="false">IF(H520&lt;&gt;0,ROUND(H520*I520,2),IF(AJ520=0,(SUMIF($W$13:$W$1012,B520,$AJ$13:$AJ$1012)),AJ520))</f>
        <v>0</v>
      </c>
      <c r="K520" s="163" t="n">
        <f aca="false">H520-E520</f>
        <v>0</v>
      </c>
      <c r="L520" s="163" t="n">
        <f aca="false">J520-G520</f>
        <v>0</v>
      </c>
      <c r="M520" s="662" t="str">
        <f aca="false">IF('ORÇ.GLOBAL P CAIXA'!K519="EXEC.","",IF('ORÇ.REPROG. P CAIXA'!M520&gt;0,'ORÇ.REPROG. P CAIXA'!M520,""))</f>
        <v/>
      </c>
      <c r="N520" s="663" t="str">
        <f aca="false">IF('ORÇ.GLOBAL P CAIXA'!K519="EXEC.","",IF('ORÇ.REPROG. P CAIXA'!N520&gt;0,'ORÇ.REPROG. P CAIXA'!N520,""))</f>
        <v/>
      </c>
      <c r="O520" s="166" t="str">
        <f aca="false">IF('ORÇ.GLOBAL P CAIXA'!$K519="EXEC.","",'ORÇ.REPROG. P CAIXA'!O520)</f>
        <v/>
      </c>
      <c r="P520" s="167"/>
      <c r="Q520" s="168" t="str">
        <f aca="false">IF(B520&gt;0,"ok","ocultar")</f>
        <v>ocultar</v>
      </c>
      <c r="R520" s="649"/>
      <c r="S520" s="649"/>
      <c r="T520" s="650"/>
      <c r="V520" s="88"/>
      <c r="W520" s="157" t="n">
        <f aca="false">IF(B520=0,W519,IF(ISNONTEXT(B520)=TRUE(),INT(B520),INT(LEFT(B520,FIND(".",B520)-1))))</f>
        <v>3</v>
      </c>
      <c r="X520" s="157" t="str">
        <f aca="false">IF(X521=1,1,IF(B520&lt;&gt;0,1,IF(C520&lt;&gt;0,1,IF(D520&lt;&gt;0,1,IF(E520&lt;&gt;0,1,"")))))</f>
        <v/>
      </c>
      <c r="Y520" s="157" t="str">
        <f aca="false">IF(W520=0," ",IF(W520&lt;&gt;W519,W520," "))</f>
        <v> </v>
      </c>
      <c r="Z520" s="88"/>
      <c r="AA520" s="75" t="n">
        <f aca="false">IF(W520&lt;&gt;Y520,(IF(N520=0,G520*(INFORMAÇÕES!$Q$69/INFORMAÇÕES!$Q$72),IF(N520="R",G520,0))),0)</f>
        <v>0</v>
      </c>
      <c r="AB520" s="75" t="n">
        <f aca="false">IF(W520&lt;&gt;Y520,(IF(N520=0,G520*(INFORMAÇÕES!$Q$70/INFORMAÇÕES!$Q$72),IF(N520="C",G520,0))),0)</f>
        <v>0</v>
      </c>
      <c r="AC520" s="75" t="n">
        <f aca="false">IF(W520&lt;&gt;Y520,(IF(N520=0,G520*INFORMAÇÕES!$U$115,IF(N520="CF",G520,0))),0)</f>
        <v>0</v>
      </c>
      <c r="AD520" s="75" t="n">
        <f aca="false">IF(W520&lt;&gt;Y520,(IF(N520=0,G520*INFORMAÇÕES!$U$116,IF(N520="O",G520,0))),0)</f>
        <v>0</v>
      </c>
      <c r="AE520" s="75" t="n">
        <f aca="false">IF(E520&lt;&gt;0,G520,0)</f>
        <v>0</v>
      </c>
      <c r="AF520" s="75" t="n">
        <f aca="false">IF(W520&lt;&gt;Y520,(IF(N520=0,J520*(INFORMAÇÕES!$Q$89/INFORMAÇÕES!$Q$92),IF(N520="R",J520,0))),0)</f>
        <v>0</v>
      </c>
      <c r="AG520" s="75" t="n">
        <f aca="false">IF(W520&lt;&gt;Y520,(IF(N520=0,J520*(INFORMAÇÕES!$Q$90/INFORMAÇÕES!$Q$92),IF(N520="C",J520,0))),0)</f>
        <v>0</v>
      </c>
      <c r="AH520" s="75" t="n">
        <f aca="false">IF(W520&lt;&gt;Y520,(IF(N520="",J520*INFORMAÇÕES!$U$115,IF(N520="CF",J520,0))),0)</f>
        <v>0</v>
      </c>
      <c r="AI520" s="75" t="n">
        <f aca="false">IF(W520&lt;&gt;Y520,(IF(N520="",J520*INFORMAÇÕES!$U$116,IF(N520="O",J520,0))),0)</f>
        <v>0</v>
      </c>
      <c r="AJ520" s="75" t="n">
        <f aca="false">IF(H520&lt;&gt;0,J520,0)</f>
        <v>0</v>
      </c>
      <c r="AK520" s="75" t="n">
        <f aca="false">IF(K520&lt;&gt;0,L520,0)</f>
        <v>0</v>
      </c>
    </row>
    <row r="521" s="174" customFormat="true" ht="14.25" hidden="false" customHeight="false" outlineLevel="0" collapsed="false">
      <c r="A521" s="159" t="n">
        <v>509</v>
      </c>
      <c r="B521" s="160" t="n">
        <f aca="false">IF('ORÇ.GLOBAL P CAIXA'!$K520="EXEC.",0,'ORÇ.REPROG. P CAIXA'!B521)</f>
        <v>0</v>
      </c>
      <c r="C521" s="161" t="n">
        <f aca="false">IF('ORÇ.GLOBAL P CAIXA'!$K520="EXEC.",0,'ORÇ.REPROG. P CAIXA'!C521)</f>
        <v>0</v>
      </c>
      <c r="D521" s="162" t="n">
        <f aca="false">IF('ORÇ.GLOBAL P CAIXA'!$K520="EXEC.",0,'ORÇ.REPROG. P CAIXA'!D521)</f>
        <v>0</v>
      </c>
      <c r="E521" s="163" t="n">
        <f aca="false">IF('ORÇ.GLOBAL P CAIXA'!$K520="EXEC.",0,'ORÇ.REPROG. P CAIXA'!E521)</f>
        <v>0</v>
      </c>
      <c r="F521" s="163" t="n">
        <f aca="false">IF('ORÇ.GLOBAL P CAIXA'!K520="EXEC.",0,IF('ORÇ.GLOBAL EMPRESA'!G520&gt;0,'ORÇ.GLOBAL EMPRESA'!G520,'ORÇ.GLOBAL P CAIXA'!F520))</f>
        <v>0</v>
      </c>
      <c r="G521" s="163" t="n">
        <f aca="false">IF(E521&lt;&gt;0,ROUND(E521*F521,2),IF(AE521=0,(SUMIF($W$13:$W$1012,B521,$AE$13:$AE$1012)),AE521))</f>
        <v>0</v>
      </c>
      <c r="H521" s="661" t="n">
        <f aca="false">IF('ORÇ.GLOBAL P CAIXA'!K520="EXEC.",0,'ORÇ.REPROG. P CAIXA'!H521)</f>
        <v>0</v>
      </c>
      <c r="I521" s="661" t="n">
        <f aca="false">IF('ORÇ.GLOBAL P CAIXA'!K520="EXEC.",0,'ORÇ.REPROG. P CAIXA'!I521)</f>
        <v>0</v>
      </c>
      <c r="J521" s="163" t="n">
        <f aca="false">IF(H521&lt;&gt;0,ROUND(H521*I521,2),IF(AJ521=0,(SUMIF($W$13:$W$1012,B521,$AJ$13:$AJ$1012)),AJ521))</f>
        <v>0</v>
      </c>
      <c r="K521" s="163" t="n">
        <f aca="false">H521-E521</f>
        <v>0</v>
      </c>
      <c r="L521" s="163" t="n">
        <f aca="false">J521-G521</f>
        <v>0</v>
      </c>
      <c r="M521" s="662" t="str">
        <f aca="false">IF('ORÇ.GLOBAL P CAIXA'!K520="EXEC.","",IF('ORÇ.REPROG. P CAIXA'!M521&gt;0,'ORÇ.REPROG. P CAIXA'!M521,""))</f>
        <v/>
      </c>
      <c r="N521" s="663" t="str">
        <f aca="false">IF('ORÇ.GLOBAL P CAIXA'!K520="EXEC.","",IF('ORÇ.REPROG. P CAIXA'!N521&gt;0,'ORÇ.REPROG. P CAIXA'!N521,""))</f>
        <v/>
      </c>
      <c r="O521" s="166" t="str">
        <f aca="false">IF('ORÇ.GLOBAL P CAIXA'!$K520="EXEC.","",'ORÇ.REPROG. P CAIXA'!O521)</f>
        <v/>
      </c>
      <c r="P521" s="167"/>
      <c r="Q521" s="168" t="str">
        <f aca="false">IF(B521&gt;0,"ok","ocultar")</f>
        <v>ocultar</v>
      </c>
      <c r="R521" s="649"/>
      <c r="S521" s="649"/>
      <c r="T521" s="650"/>
      <c r="V521" s="88"/>
      <c r="W521" s="157" t="n">
        <f aca="false">IF(B521=0,W520,IF(ISNONTEXT(B521)=TRUE(),INT(B521),INT(LEFT(B521,FIND(".",B521)-1))))</f>
        <v>3</v>
      </c>
      <c r="X521" s="157" t="str">
        <f aca="false">IF(X522=1,1,IF(B521&lt;&gt;0,1,IF(C521&lt;&gt;0,1,IF(D521&lt;&gt;0,1,IF(E521&lt;&gt;0,1,"")))))</f>
        <v/>
      </c>
      <c r="Y521" s="157" t="str">
        <f aca="false">IF(W521=0," ",IF(W521&lt;&gt;W520,W521," "))</f>
        <v> </v>
      </c>
      <c r="Z521" s="88"/>
      <c r="AA521" s="75" t="n">
        <f aca="false">IF(W521&lt;&gt;Y521,(IF(N521=0,G521*(INFORMAÇÕES!$Q$69/INFORMAÇÕES!$Q$72),IF(N521="R",G521,0))),0)</f>
        <v>0</v>
      </c>
      <c r="AB521" s="75" t="n">
        <f aca="false">IF(W521&lt;&gt;Y521,(IF(N521=0,G521*(INFORMAÇÕES!$Q$70/INFORMAÇÕES!$Q$72),IF(N521="C",G521,0))),0)</f>
        <v>0</v>
      </c>
      <c r="AC521" s="75" t="n">
        <f aca="false">IF(W521&lt;&gt;Y521,(IF(N521=0,G521*INFORMAÇÕES!$U$115,IF(N521="CF",G521,0))),0)</f>
        <v>0</v>
      </c>
      <c r="AD521" s="75" t="n">
        <f aca="false">IF(W521&lt;&gt;Y521,(IF(N521=0,G521*INFORMAÇÕES!$U$116,IF(N521="O",G521,0))),0)</f>
        <v>0</v>
      </c>
      <c r="AE521" s="75" t="n">
        <f aca="false">IF(E521&lt;&gt;0,G521,0)</f>
        <v>0</v>
      </c>
      <c r="AF521" s="75" t="n">
        <f aca="false">IF(W521&lt;&gt;Y521,(IF(N521=0,J521*(INFORMAÇÕES!$Q$89/INFORMAÇÕES!$Q$92),IF(N521="R",J521,0))),0)</f>
        <v>0</v>
      </c>
      <c r="AG521" s="75" t="n">
        <f aca="false">IF(W521&lt;&gt;Y521,(IF(N521=0,J521*(INFORMAÇÕES!$Q$90/INFORMAÇÕES!$Q$92),IF(N521="C",J521,0))),0)</f>
        <v>0</v>
      </c>
      <c r="AH521" s="75" t="n">
        <f aca="false">IF(W521&lt;&gt;Y521,(IF(N521="",J521*INFORMAÇÕES!$U$115,IF(N521="CF",J521,0))),0)</f>
        <v>0</v>
      </c>
      <c r="AI521" s="75" t="n">
        <f aca="false">IF(W521&lt;&gt;Y521,(IF(N521="",J521*INFORMAÇÕES!$U$116,IF(N521="O",J521,0))),0)</f>
        <v>0</v>
      </c>
      <c r="AJ521" s="75" t="n">
        <f aca="false">IF(H521&lt;&gt;0,J521,0)</f>
        <v>0</v>
      </c>
      <c r="AK521" s="75" t="n">
        <f aca="false">IF(K521&lt;&gt;0,L521,0)</f>
        <v>0</v>
      </c>
    </row>
    <row r="522" s="174" customFormat="true" ht="14.25" hidden="false" customHeight="false" outlineLevel="0" collapsed="false">
      <c r="A522" s="159" t="n">
        <v>510</v>
      </c>
      <c r="B522" s="160" t="n">
        <f aca="false">IF('ORÇ.GLOBAL P CAIXA'!$K521="EXEC.",0,'ORÇ.REPROG. P CAIXA'!B522)</f>
        <v>0</v>
      </c>
      <c r="C522" s="161" t="n">
        <f aca="false">IF('ORÇ.GLOBAL P CAIXA'!$K521="EXEC.",0,'ORÇ.REPROG. P CAIXA'!C522)</f>
        <v>0</v>
      </c>
      <c r="D522" s="162" t="n">
        <f aca="false">IF('ORÇ.GLOBAL P CAIXA'!$K521="EXEC.",0,'ORÇ.REPROG. P CAIXA'!D522)</f>
        <v>0</v>
      </c>
      <c r="E522" s="163" t="n">
        <f aca="false">IF('ORÇ.GLOBAL P CAIXA'!$K521="EXEC.",0,'ORÇ.REPROG. P CAIXA'!E522)</f>
        <v>0</v>
      </c>
      <c r="F522" s="163" t="n">
        <f aca="false">IF('ORÇ.GLOBAL P CAIXA'!K521="EXEC.",0,IF('ORÇ.GLOBAL EMPRESA'!G521&gt;0,'ORÇ.GLOBAL EMPRESA'!G521,'ORÇ.GLOBAL P CAIXA'!F521))</f>
        <v>0</v>
      </c>
      <c r="G522" s="163" t="n">
        <f aca="false">IF(E522&lt;&gt;0,ROUND(E522*F522,2),IF(AE522=0,(SUMIF($W$13:$W$1012,B522,$AE$13:$AE$1012)),AE522))</f>
        <v>0</v>
      </c>
      <c r="H522" s="661" t="n">
        <f aca="false">IF('ORÇ.GLOBAL P CAIXA'!K521="EXEC.",0,'ORÇ.REPROG. P CAIXA'!H522)</f>
        <v>0</v>
      </c>
      <c r="I522" s="661" t="n">
        <f aca="false">IF('ORÇ.GLOBAL P CAIXA'!K521="EXEC.",0,'ORÇ.REPROG. P CAIXA'!I522)</f>
        <v>0</v>
      </c>
      <c r="J522" s="163" t="n">
        <f aca="false">IF(H522&lt;&gt;0,ROUND(H522*I522,2),IF(AJ522=0,(SUMIF($W$13:$W$1012,B522,$AJ$13:$AJ$1012)),AJ522))</f>
        <v>0</v>
      </c>
      <c r="K522" s="163" t="n">
        <f aca="false">H522-E522</f>
        <v>0</v>
      </c>
      <c r="L522" s="163" t="n">
        <f aca="false">J522-G522</f>
        <v>0</v>
      </c>
      <c r="M522" s="662" t="str">
        <f aca="false">IF('ORÇ.GLOBAL P CAIXA'!K521="EXEC.","",IF('ORÇ.REPROG. P CAIXA'!M522&gt;0,'ORÇ.REPROG. P CAIXA'!M522,""))</f>
        <v/>
      </c>
      <c r="N522" s="663" t="str">
        <f aca="false">IF('ORÇ.GLOBAL P CAIXA'!K521="EXEC.","",IF('ORÇ.REPROG. P CAIXA'!N522&gt;0,'ORÇ.REPROG. P CAIXA'!N522,""))</f>
        <v/>
      </c>
      <c r="O522" s="166" t="str">
        <f aca="false">IF('ORÇ.GLOBAL P CAIXA'!$K521="EXEC.","",'ORÇ.REPROG. P CAIXA'!O522)</f>
        <v/>
      </c>
      <c r="P522" s="167"/>
      <c r="Q522" s="168" t="str">
        <f aca="false">IF(B522&gt;0,"ok","ocultar")</f>
        <v>ocultar</v>
      </c>
      <c r="R522" s="649"/>
      <c r="S522" s="649"/>
      <c r="T522" s="650"/>
      <c r="V522" s="88"/>
      <c r="W522" s="157" t="n">
        <f aca="false">IF(B522=0,W521,IF(ISNONTEXT(B522)=TRUE(),INT(B522),INT(LEFT(B522,FIND(".",B522)-1))))</f>
        <v>3</v>
      </c>
      <c r="X522" s="157" t="str">
        <f aca="false">IF(X523=1,1,IF(B522&lt;&gt;0,1,IF(C522&lt;&gt;0,1,IF(D522&lt;&gt;0,1,IF(E522&lt;&gt;0,1,"")))))</f>
        <v/>
      </c>
      <c r="Y522" s="157" t="str">
        <f aca="false">IF(W522=0," ",IF(W522&lt;&gt;W521,W522," "))</f>
        <v> </v>
      </c>
      <c r="Z522" s="88"/>
      <c r="AA522" s="75" t="n">
        <f aca="false">IF(W522&lt;&gt;Y522,(IF(N522=0,G522*(INFORMAÇÕES!$Q$69/INFORMAÇÕES!$Q$72),IF(N522="R",G522,0))),0)</f>
        <v>0</v>
      </c>
      <c r="AB522" s="75" t="n">
        <f aca="false">IF(W522&lt;&gt;Y522,(IF(N522=0,G522*(INFORMAÇÕES!$Q$70/INFORMAÇÕES!$Q$72),IF(N522="C",G522,0))),0)</f>
        <v>0</v>
      </c>
      <c r="AC522" s="75" t="n">
        <f aca="false">IF(W522&lt;&gt;Y522,(IF(N522=0,G522*INFORMAÇÕES!$U$115,IF(N522="CF",G522,0))),0)</f>
        <v>0</v>
      </c>
      <c r="AD522" s="75" t="n">
        <f aca="false">IF(W522&lt;&gt;Y522,(IF(N522=0,G522*INFORMAÇÕES!$U$116,IF(N522="O",G522,0))),0)</f>
        <v>0</v>
      </c>
      <c r="AE522" s="75" t="n">
        <f aca="false">IF(E522&lt;&gt;0,G522,0)</f>
        <v>0</v>
      </c>
      <c r="AF522" s="75" t="n">
        <f aca="false">IF(W522&lt;&gt;Y522,(IF(N522=0,J522*(INFORMAÇÕES!$Q$89/INFORMAÇÕES!$Q$92),IF(N522="R",J522,0))),0)</f>
        <v>0</v>
      </c>
      <c r="AG522" s="75" t="n">
        <f aca="false">IF(W522&lt;&gt;Y522,(IF(N522=0,J522*(INFORMAÇÕES!$Q$90/INFORMAÇÕES!$Q$92),IF(N522="C",J522,0))),0)</f>
        <v>0</v>
      </c>
      <c r="AH522" s="75" t="n">
        <f aca="false">IF(W522&lt;&gt;Y522,(IF(N522="",J522*INFORMAÇÕES!$U$115,IF(N522="CF",J522,0))),0)</f>
        <v>0</v>
      </c>
      <c r="AI522" s="75" t="n">
        <f aca="false">IF(W522&lt;&gt;Y522,(IF(N522="",J522*INFORMAÇÕES!$U$116,IF(N522="O",J522,0))),0)</f>
        <v>0</v>
      </c>
      <c r="AJ522" s="75" t="n">
        <f aca="false">IF(H522&lt;&gt;0,J522,0)</f>
        <v>0</v>
      </c>
      <c r="AK522" s="75" t="n">
        <f aca="false">IF(K522&lt;&gt;0,L522,0)</f>
        <v>0</v>
      </c>
    </row>
    <row r="523" s="174" customFormat="true" ht="14.25" hidden="false" customHeight="false" outlineLevel="0" collapsed="false">
      <c r="A523" s="159" t="n">
        <v>511</v>
      </c>
      <c r="B523" s="160" t="n">
        <f aca="false">IF('ORÇ.GLOBAL P CAIXA'!$K522="EXEC.",0,'ORÇ.REPROG. P CAIXA'!B523)</f>
        <v>0</v>
      </c>
      <c r="C523" s="161" t="n">
        <f aca="false">IF('ORÇ.GLOBAL P CAIXA'!$K522="EXEC.",0,'ORÇ.REPROG. P CAIXA'!C523)</f>
        <v>0</v>
      </c>
      <c r="D523" s="162" t="n">
        <f aca="false">IF('ORÇ.GLOBAL P CAIXA'!$K522="EXEC.",0,'ORÇ.REPROG. P CAIXA'!D523)</f>
        <v>0</v>
      </c>
      <c r="E523" s="163" t="n">
        <f aca="false">IF('ORÇ.GLOBAL P CAIXA'!$K522="EXEC.",0,'ORÇ.REPROG. P CAIXA'!E523)</f>
        <v>0</v>
      </c>
      <c r="F523" s="163" t="n">
        <f aca="false">IF('ORÇ.GLOBAL P CAIXA'!K522="EXEC.",0,IF('ORÇ.GLOBAL EMPRESA'!G522&gt;0,'ORÇ.GLOBAL EMPRESA'!G522,'ORÇ.GLOBAL P CAIXA'!F522))</f>
        <v>0</v>
      </c>
      <c r="G523" s="163" t="n">
        <f aca="false">IF(E523&lt;&gt;0,ROUND(E523*F523,2),IF(AE523=0,(SUMIF($W$13:$W$1012,B523,$AE$13:$AE$1012)),AE523))</f>
        <v>0</v>
      </c>
      <c r="H523" s="661" t="n">
        <f aca="false">IF('ORÇ.GLOBAL P CAIXA'!K522="EXEC.",0,'ORÇ.REPROG. P CAIXA'!H523)</f>
        <v>0</v>
      </c>
      <c r="I523" s="661" t="n">
        <f aca="false">IF('ORÇ.GLOBAL P CAIXA'!K522="EXEC.",0,'ORÇ.REPROG. P CAIXA'!I523)</f>
        <v>0</v>
      </c>
      <c r="J523" s="163" t="n">
        <f aca="false">IF(H523&lt;&gt;0,ROUND(H523*I523,2),IF(AJ523=0,(SUMIF($W$13:$W$1012,B523,$AJ$13:$AJ$1012)),AJ523))</f>
        <v>0</v>
      </c>
      <c r="K523" s="163" t="n">
        <f aca="false">H523-E523</f>
        <v>0</v>
      </c>
      <c r="L523" s="163" t="n">
        <f aca="false">J523-G523</f>
        <v>0</v>
      </c>
      <c r="M523" s="662" t="str">
        <f aca="false">IF('ORÇ.GLOBAL P CAIXA'!K522="EXEC.","",IF('ORÇ.REPROG. P CAIXA'!M523&gt;0,'ORÇ.REPROG. P CAIXA'!M523,""))</f>
        <v/>
      </c>
      <c r="N523" s="663" t="str">
        <f aca="false">IF('ORÇ.GLOBAL P CAIXA'!K522="EXEC.","",IF('ORÇ.REPROG. P CAIXA'!N523&gt;0,'ORÇ.REPROG. P CAIXA'!N523,""))</f>
        <v/>
      </c>
      <c r="O523" s="166" t="str">
        <f aca="false">IF('ORÇ.GLOBAL P CAIXA'!$K522="EXEC.","",'ORÇ.REPROG. P CAIXA'!O523)</f>
        <v/>
      </c>
      <c r="P523" s="167"/>
      <c r="Q523" s="168" t="str">
        <f aca="false">IF(B523&gt;0,"ok","ocultar")</f>
        <v>ocultar</v>
      </c>
      <c r="R523" s="649"/>
      <c r="S523" s="649"/>
      <c r="T523" s="650"/>
      <c r="V523" s="88"/>
      <c r="W523" s="157" t="n">
        <f aca="false">IF(B523=0,W522,IF(ISNONTEXT(B523)=TRUE(),INT(B523),INT(LEFT(B523,FIND(".",B523)-1))))</f>
        <v>3</v>
      </c>
      <c r="X523" s="157" t="str">
        <f aca="false">IF(X524=1,1,IF(B523&lt;&gt;0,1,IF(C523&lt;&gt;0,1,IF(D523&lt;&gt;0,1,IF(E523&lt;&gt;0,1,"")))))</f>
        <v/>
      </c>
      <c r="Y523" s="157" t="str">
        <f aca="false">IF(W523=0," ",IF(W523&lt;&gt;W522,W523," "))</f>
        <v> </v>
      </c>
      <c r="Z523" s="88"/>
      <c r="AA523" s="75" t="n">
        <f aca="false">IF(W523&lt;&gt;Y523,(IF(N523=0,G523*(INFORMAÇÕES!$Q$69/INFORMAÇÕES!$Q$72),IF(N523="R",G523,0))),0)</f>
        <v>0</v>
      </c>
      <c r="AB523" s="75" t="n">
        <f aca="false">IF(W523&lt;&gt;Y523,(IF(N523=0,G523*(INFORMAÇÕES!$Q$70/INFORMAÇÕES!$Q$72),IF(N523="C",G523,0))),0)</f>
        <v>0</v>
      </c>
      <c r="AC523" s="75" t="n">
        <f aca="false">IF(W523&lt;&gt;Y523,(IF(N523=0,G523*INFORMAÇÕES!$U$115,IF(N523="CF",G523,0))),0)</f>
        <v>0</v>
      </c>
      <c r="AD523" s="75" t="n">
        <f aca="false">IF(W523&lt;&gt;Y523,(IF(N523=0,G523*INFORMAÇÕES!$U$116,IF(N523="O",G523,0))),0)</f>
        <v>0</v>
      </c>
      <c r="AE523" s="75" t="n">
        <f aca="false">IF(E523&lt;&gt;0,G523,0)</f>
        <v>0</v>
      </c>
      <c r="AF523" s="75" t="n">
        <f aca="false">IF(W523&lt;&gt;Y523,(IF(N523=0,J523*(INFORMAÇÕES!$Q$89/INFORMAÇÕES!$Q$92),IF(N523="R",J523,0))),0)</f>
        <v>0</v>
      </c>
      <c r="AG523" s="75" t="n">
        <f aca="false">IF(W523&lt;&gt;Y523,(IF(N523=0,J523*(INFORMAÇÕES!$Q$90/INFORMAÇÕES!$Q$92),IF(N523="C",J523,0))),0)</f>
        <v>0</v>
      </c>
      <c r="AH523" s="75" t="n">
        <f aca="false">IF(W523&lt;&gt;Y523,(IF(N523="",J523*INFORMAÇÕES!$U$115,IF(N523="CF",J523,0))),0)</f>
        <v>0</v>
      </c>
      <c r="AI523" s="75" t="n">
        <f aca="false">IF(W523&lt;&gt;Y523,(IF(N523="",J523*INFORMAÇÕES!$U$116,IF(N523="O",J523,0))),0)</f>
        <v>0</v>
      </c>
      <c r="AJ523" s="75" t="n">
        <f aca="false">IF(H523&lt;&gt;0,J523,0)</f>
        <v>0</v>
      </c>
      <c r="AK523" s="75" t="n">
        <f aca="false">IF(K523&lt;&gt;0,L523,0)</f>
        <v>0</v>
      </c>
    </row>
    <row r="524" s="174" customFormat="true" ht="14.25" hidden="false" customHeight="false" outlineLevel="0" collapsed="false">
      <c r="A524" s="159" t="n">
        <v>512</v>
      </c>
      <c r="B524" s="160" t="n">
        <f aca="false">IF('ORÇ.GLOBAL P CAIXA'!$K523="EXEC.",0,'ORÇ.REPROG. P CAIXA'!B524)</f>
        <v>0</v>
      </c>
      <c r="C524" s="161" t="n">
        <f aca="false">IF('ORÇ.GLOBAL P CAIXA'!$K523="EXEC.",0,'ORÇ.REPROG. P CAIXA'!C524)</f>
        <v>0</v>
      </c>
      <c r="D524" s="162" t="n">
        <f aca="false">IF('ORÇ.GLOBAL P CAIXA'!$K523="EXEC.",0,'ORÇ.REPROG. P CAIXA'!D524)</f>
        <v>0</v>
      </c>
      <c r="E524" s="163" t="n">
        <f aca="false">IF('ORÇ.GLOBAL P CAIXA'!$K523="EXEC.",0,'ORÇ.REPROG. P CAIXA'!E524)</f>
        <v>0</v>
      </c>
      <c r="F524" s="163" t="n">
        <f aca="false">IF('ORÇ.GLOBAL P CAIXA'!K523="EXEC.",0,IF('ORÇ.GLOBAL EMPRESA'!G523&gt;0,'ORÇ.GLOBAL EMPRESA'!G523,'ORÇ.GLOBAL P CAIXA'!F523))</f>
        <v>0</v>
      </c>
      <c r="G524" s="163" t="n">
        <f aca="false">IF(E524&lt;&gt;0,ROUND(E524*F524,2),IF(AE524=0,(SUMIF($W$13:$W$1012,B524,$AE$13:$AE$1012)),AE524))</f>
        <v>0</v>
      </c>
      <c r="H524" s="661" t="n">
        <f aca="false">IF('ORÇ.GLOBAL P CAIXA'!K523="EXEC.",0,'ORÇ.REPROG. P CAIXA'!H524)</f>
        <v>0</v>
      </c>
      <c r="I524" s="661" t="n">
        <f aca="false">IF('ORÇ.GLOBAL P CAIXA'!K523="EXEC.",0,'ORÇ.REPROG. P CAIXA'!I524)</f>
        <v>0</v>
      </c>
      <c r="J524" s="163" t="n">
        <f aca="false">IF(H524&lt;&gt;0,ROUND(H524*I524,2),IF(AJ524=0,(SUMIF($W$13:$W$1012,B524,$AJ$13:$AJ$1012)),AJ524))</f>
        <v>0</v>
      </c>
      <c r="K524" s="163" t="n">
        <f aca="false">H524-E524</f>
        <v>0</v>
      </c>
      <c r="L524" s="163" t="n">
        <f aca="false">J524-G524</f>
        <v>0</v>
      </c>
      <c r="M524" s="662" t="str">
        <f aca="false">IF('ORÇ.GLOBAL P CAIXA'!K523="EXEC.","",IF('ORÇ.REPROG. P CAIXA'!M524&gt;0,'ORÇ.REPROG. P CAIXA'!M524,""))</f>
        <v/>
      </c>
      <c r="N524" s="663" t="str">
        <f aca="false">IF('ORÇ.GLOBAL P CAIXA'!K523="EXEC.","",IF('ORÇ.REPROG. P CAIXA'!N524&gt;0,'ORÇ.REPROG. P CAIXA'!N524,""))</f>
        <v/>
      </c>
      <c r="O524" s="166" t="str">
        <f aca="false">IF('ORÇ.GLOBAL P CAIXA'!$K523="EXEC.","",'ORÇ.REPROG. P CAIXA'!O524)</f>
        <v/>
      </c>
      <c r="P524" s="167"/>
      <c r="Q524" s="168" t="str">
        <f aca="false">IF(B524&gt;0,"ok","ocultar")</f>
        <v>ocultar</v>
      </c>
      <c r="R524" s="649"/>
      <c r="S524" s="649"/>
      <c r="T524" s="650"/>
      <c r="V524" s="88"/>
      <c r="W524" s="157" t="n">
        <f aca="false">IF(B524=0,W523,IF(ISNONTEXT(B524)=TRUE(),INT(B524),INT(LEFT(B524,FIND(".",B524)-1))))</f>
        <v>3</v>
      </c>
      <c r="X524" s="157" t="str">
        <f aca="false">IF(X525=1,1,IF(B524&lt;&gt;0,1,IF(C524&lt;&gt;0,1,IF(D524&lt;&gt;0,1,IF(E524&lt;&gt;0,1,"")))))</f>
        <v/>
      </c>
      <c r="Y524" s="157" t="str">
        <f aca="false">IF(W524=0," ",IF(W524&lt;&gt;W523,W524," "))</f>
        <v> </v>
      </c>
      <c r="Z524" s="88"/>
      <c r="AA524" s="75" t="n">
        <f aca="false">IF(W524&lt;&gt;Y524,(IF(N524=0,G524*(INFORMAÇÕES!$Q$69/INFORMAÇÕES!$Q$72),IF(N524="R",G524,0))),0)</f>
        <v>0</v>
      </c>
      <c r="AB524" s="75" t="n">
        <f aca="false">IF(W524&lt;&gt;Y524,(IF(N524=0,G524*(INFORMAÇÕES!$Q$70/INFORMAÇÕES!$Q$72),IF(N524="C",G524,0))),0)</f>
        <v>0</v>
      </c>
      <c r="AC524" s="75" t="n">
        <f aca="false">IF(W524&lt;&gt;Y524,(IF(N524=0,G524*INFORMAÇÕES!$U$115,IF(N524="CF",G524,0))),0)</f>
        <v>0</v>
      </c>
      <c r="AD524" s="75" t="n">
        <f aca="false">IF(W524&lt;&gt;Y524,(IF(N524=0,G524*INFORMAÇÕES!$U$116,IF(N524="O",G524,0))),0)</f>
        <v>0</v>
      </c>
      <c r="AE524" s="75" t="n">
        <f aca="false">IF(E524&lt;&gt;0,G524,0)</f>
        <v>0</v>
      </c>
      <c r="AF524" s="75" t="n">
        <f aca="false">IF(W524&lt;&gt;Y524,(IF(N524=0,J524*(INFORMAÇÕES!$Q$89/INFORMAÇÕES!$Q$92),IF(N524="R",J524,0))),0)</f>
        <v>0</v>
      </c>
      <c r="AG524" s="75" t="n">
        <f aca="false">IF(W524&lt;&gt;Y524,(IF(N524=0,J524*(INFORMAÇÕES!$Q$90/INFORMAÇÕES!$Q$92),IF(N524="C",J524,0))),0)</f>
        <v>0</v>
      </c>
      <c r="AH524" s="75" t="n">
        <f aca="false">IF(W524&lt;&gt;Y524,(IF(N524="",J524*INFORMAÇÕES!$U$115,IF(N524="CF",J524,0))),0)</f>
        <v>0</v>
      </c>
      <c r="AI524" s="75" t="n">
        <f aca="false">IF(W524&lt;&gt;Y524,(IF(N524="",J524*INFORMAÇÕES!$U$116,IF(N524="O",J524,0))),0)</f>
        <v>0</v>
      </c>
      <c r="AJ524" s="75" t="n">
        <f aca="false">IF(H524&lt;&gt;0,J524,0)</f>
        <v>0</v>
      </c>
      <c r="AK524" s="75" t="n">
        <f aca="false">IF(K524&lt;&gt;0,L524,0)</f>
        <v>0</v>
      </c>
    </row>
    <row r="525" s="174" customFormat="true" ht="14.25" hidden="false" customHeight="false" outlineLevel="0" collapsed="false">
      <c r="A525" s="159" t="n">
        <v>513</v>
      </c>
      <c r="B525" s="160" t="n">
        <f aca="false">IF('ORÇ.GLOBAL P CAIXA'!$K524="EXEC.",0,'ORÇ.REPROG. P CAIXA'!B525)</f>
        <v>0</v>
      </c>
      <c r="C525" s="161" t="n">
        <f aca="false">IF('ORÇ.GLOBAL P CAIXA'!$K524="EXEC.",0,'ORÇ.REPROG. P CAIXA'!C525)</f>
        <v>0</v>
      </c>
      <c r="D525" s="162" t="n">
        <f aca="false">IF('ORÇ.GLOBAL P CAIXA'!$K524="EXEC.",0,'ORÇ.REPROG. P CAIXA'!D525)</f>
        <v>0</v>
      </c>
      <c r="E525" s="163" t="n">
        <f aca="false">IF('ORÇ.GLOBAL P CAIXA'!$K524="EXEC.",0,'ORÇ.REPROG. P CAIXA'!E525)</f>
        <v>0</v>
      </c>
      <c r="F525" s="163" t="n">
        <f aca="false">IF('ORÇ.GLOBAL P CAIXA'!K524="EXEC.",0,IF('ORÇ.GLOBAL EMPRESA'!G524&gt;0,'ORÇ.GLOBAL EMPRESA'!G524,'ORÇ.GLOBAL P CAIXA'!F524))</f>
        <v>0</v>
      </c>
      <c r="G525" s="163" t="n">
        <f aca="false">IF(E525&lt;&gt;0,ROUND(E525*F525,2),IF(AE525=0,(SUMIF($W$13:$W$1012,B525,$AE$13:$AE$1012)),AE525))</f>
        <v>0</v>
      </c>
      <c r="H525" s="661" t="n">
        <f aca="false">IF('ORÇ.GLOBAL P CAIXA'!K524="EXEC.",0,'ORÇ.REPROG. P CAIXA'!H525)</f>
        <v>0</v>
      </c>
      <c r="I525" s="661" t="n">
        <f aca="false">IF('ORÇ.GLOBAL P CAIXA'!K524="EXEC.",0,'ORÇ.REPROG. P CAIXA'!I525)</f>
        <v>0</v>
      </c>
      <c r="J525" s="163" t="n">
        <f aca="false">IF(H525&lt;&gt;0,ROUND(H525*I525,2),IF(AJ525=0,(SUMIF($W$13:$W$1012,B525,$AJ$13:$AJ$1012)),AJ525))</f>
        <v>0</v>
      </c>
      <c r="K525" s="163" t="n">
        <f aca="false">H525-E525</f>
        <v>0</v>
      </c>
      <c r="L525" s="163" t="n">
        <f aca="false">J525-G525</f>
        <v>0</v>
      </c>
      <c r="M525" s="662" t="str">
        <f aca="false">IF('ORÇ.GLOBAL P CAIXA'!K524="EXEC.","",IF('ORÇ.REPROG. P CAIXA'!M525&gt;0,'ORÇ.REPROG. P CAIXA'!M525,""))</f>
        <v/>
      </c>
      <c r="N525" s="663" t="str">
        <f aca="false">IF('ORÇ.GLOBAL P CAIXA'!K524="EXEC.","",IF('ORÇ.REPROG. P CAIXA'!N525&gt;0,'ORÇ.REPROG. P CAIXA'!N525,""))</f>
        <v/>
      </c>
      <c r="O525" s="166" t="str">
        <f aca="false">IF('ORÇ.GLOBAL P CAIXA'!$K524="EXEC.","",'ORÇ.REPROG. P CAIXA'!O525)</f>
        <v/>
      </c>
      <c r="P525" s="167"/>
      <c r="Q525" s="168" t="str">
        <f aca="false">IF(B525&gt;0,"ok","ocultar")</f>
        <v>ocultar</v>
      </c>
      <c r="R525" s="649"/>
      <c r="S525" s="649"/>
      <c r="T525" s="650"/>
      <c r="V525" s="88"/>
      <c r="W525" s="157" t="n">
        <f aca="false">IF(B525=0,W524,IF(ISNONTEXT(B525)=TRUE(),INT(B525),INT(LEFT(B525,FIND(".",B525)-1))))</f>
        <v>3</v>
      </c>
      <c r="X525" s="157" t="str">
        <f aca="false">IF(X526=1,1,IF(B525&lt;&gt;0,1,IF(C525&lt;&gt;0,1,IF(D525&lt;&gt;0,1,IF(E525&lt;&gt;0,1,"")))))</f>
        <v/>
      </c>
      <c r="Y525" s="157" t="str">
        <f aca="false">IF(W525=0," ",IF(W525&lt;&gt;W524,W525," "))</f>
        <v> </v>
      </c>
      <c r="Z525" s="88"/>
      <c r="AA525" s="75" t="n">
        <f aca="false">IF(W525&lt;&gt;Y525,(IF(N525=0,G525*(INFORMAÇÕES!$Q$69/INFORMAÇÕES!$Q$72),IF(N525="R",G525,0))),0)</f>
        <v>0</v>
      </c>
      <c r="AB525" s="75" t="n">
        <f aca="false">IF(W525&lt;&gt;Y525,(IF(N525=0,G525*(INFORMAÇÕES!$Q$70/INFORMAÇÕES!$Q$72),IF(N525="C",G525,0))),0)</f>
        <v>0</v>
      </c>
      <c r="AC525" s="75" t="n">
        <f aca="false">IF(W525&lt;&gt;Y525,(IF(N525=0,G525*INFORMAÇÕES!$U$115,IF(N525="CF",G525,0))),0)</f>
        <v>0</v>
      </c>
      <c r="AD525" s="75" t="n">
        <f aca="false">IF(W525&lt;&gt;Y525,(IF(N525=0,G525*INFORMAÇÕES!$U$116,IF(N525="O",G525,0))),0)</f>
        <v>0</v>
      </c>
      <c r="AE525" s="75" t="n">
        <f aca="false">IF(E525&lt;&gt;0,G525,0)</f>
        <v>0</v>
      </c>
      <c r="AF525" s="75" t="n">
        <f aca="false">IF(W525&lt;&gt;Y525,(IF(N525=0,J525*(INFORMAÇÕES!$Q$89/INFORMAÇÕES!$Q$92),IF(N525="R",J525,0))),0)</f>
        <v>0</v>
      </c>
      <c r="AG525" s="75" t="n">
        <f aca="false">IF(W525&lt;&gt;Y525,(IF(N525=0,J525*(INFORMAÇÕES!$Q$90/INFORMAÇÕES!$Q$92),IF(N525="C",J525,0))),0)</f>
        <v>0</v>
      </c>
      <c r="AH525" s="75" t="n">
        <f aca="false">IF(W525&lt;&gt;Y525,(IF(N525="",J525*INFORMAÇÕES!$U$115,IF(N525="CF",J525,0))),0)</f>
        <v>0</v>
      </c>
      <c r="AI525" s="75" t="n">
        <f aca="false">IF(W525&lt;&gt;Y525,(IF(N525="",J525*INFORMAÇÕES!$U$116,IF(N525="O",J525,0))),0)</f>
        <v>0</v>
      </c>
      <c r="AJ525" s="75" t="n">
        <f aca="false">IF(H525&lt;&gt;0,J525,0)</f>
        <v>0</v>
      </c>
      <c r="AK525" s="75" t="n">
        <f aca="false">IF(K525&lt;&gt;0,L525,0)</f>
        <v>0</v>
      </c>
    </row>
    <row r="526" s="174" customFormat="true" ht="14.25" hidden="false" customHeight="false" outlineLevel="0" collapsed="false">
      <c r="A526" s="159" t="n">
        <v>514</v>
      </c>
      <c r="B526" s="160" t="n">
        <f aca="false">IF('ORÇ.GLOBAL P CAIXA'!$K525="EXEC.",0,'ORÇ.REPROG. P CAIXA'!B526)</f>
        <v>0</v>
      </c>
      <c r="C526" s="161" t="n">
        <f aca="false">IF('ORÇ.GLOBAL P CAIXA'!$K525="EXEC.",0,'ORÇ.REPROG. P CAIXA'!C526)</f>
        <v>0</v>
      </c>
      <c r="D526" s="162" t="n">
        <f aca="false">IF('ORÇ.GLOBAL P CAIXA'!$K525="EXEC.",0,'ORÇ.REPROG. P CAIXA'!D526)</f>
        <v>0</v>
      </c>
      <c r="E526" s="163" t="n">
        <f aca="false">IF('ORÇ.GLOBAL P CAIXA'!$K525="EXEC.",0,'ORÇ.REPROG. P CAIXA'!E526)</f>
        <v>0</v>
      </c>
      <c r="F526" s="163" t="n">
        <f aca="false">IF('ORÇ.GLOBAL P CAIXA'!K525="EXEC.",0,IF('ORÇ.GLOBAL EMPRESA'!G525&gt;0,'ORÇ.GLOBAL EMPRESA'!G525,'ORÇ.GLOBAL P CAIXA'!F525))</f>
        <v>0</v>
      </c>
      <c r="G526" s="163" t="n">
        <f aca="false">IF(E526&lt;&gt;0,ROUND(E526*F526,2),IF(AE526=0,(SUMIF($W$13:$W$1012,B526,$AE$13:$AE$1012)),AE526))</f>
        <v>0</v>
      </c>
      <c r="H526" s="661" t="n">
        <f aca="false">IF('ORÇ.GLOBAL P CAIXA'!K525="EXEC.",0,'ORÇ.REPROG. P CAIXA'!H526)</f>
        <v>0</v>
      </c>
      <c r="I526" s="661" t="n">
        <f aca="false">IF('ORÇ.GLOBAL P CAIXA'!K525="EXEC.",0,'ORÇ.REPROG. P CAIXA'!I526)</f>
        <v>0</v>
      </c>
      <c r="J526" s="163" t="n">
        <f aca="false">IF(H526&lt;&gt;0,ROUND(H526*I526,2),IF(AJ526=0,(SUMIF($W$13:$W$1012,B526,$AJ$13:$AJ$1012)),AJ526))</f>
        <v>0</v>
      </c>
      <c r="K526" s="163" t="n">
        <f aca="false">H526-E526</f>
        <v>0</v>
      </c>
      <c r="L526" s="163" t="n">
        <f aca="false">J526-G526</f>
        <v>0</v>
      </c>
      <c r="M526" s="662" t="str">
        <f aca="false">IF('ORÇ.GLOBAL P CAIXA'!K525="EXEC.","",IF('ORÇ.REPROG. P CAIXA'!M526&gt;0,'ORÇ.REPROG. P CAIXA'!M526,""))</f>
        <v/>
      </c>
      <c r="N526" s="663" t="str">
        <f aca="false">IF('ORÇ.GLOBAL P CAIXA'!K525="EXEC.","",IF('ORÇ.REPROG. P CAIXA'!N526&gt;0,'ORÇ.REPROG. P CAIXA'!N526,""))</f>
        <v/>
      </c>
      <c r="O526" s="166" t="str">
        <f aca="false">IF('ORÇ.GLOBAL P CAIXA'!$K525="EXEC.","",'ORÇ.REPROG. P CAIXA'!O526)</f>
        <v/>
      </c>
      <c r="P526" s="167"/>
      <c r="Q526" s="168" t="str">
        <f aca="false">IF(B526&gt;0,"ok","ocultar")</f>
        <v>ocultar</v>
      </c>
      <c r="R526" s="649"/>
      <c r="S526" s="649"/>
      <c r="T526" s="650"/>
      <c r="V526" s="88"/>
      <c r="W526" s="157" t="n">
        <f aca="false">IF(B526=0,W525,IF(ISNONTEXT(B526)=TRUE(),INT(B526),INT(LEFT(B526,FIND(".",B526)-1))))</f>
        <v>3</v>
      </c>
      <c r="X526" s="157" t="str">
        <f aca="false">IF(X527=1,1,IF(B526&lt;&gt;0,1,IF(C526&lt;&gt;0,1,IF(D526&lt;&gt;0,1,IF(E526&lt;&gt;0,1,"")))))</f>
        <v/>
      </c>
      <c r="Y526" s="157" t="str">
        <f aca="false">IF(W526=0," ",IF(W526&lt;&gt;W525,W526," "))</f>
        <v> </v>
      </c>
      <c r="Z526" s="88"/>
      <c r="AA526" s="75" t="n">
        <f aca="false">IF(W526&lt;&gt;Y526,(IF(N526=0,G526*(INFORMAÇÕES!$Q$69/INFORMAÇÕES!$Q$72),IF(N526="R",G526,0))),0)</f>
        <v>0</v>
      </c>
      <c r="AB526" s="75" t="n">
        <f aca="false">IF(W526&lt;&gt;Y526,(IF(N526=0,G526*(INFORMAÇÕES!$Q$70/INFORMAÇÕES!$Q$72),IF(N526="C",G526,0))),0)</f>
        <v>0</v>
      </c>
      <c r="AC526" s="75" t="n">
        <f aca="false">IF(W526&lt;&gt;Y526,(IF(N526=0,G526*INFORMAÇÕES!$U$115,IF(N526="CF",G526,0))),0)</f>
        <v>0</v>
      </c>
      <c r="AD526" s="75" t="n">
        <f aca="false">IF(W526&lt;&gt;Y526,(IF(N526=0,G526*INFORMAÇÕES!$U$116,IF(N526="O",G526,0))),0)</f>
        <v>0</v>
      </c>
      <c r="AE526" s="75" t="n">
        <f aca="false">IF(E526&lt;&gt;0,G526,0)</f>
        <v>0</v>
      </c>
      <c r="AF526" s="75" t="n">
        <f aca="false">IF(W526&lt;&gt;Y526,(IF(N526=0,J526*(INFORMAÇÕES!$Q$89/INFORMAÇÕES!$Q$92),IF(N526="R",J526,0))),0)</f>
        <v>0</v>
      </c>
      <c r="AG526" s="75" t="n">
        <f aca="false">IF(W526&lt;&gt;Y526,(IF(N526=0,J526*(INFORMAÇÕES!$Q$90/INFORMAÇÕES!$Q$92),IF(N526="C",J526,0))),0)</f>
        <v>0</v>
      </c>
      <c r="AH526" s="75" t="n">
        <f aca="false">IF(W526&lt;&gt;Y526,(IF(N526="",J526*INFORMAÇÕES!$U$115,IF(N526="CF",J526,0))),0)</f>
        <v>0</v>
      </c>
      <c r="AI526" s="75" t="n">
        <f aca="false">IF(W526&lt;&gt;Y526,(IF(N526="",J526*INFORMAÇÕES!$U$116,IF(N526="O",J526,0))),0)</f>
        <v>0</v>
      </c>
      <c r="AJ526" s="75" t="n">
        <f aca="false">IF(H526&lt;&gt;0,J526,0)</f>
        <v>0</v>
      </c>
      <c r="AK526" s="75" t="n">
        <f aca="false">IF(K526&lt;&gt;0,L526,0)</f>
        <v>0</v>
      </c>
    </row>
    <row r="527" s="174" customFormat="true" ht="14.25" hidden="false" customHeight="false" outlineLevel="0" collapsed="false">
      <c r="A527" s="159" t="n">
        <v>515</v>
      </c>
      <c r="B527" s="160" t="n">
        <f aca="false">IF('ORÇ.GLOBAL P CAIXA'!$K526="EXEC.",0,'ORÇ.REPROG. P CAIXA'!B527)</f>
        <v>0</v>
      </c>
      <c r="C527" s="161" t="n">
        <f aca="false">IF('ORÇ.GLOBAL P CAIXA'!$K526="EXEC.",0,'ORÇ.REPROG. P CAIXA'!C527)</f>
        <v>0</v>
      </c>
      <c r="D527" s="162" t="n">
        <f aca="false">IF('ORÇ.GLOBAL P CAIXA'!$K526="EXEC.",0,'ORÇ.REPROG. P CAIXA'!D527)</f>
        <v>0</v>
      </c>
      <c r="E527" s="163" t="n">
        <f aca="false">IF('ORÇ.GLOBAL P CAIXA'!$K526="EXEC.",0,'ORÇ.REPROG. P CAIXA'!E527)</f>
        <v>0</v>
      </c>
      <c r="F527" s="163" t="n">
        <f aca="false">IF('ORÇ.GLOBAL P CAIXA'!K526="EXEC.",0,IF('ORÇ.GLOBAL EMPRESA'!G526&gt;0,'ORÇ.GLOBAL EMPRESA'!G526,'ORÇ.GLOBAL P CAIXA'!F526))</f>
        <v>0</v>
      </c>
      <c r="G527" s="163" t="n">
        <f aca="false">IF(E527&lt;&gt;0,ROUND(E527*F527,2),IF(AE527=0,(SUMIF($W$13:$W$1012,B527,$AE$13:$AE$1012)),AE527))</f>
        <v>0</v>
      </c>
      <c r="H527" s="661" t="n">
        <f aca="false">IF('ORÇ.GLOBAL P CAIXA'!K526="EXEC.",0,'ORÇ.REPROG. P CAIXA'!H527)</f>
        <v>0</v>
      </c>
      <c r="I527" s="661" t="n">
        <f aca="false">IF('ORÇ.GLOBAL P CAIXA'!K526="EXEC.",0,'ORÇ.REPROG. P CAIXA'!I527)</f>
        <v>0</v>
      </c>
      <c r="J527" s="163" t="n">
        <f aca="false">IF(H527&lt;&gt;0,ROUND(H527*I527,2),IF(AJ527=0,(SUMIF($W$13:$W$1012,B527,$AJ$13:$AJ$1012)),AJ527))</f>
        <v>0</v>
      </c>
      <c r="K527" s="163" t="n">
        <f aca="false">H527-E527</f>
        <v>0</v>
      </c>
      <c r="L527" s="163" t="n">
        <f aca="false">J527-G527</f>
        <v>0</v>
      </c>
      <c r="M527" s="662" t="str">
        <f aca="false">IF('ORÇ.GLOBAL P CAIXA'!K526="EXEC.","",IF('ORÇ.REPROG. P CAIXA'!M527&gt;0,'ORÇ.REPROG. P CAIXA'!M527,""))</f>
        <v/>
      </c>
      <c r="N527" s="663" t="str">
        <f aca="false">IF('ORÇ.GLOBAL P CAIXA'!K526="EXEC.","",IF('ORÇ.REPROG. P CAIXA'!N527&gt;0,'ORÇ.REPROG. P CAIXA'!N527,""))</f>
        <v/>
      </c>
      <c r="O527" s="166" t="str">
        <f aca="false">IF('ORÇ.GLOBAL P CAIXA'!$K526="EXEC.","",'ORÇ.REPROG. P CAIXA'!O527)</f>
        <v/>
      </c>
      <c r="P527" s="167"/>
      <c r="Q527" s="168" t="str">
        <f aca="false">IF(B527&gt;0,"ok","ocultar")</f>
        <v>ocultar</v>
      </c>
      <c r="R527" s="649"/>
      <c r="S527" s="649"/>
      <c r="T527" s="650"/>
      <c r="V527" s="88"/>
      <c r="W527" s="157" t="n">
        <f aca="false">IF(B527=0,W526,IF(ISNONTEXT(B527)=TRUE(),INT(B527),INT(LEFT(B527,FIND(".",B527)-1))))</f>
        <v>3</v>
      </c>
      <c r="X527" s="157" t="str">
        <f aca="false">IF(X528=1,1,IF(B527&lt;&gt;0,1,IF(C527&lt;&gt;0,1,IF(D527&lt;&gt;0,1,IF(E527&lt;&gt;0,1,"")))))</f>
        <v/>
      </c>
      <c r="Y527" s="157" t="str">
        <f aca="false">IF(W527=0," ",IF(W527&lt;&gt;W526,W527," "))</f>
        <v> </v>
      </c>
      <c r="Z527" s="88"/>
      <c r="AA527" s="75" t="n">
        <f aca="false">IF(W527&lt;&gt;Y527,(IF(N527=0,G527*(INFORMAÇÕES!$Q$69/INFORMAÇÕES!$Q$72),IF(N527="R",G527,0))),0)</f>
        <v>0</v>
      </c>
      <c r="AB527" s="75" t="n">
        <f aca="false">IF(W527&lt;&gt;Y527,(IF(N527=0,G527*(INFORMAÇÕES!$Q$70/INFORMAÇÕES!$Q$72),IF(N527="C",G527,0))),0)</f>
        <v>0</v>
      </c>
      <c r="AC527" s="75" t="n">
        <f aca="false">IF(W527&lt;&gt;Y527,(IF(N527=0,G527*INFORMAÇÕES!$U$115,IF(N527="CF",G527,0))),0)</f>
        <v>0</v>
      </c>
      <c r="AD527" s="75" t="n">
        <f aca="false">IF(W527&lt;&gt;Y527,(IF(N527=0,G527*INFORMAÇÕES!$U$116,IF(N527="O",G527,0))),0)</f>
        <v>0</v>
      </c>
      <c r="AE527" s="75" t="n">
        <f aca="false">IF(E527&lt;&gt;0,G527,0)</f>
        <v>0</v>
      </c>
      <c r="AF527" s="75" t="n">
        <f aca="false">IF(W527&lt;&gt;Y527,(IF(N527=0,J527*(INFORMAÇÕES!$Q$89/INFORMAÇÕES!$Q$92),IF(N527="R",J527,0))),0)</f>
        <v>0</v>
      </c>
      <c r="AG527" s="75" t="n">
        <f aca="false">IF(W527&lt;&gt;Y527,(IF(N527=0,J527*(INFORMAÇÕES!$Q$90/INFORMAÇÕES!$Q$92),IF(N527="C",J527,0))),0)</f>
        <v>0</v>
      </c>
      <c r="AH527" s="75" t="n">
        <f aca="false">IF(W527&lt;&gt;Y527,(IF(N527="",J527*INFORMAÇÕES!$U$115,IF(N527="CF",J527,0))),0)</f>
        <v>0</v>
      </c>
      <c r="AI527" s="75" t="n">
        <f aca="false">IF(W527&lt;&gt;Y527,(IF(N527="",J527*INFORMAÇÕES!$U$116,IF(N527="O",J527,0))),0)</f>
        <v>0</v>
      </c>
      <c r="AJ527" s="75" t="n">
        <f aca="false">IF(H527&lt;&gt;0,J527,0)</f>
        <v>0</v>
      </c>
      <c r="AK527" s="75" t="n">
        <f aca="false">IF(K527&lt;&gt;0,L527,0)</f>
        <v>0</v>
      </c>
    </row>
    <row r="528" s="174" customFormat="true" ht="14.25" hidden="false" customHeight="false" outlineLevel="0" collapsed="false">
      <c r="A528" s="159" t="n">
        <v>516</v>
      </c>
      <c r="B528" s="160" t="n">
        <f aca="false">IF('ORÇ.GLOBAL P CAIXA'!$K527="EXEC.",0,'ORÇ.REPROG. P CAIXA'!B528)</f>
        <v>0</v>
      </c>
      <c r="C528" s="161" t="n">
        <f aca="false">IF('ORÇ.GLOBAL P CAIXA'!$K527="EXEC.",0,'ORÇ.REPROG. P CAIXA'!C528)</f>
        <v>0</v>
      </c>
      <c r="D528" s="162" t="n">
        <f aca="false">IF('ORÇ.GLOBAL P CAIXA'!$K527="EXEC.",0,'ORÇ.REPROG. P CAIXA'!D528)</f>
        <v>0</v>
      </c>
      <c r="E528" s="163" t="n">
        <f aca="false">IF('ORÇ.GLOBAL P CAIXA'!$K527="EXEC.",0,'ORÇ.REPROG. P CAIXA'!E528)</f>
        <v>0</v>
      </c>
      <c r="F528" s="163" t="n">
        <f aca="false">IF('ORÇ.GLOBAL P CAIXA'!K527="EXEC.",0,IF('ORÇ.GLOBAL EMPRESA'!G527&gt;0,'ORÇ.GLOBAL EMPRESA'!G527,'ORÇ.GLOBAL P CAIXA'!F527))</f>
        <v>0</v>
      </c>
      <c r="G528" s="163" t="n">
        <f aca="false">IF(E528&lt;&gt;0,ROUND(E528*F528,2),IF(AE528=0,(SUMIF($W$13:$W$1012,B528,$AE$13:$AE$1012)),AE528))</f>
        <v>0</v>
      </c>
      <c r="H528" s="661" t="n">
        <f aca="false">IF('ORÇ.GLOBAL P CAIXA'!K527="EXEC.",0,'ORÇ.REPROG. P CAIXA'!H528)</f>
        <v>0</v>
      </c>
      <c r="I528" s="661" t="n">
        <f aca="false">IF('ORÇ.GLOBAL P CAIXA'!K527="EXEC.",0,'ORÇ.REPROG. P CAIXA'!I528)</f>
        <v>0</v>
      </c>
      <c r="J528" s="163" t="n">
        <f aca="false">IF(H528&lt;&gt;0,ROUND(H528*I528,2),IF(AJ528=0,(SUMIF($W$13:$W$1012,B528,$AJ$13:$AJ$1012)),AJ528))</f>
        <v>0</v>
      </c>
      <c r="K528" s="163" t="n">
        <f aca="false">H528-E528</f>
        <v>0</v>
      </c>
      <c r="L528" s="163" t="n">
        <f aca="false">J528-G528</f>
        <v>0</v>
      </c>
      <c r="M528" s="662" t="str">
        <f aca="false">IF('ORÇ.GLOBAL P CAIXA'!K527="EXEC.","",IF('ORÇ.REPROG. P CAIXA'!M528&gt;0,'ORÇ.REPROG. P CAIXA'!M528,""))</f>
        <v/>
      </c>
      <c r="N528" s="663" t="str">
        <f aca="false">IF('ORÇ.GLOBAL P CAIXA'!K527="EXEC.","",IF('ORÇ.REPROG. P CAIXA'!N528&gt;0,'ORÇ.REPROG. P CAIXA'!N528,""))</f>
        <v/>
      </c>
      <c r="O528" s="166" t="str">
        <f aca="false">IF('ORÇ.GLOBAL P CAIXA'!$K527="EXEC.","",'ORÇ.REPROG. P CAIXA'!O528)</f>
        <v/>
      </c>
      <c r="P528" s="167"/>
      <c r="Q528" s="168" t="str">
        <f aca="false">IF(B528&gt;0,"ok","ocultar")</f>
        <v>ocultar</v>
      </c>
      <c r="R528" s="649"/>
      <c r="S528" s="649"/>
      <c r="T528" s="650"/>
      <c r="V528" s="88"/>
      <c r="W528" s="157" t="n">
        <f aca="false">IF(B528=0,W527,IF(ISNONTEXT(B528)=TRUE(),INT(B528),INT(LEFT(B528,FIND(".",B528)-1))))</f>
        <v>3</v>
      </c>
      <c r="X528" s="157" t="str">
        <f aca="false">IF(X529=1,1,IF(B528&lt;&gt;0,1,IF(C528&lt;&gt;0,1,IF(D528&lt;&gt;0,1,IF(E528&lt;&gt;0,1,"")))))</f>
        <v/>
      </c>
      <c r="Y528" s="157" t="str">
        <f aca="false">IF(W528=0," ",IF(W528&lt;&gt;W527,W528," "))</f>
        <v> </v>
      </c>
      <c r="Z528" s="88"/>
      <c r="AA528" s="75" t="n">
        <f aca="false">IF(W528&lt;&gt;Y528,(IF(N528=0,G528*(INFORMAÇÕES!$Q$69/INFORMAÇÕES!$Q$72),IF(N528="R",G528,0))),0)</f>
        <v>0</v>
      </c>
      <c r="AB528" s="75" t="n">
        <f aca="false">IF(W528&lt;&gt;Y528,(IF(N528=0,G528*(INFORMAÇÕES!$Q$70/INFORMAÇÕES!$Q$72),IF(N528="C",G528,0))),0)</f>
        <v>0</v>
      </c>
      <c r="AC528" s="75" t="n">
        <f aca="false">IF(W528&lt;&gt;Y528,(IF(N528=0,G528*INFORMAÇÕES!$U$115,IF(N528="CF",G528,0))),0)</f>
        <v>0</v>
      </c>
      <c r="AD528" s="75" t="n">
        <f aca="false">IF(W528&lt;&gt;Y528,(IF(N528=0,G528*INFORMAÇÕES!$U$116,IF(N528="O",G528,0))),0)</f>
        <v>0</v>
      </c>
      <c r="AE528" s="75" t="n">
        <f aca="false">IF(E528&lt;&gt;0,G528,0)</f>
        <v>0</v>
      </c>
      <c r="AF528" s="75" t="n">
        <f aca="false">IF(W528&lt;&gt;Y528,(IF(N528=0,J528*(INFORMAÇÕES!$Q$89/INFORMAÇÕES!$Q$92),IF(N528="R",J528,0))),0)</f>
        <v>0</v>
      </c>
      <c r="AG528" s="75" t="n">
        <f aca="false">IF(W528&lt;&gt;Y528,(IF(N528=0,J528*(INFORMAÇÕES!$Q$90/INFORMAÇÕES!$Q$92),IF(N528="C",J528,0))),0)</f>
        <v>0</v>
      </c>
      <c r="AH528" s="75" t="n">
        <f aca="false">IF(W528&lt;&gt;Y528,(IF(N528="",J528*INFORMAÇÕES!$U$115,IF(N528="CF",J528,0))),0)</f>
        <v>0</v>
      </c>
      <c r="AI528" s="75" t="n">
        <f aca="false">IF(W528&lt;&gt;Y528,(IF(N528="",J528*INFORMAÇÕES!$U$116,IF(N528="O",J528,0))),0)</f>
        <v>0</v>
      </c>
      <c r="AJ528" s="75" t="n">
        <f aca="false">IF(H528&lt;&gt;0,J528,0)</f>
        <v>0</v>
      </c>
      <c r="AK528" s="75" t="n">
        <f aca="false">IF(K528&lt;&gt;0,L528,0)</f>
        <v>0</v>
      </c>
    </row>
    <row r="529" s="174" customFormat="true" ht="14.25" hidden="false" customHeight="false" outlineLevel="0" collapsed="false">
      <c r="A529" s="159" t="n">
        <v>517</v>
      </c>
      <c r="B529" s="160" t="n">
        <f aca="false">IF('ORÇ.GLOBAL P CAIXA'!$K528="EXEC.",0,'ORÇ.REPROG. P CAIXA'!B529)</f>
        <v>0</v>
      </c>
      <c r="C529" s="161" t="n">
        <f aca="false">IF('ORÇ.GLOBAL P CAIXA'!$K528="EXEC.",0,'ORÇ.REPROG. P CAIXA'!C529)</f>
        <v>0</v>
      </c>
      <c r="D529" s="162" t="n">
        <f aca="false">IF('ORÇ.GLOBAL P CAIXA'!$K528="EXEC.",0,'ORÇ.REPROG. P CAIXA'!D529)</f>
        <v>0</v>
      </c>
      <c r="E529" s="163" t="n">
        <f aca="false">IF('ORÇ.GLOBAL P CAIXA'!$K528="EXEC.",0,'ORÇ.REPROG. P CAIXA'!E529)</f>
        <v>0</v>
      </c>
      <c r="F529" s="163" t="n">
        <f aca="false">IF('ORÇ.GLOBAL P CAIXA'!K528="EXEC.",0,IF('ORÇ.GLOBAL EMPRESA'!G528&gt;0,'ORÇ.GLOBAL EMPRESA'!G528,'ORÇ.GLOBAL P CAIXA'!F528))</f>
        <v>0</v>
      </c>
      <c r="G529" s="163" t="n">
        <f aca="false">IF(E529&lt;&gt;0,ROUND(E529*F529,2),IF(AE529=0,(SUMIF($W$13:$W$1012,B529,$AE$13:$AE$1012)),AE529))</f>
        <v>0</v>
      </c>
      <c r="H529" s="661" t="n">
        <f aca="false">IF('ORÇ.GLOBAL P CAIXA'!K528="EXEC.",0,'ORÇ.REPROG. P CAIXA'!H529)</f>
        <v>0</v>
      </c>
      <c r="I529" s="661" t="n">
        <f aca="false">IF('ORÇ.GLOBAL P CAIXA'!K528="EXEC.",0,'ORÇ.REPROG. P CAIXA'!I529)</f>
        <v>0</v>
      </c>
      <c r="J529" s="163" t="n">
        <f aca="false">IF(H529&lt;&gt;0,ROUND(H529*I529,2),IF(AJ529=0,(SUMIF($W$13:$W$1012,B529,$AJ$13:$AJ$1012)),AJ529))</f>
        <v>0</v>
      </c>
      <c r="K529" s="163" t="n">
        <f aca="false">H529-E529</f>
        <v>0</v>
      </c>
      <c r="L529" s="163" t="n">
        <f aca="false">J529-G529</f>
        <v>0</v>
      </c>
      <c r="M529" s="662" t="str">
        <f aca="false">IF('ORÇ.GLOBAL P CAIXA'!K528="EXEC.","",IF('ORÇ.REPROG. P CAIXA'!M529&gt;0,'ORÇ.REPROG. P CAIXA'!M529,""))</f>
        <v/>
      </c>
      <c r="N529" s="663" t="str">
        <f aca="false">IF('ORÇ.GLOBAL P CAIXA'!K528="EXEC.","",IF('ORÇ.REPROG. P CAIXA'!N529&gt;0,'ORÇ.REPROG. P CAIXA'!N529,""))</f>
        <v/>
      </c>
      <c r="O529" s="166" t="str">
        <f aca="false">IF('ORÇ.GLOBAL P CAIXA'!$K528="EXEC.","",'ORÇ.REPROG. P CAIXA'!O529)</f>
        <v/>
      </c>
      <c r="P529" s="167"/>
      <c r="Q529" s="168" t="str">
        <f aca="false">IF(B529&gt;0,"ok","ocultar")</f>
        <v>ocultar</v>
      </c>
      <c r="R529" s="649"/>
      <c r="S529" s="649"/>
      <c r="T529" s="650"/>
      <c r="V529" s="88"/>
      <c r="W529" s="157" t="n">
        <f aca="false">IF(B529=0,W528,IF(ISNONTEXT(B529)=TRUE(),INT(B529),INT(LEFT(B529,FIND(".",B529)-1))))</f>
        <v>3</v>
      </c>
      <c r="X529" s="157" t="str">
        <f aca="false">IF(X530=1,1,IF(B529&lt;&gt;0,1,IF(C529&lt;&gt;0,1,IF(D529&lt;&gt;0,1,IF(E529&lt;&gt;0,1,"")))))</f>
        <v/>
      </c>
      <c r="Y529" s="157" t="str">
        <f aca="false">IF(W529=0," ",IF(W529&lt;&gt;W528,W529," "))</f>
        <v> </v>
      </c>
      <c r="Z529" s="88"/>
      <c r="AA529" s="75" t="n">
        <f aca="false">IF(W529&lt;&gt;Y529,(IF(N529=0,G529*(INFORMAÇÕES!$Q$69/INFORMAÇÕES!$Q$72),IF(N529="R",G529,0))),0)</f>
        <v>0</v>
      </c>
      <c r="AB529" s="75" t="n">
        <f aca="false">IF(W529&lt;&gt;Y529,(IF(N529=0,G529*(INFORMAÇÕES!$Q$70/INFORMAÇÕES!$Q$72),IF(N529="C",G529,0))),0)</f>
        <v>0</v>
      </c>
      <c r="AC529" s="75" t="n">
        <f aca="false">IF(W529&lt;&gt;Y529,(IF(N529=0,G529*INFORMAÇÕES!$U$115,IF(N529="CF",G529,0))),0)</f>
        <v>0</v>
      </c>
      <c r="AD529" s="75" t="n">
        <f aca="false">IF(W529&lt;&gt;Y529,(IF(N529=0,G529*INFORMAÇÕES!$U$116,IF(N529="O",G529,0))),0)</f>
        <v>0</v>
      </c>
      <c r="AE529" s="75" t="n">
        <f aca="false">IF(E529&lt;&gt;0,G529,0)</f>
        <v>0</v>
      </c>
      <c r="AF529" s="75" t="n">
        <f aca="false">IF(W529&lt;&gt;Y529,(IF(N529=0,J529*(INFORMAÇÕES!$Q$89/INFORMAÇÕES!$Q$92),IF(N529="R",J529,0))),0)</f>
        <v>0</v>
      </c>
      <c r="AG529" s="75" t="n">
        <f aca="false">IF(W529&lt;&gt;Y529,(IF(N529=0,J529*(INFORMAÇÕES!$Q$90/INFORMAÇÕES!$Q$92),IF(N529="C",J529,0))),0)</f>
        <v>0</v>
      </c>
      <c r="AH529" s="75" t="n">
        <f aca="false">IF(W529&lt;&gt;Y529,(IF(N529="",J529*INFORMAÇÕES!$U$115,IF(N529="CF",J529,0))),0)</f>
        <v>0</v>
      </c>
      <c r="AI529" s="75" t="n">
        <f aca="false">IF(W529&lt;&gt;Y529,(IF(N529="",J529*INFORMAÇÕES!$U$116,IF(N529="O",J529,0))),0)</f>
        <v>0</v>
      </c>
      <c r="AJ529" s="75" t="n">
        <f aca="false">IF(H529&lt;&gt;0,J529,0)</f>
        <v>0</v>
      </c>
      <c r="AK529" s="75" t="n">
        <f aca="false">IF(K529&lt;&gt;0,L529,0)</f>
        <v>0</v>
      </c>
    </row>
    <row r="530" s="174" customFormat="true" ht="14.25" hidden="false" customHeight="false" outlineLevel="0" collapsed="false">
      <c r="A530" s="159" t="n">
        <v>518</v>
      </c>
      <c r="B530" s="160" t="n">
        <f aca="false">IF('ORÇ.GLOBAL P CAIXA'!$K529="EXEC.",0,'ORÇ.REPROG. P CAIXA'!B530)</f>
        <v>0</v>
      </c>
      <c r="C530" s="161" t="n">
        <f aca="false">IF('ORÇ.GLOBAL P CAIXA'!$K529="EXEC.",0,'ORÇ.REPROG. P CAIXA'!C530)</f>
        <v>0</v>
      </c>
      <c r="D530" s="162" t="n">
        <f aca="false">IF('ORÇ.GLOBAL P CAIXA'!$K529="EXEC.",0,'ORÇ.REPROG. P CAIXA'!D530)</f>
        <v>0</v>
      </c>
      <c r="E530" s="163" t="n">
        <f aca="false">IF('ORÇ.GLOBAL P CAIXA'!$K529="EXEC.",0,'ORÇ.REPROG. P CAIXA'!E530)</f>
        <v>0</v>
      </c>
      <c r="F530" s="163" t="n">
        <f aca="false">IF('ORÇ.GLOBAL P CAIXA'!K529="EXEC.",0,IF('ORÇ.GLOBAL EMPRESA'!G529&gt;0,'ORÇ.GLOBAL EMPRESA'!G529,'ORÇ.GLOBAL P CAIXA'!F529))</f>
        <v>0</v>
      </c>
      <c r="G530" s="163" t="n">
        <f aca="false">IF(E530&lt;&gt;0,ROUND(E530*F530,2),IF(AE530=0,(SUMIF($W$13:$W$1012,B530,$AE$13:$AE$1012)),AE530))</f>
        <v>0</v>
      </c>
      <c r="H530" s="661" t="n">
        <f aca="false">IF('ORÇ.GLOBAL P CAIXA'!K529="EXEC.",0,'ORÇ.REPROG. P CAIXA'!H530)</f>
        <v>0</v>
      </c>
      <c r="I530" s="661" t="n">
        <f aca="false">IF('ORÇ.GLOBAL P CAIXA'!K529="EXEC.",0,'ORÇ.REPROG. P CAIXA'!I530)</f>
        <v>0</v>
      </c>
      <c r="J530" s="163" t="n">
        <f aca="false">IF(H530&lt;&gt;0,ROUND(H530*I530,2),IF(AJ530=0,(SUMIF($W$13:$W$1012,B530,$AJ$13:$AJ$1012)),AJ530))</f>
        <v>0</v>
      </c>
      <c r="K530" s="163" t="n">
        <f aca="false">H530-E530</f>
        <v>0</v>
      </c>
      <c r="L530" s="163" t="n">
        <f aca="false">J530-G530</f>
        <v>0</v>
      </c>
      <c r="M530" s="662" t="str">
        <f aca="false">IF('ORÇ.GLOBAL P CAIXA'!K529="EXEC.","",IF('ORÇ.REPROG. P CAIXA'!M530&gt;0,'ORÇ.REPROG. P CAIXA'!M530,""))</f>
        <v/>
      </c>
      <c r="N530" s="663" t="str">
        <f aca="false">IF('ORÇ.GLOBAL P CAIXA'!K529="EXEC.","",IF('ORÇ.REPROG. P CAIXA'!N530&gt;0,'ORÇ.REPROG. P CAIXA'!N530,""))</f>
        <v/>
      </c>
      <c r="O530" s="166" t="str">
        <f aca="false">IF('ORÇ.GLOBAL P CAIXA'!$K529="EXEC.","",'ORÇ.REPROG. P CAIXA'!O530)</f>
        <v/>
      </c>
      <c r="P530" s="167"/>
      <c r="Q530" s="168" t="str">
        <f aca="false">IF(B530&gt;0,"ok","ocultar")</f>
        <v>ocultar</v>
      </c>
      <c r="R530" s="649"/>
      <c r="S530" s="649"/>
      <c r="T530" s="650"/>
      <c r="V530" s="88"/>
      <c r="W530" s="157" t="n">
        <f aca="false">IF(B530=0,W529,IF(ISNONTEXT(B530)=TRUE(),INT(B530),INT(LEFT(B530,FIND(".",B530)-1))))</f>
        <v>3</v>
      </c>
      <c r="X530" s="157" t="str">
        <f aca="false">IF(X531=1,1,IF(B530&lt;&gt;0,1,IF(C530&lt;&gt;0,1,IF(D530&lt;&gt;0,1,IF(E530&lt;&gt;0,1,"")))))</f>
        <v/>
      </c>
      <c r="Y530" s="157" t="str">
        <f aca="false">IF(W530=0," ",IF(W530&lt;&gt;W529,W530," "))</f>
        <v> </v>
      </c>
      <c r="Z530" s="88"/>
      <c r="AA530" s="75" t="n">
        <f aca="false">IF(W530&lt;&gt;Y530,(IF(N530=0,G530*(INFORMAÇÕES!$Q$69/INFORMAÇÕES!$Q$72),IF(N530="R",G530,0))),0)</f>
        <v>0</v>
      </c>
      <c r="AB530" s="75" t="n">
        <f aca="false">IF(W530&lt;&gt;Y530,(IF(N530=0,G530*(INFORMAÇÕES!$Q$70/INFORMAÇÕES!$Q$72),IF(N530="C",G530,0))),0)</f>
        <v>0</v>
      </c>
      <c r="AC530" s="75" t="n">
        <f aca="false">IF(W530&lt;&gt;Y530,(IF(N530=0,G530*INFORMAÇÕES!$U$115,IF(N530="CF",G530,0))),0)</f>
        <v>0</v>
      </c>
      <c r="AD530" s="75" t="n">
        <f aca="false">IF(W530&lt;&gt;Y530,(IF(N530=0,G530*INFORMAÇÕES!$U$116,IF(N530="O",G530,0))),0)</f>
        <v>0</v>
      </c>
      <c r="AE530" s="75" t="n">
        <f aca="false">IF(E530&lt;&gt;0,G530,0)</f>
        <v>0</v>
      </c>
      <c r="AF530" s="75" t="n">
        <f aca="false">IF(W530&lt;&gt;Y530,(IF(N530=0,J530*(INFORMAÇÕES!$Q$89/INFORMAÇÕES!$Q$92),IF(N530="R",J530,0))),0)</f>
        <v>0</v>
      </c>
      <c r="AG530" s="75" t="n">
        <f aca="false">IF(W530&lt;&gt;Y530,(IF(N530=0,J530*(INFORMAÇÕES!$Q$90/INFORMAÇÕES!$Q$92),IF(N530="C",J530,0))),0)</f>
        <v>0</v>
      </c>
      <c r="AH530" s="75" t="n">
        <f aca="false">IF(W530&lt;&gt;Y530,(IF(N530="",J530*INFORMAÇÕES!$U$115,IF(N530="CF",J530,0))),0)</f>
        <v>0</v>
      </c>
      <c r="AI530" s="75" t="n">
        <f aca="false">IF(W530&lt;&gt;Y530,(IF(N530="",J530*INFORMAÇÕES!$U$116,IF(N530="O",J530,0))),0)</f>
        <v>0</v>
      </c>
      <c r="AJ530" s="75" t="n">
        <f aca="false">IF(H530&lt;&gt;0,J530,0)</f>
        <v>0</v>
      </c>
      <c r="AK530" s="75" t="n">
        <f aca="false">IF(K530&lt;&gt;0,L530,0)</f>
        <v>0</v>
      </c>
    </row>
    <row r="531" s="174" customFormat="true" ht="14.25" hidden="false" customHeight="false" outlineLevel="0" collapsed="false">
      <c r="A531" s="159" t="n">
        <v>519</v>
      </c>
      <c r="B531" s="160" t="n">
        <f aca="false">IF('ORÇ.GLOBAL P CAIXA'!$K530="EXEC.",0,'ORÇ.REPROG. P CAIXA'!B531)</f>
        <v>0</v>
      </c>
      <c r="C531" s="161" t="n">
        <f aca="false">IF('ORÇ.GLOBAL P CAIXA'!$K530="EXEC.",0,'ORÇ.REPROG. P CAIXA'!C531)</f>
        <v>0</v>
      </c>
      <c r="D531" s="162" t="n">
        <f aca="false">IF('ORÇ.GLOBAL P CAIXA'!$K530="EXEC.",0,'ORÇ.REPROG. P CAIXA'!D531)</f>
        <v>0</v>
      </c>
      <c r="E531" s="163" t="n">
        <f aca="false">IF('ORÇ.GLOBAL P CAIXA'!$K530="EXEC.",0,'ORÇ.REPROG. P CAIXA'!E531)</f>
        <v>0</v>
      </c>
      <c r="F531" s="163" t="n">
        <f aca="false">IF('ORÇ.GLOBAL P CAIXA'!K530="EXEC.",0,IF('ORÇ.GLOBAL EMPRESA'!G530&gt;0,'ORÇ.GLOBAL EMPRESA'!G530,'ORÇ.GLOBAL P CAIXA'!F530))</f>
        <v>0</v>
      </c>
      <c r="G531" s="163" t="n">
        <f aca="false">IF(E531&lt;&gt;0,ROUND(E531*F531,2),IF(AE531=0,(SUMIF($W$13:$W$1012,B531,$AE$13:$AE$1012)),AE531))</f>
        <v>0</v>
      </c>
      <c r="H531" s="661" t="n">
        <f aca="false">IF('ORÇ.GLOBAL P CAIXA'!K530="EXEC.",0,'ORÇ.REPROG. P CAIXA'!H531)</f>
        <v>0</v>
      </c>
      <c r="I531" s="661" t="n">
        <f aca="false">IF('ORÇ.GLOBAL P CAIXA'!K530="EXEC.",0,'ORÇ.REPROG. P CAIXA'!I531)</f>
        <v>0</v>
      </c>
      <c r="J531" s="163" t="n">
        <f aca="false">IF(H531&lt;&gt;0,ROUND(H531*I531,2),IF(AJ531=0,(SUMIF($W$13:$W$1012,B531,$AJ$13:$AJ$1012)),AJ531))</f>
        <v>0</v>
      </c>
      <c r="K531" s="163" t="n">
        <f aca="false">H531-E531</f>
        <v>0</v>
      </c>
      <c r="L531" s="163" t="n">
        <f aca="false">J531-G531</f>
        <v>0</v>
      </c>
      <c r="M531" s="662" t="str">
        <f aca="false">IF('ORÇ.GLOBAL P CAIXA'!K530="EXEC.","",IF('ORÇ.REPROG. P CAIXA'!M531&gt;0,'ORÇ.REPROG. P CAIXA'!M531,""))</f>
        <v/>
      </c>
      <c r="N531" s="663" t="str">
        <f aca="false">IF('ORÇ.GLOBAL P CAIXA'!K530="EXEC.","",IF('ORÇ.REPROG. P CAIXA'!N531&gt;0,'ORÇ.REPROG. P CAIXA'!N531,""))</f>
        <v/>
      </c>
      <c r="O531" s="166" t="str">
        <f aca="false">IF('ORÇ.GLOBAL P CAIXA'!$K530="EXEC.","",'ORÇ.REPROG. P CAIXA'!O531)</f>
        <v/>
      </c>
      <c r="P531" s="167"/>
      <c r="Q531" s="168" t="str">
        <f aca="false">IF(B531&gt;0,"ok","ocultar")</f>
        <v>ocultar</v>
      </c>
      <c r="R531" s="649"/>
      <c r="S531" s="649"/>
      <c r="T531" s="650"/>
      <c r="V531" s="88"/>
      <c r="W531" s="157" t="n">
        <f aca="false">IF(B531=0,W530,IF(ISNONTEXT(B531)=TRUE(),INT(B531),INT(LEFT(B531,FIND(".",B531)-1))))</f>
        <v>3</v>
      </c>
      <c r="X531" s="157" t="str">
        <f aca="false">IF(X532=1,1,IF(B531&lt;&gt;0,1,IF(C531&lt;&gt;0,1,IF(D531&lt;&gt;0,1,IF(E531&lt;&gt;0,1,"")))))</f>
        <v/>
      </c>
      <c r="Y531" s="157" t="str">
        <f aca="false">IF(W531=0," ",IF(W531&lt;&gt;W530,W531," "))</f>
        <v> </v>
      </c>
      <c r="Z531" s="88"/>
      <c r="AA531" s="75" t="n">
        <f aca="false">IF(W531&lt;&gt;Y531,(IF(N531=0,G531*(INFORMAÇÕES!$Q$69/INFORMAÇÕES!$Q$72),IF(N531="R",G531,0))),0)</f>
        <v>0</v>
      </c>
      <c r="AB531" s="75" t="n">
        <f aca="false">IF(W531&lt;&gt;Y531,(IF(N531=0,G531*(INFORMAÇÕES!$Q$70/INFORMAÇÕES!$Q$72),IF(N531="C",G531,0))),0)</f>
        <v>0</v>
      </c>
      <c r="AC531" s="75" t="n">
        <f aca="false">IF(W531&lt;&gt;Y531,(IF(N531=0,G531*INFORMAÇÕES!$U$115,IF(N531="CF",G531,0))),0)</f>
        <v>0</v>
      </c>
      <c r="AD531" s="75" t="n">
        <f aca="false">IF(W531&lt;&gt;Y531,(IF(N531=0,G531*INFORMAÇÕES!$U$116,IF(N531="O",G531,0))),0)</f>
        <v>0</v>
      </c>
      <c r="AE531" s="75" t="n">
        <f aca="false">IF(E531&lt;&gt;0,G531,0)</f>
        <v>0</v>
      </c>
      <c r="AF531" s="75" t="n">
        <f aca="false">IF(W531&lt;&gt;Y531,(IF(N531=0,J531*(INFORMAÇÕES!$Q$89/INFORMAÇÕES!$Q$92),IF(N531="R",J531,0))),0)</f>
        <v>0</v>
      </c>
      <c r="AG531" s="75" t="n">
        <f aca="false">IF(W531&lt;&gt;Y531,(IF(N531=0,J531*(INFORMAÇÕES!$Q$90/INFORMAÇÕES!$Q$92),IF(N531="C",J531,0))),0)</f>
        <v>0</v>
      </c>
      <c r="AH531" s="75" t="n">
        <f aca="false">IF(W531&lt;&gt;Y531,(IF(N531="",J531*INFORMAÇÕES!$U$115,IF(N531="CF",J531,0))),0)</f>
        <v>0</v>
      </c>
      <c r="AI531" s="75" t="n">
        <f aca="false">IF(W531&lt;&gt;Y531,(IF(N531="",J531*INFORMAÇÕES!$U$116,IF(N531="O",J531,0))),0)</f>
        <v>0</v>
      </c>
      <c r="AJ531" s="75" t="n">
        <f aca="false">IF(H531&lt;&gt;0,J531,0)</f>
        <v>0</v>
      </c>
      <c r="AK531" s="75" t="n">
        <f aca="false">IF(K531&lt;&gt;0,L531,0)</f>
        <v>0</v>
      </c>
    </row>
    <row r="532" s="174" customFormat="true" ht="14.25" hidden="false" customHeight="false" outlineLevel="0" collapsed="false">
      <c r="A532" s="159" t="n">
        <v>520</v>
      </c>
      <c r="B532" s="160" t="n">
        <f aca="false">IF('ORÇ.GLOBAL P CAIXA'!$K531="EXEC.",0,'ORÇ.REPROG. P CAIXA'!B532)</f>
        <v>0</v>
      </c>
      <c r="C532" s="161" t="n">
        <f aca="false">IF('ORÇ.GLOBAL P CAIXA'!$K531="EXEC.",0,'ORÇ.REPROG. P CAIXA'!C532)</f>
        <v>0</v>
      </c>
      <c r="D532" s="162" t="n">
        <f aca="false">IF('ORÇ.GLOBAL P CAIXA'!$K531="EXEC.",0,'ORÇ.REPROG. P CAIXA'!D532)</f>
        <v>0</v>
      </c>
      <c r="E532" s="163" t="n">
        <f aca="false">IF('ORÇ.GLOBAL P CAIXA'!$K531="EXEC.",0,'ORÇ.REPROG. P CAIXA'!E532)</f>
        <v>0</v>
      </c>
      <c r="F532" s="163" t="n">
        <f aca="false">IF('ORÇ.GLOBAL P CAIXA'!K531="EXEC.",0,IF('ORÇ.GLOBAL EMPRESA'!G531&gt;0,'ORÇ.GLOBAL EMPRESA'!G531,'ORÇ.GLOBAL P CAIXA'!F531))</f>
        <v>0</v>
      </c>
      <c r="G532" s="163" t="n">
        <f aca="false">IF(E532&lt;&gt;0,ROUND(E532*F532,2),IF(AE532=0,(SUMIF($W$13:$W$1012,B532,$AE$13:$AE$1012)),AE532))</f>
        <v>0</v>
      </c>
      <c r="H532" s="661" t="n">
        <f aca="false">IF('ORÇ.GLOBAL P CAIXA'!K531="EXEC.",0,'ORÇ.REPROG. P CAIXA'!H532)</f>
        <v>0</v>
      </c>
      <c r="I532" s="661" t="n">
        <f aca="false">IF('ORÇ.GLOBAL P CAIXA'!K531="EXEC.",0,'ORÇ.REPROG. P CAIXA'!I532)</f>
        <v>0</v>
      </c>
      <c r="J532" s="163" t="n">
        <f aca="false">IF(H532&lt;&gt;0,ROUND(H532*I532,2),IF(AJ532=0,(SUMIF($W$13:$W$1012,B532,$AJ$13:$AJ$1012)),AJ532))</f>
        <v>0</v>
      </c>
      <c r="K532" s="163" t="n">
        <f aca="false">H532-E532</f>
        <v>0</v>
      </c>
      <c r="L532" s="163" t="n">
        <f aca="false">J532-G532</f>
        <v>0</v>
      </c>
      <c r="M532" s="662" t="str">
        <f aca="false">IF('ORÇ.GLOBAL P CAIXA'!K531="EXEC.","",IF('ORÇ.REPROG. P CAIXA'!M532&gt;0,'ORÇ.REPROG. P CAIXA'!M532,""))</f>
        <v/>
      </c>
      <c r="N532" s="663" t="str">
        <f aca="false">IF('ORÇ.GLOBAL P CAIXA'!K531="EXEC.","",IF('ORÇ.REPROG. P CAIXA'!N532&gt;0,'ORÇ.REPROG. P CAIXA'!N532,""))</f>
        <v/>
      </c>
      <c r="O532" s="166" t="str">
        <f aca="false">IF('ORÇ.GLOBAL P CAIXA'!$K531="EXEC.","",'ORÇ.REPROG. P CAIXA'!O532)</f>
        <v/>
      </c>
      <c r="P532" s="167"/>
      <c r="Q532" s="168" t="str">
        <f aca="false">IF(B532&gt;0,"ok","ocultar")</f>
        <v>ocultar</v>
      </c>
      <c r="R532" s="649"/>
      <c r="S532" s="649"/>
      <c r="T532" s="650"/>
      <c r="V532" s="88"/>
      <c r="W532" s="157" t="n">
        <f aca="false">IF(B532=0,W531,IF(ISNONTEXT(B532)=TRUE(),INT(B532),INT(LEFT(B532,FIND(".",B532)-1))))</f>
        <v>3</v>
      </c>
      <c r="X532" s="157" t="str">
        <f aca="false">IF(X533=1,1,IF(B532&lt;&gt;0,1,IF(C532&lt;&gt;0,1,IF(D532&lt;&gt;0,1,IF(E532&lt;&gt;0,1,"")))))</f>
        <v/>
      </c>
      <c r="Y532" s="157" t="str">
        <f aca="false">IF(W532=0," ",IF(W532&lt;&gt;W531,W532," "))</f>
        <v> </v>
      </c>
      <c r="Z532" s="88"/>
      <c r="AA532" s="75" t="n">
        <f aca="false">IF(W532&lt;&gt;Y532,(IF(N532=0,G532*(INFORMAÇÕES!$Q$69/INFORMAÇÕES!$Q$72),IF(N532="R",G532,0))),0)</f>
        <v>0</v>
      </c>
      <c r="AB532" s="75" t="n">
        <f aca="false">IF(W532&lt;&gt;Y532,(IF(N532=0,G532*(INFORMAÇÕES!$Q$70/INFORMAÇÕES!$Q$72),IF(N532="C",G532,0))),0)</f>
        <v>0</v>
      </c>
      <c r="AC532" s="75" t="n">
        <f aca="false">IF(W532&lt;&gt;Y532,(IF(N532=0,G532*INFORMAÇÕES!$U$115,IF(N532="CF",G532,0))),0)</f>
        <v>0</v>
      </c>
      <c r="AD532" s="75" t="n">
        <f aca="false">IF(W532&lt;&gt;Y532,(IF(N532=0,G532*INFORMAÇÕES!$U$116,IF(N532="O",G532,0))),0)</f>
        <v>0</v>
      </c>
      <c r="AE532" s="75" t="n">
        <f aca="false">IF(E532&lt;&gt;0,G532,0)</f>
        <v>0</v>
      </c>
      <c r="AF532" s="75" t="n">
        <f aca="false">IF(W532&lt;&gt;Y532,(IF(N532=0,J532*(INFORMAÇÕES!$Q$89/INFORMAÇÕES!$Q$92),IF(N532="R",J532,0))),0)</f>
        <v>0</v>
      </c>
      <c r="AG532" s="75" t="n">
        <f aca="false">IF(W532&lt;&gt;Y532,(IF(N532=0,J532*(INFORMAÇÕES!$Q$90/INFORMAÇÕES!$Q$92),IF(N532="C",J532,0))),0)</f>
        <v>0</v>
      </c>
      <c r="AH532" s="75" t="n">
        <f aca="false">IF(W532&lt;&gt;Y532,(IF(N532="",J532*INFORMAÇÕES!$U$115,IF(N532="CF",J532,0))),0)</f>
        <v>0</v>
      </c>
      <c r="AI532" s="75" t="n">
        <f aca="false">IF(W532&lt;&gt;Y532,(IF(N532="",J532*INFORMAÇÕES!$U$116,IF(N532="O",J532,0))),0)</f>
        <v>0</v>
      </c>
      <c r="AJ532" s="75" t="n">
        <f aca="false">IF(H532&lt;&gt;0,J532,0)</f>
        <v>0</v>
      </c>
      <c r="AK532" s="75" t="n">
        <f aca="false">IF(K532&lt;&gt;0,L532,0)</f>
        <v>0</v>
      </c>
    </row>
    <row r="533" s="174" customFormat="true" ht="14.25" hidden="false" customHeight="false" outlineLevel="0" collapsed="false">
      <c r="A533" s="159" t="n">
        <v>521</v>
      </c>
      <c r="B533" s="160" t="n">
        <f aca="false">IF('ORÇ.GLOBAL P CAIXA'!$K532="EXEC.",0,'ORÇ.REPROG. P CAIXA'!B533)</f>
        <v>0</v>
      </c>
      <c r="C533" s="161" t="n">
        <f aca="false">IF('ORÇ.GLOBAL P CAIXA'!$K532="EXEC.",0,'ORÇ.REPROG. P CAIXA'!C533)</f>
        <v>0</v>
      </c>
      <c r="D533" s="162" t="n">
        <f aca="false">IF('ORÇ.GLOBAL P CAIXA'!$K532="EXEC.",0,'ORÇ.REPROG. P CAIXA'!D533)</f>
        <v>0</v>
      </c>
      <c r="E533" s="163" t="n">
        <f aca="false">IF('ORÇ.GLOBAL P CAIXA'!$K532="EXEC.",0,'ORÇ.REPROG. P CAIXA'!E533)</f>
        <v>0</v>
      </c>
      <c r="F533" s="163" t="n">
        <f aca="false">IF('ORÇ.GLOBAL P CAIXA'!K532="EXEC.",0,IF('ORÇ.GLOBAL EMPRESA'!G532&gt;0,'ORÇ.GLOBAL EMPRESA'!G532,'ORÇ.GLOBAL P CAIXA'!F532))</f>
        <v>0</v>
      </c>
      <c r="G533" s="163" t="n">
        <f aca="false">IF(E533&lt;&gt;0,ROUND(E533*F533,2),IF(AE533=0,(SUMIF($W$13:$W$1012,B533,$AE$13:$AE$1012)),AE533))</f>
        <v>0</v>
      </c>
      <c r="H533" s="661" t="n">
        <f aca="false">IF('ORÇ.GLOBAL P CAIXA'!K532="EXEC.",0,'ORÇ.REPROG. P CAIXA'!H533)</f>
        <v>0</v>
      </c>
      <c r="I533" s="661" t="n">
        <f aca="false">IF('ORÇ.GLOBAL P CAIXA'!K532="EXEC.",0,'ORÇ.REPROG. P CAIXA'!I533)</f>
        <v>0</v>
      </c>
      <c r="J533" s="163" t="n">
        <f aca="false">IF(H533&lt;&gt;0,ROUND(H533*I533,2),IF(AJ533=0,(SUMIF($W$13:$W$1012,B533,$AJ$13:$AJ$1012)),AJ533))</f>
        <v>0</v>
      </c>
      <c r="K533" s="163" t="n">
        <f aca="false">H533-E533</f>
        <v>0</v>
      </c>
      <c r="L533" s="163" t="n">
        <f aca="false">J533-G533</f>
        <v>0</v>
      </c>
      <c r="M533" s="662" t="str">
        <f aca="false">IF('ORÇ.GLOBAL P CAIXA'!K532="EXEC.","",IF('ORÇ.REPROG. P CAIXA'!M533&gt;0,'ORÇ.REPROG. P CAIXA'!M533,""))</f>
        <v/>
      </c>
      <c r="N533" s="663" t="str">
        <f aca="false">IF('ORÇ.GLOBAL P CAIXA'!K532="EXEC.","",IF('ORÇ.REPROG. P CAIXA'!N533&gt;0,'ORÇ.REPROG. P CAIXA'!N533,""))</f>
        <v/>
      </c>
      <c r="O533" s="166" t="str">
        <f aca="false">IF('ORÇ.GLOBAL P CAIXA'!$K532="EXEC.","",'ORÇ.REPROG. P CAIXA'!O533)</f>
        <v/>
      </c>
      <c r="P533" s="167"/>
      <c r="Q533" s="168" t="str">
        <f aca="false">IF(B533&gt;0,"ok","ocultar")</f>
        <v>ocultar</v>
      </c>
      <c r="R533" s="649"/>
      <c r="S533" s="649"/>
      <c r="T533" s="650"/>
      <c r="V533" s="88"/>
      <c r="W533" s="157" t="n">
        <f aca="false">IF(B533=0,W532,IF(ISNONTEXT(B533)=TRUE(),INT(B533),INT(LEFT(B533,FIND(".",B533)-1))))</f>
        <v>3</v>
      </c>
      <c r="X533" s="157" t="str">
        <f aca="false">IF(X534=1,1,IF(B533&lt;&gt;0,1,IF(C533&lt;&gt;0,1,IF(D533&lt;&gt;0,1,IF(E533&lt;&gt;0,1,"")))))</f>
        <v/>
      </c>
      <c r="Y533" s="157" t="str">
        <f aca="false">IF(W533=0," ",IF(W533&lt;&gt;W532,W533," "))</f>
        <v> </v>
      </c>
      <c r="Z533" s="88"/>
      <c r="AA533" s="75" t="n">
        <f aca="false">IF(W533&lt;&gt;Y533,(IF(N533=0,G533*(INFORMAÇÕES!$Q$69/INFORMAÇÕES!$Q$72),IF(N533="R",G533,0))),0)</f>
        <v>0</v>
      </c>
      <c r="AB533" s="75" t="n">
        <f aca="false">IF(W533&lt;&gt;Y533,(IF(N533=0,G533*(INFORMAÇÕES!$Q$70/INFORMAÇÕES!$Q$72),IF(N533="C",G533,0))),0)</f>
        <v>0</v>
      </c>
      <c r="AC533" s="75" t="n">
        <f aca="false">IF(W533&lt;&gt;Y533,(IF(N533=0,G533*INFORMAÇÕES!$U$115,IF(N533="CF",G533,0))),0)</f>
        <v>0</v>
      </c>
      <c r="AD533" s="75" t="n">
        <f aca="false">IF(W533&lt;&gt;Y533,(IF(N533=0,G533*INFORMAÇÕES!$U$116,IF(N533="O",G533,0))),0)</f>
        <v>0</v>
      </c>
      <c r="AE533" s="75" t="n">
        <f aca="false">IF(E533&lt;&gt;0,G533,0)</f>
        <v>0</v>
      </c>
      <c r="AF533" s="75" t="n">
        <f aca="false">IF(W533&lt;&gt;Y533,(IF(N533=0,J533*(INFORMAÇÕES!$Q$89/INFORMAÇÕES!$Q$92),IF(N533="R",J533,0))),0)</f>
        <v>0</v>
      </c>
      <c r="AG533" s="75" t="n">
        <f aca="false">IF(W533&lt;&gt;Y533,(IF(N533=0,J533*(INFORMAÇÕES!$Q$90/INFORMAÇÕES!$Q$92),IF(N533="C",J533,0))),0)</f>
        <v>0</v>
      </c>
      <c r="AH533" s="75" t="n">
        <f aca="false">IF(W533&lt;&gt;Y533,(IF(N533="",J533*INFORMAÇÕES!$U$115,IF(N533="CF",J533,0))),0)</f>
        <v>0</v>
      </c>
      <c r="AI533" s="75" t="n">
        <f aca="false">IF(W533&lt;&gt;Y533,(IF(N533="",J533*INFORMAÇÕES!$U$116,IF(N533="O",J533,0))),0)</f>
        <v>0</v>
      </c>
      <c r="AJ533" s="75" t="n">
        <f aca="false">IF(H533&lt;&gt;0,J533,0)</f>
        <v>0</v>
      </c>
      <c r="AK533" s="75" t="n">
        <f aca="false">IF(K533&lt;&gt;0,L533,0)</f>
        <v>0</v>
      </c>
    </row>
    <row r="534" s="174" customFormat="true" ht="14.25" hidden="false" customHeight="false" outlineLevel="0" collapsed="false">
      <c r="A534" s="159" t="n">
        <v>522</v>
      </c>
      <c r="B534" s="160" t="n">
        <f aca="false">IF('ORÇ.GLOBAL P CAIXA'!$K533="EXEC.",0,'ORÇ.REPROG. P CAIXA'!B534)</f>
        <v>0</v>
      </c>
      <c r="C534" s="161" t="n">
        <f aca="false">IF('ORÇ.GLOBAL P CAIXA'!$K533="EXEC.",0,'ORÇ.REPROG. P CAIXA'!C534)</f>
        <v>0</v>
      </c>
      <c r="D534" s="162" t="n">
        <f aca="false">IF('ORÇ.GLOBAL P CAIXA'!$K533="EXEC.",0,'ORÇ.REPROG. P CAIXA'!D534)</f>
        <v>0</v>
      </c>
      <c r="E534" s="163" t="n">
        <f aca="false">IF('ORÇ.GLOBAL P CAIXA'!$K533="EXEC.",0,'ORÇ.REPROG. P CAIXA'!E534)</f>
        <v>0</v>
      </c>
      <c r="F534" s="163" t="n">
        <f aca="false">IF('ORÇ.GLOBAL P CAIXA'!K533="EXEC.",0,IF('ORÇ.GLOBAL EMPRESA'!G533&gt;0,'ORÇ.GLOBAL EMPRESA'!G533,'ORÇ.GLOBAL P CAIXA'!F533))</f>
        <v>0</v>
      </c>
      <c r="G534" s="163" t="n">
        <f aca="false">IF(E534&lt;&gt;0,ROUND(E534*F534,2),IF(AE534=0,(SUMIF($W$13:$W$1012,B534,$AE$13:$AE$1012)),AE534))</f>
        <v>0</v>
      </c>
      <c r="H534" s="661" t="n">
        <f aca="false">IF('ORÇ.GLOBAL P CAIXA'!K533="EXEC.",0,'ORÇ.REPROG. P CAIXA'!H534)</f>
        <v>0</v>
      </c>
      <c r="I534" s="661" t="n">
        <f aca="false">IF('ORÇ.GLOBAL P CAIXA'!K533="EXEC.",0,'ORÇ.REPROG. P CAIXA'!I534)</f>
        <v>0</v>
      </c>
      <c r="J534" s="163" t="n">
        <f aca="false">IF(H534&lt;&gt;0,ROUND(H534*I534,2),IF(AJ534=0,(SUMIF($W$13:$W$1012,B534,$AJ$13:$AJ$1012)),AJ534))</f>
        <v>0</v>
      </c>
      <c r="K534" s="163" t="n">
        <f aca="false">H534-E534</f>
        <v>0</v>
      </c>
      <c r="L534" s="163" t="n">
        <f aca="false">J534-G534</f>
        <v>0</v>
      </c>
      <c r="M534" s="662" t="str">
        <f aca="false">IF('ORÇ.GLOBAL P CAIXA'!K533="EXEC.","",IF('ORÇ.REPROG. P CAIXA'!M534&gt;0,'ORÇ.REPROG. P CAIXA'!M534,""))</f>
        <v/>
      </c>
      <c r="N534" s="663" t="str">
        <f aca="false">IF('ORÇ.GLOBAL P CAIXA'!K533="EXEC.","",IF('ORÇ.REPROG. P CAIXA'!N534&gt;0,'ORÇ.REPROG. P CAIXA'!N534,""))</f>
        <v/>
      </c>
      <c r="O534" s="166" t="str">
        <f aca="false">IF('ORÇ.GLOBAL P CAIXA'!$K533="EXEC.","",'ORÇ.REPROG. P CAIXA'!O534)</f>
        <v/>
      </c>
      <c r="P534" s="167"/>
      <c r="Q534" s="168" t="str">
        <f aca="false">IF(B534&gt;0,"ok","ocultar")</f>
        <v>ocultar</v>
      </c>
      <c r="R534" s="649"/>
      <c r="S534" s="649"/>
      <c r="T534" s="650"/>
      <c r="V534" s="88"/>
      <c r="W534" s="157" t="n">
        <f aca="false">IF(B534=0,W533,IF(ISNONTEXT(B534)=TRUE(),INT(B534),INT(LEFT(B534,FIND(".",B534)-1))))</f>
        <v>3</v>
      </c>
      <c r="X534" s="157" t="str">
        <f aca="false">IF(X535=1,1,IF(B534&lt;&gt;0,1,IF(C534&lt;&gt;0,1,IF(D534&lt;&gt;0,1,IF(E534&lt;&gt;0,1,"")))))</f>
        <v/>
      </c>
      <c r="Y534" s="157" t="str">
        <f aca="false">IF(W534=0," ",IF(W534&lt;&gt;W533,W534," "))</f>
        <v> </v>
      </c>
      <c r="Z534" s="88"/>
      <c r="AA534" s="75" t="n">
        <f aca="false">IF(W534&lt;&gt;Y534,(IF(N534=0,G534*(INFORMAÇÕES!$Q$69/INFORMAÇÕES!$Q$72),IF(N534="R",G534,0))),0)</f>
        <v>0</v>
      </c>
      <c r="AB534" s="75" t="n">
        <f aca="false">IF(W534&lt;&gt;Y534,(IF(N534=0,G534*(INFORMAÇÕES!$Q$70/INFORMAÇÕES!$Q$72),IF(N534="C",G534,0))),0)</f>
        <v>0</v>
      </c>
      <c r="AC534" s="75" t="n">
        <f aca="false">IF(W534&lt;&gt;Y534,(IF(N534=0,G534*INFORMAÇÕES!$U$115,IF(N534="CF",G534,0))),0)</f>
        <v>0</v>
      </c>
      <c r="AD534" s="75" t="n">
        <f aca="false">IF(W534&lt;&gt;Y534,(IF(N534=0,G534*INFORMAÇÕES!$U$116,IF(N534="O",G534,0))),0)</f>
        <v>0</v>
      </c>
      <c r="AE534" s="75" t="n">
        <f aca="false">IF(E534&lt;&gt;0,G534,0)</f>
        <v>0</v>
      </c>
      <c r="AF534" s="75" t="n">
        <f aca="false">IF(W534&lt;&gt;Y534,(IF(N534=0,J534*(INFORMAÇÕES!$Q$89/INFORMAÇÕES!$Q$92),IF(N534="R",J534,0))),0)</f>
        <v>0</v>
      </c>
      <c r="AG534" s="75" t="n">
        <f aca="false">IF(W534&lt;&gt;Y534,(IF(N534=0,J534*(INFORMAÇÕES!$Q$90/INFORMAÇÕES!$Q$92),IF(N534="C",J534,0))),0)</f>
        <v>0</v>
      </c>
      <c r="AH534" s="75" t="n">
        <f aca="false">IF(W534&lt;&gt;Y534,(IF(N534="",J534*INFORMAÇÕES!$U$115,IF(N534="CF",J534,0))),0)</f>
        <v>0</v>
      </c>
      <c r="AI534" s="75" t="n">
        <f aca="false">IF(W534&lt;&gt;Y534,(IF(N534="",J534*INFORMAÇÕES!$U$116,IF(N534="O",J534,0))),0)</f>
        <v>0</v>
      </c>
      <c r="AJ534" s="75" t="n">
        <f aca="false">IF(H534&lt;&gt;0,J534,0)</f>
        <v>0</v>
      </c>
      <c r="AK534" s="75" t="n">
        <f aca="false">IF(K534&lt;&gt;0,L534,0)</f>
        <v>0</v>
      </c>
    </row>
    <row r="535" s="174" customFormat="true" ht="14.25" hidden="false" customHeight="false" outlineLevel="0" collapsed="false">
      <c r="A535" s="159" t="n">
        <v>523</v>
      </c>
      <c r="B535" s="160" t="n">
        <f aca="false">IF('ORÇ.GLOBAL P CAIXA'!$K534="EXEC.",0,'ORÇ.REPROG. P CAIXA'!B535)</f>
        <v>0</v>
      </c>
      <c r="C535" s="161" t="n">
        <f aca="false">IF('ORÇ.GLOBAL P CAIXA'!$K534="EXEC.",0,'ORÇ.REPROG. P CAIXA'!C535)</f>
        <v>0</v>
      </c>
      <c r="D535" s="162" t="n">
        <f aca="false">IF('ORÇ.GLOBAL P CAIXA'!$K534="EXEC.",0,'ORÇ.REPROG. P CAIXA'!D535)</f>
        <v>0</v>
      </c>
      <c r="E535" s="163" t="n">
        <f aca="false">IF('ORÇ.GLOBAL P CAIXA'!$K534="EXEC.",0,'ORÇ.REPROG. P CAIXA'!E535)</f>
        <v>0</v>
      </c>
      <c r="F535" s="163" t="n">
        <f aca="false">IF('ORÇ.GLOBAL P CAIXA'!K534="EXEC.",0,IF('ORÇ.GLOBAL EMPRESA'!G534&gt;0,'ORÇ.GLOBAL EMPRESA'!G534,'ORÇ.GLOBAL P CAIXA'!F534))</f>
        <v>0</v>
      </c>
      <c r="G535" s="163" t="n">
        <f aca="false">IF(E535&lt;&gt;0,ROUND(E535*F535,2),IF(AE535=0,(SUMIF($W$13:$W$1012,B535,$AE$13:$AE$1012)),AE535))</f>
        <v>0</v>
      </c>
      <c r="H535" s="661" t="n">
        <f aca="false">IF('ORÇ.GLOBAL P CAIXA'!K534="EXEC.",0,'ORÇ.REPROG. P CAIXA'!H535)</f>
        <v>0</v>
      </c>
      <c r="I535" s="661" t="n">
        <f aca="false">IF('ORÇ.GLOBAL P CAIXA'!K534="EXEC.",0,'ORÇ.REPROG. P CAIXA'!I535)</f>
        <v>0</v>
      </c>
      <c r="J535" s="163" t="n">
        <f aca="false">IF(H535&lt;&gt;0,ROUND(H535*I535,2),IF(AJ535=0,(SUMIF($W$13:$W$1012,B535,$AJ$13:$AJ$1012)),AJ535))</f>
        <v>0</v>
      </c>
      <c r="K535" s="163" t="n">
        <f aca="false">H535-E535</f>
        <v>0</v>
      </c>
      <c r="L535" s="163" t="n">
        <f aca="false">J535-G535</f>
        <v>0</v>
      </c>
      <c r="M535" s="662" t="str">
        <f aca="false">IF('ORÇ.GLOBAL P CAIXA'!K534="EXEC.","",IF('ORÇ.REPROG. P CAIXA'!M535&gt;0,'ORÇ.REPROG. P CAIXA'!M535,""))</f>
        <v/>
      </c>
      <c r="N535" s="663" t="str">
        <f aca="false">IF('ORÇ.GLOBAL P CAIXA'!K534="EXEC.","",IF('ORÇ.REPROG. P CAIXA'!N535&gt;0,'ORÇ.REPROG. P CAIXA'!N535,""))</f>
        <v/>
      </c>
      <c r="O535" s="166" t="str">
        <f aca="false">IF('ORÇ.GLOBAL P CAIXA'!$K534="EXEC.","",'ORÇ.REPROG. P CAIXA'!O535)</f>
        <v/>
      </c>
      <c r="P535" s="167"/>
      <c r="Q535" s="168" t="str">
        <f aca="false">IF(B535&gt;0,"ok","ocultar")</f>
        <v>ocultar</v>
      </c>
      <c r="R535" s="649"/>
      <c r="S535" s="649"/>
      <c r="T535" s="650"/>
      <c r="V535" s="88"/>
      <c r="W535" s="157" t="n">
        <f aca="false">IF(B535=0,W534,IF(ISNONTEXT(B535)=TRUE(),INT(B535),INT(LEFT(B535,FIND(".",B535)-1))))</f>
        <v>3</v>
      </c>
      <c r="X535" s="157" t="str">
        <f aca="false">IF(X536=1,1,IF(B535&lt;&gt;0,1,IF(C535&lt;&gt;0,1,IF(D535&lt;&gt;0,1,IF(E535&lt;&gt;0,1,"")))))</f>
        <v/>
      </c>
      <c r="Y535" s="157" t="str">
        <f aca="false">IF(W535=0," ",IF(W535&lt;&gt;W534,W535," "))</f>
        <v> </v>
      </c>
      <c r="Z535" s="88"/>
      <c r="AA535" s="75" t="n">
        <f aca="false">IF(W535&lt;&gt;Y535,(IF(N535=0,G535*(INFORMAÇÕES!$Q$69/INFORMAÇÕES!$Q$72),IF(N535="R",G535,0))),0)</f>
        <v>0</v>
      </c>
      <c r="AB535" s="75" t="n">
        <f aca="false">IF(W535&lt;&gt;Y535,(IF(N535=0,G535*(INFORMAÇÕES!$Q$70/INFORMAÇÕES!$Q$72),IF(N535="C",G535,0))),0)</f>
        <v>0</v>
      </c>
      <c r="AC535" s="75" t="n">
        <f aca="false">IF(W535&lt;&gt;Y535,(IF(N535=0,G535*INFORMAÇÕES!$U$115,IF(N535="CF",G535,0))),0)</f>
        <v>0</v>
      </c>
      <c r="AD535" s="75" t="n">
        <f aca="false">IF(W535&lt;&gt;Y535,(IF(N535=0,G535*INFORMAÇÕES!$U$116,IF(N535="O",G535,0))),0)</f>
        <v>0</v>
      </c>
      <c r="AE535" s="75" t="n">
        <f aca="false">IF(E535&lt;&gt;0,G535,0)</f>
        <v>0</v>
      </c>
      <c r="AF535" s="75" t="n">
        <f aca="false">IF(W535&lt;&gt;Y535,(IF(N535=0,J535*(INFORMAÇÕES!$Q$89/INFORMAÇÕES!$Q$92),IF(N535="R",J535,0))),0)</f>
        <v>0</v>
      </c>
      <c r="AG535" s="75" t="n">
        <f aca="false">IF(W535&lt;&gt;Y535,(IF(N535=0,J535*(INFORMAÇÕES!$Q$90/INFORMAÇÕES!$Q$92),IF(N535="C",J535,0))),0)</f>
        <v>0</v>
      </c>
      <c r="AH535" s="75" t="n">
        <f aca="false">IF(W535&lt;&gt;Y535,(IF(N535="",J535*INFORMAÇÕES!$U$115,IF(N535="CF",J535,0))),0)</f>
        <v>0</v>
      </c>
      <c r="AI535" s="75" t="n">
        <f aca="false">IF(W535&lt;&gt;Y535,(IF(N535="",J535*INFORMAÇÕES!$U$116,IF(N535="O",J535,0))),0)</f>
        <v>0</v>
      </c>
      <c r="AJ535" s="75" t="n">
        <f aca="false">IF(H535&lt;&gt;0,J535,0)</f>
        <v>0</v>
      </c>
      <c r="AK535" s="75" t="n">
        <f aca="false">IF(K535&lt;&gt;0,L535,0)</f>
        <v>0</v>
      </c>
    </row>
    <row r="536" s="174" customFormat="true" ht="14.25" hidden="false" customHeight="false" outlineLevel="0" collapsed="false">
      <c r="A536" s="159" t="n">
        <v>524</v>
      </c>
      <c r="B536" s="160" t="n">
        <f aca="false">IF('ORÇ.GLOBAL P CAIXA'!$K535="EXEC.",0,'ORÇ.REPROG. P CAIXA'!B536)</f>
        <v>0</v>
      </c>
      <c r="C536" s="161" t="n">
        <f aca="false">IF('ORÇ.GLOBAL P CAIXA'!$K535="EXEC.",0,'ORÇ.REPROG. P CAIXA'!C536)</f>
        <v>0</v>
      </c>
      <c r="D536" s="162" t="n">
        <f aca="false">IF('ORÇ.GLOBAL P CAIXA'!$K535="EXEC.",0,'ORÇ.REPROG. P CAIXA'!D536)</f>
        <v>0</v>
      </c>
      <c r="E536" s="163" t="n">
        <f aca="false">IF('ORÇ.GLOBAL P CAIXA'!$K535="EXEC.",0,'ORÇ.REPROG. P CAIXA'!E536)</f>
        <v>0</v>
      </c>
      <c r="F536" s="163" t="n">
        <f aca="false">IF('ORÇ.GLOBAL P CAIXA'!K535="EXEC.",0,IF('ORÇ.GLOBAL EMPRESA'!G535&gt;0,'ORÇ.GLOBAL EMPRESA'!G535,'ORÇ.GLOBAL P CAIXA'!F535))</f>
        <v>0</v>
      </c>
      <c r="G536" s="163" t="n">
        <f aca="false">IF(E536&lt;&gt;0,ROUND(E536*F536,2),IF(AE536=0,(SUMIF($W$13:$W$1012,B536,$AE$13:$AE$1012)),AE536))</f>
        <v>0</v>
      </c>
      <c r="H536" s="661" t="n">
        <f aca="false">IF('ORÇ.GLOBAL P CAIXA'!K535="EXEC.",0,'ORÇ.REPROG. P CAIXA'!H536)</f>
        <v>0</v>
      </c>
      <c r="I536" s="661" t="n">
        <f aca="false">IF('ORÇ.GLOBAL P CAIXA'!K535="EXEC.",0,'ORÇ.REPROG. P CAIXA'!I536)</f>
        <v>0</v>
      </c>
      <c r="J536" s="163" t="n">
        <f aca="false">IF(H536&lt;&gt;0,ROUND(H536*I536,2),IF(AJ536=0,(SUMIF($W$13:$W$1012,B536,$AJ$13:$AJ$1012)),AJ536))</f>
        <v>0</v>
      </c>
      <c r="K536" s="163" t="n">
        <f aca="false">H536-E536</f>
        <v>0</v>
      </c>
      <c r="L536" s="163" t="n">
        <f aca="false">J536-G536</f>
        <v>0</v>
      </c>
      <c r="M536" s="662" t="str">
        <f aca="false">IF('ORÇ.GLOBAL P CAIXA'!K535="EXEC.","",IF('ORÇ.REPROG. P CAIXA'!M536&gt;0,'ORÇ.REPROG. P CAIXA'!M536,""))</f>
        <v/>
      </c>
      <c r="N536" s="663" t="str">
        <f aca="false">IF('ORÇ.GLOBAL P CAIXA'!K535="EXEC.","",IF('ORÇ.REPROG. P CAIXA'!N536&gt;0,'ORÇ.REPROG. P CAIXA'!N536,""))</f>
        <v/>
      </c>
      <c r="O536" s="166" t="str">
        <f aca="false">IF('ORÇ.GLOBAL P CAIXA'!$K535="EXEC.","",'ORÇ.REPROG. P CAIXA'!O536)</f>
        <v/>
      </c>
      <c r="P536" s="167"/>
      <c r="Q536" s="168" t="str">
        <f aca="false">IF(B536&gt;0,"ok","ocultar")</f>
        <v>ocultar</v>
      </c>
      <c r="R536" s="649"/>
      <c r="S536" s="649"/>
      <c r="T536" s="650"/>
      <c r="V536" s="88"/>
      <c r="W536" s="157" t="n">
        <f aca="false">IF(B536=0,W535,IF(ISNONTEXT(B536)=TRUE(),INT(B536),INT(LEFT(B536,FIND(".",B536)-1))))</f>
        <v>3</v>
      </c>
      <c r="X536" s="157" t="str">
        <f aca="false">IF(X537=1,1,IF(B536&lt;&gt;0,1,IF(C536&lt;&gt;0,1,IF(D536&lt;&gt;0,1,IF(E536&lt;&gt;0,1,"")))))</f>
        <v/>
      </c>
      <c r="Y536" s="157" t="str">
        <f aca="false">IF(W536=0," ",IF(W536&lt;&gt;W535,W536," "))</f>
        <v> </v>
      </c>
      <c r="Z536" s="88"/>
      <c r="AA536" s="75" t="n">
        <f aca="false">IF(W536&lt;&gt;Y536,(IF(N536=0,G536*(INFORMAÇÕES!$Q$69/INFORMAÇÕES!$Q$72),IF(N536="R",G536,0))),0)</f>
        <v>0</v>
      </c>
      <c r="AB536" s="75" t="n">
        <f aca="false">IF(W536&lt;&gt;Y536,(IF(N536=0,G536*(INFORMAÇÕES!$Q$70/INFORMAÇÕES!$Q$72),IF(N536="C",G536,0))),0)</f>
        <v>0</v>
      </c>
      <c r="AC536" s="75" t="n">
        <f aca="false">IF(W536&lt;&gt;Y536,(IF(N536=0,G536*INFORMAÇÕES!$U$115,IF(N536="CF",G536,0))),0)</f>
        <v>0</v>
      </c>
      <c r="AD536" s="75" t="n">
        <f aca="false">IF(W536&lt;&gt;Y536,(IF(N536=0,G536*INFORMAÇÕES!$U$116,IF(N536="O",G536,0))),0)</f>
        <v>0</v>
      </c>
      <c r="AE536" s="75" t="n">
        <f aca="false">IF(E536&lt;&gt;0,G536,0)</f>
        <v>0</v>
      </c>
      <c r="AF536" s="75" t="n">
        <f aca="false">IF(W536&lt;&gt;Y536,(IF(N536=0,J536*(INFORMAÇÕES!$Q$89/INFORMAÇÕES!$Q$92),IF(N536="R",J536,0))),0)</f>
        <v>0</v>
      </c>
      <c r="AG536" s="75" t="n">
        <f aca="false">IF(W536&lt;&gt;Y536,(IF(N536=0,J536*(INFORMAÇÕES!$Q$90/INFORMAÇÕES!$Q$92),IF(N536="C",J536,0))),0)</f>
        <v>0</v>
      </c>
      <c r="AH536" s="75" t="n">
        <f aca="false">IF(W536&lt;&gt;Y536,(IF(N536="",J536*INFORMAÇÕES!$U$115,IF(N536="CF",J536,0))),0)</f>
        <v>0</v>
      </c>
      <c r="AI536" s="75" t="n">
        <f aca="false">IF(W536&lt;&gt;Y536,(IF(N536="",J536*INFORMAÇÕES!$U$116,IF(N536="O",J536,0))),0)</f>
        <v>0</v>
      </c>
      <c r="AJ536" s="75" t="n">
        <f aca="false">IF(H536&lt;&gt;0,J536,0)</f>
        <v>0</v>
      </c>
      <c r="AK536" s="75" t="n">
        <f aca="false">IF(K536&lt;&gt;0,L536,0)</f>
        <v>0</v>
      </c>
    </row>
    <row r="537" s="174" customFormat="true" ht="14.25" hidden="false" customHeight="false" outlineLevel="0" collapsed="false">
      <c r="A537" s="159" t="n">
        <v>525</v>
      </c>
      <c r="B537" s="160" t="n">
        <f aca="false">IF('ORÇ.GLOBAL P CAIXA'!$K536="EXEC.",0,'ORÇ.REPROG. P CAIXA'!B537)</f>
        <v>0</v>
      </c>
      <c r="C537" s="161" t="n">
        <f aca="false">IF('ORÇ.GLOBAL P CAIXA'!$K536="EXEC.",0,'ORÇ.REPROG. P CAIXA'!C537)</f>
        <v>0</v>
      </c>
      <c r="D537" s="162" t="n">
        <f aca="false">IF('ORÇ.GLOBAL P CAIXA'!$K536="EXEC.",0,'ORÇ.REPROG. P CAIXA'!D537)</f>
        <v>0</v>
      </c>
      <c r="E537" s="163" t="n">
        <f aca="false">IF('ORÇ.GLOBAL P CAIXA'!$K536="EXEC.",0,'ORÇ.REPROG. P CAIXA'!E537)</f>
        <v>0</v>
      </c>
      <c r="F537" s="163" t="n">
        <f aca="false">IF('ORÇ.GLOBAL P CAIXA'!K536="EXEC.",0,IF('ORÇ.GLOBAL EMPRESA'!G536&gt;0,'ORÇ.GLOBAL EMPRESA'!G536,'ORÇ.GLOBAL P CAIXA'!F536))</f>
        <v>0</v>
      </c>
      <c r="G537" s="163" t="n">
        <f aca="false">IF(E537&lt;&gt;0,ROUND(E537*F537,2),IF(AE537=0,(SUMIF($W$13:$W$1012,B537,$AE$13:$AE$1012)),AE537))</f>
        <v>0</v>
      </c>
      <c r="H537" s="661" t="n">
        <f aca="false">IF('ORÇ.GLOBAL P CAIXA'!K536="EXEC.",0,'ORÇ.REPROG. P CAIXA'!H537)</f>
        <v>0</v>
      </c>
      <c r="I537" s="661" t="n">
        <f aca="false">IF('ORÇ.GLOBAL P CAIXA'!K536="EXEC.",0,'ORÇ.REPROG. P CAIXA'!I537)</f>
        <v>0</v>
      </c>
      <c r="J537" s="163" t="n">
        <f aca="false">IF(H537&lt;&gt;0,ROUND(H537*I537,2),IF(AJ537=0,(SUMIF($W$13:$W$1012,B537,$AJ$13:$AJ$1012)),AJ537))</f>
        <v>0</v>
      </c>
      <c r="K537" s="163" t="n">
        <f aca="false">H537-E537</f>
        <v>0</v>
      </c>
      <c r="L537" s="163" t="n">
        <f aca="false">J537-G537</f>
        <v>0</v>
      </c>
      <c r="M537" s="662" t="str">
        <f aca="false">IF('ORÇ.GLOBAL P CAIXA'!K536="EXEC.","",IF('ORÇ.REPROG. P CAIXA'!M537&gt;0,'ORÇ.REPROG. P CAIXA'!M537,""))</f>
        <v/>
      </c>
      <c r="N537" s="663" t="str">
        <f aca="false">IF('ORÇ.GLOBAL P CAIXA'!K536="EXEC.","",IF('ORÇ.REPROG. P CAIXA'!N537&gt;0,'ORÇ.REPROG. P CAIXA'!N537,""))</f>
        <v/>
      </c>
      <c r="O537" s="166" t="str">
        <f aca="false">IF('ORÇ.GLOBAL P CAIXA'!$K536="EXEC.","",'ORÇ.REPROG. P CAIXA'!O537)</f>
        <v/>
      </c>
      <c r="P537" s="167"/>
      <c r="Q537" s="168" t="str">
        <f aca="false">IF(B537&gt;0,"ok","ocultar")</f>
        <v>ocultar</v>
      </c>
      <c r="R537" s="649"/>
      <c r="S537" s="649"/>
      <c r="T537" s="650"/>
      <c r="V537" s="88"/>
      <c r="W537" s="157" t="n">
        <f aca="false">IF(B537=0,W536,IF(ISNONTEXT(B537)=TRUE(),INT(B537),INT(LEFT(B537,FIND(".",B537)-1))))</f>
        <v>3</v>
      </c>
      <c r="X537" s="157" t="str">
        <f aca="false">IF(X538=1,1,IF(B537&lt;&gt;0,1,IF(C537&lt;&gt;0,1,IF(D537&lt;&gt;0,1,IF(E537&lt;&gt;0,1,"")))))</f>
        <v/>
      </c>
      <c r="Y537" s="157" t="str">
        <f aca="false">IF(W537=0," ",IF(W537&lt;&gt;W536,W537," "))</f>
        <v> </v>
      </c>
      <c r="Z537" s="88"/>
      <c r="AA537" s="75" t="n">
        <f aca="false">IF(W537&lt;&gt;Y537,(IF(N537=0,G537*(INFORMAÇÕES!$Q$69/INFORMAÇÕES!$Q$72),IF(N537="R",G537,0))),0)</f>
        <v>0</v>
      </c>
      <c r="AB537" s="75" t="n">
        <f aca="false">IF(W537&lt;&gt;Y537,(IF(N537=0,G537*(INFORMAÇÕES!$Q$70/INFORMAÇÕES!$Q$72),IF(N537="C",G537,0))),0)</f>
        <v>0</v>
      </c>
      <c r="AC537" s="75" t="n">
        <f aca="false">IF(W537&lt;&gt;Y537,(IF(N537=0,G537*INFORMAÇÕES!$U$115,IF(N537="CF",G537,0))),0)</f>
        <v>0</v>
      </c>
      <c r="AD537" s="75" t="n">
        <f aca="false">IF(W537&lt;&gt;Y537,(IF(N537=0,G537*INFORMAÇÕES!$U$116,IF(N537="O",G537,0))),0)</f>
        <v>0</v>
      </c>
      <c r="AE537" s="75" t="n">
        <f aca="false">IF(E537&lt;&gt;0,G537,0)</f>
        <v>0</v>
      </c>
      <c r="AF537" s="75" t="n">
        <f aca="false">IF(W537&lt;&gt;Y537,(IF(N537=0,J537*(INFORMAÇÕES!$Q$89/INFORMAÇÕES!$Q$92),IF(N537="R",J537,0))),0)</f>
        <v>0</v>
      </c>
      <c r="AG537" s="75" t="n">
        <f aca="false">IF(W537&lt;&gt;Y537,(IF(N537=0,J537*(INFORMAÇÕES!$Q$90/INFORMAÇÕES!$Q$92),IF(N537="C",J537,0))),0)</f>
        <v>0</v>
      </c>
      <c r="AH537" s="75" t="n">
        <f aca="false">IF(W537&lt;&gt;Y537,(IF(N537="",J537*INFORMAÇÕES!$U$115,IF(N537="CF",J537,0))),0)</f>
        <v>0</v>
      </c>
      <c r="AI537" s="75" t="n">
        <f aca="false">IF(W537&lt;&gt;Y537,(IF(N537="",J537*INFORMAÇÕES!$U$116,IF(N537="O",J537,0))),0)</f>
        <v>0</v>
      </c>
      <c r="AJ537" s="75" t="n">
        <f aca="false">IF(H537&lt;&gt;0,J537,0)</f>
        <v>0</v>
      </c>
      <c r="AK537" s="75" t="n">
        <f aca="false">IF(K537&lt;&gt;0,L537,0)</f>
        <v>0</v>
      </c>
    </row>
    <row r="538" s="174" customFormat="true" ht="14.25" hidden="false" customHeight="false" outlineLevel="0" collapsed="false">
      <c r="A538" s="159" t="n">
        <v>526</v>
      </c>
      <c r="B538" s="160" t="n">
        <f aca="false">IF('ORÇ.GLOBAL P CAIXA'!$K537="EXEC.",0,'ORÇ.REPROG. P CAIXA'!B538)</f>
        <v>0</v>
      </c>
      <c r="C538" s="161" t="n">
        <f aca="false">IF('ORÇ.GLOBAL P CAIXA'!$K537="EXEC.",0,'ORÇ.REPROG. P CAIXA'!C538)</f>
        <v>0</v>
      </c>
      <c r="D538" s="162" t="n">
        <f aca="false">IF('ORÇ.GLOBAL P CAIXA'!$K537="EXEC.",0,'ORÇ.REPROG. P CAIXA'!D538)</f>
        <v>0</v>
      </c>
      <c r="E538" s="163" t="n">
        <f aca="false">IF('ORÇ.GLOBAL P CAIXA'!$K537="EXEC.",0,'ORÇ.REPROG. P CAIXA'!E538)</f>
        <v>0</v>
      </c>
      <c r="F538" s="163" t="n">
        <f aca="false">IF('ORÇ.GLOBAL P CAIXA'!K537="EXEC.",0,IF('ORÇ.GLOBAL EMPRESA'!G537&gt;0,'ORÇ.GLOBAL EMPRESA'!G537,'ORÇ.GLOBAL P CAIXA'!F537))</f>
        <v>0</v>
      </c>
      <c r="G538" s="163" t="n">
        <f aca="false">IF(E538&lt;&gt;0,ROUND(E538*F538,2),IF(AE538=0,(SUMIF($W$13:$W$1012,B538,$AE$13:$AE$1012)),AE538))</f>
        <v>0</v>
      </c>
      <c r="H538" s="661" t="n">
        <f aca="false">IF('ORÇ.GLOBAL P CAIXA'!K537="EXEC.",0,'ORÇ.REPROG. P CAIXA'!H538)</f>
        <v>0</v>
      </c>
      <c r="I538" s="661" t="n">
        <f aca="false">IF('ORÇ.GLOBAL P CAIXA'!K537="EXEC.",0,'ORÇ.REPROG. P CAIXA'!I538)</f>
        <v>0</v>
      </c>
      <c r="J538" s="163" t="n">
        <f aca="false">IF(H538&lt;&gt;0,ROUND(H538*I538,2),IF(AJ538=0,(SUMIF($W$13:$W$1012,B538,$AJ$13:$AJ$1012)),AJ538))</f>
        <v>0</v>
      </c>
      <c r="K538" s="163" t="n">
        <f aca="false">H538-E538</f>
        <v>0</v>
      </c>
      <c r="L538" s="163" t="n">
        <f aca="false">J538-G538</f>
        <v>0</v>
      </c>
      <c r="M538" s="662" t="str">
        <f aca="false">IF('ORÇ.GLOBAL P CAIXA'!K537="EXEC.","",IF('ORÇ.REPROG. P CAIXA'!M538&gt;0,'ORÇ.REPROG. P CAIXA'!M538,""))</f>
        <v/>
      </c>
      <c r="N538" s="663" t="str">
        <f aca="false">IF('ORÇ.GLOBAL P CAIXA'!K537="EXEC.","",IF('ORÇ.REPROG. P CAIXA'!N538&gt;0,'ORÇ.REPROG. P CAIXA'!N538,""))</f>
        <v/>
      </c>
      <c r="O538" s="166" t="str">
        <f aca="false">IF('ORÇ.GLOBAL P CAIXA'!$K537="EXEC.","",'ORÇ.REPROG. P CAIXA'!O538)</f>
        <v/>
      </c>
      <c r="P538" s="167"/>
      <c r="Q538" s="168" t="str">
        <f aca="false">IF(B538&gt;0,"ok","ocultar")</f>
        <v>ocultar</v>
      </c>
      <c r="R538" s="649"/>
      <c r="S538" s="649"/>
      <c r="T538" s="650"/>
      <c r="V538" s="88"/>
      <c r="W538" s="157" t="n">
        <f aca="false">IF(B538=0,W537,IF(ISNONTEXT(B538)=TRUE(),INT(B538),INT(LEFT(B538,FIND(".",B538)-1))))</f>
        <v>3</v>
      </c>
      <c r="X538" s="157" t="str">
        <f aca="false">IF(X539=1,1,IF(B538&lt;&gt;0,1,IF(C538&lt;&gt;0,1,IF(D538&lt;&gt;0,1,IF(E538&lt;&gt;0,1,"")))))</f>
        <v/>
      </c>
      <c r="Y538" s="157" t="str">
        <f aca="false">IF(W538=0," ",IF(W538&lt;&gt;W537,W538," "))</f>
        <v> </v>
      </c>
      <c r="Z538" s="88"/>
      <c r="AA538" s="75" t="n">
        <f aca="false">IF(W538&lt;&gt;Y538,(IF(N538=0,G538*(INFORMAÇÕES!$Q$69/INFORMAÇÕES!$Q$72),IF(N538="R",G538,0))),0)</f>
        <v>0</v>
      </c>
      <c r="AB538" s="75" t="n">
        <f aca="false">IF(W538&lt;&gt;Y538,(IF(N538=0,G538*(INFORMAÇÕES!$Q$70/INFORMAÇÕES!$Q$72),IF(N538="C",G538,0))),0)</f>
        <v>0</v>
      </c>
      <c r="AC538" s="75" t="n">
        <f aca="false">IF(W538&lt;&gt;Y538,(IF(N538=0,G538*INFORMAÇÕES!$U$115,IF(N538="CF",G538,0))),0)</f>
        <v>0</v>
      </c>
      <c r="AD538" s="75" t="n">
        <f aca="false">IF(W538&lt;&gt;Y538,(IF(N538=0,G538*INFORMAÇÕES!$U$116,IF(N538="O",G538,0))),0)</f>
        <v>0</v>
      </c>
      <c r="AE538" s="75" t="n">
        <f aca="false">IF(E538&lt;&gt;0,G538,0)</f>
        <v>0</v>
      </c>
      <c r="AF538" s="75" t="n">
        <f aca="false">IF(W538&lt;&gt;Y538,(IF(N538=0,J538*(INFORMAÇÕES!$Q$89/INFORMAÇÕES!$Q$92),IF(N538="R",J538,0))),0)</f>
        <v>0</v>
      </c>
      <c r="AG538" s="75" t="n">
        <f aca="false">IF(W538&lt;&gt;Y538,(IF(N538=0,J538*(INFORMAÇÕES!$Q$90/INFORMAÇÕES!$Q$92),IF(N538="C",J538,0))),0)</f>
        <v>0</v>
      </c>
      <c r="AH538" s="75" t="n">
        <f aca="false">IF(W538&lt;&gt;Y538,(IF(N538="",J538*INFORMAÇÕES!$U$115,IF(N538="CF",J538,0))),0)</f>
        <v>0</v>
      </c>
      <c r="AI538" s="75" t="n">
        <f aca="false">IF(W538&lt;&gt;Y538,(IF(N538="",J538*INFORMAÇÕES!$U$116,IF(N538="O",J538,0))),0)</f>
        <v>0</v>
      </c>
      <c r="AJ538" s="75" t="n">
        <f aca="false">IF(H538&lt;&gt;0,J538,0)</f>
        <v>0</v>
      </c>
      <c r="AK538" s="75" t="n">
        <f aca="false">IF(K538&lt;&gt;0,L538,0)</f>
        <v>0</v>
      </c>
    </row>
    <row r="539" s="174" customFormat="true" ht="14.25" hidden="false" customHeight="false" outlineLevel="0" collapsed="false">
      <c r="A539" s="159" t="n">
        <v>527</v>
      </c>
      <c r="B539" s="160" t="n">
        <f aca="false">IF('ORÇ.GLOBAL P CAIXA'!$K538="EXEC.",0,'ORÇ.REPROG. P CAIXA'!B539)</f>
        <v>0</v>
      </c>
      <c r="C539" s="161" t="n">
        <f aca="false">IF('ORÇ.GLOBAL P CAIXA'!$K538="EXEC.",0,'ORÇ.REPROG. P CAIXA'!C539)</f>
        <v>0</v>
      </c>
      <c r="D539" s="162" t="n">
        <f aca="false">IF('ORÇ.GLOBAL P CAIXA'!$K538="EXEC.",0,'ORÇ.REPROG. P CAIXA'!D539)</f>
        <v>0</v>
      </c>
      <c r="E539" s="163" t="n">
        <f aca="false">IF('ORÇ.GLOBAL P CAIXA'!$K538="EXEC.",0,'ORÇ.REPROG. P CAIXA'!E539)</f>
        <v>0</v>
      </c>
      <c r="F539" s="163" t="n">
        <f aca="false">IF('ORÇ.GLOBAL P CAIXA'!K538="EXEC.",0,IF('ORÇ.GLOBAL EMPRESA'!G538&gt;0,'ORÇ.GLOBAL EMPRESA'!G538,'ORÇ.GLOBAL P CAIXA'!F538))</f>
        <v>0</v>
      </c>
      <c r="G539" s="163" t="n">
        <f aca="false">IF(E539&lt;&gt;0,ROUND(E539*F539,2),IF(AE539=0,(SUMIF($W$13:$W$1012,B539,$AE$13:$AE$1012)),AE539))</f>
        <v>0</v>
      </c>
      <c r="H539" s="661" t="n">
        <f aca="false">IF('ORÇ.GLOBAL P CAIXA'!K538="EXEC.",0,'ORÇ.REPROG. P CAIXA'!H539)</f>
        <v>0</v>
      </c>
      <c r="I539" s="661" t="n">
        <f aca="false">IF('ORÇ.GLOBAL P CAIXA'!K538="EXEC.",0,'ORÇ.REPROG. P CAIXA'!I539)</f>
        <v>0</v>
      </c>
      <c r="J539" s="163" t="n">
        <f aca="false">IF(H539&lt;&gt;0,ROUND(H539*I539,2),IF(AJ539=0,(SUMIF($W$13:$W$1012,B539,$AJ$13:$AJ$1012)),AJ539))</f>
        <v>0</v>
      </c>
      <c r="K539" s="163" t="n">
        <f aca="false">H539-E539</f>
        <v>0</v>
      </c>
      <c r="L539" s="163" t="n">
        <f aca="false">J539-G539</f>
        <v>0</v>
      </c>
      <c r="M539" s="662" t="str">
        <f aca="false">IF('ORÇ.GLOBAL P CAIXA'!K538="EXEC.","",IF('ORÇ.REPROG. P CAIXA'!M539&gt;0,'ORÇ.REPROG. P CAIXA'!M539,""))</f>
        <v/>
      </c>
      <c r="N539" s="663" t="str">
        <f aca="false">IF('ORÇ.GLOBAL P CAIXA'!K538="EXEC.","",IF('ORÇ.REPROG. P CAIXA'!N539&gt;0,'ORÇ.REPROG. P CAIXA'!N539,""))</f>
        <v/>
      </c>
      <c r="O539" s="166" t="str">
        <f aca="false">IF('ORÇ.GLOBAL P CAIXA'!$K538="EXEC.","",'ORÇ.REPROG. P CAIXA'!O539)</f>
        <v/>
      </c>
      <c r="P539" s="167"/>
      <c r="Q539" s="168" t="str">
        <f aca="false">IF(B539&gt;0,"ok","ocultar")</f>
        <v>ocultar</v>
      </c>
      <c r="R539" s="649"/>
      <c r="S539" s="649"/>
      <c r="T539" s="650"/>
      <c r="V539" s="88"/>
      <c r="W539" s="157" t="n">
        <f aca="false">IF(B539=0,W538,IF(ISNONTEXT(B539)=TRUE(),INT(B539),INT(LEFT(B539,FIND(".",B539)-1))))</f>
        <v>3</v>
      </c>
      <c r="X539" s="157" t="str">
        <f aca="false">IF(X540=1,1,IF(B539&lt;&gt;0,1,IF(C539&lt;&gt;0,1,IF(D539&lt;&gt;0,1,IF(E539&lt;&gt;0,1,"")))))</f>
        <v/>
      </c>
      <c r="Y539" s="157" t="str">
        <f aca="false">IF(W539=0," ",IF(W539&lt;&gt;W538,W539," "))</f>
        <v> </v>
      </c>
      <c r="Z539" s="88"/>
      <c r="AA539" s="75" t="n">
        <f aca="false">IF(W539&lt;&gt;Y539,(IF(N539=0,G539*(INFORMAÇÕES!$Q$69/INFORMAÇÕES!$Q$72),IF(N539="R",G539,0))),0)</f>
        <v>0</v>
      </c>
      <c r="AB539" s="75" t="n">
        <f aca="false">IF(W539&lt;&gt;Y539,(IF(N539=0,G539*(INFORMAÇÕES!$Q$70/INFORMAÇÕES!$Q$72),IF(N539="C",G539,0))),0)</f>
        <v>0</v>
      </c>
      <c r="AC539" s="75" t="n">
        <f aca="false">IF(W539&lt;&gt;Y539,(IF(N539=0,G539*INFORMAÇÕES!$U$115,IF(N539="CF",G539,0))),0)</f>
        <v>0</v>
      </c>
      <c r="AD539" s="75" t="n">
        <f aca="false">IF(W539&lt;&gt;Y539,(IF(N539=0,G539*INFORMAÇÕES!$U$116,IF(N539="O",G539,0))),0)</f>
        <v>0</v>
      </c>
      <c r="AE539" s="75" t="n">
        <f aca="false">IF(E539&lt;&gt;0,G539,0)</f>
        <v>0</v>
      </c>
      <c r="AF539" s="75" t="n">
        <f aca="false">IF(W539&lt;&gt;Y539,(IF(N539=0,J539*(INFORMAÇÕES!$Q$89/INFORMAÇÕES!$Q$92),IF(N539="R",J539,0))),0)</f>
        <v>0</v>
      </c>
      <c r="AG539" s="75" t="n">
        <f aca="false">IF(W539&lt;&gt;Y539,(IF(N539=0,J539*(INFORMAÇÕES!$Q$90/INFORMAÇÕES!$Q$92),IF(N539="C",J539,0))),0)</f>
        <v>0</v>
      </c>
      <c r="AH539" s="75" t="n">
        <f aca="false">IF(W539&lt;&gt;Y539,(IF(N539="",J539*INFORMAÇÕES!$U$115,IF(N539="CF",J539,0))),0)</f>
        <v>0</v>
      </c>
      <c r="AI539" s="75" t="n">
        <f aca="false">IF(W539&lt;&gt;Y539,(IF(N539="",J539*INFORMAÇÕES!$U$116,IF(N539="O",J539,0))),0)</f>
        <v>0</v>
      </c>
      <c r="AJ539" s="75" t="n">
        <f aca="false">IF(H539&lt;&gt;0,J539,0)</f>
        <v>0</v>
      </c>
      <c r="AK539" s="75" t="n">
        <f aca="false">IF(K539&lt;&gt;0,L539,0)</f>
        <v>0</v>
      </c>
    </row>
    <row r="540" s="174" customFormat="true" ht="14.25" hidden="false" customHeight="false" outlineLevel="0" collapsed="false">
      <c r="A540" s="159" t="n">
        <v>528</v>
      </c>
      <c r="B540" s="160" t="n">
        <f aca="false">IF('ORÇ.GLOBAL P CAIXA'!$K539="EXEC.",0,'ORÇ.REPROG. P CAIXA'!B540)</f>
        <v>0</v>
      </c>
      <c r="C540" s="161" t="n">
        <f aca="false">IF('ORÇ.GLOBAL P CAIXA'!$K539="EXEC.",0,'ORÇ.REPROG. P CAIXA'!C540)</f>
        <v>0</v>
      </c>
      <c r="D540" s="162" t="n">
        <f aca="false">IF('ORÇ.GLOBAL P CAIXA'!$K539="EXEC.",0,'ORÇ.REPROG. P CAIXA'!D540)</f>
        <v>0</v>
      </c>
      <c r="E540" s="163" t="n">
        <f aca="false">IF('ORÇ.GLOBAL P CAIXA'!$K539="EXEC.",0,'ORÇ.REPROG. P CAIXA'!E540)</f>
        <v>0</v>
      </c>
      <c r="F540" s="163" t="n">
        <f aca="false">IF('ORÇ.GLOBAL P CAIXA'!K539="EXEC.",0,IF('ORÇ.GLOBAL EMPRESA'!G539&gt;0,'ORÇ.GLOBAL EMPRESA'!G539,'ORÇ.GLOBAL P CAIXA'!F539))</f>
        <v>0</v>
      </c>
      <c r="G540" s="163" t="n">
        <f aca="false">IF(E540&lt;&gt;0,ROUND(E540*F540,2),IF(AE540=0,(SUMIF($W$13:$W$1012,B540,$AE$13:$AE$1012)),AE540))</f>
        <v>0</v>
      </c>
      <c r="H540" s="661" t="n">
        <f aca="false">IF('ORÇ.GLOBAL P CAIXA'!K539="EXEC.",0,'ORÇ.REPROG. P CAIXA'!H540)</f>
        <v>0</v>
      </c>
      <c r="I540" s="661" t="n">
        <f aca="false">IF('ORÇ.GLOBAL P CAIXA'!K539="EXEC.",0,'ORÇ.REPROG. P CAIXA'!I540)</f>
        <v>0</v>
      </c>
      <c r="J540" s="163" t="n">
        <f aca="false">IF(H540&lt;&gt;0,ROUND(H540*I540,2),IF(AJ540=0,(SUMIF($W$13:$W$1012,B540,$AJ$13:$AJ$1012)),AJ540))</f>
        <v>0</v>
      </c>
      <c r="K540" s="163" t="n">
        <f aca="false">H540-E540</f>
        <v>0</v>
      </c>
      <c r="L540" s="163" t="n">
        <f aca="false">J540-G540</f>
        <v>0</v>
      </c>
      <c r="M540" s="662" t="str">
        <f aca="false">IF('ORÇ.GLOBAL P CAIXA'!K539="EXEC.","",IF('ORÇ.REPROG. P CAIXA'!M540&gt;0,'ORÇ.REPROG. P CAIXA'!M540,""))</f>
        <v/>
      </c>
      <c r="N540" s="663" t="str">
        <f aca="false">IF('ORÇ.GLOBAL P CAIXA'!K539="EXEC.","",IF('ORÇ.REPROG. P CAIXA'!N540&gt;0,'ORÇ.REPROG. P CAIXA'!N540,""))</f>
        <v/>
      </c>
      <c r="O540" s="166" t="str">
        <f aca="false">IF('ORÇ.GLOBAL P CAIXA'!$K539="EXEC.","",'ORÇ.REPROG. P CAIXA'!O540)</f>
        <v/>
      </c>
      <c r="P540" s="167"/>
      <c r="Q540" s="168" t="str">
        <f aca="false">IF(B540&gt;0,"ok","ocultar")</f>
        <v>ocultar</v>
      </c>
      <c r="R540" s="649"/>
      <c r="S540" s="649"/>
      <c r="T540" s="650"/>
      <c r="V540" s="88"/>
      <c r="W540" s="157" t="n">
        <f aca="false">IF(B540=0,W539,IF(ISNONTEXT(B540)=TRUE(),INT(B540),INT(LEFT(B540,FIND(".",B540)-1))))</f>
        <v>3</v>
      </c>
      <c r="X540" s="157" t="str">
        <f aca="false">IF(X541=1,1,IF(B540&lt;&gt;0,1,IF(C540&lt;&gt;0,1,IF(D540&lt;&gt;0,1,IF(E540&lt;&gt;0,1,"")))))</f>
        <v/>
      </c>
      <c r="Y540" s="157" t="str">
        <f aca="false">IF(W540=0," ",IF(W540&lt;&gt;W539,W540," "))</f>
        <v> </v>
      </c>
      <c r="Z540" s="88"/>
      <c r="AA540" s="75" t="n">
        <f aca="false">IF(W540&lt;&gt;Y540,(IF(N540=0,G540*(INFORMAÇÕES!$Q$69/INFORMAÇÕES!$Q$72),IF(N540="R",G540,0))),0)</f>
        <v>0</v>
      </c>
      <c r="AB540" s="75" t="n">
        <f aca="false">IF(W540&lt;&gt;Y540,(IF(N540=0,G540*(INFORMAÇÕES!$Q$70/INFORMAÇÕES!$Q$72),IF(N540="C",G540,0))),0)</f>
        <v>0</v>
      </c>
      <c r="AC540" s="75" t="n">
        <f aca="false">IF(W540&lt;&gt;Y540,(IF(N540=0,G540*INFORMAÇÕES!$U$115,IF(N540="CF",G540,0))),0)</f>
        <v>0</v>
      </c>
      <c r="AD540" s="75" t="n">
        <f aca="false">IF(W540&lt;&gt;Y540,(IF(N540=0,G540*INFORMAÇÕES!$U$116,IF(N540="O",G540,0))),0)</f>
        <v>0</v>
      </c>
      <c r="AE540" s="75" t="n">
        <f aca="false">IF(E540&lt;&gt;0,G540,0)</f>
        <v>0</v>
      </c>
      <c r="AF540" s="75" t="n">
        <f aca="false">IF(W540&lt;&gt;Y540,(IF(N540=0,J540*(INFORMAÇÕES!$Q$89/INFORMAÇÕES!$Q$92),IF(N540="R",J540,0))),0)</f>
        <v>0</v>
      </c>
      <c r="AG540" s="75" t="n">
        <f aca="false">IF(W540&lt;&gt;Y540,(IF(N540=0,J540*(INFORMAÇÕES!$Q$90/INFORMAÇÕES!$Q$92),IF(N540="C",J540,0))),0)</f>
        <v>0</v>
      </c>
      <c r="AH540" s="75" t="n">
        <f aca="false">IF(W540&lt;&gt;Y540,(IF(N540="",J540*INFORMAÇÕES!$U$115,IF(N540="CF",J540,0))),0)</f>
        <v>0</v>
      </c>
      <c r="AI540" s="75" t="n">
        <f aca="false">IF(W540&lt;&gt;Y540,(IF(N540="",J540*INFORMAÇÕES!$U$116,IF(N540="O",J540,0))),0)</f>
        <v>0</v>
      </c>
      <c r="AJ540" s="75" t="n">
        <f aca="false">IF(H540&lt;&gt;0,J540,0)</f>
        <v>0</v>
      </c>
      <c r="AK540" s="75" t="n">
        <f aca="false">IF(K540&lt;&gt;0,L540,0)</f>
        <v>0</v>
      </c>
    </row>
    <row r="541" s="174" customFormat="true" ht="14.25" hidden="false" customHeight="false" outlineLevel="0" collapsed="false">
      <c r="A541" s="159" t="n">
        <v>529</v>
      </c>
      <c r="B541" s="160" t="n">
        <f aca="false">IF('ORÇ.GLOBAL P CAIXA'!$K540="EXEC.",0,'ORÇ.REPROG. P CAIXA'!B541)</f>
        <v>0</v>
      </c>
      <c r="C541" s="161" t="n">
        <f aca="false">IF('ORÇ.GLOBAL P CAIXA'!$K540="EXEC.",0,'ORÇ.REPROG. P CAIXA'!C541)</f>
        <v>0</v>
      </c>
      <c r="D541" s="162" t="n">
        <f aca="false">IF('ORÇ.GLOBAL P CAIXA'!$K540="EXEC.",0,'ORÇ.REPROG. P CAIXA'!D541)</f>
        <v>0</v>
      </c>
      <c r="E541" s="163" t="n">
        <f aca="false">IF('ORÇ.GLOBAL P CAIXA'!$K540="EXEC.",0,'ORÇ.REPROG. P CAIXA'!E541)</f>
        <v>0</v>
      </c>
      <c r="F541" s="163" t="n">
        <f aca="false">IF('ORÇ.GLOBAL P CAIXA'!K540="EXEC.",0,IF('ORÇ.GLOBAL EMPRESA'!G540&gt;0,'ORÇ.GLOBAL EMPRESA'!G540,'ORÇ.GLOBAL P CAIXA'!F540))</f>
        <v>0</v>
      </c>
      <c r="G541" s="163" t="n">
        <f aca="false">IF(E541&lt;&gt;0,ROUND(E541*F541,2),IF(AE541=0,(SUMIF($W$13:$W$1012,B541,$AE$13:$AE$1012)),AE541))</f>
        <v>0</v>
      </c>
      <c r="H541" s="661" t="n">
        <f aca="false">IF('ORÇ.GLOBAL P CAIXA'!K540="EXEC.",0,'ORÇ.REPROG. P CAIXA'!H541)</f>
        <v>0</v>
      </c>
      <c r="I541" s="661" t="n">
        <f aca="false">IF('ORÇ.GLOBAL P CAIXA'!K540="EXEC.",0,'ORÇ.REPROG. P CAIXA'!I541)</f>
        <v>0</v>
      </c>
      <c r="J541" s="163" t="n">
        <f aca="false">IF(H541&lt;&gt;0,ROUND(H541*I541,2),IF(AJ541=0,(SUMIF($W$13:$W$1012,B541,$AJ$13:$AJ$1012)),AJ541))</f>
        <v>0</v>
      </c>
      <c r="K541" s="163" t="n">
        <f aca="false">H541-E541</f>
        <v>0</v>
      </c>
      <c r="L541" s="163" t="n">
        <f aca="false">J541-G541</f>
        <v>0</v>
      </c>
      <c r="M541" s="662" t="str">
        <f aca="false">IF('ORÇ.GLOBAL P CAIXA'!K540="EXEC.","",IF('ORÇ.REPROG. P CAIXA'!M541&gt;0,'ORÇ.REPROG. P CAIXA'!M541,""))</f>
        <v/>
      </c>
      <c r="N541" s="663" t="str">
        <f aca="false">IF('ORÇ.GLOBAL P CAIXA'!K540="EXEC.","",IF('ORÇ.REPROG. P CAIXA'!N541&gt;0,'ORÇ.REPROG. P CAIXA'!N541,""))</f>
        <v/>
      </c>
      <c r="O541" s="166" t="str">
        <f aca="false">IF('ORÇ.GLOBAL P CAIXA'!$K540="EXEC.","",'ORÇ.REPROG. P CAIXA'!O541)</f>
        <v/>
      </c>
      <c r="P541" s="167"/>
      <c r="Q541" s="168" t="str">
        <f aca="false">IF(B541&gt;0,"ok","ocultar")</f>
        <v>ocultar</v>
      </c>
      <c r="R541" s="649"/>
      <c r="S541" s="649"/>
      <c r="T541" s="650"/>
      <c r="V541" s="88"/>
      <c r="W541" s="157" t="n">
        <f aca="false">IF(B541=0,W540,IF(ISNONTEXT(B541)=TRUE(),INT(B541),INT(LEFT(B541,FIND(".",B541)-1))))</f>
        <v>3</v>
      </c>
      <c r="X541" s="157" t="str">
        <f aca="false">IF(X542=1,1,IF(B541&lt;&gt;0,1,IF(C541&lt;&gt;0,1,IF(D541&lt;&gt;0,1,IF(E541&lt;&gt;0,1,"")))))</f>
        <v/>
      </c>
      <c r="Y541" s="157" t="str">
        <f aca="false">IF(W541=0," ",IF(W541&lt;&gt;W540,W541," "))</f>
        <v> </v>
      </c>
      <c r="Z541" s="88"/>
      <c r="AA541" s="75" t="n">
        <f aca="false">IF(W541&lt;&gt;Y541,(IF(N541=0,G541*(INFORMAÇÕES!$Q$69/INFORMAÇÕES!$Q$72),IF(N541="R",G541,0))),0)</f>
        <v>0</v>
      </c>
      <c r="AB541" s="75" t="n">
        <f aca="false">IF(W541&lt;&gt;Y541,(IF(N541=0,G541*(INFORMAÇÕES!$Q$70/INFORMAÇÕES!$Q$72),IF(N541="C",G541,0))),0)</f>
        <v>0</v>
      </c>
      <c r="AC541" s="75" t="n">
        <f aca="false">IF(W541&lt;&gt;Y541,(IF(N541=0,G541*INFORMAÇÕES!$U$115,IF(N541="CF",G541,0))),0)</f>
        <v>0</v>
      </c>
      <c r="AD541" s="75" t="n">
        <f aca="false">IF(W541&lt;&gt;Y541,(IF(N541=0,G541*INFORMAÇÕES!$U$116,IF(N541="O",G541,0))),0)</f>
        <v>0</v>
      </c>
      <c r="AE541" s="75" t="n">
        <f aca="false">IF(E541&lt;&gt;0,G541,0)</f>
        <v>0</v>
      </c>
      <c r="AF541" s="75" t="n">
        <f aca="false">IF(W541&lt;&gt;Y541,(IF(N541=0,J541*(INFORMAÇÕES!$Q$89/INFORMAÇÕES!$Q$92),IF(N541="R",J541,0))),0)</f>
        <v>0</v>
      </c>
      <c r="AG541" s="75" t="n">
        <f aca="false">IF(W541&lt;&gt;Y541,(IF(N541=0,J541*(INFORMAÇÕES!$Q$90/INFORMAÇÕES!$Q$92),IF(N541="C",J541,0))),0)</f>
        <v>0</v>
      </c>
      <c r="AH541" s="75" t="n">
        <f aca="false">IF(W541&lt;&gt;Y541,(IF(N541="",J541*INFORMAÇÕES!$U$115,IF(N541="CF",J541,0))),0)</f>
        <v>0</v>
      </c>
      <c r="AI541" s="75" t="n">
        <f aca="false">IF(W541&lt;&gt;Y541,(IF(N541="",J541*INFORMAÇÕES!$U$116,IF(N541="O",J541,0))),0)</f>
        <v>0</v>
      </c>
      <c r="AJ541" s="75" t="n">
        <f aca="false">IF(H541&lt;&gt;0,J541,0)</f>
        <v>0</v>
      </c>
      <c r="AK541" s="75" t="n">
        <f aca="false">IF(K541&lt;&gt;0,L541,0)</f>
        <v>0</v>
      </c>
    </row>
    <row r="542" s="174" customFormat="true" ht="14.25" hidden="false" customHeight="false" outlineLevel="0" collapsed="false">
      <c r="A542" s="159" t="n">
        <v>530</v>
      </c>
      <c r="B542" s="160" t="n">
        <f aca="false">IF('ORÇ.GLOBAL P CAIXA'!$K541="EXEC.",0,'ORÇ.REPROG. P CAIXA'!B542)</f>
        <v>0</v>
      </c>
      <c r="C542" s="161" t="n">
        <f aca="false">IF('ORÇ.GLOBAL P CAIXA'!$K541="EXEC.",0,'ORÇ.REPROG. P CAIXA'!C542)</f>
        <v>0</v>
      </c>
      <c r="D542" s="162" t="n">
        <f aca="false">IF('ORÇ.GLOBAL P CAIXA'!$K541="EXEC.",0,'ORÇ.REPROG. P CAIXA'!D542)</f>
        <v>0</v>
      </c>
      <c r="E542" s="163" t="n">
        <f aca="false">IF('ORÇ.GLOBAL P CAIXA'!$K541="EXEC.",0,'ORÇ.REPROG. P CAIXA'!E542)</f>
        <v>0</v>
      </c>
      <c r="F542" s="163" t="n">
        <f aca="false">IF('ORÇ.GLOBAL P CAIXA'!K541="EXEC.",0,IF('ORÇ.GLOBAL EMPRESA'!G541&gt;0,'ORÇ.GLOBAL EMPRESA'!G541,'ORÇ.GLOBAL P CAIXA'!F541))</f>
        <v>0</v>
      </c>
      <c r="G542" s="163" t="n">
        <f aca="false">IF(E542&lt;&gt;0,ROUND(E542*F542,2),IF(AE542=0,(SUMIF($W$13:$W$1012,B542,$AE$13:$AE$1012)),AE542))</f>
        <v>0</v>
      </c>
      <c r="H542" s="661" t="n">
        <f aca="false">IF('ORÇ.GLOBAL P CAIXA'!K541="EXEC.",0,'ORÇ.REPROG. P CAIXA'!H542)</f>
        <v>0</v>
      </c>
      <c r="I542" s="661" t="n">
        <f aca="false">IF('ORÇ.GLOBAL P CAIXA'!K541="EXEC.",0,'ORÇ.REPROG. P CAIXA'!I542)</f>
        <v>0</v>
      </c>
      <c r="J542" s="163" t="n">
        <f aca="false">IF(H542&lt;&gt;0,ROUND(H542*I542,2),IF(AJ542=0,(SUMIF($W$13:$W$1012,B542,$AJ$13:$AJ$1012)),AJ542))</f>
        <v>0</v>
      </c>
      <c r="K542" s="163" t="n">
        <f aca="false">H542-E542</f>
        <v>0</v>
      </c>
      <c r="L542" s="163" t="n">
        <f aca="false">J542-G542</f>
        <v>0</v>
      </c>
      <c r="M542" s="662" t="str">
        <f aca="false">IF('ORÇ.GLOBAL P CAIXA'!K541="EXEC.","",IF('ORÇ.REPROG. P CAIXA'!M542&gt;0,'ORÇ.REPROG. P CAIXA'!M542,""))</f>
        <v/>
      </c>
      <c r="N542" s="663" t="str">
        <f aca="false">IF('ORÇ.GLOBAL P CAIXA'!K541="EXEC.","",IF('ORÇ.REPROG. P CAIXA'!N542&gt;0,'ORÇ.REPROG. P CAIXA'!N542,""))</f>
        <v/>
      </c>
      <c r="O542" s="166" t="str">
        <f aca="false">IF('ORÇ.GLOBAL P CAIXA'!$K541="EXEC.","",'ORÇ.REPROG. P CAIXA'!O542)</f>
        <v/>
      </c>
      <c r="P542" s="167"/>
      <c r="Q542" s="168" t="str">
        <f aca="false">IF(B542&gt;0,"ok","ocultar")</f>
        <v>ocultar</v>
      </c>
      <c r="R542" s="649"/>
      <c r="S542" s="649"/>
      <c r="T542" s="650"/>
      <c r="V542" s="88"/>
      <c r="W542" s="157" t="n">
        <f aca="false">IF(B542=0,W541,IF(ISNONTEXT(B542)=TRUE(),INT(B542),INT(LEFT(B542,FIND(".",B542)-1))))</f>
        <v>3</v>
      </c>
      <c r="X542" s="157" t="str">
        <f aca="false">IF(X543=1,1,IF(B542&lt;&gt;0,1,IF(C542&lt;&gt;0,1,IF(D542&lt;&gt;0,1,IF(E542&lt;&gt;0,1,"")))))</f>
        <v/>
      </c>
      <c r="Y542" s="157" t="str">
        <f aca="false">IF(W542=0," ",IF(W542&lt;&gt;W541,W542," "))</f>
        <v> </v>
      </c>
      <c r="Z542" s="88"/>
      <c r="AA542" s="75" t="n">
        <f aca="false">IF(W542&lt;&gt;Y542,(IF(N542=0,G542*(INFORMAÇÕES!$Q$69/INFORMAÇÕES!$Q$72),IF(N542="R",G542,0))),0)</f>
        <v>0</v>
      </c>
      <c r="AB542" s="75" t="n">
        <f aca="false">IF(W542&lt;&gt;Y542,(IF(N542=0,G542*(INFORMAÇÕES!$Q$70/INFORMAÇÕES!$Q$72),IF(N542="C",G542,0))),0)</f>
        <v>0</v>
      </c>
      <c r="AC542" s="75" t="n">
        <f aca="false">IF(W542&lt;&gt;Y542,(IF(N542=0,G542*INFORMAÇÕES!$U$115,IF(N542="CF",G542,0))),0)</f>
        <v>0</v>
      </c>
      <c r="AD542" s="75" t="n">
        <f aca="false">IF(W542&lt;&gt;Y542,(IF(N542=0,G542*INFORMAÇÕES!$U$116,IF(N542="O",G542,0))),0)</f>
        <v>0</v>
      </c>
      <c r="AE542" s="75" t="n">
        <f aca="false">IF(E542&lt;&gt;0,G542,0)</f>
        <v>0</v>
      </c>
      <c r="AF542" s="75" t="n">
        <f aca="false">IF(W542&lt;&gt;Y542,(IF(N542=0,J542*(INFORMAÇÕES!$Q$89/INFORMAÇÕES!$Q$92),IF(N542="R",J542,0))),0)</f>
        <v>0</v>
      </c>
      <c r="AG542" s="75" t="n">
        <f aca="false">IF(W542&lt;&gt;Y542,(IF(N542=0,J542*(INFORMAÇÕES!$Q$90/INFORMAÇÕES!$Q$92),IF(N542="C",J542,0))),0)</f>
        <v>0</v>
      </c>
      <c r="AH542" s="75" t="n">
        <f aca="false">IF(W542&lt;&gt;Y542,(IF(N542="",J542*INFORMAÇÕES!$U$115,IF(N542="CF",J542,0))),0)</f>
        <v>0</v>
      </c>
      <c r="AI542" s="75" t="n">
        <f aca="false">IF(W542&lt;&gt;Y542,(IF(N542="",J542*INFORMAÇÕES!$U$116,IF(N542="O",J542,0))),0)</f>
        <v>0</v>
      </c>
      <c r="AJ542" s="75" t="n">
        <f aca="false">IF(H542&lt;&gt;0,J542,0)</f>
        <v>0</v>
      </c>
      <c r="AK542" s="75" t="n">
        <f aca="false">IF(K542&lt;&gt;0,L542,0)</f>
        <v>0</v>
      </c>
    </row>
    <row r="543" s="174" customFormat="true" ht="14.25" hidden="false" customHeight="false" outlineLevel="0" collapsed="false">
      <c r="A543" s="159" t="n">
        <v>531</v>
      </c>
      <c r="B543" s="160" t="n">
        <f aca="false">IF('ORÇ.GLOBAL P CAIXA'!$K542="EXEC.",0,'ORÇ.REPROG. P CAIXA'!B543)</f>
        <v>0</v>
      </c>
      <c r="C543" s="161" t="n">
        <f aca="false">IF('ORÇ.GLOBAL P CAIXA'!$K542="EXEC.",0,'ORÇ.REPROG. P CAIXA'!C543)</f>
        <v>0</v>
      </c>
      <c r="D543" s="162" t="n">
        <f aca="false">IF('ORÇ.GLOBAL P CAIXA'!$K542="EXEC.",0,'ORÇ.REPROG. P CAIXA'!D543)</f>
        <v>0</v>
      </c>
      <c r="E543" s="163" t="n">
        <f aca="false">IF('ORÇ.GLOBAL P CAIXA'!$K542="EXEC.",0,'ORÇ.REPROG. P CAIXA'!E543)</f>
        <v>0</v>
      </c>
      <c r="F543" s="163" t="n">
        <f aca="false">IF('ORÇ.GLOBAL P CAIXA'!K542="EXEC.",0,IF('ORÇ.GLOBAL EMPRESA'!G542&gt;0,'ORÇ.GLOBAL EMPRESA'!G542,'ORÇ.GLOBAL P CAIXA'!F542))</f>
        <v>0</v>
      </c>
      <c r="G543" s="163" t="n">
        <f aca="false">IF(E543&lt;&gt;0,ROUND(E543*F543,2),IF(AE543=0,(SUMIF($W$13:$W$1012,B543,$AE$13:$AE$1012)),AE543))</f>
        <v>0</v>
      </c>
      <c r="H543" s="661" t="n">
        <f aca="false">IF('ORÇ.GLOBAL P CAIXA'!K542="EXEC.",0,'ORÇ.REPROG. P CAIXA'!H543)</f>
        <v>0</v>
      </c>
      <c r="I543" s="661" t="n">
        <f aca="false">IF('ORÇ.GLOBAL P CAIXA'!K542="EXEC.",0,'ORÇ.REPROG. P CAIXA'!I543)</f>
        <v>0</v>
      </c>
      <c r="J543" s="163" t="n">
        <f aca="false">IF(H543&lt;&gt;0,ROUND(H543*I543,2),IF(AJ543=0,(SUMIF($W$13:$W$1012,B543,$AJ$13:$AJ$1012)),AJ543))</f>
        <v>0</v>
      </c>
      <c r="K543" s="163" t="n">
        <f aca="false">H543-E543</f>
        <v>0</v>
      </c>
      <c r="L543" s="163" t="n">
        <f aca="false">J543-G543</f>
        <v>0</v>
      </c>
      <c r="M543" s="662" t="str">
        <f aca="false">IF('ORÇ.GLOBAL P CAIXA'!K542="EXEC.","",IF('ORÇ.REPROG. P CAIXA'!M543&gt;0,'ORÇ.REPROG. P CAIXA'!M543,""))</f>
        <v/>
      </c>
      <c r="N543" s="663" t="str">
        <f aca="false">IF('ORÇ.GLOBAL P CAIXA'!K542="EXEC.","",IF('ORÇ.REPROG. P CAIXA'!N543&gt;0,'ORÇ.REPROG. P CAIXA'!N543,""))</f>
        <v/>
      </c>
      <c r="O543" s="166" t="str">
        <f aca="false">IF('ORÇ.GLOBAL P CAIXA'!$K542="EXEC.","",'ORÇ.REPROG. P CAIXA'!O543)</f>
        <v/>
      </c>
      <c r="P543" s="167"/>
      <c r="Q543" s="168" t="str">
        <f aca="false">IF(B543&gt;0,"ok","ocultar")</f>
        <v>ocultar</v>
      </c>
      <c r="R543" s="649"/>
      <c r="S543" s="649"/>
      <c r="T543" s="650"/>
      <c r="V543" s="88"/>
      <c r="W543" s="157" t="n">
        <f aca="false">IF(B543=0,W542,IF(ISNONTEXT(B543)=TRUE(),INT(B543),INT(LEFT(B543,FIND(".",B543)-1))))</f>
        <v>3</v>
      </c>
      <c r="X543" s="157" t="str">
        <f aca="false">IF(X544=1,1,IF(B543&lt;&gt;0,1,IF(C543&lt;&gt;0,1,IF(D543&lt;&gt;0,1,IF(E543&lt;&gt;0,1,"")))))</f>
        <v/>
      </c>
      <c r="Y543" s="157" t="str">
        <f aca="false">IF(W543=0," ",IF(W543&lt;&gt;W542,W543," "))</f>
        <v> </v>
      </c>
      <c r="Z543" s="88"/>
      <c r="AA543" s="75" t="n">
        <f aca="false">IF(W543&lt;&gt;Y543,(IF(N543=0,G543*(INFORMAÇÕES!$Q$69/INFORMAÇÕES!$Q$72),IF(N543="R",G543,0))),0)</f>
        <v>0</v>
      </c>
      <c r="AB543" s="75" t="n">
        <f aca="false">IF(W543&lt;&gt;Y543,(IF(N543=0,G543*(INFORMAÇÕES!$Q$70/INFORMAÇÕES!$Q$72),IF(N543="C",G543,0))),0)</f>
        <v>0</v>
      </c>
      <c r="AC543" s="75" t="n">
        <f aca="false">IF(W543&lt;&gt;Y543,(IF(N543=0,G543*INFORMAÇÕES!$U$115,IF(N543="CF",G543,0))),0)</f>
        <v>0</v>
      </c>
      <c r="AD543" s="75" t="n">
        <f aca="false">IF(W543&lt;&gt;Y543,(IF(N543=0,G543*INFORMAÇÕES!$U$116,IF(N543="O",G543,0))),0)</f>
        <v>0</v>
      </c>
      <c r="AE543" s="75" t="n">
        <f aca="false">IF(E543&lt;&gt;0,G543,0)</f>
        <v>0</v>
      </c>
      <c r="AF543" s="75" t="n">
        <f aca="false">IF(W543&lt;&gt;Y543,(IF(N543=0,J543*(INFORMAÇÕES!$Q$89/INFORMAÇÕES!$Q$92),IF(N543="R",J543,0))),0)</f>
        <v>0</v>
      </c>
      <c r="AG543" s="75" t="n">
        <f aca="false">IF(W543&lt;&gt;Y543,(IF(N543=0,J543*(INFORMAÇÕES!$Q$90/INFORMAÇÕES!$Q$92),IF(N543="C",J543,0))),0)</f>
        <v>0</v>
      </c>
      <c r="AH543" s="75" t="n">
        <f aca="false">IF(W543&lt;&gt;Y543,(IF(N543="",J543*INFORMAÇÕES!$U$115,IF(N543="CF",J543,0))),0)</f>
        <v>0</v>
      </c>
      <c r="AI543" s="75" t="n">
        <f aca="false">IF(W543&lt;&gt;Y543,(IF(N543="",J543*INFORMAÇÕES!$U$116,IF(N543="O",J543,0))),0)</f>
        <v>0</v>
      </c>
      <c r="AJ543" s="75" t="n">
        <f aca="false">IF(H543&lt;&gt;0,J543,0)</f>
        <v>0</v>
      </c>
      <c r="AK543" s="75" t="n">
        <f aca="false">IF(K543&lt;&gt;0,L543,0)</f>
        <v>0</v>
      </c>
    </row>
    <row r="544" s="174" customFormat="true" ht="14.25" hidden="false" customHeight="false" outlineLevel="0" collapsed="false">
      <c r="A544" s="159" t="n">
        <v>532</v>
      </c>
      <c r="B544" s="160" t="n">
        <f aca="false">IF('ORÇ.GLOBAL P CAIXA'!$K543="EXEC.",0,'ORÇ.REPROG. P CAIXA'!B544)</f>
        <v>0</v>
      </c>
      <c r="C544" s="161" t="n">
        <f aca="false">IF('ORÇ.GLOBAL P CAIXA'!$K543="EXEC.",0,'ORÇ.REPROG. P CAIXA'!C544)</f>
        <v>0</v>
      </c>
      <c r="D544" s="162" t="n">
        <f aca="false">IF('ORÇ.GLOBAL P CAIXA'!$K543="EXEC.",0,'ORÇ.REPROG. P CAIXA'!D544)</f>
        <v>0</v>
      </c>
      <c r="E544" s="163" t="n">
        <f aca="false">IF('ORÇ.GLOBAL P CAIXA'!$K543="EXEC.",0,'ORÇ.REPROG. P CAIXA'!E544)</f>
        <v>0</v>
      </c>
      <c r="F544" s="163" t="n">
        <f aca="false">IF('ORÇ.GLOBAL P CAIXA'!K543="EXEC.",0,IF('ORÇ.GLOBAL EMPRESA'!G543&gt;0,'ORÇ.GLOBAL EMPRESA'!G543,'ORÇ.GLOBAL P CAIXA'!F543))</f>
        <v>0</v>
      </c>
      <c r="G544" s="163" t="n">
        <f aca="false">IF(E544&lt;&gt;0,ROUND(E544*F544,2),IF(AE544=0,(SUMIF($W$13:$W$1012,B544,$AE$13:$AE$1012)),AE544))</f>
        <v>0</v>
      </c>
      <c r="H544" s="661" t="n">
        <f aca="false">IF('ORÇ.GLOBAL P CAIXA'!K543="EXEC.",0,'ORÇ.REPROG. P CAIXA'!H544)</f>
        <v>0</v>
      </c>
      <c r="I544" s="661" t="n">
        <f aca="false">IF('ORÇ.GLOBAL P CAIXA'!K543="EXEC.",0,'ORÇ.REPROG. P CAIXA'!I544)</f>
        <v>0</v>
      </c>
      <c r="J544" s="163" t="n">
        <f aca="false">IF(H544&lt;&gt;0,ROUND(H544*I544,2),IF(AJ544=0,(SUMIF($W$13:$W$1012,B544,$AJ$13:$AJ$1012)),AJ544))</f>
        <v>0</v>
      </c>
      <c r="K544" s="163" t="n">
        <f aca="false">H544-E544</f>
        <v>0</v>
      </c>
      <c r="L544" s="163" t="n">
        <f aca="false">J544-G544</f>
        <v>0</v>
      </c>
      <c r="M544" s="662" t="str">
        <f aca="false">IF('ORÇ.GLOBAL P CAIXA'!K543="EXEC.","",IF('ORÇ.REPROG. P CAIXA'!M544&gt;0,'ORÇ.REPROG. P CAIXA'!M544,""))</f>
        <v/>
      </c>
      <c r="N544" s="663" t="str">
        <f aca="false">IF('ORÇ.GLOBAL P CAIXA'!K543="EXEC.","",IF('ORÇ.REPROG. P CAIXA'!N544&gt;0,'ORÇ.REPROG. P CAIXA'!N544,""))</f>
        <v/>
      </c>
      <c r="O544" s="166" t="str">
        <f aca="false">IF('ORÇ.GLOBAL P CAIXA'!$K543="EXEC.","",'ORÇ.REPROG. P CAIXA'!O544)</f>
        <v/>
      </c>
      <c r="P544" s="167"/>
      <c r="Q544" s="168" t="str">
        <f aca="false">IF(B544&gt;0,"ok","ocultar")</f>
        <v>ocultar</v>
      </c>
      <c r="R544" s="649"/>
      <c r="S544" s="649"/>
      <c r="T544" s="650"/>
      <c r="V544" s="88"/>
      <c r="W544" s="157" t="n">
        <f aca="false">IF(B544=0,W543,IF(ISNONTEXT(B544)=TRUE(),INT(B544),INT(LEFT(B544,FIND(".",B544)-1))))</f>
        <v>3</v>
      </c>
      <c r="X544" s="157" t="str">
        <f aca="false">IF(X545=1,1,IF(B544&lt;&gt;0,1,IF(C544&lt;&gt;0,1,IF(D544&lt;&gt;0,1,IF(E544&lt;&gt;0,1,"")))))</f>
        <v/>
      </c>
      <c r="Y544" s="157" t="str">
        <f aca="false">IF(W544=0," ",IF(W544&lt;&gt;W543,W544," "))</f>
        <v> </v>
      </c>
      <c r="Z544" s="88"/>
      <c r="AA544" s="75" t="n">
        <f aca="false">IF(W544&lt;&gt;Y544,(IF(N544=0,G544*(INFORMAÇÕES!$Q$69/INFORMAÇÕES!$Q$72),IF(N544="R",G544,0))),0)</f>
        <v>0</v>
      </c>
      <c r="AB544" s="75" t="n">
        <f aca="false">IF(W544&lt;&gt;Y544,(IF(N544=0,G544*(INFORMAÇÕES!$Q$70/INFORMAÇÕES!$Q$72),IF(N544="C",G544,0))),0)</f>
        <v>0</v>
      </c>
      <c r="AC544" s="75" t="n">
        <f aca="false">IF(W544&lt;&gt;Y544,(IF(N544=0,G544*INFORMAÇÕES!$U$115,IF(N544="CF",G544,0))),0)</f>
        <v>0</v>
      </c>
      <c r="AD544" s="75" t="n">
        <f aca="false">IF(W544&lt;&gt;Y544,(IF(N544=0,G544*INFORMAÇÕES!$U$116,IF(N544="O",G544,0))),0)</f>
        <v>0</v>
      </c>
      <c r="AE544" s="75" t="n">
        <f aca="false">IF(E544&lt;&gt;0,G544,0)</f>
        <v>0</v>
      </c>
      <c r="AF544" s="75" t="n">
        <f aca="false">IF(W544&lt;&gt;Y544,(IF(N544=0,J544*(INFORMAÇÕES!$Q$89/INFORMAÇÕES!$Q$92),IF(N544="R",J544,0))),0)</f>
        <v>0</v>
      </c>
      <c r="AG544" s="75" t="n">
        <f aca="false">IF(W544&lt;&gt;Y544,(IF(N544=0,J544*(INFORMAÇÕES!$Q$90/INFORMAÇÕES!$Q$92),IF(N544="C",J544,0))),0)</f>
        <v>0</v>
      </c>
      <c r="AH544" s="75" t="n">
        <f aca="false">IF(W544&lt;&gt;Y544,(IF(N544="",J544*INFORMAÇÕES!$U$115,IF(N544="CF",J544,0))),0)</f>
        <v>0</v>
      </c>
      <c r="AI544" s="75" t="n">
        <f aca="false">IF(W544&lt;&gt;Y544,(IF(N544="",J544*INFORMAÇÕES!$U$116,IF(N544="O",J544,0))),0)</f>
        <v>0</v>
      </c>
      <c r="AJ544" s="75" t="n">
        <f aca="false">IF(H544&lt;&gt;0,J544,0)</f>
        <v>0</v>
      </c>
      <c r="AK544" s="75" t="n">
        <f aca="false">IF(K544&lt;&gt;0,L544,0)</f>
        <v>0</v>
      </c>
    </row>
    <row r="545" s="174" customFormat="true" ht="14.25" hidden="false" customHeight="false" outlineLevel="0" collapsed="false">
      <c r="A545" s="159" t="n">
        <v>533</v>
      </c>
      <c r="B545" s="160" t="n">
        <f aca="false">IF('ORÇ.GLOBAL P CAIXA'!$K544="EXEC.",0,'ORÇ.REPROG. P CAIXA'!B545)</f>
        <v>0</v>
      </c>
      <c r="C545" s="161" t="n">
        <f aca="false">IF('ORÇ.GLOBAL P CAIXA'!$K544="EXEC.",0,'ORÇ.REPROG. P CAIXA'!C545)</f>
        <v>0</v>
      </c>
      <c r="D545" s="162" t="n">
        <f aca="false">IF('ORÇ.GLOBAL P CAIXA'!$K544="EXEC.",0,'ORÇ.REPROG. P CAIXA'!D545)</f>
        <v>0</v>
      </c>
      <c r="E545" s="163" t="n">
        <f aca="false">IF('ORÇ.GLOBAL P CAIXA'!$K544="EXEC.",0,'ORÇ.REPROG. P CAIXA'!E545)</f>
        <v>0</v>
      </c>
      <c r="F545" s="163" t="n">
        <f aca="false">IF('ORÇ.GLOBAL P CAIXA'!K544="EXEC.",0,IF('ORÇ.GLOBAL EMPRESA'!G544&gt;0,'ORÇ.GLOBAL EMPRESA'!G544,'ORÇ.GLOBAL P CAIXA'!F544))</f>
        <v>0</v>
      </c>
      <c r="G545" s="163" t="n">
        <f aca="false">IF(E545&lt;&gt;0,ROUND(E545*F545,2),IF(AE545=0,(SUMIF($W$13:$W$1012,B545,$AE$13:$AE$1012)),AE545))</f>
        <v>0</v>
      </c>
      <c r="H545" s="661" t="n">
        <f aca="false">IF('ORÇ.GLOBAL P CAIXA'!K544="EXEC.",0,'ORÇ.REPROG. P CAIXA'!H545)</f>
        <v>0</v>
      </c>
      <c r="I545" s="661" t="n">
        <f aca="false">IF('ORÇ.GLOBAL P CAIXA'!K544="EXEC.",0,'ORÇ.REPROG. P CAIXA'!I545)</f>
        <v>0</v>
      </c>
      <c r="J545" s="163" t="n">
        <f aca="false">IF(H545&lt;&gt;0,ROUND(H545*I545,2),IF(AJ545=0,(SUMIF($W$13:$W$1012,B545,$AJ$13:$AJ$1012)),AJ545))</f>
        <v>0</v>
      </c>
      <c r="K545" s="163" t="n">
        <f aca="false">H545-E545</f>
        <v>0</v>
      </c>
      <c r="L545" s="163" t="n">
        <f aca="false">J545-G545</f>
        <v>0</v>
      </c>
      <c r="M545" s="662" t="str">
        <f aca="false">IF('ORÇ.GLOBAL P CAIXA'!K544="EXEC.","",IF('ORÇ.REPROG. P CAIXA'!M545&gt;0,'ORÇ.REPROG. P CAIXA'!M545,""))</f>
        <v/>
      </c>
      <c r="N545" s="663" t="str">
        <f aca="false">IF('ORÇ.GLOBAL P CAIXA'!K544="EXEC.","",IF('ORÇ.REPROG. P CAIXA'!N545&gt;0,'ORÇ.REPROG. P CAIXA'!N545,""))</f>
        <v/>
      </c>
      <c r="O545" s="166" t="str">
        <f aca="false">IF('ORÇ.GLOBAL P CAIXA'!$K544="EXEC.","",'ORÇ.REPROG. P CAIXA'!O545)</f>
        <v/>
      </c>
      <c r="P545" s="167"/>
      <c r="Q545" s="168" t="str">
        <f aca="false">IF(B545&gt;0,"ok","ocultar")</f>
        <v>ocultar</v>
      </c>
      <c r="R545" s="649"/>
      <c r="S545" s="649"/>
      <c r="T545" s="650"/>
      <c r="V545" s="88"/>
      <c r="W545" s="157" t="n">
        <f aca="false">IF(B545=0,W544,IF(ISNONTEXT(B545)=TRUE(),INT(B545),INT(LEFT(B545,FIND(".",B545)-1))))</f>
        <v>3</v>
      </c>
      <c r="X545" s="157" t="str">
        <f aca="false">IF(X546=1,1,IF(B545&lt;&gt;0,1,IF(C545&lt;&gt;0,1,IF(D545&lt;&gt;0,1,IF(E545&lt;&gt;0,1,"")))))</f>
        <v/>
      </c>
      <c r="Y545" s="157" t="str">
        <f aca="false">IF(W545=0," ",IF(W545&lt;&gt;W544,W545," "))</f>
        <v> </v>
      </c>
      <c r="Z545" s="88"/>
      <c r="AA545" s="75" t="n">
        <f aca="false">IF(W545&lt;&gt;Y545,(IF(N545=0,G545*(INFORMAÇÕES!$Q$69/INFORMAÇÕES!$Q$72),IF(N545="R",G545,0))),0)</f>
        <v>0</v>
      </c>
      <c r="AB545" s="75" t="n">
        <f aca="false">IF(W545&lt;&gt;Y545,(IF(N545=0,G545*(INFORMAÇÕES!$Q$70/INFORMAÇÕES!$Q$72),IF(N545="C",G545,0))),0)</f>
        <v>0</v>
      </c>
      <c r="AC545" s="75" t="n">
        <f aca="false">IF(W545&lt;&gt;Y545,(IF(N545=0,G545*INFORMAÇÕES!$U$115,IF(N545="CF",G545,0))),0)</f>
        <v>0</v>
      </c>
      <c r="AD545" s="75" t="n">
        <f aca="false">IF(W545&lt;&gt;Y545,(IF(N545=0,G545*INFORMAÇÕES!$U$116,IF(N545="O",G545,0))),0)</f>
        <v>0</v>
      </c>
      <c r="AE545" s="75" t="n">
        <f aca="false">IF(E545&lt;&gt;0,G545,0)</f>
        <v>0</v>
      </c>
      <c r="AF545" s="75" t="n">
        <f aca="false">IF(W545&lt;&gt;Y545,(IF(N545=0,J545*(INFORMAÇÕES!$Q$89/INFORMAÇÕES!$Q$92),IF(N545="R",J545,0))),0)</f>
        <v>0</v>
      </c>
      <c r="AG545" s="75" t="n">
        <f aca="false">IF(W545&lt;&gt;Y545,(IF(N545=0,J545*(INFORMAÇÕES!$Q$90/INFORMAÇÕES!$Q$92),IF(N545="C",J545,0))),0)</f>
        <v>0</v>
      </c>
      <c r="AH545" s="75" t="n">
        <f aca="false">IF(W545&lt;&gt;Y545,(IF(N545="",J545*INFORMAÇÕES!$U$115,IF(N545="CF",J545,0))),0)</f>
        <v>0</v>
      </c>
      <c r="AI545" s="75" t="n">
        <f aca="false">IF(W545&lt;&gt;Y545,(IF(N545="",J545*INFORMAÇÕES!$U$116,IF(N545="O",J545,0))),0)</f>
        <v>0</v>
      </c>
      <c r="AJ545" s="75" t="n">
        <f aca="false">IF(H545&lt;&gt;0,J545,0)</f>
        <v>0</v>
      </c>
      <c r="AK545" s="75" t="n">
        <f aca="false">IF(K545&lt;&gt;0,L545,0)</f>
        <v>0</v>
      </c>
    </row>
    <row r="546" s="174" customFormat="true" ht="14.25" hidden="false" customHeight="false" outlineLevel="0" collapsed="false">
      <c r="A546" s="159" t="n">
        <v>534</v>
      </c>
      <c r="B546" s="160" t="n">
        <f aca="false">IF('ORÇ.GLOBAL P CAIXA'!$K545="EXEC.",0,'ORÇ.REPROG. P CAIXA'!B546)</f>
        <v>0</v>
      </c>
      <c r="C546" s="161" t="n">
        <f aca="false">IF('ORÇ.GLOBAL P CAIXA'!$K545="EXEC.",0,'ORÇ.REPROG. P CAIXA'!C546)</f>
        <v>0</v>
      </c>
      <c r="D546" s="162" t="n">
        <f aca="false">IF('ORÇ.GLOBAL P CAIXA'!$K545="EXEC.",0,'ORÇ.REPROG. P CAIXA'!D546)</f>
        <v>0</v>
      </c>
      <c r="E546" s="163" t="n">
        <f aca="false">IF('ORÇ.GLOBAL P CAIXA'!$K545="EXEC.",0,'ORÇ.REPROG. P CAIXA'!E546)</f>
        <v>0</v>
      </c>
      <c r="F546" s="163" t="n">
        <f aca="false">IF('ORÇ.GLOBAL P CAIXA'!K545="EXEC.",0,IF('ORÇ.GLOBAL EMPRESA'!G545&gt;0,'ORÇ.GLOBAL EMPRESA'!G545,'ORÇ.GLOBAL P CAIXA'!F545))</f>
        <v>0</v>
      </c>
      <c r="G546" s="163" t="n">
        <f aca="false">IF(E546&lt;&gt;0,ROUND(E546*F546,2),IF(AE546=0,(SUMIF($W$13:$W$1012,B546,$AE$13:$AE$1012)),AE546))</f>
        <v>0</v>
      </c>
      <c r="H546" s="661" t="n">
        <f aca="false">IF('ORÇ.GLOBAL P CAIXA'!K545="EXEC.",0,'ORÇ.REPROG. P CAIXA'!H546)</f>
        <v>0</v>
      </c>
      <c r="I546" s="661" t="n">
        <f aca="false">IF('ORÇ.GLOBAL P CAIXA'!K545="EXEC.",0,'ORÇ.REPROG. P CAIXA'!I546)</f>
        <v>0</v>
      </c>
      <c r="J546" s="163" t="n">
        <f aca="false">IF(H546&lt;&gt;0,ROUND(H546*I546,2),IF(AJ546=0,(SUMIF($W$13:$W$1012,B546,$AJ$13:$AJ$1012)),AJ546))</f>
        <v>0</v>
      </c>
      <c r="K546" s="163" t="n">
        <f aca="false">H546-E546</f>
        <v>0</v>
      </c>
      <c r="L546" s="163" t="n">
        <f aca="false">J546-G546</f>
        <v>0</v>
      </c>
      <c r="M546" s="662" t="str">
        <f aca="false">IF('ORÇ.GLOBAL P CAIXA'!K545="EXEC.","",IF('ORÇ.REPROG. P CAIXA'!M546&gt;0,'ORÇ.REPROG. P CAIXA'!M546,""))</f>
        <v/>
      </c>
      <c r="N546" s="663" t="str">
        <f aca="false">IF('ORÇ.GLOBAL P CAIXA'!K545="EXEC.","",IF('ORÇ.REPROG. P CAIXA'!N546&gt;0,'ORÇ.REPROG. P CAIXA'!N546,""))</f>
        <v/>
      </c>
      <c r="O546" s="166" t="str">
        <f aca="false">IF('ORÇ.GLOBAL P CAIXA'!$K545="EXEC.","",'ORÇ.REPROG. P CAIXA'!O546)</f>
        <v/>
      </c>
      <c r="P546" s="167"/>
      <c r="Q546" s="168" t="str">
        <f aca="false">IF(B546&gt;0,"ok","ocultar")</f>
        <v>ocultar</v>
      </c>
      <c r="R546" s="649"/>
      <c r="S546" s="649"/>
      <c r="T546" s="650"/>
      <c r="V546" s="88"/>
      <c r="W546" s="157" t="n">
        <f aca="false">IF(B546=0,W545,IF(ISNONTEXT(B546)=TRUE(),INT(B546),INT(LEFT(B546,FIND(".",B546)-1))))</f>
        <v>3</v>
      </c>
      <c r="X546" s="157" t="str">
        <f aca="false">IF(X547=1,1,IF(B546&lt;&gt;0,1,IF(C546&lt;&gt;0,1,IF(D546&lt;&gt;0,1,IF(E546&lt;&gt;0,1,"")))))</f>
        <v/>
      </c>
      <c r="Y546" s="157" t="str">
        <f aca="false">IF(W546=0," ",IF(W546&lt;&gt;W545,W546," "))</f>
        <v> </v>
      </c>
      <c r="Z546" s="88"/>
      <c r="AA546" s="75" t="n">
        <f aca="false">IF(W546&lt;&gt;Y546,(IF(N546=0,G546*(INFORMAÇÕES!$Q$69/INFORMAÇÕES!$Q$72),IF(N546="R",G546,0))),0)</f>
        <v>0</v>
      </c>
      <c r="AB546" s="75" t="n">
        <f aca="false">IF(W546&lt;&gt;Y546,(IF(N546=0,G546*(INFORMAÇÕES!$Q$70/INFORMAÇÕES!$Q$72),IF(N546="C",G546,0))),0)</f>
        <v>0</v>
      </c>
      <c r="AC546" s="75" t="n">
        <f aca="false">IF(W546&lt;&gt;Y546,(IF(N546=0,G546*INFORMAÇÕES!$U$115,IF(N546="CF",G546,0))),0)</f>
        <v>0</v>
      </c>
      <c r="AD546" s="75" t="n">
        <f aca="false">IF(W546&lt;&gt;Y546,(IF(N546=0,G546*INFORMAÇÕES!$U$116,IF(N546="O",G546,0))),0)</f>
        <v>0</v>
      </c>
      <c r="AE546" s="75" t="n">
        <f aca="false">IF(E546&lt;&gt;0,G546,0)</f>
        <v>0</v>
      </c>
      <c r="AF546" s="75" t="n">
        <f aca="false">IF(W546&lt;&gt;Y546,(IF(N546=0,J546*(INFORMAÇÕES!$Q$89/INFORMAÇÕES!$Q$92),IF(N546="R",J546,0))),0)</f>
        <v>0</v>
      </c>
      <c r="AG546" s="75" t="n">
        <f aca="false">IF(W546&lt;&gt;Y546,(IF(N546=0,J546*(INFORMAÇÕES!$Q$90/INFORMAÇÕES!$Q$92),IF(N546="C",J546,0))),0)</f>
        <v>0</v>
      </c>
      <c r="AH546" s="75" t="n">
        <f aca="false">IF(W546&lt;&gt;Y546,(IF(N546="",J546*INFORMAÇÕES!$U$115,IF(N546="CF",J546,0))),0)</f>
        <v>0</v>
      </c>
      <c r="AI546" s="75" t="n">
        <f aca="false">IF(W546&lt;&gt;Y546,(IF(N546="",J546*INFORMAÇÕES!$U$116,IF(N546="O",J546,0))),0)</f>
        <v>0</v>
      </c>
      <c r="AJ546" s="75" t="n">
        <f aca="false">IF(H546&lt;&gt;0,J546,0)</f>
        <v>0</v>
      </c>
      <c r="AK546" s="75" t="n">
        <f aca="false">IF(K546&lt;&gt;0,L546,0)</f>
        <v>0</v>
      </c>
    </row>
    <row r="547" s="174" customFormat="true" ht="14.25" hidden="false" customHeight="false" outlineLevel="0" collapsed="false">
      <c r="A547" s="159" t="n">
        <v>535</v>
      </c>
      <c r="B547" s="160" t="n">
        <f aca="false">IF('ORÇ.GLOBAL P CAIXA'!$K546="EXEC.",0,'ORÇ.REPROG. P CAIXA'!B547)</f>
        <v>0</v>
      </c>
      <c r="C547" s="161" t="n">
        <f aca="false">IF('ORÇ.GLOBAL P CAIXA'!$K546="EXEC.",0,'ORÇ.REPROG. P CAIXA'!C547)</f>
        <v>0</v>
      </c>
      <c r="D547" s="162" t="n">
        <f aca="false">IF('ORÇ.GLOBAL P CAIXA'!$K546="EXEC.",0,'ORÇ.REPROG. P CAIXA'!D547)</f>
        <v>0</v>
      </c>
      <c r="E547" s="163" t="n">
        <f aca="false">IF('ORÇ.GLOBAL P CAIXA'!$K546="EXEC.",0,'ORÇ.REPROG. P CAIXA'!E547)</f>
        <v>0</v>
      </c>
      <c r="F547" s="163" t="n">
        <f aca="false">IF('ORÇ.GLOBAL P CAIXA'!K546="EXEC.",0,IF('ORÇ.GLOBAL EMPRESA'!G546&gt;0,'ORÇ.GLOBAL EMPRESA'!G546,'ORÇ.GLOBAL P CAIXA'!F546))</f>
        <v>0</v>
      </c>
      <c r="G547" s="163" t="n">
        <f aca="false">IF(E547&lt;&gt;0,ROUND(E547*F547,2),IF(AE547=0,(SUMIF($W$13:$W$1012,B547,$AE$13:$AE$1012)),AE547))</f>
        <v>0</v>
      </c>
      <c r="H547" s="661" t="n">
        <f aca="false">IF('ORÇ.GLOBAL P CAIXA'!K546="EXEC.",0,'ORÇ.REPROG. P CAIXA'!H547)</f>
        <v>0</v>
      </c>
      <c r="I547" s="661" t="n">
        <f aca="false">IF('ORÇ.GLOBAL P CAIXA'!K546="EXEC.",0,'ORÇ.REPROG. P CAIXA'!I547)</f>
        <v>0</v>
      </c>
      <c r="J547" s="163" t="n">
        <f aca="false">IF(H547&lt;&gt;0,ROUND(H547*I547,2),IF(AJ547=0,(SUMIF($W$13:$W$1012,B547,$AJ$13:$AJ$1012)),AJ547))</f>
        <v>0</v>
      </c>
      <c r="K547" s="163" t="n">
        <f aca="false">H547-E547</f>
        <v>0</v>
      </c>
      <c r="L547" s="163" t="n">
        <f aca="false">J547-G547</f>
        <v>0</v>
      </c>
      <c r="M547" s="662" t="str">
        <f aca="false">IF('ORÇ.GLOBAL P CAIXA'!K546="EXEC.","",IF('ORÇ.REPROG. P CAIXA'!M547&gt;0,'ORÇ.REPROG. P CAIXA'!M547,""))</f>
        <v/>
      </c>
      <c r="N547" s="663" t="str">
        <f aca="false">IF('ORÇ.GLOBAL P CAIXA'!K546="EXEC.","",IF('ORÇ.REPROG. P CAIXA'!N547&gt;0,'ORÇ.REPROG. P CAIXA'!N547,""))</f>
        <v/>
      </c>
      <c r="O547" s="166" t="str">
        <f aca="false">IF('ORÇ.GLOBAL P CAIXA'!$K546="EXEC.","",'ORÇ.REPROG. P CAIXA'!O547)</f>
        <v/>
      </c>
      <c r="P547" s="167"/>
      <c r="Q547" s="168" t="str">
        <f aca="false">IF(B547&gt;0,"ok","ocultar")</f>
        <v>ocultar</v>
      </c>
      <c r="R547" s="649"/>
      <c r="S547" s="649"/>
      <c r="T547" s="650"/>
      <c r="V547" s="88"/>
      <c r="W547" s="157" t="n">
        <f aca="false">IF(B547=0,W546,IF(ISNONTEXT(B547)=TRUE(),INT(B547),INT(LEFT(B547,FIND(".",B547)-1))))</f>
        <v>3</v>
      </c>
      <c r="X547" s="157" t="str">
        <f aca="false">IF(X548=1,1,IF(B547&lt;&gt;0,1,IF(C547&lt;&gt;0,1,IF(D547&lt;&gt;0,1,IF(E547&lt;&gt;0,1,"")))))</f>
        <v/>
      </c>
      <c r="Y547" s="157" t="str">
        <f aca="false">IF(W547=0," ",IF(W547&lt;&gt;W546,W547," "))</f>
        <v> </v>
      </c>
      <c r="Z547" s="88"/>
      <c r="AA547" s="75" t="n">
        <f aca="false">IF(W547&lt;&gt;Y547,(IF(N547=0,G547*(INFORMAÇÕES!$Q$69/INFORMAÇÕES!$Q$72),IF(N547="R",G547,0))),0)</f>
        <v>0</v>
      </c>
      <c r="AB547" s="75" t="n">
        <f aca="false">IF(W547&lt;&gt;Y547,(IF(N547=0,G547*(INFORMAÇÕES!$Q$70/INFORMAÇÕES!$Q$72),IF(N547="C",G547,0))),0)</f>
        <v>0</v>
      </c>
      <c r="AC547" s="75" t="n">
        <f aca="false">IF(W547&lt;&gt;Y547,(IF(N547=0,G547*INFORMAÇÕES!$U$115,IF(N547="CF",G547,0))),0)</f>
        <v>0</v>
      </c>
      <c r="AD547" s="75" t="n">
        <f aca="false">IF(W547&lt;&gt;Y547,(IF(N547=0,G547*INFORMAÇÕES!$U$116,IF(N547="O",G547,0))),0)</f>
        <v>0</v>
      </c>
      <c r="AE547" s="75" t="n">
        <f aca="false">IF(E547&lt;&gt;0,G547,0)</f>
        <v>0</v>
      </c>
      <c r="AF547" s="75" t="n">
        <f aca="false">IF(W547&lt;&gt;Y547,(IF(N547=0,J547*(INFORMAÇÕES!$Q$89/INFORMAÇÕES!$Q$92),IF(N547="R",J547,0))),0)</f>
        <v>0</v>
      </c>
      <c r="AG547" s="75" t="n">
        <f aca="false">IF(W547&lt;&gt;Y547,(IF(N547=0,J547*(INFORMAÇÕES!$Q$90/INFORMAÇÕES!$Q$92),IF(N547="C",J547,0))),0)</f>
        <v>0</v>
      </c>
      <c r="AH547" s="75" t="n">
        <f aca="false">IF(W547&lt;&gt;Y547,(IF(N547="",J547*INFORMAÇÕES!$U$115,IF(N547="CF",J547,0))),0)</f>
        <v>0</v>
      </c>
      <c r="AI547" s="75" t="n">
        <f aca="false">IF(W547&lt;&gt;Y547,(IF(N547="",J547*INFORMAÇÕES!$U$116,IF(N547="O",J547,0))),0)</f>
        <v>0</v>
      </c>
      <c r="AJ547" s="75" t="n">
        <f aca="false">IF(H547&lt;&gt;0,J547,0)</f>
        <v>0</v>
      </c>
      <c r="AK547" s="75" t="n">
        <f aca="false">IF(K547&lt;&gt;0,L547,0)</f>
        <v>0</v>
      </c>
    </row>
    <row r="548" s="174" customFormat="true" ht="14.25" hidden="false" customHeight="false" outlineLevel="0" collapsed="false">
      <c r="A548" s="159" t="n">
        <v>536</v>
      </c>
      <c r="B548" s="160" t="n">
        <f aca="false">IF('ORÇ.GLOBAL P CAIXA'!$K547="EXEC.",0,'ORÇ.REPROG. P CAIXA'!B548)</f>
        <v>0</v>
      </c>
      <c r="C548" s="161" t="n">
        <f aca="false">IF('ORÇ.GLOBAL P CAIXA'!$K547="EXEC.",0,'ORÇ.REPROG. P CAIXA'!C548)</f>
        <v>0</v>
      </c>
      <c r="D548" s="162" t="n">
        <f aca="false">IF('ORÇ.GLOBAL P CAIXA'!$K547="EXEC.",0,'ORÇ.REPROG. P CAIXA'!D548)</f>
        <v>0</v>
      </c>
      <c r="E548" s="163" t="n">
        <f aca="false">IF('ORÇ.GLOBAL P CAIXA'!$K547="EXEC.",0,'ORÇ.REPROG. P CAIXA'!E548)</f>
        <v>0</v>
      </c>
      <c r="F548" s="163" t="n">
        <f aca="false">IF('ORÇ.GLOBAL P CAIXA'!K547="EXEC.",0,IF('ORÇ.GLOBAL EMPRESA'!G547&gt;0,'ORÇ.GLOBAL EMPRESA'!G547,'ORÇ.GLOBAL P CAIXA'!F547))</f>
        <v>0</v>
      </c>
      <c r="G548" s="163" t="n">
        <f aca="false">IF(E548&lt;&gt;0,ROUND(E548*F548,2),IF(AE548=0,(SUMIF($W$13:$W$1012,B548,$AE$13:$AE$1012)),AE548))</f>
        <v>0</v>
      </c>
      <c r="H548" s="661" t="n">
        <f aca="false">IF('ORÇ.GLOBAL P CAIXA'!K547="EXEC.",0,'ORÇ.REPROG. P CAIXA'!H548)</f>
        <v>0</v>
      </c>
      <c r="I548" s="661" t="n">
        <f aca="false">IF('ORÇ.GLOBAL P CAIXA'!K547="EXEC.",0,'ORÇ.REPROG. P CAIXA'!I548)</f>
        <v>0</v>
      </c>
      <c r="J548" s="163" t="n">
        <f aca="false">IF(H548&lt;&gt;0,ROUND(H548*I548,2),IF(AJ548=0,(SUMIF($W$13:$W$1012,B548,$AJ$13:$AJ$1012)),AJ548))</f>
        <v>0</v>
      </c>
      <c r="K548" s="163" t="n">
        <f aca="false">H548-E548</f>
        <v>0</v>
      </c>
      <c r="L548" s="163" t="n">
        <f aca="false">J548-G548</f>
        <v>0</v>
      </c>
      <c r="M548" s="662" t="str">
        <f aca="false">IF('ORÇ.GLOBAL P CAIXA'!K547="EXEC.","",IF('ORÇ.REPROG. P CAIXA'!M548&gt;0,'ORÇ.REPROG. P CAIXA'!M548,""))</f>
        <v/>
      </c>
      <c r="N548" s="663" t="str">
        <f aca="false">IF('ORÇ.GLOBAL P CAIXA'!K547="EXEC.","",IF('ORÇ.REPROG. P CAIXA'!N548&gt;0,'ORÇ.REPROG. P CAIXA'!N548,""))</f>
        <v/>
      </c>
      <c r="O548" s="166" t="str">
        <f aca="false">IF('ORÇ.GLOBAL P CAIXA'!$K547="EXEC.","",'ORÇ.REPROG. P CAIXA'!O548)</f>
        <v/>
      </c>
      <c r="P548" s="167"/>
      <c r="Q548" s="168" t="str">
        <f aca="false">IF(B548&gt;0,"ok","ocultar")</f>
        <v>ocultar</v>
      </c>
      <c r="R548" s="649"/>
      <c r="S548" s="649"/>
      <c r="T548" s="650"/>
      <c r="V548" s="88"/>
      <c r="W548" s="157" t="n">
        <f aca="false">IF(B548=0,W547,IF(ISNONTEXT(B548)=TRUE(),INT(B548),INT(LEFT(B548,FIND(".",B548)-1))))</f>
        <v>3</v>
      </c>
      <c r="X548" s="157" t="str">
        <f aca="false">IF(X549=1,1,IF(B548&lt;&gt;0,1,IF(C548&lt;&gt;0,1,IF(D548&lt;&gt;0,1,IF(E548&lt;&gt;0,1,"")))))</f>
        <v/>
      </c>
      <c r="Y548" s="157" t="str">
        <f aca="false">IF(W548=0," ",IF(W548&lt;&gt;W547,W548," "))</f>
        <v> </v>
      </c>
      <c r="Z548" s="88"/>
      <c r="AA548" s="75" t="n">
        <f aca="false">IF(W548&lt;&gt;Y548,(IF(N548=0,G548*(INFORMAÇÕES!$Q$69/INFORMAÇÕES!$Q$72),IF(N548="R",G548,0))),0)</f>
        <v>0</v>
      </c>
      <c r="AB548" s="75" t="n">
        <f aca="false">IF(W548&lt;&gt;Y548,(IF(N548=0,G548*(INFORMAÇÕES!$Q$70/INFORMAÇÕES!$Q$72),IF(N548="C",G548,0))),0)</f>
        <v>0</v>
      </c>
      <c r="AC548" s="75" t="n">
        <f aca="false">IF(W548&lt;&gt;Y548,(IF(N548=0,G548*INFORMAÇÕES!$U$115,IF(N548="CF",G548,0))),0)</f>
        <v>0</v>
      </c>
      <c r="AD548" s="75" t="n">
        <f aca="false">IF(W548&lt;&gt;Y548,(IF(N548=0,G548*INFORMAÇÕES!$U$116,IF(N548="O",G548,0))),0)</f>
        <v>0</v>
      </c>
      <c r="AE548" s="75" t="n">
        <f aca="false">IF(E548&lt;&gt;0,G548,0)</f>
        <v>0</v>
      </c>
      <c r="AF548" s="75" t="n">
        <f aca="false">IF(W548&lt;&gt;Y548,(IF(N548=0,J548*(INFORMAÇÕES!$Q$89/INFORMAÇÕES!$Q$92),IF(N548="R",J548,0))),0)</f>
        <v>0</v>
      </c>
      <c r="AG548" s="75" t="n">
        <f aca="false">IF(W548&lt;&gt;Y548,(IF(N548=0,J548*(INFORMAÇÕES!$Q$90/INFORMAÇÕES!$Q$92),IF(N548="C",J548,0))),0)</f>
        <v>0</v>
      </c>
      <c r="AH548" s="75" t="n">
        <f aca="false">IF(W548&lt;&gt;Y548,(IF(N548="",J548*INFORMAÇÕES!$U$115,IF(N548="CF",J548,0))),0)</f>
        <v>0</v>
      </c>
      <c r="AI548" s="75" t="n">
        <f aca="false">IF(W548&lt;&gt;Y548,(IF(N548="",J548*INFORMAÇÕES!$U$116,IF(N548="O",J548,0))),0)</f>
        <v>0</v>
      </c>
      <c r="AJ548" s="75" t="n">
        <f aca="false">IF(H548&lt;&gt;0,J548,0)</f>
        <v>0</v>
      </c>
      <c r="AK548" s="75" t="n">
        <f aca="false">IF(K548&lt;&gt;0,L548,0)</f>
        <v>0</v>
      </c>
    </row>
    <row r="549" s="174" customFormat="true" ht="14.25" hidden="false" customHeight="false" outlineLevel="0" collapsed="false">
      <c r="A549" s="159" t="n">
        <v>537</v>
      </c>
      <c r="B549" s="160" t="n">
        <f aca="false">IF('ORÇ.GLOBAL P CAIXA'!$K548="EXEC.",0,'ORÇ.REPROG. P CAIXA'!B549)</f>
        <v>0</v>
      </c>
      <c r="C549" s="161" t="n">
        <f aca="false">IF('ORÇ.GLOBAL P CAIXA'!$K548="EXEC.",0,'ORÇ.REPROG. P CAIXA'!C549)</f>
        <v>0</v>
      </c>
      <c r="D549" s="162" t="n">
        <f aca="false">IF('ORÇ.GLOBAL P CAIXA'!$K548="EXEC.",0,'ORÇ.REPROG. P CAIXA'!D549)</f>
        <v>0</v>
      </c>
      <c r="E549" s="163" t="n">
        <f aca="false">IF('ORÇ.GLOBAL P CAIXA'!$K548="EXEC.",0,'ORÇ.REPROG. P CAIXA'!E549)</f>
        <v>0</v>
      </c>
      <c r="F549" s="163" t="n">
        <f aca="false">IF('ORÇ.GLOBAL P CAIXA'!K548="EXEC.",0,IF('ORÇ.GLOBAL EMPRESA'!G548&gt;0,'ORÇ.GLOBAL EMPRESA'!G548,'ORÇ.GLOBAL P CAIXA'!F548))</f>
        <v>0</v>
      </c>
      <c r="G549" s="163" t="n">
        <f aca="false">IF(E549&lt;&gt;0,ROUND(E549*F549,2),IF(AE549=0,(SUMIF($W$13:$W$1012,B549,$AE$13:$AE$1012)),AE549))</f>
        <v>0</v>
      </c>
      <c r="H549" s="661" t="n">
        <f aca="false">IF('ORÇ.GLOBAL P CAIXA'!K548="EXEC.",0,'ORÇ.REPROG. P CAIXA'!H549)</f>
        <v>0</v>
      </c>
      <c r="I549" s="661" t="n">
        <f aca="false">IF('ORÇ.GLOBAL P CAIXA'!K548="EXEC.",0,'ORÇ.REPROG. P CAIXA'!I549)</f>
        <v>0</v>
      </c>
      <c r="J549" s="163" t="n">
        <f aca="false">IF(H549&lt;&gt;0,ROUND(H549*I549,2),IF(AJ549=0,(SUMIF($W$13:$W$1012,B549,$AJ$13:$AJ$1012)),AJ549))</f>
        <v>0</v>
      </c>
      <c r="K549" s="163" t="n">
        <f aca="false">H549-E549</f>
        <v>0</v>
      </c>
      <c r="L549" s="163" t="n">
        <f aca="false">J549-G549</f>
        <v>0</v>
      </c>
      <c r="M549" s="662" t="str">
        <f aca="false">IF('ORÇ.GLOBAL P CAIXA'!K548="EXEC.","",IF('ORÇ.REPROG. P CAIXA'!M549&gt;0,'ORÇ.REPROG. P CAIXA'!M549,""))</f>
        <v/>
      </c>
      <c r="N549" s="663" t="str">
        <f aca="false">IF('ORÇ.GLOBAL P CAIXA'!K548="EXEC.","",IF('ORÇ.REPROG. P CAIXA'!N549&gt;0,'ORÇ.REPROG. P CAIXA'!N549,""))</f>
        <v/>
      </c>
      <c r="O549" s="166" t="str">
        <f aca="false">IF('ORÇ.GLOBAL P CAIXA'!$K548="EXEC.","",'ORÇ.REPROG. P CAIXA'!O549)</f>
        <v/>
      </c>
      <c r="P549" s="167"/>
      <c r="Q549" s="168" t="str">
        <f aca="false">IF(B549&gt;0,"ok","ocultar")</f>
        <v>ocultar</v>
      </c>
      <c r="R549" s="649"/>
      <c r="S549" s="649"/>
      <c r="T549" s="650"/>
      <c r="V549" s="88"/>
      <c r="W549" s="157" t="n">
        <f aca="false">IF(B549=0,W548,IF(ISNONTEXT(B549)=TRUE(),INT(B549),INT(LEFT(B549,FIND(".",B549)-1))))</f>
        <v>3</v>
      </c>
      <c r="X549" s="157" t="str">
        <f aca="false">IF(X550=1,1,IF(B549&lt;&gt;0,1,IF(C549&lt;&gt;0,1,IF(D549&lt;&gt;0,1,IF(E549&lt;&gt;0,1,"")))))</f>
        <v/>
      </c>
      <c r="Y549" s="157" t="str">
        <f aca="false">IF(W549=0," ",IF(W549&lt;&gt;W548,W549," "))</f>
        <v> </v>
      </c>
      <c r="Z549" s="88"/>
      <c r="AA549" s="75" t="n">
        <f aca="false">IF(W549&lt;&gt;Y549,(IF(N549=0,G549*(INFORMAÇÕES!$Q$69/INFORMAÇÕES!$Q$72),IF(N549="R",G549,0))),0)</f>
        <v>0</v>
      </c>
      <c r="AB549" s="75" t="n">
        <f aca="false">IF(W549&lt;&gt;Y549,(IF(N549=0,G549*(INFORMAÇÕES!$Q$70/INFORMAÇÕES!$Q$72),IF(N549="C",G549,0))),0)</f>
        <v>0</v>
      </c>
      <c r="AC549" s="75" t="n">
        <f aca="false">IF(W549&lt;&gt;Y549,(IF(N549=0,G549*INFORMAÇÕES!$U$115,IF(N549="CF",G549,0))),0)</f>
        <v>0</v>
      </c>
      <c r="AD549" s="75" t="n">
        <f aca="false">IF(W549&lt;&gt;Y549,(IF(N549=0,G549*INFORMAÇÕES!$U$116,IF(N549="O",G549,0))),0)</f>
        <v>0</v>
      </c>
      <c r="AE549" s="75" t="n">
        <f aca="false">IF(E549&lt;&gt;0,G549,0)</f>
        <v>0</v>
      </c>
      <c r="AF549" s="75" t="n">
        <f aca="false">IF(W549&lt;&gt;Y549,(IF(N549=0,J549*(INFORMAÇÕES!$Q$89/INFORMAÇÕES!$Q$92),IF(N549="R",J549,0))),0)</f>
        <v>0</v>
      </c>
      <c r="AG549" s="75" t="n">
        <f aca="false">IF(W549&lt;&gt;Y549,(IF(N549=0,J549*(INFORMAÇÕES!$Q$90/INFORMAÇÕES!$Q$92),IF(N549="C",J549,0))),0)</f>
        <v>0</v>
      </c>
      <c r="AH549" s="75" t="n">
        <f aca="false">IF(W549&lt;&gt;Y549,(IF(N549="",J549*INFORMAÇÕES!$U$115,IF(N549="CF",J549,0))),0)</f>
        <v>0</v>
      </c>
      <c r="AI549" s="75" t="n">
        <f aca="false">IF(W549&lt;&gt;Y549,(IF(N549="",J549*INFORMAÇÕES!$U$116,IF(N549="O",J549,0))),0)</f>
        <v>0</v>
      </c>
      <c r="AJ549" s="75" t="n">
        <f aca="false">IF(H549&lt;&gt;0,J549,0)</f>
        <v>0</v>
      </c>
      <c r="AK549" s="75" t="n">
        <f aca="false">IF(K549&lt;&gt;0,L549,0)</f>
        <v>0</v>
      </c>
    </row>
    <row r="550" s="174" customFormat="true" ht="14.25" hidden="false" customHeight="false" outlineLevel="0" collapsed="false">
      <c r="A550" s="159" t="n">
        <v>538</v>
      </c>
      <c r="B550" s="160" t="n">
        <f aca="false">IF('ORÇ.GLOBAL P CAIXA'!$K549="EXEC.",0,'ORÇ.REPROG. P CAIXA'!B550)</f>
        <v>0</v>
      </c>
      <c r="C550" s="161" t="n">
        <f aca="false">IF('ORÇ.GLOBAL P CAIXA'!$K549="EXEC.",0,'ORÇ.REPROG. P CAIXA'!C550)</f>
        <v>0</v>
      </c>
      <c r="D550" s="162" t="n">
        <f aca="false">IF('ORÇ.GLOBAL P CAIXA'!$K549="EXEC.",0,'ORÇ.REPROG. P CAIXA'!D550)</f>
        <v>0</v>
      </c>
      <c r="E550" s="163" t="n">
        <f aca="false">IF('ORÇ.GLOBAL P CAIXA'!$K549="EXEC.",0,'ORÇ.REPROG. P CAIXA'!E550)</f>
        <v>0</v>
      </c>
      <c r="F550" s="163" t="n">
        <f aca="false">IF('ORÇ.GLOBAL P CAIXA'!K549="EXEC.",0,IF('ORÇ.GLOBAL EMPRESA'!G549&gt;0,'ORÇ.GLOBAL EMPRESA'!G549,'ORÇ.GLOBAL P CAIXA'!F549))</f>
        <v>0</v>
      </c>
      <c r="G550" s="163" t="n">
        <f aca="false">IF(E550&lt;&gt;0,ROUND(E550*F550,2),IF(AE550=0,(SUMIF($W$13:$W$1012,B550,$AE$13:$AE$1012)),AE550))</f>
        <v>0</v>
      </c>
      <c r="H550" s="661" t="n">
        <f aca="false">IF('ORÇ.GLOBAL P CAIXA'!K549="EXEC.",0,'ORÇ.REPROG. P CAIXA'!H550)</f>
        <v>0</v>
      </c>
      <c r="I550" s="661" t="n">
        <f aca="false">IF('ORÇ.GLOBAL P CAIXA'!K549="EXEC.",0,'ORÇ.REPROG. P CAIXA'!I550)</f>
        <v>0</v>
      </c>
      <c r="J550" s="163" t="n">
        <f aca="false">IF(H550&lt;&gt;0,ROUND(H550*I550,2),IF(AJ550=0,(SUMIF($W$13:$W$1012,B550,$AJ$13:$AJ$1012)),AJ550))</f>
        <v>0</v>
      </c>
      <c r="K550" s="163" t="n">
        <f aca="false">H550-E550</f>
        <v>0</v>
      </c>
      <c r="L550" s="163" t="n">
        <f aca="false">J550-G550</f>
        <v>0</v>
      </c>
      <c r="M550" s="662" t="str">
        <f aca="false">IF('ORÇ.GLOBAL P CAIXA'!K549="EXEC.","",IF('ORÇ.REPROG. P CAIXA'!M550&gt;0,'ORÇ.REPROG. P CAIXA'!M550,""))</f>
        <v/>
      </c>
      <c r="N550" s="663" t="str">
        <f aca="false">IF('ORÇ.GLOBAL P CAIXA'!K549="EXEC.","",IF('ORÇ.REPROG. P CAIXA'!N550&gt;0,'ORÇ.REPROG. P CAIXA'!N550,""))</f>
        <v/>
      </c>
      <c r="O550" s="166" t="str">
        <f aca="false">IF('ORÇ.GLOBAL P CAIXA'!$K549="EXEC.","",'ORÇ.REPROG. P CAIXA'!O550)</f>
        <v/>
      </c>
      <c r="P550" s="167"/>
      <c r="Q550" s="168" t="str">
        <f aca="false">IF(B550&gt;0,"ok","ocultar")</f>
        <v>ocultar</v>
      </c>
      <c r="R550" s="649"/>
      <c r="S550" s="649"/>
      <c r="T550" s="650"/>
      <c r="V550" s="88"/>
      <c r="W550" s="157" t="n">
        <f aca="false">IF(B550=0,W549,IF(ISNONTEXT(B550)=TRUE(),INT(B550),INT(LEFT(B550,FIND(".",B550)-1))))</f>
        <v>3</v>
      </c>
      <c r="X550" s="157" t="str">
        <f aca="false">IF(X551=1,1,IF(B550&lt;&gt;0,1,IF(C550&lt;&gt;0,1,IF(D550&lt;&gt;0,1,IF(E550&lt;&gt;0,1,"")))))</f>
        <v/>
      </c>
      <c r="Y550" s="157" t="str">
        <f aca="false">IF(W550=0," ",IF(W550&lt;&gt;W549,W550," "))</f>
        <v> </v>
      </c>
      <c r="Z550" s="88"/>
      <c r="AA550" s="75" t="n">
        <f aca="false">IF(W550&lt;&gt;Y550,(IF(N550=0,G550*(INFORMAÇÕES!$Q$69/INFORMAÇÕES!$Q$72),IF(N550="R",G550,0))),0)</f>
        <v>0</v>
      </c>
      <c r="AB550" s="75" t="n">
        <f aca="false">IF(W550&lt;&gt;Y550,(IF(N550=0,G550*(INFORMAÇÕES!$Q$70/INFORMAÇÕES!$Q$72),IF(N550="C",G550,0))),0)</f>
        <v>0</v>
      </c>
      <c r="AC550" s="75" t="n">
        <f aca="false">IF(W550&lt;&gt;Y550,(IF(N550=0,G550*INFORMAÇÕES!$U$115,IF(N550="CF",G550,0))),0)</f>
        <v>0</v>
      </c>
      <c r="AD550" s="75" t="n">
        <f aca="false">IF(W550&lt;&gt;Y550,(IF(N550=0,G550*INFORMAÇÕES!$U$116,IF(N550="O",G550,0))),0)</f>
        <v>0</v>
      </c>
      <c r="AE550" s="75" t="n">
        <f aca="false">IF(E550&lt;&gt;0,G550,0)</f>
        <v>0</v>
      </c>
      <c r="AF550" s="75" t="n">
        <f aca="false">IF(W550&lt;&gt;Y550,(IF(N550=0,J550*(INFORMAÇÕES!$Q$89/INFORMAÇÕES!$Q$92),IF(N550="R",J550,0))),0)</f>
        <v>0</v>
      </c>
      <c r="AG550" s="75" t="n">
        <f aca="false">IF(W550&lt;&gt;Y550,(IF(N550=0,J550*(INFORMAÇÕES!$Q$90/INFORMAÇÕES!$Q$92),IF(N550="C",J550,0))),0)</f>
        <v>0</v>
      </c>
      <c r="AH550" s="75" t="n">
        <f aca="false">IF(W550&lt;&gt;Y550,(IF(N550="",J550*INFORMAÇÕES!$U$115,IF(N550="CF",J550,0))),0)</f>
        <v>0</v>
      </c>
      <c r="AI550" s="75" t="n">
        <f aca="false">IF(W550&lt;&gt;Y550,(IF(N550="",J550*INFORMAÇÕES!$U$116,IF(N550="O",J550,0))),0)</f>
        <v>0</v>
      </c>
      <c r="AJ550" s="75" t="n">
        <f aca="false">IF(H550&lt;&gt;0,J550,0)</f>
        <v>0</v>
      </c>
      <c r="AK550" s="75" t="n">
        <f aca="false">IF(K550&lt;&gt;0,L550,0)</f>
        <v>0</v>
      </c>
    </row>
    <row r="551" s="174" customFormat="true" ht="14.25" hidden="false" customHeight="false" outlineLevel="0" collapsed="false">
      <c r="A551" s="159" t="n">
        <v>539</v>
      </c>
      <c r="B551" s="160" t="n">
        <f aca="false">IF('ORÇ.GLOBAL P CAIXA'!$K550="EXEC.",0,'ORÇ.REPROG. P CAIXA'!B551)</f>
        <v>0</v>
      </c>
      <c r="C551" s="161" t="n">
        <f aca="false">IF('ORÇ.GLOBAL P CAIXA'!$K550="EXEC.",0,'ORÇ.REPROG. P CAIXA'!C551)</f>
        <v>0</v>
      </c>
      <c r="D551" s="162" t="n">
        <f aca="false">IF('ORÇ.GLOBAL P CAIXA'!$K550="EXEC.",0,'ORÇ.REPROG. P CAIXA'!D551)</f>
        <v>0</v>
      </c>
      <c r="E551" s="163" t="n">
        <f aca="false">IF('ORÇ.GLOBAL P CAIXA'!$K550="EXEC.",0,'ORÇ.REPROG. P CAIXA'!E551)</f>
        <v>0</v>
      </c>
      <c r="F551" s="163" t="n">
        <f aca="false">IF('ORÇ.GLOBAL P CAIXA'!K550="EXEC.",0,IF('ORÇ.GLOBAL EMPRESA'!G550&gt;0,'ORÇ.GLOBAL EMPRESA'!G550,'ORÇ.GLOBAL P CAIXA'!F550))</f>
        <v>0</v>
      </c>
      <c r="G551" s="163" t="n">
        <f aca="false">IF(E551&lt;&gt;0,ROUND(E551*F551,2),IF(AE551=0,(SUMIF($W$13:$W$1012,B551,$AE$13:$AE$1012)),AE551))</f>
        <v>0</v>
      </c>
      <c r="H551" s="661" t="n">
        <f aca="false">IF('ORÇ.GLOBAL P CAIXA'!K550="EXEC.",0,'ORÇ.REPROG. P CAIXA'!H551)</f>
        <v>0</v>
      </c>
      <c r="I551" s="661" t="n">
        <f aca="false">IF('ORÇ.GLOBAL P CAIXA'!K550="EXEC.",0,'ORÇ.REPROG. P CAIXA'!I551)</f>
        <v>0</v>
      </c>
      <c r="J551" s="163" t="n">
        <f aca="false">IF(H551&lt;&gt;0,ROUND(H551*I551,2),IF(AJ551=0,(SUMIF($W$13:$W$1012,B551,$AJ$13:$AJ$1012)),AJ551))</f>
        <v>0</v>
      </c>
      <c r="K551" s="163" t="n">
        <f aca="false">H551-E551</f>
        <v>0</v>
      </c>
      <c r="L551" s="163" t="n">
        <f aca="false">J551-G551</f>
        <v>0</v>
      </c>
      <c r="M551" s="662" t="str">
        <f aca="false">IF('ORÇ.GLOBAL P CAIXA'!K550="EXEC.","",IF('ORÇ.REPROG. P CAIXA'!M551&gt;0,'ORÇ.REPROG. P CAIXA'!M551,""))</f>
        <v/>
      </c>
      <c r="N551" s="663" t="str">
        <f aca="false">IF('ORÇ.GLOBAL P CAIXA'!K550="EXEC.","",IF('ORÇ.REPROG. P CAIXA'!N551&gt;0,'ORÇ.REPROG. P CAIXA'!N551,""))</f>
        <v/>
      </c>
      <c r="O551" s="166" t="str">
        <f aca="false">IF('ORÇ.GLOBAL P CAIXA'!$K550="EXEC.","",'ORÇ.REPROG. P CAIXA'!O551)</f>
        <v/>
      </c>
      <c r="P551" s="167"/>
      <c r="Q551" s="168" t="str">
        <f aca="false">IF(B551&gt;0,"ok","ocultar")</f>
        <v>ocultar</v>
      </c>
      <c r="R551" s="649"/>
      <c r="S551" s="649"/>
      <c r="T551" s="650"/>
      <c r="V551" s="88"/>
      <c r="W551" s="157" t="n">
        <f aca="false">IF(B551=0,W550,IF(ISNONTEXT(B551)=TRUE(),INT(B551),INT(LEFT(B551,FIND(".",B551)-1))))</f>
        <v>3</v>
      </c>
      <c r="X551" s="157" t="str">
        <f aca="false">IF(X552=1,1,IF(B551&lt;&gt;0,1,IF(C551&lt;&gt;0,1,IF(D551&lt;&gt;0,1,IF(E551&lt;&gt;0,1,"")))))</f>
        <v/>
      </c>
      <c r="Y551" s="157" t="str">
        <f aca="false">IF(W551=0," ",IF(W551&lt;&gt;W550,W551," "))</f>
        <v> </v>
      </c>
      <c r="Z551" s="88"/>
      <c r="AA551" s="75" t="n">
        <f aca="false">IF(W551&lt;&gt;Y551,(IF(N551=0,G551*(INFORMAÇÕES!$Q$69/INFORMAÇÕES!$Q$72),IF(N551="R",G551,0))),0)</f>
        <v>0</v>
      </c>
      <c r="AB551" s="75" t="n">
        <f aca="false">IF(W551&lt;&gt;Y551,(IF(N551=0,G551*(INFORMAÇÕES!$Q$70/INFORMAÇÕES!$Q$72),IF(N551="C",G551,0))),0)</f>
        <v>0</v>
      </c>
      <c r="AC551" s="75" t="n">
        <f aca="false">IF(W551&lt;&gt;Y551,(IF(N551=0,G551*INFORMAÇÕES!$U$115,IF(N551="CF",G551,0))),0)</f>
        <v>0</v>
      </c>
      <c r="AD551" s="75" t="n">
        <f aca="false">IF(W551&lt;&gt;Y551,(IF(N551=0,G551*INFORMAÇÕES!$U$116,IF(N551="O",G551,0))),0)</f>
        <v>0</v>
      </c>
      <c r="AE551" s="75" t="n">
        <f aca="false">IF(E551&lt;&gt;0,G551,0)</f>
        <v>0</v>
      </c>
      <c r="AF551" s="75" t="n">
        <f aca="false">IF(W551&lt;&gt;Y551,(IF(N551=0,J551*(INFORMAÇÕES!$Q$89/INFORMAÇÕES!$Q$92),IF(N551="R",J551,0))),0)</f>
        <v>0</v>
      </c>
      <c r="AG551" s="75" t="n">
        <f aca="false">IF(W551&lt;&gt;Y551,(IF(N551=0,J551*(INFORMAÇÕES!$Q$90/INFORMAÇÕES!$Q$92),IF(N551="C",J551,0))),0)</f>
        <v>0</v>
      </c>
      <c r="AH551" s="75" t="n">
        <f aca="false">IF(W551&lt;&gt;Y551,(IF(N551="",J551*INFORMAÇÕES!$U$115,IF(N551="CF",J551,0))),0)</f>
        <v>0</v>
      </c>
      <c r="AI551" s="75" t="n">
        <f aca="false">IF(W551&lt;&gt;Y551,(IF(N551="",J551*INFORMAÇÕES!$U$116,IF(N551="O",J551,0))),0)</f>
        <v>0</v>
      </c>
      <c r="AJ551" s="75" t="n">
        <f aca="false">IF(H551&lt;&gt;0,J551,0)</f>
        <v>0</v>
      </c>
      <c r="AK551" s="75" t="n">
        <f aca="false">IF(K551&lt;&gt;0,L551,0)</f>
        <v>0</v>
      </c>
    </row>
    <row r="552" s="174" customFormat="true" ht="14.25" hidden="false" customHeight="false" outlineLevel="0" collapsed="false">
      <c r="A552" s="159" t="n">
        <v>540</v>
      </c>
      <c r="B552" s="160" t="n">
        <f aca="false">IF('ORÇ.GLOBAL P CAIXA'!$K551="EXEC.",0,'ORÇ.REPROG. P CAIXA'!B552)</f>
        <v>0</v>
      </c>
      <c r="C552" s="161" t="n">
        <f aca="false">IF('ORÇ.GLOBAL P CAIXA'!$K551="EXEC.",0,'ORÇ.REPROG. P CAIXA'!C552)</f>
        <v>0</v>
      </c>
      <c r="D552" s="162" t="n">
        <f aca="false">IF('ORÇ.GLOBAL P CAIXA'!$K551="EXEC.",0,'ORÇ.REPROG. P CAIXA'!D552)</f>
        <v>0</v>
      </c>
      <c r="E552" s="163" t="n">
        <f aca="false">IF('ORÇ.GLOBAL P CAIXA'!$K551="EXEC.",0,'ORÇ.REPROG. P CAIXA'!E552)</f>
        <v>0</v>
      </c>
      <c r="F552" s="163" t="n">
        <f aca="false">IF('ORÇ.GLOBAL P CAIXA'!K551="EXEC.",0,IF('ORÇ.GLOBAL EMPRESA'!G551&gt;0,'ORÇ.GLOBAL EMPRESA'!G551,'ORÇ.GLOBAL P CAIXA'!F551))</f>
        <v>0</v>
      </c>
      <c r="G552" s="163" t="n">
        <f aca="false">IF(E552&lt;&gt;0,ROUND(E552*F552,2),IF(AE552=0,(SUMIF($W$13:$W$1012,B552,$AE$13:$AE$1012)),AE552))</f>
        <v>0</v>
      </c>
      <c r="H552" s="661" t="n">
        <f aca="false">IF('ORÇ.GLOBAL P CAIXA'!K551="EXEC.",0,'ORÇ.REPROG. P CAIXA'!H552)</f>
        <v>0</v>
      </c>
      <c r="I552" s="661" t="n">
        <f aca="false">IF('ORÇ.GLOBAL P CAIXA'!K551="EXEC.",0,'ORÇ.REPROG. P CAIXA'!I552)</f>
        <v>0</v>
      </c>
      <c r="J552" s="163" t="n">
        <f aca="false">IF(H552&lt;&gt;0,ROUND(H552*I552,2),IF(AJ552=0,(SUMIF($W$13:$W$1012,B552,$AJ$13:$AJ$1012)),AJ552))</f>
        <v>0</v>
      </c>
      <c r="K552" s="163" t="n">
        <f aca="false">H552-E552</f>
        <v>0</v>
      </c>
      <c r="L552" s="163" t="n">
        <f aca="false">J552-G552</f>
        <v>0</v>
      </c>
      <c r="M552" s="662" t="str">
        <f aca="false">IF('ORÇ.GLOBAL P CAIXA'!K551="EXEC.","",IF('ORÇ.REPROG. P CAIXA'!M552&gt;0,'ORÇ.REPROG. P CAIXA'!M552,""))</f>
        <v/>
      </c>
      <c r="N552" s="663" t="str">
        <f aca="false">IF('ORÇ.GLOBAL P CAIXA'!K551="EXEC.","",IF('ORÇ.REPROG. P CAIXA'!N552&gt;0,'ORÇ.REPROG. P CAIXA'!N552,""))</f>
        <v/>
      </c>
      <c r="O552" s="166" t="str">
        <f aca="false">IF('ORÇ.GLOBAL P CAIXA'!$K551="EXEC.","",'ORÇ.REPROG. P CAIXA'!O552)</f>
        <v/>
      </c>
      <c r="P552" s="167"/>
      <c r="Q552" s="168" t="str">
        <f aca="false">IF(B552&gt;0,"ok","ocultar")</f>
        <v>ocultar</v>
      </c>
      <c r="R552" s="649"/>
      <c r="S552" s="649"/>
      <c r="T552" s="650"/>
      <c r="V552" s="88"/>
      <c r="W552" s="157" t="n">
        <f aca="false">IF(B552=0,W551,IF(ISNONTEXT(B552)=TRUE(),INT(B552),INT(LEFT(B552,FIND(".",B552)-1))))</f>
        <v>3</v>
      </c>
      <c r="X552" s="157" t="str">
        <f aca="false">IF(X553=1,1,IF(B552&lt;&gt;0,1,IF(C552&lt;&gt;0,1,IF(D552&lt;&gt;0,1,IF(E552&lt;&gt;0,1,"")))))</f>
        <v/>
      </c>
      <c r="Y552" s="157" t="str">
        <f aca="false">IF(W552=0," ",IF(W552&lt;&gt;W551,W552," "))</f>
        <v> </v>
      </c>
      <c r="Z552" s="88"/>
      <c r="AA552" s="75" t="n">
        <f aca="false">IF(W552&lt;&gt;Y552,(IF(N552=0,G552*(INFORMAÇÕES!$Q$69/INFORMAÇÕES!$Q$72),IF(N552="R",G552,0))),0)</f>
        <v>0</v>
      </c>
      <c r="AB552" s="75" t="n">
        <f aca="false">IF(W552&lt;&gt;Y552,(IF(N552=0,G552*(INFORMAÇÕES!$Q$70/INFORMAÇÕES!$Q$72),IF(N552="C",G552,0))),0)</f>
        <v>0</v>
      </c>
      <c r="AC552" s="75" t="n">
        <f aca="false">IF(W552&lt;&gt;Y552,(IF(N552=0,G552*INFORMAÇÕES!$U$115,IF(N552="CF",G552,0))),0)</f>
        <v>0</v>
      </c>
      <c r="AD552" s="75" t="n">
        <f aca="false">IF(W552&lt;&gt;Y552,(IF(N552=0,G552*INFORMAÇÕES!$U$116,IF(N552="O",G552,0))),0)</f>
        <v>0</v>
      </c>
      <c r="AE552" s="75" t="n">
        <f aca="false">IF(E552&lt;&gt;0,G552,0)</f>
        <v>0</v>
      </c>
      <c r="AF552" s="75" t="n">
        <f aca="false">IF(W552&lt;&gt;Y552,(IF(N552=0,J552*(INFORMAÇÕES!$Q$89/INFORMAÇÕES!$Q$92),IF(N552="R",J552,0))),0)</f>
        <v>0</v>
      </c>
      <c r="AG552" s="75" t="n">
        <f aca="false">IF(W552&lt;&gt;Y552,(IF(N552=0,J552*(INFORMAÇÕES!$Q$90/INFORMAÇÕES!$Q$92),IF(N552="C",J552,0))),0)</f>
        <v>0</v>
      </c>
      <c r="AH552" s="75" t="n">
        <f aca="false">IF(W552&lt;&gt;Y552,(IF(N552="",J552*INFORMAÇÕES!$U$115,IF(N552="CF",J552,0))),0)</f>
        <v>0</v>
      </c>
      <c r="AI552" s="75" t="n">
        <f aca="false">IF(W552&lt;&gt;Y552,(IF(N552="",J552*INFORMAÇÕES!$U$116,IF(N552="O",J552,0))),0)</f>
        <v>0</v>
      </c>
      <c r="AJ552" s="75" t="n">
        <f aca="false">IF(H552&lt;&gt;0,J552,0)</f>
        <v>0</v>
      </c>
      <c r="AK552" s="75" t="n">
        <f aca="false">IF(K552&lt;&gt;0,L552,0)</f>
        <v>0</v>
      </c>
    </row>
    <row r="553" s="174" customFormat="true" ht="14.25" hidden="false" customHeight="false" outlineLevel="0" collapsed="false">
      <c r="A553" s="159" t="n">
        <v>541</v>
      </c>
      <c r="B553" s="160" t="n">
        <f aca="false">IF('ORÇ.GLOBAL P CAIXA'!$K552="EXEC.",0,'ORÇ.REPROG. P CAIXA'!B553)</f>
        <v>0</v>
      </c>
      <c r="C553" s="161" t="n">
        <f aca="false">IF('ORÇ.GLOBAL P CAIXA'!$K552="EXEC.",0,'ORÇ.REPROG. P CAIXA'!C553)</f>
        <v>0</v>
      </c>
      <c r="D553" s="162" t="n">
        <f aca="false">IF('ORÇ.GLOBAL P CAIXA'!$K552="EXEC.",0,'ORÇ.REPROG. P CAIXA'!D553)</f>
        <v>0</v>
      </c>
      <c r="E553" s="163" t="n">
        <f aca="false">IF('ORÇ.GLOBAL P CAIXA'!$K552="EXEC.",0,'ORÇ.REPROG. P CAIXA'!E553)</f>
        <v>0</v>
      </c>
      <c r="F553" s="163" t="n">
        <f aca="false">IF('ORÇ.GLOBAL P CAIXA'!K552="EXEC.",0,IF('ORÇ.GLOBAL EMPRESA'!G552&gt;0,'ORÇ.GLOBAL EMPRESA'!G552,'ORÇ.GLOBAL P CAIXA'!F552))</f>
        <v>0</v>
      </c>
      <c r="G553" s="163" t="n">
        <f aca="false">IF(E553&lt;&gt;0,ROUND(E553*F553,2),IF(AE553=0,(SUMIF($W$13:$W$1012,B553,$AE$13:$AE$1012)),AE553))</f>
        <v>0</v>
      </c>
      <c r="H553" s="661" t="n">
        <f aca="false">IF('ORÇ.GLOBAL P CAIXA'!K552="EXEC.",0,'ORÇ.REPROG. P CAIXA'!H553)</f>
        <v>0</v>
      </c>
      <c r="I553" s="661" t="n">
        <f aca="false">IF('ORÇ.GLOBAL P CAIXA'!K552="EXEC.",0,'ORÇ.REPROG. P CAIXA'!I553)</f>
        <v>0</v>
      </c>
      <c r="J553" s="163" t="n">
        <f aca="false">IF(H553&lt;&gt;0,ROUND(H553*I553,2),IF(AJ553=0,(SUMIF($W$13:$W$1012,B553,$AJ$13:$AJ$1012)),AJ553))</f>
        <v>0</v>
      </c>
      <c r="K553" s="163" t="n">
        <f aca="false">H553-E553</f>
        <v>0</v>
      </c>
      <c r="L553" s="163" t="n">
        <f aca="false">J553-G553</f>
        <v>0</v>
      </c>
      <c r="M553" s="662" t="str">
        <f aca="false">IF('ORÇ.GLOBAL P CAIXA'!K552="EXEC.","",IF('ORÇ.REPROG. P CAIXA'!M553&gt;0,'ORÇ.REPROG. P CAIXA'!M553,""))</f>
        <v/>
      </c>
      <c r="N553" s="663" t="str">
        <f aca="false">IF('ORÇ.GLOBAL P CAIXA'!K552="EXEC.","",IF('ORÇ.REPROG. P CAIXA'!N553&gt;0,'ORÇ.REPROG. P CAIXA'!N553,""))</f>
        <v/>
      </c>
      <c r="O553" s="166" t="str">
        <f aca="false">IF('ORÇ.GLOBAL P CAIXA'!$K552="EXEC.","",'ORÇ.REPROG. P CAIXA'!O553)</f>
        <v/>
      </c>
      <c r="P553" s="167"/>
      <c r="Q553" s="168" t="str">
        <f aca="false">IF(B553&gt;0,"ok","ocultar")</f>
        <v>ocultar</v>
      </c>
      <c r="R553" s="649"/>
      <c r="S553" s="649"/>
      <c r="T553" s="650"/>
      <c r="V553" s="88"/>
      <c r="W553" s="157" t="n">
        <f aca="false">IF(B553=0,W552,IF(ISNONTEXT(B553)=TRUE(),INT(B553),INT(LEFT(B553,FIND(".",B553)-1))))</f>
        <v>3</v>
      </c>
      <c r="X553" s="157" t="str">
        <f aca="false">IF(X554=1,1,IF(B553&lt;&gt;0,1,IF(C553&lt;&gt;0,1,IF(D553&lt;&gt;0,1,IF(E553&lt;&gt;0,1,"")))))</f>
        <v/>
      </c>
      <c r="Y553" s="157" t="str">
        <f aca="false">IF(W553=0," ",IF(W553&lt;&gt;W552,W553," "))</f>
        <v> </v>
      </c>
      <c r="Z553" s="88"/>
      <c r="AA553" s="75" t="n">
        <f aca="false">IF(W553&lt;&gt;Y553,(IF(N553=0,G553*(INFORMAÇÕES!$Q$69/INFORMAÇÕES!$Q$72),IF(N553="R",G553,0))),0)</f>
        <v>0</v>
      </c>
      <c r="AB553" s="75" t="n">
        <f aca="false">IF(W553&lt;&gt;Y553,(IF(N553=0,G553*(INFORMAÇÕES!$Q$70/INFORMAÇÕES!$Q$72),IF(N553="C",G553,0))),0)</f>
        <v>0</v>
      </c>
      <c r="AC553" s="75" t="n">
        <f aca="false">IF(W553&lt;&gt;Y553,(IF(N553=0,G553*INFORMAÇÕES!$U$115,IF(N553="CF",G553,0))),0)</f>
        <v>0</v>
      </c>
      <c r="AD553" s="75" t="n">
        <f aca="false">IF(W553&lt;&gt;Y553,(IF(N553=0,G553*INFORMAÇÕES!$U$116,IF(N553="O",G553,0))),0)</f>
        <v>0</v>
      </c>
      <c r="AE553" s="75" t="n">
        <f aca="false">IF(E553&lt;&gt;0,G553,0)</f>
        <v>0</v>
      </c>
      <c r="AF553" s="75" t="n">
        <f aca="false">IF(W553&lt;&gt;Y553,(IF(N553=0,J553*(INFORMAÇÕES!$Q$89/INFORMAÇÕES!$Q$92),IF(N553="R",J553,0))),0)</f>
        <v>0</v>
      </c>
      <c r="AG553" s="75" t="n">
        <f aca="false">IF(W553&lt;&gt;Y553,(IF(N553=0,J553*(INFORMAÇÕES!$Q$90/INFORMAÇÕES!$Q$92),IF(N553="C",J553,0))),0)</f>
        <v>0</v>
      </c>
      <c r="AH553" s="75" t="n">
        <f aca="false">IF(W553&lt;&gt;Y553,(IF(N553="",J553*INFORMAÇÕES!$U$115,IF(N553="CF",J553,0))),0)</f>
        <v>0</v>
      </c>
      <c r="AI553" s="75" t="n">
        <f aca="false">IF(W553&lt;&gt;Y553,(IF(N553="",J553*INFORMAÇÕES!$U$116,IF(N553="O",J553,0))),0)</f>
        <v>0</v>
      </c>
      <c r="AJ553" s="75" t="n">
        <f aca="false">IF(H553&lt;&gt;0,J553,0)</f>
        <v>0</v>
      </c>
      <c r="AK553" s="75" t="n">
        <f aca="false">IF(K553&lt;&gt;0,L553,0)</f>
        <v>0</v>
      </c>
    </row>
    <row r="554" s="174" customFormat="true" ht="14.25" hidden="false" customHeight="false" outlineLevel="0" collapsed="false">
      <c r="A554" s="159" t="n">
        <v>542</v>
      </c>
      <c r="B554" s="160" t="n">
        <f aca="false">IF('ORÇ.GLOBAL P CAIXA'!$K553="EXEC.",0,'ORÇ.REPROG. P CAIXA'!B554)</f>
        <v>0</v>
      </c>
      <c r="C554" s="161" t="n">
        <f aca="false">IF('ORÇ.GLOBAL P CAIXA'!$K553="EXEC.",0,'ORÇ.REPROG. P CAIXA'!C554)</f>
        <v>0</v>
      </c>
      <c r="D554" s="162" t="n">
        <f aca="false">IF('ORÇ.GLOBAL P CAIXA'!$K553="EXEC.",0,'ORÇ.REPROG. P CAIXA'!D554)</f>
        <v>0</v>
      </c>
      <c r="E554" s="163" t="n">
        <f aca="false">IF('ORÇ.GLOBAL P CAIXA'!$K553="EXEC.",0,'ORÇ.REPROG. P CAIXA'!E554)</f>
        <v>0</v>
      </c>
      <c r="F554" s="163" t="n">
        <f aca="false">IF('ORÇ.GLOBAL P CAIXA'!K553="EXEC.",0,IF('ORÇ.GLOBAL EMPRESA'!G553&gt;0,'ORÇ.GLOBAL EMPRESA'!G553,'ORÇ.GLOBAL P CAIXA'!F553))</f>
        <v>0</v>
      </c>
      <c r="G554" s="163" t="n">
        <f aca="false">IF(E554&lt;&gt;0,ROUND(E554*F554,2),IF(AE554=0,(SUMIF($W$13:$W$1012,B554,$AE$13:$AE$1012)),AE554))</f>
        <v>0</v>
      </c>
      <c r="H554" s="661" t="n">
        <f aca="false">IF('ORÇ.GLOBAL P CAIXA'!K553="EXEC.",0,'ORÇ.REPROG. P CAIXA'!H554)</f>
        <v>0</v>
      </c>
      <c r="I554" s="661" t="n">
        <f aca="false">IF('ORÇ.GLOBAL P CAIXA'!K553="EXEC.",0,'ORÇ.REPROG. P CAIXA'!I554)</f>
        <v>0</v>
      </c>
      <c r="J554" s="163" t="n">
        <f aca="false">IF(H554&lt;&gt;0,ROUND(H554*I554,2),IF(AJ554=0,(SUMIF($W$13:$W$1012,B554,$AJ$13:$AJ$1012)),AJ554))</f>
        <v>0</v>
      </c>
      <c r="K554" s="163" t="n">
        <f aca="false">H554-E554</f>
        <v>0</v>
      </c>
      <c r="L554" s="163" t="n">
        <f aca="false">J554-G554</f>
        <v>0</v>
      </c>
      <c r="M554" s="662" t="str">
        <f aca="false">IF('ORÇ.GLOBAL P CAIXA'!K553="EXEC.","",IF('ORÇ.REPROG. P CAIXA'!M554&gt;0,'ORÇ.REPROG. P CAIXA'!M554,""))</f>
        <v/>
      </c>
      <c r="N554" s="663" t="str">
        <f aca="false">IF('ORÇ.GLOBAL P CAIXA'!K553="EXEC.","",IF('ORÇ.REPROG. P CAIXA'!N554&gt;0,'ORÇ.REPROG. P CAIXA'!N554,""))</f>
        <v/>
      </c>
      <c r="O554" s="166" t="str">
        <f aca="false">IF('ORÇ.GLOBAL P CAIXA'!$K553="EXEC.","",'ORÇ.REPROG. P CAIXA'!O554)</f>
        <v/>
      </c>
      <c r="P554" s="167"/>
      <c r="Q554" s="168" t="str">
        <f aca="false">IF(B554&gt;0,"ok","ocultar")</f>
        <v>ocultar</v>
      </c>
      <c r="R554" s="649"/>
      <c r="S554" s="649"/>
      <c r="T554" s="650"/>
      <c r="V554" s="88"/>
      <c r="W554" s="157" t="n">
        <f aca="false">IF(B554=0,W553,IF(ISNONTEXT(B554)=TRUE(),INT(B554),INT(LEFT(B554,FIND(".",B554)-1))))</f>
        <v>3</v>
      </c>
      <c r="X554" s="157" t="str">
        <f aca="false">IF(X555=1,1,IF(B554&lt;&gt;0,1,IF(C554&lt;&gt;0,1,IF(D554&lt;&gt;0,1,IF(E554&lt;&gt;0,1,"")))))</f>
        <v/>
      </c>
      <c r="Y554" s="157" t="str">
        <f aca="false">IF(W554=0," ",IF(W554&lt;&gt;W553,W554," "))</f>
        <v> </v>
      </c>
      <c r="Z554" s="88"/>
      <c r="AA554" s="75" t="n">
        <f aca="false">IF(W554&lt;&gt;Y554,(IF(N554=0,G554*(INFORMAÇÕES!$Q$69/INFORMAÇÕES!$Q$72),IF(N554="R",G554,0))),0)</f>
        <v>0</v>
      </c>
      <c r="AB554" s="75" t="n">
        <f aca="false">IF(W554&lt;&gt;Y554,(IF(N554=0,G554*(INFORMAÇÕES!$Q$70/INFORMAÇÕES!$Q$72),IF(N554="C",G554,0))),0)</f>
        <v>0</v>
      </c>
      <c r="AC554" s="75" t="n">
        <f aca="false">IF(W554&lt;&gt;Y554,(IF(N554=0,G554*INFORMAÇÕES!$U$115,IF(N554="CF",G554,0))),0)</f>
        <v>0</v>
      </c>
      <c r="AD554" s="75" t="n">
        <f aca="false">IF(W554&lt;&gt;Y554,(IF(N554=0,G554*INFORMAÇÕES!$U$116,IF(N554="O",G554,0))),0)</f>
        <v>0</v>
      </c>
      <c r="AE554" s="75" t="n">
        <f aca="false">IF(E554&lt;&gt;0,G554,0)</f>
        <v>0</v>
      </c>
      <c r="AF554" s="75" t="n">
        <f aca="false">IF(W554&lt;&gt;Y554,(IF(N554=0,J554*(INFORMAÇÕES!$Q$89/INFORMAÇÕES!$Q$92),IF(N554="R",J554,0))),0)</f>
        <v>0</v>
      </c>
      <c r="AG554" s="75" t="n">
        <f aca="false">IF(W554&lt;&gt;Y554,(IF(N554=0,J554*(INFORMAÇÕES!$Q$90/INFORMAÇÕES!$Q$92),IF(N554="C",J554,0))),0)</f>
        <v>0</v>
      </c>
      <c r="AH554" s="75" t="n">
        <f aca="false">IF(W554&lt;&gt;Y554,(IF(N554="",J554*INFORMAÇÕES!$U$115,IF(N554="CF",J554,0))),0)</f>
        <v>0</v>
      </c>
      <c r="AI554" s="75" t="n">
        <f aca="false">IF(W554&lt;&gt;Y554,(IF(N554="",J554*INFORMAÇÕES!$U$116,IF(N554="O",J554,0))),0)</f>
        <v>0</v>
      </c>
      <c r="AJ554" s="75" t="n">
        <f aca="false">IF(H554&lt;&gt;0,J554,0)</f>
        <v>0</v>
      </c>
      <c r="AK554" s="75" t="n">
        <f aca="false">IF(K554&lt;&gt;0,L554,0)</f>
        <v>0</v>
      </c>
    </row>
    <row r="555" s="174" customFormat="true" ht="14.25" hidden="false" customHeight="false" outlineLevel="0" collapsed="false">
      <c r="A555" s="159" t="n">
        <v>543</v>
      </c>
      <c r="B555" s="160" t="n">
        <f aca="false">IF('ORÇ.GLOBAL P CAIXA'!$K554="EXEC.",0,'ORÇ.REPROG. P CAIXA'!B555)</f>
        <v>0</v>
      </c>
      <c r="C555" s="161" t="n">
        <f aca="false">IF('ORÇ.GLOBAL P CAIXA'!$K554="EXEC.",0,'ORÇ.REPROG. P CAIXA'!C555)</f>
        <v>0</v>
      </c>
      <c r="D555" s="162" t="n">
        <f aca="false">IF('ORÇ.GLOBAL P CAIXA'!$K554="EXEC.",0,'ORÇ.REPROG. P CAIXA'!D555)</f>
        <v>0</v>
      </c>
      <c r="E555" s="163" t="n">
        <f aca="false">IF('ORÇ.GLOBAL P CAIXA'!$K554="EXEC.",0,'ORÇ.REPROG. P CAIXA'!E555)</f>
        <v>0</v>
      </c>
      <c r="F555" s="163" t="n">
        <f aca="false">IF('ORÇ.GLOBAL P CAIXA'!K554="EXEC.",0,IF('ORÇ.GLOBAL EMPRESA'!G554&gt;0,'ORÇ.GLOBAL EMPRESA'!G554,'ORÇ.GLOBAL P CAIXA'!F554))</f>
        <v>0</v>
      </c>
      <c r="G555" s="163" t="n">
        <f aca="false">IF(E555&lt;&gt;0,ROUND(E555*F555,2),IF(AE555=0,(SUMIF($W$13:$W$1012,B555,$AE$13:$AE$1012)),AE555))</f>
        <v>0</v>
      </c>
      <c r="H555" s="661" t="n">
        <f aca="false">IF('ORÇ.GLOBAL P CAIXA'!K554="EXEC.",0,'ORÇ.REPROG. P CAIXA'!H555)</f>
        <v>0</v>
      </c>
      <c r="I555" s="661" t="n">
        <f aca="false">IF('ORÇ.GLOBAL P CAIXA'!K554="EXEC.",0,'ORÇ.REPROG. P CAIXA'!I555)</f>
        <v>0</v>
      </c>
      <c r="J555" s="163" t="n">
        <f aca="false">IF(H555&lt;&gt;0,ROUND(H555*I555,2),IF(AJ555=0,(SUMIF($W$13:$W$1012,B555,$AJ$13:$AJ$1012)),AJ555))</f>
        <v>0</v>
      </c>
      <c r="K555" s="163" t="n">
        <f aca="false">H555-E555</f>
        <v>0</v>
      </c>
      <c r="L555" s="163" t="n">
        <f aca="false">J555-G555</f>
        <v>0</v>
      </c>
      <c r="M555" s="662" t="str">
        <f aca="false">IF('ORÇ.GLOBAL P CAIXA'!K554="EXEC.","",IF('ORÇ.REPROG. P CAIXA'!M555&gt;0,'ORÇ.REPROG. P CAIXA'!M555,""))</f>
        <v/>
      </c>
      <c r="N555" s="663" t="str">
        <f aca="false">IF('ORÇ.GLOBAL P CAIXA'!K554="EXEC.","",IF('ORÇ.REPROG. P CAIXA'!N555&gt;0,'ORÇ.REPROG. P CAIXA'!N555,""))</f>
        <v/>
      </c>
      <c r="O555" s="166" t="str">
        <f aca="false">IF('ORÇ.GLOBAL P CAIXA'!$K554="EXEC.","",'ORÇ.REPROG. P CAIXA'!O555)</f>
        <v/>
      </c>
      <c r="P555" s="167"/>
      <c r="Q555" s="168" t="str">
        <f aca="false">IF(B555&gt;0,"ok","ocultar")</f>
        <v>ocultar</v>
      </c>
      <c r="R555" s="649"/>
      <c r="S555" s="649"/>
      <c r="T555" s="650"/>
      <c r="V555" s="88"/>
      <c r="W555" s="157" t="n">
        <f aca="false">IF(B555=0,W554,IF(ISNONTEXT(B555)=TRUE(),INT(B555),INT(LEFT(B555,FIND(".",B555)-1))))</f>
        <v>3</v>
      </c>
      <c r="X555" s="157" t="str">
        <f aca="false">IF(X556=1,1,IF(B555&lt;&gt;0,1,IF(C555&lt;&gt;0,1,IF(D555&lt;&gt;0,1,IF(E555&lt;&gt;0,1,"")))))</f>
        <v/>
      </c>
      <c r="Y555" s="157" t="str">
        <f aca="false">IF(W555=0," ",IF(W555&lt;&gt;W554,W555," "))</f>
        <v> </v>
      </c>
      <c r="Z555" s="88"/>
      <c r="AA555" s="75" t="n">
        <f aca="false">IF(W555&lt;&gt;Y555,(IF(N555=0,G555*(INFORMAÇÕES!$Q$69/INFORMAÇÕES!$Q$72),IF(N555="R",G555,0))),0)</f>
        <v>0</v>
      </c>
      <c r="AB555" s="75" t="n">
        <f aca="false">IF(W555&lt;&gt;Y555,(IF(N555=0,G555*(INFORMAÇÕES!$Q$70/INFORMAÇÕES!$Q$72),IF(N555="C",G555,0))),0)</f>
        <v>0</v>
      </c>
      <c r="AC555" s="75" t="n">
        <f aca="false">IF(W555&lt;&gt;Y555,(IF(N555=0,G555*INFORMAÇÕES!$U$115,IF(N555="CF",G555,0))),0)</f>
        <v>0</v>
      </c>
      <c r="AD555" s="75" t="n">
        <f aca="false">IF(W555&lt;&gt;Y555,(IF(N555=0,G555*INFORMAÇÕES!$U$116,IF(N555="O",G555,0))),0)</f>
        <v>0</v>
      </c>
      <c r="AE555" s="75" t="n">
        <f aca="false">IF(E555&lt;&gt;0,G555,0)</f>
        <v>0</v>
      </c>
      <c r="AF555" s="75" t="n">
        <f aca="false">IF(W555&lt;&gt;Y555,(IF(N555=0,J555*(INFORMAÇÕES!$Q$89/INFORMAÇÕES!$Q$92),IF(N555="R",J555,0))),0)</f>
        <v>0</v>
      </c>
      <c r="AG555" s="75" t="n">
        <f aca="false">IF(W555&lt;&gt;Y555,(IF(N555=0,J555*(INFORMAÇÕES!$Q$90/INFORMAÇÕES!$Q$92),IF(N555="C",J555,0))),0)</f>
        <v>0</v>
      </c>
      <c r="AH555" s="75" t="n">
        <f aca="false">IF(W555&lt;&gt;Y555,(IF(N555="",J555*INFORMAÇÕES!$U$115,IF(N555="CF",J555,0))),0)</f>
        <v>0</v>
      </c>
      <c r="AI555" s="75" t="n">
        <f aca="false">IF(W555&lt;&gt;Y555,(IF(N555="",J555*INFORMAÇÕES!$U$116,IF(N555="O",J555,0))),0)</f>
        <v>0</v>
      </c>
      <c r="AJ555" s="75" t="n">
        <f aca="false">IF(H555&lt;&gt;0,J555,0)</f>
        <v>0</v>
      </c>
      <c r="AK555" s="75" t="n">
        <f aca="false">IF(K555&lt;&gt;0,L555,0)</f>
        <v>0</v>
      </c>
    </row>
    <row r="556" s="174" customFormat="true" ht="14.25" hidden="false" customHeight="false" outlineLevel="0" collapsed="false">
      <c r="A556" s="159" t="n">
        <v>544</v>
      </c>
      <c r="B556" s="160" t="n">
        <f aca="false">IF('ORÇ.GLOBAL P CAIXA'!$K555="EXEC.",0,'ORÇ.REPROG. P CAIXA'!B556)</f>
        <v>0</v>
      </c>
      <c r="C556" s="161" t="n">
        <f aca="false">IF('ORÇ.GLOBAL P CAIXA'!$K555="EXEC.",0,'ORÇ.REPROG. P CAIXA'!C556)</f>
        <v>0</v>
      </c>
      <c r="D556" s="162" t="n">
        <f aca="false">IF('ORÇ.GLOBAL P CAIXA'!$K555="EXEC.",0,'ORÇ.REPROG. P CAIXA'!D556)</f>
        <v>0</v>
      </c>
      <c r="E556" s="163" t="n">
        <f aca="false">IF('ORÇ.GLOBAL P CAIXA'!$K555="EXEC.",0,'ORÇ.REPROG. P CAIXA'!E556)</f>
        <v>0</v>
      </c>
      <c r="F556" s="163" t="n">
        <f aca="false">IF('ORÇ.GLOBAL P CAIXA'!K555="EXEC.",0,IF('ORÇ.GLOBAL EMPRESA'!G555&gt;0,'ORÇ.GLOBAL EMPRESA'!G555,'ORÇ.GLOBAL P CAIXA'!F555))</f>
        <v>0</v>
      </c>
      <c r="G556" s="163" t="n">
        <f aca="false">IF(E556&lt;&gt;0,ROUND(E556*F556,2),IF(AE556=0,(SUMIF($W$13:$W$1012,B556,$AE$13:$AE$1012)),AE556))</f>
        <v>0</v>
      </c>
      <c r="H556" s="661" t="n">
        <f aca="false">IF('ORÇ.GLOBAL P CAIXA'!K555="EXEC.",0,'ORÇ.REPROG. P CAIXA'!H556)</f>
        <v>0</v>
      </c>
      <c r="I556" s="661" t="n">
        <f aca="false">IF('ORÇ.GLOBAL P CAIXA'!K555="EXEC.",0,'ORÇ.REPROG. P CAIXA'!I556)</f>
        <v>0</v>
      </c>
      <c r="J556" s="163" t="n">
        <f aca="false">IF(H556&lt;&gt;0,ROUND(H556*I556,2),IF(AJ556=0,(SUMIF($W$13:$W$1012,B556,$AJ$13:$AJ$1012)),AJ556))</f>
        <v>0</v>
      </c>
      <c r="K556" s="163" t="n">
        <f aca="false">H556-E556</f>
        <v>0</v>
      </c>
      <c r="L556" s="163" t="n">
        <f aca="false">J556-G556</f>
        <v>0</v>
      </c>
      <c r="M556" s="662" t="str">
        <f aca="false">IF('ORÇ.GLOBAL P CAIXA'!K555="EXEC.","",IF('ORÇ.REPROG. P CAIXA'!M556&gt;0,'ORÇ.REPROG. P CAIXA'!M556,""))</f>
        <v/>
      </c>
      <c r="N556" s="663" t="str">
        <f aca="false">IF('ORÇ.GLOBAL P CAIXA'!K555="EXEC.","",IF('ORÇ.REPROG. P CAIXA'!N556&gt;0,'ORÇ.REPROG. P CAIXA'!N556,""))</f>
        <v/>
      </c>
      <c r="O556" s="166" t="str">
        <f aca="false">IF('ORÇ.GLOBAL P CAIXA'!$K555="EXEC.","",'ORÇ.REPROG. P CAIXA'!O556)</f>
        <v/>
      </c>
      <c r="P556" s="167"/>
      <c r="Q556" s="168" t="str">
        <f aca="false">IF(B556&gt;0,"ok","ocultar")</f>
        <v>ocultar</v>
      </c>
      <c r="R556" s="649"/>
      <c r="S556" s="649"/>
      <c r="T556" s="650"/>
      <c r="V556" s="88"/>
      <c r="W556" s="157" t="n">
        <f aca="false">IF(B556=0,W555,IF(ISNONTEXT(B556)=TRUE(),INT(B556),INT(LEFT(B556,FIND(".",B556)-1))))</f>
        <v>3</v>
      </c>
      <c r="X556" s="157" t="str">
        <f aca="false">IF(X557=1,1,IF(B556&lt;&gt;0,1,IF(C556&lt;&gt;0,1,IF(D556&lt;&gt;0,1,IF(E556&lt;&gt;0,1,"")))))</f>
        <v/>
      </c>
      <c r="Y556" s="157" t="str">
        <f aca="false">IF(W556=0," ",IF(W556&lt;&gt;W555,W556," "))</f>
        <v> </v>
      </c>
      <c r="Z556" s="88"/>
      <c r="AA556" s="75" t="n">
        <f aca="false">IF(W556&lt;&gt;Y556,(IF(N556=0,G556*(INFORMAÇÕES!$Q$69/INFORMAÇÕES!$Q$72),IF(N556="R",G556,0))),0)</f>
        <v>0</v>
      </c>
      <c r="AB556" s="75" t="n">
        <f aca="false">IF(W556&lt;&gt;Y556,(IF(N556=0,G556*(INFORMAÇÕES!$Q$70/INFORMAÇÕES!$Q$72),IF(N556="C",G556,0))),0)</f>
        <v>0</v>
      </c>
      <c r="AC556" s="75" t="n">
        <f aca="false">IF(W556&lt;&gt;Y556,(IF(N556=0,G556*INFORMAÇÕES!$U$115,IF(N556="CF",G556,0))),0)</f>
        <v>0</v>
      </c>
      <c r="AD556" s="75" t="n">
        <f aca="false">IF(W556&lt;&gt;Y556,(IF(N556=0,G556*INFORMAÇÕES!$U$116,IF(N556="O",G556,0))),0)</f>
        <v>0</v>
      </c>
      <c r="AE556" s="75" t="n">
        <f aca="false">IF(E556&lt;&gt;0,G556,0)</f>
        <v>0</v>
      </c>
      <c r="AF556" s="75" t="n">
        <f aca="false">IF(W556&lt;&gt;Y556,(IF(N556=0,J556*(INFORMAÇÕES!$Q$89/INFORMAÇÕES!$Q$92),IF(N556="R",J556,0))),0)</f>
        <v>0</v>
      </c>
      <c r="AG556" s="75" t="n">
        <f aca="false">IF(W556&lt;&gt;Y556,(IF(N556=0,J556*(INFORMAÇÕES!$Q$90/INFORMAÇÕES!$Q$92),IF(N556="C",J556,0))),0)</f>
        <v>0</v>
      </c>
      <c r="AH556" s="75" t="n">
        <f aca="false">IF(W556&lt;&gt;Y556,(IF(N556="",J556*INFORMAÇÕES!$U$115,IF(N556="CF",J556,0))),0)</f>
        <v>0</v>
      </c>
      <c r="AI556" s="75" t="n">
        <f aca="false">IF(W556&lt;&gt;Y556,(IF(N556="",J556*INFORMAÇÕES!$U$116,IF(N556="O",J556,0))),0)</f>
        <v>0</v>
      </c>
      <c r="AJ556" s="75" t="n">
        <f aca="false">IF(H556&lt;&gt;0,J556,0)</f>
        <v>0</v>
      </c>
      <c r="AK556" s="75" t="n">
        <f aca="false">IF(K556&lt;&gt;0,L556,0)</f>
        <v>0</v>
      </c>
    </row>
    <row r="557" s="174" customFormat="true" ht="14.25" hidden="false" customHeight="false" outlineLevel="0" collapsed="false">
      <c r="A557" s="159" t="n">
        <v>545</v>
      </c>
      <c r="B557" s="160" t="n">
        <f aca="false">IF('ORÇ.GLOBAL P CAIXA'!$K556="EXEC.",0,'ORÇ.REPROG. P CAIXA'!B557)</f>
        <v>0</v>
      </c>
      <c r="C557" s="161" t="n">
        <f aca="false">IF('ORÇ.GLOBAL P CAIXA'!$K556="EXEC.",0,'ORÇ.REPROG. P CAIXA'!C557)</f>
        <v>0</v>
      </c>
      <c r="D557" s="162" t="n">
        <f aca="false">IF('ORÇ.GLOBAL P CAIXA'!$K556="EXEC.",0,'ORÇ.REPROG. P CAIXA'!D557)</f>
        <v>0</v>
      </c>
      <c r="E557" s="163" t="n">
        <f aca="false">IF('ORÇ.GLOBAL P CAIXA'!$K556="EXEC.",0,'ORÇ.REPROG. P CAIXA'!E557)</f>
        <v>0</v>
      </c>
      <c r="F557" s="163" t="n">
        <f aca="false">IF('ORÇ.GLOBAL P CAIXA'!K556="EXEC.",0,IF('ORÇ.GLOBAL EMPRESA'!G556&gt;0,'ORÇ.GLOBAL EMPRESA'!G556,'ORÇ.GLOBAL P CAIXA'!F556))</f>
        <v>0</v>
      </c>
      <c r="G557" s="163" t="n">
        <f aca="false">IF(E557&lt;&gt;0,ROUND(E557*F557,2),IF(AE557=0,(SUMIF($W$13:$W$1012,B557,$AE$13:$AE$1012)),AE557))</f>
        <v>0</v>
      </c>
      <c r="H557" s="661" t="n">
        <f aca="false">IF('ORÇ.GLOBAL P CAIXA'!K556="EXEC.",0,'ORÇ.REPROG. P CAIXA'!H557)</f>
        <v>0</v>
      </c>
      <c r="I557" s="661" t="n">
        <f aca="false">IF('ORÇ.GLOBAL P CAIXA'!K556="EXEC.",0,'ORÇ.REPROG. P CAIXA'!I557)</f>
        <v>0</v>
      </c>
      <c r="J557" s="163" t="n">
        <f aca="false">IF(H557&lt;&gt;0,ROUND(H557*I557,2),IF(AJ557=0,(SUMIF($W$13:$W$1012,B557,$AJ$13:$AJ$1012)),AJ557))</f>
        <v>0</v>
      </c>
      <c r="K557" s="163" t="n">
        <f aca="false">H557-E557</f>
        <v>0</v>
      </c>
      <c r="L557" s="163" t="n">
        <f aca="false">J557-G557</f>
        <v>0</v>
      </c>
      <c r="M557" s="662" t="str">
        <f aca="false">IF('ORÇ.GLOBAL P CAIXA'!K556="EXEC.","",IF('ORÇ.REPROG. P CAIXA'!M557&gt;0,'ORÇ.REPROG. P CAIXA'!M557,""))</f>
        <v/>
      </c>
      <c r="N557" s="663" t="str">
        <f aca="false">IF('ORÇ.GLOBAL P CAIXA'!K556="EXEC.","",IF('ORÇ.REPROG. P CAIXA'!N557&gt;0,'ORÇ.REPROG. P CAIXA'!N557,""))</f>
        <v/>
      </c>
      <c r="O557" s="166" t="str">
        <f aca="false">IF('ORÇ.GLOBAL P CAIXA'!$K556="EXEC.","",'ORÇ.REPROG. P CAIXA'!O557)</f>
        <v/>
      </c>
      <c r="P557" s="167"/>
      <c r="Q557" s="168" t="str">
        <f aca="false">IF(B557&gt;0,"ok","ocultar")</f>
        <v>ocultar</v>
      </c>
      <c r="R557" s="649"/>
      <c r="S557" s="649"/>
      <c r="T557" s="650"/>
      <c r="V557" s="88"/>
      <c r="W557" s="157" t="n">
        <f aca="false">IF(B557=0,W556,IF(ISNONTEXT(B557)=TRUE(),INT(B557),INT(LEFT(B557,FIND(".",B557)-1))))</f>
        <v>3</v>
      </c>
      <c r="X557" s="157" t="str">
        <f aca="false">IF(X558=1,1,IF(B557&lt;&gt;0,1,IF(C557&lt;&gt;0,1,IF(D557&lt;&gt;0,1,IF(E557&lt;&gt;0,1,"")))))</f>
        <v/>
      </c>
      <c r="Y557" s="157" t="str">
        <f aca="false">IF(W557=0," ",IF(W557&lt;&gt;W556,W557," "))</f>
        <v> </v>
      </c>
      <c r="Z557" s="88"/>
      <c r="AA557" s="75" t="n">
        <f aca="false">IF(W557&lt;&gt;Y557,(IF(N557=0,G557*(INFORMAÇÕES!$Q$69/INFORMAÇÕES!$Q$72),IF(N557="R",G557,0))),0)</f>
        <v>0</v>
      </c>
      <c r="AB557" s="75" t="n">
        <f aca="false">IF(W557&lt;&gt;Y557,(IF(N557=0,G557*(INFORMAÇÕES!$Q$70/INFORMAÇÕES!$Q$72),IF(N557="C",G557,0))),0)</f>
        <v>0</v>
      </c>
      <c r="AC557" s="75" t="n">
        <f aca="false">IF(W557&lt;&gt;Y557,(IF(N557=0,G557*INFORMAÇÕES!$U$115,IF(N557="CF",G557,0))),0)</f>
        <v>0</v>
      </c>
      <c r="AD557" s="75" t="n">
        <f aca="false">IF(W557&lt;&gt;Y557,(IF(N557=0,G557*INFORMAÇÕES!$U$116,IF(N557="O",G557,0))),0)</f>
        <v>0</v>
      </c>
      <c r="AE557" s="75" t="n">
        <f aca="false">IF(E557&lt;&gt;0,G557,0)</f>
        <v>0</v>
      </c>
      <c r="AF557" s="75" t="n">
        <f aca="false">IF(W557&lt;&gt;Y557,(IF(N557=0,J557*(INFORMAÇÕES!$Q$89/INFORMAÇÕES!$Q$92),IF(N557="R",J557,0))),0)</f>
        <v>0</v>
      </c>
      <c r="AG557" s="75" t="n">
        <f aca="false">IF(W557&lt;&gt;Y557,(IF(N557=0,J557*(INFORMAÇÕES!$Q$90/INFORMAÇÕES!$Q$92),IF(N557="C",J557,0))),0)</f>
        <v>0</v>
      </c>
      <c r="AH557" s="75" t="n">
        <f aca="false">IF(W557&lt;&gt;Y557,(IF(N557="",J557*INFORMAÇÕES!$U$115,IF(N557="CF",J557,0))),0)</f>
        <v>0</v>
      </c>
      <c r="AI557" s="75" t="n">
        <f aca="false">IF(W557&lt;&gt;Y557,(IF(N557="",J557*INFORMAÇÕES!$U$116,IF(N557="O",J557,0))),0)</f>
        <v>0</v>
      </c>
      <c r="AJ557" s="75" t="n">
        <f aca="false">IF(H557&lt;&gt;0,J557,0)</f>
        <v>0</v>
      </c>
      <c r="AK557" s="75" t="n">
        <f aca="false">IF(K557&lt;&gt;0,L557,0)</f>
        <v>0</v>
      </c>
    </row>
    <row r="558" s="174" customFormat="true" ht="14.25" hidden="false" customHeight="false" outlineLevel="0" collapsed="false">
      <c r="A558" s="159" t="n">
        <v>546</v>
      </c>
      <c r="B558" s="160" t="n">
        <f aca="false">IF('ORÇ.GLOBAL P CAIXA'!$K557="EXEC.",0,'ORÇ.REPROG. P CAIXA'!B558)</f>
        <v>0</v>
      </c>
      <c r="C558" s="161" t="n">
        <f aca="false">IF('ORÇ.GLOBAL P CAIXA'!$K557="EXEC.",0,'ORÇ.REPROG. P CAIXA'!C558)</f>
        <v>0</v>
      </c>
      <c r="D558" s="162" t="n">
        <f aca="false">IF('ORÇ.GLOBAL P CAIXA'!$K557="EXEC.",0,'ORÇ.REPROG. P CAIXA'!D558)</f>
        <v>0</v>
      </c>
      <c r="E558" s="163" t="n">
        <f aca="false">IF('ORÇ.GLOBAL P CAIXA'!$K557="EXEC.",0,'ORÇ.REPROG. P CAIXA'!E558)</f>
        <v>0</v>
      </c>
      <c r="F558" s="163" t="n">
        <f aca="false">IF('ORÇ.GLOBAL P CAIXA'!K557="EXEC.",0,IF('ORÇ.GLOBAL EMPRESA'!G557&gt;0,'ORÇ.GLOBAL EMPRESA'!G557,'ORÇ.GLOBAL P CAIXA'!F557))</f>
        <v>0</v>
      </c>
      <c r="G558" s="163" t="n">
        <f aca="false">IF(E558&lt;&gt;0,ROUND(E558*F558,2),IF(AE558=0,(SUMIF($W$13:$W$1012,B558,$AE$13:$AE$1012)),AE558))</f>
        <v>0</v>
      </c>
      <c r="H558" s="661" t="n">
        <f aca="false">IF('ORÇ.GLOBAL P CAIXA'!K557="EXEC.",0,'ORÇ.REPROG. P CAIXA'!H558)</f>
        <v>0</v>
      </c>
      <c r="I558" s="661" t="n">
        <f aca="false">IF('ORÇ.GLOBAL P CAIXA'!K557="EXEC.",0,'ORÇ.REPROG. P CAIXA'!I558)</f>
        <v>0</v>
      </c>
      <c r="J558" s="163" t="n">
        <f aca="false">IF(H558&lt;&gt;0,ROUND(H558*I558,2),IF(AJ558=0,(SUMIF($W$13:$W$1012,B558,$AJ$13:$AJ$1012)),AJ558))</f>
        <v>0</v>
      </c>
      <c r="K558" s="163" t="n">
        <f aca="false">H558-E558</f>
        <v>0</v>
      </c>
      <c r="L558" s="163" t="n">
        <f aca="false">J558-G558</f>
        <v>0</v>
      </c>
      <c r="M558" s="662" t="str">
        <f aca="false">IF('ORÇ.GLOBAL P CAIXA'!K557="EXEC.","",IF('ORÇ.REPROG. P CAIXA'!M558&gt;0,'ORÇ.REPROG. P CAIXA'!M558,""))</f>
        <v/>
      </c>
      <c r="N558" s="663" t="str">
        <f aca="false">IF('ORÇ.GLOBAL P CAIXA'!K557="EXEC.","",IF('ORÇ.REPROG. P CAIXA'!N558&gt;0,'ORÇ.REPROG. P CAIXA'!N558,""))</f>
        <v/>
      </c>
      <c r="O558" s="166" t="str">
        <f aca="false">IF('ORÇ.GLOBAL P CAIXA'!$K557="EXEC.","",'ORÇ.REPROG. P CAIXA'!O558)</f>
        <v/>
      </c>
      <c r="P558" s="167"/>
      <c r="Q558" s="168" t="str">
        <f aca="false">IF(B558&gt;0,"ok","ocultar")</f>
        <v>ocultar</v>
      </c>
      <c r="R558" s="649"/>
      <c r="S558" s="649"/>
      <c r="T558" s="650"/>
      <c r="V558" s="88"/>
      <c r="W558" s="157" t="n">
        <f aca="false">IF(B558=0,W557,IF(ISNONTEXT(B558)=TRUE(),INT(B558),INT(LEFT(B558,FIND(".",B558)-1))))</f>
        <v>3</v>
      </c>
      <c r="X558" s="157" t="str">
        <f aca="false">IF(X559=1,1,IF(B558&lt;&gt;0,1,IF(C558&lt;&gt;0,1,IF(D558&lt;&gt;0,1,IF(E558&lt;&gt;0,1,"")))))</f>
        <v/>
      </c>
      <c r="Y558" s="157" t="str">
        <f aca="false">IF(W558=0," ",IF(W558&lt;&gt;W557,W558," "))</f>
        <v> </v>
      </c>
      <c r="Z558" s="88"/>
      <c r="AA558" s="75" t="n">
        <f aca="false">IF(W558&lt;&gt;Y558,(IF(N558=0,G558*(INFORMAÇÕES!$Q$69/INFORMAÇÕES!$Q$72),IF(N558="R",G558,0))),0)</f>
        <v>0</v>
      </c>
      <c r="AB558" s="75" t="n">
        <f aca="false">IF(W558&lt;&gt;Y558,(IF(N558=0,G558*(INFORMAÇÕES!$Q$70/INFORMAÇÕES!$Q$72),IF(N558="C",G558,0))),0)</f>
        <v>0</v>
      </c>
      <c r="AC558" s="75" t="n">
        <f aca="false">IF(W558&lt;&gt;Y558,(IF(N558=0,G558*INFORMAÇÕES!$U$115,IF(N558="CF",G558,0))),0)</f>
        <v>0</v>
      </c>
      <c r="AD558" s="75" t="n">
        <f aca="false">IF(W558&lt;&gt;Y558,(IF(N558=0,G558*INFORMAÇÕES!$U$116,IF(N558="O",G558,0))),0)</f>
        <v>0</v>
      </c>
      <c r="AE558" s="75" t="n">
        <f aca="false">IF(E558&lt;&gt;0,G558,0)</f>
        <v>0</v>
      </c>
      <c r="AF558" s="75" t="n">
        <f aca="false">IF(W558&lt;&gt;Y558,(IF(N558=0,J558*(INFORMAÇÕES!$Q$89/INFORMAÇÕES!$Q$92),IF(N558="R",J558,0))),0)</f>
        <v>0</v>
      </c>
      <c r="AG558" s="75" t="n">
        <f aca="false">IF(W558&lt;&gt;Y558,(IF(N558=0,J558*(INFORMAÇÕES!$Q$90/INFORMAÇÕES!$Q$92),IF(N558="C",J558,0))),0)</f>
        <v>0</v>
      </c>
      <c r="AH558" s="75" t="n">
        <f aca="false">IF(W558&lt;&gt;Y558,(IF(N558="",J558*INFORMAÇÕES!$U$115,IF(N558="CF",J558,0))),0)</f>
        <v>0</v>
      </c>
      <c r="AI558" s="75" t="n">
        <f aca="false">IF(W558&lt;&gt;Y558,(IF(N558="",J558*INFORMAÇÕES!$U$116,IF(N558="O",J558,0))),0)</f>
        <v>0</v>
      </c>
      <c r="AJ558" s="75" t="n">
        <f aca="false">IF(H558&lt;&gt;0,J558,0)</f>
        <v>0</v>
      </c>
      <c r="AK558" s="75" t="n">
        <f aca="false">IF(K558&lt;&gt;0,L558,0)</f>
        <v>0</v>
      </c>
    </row>
    <row r="559" s="174" customFormat="true" ht="14.25" hidden="false" customHeight="false" outlineLevel="0" collapsed="false">
      <c r="A559" s="159" t="n">
        <v>547</v>
      </c>
      <c r="B559" s="160" t="n">
        <f aca="false">IF('ORÇ.GLOBAL P CAIXA'!$K558="EXEC.",0,'ORÇ.REPROG. P CAIXA'!B559)</f>
        <v>0</v>
      </c>
      <c r="C559" s="161" t="n">
        <f aca="false">IF('ORÇ.GLOBAL P CAIXA'!$K558="EXEC.",0,'ORÇ.REPROG. P CAIXA'!C559)</f>
        <v>0</v>
      </c>
      <c r="D559" s="162" t="n">
        <f aca="false">IF('ORÇ.GLOBAL P CAIXA'!$K558="EXEC.",0,'ORÇ.REPROG. P CAIXA'!D559)</f>
        <v>0</v>
      </c>
      <c r="E559" s="163" t="n">
        <f aca="false">IF('ORÇ.GLOBAL P CAIXA'!$K558="EXEC.",0,'ORÇ.REPROG. P CAIXA'!E559)</f>
        <v>0</v>
      </c>
      <c r="F559" s="163" t="n">
        <f aca="false">IF('ORÇ.GLOBAL P CAIXA'!K558="EXEC.",0,IF('ORÇ.GLOBAL EMPRESA'!G558&gt;0,'ORÇ.GLOBAL EMPRESA'!G558,'ORÇ.GLOBAL P CAIXA'!F558))</f>
        <v>0</v>
      </c>
      <c r="G559" s="163" t="n">
        <f aca="false">IF(E559&lt;&gt;0,ROUND(E559*F559,2),IF(AE559=0,(SUMIF($W$13:$W$1012,B559,$AE$13:$AE$1012)),AE559))</f>
        <v>0</v>
      </c>
      <c r="H559" s="661" t="n">
        <f aca="false">IF('ORÇ.GLOBAL P CAIXA'!K558="EXEC.",0,'ORÇ.REPROG. P CAIXA'!H559)</f>
        <v>0</v>
      </c>
      <c r="I559" s="661" t="n">
        <f aca="false">IF('ORÇ.GLOBAL P CAIXA'!K558="EXEC.",0,'ORÇ.REPROG. P CAIXA'!I559)</f>
        <v>0</v>
      </c>
      <c r="J559" s="163" t="n">
        <f aca="false">IF(H559&lt;&gt;0,ROUND(H559*I559,2),IF(AJ559=0,(SUMIF($W$13:$W$1012,B559,$AJ$13:$AJ$1012)),AJ559))</f>
        <v>0</v>
      </c>
      <c r="K559" s="163" t="n">
        <f aca="false">H559-E559</f>
        <v>0</v>
      </c>
      <c r="L559" s="163" t="n">
        <f aca="false">J559-G559</f>
        <v>0</v>
      </c>
      <c r="M559" s="662" t="str">
        <f aca="false">IF('ORÇ.GLOBAL P CAIXA'!K558="EXEC.","",IF('ORÇ.REPROG. P CAIXA'!M559&gt;0,'ORÇ.REPROG. P CAIXA'!M559,""))</f>
        <v/>
      </c>
      <c r="N559" s="663" t="str">
        <f aca="false">IF('ORÇ.GLOBAL P CAIXA'!K558="EXEC.","",IF('ORÇ.REPROG. P CAIXA'!N559&gt;0,'ORÇ.REPROG. P CAIXA'!N559,""))</f>
        <v/>
      </c>
      <c r="O559" s="166" t="str">
        <f aca="false">IF('ORÇ.GLOBAL P CAIXA'!$K558="EXEC.","",'ORÇ.REPROG. P CAIXA'!O559)</f>
        <v/>
      </c>
      <c r="P559" s="167"/>
      <c r="Q559" s="168" t="str">
        <f aca="false">IF(B559&gt;0,"ok","ocultar")</f>
        <v>ocultar</v>
      </c>
      <c r="R559" s="649"/>
      <c r="S559" s="649"/>
      <c r="T559" s="650"/>
      <c r="V559" s="88"/>
      <c r="W559" s="157" t="n">
        <f aca="false">IF(B559=0,W558,IF(ISNONTEXT(B559)=TRUE(),INT(B559),INT(LEFT(B559,FIND(".",B559)-1))))</f>
        <v>3</v>
      </c>
      <c r="X559" s="157" t="str">
        <f aca="false">IF(X560=1,1,IF(B559&lt;&gt;0,1,IF(C559&lt;&gt;0,1,IF(D559&lt;&gt;0,1,IF(E559&lt;&gt;0,1,"")))))</f>
        <v/>
      </c>
      <c r="Y559" s="157" t="str">
        <f aca="false">IF(W559=0," ",IF(W559&lt;&gt;W558,W559," "))</f>
        <v> </v>
      </c>
      <c r="Z559" s="88"/>
      <c r="AA559" s="75" t="n">
        <f aca="false">IF(W559&lt;&gt;Y559,(IF(N559=0,G559*(INFORMAÇÕES!$Q$69/INFORMAÇÕES!$Q$72),IF(N559="R",G559,0))),0)</f>
        <v>0</v>
      </c>
      <c r="AB559" s="75" t="n">
        <f aca="false">IF(W559&lt;&gt;Y559,(IF(N559=0,G559*(INFORMAÇÕES!$Q$70/INFORMAÇÕES!$Q$72),IF(N559="C",G559,0))),0)</f>
        <v>0</v>
      </c>
      <c r="AC559" s="75" t="n">
        <f aca="false">IF(W559&lt;&gt;Y559,(IF(N559=0,G559*INFORMAÇÕES!$U$115,IF(N559="CF",G559,0))),0)</f>
        <v>0</v>
      </c>
      <c r="AD559" s="75" t="n">
        <f aca="false">IF(W559&lt;&gt;Y559,(IF(N559=0,G559*INFORMAÇÕES!$U$116,IF(N559="O",G559,0))),0)</f>
        <v>0</v>
      </c>
      <c r="AE559" s="75" t="n">
        <f aca="false">IF(E559&lt;&gt;0,G559,0)</f>
        <v>0</v>
      </c>
      <c r="AF559" s="75" t="n">
        <f aca="false">IF(W559&lt;&gt;Y559,(IF(N559=0,J559*(INFORMAÇÕES!$Q$89/INFORMAÇÕES!$Q$92),IF(N559="R",J559,0))),0)</f>
        <v>0</v>
      </c>
      <c r="AG559" s="75" t="n">
        <f aca="false">IF(W559&lt;&gt;Y559,(IF(N559=0,J559*(INFORMAÇÕES!$Q$90/INFORMAÇÕES!$Q$92),IF(N559="C",J559,0))),0)</f>
        <v>0</v>
      </c>
      <c r="AH559" s="75" t="n">
        <f aca="false">IF(W559&lt;&gt;Y559,(IF(N559="",J559*INFORMAÇÕES!$U$115,IF(N559="CF",J559,0))),0)</f>
        <v>0</v>
      </c>
      <c r="AI559" s="75" t="n">
        <f aca="false">IF(W559&lt;&gt;Y559,(IF(N559="",J559*INFORMAÇÕES!$U$116,IF(N559="O",J559,0))),0)</f>
        <v>0</v>
      </c>
      <c r="AJ559" s="75" t="n">
        <f aca="false">IF(H559&lt;&gt;0,J559,0)</f>
        <v>0</v>
      </c>
      <c r="AK559" s="75" t="n">
        <f aca="false">IF(K559&lt;&gt;0,L559,0)</f>
        <v>0</v>
      </c>
    </row>
    <row r="560" s="174" customFormat="true" ht="14.25" hidden="false" customHeight="false" outlineLevel="0" collapsed="false">
      <c r="A560" s="159" t="n">
        <v>548</v>
      </c>
      <c r="B560" s="160" t="n">
        <f aca="false">IF('ORÇ.GLOBAL P CAIXA'!$K559="EXEC.",0,'ORÇ.REPROG. P CAIXA'!B560)</f>
        <v>0</v>
      </c>
      <c r="C560" s="161" t="n">
        <f aca="false">IF('ORÇ.GLOBAL P CAIXA'!$K559="EXEC.",0,'ORÇ.REPROG. P CAIXA'!C560)</f>
        <v>0</v>
      </c>
      <c r="D560" s="162" t="n">
        <f aca="false">IF('ORÇ.GLOBAL P CAIXA'!$K559="EXEC.",0,'ORÇ.REPROG. P CAIXA'!D560)</f>
        <v>0</v>
      </c>
      <c r="E560" s="163" t="n">
        <f aca="false">IF('ORÇ.GLOBAL P CAIXA'!$K559="EXEC.",0,'ORÇ.REPROG. P CAIXA'!E560)</f>
        <v>0</v>
      </c>
      <c r="F560" s="163" t="n">
        <f aca="false">IF('ORÇ.GLOBAL P CAIXA'!K559="EXEC.",0,IF('ORÇ.GLOBAL EMPRESA'!G559&gt;0,'ORÇ.GLOBAL EMPRESA'!G559,'ORÇ.GLOBAL P CAIXA'!F559))</f>
        <v>0</v>
      </c>
      <c r="G560" s="163" t="n">
        <f aca="false">IF(E560&lt;&gt;0,ROUND(E560*F560,2),IF(AE560=0,(SUMIF($W$13:$W$1012,B560,$AE$13:$AE$1012)),AE560))</f>
        <v>0</v>
      </c>
      <c r="H560" s="661" t="n">
        <f aca="false">IF('ORÇ.GLOBAL P CAIXA'!K559="EXEC.",0,'ORÇ.REPROG. P CAIXA'!H560)</f>
        <v>0</v>
      </c>
      <c r="I560" s="661" t="n">
        <f aca="false">IF('ORÇ.GLOBAL P CAIXA'!K559="EXEC.",0,'ORÇ.REPROG. P CAIXA'!I560)</f>
        <v>0</v>
      </c>
      <c r="J560" s="163" t="n">
        <f aca="false">IF(H560&lt;&gt;0,ROUND(H560*I560,2),IF(AJ560=0,(SUMIF($W$13:$W$1012,B560,$AJ$13:$AJ$1012)),AJ560))</f>
        <v>0</v>
      </c>
      <c r="K560" s="163" t="n">
        <f aca="false">H560-E560</f>
        <v>0</v>
      </c>
      <c r="L560" s="163" t="n">
        <f aca="false">J560-G560</f>
        <v>0</v>
      </c>
      <c r="M560" s="662" t="str">
        <f aca="false">IF('ORÇ.GLOBAL P CAIXA'!K559="EXEC.","",IF('ORÇ.REPROG. P CAIXA'!M560&gt;0,'ORÇ.REPROG. P CAIXA'!M560,""))</f>
        <v/>
      </c>
      <c r="N560" s="663" t="str">
        <f aca="false">IF('ORÇ.GLOBAL P CAIXA'!K559="EXEC.","",IF('ORÇ.REPROG. P CAIXA'!N560&gt;0,'ORÇ.REPROG. P CAIXA'!N560,""))</f>
        <v/>
      </c>
      <c r="O560" s="166" t="str">
        <f aca="false">IF('ORÇ.GLOBAL P CAIXA'!$K559="EXEC.","",'ORÇ.REPROG. P CAIXA'!O560)</f>
        <v/>
      </c>
      <c r="P560" s="167"/>
      <c r="Q560" s="168" t="str">
        <f aca="false">IF(B560&gt;0,"ok","ocultar")</f>
        <v>ocultar</v>
      </c>
      <c r="R560" s="649"/>
      <c r="S560" s="649"/>
      <c r="T560" s="650"/>
      <c r="V560" s="88"/>
      <c r="W560" s="157" t="n">
        <f aca="false">IF(B560=0,W559,IF(ISNONTEXT(B560)=TRUE(),INT(B560),INT(LEFT(B560,FIND(".",B560)-1))))</f>
        <v>3</v>
      </c>
      <c r="X560" s="157" t="str">
        <f aca="false">IF(X561=1,1,IF(B560&lt;&gt;0,1,IF(C560&lt;&gt;0,1,IF(D560&lt;&gt;0,1,IF(E560&lt;&gt;0,1,"")))))</f>
        <v/>
      </c>
      <c r="Y560" s="157" t="str">
        <f aca="false">IF(W560=0," ",IF(W560&lt;&gt;W559,W560," "))</f>
        <v> </v>
      </c>
      <c r="Z560" s="88"/>
      <c r="AA560" s="75" t="n">
        <f aca="false">IF(W560&lt;&gt;Y560,(IF(N560=0,G560*(INFORMAÇÕES!$Q$69/INFORMAÇÕES!$Q$72),IF(N560="R",G560,0))),0)</f>
        <v>0</v>
      </c>
      <c r="AB560" s="75" t="n">
        <f aca="false">IF(W560&lt;&gt;Y560,(IF(N560=0,G560*(INFORMAÇÕES!$Q$70/INFORMAÇÕES!$Q$72),IF(N560="C",G560,0))),0)</f>
        <v>0</v>
      </c>
      <c r="AC560" s="75" t="n">
        <f aca="false">IF(W560&lt;&gt;Y560,(IF(N560=0,G560*INFORMAÇÕES!$U$115,IF(N560="CF",G560,0))),0)</f>
        <v>0</v>
      </c>
      <c r="AD560" s="75" t="n">
        <f aca="false">IF(W560&lt;&gt;Y560,(IF(N560=0,G560*INFORMAÇÕES!$U$116,IF(N560="O",G560,0))),0)</f>
        <v>0</v>
      </c>
      <c r="AE560" s="75" t="n">
        <f aca="false">IF(E560&lt;&gt;0,G560,0)</f>
        <v>0</v>
      </c>
      <c r="AF560" s="75" t="n">
        <f aca="false">IF(W560&lt;&gt;Y560,(IF(N560=0,J560*(INFORMAÇÕES!$Q$89/INFORMAÇÕES!$Q$92),IF(N560="R",J560,0))),0)</f>
        <v>0</v>
      </c>
      <c r="AG560" s="75" t="n">
        <f aca="false">IF(W560&lt;&gt;Y560,(IF(N560=0,J560*(INFORMAÇÕES!$Q$90/INFORMAÇÕES!$Q$92),IF(N560="C",J560,0))),0)</f>
        <v>0</v>
      </c>
      <c r="AH560" s="75" t="n">
        <f aca="false">IF(W560&lt;&gt;Y560,(IF(N560="",J560*INFORMAÇÕES!$U$115,IF(N560="CF",J560,0))),0)</f>
        <v>0</v>
      </c>
      <c r="AI560" s="75" t="n">
        <f aca="false">IF(W560&lt;&gt;Y560,(IF(N560="",J560*INFORMAÇÕES!$U$116,IF(N560="O",J560,0))),0)</f>
        <v>0</v>
      </c>
      <c r="AJ560" s="75" t="n">
        <f aca="false">IF(H560&lt;&gt;0,J560,0)</f>
        <v>0</v>
      </c>
      <c r="AK560" s="75" t="n">
        <f aca="false">IF(K560&lt;&gt;0,L560,0)</f>
        <v>0</v>
      </c>
    </row>
    <row r="561" s="174" customFormat="true" ht="14.25" hidden="false" customHeight="false" outlineLevel="0" collapsed="false">
      <c r="A561" s="159" t="n">
        <v>549</v>
      </c>
      <c r="B561" s="160" t="n">
        <f aca="false">IF('ORÇ.GLOBAL P CAIXA'!$K560="EXEC.",0,'ORÇ.REPROG. P CAIXA'!B561)</f>
        <v>0</v>
      </c>
      <c r="C561" s="161" t="n">
        <f aca="false">IF('ORÇ.GLOBAL P CAIXA'!$K560="EXEC.",0,'ORÇ.REPROG. P CAIXA'!C561)</f>
        <v>0</v>
      </c>
      <c r="D561" s="162" t="n">
        <f aca="false">IF('ORÇ.GLOBAL P CAIXA'!$K560="EXEC.",0,'ORÇ.REPROG. P CAIXA'!D561)</f>
        <v>0</v>
      </c>
      <c r="E561" s="163" t="n">
        <f aca="false">IF('ORÇ.GLOBAL P CAIXA'!$K560="EXEC.",0,'ORÇ.REPROG. P CAIXA'!E561)</f>
        <v>0</v>
      </c>
      <c r="F561" s="163" t="n">
        <f aca="false">IF('ORÇ.GLOBAL P CAIXA'!K560="EXEC.",0,IF('ORÇ.GLOBAL EMPRESA'!G560&gt;0,'ORÇ.GLOBAL EMPRESA'!G560,'ORÇ.GLOBAL P CAIXA'!F560))</f>
        <v>0</v>
      </c>
      <c r="G561" s="163" t="n">
        <f aca="false">IF(E561&lt;&gt;0,ROUND(E561*F561,2),IF(AE561=0,(SUMIF($W$13:$W$1012,B561,$AE$13:$AE$1012)),AE561))</f>
        <v>0</v>
      </c>
      <c r="H561" s="661" t="n">
        <f aca="false">IF('ORÇ.GLOBAL P CAIXA'!K560="EXEC.",0,'ORÇ.REPROG. P CAIXA'!H561)</f>
        <v>0</v>
      </c>
      <c r="I561" s="661" t="n">
        <f aca="false">IF('ORÇ.GLOBAL P CAIXA'!K560="EXEC.",0,'ORÇ.REPROG. P CAIXA'!I561)</f>
        <v>0</v>
      </c>
      <c r="J561" s="163" t="n">
        <f aca="false">IF(H561&lt;&gt;0,ROUND(H561*I561,2),IF(AJ561=0,(SUMIF($W$13:$W$1012,B561,$AJ$13:$AJ$1012)),AJ561))</f>
        <v>0</v>
      </c>
      <c r="K561" s="163" t="n">
        <f aca="false">H561-E561</f>
        <v>0</v>
      </c>
      <c r="L561" s="163" t="n">
        <f aca="false">J561-G561</f>
        <v>0</v>
      </c>
      <c r="M561" s="662" t="str">
        <f aca="false">IF('ORÇ.GLOBAL P CAIXA'!K560="EXEC.","",IF('ORÇ.REPROG. P CAIXA'!M561&gt;0,'ORÇ.REPROG. P CAIXA'!M561,""))</f>
        <v/>
      </c>
      <c r="N561" s="663" t="str">
        <f aca="false">IF('ORÇ.GLOBAL P CAIXA'!K560="EXEC.","",IF('ORÇ.REPROG. P CAIXA'!N561&gt;0,'ORÇ.REPROG. P CAIXA'!N561,""))</f>
        <v/>
      </c>
      <c r="O561" s="166" t="str">
        <f aca="false">IF('ORÇ.GLOBAL P CAIXA'!$K560="EXEC.","",'ORÇ.REPROG. P CAIXA'!O561)</f>
        <v/>
      </c>
      <c r="P561" s="167"/>
      <c r="Q561" s="168" t="str">
        <f aca="false">IF(B561&gt;0,"ok","ocultar")</f>
        <v>ocultar</v>
      </c>
      <c r="R561" s="649"/>
      <c r="S561" s="649"/>
      <c r="T561" s="650"/>
      <c r="V561" s="88"/>
      <c r="W561" s="157" t="n">
        <f aca="false">IF(B561=0,W560,IF(ISNONTEXT(B561)=TRUE(),INT(B561),INT(LEFT(B561,FIND(".",B561)-1))))</f>
        <v>3</v>
      </c>
      <c r="X561" s="157" t="str">
        <f aca="false">IF(X562=1,1,IF(B561&lt;&gt;0,1,IF(C561&lt;&gt;0,1,IF(D561&lt;&gt;0,1,IF(E561&lt;&gt;0,1,"")))))</f>
        <v/>
      </c>
      <c r="Y561" s="157" t="str">
        <f aca="false">IF(W561=0," ",IF(W561&lt;&gt;W560,W561," "))</f>
        <v> </v>
      </c>
      <c r="Z561" s="88"/>
      <c r="AA561" s="75" t="n">
        <f aca="false">IF(W561&lt;&gt;Y561,(IF(N561=0,G561*(INFORMAÇÕES!$Q$69/INFORMAÇÕES!$Q$72),IF(N561="R",G561,0))),0)</f>
        <v>0</v>
      </c>
      <c r="AB561" s="75" t="n">
        <f aca="false">IF(W561&lt;&gt;Y561,(IF(N561=0,G561*(INFORMAÇÕES!$Q$70/INFORMAÇÕES!$Q$72),IF(N561="C",G561,0))),0)</f>
        <v>0</v>
      </c>
      <c r="AC561" s="75" t="n">
        <f aca="false">IF(W561&lt;&gt;Y561,(IF(N561=0,G561*INFORMAÇÕES!$U$115,IF(N561="CF",G561,0))),0)</f>
        <v>0</v>
      </c>
      <c r="AD561" s="75" t="n">
        <f aca="false">IF(W561&lt;&gt;Y561,(IF(N561=0,G561*INFORMAÇÕES!$U$116,IF(N561="O",G561,0))),0)</f>
        <v>0</v>
      </c>
      <c r="AE561" s="75" t="n">
        <f aca="false">IF(E561&lt;&gt;0,G561,0)</f>
        <v>0</v>
      </c>
      <c r="AF561" s="75" t="n">
        <f aca="false">IF(W561&lt;&gt;Y561,(IF(N561=0,J561*(INFORMAÇÕES!$Q$89/INFORMAÇÕES!$Q$92),IF(N561="R",J561,0))),0)</f>
        <v>0</v>
      </c>
      <c r="AG561" s="75" t="n">
        <f aca="false">IF(W561&lt;&gt;Y561,(IF(N561=0,J561*(INFORMAÇÕES!$Q$90/INFORMAÇÕES!$Q$92),IF(N561="C",J561,0))),0)</f>
        <v>0</v>
      </c>
      <c r="AH561" s="75" t="n">
        <f aca="false">IF(W561&lt;&gt;Y561,(IF(N561="",J561*INFORMAÇÕES!$U$115,IF(N561="CF",J561,0))),0)</f>
        <v>0</v>
      </c>
      <c r="AI561" s="75" t="n">
        <f aca="false">IF(W561&lt;&gt;Y561,(IF(N561="",J561*INFORMAÇÕES!$U$116,IF(N561="O",J561,0))),0)</f>
        <v>0</v>
      </c>
      <c r="AJ561" s="75" t="n">
        <f aca="false">IF(H561&lt;&gt;0,J561,0)</f>
        <v>0</v>
      </c>
      <c r="AK561" s="75" t="n">
        <f aca="false">IF(K561&lt;&gt;0,L561,0)</f>
        <v>0</v>
      </c>
    </row>
    <row r="562" s="174" customFormat="true" ht="14.25" hidden="false" customHeight="false" outlineLevel="0" collapsed="false">
      <c r="A562" s="159" t="n">
        <v>550</v>
      </c>
      <c r="B562" s="160" t="n">
        <f aca="false">IF('ORÇ.GLOBAL P CAIXA'!$K561="EXEC.",0,'ORÇ.REPROG. P CAIXA'!B562)</f>
        <v>0</v>
      </c>
      <c r="C562" s="161" t="n">
        <f aca="false">IF('ORÇ.GLOBAL P CAIXA'!$K561="EXEC.",0,'ORÇ.REPROG. P CAIXA'!C562)</f>
        <v>0</v>
      </c>
      <c r="D562" s="162" t="n">
        <f aca="false">IF('ORÇ.GLOBAL P CAIXA'!$K561="EXEC.",0,'ORÇ.REPROG. P CAIXA'!D562)</f>
        <v>0</v>
      </c>
      <c r="E562" s="163" t="n">
        <f aca="false">IF('ORÇ.GLOBAL P CAIXA'!$K561="EXEC.",0,'ORÇ.REPROG. P CAIXA'!E562)</f>
        <v>0</v>
      </c>
      <c r="F562" s="163" t="n">
        <f aca="false">IF('ORÇ.GLOBAL P CAIXA'!K561="EXEC.",0,IF('ORÇ.GLOBAL EMPRESA'!G561&gt;0,'ORÇ.GLOBAL EMPRESA'!G561,'ORÇ.GLOBAL P CAIXA'!F561))</f>
        <v>0</v>
      </c>
      <c r="G562" s="163" t="n">
        <f aca="false">IF(E562&lt;&gt;0,ROUND(E562*F562,2),IF(AE562=0,(SUMIF($W$13:$W$1012,B562,$AE$13:$AE$1012)),AE562))</f>
        <v>0</v>
      </c>
      <c r="H562" s="661" t="n">
        <f aca="false">IF('ORÇ.GLOBAL P CAIXA'!K561="EXEC.",0,'ORÇ.REPROG. P CAIXA'!H562)</f>
        <v>0</v>
      </c>
      <c r="I562" s="661" t="n">
        <f aca="false">IF('ORÇ.GLOBAL P CAIXA'!K561="EXEC.",0,'ORÇ.REPROG. P CAIXA'!I562)</f>
        <v>0</v>
      </c>
      <c r="J562" s="163" t="n">
        <f aca="false">IF(H562&lt;&gt;0,ROUND(H562*I562,2),IF(AJ562=0,(SUMIF($W$13:$W$1012,B562,$AJ$13:$AJ$1012)),AJ562))</f>
        <v>0</v>
      </c>
      <c r="K562" s="163" t="n">
        <f aca="false">H562-E562</f>
        <v>0</v>
      </c>
      <c r="L562" s="163" t="n">
        <f aca="false">J562-G562</f>
        <v>0</v>
      </c>
      <c r="M562" s="662" t="str">
        <f aca="false">IF('ORÇ.GLOBAL P CAIXA'!K561="EXEC.","",IF('ORÇ.REPROG. P CAIXA'!M562&gt;0,'ORÇ.REPROG. P CAIXA'!M562,""))</f>
        <v/>
      </c>
      <c r="N562" s="663" t="str">
        <f aca="false">IF('ORÇ.GLOBAL P CAIXA'!K561="EXEC.","",IF('ORÇ.REPROG. P CAIXA'!N562&gt;0,'ORÇ.REPROG. P CAIXA'!N562,""))</f>
        <v/>
      </c>
      <c r="O562" s="166" t="str">
        <f aca="false">IF('ORÇ.GLOBAL P CAIXA'!$K561="EXEC.","",'ORÇ.REPROG. P CAIXA'!O562)</f>
        <v/>
      </c>
      <c r="P562" s="167"/>
      <c r="Q562" s="168" t="str">
        <f aca="false">IF(B562&gt;0,"ok","ocultar")</f>
        <v>ocultar</v>
      </c>
      <c r="R562" s="649"/>
      <c r="S562" s="649"/>
      <c r="T562" s="650"/>
      <c r="V562" s="88"/>
      <c r="W562" s="157" t="n">
        <f aca="false">IF(B562=0,W561,IF(ISNONTEXT(B562)=TRUE(),INT(B562),INT(LEFT(B562,FIND(".",B562)-1))))</f>
        <v>3</v>
      </c>
      <c r="X562" s="157" t="str">
        <f aca="false">IF(X563=1,1,IF(B562&lt;&gt;0,1,IF(C562&lt;&gt;0,1,IF(D562&lt;&gt;0,1,IF(E562&lt;&gt;0,1,"")))))</f>
        <v/>
      </c>
      <c r="Y562" s="157" t="str">
        <f aca="false">IF(W562=0," ",IF(W562&lt;&gt;W561,W562," "))</f>
        <v> </v>
      </c>
      <c r="Z562" s="88"/>
      <c r="AA562" s="75" t="n">
        <f aca="false">IF(W562&lt;&gt;Y562,(IF(N562=0,G562*(INFORMAÇÕES!$Q$69/INFORMAÇÕES!$Q$72),IF(N562="R",G562,0))),0)</f>
        <v>0</v>
      </c>
      <c r="AB562" s="75" t="n">
        <f aca="false">IF(W562&lt;&gt;Y562,(IF(N562=0,G562*(INFORMAÇÕES!$Q$70/INFORMAÇÕES!$Q$72),IF(N562="C",G562,0))),0)</f>
        <v>0</v>
      </c>
      <c r="AC562" s="75" t="n">
        <f aca="false">IF(W562&lt;&gt;Y562,(IF(N562=0,G562*INFORMAÇÕES!$U$115,IF(N562="CF",G562,0))),0)</f>
        <v>0</v>
      </c>
      <c r="AD562" s="75" t="n">
        <f aca="false">IF(W562&lt;&gt;Y562,(IF(N562=0,G562*INFORMAÇÕES!$U$116,IF(N562="O",G562,0))),0)</f>
        <v>0</v>
      </c>
      <c r="AE562" s="75" t="n">
        <f aca="false">IF(E562&lt;&gt;0,G562,0)</f>
        <v>0</v>
      </c>
      <c r="AF562" s="75" t="n">
        <f aca="false">IF(W562&lt;&gt;Y562,(IF(N562=0,J562*(INFORMAÇÕES!$Q$89/INFORMAÇÕES!$Q$92),IF(N562="R",J562,0))),0)</f>
        <v>0</v>
      </c>
      <c r="AG562" s="75" t="n">
        <f aca="false">IF(W562&lt;&gt;Y562,(IF(N562=0,J562*(INFORMAÇÕES!$Q$90/INFORMAÇÕES!$Q$92),IF(N562="C",J562,0))),0)</f>
        <v>0</v>
      </c>
      <c r="AH562" s="75" t="n">
        <f aca="false">IF(W562&lt;&gt;Y562,(IF(N562="",J562*INFORMAÇÕES!$U$115,IF(N562="CF",J562,0))),0)</f>
        <v>0</v>
      </c>
      <c r="AI562" s="75" t="n">
        <f aca="false">IF(W562&lt;&gt;Y562,(IF(N562="",J562*INFORMAÇÕES!$U$116,IF(N562="O",J562,0))),0)</f>
        <v>0</v>
      </c>
      <c r="AJ562" s="75" t="n">
        <f aca="false">IF(H562&lt;&gt;0,J562,0)</f>
        <v>0</v>
      </c>
      <c r="AK562" s="75" t="n">
        <f aca="false">IF(K562&lt;&gt;0,L562,0)</f>
        <v>0</v>
      </c>
    </row>
    <row r="563" s="174" customFormat="true" ht="14.25" hidden="false" customHeight="false" outlineLevel="0" collapsed="false">
      <c r="A563" s="159" t="n">
        <v>551</v>
      </c>
      <c r="B563" s="160" t="n">
        <f aca="false">IF('ORÇ.GLOBAL P CAIXA'!$K562="EXEC.",0,'ORÇ.REPROG. P CAIXA'!B563)</f>
        <v>0</v>
      </c>
      <c r="C563" s="161" t="n">
        <f aca="false">IF('ORÇ.GLOBAL P CAIXA'!$K562="EXEC.",0,'ORÇ.REPROG. P CAIXA'!C563)</f>
        <v>0</v>
      </c>
      <c r="D563" s="162" t="n">
        <f aca="false">IF('ORÇ.GLOBAL P CAIXA'!$K562="EXEC.",0,'ORÇ.REPROG. P CAIXA'!D563)</f>
        <v>0</v>
      </c>
      <c r="E563" s="163" t="n">
        <f aca="false">IF('ORÇ.GLOBAL P CAIXA'!$K562="EXEC.",0,'ORÇ.REPROG. P CAIXA'!E563)</f>
        <v>0</v>
      </c>
      <c r="F563" s="163" t="n">
        <f aca="false">IF('ORÇ.GLOBAL P CAIXA'!K562="EXEC.",0,IF('ORÇ.GLOBAL EMPRESA'!G562&gt;0,'ORÇ.GLOBAL EMPRESA'!G562,'ORÇ.GLOBAL P CAIXA'!F562))</f>
        <v>0</v>
      </c>
      <c r="G563" s="163" t="n">
        <f aca="false">IF(E563&lt;&gt;0,ROUND(E563*F563,2),IF(AE563=0,(SUMIF($W$13:$W$1012,B563,$AE$13:$AE$1012)),AE563))</f>
        <v>0</v>
      </c>
      <c r="H563" s="661" t="n">
        <f aca="false">IF('ORÇ.GLOBAL P CAIXA'!K562="EXEC.",0,'ORÇ.REPROG. P CAIXA'!H563)</f>
        <v>0</v>
      </c>
      <c r="I563" s="661" t="n">
        <f aca="false">IF('ORÇ.GLOBAL P CAIXA'!K562="EXEC.",0,'ORÇ.REPROG. P CAIXA'!I563)</f>
        <v>0</v>
      </c>
      <c r="J563" s="163" t="n">
        <f aca="false">IF(H563&lt;&gt;0,ROUND(H563*I563,2),IF(AJ563=0,(SUMIF($W$13:$W$1012,B563,$AJ$13:$AJ$1012)),AJ563))</f>
        <v>0</v>
      </c>
      <c r="K563" s="163" t="n">
        <f aca="false">H563-E563</f>
        <v>0</v>
      </c>
      <c r="L563" s="163" t="n">
        <f aca="false">J563-G563</f>
        <v>0</v>
      </c>
      <c r="M563" s="662" t="str">
        <f aca="false">IF('ORÇ.GLOBAL P CAIXA'!K562="EXEC.","",IF('ORÇ.REPROG. P CAIXA'!M563&gt;0,'ORÇ.REPROG. P CAIXA'!M563,""))</f>
        <v/>
      </c>
      <c r="N563" s="663" t="str">
        <f aca="false">IF('ORÇ.GLOBAL P CAIXA'!K562="EXEC.","",IF('ORÇ.REPROG. P CAIXA'!N563&gt;0,'ORÇ.REPROG. P CAIXA'!N563,""))</f>
        <v/>
      </c>
      <c r="O563" s="166" t="str">
        <f aca="false">IF('ORÇ.GLOBAL P CAIXA'!$K562="EXEC.","",'ORÇ.REPROG. P CAIXA'!O563)</f>
        <v/>
      </c>
      <c r="P563" s="167"/>
      <c r="Q563" s="168" t="str">
        <f aca="false">IF(B563&gt;0,"ok","ocultar")</f>
        <v>ocultar</v>
      </c>
      <c r="R563" s="649"/>
      <c r="S563" s="649"/>
      <c r="T563" s="650"/>
      <c r="V563" s="88"/>
      <c r="W563" s="157" t="n">
        <f aca="false">IF(B563=0,W562,IF(ISNONTEXT(B563)=TRUE(),INT(B563),INT(LEFT(B563,FIND(".",B563)-1))))</f>
        <v>3</v>
      </c>
      <c r="X563" s="157" t="str">
        <f aca="false">IF(X564=1,1,IF(B563&lt;&gt;0,1,IF(C563&lt;&gt;0,1,IF(D563&lt;&gt;0,1,IF(E563&lt;&gt;0,1,"")))))</f>
        <v/>
      </c>
      <c r="Y563" s="157" t="str">
        <f aca="false">IF(W563=0," ",IF(W563&lt;&gt;W562,W563," "))</f>
        <v> </v>
      </c>
      <c r="Z563" s="88"/>
      <c r="AA563" s="75" t="n">
        <f aca="false">IF(W563&lt;&gt;Y563,(IF(N563=0,G563*(INFORMAÇÕES!$Q$69/INFORMAÇÕES!$Q$72),IF(N563="R",G563,0))),0)</f>
        <v>0</v>
      </c>
      <c r="AB563" s="75" t="n">
        <f aca="false">IF(W563&lt;&gt;Y563,(IF(N563=0,G563*(INFORMAÇÕES!$Q$70/INFORMAÇÕES!$Q$72),IF(N563="C",G563,0))),0)</f>
        <v>0</v>
      </c>
      <c r="AC563" s="75" t="n">
        <f aca="false">IF(W563&lt;&gt;Y563,(IF(N563=0,G563*INFORMAÇÕES!$U$115,IF(N563="CF",G563,0))),0)</f>
        <v>0</v>
      </c>
      <c r="AD563" s="75" t="n">
        <f aca="false">IF(W563&lt;&gt;Y563,(IF(N563=0,G563*INFORMAÇÕES!$U$116,IF(N563="O",G563,0))),0)</f>
        <v>0</v>
      </c>
      <c r="AE563" s="75" t="n">
        <f aca="false">IF(E563&lt;&gt;0,G563,0)</f>
        <v>0</v>
      </c>
      <c r="AF563" s="75" t="n">
        <f aca="false">IF(W563&lt;&gt;Y563,(IF(N563=0,J563*(INFORMAÇÕES!$Q$89/INFORMAÇÕES!$Q$92),IF(N563="R",J563,0))),0)</f>
        <v>0</v>
      </c>
      <c r="AG563" s="75" t="n">
        <f aca="false">IF(W563&lt;&gt;Y563,(IF(N563=0,J563*(INFORMAÇÕES!$Q$90/INFORMAÇÕES!$Q$92),IF(N563="C",J563,0))),0)</f>
        <v>0</v>
      </c>
      <c r="AH563" s="75" t="n">
        <f aca="false">IF(W563&lt;&gt;Y563,(IF(N563="",J563*INFORMAÇÕES!$U$115,IF(N563="CF",J563,0))),0)</f>
        <v>0</v>
      </c>
      <c r="AI563" s="75" t="n">
        <f aca="false">IF(W563&lt;&gt;Y563,(IF(N563="",J563*INFORMAÇÕES!$U$116,IF(N563="O",J563,0))),0)</f>
        <v>0</v>
      </c>
      <c r="AJ563" s="75" t="n">
        <f aca="false">IF(H563&lt;&gt;0,J563,0)</f>
        <v>0</v>
      </c>
      <c r="AK563" s="75" t="n">
        <f aca="false">IF(K563&lt;&gt;0,L563,0)</f>
        <v>0</v>
      </c>
    </row>
    <row r="564" s="174" customFormat="true" ht="14.25" hidden="false" customHeight="false" outlineLevel="0" collapsed="false">
      <c r="A564" s="159" t="n">
        <v>552</v>
      </c>
      <c r="B564" s="160" t="n">
        <f aca="false">IF('ORÇ.GLOBAL P CAIXA'!$K563="EXEC.",0,'ORÇ.REPROG. P CAIXA'!B564)</f>
        <v>0</v>
      </c>
      <c r="C564" s="161" t="n">
        <f aca="false">IF('ORÇ.GLOBAL P CAIXA'!$K563="EXEC.",0,'ORÇ.REPROG. P CAIXA'!C564)</f>
        <v>0</v>
      </c>
      <c r="D564" s="162" t="n">
        <f aca="false">IF('ORÇ.GLOBAL P CAIXA'!$K563="EXEC.",0,'ORÇ.REPROG. P CAIXA'!D564)</f>
        <v>0</v>
      </c>
      <c r="E564" s="163" t="n">
        <f aca="false">IF('ORÇ.GLOBAL P CAIXA'!$K563="EXEC.",0,'ORÇ.REPROG. P CAIXA'!E564)</f>
        <v>0</v>
      </c>
      <c r="F564" s="163" t="n">
        <f aca="false">IF('ORÇ.GLOBAL P CAIXA'!K563="EXEC.",0,IF('ORÇ.GLOBAL EMPRESA'!G563&gt;0,'ORÇ.GLOBAL EMPRESA'!G563,'ORÇ.GLOBAL P CAIXA'!F563))</f>
        <v>0</v>
      </c>
      <c r="G564" s="163" t="n">
        <f aca="false">IF(E564&lt;&gt;0,ROUND(E564*F564,2),IF(AE564=0,(SUMIF($W$13:$W$1012,B564,$AE$13:$AE$1012)),AE564))</f>
        <v>0</v>
      </c>
      <c r="H564" s="661" t="n">
        <f aca="false">IF('ORÇ.GLOBAL P CAIXA'!K563="EXEC.",0,'ORÇ.REPROG. P CAIXA'!H564)</f>
        <v>0</v>
      </c>
      <c r="I564" s="661" t="n">
        <f aca="false">IF('ORÇ.GLOBAL P CAIXA'!K563="EXEC.",0,'ORÇ.REPROG. P CAIXA'!I564)</f>
        <v>0</v>
      </c>
      <c r="J564" s="163" t="n">
        <f aca="false">IF(H564&lt;&gt;0,ROUND(H564*I564,2),IF(AJ564=0,(SUMIF($W$13:$W$1012,B564,$AJ$13:$AJ$1012)),AJ564))</f>
        <v>0</v>
      </c>
      <c r="K564" s="163" t="n">
        <f aca="false">H564-E564</f>
        <v>0</v>
      </c>
      <c r="L564" s="163" t="n">
        <f aca="false">J564-G564</f>
        <v>0</v>
      </c>
      <c r="M564" s="662" t="str">
        <f aca="false">IF('ORÇ.GLOBAL P CAIXA'!K563="EXEC.","",IF('ORÇ.REPROG. P CAIXA'!M564&gt;0,'ORÇ.REPROG. P CAIXA'!M564,""))</f>
        <v/>
      </c>
      <c r="N564" s="663" t="str">
        <f aca="false">IF('ORÇ.GLOBAL P CAIXA'!K563="EXEC.","",IF('ORÇ.REPROG. P CAIXA'!N564&gt;0,'ORÇ.REPROG. P CAIXA'!N564,""))</f>
        <v/>
      </c>
      <c r="O564" s="166" t="str">
        <f aca="false">IF('ORÇ.GLOBAL P CAIXA'!$K563="EXEC.","",'ORÇ.REPROG. P CAIXA'!O564)</f>
        <v/>
      </c>
      <c r="P564" s="167"/>
      <c r="Q564" s="168" t="str">
        <f aca="false">IF(B564&gt;0,"ok","ocultar")</f>
        <v>ocultar</v>
      </c>
      <c r="R564" s="649"/>
      <c r="S564" s="649"/>
      <c r="T564" s="650"/>
      <c r="V564" s="88"/>
      <c r="W564" s="157" t="n">
        <f aca="false">IF(B564=0,W563,IF(ISNONTEXT(B564)=TRUE(),INT(B564),INT(LEFT(B564,FIND(".",B564)-1))))</f>
        <v>3</v>
      </c>
      <c r="X564" s="157" t="str">
        <f aca="false">IF(X565=1,1,IF(B564&lt;&gt;0,1,IF(C564&lt;&gt;0,1,IF(D564&lt;&gt;0,1,IF(E564&lt;&gt;0,1,"")))))</f>
        <v/>
      </c>
      <c r="Y564" s="157" t="str">
        <f aca="false">IF(W564=0," ",IF(W564&lt;&gt;W563,W564," "))</f>
        <v> </v>
      </c>
      <c r="Z564" s="88"/>
      <c r="AA564" s="75" t="n">
        <f aca="false">IF(W564&lt;&gt;Y564,(IF(N564=0,G564*(INFORMAÇÕES!$Q$69/INFORMAÇÕES!$Q$72),IF(N564="R",G564,0))),0)</f>
        <v>0</v>
      </c>
      <c r="AB564" s="75" t="n">
        <f aca="false">IF(W564&lt;&gt;Y564,(IF(N564=0,G564*(INFORMAÇÕES!$Q$70/INFORMAÇÕES!$Q$72),IF(N564="C",G564,0))),0)</f>
        <v>0</v>
      </c>
      <c r="AC564" s="75" t="n">
        <f aca="false">IF(W564&lt;&gt;Y564,(IF(N564=0,G564*INFORMAÇÕES!$U$115,IF(N564="CF",G564,0))),0)</f>
        <v>0</v>
      </c>
      <c r="AD564" s="75" t="n">
        <f aca="false">IF(W564&lt;&gt;Y564,(IF(N564=0,G564*INFORMAÇÕES!$U$116,IF(N564="O",G564,0))),0)</f>
        <v>0</v>
      </c>
      <c r="AE564" s="75" t="n">
        <f aca="false">IF(E564&lt;&gt;0,G564,0)</f>
        <v>0</v>
      </c>
      <c r="AF564" s="75" t="n">
        <f aca="false">IF(W564&lt;&gt;Y564,(IF(N564=0,J564*(INFORMAÇÕES!$Q$89/INFORMAÇÕES!$Q$92),IF(N564="R",J564,0))),0)</f>
        <v>0</v>
      </c>
      <c r="AG564" s="75" t="n">
        <f aca="false">IF(W564&lt;&gt;Y564,(IF(N564=0,J564*(INFORMAÇÕES!$Q$90/INFORMAÇÕES!$Q$92),IF(N564="C",J564,0))),0)</f>
        <v>0</v>
      </c>
      <c r="AH564" s="75" t="n">
        <f aca="false">IF(W564&lt;&gt;Y564,(IF(N564="",J564*INFORMAÇÕES!$U$115,IF(N564="CF",J564,0))),0)</f>
        <v>0</v>
      </c>
      <c r="AI564" s="75" t="n">
        <f aca="false">IF(W564&lt;&gt;Y564,(IF(N564="",J564*INFORMAÇÕES!$U$116,IF(N564="O",J564,0))),0)</f>
        <v>0</v>
      </c>
      <c r="AJ564" s="75" t="n">
        <f aca="false">IF(H564&lt;&gt;0,J564,0)</f>
        <v>0</v>
      </c>
      <c r="AK564" s="75" t="n">
        <f aca="false">IF(K564&lt;&gt;0,L564,0)</f>
        <v>0</v>
      </c>
    </row>
    <row r="565" s="174" customFormat="true" ht="14.25" hidden="false" customHeight="false" outlineLevel="0" collapsed="false">
      <c r="A565" s="159" t="n">
        <v>553</v>
      </c>
      <c r="B565" s="160" t="n">
        <f aca="false">IF('ORÇ.GLOBAL P CAIXA'!$K564="EXEC.",0,'ORÇ.REPROG. P CAIXA'!B565)</f>
        <v>0</v>
      </c>
      <c r="C565" s="161" t="n">
        <f aca="false">IF('ORÇ.GLOBAL P CAIXA'!$K564="EXEC.",0,'ORÇ.REPROG. P CAIXA'!C565)</f>
        <v>0</v>
      </c>
      <c r="D565" s="162" t="n">
        <f aca="false">IF('ORÇ.GLOBAL P CAIXA'!$K564="EXEC.",0,'ORÇ.REPROG. P CAIXA'!D565)</f>
        <v>0</v>
      </c>
      <c r="E565" s="163" t="n">
        <f aca="false">IF('ORÇ.GLOBAL P CAIXA'!$K564="EXEC.",0,'ORÇ.REPROG. P CAIXA'!E565)</f>
        <v>0</v>
      </c>
      <c r="F565" s="163" t="n">
        <f aca="false">IF('ORÇ.GLOBAL P CAIXA'!K564="EXEC.",0,IF('ORÇ.GLOBAL EMPRESA'!G564&gt;0,'ORÇ.GLOBAL EMPRESA'!G564,'ORÇ.GLOBAL P CAIXA'!F564))</f>
        <v>0</v>
      </c>
      <c r="G565" s="163" t="n">
        <f aca="false">IF(E565&lt;&gt;0,ROUND(E565*F565,2),IF(AE565=0,(SUMIF($W$13:$W$1012,B565,$AE$13:$AE$1012)),AE565))</f>
        <v>0</v>
      </c>
      <c r="H565" s="661" t="n">
        <f aca="false">IF('ORÇ.GLOBAL P CAIXA'!K564="EXEC.",0,'ORÇ.REPROG. P CAIXA'!H565)</f>
        <v>0</v>
      </c>
      <c r="I565" s="661" t="n">
        <f aca="false">IF('ORÇ.GLOBAL P CAIXA'!K564="EXEC.",0,'ORÇ.REPROG. P CAIXA'!I565)</f>
        <v>0</v>
      </c>
      <c r="J565" s="163" t="n">
        <f aca="false">IF(H565&lt;&gt;0,ROUND(H565*I565,2),IF(AJ565=0,(SUMIF($W$13:$W$1012,B565,$AJ$13:$AJ$1012)),AJ565))</f>
        <v>0</v>
      </c>
      <c r="K565" s="163" t="n">
        <f aca="false">H565-E565</f>
        <v>0</v>
      </c>
      <c r="L565" s="163" t="n">
        <f aca="false">J565-G565</f>
        <v>0</v>
      </c>
      <c r="M565" s="662" t="str">
        <f aca="false">IF('ORÇ.GLOBAL P CAIXA'!K564="EXEC.","",IF('ORÇ.REPROG. P CAIXA'!M565&gt;0,'ORÇ.REPROG. P CAIXA'!M565,""))</f>
        <v/>
      </c>
      <c r="N565" s="663" t="str">
        <f aca="false">IF('ORÇ.GLOBAL P CAIXA'!K564="EXEC.","",IF('ORÇ.REPROG. P CAIXA'!N565&gt;0,'ORÇ.REPROG. P CAIXA'!N565,""))</f>
        <v/>
      </c>
      <c r="O565" s="166" t="str">
        <f aca="false">IF('ORÇ.GLOBAL P CAIXA'!$K564="EXEC.","",'ORÇ.REPROG. P CAIXA'!O565)</f>
        <v/>
      </c>
      <c r="P565" s="167"/>
      <c r="Q565" s="168" t="str">
        <f aca="false">IF(B565&gt;0,"ok","ocultar")</f>
        <v>ocultar</v>
      </c>
      <c r="R565" s="649"/>
      <c r="S565" s="649"/>
      <c r="T565" s="650"/>
      <c r="V565" s="88"/>
      <c r="W565" s="157" t="n">
        <f aca="false">IF(B565=0,W564,IF(ISNONTEXT(B565)=TRUE(),INT(B565),INT(LEFT(B565,FIND(".",B565)-1))))</f>
        <v>3</v>
      </c>
      <c r="X565" s="157" t="str">
        <f aca="false">IF(X566=1,1,IF(B565&lt;&gt;0,1,IF(C565&lt;&gt;0,1,IF(D565&lt;&gt;0,1,IF(E565&lt;&gt;0,1,"")))))</f>
        <v/>
      </c>
      <c r="Y565" s="157" t="str">
        <f aca="false">IF(W565=0," ",IF(W565&lt;&gt;W564,W565," "))</f>
        <v> </v>
      </c>
      <c r="Z565" s="88"/>
      <c r="AA565" s="75" t="n">
        <f aca="false">IF(W565&lt;&gt;Y565,(IF(N565=0,G565*(INFORMAÇÕES!$Q$69/INFORMAÇÕES!$Q$72),IF(N565="R",G565,0))),0)</f>
        <v>0</v>
      </c>
      <c r="AB565" s="75" t="n">
        <f aca="false">IF(W565&lt;&gt;Y565,(IF(N565=0,G565*(INFORMAÇÕES!$Q$70/INFORMAÇÕES!$Q$72),IF(N565="C",G565,0))),0)</f>
        <v>0</v>
      </c>
      <c r="AC565" s="75" t="n">
        <f aca="false">IF(W565&lt;&gt;Y565,(IF(N565=0,G565*INFORMAÇÕES!$U$115,IF(N565="CF",G565,0))),0)</f>
        <v>0</v>
      </c>
      <c r="AD565" s="75" t="n">
        <f aca="false">IF(W565&lt;&gt;Y565,(IF(N565=0,G565*INFORMAÇÕES!$U$116,IF(N565="O",G565,0))),0)</f>
        <v>0</v>
      </c>
      <c r="AE565" s="75" t="n">
        <f aca="false">IF(E565&lt;&gt;0,G565,0)</f>
        <v>0</v>
      </c>
      <c r="AF565" s="75" t="n">
        <f aca="false">IF(W565&lt;&gt;Y565,(IF(N565=0,J565*(INFORMAÇÕES!$Q$89/INFORMAÇÕES!$Q$92),IF(N565="R",J565,0))),0)</f>
        <v>0</v>
      </c>
      <c r="AG565" s="75" t="n">
        <f aca="false">IF(W565&lt;&gt;Y565,(IF(N565=0,J565*(INFORMAÇÕES!$Q$90/INFORMAÇÕES!$Q$92),IF(N565="C",J565,0))),0)</f>
        <v>0</v>
      </c>
      <c r="AH565" s="75" t="n">
        <f aca="false">IF(W565&lt;&gt;Y565,(IF(N565="",J565*INFORMAÇÕES!$U$115,IF(N565="CF",J565,0))),0)</f>
        <v>0</v>
      </c>
      <c r="AI565" s="75" t="n">
        <f aca="false">IF(W565&lt;&gt;Y565,(IF(N565="",J565*INFORMAÇÕES!$U$116,IF(N565="O",J565,0))),0)</f>
        <v>0</v>
      </c>
      <c r="AJ565" s="75" t="n">
        <f aca="false">IF(H565&lt;&gt;0,J565,0)</f>
        <v>0</v>
      </c>
      <c r="AK565" s="75" t="n">
        <f aca="false">IF(K565&lt;&gt;0,L565,0)</f>
        <v>0</v>
      </c>
    </row>
    <row r="566" s="174" customFormat="true" ht="14.25" hidden="false" customHeight="false" outlineLevel="0" collapsed="false">
      <c r="A566" s="159" t="n">
        <v>554</v>
      </c>
      <c r="B566" s="160" t="n">
        <f aca="false">IF('ORÇ.GLOBAL P CAIXA'!$K565="EXEC.",0,'ORÇ.REPROG. P CAIXA'!B566)</f>
        <v>0</v>
      </c>
      <c r="C566" s="161" t="n">
        <f aca="false">IF('ORÇ.GLOBAL P CAIXA'!$K565="EXEC.",0,'ORÇ.REPROG. P CAIXA'!C566)</f>
        <v>0</v>
      </c>
      <c r="D566" s="162" t="n">
        <f aca="false">IF('ORÇ.GLOBAL P CAIXA'!$K565="EXEC.",0,'ORÇ.REPROG. P CAIXA'!D566)</f>
        <v>0</v>
      </c>
      <c r="E566" s="163" t="n">
        <f aca="false">IF('ORÇ.GLOBAL P CAIXA'!$K565="EXEC.",0,'ORÇ.REPROG. P CAIXA'!E566)</f>
        <v>0</v>
      </c>
      <c r="F566" s="163" t="n">
        <f aca="false">IF('ORÇ.GLOBAL P CAIXA'!K565="EXEC.",0,IF('ORÇ.GLOBAL EMPRESA'!G565&gt;0,'ORÇ.GLOBAL EMPRESA'!G565,'ORÇ.GLOBAL P CAIXA'!F565))</f>
        <v>0</v>
      </c>
      <c r="G566" s="163" t="n">
        <f aca="false">IF(E566&lt;&gt;0,ROUND(E566*F566,2),IF(AE566=0,(SUMIF($W$13:$W$1012,B566,$AE$13:$AE$1012)),AE566))</f>
        <v>0</v>
      </c>
      <c r="H566" s="661" t="n">
        <f aca="false">IF('ORÇ.GLOBAL P CAIXA'!K565="EXEC.",0,'ORÇ.REPROG. P CAIXA'!H566)</f>
        <v>0</v>
      </c>
      <c r="I566" s="661" t="n">
        <f aca="false">IF('ORÇ.GLOBAL P CAIXA'!K565="EXEC.",0,'ORÇ.REPROG. P CAIXA'!I566)</f>
        <v>0</v>
      </c>
      <c r="J566" s="163" t="n">
        <f aca="false">IF(H566&lt;&gt;0,ROUND(H566*I566,2),IF(AJ566=0,(SUMIF($W$13:$W$1012,B566,$AJ$13:$AJ$1012)),AJ566))</f>
        <v>0</v>
      </c>
      <c r="K566" s="163" t="n">
        <f aca="false">H566-E566</f>
        <v>0</v>
      </c>
      <c r="L566" s="163" t="n">
        <f aca="false">J566-G566</f>
        <v>0</v>
      </c>
      <c r="M566" s="662" t="str">
        <f aca="false">IF('ORÇ.GLOBAL P CAIXA'!K565="EXEC.","",IF('ORÇ.REPROG. P CAIXA'!M566&gt;0,'ORÇ.REPROG. P CAIXA'!M566,""))</f>
        <v/>
      </c>
      <c r="N566" s="663" t="str">
        <f aca="false">IF('ORÇ.GLOBAL P CAIXA'!K565="EXEC.","",IF('ORÇ.REPROG. P CAIXA'!N566&gt;0,'ORÇ.REPROG. P CAIXA'!N566,""))</f>
        <v/>
      </c>
      <c r="O566" s="166" t="str">
        <f aca="false">IF('ORÇ.GLOBAL P CAIXA'!$K565="EXEC.","",'ORÇ.REPROG. P CAIXA'!O566)</f>
        <v/>
      </c>
      <c r="P566" s="167"/>
      <c r="Q566" s="168" t="str">
        <f aca="false">IF(B566&gt;0,"ok","ocultar")</f>
        <v>ocultar</v>
      </c>
      <c r="R566" s="649"/>
      <c r="S566" s="649"/>
      <c r="T566" s="650"/>
      <c r="V566" s="88"/>
      <c r="W566" s="157" t="n">
        <f aca="false">IF(B566=0,W565,IF(ISNONTEXT(B566)=TRUE(),INT(B566),INT(LEFT(B566,FIND(".",B566)-1))))</f>
        <v>3</v>
      </c>
      <c r="X566" s="157" t="str">
        <f aca="false">IF(X567=1,1,IF(B566&lt;&gt;0,1,IF(C566&lt;&gt;0,1,IF(D566&lt;&gt;0,1,IF(E566&lt;&gt;0,1,"")))))</f>
        <v/>
      </c>
      <c r="Y566" s="157" t="str">
        <f aca="false">IF(W566=0," ",IF(W566&lt;&gt;W565,W566," "))</f>
        <v> </v>
      </c>
      <c r="Z566" s="88"/>
      <c r="AA566" s="75" t="n">
        <f aca="false">IF(W566&lt;&gt;Y566,(IF(N566=0,G566*(INFORMAÇÕES!$Q$69/INFORMAÇÕES!$Q$72),IF(N566="R",G566,0))),0)</f>
        <v>0</v>
      </c>
      <c r="AB566" s="75" t="n">
        <f aca="false">IF(W566&lt;&gt;Y566,(IF(N566=0,G566*(INFORMAÇÕES!$Q$70/INFORMAÇÕES!$Q$72),IF(N566="C",G566,0))),0)</f>
        <v>0</v>
      </c>
      <c r="AC566" s="75" t="n">
        <f aca="false">IF(W566&lt;&gt;Y566,(IF(N566=0,G566*INFORMAÇÕES!$U$115,IF(N566="CF",G566,0))),0)</f>
        <v>0</v>
      </c>
      <c r="AD566" s="75" t="n">
        <f aca="false">IF(W566&lt;&gt;Y566,(IF(N566=0,G566*INFORMAÇÕES!$U$116,IF(N566="O",G566,0))),0)</f>
        <v>0</v>
      </c>
      <c r="AE566" s="75" t="n">
        <f aca="false">IF(E566&lt;&gt;0,G566,0)</f>
        <v>0</v>
      </c>
      <c r="AF566" s="75" t="n">
        <f aca="false">IF(W566&lt;&gt;Y566,(IF(N566=0,J566*(INFORMAÇÕES!$Q$89/INFORMAÇÕES!$Q$92),IF(N566="R",J566,0))),0)</f>
        <v>0</v>
      </c>
      <c r="AG566" s="75" t="n">
        <f aca="false">IF(W566&lt;&gt;Y566,(IF(N566=0,J566*(INFORMAÇÕES!$Q$90/INFORMAÇÕES!$Q$92),IF(N566="C",J566,0))),0)</f>
        <v>0</v>
      </c>
      <c r="AH566" s="75" t="n">
        <f aca="false">IF(W566&lt;&gt;Y566,(IF(N566="",J566*INFORMAÇÕES!$U$115,IF(N566="CF",J566,0))),0)</f>
        <v>0</v>
      </c>
      <c r="AI566" s="75" t="n">
        <f aca="false">IF(W566&lt;&gt;Y566,(IF(N566="",J566*INFORMAÇÕES!$U$116,IF(N566="O",J566,0))),0)</f>
        <v>0</v>
      </c>
      <c r="AJ566" s="75" t="n">
        <f aca="false">IF(H566&lt;&gt;0,J566,0)</f>
        <v>0</v>
      </c>
      <c r="AK566" s="75" t="n">
        <f aca="false">IF(K566&lt;&gt;0,L566,0)</f>
        <v>0</v>
      </c>
    </row>
    <row r="567" s="174" customFormat="true" ht="14.25" hidden="false" customHeight="false" outlineLevel="0" collapsed="false">
      <c r="A567" s="159" t="n">
        <v>555</v>
      </c>
      <c r="B567" s="160" t="n">
        <f aca="false">IF('ORÇ.GLOBAL P CAIXA'!$K566="EXEC.",0,'ORÇ.REPROG. P CAIXA'!B567)</f>
        <v>0</v>
      </c>
      <c r="C567" s="161" t="n">
        <f aca="false">IF('ORÇ.GLOBAL P CAIXA'!$K566="EXEC.",0,'ORÇ.REPROG. P CAIXA'!C567)</f>
        <v>0</v>
      </c>
      <c r="D567" s="162" t="n">
        <f aca="false">IF('ORÇ.GLOBAL P CAIXA'!$K566="EXEC.",0,'ORÇ.REPROG. P CAIXA'!D567)</f>
        <v>0</v>
      </c>
      <c r="E567" s="163" t="n">
        <f aca="false">IF('ORÇ.GLOBAL P CAIXA'!$K566="EXEC.",0,'ORÇ.REPROG. P CAIXA'!E567)</f>
        <v>0</v>
      </c>
      <c r="F567" s="163" t="n">
        <f aca="false">IF('ORÇ.GLOBAL P CAIXA'!K566="EXEC.",0,IF('ORÇ.GLOBAL EMPRESA'!G566&gt;0,'ORÇ.GLOBAL EMPRESA'!G566,'ORÇ.GLOBAL P CAIXA'!F566))</f>
        <v>0</v>
      </c>
      <c r="G567" s="163" t="n">
        <f aca="false">IF(E567&lt;&gt;0,ROUND(E567*F567,2),IF(AE567=0,(SUMIF($W$13:$W$1012,B567,$AE$13:$AE$1012)),AE567))</f>
        <v>0</v>
      </c>
      <c r="H567" s="661" t="n">
        <f aca="false">IF('ORÇ.GLOBAL P CAIXA'!K566="EXEC.",0,'ORÇ.REPROG. P CAIXA'!H567)</f>
        <v>0</v>
      </c>
      <c r="I567" s="661" t="n">
        <f aca="false">IF('ORÇ.GLOBAL P CAIXA'!K566="EXEC.",0,'ORÇ.REPROG. P CAIXA'!I567)</f>
        <v>0</v>
      </c>
      <c r="J567" s="163" t="n">
        <f aca="false">IF(H567&lt;&gt;0,ROUND(H567*I567,2),IF(AJ567=0,(SUMIF($W$13:$W$1012,B567,$AJ$13:$AJ$1012)),AJ567))</f>
        <v>0</v>
      </c>
      <c r="K567" s="163" t="n">
        <f aca="false">H567-E567</f>
        <v>0</v>
      </c>
      <c r="L567" s="163" t="n">
        <f aca="false">J567-G567</f>
        <v>0</v>
      </c>
      <c r="M567" s="662" t="str">
        <f aca="false">IF('ORÇ.GLOBAL P CAIXA'!K566="EXEC.","",IF('ORÇ.REPROG. P CAIXA'!M567&gt;0,'ORÇ.REPROG. P CAIXA'!M567,""))</f>
        <v/>
      </c>
      <c r="N567" s="663" t="str">
        <f aca="false">IF('ORÇ.GLOBAL P CAIXA'!K566="EXEC.","",IF('ORÇ.REPROG. P CAIXA'!N567&gt;0,'ORÇ.REPROG. P CAIXA'!N567,""))</f>
        <v/>
      </c>
      <c r="O567" s="166" t="str">
        <f aca="false">IF('ORÇ.GLOBAL P CAIXA'!$K566="EXEC.","",'ORÇ.REPROG. P CAIXA'!O567)</f>
        <v/>
      </c>
      <c r="P567" s="167"/>
      <c r="Q567" s="168" t="str">
        <f aca="false">IF(B567&gt;0,"ok","ocultar")</f>
        <v>ocultar</v>
      </c>
      <c r="R567" s="649"/>
      <c r="S567" s="649"/>
      <c r="T567" s="650"/>
      <c r="V567" s="88"/>
      <c r="W567" s="157" t="n">
        <f aca="false">IF(B567=0,W566,IF(ISNONTEXT(B567)=TRUE(),INT(B567),INT(LEFT(B567,FIND(".",B567)-1))))</f>
        <v>3</v>
      </c>
      <c r="X567" s="157" t="str">
        <f aca="false">IF(X568=1,1,IF(B567&lt;&gt;0,1,IF(C567&lt;&gt;0,1,IF(D567&lt;&gt;0,1,IF(E567&lt;&gt;0,1,"")))))</f>
        <v/>
      </c>
      <c r="Y567" s="157" t="str">
        <f aca="false">IF(W567=0," ",IF(W567&lt;&gt;W566,W567," "))</f>
        <v> </v>
      </c>
      <c r="Z567" s="88"/>
      <c r="AA567" s="75" t="n">
        <f aca="false">IF(W567&lt;&gt;Y567,(IF(N567=0,G567*(INFORMAÇÕES!$Q$69/INFORMAÇÕES!$Q$72),IF(N567="R",G567,0))),0)</f>
        <v>0</v>
      </c>
      <c r="AB567" s="75" t="n">
        <f aca="false">IF(W567&lt;&gt;Y567,(IF(N567=0,G567*(INFORMAÇÕES!$Q$70/INFORMAÇÕES!$Q$72),IF(N567="C",G567,0))),0)</f>
        <v>0</v>
      </c>
      <c r="AC567" s="75" t="n">
        <f aca="false">IF(W567&lt;&gt;Y567,(IF(N567=0,G567*INFORMAÇÕES!$U$115,IF(N567="CF",G567,0))),0)</f>
        <v>0</v>
      </c>
      <c r="AD567" s="75" t="n">
        <f aca="false">IF(W567&lt;&gt;Y567,(IF(N567=0,G567*INFORMAÇÕES!$U$116,IF(N567="O",G567,0))),0)</f>
        <v>0</v>
      </c>
      <c r="AE567" s="75" t="n">
        <f aca="false">IF(E567&lt;&gt;0,G567,0)</f>
        <v>0</v>
      </c>
      <c r="AF567" s="75" t="n">
        <f aca="false">IF(W567&lt;&gt;Y567,(IF(N567=0,J567*(INFORMAÇÕES!$Q$89/INFORMAÇÕES!$Q$92),IF(N567="R",J567,0))),0)</f>
        <v>0</v>
      </c>
      <c r="AG567" s="75" t="n">
        <f aca="false">IF(W567&lt;&gt;Y567,(IF(N567=0,J567*(INFORMAÇÕES!$Q$90/INFORMAÇÕES!$Q$92),IF(N567="C",J567,0))),0)</f>
        <v>0</v>
      </c>
      <c r="AH567" s="75" t="n">
        <f aca="false">IF(W567&lt;&gt;Y567,(IF(N567="",J567*INFORMAÇÕES!$U$115,IF(N567="CF",J567,0))),0)</f>
        <v>0</v>
      </c>
      <c r="AI567" s="75" t="n">
        <f aca="false">IF(W567&lt;&gt;Y567,(IF(N567="",J567*INFORMAÇÕES!$U$116,IF(N567="O",J567,0))),0)</f>
        <v>0</v>
      </c>
      <c r="AJ567" s="75" t="n">
        <f aca="false">IF(H567&lt;&gt;0,J567,0)</f>
        <v>0</v>
      </c>
      <c r="AK567" s="75" t="n">
        <f aca="false">IF(K567&lt;&gt;0,L567,0)</f>
        <v>0</v>
      </c>
    </row>
    <row r="568" s="174" customFormat="true" ht="14.25" hidden="false" customHeight="false" outlineLevel="0" collapsed="false">
      <c r="A568" s="159" t="n">
        <v>556</v>
      </c>
      <c r="B568" s="160" t="n">
        <f aca="false">IF('ORÇ.GLOBAL P CAIXA'!$K567="EXEC.",0,'ORÇ.REPROG. P CAIXA'!B568)</f>
        <v>0</v>
      </c>
      <c r="C568" s="161" t="n">
        <f aca="false">IF('ORÇ.GLOBAL P CAIXA'!$K567="EXEC.",0,'ORÇ.REPROG. P CAIXA'!C568)</f>
        <v>0</v>
      </c>
      <c r="D568" s="162" t="n">
        <f aca="false">IF('ORÇ.GLOBAL P CAIXA'!$K567="EXEC.",0,'ORÇ.REPROG. P CAIXA'!D568)</f>
        <v>0</v>
      </c>
      <c r="E568" s="163" t="n">
        <f aca="false">IF('ORÇ.GLOBAL P CAIXA'!$K567="EXEC.",0,'ORÇ.REPROG. P CAIXA'!E568)</f>
        <v>0</v>
      </c>
      <c r="F568" s="163" t="n">
        <f aca="false">IF('ORÇ.GLOBAL P CAIXA'!K567="EXEC.",0,IF('ORÇ.GLOBAL EMPRESA'!G567&gt;0,'ORÇ.GLOBAL EMPRESA'!G567,'ORÇ.GLOBAL P CAIXA'!F567))</f>
        <v>0</v>
      </c>
      <c r="G568" s="163" t="n">
        <f aca="false">IF(E568&lt;&gt;0,ROUND(E568*F568,2),IF(AE568=0,(SUMIF($W$13:$W$1012,B568,$AE$13:$AE$1012)),AE568))</f>
        <v>0</v>
      </c>
      <c r="H568" s="661" t="n">
        <f aca="false">IF('ORÇ.GLOBAL P CAIXA'!K567="EXEC.",0,'ORÇ.REPROG. P CAIXA'!H568)</f>
        <v>0</v>
      </c>
      <c r="I568" s="661" t="n">
        <f aca="false">IF('ORÇ.GLOBAL P CAIXA'!K567="EXEC.",0,'ORÇ.REPROG. P CAIXA'!I568)</f>
        <v>0</v>
      </c>
      <c r="J568" s="163" t="n">
        <f aca="false">IF(H568&lt;&gt;0,ROUND(H568*I568,2),IF(AJ568=0,(SUMIF($W$13:$W$1012,B568,$AJ$13:$AJ$1012)),AJ568))</f>
        <v>0</v>
      </c>
      <c r="K568" s="163" t="n">
        <f aca="false">H568-E568</f>
        <v>0</v>
      </c>
      <c r="L568" s="163" t="n">
        <f aca="false">J568-G568</f>
        <v>0</v>
      </c>
      <c r="M568" s="662" t="str">
        <f aca="false">IF('ORÇ.GLOBAL P CAIXA'!K567="EXEC.","",IF('ORÇ.REPROG. P CAIXA'!M568&gt;0,'ORÇ.REPROG. P CAIXA'!M568,""))</f>
        <v/>
      </c>
      <c r="N568" s="663" t="str">
        <f aca="false">IF('ORÇ.GLOBAL P CAIXA'!K567="EXEC.","",IF('ORÇ.REPROG. P CAIXA'!N568&gt;0,'ORÇ.REPROG. P CAIXA'!N568,""))</f>
        <v/>
      </c>
      <c r="O568" s="166" t="str">
        <f aca="false">IF('ORÇ.GLOBAL P CAIXA'!$K567="EXEC.","",'ORÇ.REPROG. P CAIXA'!O568)</f>
        <v/>
      </c>
      <c r="P568" s="167"/>
      <c r="Q568" s="168" t="str">
        <f aca="false">IF(B568&gt;0,"ok","ocultar")</f>
        <v>ocultar</v>
      </c>
      <c r="R568" s="649"/>
      <c r="S568" s="649"/>
      <c r="T568" s="650"/>
      <c r="V568" s="88"/>
      <c r="W568" s="157" t="n">
        <f aca="false">IF(B568=0,W567,IF(ISNONTEXT(B568)=TRUE(),INT(B568),INT(LEFT(B568,FIND(".",B568)-1))))</f>
        <v>3</v>
      </c>
      <c r="X568" s="157" t="str">
        <f aca="false">IF(X569=1,1,IF(B568&lt;&gt;0,1,IF(C568&lt;&gt;0,1,IF(D568&lt;&gt;0,1,IF(E568&lt;&gt;0,1,"")))))</f>
        <v/>
      </c>
      <c r="Y568" s="157" t="str">
        <f aca="false">IF(W568=0," ",IF(W568&lt;&gt;W567,W568," "))</f>
        <v> </v>
      </c>
      <c r="Z568" s="88"/>
      <c r="AA568" s="75" t="n">
        <f aca="false">IF(W568&lt;&gt;Y568,(IF(N568=0,G568*(INFORMAÇÕES!$Q$69/INFORMAÇÕES!$Q$72),IF(N568="R",G568,0))),0)</f>
        <v>0</v>
      </c>
      <c r="AB568" s="75" t="n">
        <f aca="false">IF(W568&lt;&gt;Y568,(IF(N568=0,G568*(INFORMAÇÕES!$Q$70/INFORMAÇÕES!$Q$72),IF(N568="C",G568,0))),0)</f>
        <v>0</v>
      </c>
      <c r="AC568" s="75" t="n">
        <f aca="false">IF(W568&lt;&gt;Y568,(IF(N568=0,G568*INFORMAÇÕES!$U$115,IF(N568="CF",G568,0))),0)</f>
        <v>0</v>
      </c>
      <c r="AD568" s="75" t="n">
        <f aca="false">IF(W568&lt;&gt;Y568,(IF(N568=0,G568*INFORMAÇÕES!$U$116,IF(N568="O",G568,0))),0)</f>
        <v>0</v>
      </c>
      <c r="AE568" s="75" t="n">
        <f aca="false">IF(E568&lt;&gt;0,G568,0)</f>
        <v>0</v>
      </c>
      <c r="AF568" s="75" t="n">
        <f aca="false">IF(W568&lt;&gt;Y568,(IF(N568=0,J568*(INFORMAÇÕES!$Q$89/INFORMAÇÕES!$Q$92),IF(N568="R",J568,0))),0)</f>
        <v>0</v>
      </c>
      <c r="AG568" s="75" t="n">
        <f aca="false">IF(W568&lt;&gt;Y568,(IF(N568=0,J568*(INFORMAÇÕES!$Q$90/INFORMAÇÕES!$Q$92),IF(N568="C",J568,0))),0)</f>
        <v>0</v>
      </c>
      <c r="AH568" s="75" t="n">
        <f aca="false">IF(W568&lt;&gt;Y568,(IF(N568="",J568*INFORMAÇÕES!$U$115,IF(N568="CF",J568,0))),0)</f>
        <v>0</v>
      </c>
      <c r="AI568" s="75" t="n">
        <f aca="false">IF(W568&lt;&gt;Y568,(IF(N568="",J568*INFORMAÇÕES!$U$116,IF(N568="O",J568,0))),0)</f>
        <v>0</v>
      </c>
      <c r="AJ568" s="75" t="n">
        <f aca="false">IF(H568&lt;&gt;0,J568,0)</f>
        <v>0</v>
      </c>
      <c r="AK568" s="75" t="n">
        <f aca="false">IF(K568&lt;&gt;0,L568,0)</f>
        <v>0</v>
      </c>
    </row>
    <row r="569" s="174" customFormat="true" ht="14.25" hidden="false" customHeight="false" outlineLevel="0" collapsed="false">
      <c r="A569" s="159" t="n">
        <v>557</v>
      </c>
      <c r="B569" s="160" t="n">
        <f aca="false">IF('ORÇ.GLOBAL P CAIXA'!$K568="EXEC.",0,'ORÇ.REPROG. P CAIXA'!B569)</f>
        <v>0</v>
      </c>
      <c r="C569" s="161" t="n">
        <f aca="false">IF('ORÇ.GLOBAL P CAIXA'!$K568="EXEC.",0,'ORÇ.REPROG. P CAIXA'!C569)</f>
        <v>0</v>
      </c>
      <c r="D569" s="162" t="n">
        <f aca="false">IF('ORÇ.GLOBAL P CAIXA'!$K568="EXEC.",0,'ORÇ.REPROG. P CAIXA'!D569)</f>
        <v>0</v>
      </c>
      <c r="E569" s="163" t="n">
        <f aca="false">IF('ORÇ.GLOBAL P CAIXA'!$K568="EXEC.",0,'ORÇ.REPROG. P CAIXA'!E569)</f>
        <v>0</v>
      </c>
      <c r="F569" s="163" t="n">
        <f aca="false">IF('ORÇ.GLOBAL P CAIXA'!K568="EXEC.",0,IF('ORÇ.GLOBAL EMPRESA'!G568&gt;0,'ORÇ.GLOBAL EMPRESA'!G568,'ORÇ.GLOBAL P CAIXA'!F568))</f>
        <v>0</v>
      </c>
      <c r="G569" s="163" t="n">
        <f aca="false">IF(E569&lt;&gt;0,ROUND(E569*F569,2),IF(AE569=0,(SUMIF($W$13:$W$1012,B569,$AE$13:$AE$1012)),AE569))</f>
        <v>0</v>
      </c>
      <c r="H569" s="661" t="n">
        <f aca="false">IF('ORÇ.GLOBAL P CAIXA'!K568="EXEC.",0,'ORÇ.REPROG. P CAIXA'!H569)</f>
        <v>0</v>
      </c>
      <c r="I569" s="661" t="n">
        <f aca="false">IF('ORÇ.GLOBAL P CAIXA'!K568="EXEC.",0,'ORÇ.REPROG. P CAIXA'!I569)</f>
        <v>0</v>
      </c>
      <c r="J569" s="163" t="n">
        <f aca="false">IF(H569&lt;&gt;0,ROUND(H569*I569,2),IF(AJ569=0,(SUMIF($W$13:$W$1012,B569,$AJ$13:$AJ$1012)),AJ569))</f>
        <v>0</v>
      </c>
      <c r="K569" s="163" t="n">
        <f aca="false">H569-E569</f>
        <v>0</v>
      </c>
      <c r="L569" s="163" t="n">
        <f aca="false">J569-G569</f>
        <v>0</v>
      </c>
      <c r="M569" s="662" t="str">
        <f aca="false">IF('ORÇ.GLOBAL P CAIXA'!K568="EXEC.","",IF('ORÇ.REPROG. P CAIXA'!M569&gt;0,'ORÇ.REPROG. P CAIXA'!M569,""))</f>
        <v/>
      </c>
      <c r="N569" s="663" t="str">
        <f aca="false">IF('ORÇ.GLOBAL P CAIXA'!K568="EXEC.","",IF('ORÇ.REPROG. P CAIXA'!N569&gt;0,'ORÇ.REPROG. P CAIXA'!N569,""))</f>
        <v/>
      </c>
      <c r="O569" s="166" t="str">
        <f aca="false">IF('ORÇ.GLOBAL P CAIXA'!$K568="EXEC.","",'ORÇ.REPROG. P CAIXA'!O569)</f>
        <v/>
      </c>
      <c r="P569" s="167"/>
      <c r="Q569" s="168" t="str">
        <f aca="false">IF(B569&gt;0,"ok","ocultar")</f>
        <v>ocultar</v>
      </c>
      <c r="R569" s="649"/>
      <c r="S569" s="649"/>
      <c r="T569" s="650"/>
      <c r="V569" s="88"/>
      <c r="W569" s="157" t="n">
        <f aca="false">IF(B569=0,W568,IF(ISNONTEXT(B569)=TRUE(),INT(B569),INT(LEFT(B569,FIND(".",B569)-1))))</f>
        <v>3</v>
      </c>
      <c r="X569" s="157" t="str">
        <f aca="false">IF(X570=1,1,IF(B569&lt;&gt;0,1,IF(C569&lt;&gt;0,1,IF(D569&lt;&gt;0,1,IF(E569&lt;&gt;0,1,"")))))</f>
        <v/>
      </c>
      <c r="Y569" s="157" t="str">
        <f aca="false">IF(W569=0," ",IF(W569&lt;&gt;W568,W569," "))</f>
        <v> </v>
      </c>
      <c r="Z569" s="88"/>
      <c r="AA569" s="75" t="n">
        <f aca="false">IF(W569&lt;&gt;Y569,(IF(N569=0,G569*(INFORMAÇÕES!$Q$69/INFORMAÇÕES!$Q$72),IF(N569="R",G569,0))),0)</f>
        <v>0</v>
      </c>
      <c r="AB569" s="75" t="n">
        <f aca="false">IF(W569&lt;&gt;Y569,(IF(N569=0,G569*(INFORMAÇÕES!$Q$70/INFORMAÇÕES!$Q$72),IF(N569="C",G569,0))),0)</f>
        <v>0</v>
      </c>
      <c r="AC569" s="75" t="n">
        <f aca="false">IF(W569&lt;&gt;Y569,(IF(N569=0,G569*INFORMAÇÕES!$U$115,IF(N569="CF",G569,0))),0)</f>
        <v>0</v>
      </c>
      <c r="AD569" s="75" t="n">
        <f aca="false">IF(W569&lt;&gt;Y569,(IF(N569=0,G569*INFORMAÇÕES!$U$116,IF(N569="O",G569,0))),0)</f>
        <v>0</v>
      </c>
      <c r="AE569" s="75" t="n">
        <f aca="false">IF(E569&lt;&gt;0,G569,0)</f>
        <v>0</v>
      </c>
      <c r="AF569" s="75" t="n">
        <f aca="false">IF(W569&lt;&gt;Y569,(IF(N569=0,J569*(INFORMAÇÕES!$Q$89/INFORMAÇÕES!$Q$92),IF(N569="R",J569,0))),0)</f>
        <v>0</v>
      </c>
      <c r="AG569" s="75" t="n">
        <f aca="false">IF(W569&lt;&gt;Y569,(IF(N569=0,J569*(INFORMAÇÕES!$Q$90/INFORMAÇÕES!$Q$92),IF(N569="C",J569,0))),0)</f>
        <v>0</v>
      </c>
      <c r="AH569" s="75" t="n">
        <f aca="false">IF(W569&lt;&gt;Y569,(IF(N569="",J569*INFORMAÇÕES!$U$115,IF(N569="CF",J569,0))),0)</f>
        <v>0</v>
      </c>
      <c r="AI569" s="75" t="n">
        <f aca="false">IF(W569&lt;&gt;Y569,(IF(N569="",J569*INFORMAÇÕES!$U$116,IF(N569="O",J569,0))),0)</f>
        <v>0</v>
      </c>
      <c r="AJ569" s="75" t="n">
        <f aca="false">IF(H569&lt;&gt;0,J569,0)</f>
        <v>0</v>
      </c>
      <c r="AK569" s="75" t="n">
        <f aca="false">IF(K569&lt;&gt;0,L569,0)</f>
        <v>0</v>
      </c>
    </row>
    <row r="570" s="174" customFormat="true" ht="14.25" hidden="false" customHeight="false" outlineLevel="0" collapsed="false">
      <c r="A570" s="159" t="n">
        <v>558</v>
      </c>
      <c r="B570" s="160" t="n">
        <f aca="false">IF('ORÇ.GLOBAL P CAIXA'!$K569="EXEC.",0,'ORÇ.REPROG. P CAIXA'!B570)</f>
        <v>0</v>
      </c>
      <c r="C570" s="161" t="n">
        <f aca="false">IF('ORÇ.GLOBAL P CAIXA'!$K569="EXEC.",0,'ORÇ.REPROG. P CAIXA'!C570)</f>
        <v>0</v>
      </c>
      <c r="D570" s="162" t="n">
        <f aca="false">IF('ORÇ.GLOBAL P CAIXA'!$K569="EXEC.",0,'ORÇ.REPROG. P CAIXA'!D570)</f>
        <v>0</v>
      </c>
      <c r="E570" s="163" t="n">
        <f aca="false">IF('ORÇ.GLOBAL P CAIXA'!$K569="EXEC.",0,'ORÇ.REPROG. P CAIXA'!E570)</f>
        <v>0</v>
      </c>
      <c r="F570" s="163" t="n">
        <f aca="false">IF('ORÇ.GLOBAL P CAIXA'!K569="EXEC.",0,IF('ORÇ.GLOBAL EMPRESA'!G569&gt;0,'ORÇ.GLOBAL EMPRESA'!G569,'ORÇ.GLOBAL P CAIXA'!F569))</f>
        <v>0</v>
      </c>
      <c r="G570" s="163" t="n">
        <f aca="false">IF(E570&lt;&gt;0,ROUND(E570*F570,2),IF(AE570=0,(SUMIF($W$13:$W$1012,B570,$AE$13:$AE$1012)),AE570))</f>
        <v>0</v>
      </c>
      <c r="H570" s="661" t="n">
        <f aca="false">IF('ORÇ.GLOBAL P CAIXA'!K569="EXEC.",0,'ORÇ.REPROG. P CAIXA'!H570)</f>
        <v>0</v>
      </c>
      <c r="I570" s="661" t="n">
        <f aca="false">IF('ORÇ.GLOBAL P CAIXA'!K569="EXEC.",0,'ORÇ.REPROG. P CAIXA'!I570)</f>
        <v>0</v>
      </c>
      <c r="J570" s="163" t="n">
        <f aca="false">IF(H570&lt;&gt;0,ROUND(H570*I570,2),IF(AJ570=0,(SUMIF($W$13:$W$1012,B570,$AJ$13:$AJ$1012)),AJ570))</f>
        <v>0</v>
      </c>
      <c r="K570" s="163" t="n">
        <f aca="false">H570-E570</f>
        <v>0</v>
      </c>
      <c r="L570" s="163" t="n">
        <f aca="false">J570-G570</f>
        <v>0</v>
      </c>
      <c r="M570" s="662" t="str">
        <f aca="false">IF('ORÇ.GLOBAL P CAIXA'!K569="EXEC.","",IF('ORÇ.REPROG. P CAIXA'!M570&gt;0,'ORÇ.REPROG. P CAIXA'!M570,""))</f>
        <v/>
      </c>
      <c r="N570" s="663" t="str">
        <f aca="false">IF('ORÇ.GLOBAL P CAIXA'!K569="EXEC.","",IF('ORÇ.REPROG. P CAIXA'!N570&gt;0,'ORÇ.REPROG. P CAIXA'!N570,""))</f>
        <v/>
      </c>
      <c r="O570" s="166" t="str">
        <f aca="false">IF('ORÇ.GLOBAL P CAIXA'!$K569="EXEC.","",'ORÇ.REPROG. P CAIXA'!O570)</f>
        <v/>
      </c>
      <c r="P570" s="167"/>
      <c r="Q570" s="168" t="str">
        <f aca="false">IF(B570&gt;0,"ok","ocultar")</f>
        <v>ocultar</v>
      </c>
      <c r="R570" s="649"/>
      <c r="S570" s="649"/>
      <c r="T570" s="650"/>
      <c r="V570" s="88"/>
      <c r="W570" s="157" t="n">
        <f aca="false">IF(B570=0,W569,IF(ISNONTEXT(B570)=TRUE(),INT(B570),INT(LEFT(B570,FIND(".",B570)-1))))</f>
        <v>3</v>
      </c>
      <c r="X570" s="157" t="str">
        <f aca="false">IF(X571=1,1,IF(B570&lt;&gt;0,1,IF(C570&lt;&gt;0,1,IF(D570&lt;&gt;0,1,IF(E570&lt;&gt;0,1,"")))))</f>
        <v/>
      </c>
      <c r="Y570" s="157" t="str">
        <f aca="false">IF(W570=0," ",IF(W570&lt;&gt;W569,W570," "))</f>
        <v> </v>
      </c>
      <c r="Z570" s="88"/>
      <c r="AA570" s="75" t="n">
        <f aca="false">IF(W570&lt;&gt;Y570,(IF(N570=0,G570*(INFORMAÇÕES!$Q$69/INFORMAÇÕES!$Q$72),IF(N570="R",G570,0))),0)</f>
        <v>0</v>
      </c>
      <c r="AB570" s="75" t="n">
        <f aca="false">IF(W570&lt;&gt;Y570,(IF(N570=0,G570*(INFORMAÇÕES!$Q$70/INFORMAÇÕES!$Q$72),IF(N570="C",G570,0))),0)</f>
        <v>0</v>
      </c>
      <c r="AC570" s="75" t="n">
        <f aca="false">IF(W570&lt;&gt;Y570,(IF(N570=0,G570*INFORMAÇÕES!$U$115,IF(N570="CF",G570,0))),0)</f>
        <v>0</v>
      </c>
      <c r="AD570" s="75" t="n">
        <f aca="false">IF(W570&lt;&gt;Y570,(IF(N570=0,G570*INFORMAÇÕES!$U$116,IF(N570="O",G570,0))),0)</f>
        <v>0</v>
      </c>
      <c r="AE570" s="75" t="n">
        <f aca="false">IF(E570&lt;&gt;0,G570,0)</f>
        <v>0</v>
      </c>
      <c r="AF570" s="75" t="n">
        <f aca="false">IF(W570&lt;&gt;Y570,(IF(N570=0,J570*(INFORMAÇÕES!$Q$89/INFORMAÇÕES!$Q$92),IF(N570="R",J570,0))),0)</f>
        <v>0</v>
      </c>
      <c r="AG570" s="75" t="n">
        <f aca="false">IF(W570&lt;&gt;Y570,(IF(N570=0,J570*(INFORMAÇÕES!$Q$90/INFORMAÇÕES!$Q$92),IF(N570="C",J570,0))),0)</f>
        <v>0</v>
      </c>
      <c r="AH570" s="75" t="n">
        <f aca="false">IF(W570&lt;&gt;Y570,(IF(N570="",J570*INFORMAÇÕES!$U$115,IF(N570="CF",J570,0))),0)</f>
        <v>0</v>
      </c>
      <c r="AI570" s="75" t="n">
        <f aca="false">IF(W570&lt;&gt;Y570,(IF(N570="",J570*INFORMAÇÕES!$U$116,IF(N570="O",J570,0))),0)</f>
        <v>0</v>
      </c>
      <c r="AJ570" s="75" t="n">
        <f aca="false">IF(H570&lt;&gt;0,J570,0)</f>
        <v>0</v>
      </c>
      <c r="AK570" s="75" t="n">
        <f aca="false">IF(K570&lt;&gt;0,L570,0)</f>
        <v>0</v>
      </c>
    </row>
    <row r="571" s="174" customFormat="true" ht="14.25" hidden="false" customHeight="false" outlineLevel="0" collapsed="false">
      <c r="A571" s="159" t="n">
        <v>559</v>
      </c>
      <c r="B571" s="160" t="n">
        <f aca="false">IF('ORÇ.GLOBAL P CAIXA'!$K570="EXEC.",0,'ORÇ.REPROG. P CAIXA'!B571)</f>
        <v>0</v>
      </c>
      <c r="C571" s="161" t="n">
        <f aca="false">IF('ORÇ.GLOBAL P CAIXA'!$K570="EXEC.",0,'ORÇ.REPROG. P CAIXA'!C571)</f>
        <v>0</v>
      </c>
      <c r="D571" s="162" t="n">
        <f aca="false">IF('ORÇ.GLOBAL P CAIXA'!$K570="EXEC.",0,'ORÇ.REPROG. P CAIXA'!D571)</f>
        <v>0</v>
      </c>
      <c r="E571" s="163" t="n">
        <f aca="false">IF('ORÇ.GLOBAL P CAIXA'!$K570="EXEC.",0,'ORÇ.REPROG. P CAIXA'!E571)</f>
        <v>0</v>
      </c>
      <c r="F571" s="163" t="n">
        <f aca="false">IF('ORÇ.GLOBAL P CAIXA'!K570="EXEC.",0,IF('ORÇ.GLOBAL EMPRESA'!G570&gt;0,'ORÇ.GLOBAL EMPRESA'!G570,'ORÇ.GLOBAL P CAIXA'!F570))</f>
        <v>0</v>
      </c>
      <c r="G571" s="163" t="n">
        <f aca="false">IF(E571&lt;&gt;0,ROUND(E571*F571,2),IF(AE571=0,(SUMIF($W$13:$W$1012,B571,$AE$13:$AE$1012)),AE571))</f>
        <v>0</v>
      </c>
      <c r="H571" s="661" t="n">
        <f aca="false">IF('ORÇ.GLOBAL P CAIXA'!K570="EXEC.",0,'ORÇ.REPROG. P CAIXA'!H571)</f>
        <v>0</v>
      </c>
      <c r="I571" s="661" t="n">
        <f aca="false">IF('ORÇ.GLOBAL P CAIXA'!K570="EXEC.",0,'ORÇ.REPROG. P CAIXA'!I571)</f>
        <v>0</v>
      </c>
      <c r="J571" s="163" t="n">
        <f aca="false">IF(H571&lt;&gt;0,ROUND(H571*I571,2),IF(AJ571=0,(SUMIF($W$13:$W$1012,B571,$AJ$13:$AJ$1012)),AJ571))</f>
        <v>0</v>
      </c>
      <c r="K571" s="163" t="n">
        <f aca="false">H571-E571</f>
        <v>0</v>
      </c>
      <c r="L571" s="163" t="n">
        <f aca="false">J571-G571</f>
        <v>0</v>
      </c>
      <c r="M571" s="662" t="str">
        <f aca="false">IF('ORÇ.GLOBAL P CAIXA'!K570="EXEC.","",IF('ORÇ.REPROG. P CAIXA'!M571&gt;0,'ORÇ.REPROG. P CAIXA'!M571,""))</f>
        <v/>
      </c>
      <c r="N571" s="663" t="str">
        <f aca="false">IF('ORÇ.GLOBAL P CAIXA'!K570="EXEC.","",IF('ORÇ.REPROG. P CAIXA'!N571&gt;0,'ORÇ.REPROG. P CAIXA'!N571,""))</f>
        <v/>
      </c>
      <c r="O571" s="166" t="str">
        <f aca="false">IF('ORÇ.GLOBAL P CAIXA'!$K570="EXEC.","",'ORÇ.REPROG. P CAIXA'!O571)</f>
        <v/>
      </c>
      <c r="P571" s="167"/>
      <c r="Q571" s="168" t="str">
        <f aca="false">IF(B571&gt;0,"ok","ocultar")</f>
        <v>ocultar</v>
      </c>
      <c r="R571" s="649"/>
      <c r="S571" s="649"/>
      <c r="T571" s="650"/>
      <c r="V571" s="88"/>
      <c r="W571" s="157" t="n">
        <f aca="false">IF(B571=0,W570,IF(ISNONTEXT(B571)=TRUE(),INT(B571),INT(LEFT(B571,FIND(".",B571)-1))))</f>
        <v>3</v>
      </c>
      <c r="X571" s="157" t="str">
        <f aca="false">IF(X572=1,1,IF(B571&lt;&gt;0,1,IF(C571&lt;&gt;0,1,IF(D571&lt;&gt;0,1,IF(E571&lt;&gt;0,1,"")))))</f>
        <v/>
      </c>
      <c r="Y571" s="157" t="str">
        <f aca="false">IF(W571=0," ",IF(W571&lt;&gt;W570,W571," "))</f>
        <v> </v>
      </c>
      <c r="Z571" s="88"/>
      <c r="AA571" s="75" t="n">
        <f aca="false">IF(W571&lt;&gt;Y571,(IF(N571=0,G571*(INFORMAÇÕES!$Q$69/INFORMAÇÕES!$Q$72),IF(N571="R",G571,0))),0)</f>
        <v>0</v>
      </c>
      <c r="AB571" s="75" t="n">
        <f aca="false">IF(W571&lt;&gt;Y571,(IF(N571=0,G571*(INFORMAÇÕES!$Q$70/INFORMAÇÕES!$Q$72),IF(N571="C",G571,0))),0)</f>
        <v>0</v>
      </c>
      <c r="AC571" s="75" t="n">
        <f aca="false">IF(W571&lt;&gt;Y571,(IF(N571=0,G571*INFORMAÇÕES!$U$115,IF(N571="CF",G571,0))),0)</f>
        <v>0</v>
      </c>
      <c r="AD571" s="75" t="n">
        <f aca="false">IF(W571&lt;&gt;Y571,(IF(N571=0,G571*INFORMAÇÕES!$U$116,IF(N571="O",G571,0))),0)</f>
        <v>0</v>
      </c>
      <c r="AE571" s="75" t="n">
        <f aca="false">IF(E571&lt;&gt;0,G571,0)</f>
        <v>0</v>
      </c>
      <c r="AF571" s="75" t="n">
        <f aca="false">IF(W571&lt;&gt;Y571,(IF(N571=0,J571*(INFORMAÇÕES!$Q$89/INFORMAÇÕES!$Q$92),IF(N571="R",J571,0))),0)</f>
        <v>0</v>
      </c>
      <c r="AG571" s="75" t="n">
        <f aca="false">IF(W571&lt;&gt;Y571,(IF(N571=0,J571*(INFORMAÇÕES!$Q$90/INFORMAÇÕES!$Q$92),IF(N571="C",J571,0))),0)</f>
        <v>0</v>
      </c>
      <c r="AH571" s="75" t="n">
        <f aca="false">IF(W571&lt;&gt;Y571,(IF(N571="",J571*INFORMAÇÕES!$U$115,IF(N571="CF",J571,0))),0)</f>
        <v>0</v>
      </c>
      <c r="AI571" s="75" t="n">
        <f aca="false">IF(W571&lt;&gt;Y571,(IF(N571="",J571*INFORMAÇÕES!$U$116,IF(N571="O",J571,0))),0)</f>
        <v>0</v>
      </c>
      <c r="AJ571" s="75" t="n">
        <f aca="false">IF(H571&lt;&gt;0,J571,0)</f>
        <v>0</v>
      </c>
      <c r="AK571" s="75" t="n">
        <f aca="false">IF(K571&lt;&gt;0,L571,0)</f>
        <v>0</v>
      </c>
    </row>
    <row r="572" s="174" customFormat="true" ht="14.25" hidden="false" customHeight="false" outlineLevel="0" collapsed="false">
      <c r="A572" s="159" t="n">
        <v>560</v>
      </c>
      <c r="B572" s="160" t="n">
        <f aca="false">IF('ORÇ.GLOBAL P CAIXA'!$K571="EXEC.",0,'ORÇ.REPROG. P CAIXA'!B572)</f>
        <v>0</v>
      </c>
      <c r="C572" s="161" t="n">
        <f aca="false">IF('ORÇ.GLOBAL P CAIXA'!$K571="EXEC.",0,'ORÇ.REPROG. P CAIXA'!C572)</f>
        <v>0</v>
      </c>
      <c r="D572" s="162" t="n">
        <f aca="false">IF('ORÇ.GLOBAL P CAIXA'!$K571="EXEC.",0,'ORÇ.REPROG. P CAIXA'!D572)</f>
        <v>0</v>
      </c>
      <c r="E572" s="163" t="n">
        <f aca="false">IF('ORÇ.GLOBAL P CAIXA'!$K571="EXEC.",0,'ORÇ.REPROG. P CAIXA'!E572)</f>
        <v>0</v>
      </c>
      <c r="F572" s="163" t="n">
        <f aca="false">IF('ORÇ.GLOBAL P CAIXA'!K571="EXEC.",0,IF('ORÇ.GLOBAL EMPRESA'!G571&gt;0,'ORÇ.GLOBAL EMPRESA'!G571,'ORÇ.GLOBAL P CAIXA'!F571))</f>
        <v>0</v>
      </c>
      <c r="G572" s="163" t="n">
        <f aca="false">IF(E572&lt;&gt;0,ROUND(E572*F572,2),IF(AE572=0,(SUMIF($W$13:$W$1012,B572,$AE$13:$AE$1012)),AE572))</f>
        <v>0</v>
      </c>
      <c r="H572" s="661" t="n">
        <f aca="false">IF('ORÇ.GLOBAL P CAIXA'!K571="EXEC.",0,'ORÇ.REPROG. P CAIXA'!H572)</f>
        <v>0</v>
      </c>
      <c r="I572" s="661" t="n">
        <f aca="false">IF('ORÇ.GLOBAL P CAIXA'!K571="EXEC.",0,'ORÇ.REPROG. P CAIXA'!I572)</f>
        <v>0</v>
      </c>
      <c r="J572" s="163" t="n">
        <f aca="false">IF(H572&lt;&gt;0,ROUND(H572*I572,2),IF(AJ572=0,(SUMIF($W$13:$W$1012,B572,$AJ$13:$AJ$1012)),AJ572))</f>
        <v>0</v>
      </c>
      <c r="K572" s="163" t="n">
        <f aca="false">H572-E572</f>
        <v>0</v>
      </c>
      <c r="L572" s="163" t="n">
        <f aca="false">J572-G572</f>
        <v>0</v>
      </c>
      <c r="M572" s="662" t="str">
        <f aca="false">IF('ORÇ.GLOBAL P CAIXA'!K571="EXEC.","",IF('ORÇ.REPROG. P CAIXA'!M572&gt;0,'ORÇ.REPROG. P CAIXA'!M572,""))</f>
        <v/>
      </c>
      <c r="N572" s="663" t="str">
        <f aca="false">IF('ORÇ.GLOBAL P CAIXA'!K571="EXEC.","",IF('ORÇ.REPROG. P CAIXA'!N572&gt;0,'ORÇ.REPROG. P CAIXA'!N572,""))</f>
        <v/>
      </c>
      <c r="O572" s="166" t="str">
        <f aca="false">IF('ORÇ.GLOBAL P CAIXA'!$K571="EXEC.","",'ORÇ.REPROG. P CAIXA'!O572)</f>
        <v/>
      </c>
      <c r="P572" s="167"/>
      <c r="Q572" s="168" t="str">
        <f aca="false">IF(B572&gt;0,"ok","ocultar")</f>
        <v>ocultar</v>
      </c>
      <c r="R572" s="649"/>
      <c r="S572" s="649"/>
      <c r="T572" s="650"/>
      <c r="V572" s="88"/>
      <c r="W572" s="157" t="n">
        <f aca="false">IF(B572=0,W571,IF(ISNONTEXT(B572)=TRUE(),INT(B572),INT(LEFT(B572,FIND(".",B572)-1))))</f>
        <v>3</v>
      </c>
      <c r="X572" s="157" t="str">
        <f aca="false">IF(X573=1,1,IF(B572&lt;&gt;0,1,IF(C572&lt;&gt;0,1,IF(D572&lt;&gt;0,1,IF(E572&lt;&gt;0,1,"")))))</f>
        <v/>
      </c>
      <c r="Y572" s="157" t="str">
        <f aca="false">IF(W572=0," ",IF(W572&lt;&gt;W571,W572," "))</f>
        <v> </v>
      </c>
      <c r="Z572" s="88"/>
      <c r="AA572" s="75" t="n">
        <f aca="false">IF(W572&lt;&gt;Y572,(IF(N572=0,G572*(INFORMAÇÕES!$Q$69/INFORMAÇÕES!$Q$72),IF(N572="R",G572,0))),0)</f>
        <v>0</v>
      </c>
      <c r="AB572" s="75" t="n">
        <f aca="false">IF(W572&lt;&gt;Y572,(IF(N572=0,G572*(INFORMAÇÕES!$Q$70/INFORMAÇÕES!$Q$72),IF(N572="C",G572,0))),0)</f>
        <v>0</v>
      </c>
      <c r="AC572" s="75" t="n">
        <f aca="false">IF(W572&lt;&gt;Y572,(IF(N572=0,G572*INFORMAÇÕES!$U$115,IF(N572="CF",G572,0))),0)</f>
        <v>0</v>
      </c>
      <c r="AD572" s="75" t="n">
        <f aca="false">IF(W572&lt;&gt;Y572,(IF(N572=0,G572*INFORMAÇÕES!$U$116,IF(N572="O",G572,0))),0)</f>
        <v>0</v>
      </c>
      <c r="AE572" s="75" t="n">
        <f aca="false">IF(E572&lt;&gt;0,G572,0)</f>
        <v>0</v>
      </c>
      <c r="AF572" s="75" t="n">
        <f aca="false">IF(W572&lt;&gt;Y572,(IF(N572=0,J572*(INFORMAÇÕES!$Q$89/INFORMAÇÕES!$Q$92),IF(N572="R",J572,0))),0)</f>
        <v>0</v>
      </c>
      <c r="AG572" s="75" t="n">
        <f aca="false">IF(W572&lt;&gt;Y572,(IF(N572=0,J572*(INFORMAÇÕES!$Q$90/INFORMAÇÕES!$Q$92),IF(N572="C",J572,0))),0)</f>
        <v>0</v>
      </c>
      <c r="AH572" s="75" t="n">
        <f aca="false">IF(W572&lt;&gt;Y572,(IF(N572="",J572*INFORMAÇÕES!$U$115,IF(N572="CF",J572,0))),0)</f>
        <v>0</v>
      </c>
      <c r="AI572" s="75" t="n">
        <f aca="false">IF(W572&lt;&gt;Y572,(IF(N572="",J572*INFORMAÇÕES!$U$116,IF(N572="O",J572,0))),0)</f>
        <v>0</v>
      </c>
      <c r="AJ572" s="75" t="n">
        <f aca="false">IF(H572&lt;&gt;0,J572,0)</f>
        <v>0</v>
      </c>
      <c r="AK572" s="75" t="n">
        <f aca="false">IF(K572&lt;&gt;0,L572,0)</f>
        <v>0</v>
      </c>
    </row>
    <row r="573" s="174" customFormat="true" ht="14.25" hidden="false" customHeight="false" outlineLevel="0" collapsed="false">
      <c r="A573" s="159" t="n">
        <v>561</v>
      </c>
      <c r="B573" s="160" t="n">
        <f aca="false">IF('ORÇ.GLOBAL P CAIXA'!$K572="EXEC.",0,'ORÇ.REPROG. P CAIXA'!B573)</f>
        <v>0</v>
      </c>
      <c r="C573" s="161" t="n">
        <f aca="false">IF('ORÇ.GLOBAL P CAIXA'!$K572="EXEC.",0,'ORÇ.REPROG. P CAIXA'!C573)</f>
        <v>0</v>
      </c>
      <c r="D573" s="162" t="n">
        <f aca="false">IF('ORÇ.GLOBAL P CAIXA'!$K572="EXEC.",0,'ORÇ.REPROG. P CAIXA'!D573)</f>
        <v>0</v>
      </c>
      <c r="E573" s="163" t="n">
        <f aca="false">IF('ORÇ.GLOBAL P CAIXA'!$K572="EXEC.",0,'ORÇ.REPROG. P CAIXA'!E573)</f>
        <v>0</v>
      </c>
      <c r="F573" s="163" t="n">
        <f aca="false">IF('ORÇ.GLOBAL P CAIXA'!K572="EXEC.",0,IF('ORÇ.GLOBAL EMPRESA'!G572&gt;0,'ORÇ.GLOBAL EMPRESA'!G572,'ORÇ.GLOBAL P CAIXA'!F572))</f>
        <v>0</v>
      </c>
      <c r="G573" s="163" t="n">
        <f aca="false">IF(E573&lt;&gt;0,ROUND(E573*F573,2),IF(AE573=0,(SUMIF($W$13:$W$1012,B573,$AE$13:$AE$1012)),AE573))</f>
        <v>0</v>
      </c>
      <c r="H573" s="661" t="n">
        <f aca="false">IF('ORÇ.GLOBAL P CAIXA'!K572="EXEC.",0,'ORÇ.REPROG. P CAIXA'!H573)</f>
        <v>0</v>
      </c>
      <c r="I573" s="661" t="n">
        <f aca="false">IF('ORÇ.GLOBAL P CAIXA'!K572="EXEC.",0,'ORÇ.REPROG. P CAIXA'!I573)</f>
        <v>0</v>
      </c>
      <c r="J573" s="163" t="n">
        <f aca="false">IF(H573&lt;&gt;0,ROUND(H573*I573,2),IF(AJ573=0,(SUMIF($W$13:$W$1012,B573,$AJ$13:$AJ$1012)),AJ573))</f>
        <v>0</v>
      </c>
      <c r="K573" s="163" t="n">
        <f aca="false">H573-E573</f>
        <v>0</v>
      </c>
      <c r="L573" s="163" t="n">
        <f aca="false">J573-G573</f>
        <v>0</v>
      </c>
      <c r="M573" s="662" t="str">
        <f aca="false">IF('ORÇ.GLOBAL P CAIXA'!K572="EXEC.","",IF('ORÇ.REPROG. P CAIXA'!M573&gt;0,'ORÇ.REPROG. P CAIXA'!M573,""))</f>
        <v/>
      </c>
      <c r="N573" s="663" t="str">
        <f aca="false">IF('ORÇ.GLOBAL P CAIXA'!K572="EXEC.","",IF('ORÇ.REPROG. P CAIXA'!N573&gt;0,'ORÇ.REPROG. P CAIXA'!N573,""))</f>
        <v/>
      </c>
      <c r="O573" s="166" t="str">
        <f aca="false">IF('ORÇ.GLOBAL P CAIXA'!$K572="EXEC.","",'ORÇ.REPROG. P CAIXA'!O573)</f>
        <v/>
      </c>
      <c r="P573" s="167"/>
      <c r="Q573" s="168" t="str">
        <f aca="false">IF(B573&gt;0,"ok","ocultar")</f>
        <v>ocultar</v>
      </c>
      <c r="R573" s="649"/>
      <c r="S573" s="649"/>
      <c r="T573" s="650"/>
      <c r="V573" s="88"/>
      <c r="W573" s="157" t="n">
        <f aca="false">IF(B573=0,W572,IF(ISNONTEXT(B573)=TRUE(),INT(B573),INT(LEFT(B573,FIND(".",B573)-1))))</f>
        <v>3</v>
      </c>
      <c r="X573" s="157" t="str">
        <f aca="false">IF(X574=1,1,IF(B573&lt;&gt;0,1,IF(C573&lt;&gt;0,1,IF(D573&lt;&gt;0,1,IF(E573&lt;&gt;0,1,"")))))</f>
        <v/>
      </c>
      <c r="Y573" s="157" t="str">
        <f aca="false">IF(W573=0," ",IF(W573&lt;&gt;W572,W573," "))</f>
        <v> </v>
      </c>
      <c r="Z573" s="88"/>
      <c r="AA573" s="75" t="n">
        <f aca="false">IF(W573&lt;&gt;Y573,(IF(N573=0,G573*(INFORMAÇÕES!$Q$69/INFORMAÇÕES!$Q$72),IF(N573="R",G573,0))),0)</f>
        <v>0</v>
      </c>
      <c r="AB573" s="75" t="n">
        <f aca="false">IF(W573&lt;&gt;Y573,(IF(N573=0,G573*(INFORMAÇÕES!$Q$70/INFORMAÇÕES!$Q$72),IF(N573="C",G573,0))),0)</f>
        <v>0</v>
      </c>
      <c r="AC573" s="75" t="n">
        <f aca="false">IF(W573&lt;&gt;Y573,(IF(N573=0,G573*INFORMAÇÕES!$U$115,IF(N573="CF",G573,0))),0)</f>
        <v>0</v>
      </c>
      <c r="AD573" s="75" t="n">
        <f aca="false">IF(W573&lt;&gt;Y573,(IF(N573=0,G573*INFORMAÇÕES!$U$116,IF(N573="O",G573,0))),0)</f>
        <v>0</v>
      </c>
      <c r="AE573" s="75" t="n">
        <f aca="false">IF(E573&lt;&gt;0,G573,0)</f>
        <v>0</v>
      </c>
      <c r="AF573" s="75" t="n">
        <f aca="false">IF(W573&lt;&gt;Y573,(IF(N573=0,J573*(INFORMAÇÕES!$Q$89/INFORMAÇÕES!$Q$92),IF(N573="R",J573,0))),0)</f>
        <v>0</v>
      </c>
      <c r="AG573" s="75" t="n">
        <f aca="false">IF(W573&lt;&gt;Y573,(IF(N573=0,J573*(INFORMAÇÕES!$Q$90/INFORMAÇÕES!$Q$92),IF(N573="C",J573,0))),0)</f>
        <v>0</v>
      </c>
      <c r="AH573" s="75" t="n">
        <f aca="false">IF(W573&lt;&gt;Y573,(IF(N573="",J573*INFORMAÇÕES!$U$115,IF(N573="CF",J573,0))),0)</f>
        <v>0</v>
      </c>
      <c r="AI573" s="75" t="n">
        <f aca="false">IF(W573&lt;&gt;Y573,(IF(N573="",J573*INFORMAÇÕES!$U$116,IF(N573="O",J573,0))),0)</f>
        <v>0</v>
      </c>
      <c r="AJ573" s="75" t="n">
        <f aca="false">IF(H573&lt;&gt;0,J573,0)</f>
        <v>0</v>
      </c>
      <c r="AK573" s="75" t="n">
        <f aca="false">IF(K573&lt;&gt;0,L573,0)</f>
        <v>0</v>
      </c>
    </row>
    <row r="574" s="174" customFormat="true" ht="14.25" hidden="false" customHeight="false" outlineLevel="0" collapsed="false">
      <c r="A574" s="159" t="n">
        <v>562</v>
      </c>
      <c r="B574" s="160" t="n">
        <f aca="false">IF('ORÇ.GLOBAL P CAIXA'!$K573="EXEC.",0,'ORÇ.REPROG. P CAIXA'!B574)</f>
        <v>0</v>
      </c>
      <c r="C574" s="161" t="n">
        <f aca="false">IF('ORÇ.GLOBAL P CAIXA'!$K573="EXEC.",0,'ORÇ.REPROG. P CAIXA'!C574)</f>
        <v>0</v>
      </c>
      <c r="D574" s="162" t="n">
        <f aca="false">IF('ORÇ.GLOBAL P CAIXA'!$K573="EXEC.",0,'ORÇ.REPROG. P CAIXA'!D574)</f>
        <v>0</v>
      </c>
      <c r="E574" s="163" t="n">
        <f aca="false">IF('ORÇ.GLOBAL P CAIXA'!$K573="EXEC.",0,'ORÇ.REPROG. P CAIXA'!E574)</f>
        <v>0</v>
      </c>
      <c r="F574" s="163" t="n">
        <f aca="false">IF('ORÇ.GLOBAL P CAIXA'!K573="EXEC.",0,IF('ORÇ.GLOBAL EMPRESA'!G573&gt;0,'ORÇ.GLOBAL EMPRESA'!G573,'ORÇ.GLOBAL P CAIXA'!F573))</f>
        <v>0</v>
      </c>
      <c r="G574" s="163" t="n">
        <f aca="false">IF(E574&lt;&gt;0,ROUND(E574*F574,2),IF(AE574=0,(SUMIF($W$13:$W$1012,B574,$AE$13:$AE$1012)),AE574))</f>
        <v>0</v>
      </c>
      <c r="H574" s="661" t="n">
        <f aca="false">IF('ORÇ.GLOBAL P CAIXA'!K573="EXEC.",0,'ORÇ.REPROG. P CAIXA'!H574)</f>
        <v>0</v>
      </c>
      <c r="I574" s="661" t="n">
        <f aca="false">IF('ORÇ.GLOBAL P CAIXA'!K573="EXEC.",0,'ORÇ.REPROG. P CAIXA'!I574)</f>
        <v>0</v>
      </c>
      <c r="J574" s="163" t="n">
        <f aca="false">IF(H574&lt;&gt;0,ROUND(H574*I574,2),IF(AJ574=0,(SUMIF($W$13:$W$1012,B574,$AJ$13:$AJ$1012)),AJ574))</f>
        <v>0</v>
      </c>
      <c r="K574" s="163" t="n">
        <f aca="false">H574-E574</f>
        <v>0</v>
      </c>
      <c r="L574" s="163" t="n">
        <f aca="false">J574-G574</f>
        <v>0</v>
      </c>
      <c r="M574" s="662" t="str">
        <f aca="false">IF('ORÇ.GLOBAL P CAIXA'!K573="EXEC.","",IF('ORÇ.REPROG. P CAIXA'!M574&gt;0,'ORÇ.REPROG. P CAIXA'!M574,""))</f>
        <v/>
      </c>
      <c r="N574" s="663" t="str">
        <f aca="false">IF('ORÇ.GLOBAL P CAIXA'!K573="EXEC.","",IF('ORÇ.REPROG. P CAIXA'!N574&gt;0,'ORÇ.REPROG. P CAIXA'!N574,""))</f>
        <v/>
      </c>
      <c r="O574" s="166" t="str">
        <f aca="false">IF('ORÇ.GLOBAL P CAIXA'!$K573="EXEC.","",'ORÇ.REPROG. P CAIXA'!O574)</f>
        <v/>
      </c>
      <c r="P574" s="167"/>
      <c r="Q574" s="168" t="str">
        <f aca="false">IF(B574&gt;0,"ok","ocultar")</f>
        <v>ocultar</v>
      </c>
      <c r="R574" s="649"/>
      <c r="S574" s="649"/>
      <c r="T574" s="650"/>
      <c r="V574" s="88"/>
      <c r="W574" s="157" t="n">
        <f aca="false">IF(B574=0,W573,IF(ISNONTEXT(B574)=TRUE(),INT(B574),INT(LEFT(B574,FIND(".",B574)-1))))</f>
        <v>3</v>
      </c>
      <c r="X574" s="157" t="str">
        <f aca="false">IF(X575=1,1,IF(B574&lt;&gt;0,1,IF(C574&lt;&gt;0,1,IF(D574&lt;&gt;0,1,IF(E574&lt;&gt;0,1,"")))))</f>
        <v/>
      </c>
      <c r="Y574" s="157" t="str">
        <f aca="false">IF(W574=0," ",IF(W574&lt;&gt;W573,W574," "))</f>
        <v> </v>
      </c>
      <c r="Z574" s="88"/>
      <c r="AA574" s="75" t="n">
        <f aca="false">IF(W574&lt;&gt;Y574,(IF(N574=0,G574*(INFORMAÇÕES!$Q$69/INFORMAÇÕES!$Q$72),IF(N574="R",G574,0))),0)</f>
        <v>0</v>
      </c>
      <c r="AB574" s="75" t="n">
        <f aca="false">IF(W574&lt;&gt;Y574,(IF(N574=0,G574*(INFORMAÇÕES!$Q$70/INFORMAÇÕES!$Q$72),IF(N574="C",G574,0))),0)</f>
        <v>0</v>
      </c>
      <c r="AC574" s="75" t="n">
        <f aca="false">IF(W574&lt;&gt;Y574,(IF(N574=0,G574*INFORMAÇÕES!$U$115,IF(N574="CF",G574,0))),0)</f>
        <v>0</v>
      </c>
      <c r="AD574" s="75" t="n">
        <f aca="false">IF(W574&lt;&gt;Y574,(IF(N574=0,G574*INFORMAÇÕES!$U$116,IF(N574="O",G574,0))),0)</f>
        <v>0</v>
      </c>
      <c r="AE574" s="75" t="n">
        <f aca="false">IF(E574&lt;&gt;0,G574,0)</f>
        <v>0</v>
      </c>
      <c r="AF574" s="75" t="n">
        <f aca="false">IF(W574&lt;&gt;Y574,(IF(N574=0,J574*(INFORMAÇÕES!$Q$89/INFORMAÇÕES!$Q$92),IF(N574="R",J574,0))),0)</f>
        <v>0</v>
      </c>
      <c r="AG574" s="75" t="n">
        <f aca="false">IF(W574&lt;&gt;Y574,(IF(N574=0,J574*(INFORMAÇÕES!$Q$90/INFORMAÇÕES!$Q$92),IF(N574="C",J574,0))),0)</f>
        <v>0</v>
      </c>
      <c r="AH574" s="75" t="n">
        <f aca="false">IF(W574&lt;&gt;Y574,(IF(N574="",J574*INFORMAÇÕES!$U$115,IF(N574="CF",J574,0))),0)</f>
        <v>0</v>
      </c>
      <c r="AI574" s="75" t="n">
        <f aca="false">IF(W574&lt;&gt;Y574,(IF(N574="",J574*INFORMAÇÕES!$U$116,IF(N574="O",J574,0))),0)</f>
        <v>0</v>
      </c>
      <c r="AJ574" s="75" t="n">
        <f aca="false">IF(H574&lt;&gt;0,J574,0)</f>
        <v>0</v>
      </c>
      <c r="AK574" s="75" t="n">
        <f aca="false">IF(K574&lt;&gt;0,L574,0)</f>
        <v>0</v>
      </c>
    </row>
    <row r="575" s="174" customFormat="true" ht="14.25" hidden="false" customHeight="false" outlineLevel="0" collapsed="false">
      <c r="A575" s="159" t="n">
        <v>563</v>
      </c>
      <c r="B575" s="160" t="n">
        <f aca="false">IF('ORÇ.GLOBAL P CAIXA'!$K574="EXEC.",0,'ORÇ.REPROG. P CAIXA'!B575)</f>
        <v>0</v>
      </c>
      <c r="C575" s="161" t="n">
        <f aca="false">IF('ORÇ.GLOBAL P CAIXA'!$K574="EXEC.",0,'ORÇ.REPROG. P CAIXA'!C575)</f>
        <v>0</v>
      </c>
      <c r="D575" s="162" t="n">
        <f aca="false">IF('ORÇ.GLOBAL P CAIXA'!$K574="EXEC.",0,'ORÇ.REPROG. P CAIXA'!D575)</f>
        <v>0</v>
      </c>
      <c r="E575" s="163" t="n">
        <f aca="false">IF('ORÇ.GLOBAL P CAIXA'!$K574="EXEC.",0,'ORÇ.REPROG. P CAIXA'!E575)</f>
        <v>0</v>
      </c>
      <c r="F575" s="163" t="n">
        <f aca="false">IF('ORÇ.GLOBAL P CAIXA'!K574="EXEC.",0,IF('ORÇ.GLOBAL EMPRESA'!G574&gt;0,'ORÇ.GLOBAL EMPRESA'!G574,'ORÇ.GLOBAL P CAIXA'!F574))</f>
        <v>0</v>
      </c>
      <c r="G575" s="163" t="n">
        <f aca="false">IF(E575&lt;&gt;0,ROUND(E575*F575,2),IF(AE575=0,(SUMIF($W$13:$W$1012,B575,$AE$13:$AE$1012)),AE575))</f>
        <v>0</v>
      </c>
      <c r="H575" s="661" t="n">
        <f aca="false">IF('ORÇ.GLOBAL P CAIXA'!K574="EXEC.",0,'ORÇ.REPROG. P CAIXA'!H575)</f>
        <v>0</v>
      </c>
      <c r="I575" s="661" t="n">
        <f aca="false">IF('ORÇ.GLOBAL P CAIXA'!K574="EXEC.",0,'ORÇ.REPROG. P CAIXA'!I575)</f>
        <v>0</v>
      </c>
      <c r="J575" s="163" t="n">
        <f aca="false">IF(H575&lt;&gt;0,ROUND(H575*I575,2),IF(AJ575=0,(SUMIF($W$13:$W$1012,B575,$AJ$13:$AJ$1012)),AJ575))</f>
        <v>0</v>
      </c>
      <c r="K575" s="163" t="n">
        <f aca="false">H575-E575</f>
        <v>0</v>
      </c>
      <c r="L575" s="163" t="n">
        <f aca="false">J575-G575</f>
        <v>0</v>
      </c>
      <c r="M575" s="662" t="str">
        <f aca="false">IF('ORÇ.GLOBAL P CAIXA'!K574="EXEC.","",IF('ORÇ.REPROG. P CAIXA'!M575&gt;0,'ORÇ.REPROG. P CAIXA'!M575,""))</f>
        <v/>
      </c>
      <c r="N575" s="663" t="str">
        <f aca="false">IF('ORÇ.GLOBAL P CAIXA'!K574="EXEC.","",IF('ORÇ.REPROG. P CAIXA'!N575&gt;0,'ORÇ.REPROG. P CAIXA'!N575,""))</f>
        <v/>
      </c>
      <c r="O575" s="166" t="str">
        <f aca="false">IF('ORÇ.GLOBAL P CAIXA'!$K574="EXEC.","",'ORÇ.REPROG. P CAIXA'!O575)</f>
        <v/>
      </c>
      <c r="P575" s="167"/>
      <c r="Q575" s="168" t="str">
        <f aca="false">IF(B575&gt;0,"ok","ocultar")</f>
        <v>ocultar</v>
      </c>
      <c r="R575" s="649"/>
      <c r="S575" s="649"/>
      <c r="T575" s="650"/>
      <c r="V575" s="88"/>
      <c r="W575" s="157" t="n">
        <f aca="false">IF(B575=0,W574,IF(ISNONTEXT(B575)=TRUE(),INT(B575),INT(LEFT(B575,FIND(".",B575)-1))))</f>
        <v>3</v>
      </c>
      <c r="X575" s="157" t="str">
        <f aca="false">IF(X576=1,1,IF(B575&lt;&gt;0,1,IF(C575&lt;&gt;0,1,IF(D575&lt;&gt;0,1,IF(E575&lt;&gt;0,1,"")))))</f>
        <v/>
      </c>
      <c r="Y575" s="157" t="str">
        <f aca="false">IF(W575=0," ",IF(W575&lt;&gt;W574,W575," "))</f>
        <v> </v>
      </c>
      <c r="Z575" s="88"/>
      <c r="AA575" s="75" t="n">
        <f aca="false">IF(W575&lt;&gt;Y575,(IF(N575=0,G575*(INFORMAÇÕES!$Q$69/INFORMAÇÕES!$Q$72),IF(N575="R",G575,0))),0)</f>
        <v>0</v>
      </c>
      <c r="AB575" s="75" t="n">
        <f aca="false">IF(W575&lt;&gt;Y575,(IF(N575=0,G575*(INFORMAÇÕES!$Q$70/INFORMAÇÕES!$Q$72),IF(N575="C",G575,0))),0)</f>
        <v>0</v>
      </c>
      <c r="AC575" s="75" t="n">
        <f aca="false">IF(W575&lt;&gt;Y575,(IF(N575=0,G575*INFORMAÇÕES!$U$115,IF(N575="CF",G575,0))),0)</f>
        <v>0</v>
      </c>
      <c r="AD575" s="75" t="n">
        <f aca="false">IF(W575&lt;&gt;Y575,(IF(N575=0,G575*INFORMAÇÕES!$U$116,IF(N575="O",G575,0))),0)</f>
        <v>0</v>
      </c>
      <c r="AE575" s="75" t="n">
        <f aca="false">IF(E575&lt;&gt;0,G575,0)</f>
        <v>0</v>
      </c>
      <c r="AF575" s="75" t="n">
        <f aca="false">IF(W575&lt;&gt;Y575,(IF(N575=0,J575*(INFORMAÇÕES!$Q$89/INFORMAÇÕES!$Q$92),IF(N575="R",J575,0))),0)</f>
        <v>0</v>
      </c>
      <c r="AG575" s="75" t="n">
        <f aca="false">IF(W575&lt;&gt;Y575,(IF(N575=0,J575*(INFORMAÇÕES!$Q$90/INFORMAÇÕES!$Q$92),IF(N575="C",J575,0))),0)</f>
        <v>0</v>
      </c>
      <c r="AH575" s="75" t="n">
        <f aca="false">IF(W575&lt;&gt;Y575,(IF(N575="",J575*INFORMAÇÕES!$U$115,IF(N575="CF",J575,0))),0)</f>
        <v>0</v>
      </c>
      <c r="AI575" s="75" t="n">
        <f aca="false">IF(W575&lt;&gt;Y575,(IF(N575="",J575*INFORMAÇÕES!$U$116,IF(N575="O",J575,0))),0)</f>
        <v>0</v>
      </c>
      <c r="AJ575" s="75" t="n">
        <f aca="false">IF(H575&lt;&gt;0,J575,0)</f>
        <v>0</v>
      </c>
      <c r="AK575" s="75" t="n">
        <f aca="false">IF(K575&lt;&gt;0,L575,0)</f>
        <v>0</v>
      </c>
    </row>
    <row r="576" s="174" customFormat="true" ht="14.25" hidden="false" customHeight="false" outlineLevel="0" collapsed="false">
      <c r="A576" s="159" t="n">
        <v>564</v>
      </c>
      <c r="B576" s="160" t="n">
        <f aca="false">IF('ORÇ.GLOBAL P CAIXA'!$K575="EXEC.",0,'ORÇ.REPROG. P CAIXA'!B576)</f>
        <v>0</v>
      </c>
      <c r="C576" s="161" t="n">
        <f aca="false">IF('ORÇ.GLOBAL P CAIXA'!$K575="EXEC.",0,'ORÇ.REPROG. P CAIXA'!C576)</f>
        <v>0</v>
      </c>
      <c r="D576" s="162" t="n">
        <f aca="false">IF('ORÇ.GLOBAL P CAIXA'!$K575="EXEC.",0,'ORÇ.REPROG. P CAIXA'!D576)</f>
        <v>0</v>
      </c>
      <c r="E576" s="163" t="n">
        <f aca="false">IF('ORÇ.GLOBAL P CAIXA'!$K575="EXEC.",0,'ORÇ.REPROG. P CAIXA'!E576)</f>
        <v>0</v>
      </c>
      <c r="F576" s="163" t="n">
        <f aca="false">IF('ORÇ.GLOBAL P CAIXA'!K575="EXEC.",0,IF('ORÇ.GLOBAL EMPRESA'!G575&gt;0,'ORÇ.GLOBAL EMPRESA'!G575,'ORÇ.GLOBAL P CAIXA'!F575))</f>
        <v>0</v>
      </c>
      <c r="G576" s="163" t="n">
        <f aca="false">IF(E576&lt;&gt;0,ROUND(E576*F576,2),IF(AE576=0,(SUMIF($W$13:$W$1012,B576,$AE$13:$AE$1012)),AE576))</f>
        <v>0</v>
      </c>
      <c r="H576" s="661" t="n">
        <f aca="false">IF('ORÇ.GLOBAL P CAIXA'!K575="EXEC.",0,'ORÇ.REPROG. P CAIXA'!H576)</f>
        <v>0</v>
      </c>
      <c r="I576" s="661" t="n">
        <f aca="false">IF('ORÇ.GLOBAL P CAIXA'!K575="EXEC.",0,'ORÇ.REPROG. P CAIXA'!I576)</f>
        <v>0</v>
      </c>
      <c r="J576" s="163" t="n">
        <f aca="false">IF(H576&lt;&gt;0,ROUND(H576*I576,2),IF(AJ576=0,(SUMIF($W$13:$W$1012,B576,$AJ$13:$AJ$1012)),AJ576))</f>
        <v>0</v>
      </c>
      <c r="K576" s="163" t="n">
        <f aca="false">H576-E576</f>
        <v>0</v>
      </c>
      <c r="L576" s="163" t="n">
        <f aca="false">J576-G576</f>
        <v>0</v>
      </c>
      <c r="M576" s="662" t="str">
        <f aca="false">IF('ORÇ.GLOBAL P CAIXA'!K575="EXEC.","",IF('ORÇ.REPROG. P CAIXA'!M576&gt;0,'ORÇ.REPROG. P CAIXA'!M576,""))</f>
        <v/>
      </c>
      <c r="N576" s="663" t="str">
        <f aca="false">IF('ORÇ.GLOBAL P CAIXA'!K575="EXEC.","",IF('ORÇ.REPROG. P CAIXA'!N576&gt;0,'ORÇ.REPROG. P CAIXA'!N576,""))</f>
        <v/>
      </c>
      <c r="O576" s="166" t="str">
        <f aca="false">IF('ORÇ.GLOBAL P CAIXA'!$K575="EXEC.","",'ORÇ.REPROG. P CAIXA'!O576)</f>
        <v/>
      </c>
      <c r="P576" s="167"/>
      <c r="Q576" s="168" t="str">
        <f aca="false">IF(B576&gt;0,"ok","ocultar")</f>
        <v>ocultar</v>
      </c>
      <c r="R576" s="649"/>
      <c r="S576" s="649"/>
      <c r="T576" s="650"/>
      <c r="V576" s="88"/>
      <c r="W576" s="157" t="n">
        <f aca="false">IF(B576=0,W575,IF(ISNONTEXT(B576)=TRUE(),INT(B576),INT(LEFT(B576,FIND(".",B576)-1))))</f>
        <v>3</v>
      </c>
      <c r="X576" s="157" t="str">
        <f aca="false">IF(X577=1,1,IF(B576&lt;&gt;0,1,IF(C576&lt;&gt;0,1,IF(D576&lt;&gt;0,1,IF(E576&lt;&gt;0,1,"")))))</f>
        <v/>
      </c>
      <c r="Y576" s="157" t="str">
        <f aca="false">IF(W576=0," ",IF(W576&lt;&gt;W575,W576," "))</f>
        <v> </v>
      </c>
      <c r="Z576" s="88"/>
      <c r="AA576" s="75" t="n">
        <f aca="false">IF(W576&lt;&gt;Y576,(IF(N576=0,G576*(INFORMAÇÕES!$Q$69/INFORMAÇÕES!$Q$72),IF(N576="R",G576,0))),0)</f>
        <v>0</v>
      </c>
      <c r="AB576" s="75" t="n">
        <f aca="false">IF(W576&lt;&gt;Y576,(IF(N576=0,G576*(INFORMAÇÕES!$Q$70/INFORMAÇÕES!$Q$72),IF(N576="C",G576,0))),0)</f>
        <v>0</v>
      </c>
      <c r="AC576" s="75" t="n">
        <f aca="false">IF(W576&lt;&gt;Y576,(IF(N576=0,G576*INFORMAÇÕES!$U$115,IF(N576="CF",G576,0))),0)</f>
        <v>0</v>
      </c>
      <c r="AD576" s="75" t="n">
        <f aca="false">IF(W576&lt;&gt;Y576,(IF(N576=0,G576*INFORMAÇÕES!$U$116,IF(N576="O",G576,0))),0)</f>
        <v>0</v>
      </c>
      <c r="AE576" s="75" t="n">
        <f aca="false">IF(E576&lt;&gt;0,G576,0)</f>
        <v>0</v>
      </c>
      <c r="AF576" s="75" t="n">
        <f aca="false">IF(W576&lt;&gt;Y576,(IF(N576=0,J576*(INFORMAÇÕES!$Q$89/INFORMAÇÕES!$Q$92),IF(N576="R",J576,0))),0)</f>
        <v>0</v>
      </c>
      <c r="AG576" s="75" t="n">
        <f aca="false">IF(W576&lt;&gt;Y576,(IF(N576=0,J576*(INFORMAÇÕES!$Q$90/INFORMAÇÕES!$Q$92),IF(N576="C",J576,0))),0)</f>
        <v>0</v>
      </c>
      <c r="AH576" s="75" t="n">
        <f aca="false">IF(W576&lt;&gt;Y576,(IF(N576="",J576*INFORMAÇÕES!$U$115,IF(N576="CF",J576,0))),0)</f>
        <v>0</v>
      </c>
      <c r="AI576" s="75" t="n">
        <f aca="false">IF(W576&lt;&gt;Y576,(IF(N576="",J576*INFORMAÇÕES!$U$116,IF(N576="O",J576,0))),0)</f>
        <v>0</v>
      </c>
      <c r="AJ576" s="75" t="n">
        <f aca="false">IF(H576&lt;&gt;0,J576,0)</f>
        <v>0</v>
      </c>
      <c r="AK576" s="75" t="n">
        <f aca="false">IF(K576&lt;&gt;0,L576,0)</f>
        <v>0</v>
      </c>
    </row>
    <row r="577" s="174" customFormat="true" ht="14.25" hidden="false" customHeight="false" outlineLevel="0" collapsed="false">
      <c r="A577" s="159" t="n">
        <v>565</v>
      </c>
      <c r="B577" s="160" t="n">
        <f aca="false">IF('ORÇ.GLOBAL P CAIXA'!$K576="EXEC.",0,'ORÇ.REPROG. P CAIXA'!B577)</f>
        <v>0</v>
      </c>
      <c r="C577" s="161" t="n">
        <f aca="false">IF('ORÇ.GLOBAL P CAIXA'!$K576="EXEC.",0,'ORÇ.REPROG. P CAIXA'!C577)</f>
        <v>0</v>
      </c>
      <c r="D577" s="162" t="n">
        <f aca="false">IF('ORÇ.GLOBAL P CAIXA'!$K576="EXEC.",0,'ORÇ.REPROG. P CAIXA'!D577)</f>
        <v>0</v>
      </c>
      <c r="E577" s="163" t="n">
        <f aca="false">IF('ORÇ.GLOBAL P CAIXA'!$K576="EXEC.",0,'ORÇ.REPROG. P CAIXA'!E577)</f>
        <v>0</v>
      </c>
      <c r="F577" s="163" t="n">
        <f aca="false">IF('ORÇ.GLOBAL P CAIXA'!K576="EXEC.",0,IF('ORÇ.GLOBAL EMPRESA'!G576&gt;0,'ORÇ.GLOBAL EMPRESA'!G576,'ORÇ.GLOBAL P CAIXA'!F576))</f>
        <v>0</v>
      </c>
      <c r="G577" s="163" t="n">
        <f aca="false">IF(E577&lt;&gt;0,ROUND(E577*F577,2),IF(AE577=0,(SUMIF($W$13:$W$1012,B577,$AE$13:$AE$1012)),AE577))</f>
        <v>0</v>
      </c>
      <c r="H577" s="661" t="n">
        <f aca="false">IF('ORÇ.GLOBAL P CAIXA'!K576="EXEC.",0,'ORÇ.REPROG. P CAIXA'!H577)</f>
        <v>0</v>
      </c>
      <c r="I577" s="661" t="n">
        <f aca="false">IF('ORÇ.GLOBAL P CAIXA'!K576="EXEC.",0,'ORÇ.REPROG. P CAIXA'!I577)</f>
        <v>0</v>
      </c>
      <c r="J577" s="163" t="n">
        <f aca="false">IF(H577&lt;&gt;0,ROUND(H577*I577,2),IF(AJ577=0,(SUMIF($W$13:$W$1012,B577,$AJ$13:$AJ$1012)),AJ577))</f>
        <v>0</v>
      </c>
      <c r="K577" s="163" t="n">
        <f aca="false">H577-E577</f>
        <v>0</v>
      </c>
      <c r="L577" s="163" t="n">
        <f aca="false">J577-G577</f>
        <v>0</v>
      </c>
      <c r="M577" s="662" t="str">
        <f aca="false">IF('ORÇ.GLOBAL P CAIXA'!K576="EXEC.","",IF('ORÇ.REPROG. P CAIXA'!M577&gt;0,'ORÇ.REPROG. P CAIXA'!M577,""))</f>
        <v/>
      </c>
      <c r="N577" s="663" t="str">
        <f aca="false">IF('ORÇ.GLOBAL P CAIXA'!K576="EXEC.","",IF('ORÇ.REPROG. P CAIXA'!N577&gt;0,'ORÇ.REPROG. P CAIXA'!N577,""))</f>
        <v/>
      </c>
      <c r="O577" s="166" t="str">
        <f aca="false">IF('ORÇ.GLOBAL P CAIXA'!$K576="EXEC.","",'ORÇ.REPROG. P CAIXA'!O577)</f>
        <v/>
      </c>
      <c r="P577" s="167"/>
      <c r="Q577" s="168" t="str">
        <f aca="false">IF(B577&gt;0,"ok","ocultar")</f>
        <v>ocultar</v>
      </c>
      <c r="R577" s="649"/>
      <c r="S577" s="649"/>
      <c r="T577" s="650"/>
      <c r="V577" s="88"/>
      <c r="W577" s="157" t="n">
        <f aca="false">IF(B577=0,W576,IF(ISNONTEXT(B577)=TRUE(),INT(B577),INT(LEFT(B577,FIND(".",B577)-1))))</f>
        <v>3</v>
      </c>
      <c r="X577" s="157" t="str">
        <f aca="false">IF(X578=1,1,IF(B577&lt;&gt;0,1,IF(C577&lt;&gt;0,1,IF(D577&lt;&gt;0,1,IF(E577&lt;&gt;0,1,"")))))</f>
        <v/>
      </c>
      <c r="Y577" s="157" t="str">
        <f aca="false">IF(W577=0," ",IF(W577&lt;&gt;W576,W577," "))</f>
        <v> </v>
      </c>
      <c r="Z577" s="88"/>
      <c r="AA577" s="75" t="n">
        <f aca="false">IF(W577&lt;&gt;Y577,(IF(N577=0,G577*(INFORMAÇÕES!$Q$69/INFORMAÇÕES!$Q$72),IF(N577="R",G577,0))),0)</f>
        <v>0</v>
      </c>
      <c r="AB577" s="75" t="n">
        <f aca="false">IF(W577&lt;&gt;Y577,(IF(N577=0,G577*(INFORMAÇÕES!$Q$70/INFORMAÇÕES!$Q$72),IF(N577="C",G577,0))),0)</f>
        <v>0</v>
      </c>
      <c r="AC577" s="75" t="n">
        <f aca="false">IF(W577&lt;&gt;Y577,(IF(N577=0,G577*INFORMAÇÕES!$U$115,IF(N577="CF",G577,0))),0)</f>
        <v>0</v>
      </c>
      <c r="AD577" s="75" t="n">
        <f aca="false">IF(W577&lt;&gt;Y577,(IF(N577=0,G577*INFORMAÇÕES!$U$116,IF(N577="O",G577,0))),0)</f>
        <v>0</v>
      </c>
      <c r="AE577" s="75" t="n">
        <f aca="false">IF(E577&lt;&gt;0,G577,0)</f>
        <v>0</v>
      </c>
      <c r="AF577" s="75" t="n">
        <f aca="false">IF(W577&lt;&gt;Y577,(IF(N577=0,J577*(INFORMAÇÕES!$Q$89/INFORMAÇÕES!$Q$92),IF(N577="R",J577,0))),0)</f>
        <v>0</v>
      </c>
      <c r="AG577" s="75" t="n">
        <f aca="false">IF(W577&lt;&gt;Y577,(IF(N577=0,J577*(INFORMAÇÕES!$Q$90/INFORMAÇÕES!$Q$92),IF(N577="C",J577,0))),0)</f>
        <v>0</v>
      </c>
      <c r="AH577" s="75" t="n">
        <f aca="false">IF(W577&lt;&gt;Y577,(IF(N577="",J577*INFORMAÇÕES!$U$115,IF(N577="CF",J577,0))),0)</f>
        <v>0</v>
      </c>
      <c r="AI577" s="75" t="n">
        <f aca="false">IF(W577&lt;&gt;Y577,(IF(N577="",J577*INFORMAÇÕES!$U$116,IF(N577="O",J577,0))),0)</f>
        <v>0</v>
      </c>
      <c r="AJ577" s="75" t="n">
        <f aca="false">IF(H577&lt;&gt;0,J577,0)</f>
        <v>0</v>
      </c>
      <c r="AK577" s="75" t="n">
        <f aca="false">IF(K577&lt;&gt;0,L577,0)</f>
        <v>0</v>
      </c>
    </row>
    <row r="578" s="174" customFormat="true" ht="14.25" hidden="false" customHeight="false" outlineLevel="0" collapsed="false">
      <c r="A578" s="159" t="n">
        <v>566</v>
      </c>
      <c r="B578" s="160" t="n">
        <f aca="false">IF('ORÇ.GLOBAL P CAIXA'!$K577="EXEC.",0,'ORÇ.REPROG. P CAIXA'!B578)</f>
        <v>0</v>
      </c>
      <c r="C578" s="161" t="n">
        <f aca="false">IF('ORÇ.GLOBAL P CAIXA'!$K577="EXEC.",0,'ORÇ.REPROG. P CAIXA'!C578)</f>
        <v>0</v>
      </c>
      <c r="D578" s="162" t="n">
        <f aca="false">IF('ORÇ.GLOBAL P CAIXA'!$K577="EXEC.",0,'ORÇ.REPROG. P CAIXA'!D578)</f>
        <v>0</v>
      </c>
      <c r="E578" s="163" t="n">
        <f aca="false">IF('ORÇ.GLOBAL P CAIXA'!$K577="EXEC.",0,'ORÇ.REPROG. P CAIXA'!E578)</f>
        <v>0</v>
      </c>
      <c r="F578" s="163" t="n">
        <f aca="false">IF('ORÇ.GLOBAL P CAIXA'!K577="EXEC.",0,IF('ORÇ.GLOBAL EMPRESA'!G577&gt;0,'ORÇ.GLOBAL EMPRESA'!G577,'ORÇ.GLOBAL P CAIXA'!F577))</f>
        <v>0</v>
      </c>
      <c r="G578" s="163" t="n">
        <f aca="false">IF(E578&lt;&gt;0,ROUND(E578*F578,2),IF(AE578=0,(SUMIF($W$13:$W$1012,B578,$AE$13:$AE$1012)),AE578))</f>
        <v>0</v>
      </c>
      <c r="H578" s="661" t="n">
        <f aca="false">IF('ORÇ.GLOBAL P CAIXA'!K577="EXEC.",0,'ORÇ.REPROG. P CAIXA'!H578)</f>
        <v>0</v>
      </c>
      <c r="I578" s="661" t="n">
        <f aca="false">IF('ORÇ.GLOBAL P CAIXA'!K577="EXEC.",0,'ORÇ.REPROG. P CAIXA'!I578)</f>
        <v>0</v>
      </c>
      <c r="J578" s="163" t="n">
        <f aca="false">IF(H578&lt;&gt;0,ROUND(H578*I578,2),IF(AJ578=0,(SUMIF($W$13:$W$1012,B578,$AJ$13:$AJ$1012)),AJ578))</f>
        <v>0</v>
      </c>
      <c r="K578" s="163" t="n">
        <f aca="false">H578-E578</f>
        <v>0</v>
      </c>
      <c r="L578" s="163" t="n">
        <f aca="false">J578-G578</f>
        <v>0</v>
      </c>
      <c r="M578" s="662" t="str">
        <f aca="false">IF('ORÇ.GLOBAL P CAIXA'!K577="EXEC.","",IF('ORÇ.REPROG. P CAIXA'!M578&gt;0,'ORÇ.REPROG. P CAIXA'!M578,""))</f>
        <v/>
      </c>
      <c r="N578" s="663" t="str">
        <f aca="false">IF('ORÇ.GLOBAL P CAIXA'!K577="EXEC.","",IF('ORÇ.REPROG. P CAIXA'!N578&gt;0,'ORÇ.REPROG. P CAIXA'!N578,""))</f>
        <v/>
      </c>
      <c r="O578" s="166" t="str">
        <f aca="false">IF('ORÇ.GLOBAL P CAIXA'!$K577="EXEC.","",'ORÇ.REPROG. P CAIXA'!O578)</f>
        <v/>
      </c>
      <c r="P578" s="167"/>
      <c r="Q578" s="168" t="str">
        <f aca="false">IF(B578&gt;0,"ok","ocultar")</f>
        <v>ocultar</v>
      </c>
      <c r="R578" s="649"/>
      <c r="S578" s="649"/>
      <c r="T578" s="650"/>
      <c r="V578" s="88"/>
      <c r="W578" s="157" t="n">
        <f aca="false">IF(B578=0,W577,IF(ISNONTEXT(B578)=TRUE(),INT(B578),INT(LEFT(B578,FIND(".",B578)-1))))</f>
        <v>3</v>
      </c>
      <c r="X578" s="157" t="str">
        <f aca="false">IF(X579=1,1,IF(B578&lt;&gt;0,1,IF(C578&lt;&gt;0,1,IF(D578&lt;&gt;0,1,IF(E578&lt;&gt;0,1,"")))))</f>
        <v/>
      </c>
      <c r="Y578" s="157" t="str">
        <f aca="false">IF(W578=0," ",IF(W578&lt;&gt;W577,W578," "))</f>
        <v> </v>
      </c>
      <c r="Z578" s="88"/>
      <c r="AA578" s="75" t="n">
        <f aca="false">IF(W578&lt;&gt;Y578,(IF(N578=0,G578*(INFORMAÇÕES!$Q$69/INFORMAÇÕES!$Q$72),IF(N578="R",G578,0))),0)</f>
        <v>0</v>
      </c>
      <c r="AB578" s="75" t="n">
        <f aca="false">IF(W578&lt;&gt;Y578,(IF(N578=0,G578*(INFORMAÇÕES!$Q$70/INFORMAÇÕES!$Q$72),IF(N578="C",G578,0))),0)</f>
        <v>0</v>
      </c>
      <c r="AC578" s="75" t="n">
        <f aca="false">IF(W578&lt;&gt;Y578,(IF(N578=0,G578*INFORMAÇÕES!$U$115,IF(N578="CF",G578,0))),0)</f>
        <v>0</v>
      </c>
      <c r="AD578" s="75" t="n">
        <f aca="false">IF(W578&lt;&gt;Y578,(IF(N578=0,G578*INFORMAÇÕES!$U$116,IF(N578="O",G578,0))),0)</f>
        <v>0</v>
      </c>
      <c r="AE578" s="75" t="n">
        <f aca="false">IF(E578&lt;&gt;0,G578,0)</f>
        <v>0</v>
      </c>
      <c r="AF578" s="75" t="n">
        <f aca="false">IF(W578&lt;&gt;Y578,(IF(N578=0,J578*(INFORMAÇÕES!$Q$89/INFORMAÇÕES!$Q$92),IF(N578="R",J578,0))),0)</f>
        <v>0</v>
      </c>
      <c r="AG578" s="75" t="n">
        <f aca="false">IF(W578&lt;&gt;Y578,(IF(N578=0,J578*(INFORMAÇÕES!$Q$90/INFORMAÇÕES!$Q$92),IF(N578="C",J578,0))),0)</f>
        <v>0</v>
      </c>
      <c r="AH578" s="75" t="n">
        <f aca="false">IF(W578&lt;&gt;Y578,(IF(N578="",J578*INFORMAÇÕES!$U$115,IF(N578="CF",J578,0))),0)</f>
        <v>0</v>
      </c>
      <c r="AI578" s="75" t="n">
        <f aca="false">IF(W578&lt;&gt;Y578,(IF(N578="",J578*INFORMAÇÕES!$U$116,IF(N578="O",J578,0))),0)</f>
        <v>0</v>
      </c>
      <c r="AJ578" s="75" t="n">
        <f aca="false">IF(H578&lt;&gt;0,J578,0)</f>
        <v>0</v>
      </c>
      <c r="AK578" s="75" t="n">
        <f aca="false">IF(K578&lt;&gt;0,L578,0)</f>
        <v>0</v>
      </c>
    </row>
    <row r="579" s="174" customFormat="true" ht="14.25" hidden="false" customHeight="false" outlineLevel="0" collapsed="false">
      <c r="A579" s="159" t="n">
        <v>567</v>
      </c>
      <c r="B579" s="160" t="n">
        <f aca="false">IF('ORÇ.GLOBAL P CAIXA'!$K578="EXEC.",0,'ORÇ.REPROG. P CAIXA'!B579)</f>
        <v>0</v>
      </c>
      <c r="C579" s="161" t="n">
        <f aca="false">IF('ORÇ.GLOBAL P CAIXA'!$K578="EXEC.",0,'ORÇ.REPROG. P CAIXA'!C579)</f>
        <v>0</v>
      </c>
      <c r="D579" s="162" t="n">
        <f aca="false">IF('ORÇ.GLOBAL P CAIXA'!$K578="EXEC.",0,'ORÇ.REPROG. P CAIXA'!D579)</f>
        <v>0</v>
      </c>
      <c r="E579" s="163" t="n">
        <f aca="false">IF('ORÇ.GLOBAL P CAIXA'!$K578="EXEC.",0,'ORÇ.REPROG. P CAIXA'!E579)</f>
        <v>0</v>
      </c>
      <c r="F579" s="163" t="n">
        <f aca="false">IF('ORÇ.GLOBAL P CAIXA'!K578="EXEC.",0,IF('ORÇ.GLOBAL EMPRESA'!G578&gt;0,'ORÇ.GLOBAL EMPRESA'!G578,'ORÇ.GLOBAL P CAIXA'!F578))</f>
        <v>0</v>
      </c>
      <c r="G579" s="163" t="n">
        <f aca="false">IF(E579&lt;&gt;0,ROUND(E579*F579,2),IF(AE579=0,(SUMIF($W$13:$W$1012,B579,$AE$13:$AE$1012)),AE579))</f>
        <v>0</v>
      </c>
      <c r="H579" s="661" t="n">
        <f aca="false">IF('ORÇ.GLOBAL P CAIXA'!K578="EXEC.",0,'ORÇ.REPROG. P CAIXA'!H579)</f>
        <v>0</v>
      </c>
      <c r="I579" s="661" t="n">
        <f aca="false">IF('ORÇ.GLOBAL P CAIXA'!K578="EXEC.",0,'ORÇ.REPROG. P CAIXA'!I579)</f>
        <v>0</v>
      </c>
      <c r="J579" s="163" t="n">
        <f aca="false">IF(H579&lt;&gt;0,ROUND(H579*I579,2),IF(AJ579=0,(SUMIF($W$13:$W$1012,B579,$AJ$13:$AJ$1012)),AJ579))</f>
        <v>0</v>
      </c>
      <c r="K579" s="163" t="n">
        <f aca="false">H579-E579</f>
        <v>0</v>
      </c>
      <c r="L579" s="163" t="n">
        <f aca="false">J579-G579</f>
        <v>0</v>
      </c>
      <c r="M579" s="662" t="str">
        <f aca="false">IF('ORÇ.GLOBAL P CAIXA'!K578="EXEC.","",IF('ORÇ.REPROG. P CAIXA'!M579&gt;0,'ORÇ.REPROG. P CAIXA'!M579,""))</f>
        <v/>
      </c>
      <c r="N579" s="663" t="str">
        <f aca="false">IF('ORÇ.GLOBAL P CAIXA'!K578="EXEC.","",IF('ORÇ.REPROG. P CAIXA'!N579&gt;0,'ORÇ.REPROG. P CAIXA'!N579,""))</f>
        <v/>
      </c>
      <c r="O579" s="166" t="str">
        <f aca="false">IF('ORÇ.GLOBAL P CAIXA'!$K578="EXEC.","",'ORÇ.REPROG. P CAIXA'!O579)</f>
        <v/>
      </c>
      <c r="P579" s="167"/>
      <c r="Q579" s="168" t="str">
        <f aca="false">IF(B579&gt;0,"ok","ocultar")</f>
        <v>ocultar</v>
      </c>
      <c r="R579" s="649"/>
      <c r="S579" s="649"/>
      <c r="T579" s="650"/>
      <c r="V579" s="88"/>
      <c r="W579" s="157" t="n">
        <f aca="false">IF(B579=0,W578,IF(ISNONTEXT(B579)=TRUE(),INT(B579),INT(LEFT(B579,FIND(".",B579)-1))))</f>
        <v>3</v>
      </c>
      <c r="X579" s="157" t="str">
        <f aca="false">IF(X580=1,1,IF(B579&lt;&gt;0,1,IF(C579&lt;&gt;0,1,IF(D579&lt;&gt;0,1,IF(E579&lt;&gt;0,1,"")))))</f>
        <v/>
      </c>
      <c r="Y579" s="157" t="str">
        <f aca="false">IF(W579=0," ",IF(W579&lt;&gt;W578,W579," "))</f>
        <v> </v>
      </c>
      <c r="Z579" s="88"/>
      <c r="AA579" s="75" t="n">
        <f aca="false">IF(W579&lt;&gt;Y579,(IF(N579=0,G579*(INFORMAÇÕES!$Q$69/INFORMAÇÕES!$Q$72),IF(N579="R",G579,0))),0)</f>
        <v>0</v>
      </c>
      <c r="AB579" s="75" t="n">
        <f aca="false">IF(W579&lt;&gt;Y579,(IF(N579=0,G579*(INFORMAÇÕES!$Q$70/INFORMAÇÕES!$Q$72),IF(N579="C",G579,0))),0)</f>
        <v>0</v>
      </c>
      <c r="AC579" s="75" t="n">
        <f aca="false">IF(W579&lt;&gt;Y579,(IF(N579=0,G579*INFORMAÇÕES!$U$115,IF(N579="CF",G579,0))),0)</f>
        <v>0</v>
      </c>
      <c r="AD579" s="75" t="n">
        <f aca="false">IF(W579&lt;&gt;Y579,(IF(N579=0,G579*INFORMAÇÕES!$U$116,IF(N579="O",G579,0))),0)</f>
        <v>0</v>
      </c>
      <c r="AE579" s="75" t="n">
        <f aca="false">IF(E579&lt;&gt;0,G579,0)</f>
        <v>0</v>
      </c>
      <c r="AF579" s="75" t="n">
        <f aca="false">IF(W579&lt;&gt;Y579,(IF(N579=0,J579*(INFORMAÇÕES!$Q$89/INFORMAÇÕES!$Q$92),IF(N579="R",J579,0))),0)</f>
        <v>0</v>
      </c>
      <c r="AG579" s="75" t="n">
        <f aca="false">IF(W579&lt;&gt;Y579,(IF(N579=0,J579*(INFORMAÇÕES!$Q$90/INFORMAÇÕES!$Q$92),IF(N579="C",J579,0))),0)</f>
        <v>0</v>
      </c>
      <c r="AH579" s="75" t="n">
        <f aca="false">IF(W579&lt;&gt;Y579,(IF(N579="",J579*INFORMAÇÕES!$U$115,IF(N579="CF",J579,0))),0)</f>
        <v>0</v>
      </c>
      <c r="AI579" s="75" t="n">
        <f aca="false">IF(W579&lt;&gt;Y579,(IF(N579="",J579*INFORMAÇÕES!$U$116,IF(N579="O",J579,0))),0)</f>
        <v>0</v>
      </c>
      <c r="AJ579" s="75" t="n">
        <f aca="false">IF(H579&lt;&gt;0,J579,0)</f>
        <v>0</v>
      </c>
      <c r="AK579" s="75" t="n">
        <f aca="false">IF(K579&lt;&gt;0,L579,0)</f>
        <v>0</v>
      </c>
    </row>
    <row r="580" s="174" customFormat="true" ht="14.25" hidden="false" customHeight="false" outlineLevel="0" collapsed="false">
      <c r="A580" s="159" t="n">
        <v>568</v>
      </c>
      <c r="B580" s="160" t="n">
        <f aca="false">IF('ORÇ.GLOBAL P CAIXA'!$K579="EXEC.",0,'ORÇ.REPROG. P CAIXA'!B580)</f>
        <v>0</v>
      </c>
      <c r="C580" s="161" t="n">
        <f aca="false">IF('ORÇ.GLOBAL P CAIXA'!$K579="EXEC.",0,'ORÇ.REPROG. P CAIXA'!C580)</f>
        <v>0</v>
      </c>
      <c r="D580" s="162" t="n">
        <f aca="false">IF('ORÇ.GLOBAL P CAIXA'!$K579="EXEC.",0,'ORÇ.REPROG. P CAIXA'!D580)</f>
        <v>0</v>
      </c>
      <c r="E580" s="163" t="n">
        <f aca="false">IF('ORÇ.GLOBAL P CAIXA'!$K579="EXEC.",0,'ORÇ.REPROG. P CAIXA'!E580)</f>
        <v>0</v>
      </c>
      <c r="F580" s="163" t="n">
        <f aca="false">IF('ORÇ.GLOBAL P CAIXA'!K579="EXEC.",0,IF('ORÇ.GLOBAL EMPRESA'!G579&gt;0,'ORÇ.GLOBAL EMPRESA'!G579,'ORÇ.GLOBAL P CAIXA'!F579))</f>
        <v>0</v>
      </c>
      <c r="G580" s="163" t="n">
        <f aca="false">IF(E580&lt;&gt;0,ROUND(E580*F580,2),IF(AE580=0,(SUMIF($W$13:$W$1012,B580,$AE$13:$AE$1012)),AE580))</f>
        <v>0</v>
      </c>
      <c r="H580" s="661" t="n">
        <f aca="false">IF('ORÇ.GLOBAL P CAIXA'!K579="EXEC.",0,'ORÇ.REPROG. P CAIXA'!H580)</f>
        <v>0</v>
      </c>
      <c r="I580" s="661" t="n">
        <f aca="false">IF('ORÇ.GLOBAL P CAIXA'!K579="EXEC.",0,'ORÇ.REPROG. P CAIXA'!I580)</f>
        <v>0</v>
      </c>
      <c r="J580" s="163" t="n">
        <f aca="false">IF(H580&lt;&gt;0,ROUND(H580*I580,2),IF(AJ580=0,(SUMIF($W$13:$W$1012,B580,$AJ$13:$AJ$1012)),AJ580))</f>
        <v>0</v>
      </c>
      <c r="K580" s="163" t="n">
        <f aca="false">H580-E580</f>
        <v>0</v>
      </c>
      <c r="L580" s="163" t="n">
        <f aca="false">J580-G580</f>
        <v>0</v>
      </c>
      <c r="M580" s="662" t="str">
        <f aca="false">IF('ORÇ.GLOBAL P CAIXA'!K579="EXEC.","",IF('ORÇ.REPROG. P CAIXA'!M580&gt;0,'ORÇ.REPROG. P CAIXA'!M580,""))</f>
        <v/>
      </c>
      <c r="N580" s="663" t="str">
        <f aca="false">IF('ORÇ.GLOBAL P CAIXA'!K579="EXEC.","",IF('ORÇ.REPROG. P CAIXA'!N580&gt;0,'ORÇ.REPROG. P CAIXA'!N580,""))</f>
        <v/>
      </c>
      <c r="O580" s="166" t="str">
        <f aca="false">IF('ORÇ.GLOBAL P CAIXA'!$K579="EXEC.","",'ORÇ.REPROG. P CAIXA'!O580)</f>
        <v/>
      </c>
      <c r="P580" s="167"/>
      <c r="Q580" s="168" t="str">
        <f aca="false">IF(B580&gt;0,"ok","ocultar")</f>
        <v>ocultar</v>
      </c>
      <c r="R580" s="649"/>
      <c r="S580" s="649"/>
      <c r="T580" s="650"/>
      <c r="V580" s="88"/>
      <c r="W580" s="157" t="n">
        <f aca="false">IF(B580=0,W579,IF(ISNONTEXT(B580)=TRUE(),INT(B580),INT(LEFT(B580,FIND(".",B580)-1))))</f>
        <v>3</v>
      </c>
      <c r="X580" s="157" t="str">
        <f aca="false">IF(X581=1,1,IF(B580&lt;&gt;0,1,IF(C580&lt;&gt;0,1,IF(D580&lt;&gt;0,1,IF(E580&lt;&gt;0,1,"")))))</f>
        <v/>
      </c>
      <c r="Y580" s="157" t="str">
        <f aca="false">IF(W580=0," ",IF(W580&lt;&gt;W579,W580," "))</f>
        <v> </v>
      </c>
      <c r="Z580" s="88"/>
      <c r="AA580" s="75" t="n">
        <f aca="false">IF(W580&lt;&gt;Y580,(IF(N580=0,G580*(INFORMAÇÕES!$Q$69/INFORMAÇÕES!$Q$72),IF(N580="R",G580,0))),0)</f>
        <v>0</v>
      </c>
      <c r="AB580" s="75" t="n">
        <f aca="false">IF(W580&lt;&gt;Y580,(IF(N580=0,G580*(INFORMAÇÕES!$Q$70/INFORMAÇÕES!$Q$72),IF(N580="C",G580,0))),0)</f>
        <v>0</v>
      </c>
      <c r="AC580" s="75" t="n">
        <f aca="false">IF(W580&lt;&gt;Y580,(IF(N580=0,G580*INFORMAÇÕES!$U$115,IF(N580="CF",G580,0))),0)</f>
        <v>0</v>
      </c>
      <c r="AD580" s="75" t="n">
        <f aca="false">IF(W580&lt;&gt;Y580,(IF(N580=0,G580*INFORMAÇÕES!$U$116,IF(N580="O",G580,0))),0)</f>
        <v>0</v>
      </c>
      <c r="AE580" s="75" t="n">
        <f aca="false">IF(E580&lt;&gt;0,G580,0)</f>
        <v>0</v>
      </c>
      <c r="AF580" s="75" t="n">
        <f aca="false">IF(W580&lt;&gt;Y580,(IF(N580=0,J580*(INFORMAÇÕES!$Q$89/INFORMAÇÕES!$Q$92),IF(N580="R",J580,0))),0)</f>
        <v>0</v>
      </c>
      <c r="AG580" s="75" t="n">
        <f aca="false">IF(W580&lt;&gt;Y580,(IF(N580=0,J580*(INFORMAÇÕES!$Q$90/INFORMAÇÕES!$Q$92),IF(N580="C",J580,0))),0)</f>
        <v>0</v>
      </c>
      <c r="AH580" s="75" t="n">
        <f aca="false">IF(W580&lt;&gt;Y580,(IF(N580="",J580*INFORMAÇÕES!$U$115,IF(N580="CF",J580,0))),0)</f>
        <v>0</v>
      </c>
      <c r="AI580" s="75" t="n">
        <f aca="false">IF(W580&lt;&gt;Y580,(IF(N580="",J580*INFORMAÇÕES!$U$116,IF(N580="O",J580,0))),0)</f>
        <v>0</v>
      </c>
      <c r="AJ580" s="75" t="n">
        <f aca="false">IF(H580&lt;&gt;0,J580,0)</f>
        <v>0</v>
      </c>
      <c r="AK580" s="75" t="n">
        <f aca="false">IF(K580&lt;&gt;0,L580,0)</f>
        <v>0</v>
      </c>
    </row>
    <row r="581" s="174" customFormat="true" ht="14.25" hidden="false" customHeight="false" outlineLevel="0" collapsed="false">
      <c r="A581" s="159" t="n">
        <v>569</v>
      </c>
      <c r="B581" s="160" t="n">
        <f aca="false">IF('ORÇ.GLOBAL P CAIXA'!$K580="EXEC.",0,'ORÇ.REPROG. P CAIXA'!B581)</f>
        <v>0</v>
      </c>
      <c r="C581" s="161" t="n">
        <f aca="false">IF('ORÇ.GLOBAL P CAIXA'!$K580="EXEC.",0,'ORÇ.REPROG. P CAIXA'!C581)</f>
        <v>0</v>
      </c>
      <c r="D581" s="162" t="n">
        <f aca="false">IF('ORÇ.GLOBAL P CAIXA'!$K580="EXEC.",0,'ORÇ.REPROG. P CAIXA'!D581)</f>
        <v>0</v>
      </c>
      <c r="E581" s="163" t="n">
        <f aca="false">IF('ORÇ.GLOBAL P CAIXA'!$K580="EXEC.",0,'ORÇ.REPROG. P CAIXA'!E581)</f>
        <v>0</v>
      </c>
      <c r="F581" s="163" t="n">
        <f aca="false">IF('ORÇ.GLOBAL P CAIXA'!K580="EXEC.",0,IF('ORÇ.GLOBAL EMPRESA'!G580&gt;0,'ORÇ.GLOBAL EMPRESA'!G580,'ORÇ.GLOBAL P CAIXA'!F580))</f>
        <v>0</v>
      </c>
      <c r="G581" s="163" t="n">
        <f aca="false">IF(E581&lt;&gt;0,ROUND(E581*F581,2),IF(AE581=0,(SUMIF($W$13:$W$1012,B581,$AE$13:$AE$1012)),AE581))</f>
        <v>0</v>
      </c>
      <c r="H581" s="661" t="n">
        <f aca="false">IF('ORÇ.GLOBAL P CAIXA'!K580="EXEC.",0,'ORÇ.REPROG. P CAIXA'!H581)</f>
        <v>0</v>
      </c>
      <c r="I581" s="661" t="n">
        <f aca="false">IF('ORÇ.GLOBAL P CAIXA'!K580="EXEC.",0,'ORÇ.REPROG. P CAIXA'!I581)</f>
        <v>0</v>
      </c>
      <c r="J581" s="163" t="n">
        <f aca="false">IF(H581&lt;&gt;0,ROUND(H581*I581,2),IF(AJ581=0,(SUMIF($W$13:$W$1012,B581,$AJ$13:$AJ$1012)),AJ581))</f>
        <v>0</v>
      </c>
      <c r="K581" s="163" t="n">
        <f aca="false">H581-E581</f>
        <v>0</v>
      </c>
      <c r="L581" s="163" t="n">
        <f aca="false">J581-G581</f>
        <v>0</v>
      </c>
      <c r="M581" s="662" t="str">
        <f aca="false">IF('ORÇ.GLOBAL P CAIXA'!K580="EXEC.","",IF('ORÇ.REPROG. P CAIXA'!M581&gt;0,'ORÇ.REPROG. P CAIXA'!M581,""))</f>
        <v/>
      </c>
      <c r="N581" s="663" t="str">
        <f aca="false">IF('ORÇ.GLOBAL P CAIXA'!K580="EXEC.","",IF('ORÇ.REPROG. P CAIXA'!N581&gt;0,'ORÇ.REPROG. P CAIXA'!N581,""))</f>
        <v/>
      </c>
      <c r="O581" s="166" t="str">
        <f aca="false">IF('ORÇ.GLOBAL P CAIXA'!$K580="EXEC.","",'ORÇ.REPROG. P CAIXA'!O581)</f>
        <v/>
      </c>
      <c r="P581" s="167"/>
      <c r="Q581" s="168" t="str">
        <f aca="false">IF(B581&gt;0,"ok","ocultar")</f>
        <v>ocultar</v>
      </c>
      <c r="R581" s="649"/>
      <c r="S581" s="649"/>
      <c r="T581" s="650"/>
      <c r="V581" s="88"/>
      <c r="W581" s="157" t="n">
        <f aca="false">IF(B581=0,W580,IF(ISNONTEXT(B581)=TRUE(),INT(B581),INT(LEFT(B581,FIND(".",B581)-1))))</f>
        <v>3</v>
      </c>
      <c r="X581" s="157" t="str">
        <f aca="false">IF(X582=1,1,IF(B581&lt;&gt;0,1,IF(C581&lt;&gt;0,1,IF(D581&lt;&gt;0,1,IF(E581&lt;&gt;0,1,"")))))</f>
        <v/>
      </c>
      <c r="Y581" s="157" t="str">
        <f aca="false">IF(W581=0," ",IF(W581&lt;&gt;W580,W581," "))</f>
        <v> </v>
      </c>
      <c r="Z581" s="88"/>
      <c r="AA581" s="75" t="n">
        <f aca="false">IF(W581&lt;&gt;Y581,(IF(N581=0,G581*(INFORMAÇÕES!$Q$69/INFORMAÇÕES!$Q$72),IF(N581="R",G581,0))),0)</f>
        <v>0</v>
      </c>
      <c r="AB581" s="75" t="n">
        <f aca="false">IF(W581&lt;&gt;Y581,(IF(N581=0,G581*(INFORMAÇÕES!$Q$70/INFORMAÇÕES!$Q$72),IF(N581="C",G581,0))),0)</f>
        <v>0</v>
      </c>
      <c r="AC581" s="75" t="n">
        <f aca="false">IF(W581&lt;&gt;Y581,(IF(N581=0,G581*INFORMAÇÕES!$U$115,IF(N581="CF",G581,0))),0)</f>
        <v>0</v>
      </c>
      <c r="AD581" s="75" t="n">
        <f aca="false">IF(W581&lt;&gt;Y581,(IF(N581=0,G581*INFORMAÇÕES!$U$116,IF(N581="O",G581,0))),0)</f>
        <v>0</v>
      </c>
      <c r="AE581" s="75" t="n">
        <f aca="false">IF(E581&lt;&gt;0,G581,0)</f>
        <v>0</v>
      </c>
      <c r="AF581" s="75" t="n">
        <f aca="false">IF(W581&lt;&gt;Y581,(IF(N581=0,J581*(INFORMAÇÕES!$Q$89/INFORMAÇÕES!$Q$92),IF(N581="R",J581,0))),0)</f>
        <v>0</v>
      </c>
      <c r="AG581" s="75" t="n">
        <f aca="false">IF(W581&lt;&gt;Y581,(IF(N581=0,J581*(INFORMAÇÕES!$Q$90/INFORMAÇÕES!$Q$92),IF(N581="C",J581,0))),0)</f>
        <v>0</v>
      </c>
      <c r="AH581" s="75" t="n">
        <f aca="false">IF(W581&lt;&gt;Y581,(IF(N581="",J581*INFORMAÇÕES!$U$115,IF(N581="CF",J581,0))),0)</f>
        <v>0</v>
      </c>
      <c r="AI581" s="75" t="n">
        <f aca="false">IF(W581&lt;&gt;Y581,(IF(N581="",J581*INFORMAÇÕES!$U$116,IF(N581="O",J581,0))),0)</f>
        <v>0</v>
      </c>
      <c r="AJ581" s="75" t="n">
        <f aca="false">IF(H581&lt;&gt;0,J581,0)</f>
        <v>0</v>
      </c>
      <c r="AK581" s="75" t="n">
        <f aca="false">IF(K581&lt;&gt;0,L581,0)</f>
        <v>0</v>
      </c>
    </row>
    <row r="582" s="174" customFormat="true" ht="14.25" hidden="false" customHeight="false" outlineLevel="0" collapsed="false">
      <c r="A582" s="159" t="n">
        <v>570</v>
      </c>
      <c r="B582" s="160" t="n">
        <f aca="false">IF('ORÇ.GLOBAL P CAIXA'!$K581="EXEC.",0,'ORÇ.REPROG. P CAIXA'!B582)</f>
        <v>0</v>
      </c>
      <c r="C582" s="161" t="n">
        <f aca="false">IF('ORÇ.GLOBAL P CAIXA'!$K581="EXEC.",0,'ORÇ.REPROG. P CAIXA'!C582)</f>
        <v>0</v>
      </c>
      <c r="D582" s="162" t="n">
        <f aca="false">IF('ORÇ.GLOBAL P CAIXA'!$K581="EXEC.",0,'ORÇ.REPROG. P CAIXA'!D582)</f>
        <v>0</v>
      </c>
      <c r="E582" s="163" t="n">
        <f aca="false">IF('ORÇ.GLOBAL P CAIXA'!$K581="EXEC.",0,'ORÇ.REPROG. P CAIXA'!E582)</f>
        <v>0</v>
      </c>
      <c r="F582" s="163" t="n">
        <f aca="false">IF('ORÇ.GLOBAL P CAIXA'!K581="EXEC.",0,IF('ORÇ.GLOBAL EMPRESA'!G581&gt;0,'ORÇ.GLOBAL EMPRESA'!G581,'ORÇ.GLOBAL P CAIXA'!F581))</f>
        <v>0</v>
      </c>
      <c r="G582" s="163" t="n">
        <f aca="false">IF(E582&lt;&gt;0,ROUND(E582*F582,2),IF(AE582=0,(SUMIF($W$13:$W$1012,B582,$AE$13:$AE$1012)),AE582))</f>
        <v>0</v>
      </c>
      <c r="H582" s="661" t="n">
        <f aca="false">IF('ORÇ.GLOBAL P CAIXA'!K581="EXEC.",0,'ORÇ.REPROG. P CAIXA'!H582)</f>
        <v>0</v>
      </c>
      <c r="I582" s="661" t="n">
        <f aca="false">IF('ORÇ.GLOBAL P CAIXA'!K581="EXEC.",0,'ORÇ.REPROG. P CAIXA'!I582)</f>
        <v>0</v>
      </c>
      <c r="J582" s="163" t="n">
        <f aca="false">IF(H582&lt;&gt;0,ROUND(H582*I582,2),IF(AJ582=0,(SUMIF($W$13:$W$1012,B582,$AJ$13:$AJ$1012)),AJ582))</f>
        <v>0</v>
      </c>
      <c r="K582" s="163" t="n">
        <f aca="false">H582-E582</f>
        <v>0</v>
      </c>
      <c r="L582" s="163" t="n">
        <f aca="false">J582-G582</f>
        <v>0</v>
      </c>
      <c r="M582" s="662" t="str">
        <f aca="false">IF('ORÇ.GLOBAL P CAIXA'!K581="EXEC.","",IF('ORÇ.REPROG. P CAIXA'!M582&gt;0,'ORÇ.REPROG. P CAIXA'!M582,""))</f>
        <v/>
      </c>
      <c r="N582" s="663" t="str">
        <f aca="false">IF('ORÇ.GLOBAL P CAIXA'!K581="EXEC.","",IF('ORÇ.REPROG. P CAIXA'!N582&gt;0,'ORÇ.REPROG. P CAIXA'!N582,""))</f>
        <v/>
      </c>
      <c r="O582" s="166" t="str">
        <f aca="false">IF('ORÇ.GLOBAL P CAIXA'!$K581="EXEC.","",'ORÇ.REPROG. P CAIXA'!O582)</f>
        <v/>
      </c>
      <c r="P582" s="167"/>
      <c r="Q582" s="168" t="str">
        <f aca="false">IF(B582&gt;0,"ok","ocultar")</f>
        <v>ocultar</v>
      </c>
      <c r="R582" s="649"/>
      <c r="S582" s="649"/>
      <c r="T582" s="650"/>
      <c r="V582" s="88"/>
      <c r="W582" s="157" t="n">
        <f aca="false">IF(B582=0,W581,IF(ISNONTEXT(B582)=TRUE(),INT(B582),INT(LEFT(B582,FIND(".",B582)-1))))</f>
        <v>3</v>
      </c>
      <c r="X582" s="157" t="str">
        <f aca="false">IF(X583=1,1,IF(B582&lt;&gt;0,1,IF(C582&lt;&gt;0,1,IF(D582&lt;&gt;0,1,IF(E582&lt;&gt;0,1,"")))))</f>
        <v/>
      </c>
      <c r="Y582" s="157" t="str">
        <f aca="false">IF(W582=0," ",IF(W582&lt;&gt;W581,W582," "))</f>
        <v> </v>
      </c>
      <c r="Z582" s="88"/>
      <c r="AA582" s="75" t="n">
        <f aca="false">IF(W582&lt;&gt;Y582,(IF(N582=0,G582*(INFORMAÇÕES!$Q$69/INFORMAÇÕES!$Q$72),IF(N582="R",G582,0))),0)</f>
        <v>0</v>
      </c>
      <c r="AB582" s="75" t="n">
        <f aca="false">IF(W582&lt;&gt;Y582,(IF(N582=0,G582*(INFORMAÇÕES!$Q$70/INFORMAÇÕES!$Q$72),IF(N582="C",G582,0))),0)</f>
        <v>0</v>
      </c>
      <c r="AC582" s="75" t="n">
        <f aca="false">IF(W582&lt;&gt;Y582,(IF(N582=0,G582*INFORMAÇÕES!$U$115,IF(N582="CF",G582,0))),0)</f>
        <v>0</v>
      </c>
      <c r="AD582" s="75" t="n">
        <f aca="false">IF(W582&lt;&gt;Y582,(IF(N582=0,G582*INFORMAÇÕES!$U$116,IF(N582="O",G582,0))),0)</f>
        <v>0</v>
      </c>
      <c r="AE582" s="75" t="n">
        <f aca="false">IF(E582&lt;&gt;0,G582,0)</f>
        <v>0</v>
      </c>
      <c r="AF582" s="75" t="n">
        <f aca="false">IF(W582&lt;&gt;Y582,(IF(N582=0,J582*(INFORMAÇÕES!$Q$89/INFORMAÇÕES!$Q$92),IF(N582="R",J582,0))),0)</f>
        <v>0</v>
      </c>
      <c r="AG582" s="75" t="n">
        <f aca="false">IF(W582&lt;&gt;Y582,(IF(N582=0,J582*(INFORMAÇÕES!$Q$90/INFORMAÇÕES!$Q$92),IF(N582="C",J582,0))),0)</f>
        <v>0</v>
      </c>
      <c r="AH582" s="75" t="n">
        <f aca="false">IF(W582&lt;&gt;Y582,(IF(N582="",J582*INFORMAÇÕES!$U$115,IF(N582="CF",J582,0))),0)</f>
        <v>0</v>
      </c>
      <c r="AI582" s="75" t="n">
        <f aca="false">IF(W582&lt;&gt;Y582,(IF(N582="",J582*INFORMAÇÕES!$U$116,IF(N582="O",J582,0))),0)</f>
        <v>0</v>
      </c>
      <c r="AJ582" s="75" t="n">
        <f aca="false">IF(H582&lt;&gt;0,J582,0)</f>
        <v>0</v>
      </c>
      <c r="AK582" s="75" t="n">
        <f aca="false">IF(K582&lt;&gt;0,L582,0)</f>
        <v>0</v>
      </c>
    </row>
    <row r="583" s="174" customFormat="true" ht="14.25" hidden="false" customHeight="false" outlineLevel="0" collapsed="false">
      <c r="A583" s="159" t="n">
        <v>571</v>
      </c>
      <c r="B583" s="160" t="n">
        <f aca="false">IF('ORÇ.GLOBAL P CAIXA'!$K582="EXEC.",0,'ORÇ.REPROG. P CAIXA'!B583)</f>
        <v>0</v>
      </c>
      <c r="C583" s="161" t="n">
        <f aca="false">IF('ORÇ.GLOBAL P CAIXA'!$K582="EXEC.",0,'ORÇ.REPROG. P CAIXA'!C583)</f>
        <v>0</v>
      </c>
      <c r="D583" s="162" t="n">
        <f aca="false">IF('ORÇ.GLOBAL P CAIXA'!$K582="EXEC.",0,'ORÇ.REPROG. P CAIXA'!D583)</f>
        <v>0</v>
      </c>
      <c r="E583" s="163" t="n">
        <f aca="false">IF('ORÇ.GLOBAL P CAIXA'!$K582="EXEC.",0,'ORÇ.REPROG. P CAIXA'!E583)</f>
        <v>0</v>
      </c>
      <c r="F583" s="163" t="n">
        <f aca="false">IF('ORÇ.GLOBAL P CAIXA'!K582="EXEC.",0,IF('ORÇ.GLOBAL EMPRESA'!G582&gt;0,'ORÇ.GLOBAL EMPRESA'!G582,'ORÇ.GLOBAL P CAIXA'!F582))</f>
        <v>0</v>
      </c>
      <c r="G583" s="163" t="n">
        <f aca="false">IF(E583&lt;&gt;0,ROUND(E583*F583,2),IF(AE583=0,(SUMIF($W$13:$W$1012,B583,$AE$13:$AE$1012)),AE583))</f>
        <v>0</v>
      </c>
      <c r="H583" s="661" t="n">
        <f aca="false">IF('ORÇ.GLOBAL P CAIXA'!K582="EXEC.",0,'ORÇ.REPROG. P CAIXA'!H583)</f>
        <v>0</v>
      </c>
      <c r="I583" s="661" t="n">
        <f aca="false">IF('ORÇ.GLOBAL P CAIXA'!K582="EXEC.",0,'ORÇ.REPROG. P CAIXA'!I583)</f>
        <v>0</v>
      </c>
      <c r="J583" s="163" t="n">
        <f aca="false">IF(H583&lt;&gt;0,ROUND(H583*I583,2),IF(AJ583=0,(SUMIF($W$13:$W$1012,B583,$AJ$13:$AJ$1012)),AJ583))</f>
        <v>0</v>
      </c>
      <c r="K583" s="163" t="n">
        <f aca="false">H583-E583</f>
        <v>0</v>
      </c>
      <c r="L583" s="163" t="n">
        <f aca="false">J583-G583</f>
        <v>0</v>
      </c>
      <c r="M583" s="662" t="str">
        <f aca="false">IF('ORÇ.GLOBAL P CAIXA'!K582="EXEC.","",IF('ORÇ.REPROG. P CAIXA'!M583&gt;0,'ORÇ.REPROG. P CAIXA'!M583,""))</f>
        <v/>
      </c>
      <c r="N583" s="663" t="str">
        <f aca="false">IF('ORÇ.GLOBAL P CAIXA'!K582="EXEC.","",IF('ORÇ.REPROG. P CAIXA'!N583&gt;0,'ORÇ.REPROG. P CAIXA'!N583,""))</f>
        <v/>
      </c>
      <c r="O583" s="166" t="str">
        <f aca="false">IF('ORÇ.GLOBAL P CAIXA'!$K582="EXEC.","",'ORÇ.REPROG. P CAIXA'!O583)</f>
        <v/>
      </c>
      <c r="P583" s="167"/>
      <c r="Q583" s="168" t="str">
        <f aca="false">IF(B583&gt;0,"ok","ocultar")</f>
        <v>ocultar</v>
      </c>
      <c r="R583" s="649"/>
      <c r="S583" s="649"/>
      <c r="T583" s="650"/>
      <c r="V583" s="88"/>
      <c r="W583" s="157" t="n">
        <f aca="false">IF(B583=0,W582,IF(ISNONTEXT(B583)=TRUE(),INT(B583),INT(LEFT(B583,FIND(".",B583)-1))))</f>
        <v>3</v>
      </c>
      <c r="X583" s="157" t="str">
        <f aca="false">IF(X584=1,1,IF(B583&lt;&gt;0,1,IF(C583&lt;&gt;0,1,IF(D583&lt;&gt;0,1,IF(E583&lt;&gt;0,1,"")))))</f>
        <v/>
      </c>
      <c r="Y583" s="157" t="str">
        <f aca="false">IF(W583=0," ",IF(W583&lt;&gt;W582,W583," "))</f>
        <v> </v>
      </c>
      <c r="Z583" s="88"/>
      <c r="AA583" s="75" t="n">
        <f aca="false">IF(W583&lt;&gt;Y583,(IF(N583=0,G583*(INFORMAÇÕES!$Q$69/INFORMAÇÕES!$Q$72),IF(N583="R",G583,0))),0)</f>
        <v>0</v>
      </c>
      <c r="AB583" s="75" t="n">
        <f aca="false">IF(W583&lt;&gt;Y583,(IF(N583=0,G583*(INFORMAÇÕES!$Q$70/INFORMAÇÕES!$Q$72),IF(N583="C",G583,0))),0)</f>
        <v>0</v>
      </c>
      <c r="AC583" s="75" t="n">
        <f aca="false">IF(W583&lt;&gt;Y583,(IF(N583=0,G583*INFORMAÇÕES!$U$115,IF(N583="CF",G583,0))),0)</f>
        <v>0</v>
      </c>
      <c r="AD583" s="75" t="n">
        <f aca="false">IF(W583&lt;&gt;Y583,(IF(N583=0,G583*INFORMAÇÕES!$U$116,IF(N583="O",G583,0))),0)</f>
        <v>0</v>
      </c>
      <c r="AE583" s="75" t="n">
        <f aca="false">IF(E583&lt;&gt;0,G583,0)</f>
        <v>0</v>
      </c>
      <c r="AF583" s="75" t="n">
        <f aca="false">IF(W583&lt;&gt;Y583,(IF(N583=0,J583*(INFORMAÇÕES!$Q$89/INFORMAÇÕES!$Q$92),IF(N583="R",J583,0))),0)</f>
        <v>0</v>
      </c>
      <c r="AG583" s="75" t="n">
        <f aca="false">IF(W583&lt;&gt;Y583,(IF(N583=0,J583*(INFORMAÇÕES!$Q$90/INFORMAÇÕES!$Q$92),IF(N583="C",J583,0))),0)</f>
        <v>0</v>
      </c>
      <c r="AH583" s="75" t="n">
        <f aca="false">IF(W583&lt;&gt;Y583,(IF(N583="",J583*INFORMAÇÕES!$U$115,IF(N583="CF",J583,0))),0)</f>
        <v>0</v>
      </c>
      <c r="AI583" s="75" t="n">
        <f aca="false">IF(W583&lt;&gt;Y583,(IF(N583="",J583*INFORMAÇÕES!$U$116,IF(N583="O",J583,0))),0)</f>
        <v>0</v>
      </c>
      <c r="AJ583" s="75" t="n">
        <f aca="false">IF(H583&lt;&gt;0,J583,0)</f>
        <v>0</v>
      </c>
      <c r="AK583" s="75" t="n">
        <f aca="false">IF(K583&lt;&gt;0,L583,0)</f>
        <v>0</v>
      </c>
    </row>
    <row r="584" s="174" customFormat="true" ht="14.25" hidden="false" customHeight="false" outlineLevel="0" collapsed="false">
      <c r="A584" s="159" t="n">
        <v>572</v>
      </c>
      <c r="B584" s="160" t="n">
        <f aca="false">IF('ORÇ.GLOBAL P CAIXA'!$K583="EXEC.",0,'ORÇ.REPROG. P CAIXA'!B584)</f>
        <v>0</v>
      </c>
      <c r="C584" s="161" t="n">
        <f aca="false">IF('ORÇ.GLOBAL P CAIXA'!$K583="EXEC.",0,'ORÇ.REPROG. P CAIXA'!C584)</f>
        <v>0</v>
      </c>
      <c r="D584" s="162" t="n">
        <f aca="false">IF('ORÇ.GLOBAL P CAIXA'!$K583="EXEC.",0,'ORÇ.REPROG. P CAIXA'!D584)</f>
        <v>0</v>
      </c>
      <c r="E584" s="163" t="n">
        <f aca="false">IF('ORÇ.GLOBAL P CAIXA'!$K583="EXEC.",0,'ORÇ.REPROG. P CAIXA'!E584)</f>
        <v>0</v>
      </c>
      <c r="F584" s="163" t="n">
        <f aca="false">IF('ORÇ.GLOBAL P CAIXA'!K583="EXEC.",0,IF('ORÇ.GLOBAL EMPRESA'!G583&gt;0,'ORÇ.GLOBAL EMPRESA'!G583,'ORÇ.GLOBAL P CAIXA'!F583))</f>
        <v>0</v>
      </c>
      <c r="G584" s="163" t="n">
        <f aca="false">IF(E584&lt;&gt;0,ROUND(E584*F584,2),IF(AE584=0,(SUMIF($W$13:$W$1012,B584,$AE$13:$AE$1012)),AE584))</f>
        <v>0</v>
      </c>
      <c r="H584" s="661" t="n">
        <f aca="false">IF('ORÇ.GLOBAL P CAIXA'!K583="EXEC.",0,'ORÇ.REPROG. P CAIXA'!H584)</f>
        <v>0</v>
      </c>
      <c r="I584" s="661" t="n">
        <f aca="false">IF('ORÇ.GLOBAL P CAIXA'!K583="EXEC.",0,'ORÇ.REPROG. P CAIXA'!I584)</f>
        <v>0</v>
      </c>
      <c r="J584" s="163" t="n">
        <f aca="false">IF(H584&lt;&gt;0,ROUND(H584*I584,2),IF(AJ584=0,(SUMIF($W$13:$W$1012,B584,$AJ$13:$AJ$1012)),AJ584))</f>
        <v>0</v>
      </c>
      <c r="K584" s="163" t="n">
        <f aca="false">H584-E584</f>
        <v>0</v>
      </c>
      <c r="L584" s="163" t="n">
        <f aca="false">J584-G584</f>
        <v>0</v>
      </c>
      <c r="M584" s="662" t="str">
        <f aca="false">IF('ORÇ.GLOBAL P CAIXA'!K583="EXEC.","",IF('ORÇ.REPROG. P CAIXA'!M584&gt;0,'ORÇ.REPROG. P CAIXA'!M584,""))</f>
        <v/>
      </c>
      <c r="N584" s="663" t="str">
        <f aca="false">IF('ORÇ.GLOBAL P CAIXA'!K583="EXEC.","",IF('ORÇ.REPROG. P CAIXA'!N584&gt;0,'ORÇ.REPROG. P CAIXA'!N584,""))</f>
        <v/>
      </c>
      <c r="O584" s="166" t="str">
        <f aca="false">IF('ORÇ.GLOBAL P CAIXA'!$K583="EXEC.","",'ORÇ.REPROG. P CAIXA'!O584)</f>
        <v/>
      </c>
      <c r="P584" s="167"/>
      <c r="Q584" s="168" t="str">
        <f aca="false">IF(B584&gt;0,"ok","ocultar")</f>
        <v>ocultar</v>
      </c>
      <c r="R584" s="649"/>
      <c r="S584" s="649"/>
      <c r="T584" s="650"/>
      <c r="V584" s="88"/>
      <c r="W584" s="157" t="n">
        <f aca="false">IF(B584=0,W583,IF(ISNONTEXT(B584)=TRUE(),INT(B584),INT(LEFT(B584,FIND(".",B584)-1))))</f>
        <v>3</v>
      </c>
      <c r="X584" s="157" t="str">
        <f aca="false">IF(X585=1,1,IF(B584&lt;&gt;0,1,IF(C584&lt;&gt;0,1,IF(D584&lt;&gt;0,1,IF(E584&lt;&gt;0,1,"")))))</f>
        <v/>
      </c>
      <c r="Y584" s="157" t="str">
        <f aca="false">IF(W584=0," ",IF(W584&lt;&gt;W583,W584," "))</f>
        <v> </v>
      </c>
      <c r="Z584" s="88"/>
      <c r="AA584" s="75" t="n">
        <f aca="false">IF(W584&lt;&gt;Y584,(IF(N584=0,G584*(INFORMAÇÕES!$Q$69/INFORMAÇÕES!$Q$72),IF(N584="R",G584,0))),0)</f>
        <v>0</v>
      </c>
      <c r="AB584" s="75" t="n">
        <f aca="false">IF(W584&lt;&gt;Y584,(IF(N584=0,G584*(INFORMAÇÕES!$Q$70/INFORMAÇÕES!$Q$72),IF(N584="C",G584,0))),0)</f>
        <v>0</v>
      </c>
      <c r="AC584" s="75" t="n">
        <f aca="false">IF(W584&lt;&gt;Y584,(IF(N584=0,G584*INFORMAÇÕES!$U$115,IF(N584="CF",G584,0))),0)</f>
        <v>0</v>
      </c>
      <c r="AD584" s="75" t="n">
        <f aca="false">IF(W584&lt;&gt;Y584,(IF(N584=0,G584*INFORMAÇÕES!$U$116,IF(N584="O",G584,0))),0)</f>
        <v>0</v>
      </c>
      <c r="AE584" s="75" t="n">
        <f aca="false">IF(E584&lt;&gt;0,G584,0)</f>
        <v>0</v>
      </c>
      <c r="AF584" s="75" t="n">
        <f aca="false">IF(W584&lt;&gt;Y584,(IF(N584=0,J584*(INFORMAÇÕES!$Q$89/INFORMAÇÕES!$Q$92),IF(N584="R",J584,0))),0)</f>
        <v>0</v>
      </c>
      <c r="AG584" s="75" t="n">
        <f aca="false">IF(W584&lt;&gt;Y584,(IF(N584=0,J584*(INFORMAÇÕES!$Q$90/INFORMAÇÕES!$Q$92),IF(N584="C",J584,0))),0)</f>
        <v>0</v>
      </c>
      <c r="AH584" s="75" t="n">
        <f aca="false">IF(W584&lt;&gt;Y584,(IF(N584="",J584*INFORMAÇÕES!$U$115,IF(N584="CF",J584,0))),0)</f>
        <v>0</v>
      </c>
      <c r="AI584" s="75" t="n">
        <f aca="false">IF(W584&lt;&gt;Y584,(IF(N584="",J584*INFORMAÇÕES!$U$116,IF(N584="O",J584,0))),0)</f>
        <v>0</v>
      </c>
      <c r="AJ584" s="75" t="n">
        <f aca="false">IF(H584&lt;&gt;0,J584,0)</f>
        <v>0</v>
      </c>
      <c r="AK584" s="75" t="n">
        <f aca="false">IF(K584&lt;&gt;0,L584,0)</f>
        <v>0</v>
      </c>
    </row>
    <row r="585" s="174" customFormat="true" ht="14.25" hidden="false" customHeight="false" outlineLevel="0" collapsed="false">
      <c r="A585" s="159" t="n">
        <v>573</v>
      </c>
      <c r="B585" s="160" t="n">
        <f aca="false">IF('ORÇ.GLOBAL P CAIXA'!$K584="EXEC.",0,'ORÇ.REPROG. P CAIXA'!B585)</f>
        <v>0</v>
      </c>
      <c r="C585" s="161" t="n">
        <f aca="false">IF('ORÇ.GLOBAL P CAIXA'!$K584="EXEC.",0,'ORÇ.REPROG. P CAIXA'!C585)</f>
        <v>0</v>
      </c>
      <c r="D585" s="162" t="n">
        <f aca="false">IF('ORÇ.GLOBAL P CAIXA'!$K584="EXEC.",0,'ORÇ.REPROG. P CAIXA'!D585)</f>
        <v>0</v>
      </c>
      <c r="E585" s="163" t="n">
        <f aca="false">IF('ORÇ.GLOBAL P CAIXA'!$K584="EXEC.",0,'ORÇ.REPROG. P CAIXA'!E585)</f>
        <v>0</v>
      </c>
      <c r="F585" s="163" t="n">
        <f aca="false">IF('ORÇ.GLOBAL P CAIXA'!K584="EXEC.",0,IF('ORÇ.GLOBAL EMPRESA'!G584&gt;0,'ORÇ.GLOBAL EMPRESA'!G584,'ORÇ.GLOBAL P CAIXA'!F584))</f>
        <v>0</v>
      </c>
      <c r="G585" s="163" t="n">
        <f aca="false">IF(E585&lt;&gt;0,ROUND(E585*F585,2),IF(AE585=0,(SUMIF($W$13:$W$1012,B585,$AE$13:$AE$1012)),AE585))</f>
        <v>0</v>
      </c>
      <c r="H585" s="661" t="n">
        <f aca="false">IF('ORÇ.GLOBAL P CAIXA'!K584="EXEC.",0,'ORÇ.REPROG. P CAIXA'!H585)</f>
        <v>0</v>
      </c>
      <c r="I585" s="661" t="n">
        <f aca="false">IF('ORÇ.GLOBAL P CAIXA'!K584="EXEC.",0,'ORÇ.REPROG. P CAIXA'!I585)</f>
        <v>0</v>
      </c>
      <c r="J585" s="163" t="n">
        <f aca="false">IF(H585&lt;&gt;0,ROUND(H585*I585,2),IF(AJ585=0,(SUMIF($W$13:$W$1012,B585,$AJ$13:$AJ$1012)),AJ585))</f>
        <v>0</v>
      </c>
      <c r="K585" s="163" t="n">
        <f aca="false">H585-E585</f>
        <v>0</v>
      </c>
      <c r="L585" s="163" t="n">
        <f aca="false">J585-G585</f>
        <v>0</v>
      </c>
      <c r="M585" s="662" t="str">
        <f aca="false">IF('ORÇ.GLOBAL P CAIXA'!K584="EXEC.","",IF('ORÇ.REPROG. P CAIXA'!M585&gt;0,'ORÇ.REPROG. P CAIXA'!M585,""))</f>
        <v/>
      </c>
      <c r="N585" s="663" t="str">
        <f aca="false">IF('ORÇ.GLOBAL P CAIXA'!K584="EXEC.","",IF('ORÇ.REPROG. P CAIXA'!N585&gt;0,'ORÇ.REPROG. P CAIXA'!N585,""))</f>
        <v/>
      </c>
      <c r="O585" s="166" t="str">
        <f aca="false">IF('ORÇ.GLOBAL P CAIXA'!$K584="EXEC.","",'ORÇ.REPROG. P CAIXA'!O585)</f>
        <v/>
      </c>
      <c r="P585" s="167"/>
      <c r="Q585" s="168" t="str">
        <f aca="false">IF(B585&gt;0,"ok","ocultar")</f>
        <v>ocultar</v>
      </c>
      <c r="R585" s="649"/>
      <c r="S585" s="649"/>
      <c r="T585" s="650"/>
      <c r="V585" s="88"/>
      <c r="W585" s="157" t="n">
        <f aca="false">IF(B585=0,W584,IF(ISNONTEXT(B585)=TRUE(),INT(B585),INT(LEFT(B585,FIND(".",B585)-1))))</f>
        <v>3</v>
      </c>
      <c r="X585" s="157" t="str">
        <f aca="false">IF(X586=1,1,IF(B585&lt;&gt;0,1,IF(C585&lt;&gt;0,1,IF(D585&lt;&gt;0,1,IF(E585&lt;&gt;0,1,"")))))</f>
        <v/>
      </c>
      <c r="Y585" s="157" t="str">
        <f aca="false">IF(W585=0," ",IF(W585&lt;&gt;W584,W585," "))</f>
        <v> </v>
      </c>
      <c r="Z585" s="88"/>
      <c r="AA585" s="75" t="n">
        <f aca="false">IF(W585&lt;&gt;Y585,(IF(N585=0,G585*(INFORMAÇÕES!$Q$69/INFORMAÇÕES!$Q$72),IF(N585="R",G585,0))),0)</f>
        <v>0</v>
      </c>
      <c r="AB585" s="75" t="n">
        <f aca="false">IF(W585&lt;&gt;Y585,(IF(N585=0,G585*(INFORMAÇÕES!$Q$70/INFORMAÇÕES!$Q$72),IF(N585="C",G585,0))),0)</f>
        <v>0</v>
      </c>
      <c r="AC585" s="75" t="n">
        <f aca="false">IF(W585&lt;&gt;Y585,(IF(N585=0,G585*INFORMAÇÕES!$U$115,IF(N585="CF",G585,0))),0)</f>
        <v>0</v>
      </c>
      <c r="AD585" s="75" t="n">
        <f aca="false">IF(W585&lt;&gt;Y585,(IF(N585=0,G585*INFORMAÇÕES!$U$116,IF(N585="O",G585,0))),0)</f>
        <v>0</v>
      </c>
      <c r="AE585" s="75" t="n">
        <f aca="false">IF(E585&lt;&gt;0,G585,0)</f>
        <v>0</v>
      </c>
      <c r="AF585" s="75" t="n">
        <f aca="false">IF(W585&lt;&gt;Y585,(IF(N585=0,J585*(INFORMAÇÕES!$Q$89/INFORMAÇÕES!$Q$92),IF(N585="R",J585,0))),0)</f>
        <v>0</v>
      </c>
      <c r="AG585" s="75" t="n">
        <f aca="false">IF(W585&lt;&gt;Y585,(IF(N585=0,J585*(INFORMAÇÕES!$Q$90/INFORMAÇÕES!$Q$92),IF(N585="C",J585,0))),0)</f>
        <v>0</v>
      </c>
      <c r="AH585" s="75" t="n">
        <f aca="false">IF(W585&lt;&gt;Y585,(IF(N585="",J585*INFORMAÇÕES!$U$115,IF(N585="CF",J585,0))),0)</f>
        <v>0</v>
      </c>
      <c r="AI585" s="75" t="n">
        <f aca="false">IF(W585&lt;&gt;Y585,(IF(N585="",J585*INFORMAÇÕES!$U$116,IF(N585="O",J585,0))),0)</f>
        <v>0</v>
      </c>
      <c r="AJ585" s="75" t="n">
        <f aca="false">IF(H585&lt;&gt;0,J585,0)</f>
        <v>0</v>
      </c>
      <c r="AK585" s="75" t="n">
        <f aca="false">IF(K585&lt;&gt;0,L585,0)</f>
        <v>0</v>
      </c>
    </row>
    <row r="586" s="174" customFormat="true" ht="14.25" hidden="false" customHeight="false" outlineLevel="0" collapsed="false">
      <c r="A586" s="159" t="n">
        <v>574</v>
      </c>
      <c r="B586" s="160" t="n">
        <f aca="false">IF('ORÇ.GLOBAL P CAIXA'!$K585="EXEC.",0,'ORÇ.REPROG. P CAIXA'!B586)</f>
        <v>0</v>
      </c>
      <c r="C586" s="161" t="n">
        <f aca="false">IF('ORÇ.GLOBAL P CAIXA'!$K585="EXEC.",0,'ORÇ.REPROG. P CAIXA'!C586)</f>
        <v>0</v>
      </c>
      <c r="D586" s="162" t="n">
        <f aca="false">IF('ORÇ.GLOBAL P CAIXA'!$K585="EXEC.",0,'ORÇ.REPROG. P CAIXA'!D586)</f>
        <v>0</v>
      </c>
      <c r="E586" s="163" t="n">
        <f aca="false">IF('ORÇ.GLOBAL P CAIXA'!$K585="EXEC.",0,'ORÇ.REPROG. P CAIXA'!E586)</f>
        <v>0</v>
      </c>
      <c r="F586" s="163" t="n">
        <f aca="false">IF('ORÇ.GLOBAL P CAIXA'!K585="EXEC.",0,IF('ORÇ.GLOBAL EMPRESA'!G585&gt;0,'ORÇ.GLOBAL EMPRESA'!G585,'ORÇ.GLOBAL P CAIXA'!F585))</f>
        <v>0</v>
      </c>
      <c r="G586" s="163" t="n">
        <f aca="false">IF(E586&lt;&gt;0,ROUND(E586*F586,2),IF(AE586=0,(SUMIF($W$13:$W$1012,B586,$AE$13:$AE$1012)),AE586))</f>
        <v>0</v>
      </c>
      <c r="H586" s="661" t="n">
        <f aca="false">IF('ORÇ.GLOBAL P CAIXA'!K585="EXEC.",0,'ORÇ.REPROG. P CAIXA'!H586)</f>
        <v>0</v>
      </c>
      <c r="I586" s="661" t="n">
        <f aca="false">IF('ORÇ.GLOBAL P CAIXA'!K585="EXEC.",0,'ORÇ.REPROG. P CAIXA'!I586)</f>
        <v>0</v>
      </c>
      <c r="J586" s="163" t="n">
        <f aca="false">IF(H586&lt;&gt;0,ROUND(H586*I586,2),IF(AJ586=0,(SUMIF($W$13:$W$1012,B586,$AJ$13:$AJ$1012)),AJ586))</f>
        <v>0</v>
      </c>
      <c r="K586" s="163" t="n">
        <f aca="false">H586-E586</f>
        <v>0</v>
      </c>
      <c r="L586" s="163" t="n">
        <f aca="false">J586-G586</f>
        <v>0</v>
      </c>
      <c r="M586" s="662" t="str">
        <f aca="false">IF('ORÇ.GLOBAL P CAIXA'!K585="EXEC.","",IF('ORÇ.REPROG. P CAIXA'!M586&gt;0,'ORÇ.REPROG. P CAIXA'!M586,""))</f>
        <v/>
      </c>
      <c r="N586" s="663" t="str">
        <f aca="false">IF('ORÇ.GLOBAL P CAIXA'!K585="EXEC.","",IF('ORÇ.REPROG. P CAIXA'!N586&gt;0,'ORÇ.REPROG. P CAIXA'!N586,""))</f>
        <v/>
      </c>
      <c r="O586" s="166" t="str">
        <f aca="false">IF('ORÇ.GLOBAL P CAIXA'!$K585="EXEC.","",'ORÇ.REPROG. P CAIXA'!O586)</f>
        <v/>
      </c>
      <c r="P586" s="167"/>
      <c r="Q586" s="168" t="str">
        <f aca="false">IF(B586&gt;0,"ok","ocultar")</f>
        <v>ocultar</v>
      </c>
      <c r="R586" s="649"/>
      <c r="S586" s="649"/>
      <c r="T586" s="650"/>
      <c r="V586" s="88"/>
      <c r="W586" s="157" t="n">
        <f aca="false">IF(B586=0,W585,IF(ISNONTEXT(B586)=TRUE(),INT(B586),INT(LEFT(B586,FIND(".",B586)-1))))</f>
        <v>3</v>
      </c>
      <c r="X586" s="157" t="str">
        <f aca="false">IF(X587=1,1,IF(B586&lt;&gt;0,1,IF(C586&lt;&gt;0,1,IF(D586&lt;&gt;0,1,IF(E586&lt;&gt;0,1,"")))))</f>
        <v/>
      </c>
      <c r="Y586" s="157" t="str">
        <f aca="false">IF(W586=0," ",IF(W586&lt;&gt;W585,W586," "))</f>
        <v> </v>
      </c>
      <c r="Z586" s="88"/>
      <c r="AA586" s="75" t="n">
        <f aca="false">IF(W586&lt;&gt;Y586,(IF(N586=0,G586*(INFORMAÇÕES!$Q$69/INFORMAÇÕES!$Q$72),IF(N586="R",G586,0))),0)</f>
        <v>0</v>
      </c>
      <c r="AB586" s="75" t="n">
        <f aca="false">IF(W586&lt;&gt;Y586,(IF(N586=0,G586*(INFORMAÇÕES!$Q$70/INFORMAÇÕES!$Q$72),IF(N586="C",G586,0))),0)</f>
        <v>0</v>
      </c>
      <c r="AC586" s="75" t="n">
        <f aca="false">IF(W586&lt;&gt;Y586,(IF(N586=0,G586*INFORMAÇÕES!$U$115,IF(N586="CF",G586,0))),0)</f>
        <v>0</v>
      </c>
      <c r="AD586" s="75" t="n">
        <f aca="false">IF(W586&lt;&gt;Y586,(IF(N586=0,G586*INFORMAÇÕES!$U$116,IF(N586="O",G586,0))),0)</f>
        <v>0</v>
      </c>
      <c r="AE586" s="75" t="n">
        <f aca="false">IF(E586&lt;&gt;0,G586,0)</f>
        <v>0</v>
      </c>
      <c r="AF586" s="75" t="n">
        <f aca="false">IF(W586&lt;&gt;Y586,(IF(N586=0,J586*(INFORMAÇÕES!$Q$89/INFORMAÇÕES!$Q$92),IF(N586="R",J586,0))),0)</f>
        <v>0</v>
      </c>
      <c r="AG586" s="75" t="n">
        <f aca="false">IF(W586&lt;&gt;Y586,(IF(N586=0,J586*(INFORMAÇÕES!$Q$90/INFORMAÇÕES!$Q$92),IF(N586="C",J586,0))),0)</f>
        <v>0</v>
      </c>
      <c r="AH586" s="75" t="n">
        <f aca="false">IF(W586&lt;&gt;Y586,(IF(N586="",J586*INFORMAÇÕES!$U$115,IF(N586="CF",J586,0))),0)</f>
        <v>0</v>
      </c>
      <c r="AI586" s="75" t="n">
        <f aca="false">IF(W586&lt;&gt;Y586,(IF(N586="",J586*INFORMAÇÕES!$U$116,IF(N586="O",J586,0))),0)</f>
        <v>0</v>
      </c>
      <c r="AJ586" s="75" t="n">
        <f aca="false">IF(H586&lt;&gt;0,J586,0)</f>
        <v>0</v>
      </c>
      <c r="AK586" s="75" t="n">
        <f aca="false">IF(K586&lt;&gt;0,L586,0)</f>
        <v>0</v>
      </c>
    </row>
    <row r="587" s="174" customFormat="true" ht="14.25" hidden="false" customHeight="false" outlineLevel="0" collapsed="false">
      <c r="A587" s="159" t="n">
        <v>575</v>
      </c>
      <c r="B587" s="160" t="n">
        <f aca="false">IF('ORÇ.GLOBAL P CAIXA'!$K586="EXEC.",0,'ORÇ.REPROG. P CAIXA'!B587)</f>
        <v>0</v>
      </c>
      <c r="C587" s="161" t="n">
        <f aca="false">IF('ORÇ.GLOBAL P CAIXA'!$K586="EXEC.",0,'ORÇ.REPROG. P CAIXA'!C587)</f>
        <v>0</v>
      </c>
      <c r="D587" s="162" t="n">
        <f aca="false">IF('ORÇ.GLOBAL P CAIXA'!$K586="EXEC.",0,'ORÇ.REPROG. P CAIXA'!D587)</f>
        <v>0</v>
      </c>
      <c r="E587" s="163" t="n">
        <f aca="false">IF('ORÇ.GLOBAL P CAIXA'!$K586="EXEC.",0,'ORÇ.REPROG. P CAIXA'!E587)</f>
        <v>0</v>
      </c>
      <c r="F587" s="163" t="n">
        <f aca="false">IF('ORÇ.GLOBAL P CAIXA'!K586="EXEC.",0,IF('ORÇ.GLOBAL EMPRESA'!G586&gt;0,'ORÇ.GLOBAL EMPRESA'!G586,'ORÇ.GLOBAL P CAIXA'!F586))</f>
        <v>0</v>
      </c>
      <c r="G587" s="163" t="n">
        <f aca="false">IF(E587&lt;&gt;0,ROUND(E587*F587,2),IF(AE587=0,(SUMIF($W$13:$W$1012,B587,$AE$13:$AE$1012)),AE587))</f>
        <v>0</v>
      </c>
      <c r="H587" s="661" t="n">
        <f aca="false">IF('ORÇ.GLOBAL P CAIXA'!K586="EXEC.",0,'ORÇ.REPROG. P CAIXA'!H587)</f>
        <v>0</v>
      </c>
      <c r="I587" s="661" t="n">
        <f aca="false">IF('ORÇ.GLOBAL P CAIXA'!K586="EXEC.",0,'ORÇ.REPROG. P CAIXA'!I587)</f>
        <v>0</v>
      </c>
      <c r="J587" s="163" t="n">
        <f aca="false">IF(H587&lt;&gt;0,ROUND(H587*I587,2),IF(AJ587=0,(SUMIF($W$13:$W$1012,B587,$AJ$13:$AJ$1012)),AJ587))</f>
        <v>0</v>
      </c>
      <c r="K587" s="163" t="n">
        <f aca="false">H587-E587</f>
        <v>0</v>
      </c>
      <c r="L587" s="163" t="n">
        <f aca="false">J587-G587</f>
        <v>0</v>
      </c>
      <c r="M587" s="662" t="str">
        <f aca="false">IF('ORÇ.GLOBAL P CAIXA'!K586="EXEC.","",IF('ORÇ.REPROG. P CAIXA'!M587&gt;0,'ORÇ.REPROG. P CAIXA'!M587,""))</f>
        <v/>
      </c>
      <c r="N587" s="663" t="str">
        <f aca="false">IF('ORÇ.GLOBAL P CAIXA'!K586="EXEC.","",IF('ORÇ.REPROG. P CAIXA'!N587&gt;0,'ORÇ.REPROG. P CAIXA'!N587,""))</f>
        <v/>
      </c>
      <c r="O587" s="166" t="str">
        <f aca="false">IF('ORÇ.GLOBAL P CAIXA'!$K586="EXEC.","",'ORÇ.REPROG. P CAIXA'!O587)</f>
        <v/>
      </c>
      <c r="P587" s="167"/>
      <c r="Q587" s="168" t="str">
        <f aca="false">IF(B587&gt;0,"ok","ocultar")</f>
        <v>ocultar</v>
      </c>
      <c r="R587" s="649"/>
      <c r="S587" s="649"/>
      <c r="T587" s="650"/>
      <c r="V587" s="88"/>
      <c r="W587" s="157" t="n">
        <f aca="false">IF(B587=0,W586,IF(ISNONTEXT(B587)=TRUE(),INT(B587),INT(LEFT(B587,FIND(".",B587)-1))))</f>
        <v>3</v>
      </c>
      <c r="X587" s="157" t="str">
        <f aca="false">IF(X588=1,1,IF(B587&lt;&gt;0,1,IF(C587&lt;&gt;0,1,IF(D587&lt;&gt;0,1,IF(E587&lt;&gt;0,1,"")))))</f>
        <v/>
      </c>
      <c r="Y587" s="157" t="str">
        <f aca="false">IF(W587=0," ",IF(W587&lt;&gt;W586,W587," "))</f>
        <v> </v>
      </c>
      <c r="Z587" s="88"/>
      <c r="AA587" s="75" t="n">
        <f aca="false">IF(W587&lt;&gt;Y587,(IF(N587=0,G587*(INFORMAÇÕES!$Q$69/INFORMAÇÕES!$Q$72),IF(N587="R",G587,0))),0)</f>
        <v>0</v>
      </c>
      <c r="AB587" s="75" t="n">
        <f aca="false">IF(W587&lt;&gt;Y587,(IF(N587=0,G587*(INFORMAÇÕES!$Q$70/INFORMAÇÕES!$Q$72),IF(N587="C",G587,0))),0)</f>
        <v>0</v>
      </c>
      <c r="AC587" s="75" t="n">
        <f aca="false">IF(W587&lt;&gt;Y587,(IF(N587=0,G587*INFORMAÇÕES!$U$115,IF(N587="CF",G587,0))),0)</f>
        <v>0</v>
      </c>
      <c r="AD587" s="75" t="n">
        <f aca="false">IF(W587&lt;&gt;Y587,(IF(N587=0,G587*INFORMAÇÕES!$U$116,IF(N587="O",G587,0))),0)</f>
        <v>0</v>
      </c>
      <c r="AE587" s="75" t="n">
        <f aca="false">IF(E587&lt;&gt;0,G587,0)</f>
        <v>0</v>
      </c>
      <c r="AF587" s="75" t="n">
        <f aca="false">IF(W587&lt;&gt;Y587,(IF(N587=0,J587*(INFORMAÇÕES!$Q$89/INFORMAÇÕES!$Q$92),IF(N587="R",J587,0))),0)</f>
        <v>0</v>
      </c>
      <c r="AG587" s="75" t="n">
        <f aca="false">IF(W587&lt;&gt;Y587,(IF(N587=0,J587*(INFORMAÇÕES!$Q$90/INFORMAÇÕES!$Q$92),IF(N587="C",J587,0))),0)</f>
        <v>0</v>
      </c>
      <c r="AH587" s="75" t="n">
        <f aca="false">IF(W587&lt;&gt;Y587,(IF(N587="",J587*INFORMAÇÕES!$U$115,IF(N587="CF",J587,0))),0)</f>
        <v>0</v>
      </c>
      <c r="AI587" s="75" t="n">
        <f aca="false">IF(W587&lt;&gt;Y587,(IF(N587="",J587*INFORMAÇÕES!$U$116,IF(N587="O",J587,0))),0)</f>
        <v>0</v>
      </c>
      <c r="AJ587" s="75" t="n">
        <f aca="false">IF(H587&lt;&gt;0,J587,0)</f>
        <v>0</v>
      </c>
      <c r="AK587" s="75" t="n">
        <f aca="false">IF(K587&lt;&gt;0,L587,0)</f>
        <v>0</v>
      </c>
    </row>
    <row r="588" s="174" customFormat="true" ht="14.25" hidden="false" customHeight="false" outlineLevel="0" collapsed="false">
      <c r="A588" s="159" t="n">
        <v>576</v>
      </c>
      <c r="B588" s="160" t="n">
        <f aca="false">IF('ORÇ.GLOBAL P CAIXA'!$K587="EXEC.",0,'ORÇ.REPROG. P CAIXA'!B588)</f>
        <v>0</v>
      </c>
      <c r="C588" s="161" t="n">
        <f aca="false">IF('ORÇ.GLOBAL P CAIXA'!$K587="EXEC.",0,'ORÇ.REPROG. P CAIXA'!C588)</f>
        <v>0</v>
      </c>
      <c r="D588" s="162" t="n">
        <f aca="false">IF('ORÇ.GLOBAL P CAIXA'!$K587="EXEC.",0,'ORÇ.REPROG. P CAIXA'!D588)</f>
        <v>0</v>
      </c>
      <c r="E588" s="163" t="n">
        <f aca="false">IF('ORÇ.GLOBAL P CAIXA'!$K587="EXEC.",0,'ORÇ.REPROG. P CAIXA'!E588)</f>
        <v>0</v>
      </c>
      <c r="F588" s="163" t="n">
        <f aca="false">IF('ORÇ.GLOBAL P CAIXA'!K587="EXEC.",0,IF('ORÇ.GLOBAL EMPRESA'!G587&gt;0,'ORÇ.GLOBAL EMPRESA'!G587,'ORÇ.GLOBAL P CAIXA'!F587))</f>
        <v>0</v>
      </c>
      <c r="G588" s="163" t="n">
        <f aca="false">IF(E588&lt;&gt;0,ROUND(E588*F588,2),IF(AE588=0,(SUMIF($W$13:$W$1012,B588,$AE$13:$AE$1012)),AE588))</f>
        <v>0</v>
      </c>
      <c r="H588" s="661" t="n">
        <f aca="false">IF('ORÇ.GLOBAL P CAIXA'!K587="EXEC.",0,'ORÇ.REPROG. P CAIXA'!H588)</f>
        <v>0</v>
      </c>
      <c r="I588" s="661" t="n">
        <f aca="false">IF('ORÇ.GLOBAL P CAIXA'!K587="EXEC.",0,'ORÇ.REPROG. P CAIXA'!I588)</f>
        <v>0</v>
      </c>
      <c r="J588" s="163" t="n">
        <f aca="false">IF(H588&lt;&gt;0,ROUND(H588*I588,2),IF(AJ588=0,(SUMIF($W$13:$W$1012,B588,$AJ$13:$AJ$1012)),AJ588))</f>
        <v>0</v>
      </c>
      <c r="K588" s="163" t="n">
        <f aca="false">H588-E588</f>
        <v>0</v>
      </c>
      <c r="L588" s="163" t="n">
        <f aca="false">J588-G588</f>
        <v>0</v>
      </c>
      <c r="M588" s="662" t="str">
        <f aca="false">IF('ORÇ.GLOBAL P CAIXA'!K587="EXEC.","",IF('ORÇ.REPROG. P CAIXA'!M588&gt;0,'ORÇ.REPROG. P CAIXA'!M588,""))</f>
        <v/>
      </c>
      <c r="N588" s="663" t="str">
        <f aca="false">IF('ORÇ.GLOBAL P CAIXA'!K587="EXEC.","",IF('ORÇ.REPROG. P CAIXA'!N588&gt;0,'ORÇ.REPROG. P CAIXA'!N588,""))</f>
        <v/>
      </c>
      <c r="O588" s="166" t="str">
        <f aca="false">IF('ORÇ.GLOBAL P CAIXA'!$K587="EXEC.","",'ORÇ.REPROG. P CAIXA'!O588)</f>
        <v/>
      </c>
      <c r="P588" s="167"/>
      <c r="Q588" s="168" t="str">
        <f aca="false">IF(B588&gt;0,"ok","ocultar")</f>
        <v>ocultar</v>
      </c>
      <c r="R588" s="649"/>
      <c r="S588" s="649"/>
      <c r="T588" s="650"/>
      <c r="V588" s="88"/>
      <c r="W588" s="157" t="n">
        <f aca="false">IF(B588=0,W587,IF(ISNONTEXT(B588)=TRUE(),INT(B588),INT(LEFT(B588,FIND(".",B588)-1))))</f>
        <v>3</v>
      </c>
      <c r="X588" s="157" t="str">
        <f aca="false">IF(X589=1,1,IF(B588&lt;&gt;0,1,IF(C588&lt;&gt;0,1,IF(D588&lt;&gt;0,1,IF(E588&lt;&gt;0,1,"")))))</f>
        <v/>
      </c>
      <c r="Y588" s="157" t="str">
        <f aca="false">IF(W588=0," ",IF(W588&lt;&gt;W587,W588," "))</f>
        <v> </v>
      </c>
      <c r="Z588" s="88"/>
      <c r="AA588" s="75" t="n">
        <f aca="false">IF(W588&lt;&gt;Y588,(IF(N588=0,G588*(INFORMAÇÕES!$Q$69/INFORMAÇÕES!$Q$72),IF(N588="R",G588,0))),0)</f>
        <v>0</v>
      </c>
      <c r="AB588" s="75" t="n">
        <f aca="false">IF(W588&lt;&gt;Y588,(IF(N588=0,G588*(INFORMAÇÕES!$Q$70/INFORMAÇÕES!$Q$72),IF(N588="C",G588,0))),0)</f>
        <v>0</v>
      </c>
      <c r="AC588" s="75" t="n">
        <f aca="false">IF(W588&lt;&gt;Y588,(IF(N588=0,G588*INFORMAÇÕES!$U$115,IF(N588="CF",G588,0))),0)</f>
        <v>0</v>
      </c>
      <c r="AD588" s="75" t="n">
        <f aca="false">IF(W588&lt;&gt;Y588,(IF(N588=0,G588*INFORMAÇÕES!$U$116,IF(N588="O",G588,0))),0)</f>
        <v>0</v>
      </c>
      <c r="AE588" s="75" t="n">
        <f aca="false">IF(E588&lt;&gt;0,G588,0)</f>
        <v>0</v>
      </c>
      <c r="AF588" s="75" t="n">
        <f aca="false">IF(W588&lt;&gt;Y588,(IF(N588=0,J588*(INFORMAÇÕES!$Q$89/INFORMAÇÕES!$Q$92),IF(N588="R",J588,0))),0)</f>
        <v>0</v>
      </c>
      <c r="AG588" s="75" t="n">
        <f aca="false">IF(W588&lt;&gt;Y588,(IF(N588=0,J588*(INFORMAÇÕES!$Q$90/INFORMAÇÕES!$Q$92),IF(N588="C",J588,0))),0)</f>
        <v>0</v>
      </c>
      <c r="AH588" s="75" t="n">
        <f aca="false">IF(W588&lt;&gt;Y588,(IF(N588="",J588*INFORMAÇÕES!$U$115,IF(N588="CF",J588,0))),0)</f>
        <v>0</v>
      </c>
      <c r="AI588" s="75" t="n">
        <f aca="false">IF(W588&lt;&gt;Y588,(IF(N588="",J588*INFORMAÇÕES!$U$116,IF(N588="O",J588,0))),0)</f>
        <v>0</v>
      </c>
      <c r="AJ588" s="75" t="n">
        <f aca="false">IF(H588&lt;&gt;0,J588,0)</f>
        <v>0</v>
      </c>
      <c r="AK588" s="75" t="n">
        <f aca="false">IF(K588&lt;&gt;0,L588,0)</f>
        <v>0</v>
      </c>
    </row>
    <row r="589" s="174" customFormat="true" ht="14.25" hidden="false" customHeight="false" outlineLevel="0" collapsed="false">
      <c r="A589" s="159" t="n">
        <v>577</v>
      </c>
      <c r="B589" s="160" t="n">
        <f aca="false">IF('ORÇ.GLOBAL P CAIXA'!$K588="EXEC.",0,'ORÇ.REPROG. P CAIXA'!B589)</f>
        <v>0</v>
      </c>
      <c r="C589" s="161" t="n">
        <f aca="false">IF('ORÇ.GLOBAL P CAIXA'!$K588="EXEC.",0,'ORÇ.REPROG. P CAIXA'!C589)</f>
        <v>0</v>
      </c>
      <c r="D589" s="162" t="n">
        <f aca="false">IF('ORÇ.GLOBAL P CAIXA'!$K588="EXEC.",0,'ORÇ.REPROG. P CAIXA'!D589)</f>
        <v>0</v>
      </c>
      <c r="E589" s="163" t="n">
        <f aca="false">IF('ORÇ.GLOBAL P CAIXA'!$K588="EXEC.",0,'ORÇ.REPROG. P CAIXA'!E589)</f>
        <v>0</v>
      </c>
      <c r="F589" s="163" t="n">
        <f aca="false">IF('ORÇ.GLOBAL P CAIXA'!K588="EXEC.",0,IF('ORÇ.GLOBAL EMPRESA'!G588&gt;0,'ORÇ.GLOBAL EMPRESA'!G588,'ORÇ.GLOBAL P CAIXA'!F588))</f>
        <v>0</v>
      </c>
      <c r="G589" s="163" t="n">
        <f aca="false">IF(E589&lt;&gt;0,ROUND(E589*F589,2),IF(AE589=0,(SUMIF($W$13:$W$1012,B589,$AE$13:$AE$1012)),AE589))</f>
        <v>0</v>
      </c>
      <c r="H589" s="661" t="n">
        <f aca="false">IF('ORÇ.GLOBAL P CAIXA'!K588="EXEC.",0,'ORÇ.REPROG. P CAIXA'!H589)</f>
        <v>0</v>
      </c>
      <c r="I589" s="661" t="n">
        <f aca="false">IF('ORÇ.GLOBAL P CAIXA'!K588="EXEC.",0,'ORÇ.REPROG. P CAIXA'!I589)</f>
        <v>0</v>
      </c>
      <c r="J589" s="163" t="n">
        <f aca="false">IF(H589&lt;&gt;0,ROUND(H589*I589,2),IF(AJ589=0,(SUMIF($W$13:$W$1012,B589,$AJ$13:$AJ$1012)),AJ589))</f>
        <v>0</v>
      </c>
      <c r="K589" s="163" t="n">
        <f aca="false">H589-E589</f>
        <v>0</v>
      </c>
      <c r="L589" s="163" t="n">
        <f aca="false">J589-G589</f>
        <v>0</v>
      </c>
      <c r="M589" s="662" t="str">
        <f aca="false">IF('ORÇ.GLOBAL P CAIXA'!K588="EXEC.","",IF('ORÇ.REPROG. P CAIXA'!M589&gt;0,'ORÇ.REPROG. P CAIXA'!M589,""))</f>
        <v/>
      </c>
      <c r="N589" s="663" t="str">
        <f aca="false">IF('ORÇ.GLOBAL P CAIXA'!K588="EXEC.","",IF('ORÇ.REPROG. P CAIXA'!N589&gt;0,'ORÇ.REPROG. P CAIXA'!N589,""))</f>
        <v/>
      </c>
      <c r="O589" s="166" t="str">
        <f aca="false">IF('ORÇ.GLOBAL P CAIXA'!$K588="EXEC.","",'ORÇ.REPROG. P CAIXA'!O589)</f>
        <v/>
      </c>
      <c r="P589" s="167"/>
      <c r="Q589" s="168" t="str">
        <f aca="false">IF(B589&gt;0,"ok","ocultar")</f>
        <v>ocultar</v>
      </c>
      <c r="R589" s="649"/>
      <c r="S589" s="649"/>
      <c r="T589" s="650"/>
      <c r="V589" s="88"/>
      <c r="W589" s="157" t="n">
        <f aca="false">IF(B589=0,W588,IF(ISNONTEXT(B589)=TRUE(),INT(B589),INT(LEFT(B589,FIND(".",B589)-1))))</f>
        <v>3</v>
      </c>
      <c r="X589" s="157" t="str">
        <f aca="false">IF(X590=1,1,IF(B589&lt;&gt;0,1,IF(C589&lt;&gt;0,1,IF(D589&lt;&gt;0,1,IF(E589&lt;&gt;0,1,"")))))</f>
        <v/>
      </c>
      <c r="Y589" s="157" t="str">
        <f aca="false">IF(W589=0," ",IF(W589&lt;&gt;W588,W589," "))</f>
        <v> </v>
      </c>
      <c r="Z589" s="88"/>
      <c r="AA589" s="75" t="n">
        <f aca="false">IF(W589&lt;&gt;Y589,(IF(N589=0,G589*(INFORMAÇÕES!$Q$69/INFORMAÇÕES!$Q$72),IF(N589="R",G589,0))),0)</f>
        <v>0</v>
      </c>
      <c r="AB589" s="75" t="n">
        <f aca="false">IF(W589&lt;&gt;Y589,(IF(N589=0,G589*(INFORMAÇÕES!$Q$70/INFORMAÇÕES!$Q$72),IF(N589="C",G589,0))),0)</f>
        <v>0</v>
      </c>
      <c r="AC589" s="75" t="n">
        <f aca="false">IF(W589&lt;&gt;Y589,(IF(N589=0,G589*INFORMAÇÕES!$U$115,IF(N589="CF",G589,0))),0)</f>
        <v>0</v>
      </c>
      <c r="AD589" s="75" t="n">
        <f aca="false">IF(W589&lt;&gt;Y589,(IF(N589=0,G589*INFORMAÇÕES!$U$116,IF(N589="O",G589,0))),0)</f>
        <v>0</v>
      </c>
      <c r="AE589" s="75" t="n">
        <f aca="false">IF(E589&lt;&gt;0,G589,0)</f>
        <v>0</v>
      </c>
      <c r="AF589" s="75" t="n">
        <f aca="false">IF(W589&lt;&gt;Y589,(IF(N589=0,J589*(INFORMAÇÕES!$Q$89/INFORMAÇÕES!$Q$92),IF(N589="R",J589,0))),0)</f>
        <v>0</v>
      </c>
      <c r="AG589" s="75" t="n">
        <f aca="false">IF(W589&lt;&gt;Y589,(IF(N589=0,J589*(INFORMAÇÕES!$Q$90/INFORMAÇÕES!$Q$92),IF(N589="C",J589,0))),0)</f>
        <v>0</v>
      </c>
      <c r="AH589" s="75" t="n">
        <f aca="false">IF(W589&lt;&gt;Y589,(IF(N589="",J589*INFORMAÇÕES!$U$115,IF(N589="CF",J589,0))),0)</f>
        <v>0</v>
      </c>
      <c r="AI589" s="75" t="n">
        <f aca="false">IF(W589&lt;&gt;Y589,(IF(N589="",J589*INFORMAÇÕES!$U$116,IF(N589="O",J589,0))),0)</f>
        <v>0</v>
      </c>
      <c r="AJ589" s="75" t="n">
        <f aca="false">IF(H589&lt;&gt;0,J589,0)</f>
        <v>0</v>
      </c>
      <c r="AK589" s="75" t="n">
        <f aca="false">IF(K589&lt;&gt;0,L589,0)</f>
        <v>0</v>
      </c>
    </row>
    <row r="590" s="174" customFormat="true" ht="14.25" hidden="false" customHeight="false" outlineLevel="0" collapsed="false">
      <c r="A590" s="159" t="n">
        <v>578</v>
      </c>
      <c r="B590" s="160" t="n">
        <f aca="false">IF('ORÇ.GLOBAL P CAIXA'!$K589="EXEC.",0,'ORÇ.REPROG. P CAIXA'!B590)</f>
        <v>0</v>
      </c>
      <c r="C590" s="161" t="n">
        <f aca="false">IF('ORÇ.GLOBAL P CAIXA'!$K589="EXEC.",0,'ORÇ.REPROG. P CAIXA'!C590)</f>
        <v>0</v>
      </c>
      <c r="D590" s="162" t="n">
        <f aca="false">IF('ORÇ.GLOBAL P CAIXA'!$K589="EXEC.",0,'ORÇ.REPROG. P CAIXA'!D590)</f>
        <v>0</v>
      </c>
      <c r="E590" s="163" t="n">
        <f aca="false">IF('ORÇ.GLOBAL P CAIXA'!$K589="EXEC.",0,'ORÇ.REPROG. P CAIXA'!E590)</f>
        <v>0</v>
      </c>
      <c r="F590" s="163" t="n">
        <f aca="false">IF('ORÇ.GLOBAL P CAIXA'!K589="EXEC.",0,IF('ORÇ.GLOBAL EMPRESA'!G589&gt;0,'ORÇ.GLOBAL EMPRESA'!G589,'ORÇ.GLOBAL P CAIXA'!F589))</f>
        <v>0</v>
      </c>
      <c r="G590" s="163" t="n">
        <f aca="false">IF(E590&lt;&gt;0,ROUND(E590*F590,2),IF(AE590=0,(SUMIF($W$13:$W$1012,B590,$AE$13:$AE$1012)),AE590))</f>
        <v>0</v>
      </c>
      <c r="H590" s="661" t="n">
        <f aca="false">IF('ORÇ.GLOBAL P CAIXA'!K589="EXEC.",0,'ORÇ.REPROG. P CAIXA'!H590)</f>
        <v>0</v>
      </c>
      <c r="I590" s="661" t="n">
        <f aca="false">IF('ORÇ.GLOBAL P CAIXA'!K589="EXEC.",0,'ORÇ.REPROG. P CAIXA'!I590)</f>
        <v>0</v>
      </c>
      <c r="J590" s="163" t="n">
        <f aca="false">IF(H590&lt;&gt;0,ROUND(H590*I590,2),IF(AJ590=0,(SUMIF($W$13:$W$1012,B590,$AJ$13:$AJ$1012)),AJ590))</f>
        <v>0</v>
      </c>
      <c r="K590" s="163" t="n">
        <f aca="false">H590-E590</f>
        <v>0</v>
      </c>
      <c r="L590" s="163" t="n">
        <f aca="false">J590-G590</f>
        <v>0</v>
      </c>
      <c r="M590" s="662" t="str">
        <f aca="false">IF('ORÇ.GLOBAL P CAIXA'!K589="EXEC.","",IF('ORÇ.REPROG. P CAIXA'!M590&gt;0,'ORÇ.REPROG. P CAIXA'!M590,""))</f>
        <v/>
      </c>
      <c r="N590" s="663" t="str">
        <f aca="false">IF('ORÇ.GLOBAL P CAIXA'!K589="EXEC.","",IF('ORÇ.REPROG. P CAIXA'!N590&gt;0,'ORÇ.REPROG. P CAIXA'!N590,""))</f>
        <v/>
      </c>
      <c r="O590" s="166" t="str">
        <f aca="false">IF('ORÇ.GLOBAL P CAIXA'!$K589="EXEC.","",'ORÇ.REPROG. P CAIXA'!O590)</f>
        <v/>
      </c>
      <c r="P590" s="167"/>
      <c r="Q590" s="168" t="str">
        <f aca="false">IF(B590&gt;0,"ok","ocultar")</f>
        <v>ocultar</v>
      </c>
      <c r="R590" s="649"/>
      <c r="S590" s="649"/>
      <c r="T590" s="650"/>
      <c r="V590" s="88"/>
      <c r="W590" s="157" t="n">
        <f aca="false">IF(B590=0,W589,IF(ISNONTEXT(B590)=TRUE(),INT(B590),INT(LEFT(B590,FIND(".",B590)-1))))</f>
        <v>3</v>
      </c>
      <c r="X590" s="157" t="str">
        <f aca="false">IF(X591=1,1,IF(B590&lt;&gt;0,1,IF(C590&lt;&gt;0,1,IF(D590&lt;&gt;0,1,IF(E590&lt;&gt;0,1,"")))))</f>
        <v/>
      </c>
      <c r="Y590" s="157" t="str">
        <f aca="false">IF(W590=0," ",IF(W590&lt;&gt;W589,W590," "))</f>
        <v> </v>
      </c>
      <c r="Z590" s="88"/>
      <c r="AA590" s="75" t="n">
        <f aca="false">IF(W590&lt;&gt;Y590,(IF(N590=0,G590*(INFORMAÇÕES!$Q$69/INFORMAÇÕES!$Q$72),IF(N590="R",G590,0))),0)</f>
        <v>0</v>
      </c>
      <c r="AB590" s="75" t="n">
        <f aca="false">IF(W590&lt;&gt;Y590,(IF(N590=0,G590*(INFORMAÇÕES!$Q$70/INFORMAÇÕES!$Q$72),IF(N590="C",G590,0))),0)</f>
        <v>0</v>
      </c>
      <c r="AC590" s="75" t="n">
        <f aca="false">IF(W590&lt;&gt;Y590,(IF(N590=0,G590*INFORMAÇÕES!$U$115,IF(N590="CF",G590,0))),0)</f>
        <v>0</v>
      </c>
      <c r="AD590" s="75" t="n">
        <f aca="false">IF(W590&lt;&gt;Y590,(IF(N590=0,G590*INFORMAÇÕES!$U$116,IF(N590="O",G590,0))),0)</f>
        <v>0</v>
      </c>
      <c r="AE590" s="75" t="n">
        <f aca="false">IF(E590&lt;&gt;0,G590,0)</f>
        <v>0</v>
      </c>
      <c r="AF590" s="75" t="n">
        <f aca="false">IF(W590&lt;&gt;Y590,(IF(N590=0,J590*(INFORMAÇÕES!$Q$89/INFORMAÇÕES!$Q$92),IF(N590="R",J590,0))),0)</f>
        <v>0</v>
      </c>
      <c r="AG590" s="75" t="n">
        <f aca="false">IF(W590&lt;&gt;Y590,(IF(N590=0,J590*(INFORMAÇÕES!$Q$90/INFORMAÇÕES!$Q$92),IF(N590="C",J590,0))),0)</f>
        <v>0</v>
      </c>
      <c r="AH590" s="75" t="n">
        <f aca="false">IF(W590&lt;&gt;Y590,(IF(N590="",J590*INFORMAÇÕES!$U$115,IF(N590="CF",J590,0))),0)</f>
        <v>0</v>
      </c>
      <c r="AI590" s="75" t="n">
        <f aca="false">IF(W590&lt;&gt;Y590,(IF(N590="",J590*INFORMAÇÕES!$U$116,IF(N590="O",J590,0))),0)</f>
        <v>0</v>
      </c>
      <c r="AJ590" s="75" t="n">
        <f aca="false">IF(H590&lt;&gt;0,J590,0)</f>
        <v>0</v>
      </c>
      <c r="AK590" s="75" t="n">
        <f aca="false">IF(K590&lt;&gt;0,L590,0)</f>
        <v>0</v>
      </c>
    </row>
    <row r="591" s="174" customFormat="true" ht="14.25" hidden="false" customHeight="false" outlineLevel="0" collapsed="false">
      <c r="A591" s="159" t="n">
        <v>579</v>
      </c>
      <c r="B591" s="160" t="n">
        <f aca="false">IF('ORÇ.GLOBAL P CAIXA'!$K590="EXEC.",0,'ORÇ.REPROG. P CAIXA'!B591)</f>
        <v>0</v>
      </c>
      <c r="C591" s="161" t="n">
        <f aca="false">IF('ORÇ.GLOBAL P CAIXA'!$K590="EXEC.",0,'ORÇ.REPROG. P CAIXA'!C591)</f>
        <v>0</v>
      </c>
      <c r="D591" s="162" t="n">
        <f aca="false">IF('ORÇ.GLOBAL P CAIXA'!$K590="EXEC.",0,'ORÇ.REPROG. P CAIXA'!D591)</f>
        <v>0</v>
      </c>
      <c r="E591" s="163" t="n">
        <f aca="false">IF('ORÇ.GLOBAL P CAIXA'!$K590="EXEC.",0,'ORÇ.REPROG. P CAIXA'!E591)</f>
        <v>0</v>
      </c>
      <c r="F591" s="163" t="n">
        <f aca="false">IF('ORÇ.GLOBAL P CAIXA'!K590="EXEC.",0,IF('ORÇ.GLOBAL EMPRESA'!G590&gt;0,'ORÇ.GLOBAL EMPRESA'!G590,'ORÇ.GLOBAL P CAIXA'!F590))</f>
        <v>0</v>
      </c>
      <c r="G591" s="163" t="n">
        <f aca="false">IF(E591&lt;&gt;0,ROUND(E591*F591,2),IF(AE591=0,(SUMIF($W$13:$W$1012,B591,$AE$13:$AE$1012)),AE591))</f>
        <v>0</v>
      </c>
      <c r="H591" s="661" t="n">
        <f aca="false">IF('ORÇ.GLOBAL P CAIXA'!K590="EXEC.",0,'ORÇ.REPROG. P CAIXA'!H591)</f>
        <v>0</v>
      </c>
      <c r="I591" s="661" t="n">
        <f aca="false">IF('ORÇ.GLOBAL P CAIXA'!K590="EXEC.",0,'ORÇ.REPROG. P CAIXA'!I591)</f>
        <v>0</v>
      </c>
      <c r="J591" s="163" t="n">
        <f aca="false">IF(H591&lt;&gt;0,ROUND(H591*I591,2),IF(AJ591=0,(SUMIF($W$13:$W$1012,B591,$AJ$13:$AJ$1012)),AJ591))</f>
        <v>0</v>
      </c>
      <c r="K591" s="163" t="n">
        <f aca="false">H591-E591</f>
        <v>0</v>
      </c>
      <c r="L591" s="163" t="n">
        <f aca="false">J591-G591</f>
        <v>0</v>
      </c>
      <c r="M591" s="662" t="str">
        <f aca="false">IF('ORÇ.GLOBAL P CAIXA'!K590="EXEC.","",IF('ORÇ.REPROG. P CAIXA'!M591&gt;0,'ORÇ.REPROG. P CAIXA'!M591,""))</f>
        <v/>
      </c>
      <c r="N591" s="663" t="str">
        <f aca="false">IF('ORÇ.GLOBAL P CAIXA'!K590="EXEC.","",IF('ORÇ.REPROG. P CAIXA'!N591&gt;0,'ORÇ.REPROG. P CAIXA'!N591,""))</f>
        <v/>
      </c>
      <c r="O591" s="166" t="str">
        <f aca="false">IF('ORÇ.GLOBAL P CAIXA'!$K590="EXEC.","",'ORÇ.REPROG. P CAIXA'!O591)</f>
        <v/>
      </c>
      <c r="P591" s="167"/>
      <c r="Q591" s="168" t="str">
        <f aca="false">IF(B591&gt;0,"ok","ocultar")</f>
        <v>ocultar</v>
      </c>
      <c r="R591" s="649"/>
      <c r="S591" s="649"/>
      <c r="T591" s="650"/>
      <c r="V591" s="88"/>
      <c r="W591" s="157" t="n">
        <f aca="false">IF(B591=0,W590,IF(ISNONTEXT(B591)=TRUE(),INT(B591),INT(LEFT(B591,FIND(".",B591)-1))))</f>
        <v>3</v>
      </c>
      <c r="X591" s="157" t="str">
        <f aca="false">IF(X592=1,1,IF(B591&lt;&gt;0,1,IF(C591&lt;&gt;0,1,IF(D591&lt;&gt;0,1,IF(E591&lt;&gt;0,1,"")))))</f>
        <v/>
      </c>
      <c r="Y591" s="157" t="str">
        <f aca="false">IF(W591=0," ",IF(W591&lt;&gt;W590,W591," "))</f>
        <v> </v>
      </c>
      <c r="Z591" s="88"/>
      <c r="AA591" s="75" t="n">
        <f aca="false">IF(W591&lt;&gt;Y591,(IF(N591=0,G591*(INFORMAÇÕES!$Q$69/INFORMAÇÕES!$Q$72),IF(N591="R",G591,0))),0)</f>
        <v>0</v>
      </c>
      <c r="AB591" s="75" t="n">
        <f aca="false">IF(W591&lt;&gt;Y591,(IF(N591=0,G591*(INFORMAÇÕES!$Q$70/INFORMAÇÕES!$Q$72),IF(N591="C",G591,0))),0)</f>
        <v>0</v>
      </c>
      <c r="AC591" s="75" t="n">
        <f aca="false">IF(W591&lt;&gt;Y591,(IF(N591=0,G591*INFORMAÇÕES!$U$115,IF(N591="CF",G591,0))),0)</f>
        <v>0</v>
      </c>
      <c r="AD591" s="75" t="n">
        <f aca="false">IF(W591&lt;&gt;Y591,(IF(N591=0,G591*INFORMAÇÕES!$U$116,IF(N591="O",G591,0))),0)</f>
        <v>0</v>
      </c>
      <c r="AE591" s="75" t="n">
        <f aca="false">IF(E591&lt;&gt;0,G591,0)</f>
        <v>0</v>
      </c>
      <c r="AF591" s="75" t="n">
        <f aca="false">IF(W591&lt;&gt;Y591,(IF(N591=0,J591*(INFORMAÇÕES!$Q$89/INFORMAÇÕES!$Q$92),IF(N591="R",J591,0))),0)</f>
        <v>0</v>
      </c>
      <c r="AG591" s="75" t="n">
        <f aca="false">IF(W591&lt;&gt;Y591,(IF(N591=0,J591*(INFORMAÇÕES!$Q$90/INFORMAÇÕES!$Q$92),IF(N591="C",J591,0))),0)</f>
        <v>0</v>
      </c>
      <c r="AH591" s="75" t="n">
        <f aca="false">IF(W591&lt;&gt;Y591,(IF(N591="",J591*INFORMAÇÕES!$U$115,IF(N591="CF",J591,0))),0)</f>
        <v>0</v>
      </c>
      <c r="AI591" s="75" t="n">
        <f aca="false">IF(W591&lt;&gt;Y591,(IF(N591="",J591*INFORMAÇÕES!$U$116,IF(N591="O",J591,0))),0)</f>
        <v>0</v>
      </c>
      <c r="AJ591" s="75" t="n">
        <f aca="false">IF(H591&lt;&gt;0,J591,0)</f>
        <v>0</v>
      </c>
      <c r="AK591" s="75" t="n">
        <f aca="false">IF(K591&lt;&gt;0,L591,0)</f>
        <v>0</v>
      </c>
    </row>
    <row r="592" s="174" customFormat="true" ht="14.25" hidden="false" customHeight="false" outlineLevel="0" collapsed="false">
      <c r="A592" s="159" t="n">
        <v>580</v>
      </c>
      <c r="B592" s="160" t="n">
        <f aca="false">IF('ORÇ.GLOBAL P CAIXA'!$K591="EXEC.",0,'ORÇ.REPROG. P CAIXA'!B592)</f>
        <v>0</v>
      </c>
      <c r="C592" s="161" t="n">
        <f aca="false">IF('ORÇ.GLOBAL P CAIXA'!$K591="EXEC.",0,'ORÇ.REPROG. P CAIXA'!C592)</f>
        <v>0</v>
      </c>
      <c r="D592" s="162" t="n">
        <f aca="false">IF('ORÇ.GLOBAL P CAIXA'!$K591="EXEC.",0,'ORÇ.REPROG. P CAIXA'!D592)</f>
        <v>0</v>
      </c>
      <c r="E592" s="163" t="n">
        <f aca="false">IF('ORÇ.GLOBAL P CAIXA'!$K591="EXEC.",0,'ORÇ.REPROG. P CAIXA'!E592)</f>
        <v>0</v>
      </c>
      <c r="F592" s="163" t="n">
        <f aca="false">IF('ORÇ.GLOBAL P CAIXA'!K591="EXEC.",0,IF('ORÇ.GLOBAL EMPRESA'!G591&gt;0,'ORÇ.GLOBAL EMPRESA'!G591,'ORÇ.GLOBAL P CAIXA'!F591))</f>
        <v>0</v>
      </c>
      <c r="G592" s="163" t="n">
        <f aca="false">IF(E592&lt;&gt;0,ROUND(E592*F592,2),IF(AE592=0,(SUMIF($W$13:$W$1012,B592,$AE$13:$AE$1012)),AE592))</f>
        <v>0</v>
      </c>
      <c r="H592" s="661" t="n">
        <f aca="false">IF('ORÇ.GLOBAL P CAIXA'!K591="EXEC.",0,'ORÇ.REPROG. P CAIXA'!H592)</f>
        <v>0</v>
      </c>
      <c r="I592" s="661" t="n">
        <f aca="false">IF('ORÇ.GLOBAL P CAIXA'!K591="EXEC.",0,'ORÇ.REPROG. P CAIXA'!I592)</f>
        <v>0</v>
      </c>
      <c r="J592" s="163" t="n">
        <f aca="false">IF(H592&lt;&gt;0,ROUND(H592*I592,2),IF(AJ592=0,(SUMIF($W$13:$W$1012,B592,$AJ$13:$AJ$1012)),AJ592))</f>
        <v>0</v>
      </c>
      <c r="K592" s="163" t="n">
        <f aca="false">H592-E592</f>
        <v>0</v>
      </c>
      <c r="L592" s="163" t="n">
        <f aca="false">J592-G592</f>
        <v>0</v>
      </c>
      <c r="M592" s="662" t="str">
        <f aca="false">IF('ORÇ.GLOBAL P CAIXA'!K591="EXEC.","",IF('ORÇ.REPROG. P CAIXA'!M592&gt;0,'ORÇ.REPROG. P CAIXA'!M592,""))</f>
        <v/>
      </c>
      <c r="N592" s="663" t="str">
        <f aca="false">IF('ORÇ.GLOBAL P CAIXA'!K591="EXEC.","",IF('ORÇ.REPROG. P CAIXA'!N592&gt;0,'ORÇ.REPROG. P CAIXA'!N592,""))</f>
        <v/>
      </c>
      <c r="O592" s="166" t="str">
        <f aca="false">IF('ORÇ.GLOBAL P CAIXA'!$K591="EXEC.","",'ORÇ.REPROG. P CAIXA'!O592)</f>
        <v/>
      </c>
      <c r="P592" s="167"/>
      <c r="Q592" s="168" t="str">
        <f aca="false">IF(B592&gt;0,"ok","ocultar")</f>
        <v>ocultar</v>
      </c>
      <c r="R592" s="649"/>
      <c r="S592" s="649"/>
      <c r="T592" s="650"/>
      <c r="V592" s="88"/>
      <c r="W592" s="157" t="n">
        <f aca="false">IF(B592=0,W591,IF(ISNONTEXT(B592)=TRUE(),INT(B592),INT(LEFT(B592,FIND(".",B592)-1))))</f>
        <v>3</v>
      </c>
      <c r="X592" s="157" t="str">
        <f aca="false">IF(X593=1,1,IF(B592&lt;&gt;0,1,IF(C592&lt;&gt;0,1,IF(D592&lt;&gt;0,1,IF(E592&lt;&gt;0,1,"")))))</f>
        <v/>
      </c>
      <c r="Y592" s="157" t="str">
        <f aca="false">IF(W592=0," ",IF(W592&lt;&gt;W591,W592," "))</f>
        <v> </v>
      </c>
      <c r="Z592" s="88"/>
      <c r="AA592" s="75" t="n">
        <f aca="false">IF(W592&lt;&gt;Y592,(IF(N592=0,G592*(INFORMAÇÕES!$Q$69/INFORMAÇÕES!$Q$72),IF(N592="R",G592,0))),0)</f>
        <v>0</v>
      </c>
      <c r="AB592" s="75" t="n">
        <f aca="false">IF(W592&lt;&gt;Y592,(IF(N592=0,G592*(INFORMAÇÕES!$Q$70/INFORMAÇÕES!$Q$72),IF(N592="C",G592,0))),0)</f>
        <v>0</v>
      </c>
      <c r="AC592" s="75" t="n">
        <f aca="false">IF(W592&lt;&gt;Y592,(IF(N592=0,G592*INFORMAÇÕES!$U$115,IF(N592="CF",G592,0))),0)</f>
        <v>0</v>
      </c>
      <c r="AD592" s="75" t="n">
        <f aca="false">IF(W592&lt;&gt;Y592,(IF(N592=0,G592*INFORMAÇÕES!$U$116,IF(N592="O",G592,0))),0)</f>
        <v>0</v>
      </c>
      <c r="AE592" s="75" t="n">
        <f aca="false">IF(E592&lt;&gt;0,G592,0)</f>
        <v>0</v>
      </c>
      <c r="AF592" s="75" t="n">
        <f aca="false">IF(W592&lt;&gt;Y592,(IF(N592=0,J592*(INFORMAÇÕES!$Q$89/INFORMAÇÕES!$Q$92),IF(N592="R",J592,0))),0)</f>
        <v>0</v>
      </c>
      <c r="AG592" s="75" t="n">
        <f aca="false">IF(W592&lt;&gt;Y592,(IF(N592=0,J592*(INFORMAÇÕES!$Q$90/INFORMAÇÕES!$Q$92),IF(N592="C",J592,0))),0)</f>
        <v>0</v>
      </c>
      <c r="AH592" s="75" t="n">
        <f aca="false">IF(W592&lt;&gt;Y592,(IF(N592="",J592*INFORMAÇÕES!$U$115,IF(N592="CF",J592,0))),0)</f>
        <v>0</v>
      </c>
      <c r="AI592" s="75" t="n">
        <f aca="false">IF(W592&lt;&gt;Y592,(IF(N592="",J592*INFORMAÇÕES!$U$116,IF(N592="O",J592,0))),0)</f>
        <v>0</v>
      </c>
      <c r="AJ592" s="75" t="n">
        <f aca="false">IF(H592&lt;&gt;0,J592,0)</f>
        <v>0</v>
      </c>
      <c r="AK592" s="75" t="n">
        <f aca="false">IF(K592&lt;&gt;0,L592,0)</f>
        <v>0</v>
      </c>
    </row>
    <row r="593" s="174" customFormat="true" ht="14.25" hidden="false" customHeight="false" outlineLevel="0" collapsed="false">
      <c r="A593" s="159" t="n">
        <v>581</v>
      </c>
      <c r="B593" s="160" t="n">
        <f aca="false">IF('ORÇ.GLOBAL P CAIXA'!$K592="EXEC.",0,'ORÇ.REPROG. P CAIXA'!B593)</f>
        <v>0</v>
      </c>
      <c r="C593" s="161" t="n">
        <f aca="false">IF('ORÇ.GLOBAL P CAIXA'!$K592="EXEC.",0,'ORÇ.REPROG. P CAIXA'!C593)</f>
        <v>0</v>
      </c>
      <c r="D593" s="162" t="n">
        <f aca="false">IF('ORÇ.GLOBAL P CAIXA'!$K592="EXEC.",0,'ORÇ.REPROG. P CAIXA'!D593)</f>
        <v>0</v>
      </c>
      <c r="E593" s="163" t="n">
        <f aca="false">IF('ORÇ.GLOBAL P CAIXA'!$K592="EXEC.",0,'ORÇ.REPROG. P CAIXA'!E593)</f>
        <v>0</v>
      </c>
      <c r="F593" s="163" t="n">
        <f aca="false">IF('ORÇ.GLOBAL P CAIXA'!K592="EXEC.",0,IF('ORÇ.GLOBAL EMPRESA'!G592&gt;0,'ORÇ.GLOBAL EMPRESA'!G592,'ORÇ.GLOBAL P CAIXA'!F592))</f>
        <v>0</v>
      </c>
      <c r="G593" s="163" t="n">
        <f aca="false">IF(E593&lt;&gt;0,ROUND(E593*F593,2),IF(AE593=0,(SUMIF($W$13:$W$1012,B593,$AE$13:$AE$1012)),AE593))</f>
        <v>0</v>
      </c>
      <c r="H593" s="661" t="n">
        <f aca="false">IF('ORÇ.GLOBAL P CAIXA'!K592="EXEC.",0,'ORÇ.REPROG. P CAIXA'!H593)</f>
        <v>0</v>
      </c>
      <c r="I593" s="661" t="n">
        <f aca="false">IF('ORÇ.GLOBAL P CAIXA'!K592="EXEC.",0,'ORÇ.REPROG. P CAIXA'!I593)</f>
        <v>0</v>
      </c>
      <c r="J593" s="163" t="n">
        <f aca="false">IF(H593&lt;&gt;0,ROUND(H593*I593,2),IF(AJ593=0,(SUMIF($W$13:$W$1012,B593,$AJ$13:$AJ$1012)),AJ593))</f>
        <v>0</v>
      </c>
      <c r="K593" s="163" t="n">
        <f aca="false">H593-E593</f>
        <v>0</v>
      </c>
      <c r="L593" s="163" t="n">
        <f aca="false">J593-G593</f>
        <v>0</v>
      </c>
      <c r="M593" s="662" t="str">
        <f aca="false">IF('ORÇ.GLOBAL P CAIXA'!K592="EXEC.","",IF('ORÇ.REPROG. P CAIXA'!M593&gt;0,'ORÇ.REPROG. P CAIXA'!M593,""))</f>
        <v/>
      </c>
      <c r="N593" s="663" t="str">
        <f aca="false">IF('ORÇ.GLOBAL P CAIXA'!K592="EXEC.","",IF('ORÇ.REPROG. P CAIXA'!N593&gt;0,'ORÇ.REPROG. P CAIXA'!N593,""))</f>
        <v/>
      </c>
      <c r="O593" s="166" t="str">
        <f aca="false">IF('ORÇ.GLOBAL P CAIXA'!$K592="EXEC.","",'ORÇ.REPROG. P CAIXA'!O593)</f>
        <v/>
      </c>
      <c r="P593" s="167"/>
      <c r="Q593" s="168" t="str">
        <f aca="false">IF(B593&gt;0,"ok","ocultar")</f>
        <v>ocultar</v>
      </c>
      <c r="R593" s="649"/>
      <c r="S593" s="649"/>
      <c r="T593" s="650"/>
      <c r="V593" s="88"/>
      <c r="W593" s="157" t="n">
        <f aca="false">IF(B593=0,W592,IF(ISNONTEXT(B593)=TRUE(),INT(B593),INT(LEFT(B593,FIND(".",B593)-1))))</f>
        <v>3</v>
      </c>
      <c r="X593" s="157" t="str">
        <f aca="false">IF(X594=1,1,IF(B593&lt;&gt;0,1,IF(C593&lt;&gt;0,1,IF(D593&lt;&gt;0,1,IF(E593&lt;&gt;0,1,"")))))</f>
        <v/>
      </c>
      <c r="Y593" s="157" t="str">
        <f aca="false">IF(W593=0," ",IF(W593&lt;&gt;W592,W593," "))</f>
        <v> </v>
      </c>
      <c r="Z593" s="88"/>
      <c r="AA593" s="75" t="n">
        <f aca="false">IF(W593&lt;&gt;Y593,(IF(N593=0,G593*(INFORMAÇÕES!$Q$69/INFORMAÇÕES!$Q$72),IF(N593="R",G593,0))),0)</f>
        <v>0</v>
      </c>
      <c r="AB593" s="75" t="n">
        <f aca="false">IF(W593&lt;&gt;Y593,(IF(N593=0,G593*(INFORMAÇÕES!$Q$70/INFORMAÇÕES!$Q$72),IF(N593="C",G593,0))),0)</f>
        <v>0</v>
      </c>
      <c r="AC593" s="75" t="n">
        <f aca="false">IF(W593&lt;&gt;Y593,(IF(N593=0,G593*INFORMAÇÕES!$U$115,IF(N593="CF",G593,0))),0)</f>
        <v>0</v>
      </c>
      <c r="AD593" s="75" t="n">
        <f aca="false">IF(W593&lt;&gt;Y593,(IF(N593=0,G593*INFORMAÇÕES!$U$116,IF(N593="O",G593,0))),0)</f>
        <v>0</v>
      </c>
      <c r="AE593" s="75" t="n">
        <f aca="false">IF(E593&lt;&gt;0,G593,0)</f>
        <v>0</v>
      </c>
      <c r="AF593" s="75" t="n">
        <f aca="false">IF(W593&lt;&gt;Y593,(IF(N593=0,J593*(INFORMAÇÕES!$Q$89/INFORMAÇÕES!$Q$92),IF(N593="R",J593,0))),0)</f>
        <v>0</v>
      </c>
      <c r="AG593" s="75" t="n">
        <f aca="false">IF(W593&lt;&gt;Y593,(IF(N593=0,J593*(INFORMAÇÕES!$Q$90/INFORMAÇÕES!$Q$92),IF(N593="C",J593,0))),0)</f>
        <v>0</v>
      </c>
      <c r="AH593" s="75" t="n">
        <f aca="false">IF(W593&lt;&gt;Y593,(IF(N593="",J593*INFORMAÇÕES!$U$115,IF(N593="CF",J593,0))),0)</f>
        <v>0</v>
      </c>
      <c r="AI593" s="75" t="n">
        <f aca="false">IF(W593&lt;&gt;Y593,(IF(N593="",J593*INFORMAÇÕES!$U$116,IF(N593="O",J593,0))),0)</f>
        <v>0</v>
      </c>
      <c r="AJ593" s="75" t="n">
        <f aca="false">IF(H593&lt;&gt;0,J593,0)</f>
        <v>0</v>
      </c>
      <c r="AK593" s="75" t="n">
        <f aca="false">IF(K593&lt;&gt;0,L593,0)</f>
        <v>0</v>
      </c>
    </row>
    <row r="594" s="174" customFormat="true" ht="14.25" hidden="false" customHeight="false" outlineLevel="0" collapsed="false">
      <c r="A594" s="159" t="n">
        <v>582</v>
      </c>
      <c r="B594" s="160" t="n">
        <f aca="false">IF('ORÇ.GLOBAL P CAIXA'!$K593="EXEC.",0,'ORÇ.REPROG. P CAIXA'!B594)</f>
        <v>0</v>
      </c>
      <c r="C594" s="161" t="n">
        <f aca="false">IF('ORÇ.GLOBAL P CAIXA'!$K593="EXEC.",0,'ORÇ.REPROG. P CAIXA'!C594)</f>
        <v>0</v>
      </c>
      <c r="D594" s="162" t="n">
        <f aca="false">IF('ORÇ.GLOBAL P CAIXA'!$K593="EXEC.",0,'ORÇ.REPROG. P CAIXA'!D594)</f>
        <v>0</v>
      </c>
      <c r="E594" s="163" t="n">
        <f aca="false">IF('ORÇ.GLOBAL P CAIXA'!$K593="EXEC.",0,'ORÇ.REPROG. P CAIXA'!E594)</f>
        <v>0</v>
      </c>
      <c r="F594" s="163" t="n">
        <f aca="false">IF('ORÇ.GLOBAL P CAIXA'!K593="EXEC.",0,IF('ORÇ.GLOBAL EMPRESA'!G593&gt;0,'ORÇ.GLOBAL EMPRESA'!G593,'ORÇ.GLOBAL P CAIXA'!F593))</f>
        <v>0</v>
      </c>
      <c r="G594" s="163" t="n">
        <f aca="false">IF(E594&lt;&gt;0,ROUND(E594*F594,2),IF(AE594=0,(SUMIF($W$13:$W$1012,B594,$AE$13:$AE$1012)),AE594))</f>
        <v>0</v>
      </c>
      <c r="H594" s="661" t="n">
        <f aca="false">IF('ORÇ.GLOBAL P CAIXA'!K593="EXEC.",0,'ORÇ.REPROG. P CAIXA'!H594)</f>
        <v>0</v>
      </c>
      <c r="I594" s="661" t="n">
        <f aca="false">IF('ORÇ.GLOBAL P CAIXA'!K593="EXEC.",0,'ORÇ.REPROG. P CAIXA'!I594)</f>
        <v>0</v>
      </c>
      <c r="J594" s="163" t="n">
        <f aca="false">IF(H594&lt;&gt;0,ROUND(H594*I594,2),IF(AJ594=0,(SUMIF($W$13:$W$1012,B594,$AJ$13:$AJ$1012)),AJ594))</f>
        <v>0</v>
      </c>
      <c r="K594" s="163" t="n">
        <f aca="false">H594-E594</f>
        <v>0</v>
      </c>
      <c r="L594" s="163" t="n">
        <f aca="false">J594-G594</f>
        <v>0</v>
      </c>
      <c r="M594" s="662" t="str">
        <f aca="false">IF('ORÇ.GLOBAL P CAIXA'!K593="EXEC.","",IF('ORÇ.REPROG. P CAIXA'!M594&gt;0,'ORÇ.REPROG. P CAIXA'!M594,""))</f>
        <v/>
      </c>
      <c r="N594" s="663" t="str">
        <f aca="false">IF('ORÇ.GLOBAL P CAIXA'!K593="EXEC.","",IF('ORÇ.REPROG. P CAIXA'!N594&gt;0,'ORÇ.REPROG. P CAIXA'!N594,""))</f>
        <v/>
      </c>
      <c r="O594" s="166" t="str">
        <f aca="false">IF('ORÇ.GLOBAL P CAIXA'!$K593="EXEC.","",'ORÇ.REPROG. P CAIXA'!O594)</f>
        <v/>
      </c>
      <c r="P594" s="167"/>
      <c r="Q594" s="168" t="str">
        <f aca="false">IF(B594&gt;0,"ok","ocultar")</f>
        <v>ocultar</v>
      </c>
      <c r="R594" s="649"/>
      <c r="S594" s="649"/>
      <c r="T594" s="650"/>
      <c r="V594" s="88"/>
      <c r="W594" s="157" t="n">
        <f aca="false">IF(B594=0,W593,IF(ISNONTEXT(B594)=TRUE(),INT(B594),INT(LEFT(B594,FIND(".",B594)-1))))</f>
        <v>3</v>
      </c>
      <c r="X594" s="157" t="str">
        <f aca="false">IF(X595=1,1,IF(B594&lt;&gt;0,1,IF(C594&lt;&gt;0,1,IF(D594&lt;&gt;0,1,IF(E594&lt;&gt;0,1,"")))))</f>
        <v/>
      </c>
      <c r="Y594" s="157" t="str">
        <f aca="false">IF(W594=0," ",IF(W594&lt;&gt;W593,W594," "))</f>
        <v> </v>
      </c>
      <c r="Z594" s="88"/>
      <c r="AA594" s="75" t="n">
        <f aca="false">IF(W594&lt;&gt;Y594,(IF(N594=0,G594*(INFORMAÇÕES!$Q$69/INFORMAÇÕES!$Q$72),IF(N594="R",G594,0))),0)</f>
        <v>0</v>
      </c>
      <c r="AB594" s="75" t="n">
        <f aca="false">IF(W594&lt;&gt;Y594,(IF(N594=0,G594*(INFORMAÇÕES!$Q$70/INFORMAÇÕES!$Q$72),IF(N594="C",G594,0))),0)</f>
        <v>0</v>
      </c>
      <c r="AC594" s="75" t="n">
        <f aca="false">IF(W594&lt;&gt;Y594,(IF(N594=0,G594*INFORMAÇÕES!$U$115,IF(N594="CF",G594,0))),0)</f>
        <v>0</v>
      </c>
      <c r="AD594" s="75" t="n">
        <f aca="false">IF(W594&lt;&gt;Y594,(IF(N594=0,G594*INFORMAÇÕES!$U$116,IF(N594="O",G594,0))),0)</f>
        <v>0</v>
      </c>
      <c r="AE594" s="75" t="n">
        <f aca="false">IF(E594&lt;&gt;0,G594,0)</f>
        <v>0</v>
      </c>
      <c r="AF594" s="75" t="n">
        <f aca="false">IF(W594&lt;&gt;Y594,(IF(N594=0,J594*(INFORMAÇÕES!$Q$89/INFORMAÇÕES!$Q$92),IF(N594="R",J594,0))),0)</f>
        <v>0</v>
      </c>
      <c r="AG594" s="75" t="n">
        <f aca="false">IF(W594&lt;&gt;Y594,(IF(N594=0,J594*(INFORMAÇÕES!$Q$90/INFORMAÇÕES!$Q$92),IF(N594="C",J594,0))),0)</f>
        <v>0</v>
      </c>
      <c r="AH594" s="75" t="n">
        <f aca="false">IF(W594&lt;&gt;Y594,(IF(N594="",J594*INFORMAÇÕES!$U$115,IF(N594="CF",J594,0))),0)</f>
        <v>0</v>
      </c>
      <c r="AI594" s="75" t="n">
        <f aca="false">IF(W594&lt;&gt;Y594,(IF(N594="",J594*INFORMAÇÕES!$U$116,IF(N594="O",J594,0))),0)</f>
        <v>0</v>
      </c>
      <c r="AJ594" s="75" t="n">
        <f aca="false">IF(H594&lt;&gt;0,J594,0)</f>
        <v>0</v>
      </c>
      <c r="AK594" s="75" t="n">
        <f aca="false">IF(K594&lt;&gt;0,L594,0)</f>
        <v>0</v>
      </c>
    </row>
    <row r="595" s="174" customFormat="true" ht="14.25" hidden="false" customHeight="false" outlineLevel="0" collapsed="false">
      <c r="A595" s="159" t="n">
        <v>583</v>
      </c>
      <c r="B595" s="160" t="n">
        <f aca="false">IF('ORÇ.GLOBAL P CAIXA'!$K594="EXEC.",0,'ORÇ.REPROG. P CAIXA'!B595)</f>
        <v>0</v>
      </c>
      <c r="C595" s="161" t="n">
        <f aca="false">IF('ORÇ.GLOBAL P CAIXA'!$K594="EXEC.",0,'ORÇ.REPROG. P CAIXA'!C595)</f>
        <v>0</v>
      </c>
      <c r="D595" s="162" t="n">
        <f aca="false">IF('ORÇ.GLOBAL P CAIXA'!$K594="EXEC.",0,'ORÇ.REPROG. P CAIXA'!D595)</f>
        <v>0</v>
      </c>
      <c r="E595" s="163" t="n">
        <f aca="false">IF('ORÇ.GLOBAL P CAIXA'!$K594="EXEC.",0,'ORÇ.REPROG. P CAIXA'!E595)</f>
        <v>0</v>
      </c>
      <c r="F595" s="163" t="n">
        <f aca="false">IF('ORÇ.GLOBAL P CAIXA'!K594="EXEC.",0,IF('ORÇ.GLOBAL EMPRESA'!G594&gt;0,'ORÇ.GLOBAL EMPRESA'!G594,'ORÇ.GLOBAL P CAIXA'!F594))</f>
        <v>0</v>
      </c>
      <c r="G595" s="163" t="n">
        <f aca="false">IF(E595&lt;&gt;0,ROUND(E595*F595,2),IF(AE595=0,(SUMIF($W$13:$W$1012,B595,$AE$13:$AE$1012)),AE595))</f>
        <v>0</v>
      </c>
      <c r="H595" s="661" t="n">
        <f aca="false">IF('ORÇ.GLOBAL P CAIXA'!K594="EXEC.",0,'ORÇ.REPROG. P CAIXA'!H595)</f>
        <v>0</v>
      </c>
      <c r="I595" s="661" t="n">
        <f aca="false">IF('ORÇ.GLOBAL P CAIXA'!K594="EXEC.",0,'ORÇ.REPROG. P CAIXA'!I595)</f>
        <v>0</v>
      </c>
      <c r="J595" s="163" t="n">
        <f aca="false">IF(H595&lt;&gt;0,ROUND(H595*I595,2),IF(AJ595=0,(SUMIF($W$13:$W$1012,B595,$AJ$13:$AJ$1012)),AJ595))</f>
        <v>0</v>
      </c>
      <c r="K595" s="163" t="n">
        <f aca="false">H595-E595</f>
        <v>0</v>
      </c>
      <c r="L595" s="163" t="n">
        <f aca="false">J595-G595</f>
        <v>0</v>
      </c>
      <c r="M595" s="662" t="str">
        <f aca="false">IF('ORÇ.GLOBAL P CAIXA'!K594="EXEC.","",IF('ORÇ.REPROG. P CAIXA'!M595&gt;0,'ORÇ.REPROG. P CAIXA'!M595,""))</f>
        <v/>
      </c>
      <c r="N595" s="663" t="str">
        <f aca="false">IF('ORÇ.GLOBAL P CAIXA'!K594="EXEC.","",IF('ORÇ.REPROG. P CAIXA'!N595&gt;0,'ORÇ.REPROG. P CAIXA'!N595,""))</f>
        <v/>
      </c>
      <c r="O595" s="166" t="str">
        <f aca="false">IF('ORÇ.GLOBAL P CAIXA'!$K594="EXEC.","",'ORÇ.REPROG. P CAIXA'!O595)</f>
        <v/>
      </c>
      <c r="P595" s="167"/>
      <c r="Q595" s="168" t="str">
        <f aca="false">IF(B595&gt;0,"ok","ocultar")</f>
        <v>ocultar</v>
      </c>
      <c r="R595" s="649"/>
      <c r="S595" s="649"/>
      <c r="T595" s="650"/>
      <c r="V595" s="88"/>
      <c r="W595" s="157" t="n">
        <f aca="false">IF(B595=0,W594,IF(ISNONTEXT(B595)=TRUE(),INT(B595),INT(LEFT(B595,FIND(".",B595)-1))))</f>
        <v>3</v>
      </c>
      <c r="X595" s="157" t="str">
        <f aca="false">IF(X596=1,1,IF(B595&lt;&gt;0,1,IF(C595&lt;&gt;0,1,IF(D595&lt;&gt;0,1,IF(E595&lt;&gt;0,1,"")))))</f>
        <v/>
      </c>
      <c r="Y595" s="157" t="str">
        <f aca="false">IF(W595=0," ",IF(W595&lt;&gt;W594,W595," "))</f>
        <v> </v>
      </c>
      <c r="Z595" s="88"/>
      <c r="AA595" s="75" t="n">
        <f aca="false">IF(W595&lt;&gt;Y595,(IF(N595=0,G595*(INFORMAÇÕES!$Q$69/INFORMAÇÕES!$Q$72),IF(N595="R",G595,0))),0)</f>
        <v>0</v>
      </c>
      <c r="AB595" s="75" t="n">
        <f aca="false">IF(W595&lt;&gt;Y595,(IF(N595=0,G595*(INFORMAÇÕES!$Q$70/INFORMAÇÕES!$Q$72),IF(N595="C",G595,0))),0)</f>
        <v>0</v>
      </c>
      <c r="AC595" s="75" t="n">
        <f aca="false">IF(W595&lt;&gt;Y595,(IF(N595=0,G595*INFORMAÇÕES!$U$115,IF(N595="CF",G595,0))),0)</f>
        <v>0</v>
      </c>
      <c r="AD595" s="75" t="n">
        <f aca="false">IF(W595&lt;&gt;Y595,(IF(N595=0,G595*INFORMAÇÕES!$U$116,IF(N595="O",G595,0))),0)</f>
        <v>0</v>
      </c>
      <c r="AE595" s="75" t="n">
        <f aca="false">IF(E595&lt;&gt;0,G595,0)</f>
        <v>0</v>
      </c>
      <c r="AF595" s="75" t="n">
        <f aca="false">IF(W595&lt;&gt;Y595,(IF(N595=0,J595*(INFORMAÇÕES!$Q$89/INFORMAÇÕES!$Q$92),IF(N595="R",J595,0))),0)</f>
        <v>0</v>
      </c>
      <c r="AG595" s="75" t="n">
        <f aca="false">IF(W595&lt;&gt;Y595,(IF(N595=0,J595*(INFORMAÇÕES!$Q$90/INFORMAÇÕES!$Q$92),IF(N595="C",J595,0))),0)</f>
        <v>0</v>
      </c>
      <c r="AH595" s="75" t="n">
        <f aca="false">IF(W595&lt;&gt;Y595,(IF(N595="",J595*INFORMAÇÕES!$U$115,IF(N595="CF",J595,0))),0)</f>
        <v>0</v>
      </c>
      <c r="AI595" s="75" t="n">
        <f aca="false">IF(W595&lt;&gt;Y595,(IF(N595="",J595*INFORMAÇÕES!$U$116,IF(N595="O",J595,0))),0)</f>
        <v>0</v>
      </c>
      <c r="AJ595" s="75" t="n">
        <f aca="false">IF(H595&lt;&gt;0,J595,0)</f>
        <v>0</v>
      </c>
      <c r="AK595" s="75" t="n">
        <f aca="false">IF(K595&lt;&gt;0,L595,0)</f>
        <v>0</v>
      </c>
    </row>
    <row r="596" s="174" customFormat="true" ht="14.25" hidden="false" customHeight="false" outlineLevel="0" collapsed="false">
      <c r="A596" s="159" t="n">
        <v>584</v>
      </c>
      <c r="B596" s="160" t="n">
        <f aca="false">IF('ORÇ.GLOBAL P CAIXA'!$K595="EXEC.",0,'ORÇ.REPROG. P CAIXA'!B596)</f>
        <v>0</v>
      </c>
      <c r="C596" s="161" t="n">
        <f aca="false">IF('ORÇ.GLOBAL P CAIXA'!$K595="EXEC.",0,'ORÇ.REPROG. P CAIXA'!C596)</f>
        <v>0</v>
      </c>
      <c r="D596" s="162" t="n">
        <f aca="false">IF('ORÇ.GLOBAL P CAIXA'!$K595="EXEC.",0,'ORÇ.REPROG. P CAIXA'!D596)</f>
        <v>0</v>
      </c>
      <c r="E596" s="163" t="n">
        <f aca="false">IF('ORÇ.GLOBAL P CAIXA'!$K595="EXEC.",0,'ORÇ.REPROG. P CAIXA'!E596)</f>
        <v>0</v>
      </c>
      <c r="F596" s="163" t="n">
        <f aca="false">IF('ORÇ.GLOBAL P CAIXA'!K595="EXEC.",0,IF('ORÇ.GLOBAL EMPRESA'!G595&gt;0,'ORÇ.GLOBAL EMPRESA'!G595,'ORÇ.GLOBAL P CAIXA'!F595))</f>
        <v>0</v>
      </c>
      <c r="G596" s="163" t="n">
        <f aca="false">IF(E596&lt;&gt;0,ROUND(E596*F596,2),IF(AE596=0,(SUMIF($W$13:$W$1012,B596,$AE$13:$AE$1012)),AE596))</f>
        <v>0</v>
      </c>
      <c r="H596" s="661" t="n">
        <f aca="false">IF('ORÇ.GLOBAL P CAIXA'!K595="EXEC.",0,'ORÇ.REPROG. P CAIXA'!H596)</f>
        <v>0</v>
      </c>
      <c r="I596" s="661" t="n">
        <f aca="false">IF('ORÇ.GLOBAL P CAIXA'!K595="EXEC.",0,'ORÇ.REPROG. P CAIXA'!I596)</f>
        <v>0</v>
      </c>
      <c r="J596" s="163" t="n">
        <f aca="false">IF(H596&lt;&gt;0,ROUND(H596*I596,2),IF(AJ596=0,(SUMIF($W$13:$W$1012,B596,$AJ$13:$AJ$1012)),AJ596))</f>
        <v>0</v>
      </c>
      <c r="K596" s="163" t="n">
        <f aca="false">H596-E596</f>
        <v>0</v>
      </c>
      <c r="L596" s="163" t="n">
        <f aca="false">J596-G596</f>
        <v>0</v>
      </c>
      <c r="M596" s="662" t="str">
        <f aca="false">IF('ORÇ.GLOBAL P CAIXA'!K595="EXEC.","",IF('ORÇ.REPROG. P CAIXA'!M596&gt;0,'ORÇ.REPROG. P CAIXA'!M596,""))</f>
        <v/>
      </c>
      <c r="N596" s="663" t="str">
        <f aca="false">IF('ORÇ.GLOBAL P CAIXA'!K595="EXEC.","",IF('ORÇ.REPROG. P CAIXA'!N596&gt;0,'ORÇ.REPROG. P CAIXA'!N596,""))</f>
        <v/>
      </c>
      <c r="O596" s="166" t="str">
        <f aca="false">IF('ORÇ.GLOBAL P CAIXA'!$K595="EXEC.","",'ORÇ.REPROG. P CAIXA'!O596)</f>
        <v/>
      </c>
      <c r="P596" s="167"/>
      <c r="Q596" s="168" t="str">
        <f aca="false">IF(B596&gt;0,"ok","ocultar")</f>
        <v>ocultar</v>
      </c>
      <c r="R596" s="649"/>
      <c r="S596" s="649"/>
      <c r="T596" s="650"/>
      <c r="V596" s="88"/>
      <c r="W596" s="157" t="n">
        <f aca="false">IF(B596=0,W595,IF(ISNONTEXT(B596)=TRUE(),INT(B596),INT(LEFT(B596,FIND(".",B596)-1))))</f>
        <v>3</v>
      </c>
      <c r="X596" s="157" t="str">
        <f aca="false">IF(X597=1,1,IF(B596&lt;&gt;0,1,IF(C596&lt;&gt;0,1,IF(D596&lt;&gt;0,1,IF(E596&lt;&gt;0,1,"")))))</f>
        <v/>
      </c>
      <c r="Y596" s="157" t="str">
        <f aca="false">IF(W596=0," ",IF(W596&lt;&gt;W595,W596," "))</f>
        <v> </v>
      </c>
      <c r="Z596" s="88"/>
      <c r="AA596" s="75" t="n">
        <f aca="false">IF(W596&lt;&gt;Y596,(IF(N596=0,G596*(INFORMAÇÕES!$Q$69/INFORMAÇÕES!$Q$72),IF(N596="R",G596,0))),0)</f>
        <v>0</v>
      </c>
      <c r="AB596" s="75" t="n">
        <f aca="false">IF(W596&lt;&gt;Y596,(IF(N596=0,G596*(INFORMAÇÕES!$Q$70/INFORMAÇÕES!$Q$72),IF(N596="C",G596,0))),0)</f>
        <v>0</v>
      </c>
      <c r="AC596" s="75" t="n">
        <f aca="false">IF(W596&lt;&gt;Y596,(IF(N596=0,G596*INFORMAÇÕES!$U$115,IF(N596="CF",G596,0))),0)</f>
        <v>0</v>
      </c>
      <c r="AD596" s="75" t="n">
        <f aca="false">IF(W596&lt;&gt;Y596,(IF(N596=0,G596*INFORMAÇÕES!$U$116,IF(N596="O",G596,0))),0)</f>
        <v>0</v>
      </c>
      <c r="AE596" s="75" t="n">
        <f aca="false">IF(E596&lt;&gt;0,G596,0)</f>
        <v>0</v>
      </c>
      <c r="AF596" s="75" t="n">
        <f aca="false">IF(W596&lt;&gt;Y596,(IF(N596=0,J596*(INFORMAÇÕES!$Q$89/INFORMAÇÕES!$Q$92),IF(N596="R",J596,0))),0)</f>
        <v>0</v>
      </c>
      <c r="AG596" s="75" t="n">
        <f aca="false">IF(W596&lt;&gt;Y596,(IF(N596=0,J596*(INFORMAÇÕES!$Q$90/INFORMAÇÕES!$Q$92),IF(N596="C",J596,0))),0)</f>
        <v>0</v>
      </c>
      <c r="AH596" s="75" t="n">
        <f aca="false">IF(W596&lt;&gt;Y596,(IF(N596="",J596*INFORMAÇÕES!$U$115,IF(N596="CF",J596,0))),0)</f>
        <v>0</v>
      </c>
      <c r="AI596" s="75" t="n">
        <f aca="false">IF(W596&lt;&gt;Y596,(IF(N596="",J596*INFORMAÇÕES!$U$116,IF(N596="O",J596,0))),0)</f>
        <v>0</v>
      </c>
      <c r="AJ596" s="75" t="n">
        <f aca="false">IF(H596&lt;&gt;0,J596,0)</f>
        <v>0</v>
      </c>
      <c r="AK596" s="75" t="n">
        <f aca="false">IF(K596&lt;&gt;0,L596,0)</f>
        <v>0</v>
      </c>
    </row>
    <row r="597" s="174" customFormat="true" ht="14.25" hidden="false" customHeight="false" outlineLevel="0" collapsed="false">
      <c r="A597" s="159" t="n">
        <v>585</v>
      </c>
      <c r="B597" s="160" t="n">
        <f aca="false">IF('ORÇ.GLOBAL P CAIXA'!$K596="EXEC.",0,'ORÇ.REPROG. P CAIXA'!B597)</f>
        <v>0</v>
      </c>
      <c r="C597" s="161" t="n">
        <f aca="false">IF('ORÇ.GLOBAL P CAIXA'!$K596="EXEC.",0,'ORÇ.REPROG. P CAIXA'!C597)</f>
        <v>0</v>
      </c>
      <c r="D597" s="162" t="n">
        <f aca="false">IF('ORÇ.GLOBAL P CAIXA'!$K596="EXEC.",0,'ORÇ.REPROG. P CAIXA'!D597)</f>
        <v>0</v>
      </c>
      <c r="E597" s="163" t="n">
        <f aca="false">IF('ORÇ.GLOBAL P CAIXA'!$K596="EXEC.",0,'ORÇ.REPROG. P CAIXA'!E597)</f>
        <v>0</v>
      </c>
      <c r="F597" s="163" t="n">
        <f aca="false">IF('ORÇ.GLOBAL P CAIXA'!K596="EXEC.",0,IF('ORÇ.GLOBAL EMPRESA'!G596&gt;0,'ORÇ.GLOBAL EMPRESA'!G596,'ORÇ.GLOBAL P CAIXA'!F596))</f>
        <v>0</v>
      </c>
      <c r="G597" s="163" t="n">
        <f aca="false">IF(E597&lt;&gt;0,ROUND(E597*F597,2),IF(AE597=0,(SUMIF($W$13:$W$1012,B597,$AE$13:$AE$1012)),AE597))</f>
        <v>0</v>
      </c>
      <c r="H597" s="661" t="n">
        <f aca="false">IF('ORÇ.GLOBAL P CAIXA'!K596="EXEC.",0,'ORÇ.REPROG. P CAIXA'!H597)</f>
        <v>0</v>
      </c>
      <c r="I597" s="661" t="n">
        <f aca="false">IF('ORÇ.GLOBAL P CAIXA'!K596="EXEC.",0,'ORÇ.REPROG. P CAIXA'!I597)</f>
        <v>0</v>
      </c>
      <c r="J597" s="163" t="n">
        <f aca="false">IF(H597&lt;&gt;0,ROUND(H597*I597,2),IF(AJ597=0,(SUMIF($W$13:$W$1012,B597,$AJ$13:$AJ$1012)),AJ597))</f>
        <v>0</v>
      </c>
      <c r="K597" s="163" t="n">
        <f aca="false">H597-E597</f>
        <v>0</v>
      </c>
      <c r="L597" s="163" t="n">
        <f aca="false">J597-G597</f>
        <v>0</v>
      </c>
      <c r="M597" s="662" t="str">
        <f aca="false">IF('ORÇ.GLOBAL P CAIXA'!K596="EXEC.","",IF('ORÇ.REPROG. P CAIXA'!M597&gt;0,'ORÇ.REPROG. P CAIXA'!M597,""))</f>
        <v/>
      </c>
      <c r="N597" s="663" t="str">
        <f aca="false">IF('ORÇ.GLOBAL P CAIXA'!K596="EXEC.","",IF('ORÇ.REPROG. P CAIXA'!N597&gt;0,'ORÇ.REPROG. P CAIXA'!N597,""))</f>
        <v/>
      </c>
      <c r="O597" s="166" t="str">
        <f aca="false">IF('ORÇ.GLOBAL P CAIXA'!$K596="EXEC.","",'ORÇ.REPROG. P CAIXA'!O597)</f>
        <v/>
      </c>
      <c r="P597" s="167"/>
      <c r="Q597" s="168" t="str">
        <f aca="false">IF(B597&gt;0,"ok","ocultar")</f>
        <v>ocultar</v>
      </c>
      <c r="R597" s="649"/>
      <c r="S597" s="649"/>
      <c r="T597" s="650"/>
      <c r="V597" s="88"/>
      <c r="W597" s="157" t="n">
        <f aca="false">IF(B597=0,W596,IF(ISNONTEXT(B597)=TRUE(),INT(B597),INT(LEFT(B597,FIND(".",B597)-1))))</f>
        <v>3</v>
      </c>
      <c r="X597" s="157" t="str">
        <f aca="false">IF(X598=1,1,IF(B597&lt;&gt;0,1,IF(C597&lt;&gt;0,1,IF(D597&lt;&gt;0,1,IF(E597&lt;&gt;0,1,"")))))</f>
        <v/>
      </c>
      <c r="Y597" s="157" t="str">
        <f aca="false">IF(W597=0," ",IF(W597&lt;&gt;W596,W597," "))</f>
        <v> </v>
      </c>
      <c r="Z597" s="88"/>
      <c r="AA597" s="75" t="n">
        <f aca="false">IF(W597&lt;&gt;Y597,(IF(N597=0,G597*(INFORMAÇÕES!$Q$69/INFORMAÇÕES!$Q$72),IF(N597="R",G597,0))),0)</f>
        <v>0</v>
      </c>
      <c r="AB597" s="75" t="n">
        <f aca="false">IF(W597&lt;&gt;Y597,(IF(N597=0,G597*(INFORMAÇÕES!$Q$70/INFORMAÇÕES!$Q$72),IF(N597="C",G597,0))),0)</f>
        <v>0</v>
      </c>
      <c r="AC597" s="75" t="n">
        <f aca="false">IF(W597&lt;&gt;Y597,(IF(N597=0,G597*INFORMAÇÕES!$U$115,IF(N597="CF",G597,0))),0)</f>
        <v>0</v>
      </c>
      <c r="AD597" s="75" t="n">
        <f aca="false">IF(W597&lt;&gt;Y597,(IF(N597=0,G597*INFORMAÇÕES!$U$116,IF(N597="O",G597,0))),0)</f>
        <v>0</v>
      </c>
      <c r="AE597" s="75" t="n">
        <f aca="false">IF(E597&lt;&gt;0,G597,0)</f>
        <v>0</v>
      </c>
      <c r="AF597" s="75" t="n">
        <f aca="false">IF(W597&lt;&gt;Y597,(IF(N597=0,J597*(INFORMAÇÕES!$Q$89/INFORMAÇÕES!$Q$92),IF(N597="R",J597,0))),0)</f>
        <v>0</v>
      </c>
      <c r="AG597" s="75" t="n">
        <f aca="false">IF(W597&lt;&gt;Y597,(IF(N597=0,J597*(INFORMAÇÕES!$Q$90/INFORMAÇÕES!$Q$92),IF(N597="C",J597,0))),0)</f>
        <v>0</v>
      </c>
      <c r="AH597" s="75" t="n">
        <f aca="false">IF(W597&lt;&gt;Y597,(IF(N597="",J597*INFORMAÇÕES!$U$115,IF(N597="CF",J597,0))),0)</f>
        <v>0</v>
      </c>
      <c r="AI597" s="75" t="n">
        <f aca="false">IF(W597&lt;&gt;Y597,(IF(N597="",J597*INFORMAÇÕES!$U$116,IF(N597="O",J597,0))),0)</f>
        <v>0</v>
      </c>
      <c r="AJ597" s="75" t="n">
        <f aca="false">IF(H597&lt;&gt;0,J597,0)</f>
        <v>0</v>
      </c>
      <c r="AK597" s="75" t="n">
        <f aca="false">IF(K597&lt;&gt;0,L597,0)</f>
        <v>0</v>
      </c>
    </row>
    <row r="598" s="174" customFormat="true" ht="14.25" hidden="false" customHeight="false" outlineLevel="0" collapsed="false">
      <c r="A598" s="159" t="n">
        <v>586</v>
      </c>
      <c r="B598" s="160" t="n">
        <f aca="false">IF('ORÇ.GLOBAL P CAIXA'!$K597="EXEC.",0,'ORÇ.REPROG. P CAIXA'!B598)</f>
        <v>0</v>
      </c>
      <c r="C598" s="161" t="n">
        <f aca="false">IF('ORÇ.GLOBAL P CAIXA'!$K597="EXEC.",0,'ORÇ.REPROG. P CAIXA'!C598)</f>
        <v>0</v>
      </c>
      <c r="D598" s="162" t="n">
        <f aca="false">IF('ORÇ.GLOBAL P CAIXA'!$K597="EXEC.",0,'ORÇ.REPROG. P CAIXA'!D598)</f>
        <v>0</v>
      </c>
      <c r="E598" s="163" t="n">
        <f aca="false">IF('ORÇ.GLOBAL P CAIXA'!$K597="EXEC.",0,'ORÇ.REPROG. P CAIXA'!E598)</f>
        <v>0</v>
      </c>
      <c r="F598" s="163" t="n">
        <f aca="false">IF('ORÇ.GLOBAL P CAIXA'!K597="EXEC.",0,IF('ORÇ.GLOBAL EMPRESA'!G597&gt;0,'ORÇ.GLOBAL EMPRESA'!G597,'ORÇ.GLOBAL P CAIXA'!F597))</f>
        <v>0</v>
      </c>
      <c r="G598" s="163" t="n">
        <f aca="false">IF(E598&lt;&gt;0,ROUND(E598*F598,2),IF(AE598=0,(SUMIF($W$13:$W$1012,B598,$AE$13:$AE$1012)),AE598))</f>
        <v>0</v>
      </c>
      <c r="H598" s="661" t="n">
        <f aca="false">IF('ORÇ.GLOBAL P CAIXA'!K597="EXEC.",0,'ORÇ.REPROG. P CAIXA'!H598)</f>
        <v>0</v>
      </c>
      <c r="I598" s="661" t="n">
        <f aca="false">IF('ORÇ.GLOBAL P CAIXA'!K597="EXEC.",0,'ORÇ.REPROG. P CAIXA'!I598)</f>
        <v>0</v>
      </c>
      <c r="J598" s="163" t="n">
        <f aca="false">IF(H598&lt;&gt;0,ROUND(H598*I598,2),IF(AJ598=0,(SUMIF($W$13:$W$1012,B598,$AJ$13:$AJ$1012)),AJ598))</f>
        <v>0</v>
      </c>
      <c r="K598" s="163" t="n">
        <f aca="false">H598-E598</f>
        <v>0</v>
      </c>
      <c r="L598" s="163" t="n">
        <f aca="false">J598-G598</f>
        <v>0</v>
      </c>
      <c r="M598" s="662" t="str">
        <f aca="false">IF('ORÇ.GLOBAL P CAIXA'!K597="EXEC.","",IF('ORÇ.REPROG. P CAIXA'!M598&gt;0,'ORÇ.REPROG. P CAIXA'!M598,""))</f>
        <v/>
      </c>
      <c r="N598" s="663" t="str">
        <f aca="false">IF('ORÇ.GLOBAL P CAIXA'!K597="EXEC.","",IF('ORÇ.REPROG. P CAIXA'!N598&gt;0,'ORÇ.REPROG. P CAIXA'!N598,""))</f>
        <v/>
      </c>
      <c r="O598" s="166" t="str">
        <f aca="false">IF('ORÇ.GLOBAL P CAIXA'!$K597="EXEC.","",'ORÇ.REPROG. P CAIXA'!O598)</f>
        <v/>
      </c>
      <c r="P598" s="167"/>
      <c r="Q598" s="168" t="str">
        <f aca="false">IF(B598&gt;0,"ok","ocultar")</f>
        <v>ocultar</v>
      </c>
      <c r="R598" s="649"/>
      <c r="S598" s="649"/>
      <c r="T598" s="650"/>
      <c r="V598" s="88"/>
      <c r="W598" s="157" t="n">
        <f aca="false">IF(B598=0,W597,IF(ISNONTEXT(B598)=TRUE(),INT(B598),INT(LEFT(B598,FIND(".",B598)-1))))</f>
        <v>3</v>
      </c>
      <c r="X598" s="157" t="str">
        <f aca="false">IF(X599=1,1,IF(B598&lt;&gt;0,1,IF(C598&lt;&gt;0,1,IF(D598&lt;&gt;0,1,IF(E598&lt;&gt;0,1,"")))))</f>
        <v/>
      </c>
      <c r="Y598" s="157" t="str">
        <f aca="false">IF(W598=0," ",IF(W598&lt;&gt;W597,W598," "))</f>
        <v> </v>
      </c>
      <c r="Z598" s="88"/>
      <c r="AA598" s="75" t="n">
        <f aca="false">IF(W598&lt;&gt;Y598,(IF(N598=0,G598*(INFORMAÇÕES!$Q$69/INFORMAÇÕES!$Q$72),IF(N598="R",G598,0))),0)</f>
        <v>0</v>
      </c>
      <c r="AB598" s="75" t="n">
        <f aca="false">IF(W598&lt;&gt;Y598,(IF(N598=0,G598*(INFORMAÇÕES!$Q$70/INFORMAÇÕES!$Q$72),IF(N598="C",G598,0))),0)</f>
        <v>0</v>
      </c>
      <c r="AC598" s="75" t="n">
        <f aca="false">IF(W598&lt;&gt;Y598,(IF(N598=0,G598*INFORMAÇÕES!$U$115,IF(N598="CF",G598,0))),0)</f>
        <v>0</v>
      </c>
      <c r="AD598" s="75" t="n">
        <f aca="false">IF(W598&lt;&gt;Y598,(IF(N598=0,G598*INFORMAÇÕES!$U$116,IF(N598="O",G598,0))),0)</f>
        <v>0</v>
      </c>
      <c r="AE598" s="75" t="n">
        <f aca="false">IF(E598&lt;&gt;0,G598,0)</f>
        <v>0</v>
      </c>
      <c r="AF598" s="75" t="n">
        <f aca="false">IF(W598&lt;&gt;Y598,(IF(N598=0,J598*(INFORMAÇÕES!$Q$89/INFORMAÇÕES!$Q$92),IF(N598="R",J598,0))),0)</f>
        <v>0</v>
      </c>
      <c r="AG598" s="75" t="n">
        <f aca="false">IF(W598&lt;&gt;Y598,(IF(N598=0,J598*(INFORMAÇÕES!$Q$90/INFORMAÇÕES!$Q$92),IF(N598="C",J598,0))),0)</f>
        <v>0</v>
      </c>
      <c r="AH598" s="75" t="n">
        <f aca="false">IF(W598&lt;&gt;Y598,(IF(N598="",J598*INFORMAÇÕES!$U$115,IF(N598="CF",J598,0))),0)</f>
        <v>0</v>
      </c>
      <c r="AI598" s="75" t="n">
        <f aca="false">IF(W598&lt;&gt;Y598,(IF(N598="",J598*INFORMAÇÕES!$U$116,IF(N598="O",J598,0))),0)</f>
        <v>0</v>
      </c>
      <c r="AJ598" s="75" t="n">
        <f aca="false">IF(H598&lt;&gt;0,J598,0)</f>
        <v>0</v>
      </c>
      <c r="AK598" s="75" t="n">
        <f aca="false">IF(K598&lt;&gt;0,L598,0)</f>
        <v>0</v>
      </c>
    </row>
    <row r="599" s="174" customFormat="true" ht="14.25" hidden="false" customHeight="false" outlineLevel="0" collapsed="false">
      <c r="A599" s="159" t="n">
        <v>587</v>
      </c>
      <c r="B599" s="160" t="n">
        <f aca="false">IF('ORÇ.GLOBAL P CAIXA'!$K598="EXEC.",0,'ORÇ.REPROG. P CAIXA'!B599)</f>
        <v>0</v>
      </c>
      <c r="C599" s="161" t="n">
        <f aca="false">IF('ORÇ.GLOBAL P CAIXA'!$K598="EXEC.",0,'ORÇ.REPROG. P CAIXA'!C599)</f>
        <v>0</v>
      </c>
      <c r="D599" s="162" t="n">
        <f aca="false">IF('ORÇ.GLOBAL P CAIXA'!$K598="EXEC.",0,'ORÇ.REPROG. P CAIXA'!D599)</f>
        <v>0</v>
      </c>
      <c r="E599" s="163" t="n">
        <f aca="false">IF('ORÇ.GLOBAL P CAIXA'!$K598="EXEC.",0,'ORÇ.REPROG. P CAIXA'!E599)</f>
        <v>0</v>
      </c>
      <c r="F599" s="163" t="n">
        <f aca="false">IF('ORÇ.GLOBAL P CAIXA'!K598="EXEC.",0,IF('ORÇ.GLOBAL EMPRESA'!G598&gt;0,'ORÇ.GLOBAL EMPRESA'!G598,'ORÇ.GLOBAL P CAIXA'!F598))</f>
        <v>0</v>
      </c>
      <c r="G599" s="163" t="n">
        <f aca="false">IF(E599&lt;&gt;0,ROUND(E599*F599,2),IF(AE599=0,(SUMIF($W$13:$W$1012,B599,$AE$13:$AE$1012)),AE599))</f>
        <v>0</v>
      </c>
      <c r="H599" s="661" t="n">
        <f aca="false">IF('ORÇ.GLOBAL P CAIXA'!K598="EXEC.",0,'ORÇ.REPROG. P CAIXA'!H599)</f>
        <v>0</v>
      </c>
      <c r="I599" s="661" t="n">
        <f aca="false">IF('ORÇ.GLOBAL P CAIXA'!K598="EXEC.",0,'ORÇ.REPROG. P CAIXA'!I599)</f>
        <v>0</v>
      </c>
      <c r="J599" s="163" t="n">
        <f aca="false">IF(H599&lt;&gt;0,ROUND(H599*I599,2),IF(AJ599=0,(SUMIF($W$13:$W$1012,B599,$AJ$13:$AJ$1012)),AJ599))</f>
        <v>0</v>
      </c>
      <c r="K599" s="163" t="n">
        <f aca="false">H599-E599</f>
        <v>0</v>
      </c>
      <c r="L599" s="163" t="n">
        <f aca="false">J599-G599</f>
        <v>0</v>
      </c>
      <c r="M599" s="662" t="str">
        <f aca="false">IF('ORÇ.GLOBAL P CAIXA'!K598="EXEC.","",IF('ORÇ.REPROG. P CAIXA'!M599&gt;0,'ORÇ.REPROG. P CAIXA'!M599,""))</f>
        <v/>
      </c>
      <c r="N599" s="663" t="str">
        <f aca="false">IF('ORÇ.GLOBAL P CAIXA'!K598="EXEC.","",IF('ORÇ.REPROG. P CAIXA'!N599&gt;0,'ORÇ.REPROG. P CAIXA'!N599,""))</f>
        <v/>
      </c>
      <c r="O599" s="166" t="str">
        <f aca="false">IF('ORÇ.GLOBAL P CAIXA'!$K598="EXEC.","",'ORÇ.REPROG. P CAIXA'!O599)</f>
        <v/>
      </c>
      <c r="P599" s="167"/>
      <c r="Q599" s="168" t="str">
        <f aca="false">IF(B599&gt;0,"ok","ocultar")</f>
        <v>ocultar</v>
      </c>
      <c r="R599" s="649"/>
      <c r="S599" s="649"/>
      <c r="T599" s="650"/>
      <c r="V599" s="88"/>
      <c r="W599" s="157" t="n">
        <f aca="false">IF(B599=0,W598,IF(ISNONTEXT(B599)=TRUE(),INT(B599),INT(LEFT(B599,FIND(".",B599)-1))))</f>
        <v>3</v>
      </c>
      <c r="X599" s="157" t="str">
        <f aca="false">IF(X600=1,1,IF(B599&lt;&gt;0,1,IF(C599&lt;&gt;0,1,IF(D599&lt;&gt;0,1,IF(E599&lt;&gt;0,1,"")))))</f>
        <v/>
      </c>
      <c r="Y599" s="157" t="str">
        <f aca="false">IF(W599=0," ",IF(W599&lt;&gt;W598,W599," "))</f>
        <v> </v>
      </c>
      <c r="Z599" s="88"/>
      <c r="AA599" s="75" t="n">
        <f aca="false">IF(W599&lt;&gt;Y599,(IF(N599=0,G599*(INFORMAÇÕES!$Q$69/INFORMAÇÕES!$Q$72),IF(N599="R",G599,0))),0)</f>
        <v>0</v>
      </c>
      <c r="AB599" s="75" t="n">
        <f aca="false">IF(W599&lt;&gt;Y599,(IF(N599=0,G599*(INFORMAÇÕES!$Q$70/INFORMAÇÕES!$Q$72),IF(N599="C",G599,0))),0)</f>
        <v>0</v>
      </c>
      <c r="AC599" s="75" t="n">
        <f aca="false">IF(W599&lt;&gt;Y599,(IF(N599=0,G599*INFORMAÇÕES!$U$115,IF(N599="CF",G599,0))),0)</f>
        <v>0</v>
      </c>
      <c r="AD599" s="75" t="n">
        <f aca="false">IF(W599&lt;&gt;Y599,(IF(N599=0,G599*INFORMAÇÕES!$U$116,IF(N599="O",G599,0))),0)</f>
        <v>0</v>
      </c>
      <c r="AE599" s="75" t="n">
        <f aca="false">IF(E599&lt;&gt;0,G599,0)</f>
        <v>0</v>
      </c>
      <c r="AF599" s="75" t="n">
        <f aca="false">IF(W599&lt;&gt;Y599,(IF(N599=0,J599*(INFORMAÇÕES!$Q$89/INFORMAÇÕES!$Q$92),IF(N599="R",J599,0))),0)</f>
        <v>0</v>
      </c>
      <c r="AG599" s="75" t="n">
        <f aca="false">IF(W599&lt;&gt;Y599,(IF(N599=0,J599*(INFORMAÇÕES!$Q$90/INFORMAÇÕES!$Q$92),IF(N599="C",J599,0))),0)</f>
        <v>0</v>
      </c>
      <c r="AH599" s="75" t="n">
        <f aca="false">IF(W599&lt;&gt;Y599,(IF(N599="",J599*INFORMAÇÕES!$U$115,IF(N599="CF",J599,0))),0)</f>
        <v>0</v>
      </c>
      <c r="AI599" s="75" t="n">
        <f aca="false">IF(W599&lt;&gt;Y599,(IF(N599="",J599*INFORMAÇÕES!$U$116,IF(N599="O",J599,0))),0)</f>
        <v>0</v>
      </c>
      <c r="AJ599" s="75" t="n">
        <f aca="false">IF(H599&lt;&gt;0,J599,0)</f>
        <v>0</v>
      </c>
      <c r="AK599" s="75" t="n">
        <f aca="false">IF(K599&lt;&gt;0,L599,0)</f>
        <v>0</v>
      </c>
    </row>
    <row r="600" s="174" customFormat="true" ht="14.25" hidden="false" customHeight="false" outlineLevel="0" collapsed="false">
      <c r="A600" s="159" t="n">
        <v>588</v>
      </c>
      <c r="B600" s="160" t="n">
        <f aca="false">IF('ORÇ.GLOBAL P CAIXA'!$K599="EXEC.",0,'ORÇ.REPROG. P CAIXA'!B600)</f>
        <v>0</v>
      </c>
      <c r="C600" s="161" t="n">
        <f aca="false">IF('ORÇ.GLOBAL P CAIXA'!$K599="EXEC.",0,'ORÇ.REPROG. P CAIXA'!C600)</f>
        <v>0</v>
      </c>
      <c r="D600" s="162" t="n">
        <f aca="false">IF('ORÇ.GLOBAL P CAIXA'!$K599="EXEC.",0,'ORÇ.REPROG. P CAIXA'!D600)</f>
        <v>0</v>
      </c>
      <c r="E600" s="163" t="n">
        <f aca="false">IF('ORÇ.GLOBAL P CAIXA'!$K599="EXEC.",0,'ORÇ.REPROG. P CAIXA'!E600)</f>
        <v>0</v>
      </c>
      <c r="F600" s="163" t="n">
        <f aca="false">IF('ORÇ.GLOBAL P CAIXA'!K599="EXEC.",0,IF('ORÇ.GLOBAL EMPRESA'!G599&gt;0,'ORÇ.GLOBAL EMPRESA'!G599,'ORÇ.GLOBAL P CAIXA'!F599))</f>
        <v>0</v>
      </c>
      <c r="G600" s="163" t="n">
        <f aca="false">IF(E600&lt;&gt;0,ROUND(E600*F600,2),IF(AE600=0,(SUMIF($W$13:$W$1012,B600,$AE$13:$AE$1012)),AE600))</f>
        <v>0</v>
      </c>
      <c r="H600" s="661" t="n">
        <f aca="false">IF('ORÇ.GLOBAL P CAIXA'!K599="EXEC.",0,'ORÇ.REPROG. P CAIXA'!H600)</f>
        <v>0</v>
      </c>
      <c r="I600" s="661" t="n">
        <f aca="false">IF('ORÇ.GLOBAL P CAIXA'!K599="EXEC.",0,'ORÇ.REPROG. P CAIXA'!I600)</f>
        <v>0</v>
      </c>
      <c r="J600" s="163" t="n">
        <f aca="false">IF(H600&lt;&gt;0,ROUND(H600*I600,2),IF(AJ600=0,(SUMIF($W$13:$W$1012,B600,$AJ$13:$AJ$1012)),AJ600))</f>
        <v>0</v>
      </c>
      <c r="K600" s="163" t="n">
        <f aca="false">H600-E600</f>
        <v>0</v>
      </c>
      <c r="L600" s="163" t="n">
        <f aca="false">J600-G600</f>
        <v>0</v>
      </c>
      <c r="M600" s="662" t="str">
        <f aca="false">IF('ORÇ.GLOBAL P CAIXA'!K599="EXEC.","",IF('ORÇ.REPROG. P CAIXA'!M600&gt;0,'ORÇ.REPROG. P CAIXA'!M600,""))</f>
        <v/>
      </c>
      <c r="N600" s="663" t="str">
        <f aca="false">IF('ORÇ.GLOBAL P CAIXA'!K599="EXEC.","",IF('ORÇ.REPROG. P CAIXA'!N600&gt;0,'ORÇ.REPROG. P CAIXA'!N600,""))</f>
        <v/>
      </c>
      <c r="O600" s="166" t="str">
        <f aca="false">IF('ORÇ.GLOBAL P CAIXA'!$K599="EXEC.","",'ORÇ.REPROG. P CAIXA'!O600)</f>
        <v/>
      </c>
      <c r="P600" s="167"/>
      <c r="Q600" s="168" t="str">
        <f aca="false">IF(B600&gt;0,"ok","ocultar")</f>
        <v>ocultar</v>
      </c>
      <c r="R600" s="649"/>
      <c r="S600" s="649"/>
      <c r="T600" s="650"/>
      <c r="V600" s="88"/>
      <c r="W600" s="157" t="n">
        <f aca="false">IF(B600=0,W599,IF(ISNONTEXT(B600)=TRUE(),INT(B600),INT(LEFT(B600,FIND(".",B600)-1))))</f>
        <v>3</v>
      </c>
      <c r="X600" s="157" t="str">
        <f aca="false">IF(X601=1,1,IF(B600&lt;&gt;0,1,IF(C600&lt;&gt;0,1,IF(D600&lt;&gt;0,1,IF(E600&lt;&gt;0,1,"")))))</f>
        <v/>
      </c>
      <c r="Y600" s="157" t="str">
        <f aca="false">IF(W600=0," ",IF(W600&lt;&gt;W599,W600," "))</f>
        <v> </v>
      </c>
      <c r="Z600" s="88"/>
      <c r="AA600" s="75" t="n">
        <f aca="false">IF(W600&lt;&gt;Y600,(IF(N600=0,G600*(INFORMAÇÕES!$Q$69/INFORMAÇÕES!$Q$72),IF(N600="R",G600,0))),0)</f>
        <v>0</v>
      </c>
      <c r="AB600" s="75" t="n">
        <f aca="false">IF(W600&lt;&gt;Y600,(IF(N600=0,G600*(INFORMAÇÕES!$Q$70/INFORMAÇÕES!$Q$72),IF(N600="C",G600,0))),0)</f>
        <v>0</v>
      </c>
      <c r="AC600" s="75" t="n">
        <f aca="false">IF(W600&lt;&gt;Y600,(IF(N600=0,G600*INFORMAÇÕES!$U$115,IF(N600="CF",G600,0))),0)</f>
        <v>0</v>
      </c>
      <c r="AD600" s="75" t="n">
        <f aca="false">IF(W600&lt;&gt;Y600,(IF(N600=0,G600*INFORMAÇÕES!$U$116,IF(N600="O",G600,0))),0)</f>
        <v>0</v>
      </c>
      <c r="AE600" s="75" t="n">
        <f aca="false">IF(E600&lt;&gt;0,G600,0)</f>
        <v>0</v>
      </c>
      <c r="AF600" s="75" t="n">
        <f aca="false">IF(W600&lt;&gt;Y600,(IF(N600=0,J600*(INFORMAÇÕES!$Q$89/INFORMAÇÕES!$Q$92),IF(N600="R",J600,0))),0)</f>
        <v>0</v>
      </c>
      <c r="AG600" s="75" t="n">
        <f aca="false">IF(W600&lt;&gt;Y600,(IF(N600=0,J600*(INFORMAÇÕES!$Q$90/INFORMAÇÕES!$Q$92),IF(N600="C",J600,0))),0)</f>
        <v>0</v>
      </c>
      <c r="AH600" s="75" t="n">
        <f aca="false">IF(W600&lt;&gt;Y600,(IF(N600="",J600*INFORMAÇÕES!$U$115,IF(N600="CF",J600,0))),0)</f>
        <v>0</v>
      </c>
      <c r="AI600" s="75" t="n">
        <f aca="false">IF(W600&lt;&gt;Y600,(IF(N600="",J600*INFORMAÇÕES!$U$116,IF(N600="O",J600,0))),0)</f>
        <v>0</v>
      </c>
      <c r="AJ600" s="75" t="n">
        <f aca="false">IF(H600&lt;&gt;0,J600,0)</f>
        <v>0</v>
      </c>
      <c r="AK600" s="75" t="n">
        <f aca="false">IF(K600&lt;&gt;0,L600,0)</f>
        <v>0</v>
      </c>
    </row>
    <row r="601" s="174" customFormat="true" ht="14.25" hidden="false" customHeight="false" outlineLevel="0" collapsed="false">
      <c r="A601" s="159" t="n">
        <v>589</v>
      </c>
      <c r="B601" s="160" t="n">
        <f aca="false">IF('ORÇ.GLOBAL P CAIXA'!$K600="EXEC.",0,'ORÇ.REPROG. P CAIXA'!B601)</f>
        <v>0</v>
      </c>
      <c r="C601" s="161" t="n">
        <f aca="false">IF('ORÇ.GLOBAL P CAIXA'!$K600="EXEC.",0,'ORÇ.REPROG. P CAIXA'!C601)</f>
        <v>0</v>
      </c>
      <c r="D601" s="162" t="n">
        <f aca="false">IF('ORÇ.GLOBAL P CAIXA'!$K600="EXEC.",0,'ORÇ.REPROG. P CAIXA'!D601)</f>
        <v>0</v>
      </c>
      <c r="E601" s="163" t="n">
        <f aca="false">IF('ORÇ.GLOBAL P CAIXA'!$K600="EXEC.",0,'ORÇ.REPROG. P CAIXA'!E601)</f>
        <v>0</v>
      </c>
      <c r="F601" s="163" t="n">
        <f aca="false">IF('ORÇ.GLOBAL P CAIXA'!K600="EXEC.",0,IF('ORÇ.GLOBAL EMPRESA'!G600&gt;0,'ORÇ.GLOBAL EMPRESA'!G600,'ORÇ.GLOBAL P CAIXA'!F600))</f>
        <v>0</v>
      </c>
      <c r="G601" s="163" t="n">
        <f aca="false">IF(E601&lt;&gt;0,ROUND(E601*F601,2),IF(AE601=0,(SUMIF($W$13:$W$1012,B601,$AE$13:$AE$1012)),AE601))</f>
        <v>0</v>
      </c>
      <c r="H601" s="661" t="n">
        <f aca="false">IF('ORÇ.GLOBAL P CAIXA'!K600="EXEC.",0,'ORÇ.REPROG. P CAIXA'!H601)</f>
        <v>0</v>
      </c>
      <c r="I601" s="661" t="n">
        <f aca="false">IF('ORÇ.GLOBAL P CAIXA'!K600="EXEC.",0,'ORÇ.REPROG. P CAIXA'!I601)</f>
        <v>0</v>
      </c>
      <c r="J601" s="163" t="n">
        <f aca="false">IF(H601&lt;&gt;0,ROUND(H601*I601,2),IF(AJ601=0,(SUMIF($W$13:$W$1012,B601,$AJ$13:$AJ$1012)),AJ601))</f>
        <v>0</v>
      </c>
      <c r="K601" s="163" t="n">
        <f aca="false">H601-E601</f>
        <v>0</v>
      </c>
      <c r="L601" s="163" t="n">
        <f aca="false">J601-G601</f>
        <v>0</v>
      </c>
      <c r="M601" s="662" t="str">
        <f aca="false">IF('ORÇ.GLOBAL P CAIXA'!K600="EXEC.","",IF('ORÇ.REPROG. P CAIXA'!M601&gt;0,'ORÇ.REPROG. P CAIXA'!M601,""))</f>
        <v/>
      </c>
      <c r="N601" s="663" t="str">
        <f aca="false">IF('ORÇ.GLOBAL P CAIXA'!K600="EXEC.","",IF('ORÇ.REPROG. P CAIXA'!N601&gt;0,'ORÇ.REPROG. P CAIXA'!N601,""))</f>
        <v/>
      </c>
      <c r="O601" s="166" t="str">
        <f aca="false">IF('ORÇ.GLOBAL P CAIXA'!$K600="EXEC.","",'ORÇ.REPROG. P CAIXA'!O601)</f>
        <v/>
      </c>
      <c r="P601" s="167"/>
      <c r="Q601" s="168" t="str">
        <f aca="false">IF(B601&gt;0,"ok","ocultar")</f>
        <v>ocultar</v>
      </c>
      <c r="R601" s="649"/>
      <c r="S601" s="649"/>
      <c r="T601" s="650"/>
      <c r="V601" s="88"/>
      <c r="W601" s="157" t="n">
        <f aca="false">IF(B601=0,W600,IF(ISNONTEXT(B601)=TRUE(),INT(B601),INT(LEFT(B601,FIND(".",B601)-1))))</f>
        <v>3</v>
      </c>
      <c r="X601" s="157" t="str">
        <f aca="false">IF(X602=1,1,IF(B601&lt;&gt;0,1,IF(C601&lt;&gt;0,1,IF(D601&lt;&gt;0,1,IF(E601&lt;&gt;0,1,"")))))</f>
        <v/>
      </c>
      <c r="Y601" s="157" t="str">
        <f aca="false">IF(W601=0," ",IF(W601&lt;&gt;W600,W601," "))</f>
        <v> </v>
      </c>
      <c r="Z601" s="88"/>
      <c r="AA601" s="75" t="n">
        <f aca="false">IF(W601&lt;&gt;Y601,(IF(N601=0,G601*(INFORMAÇÕES!$Q$69/INFORMAÇÕES!$Q$72),IF(N601="R",G601,0))),0)</f>
        <v>0</v>
      </c>
      <c r="AB601" s="75" t="n">
        <f aca="false">IF(W601&lt;&gt;Y601,(IF(N601=0,G601*(INFORMAÇÕES!$Q$70/INFORMAÇÕES!$Q$72),IF(N601="C",G601,0))),0)</f>
        <v>0</v>
      </c>
      <c r="AC601" s="75" t="n">
        <f aca="false">IF(W601&lt;&gt;Y601,(IF(N601=0,G601*INFORMAÇÕES!$U$115,IF(N601="CF",G601,0))),0)</f>
        <v>0</v>
      </c>
      <c r="AD601" s="75" t="n">
        <f aca="false">IF(W601&lt;&gt;Y601,(IF(N601=0,G601*INFORMAÇÕES!$U$116,IF(N601="O",G601,0))),0)</f>
        <v>0</v>
      </c>
      <c r="AE601" s="75" t="n">
        <f aca="false">IF(E601&lt;&gt;0,G601,0)</f>
        <v>0</v>
      </c>
      <c r="AF601" s="75" t="n">
        <f aca="false">IF(W601&lt;&gt;Y601,(IF(N601=0,J601*(INFORMAÇÕES!$Q$89/INFORMAÇÕES!$Q$92),IF(N601="R",J601,0))),0)</f>
        <v>0</v>
      </c>
      <c r="AG601" s="75" t="n">
        <f aca="false">IF(W601&lt;&gt;Y601,(IF(N601=0,J601*(INFORMAÇÕES!$Q$90/INFORMAÇÕES!$Q$92),IF(N601="C",J601,0))),0)</f>
        <v>0</v>
      </c>
      <c r="AH601" s="75" t="n">
        <f aca="false">IF(W601&lt;&gt;Y601,(IF(N601="",J601*INFORMAÇÕES!$U$115,IF(N601="CF",J601,0))),0)</f>
        <v>0</v>
      </c>
      <c r="AI601" s="75" t="n">
        <f aca="false">IF(W601&lt;&gt;Y601,(IF(N601="",J601*INFORMAÇÕES!$U$116,IF(N601="O",J601,0))),0)</f>
        <v>0</v>
      </c>
      <c r="AJ601" s="75" t="n">
        <f aca="false">IF(H601&lt;&gt;0,J601,0)</f>
        <v>0</v>
      </c>
      <c r="AK601" s="75" t="n">
        <f aca="false">IF(K601&lt;&gt;0,L601,0)</f>
        <v>0</v>
      </c>
    </row>
    <row r="602" s="174" customFormat="true" ht="14.25" hidden="false" customHeight="false" outlineLevel="0" collapsed="false">
      <c r="A602" s="159" t="n">
        <v>590</v>
      </c>
      <c r="B602" s="160" t="n">
        <f aca="false">IF('ORÇ.GLOBAL P CAIXA'!$K601="EXEC.",0,'ORÇ.REPROG. P CAIXA'!B602)</f>
        <v>0</v>
      </c>
      <c r="C602" s="161" t="n">
        <f aca="false">IF('ORÇ.GLOBAL P CAIXA'!$K601="EXEC.",0,'ORÇ.REPROG. P CAIXA'!C602)</f>
        <v>0</v>
      </c>
      <c r="D602" s="162" t="n">
        <f aca="false">IF('ORÇ.GLOBAL P CAIXA'!$K601="EXEC.",0,'ORÇ.REPROG. P CAIXA'!D602)</f>
        <v>0</v>
      </c>
      <c r="E602" s="163" t="n">
        <f aca="false">IF('ORÇ.GLOBAL P CAIXA'!$K601="EXEC.",0,'ORÇ.REPROG. P CAIXA'!E602)</f>
        <v>0</v>
      </c>
      <c r="F602" s="163" t="n">
        <f aca="false">IF('ORÇ.GLOBAL P CAIXA'!K601="EXEC.",0,IF('ORÇ.GLOBAL EMPRESA'!G601&gt;0,'ORÇ.GLOBAL EMPRESA'!G601,'ORÇ.GLOBAL P CAIXA'!F601))</f>
        <v>0</v>
      </c>
      <c r="G602" s="163" t="n">
        <f aca="false">IF(E602&lt;&gt;0,ROUND(E602*F602,2),IF(AE602=0,(SUMIF($W$13:$W$1012,B602,$AE$13:$AE$1012)),AE602))</f>
        <v>0</v>
      </c>
      <c r="H602" s="661" t="n">
        <f aca="false">IF('ORÇ.GLOBAL P CAIXA'!K601="EXEC.",0,'ORÇ.REPROG. P CAIXA'!H602)</f>
        <v>0</v>
      </c>
      <c r="I602" s="661" t="n">
        <f aca="false">IF('ORÇ.GLOBAL P CAIXA'!K601="EXEC.",0,'ORÇ.REPROG. P CAIXA'!I602)</f>
        <v>0</v>
      </c>
      <c r="J602" s="163" t="n">
        <f aca="false">IF(H602&lt;&gt;0,ROUND(H602*I602,2),IF(AJ602=0,(SUMIF($W$13:$W$1012,B602,$AJ$13:$AJ$1012)),AJ602))</f>
        <v>0</v>
      </c>
      <c r="K602" s="163" t="n">
        <f aca="false">H602-E602</f>
        <v>0</v>
      </c>
      <c r="L602" s="163" t="n">
        <f aca="false">J602-G602</f>
        <v>0</v>
      </c>
      <c r="M602" s="662" t="str">
        <f aca="false">IF('ORÇ.GLOBAL P CAIXA'!K601="EXEC.","",IF('ORÇ.REPROG. P CAIXA'!M602&gt;0,'ORÇ.REPROG. P CAIXA'!M602,""))</f>
        <v/>
      </c>
      <c r="N602" s="663" t="str">
        <f aca="false">IF('ORÇ.GLOBAL P CAIXA'!K601="EXEC.","",IF('ORÇ.REPROG. P CAIXA'!N602&gt;0,'ORÇ.REPROG. P CAIXA'!N602,""))</f>
        <v/>
      </c>
      <c r="O602" s="166" t="str">
        <f aca="false">IF('ORÇ.GLOBAL P CAIXA'!$K601="EXEC.","",'ORÇ.REPROG. P CAIXA'!O602)</f>
        <v/>
      </c>
      <c r="P602" s="167"/>
      <c r="Q602" s="168" t="str">
        <f aca="false">IF(B602&gt;0,"ok","ocultar")</f>
        <v>ocultar</v>
      </c>
      <c r="R602" s="649"/>
      <c r="S602" s="649"/>
      <c r="T602" s="650"/>
      <c r="V602" s="88"/>
      <c r="W602" s="157" t="n">
        <f aca="false">IF(B602=0,W601,IF(ISNONTEXT(B602)=TRUE(),INT(B602),INT(LEFT(B602,FIND(".",B602)-1))))</f>
        <v>3</v>
      </c>
      <c r="X602" s="157" t="str">
        <f aca="false">IF(X603=1,1,IF(B602&lt;&gt;0,1,IF(C602&lt;&gt;0,1,IF(D602&lt;&gt;0,1,IF(E602&lt;&gt;0,1,"")))))</f>
        <v/>
      </c>
      <c r="Y602" s="157" t="str">
        <f aca="false">IF(W602=0," ",IF(W602&lt;&gt;W601,W602," "))</f>
        <v> </v>
      </c>
      <c r="Z602" s="88"/>
      <c r="AA602" s="75" t="n">
        <f aca="false">IF(W602&lt;&gt;Y602,(IF(N602=0,G602*(INFORMAÇÕES!$Q$69/INFORMAÇÕES!$Q$72),IF(N602="R",G602,0))),0)</f>
        <v>0</v>
      </c>
      <c r="AB602" s="75" t="n">
        <f aca="false">IF(W602&lt;&gt;Y602,(IF(N602=0,G602*(INFORMAÇÕES!$Q$70/INFORMAÇÕES!$Q$72),IF(N602="C",G602,0))),0)</f>
        <v>0</v>
      </c>
      <c r="AC602" s="75" t="n">
        <f aca="false">IF(W602&lt;&gt;Y602,(IF(N602=0,G602*INFORMAÇÕES!$U$115,IF(N602="CF",G602,0))),0)</f>
        <v>0</v>
      </c>
      <c r="AD602" s="75" t="n">
        <f aca="false">IF(W602&lt;&gt;Y602,(IF(N602=0,G602*INFORMAÇÕES!$U$116,IF(N602="O",G602,0))),0)</f>
        <v>0</v>
      </c>
      <c r="AE602" s="75" t="n">
        <f aca="false">IF(E602&lt;&gt;0,G602,0)</f>
        <v>0</v>
      </c>
      <c r="AF602" s="75" t="n">
        <f aca="false">IF(W602&lt;&gt;Y602,(IF(N602=0,J602*(INFORMAÇÕES!$Q$89/INFORMAÇÕES!$Q$92),IF(N602="R",J602,0))),0)</f>
        <v>0</v>
      </c>
      <c r="AG602" s="75" t="n">
        <f aca="false">IF(W602&lt;&gt;Y602,(IF(N602=0,J602*(INFORMAÇÕES!$Q$90/INFORMAÇÕES!$Q$92),IF(N602="C",J602,0))),0)</f>
        <v>0</v>
      </c>
      <c r="AH602" s="75" t="n">
        <f aca="false">IF(W602&lt;&gt;Y602,(IF(N602="",J602*INFORMAÇÕES!$U$115,IF(N602="CF",J602,0))),0)</f>
        <v>0</v>
      </c>
      <c r="AI602" s="75" t="n">
        <f aca="false">IF(W602&lt;&gt;Y602,(IF(N602="",J602*INFORMAÇÕES!$U$116,IF(N602="O",J602,0))),0)</f>
        <v>0</v>
      </c>
      <c r="AJ602" s="75" t="n">
        <f aca="false">IF(H602&lt;&gt;0,J602,0)</f>
        <v>0</v>
      </c>
      <c r="AK602" s="75" t="n">
        <f aca="false">IF(K602&lt;&gt;0,L602,0)</f>
        <v>0</v>
      </c>
    </row>
    <row r="603" s="174" customFormat="true" ht="14.25" hidden="false" customHeight="false" outlineLevel="0" collapsed="false">
      <c r="A603" s="159" t="n">
        <v>591</v>
      </c>
      <c r="B603" s="160" t="n">
        <f aca="false">IF('ORÇ.GLOBAL P CAIXA'!$K602="EXEC.",0,'ORÇ.REPROG. P CAIXA'!B603)</f>
        <v>0</v>
      </c>
      <c r="C603" s="161" t="n">
        <f aca="false">IF('ORÇ.GLOBAL P CAIXA'!$K602="EXEC.",0,'ORÇ.REPROG. P CAIXA'!C603)</f>
        <v>0</v>
      </c>
      <c r="D603" s="162" t="n">
        <f aca="false">IF('ORÇ.GLOBAL P CAIXA'!$K602="EXEC.",0,'ORÇ.REPROG. P CAIXA'!D603)</f>
        <v>0</v>
      </c>
      <c r="E603" s="163" t="n">
        <f aca="false">IF('ORÇ.GLOBAL P CAIXA'!$K602="EXEC.",0,'ORÇ.REPROG. P CAIXA'!E603)</f>
        <v>0</v>
      </c>
      <c r="F603" s="163" t="n">
        <f aca="false">IF('ORÇ.GLOBAL P CAIXA'!K602="EXEC.",0,IF('ORÇ.GLOBAL EMPRESA'!G602&gt;0,'ORÇ.GLOBAL EMPRESA'!G602,'ORÇ.GLOBAL P CAIXA'!F602))</f>
        <v>0</v>
      </c>
      <c r="G603" s="163" t="n">
        <f aca="false">IF(E603&lt;&gt;0,ROUND(E603*F603,2),IF(AE603=0,(SUMIF($W$13:$W$1012,B603,$AE$13:$AE$1012)),AE603))</f>
        <v>0</v>
      </c>
      <c r="H603" s="661" t="n">
        <f aca="false">IF('ORÇ.GLOBAL P CAIXA'!K602="EXEC.",0,'ORÇ.REPROG. P CAIXA'!H603)</f>
        <v>0</v>
      </c>
      <c r="I603" s="661" t="n">
        <f aca="false">IF('ORÇ.GLOBAL P CAIXA'!K602="EXEC.",0,'ORÇ.REPROG. P CAIXA'!I603)</f>
        <v>0</v>
      </c>
      <c r="J603" s="163" t="n">
        <f aca="false">IF(H603&lt;&gt;0,ROUND(H603*I603,2),IF(AJ603=0,(SUMIF($W$13:$W$1012,B603,$AJ$13:$AJ$1012)),AJ603))</f>
        <v>0</v>
      </c>
      <c r="K603" s="163" t="n">
        <f aca="false">H603-E603</f>
        <v>0</v>
      </c>
      <c r="L603" s="163" t="n">
        <f aca="false">J603-G603</f>
        <v>0</v>
      </c>
      <c r="M603" s="662" t="str">
        <f aca="false">IF('ORÇ.GLOBAL P CAIXA'!K602="EXEC.","",IF('ORÇ.REPROG. P CAIXA'!M603&gt;0,'ORÇ.REPROG. P CAIXA'!M603,""))</f>
        <v/>
      </c>
      <c r="N603" s="663" t="str">
        <f aca="false">IF('ORÇ.GLOBAL P CAIXA'!K602="EXEC.","",IF('ORÇ.REPROG. P CAIXA'!N603&gt;0,'ORÇ.REPROG. P CAIXA'!N603,""))</f>
        <v/>
      </c>
      <c r="O603" s="166" t="str">
        <f aca="false">IF('ORÇ.GLOBAL P CAIXA'!$K602="EXEC.","",'ORÇ.REPROG. P CAIXA'!O603)</f>
        <v/>
      </c>
      <c r="P603" s="167"/>
      <c r="Q603" s="168" t="str">
        <f aca="false">IF(B603&gt;0,"ok","ocultar")</f>
        <v>ocultar</v>
      </c>
      <c r="R603" s="649"/>
      <c r="S603" s="649"/>
      <c r="T603" s="650"/>
      <c r="V603" s="88"/>
      <c r="W603" s="157" t="n">
        <f aca="false">IF(B603=0,W602,IF(ISNONTEXT(B603)=TRUE(),INT(B603),INT(LEFT(B603,FIND(".",B603)-1))))</f>
        <v>3</v>
      </c>
      <c r="X603" s="157" t="str">
        <f aca="false">IF(X604=1,1,IF(B603&lt;&gt;0,1,IF(C603&lt;&gt;0,1,IF(D603&lt;&gt;0,1,IF(E603&lt;&gt;0,1,"")))))</f>
        <v/>
      </c>
      <c r="Y603" s="157" t="str">
        <f aca="false">IF(W603=0," ",IF(W603&lt;&gt;W602,W603," "))</f>
        <v> </v>
      </c>
      <c r="Z603" s="88"/>
      <c r="AA603" s="75" t="n">
        <f aca="false">IF(W603&lt;&gt;Y603,(IF(N603=0,G603*(INFORMAÇÕES!$Q$69/INFORMAÇÕES!$Q$72),IF(N603="R",G603,0))),0)</f>
        <v>0</v>
      </c>
      <c r="AB603" s="75" t="n">
        <f aca="false">IF(W603&lt;&gt;Y603,(IF(N603=0,G603*(INFORMAÇÕES!$Q$70/INFORMAÇÕES!$Q$72),IF(N603="C",G603,0))),0)</f>
        <v>0</v>
      </c>
      <c r="AC603" s="75" t="n">
        <f aca="false">IF(W603&lt;&gt;Y603,(IF(N603=0,G603*INFORMAÇÕES!$U$115,IF(N603="CF",G603,0))),0)</f>
        <v>0</v>
      </c>
      <c r="AD603" s="75" t="n">
        <f aca="false">IF(W603&lt;&gt;Y603,(IF(N603=0,G603*INFORMAÇÕES!$U$116,IF(N603="O",G603,0))),0)</f>
        <v>0</v>
      </c>
      <c r="AE603" s="75" t="n">
        <f aca="false">IF(E603&lt;&gt;0,G603,0)</f>
        <v>0</v>
      </c>
      <c r="AF603" s="75" t="n">
        <f aca="false">IF(W603&lt;&gt;Y603,(IF(N603=0,J603*(INFORMAÇÕES!$Q$89/INFORMAÇÕES!$Q$92),IF(N603="R",J603,0))),0)</f>
        <v>0</v>
      </c>
      <c r="AG603" s="75" t="n">
        <f aca="false">IF(W603&lt;&gt;Y603,(IF(N603=0,J603*(INFORMAÇÕES!$Q$90/INFORMAÇÕES!$Q$92),IF(N603="C",J603,0))),0)</f>
        <v>0</v>
      </c>
      <c r="AH603" s="75" t="n">
        <f aca="false">IF(W603&lt;&gt;Y603,(IF(N603="",J603*INFORMAÇÕES!$U$115,IF(N603="CF",J603,0))),0)</f>
        <v>0</v>
      </c>
      <c r="AI603" s="75" t="n">
        <f aca="false">IF(W603&lt;&gt;Y603,(IF(N603="",J603*INFORMAÇÕES!$U$116,IF(N603="O",J603,0))),0)</f>
        <v>0</v>
      </c>
      <c r="AJ603" s="75" t="n">
        <f aca="false">IF(H603&lt;&gt;0,J603,0)</f>
        <v>0</v>
      </c>
      <c r="AK603" s="75" t="n">
        <f aca="false">IF(K603&lt;&gt;0,L603,0)</f>
        <v>0</v>
      </c>
    </row>
    <row r="604" s="174" customFormat="true" ht="14.25" hidden="false" customHeight="false" outlineLevel="0" collapsed="false">
      <c r="A604" s="159" t="n">
        <v>592</v>
      </c>
      <c r="B604" s="160" t="n">
        <f aca="false">IF('ORÇ.GLOBAL P CAIXA'!$K603="EXEC.",0,'ORÇ.REPROG. P CAIXA'!B604)</f>
        <v>0</v>
      </c>
      <c r="C604" s="161" t="n">
        <f aca="false">IF('ORÇ.GLOBAL P CAIXA'!$K603="EXEC.",0,'ORÇ.REPROG. P CAIXA'!C604)</f>
        <v>0</v>
      </c>
      <c r="D604" s="162" t="n">
        <f aca="false">IF('ORÇ.GLOBAL P CAIXA'!$K603="EXEC.",0,'ORÇ.REPROG. P CAIXA'!D604)</f>
        <v>0</v>
      </c>
      <c r="E604" s="163" t="n">
        <f aca="false">IF('ORÇ.GLOBAL P CAIXA'!$K603="EXEC.",0,'ORÇ.REPROG. P CAIXA'!E604)</f>
        <v>0</v>
      </c>
      <c r="F604" s="163" t="n">
        <f aca="false">IF('ORÇ.GLOBAL P CAIXA'!K603="EXEC.",0,IF('ORÇ.GLOBAL EMPRESA'!G603&gt;0,'ORÇ.GLOBAL EMPRESA'!G603,'ORÇ.GLOBAL P CAIXA'!F603))</f>
        <v>0</v>
      </c>
      <c r="G604" s="163" t="n">
        <f aca="false">IF(E604&lt;&gt;0,ROUND(E604*F604,2),IF(AE604=0,(SUMIF($W$13:$W$1012,B604,$AE$13:$AE$1012)),AE604))</f>
        <v>0</v>
      </c>
      <c r="H604" s="661" t="n">
        <f aca="false">IF('ORÇ.GLOBAL P CAIXA'!K603="EXEC.",0,'ORÇ.REPROG. P CAIXA'!H604)</f>
        <v>0</v>
      </c>
      <c r="I604" s="661" t="n">
        <f aca="false">IF('ORÇ.GLOBAL P CAIXA'!K603="EXEC.",0,'ORÇ.REPROG. P CAIXA'!I604)</f>
        <v>0</v>
      </c>
      <c r="J604" s="163" t="n">
        <f aca="false">IF(H604&lt;&gt;0,ROUND(H604*I604,2),IF(AJ604=0,(SUMIF($W$13:$W$1012,B604,$AJ$13:$AJ$1012)),AJ604))</f>
        <v>0</v>
      </c>
      <c r="K604" s="163" t="n">
        <f aca="false">H604-E604</f>
        <v>0</v>
      </c>
      <c r="L604" s="163" t="n">
        <f aca="false">J604-G604</f>
        <v>0</v>
      </c>
      <c r="M604" s="662" t="str">
        <f aca="false">IF('ORÇ.GLOBAL P CAIXA'!K603="EXEC.","",IF('ORÇ.REPROG. P CAIXA'!M604&gt;0,'ORÇ.REPROG. P CAIXA'!M604,""))</f>
        <v/>
      </c>
      <c r="N604" s="663" t="str">
        <f aca="false">IF('ORÇ.GLOBAL P CAIXA'!K603="EXEC.","",IF('ORÇ.REPROG. P CAIXA'!N604&gt;0,'ORÇ.REPROG. P CAIXA'!N604,""))</f>
        <v/>
      </c>
      <c r="O604" s="166" t="str">
        <f aca="false">IF('ORÇ.GLOBAL P CAIXA'!$K603="EXEC.","",'ORÇ.REPROG. P CAIXA'!O604)</f>
        <v/>
      </c>
      <c r="P604" s="167"/>
      <c r="Q604" s="168" t="str">
        <f aca="false">IF(B604&gt;0,"ok","ocultar")</f>
        <v>ocultar</v>
      </c>
      <c r="R604" s="649"/>
      <c r="S604" s="649"/>
      <c r="T604" s="650"/>
      <c r="V604" s="88"/>
      <c r="W604" s="157" t="n">
        <f aca="false">IF(B604=0,W603,IF(ISNONTEXT(B604)=TRUE(),INT(B604),INT(LEFT(B604,FIND(".",B604)-1))))</f>
        <v>3</v>
      </c>
      <c r="X604" s="157" t="str">
        <f aca="false">IF(X605=1,1,IF(B604&lt;&gt;0,1,IF(C604&lt;&gt;0,1,IF(D604&lt;&gt;0,1,IF(E604&lt;&gt;0,1,"")))))</f>
        <v/>
      </c>
      <c r="Y604" s="157" t="str">
        <f aca="false">IF(W604=0," ",IF(W604&lt;&gt;W603,W604," "))</f>
        <v> </v>
      </c>
      <c r="Z604" s="88"/>
      <c r="AA604" s="75" t="n">
        <f aca="false">IF(W604&lt;&gt;Y604,(IF(N604=0,G604*(INFORMAÇÕES!$Q$69/INFORMAÇÕES!$Q$72),IF(N604="R",G604,0))),0)</f>
        <v>0</v>
      </c>
      <c r="AB604" s="75" t="n">
        <f aca="false">IF(W604&lt;&gt;Y604,(IF(N604=0,G604*(INFORMAÇÕES!$Q$70/INFORMAÇÕES!$Q$72),IF(N604="C",G604,0))),0)</f>
        <v>0</v>
      </c>
      <c r="AC604" s="75" t="n">
        <f aca="false">IF(W604&lt;&gt;Y604,(IF(N604=0,G604*INFORMAÇÕES!$U$115,IF(N604="CF",G604,0))),0)</f>
        <v>0</v>
      </c>
      <c r="AD604" s="75" t="n">
        <f aca="false">IF(W604&lt;&gt;Y604,(IF(N604=0,G604*INFORMAÇÕES!$U$116,IF(N604="O",G604,0))),0)</f>
        <v>0</v>
      </c>
      <c r="AE604" s="75" t="n">
        <f aca="false">IF(E604&lt;&gt;0,G604,0)</f>
        <v>0</v>
      </c>
      <c r="AF604" s="75" t="n">
        <f aca="false">IF(W604&lt;&gt;Y604,(IF(N604=0,J604*(INFORMAÇÕES!$Q$89/INFORMAÇÕES!$Q$92),IF(N604="R",J604,0))),0)</f>
        <v>0</v>
      </c>
      <c r="AG604" s="75" t="n">
        <f aca="false">IF(W604&lt;&gt;Y604,(IF(N604=0,J604*(INFORMAÇÕES!$Q$90/INFORMAÇÕES!$Q$92),IF(N604="C",J604,0))),0)</f>
        <v>0</v>
      </c>
      <c r="AH604" s="75" t="n">
        <f aca="false">IF(W604&lt;&gt;Y604,(IF(N604="",J604*INFORMAÇÕES!$U$115,IF(N604="CF",J604,0))),0)</f>
        <v>0</v>
      </c>
      <c r="AI604" s="75" t="n">
        <f aca="false">IF(W604&lt;&gt;Y604,(IF(N604="",J604*INFORMAÇÕES!$U$116,IF(N604="O",J604,0))),0)</f>
        <v>0</v>
      </c>
      <c r="AJ604" s="75" t="n">
        <f aca="false">IF(H604&lt;&gt;0,J604,0)</f>
        <v>0</v>
      </c>
      <c r="AK604" s="75" t="n">
        <f aca="false">IF(K604&lt;&gt;0,L604,0)</f>
        <v>0</v>
      </c>
    </row>
    <row r="605" s="174" customFormat="true" ht="14.25" hidden="false" customHeight="false" outlineLevel="0" collapsed="false">
      <c r="A605" s="159" t="n">
        <v>593</v>
      </c>
      <c r="B605" s="160" t="n">
        <f aca="false">IF('ORÇ.GLOBAL P CAIXA'!$K604="EXEC.",0,'ORÇ.REPROG. P CAIXA'!B605)</f>
        <v>0</v>
      </c>
      <c r="C605" s="161" t="n">
        <f aca="false">IF('ORÇ.GLOBAL P CAIXA'!$K604="EXEC.",0,'ORÇ.REPROG. P CAIXA'!C605)</f>
        <v>0</v>
      </c>
      <c r="D605" s="162" t="n">
        <f aca="false">IF('ORÇ.GLOBAL P CAIXA'!$K604="EXEC.",0,'ORÇ.REPROG. P CAIXA'!D605)</f>
        <v>0</v>
      </c>
      <c r="E605" s="163" t="n">
        <f aca="false">IF('ORÇ.GLOBAL P CAIXA'!$K604="EXEC.",0,'ORÇ.REPROG. P CAIXA'!E605)</f>
        <v>0</v>
      </c>
      <c r="F605" s="163" t="n">
        <f aca="false">IF('ORÇ.GLOBAL P CAIXA'!K604="EXEC.",0,IF('ORÇ.GLOBAL EMPRESA'!G604&gt;0,'ORÇ.GLOBAL EMPRESA'!G604,'ORÇ.GLOBAL P CAIXA'!F604))</f>
        <v>0</v>
      </c>
      <c r="G605" s="163" t="n">
        <f aca="false">IF(E605&lt;&gt;0,ROUND(E605*F605,2),IF(AE605=0,(SUMIF($W$13:$W$1012,B605,$AE$13:$AE$1012)),AE605))</f>
        <v>0</v>
      </c>
      <c r="H605" s="661" t="n">
        <f aca="false">IF('ORÇ.GLOBAL P CAIXA'!K604="EXEC.",0,'ORÇ.REPROG. P CAIXA'!H605)</f>
        <v>0</v>
      </c>
      <c r="I605" s="661" t="n">
        <f aca="false">IF('ORÇ.GLOBAL P CAIXA'!K604="EXEC.",0,'ORÇ.REPROG. P CAIXA'!I605)</f>
        <v>0</v>
      </c>
      <c r="J605" s="163" t="n">
        <f aca="false">IF(H605&lt;&gt;0,ROUND(H605*I605,2),IF(AJ605=0,(SUMIF($W$13:$W$1012,B605,$AJ$13:$AJ$1012)),AJ605))</f>
        <v>0</v>
      </c>
      <c r="K605" s="163" t="n">
        <f aca="false">H605-E605</f>
        <v>0</v>
      </c>
      <c r="L605" s="163" t="n">
        <f aca="false">J605-G605</f>
        <v>0</v>
      </c>
      <c r="M605" s="662" t="str">
        <f aca="false">IF('ORÇ.GLOBAL P CAIXA'!K604="EXEC.","",IF('ORÇ.REPROG. P CAIXA'!M605&gt;0,'ORÇ.REPROG. P CAIXA'!M605,""))</f>
        <v/>
      </c>
      <c r="N605" s="663" t="str">
        <f aca="false">IF('ORÇ.GLOBAL P CAIXA'!K604="EXEC.","",IF('ORÇ.REPROG. P CAIXA'!N605&gt;0,'ORÇ.REPROG. P CAIXA'!N605,""))</f>
        <v/>
      </c>
      <c r="O605" s="166" t="str">
        <f aca="false">IF('ORÇ.GLOBAL P CAIXA'!$K604="EXEC.","",'ORÇ.REPROG. P CAIXA'!O605)</f>
        <v/>
      </c>
      <c r="P605" s="167"/>
      <c r="Q605" s="168" t="str">
        <f aca="false">IF(B605&gt;0,"ok","ocultar")</f>
        <v>ocultar</v>
      </c>
      <c r="R605" s="649"/>
      <c r="S605" s="649"/>
      <c r="T605" s="650"/>
      <c r="V605" s="88"/>
      <c r="W605" s="157" t="n">
        <f aca="false">IF(B605=0,W604,IF(ISNONTEXT(B605)=TRUE(),INT(B605),INT(LEFT(B605,FIND(".",B605)-1))))</f>
        <v>3</v>
      </c>
      <c r="X605" s="157" t="str">
        <f aca="false">IF(X606=1,1,IF(B605&lt;&gt;0,1,IF(C605&lt;&gt;0,1,IF(D605&lt;&gt;0,1,IF(E605&lt;&gt;0,1,"")))))</f>
        <v/>
      </c>
      <c r="Y605" s="157" t="str">
        <f aca="false">IF(W605=0," ",IF(W605&lt;&gt;W604,W605," "))</f>
        <v> </v>
      </c>
      <c r="Z605" s="88"/>
      <c r="AA605" s="75" t="n">
        <f aca="false">IF(W605&lt;&gt;Y605,(IF(N605=0,G605*(INFORMAÇÕES!$Q$69/INFORMAÇÕES!$Q$72),IF(N605="R",G605,0))),0)</f>
        <v>0</v>
      </c>
      <c r="AB605" s="75" t="n">
        <f aca="false">IF(W605&lt;&gt;Y605,(IF(N605=0,G605*(INFORMAÇÕES!$Q$70/INFORMAÇÕES!$Q$72),IF(N605="C",G605,0))),0)</f>
        <v>0</v>
      </c>
      <c r="AC605" s="75" t="n">
        <f aca="false">IF(W605&lt;&gt;Y605,(IF(N605=0,G605*INFORMAÇÕES!$U$115,IF(N605="CF",G605,0))),0)</f>
        <v>0</v>
      </c>
      <c r="AD605" s="75" t="n">
        <f aca="false">IF(W605&lt;&gt;Y605,(IF(N605=0,G605*INFORMAÇÕES!$U$116,IF(N605="O",G605,0))),0)</f>
        <v>0</v>
      </c>
      <c r="AE605" s="75" t="n">
        <f aca="false">IF(E605&lt;&gt;0,G605,0)</f>
        <v>0</v>
      </c>
      <c r="AF605" s="75" t="n">
        <f aca="false">IF(W605&lt;&gt;Y605,(IF(N605=0,J605*(INFORMAÇÕES!$Q$89/INFORMAÇÕES!$Q$92),IF(N605="R",J605,0))),0)</f>
        <v>0</v>
      </c>
      <c r="AG605" s="75" t="n">
        <f aca="false">IF(W605&lt;&gt;Y605,(IF(N605=0,J605*(INFORMAÇÕES!$Q$90/INFORMAÇÕES!$Q$92),IF(N605="C",J605,0))),0)</f>
        <v>0</v>
      </c>
      <c r="AH605" s="75" t="n">
        <f aca="false">IF(W605&lt;&gt;Y605,(IF(N605="",J605*INFORMAÇÕES!$U$115,IF(N605="CF",J605,0))),0)</f>
        <v>0</v>
      </c>
      <c r="AI605" s="75" t="n">
        <f aca="false">IF(W605&lt;&gt;Y605,(IF(N605="",J605*INFORMAÇÕES!$U$116,IF(N605="O",J605,0))),0)</f>
        <v>0</v>
      </c>
      <c r="AJ605" s="75" t="n">
        <f aca="false">IF(H605&lt;&gt;0,J605,0)</f>
        <v>0</v>
      </c>
      <c r="AK605" s="75" t="n">
        <f aca="false">IF(K605&lt;&gt;0,L605,0)</f>
        <v>0</v>
      </c>
    </row>
    <row r="606" s="174" customFormat="true" ht="14.25" hidden="false" customHeight="false" outlineLevel="0" collapsed="false">
      <c r="A606" s="159" t="n">
        <v>594</v>
      </c>
      <c r="B606" s="160" t="n">
        <f aca="false">IF('ORÇ.GLOBAL P CAIXA'!$K605="EXEC.",0,'ORÇ.REPROG. P CAIXA'!B606)</f>
        <v>0</v>
      </c>
      <c r="C606" s="161" t="n">
        <f aca="false">IF('ORÇ.GLOBAL P CAIXA'!$K605="EXEC.",0,'ORÇ.REPROG. P CAIXA'!C606)</f>
        <v>0</v>
      </c>
      <c r="D606" s="162" t="n">
        <f aca="false">IF('ORÇ.GLOBAL P CAIXA'!$K605="EXEC.",0,'ORÇ.REPROG. P CAIXA'!D606)</f>
        <v>0</v>
      </c>
      <c r="E606" s="163" t="n">
        <f aca="false">IF('ORÇ.GLOBAL P CAIXA'!$K605="EXEC.",0,'ORÇ.REPROG. P CAIXA'!E606)</f>
        <v>0</v>
      </c>
      <c r="F606" s="163" t="n">
        <f aca="false">IF('ORÇ.GLOBAL P CAIXA'!K605="EXEC.",0,IF('ORÇ.GLOBAL EMPRESA'!G605&gt;0,'ORÇ.GLOBAL EMPRESA'!G605,'ORÇ.GLOBAL P CAIXA'!F605))</f>
        <v>0</v>
      </c>
      <c r="G606" s="163" t="n">
        <f aca="false">IF(E606&lt;&gt;0,ROUND(E606*F606,2),IF(AE606=0,(SUMIF($W$13:$W$1012,B606,$AE$13:$AE$1012)),AE606))</f>
        <v>0</v>
      </c>
      <c r="H606" s="661" t="n">
        <f aca="false">IF('ORÇ.GLOBAL P CAIXA'!K605="EXEC.",0,'ORÇ.REPROG. P CAIXA'!H606)</f>
        <v>0</v>
      </c>
      <c r="I606" s="661" t="n">
        <f aca="false">IF('ORÇ.GLOBAL P CAIXA'!K605="EXEC.",0,'ORÇ.REPROG. P CAIXA'!I606)</f>
        <v>0</v>
      </c>
      <c r="J606" s="163" t="n">
        <f aca="false">IF(H606&lt;&gt;0,ROUND(H606*I606,2),IF(AJ606=0,(SUMIF($W$13:$W$1012,B606,$AJ$13:$AJ$1012)),AJ606))</f>
        <v>0</v>
      </c>
      <c r="K606" s="163" t="n">
        <f aca="false">H606-E606</f>
        <v>0</v>
      </c>
      <c r="L606" s="163" t="n">
        <f aca="false">J606-G606</f>
        <v>0</v>
      </c>
      <c r="M606" s="662" t="str">
        <f aca="false">IF('ORÇ.GLOBAL P CAIXA'!K605="EXEC.","",IF('ORÇ.REPROG. P CAIXA'!M606&gt;0,'ORÇ.REPROG. P CAIXA'!M606,""))</f>
        <v/>
      </c>
      <c r="N606" s="663" t="str">
        <f aca="false">IF('ORÇ.GLOBAL P CAIXA'!K605="EXEC.","",IF('ORÇ.REPROG. P CAIXA'!N606&gt;0,'ORÇ.REPROG. P CAIXA'!N606,""))</f>
        <v/>
      </c>
      <c r="O606" s="166" t="str">
        <f aca="false">IF('ORÇ.GLOBAL P CAIXA'!$K605="EXEC.","",'ORÇ.REPROG. P CAIXA'!O606)</f>
        <v/>
      </c>
      <c r="P606" s="167"/>
      <c r="Q606" s="168" t="str">
        <f aca="false">IF(B606&gt;0,"ok","ocultar")</f>
        <v>ocultar</v>
      </c>
      <c r="R606" s="649"/>
      <c r="S606" s="649"/>
      <c r="T606" s="650"/>
      <c r="V606" s="88"/>
      <c r="W606" s="157" t="n">
        <f aca="false">IF(B606=0,W605,IF(ISNONTEXT(B606)=TRUE(),INT(B606),INT(LEFT(B606,FIND(".",B606)-1))))</f>
        <v>3</v>
      </c>
      <c r="X606" s="157" t="str">
        <f aca="false">IF(X607=1,1,IF(B606&lt;&gt;0,1,IF(C606&lt;&gt;0,1,IF(D606&lt;&gt;0,1,IF(E606&lt;&gt;0,1,"")))))</f>
        <v/>
      </c>
      <c r="Y606" s="157" t="str">
        <f aca="false">IF(W606=0," ",IF(W606&lt;&gt;W605,W606," "))</f>
        <v> </v>
      </c>
      <c r="Z606" s="88"/>
      <c r="AA606" s="75" t="n">
        <f aca="false">IF(W606&lt;&gt;Y606,(IF(N606=0,G606*(INFORMAÇÕES!$Q$69/INFORMAÇÕES!$Q$72),IF(N606="R",G606,0))),0)</f>
        <v>0</v>
      </c>
      <c r="AB606" s="75" t="n">
        <f aca="false">IF(W606&lt;&gt;Y606,(IF(N606=0,G606*(INFORMAÇÕES!$Q$70/INFORMAÇÕES!$Q$72),IF(N606="C",G606,0))),0)</f>
        <v>0</v>
      </c>
      <c r="AC606" s="75" t="n">
        <f aca="false">IF(W606&lt;&gt;Y606,(IF(N606=0,G606*INFORMAÇÕES!$U$115,IF(N606="CF",G606,0))),0)</f>
        <v>0</v>
      </c>
      <c r="AD606" s="75" t="n">
        <f aca="false">IF(W606&lt;&gt;Y606,(IF(N606=0,G606*INFORMAÇÕES!$U$116,IF(N606="O",G606,0))),0)</f>
        <v>0</v>
      </c>
      <c r="AE606" s="75" t="n">
        <f aca="false">IF(E606&lt;&gt;0,G606,0)</f>
        <v>0</v>
      </c>
      <c r="AF606" s="75" t="n">
        <f aca="false">IF(W606&lt;&gt;Y606,(IF(N606=0,J606*(INFORMAÇÕES!$Q$89/INFORMAÇÕES!$Q$92),IF(N606="R",J606,0))),0)</f>
        <v>0</v>
      </c>
      <c r="AG606" s="75" t="n">
        <f aca="false">IF(W606&lt;&gt;Y606,(IF(N606=0,J606*(INFORMAÇÕES!$Q$90/INFORMAÇÕES!$Q$92),IF(N606="C",J606,0))),0)</f>
        <v>0</v>
      </c>
      <c r="AH606" s="75" t="n">
        <f aca="false">IF(W606&lt;&gt;Y606,(IF(N606="",J606*INFORMAÇÕES!$U$115,IF(N606="CF",J606,0))),0)</f>
        <v>0</v>
      </c>
      <c r="AI606" s="75" t="n">
        <f aca="false">IF(W606&lt;&gt;Y606,(IF(N606="",J606*INFORMAÇÕES!$U$116,IF(N606="O",J606,0))),0)</f>
        <v>0</v>
      </c>
      <c r="AJ606" s="75" t="n">
        <f aca="false">IF(H606&lt;&gt;0,J606,0)</f>
        <v>0</v>
      </c>
      <c r="AK606" s="75" t="n">
        <f aca="false">IF(K606&lt;&gt;0,L606,0)</f>
        <v>0</v>
      </c>
    </row>
    <row r="607" s="174" customFormat="true" ht="14.25" hidden="false" customHeight="false" outlineLevel="0" collapsed="false">
      <c r="A607" s="159" t="n">
        <v>595</v>
      </c>
      <c r="B607" s="160" t="n">
        <f aca="false">IF('ORÇ.GLOBAL P CAIXA'!$K606="EXEC.",0,'ORÇ.REPROG. P CAIXA'!B607)</f>
        <v>0</v>
      </c>
      <c r="C607" s="161" t="n">
        <f aca="false">IF('ORÇ.GLOBAL P CAIXA'!$K606="EXEC.",0,'ORÇ.REPROG. P CAIXA'!C607)</f>
        <v>0</v>
      </c>
      <c r="D607" s="162" t="n">
        <f aca="false">IF('ORÇ.GLOBAL P CAIXA'!$K606="EXEC.",0,'ORÇ.REPROG. P CAIXA'!D607)</f>
        <v>0</v>
      </c>
      <c r="E607" s="163" t="n">
        <f aca="false">IF('ORÇ.GLOBAL P CAIXA'!$K606="EXEC.",0,'ORÇ.REPROG. P CAIXA'!E607)</f>
        <v>0</v>
      </c>
      <c r="F607" s="163" t="n">
        <f aca="false">IF('ORÇ.GLOBAL P CAIXA'!K606="EXEC.",0,IF('ORÇ.GLOBAL EMPRESA'!G606&gt;0,'ORÇ.GLOBAL EMPRESA'!G606,'ORÇ.GLOBAL P CAIXA'!F606))</f>
        <v>0</v>
      </c>
      <c r="G607" s="163" t="n">
        <f aca="false">IF(E607&lt;&gt;0,ROUND(E607*F607,2),IF(AE607=0,(SUMIF($W$13:$W$1012,B607,$AE$13:$AE$1012)),AE607))</f>
        <v>0</v>
      </c>
      <c r="H607" s="661" t="n">
        <f aca="false">IF('ORÇ.GLOBAL P CAIXA'!K606="EXEC.",0,'ORÇ.REPROG. P CAIXA'!H607)</f>
        <v>0</v>
      </c>
      <c r="I607" s="661" t="n">
        <f aca="false">IF('ORÇ.GLOBAL P CAIXA'!K606="EXEC.",0,'ORÇ.REPROG. P CAIXA'!I607)</f>
        <v>0</v>
      </c>
      <c r="J607" s="163" t="n">
        <f aca="false">IF(H607&lt;&gt;0,ROUND(H607*I607,2),IF(AJ607=0,(SUMIF($W$13:$W$1012,B607,$AJ$13:$AJ$1012)),AJ607))</f>
        <v>0</v>
      </c>
      <c r="K607" s="163" t="n">
        <f aca="false">H607-E607</f>
        <v>0</v>
      </c>
      <c r="L607" s="163" t="n">
        <f aca="false">J607-G607</f>
        <v>0</v>
      </c>
      <c r="M607" s="662" t="str">
        <f aca="false">IF('ORÇ.GLOBAL P CAIXA'!K606="EXEC.","",IF('ORÇ.REPROG. P CAIXA'!M607&gt;0,'ORÇ.REPROG. P CAIXA'!M607,""))</f>
        <v/>
      </c>
      <c r="N607" s="663" t="str">
        <f aca="false">IF('ORÇ.GLOBAL P CAIXA'!K606="EXEC.","",IF('ORÇ.REPROG. P CAIXA'!N607&gt;0,'ORÇ.REPROG. P CAIXA'!N607,""))</f>
        <v/>
      </c>
      <c r="O607" s="166" t="str">
        <f aca="false">IF('ORÇ.GLOBAL P CAIXA'!$K606="EXEC.","",'ORÇ.REPROG. P CAIXA'!O607)</f>
        <v/>
      </c>
      <c r="P607" s="167"/>
      <c r="Q607" s="168" t="str">
        <f aca="false">IF(B607&gt;0,"ok","ocultar")</f>
        <v>ocultar</v>
      </c>
      <c r="R607" s="649"/>
      <c r="S607" s="649"/>
      <c r="T607" s="650"/>
      <c r="V607" s="88"/>
      <c r="W607" s="157" t="n">
        <f aca="false">IF(B607=0,W606,IF(ISNONTEXT(B607)=TRUE(),INT(B607),INT(LEFT(B607,FIND(".",B607)-1))))</f>
        <v>3</v>
      </c>
      <c r="X607" s="157" t="str">
        <f aca="false">IF(X608=1,1,IF(B607&lt;&gt;0,1,IF(C607&lt;&gt;0,1,IF(D607&lt;&gt;0,1,IF(E607&lt;&gt;0,1,"")))))</f>
        <v/>
      </c>
      <c r="Y607" s="157" t="str">
        <f aca="false">IF(W607=0," ",IF(W607&lt;&gt;W606,W607," "))</f>
        <v> </v>
      </c>
      <c r="Z607" s="88"/>
      <c r="AA607" s="75" t="n">
        <f aca="false">IF(W607&lt;&gt;Y607,(IF(N607=0,G607*(INFORMAÇÕES!$Q$69/INFORMAÇÕES!$Q$72),IF(N607="R",G607,0))),0)</f>
        <v>0</v>
      </c>
      <c r="AB607" s="75" t="n">
        <f aca="false">IF(W607&lt;&gt;Y607,(IF(N607=0,G607*(INFORMAÇÕES!$Q$70/INFORMAÇÕES!$Q$72),IF(N607="C",G607,0))),0)</f>
        <v>0</v>
      </c>
      <c r="AC607" s="75" t="n">
        <f aca="false">IF(W607&lt;&gt;Y607,(IF(N607=0,G607*INFORMAÇÕES!$U$115,IF(N607="CF",G607,0))),0)</f>
        <v>0</v>
      </c>
      <c r="AD607" s="75" t="n">
        <f aca="false">IF(W607&lt;&gt;Y607,(IF(N607=0,G607*INFORMAÇÕES!$U$116,IF(N607="O",G607,0))),0)</f>
        <v>0</v>
      </c>
      <c r="AE607" s="75" t="n">
        <f aca="false">IF(E607&lt;&gt;0,G607,0)</f>
        <v>0</v>
      </c>
      <c r="AF607" s="75" t="n">
        <f aca="false">IF(W607&lt;&gt;Y607,(IF(N607=0,J607*(INFORMAÇÕES!$Q$89/INFORMAÇÕES!$Q$92),IF(N607="R",J607,0))),0)</f>
        <v>0</v>
      </c>
      <c r="AG607" s="75" t="n">
        <f aca="false">IF(W607&lt;&gt;Y607,(IF(N607=0,J607*(INFORMAÇÕES!$Q$90/INFORMAÇÕES!$Q$92),IF(N607="C",J607,0))),0)</f>
        <v>0</v>
      </c>
      <c r="AH607" s="75" t="n">
        <f aca="false">IF(W607&lt;&gt;Y607,(IF(N607="",J607*INFORMAÇÕES!$U$115,IF(N607="CF",J607,0))),0)</f>
        <v>0</v>
      </c>
      <c r="AI607" s="75" t="n">
        <f aca="false">IF(W607&lt;&gt;Y607,(IF(N607="",J607*INFORMAÇÕES!$U$116,IF(N607="O",J607,0))),0)</f>
        <v>0</v>
      </c>
      <c r="AJ607" s="75" t="n">
        <f aca="false">IF(H607&lt;&gt;0,J607,0)</f>
        <v>0</v>
      </c>
      <c r="AK607" s="75" t="n">
        <f aca="false">IF(K607&lt;&gt;0,L607,0)</f>
        <v>0</v>
      </c>
    </row>
    <row r="608" s="174" customFormat="true" ht="14.25" hidden="false" customHeight="false" outlineLevel="0" collapsed="false">
      <c r="A608" s="159" t="n">
        <v>596</v>
      </c>
      <c r="B608" s="160" t="n">
        <f aca="false">IF('ORÇ.GLOBAL P CAIXA'!$K607="EXEC.",0,'ORÇ.REPROG. P CAIXA'!B608)</f>
        <v>0</v>
      </c>
      <c r="C608" s="161" t="n">
        <f aca="false">IF('ORÇ.GLOBAL P CAIXA'!$K607="EXEC.",0,'ORÇ.REPROG. P CAIXA'!C608)</f>
        <v>0</v>
      </c>
      <c r="D608" s="162" t="n">
        <f aca="false">IF('ORÇ.GLOBAL P CAIXA'!$K607="EXEC.",0,'ORÇ.REPROG. P CAIXA'!D608)</f>
        <v>0</v>
      </c>
      <c r="E608" s="163" t="n">
        <f aca="false">IF('ORÇ.GLOBAL P CAIXA'!$K607="EXEC.",0,'ORÇ.REPROG. P CAIXA'!E608)</f>
        <v>0</v>
      </c>
      <c r="F608" s="163" t="n">
        <f aca="false">IF('ORÇ.GLOBAL P CAIXA'!K607="EXEC.",0,IF('ORÇ.GLOBAL EMPRESA'!G607&gt;0,'ORÇ.GLOBAL EMPRESA'!G607,'ORÇ.GLOBAL P CAIXA'!F607))</f>
        <v>0</v>
      </c>
      <c r="G608" s="163" t="n">
        <f aca="false">IF(E608&lt;&gt;0,ROUND(E608*F608,2),IF(AE608=0,(SUMIF($W$13:$W$1012,B608,$AE$13:$AE$1012)),AE608))</f>
        <v>0</v>
      </c>
      <c r="H608" s="661" t="n">
        <f aca="false">IF('ORÇ.GLOBAL P CAIXA'!K607="EXEC.",0,'ORÇ.REPROG. P CAIXA'!H608)</f>
        <v>0</v>
      </c>
      <c r="I608" s="661" t="n">
        <f aca="false">IF('ORÇ.GLOBAL P CAIXA'!K607="EXEC.",0,'ORÇ.REPROG. P CAIXA'!I608)</f>
        <v>0</v>
      </c>
      <c r="J608" s="163" t="n">
        <f aca="false">IF(H608&lt;&gt;0,ROUND(H608*I608,2),IF(AJ608=0,(SUMIF($W$13:$W$1012,B608,$AJ$13:$AJ$1012)),AJ608))</f>
        <v>0</v>
      </c>
      <c r="K608" s="163" t="n">
        <f aca="false">H608-E608</f>
        <v>0</v>
      </c>
      <c r="L608" s="163" t="n">
        <f aca="false">J608-G608</f>
        <v>0</v>
      </c>
      <c r="M608" s="662" t="str">
        <f aca="false">IF('ORÇ.GLOBAL P CAIXA'!K607="EXEC.","",IF('ORÇ.REPROG. P CAIXA'!M608&gt;0,'ORÇ.REPROG. P CAIXA'!M608,""))</f>
        <v/>
      </c>
      <c r="N608" s="663" t="str">
        <f aca="false">IF('ORÇ.GLOBAL P CAIXA'!K607="EXEC.","",IF('ORÇ.REPROG. P CAIXA'!N608&gt;0,'ORÇ.REPROG. P CAIXA'!N608,""))</f>
        <v/>
      </c>
      <c r="O608" s="166" t="str">
        <f aca="false">IF('ORÇ.GLOBAL P CAIXA'!$K607="EXEC.","",'ORÇ.REPROG. P CAIXA'!O608)</f>
        <v/>
      </c>
      <c r="P608" s="167"/>
      <c r="Q608" s="168" t="str">
        <f aca="false">IF(B608&gt;0,"ok","ocultar")</f>
        <v>ocultar</v>
      </c>
      <c r="R608" s="649"/>
      <c r="S608" s="649"/>
      <c r="T608" s="650"/>
      <c r="V608" s="88"/>
      <c r="W608" s="157" t="n">
        <f aca="false">IF(B608=0,W607,IF(ISNONTEXT(B608)=TRUE(),INT(B608),INT(LEFT(B608,FIND(".",B608)-1))))</f>
        <v>3</v>
      </c>
      <c r="X608" s="157" t="str">
        <f aca="false">IF(X609=1,1,IF(B608&lt;&gt;0,1,IF(C608&lt;&gt;0,1,IF(D608&lt;&gt;0,1,IF(E608&lt;&gt;0,1,"")))))</f>
        <v/>
      </c>
      <c r="Y608" s="157" t="str">
        <f aca="false">IF(W608=0," ",IF(W608&lt;&gt;W607,W608," "))</f>
        <v> </v>
      </c>
      <c r="Z608" s="88"/>
      <c r="AA608" s="75" t="n">
        <f aca="false">IF(W608&lt;&gt;Y608,(IF(N608=0,G608*(INFORMAÇÕES!$Q$69/INFORMAÇÕES!$Q$72),IF(N608="R",G608,0))),0)</f>
        <v>0</v>
      </c>
      <c r="AB608" s="75" t="n">
        <f aca="false">IF(W608&lt;&gt;Y608,(IF(N608=0,G608*(INFORMAÇÕES!$Q$70/INFORMAÇÕES!$Q$72),IF(N608="C",G608,0))),0)</f>
        <v>0</v>
      </c>
      <c r="AC608" s="75" t="n">
        <f aca="false">IF(W608&lt;&gt;Y608,(IF(N608=0,G608*INFORMAÇÕES!$U$115,IF(N608="CF",G608,0))),0)</f>
        <v>0</v>
      </c>
      <c r="AD608" s="75" t="n">
        <f aca="false">IF(W608&lt;&gt;Y608,(IF(N608=0,G608*INFORMAÇÕES!$U$116,IF(N608="O",G608,0))),0)</f>
        <v>0</v>
      </c>
      <c r="AE608" s="75" t="n">
        <f aca="false">IF(E608&lt;&gt;0,G608,0)</f>
        <v>0</v>
      </c>
      <c r="AF608" s="75" t="n">
        <f aca="false">IF(W608&lt;&gt;Y608,(IF(N608=0,J608*(INFORMAÇÕES!$Q$89/INFORMAÇÕES!$Q$92),IF(N608="R",J608,0))),0)</f>
        <v>0</v>
      </c>
      <c r="AG608" s="75" t="n">
        <f aca="false">IF(W608&lt;&gt;Y608,(IF(N608=0,J608*(INFORMAÇÕES!$Q$90/INFORMAÇÕES!$Q$92),IF(N608="C",J608,0))),0)</f>
        <v>0</v>
      </c>
      <c r="AH608" s="75" t="n">
        <f aca="false">IF(W608&lt;&gt;Y608,(IF(N608="",J608*INFORMAÇÕES!$U$115,IF(N608="CF",J608,0))),0)</f>
        <v>0</v>
      </c>
      <c r="AI608" s="75" t="n">
        <f aca="false">IF(W608&lt;&gt;Y608,(IF(N608="",J608*INFORMAÇÕES!$U$116,IF(N608="O",J608,0))),0)</f>
        <v>0</v>
      </c>
      <c r="AJ608" s="75" t="n">
        <f aca="false">IF(H608&lt;&gt;0,J608,0)</f>
        <v>0</v>
      </c>
      <c r="AK608" s="75" t="n">
        <f aca="false">IF(K608&lt;&gt;0,L608,0)</f>
        <v>0</v>
      </c>
    </row>
    <row r="609" s="174" customFormat="true" ht="14.25" hidden="false" customHeight="false" outlineLevel="0" collapsed="false">
      <c r="A609" s="159" t="n">
        <v>597</v>
      </c>
      <c r="B609" s="160" t="n">
        <f aca="false">IF('ORÇ.GLOBAL P CAIXA'!$K608="EXEC.",0,'ORÇ.REPROG. P CAIXA'!B609)</f>
        <v>0</v>
      </c>
      <c r="C609" s="161" t="n">
        <f aca="false">IF('ORÇ.GLOBAL P CAIXA'!$K608="EXEC.",0,'ORÇ.REPROG. P CAIXA'!C609)</f>
        <v>0</v>
      </c>
      <c r="D609" s="162" t="n">
        <f aca="false">IF('ORÇ.GLOBAL P CAIXA'!$K608="EXEC.",0,'ORÇ.REPROG. P CAIXA'!D609)</f>
        <v>0</v>
      </c>
      <c r="E609" s="163" t="n">
        <f aca="false">IF('ORÇ.GLOBAL P CAIXA'!$K608="EXEC.",0,'ORÇ.REPROG. P CAIXA'!E609)</f>
        <v>0</v>
      </c>
      <c r="F609" s="163" t="n">
        <f aca="false">IF('ORÇ.GLOBAL P CAIXA'!K608="EXEC.",0,IF('ORÇ.GLOBAL EMPRESA'!G608&gt;0,'ORÇ.GLOBAL EMPRESA'!G608,'ORÇ.GLOBAL P CAIXA'!F608))</f>
        <v>0</v>
      </c>
      <c r="G609" s="163" t="n">
        <f aca="false">IF(E609&lt;&gt;0,ROUND(E609*F609,2),IF(AE609=0,(SUMIF($W$13:$W$1012,B609,$AE$13:$AE$1012)),AE609))</f>
        <v>0</v>
      </c>
      <c r="H609" s="661" t="n">
        <f aca="false">IF('ORÇ.GLOBAL P CAIXA'!K608="EXEC.",0,'ORÇ.REPROG. P CAIXA'!H609)</f>
        <v>0</v>
      </c>
      <c r="I609" s="661" t="n">
        <f aca="false">IF('ORÇ.GLOBAL P CAIXA'!K608="EXEC.",0,'ORÇ.REPROG. P CAIXA'!I609)</f>
        <v>0</v>
      </c>
      <c r="J609" s="163" t="n">
        <f aca="false">IF(H609&lt;&gt;0,ROUND(H609*I609,2),IF(AJ609=0,(SUMIF($W$13:$W$1012,B609,$AJ$13:$AJ$1012)),AJ609))</f>
        <v>0</v>
      </c>
      <c r="K609" s="163" t="n">
        <f aca="false">H609-E609</f>
        <v>0</v>
      </c>
      <c r="L609" s="163" t="n">
        <f aca="false">J609-G609</f>
        <v>0</v>
      </c>
      <c r="M609" s="662" t="str">
        <f aca="false">IF('ORÇ.GLOBAL P CAIXA'!K608="EXEC.","",IF('ORÇ.REPROG. P CAIXA'!M609&gt;0,'ORÇ.REPROG. P CAIXA'!M609,""))</f>
        <v/>
      </c>
      <c r="N609" s="663" t="str">
        <f aca="false">IF('ORÇ.GLOBAL P CAIXA'!K608="EXEC.","",IF('ORÇ.REPROG. P CAIXA'!N609&gt;0,'ORÇ.REPROG. P CAIXA'!N609,""))</f>
        <v/>
      </c>
      <c r="O609" s="166" t="str">
        <f aca="false">IF('ORÇ.GLOBAL P CAIXA'!$K608="EXEC.","",'ORÇ.REPROG. P CAIXA'!O609)</f>
        <v/>
      </c>
      <c r="P609" s="167"/>
      <c r="Q609" s="168" t="str">
        <f aca="false">IF(B609&gt;0,"ok","ocultar")</f>
        <v>ocultar</v>
      </c>
      <c r="R609" s="649"/>
      <c r="S609" s="649"/>
      <c r="T609" s="650"/>
      <c r="V609" s="88"/>
      <c r="W609" s="157" t="n">
        <f aca="false">IF(B609=0,W608,IF(ISNONTEXT(B609)=TRUE(),INT(B609),INT(LEFT(B609,FIND(".",B609)-1))))</f>
        <v>3</v>
      </c>
      <c r="X609" s="157" t="str">
        <f aca="false">IF(X610=1,1,IF(B609&lt;&gt;0,1,IF(C609&lt;&gt;0,1,IF(D609&lt;&gt;0,1,IF(E609&lt;&gt;0,1,"")))))</f>
        <v/>
      </c>
      <c r="Y609" s="157" t="str">
        <f aca="false">IF(W609=0," ",IF(W609&lt;&gt;W608,W609," "))</f>
        <v> </v>
      </c>
      <c r="Z609" s="88"/>
      <c r="AA609" s="75" t="n">
        <f aca="false">IF(W609&lt;&gt;Y609,(IF(N609=0,G609*(INFORMAÇÕES!$Q$69/INFORMAÇÕES!$Q$72),IF(N609="R",G609,0))),0)</f>
        <v>0</v>
      </c>
      <c r="AB609" s="75" t="n">
        <f aca="false">IF(W609&lt;&gt;Y609,(IF(N609=0,G609*(INFORMAÇÕES!$Q$70/INFORMAÇÕES!$Q$72),IF(N609="C",G609,0))),0)</f>
        <v>0</v>
      </c>
      <c r="AC609" s="75" t="n">
        <f aca="false">IF(W609&lt;&gt;Y609,(IF(N609=0,G609*INFORMAÇÕES!$U$115,IF(N609="CF",G609,0))),0)</f>
        <v>0</v>
      </c>
      <c r="AD609" s="75" t="n">
        <f aca="false">IF(W609&lt;&gt;Y609,(IF(N609=0,G609*INFORMAÇÕES!$U$116,IF(N609="O",G609,0))),0)</f>
        <v>0</v>
      </c>
      <c r="AE609" s="75" t="n">
        <f aca="false">IF(E609&lt;&gt;0,G609,0)</f>
        <v>0</v>
      </c>
      <c r="AF609" s="75" t="n">
        <f aca="false">IF(W609&lt;&gt;Y609,(IF(N609=0,J609*(INFORMAÇÕES!$Q$89/INFORMAÇÕES!$Q$92),IF(N609="R",J609,0))),0)</f>
        <v>0</v>
      </c>
      <c r="AG609" s="75" t="n">
        <f aca="false">IF(W609&lt;&gt;Y609,(IF(N609=0,J609*(INFORMAÇÕES!$Q$90/INFORMAÇÕES!$Q$92),IF(N609="C",J609,0))),0)</f>
        <v>0</v>
      </c>
      <c r="AH609" s="75" t="n">
        <f aca="false">IF(W609&lt;&gt;Y609,(IF(N609="",J609*INFORMAÇÕES!$U$115,IF(N609="CF",J609,0))),0)</f>
        <v>0</v>
      </c>
      <c r="AI609" s="75" t="n">
        <f aca="false">IF(W609&lt;&gt;Y609,(IF(N609="",J609*INFORMAÇÕES!$U$116,IF(N609="O",J609,0))),0)</f>
        <v>0</v>
      </c>
      <c r="AJ609" s="75" t="n">
        <f aca="false">IF(H609&lt;&gt;0,J609,0)</f>
        <v>0</v>
      </c>
      <c r="AK609" s="75" t="n">
        <f aca="false">IF(K609&lt;&gt;0,L609,0)</f>
        <v>0</v>
      </c>
    </row>
    <row r="610" s="174" customFormat="true" ht="14.25" hidden="false" customHeight="false" outlineLevel="0" collapsed="false">
      <c r="A610" s="159" t="n">
        <v>598</v>
      </c>
      <c r="B610" s="160" t="n">
        <f aca="false">IF('ORÇ.GLOBAL P CAIXA'!$K609="EXEC.",0,'ORÇ.REPROG. P CAIXA'!B610)</f>
        <v>0</v>
      </c>
      <c r="C610" s="161" t="n">
        <f aca="false">IF('ORÇ.GLOBAL P CAIXA'!$K609="EXEC.",0,'ORÇ.REPROG. P CAIXA'!C610)</f>
        <v>0</v>
      </c>
      <c r="D610" s="162" t="n">
        <f aca="false">IF('ORÇ.GLOBAL P CAIXA'!$K609="EXEC.",0,'ORÇ.REPROG. P CAIXA'!D610)</f>
        <v>0</v>
      </c>
      <c r="E610" s="163" t="n">
        <f aca="false">IF('ORÇ.GLOBAL P CAIXA'!$K609="EXEC.",0,'ORÇ.REPROG. P CAIXA'!E610)</f>
        <v>0</v>
      </c>
      <c r="F610" s="163" t="n">
        <f aca="false">IF('ORÇ.GLOBAL P CAIXA'!K609="EXEC.",0,IF('ORÇ.GLOBAL EMPRESA'!G609&gt;0,'ORÇ.GLOBAL EMPRESA'!G609,'ORÇ.GLOBAL P CAIXA'!F609))</f>
        <v>0</v>
      </c>
      <c r="G610" s="163" t="n">
        <f aca="false">IF(E610&lt;&gt;0,ROUND(E610*F610,2),IF(AE610=0,(SUMIF($W$13:$W$1012,B610,$AE$13:$AE$1012)),AE610))</f>
        <v>0</v>
      </c>
      <c r="H610" s="661" t="n">
        <f aca="false">IF('ORÇ.GLOBAL P CAIXA'!K609="EXEC.",0,'ORÇ.REPROG. P CAIXA'!H610)</f>
        <v>0</v>
      </c>
      <c r="I610" s="661" t="n">
        <f aca="false">IF('ORÇ.GLOBAL P CAIXA'!K609="EXEC.",0,'ORÇ.REPROG. P CAIXA'!I610)</f>
        <v>0</v>
      </c>
      <c r="J610" s="163" t="n">
        <f aca="false">IF(H610&lt;&gt;0,ROUND(H610*I610,2),IF(AJ610=0,(SUMIF($W$13:$W$1012,B610,$AJ$13:$AJ$1012)),AJ610))</f>
        <v>0</v>
      </c>
      <c r="K610" s="163" t="n">
        <f aca="false">H610-E610</f>
        <v>0</v>
      </c>
      <c r="L610" s="163" t="n">
        <f aca="false">J610-G610</f>
        <v>0</v>
      </c>
      <c r="M610" s="662" t="str">
        <f aca="false">IF('ORÇ.GLOBAL P CAIXA'!K609="EXEC.","",IF('ORÇ.REPROG. P CAIXA'!M610&gt;0,'ORÇ.REPROG. P CAIXA'!M610,""))</f>
        <v/>
      </c>
      <c r="N610" s="663" t="str">
        <f aca="false">IF('ORÇ.GLOBAL P CAIXA'!K609="EXEC.","",IF('ORÇ.REPROG. P CAIXA'!N610&gt;0,'ORÇ.REPROG. P CAIXA'!N610,""))</f>
        <v/>
      </c>
      <c r="O610" s="166" t="str">
        <f aca="false">IF('ORÇ.GLOBAL P CAIXA'!$K609="EXEC.","",'ORÇ.REPROG. P CAIXA'!O610)</f>
        <v/>
      </c>
      <c r="P610" s="167"/>
      <c r="Q610" s="168" t="str">
        <f aca="false">IF(B610&gt;0,"ok","ocultar")</f>
        <v>ocultar</v>
      </c>
      <c r="R610" s="649"/>
      <c r="S610" s="649"/>
      <c r="T610" s="650"/>
      <c r="V610" s="88"/>
      <c r="W610" s="157" t="n">
        <f aca="false">IF(B610=0,W609,IF(ISNONTEXT(B610)=TRUE(),INT(B610),INT(LEFT(B610,FIND(".",B610)-1))))</f>
        <v>3</v>
      </c>
      <c r="X610" s="157" t="str">
        <f aca="false">IF(X611=1,1,IF(B610&lt;&gt;0,1,IF(C610&lt;&gt;0,1,IF(D610&lt;&gt;0,1,IF(E610&lt;&gt;0,1,"")))))</f>
        <v/>
      </c>
      <c r="Y610" s="157" t="str">
        <f aca="false">IF(W610=0," ",IF(W610&lt;&gt;W609,W610," "))</f>
        <v> </v>
      </c>
      <c r="Z610" s="88"/>
      <c r="AA610" s="75" t="n">
        <f aca="false">IF(W610&lt;&gt;Y610,(IF(N610=0,G610*(INFORMAÇÕES!$Q$69/INFORMAÇÕES!$Q$72),IF(N610="R",G610,0))),0)</f>
        <v>0</v>
      </c>
      <c r="AB610" s="75" t="n">
        <f aca="false">IF(W610&lt;&gt;Y610,(IF(N610=0,G610*(INFORMAÇÕES!$Q$70/INFORMAÇÕES!$Q$72),IF(N610="C",G610,0))),0)</f>
        <v>0</v>
      </c>
      <c r="AC610" s="75" t="n">
        <f aca="false">IF(W610&lt;&gt;Y610,(IF(N610=0,G610*INFORMAÇÕES!$U$115,IF(N610="CF",G610,0))),0)</f>
        <v>0</v>
      </c>
      <c r="AD610" s="75" t="n">
        <f aca="false">IF(W610&lt;&gt;Y610,(IF(N610=0,G610*INFORMAÇÕES!$U$116,IF(N610="O",G610,0))),0)</f>
        <v>0</v>
      </c>
      <c r="AE610" s="75" t="n">
        <f aca="false">IF(E610&lt;&gt;0,G610,0)</f>
        <v>0</v>
      </c>
      <c r="AF610" s="75" t="n">
        <f aca="false">IF(W610&lt;&gt;Y610,(IF(N610=0,J610*(INFORMAÇÕES!$Q$89/INFORMAÇÕES!$Q$92),IF(N610="R",J610,0))),0)</f>
        <v>0</v>
      </c>
      <c r="AG610" s="75" t="n">
        <f aca="false">IF(W610&lt;&gt;Y610,(IF(N610=0,J610*(INFORMAÇÕES!$Q$90/INFORMAÇÕES!$Q$92),IF(N610="C",J610,0))),0)</f>
        <v>0</v>
      </c>
      <c r="AH610" s="75" t="n">
        <f aca="false">IF(W610&lt;&gt;Y610,(IF(N610="",J610*INFORMAÇÕES!$U$115,IF(N610="CF",J610,0))),0)</f>
        <v>0</v>
      </c>
      <c r="AI610" s="75" t="n">
        <f aca="false">IF(W610&lt;&gt;Y610,(IF(N610="",J610*INFORMAÇÕES!$U$116,IF(N610="O",J610,0))),0)</f>
        <v>0</v>
      </c>
      <c r="AJ610" s="75" t="n">
        <f aca="false">IF(H610&lt;&gt;0,J610,0)</f>
        <v>0</v>
      </c>
      <c r="AK610" s="75" t="n">
        <f aca="false">IF(K610&lt;&gt;0,L610,0)</f>
        <v>0</v>
      </c>
    </row>
    <row r="611" s="174" customFormat="true" ht="14.25" hidden="false" customHeight="false" outlineLevel="0" collapsed="false">
      <c r="A611" s="159" t="n">
        <v>599</v>
      </c>
      <c r="B611" s="160" t="n">
        <f aca="false">IF('ORÇ.GLOBAL P CAIXA'!$K610="EXEC.",0,'ORÇ.REPROG. P CAIXA'!B611)</f>
        <v>0</v>
      </c>
      <c r="C611" s="161" t="n">
        <f aca="false">IF('ORÇ.GLOBAL P CAIXA'!$K610="EXEC.",0,'ORÇ.REPROG. P CAIXA'!C611)</f>
        <v>0</v>
      </c>
      <c r="D611" s="162" t="n">
        <f aca="false">IF('ORÇ.GLOBAL P CAIXA'!$K610="EXEC.",0,'ORÇ.REPROG. P CAIXA'!D611)</f>
        <v>0</v>
      </c>
      <c r="E611" s="163" t="n">
        <f aca="false">IF('ORÇ.GLOBAL P CAIXA'!$K610="EXEC.",0,'ORÇ.REPROG. P CAIXA'!E611)</f>
        <v>0</v>
      </c>
      <c r="F611" s="163" t="n">
        <f aca="false">IF('ORÇ.GLOBAL P CAIXA'!K610="EXEC.",0,IF('ORÇ.GLOBAL EMPRESA'!G610&gt;0,'ORÇ.GLOBAL EMPRESA'!G610,'ORÇ.GLOBAL P CAIXA'!F610))</f>
        <v>0</v>
      </c>
      <c r="G611" s="163" t="n">
        <f aca="false">IF(E611&lt;&gt;0,ROUND(E611*F611,2),IF(AE611=0,(SUMIF($W$13:$W$1012,B611,$AE$13:$AE$1012)),AE611))</f>
        <v>0</v>
      </c>
      <c r="H611" s="661" t="n">
        <f aca="false">IF('ORÇ.GLOBAL P CAIXA'!K610="EXEC.",0,'ORÇ.REPROG. P CAIXA'!H611)</f>
        <v>0</v>
      </c>
      <c r="I611" s="661" t="n">
        <f aca="false">IF('ORÇ.GLOBAL P CAIXA'!K610="EXEC.",0,'ORÇ.REPROG. P CAIXA'!I611)</f>
        <v>0</v>
      </c>
      <c r="J611" s="163" t="n">
        <f aca="false">IF(H611&lt;&gt;0,ROUND(H611*I611,2),IF(AJ611=0,(SUMIF($W$13:$W$1012,B611,$AJ$13:$AJ$1012)),AJ611))</f>
        <v>0</v>
      </c>
      <c r="K611" s="163" t="n">
        <f aca="false">H611-E611</f>
        <v>0</v>
      </c>
      <c r="L611" s="163" t="n">
        <f aca="false">J611-G611</f>
        <v>0</v>
      </c>
      <c r="M611" s="662" t="str">
        <f aca="false">IF('ORÇ.GLOBAL P CAIXA'!K610="EXEC.","",IF('ORÇ.REPROG. P CAIXA'!M611&gt;0,'ORÇ.REPROG. P CAIXA'!M611,""))</f>
        <v/>
      </c>
      <c r="N611" s="663" t="str">
        <f aca="false">IF('ORÇ.GLOBAL P CAIXA'!K610="EXEC.","",IF('ORÇ.REPROG. P CAIXA'!N611&gt;0,'ORÇ.REPROG. P CAIXA'!N611,""))</f>
        <v/>
      </c>
      <c r="O611" s="166" t="str">
        <f aca="false">IF('ORÇ.GLOBAL P CAIXA'!$K610="EXEC.","",'ORÇ.REPROG. P CAIXA'!O611)</f>
        <v/>
      </c>
      <c r="P611" s="167"/>
      <c r="Q611" s="168" t="str">
        <f aca="false">IF(B611&gt;0,"ok","ocultar")</f>
        <v>ocultar</v>
      </c>
      <c r="R611" s="649"/>
      <c r="S611" s="649"/>
      <c r="T611" s="650"/>
      <c r="V611" s="88"/>
      <c r="W611" s="157" t="n">
        <f aca="false">IF(B611=0,W610,IF(ISNONTEXT(B611)=TRUE(),INT(B611),INT(LEFT(B611,FIND(".",B611)-1))))</f>
        <v>3</v>
      </c>
      <c r="X611" s="157" t="str">
        <f aca="false">IF(X612=1,1,IF(B611&lt;&gt;0,1,IF(C611&lt;&gt;0,1,IF(D611&lt;&gt;0,1,IF(E611&lt;&gt;0,1,"")))))</f>
        <v/>
      </c>
      <c r="Y611" s="157" t="str">
        <f aca="false">IF(W611=0," ",IF(W611&lt;&gt;W610,W611," "))</f>
        <v> </v>
      </c>
      <c r="Z611" s="88"/>
      <c r="AA611" s="75" t="n">
        <f aca="false">IF(W611&lt;&gt;Y611,(IF(N611=0,G611*(INFORMAÇÕES!$Q$69/INFORMAÇÕES!$Q$72),IF(N611="R",G611,0))),0)</f>
        <v>0</v>
      </c>
      <c r="AB611" s="75" t="n">
        <f aca="false">IF(W611&lt;&gt;Y611,(IF(N611=0,G611*(INFORMAÇÕES!$Q$70/INFORMAÇÕES!$Q$72),IF(N611="C",G611,0))),0)</f>
        <v>0</v>
      </c>
      <c r="AC611" s="75" t="n">
        <f aca="false">IF(W611&lt;&gt;Y611,(IF(N611=0,G611*INFORMAÇÕES!$U$115,IF(N611="CF",G611,0))),0)</f>
        <v>0</v>
      </c>
      <c r="AD611" s="75" t="n">
        <f aca="false">IF(W611&lt;&gt;Y611,(IF(N611=0,G611*INFORMAÇÕES!$U$116,IF(N611="O",G611,0))),0)</f>
        <v>0</v>
      </c>
      <c r="AE611" s="75" t="n">
        <f aca="false">IF(E611&lt;&gt;0,G611,0)</f>
        <v>0</v>
      </c>
      <c r="AF611" s="75" t="n">
        <f aca="false">IF(W611&lt;&gt;Y611,(IF(N611=0,J611*(INFORMAÇÕES!$Q$89/INFORMAÇÕES!$Q$92),IF(N611="R",J611,0))),0)</f>
        <v>0</v>
      </c>
      <c r="AG611" s="75" t="n">
        <f aca="false">IF(W611&lt;&gt;Y611,(IF(N611=0,J611*(INFORMAÇÕES!$Q$90/INFORMAÇÕES!$Q$92),IF(N611="C",J611,0))),0)</f>
        <v>0</v>
      </c>
      <c r="AH611" s="75" t="n">
        <f aca="false">IF(W611&lt;&gt;Y611,(IF(N611="",J611*INFORMAÇÕES!$U$115,IF(N611="CF",J611,0))),0)</f>
        <v>0</v>
      </c>
      <c r="AI611" s="75" t="n">
        <f aca="false">IF(W611&lt;&gt;Y611,(IF(N611="",J611*INFORMAÇÕES!$U$116,IF(N611="O",J611,0))),0)</f>
        <v>0</v>
      </c>
      <c r="AJ611" s="75" t="n">
        <f aca="false">IF(H611&lt;&gt;0,J611,0)</f>
        <v>0</v>
      </c>
      <c r="AK611" s="75" t="n">
        <f aca="false">IF(K611&lt;&gt;0,L611,0)</f>
        <v>0</v>
      </c>
    </row>
    <row r="612" s="174" customFormat="true" ht="14.25" hidden="false" customHeight="false" outlineLevel="0" collapsed="false">
      <c r="A612" s="159" t="n">
        <v>600</v>
      </c>
      <c r="B612" s="160" t="n">
        <f aca="false">IF('ORÇ.GLOBAL P CAIXA'!$K611="EXEC.",0,'ORÇ.REPROG. P CAIXA'!B612)</f>
        <v>0</v>
      </c>
      <c r="C612" s="161" t="n">
        <f aca="false">IF('ORÇ.GLOBAL P CAIXA'!$K611="EXEC.",0,'ORÇ.REPROG. P CAIXA'!C612)</f>
        <v>0</v>
      </c>
      <c r="D612" s="162" t="n">
        <f aca="false">IF('ORÇ.GLOBAL P CAIXA'!$K611="EXEC.",0,'ORÇ.REPROG. P CAIXA'!D612)</f>
        <v>0</v>
      </c>
      <c r="E612" s="163" t="n">
        <f aca="false">IF('ORÇ.GLOBAL P CAIXA'!$K611="EXEC.",0,'ORÇ.REPROG. P CAIXA'!E612)</f>
        <v>0</v>
      </c>
      <c r="F612" s="163" t="n">
        <f aca="false">IF('ORÇ.GLOBAL P CAIXA'!K611="EXEC.",0,IF('ORÇ.GLOBAL EMPRESA'!G611&gt;0,'ORÇ.GLOBAL EMPRESA'!G611,'ORÇ.GLOBAL P CAIXA'!F611))</f>
        <v>0</v>
      </c>
      <c r="G612" s="163" t="n">
        <f aca="false">IF(E612&lt;&gt;0,ROUND(E612*F612,2),IF(AE612=0,(SUMIF($W$13:$W$1012,B612,$AE$13:$AE$1012)),AE612))</f>
        <v>0</v>
      </c>
      <c r="H612" s="661" t="n">
        <f aca="false">IF('ORÇ.GLOBAL P CAIXA'!K611="EXEC.",0,'ORÇ.REPROG. P CAIXA'!H612)</f>
        <v>0</v>
      </c>
      <c r="I612" s="661" t="n">
        <f aca="false">IF('ORÇ.GLOBAL P CAIXA'!K611="EXEC.",0,'ORÇ.REPROG. P CAIXA'!I612)</f>
        <v>0</v>
      </c>
      <c r="J612" s="163" t="n">
        <f aca="false">IF(H612&lt;&gt;0,ROUND(H612*I612,2),IF(AJ612=0,(SUMIF($W$13:$W$1012,B612,$AJ$13:$AJ$1012)),AJ612))</f>
        <v>0</v>
      </c>
      <c r="K612" s="163" t="n">
        <f aca="false">H612-E612</f>
        <v>0</v>
      </c>
      <c r="L612" s="163" t="n">
        <f aca="false">J612-G612</f>
        <v>0</v>
      </c>
      <c r="M612" s="662" t="str">
        <f aca="false">IF('ORÇ.GLOBAL P CAIXA'!K611="EXEC.","",IF('ORÇ.REPROG. P CAIXA'!M612&gt;0,'ORÇ.REPROG. P CAIXA'!M612,""))</f>
        <v/>
      </c>
      <c r="N612" s="663" t="str">
        <f aca="false">IF('ORÇ.GLOBAL P CAIXA'!K611="EXEC.","",IF('ORÇ.REPROG. P CAIXA'!N612&gt;0,'ORÇ.REPROG. P CAIXA'!N612,""))</f>
        <v/>
      </c>
      <c r="O612" s="166" t="str">
        <f aca="false">IF('ORÇ.GLOBAL P CAIXA'!$K611="EXEC.","",'ORÇ.REPROG. P CAIXA'!O612)</f>
        <v/>
      </c>
      <c r="P612" s="167"/>
      <c r="Q612" s="168" t="str">
        <f aca="false">IF(B612&gt;0,"ok","ocultar")</f>
        <v>ocultar</v>
      </c>
      <c r="R612" s="649"/>
      <c r="S612" s="649"/>
      <c r="T612" s="650"/>
      <c r="V612" s="88"/>
      <c r="W612" s="157" t="n">
        <f aca="false">IF(B612=0,W611,IF(ISNONTEXT(B612)=TRUE(),INT(B612),INT(LEFT(B612,FIND(".",B612)-1))))</f>
        <v>3</v>
      </c>
      <c r="X612" s="157" t="str">
        <f aca="false">IF(X613=1,1,IF(B612&lt;&gt;0,1,IF(C612&lt;&gt;0,1,IF(D612&lt;&gt;0,1,IF(E612&lt;&gt;0,1,"")))))</f>
        <v/>
      </c>
      <c r="Y612" s="157" t="str">
        <f aca="false">IF(W612=0," ",IF(W612&lt;&gt;W611,W612," "))</f>
        <v> </v>
      </c>
      <c r="Z612" s="88"/>
      <c r="AA612" s="75" t="n">
        <f aca="false">IF(W612&lt;&gt;Y612,(IF(N612=0,G612*(INFORMAÇÕES!$Q$69/INFORMAÇÕES!$Q$72),IF(N612="R",G612,0))),0)</f>
        <v>0</v>
      </c>
      <c r="AB612" s="75" t="n">
        <f aca="false">IF(W612&lt;&gt;Y612,(IF(N612=0,G612*(INFORMAÇÕES!$Q$70/INFORMAÇÕES!$Q$72),IF(N612="C",G612,0))),0)</f>
        <v>0</v>
      </c>
      <c r="AC612" s="75" t="n">
        <f aca="false">IF(W612&lt;&gt;Y612,(IF(N612=0,G612*INFORMAÇÕES!$U$115,IF(N612="CF",G612,0))),0)</f>
        <v>0</v>
      </c>
      <c r="AD612" s="75" t="n">
        <f aca="false">IF(W612&lt;&gt;Y612,(IF(N612=0,G612*INFORMAÇÕES!$U$116,IF(N612="O",G612,0))),0)</f>
        <v>0</v>
      </c>
      <c r="AE612" s="75" t="n">
        <f aca="false">IF(E612&lt;&gt;0,G612,0)</f>
        <v>0</v>
      </c>
      <c r="AF612" s="75" t="n">
        <f aca="false">IF(W612&lt;&gt;Y612,(IF(N612=0,J612*(INFORMAÇÕES!$Q$89/INFORMAÇÕES!$Q$92),IF(N612="R",J612,0))),0)</f>
        <v>0</v>
      </c>
      <c r="AG612" s="75" t="n">
        <f aca="false">IF(W612&lt;&gt;Y612,(IF(N612=0,J612*(INFORMAÇÕES!$Q$90/INFORMAÇÕES!$Q$92),IF(N612="C",J612,0))),0)</f>
        <v>0</v>
      </c>
      <c r="AH612" s="75" t="n">
        <f aca="false">IF(W612&lt;&gt;Y612,(IF(N612="",J612*INFORMAÇÕES!$U$115,IF(N612="CF",J612,0))),0)</f>
        <v>0</v>
      </c>
      <c r="AI612" s="75" t="n">
        <f aca="false">IF(W612&lt;&gt;Y612,(IF(N612="",J612*INFORMAÇÕES!$U$116,IF(N612="O",J612,0))),0)</f>
        <v>0</v>
      </c>
      <c r="AJ612" s="75" t="n">
        <f aca="false">IF(H612&lt;&gt;0,J612,0)</f>
        <v>0</v>
      </c>
      <c r="AK612" s="75" t="n">
        <f aca="false">IF(K612&lt;&gt;0,L612,0)</f>
        <v>0</v>
      </c>
    </row>
    <row r="613" s="174" customFormat="true" ht="14.25" hidden="false" customHeight="false" outlineLevel="0" collapsed="false">
      <c r="A613" s="159" t="n">
        <v>601</v>
      </c>
      <c r="B613" s="160" t="n">
        <f aca="false">IF('ORÇ.GLOBAL P CAIXA'!$K612="EXEC.",0,'ORÇ.REPROG. P CAIXA'!B613)</f>
        <v>0</v>
      </c>
      <c r="C613" s="161" t="n">
        <f aca="false">IF('ORÇ.GLOBAL P CAIXA'!$K612="EXEC.",0,'ORÇ.REPROG. P CAIXA'!C613)</f>
        <v>0</v>
      </c>
      <c r="D613" s="162" t="n">
        <f aca="false">IF('ORÇ.GLOBAL P CAIXA'!$K612="EXEC.",0,'ORÇ.REPROG. P CAIXA'!D613)</f>
        <v>0</v>
      </c>
      <c r="E613" s="163" t="n">
        <f aca="false">IF('ORÇ.GLOBAL P CAIXA'!$K612="EXEC.",0,'ORÇ.REPROG. P CAIXA'!E613)</f>
        <v>0</v>
      </c>
      <c r="F613" s="163" t="n">
        <f aca="false">IF('ORÇ.GLOBAL P CAIXA'!K612="EXEC.",0,IF('ORÇ.GLOBAL EMPRESA'!G612&gt;0,'ORÇ.GLOBAL EMPRESA'!G612,'ORÇ.GLOBAL P CAIXA'!F612))</f>
        <v>0</v>
      </c>
      <c r="G613" s="163" t="n">
        <f aca="false">IF(E613&lt;&gt;0,ROUND(E613*F613,2),IF(AE613=0,(SUMIF($W$13:$W$1012,B613,$AE$13:$AE$1012)),AE613))</f>
        <v>0</v>
      </c>
      <c r="H613" s="661" t="n">
        <f aca="false">IF('ORÇ.GLOBAL P CAIXA'!K612="EXEC.",0,'ORÇ.REPROG. P CAIXA'!H613)</f>
        <v>0</v>
      </c>
      <c r="I613" s="661" t="n">
        <f aca="false">IF('ORÇ.GLOBAL P CAIXA'!K612="EXEC.",0,'ORÇ.REPROG. P CAIXA'!I613)</f>
        <v>0</v>
      </c>
      <c r="J613" s="163" t="n">
        <f aca="false">IF(H613&lt;&gt;0,ROUND(H613*I613,2),IF(AJ613=0,(SUMIF($W$13:$W$1012,B613,$AJ$13:$AJ$1012)),AJ613))</f>
        <v>0</v>
      </c>
      <c r="K613" s="163" t="n">
        <f aca="false">H613-E613</f>
        <v>0</v>
      </c>
      <c r="L613" s="163" t="n">
        <f aca="false">J613-G613</f>
        <v>0</v>
      </c>
      <c r="M613" s="662" t="str">
        <f aca="false">IF('ORÇ.GLOBAL P CAIXA'!K612="EXEC.","",IF('ORÇ.REPROG. P CAIXA'!M613&gt;0,'ORÇ.REPROG. P CAIXA'!M613,""))</f>
        <v/>
      </c>
      <c r="N613" s="663" t="str">
        <f aca="false">IF('ORÇ.GLOBAL P CAIXA'!K612="EXEC.","",IF('ORÇ.REPROG. P CAIXA'!N613&gt;0,'ORÇ.REPROG. P CAIXA'!N613,""))</f>
        <v/>
      </c>
      <c r="O613" s="166" t="str">
        <f aca="false">IF('ORÇ.GLOBAL P CAIXA'!$K612="EXEC.","",'ORÇ.REPROG. P CAIXA'!O613)</f>
        <v/>
      </c>
      <c r="P613" s="167"/>
      <c r="Q613" s="168" t="str">
        <f aca="false">IF(B613&gt;0,"ok","ocultar")</f>
        <v>ocultar</v>
      </c>
      <c r="R613" s="649"/>
      <c r="S613" s="649"/>
      <c r="T613" s="650"/>
      <c r="V613" s="88"/>
      <c r="W613" s="157" t="n">
        <f aca="false">IF(B613=0,W612,IF(ISNONTEXT(B613)=TRUE(),INT(B613),INT(LEFT(B613,FIND(".",B613)-1))))</f>
        <v>3</v>
      </c>
      <c r="X613" s="157" t="str">
        <f aca="false">IF(X614=1,1,IF(B613&lt;&gt;0,1,IF(C613&lt;&gt;0,1,IF(D613&lt;&gt;0,1,IF(E613&lt;&gt;0,1,"")))))</f>
        <v/>
      </c>
      <c r="Y613" s="157" t="str">
        <f aca="false">IF(W613=0," ",IF(W613&lt;&gt;W612,W613," "))</f>
        <v> </v>
      </c>
      <c r="Z613" s="88"/>
      <c r="AA613" s="75" t="n">
        <f aca="false">IF(W613&lt;&gt;Y613,(IF(N613=0,G613*(INFORMAÇÕES!$Q$69/INFORMAÇÕES!$Q$72),IF(N613="R",G613,0))),0)</f>
        <v>0</v>
      </c>
      <c r="AB613" s="75" t="n">
        <f aca="false">IF(W613&lt;&gt;Y613,(IF(N613=0,G613*(INFORMAÇÕES!$Q$70/INFORMAÇÕES!$Q$72),IF(N613="C",G613,0))),0)</f>
        <v>0</v>
      </c>
      <c r="AC613" s="75" t="n">
        <f aca="false">IF(W613&lt;&gt;Y613,(IF(N613=0,G613*INFORMAÇÕES!$U$115,IF(N613="CF",G613,0))),0)</f>
        <v>0</v>
      </c>
      <c r="AD613" s="75" t="n">
        <f aca="false">IF(W613&lt;&gt;Y613,(IF(N613=0,G613*INFORMAÇÕES!$U$116,IF(N613="O",G613,0))),0)</f>
        <v>0</v>
      </c>
      <c r="AE613" s="75" t="n">
        <f aca="false">IF(E613&lt;&gt;0,G613,0)</f>
        <v>0</v>
      </c>
      <c r="AF613" s="75" t="n">
        <f aca="false">IF(W613&lt;&gt;Y613,(IF(N613=0,J613*(INFORMAÇÕES!$Q$89/INFORMAÇÕES!$Q$92),IF(N613="R",J613,0))),0)</f>
        <v>0</v>
      </c>
      <c r="AG613" s="75" t="n">
        <f aca="false">IF(W613&lt;&gt;Y613,(IF(N613=0,J613*(INFORMAÇÕES!$Q$90/INFORMAÇÕES!$Q$92),IF(N613="C",J613,0))),0)</f>
        <v>0</v>
      </c>
      <c r="AH613" s="75" t="n">
        <f aca="false">IF(W613&lt;&gt;Y613,(IF(N613="",J613*INFORMAÇÕES!$U$115,IF(N613="CF",J613,0))),0)</f>
        <v>0</v>
      </c>
      <c r="AI613" s="75" t="n">
        <f aca="false">IF(W613&lt;&gt;Y613,(IF(N613="",J613*INFORMAÇÕES!$U$116,IF(N613="O",J613,0))),0)</f>
        <v>0</v>
      </c>
      <c r="AJ613" s="75" t="n">
        <f aca="false">IF(H613&lt;&gt;0,J613,0)</f>
        <v>0</v>
      </c>
      <c r="AK613" s="75" t="n">
        <f aca="false">IF(K613&lt;&gt;0,L613,0)</f>
        <v>0</v>
      </c>
    </row>
    <row r="614" s="174" customFormat="true" ht="14.25" hidden="false" customHeight="false" outlineLevel="0" collapsed="false">
      <c r="A614" s="159" t="n">
        <v>602</v>
      </c>
      <c r="B614" s="160" t="n">
        <f aca="false">IF('ORÇ.GLOBAL P CAIXA'!$K613="EXEC.",0,'ORÇ.REPROG. P CAIXA'!B614)</f>
        <v>0</v>
      </c>
      <c r="C614" s="161" t="n">
        <f aca="false">IF('ORÇ.GLOBAL P CAIXA'!$K613="EXEC.",0,'ORÇ.REPROG. P CAIXA'!C614)</f>
        <v>0</v>
      </c>
      <c r="D614" s="162" t="n">
        <f aca="false">IF('ORÇ.GLOBAL P CAIXA'!$K613="EXEC.",0,'ORÇ.REPROG. P CAIXA'!D614)</f>
        <v>0</v>
      </c>
      <c r="E614" s="163" t="n">
        <f aca="false">IF('ORÇ.GLOBAL P CAIXA'!$K613="EXEC.",0,'ORÇ.REPROG. P CAIXA'!E614)</f>
        <v>0</v>
      </c>
      <c r="F614" s="163" t="n">
        <f aca="false">IF('ORÇ.GLOBAL P CAIXA'!K613="EXEC.",0,IF('ORÇ.GLOBAL EMPRESA'!G613&gt;0,'ORÇ.GLOBAL EMPRESA'!G613,'ORÇ.GLOBAL P CAIXA'!F613))</f>
        <v>0</v>
      </c>
      <c r="G614" s="163" t="n">
        <f aca="false">IF(E614&lt;&gt;0,ROUND(E614*F614,2),IF(AE614=0,(SUMIF($W$13:$W$1012,B614,$AE$13:$AE$1012)),AE614))</f>
        <v>0</v>
      </c>
      <c r="H614" s="661" t="n">
        <f aca="false">IF('ORÇ.GLOBAL P CAIXA'!K613="EXEC.",0,'ORÇ.REPROG. P CAIXA'!H614)</f>
        <v>0</v>
      </c>
      <c r="I614" s="661" t="n">
        <f aca="false">IF('ORÇ.GLOBAL P CAIXA'!K613="EXEC.",0,'ORÇ.REPROG. P CAIXA'!I614)</f>
        <v>0</v>
      </c>
      <c r="J614" s="163" t="n">
        <f aca="false">IF(H614&lt;&gt;0,ROUND(H614*I614,2),IF(AJ614=0,(SUMIF($W$13:$W$1012,B614,$AJ$13:$AJ$1012)),AJ614))</f>
        <v>0</v>
      </c>
      <c r="K614" s="163" t="n">
        <f aca="false">H614-E614</f>
        <v>0</v>
      </c>
      <c r="L614" s="163" t="n">
        <f aca="false">J614-G614</f>
        <v>0</v>
      </c>
      <c r="M614" s="662" t="str">
        <f aca="false">IF('ORÇ.GLOBAL P CAIXA'!K613="EXEC.","",IF('ORÇ.REPROG. P CAIXA'!M614&gt;0,'ORÇ.REPROG. P CAIXA'!M614,""))</f>
        <v/>
      </c>
      <c r="N614" s="663" t="str">
        <f aca="false">IF('ORÇ.GLOBAL P CAIXA'!K613="EXEC.","",IF('ORÇ.REPROG. P CAIXA'!N614&gt;0,'ORÇ.REPROG. P CAIXA'!N614,""))</f>
        <v/>
      </c>
      <c r="O614" s="166" t="str">
        <f aca="false">IF('ORÇ.GLOBAL P CAIXA'!$K613="EXEC.","",'ORÇ.REPROG. P CAIXA'!O614)</f>
        <v/>
      </c>
      <c r="P614" s="167"/>
      <c r="Q614" s="168" t="str">
        <f aca="false">IF(B614&gt;0,"ok","ocultar")</f>
        <v>ocultar</v>
      </c>
      <c r="R614" s="649"/>
      <c r="S614" s="649"/>
      <c r="T614" s="650"/>
      <c r="V614" s="88"/>
      <c r="W614" s="157" t="n">
        <f aca="false">IF(B614=0,W613,IF(ISNONTEXT(B614)=TRUE(),INT(B614),INT(LEFT(B614,FIND(".",B614)-1))))</f>
        <v>3</v>
      </c>
      <c r="X614" s="157" t="str">
        <f aca="false">IF(X615=1,1,IF(B614&lt;&gt;0,1,IF(C614&lt;&gt;0,1,IF(D614&lt;&gt;0,1,IF(E614&lt;&gt;0,1,"")))))</f>
        <v/>
      </c>
      <c r="Y614" s="157" t="str">
        <f aca="false">IF(W614=0," ",IF(W614&lt;&gt;W613,W614," "))</f>
        <v> </v>
      </c>
      <c r="Z614" s="88"/>
      <c r="AA614" s="75" t="n">
        <f aca="false">IF(W614&lt;&gt;Y614,(IF(N614=0,G614*(INFORMAÇÕES!$Q$69/INFORMAÇÕES!$Q$72),IF(N614="R",G614,0))),0)</f>
        <v>0</v>
      </c>
      <c r="AB614" s="75" t="n">
        <f aca="false">IF(W614&lt;&gt;Y614,(IF(N614=0,G614*(INFORMAÇÕES!$Q$70/INFORMAÇÕES!$Q$72),IF(N614="C",G614,0))),0)</f>
        <v>0</v>
      </c>
      <c r="AC614" s="75" t="n">
        <f aca="false">IF(W614&lt;&gt;Y614,(IF(N614=0,G614*INFORMAÇÕES!$U$115,IF(N614="CF",G614,0))),0)</f>
        <v>0</v>
      </c>
      <c r="AD614" s="75" t="n">
        <f aca="false">IF(W614&lt;&gt;Y614,(IF(N614=0,G614*INFORMAÇÕES!$U$116,IF(N614="O",G614,0))),0)</f>
        <v>0</v>
      </c>
      <c r="AE614" s="75" t="n">
        <f aca="false">IF(E614&lt;&gt;0,G614,0)</f>
        <v>0</v>
      </c>
      <c r="AF614" s="75" t="n">
        <f aca="false">IF(W614&lt;&gt;Y614,(IF(N614=0,J614*(INFORMAÇÕES!$Q$89/INFORMAÇÕES!$Q$92),IF(N614="R",J614,0))),0)</f>
        <v>0</v>
      </c>
      <c r="AG614" s="75" t="n">
        <f aca="false">IF(W614&lt;&gt;Y614,(IF(N614=0,J614*(INFORMAÇÕES!$Q$90/INFORMAÇÕES!$Q$92),IF(N614="C",J614,0))),0)</f>
        <v>0</v>
      </c>
      <c r="AH614" s="75" t="n">
        <f aca="false">IF(W614&lt;&gt;Y614,(IF(N614="",J614*INFORMAÇÕES!$U$115,IF(N614="CF",J614,0))),0)</f>
        <v>0</v>
      </c>
      <c r="AI614" s="75" t="n">
        <f aca="false">IF(W614&lt;&gt;Y614,(IF(N614="",J614*INFORMAÇÕES!$U$116,IF(N614="O",J614,0))),0)</f>
        <v>0</v>
      </c>
      <c r="AJ614" s="75" t="n">
        <f aca="false">IF(H614&lt;&gt;0,J614,0)</f>
        <v>0</v>
      </c>
      <c r="AK614" s="75" t="n">
        <f aca="false">IF(K614&lt;&gt;0,L614,0)</f>
        <v>0</v>
      </c>
    </row>
    <row r="615" s="174" customFormat="true" ht="14.25" hidden="false" customHeight="false" outlineLevel="0" collapsed="false">
      <c r="A615" s="159" t="n">
        <v>603</v>
      </c>
      <c r="B615" s="160" t="n">
        <f aca="false">IF('ORÇ.GLOBAL P CAIXA'!$K614="EXEC.",0,'ORÇ.REPROG. P CAIXA'!B615)</f>
        <v>0</v>
      </c>
      <c r="C615" s="161" t="n">
        <f aca="false">IF('ORÇ.GLOBAL P CAIXA'!$K614="EXEC.",0,'ORÇ.REPROG. P CAIXA'!C615)</f>
        <v>0</v>
      </c>
      <c r="D615" s="162" t="n">
        <f aca="false">IF('ORÇ.GLOBAL P CAIXA'!$K614="EXEC.",0,'ORÇ.REPROG. P CAIXA'!D615)</f>
        <v>0</v>
      </c>
      <c r="E615" s="163" t="n">
        <f aca="false">IF('ORÇ.GLOBAL P CAIXA'!$K614="EXEC.",0,'ORÇ.REPROG. P CAIXA'!E615)</f>
        <v>0</v>
      </c>
      <c r="F615" s="163" t="n">
        <f aca="false">IF('ORÇ.GLOBAL P CAIXA'!K614="EXEC.",0,IF('ORÇ.GLOBAL EMPRESA'!G614&gt;0,'ORÇ.GLOBAL EMPRESA'!G614,'ORÇ.GLOBAL P CAIXA'!F614))</f>
        <v>0</v>
      </c>
      <c r="G615" s="163" t="n">
        <f aca="false">IF(E615&lt;&gt;0,ROUND(E615*F615,2),IF(AE615=0,(SUMIF($W$13:$W$1012,B615,$AE$13:$AE$1012)),AE615))</f>
        <v>0</v>
      </c>
      <c r="H615" s="661" t="n">
        <f aca="false">IF('ORÇ.GLOBAL P CAIXA'!K614="EXEC.",0,'ORÇ.REPROG. P CAIXA'!H615)</f>
        <v>0</v>
      </c>
      <c r="I615" s="661" t="n">
        <f aca="false">IF('ORÇ.GLOBAL P CAIXA'!K614="EXEC.",0,'ORÇ.REPROG. P CAIXA'!I615)</f>
        <v>0</v>
      </c>
      <c r="J615" s="163" t="n">
        <f aca="false">IF(H615&lt;&gt;0,ROUND(H615*I615,2),IF(AJ615=0,(SUMIF($W$13:$W$1012,B615,$AJ$13:$AJ$1012)),AJ615))</f>
        <v>0</v>
      </c>
      <c r="K615" s="163" t="n">
        <f aca="false">H615-E615</f>
        <v>0</v>
      </c>
      <c r="L615" s="163" t="n">
        <f aca="false">J615-G615</f>
        <v>0</v>
      </c>
      <c r="M615" s="662" t="str">
        <f aca="false">IF('ORÇ.GLOBAL P CAIXA'!K614="EXEC.","",IF('ORÇ.REPROG. P CAIXA'!M615&gt;0,'ORÇ.REPROG. P CAIXA'!M615,""))</f>
        <v/>
      </c>
      <c r="N615" s="663" t="str">
        <f aca="false">IF('ORÇ.GLOBAL P CAIXA'!K614="EXEC.","",IF('ORÇ.REPROG. P CAIXA'!N615&gt;0,'ORÇ.REPROG. P CAIXA'!N615,""))</f>
        <v/>
      </c>
      <c r="O615" s="166" t="str">
        <f aca="false">IF('ORÇ.GLOBAL P CAIXA'!$K614="EXEC.","",'ORÇ.REPROG. P CAIXA'!O615)</f>
        <v/>
      </c>
      <c r="P615" s="167"/>
      <c r="Q615" s="168" t="str">
        <f aca="false">IF(B615&gt;0,"ok","ocultar")</f>
        <v>ocultar</v>
      </c>
      <c r="R615" s="649"/>
      <c r="S615" s="649"/>
      <c r="T615" s="650"/>
      <c r="V615" s="88"/>
      <c r="W615" s="157" t="n">
        <f aca="false">IF(B615=0,W614,IF(ISNONTEXT(B615)=TRUE(),INT(B615),INT(LEFT(B615,FIND(".",B615)-1))))</f>
        <v>3</v>
      </c>
      <c r="X615" s="157" t="str">
        <f aca="false">IF(X616=1,1,IF(B615&lt;&gt;0,1,IF(C615&lt;&gt;0,1,IF(D615&lt;&gt;0,1,IF(E615&lt;&gt;0,1,"")))))</f>
        <v/>
      </c>
      <c r="Y615" s="157" t="str">
        <f aca="false">IF(W615=0," ",IF(W615&lt;&gt;W614,W615," "))</f>
        <v> </v>
      </c>
      <c r="Z615" s="88"/>
      <c r="AA615" s="75" t="n">
        <f aca="false">IF(W615&lt;&gt;Y615,(IF(N615=0,G615*(INFORMAÇÕES!$Q$69/INFORMAÇÕES!$Q$72),IF(N615="R",G615,0))),0)</f>
        <v>0</v>
      </c>
      <c r="AB615" s="75" t="n">
        <f aca="false">IF(W615&lt;&gt;Y615,(IF(N615=0,G615*(INFORMAÇÕES!$Q$70/INFORMAÇÕES!$Q$72),IF(N615="C",G615,0))),0)</f>
        <v>0</v>
      </c>
      <c r="AC615" s="75" t="n">
        <f aca="false">IF(W615&lt;&gt;Y615,(IF(N615=0,G615*INFORMAÇÕES!$U$115,IF(N615="CF",G615,0))),0)</f>
        <v>0</v>
      </c>
      <c r="AD615" s="75" t="n">
        <f aca="false">IF(W615&lt;&gt;Y615,(IF(N615=0,G615*INFORMAÇÕES!$U$116,IF(N615="O",G615,0))),0)</f>
        <v>0</v>
      </c>
      <c r="AE615" s="75" t="n">
        <f aca="false">IF(E615&lt;&gt;0,G615,0)</f>
        <v>0</v>
      </c>
      <c r="AF615" s="75" t="n">
        <f aca="false">IF(W615&lt;&gt;Y615,(IF(N615=0,J615*(INFORMAÇÕES!$Q$89/INFORMAÇÕES!$Q$92),IF(N615="R",J615,0))),0)</f>
        <v>0</v>
      </c>
      <c r="AG615" s="75" t="n">
        <f aca="false">IF(W615&lt;&gt;Y615,(IF(N615=0,J615*(INFORMAÇÕES!$Q$90/INFORMAÇÕES!$Q$92),IF(N615="C",J615,0))),0)</f>
        <v>0</v>
      </c>
      <c r="AH615" s="75" t="n">
        <f aca="false">IF(W615&lt;&gt;Y615,(IF(N615="",J615*INFORMAÇÕES!$U$115,IF(N615="CF",J615,0))),0)</f>
        <v>0</v>
      </c>
      <c r="AI615" s="75" t="n">
        <f aca="false">IF(W615&lt;&gt;Y615,(IF(N615="",J615*INFORMAÇÕES!$U$116,IF(N615="O",J615,0))),0)</f>
        <v>0</v>
      </c>
      <c r="AJ615" s="75" t="n">
        <f aca="false">IF(H615&lt;&gt;0,J615,0)</f>
        <v>0</v>
      </c>
      <c r="AK615" s="75" t="n">
        <f aca="false">IF(K615&lt;&gt;0,L615,0)</f>
        <v>0</v>
      </c>
    </row>
    <row r="616" s="174" customFormat="true" ht="14.25" hidden="false" customHeight="false" outlineLevel="0" collapsed="false">
      <c r="A616" s="159" t="n">
        <v>604</v>
      </c>
      <c r="B616" s="160" t="n">
        <f aca="false">IF('ORÇ.GLOBAL P CAIXA'!$K615="EXEC.",0,'ORÇ.REPROG. P CAIXA'!B616)</f>
        <v>0</v>
      </c>
      <c r="C616" s="161" t="n">
        <f aca="false">IF('ORÇ.GLOBAL P CAIXA'!$K615="EXEC.",0,'ORÇ.REPROG. P CAIXA'!C616)</f>
        <v>0</v>
      </c>
      <c r="D616" s="162" t="n">
        <f aca="false">IF('ORÇ.GLOBAL P CAIXA'!$K615="EXEC.",0,'ORÇ.REPROG. P CAIXA'!D616)</f>
        <v>0</v>
      </c>
      <c r="E616" s="163" t="n">
        <f aca="false">IF('ORÇ.GLOBAL P CAIXA'!$K615="EXEC.",0,'ORÇ.REPROG. P CAIXA'!E616)</f>
        <v>0</v>
      </c>
      <c r="F616" s="163" t="n">
        <f aca="false">IF('ORÇ.GLOBAL P CAIXA'!K615="EXEC.",0,IF('ORÇ.GLOBAL EMPRESA'!G615&gt;0,'ORÇ.GLOBAL EMPRESA'!G615,'ORÇ.GLOBAL P CAIXA'!F615))</f>
        <v>0</v>
      </c>
      <c r="G616" s="163" t="n">
        <f aca="false">IF(E616&lt;&gt;0,ROUND(E616*F616,2),IF(AE616=0,(SUMIF($W$13:$W$1012,B616,$AE$13:$AE$1012)),AE616))</f>
        <v>0</v>
      </c>
      <c r="H616" s="661" t="n">
        <f aca="false">IF('ORÇ.GLOBAL P CAIXA'!K615="EXEC.",0,'ORÇ.REPROG. P CAIXA'!H616)</f>
        <v>0</v>
      </c>
      <c r="I616" s="661" t="n">
        <f aca="false">IF('ORÇ.GLOBAL P CAIXA'!K615="EXEC.",0,'ORÇ.REPROG. P CAIXA'!I616)</f>
        <v>0</v>
      </c>
      <c r="J616" s="163" t="n">
        <f aca="false">IF(H616&lt;&gt;0,ROUND(H616*I616,2),IF(AJ616=0,(SUMIF($W$13:$W$1012,B616,$AJ$13:$AJ$1012)),AJ616))</f>
        <v>0</v>
      </c>
      <c r="K616" s="163" t="n">
        <f aca="false">H616-E616</f>
        <v>0</v>
      </c>
      <c r="L616" s="163" t="n">
        <f aca="false">J616-G616</f>
        <v>0</v>
      </c>
      <c r="M616" s="662" t="str">
        <f aca="false">IF('ORÇ.GLOBAL P CAIXA'!K615="EXEC.","",IF('ORÇ.REPROG. P CAIXA'!M616&gt;0,'ORÇ.REPROG. P CAIXA'!M616,""))</f>
        <v/>
      </c>
      <c r="N616" s="663" t="str">
        <f aca="false">IF('ORÇ.GLOBAL P CAIXA'!K615="EXEC.","",IF('ORÇ.REPROG. P CAIXA'!N616&gt;0,'ORÇ.REPROG. P CAIXA'!N616,""))</f>
        <v/>
      </c>
      <c r="O616" s="166" t="str">
        <f aca="false">IF('ORÇ.GLOBAL P CAIXA'!$K615="EXEC.","",'ORÇ.REPROG. P CAIXA'!O616)</f>
        <v/>
      </c>
      <c r="P616" s="167"/>
      <c r="Q616" s="168" t="str">
        <f aca="false">IF(B616&gt;0,"ok","ocultar")</f>
        <v>ocultar</v>
      </c>
      <c r="R616" s="649"/>
      <c r="S616" s="649"/>
      <c r="T616" s="650"/>
      <c r="V616" s="88"/>
      <c r="W616" s="157" t="n">
        <f aca="false">IF(B616=0,W615,IF(ISNONTEXT(B616)=TRUE(),INT(B616),INT(LEFT(B616,FIND(".",B616)-1))))</f>
        <v>3</v>
      </c>
      <c r="X616" s="157" t="str">
        <f aca="false">IF(X617=1,1,IF(B616&lt;&gt;0,1,IF(C616&lt;&gt;0,1,IF(D616&lt;&gt;0,1,IF(E616&lt;&gt;0,1,"")))))</f>
        <v/>
      </c>
      <c r="Y616" s="157" t="str">
        <f aca="false">IF(W616=0," ",IF(W616&lt;&gt;W615,W616," "))</f>
        <v> </v>
      </c>
      <c r="Z616" s="88"/>
      <c r="AA616" s="75" t="n">
        <f aca="false">IF(W616&lt;&gt;Y616,(IF(N616=0,G616*(INFORMAÇÕES!$Q$69/INFORMAÇÕES!$Q$72),IF(N616="R",G616,0))),0)</f>
        <v>0</v>
      </c>
      <c r="AB616" s="75" t="n">
        <f aca="false">IF(W616&lt;&gt;Y616,(IF(N616=0,G616*(INFORMAÇÕES!$Q$70/INFORMAÇÕES!$Q$72),IF(N616="C",G616,0))),0)</f>
        <v>0</v>
      </c>
      <c r="AC616" s="75" t="n">
        <f aca="false">IF(W616&lt;&gt;Y616,(IF(N616=0,G616*INFORMAÇÕES!$U$115,IF(N616="CF",G616,0))),0)</f>
        <v>0</v>
      </c>
      <c r="AD616" s="75" t="n">
        <f aca="false">IF(W616&lt;&gt;Y616,(IF(N616=0,G616*INFORMAÇÕES!$U$116,IF(N616="O",G616,0))),0)</f>
        <v>0</v>
      </c>
      <c r="AE616" s="75" t="n">
        <f aca="false">IF(E616&lt;&gt;0,G616,0)</f>
        <v>0</v>
      </c>
      <c r="AF616" s="75" t="n">
        <f aca="false">IF(W616&lt;&gt;Y616,(IF(N616=0,J616*(INFORMAÇÕES!$Q$89/INFORMAÇÕES!$Q$92),IF(N616="R",J616,0))),0)</f>
        <v>0</v>
      </c>
      <c r="AG616" s="75" t="n">
        <f aca="false">IF(W616&lt;&gt;Y616,(IF(N616=0,J616*(INFORMAÇÕES!$Q$90/INFORMAÇÕES!$Q$92),IF(N616="C",J616,0))),0)</f>
        <v>0</v>
      </c>
      <c r="AH616" s="75" t="n">
        <f aca="false">IF(W616&lt;&gt;Y616,(IF(N616="",J616*INFORMAÇÕES!$U$115,IF(N616="CF",J616,0))),0)</f>
        <v>0</v>
      </c>
      <c r="AI616" s="75" t="n">
        <f aca="false">IF(W616&lt;&gt;Y616,(IF(N616="",J616*INFORMAÇÕES!$U$116,IF(N616="O",J616,0))),0)</f>
        <v>0</v>
      </c>
      <c r="AJ616" s="75" t="n">
        <f aca="false">IF(H616&lt;&gt;0,J616,0)</f>
        <v>0</v>
      </c>
      <c r="AK616" s="75" t="n">
        <f aca="false">IF(K616&lt;&gt;0,L616,0)</f>
        <v>0</v>
      </c>
    </row>
    <row r="617" s="174" customFormat="true" ht="14.25" hidden="false" customHeight="false" outlineLevel="0" collapsed="false">
      <c r="A617" s="159" t="n">
        <v>605</v>
      </c>
      <c r="B617" s="160" t="n">
        <f aca="false">IF('ORÇ.GLOBAL P CAIXA'!$K616="EXEC.",0,'ORÇ.REPROG. P CAIXA'!B617)</f>
        <v>0</v>
      </c>
      <c r="C617" s="161" t="n">
        <f aca="false">IF('ORÇ.GLOBAL P CAIXA'!$K616="EXEC.",0,'ORÇ.REPROG. P CAIXA'!C617)</f>
        <v>0</v>
      </c>
      <c r="D617" s="162" t="n">
        <f aca="false">IF('ORÇ.GLOBAL P CAIXA'!$K616="EXEC.",0,'ORÇ.REPROG. P CAIXA'!D617)</f>
        <v>0</v>
      </c>
      <c r="E617" s="163" t="n">
        <f aca="false">IF('ORÇ.GLOBAL P CAIXA'!$K616="EXEC.",0,'ORÇ.REPROG. P CAIXA'!E617)</f>
        <v>0</v>
      </c>
      <c r="F617" s="163" t="n">
        <f aca="false">IF('ORÇ.GLOBAL P CAIXA'!K616="EXEC.",0,IF('ORÇ.GLOBAL EMPRESA'!G616&gt;0,'ORÇ.GLOBAL EMPRESA'!G616,'ORÇ.GLOBAL P CAIXA'!F616))</f>
        <v>0</v>
      </c>
      <c r="G617" s="163" t="n">
        <f aca="false">IF(E617&lt;&gt;0,ROUND(E617*F617,2),IF(AE617=0,(SUMIF($W$13:$W$1012,B617,$AE$13:$AE$1012)),AE617))</f>
        <v>0</v>
      </c>
      <c r="H617" s="661" t="n">
        <f aca="false">IF('ORÇ.GLOBAL P CAIXA'!K616="EXEC.",0,'ORÇ.REPROG. P CAIXA'!H617)</f>
        <v>0</v>
      </c>
      <c r="I617" s="661" t="n">
        <f aca="false">IF('ORÇ.GLOBAL P CAIXA'!K616="EXEC.",0,'ORÇ.REPROG. P CAIXA'!I617)</f>
        <v>0</v>
      </c>
      <c r="J617" s="163" t="n">
        <f aca="false">IF(H617&lt;&gt;0,ROUND(H617*I617,2),IF(AJ617=0,(SUMIF($W$13:$W$1012,B617,$AJ$13:$AJ$1012)),AJ617))</f>
        <v>0</v>
      </c>
      <c r="K617" s="163" t="n">
        <f aca="false">H617-E617</f>
        <v>0</v>
      </c>
      <c r="L617" s="163" t="n">
        <f aca="false">J617-G617</f>
        <v>0</v>
      </c>
      <c r="M617" s="662" t="str">
        <f aca="false">IF('ORÇ.GLOBAL P CAIXA'!K616="EXEC.","",IF('ORÇ.REPROG. P CAIXA'!M617&gt;0,'ORÇ.REPROG. P CAIXA'!M617,""))</f>
        <v/>
      </c>
      <c r="N617" s="663" t="str">
        <f aca="false">IF('ORÇ.GLOBAL P CAIXA'!K616="EXEC.","",IF('ORÇ.REPROG. P CAIXA'!N617&gt;0,'ORÇ.REPROG. P CAIXA'!N617,""))</f>
        <v/>
      </c>
      <c r="O617" s="166" t="str">
        <f aca="false">IF('ORÇ.GLOBAL P CAIXA'!$K616="EXEC.","",'ORÇ.REPROG. P CAIXA'!O617)</f>
        <v/>
      </c>
      <c r="P617" s="167"/>
      <c r="Q617" s="168" t="str">
        <f aca="false">IF(B617&gt;0,"ok","ocultar")</f>
        <v>ocultar</v>
      </c>
      <c r="R617" s="649"/>
      <c r="S617" s="649"/>
      <c r="T617" s="650"/>
      <c r="V617" s="88"/>
      <c r="W617" s="157" t="n">
        <f aca="false">IF(B617=0,W616,IF(ISNONTEXT(B617)=TRUE(),INT(B617),INT(LEFT(B617,FIND(".",B617)-1))))</f>
        <v>3</v>
      </c>
      <c r="X617" s="157" t="str">
        <f aca="false">IF(X618=1,1,IF(B617&lt;&gt;0,1,IF(C617&lt;&gt;0,1,IF(D617&lt;&gt;0,1,IF(E617&lt;&gt;0,1,"")))))</f>
        <v/>
      </c>
      <c r="Y617" s="157" t="str">
        <f aca="false">IF(W617=0," ",IF(W617&lt;&gt;W616,W617," "))</f>
        <v> </v>
      </c>
      <c r="Z617" s="88"/>
      <c r="AA617" s="75" t="n">
        <f aca="false">IF(W617&lt;&gt;Y617,(IF(N617=0,G617*(INFORMAÇÕES!$Q$69/INFORMAÇÕES!$Q$72),IF(N617="R",G617,0))),0)</f>
        <v>0</v>
      </c>
      <c r="AB617" s="75" t="n">
        <f aca="false">IF(W617&lt;&gt;Y617,(IF(N617=0,G617*(INFORMAÇÕES!$Q$70/INFORMAÇÕES!$Q$72),IF(N617="C",G617,0))),0)</f>
        <v>0</v>
      </c>
      <c r="AC617" s="75" t="n">
        <f aca="false">IF(W617&lt;&gt;Y617,(IF(N617=0,G617*INFORMAÇÕES!$U$115,IF(N617="CF",G617,0))),0)</f>
        <v>0</v>
      </c>
      <c r="AD617" s="75" t="n">
        <f aca="false">IF(W617&lt;&gt;Y617,(IF(N617=0,G617*INFORMAÇÕES!$U$116,IF(N617="O",G617,0))),0)</f>
        <v>0</v>
      </c>
      <c r="AE617" s="75" t="n">
        <f aca="false">IF(E617&lt;&gt;0,G617,0)</f>
        <v>0</v>
      </c>
      <c r="AF617" s="75" t="n">
        <f aca="false">IF(W617&lt;&gt;Y617,(IF(N617=0,J617*(INFORMAÇÕES!$Q$89/INFORMAÇÕES!$Q$92),IF(N617="R",J617,0))),0)</f>
        <v>0</v>
      </c>
      <c r="AG617" s="75" t="n">
        <f aca="false">IF(W617&lt;&gt;Y617,(IF(N617=0,J617*(INFORMAÇÕES!$Q$90/INFORMAÇÕES!$Q$92),IF(N617="C",J617,0))),0)</f>
        <v>0</v>
      </c>
      <c r="AH617" s="75" t="n">
        <f aca="false">IF(W617&lt;&gt;Y617,(IF(N617="",J617*INFORMAÇÕES!$U$115,IF(N617="CF",J617,0))),0)</f>
        <v>0</v>
      </c>
      <c r="AI617" s="75" t="n">
        <f aca="false">IF(W617&lt;&gt;Y617,(IF(N617="",J617*INFORMAÇÕES!$U$116,IF(N617="O",J617,0))),0)</f>
        <v>0</v>
      </c>
      <c r="AJ617" s="75" t="n">
        <f aca="false">IF(H617&lt;&gt;0,J617,0)</f>
        <v>0</v>
      </c>
      <c r="AK617" s="75" t="n">
        <f aca="false">IF(K617&lt;&gt;0,L617,0)</f>
        <v>0</v>
      </c>
    </row>
    <row r="618" s="174" customFormat="true" ht="14.25" hidden="false" customHeight="false" outlineLevel="0" collapsed="false">
      <c r="A618" s="159" t="n">
        <v>606</v>
      </c>
      <c r="B618" s="160" t="n">
        <f aca="false">IF('ORÇ.GLOBAL P CAIXA'!$K617="EXEC.",0,'ORÇ.REPROG. P CAIXA'!B618)</f>
        <v>0</v>
      </c>
      <c r="C618" s="161" t="n">
        <f aca="false">IF('ORÇ.GLOBAL P CAIXA'!$K617="EXEC.",0,'ORÇ.REPROG. P CAIXA'!C618)</f>
        <v>0</v>
      </c>
      <c r="D618" s="162" t="n">
        <f aca="false">IF('ORÇ.GLOBAL P CAIXA'!$K617="EXEC.",0,'ORÇ.REPROG. P CAIXA'!D618)</f>
        <v>0</v>
      </c>
      <c r="E618" s="163" t="n">
        <f aca="false">IF('ORÇ.GLOBAL P CAIXA'!$K617="EXEC.",0,'ORÇ.REPROG. P CAIXA'!E618)</f>
        <v>0</v>
      </c>
      <c r="F618" s="163" t="n">
        <f aca="false">IF('ORÇ.GLOBAL P CAIXA'!K617="EXEC.",0,IF('ORÇ.GLOBAL EMPRESA'!G617&gt;0,'ORÇ.GLOBAL EMPRESA'!G617,'ORÇ.GLOBAL P CAIXA'!F617))</f>
        <v>0</v>
      </c>
      <c r="G618" s="163" t="n">
        <f aca="false">IF(E618&lt;&gt;0,ROUND(E618*F618,2),IF(AE618=0,(SUMIF($W$13:$W$1012,B618,$AE$13:$AE$1012)),AE618))</f>
        <v>0</v>
      </c>
      <c r="H618" s="661" t="n">
        <f aca="false">IF('ORÇ.GLOBAL P CAIXA'!K617="EXEC.",0,'ORÇ.REPROG. P CAIXA'!H618)</f>
        <v>0</v>
      </c>
      <c r="I618" s="661" t="n">
        <f aca="false">IF('ORÇ.GLOBAL P CAIXA'!K617="EXEC.",0,'ORÇ.REPROG. P CAIXA'!I618)</f>
        <v>0</v>
      </c>
      <c r="J618" s="163" t="n">
        <f aca="false">IF(H618&lt;&gt;0,ROUND(H618*I618,2),IF(AJ618=0,(SUMIF($W$13:$W$1012,B618,$AJ$13:$AJ$1012)),AJ618))</f>
        <v>0</v>
      </c>
      <c r="K618" s="163" t="n">
        <f aca="false">H618-E618</f>
        <v>0</v>
      </c>
      <c r="L618" s="163" t="n">
        <f aca="false">J618-G618</f>
        <v>0</v>
      </c>
      <c r="M618" s="662" t="str">
        <f aca="false">IF('ORÇ.GLOBAL P CAIXA'!K617="EXEC.","",IF('ORÇ.REPROG. P CAIXA'!M618&gt;0,'ORÇ.REPROG. P CAIXA'!M618,""))</f>
        <v/>
      </c>
      <c r="N618" s="663" t="str">
        <f aca="false">IF('ORÇ.GLOBAL P CAIXA'!K617="EXEC.","",IF('ORÇ.REPROG. P CAIXA'!N618&gt;0,'ORÇ.REPROG. P CAIXA'!N618,""))</f>
        <v/>
      </c>
      <c r="O618" s="166" t="str">
        <f aca="false">IF('ORÇ.GLOBAL P CAIXA'!$K617="EXEC.","",'ORÇ.REPROG. P CAIXA'!O618)</f>
        <v/>
      </c>
      <c r="P618" s="167"/>
      <c r="Q618" s="168" t="str">
        <f aca="false">IF(B618&gt;0,"ok","ocultar")</f>
        <v>ocultar</v>
      </c>
      <c r="R618" s="649"/>
      <c r="S618" s="649"/>
      <c r="T618" s="650"/>
      <c r="V618" s="88"/>
      <c r="W618" s="157" t="n">
        <f aca="false">IF(B618=0,W617,IF(ISNONTEXT(B618)=TRUE(),INT(B618),INT(LEFT(B618,FIND(".",B618)-1))))</f>
        <v>3</v>
      </c>
      <c r="X618" s="157" t="str">
        <f aca="false">IF(X619=1,1,IF(B618&lt;&gt;0,1,IF(C618&lt;&gt;0,1,IF(D618&lt;&gt;0,1,IF(E618&lt;&gt;0,1,"")))))</f>
        <v/>
      </c>
      <c r="Y618" s="157" t="str">
        <f aca="false">IF(W618=0," ",IF(W618&lt;&gt;W617,W618," "))</f>
        <v> </v>
      </c>
      <c r="Z618" s="88"/>
      <c r="AA618" s="75" t="n">
        <f aca="false">IF(W618&lt;&gt;Y618,(IF(N618=0,G618*(INFORMAÇÕES!$Q$69/INFORMAÇÕES!$Q$72),IF(N618="R",G618,0))),0)</f>
        <v>0</v>
      </c>
      <c r="AB618" s="75" t="n">
        <f aca="false">IF(W618&lt;&gt;Y618,(IF(N618=0,G618*(INFORMAÇÕES!$Q$70/INFORMAÇÕES!$Q$72),IF(N618="C",G618,0))),0)</f>
        <v>0</v>
      </c>
      <c r="AC618" s="75" t="n">
        <f aca="false">IF(W618&lt;&gt;Y618,(IF(N618=0,G618*INFORMAÇÕES!$U$115,IF(N618="CF",G618,0))),0)</f>
        <v>0</v>
      </c>
      <c r="AD618" s="75" t="n">
        <f aca="false">IF(W618&lt;&gt;Y618,(IF(N618=0,G618*INFORMAÇÕES!$U$116,IF(N618="O",G618,0))),0)</f>
        <v>0</v>
      </c>
      <c r="AE618" s="75" t="n">
        <f aca="false">IF(E618&lt;&gt;0,G618,0)</f>
        <v>0</v>
      </c>
      <c r="AF618" s="75" t="n">
        <f aca="false">IF(W618&lt;&gt;Y618,(IF(N618=0,J618*(INFORMAÇÕES!$Q$89/INFORMAÇÕES!$Q$92),IF(N618="R",J618,0))),0)</f>
        <v>0</v>
      </c>
      <c r="AG618" s="75" t="n">
        <f aca="false">IF(W618&lt;&gt;Y618,(IF(N618=0,J618*(INFORMAÇÕES!$Q$90/INFORMAÇÕES!$Q$92),IF(N618="C",J618,0))),0)</f>
        <v>0</v>
      </c>
      <c r="AH618" s="75" t="n">
        <f aca="false">IF(W618&lt;&gt;Y618,(IF(N618="",J618*INFORMAÇÕES!$U$115,IF(N618="CF",J618,0))),0)</f>
        <v>0</v>
      </c>
      <c r="AI618" s="75" t="n">
        <f aca="false">IF(W618&lt;&gt;Y618,(IF(N618="",J618*INFORMAÇÕES!$U$116,IF(N618="O",J618,0))),0)</f>
        <v>0</v>
      </c>
      <c r="AJ618" s="75" t="n">
        <f aca="false">IF(H618&lt;&gt;0,J618,0)</f>
        <v>0</v>
      </c>
      <c r="AK618" s="75" t="n">
        <f aca="false">IF(K618&lt;&gt;0,L618,0)</f>
        <v>0</v>
      </c>
    </row>
    <row r="619" s="174" customFormat="true" ht="14.25" hidden="false" customHeight="false" outlineLevel="0" collapsed="false">
      <c r="A619" s="159" t="n">
        <v>607</v>
      </c>
      <c r="B619" s="160" t="n">
        <f aca="false">IF('ORÇ.GLOBAL P CAIXA'!$K618="EXEC.",0,'ORÇ.REPROG. P CAIXA'!B619)</f>
        <v>0</v>
      </c>
      <c r="C619" s="161" t="n">
        <f aca="false">IF('ORÇ.GLOBAL P CAIXA'!$K618="EXEC.",0,'ORÇ.REPROG. P CAIXA'!C619)</f>
        <v>0</v>
      </c>
      <c r="D619" s="162" t="n">
        <f aca="false">IF('ORÇ.GLOBAL P CAIXA'!$K618="EXEC.",0,'ORÇ.REPROG. P CAIXA'!D619)</f>
        <v>0</v>
      </c>
      <c r="E619" s="163" t="n">
        <f aca="false">IF('ORÇ.GLOBAL P CAIXA'!$K618="EXEC.",0,'ORÇ.REPROG. P CAIXA'!E619)</f>
        <v>0</v>
      </c>
      <c r="F619" s="163" t="n">
        <f aca="false">IF('ORÇ.GLOBAL P CAIXA'!K618="EXEC.",0,IF('ORÇ.GLOBAL EMPRESA'!G618&gt;0,'ORÇ.GLOBAL EMPRESA'!G618,'ORÇ.GLOBAL P CAIXA'!F618))</f>
        <v>0</v>
      </c>
      <c r="G619" s="163" t="n">
        <f aca="false">IF(E619&lt;&gt;0,ROUND(E619*F619,2),IF(AE619=0,(SUMIF($W$13:$W$1012,B619,$AE$13:$AE$1012)),AE619))</f>
        <v>0</v>
      </c>
      <c r="H619" s="661" t="n">
        <f aca="false">IF('ORÇ.GLOBAL P CAIXA'!K618="EXEC.",0,'ORÇ.REPROG. P CAIXA'!H619)</f>
        <v>0</v>
      </c>
      <c r="I619" s="661" t="n">
        <f aca="false">IF('ORÇ.GLOBAL P CAIXA'!K618="EXEC.",0,'ORÇ.REPROG. P CAIXA'!I619)</f>
        <v>0</v>
      </c>
      <c r="J619" s="163" t="n">
        <f aca="false">IF(H619&lt;&gt;0,ROUND(H619*I619,2),IF(AJ619=0,(SUMIF($W$13:$W$1012,B619,$AJ$13:$AJ$1012)),AJ619))</f>
        <v>0</v>
      </c>
      <c r="K619" s="163" t="n">
        <f aca="false">H619-E619</f>
        <v>0</v>
      </c>
      <c r="L619" s="163" t="n">
        <f aca="false">J619-G619</f>
        <v>0</v>
      </c>
      <c r="M619" s="662" t="str">
        <f aca="false">IF('ORÇ.GLOBAL P CAIXA'!K618="EXEC.","",IF('ORÇ.REPROG. P CAIXA'!M619&gt;0,'ORÇ.REPROG. P CAIXA'!M619,""))</f>
        <v/>
      </c>
      <c r="N619" s="663" t="str">
        <f aca="false">IF('ORÇ.GLOBAL P CAIXA'!K618="EXEC.","",IF('ORÇ.REPROG. P CAIXA'!N619&gt;0,'ORÇ.REPROG. P CAIXA'!N619,""))</f>
        <v/>
      </c>
      <c r="O619" s="166" t="str">
        <f aca="false">IF('ORÇ.GLOBAL P CAIXA'!$K618="EXEC.","",'ORÇ.REPROG. P CAIXA'!O619)</f>
        <v/>
      </c>
      <c r="P619" s="167"/>
      <c r="Q619" s="168" t="str">
        <f aca="false">IF(B619&gt;0,"ok","ocultar")</f>
        <v>ocultar</v>
      </c>
      <c r="R619" s="649"/>
      <c r="S619" s="649"/>
      <c r="T619" s="650"/>
      <c r="V619" s="88"/>
      <c r="W619" s="157" t="n">
        <f aca="false">IF(B619=0,W618,IF(ISNONTEXT(B619)=TRUE(),INT(B619),INT(LEFT(B619,FIND(".",B619)-1))))</f>
        <v>3</v>
      </c>
      <c r="X619" s="157" t="str">
        <f aca="false">IF(X620=1,1,IF(B619&lt;&gt;0,1,IF(C619&lt;&gt;0,1,IF(D619&lt;&gt;0,1,IF(E619&lt;&gt;0,1,"")))))</f>
        <v/>
      </c>
      <c r="Y619" s="157" t="str">
        <f aca="false">IF(W619=0," ",IF(W619&lt;&gt;W618,W619," "))</f>
        <v> </v>
      </c>
      <c r="Z619" s="88"/>
      <c r="AA619" s="75" t="n">
        <f aca="false">IF(W619&lt;&gt;Y619,(IF(N619=0,G619*(INFORMAÇÕES!$Q$69/INFORMAÇÕES!$Q$72),IF(N619="R",G619,0))),0)</f>
        <v>0</v>
      </c>
      <c r="AB619" s="75" t="n">
        <f aca="false">IF(W619&lt;&gt;Y619,(IF(N619=0,G619*(INFORMAÇÕES!$Q$70/INFORMAÇÕES!$Q$72),IF(N619="C",G619,0))),0)</f>
        <v>0</v>
      </c>
      <c r="AC619" s="75" t="n">
        <f aca="false">IF(W619&lt;&gt;Y619,(IF(N619=0,G619*INFORMAÇÕES!$U$115,IF(N619="CF",G619,0))),0)</f>
        <v>0</v>
      </c>
      <c r="AD619" s="75" t="n">
        <f aca="false">IF(W619&lt;&gt;Y619,(IF(N619=0,G619*INFORMAÇÕES!$U$116,IF(N619="O",G619,0))),0)</f>
        <v>0</v>
      </c>
      <c r="AE619" s="75" t="n">
        <f aca="false">IF(E619&lt;&gt;0,G619,0)</f>
        <v>0</v>
      </c>
      <c r="AF619" s="75" t="n">
        <f aca="false">IF(W619&lt;&gt;Y619,(IF(N619=0,J619*(INFORMAÇÕES!$Q$89/INFORMAÇÕES!$Q$92),IF(N619="R",J619,0))),0)</f>
        <v>0</v>
      </c>
      <c r="AG619" s="75" t="n">
        <f aca="false">IF(W619&lt;&gt;Y619,(IF(N619=0,J619*(INFORMAÇÕES!$Q$90/INFORMAÇÕES!$Q$92),IF(N619="C",J619,0))),0)</f>
        <v>0</v>
      </c>
      <c r="AH619" s="75" t="n">
        <f aca="false">IF(W619&lt;&gt;Y619,(IF(N619="",J619*INFORMAÇÕES!$U$115,IF(N619="CF",J619,0))),0)</f>
        <v>0</v>
      </c>
      <c r="AI619" s="75" t="n">
        <f aca="false">IF(W619&lt;&gt;Y619,(IF(N619="",J619*INFORMAÇÕES!$U$116,IF(N619="O",J619,0))),0)</f>
        <v>0</v>
      </c>
      <c r="AJ619" s="75" t="n">
        <f aca="false">IF(H619&lt;&gt;0,J619,0)</f>
        <v>0</v>
      </c>
      <c r="AK619" s="75" t="n">
        <f aca="false">IF(K619&lt;&gt;0,L619,0)</f>
        <v>0</v>
      </c>
    </row>
    <row r="620" s="174" customFormat="true" ht="14.25" hidden="false" customHeight="false" outlineLevel="0" collapsed="false">
      <c r="A620" s="159" t="n">
        <v>608</v>
      </c>
      <c r="B620" s="160" t="n">
        <f aca="false">IF('ORÇ.GLOBAL P CAIXA'!$K619="EXEC.",0,'ORÇ.REPROG. P CAIXA'!B620)</f>
        <v>0</v>
      </c>
      <c r="C620" s="161" t="n">
        <f aca="false">IF('ORÇ.GLOBAL P CAIXA'!$K619="EXEC.",0,'ORÇ.REPROG. P CAIXA'!C620)</f>
        <v>0</v>
      </c>
      <c r="D620" s="162" t="n">
        <f aca="false">IF('ORÇ.GLOBAL P CAIXA'!$K619="EXEC.",0,'ORÇ.REPROG. P CAIXA'!D620)</f>
        <v>0</v>
      </c>
      <c r="E620" s="163" t="n">
        <f aca="false">IF('ORÇ.GLOBAL P CAIXA'!$K619="EXEC.",0,'ORÇ.REPROG. P CAIXA'!E620)</f>
        <v>0</v>
      </c>
      <c r="F620" s="163" t="n">
        <f aca="false">IF('ORÇ.GLOBAL P CAIXA'!K619="EXEC.",0,IF('ORÇ.GLOBAL EMPRESA'!G619&gt;0,'ORÇ.GLOBAL EMPRESA'!G619,'ORÇ.GLOBAL P CAIXA'!F619))</f>
        <v>0</v>
      </c>
      <c r="G620" s="163" t="n">
        <f aca="false">IF(E620&lt;&gt;0,ROUND(E620*F620,2),IF(AE620=0,(SUMIF($W$13:$W$1012,B620,$AE$13:$AE$1012)),AE620))</f>
        <v>0</v>
      </c>
      <c r="H620" s="661" t="n">
        <f aca="false">IF('ORÇ.GLOBAL P CAIXA'!K619="EXEC.",0,'ORÇ.REPROG. P CAIXA'!H620)</f>
        <v>0</v>
      </c>
      <c r="I620" s="661" t="n">
        <f aca="false">IF('ORÇ.GLOBAL P CAIXA'!K619="EXEC.",0,'ORÇ.REPROG. P CAIXA'!I620)</f>
        <v>0</v>
      </c>
      <c r="J620" s="163" t="n">
        <f aca="false">IF(H620&lt;&gt;0,ROUND(H620*I620,2),IF(AJ620=0,(SUMIF($W$13:$W$1012,B620,$AJ$13:$AJ$1012)),AJ620))</f>
        <v>0</v>
      </c>
      <c r="K620" s="163" t="n">
        <f aca="false">H620-E620</f>
        <v>0</v>
      </c>
      <c r="L620" s="163" t="n">
        <f aca="false">J620-G620</f>
        <v>0</v>
      </c>
      <c r="M620" s="662" t="str">
        <f aca="false">IF('ORÇ.GLOBAL P CAIXA'!K619="EXEC.","",IF('ORÇ.REPROG. P CAIXA'!M620&gt;0,'ORÇ.REPROG. P CAIXA'!M620,""))</f>
        <v/>
      </c>
      <c r="N620" s="663" t="str">
        <f aca="false">IF('ORÇ.GLOBAL P CAIXA'!K619="EXEC.","",IF('ORÇ.REPROG. P CAIXA'!N620&gt;0,'ORÇ.REPROG. P CAIXA'!N620,""))</f>
        <v/>
      </c>
      <c r="O620" s="166" t="str">
        <f aca="false">IF('ORÇ.GLOBAL P CAIXA'!$K619="EXEC.","",'ORÇ.REPROG. P CAIXA'!O620)</f>
        <v/>
      </c>
      <c r="P620" s="167"/>
      <c r="Q620" s="168" t="str">
        <f aca="false">IF(B620&gt;0,"ok","ocultar")</f>
        <v>ocultar</v>
      </c>
      <c r="R620" s="649"/>
      <c r="S620" s="649"/>
      <c r="T620" s="650"/>
      <c r="V620" s="88"/>
      <c r="W620" s="157" t="n">
        <f aca="false">IF(B620=0,W619,IF(ISNONTEXT(B620)=TRUE(),INT(B620),INT(LEFT(B620,FIND(".",B620)-1))))</f>
        <v>3</v>
      </c>
      <c r="X620" s="157" t="str">
        <f aca="false">IF(X621=1,1,IF(B620&lt;&gt;0,1,IF(C620&lt;&gt;0,1,IF(D620&lt;&gt;0,1,IF(E620&lt;&gt;0,1,"")))))</f>
        <v/>
      </c>
      <c r="Y620" s="157" t="str">
        <f aca="false">IF(W620=0," ",IF(W620&lt;&gt;W619,W620," "))</f>
        <v> </v>
      </c>
      <c r="Z620" s="88"/>
      <c r="AA620" s="75" t="n">
        <f aca="false">IF(W620&lt;&gt;Y620,(IF(N620=0,G620*(INFORMAÇÕES!$Q$69/INFORMAÇÕES!$Q$72),IF(N620="R",G620,0))),0)</f>
        <v>0</v>
      </c>
      <c r="AB620" s="75" t="n">
        <f aca="false">IF(W620&lt;&gt;Y620,(IF(N620=0,G620*(INFORMAÇÕES!$Q$70/INFORMAÇÕES!$Q$72),IF(N620="C",G620,0))),0)</f>
        <v>0</v>
      </c>
      <c r="AC620" s="75" t="n">
        <f aca="false">IF(W620&lt;&gt;Y620,(IF(N620=0,G620*INFORMAÇÕES!$U$115,IF(N620="CF",G620,0))),0)</f>
        <v>0</v>
      </c>
      <c r="AD620" s="75" t="n">
        <f aca="false">IF(W620&lt;&gt;Y620,(IF(N620=0,G620*INFORMAÇÕES!$U$116,IF(N620="O",G620,0))),0)</f>
        <v>0</v>
      </c>
      <c r="AE620" s="75" t="n">
        <f aca="false">IF(E620&lt;&gt;0,G620,0)</f>
        <v>0</v>
      </c>
      <c r="AF620" s="75" t="n">
        <f aca="false">IF(W620&lt;&gt;Y620,(IF(N620=0,J620*(INFORMAÇÕES!$Q$89/INFORMAÇÕES!$Q$92),IF(N620="R",J620,0))),0)</f>
        <v>0</v>
      </c>
      <c r="AG620" s="75" t="n">
        <f aca="false">IF(W620&lt;&gt;Y620,(IF(N620=0,J620*(INFORMAÇÕES!$Q$90/INFORMAÇÕES!$Q$92),IF(N620="C",J620,0))),0)</f>
        <v>0</v>
      </c>
      <c r="AH620" s="75" t="n">
        <f aca="false">IF(W620&lt;&gt;Y620,(IF(N620="",J620*INFORMAÇÕES!$U$115,IF(N620="CF",J620,0))),0)</f>
        <v>0</v>
      </c>
      <c r="AI620" s="75" t="n">
        <f aca="false">IF(W620&lt;&gt;Y620,(IF(N620="",J620*INFORMAÇÕES!$U$116,IF(N620="O",J620,0))),0)</f>
        <v>0</v>
      </c>
      <c r="AJ620" s="75" t="n">
        <f aca="false">IF(H620&lt;&gt;0,J620,0)</f>
        <v>0</v>
      </c>
      <c r="AK620" s="75" t="n">
        <f aca="false">IF(K620&lt;&gt;0,L620,0)</f>
        <v>0</v>
      </c>
    </row>
    <row r="621" s="174" customFormat="true" ht="14.25" hidden="false" customHeight="false" outlineLevel="0" collapsed="false">
      <c r="A621" s="159" t="n">
        <v>609</v>
      </c>
      <c r="B621" s="160" t="n">
        <f aca="false">IF('ORÇ.GLOBAL P CAIXA'!$K620="EXEC.",0,'ORÇ.REPROG. P CAIXA'!B621)</f>
        <v>0</v>
      </c>
      <c r="C621" s="161" t="n">
        <f aca="false">IF('ORÇ.GLOBAL P CAIXA'!$K620="EXEC.",0,'ORÇ.REPROG. P CAIXA'!C621)</f>
        <v>0</v>
      </c>
      <c r="D621" s="162" t="n">
        <f aca="false">IF('ORÇ.GLOBAL P CAIXA'!$K620="EXEC.",0,'ORÇ.REPROG. P CAIXA'!D621)</f>
        <v>0</v>
      </c>
      <c r="E621" s="163" t="n">
        <f aca="false">IF('ORÇ.GLOBAL P CAIXA'!$K620="EXEC.",0,'ORÇ.REPROG. P CAIXA'!E621)</f>
        <v>0</v>
      </c>
      <c r="F621" s="163" t="n">
        <f aca="false">IF('ORÇ.GLOBAL P CAIXA'!K620="EXEC.",0,IF('ORÇ.GLOBAL EMPRESA'!G620&gt;0,'ORÇ.GLOBAL EMPRESA'!G620,'ORÇ.GLOBAL P CAIXA'!F620))</f>
        <v>0</v>
      </c>
      <c r="G621" s="163" t="n">
        <f aca="false">IF(E621&lt;&gt;0,ROUND(E621*F621,2),IF(AE621=0,(SUMIF($W$13:$W$1012,B621,$AE$13:$AE$1012)),AE621))</f>
        <v>0</v>
      </c>
      <c r="H621" s="661" t="n">
        <f aca="false">IF('ORÇ.GLOBAL P CAIXA'!K620="EXEC.",0,'ORÇ.REPROG. P CAIXA'!H621)</f>
        <v>0</v>
      </c>
      <c r="I621" s="661" t="n">
        <f aca="false">IF('ORÇ.GLOBAL P CAIXA'!K620="EXEC.",0,'ORÇ.REPROG. P CAIXA'!I621)</f>
        <v>0</v>
      </c>
      <c r="J621" s="163" t="n">
        <f aca="false">IF(H621&lt;&gt;0,ROUND(H621*I621,2),IF(AJ621=0,(SUMIF($W$13:$W$1012,B621,$AJ$13:$AJ$1012)),AJ621))</f>
        <v>0</v>
      </c>
      <c r="K621" s="163" t="n">
        <f aca="false">H621-E621</f>
        <v>0</v>
      </c>
      <c r="L621" s="163" t="n">
        <f aca="false">J621-G621</f>
        <v>0</v>
      </c>
      <c r="M621" s="662" t="str">
        <f aca="false">IF('ORÇ.GLOBAL P CAIXA'!K620="EXEC.","",IF('ORÇ.REPROG. P CAIXA'!M621&gt;0,'ORÇ.REPROG. P CAIXA'!M621,""))</f>
        <v/>
      </c>
      <c r="N621" s="663" t="str">
        <f aca="false">IF('ORÇ.GLOBAL P CAIXA'!K620="EXEC.","",IF('ORÇ.REPROG. P CAIXA'!N621&gt;0,'ORÇ.REPROG. P CAIXA'!N621,""))</f>
        <v/>
      </c>
      <c r="O621" s="166" t="str">
        <f aca="false">IF('ORÇ.GLOBAL P CAIXA'!$K620="EXEC.","",'ORÇ.REPROG. P CAIXA'!O621)</f>
        <v/>
      </c>
      <c r="P621" s="167"/>
      <c r="Q621" s="168" t="str">
        <f aca="false">IF(B621&gt;0,"ok","ocultar")</f>
        <v>ocultar</v>
      </c>
      <c r="R621" s="649"/>
      <c r="S621" s="649"/>
      <c r="T621" s="650"/>
      <c r="V621" s="88"/>
      <c r="W621" s="157" t="n">
        <f aca="false">IF(B621=0,W620,IF(ISNONTEXT(B621)=TRUE(),INT(B621),INT(LEFT(B621,FIND(".",B621)-1))))</f>
        <v>3</v>
      </c>
      <c r="X621" s="157" t="str">
        <f aca="false">IF(X622=1,1,IF(B621&lt;&gt;0,1,IF(C621&lt;&gt;0,1,IF(D621&lt;&gt;0,1,IF(E621&lt;&gt;0,1,"")))))</f>
        <v/>
      </c>
      <c r="Y621" s="157" t="str">
        <f aca="false">IF(W621=0," ",IF(W621&lt;&gt;W620,W621," "))</f>
        <v> </v>
      </c>
      <c r="Z621" s="88"/>
      <c r="AA621" s="75" t="n">
        <f aca="false">IF(W621&lt;&gt;Y621,(IF(N621=0,G621*(INFORMAÇÕES!$Q$69/INFORMAÇÕES!$Q$72),IF(N621="R",G621,0))),0)</f>
        <v>0</v>
      </c>
      <c r="AB621" s="75" t="n">
        <f aca="false">IF(W621&lt;&gt;Y621,(IF(N621=0,G621*(INFORMAÇÕES!$Q$70/INFORMAÇÕES!$Q$72),IF(N621="C",G621,0))),0)</f>
        <v>0</v>
      </c>
      <c r="AC621" s="75" t="n">
        <f aca="false">IF(W621&lt;&gt;Y621,(IF(N621=0,G621*INFORMAÇÕES!$U$115,IF(N621="CF",G621,0))),0)</f>
        <v>0</v>
      </c>
      <c r="AD621" s="75" t="n">
        <f aca="false">IF(W621&lt;&gt;Y621,(IF(N621=0,G621*INFORMAÇÕES!$U$116,IF(N621="O",G621,0))),0)</f>
        <v>0</v>
      </c>
      <c r="AE621" s="75" t="n">
        <f aca="false">IF(E621&lt;&gt;0,G621,0)</f>
        <v>0</v>
      </c>
      <c r="AF621" s="75" t="n">
        <f aca="false">IF(W621&lt;&gt;Y621,(IF(N621=0,J621*(INFORMAÇÕES!$Q$89/INFORMAÇÕES!$Q$92),IF(N621="R",J621,0))),0)</f>
        <v>0</v>
      </c>
      <c r="AG621" s="75" t="n">
        <f aca="false">IF(W621&lt;&gt;Y621,(IF(N621=0,J621*(INFORMAÇÕES!$Q$90/INFORMAÇÕES!$Q$92),IF(N621="C",J621,0))),0)</f>
        <v>0</v>
      </c>
      <c r="AH621" s="75" t="n">
        <f aca="false">IF(W621&lt;&gt;Y621,(IF(N621="",J621*INFORMAÇÕES!$U$115,IF(N621="CF",J621,0))),0)</f>
        <v>0</v>
      </c>
      <c r="AI621" s="75" t="n">
        <f aca="false">IF(W621&lt;&gt;Y621,(IF(N621="",J621*INFORMAÇÕES!$U$116,IF(N621="O",J621,0))),0)</f>
        <v>0</v>
      </c>
      <c r="AJ621" s="75" t="n">
        <f aca="false">IF(H621&lt;&gt;0,J621,0)</f>
        <v>0</v>
      </c>
      <c r="AK621" s="75" t="n">
        <f aca="false">IF(K621&lt;&gt;0,L621,0)</f>
        <v>0</v>
      </c>
    </row>
    <row r="622" s="174" customFormat="true" ht="14.25" hidden="false" customHeight="false" outlineLevel="0" collapsed="false">
      <c r="A622" s="159" t="n">
        <v>610</v>
      </c>
      <c r="B622" s="160" t="n">
        <f aca="false">IF('ORÇ.GLOBAL P CAIXA'!$K621="EXEC.",0,'ORÇ.REPROG. P CAIXA'!B622)</f>
        <v>0</v>
      </c>
      <c r="C622" s="161" t="n">
        <f aca="false">IF('ORÇ.GLOBAL P CAIXA'!$K621="EXEC.",0,'ORÇ.REPROG. P CAIXA'!C622)</f>
        <v>0</v>
      </c>
      <c r="D622" s="162" t="n">
        <f aca="false">IF('ORÇ.GLOBAL P CAIXA'!$K621="EXEC.",0,'ORÇ.REPROG. P CAIXA'!D622)</f>
        <v>0</v>
      </c>
      <c r="E622" s="163" t="n">
        <f aca="false">IF('ORÇ.GLOBAL P CAIXA'!$K621="EXEC.",0,'ORÇ.REPROG. P CAIXA'!E622)</f>
        <v>0</v>
      </c>
      <c r="F622" s="163" t="n">
        <f aca="false">IF('ORÇ.GLOBAL P CAIXA'!K621="EXEC.",0,IF('ORÇ.GLOBAL EMPRESA'!G621&gt;0,'ORÇ.GLOBAL EMPRESA'!G621,'ORÇ.GLOBAL P CAIXA'!F621))</f>
        <v>0</v>
      </c>
      <c r="G622" s="163" t="n">
        <f aca="false">IF(E622&lt;&gt;0,ROUND(E622*F622,2),IF(AE622=0,(SUMIF($W$13:$W$1012,B622,$AE$13:$AE$1012)),AE622))</f>
        <v>0</v>
      </c>
      <c r="H622" s="661" t="n">
        <f aca="false">IF('ORÇ.GLOBAL P CAIXA'!K621="EXEC.",0,'ORÇ.REPROG. P CAIXA'!H622)</f>
        <v>0</v>
      </c>
      <c r="I622" s="661" t="n">
        <f aca="false">IF('ORÇ.GLOBAL P CAIXA'!K621="EXEC.",0,'ORÇ.REPROG. P CAIXA'!I622)</f>
        <v>0</v>
      </c>
      <c r="J622" s="163" t="n">
        <f aca="false">IF(H622&lt;&gt;0,ROUND(H622*I622,2),IF(AJ622=0,(SUMIF($W$13:$W$1012,B622,$AJ$13:$AJ$1012)),AJ622))</f>
        <v>0</v>
      </c>
      <c r="K622" s="163" t="n">
        <f aca="false">H622-E622</f>
        <v>0</v>
      </c>
      <c r="L622" s="163" t="n">
        <f aca="false">J622-G622</f>
        <v>0</v>
      </c>
      <c r="M622" s="662" t="str">
        <f aca="false">IF('ORÇ.GLOBAL P CAIXA'!K621="EXEC.","",IF('ORÇ.REPROG. P CAIXA'!M622&gt;0,'ORÇ.REPROG. P CAIXA'!M622,""))</f>
        <v/>
      </c>
      <c r="N622" s="663" t="str">
        <f aca="false">IF('ORÇ.GLOBAL P CAIXA'!K621="EXEC.","",IF('ORÇ.REPROG. P CAIXA'!N622&gt;0,'ORÇ.REPROG. P CAIXA'!N622,""))</f>
        <v/>
      </c>
      <c r="O622" s="166" t="str">
        <f aca="false">IF('ORÇ.GLOBAL P CAIXA'!$K621="EXEC.","",'ORÇ.REPROG. P CAIXA'!O622)</f>
        <v/>
      </c>
      <c r="P622" s="167"/>
      <c r="Q622" s="168" t="str">
        <f aca="false">IF(B622&gt;0,"ok","ocultar")</f>
        <v>ocultar</v>
      </c>
      <c r="R622" s="649"/>
      <c r="S622" s="649"/>
      <c r="T622" s="650"/>
      <c r="V622" s="88"/>
      <c r="W622" s="157" t="n">
        <f aca="false">IF(B622=0,W621,IF(ISNONTEXT(B622)=TRUE(),INT(B622),INT(LEFT(B622,FIND(".",B622)-1))))</f>
        <v>3</v>
      </c>
      <c r="X622" s="157" t="str">
        <f aca="false">IF(X623=1,1,IF(B622&lt;&gt;0,1,IF(C622&lt;&gt;0,1,IF(D622&lt;&gt;0,1,IF(E622&lt;&gt;0,1,"")))))</f>
        <v/>
      </c>
      <c r="Y622" s="157" t="str">
        <f aca="false">IF(W622=0," ",IF(W622&lt;&gt;W621,W622," "))</f>
        <v> </v>
      </c>
      <c r="Z622" s="88"/>
      <c r="AA622" s="75" t="n">
        <f aca="false">IF(W622&lt;&gt;Y622,(IF(N622=0,G622*(INFORMAÇÕES!$Q$69/INFORMAÇÕES!$Q$72),IF(N622="R",G622,0))),0)</f>
        <v>0</v>
      </c>
      <c r="AB622" s="75" t="n">
        <f aca="false">IF(W622&lt;&gt;Y622,(IF(N622=0,G622*(INFORMAÇÕES!$Q$70/INFORMAÇÕES!$Q$72),IF(N622="C",G622,0))),0)</f>
        <v>0</v>
      </c>
      <c r="AC622" s="75" t="n">
        <f aca="false">IF(W622&lt;&gt;Y622,(IF(N622=0,G622*INFORMAÇÕES!$U$115,IF(N622="CF",G622,0))),0)</f>
        <v>0</v>
      </c>
      <c r="AD622" s="75" t="n">
        <f aca="false">IF(W622&lt;&gt;Y622,(IF(N622=0,G622*INFORMAÇÕES!$U$116,IF(N622="O",G622,0))),0)</f>
        <v>0</v>
      </c>
      <c r="AE622" s="75" t="n">
        <f aca="false">IF(E622&lt;&gt;0,G622,0)</f>
        <v>0</v>
      </c>
      <c r="AF622" s="75" t="n">
        <f aca="false">IF(W622&lt;&gt;Y622,(IF(N622=0,J622*(INFORMAÇÕES!$Q$89/INFORMAÇÕES!$Q$92),IF(N622="R",J622,0))),0)</f>
        <v>0</v>
      </c>
      <c r="AG622" s="75" t="n">
        <f aca="false">IF(W622&lt;&gt;Y622,(IF(N622=0,J622*(INFORMAÇÕES!$Q$90/INFORMAÇÕES!$Q$92),IF(N622="C",J622,0))),0)</f>
        <v>0</v>
      </c>
      <c r="AH622" s="75" t="n">
        <f aca="false">IF(W622&lt;&gt;Y622,(IF(N622="",J622*INFORMAÇÕES!$U$115,IF(N622="CF",J622,0))),0)</f>
        <v>0</v>
      </c>
      <c r="AI622" s="75" t="n">
        <f aca="false">IF(W622&lt;&gt;Y622,(IF(N622="",J622*INFORMAÇÕES!$U$116,IF(N622="O",J622,0))),0)</f>
        <v>0</v>
      </c>
      <c r="AJ622" s="75" t="n">
        <f aca="false">IF(H622&lt;&gt;0,J622,0)</f>
        <v>0</v>
      </c>
      <c r="AK622" s="75" t="n">
        <f aca="false">IF(K622&lt;&gt;0,L622,0)</f>
        <v>0</v>
      </c>
    </row>
    <row r="623" s="174" customFormat="true" ht="14.25" hidden="false" customHeight="false" outlineLevel="0" collapsed="false">
      <c r="A623" s="159" t="n">
        <v>611</v>
      </c>
      <c r="B623" s="160" t="n">
        <f aca="false">IF('ORÇ.GLOBAL P CAIXA'!$K622="EXEC.",0,'ORÇ.REPROG. P CAIXA'!B623)</f>
        <v>0</v>
      </c>
      <c r="C623" s="161" t="n">
        <f aca="false">IF('ORÇ.GLOBAL P CAIXA'!$K622="EXEC.",0,'ORÇ.REPROG. P CAIXA'!C623)</f>
        <v>0</v>
      </c>
      <c r="D623" s="162" t="n">
        <f aca="false">IF('ORÇ.GLOBAL P CAIXA'!$K622="EXEC.",0,'ORÇ.REPROG. P CAIXA'!D623)</f>
        <v>0</v>
      </c>
      <c r="E623" s="163" t="n">
        <f aca="false">IF('ORÇ.GLOBAL P CAIXA'!$K622="EXEC.",0,'ORÇ.REPROG. P CAIXA'!E623)</f>
        <v>0</v>
      </c>
      <c r="F623" s="163" t="n">
        <f aca="false">IF('ORÇ.GLOBAL P CAIXA'!K622="EXEC.",0,IF('ORÇ.GLOBAL EMPRESA'!G622&gt;0,'ORÇ.GLOBAL EMPRESA'!G622,'ORÇ.GLOBAL P CAIXA'!F622))</f>
        <v>0</v>
      </c>
      <c r="G623" s="163" t="n">
        <f aca="false">IF(E623&lt;&gt;0,ROUND(E623*F623,2),IF(AE623=0,(SUMIF($W$13:$W$1012,B623,$AE$13:$AE$1012)),AE623))</f>
        <v>0</v>
      </c>
      <c r="H623" s="661" t="n">
        <f aca="false">IF('ORÇ.GLOBAL P CAIXA'!K622="EXEC.",0,'ORÇ.REPROG. P CAIXA'!H623)</f>
        <v>0</v>
      </c>
      <c r="I623" s="661" t="n">
        <f aca="false">IF('ORÇ.GLOBAL P CAIXA'!K622="EXEC.",0,'ORÇ.REPROG. P CAIXA'!I623)</f>
        <v>0</v>
      </c>
      <c r="J623" s="163" t="n">
        <f aca="false">IF(H623&lt;&gt;0,ROUND(H623*I623,2),IF(AJ623=0,(SUMIF($W$13:$W$1012,B623,$AJ$13:$AJ$1012)),AJ623))</f>
        <v>0</v>
      </c>
      <c r="K623" s="163" t="n">
        <f aca="false">H623-E623</f>
        <v>0</v>
      </c>
      <c r="L623" s="163" t="n">
        <f aca="false">J623-G623</f>
        <v>0</v>
      </c>
      <c r="M623" s="662" t="str">
        <f aca="false">IF('ORÇ.GLOBAL P CAIXA'!K622="EXEC.","",IF('ORÇ.REPROG. P CAIXA'!M623&gt;0,'ORÇ.REPROG. P CAIXA'!M623,""))</f>
        <v/>
      </c>
      <c r="N623" s="663" t="str">
        <f aca="false">IF('ORÇ.GLOBAL P CAIXA'!K622="EXEC.","",IF('ORÇ.REPROG. P CAIXA'!N623&gt;0,'ORÇ.REPROG. P CAIXA'!N623,""))</f>
        <v/>
      </c>
      <c r="O623" s="166" t="str">
        <f aca="false">IF('ORÇ.GLOBAL P CAIXA'!$K622="EXEC.","",'ORÇ.REPROG. P CAIXA'!O623)</f>
        <v/>
      </c>
      <c r="P623" s="167"/>
      <c r="Q623" s="168" t="str">
        <f aca="false">IF(B623&gt;0,"ok","ocultar")</f>
        <v>ocultar</v>
      </c>
      <c r="R623" s="649"/>
      <c r="S623" s="649"/>
      <c r="T623" s="650"/>
      <c r="V623" s="88"/>
      <c r="W623" s="157" t="n">
        <f aca="false">IF(B623=0,W622,IF(ISNONTEXT(B623)=TRUE(),INT(B623),INT(LEFT(B623,FIND(".",B623)-1))))</f>
        <v>3</v>
      </c>
      <c r="X623" s="157" t="str">
        <f aca="false">IF(X624=1,1,IF(B623&lt;&gt;0,1,IF(C623&lt;&gt;0,1,IF(D623&lt;&gt;0,1,IF(E623&lt;&gt;0,1,"")))))</f>
        <v/>
      </c>
      <c r="Y623" s="157" t="str">
        <f aca="false">IF(W623=0," ",IF(W623&lt;&gt;W622,W623," "))</f>
        <v> </v>
      </c>
      <c r="Z623" s="88"/>
      <c r="AA623" s="75" t="n">
        <f aca="false">IF(W623&lt;&gt;Y623,(IF(N623=0,G623*(INFORMAÇÕES!$Q$69/INFORMAÇÕES!$Q$72),IF(N623="R",G623,0))),0)</f>
        <v>0</v>
      </c>
      <c r="AB623" s="75" t="n">
        <f aca="false">IF(W623&lt;&gt;Y623,(IF(N623=0,G623*(INFORMAÇÕES!$Q$70/INFORMAÇÕES!$Q$72),IF(N623="C",G623,0))),0)</f>
        <v>0</v>
      </c>
      <c r="AC623" s="75" t="n">
        <f aca="false">IF(W623&lt;&gt;Y623,(IF(N623=0,G623*INFORMAÇÕES!$U$115,IF(N623="CF",G623,0))),0)</f>
        <v>0</v>
      </c>
      <c r="AD623" s="75" t="n">
        <f aca="false">IF(W623&lt;&gt;Y623,(IF(N623=0,G623*INFORMAÇÕES!$U$116,IF(N623="O",G623,0))),0)</f>
        <v>0</v>
      </c>
      <c r="AE623" s="75" t="n">
        <f aca="false">IF(E623&lt;&gt;0,G623,0)</f>
        <v>0</v>
      </c>
      <c r="AF623" s="75" t="n">
        <f aca="false">IF(W623&lt;&gt;Y623,(IF(N623=0,J623*(INFORMAÇÕES!$Q$89/INFORMAÇÕES!$Q$92),IF(N623="R",J623,0))),0)</f>
        <v>0</v>
      </c>
      <c r="AG623" s="75" t="n">
        <f aca="false">IF(W623&lt;&gt;Y623,(IF(N623=0,J623*(INFORMAÇÕES!$Q$90/INFORMAÇÕES!$Q$92),IF(N623="C",J623,0))),0)</f>
        <v>0</v>
      </c>
      <c r="AH623" s="75" t="n">
        <f aca="false">IF(W623&lt;&gt;Y623,(IF(N623="",J623*INFORMAÇÕES!$U$115,IF(N623="CF",J623,0))),0)</f>
        <v>0</v>
      </c>
      <c r="AI623" s="75" t="n">
        <f aca="false">IF(W623&lt;&gt;Y623,(IF(N623="",J623*INFORMAÇÕES!$U$116,IF(N623="O",J623,0))),0)</f>
        <v>0</v>
      </c>
      <c r="AJ623" s="75" t="n">
        <f aca="false">IF(H623&lt;&gt;0,J623,0)</f>
        <v>0</v>
      </c>
      <c r="AK623" s="75" t="n">
        <f aca="false">IF(K623&lt;&gt;0,L623,0)</f>
        <v>0</v>
      </c>
    </row>
    <row r="624" s="174" customFormat="true" ht="14.25" hidden="false" customHeight="false" outlineLevel="0" collapsed="false">
      <c r="A624" s="159" t="n">
        <v>612</v>
      </c>
      <c r="B624" s="160" t="n">
        <f aca="false">IF('ORÇ.GLOBAL P CAIXA'!$K623="EXEC.",0,'ORÇ.REPROG. P CAIXA'!B624)</f>
        <v>0</v>
      </c>
      <c r="C624" s="161" t="n">
        <f aca="false">IF('ORÇ.GLOBAL P CAIXA'!$K623="EXEC.",0,'ORÇ.REPROG. P CAIXA'!C624)</f>
        <v>0</v>
      </c>
      <c r="D624" s="162" t="n">
        <f aca="false">IF('ORÇ.GLOBAL P CAIXA'!$K623="EXEC.",0,'ORÇ.REPROG. P CAIXA'!D624)</f>
        <v>0</v>
      </c>
      <c r="E624" s="163" t="n">
        <f aca="false">IF('ORÇ.GLOBAL P CAIXA'!$K623="EXEC.",0,'ORÇ.REPROG. P CAIXA'!E624)</f>
        <v>0</v>
      </c>
      <c r="F624" s="163" t="n">
        <f aca="false">IF('ORÇ.GLOBAL P CAIXA'!K623="EXEC.",0,IF('ORÇ.GLOBAL EMPRESA'!G623&gt;0,'ORÇ.GLOBAL EMPRESA'!G623,'ORÇ.GLOBAL P CAIXA'!F623))</f>
        <v>0</v>
      </c>
      <c r="G624" s="163" t="n">
        <f aca="false">IF(E624&lt;&gt;0,ROUND(E624*F624,2),IF(AE624=0,(SUMIF($W$13:$W$1012,B624,$AE$13:$AE$1012)),AE624))</f>
        <v>0</v>
      </c>
      <c r="H624" s="661" t="n">
        <f aca="false">IF('ORÇ.GLOBAL P CAIXA'!K623="EXEC.",0,'ORÇ.REPROG. P CAIXA'!H624)</f>
        <v>0</v>
      </c>
      <c r="I624" s="661" t="n">
        <f aca="false">IF('ORÇ.GLOBAL P CAIXA'!K623="EXEC.",0,'ORÇ.REPROG. P CAIXA'!I624)</f>
        <v>0</v>
      </c>
      <c r="J624" s="163" t="n">
        <f aca="false">IF(H624&lt;&gt;0,ROUND(H624*I624,2),IF(AJ624=0,(SUMIF($W$13:$W$1012,B624,$AJ$13:$AJ$1012)),AJ624))</f>
        <v>0</v>
      </c>
      <c r="K624" s="163" t="n">
        <f aca="false">H624-E624</f>
        <v>0</v>
      </c>
      <c r="L624" s="163" t="n">
        <f aca="false">J624-G624</f>
        <v>0</v>
      </c>
      <c r="M624" s="662" t="str">
        <f aca="false">IF('ORÇ.GLOBAL P CAIXA'!K623="EXEC.","",IF('ORÇ.REPROG. P CAIXA'!M624&gt;0,'ORÇ.REPROG. P CAIXA'!M624,""))</f>
        <v/>
      </c>
      <c r="N624" s="663" t="str">
        <f aca="false">IF('ORÇ.GLOBAL P CAIXA'!K623="EXEC.","",IF('ORÇ.REPROG. P CAIXA'!N624&gt;0,'ORÇ.REPROG. P CAIXA'!N624,""))</f>
        <v/>
      </c>
      <c r="O624" s="166" t="str">
        <f aca="false">IF('ORÇ.GLOBAL P CAIXA'!$K623="EXEC.","",'ORÇ.REPROG. P CAIXA'!O624)</f>
        <v/>
      </c>
      <c r="P624" s="167"/>
      <c r="Q624" s="168" t="str">
        <f aca="false">IF(B624&gt;0,"ok","ocultar")</f>
        <v>ocultar</v>
      </c>
      <c r="R624" s="649"/>
      <c r="S624" s="649"/>
      <c r="T624" s="650"/>
      <c r="V624" s="88"/>
      <c r="W624" s="157" t="n">
        <f aca="false">IF(B624=0,W623,IF(ISNONTEXT(B624)=TRUE(),INT(B624),INT(LEFT(B624,FIND(".",B624)-1))))</f>
        <v>3</v>
      </c>
      <c r="X624" s="157" t="str">
        <f aca="false">IF(X625=1,1,IF(B624&lt;&gt;0,1,IF(C624&lt;&gt;0,1,IF(D624&lt;&gt;0,1,IF(E624&lt;&gt;0,1,"")))))</f>
        <v/>
      </c>
      <c r="Y624" s="157" t="str">
        <f aca="false">IF(W624=0," ",IF(W624&lt;&gt;W623,W624," "))</f>
        <v> </v>
      </c>
      <c r="Z624" s="88"/>
      <c r="AA624" s="75" t="n">
        <f aca="false">IF(W624&lt;&gt;Y624,(IF(N624=0,G624*(INFORMAÇÕES!$Q$69/INFORMAÇÕES!$Q$72),IF(N624="R",G624,0))),0)</f>
        <v>0</v>
      </c>
      <c r="AB624" s="75" t="n">
        <f aca="false">IF(W624&lt;&gt;Y624,(IF(N624=0,G624*(INFORMAÇÕES!$Q$70/INFORMAÇÕES!$Q$72),IF(N624="C",G624,0))),0)</f>
        <v>0</v>
      </c>
      <c r="AC624" s="75" t="n">
        <f aca="false">IF(W624&lt;&gt;Y624,(IF(N624=0,G624*INFORMAÇÕES!$U$115,IF(N624="CF",G624,0))),0)</f>
        <v>0</v>
      </c>
      <c r="AD624" s="75" t="n">
        <f aca="false">IF(W624&lt;&gt;Y624,(IF(N624=0,G624*INFORMAÇÕES!$U$116,IF(N624="O",G624,0))),0)</f>
        <v>0</v>
      </c>
      <c r="AE624" s="75" t="n">
        <f aca="false">IF(E624&lt;&gt;0,G624,0)</f>
        <v>0</v>
      </c>
      <c r="AF624" s="75" t="n">
        <f aca="false">IF(W624&lt;&gt;Y624,(IF(N624=0,J624*(INFORMAÇÕES!$Q$89/INFORMAÇÕES!$Q$92),IF(N624="R",J624,0))),0)</f>
        <v>0</v>
      </c>
      <c r="AG624" s="75" t="n">
        <f aca="false">IF(W624&lt;&gt;Y624,(IF(N624=0,J624*(INFORMAÇÕES!$Q$90/INFORMAÇÕES!$Q$92),IF(N624="C",J624,0))),0)</f>
        <v>0</v>
      </c>
      <c r="AH624" s="75" t="n">
        <f aca="false">IF(W624&lt;&gt;Y624,(IF(N624="",J624*INFORMAÇÕES!$U$115,IF(N624="CF",J624,0))),0)</f>
        <v>0</v>
      </c>
      <c r="AI624" s="75" t="n">
        <f aca="false">IF(W624&lt;&gt;Y624,(IF(N624="",J624*INFORMAÇÕES!$U$116,IF(N624="O",J624,0))),0)</f>
        <v>0</v>
      </c>
      <c r="AJ624" s="75" t="n">
        <f aca="false">IF(H624&lt;&gt;0,J624,0)</f>
        <v>0</v>
      </c>
      <c r="AK624" s="75" t="n">
        <f aca="false">IF(K624&lt;&gt;0,L624,0)</f>
        <v>0</v>
      </c>
    </row>
    <row r="625" s="174" customFormat="true" ht="14.25" hidden="false" customHeight="false" outlineLevel="0" collapsed="false">
      <c r="A625" s="159" t="n">
        <v>613</v>
      </c>
      <c r="B625" s="160" t="n">
        <f aca="false">IF('ORÇ.GLOBAL P CAIXA'!$K624="EXEC.",0,'ORÇ.REPROG. P CAIXA'!B625)</f>
        <v>0</v>
      </c>
      <c r="C625" s="161" t="n">
        <f aca="false">IF('ORÇ.GLOBAL P CAIXA'!$K624="EXEC.",0,'ORÇ.REPROG. P CAIXA'!C625)</f>
        <v>0</v>
      </c>
      <c r="D625" s="162" t="n">
        <f aca="false">IF('ORÇ.GLOBAL P CAIXA'!$K624="EXEC.",0,'ORÇ.REPROG. P CAIXA'!D625)</f>
        <v>0</v>
      </c>
      <c r="E625" s="163" t="n">
        <f aca="false">IF('ORÇ.GLOBAL P CAIXA'!$K624="EXEC.",0,'ORÇ.REPROG. P CAIXA'!E625)</f>
        <v>0</v>
      </c>
      <c r="F625" s="163" t="n">
        <f aca="false">IF('ORÇ.GLOBAL P CAIXA'!K624="EXEC.",0,IF('ORÇ.GLOBAL EMPRESA'!G624&gt;0,'ORÇ.GLOBAL EMPRESA'!G624,'ORÇ.GLOBAL P CAIXA'!F624))</f>
        <v>0</v>
      </c>
      <c r="G625" s="163" t="n">
        <f aca="false">IF(E625&lt;&gt;0,ROUND(E625*F625,2),IF(AE625=0,(SUMIF($W$13:$W$1012,B625,$AE$13:$AE$1012)),AE625))</f>
        <v>0</v>
      </c>
      <c r="H625" s="661" t="n">
        <f aca="false">IF('ORÇ.GLOBAL P CAIXA'!K624="EXEC.",0,'ORÇ.REPROG. P CAIXA'!H625)</f>
        <v>0</v>
      </c>
      <c r="I625" s="661" t="n">
        <f aca="false">IF('ORÇ.GLOBAL P CAIXA'!K624="EXEC.",0,'ORÇ.REPROG. P CAIXA'!I625)</f>
        <v>0</v>
      </c>
      <c r="J625" s="163" t="n">
        <f aca="false">IF(H625&lt;&gt;0,ROUND(H625*I625,2),IF(AJ625=0,(SUMIF($W$13:$W$1012,B625,$AJ$13:$AJ$1012)),AJ625))</f>
        <v>0</v>
      </c>
      <c r="K625" s="163" t="n">
        <f aca="false">H625-E625</f>
        <v>0</v>
      </c>
      <c r="L625" s="163" t="n">
        <f aca="false">J625-G625</f>
        <v>0</v>
      </c>
      <c r="M625" s="662" t="str">
        <f aca="false">IF('ORÇ.GLOBAL P CAIXA'!K624="EXEC.","",IF('ORÇ.REPROG. P CAIXA'!M625&gt;0,'ORÇ.REPROG. P CAIXA'!M625,""))</f>
        <v/>
      </c>
      <c r="N625" s="663" t="str">
        <f aca="false">IF('ORÇ.GLOBAL P CAIXA'!K624="EXEC.","",IF('ORÇ.REPROG. P CAIXA'!N625&gt;0,'ORÇ.REPROG. P CAIXA'!N625,""))</f>
        <v/>
      </c>
      <c r="O625" s="166" t="str">
        <f aca="false">IF('ORÇ.GLOBAL P CAIXA'!$K624="EXEC.","",'ORÇ.REPROG. P CAIXA'!O625)</f>
        <v/>
      </c>
      <c r="P625" s="167"/>
      <c r="Q625" s="168" t="str">
        <f aca="false">IF(B625&gt;0,"ok","ocultar")</f>
        <v>ocultar</v>
      </c>
      <c r="R625" s="649"/>
      <c r="S625" s="649"/>
      <c r="T625" s="650"/>
      <c r="V625" s="88"/>
      <c r="W625" s="157" t="n">
        <f aca="false">IF(B625=0,W624,IF(ISNONTEXT(B625)=TRUE(),INT(B625),INT(LEFT(B625,FIND(".",B625)-1))))</f>
        <v>3</v>
      </c>
      <c r="X625" s="157" t="str">
        <f aca="false">IF(X626=1,1,IF(B625&lt;&gt;0,1,IF(C625&lt;&gt;0,1,IF(D625&lt;&gt;0,1,IF(E625&lt;&gt;0,1,"")))))</f>
        <v/>
      </c>
      <c r="Y625" s="157" t="str">
        <f aca="false">IF(W625=0," ",IF(W625&lt;&gt;W624,W625," "))</f>
        <v> </v>
      </c>
      <c r="Z625" s="88"/>
      <c r="AA625" s="75" t="n">
        <f aca="false">IF(W625&lt;&gt;Y625,(IF(N625=0,G625*(INFORMAÇÕES!$Q$69/INFORMAÇÕES!$Q$72),IF(N625="R",G625,0))),0)</f>
        <v>0</v>
      </c>
      <c r="AB625" s="75" t="n">
        <f aca="false">IF(W625&lt;&gt;Y625,(IF(N625=0,G625*(INFORMAÇÕES!$Q$70/INFORMAÇÕES!$Q$72),IF(N625="C",G625,0))),0)</f>
        <v>0</v>
      </c>
      <c r="AC625" s="75" t="n">
        <f aca="false">IF(W625&lt;&gt;Y625,(IF(N625=0,G625*INFORMAÇÕES!$U$115,IF(N625="CF",G625,0))),0)</f>
        <v>0</v>
      </c>
      <c r="AD625" s="75" t="n">
        <f aca="false">IF(W625&lt;&gt;Y625,(IF(N625=0,G625*INFORMAÇÕES!$U$116,IF(N625="O",G625,0))),0)</f>
        <v>0</v>
      </c>
      <c r="AE625" s="75" t="n">
        <f aca="false">IF(E625&lt;&gt;0,G625,0)</f>
        <v>0</v>
      </c>
      <c r="AF625" s="75" t="n">
        <f aca="false">IF(W625&lt;&gt;Y625,(IF(N625=0,J625*(INFORMAÇÕES!$Q$89/INFORMAÇÕES!$Q$92),IF(N625="R",J625,0))),0)</f>
        <v>0</v>
      </c>
      <c r="AG625" s="75" t="n">
        <f aca="false">IF(W625&lt;&gt;Y625,(IF(N625=0,J625*(INFORMAÇÕES!$Q$90/INFORMAÇÕES!$Q$92),IF(N625="C",J625,0))),0)</f>
        <v>0</v>
      </c>
      <c r="AH625" s="75" t="n">
        <f aca="false">IF(W625&lt;&gt;Y625,(IF(N625="",J625*INFORMAÇÕES!$U$115,IF(N625="CF",J625,0))),0)</f>
        <v>0</v>
      </c>
      <c r="AI625" s="75" t="n">
        <f aca="false">IF(W625&lt;&gt;Y625,(IF(N625="",J625*INFORMAÇÕES!$U$116,IF(N625="O",J625,0))),0)</f>
        <v>0</v>
      </c>
      <c r="AJ625" s="75" t="n">
        <f aca="false">IF(H625&lt;&gt;0,J625,0)</f>
        <v>0</v>
      </c>
      <c r="AK625" s="75" t="n">
        <f aca="false">IF(K625&lt;&gt;0,L625,0)</f>
        <v>0</v>
      </c>
    </row>
    <row r="626" s="174" customFormat="true" ht="14.25" hidden="false" customHeight="false" outlineLevel="0" collapsed="false">
      <c r="A626" s="159" t="n">
        <v>614</v>
      </c>
      <c r="B626" s="160" t="n">
        <f aca="false">IF('ORÇ.GLOBAL P CAIXA'!$K625="EXEC.",0,'ORÇ.REPROG. P CAIXA'!B626)</f>
        <v>0</v>
      </c>
      <c r="C626" s="161" t="n">
        <f aca="false">IF('ORÇ.GLOBAL P CAIXA'!$K625="EXEC.",0,'ORÇ.REPROG. P CAIXA'!C626)</f>
        <v>0</v>
      </c>
      <c r="D626" s="162" t="n">
        <f aca="false">IF('ORÇ.GLOBAL P CAIXA'!$K625="EXEC.",0,'ORÇ.REPROG. P CAIXA'!D626)</f>
        <v>0</v>
      </c>
      <c r="E626" s="163" t="n">
        <f aca="false">IF('ORÇ.GLOBAL P CAIXA'!$K625="EXEC.",0,'ORÇ.REPROG. P CAIXA'!E626)</f>
        <v>0</v>
      </c>
      <c r="F626" s="163" t="n">
        <f aca="false">IF('ORÇ.GLOBAL P CAIXA'!K625="EXEC.",0,IF('ORÇ.GLOBAL EMPRESA'!G625&gt;0,'ORÇ.GLOBAL EMPRESA'!G625,'ORÇ.GLOBAL P CAIXA'!F625))</f>
        <v>0</v>
      </c>
      <c r="G626" s="163" t="n">
        <f aca="false">IF(E626&lt;&gt;0,ROUND(E626*F626,2),IF(AE626=0,(SUMIF($W$13:$W$1012,B626,$AE$13:$AE$1012)),AE626))</f>
        <v>0</v>
      </c>
      <c r="H626" s="661" t="n">
        <f aca="false">IF('ORÇ.GLOBAL P CAIXA'!K625="EXEC.",0,'ORÇ.REPROG. P CAIXA'!H626)</f>
        <v>0</v>
      </c>
      <c r="I626" s="661" t="n">
        <f aca="false">IF('ORÇ.GLOBAL P CAIXA'!K625="EXEC.",0,'ORÇ.REPROG. P CAIXA'!I626)</f>
        <v>0</v>
      </c>
      <c r="J626" s="163" t="n">
        <f aca="false">IF(H626&lt;&gt;0,ROUND(H626*I626,2),IF(AJ626=0,(SUMIF($W$13:$W$1012,B626,$AJ$13:$AJ$1012)),AJ626))</f>
        <v>0</v>
      </c>
      <c r="K626" s="163" t="n">
        <f aca="false">H626-E626</f>
        <v>0</v>
      </c>
      <c r="L626" s="163" t="n">
        <f aca="false">J626-G626</f>
        <v>0</v>
      </c>
      <c r="M626" s="662" t="str">
        <f aca="false">IF('ORÇ.GLOBAL P CAIXA'!K625="EXEC.","",IF('ORÇ.REPROG. P CAIXA'!M626&gt;0,'ORÇ.REPROG. P CAIXA'!M626,""))</f>
        <v/>
      </c>
      <c r="N626" s="663" t="str">
        <f aca="false">IF('ORÇ.GLOBAL P CAIXA'!K625="EXEC.","",IF('ORÇ.REPROG. P CAIXA'!N626&gt;0,'ORÇ.REPROG. P CAIXA'!N626,""))</f>
        <v/>
      </c>
      <c r="O626" s="166" t="str">
        <f aca="false">IF('ORÇ.GLOBAL P CAIXA'!$K625="EXEC.","",'ORÇ.REPROG. P CAIXA'!O626)</f>
        <v/>
      </c>
      <c r="P626" s="167"/>
      <c r="Q626" s="168" t="str">
        <f aca="false">IF(B626&gt;0,"ok","ocultar")</f>
        <v>ocultar</v>
      </c>
      <c r="R626" s="649"/>
      <c r="S626" s="649"/>
      <c r="T626" s="650"/>
      <c r="V626" s="88"/>
      <c r="W626" s="157" t="n">
        <f aca="false">IF(B626=0,W625,IF(ISNONTEXT(B626)=TRUE(),INT(B626),INT(LEFT(B626,FIND(".",B626)-1))))</f>
        <v>3</v>
      </c>
      <c r="X626" s="157" t="str">
        <f aca="false">IF(X627=1,1,IF(B626&lt;&gt;0,1,IF(C626&lt;&gt;0,1,IF(D626&lt;&gt;0,1,IF(E626&lt;&gt;0,1,"")))))</f>
        <v/>
      </c>
      <c r="Y626" s="157" t="str">
        <f aca="false">IF(W626=0," ",IF(W626&lt;&gt;W625,W626," "))</f>
        <v> </v>
      </c>
      <c r="Z626" s="88"/>
      <c r="AA626" s="75" t="n">
        <f aca="false">IF(W626&lt;&gt;Y626,(IF(N626=0,G626*(INFORMAÇÕES!$Q$69/INFORMAÇÕES!$Q$72),IF(N626="R",G626,0))),0)</f>
        <v>0</v>
      </c>
      <c r="AB626" s="75" t="n">
        <f aca="false">IF(W626&lt;&gt;Y626,(IF(N626=0,G626*(INFORMAÇÕES!$Q$70/INFORMAÇÕES!$Q$72),IF(N626="C",G626,0))),0)</f>
        <v>0</v>
      </c>
      <c r="AC626" s="75" t="n">
        <f aca="false">IF(W626&lt;&gt;Y626,(IF(N626=0,G626*INFORMAÇÕES!$U$115,IF(N626="CF",G626,0))),0)</f>
        <v>0</v>
      </c>
      <c r="AD626" s="75" t="n">
        <f aca="false">IF(W626&lt;&gt;Y626,(IF(N626=0,G626*INFORMAÇÕES!$U$116,IF(N626="O",G626,0))),0)</f>
        <v>0</v>
      </c>
      <c r="AE626" s="75" t="n">
        <f aca="false">IF(E626&lt;&gt;0,G626,0)</f>
        <v>0</v>
      </c>
      <c r="AF626" s="75" t="n">
        <f aca="false">IF(W626&lt;&gt;Y626,(IF(N626=0,J626*(INFORMAÇÕES!$Q$89/INFORMAÇÕES!$Q$92),IF(N626="R",J626,0))),0)</f>
        <v>0</v>
      </c>
      <c r="AG626" s="75" t="n">
        <f aca="false">IF(W626&lt;&gt;Y626,(IF(N626=0,J626*(INFORMAÇÕES!$Q$90/INFORMAÇÕES!$Q$92),IF(N626="C",J626,0))),0)</f>
        <v>0</v>
      </c>
      <c r="AH626" s="75" t="n">
        <f aca="false">IF(W626&lt;&gt;Y626,(IF(N626="",J626*INFORMAÇÕES!$U$115,IF(N626="CF",J626,0))),0)</f>
        <v>0</v>
      </c>
      <c r="AI626" s="75" t="n">
        <f aca="false">IF(W626&lt;&gt;Y626,(IF(N626="",J626*INFORMAÇÕES!$U$116,IF(N626="O",J626,0))),0)</f>
        <v>0</v>
      </c>
      <c r="AJ626" s="75" t="n">
        <f aca="false">IF(H626&lt;&gt;0,J626,0)</f>
        <v>0</v>
      </c>
      <c r="AK626" s="75" t="n">
        <f aca="false">IF(K626&lt;&gt;0,L626,0)</f>
        <v>0</v>
      </c>
    </row>
    <row r="627" s="174" customFormat="true" ht="14.25" hidden="false" customHeight="false" outlineLevel="0" collapsed="false">
      <c r="A627" s="159" t="n">
        <v>615</v>
      </c>
      <c r="B627" s="160" t="n">
        <f aca="false">IF('ORÇ.GLOBAL P CAIXA'!$K626="EXEC.",0,'ORÇ.REPROG. P CAIXA'!B627)</f>
        <v>0</v>
      </c>
      <c r="C627" s="161" t="n">
        <f aca="false">IF('ORÇ.GLOBAL P CAIXA'!$K626="EXEC.",0,'ORÇ.REPROG. P CAIXA'!C627)</f>
        <v>0</v>
      </c>
      <c r="D627" s="162" t="n">
        <f aca="false">IF('ORÇ.GLOBAL P CAIXA'!$K626="EXEC.",0,'ORÇ.REPROG. P CAIXA'!D627)</f>
        <v>0</v>
      </c>
      <c r="E627" s="163" t="n">
        <f aca="false">IF('ORÇ.GLOBAL P CAIXA'!$K626="EXEC.",0,'ORÇ.REPROG. P CAIXA'!E627)</f>
        <v>0</v>
      </c>
      <c r="F627" s="163" t="n">
        <f aca="false">IF('ORÇ.GLOBAL P CAIXA'!K626="EXEC.",0,IF('ORÇ.GLOBAL EMPRESA'!G626&gt;0,'ORÇ.GLOBAL EMPRESA'!G626,'ORÇ.GLOBAL P CAIXA'!F626))</f>
        <v>0</v>
      </c>
      <c r="G627" s="163" t="n">
        <f aca="false">IF(E627&lt;&gt;0,ROUND(E627*F627,2),IF(AE627=0,(SUMIF($W$13:$W$1012,B627,$AE$13:$AE$1012)),AE627))</f>
        <v>0</v>
      </c>
      <c r="H627" s="661" t="n">
        <f aca="false">IF('ORÇ.GLOBAL P CAIXA'!K626="EXEC.",0,'ORÇ.REPROG. P CAIXA'!H627)</f>
        <v>0</v>
      </c>
      <c r="I627" s="661" t="n">
        <f aca="false">IF('ORÇ.GLOBAL P CAIXA'!K626="EXEC.",0,'ORÇ.REPROG. P CAIXA'!I627)</f>
        <v>0</v>
      </c>
      <c r="J627" s="163" t="n">
        <f aca="false">IF(H627&lt;&gt;0,ROUND(H627*I627,2),IF(AJ627=0,(SUMIF($W$13:$W$1012,B627,$AJ$13:$AJ$1012)),AJ627))</f>
        <v>0</v>
      </c>
      <c r="K627" s="163" t="n">
        <f aca="false">H627-E627</f>
        <v>0</v>
      </c>
      <c r="L627" s="163" t="n">
        <f aca="false">J627-G627</f>
        <v>0</v>
      </c>
      <c r="M627" s="662" t="str">
        <f aca="false">IF('ORÇ.GLOBAL P CAIXA'!K626="EXEC.","",IF('ORÇ.REPROG. P CAIXA'!M627&gt;0,'ORÇ.REPROG. P CAIXA'!M627,""))</f>
        <v/>
      </c>
      <c r="N627" s="663" t="str">
        <f aca="false">IF('ORÇ.GLOBAL P CAIXA'!K626="EXEC.","",IF('ORÇ.REPROG. P CAIXA'!N627&gt;0,'ORÇ.REPROG. P CAIXA'!N627,""))</f>
        <v/>
      </c>
      <c r="O627" s="166" t="str">
        <f aca="false">IF('ORÇ.GLOBAL P CAIXA'!$K626="EXEC.","",'ORÇ.REPROG. P CAIXA'!O627)</f>
        <v/>
      </c>
      <c r="P627" s="167"/>
      <c r="Q627" s="168" t="str">
        <f aca="false">IF(B627&gt;0,"ok","ocultar")</f>
        <v>ocultar</v>
      </c>
      <c r="R627" s="649"/>
      <c r="S627" s="649"/>
      <c r="T627" s="650"/>
      <c r="V627" s="88"/>
      <c r="W627" s="157" t="n">
        <f aca="false">IF(B627=0,W626,IF(ISNONTEXT(B627)=TRUE(),INT(B627),INT(LEFT(B627,FIND(".",B627)-1))))</f>
        <v>3</v>
      </c>
      <c r="X627" s="157" t="str">
        <f aca="false">IF(X628=1,1,IF(B627&lt;&gt;0,1,IF(C627&lt;&gt;0,1,IF(D627&lt;&gt;0,1,IF(E627&lt;&gt;0,1,"")))))</f>
        <v/>
      </c>
      <c r="Y627" s="157" t="str">
        <f aca="false">IF(W627=0," ",IF(W627&lt;&gt;W626,W627," "))</f>
        <v> </v>
      </c>
      <c r="Z627" s="88"/>
      <c r="AA627" s="75" t="n">
        <f aca="false">IF(W627&lt;&gt;Y627,(IF(N627=0,G627*(INFORMAÇÕES!$Q$69/INFORMAÇÕES!$Q$72),IF(N627="R",G627,0))),0)</f>
        <v>0</v>
      </c>
      <c r="AB627" s="75" t="n">
        <f aca="false">IF(W627&lt;&gt;Y627,(IF(N627=0,G627*(INFORMAÇÕES!$Q$70/INFORMAÇÕES!$Q$72),IF(N627="C",G627,0))),0)</f>
        <v>0</v>
      </c>
      <c r="AC627" s="75" t="n">
        <f aca="false">IF(W627&lt;&gt;Y627,(IF(N627=0,G627*INFORMAÇÕES!$U$115,IF(N627="CF",G627,0))),0)</f>
        <v>0</v>
      </c>
      <c r="AD627" s="75" t="n">
        <f aca="false">IF(W627&lt;&gt;Y627,(IF(N627=0,G627*INFORMAÇÕES!$U$116,IF(N627="O",G627,0))),0)</f>
        <v>0</v>
      </c>
      <c r="AE627" s="75" t="n">
        <f aca="false">IF(E627&lt;&gt;0,G627,0)</f>
        <v>0</v>
      </c>
      <c r="AF627" s="75" t="n">
        <f aca="false">IF(W627&lt;&gt;Y627,(IF(N627=0,J627*(INFORMAÇÕES!$Q$89/INFORMAÇÕES!$Q$92),IF(N627="R",J627,0))),0)</f>
        <v>0</v>
      </c>
      <c r="AG627" s="75" t="n">
        <f aca="false">IF(W627&lt;&gt;Y627,(IF(N627=0,J627*(INFORMAÇÕES!$Q$90/INFORMAÇÕES!$Q$92),IF(N627="C",J627,0))),0)</f>
        <v>0</v>
      </c>
      <c r="AH627" s="75" t="n">
        <f aca="false">IF(W627&lt;&gt;Y627,(IF(N627="",J627*INFORMAÇÕES!$U$115,IF(N627="CF",J627,0))),0)</f>
        <v>0</v>
      </c>
      <c r="AI627" s="75" t="n">
        <f aca="false">IF(W627&lt;&gt;Y627,(IF(N627="",J627*INFORMAÇÕES!$U$116,IF(N627="O",J627,0))),0)</f>
        <v>0</v>
      </c>
      <c r="AJ627" s="75" t="n">
        <f aca="false">IF(H627&lt;&gt;0,J627,0)</f>
        <v>0</v>
      </c>
      <c r="AK627" s="75" t="n">
        <f aca="false">IF(K627&lt;&gt;0,L627,0)</f>
        <v>0</v>
      </c>
    </row>
    <row r="628" s="174" customFormat="true" ht="14.25" hidden="false" customHeight="false" outlineLevel="0" collapsed="false">
      <c r="A628" s="159" t="n">
        <v>616</v>
      </c>
      <c r="B628" s="160" t="n">
        <f aca="false">IF('ORÇ.GLOBAL P CAIXA'!$K627="EXEC.",0,'ORÇ.REPROG. P CAIXA'!B628)</f>
        <v>0</v>
      </c>
      <c r="C628" s="161" t="n">
        <f aca="false">IF('ORÇ.GLOBAL P CAIXA'!$K627="EXEC.",0,'ORÇ.REPROG. P CAIXA'!C628)</f>
        <v>0</v>
      </c>
      <c r="D628" s="162" t="n">
        <f aca="false">IF('ORÇ.GLOBAL P CAIXA'!$K627="EXEC.",0,'ORÇ.REPROG. P CAIXA'!D628)</f>
        <v>0</v>
      </c>
      <c r="E628" s="163" t="n">
        <f aca="false">IF('ORÇ.GLOBAL P CAIXA'!$K627="EXEC.",0,'ORÇ.REPROG. P CAIXA'!E628)</f>
        <v>0</v>
      </c>
      <c r="F628" s="163" t="n">
        <f aca="false">IF('ORÇ.GLOBAL P CAIXA'!K627="EXEC.",0,IF('ORÇ.GLOBAL EMPRESA'!G627&gt;0,'ORÇ.GLOBAL EMPRESA'!G627,'ORÇ.GLOBAL P CAIXA'!F627))</f>
        <v>0</v>
      </c>
      <c r="G628" s="163" t="n">
        <f aca="false">IF(E628&lt;&gt;0,ROUND(E628*F628,2),IF(AE628=0,(SUMIF($W$13:$W$1012,B628,$AE$13:$AE$1012)),AE628))</f>
        <v>0</v>
      </c>
      <c r="H628" s="661" t="n">
        <f aca="false">IF('ORÇ.GLOBAL P CAIXA'!K627="EXEC.",0,'ORÇ.REPROG. P CAIXA'!H628)</f>
        <v>0</v>
      </c>
      <c r="I628" s="661" t="n">
        <f aca="false">IF('ORÇ.GLOBAL P CAIXA'!K627="EXEC.",0,'ORÇ.REPROG. P CAIXA'!I628)</f>
        <v>0</v>
      </c>
      <c r="J628" s="163" t="n">
        <f aca="false">IF(H628&lt;&gt;0,ROUND(H628*I628,2),IF(AJ628=0,(SUMIF($W$13:$W$1012,B628,$AJ$13:$AJ$1012)),AJ628))</f>
        <v>0</v>
      </c>
      <c r="K628" s="163" t="n">
        <f aca="false">H628-E628</f>
        <v>0</v>
      </c>
      <c r="L628" s="163" t="n">
        <f aca="false">J628-G628</f>
        <v>0</v>
      </c>
      <c r="M628" s="662" t="str">
        <f aca="false">IF('ORÇ.GLOBAL P CAIXA'!K627="EXEC.","",IF('ORÇ.REPROG. P CAIXA'!M628&gt;0,'ORÇ.REPROG. P CAIXA'!M628,""))</f>
        <v/>
      </c>
      <c r="N628" s="663" t="str">
        <f aca="false">IF('ORÇ.GLOBAL P CAIXA'!K627="EXEC.","",IF('ORÇ.REPROG. P CAIXA'!N628&gt;0,'ORÇ.REPROG. P CAIXA'!N628,""))</f>
        <v/>
      </c>
      <c r="O628" s="166" t="str">
        <f aca="false">IF('ORÇ.GLOBAL P CAIXA'!$K627="EXEC.","",'ORÇ.REPROG. P CAIXA'!O628)</f>
        <v/>
      </c>
      <c r="P628" s="167"/>
      <c r="Q628" s="168" t="str">
        <f aca="false">IF(B628&gt;0,"ok","ocultar")</f>
        <v>ocultar</v>
      </c>
      <c r="R628" s="649"/>
      <c r="S628" s="649"/>
      <c r="T628" s="650"/>
      <c r="V628" s="88"/>
      <c r="W628" s="157" t="n">
        <f aca="false">IF(B628=0,W627,IF(ISNONTEXT(B628)=TRUE(),INT(B628),INT(LEFT(B628,FIND(".",B628)-1))))</f>
        <v>3</v>
      </c>
      <c r="X628" s="157" t="str">
        <f aca="false">IF(X629=1,1,IF(B628&lt;&gt;0,1,IF(C628&lt;&gt;0,1,IF(D628&lt;&gt;0,1,IF(E628&lt;&gt;0,1,"")))))</f>
        <v/>
      </c>
      <c r="Y628" s="157" t="str">
        <f aca="false">IF(W628=0," ",IF(W628&lt;&gt;W627,W628," "))</f>
        <v> </v>
      </c>
      <c r="Z628" s="88"/>
      <c r="AA628" s="75" t="n">
        <f aca="false">IF(W628&lt;&gt;Y628,(IF(N628=0,G628*(INFORMAÇÕES!$Q$69/INFORMAÇÕES!$Q$72),IF(N628="R",G628,0))),0)</f>
        <v>0</v>
      </c>
      <c r="AB628" s="75" t="n">
        <f aca="false">IF(W628&lt;&gt;Y628,(IF(N628=0,G628*(INFORMAÇÕES!$Q$70/INFORMAÇÕES!$Q$72),IF(N628="C",G628,0))),0)</f>
        <v>0</v>
      </c>
      <c r="AC628" s="75" t="n">
        <f aca="false">IF(W628&lt;&gt;Y628,(IF(N628=0,G628*INFORMAÇÕES!$U$115,IF(N628="CF",G628,0))),0)</f>
        <v>0</v>
      </c>
      <c r="AD628" s="75" t="n">
        <f aca="false">IF(W628&lt;&gt;Y628,(IF(N628=0,G628*INFORMAÇÕES!$U$116,IF(N628="O",G628,0))),0)</f>
        <v>0</v>
      </c>
      <c r="AE628" s="75" t="n">
        <f aca="false">IF(E628&lt;&gt;0,G628,0)</f>
        <v>0</v>
      </c>
      <c r="AF628" s="75" t="n">
        <f aca="false">IF(W628&lt;&gt;Y628,(IF(N628=0,J628*(INFORMAÇÕES!$Q$89/INFORMAÇÕES!$Q$92),IF(N628="R",J628,0))),0)</f>
        <v>0</v>
      </c>
      <c r="AG628" s="75" t="n">
        <f aca="false">IF(W628&lt;&gt;Y628,(IF(N628=0,J628*(INFORMAÇÕES!$Q$90/INFORMAÇÕES!$Q$92),IF(N628="C",J628,0))),0)</f>
        <v>0</v>
      </c>
      <c r="AH628" s="75" t="n">
        <f aca="false">IF(W628&lt;&gt;Y628,(IF(N628="",J628*INFORMAÇÕES!$U$115,IF(N628="CF",J628,0))),0)</f>
        <v>0</v>
      </c>
      <c r="AI628" s="75" t="n">
        <f aca="false">IF(W628&lt;&gt;Y628,(IF(N628="",J628*INFORMAÇÕES!$U$116,IF(N628="O",J628,0))),0)</f>
        <v>0</v>
      </c>
      <c r="AJ628" s="75" t="n">
        <f aca="false">IF(H628&lt;&gt;0,J628,0)</f>
        <v>0</v>
      </c>
      <c r="AK628" s="75" t="n">
        <f aca="false">IF(K628&lt;&gt;0,L628,0)</f>
        <v>0</v>
      </c>
    </row>
    <row r="629" s="174" customFormat="true" ht="14.25" hidden="false" customHeight="false" outlineLevel="0" collapsed="false">
      <c r="A629" s="159" t="n">
        <v>617</v>
      </c>
      <c r="B629" s="160" t="n">
        <f aca="false">IF('ORÇ.GLOBAL P CAIXA'!$K628="EXEC.",0,'ORÇ.REPROG. P CAIXA'!B629)</f>
        <v>0</v>
      </c>
      <c r="C629" s="161" t="n">
        <f aca="false">IF('ORÇ.GLOBAL P CAIXA'!$K628="EXEC.",0,'ORÇ.REPROG. P CAIXA'!C629)</f>
        <v>0</v>
      </c>
      <c r="D629" s="162" t="n">
        <f aca="false">IF('ORÇ.GLOBAL P CAIXA'!$K628="EXEC.",0,'ORÇ.REPROG. P CAIXA'!D629)</f>
        <v>0</v>
      </c>
      <c r="E629" s="163" t="n">
        <f aca="false">IF('ORÇ.GLOBAL P CAIXA'!$K628="EXEC.",0,'ORÇ.REPROG. P CAIXA'!E629)</f>
        <v>0</v>
      </c>
      <c r="F629" s="163" t="n">
        <f aca="false">IF('ORÇ.GLOBAL P CAIXA'!K628="EXEC.",0,IF('ORÇ.GLOBAL EMPRESA'!G628&gt;0,'ORÇ.GLOBAL EMPRESA'!G628,'ORÇ.GLOBAL P CAIXA'!F628))</f>
        <v>0</v>
      </c>
      <c r="G629" s="163" t="n">
        <f aca="false">IF(E629&lt;&gt;0,ROUND(E629*F629,2),IF(AE629=0,(SUMIF($W$13:$W$1012,B629,$AE$13:$AE$1012)),AE629))</f>
        <v>0</v>
      </c>
      <c r="H629" s="661" t="n">
        <f aca="false">IF('ORÇ.GLOBAL P CAIXA'!K628="EXEC.",0,'ORÇ.REPROG. P CAIXA'!H629)</f>
        <v>0</v>
      </c>
      <c r="I629" s="661" t="n">
        <f aca="false">IF('ORÇ.GLOBAL P CAIXA'!K628="EXEC.",0,'ORÇ.REPROG. P CAIXA'!I629)</f>
        <v>0</v>
      </c>
      <c r="J629" s="163" t="n">
        <f aca="false">IF(H629&lt;&gt;0,ROUND(H629*I629,2),IF(AJ629=0,(SUMIF($W$13:$W$1012,B629,$AJ$13:$AJ$1012)),AJ629))</f>
        <v>0</v>
      </c>
      <c r="K629" s="163" t="n">
        <f aca="false">H629-E629</f>
        <v>0</v>
      </c>
      <c r="L629" s="163" t="n">
        <f aca="false">J629-G629</f>
        <v>0</v>
      </c>
      <c r="M629" s="662" t="str">
        <f aca="false">IF('ORÇ.GLOBAL P CAIXA'!K628="EXEC.","",IF('ORÇ.REPROG. P CAIXA'!M629&gt;0,'ORÇ.REPROG. P CAIXA'!M629,""))</f>
        <v/>
      </c>
      <c r="N629" s="663" t="str">
        <f aca="false">IF('ORÇ.GLOBAL P CAIXA'!K628="EXEC.","",IF('ORÇ.REPROG. P CAIXA'!N629&gt;0,'ORÇ.REPROG. P CAIXA'!N629,""))</f>
        <v/>
      </c>
      <c r="O629" s="166" t="str">
        <f aca="false">IF('ORÇ.GLOBAL P CAIXA'!$K628="EXEC.","",'ORÇ.REPROG. P CAIXA'!O629)</f>
        <v/>
      </c>
      <c r="P629" s="167"/>
      <c r="Q629" s="168" t="str">
        <f aca="false">IF(B629&gt;0,"ok","ocultar")</f>
        <v>ocultar</v>
      </c>
      <c r="R629" s="649"/>
      <c r="S629" s="649"/>
      <c r="T629" s="650"/>
      <c r="V629" s="88"/>
      <c r="W629" s="157" t="n">
        <f aca="false">IF(B629=0,W628,IF(ISNONTEXT(B629)=TRUE(),INT(B629),INT(LEFT(B629,FIND(".",B629)-1))))</f>
        <v>3</v>
      </c>
      <c r="X629" s="157" t="str">
        <f aca="false">IF(X630=1,1,IF(B629&lt;&gt;0,1,IF(C629&lt;&gt;0,1,IF(D629&lt;&gt;0,1,IF(E629&lt;&gt;0,1,"")))))</f>
        <v/>
      </c>
      <c r="Y629" s="157" t="str">
        <f aca="false">IF(W629=0," ",IF(W629&lt;&gt;W628,W629," "))</f>
        <v> </v>
      </c>
      <c r="Z629" s="88"/>
      <c r="AA629" s="75" t="n">
        <f aca="false">IF(W629&lt;&gt;Y629,(IF(N629=0,G629*(INFORMAÇÕES!$Q$69/INFORMAÇÕES!$Q$72),IF(N629="R",G629,0))),0)</f>
        <v>0</v>
      </c>
      <c r="AB629" s="75" t="n">
        <f aca="false">IF(W629&lt;&gt;Y629,(IF(N629=0,G629*(INFORMAÇÕES!$Q$70/INFORMAÇÕES!$Q$72),IF(N629="C",G629,0))),0)</f>
        <v>0</v>
      </c>
      <c r="AC629" s="75" t="n">
        <f aca="false">IF(W629&lt;&gt;Y629,(IF(N629=0,G629*INFORMAÇÕES!$U$115,IF(N629="CF",G629,0))),0)</f>
        <v>0</v>
      </c>
      <c r="AD629" s="75" t="n">
        <f aca="false">IF(W629&lt;&gt;Y629,(IF(N629=0,G629*INFORMAÇÕES!$U$116,IF(N629="O",G629,0))),0)</f>
        <v>0</v>
      </c>
      <c r="AE629" s="75" t="n">
        <f aca="false">IF(E629&lt;&gt;0,G629,0)</f>
        <v>0</v>
      </c>
      <c r="AF629" s="75" t="n">
        <f aca="false">IF(W629&lt;&gt;Y629,(IF(N629=0,J629*(INFORMAÇÕES!$Q$89/INFORMAÇÕES!$Q$92),IF(N629="R",J629,0))),0)</f>
        <v>0</v>
      </c>
      <c r="AG629" s="75" t="n">
        <f aca="false">IF(W629&lt;&gt;Y629,(IF(N629=0,J629*(INFORMAÇÕES!$Q$90/INFORMAÇÕES!$Q$92),IF(N629="C",J629,0))),0)</f>
        <v>0</v>
      </c>
      <c r="AH629" s="75" t="n">
        <f aca="false">IF(W629&lt;&gt;Y629,(IF(N629="",J629*INFORMAÇÕES!$U$115,IF(N629="CF",J629,0))),0)</f>
        <v>0</v>
      </c>
      <c r="AI629" s="75" t="n">
        <f aca="false">IF(W629&lt;&gt;Y629,(IF(N629="",J629*INFORMAÇÕES!$U$116,IF(N629="O",J629,0))),0)</f>
        <v>0</v>
      </c>
      <c r="AJ629" s="75" t="n">
        <f aca="false">IF(H629&lt;&gt;0,J629,0)</f>
        <v>0</v>
      </c>
      <c r="AK629" s="75" t="n">
        <f aca="false">IF(K629&lt;&gt;0,L629,0)</f>
        <v>0</v>
      </c>
    </row>
    <row r="630" s="174" customFormat="true" ht="14.25" hidden="false" customHeight="false" outlineLevel="0" collapsed="false">
      <c r="A630" s="159" t="n">
        <v>618</v>
      </c>
      <c r="B630" s="160" t="n">
        <f aca="false">IF('ORÇ.GLOBAL P CAIXA'!$K629="EXEC.",0,'ORÇ.REPROG. P CAIXA'!B630)</f>
        <v>0</v>
      </c>
      <c r="C630" s="161" t="n">
        <f aca="false">IF('ORÇ.GLOBAL P CAIXA'!$K629="EXEC.",0,'ORÇ.REPROG. P CAIXA'!C630)</f>
        <v>0</v>
      </c>
      <c r="D630" s="162" t="n">
        <f aca="false">IF('ORÇ.GLOBAL P CAIXA'!$K629="EXEC.",0,'ORÇ.REPROG. P CAIXA'!D630)</f>
        <v>0</v>
      </c>
      <c r="E630" s="163" t="n">
        <f aca="false">IF('ORÇ.GLOBAL P CAIXA'!$K629="EXEC.",0,'ORÇ.REPROG. P CAIXA'!E630)</f>
        <v>0</v>
      </c>
      <c r="F630" s="163" t="n">
        <f aca="false">IF('ORÇ.GLOBAL P CAIXA'!K629="EXEC.",0,IF('ORÇ.GLOBAL EMPRESA'!G629&gt;0,'ORÇ.GLOBAL EMPRESA'!G629,'ORÇ.GLOBAL P CAIXA'!F629))</f>
        <v>0</v>
      </c>
      <c r="G630" s="163" t="n">
        <f aca="false">IF(E630&lt;&gt;0,ROUND(E630*F630,2),IF(AE630=0,(SUMIF($W$13:$W$1012,B630,$AE$13:$AE$1012)),AE630))</f>
        <v>0</v>
      </c>
      <c r="H630" s="661" t="n">
        <f aca="false">IF('ORÇ.GLOBAL P CAIXA'!K629="EXEC.",0,'ORÇ.REPROG. P CAIXA'!H630)</f>
        <v>0</v>
      </c>
      <c r="I630" s="661" t="n">
        <f aca="false">IF('ORÇ.GLOBAL P CAIXA'!K629="EXEC.",0,'ORÇ.REPROG. P CAIXA'!I630)</f>
        <v>0</v>
      </c>
      <c r="J630" s="163" t="n">
        <f aca="false">IF(H630&lt;&gt;0,ROUND(H630*I630,2),IF(AJ630=0,(SUMIF($W$13:$W$1012,B630,$AJ$13:$AJ$1012)),AJ630))</f>
        <v>0</v>
      </c>
      <c r="K630" s="163" t="n">
        <f aca="false">H630-E630</f>
        <v>0</v>
      </c>
      <c r="L630" s="163" t="n">
        <f aca="false">J630-G630</f>
        <v>0</v>
      </c>
      <c r="M630" s="662" t="str">
        <f aca="false">IF('ORÇ.GLOBAL P CAIXA'!K629="EXEC.","",IF('ORÇ.REPROG. P CAIXA'!M630&gt;0,'ORÇ.REPROG. P CAIXA'!M630,""))</f>
        <v/>
      </c>
      <c r="N630" s="663" t="str">
        <f aca="false">IF('ORÇ.GLOBAL P CAIXA'!K629="EXEC.","",IF('ORÇ.REPROG. P CAIXA'!N630&gt;0,'ORÇ.REPROG. P CAIXA'!N630,""))</f>
        <v/>
      </c>
      <c r="O630" s="166" t="str">
        <f aca="false">IF('ORÇ.GLOBAL P CAIXA'!$K629="EXEC.","",'ORÇ.REPROG. P CAIXA'!O630)</f>
        <v/>
      </c>
      <c r="P630" s="167"/>
      <c r="Q630" s="168" t="str">
        <f aca="false">IF(B630&gt;0,"ok","ocultar")</f>
        <v>ocultar</v>
      </c>
      <c r="R630" s="649"/>
      <c r="S630" s="649"/>
      <c r="T630" s="650"/>
      <c r="V630" s="88"/>
      <c r="W630" s="157" t="n">
        <f aca="false">IF(B630=0,W629,IF(ISNONTEXT(B630)=TRUE(),INT(B630),INT(LEFT(B630,FIND(".",B630)-1))))</f>
        <v>3</v>
      </c>
      <c r="X630" s="157" t="str">
        <f aca="false">IF(X631=1,1,IF(B630&lt;&gt;0,1,IF(C630&lt;&gt;0,1,IF(D630&lt;&gt;0,1,IF(E630&lt;&gt;0,1,"")))))</f>
        <v/>
      </c>
      <c r="Y630" s="157" t="str">
        <f aca="false">IF(W630=0," ",IF(W630&lt;&gt;W629,W630," "))</f>
        <v> </v>
      </c>
      <c r="Z630" s="88"/>
      <c r="AA630" s="75" t="n">
        <f aca="false">IF(W630&lt;&gt;Y630,(IF(N630=0,G630*(INFORMAÇÕES!$Q$69/INFORMAÇÕES!$Q$72),IF(N630="R",G630,0))),0)</f>
        <v>0</v>
      </c>
      <c r="AB630" s="75" t="n">
        <f aca="false">IF(W630&lt;&gt;Y630,(IF(N630=0,G630*(INFORMAÇÕES!$Q$70/INFORMAÇÕES!$Q$72),IF(N630="C",G630,0))),0)</f>
        <v>0</v>
      </c>
      <c r="AC630" s="75" t="n">
        <f aca="false">IF(W630&lt;&gt;Y630,(IF(N630=0,G630*INFORMAÇÕES!$U$115,IF(N630="CF",G630,0))),0)</f>
        <v>0</v>
      </c>
      <c r="AD630" s="75" t="n">
        <f aca="false">IF(W630&lt;&gt;Y630,(IF(N630=0,G630*INFORMAÇÕES!$U$116,IF(N630="O",G630,0))),0)</f>
        <v>0</v>
      </c>
      <c r="AE630" s="75" t="n">
        <f aca="false">IF(E630&lt;&gt;0,G630,0)</f>
        <v>0</v>
      </c>
      <c r="AF630" s="75" t="n">
        <f aca="false">IF(W630&lt;&gt;Y630,(IF(N630=0,J630*(INFORMAÇÕES!$Q$89/INFORMAÇÕES!$Q$92),IF(N630="R",J630,0))),0)</f>
        <v>0</v>
      </c>
      <c r="AG630" s="75" t="n">
        <f aca="false">IF(W630&lt;&gt;Y630,(IF(N630=0,J630*(INFORMAÇÕES!$Q$90/INFORMAÇÕES!$Q$92),IF(N630="C",J630,0))),0)</f>
        <v>0</v>
      </c>
      <c r="AH630" s="75" t="n">
        <f aca="false">IF(W630&lt;&gt;Y630,(IF(N630="",J630*INFORMAÇÕES!$U$115,IF(N630="CF",J630,0))),0)</f>
        <v>0</v>
      </c>
      <c r="AI630" s="75" t="n">
        <f aca="false">IF(W630&lt;&gt;Y630,(IF(N630="",J630*INFORMAÇÕES!$U$116,IF(N630="O",J630,0))),0)</f>
        <v>0</v>
      </c>
      <c r="AJ630" s="75" t="n">
        <f aca="false">IF(H630&lt;&gt;0,J630,0)</f>
        <v>0</v>
      </c>
      <c r="AK630" s="75" t="n">
        <f aca="false">IF(K630&lt;&gt;0,L630,0)</f>
        <v>0</v>
      </c>
    </row>
    <row r="631" s="174" customFormat="true" ht="14.25" hidden="false" customHeight="false" outlineLevel="0" collapsed="false">
      <c r="A631" s="159" t="n">
        <v>619</v>
      </c>
      <c r="B631" s="160" t="n">
        <f aca="false">IF('ORÇ.GLOBAL P CAIXA'!$K630="EXEC.",0,'ORÇ.REPROG. P CAIXA'!B631)</f>
        <v>0</v>
      </c>
      <c r="C631" s="161" t="n">
        <f aca="false">IF('ORÇ.GLOBAL P CAIXA'!$K630="EXEC.",0,'ORÇ.REPROG. P CAIXA'!C631)</f>
        <v>0</v>
      </c>
      <c r="D631" s="162" t="n">
        <f aca="false">IF('ORÇ.GLOBAL P CAIXA'!$K630="EXEC.",0,'ORÇ.REPROG. P CAIXA'!D631)</f>
        <v>0</v>
      </c>
      <c r="E631" s="163" t="n">
        <f aca="false">IF('ORÇ.GLOBAL P CAIXA'!$K630="EXEC.",0,'ORÇ.REPROG. P CAIXA'!E631)</f>
        <v>0</v>
      </c>
      <c r="F631" s="163" t="n">
        <f aca="false">IF('ORÇ.GLOBAL P CAIXA'!K630="EXEC.",0,IF('ORÇ.GLOBAL EMPRESA'!G630&gt;0,'ORÇ.GLOBAL EMPRESA'!G630,'ORÇ.GLOBAL P CAIXA'!F630))</f>
        <v>0</v>
      </c>
      <c r="G631" s="163" t="n">
        <f aca="false">IF(E631&lt;&gt;0,ROUND(E631*F631,2),IF(AE631=0,(SUMIF($W$13:$W$1012,B631,$AE$13:$AE$1012)),AE631))</f>
        <v>0</v>
      </c>
      <c r="H631" s="661" t="n">
        <f aca="false">IF('ORÇ.GLOBAL P CAIXA'!K630="EXEC.",0,'ORÇ.REPROG. P CAIXA'!H631)</f>
        <v>0</v>
      </c>
      <c r="I631" s="661" t="n">
        <f aca="false">IF('ORÇ.GLOBAL P CAIXA'!K630="EXEC.",0,'ORÇ.REPROG. P CAIXA'!I631)</f>
        <v>0</v>
      </c>
      <c r="J631" s="163" t="n">
        <f aca="false">IF(H631&lt;&gt;0,ROUND(H631*I631,2),IF(AJ631=0,(SUMIF($W$13:$W$1012,B631,$AJ$13:$AJ$1012)),AJ631))</f>
        <v>0</v>
      </c>
      <c r="K631" s="163" t="n">
        <f aca="false">H631-E631</f>
        <v>0</v>
      </c>
      <c r="L631" s="163" t="n">
        <f aca="false">J631-G631</f>
        <v>0</v>
      </c>
      <c r="M631" s="662" t="str">
        <f aca="false">IF('ORÇ.GLOBAL P CAIXA'!K630="EXEC.","",IF('ORÇ.REPROG. P CAIXA'!M631&gt;0,'ORÇ.REPROG. P CAIXA'!M631,""))</f>
        <v/>
      </c>
      <c r="N631" s="663" t="str">
        <f aca="false">IF('ORÇ.GLOBAL P CAIXA'!K630="EXEC.","",IF('ORÇ.REPROG. P CAIXA'!N631&gt;0,'ORÇ.REPROG. P CAIXA'!N631,""))</f>
        <v/>
      </c>
      <c r="O631" s="166" t="str">
        <f aca="false">IF('ORÇ.GLOBAL P CAIXA'!$K630="EXEC.","",'ORÇ.REPROG. P CAIXA'!O631)</f>
        <v/>
      </c>
      <c r="P631" s="167"/>
      <c r="Q631" s="168" t="str">
        <f aca="false">IF(B631&gt;0,"ok","ocultar")</f>
        <v>ocultar</v>
      </c>
      <c r="R631" s="649"/>
      <c r="S631" s="649"/>
      <c r="T631" s="650"/>
      <c r="V631" s="88"/>
      <c r="W631" s="157" t="n">
        <f aca="false">IF(B631=0,W630,IF(ISNONTEXT(B631)=TRUE(),INT(B631),INT(LEFT(B631,FIND(".",B631)-1))))</f>
        <v>3</v>
      </c>
      <c r="X631" s="157" t="str">
        <f aca="false">IF(X632=1,1,IF(B631&lt;&gt;0,1,IF(C631&lt;&gt;0,1,IF(D631&lt;&gt;0,1,IF(E631&lt;&gt;0,1,"")))))</f>
        <v/>
      </c>
      <c r="Y631" s="157" t="str">
        <f aca="false">IF(W631=0," ",IF(W631&lt;&gt;W630,W631," "))</f>
        <v> </v>
      </c>
      <c r="Z631" s="88"/>
      <c r="AA631" s="75" t="n">
        <f aca="false">IF(W631&lt;&gt;Y631,(IF(N631=0,G631*(INFORMAÇÕES!$Q$69/INFORMAÇÕES!$Q$72),IF(N631="R",G631,0))),0)</f>
        <v>0</v>
      </c>
      <c r="AB631" s="75" t="n">
        <f aca="false">IF(W631&lt;&gt;Y631,(IF(N631=0,G631*(INFORMAÇÕES!$Q$70/INFORMAÇÕES!$Q$72),IF(N631="C",G631,0))),0)</f>
        <v>0</v>
      </c>
      <c r="AC631" s="75" t="n">
        <f aca="false">IF(W631&lt;&gt;Y631,(IF(N631=0,G631*INFORMAÇÕES!$U$115,IF(N631="CF",G631,0))),0)</f>
        <v>0</v>
      </c>
      <c r="AD631" s="75" t="n">
        <f aca="false">IF(W631&lt;&gt;Y631,(IF(N631=0,G631*INFORMAÇÕES!$U$116,IF(N631="O",G631,0))),0)</f>
        <v>0</v>
      </c>
      <c r="AE631" s="75" t="n">
        <f aca="false">IF(E631&lt;&gt;0,G631,0)</f>
        <v>0</v>
      </c>
      <c r="AF631" s="75" t="n">
        <f aca="false">IF(W631&lt;&gt;Y631,(IF(N631=0,J631*(INFORMAÇÕES!$Q$89/INFORMAÇÕES!$Q$92),IF(N631="R",J631,0))),0)</f>
        <v>0</v>
      </c>
      <c r="AG631" s="75" t="n">
        <f aca="false">IF(W631&lt;&gt;Y631,(IF(N631=0,J631*(INFORMAÇÕES!$Q$90/INFORMAÇÕES!$Q$92),IF(N631="C",J631,0))),0)</f>
        <v>0</v>
      </c>
      <c r="AH631" s="75" t="n">
        <f aca="false">IF(W631&lt;&gt;Y631,(IF(N631="",J631*INFORMAÇÕES!$U$115,IF(N631="CF",J631,0))),0)</f>
        <v>0</v>
      </c>
      <c r="AI631" s="75" t="n">
        <f aca="false">IF(W631&lt;&gt;Y631,(IF(N631="",J631*INFORMAÇÕES!$U$116,IF(N631="O",J631,0))),0)</f>
        <v>0</v>
      </c>
      <c r="AJ631" s="75" t="n">
        <f aca="false">IF(H631&lt;&gt;0,J631,0)</f>
        <v>0</v>
      </c>
      <c r="AK631" s="75" t="n">
        <f aca="false">IF(K631&lt;&gt;0,L631,0)</f>
        <v>0</v>
      </c>
    </row>
    <row r="632" s="174" customFormat="true" ht="14.25" hidden="false" customHeight="false" outlineLevel="0" collapsed="false">
      <c r="A632" s="159" t="n">
        <v>620</v>
      </c>
      <c r="B632" s="160" t="n">
        <f aca="false">IF('ORÇ.GLOBAL P CAIXA'!$K631="EXEC.",0,'ORÇ.REPROG. P CAIXA'!B632)</f>
        <v>0</v>
      </c>
      <c r="C632" s="161" t="n">
        <f aca="false">IF('ORÇ.GLOBAL P CAIXA'!$K631="EXEC.",0,'ORÇ.REPROG. P CAIXA'!C632)</f>
        <v>0</v>
      </c>
      <c r="D632" s="162" t="n">
        <f aca="false">IF('ORÇ.GLOBAL P CAIXA'!$K631="EXEC.",0,'ORÇ.REPROG. P CAIXA'!D632)</f>
        <v>0</v>
      </c>
      <c r="E632" s="163" t="n">
        <f aca="false">IF('ORÇ.GLOBAL P CAIXA'!$K631="EXEC.",0,'ORÇ.REPROG. P CAIXA'!E632)</f>
        <v>0</v>
      </c>
      <c r="F632" s="163" t="n">
        <f aca="false">IF('ORÇ.GLOBAL P CAIXA'!K631="EXEC.",0,IF('ORÇ.GLOBAL EMPRESA'!G631&gt;0,'ORÇ.GLOBAL EMPRESA'!G631,'ORÇ.GLOBAL P CAIXA'!F631))</f>
        <v>0</v>
      </c>
      <c r="G632" s="163" t="n">
        <f aca="false">IF(E632&lt;&gt;0,ROUND(E632*F632,2),IF(AE632=0,(SUMIF($W$13:$W$1012,B632,$AE$13:$AE$1012)),AE632))</f>
        <v>0</v>
      </c>
      <c r="H632" s="661" t="n">
        <f aca="false">IF('ORÇ.GLOBAL P CAIXA'!K631="EXEC.",0,'ORÇ.REPROG. P CAIXA'!H632)</f>
        <v>0</v>
      </c>
      <c r="I632" s="661" t="n">
        <f aca="false">IF('ORÇ.GLOBAL P CAIXA'!K631="EXEC.",0,'ORÇ.REPROG. P CAIXA'!I632)</f>
        <v>0</v>
      </c>
      <c r="J632" s="163" t="n">
        <f aca="false">IF(H632&lt;&gt;0,ROUND(H632*I632,2),IF(AJ632=0,(SUMIF($W$13:$W$1012,B632,$AJ$13:$AJ$1012)),AJ632))</f>
        <v>0</v>
      </c>
      <c r="K632" s="163" t="n">
        <f aca="false">H632-E632</f>
        <v>0</v>
      </c>
      <c r="L632" s="163" t="n">
        <f aca="false">J632-G632</f>
        <v>0</v>
      </c>
      <c r="M632" s="662" t="str">
        <f aca="false">IF('ORÇ.GLOBAL P CAIXA'!K631="EXEC.","",IF('ORÇ.REPROG. P CAIXA'!M632&gt;0,'ORÇ.REPROG. P CAIXA'!M632,""))</f>
        <v/>
      </c>
      <c r="N632" s="663" t="str">
        <f aca="false">IF('ORÇ.GLOBAL P CAIXA'!K631="EXEC.","",IF('ORÇ.REPROG. P CAIXA'!N632&gt;0,'ORÇ.REPROG. P CAIXA'!N632,""))</f>
        <v/>
      </c>
      <c r="O632" s="166" t="str">
        <f aca="false">IF('ORÇ.GLOBAL P CAIXA'!$K631="EXEC.","",'ORÇ.REPROG. P CAIXA'!O632)</f>
        <v/>
      </c>
      <c r="P632" s="167"/>
      <c r="Q632" s="168" t="str">
        <f aca="false">IF(B632&gt;0,"ok","ocultar")</f>
        <v>ocultar</v>
      </c>
      <c r="R632" s="649"/>
      <c r="S632" s="649"/>
      <c r="T632" s="650"/>
      <c r="V632" s="88"/>
      <c r="W632" s="157" t="n">
        <f aca="false">IF(B632=0,W631,IF(ISNONTEXT(B632)=TRUE(),INT(B632),INT(LEFT(B632,FIND(".",B632)-1))))</f>
        <v>3</v>
      </c>
      <c r="X632" s="157" t="str">
        <f aca="false">IF(X633=1,1,IF(B632&lt;&gt;0,1,IF(C632&lt;&gt;0,1,IF(D632&lt;&gt;0,1,IF(E632&lt;&gt;0,1,"")))))</f>
        <v/>
      </c>
      <c r="Y632" s="157" t="str">
        <f aca="false">IF(W632=0," ",IF(W632&lt;&gt;W631,W632," "))</f>
        <v> </v>
      </c>
      <c r="Z632" s="88"/>
      <c r="AA632" s="75" t="n">
        <f aca="false">IF(W632&lt;&gt;Y632,(IF(N632=0,G632*(INFORMAÇÕES!$Q$69/INFORMAÇÕES!$Q$72),IF(N632="R",G632,0))),0)</f>
        <v>0</v>
      </c>
      <c r="AB632" s="75" t="n">
        <f aca="false">IF(W632&lt;&gt;Y632,(IF(N632=0,G632*(INFORMAÇÕES!$Q$70/INFORMAÇÕES!$Q$72),IF(N632="C",G632,0))),0)</f>
        <v>0</v>
      </c>
      <c r="AC632" s="75" t="n">
        <f aca="false">IF(W632&lt;&gt;Y632,(IF(N632=0,G632*INFORMAÇÕES!$U$115,IF(N632="CF",G632,0))),0)</f>
        <v>0</v>
      </c>
      <c r="AD632" s="75" t="n">
        <f aca="false">IF(W632&lt;&gt;Y632,(IF(N632=0,G632*INFORMAÇÕES!$U$116,IF(N632="O",G632,0))),0)</f>
        <v>0</v>
      </c>
      <c r="AE632" s="75" t="n">
        <f aca="false">IF(E632&lt;&gt;0,G632,0)</f>
        <v>0</v>
      </c>
      <c r="AF632" s="75" t="n">
        <f aca="false">IF(W632&lt;&gt;Y632,(IF(N632=0,J632*(INFORMAÇÕES!$Q$89/INFORMAÇÕES!$Q$92),IF(N632="R",J632,0))),0)</f>
        <v>0</v>
      </c>
      <c r="AG632" s="75" t="n">
        <f aca="false">IF(W632&lt;&gt;Y632,(IF(N632=0,J632*(INFORMAÇÕES!$Q$90/INFORMAÇÕES!$Q$92),IF(N632="C",J632,0))),0)</f>
        <v>0</v>
      </c>
      <c r="AH632" s="75" t="n">
        <f aca="false">IF(W632&lt;&gt;Y632,(IF(N632="",J632*INFORMAÇÕES!$U$115,IF(N632="CF",J632,0))),0)</f>
        <v>0</v>
      </c>
      <c r="AI632" s="75" t="n">
        <f aca="false">IF(W632&lt;&gt;Y632,(IF(N632="",J632*INFORMAÇÕES!$U$116,IF(N632="O",J632,0))),0)</f>
        <v>0</v>
      </c>
      <c r="AJ632" s="75" t="n">
        <f aca="false">IF(H632&lt;&gt;0,J632,0)</f>
        <v>0</v>
      </c>
      <c r="AK632" s="75" t="n">
        <f aca="false">IF(K632&lt;&gt;0,L632,0)</f>
        <v>0</v>
      </c>
    </row>
    <row r="633" s="174" customFormat="true" ht="14.25" hidden="false" customHeight="false" outlineLevel="0" collapsed="false">
      <c r="A633" s="159" t="n">
        <v>621</v>
      </c>
      <c r="B633" s="160" t="n">
        <f aca="false">IF('ORÇ.GLOBAL P CAIXA'!$K632="EXEC.",0,'ORÇ.REPROG. P CAIXA'!B633)</f>
        <v>0</v>
      </c>
      <c r="C633" s="161" t="n">
        <f aca="false">IF('ORÇ.GLOBAL P CAIXA'!$K632="EXEC.",0,'ORÇ.REPROG. P CAIXA'!C633)</f>
        <v>0</v>
      </c>
      <c r="D633" s="162" t="n">
        <f aca="false">IF('ORÇ.GLOBAL P CAIXA'!$K632="EXEC.",0,'ORÇ.REPROG. P CAIXA'!D633)</f>
        <v>0</v>
      </c>
      <c r="E633" s="163" t="n">
        <f aca="false">IF('ORÇ.GLOBAL P CAIXA'!$K632="EXEC.",0,'ORÇ.REPROG. P CAIXA'!E633)</f>
        <v>0</v>
      </c>
      <c r="F633" s="163" t="n">
        <f aca="false">IF('ORÇ.GLOBAL P CAIXA'!K632="EXEC.",0,IF('ORÇ.GLOBAL EMPRESA'!G632&gt;0,'ORÇ.GLOBAL EMPRESA'!G632,'ORÇ.GLOBAL P CAIXA'!F632))</f>
        <v>0</v>
      </c>
      <c r="G633" s="163" t="n">
        <f aca="false">IF(E633&lt;&gt;0,ROUND(E633*F633,2),IF(AE633=0,(SUMIF($W$13:$W$1012,B633,$AE$13:$AE$1012)),AE633))</f>
        <v>0</v>
      </c>
      <c r="H633" s="661" t="n">
        <f aca="false">IF('ORÇ.GLOBAL P CAIXA'!K632="EXEC.",0,'ORÇ.REPROG. P CAIXA'!H633)</f>
        <v>0</v>
      </c>
      <c r="I633" s="661" t="n">
        <f aca="false">IF('ORÇ.GLOBAL P CAIXA'!K632="EXEC.",0,'ORÇ.REPROG. P CAIXA'!I633)</f>
        <v>0</v>
      </c>
      <c r="J633" s="163" t="n">
        <f aca="false">IF(H633&lt;&gt;0,ROUND(H633*I633,2),IF(AJ633=0,(SUMIF($W$13:$W$1012,B633,$AJ$13:$AJ$1012)),AJ633))</f>
        <v>0</v>
      </c>
      <c r="K633" s="163" t="n">
        <f aca="false">H633-E633</f>
        <v>0</v>
      </c>
      <c r="L633" s="163" t="n">
        <f aca="false">J633-G633</f>
        <v>0</v>
      </c>
      <c r="M633" s="662" t="str">
        <f aca="false">IF('ORÇ.GLOBAL P CAIXA'!K632="EXEC.","",IF('ORÇ.REPROG. P CAIXA'!M633&gt;0,'ORÇ.REPROG. P CAIXA'!M633,""))</f>
        <v/>
      </c>
      <c r="N633" s="663" t="str">
        <f aca="false">IF('ORÇ.GLOBAL P CAIXA'!K632="EXEC.","",IF('ORÇ.REPROG. P CAIXA'!N633&gt;0,'ORÇ.REPROG. P CAIXA'!N633,""))</f>
        <v/>
      </c>
      <c r="O633" s="166" t="str">
        <f aca="false">IF('ORÇ.GLOBAL P CAIXA'!$K632="EXEC.","",'ORÇ.REPROG. P CAIXA'!O633)</f>
        <v/>
      </c>
      <c r="P633" s="167"/>
      <c r="Q633" s="168" t="str">
        <f aca="false">IF(B633&gt;0,"ok","ocultar")</f>
        <v>ocultar</v>
      </c>
      <c r="R633" s="649"/>
      <c r="S633" s="649"/>
      <c r="T633" s="650"/>
      <c r="V633" s="88"/>
      <c r="W633" s="157" t="n">
        <f aca="false">IF(B633=0,W632,IF(ISNONTEXT(B633)=TRUE(),INT(B633),INT(LEFT(B633,FIND(".",B633)-1))))</f>
        <v>3</v>
      </c>
      <c r="X633" s="157" t="str">
        <f aca="false">IF(X634=1,1,IF(B633&lt;&gt;0,1,IF(C633&lt;&gt;0,1,IF(D633&lt;&gt;0,1,IF(E633&lt;&gt;0,1,"")))))</f>
        <v/>
      </c>
      <c r="Y633" s="157" t="str">
        <f aca="false">IF(W633=0," ",IF(W633&lt;&gt;W632,W633," "))</f>
        <v> </v>
      </c>
      <c r="Z633" s="88"/>
      <c r="AA633" s="75" t="n">
        <f aca="false">IF(W633&lt;&gt;Y633,(IF(N633=0,G633*(INFORMAÇÕES!$Q$69/INFORMAÇÕES!$Q$72),IF(N633="R",G633,0))),0)</f>
        <v>0</v>
      </c>
      <c r="AB633" s="75" t="n">
        <f aca="false">IF(W633&lt;&gt;Y633,(IF(N633=0,G633*(INFORMAÇÕES!$Q$70/INFORMAÇÕES!$Q$72),IF(N633="C",G633,0))),0)</f>
        <v>0</v>
      </c>
      <c r="AC633" s="75" t="n">
        <f aca="false">IF(W633&lt;&gt;Y633,(IF(N633=0,G633*INFORMAÇÕES!$U$115,IF(N633="CF",G633,0))),0)</f>
        <v>0</v>
      </c>
      <c r="AD633" s="75" t="n">
        <f aca="false">IF(W633&lt;&gt;Y633,(IF(N633=0,G633*INFORMAÇÕES!$U$116,IF(N633="O",G633,0))),0)</f>
        <v>0</v>
      </c>
      <c r="AE633" s="75" t="n">
        <f aca="false">IF(E633&lt;&gt;0,G633,0)</f>
        <v>0</v>
      </c>
      <c r="AF633" s="75" t="n">
        <f aca="false">IF(W633&lt;&gt;Y633,(IF(N633=0,J633*(INFORMAÇÕES!$Q$89/INFORMAÇÕES!$Q$92),IF(N633="R",J633,0))),0)</f>
        <v>0</v>
      </c>
      <c r="AG633" s="75" t="n">
        <f aca="false">IF(W633&lt;&gt;Y633,(IF(N633=0,J633*(INFORMAÇÕES!$Q$90/INFORMAÇÕES!$Q$92),IF(N633="C",J633,0))),0)</f>
        <v>0</v>
      </c>
      <c r="AH633" s="75" t="n">
        <f aca="false">IF(W633&lt;&gt;Y633,(IF(N633="",J633*INFORMAÇÕES!$U$115,IF(N633="CF",J633,0))),0)</f>
        <v>0</v>
      </c>
      <c r="AI633" s="75" t="n">
        <f aca="false">IF(W633&lt;&gt;Y633,(IF(N633="",J633*INFORMAÇÕES!$U$116,IF(N633="O",J633,0))),0)</f>
        <v>0</v>
      </c>
      <c r="AJ633" s="75" t="n">
        <f aca="false">IF(H633&lt;&gt;0,J633,0)</f>
        <v>0</v>
      </c>
      <c r="AK633" s="75" t="n">
        <f aca="false">IF(K633&lt;&gt;0,L633,0)</f>
        <v>0</v>
      </c>
    </row>
    <row r="634" s="174" customFormat="true" ht="14.25" hidden="false" customHeight="false" outlineLevel="0" collapsed="false">
      <c r="A634" s="159" t="n">
        <v>622</v>
      </c>
      <c r="B634" s="160" t="n">
        <f aca="false">IF('ORÇ.GLOBAL P CAIXA'!$K633="EXEC.",0,'ORÇ.REPROG. P CAIXA'!B634)</f>
        <v>0</v>
      </c>
      <c r="C634" s="161" t="n">
        <f aca="false">IF('ORÇ.GLOBAL P CAIXA'!$K633="EXEC.",0,'ORÇ.REPROG. P CAIXA'!C634)</f>
        <v>0</v>
      </c>
      <c r="D634" s="162" t="n">
        <f aca="false">IF('ORÇ.GLOBAL P CAIXA'!$K633="EXEC.",0,'ORÇ.REPROG. P CAIXA'!D634)</f>
        <v>0</v>
      </c>
      <c r="E634" s="163" t="n">
        <f aca="false">IF('ORÇ.GLOBAL P CAIXA'!$K633="EXEC.",0,'ORÇ.REPROG. P CAIXA'!E634)</f>
        <v>0</v>
      </c>
      <c r="F634" s="163" t="n">
        <f aca="false">IF('ORÇ.GLOBAL P CAIXA'!K633="EXEC.",0,IF('ORÇ.GLOBAL EMPRESA'!G633&gt;0,'ORÇ.GLOBAL EMPRESA'!G633,'ORÇ.GLOBAL P CAIXA'!F633))</f>
        <v>0</v>
      </c>
      <c r="G634" s="163" t="n">
        <f aca="false">IF(E634&lt;&gt;0,ROUND(E634*F634,2),IF(AE634=0,(SUMIF($W$13:$W$1012,B634,$AE$13:$AE$1012)),AE634))</f>
        <v>0</v>
      </c>
      <c r="H634" s="661" t="n">
        <f aca="false">IF('ORÇ.GLOBAL P CAIXA'!K633="EXEC.",0,'ORÇ.REPROG. P CAIXA'!H634)</f>
        <v>0</v>
      </c>
      <c r="I634" s="661" t="n">
        <f aca="false">IF('ORÇ.GLOBAL P CAIXA'!K633="EXEC.",0,'ORÇ.REPROG. P CAIXA'!I634)</f>
        <v>0</v>
      </c>
      <c r="J634" s="163" t="n">
        <f aca="false">IF(H634&lt;&gt;0,ROUND(H634*I634,2),IF(AJ634=0,(SUMIF($W$13:$W$1012,B634,$AJ$13:$AJ$1012)),AJ634))</f>
        <v>0</v>
      </c>
      <c r="K634" s="163" t="n">
        <f aca="false">H634-E634</f>
        <v>0</v>
      </c>
      <c r="L634" s="163" t="n">
        <f aca="false">J634-G634</f>
        <v>0</v>
      </c>
      <c r="M634" s="662" t="str">
        <f aca="false">IF('ORÇ.GLOBAL P CAIXA'!K633="EXEC.","",IF('ORÇ.REPROG. P CAIXA'!M634&gt;0,'ORÇ.REPROG. P CAIXA'!M634,""))</f>
        <v/>
      </c>
      <c r="N634" s="663" t="str">
        <f aca="false">IF('ORÇ.GLOBAL P CAIXA'!K633="EXEC.","",IF('ORÇ.REPROG. P CAIXA'!N634&gt;0,'ORÇ.REPROG. P CAIXA'!N634,""))</f>
        <v/>
      </c>
      <c r="O634" s="166" t="str">
        <f aca="false">IF('ORÇ.GLOBAL P CAIXA'!$K633="EXEC.","",'ORÇ.REPROG. P CAIXA'!O634)</f>
        <v/>
      </c>
      <c r="P634" s="167"/>
      <c r="Q634" s="168" t="str">
        <f aca="false">IF(B634&gt;0,"ok","ocultar")</f>
        <v>ocultar</v>
      </c>
      <c r="R634" s="649"/>
      <c r="S634" s="649"/>
      <c r="T634" s="650"/>
      <c r="V634" s="88"/>
      <c r="W634" s="157" t="n">
        <f aca="false">IF(B634=0,W633,IF(ISNONTEXT(B634)=TRUE(),INT(B634),INT(LEFT(B634,FIND(".",B634)-1))))</f>
        <v>3</v>
      </c>
      <c r="X634" s="157" t="str">
        <f aca="false">IF(X635=1,1,IF(B634&lt;&gt;0,1,IF(C634&lt;&gt;0,1,IF(D634&lt;&gt;0,1,IF(E634&lt;&gt;0,1,"")))))</f>
        <v/>
      </c>
      <c r="Y634" s="157" t="str">
        <f aca="false">IF(W634=0," ",IF(W634&lt;&gt;W633,W634," "))</f>
        <v> </v>
      </c>
      <c r="Z634" s="88"/>
      <c r="AA634" s="75" t="n">
        <f aca="false">IF(W634&lt;&gt;Y634,(IF(N634=0,G634*(INFORMAÇÕES!$Q$69/INFORMAÇÕES!$Q$72),IF(N634="R",G634,0))),0)</f>
        <v>0</v>
      </c>
      <c r="AB634" s="75" t="n">
        <f aca="false">IF(W634&lt;&gt;Y634,(IF(N634=0,G634*(INFORMAÇÕES!$Q$70/INFORMAÇÕES!$Q$72),IF(N634="C",G634,0))),0)</f>
        <v>0</v>
      </c>
      <c r="AC634" s="75" t="n">
        <f aca="false">IF(W634&lt;&gt;Y634,(IF(N634=0,G634*INFORMAÇÕES!$U$115,IF(N634="CF",G634,0))),0)</f>
        <v>0</v>
      </c>
      <c r="AD634" s="75" t="n">
        <f aca="false">IF(W634&lt;&gt;Y634,(IF(N634=0,G634*INFORMAÇÕES!$U$116,IF(N634="O",G634,0))),0)</f>
        <v>0</v>
      </c>
      <c r="AE634" s="75" t="n">
        <f aca="false">IF(E634&lt;&gt;0,G634,0)</f>
        <v>0</v>
      </c>
      <c r="AF634" s="75" t="n">
        <f aca="false">IF(W634&lt;&gt;Y634,(IF(N634=0,J634*(INFORMAÇÕES!$Q$89/INFORMAÇÕES!$Q$92),IF(N634="R",J634,0))),0)</f>
        <v>0</v>
      </c>
      <c r="AG634" s="75" t="n">
        <f aca="false">IF(W634&lt;&gt;Y634,(IF(N634=0,J634*(INFORMAÇÕES!$Q$90/INFORMAÇÕES!$Q$92),IF(N634="C",J634,0))),0)</f>
        <v>0</v>
      </c>
      <c r="AH634" s="75" t="n">
        <f aca="false">IF(W634&lt;&gt;Y634,(IF(N634="",J634*INFORMAÇÕES!$U$115,IF(N634="CF",J634,0))),0)</f>
        <v>0</v>
      </c>
      <c r="AI634" s="75" t="n">
        <f aca="false">IF(W634&lt;&gt;Y634,(IF(N634="",J634*INFORMAÇÕES!$U$116,IF(N634="O",J634,0))),0)</f>
        <v>0</v>
      </c>
      <c r="AJ634" s="75" t="n">
        <f aca="false">IF(H634&lt;&gt;0,J634,0)</f>
        <v>0</v>
      </c>
      <c r="AK634" s="75" t="n">
        <f aca="false">IF(K634&lt;&gt;0,L634,0)</f>
        <v>0</v>
      </c>
    </row>
    <row r="635" s="174" customFormat="true" ht="14.25" hidden="false" customHeight="false" outlineLevel="0" collapsed="false">
      <c r="A635" s="159" t="n">
        <v>623</v>
      </c>
      <c r="B635" s="160" t="n">
        <f aca="false">IF('ORÇ.GLOBAL P CAIXA'!$K634="EXEC.",0,'ORÇ.REPROG. P CAIXA'!B635)</f>
        <v>0</v>
      </c>
      <c r="C635" s="161" t="n">
        <f aca="false">IF('ORÇ.GLOBAL P CAIXA'!$K634="EXEC.",0,'ORÇ.REPROG. P CAIXA'!C635)</f>
        <v>0</v>
      </c>
      <c r="D635" s="162" t="n">
        <f aca="false">IF('ORÇ.GLOBAL P CAIXA'!$K634="EXEC.",0,'ORÇ.REPROG. P CAIXA'!D635)</f>
        <v>0</v>
      </c>
      <c r="E635" s="163" t="n">
        <f aca="false">IF('ORÇ.GLOBAL P CAIXA'!$K634="EXEC.",0,'ORÇ.REPROG. P CAIXA'!E635)</f>
        <v>0</v>
      </c>
      <c r="F635" s="163" t="n">
        <f aca="false">IF('ORÇ.GLOBAL P CAIXA'!K634="EXEC.",0,IF('ORÇ.GLOBAL EMPRESA'!G634&gt;0,'ORÇ.GLOBAL EMPRESA'!G634,'ORÇ.GLOBAL P CAIXA'!F634))</f>
        <v>0</v>
      </c>
      <c r="G635" s="163" t="n">
        <f aca="false">IF(E635&lt;&gt;0,ROUND(E635*F635,2),IF(AE635=0,(SUMIF($W$13:$W$1012,B635,$AE$13:$AE$1012)),AE635))</f>
        <v>0</v>
      </c>
      <c r="H635" s="661" t="n">
        <f aca="false">IF('ORÇ.GLOBAL P CAIXA'!K634="EXEC.",0,'ORÇ.REPROG. P CAIXA'!H635)</f>
        <v>0</v>
      </c>
      <c r="I635" s="661" t="n">
        <f aca="false">IF('ORÇ.GLOBAL P CAIXA'!K634="EXEC.",0,'ORÇ.REPROG. P CAIXA'!I635)</f>
        <v>0</v>
      </c>
      <c r="J635" s="163" t="n">
        <f aca="false">IF(H635&lt;&gt;0,ROUND(H635*I635,2),IF(AJ635=0,(SUMIF($W$13:$W$1012,B635,$AJ$13:$AJ$1012)),AJ635))</f>
        <v>0</v>
      </c>
      <c r="K635" s="163" t="n">
        <f aca="false">H635-E635</f>
        <v>0</v>
      </c>
      <c r="L635" s="163" t="n">
        <f aca="false">J635-G635</f>
        <v>0</v>
      </c>
      <c r="M635" s="662" t="str">
        <f aca="false">IF('ORÇ.GLOBAL P CAIXA'!K634="EXEC.","",IF('ORÇ.REPROG. P CAIXA'!M635&gt;0,'ORÇ.REPROG. P CAIXA'!M635,""))</f>
        <v/>
      </c>
      <c r="N635" s="663" t="str">
        <f aca="false">IF('ORÇ.GLOBAL P CAIXA'!K634="EXEC.","",IF('ORÇ.REPROG. P CAIXA'!N635&gt;0,'ORÇ.REPROG. P CAIXA'!N635,""))</f>
        <v/>
      </c>
      <c r="O635" s="166" t="str">
        <f aca="false">IF('ORÇ.GLOBAL P CAIXA'!$K634="EXEC.","",'ORÇ.REPROG. P CAIXA'!O635)</f>
        <v/>
      </c>
      <c r="P635" s="167"/>
      <c r="Q635" s="168" t="str">
        <f aca="false">IF(B635&gt;0,"ok","ocultar")</f>
        <v>ocultar</v>
      </c>
      <c r="R635" s="649"/>
      <c r="S635" s="649"/>
      <c r="T635" s="650"/>
      <c r="V635" s="88"/>
      <c r="W635" s="157" t="n">
        <f aca="false">IF(B635=0,W634,IF(ISNONTEXT(B635)=TRUE(),INT(B635),INT(LEFT(B635,FIND(".",B635)-1))))</f>
        <v>3</v>
      </c>
      <c r="X635" s="157" t="str">
        <f aca="false">IF(X636=1,1,IF(B635&lt;&gt;0,1,IF(C635&lt;&gt;0,1,IF(D635&lt;&gt;0,1,IF(E635&lt;&gt;0,1,"")))))</f>
        <v/>
      </c>
      <c r="Y635" s="157" t="str">
        <f aca="false">IF(W635=0," ",IF(W635&lt;&gt;W634,W635," "))</f>
        <v> </v>
      </c>
      <c r="Z635" s="88"/>
      <c r="AA635" s="75" t="n">
        <f aca="false">IF(W635&lt;&gt;Y635,(IF(N635=0,G635*(INFORMAÇÕES!$Q$69/INFORMAÇÕES!$Q$72),IF(N635="R",G635,0))),0)</f>
        <v>0</v>
      </c>
      <c r="AB635" s="75" t="n">
        <f aca="false">IF(W635&lt;&gt;Y635,(IF(N635=0,G635*(INFORMAÇÕES!$Q$70/INFORMAÇÕES!$Q$72),IF(N635="C",G635,0))),0)</f>
        <v>0</v>
      </c>
      <c r="AC635" s="75" t="n">
        <f aca="false">IF(W635&lt;&gt;Y635,(IF(N635=0,G635*INFORMAÇÕES!$U$115,IF(N635="CF",G635,0))),0)</f>
        <v>0</v>
      </c>
      <c r="AD635" s="75" t="n">
        <f aca="false">IF(W635&lt;&gt;Y635,(IF(N635=0,G635*INFORMAÇÕES!$U$116,IF(N635="O",G635,0))),0)</f>
        <v>0</v>
      </c>
      <c r="AE635" s="75" t="n">
        <f aca="false">IF(E635&lt;&gt;0,G635,0)</f>
        <v>0</v>
      </c>
      <c r="AF635" s="75" t="n">
        <f aca="false">IF(W635&lt;&gt;Y635,(IF(N635=0,J635*(INFORMAÇÕES!$Q$89/INFORMAÇÕES!$Q$92),IF(N635="R",J635,0))),0)</f>
        <v>0</v>
      </c>
      <c r="AG635" s="75" t="n">
        <f aca="false">IF(W635&lt;&gt;Y635,(IF(N635=0,J635*(INFORMAÇÕES!$Q$90/INFORMAÇÕES!$Q$92),IF(N635="C",J635,0))),0)</f>
        <v>0</v>
      </c>
      <c r="AH635" s="75" t="n">
        <f aca="false">IF(W635&lt;&gt;Y635,(IF(N635="",J635*INFORMAÇÕES!$U$115,IF(N635="CF",J635,0))),0)</f>
        <v>0</v>
      </c>
      <c r="AI635" s="75" t="n">
        <f aca="false">IF(W635&lt;&gt;Y635,(IF(N635="",J635*INFORMAÇÕES!$U$116,IF(N635="O",J635,0))),0)</f>
        <v>0</v>
      </c>
      <c r="AJ635" s="75" t="n">
        <f aca="false">IF(H635&lt;&gt;0,J635,0)</f>
        <v>0</v>
      </c>
      <c r="AK635" s="75" t="n">
        <f aca="false">IF(K635&lt;&gt;0,L635,0)</f>
        <v>0</v>
      </c>
    </row>
    <row r="636" s="174" customFormat="true" ht="14.25" hidden="false" customHeight="false" outlineLevel="0" collapsed="false">
      <c r="A636" s="159" t="n">
        <v>624</v>
      </c>
      <c r="B636" s="160" t="n">
        <f aca="false">IF('ORÇ.GLOBAL P CAIXA'!$K635="EXEC.",0,'ORÇ.REPROG. P CAIXA'!B636)</f>
        <v>0</v>
      </c>
      <c r="C636" s="161" t="n">
        <f aca="false">IF('ORÇ.GLOBAL P CAIXA'!$K635="EXEC.",0,'ORÇ.REPROG. P CAIXA'!C636)</f>
        <v>0</v>
      </c>
      <c r="D636" s="162" t="n">
        <f aca="false">IF('ORÇ.GLOBAL P CAIXA'!$K635="EXEC.",0,'ORÇ.REPROG. P CAIXA'!D636)</f>
        <v>0</v>
      </c>
      <c r="E636" s="163" t="n">
        <f aca="false">IF('ORÇ.GLOBAL P CAIXA'!$K635="EXEC.",0,'ORÇ.REPROG. P CAIXA'!E636)</f>
        <v>0</v>
      </c>
      <c r="F636" s="163" t="n">
        <f aca="false">IF('ORÇ.GLOBAL P CAIXA'!K635="EXEC.",0,IF('ORÇ.GLOBAL EMPRESA'!G635&gt;0,'ORÇ.GLOBAL EMPRESA'!G635,'ORÇ.GLOBAL P CAIXA'!F635))</f>
        <v>0</v>
      </c>
      <c r="G636" s="163" t="n">
        <f aca="false">IF(E636&lt;&gt;0,ROUND(E636*F636,2),IF(AE636=0,(SUMIF($W$13:$W$1012,B636,$AE$13:$AE$1012)),AE636))</f>
        <v>0</v>
      </c>
      <c r="H636" s="661" t="n">
        <f aca="false">IF('ORÇ.GLOBAL P CAIXA'!K635="EXEC.",0,'ORÇ.REPROG. P CAIXA'!H636)</f>
        <v>0</v>
      </c>
      <c r="I636" s="661" t="n">
        <f aca="false">IF('ORÇ.GLOBAL P CAIXA'!K635="EXEC.",0,'ORÇ.REPROG. P CAIXA'!I636)</f>
        <v>0</v>
      </c>
      <c r="J636" s="163" t="n">
        <f aca="false">IF(H636&lt;&gt;0,ROUND(H636*I636,2),IF(AJ636=0,(SUMIF($W$13:$W$1012,B636,$AJ$13:$AJ$1012)),AJ636))</f>
        <v>0</v>
      </c>
      <c r="K636" s="163" t="n">
        <f aca="false">H636-E636</f>
        <v>0</v>
      </c>
      <c r="L636" s="163" t="n">
        <f aca="false">J636-G636</f>
        <v>0</v>
      </c>
      <c r="M636" s="662" t="str">
        <f aca="false">IF('ORÇ.GLOBAL P CAIXA'!K635="EXEC.","",IF('ORÇ.REPROG. P CAIXA'!M636&gt;0,'ORÇ.REPROG. P CAIXA'!M636,""))</f>
        <v/>
      </c>
      <c r="N636" s="663" t="str">
        <f aca="false">IF('ORÇ.GLOBAL P CAIXA'!K635="EXEC.","",IF('ORÇ.REPROG. P CAIXA'!N636&gt;0,'ORÇ.REPROG. P CAIXA'!N636,""))</f>
        <v/>
      </c>
      <c r="O636" s="166" t="str">
        <f aca="false">IF('ORÇ.GLOBAL P CAIXA'!$K635="EXEC.","",'ORÇ.REPROG. P CAIXA'!O636)</f>
        <v/>
      </c>
      <c r="P636" s="167"/>
      <c r="Q636" s="168" t="str">
        <f aca="false">IF(B636&gt;0,"ok","ocultar")</f>
        <v>ocultar</v>
      </c>
      <c r="R636" s="649"/>
      <c r="S636" s="649"/>
      <c r="T636" s="650"/>
      <c r="V636" s="88"/>
      <c r="W636" s="157" t="n">
        <f aca="false">IF(B636=0,W635,IF(ISNONTEXT(B636)=TRUE(),INT(B636),INT(LEFT(B636,FIND(".",B636)-1))))</f>
        <v>3</v>
      </c>
      <c r="X636" s="157" t="str">
        <f aca="false">IF(X637=1,1,IF(B636&lt;&gt;0,1,IF(C636&lt;&gt;0,1,IF(D636&lt;&gt;0,1,IF(E636&lt;&gt;0,1,"")))))</f>
        <v/>
      </c>
      <c r="Y636" s="157" t="str">
        <f aca="false">IF(W636=0," ",IF(W636&lt;&gt;W635,W636," "))</f>
        <v> </v>
      </c>
      <c r="Z636" s="88"/>
      <c r="AA636" s="75" t="n">
        <f aca="false">IF(W636&lt;&gt;Y636,(IF(N636=0,G636*(INFORMAÇÕES!$Q$69/INFORMAÇÕES!$Q$72),IF(N636="R",G636,0))),0)</f>
        <v>0</v>
      </c>
      <c r="AB636" s="75" t="n">
        <f aca="false">IF(W636&lt;&gt;Y636,(IF(N636=0,G636*(INFORMAÇÕES!$Q$70/INFORMAÇÕES!$Q$72),IF(N636="C",G636,0))),0)</f>
        <v>0</v>
      </c>
      <c r="AC636" s="75" t="n">
        <f aca="false">IF(W636&lt;&gt;Y636,(IF(N636=0,G636*INFORMAÇÕES!$U$115,IF(N636="CF",G636,0))),0)</f>
        <v>0</v>
      </c>
      <c r="AD636" s="75" t="n">
        <f aca="false">IF(W636&lt;&gt;Y636,(IF(N636=0,G636*INFORMAÇÕES!$U$116,IF(N636="O",G636,0))),0)</f>
        <v>0</v>
      </c>
      <c r="AE636" s="75" t="n">
        <f aca="false">IF(E636&lt;&gt;0,G636,0)</f>
        <v>0</v>
      </c>
      <c r="AF636" s="75" t="n">
        <f aca="false">IF(W636&lt;&gt;Y636,(IF(N636=0,J636*(INFORMAÇÕES!$Q$89/INFORMAÇÕES!$Q$92),IF(N636="R",J636,0))),0)</f>
        <v>0</v>
      </c>
      <c r="AG636" s="75" t="n">
        <f aca="false">IF(W636&lt;&gt;Y636,(IF(N636=0,J636*(INFORMAÇÕES!$Q$90/INFORMAÇÕES!$Q$92),IF(N636="C",J636,0))),0)</f>
        <v>0</v>
      </c>
      <c r="AH636" s="75" t="n">
        <f aca="false">IF(W636&lt;&gt;Y636,(IF(N636="",J636*INFORMAÇÕES!$U$115,IF(N636="CF",J636,0))),0)</f>
        <v>0</v>
      </c>
      <c r="AI636" s="75" t="n">
        <f aca="false">IF(W636&lt;&gt;Y636,(IF(N636="",J636*INFORMAÇÕES!$U$116,IF(N636="O",J636,0))),0)</f>
        <v>0</v>
      </c>
      <c r="AJ636" s="75" t="n">
        <f aca="false">IF(H636&lt;&gt;0,J636,0)</f>
        <v>0</v>
      </c>
      <c r="AK636" s="75" t="n">
        <f aca="false">IF(K636&lt;&gt;0,L636,0)</f>
        <v>0</v>
      </c>
    </row>
    <row r="637" s="174" customFormat="true" ht="14.25" hidden="false" customHeight="false" outlineLevel="0" collapsed="false">
      <c r="A637" s="159" t="n">
        <v>625</v>
      </c>
      <c r="B637" s="160" t="n">
        <f aca="false">IF('ORÇ.GLOBAL P CAIXA'!$K636="EXEC.",0,'ORÇ.REPROG. P CAIXA'!B637)</f>
        <v>0</v>
      </c>
      <c r="C637" s="161" t="n">
        <f aca="false">IF('ORÇ.GLOBAL P CAIXA'!$K636="EXEC.",0,'ORÇ.REPROG. P CAIXA'!C637)</f>
        <v>0</v>
      </c>
      <c r="D637" s="162" t="n">
        <f aca="false">IF('ORÇ.GLOBAL P CAIXA'!$K636="EXEC.",0,'ORÇ.REPROG. P CAIXA'!D637)</f>
        <v>0</v>
      </c>
      <c r="E637" s="163" t="n">
        <f aca="false">IF('ORÇ.GLOBAL P CAIXA'!$K636="EXEC.",0,'ORÇ.REPROG. P CAIXA'!E637)</f>
        <v>0</v>
      </c>
      <c r="F637" s="163" t="n">
        <f aca="false">IF('ORÇ.GLOBAL P CAIXA'!K636="EXEC.",0,IF('ORÇ.GLOBAL EMPRESA'!G636&gt;0,'ORÇ.GLOBAL EMPRESA'!G636,'ORÇ.GLOBAL P CAIXA'!F636))</f>
        <v>0</v>
      </c>
      <c r="G637" s="163" t="n">
        <f aca="false">IF(E637&lt;&gt;0,ROUND(E637*F637,2),IF(AE637=0,(SUMIF($W$13:$W$1012,B637,$AE$13:$AE$1012)),AE637))</f>
        <v>0</v>
      </c>
      <c r="H637" s="661" t="n">
        <f aca="false">IF('ORÇ.GLOBAL P CAIXA'!K636="EXEC.",0,'ORÇ.REPROG. P CAIXA'!H637)</f>
        <v>0</v>
      </c>
      <c r="I637" s="661" t="n">
        <f aca="false">IF('ORÇ.GLOBAL P CAIXA'!K636="EXEC.",0,'ORÇ.REPROG. P CAIXA'!I637)</f>
        <v>0</v>
      </c>
      <c r="J637" s="163" t="n">
        <f aca="false">IF(H637&lt;&gt;0,ROUND(H637*I637,2),IF(AJ637=0,(SUMIF($W$13:$W$1012,B637,$AJ$13:$AJ$1012)),AJ637))</f>
        <v>0</v>
      </c>
      <c r="K637" s="163" t="n">
        <f aca="false">H637-E637</f>
        <v>0</v>
      </c>
      <c r="L637" s="163" t="n">
        <f aca="false">J637-G637</f>
        <v>0</v>
      </c>
      <c r="M637" s="662" t="str">
        <f aca="false">IF('ORÇ.GLOBAL P CAIXA'!K636="EXEC.","",IF('ORÇ.REPROG. P CAIXA'!M637&gt;0,'ORÇ.REPROG. P CAIXA'!M637,""))</f>
        <v/>
      </c>
      <c r="N637" s="663" t="str">
        <f aca="false">IF('ORÇ.GLOBAL P CAIXA'!K636="EXEC.","",IF('ORÇ.REPROG. P CAIXA'!N637&gt;0,'ORÇ.REPROG. P CAIXA'!N637,""))</f>
        <v/>
      </c>
      <c r="O637" s="166" t="str">
        <f aca="false">IF('ORÇ.GLOBAL P CAIXA'!$K636="EXEC.","",'ORÇ.REPROG. P CAIXA'!O637)</f>
        <v/>
      </c>
      <c r="P637" s="167"/>
      <c r="Q637" s="168" t="str">
        <f aca="false">IF(B637&gt;0,"ok","ocultar")</f>
        <v>ocultar</v>
      </c>
      <c r="R637" s="649"/>
      <c r="S637" s="649"/>
      <c r="T637" s="650"/>
      <c r="V637" s="88"/>
      <c r="W637" s="157" t="n">
        <f aca="false">IF(B637=0,W636,IF(ISNONTEXT(B637)=TRUE(),INT(B637),INT(LEFT(B637,FIND(".",B637)-1))))</f>
        <v>3</v>
      </c>
      <c r="X637" s="157" t="str">
        <f aca="false">IF(X638=1,1,IF(B637&lt;&gt;0,1,IF(C637&lt;&gt;0,1,IF(D637&lt;&gt;0,1,IF(E637&lt;&gt;0,1,"")))))</f>
        <v/>
      </c>
      <c r="Y637" s="157" t="str">
        <f aca="false">IF(W637=0," ",IF(W637&lt;&gt;W636,W637," "))</f>
        <v> </v>
      </c>
      <c r="Z637" s="88"/>
      <c r="AA637" s="75" t="n">
        <f aca="false">IF(W637&lt;&gt;Y637,(IF(N637=0,G637*(INFORMAÇÕES!$Q$69/INFORMAÇÕES!$Q$72),IF(N637="R",G637,0))),0)</f>
        <v>0</v>
      </c>
      <c r="AB637" s="75" t="n">
        <f aca="false">IF(W637&lt;&gt;Y637,(IF(N637=0,G637*(INFORMAÇÕES!$Q$70/INFORMAÇÕES!$Q$72),IF(N637="C",G637,0))),0)</f>
        <v>0</v>
      </c>
      <c r="AC637" s="75" t="n">
        <f aca="false">IF(W637&lt;&gt;Y637,(IF(N637=0,G637*INFORMAÇÕES!$U$115,IF(N637="CF",G637,0))),0)</f>
        <v>0</v>
      </c>
      <c r="AD637" s="75" t="n">
        <f aca="false">IF(W637&lt;&gt;Y637,(IF(N637=0,G637*INFORMAÇÕES!$U$116,IF(N637="O",G637,0))),0)</f>
        <v>0</v>
      </c>
      <c r="AE637" s="75" t="n">
        <f aca="false">IF(E637&lt;&gt;0,G637,0)</f>
        <v>0</v>
      </c>
      <c r="AF637" s="75" t="n">
        <f aca="false">IF(W637&lt;&gt;Y637,(IF(N637=0,J637*(INFORMAÇÕES!$Q$89/INFORMAÇÕES!$Q$92),IF(N637="R",J637,0))),0)</f>
        <v>0</v>
      </c>
      <c r="AG637" s="75" t="n">
        <f aca="false">IF(W637&lt;&gt;Y637,(IF(N637=0,J637*(INFORMAÇÕES!$Q$90/INFORMAÇÕES!$Q$92),IF(N637="C",J637,0))),0)</f>
        <v>0</v>
      </c>
      <c r="AH637" s="75" t="n">
        <f aca="false">IF(W637&lt;&gt;Y637,(IF(N637="",J637*INFORMAÇÕES!$U$115,IF(N637="CF",J637,0))),0)</f>
        <v>0</v>
      </c>
      <c r="AI637" s="75" t="n">
        <f aca="false">IF(W637&lt;&gt;Y637,(IF(N637="",J637*INFORMAÇÕES!$U$116,IF(N637="O",J637,0))),0)</f>
        <v>0</v>
      </c>
      <c r="AJ637" s="75" t="n">
        <f aca="false">IF(H637&lt;&gt;0,J637,0)</f>
        <v>0</v>
      </c>
      <c r="AK637" s="75" t="n">
        <f aca="false">IF(K637&lt;&gt;0,L637,0)</f>
        <v>0</v>
      </c>
    </row>
    <row r="638" s="174" customFormat="true" ht="14.25" hidden="false" customHeight="false" outlineLevel="0" collapsed="false">
      <c r="A638" s="159" t="n">
        <v>626</v>
      </c>
      <c r="B638" s="160" t="n">
        <f aca="false">IF('ORÇ.GLOBAL P CAIXA'!$K637="EXEC.",0,'ORÇ.REPROG. P CAIXA'!B638)</f>
        <v>0</v>
      </c>
      <c r="C638" s="161" t="n">
        <f aca="false">IF('ORÇ.GLOBAL P CAIXA'!$K637="EXEC.",0,'ORÇ.REPROG. P CAIXA'!C638)</f>
        <v>0</v>
      </c>
      <c r="D638" s="162" t="n">
        <f aca="false">IF('ORÇ.GLOBAL P CAIXA'!$K637="EXEC.",0,'ORÇ.REPROG. P CAIXA'!D638)</f>
        <v>0</v>
      </c>
      <c r="E638" s="163" t="n">
        <f aca="false">IF('ORÇ.GLOBAL P CAIXA'!$K637="EXEC.",0,'ORÇ.REPROG. P CAIXA'!E638)</f>
        <v>0</v>
      </c>
      <c r="F638" s="163" t="n">
        <f aca="false">IF('ORÇ.GLOBAL P CAIXA'!K637="EXEC.",0,IF('ORÇ.GLOBAL EMPRESA'!G637&gt;0,'ORÇ.GLOBAL EMPRESA'!G637,'ORÇ.GLOBAL P CAIXA'!F637))</f>
        <v>0</v>
      </c>
      <c r="G638" s="163" t="n">
        <f aca="false">IF(E638&lt;&gt;0,ROUND(E638*F638,2),IF(AE638=0,(SUMIF($W$13:$W$1012,B638,$AE$13:$AE$1012)),AE638))</f>
        <v>0</v>
      </c>
      <c r="H638" s="661" t="n">
        <f aca="false">IF('ORÇ.GLOBAL P CAIXA'!K637="EXEC.",0,'ORÇ.REPROG. P CAIXA'!H638)</f>
        <v>0</v>
      </c>
      <c r="I638" s="661" t="n">
        <f aca="false">IF('ORÇ.GLOBAL P CAIXA'!K637="EXEC.",0,'ORÇ.REPROG. P CAIXA'!I638)</f>
        <v>0</v>
      </c>
      <c r="J638" s="163" t="n">
        <f aca="false">IF(H638&lt;&gt;0,ROUND(H638*I638,2),IF(AJ638=0,(SUMIF($W$13:$W$1012,B638,$AJ$13:$AJ$1012)),AJ638))</f>
        <v>0</v>
      </c>
      <c r="K638" s="163" t="n">
        <f aca="false">H638-E638</f>
        <v>0</v>
      </c>
      <c r="L638" s="163" t="n">
        <f aca="false">J638-G638</f>
        <v>0</v>
      </c>
      <c r="M638" s="662" t="str">
        <f aca="false">IF('ORÇ.GLOBAL P CAIXA'!K637="EXEC.","",IF('ORÇ.REPROG. P CAIXA'!M638&gt;0,'ORÇ.REPROG. P CAIXA'!M638,""))</f>
        <v/>
      </c>
      <c r="N638" s="663" t="str">
        <f aca="false">IF('ORÇ.GLOBAL P CAIXA'!K637="EXEC.","",IF('ORÇ.REPROG. P CAIXA'!N638&gt;0,'ORÇ.REPROG. P CAIXA'!N638,""))</f>
        <v/>
      </c>
      <c r="O638" s="166" t="str">
        <f aca="false">IF('ORÇ.GLOBAL P CAIXA'!$K637="EXEC.","",'ORÇ.REPROG. P CAIXA'!O638)</f>
        <v/>
      </c>
      <c r="P638" s="167"/>
      <c r="Q638" s="168" t="str">
        <f aca="false">IF(B638&gt;0,"ok","ocultar")</f>
        <v>ocultar</v>
      </c>
      <c r="R638" s="649"/>
      <c r="S638" s="649"/>
      <c r="T638" s="650"/>
      <c r="V638" s="88"/>
      <c r="W638" s="157" t="n">
        <f aca="false">IF(B638=0,W637,IF(ISNONTEXT(B638)=TRUE(),INT(B638),INT(LEFT(B638,FIND(".",B638)-1))))</f>
        <v>3</v>
      </c>
      <c r="X638" s="157" t="str">
        <f aca="false">IF(X639=1,1,IF(B638&lt;&gt;0,1,IF(C638&lt;&gt;0,1,IF(D638&lt;&gt;0,1,IF(E638&lt;&gt;0,1,"")))))</f>
        <v/>
      </c>
      <c r="Y638" s="157" t="str">
        <f aca="false">IF(W638=0," ",IF(W638&lt;&gt;W637,W638," "))</f>
        <v> </v>
      </c>
      <c r="Z638" s="88"/>
      <c r="AA638" s="75" t="n">
        <f aca="false">IF(W638&lt;&gt;Y638,(IF(N638=0,G638*(INFORMAÇÕES!$Q$69/INFORMAÇÕES!$Q$72),IF(N638="R",G638,0))),0)</f>
        <v>0</v>
      </c>
      <c r="AB638" s="75" t="n">
        <f aca="false">IF(W638&lt;&gt;Y638,(IF(N638=0,G638*(INFORMAÇÕES!$Q$70/INFORMAÇÕES!$Q$72),IF(N638="C",G638,0))),0)</f>
        <v>0</v>
      </c>
      <c r="AC638" s="75" t="n">
        <f aca="false">IF(W638&lt;&gt;Y638,(IF(N638=0,G638*INFORMAÇÕES!$U$115,IF(N638="CF",G638,0))),0)</f>
        <v>0</v>
      </c>
      <c r="AD638" s="75" t="n">
        <f aca="false">IF(W638&lt;&gt;Y638,(IF(N638=0,G638*INFORMAÇÕES!$U$116,IF(N638="O",G638,0))),0)</f>
        <v>0</v>
      </c>
      <c r="AE638" s="75" t="n">
        <f aca="false">IF(E638&lt;&gt;0,G638,0)</f>
        <v>0</v>
      </c>
      <c r="AF638" s="75" t="n">
        <f aca="false">IF(W638&lt;&gt;Y638,(IF(N638=0,J638*(INFORMAÇÕES!$Q$89/INFORMAÇÕES!$Q$92),IF(N638="R",J638,0))),0)</f>
        <v>0</v>
      </c>
      <c r="AG638" s="75" t="n">
        <f aca="false">IF(W638&lt;&gt;Y638,(IF(N638=0,J638*(INFORMAÇÕES!$Q$90/INFORMAÇÕES!$Q$92),IF(N638="C",J638,0))),0)</f>
        <v>0</v>
      </c>
      <c r="AH638" s="75" t="n">
        <f aca="false">IF(W638&lt;&gt;Y638,(IF(N638="",J638*INFORMAÇÕES!$U$115,IF(N638="CF",J638,0))),0)</f>
        <v>0</v>
      </c>
      <c r="AI638" s="75" t="n">
        <f aca="false">IF(W638&lt;&gt;Y638,(IF(N638="",J638*INFORMAÇÕES!$U$116,IF(N638="O",J638,0))),0)</f>
        <v>0</v>
      </c>
      <c r="AJ638" s="75" t="n">
        <f aca="false">IF(H638&lt;&gt;0,J638,0)</f>
        <v>0</v>
      </c>
      <c r="AK638" s="75" t="n">
        <f aca="false">IF(K638&lt;&gt;0,L638,0)</f>
        <v>0</v>
      </c>
    </row>
    <row r="639" s="174" customFormat="true" ht="14.25" hidden="false" customHeight="false" outlineLevel="0" collapsed="false">
      <c r="A639" s="159" t="n">
        <v>627</v>
      </c>
      <c r="B639" s="160" t="n">
        <f aca="false">IF('ORÇ.GLOBAL P CAIXA'!$K638="EXEC.",0,'ORÇ.REPROG. P CAIXA'!B639)</f>
        <v>0</v>
      </c>
      <c r="C639" s="161" t="n">
        <f aca="false">IF('ORÇ.GLOBAL P CAIXA'!$K638="EXEC.",0,'ORÇ.REPROG. P CAIXA'!C639)</f>
        <v>0</v>
      </c>
      <c r="D639" s="162" t="n">
        <f aca="false">IF('ORÇ.GLOBAL P CAIXA'!$K638="EXEC.",0,'ORÇ.REPROG. P CAIXA'!D639)</f>
        <v>0</v>
      </c>
      <c r="E639" s="163" t="n">
        <f aca="false">IF('ORÇ.GLOBAL P CAIXA'!$K638="EXEC.",0,'ORÇ.REPROG. P CAIXA'!E639)</f>
        <v>0</v>
      </c>
      <c r="F639" s="163" t="n">
        <f aca="false">IF('ORÇ.GLOBAL P CAIXA'!K638="EXEC.",0,IF('ORÇ.GLOBAL EMPRESA'!G638&gt;0,'ORÇ.GLOBAL EMPRESA'!G638,'ORÇ.GLOBAL P CAIXA'!F638))</f>
        <v>0</v>
      </c>
      <c r="G639" s="163" t="n">
        <f aca="false">IF(E639&lt;&gt;0,ROUND(E639*F639,2),IF(AE639=0,(SUMIF($W$13:$W$1012,B639,$AE$13:$AE$1012)),AE639))</f>
        <v>0</v>
      </c>
      <c r="H639" s="661" t="n">
        <f aca="false">IF('ORÇ.GLOBAL P CAIXA'!K638="EXEC.",0,'ORÇ.REPROG. P CAIXA'!H639)</f>
        <v>0</v>
      </c>
      <c r="I639" s="661" t="n">
        <f aca="false">IF('ORÇ.GLOBAL P CAIXA'!K638="EXEC.",0,'ORÇ.REPROG. P CAIXA'!I639)</f>
        <v>0</v>
      </c>
      <c r="J639" s="163" t="n">
        <f aca="false">IF(H639&lt;&gt;0,ROUND(H639*I639,2),IF(AJ639=0,(SUMIF($W$13:$W$1012,B639,$AJ$13:$AJ$1012)),AJ639))</f>
        <v>0</v>
      </c>
      <c r="K639" s="163" t="n">
        <f aca="false">H639-E639</f>
        <v>0</v>
      </c>
      <c r="L639" s="163" t="n">
        <f aca="false">J639-G639</f>
        <v>0</v>
      </c>
      <c r="M639" s="662" t="str">
        <f aca="false">IF('ORÇ.GLOBAL P CAIXA'!K638="EXEC.","",IF('ORÇ.REPROG. P CAIXA'!M639&gt;0,'ORÇ.REPROG. P CAIXA'!M639,""))</f>
        <v/>
      </c>
      <c r="N639" s="663" t="str">
        <f aca="false">IF('ORÇ.GLOBAL P CAIXA'!K638="EXEC.","",IF('ORÇ.REPROG. P CAIXA'!N639&gt;0,'ORÇ.REPROG. P CAIXA'!N639,""))</f>
        <v/>
      </c>
      <c r="O639" s="166" t="str">
        <f aca="false">IF('ORÇ.GLOBAL P CAIXA'!$K638="EXEC.","",'ORÇ.REPROG. P CAIXA'!O639)</f>
        <v/>
      </c>
      <c r="P639" s="167"/>
      <c r="Q639" s="168" t="str">
        <f aca="false">IF(B639&gt;0,"ok","ocultar")</f>
        <v>ocultar</v>
      </c>
      <c r="R639" s="649"/>
      <c r="S639" s="649"/>
      <c r="T639" s="650"/>
      <c r="V639" s="88"/>
      <c r="W639" s="157" t="n">
        <f aca="false">IF(B639=0,W638,IF(ISNONTEXT(B639)=TRUE(),INT(B639),INT(LEFT(B639,FIND(".",B639)-1))))</f>
        <v>3</v>
      </c>
      <c r="X639" s="157" t="str">
        <f aca="false">IF(X640=1,1,IF(B639&lt;&gt;0,1,IF(C639&lt;&gt;0,1,IF(D639&lt;&gt;0,1,IF(E639&lt;&gt;0,1,"")))))</f>
        <v/>
      </c>
      <c r="Y639" s="157" t="str">
        <f aca="false">IF(W639=0," ",IF(W639&lt;&gt;W638,W639," "))</f>
        <v> </v>
      </c>
      <c r="Z639" s="88"/>
      <c r="AA639" s="75" t="n">
        <f aca="false">IF(W639&lt;&gt;Y639,(IF(N639=0,G639*(INFORMAÇÕES!$Q$69/INFORMAÇÕES!$Q$72),IF(N639="R",G639,0))),0)</f>
        <v>0</v>
      </c>
      <c r="AB639" s="75" t="n">
        <f aca="false">IF(W639&lt;&gt;Y639,(IF(N639=0,G639*(INFORMAÇÕES!$Q$70/INFORMAÇÕES!$Q$72),IF(N639="C",G639,0))),0)</f>
        <v>0</v>
      </c>
      <c r="AC639" s="75" t="n">
        <f aca="false">IF(W639&lt;&gt;Y639,(IF(N639=0,G639*INFORMAÇÕES!$U$115,IF(N639="CF",G639,0))),0)</f>
        <v>0</v>
      </c>
      <c r="AD639" s="75" t="n">
        <f aca="false">IF(W639&lt;&gt;Y639,(IF(N639=0,G639*INFORMAÇÕES!$U$116,IF(N639="O",G639,0))),0)</f>
        <v>0</v>
      </c>
      <c r="AE639" s="75" t="n">
        <f aca="false">IF(E639&lt;&gt;0,G639,0)</f>
        <v>0</v>
      </c>
      <c r="AF639" s="75" t="n">
        <f aca="false">IF(W639&lt;&gt;Y639,(IF(N639=0,J639*(INFORMAÇÕES!$Q$89/INFORMAÇÕES!$Q$92),IF(N639="R",J639,0))),0)</f>
        <v>0</v>
      </c>
      <c r="AG639" s="75" t="n">
        <f aca="false">IF(W639&lt;&gt;Y639,(IF(N639=0,J639*(INFORMAÇÕES!$Q$90/INFORMAÇÕES!$Q$92),IF(N639="C",J639,0))),0)</f>
        <v>0</v>
      </c>
      <c r="AH639" s="75" t="n">
        <f aca="false">IF(W639&lt;&gt;Y639,(IF(N639="",J639*INFORMAÇÕES!$U$115,IF(N639="CF",J639,0))),0)</f>
        <v>0</v>
      </c>
      <c r="AI639" s="75" t="n">
        <f aca="false">IF(W639&lt;&gt;Y639,(IF(N639="",J639*INFORMAÇÕES!$U$116,IF(N639="O",J639,0))),0)</f>
        <v>0</v>
      </c>
      <c r="AJ639" s="75" t="n">
        <f aca="false">IF(H639&lt;&gt;0,J639,0)</f>
        <v>0</v>
      </c>
      <c r="AK639" s="75" t="n">
        <f aca="false">IF(K639&lt;&gt;0,L639,0)</f>
        <v>0</v>
      </c>
    </row>
    <row r="640" s="174" customFormat="true" ht="14.25" hidden="false" customHeight="false" outlineLevel="0" collapsed="false">
      <c r="A640" s="159" t="n">
        <v>628</v>
      </c>
      <c r="B640" s="160" t="n">
        <f aca="false">IF('ORÇ.GLOBAL P CAIXA'!$K639="EXEC.",0,'ORÇ.REPROG. P CAIXA'!B640)</f>
        <v>0</v>
      </c>
      <c r="C640" s="161" t="n">
        <f aca="false">IF('ORÇ.GLOBAL P CAIXA'!$K639="EXEC.",0,'ORÇ.REPROG. P CAIXA'!C640)</f>
        <v>0</v>
      </c>
      <c r="D640" s="162" t="n">
        <f aca="false">IF('ORÇ.GLOBAL P CAIXA'!$K639="EXEC.",0,'ORÇ.REPROG. P CAIXA'!D640)</f>
        <v>0</v>
      </c>
      <c r="E640" s="163" t="n">
        <f aca="false">IF('ORÇ.GLOBAL P CAIXA'!$K639="EXEC.",0,'ORÇ.REPROG. P CAIXA'!E640)</f>
        <v>0</v>
      </c>
      <c r="F640" s="163" t="n">
        <f aca="false">IF('ORÇ.GLOBAL P CAIXA'!K639="EXEC.",0,IF('ORÇ.GLOBAL EMPRESA'!G639&gt;0,'ORÇ.GLOBAL EMPRESA'!G639,'ORÇ.GLOBAL P CAIXA'!F639))</f>
        <v>0</v>
      </c>
      <c r="G640" s="163" t="n">
        <f aca="false">IF(E640&lt;&gt;0,ROUND(E640*F640,2),IF(AE640=0,(SUMIF($W$13:$W$1012,B640,$AE$13:$AE$1012)),AE640))</f>
        <v>0</v>
      </c>
      <c r="H640" s="661" t="n">
        <f aca="false">IF('ORÇ.GLOBAL P CAIXA'!K639="EXEC.",0,'ORÇ.REPROG. P CAIXA'!H640)</f>
        <v>0</v>
      </c>
      <c r="I640" s="661" t="n">
        <f aca="false">IF('ORÇ.GLOBAL P CAIXA'!K639="EXEC.",0,'ORÇ.REPROG. P CAIXA'!I640)</f>
        <v>0</v>
      </c>
      <c r="J640" s="163" t="n">
        <f aca="false">IF(H640&lt;&gt;0,ROUND(H640*I640,2),IF(AJ640=0,(SUMIF($W$13:$W$1012,B640,$AJ$13:$AJ$1012)),AJ640))</f>
        <v>0</v>
      </c>
      <c r="K640" s="163" t="n">
        <f aca="false">H640-E640</f>
        <v>0</v>
      </c>
      <c r="L640" s="163" t="n">
        <f aca="false">J640-G640</f>
        <v>0</v>
      </c>
      <c r="M640" s="662" t="str">
        <f aca="false">IF('ORÇ.GLOBAL P CAIXA'!K639="EXEC.","",IF('ORÇ.REPROG. P CAIXA'!M640&gt;0,'ORÇ.REPROG. P CAIXA'!M640,""))</f>
        <v/>
      </c>
      <c r="N640" s="663" t="str">
        <f aca="false">IF('ORÇ.GLOBAL P CAIXA'!K639="EXEC.","",IF('ORÇ.REPROG. P CAIXA'!N640&gt;0,'ORÇ.REPROG. P CAIXA'!N640,""))</f>
        <v/>
      </c>
      <c r="O640" s="166" t="str">
        <f aca="false">IF('ORÇ.GLOBAL P CAIXA'!$K639="EXEC.","",'ORÇ.REPROG. P CAIXA'!O640)</f>
        <v/>
      </c>
      <c r="P640" s="167"/>
      <c r="Q640" s="168" t="str">
        <f aca="false">IF(B640&gt;0,"ok","ocultar")</f>
        <v>ocultar</v>
      </c>
      <c r="R640" s="649"/>
      <c r="S640" s="649"/>
      <c r="T640" s="650"/>
      <c r="V640" s="88"/>
      <c r="W640" s="157" t="n">
        <f aca="false">IF(B640=0,W639,IF(ISNONTEXT(B640)=TRUE(),INT(B640),INT(LEFT(B640,FIND(".",B640)-1))))</f>
        <v>3</v>
      </c>
      <c r="X640" s="157" t="str">
        <f aca="false">IF(X641=1,1,IF(B640&lt;&gt;0,1,IF(C640&lt;&gt;0,1,IF(D640&lt;&gt;0,1,IF(E640&lt;&gt;0,1,"")))))</f>
        <v/>
      </c>
      <c r="Y640" s="157" t="str">
        <f aca="false">IF(W640=0," ",IF(W640&lt;&gt;W639,W640," "))</f>
        <v> </v>
      </c>
      <c r="Z640" s="88"/>
      <c r="AA640" s="75" t="n">
        <f aca="false">IF(W640&lt;&gt;Y640,(IF(N640=0,G640*(INFORMAÇÕES!$Q$69/INFORMAÇÕES!$Q$72),IF(N640="R",G640,0))),0)</f>
        <v>0</v>
      </c>
      <c r="AB640" s="75" t="n">
        <f aca="false">IF(W640&lt;&gt;Y640,(IF(N640=0,G640*(INFORMAÇÕES!$Q$70/INFORMAÇÕES!$Q$72),IF(N640="C",G640,0))),0)</f>
        <v>0</v>
      </c>
      <c r="AC640" s="75" t="n">
        <f aca="false">IF(W640&lt;&gt;Y640,(IF(N640=0,G640*INFORMAÇÕES!$U$115,IF(N640="CF",G640,0))),0)</f>
        <v>0</v>
      </c>
      <c r="AD640" s="75" t="n">
        <f aca="false">IF(W640&lt;&gt;Y640,(IF(N640=0,G640*INFORMAÇÕES!$U$116,IF(N640="O",G640,0))),0)</f>
        <v>0</v>
      </c>
      <c r="AE640" s="75" t="n">
        <f aca="false">IF(E640&lt;&gt;0,G640,0)</f>
        <v>0</v>
      </c>
      <c r="AF640" s="75" t="n">
        <f aca="false">IF(W640&lt;&gt;Y640,(IF(N640=0,J640*(INFORMAÇÕES!$Q$89/INFORMAÇÕES!$Q$92),IF(N640="R",J640,0))),0)</f>
        <v>0</v>
      </c>
      <c r="AG640" s="75" t="n">
        <f aca="false">IF(W640&lt;&gt;Y640,(IF(N640=0,J640*(INFORMAÇÕES!$Q$90/INFORMAÇÕES!$Q$92),IF(N640="C",J640,0))),0)</f>
        <v>0</v>
      </c>
      <c r="AH640" s="75" t="n">
        <f aca="false">IF(W640&lt;&gt;Y640,(IF(N640="",J640*INFORMAÇÕES!$U$115,IF(N640="CF",J640,0))),0)</f>
        <v>0</v>
      </c>
      <c r="AI640" s="75" t="n">
        <f aca="false">IF(W640&lt;&gt;Y640,(IF(N640="",J640*INFORMAÇÕES!$U$116,IF(N640="O",J640,0))),0)</f>
        <v>0</v>
      </c>
      <c r="AJ640" s="75" t="n">
        <f aca="false">IF(H640&lt;&gt;0,J640,0)</f>
        <v>0</v>
      </c>
      <c r="AK640" s="75" t="n">
        <f aca="false">IF(K640&lt;&gt;0,L640,0)</f>
        <v>0</v>
      </c>
    </row>
    <row r="641" s="174" customFormat="true" ht="14.25" hidden="false" customHeight="false" outlineLevel="0" collapsed="false">
      <c r="A641" s="159" t="n">
        <v>629</v>
      </c>
      <c r="B641" s="160" t="n">
        <f aca="false">IF('ORÇ.GLOBAL P CAIXA'!$K640="EXEC.",0,'ORÇ.REPROG. P CAIXA'!B641)</f>
        <v>0</v>
      </c>
      <c r="C641" s="161" t="n">
        <f aca="false">IF('ORÇ.GLOBAL P CAIXA'!$K640="EXEC.",0,'ORÇ.REPROG. P CAIXA'!C641)</f>
        <v>0</v>
      </c>
      <c r="D641" s="162" t="n">
        <f aca="false">IF('ORÇ.GLOBAL P CAIXA'!$K640="EXEC.",0,'ORÇ.REPROG. P CAIXA'!D641)</f>
        <v>0</v>
      </c>
      <c r="E641" s="163" t="n">
        <f aca="false">IF('ORÇ.GLOBAL P CAIXA'!$K640="EXEC.",0,'ORÇ.REPROG. P CAIXA'!E641)</f>
        <v>0</v>
      </c>
      <c r="F641" s="163" t="n">
        <f aca="false">IF('ORÇ.GLOBAL P CAIXA'!K640="EXEC.",0,IF('ORÇ.GLOBAL EMPRESA'!G640&gt;0,'ORÇ.GLOBAL EMPRESA'!G640,'ORÇ.GLOBAL P CAIXA'!F640))</f>
        <v>0</v>
      </c>
      <c r="G641" s="163" t="n">
        <f aca="false">IF(E641&lt;&gt;0,ROUND(E641*F641,2),IF(AE641=0,(SUMIF($W$13:$W$1012,B641,$AE$13:$AE$1012)),AE641))</f>
        <v>0</v>
      </c>
      <c r="H641" s="661" t="n">
        <f aca="false">IF('ORÇ.GLOBAL P CAIXA'!K640="EXEC.",0,'ORÇ.REPROG. P CAIXA'!H641)</f>
        <v>0</v>
      </c>
      <c r="I641" s="661" t="n">
        <f aca="false">IF('ORÇ.GLOBAL P CAIXA'!K640="EXEC.",0,'ORÇ.REPROG. P CAIXA'!I641)</f>
        <v>0</v>
      </c>
      <c r="J641" s="163" t="n">
        <f aca="false">IF(H641&lt;&gt;0,ROUND(H641*I641,2),IF(AJ641=0,(SUMIF($W$13:$W$1012,B641,$AJ$13:$AJ$1012)),AJ641))</f>
        <v>0</v>
      </c>
      <c r="K641" s="163" t="n">
        <f aca="false">H641-E641</f>
        <v>0</v>
      </c>
      <c r="L641" s="163" t="n">
        <f aca="false">J641-G641</f>
        <v>0</v>
      </c>
      <c r="M641" s="662" t="str">
        <f aca="false">IF('ORÇ.GLOBAL P CAIXA'!K640="EXEC.","",IF('ORÇ.REPROG. P CAIXA'!M641&gt;0,'ORÇ.REPROG. P CAIXA'!M641,""))</f>
        <v/>
      </c>
      <c r="N641" s="663" t="str">
        <f aca="false">IF('ORÇ.GLOBAL P CAIXA'!K640="EXEC.","",IF('ORÇ.REPROG. P CAIXA'!N641&gt;0,'ORÇ.REPROG. P CAIXA'!N641,""))</f>
        <v/>
      </c>
      <c r="O641" s="166" t="str">
        <f aca="false">IF('ORÇ.GLOBAL P CAIXA'!$K640="EXEC.","",'ORÇ.REPROG. P CAIXA'!O641)</f>
        <v/>
      </c>
      <c r="P641" s="167"/>
      <c r="Q641" s="168" t="str">
        <f aca="false">IF(B641&gt;0,"ok","ocultar")</f>
        <v>ocultar</v>
      </c>
      <c r="R641" s="649"/>
      <c r="S641" s="649"/>
      <c r="T641" s="650"/>
      <c r="V641" s="88"/>
      <c r="W641" s="157" t="n">
        <f aca="false">IF(B641=0,W640,IF(ISNONTEXT(B641)=TRUE(),INT(B641),INT(LEFT(B641,FIND(".",B641)-1))))</f>
        <v>3</v>
      </c>
      <c r="X641" s="157" t="str">
        <f aca="false">IF(X642=1,1,IF(B641&lt;&gt;0,1,IF(C641&lt;&gt;0,1,IF(D641&lt;&gt;0,1,IF(E641&lt;&gt;0,1,"")))))</f>
        <v/>
      </c>
      <c r="Y641" s="157" t="str">
        <f aca="false">IF(W641=0," ",IF(W641&lt;&gt;W640,W641," "))</f>
        <v> </v>
      </c>
      <c r="Z641" s="88"/>
      <c r="AA641" s="75" t="n">
        <f aca="false">IF(W641&lt;&gt;Y641,(IF(N641=0,G641*(INFORMAÇÕES!$Q$69/INFORMAÇÕES!$Q$72),IF(N641="R",G641,0))),0)</f>
        <v>0</v>
      </c>
      <c r="AB641" s="75" t="n">
        <f aca="false">IF(W641&lt;&gt;Y641,(IF(N641=0,G641*(INFORMAÇÕES!$Q$70/INFORMAÇÕES!$Q$72),IF(N641="C",G641,0))),0)</f>
        <v>0</v>
      </c>
      <c r="AC641" s="75" t="n">
        <f aca="false">IF(W641&lt;&gt;Y641,(IF(N641=0,G641*INFORMAÇÕES!$U$115,IF(N641="CF",G641,0))),0)</f>
        <v>0</v>
      </c>
      <c r="AD641" s="75" t="n">
        <f aca="false">IF(W641&lt;&gt;Y641,(IF(N641=0,G641*INFORMAÇÕES!$U$116,IF(N641="O",G641,0))),0)</f>
        <v>0</v>
      </c>
      <c r="AE641" s="75" t="n">
        <f aca="false">IF(E641&lt;&gt;0,G641,0)</f>
        <v>0</v>
      </c>
      <c r="AF641" s="75" t="n">
        <f aca="false">IF(W641&lt;&gt;Y641,(IF(N641=0,J641*(INFORMAÇÕES!$Q$89/INFORMAÇÕES!$Q$92),IF(N641="R",J641,0))),0)</f>
        <v>0</v>
      </c>
      <c r="AG641" s="75" t="n">
        <f aca="false">IF(W641&lt;&gt;Y641,(IF(N641=0,J641*(INFORMAÇÕES!$Q$90/INFORMAÇÕES!$Q$92),IF(N641="C",J641,0))),0)</f>
        <v>0</v>
      </c>
      <c r="AH641" s="75" t="n">
        <f aca="false">IF(W641&lt;&gt;Y641,(IF(N641="",J641*INFORMAÇÕES!$U$115,IF(N641="CF",J641,0))),0)</f>
        <v>0</v>
      </c>
      <c r="AI641" s="75" t="n">
        <f aca="false">IF(W641&lt;&gt;Y641,(IF(N641="",J641*INFORMAÇÕES!$U$116,IF(N641="O",J641,0))),0)</f>
        <v>0</v>
      </c>
      <c r="AJ641" s="75" t="n">
        <f aca="false">IF(H641&lt;&gt;0,J641,0)</f>
        <v>0</v>
      </c>
      <c r="AK641" s="75" t="n">
        <f aca="false">IF(K641&lt;&gt;0,L641,0)</f>
        <v>0</v>
      </c>
    </row>
    <row r="642" s="174" customFormat="true" ht="14.25" hidden="false" customHeight="false" outlineLevel="0" collapsed="false">
      <c r="A642" s="159" t="n">
        <v>630</v>
      </c>
      <c r="B642" s="160" t="n">
        <f aca="false">IF('ORÇ.GLOBAL P CAIXA'!$K641="EXEC.",0,'ORÇ.REPROG. P CAIXA'!B642)</f>
        <v>0</v>
      </c>
      <c r="C642" s="161" t="n">
        <f aca="false">IF('ORÇ.GLOBAL P CAIXA'!$K641="EXEC.",0,'ORÇ.REPROG. P CAIXA'!C642)</f>
        <v>0</v>
      </c>
      <c r="D642" s="162" t="n">
        <f aca="false">IF('ORÇ.GLOBAL P CAIXA'!$K641="EXEC.",0,'ORÇ.REPROG. P CAIXA'!D642)</f>
        <v>0</v>
      </c>
      <c r="E642" s="163" t="n">
        <f aca="false">IF('ORÇ.GLOBAL P CAIXA'!$K641="EXEC.",0,'ORÇ.REPROG. P CAIXA'!E642)</f>
        <v>0</v>
      </c>
      <c r="F642" s="163" t="n">
        <f aca="false">IF('ORÇ.GLOBAL P CAIXA'!K641="EXEC.",0,IF('ORÇ.GLOBAL EMPRESA'!G641&gt;0,'ORÇ.GLOBAL EMPRESA'!G641,'ORÇ.GLOBAL P CAIXA'!F641))</f>
        <v>0</v>
      </c>
      <c r="G642" s="163" t="n">
        <f aca="false">IF(E642&lt;&gt;0,ROUND(E642*F642,2),IF(AE642=0,(SUMIF($W$13:$W$1012,B642,$AE$13:$AE$1012)),AE642))</f>
        <v>0</v>
      </c>
      <c r="H642" s="661" t="n">
        <f aca="false">IF('ORÇ.GLOBAL P CAIXA'!K641="EXEC.",0,'ORÇ.REPROG. P CAIXA'!H642)</f>
        <v>0</v>
      </c>
      <c r="I642" s="661" t="n">
        <f aca="false">IF('ORÇ.GLOBAL P CAIXA'!K641="EXEC.",0,'ORÇ.REPROG. P CAIXA'!I642)</f>
        <v>0</v>
      </c>
      <c r="J642" s="163" t="n">
        <f aca="false">IF(H642&lt;&gt;0,ROUND(H642*I642,2),IF(AJ642=0,(SUMIF($W$13:$W$1012,B642,$AJ$13:$AJ$1012)),AJ642))</f>
        <v>0</v>
      </c>
      <c r="K642" s="163" t="n">
        <f aca="false">H642-E642</f>
        <v>0</v>
      </c>
      <c r="L642" s="163" t="n">
        <f aca="false">J642-G642</f>
        <v>0</v>
      </c>
      <c r="M642" s="662" t="str">
        <f aca="false">IF('ORÇ.GLOBAL P CAIXA'!K641="EXEC.","",IF('ORÇ.REPROG. P CAIXA'!M642&gt;0,'ORÇ.REPROG. P CAIXA'!M642,""))</f>
        <v/>
      </c>
      <c r="N642" s="663" t="str">
        <f aca="false">IF('ORÇ.GLOBAL P CAIXA'!K641="EXEC.","",IF('ORÇ.REPROG. P CAIXA'!N642&gt;0,'ORÇ.REPROG. P CAIXA'!N642,""))</f>
        <v/>
      </c>
      <c r="O642" s="166" t="str">
        <f aca="false">IF('ORÇ.GLOBAL P CAIXA'!$K641="EXEC.","",'ORÇ.REPROG. P CAIXA'!O642)</f>
        <v/>
      </c>
      <c r="P642" s="167"/>
      <c r="Q642" s="168" t="str">
        <f aca="false">IF(B642&gt;0,"ok","ocultar")</f>
        <v>ocultar</v>
      </c>
      <c r="R642" s="649"/>
      <c r="S642" s="649"/>
      <c r="T642" s="650"/>
      <c r="V642" s="88"/>
      <c r="W642" s="157" t="n">
        <f aca="false">IF(B642=0,W641,IF(ISNONTEXT(B642)=TRUE(),INT(B642),INT(LEFT(B642,FIND(".",B642)-1))))</f>
        <v>3</v>
      </c>
      <c r="X642" s="157" t="str">
        <f aca="false">IF(X643=1,1,IF(B642&lt;&gt;0,1,IF(C642&lt;&gt;0,1,IF(D642&lt;&gt;0,1,IF(E642&lt;&gt;0,1,"")))))</f>
        <v/>
      </c>
      <c r="Y642" s="157" t="str">
        <f aca="false">IF(W642=0," ",IF(W642&lt;&gt;W641,W642," "))</f>
        <v> </v>
      </c>
      <c r="Z642" s="88"/>
      <c r="AA642" s="75" t="n">
        <f aca="false">IF(W642&lt;&gt;Y642,(IF(N642=0,G642*(INFORMAÇÕES!$Q$69/INFORMAÇÕES!$Q$72),IF(N642="R",G642,0))),0)</f>
        <v>0</v>
      </c>
      <c r="AB642" s="75" t="n">
        <f aca="false">IF(W642&lt;&gt;Y642,(IF(N642=0,G642*(INFORMAÇÕES!$Q$70/INFORMAÇÕES!$Q$72),IF(N642="C",G642,0))),0)</f>
        <v>0</v>
      </c>
      <c r="AC642" s="75" t="n">
        <f aca="false">IF(W642&lt;&gt;Y642,(IF(N642=0,G642*INFORMAÇÕES!$U$115,IF(N642="CF",G642,0))),0)</f>
        <v>0</v>
      </c>
      <c r="AD642" s="75" t="n">
        <f aca="false">IF(W642&lt;&gt;Y642,(IF(N642=0,G642*INFORMAÇÕES!$U$116,IF(N642="O",G642,0))),0)</f>
        <v>0</v>
      </c>
      <c r="AE642" s="75" t="n">
        <f aca="false">IF(E642&lt;&gt;0,G642,0)</f>
        <v>0</v>
      </c>
      <c r="AF642" s="75" t="n">
        <f aca="false">IF(W642&lt;&gt;Y642,(IF(N642=0,J642*(INFORMAÇÕES!$Q$89/INFORMAÇÕES!$Q$92),IF(N642="R",J642,0))),0)</f>
        <v>0</v>
      </c>
      <c r="AG642" s="75" t="n">
        <f aca="false">IF(W642&lt;&gt;Y642,(IF(N642=0,J642*(INFORMAÇÕES!$Q$90/INFORMAÇÕES!$Q$92),IF(N642="C",J642,0))),0)</f>
        <v>0</v>
      </c>
      <c r="AH642" s="75" t="n">
        <f aca="false">IF(W642&lt;&gt;Y642,(IF(N642="",J642*INFORMAÇÕES!$U$115,IF(N642="CF",J642,0))),0)</f>
        <v>0</v>
      </c>
      <c r="AI642" s="75" t="n">
        <f aca="false">IF(W642&lt;&gt;Y642,(IF(N642="",J642*INFORMAÇÕES!$U$116,IF(N642="O",J642,0))),0)</f>
        <v>0</v>
      </c>
      <c r="AJ642" s="75" t="n">
        <f aca="false">IF(H642&lt;&gt;0,J642,0)</f>
        <v>0</v>
      </c>
      <c r="AK642" s="75" t="n">
        <f aca="false">IF(K642&lt;&gt;0,L642,0)</f>
        <v>0</v>
      </c>
    </row>
    <row r="643" s="174" customFormat="true" ht="14.25" hidden="false" customHeight="false" outlineLevel="0" collapsed="false">
      <c r="A643" s="159" t="n">
        <v>631</v>
      </c>
      <c r="B643" s="160" t="n">
        <f aca="false">IF('ORÇ.GLOBAL P CAIXA'!$K642="EXEC.",0,'ORÇ.REPROG. P CAIXA'!B643)</f>
        <v>0</v>
      </c>
      <c r="C643" s="161" t="n">
        <f aca="false">IF('ORÇ.GLOBAL P CAIXA'!$K642="EXEC.",0,'ORÇ.REPROG. P CAIXA'!C643)</f>
        <v>0</v>
      </c>
      <c r="D643" s="162" t="n">
        <f aca="false">IF('ORÇ.GLOBAL P CAIXA'!$K642="EXEC.",0,'ORÇ.REPROG. P CAIXA'!D643)</f>
        <v>0</v>
      </c>
      <c r="E643" s="163" t="n">
        <f aca="false">IF('ORÇ.GLOBAL P CAIXA'!$K642="EXEC.",0,'ORÇ.REPROG. P CAIXA'!E643)</f>
        <v>0</v>
      </c>
      <c r="F643" s="163" t="n">
        <f aca="false">IF('ORÇ.GLOBAL P CAIXA'!K642="EXEC.",0,IF('ORÇ.GLOBAL EMPRESA'!G642&gt;0,'ORÇ.GLOBAL EMPRESA'!G642,'ORÇ.GLOBAL P CAIXA'!F642))</f>
        <v>0</v>
      </c>
      <c r="G643" s="163" t="n">
        <f aca="false">IF(E643&lt;&gt;0,ROUND(E643*F643,2),IF(AE643=0,(SUMIF($W$13:$W$1012,B643,$AE$13:$AE$1012)),AE643))</f>
        <v>0</v>
      </c>
      <c r="H643" s="661" t="n">
        <f aca="false">IF('ORÇ.GLOBAL P CAIXA'!K642="EXEC.",0,'ORÇ.REPROG. P CAIXA'!H643)</f>
        <v>0</v>
      </c>
      <c r="I643" s="661" t="n">
        <f aca="false">IF('ORÇ.GLOBAL P CAIXA'!K642="EXEC.",0,'ORÇ.REPROG. P CAIXA'!I643)</f>
        <v>0</v>
      </c>
      <c r="J643" s="163" t="n">
        <f aca="false">IF(H643&lt;&gt;0,ROUND(H643*I643,2),IF(AJ643=0,(SUMIF($W$13:$W$1012,B643,$AJ$13:$AJ$1012)),AJ643))</f>
        <v>0</v>
      </c>
      <c r="K643" s="163" t="n">
        <f aca="false">H643-E643</f>
        <v>0</v>
      </c>
      <c r="L643" s="163" t="n">
        <f aca="false">J643-G643</f>
        <v>0</v>
      </c>
      <c r="M643" s="662" t="str">
        <f aca="false">IF('ORÇ.GLOBAL P CAIXA'!K642="EXEC.","",IF('ORÇ.REPROG. P CAIXA'!M643&gt;0,'ORÇ.REPROG. P CAIXA'!M643,""))</f>
        <v/>
      </c>
      <c r="N643" s="663" t="str">
        <f aca="false">IF('ORÇ.GLOBAL P CAIXA'!K642="EXEC.","",IF('ORÇ.REPROG. P CAIXA'!N643&gt;0,'ORÇ.REPROG. P CAIXA'!N643,""))</f>
        <v/>
      </c>
      <c r="O643" s="166" t="str">
        <f aca="false">IF('ORÇ.GLOBAL P CAIXA'!$K642="EXEC.","",'ORÇ.REPROG. P CAIXA'!O643)</f>
        <v/>
      </c>
      <c r="P643" s="167"/>
      <c r="Q643" s="168" t="str">
        <f aca="false">IF(B643&gt;0,"ok","ocultar")</f>
        <v>ocultar</v>
      </c>
      <c r="R643" s="649"/>
      <c r="S643" s="649"/>
      <c r="T643" s="650"/>
      <c r="V643" s="88"/>
      <c r="W643" s="157" t="n">
        <f aca="false">IF(B643=0,W642,IF(ISNONTEXT(B643)=TRUE(),INT(B643),INT(LEFT(B643,FIND(".",B643)-1))))</f>
        <v>3</v>
      </c>
      <c r="X643" s="157" t="str">
        <f aca="false">IF(X644=1,1,IF(B643&lt;&gt;0,1,IF(C643&lt;&gt;0,1,IF(D643&lt;&gt;0,1,IF(E643&lt;&gt;0,1,"")))))</f>
        <v/>
      </c>
      <c r="Y643" s="157" t="str">
        <f aca="false">IF(W643=0," ",IF(W643&lt;&gt;W642,W643," "))</f>
        <v> </v>
      </c>
      <c r="Z643" s="88"/>
      <c r="AA643" s="75" t="n">
        <f aca="false">IF(W643&lt;&gt;Y643,(IF(N643=0,G643*(INFORMAÇÕES!$Q$69/INFORMAÇÕES!$Q$72),IF(N643="R",G643,0))),0)</f>
        <v>0</v>
      </c>
      <c r="AB643" s="75" t="n">
        <f aca="false">IF(W643&lt;&gt;Y643,(IF(N643=0,G643*(INFORMAÇÕES!$Q$70/INFORMAÇÕES!$Q$72),IF(N643="C",G643,0))),0)</f>
        <v>0</v>
      </c>
      <c r="AC643" s="75" t="n">
        <f aca="false">IF(W643&lt;&gt;Y643,(IF(N643=0,G643*INFORMAÇÕES!$U$115,IF(N643="CF",G643,0))),0)</f>
        <v>0</v>
      </c>
      <c r="AD643" s="75" t="n">
        <f aca="false">IF(W643&lt;&gt;Y643,(IF(N643=0,G643*INFORMAÇÕES!$U$116,IF(N643="O",G643,0))),0)</f>
        <v>0</v>
      </c>
      <c r="AE643" s="75" t="n">
        <f aca="false">IF(E643&lt;&gt;0,G643,0)</f>
        <v>0</v>
      </c>
      <c r="AF643" s="75" t="n">
        <f aca="false">IF(W643&lt;&gt;Y643,(IF(N643=0,J643*(INFORMAÇÕES!$Q$89/INFORMAÇÕES!$Q$92),IF(N643="R",J643,0))),0)</f>
        <v>0</v>
      </c>
      <c r="AG643" s="75" t="n">
        <f aca="false">IF(W643&lt;&gt;Y643,(IF(N643=0,J643*(INFORMAÇÕES!$Q$90/INFORMAÇÕES!$Q$92),IF(N643="C",J643,0))),0)</f>
        <v>0</v>
      </c>
      <c r="AH643" s="75" t="n">
        <f aca="false">IF(W643&lt;&gt;Y643,(IF(N643="",J643*INFORMAÇÕES!$U$115,IF(N643="CF",J643,0))),0)</f>
        <v>0</v>
      </c>
      <c r="AI643" s="75" t="n">
        <f aca="false">IF(W643&lt;&gt;Y643,(IF(N643="",J643*INFORMAÇÕES!$U$116,IF(N643="O",J643,0))),0)</f>
        <v>0</v>
      </c>
      <c r="AJ643" s="75" t="n">
        <f aca="false">IF(H643&lt;&gt;0,J643,0)</f>
        <v>0</v>
      </c>
      <c r="AK643" s="75" t="n">
        <f aca="false">IF(K643&lt;&gt;0,L643,0)</f>
        <v>0</v>
      </c>
    </row>
    <row r="644" s="174" customFormat="true" ht="14.25" hidden="false" customHeight="false" outlineLevel="0" collapsed="false">
      <c r="A644" s="159" t="n">
        <v>632</v>
      </c>
      <c r="B644" s="160" t="n">
        <f aca="false">IF('ORÇ.GLOBAL P CAIXA'!$K643="EXEC.",0,'ORÇ.REPROG. P CAIXA'!B644)</f>
        <v>0</v>
      </c>
      <c r="C644" s="161" t="n">
        <f aca="false">IF('ORÇ.GLOBAL P CAIXA'!$K643="EXEC.",0,'ORÇ.REPROG. P CAIXA'!C644)</f>
        <v>0</v>
      </c>
      <c r="D644" s="162" t="n">
        <f aca="false">IF('ORÇ.GLOBAL P CAIXA'!$K643="EXEC.",0,'ORÇ.REPROG. P CAIXA'!D644)</f>
        <v>0</v>
      </c>
      <c r="E644" s="163" t="n">
        <f aca="false">IF('ORÇ.GLOBAL P CAIXA'!$K643="EXEC.",0,'ORÇ.REPROG. P CAIXA'!E644)</f>
        <v>0</v>
      </c>
      <c r="F644" s="163" t="n">
        <f aca="false">IF('ORÇ.GLOBAL P CAIXA'!K643="EXEC.",0,IF('ORÇ.GLOBAL EMPRESA'!G643&gt;0,'ORÇ.GLOBAL EMPRESA'!G643,'ORÇ.GLOBAL P CAIXA'!F643))</f>
        <v>0</v>
      </c>
      <c r="G644" s="163" t="n">
        <f aca="false">IF(E644&lt;&gt;0,ROUND(E644*F644,2),IF(AE644=0,(SUMIF($W$13:$W$1012,B644,$AE$13:$AE$1012)),AE644))</f>
        <v>0</v>
      </c>
      <c r="H644" s="661" t="n">
        <f aca="false">IF('ORÇ.GLOBAL P CAIXA'!K643="EXEC.",0,'ORÇ.REPROG. P CAIXA'!H644)</f>
        <v>0</v>
      </c>
      <c r="I644" s="661" t="n">
        <f aca="false">IF('ORÇ.GLOBAL P CAIXA'!K643="EXEC.",0,'ORÇ.REPROG. P CAIXA'!I644)</f>
        <v>0</v>
      </c>
      <c r="J644" s="163" t="n">
        <f aca="false">IF(H644&lt;&gt;0,ROUND(H644*I644,2),IF(AJ644=0,(SUMIF($W$13:$W$1012,B644,$AJ$13:$AJ$1012)),AJ644))</f>
        <v>0</v>
      </c>
      <c r="K644" s="163" t="n">
        <f aca="false">H644-E644</f>
        <v>0</v>
      </c>
      <c r="L644" s="163" t="n">
        <f aca="false">J644-G644</f>
        <v>0</v>
      </c>
      <c r="M644" s="662" t="str">
        <f aca="false">IF('ORÇ.GLOBAL P CAIXA'!K643="EXEC.","",IF('ORÇ.REPROG. P CAIXA'!M644&gt;0,'ORÇ.REPROG. P CAIXA'!M644,""))</f>
        <v/>
      </c>
      <c r="N644" s="663" t="str">
        <f aca="false">IF('ORÇ.GLOBAL P CAIXA'!K643="EXEC.","",IF('ORÇ.REPROG. P CAIXA'!N644&gt;0,'ORÇ.REPROG. P CAIXA'!N644,""))</f>
        <v/>
      </c>
      <c r="O644" s="166" t="str">
        <f aca="false">IF('ORÇ.GLOBAL P CAIXA'!$K643="EXEC.","",'ORÇ.REPROG. P CAIXA'!O644)</f>
        <v/>
      </c>
      <c r="P644" s="167"/>
      <c r="Q644" s="168" t="str">
        <f aca="false">IF(B644&gt;0,"ok","ocultar")</f>
        <v>ocultar</v>
      </c>
      <c r="R644" s="649"/>
      <c r="S644" s="649"/>
      <c r="T644" s="650"/>
      <c r="V644" s="88"/>
      <c r="W644" s="157" t="n">
        <f aca="false">IF(B644=0,W643,IF(ISNONTEXT(B644)=TRUE(),INT(B644),INT(LEFT(B644,FIND(".",B644)-1))))</f>
        <v>3</v>
      </c>
      <c r="X644" s="157" t="str">
        <f aca="false">IF(X645=1,1,IF(B644&lt;&gt;0,1,IF(C644&lt;&gt;0,1,IF(D644&lt;&gt;0,1,IF(E644&lt;&gt;0,1,"")))))</f>
        <v/>
      </c>
      <c r="Y644" s="157" t="str">
        <f aca="false">IF(W644=0," ",IF(W644&lt;&gt;W643,W644," "))</f>
        <v> </v>
      </c>
      <c r="Z644" s="88"/>
      <c r="AA644" s="75" t="n">
        <f aca="false">IF(W644&lt;&gt;Y644,(IF(N644=0,G644*(INFORMAÇÕES!$Q$69/INFORMAÇÕES!$Q$72),IF(N644="R",G644,0))),0)</f>
        <v>0</v>
      </c>
      <c r="AB644" s="75" t="n">
        <f aca="false">IF(W644&lt;&gt;Y644,(IF(N644=0,G644*(INFORMAÇÕES!$Q$70/INFORMAÇÕES!$Q$72),IF(N644="C",G644,0))),0)</f>
        <v>0</v>
      </c>
      <c r="AC644" s="75" t="n">
        <f aca="false">IF(W644&lt;&gt;Y644,(IF(N644=0,G644*INFORMAÇÕES!$U$115,IF(N644="CF",G644,0))),0)</f>
        <v>0</v>
      </c>
      <c r="AD644" s="75" t="n">
        <f aca="false">IF(W644&lt;&gt;Y644,(IF(N644=0,G644*INFORMAÇÕES!$U$116,IF(N644="O",G644,0))),0)</f>
        <v>0</v>
      </c>
      <c r="AE644" s="75" t="n">
        <f aca="false">IF(E644&lt;&gt;0,G644,0)</f>
        <v>0</v>
      </c>
      <c r="AF644" s="75" t="n">
        <f aca="false">IF(W644&lt;&gt;Y644,(IF(N644=0,J644*(INFORMAÇÕES!$Q$89/INFORMAÇÕES!$Q$92),IF(N644="R",J644,0))),0)</f>
        <v>0</v>
      </c>
      <c r="AG644" s="75" t="n">
        <f aca="false">IF(W644&lt;&gt;Y644,(IF(N644=0,J644*(INFORMAÇÕES!$Q$90/INFORMAÇÕES!$Q$92),IF(N644="C",J644,0))),0)</f>
        <v>0</v>
      </c>
      <c r="AH644" s="75" t="n">
        <f aca="false">IF(W644&lt;&gt;Y644,(IF(N644="",J644*INFORMAÇÕES!$U$115,IF(N644="CF",J644,0))),0)</f>
        <v>0</v>
      </c>
      <c r="AI644" s="75" t="n">
        <f aca="false">IF(W644&lt;&gt;Y644,(IF(N644="",J644*INFORMAÇÕES!$U$116,IF(N644="O",J644,0))),0)</f>
        <v>0</v>
      </c>
      <c r="AJ644" s="75" t="n">
        <f aca="false">IF(H644&lt;&gt;0,J644,0)</f>
        <v>0</v>
      </c>
      <c r="AK644" s="75" t="n">
        <f aca="false">IF(K644&lt;&gt;0,L644,0)</f>
        <v>0</v>
      </c>
    </row>
    <row r="645" s="174" customFormat="true" ht="14.25" hidden="false" customHeight="false" outlineLevel="0" collapsed="false">
      <c r="A645" s="159" t="n">
        <v>633</v>
      </c>
      <c r="B645" s="160" t="n">
        <f aca="false">IF('ORÇ.GLOBAL P CAIXA'!$K644="EXEC.",0,'ORÇ.REPROG. P CAIXA'!B645)</f>
        <v>0</v>
      </c>
      <c r="C645" s="161" t="n">
        <f aca="false">IF('ORÇ.GLOBAL P CAIXA'!$K644="EXEC.",0,'ORÇ.REPROG. P CAIXA'!C645)</f>
        <v>0</v>
      </c>
      <c r="D645" s="162" t="n">
        <f aca="false">IF('ORÇ.GLOBAL P CAIXA'!$K644="EXEC.",0,'ORÇ.REPROG. P CAIXA'!D645)</f>
        <v>0</v>
      </c>
      <c r="E645" s="163" t="n">
        <f aca="false">IF('ORÇ.GLOBAL P CAIXA'!$K644="EXEC.",0,'ORÇ.REPROG. P CAIXA'!E645)</f>
        <v>0</v>
      </c>
      <c r="F645" s="163" t="n">
        <f aca="false">IF('ORÇ.GLOBAL P CAIXA'!K644="EXEC.",0,IF('ORÇ.GLOBAL EMPRESA'!G644&gt;0,'ORÇ.GLOBAL EMPRESA'!G644,'ORÇ.GLOBAL P CAIXA'!F644))</f>
        <v>0</v>
      </c>
      <c r="G645" s="163" t="n">
        <f aca="false">IF(E645&lt;&gt;0,ROUND(E645*F645,2),IF(AE645=0,(SUMIF($W$13:$W$1012,B645,$AE$13:$AE$1012)),AE645))</f>
        <v>0</v>
      </c>
      <c r="H645" s="661" t="n">
        <f aca="false">IF('ORÇ.GLOBAL P CAIXA'!K644="EXEC.",0,'ORÇ.REPROG. P CAIXA'!H645)</f>
        <v>0</v>
      </c>
      <c r="I645" s="661" t="n">
        <f aca="false">IF('ORÇ.GLOBAL P CAIXA'!K644="EXEC.",0,'ORÇ.REPROG. P CAIXA'!I645)</f>
        <v>0</v>
      </c>
      <c r="J645" s="163" t="n">
        <f aca="false">IF(H645&lt;&gt;0,ROUND(H645*I645,2),IF(AJ645=0,(SUMIF($W$13:$W$1012,B645,$AJ$13:$AJ$1012)),AJ645))</f>
        <v>0</v>
      </c>
      <c r="K645" s="163" t="n">
        <f aca="false">H645-E645</f>
        <v>0</v>
      </c>
      <c r="L645" s="163" t="n">
        <f aca="false">J645-G645</f>
        <v>0</v>
      </c>
      <c r="M645" s="662" t="str">
        <f aca="false">IF('ORÇ.GLOBAL P CAIXA'!K644="EXEC.","",IF('ORÇ.REPROG. P CAIXA'!M645&gt;0,'ORÇ.REPROG. P CAIXA'!M645,""))</f>
        <v/>
      </c>
      <c r="N645" s="663" t="str">
        <f aca="false">IF('ORÇ.GLOBAL P CAIXA'!K644="EXEC.","",IF('ORÇ.REPROG. P CAIXA'!N645&gt;0,'ORÇ.REPROG. P CAIXA'!N645,""))</f>
        <v/>
      </c>
      <c r="O645" s="166" t="str">
        <f aca="false">IF('ORÇ.GLOBAL P CAIXA'!$K644="EXEC.","",'ORÇ.REPROG. P CAIXA'!O645)</f>
        <v/>
      </c>
      <c r="P645" s="167"/>
      <c r="Q645" s="168" t="str">
        <f aca="false">IF(B645&gt;0,"ok","ocultar")</f>
        <v>ocultar</v>
      </c>
      <c r="R645" s="649"/>
      <c r="S645" s="649"/>
      <c r="T645" s="650"/>
      <c r="V645" s="88"/>
      <c r="W645" s="157" t="n">
        <f aca="false">IF(B645=0,W644,IF(ISNONTEXT(B645)=TRUE(),INT(B645),INT(LEFT(B645,FIND(".",B645)-1))))</f>
        <v>3</v>
      </c>
      <c r="X645" s="157" t="str">
        <f aca="false">IF(X646=1,1,IF(B645&lt;&gt;0,1,IF(C645&lt;&gt;0,1,IF(D645&lt;&gt;0,1,IF(E645&lt;&gt;0,1,"")))))</f>
        <v/>
      </c>
      <c r="Y645" s="157" t="str">
        <f aca="false">IF(W645=0," ",IF(W645&lt;&gt;W644,W645," "))</f>
        <v> </v>
      </c>
      <c r="Z645" s="88"/>
      <c r="AA645" s="75" t="n">
        <f aca="false">IF(W645&lt;&gt;Y645,(IF(N645=0,G645*(INFORMAÇÕES!$Q$69/INFORMAÇÕES!$Q$72),IF(N645="R",G645,0))),0)</f>
        <v>0</v>
      </c>
      <c r="AB645" s="75" t="n">
        <f aca="false">IF(W645&lt;&gt;Y645,(IF(N645=0,G645*(INFORMAÇÕES!$Q$70/INFORMAÇÕES!$Q$72),IF(N645="C",G645,0))),0)</f>
        <v>0</v>
      </c>
      <c r="AC645" s="75" t="n">
        <f aca="false">IF(W645&lt;&gt;Y645,(IF(N645=0,G645*INFORMAÇÕES!$U$115,IF(N645="CF",G645,0))),0)</f>
        <v>0</v>
      </c>
      <c r="AD645" s="75" t="n">
        <f aca="false">IF(W645&lt;&gt;Y645,(IF(N645=0,G645*INFORMAÇÕES!$U$116,IF(N645="O",G645,0))),0)</f>
        <v>0</v>
      </c>
      <c r="AE645" s="75" t="n">
        <f aca="false">IF(E645&lt;&gt;0,G645,0)</f>
        <v>0</v>
      </c>
      <c r="AF645" s="75" t="n">
        <f aca="false">IF(W645&lt;&gt;Y645,(IF(N645=0,J645*(INFORMAÇÕES!$Q$89/INFORMAÇÕES!$Q$92),IF(N645="R",J645,0))),0)</f>
        <v>0</v>
      </c>
      <c r="AG645" s="75" t="n">
        <f aca="false">IF(W645&lt;&gt;Y645,(IF(N645=0,J645*(INFORMAÇÕES!$Q$90/INFORMAÇÕES!$Q$92),IF(N645="C",J645,0))),0)</f>
        <v>0</v>
      </c>
      <c r="AH645" s="75" t="n">
        <f aca="false">IF(W645&lt;&gt;Y645,(IF(N645="",J645*INFORMAÇÕES!$U$115,IF(N645="CF",J645,0))),0)</f>
        <v>0</v>
      </c>
      <c r="AI645" s="75" t="n">
        <f aca="false">IF(W645&lt;&gt;Y645,(IF(N645="",J645*INFORMAÇÕES!$U$116,IF(N645="O",J645,0))),0)</f>
        <v>0</v>
      </c>
      <c r="AJ645" s="75" t="n">
        <f aca="false">IF(H645&lt;&gt;0,J645,0)</f>
        <v>0</v>
      </c>
      <c r="AK645" s="75" t="n">
        <f aca="false">IF(K645&lt;&gt;0,L645,0)</f>
        <v>0</v>
      </c>
    </row>
    <row r="646" s="174" customFormat="true" ht="14.25" hidden="false" customHeight="false" outlineLevel="0" collapsed="false">
      <c r="A646" s="159" t="n">
        <v>634</v>
      </c>
      <c r="B646" s="160" t="n">
        <f aca="false">IF('ORÇ.GLOBAL P CAIXA'!$K645="EXEC.",0,'ORÇ.REPROG. P CAIXA'!B646)</f>
        <v>0</v>
      </c>
      <c r="C646" s="161" t="n">
        <f aca="false">IF('ORÇ.GLOBAL P CAIXA'!$K645="EXEC.",0,'ORÇ.REPROG. P CAIXA'!C646)</f>
        <v>0</v>
      </c>
      <c r="D646" s="162" t="n">
        <f aca="false">IF('ORÇ.GLOBAL P CAIXA'!$K645="EXEC.",0,'ORÇ.REPROG. P CAIXA'!D646)</f>
        <v>0</v>
      </c>
      <c r="E646" s="163" t="n">
        <f aca="false">IF('ORÇ.GLOBAL P CAIXA'!$K645="EXEC.",0,'ORÇ.REPROG. P CAIXA'!E646)</f>
        <v>0</v>
      </c>
      <c r="F646" s="163" t="n">
        <f aca="false">IF('ORÇ.GLOBAL P CAIXA'!K645="EXEC.",0,IF('ORÇ.GLOBAL EMPRESA'!G645&gt;0,'ORÇ.GLOBAL EMPRESA'!G645,'ORÇ.GLOBAL P CAIXA'!F645))</f>
        <v>0</v>
      </c>
      <c r="G646" s="163" t="n">
        <f aca="false">IF(E646&lt;&gt;0,ROUND(E646*F646,2),IF(AE646=0,(SUMIF($W$13:$W$1012,B646,$AE$13:$AE$1012)),AE646))</f>
        <v>0</v>
      </c>
      <c r="H646" s="661" t="n">
        <f aca="false">IF('ORÇ.GLOBAL P CAIXA'!K645="EXEC.",0,'ORÇ.REPROG. P CAIXA'!H646)</f>
        <v>0</v>
      </c>
      <c r="I646" s="661" t="n">
        <f aca="false">IF('ORÇ.GLOBAL P CAIXA'!K645="EXEC.",0,'ORÇ.REPROG. P CAIXA'!I646)</f>
        <v>0</v>
      </c>
      <c r="J646" s="163" t="n">
        <f aca="false">IF(H646&lt;&gt;0,ROUND(H646*I646,2),IF(AJ646=0,(SUMIF($W$13:$W$1012,B646,$AJ$13:$AJ$1012)),AJ646))</f>
        <v>0</v>
      </c>
      <c r="K646" s="163" t="n">
        <f aca="false">H646-E646</f>
        <v>0</v>
      </c>
      <c r="L646" s="163" t="n">
        <f aca="false">J646-G646</f>
        <v>0</v>
      </c>
      <c r="M646" s="662" t="str">
        <f aca="false">IF('ORÇ.GLOBAL P CAIXA'!K645="EXEC.","",IF('ORÇ.REPROG. P CAIXA'!M646&gt;0,'ORÇ.REPROG. P CAIXA'!M646,""))</f>
        <v/>
      </c>
      <c r="N646" s="663" t="str">
        <f aca="false">IF('ORÇ.GLOBAL P CAIXA'!K645="EXEC.","",IF('ORÇ.REPROG. P CAIXA'!N646&gt;0,'ORÇ.REPROG. P CAIXA'!N646,""))</f>
        <v/>
      </c>
      <c r="O646" s="166" t="str">
        <f aca="false">IF('ORÇ.GLOBAL P CAIXA'!$K645="EXEC.","",'ORÇ.REPROG. P CAIXA'!O646)</f>
        <v/>
      </c>
      <c r="P646" s="167"/>
      <c r="Q646" s="168" t="str">
        <f aca="false">IF(B646&gt;0,"ok","ocultar")</f>
        <v>ocultar</v>
      </c>
      <c r="R646" s="649"/>
      <c r="S646" s="649"/>
      <c r="T646" s="650"/>
      <c r="V646" s="88"/>
      <c r="W646" s="157" t="n">
        <f aca="false">IF(B646=0,W645,IF(ISNONTEXT(B646)=TRUE(),INT(B646),INT(LEFT(B646,FIND(".",B646)-1))))</f>
        <v>3</v>
      </c>
      <c r="X646" s="157" t="str">
        <f aca="false">IF(X647=1,1,IF(B646&lt;&gt;0,1,IF(C646&lt;&gt;0,1,IF(D646&lt;&gt;0,1,IF(E646&lt;&gt;0,1,"")))))</f>
        <v/>
      </c>
      <c r="Y646" s="157" t="str">
        <f aca="false">IF(W646=0," ",IF(W646&lt;&gt;W645,W646," "))</f>
        <v> </v>
      </c>
      <c r="Z646" s="88"/>
      <c r="AA646" s="75" t="n">
        <f aca="false">IF(W646&lt;&gt;Y646,(IF(N646=0,G646*(INFORMAÇÕES!$Q$69/INFORMAÇÕES!$Q$72),IF(N646="R",G646,0))),0)</f>
        <v>0</v>
      </c>
      <c r="AB646" s="75" t="n">
        <f aca="false">IF(W646&lt;&gt;Y646,(IF(N646=0,G646*(INFORMAÇÕES!$Q$70/INFORMAÇÕES!$Q$72),IF(N646="C",G646,0))),0)</f>
        <v>0</v>
      </c>
      <c r="AC646" s="75" t="n">
        <f aca="false">IF(W646&lt;&gt;Y646,(IF(N646=0,G646*INFORMAÇÕES!$U$115,IF(N646="CF",G646,0))),0)</f>
        <v>0</v>
      </c>
      <c r="AD646" s="75" t="n">
        <f aca="false">IF(W646&lt;&gt;Y646,(IF(N646=0,G646*INFORMAÇÕES!$U$116,IF(N646="O",G646,0))),0)</f>
        <v>0</v>
      </c>
      <c r="AE646" s="75" t="n">
        <f aca="false">IF(E646&lt;&gt;0,G646,0)</f>
        <v>0</v>
      </c>
      <c r="AF646" s="75" t="n">
        <f aca="false">IF(W646&lt;&gt;Y646,(IF(N646=0,J646*(INFORMAÇÕES!$Q$89/INFORMAÇÕES!$Q$92),IF(N646="R",J646,0))),0)</f>
        <v>0</v>
      </c>
      <c r="AG646" s="75" t="n">
        <f aca="false">IF(W646&lt;&gt;Y646,(IF(N646=0,J646*(INFORMAÇÕES!$Q$90/INFORMAÇÕES!$Q$92),IF(N646="C",J646,0))),0)</f>
        <v>0</v>
      </c>
      <c r="AH646" s="75" t="n">
        <f aca="false">IF(W646&lt;&gt;Y646,(IF(N646="",J646*INFORMAÇÕES!$U$115,IF(N646="CF",J646,0))),0)</f>
        <v>0</v>
      </c>
      <c r="AI646" s="75" t="n">
        <f aca="false">IF(W646&lt;&gt;Y646,(IF(N646="",J646*INFORMAÇÕES!$U$116,IF(N646="O",J646,0))),0)</f>
        <v>0</v>
      </c>
      <c r="AJ646" s="75" t="n">
        <f aca="false">IF(H646&lt;&gt;0,J646,0)</f>
        <v>0</v>
      </c>
      <c r="AK646" s="75" t="n">
        <f aca="false">IF(K646&lt;&gt;0,L646,0)</f>
        <v>0</v>
      </c>
    </row>
    <row r="647" s="174" customFormat="true" ht="14.25" hidden="false" customHeight="false" outlineLevel="0" collapsed="false">
      <c r="A647" s="159" t="n">
        <v>635</v>
      </c>
      <c r="B647" s="160" t="n">
        <f aca="false">IF('ORÇ.GLOBAL P CAIXA'!$K646="EXEC.",0,'ORÇ.REPROG. P CAIXA'!B647)</f>
        <v>0</v>
      </c>
      <c r="C647" s="161" t="n">
        <f aca="false">IF('ORÇ.GLOBAL P CAIXA'!$K646="EXEC.",0,'ORÇ.REPROG. P CAIXA'!C647)</f>
        <v>0</v>
      </c>
      <c r="D647" s="162" t="n">
        <f aca="false">IF('ORÇ.GLOBAL P CAIXA'!$K646="EXEC.",0,'ORÇ.REPROG. P CAIXA'!D647)</f>
        <v>0</v>
      </c>
      <c r="E647" s="163" t="n">
        <f aca="false">IF('ORÇ.GLOBAL P CAIXA'!$K646="EXEC.",0,'ORÇ.REPROG. P CAIXA'!E647)</f>
        <v>0</v>
      </c>
      <c r="F647" s="163" t="n">
        <f aca="false">IF('ORÇ.GLOBAL P CAIXA'!K646="EXEC.",0,IF('ORÇ.GLOBAL EMPRESA'!G646&gt;0,'ORÇ.GLOBAL EMPRESA'!G646,'ORÇ.GLOBAL P CAIXA'!F646))</f>
        <v>0</v>
      </c>
      <c r="G647" s="163" t="n">
        <f aca="false">IF(E647&lt;&gt;0,ROUND(E647*F647,2),IF(AE647=0,(SUMIF($W$13:$W$1012,B647,$AE$13:$AE$1012)),AE647))</f>
        <v>0</v>
      </c>
      <c r="H647" s="661" t="n">
        <f aca="false">IF('ORÇ.GLOBAL P CAIXA'!K646="EXEC.",0,'ORÇ.REPROG. P CAIXA'!H647)</f>
        <v>0</v>
      </c>
      <c r="I647" s="661" t="n">
        <f aca="false">IF('ORÇ.GLOBAL P CAIXA'!K646="EXEC.",0,'ORÇ.REPROG. P CAIXA'!I647)</f>
        <v>0</v>
      </c>
      <c r="J647" s="163" t="n">
        <f aca="false">IF(H647&lt;&gt;0,ROUND(H647*I647,2),IF(AJ647=0,(SUMIF($W$13:$W$1012,B647,$AJ$13:$AJ$1012)),AJ647))</f>
        <v>0</v>
      </c>
      <c r="K647" s="163" t="n">
        <f aca="false">H647-E647</f>
        <v>0</v>
      </c>
      <c r="L647" s="163" t="n">
        <f aca="false">J647-G647</f>
        <v>0</v>
      </c>
      <c r="M647" s="662" t="str">
        <f aca="false">IF('ORÇ.GLOBAL P CAIXA'!K646="EXEC.","",IF('ORÇ.REPROG. P CAIXA'!M647&gt;0,'ORÇ.REPROG. P CAIXA'!M647,""))</f>
        <v/>
      </c>
      <c r="N647" s="663" t="str">
        <f aca="false">IF('ORÇ.GLOBAL P CAIXA'!K646="EXEC.","",IF('ORÇ.REPROG. P CAIXA'!N647&gt;0,'ORÇ.REPROG. P CAIXA'!N647,""))</f>
        <v/>
      </c>
      <c r="O647" s="166" t="str">
        <f aca="false">IF('ORÇ.GLOBAL P CAIXA'!$K646="EXEC.","",'ORÇ.REPROG. P CAIXA'!O647)</f>
        <v/>
      </c>
      <c r="P647" s="167"/>
      <c r="Q647" s="168" t="str">
        <f aca="false">IF(B647&gt;0,"ok","ocultar")</f>
        <v>ocultar</v>
      </c>
      <c r="R647" s="649"/>
      <c r="S647" s="649"/>
      <c r="T647" s="650"/>
      <c r="V647" s="88"/>
      <c r="W647" s="157" t="n">
        <f aca="false">IF(B647=0,W646,IF(ISNONTEXT(B647)=TRUE(),INT(B647),INT(LEFT(B647,FIND(".",B647)-1))))</f>
        <v>3</v>
      </c>
      <c r="X647" s="157" t="str">
        <f aca="false">IF(X648=1,1,IF(B647&lt;&gt;0,1,IF(C647&lt;&gt;0,1,IF(D647&lt;&gt;0,1,IF(E647&lt;&gt;0,1,"")))))</f>
        <v/>
      </c>
      <c r="Y647" s="157" t="str">
        <f aca="false">IF(W647=0," ",IF(W647&lt;&gt;W646,W647," "))</f>
        <v> </v>
      </c>
      <c r="Z647" s="88"/>
      <c r="AA647" s="75" t="n">
        <f aca="false">IF(W647&lt;&gt;Y647,(IF(N647=0,G647*(INFORMAÇÕES!$Q$69/INFORMAÇÕES!$Q$72),IF(N647="R",G647,0))),0)</f>
        <v>0</v>
      </c>
      <c r="AB647" s="75" t="n">
        <f aca="false">IF(W647&lt;&gt;Y647,(IF(N647=0,G647*(INFORMAÇÕES!$Q$70/INFORMAÇÕES!$Q$72),IF(N647="C",G647,0))),0)</f>
        <v>0</v>
      </c>
      <c r="AC647" s="75" t="n">
        <f aca="false">IF(W647&lt;&gt;Y647,(IF(N647=0,G647*INFORMAÇÕES!$U$115,IF(N647="CF",G647,0))),0)</f>
        <v>0</v>
      </c>
      <c r="AD647" s="75" t="n">
        <f aca="false">IF(W647&lt;&gt;Y647,(IF(N647=0,G647*INFORMAÇÕES!$U$116,IF(N647="O",G647,0))),0)</f>
        <v>0</v>
      </c>
      <c r="AE647" s="75" t="n">
        <f aca="false">IF(E647&lt;&gt;0,G647,0)</f>
        <v>0</v>
      </c>
      <c r="AF647" s="75" t="n">
        <f aca="false">IF(W647&lt;&gt;Y647,(IF(N647=0,J647*(INFORMAÇÕES!$Q$89/INFORMAÇÕES!$Q$92),IF(N647="R",J647,0))),0)</f>
        <v>0</v>
      </c>
      <c r="AG647" s="75" t="n">
        <f aca="false">IF(W647&lt;&gt;Y647,(IF(N647=0,J647*(INFORMAÇÕES!$Q$90/INFORMAÇÕES!$Q$92),IF(N647="C",J647,0))),0)</f>
        <v>0</v>
      </c>
      <c r="AH647" s="75" t="n">
        <f aca="false">IF(W647&lt;&gt;Y647,(IF(N647="",J647*INFORMAÇÕES!$U$115,IF(N647="CF",J647,0))),0)</f>
        <v>0</v>
      </c>
      <c r="AI647" s="75" t="n">
        <f aca="false">IF(W647&lt;&gt;Y647,(IF(N647="",J647*INFORMAÇÕES!$U$116,IF(N647="O",J647,0))),0)</f>
        <v>0</v>
      </c>
      <c r="AJ647" s="75" t="n">
        <f aca="false">IF(H647&lt;&gt;0,J647,0)</f>
        <v>0</v>
      </c>
      <c r="AK647" s="75" t="n">
        <f aca="false">IF(K647&lt;&gt;0,L647,0)</f>
        <v>0</v>
      </c>
    </row>
    <row r="648" s="174" customFormat="true" ht="14.25" hidden="false" customHeight="false" outlineLevel="0" collapsed="false">
      <c r="A648" s="159" t="n">
        <v>636</v>
      </c>
      <c r="B648" s="160" t="n">
        <f aca="false">IF('ORÇ.GLOBAL P CAIXA'!$K647="EXEC.",0,'ORÇ.REPROG. P CAIXA'!B648)</f>
        <v>0</v>
      </c>
      <c r="C648" s="161" t="n">
        <f aca="false">IF('ORÇ.GLOBAL P CAIXA'!$K647="EXEC.",0,'ORÇ.REPROG. P CAIXA'!C648)</f>
        <v>0</v>
      </c>
      <c r="D648" s="162" t="n">
        <f aca="false">IF('ORÇ.GLOBAL P CAIXA'!$K647="EXEC.",0,'ORÇ.REPROG. P CAIXA'!D648)</f>
        <v>0</v>
      </c>
      <c r="E648" s="163" t="n">
        <f aca="false">IF('ORÇ.GLOBAL P CAIXA'!$K647="EXEC.",0,'ORÇ.REPROG. P CAIXA'!E648)</f>
        <v>0</v>
      </c>
      <c r="F648" s="163" t="n">
        <f aca="false">IF('ORÇ.GLOBAL P CAIXA'!K647="EXEC.",0,IF('ORÇ.GLOBAL EMPRESA'!G647&gt;0,'ORÇ.GLOBAL EMPRESA'!G647,'ORÇ.GLOBAL P CAIXA'!F647))</f>
        <v>0</v>
      </c>
      <c r="G648" s="163" t="n">
        <f aca="false">IF(E648&lt;&gt;0,ROUND(E648*F648,2),IF(AE648=0,(SUMIF($W$13:$W$1012,B648,$AE$13:$AE$1012)),AE648))</f>
        <v>0</v>
      </c>
      <c r="H648" s="661" t="n">
        <f aca="false">IF('ORÇ.GLOBAL P CAIXA'!K647="EXEC.",0,'ORÇ.REPROG. P CAIXA'!H648)</f>
        <v>0</v>
      </c>
      <c r="I648" s="661" t="n">
        <f aca="false">IF('ORÇ.GLOBAL P CAIXA'!K647="EXEC.",0,'ORÇ.REPROG. P CAIXA'!I648)</f>
        <v>0</v>
      </c>
      <c r="J648" s="163" t="n">
        <f aca="false">IF(H648&lt;&gt;0,ROUND(H648*I648,2),IF(AJ648=0,(SUMIF($W$13:$W$1012,B648,$AJ$13:$AJ$1012)),AJ648))</f>
        <v>0</v>
      </c>
      <c r="K648" s="163" t="n">
        <f aca="false">H648-E648</f>
        <v>0</v>
      </c>
      <c r="L648" s="163" t="n">
        <f aca="false">J648-G648</f>
        <v>0</v>
      </c>
      <c r="M648" s="662" t="str">
        <f aca="false">IF('ORÇ.GLOBAL P CAIXA'!K647="EXEC.","",IF('ORÇ.REPROG. P CAIXA'!M648&gt;0,'ORÇ.REPROG. P CAIXA'!M648,""))</f>
        <v/>
      </c>
      <c r="N648" s="663" t="str">
        <f aca="false">IF('ORÇ.GLOBAL P CAIXA'!K647="EXEC.","",IF('ORÇ.REPROG. P CAIXA'!N648&gt;0,'ORÇ.REPROG. P CAIXA'!N648,""))</f>
        <v/>
      </c>
      <c r="O648" s="166" t="str">
        <f aca="false">IF('ORÇ.GLOBAL P CAIXA'!$K647="EXEC.","",'ORÇ.REPROG. P CAIXA'!O648)</f>
        <v/>
      </c>
      <c r="P648" s="167"/>
      <c r="Q648" s="168" t="str">
        <f aca="false">IF(B648&gt;0,"ok","ocultar")</f>
        <v>ocultar</v>
      </c>
      <c r="R648" s="649"/>
      <c r="S648" s="649"/>
      <c r="T648" s="650"/>
      <c r="V648" s="88"/>
      <c r="W648" s="157" t="n">
        <f aca="false">IF(B648=0,W647,IF(ISNONTEXT(B648)=TRUE(),INT(B648),INT(LEFT(B648,FIND(".",B648)-1))))</f>
        <v>3</v>
      </c>
      <c r="X648" s="157" t="str">
        <f aca="false">IF(X649=1,1,IF(B648&lt;&gt;0,1,IF(C648&lt;&gt;0,1,IF(D648&lt;&gt;0,1,IF(E648&lt;&gt;0,1,"")))))</f>
        <v/>
      </c>
      <c r="Y648" s="157" t="str">
        <f aca="false">IF(W648=0," ",IF(W648&lt;&gt;W647,W648," "))</f>
        <v> </v>
      </c>
      <c r="Z648" s="88"/>
      <c r="AA648" s="75" t="n">
        <f aca="false">IF(W648&lt;&gt;Y648,(IF(N648=0,G648*(INFORMAÇÕES!$Q$69/INFORMAÇÕES!$Q$72),IF(N648="R",G648,0))),0)</f>
        <v>0</v>
      </c>
      <c r="AB648" s="75" t="n">
        <f aca="false">IF(W648&lt;&gt;Y648,(IF(N648=0,G648*(INFORMAÇÕES!$Q$70/INFORMAÇÕES!$Q$72),IF(N648="C",G648,0))),0)</f>
        <v>0</v>
      </c>
      <c r="AC648" s="75" t="n">
        <f aca="false">IF(W648&lt;&gt;Y648,(IF(N648=0,G648*INFORMAÇÕES!$U$115,IF(N648="CF",G648,0))),0)</f>
        <v>0</v>
      </c>
      <c r="AD648" s="75" t="n">
        <f aca="false">IF(W648&lt;&gt;Y648,(IF(N648=0,G648*INFORMAÇÕES!$U$116,IF(N648="O",G648,0))),0)</f>
        <v>0</v>
      </c>
      <c r="AE648" s="75" t="n">
        <f aca="false">IF(E648&lt;&gt;0,G648,0)</f>
        <v>0</v>
      </c>
      <c r="AF648" s="75" t="n">
        <f aca="false">IF(W648&lt;&gt;Y648,(IF(N648=0,J648*(INFORMAÇÕES!$Q$89/INFORMAÇÕES!$Q$92),IF(N648="R",J648,0))),0)</f>
        <v>0</v>
      </c>
      <c r="AG648" s="75" t="n">
        <f aca="false">IF(W648&lt;&gt;Y648,(IF(N648=0,J648*(INFORMAÇÕES!$Q$90/INFORMAÇÕES!$Q$92),IF(N648="C",J648,0))),0)</f>
        <v>0</v>
      </c>
      <c r="AH648" s="75" t="n">
        <f aca="false">IF(W648&lt;&gt;Y648,(IF(N648="",J648*INFORMAÇÕES!$U$115,IF(N648="CF",J648,0))),0)</f>
        <v>0</v>
      </c>
      <c r="AI648" s="75" t="n">
        <f aca="false">IF(W648&lt;&gt;Y648,(IF(N648="",J648*INFORMAÇÕES!$U$116,IF(N648="O",J648,0))),0)</f>
        <v>0</v>
      </c>
      <c r="AJ648" s="75" t="n">
        <f aca="false">IF(H648&lt;&gt;0,J648,0)</f>
        <v>0</v>
      </c>
      <c r="AK648" s="75" t="n">
        <f aca="false">IF(K648&lt;&gt;0,L648,0)</f>
        <v>0</v>
      </c>
    </row>
    <row r="649" s="174" customFormat="true" ht="14.25" hidden="false" customHeight="false" outlineLevel="0" collapsed="false">
      <c r="A649" s="159" t="n">
        <v>637</v>
      </c>
      <c r="B649" s="160" t="n">
        <f aca="false">IF('ORÇ.GLOBAL P CAIXA'!$K648="EXEC.",0,'ORÇ.REPROG. P CAIXA'!B649)</f>
        <v>0</v>
      </c>
      <c r="C649" s="161" t="n">
        <f aca="false">IF('ORÇ.GLOBAL P CAIXA'!$K648="EXEC.",0,'ORÇ.REPROG. P CAIXA'!C649)</f>
        <v>0</v>
      </c>
      <c r="D649" s="162" t="n">
        <f aca="false">IF('ORÇ.GLOBAL P CAIXA'!$K648="EXEC.",0,'ORÇ.REPROG. P CAIXA'!D649)</f>
        <v>0</v>
      </c>
      <c r="E649" s="163" t="n">
        <f aca="false">IF('ORÇ.GLOBAL P CAIXA'!$K648="EXEC.",0,'ORÇ.REPROG. P CAIXA'!E649)</f>
        <v>0</v>
      </c>
      <c r="F649" s="163" t="n">
        <f aca="false">IF('ORÇ.GLOBAL P CAIXA'!K648="EXEC.",0,IF('ORÇ.GLOBAL EMPRESA'!G648&gt;0,'ORÇ.GLOBAL EMPRESA'!G648,'ORÇ.GLOBAL P CAIXA'!F648))</f>
        <v>0</v>
      </c>
      <c r="G649" s="163" t="n">
        <f aca="false">IF(E649&lt;&gt;0,ROUND(E649*F649,2),IF(AE649=0,(SUMIF($W$13:$W$1012,B649,$AE$13:$AE$1012)),AE649))</f>
        <v>0</v>
      </c>
      <c r="H649" s="661" t="n">
        <f aca="false">IF('ORÇ.GLOBAL P CAIXA'!K648="EXEC.",0,'ORÇ.REPROG. P CAIXA'!H649)</f>
        <v>0</v>
      </c>
      <c r="I649" s="661" t="n">
        <f aca="false">IF('ORÇ.GLOBAL P CAIXA'!K648="EXEC.",0,'ORÇ.REPROG. P CAIXA'!I649)</f>
        <v>0</v>
      </c>
      <c r="J649" s="163" t="n">
        <f aca="false">IF(H649&lt;&gt;0,ROUND(H649*I649,2),IF(AJ649=0,(SUMIF($W$13:$W$1012,B649,$AJ$13:$AJ$1012)),AJ649))</f>
        <v>0</v>
      </c>
      <c r="K649" s="163" t="n">
        <f aca="false">H649-E649</f>
        <v>0</v>
      </c>
      <c r="L649" s="163" t="n">
        <f aca="false">J649-G649</f>
        <v>0</v>
      </c>
      <c r="M649" s="662" t="str">
        <f aca="false">IF('ORÇ.GLOBAL P CAIXA'!K648="EXEC.","",IF('ORÇ.REPROG. P CAIXA'!M649&gt;0,'ORÇ.REPROG. P CAIXA'!M649,""))</f>
        <v/>
      </c>
      <c r="N649" s="663" t="str">
        <f aca="false">IF('ORÇ.GLOBAL P CAIXA'!K648="EXEC.","",IF('ORÇ.REPROG. P CAIXA'!N649&gt;0,'ORÇ.REPROG. P CAIXA'!N649,""))</f>
        <v/>
      </c>
      <c r="O649" s="166" t="str">
        <f aca="false">IF('ORÇ.GLOBAL P CAIXA'!$K648="EXEC.","",'ORÇ.REPROG. P CAIXA'!O649)</f>
        <v/>
      </c>
      <c r="P649" s="167"/>
      <c r="Q649" s="168" t="str">
        <f aca="false">IF(B649&gt;0,"ok","ocultar")</f>
        <v>ocultar</v>
      </c>
      <c r="R649" s="649"/>
      <c r="S649" s="649"/>
      <c r="T649" s="650"/>
      <c r="V649" s="88"/>
      <c r="W649" s="157" t="n">
        <f aca="false">IF(B649=0,W648,IF(ISNONTEXT(B649)=TRUE(),INT(B649),INT(LEFT(B649,FIND(".",B649)-1))))</f>
        <v>3</v>
      </c>
      <c r="X649" s="157" t="str">
        <f aca="false">IF(X650=1,1,IF(B649&lt;&gt;0,1,IF(C649&lt;&gt;0,1,IF(D649&lt;&gt;0,1,IF(E649&lt;&gt;0,1,"")))))</f>
        <v/>
      </c>
      <c r="Y649" s="157" t="str">
        <f aca="false">IF(W649=0," ",IF(W649&lt;&gt;W648,W649," "))</f>
        <v> </v>
      </c>
      <c r="Z649" s="88"/>
      <c r="AA649" s="75" t="n">
        <f aca="false">IF(W649&lt;&gt;Y649,(IF(N649=0,G649*(INFORMAÇÕES!$Q$69/INFORMAÇÕES!$Q$72),IF(N649="R",G649,0))),0)</f>
        <v>0</v>
      </c>
      <c r="AB649" s="75" t="n">
        <f aca="false">IF(W649&lt;&gt;Y649,(IF(N649=0,G649*(INFORMAÇÕES!$Q$70/INFORMAÇÕES!$Q$72),IF(N649="C",G649,0))),0)</f>
        <v>0</v>
      </c>
      <c r="AC649" s="75" t="n">
        <f aca="false">IF(W649&lt;&gt;Y649,(IF(N649=0,G649*INFORMAÇÕES!$U$115,IF(N649="CF",G649,0))),0)</f>
        <v>0</v>
      </c>
      <c r="AD649" s="75" t="n">
        <f aca="false">IF(W649&lt;&gt;Y649,(IF(N649=0,G649*INFORMAÇÕES!$U$116,IF(N649="O",G649,0))),0)</f>
        <v>0</v>
      </c>
      <c r="AE649" s="75" t="n">
        <f aca="false">IF(E649&lt;&gt;0,G649,0)</f>
        <v>0</v>
      </c>
      <c r="AF649" s="75" t="n">
        <f aca="false">IF(W649&lt;&gt;Y649,(IF(N649=0,J649*(INFORMAÇÕES!$Q$89/INFORMAÇÕES!$Q$92),IF(N649="R",J649,0))),0)</f>
        <v>0</v>
      </c>
      <c r="AG649" s="75" t="n">
        <f aca="false">IF(W649&lt;&gt;Y649,(IF(N649=0,J649*(INFORMAÇÕES!$Q$90/INFORMAÇÕES!$Q$92),IF(N649="C",J649,0))),0)</f>
        <v>0</v>
      </c>
      <c r="AH649" s="75" t="n">
        <f aca="false">IF(W649&lt;&gt;Y649,(IF(N649="",J649*INFORMAÇÕES!$U$115,IF(N649="CF",J649,0))),0)</f>
        <v>0</v>
      </c>
      <c r="AI649" s="75" t="n">
        <f aca="false">IF(W649&lt;&gt;Y649,(IF(N649="",J649*INFORMAÇÕES!$U$116,IF(N649="O",J649,0))),0)</f>
        <v>0</v>
      </c>
      <c r="AJ649" s="75" t="n">
        <f aca="false">IF(H649&lt;&gt;0,J649,0)</f>
        <v>0</v>
      </c>
      <c r="AK649" s="75" t="n">
        <f aca="false">IF(K649&lt;&gt;0,L649,0)</f>
        <v>0</v>
      </c>
    </row>
    <row r="650" s="174" customFormat="true" ht="14.25" hidden="false" customHeight="false" outlineLevel="0" collapsed="false">
      <c r="A650" s="159" t="n">
        <v>638</v>
      </c>
      <c r="B650" s="160" t="n">
        <f aca="false">IF('ORÇ.GLOBAL P CAIXA'!$K649="EXEC.",0,'ORÇ.REPROG. P CAIXA'!B650)</f>
        <v>0</v>
      </c>
      <c r="C650" s="161" t="n">
        <f aca="false">IF('ORÇ.GLOBAL P CAIXA'!$K649="EXEC.",0,'ORÇ.REPROG. P CAIXA'!C650)</f>
        <v>0</v>
      </c>
      <c r="D650" s="162" t="n">
        <f aca="false">IF('ORÇ.GLOBAL P CAIXA'!$K649="EXEC.",0,'ORÇ.REPROG. P CAIXA'!D650)</f>
        <v>0</v>
      </c>
      <c r="E650" s="163" t="n">
        <f aca="false">IF('ORÇ.GLOBAL P CAIXA'!$K649="EXEC.",0,'ORÇ.REPROG. P CAIXA'!E650)</f>
        <v>0</v>
      </c>
      <c r="F650" s="163" t="n">
        <f aca="false">IF('ORÇ.GLOBAL P CAIXA'!K649="EXEC.",0,IF('ORÇ.GLOBAL EMPRESA'!G649&gt;0,'ORÇ.GLOBAL EMPRESA'!G649,'ORÇ.GLOBAL P CAIXA'!F649))</f>
        <v>0</v>
      </c>
      <c r="G650" s="163" t="n">
        <f aca="false">IF(E650&lt;&gt;0,ROUND(E650*F650,2),IF(AE650=0,(SUMIF($W$13:$W$1012,B650,$AE$13:$AE$1012)),AE650))</f>
        <v>0</v>
      </c>
      <c r="H650" s="661" t="n">
        <f aca="false">IF('ORÇ.GLOBAL P CAIXA'!K649="EXEC.",0,'ORÇ.REPROG. P CAIXA'!H650)</f>
        <v>0</v>
      </c>
      <c r="I650" s="661" t="n">
        <f aca="false">IF('ORÇ.GLOBAL P CAIXA'!K649="EXEC.",0,'ORÇ.REPROG. P CAIXA'!I650)</f>
        <v>0</v>
      </c>
      <c r="J650" s="163" t="n">
        <f aca="false">IF(H650&lt;&gt;0,ROUND(H650*I650,2),IF(AJ650=0,(SUMIF($W$13:$W$1012,B650,$AJ$13:$AJ$1012)),AJ650))</f>
        <v>0</v>
      </c>
      <c r="K650" s="163" t="n">
        <f aca="false">H650-E650</f>
        <v>0</v>
      </c>
      <c r="L650" s="163" t="n">
        <f aca="false">J650-G650</f>
        <v>0</v>
      </c>
      <c r="M650" s="662" t="str">
        <f aca="false">IF('ORÇ.GLOBAL P CAIXA'!K649="EXEC.","",IF('ORÇ.REPROG. P CAIXA'!M650&gt;0,'ORÇ.REPROG. P CAIXA'!M650,""))</f>
        <v/>
      </c>
      <c r="N650" s="663" t="str">
        <f aca="false">IF('ORÇ.GLOBAL P CAIXA'!K649="EXEC.","",IF('ORÇ.REPROG. P CAIXA'!N650&gt;0,'ORÇ.REPROG. P CAIXA'!N650,""))</f>
        <v/>
      </c>
      <c r="O650" s="166" t="str">
        <f aca="false">IF('ORÇ.GLOBAL P CAIXA'!$K649="EXEC.","",'ORÇ.REPROG. P CAIXA'!O650)</f>
        <v/>
      </c>
      <c r="P650" s="167"/>
      <c r="Q650" s="168" t="str">
        <f aca="false">IF(B650&gt;0,"ok","ocultar")</f>
        <v>ocultar</v>
      </c>
      <c r="R650" s="649"/>
      <c r="S650" s="649"/>
      <c r="T650" s="650"/>
      <c r="V650" s="88"/>
      <c r="W650" s="157" t="n">
        <f aca="false">IF(B650=0,W649,IF(ISNONTEXT(B650)=TRUE(),INT(B650),INT(LEFT(B650,FIND(".",B650)-1))))</f>
        <v>3</v>
      </c>
      <c r="X650" s="157" t="str">
        <f aca="false">IF(X651=1,1,IF(B650&lt;&gt;0,1,IF(C650&lt;&gt;0,1,IF(D650&lt;&gt;0,1,IF(E650&lt;&gt;0,1,"")))))</f>
        <v/>
      </c>
      <c r="Y650" s="157" t="str">
        <f aca="false">IF(W650=0," ",IF(W650&lt;&gt;W649,W650," "))</f>
        <v> </v>
      </c>
      <c r="Z650" s="88"/>
      <c r="AA650" s="75" t="n">
        <f aca="false">IF(W650&lt;&gt;Y650,(IF(N650=0,G650*(INFORMAÇÕES!$Q$69/INFORMAÇÕES!$Q$72),IF(N650="R",G650,0))),0)</f>
        <v>0</v>
      </c>
      <c r="AB650" s="75" t="n">
        <f aca="false">IF(W650&lt;&gt;Y650,(IF(N650=0,G650*(INFORMAÇÕES!$Q$70/INFORMAÇÕES!$Q$72),IF(N650="C",G650,0))),0)</f>
        <v>0</v>
      </c>
      <c r="AC650" s="75" t="n">
        <f aca="false">IF(W650&lt;&gt;Y650,(IF(N650=0,G650*INFORMAÇÕES!$U$115,IF(N650="CF",G650,0))),0)</f>
        <v>0</v>
      </c>
      <c r="AD650" s="75" t="n">
        <f aca="false">IF(W650&lt;&gt;Y650,(IF(N650=0,G650*INFORMAÇÕES!$U$116,IF(N650="O",G650,0))),0)</f>
        <v>0</v>
      </c>
      <c r="AE650" s="75" t="n">
        <f aca="false">IF(E650&lt;&gt;0,G650,0)</f>
        <v>0</v>
      </c>
      <c r="AF650" s="75" t="n">
        <f aca="false">IF(W650&lt;&gt;Y650,(IF(N650=0,J650*(INFORMAÇÕES!$Q$89/INFORMAÇÕES!$Q$92),IF(N650="R",J650,0))),0)</f>
        <v>0</v>
      </c>
      <c r="AG650" s="75" t="n">
        <f aca="false">IF(W650&lt;&gt;Y650,(IF(N650=0,J650*(INFORMAÇÕES!$Q$90/INFORMAÇÕES!$Q$92),IF(N650="C",J650,0))),0)</f>
        <v>0</v>
      </c>
      <c r="AH650" s="75" t="n">
        <f aca="false">IF(W650&lt;&gt;Y650,(IF(N650="",J650*INFORMAÇÕES!$U$115,IF(N650="CF",J650,0))),0)</f>
        <v>0</v>
      </c>
      <c r="AI650" s="75" t="n">
        <f aca="false">IF(W650&lt;&gt;Y650,(IF(N650="",J650*INFORMAÇÕES!$U$116,IF(N650="O",J650,0))),0)</f>
        <v>0</v>
      </c>
      <c r="AJ650" s="75" t="n">
        <f aca="false">IF(H650&lt;&gt;0,J650,0)</f>
        <v>0</v>
      </c>
      <c r="AK650" s="75" t="n">
        <f aca="false">IF(K650&lt;&gt;0,L650,0)</f>
        <v>0</v>
      </c>
    </row>
    <row r="651" s="174" customFormat="true" ht="14.25" hidden="false" customHeight="false" outlineLevel="0" collapsed="false">
      <c r="A651" s="159" t="n">
        <v>639</v>
      </c>
      <c r="B651" s="160" t="n">
        <f aca="false">IF('ORÇ.GLOBAL P CAIXA'!$K650="EXEC.",0,'ORÇ.REPROG. P CAIXA'!B651)</f>
        <v>0</v>
      </c>
      <c r="C651" s="161" t="n">
        <f aca="false">IF('ORÇ.GLOBAL P CAIXA'!$K650="EXEC.",0,'ORÇ.REPROG. P CAIXA'!C651)</f>
        <v>0</v>
      </c>
      <c r="D651" s="162" t="n">
        <f aca="false">IF('ORÇ.GLOBAL P CAIXA'!$K650="EXEC.",0,'ORÇ.REPROG. P CAIXA'!D651)</f>
        <v>0</v>
      </c>
      <c r="E651" s="163" t="n">
        <f aca="false">IF('ORÇ.GLOBAL P CAIXA'!$K650="EXEC.",0,'ORÇ.REPROG. P CAIXA'!E651)</f>
        <v>0</v>
      </c>
      <c r="F651" s="163" t="n">
        <f aca="false">IF('ORÇ.GLOBAL P CAIXA'!K650="EXEC.",0,IF('ORÇ.GLOBAL EMPRESA'!G650&gt;0,'ORÇ.GLOBAL EMPRESA'!G650,'ORÇ.GLOBAL P CAIXA'!F650))</f>
        <v>0</v>
      </c>
      <c r="G651" s="163" t="n">
        <f aca="false">IF(E651&lt;&gt;0,ROUND(E651*F651,2),IF(AE651=0,(SUMIF($W$13:$W$1012,B651,$AE$13:$AE$1012)),AE651))</f>
        <v>0</v>
      </c>
      <c r="H651" s="661" t="n">
        <f aca="false">IF('ORÇ.GLOBAL P CAIXA'!K650="EXEC.",0,'ORÇ.REPROG. P CAIXA'!H651)</f>
        <v>0</v>
      </c>
      <c r="I651" s="661" t="n">
        <f aca="false">IF('ORÇ.GLOBAL P CAIXA'!K650="EXEC.",0,'ORÇ.REPROG. P CAIXA'!I651)</f>
        <v>0</v>
      </c>
      <c r="J651" s="163" t="n">
        <f aca="false">IF(H651&lt;&gt;0,ROUND(H651*I651,2),IF(AJ651=0,(SUMIF($W$13:$W$1012,B651,$AJ$13:$AJ$1012)),AJ651))</f>
        <v>0</v>
      </c>
      <c r="K651" s="163" t="n">
        <f aca="false">H651-E651</f>
        <v>0</v>
      </c>
      <c r="L651" s="163" t="n">
        <f aca="false">J651-G651</f>
        <v>0</v>
      </c>
      <c r="M651" s="662" t="str">
        <f aca="false">IF('ORÇ.GLOBAL P CAIXA'!K650="EXEC.","",IF('ORÇ.REPROG. P CAIXA'!M651&gt;0,'ORÇ.REPROG. P CAIXA'!M651,""))</f>
        <v/>
      </c>
      <c r="N651" s="663" t="str">
        <f aca="false">IF('ORÇ.GLOBAL P CAIXA'!K650="EXEC.","",IF('ORÇ.REPROG. P CAIXA'!N651&gt;0,'ORÇ.REPROG. P CAIXA'!N651,""))</f>
        <v/>
      </c>
      <c r="O651" s="166" t="str">
        <f aca="false">IF('ORÇ.GLOBAL P CAIXA'!$K650="EXEC.","",'ORÇ.REPROG. P CAIXA'!O651)</f>
        <v/>
      </c>
      <c r="P651" s="167"/>
      <c r="Q651" s="168" t="str">
        <f aca="false">IF(B651&gt;0,"ok","ocultar")</f>
        <v>ocultar</v>
      </c>
      <c r="R651" s="649"/>
      <c r="S651" s="649"/>
      <c r="T651" s="650"/>
      <c r="V651" s="88"/>
      <c r="W651" s="157" t="n">
        <f aca="false">IF(B651=0,W650,IF(ISNONTEXT(B651)=TRUE(),INT(B651),INT(LEFT(B651,FIND(".",B651)-1))))</f>
        <v>3</v>
      </c>
      <c r="X651" s="157" t="str">
        <f aca="false">IF(X652=1,1,IF(B651&lt;&gt;0,1,IF(C651&lt;&gt;0,1,IF(D651&lt;&gt;0,1,IF(E651&lt;&gt;0,1,"")))))</f>
        <v/>
      </c>
      <c r="Y651" s="157" t="str">
        <f aca="false">IF(W651=0," ",IF(W651&lt;&gt;W650,W651," "))</f>
        <v> </v>
      </c>
      <c r="Z651" s="88"/>
      <c r="AA651" s="75" t="n">
        <f aca="false">IF(W651&lt;&gt;Y651,(IF(N651=0,G651*(INFORMAÇÕES!$Q$69/INFORMAÇÕES!$Q$72),IF(N651="R",G651,0))),0)</f>
        <v>0</v>
      </c>
      <c r="AB651" s="75" t="n">
        <f aca="false">IF(W651&lt;&gt;Y651,(IF(N651=0,G651*(INFORMAÇÕES!$Q$70/INFORMAÇÕES!$Q$72),IF(N651="C",G651,0))),0)</f>
        <v>0</v>
      </c>
      <c r="AC651" s="75" t="n">
        <f aca="false">IF(W651&lt;&gt;Y651,(IF(N651=0,G651*INFORMAÇÕES!$U$115,IF(N651="CF",G651,0))),0)</f>
        <v>0</v>
      </c>
      <c r="AD651" s="75" t="n">
        <f aca="false">IF(W651&lt;&gt;Y651,(IF(N651=0,G651*INFORMAÇÕES!$U$116,IF(N651="O",G651,0))),0)</f>
        <v>0</v>
      </c>
      <c r="AE651" s="75" t="n">
        <f aca="false">IF(E651&lt;&gt;0,G651,0)</f>
        <v>0</v>
      </c>
      <c r="AF651" s="75" t="n">
        <f aca="false">IF(W651&lt;&gt;Y651,(IF(N651=0,J651*(INFORMAÇÕES!$Q$89/INFORMAÇÕES!$Q$92),IF(N651="R",J651,0))),0)</f>
        <v>0</v>
      </c>
      <c r="AG651" s="75" t="n">
        <f aca="false">IF(W651&lt;&gt;Y651,(IF(N651=0,J651*(INFORMAÇÕES!$Q$90/INFORMAÇÕES!$Q$92),IF(N651="C",J651,0))),0)</f>
        <v>0</v>
      </c>
      <c r="AH651" s="75" t="n">
        <f aca="false">IF(W651&lt;&gt;Y651,(IF(N651="",J651*INFORMAÇÕES!$U$115,IF(N651="CF",J651,0))),0)</f>
        <v>0</v>
      </c>
      <c r="AI651" s="75" t="n">
        <f aca="false">IF(W651&lt;&gt;Y651,(IF(N651="",J651*INFORMAÇÕES!$U$116,IF(N651="O",J651,0))),0)</f>
        <v>0</v>
      </c>
      <c r="AJ651" s="75" t="n">
        <f aca="false">IF(H651&lt;&gt;0,J651,0)</f>
        <v>0</v>
      </c>
      <c r="AK651" s="75" t="n">
        <f aca="false">IF(K651&lt;&gt;0,L651,0)</f>
        <v>0</v>
      </c>
    </row>
    <row r="652" s="174" customFormat="true" ht="14.25" hidden="false" customHeight="false" outlineLevel="0" collapsed="false">
      <c r="A652" s="159" t="n">
        <v>640</v>
      </c>
      <c r="B652" s="160" t="n">
        <f aca="false">IF('ORÇ.GLOBAL P CAIXA'!$K651="EXEC.",0,'ORÇ.REPROG. P CAIXA'!B652)</f>
        <v>0</v>
      </c>
      <c r="C652" s="161" t="n">
        <f aca="false">IF('ORÇ.GLOBAL P CAIXA'!$K651="EXEC.",0,'ORÇ.REPROG. P CAIXA'!C652)</f>
        <v>0</v>
      </c>
      <c r="D652" s="162" t="n">
        <f aca="false">IF('ORÇ.GLOBAL P CAIXA'!$K651="EXEC.",0,'ORÇ.REPROG. P CAIXA'!D652)</f>
        <v>0</v>
      </c>
      <c r="E652" s="163" t="n">
        <f aca="false">IF('ORÇ.GLOBAL P CAIXA'!$K651="EXEC.",0,'ORÇ.REPROG. P CAIXA'!E652)</f>
        <v>0</v>
      </c>
      <c r="F652" s="163" t="n">
        <f aca="false">IF('ORÇ.GLOBAL P CAIXA'!K651="EXEC.",0,IF('ORÇ.GLOBAL EMPRESA'!G651&gt;0,'ORÇ.GLOBAL EMPRESA'!G651,'ORÇ.GLOBAL P CAIXA'!F651))</f>
        <v>0</v>
      </c>
      <c r="G652" s="163" t="n">
        <f aca="false">IF(E652&lt;&gt;0,ROUND(E652*F652,2),IF(AE652=0,(SUMIF($W$13:$W$1012,B652,$AE$13:$AE$1012)),AE652))</f>
        <v>0</v>
      </c>
      <c r="H652" s="661" t="n">
        <f aca="false">IF('ORÇ.GLOBAL P CAIXA'!K651="EXEC.",0,'ORÇ.REPROG. P CAIXA'!H652)</f>
        <v>0</v>
      </c>
      <c r="I652" s="661" t="n">
        <f aca="false">IF('ORÇ.GLOBAL P CAIXA'!K651="EXEC.",0,'ORÇ.REPROG. P CAIXA'!I652)</f>
        <v>0</v>
      </c>
      <c r="J652" s="163" t="n">
        <f aca="false">IF(H652&lt;&gt;0,ROUND(H652*I652,2),IF(AJ652=0,(SUMIF($W$13:$W$1012,B652,$AJ$13:$AJ$1012)),AJ652))</f>
        <v>0</v>
      </c>
      <c r="K652" s="163" t="n">
        <f aca="false">H652-E652</f>
        <v>0</v>
      </c>
      <c r="L652" s="163" t="n">
        <f aca="false">J652-G652</f>
        <v>0</v>
      </c>
      <c r="M652" s="662" t="str">
        <f aca="false">IF('ORÇ.GLOBAL P CAIXA'!K651="EXEC.","",IF('ORÇ.REPROG. P CAIXA'!M652&gt;0,'ORÇ.REPROG. P CAIXA'!M652,""))</f>
        <v/>
      </c>
      <c r="N652" s="663" t="str">
        <f aca="false">IF('ORÇ.GLOBAL P CAIXA'!K651="EXEC.","",IF('ORÇ.REPROG. P CAIXA'!N652&gt;0,'ORÇ.REPROG. P CAIXA'!N652,""))</f>
        <v/>
      </c>
      <c r="O652" s="166" t="str">
        <f aca="false">IF('ORÇ.GLOBAL P CAIXA'!$K651="EXEC.","",'ORÇ.REPROG. P CAIXA'!O652)</f>
        <v/>
      </c>
      <c r="P652" s="167"/>
      <c r="Q652" s="168" t="str">
        <f aca="false">IF(B652&gt;0,"ok","ocultar")</f>
        <v>ocultar</v>
      </c>
      <c r="R652" s="649"/>
      <c r="S652" s="649"/>
      <c r="T652" s="650"/>
      <c r="V652" s="88"/>
      <c r="W652" s="157" t="n">
        <f aca="false">IF(B652=0,W651,IF(ISNONTEXT(B652)=TRUE(),INT(B652),INT(LEFT(B652,FIND(".",B652)-1))))</f>
        <v>3</v>
      </c>
      <c r="X652" s="157" t="str">
        <f aca="false">IF(X653=1,1,IF(B652&lt;&gt;0,1,IF(C652&lt;&gt;0,1,IF(D652&lt;&gt;0,1,IF(E652&lt;&gt;0,1,"")))))</f>
        <v/>
      </c>
      <c r="Y652" s="157" t="str">
        <f aca="false">IF(W652=0," ",IF(W652&lt;&gt;W651,W652," "))</f>
        <v> </v>
      </c>
      <c r="Z652" s="88"/>
      <c r="AA652" s="75" t="n">
        <f aca="false">IF(W652&lt;&gt;Y652,(IF(N652=0,G652*(INFORMAÇÕES!$Q$69/INFORMAÇÕES!$Q$72),IF(N652="R",G652,0))),0)</f>
        <v>0</v>
      </c>
      <c r="AB652" s="75" t="n">
        <f aca="false">IF(W652&lt;&gt;Y652,(IF(N652=0,G652*(INFORMAÇÕES!$Q$70/INFORMAÇÕES!$Q$72),IF(N652="C",G652,0))),0)</f>
        <v>0</v>
      </c>
      <c r="AC652" s="75" t="n">
        <f aca="false">IF(W652&lt;&gt;Y652,(IF(N652=0,G652*INFORMAÇÕES!$U$115,IF(N652="CF",G652,0))),0)</f>
        <v>0</v>
      </c>
      <c r="AD652" s="75" t="n">
        <f aca="false">IF(W652&lt;&gt;Y652,(IF(N652=0,G652*INFORMAÇÕES!$U$116,IF(N652="O",G652,0))),0)</f>
        <v>0</v>
      </c>
      <c r="AE652" s="75" t="n">
        <f aca="false">IF(E652&lt;&gt;0,G652,0)</f>
        <v>0</v>
      </c>
      <c r="AF652" s="75" t="n">
        <f aca="false">IF(W652&lt;&gt;Y652,(IF(N652=0,J652*(INFORMAÇÕES!$Q$89/INFORMAÇÕES!$Q$92),IF(N652="R",J652,0))),0)</f>
        <v>0</v>
      </c>
      <c r="AG652" s="75" t="n">
        <f aca="false">IF(W652&lt;&gt;Y652,(IF(N652=0,J652*(INFORMAÇÕES!$Q$90/INFORMAÇÕES!$Q$92),IF(N652="C",J652,0))),0)</f>
        <v>0</v>
      </c>
      <c r="AH652" s="75" t="n">
        <f aca="false">IF(W652&lt;&gt;Y652,(IF(N652="",J652*INFORMAÇÕES!$U$115,IF(N652="CF",J652,0))),0)</f>
        <v>0</v>
      </c>
      <c r="AI652" s="75" t="n">
        <f aca="false">IF(W652&lt;&gt;Y652,(IF(N652="",J652*INFORMAÇÕES!$U$116,IF(N652="O",J652,0))),0)</f>
        <v>0</v>
      </c>
      <c r="AJ652" s="75" t="n">
        <f aca="false">IF(H652&lt;&gt;0,J652,0)</f>
        <v>0</v>
      </c>
      <c r="AK652" s="75" t="n">
        <f aca="false">IF(K652&lt;&gt;0,L652,0)</f>
        <v>0</v>
      </c>
    </row>
    <row r="653" s="174" customFormat="true" ht="14.25" hidden="false" customHeight="false" outlineLevel="0" collapsed="false">
      <c r="A653" s="159" t="n">
        <v>641</v>
      </c>
      <c r="B653" s="160" t="n">
        <f aca="false">IF('ORÇ.GLOBAL P CAIXA'!$K652="EXEC.",0,'ORÇ.REPROG. P CAIXA'!B653)</f>
        <v>0</v>
      </c>
      <c r="C653" s="161" t="n">
        <f aca="false">IF('ORÇ.GLOBAL P CAIXA'!$K652="EXEC.",0,'ORÇ.REPROG. P CAIXA'!C653)</f>
        <v>0</v>
      </c>
      <c r="D653" s="162" t="n">
        <f aca="false">IF('ORÇ.GLOBAL P CAIXA'!$K652="EXEC.",0,'ORÇ.REPROG. P CAIXA'!D653)</f>
        <v>0</v>
      </c>
      <c r="E653" s="163" t="n">
        <f aca="false">IF('ORÇ.GLOBAL P CAIXA'!$K652="EXEC.",0,'ORÇ.REPROG. P CAIXA'!E653)</f>
        <v>0</v>
      </c>
      <c r="F653" s="163" t="n">
        <f aca="false">IF('ORÇ.GLOBAL P CAIXA'!K652="EXEC.",0,IF('ORÇ.GLOBAL EMPRESA'!G652&gt;0,'ORÇ.GLOBAL EMPRESA'!G652,'ORÇ.GLOBAL P CAIXA'!F652))</f>
        <v>0</v>
      </c>
      <c r="G653" s="163" t="n">
        <f aca="false">IF(E653&lt;&gt;0,ROUND(E653*F653,2),IF(AE653=0,(SUMIF($W$13:$W$1012,B653,$AE$13:$AE$1012)),AE653))</f>
        <v>0</v>
      </c>
      <c r="H653" s="661" t="n">
        <f aca="false">IF('ORÇ.GLOBAL P CAIXA'!K652="EXEC.",0,'ORÇ.REPROG. P CAIXA'!H653)</f>
        <v>0</v>
      </c>
      <c r="I653" s="661" t="n">
        <f aca="false">IF('ORÇ.GLOBAL P CAIXA'!K652="EXEC.",0,'ORÇ.REPROG. P CAIXA'!I653)</f>
        <v>0</v>
      </c>
      <c r="J653" s="163" t="n">
        <f aca="false">IF(H653&lt;&gt;0,ROUND(H653*I653,2),IF(AJ653=0,(SUMIF($W$13:$W$1012,B653,$AJ$13:$AJ$1012)),AJ653))</f>
        <v>0</v>
      </c>
      <c r="K653" s="163" t="n">
        <f aca="false">H653-E653</f>
        <v>0</v>
      </c>
      <c r="L653" s="163" t="n">
        <f aca="false">J653-G653</f>
        <v>0</v>
      </c>
      <c r="M653" s="662" t="str">
        <f aca="false">IF('ORÇ.GLOBAL P CAIXA'!K652="EXEC.","",IF('ORÇ.REPROG. P CAIXA'!M653&gt;0,'ORÇ.REPROG. P CAIXA'!M653,""))</f>
        <v/>
      </c>
      <c r="N653" s="663" t="str">
        <f aca="false">IF('ORÇ.GLOBAL P CAIXA'!K652="EXEC.","",IF('ORÇ.REPROG. P CAIXA'!N653&gt;0,'ORÇ.REPROG. P CAIXA'!N653,""))</f>
        <v/>
      </c>
      <c r="O653" s="166" t="str">
        <f aca="false">IF('ORÇ.GLOBAL P CAIXA'!$K652="EXEC.","",'ORÇ.REPROG. P CAIXA'!O653)</f>
        <v/>
      </c>
      <c r="P653" s="167"/>
      <c r="Q653" s="168" t="str">
        <f aca="false">IF(B653&gt;0,"ok","ocultar")</f>
        <v>ocultar</v>
      </c>
      <c r="R653" s="649"/>
      <c r="S653" s="649"/>
      <c r="T653" s="650"/>
      <c r="V653" s="88"/>
      <c r="W653" s="157" t="n">
        <f aca="false">IF(B653=0,W652,IF(ISNONTEXT(B653)=TRUE(),INT(B653),INT(LEFT(B653,FIND(".",B653)-1))))</f>
        <v>3</v>
      </c>
      <c r="X653" s="157" t="str">
        <f aca="false">IF(X654=1,1,IF(B653&lt;&gt;0,1,IF(C653&lt;&gt;0,1,IF(D653&lt;&gt;0,1,IF(E653&lt;&gt;0,1,"")))))</f>
        <v/>
      </c>
      <c r="Y653" s="157" t="str">
        <f aca="false">IF(W653=0," ",IF(W653&lt;&gt;W652,W653," "))</f>
        <v> </v>
      </c>
      <c r="Z653" s="88"/>
      <c r="AA653" s="75" t="n">
        <f aca="false">IF(W653&lt;&gt;Y653,(IF(N653=0,G653*(INFORMAÇÕES!$Q$69/INFORMAÇÕES!$Q$72),IF(N653="R",G653,0))),0)</f>
        <v>0</v>
      </c>
      <c r="AB653" s="75" t="n">
        <f aca="false">IF(W653&lt;&gt;Y653,(IF(N653=0,G653*(INFORMAÇÕES!$Q$70/INFORMAÇÕES!$Q$72),IF(N653="C",G653,0))),0)</f>
        <v>0</v>
      </c>
      <c r="AC653" s="75" t="n">
        <f aca="false">IF(W653&lt;&gt;Y653,(IF(N653=0,G653*INFORMAÇÕES!$U$115,IF(N653="CF",G653,0))),0)</f>
        <v>0</v>
      </c>
      <c r="AD653" s="75" t="n">
        <f aca="false">IF(W653&lt;&gt;Y653,(IF(N653=0,G653*INFORMAÇÕES!$U$116,IF(N653="O",G653,0))),0)</f>
        <v>0</v>
      </c>
      <c r="AE653" s="75" t="n">
        <f aca="false">IF(E653&lt;&gt;0,G653,0)</f>
        <v>0</v>
      </c>
      <c r="AF653" s="75" t="n">
        <f aca="false">IF(W653&lt;&gt;Y653,(IF(N653=0,J653*(INFORMAÇÕES!$Q$89/INFORMAÇÕES!$Q$92),IF(N653="R",J653,0))),0)</f>
        <v>0</v>
      </c>
      <c r="AG653" s="75" t="n">
        <f aca="false">IF(W653&lt;&gt;Y653,(IF(N653=0,J653*(INFORMAÇÕES!$Q$90/INFORMAÇÕES!$Q$92),IF(N653="C",J653,0))),0)</f>
        <v>0</v>
      </c>
      <c r="AH653" s="75" t="n">
        <f aca="false">IF(W653&lt;&gt;Y653,(IF(N653="",J653*INFORMAÇÕES!$U$115,IF(N653="CF",J653,0))),0)</f>
        <v>0</v>
      </c>
      <c r="AI653" s="75" t="n">
        <f aca="false">IF(W653&lt;&gt;Y653,(IF(N653="",J653*INFORMAÇÕES!$U$116,IF(N653="O",J653,0))),0)</f>
        <v>0</v>
      </c>
      <c r="AJ653" s="75" t="n">
        <f aca="false">IF(H653&lt;&gt;0,J653,0)</f>
        <v>0</v>
      </c>
      <c r="AK653" s="75" t="n">
        <f aca="false">IF(K653&lt;&gt;0,L653,0)</f>
        <v>0</v>
      </c>
    </row>
    <row r="654" s="174" customFormat="true" ht="14.25" hidden="false" customHeight="false" outlineLevel="0" collapsed="false">
      <c r="A654" s="159" t="n">
        <v>642</v>
      </c>
      <c r="B654" s="160" t="n">
        <f aca="false">IF('ORÇ.GLOBAL P CAIXA'!$K653="EXEC.",0,'ORÇ.REPROG. P CAIXA'!B654)</f>
        <v>0</v>
      </c>
      <c r="C654" s="161" t="n">
        <f aca="false">IF('ORÇ.GLOBAL P CAIXA'!$K653="EXEC.",0,'ORÇ.REPROG. P CAIXA'!C654)</f>
        <v>0</v>
      </c>
      <c r="D654" s="162" t="n">
        <f aca="false">IF('ORÇ.GLOBAL P CAIXA'!$K653="EXEC.",0,'ORÇ.REPROG. P CAIXA'!D654)</f>
        <v>0</v>
      </c>
      <c r="E654" s="163" t="n">
        <f aca="false">IF('ORÇ.GLOBAL P CAIXA'!$K653="EXEC.",0,'ORÇ.REPROG. P CAIXA'!E654)</f>
        <v>0</v>
      </c>
      <c r="F654" s="163" t="n">
        <f aca="false">IF('ORÇ.GLOBAL P CAIXA'!K653="EXEC.",0,IF('ORÇ.GLOBAL EMPRESA'!G653&gt;0,'ORÇ.GLOBAL EMPRESA'!G653,'ORÇ.GLOBAL P CAIXA'!F653))</f>
        <v>0</v>
      </c>
      <c r="G654" s="163" t="n">
        <f aca="false">IF(E654&lt;&gt;0,ROUND(E654*F654,2),IF(AE654=0,(SUMIF($W$13:$W$1012,B654,$AE$13:$AE$1012)),AE654))</f>
        <v>0</v>
      </c>
      <c r="H654" s="661" t="n">
        <f aca="false">IF('ORÇ.GLOBAL P CAIXA'!K653="EXEC.",0,'ORÇ.REPROG. P CAIXA'!H654)</f>
        <v>0</v>
      </c>
      <c r="I654" s="661" t="n">
        <f aca="false">IF('ORÇ.GLOBAL P CAIXA'!K653="EXEC.",0,'ORÇ.REPROG. P CAIXA'!I654)</f>
        <v>0</v>
      </c>
      <c r="J654" s="163" t="n">
        <f aca="false">IF(H654&lt;&gt;0,ROUND(H654*I654,2),IF(AJ654=0,(SUMIF($W$13:$W$1012,B654,$AJ$13:$AJ$1012)),AJ654))</f>
        <v>0</v>
      </c>
      <c r="K654" s="163" t="n">
        <f aca="false">H654-E654</f>
        <v>0</v>
      </c>
      <c r="L654" s="163" t="n">
        <f aca="false">J654-G654</f>
        <v>0</v>
      </c>
      <c r="M654" s="662" t="str">
        <f aca="false">IF('ORÇ.GLOBAL P CAIXA'!K653="EXEC.","",IF('ORÇ.REPROG. P CAIXA'!M654&gt;0,'ORÇ.REPROG. P CAIXA'!M654,""))</f>
        <v/>
      </c>
      <c r="N654" s="663" t="str">
        <f aca="false">IF('ORÇ.GLOBAL P CAIXA'!K653="EXEC.","",IF('ORÇ.REPROG. P CAIXA'!N654&gt;0,'ORÇ.REPROG. P CAIXA'!N654,""))</f>
        <v/>
      </c>
      <c r="O654" s="166" t="str">
        <f aca="false">IF('ORÇ.GLOBAL P CAIXA'!$K653="EXEC.","",'ORÇ.REPROG. P CAIXA'!O654)</f>
        <v/>
      </c>
      <c r="P654" s="167"/>
      <c r="Q654" s="168" t="str">
        <f aca="false">IF(B654&gt;0,"ok","ocultar")</f>
        <v>ocultar</v>
      </c>
      <c r="R654" s="649"/>
      <c r="S654" s="649"/>
      <c r="T654" s="650"/>
      <c r="V654" s="88"/>
      <c r="W654" s="157" t="n">
        <f aca="false">IF(B654=0,W653,IF(ISNONTEXT(B654)=TRUE(),INT(B654),INT(LEFT(B654,FIND(".",B654)-1))))</f>
        <v>3</v>
      </c>
      <c r="X654" s="157" t="str">
        <f aca="false">IF(X655=1,1,IF(B654&lt;&gt;0,1,IF(C654&lt;&gt;0,1,IF(D654&lt;&gt;0,1,IF(E654&lt;&gt;0,1,"")))))</f>
        <v/>
      </c>
      <c r="Y654" s="157" t="str">
        <f aca="false">IF(W654=0," ",IF(W654&lt;&gt;W653,W654," "))</f>
        <v> </v>
      </c>
      <c r="Z654" s="88"/>
      <c r="AA654" s="75" t="n">
        <f aca="false">IF(W654&lt;&gt;Y654,(IF(N654=0,G654*(INFORMAÇÕES!$Q$69/INFORMAÇÕES!$Q$72),IF(N654="R",G654,0))),0)</f>
        <v>0</v>
      </c>
      <c r="AB654" s="75" t="n">
        <f aca="false">IF(W654&lt;&gt;Y654,(IF(N654=0,G654*(INFORMAÇÕES!$Q$70/INFORMAÇÕES!$Q$72),IF(N654="C",G654,0))),0)</f>
        <v>0</v>
      </c>
      <c r="AC654" s="75" t="n">
        <f aca="false">IF(W654&lt;&gt;Y654,(IF(N654=0,G654*INFORMAÇÕES!$U$115,IF(N654="CF",G654,0))),0)</f>
        <v>0</v>
      </c>
      <c r="AD654" s="75" t="n">
        <f aca="false">IF(W654&lt;&gt;Y654,(IF(N654=0,G654*INFORMAÇÕES!$U$116,IF(N654="O",G654,0))),0)</f>
        <v>0</v>
      </c>
      <c r="AE654" s="75" t="n">
        <f aca="false">IF(E654&lt;&gt;0,G654,0)</f>
        <v>0</v>
      </c>
      <c r="AF654" s="75" t="n">
        <f aca="false">IF(W654&lt;&gt;Y654,(IF(N654=0,J654*(INFORMAÇÕES!$Q$89/INFORMAÇÕES!$Q$92),IF(N654="R",J654,0))),0)</f>
        <v>0</v>
      </c>
      <c r="AG654" s="75" t="n">
        <f aca="false">IF(W654&lt;&gt;Y654,(IF(N654=0,J654*(INFORMAÇÕES!$Q$90/INFORMAÇÕES!$Q$92),IF(N654="C",J654,0))),0)</f>
        <v>0</v>
      </c>
      <c r="AH654" s="75" t="n">
        <f aca="false">IF(W654&lt;&gt;Y654,(IF(N654="",J654*INFORMAÇÕES!$U$115,IF(N654="CF",J654,0))),0)</f>
        <v>0</v>
      </c>
      <c r="AI654" s="75" t="n">
        <f aca="false">IF(W654&lt;&gt;Y654,(IF(N654="",J654*INFORMAÇÕES!$U$116,IF(N654="O",J654,0))),0)</f>
        <v>0</v>
      </c>
      <c r="AJ654" s="75" t="n">
        <f aca="false">IF(H654&lt;&gt;0,J654,0)</f>
        <v>0</v>
      </c>
      <c r="AK654" s="75" t="n">
        <f aca="false">IF(K654&lt;&gt;0,L654,0)</f>
        <v>0</v>
      </c>
    </row>
    <row r="655" s="174" customFormat="true" ht="14.25" hidden="false" customHeight="false" outlineLevel="0" collapsed="false">
      <c r="A655" s="159" t="n">
        <v>643</v>
      </c>
      <c r="B655" s="160" t="n">
        <f aca="false">IF('ORÇ.GLOBAL P CAIXA'!$K654="EXEC.",0,'ORÇ.REPROG. P CAIXA'!B655)</f>
        <v>0</v>
      </c>
      <c r="C655" s="161" t="n">
        <f aca="false">IF('ORÇ.GLOBAL P CAIXA'!$K654="EXEC.",0,'ORÇ.REPROG. P CAIXA'!C655)</f>
        <v>0</v>
      </c>
      <c r="D655" s="162" t="n">
        <f aca="false">IF('ORÇ.GLOBAL P CAIXA'!$K654="EXEC.",0,'ORÇ.REPROG. P CAIXA'!D655)</f>
        <v>0</v>
      </c>
      <c r="E655" s="163" t="n">
        <f aca="false">IF('ORÇ.GLOBAL P CAIXA'!$K654="EXEC.",0,'ORÇ.REPROG. P CAIXA'!E655)</f>
        <v>0</v>
      </c>
      <c r="F655" s="163" t="n">
        <f aca="false">IF('ORÇ.GLOBAL P CAIXA'!K654="EXEC.",0,IF('ORÇ.GLOBAL EMPRESA'!G654&gt;0,'ORÇ.GLOBAL EMPRESA'!G654,'ORÇ.GLOBAL P CAIXA'!F654))</f>
        <v>0</v>
      </c>
      <c r="G655" s="163" t="n">
        <f aca="false">IF(E655&lt;&gt;0,ROUND(E655*F655,2),IF(AE655=0,(SUMIF($W$13:$W$1012,B655,$AE$13:$AE$1012)),AE655))</f>
        <v>0</v>
      </c>
      <c r="H655" s="661" t="n">
        <f aca="false">IF('ORÇ.GLOBAL P CAIXA'!K654="EXEC.",0,'ORÇ.REPROG. P CAIXA'!H655)</f>
        <v>0</v>
      </c>
      <c r="I655" s="661" t="n">
        <f aca="false">IF('ORÇ.GLOBAL P CAIXA'!K654="EXEC.",0,'ORÇ.REPROG. P CAIXA'!I655)</f>
        <v>0</v>
      </c>
      <c r="J655" s="163" t="n">
        <f aca="false">IF(H655&lt;&gt;0,ROUND(H655*I655,2),IF(AJ655=0,(SUMIF($W$13:$W$1012,B655,$AJ$13:$AJ$1012)),AJ655))</f>
        <v>0</v>
      </c>
      <c r="K655" s="163" t="n">
        <f aca="false">H655-E655</f>
        <v>0</v>
      </c>
      <c r="L655" s="163" t="n">
        <f aca="false">J655-G655</f>
        <v>0</v>
      </c>
      <c r="M655" s="662" t="str">
        <f aca="false">IF('ORÇ.GLOBAL P CAIXA'!K654="EXEC.","",IF('ORÇ.REPROG. P CAIXA'!M655&gt;0,'ORÇ.REPROG. P CAIXA'!M655,""))</f>
        <v/>
      </c>
      <c r="N655" s="663" t="str">
        <f aca="false">IF('ORÇ.GLOBAL P CAIXA'!K654="EXEC.","",IF('ORÇ.REPROG. P CAIXA'!N655&gt;0,'ORÇ.REPROG. P CAIXA'!N655,""))</f>
        <v/>
      </c>
      <c r="O655" s="166" t="str">
        <f aca="false">IF('ORÇ.GLOBAL P CAIXA'!$K654="EXEC.","",'ORÇ.REPROG. P CAIXA'!O655)</f>
        <v/>
      </c>
      <c r="P655" s="167"/>
      <c r="Q655" s="168" t="str">
        <f aca="false">IF(B655&gt;0,"ok","ocultar")</f>
        <v>ocultar</v>
      </c>
      <c r="R655" s="649"/>
      <c r="S655" s="649"/>
      <c r="T655" s="650"/>
      <c r="V655" s="88"/>
      <c r="W655" s="157" t="n">
        <f aca="false">IF(B655=0,W654,IF(ISNONTEXT(B655)=TRUE(),INT(B655),INT(LEFT(B655,FIND(".",B655)-1))))</f>
        <v>3</v>
      </c>
      <c r="X655" s="157" t="str">
        <f aca="false">IF(X656=1,1,IF(B655&lt;&gt;0,1,IF(C655&lt;&gt;0,1,IF(D655&lt;&gt;0,1,IF(E655&lt;&gt;0,1,"")))))</f>
        <v/>
      </c>
      <c r="Y655" s="157" t="str">
        <f aca="false">IF(W655=0," ",IF(W655&lt;&gt;W654,W655," "))</f>
        <v> </v>
      </c>
      <c r="Z655" s="88"/>
      <c r="AA655" s="75" t="n">
        <f aca="false">IF(W655&lt;&gt;Y655,(IF(N655=0,G655*(INFORMAÇÕES!$Q$69/INFORMAÇÕES!$Q$72),IF(N655="R",G655,0))),0)</f>
        <v>0</v>
      </c>
      <c r="AB655" s="75" t="n">
        <f aca="false">IF(W655&lt;&gt;Y655,(IF(N655=0,G655*(INFORMAÇÕES!$Q$70/INFORMAÇÕES!$Q$72),IF(N655="C",G655,0))),0)</f>
        <v>0</v>
      </c>
      <c r="AC655" s="75" t="n">
        <f aca="false">IF(W655&lt;&gt;Y655,(IF(N655=0,G655*INFORMAÇÕES!$U$115,IF(N655="CF",G655,0))),0)</f>
        <v>0</v>
      </c>
      <c r="AD655" s="75" t="n">
        <f aca="false">IF(W655&lt;&gt;Y655,(IF(N655=0,G655*INFORMAÇÕES!$U$116,IF(N655="O",G655,0))),0)</f>
        <v>0</v>
      </c>
      <c r="AE655" s="75" t="n">
        <f aca="false">IF(E655&lt;&gt;0,G655,0)</f>
        <v>0</v>
      </c>
      <c r="AF655" s="75" t="n">
        <f aca="false">IF(W655&lt;&gt;Y655,(IF(N655=0,J655*(INFORMAÇÕES!$Q$89/INFORMAÇÕES!$Q$92),IF(N655="R",J655,0))),0)</f>
        <v>0</v>
      </c>
      <c r="AG655" s="75" t="n">
        <f aca="false">IF(W655&lt;&gt;Y655,(IF(N655=0,J655*(INFORMAÇÕES!$Q$90/INFORMAÇÕES!$Q$92),IF(N655="C",J655,0))),0)</f>
        <v>0</v>
      </c>
      <c r="AH655" s="75" t="n">
        <f aca="false">IF(W655&lt;&gt;Y655,(IF(N655="",J655*INFORMAÇÕES!$U$115,IF(N655="CF",J655,0))),0)</f>
        <v>0</v>
      </c>
      <c r="AI655" s="75" t="n">
        <f aca="false">IF(W655&lt;&gt;Y655,(IF(N655="",J655*INFORMAÇÕES!$U$116,IF(N655="O",J655,0))),0)</f>
        <v>0</v>
      </c>
      <c r="AJ655" s="75" t="n">
        <f aca="false">IF(H655&lt;&gt;0,J655,0)</f>
        <v>0</v>
      </c>
      <c r="AK655" s="75" t="n">
        <f aca="false">IF(K655&lt;&gt;0,L655,0)</f>
        <v>0</v>
      </c>
    </row>
    <row r="656" s="174" customFormat="true" ht="14.25" hidden="false" customHeight="false" outlineLevel="0" collapsed="false">
      <c r="A656" s="159" t="n">
        <v>644</v>
      </c>
      <c r="B656" s="160" t="n">
        <f aca="false">IF('ORÇ.GLOBAL P CAIXA'!$K655="EXEC.",0,'ORÇ.REPROG. P CAIXA'!B656)</f>
        <v>0</v>
      </c>
      <c r="C656" s="161" t="n">
        <f aca="false">IF('ORÇ.GLOBAL P CAIXA'!$K655="EXEC.",0,'ORÇ.REPROG. P CAIXA'!C656)</f>
        <v>0</v>
      </c>
      <c r="D656" s="162" t="n">
        <f aca="false">IF('ORÇ.GLOBAL P CAIXA'!$K655="EXEC.",0,'ORÇ.REPROG. P CAIXA'!D656)</f>
        <v>0</v>
      </c>
      <c r="E656" s="163" t="n">
        <f aca="false">IF('ORÇ.GLOBAL P CAIXA'!$K655="EXEC.",0,'ORÇ.REPROG. P CAIXA'!E656)</f>
        <v>0</v>
      </c>
      <c r="F656" s="163" t="n">
        <f aca="false">IF('ORÇ.GLOBAL P CAIXA'!K655="EXEC.",0,IF('ORÇ.GLOBAL EMPRESA'!G655&gt;0,'ORÇ.GLOBAL EMPRESA'!G655,'ORÇ.GLOBAL P CAIXA'!F655))</f>
        <v>0</v>
      </c>
      <c r="G656" s="163" t="n">
        <f aca="false">IF(E656&lt;&gt;0,ROUND(E656*F656,2),IF(AE656=0,(SUMIF($W$13:$W$1012,B656,$AE$13:$AE$1012)),AE656))</f>
        <v>0</v>
      </c>
      <c r="H656" s="661" t="n">
        <f aca="false">IF('ORÇ.GLOBAL P CAIXA'!K655="EXEC.",0,'ORÇ.REPROG. P CAIXA'!H656)</f>
        <v>0</v>
      </c>
      <c r="I656" s="661" t="n">
        <f aca="false">IF('ORÇ.GLOBAL P CAIXA'!K655="EXEC.",0,'ORÇ.REPROG. P CAIXA'!I656)</f>
        <v>0</v>
      </c>
      <c r="J656" s="163" t="n">
        <f aca="false">IF(H656&lt;&gt;0,ROUND(H656*I656,2),IF(AJ656=0,(SUMIF($W$13:$W$1012,B656,$AJ$13:$AJ$1012)),AJ656))</f>
        <v>0</v>
      </c>
      <c r="K656" s="163" t="n">
        <f aca="false">H656-E656</f>
        <v>0</v>
      </c>
      <c r="L656" s="163" t="n">
        <f aca="false">J656-G656</f>
        <v>0</v>
      </c>
      <c r="M656" s="662" t="str">
        <f aca="false">IF('ORÇ.GLOBAL P CAIXA'!K655="EXEC.","",IF('ORÇ.REPROG. P CAIXA'!M656&gt;0,'ORÇ.REPROG. P CAIXA'!M656,""))</f>
        <v/>
      </c>
      <c r="N656" s="663" t="str">
        <f aca="false">IF('ORÇ.GLOBAL P CAIXA'!K655="EXEC.","",IF('ORÇ.REPROG. P CAIXA'!N656&gt;0,'ORÇ.REPROG. P CAIXA'!N656,""))</f>
        <v/>
      </c>
      <c r="O656" s="166" t="str">
        <f aca="false">IF('ORÇ.GLOBAL P CAIXA'!$K655="EXEC.","",'ORÇ.REPROG. P CAIXA'!O656)</f>
        <v/>
      </c>
      <c r="P656" s="167"/>
      <c r="Q656" s="168" t="str">
        <f aca="false">IF(B656&gt;0,"ok","ocultar")</f>
        <v>ocultar</v>
      </c>
      <c r="R656" s="649"/>
      <c r="S656" s="649"/>
      <c r="T656" s="650"/>
      <c r="V656" s="88"/>
      <c r="W656" s="157" t="n">
        <f aca="false">IF(B656=0,W655,IF(ISNONTEXT(B656)=TRUE(),INT(B656),INT(LEFT(B656,FIND(".",B656)-1))))</f>
        <v>3</v>
      </c>
      <c r="X656" s="157" t="str">
        <f aca="false">IF(X657=1,1,IF(B656&lt;&gt;0,1,IF(C656&lt;&gt;0,1,IF(D656&lt;&gt;0,1,IF(E656&lt;&gt;0,1,"")))))</f>
        <v/>
      </c>
      <c r="Y656" s="157" t="str">
        <f aca="false">IF(W656=0," ",IF(W656&lt;&gt;W655,W656," "))</f>
        <v> </v>
      </c>
      <c r="Z656" s="88"/>
      <c r="AA656" s="75" t="n">
        <f aca="false">IF(W656&lt;&gt;Y656,(IF(N656=0,G656*(INFORMAÇÕES!$Q$69/INFORMAÇÕES!$Q$72),IF(N656="R",G656,0))),0)</f>
        <v>0</v>
      </c>
      <c r="AB656" s="75" t="n">
        <f aca="false">IF(W656&lt;&gt;Y656,(IF(N656=0,G656*(INFORMAÇÕES!$Q$70/INFORMAÇÕES!$Q$72),IF(N656="C",G656,0))),0)</f>
        <v>0</v>
      </c>
      <c r="AC656" s="75" t="n">
        <f aca="false">IF(W656&lt;&gt;Y656,(IF(N656=0,G656*INFORMAÇÕES!$U$115,IF(N656="CF",G656,0))),0)</f>
        <v>0</v>
      </c>
      <c r="AD656" s="75" t="n">
        <f aca="false">IF(W656&lt;&gt;Y656,(IF(N656=0,G656*INFORMAÇÕES!$U$116,IF(N656="O",G656,0))),0)</f>
        <v>0</v>
      </c>
      <c r="AE656" s="75" t="n">
        <f aca="false">IF(E656&lt;&gt;0,G656,0)</f>
        <v>0</v>
      </c>
      <c r="AF656" s="75" t="n">
        <f aca="false">IF(W656&lt;&gt;Y656,(IF(N656=0,J656*(INFORMAÇÕES!$Q$89/INFORMAÇÕES!$Q$92),IF(N656="R",J656,0))),0)</f>
        <v>0</v>
      </c>
      <c r="AG656" s="75" t="n">
        <f aca="false">IF(W656&lt;&gt;Y656,(IF(N656=0,J656*(INFORMAÇÕES!$Q$90/INFORMAÇÕES!$Q$92),IF(N656="C",J656,0))),0)</f>
        <v>0</v>
      </c>
      <c r="AH656" s="75" t="n">
        <f aca="false">IF(W656&lt;&gt;Y656,(IF(N656="",J656*INFORMAÇÕES!$U$115,IF(N656="CF",J656,0))),0)</f>
        <v>0</v>
      </c>
      <c r="AI656" s="75" t="n">
        <f aca="false">IF(W656&lt;&gt;Y656,(IF(N656="",J656*INFORMAÇÕES!$U$116,IF(N656="O",J656,0))),0)</f>
        <v>0</v>
      </c>
      <c r="AJ656" s="75" t="n">
        <f aca="false">IF(H656&lt;&gt;0,J656,0)</f>
        <v>0</v>
      </c>
      <c r="AK656" s="75" t="n">
        <f aca="false">IF(K656&lt;&gt;0,L656,0)</f>
        <v>0</v>
      </c>
    </row>
    <row r="657" s="174" customFormat="true" ht="14.25" hidden="false" customHeight="false" outlineLevel="0" collapsed="false">
      <c r="A657" s="159" t="n">
        <v>645</v>
      </c>
      <c r="B657" s="160" t="n">
        <f aca="false">IF('ORÇ.GLOBAL P CAIXA'!$K656="EXEC.",0,'ORÇ.REPROG. P CAIXA'!B657)</f>
        <v>0</v>
      </c>
      <c r="C657" s="161" t="n">
        <f aca="false">IF('ORÇ.GLOBAL P CAIXA'!$K656="EXEC.",0,'ORÇ.REPROG. P CAIXA'!C657)</f>
        <v>0</v>
      </c>
      <c r="D657" s="162" t="n">
        <f aca="false">IF('ORÇ.GLOBAL P CAIXA'!$K656="EXEC.",0,'ORÇ.REPROG. P CAIXA'!D657)</f>
        <v>0</v>
      </c>
      <c r="E657" s="163" t="n">
        <f aca="false">IF('ORÇ.GLOBAL P CAIXA'!$K656="EXEC.",0,'ORÇ.REPROG. P CAIXA'!E657)</f>
        <v>0</v>
      </c>
      <c r="F657" s="163" t="n">
        <f aca="false">IF('ORÇ.GLOBAL P CAIXA'!K656="EXEC.",0,IF('ORÇ.GLOBAL EMPRESA'!G656&gt;0,'ORÇ.GLOBAL EMPRESA'!G656,'ORÇ.GLOBAL P CAIXA'!F656))</f>
        <v>0</v>
      </c>
      <c r="G657" s="163" t="n">
        <f aca="false">IF(E657&lt;&gt;0,ROUND(E657*F657,2),IF(AE657=0,(SUMIF($W$13:$W$1012,B657,$AE$13:$AE$1012)),AE657))</f>
        <v>0</v>
      </c>
      <c r="H657" s="661" t="n">
        <f aca="false">IF('ORÇ.GLOBAL P CAIXA'!K656="EXEC.",0,'ORÇ.REPROG. P CAIXA'!H657)</f>
        <v>0</v>
      </c>
      <c r="I657" s="661" t="n">
        <f aca="false">IF('ORÇ.GLOBAL P CAIXA'!K656="EXEC.",0,'ORÇ.REPROG. P CAIXA'!I657)</f>
        <v>0</v>
      </c>
      <c r="J657" s="163" t="n">
        <f aca="false">IF(H657&lt;&gt;0,ROUND(H657*I657,2),IF(AJ657=0,(SUMIF($W$13:$W$1012,B657,$AJ$13:$AJ$1012)),AJ657))</f>
        <v>0</v>
      </c>
      <c r="K657" s="163" t="n">
        <f aca="false">H657-E657</f>
        <v>0</v>
      </c>
      <c r="L657" s="163" t="n">
        <f aca="false">J657-G657</f>
        <v>0</v>
      </c>
      <c r="M657" s="662" t="str">
        <f aca="false">IF('ORÇ.GLOBAL P CAIXA'!K656="EXEC.","",IF('ORÇ.REPROG. P CAIXA'!M657&gt;0,'ORÇ.REPROG. P CAIXA'!M657,""))</f>
        <v/>
      </c>
      <c r="N657" s="663" t="str">
        <f aca="false">IF('ORÇ.GLOBAL P CAIXA'!K656="EXEC.","",IF('ORÇ.REPROG. P CAIXA'!N657&gt;0,'ORÇ.REPROG. P CAIXA'!N657,""))</f>
        <v/>
      </c>
      <c r="O657" s="166" t="str">
        <f aca="false">IF('ORÇ.GLOBAL P CAIXA'!$K656="EXEC.","",'ORÇ.REPROG. P CAIXA'!O657)</f>
        <v/>
      </c>
      <c r="P657" s="167"/>
      <c r="Q657" s="168" t="str">
        <f aca="false">IF(B657&gt;0,"ok","ocultar")</f>
        <v>ocultar</v>
      </c>
      <c r="R657" s="649"/>
      <c r="S657" s="649"/>
      <c r="T657" s="650"/>
      <c r="V657" s="88"/>
      <c r="W657" s="157" t="n">
        <f aca="false">IF(B657=0,W656,IF(ISNONTEXT(B657)=TRUE(),INT(B657),INT(LEFT(B657,FIND(".",B657)-1))))</f>
        <v>3</v>
      </c>
      <c r="X657" s="157" t="str">
        <f aca="false">IF(X658=1,1,IF(B657&lt;&gt;0,1,IF(C657&lt;&gt;0,1,IF(D657&lt;&gt;0,1,IF(E657&lt;&gt;0,1,"")))))</f>
        <v/>
      </c>
      <c r="Y657" s="157" t="str">
        <f aca="false">IF(W657=0," ",IF(W657&lt;&gt;W656,W657," "))</f>
        <v> </v>
      </c>
      <c r="Z657" s="88"/>
      <c r="AA657" s="75" t="n">
        <f aca="false">IF(W657&lt;&gt;Y657,(IF(N657=0,G657*(INFORMAÇÕES!$Q$69/INFORMAÇÕES!$Q$72),IF(N657="R",G657,0))),0)</f>
        <v>0</v>
      </c>
      <c r="AB657" s="75" t="n">
        <f aca="false">IF(W657&lt;&gt;Y657,(IF(N657=0,G657*(INFORMAÇÕES!$Q$70/INFORMAÇÕES!$Q$72),IF(N657="C",G657,0))),0)</f>
        <v>0</v>
      </c>
      <c r="AC657" s="75" t="n">
        <f aca="false">IF(W657&lt;&gt;Y657,(IF(N657=0,G657*INFORMAÇÕES!$U$115,IF(N657="CF",G657,0))),0)</f>
        <v>0</v>
      </c>
      <c r="AD657" s="75" t="n">
        <f aca="false">IF(W657&lt;&gt;Y657,(IF(N657=0,G657*INFORMAÇÕES!$U$116,IF(N657="O",G657,0))),0)</f>
        <v>0</v>
      </c>
      <c r="AE657" s="75" t="n">
        <f aca="false">IF(E657&lt;&gt;0,G657,0)</f>
        <v>0</v>
      </c>
      <c r="AF657" s="75" t="n">
        <f aca="false">IF(W657&lt;&gt;Y657,(IF(N657=0,J657*(INFORMAÇÕES!$Q$89/INFORMAÇÕES!$Q$92),IF(N657="R",J657,0))),0)</f>
        <v>0</v>
      </c>
      <c r="AG657" s="75" t="n">
        <f aca="false">IF(W657&lt;&gt;Y657,(IF(N657=0,J657*(INFORMAÇÕES!$Q$90/INFORMAÇÕES!$Q$92),IF(N657="C",J657,0))),0)</f>
        <v>0</v>
      </c>
      <c r="AH657" s="75" t="n">
        <f aca="false">IF(W657&lt;&gt;Y657,(IF(N657="",J657*INFORMAÇÕES!$U$115,IF(N657="CF",J657,0))),0)</f>
        <v>0</v>
      </c>
      <c r="AI657" s="75" t="n">
        <f aca="false">IF(W657&lt;&gt;Y657,(IF(N657="",J657*INFORMAÇÕES!$U$116,IF(N657="O",J657,0))),0)</f>
        <v>0</v>
      </c>
      <c r="AJ657" s="75" t="n">
        <f aca="false">IF(H657&lt;&gt;0,J657,0)</f>
        <v>0</v>
      </c>
      <c r="AK657" s="75" t="n">
        <f aca="false">IF(K657&lt;&gt;0,L657,0)</f>
        <v>0</v>
      </c>
    </row>
    <row r="658" s="174" customFormat="true" ht="14.25" hidden="false" customHeight="false" outlineLevel="0" collapsed="false">
      <c r="A658" s="159" t="n">
        <v>646</v>
      </c>
      <c r="B658" s="160" t="n">
        <f aca="false">IF('ORÇ.GLOBAL P CAIXA'!$K657="EXEC.",0,'ORÇ.REPROG. P CAIXA'!B658)</f>
        <v>0</v>
      </c>
      <c r="C658" s="161" t="n">
        <f aca="false">IF('ORÇ.GLOBAL P CAIXA'!$K657="EXEC.",0,'ORÇ.REPROG. P CAIXA'!C658)</f>
        <v>0</v>
      </c>
      <c r="D658" s="162" t="n">
        <f aca="false">IF('ORÇ.GLOBAL P CAIXA'!$K657="EXEC.",0,'ORÇ.REPROG. P CAIXA'!D658)</f>
        <v>0</v>
      </c>
      <c r="E658" s="163" t="n">
        <f aca="false">IF('ORÇ.GLOBAL P CAIXA'!$K657="EXEC.",0,'ORÇ.REPROG. P CAIXA'!E658)</f>
        <v>0</v>
      </c>
      <c r="F658" s="163" t="n">
        <f aca="false">IF('ORÇ.GLOBAL P CAIXA'!K657="EXEC.",0,IF('ORÇ.GLOBAL EMPRESA'!G657&gt;0,'ORÇ.GLOBAL EMPRESA'!G657,'ORÇ.GLOBAL P CAIXA'!F657))</f>
        <v>0</v>
      </c>
      <c r="G658" s="163" t="n">
        <f aca="false">IF(E658&lt;&gt;0,ROUND(E658*F658,2),IF(AE658=0,(SUMIF($W$13:$W$1012,B658,$AE$13:$AE$1012)),AE658))</f>
        <v>0</v>
      </c>
      <c r="H658" s="661" t="n">
        <f aca="false">IF('ORÇ.GLOBAL P CAIXA'!K657="EXEC.",0,'ORÇ.REPROG. P CAIXA'!H658)</f>
        <v>0</v>
      </c>
      <c r="I658" s="661" t="n">
        <f aca="false">IF('ORÇ.GLOBAL P CAIXA'!K657="EXEC.",0,'ORÇ.REPROG. P CAIXA'!I658)</f>
        <v>0</v>
      </c>
      <c r="J658" s="163" t="n">
        <f aca="false">IF(H658&lt;&gt;0,ROUND(H658*I658,2),IF(AJ658=0,(SUMIF($W$13:$W$1012,B658,$AJ$13:$AJ$1012)),AJ658))</f>
        <v>0</v>
      </c>
      <c r="K658" s="163" t="n">
        <f aca="false">H658-E658</f>
        <v>0</v>
      </c>
      <c r="L658" s="163" t="n">
        <f aca="false">J658-G658</f>
        <v>0</v>
      </c>
      <c r="M658" s="662" t="str">
        <f aca="false">IF('ORÇ.GLOBAL P CAIXA'!K657="EXEC.","",IF('ORÇ.REPROG. P CAIXA'!M658&gt;0,'ORÇ.REPROG. P CAIXA'!M658,""))</f>
        <v/>
      </c>
      <c r="N658" s="663" t="str">
        <f aca="false">IF('ORÇ.GLOBAL P CAIXA'!K657="EXEC.","",IF('ORÇ.REPROG. P CAIXA'!N658&gt;0,'ORÇ.REPROG. P CAIXA'!N658,""))</f>
        <v/>
      </c>
      <c r="O658" s="166" t="str">
        <f aca="false">IF('ORÇ.GLOBAL P CAIXA'!$K657="EXEC.","",'ORÇ.REPROG. P CAIXA'!O658)</f>
        <v/>
      </c>
      <c r="P658" s="167"/>
      <c r="Q658" s="168" t="str">
        <f aca="false">IF(B658&gt;0,"ok","ocultar")</f>
        <v>ocultar</v>
      </c>
      <c r="R658" s="649"/>
      <c r="S658" s="649"/>
      <c r="T658" s="650"/>
      <c r="V658" s="88"/>
      <c r="W658" s="157" t="n">
        <f aca="false">IF(B658=0,W657,IF(ISNONTEXT(B658)=TRUE(),INT(B658),INT(LEFT(B658,FIND(".",B658)-1))))</f>
        <v>3</v>
      </c>
      <c r="X658" s="157" t="str">
        <f aca="false">IF(X659=1,1,IF(B658&lt;&gt;0,1,IF(C658&lt;&gt;0,1,IF(D658&lt;&gt;0,1,IF(E658&lt;&gt;0,1,"")))))</f>
        <v/>
      </c>
      <c r="Y658" s="157" t="str">
        <f aca="false">IF(W658=0," ",IF(W658&lt;&gt;W657,W658," "))</f>
        <v> </v>
      </c>
      <c r="Z658" s="88"/>
      <c r="AA658" s="75" t="n">
        <f aca="false">IF(W658&lt;&gt;Y658,(IF(N658=0,G658*(INFORMAÇÕES!$Q$69/INFORMAÇÕES!$Q$72),IF(N658="R",G658,0))),0)</f>
        <v>0</v>
      </c>
      <c r="AB658" s="75" t="n">
        <f aca="false">IF(W658&lt;&gt;Y658,(IF(N658=0,G658*(INFORMAÇÕES!$Q$70/INFORMAÇÕES!$Q$72),IF(N658="C",G658,0))),0)</f>
        <v>0</v>
      </c>
      <c r="AC658" s="75" t="n">
        <f aca="false">IF(W658&lt;&gt;Y658,(IF(N658=0,G658*INFORMAÇÕES!$U$115,IF(N658="CF",G658,0))),0)</f>
        <v>0</v>
      </c>
      <c r="AD658" s="75" t="n">
        <f aca="false">IF(W658&lt;&gt;Y658,(IF(N658=0,G658*INFORMAÇÕES!$U$116,IF(N658="O",G658,0))),0)</f>
        <v>0</v>
      </c>
      <c r="AE658" s="75" t="n">
        <f aca="false">IF(E658&lt;&gt;0,G658,0)</f>
        <v>0</v>
      </c>
      <c r="AF658" s="75" t="n">
        <f aca="false">IF(W658&lt;&gt;Y658,(IF(N658=0,J658*(INFORMAÇÕES!$Q$89/INFORMAÇÕES!$Q$92),IF(N658="R",J658,0))),0)</f>
        <v>0</v>
      </c>
      <c r="AG658" s="75" t="n">
        <f aca="false">IF(W658&lt;&gt;Y658,(IF(N658=0,J658*(INFORMAÇÕES!$Q$90/INFORMAÇÕES!$Q$92),IF(N658="C",J658,0))),0)</f>
        <v>0</v>
      </c>
      <c r="AH658" s="75" t="n">
        <f aca="false">IF(W658&lt;&gt;Y658,(IF(N658="",J658*INFORMAÇÕES!$U$115,IF(N658="CF",J658,0))),0)</f>
        <v>0</v>
      </c>
      <c r="AI658" s="75" t="n">
        <f aca="false">IF(W658&lt;&gt;Y658,(IF(N658="",J658*INFORMAÇÕES!$U$116,IF(N658="O",J658,0))),0)</f>
        <v>0</v>
      </c>
      <c r="AJ658" s="75" t="n">
        <f aca="false">IF(H658&lt;&gt;0,J658,0)</f>
        <v>0</v>
      </c>
      <c r="AK658" s="75" t="n">
        <f aca="false">IF(K658&lt;&gt;0,L658,0)</f>
        <v>0</v>
      </c>
    </row>
    <row r="659" s="174" customFormat="true" ht="14.25" hidden="false" customHeight="false" outlineLevel="0" collapsed="false">
      <c r="A659" s="159" t="n">
        <v>647</v>
      </c>
      <c r="B659" s="160" t="n">
        <f aca="false">IF('ORÇ.GLOBAL P CAIXA'!$K658="EXEC.",0,'ORÇ.REPROG. P CAIXA'!B659)</f>
        <v>0</v>
      </c>
      <c r="C659" s="161" t="n">
        <f aca="false">IF('ORÇ.GLOBAL P CAIXA'!$K658="EXEC.",0,'ORÇ.REPROG. P CAIXA'!C659)</f>
        <v>0</v>
      </c>
      <c r="D659" s="162" t="n">
        <f aca="false">IF('ORÇ.GLOBAL P CAIXA'!$K658="EXEC.",0,'ORÇ.REPROG. P CAIXA'!D659)</f>
        <v>0</v>
      </c>
      <c r="E659" s="163" t="n">
        <f aca="false">IF('ORÇ.GLOBAL P CAIXA'!$K658="EXEC.",0,'ORÇ.REPROG. P CAIXA'!E659)</f>
        <v>0</v>
      </c>
      <c r="F659" s="163" t="n">
        <f aca="false">IF('ORÇ.GLOBAL P CAIXA'!K658="EXEC.",0,IF('ORÇ.GLOBAL EMPRESA'!G658&gt;0,'ORÇ.GLOBAL EMPRESA'!G658,'ORÇ.GLOBAL P CAIXA'!F658))</f>
        <v>0</v>
      </c>
      <c r="G659" s="163" t="n">
        <f aca="false">IF(E659&lt;&gt;0,ROUND(E659*F659,2),IF(AE659=0,(SUMIF($W$13:$W$1012,B659,$AE$13:$AE$1012)),AE659))</f>
        <v>0</v>
      </c>
      <c r="H659" s="661" t="n">
        <f aca="false">IF('ORÇ.GLOBAL P CAIXA'!K658="EXEC.",0,'ORÇ.REPROG. P CAIXA'!H659)</f>
        <v>0</v>
      </c>
      <c r="I659" s="661" t="n">
        <f aca="false">IF('ORÇ.GLOBAL P CAIXA'!K658="EXEC.",0,'ORÇ.REPROG. P CAIXA'!I659)</f>
        <v>0</v>
      </c>
      <c r="J659" s="163" t="n">
        <f aca="false">IF(H659&lt;&gt;0,ROUND(H659*I659,2),IF(AJ659=0,(SUMIF($W$13:$W$1012,B659,$AJ$13:$AJ$1012)),AJ659))</f>
        <v>0</v>
      </c>
      <c r="K659" s="163" t="n">
        <f aca="false">H659-E659</f>
        <v>0</v>
      </c>
      <c r="L659" s="163" t="n">
        <f aca="false">J659-G659</f>
        <v>0</v>
      </c>
      <c r="M659" s="662" t="str">
        <f aca="false">IF('ORÇ.GLOBAL P CAIXA'!K658="EXEC.","",IF('ORÇ.REPROG. P CAIXA'!M659&gt;0,'ORÇ.REPROG. P CAIXA'!M659,""))</f>
        <v/>
      </c>
      <c r="N659" s="663" t="str">
        <f aca="false">IF('ORÇ.GLOBAL P CAIXA'!K658="EXEC.","",IF('ORÇ.REPROG. P CAIXA'!N659&gt;0,'ORÇ.REPROG. P CAIXA'!N659,""))</f>
        <v/>
      </c>
      <c r="O659" s="166" t="str">
        <f aca="false">IF('ORÇ.GLOBAL P CAIXA'!$K658="EXEC.","",'ORÇ.REPROG. P CAIXA'!O659)</f>
        <v/>
      </c>
      <c r="P659" s="167"/>
      <c r="Q659" s="168" t="str">
        <f aca="false">IF(B659&gt;0,"ok","ocultar")</f>
        <v>ocultar</v>
      </c>
      <c r="R659" s="649"/>
      <c r="S659" s="649"/>
      <c r="T659" s="650"/>
      <c r="V659" s="88"/>
      <c r="W659" s="157" t="n">
        <f aca="false">IF(B659=0,W658,IF(ISNONTEXT(B659)=TRUE(),INT(B659),INT(LEFT(B659,FIND(".",B659)-1))))</f>
        <v>3</v>
      </c>
      <c r="X659" s="157" t="str">
        <f aca="false">IF(X660=1,1,IF(B659&lt;&gt;0,1,IF(C659&lt;&gt;0,1,IF(D659&lt;&gt;0,1,IF(E659&lt;&gt;0,1,"")))))</f>
        <v/>
      </c>
      <c r="Y659" s="157" t="str">
        <f aca="false">IF(W659=0," ",IF(W659&lt;&gt;W658,W659," "))</f>
        <v> </v>
      </c>
      <c r="Z659" s="88"/>
      <c r="AA659" s="75" t="n">
        <f aca="false">IF(W659&lt;&gt;Y659,(IF(N659=0,G659*(INFORMAÇÕES!$Q$69/INFORMAÇÕES!$Q$72),IF(N659="R",G659,0))),0)</f>
        <v>0</v>
      </c>
      <c r="AB659" s="75" t="n">
        <f aca="false">IF(W659&lt;&gt;Y659,(IF(N659=0,G659*(INFORMAÇÕES!$Q$70/INFORMAÇÕES!$Q$72),IF(N659="C",G659,0))),0)</f>
        <v>0</v>
      </c>
      <c r="AC659" s="75" t="n">
        <f aca="false">IF(W659&lt;&gt;Y659,(IF(N659=0,G659*INFORMAÇÕES!$U$115,IF(N659="CF",G659,0))),0)</f>
        <v>0</v>
      </c>
      <c r="AD659" s="75" t="n">
        <f aca="false">IF(W659&lt;&gt;Y659,(IF(N659=0,G659*INFORMAÇÕES!$U$116,IF(N659="O",G659,0))),0)</f>
        <v>0</v>
      </c>
      <c r="AE659" s="75" t="n">
        <f aca="false">IF(E659&lt;&gt;0,G659,0)</f>
        <v>0</v>
      </c>
      <c r="AF659" s="75" t="n">
        <f aca="false">IF(W659&lt;&gt;Y659,(IF(N659=0,J659*(INFORMAÇÕES!$Q$89/INFORMAÇÕES!$Q$92),IF(N659="R",J659,0))),0)</f>
        <v>0</v>
      </c>
      <c r="AG659" s="75" t="n">
        <f aca="false">IF(W659&lt;&gt;Y659,(IF(N659=0,J659*(INFORMAÇÕES!$Q$90/INFORMAÇÕES!$Q$92),IF(N659="C",J659,0))),0)</f>
        <v>0</v>
      </c>
      <c r="AH659" s="75" t="n">
        <f aca="false">IF(W659&lt;&gt;Y659,(IF(N659="",J659*INFORMAÇÕES!$U$115,IF(N659="CF",J659,0))),0)</f>
        <v>0</v>
      </c>
      <c r="AI659" s="75" t="n">
        <f aca="false">IF(W659&lt;&gt;Y659,(IF(N659="",J659*INFORMAÇÕES!$U$116,IF(N659="O",J659,0))),0)</f>
        <v>0</v>
      </c>
      <c r="AJ659" s="75" t="n">
        <f aca="false">IF(H659&lt;&gt;0,J659,0)</f>
        <v>0</v>
      </c>
      <c r="AK659" s="75" t="n">
        <f aca="false">IF(K659&lt;&gt;0,L659,0)</f>
        <v>0</v>
      </c>
    </row>
    <row r="660" s="174" customFormat="true" ht="14.25" hidden="false" customHeight="false" outlineLevel="0" collapsed="false">
      <c r="A660" s="159" t="n">
        <v>648</v>
      </c>
      <c r="B660" s="160" t="n">
        <f aca="false">IF('ORÇ.GLOBAL P CAIXA'!$K659="EXEC.",0,'ORÇ.REPROG. P CAIXA'!B660)</f>
        <v>0</v>
      </c>
      <c r="C660" s="161" t="n">
        <f aca="false">IF('ORÇ.GLOBAL P CAIXA'!$K659="EXEC.",0,'ORÇ.REPROG. P CAIXA'!C660)</f>
        <v>0</v>
      </c>
      <c r="D660" s="162" t="n">
        <f aca="false">IF('ORÇ.GLOBAL P CAIXA'!$K659="EXEC.",0,'ORÇ.REPROG. P CAIXA'!D660)</f>
        <v>0</v>
      </c>
      <c r="E660" s="163" t="n">
        <f aca="false">IF('ORÇ.GLOBAL P CAIXA'!$K659="EXEC.",0,'ORÇ.REPROG. P CAIXA'!E660)</f>
        <v>0</v>
      </c>
      <c r="F660" s="163" t="n">
        <f aca="false">IF('ORÇ.GLOBAL P CAIXA'!K659="EXEC.",0,IF('ORÇ.GLOBAL EMPRESA'!G659&gt;0,'ORÇ.GLOBAL EMPRESA'!G659,'ORÇ.GLOBAL P CAIXA'!F659))</f>
        <v>0</v>
      </c>
      <c r="G660" s="163" t="n">
        <f aca="false">IF(E660&lt;&gt;0,ROUND(E660*F660,2),IF(AE660=0,(SUMIF($W$13:$W$1012,B660,$AE$13:$AE$1012)),AE660))</f>
        <v>0</v>
      </c>
      <c r="H660" s="661" t="n">
        <f aca="false">IF('ORÇ.GLOBAL P CAIXA'!K659="EXEC.",0,'ORÇ.REPROG. P CAIXA'!H660)</f>
        <v>0</v>
      </c>
      <c r="I660" s="661" t="n">
        <f aca="false">IF('ORÇ.GLOBAL P CAIXA'!K659="EXEC.",0,'ORÇ.REPROG. P CAIXA'!I660)</f>
        <v>0</v>
      </c>
      <c r="J660" s="163" t="n">
        <f aca="false">IF(H660&lt;&gt;0,ROUND(H660*I660,2),IF(AJ660=0,(SUMIF($W$13:$W$1012,B660,$AJ$13:$AJ$1012)),AJ660))</f>
        <v>0</v>
      </c>
      <c r="K660" s="163" t="n">
        <f aca="false">H660-E660</f>
        <v>0</v>
      </c>
      <c r="L660" s="163" t="n">
        <f aca="false">J660-G660</f>
        <v>0</v>
      </c>
      <c r="M660" s="662" t="str">
        <f aca="false">IF('ORÇ.GLOBAL P CAIXA'!K659="EXEC.","",IF('ORÇ.REPROG. P CAIXA'!M660&gt;0,'ORÇ.REPROG. P CAIXA'!M660,""))</f>
        <v/>
      </c>
      <c r="N660" s="663" t="str">
        <f aca="false">IF('ORÇ.GLOBAL P CAIXA'!K659="EXEC.","",IF('ORÇ.REPROG. P CAIXA'!N660&gt;0,'ORÇ.REPROG. P CAIXA'!N660,""))</f>
        <v/>
      </c>
      <c r="O660" s="166" t="str">
        <f aca="false">IF('ORÇ.GLOBAL P CAIXA'!$K659="EXEC.","",'ORÇ.REPROG. P CAIXA'!O660)</f>
        <v/>
      </c>
      <c r="P660" s="167"/>
      <c r="Q660" s="168" t="str">
        <f aca="false">IF(B660&gt;0,"ok","ocultar")</f>
        <v>ocultar</v>
      </c>
      <c r="R660" s="649"/>
      <c r="S660" s="649"/>
      <c r="T660" s="650"/>
      <c r="V660" s="88"/>
      <c r="W660" s="157" t="n">
        <f aca="false">IF(B660=0,W659,IF(ISNONTEXT(B660)=TRUE(),INT(B660),INT(LEFT(B660,FIND(".",B660)-1))))</f>
        <v>3</v>
      </c>
      <c r="X660" s="157" t="str">
        <f aca="false">IF(X661=1,1,IF(B660&lt;&gt;0,1,IF(C660&lt;&gt;0,1,IF(D660&lt;&gt;0,1,IF(E660&lt;&gt;0,1,"")))))</f>
        <v/>
      </c>
      <c r="Y660" s="157" t="str">
        <f aca="false">IF(W660=0," ",IF(W660&lt;&gt;W659,W660," "))</f>
        <v> </v>
      </c>
      <c r="Z660" s="88"/>
      <c r="AA660" s="75" t="n">
        <f aca="false">IF(W660&lt;&gt;Y660,(IF(N660=0,G660*(INFORMAÇÕES!$Q$69/INFORMAÇÕES!$Q$72),IF(N660="R",G660,0))),0)</f>
        <v>0</v>
      </c>
      <c r="AB660" s="75" t="n">
        <f aca="false">IF(W660&lt;&gt;Y660,(IF(N660=0,G660*(INFORMAÇÕES!$Q$70/INFORMAÇÕES!$Q$72),IF(N660="C",G660,0))),0)</f>
        <v>0</v>
      </c>
      <c r="AC660" s="75" t="n">
        <f aca="false">IF(W660&lt;&gt;Y660,(IF(N660=0,G660*INFORMAÇÕES!$U$115,IF(N660="CF",G660,0))),0)</f>
        <v>0</v>
      </c>
      <c r="AD660" s="75" t="n">
        <f aca="false">IF(W660&lt;&gt;Y660,(IF(N660=0,G660*INFORMAÇÕES!$U$116,IF(N660="O",G660,0))),0)</f>
        <v>0</v>
      </c>
      <c r="AE660" s="75" t="n">
        <f aca="false">IF(E660&lt;&gt;0,G660,0)</f>
        <v>0</v>
      </c>
      <c r="AF660" s="75" t="n">
        <f aca="false">IF(W660&lt;&gt;Y660,(IF(N660=0,J660*(INFORMAÇÕES!$Q$89/INFORMAÇÕES!$Q$92),IF(N660="R",J660,0))),0)</f>
        <v>0</v>
      </c>
      <c r="AG660" s="75" t="n">
        <f aca="false">IF(W660&lt;&gt;Y660,(IF(N660=0,J660*(INFORMAÇÕES!$Q$90/INFORMAÇÕES!$Q$92),IF(N660="C",J660,0))),0)</f>
        <v>0</v>
      </c>
      <c r="AH660" s="75" t="n">
        <f aca="false">IF(W660&lt;&gt;Y660,(IF(N660="",J660*INFORMAÇÕES!$U$115,IF(N660="CF",J660,0))),0)</f>
        <v>0</v>
      </c>
      <c r="AI660" s="75" t="n">
        <f aca="false">IF(W660&lt;&gt;Y660,(IF(N660="",J660*INFORMAÇÕES!$U$116,IF(N660="O",J660,0))),0)</f>
        <v>0</v>
      </c>
      <c r="AJ660" s="75" t="n">
        <f aca="false">IF(H660&lt;&gt;0,J660,0)</f>
        <v>0</v>
      </c>
      <c r="AK660" s="75" t="n">
        <f aca="false">IF(K660&lt;&gt;0,L660,0)</f>
        <v>0</v>
      </c>
    </row>
    <row r="661" s="174" customFormat="true" ht="14.25" hidden="false" customHeight="false" outlineLevel="0" collapsed="false">
      <c r="A661" s="159" t="n">
        <v>649</v>
      </c>
      <c r="B661" s="160" t="n">
        <f aca="false">IF('ORÇ.GLOBAL P CAIXA'!$K660="EXEC.",0,'ORÇ.REPROG. P CAIXA'!B661)</f>
        <v>0</v>
      </c>
      <c r="C661" s="161" t="n">
        <f aca="false">IF('ORÇ.GLOBAL P CAIXA'!$K660="EXEC.",0,'ORÇ.REPROG. P CAIXA'!C661)</f>
        <v>0</v>
      </c>
      <c r="D661" s="162" t="n">
        <f aca="false">IF('ORÇ.GLOBAL P CAIXA'!$K660="EXEC.",0,'ORÇ.REPROG. P CAIXA'!D661)</f>
        <v>0</v>
      </c>
      <c r="E661" s="163" t="n">
        <f aca="false">IF('ORÇ.GLOBAL P CAIXA'!$K660="EXEC.",0,'ORÇ.REPROG. P CAIXA'!E661)</f>
        <v>0</v>
      </c>
      <c r="F661" s="163" t="n">
        <f aca="false">IF('ORÇ.GLOBAL P CAIXA'!K660="EXEC.",0,IF('ORÇ.GLOBAL EMPRESA'!G660&gt;0,'ORÇ.GLOBAL EMPRESA'!G660,'ORÇ.GLOBAL P CAIXA'!F660))</f>
        <v>0</v>
      </c>
      <c r="G661" s="163" t="n">
        <f aca="false">IF(E661&lt;&gt;0,ROUND(E661*F661,2),IF(AE661=0,(SUMIF($W$13:$W$1012,B661,$AE$13:$AE$1012)),AE661))</f>
        <v>0</v>
      </c>
      <c r="H661" s="661" t="n">
        <f aca="false">IF('ORÇ.GLOBAL P CAIXA'!K660="EXEC.",0,'ORÇ.REPROG. P CAIXA'!H661)</f>
        <v>0</v>
      </c>
      <c r="I661" s="661" t="n">
        <f aca="false">IF('ORÇ.GLOBAL P CAIXA'!K660="EXEC.",0,'ORÇ.REPROG. P CAIXA'!I661)</f>
        <v>0</v>
      </c>
      <c r="J661" s="163" t="n">
        <f aca="false">IF(H661&lt;&gt;0,ROUND(H661*I661,2),IF(AJ661=0,(SUMIF($W$13:$W$1012,B661,$AJ$13:$AJ$1012)),AJ661))</f>
        <v>0</v>
      </c>
      <c r="K661" s="163" t="n">
        <f aca="false">H661-E661</f>
        <v>0</v>
      </c>
      <c r="L661" s="163" t="n">
        <f aca="false">J661-G661</f>
        <v>0</v>
      </c>
      <c r="M661" s="662" t="str">
        <f aca="false">IF('ORÇ.GLOBAL P CAIXA'!K660="EXEC.","",IF('ORÇ.REPROG. P CAIXA'!M661&gt;0,'ORÇ.REPROG. P CAIXA'!M661,""))</f>
        <v/>
      </c>
      <c r="N661" s="663" t="str">
        <f aca="false">IF('ORÇ.GLOBAL P CAIXA'!K660="EXEC.","",IF('ORÇ.REPROG. P CAIXA'!N661&gt;0,'ORÇ.REPROG. P CAIXA'!N661,""))</f>
        <v/>
      </c>
      <c r="O661" s="166" t="str">
        <f aca="false">IF('ORÇ.GLOBAL P CAIXA'!$K660="EXEC.","",'ORÇ.REPROG. P CAIXA'!O661)</f>
        <v/>
      </c>
      <c r="P661" s="167"/>
      <c r="Q661" s="168" t="str">
        <f aca="false">IF(B661&gt;0,"ok","ocultar")</f>
        <v>ocultar</v>
      </c>
      <c r="R661" s="649"/>
      <c r="S661" s="649"/>
      <c r="T661" s="650"/>
      <c r="V661" s="88"/>
      <c r="W661" s="157" t="n">
        <f aca="false">IF(B661=0,W660,IF(ISNONTEXT(B661)=TRUE(),INT(B661),INT(LEFT(B661,FIND(".",B661)-1))))</f>
        <v>3</v>
      </c>
      <c r="X661" s="157" t="str">
        <f aca="false">IF(X662=1,1,IF(B661&lt;&gt;0,1,IF(C661&lt;&gt;0,1,IF(D661&lt;&gt;0,1,IF(E661&lt;&gt;0,1,"")))))</f>
        <v/>
      </c>
      <c r="Y661" s="157" t="str">
        <f aca="false">IF(W661=0," ",IF(W661&lt;&gt;W660,W661," "))</f>
        <v> </v>
      </c>
      <c r="Z661" s="88"/>
      <c r="AA661" s="75" t="n">
        <f aca="false">IF(W661&lt;&gt;Y661,(IF(N661=0,G661*(INFORMAÇÕES!$Q$69/INFORMAÇÕES!$Q$72),IF(N661="R",G661,0))),0)</f>
        <v>0</v>
      </c>
      <c r="AB661" s="75" t="n">
        <f aca="false">IF(W661&lt;&gt;Y661,(IF(N661=0,G661*(INFORMAÇÕES!$Q$70/INFORMAÇÕES!$Q$72),IF(N661="C",G661,0))),0)</f>
        <v>0</v>
      </c>
      <c r="AC661" s="75" t="n">
        <f aca="false">IF(W661&lt;&gt;Y661,(IF(N661=0,G661*INFORMAÇÕES!$U$115,IF(N661="CF",G661,0))),0)</f>
        <v>0</v>
      </c>
      <c r="AD661" s="75" t="n">
        <f aca="false">IF(W661&lt;&gt;Y661,(IF(N661=0,G661*INFORMAÇÕES!$U$116,IF(N661="O",G661,0))),0)</f>
        <v>0</v>
      </c>
      <c r="AE661" s="75" t="n">
        <f aca="false">IF(E661&lt;&gt;0,G661,0)</f>
        <v>0</v>
      </c>
      <c r="AF661" s="75" t="n">
        <f aca="false">IF(W661&lt;&gt;Y661,(IF(N661=0,J661*(INFORMAÇÕES!$Q$89/INFORMAÇÕES!$Q$92),IF(N661="R",J661,0))),0)</f>
        <v>0</v>
      </c>
      <c r="AG661" s="75" t="n">
        <f aca="false">IF(W661&lt;&gt;Y661,(IF(N661=0,J661*(INFORMAÇÕES!$Q$90/INFORMAÇÕES!$Q$92),IF(N661="C",J661,0))),0)</f>
        <v>0</v>
      </c>
      <c r="AH661" s="75" t="n">
        <f aca="false">IF(W661&lt;&gt;Y661,(IF(N661="",J661*INFORMAÇÕES!$U$115,IF(N661="CF",J661,0))),0)</f>
        <v>0</v>
      </c>
      <c r="AI661" s="75" t="n">
        <f aca="false">IF(W661&lt;&gt;Y661,(IF(N661="",J661*INFORMAÇÕES!$U$116,IF(N661="O",J661,0))),0)</f>
        <v>0</v>
      </c>
      <c r="AJ661" s="75" t="n">
        <f aca="false">IF(H661&lt;&gt;0,J661,0)</f>
        <v>0</v>
      </c>
      <c r="AK661" s="75" t="n">
        <f aca="false">IF(K661&lt;&gt;0,L661,0)</f>
        <v>0</v>
      </c>
    </row>
    <row r="662" s="174" customFormat="true" ht="14.25" hidden="false" customHeight="false" outlineLevel="0" collapsed="false">
      <c r="A662" s="159" t="n">
        <v>650</v>
      </c>
      <c r="B662" s="160" t="n">
        <f aca="false">IF('ORÇ.GLOBAL P CAIXA'!$K661="EXEC.",0,'ORÇ.REPROG. P CAIXA'!B662)</f>
        <v>0</v>
      </c>
      <c r="C662" s="161" t="n">
        <f aca="false">IF('ORÇ.GLOBAL P CAIXA'!$K661="EXEC.",0,'ORÇ.REPROG. P CAIXA'!C662)</f>
        <v>0</v>
      </c>
      <c r="D662" s="162" t="n">
        <f aca="false">IF('ORÇ.GLOBAL P CAIXA'!$K661="EXEC.",0,'ORÇ.REPROG. P CAIXA'!D662)</f>
        <v>0</v>
      </c>
      <c r="E662" s="163" t="n">
        <f aca="false">IF('ORÇ.GLOBAL P CAIXA'!$K661="EXEC.",0,'ORÇ.REPROG. P CAIXA'!E662)</f>
        <v>0</v>
      </c>
      <c r="F662" s="163" t="n">
        <f aca="false">IF('ORÇ.GLOBAL P CAIXA'!K661="EXEC.",0,IF('ORÇ.GLOBAL EMPRESA'!G661&gt;0,'ORÇ.GLOBAL EMPRESA'!G661,'ORÇ.GLOBAL P CAIXA'!F661))</f>
        <v>0</v>
      </c>
      <c r="G662" s="163" t="n">
        <f aca="false">IF(E662&lt;&gt;0,ROUND(E662*F662,2),IF(AE662=0,(SUMIF($W$13:$W$1012,B662,$AE$13:$AE$1012)),AE662))</f>
        <v>0</v>
      </c>
      <c r="H662" s="661" t="n">
        <f aca="false">IF('ORÇ.GLOBAL P CAIXA'!K661="EXEC.",0,'ORÇ.REPROG. P CAIXA'!H662)</f>
        <v>0</v>
      </c>
      <c r="I662" s="661" t="n">
        <f aca="false">IF('ORÇ.GLOBAL P CAIXA'!K661="EXEC.",0,'ORÇ.REPROG. P CAIXA'!I662)</f>
        <v>0</v>
      </c>
      <c r="J662" s="163" t="n">
        <f aca="false">IF(H662&lt;&gt;0,ROUND(H662*I662,2),IF(AJ662=0,(SUMIF($W$13:$W$1012,B662,$AJ$13:$AJ$1012)),AJ662))</f>
        <v>0</v>
      </c>
      <c r="K662" s="163" t="n">
        <f aca="false">H662-E662</f>
        <v>0</v>
      </c>
      <c r="L662" s="163" t="n">
        <f aca="false">J662-G662</f>
        <v>0</v>
      </c>
      <c r="M662" s="662" t="str">
        <f aca="false">IF('ORÇ.GLOBAL P CAIXA'!K661="EXEC.","",IF('ORÇ.REPROG. P CAIXA'!M662&gt;0,'ORÇ.REPROG. P CAIXA'!M662,""))</f>
        <v/>
      </c>
      <c r="N662" s="663" t="str">
        <f aca="false">IF('ORÇ.GLOBAL P CAIXA'!K661="EXEC.","",IF('ORÇ.REPROG. P CAIXA'!N662&gt;0,'ORÇ.REPROG. P CAIXA'!N662,""))</f>
        <v/>
      </c>
      <c r="O662" s="166" t="str">
        <f aca="false">IF('ORÇ.GLOBAL P CAIXA'!$K661="EXEC.","",'ORÇ.REPROG. P CAIXA'!O662)</f>
        <v/>
      </c>
      <c r="P662" s="167"/>
      <c r="Q662" s="168" t="str">
        <f aca="false">IF(B662&gt;0,"ok","ocultar")</f>
        <v>ocultar</v>
      </c>
      <c r="R662" s="649"/>
      <c r="S662" s="649"/>
      <c r="T662" s="650"/>
      <c r="V662" s="88"/>
      <c r="W662" s="157" t="n">
        <f aca="false">IF(B662=0,W661,IF(ISNONTEXT(B662)=TRUE(),INT(B662),INT(LEFT(B662,FIND(".",B662)-1))))</f>
        <v>3</v>
      </c>
      <c r="X662" s="157" t="str">
        <f aca="false">IF(X663=1,1,IF(B662&lt;&gt;0,1,IF(C662&lt;&gt;0,1,IF(D662&lt;&gt;0,1,IF(E662&lt;&gt;0,1,"")))))</f>
        <v/>
      </c>
      <c r="Y662" s="157" t="str">
        <f aca="false">IF(W662=0," ",IF(W662&lt;&gt;W661,W662," "))</f>
        <v> </v>
      </c>
      <c r="Z662" s="88"/>
      <c r="AA662" s="75" t="n">
        <f aca="false">IF(W662&lt;&gt;Y662,(IF(N662=0,G662*(INFORMAÇÕES!$Q$69/INFORMAÇÕES!$Q$72),IF(N662="R",G662,0))),0)</f>
        <v>0</v>
      </c>
      <c r="AB662" s="75" t="n">
        <f aca="false">IF(W662&lt;&gt;Y662,(IF(N662=0,G662*(INFORMAÇÕES!$Q$70/INFORMAÇÕES!$Q$72),IF(N662="C",G662,0))),0)</f>
        <v>0</v>
      </c>
      <c r="AC662" s="75" t="n">
        <f aca="false">IF(W662&lt;&gt;Y662,(IF(N662=0,G662*INFORMAÇÕES!$U$115,IF(N662="CF",G662,0))),0)</f>
        <v>0</v>
      </c>
      <c r="AD662" s="75" t="n">
        <f aca="false">IF(W662&lt;&gt;Y662,(IF(N662=0,G662*INFORMAÇÕES!$U$116,IF(N662="O",G662,0))),0)</f>
        <v>0</v>
      </c>
      <c r="AE662" s="75" t="n">
        <f aca="false">IF(E662&lt;&gt;0,G662,0)</f>
        <v>0</v>
      </c>
      <c r="AF662" s="75" t="n">
        <f aca="false">IF(W662&lt;&gt;Y662,(IF(N662=0,J662*(INFORMAÇÕES!$Q$89/INFORMAÇÕES!$Q$92),IF(N662="R",J662,0))),0)</f>
        <v>0</v>
      </c>
      <c r="AG662" s="75" t="n">
        <f aca="false">IF(W662&lt;&gt;Y662,(IF(N662=0,J662*(INFORMAÇÕES!$Q$90/INFORMAÇÕES!$Q$92),IF(N662="C",J662,0))),0)</f>
        <v>0</v>
      </c>
      <c r="AH662" s="75" t="n">
        <f aca="false">IF(W662&lt;&gt;Y662,(IF(N662="",J662*INFORMAÇÕES!$U$115,IF(N662="CF",J662,0))),0)</f>
        <v>0</v>
      </c>
      <c r="AI662" s="75" t="n">
        <f aca="false">IF(W662&lt;&gt;Y662,(IF(N662="",J662*INFORMAÇÕES!$U$116,IF(N662="O",J662,0))),0)</f>
        <v>0</v>
      </c>
      <c r="AJ662" s="75" t="n">
        <f aca="false">IF(H662&lt;&gt;0,J662,0)</f>
        <v>0</v>
      </c>
      <c r="AK662" s="75" t="n">
        <f aca="false">IF(K662&lt;&gt;0,L662,0)</f>
        <v>0</v>
      </c>
    </row>
    <row r="663" s="174" customFormat="true" ht="14.25" hidden="false" customHeight="false" outlineLevel="0" collapsed="false">
      <c r="A663" s="159" t="n">
        <v>651</v>
      </c>
      <c r="B663" s="160" t="n">
        <f aca="false">IF('ORÇ.GLOBAL P CAIXA'!$K662="EXEC.",0,'ORÇ.REPROG. P CAIXA'!B663)</f>
        <v>0</v>
      </c>
      <c r="C663" s="161" t="n">
        <f aca="false">IF('ORÇ.GLOBAL P CAIXA'!$K662="EXEC.",0,'ORÇ.REPROG. P CAIXA'!C663)</f>
        <v>0</v>
      </c>
      <c r="D663" s="162" t="n">
        <f aca="false">IF('ORÇ.GLOBAL P CAIXA'!$K662="EXEC.",0,'ORÇ.REPROG. P CAIXA'!D663)</f>
        <v>0</v>
      </c>
      <c r="E663" s="163" t="n">
        <f aca="false">IF('ORÇ.GLOBAL P CAIXA'!$K662="EXEC.",0,'ORÇ.REPROG. P CAIXA'!E663)</f>
        <v>0</v>
      </c>
      <c r="F663" s="163" t="n">
        <f aca="false">IF('ORÇ.GLOBAL P CAIXA'!K662="EXEC.",0,IF('ORÇ.GLOBAL EMPRESA'!G662&gt;0,'ORÇ.GLOBAL EMPRESA'!G662,'ORÇ.GLOBAL P CAIXA'!F662))</f>
        <v>0</v>
      </c>
      <c r="G663" s="163" t="n">
        <f aca="false">IF(E663&lt;&gt;0,ROUND(E663*F663,2),IF(AE663=0,(SUMIF($W$13:$W$1012,B663,$AE$13:$AE$1012)),AE663))</f>
        <v>0</v>
      </c>
      <c r="H663" s="661" t="n">
        <f aca="false">IF('ORÇ.GLOBAL P CAIXA'!K662="EXEC.",0,'ORÇ.REPROG. P CAIXA'!H663)</f>
        <v>0</v>
      </c>
      <c r="I663" s="661" t="n">
        <f aca="false">IF('ORÇ.GLOBAL P CAIXA'!K662="EXEC.",0,'ORÇ.REPROG. P CAIXA'!I663)</f>
        <v>0</v>
      </c>
      <c r="J663" s="163" t="n">
        <f aca="false">IF(H663&lt;&gt;0,ROUND(H663*I663,2),IF(AJ663=0,(SUMIF($W$13:$W$1012,B663,$AJ$13:$AJ$1012)),AJ663))</f>
        <v>0</v>
      </c>
      <c r="K663" s="163" t="n">
        <f aca="false">H663-E663</f>
        <v>0</v>
      </c>
      <c r="L663" s="163" t="n">
        <f aca="false">J663-G663</f>
        <v>0</v>
      </c>
      <c r="M663" s="662" t="str">
        <f aca="false">IF('ORÇ.GLOBAL P CAIXA'!K662="EXEC.","",IF('ORÇ.REPROG. P CAIXA'!M663&gt;0,'ORÇ.REPROG. P CAIXA'!M663,""))</f>
        <v/>
      </c>
      <c r="N663" s="663" t="str">
        <f aca="false">IF('ORÇ.GLOBAL P CAIXA'!K662="EXEC.","",IF('ORÇ.REPROG. P CAIXA'!N663&gt;0,'ORÇ.REPROG. P CAIXA'!N663,""))</f>
        <v/>
      </c>
      <c r="O663" s="166" t="str">
        <f aca="false">IF('ORÇ.GLOBAL P CAIXA'!$K662="EXEC.","",'ORÇ.REPROG. P CAIXA'!O663)</f>
        <v/>
      </c>
      <c r="P663" s="167"/>
      <c r="Q663" s="168" t="str">
        <f aca="false">IF(B663&gt;0,"ok","ocultar")</f>
        <v>ocultar</v>
      </c>
      <c r="R663" s="649"/>
      <c r="S663" s="649"/>
      <c r="T663" s="650"/>
      <c r="V663" s="88"/>
      <c r="W663" s="157" t="n">
        <f aca="false">IF(B663=0,W662,IF(ISNONTEXT(B663)=TRUE(),INT(B663),INT(LEFT(B663,FIND(".",B663)-1))))</f>
        <v>3</v>
      </c>
      <c r="X663" s="157" t="str">
        <f aca="false">IF(X664=1,1,IF(B663&lt;&gt;0,1,IF(C663&lt;&gt;0,1,IF(D663&lt;&gt;0,1,IF(E663&lt;&gt;0,1,"")))))</f>
        <v/>
      </c>
      <c r="Y663" s="157" t="str">
        <f aca="false">IF(W663=0," ",IF(W663&lt;&gt;W662,W663," "))</f>
        <v> </v>
      </c>
      <c r="Z663" s="88"/>
      <c r="AA663" s="75" t="n">
        <f aca="false">IF(W663&lt;&gt;Y663,(IF(N663=0,G663*(INFORMAÇÕES!$Q$69/INFORMAÇÕES!$Q$72),IF(N663="R",G663,0))),0)</f>
        <v>0</v>
      </c>
      <c r="AB663" s="75" t="n">
        <f aca="false">IF(W663&lt;&gt;Y663,(IF(N663=0,G663*(INFORMAÇÕES!$Q$70/INFORMAÇÕES!$Q$72),IF(N663="C",G663,0))),0)</f>
        <v>0</v>
      </c>
      <c r="AC663" s="75" t="n">
        <f aca="false">IF(W663&lt;&gt;Y663,(IF(N663=0,G663*INFORMAÇÕES!$U$115,IF(N663="CF",G663,0))),0)</f>
        <v>0</v>
      </c>
      <c r="AD663" s="75" t="n">
        <f aca="false">IF(W663&lt;&gt;Y663,(IF(N663=0,G663*INFORMAÇÕES!$U$116,IF(N663="O",G663,0))),0)</f>
        <v>0</v>
      </c>
      <c r="AE663" s="75" t="n">
        <f aca="false">IF(E663&lt;&gt;0,G663,0)</f>
        <v>0</v>
      </c>
      <c r="AF663" s="75" t="n">
        <f aca="false">IF(W663&lt;&gt;Y663,(IF(N663=0,J663*(INFORMAÇÕES!$Q$89/INFORMAÇÕES!$Q$92),IF(N663="R",J663,0))),0)</f>
        <v>0</v>
      </c>
      <c r="AG663" s="75" t="n">
        <f aca="false">IF(W663&lt;&gt;Y663,(IF(N663=0,J663*(INFORMAÇÕES!$Q$90/INFORMAÇÕES!$Q$92),IF(N663="C",J663,0))),0)</f>
        <v>0</v>
      </c>
      <c r="AH663" s="75" t="n">
        <f aca="false">IF(W663&lt;&gt;Y663,(IF(N663="",J663*INFORMAÇÕES!$U$115,IF(N663="CF",J663,0))),0)</f>
        <v>0</v>
      </c>
      <c r="AI663" s="75" t="n">
        <f aca="false">IF(W663&lt;&gt;Y663,(IF(N663="",J663*INFORMAÇÕES!$U$116,IF(N663="O",J663,0))),0)</f>
        <v>0</v>
      </c>
      <c r="AJ663" s="75" t="n">
        <f aca="false">IF(H663&lt;&gt;0,J663,0)</f>
        <v>0</v>
      </c>
      <c r="AK663" s="75" t="n">
        <f aca="false">IF(K663&lt;&gt;0,L663,0)</f>
        <v>0</v>
      </c>
    </row>
    <row r="664" s="174" customFormat="true" ht="14.25" hidden="false" customHeight="false" outlineLevel="0" collapsed="false">
      <c r="A664" s="159" t="n">
        <v>652</v>
      </c>
      <c r="B664" s="160" t="n">
        <f aca="false">IF('ORÇ.GLOBAL P CAIXA'!$K663="EXEC.",0,'ORÇ.REPROG. P CAIXA'!B664)</f>
        <v>0</v>
      </c>
      <c r="C664" s="161" t="n">
        <f aca="false">IF('ORÇ.GLOBAL P CAIXA'!$K663="EXEC.",0,'ORÇ.REPROG. P CAIXA'!C664)</f>
        <v>0</v>
      </c>
      <c r="D664" s="162" t="n">
        <f aca="false">IF('ORÇ.GLOBAL P CAIXA'!$K663="EXEC.",0,'ORÇ.REPROG. P CAIXA'!D664)</f>
        <v>0</v>
      </c>
      <c r="E664" s="163" t="n">
        <f aca="false">IF('ORÇ.GLOBAL P CAIXA'!$K663="EXEC.",0,'ORÇ.REPROG. P CAIXA'!E664)</f>
        <v>0</v>
      </c>
      <c r="F664" s="163" t="n">
        <f aca="false">IF('ORÇ.GLOBAL P CAIXA'!K663="EXEC.",0,IF('ORÇ.GLOBAL EMPRESA'!G663&gt;0,'ORÇ.GLOBAL EMPRESA'!G663,'ORÇ.GLOBAL P CAIXA'!F663))</f>
        <v>0</v>
      </c>
      <c r="G664" s="163" t="n">
        <f aca="false">IF(E664&lt;&gt;0,ROUND(E664*F664,2),IF(AE664=0,(SUMIF($W$13:$W$1012,B664,$AE$13:$AE$1012)),AE664))</f>
        <v>0</v>
      </c>
      <c r="H664" s="661" t="n">
        <f aca="false">IF('ORÇ.GLOBAL P CAIXA'!K663="EXEC.",0,'ORÇ.REPROG. P CAIXA'!H664)</f>
        <v>0</v>
      </c>
      <c r="I664" s="661" t="n">
        <f aca="false">IF('ORÇ.GLOBAL P CAIXA'!K663="EXEC.",0,'ORÇ.REPROG. P CAIXA'!I664)</f>
        <v>0</v>
      </c>
      <c r="J664" s="163" t="n">
        <f aca="false">IF(H664&lt;&gt;0,ROUND(H664*I664,2),IF(AJ664=0,(SUMIF($W$13:$W$1012,B664,$AJ$13:$AJ$1012)),AJ664))</f>
        <v>0</v>
      </c>
      <c r="K664" s="163" t="n">
        <f aca="false">H664-E664</f>
        <v>0</v>
      </c>
      <c r="L664" s="163" t="n">
        <f aca="false">J664-G664</f>
        <v>0</v>
      </c>
      <c r="M664" s="662" t="str">
        <f aca="false">IF('ORÇ.GLOBAL P CAIXA'!K663="EXEC.","",IF('ORÇ.REPROG. P CAIXA'!M664&gt;0,'ORÇ.REPROG. P CAIXA'!M664,""))</f>
        <v/>
      </c>
      <c r="N664" s="663" t="str">
        <f aca="false">IF('ORÇ.GLOBAL P CAIXA'!K663="EXEC.","",IF('ORÇ.REPROG. P CAIXA'!N664&gt;0,'ORÇ.REPROG. P CAIXA'!N664,""))</f>
        <v/>
      </c>
      <c r="O664" s="166" t="str">
        <f aca="false">IF('ORÇ.GLOBAL P CAIXA'!$K663="EXEC.","",'ORÇ.REPROG. P CAIXA'!O664)</f>
        <v/>
      </c>
      <c r="P664" s="167"/>
      <c r="Q664" s="168" t="str">
        <f aca="false">IF(B664&gt;0,"ok","ocultar")</f>
        <v>ocultar</v>
      </c>
      <c r="R664" s="649"/>
      <c r="S664" s="649"/>
      <c r="T664" s="650"/>
      <c r="V664" s="88"/>
      <c r="W664" s="157" t="n">
        <f aca="false">IF(B664=0,W663,IF(ISNONTEXT(B664)=TRUE(),INT(B664),INT(LEFT(B664,FIND(".",B664)-1))))</f>
        <v>3</v>
      </c>
      <c r="X664" s="157" t="str">
        <f aca="false">IF(X665=1,1,IF(B664&lt;&gt;0,1,IF(C664&lt;&gt;0,1,IF(D664&lt;&gt;0,1,IF(E664&lt;&gt;0,1,"")))))</f>
        <v/>
      </c>
      <c r="Y664" s="157" t="str">
        <f aca="false">IF(W664=0," ",IF(W664&lt;&gt;W663,W664," "))</f>
        <v> </v>
      </c>
      <c r="Z664" s="88"/>
      <c r="AA664" s="75" t="n">
        <f aca="false">IF(W664&lt;&gt;Y664,(IF(N664=0,G664*(INFORMAÇÕES!$Q$69/INFORMAÇÕES!$Q$72),IF(N664="R",G664,0))),0)</f>
        <v>0</v>
      </c>
      <c r="AB664" s="75" t="n">
        <f aca="false">IF(W664&lt;&gt;Y664,(IF(N664=0,G664*(INFORMAÇÕES!$Q$70/INFORMAÇÕES!$Q$72),IF(N664="C",G664,0))),0)</f>
        <v>0</v>
      </c>
      <c r="AC664" s="75" t="n">
        <f aca="false">IF(W664&lt;&gt;Y664,(IF(N664=0,G664*INFORMAÇÕES!$U$115,IF(N664="CF",G664,0))),0)</f>
        <v>0</v>
      </c>
      <c r="AD664" s="75" t="n">
        <f aca="false">IF(W664&lt;&gt;Y664,(IF(N664=0,G664*INFORMAÇÕES!$U$116,IF(N664="O",G664,0))),0)</f>
        <v>0</v>
      </c>
      <c r="AE664" s="75" t="n">
        <f aca="false">IF(E664&lt;&gt;0,G664,0)</f>
        <v>0</v>
      </c>
      <c r="AF664" s="75" t="n">
        <f aca="false">IF(W664&lt;&gt;Y664,(IF(N664=0,J664*(INFORMAÇÕES!$Q$89/INFORMAÇÕES!$Q$92),IF(N664="R",J664,0))),0)</f>
        <v>0</v>
      </c>
      <c r="AG664" s="75" t="n">
        <f aca="false">IF(W664&lt;&gt;Y664,(IF(N664=0,J664*(INFORMAÇÕES!$Q$90/INFORMAÇÕES!$Q$92),IF(N664="C",J664,0))),0)</f>
        <v>0</v>
      </c>
      <c r="AH664" s="75" t="n">
        <f aca="false">IF(W664&lt;&gt;Y664,(IF(N664="",J664*INFORMAÇÕES!$U$115,IF(N664="CF",J664,0))),0)</f>
        <v>0</v>
      </c>
      <c r="AI664" s="75" t="n">
        <f aca="false">IF(W664&lt;&gt;Y664,(IF(N664="",J664*INFORMAÇÕES!$U$116,IF(N664="O",J664,0))),0)</f>
        <v>0</v>
      </c>
      <c r="AJ664" s="75" t="n">
        <f aca="false">IF(H664&lt;&gt;0,J664,0)</f>
        <v>0</v>
      </c>
      <c r="AK664" s="75" t="n">
        <f aca="false">IF(K664&lt;&gt;0,L664,0)</f>
        <v>0</v>
      </c>
    </row>
    <row r="665" s="174" customFormat="true" ht="14.25" hidden="false" customHeight="false" outlineLevel="0" collapsed="false">
      <c r="A665" s="159" t="n">
        <v>653</v>
      </c>
      <c r="B665" s="160" t="n">
        <f aca="false">IF('ORÇ.GLOBAL P CAIXA'!$K664="EXEC.",0,'ORÇ.REPROG. P CAIXA'!B665)</f>
        <v>0</v>
      </c>
      <c r="C665" s="161" t="n">
        <f aca="false">IF('ORÇ.GLOBAL P CAIXA'!$K664="EXEC.",0,'ORÇ.REPROG. P CAIXA'!C665)</f>
        <v>0</v>
      </c>
      <c r="D665" s="162" t="n">
        <f aca="false">IF('ORÇ.GLOBAL P CAIXA'!$K664="EXEC.",0,'ORÇ.REPROG. P CAIXA'!D665)</f>
        <v>0</v>
      </c>
      <c r="E665" s="163" t="n">
        <f aca="false">IF('ORÇ.GLOBAL P CAIXA'!$K664="EXEC.",0,'ORÇ.REPROG. P CAIXA'!E665)</f>
        <v>0</v>
      </c>
      <c r="F665" s="163" t="n">
        <f aca="false">IF('ORÇ.GLOBAL P CAIXA'!K664="EXEC.",0,IF('ORÇ.GLOBAL EMPRESA'!G664&gt;0,'ORÇ.GLOBAL EMPRESA'!G664,'ORÇ.GLOBAL P CAIXA'!F664))</f>
        <v>0</v>
      </c>
      <c r="G665" s="163" t="n">
        <f aca="false">IF(E665&lt;&gt;0,ROUND(E665*F665,2),IF(AE665=0,(SUMIF($W$13:$W$1012,B665,$AE$13:$AE$1012)),AE665))</f>
        <v>0</v>
      </c>
      <c r="H665" s="661" t="n">
        <f aca="false">IF('ORÇ.GLOBAL P CAIXA'!K664="EXEC.",0,'ORÇ.REPROG. P CAIXA'!H665)</f>
        <v>0</v>
      </c>
      <c r="I665" s="661" t="n">
        <f aca="false">IF('ORÇ.GLOBAL P CAIXA'!K664="EXEC.",0,'ORÇ.REPROG. P CAIXA'!I665)</f>
        <v>0</v>
      </c>
      <c r="J665" s="163" t="n">
        <f aca="false">IF(H665&lt;&gt;0,ROUND(H665*I665,2),IF(AJ665=0,(SUMIF($W$13:$W$1012,B665,$AJ$13:$AJ$1012)),AJ665))</f>
        <v>0</v>
      </c>
      <c r="K665" s="163" t="n">
        <f aca="false">H665-E665</f>
        <v>0</v>
      </c>
      <c r="L665" s="163" t="n">
        <f aca="false">J665-G665</f>
        <v>0</v>
      </c>
      <c r="M665" s="662" t="str">
        <f aca="false">IF('ORÇ.GLOBAL P CAIXA'!K664="EXEC.","",IF('ORÇ.REPROG. P CAIXA'!M665&gt;0,'ORÇ.REPROG. P CAIXA'!M665,""))</f>
        <v/>
      </c>
      <c r="N665" s="663" t="str">
        <f aca="false">IF('ORÇ.GLOBAL P CAIXA'!K664="EXEC.","",IF('ORÇ.REPROG. P CAIXA'!N665&gt;0,'ORÇ.REPROG. P CAIXA'!N665,""))</f>
        <v/>
      </c>
      <c r="O665" s="166" t="str">
        <f aca="false">IF('ORÇ.GLOBAL P CAIXA'!$K664="EXEC.","",'ORÇ.REPROG. P CAIXA'!O665)</f>
        <v/>
      </c>
      <c r="P665" s="167"/>
      <c r="Q665" s="168" t="str">
        <f aca="false">IF(B665&gt;0,"ok","ocultar")</f>
        <v>ocultar</v>
      </c>
      <c r="R665" s="649"/>
      <c r="S665" s="649"/>
      <c r="T665" s="650"/>
      <c r="V665" s="88"/>
      <c r="W665" s="157" t="n">
        <f aca="false">IF(B665=0,W664,IF(ISNONTEXT(B665)=TRUE(),INT(B665),INT(LEFT(B665,FIND(".",B665)-1))))</f>
        <v>3</v>
      </c>
      <c r="X665" s="157" t="str">
        <f aca="false">IF(X666=1,1,IF(B665&lt;&gt;0,1,IF(C665&lt;&gt;0,1,IF(D665&lt;&gt;0,1,IF(E665&lt;&gt;0,1,"")))))</f>
        <v/>
      </c>
      <c r="Y665" s="157" t="str">
        <f aca="false">IF(W665=0," ",IF(W665&lt;&gt;W664,W665," "))</f>
        <v> </v>
      </c>
      <c r="Z665" s="88"/>
      <c r="AA665" s="75" t="n">
        <f aca="false">IF(W665&lt;&gt;Y665,(IF(N665=0,G665*(INFORMAÇÕES!$Q$69/INFORMAÇÕES!$Q$72),IF(N665="R",G665,0))),0)</f>
        <v>0</v>
      </c>
      <c r="AB665" s="75" t="n">
        <f aca="false">IF(W665&lt;&gt;Y665,(IF(N665=0,G665*(INFORMAÇÕES!$Q$70/INFORMAÇÕES!$Q$72),IF(N665="C",G665,0))),0)</f>
        <v>0</v>
      </c>
      <c r="AC665" s="75" t="n">
        <f aca="false">IF(W665&lt;&gt;Y665,(IF(N665=0,G665*INFORMAÇÕES!$U$115,IF(N665="CF",G665,0))),0)</f>
        <v>0</v>
      </c>
      <c r="AD665" s="75" t="n">
        <f aca="false">IF(W665&lt;&gt;Y665,(IF(N665=0,G665*INFORMAÇÕES!$U$116,IF(N665="O",G665,0))),0)</f>
        <v>0</v>
      </c>
      <c r="AE665" s="75" t="n">
        <f aca="false">IF(E665&lt;&gt;0,G665,0)</f>
        <v>0</v>
      </c>
      <c r="AF665" s="75" t="n">
        <f aca="false">IF(W665&lt;&gt;Y665,(IF(N665=0,J665*(INFORMAÇÕES!$Q$89/INFORMAÇÕES!$Q$92),IF(N665="R",J665,0))),0)</f>
        <v>0</v>
      </c>
      <c r="AG665" s="75" t="n">
        <f aca="false">IF(W665&lt;&gt;Y665,(IF(N665=0,J665*(INFORMAÇÕES!$Q$90/INFORMAÇÕES!$Q$92),IF(N665="C",J665,0))),0)</f>
        <v>0</v>
      </c>
      <c r="AH665" s="75" t="n">
        <f aca="false">IF(W665&lt;&gt;Y665,(IF(N665="",J665*INFORMAÇÕES!$U$115,IF(N665="CF",J665,0))),0)</f>
        <v>0</v>
      </c>
      <c r="AI665" s="75" t="n">
        <f aca="false">IF(W665&lt;&gt;Y665,(IF(N665="",J665*INFORMAÇÕES!$U$116,IF(N665="O",J665,0))),0)</f>
        <v>0</v>
      </c>
      <c r="AJ665" s="75" t="n">
        <f aca="false">IF(H665&lt;&gt;0,J665,0)</f>
        <v>0</v>
      </c>
      <c r="AK665" s="75" t="n">
        <f aca="false">IF(K665&lt;&gt;0,L665,0)</f>
        <v>0</v>
      </c>
    </row>
    <row r="666" s="174" customFormat="true" ht="14.25" hidden="false" customHeight="false" outlineLevel="0" collapsed="false">
      <c r="A666" s="159" t="n">
        <v>654</v>
      </c>
      <c r="B666" s="160" t="n">
        <f aca="false">IF('ORÇ.GLOBAL P CAIXA'!$K665="EXEC.",0,'ORÇ.REPROG. P CAIXA'!B666)</f>
        <v>0</v>
      </c>
      <c r="C666" s="161" t="n">
        <f aca="false">IF('ORÇ.GLOBAL P CAIXA'!$K665="EXEC.",0,'ORÇ.REPROG. P CAIXA'!C666)</f>
        <v>0</v>
      </c>
      <c r="D666" s="162" t="n">
        <f aca="false">IF('ORÇ.GLOBAL P CAIXA'!$K665="EXEC.",0,'ORÇ.REPROG. P CAIXA'!D666)</f>
        <v>0</v>
      </c>
      <c r="E666" s="163" t="n">
        <f aca="false">IF('ORÇ.GLOBAL P CAIXA'!$K665="EXEC.",0,'ORÇ.REPROG. P CAIXA'!E666)</f>
        <v>0</v>
      </c>
      <c r="F666" s="163" t="n">
        <f aca="false">IF('ORÇ.GLOBAL P CAIXA'!K665="EXEC.",0,IF('ORÇ.GLOBAL EMPRESA'!G665&gt;0,'ORÇ.GLOBAL EMPRESA'!G665,'ORÇ.GLOBAL P CAIXA'!F665))</f>
        <v>0</v>
      </c>
      <c r="G666" s="163" t="n">
        <f aca="false">IF(E666&lt;&gt;0,ROUND(E666*F666,2),IF(AE666=0,(SUMIF($W$13:$W$1012,B666,$AE$13:$AE$1012)),AE666))</f>
        <v>0</v>
      </c>
      <c r="H666" s="661" t="n">
        <f aca="false">IF('ORÇ.GLOBAL P CAIXA'!K665="EXEC.",0,'ORÇ.REPROG. P CAIXA'!H666)</f>
        <v>0</v>
      </c>
      <c r="I666" s="661" t="n">
        <f aca="false">IF('ORÇ.GLOBAL P CAIXA'!K665="EXEC.",0,'ORÇ.REPROG. P CAIXA'!I666)</f>
        <v>0</v>
      </c>
      <c r="J666" s="163" t="n">
        <f aca="false">IF(H666&lt;&gt;0,ROUND(H666*I666,2),IF(AJ666=0,(SUMIF($W$13:$W$1012,B666,$AJ$13:$AJ$1012)),AJ666))</f>
        <v>0</v>
      </c>
      <c r="K666" s="163" t="n">
        <f aca="false">H666-E666</f>
        <v>0</v>
      </c>
      <c r="L666" s="163" t="n">
        <f aca="false">J666-G666</f>
        <v>0</v>
      </c>
      <c r="M666" s="662" t="str">
        <f aca="false">IF('ORÇ.GLOBAL P CAIXA'!K665="EXEC.","",IF('ORÇ.REPROG. P CAIXA'!M666&gt;0,'ORÇ.REPROG. P CAIXA'!M666,""))</f>
        <v/>
      </c>
      <c r="N666" s="663" t="str">
        <f aca="false">IF('ORÇ.GLOBAL P CAIXA'!K665="EXEC.","",IF('ORÇ.REPROG. P CAIXA'!N666&gt;0,'ORÇ.REPROG. P CAIXA'!N666,""))</f>
        <v/>
      </c>
      <c r="O666" s="166" t="str">
        <f aca="false">IF('ORÇ.GLOBAL P CAIXA'!$K665="EXEC.","",'ORÇ.REPROG. P CAIXA'!O666)</f>
        <v/>
      </c>
      <c r="P666" s="167"/>
      <c r="Q666" s="168" t="str">
        <f aca="false">IF(B666&gt;0,"ok","ocultar")</f>
        <v>ocultar</v>
      </c>
      <c r="R666" s="649"/>
      <c r="S666" s="649"/>
      <c r="T666" s="650"/>
      <c r="V666" s="88"/>
      <c r="W666" s="157" t="n">
        <f aca="false">IF(B666=0,W665,IF(ISNONTEXT(B666)=TRUE(),INT(B666),INT(LEFT(B666,FIND(".",B666)-1))))</f>
        <v>3</v>
      </c>
      <c r="X666" s="157" t="str">
        <f aca="false">IF(X667=1,1,IF(B666&lt;&gt;0,1,IF(C666&lt;&gt;0,1,IF(D666&lt;&gt;0,1,IF(E666&lt;&gt;0,1,"")))))</f>
        <v/>
      </c>
      <c r="Y666" s="157" t="str">
        <f aca="false">IF(W666=0," ",IF(W666&lt;&gt;W665,W666," "))</f>
        <v> </v>
      </c>
      <c r="Z666" s="88"/>
      <c r="AA666" s="75" t="n">
        <f aca="false">IF(W666&lt;&gt;Y666,(IF(N666=0,G666*(INFORMAÇÕES!$Q$69/INFORMAÇÕES!$Q$72),IF(N666="R",G666,0))),0)</f>
        <v>0</v>
      </c>
      <c r="AB666" s="75" t="n">
        <f aca="false">IF(W666&lt;&gt;Y666,(IF(N666=0,G666*(INFORMAÇÕES!$Q$70/INFORMAÇÕES!$Q$72),IF(N666="C",G666,0))),0)</f>
        <v>0</v>
      </c>
      <c r="AC666" s="75" t="n">
        <f aca="false">IF(W666&lt;&gt;Y666,(IF(N666=0,G666*INFORMAÇÕES!$U$115,IF(N666="CF",G666,0))),0)</f>
        <v>0</v>
      </c>
      <c r="AD666" s="75" t="n">
        <f aca="false">IF(W666&lt;&gt;Y666,(IF(N666=0,G666*INFORMAÇÕES!$U$116,IF(N666="O",G666,0))),0)</f>
        <v>0</v>
      </c>
      <c r="AE666" s="75" t="n">
        <f aca="false">IF(E666&lt;&gt;0,G666,0)</f>
        <v>0</v>
      </c>
      <c r="AF666" s="75" t="n">
        <f aca="false">IF(W666&lt;&gt;Y666,(IF(N666=0,J666*(INFORMAÇÕES!$Q$89/INFORMAÇÕES!$Q$92),IF(N666="R",J666,0))),0)</f>
        <v>0</v>
      </c>
      <c r="AG666" s="75" t="n">
        <f aca="false">IF(W666&lt;&gt;Y666,(IF(N666=0,J666*(INFORMAÇÕES!$Q$90/INFORMAÇÕES!$Q$92),IF(N666="C",J666,0))),0)</f>
        <v>0</v>
      </c>
      <c r="AH666" s="75" t="n">
        <f aca="false">IF(W666&lt;&gt;Y666,(IF(N666="",J666*INFORMAÇÕES!$U$115,IF(N666="CF",J666,0))),0)</f>
        <v>0</v>
      </c>
      <c r="AI666" s="75" t="n">
        <f aca="false">IF(W666&lt;&gt;Y666,(IF(N666="",J666*INFORMAÇÕES!$U$116,IF(N666="O",J666,0))),0)</f>
        <v>0</v>
      </c>
      <c r="AJ666" s="75" t="n">
        <f aca="false">IF(H666&lt;&gt;0,J666,0)</f>
        <v>0</v>
      </c>
      <c r="AK666" s="75" t="n">
        <f aca="false">IF(K666&lt;&gt;0,L666,0)</f>
        <v>0</v>
      </c>
    </row>
    <row r="667" s="174" customFormat="true" ht="14.25" hidden="false" customHeight="false" outlineLevel="0" collapsed="false">
      <c r="A667" s="159" t="n">
        <v>655</v>
      </c>
      <c r="B667" s="160" t="n">
        <f aca="false">IF('ORÇ.GLOBAL P CAIXA'!$K666="EXEC.",0,'ORÇ.REPROG. P CAIXA'!B667)</f>
        <v>0</v>
      </c>
      <c r="C667" s="161" t="n">
        <f aca="false">IF('ORÇ.GLOBAL P CAIXA'!$K666="EXEC.",0,'ORÇ.REPROG. P CAIXA'!C667)</f>
        <v>0</v>
      </c>
      <c r="D667" s="162" t="n">
        <f aca="false">IF('ORÇ.GLOBAL P CAIXA'!$K666="EXEC.",0,'ORÇ.REPROG. P CAIXA'!D667)</f>
        <v>0</v>
      </c>
      <c r="E667" s="163" t="n">
        <f aca="false">IF('ORÇ.GLOBAL P CAIXA'!$K666="EXEC.",0,'ORÇ.REPROG. P CAIXA'!E667)</f>
        <v>0</v>
      </c>
      <c r="F667" s="163" t="n">
        <f aca="false">IF('ORÇ.GLOBAL P CAIXA'!K666="EXEC.",0,IF('ORÇ.GLOBAL EMPRESA'!G666&gt;0,'ORÇ.GLOBAL EMPRESA'!G666,'ORÇ.GLOBAL P CAIXA'!F666))</f>
        <v>0</v>
      </c>
      <c r="G667" s="163" t="n">
        <f aca="false">IF(E667&lt;&gt;0,ROUND(E667*F667,2),IF(AE667=0,(SUMIF($W$13:$W$1012,B667,$AE$13:$AE$1012)),AE667))</f>
        <v>0</v>
      </c>
      <c r="H667" s="661" t="n">
        <f aca="false">IF('ORÇ.GLOBAL P CAIXA'!K666="EXEC.",0,'ORÇ.REPROG. P CAIXA'!H667)</f>
        <v>0</v>
      </c>
      <c r="I667" s="661" t="n">
        <f aca="false">IF('ORÇ.GLOBAL P CAIXA'!K666="EXEC.",0,'ORÇ.REPROG. P CAIXA'!I667)</f>
        <v>0</v>
      </c>
      <c r="J667" s="163" t="n">
        <f aca="false">IF(H667&lt;&gt;0,ROUND(H667*I667,2),IF(AJ667=0,(SUMIF($W$13:$W$1012,B667,$AJ$13:$AJ$1012)),AJ667))</f>
        <v>0</v>
      </c>
      <c r="K667" s="163" t="n">
        <f aca="false">H667-E667</f>
        <v>0</v>
      </c>
      <c r="L667" s="163" t="n">
        <f aca="false">J667-G667</f>
        <v>0</v>
      </c>
      <c r="M667" s="662" t="str">
        <f aca="false">IF('ORÇ.GLOBAL P CAIXA'!K666="EXEC.","",IF('ORÇ.REPROG. P CAIXA'!M667&gt;0,'ORÇ.REPROG. P CAIXA'!M667,""))</f>
        <v/>
      </c>
      <c r="N667" s="663" t="str">
        <f aca="false">IF('ORÇ.GLOBAL P CAIXA'!K666="EXEC.","",IF('ORÇ.REPROG. P CAIXA'!N667&gt;0,'ORÇ.REPROG. P CAIXA'!N667,""))</f>
        <v/>
      </c>
      <c r="O667" s="166" t="str">
        <f aca="false">IF('ORÇ.GLOBAL P CAIXA'!$K666="EXEC.","",'ORÇ.REPROG. P CAIXA'!O667)</f>
        <v/>
      </c>
      <c r="P667" s="167"/>
      <c r="Q667" s="168" t="str">
        <f aca="false">IF(B667&gt;0,"ok","ocultar")</f>
        <v>ocultar</v>
      </c>
      <c r="R667" s="649"/>
      <c r="S667" s="649"/>
      <c r="T667" s="650"/>
      <c r="V667" s="88"/>
      <c r="W667" s="157" t="n">
        <f aca="false">IF(B667=0,W666,IF(ISNONTEXT(B667)=TRUE(),INT(B667),INT(LEFT(B667,FIND(".",B667)-1))))</f>
        <v>3</v>
      </c>
      <c r="X667" s="157" t="str">
        <f aca="false">IF(X668=1,1,IF(B667&lt;&gt;0,1,IF(C667&lt;&gt;0,1,IF(D667&lt;&gt;0,1,IF(E667&lt;&gt;0,1,"")))))</f>
        <v/>
      </c>
      <c r="Y667" s="157" t="str">
        <f aca="false">IF(W667=0," ",IF(W667&lt;&gt;W666,W667," "))</f>
        <v> </v>
      </c>
      <c r="Z667" s="88"/>
      <c r="AA667" s="75" t="n">
        <f aca="false">IF(W667&lt;&gt;Y667,(IF(N667=0,G667*(INFORMAÇÕES!$Q$69/INFORMAÇÕES!$Q$72),IF(N667="R",G667,0))),0)</f>
        <v>0</v>
      </c>
      <c r="AB667" s="75" t="n">
        <f aca="false">IF(W667&lt;&gt;Y667,(IF(N667=0,G667*(INFORMAÇÕES!$Q$70/INFORMAÇÕES!$Q$72),IF(N667="C",G667,0))),0)</f>
        <v>0</v>
      </c>
      <c r="AC667" s="75" t="n">
        <f aca="false">IF(W667&lt;&gt;Y667,(IF(N667=0,G667*INFORMAÇÕES!$U$115,IF(N667="CF",G667,0))),0)</f>
        <v>0</v>
      </c>
      <c r="AD667" s="75" t="n">
        <f aca="false">IF(W667&lt;&gt;Y667,(IF(N667=0,G667*INFORMAÇÕES!$U$116,IF(N667="O",G667,0))),0)</f>
        <v>0</v>
      </c>
      <c r="AE667" s="75" t="n">
        <f aca="false">IF(E667&lt;&gt;0,G667,0)</f>
        <v>0</v>
      </c>
      <c r="AF667" s="75" t="n">
        <f aca="false">IF(W667&lt;&gt;Y667,(IF(N667=0,J667*(INFORMAÇÕES!$Q$89/INFORMAÇÕES!$Q$92),IF(N667="R",J667,0))),0)</f>
        <v>0</v>
      </c>
      <c r="AG667" s="75" t="n">
        <f aca="false">IF(W667&lt;&gt;Y667,(IF(N667=0,J667*(INFORMAÇÕES!$Q$90/INFORMAÇÕES!$Q$92),IF(N667="C",J667,0))),0)</f>
        <v>0</v>
      </c>
      <c r="AH667" s="75" t="n">
        <f aca="false">IF(W667&lt;&gt;Y667,(IF(N667="",J667*INFORMAÇÕES!$U$115,IF(N667="CF",J667,0))),0)</f>
        <v>0</v>
      </c>
      <c r="AI667" s="75" t="n">
        <f aca="false">IF(W667&lt;&gt;Y667,(IF(N667="",J667*INFORMAÇÕES!$U$116,IF(N667="O",J667,0))),0)</f>
        <v>0</v>
      </c>
      <c r="AJ667" s="75" t="n">
        <f aca="false">IF(H667&lt;&gt;0,J667,0)</f>
        <v>0</v>
      </c>
      <c r="AK667" s="75" t="n">
        <f aca="false">IF(K667&lt;&gt;0,L667,0)</f>
        <v>0</v>
      </c>
    </row>
    <row r="668" s="174" customFormat="true" ht="14.25" hidden="false" customHeight="false" outlineLevel="0" collapsed="false">
      <c r="A668" s="159" t="n">
        <v>656</v>
      </c>
      <c r="B668" s="160" t="n">
        <f aca="false">IF('ORÇ.GLOBAL P CAIXA'!$K667="EXEC.",0,'ORÇ.REPROG. P CAIXA'!B668)</f>
        <v>0</v>
      </c>
      <c r="C668" s="161" t="n">
        <f aca="false">IF('ORÇ.GLOBAL P CAIXA'!$K667="EXEC.",0,'ORÇ.REPROG. P CAIXA'!C668)</f>
        <v>0</v>
      </c>
      <c r="D668" s="162" t="n">
        <f aca="false">IF('ORÇ.GLOBAL P CAIXA'!$K667="EXEC.",0,'ORÇ.REPROG. P CAIXA'!D668)</f>
        <v>0</v>
      </c>
      <c r="E668" s="163" t="n">
        <f aca="false">IF('ORÇ.GLOBAL P CAIXA'!$K667="EXEC.",0,'ORÇ.REPROG. P CAIXA'!E668)</f>
        <v>0</v>
      </c>
      <c r="F668" s="163" t="n">
        <f aca="false">IF('ORÇ.GLOBAL P CAIXA'!K667="EXEC.",0,IF('ORÇ.GLOBAL EMPRESA'!G667&gt;0,'ORÇ.GLOBAL EMPRESA'!G667,'ORÇ.GLOBAL P CAIXA'!F667))</f>
        <v>0</v>
      </c>
      <c r="G668" s="163" t="n">
        <f aca="false">IF(E668&lt;&gt;0,ROUND(E668*F668,2),IF(AE668=0,(SUMIF($W$13:$W$1012,B668,$AE$13:$AE$1012)),AE668))</f>
        <v>0</v>
      </c>
      <c r="H668" s="661" t="n">
        <f aca="false">IF('ORÇ.GLOBAL P CAIXA'!K667="EXEC.",0,'ORÇ.REPROG. P CAIXA'!H668)</f>
        <v>0</v>
      </c>
      <c r="I668" s="661" t="n">
        <f aca="false">IF('ORÇ.GLOBAL P CAIXA'!K667="EXEC.",0,'ORÇ.REPROG. P CAIXA'!I668)</f>
        <v>0</v>
      </c>
      <c r="J668" s="163" t="n">
        <f aca="false">IF(H668&lt;&gt;0,ROUND(H668*I668,2),IF(AJ668=0,(SUMIF($W$13:$W$1012,B668,$AJ$13:$AJ$1012)),AJ668))</f>
        <v>0</v>
      </c>
      <c r="K668" s="163" t="n">
        <f aca="false">H668-E668</f>
        <v>0</v>
      </c>
      <c r="L668" s="163" t="n">
        <f aca="false">J668-G668</f>
        <v>0</v>
      </c>
      <c r="M668" s="662" t="str">
        <f aca="false">IF('ORÇ.GLOBAL P CAIXA'!K667="EXEC.","",IF('ORÇ.REPROG. P CAIXA'!M668&gt;0,'ORÇ.REPROG. P CAIXA'!M668,""))</f>
        <v/>
      </c>
      <c r="N668" s="663" t="str">
        <f aca="false">IF('ORÇ.GLOBAL P CAIXA'!K667="EXEC.","",IF('ORÇ.REPROG. P CAIXA'!N668&gt;0,'ORÇ.REPROG. P CAIXA'!N668,""))</f>
        <v/>
      </c>
      <c r="O668" s="166" t="str">
        <f aca="false">IF('ORÇ.GLOBAL P CAIXA'!$K667="EXEC.","",'ORÇ.REPROG. P CAIXA'!O668)</f>
        <v/>
      </c>
      <c r="P668" s="167"/>
      <c r="Q668" s="168" t="str">
        <f aca="false">IF(B668&gt;0,"ok","ocultar")</f>
        <v>ocultar</v>
      </c>
      <c r="R668" s="649"/>
      <c r="S668" s="649"/>
      <c r="T668" s="650"/>
      <c r="V668" s="88"/>
      <c r="W668" s="157" t="n">
        <f aca="false">IF(B668=0,W667,IF(ISNONTEXT(B668)=TRUE(),INT(B668),INT(LEFT(B668,FIND(".",B668)-1))))</f>
        <v>3</v>
      </c>
      <c r="X668" s="157" t="str">
        <f aca="false">IF(X669=1,1,IF(B668&lt;&gt;0,1,IF(C668&lt;&gt;0,1,IF(D668&lt;&gt;0,1,IF(E668&lt;&gt;0,1,"")))))</f>
        <v/>
      </c>
      <c r="Y668" s="157" t="str">
        <f aca="false">IF(W668=0," ",IF(W668&lt;&gt;W667,W668," "))</f>
        <v> </v>
      </c>
      <c r="Z668" s="88"/>
      <c r="AA668" s="75" t="n">
        <f aca="false">IF(W668&lt;&gt;Y668,(IF(N668=0,G668*(INFORMAÇÕES!$Q$69/INFORMAÇÕES!$Q$72),IF(N668="R",G668,0))),0)</f>
        <v>0</v>
      </c>
      <c r="AB668" s="75" t="n">
        <f aca="false">IF(W668&lt;&gt;Y668,(IF(N668=0,G668*(INFORMAÇÕES!$Q$70/INFORMAÇÕES!$Q$72),IF(N668="C",G668,0))),0)</f>
        <v>0</v>
      </c>
      <c r="AC668" s="75" t="n">
        <f aca="false">IF(W668&lt;&gt;Y668,(IF(N668=0,G668*INFORMAÇÕES!$U$115,IF(N668="CF",G668,0))),0)</f>
        <v>0</v>
      </c>
      <c r="AD668" s="75" t="n">
        <f aca="false">IF(W668&lt;&gt;Y668,(IF(N668=0,G668*INFORMAÇÕES!$U$116,IF(N668="O",G668,0))),0)</f>
        <v>0</v>
      </c>
      <c r="AE668" s="75" t="n">
        <f aca="false">IF(E668&lt;&gt;0,G668,0)</f>
        <v>0</v>
      </c>
      <c r="AF668" s="75" t="n">
        <f aca="false">IF(W668&lt;&gt;Y668,(IF(N668=0,J668*(INFORMAÇÕES!$Q$89/INFORMAÇÕES!$Q$92),IF(N668="R",J668,0))),0)</f>
        <v>0</v>
      </c>
      <c r="AG668" s="75" t="n">
        <f aca="false">IF(W668&lt;&gt;Y668,(IF(N668=0,J668*(INFORMAÇÕES!$Q$90/INFORMAÇÕES!$Q$92),IF(N668="C",J668,0))),0)</f>
        <v>0</v>
      </c>
      <c r="AH668" s="75" t="n">
        <f aca="false">IF(W668&lt;&gt;Y668,(IF(N668="",J668*INFORMAÇÕES!$U$115,IF(N668="CF",J668,0))),0)</f>
        <v>0</v>
      </c>
      <c r="AI668" s="75" t="n">
        <f aca="false">IF(W668&lt;&gt;Y668,(IF(N668="",J668*INFORMAÇÕES!$U$116,IF(N668="O",J668,0))),0)</f>
        <v>0</v>
      </c>
      <c r="AJ668" s="75" t="n">
        <f aca="false">IF(H668&lt;&gt;0,J668,0)</f>
        <v>0</v>
      </c>
      <c r="AK668" s="75" t="n">
        <f aca="false">IF(K668&lt;&gt;0,L668,0)</f>
        <v>0</v>
      </c>
    </row>
    <row r="669" s="174" customFormat="true" ht="14.25" hidden="false" customHeight="false" outlineLevel="0" collapsed="false">
      <c r="A669" s="159" t="n">
        <v>657</v>
      </c>
      <c r="B669" s="160" t="n">
        <f aca="false">IF('ORÇ.GLOBAL P CAIXA'!$K668="EXEC.",0,'ORÇ.REPROG. P CAIXA'!B669)</f>
        <v>0</v>
      </c>
      <c r="C669" s="161" t="n">
        <f aca="false">IF('ORÇ.GLOBAL P CAIXA'!$K668="EXEC.",0,'ORÇ.REPROG. P CAIXA'!C669)</f>
        <v>0</v>
      </c>
      <c r="D669" s="162" t="n">
        <f aca="false">IF('ORÇ.GLOBAL P CAIXA'!$K668="EXEC.",0,'ORÇ.REPROG. P CAIXA'!D669)</f>
        <v>0</v>
      </c>
      <c r="E669" s="163" t="n">
        <f aca="false">IF('ORÇ.GLOBAL P CAIXA'!$K668="EXEC.",0,'ORÇ.REPROG. P CAIXA'!E669)</f>
        <v>0</v>
      </c>
      <c r="F669" s="163" t="n">
        <f aca="false">IF('ORÇ.GLOBAL P CAIXA'!K668="EXEC.",0,IF('ORÇ.GLOBAL EMPRESA'!G668&gt;0,'ORÇ.GLOBAL EMPRESA'!G668,'ORÇ.GLOBAL P CAIXA'!F668))</f>
        <v>0</v>
      </c>
      <c r="G669" s="163" t="n">
        <f aca="false">IF(E669&lt;&gt;0,ROUND(E669*F669,2),IF(AE669=0,(SUMIF($W$13:$W$1012,B669,$AE$13:$AE$1012)),AE669))</f>
        <v>0</v>
      </c>
      <c r="H669" s="661" t="n">
        <f aca="false">IF('ORÇ.GLOBAL P CAIXA'!K668="EXEC.",0,'ORÇ.REPROG. P CAIXA'!H669)</f>
        <v>0</v>
      </c>
      <c r="I669" s="661" t="n">
        <f aca="false">IF('ORÇ.GLOBAL P CAIXA'!K668="EXEC.",0,'ORÇ.REPROG. P CAIXA'!I669)</f>
        <v>0</v>
      </c>
      <c r="J669" s="163" t="n">
        <f aca="false">IF(H669&lt;&gt;0,ROUND(H669*I669,2),IF(AJ669=0,(SUMIF($W$13:$W$1012,B669,$AJ$13:$AJ$1012)),AJ669))</f>
        <v>0</v>
      </c>
      <c r="K669" s="163" t="n">
        <f aca="false">H669-E669</f>
        <v>0</v>
      </c>
      <c r="L669" s="163" t="n">
        <f aca="false">J669-G669</f>
        <v>0</v>
      </c>
      <c r="M669" s="662" t="str">
        <f aca="false">IF('ORÇ.GLOBAL P CAIXA'!K668="EXEC.","",IF('ORÇ.REPROG. P CAIXA'!M669&gt;0,'ORÇ.REPROG. P CAIXA'!M669,""))</f>
        <v/>
      </c>
      <c r="N669" s="663" t="str">
        <f aca="false">IF('ORÇ.GLOBAL P CAIXA'!K668="EXEC.","",IF('ORÇ.REPROG. P CAIXA'!N669&gt;0,'ORÇ.REPROG. P CAIXA'!N669,""))</f>
        <v/>
      </c>
      <c r="O669" s="166" t="str">
        <f aca="false">IF('ORÇ.GLOBAL P CAIXA'!$K668="EXEC.","",'ORÇ.REPROG. P CAIXA'!O669)</f>
        <v/>
      </c>
      <c r="P669" s="167"/>
      <c r="Q669" s="168" t="str">
        <f aca="false">IF(B669&gt;0,"ok","ocultar")</f>
        <v>ocultar</v>
      </c>
      <c r="R669" s="649"/>
      <c r="S669" s="649"/>
      <c r="T669" s="650"/>
      <c r="V669" s="88"/>
      <c r="W669" s="157" t="n">
        <f aca="false">IF(B669=0,W668,IF(ISNONTEXT(B669)=TRUE(),INT(B669),INT(LEFT(B669,FIND(".",B669)-1))))</f>
        <v>3</v>
      </c>
      <c r="X669" s="157" t="str">
        <f aca="false">IF(X670=1,1,IF(B669&lt;&gt;0,1,IF(C669&lt;&gt;0,1,IF(D669&lt;&gt;0,1,IF(E669&lt;&gt;0,1,"")))))</f>
        <v/>
      </c>
      <c r="Y669" s="157" t="str">
        <f aca="false">IF(W669=0," ",IF(W669&lt;&gt;W668,W669," "))</f>
        <v> </v>
      </c>
      <c r="Z669" s="88"/>
      <c r="AA669" s="75" t="n">
        <f aca="false">IF(W669&lt;&gt;Y669,(IF(N669=0,G669*(INFORMAÇÕES!$Q$69/INFORMAÇÕES!$Q$72),IF(N669="R",G669,0))),0)</f>
        <v>0</v>
      </c>
      <c r="AB669" s="75" t="n">
        <f aca="false">IF(W669&lt;&gt;Y669,(IF(N669=0,G669*(INFORMAÇÕES!$Q$70/INFORMAÇÕES!$Q$72),IF(N669="C",G669,0))),0)</f>
        <v>0</v>
      </c>
      <c r="AC669" s="75" t="n">
        <f aca="false">IF(W669&lt;&gt;Y669,(IF(N669=0,G669*INFORMAÇÕES!$U$115,IF(N669="CF",G669,0))),0)</f>
        <v>0</v>
      </c>
      <c r="AD669" s="75" t="n">
        <f aca="false">IF(W669&lt;&gt;Y669,(IF(N669=0,G669*INFORMAÇÕES!$U$116,IF(N669="O",G669,0))),0)</f>
        <v>0</v>
      </c>
      <c r="AE669" s="75" t="n">
        <f aca="false">IF(E669&lt;&gt;0,G669,0)</f>
        <v>0</v>
      </c>
      <c r="AF669" s="75" t="n">
        <f aca="false">IF(W669&lt;&gt;Y669,(IF(N669=0,J669*(INFORMAÇÕES!$Q$89/INFORMAÇÕES!$Q$92),IF(N669="R",J669,0))),0)</f>
        <v>0</v>
      </c>
      <c r="AG669" s="75" t="n">
        <f aca="false">IF(W669&lt;&gt;Y669,(IF(N669=0,J669*(INFORMAÇÕES!$Q$90/INFORMAÇÕES!$Q$92),IF(N669="C",J669,0))),0)</f>
        <v>0</v>
      </c>
      <c r="AH669" s="75" t="n">
        <f aca="false">IF(W669&lt;&gt;Y669,(IF(N669="",J669*INFORMAÇÕES!$U$115,IF(N669="CF",J669,0))),0)</f>
        <v>0</v>
      </c>
      <c r="AI669" s="75" t="n">
        <f aca="false">IF(W669&lt;&gt;Y669,(IF(N669="",J669*INFORMAÇÕES!$U$116,IF(N669="O",J669,0))),0)</f>
        <v>0</v>
      </c>
      <c r="AJ669" s="75" t="n">
        <f aca="false">IF(H669&lt;&gt;0,J669,0)</f>
        <v>0</v>
      </c>
      <c r="AK669" s="75" t="n">
        <f aca="false">IF(K669&lt;&gt;0,L669,0)</f>
        <v>0</v>
      </c>
    </row>
    <row r="670" s="174" customFormat="true" ht="14.25" hidden="false" customHeight="false" outlineLevel="0" collapsed="false">
      <c r="A670" s="159" t="n">
        <v>658</v>
      </c>
      <c r="B670" s="160" t="n">
        <f aca="false">IF('ORÇ.GLOBAL P CAIXA'!$K669="EXEC.",0,'ORÇ.REPROG. P CAIXA'!B670)</f>
        <v>0</v>
      </c>
      <c r="C670" s="161" t="n">
        <f aca="false">IF('ORÇ.GLOBAL P CAIXA'!$K669="EXEC.",0,'ORÇ.REPROG. P CAIXA'!C670)</f>
        <v>0</v>
      </c>
      <c r="D670" s="162" t="n">
        <f aca="false">IF('ORÇ.GLOBAL P CAIXA'!$K669="EXEC.",0,'ORÇ.REPROG. P CAIXA'!D670)</f>
        <v>0</v>
      </c>
      <c r="E670" s="163" t="n">
        <f aca="false">IF('ORÇ.GLOBAL P CAIXA'!$K669="EXEC.",0,'ORÇ.REPROG. P CAIXA'!E670)</f>
        <v>0</v>
      </c>
      <c r="F670" s="163" t="n">
        <f aca="false">IF('ORÇ.GLOBAL P CAIXA'!K669="EXEC.",0,IF('ORÇ.GLOBAL EMPRESA'!G669&gt;0,'ORÇ.GLOBAL EMPRESA'!G669,'ORÇ.GLOBAL P CAIXA'!F669))</f>
        <v>0</v>
      </c>
      <c r="G670" s="163" t="n">
        <f aca="false">IF(E670&lt;&gt;0,ROUND(E670*F670,2),IF(AE670=0,(SUMIF($W$13:$W$1012,B670,$AE$13:$AE$1012)),AE670))</f>
        <v>0</v>
      </c>
      <c r="H670" s="661" t="n">
        <f aca="false">IF('ORÇ.GLOBAL P CAIXA'!K669="EXEC.",0,'ORÇ.REPROG. P CAIXA'!H670)</f>
        <v>0</v>
      </c>
      <c r="I670" s="661" t="n">
        <f aca="false">IF('ORÇ.GLOBAL P CAIXA'!K669="EXEC.",0,'ORÇ.REPROG. P CAIXA'!I670)</f>
        <v>0</v>
      </c>
      <c r="J670" s="163" t="n">
        <f aca="false">IF(H670&lt;&gt;0,ROUND(H670*I670,2),IF(AJ670=0,(SUMIF($W$13:$W$1012,B670,$AJ$13:$AJ$1012)),AJ670))</f>
        <v>0</v>
      </c>
      <c r="K670" s="163" t="n">
        <f aca="false">H670-E670</f>
        <v>0</v>
      </c>
      <c r="L670" s="163" t="n">
        <f aca="false">J670-G670</f>
        <v>0</v>
      </c>
      <c r="M670" s="662" t="str">
        <f aca="false">IF('ORÇ.GLOBAL P CAIXA'!K669="EXEC.","",IF('ORÇ.REPROG. P CAIXA'!M670&gt;0,'ORÇ.REPROG. P CAIXA'!M670,""))</f>
        <v/>
      </c>
      <c r="N670" s="663" t="str">
        <f aca="false">IF('ORÇ.GLOBAL P CAIXA'!K669="EXEC.","",IF('ORÇ.REPROG. P CAIXA'!N670&gt;0,'ORÇ.REPROG. P CAIXA'!N670,""))</f>
        <v/>
      </c>
      <c r="O670" s="166" t="str">
        <f aca="false">IF('ORÇ.GLOBAL P CAIXA'!$K669="EXEC.","",'ORÇ.REPROG. P CAIXA'!O670)</f>
        <v/>
      </c>
      <c r="P670" s="167"/>
      <c r="Q670" s="168" t="str">
        <f aca="false">IF(B670&gt;0,"ok","ocultar")</f>
        <v>ocultar</v>
      </c>
      <c r="R670" s="649"/>
      <c r="S670" s="649"/>
      <c r="T670" s="650"/>
      <c r="V670" s="88"/>
      <c r="W670" s="157" t="n">
        <f aca="false">IF(B670=0,W669,IF(ISNONTEXT(B670)=TRUE(),INT(B670),INT(LEFT(B670,FIND(".",B670)-1))))</f>
        <v>3</v>
      </c>
      <c r="X670" s="157" t="str">
        <f aca="false">IF(X671=1,1,IF(B670&lt;&gt;0,1,IF(C670&lt;&gt;0,1,IF(D670&lt;&gt;0,1,IF(E670&lt;&gt;0,1,"")))))</f>
        <v/>
      </c>
      <c r="Y670" s="157" t="str">
        <f aca="false">IF(W670=0," ",IF(W670&lt;&gt;W669,W670," "))</f>
        <v> </v>
      </c>
      <c r="Z670" s="88"/>
      <c r="AA670" s="75" t="n">
        <f aca="false">IF(W670&lt;&gt;Y670,(IF(N670=0,G670*(INFORMAÇÕES!$Q$69/INFORMAÇÕES!$Q$72),IF(N670="R",G670,0))),0)</f>
        <v>0</v>
      </c>
      <c r="AB670" s="75" t="n">
        <f aca="false">IF(W670&lt;&gt;Y670,(IF(N670=0,G670*(INFORMAÇÕES!$Q$70/INFORMAÇÕES!$Q$72),IF(N670="C",G670,0))),0)</f>
        <v>0</v>
      </c>
      <c r="AC670" s="75" t="n">
        <f aca="false">IF(W670&lt;&gt;Y670,(IF(N670=0,G670*INFORMAÇÕES!$U$115,IF(N670="CF",G670,0))),0)</f>
        <v>0</v>
      </c>
      <c r="AD670" s="75" t="n">
        <f aca="false">IF(W670&lt;&gt;Y670,(IF(N670=0,G670*INFORMAÇÕES!$U$116,IF(N670="O",G670,0))),0)</f>
        <v>0</v>
      </c>
      <c r="AE670" s="75" t="n">
        <f aca="false">IF(E670&lt;&gt;0,G670,0)</f>
        <v>0</v>
      </c>
      <c r="AF670" s="75" t="n">
        <f aca="false">IF(W670&lt;&gt;Y670,(IF(N670=0,J670*(INFORMAÇÕES!$Q$89/INFORMAÇÕES!$Q$92),IF(N670="R",J670,0))),0)</f>
        <v>0</v>
      </c>
      <c r="AG670" s="75" t="n">
        <f aca="false">IF(W670&lt;&gt;Y670,(IF(N670=0,J670*(INFORMAÇÕES!$Q$90/INFORMAÇÕES!$Q$92),IF(N670="C",J670,0))),0)</f>
        <v>0</v>
      </c>
      <c r="AH670" s="75" t="n">
        <f aca="false">IF(W670&lt;&gt;Y670,(IF(N670="",J670*INFORMAÇÕES!$U$115,IF(N670="CF",J670,0))),0)</f>
        <v>0</v>
      </c>
      <c r="AI670" s="75" t="n">
        <f aca="false">IF(W670&lt;&gt;Y670,(IF(N670="",J670*INFORMAÇÕES!$U$116,IF(N670="O",J670,0))),0)</f>
        <v>0</v>
      </c>
      <c r="AJ670" s="75" t="n">
        <f aca="false">IF(H670&lt;&gt;0,J670,0)</f>
        <v>0</v>
      </c>
      <c r="AK670" s="75" t="n">
        <f aca="false">IF(K670&lt;&gt;0,L670,0)</f>
        <v>0</v>
      </c>
    </row>
    <row r="671" s="174" customFormat="true" ht="14.25" hidden="false" customHeight="false" outlineLevel="0" collapsed="false">
      <c r="A671" s="159" t="n">
        <v>659</v>
      </c>
      <c r="B671" s="160" t="n">
        <f aca="false">IF('ORÇ.GLOBAL P CAIXA'!$K670="EXEC.",0,'ORÇ.REPROG. P CAIXA'!B671)</f>
        <v>0</v>
      </c>
      <c r="C671" s="161" t="n">
        <f aca="false">IF('ORÇ.GLOBAL P CAIXA'!$K670="EXEC.",0,'ORÇ.REPROG. P CAIXA'!C671)</f>
        <v>0</v>
      </c>
      <c r="D671" s="162" t="n">
        <f aca="false">IF('ORÇ.GLOBAL P CAIXA'!$K670="EXEC.",0,'ORÇ.REPROG. P CAIXA'!D671)</f>
        <v>0</v>
      </c>
      <c r="E671" s="163" t="n">
        <f aca="false">IF('ORÇ.GLOBAL P CAIXA'!$K670="EXEC.",0,'ORÇ.REPROG. P CAIXA'!E671)</f>
        <v>0</v>
      </c>
      <c r="F671" s="163" t="n">
        <f aca="false">IF('ORÇ.GLOBAL P CAIXA'!K670="EXEC.",0,IF('ORÇ.GLOBAL EMPRESA'!G670&gt;0,'ORÇ.GLOBAL EMPRESA'!G670,'ORÇ.GLOBAL P CAIXA'!F670))</f>
        <v>0</v>
      </c>
      <c r="G671" s="163" t="n">
        <f aca="false">IF(E671&lt;&gt;0,ROUND(E671*F671,2),IF(AE671=0,(SUMIF($W$13:$W$1012,B671,$AE$13:$AE$1012)),AE671))</f>
        <v>0</v>
      </c>
      <c r="H671" s="661" t="n">
        <f aca="false">IF('ORÇ.GLOBAL P CAIXA'!K670="EXEC.",0,'ORÇ.REPROG. P CAIXA'!H671)</f>
        <v>0</v>
      </c>
      <c r="I671" s="661" t="n">
        <f aca="false">IF('ORÇ.GLOBAL P CAIXA'!K670="EXEC.",0,'ORÇ.REPROG. P CAIXA'!I671)</f>
        <v>0</v>
      </c>
      <c r="J671" s="163" t="n">
        <f aca="false">IF(H671&lt;&gt;0,ROUND(H671*I671,2),IF(AJ671=0,(SUMIF($W$13:$W$1012,B671,$AJ$13:$AJ$1012)),AJ671))</f>
        <v>0</v>
      </c>
      <c r="K671" s="163" t="n">
        <f aca="false">H671-E671</f>
        <v>0</v>
      </c>
      <c r="L671" s="163" t="n">
        <f aca="false">J671-G671</f>
        <v>0</v>
      </c>
      <c r="M671" s="662" t="str">
        <f aca="false">IF('ORÇ.GLOBAL P CAIXA'!K670="EXEC.","",IF('ORÇ.REPROG. P CAIXA'!M671&gt;0,'ORÇ.REPROG. P CAIXA'!M671,""))</f>
        <v/>
      </c>
      <c r="N671" s="663" t="str">
        <f aca="false">IF('ORÇ.GLOBAL P CAIXA'!K670="EXEC.","",IF('ORÇ.REPROG. P CAIXA'!N671&gt;0,'ORÇ.REPROG. P CAIXA'!N671,""))</f>
        <v/>
      </c>
      <c r="O671" s="166" t="str">
        <f aca="false">IF('ORÇ.GLOBAL P CAIXA'!$K670="EXEC.","",'ORÇ.REPROG. P CAIXA'!O671)</f>
        <v/>
      </c>
      <c r="P671" s="167"/>
      <c r="Q671" s="168" t="str">
        <f aca="false">IF(B671&gt;0,"ok","ocultar")</f>
        <v>ocultar</v>
      </c>
      <c r="R671" s="649"/>
      <c r="S671" s="649"/>
      <c r="T671" s="650"/>
      <c r="V671" s="88"/>
      <c r="W671" s="157" t="n">
        <f aca="false">IF(B671=0,W670,IF(ISNONTEXT(B671)=TRUE(),INT(B671),INT(LEFT(B671,FIND(".",B671)-1))))</f>
        <v>3</v>
      </c>
      <c r="X671" s="157" t="str">
        <f aca="false">IF(X672=1,1,IF(B671&lt;&gt;0,1,IF(C671&lt;&gt;0,1,IF(D671&lt;&gt;0,1,IF(E671&lt;&gt;0,1,"")))))</f>
        <v/>
      </c>
      <c r="Y671" s="157" t="str">
        <f aca="false">IF(W671=0," ",IF(W671&lt;&gt;W670,W671," "))</f>
        <v> </v>
      </c>
      <c r="Z671" s="88"/>
      <c r="AA671" s="75" t="n">
        <f aca="false">IF(W671&lt;&gt;Y671,(IF(N671=0,G671*(INFORMAÇÕES!$Q$69/INFORMAÇÕES!$Q$72),IF(N671="R",G671,0))),0)</f>
        <v>0</v>
      </c>
      <c r="AB671" s="75" t="n">
        <f aca="false">IF(W671&lt;&gt;Y671,(IF(N671=0,G671*(INFORMAÇÕES!$Q$70/INFORMAÇÕES!$Q$72),IF(N671="C",G671,0))),0)</f>
        <v>0</v>
      </c>
      <c r="AC671" s="75" t="n">
        <f aca="false">IF(W671&lt;&gt;Y671,(IF(N671=0,G671*INFORMAÇÕES!$U$115,IF(N671="CF",G671,0))),0)</f>
        <v>0</v>
      </c>
      <c r="AD671" s="75" t="n">
        <f aca="false">IF(W671&lt;&gt;Y671,(IF(N671=0,G671*INFORMAÇÕES!$U$116,IF(N671="O",G671,0))),0)</f>
        <v>0</v>
      </c>
      <c r="AE671" s="75" t="n">
        <f aca="false">IF(E671&lt;&gt;0,G671,0)</f>
        <v>0</v>
      </c>
      <c r="AF671" s="75" t="n">
        <f aca="false">IF(W671&lt;&gt;Y671,(IF(N671=0,J671*(INFORMAÇÕES!$Q$89/INFORMAÇÕES!$Q$92),IF(N671="R",J671,0))),0)</f>
        <v>0</v>
      </c>
      <c r="AG671" s="75" t="n">
        <f aca="false">IF(W671&lt;&gt;Y671,(IF(N671=0,J671*(INFORMAÇÕES!$Q$90/INFORMAÇÕES!$Q$92),IF(N671="C",J671,0))),0)</f>
        <v>0</v>
      </c>
      <c r="AH671" s="75" t="n">
        <f aca="false">IF(W671&lt;&gt;Y671,(IF(N671="",J671*INFORMAÇÕES!$U$115,IF(N671="CF",J671,0))),0)</f>
        <v>0</v>
      </c>
      <c r="AI671" s="75" t="n">
        <f aca="false">IF(W671&lt;&gt;Y671,(IF(N671="",J671*INFORMAÇÕES!$U$116,IF(N671="O",J671,0))),0)</f>
        <v>0</v>
      </c>
      <c r="AJ671" s="75" t="n">
        <f aca="false">IF(H671&lt;&gt;0,J671,0)</f>
        <v>0</v>
      </c>
      <c r="AK671" s="75" t="n">
        <f aca="false">IF(K671&lt;&gt;0,L671,0)</f>
        <v>0</v>
      </c>
    </row>
    <row r="672" s="174" customFormat="true" ht="14.25" hidden="false" customHeight="false" outlineLevel="0" collapsed="false">
      <c r="A672" s="159" t="n">
        <v>660</v>
      </c>
      <c r="B672" s="160" t="n">
        <f aca="false">IF('ORÇ.GLOBAL P CAIXA'!$K671="EXEC.",0,'ORÇ.REPROG. P CAIXA'!B672)</f>
        <v>0</v>
      </c>
      <c r="C672" s="161" t="n">
        <f aca="false">IF('ORÇ.GLOBAL P CAIXA'!$K671="EXEC.",0,'ORÇ.REPROG. P CAIXA'!C672)</f>
        <v>0</v>
      </c>
      <c r="D672" s="162" t="n">
        <f aca="false">IF('ORÇ.GLOBAL P CAIXA'!$K671="EXEC.",0,'ORÇ.REPROG. P CAIXA'!D672)</f>
        <v>0</v>
      </c>
      <c r="E672" s="163" t="n">
        <f aca="false">IF('ORÇ.GLOBAL P CAIXA'!$K671="EXEC.",0,'ORÇ.REPROG. P CAIXA'!E672)</f>
        <v>0</v>
      </c>
      <c r="F672" s="163" t="n">
        <f aca="false">IF('ORÇ.GLOBAL P CAIXA'!K671="EXEC.",0,IF('ORÇ.GLOBAL EMPRESA'!G671&gt;0,'ORÇ.GLOBAL EMPRESA'!G671,'ORÇ.GLOBAL P CAIXA'!F671))</f>
        <v>0</v>
      </c>
      <c r="G672" s="163" t="n">
        <f aca="false">IF(E672&lt;&gt;0,ROUND(E672*F672,2),IF(AE672=0,(SUMIF($W$13:$W$1012,B672,$AE$13:$AE$1012)),AE672))</f>
        <v>0</v>
      </c>
      <c r="H672" s="661" t="n">
        <f aca="false">IF('ORÇ.GLOBAL P CAIXA'!K671="EXEC.",0,'ORÇ.REPROG. P CAIXA'!H672)</f>
        <v>0</v>
      </c>
      <c r="I672" s="661" t="n">
        <f aca="false">IF('ORÇ.GLOBAL P CAIXA'!K671="EXEC.",0,'ORÇ.REPROG. P CAIXA'!I672)</f>
        <v>0</v>
      </c>
      <c r="J672" s="163" t="n">
        <f aca="false">IF(H672&lt;&gt;0,ROUND(H672*I672,2),IF(AJ672=0,(SUMIF($W$13:$W$1012,B672,$AJ$13:$AJ$1012)),AJ672))</f>
        <v>0</v>
      </c>
      <c r="K672" s="163" t="n">
        <f aca="false">H672-E672</f>
        <v>0</v>
      </c>
      <c r="L672" s="163" t="n">
        <f aca="false">J672-G672</f>
        <v>0</v>
      </c>
      <c r="M672" s="662" t="str">
        <f aca="false">IF('ORÇ.GLOBAL P CAIXA'!K671="EXEC.","",IF('ORÇ.REPROG. P CAIXA'!M672&gt;0,'ORÇ.REPROG. P CAIXA'!M672,""))</f>
        <v/>
      </c>
      <c r="N672" s="663" t="str">
        <f aca="false">IF('ORÇ.GLOBAL P CAIXA'!K671="EXEC.","",IF('ORÇ.REPROG. P CAIXA'!N672&gt;0,'ORÇ.REPROG. P CAIXA'!N672,""))</f>
        <v/>
      </c>
      <c r="O672" s="166" t="str">
        <f aca="false">IF('ORÇ.GLOBAL P CAIXA'!$K671="EXEC.","",'ORÇ.REPROG. P CAIXA'!O672)</f>
        <v/>
      </c>
      <c r="P672" s="167"/>
      <c r="Q672" s="168" t="str">
        <f aca="false">IF(B672&gt;0,"ok","ocultar")</f>
        <v>ocultar</v>
      </c>
      <c r="R672" s="649"/>
      <c r="S672" s="649"/>
      <c r="T672" s="650"/>
      <c r="V672" s="88"/>
      <c r="W672" s="157" t="n">
        <f aca="false">IF(B672=0,W671,IF(ISNONTEXT(B672)=TRUE(),INT(B672),INT(LEFT(B672,FIND(".",B672)-1))))</f>
        <v>3</v>
      </c>
      <c r="X672" s="157" t="str">
        <f aca="false">IF(X673=1,1,IF(B672&lt;&gt;0,1,IF(C672&lt;&gt;0,1,IF(D672&lt;&gt;0,1,IF(E672&lt;&gt;0,1,"")))))</f>
        <v/>
      </c>
      <c r="Y672" s="157" t="str">
        <f aca="false">IF(W672=0," ",IF(W672&lt;&gt;W671,W672," "))</f>
        <v> </v>
      </c>
      <c r="Z672" s="88"/>
      <c r="AA672" s="75" t="n">
        <f aca="false">IF(W672&lt;&gt;Y672,(IF(N672=0,G672*(INFORMAÇÕES!$Q$69/INFORMAÇÕES!$Q$72),IF(N672="R",G672,0))),0)</f>
        <v>0</v>
      </c>
      <c r="AB672" s="75" t="n">
        <f aca="false">IF(W672&lt;&gt;Y672,(IF(N672=0,G672*(INFORMAÇÕES!$Q$70/INFORMAÇÕES!$Q$72),IF(N672="C",G672,0))),0)</f>
        <v>0</v>
      </c>
      <c r="AC672" s="75" t="n">
        <f aca="false">IF(W672&lt;&gt;Y672,(IF(N672=0,G672*INFORMAÇÕES!$U$115,IF(N672="CF",G672,0))),0)</f>
        <v>0</v>
      </c>
      <c r="AD672" s="75" t="n">
        <f aca="false">IF(W672&lt;&gt;Y672,(IF(N672=0,G672*INFORMAÇÕES!$U$116,IF(N672="O",G672,0))),0)</f>
        <v>0</v>
      </c>
      <c r="AE672" s="75" t="n">
        <f aca="false">IF(E672&lt;&gt;0,G672,0)</f>
        <v>0</v>
      </c>
      <c r="AF672" s="75" t="n">
        <f aca="false">IF(W672&lt;&gt;Y672,(IF(N672=0,J672*(INFORMAÇÕES!$Q$89/INFORMAÇÕES!$Q$92),IF(N672="R",J672,0))),0)</f>
        <v>0</v>
      </c>
      <c r="AG672" s="75" t="n">
        <f aca="false">IF(W672&lt;&gt;Y672,(IF(N672=0,J672*(INFORMAÇÕES!$Q$90/INFORMAÇÕES!$Q$92),IF(N672="C",J672,0))),0)</f>
        <v>0</v>
      </c>
      <c r="AH672" s="75" t="n">
        <f aca="false">IF(W672&lt;&gt;Y672,(IF(N672="",J672*INFORMAÇÕES!$U$115,IF(N672="CF",J672,0))),0)</f>
        <v>0</v>
      </c>
      <c r="AI672" s="75" t="n">
        <f aca="false">IF(W672&lt;&gt;Y672,(IF(N672="",J672*INFORMAÇÕES!$U$116,IF(N672="O",J672,0))),0)</f>
        <v>0</v>
      </c>
      <c r="AJ672" s="75" t="n">
        <f aca="false">IF(H672&lt;&gt;0,J672,0)</f>
        <v>0</v>
      </c>
      <c r="AK672" s="75" t="n">
        <f aca="false">IF(K672&lt;&gt;0,L672,0)</f>
        <v>0</v>
      </c>
    </row>
    <row r="673" s="174" customFormat="true" ht="14.25" hidden="false" customHeight="false" outlineLevel="0" collapsed="false">
      <c r="A673" s="159" t="n">
        <v>661</v>
      </c>
      <c r="B673" s="160" t="n">
        <f aca="false">IF('ORÇ.GLOBAL P CAIXA'!$K672="EXEC.",0,'ORÇ.REPROG. P CAIXA'!B673)</f>
        <v>0</v>
      </c>
      <c r="C673" s="161" t="n">
        <f aca="false">IF('ORÇ.GLOBAL P CAIXA'!$K672="EXEC.",0,'ORÇ.REPROG. P CAIXA'!C673)</f>
        <v>0</v>
      </c>
      <c r="D673" s="162" t="n">
        <f aca="false">IF('ORÇ.GLOBAL P CAIXA'!$K672="EXEC.",0,'ORÇ.REPROG. P CAIXA'!D673)</f>
        <v>0</v>
      </c>
      <c r="E673" s="163" t="n">
        <f aca="false">IF('ORÇ.GLOBAL P CAIXA'!$K672="EXEC.",0,'ORÇ.REPROG. P CAIXA'!E673)</f>
        <v>0</v>
      </c>
      <c r="F673" s="163" t="n">
        <f aca="false">IF('ORÇ.GLOBAL P CAIXA'!K672="EXEC.",0,IF('ORÇ.GLOBAL EMPRESA'!G672&gt;0,'ORÇ.GLOBAL EMPRESA'!G672,'ORÇ.GLOBAL P CAIXA'!F672))</f>
        <v>0</v>
      </c>
      <c r="G673" s="163" t="n">
        <f aca="false">IF(E673&lt;&gt;0,ROUND(E673*F673,2),IF(AE673=0,(SUMIF($W$13:$W$1012,B673,$AE$13:$AE$1012)),AE673))</f>
        <v>0</v>
      </c>
      <c r="H673" s="661" t="n">
        <f aca="false">IF('ORÇ.GLOBAL P CAIXA'!K672="EXEC.",0,'ORÇ.REPROG. P CAIXA'!H673)</f>
        <v>0</v>
      </c>
      <c r="I673" s="661" t="n">
        <f aca="false">IF('ORÇ.GLOBAL P CAIXA'!K672="EXEC.",0,'ORÇ.REPROG. P CAIXA'!I673)</f>
        <v>0</v>
      </c>
      <c r="J673" s="163" t="n">
        <f aca="false">IF(H673&lt;&gt;0,ROUND(H673*I673,2),IF(AJ673=0,(SUMIF($W$13:$W$1012,B673,$AJ$13:$AJ$1012)),AJ673))</f>
        <v>0</v>
      </c>
      <c r="K673" s="163" t="n">
        <f aca="false">H673-E673</f>
        <v>0</v>
      </c>
      <c r="L673" s="163" t="n">
        <f aca="false">J673-G673</f>
        <v>0</v>
      </c>
      <c r="M673" s="662" t="str">
        <f aca="false">IF('ORÇ.GLOBAL P CAIXA'!K672="EXEC.","",IF('ORÇ.REPROG. P CAIXA'!M673&gt;0,'ORÇ.REPROG. P CAIXA'!M673,""))</f>
        <v/>
      </c>
      <c r="N673" s="663" t="str">
        <f aca="false">IF('ORÇ.GLOBAL P CAIXA'!K672="EXEC.","",IF('ORÇ.REPROG. P CAIXA'!N673&gt;0,'ORÇ.REPROG. P CAIXA'!N673,""))</f>
        <v/>
      </c>
      <c r="O673" s="166" t="str">
        <f aca="false">IF('ORÇ.GLOBAL P CAIXA'!$K672="EXEC.","",'ORÇ.REPROG. P CAIXA'!O673)</f>
        <v/>
      </c>
      <c r="P673" s="167"/>
      <c r="Q673" s="168" t="str">
        <f aca="false">IF(B673&gt;0,"ok","ocultar")</f>
        <v>ocultar</v>
      </c>
      <c r="R673" s="649"/>
      <c r="S673" s="649"/>
      <c r="T673" s="650"/>
      <c r="V673" s="88"/>
      <c r="W673" s="157" t="n">
        <f aca="false">IF(B673=0,W672,IF(ISNONTEXT(B673)=TRUE(),INT(B673),INT(LEFT(B673,FIND(".",B673)-1))))</f>
        <v>3</v>
      </c>
      <c r="X673" s="157" t="str">
        <f aca="false">IF(X674=1,1,IF(B673&lt;&gt;0,1,IF(C673&lt;&gt;0,1,IF(D673&lt;&gt;0,1,IF(E673&lt;&gt;0,1,"")))))</f>
        <v/>
      </c>
      <c r="Y673" s="157" t="str">
        <f aca="false">IF(W673=0," ",IF(W673&lt;&gt;W672,W673," "))</f>
        <v> </v>
      </c>
      <c r="Z673" s="88"/>
      <c r="AA673" s="75" t="n">
        <f aca="false">IF(W673&lt;&gt;Y673,(IF(N673=0,G673*(INFORMAÇÕES!$Q$69/INFORMAÇÕES!$Q$72),IF(N673="R",G673,0))),0)</f>
        <v>0</v>
      </c>
      <c r="AB673" s="75" t="n">
        <f aca="false">IF(W673&lt;&gt;Y673,(IF(N673=0,G673*(INFORMAÇÕES!$Q$70/INFORMAÇÕES!$Q$72),IF(N673="C",G673,0))),0)</f>
        <v>0</v>
      </c>
      <c r="AC673" s="75" t="n">
        <f aca="false">IF(W673&lt;&gt;Y673,(IF(N673=0,G673*INFORMAÇÕES!$U$115,IF(N673="CF",G673,0))),0)</f>
        <v>0</v>
      </c>
      <c r="AD673" s="75" t="n">
        <f aca="false">IF(W673&lt;&gt;Y673,(IF(N673=0,G673*INFORMAÇÕES!$U$116,IF(N673="O",G673,0))),0)</f>
        <v>0</v>
      </c>
      <c r="AE673" s="75" t="n">
        <f aca="false">IF(E673&lt;&gt;0,G673,0)</f>
        <v>0</v>
      </c>
      <c r="AF673" s="75" t="n">
        <f aca="false">IF(W673&lt;&gt;Y673,(IF(N673=0,J673*(INFORMAÇÕES!$Q$89/INFORMAÇÕES!$Q$92),IF(N673="R",J673,0))),0)</f>
        <v>0</v>
      </c>
      <c r="AG673" s="75" t="n">
        <f aca="false">IF(W673&lt;&gt;Y673,(IF(N673=0,J673*(INFORMAÇÕES!$Q$90/INFORMAÇÕES!$Q$92),IF(N673="C",J673,0))),0)</f>
        <v>0</v>
      </c>
      <c r="AH673" s="75" t="n">
        <f aca="false">IF(W673&lt;&gt;Y673,(IF(N673="",J673*INFORMAÇÕES!$U$115,IF(N673="CF",J673,0))),0)</f>
        <v>0</v>
      </c>
      <c r="AI673" s="75" t="n">
        <f aca="false">IF(W673&lt;&gt;Y673,(IF(N673="",J673*INFORMAÇÕES!$U$116,IF(N673="O",J673,0))),0)</f>
        <v>0</v>
      </c>
      <c r="AJ673" s="75" t="n">
        <f aca="false">IF(H673&lt;&gt;0,J673,0)</f>
        <v>0</v>
      </c>
      <c r="AK673" s="75" t="n">
        <f aca="false">IF(K673&lt;&gt;0,L673,0)</f>
        <v>0</v>
      </c>
    </row>
    <row r="674" s="174" customFormat="true" ht="14.25" hidden="false" customHeight="false" outlineLevel="0" collapsed="false">
      <c r="A674" s="159" t="n">
        <v>662</v>
      </c>
      <c r="B674" s="160" t="n">
        <f aca="false">IF('ORÇ.GLOBAL P CAIXA'!$K673="EXEC.",0,'ORÇ.REPROG. P CAIXA'!B674)</f>
        <v>0</v>
      </c>
      <c r="C674" s="161" t="n">
        <f aca="false">IF('ORÇ.GLOBAL P CAIXA'!$K673="EXEC.",0,'ORÇ.REPROG. P CAIXA'!C674)</f>
        <v>0</v>
      </c>
      <c r="D674" s="162" t="n">
        <f aca="false">IF('ORÇ.GLOBAL P CAIXA'!$K673="EXEC.",0,'ORÇ.REPROG. P CAIXA'!D674)</f>
        <v>0</v>
      </c>
      <c r="E674" s="163" t="n">
        <f aca="false">IF('ORÇ.GLOBAL P CAIXA'!$K673="EXEC.",0,'ORÇ.REPROG. P CAIXA'!E674)</f>
        <v>0</v>
      </c>
      <c r="F674" s="163" t="n">
        <f aca="false">IF('ORÇ.GLOBAL P CAIXA'!K673="EXEC.",0,IF('ORÇ.GLOBAL EMPRESA'!G673&gt;0,'ORÇ.GLOBAL EMPRESA'!G673,'ORÇ.GLOBAL P CAIXA'!F673))</f>
        <v>0</v>
      </c>
      <c r="G674" s="163" t="n">
        <f aca="false">IF(E674&lt;&gt;0,ROUND(E674*F674,2),IF(AE674=0,(SUMIF($W$13:$W$1012,B674,$AE$13:$AE$1012)),AE674))</f>
        <v>0</v>
      </c>
      <c r="H674" s="661" t="n">
        <f aca="false">IF('ORÇ.GLOBAL P CAIXA'!K673="EXEC.",0,'ORÇ.REPROG. P CAIXA'!H674)</f>
        <v>0</v>
      </c>
      <c r="I674" s="661" t="n">
        <f aca="false">IF('ORÇ.GLOBAL P CAIXA'!K673="EXEC.",0,'ORÇ.REPROG. P CAIXA'!I674)</f>
        <v>0</v>
      </c>
      <c r="J674" s="163" t="n">
        <f aca="false">IF(H674&lt;&gt;0,ROUND(H674*I674,2),IF(AJ674=0,(SUMIF($W$13:$W$1012,B674,$AJ$13:$AJ$1012)),AJ674))</f>
        <v>0</v>
      </c>
      <c r="K674" s="163" t="n">
        <f aca="false">H674-E674</f>
        <v>0</v>
      </c>
      <c r="L674" s="163" t="n">
        <f aca="false">J674-G674</f>
        <v>0</v>
      </c>
      <c r="M674" s="662" t="str">
        <f aca="false">IF('ORÇ.GLOBAL P CAIXA'!K673="EXEC.","",IF('ORÇ.REPROG. P CAIXA'!M674&gt;0,'ORÇ.REPROG. P CAIXA'!M674,""))</f>
        <v/>
      </c>
      <c r="N674" s="663" t="str">
        <f aca="false">IF('ORÇ.GLOBAL P CAIXA'!K673="EXEC.","",IF('ORÇ.REPROG. P CAIXA'!N674&gt;0,'ORÇ.REPROG. P CAIXA'!N674,""))</f>
        <v/>
      </c>
      <c r="O674" s="166" t="str">
        <f aca="false">IF('ORÇ.GLOBAL P CAIXA'!$K673="EXEC.","",'ORÇ.REPROG. P CAIXA'!O674)</f>
        <v/>
      </c>
      <c r="P674" s="167"/>
      <c r="Q674" s="168" t="str">
        <f aca="false">IF(B674&gt;0,"ok","ocultar")</f>
        <v>ocultar</v>
      </c>
      <c r="R674" s="649"/>
      <c r="S674" s="649"/>
      <c r="T674" s="650"/>
      <c r="V674" s="88"/>
      <c r="W674" s="157" t="n">
        <f aca="false">IF(B674=0,W673,IF(ISNONTEXT(B674)=TRUE(),INT(B674),INT(LEFT(B674,FIND(".",B674)-1))))</f>
        <v>3</v>
      </c>
      <c r="X674" s="157" t="str">
        <f aca="false">IF(X675=1,1,IF(B674&lt;&gt;0,1,IF(C674&lt;&gt;0,1,IF(D674&lt;&gt;0,1,IF(E674&lt;&gt;0,1,"")))))</f>
        <v/>
      </c>
      <c r="Y674" s="157" t="str">
        <f aca="false">IF(W674=0," ",IF(W674&lt;&gt;W673,W674," "))</f>
        <v> </v>
      </c>
      <c r="Z674" s="88"/>
      <c r="AA674" s="75" t="n">
        <f aca="false">IF(W674&lt;&gt;Y674,(IF(N674=0,G674*(INFORMAÇÕES!$Q$69/INFORMAÇÕES!$Q$72),IF(N674="R",G674,0))),0)</f>
        <v>0</v>
      </c>
      <c r="AB674" s="75" t="n">
        <f aca="false">IF(W674&lt;&gt;Y674,(IF(N674=0,G674*(INFORMAÇÕES!$Q$70/INFORMAÇÕES!$Q$72),IF(N674="C",G674,0))),0)</f>
        <v>0</v>
      </c>
      <c r="AC674" s="75" t="n">
        <f aca="false">IF(W674&lt;&gt;Y674,(IF(N674=0,G674*INFORMAÇÕES!$U$115,IF(N674="CF",G674,0))),0)</f>
        <v>0</v>
      </c>
      <c r="AD674" s="75" t="n">
        <f aca="false">IF(W674&lt;&gt;Y674,(IF(N674=0,G674*INFORMAÇÕES!$U$116,IF(N674="O",G674,0))),0)</f>
        <v>0</v>
      </c>
      <c r="AE674" s="75" t="n">
        <f aca="false">IF(E674&lt;&gt;0,G674,0)</f>
        <v>0</v>
      </c>
      <c r="AF674" s="75" t="n">
        <f aca="false">IF(W674&lt;&gt;Y674,(IF(N674=0,J674*(INFORMAÇÕES!$Q$89/INFORMAÇÕES!$Q$92),IF(N674="R",J674,0))),0)</f>
        <v>0</v>
      </c>
      <c r="AG674" s="75" t="n">
        <f aca="false">IF(W674&lt;&gt;Y674,(IF(N674=0,J674*(INFORMAÇÕES!$Q$90/INFORMAÇÕES!$Q$92),IF(N674="C",J674,0))),0)</f>
        <v>0</v>
      </c>
      <c r="AH674" s="75" t="n">
        <f aca="false">IF(W674&lt;&gt;Y674,(IF(N674="",J674*INFORMAÇÕES!$U$115,IF(N674="CF",J674,0))),0)</f>
        <v>0</v>
      </c>
      <c r="AI674" s="75" t="n">
        <f aca="false">IF(W674&lt;&gt;Y674,(IF(N674="",J674*INFORMAÇÕES!$U$116,IF(N674="O",J674,0))),0)</f>
        <v>0</v>
      </c>
      <c r="AJ674" s="75" t="n">
        <f aca="false">IF(H674&lt;&gt;0,J674,0)</f>
        <v>0</v>
      </c>
      <c r="AK674" s="75" t="n">
        <f aca="false">IF(K674&lt;&gt;0,L674,0)</f>
        <v>0</v>
      </c>
    </row>
    <row r="675" s="174" customFormat="true" ht="14.25" hidden="false" customHeight="false" outlineLevel="0" collapsed="false">
      <c r="A675" s="159" t="n">
        <v>663</v>
      </c>
      <c r="B675" s="160" t="n">
        <f aca="false">IF('ORÇ.GLOBAL P CAIXA'!$K674="EXEC.",0,'ORÇ.REPROG. P CAIXA'!B675)</f>
        <v>0</v>
      </c>
      <c r="C675" s="161" t="n">
        <f aca="false">IF('ORÇ.GLOBAL P CAIXA'!$K674="EXEC.",0,'ORÇ.REPROG. P CAIXA'!C675)</f>
        <v>0</v>
      </c>
      <c r="D675" s="162" t="n">
        <f aca="false">IF('ORÇ.GLOBAL P CAIXA'!$K674="EXEC.",0,'ORÇ.REPROG. P CAIXA'!D675)</f>
        <v>0</v>
      </c>
      <c r="E675" s="163" t="n">
        <f aca="false">IF('ORÇ.GLOBAL P CAIXA'!$K674="EXEC.",0,'ORÇ.REPROG. P CAIXA'!E675)</f>
        <v>0</v>
      </c>
      <c r="F675" s="163" t="n">
        <f aca="false">IF('ORÇ.GLOBAL P CAIXA'!K674="EXEC.",0,IF('ORÇ.GLOBAL EMPRESA'!G674&gt;0,'ORÇ.GLOBAL EMPRESA'!G674,'ORÇ.GLOBAL P CAIXA'!F674))</f>
        <v>0</v>
      </c>
      <c r="G675" s="163" t="n">
        <f aca="false">IF(E675&lt;&gt;0,ROUND(E675*F675,2),IF(AE675=0,(SUMIF($W$13:$W$1012,B675,$AE$13:$AE$1012)),AE675))</f>
        <v>0</v>
      </c>
      <c r="H675" s="661" t="n">
        <f aca="false">IF('ORÇ.GLOBAL P CAIXA'!K674="EXEC.",0,'ORÇ.REPROG. P CAIXA'!H675)</f>
        <v>0</v>
      </c>
      <c r="I675" s="661" t="n">
        <f aca="false">IF('ORÇ.GLOBAL P CAIXA'!K674="EXEC.",0,'ORÇ.REPROG. P CAIXA'!I675)</f>
        <v>0</v>
      </c>
      <c r="J675" s="163" t="n">
        <f aca="false">IF(H675&lt;&gt;0,ROUND(H675*I675,2),IF(AJ675=0,(SUMIF($W$13:$W$1012,B675,$AJ$13:$AJ$1012)),AJ675))</f>
        <v>0</v>
      </c>
      <c r="K675" s="163" t="n">
        <f aca="false">H675-E675</f>
        <v>0</v>
      </c>
      <c r="L675" s="163" t="n">
        <f aca="false">J675-G675</f>
        <v>0</v>
      </c>
      <c r="M675" s="662" t="str">
        <f aca="false">IF('ORÇ.GLOBAL P CAIXA'!K674="EXEC.","",IF('ORÇ.REPROG. P CAIXA'!M675&gt;0,'ORÇ.REPROG. P CAIXA'!M675,""))</f>
        <v/>
      </c>
      <c r="N675" s="663" t="str">
        <f aca="false">IF('ORÇ.GLOBAL P CAIXA'!K674="EXEC.","",IF('ORÇ.REPROG. P CAIXA'!N675&gt;0,'ORÇ.REPROG. P CAIXA'!N675,""))</f>
        <v/>
      </c>
      <c r="O675" s="166" t="str">
        <f aca="false">IF('ORÇ.GLOBAL P CAIXA'!$K674="EXEC.","",'ORÇ.REPROG. P CAIXA'!O675)</f>
        <v/>
      </c>
      <c r="P675" s="167"/>
      <c r="Q675" s="168" t="str">
        <f aca="false">IF(B675&gt;0,"ok","ocultar")</f>
        <v>ocultar</v>
      </c>
      <c r="R675" s="649"/>
      <c r="S675" s="649"/>
      <c r="T675" s="650"/>
      <c r="V675" s="88"/>
      <c r="W675" s="157" t="n">
        <f aca="false">IF(B675=0,W674,IF(ISNONTEXT(B675)=TRUE(),INT(B675),INT(LEFT(B675,FIND(".",B675)-1))))</f>
        <v>3</v>
      </c>
      <c r="X675" s="157" t="str">
        <f aca="false">IF(X676=1,1,IF(B675&lt;&gt;0,1,IF(C675&lt;&gt;0,1,IF(D675&lt;&gt;0,1,IF(E675&lt;&gt;0,1,"")))))</f>
        <v/>
      </c>
      <c r="Y675" s="157" t="str">
        <f aca="false">IF(W675=0," ",IF(W675&lt;&gt;W674,W675," "))</f>
        <v> </v>
      </c>
      <c r="Z675" s="88"/>
      <c r="AA675" s="75" t="n">
        <f aca="false">IF(W675&lt;&gt;Y675,(IF(N675=0,G675*(INFORMAÇÕES!$Q$69/INFORMAÇÕES!$Q$72),IF(N675="R",G675,0))),0)</f>
        <v>0</v>
      </c>
      <c r="AB675" s="75" t="n">
        <f aca="false">IF(W675&lt;&gt;Y675,(IF(N675=0,G675*(INFORMAÇÕES!$Q$70/INFORMAÇÕES!$Q$72),IF(N675="C",G675,0))),0)</f>
        <v>0</v>
      </c>
      <c r="AC675" s="75" t="n">
        <f aca="false">IF(W675&lt;&gt;Y675,(IF(N675=0,G675*INFORMAÇÕES!$U$115,IF(N675="CF",G675,0))),0)</f>
        <v>0</v>
      </c>
      <c r="AD675" s="75" t="n">
        <f aca="false">IF(W675&lt;&gt;Y675,(IF(N675=0,G675*INFORMAÇÕES!$U$116,IF(N675="O",G675,0))),0)</f>
        <v>0</v>
      </c>
      <c r="AE675" s="75" t="n">
        <f aca="false">IF(E675&lt;&gt;0,G675,0)</f>
        <v>0</v>
      </c>
      <c r="AF675" s="75" t="n">
        <f aca="false">IF(W675&lt;&gt;Y675,(IF(N675=0,J675*(INFORMAÇÕES!$Q$89/INFORMAÇÕES!$Q$92),IF(N675="R",J675,0))),0)</f>
        <v>0</v>
      </c>
      <c r="AG675" s="75" t="n">
        <f aca="false">IF(W675&lt;&gt;Y675,(IF(N675=0,J675*(INFORMAÇÕES!$Q$90/INFORMAÇÕES!$Q$92),IF(N675="C",J675,0))),0)</f>
        <v>0</v>
      </c>
      <c r="AH675" s="75" t="n">
        <f aca="false">IF(W675&lt;&gt;Y675,(IF(N675="",J675*INFORMAÇÕES!$U$115,IF(N675="CF",J675,0))),0)</f>
        <v>0</v>
      </c>
      <c r="AI675" s="75" t="n">
        <f aca="false">IF(W675&lt;&gt;Y675,(IF(N675="",J675*INFORMAÇÕES!$U$116,IF(N675="O",J675,0))),0)</f>
        <v>0</v>
      </c>
      <c r="AJ675" s="75" t="n">
        <f aca="false">IF(H675&lt;&gt;0,J675,0)</f>
        <v>0</v>
      </c>
      <c r="AK675" s="75" t="n">
        <f aca="false">IF(K675&lt;&gt;0,L675,0)</f>
        <v>0</v>
      </c>
    </row>
    <row r="676" s="174" customFormat="true" ht="14.25" hidden="false" customHeight="false" outlineLevel="0" collapsed="false">
      <c r="A676" s="159" t="n">
        <v>664</v>
      </c>
      <c r="B676" s="160" t="n">
        <f aca="false">IF('ORÇ.GLOBAL P CAIXA'!$K675="EXEC.",0,'ORÇ.REPROG. P CAIXA'!B676)</f>
        <v>0</v>
      </c>
      <c r="C676" s="161" t="n">
        <f aca="false">IF('ORÇ.GLOBAL P CAIXA'!$K675="EXEC.",0,'ORÇ.REPROG. P CAIXA'!C676)</f>
        <v>0</v>
      </c>
      <c r="D676" s="162" t="n">
        <f aca="false">IF('ORÇ.GLOBAL P CAIXA'!$K675="EXEC.",0,'ORÇ.REPROG. P CAIXA'!D676)</f>
        <v>0</v>
      </c>
      <c r="E676" s="163" t="n">
        <f aca="false">IF('ORÇ.GLOBAL P CAIXA'!$K675="EXEC.",0,'ORÇ.REPROG. P CAIXA'!E676)</f>
        <v>0</v>
      </c>
      <c r="F676" s="163" t="n">
        <f aca="false">IF('ORÇ.GLOBAL P CAIXA'!K675="EXEC.",0,IF('ORÇ.GLOBAL EMPRESA'!G675&gt;0,'ORÇ.GLOBAL EMPRESA'!G675,'ORÇ.GLOBAL P CAIXA'!F675))</f>
        <v>0</v>
      </c>
      <c r="G676" s="163" t="n">
        <f aca="false">IF(E676&lt;&gt;0,ROUND(E676*F676,2),IF(AE676=0,(SUMIF($W$13:$W$1012,B676,$AE$13:$AE$1012)),AE676))</f>
        <v>0</v>
      </c>
      <c r="H676" s="661" t="n">
        <f aca="false">IF('ORÇ.GLOBAL P CAIXA'!K675="EXEC.",0,'ORÇ.REPROG. P CAIXA'!H676)</f>
        <v>0</v>
      </c>
      <c r="I676" s="661" t="n">
        <f aca="false">IF('ORÇ.GLOBAL P CAIXA'!K675="EXEC.",0,'ORÇ.REPROG. P CAIXA'!I676)</f>
        <v>0</v>
      </c>
      <c r="J676" s="163" t="n">
        <f aca="false">IF(H676&lt;&gt;0,ROUND(H676*I676,2),IF(AJ676=0,(SUMIF($W$13:$W$1012,B676,$AJ$13:$AJ$1012)),AJ676))</f>
        <v>0</v>
      </c>
      <c r="K676" s="163" t="n">
        <f aca="false">H676-E676</f>
        <v>0</v>
      </c>
      <c r="L676" s="163" t="n">
        <f aca="false">J676-G676</f>
        <v>0</v>
      </c>
      <c r="M676" s="662" t="str">
        <f aca="false">IF('ORÇ.GLOBAL P CAIXA'!K675="EXEC.","",IF('ORÇ.REPROG. P CAIXA'!M676&gt;0,'ORÇ.REPROG. P CAIXA'!M676,""))</f>
        <v/>
      </c>
      <c r="N676" s="663" t="str">
        <f aca="false">IF('ORÇ.GLOBAL P CAIXA'!K675="EXEC.","",IF('ORÇ.REPROG. P CAIXA'!N676&gt;0,'ORÇ.REPROG. P CAIXA'!N676,""))</f>
        <v/>
      </c>
      <c r="O676" s="166" t="str">
        <f aca="false">IF('ORÇ.GLOBAL P CAIXA'!$K675="EXEC.","",'ORÇ.REPROG. P CAIXA'!O676)</f>
        <v/>
      </c>
      <c r="P676" s="167"/>
      <c r="Q676" s="168" t="str">
        <f aca="false">IF(B676&gt;0,"ok","ocultar")</f>
        <v>ocultar</v>
      </c>
      <c r="R676" s="649"/>
      <c r="S676" s="649"/>
      <c r="T676" s="650"/>
      <c r="V676" s="88"/>
      <c r="W676" s="157" t="n">
        <f aca="false">IF(B676=0,W675,IF(ISNONTEXT(B676)=TRUE(),INT(B676),INT(LEFT(B676,FIND(".",B676)-1))))</f>
        <v>3</v>
      </c>
      <c r="X676" s="157" t="str">
        <f aca="false">IF(X677=1,1,IF(B676&lt;&gt;0,1,IF(C676&lt;&gt;0,1,IF(D676&lt;&gt;0,1,IF(E676&lt;&gt;0,1,"")))))</f>
        <v/>
      </c>
      <c r="Y676" s="157" t="str">
        <f aca="false">IF(W676=0," ",IF(W676&lt;&gt;W675,W676," "))</f>
        <v> </v>
      </c>
      <c r="Z676" s="88"/>
      <c r="AA676" s="75" t="n">
        <f aca="false">IF(W676&lt;&gt;Y676,(IF(N676=0,G676*(INFORMAÇÕES!$Q$69/INFORMAÇÕES!$Q$72),IF(N676="R",G676,0))),0)</f>
        <v>0</v>
      </c>
      <c r="AB676" s="75" t="n">
        <f aca="false">IF(W676&lt;&gt;Y676,(IF(N676=0,G676*(INFORMAÇÕES!$Q$70/INFORMAÇÕES!$Q$72),IF(N676="C",G676,0))),0)</f>
        <v>0</v>
      </c>
      <c r="AC676" s="75" t="n">
        <f aca="false">IF(W676&lt;&gt;Y676,(IF(N676=0,G676*INFORMAÇÕES!$U$115,IF(N676="CF",G676,0))),0)</f>
        <v>0</v>
      </c>
      <c r="AD676" s="75" t="n">
        <f aca="false">IF(W676&lt;&gt;Y676,(IF(N676=0,G676*INFORMAÇÕES!$U$116,IF(N676="O",G676,0))),0)</f>
        <v>0</v>
      </c>
      <c r="AE676" s="75" t="n">
        <f aca="false">IF(E676&lt;&gt;0,G676,0)</f>
        <v>0</v>
      </c>
      <c r="AF676" s="75" t="n">
        <f aca="false">IF(W676&lt;&gt;Y676,(IF(N676=0,J676*(INFORMAÇÕES!$Q$89/INFORMAÇÕES!$Q$92),IF(N676="R",J676,0))),0)</f>
        <v>0</v>
      </c>
      <c r="AG676" s="75" t="n">
        <f aca="false">IF(W676&lt;&gt;Y676,(IF(N676=0,J676*(INFORMAÇÕES!$Q$90/INFORMAÇÕES!$Q$92),IF(N676="C",J676,0))),0)</f>
        <v>0</v>
      </c>
      <c r="AH676" s="75" t="n">
        <f aca="false">IF(W676&lt;&gt;Y676,(IF(N676="",J676*INFORMAÇÕES!$U$115,IF(N676="CF",J676,0))),0)</f>
        <v>0</v>
      </c>
      <c r="AI676" s="75" t="n">
        <f aca="false">IF(W676&lt;&gt;Y676,(IF(N676="",J676*INFORMAÇÕES!$U$116,IF(N676="O",J676,0))),0)</f>
        <v>0</v>
      </c>
      <c r="AJ676" s="75" t="n">
        <f aca="false">IF(H676&lt;&gt;0,J676,0)</f>
        <v>0</v>
      </c>
      <c r="AK676" s="75" t="n">
        <f aca="false">IF(K676&lt;&gt;0,L676,0)</f>
        <v>0</v>
      </c>
    </row>
    <row r="677" s="174" customFormat="true" ht="14.25" hidden="false" customHeight="false" outlineLevel="0" collapsed="false">
      <c r="A677" s="159" t="n">
        <v>665</v>
      </c>
      <c r="B677" s="160" t="n">
        <f aca="false">IF('ORÇ.GLOBAL P CAIXA'!$K676="EXEC.",0,'ORÇ.REPROG. P CAIXA'!B677)</f>
        <v>0</v>
      </c>
      <c r="C677" s="161" t="n">
        <f aca="false">IF('ORÇ.GLOBAL P CAIXA'!$K676="EXEC.",0,'ORÇ.REPROG. P CAIXA'!C677)</f>
        <v>0</v>
      </c>
      <c r="D677" s="162" t="n">
        <f aca="false">IF('ORÇ.GLOBAL P CAIXA'!$K676="EXEC.",0,'ORÇ.REPROG. P CAIXA'!D677)</f>
        <v>0</v>
      </c>
      <c r="E677" s="163" t="n">
        <f aca="false">IF('ORÇ.GLOBAL P CAIXA'!$K676="EXEC.",0,'ORÇ.REPROG. P CAIXA'!E677)</f>
        <v>0</v>
      </c>
      <c r="F677" s="163" t="n">
        <f aca="false">IF('ORÇ.GLOBAL P CAIXA'!K676="EXEC.",0,IF('ORÇ.GLOBAL EMPRESA'!G676&gt;0,'ORÇ.GLOBAL EMPRESA'!G676,'ORÇ.GLOBAL P CAIXA'!F676))</f>
        <v>0</v>
      </c>
      <c r="G677" s="163" t="n">
        <f aca="false">IF(E677&lt;&gt;0,ROUND(E677*F677,2),IF(AE677=0,(SUMIF($W$13:$W$1012,B677,$AE$13:$AE$1012)),AE677))</f>
        <v>0</v>
      </c>
      <c r="H677" s="661" t="n">
        <f aca="false">IF('ORÇ.GLOBAL P CAIXA'!K676="EXEC.",0,'ORÇ.REPROG. P CAIXA'!H677)</f>
        <v>0</v>
      </c>
      <c r="I677" s="661" t="n">
        <f aca="false">IF('ORÇ.GLOBAL P CAIXA'!K676="EXEC.",0,'ORÇ.REPROG. P CAIXA'!I677)</f>
        <v>0</v>
      </c>
      <c r="J677" s="163" t="n">
        <f aca="false">IF(H677&lt;&gt;0,ROUND(H677*I677,2),IF(AJ677=0,(SUMIF($W$13:$W$1012,B677,$AJ$13:$AJ$1012)),AJ677))</f>
        <v>0</v>
      </c>
      <c r="K677" s="163" t="n">
        <f aca="false">H677-E677</f>
        <v>0</v>
      </c>
      <c r="L677" s="163" t="n">
        <f aca="false">J677-G677</f>
        <v>0</v>
      </c>
      <c r="M677" s="662" t="str">
        <f aca="false">IF('ORÇ.GLOBAL P CAIXA'!K676="EXEC.","",IF('ORÇ.REPROG. P CAIXA'!M677&gt;0,'ORÇ.REPROG. P CAIXA'!M677,""))</f>
        <v/>
      </c>
      <c r="N677" s="663" t="str">
        <f aca="false">IF('ORÇ.GLOBAL P CAIXA'!K676="EXEC.","",IF('ORÇ.REPROG. P CAIXA'!N677&gt;0,'ORÇ.REPROG. P CAIXA'!N677,""))</f>
        <v/>
      </c>
      <c r="O677" s="166" t="str">
        <f aca="false">IF('ORÇ.GLOBAL P CAIXA'!$K676="EXEC.","",'ORÇ.REPROG. P CAIXA'!O677)</f>
        <v/>
      </c>
      <c r="P677" s="167"/>
      <c r="Q677" s="168" t="str">
        <f aca="false">IF(B677&gt;0,"ok","ocultar")</f>
        <v>ocultar</v>
      </c>
      <c r="R677" s="649"/>
      <c r="S677" s="649"/>
      <c r="T677" s="650"/>
      <c r="V677" s="88"/>
      <c r="W677" s="157" t="n">
        <f aca="false">IF(B677=0,W676,IF(ISNONTEXT(B677)=TRUE(),INT(B677),INT(LEFT(B677,FIND(".",B677)-1))))</f>
        <v>3</v>
      </c>
      <c r="X677" s="157" t="str">
        <f aca="false">IF(X678=1,1,IF(B677&lt;&gt;0,1,IF(C677&lt;&gt;0,1,IF(D677&lt;&gt;0,1,IF(E677&lt;&gt;0,1,"")))))</f>
        <v/>
      </c>
      <c r="Y677" s="157" t="str">
        <f aca="false">IF(W677=0," ",IF(W677&lt;&gt;W676,W677," "))</f>
        <v> </v>
      </c>
      <c r="Z677" s="88"/>
      <c r="AA677" s="75" t="n">
        <f aca="false">IF(W677&lt;&gt;Y677,(IF(N677=0,G677*(INFORMAÇÕES!$Q$69/INFORMAÇÕES!$Q$72),IF(N677="R",G677,0))),0)</f>
        <v>0</v>
      </c>
      <c r="AB677" s="75" t="n">
        <f aca="false">IF(W677&lt;&gt;Y677,(IF(N677=0,G677*(INFORMAÇÕES!$Q$70/INFORMAÇÕES!$Q$72),IF(N677="C",G677,0))),0)</f>
        <v>0</v>
      </c>
      <c r="AC677" s="75" t="n">
        <f aca="false">IF(W677&lt;&gt;Y677,(IF(N677=0,G677*INFORMAÇÕES!$U$115,IF(N677="CF",G677,0))),0)</f>
        <v>0</v>
      </c>
      <c r="AD677" s="75" t="n">
        <f aca="false">IF(W677&lt;&gt;Y677,(IF(N677=0,G677*INFORMAÇÕES!$U$116,IF(N677="O",G677,0))),0)</f>
        <v>0</v>
      </c>
      <c r="AE677" s="75" t="n">
        <f aca="false">IF(E677&lt;&gt;0,G677,0)</f>
        <v>0</v>
      </c>
      <c r="AF677" s="75" t="n">
        <f aca="false">IF(W677&lt;&gt;Y677,(IF(N677=0,J677*(INFORMAÇÕES!$Q$89/INFORMAÇÕES!$Q$92),IF(N677="R",J677,0))),0)</f>
        <v>0</v>
      </c>
      <c r="AG677" s="75" t="n">
        <f aca="false">IF(W677&lt;&gt;Y677,(IF(N677=0,J677*(INFORMAÇÕES!$Q$90/INFORMAÇÕES!$Q$92),IF(N677="C",J677,0))),0)</f>
        <v>0</v>
      </c>
      <c r="AH677" s="75" t="n">
        <f aca="false">IF(W677&lt;&gt;Y677,(IF(N677="",J677*INFORMAÇÕES!$U$115,IF(N677="CF",J677,0))),0)</f>
        <v>0</v>
      </c>
      <c r="AI677" s="75" t="n">
        <f aca="false">IF(W677&lt;&gt;Y677,(IF(N677="",J677*INFORMAÇÕES!$U$116,IF(N677="O",J677,0))),0)</f>
        <v>0</v>
      </c>
      <c r="AJ677" s="75" t="n">
        <f aca="false">IF(H677&lt;&gt;0,J677,0)</f>
        <v>0</v>
      </c>
      <c r="AK677" s="75" t="n">
        <f aca="false">IF(K677&lt;&gt;0,L677,0)</f>
        <v>0</v>
      </c>
    </row>
    <row r="678" s="174" customFormat="true" ht="14.25" hidden="false" customHeight="false" outlineLevel="0" collapsed="false">
      <c r="A678" s="159" t="n">
        <v>666</v>
      </c>
      <c r="B678" s="160" t="n">
        <f aca="false">IF('ORÇ.GLOBAL P CAIXA'!$K677="EXEC.",0,'ORÇ.REPROG. P CAIXA'!B678)</f>
        <v>0</v>
      </c>
      <c r="C678" s="161" t="n">
        <f aca="false">IF('ORÇ.GLOBAL P CAIXA'!$K677="EXEC.",0,'ORÇ.REPROG. P CAIXA'!C678)</f>
        <v>0</v>
      </c>
      <c r="D678" s="162" t="n">
        <f aca="false">IF('ORÇ.GLOBAL P CAIXA'!$K677="EXEC.",0,'ORÇ.REPROG. P CAIXA'!D678)</f>
        <v>0</v>
      </c>
      <c r="E678" s="163" t="n">
        <f aca="false">IF('ORÇ.GLOBAL P CAIXA'!$K677="EXEC.",0,'ORÇ.REPROG. P CAIXA'!E678)</f>
        <v>0</v>
      </c>
      <c r="F678" s="163" t="n">
        <f aca="false">IF('ORÇ.GLOBAL P CAIXA'!K677="EXEC.",0,IF('ORÇ.GLOBAL EMPRESA'!G677&gt;0,'ORÇ.GLOBAL EMPRESA'!G677,'ORÇ.GLOBAL P CAIXA'!F677))</f>
        <v>0</v>
      </c>
      <c r="G678" s="163" t="n">
        <f aca="false">IF(E678&lt;&gt;0,ROUND(E678*F678,2),IF(AE678=0,(SUMIF($W$13:$W$1012,B678,$AE$13:$AE$1012)),AE678))</f>
        <v>0</v>
      </c>
      <c r="H678" s="661" t="n">
        <f aca="false">IF('ORÇ.GLOBAL P CAIXA'!K677="EXEC.",0,'ORÇ.REPROG. P CAIXA'!H678)</f>
        <v>0</v>
      </c>
      <c r="I678" s="661" t="n">
        <f aca="false">IF('ORÇ.GLOBAL P CAIXA'!K677="EXEC.",0,'ORÇ.REPROG. P CAIXA'!I678)</f>
        <v>0</v>
      </c>
      <c r="J678" s="163" t="n">
        <f aca="false">IF(H678&lt;&gt;0,ROUND(H678*I678,2),IF(AJ678=0,(SUMIF($W$13:$W$1012,B678,$AJ$13:$AJ$1012)),AJ678))</f>
        <v>0</v>
      </c>
      <c r="K678" s="163" t="n">
        <f aca="false">H678-E678</f>
        <v>0</v>
      </c>
      <c r="L678" s="163" t="n">
        <f aca="false">J678-G678</f>
        <v>0</v>
      </c>
      <c r="M678" s="662" t="str">
        <f aca="false">IF('ORÇ.GLOBAL P CAIXA'!K677="EXEC.","",IF('ORÇ.REPROG. P CAIXA'!M678&gt;0,'ORÇ.REPROG. P CAIXA'!M678,""))</f>
        <v/>
      </c>
      <c r="N678" s="663" t="str">
        <f aca="false">IF('ORÇ.GLOBAL P CAIXA'!K677="EXEC.","",IF('ORÇ.REPROG. P CAIXA'!N678&gt;0,'ORÇ.REPROG. P CAIXA'!N678,""))</f>
        <v/>
      </c>
      <c r="O678" s="166" t="str">
        <f aca="false">IF('ORÇ.GLOBAL P CAIXA'!$K677="EXEC.","",'ORÇ.REPROG. P CAIXA'!O678)</f>
        <v/>
      </c>
      <c r="P678" s="167"/>
      <c r="Q678" s="168" t="str">
        <f aca="false">IF(B678&gt;0,"ok","ocultar")</f>
        <v>ocultar</v>
      </c>
      <c r="R678" s="649"/>
      <c r="S678" s="649"/>
      <c r="T678" s="650"/>
      <c r="V678" s="88"/>
      <c r="W678" s="157" t="n">
        <f aca="false">IF(B678=0,W677,IF(ISNONTEXT(B678)=TRUE(),INT(B678),INT(LEFT(B678,FIND(".",B678)-1))))</f>
        <v>3</v>
      </c>
      <c r="X678" s="157" t="str">
        <f aca="false">IF(X679=1,1,IF(B678&lt;&gt;0,1,IF(C678&lt;&gt;0,1,IF(D678&lt;&gt;0,1,IF(E678&lt;&gt;0,1,"")))))</f>
        <v/>
      </c>
      <c r="Y678" s="157" t="str">
        <f aca="false">IF(W678=0," ",IF(W678&lt;&gt;W677,W678," "))</f>
        <v> </v>
      </c>
      <c r="Z678" s="88"/>
      <c r="AA678" s="75" t="n">
        <f aca="false">IF(W678&lt;&gt;Y678,(IF(N678=0,G678*(INFORMAÇÕES!$Q$69/INFORMAÇÕES!$Q$72),IF(N678="R",G678,0))),0)</f>
        <v>0</v>
      </c>
      <c r="AB678" s="75" t="n">
        <f aca="false">IF(W678&lt;&gt;Y678,(IF(N678=0,G678*(INFORMAÇÕES!$Q$70/INFORMAÇÕES!$Q$72),IF(N678="C",G678,0))),0)</f>
        <v>0</v>
      </c>
      <c r="AC678" s="75" t="n">
        <f aca="false">IF(W678&lt;&gt;Y678,(IF(N678=0,G678*INFORMAÇÕES!$U$115,IF(N678="CF",G678,0))),0)</f>
        <v>0</v>
      </c>
      <c r="AD678" s="75" t="n">
        <f aca="false">IF(W678&lt;&gt;Y678,(IF(N678=0,G678*INFORMAÇÕES!$U$116,IF(N678="O",G678,0))),0)</f>
        <v>0</v>
      </c>
      <c r="AE678" s="75" t="n">
        <f aca="false">IF(E678&lt;&gt;0,G678,0)</f>
        <v>0</v>
      </c>
      <c r="AF678" s="75" t="n">
        <f aca="false">IF(W678&lt;&gt;Y678,(IF(N678=0,J678*(INFORMAÇÕES!$Q$89/INFORMAÇÕES!$Q$92),IF(N678="R",J678,0))),0)</f>
        <v>0</v>
      </c>
      <c r="AG678" s="75" t="n">
        <f aca="false">IF(W678&lt;&gt;Y678,(IF(N678=0,J678*(INFORMAÇÕES!$Q$90/INFORMAÇÕES!$Q$92),IF(N678="C",J678,0))),0)</f>
        <v>0</v>
      </c>
      <c r="AH678" s="75" t="n">
        <f aca="false">IF(W678&lt;&gt;Y678,(IF(N678="",J678*INFORMAÇÕES!$U$115,IF(N678="CF",J678,0))),0)</f>
        <v>0</v>
      </c>
      <c r="AI678" s="75" t="n">
        <f aca="false">IF(W678&lt;&gt;Y678,(IF(N678="",J678*INFORMAÇÕES!$U$116,IF(N678="O",J678,0))),0)</f>
        <v>0</v>
      </c>
      <c r="AJ678" s="75" t="n">
        <f aca="false">IF(H678&lt;&gt;0,J678,0)</f>
        <v>0</v>
      </c>
      <c r="AK678" s="75" t="n">
        <f aca="false">IF(K678&lt;&gt;0,L678,0)</f>
        <v>0</v>
      </c>
    </row>
    <row r="679" s="174" customFormat="true" ht="14.25" hidden="false" customHeight="false" outlineLevel="0" collapsed="false">
      <c r="A679" s="159" t="n">
        <v>667</v>
      </c>
      <c r="B679" s="160" t="n">
        <f aca="false">IF('ORÇ.GLOBAL P CAIXA'!$K678="EXEC.",0,'ORÇ.REPROG. P CAIXA'!B679)</f>
        <v>0</v>
      </c>
      <c r="C679" s="161" t="n">
        <f aca="false">IF('ORÇ.GLOBAL P CAIXA'!$K678="EXEC.",0,'ORÇ.REPROG. P CAIXA'!C679)</f>
        <v>0</v>
      </c>
      <c r="D679" s="162" t="n">
        <f aca="false">IF('ORÇ.GLOBAL P CAIXA'!$K678="EXEC.",0,'ORÇ.REPROG. P CAIXA'!D679)</f>
        <v>0</v>
      </c>
      <c r="E679" s="163" t="n">
        <f aca="false">IF('ORÇ.GLOBAL P CAIXA'!$K678="EXEC.",0,'ORÇ.REPROG. P CAIXA'!E679)</f>
        <v>0</v>
      </c>
      <c r="F679" s="163" t="n">
        <f aca="false">IF('ORÇ.GLOBAL P CAIXA'!K678="EXEC.",0,IF('ORÇ.GLOBAL EMPRESA'!G678&gt;0,'ORÇ.GLOBAL EMPRESA'!G678,'ORÇ.GLOBAL P CAIXA'!F678))</f>
        <v>0</v>
      </c>
      <c r="G679" s="163" t="n">
        <f aca="false">IF(E679&lt;&gt;0,ROUND(E679*F679,2),IF(AE679=0,(SUMIF($W$13:$W$1012,B679,$AE$13:$AE$1012)),AE679))</f>
        <v>0</v>
      </c>
      <c r="H679" s="661" t="n">
        <f aca="false">IF('ORÇ.GLOBAL P CAIXA'!K678="EXEC.",0,'ORÇ.REPROG. P CAIXA'!H679)</f>
        <v>0</v>
      </c>
      <c r="I679" s="661" t="n">
        <f aca="false">IF('ORÇ.GLOBAL P CAIXA'!K678="EXEC.",0,'ORÇ.REPROG. P CAIXA'!I679)</f>
        <v>0</v>
      </c>
      <c r="J679" s="163" t="n">
        <f aca="false">IF(H679&lt;&gt;0,ROUND(H679*I679,2),IF(AJ679=0,(SUMIF($W$13:$W$1012,B679,$AJ$13:$AJ$1012)),AJ679))</f>
        <v>0</v>
      </c>
      <c r="K679" s="163" t="n">
        <f aca="false">H679-E679</f>
        <v>0</v>
      </c>
      <c r="L679" s="163" t="n">
        <f aca="false">J679-G679</f>
        <v>0</v>
      </c>
      <c r="M679" s="662" t="str">
        <f aca="false">IF('ORÇ.GLOBAL P CAIXA'!K678="EXEC.","",IF('ORÇ.REPROG. P CAIXA'!M679&gt;0,'ORÇ.REPROG. P CAIXA'!M679,""))</f>
        <v/>
      </c>
      <c r="N679" s="663" t="str">
        <f aca="false">IF('ORÇ.GLOBAL P CAIXA'!K678="EXEC.","",IF('ORÇ.REPROG. P CAIXA'!N679&gt;0,'ORÇ.REPROG. P CAIXA'!N679,""))</f>
        <v/>
      </c>
      <c r="O679" s="166" t="str">
        <f aca="false">IF('ORÇ.GLOBAL P CAIXA'!$K678="EXEC.","",'ORÇ.REPROG. P CAIXA'!O679)</f>
        <v/>
      </c>
      <c r="P679" s="167"/>
      <c r="Q679" s="168" t="str">
        <f aca="false">IF(B679&gt;0,"ok","ocultar")</f>
        <v>ocultar</v>
      </c>
      <c r="R679" s="649"/>
      <c r="S679" s="649"/>
      <c r="T679" s="650"/>
      <c r="V679" s="88"/>
      <c r="W679" s="157" t="n">
        <f aca="false">IF(B679=0,W678,IF(ISNONTEXT(B679)=TRUE(),INT(B679),INT(LEFT(B679,FIND(".",B679)-1))))</f>
        <v>3</v>
      </c>
      <c r="X679" s="157" t="str">
        <f aca="false">IF(X680=1,1,IF(B679&lt;&gt;0,1,IF(C679&lt;&gt;0,1,IF(D679&lt;&gt;0,1,IF(E679&lt;&gt;0,1,"")))))</f>
        <v/>
      </c>
      <c r="Y679" s="157" t="str">
        <f aca="false">IF(W679=0," ",IF(W679&lt;&gt;W678,W679," "))</f>
        <v> </v>
      </c>
      <c r="Z679" s="88"/>
      <c r="AA679" s="75" t="n">
        <f aca="false">IF(W679&lt;&gt;Y679,(IF(N679=0,G679*(INFORMAÇÕES!$Q$69/INFORMAÇÕES!$Q$72),IF(N679="R",G679,0))),0)</f>
        <v>0</v>
      </c>
      <c r="AB679" s="75" t="n">
        <f aca="false">IF(W679&lt;&gt;Y679,(IF(N679=0,G679*(INFORMAÇÕES!$Q$70/INFORMAÇÕES!$Q$72),IF(N679="C",G679,0))),0)</f>
        <v>0</v>
      </c>
      <c r="AC679" s="75" t="n">
        <f aca="false">IF(W679&lt;&gt;Y679,(IF(N679=0,G679*INFORMAÇÕES!$U$115,IF(N679="CF",G679,0))),0)</f>
        <v>0</v>
      </c>
      <c r="AD679" s="75" t="n">
        <f aca="false">IF(W679&lt;&gt;Y679,(IF(N679=0,G679*INFORMAÇÕES!$U$116,IF(N679="O",G679,0))),0)</f>
        <v>0</v>
      </c>
      <c r="AE679" s="75" t="n">
        <f aca="false">IF(E679&lt;&gt;0,G679,0)</f>
        <v>0</v>
      </c>
      <c r="AF679" s="75" t="n">
        <f aca="false">IF(W679&lt;&gt;Y679,(IF(N679=0,J679*(INFORMAÇÕES!$Q$89/INFORMAÇÕES!$Q$92),IF(N679="R",J679,0))),0)</f>
        <v>0</v>
      </c>
      <c r="AG679" s="75" t="n">
        <f aca="false">IF(W679&lt;&gt;Y679,(IF(N679=0,J679*(INFORMAÇÕES!$Q$90/INFORMAÇÕES!$Q$92),IF(N679="C",J679,0))),0)</f>
        <v>0</v>
      </c>
      <c r="AH679" s="75" t="n">
        <f aca="false">IF(W679&lt;&gt;Y679,(IF(N679="",J679*INFORMAÇÕES!$U$115,IF(N679="CF",J679,0))),0)</f>
        <v>0</v>
      </c>
      <c r="AI679" s="75" t="n">
        <f aca="false">IF(W679&lt;&gt;Y679,(IF(N679="",J679*INFORMAÇÕES!$U$116,IF(N679="O",J679,0))),0)</f>
        <v>0</v>
      </c>
      <c r="AJ679" s="75" t="n">
        <f aca="false">IF(H679&lt;&gt;0,J679,0)</f>
        <v>0</v>
      </c>
      <c r="AK679" s="75" t="n">
        <f aca="false">IF(K679&lt;&gt;0,L679,0)</f>
        <v>0</v>
      </c>
    </row>
    <row r="680" s="174" customFormat="true" ht="14.25" hidden="false" customHeight="false" outlineLevel="0" collapsed="false">
      <c r="A680" s="159" t="n">
        <v>668</v>
      </c>
      <c r="B680" s="160" t="n">
        <f aca="false">IF('ORÇ.GLOBAL P CAIXA'!$K679="EXEC.",0,'ORÇ.REPROG. P CAIXA'!B680)</f>
        <v>0</v>
      </c>
      <c r="C680" s="161" t="n">
        <f aca="false">IF('ORÇ.GLOBAL P CAIXA'!$K679="EXEC.",0,'ORÇ.REPROG. P CAIXA'!C680)</f>
        <v>0</v>
      </c>
      <c r="D680" s="162" t="n">
        <f aca="false">IF('ORÇ.GLOBAL P CAIXA'!$K679="EXEC.",0,'ORÇ.REPROG. P CAIXA'!D680)</f>
        <v>0</v>
      </c>
      <c r="E680" s="163" t="n">
        <f aca="false">IF('ORÇ.GLOBAL P CAIXA'!$K679="EXEC.",0,'ORÇ.REPROG. P CAIXA'!E680)</f>
        <v>0</v>
      </c>
      <c r="F680" s="163" t="n">
        <f aca="false">IF('ORÇ.GLOBAL P CAIXA'!K679="EXEC.",0,IF('ORÇ.GLOBAL EMPRESA'!G679&gt;0,'ORÇ.GLOBAL EMPRESA'!G679,'ORÇ.GLOBAL P CAIXA'!F679))</f>
        <v>0</v>
      </c>
      <c r="G680" s="163" t="n">
        <f aca="false">IF(E680&lt;&gt;0,ROUND(E680*F680,2),IF(AE680=0,(SUMIF($W$13:$W$1012,B680,$AE$13:$AE$1012)),AE680))</f>
        <v>0</v>
      </c>
      <c r="H680" s="661" t="n">
        <f aca="false">IF('ORÇ.GLOBAL P CAIXA'!K679="EXEC.",0,'ORÇ.REPROG. P CAIXA'!H680)</f>
        <v>0</v>
      </c>
      <c r="I680" s="661" t="n">
        <f aca="false">IF('ORÇ.GLOBAL P CAIXA'!K679="EXEC.",0,'ORÇ.REPROG. P CAIXA'!I680)</f>
        <v>0</v>
      </c>
      <c r="J680" s="163" t="n">
        <f aca="false">IF(H680&lt;&gt;0,ROUND(H680*I680,2),IF(AJ680=0,(SUMIF($W$13:$W$1012,B680,$AJ$13:$AJ$1012)),AJ680))</f>
        <v>0</v>
      </c>
      <c r="K680" s="163" t="n">
        <f aca="false">H680-E680</f>
        <v>0</v>
      </c>
      <c r="L680" s="163" t="n">
        <f aca="false">J680-G680</f>
        <v>0</v>
      </c>
      <c r="M680" s="662" t="str">
        <f aca="false">IF('ORÇ.GLOBAL P CAIXA'!K679="EXEC.","",IF('ORÇ.REPROG. P CAIXA'!M680&gt;0,'ORÇ.REPROG. P CAIXA'!M680,""))</f>
        <v/>
      </c>
      <c r="N680" s="663" t="str">
        <f aca="false">IF('ORÇ.GLOBAL P CAIXA'!K679="EXEC.","",IF('ORÇ.REPROG. P CAIXA'!N680&gt;0,'ORÇ.REPROG. P CAIXA'!N680,""))</f>
        <v/>
      </c>
      <c r="O680" s="166" t="str">
        <f aca="false">IF('ORÇ.GLOBAL P CAIXA'!$K679="EXEC.","",'ORÇ.REPROG. P CAIXA'!O680)</f>
        <v/>
      </c>
      <c r="P680" s="167"/>
      <c r="Q680" s="168" t="str">
        <f aca="false">IF(B680&gt;0,"ok","ocultar")</f>
        <v>ocultar</v>
      </c>
      <c r="R680" s="649"/>
      <c r="S680" s="649"/>
      <c r="T680" s="650"/>
      <c r="V680" s="88"/>
      <c r="W680" s="157" t="n">
        <f aca="false">IF(B680=0,W679,IF(ISNONTEXT(B680)=TRUE(),INT(B680),INT(LEFT(B680,FIND(".",B680)-1))))</f>
        <v>3</v>
      </c>
      <c r="X680" s="157" t="str">
        <f aca="false">IF(X681=1,1,IF(B680&lt;&gt;0,1,IF(C680&lt;&gt;0,1,IF(D680&lt;&gt;0,1,IF(E680&lt;&gt;0,1,"")))))</f>
        <v/>
      </c>
      <c r="Y680" s="157" t="str">
        <f aca="false">IF(W680=0," ",IF(W680&lt;&gt;W679,W680," "))</f>
        <v> </v>
      </c>
      <c r="Z680" s="88"/>
      <c r="AA680" s="75" t="n">
        <f aca="false">IF(W680&lt;&gt;Y680,(IF(N680=0,G680*(INFORMAÇÕES!$Q$69/INFORMAÇÕES!$Q$72),IF(N680="R",G680,0))),0)</f>
        <v>0</v>
      </c>
      <c r="AB680" s="75" t="n">
        <f aca="false">IF(W680&lt;&gt;Y680,(IF(N680=0,G680*(INFORMAÇÕES!$Q$70/INFORMAÇÕES!$Q$72),IF(N680="C",G680,0))),0)</f>
        <v>0</v>
      </c>
      <c r="AC680" s="75" t="n">
        <f aca="false">IF(W680&lt;&gt;Y680,(IF(N680=0,G680*INFORMAÇÕES!$U$115,IF(N680="CF",G680,0))),0)</f>
        <v>0</v>
      </c>
      <c r="AD680" s="75" t="n">
        <f aca="false">IF(W680&lt;&gt;Y680,(IF(N680=0,G680*INFORMAÇÕES!$U$116,IF(N680="O",G680,0))),0)</f>
        <v>0</v>
      </c>
      <c r="AE680" s="75" t="n">
        <f aca="false">IF(E680&lt;&gt;0,G680,0)</f>
        <v>0</v>
      </c>
      <c r="AF680" s="75" t="n">
        <f aca="false">IF(W680&lt;&gt;Y680,(IF(N680=0,J680*(INFORMAÇÕES!$Q$89/INFORMAÇÕES!$Q$92),IF(N680="R",J680,0))),0)</f>
        <v>0</v>
      </c>
      <c r="AG680" s="75" t="n">
        <f aca="false">IF(W680&lt;&gt;Y680,(IF(N680=0,J680*(INFORMAÇÕES!$Q$90/INFORMAÇÕES!$Q$92),IF(N680="C",J680,0))),0)</f>
        <v>0</v>
      </c>
      <c r="AH680" s="75" t="n">
        <f aca="false">IF(W680&lt;&gt;Y680,(IF(N680="",J680*INFORMAÇÕES!$U$115,IF(N680="CF",J680,0))),0)</f>
        <v>0</v>
      </c>
      <c r="AI680" s="75" t="n">
        <f aca="false">IF(W680&lt;&gt;Y680,(IF(N680="",J680*INFORMAÇÕES!$U$116,IF(N680="O",J680,0))),0)</f>
        <v>0</v>
      </c>
      <c r="AJ680" s="75" t="n">
        <f aca="false">IF(H680&lt;&gt;0,J680,0)</f>
        <v>0</v>
      </c>
      <c r="AK680" s="75" t="n">
        <f aca="false">IF(K680&lt;&gt;0,L680,0)</f>
        <v>0</v>
      </c>
    </row>
    <row r="681" s="174" customFormat="true" ht="14.25" hidden="false" customHeight="false" outlineLevel="0" collapsed="false">
      <c r="A681" s="159" t="n">
        <v>669</v>
      </c>
      <c r="B681" s="160" t="n">
        <f aca="false">IF('ORÇ.GLOBAL P CAIXA'!$K680="EXEC.",0,'ORÇ.REPROG. P CAIXA'!B681)</f>
        <v>0</v>
      </c>
      <c r="C681" s="161" t="n">
        <f aca="false">IF('ORÇ.GLOBAL P CAIXA'!$K680="EXEC.",0,'ORÇ.REPROG. P CAIXA'!C681)</f>
        <v>0</v>
      </c>
      <c r="D681" s="162" t="n">
        <f aca="false">IF('ORÇ.GLOBAL P CAIXA'!$K680="EXEC.",0,'ORÇ.REPROG. P CAIXA'!D681)</f>
        <v>0</v>
      </c>
      <c r="E681" s="163" t="n">
        <f aca="false">IF('ORÇ.GLOBAL P CAIXA'!$K680="EXEC.",0,'ORÇ.REPROG. P CAIXA'!E681)</f>
        <v>0</v>
      </c>
      <c r="F681" s="163" t="n">
        <f aca="false">IF('ORÇ.GLOBAL P CAIXA'!K680="EXEC.",0,IF('ORÇ.GLOBAL EMPRESA'!G680&gt;0,'ORÇ.GLOBAL EMPRESA'!G680,'ORÇ.GLOBAL P CAIXA'!F680))</f>
        <v>0</v>
      </c>
      <c r="G681" s="163" t="n">
        <f aca="false">IF(E681&lt;&gt;0,ROUND(E681*F681,2),IF(AE681=0,(SUMIF($W$13:$W$1012,B681,$AE$13:$AE$1012)),AE681))</f>
        <v>0</v>
      </c>
      <c r="H681" s="661" t="n">
        <f aca="false">IF('ORÇ.GLOBAL P CAIXA'!K680="EXEC.",0,'ORÇ.REPROG. P CAIXA'!H681)</f>
        <v>0</v>
      </c>
      <c r="I681" s="661" t="n">
        <f aca="false">IF('ORÇ.GLOBAL P CAIXA'!K680="EXEC.",0,'ORÇ.REPROG. P CAIXA'!I681)</f>
        <v>0</v>
      </c>
      <c r="J681" s="163" t="n">
        <f aca="false">IF(H681&lt;&gt;0,ROUND(H681*I681,2),IF(AJ681=0,(SUMIF($W$13:$W$1012,B681,$AJ$13:$AJ$1012)),AJ681))</f>
        <v>0</v>
      </c>
      <c r="K681" s="163" t="n">
        <f aca="false">H681-E681</f>
        <v>0</v>
      </c>
      <c r="L681" s="163" t="n">
        <f aca="false">J681-G681</f>
        <v>0</v>
      </c>
      <c r="M681" s="662" t="str">
        <f aca="false">IF('ORÇ.GLOBAL P CAIXA'!K680="EXEC.","",IF('ORÇ.REPROG. P CAIXA'!M681&gt;0,'ORÇ.REPROG. P CAIXA'!M681,""))</f>
        <v/>
      </c>
      <c r="N681" s="663" t="str">
        <f aca="false">IF('ORÇ.GLOBAL P CAIXA'!K680="EXEC.","",IF('ORÇ.REPROG. P CAIXA'!N681&gt;0,'ORÇ.REPROG. P CAIXA'!N681,""))</f>
        <v/>
      </c>
      <c r="O681" s="166" t="str">
        <f aca="false">IF('ORÇ.GLOBAL P CAIXA'!$K680="EXEC.","",'ORÇ.REPROG. P CAIXA'!O681)</f>
        <v/>
      </c>
      <c r="P681" s="167"/>
      <c r="Q681" s="168" t="str">
        <f aca="false">IF(B681&gt;0,"ok","ocultar")</f>
        <v>ocultar</v>
      </c>
      <c r="R681" s="649"/>
      <c r="S681" s="649"/>
      <c r="T681" s="650"/>
      <c r="V681" s="88"/>
      <c r="W681" s="157" t="n">
        <f aca="false">IF(B681=0,W680,IF(ISNONTEXT(B681)=TRUE(),INT(B681),INT(LEFT(B681,FIND(".",B681)-1))))</f>
        <v>3</v>
      </c>
      <c r="X681" s="157" t="str">
        <f aca="false">IF(X682=1,1,IF(B681&lt;&gt;0,1,IF(C681&lt;&gt;0,1,IF(D681&lt;&gt;0,1,IF(E681&lt;&gt;0,1,"")))))</f>
        <v/>
      </c>
      <c r="Y681" s="157" t="str">
        <f aca="false">IF(W681=0," ",IF(W681&lt;&gt;W680,W681," "))</f>
        <v> </v>
      </c>
      <c r="Z681" s="88"/>
      <c r="AA681" s="75" t="n">
        <f aca="false">IF(W681&lt;&gt;Y681,(IF(N681=0,G681*(INFORMAÇÕES!$Q$69/INFORMAÇÕES!$Q$72),IF(N681="R",G681,0))),0)</f>
        <v>0</v>
      </c>
      <c r="AB681" s="75" t="n">
        <f aca="false">IF(W681&lt;&gt;Y681,(IF(N681=0,G681*(INFORMAÇÕES!$Q$70/INFORMAÇÕES!$Q$72),IF(N681="C",G681,0))),0)</f>
        <v>0</v>
      </c>
      <c r="AC681" s="75" t="n">
        <f aca="false">IF(W681&lt;&gt;Y681,(IF(N681=0,G681*INFORMAÇÕES!$U$115,IF(N681="CF",G681,0))),0)</f>
        <v>0</v>
      </c>
      <c r="AD681" s="75" t="n">
        <f aca="false">IF(W681&lt;&gt;Y681,(IF(N681=0,G681*INFORMAÇÕES!$U$116,IF(N681="O",G681,0))),0)</f>
        <v>0</v>
      </c>
      <c r="AE681" s="75" t="n">
        <f aca="false">IF(E681&lt;&gt;0,G681,0)</f>
        <v>0</v>
      </c>
      <c r="AF681" s="75" t="n">
        <f aca="false">IF(W681&lt;&gt;Y681,(IF(N681=0,J681*(INFORMAÇÕES!$Q$89/INFORMAÇÕES!$Q$92),IF(N681="R",J681,0))),0)</f>
        <v>0</v>
      </c>
      <c r="AG681" s="75" t="n">
        <f aca="false">IF(W681&lt;&gt;Y681,(IF(N681=0,J681*(INFORMAÇÕES!$Q$90/INFORMAÇÕES!$Q$92),IF(N681="C",J681,0))),0)</f>
        <v>0</v>
      </c>
      <c r="AH681" s="75" t="n">
        <f aca="false">IF(W681&lt;&gt;Y681,(IF(N681="",J681*INFORMAÇÕES!$U$115,IF(N681="CF",J681,0))),0)</f>
        <v>0</v>
      </c>
      <c r="AI681" s="75" t="n">
        <f aca="false">IF(W681&lt;&gt;Y681,(IF(N681="",J681*INFORMAÇÕES!$U$116,IF(N681="O",J681,0))),0)</f>
        <v>0</v>
      </c>
      <c r="AJ681" s="75" t="n">
        <f aca="false">IF(H681&lt;&gt;0,J681,0)</f>
        <v>0</v>
      </c>
      <c r="AK681" s="75" t="n">
        <f aca="false">IF(K681&lt;&gt;0,L681,0)</f>
        <v>0</v>
      </c>
    </row>
    <row r="682" s="174" customFormat="true" ht="14.25" hidden="false" customHeight="false" outlineLevel="0" collapsed="false">
      <c r="A682" s="159" t="n">
        <v>670</v>
      </c>
      <c r="B682" s="160" t="n">
        <f aca="false">IF('ORÇ.GLOBAL P CAIXA'!$K681="EXEC.",0,'ORÇ.REPROG. P CAIXA'!B682)</f>
        <v>0</v>
      </c>
      <c r="C682" s="161" t="n">
        <f aca="false">IF('ORÇ.GLOBAL P CAIXA'!$K681="EXEC.",0,'ORÇ.REPROG. P CAIXA'!C682)</f>
        <v>0</v>
      </c>
      <c r="D682" s="162" t="n">
        <f aca="false">IF('ORÇ.GLOBAL P CAIXA'!$K681="EXEC.",0,'ORÇ.REPROG. P CAIXA'!D682)</f>
        <v>0</v>
      </c>
      <c r="E682" s="163" t="n">
        <f aca="false">IF('ORÇ.GLOBAL P CAIXA'!$K681="EXEC.",0,'ORÇ.REPROG. P CAIXA'!E682)</f>
        <v>0</v>
      </c>
      <c r="F682" s="163" t="n">
        <f aca="false">IF('ORÇ.GLOBAL P CAIXA'!K681="EXEC.",0,IF('ORÇ.GLOBAL EMPRESA'!G681&gt;0,'ORÇ.GLOBAL EMPRESA'!G681,'ORÇ.GLOBAL P CAIXA'!F681))</f>
        <v>0</v>
      </c>
      <c r="G682" s="163" t="n">
        <f aca="false">IF(E682&lt;&gt;0,ROUND(E682*F682,2),IF(AE682=0,(SUMIF($W$13:$W$1012,B682,$AE$13:$AE$1012)),AE682))</f>
        <v>0</v>
      </c>
      <c r="H682" s="661" t="n">
        <f aca="false">IF('ORÇ.GLOBAL P CAIXA'!K681="EXEC.",0,'ORÇ.REPROG. P CAIXA'!H682)</f>
        <v>0</v>
      </c>
      <c r="I682" s="661" t="n">
        <f aca="false">IF('ORÇ.GLOBAL P CAIXA'!K681="EXEC.",0,'ORÇ.REPROG. P CAIXA'!I682)</f>
        <v>0</v>
      </c>
      <c r="J682" s="163" t="n">
        <f aca="false">IF(H682&lt;&gt;0,ROUND(H682*I682,2),IF(AJ682=0,(SUMIF($W$13:$W$1012,B682,$AJ$13:$AJ$1012)),AJ682))</f>
        <v>0</v>
      </c>
      <c r="K682" s="163" t="n">
        <f aca="false">H682-E682</f>
        <v>0</v>
      </c>
      <c r="L682" s="163" t="n">
        <f aca="false">J682-G682</f>
        <v>0</v>
      </c>
      <c r="M682" s="662" t="str">
        <f aca="false">IF('ORÇ.GLOBAL P CAIXA'!K681="EXEC.","",IF('ORÇ.REPROG. P CAIXA'!M682&gt;0,'ORÇ.REPROG. P CAIXA'!M682,""))</f>
        <v/>
      </c>
      <c r="N682" s="663" t="str">
        <f aca="false">IF('ORÇ.GLOBAL P CAIXA'!K681="EXEC.","",IF('ORÇ.REPROG. P CAIXA'!N682&gt;0,'ORÇ.REPROG. P CAIXA'!N682,""))</f>
        <v/>
      </c>
      <c r="O682" s="166" t="str">
        <f aca="false">IF('ORÇ.GLOBAL P CAIXA'!$K681="EXEC.","",'ORÇ.REPROG. P CAIXA'!O682)</f>
        <v/>
      </c>
      <c r="P682" s="167"/>
      <c r="Q682" s="168" t="str">
        <f aca="false">IF(B682&gt;0,"ok","ocultar")</f>
        <v>ocultar</v>
      </c>
      <c r="R682" s="649"/>
      <c r="S682" s="649"/>
      <c r="T682" s="650"/>
      <c r="V682" s="88"/>
      <c r="W682" s="157" t="n">
        <f aca="false">IF(B682=0,W681,IF(ISNONTEXT(B682)=TRUE(),INT(B682),INT(LEFT(B682,FIND(".",B682)-1))))</f>
        <v>3</v>
      </c>
      <c r="X682" s="157" t="str">
        <f aca="false">IF(X683=1,1,IF(B682&lt;&gt;0,1,IF(C682&lt;&gt;0,1,IF(D682&lt;&gt;0,1,IF(E682&lt;&gt;0,1,"")))))</f>
        <v/>
      </c>
      <c r="Y682" s="157" t="str">
        <f aca="false">IF(W682=0," ",IF(W682&lt;&gt;W681,W682," "))</f>
        <v> </v>
      </c>
      <c r="Z682" s="88"/>
      <c r="AA682" s="75" t="n">
        <f aca="false">IF(W682&lt;&gt;Y682,(IF(N682=0,G682*(INFORMAÇÕES!$Q$69/INFORMAÇÕES!$Q$72),IF(N682="R",G682,0))),0)</f>
        <v>0</v>
      </c>
      <c r="AB682" s="75" t="n">
        <f aca="false">IF(W682&lt;&gt;Y682,(IF(N682=0,G682*(INFORMAÇÕES!$Q$70/INFORMAÇÕES!$Q$72),IF(N682="C",G682,0))),0)</f>
        <v>0</v>
      </c>
      <c r="AC682" s="75" t="n">
        <f aca="false">IF(W682&lt;&gt;Y682,(IF(N682=0,G682*INFORMAÇÕES!$U$115,IF(N682="CF",G682,0))),0)</f>
        <v>0</v>
      </c>
      <c r="AD682" s="75" t="n">
        <f aca="false">IF(W682&lt;&gt;Y682,(IF(N682=0,G682*INFORMAÇÕES!$U$116,IF(N682="O",G682,0))),0)</f>
        <v>0</v>
      </c>
      <c r="AE682" s="75" t="n">
        <f aca="false">IF(E682&lt;&gt;0,G682,0)</f>
        <v>0</v>
      </c>
      <c r="AF682" s="75" t="n">
        <f aca="false">IF(W682&lt;&gt;Y682,(IF(N682=0,J682*(INFORMAÇÕES!$Q$89/INFORMAÇÕES!$Q$92),IF(N682="R",J682,0))),0)</f>
        <v>0</v>
      </c>
      <c r="AG682" s="75" t="n">
        <f aca="false">IF(W682&lt;&gt;Y682,(IF(N682=0,J682*(INFORMAÇÕES!$Q$90/INFORMAÇÕES!$Q$92),IF(N682="C",J682,0))),0)</f>
        <v>0</v>
      </c>
      <c r="AH682" s="75" t="n">
        <f aca="false">IF(W682&lt;&gt;Y682,(IF(N682="",J682*INFORMAÇÕES!$U$115,IF(N682="CF",J682,0))),0)</f>
        <v>0</v>
      </c>
      <c r="AI682" s="75" t="n">
        <f aca="false">IF(W682&lt;&gt;Y682,(IF(N682="",J682*INFORMAÇÕES!$U$116,IF(N682="O",J682,0))),0)</f>
        <v>0</v>
      </c>
      <c r="AJ682" s="75" t="n">
        <f aca="false">IF(H682&lt;&gt;0,J682,0)</f>
        <v>0</v>
      </c>
      <c r="AK682" s="75" t="n">
        <f aca="false">IF(K682&lt;&gt;0,L682,0)</f>
        <v>0</v>
      </c>
    </row>
    <row r="683" s="174" customFormat="true" ht="14.25" hidden="false" customHeight="false" outlineLevel="0" collapsed="false">
      <c r="A683" s="159" t="n">
        <v>671</v>
      </c>
      <c r="B683" s="160" t="n">
        <f aca="false">IF('ORÇ.GLOBAL P CAIXA'!$K682="EXEC.",0,'ORÇ.REPROG. P CAIXA'!B683)</f>
        <v>0</v>
      </c>
      <c r="C683" s="161" t="n">
        <f aca="false">IF('ORÇ.GLOBAL P CAIXA'!$K682="EXEC.",0,'ORÇ.REPROG. P CAIXA'!C683)</f>
        <v>0</v>
      </c>
      <c r="D683" s="162" t="n">
        <f aca="false">IF('ORÇ.GLOBAL P CAIXA'!$K682="EXEC.",0,'ORÇ.REPROG. P CAIXA'!D683)</f>
        <v>0</v>
      </c>
      <c r="E683" s="163" t="n">
        <f aca="false">IF('ORÇ.GLOBAL P CAIXA'!$K682="EXEC.",0,'ORÇ.REPROG. P CAIXA'!E683)</f>
        <v>0</v>
      </c>
      <c r="F683" s="163" t="n">
        <f aca="false">IF('ORÇ.GLOBAL P CAIXA'!K682="EXEC.",0,IF('ORÇ.GLOBAL EMPRESA'!G682&gt;0,'ORÇ.GLOBAL EMPRESA'!G682,'ORÇ.GLOBAL P CAIXA'!F682))</f>
        <v>0</v>
      </c>
      <c r="G683" s="163" t="n">
        <f aca="false">IF(E683&lt;&gt;0,ROUND(E683*F683,2),IF(AE683=0,(SUMIF($W$13:$W$1012,B683,$AE$13:$AE$1012)),AE683))</f>
        <v>0</v>
      </c>
      <c r="H683" s="661" t="n">
        <f aca="false">IF('ORÇ.GLOBAL P CAIXA'!K682="EXEC.",0,'ORÇ.REPROG. P CAIXA'!H683)</f>
        <v>0</v>
      </c>
      <c r="I683" s="661" t="n">
        <f aca="false">IF('ORÇ.GLOBAL P CAIXA'!K682="EXEC.",0,'ORÇ.REPROG. P CAIXA'!I683)</f>
        <v>0</v>
      </c>
      <c r="J683" s="163" t="n">
        <f aca="false">IF(H683&lt;&gt;0,ROUND(H683*I683,2),IF(AJ683=0,(SUMIF($W$13:$W$1012,B683,$AJ$13:$AJ$1012)),AJ683))</f>
        <v>0</v>
      </c>
      <c r="K683" s="163" t="n">
        <f aca="false">H683-E683</f>
        <v>0</v>
      </c>
      <c r="L683" s="163" t="n">
        <f aca="false">J683-G683</f>
        <v>0</v>
      </c>
      <c r="M683" s="662" t="str">
        <f aca="false">IF('ORÇ.GLOBAL P CAIXA'!K682="EXEC.","",IF('ORÇ.REPROG. P CAIXA'!M683&gt;0,'ORÇ.REPROG. P CAIXA'!M683,""))</f>
        <v/>
      </c>
      <c r="N683" s="663" t="str">
        <f aca="false">IF('ORÇ.GLOBAL P CAIXA'!K682="EXEC.","",IF('ORÇ.REPROG. P CAIXA'!N683&gt;0,'ORÇ.REPROG. P CAIXA'!N683,""))</f>
        <v/>
      </c>
      <c r="O683" s="166" t="str">
        <f aca="false">IF('ORÇ.GLOBAL P CAIXA'!$K682="EXEC.","",'ORÇ.REPROG. P CAIXA'!O683)</f>
        <v/>
      </c>
      <c r="P683" s="167"/>
      <c r="Q683" s="168" t="str">
        <f aca="false">IF(B683&gt;0,"ok","ocultar")</f>
        <v>ocultar</v>
      </c>
      <c r="R683" s="649"/>
      <c r="S683" s="649"/>
      <c r="T683" s="650"/>
      <c r="V683" s="88"/>
      <c r="W683" s="157" t="n">
        <f aca="false">IF(B683=0,W682,IF(ISNONTEXT(B683)=TRUE(),INT(B683),INT(LEFT(B683,FIND(".",B683)-1))))</f>
        <v>3</v>
      </c>
      <c r="X683" s="157" t="str">
        <f aca="false">IF(X684=1,1,IF(B683&lt;&gt;0,1,IF(C683&lt;&gt;0,1,IF(D683&lt;&gt;0,1,IF(E683&lt;&gt;0,1,"")))))</f>
        <v/>
      </c>
      <c r="Y683" s="157" t="str">
        <f aca="false">IF(W683=0," ",IF(W683&lt;&gt;W682,W683," "))</f>
        <v> </v>
      </c>
      <c r="Z683" s="88"/>
      <c r="AA683" s="75" t="n">
        <f aca="false">IF(W683&lt;&gt;Y683,(IF(N683=0,G683*(INFORMAÇÕES!$Q$69/INFORMAÇÕES!$Q$72),IF(N683="R",G683,0))),0)</f>
        <v>0</v>
      </c>
      <c r="AB683" s="75" t="n">
        <f aca="false">IF(W683&lt;&gt;Y683,(IF(N683=0,G683*(INFORMAÇÕES!$Q$70/INFORMAÇÕES!$Q$72),IF(N683="C",G683,0))),0)</f>
        <v>0</v>
      </c>
      <c r="AC683" s="75" t="n">
        <f aca="false">IF(W683&lt;&gt;Y683,(IF(N683=0,G683*INFORMAÇÕES!$U$115,IF(N683="CF",G683,0))),0)</f>
        <v>0</v>
      </c>
      <c r="AD683" s="75" t="n">
        <f aca="false">IF(W683&lt;&gt;Y683,(IF(N683=0,G683*INFORMAÇÕES!$U$116,IF(N683="O",G683,0))),0)</f>
        <v>0</v>
      </c>
      <c r="AE683" s="75" t="n">
        <f aca="false">IF(E683&lt;&gt;0,G683,0)</f>
        <v>0</v>
      </c>
      <c r="AF683" s="75" t="n">
        <f aca="false">IF(W683&lt;&gt;Y683,(IF(N683=0,J683*(INFORMAÇÕES!$Q$89/INFORMAÇÕES!$Q$92),IF(N683="R",J683,0))),0)</f>
        <v>0</v>
      </c>
      <c r="AG683" s="75" t="n">
        <f aca="false">IF(W683&lt;&gt;Y683,(IF(N683=0,J683*(INFORMAÇÕES!$Q$90/INFORMAÇÕES!$Q$92),IF(N683="C",J683,0))),0)</f>
        <v>0</v>
      </c>
      <c r="AH683" s="75" t="n">
        <f aca="false">IF(W683&lt;&gt;Y683,(IF(N683="",J683*INFORMAÇÕES!$U$115,IF(N683="CF",J683,0))),0)</f>
        <v>0</v>
      </c>
      <c r="AI683" s="75" t="n">
        <f aca="false">IF(W683&lt;&gt;Y683,(IF(N683="",J683*INFORMAÇÕES!$U$116,IF(N683="O",J683,0))),0)</f>
        <v>0</v>
      </c>
      <c r="AJ683" s="75" t="n">
        <f aca="false">IF(H683&lt;&gt;0,J683,0)</f>
        <v>0</v>
      </c>
      <c r="AK683" s="75" t="n">
        <f aca="false">IF(K683&lt;&gt;0,L683,0)</f>
        <v>0</v>
      </c>
    </row>
    <row r="684" s="174" customFormat="true" ht="14.25" hidden="false" customHeight="false" outlineLevel="0" collapsed="false">
      <c r="A684" s="159" t="n">
        <v>672</v>
      </c>
      <c r="B684" s="160" t="n">
        <f aca="false">IF('ORÇ.GLOBAL P CAIXA'!$K683="EXEC.",0,'ORÇ.REPROG. P CAIXA'!B684)</f>
        <v>0</v>
      </c>
      <c r="C684" s="161" t="n">
        <f aca="false">IF('ORÇ.GLOBAL P CAIXA'!$K683="EXEC.",0,'ORÇ.REPROG. P CAIXA'!C684)</f>
        <v>0</v>
      </c>
      <c r="D684" s="162" t="n">
        <f aca="false">IF('ORÇ.GLOBAL P CAIXA'!$K683="EXEC.",0,'ORÇ.REPROG. P CAIXA'!D684)</f>
        <v>0</v>
      </c>
      <c r="E684" s="163" t="n">
        <f aca="false">IF('ORÇ.GLOBAL P CAIXA'!$K683="EXEC.",0,'ORÇ.REPROG. P CAIXA'!E684)</f>
        <v>0</v>
      </c>
      <c r="F684" s="163" t="n">
        <f aca="false">IF('ORÇ.GLOBAL P CAIXA'!K683="EXEC.",0,IF('ORÇ.GLOBAL EMPRESA'!G683&gt;0,'ORÇ.GLOBAL EMPRESA'!G683,'ORÇ.GLOBAL P CAIXA'!F683))</f>
        <v>0</v>
      </c>
      <c r="G684" s="163" t="n">
        <f aca="false">IF(E684&lt;&gt;0,ROUND(E684*F684,2),IF(AE684=0,(SUMIF($W$13:$W$1012,B684,$AE$13:$AE$1012)),AE684))</f>
        <v>0</v>
      </c>
      <c r="H684" s="661" t="n">
        <f aca="false">IF('ORÇ.GLOBAL P CAIXA'!K683="EXEC.",0,'ORÇ.REPROG. P CAIXA'!H684)</f>
        <v>0</v>
      </c>
      <c r="I684" s="661" t="n">
        <f aca="false">IF('ORÇ.GLOBAL P CAIXA'!K683="EXEC.",0,'ORÇ.REPROG. P CAIXA'!I684)</f>
        <v>0</v>
      </c>
      <c r="J684" s="163" t="n">
        <f aca="false">IF(H684&lt;&gt;0,ROUND(H684*I684,2),IF(AJ684=0,(SUMIF($W$13:$W$1012,B684,$AJ$13:$AJ$1012)),AJ684))</f>
        <v>0</v>
      </c>
      <c r="K684" s="163" t="n">
        <f aca="false">H684-E684</f>
        <v>0</v>
      </c>
      <c r="L684" s="163" t="n">
        <f aca="false">J684-G684</f>
        <v>0</v>
      </c>
      <c r="M684" s="662" t="str">
        <f aca="false">IF('ORÇ.GLOBAL P CAIXA'!K683="EXEC.","",IF('ORÇ.REPROG. P CAIXA'!M684&gt;0,'ORÇ.REPROG. P CAIXA'!M684,""))</f>
        <v/>
      </c>
      <c r="N684" s="663" t="str">
        <f aca="false">IF('ORÇ.GLOBAL P CAIXA'!K683="EXEC.","",IF('ORÇ.REPROG. P CAIXA'!N684&gt;0,'ORÇ.REPROG. P CAIXA'!N684,""))</f>
        <v/>
      </c>
      <c r="O684" s="166" t="str">
        <f aca="false">IF('ORÇ.GLOBAL P CAIXA'!$K683="EXEC.","",'ORÇ.REPROG. P CAIXA'!O684)</f>
        <v/>
      </c>
      <c r="P684" s="167"/>
      <c r="Q684" s="168" t="str">
        <f aca="false">IF(B684&gt;0,"ok","ocultar")</f>
        <v>ocultar</v>
      </c>
      <c r="R684" s="649"/>
      <c r="S684" s="649"/>
      <c r="T684" s="650"/>
      <c r="V684" s="88"/>
      <c r="W684" s="157" t="n">
        <f aca="false">IF(B684=0,W683,IF(ISNONTEXT(B684)=TRUE(),INT(B684),INT(LEFT(B684,FIND(".",B684)-1))))</f>
        <v>3</v>
      </c>
      <c r="X684" s="157" t="str">
        <f aca="false">IF(X685=1,1,IF(B684&lt;&gt;0,1,IF(C684&lt;&gt;0,1,IF(D684&lt;&gt;0,1,IF(E684&lt;&gt;0,1,"")))))</f>
        <v/>
      </c>
      <c r="Y684" s="157" t="str">
        <f aca="false">IF(W684=0," ",IF(W684&lt;&gt;W683,W684," "))</f>
        <v> </v>
      </c>
      <c r="Z684" s="88"/>
      <c r="AA684" s="75" t="n">
        <f aca="false">IF(W684&lt;&gt;Y684,(IF(N684=0,G684*(INFORMAÇÕES!$Q$69/INFORMAÇÕES!$Q$72),IF(N684="R",G684,0))),0)</f>
        <v>0</v>
      </c>
      <c r="AB684" s="75" t="n">
        <f aca="false">IF(W684&lt;&gt;Y684,(IF(N684=0,G684*(INFORMAÇÕES!$Q$70/INFORMAÇÕES!$Q$72),IF(N684="C",G684,0))),0)</f>
        <v>0</v>
      </c>
      <c r="AC684" s="75" t="n">
        <f aca="false">IF(W684&lt;&gt;Y684,(IF(N684=0,G684*INFORMAÇÕES!$U$115,IF(N684="CF",G684,0))),0)</f>
        <v>0</v>
      </c>
      <c r="AD684" s="75" t="n">
        <f aca="false">IF(W684&lt;&gt;Y684,(IF(N684=0,G684*INFORMAÇÕES!$U$116,IF(N684="O",G684,0))),0)</f>
        <v>0</v>
      </c>
      <c r="AE684" s="75" t="n">
        <f aca="false">IF(E684&lt;&gt;0,G684,0)</f>
        <v>0</v>
      </c>
      <c r="AF684" s="75" t="n">
        <f aca="false">IF(W684&lt;&gt;Y684,(IF(N684=0,J684*(INFORMAÇÕES!$Q$89/INFORMAÇÕES!$Q$92),IF(N684="R",J684,0))),0)</f>
        <v>0</v>
      </c>
      <c r="AG684" s="75" t="n">
        <f aca="false">IF(W684&lt;&gt;Y684,(IF(N684=0,J684*(INFORMAÇÕES!$Q$90/INFORMAÇÕES!$Q$92),IF(N684="C",J684,0))),0)</f>
        <v>0</v>
      </c>
      <c r="AH684" s="75" t="n">
        <f aca="false">IF(W684&lt;&gt;Y684,(IF(N684="",J684*INFORMAÇÕES!$U$115,IF(N684="CF",J684,0))),0)</f>
        <v>0</v>
      </c>
      <c r="AI684" s="75" t="n">
        <f aca="false">IF(W684&lt;&gt;Y684,(IF(N684="",J684*INFORMAÇÕES!$U$116,IF(N684="O",J684,0))),0)</f>
        <v>0</v>
      </c>
      <c r="AJ684" s="75" t="n">
        <f aca="false">IF(H684&lt;&gt;0,J684,0)</f>
        <v>0</v>
      </c>
      <c r="AK684" s="75" t="n">
        <f aca="false">IF(K684&lt;&gt;0,L684,0)</f>
        <v>0</v>
      </c>
    </row>
    <row r="685" s="174" customFormat="true" ht="14.25" hidden="false" customHeight="false" outlineLevel="0" collapsed="false">
      <c r="A685" s="159" t="n">
        <v>673</v>
      </c>
      <c r="B685" s="160" t="n">
        <f aca="false">IF('ORÇ.GLOBAL P CAIXA'!$K684="EXEC.",0,'ORÇ.REPROG. P CAIXA'!B685)</f>
        <v>0</v>
      </c>
      <c r="C685" s="161" t="n">
        <f aca="false">IF('ORÇ.GLOBAL P CAIXA'!$K684="EXEC.",0,'ORÇ.REPROG. P CAIXA'!C685)</f>
        <v>0</v>
      </c>
      <c r="D685" s="162" t="n">
        <f aca="false">IF('ORÇ.GLOBAL P CAIXA'!$K684="EXEC.",0,'ORÇ.REPROG. P CAIXA'!D685)</f>
        <v>0</v>
      </c>
      <c r="E685" s="163" t="n">
        <f aca="false">IF('ORÇ.GLOBAL P CAIXA'!$K684="EXEC.",0,'ORÇ.REPROG. P CAIXA'!E685)</f>
        <v>0</v>
      </c>
      <c r="F685" s="163" t="n">
        <f aca="false">IF('ORÇ.GLOBAL P CAIXA'!K684="EXEC.",0,IF('ORÇ.GLOBAL EMPRESA'!G684&gt;0,'ORÇ.GLOBAL EMPRESA'!G684,'ORÇ.GLOBAL P CAIXA'!F684))</f>
        <v>0</v>
      </c>
      <c r="G685" s="163" t="n">
        <f aca="false">IF(E685&lt;&gt;0,ROUND(E685*F685,2),IF(AE685=0,(SUMIF($W$13:$W$1012,B685,$AE$13:$AE$1012)),AE685))</f>
        <v>0</v>
      </c>
      <c r="H685" s="661" t="n">
        <f aca="false">IF('ORÇ.GLOBAL P CAIXA'!K684="EXEC.",0,'ORÇ.REPROG. P CAIXA'!H685)</f>
        <v>0</v>
      </c>
      <c r="I685" s="661" t="n">
        <f aca="false">IF('ORÇ.GLOBAL P CAIXA'!K684="EXEC.",0,'ORÇ.REPROG. P CAIXA'!I685)</f>
        <v>0</v>
      </c>
      <c r="J685" s="163" t="n">
        <f aca="false">IF(H685&lt;&gt;0,ROUND(H685*I685,2),IF(AJ685=0,(SUMIF($W$13:$W$1012,B685,$AJ$13:$AJ$1012)),AJ685))</f>
        <v>0</v>
      </c>
      <c r="K685" s="163" t="n">
        <f aca="false">H685-E685</f>
        <v>0</v>
      </c>
      <c r="L685" s="163" t="n">
        <f aca="false">J685-G685</f>
        <v>0</v>
      </c>
      <c r="M685" s="662" t="str">
        <f aca="false">IF('ORÇ.GLOBAL P CAIXA'!K684="EXEC.","",IF('ORÇ.REPROG. P CAIXA'!M685&gt;0,'ORÇ.REPROG. P CAIXA'!M685,""))</f>
        <v/>
      </c>
      <c r="N685" s="663" t="str">
        <f aca="false">IF('ORÇ.GLOBAL P CAIXA'!K684="EXEC.","",IF('ORÇ.REPROG. P CAIXA'!N685&gt;0,'ORÇ.REPROG. P CAIXA'!N685,""))</f>
        <v/>
      </c>
      <c r="O685" s="166" t="str">
        <f aca="false">IF('ORÇ.GLOBAL P CAIXA'!$K684="EXEC.","",'ORÇ.REPROG. P CAIXA'!O685)</f>
        <v/>
      </c>
      <c r="P685" s="167"/>
      <c r="Q685" s="168" t="str">
        <f aca="false">IF(B685&gt;0,"ok","ocultar")</f>
        <v>ocultar</v>
      </c>
      <c r="R685" s="649"/>
      <c r="S685" s="649"/>
      <c r="T685" s="650"/>
      <c r="V685" s="88"/>
      <c r="W685" s="157" t="n">
        <f aca="false">IF(B685=0,W684,IF(ISNONTEXT(B685)=TRUE(),INT(B685),INT(LEFT(B685,FIND(".",B685)-1))))</f>
        <v>3</v>
      </c>
      <c r="X685" s="157" t="str">
        <f aca="false">IF(X686=1,1,IF(B685&lt;&gt;0,1,IF(C685&lt;&gt;0,1,IF(D685&lt;&gt;0,1,IF(E685&lt;&gt;0,1,"")))))</f>
        <v/>
      </c>
      <c r="Y685" s="157" t="str">
        <f aca="false">IF(W685=0," ",IF(W685&lt;&gt;W684,W685," "))</f>
        <v> </v>
      </c>
      <c r="Z685" s="88"/>
      <c r="AA685" s="75" t="n">
        <f aca="false">IF(W685&lt;&gt;Y685,(IF(N685=0,G685*(INFORMAÇÕES!$Q$69/INFORMAÇÕES!$Q$72),IF(N685="R",G685,0))),0)</f>
        <v>0</v>
      </c>
      <c r="AB685" s="75" t="n">
        <f aca="false">IF(W685&lt;&gt;Y685,(IF(N685=0,G685*(INFORMAÇÕES!$Q$70/INFORMAÇÕES!$Q$72),IF(N685="C",G685,0))),0)</f>
        <v>0</v>
      </c>
      <c r="AC685" s="75" t="n">
        <f aca="false">IF(W685&lt;&gt;Y685,(IF(N685=0,G685*INFORMAÇÕES!$U$115,IF(N685="CF",G685,0))),0)</f>
        <v>0</v>
      </c>
      <c r="AD685" s="75" t="n">
        <f aca="false">IF(W685&lt;&gt;Y685,(IF(N685=0,G685*INFORMAÇÕES!$U$116,IF(N685="O",G685,0))),0)</f>
        <v>0</v>
      </c>
      <c r="AE685" s="75" t="n">
        <f aca="false">IF(E685&lt;&gt;0,G685,0)</f>
        <v>0</v>
      </c>
      <c r="AF685" s="75" t="n">
        <f aca="false">IF(W685&lt;&gt;Y685,(IF(N685=0,J685*(INFORMAÇÕES!$Q$89/INFORMAÇÕES!$Q$92),IF(N685="R",J685,0))),0)</f>
        <v>0</v>
      </c>
      <c r="AG685" s="75" t="n">
        <f aca="false">IF(W685&lt;&gt;Y685,(IF(N685=0,J685*(INFORMAÇÕES!$Q$90/INFORMAÇÕES!$Q$92),IF(N685="C",J685,0))),0)</f>
        <v>0</v>
      </c>
      <c r="AH685" s="75" t="n">
        <f aca="false">IF(W685&lt;&gt;Y685,(IF(N685="",J685*INFORMAÇÕES!$U$115,IF(N685="CF",J685,0))),0)</f>
        <v>0</v>
      </c>
      <c r="AI685" s="75" t="n">
        <f aca="false">IF(W685&lt;&gt;Y685,(IF(N685="",J685*INFORMAÇÕES!$U$116,IF(N685="O",J685,0))),0)</f>
        <v>0</v>
      </c>
      <c r="AJ685" s="75" t="n">
        <f aca="false">IF(H685&lt;&gt;0,J685,0)</f>
        <v>0</v>
      </c>
      <c r="AK685" s="75" t="n">
        <f aca="false">IF(K685&lt;&gt;0,L685,0)</f>
        <v>0</v>
      </c>
    </row>
    <row r="686" s="174" customFormat="true" ht="14.25" hidden="false" customHeight="false" outlineLevel="0" collapsed="false">
      <c r="A686" s="159" t="n">
        <v>674</v>
      </c>
      <c r="B686" s="160" t="n">
        <f aca="false">IF('ORÇ.GLOBAL P CAIXA'!$K685="EXEC.",0,'ORÇ.REPROG. P CAIXA'!B686)</f>
        <v>0</v>
      </c>
      <c r="C686" s="161" t="n">
        <f aca="false">IF('ORÇ.GLOBAL P CAIXA'!$K685="EXEC.",0,'ORÇ.REPROG. P CAIXA'!C686)</f>
        <v>0</v>
      </c>
      <c r="D686" s="162" t="n">
        <f aca="false">IF('ORÇ.GLOBAL P CAIXA'!$K685="EXEC.",0,'ORÇ.REPROG. P CAIXA'!D686)</f>
        <v>0</v>
      </c>
      <c r="E686" s="163" t="n">
        <f aca="false">IF('ORÇ.GLOBAL P CAIXA'!$K685="EXEC.",0,'ORÇ.REPROG. P CAIXA'!E686)</f>
        <v>0</v>
      </c>
      <c r="F686" s="163" t="n">
        <f aca="false">IF('ORÇ.GLOBAL P CAIXA'!K685="EXEC.",0,IF('ORÇ.GLOBAL EMPRESA'!G685&gt;0,'ORÇ.GLOBAL EMPRESA'!G685,'ORÇ.GLOBAL P CAIXA'!F685))</f>
        <v>0</v>
      </c>
      <c r="G686" s="163" t="n">
        <f aca="false">IF(E686&lt;&gt;0,ROUND(E686*F686,2),IF(AE686=0,(SUMIF($W$13:$W$1012,B686,$AE$13:$AE$1012)),AE686))</f>
        <v>0</v>
      </c>
      <c r="H686" s="661" t="n">
        <f aca="false">IF('ORÇ.GLOBAL P CAIXA'!K685="EXEC.",0,'ORÇ.REPROG. P CAIXA'!H686)</f>
        <v>0</v>
      </c>
      <c r="I686" s="661" t="n">
        <f aca="false">IF('ORÇ.GLOBAL P CAIXA'!K685="EXEC.",0,'ORÇ.REPROG. P CAIXA'!I686)</f>
        <v>0</v>
      </c>
      <c r="J686" s="163" t="n">
        <f aca="false">IF(H686&lt;&gt;0,ROUND(H686*I686,2),IF(AJ686=0,(SUMIF($W$13:$W$1012,B686,$AJ$13:$AJ$1012)),AJ686))</f>
        <v>0</v>
      </c>
      <c r="K686" s="163" t="n">
        <f aca="false">H686-E686</f>
        <v>0</v>
      </c>
      <c r="L686" s="163" t="n">
        <f aca="false">J686-G686</f>
        <v>0</v>
      </c>
      <c r="M686" s="662" t="str">
        <f aca="false">IF('ORÇ.GLOBAL P CAIXA'!K685="EXEC.","",IF('ORÇ.REPROG. P CAIXA'!M686&gt;0,'ORÇ.REPROG. P CAIXA'!M686,""))</f>
        <v/>
      </c>
      <c r="N686" s="663" t="str">
        <f aca="false">IF('ORÇ.GLOBAL P CAIXA'!K685="EXEC.","",IF('ORÇ.REPROG. P CAIXA'!N686&gt;0,'ORÇ.REPROG. P CAIXA'!N686,""))</f>
        <v/>
      </c>
      <c r="O686" s="166" t="str">
        <f aca="false">IF('ORÇ.GLOBAL P CAIXA'!$K685="EXEC.","",'ORÇ.REPROG. P CAIXA'!O686)</f>
        <v/>
      </c>
      <c r="P686" s="167"/>
      <c r="Q686" s="168" t="str">
        <f aca="false">IF(B686&gt;0,"ok","ocultar")</f>
        <v>ocultar</v>
      </c>
      <c r="R686" s="649"/>
      <c r="S686" s="649"/>
      <c r="T686" s="650"/>
      <c r="V686" s="88"/>
      <c r="W686" s="157" t="n">
        <f aca="false">IF(B686=0,W685,IF(ISNONTEXT(B686)=TRUE(),INT(B686),INT(LEFT(B686,FIND(".",B686)-1))))</f>
        <v>3</v>
      </c>
      <c r="X686" s="157" t="str">
        <f aca="false">IF(X687=1,1,IF(B686&lt;&gt;0,1,IF(C686&lt;&gt;0,1,IF(D686&lt;&gt;0,1,IF(E686&lt;&gt;0,1,"")))))</f>
        <v/>
      </c>
      <c r="Y686" s="157" t="str">
        <f aca="false">IF(W686=0," ",IF(W686&lt;&gt;W685,W686," "))</f>
        <v> </v>
      </c>
      <c r="Z686" s="88"/>
      <c r="AA686" s="75" t="n">
        <f aca="false">IF(W686&lt;&gt;Y686,(IF(N686=0,G686*(INFORMAÇÕES!$Q$69/INFORMAÇÕES!$Q$72),IF(N686="R",G686,0))),0)</f>
        <v>0</v>
      </c>
      <c r="AB686" s="75" t="n">
        <f aca="false">IF(W686&lt;&gt;Y686,(IF(N686=0,G686*(INFORMAÇÕES!$Q$70/INFORMAÇÕES!$Q$72),IF(N686="C",G686,0))),0)</f>
        <v>0</v>
      </c>
      <c r="AC686" s="75" t="n">
        <f aca="false">IF(W686&lt;&gt;Y686,(IF(N686=0,G686*INFORMAÇÕES!$U$115,IF(N686="CF",G686,0))),0)</f>
        <v>0</v>
      </c>
      <c r="AD686" s="75" t="n">
        <f aca="false">IF(W686&lt;&gt;Y686,(IF(N686=0,G686*INFORMAÇÕES!$U$116,IF(N686="O",G686,0))),0)</f>
        <v>0</v>
      </c>
      <c r="AE686" s="75" t="n">
        <f aca="false">IF(E686&lt;&gt;0,G686,0)</f>
        <v>0</v>
      </c>
      <c r="AF686" s="75" t="n">
        <f aca="false">IF(W686&lt;&gt;Y686,(IF(N686=0,J686*(INFORMAÇÕES!$Q$89/INFORMAÇÕES!$Q$92),IF(N686="R",J686,0))),0)</f>
        <v>0</v>
      </c>
      <c r="AG686" s="75" t="n">
        <f aca="false">IF(W686&lt;&gt;Y686,(IF(N686=0,J686*(INFORMAÇÕES!$Q$90/INFORMAÇÕES!$Q$92),IF(N686="C",J686,0))),0)</f>
        <v>0</v>
      </c>
      <c r="AH686" s="75" t="n">
        <f aca="false">IF(W686&lt;&gt;Y686,(IF(N686="",J686*INFORMAÇÕES!$U$115,IF(N686="CF",J686,0))),0)</f>
        <v>0</v>
      </c>
      <c r="AI686" s="75" t="n">
        <f aca="false">IF(W686&lt;&gt;Y686,(IF(N686="",J686*INFORMAÇÕES!$U$116,IF(N686="O",J686,0))),0)</f>
        <v>0</v>
      </c>
      <c r="AJ686" s="75" t="n">
        <f aca="false">IF(H686&lt;&gt;0,J686,0)</f>
        <v>0</v>
      </c>
      <c r="AK686" s="75" t="n">
        <f aca="false">IF(K686&lt;&gt;0,L686,0)</f>
        <v>0</v>
      </c>
    </row>
    <row r="687" s="174" customFormat="true" ht="14.25" hidden="false" customHeight="false" outlineLevel="0" collapsed="false">
      <c r="A687" s="159" t="n">
        <v>675</v>
      </c>
      <c r="B687" s="160" t="n">
        <f aca="false">IF('ORÇ.GLOBAL P CAIXA'!$K686="EXEC.",0,'ORÇ.REPROG. P CAIXA'!B687)</f>
        <v>0</v>
      </c>
      <c r="C687" s="161" t="n">
        <f aca="false">IF('ORÇ.GLOBAL P CAIXA'!$K686="EXEC.",0,'ORÇ.REPROG. P CAIXA'!C687)</f>
        <v>0</v>
      </c>
      <c r="D687" s="162" t="n">
        <f aca="false">IF('ORÇ.GLOBAL P CAIXA'!$K686="EXEC.",0,'ORÇ.REPROG. P CAIXA'!D687)</f>
        <v>0</v>
      </c>
      <c r="E687" s="163" t="n">
        <f aca="false">IF('ORÇ.GLOBAL P CAIXA'!$K686="EXEC.",0,'ORÇ.REPROG. P CAIXA'!E687)</f>
        <v>0</v>
      </c>
      <c r="F687" s="163" t="n">
        <f aca="false">IF('ORÇ.GLOBAL P CAIXA'!K686="EXEC.",0,IF('ORÇ.GLOBAL EMPRESA'!G686&gt;0,'ORÇ.GLOBAL EMPRESA'!G686,'ORÇ.GLOBAL P CAIXA'!F686))</f>
        <v>0</v>
      </c>
      <c r="G687" s="163" t="n">
        <f aca="false">IF(E687&lt;&gt;0,ROUND(E687*F687,2),IF(AE687=0,(SUMIF($W$13:$W$1012,B687,$AE$13:$AE$1012)),AE687))</f>
        <v>0</v>
      </c>
      <c r="H687" s="661" t="n">
        <f aca="false">IF('ORÇ.GLOBAL P CAIXA'!K686="EXEC.",0,'ORÇ.REPROG. P CAIXA'!H687)</f>
        <v>0</v>
      </c>
      <c r="I687" s="661" t="n">
        <f aca="false">IF('ORÇ.GLOBAL P CAIXA'!K686="EXEC.",0,'ORÇ.REPROG. P CAIXA'!I687)</f>
        <v>0</v>
      </c>
      <c r="J687" s="163" t="n">
        <f aca="false">IF(H687&lt;&gt;0,ROUND(H687*I687,2),IF(AJ687=0,(SUMIF($W$13:$W$1012,B687,$AJ$13:$AJ$1012)),AJ687))</f>
        <v>0</v>
      </c>
      <c r="K687" s="163" t="n">
        <f aca="false">H687-E687</f>
        <v>0</v>
      </c>
      <c r="L687" s="163" t="n">
        <f aca="false">J687-G687</f>
        <v>0</v>
      </c>
      <c r="M687" s="662" t="str">
        <f aca="false">IF('ORÇ.GLOBAL P CAIXA'!K686="EXEC.","",IF('ORÇ.REPROG. P CAIXA'!M687&gt;0,'ORÇ.REPROG. P CAIXA'!M687,""))</f>
        <v/>
      </c>
      <c r="N687" s="663" t="str">
        <f aca="false">IF('ORÇ.GLOBAL P CAIXA'!K686="EXEC.","",IF('ORÇ.REPROG. P CAIXA'!N687&gt;0,'ORÇ.REPROG. P CAIXA'!N687,""))</f>
        <v/>
      </c>
      <c r="O687" s="166" t="str">
        <f aca="false">IF('ORÇ.GLOBAL P CAIXA'!$K686="EXEC.","",'ORÇ.REPROG. P CAIXA'!O687)</f>
        <v/>
      </c>
      <c r="P687" s="167"/>
      <c r="Q687" s="168" t="str">
        <f aca="false">IF(B687&gt;0,"ok","ocultar")</f>
        <v>ocultar</v>
      </c>
      <c r="R687" s="649"/>
      <c r="S687" s="649"/>
      <c r="T687" s="650"/>
      <c r="V687" s="88"/>
      <c r="W687" s="157" t="n">
        <f aca="false">IF(B687=0,W686,IF(ISNONTEXT(B687)=TRUE(),INT(B687),INT(LEFT(B687,FIND(".",B687)-1))))</f>
        <v>3</v>
      </c>
      <c r="X687" s="157" t="str">
        <f aca="false">IF(X688=1,1,IF(B687&lt;&gt;0,1,IF(C687&lt;&gt;0,1,IF(D687&lt;&gt;0,1,IF(E687&lt;&gt;0,1,"")))))</f>
        <v/>
      </c>
      <c r="Y687" s="157" t="str">
        <f aca="false">IF(W687=0," ",IF(W687&lt;&gt;W686,W687," "))</f>
        <v> </v>
      </c>
      <c r="Z687" s="88"/>
      <c r="AA687" s="75" t="n">
        <f aca="false">IF(W687&lt;&gt;Y687,(IF(N687=0,G687*(INFORMAÇÕES!$Q$69/INFORMAÇÕES!$Q$72),IF(N687="R",G687,0))),0)</f>
        <v>0</v>
      </c>
      <c r="AB687" s="75" t="n">
        <f aca="false">IF(W687&lt;&gt;Y687,(IF(N687=0,G687*(INFORMAÇÕES!$Q$70/INFORMAÇÕES!$Q$72),IF(N687="C",G687,0))),0)</f>
        <v>0</v>
      </c>
      <c r="AC687" s="75" t="n">
        <f aca="false">IF(W687&lt;&gt;Y687,(IF(N687=0,G687*INFORMAÇÕES!$U$115,IF(N687="CF",G687,0))),0)</f>
        <v>0</v>
      </c>
      <c r="AD687" s="75" t="n">
        <f aca="false">IF(W687&lt;&gt;Y687,(IF(N687=0,G687*INFORMAÇÕES!$U$116,IF(N687="O",G687,0))),0)</f>
        <v>0</v>
      </c>
      <c r="AE687" s="75" t="n">
        <f aca="false">IF(E687&lt;&gt;0,G687,0)</f>
        <v>0</v>
      </c>
      <c r="AF687" s="75" t="n">
        <f aca="false">IF(W687&lt;&gt;Y687,(IF(N687=0,J687*(INFORMAÇÕES!$Q$89/INFORMAÇÕES!$Q$92),IF(N687="R",J687,0))),0)</f>
        <v>0</v>
      </c>
      <c r="AG687" s="75" t="n">
        <f aca="false">IF(W687&lt;&gt;Y687,(IF(N687=0,J687*(INFORMAÇÕES!$Q$90/INFORMAÇÕES!$Q$92),IF(N687="C",J687,0))),0)</f>
        <v>0</v>
      </c>
      <c r="AH687" s="75" t="n">
        <f aca="false">IF(W687&lt;&gt;Y687,(IF(N687="",J687*INFORMAÇÕES!$U$115,IF(N687="CF",J687,0))),0)</f>
        <v>0</v>
      </c>
      <c r="AI687" s="75" t="n">
        <f aca="false">IF(W687&lt;&gt;Y687,(IF(N687="",J687*INFORMAÇÕES!$U$116,IF(N687="O",J687,0))),0)</f>
        <v>0</v>
      </c>
      <c r="AJ687" s="75" t="n">
        <f aca="false">IF(H687&lt;&gt;0,J687,0)</f>
        <v>0</v>
      </c>
      <c r="AK687" s="75" t="n">
        <f aca="false">IF(K687&lt;&gt;0,L687,0)</f>
        <v>0</v>
      </c>
    </row>
    <row r="688" s="174" customFormat="true" ht="14.25" hidden="false" customHeight="false" outlineLevel="0" collapsed="false">
      <c r="A688" s="159" t="n">
        <v>676</v>
      </c>
      <c r="B688" s="160" t="n">
        <f aca="false">IF('ORÇ.GLOBAL P CAIXA'!$K687="EXEC.",0,'ORÇ.REPROG. P CAIXA'!B688)</f>
        <v>0</v>
      </c>
      <c r="C688" s="161" t="n">
        <f aca="false">IF('ORÇ.GLOBAL P CAIXA'!$K687="EXEC.",0,'ORÇ.REPROG. P CAIXA'!C688)</f>
        <v>0</v>
      </c>
      <c r="D688" s="162" t="n">
        <f aca="false">IF('ORÇ.GLOBAL P CAIXA'!$K687="EXEC.",0,'ORÇ.REPROG. P CAIXA'!D688)</f>
        <v>0</v>
      </c>
      <c r="E688" s="163" t="n">
        <f aca="false">IF('ORÇ.GLOBAL P CAIXA'!$K687="EXEC.",0,'ORÇ.REPROG. P CAIXA'!E688)</f>
        <v>0</v>
      </c>
      <c r="F688" s="163" t="n">
        <f aca="false">IF('ORÇ.GLOBAL P CAIXA'!K687="EXEC.",0,IF('ORÇ.GLOBAL EMPRESA'!G687&gt;0,'ORÇ.GLOBAL EMPRESA'!G687,'ORÇ.GLOBAL P CAIXA'!F687))</f>
        <v>0</v>
      </c>
      <c r="G688" s="163" t="n">
        <f aca="false">IF(E688&lt;&gt;0,ROUND(E688*F688,2),IF(AE688=0,(SUMIF($W$13:$W$1012,B688,$AE$13:$AE$1012)),AE688))</f>
        <v>0</v>
      </c>
      <c r="H688" s="661" t="n">
        <f aca="false">IF('ORÇ.GLOBAL P CAIXA'!K687="EXEC.",0,'ORÇ.REPROG. P CAIXA'!H688)</f>
        <v>0</v>
      </c>
      <c r="I688" s="661" t="n">
        <f aca="false">IF('ORÇ.GLOBAL P CAIXA'!K687="EXEC.",0,'ORÇ.REPROG. P CAIXA'!I688)</f>
        <v>0</v>
      </c>
      <c r="J688" s="163" t="n">
        <f aca="false">IF(H688&lt;&gt;0,ROUND(H688*I688,2),IF(AJ688=0,(SUMIF($W$13:$W$1012,B688,$AJ$13:$AJ$1012)),AJ688))</f>
        <v>0</v>
      </c>
      <c r="K688" s="163" t="n">
        <f aca="false">H688-E688</f>
        <v>0</v>
      </c>
      <c r="L688" s="163" t="n">
        <f aca="false">J688-G688</f>
        <v>0</v>
      </c>
      <c r="M688" s="662" t="str">
        <f aca="false">IF('ORÇ.GLOBAL P CAIXA'!K687="EXEC.","",IF('ORÇ.REPROG. P CAIXA'!M688&gt;0,'ORÇ.REPROG. P CAIXA'!M688,""))</f>
        <v/>
      </c>
      <c r="N688" s="663" t="str">
        <f aca="false">IF('ORÇ.GLOBAL P CAIXA'!K687="EXEC.","",IF('ORÇ.REPROG. P CAIXA'!N688&gt;0,'ORÇ.REPROG. P CAIXA'!N688,""))</f>
        <v/>
      </c>
      <c r="O688" s="166" t="str">
        <f aca="false">IF('ORÇ.GLOBAL P CAIXA'!$K687="EXEC.","",'ORÇ.REPROG. P CAIXA'!O688)</f>
        <v/>
      </c>
      <c r="P688" s="167"/>
      <c r="Q688" s="168" t="str">
        <f aca="false">IF(B688&gt;0,"ok","ocultar")</f>
        <v>ocultar</v>
      </c>
      <c r="R688" s="649"/>
      <c r="S688" s="649"/>
      <c r="T688" s="650"/>
      <c r="V688" s="88"/>
      <c r="W688" s="157" t="n">
        <f aca="false">IF(B688=0,W687,IF(ISNONTEXT(B688)=TRUE(),INT(B688),INT(LEFT(B688,FIND(".",B688)-1))))</f>
        <v>3</v>
      </c>
      <c r="X688" s="157" t="str">
        <f aca="false">IF(X689=1,1,IF(B688&lt;&gt;0,1,IF(C688&lt;&gt;0,1,IF(D688&lt;&gt;0,1,IF(E688&lt;&gt;0,1,"")))))</f>
        <v/>
      </c>
      <c r="Y688" s="157" t="str">
        <f aca="false">IF(W688=0," ",IF(W688&lt;&gt;W687,W688," "))</f>
        <v> </v>
      </c>
      <c r="Z688" s="88"/>
      <c r="AA688" s="75" t="n">
        <f aca="false">IF(W688&lt;&gt;Y688,(IF(N688=0,G688*(INFORMAÇÕES!$Q$69/INFORMAÇÕES!$Q$72),IF(N688="R",G688,0))),0)</f>
        <v>0</v>
      </c>
      <c r="AB688" s="75" t="n">
        <f aca="false">IF(W688&lt;&gt;Y688,(IF(N688=0,G688*(INFORMAÇÕES!$Q$70/INFORMAÇÕES!$Q$72),IF(N688="C",G688,0))),0)</f>
        <v>0</v>
      </c>
      <c r="AC688" s="75" t="n">
        <f aca="false">IF(W688&lt;&gt;Y688,(IF(N688=0,G688*INFORMAÇÕES!$U$115,IF(N688="CF",G688,0))),0)</f>
        <v>0</v>
      </c>
      <c r="AD688" s="75" t="n">
        <f aca="false">IF(W688&lt;&gt;Y688,(IF(N688=0,G688*INFORMAÇÕES!$U$116,IF(N688="O",G688,0))),0)</f>
        <v>0</v>
      </c>
      <c r="AE688" s="75" t="n">
        <f aca="false">IF(E688&lt;&gt;0,G688,0)</f>
        <v>0</v>
      </c>
      <c r="AF688" s="75" t="n">
        <f aca="false">IF(W688&lt;&gt;Y688,(IF(N688=0,J688*(INFORMAÇÕES!$Q$89/INFORMAÇÕES!$Q$92),IF(N688="R",J688,0))),0)</f>
        <v>0</v>
      </c>
      <c r="AG688" s="75" t="n">
        <f aca="false">IF(W688&lt;&gt;Y688,(IF(N688=0,J688*(INFORMAÇÕES!$Q$90/INFORMAÇÕES!$Q$92),IF(N688="C",J688,0))),0)</f>
        <v>0</v>
      </c>
      <c r="AH688" s="75" t="n">
        <f aca="false">IF(W688&lt;&gt;Y688,(IF(N688="",J688*INFORMAÇÕES!$U$115,IF(N688="CF",J688,0))),0)</f>
        <v>0</v>
      </c>
      <c r="AI688" s="75" t="n">
        <f aca="false">IF(W688&lt;&gt;Y688,(IF(N688="",J688*INFORMAÇÕES!$U$116,IF(N688="O",J688,0))),0)</f>
        <v>0</v>
      </c>
      <c r="AJ688" s="75" t="n">
        <f aca="false">IF(H688&lt;&gt;0,J688,0)</f>
        <v>0</v>
      </c>
      <c r="AK688" s="75" t="n">
        <f aca="false">IF(K688&lt;&gt;0,L688,0)</f>
        <v>0</v>
      </c>
    </row>
    <row r="689" s="174" customFormat="true" ht="14.25" hidden="false" customHeight="false" outlineLevel="0" collapsed="false">
      <c r="A689" s="159" t="n">
        <v>677</v>
      </c>
      <c r="B689" s="160" t="n">
        <f aca="false">IF('ORÇ.GLOBAL P CAIXA'!$K688="EXEC.",0,'ORÇ.REPROG. P CAIXA'!B689)</f>
        <v>0</v>
      </c>
      <c r="C689" s="161" t="n">
        <f aca="false">IF('ORÇ.GLOBAL P CAIXA'!$K688="EXEC.",0,'ORÇ.REPROG. P CAIXA'!C689)</f>
        <v>0</v>
      </c>
      <c r="D689" s="162" t="n">
        <f aca="false">IF('ORÇ.GLOBAL P CAIXA'!$K688="EXEC.",0,'ORÇ.REPROG. P CAIXA'!D689)</f>
        <v>0</v>
      </c>
      <c r="E689" s="163" t="n">
        <f aca="false">IF('ORÇ.GLOBAL P CAIXA'!$K688="EXEC.",0,'ORÇ.REPROG. P CAIXA'!E689)</f>
        <v>0</v>
      </c>
      <c r="F689" s="163" t="n">
        <f aca="false">IF('ORÇ.GLOBAL P CAIXA'!K688="EXEC.",0,IF('ORÇ.GLOBAL EMPRESA'!G688&gt;0,'ORÇ.GLOBAL EMPRESA'!G688,'ORÇ.GLOBAL P CAIXA'!F688))</f>
        <v>0</v>
      </c>
      <c r="G689" s="163" t="n">
        <f aca="false">IF(E689&lt;&gt;0,ROUND(E689*F689,2),IF(AE689=0,(SUMIF($W$13:$W$1012,B689,$AE$13:$AE$1012)),AE689))</f>
        <v>0</v>
      </c>
      <c r="H689" s="661" t="n">
        <f aca="false">IF('ORÇ.GLOBAL P CAIXA'!K688="EXEC.",0,'ORÇ.REPROG. P CAIXA'!H689)</f>
        <v>0</v>
      </c>
      <c r="I689" s="661" t="n">
        <f aca="false">IF('ORÇ.GLOBAL P CAIXA'!K688="EXEC.",0,'ORÇ.REPROG. P CAIXA'!I689)</f>
        <v>0</v>
      </c>
      <c r="J689" s="163" t="n">
        <f aca="false">IF(H689&lt;&gt;0,ROUND(H689*I689,2),IF(AJ689=0,(SUMIF($W$13:$W$1012,B689,$AJ$13:$AJ$1012)),AJ689))</f>
        <v>0</v>
      </c>
      <c r="K689" s="163" t="n">
        <f aca="false">H689-E689</f>
        <v>0</v>
      </c>
      <c r="L689" s="163" t="n">
        <f aca="false">J689-G689</f>
        <v>0</v>
      </c>
      <c r="M689" s="662" t="str">
        <f aca="false">IF('ORÇ.GLOBAL P CAIXA'!K688="EXEC.","",IF('ORÇ.REPROG. P CAIXA'!M689&gt;0,'ORÇ.REPROG. P CAIXA'!M689,""))</f>
        <v/>
      </c>
      <c r="N689" s="663" t="str">
        <f aca="false">IF('ORÇ.GLOBAL P CAIXA'!K688="EXEC.","",IF('ORÇ.REPROG. P CAIXA'!N689&gt;0,'ORÇ.REPROG. P CAIXA'!N689,""))</f>
        <v/>
      </c>
      <c r="O689" s="166" t="str">
        <f aca="false">IF('ORÇ.GLOBAL P CAIXA'!$K688="EXEC.","",'ORÇ.REPROG. P CAIXA'!O689)</f>
        <v/>
      </c>
      <c r="P689" s="167"/>
      <c r="Q689" s="168" t="str">
        <f aca="false">IF(B689&gt;0,"ok","ocultar")</f>
        <v>ocultar</v>
      </c>
      <c r="R689" s="649"/>
      <c r="S689" s="649"/>
      <c r="T689" s="650"/>
      <c r="V689" s="88"/>
      <c r="W689" s="157" t="n">
        <f aca="false">IF(B689=0,W688,IF(ISNONTEXT(B689)=TRUE(),INT(B689),INT(LEFT(B689,FIND(".",B689)-1))))</f>
        <v>3</v>
      </c>
      <c r="X689" s="157" t="str">
        <f aca="false">IF(X690=1,1,IF(B689&lt;&gt;0,1,IF(C689&lt;&gt;0,1,IF(D689&lt;&gt;0,1,IF(E689&lt;&gt;0,1,"")))))</f>
        <v/>
      </c>
      <c r="Y689" s="157" t="str">
        <f aca="false">IF(W689=0," ",IF(W689&lt;&gt;W688,W689," "))</f>
        <v> </v>
      </c>
      <c r="Z689" s="88"/>
      <c r="AA689" s="75" t="n">
        <f aca="false">IF(W689&lt;&gt;Y689,(IF(N689=0,G689*(INFORMAÇÕES!$Q$69/INFORMAÇÕES!$Q$72),IF(N689="R",G689,0))),0)</f>
        <v>0</v>
      </c>
      <c r="AB689" s="75" t="n">
        <f aca="false">IF(W689&lt;&gt;Y689,(IF(N689=0,G689*(INFORMAÇÕES!$Q$70/INFORMAÇÕES!$Q$72),IF(N689="C",G689,0))),0)</f>
        <v>0</v>
      </c>
      <c r="AC689" s="75" t="n">
        <f aca="false">IF(W689&lt;&gt;Y689,(IF(N689=0,G689*INFORMAÇÕES!$U$115,IF(N689="CF",G689,0))),0)</f>
        <v>0</v>
      </c>
      <c r="AD689" s="75" t="n">
        <f aca="false">IF(W689&lt;&gt;Y689,(IF(N689=0,G689*INFORMAÇÕES!$U$116,IF(N689="O",G689,0))),0)</f>
        <v>0</v>
      </c>
      <c r="AE689" s="75" t="n">
        <f aca="false">IF(E689&lt;&gt;0,G689,0)</f>
        <v>0</v>
      </c>
      <c r="AF689" s="75" t="n">
        <f aca="false">IF(W689&lt;&gt;Y689,(IF(N689=0,J689*(INFORMAÇÕES!$Q$89/INFORMAÇÕES!$Q$92),IF(N689="R",J689,0))),0)</f>
        <v>0</v>
      </c>
      <c r="AG689" s="75" t="n">
        <f aca="false">IF(W689&lt;&gt;Y689,(IF(N689=0,J689*(INFORMAÇÕES!$Q$90/INFORMAÇÕES!$Q$92),IF(N689="C",J689,0))),0)</f>
        <v>0</v>
      </c>
      <c r="AH689" s="75" t="n">
        <f aca="false">IF(W689&lt;&gt;Y689,(IF(N689="",J689*INFORMAÇÕES!$U$115,IF(N689="CF",J689,0))),0)</f>
        <v>0</v>
      </c>
      <c r="AI689" s="75" t="n">
        <f aca="false">IF(W689&lt;&gt;Y689,(IF(N689="",J689*INFORMAÇÕES!$U$116,IF(N689="O",J689,0))),0)</f>
        <v>0</v>
      </c>
      <c r="AJ689" s="75" t="n">
        <f aca="false">IF(H689&lt;&gt;0,J689,0)</f>
        <v>0</v>
      </c>
      <c r="AK689" s="75" t="n">
        <f aca="false">IF(K689&lt;&gt;0,L689,0)</f>
        <v>0</v>
      </c>
    </row>
    <row r="690" s="174" customFormat="true" ht="14.25" hidden="false" customHeight="false" outlineLevel="0" collapsed="false">
      <c r="A690" s="159" t="n">
        <v>678</v>
      </c>
      <c r="B690" s="160" t="n">
        <f aca="false">IF('ORÇ.GLOBAL P CAIXA'!$K689="EXEC.",0,'ORÇ.REPROG. P CAIXA'!B690)</f>
        <v>0</v>
      </c>
      <c r="C690" s="161" t="n">
        <f aca="false">IF('ORÇ.GLOBAL P CAIXA'!$K689="EXEC.",0,'ORÇ.REPROG. P CAIXA'!C690)</f>
        <v>0</v>
      </c>
      <c r="D690" s="162" t="n">
        <f aca="false">IF('ORÇ.GLOBAL P CAIXA'!$K689="EXEC.",0,'ORÇ.REPROG. P CAIXA'!D690)</f>
        <v>0</v>
      </c>
      <c r="E690" s="163" t="n">
        <f aca="false">IF('ORÇ.GLOBAL P CAIXA'!$K689="EXEC.",0,'ORÇ.REPROG. P CAIXA'!E690)</f>
        <v>0</v>
      </c>
      <c r="F690" s="163" t="n">
        <f aca="false">IF('ORÇ.GLOBAL P CAIXA'!K689="EXEC.",0,IF('ORÇ.GLOBAL EMPRESA'!G689&gt;0,'ORÇ.GLOBAL EMPRESA'!G689,'ORÇ.GLOBAL P CAIXA'!F689))</f>
        <v>0</v>
      </c>
      <c r="G690" s="163" t="n">
        <f aca="false">IF(E690&lt;&gt;0,ROUND(E690*F690,2),IF(AE690=0,(SUMIF($W$13:$W$1012,B690,$AE$13:$AE$1012)),AE690))</f>
        <v>0</v>
      </c>
      <c r="H690" s="661" t="n">
        <f aca="false">IF('ORÇ.GLOBAL P CAIXA'!K689="EXEC.",0,'ORÇ.REPROG. P CAIXA'!H690)</f>
        <v>0</v>
      </c>
      <c r="I690" s="661" t="n">
        <f aca="false">IF('ORÇ.GLOBAL P CAIXA'!K689="EXEC.",0,'ORÇ.REPROG. P CAIXA'!I690)</f>
        <v>0</v>
      </c>
      <c r="J690" s="163" t="n">
        <f aca="false">IF(H690&lt;&gt;0,ROUND(H690*I690,2),IF(AJ690=0,(SUMIF($W$13:$W$1012,B690,$AJ$13:$AJ$1012)),AJ690))</f>
        <v>0</v>
      </c>
      <c r="K690" s="163" t="n">
        <f aca="false">H690-E690</f>
        <v>0</v>
      </c>
      <c r="L690" s="163" t="n">
        <f aca="false">J690-G690</f>
        <v>0</v>
      </c>
      <c r="M690" s="662" t="str">
        <f aca="false">IF('ORÇ.GLOBAL P CAIXA'!K689="EXEC.","",IF('ORÇ.REPROG. P CAIXA'!M690&gt;0,'ORÇ.REPROG. P CAIXA'!M690,""))</f>
        <v/>
      </c>
      <c r="N690" s="663" t="str">
        <f aca="false">IF('ORÇ.GLOBAL P CAIXA'!K689="EXEC.","",IF('ORÇ.REPROG. P CAIXA'!N690&gt;0,'ORÇ.REPROG. P CAIXA'!N690,""))</f>
        <v/>
      </c>
      <c r="O690" s="166" t="str">
        <f aca="false">IF('ORÇ.GLOBAL P CAIXA'!$K689="EXEC.","",'ORÇ.REPROG. P CAIXA'!O690)</f>
        <v/>
      </c>
      <c r="P690" s="167"/>
      <c r="Q690" s="168" t="str">
        <f aca="false">IF(B690&gt;0,"ok","ocultar")</f>
        <v>ocultar</v>
      </c>
      <c r="R690" s="649"/>
      <c r="S690" s="649"/>
      <c r="T690" s="650"/>
      <c r="V690" s="88"/>
      <c r="W690" s="157" t="n">
        <f aca="false">IF(B690=0,W689,IF(ISNONTEXT(B690)=TRUE(),INT(B690),INT(LEFT(B690,FIND(".",B690)-1))))</f>
        <v>3</v>
      </c>
      <c r="X690" s="157" t="str">
        <f aca="false">IF(X691=1,1,IF(B690&lt;&gt;0,1,IF(C690&lt;&gt;0,1,IF(D690&lt;&gt;0,1,IF(E690&lt;&gt;0,1,"")))))</f>
        <v/>
      </c>
      <c r="Y690" s="157" t="str">
        <f aca="false">IF(W690=0," ",IF(W690&lt;&gt;W689,W690," "))</f>
        <v> </v>
      </c>
      <c r="Z690" s="88"/>
      <c r="AA690" s="75" t="n">
        <f aca="false">IF(W690&lt;&gt;Y690,(IF(N690=0,G690*(INFORMAÇÕES!$Q$69/INFORMAÇÕES!$Q$72),IF(N690="R",G690,0))),0)</f>
        <v>0</v>
      </c>
      <c r="AB690" s="75" t="n">
        <f aca="false">IF(W690&lt;&gt;Y690,(IF(N690=0,G690*(INFORMAÇÕES!$Q$70/INFORMAÇÕES!$Q$72),IF(N690="C",G690,0))),0)</f>
        <v>0</v>
      </c>
      <c r="AC690" s="75" t="n">
        <f aca="false">IF(W690&lt;&gt;Y690,(IF(N690=0,G690*INFORMAÇÕES!$U$115,IF(N690="CF",G690,0))),0)</f>
        <v>0</v>
      </c>
      <c r="AD690" s="75" t="n">
        <f aca="false">IF(W690&lt;&gt;Y690,(IF(N690=0,G690*INFORMAÇÕES!$U$116,IF(N690="O",G690,0))),0)</f>
        <v>0</v>
      </c>
      <c r="AE690" s="75" t="n">
        <f aca="false">IF(E690&lt;&gt;0,G690,0)</f>
        <v>0</v>
      </c>
      <c r="AF690" s="75" t="n">
        <f aca="false">IF(W690&lt;&gt;Y690,(IF(N690=0,J690*(INFORMAÇÕES!$Q$89/INFORMAÇÕES!$Q$92),IF(N690="R",J690,0))),0)</f>
        <v>0</v>
      </c>
      <c r="AG690" s="75" t="n">
        <f aca="false">IF(W690&lt;&gt;Y690,(IF(N690=0,J690*(INFORMAÇÕES!$Q$90/INFORMAÇÕES!$Q$92),IF(N690="C",J690,0))),0)</f>
        <v>0</v>
      </c>
      <c r="AH690" s="75" t="n">
        <f aca="false">IF(W690&lt;&gt;Y690,(IF(N690="",J690*INFORMAÇÕES!$U$115,IF(N690="CF",J690,0))),0)</f>
        <v>0</v>
      </c>
      <c r="AI690" s="75" t="n">
        <f aca="false">IF(W690&lt;&gt;Y690,(IF(N690="",J690*INFORMAÇÕES!$U$116,IF(N690="O",J690,0))),0)</f>
        <v>0</v>
      </c>
      <c r="AJ690" s="75" t="n">
        <f aca="false">IF(H690&lt;&gt;0,J690,0)</f>
        <v>0</v>
      </c>
      <c r="AK690" s="75" t="n">
        <f aca="false">IF(K690&lt;&gt;0,L690,0)</f>
        <v>0</v>
      </c>
    </row>
    <row r="691" s="174" customFormat="true" ht="14.25" hidden="false" customHeight="false" outlineLevel="0" collapsed="false">
      <c r="A691" s="159" t="n">
        <v>679</v>
      </c>
      <c r="B691" s="160" t="n">
        <f aca="false">IF('ORÇ.GLOBAL P CAIXA'!$K690="EXEC.",0,'ORÇ.REPROG. P CAIXA'!B691)</f>
        <v>0</v>
      </c>
      <c r="C691" s="161" t="n">
        <f aca="false">IF('ORÇ.GLOBAL P CAIXA'!$K690="EXEC.",0,'ORÇ.REPROG. P CAIXA'!C691)</f>
        <v>0</v>
      </c>
      <c r="D691" s="162" t="n">
        <f aca="false">IF('ORÇ.GLOBAL P CAIXA'!$K690="EXEC.",0,'ORÇ.REPROG. P CAIXA'!D691)</f>
        <v>0</v>
      </c>
      <c r="E691" s="163" t="n">
        <f aca="false">IF('ORÇ.GLOBAL P CAIXA'!$K690="EXEC.",0,'ORÇ.REPROG. P CAIXA'!E691)</f>
        <v>0</v>
      </c>
      <c r="F691" s="163" t="n">
        <f aca="false">IF('ORÇ.GLOBAL P CAIXA'!K690="EXEC.",0,IF('ORÇ.GLOBAL EMPRESA'!G690&gt;0,'ORÇ.GLOBAL EMPRESA'!G690,'ORÇ.GLOBAL P CAIXA'!F690))</f>
        <v>0</v>
      </c>
      <c r="G691" s="163" t="n">
        <f aca="false">IF(E691&lt;&gt;0,ROUND(E691*F691,2),IF(AE691=0,(SUMIF($W$13:$W$1012,B691,$AE$13:$AE$1012)),AE691))</f>
        <v>0</v>
      </c>
      <c r="H691" s="661" t="n">
        <f aca="false">IF('ORÇ.GLOBAL P CAIXA'!K690="EXEC.",0,'ORÇ.REPROG. P CAIXA'!H691)</f>
        <v>0</v>
      </c>
      <c r="I691" s="661" t="n">
        <f aca="false">IF('ORÇ.GLOBAL P CAIXA'!K690="EXEC.",0,'ORÇ.REPROG. P CAIXA'!I691)</f>
        <v>0</v>
      </c>
      <c r="J691" s="163" t="n">
        <f aca="false">IF(H691&lt;&gt;0,ROUND(H691*I691,2),IF(AJ691=0,(SUMIF($W$13:$W$1012,B691,$AJ$13:$AJ$1012)),AJ691))</f>
        <v>0</v>
      </c>
      <c r="K691" s="163" t="n">
        <f aca="false">H691-E691</f>
        <v>0</v>
      </c>
      <c r="L691" s="163" t="n">
        <f aca="false">J691-G691</f>
        <v>0</v>
      </c>
      <c r="M691" s="662" t="str">
        <f aca="false">IF('ORÇ.GLOBAL P CAIXA'!K690="EXEC.","",IF('ORÇ.REPROG. P CAIXA'!M691&gt;0,'ORÇ.REPROG. P CAIXA'!M691,""))</f>
        <v/>
      </c>
      <c r="N691" s="663" t="str">
        <f aca="false">IF('ORÇ.GLOBAL P CAIXA'!K690="EXEC.","",IF('ORÇ.REPROG. P CAIXA'!N691&gt;0,'ORÇ.REPROG. P CAIXA'!N691,""))</f>
        <v/>
      </c>
      <c r="O691" s="166" t="str">
        <f aca="false">IF('ORÇ.GLOBAL P CAIXA'!$K690="EXEC.","",'ORÇ.REPROG. P CAIXA'!O691)</f>
        <v/>
      </c>
      <c r="P691" s="167"/>
      <c r="Q691" s="168" t="str">
        <f aca="false">IF(B691&gt;0,"ok","ocultar")</f>
        <v>ocultar</v>
      </c>
      <c r="R691" s="649"/>
      <c r="S691" s="649"/>
      <c r="T691" s="650"/>
      <c r="V691" s="88"/>
      <c r="W691" s="157" t="n">
        <f aca="false">IF(B691=0,W690,IF(ISNONTEXT(B691)=TRUE(),INT(B691),INT(LEFT(B691,FIND(".",B691)-1))))</f>
        <v>3</v>
      </c>
      <c r="X691" s="157" t="str">
        <f aca="false">IF(X692=1,1,IF(B691&lt;&gt;0,1,IF(C691&lt;&gt;0,1,IF(D691&lt;&gt;0,1,IF(E691&lt;&gt;0,1,"")))))</f>
        <v/>
      </c>
      <c r="Y691" s="157" t="str">
        <f aca="false">IF(W691=0," ",IF(W691&lt;&gt;W690,W691," "))</f>
        <v> </v>
      </c>
      <c r="Z691" s="88"/>
      <c r="AA691" s="75" t="n">
        <f aca="false">IF(W691&lt;&gt;Y691,(IF(N691=0,G691*(INFORMAÇÕES!$Q$69/INFORMAÇÕES!$Q$72),IF(N691="R",G691,0))),0)</f>
        <v>0</v>
      </c>
      <c r="AB691" s="75" t="n">
        <f aca="false">IF(W691&lt;&gt;Y691,(IF(N691=0,G691*(INFORMAÇÕES!$Q$70/INFORMAÇÕES!$Q$72),IF(N691="C",G691,0))),0)</f>
        <v>0</v>
      </c>
      <c r="AC691" s="75" t="n">
        <f aca="false">IF(W691&lt;&gt;Y691,(IF(N691=0,G691*INFORMAÇÕES!$U$115,IF(N691="CF",G691,0))),0)</f>
        <v>0</v>
      </c>
      <c r="AD691" s="75" t="n">
        <f aca="false">IF(W691&lt;&gt;Y691,(IF(N691=0,G691*INFORMAÇÕES!$U$116,IF(N691="O",G691,0))),0)</f>
        <v>0</v>
      </c>
      <c r="AE691" s="75" t="n">
        <f aca="false">IF(E691&lt;&gt;0,G691,0)</f>
        <v>0</v>
      </c>
      <c r="AF691" s="75" t="n">
        <f aca="false">IF(W691&lt;&gt;Y691,(IF(N691=0,J691*(INFORMAÇÕES!$Q$89/INFORMAÇÕES!$Q$92),IF(N691="R",J691,0))),0)</f>
        <v>0</v>
      </c>
      <c r="AG691" s="75" t="n">
        <f aca="false">IF(W691&lt;&gt;Y691,(IF(N691=0,J691*(INFORMAÇÕES!$Q$90/INFORMAÇÕES!$Q$92),IF(N691="C",J691,0))),0)</f>
        <v>0</v>
      </c>
      <c r="AH691" s="75" t="n">
        <f aca="false">IF(W691&lt;&gt;Y691,(IF(N691="",J691*INFORMAÇÕES!$U$115,IF(N691="CF",J691,0))),0)</f>
        <v>0</v>
      </c>
      <c r="AI691" s="75" t="n">
        <f aca="false">IF(W691&lt;&gt;Y691,(IF(N691="",J691*INFORMAÇÕES!$U$116,IF(N691="O",J691,0))),0)</f>
        <v>0</v>
      </c>
      <c r="AJ691" s="75" t="n">
        <f aca="false">IF(H691&lt;&gt;0,J691,0)</f>
        <v>0</v>
      </c>
      <c r="AK691" s="75" t="n">
        <f aca="false">IF(K691&lt;&gt;0,L691,0)</f>
        <v>0</v>
      </c>
    </row>
    <row r="692" s="174" customFormat="true" ht="14.25" hidden="false" customHeight="false" outlineLevel="0" collapsed="false">
      <c r="A692" s="159" t="n">
        <v>680</v>
      </c>
      <c r="B692" s="160" t="n">
        <f aca="false">IF('ORÇ.GLOBAL P CAIXA'!$K691="EXEC.",0,'ORÇ.REPROG. P CAIXA'!B692)</f>
        <v>0</v>
      </c>
      <c r="C692" s="161" t="n">
        <f aca="false">IF('ORÇ.GLOBAL P CAIXA'!$K691="EXEC.",0,'ORÇ.REPROG. P CAIXA'!C692)</f>
        <v>0</v>
      </c>
      <c r="D692" s="162" t="n">
        <f aca="false">IF('ORÇ.GLOBAL P CAIXA'!$K691="EXEC.",0,'ORÇ.REPROG. P CAIXA'!D692)</f>
        <v>0</v>
      </c>
      <c r="E692" s="163" t="n">
        <f aca="false">IF('ORÇ.GLOBAL P CAIXA'!$K691="EXEC.",0,'ORÇ.REPROG. P CAIXA'!E692)</f>
        <v>0</v>
      </c>
      <c r="F692" s="163" t="n">
        <f aca="false">IF('ORÇ.GLOBAL P CAIXA'!K691="EXEC.",0,IF('ORÇ.GLOBAL EMPRESA'!G691&gt;0,'ORÇ.GLOBAL EMPRESA'!G691,'ORÇ.GLOBAL P CAIXA'!F691))</f>
        <v>0</v>
      </c>
      <c r="G692" s="163" t="n">
        <f aca="false">IF(E692&lt;&gt;0,ROUND(E692*F692,2),IF(AE692=0,(SUMIF($W$13:$W$1012,B692,$AE$13:$AE$1012)),AE692))</f>
        <v>0</v>
      </c>
      <c r="H692" s="661" t="n">
        <f aca="false">IF('ORÇ.GLOBAL P CAIXA'!K691="EXEC.",0,'ORÇ.REPROG. P CAIXA'!H692)</f>
        <v>0</v>
      </c>
      <c r="I692" s="661" t="n">
        <f aca="false">IF('ORÇ.GLOBAL P CAIXA'!K691="EXEC.",0,'ORÇ.REPROG. P CAIXA'!I692)</f>
        <v>0</v>
      </c>
      <c r="J692" s="163" t="n">
        <f aca="false">IF(H692&lt;&gt;0,ROUND(H692*I692,2),IF(AJ692=0,(SUMIF($W$13:$W$1012,B692,$AJ$13:$AJ$1012)),AJ692))</f>
        <v>0</v>
      </c>
      <c r="K692" s="163" t="n">
        <f aca="false">H692-E692</f>
        <v>0</v>
      </c>
      <c r="L692" s="163" t="n">
        <f aca="false">J692-G692</f>
        <v>0</v>
      </c>
      <c r="M692" s="662" t="str">
        <f aca="false">IF('ORÇ.GLOBAL P CAIXA'!K691="EXEC.","",IF('ORÇ.REPROG. P CAIXA'!M692&gt;0,'ORÇ.REPROG. P CAIXA'!M692,""))</f>
        <v/>
      </c>
      <c r="N692" s="663" t="str">
        <f aca="false">IF('ORÇ.GLOBAL P CAIXA'!K691="EXEC.","",IF('ORÇ.REPROG. P CAIXA'!N692&gt;0,'ORÇ.REPROG. P CAIXA'!N692,""))</f>
        <v/>
      </c>
      <c r="O692" s="166" t="str">
        <f aca="false">IF('ORÇ.GLOBAL P CAIXA'!$K691="EXEC.","",'ORÇ.REPROG. P CAIXA'!O692)</f>
        <v/>
      </c>
      <c r="P692" s="167"/>
      <c r="Q692" s="168" t="str">
        <f aca="false">IF(B692&gt;0,"ok","ocultar")</f>
        <v>ocultar</v>
      </c>
      <c r="R692" s="649"/>
      <c r="S692" s="649"/>
      <c r="T692" s="650"/>
      <c r="V692" s="88"/>
      <c r="W692" s="157" t="n">
        <f aca="false">IF(B692=0,W691,IF(ISNONTEXT(B692)=TRUE(),INT(B692),INT(LEFT(B692,FIND(".",B692)-1))))</f>
        <v>3</v>
      </c>
      <c r="X692" s="157" t="str">
        <f aca="false">IF(X693=1,1,IF(B692&lt;&gt;0,1,IF(C692&lt;&gt;0,1,IF(D692&lt;&gt;0,1,IF(E692&lt;&gt;0,1,"")))))</f>
        <v/>
      </c>
      <c r="Y692" s="157" t="str">
        <f aca="false">IF(W692=0," ",IF(W692&lt;&gt;W691,W692," "))</f>
        <v> </v>
      </c>
      <c r="Z692" s="88"/>
      <c r="AA692" s="75" t="n">
        <f aca="false">IF(W692&lt;&gt;Y692,(IF(N692=0,G692*(INFORMAÇÕES!$Q$69/INFORMAÇÕES!$Q$72),IF(N692="R",G692,0))),0)</f>
        <v>0</v>
      </c>
      <c r="AB692" s="75" t="n">
        <f aca="false">IF(W692&lt;&gt;Y692,(IF(N692=0,G692*(INFORMAÇÕES!$Q$70/INFORMAÇÕES!$Q$72),IF(N692="C",G692,0))),0)</f>
        <v>0</v>
      </c>
      <c r="AC692" s="75" t="n">
        <f aca="false">IF(W692&lt;&gt;Y692,(IF(N692=0,G692*INFORMAÇÕES!$U$115,IF(N692="CF",G692,0))),0)</f>
        <v>0</v>
      </c>
      <c r="AD692" s="75" t="n">
        <f aca="false">IF(W692&lt;&gt;Y692,(IF(N692=0,G692*INFORMAÇÕES!$U$116,IF(N692="O",G692,0))),0)</f>
        <v>0</v>
      </c>
      <c r="AE692" s="75" t="n">
        <f aca="false">IF(E692&lt;&gt;0,G692,0)</f>
        <v>0</v>
      </c>
      <c r="AF692" s="75" t="n">
        <f aca="false">IF(W692&lt;&gt;Y692,(IF(N692=0,J692*(INFORMAÇÕES!$Q$89/INFORMAÇÕES!$Q$92),IF(N692="R",J692,0))),0)</f>
        <v>0</v>
      </c>
      <c r="AG692" s="75" t="n">
        <f aca="false">IF(W692&lt;&gt;Y692,(IF(N692=0,J692*(INFORMAÇÕES!$Q$90/INFORMAÇÕES!$Q$92),IF(N692="C",J692,0))),0)</f>
        <v>0</v>
      </c>
      <c r="AH692" s="75" t="n">
        <f aca="false">IF(W692&lt;&gt;Y692,(IF(N692="",J692*INFORMAÇÕES!$U$115,IF(N692="CF",J692,0))),0)</f>
        <v>0</v>
      </c>
      <c r="AI692" s="75" t="n">
        <f aca="false">IF(W692&lt;&gt;Y692,(IF(N692="",J692*INFORMAÇÕES!$U$116,IF(N692="O",J692,0))),0)</f>
        <v>0</v>
      </c>
      <c r="AJ692" s="75" t="n">
        <f aca="false">IF(H692&lt;&gt;0,J692,0)</f>
        <v>0</v>
      </c>
      <c r="AK692" s="75" t="n">
        <f aca="false">IF(K692&lt;&gt;0,L692,0)</f>
        <v>0</v>
      </c>
    </row>
    <row r="693" s="174" customFormat="true" ht="14.25" hidden="false" customHeight="false" outlineLevel="0" collapsed="false">
      <c r="A693" s="159" t="n">
        <v>681</v>
      </c>
      <c r="B693" s="160" t="n">
        <f aca="false">IF('ORÇ.GLOBAL P CAIXA'!$K692="EXEC.",0,'ORÇ.REPROG. P CAIXA'!B693)</f>
        <v>0</v>
      </c>
      <c r="C693" s="161" t="n">
        <f aca="false">IF('ORÇ.GLOBAL P CAIXA'!$K692="EXEC.",0,'ORÇ.REPROG. P CAIXA'!C693)</f>
        <v>0</v>
      </c>
      <c r="D693" s="162" t="n">
        <f aca="false">IF('ORÇ.GLOBAL P CAIXA'!$K692="EXEC.",0,'ORÇ.REPROG. P CAIXA'!D693)</f>
        <v>0</v>
      </c>
      <c r="E693" s="163" t="n">
        <f aca="false">IF('ORÇ.GLOBAL P CAIXA'!$K692="EXEC.",0,'ORÇ.REPROG. P CAIXA'!E693)</f>
        <v>0</v>
      </c>
      <c r="F693" s="163" t="n">
        <f aca="false">IF('ORÇ.GLOBAL P CAIXA'!K692="EXEC.",0,IF('ORÇ.GLOBAL EMPRESA'!G692&gt;0,'ORÇ.GLOBAL EMPRESA'!G692,'ORÇ.GLOBAL P CAIXA'!F692))</f>
        <v>0</v>
      </c>
      <c r="G693" s="163" t="n">
        <f aca="false">IF(E693&lt;&gt;0,ROUND(E693*F693,2),IF(AE693=0,(SUMIF($W$13:$W$1012,B693,$AE$13:$AE$1012)),AE693))</f>
        <v>0</v>
      </c>
      <c r="H693" s="661" t="n">
        <f aca="false">IF('ORÇ.GLOBAL P CAIXA'!K692="EXEC.",0,'ORÇ.REPROG. P CAIXA'!H693)</f>
        <v>0</v>
      </c>
      <c r="I693" s="661" t="n">
        <f aca="false">IF('ORÇ.GLOBAL P CAIXA'!K692="EXEC.",0,'ORÇ.REPROG. P CAIXA'!I693)</f>
        <v>0</v>
      </c>
      <c r="J693" s="163" t="n">
        <f aca="false">IF(H693&lt;&gt;0,ROUND(H693*I693,2),IF(AJ693=0,(SUMIF($W$13:$W$1012,B693,$AJ$13:$AJ$1012)),AJ693))</f>
        <v>0</v>
      </c>
      <c r="K693" s="163" t="n">
        <f aca="false">H693-E693</f>
        <v>0</v>
      </c>
      <c r="L693" s="163" t="n">
        <f aca="false">J693-G693</f>
        <v>0</v>
      </c>
      <c r="M693" s="662" t="str">
        <f aca="false">IF('ORÇ.GLOBAL P CAIXA'!K692="EXEC.","",IF('ORÇ.REPROG. P CAIXA'!M693&gt;0,'ORÇ.REPROG. P CAIXA'!M693,""))</f>
        <v/>
      </c>
      <c r="N693" s="663" t="str">
        <f aca="false">IF('ORÇ.GLOBAL P CAIXA'!K692="EXEC.","",IF('ORÇ.REPROG. P CAIXA'!N693&gt;0,'ORÇ.REPROG. P CAIXA'!N693,""))</f>
        <v/>
      </c>
      <c r="O693" s="166" t="str">
        <f aca="false">IF('ORÇ.GLOBAL P CAIXA'!$K692="EXEC.","",'ORÇ.REPROG. P CAIXA'!O693)</f>
        <v/>
      </c>
      <c r="P693" s="167"/>
      <c r="Q693" s="168" t="str">
        <f aca="false">IF(B693&gt;0,"ok","ocultar")</f>
        <v>ocultar</v>
      </c>
      <c r="R693" s="649"/>
      <c r="S693" s="649"/>
      <c r="T693" s="650"/>
      <c r="V693" s="88"/>
      <c r="W693" s="157" t="n">
        <f aca="false">IF(B693=0,W692,IF(ISNONTEXT(B693)=TRUE(),INT(B693),INT(LEFT(B693,FIND(".",B693)-1))))</f>
        <v>3</v>
      </c>
      <c r="X693" s="157" t="str">
        <f aca="false">IF(X694=1,1,IF(B693&lt;&gt;0,1,IF(C693&lt;&gt;0,1,IF(D693&lt;&gt;0,1,IF(E693&lt;&gt;0,1,"")))))</f>
        <v/>
      </c>
      <c r="Y693" s="157" t="str">
        <f aca="false">IF(W693=0," ",IF(W693&lt;&gt;W692,W693," "))</f>
        <v> </v>
      </c>
      <c r="Z693" s="88"/>
      <c r="AA693" s="75" t="n">
        <f aca="false">IF(W693&lt;&gt;Y693,(IF(N693=0,G693*(INFORMAÇÕES!$Q$69/INFORMAÇÕES!$Q$72),IF(N693="R",G693,0))),0)</f>
        <v>0</v>
      </c>
      <c r="AB693" s="75" t="n">
        <f aca="false">IF(W693&lt;&gt;Y693,(IF(N693=0,G693*(INFORMAÇÕES!$Q$70/INFORMAÇÕES!$Q$72),IF(N693="C",G693,0))),0)</f>
        <v>0</v>
      </c>
      <c r="AC693" s="75" t="n">
        <f aca="false">IF(W693&lt;&gt;Y693,(IF(N693=0,G693*INFORMAÇÕES!$U$115,IF(N693="CF",G693,0))),0)</f>
        <v>0</v>
      </c>
      <c r="AD693" s="75" t="n">
        <f aca="false">IF(W693&lt;&gt;Y693,(IF(N693=0,G693*INFORMAÇÕES!$U$116,IF(N693="O",G693,0))),0)</f>
        <v>0</v>
      </c>
      <c r="AE693" s="75" t="n">
        <f aca="false">IF(E693&lt;&gt;0,G693,0)</f>
        <v>0</v>
      </c>
      <c r="AF693" s="75" t="n">
        <f aca="false">IF(W693&lt;&gt;Y693,(IF(N693=0,J693*(INFORMAÇÕES!$Q$89/INFORMAÇÕES!$Q$92),IF(N693="R",J693,0))),0)</f>
        <v>0</v>
      </c>
      <c r="AG693" s="75" t="n">
        <f aca="false">IF(W693&lt;&gt;Y693,(IF(N693=0,J693*(INFORMAÇÕES!$Q$90/INFORMAÇÕES!$Q$92),IF(N693="C",J693,0))),0)</f>
        <v>0</v>
      </c>
      <c r="AH693" s="75" t="n">
        <f aca="false">IF(W693&lt;&gt;Y693,(IF(N693="",J693*INFORMAÇÕES!$U$115,IF(N693="CF",J693,0))),0)</f>
        <v>0</v>
      </c>
      <c r="AI693" s="75" t="n">
        <f aca="false">IF(W693&lt;&gt;Y693,(IF(N693="",J693*INFORMAÇÕES!$U$116,IF(N693="O",J693,0))),0)</f>
        <v>0</v>
      </c>
      <c r="AJ693" s="75" t="n">
        <f aca="false">IF(H693&lt;&gt;0,J693,0)</f>
        <v>0</v>
      </c>
      <c r="AK693" s="75" t="n">
        <f aca="false">IF(K693&lt;&gt;0,L693,0)</f>
        <v>0</v>
      </c>
    </row>
    <row r="694" s="174" customFormat="true" ht="14.25" hidden="false" customHeight="false" outlineLevel="0" collapsed="false">
      <c r="A694" s="159" t="n">
        <v>682</v>
      </c>
      <c r="B694" s="160" t="n">
        <f aca="false">IF('ORÇ.GLOBAL P CAIXA'!$K693="EXEC.",0,'ORÇ.REPROG. P CAIXA'!B694)</f>
        <v>0</v>
      </c>
      <c r="C694" s="161" t="n">
        <f aca="false">IF('ORÇ.GLOBAL P CAIXA'!$K693="EXEC.",0,'ORÇ.REPROG. P CAIXA'!C694)</f>
        <v>0</v>
      </c>
      <c r="D694" s="162" t="n">
        <f aca="false">IF('ORÇ.GLOBAL P CAIXA'!$K693="EXEC.",0,'ORÇ.REPROG. P CAIXA'!D694)</f>
        <v>0</v>
      </c>
      <c r="E694" s="163" t="n">
        <f aca="false">IF('ORÇ.GLOBAL P CAIXA'!$K693="EXEC.",0,'ORÇ.REPROG. P CAIXA'!E694)</f>
        <v>0</v>
      </c>
      <c r="F694" s="163" t="n">
        <f aca="false">IF('ORÇ.GLOBAL P CAIXA'!K693="EXEC.",0,IF('ORÇ.GLOBAL EMPRESA'!G693&gt;0,'ORÇ.GLOBAL EMPRESA'!G693,'ORÇ.GLOBAL P CAIXA'!F693))</f>
        <v>0</v>
      </c>
      <c r="G694" s="163" t="n">
        <f aca="false">IF(E694&lt;&gt;0,ROUND(E694*F694,2),IF(AE694=0,(SUMIF($W$13:$W$1012,B694,$AE$13:$AE$1012)),AE694))</f>
        <v>0</v>
      </c>
      <c r="H694" s="661" t="n">
        <f aca="false">IF('ORÇ.GLOBAL P CAIXA'!K693="EXEC.",0,'ORÇ.REPROG. P CAIXA'!H694)</f>
        <v>0</v>
      </c>
      <c r="I694" s="661" t="n">
        <f aca="false">IF('ORÇ.GLOBAL P CAIXA'!K693="EXEC.",0,'ORÇ.REPROG. P CAIXA'!I694)</f>
        <v>0</v>
      </c>
      <c r="J694" s="163" t="n">
        <f aca="false">IF(H694&lt;&gt;0,ROUND(H694*I694,2),IF(AJ694=0,(SUMIF($W$13:$W$1012,B694,$AJ$13:$AJ$1012)),AJ694))</f>
        <v>0</v>
      </c>
      <c r="K694" s="163" t="n">
        <f aca="false">H694-E694</f>
        <v>0</v>
      </c>
      <c r="L694" s="163" t="n">
        <f aca="false">J694-G694</f>
        <v>0</v>
      </c>
      <c r="M694" s="662" t="str">
        <f aca="false">IF('ORÇ.GLOBAL P CAIXA'!K693="EXEC.","",IF('ORÇ.REPROG. P CAIXA'!M694&gt;0,'ORÇ.REPROG. P CAIXA'!M694,""))</f>
        <v/>
      </c>
      <c r="N694" s="663" t="str">
        <f aca="false">IF('ORÇ.GLOBAL P CAIXA'!K693="EXEC.","",IF('ORÇ.REPROG. P CAIXA'!N694&gt;0,'ORÇ.REPROG. P CAIXA'!N694,""))</f>
        <v/>
      </c>
      <c r="O694" s="166" t="str">
        <f aca="false">IF('ORÇ.GLOBAL P CAIXA'!$K693="EXEC.","",'ORÇ.REPROG. P CAIXA'!O694)</f>
        <v/>
      </c>
      <c r="P694" s="167"/>
      <c r="Q694" s="168" t="str">
        <f aca="false">IF(B694&gt;0,"ok","ocultar")</f>
        <v>ocultar</v>
      </c>
      <c r="R694" s="649"/>
      <c r="S694" s="649"/>
      <c r="T694" s="650"/>
      <c r="V694" s="88"/>
      <c r="W694" s="157" t="n">
        <f aca="false">IF(B694=0,W693,IF(ISNONTEXT(B694)=TRUE(),INT(B694),INT(LEFT(B694,FIND(".",B694)-1))))</f>
        <v>3</v>
      </c>
      <c r="X694" s="157" t="str">
        <f aca="false">IF(X695=1,1,IF(B694&lt;&gt;0,1,IF(C694&lt;&gt;0,1,IF(D694&lt;&gt;0,1,IF(E694&lt;&gt;0,1,"")))))</f>
        <v/>
      </c>
      <c r="Y694" s="157" t="str">
        <f aca="false">IF(W694=0," ",IF(W694&lt;&gt;W693,W694," "))</f>
        <v> </v>
      </c>
      <c r="Z694" s="88"/>
      <c r="AA694" s="75" t="n">
        <f aca="false">IF(W694&lt;&gt;Y694,(IF(N694=0,G694*(INFORMAÇÕES!$Q$69/INFORMAÇÕES!$Q$72),IF(N694="R",G694,0))),0)</f>
        <v>0</v>
      </c>
      <c r="AB694" s="75" t="n">
        <f aca="false">IF(W694&lt;&gt;Y694,(IF(N694=0,G694*(INFORMAÇÕES!$Q$70/INFORMAÇÕES!$Q$72),IF(N694="C",G694,0))),0)</f>
        <v>0</v>
      </c>
      <c r="AC694" s="75" t="n">
        <f aca="false">IF(W694&lt;&gt;Y694,(IF(N694=0,G694*INFORMAÇÕES!$U$115,IF(N694="CF",G694,0))),0)</f>
        <v>0</v>
      </c>
      <c r="AD694" s="75" t="n">
        <f aca="false">IF(W694&lt;&gt;Y694,(IF(N694=0,G694*INFORMAÇÕES!$U$116,IF(N694="O",G694,0))),0)</f>
        <v>0</v>
      </c>
      <c r="AE694" s="75" t="n">
        <f aca="false">IF(E694&lt;&gt;0,G694,0)</f>
        <v>0</v>
      </c>
      <c r="AF694" s="75" t="n">
        <f aca="false">IF(W694&lt;&gt;Y694,(IF(N694=0,J694*(INFORMAÇÕES!$Q$89/INFORMAÇÕES!$Q$92),IF(N694="R",J694,0))),0)</f>
        <v>0</v>
      </c>
      <c r="AG694" s="75" t="n">
        <f aca="false">IF(W694&lt;&gt;Y694,(IF(N694=0,J694*(INFORMAÇÕES!$Q$90/INFORMAÇÕES!$Q$92),IF(N694="C",J694,0))),0)</f>
        <v>0</v>
      </c>
      <c r="AH694" s="75" t="n">
        <f aca="false">IF(W694&lt;&gt;Y694,(IF(N694="",J694*INFORMAÇÕES!$U$115,IF(N694="CF",J694,0))),0)</f>
        <v>0</v>
      </c>
      <c r="AI694" s="75" t="n">
        <f aca="false">IF(W694&lt;&gt;Y694,(IF(N694="",J694*INFORMAÇÕES!$U$116,IF(N694="O",J694,0))),0)</f>
        <v>0</v>
      </c>
      <c r="AJ694" s="75" t="n">
        <f aca="false">IF(H694&lt;&gt;0,J694,0)</f>
        <v>0</v>
      </c>
      <c r="AK694" s="75" t="n">
        <f aca="false">IF(K694&lt;&gt;0,L694,0)</f>
        <v>0</v>
      </c>
    </row>
    <row r="695" s="174" customFormat="true" ht="14.25" hidden="false" customHeight="false" outlineLevel="0" collapsed="false">
      <c r="A695" s="159" t="n">
        <v>683</v>
      </c>
      <c r="B695" s="160" t="n">
        <f aca="false">IF('ORÇ.GLOBAL P CAIXA'!$K694="EXEC.",0,'ORÇ.REPROG. P CAIXA'!B695)</f>
        <v>0</v>
      </c>
      <c r="C695" s="161" t="n">
        <f aca="false">IF('ORÇ.GLOBAL P CAIXA'!$K694="EXEC.",0,'ORÇ.REPROG. P CAIXA'!C695)</f>
        <v>0</v>
      </c>
      <c r="D695" s="162" t="n">
        <f aca="false">IF('ORÇ.GLOBAL P CAIXA'!$K694="EXEC.",0,'ORÇ.REPROG. P CAIXA'!D695)</f>
        <v>0</v>
      </c>
      <c r="E695" s="163" t="n">
        <f aca="false">IF('ORÇ.GLOBAL P CAIXA'!$K694="EXEC.",0,'ORÇ.REPROG. P CAIXA'!E695)</f>
        <v>0</v>
      </c>
      <c r="F695" s="163" t="n">
        <f aca="false">IF('ORÇ.GLOBAL P CAIXA'!K694="EXEC.",0,IF('ORÇ.GLOBAL EMPRESA'!G694&gt;0,'ORÇ.GLOBAL EMPRESA'!G694,'ORÇ.GLOBAL P CAIXA'!F694))</f>
        <v>0</v>
      </c>
      <c r="G695" s="163" t="n">
        <f aca="false">IF(E695&lt;&gt;0,ROUND(E695*F695,2),IF(AE695=0,(SUMIF($W$13:$W$1012,B695,$AE$13:$AE$1012)),AE695))</f>
        <v>0</v>
      </c>
      <c r="H695" s="661" t="n">
        <f aca="false">IF('ORÇ.GLOBAL P CAIXA'!K694="EXEC.",0,'ORÇ.REPROG. P CAIXA'!H695)</f>
        <v>0</v>
      </c>
      <c r="I695" s="661" t="n">
        <f aca="false">IF('ORÇ.GLOBAL P CAIXA'!K694="EXEC.",0,'ORÇ.REPROG. P CAIXA'!I695)</f>
        <v>0</v>
      </c>
      <c r="J695" s="163" t="n">
        <f aca="false">IF(H695&lt;&gt;0,ROUND(H695*I695,2),IF(AJ695=0,(SUMIF($W$13:$W$1012,B695,$AJ$13:$AJ$1012)),AJ695))</f>
        <v>0</v>
      </c>
      <c r="K695" s="163" t="n">
        <f aca="false">H695-E695</f>
        <v>0</v>
      </c>
      <c r="L695" s="163" t="n">
        <f aca="false">J695-G695</f>
        <v>0</v>
      </c>
      <c r="M695" s="662" t="str">
        <f aca="false">IF('ORÇ.GLOBAL P CAIXA'!K694="EXEC.","",IF('ORÇ.REPROG. P CAIXA'!M695&gt;0,'ORÇ.REPROG. P CAIXA'!M695,""))</f>
        <v/>
      </c>
      <c r="N695" s="663" t="str">
        <f aca="false">IF('ORÇ.GLOBAL P CAIXA'!K694="EXEC.","",IF('ORÇ.REPROG. P CAIXA'!N695&gt;0,'ORÇ.REPROG. P CAIXA'!N695,""))</f>
        <v/>
      </c>
      <c r="O695" s="166" t="str">
        <f aca="false">IF('ORÇ.GLOBAL P CAIXA'!$K694="EXEC.","",'ORÇ.REPROG. P CAIXA'!O695)</f>
        <v/>
      </c>
      <c r="P695" s="167"/>
      <c r="Q695" s="168" t="str">
        <f aca="false">IF(B695&gt;0,"ok","ocultar")</f>
        <v>ocultar</v>
      </c>
      <c r="R695" s="649"/>
      <c r="S695" s="649"/>
      <c r="T695" s="650"/>
      <c r="V695" s="88"/>
      <c r="W695" s="157" t="n">
        <f aca="false">IF(B695=0,W694,IF(ISNONTEXT(B695)=TRUE(),INT(B695),INT(LEFT(B695,FIND(".",B695)-1))))</f>
        <v>3</v>
      </c>
      <c r="X695" s="157" t="str">
        <f aca="false">IF(X696=1,1,IF(B695&lt;&gt;0,1,IF(C695&lt;&gt;0,1,IF(D695&lt;&gt;0,1,IF(E695&lt;&gt;0,1,"")))))</f>
        <v/>
      </c>
      <c r="Y695" s="157" t="str">
        <f aca="false">IF(W695=0," ",IF(W695&lt;&gt;W694,W695," "))</f>
        <v> </v>
      </c>
      <c r="Z695" s="88"/>
      <c r="AA695" s="75" t="n">
        <f aca="false">IF(W695&lt;&gt;Y695,(IF(N695=0,G695*(INFORMAÇÕES!$Q$69/INFORMAÇÕES!$Q$72),IF(N695="R",G695,0))),0)</f>
        <v>0</v>
      </c>
      <c r="AB695" s="75" t="n">
        <f aca="false">IF(W695&lt;&gt;Y695,(IF(N695=0,G695*(INFORMAÇÕES!$Q$70/INFORMAÇÕES!$Q$72),IF(N695="C",G695,0))),0)</f>
        <v>0</v>
      </c>
      <c r="AC695" s="75" t="n">
        <f aca="false">IF(W695&lt;&gt;Y695,(IF(N695=0,G695*INFORMAÇÕES!$U$115,IF(N695="CF",G695,0))),0)</f>
        <v>0</v>
      </c>
      <c r="AD695" s="75" t="n">
        <f aca="false">IF(W695&lt;&gt;Y695,(IF(N695=0,G695*INFORMAÇÕES!$U$116,IF(N695="O",G695,0))),0)</f>
        <v>0</v>
      </c>
      <c r="AE695" s="75" t="n">
        <f aca="false">IF(E695&lt;&gt;0,G695,0)</f>
        <v>0</v>
      </c>
      <c r="AF695" s="75" t="n">
        <f aca="false">IF(W695&lt;&gt;Y695,(IF(N695=0,J695*(INFORMAÇÕES!$Q$89/INFORMAÇÕES!$Q$92),IF(N695="R",J695,0))),0)</f>
        <v>0</v>
      </c>
      <c r="AG695" s="75" t="n">
        <f aca="false">IF(W695&lt;&gt;Y695,(IF(N695=0,J695*(INFORMAÇÕES!$Q$90/INFORMAÇÕES!$Q$92),IF(N695="C",J695,0))),0)</f>
        <v>0</v>
      </c>
      <c r="AH695" s="75" t="n">
        <f aca="false">IF(W695&lt;&gt;Y695,(IF(N695="",J695*INFORMAÇÕES!$U$115,IF(N695="CF",J695,0))),0)</f>
        <v>0</v>
      </c>
      <c r="AI695" s="75" t="n">
        <f aca="false">IF(W695&lt;&gt;Y695,(IF(N695="",J695*INFORMAÇÕES!$U$116,IF(N695="O",J695,0))),0)</f>
        <v>0</v>
      </c>
      <c r="AJ695" s="75" t="n">
        <f aca="false">IF(H695&lt;&gt;0,J695,0)</f>
        <v>0</v>
      </c>
      <c r="AK695" s="75" t="n">
        <f aca="false">IF(K695&lt;&gt;0,L695,0)</f>
        <v>0</v>
      </c>
    </row>
    <row r="696" s="174" customFormat="true" ht="14.25" hidden="false" customHeight="false" outlineLevel="0" collapsed="false">
      <c r="A696" s="159" t="n">
        <v>684</v>
      </c>
      <c r="B696" s="160" t="n">
        <f aca="false">IF('ORÇ.GLOBAL P CAIXA'!$K695="EXEC.",0,'ORÇ.REPROG. P CAIXA'!B696)</f>
        <v>0</v>
      </c>
      <c r="C696" s="161" t="n">
        <f aca="false">IF('ORÇ.GLOBAL P CAIXA'!$K695="EXEC.",0,'ORÇ.REPROG. P CAIXA'!C696)</f>
        <v>0</v>
      </c>
      <c r="D696" s="162" t="n">
        <f aca="false">IF('ORÇ.GLOBAL P CAIXA'!$K695="EXEC.",0,'ORÇ.REPROG. P CAIXA'!D696)</f>
        <v>0</v>
      </c>
      <c r="E696" s="163" t="n">
        <f aca="false">IF('ORÇ.GLOBAL P CAIXA'!$K695="EXEC.",0,'ORÇ.REPROG. P CAIXA'!E696)</f>
        <v>0</v>
      </c>
      <c r="F696" s="163" t="n">
        <f aca="false">IF('ORÇ.GLOBAL P CAIXA'!K695="EXEC.",0,IF('ORÇ.GLOBAL EMPRESA'!G695&gt;0,'ORÇ.GLOBAL EMPRESA'!G695,'ORÇ.GLOBAL P CAIXA'!F695))</f>
        <v>0</v>
      </c>
      <c r="G696" s="163" t="n">
        <f aca="false">IF(E696&lt;&gt;0,ROUND(E696*F696,2),IF(AE696=0,(SUMIF($W$13:$W$1012,B696,$AE$13:$AE$1012)),AE696))</f>
        <v>0</v>
      </c>
      <c r="H696" s="661" t="n">
        <f aca="false">IF('ORÇ.GLOBAL P CAIXA'!K695="EXEC.",0,'ORÇ.REPROG. P CAIXA'!H696)</f>
        <v>0</v>
      </c>
      <c r="I696" s="661" t="n">
        <f aca="false">IF('ORÇ.GLOBAL P CAIXA'!K695="EXEC.",0,'ORÇ.REPROG. P CAIXA'!I696)</f>
        <v>0</v>
      </c>
      <c r="J696" s="163" t="n">
        <f aca="false">IF(H696&lt;&gt;0,ROUND(H696*I696,2),IF(AJ696=0,(SUMIF($W$13:$W$1012,B696,$AJ$13:$AJ$1012)),AJ696))</f>
        <v>0</v>
      </c>
      <c r="K696" s="163" t="n">
        <f aca="false">H696-E696</f>
        <v>0</v>
      </c>
      <c r="L696" s="163" t="n">
        <f aca="false">J696-G696</f>
        <v>0</v>
      </c>
      <c r="M696" s="662" t="str">
        <f aca="false">IF('ORÇ.GLOBAL P CAIXA'!K695="EXEC.","",IF('ORÇ.REPROG. P CAIXA'!M696&gt;0,'ORÇ.REPROG. P CAIXA'!M696,""))</f>
        <v/>
      </c>
      <c r="N696" s="663" t="str">
        <f aca="false">IF('ORÇ.GLOBAL P CAIXA'!K695="EXEC.","",IF('ORÇ.REPROG. P CAIXA'!N696&gt;0,'ORÇ.REPROG. P CAIXA'!N696,""))</f>
        <v/>
      </c>
      <c r="O696" s="166" t="str">
        <f aca="false">IF('ORÇ.GLOBAL P CAIXA'!$K695="EXEC.","",'ORÇ.REPROG. P CAIXA'!O696)</f>
        <v/>
      </c>
      <c r="P696" s="167"/>
      <c r="Q696" s="168" t="str">
        <f aca="false">IF(B696&gt;0,"ok","ocultar")</f>
        <v>ocultar</v>
      </c>
      <c r="R696" s="649"/>
      <c r="S696" s="649"/>
      <c r="T696" s="650"/>
      <c r="V696" s="88"/>
      <c r="W696" s="157" t="n">
        <f aca="false">IF(B696=0,W695,IF(ISNONTEXT(B696)=TRUE(),INT(B696),INT(LEFT(B696,FIND(".",B696)-1))))</f>
        <v>3</v>
      </c>
      <c r="X696" s="157" t="str">
        <f aca="false">IF(X697=1,1,IF(B696&lt;&gt;0,1,IF(C696&lt;&gt;0,1,IF(D696&lt;&gt;0,1,IF(E696&lt;&gt;0,1,"")))))</f>
        <v/>
      </c>
      <c r="Y696" s="157" t="str">
        <f aca="false">IF(W696=0," ",IF(W696&lt;&gt;W695,W696," "))</f>
        <v> </v>
      </c>
      <c r="Z696" s="88"/>
      <c r="AA696" s="75" t="n">
        <f aca="false">IF(W696&lt;&gt;Y696,(IF(N696=0,G696*(INFORMAÇÕES!$Q$69/INFORMAÇÕES!$Q$72),IF(N696="R",G696,0))),0)</f>
        <v>0</v>
      </c>
      <c r="AB696" s="75" t="n">
        <f aca="false">IF(W696&lt;&gt;Y696,(IF(N696=0,G696*(INFORMAÇÕES!$Q$70/INFORMAÇÕES!$Q$72),IF(N696="C",G696,0))),0)</f>
        <v>0</v>
      </c>
      <c r="AC696" s="75" t="n">
        <f aca="false">IF(W696&lt;&gt;Y696,(IF(N696=0,G696*INFORMAÇÕES!$U$115,IF(N696="CF",G696,0))),0)</f>
        <v>0</v>
      </c>
      <c r="AD696" s="75" t="n">
        <f aca="false">IF(W696&lt;&gt;Y696,(IF(N696=0,G696*INFORMAÇÕES!$U$116,IF(N696="O",G696,0))),0)</f>
        <v>0</v>
      </c>
      <c r="AE696" s="75" t="n">
        <f aca="false">IF(E696&lt;&gt;0,G696,0)</f>
        <v>0</v>
      </c>
      <c r="AF696" s="75" t="n">
        <f aca="false">IF(W696&lt;&gt;Y696,(IF(N696=0,J696*(INFORMAÇÕES!$Q$89/INFORMAÇÕES!$Q$92),IF(N696="R",J696,0))),0)</f>
        <v>0</v>
      </c>
      <c r="AG696" s="75" t="n">
        <f aca="false">IF(W696&lt;&gt;Y696,(IF(N696=0,J696*(INFORMAÇÕES!$Q$90/INFORMAÇÕES!$Q$92),IF(N696="C",J696,0))),0)</f>
        <v>0</v>
      </c>
      <c r="AH696" s="75" t="n">
        <f aca="false">IF(W696&lt;&gt;Y696,(IF(N696="",J696*INFORMAÇÕES!$U$115,IF(N696="CF",J696,0))),0)</f>
        <v>0</v>
      </c>
      <c r="AI696" s="75" t="n">
        <f aca="false">IF(W696&lt;&gt;Y696,(IF(N696="",J696*INFORMAÇÕES!$U$116,IF(N696="O",J696,0))),0)</f>
        <v>0</v>
      </c>
      <c r="AJ696" s="75" t="n">
        <f aca="false">IF(H696&lt;&gt;0,J696,0)</f>
        <v>0</v>
      </c>
      <c r="AK696" s="75" t="n">
        <f aca="false">IF(K696&lt;&gt;0,L696,0)</f>
        <v>0</v>
      </c>
    </row>
    <row r="697" s="174" customFormat="true" ht="14.25" hidden="false" customHeight="false" outlineLevel="0" collapsed="false">
      <c r="A697" s="159" t="n">
        <v>685</v>
      </c>
      <c r="B697" s="160" t="n">
        <f aca="false">IF('ORÇ.GLOBAL P CAIXA'!$K696="EXEC.",0,'ORÇ.REPROG. P CAIXA'!B697)</f>
        <v>0</v>
      </c>
      <c r="C697" s="161" t="n">
        <f aca="false">IF('ORÇ.GLOBAL P CAIXA'!$K696="EXEC.",0,'ORÇ.REPROG. P CAIXA'!C697)</f>
        <v>0</v>
      </c>
      <c r="D697" s="162" t="n">
        <f aca="false">IF('ORÇ.GLOBAL P CAIXA'!$K696="EXEC.",0,'ORÇ.REPROG. P CAIXA'!D697)</f>
        <v>0</v>
      </c>
      <c r="E697" s="163" t="n">
        <f aca="false">IF('ORÇ.GLOBAL P CAIXA'!$K696="EXEC.",0,'ORÇ.REPROG. P CAIXA'!E697)</f>
        <v>0</v>
      </c>
      <c r="F697" s="163" t="n">
        <f aca="false">IF('ORÇ.GLOBAL P CAIXA'!K696="EXEC.",0,IF('ORÇ.GLOBAL EMPRESA'!G696&gt;0,'ORÇ.GLOBAL EMPRESA'!G696,'ORÇ.GLOBAL P CAIXA'!F696))</f>
        <v>0</v>
      </c>
      <c r="G697" s="163" t="n">
        <f aca="false">IF(E697&lt;&gt;0,ROUND(E697*F697,2),IF(AE697=0,(SUMIF($W$13:$W$1012,B697,$AE$13:$AE$1012)),AE697))</f>
        <v>0</v>
      </c>
      <c r="H697" s="661" t="n">
        <f aca="false">IF('ORÇ.GLOBAL P CAIXA'!K696="EXEC.",0,'ORÇ.REPROG. P CAIXA'!H697)</f>
        <v>0</v>
      </c>
      <c r="I697" s="661" t="n">
        <f aca="false">IF('ORÇ.GLOBAL P CAIXA'!K696="EXEC.",0,'ORÇ.REPROG. P CAIXA'!I697)</f>
        <v>0</v>
      </c>
      <c r="J697" s="163" t="n">
        <f aca="false">IF(H697&lt;&gt;0,ROUND(H697*I697,2),IF(AJ697=0,(SUMIF($W$13:$W$1012,B697,$AJ$13:$AJ$1012)),AJ697))</f>
        <v>0</v>
      </c>
      <c r="K697" s="163" t="n">
        <f aca="false">H697-E697</f>
        <v>0</v>
      </c>
      <c r="L697" s="163" t="n">
        <f aca="false">J697-G697</f>
        <v>0</v>
      </c>
      <c r="M697" s="662" t="str">
        <f aca="false">IF('ORÇ.GLOBAL P CAIXA'!K696="EXEC.","",IF('ORÇ.REPROG. P CAIXA'!M697&gt;0,'ORÇ.REPROG. P CAIXA'!M697,""))</f>
        <v/>
      </c>
      <c r="N697" s="663" t="str">
        <f aca="false">IF('ORÇ.GLOBAL P CAIXA'!K696="EXEC.","",IF('ORÇ.REPROG. P CAIXA'!N697&gt;0,'ORÇ.REPROG. P CAIXA'!N697,""))</f>
        <v/>
      </c>
      <c r="O697" s="166" t="str">
        <f aca="false">IF('ORÇ.GLOBAL P CAIXA'!$K696="EXEC.","",'ORÇ.REPROG. P CAIXA'!O697)</f>
        <v/>
      </c>
      <c r="P697" s="167"/>
      <c r="Q697" s="168" t="str">
        <f aca="false">IF(B697&gt;0,"ok","ocultar")</f>
        <v>ocultar</v>
      </c>
      <c r="R697" s="649"/>
      <c r="S697" s="649"/>
      <c r="T697" s="650"/>
      <c r="V697" s="88"/>
      <c r="W697" s="157" t="n">
        <f aca="false">IF(B697=0,W696,IF(ISNONTEXT(B697)=TRUE(),INT(B697),INT(LEFT(B697,FIND(".",B697)-1))))</f>
        <v>3</v>
      </c>
      <c r="X697" s="157" t="str">
        <f aca="false">IF(X698=1,1,IF(B697&lt;&gt;0,1,IF(C697&lt;&gt;0,1,IF(D697&lt;&gt;0,1,IF(E697&lt;&gt;0,1,"")))))</f>
        <v/>
      </c>
      <c r="Y697" s="157" t="str">
        <f aca="false">IF(W697=0," ",IF(W697&lt;&gt;W696,W697," "))</f>
        <v> </v>
      </c>
      <c r="Z697" s="88"/>
      <c r="AA697" s="75" t="n">
        <f aca="false">IF(W697&lt;&gt;Y697,(IF(N697=0,G697*(INFORMAÇÕES!$Q$69/INFORMAÇÕES!$Q$72),IF(N697="R",G697,0))),0)</f>
        <v>0</v>
      </c>
      <c r="AB697" s="75" t="n">
        <f aca="false">IF(W697&lt;&gt;Y697,(IF(N697=0,G697*(INFORMAÇÕES!$Q$70/INFORMAÇÕES!$Q$72),IF(N697="C",G697,0))),0)</f>
        <v>0</v>
      </c>
      <c r="AC697" s="75" t="n">
        <f aca="false">IF(W697&lt;&gt;Y697,(IF(N697=0,G697*INFORMAÇÕES!$U$115,IF(N697="CF",G697,0))),0)</f>
        <v>0</v>
      </c>
      <c r="AD697" s="75" t="n">
        <f aca="false">IF(W697&lt;&gt;Y697,(IF(N697=0,G697*INFORMAÇÕES!$U$116,IF(N697="O",G697,0))),0)</f>
        <v>0</v>
      </c>
      <c r="AE697" s="75" t="n">
        <f aca="false">IF(E697&lt;&gt;0,G697,0)</f>
        <v>0</v>
      </c>
      <c r="AF697" s="75" t="n">
        <f aca="false">IF(W697&lt;&gt;Y697,(IF(N697=0,J697*(INFORMAÇÕES!$Q$89/INFORMAÇÕES!$Q$92),IF(N697="R",J697,0))),0)</f>
        <v>0</v>
      </c>
      <c r="AG697" s="75" t="n">
        <f aca="false">IF(W697&lt;&gt;Y697,(IF(N697=0,J697*(INFORMAÇÕES!$Q$90/INFORMAÇÕES!$Q$92),IF(N697="C",J697,0))),0)</f>
        <v>0</v>
      </c>
      <c r="AH697" s="75" t="n">
        <f aca="false">IF(W697&lt;&gt;Y697,(IF(N697="",J697*INFORMAÇÕES!$U$115,IF(N697="CF",J697,0))),0)</f>
        <v>0</v>
      </c>
      <c r="AI697" s="75" t="n">
        <f aca="false">IF(W697&lt;&gt;Y697,(IF(N697="",J697*INFORMAÇÕES!$U$116,IF(N697="O",J697,0))),0)</f>
        <v>0</v>
      </c>
      <c r="AJ697" s="75" t="n">
        <f aca="false">IF(H697&lt;&gt;0,J697,0)</f>
        <v>0</v>
      </c>
      <c r="AK697" s="75" t="n">
        <f aca="false">IF(K697&lt;&gt;0,L697,0)</f>
        <v>0</v>
      </c>
    </row>
    <row r="698" s="174" customFormat="true" ht="14.25" hidden="false" customHeight="false" outlineLevel="0" collapsed="false">
      <c r="A698" s="159" t="n">
        <v>686</v>
      </c>
      <c r="B698" s="160" t="n">
        <f aca="false">IF('ORÇ.GLOBAL P CAIXA'!$K697="EXEC.",0,'ORÇ.REPROG. P CAIXA'!B698)</f>
        <v>0</v>
      </c>
      <c r="C698" s="161" t="n">
        <f aca="false">IF('ORÇ.GLOBAL P CAIXA'!$K697="EXEC.",0,'ORÇ.REPROG. P CAIXA'!C698)</f>
        <v>0</v>
      </c>
      <c r="D698" s="162" t="n">
        <f aca="false">IF('ORÇ.GLOBAL P CAIXA'!$K697="EXEC.",0,'ORÇ.REPROG. P CAIXA'!D698)</f>
        <v>0</v>
      </c>
      <c r="E698" s="163" t="n">
        <f aca="false">IF('ORÇ.GLOBAL P CAIXA'!$K697="EXEC.",0,'ORÇ.REPROG. P CAIXA'!E698)</f>
        <v>0</v>
      </c>
      <c r="F698" s="163" t="n">
        <f aca="false">IF('ORÇ.GLOBAL P CAIXA'!K697="EXEC.",0,IF('ORÇ.GLOBAL EMPRESA'!G697&gt;0,'ORÇ.GLOBAL EMPRESA'!G697,'ORÇ.GLOBAL P CAIXA'!F697))</f>
        <v>0</v>
      </c>
      <c r="G698" s="163" t="n">
        <f aca="false">IF(E698&lt;&gt;0,ROUND(E698*F698,2),IF(AE698=0,(SUMIF($W$13:$W$1012,B698,$AE$13:$AE$1012)),AE698))</f>
        <v>0</v>
      </c>
      <c r="H698" s="661" t="n">
        <f aca="false">IF('ORÇ.GLOBAL P CAIXA'!K697="EXEC.",0,'ORÇ.REPROG. P CAIXA'!H698)</f>
        <v>0</v>
      </c>
      <c r="I698" s="661" t="n">
        <f aca="false">IF('ORÇ.GLOBAL P CAIXA'!K697="EXEC.",0,'ORÇ.REPROG. P CAIXA'!I698)</f>
        <v>0</v>
      </c>
      <c r="J698" s="163" t="n">
        <f aca="false">IF(H698&lt;&gt;0,ROUND(H698*I698,2),IF(AJ698=0,(SUMIF($W$13:$W$1012,B698,$AJ$13:$AJ$1012)),AJ698))</f>
        <v>0</v>
      </c>
      <c r="K698" s="163" t="n">
        <f aca="false">H698-E698</f>
        <v>0</v>
      </c>
      <c r="L698" s="163" t="n">
        <f aca="false">J698-G698</f>
        <v>0</v>
      </c>
      <c r="M698" s="662" t="str">
        <f aca="false">IF('ORÇ.GLOBAL P CAIXA'!K697="EXEC.","",IF('ORÇ.REPROG. P CAIXA'!M698&gt;0,'ORÇ.REPROG. P CAIXA'!M698,""))</f>
        <v/>
      </c>
      <c r="N698" s="663" t="str">
        <f aca="false">IF('ORÇ.GLOBAL P CAIXA'!K697="EXEC.","",IF('ORÇ.REPROG. P CAIXA'!N698&gt;0,'ORÇ.REPROG. P CAIXA'!N698,""))</f>
        <v/>
      </c>
      <c r="O698" s="166" t="str">
        <f aca="false">IF('ORÇ.GLOBAL P CAIXA'!$K697="EXEC.","",'ORÇ.REPROG. P CAIXA'!O698)</f>
        <v/>
      </c>
      <c r="P698" s="167"/>
      <c r="Q698" s="168" t="str">
        <f aca="false">IF(B698&gt;0,"ok","ocultar")</f>
        <v>ocultar</v>
      </c>
      <c r="R698" s="649"/>
      <c r="S698" s="649"/>
      <c r="T698" s="650"/>
      <c r="V698" s="88"/>
      <c r="W698" s="157" t="n">
        <f aca="false">IF(B698=0,W697,IF(ISNONTEXT(B698)=TRUE(),INT(B698),INT(LEFT(B698,FIND(".",B698)-1))))</f>
        <v>3</v>
      </c>
      <c r="X698" s="157" t="str">
        <f aca="false">IF(X699=1,1,IF(B698&lt;&gt;0,1,IF(C698&lt;&gt;0,1,IF(D698&lt;&gt;0,1,IF(E698&lt;&gt;0,1,"")))))</f>
        <v/>
      </c>
      <c r="Y698" s="157" t="str">
        <f aca="false">IF(W698=0," ",IF(W698&lt;&gt;W697,W698," "))</f>
        <v> </v>
      </c>
      <c r="Z698" s="88"/>
      <c r="AA698" s="75" t="n">
        <f aca="false">IF(W698&lt;&gt;Y698,(IF(N698=0,G698*(INFORMAÇÕES!$Q$69/INFORMAÇÕES!$Q$72),IF(N698="R",G698,0))),0)</f>
        <v>0</v>
      </c>
      <c r="AB698" s="75" t="n">
        <f aca="false">IF(W698&lt;&gt;Y698,(IF(N698=0,G698*(INFORMAÇÕES!$Q$70/INFORMAÇÕES!$Q$72),IF(N698="C",G698,0))),0)</f>
        <v>0</v>
      </c>
      <c r="AC698" s="75" t="n">
        <f aca="false">IF(W698&lt;&gt;Y698,(IF(N698=0,G698*INFORMAÇÕES!$U$115,IF(N698="CF",G698,0))),0)</f>
        <v>0</v>
      </c>
      <c r="AD698" s="75" t="n">
        <f aca="false">IF(W698&lt;&gt;Y698,(IF(N698=0,G698*INFORMAÇÕES!$U$116,IF(N698="O",G698,0))),0)</f>
        <v>0</v>
      </c>
      <c r="AE698" s="75" t="n">
        <f aca="false">IF(E698&lt;&gt;0,G698,0)</f>
        <v>0</v>
      </c>
      <c r="AF698" s="75" t="n">
        <f aca="false">IF(W698&lt;&gt;Y698,(IF(N698=0,J698*(INFORMAÇÕES!$Q$89/INFORMAÇÕES!$Q$92),IF(N698="R",J698,0))),0)</f>
        <v>0</v>
      </c>
      <c r="AG698" s="75" t="n">
        <f aca="false">IF(W698&lt;&gt;Y698,(IF(N698=0,J698*(INFORMAÇÕES!$Q$90/INFORMAÇÕES!$Q$92),IF(N698="C",J698,0))),0)</f>
        <v>0</v>
      </c>
      <c r="AH698" s="75" t="n">
        <f aca="false">IF(W698&lt;&gt;Y698,(IF(N698="",J698*INFORMAÇÕES!$U$115,IF(N698="CF",J698,0))),0)</f>
        <v>0</v>
      </c>
      <c r="AI698" s="75" t="n">
        <f aca="false">IF(W698&lt;&gt;Y698,(IF(N698="",J698*INFORMAÇÕES!$U$116,IF(N698="O",J698,0))),0)</f>
        <v>0</v>
      </c>
      <c r="AJ698" s="75" t="n">
        <f aca="false">IF(H698&lt;&gt;0,J698,0)</f>
        <v>0</v>
      </c>
      <c r="AK698" s="75" t="n">
        <f aca="false">IF(K698&lt;&gt;0,L698,0)</f>
        <v>0</v>
      </c>
    </row>
    <row r="699" s="174" customFormat="true" ht="14.25" hidden="false" customHeight="false" outlineLevel="0" collapsed="false">
      <c r="A699" s="159" t="n">
        <v>687</v>
      </c>
      <c r="B699" s="160" t="n">
        <f aca="false">IF('ORÇ.GLOBAL P CAIXA'!$K698="EXEC.",0,'ORÇ.REPROG. P CAIXA'!B699)</f>
        <v>0</v>
      </c>
      <c r="C699" s="161" t="n">
        <f aca="false">IF('ORÇ.GLOBAL P CAIXA'!$K698="EXEC.",0,'ORÇ.REPROG. P CAIXA'!C699)</f>
        <v>0</v>
      </c>
      <c r="D699" s="162" t="n">
        <f aca="false">IF('ORÇ.GLOBAL P CAIXA'!$K698="EXEC.",0,'ORÇ.REPROG. P CAIXA'!D699)</f>
        <v>0</v>
      </c>
      <c r="E699" s="163" t="n">
        <f aca="false">IF('ORÇ.GLOBAL P CAIXA'!$K698="EXEC.",0,'ORÇ.REPROG. P CAIXA'!E699)</f>
        <v>0</v>
      </c>
      <c r="F699" s="163" t="n">
        <f aca="false">IF('ORÇ.GLOBAL P CAIXA'!K698="EXEC.",0,IF('ORÇ.GLOBAL EMPRESA'!G698&gt;0,'ORÇ.GLOBAL EMPRESA'!G698,'ORÇ.GLOBAL P CAIXA'!F698))</f>
        <v>0</v>
      </c>
      <c r="G699" s="163" t="n">
        <f aca="false">IF(E699&lt;&gt;0,ROUND(E699*F699,2),IF(AE699=0,(SUMIF($W$13:$W$1012,B699,$AE$13:$AE$1012)),AE699))</f>
        <v>0</v>
      </c>
      <c r="H699" s="661" t="n">
        <f aca="false">IF('ORÇ.GLOBAL P CAIXA'!K698="EXEC.",0,'ORÇ.REPROG. P CAIXA'!H699)</f>
        <v>0</v>
      </c>
      <c r="I699" s="661" t="n">
        <f aca="false">IF('ORÇ.GLOBAL P CAIXA'!K698="EXEC.",0,'ORÇ.REPROG. P CAIXA'!I699)</f>
        <v>0</v>
      </c>
      <c r="J699" s="163" t="n">
        <f aca="false">IF(H699&lt;&gt;0,ROUND(H699*I699,2),IF(AJ699=0,(SUMIF($W$13:$W$1012,B699,$AJ$13:$AJ$1012)),AJ699))</f>
        <v>0</v>
      </c>
      <c r="K699" s="163" t="n">
        <f aca="false">H699-E699</f>
        <v>0</v>
      </c>
      <c r="L699" s="163" t="n">
        <f aca="false">J699-G699</f>
        <v>0</v>
      </c>
      <c r="M699" s="662" t="str">
        <f aca="false">IF('ORÇ.GLOBAL P CAIXA'!K698="EXEC.","",IF('ORÇ.REPROG. P CAIXA'!M699&gt;0,'ORÇ.REPROG. P CAIXA'!M699,""))</f>
        <v/>
      </c>
      <c r="N699" s="663" t="str">
        <f aca="false">IF('ORÇ.GLOBAL P CAIXA'!K698="EXEC.","",IF('ORÇ.REPROG. P CAIXA'!N699&gt;0,'ORÇ.REPROG. P CAIXA'!N699,""))</f>
        <v/>
      </c>
      <c r="O699" s="166" t="str">
        <f aca="false">IF('ORÇ.GLOBAL P CAIXA'!$K698="EXEC.","",'ORÇ.REPROG. P CAIXA'!O699)</f>
        <v/>
      </c>
      <c r="P699" s="167"/>
      <c r="Q699" s="168" t="str">
        <f aca="false">IF(B699&gt;0,"ok","ocultar")</f>
        <v>ocultar</v>
      </c>
      <c r="R699" s="649"/>
      <c r="S699" s="649"/>
      <c r="T699" s="650"/>
      <c r="V699" s="88"/>
      <c r="W699" s="157" t="n">
        <f aca="false">IF(B699=0,W698,IF(ISNONTEXT(B699)=TRUE(),INT(B699),INT(LEFT(B699,FIND(".",B699)-1))))</f>
        <v>3</v>
      </c>
      <c r="X699" s="157" t="str">
        <f aca="false">IF(X700=1,1,IF(B699&lt;&gt;0,1,IF(C699&lt;&gt;0,1,IF(D699&lt;&gt;0,1,IF(E699&lt;&gt;0,1,"")))))</f>
        <v/>
      </c>
      <c r="Y699" s="157" t="str">
        <f aca="false">IF(W699=0," ",IF(W699&lt;&gt;W698,W699," "))</f>
        <v> </v>
      </c>
      <c r="Z699" s="88"/>
      <c r="AA699" s="75" t="n">
        <f aca="false">IF(W699&lt;&gt;Y699,(IF(N699=0,G699*(INFORMAÇÕES!$Q$69/INFORMAÇÕES!$Q$72),IF(N699="R",G699,0))),0)</f>
        <v>0</v>
      </c>
      <c r="AB699" s="75" t="n">
        <f aca="false">IF(W699&lt;&gt;Y699,(IF(N699=0,G699*(INFORMAÇÕES!$Q$70/INFORMAÇÕES!$Q$72),IF(N699="C",G699,0))),0)</f>
        <v>0</v>
      </c>
      <c r="AC699" s="75" t="n">
        <f aca="false">IF(W699&lt;&gt;Y699,(IF(N699=0,G699*INFORMAÇÕES!$U$115,IF(N699="CF",G699,0))),0)</f>
        <v>0</v>
      </c>
      <c r="AD699" s="75" t="n">
        <f aca="false">IF(W699&lt;&gt;Y699,(IF(N699=0,G699*INFORMAÇÕES!$U$116,IF(N699="O",G699,0))),0)</f>
        <v>0</v>
      </c>
      <c r="AE699" s="75" t="n">
        <f aca="false">IF(E699&lt;&gt;0,G699,0)</f>
        <v>0</v>
      </c>
      <c r="AF699" s="75" t="n">
        <f aca="false">IF(W699&lt;&gt;Y699,(IF(N699=0,J699*(INFORMAÇÕES!$Q$89/INFORMAÇÕES!$Q$92),IF(N699="R",J699,0))),0)</f>
        <v>0</v>
      </c>
      <c r="AG699" s="75" t="n">
        <f aca="false">IF(W699&lt;&gt;Y699,(IF(N699=0,J699*(INFORMAÇÕES!$Q$90/INFORMAÇÕES!$Q$92),IF(N699="C",J699,0))),0)</f>
        <v>0</v>
      </c>
      <c r="AH699" s="75" t="n">
        <f aca="false">IF(W699&lt;&gt;Y699,(IF(N699="",J699*INFORMAÇÕES!$U$115,IF(N699="CF",J699,0))),0)</f>
        <v>0</v>
      </c>
      <c r="AI699" s="75" t="n">
        <f aca="false">IF(W699&lt;&gt;Y699,(IF(N699="",J699*INFORMAÇÕES!$U$116,IF(N699="O",J699,0))),0)</f>
        <v>0</v>
      </c>
      <c r="AJ699" s="75" t="n">
        <f aca="false">IF(H699&lt;&gt;0,J699,0)</f>
        <v>0</v>
      </c>
      <c r="AK699" s="75" t="n">
        <f aca="false">IF(K699&lt;&gt;0,L699,0)</f>
        <v>0</v>
      </c>
    </row>
    <row r="700" s="174" customFormat="true" ht="14.25" hidden="false" customHeight="false" outlineLevel="0" collapsed="false">
      <c r="A700" s="159" t="n">
        <v>688</v>
      </c>
      <c r="B700" s="160" t="n">
        <f aca="false">IF('ORÇ.GLOBAL P CAIXA'!$K699="EXEC.",0,'ORÇ.REPROG. P CAIXA'!B700)</f>
        <v>0</v>
      </c>
      <c r="C700" s="161" t="n">
        <f aca="false">IF('ORÇ.GLOBAL P CAIXA'!$K699="EXEC.",0,'ORÇ.REPROG. P CAIXA'!C700)</f>
        <v>0</v>
      </c>
      <c r="D700" s="162" t="n">
        <f aca="false">IF('ORÇ.GLOBAL P CAIXA'!$K699="EXEC.",0,'ORÇ.REPROG. P CAIXA'!D700)</f>
        <v>0</v>
      </c>
      <c r="E700" s="163" t="n">
        <f aca="false">IF('ORÇ.GLOBAL P CAIXA'!$K699="EXEC.",0,'ORÇ.REPROG. P CAIXA'!E700)</f>
        <v>0</v>
      </c>
      <c r="F700" s="163" t="n">
        <f aca="false">IF('ORÇ.GLOBAL P CAIXA'!K699="EXEC.",0,IF('ORÇ.GLOBAL EMPRESA'!G699&gt;0,'ORÇ.GLOBAL EMPRESA'!G699,'ORÇ.GLOBAL P CAIXA'!F699))</f>
        <v>0</v>
      </c>
      <c r="G700" s="163" t="n">
        <f aca="false">IF(E700&lt;&gt;0,ROUND(E700*F700,2),IF(AE700=0,(SUMIF($W$13:$W$1012,B700,$AE$13:$AE$1012)),AE700))</f>
        <v>0</v>
      </c>
      <c r="H700" s="661" t="n">
        <f aca="false">IF('ORÇ.GLOBAL P CAIXA'!K699="EXEC.",0,'ORÇ.REPROG. P CAIXA'!H700)</f>
        <v>0</v>
      </c>
      <c r="I700" s="661" t="n">
        <f aca="false">IF('ORÇ.GLOBAL P CAIXA'!K699="EXEC.",0,'ORÇ.REPROG. P CAIXA'!I700)</f>
        <v>0</v>
      </c>
      <c r="J700" s="163" t="n">
        <f aca="false">IF(H700&lt;&gt;0,ROUND(H700*I700,2),IF(AJ700=0,(SUMIF($W$13:$W$1012,B700,$AJ$13:$AJ$1012)),AJ700))</f>
        <v>0</v>
      </c>
      <c r="K700" s="163" t="n">
        <f aca="false">H700-E700</f>
        <v>0</v>
      </c>
      <c r="L700" s="163" t="n">
        <f aca="false">J700-G700</f>
        <v>0</v>
      </c>
      <c r="M700" s="662" t="str">
        <f aca="false">IF('ORÇ.GLOBAL P CAIXA'!K699="EXEC.","",IF('ORÇ.REPROG. P CAIXA'!M700&gt;0,'ORÇ.REPROG. P CAIXA'!M700,""))</f>
        <v/>
      </c>
      <c r="N700" s="663" t="str">
        <f aca="false">IF('ORÇ.GLOBAL P CAIXA'!K699="EXEC.","",IF('ORÇ.REPROG. P CAIXA'!N700&gt;0,'ORÇ.REPROG. P CAIXA'!N700,""))</f>
        <v/>
      </c>
      <c r="O700" s="166" t="str">
        <f aca="false">IF('ORÇ.GLOBAL P CAIXA'!$K699="EXEC.","",'ORÇ.REPROG. P CAIXA'!O700)</f>
        <v/>
      </c>
      <c r="P700" s="167"/>
      <c r="Q700" s="168" t="str">
        <f aca="false">IF(B700&gt;0,"ok","ocultar")</f>
        <v>ocultar</v>
      </c>
      <c r="R700" s="649"/>
      <c r="S700" s="649"/>
      <c r="T700" s="650"/>
      <c r="V700" s="88"/>
      <c r="W700" s="157" t="n">
        <f aca="false">IF(B700=0,W699,IF(ISNONTEXT(B700)=TRUE(),INT(B700),INT(LEFT(B700,FIND(".",B700)-1))))</f>
        <v>3</v>
      </c>
      <c r="X700" s="157" t="str">
        <f aca="false">IF(X701=1,1,IF(B700&lt;&gt;0,1,IF(C700&lt;&gt;0,1,IF(D700&lt;&gt;0,1,IF(E700&lt;&gt;0,1,"")))))</f>
        <v/>
      </c>
      <c r="Y700" s="157" t="str">
        <f aca="false">IF(W700=0," ",IF(W700&lt;&gt;W699,W700," "))</f>
        <v> </v>
      </c>
      <c r="Z700" s="88"/>
      <c r="AA700" s="75" t="n">
        <f aca="false">IF(W700&lt;&gt;Y700,(IF(N700=0,G700*(INFORMAÇÕES!$Q$69/INFORMAÇÕES!$Q$72),IF(N700="R",G700,0))),0)</f>
        <v>0</v>
      </c>
      <c r="AB700" s="75" t="n">
        <f aca="false">IF(W700&lt;&gt;Y700,(IF(N700=0,G700*(INFORMAÇÕES!$Q$70/INFORMAÇÕES!$Q$72),IF(N700="C",G700,0))),0)</f>
        <v>0</v>
      </c>
      <c r="AC700" s="75" t="n">
        <f aca="false">IF(W700&lt;&gt;Y700,(IF(N700=0,G700*INFORMAÇÕES!$U$115,IF(N700="CF",G700,0))),0)</f>
        <v>0</v>
      </c>
      <c r="AD700" s="75" t="n">
        <f aca="false">IF(W700&lt;&gt;Y700,(IF(N700=0,G700*INFORMAÇÕES!$U$116,IF(N700="O",G700,0))),0)</f>
        <v>0</v>
      </c>
      <c r="AE700" s="75" t="n">
        <f aca="false">IF(E700&lt;&gt;0,G700,0)</f>
        <v>0</v>
      </c>
      <c r="AF700" s="75" t="n">
        <f aca="false">IF(W700&lt;&gt;Y700,(IF(N700=0,J700*(INFORMAÇÕES!$Q$89/INFORMAÇÕES!$Q$92),IF(N700="R",J700,0))),0)</f>
        <v>0</v>
      </c>
      <c r="AG700" s="75" t="n">
        <f aca="false">IF(W700&lt;&gt;Y700,(IF(N700=0,J700*(INFORMAÇÕES!$Q$90/INFORMAÇÕES!$Q$92),IF(N700="C",J700,0))),0)</f>
        <v>0</v>
      </c>
      <c r="AH700" s="75" t="n">
        <f aca="false">IF(W700&lt;&gt;Y700,(IF(N700="",J700*INFORMAÇÕES!$U$115,IF(N700="CF",J700,0))),0)</f>
        <v>0</v>
      </c>
      <c r="AI700" s="75" t="n">
        <f aca="false">IF(W700&lt;&gt;Y700,(IF(N700="",J700*INFORMAÇÕES!$U$116,IF(N700="O",J700,0))),0)</f>
        <v>0</v>
      </c>
      <c r="AJ700" s="75" t="n">
        <f aca="false">IF(H700&lt;&gt;0,J700,0)</f>
        <v>0</v>
      </c>
      <c r="AK700" s="75" t="n">
        <f aca="false">IF(K700&lt;&gt;0,L700,0)</f>
        <v>0</v>
      </c>
    </row>
    <row r="701" s="174" customFormat="true" ht="14.25" hidden="false" customHeight="false" outlineLevel="0" collapsed="false">
      <c r="A701" s="159" t="n">
        <v>689</v>
      </c>
      <c r="B701" s="160" t="n">
        <f aca="false">IF('ORÇ.GLOBAL P CAIXA'!$K700="EXEC.",0,'ORÇ.REPROG. P CAIXA'!B701)</f>
        <v>0</v>
      </c>
      <c r="C701" s="161" t="n">
        <f aca="false">IF('ORÇ.GLOBAL P CAIXA'!$K700="EXEC.",0,'ORÇ.REPROG. P CAIXA'!C701)</f>
        <v>0</v>
      </c>
      <c r="D701" s="162" t="n">
        <f aca="false">IF('ORÇ.GLOBAL P CAIXA'!$K700="EXEC.",0,'ORÇ.REPROG. P CAIXA'!D701)</f>
        <v>0</v>
      </c>
      <c r="E701" s="163" t="n">
        <f aca="false">IF('ORÇ.GLOBAL P CAIXA'!$K700="EXEC.",0,'ORÇ.REPROG. P CAIXA'!E701)</f>
        <v>0</v>
      </c>
      <c r="F701" s="163" t="n">
        <f aca="false">IF('ORÇ.GLOBAL P CAIXA'!K700="EXEC.",0,IF('ORÇ.GLOBAL EMPRESA'!G700&gt;0,'ORÇ.GLOBAL EMPRESA'!G700,'ORÇ.GLOBAL P CAIXA'!F700))</f>
        <v>0</v>
      </c>
      <c r="G701" s="163" t="n">
        <f aca="false">IF(E701&lt;&gt;0,ROUND(E701*F701,2),IF(AE701=0,(SUMIF($W$13:$W$1012,B701,$AE$13:$AE$1012)),AE701))</f>
        <v>0</v>
      </c>
      <c r="H701" s="661" t="n">
        <f aca="false">IF('ORÇ.GLOBAL P CAIXA'!K700="EXEC.",0,'ORÇ.REPROG. P CAIXA'!H701)</f>
        <v>0</v>
      </c>
      <c r="I701" s="661" t="n">
        <f aca="false">IF('ORÇ.GLOBAL P CAIXA'!K700="EXEC.",0,'ORÇ.REPROG. P CAIXA'!I701)</f>
        <v>0</v>
      </c>
      <c r="J701" s="163" t="n">
        <f aca="false">IF(H701&lt;&gt;0,ROUND(H701*I701,2),IF(AJ701=0,(SUMIF($W$13:$W$1012,B701,$AJ$13:$AJ$1012)),AJ701))</f>
        <v>0</v>
      </c>
      <c r="K701" s="163" t="n">
        <f aca="false">H701-E701</f>
        <v>0</v>
      </c>
      <c r="L701" s="163" t="n">
        <f aca="false">J701-G701</f>
        <v>0</v>
      </c>
      <c r="M701" s="662" t="str">
        <f aca="false">IF('ORÇ.GLOBAL P CAIXA'!K700="EXEC.","",IF('ORÇ.REPROG. P CAIXA'!M701&gt;0,'ORÇ.REPROG. P CAIXA'!M701,""))</f>
        <v/>
      </c>
      <c r="N701" s="663" t="str">
        <f aca="false">IF('ORÇ.GLOBAL P CAIXA'!K700="EXEC.","",IF('ORÇ.REPROG. P CAIXA'!N701&gt;0,'ORÇ.REPROG. P CAIXA'!N701,""))</f>
        <v/>
      </c>
      <c r="O701" s="166" t="str">
        <f aca="false">IF('ORÇ.GLOBAL P CAIXA'!$K700="EXEC.","",'ORÇ.REPROG. P CAIXA'!O701)</f>
        <v/>
      </c>
      <c r="P701" s="167"/>
      <c r="Q701" s="168" t="str">
        <f aca="false">IF(B701&gt;0,"ok","ocultar")</f>
        <v>ocultar</v>
      </c>
      <c r="R701" s="649"/>
      <c r="S701" s="649"/>
      <c r="T701" s="650"/>
      <c r="V701" s="88"/>
      <c r="W701" s="157" t="n">
        <f aca="false">IF(B701=0,W700,IF(ISNONTEXT(B701)=TRUE(),INT(B701),INT(LEFT(B701,FIND(".",B701)-1))))</f>
        <v>3</v>
      </c>
      <c r="X701" s="157" t="str">
        <f aca="false">IF(X702=1,1,IF(B701&lt;&gt;0,1,IF(C701&lt;&gt;0,1,IF(D701&lt;&gt;0,1,IF(E701&lt;&gt;0,1,"")))))</f>
        <v/>
      </c>
      <c r="Y701" s="157" t="str">
        <f aca="false">IF(W701=0," ",IF(W701&lt;&gt;W700,W701," "))</f>
        <v> </v>
      </c>
      <c r="Z701" s="88"/>
      <c r="AA701" s="75" t="n">
        <f aca="false">IF(W701&lt;&gt;Y701,(IF(N701=0,G701*(INFORMAÇÕES!$Q$69/INFORMAÇÕES!$Q$72),IF(N701="R",G701,0))),0)</f>
        <v>0</v>
      </c>
      <c r="AB701" s="75" t="n">
        <f aca="false">IF(W701&lt;&gt;Y701,(IF(N701=0,G701*(INFORMAÇÕES!$Q$70/INFORMAÇÕES!$Q$72),IF(N701="C",G701,0))),0)</f>
        <v>0</v>
      </c>
      <c r="AC701" s="75" t="n">
        <f aca="false">IF(W701&lt;&gt;Y701,(IF(N701=0,G701*INFORMAÇÕES!$U$115,IF(N701="CF",G701,0))),0)</f>
        <v>0</v>
      </c>
      <c r="AD701" s="75" t="n">
        <f aca="false">IF(W701&lt;&gt;Y701,(IF(N701=0,G701*INFORMAÇÕES!$U$116,IF(N701="O",G701,0))),0)</f>
        <v>0</v>
      </c>
      <c r="AE701" s="75" t="n">
        <f aca="false">IF(E701&lt;&gt;0,G701,0)</f>
        <v>0</v>
      </c>
      <c r="AF701" s="75" t="n">
        <f aca="false">IF(W701&lt;&gt;Y701,(IF(N701=0,J701*(INFORMAÇÕES!$Q$89/INFORMAÇÕES!$Q$92),IF(N701="R",J701,0))),0)</f>
        <v>0</v>
      </c>
      <c r="AG701" s="75" t="n">
        <f aca="false">IF(W701&lt;&gt;Y701,(IF(N701=0,J701*(INFORMAÇÕES!$Q$90/INFORMAÇÕES!$Q$92),IF(N701="C",J701,0))),0)</f>
        <v>0</v>
      </c>
      <c r="AH701" s="75" t="n">
        <f aca="false">IF(W701&lt;&gt;Y701,(IF(N701="",J701*INFORMAÇÕES!$U$115,IF(N701="CF",J701,0))),0)</f>
        <v>0</v>
      </c>
      <c r="AI701" s="75" t="n">
        <f aca="false">IF(W701&lt;&gt;Y701,(IF(N701="",J701*INFORMAÇÕES!$U$116,IF(N701="O",J701,0))),0)</f>
        <v>0</v>
      </c>
      <c r="AJ701" s="75" t="n">
        <f aca="false">IF(H701&lt;&gt;0,J701,0)</f>
        <v>0</v>
      </c>
      <c r="AK701" s="75" t="n">
        <f aca="false">IF(K701&lt;&gt;0,L701,0)</f>
        <v>0</v>
      </c>
    </row>
    <row r="702" s="174" customFormat="true" ht="14.25" hidden="false" customHeight="false" outlineLevel="0" collapsed="false">
      <c r="A702" s="159" t="n">
        <v>690</v>
      </c>
      <c r="B702" s="160" t="n">
        <f aca="false">IF('ORÇ.GLOBAL P CAIXA'!$K701="EXEC.",0,'ORÇ.REPROG. P CAIXA'!B702)</f>
        <v>0</v>
      </c>
      <c r="C702" s="161" t="n">
        <f aca="false">IF('ORÇ.GLOBAL P CAIXA'!$K701="EXEC.",0,'ORÇ.REPROG. P CAIXA'!C702)</f>
        <v>0</v>
      </c>
      <c r="D702" s="162" t="n">
        <f aca="false">IF('ORÇ.GLOBAL P CAIXA'!$K701="EXEC.",0,'ORÇ.REPROG. P CAIXA'!D702)</f>
        <v>0</v>
      </c>
      <c r="E702" s="163" t="n">
        <f aca="false">IF('ORÇ.GLOBAL P CAIXA'!$K701="EXEC.",0,'ORÇ.REPROG. P CAIXA'!E702)</f>
        <v>0</v>
      </c>
      <c r="F702" s="163" t="n">
        <f aca="false">IF('ORÇ.GLOBAL P CAIXA'!K701="EXEC.",0,IF('ORÇ.GLOBAL EMPRESA'!G701&gt;0,'ORÇ.GLOBAL EMPRESA'!G701,'ORÇ.GLOBAL P CAIXA'!F701))</f>
        <v>0</v>
      </c>
      <c r="G702" s="163" t="n">
        <f aca="false">IF(E702&lt;&gt;0,ROUND(E702*F702,2),IF(AE702=0,(SUMIF($W$13:$W$1012,B702,$AE$13:$AE$1012)),AE702))</f>
        <v>0</v>
      </c>
      <c r="H702" s="661" t="n">
        <f aca="false">IF('ORÇ.GLOBAL P CAIXA'!K701="EXEC.",0,'ORÇ.REPROG. P CAIXA'!H702)</f>
        <v>0</v>
      </c>
      <c r="I702" s="661" t="n">
        <f aca="false">IF('ORÇ.GLOBAL P CAIXA'!K701="EXEC.",0,'ORÇ.REPROG. P CAIXA'!I702)</f>
        <v>0</v>
      </c>
      <c r="J702" s="163" t="n">
        <f aca="false">IF(H702&lt;&gt;0,ROUND(H702*I702,2),IF(AJ702=0,(SUMIF($W$13:$W$1012,B702,$AJ$13:$AJ$1012)),AJ702))</f>
        <v>0</v>
      </c>
      <c r="K702" s="163" t="n">
        <f aca="false">H702-E702</f>
        <v>0</v>
      </c>
      <c r="L702" s="163" t="n">
        <f aca="false">J702-G702</f>
        <v>0</v>
      </c>
      <c r="M702" s="662" t="str">
        <f aca="false">IF('ORÇ.GLOBAL P CAIXA'!K701="EXEC.","",IF('ORÇ.REPROG. P CAIXA'!M702&gt;0,'ORÇ.REPROG. P CAIXA'!M702,""))</f>
        <v/>
      </c>
      <c r="N702" s="663" t="str">
        <f aca="false">IF('ORÇ.GLOBAL P CAIXA'!K701="EXEC.","",IF('ORÇ.REPROG. P CAIXA'!N702&gt;0,'ORÇ.REPROG. P CAIXA'!N702,""))</f>
        <v/>
      </c>
      <c r="O702" s="166" t="str">
        <f aca="false">IF('ORÇ.GLOBAL P CAIXA'!$K701="EXEC.","",'ORÇ.REPROG. P CAIXA'!O702)</f>
        <v/>
      </c>
      <c r="P702" s="167"/>
      <c r="Q702" s="168" t="str">
        <f aca="false">IF(B702&gt;0,"ok","ocultar")</f>
        <v>ocultar</v>
      </c>
      <c r="R702" s="649"/>
      <c r="S702" s="649"/>
      <c r="T702" s="650"/>
      <c r="V702" s="88"/>
      <c r="W702" s="157" t="n">
        <f aca="false">IF(B702=0,W701,IF(ISNONTEXT(B702)=TRUE(),INT(B702),INT(LEFT(B702,FIND(".",B702)-1))))</f>
        <v>3</v>
      </c>
      <c r="X702" s="157" t="str">
        <f aca="false">IF(X703=1,1,IF(B702&lt;&gt;0,1,IF(C702&lt;&gt;0,1,IF(D702&lt;&gt;0,1,IF(E702&lt;&gt;0,1,"")))))</f>
        <v/>
      </c>
      <c r="Y702" s="157" t="str">
        <f aca="false">IF(W702=0," ",IF(W702&lt;&gt;W701,W702," "))</f>
        <v> </v>
      </c>
      <c r="Z702" s="88"/>
      <c r="AA702" s="75" t="n">
        <f aca="false">IF(W702&lt;&gt;Y702,(IF(N702=0,G702*(INFORMAÇÕES!$Q$69/INFORMAÇÕES!$Q$72),IF(N702="R",G702,0))),0)</f>
        <v>0</v>
      </c>
      <c r="AB702" s="75" t="n">
        <f aca="false">IF(W702&lt;&gt;Y702,(IF(N702=0,G702*(INFORMAÇÕES!$Q$70/INFORMAÇÕES!$Q$72),IF(N702="C",G702,0))),0)</f>
        <v>0</v>
      </c>
      <c r="AC702" s="75" t="n">
        <f aca="false">IF(W702&lt;&gt;Y702,(IF(N702=0,G702*INFORMAÇÕES!$U$115,IF(N702="CF",G702,0))),0)</f>
        <v>0</v>
      </c>
      <c r="AD702" s="75" t="n">
        <f aca="false">IF(W702&lt;&gt;Y702,(IF(N702=0,G702*INFORMAÇÕES!$U$116,IF(N702="O",G702,0))),0)</f>
        <v>0</v>
      </c>
      <c r="AE702" s="75" t="n">
        <f aca="false">IF(E702&lt;&gt;0,G702,0)</f>
        <v>0</v>
      </c>
      <c r="AF702" s="75" t="n">
        <f aca="false">IF(W702&lt;&gt;Y702,(IF(N702=0,J702*(INFORMAÇÕES!$Q$89/INFORMAÇÕES!$Q$92),IF(N702="R",J702,0))),0)</f>
        <v>0</v>
      </c>
      <c r="AG702" s="75" t="n">
        <f aca="false">IF(W702&lt;&gt;Y702,(IF(N702=0,J702*(INFORMAÇÕES!$Q$90/INFORMAÇÕES!$Q$92),IF(N702="C",J702,0))),0)</f>
        <v>0</v>
      </c>
      <c r="AH702" s="75" t="n">
        <f aca="false">IF(W702&lt;&gt;Y702,(IF(N702="",J702*INFORMAÇÕES!$U$115,IF(N702="CF",J702,0))),0)</f>
        <v>0</v>
      </c>
      <c r="AI702" s="75" t="n">
        <f aca="false">IF(W702&lt;&gt;Y702,(IF(N702="",J702*INFORMAÇÕES!$U$116,IF(N702="O",J702,0))),0)</f>
        <v>0</v>
      </c>
      <c r="AJ702" s="75" t="n">
        <f aca="false">IF(H702&lt;&gt;0,J702,0)</f>
        <v>0</v>
      </c>
      <c r="AK702" s="75" t="n">
        <f aca="false">IF(K702&lt;&gt;0,L702,0)</f>
        <v>0</v>
      </c>
    </row>
    <row r="703" s="174" customFormat="true" ht="14.25" hidden="false" customHeight="false" outlineLevel="0" collapsed="false">
      <c r="A703" s="159" t="n">
        <v>691</v>
      </c>
      <c r="B703" s="160" t="n">
        <f aca="false">IF('ORÇ.GLOBAL P CAIXA'!$K702="EXEC.",0,'ORÇ.REPROG. P CAIXA'!B703)</f>
        <v>0</v>
      </c>
      <c r="C703" s="161" t="n">
        <f aca="false">IF('ORÇ.GLOBAL P CAIXA'!$K702="EXEC.",0,'ORÇ.REPROG. P CAIXA'!C703)</f>
        <v>0</v>
      </c>
      <c r="D703" s="162" t="n">
        <f aca="false">IF('ORÇ.GLOBAL P CAIXA'!$K702="EXEC.",0,'ORÇ.REPROG. P CAIXA'!D703)</f>
        <v>0</v>
      </c>
      <c r="E703" s="163" t="n">
        <f aca="false">IF('ORÇ.GLOBAL P CAIXA'!$K702="EXEC.",0,'ORÇ.REPROG. P CAIXA'!E703)</f>
        <v>0</v>
      </c>
      <c r="F703" s="163" t="n">
        <f aca="false">IF('ORÇ.GLOBAL P CAIXA'!K702="EXEC.",0,IF('ORÇ.GLOBAL EMPRESA'!G702&gt;0,'ORÇ.GLOBAL EMPRESA'!G702,'ORÇ.GLOBAL P CAIXA'!F702))</f>
        <v>0</v>
      </c>
      <c r="G703" s="163" t="n">
        <f aca="false">IF(E703&lt;&gt;0,ROUND(E703*F703,2),IF(AE703=0,(SUMIF($W$13:$W$1012,B703,$AE$13:$AE$1012)),AE703))</f>
        <v>0</v>
      </c>
      <c r="H703" s="661" t="n">
        <f aca="false">IF('ORÇ.GLOBAL P CAIXA'!K702="EXEC.",0,'ORÇ.REPROG. P CAIXA'!H703)</f>
        <v>0</v>
      </c>
      <c r="I703" s="661" t="n">
        <f aca="false">IF('ORÇ.GLOBAL P CAIXA'!K702="EXEC.",0,'ORÇ.REPROG. P CAIXA'!I703)</f>
        <v>0</v>
      </c>
      <c r="J703" s="163" t="n">
        <f aca="false">IF(H703&lt;&gt;0,ROUND(H703*I703,2),IF(AJ703=0,(SUMIF($W$13:$W$1012,B703,$AJ$13:$AJ$1012)),AJ703))</f>
        <v>0</v>
      </c>
      <c r="K703" s="163" t="n">
        <f aca="false">H703-E703</f>
        <v>0</v>
      </c>
      <c r="L703" s="163" t="n">
        <f aca="false">J703-G703</f>
        <v>0</v>
      </c>
      <c r="M703" s="662" t="str">
        <f aca="false">IF('ORÇ.GLOBAL P CAIXA'!K702="EXEC.","",IF('ORÇ.REPROG. P CAIXA'!M703&gt;0,'ORÇ.REPROG. P CAIXA'!M703,""))</f>
        <v/>
      </c>
      <c r="N703" s="663" t="str">
        <f aca="false">IF('ORÇ.GLOBAL P CAIXA'!K702="EXEC.","",IF('ORÇ.REPROG. P CAIXA'!N703&gt;0,'ORÇ.REPROG. P CAIXA'!N703,""))</f>
        <v/>
      </c>
      <c r="O703" s="166" t="str">
        <f aca="false">IF('ORÇ.GLOBAL P CAIXA'!$K702="EXEC.","",'ORÇ.REPROG. P CAIXA'!O703)</f>
        <v/>
      </c>
      <c r="P703" s="167"/>
      <c r="Q703" s="168" t="str">
        <f aca="false">IF(B703&gt;0,"ok","ocultar")</f>
        <v>ocultar</v>
      </c>
      <c r="R703" s="649"/>
      <c r="S703" s="649"/>
      <c r="T703" s="650"/>
      <c r="V703" s="88"/>
      <c r="W703" s="157" t="n">
        <f aca="false">IF(B703=0,W702,IF(ISNONTEXT(B703)=TRUE(),INT(B703),INT(LEFT(B703,FIND(".",B703)-1))))</f>
        <v>3</v>
      </c>
      <c r="X703" s="157" t="str">
        <f aca="false">IF(X704=1,1,IF(B703&lt;&gt;0,1,IF(C703&lt;&gt;0,1,IF(D703&lt;&gt;0,1,IF(E703&lt;&gt;0,1,"")))))</f>
        <v/>
      </c>
      <c r="Y703" s="157" t="str">
        <f aca="false">IF(W703=0," ",IF(W703&lt;&gt;W702,W703," "))</f>
        <v> </v>
      </c>
      <c r="Z703" s="88"/>
      <c r="AA703" s="75" t="n">
        <f aca="false">IF(W703&lt;&gt;Y703,(IF(N703=0,G703*(INFORMAÇÕES!$Q$69/INFORMAÇÕES!$Q$72),IF(N703="R",G703,0))),0)</f>
        <v>0</v>
      </c>
      <c r="AB703" s="75" t="n">
        <f aca="false">IF(W703&lt;&gt;Y703,(IF(N703=0,G703*(INFORMAÇÕES!$Q$70/INFORMAÇÕES!$Q$72),IF(N703="C",G703,0))),0)</f>
        <v>0</v>
      </c>
      <c r="AC703" s="75" t="n">
        <f aca="false">IF(W703&lt;&gt;Y703,(IF(N703=0,G703*INFORMAÇÕES!$U$115,IF(N703="CF",G703,0))),0)</f>
        <v>0</v>
      </c>
      <c r="AD703" s="75" t="n">
        <f aca="false">IF(W703&lt;&gt;Y703,(IF(N703=0,G703*INFORMAÇÕES!$U$116,IF(N703="O",G703,0))),0)</f>
        <v>0</v>
      </c>
      <c r="AE703" s="75" t="n">
        <f aca="false">IF(E703&lt;&gt;0,G703,0)</f>
        <v>0</v>
      </c>
      <c r="AF703" s="75" t="n">
        <f aca="false">IF(W703&lt;&gt;Y703,(IF(N703=0,J703*(INFORMAÇÕES!$Q$89/INFORMAÇÕES!$Q$92),IF(N703="R",J703,0))),0)</f>
        <v>0</v>
      </c>
      <c r="AG703" s="75" t="n">
        <f aca="false">IF(W703&lt;&gt;Y703,(IF(N703=0,J703*(INFORMAÇÕES!$Q$90/INFORMAÇÕES!$Q$92),IF(N703="C",J703,0))),0)</f>
        <v>0</v>
      </c>
      <c r="AH703" s="75" t="n">
        <f aca="false">IF(W703&lt;&gt;Y703,(IF(N703="",J703*INFORMAÇÕES!$U$115,IF(N703="CF",J703,0))),0)</f>
        <v>0</v>
      </c>
      <c r="AI703" s="75" t="n">
        <f aca="false">IF(W703&lt;&gt;Y703,(IF(N703="",J703*INFORMAÇÕES!$U$116,IF(N703="O",J703,0))),0)</f>
        <v>0</v>
      </c>
      <c r="AJ703" s="75" t="n">
        <f aca="false">IF(H703&lt;&gt;0,J703,0)</f>
        <v>0</v>
      </c>
      <c r="AK703" s="75" t="n">
        <f aca="false">IF(K703&lt;&gt;0,L703,0)</f>
        <v>0</v>
      </c>
    </row>
    <row r="704" s="174" customFormat="true" ht="14.25" hidden="false" customHeight="false" outlineLevel="0" collapsed="false">
      <c r="A704" s="159" t="n">
        <v>692</v>
      </c>
      <c r="B704" s="160" t="n">
        <f aca="false">IF('ORÇ.GLOBAL P CAIXA'!$K703="EXEC.",0,'ORÇ.REPROG. P CAIXA'!B704)</f>
        <v>0</v>
      </c>
      <c r="C704" s="161" t="n">
        <f aca="false">IF('ORÇ.GLOBAL P CAIXA'!$K703="EXEC.",0,'ORÇ.REPROG. P CAIXA'!C704)</f>
        <v>0</v>
      </c>
      <c r="D704" s="162" t="n">
        <f aca="false">IF('ORÇ.GLOBAL P CAIXA'!$K703="EXEC.",0,'ORÇ.REPROG. P CAIXA'!D704)</f>
        <v>0</v>
      </c>
      <c r="E704" s="163" t="n">
        <f aca="false">IF('ORÇ.GLOBAL P CAIXA'!$K703="EXEC.",0,'ORÇ.REPROG. P CAIXA'!E704)</f>
        <v>0</v>
      </c>
      <c r="F704" s="163" t="n">
        <f aca="false">IF('ORÇ.GLOBAL P CAIXA'!K703="EXEC.",0,IF('ORÇ.GLOBAL EMPRESA'!G703&gt;0,'ORÇ.GLOBAL EMPRESA'!G703,'ORÇ.GLOBAL P CAIXA'!F703))</f>
        <v>0</v>
      </c>
      <c r="G704" s="163" t="n">
        <f aca="false">IF(E704&lt;&gt;0,ROUND(E704*F704,2),IF(AE704=0,(SUMIF($W$13:$W$1012,B704,$AE$13:$AE$1012)),AE704))</f>
        <v>0</v>
      </c>
      <c r="H704" s="661" t="n">
        <f aca="false">IF('ORÇ.GLOBAL P CAIXA'!K703="EXEC.",0,'ORÇ.REPROG. P CAIXA'!H704)</f>
        <v>0</v>
      </c>
      <c r="I704" s="661" t="n">
        <f aca="false">IF('ORÇ.GLOBAL P CAIXA'!K703="EXEC.",0,'ORÇ.REPROG. P CAIXA'!I704)</f>
        <v>0</v>
      </c>
      <c r="J704" s="163" t="n">
        <f aca="false">IF(H704&lt;&gt;0,ROUND(H704*I704,2),IF(AJ704=0,(SUMIF($W$13:$W$1012,B704,$AJ$13:$AJ$1012)),AJ704))</f>
        <v>0</v>
      </c>
      <c r="K704" s="163" t="n">
        <f aca="false">H704-E704</f>
        <v>0</v>
      </c>
      <c r="L704" s="163" t="n">
        <f aca="false">J704-G704</f>
        <v>0</v>
      </c>
      <c r="M704" s="662" t="str">
        <f aca="false">IF('ORÇ.GLOBAL P CAIXA'!K703="EXEC.","",IF('ORÇ.REPROG. P CAIXA'!M704&gt;0,'ORÇ.REPROG. P CAIXA'!M704,""))</f>
        <v/>
      </c>
      <c r="N704" s="663" t="str">
        <f aca="false">IF('ORÇ.GLOBAL P CAIXA'!K703="EXEC.","",IF('ORÇ.REPROG. P CAIXA'!N704&gt;0,'ORÇ.REPROG. P CAIXA'!N704,""))</f>
        <v/>
      </c>
      <c r="O704" s="166" t="str">
        <f aca="false">IF('ORÇ.GLOBAL P CAIXA'!$K703="EXEC.","",'ORÇ.REPROG. P CAIXA'!O704)</f>
        <v/>
      </c>
      <c r="P704" s="167"/>
      <c r="Q704" s="168" t="str">
        <f aca="false">IF(B704&gt;0,"ok","ocultar")</f>
        <v>ocultar</v>
      </c>
      <c r="R704" s="649"/>
      <c r="S704" s="649"/>
      <c r="T704" s="650"/>
      <c r="V704" s="88"/>
      <c r="W704" s="157" t="n">
        <f aca="false">IF(B704=0,W703,IF(ISNONTEXT(B704)=TRUE(),INT(B704),INT(LEFT(B704,FIND(".",B704)-1))))</f>
        <v>3</v>
      </c>
      <c r="X704" s="157" t="str">
        <f aca="false">IF(X705=1,1,IF(B704&lt;&gt;0,1,IF(C704&lt;&gt;0,1,IF(D704&lt;&gt;0,1,IF(E704&lt;&gt;0,1,"")))))</f>
        <v/>
      </c>
      <c r="Y704" s="157" t="str">
        <f aca="false">IF(W704=0," ",IF(W704&lt;&gt;W703,W704," "))</f>
        <v> </v>
      </c>
      <c r="Z704" s="88"/>
      <c r="AA704" s="75" t="n">
        <f aca="false">IF(W704&lt;&gt;Y704,(IF(N704=0,G704*(INFORMAÇÕES!$Q$69/INFORMAÇÕES!$Q$72),IF(N704="R",G704,0))),0)</f>
        <v>0</v>
      </c>
      <c r="AB704" s="75" t="n">
        <f aca="false">IF(W704&lt;&gt;Y704,(IF(N704=0,G704*(INFORMAÇÕES!$Q$70/INFORMAÇÕES!$Q$72),IF(N704="C",G704,0))),0)</f>
        <v>0</v>
      </c>
      <c r="AC704" s="75" t="n">
        <f aca="false">IF(W704&lt;&gt;Y704,(IF(N704=0,G704*INFORMAÇÕES!$U$115,IF(N704="CF",G704,0))),0)</f>
        <v>0</v>
      </c>
      <c r="AD704" s="75" t="n">
        <f aca="false">IF(W704&lt;&gt;Y704,(IF(N704=0,G704*INFORMAÇÕES!$U$116,IF(N704="O",G704,0))),0)</f>
        <v>0</v>
      </c>
      <c r="AE704" s="75" t="n">
        <f aca="false">IF(E704&lt;&gt;0,G704,0)</f>
        <v>0</v>
      </c>
      <c r="AF704" s="75" t="n">
        <f aca="false">IF(W704&lt;&gt;Y704,(IF(N704=0,J704*(INFORMAÇÕES!$Q$89/INFORMAÇÕES!$Q$92),IF(N704="R",J704,0))),0)</f>
        <v>0</v>
      </c>
      <c r="AG704" s="75" t="n">
        <f aca="false">IF(W704&lt;&gt;Y704,(IF(N704=0,J704*(INFORMAÇÕES!$Q$90/INFORMAÇÕES!$Q$92),IF(N704="C",J704,0))),0)</f>
        <v>0</v>
      </c>
      <c r="AH704" s="75" t="n">
        <f aca="false">IF(W704&lt;&gt;Y704,(IF(N704="",J704*INFORMAÇÕES!$U$115,IF(N704="CF",J704,0))),0)</f>
        <v>0</v>
      </c>
      <c r="AI704" s="75" t="n">
        <f aca="false">IF(W704&lt;&gt;Y704,(IF(N704="",J704*INFORMAÇÕES!$U$116,IF(N704="O",J704,0))),0)</f>
        <v>0</v>
      </c>
      <c r="AJ704" s="75" t="n">
        <f aca="false">IF(H704&lt;&gt;0,J704,0)</f>
        <v>0</v>
      </c>
      <c r="AK704" s="75" t="n">
        <f aca="false">IF(K704&lt;&gt;0,L704,0)</f>
        <v>0</v>
      </c>
    </row>
    <row r="705" s="174" customFormat="true" ht="14.25" hidden="false" customHeight="false" outlineLevel="0" collapsed="false">
      <c r="A705" s="159" t="n">
        <v>693</v>
      </c>
      <c r="B705" s="160" t="n">
        <f aca="false">IF('ORÇ.GLOBAL P CAIXA'!$K704="EXEC.",0,'ORÇ.REPROG. P CAIXA'!B705)</f>
        <v>0</v>
      </c>
      <c r="C705" s="161" t="n">
        <f aca="false">IF('ORÇ.GLOBAL P CAIXA'!$K704="EXEC.",0,'ORÇ.REPROG. P CAIXA'!C705)</f>
        <v>0</v>
      </c>
      <c r="D705" s="162" t="n">
        <f aca="false">IF('ORÇ.GLOBAL P CAIXA'!$K704="EXEC.",0,'ORÇ.REPROG. P CAIXA'!D705)</f>
        <v>0</v>
      </c>
      <c r="E705" s="163" t="n">
        <f aca="false">IF('ORÇ.GLOBAL P CAIXA'!$K704="EXEC.",0,'ORÇ.REPROG. P CAIXA'!E705)</f>
        <v>0</v>
      </c>
      <c r="F705" s="163" t="n">
        <f aca="false">IF('ORÇ.GLOBAL P CAIXA'!K704="EXEC.",0,IF('ORÇ.GLOBAL EMPRESA'!G704&gt;0,'ORÇ.GLOBAL EMPRESA'!G704,'ORÇ.GLOBAL P CAIXA'!F704))</f>
        <v>0</v>
      </c>
      <c r="G705" s="163" t="n">
        <f aca="false">IF(E705&lt;&gt;0,ROUND(E705*F705,2),IF(AE705=0,(SUMIF($W$13:$W$1012,B705,$AE$13:$AE$1012)),AE705))</f>
        <v>0</v>
      </c>
      <c r="H705" s="661" t="n">
        <f aca="false">IF('ORÇ.GLOBAL P CAIXA'!K704="EXEC.",0,'ORÇ.REPROG. P CAIXA'!H705)</f>
        <v>0</v>
      </c>
      <c r="I705" s="661" t="n">
        <f aca="false">IF('ORÇ.GLOBAL P CAIXA'!K704="EXEC.",0,'ORÇ.REPROG. P CAIXA'!I705)</f>
        <v>0</v>
      </c>
      <c r="J705" s="163" t="n">
        <f aca="false">IF(H705&lt;&gt;0,ROUND(H705*I705,2),IF(AJ705=0,(SUMIF($W$13:$W$1012,B705,$AJ$13:$AJ$1012)),AJ705))</f>
        <v>0</v>
      </c>
      <c r="K705" s="163" t="n">
        <f aca="false">H705-E705</f>
        <v>0</v>
      </c>
      <c r="L705" s="163" t="n">
        <f aca="false">J705-G705</f>
        <v>0</v>
      </c>
      <c r="M705" s="662" t="str">
        <f aca="false">IF('ORÇ.GLOBAL P CAIXA'!K704="EXEC.","",IF('ORÇ.REPROG. P CAIXA'!M705&gt;0,'ORÇ.REPROG. P CAIXA'!M705,""))</f>
        <v/>
      </c>
      <c r="N705" s="663" t="str">
        <f aca="false">IF('ORÇ.GLOBAL P CAIXA'!K704="EXEC.","",IF('ORÇ.REPROG. P CAIXA'!N705&gt;0,'ORÇ.REPROG. P CAIXA'!N705,""))</f>
        <v/>
      </c>
      <c r="O705" s="166" t="str">
        <f aca="false">IF('ORÇ.GLOBAL P CAIXA'!$K704="EXEC.","",'ORÇ.REPROG. P CAIXA'!O705)</f>
        <v/>
      </c>
      <c r="P705" s="167"/>
      <c r="Q705" s="168" t="str">
        <f aca="false">IF(B705&gt;0,"ok","ocultar")</f>
        <v>ocultar</v>
      </c>
      <c r="R705" s="649"/>
      <c r="S705" s="649"/>
      <c r="T705" s="650"/>
      <c r="V705" s="88"/>
      <c r="W705" s="157" t="n">
        <f aca="false">IF(B705=0,W704,IF(ISNONTEXT(B705)=TRUE(),INT(B705),INT(LEFT(B705,FIND(".",B705)-1))))</f>
        <v>3</v>
      </c>
      <c r="X705" s="157" t="str">
        <f aca="false">IF(X706=1,1,IF(B705&lt;&gt;0,1,IF(C705&lt;&gt;0,1,IF(D705&lt;&gt;0,1,IF(E705&lt;&gt;0,1,"")))))</f>
        <v/>
      </c>
      <c r="Y705" s="157" t="str">
        <f aca="false">IF(W705=0," ",IF(W705&lt;&gt;W704,W705," "))</f>
        <v> </v>
      </c>
      <c r="Z705" s="88"/>
      <c r="AA705" s="75" t="n">
        <f aca="false">IF(W705&lt;&gt;Y705,(IF(N705=0,G705*(INFORMAÇÕES!$Q$69/INFORMAÇÕES!$Q$72),IF(N705="R",G705,0))),0)</f>
        <v>0</v>
      </c>
      <c r="AB705" s="75" t="n">
        <f aca="false">IF(W705&lt;&gt;Y705,(IF(N705=0,G705*(INFORMAÇÕES!$Q$70/INFORMAÇÕES!$Q$72),IF(N705="C",G705,0))),0)</f>
        <v>0</v>
      </c>
      <c r="AC705" s="75" t="n">
        <f aca="false">IF(W705&lt;&gt;Y705,(IF(N705=0,G705*INFORMAÇÕES!$U$115,IF(N705="CF",G705,0))),0)</f>
        <v>0</v>
      </c>
      <c r="AD705" s="75" t="n">
        <f aca="false">IF(W705&lt;&gt;Y705,(IF(N705=0,G705*INFORMAÇÕES!$U$116,IF(N705="O",G705,0))),0)</f>
        <v>0</v>
      </c>
      <c r="AE705" s="75" t="n">
        <f aca="false">IF(E705&lt;&gt;0,G705,0)</f>
        <v>0</v>
      </c>
      <c r="AF705" s="75" t="n">
        <f aca="false">IF(W705&lt;&gt;Y705,(IF(N705=0,J705*(INFORMAÇÕES!$Q$89/INFORMAÇÕES!$Q$92),IF(N705="R",J705,0))),0)</f>
        <v>0</v>
      </c>
      <c r="AG705" s="75" t="n">
        <f aca="false">IF(W705&lt;&gt;Y705,(IF(N705=0,J705*(INFORMAÇÕES!$Q$90/INFORMAÇÕES!$Q$92),IF(N705="C",J705,0))),0)</f>
        <v>0</v>
      </c>
      <c r="AH705" s="75" t="n">
        <f aca="false">IF(W705&lt;&gt;Y705,(IF(N705="",J705*INFORMAÇÕES!$U$115,IF(N705="CF",J705,0))),0)</f>
        <v>0</v>
      </c>
      <c r="AI705" s="75" t="n">
        <f aca="false">IF(W705&lt;&gt;Y705,(IF(N705="",J705*INFORMAÇÕES!$U$116,IF(N705="O",J705,0))),0)</f>
        <v>0</v>
      </c>
      <c r="AJ705" s="75" t="n">
        <f aca="false">IF(H705&lt;&gt;0,J705,0)</f>
        <v>0</v>
      </c>
      <c r="AK705" s="75" t="n">
        <f aca="false">IF(K705&lt;&gt;0,L705,0)</f>
        <v>0</v>
      </c>
    </row>
    <row r="706" s="174" customFormat="true" ht="14.25" hidden="false" customHeight="false" outlineLevel="0" collapsed="false">
      <c r="A706" s="159" t="n">
        <v>694</v>
      </c>
      <c r="B706" s="160" t="n">
        <f aca="false">IF('ORÇ.GLOBAL P CAIXA'!$K705="EXEC.",0,'ORÇ.REPROG. P CAIXA'!B706)</f>
        <v>0</v>
      </c>
      <c r="C706" s="161" t="n">
        <f aca="false">IF('ORÇ.GLOBAL P CAIXA'!$K705="EXEC.",0,'ORÇ.REPROG. P CAIXA'!C706)</f>
        <v>0</v>
      </c>
      <c r="D706" s="162" t="n">
        <f aca="false">IF('ORÇ.GLOBAL P CAIXA'!$K705="EXEC.",0,'ORÇ.REPROG. P CAIXA'!D706)</f>
        <v>0</v>
      </c>
      <c r="E706" s="163" t="n">
        <f aca="false">IF('ORÇ.GLOBAL P CAIXA'!$K705="EXEC.",0,'ORÇ.REPROG. P CAIXA'!E706)</f>
        <v>0</v>
      </c>
      <c r="F706" s="163" t="n">
        <f aca="false">IF('ORÇ.GLOBAL P CAIXA'!K705="EXEC.",0,IF('ORÇ.GLOBAL EMPRESA'!G705&gt;0,'ORÇ.GLOBAL EMPRESA'!G705,'ORÇ.GLOBAL P CAIXA'!F705))</f>
        <v>0</v>
      </c>
      <c r="G706" s="163" t="n">
        <f aca="false">IF(E706&lt;&gt;0,ROUND(E706*F706,2),IF(AE706=0,(SUMIF($W$13:$W$1012,B706,$AE$13:$AE$1012)),AE706))</f>
        <v>0</v>
      </c>
      <c r="H706" s="661" t="n">
        <f aca="false">IF('ORÇ.GLOBAL P CAIXA'!K705="EXEC.",0,'ORÇ.REPROG. P CAIXA'!H706)</f>
        <v>0</v>
      </c>
      <c r="I706" s="661" t="n">
        <f aca="false">IF('ORÇ.GLOBAL P CAIXA'!K705="EXEC.",0,'ORÇ.REPROG. P CAIXA'!I706)</f>
        <v>0</v>
      </c>
      <c r="J706" s="163" t="n">
        <f aca="false">IF(H706&lt;&gt;0,ROUND(H706*I706,2),IF(AJ706=0,(SUMIF($W$13:$W$1012,B706,$AJ$13:$AJ$1012)),AJ706))</f>
        <v>0</v>
      </c>
      <c r="K706" s="163" t="n">
        <f aca="false">H706-E706</f>
        <v>0</v>
      </c>
      <c r="L706" s="163" t="n">
        <f aca="false">J706-G706</f>
        <v>0</v>
      </c>
      <c r="M706" s="662" t="str">
        <f aca="false">IF('ORÇ.GLOBAL P CAIXA'!K705="EXEC.","",IF('ORÇ.REPROG. P CAIXA'!M706&gt;0,'ORÇ.REPROG. P CAIXA'!M706,""))</f>
        <v/>
      </c>
      <c r="N706" s="663" t="str">
        <f aca="false">IF('ORÇ.GLOBAL P CAIXA'!K705="EXEC.","",IF('ORÇ.REPROG. P CAIXA'!N706&gt;0,'ORÇ.REPROG. P CAIXA'!N706,""))</f>
        <v/>
      </c>
      <c r="O706" s="166" t="str">
        <f aca="false">IF('ORÇ.GLOBAL P CAIXA'!$K705="EXEC.","",'ORÇ.REPROG. P CAIXA'!O706)</f>
        <v/>
      </c>
      <c r="P706" s="167"/>
      <c r="Q706" s="168" t="str">
        <f aca="false">IF(B706&gt;0,"ok","ocultar")</f>
        <v>ocultar</v>
      </c>
      <c r="R706" s="649"/>
      <c r="S706" s="649"/>
      <c r="T706" s="650"/>
      <c r="V706" s="88"/>
      <c r="W706" s="157" t="n">
        <f aca="false">IF(B706=0,W705,IF(ISNONTEXT(B706)=TRUE(),INT(B706),INT(LEFT(B706,FIND(".",B706)-1))))</f>
        <v>3</v>
      </c>
      <c r="X706" s="157" t="str">
        <f aca="false">IF(X707=1,1,IF(B706&lt;&gt;0,1,IF(C706&lt;&gt;0,1,IF(D706&lt;&gt;0,1,IF(E706&lt;&gt;0,1,"")))))</f>
        <v/>
      </c>
      <c r="Y706" s="157" t="str">
        <f aca="false">IF(W706=0," ",IF(W706&lt;&gt;W705,W706," "))</f>
        <v> </v>
      </c>
      <c r="Z706" s="88"/>
      <c r="AA706" s="75" t="n">
        <f aca="false">IF(W706&lt;&gt;Y706,(IF(N706=0,G706*(INFORMAÇÕES!$Q$69/INFORMAÇÕES!$Q$72),IF(N706="R",G706,0))),0)</f>
        <v>0</v>
      </c>
      <c r="AB706" s="75" t="n">
        <f aca="false">IF(W706&lt;&gt;Y706,(IF(N706=0,G706*(INFORMAÇÕES!$Q$70/INFORMAÇÕES!$Q$72),IF(N706="C",G706,0))),0)</f>
        <v>0</v>
      </c>
      <c r="AC706" s="75" t="n">
        <f aca="false">IF(W706&lt;&gt;Y706,(IF(N706=0,G706*INFORMAÇÕES!$U$115,IF(N706="CF",G706,0))),0)</f>
        <v>0</v>
      </c>
      <c r="AD706" s="75" t="n">
        <f aca="false">IF(W706&lt;&gt;Y706,(IF(N706=0,G706*INFORMAÇÕES!$U$116,IF(N706="O",G706,0))),0)</f>
        <v>0</v>
      </c>
      <c r="AE706" s="75" t="n">
        <f aca="false">IF(E706&lt;&gt;0,G706,0)</f>
        <v>0</v>
      </c>
      <c r="AF706" s="75" t="n">
        <f aca="false">IF(W706&lt;&gt;Y706,(IF(N706=0,J706*(INFORMAÇÕES!$Q$89/INFORMAÇÕES!$Q$92),IF(N706="R",J706,0))),0)</f>
        <v>0</v>
      </c>
      <c r="AG706" s="75" t="n">
        <f aca="false">IF(W706&lt;&gt;Y706,(IF(N706=0,J706*(INFORMAÇÕES!$Q$90/INFORMAÇÕES!$Q$92),IF(N706="C",J706,0))),0)</f>
        <v>0</v>
      </c>
      <c r="AH706" s="75" t="n">
        <f aca="false">IF(W706&lt;&gt;Y706,(IF(N706="",J706*INFORMAÇÕES!$U$115,IF(N706="CF",J706,0))),0)</f>
        <v>0</v>
      </c>
      <c r="AI706" s="75" t="n">
        <f aca="false">IF(W706&lt;&gt;Y706,(IF(N706="",J706*INFORMAÇÕES!$U$116,IF(N706="O",J706,0))),0)</f>
        <v>0</v>
      </c>
      <c r="AJ706" s="75" t="n">
        <f aca="false">IF(H706&lt;&gt;0,J706,0)</f>
        <v>0</v>
      </c>
      <c r="AK706" s="75" t="n">
        <f aca="false">IF(K706&lt;&gt;0,L706,0)</f>
        <v>0</v>
      </c>
    </row>
    <row r="707" s="174" customFormat="true" ht="14.25" hidden="false" customHeight="false" outlineLevel="0" collapsed="false">
      <c r="A707" s="159" t="n">
        <v>695</v>
      </c>
      <c r="B707" s="160" t="n">
        <f aca="false">IF('ORÇ.GLOBAL P CAIXA'!$K706="EXEC.",0,'ORÇ.REPROG. P CAIXA'!B707)</f>
        <v>0</v>
      </c>
      <c r="C707" s="161" t="n">
        <f aca="false">IF('ORÇ.GLOBAL P CAIXA'!$K706="EXEC.",0,'ORÇ.REPROG. P CAIXA'!C707)</f>
        <v>0</v>
      </c>
      <c r="D707" s="162" t="n">
        <f aca="false">IF('ORÇ.GLOBAL P CAIXA'!$K706="EXEC.",0,'ORÇ.REPROG. P CAIXA'!D707)</f>
        <v>0</v>
      </c>
      <c r="E707" s="163" t="n">
        <f aca="false">IF('ORÇ.GLOBAL P CAIXA'!$K706="EXEC.",0,'ORÇ.REPROG. P CAIXA'!E707)</f>
        <v>0</v>
      </c>
      <c r="F707" s="163" t="n">
        <f aca="false">IF('ORÇ.GLOBAL P CAIXA'!K706="EXEC.",0,IF('ORÇ.GLOBAL EMPRESA'!G706&gt;0,'ORÇ.GLOBAL EMPRESA'!G706,'ORÇ.GLOBAL P CAIXA'!F706))</f>
        <v>0</v>
      </c>
      <c r="G707" s="163" t="n">
        <f aca="false">IF(E707&lt;&gt;0,ROUND(E707*F707,2),IF(AE707=0,(SUMIF($W$13:$W$1012,B707,$AE$13:$AE$1012)),AE707))</f>
        <v>0</v>
      </c>
      <c r="H707" s="661" t="n">
        <f aca="false">IF('ORÇ.GLOBAL P CAIXA'!K706="EXEC.",0,'ORÇ.REPROG. P CAIXA'!H707)</f>
        <v>0</v>
      </c>
      <c r="I707" s="661" t="n">
        <f aca="false">IF('ORÇ.GLOBAL P CAIXA'!K706="EXEC.",0,'ORÇ.REPROG. P CAIXA'!I707)</f>
        <v>0</v>
      </c>
      <c r="J707" s="163" t="n">
        <f aca="false">IF(H707&lt;&gt;0,ROUND(H707*I707,2),IF(AJ707=0,(SUMIF($W$13:$W$1012,B707,$AJ$13:$AJ$1012)),AJ707))</f>
        <v>0</v>
      </c>
      <c r="K707" s="163" t="n">
        <f aca="false">H707-E707</f>
        <v>0</v>
      </c>
      <c r="L707" s="163" t="n">
        <f aca="false">J707-G707</f>
        <v>0</v>
      </c>
      <c r="M707" s="662" t="str">
        <f aca="false">IF('ORÇ.GLOBAL P CAIXA'!K706="EXEC.","",IF('ORÇ.REPROG. P CAIXA'!M707&gt;0,'ORÇ.REPROG. P CAIXA'!M707,""))</f>
        <v/>
      </c>
      <c r="N707" s="663" t="str">
        <f aca="false">IF('ORÇ.GLOBAL P CAIXA'!K706="EXEC.","",IF('ORÇ.REPROG. P CAIXA'!N707&gt;0,'ORÇ.REPROG. P CAIXA'!N707,""))</f>
        <v/>
      </c>
      <c r="O707" s="166" t="str">
        <f aca="false">IF('ORÇ.GLOBAL P CAIXA'!$K706="EXEC.","",'ORÇ.REPROG. P CAIXA'!O707)</f>
        <v/>
      </c>
      <c r="P707" s="167"/>
      <c r="Q707" s="168" t="str">
        <f aca="false">IF(B707&gt;0,"ok","ocultar")</f>
        <v>ocultar</v>
      </c>
      <c r="R707" s="649"/>
      <c r="S707" s="649"/>
      <c r="T707" s="650"/>
      <c r="V707" s="88"/>
      <c r="W707" s="157" t="n">
        <f aca="false">IF(B707=0,W706,IF(ISNONTEXT(B707)=TRUE(),INT(B707),INT(LEFT(B707,FIND(".",B707)-1))))</f>
        <v>3</v>
      </c>
      <c r="X707" s="157" t="str">
        <f aca="false">IF(X708=1,1,IF(B707&lt;&gt;0,1,IF(C707&lt;&gt;0,1,IF(D707&lt;&gt;0,1,IF(E707&lt;&gt;0,1,"")))))</f>
        <v/>
      </c>
      <c r="Y707" s="157" t="str">
        <f aca="false">IF(W707=0," ",IF(W707&lt;&gt;W706,W707," "))</f>
        <v> </v>
      </c>
      <c r="Z707" s="88"/>
      <c r="AA707" s="75" t="n">
        <f aca="false">IF(W707&lt;&gt;Y707,(IF(N707=0,G707*(INFORMAÇÕES!$Q$69/INFORMAÇÕES!$Q$72),IF(N707="R",G707,0))),0)</f>
        <v>0</v>
      </c>
      <c r="AB707" s="75" t="n">
        <f aca="false">IF(W707&lt;&gt;Y707,(IF(N707=0,G707*(INFORMAÇÕES!$Q$70/INFORMAÇÕES!$Q$72),IF(N707="C",G707,0))),0)</f>
        <v>0</v>
      </c>
      <c r="AC707" s="75" t="n">
        <f aca="false">IF(W707&lt;&gt;Y707,(IF(N707=0,G707*INFORMAÇÕES!$U$115,IF(N707="CF",G707,0))),0)</f>
        <v>0</v>
      </c>
      <c r="AD707" s="75" t="n">
        <f aca="false">IF(W707&lt;&gt;Y707,(IF(N707=0,G707*INFORMAÇÕES!$U$116,IF(N707="O",G707,0))),0)</f>
        <v>0</v>
      </c>
      <c r="AE707" s="75" t="n">
        <f aca="false">IF(E707&lt;&gt;0,G707,0)</f>
        <v>0</v>
      </c>
      <c r="AF707" s="75" t="n">
        <f aca="false">IF(W707&lt;&gt;Y707,(IF(N707=0,J707*(INFORMAÇÕES!$Q$89/INFORMAÇÕES!$Q$92),IF(N707="R",J707,0))),0)</f>
        <v>0</v>
      </c>
      <c r="AG707" s="75" t="n">
        <f aca="false">IF(W707&lt;&gt;Y707,(IF(N707=0,J707*(INFORMAÇÕES!$Q$90/INFORMAÇÕES!$Q$92),IF(N707="C",J707,0))),0)</f>
        <v>0</v>
      </c>
      <c r="AH707" s="75" t="n">
        <f aca="false">IF(W707&lt;&gt;Y707,(IF(N707="",J707*INFORMAÇÕES!$U$115,IF(N707="CF",J707,0))),0)</f>
        <v>0</v>
      </c>
      <c r="AI707" s="75" t="n">
        <f aca="false">IF(W707&lt;&gt;Y707,(IF(N707="",J707*INFORMAÇÕES!$U$116,IF(N707="O",J707,0))),0)</f>
        <v>0</v>
      </c>
      <c r="AJ707" s="75" t="n">
        <f aca="false">IF(H707&lt;&gt;0,J707,0)</f>
        <v>0</v>
      </c>
      <c r="AK707" s="75" t="n">
        <f aca="false">IF(K707&lt;&gt;0,L707,0)</f>
        <v>0</v>
      </c>
    </row>
    <row r="708" s="174" customFormat="true" ht="14.25" hidden="false" customHeight="false" outlineLevel="0" collapsed="false">
      <c r="A708" s="159" t="n">
        <v>696</v>
      </c>
      <c r="B708" s="160" t="n">
        <f aca="false">IF('ORÇ.GLOBAL P CAIXA'!$K707="EXEC.",0,'ORÇ.REPROG. P CAIXA'!B708)</f>
        <v>0</v>
      </c>
      <c r="C708" s="161" t="n">
        <f aca="false">IF('ORÇ.GLOBAL P CAIXA'!$K707="EXEC.",0,'ORÇ.REPROG. P CAIXA'!C708)</f>
        <v>0</v>
      </c>
      <c r="D708" s="162" t="n">
        <f aca="false">IF('ORÇ.GLOBAL P CAIXA'!$K707="EXEC.",0,'ORÇ.REPROG. P CAIXA'!D708)</f>
        <v>0</v>
      </c>
      <c r="E708" s="163" t="n">
        <f aca="false">IF('ORÇ.GLOBAL P CAIXA'!$K707="EXEC.",0,'ORÇ.REPROG. P CAIXA'!E708)</f>
        <v>0</v>
      </c>
      <c r="F708" s="163" t="n">
        <f aca="false">IF('ORÇ.GLOBAL P CAIXA'!K707="EXEC.",0,IF('ORÇ.GLOBAL EMPRESA'!G707&gt;0,'ORÇ.GLOBAL EMPRESA'!G707,'ORÇ.GLOBAL P CAIXA'!F707))</f>
        <v>0</v>
      </c>
      <c r="G708" s="163" t="n">
        <f aca="false">IF(E708&lt;&gt;0,ROUND(E708*F708,2),IF(AE708=0,(SUMIF($W$13:$W$1012,B708,$AE$13:$AE$1012)),AE708))</f>
        <v>0</v>
      </c>
      <c r="H708" s="661" t="n">
        <f aca="false">IF('ORÇ.GLOBAL P CAIXA'!K707="EXEC.",0,'ORÇ.REPROG. P CAIXA'!H708)</f>
        <v>0</v>
      </c>
      <c r="I708" s="661" t="n">
        <f aca="false">IF('ORÇ.GLOBAL P CAIXA'!K707="EXEC.",0,'ORÇ.REPROG. P CAIXA'!I708)</f>
        <v>0</v>
      </c>
      <c r="J708" s="163" t="n">
        <f aca="false">IF(H708&lt;&gt;0,ROUND(H708*I708,2),IF(AJ708=0,(SUMIF($W$13:$W$1012,B708,$AJ$13:$AJ$1012)),AJ708))</f>
        <v>0</v>
      </c>
      <c r="K708" s="163" t="n">
        <f aca="false">H708-E708</f>
        <v>0</v>
      </c>
      <c r="L708" s="163" t="n">
        <f aca="false">J708-G708</f>
        <v>0</v>
      </c>
      <c r="M708" s="662" t="str">
        <f aca="false">IF('ORÇ.GLOBAL P CAIXA'!K707="EXEC.","",IF('ORÇ.REPROG. P CAIXA'!M708&gt;0,'ORÇ.REPROG. P CAIXA'!M708,""))</f>
        <v/>
      </c>
      <c r="N708" s="663" t="str">
        <f aca="false">IF('ORÇ.GLOBAL P CAIXA'!K707="EXEC.","",IF('ORÇ.REPROG. P CAIXA'!N708&gt;0,'ORÇ.REPROG. P CAIXA'!N708,""))</f>
        <v/>
      </c>
      <c r="O708" s="166" t="str">
        <f aca="false">IF('ORÇ.GLOBAL P CAIXA'!$K707="EXEC.","",'ORÇ.REPROG. P CAIXA'!O708)</f>
        <v/>
      </c>
      <c r="P708" s="167"/>
      <c r="Q708" s="168" t="str">
        <f aca="false">IF(B708&gt;0,"ok","ocultar")</f>
        <v>ocultar</v>
      </c>
      <c r="R708" s="649"/>
      <c r="S708" s="649"/>
      <c r="T708" s="650"/>
      <c r="V708" s="88"/>
      <c r="W708" s="157" t="n">
        <f aca="false">IF(B708=0,W707,IF(ISNONTEXT(B708)=TRUE(),INT(B708),INT(LEFT(B708,FIND(".",B708)-1))))</f>
        <v>3</v>
      </c>
      <c r="X708" s="157" t="str">
        <f aca="false">IF(X709=1,1,IF(B708&lt;&gt;0,1,IF(C708&lt;&gt;0,1,IF(D708&lt;&gt;0,1,IF(E708&lt;&gt;0,1,"")))))</f>
        <v/>
      </c>
      <c r="Y708" s="157" t="str">
        <f aca="false">IF(W708=0," ",IF(W708&lt;&gt;W707,W708," "))</f>
        <v> </v>
      </c>
      <c r="Z708" s="88"/>
      <c r="AA708" s="75" t="n">
        <f aca="false">IF(W708&lt;&gt;Y708,(IF(N708=0,G708*(INFORMAÇÕES!$Q$69/INFORMAÇÕES!$Q$72),IF(N708="R",G708,0))),0)</f>
        <v>0</v>
      </c>
      <c r="AB708" s="75" t="n">
        <f aca="false">IF(W708&lt;&gt;Y708,(IF(N708=0,G708*(INFORMAÇÕES!$Q$70/INFORMAÇÕES!$Q$72),IF(N708="C",G708,0))),0)</f>
        <v>0</v>
      </c>
      <c r="AC708" s="75" t="n">
        <f aca="false">IF(W708&lt;&gt;Y708,(IF(N708=0,G708*INFORMAÇÕES!$U$115,IF(N708="CF",G708,0))),0)</f>
        <v>0</v>
      </c>
      <c r="AD708" s="75" t="n">
        <f aca="false">IF(W708&lt;&gt;Y708,(IF(N708=0,G708*INFORMAÇÕES!$U$116,IF(N708="O",G708,0))),0)</f>
        <v>0</v>
      </c>
      <c r="AE708" s="75" t="n">
        <f aca="false">IF(E708&lt;&gt;0,G708,0)</f>
        <v>0</v>
      </c>
      <c r="AF708" s="75" t="n">
        <f aca="false">IF(W708&lt;&gt;Y708,(IF(N708=0,J708*(INFORMAÇÕES!$Q$89/INFORMAÇÕES!$Q$92),IF(N708="R",J708,0))),0)</f>
        <v>0</v>
      </c>
      <c r="AG708" s="75" t="n">
        <f aca="false">IF(W708&lt;&gt;Y708,(IF(N708=0,J708*(INFORMAÇÕES!$Q$90/INFORMAÇÕES!$Q$92),IF(N708="C",J708,0))),0)</f>
        <v>0</v>
      </c>
      <c r="AH708" s="75" t="n">
        <f aca="false">IF(W708&lt;&gt;Y708,(IF(N708="",J708*INFORMAÇÕES!$U$115,IF(N708="CF",J708,0))),0)</f>
        <v>0</v>
      </c>
      <c r="AI708" s="75" t="n">
        <f aca="false">IF(W708&lt;&gt;Y708,(IF(N708="",J708*INFORMAÇÕES!$U$116,IF(N708="O",J708,0))),0)</f>
        <v>0</v>
      </c>
      <c r="AJ708" s="75" t="n">
        <f aca="false">IF(H708&lt;&gt;0,J708,0)</f>
        <v>0</v>
      </c>
      <c r="AK708" s="75" t="n">
        <f aca="false">IF(K708&lt;&gt;0,L708,0)</f>
        <v>0</v>
      </c>
    </row>
    <row r="709" s="174" customFormat="true" ht="14.25" hidden="false" customHeight="false" outlineLevel="0" collapsed="false">
      <c r="A709" s="159" t="n">
        <v>697</v>
      </c>
      <c r="B709" s="160" t="n">
        <f aca="false">IF('ORÇ.GLOBAL P CAIXA'!$K708="EXEC.",0,'ORÇ.REPROG. P CAIXA'!B709)</f>
        <v>0</v>
      </c>
      <c r="C709" s="161" t="n">
        <f aca="false">IF('ORÇ.GLOBAL P CAIXA'!$K708="EXEC.",0,'ORÇ.REPROG. P CAIXA'!C709)</f>
        <v>0</v>
      </c>
      <c r="D709" s="162" t="n">
        <f aca="false">IF('ORÇ.GLOBAL P CAIXA'!$K708="EXEC.",0,'ORÇ.REPROG. P CAIXA'!D709)</f>
        <v>0</v>
      </c>
      <c r="E709" s="163" t="n">
        <f aca="false">IF('ORÇ.GLOBAL P CAIXA'!$K708="EXEC.",0,'ORÇ.REPROG. P CAIXA'!E709)</f>
        <v>0</v>
      </c>
      <c r="F709" s="163" t="n">
        <f aca="false">IF('ORÇ.GLOBAL P CAIXA'!K708="EXEC.",0,IF('ORÇ.GLOBAL EMPRESA'!G708&gt;0,'ORÇ.GLOBAL EMPRESA'!G708,'ORÇ.GLOBAL P CAIXA'!F708))</f>
        <v>0</v>
      </c>
      <c r="G709" s="163" t="n">
        <f aca="false">IF(E709&lt;&gt;0,ROUND(E709*F709,2),IF(AE709=0,(SUMIF($W$13:$W$1012,B709,$AE$13:$AE$1012)),AE709))</f>
        <v>0</v>
      </c>
      <c r="H709" s="661" t="n">
        <f aca="false">IF('ORÇ.GLOBAL P CAIXA'!K708="EXEC.",0,'ORÇ.REPROG. P CAIXA'!H709)</f>
        <v>0</v>
      </c>
      <c r="I709" s="661" t="n">
        <f aca="false">IF('ORÇ.GLOBAL P CAIXA'!K708="EXEC.",0,'ORÇ.REPROG. P CAIXA'!I709)</f>
        <v>0</v>
      </c>
      <c r="J709" s="163" t="n">
        <f aca="false">IF(H709&lt;&gt;0,ROUND(H709*I709,2),IF(AJ709=0,(SUMIF($W$13:$W$1012,B709,$AJ$13:$AJ$1012)),AJ709))</f>
        <v>0</v>
      </c>
      <c r="K709" s="163" t="n">
        <f aca="false">H709-E709</f>
        <v>0</v>
      </c>
      <c r="L709" s="163" t="n">
        <f aca="false">J709-G709</f>
        <v>0</v>
      </c>
      <c r="M709" s="662" t="str">
        <f aca="false">IF('ORÇ.GLOBAL P CAIXA'!K708="EXEC.","",IF('ORÇ.REPROG. P CAIXA'!M709&gt;0,'ORÇ.REPROG. P CAIXA'!M709,""))</f>
        <v/>
      </c>
      <c r="N709" s="663" t="str">
        <f aca="false">IF('ORÇ.GLOBAL P CAIXA'!K708="EXEC.","",IF('ORÇ.REPROG. P CAIXA'!N709&gt;0,'ORÇ.REPROG. P CAIXA'!N709,""))</f>
        <v/>
      </c>
      <c r="O709" s="166" t="str">
        <f aca="false">IF('ORÇ.GLOBAL P CAIXA'!$K708="EXEC.","",'ORÇ.REPROG. P CAIXA'!O709)</f>
        <v/>
      </c>
      <c r="P709" s="167"/>
      <c r="Q709" s="168" t="str">
        <f aca="false">IF(B709&gt;0,"ok","ocultar")</f>
        <v>ocultar</v>
      </c>
      <c r="R709" s="649"/>
      <c r="S709" s="649"/>
      <c r="T709" s="650"/>
      <c r="V709" s="88"/>
      <c r="W709" s="157" t="n">
        <f aca="false">IF(B709=0,W708,IF(ISNONTEXT(B709)=TRUE(),INT(B709),INT(LEFT(B709,FIND(".",B709)-1))))</f>
        <v>3</v>
      </c>
      <c r="X709" s="157" t="str">
        <f aca="false">IF(X710=1,1,IF(B709&lt;&gt;0,1,IF(C709&lt;&gt;0,1,IF(D709&lt;&gt;0,1,IF(E709&lt;&gt;0,1,"")))))</f>
        <v/>
      </c>
      <c r="Y709" s="157" t="str">
        <f aca="false">IF(W709=0," ",IF(W709&lt;&gt;W708,W709," "))</f>
        <v> </v>
      </c>
      <c r="Z709" s="88"/>
      <c r="AA709" s="75" t="n">
        <f aca="false">IF(W709&lt;&gt;Y709,(IF(N709=0,G709*(INFORMAÇÕES!$Q$69/INFORMAÇÕES!$Q$72),IF(N709="R",G709,0))),0)</f>
        <v>0</v>
      </c>
      <c r="AB709" s="75" t="n">
        <f aca="false">IF(W709&lt;&gt;Y709,(IF(N709=0,G709*(INFORMAÇÕES!$Q$70/INFORMAÇÕES!$Q$72),IF(N709="C",G709,0))),0)</f>
        <v>0</v>
      </c>
      <c r="AC709" s="75" t="n">
        <f aca="false">IF(W709&lt;&gt;Y709,(IF(N709=0,G709*INFORMAÇÕES!$U$115,IF(N709="CF",G709,0))),0)</f>
        <v>0</v>
      </c>
      <c r="AD709" s="75" t="n">
        <f aca="false">IF(W709&lt;&gt;Y709,(IF(N709=0,G709*INFORMAÇÕES!$U$116,IF(N709="O",G709,0))),0)</f>
        <v>0</v>
      </c>
      <c r="AE709" s="75" t="n">
        <f aca="false">IF(E709&lt;&gt;0,G709,0)</f>
        <v>0</v>
      </c>
      <c r="AF709" s="75" t="n">
        <f aca="false">IF(W709&lt;&gt;Y709,(IF(N709=0,J709*(INFORMAÇÕES!$Q$89/INFORMAÇÕES!$Q$92),IF(N709="R",J709,0))),0)</f>
        <v>0</v>
      </c>
      <c r="AG709" s="75" t="n">
        <f aca="false">IF(W709&lt;&gt;Y709,(IF(N709=0,J709*(INFORMAÇÕES!$Q$90/INFORMAÇÕES!$Q$92),IF(N709="C",J709,0))),0)</f>
        <v>0</v>
      </c>
      <c r="AH709" s="75" t="n">
        <f aca="false">IF(W709&lt;&gt;Y709,(IF(N709="",J709*INFORMAÇÕES!$U$115,IF(N709="CF",J709,0))),0)</f>
        <v>0</v>
      </c>
      <c r="AI709" s="75" t="n">
        <f aca="false">IF(W709&lt;&gt;Y709,(IF(N709="",J709*INFORMAÇÕES!$U$116,IF(N709="O",J709,0))),0)</f>
        <v>0</v>
      </c>
      <c r="AJ709" s="75" t="n">
        <f aca="false">IF(H709&lt;&gt;0,J709,0)</f>
        <v>0</v>
      </c>
      <c r="AK709" s="75" t="n">
        <f aca="false">IF(K709&lt;&gt;0,L709,0)</f>
        <v>0</v>
      </c>
    </row>
    <row r="710" s="174" customFormat="true" ht="14.25" hidden="false" customHeight="false" outlineLevel="0" collapsed="false">
      <c r="A710" s="159" t="n">
        <v>698</v>
      </c>
      <c r="B710" s="160" t="n">
        <f aca="false">IF('ORÇ.GLOBAL P CAIXA'!$K709="EXEC.",0,'ORÇ.REPROG. P CAIXA'!B710)</f>
        <v>0</v>
      </c>
      <c r="C710" s="161" t="n">
        <f aca="false">IF('ORÇ.GLOBAL P CAIXA'!$K709="EXEC.",0,'ORÇ.REPROG. P CAIXA'!C710)</f>
        <v>0</v>
      </c>
      <c r="D710" s="162" t="n">
        <f aca="false">IF('ORÇ.GLOBAL P CAIXA'!$K709="EXEC.",0,'ORÇ.REPROG. P CAIXA'!D710)</f>
        <v>0</v>
      </c>
      <c r="E710" s="163" t="n">
        <f aca="false">IF('ORÇ.GLOBAL P CAIXA'!$K709="EXEC.",0,'ORÇ.REPROG. P CAIXA'!E710)</f>
        <v>0</v>
      </c>
      <c r="F710" s="163" t="n">
        <f aca="false">IF('ORÇ.GLOBAL P CAIXA'!K709="EXEC.",0,IF('ORÇ.GLOBAL EMPRESA'!G709&gt;0,'ORÇ.GLOBAL EMPRESA'!G709,'ORÇ.GLOBAL P CAIXA'!F709))</f>
        <v>0</v>
      </c>
      <c r="G710" s="163" t="n">
        <f aca="false">IF(E710&lt;&gt;0,ROUND(E710*F710,2),IF(AE710=0,(SUMIF($W$13:$W$1012,B710,$AE$13:$AE$1012)),AE710))</f>
        <v>0</v>
      </c>
      <c r="H710" s="661" t="n">
        <f aca="false">IF('ORÇ.GLOBAL P CAIXA'!K709="EXEC.",0,'ORÇ.REPROG. P CAIXA'!H710)</f>
        <v>0</v>
      </c>
      <c r="I710" s="661" t="n">
        <f aca="false">IF('ORÇ.GLOBAL P CAIXA'!K709="EXEC.",0,'ORÇ.REPROG. P CAIXA'!I710)</f>
        <v>0</v>
      </c>
      <c r="J710" s="163" t="n">
        <f aca="false">IF(H710&lt;&gt;0,ROUND(H710*I710,2),IF(AJ710=0,(SUMIF($W$13:$W$1012,B710,$AJ$13:$AJ$1012)),AJ710))</f>
        <v>0</v>
      </c>
      <c r="K710" s="163" t="n">
        <f aca="false">H710-E710</f>
        <v>0</v>
      </c>
      <c r="L710" s="163" t="n">
        <f aca="false">J710-G710</f>
        <v>0</v>
      </c>
      <c r="M710" s="662" t="str">
        <f aca="false">IF('ORÇ.GLOBAL P CAIXA'!K709="EXEC.","",IF('ORÇ.REPROG. P CAIXA'!M710&gt;0,'ORÇ.REPROG. P CAIXA'!M710,""))</f>
        <v/>
      </c>
      <c r="N710" s="663" t="str">
        <f aca="false">IF('ORÇ.GLOBAL P CAIXA'!K709="EXEC.","",IF('ORÇ.REPROG. P CAIXA'!N710&gt;0,'ORÇ.REPROG. P CAIXA'!N710,""))</f>
        <v/>
      </c>
      <c r="O710" s="166" t="str">
        <f aca="false">IF('ORÇ.GLOBAL P CAIXA'!$K709="EXEC.","",'ORÇ.REPROG. P CAIXA'!O710)</f>
        <v/>
      </c>
      <c r="P710" s="167"/>
      <c r="Q710" s="168" t="str">
        <f aca="false">IF(B710&gt;0,"ok","ocultar")</f>
        <v>ocultar</v>
      </c>
      <c r="R710" s="649"/>
      <c r="S710" s="649"/>
      <c r="T710" s="650"/>
      <c r="V710" s="88"/>
      <c r="W710" s="157" t="n">
        <f aca="false">IF(B710=0,W709,IF(ISNONTEXT(B710)=TRUE(),INT(B710),INT(LEFT(B710,FIND(".",B710)-1))))</f>
        <v>3</v>
      </c>
      <c r="X710" s="157" t="str">
        <f aca="false">IF(X711=1,1,IF(B710&lt;&gt;0,1,IF(C710&lt;&gt;0,1,IF(D710&lt;&gt;0,1,IF(E710&lt;&gt;0,1,"")))))</f>
        <v/>
      </c>
      <c r="Y710" s="157" t="str">
        <f aca="false">IF(W710=0," ",IF(W710&lt;&gt;W709,W710," "))</f>
        <v> </v>
      </c>
      <c r="Z710" s="88"/>
      <c r="AA710" s="75" t="n">
        <f aca="false">IF(W710&lt;&gt;Y710,(IF(N710=0,G710*(INFORMAÇÕES!$Q$69/INFORMAÇÕES!$Q$72),IF(N710="R",G710,0))),0)</f>
        <v>0</v>
      </c>
      <c r="AB710" s="75" t="n">
        <f aca="false">IF(W710&lt;&gt;Y710,(IF(N710=0,G710*(INFORMAÇÕES!$Q$70/INFORMAÇÕES!$Q$72),IF(N710="C",G710,0))),0)</f>
        <v>0</v>
      </c>
      <c r="AC710" s="75" t="n">
        <f aca="false">IF(W710&lt;&gt;Y710,(IF(N710=0,G710*INFORMAÇÕES!$U$115,IF(N710="CF",G710,0))),0)</f>
        <v>0</v>
      </c>
      <c r="AD710" s="75" t="n">
        <f aca="false">IF(W710&lt;&gt;Y710,(IF(N710=0,G710*INFORMAÇÕES!$U$116,IF(N710="O",G710,0))),0)</f>
        <v>0</v>
      </c>
      <c r="AE710" s="75" t="n">
        <f aca="false">IF(E710&lt;&gt;0,G710,0)</f>
        <v>0</v>
      </c>
      <c r="AF710" s="75" t="n">
        <f aca="false">IF(W710&lt;&gt;Y710,(IF(N710=0,J710*(INFORMAÇÕES!$Q$89/INFORMAÇÕES!$Q$92),IF(N710="R",J710,0))),0)</f>
        <v>0</v>
      </c>
      <c r="AG710" s="75" t="n">
        <f aca="false">IF(W710&lt;&gt;Y710,(IF(N710=0,J710*(INFORMAÇÕES!$Q$90/INFORMAÇÕES!$Q$92),IF(N710="C",J710,0))),0)</f>
        <v>0</v>
      </c>
      <c r="AH710" s="75" t="n">
        <f aca="false">IF(W710&lt;&gt;Y710,(IF(N710="",J710*INFORMAÇÕES!$U$115,IF(N710="CF",J710,0))),0)</f>
        <v>0</v>
      </c>
      <c r="AI710" s="75" t="n">
        <f aca="false">IF(W710&lt;&gt;Y710,(IF(N710="",J710*INFORMAÇÕES!$U$116,IF(N710="O",J710,0))),0)</f>
        <v>0</v>
      </c>
      <c r="AJ710" s="75" t="n">
        <f aca="false">IF(H710&lt;&gt;0,J710,0)</f>
        <v>0</v>
      </c>
      <c r="AK710" s="75" t="n">
        <f aca="false">IF(K710&lt;&gt;0,L710,0)</f>
        <v>0</v>
      </c>
    </row>
    <row r="711" s="174" customFormat="true" ht="14.25" hidden="false" customHeight="false" outlineLevel="0" collapsed="false">
      <c r="A711" s="159" t="n">
        <v>699</v>
      </c>
      <c r="B711" s="160" t="n">
        <f aca="false">IF('ORÇ.GLOBAL P CAIXA'!$K710="EXEC.",0,'ORÇ.REPROG. P CAIXA'!B711)</f>
        <v>0</v>
      </c>
      <c r="C711" s="161" t="n">
        <f aca="false">IF('ORÇ.GLOBAL P CAIXA'!$K710="EXEC.",0,'ORÇ.REPROG. P CAIXA'!C711)</f>
        <v>0</v>
      </c>
      <c r="D711" s="162" t="n">
        <f aca="false">IF('ORÇ.GLOBAL P CAIXA'!$K710="EXEC.",0,'ORÇ.REPROG. P CAIXA'!D711)</f>
        <v>0</v>
      </c>
      <c r="E711" s="163" t="n">
        <f aca="false">IF('ORÇ.GLOBAL P CAIXA'!$K710="EXEC.",0,'ORÇ.REPROG. P CAIXA'!E711)</f>
        <v>0</v>
      </c>
      <c r="F711" s="163" t="n">
        <f aca="false">IF('ORÇ.GLOBAL P CAIXA'!K710="EXEC.",0,IF('ORÇ.GLOBAL EMPRESA'!G710&gt;0,'ORÇ.GLOBAL EMPRESA'!G710,'ORÇ.GLOBAL P CAIXA'!F710))</f>
        <v>0</v>
      </c>
      <c r="G711" s="163" t="n">
        <f aca="false">IF(E711&lt;&gt;0,ROUND(E711*F711,2),IF(AE711=0,(SUMIF($W$13:$W$1012,B711,$AE$13:$AE$1012)),AE711))</f>
        <v>0</v>
      </c>
      <c r="H711" s="661" t="n">
        <f aca="false">IF('ORÇ.GLOBAL P CAIXA'!K710="EXEC.",0,'ORÇ.REPROG. P CAIXA'!H711)</f>
        <v>0</v>
      </c>
      <c r="I711" s="661" t="n">
        <f aca="false">IF('ORÇ.GLOBAL P CAIXA'!K710="EXEC.",0,'ORÇ.REPROG. P CAIXA'!I711)</f>
        <v>0</v>
      </c>
      <c r="J711" s="163" t="n">
        <f aca="false">IF(H711&lt;&gt;0,ROUND(H711*I711,2),IF(AJ711=0,(SUMIF($W$13:$W$1012,B711,$AJ$13:$AJ$1012)),AJ711))</f>
        <v>0</v>
      </c>
      <c r="K711" s="163" t="n">
        <f aca="false">H711-E711</f>
        <v>0</v>
      </c>
      <c r="L711" s="163" t="n">
        <f aca="false">J711-G711</f>
        <v>0</v>
      </c>
      <c r="M711" s="662" t="str">
        <f aca="false">IF('ORÇ.GLOBAL P CAIXA'!K710="EXEC.","",IF('ORÇ.REPROG. P CAIXA'!M711&gt;0,'ORÇ.REPROG. P CAIXA'!M711,""))</f>
        <v/>
      </c>
      <c r="N711" s="663" t="str">
        <f aca="false">IF('ORÇ.GLOBAL P CAIXA'!K710="EXEC.","",IF('ORÇ.REPROG. P CAIXA'!N711&gt;0,'ORÇ.REPROG. P CAIXA'!N711,""))</f>
        <v/>
      </c>
      <c r="O711" s="166" t="str">
        <f aca="false">IF('ORÇ.GLOBAL P CAIXA'!$K710="EXEC.","",'ORÇ.REPROG. P CAIXA'!O711)</f>
        <v/>
      </c>
      <c r="P711" s="167"/>
      <c r="Q711" s="168" t="str">
        <f aca="false">IF(B711&gt;0,"ok","ocultar")</f>
        <v>ocultar</v>
      </c>
      <c r="R711" s="649"/>
      <c r="S711" s="649"/>
      <c r="T711" s="650"/>
      <c r="V711" s="88"/>
      <c r="W711" s="157" t="n">
        <f aca="false">IF(B711=0,W710,IF(ISNONTEXT(B711)=TRUE(),INT(B711),INT(LEFT(B711,FIND(".",B711)-1))))</f>
        <v>3</v>
      </c>
      <c r="X711" s="157" t="str">
        <f aca="false">IF(X712=1,1,IF(B711&lt;&gt;0,1,IF(C711&lt;&gt;0,1,IF(D711&lt;&gt;0,1,IF(E711&lt;&gt;0,1,"")))))</f>
        <v/>
      </c>
      <c r="Y711" s="157" t="str">
        <f aca="false">IF(W711=0," ",IF(W711&lt;&gt;W710,W711," "))</f>
        <v> </v>
      </c>
      <c r="Z711" s="88"/>
      <c r="AA711" s="75" t="n">
        <f aca="false">IF(W711&lt;&gt;Y711,(IF(N711=0,G711*(INFORMAÇÕES!$Q$69/INFORMAÇÕES!$Q$72),IF(N711="R",G711,0))),0)</f>
        <v>0</v>
      </c>
      <c r="AB711" s="75" t="n">
        <f aca="false">IF(W711&lt;&gt;Y711,(IF(N711=0,G711*(INFORMAÇÕES!$Q$70/INFORMAÇÕES!$Q$72),IF(N711="C",G711,0))),0)</f>
        <v>0</v>
      </c>
      <c r="AC711" s="75" t="n">
        <f aca="false">IF(W711&lt;&gt;Y711,(IF(N711=0,G711*INFORMAÇÕES!$U$115,IF(N711="CF",G711,0))),0)</f>
        <v>0</v>
      </c>
      <c r="AD711" s="75" t="n">
        <f aca="false">IF(W711&lt;&gt;Y711,(IF(N711=0,G711*INFORMAÇÕES!$U$116,IF(N711="O",G711,0))),0)</f>
        <v>0</v>
      </c>
      <c r="AE711" s="75" t="n">
        <f aca="false">IF(E711&lt;&gt;0,G711,0)</f>
        <v>0</v>
      </c>
      <c r="AF711" s="75" t="n">
        <f aca="false">IF(W711&lt;&gt;Y711,(IF(N711=0,J711*(INFORMAÇÕES!$Q$89/INFORMAÇÕES!$Q$92),IF(N711="R",J711,0))),0)</f>
        <v>0</v>
      </c>
      <c r="AG711" s="75" t="n">
        <f aca="false">IF(W711&lt;&gt;Y711,(IF(N711=0,J711*(INFORMAÇÕES!$Q$90/INFORMAÇÕES!$Q$92),IF(N711="C",J711,0))),0)</f>
        <v>0</v>
      </c>
      <c r="AH711" s="75" t="n">
        <f aca="false">IF(W711&lt;&gt;Y711,(IF(N711="",J711*INFORMAÇÕES!$U$115,IF(N711="CF",J711,0))),0)</f>
        <v>0</v>
      </c>
      <c r="AI711" s="75" t="n">
        <f aca="false">IF(W711&lt;&gt;Y711,(IF(N711="",J711*INFORMAÇÕES!$U$116,IF(N711="O",J711,0))),0)</f>
        <v>0</v>
      </c>
      <c r="AJ711" s="75" t="n">
        <f aca="false">IF(H711&lt;&gt;0,J711,0)</f>
        <v>0</v>
      </c>
      <c r="AK711" s="75" t="n">
        <f aca="false">IF(K711&lt;&gt;0,L711,0)</f>
        <v>0</v>
      </c>
    </row>
    <row r="712" s="174" customFormat="true" ht="14.25" hidden="false" customHeight="false" outlineLevel="0" collapsed="false">
      <c r="A712" s="159" t="n">
        <v>700</v>
      </c>
      <c r="B712" s="160" t="n">
        <f aca="false">IF('ORÇ.GLOBAL P CAIXA'!$K711="EXEC.",0,'ORÇ.REPROG. P CAIXA'!B712)</f>
        <v>0</v>
      </c>
      <c r="C712" s="161" t="n">
        <f aca="false">IF('ORÇ.GLOBAL P CAIXA'!$K711="EXEC.",0,'ORÇ.REPROG. P CAIXA'!C712)</f>
        <v>0</v>
      </c>
      <c r="D712" s="162" t="n">
        <f aca="false">IF('ORÇ.GLOBAL P CAIXA'!$K711="EXEC.",0,'ORÇ.REPROG. P CAIXA'!D712)</f>
        <v>0</v>
      </c>
      <c r="E712" s="163" t="n">
        <f aca="false">IF('ORÇ.GLOBAL P CAIXA'!$K711="EXEC.",0,'ORÇ.REPROG. P CAIXA'!E712)</f>
        <v>0</v>
      </c>
      <c r="F712" s="163" t="n">
        <f aca="false">IF('ORÇ.GLOBAL P CAIXA'!K711="EXEC.",0,IF('ORÇ.GLOBAL EMPRESA'!G711&gt;0,'ORÇ.GLOBAL EMPRESA'!G711,'ORÇ.GLOBAL P CAIXA'!F711))</f>
        <v>0</v>
      </c>
      <c r="G712" s="163" t="n">
        <f aca="false">IF(E712&lt;&gt;0,ROUND(E712*F712,2),IF(AE712=0,(SUMIF($W$13:$W$1012,B712,$AE$13:$AE$1012)),AE712))</f>
        <v>0</v>
      </c>
      <c r="H712" s="661" t="n">
        <f aca="false">IF('ORÇ.GLOBAL P CAIXA'!K711="EXEC.",0,'ORÇ.REPROG. P CAIXA'!H712)</f>
        <v>0</v>
      </c>
      <c r="I712" s="661" t="n">
        <f aca="false">IF('ORÇ.GLOBAL P CAIXA'!K711="EXEC.",0,'ORÇ.REPROG. P CAIXA'!I712)</f>
        <v>0</v>
      </c>
      <c r="J712" s="163" t="n">
        <f aca="false">IF(H712&lt;&gt;0,ROUND(H712*I712,2),IF(AJ712=0,(SUMIF($W$13:$W$1012,B712,$AJ$13:$AJ$1012)),AJ712))</f>
        <v>0</v>
      </c>
      <c r="K712" s="163" t="n">
        <f aca="false">H712-E712</f>
        <v>0</v>
      </c>
      <c r="L712" s="163" t="n">
        <f aca="false">J712-G712</f>
        <v>0</v>
      </c>
      <c r="M712" s="662" t="str">
        <f aca="false">IF('ORÇ.GLOBAL P CAIXA'!K711="EXEC.","",IF('ORÇ.REPROG. P CAIXA'!M712&gt;0,'ORÇ.REPROG. P CAIXA'!M712,""))</f>
        <v/>
      </c>
      <c r="N712" s="663" t="str">
        <f aca="false">IF('ORÇ.GLOBAL P CAIXA'!K711="EXEC.","",IF('ORÇ.REPROG. P CAIXA'!N712&gt;0,'ORÇ.REPROG. P CAIXA'!N712,""))</f>
        <v/>
      </c>
      <c r="O712" s="166" t="str">
        <f aca="false">IF('ORÇ.GLOBAL P CAIXA'!$K711="EXEC.","",'ORÇ.REPROG. P CAIXA'!O712)</f>
        <v/>
      </c>
      <c r="P712" s="167"/>
      <c r="Q712" s="168" t="str">
        <f aca="false">IF(B712&gt;0,"ok","ocultar")</f>
        <v>ocultar</v>
      </c>
      <c r="R712" s="649"/>
      <c r="S712" s="649"/>
      <c r="T712" s="650"/>
      <c r="V712" s="88"/>
      <c r="W712" s="157" t="n">
        <f aca="false">IF(B712=0,W711,IF(ISNONTEXT(B712)=TRUE(),INT(B712),INT(LEFT(B712,FIND(".",B712)-1))))</f>
        <v>3</v>
      </c>
      <c r="X712" s="157" t="str">
        <f aca="false">IF(X713=1,1,IF(B712&lt;&gt;0,1,IF(C712&lt;&gt;0,1,IF(D712&lt;&gt;0,1,IF(E712&lt;&gt;0,1,"")))))</f>
        <v/>
      </c>
      <c r="Y712" s="157" t="str">
        <f aca="false">IF(W712=0," ",IF(W712&lt;&gt;W711,W712," "))</f>
        <v> </v>
      </c>
      <c r="Z712" s="88"/>
      <c r="AA712" s="75" t="n">
        <f aca="false">IF(W712&lt;&gt;Y712,(IF(N712=0,G712*(INFORMAÇÕES!$Q$69/INFORMAÇÕES!$Q$72),IF(N712="R",G712,0))),0)</f>
        <v>0</v>
      </c>
      <c r="AB712" s="75" t="n">
        <f aca="false">IF(W712&lt;&gt;Y712,(IF(N712=0,G712*(INFORMAÇÕES!$Q$70/INFORMAÇÕES!$Q$72),IF(N712="C",G712,0))),0)</f>
        <v>0</v>
      </c>
      <c r="AC712" s="75" t="n">
        <f aca="false">IF(W712&lt;&gt;Y712,(IF(N712=0,G712*INFORMAÇÕES!$U$115,IF(N712="CF",G712,0))),0)</f>
        <v>0</v>
      </c>
      <c r="AD712" s="75" t="n">
        <f aca="false">IF(W712&lt;&gt;Y712,(IF(N712=0,G712*INFORMAÇÕES!$U$116,IF(N712="O",G712,0))),0)</f>
        <v>0</v>
      </c>
      <c r="AE712" s="75" t="n">
        <f aca="false">IF(E712&lt;&gt;0,G712,0)</f>
        <v>0</v>
      </c>
      <c r="AF712" s="75" t="n">
        <f aca="false">IF(W712&lt;&gt;Y712,(IF(N712=0,J712*(INFORMAÇÕES!$Q$89/INFORMAÇÕES!$Q$92),IF(N712="R",J712,0))),0)</f>
        <v>0</v>
      </c>
      <c r="AG712" s="75" t="n">
        <f aca="false">IF(W712&lt;&gt;Y712,(IF(N712=0,J712*(INFORMAÇÕES!$Q$90/INFORMAÇÕES!$Q$92),IF(N712="C",J712,0))),0)</f>
        <v>0</v>
      </c>
      <c r="AH712" s="75" t="n">
        <f aca="false">IF(W712&lt;&gt;Y712,(IF(N712="",J712*INFORMAÇÕES!$U$115,IF(N712="CF",J712,0))),0)</f>
        <v>0</v>
      </c>
      <c r="AI712" s="75" t="n">
        <f aca="false">IF(W712&lt;&gt;Y712,(IF(N712="",J712*INFORMAÇÕES!$U$116,IF(N712="O",J712,0))),0)</f>
        <v>0</v>
      </c>
      <c r="AJ712" s="75" t="n">
        <f aca="false">IF(H712&lt;&gt;0,J712,0)</f>
        <v>0</v>
      </c>
      <c r="AK712" s="75" t="n">
        <f aca="false">IF(K712&lt;&gt;0,L712,0)</f>
        <v>0</v>
      </c>
    </row>
    <row r="713" s="174" customFormat="true" ht="14.25" hidden="false" customHeight="false" outlineLevel="0" collapsed="false">
      <c r="A713" s="159" t="n">
        <v>701</v>
      </c>
      <c r="B713" s="160" t="n">
        <f aca="false">IF('ORÇ.GLOBAL P CAIXA'!$K712="EXEC.",0,'ORÇ.REPROG. P CAIXA'!B713)</f>
        <v>0</v>
      </c>
      <c r="C713" s="161" t="n">
        <f aca="false">IF('ORÇ.GLOBAL P CAIXA'!$K712="EXEC.",0,'ORÇ.REPROG. P CAIXA'!C713)</f>
        <v>0</v>
      </c>
      <c r="D713" s="162" t="n">
        <f aca="false">IF('ORÇ.GLOBAL P CAIXA'!$K712="EXEC.",0,'ORÇ.REPROG. P CAIXA'!D713)</f>
        <v>0</v>
      </c>
      <c r="E713" s="163" t="n">
        <f aca="false">IF('ORÇ.GLOBAL P CAIXA'!$K712="EXEC.",0,'ORÇ.REPROG. P CAIXA'!E713)</f>
        <v>0</v>
      </c>
      <c r="F713" s="163" t="n">
        <f aca="false">IF('ORÇ.GLOBAL P CAIXA'!K712="EXEC.",0,IF('ORÇ.GLOBAL EMPRESA'!G712&gt;0,'ORÇ.GLOBAL EMPRESA'!G712,'ORÇ.GLOBAL P CAIXA'!F712))</f>
        <v>0</v>
      </c>
      <c r="G713" s="163" t="n">
        <f aca="false">IF(E713&lt;&gt;0,ROUND(E713*F713,2),IF(AE713=0,(SUMIF($W$13:$W$1012,B713,$AE$13:$AE$1012)),AE713))</f>
        <v>0</v>
      </c>
      <c r="H713" s="661" t="n">
        <f aca="false">IF('ORÇ.GLOBAL P CAIXA'!K712="EXEC.",0,'ORÇ.REPROG. P CAIXA'!H713)</f>
        <v>0</v>
      </c>
      <c r="I713" s="661" t="n">
        <f aca="false">IF('ORÇ.GLOBAL P CAIXA'!K712="EXEC.",0,'ORÇ.REPROG. P CAIXA'!I713)</f>
        <v>0</v>
      </c>
      <c r="J713" s="163" t="n">
        <f aca="false">IF(H713&lt;&gt;0,ROUND(H713*I713,2),IF(AJ713=0,(SUMIF($W$13:$W$1012,B713,$AJ$13:$AJ$1012)),AJ713))</f>
        <v>0</v>
      </c>
      <c r="K713" s="163" t="n">
        <f aca="false">H713-E713</f>
        <v>0</v>
      </c>
      <c r="L713" s="163" t="n">
        <f aca="false">J713-G713</f>
        <v>0</v>
      </c>
      <c r="M713" s="662" t="str">
        <f aca="false">IF('ORÇ.GLOBAL P CAIXA'!K712="EXEC.","",IF('ORÇ.REPROG. P CAIXA'!M713&gt;0,'ORÇ.REPROG. P CAIXA'!M713,""))</f>
        <v/>
      </c>
      <c r="N713" s="663" t="str">
        <f aca="false">IF('ORÇ.GLOBAL P CAIXA'!K712="EXEC.","",IF('ORÇ.REPROG. P CAIXA'!N713&gt;0,'ORÇ.REPROG. P CAIXA'!N713,""))</f>
        <v/>
      </c>
      <c r="O713" s="166" t="str">
        <f aca="false">IF('ORÇ.GLOBAL P CAIXA'!$K712="EXEC.","",'ORÇ.REPROG. P CAIXA'!O713)</f>
        <v/>
      </c>
      <c r="P713" s="167"/>
      <c r="Q713" s="168" t="str">
        <f aca="false">IF(B713&gt;0,"ok","ocultar")</f>
        <v>ocultar</v>
      </c>
      <c r="R713" s="649"/>
      <c r="S713" s="649"/>
      <c r="T713" s="650"/>
      <c r="V713" s="88"/>
      <c r="W713" s="157" t="n">
        <f aca="false">IF(B713=0,W712,IF(ISNONTEXT(B713)=TRUE(),INT(B713),INT(LEFT(B713,FIND(".",B713)-1))))</f>
        <v>3</v>
      </c>
      <c r="X713" s="157" t="str">
        <f aca="false">IF(X714=1,1,IF(B713&lt;&gt;0,1,IF(C713&lt;&gt;0,1,IF(D713&lt;&gt;0,1,IF(E713&lt;&gt;0,1,"")))))</f>
        <v/>
      </c>
      <c r="Y713" s="157" t="str">
        <f aca="false">IF(W713=0," ",IF(W713&lt;&gt;W712,W713," "))</f>
        <v> </v>
      </c>
      <c r="Z713" s="88"/>
      <c r="AA713" s="75" t="n">
        <f aca="false">IF(W713&lt;&gt;Y713,(IF(N713=0,G713*(INFORMAÇÕES!$Q$69/INFORMAÇÕES!$Q$72),IF(N713="R",G713,0))),0)</f>
        <v>0</v>
      </c>
      <c r="AB713" s="75" t="n">
        <f aca="false">IF(W713&lt;&gt;Y713,(IF(N713=0,G713*(INFORMAÇÕES!$Q$70/INFORMAÇÕES!$Q$72),IF(N713="C",G713,0))),0)</f>
        <v>0</v>
      </c>
      <c r="AC713" s="75" t="n">
        <f aca="false">IF(W713&lt;&gt;Y713,(IF(N713=0,G713*INFORMAÇÕES!$U$115,IF(N713="CF",G713,0))),0)</f>
        <v>0</v>
      </c>
      <c r="AD713" s="75" t="n">
        <f aca="false">IF(W713&lt;&gt;Y713,(IF(N713=0,G713*INFORMAÇÕES!$U$116,IF(N713="O",G713,0))),0)</f>
        <v>0</v>
      </c>
      <c r="AE713" s="75" t="n">
        <f aca="false">IF(E713&lt;&gt;0,G713,0)</f>
        <v>0</v>
      </c>
      <c r="AF713" s="75" t="n">
        <f aca="false">IF(W713&lt;&gt;Y713,(IF(N713=0,J713*(INFORMAÇÕES!$Q$89/INFORMAÇÕES!$Q$92),IF(N713="R",J713,0))),0)</f>
        <v>0</v>
      </c>
      <c r="AG713" s="75" t="n">
        <f aca="false">IF(W713&lt;&gt;Y713,(IF(N713=0,J713*(INFORMAÇÕES!$Q$90/INFORMAÇÕES!$Q$92),IF(N713="C",J713,0))),0)</f>
        <v>0</v>
      </c>
      <c r="AH713" s="75" t="n">
        <f aca="false">IF(W713&lt;&gt;Y713,(IF(N713="",J713*INFORMAÇÕES!$U$115,IF(N713="CF",J713,0))),0)</f>
        <v>0</v>
      </c>
      <c r="AI713" s="75" t="n">
        <f aca="false">IF(W713&lt;&gt;Y713,(IF(N713="",J713*INFORMAÇÕES!$U$116,IF(N713="O",J713,0))),0)</f>
        <v>0</v>
      </c>
      <c r="AJ713" s="75" t="n">
        <f aca="false">IF(H713&lt;&gt;0,J713,0)</f>
        <v>0</v>
      </c>
      <c r="AK713" s="75" t="n">
        <f aca="false">IF(K713&lt;&gt;0,L713,0)</f>
        <v>0</v>
      </c>
    </row>
    <row r="714" s="174" customFormat="true" ht="14.25" hidden="false" customHeight="false" outlineLevel="0" collapsed="false">
      <c r="A714" s="159" t="n">
        <v>702</v>
      </c>
      <c r="B714" s="160" t="n">
        <f aca="false">IF('ORÇ.GLOBAL P CAIXA'!$K713="EXEC.",0,'ORÇ.REPROG. P CAIXA'!B714)</f>
        <v>0</v>
      </c>
      <c r="C714" s="161" t="n">
        <f aca="false">IF('ORÇ.GLOBAL P CAIXA'!$K713="EXEC.",0,'ORÇ.REPROG. P CAIXA'!C714)</f>
        <v>0</v>
      </c>
      <c r="D714" s="162" t="n">
        <f aca="false">IF('ORÇ.GLOBAL P CAIXA'!$K713="EXEC.",0,'ORÇ.REPROG. P CAIXA'!D714)</f>
        <v>0</v>
      </c>
      <c r="E714" s="163" t="n">
        <f aca="false">IF('ORÇ.GLOBAL P CAIXA'!$K713="EXEC.",0,'ORÇ.REPROG. P CAIXA'!E714)</f>
        <v>0</v>
      </c>
      <c r="F714" s="163" t="n">
        <f aca="false">IF('ORÇ.GLOBAL P CAIXA'!K713="EXEC.",0,IF('ORÇ.GLOBAL EMPRESA'!G713&gt;0,'ORÇ.GLOBAL EMPRESA'!G713,'ORÇ.GLOBAL P CAIXA'!F713))</f>
        <v>0</v>
      </c>
      <c r="G714" s="163" t="n">
        <f aca="false">IF(E714&lt;&gt;0,ROUND(E714*F714,2),IF(AE714=0,(SUMIF($W$13:$W$1012,B714,$AE$13:$AE$1012)),AE714))</f>
        <v>0</v>
      </c>
      <c r="H714" s="661" t="n">
        <f aca="false">IF('ORÇ.GLOBAL P CAIXA'!K713="EXEC.",0,'ORÇ.REPROG. P CAIXA'!H714)</f>
        <v>0</v>
      </c>
      <c r="I714" s="661" t="n">
        <f aca="false">IF('ORÇ.GLOBAL P CAIXA'!K713="EXEC.",0,'ORÇ.REPROG. P CAIXA'!I714)</f>
        <v>0</v>
      </c>
      <c r="J714" s="163" t="n">
        <f aca="false">IF(H714&lt;&gt;0,ROUND(H714*I714,2),IF(AJ714=0,(SUMIF($W$13:$W$1012,B714,$AJ$13:$AJ$1012)),AJ714))</f>
        <v>0</v>
      </c>
      <c r="K714" s="163" t="n">
        <f aca="false">H714-E714</f>
        <v>0</v>
      </c>
      <c r="L714" s="163" t="n">
        <f aca="false">J714-G714</f>
        <v>0</v>
      </c>
      <c r="M714" s="662" t="str">
        <f aca="false">IF('ORÇ.GLOBAL P CAIXA'!K713="EXEC.","",IF('ORÇ.REPROG. P CAIXA'!M714&gt;0,'ORÇ.REPROG. P CAIXA'!M714,""))</f>
        <v/>
      </c>
      <c r="N714" s="663" t="str">
        <f aca="false">IF('ORÇ.GLOBAL P CAIXA'!K713="EXEC.","",IF('ORÇ.REPROG. P CAIXA'!N714&gt;0,'ORÇ.REPROG. P CAIXA'!N714,""))</f>
        <v/>
      </c>
      <c r="O714" s="166" t="str">
        <f aca="false">IF('ORÇ.GLOBAL P CAIXA'!$K713="EXEC.","",'ORÇ.REPROG. P CAIXA'!O714)</f>
        <v/>
      </c>
      <c r="P714" s="167"/>
      <c r="Q714" s="168" t="str">
        <f aca="false">IF(B714&gt;0,"ok","ocultar")</f>
        <v>ocultar</v>
      </c>
      <c r="R714" s="649"/>
      <c r="S714" s="649"/>
      <c r="T714" s="650"/>
      <c r="V714" s="88"/>
      <c r="W714" s="157" t="n">
        <f aca="false">IF(B714=0,W713,IF(ISNONTEXT(B714)=TRUE(),INT(B714),INT(LEFT(B714,FIND(".",B714)-1))))</f>
        <v>3</v>
      </c>
      <c r="X714" s="157" t="str">
        <f aca="false">IF(X715=1,1,IF(B714&lt;&gt;0,1,IF(C714&lt;&gt;0,1,IF(D714&lt;&gt;0,1,IF(E714&lt;&gt;0,1,"")))))</f>
        <v/>
      </c>
      <c r="Y714" s="157" t="str">
        <f aca="false">IF(W714=0," ",IF(W714&lt;&gt;W713,W714," "))</f>
        <v> </v>
      </c>
      <c r="Z714" s="88"/>
      <c r="AA714" s="75" t="n">
        <f aca="false">IF(W714&lt;&gt;Y714,(IF(N714=0,G714*(INFORMAÇÕES!$Q$69/INFORMAÇÕES!$Q$72),IF(N714="R",G714,0))),0)</f>
        <v>0</v>
      </c>
      <c r="AB714" s="75" t="n">
        <f aca="false">IF(W714&lt;&gt;Y714,(IF(N714=0,G714*(INFORMAÇÕES!$Q$70/INFORMAÇÕES!$Q$72),IF(N714="C",G714,0))),0)</f>
        <v>0</v>
      </c>
      <c r="AC714" s="75" t="n">
        <f aca="false">IF(W714&lt;&gt;Y714,(IF(N714=0,G714*INFORMAÇÕES!$U$115,IF(N714="CF",G714,0))),0)</f>
        <v>0</v>
      </c>
      <c r="AD714" s="75" t="n">
        <f aca="false">IF(W714&lt;&gt;Y714,(IF(N714=0,G714*INFORMAÇÕES!$U$116,IF(N714="O",G714,0))),0)</f>
        <v>0</v>
      </c>
      <c r="AE714" s="75" t="n">
        <f aca="false">IF(E714&lt;&gt;0,G714,0)</f>
        <v>0</v>
      </c>
      <c r="AF714" s="75" t="n">
        <f aca="false">IF(W714&lt;&gt;Y714,(IF(N714=0,J714*(INFORMAÇÕES!$Q$89/INFORMAÇÕES!$Q$92),IF(N714="R",J714,0))),0)</f>
        <v>0</v>
      </c>
      <c r="AG714" s="75" t="n">
        <f aca="false">IF(W714&lt;&gt;Y714,(IF(N714=0,J714*(INFORMAÇÕES!$Q$90/INFORMAÇÕES!$Q$92),IF(N714="C",J714,0))),0)</f>
        <v>0</v>
      </c>
      <c r="AH714" s="75" t="n">
        <f aca="false">IF(W714&lt;&gt;Y714,(IF(N714="",J714*INFORMAÇÕES!$U$115,IF(N714="CF",J714,0))),0)</f>
        <v>0</v>
      </c>
      <c r="AI714" s="75" t="n">
        <f aca="false">IF(W714&lt;&gt;Y714,(IF(N714="",J714*INFORMAÇÕES!$U$116,IF(N714="O",J714,0))),0)</f>
        <v>0</v>
      </c>
      <c r="AJ714" s="75" t="n">
        <f aca="false">IF(H714&lt;&gt;0,J714,0)</f>
        <v>0</v>
      </c>
      <c r="AK714" s="75" t="n">
        <f aca="false">IF(K714&lt;&gt;0,L714,0)</f>
        <v>0</v>
      </c>
    </row>
    <row r="715" s="174" customFormat="true" ht="14.25" hidden="false" customHeight="false" outlineLevel="0" collapsed="false">
      <c r="A715" s="159" t="n">
        <v>703</v>
      </c>
      <c r="B715" s="160" t="n">
        <f aca="false">IF('ORÇ.GLOBAL P CAIXA'!$K714="EXEC.",0,'ORÇ.REPROG. P CAIXA'!B715)</f>
        <v>0</v>
      </c>
      <c r="C715" s="161" t="n">
        <f aca="false">IF('ORÇ.GLOBAL P CAIXA'!$K714="EXEC.",0,'ORÇ.REPROG. P CAIXA'!C715)</f>
        <v>0</v>
      </c>
      <c r="D715" s="162" t="n">
        <f aca="false">IF('ORÇ.GLOBAL P CAIXA'!$K714="EXEC.",0,'ORÇ.REPROG. P CAIXA'!D715)</f>
        <v>0</v>
      </c>
      <c r="E715" s="163" t="n">
        <f aca="false">IF('ORÇ.GLOBAL P CAIXA'!$K714="EXEC.",0,'ORÇ.REPROG. P CAIXA'!E715)</f>
        <v>0</v>
      </c>
      <c r="F715" s="163" t="n">
        <f aca="false">IF('ORÇ.GLOBAL P CAIXA'!K714="EXEC.",0,IF('ORÇ.GLOBAL EMPRESA'!G714&gt;0,'ORÇ.GLOBAL EMPRESA'!G714,'ORÇ.GLOBAL P CAIXA'!F714))</f>
        <v>0</v>
      </c>
      <c r="G715" s="163" t="n">
        <f aca="false">IF(E715&lt;&gt;0,ROUND(E715*F715,2),IF(AE715=0,(SUMIF($W$13:$W$1012,B715,$AE$13:$AE$1012)),AE715))</f>
        <v>0</v>
      </c>
      <c r="H715" s="661" t="n">
        <f aca="false">IF('ORÇ.GLOBAL P CAIXA'!K714="EXEC.",0,'ORÇ.REPROG. P CAIXA'!H715)</f>
        <v>0</v>
      </c>
      <c r="I715" s="661" t="n">
        <f aca="false">IF('ORÇ.GLOBAL P CAIXA'!K714="EXEC.",0,'ORÇ.REPROG. P CAIXA'!I715)</f>
        <v>0</v>
      </c>
      <c r="J715" s="163" t="n">
        <f aca="false">IF(H715&lt;&gt;0,ROUND(H715*I715,2),IF(AJ715=0,(SUMIF($W$13:$W$1012,B715,$AJ$13:$AJ$1012)),AJ715))</f>
        <v>0</v>
      </c>
      <c r="K715" s="163" t="n">
        <f aca="false">H715-E715</f>
        <v>0</v>
      </c>
      <c r="L715" s="163" t="n">
        <f aca="false">J715-G715</f>
        <v>0</v>
      </c>
      <c r="M715" s="662" t="str">
        <f aca="false">IF('ORÇ.GLOBAL P CAIXA'!K714="EXEC.","",IF('ORÇ.REPROG. P CAIXA'!M715&gt;0,'ORÇ.REPROG. P CAIXA'!M715,""))</f>
        <v/>
      </c>
      <c r="N715" s="663" t="str">
        <f aca="false">IF('ORÇ.GLOBAL P CAIXA'!K714="EXEC.","",IF('ORÇ.REPROG. P CAIXA'!N715&gt;0,'ORÇ.REPROG. P CAIXA'!N715,""))</f>
        <v/>
      </c>
      <c r="O715" s="166" t="str">
        <f aca="false">IF('ORÇ.GLOBAL P CAIXA'!$K714="EXEC.","",'ORÇ.REPROG. P CAIXA'!O715)</f>
        <v/>
      </c>
      <c r="P715" s="167"/>
      <c r="Q715" s="168" t="str">
        <f aca="false">IF(B715&gt;0,"ok","ocultar")</f>
        <v>ocultar</v>
      </c>
      <c r="R715" s="649"/>
      <c r="S715" s="649"/>
      <c r="T715" s="650"/>
      <c r="V715" s="88"/>
      <c r="W715" s="157" t="n">
        <f aca="false">IF(B715=0,W714,IF(ISNONTEXT(B715)=TRUE(),INT(B715),INT(LEFT(B715,FIND(".",B715)-1))))</f>
        <v>3</v>
      </c>
      <c r="X715" s="157" t="str">
        <f aca="false">IF(X716=1,1,IF(B715&lt;&gt;0,1,IF(C715&lt;&gt;0,1,IF(D715&lt;&gt;0,1,IF(E715&lt;&gt;0,1,"")))))</f>
        <v/>
      </c>
      <c r="Y715" s="157" t="str">
        <f aca="false">IF(W715=0," ",IF(W715&lt;&gt;W714,W715," "))</f>
        <v> </v>
      </c>
      <c r="Z715" s="88"/>
      <c r="AA715" s="75" t="n">
        <f aca="false">IF(W715&lt;&gt;Y715,(IF(N715=0,G715*(INFORMAÇÕES!$Q$69/INFORMAÇÕES!$Q$72),IF(N715="R",G715,0))),0)</f>
        <v>0</v>
      </c>
      <c r="AB715" s="75" t="n">
        <f aca="false">IF(W715&lt;&gt;Y715,(IF(N715=0,G715*(INFORMAÇÕES!$Q$70/INFORMAÇÕES!$Q$72),IF(N715="C",G715,0))),0)</f>
        <v>0</v>
      </c>
      <c r="AC715" s="75" t="n">
        <f aca="false">IF(W715&lt;&gt;Y715,(IF(N715=0,G715*INFORMAÇÕES!$U$115,IF(N715="CF",G715,0))),0)</f>
        <v>0</v>
      </c>
      <c r="AD715" s="75" t="n">
        <f aca="false">IF(W715&lt;&gt;Y715,(IF(N715=0,G715*INFORMAÇÕES!$U$116,IF(N715="O",G715,0))),0)</f>
        <v>0</v>
      </c>
      <c r="AE715" s="75" t="n">
        <f aca="false">IF(E715&lt;&gt;0,G715,0)</f>
        <v>0</v>
      </c>
      <c r="AF715" s="75" t="n">
        <f aca="false">IF(W715&lt;&gt;Y715,(IF(N715=0,J715*(INFORMAÇÕES!$Q$89/INFORMAÇÕES!$Q$92),IF(N715="R",J715,0))),0)</f>
        <v>0</v>
      </c>
      <c r="AG715" s="75" t="n">
        <f aca="false">IF(W715&lt;&gt;Y715,(IF(N715=0,J715*(INFORMAÇÕES!$Q$90/INFORMAÇÕES!$Q$92),IF(N715="C",J715,0))),0)</f>
        <v>0</v>
      </c>
      <c r="AH715" s="75" t="n">
        <f aca="false">IF(W715&lt;&gt;Y715,(IF(N715="",J715*INFORMAÇÕES!$U$115,IF(N715="CF",J715,0))),0)</f>
        <v>0</v>
      </c>
      <c r="AI715" s="75" t="n">
        <f aca="false">IF(W715&lt;&gt;Y715,(IF(N715="",J715*INFORMAÇÕES!$U$116,IF(N715="O",J715,0))),0)</f>
        <v>0</v>
      </c>
      <c r="AJ715" s="75" t="n">
        <f aca="false">IF(H715&lt;&gt;0,J715,0)</f>
        <v>0</v>
      </c>
      <c r="AK715" s="75" t="n">
        <f aca="false">IF(K715&lt;&gt;0,L715,0)</f>
        <v>0</v>
      </c>
    </row>
    <row r="716" s="174" customFormat="true" ht="14.25" hidden="false" customHeight="false" outlineLevel="0" collapsed="false">
      <c r="A716" s="159" t="n">
        <v>704</v>
      </c>
      <c r="B716" s="160" t="n">
        <f aca="false">IF('ORÇ.GLOBAL P CAIXA'!$K715="EXEC.",0,'ORÇ.REPROG. P CAIXA'!B716)</f>
        <v>0</v>
      </c>
      <c r="C716" s="161" t="n">
        <f aca="false">IF('ORÇ.GLOBAL P CAIXA'!$K715="EXEC.",0,'ORÇ.REPROG. P CAIXA'!C716)</f>
        <v>0</v>
      </c>
      <c r="D716" s="162" t="n">
        <f aca="false">IF('ORÇ.GLOBAL P CAIXA'!$K715="EXEC.",0,'ORÇ.REPROG. P CAIXA'!D716)</f>
        <v>0</v>
      </c>
      <c r="E716" s="163" t="n">
        <f aca="false">IF('ORÇ.GLOBAL P CAIXA'!$K715="EXEC.",0,'ORÇ.REPROG. P CAIXA'!E716)</f>
        <v>0</v>
      </c>
      <c r="F716" s="163" t="n">
        <f aca="false">IF('ORÇ.GLOBAL P CAIXA'!K715="EXEC.",0,IF('ORÇ.GLOBAL EMPRESA'!G715&gt;0,'ORÇ.GLOBAL EMPRESA'!G715,'ORÇ.GLOBAL P CAIXA'!F715))</f>
        <v>0</v>
      </c>
      <c r="G716" s="163" t="n">
        <f aca="false">IF(E716&lt;&gt;0,ROUND(E716*F716,2),IF(AE716=0,(SUMIF($W$13:$W$1012,B716,$AE$13:$AE$1012)),AE716))</f>
        <v>0</v>
      </c>
      <c r="H716" s="661" t="n">
        <f aca="false">IF('ORÇ.GLOBAL P CAIXA'!K715="EXEC.",0,'ORÇ.REPROG. P CAIXA'!H716)</f>
        <v>0</v>
      </c>
      <c r="I716" s="661" t="n">
        <f aca="false">IF('ORÇ.GLOBAL P CAIXA'!K715="EXEC.",0,'ORÇ.REPROG. P CAIXA'!I716)</f>
        <v>0</v>
      </c>
      <c r="J716" s="163" t="n">
        <f aca="false">IF(H716&lt;&gt;0,ROUND(H716*I716,2),IF(AJ716=0,(SUMIF($W$13:$W$1012,B716,$AJ$13:$AJ$1012)),AJ716))</f>
        <v>0</v>
      </c>
      <c r="K716" s="163" t="n">
        <f aca="false">H716-E716</f>
        <v>0</v>
      </c>
      <c r="L716" s="163" t="n">
        <f aca="false">J716-G716</f>
        <v>0</v>
      </c>
      <c r="M716" s="662" t="str">
        <f aca="false">IF('ORÇ.GLOBAL P CAIXA'!K715="EXEC.","",IF('ORÇ.REPROG. P CAIXA'!M716&gt;0,'ORÇ.REPROG. P CAIXA'!M716,""))</f>
        <v/>
      </c>
      <c r="N716" s="663" t="str">
        <f aca="false">IF('ORÇ.GLOBAL P CAIXA'!K715="EXEC.","",IF('ORÇ.REPROG. P CAIXA'!N716&gt;0,'ORÇ.REPROG. P CAIXA'!N716,""))</f>
        <v/>
      </c>
      <c r="O716" s="166" t="str">
        <f aca="false">IF('ORÇ.GLOBAL P CAIXA'!$K715="EXEC.","",'ORÇ.REPROG. P CAIXA'!O716)</f>
        <v/>
      </c>
      <c r="P716" s="167"/>
      <c r="Q716" s="168" t="str">
        <f aca="false">IF(B716&gt;0,"ok","ocultar")</f>
        <v>ocultar</v>
      </c>
      <c r="R716" s="649"/>
      <c r="S716" s="649"/>
      <c r="T716" s="650"/>
      <c r="V716" s="88"/>
      <c r="W716" s="157" t="n">
        <f aca="false">IF(B716=0,W715,IF(ISNONTEXT(B716)=TRUE(),INT(B716),INT(LEFT(B716,FIND(".",B716)-1))))</f>
        <v>3</v>
      </c>
      <c r="X716" s="157" t="str">
        <f aca="false">IF(X717=1,1,IF(B716&lt;&gt;0,1,IF(C716&lt;&gt;0,1,IF(D716&lt;&gt;0,1,IF(E716&lt;&gt;0,1,"")))))</f>
        <v/>
      </c>
      <c r="Y716" s="157" t="str">
        <f aca="false">IF(W716=0," ",IF(W716&lt;&gt;W715,W716," "))</f>
        <v> </v>
      </c>
      <c r="Z716" s="88"/>
      <c r="AA716" s="75" t="n">
        <f aca="false">IF(W716&lt;&gt;Y716,(IF(N716=0,G716*(INFORMAÇÕES!$Q$69/INFORMAÇÕES!$Q$72),IF(N716="R",G716,0))),0)</f>
        <v>0</v>
      </c>
      <c r="AB716" s="75" t="n">
        <f aca="false">IF(W716&lt;&gt;Y716,(IF(N716=0,G716*(INFORMAÇÕES!$Q$70/INFORMAÇÕES!$Q$72),IF(N716="C",G716,0))),0)</f>
        <v>0</v>
      </c>
      <c r="AC716" s="75" t="n">
        <f aca="false">IF(W716&lt;&gt;Y716,(IF(N716=0,G716*INFORMAÇÕES!$U$115,IF(N716="CF",G716,0))),0)</f>
        <v>0</v>
      </c>
      <c r="AD716" s="75" t="n">
        <f aca="false">IF(W716&lt;&gt;Y716,(IF(N716=0,G716*INFORMAÇÕES!$U$116,IF(N716="O",G716,0))),0)</f>
        <v>0</v>
      </c>
      <c r="AE716" s="75" t="n">
        <f aca="false">IF(E716&lt;&gt;0,G716,0)</f>
        <v>0</v>
      </c>
      <c r="AF716" s="75" t="n">
        <f aca="false">IF(W716&lt;&gt;Y716,(IF(N716=0,J716*(INFORMAÇÕES!$Q$89/INFORMAÇÕES!$Q$92),IF(N716="R",J716,0))),0)</f>
        <v>0</v>
      </c>
      <c r="AG716" s="75" t="n">
        <f aca="false">IF(W716&lt;&gt;Y716,(IF(N716=0,J716*(INFORMAÇÕES!$Q$90/INFORMAÇÕES!$Q$92),IF(N716="C",J716,0))),0)</f>
        <v>0</v>
      </c>
      <c r="AH716" s="75" t="n">
        <f aca="false">IF(W716&lt;&gt;Y716,(IF(N716="",J716*INFORMAÇÕES!$U$115,IF(N716="CF",J716,0))),0)</f>
        <v>0</v>
      </c>
      <c r="AI716" s="75" t="n">
        <f aca="false">IF(W716&lt;&gt;Y716,(IF(N716="",J716*INFORMAÇÕES!$U$116,IF(N716="O",J716,0))),0)</f>
        <v>0</v>
      </c>
      <c r="AJ716" s="75" t="n">
        <f aca="false">IF(H716&lt;&gt;0,J716,0)</f>
        <v>0</v>
      </c>
      <c r="AK716" s="75" t="n">
        <f aca="false">IF(K716&lt;&gt;0,L716,0)</f>
        <v>0</v>
      </c>
    </row>
    <row r="717" s="174" customFormat="true" ht="14.25" hidden="false" customHeight="false" outlineLevel="0" collapsed="false">
      <c r="A717" s="159" t="n">
        <v>705</v>
      </c>
      <c r="B717" s="160" t="n">
        <f aca="false">IF('ORÇ.GLOBAL P CAIXA'!$K716="EXEC.",0,'ORÇ.REPROG. P CAIXA'!B717)</f>
        <v>0</v>
      </c>
      <c r="C717" s="161" t="n">
        <f aca="false">IF('ORÇ.GLOBAL P CAIXA'!$K716="EXEC.",0,'ORÇ.REPROG. P CAIXA'!C717)</f>
        <v>0</v>
      </c>
      <c r="D717" s="162" t="n">
        <f aca="false">IF('ORÇ.GLOBAL P CAIXA'!$K716="EXEC.",0,'ORÇ.REPROG. P CAIXA'!D717)</f>
        <v>0</v>
      </c>
      <c r="E717" s="163" t="n">
        <f aca="false">IF('ORÇ.GLOBAL P CAIXA'!$K716="EXEC.",0,'ORÇ.REPROG. P CAIXA'!E717)</f>
        <v>0</v>
      </c>
      <c r="F717" s="163" t="n">
        <f aca="false">IF('ORÇ.GLOBAL P CAIXA'!K716="EXEC.",0,IF('ORÇ.GLOBAL EMPRESA'!G716&gt;0,'ORÇ.GLOBAL EMPRESA'!G716,'ORÇ.GLOBAL P CAIXA'!F716))</f>
        <v>0</v>
      </c>
      <c r="G717" s="163" t="n">
        <f aca="false">IF(E717&lt;&gt;0,ROUND(E717*F717,2),IF(AE717=0,(SUMIF($W$13:$W$1012,B717,$AE$13:$AE$1012)),AE717))</f>
        <v>0</v>
      </c>
      <c r="H717" s="661" t="n">
        <f aca="false">IF('ORÇ.GLOBAL P CAIXA'!K716="EXEC.",0,'ORÇ.REPROG. P CAIXA'!H717)</f>
        <v>0</v>
      </c>
      <c r="I717" s="661" t="n">
        <f aca="false">IF('ORÇ.GLOBAL P CAIXA'!K716="EXEC.",0,'ORÇ.REPROG. P CAIXA'!I717)</f>
        <v>0</v>
      </c>
      <c r="J717" s="163" t="n">
        <f aca="false">IF(H717&lt;&gt;0,ROUND(H717*I717,2),IF(AJ717=0,(SUMIF($W$13:$W$1012,B717,$AJ$13:$AJ$1012)),AJ717))</f>
        <v>0</v>
      </c>
      <c r="K717" s="163" t="n">
        <f aca="false">H717-E717</f>
        <v>0</v>
      </c>
      <c r="L717" s="163" t="n">
        <f aca="false">J717-G717</f>
        <v>0</v>
      </c>
      <c r="M717" s="662" t="str">
        <f aca="false">IF('ORÇ.GLOBAL P CAIXA'!K716="EXEC.","",IF('ORÇ.REPROG. P CAIXA'!M717&gt;0,'ORÇ.REPROG. P CAIXA'!M717,""))</f>
        <v/>
      </c>
      <c r="N717" s="663" t="str">
        <f aca="false">IF('ORÇ.GLOBAL P CAIXA'!K716="EXEC.","",IF('ORÇ.REPROG. P CAIXA'!N717&gt;0,'ORÇ.REPROG. P CAIXA'!N717,""))</f>
        <v/>
      </c>
      <c r="O717" s="166" t="str">
        <f aca="false">IF('ORÇ.GLOBAL P CAIXA'!$K716="EXEC.","",'ORÇ.REPROG. P CAIXA'!O717)</f>
        <v/>
      </c>
      <c r="P717" s="167"/>
      <c r="Q717" s="168" t="str">
        <f aca="false">IF(B717&gt;0,"ok","ocultar")</f>
        <v>ocultar</v>
      </c>
      <c r="R717" s="649"/>
      <c r="S717" s="649"/>
      <c r="T717" s="650"/>
      <c r="V717" s="88"/>
      <c r="W717" s="157" t="n">
        <f aca="false">IF(B717=0,W716,IF(ISNONTEXT(B717)=TRUE(),INT(B717),INT(LEFT(B717,FIND(".",B717)-1))))</f>
        <v>3</v>
      </c>
      <c r="X717" s="157" t="str">
        <f aca="false">IF(X718=1,1,IF(B717&lt;&gt;0,1,IF(C717&lt;&gt;0,1,IF(D717&lt;&gt;0,1,IF(E717&lt;&gt;0,1,"")))))</f>
        <v/>
      </c>
      <c r="Y717" s="157" t="str">
        <f aca="false">IF(W717=0," ",IF(W717&lt;&gt;W716,W717," "))</f>
        <v> </v>
      </c>
      <c r="Z717" s="88"/>
      <c r="AA717" s="75" t="n">
        <f aca="false">IF(W717&lt;&gt;Y717,(IF(N717=0,G717*(INFORMAÇÕES!$Q$69/INFORMAÇÕES!$Q$72),IF(N717="R",G717,0))),0)</f>
        <v>0</v>
      </c>
      <c r="AB717" s="75" t="n">
        <f aca="false">IF(W717&lt;&gt;Y717,(IF(N717=0,G717*(INFORMAÇÕES!$Q$70/INFORMAÇÕES!$Q$72),IF(N717="C",G717,0))),0)</f>
        <v>0</v>
      </c>
      <c r="AC717" s="75" t="n">
        <f aca="false">IF(W717&lt;&gt;Y717,(IF(N717=0,G717*INFORMAÇÕES!$U$115,IF(N717="CF",G717,0))),0)</f>
        <v>0</v>
      </c>
      <c r="AD717" s="75" t="n">
        <f aca="false">IF(W717&lt;&gt;Y717,(IF(N717=0,G717*INFORMAÇÕES!$U$116,IF(N717="O",G717,0))),0)</f>
        <v>0</v>
      </c>
      <c r="AE717" s="75" t="n">
        <f aca="false">IF(E717&lt;&gt;0,G717,0)</f>
        <v>0</v>
      </c>
      <c r="AF717" s="75" t="n">
        <f aca="false">IF(W717&lt;&gt;Y717,(IF(N717=0,J717*(INFORMAÇÕES!$Q$89/INFORMAÇÕES!$Q$92),IF(N717="R",J717,0))),0)</f>
        <v>0</v>
      </c>
      <c r="AG717" s="75" t="n">
        <f aca="false">IF(W717&lt;&gt;Y717,(IF(N717=0,J717*(INFORMAÇÕES!$Q$90/INFORMAÇÕES!$Q$92),IF(N717="C",J717,0))),0)</f>
        <v>0</v>
      </c>
      <c r="AH717" s="75" t="n">
        <f aca="false">IF(W717&lt;&gt;Y717,(IF(N717="",J717*INFORMAÇÕES!$U$115,IF(N717="CF",J717,0))),0)</f>
        <v>0</v>
      </c>
      <c r="AI717" s="75" t="n">
        <f aca="false">IF(W717&lt;&gt;Y717,(IF(N717="",J717*INFORMAÇÕES!$U$116,IF(N717="O",J717,0))),0)</f>
        <v>0</v>
      </c>
      <c r="AJ717" s="75" t="n">
        <f aca="false">IF(H717&lt;&gt;0,J717,0)</f>
        <v>0</v>
      </c>
      <c r="AK717" s="75" t="n">
        <f aca="false">IF(K717&lt;&gt;0,L717,0)</f>
        <v>0</v>
      </c>
    </row>
    <row r="718" s="174" customFormat="true" ht="14.25" hidden="false" customHeight="false" outlineLevel="0" collapsed="false">
      <c r="A718" s="159" t="n">
        <v>706</v>
      </c>
      <c r="B718" s="160" t="n">
        <f aca="false">IF('ORÇ.GLOBAL P CAIXA'!$K717="EXEC.",0,'ORÇ.REPROG. P CAIXA'!B718)</f>
        <v>0</v>
      </c>
      <c r="C718" s="161" t="n">
        <f aca="false">IF('ORÇ.GLOBAL P CAIXA'!$K717="EXEC.",0,'ORÇ.REPROG. P CAIXA'!C718)</f>
        <v>0</v>
      </c>
      <c r="D718" s="162" t="n">
        <f aca="false">IF('ORÇ.GLOBAL P CAIXA'!$K717="EXEC.",0,'ORÇ.REPROG. P CAIXA'!D718)</f>
        <v>0</v>
      </c>
      <c r="E718" s="163" t="n">
        <f aca="false">IF('ORÇ.GLOBAL P CAIXA'!$K717="EXEC.",0,'ORÇ.REPROG. P CAIXA'!E718)</f>
        <v>0</v>
      </c>
      <c r="F718" s="163" t="n">
        <f aca="false">IF('ORÇ.GLOBAL P CAIXA'!K717="EXEC.",0,IF('ORÇ.GLOBAL EMPRESA'!G717&gt;0,'ORÇ.GLOBAL EMPRESA'!G717,'ORÇ.GLOBAL P CAIXA'!F717))</f>
        <v>0</v>
      </c>
      <c r="G718" s="163" t="n">
        <f aca="false">IF(E718&lt;&gt;0,ROUND(E718*F718,2),IF(AE718=0,(SUMIF($W$13:$W$1012,B718,$AE$13:$AE$1012)),AE718))</f>
        <v>0</v>
      </c>
      <c r="H718" s="661" t="n">
        <f aca="false">IF('ORÇ.GLOBAL P CAIXA'!K717="EXEC.",0,'ORÇ.REPROG. P CAIXA'!H718)</f>
        <v>0</v>
      </c>
      <c r="I718" s="661" t="n">
        <f aca="false">IF('ORÇ.GLOBAL P CAIXA'!K717="EXEC.",0,'ORÇ.REPROG. P CAIXA'!I718)</f>
        <v>0</v>
      </c>
      <c r="J718" s="163" t="n">
        <f aca="false">IF(H718&lt;&gt;0,ROUND(H718*I718,2),IF(AJ718=0,(SUMIF($W$13:$W$1012,B718,$AJ$13:$AJ$1012)),AJ718))</f>
        <v>0</v>
      </c>
      <c r="K718" s="163" t="n">
        <f aca="false">H718-E718</f>
        <v>0</v>
      </c>
      <c r="L718" s="163" t="n">
        <f aca="false">J718-G718</f>
        <v>0</v>
      </c>
      <c r="M718" s="662" t="str">
        <f aca="false">IF('ORÇ.GLOBAL P CAIXA'!K717="EXEC.","",IF('ORÇ.REPROG. P CAIXA'!M718&gt;0,'ORÇ.REPROG. P CAIXA'!M718,""))</f>
        <v/>
      </c>
      <c r="N718" s="663" t="str">
        <f aca="false">IF('ORÇ.GLOBAL P CAIXA'!K717="EXEC.","",IF('ORÇ.REPROG. P CAIXA'!N718&gt;0,'ORÇ.REPROG. P CAIXA'!N718,""))</f>
        <v/>
      </c>
      <c r="O718" s="166" t="str">
        <f aca="false">IF('ORÇ.GLOBAL P CAIXA'!$K717="EXEC.","",'ORÇ.REPROG. P CAIXA'!O718)</f>
        <v/>
      </c>
      <c r="P718" s="167"/>
      <c r="Q718" s="168" t="str">
        <f aca="false">IF(B718&gt;0,"ok","ocultar")</f>
        <v>ocultar</v>
      </c>
      <c r="R718" s="649"/>
      <c r="S718" s="649"/>
      <c r="T718" s="650"/>
      <c r="V718" s="88"/>
      <c r="W718" s="157" t="n">
        <f aca="false">IF(B718=0,W717,IF(ISNONTEXT(B718)=TRUE(),INT(B718),INT(LEFT(B718,FIND(".",B718)-1))))</f>
        <v>3</v>
      </c>
      <c r="X718" s="157" t="str">
        <f aca="false">IF(X719=1,1,IF(B718&lt;&gt;0,1,IF(C718&lt;&gt;0,1,IF(D718&lt;&gt;0,1,IF(E718&lt;&gt;0,1,"")))))</f>
        <v/>
      </c>
      <c r="Y718" s="157" t="str">
        <f aca="false">IF(W718=0," ",IF(W718&lt;&gt;W717,W718," "))</f>
        <v> </v>
      </c>
      <c r="Z718" s="88"/>
      <c r="AA718" s="75" t="n">
        <f aca="false">IF(W718&lt;&gt;Y718,(IF(N718=0,G718*(INFORMAÇÕES!$Q$69/INFORMAÇÕES!$Q$72),IF(N718="R",G718,0))),0)</f>
        <v>0</v>
      </c>
      <c r="AB718" s="75" t="n">
        <f aca="false">IF(W718&lt;&gt;Y718,(IF(N718=0,G718*(INFORMAÇÕES!$Q$70/INFORMAÇÕES!$Q$72),IF(N718="C",G718,0))),0)</f>
        <v>0</v>
      </c>
      <c r="AC718" s="75" t="n">
        <f aca="false">IF(W718&lt;&gt;Y718,(IF(N718=0,G718*INFORMAÇÕES!$U$115,IF(N718="CF",G718,0))),0)</f>
        <v>0</v>
      </c>
      <c r="AD718" s="75" t="n">
        <f aca="false">IF(W718&lt;&gt;Y718,(IF(N718=0,G718*INFORMAÇÕES!$U$116,IF(N718="O",G718,0))),0)</f>
        <v>0</v>
      </c>
      <c r="AE718" s="75" t="n">
        <f aca="false">IF(E718&lt;&gt;0,G718,0)</f>
        <v>0</v>
      </c>
      <c r="AF718" s="75" t="n">
        <f aca="false">IF(W718&lt;&gt;Y718,(IF(N718=0,J718*(INFORMAÇÕES!$Q$89/INFORMAÇÕES!$Q$92),IF(N718="R",J718,0))),0)</f>
        <v>0</v>
      </c>
      <c r="AG718" s="75" t="n">
        <f aca="false">IF(W718&lt;&gt;Y718,(IF(N718=0,J718*(INFORMAÇÕES!$Q$90/INFORMAÇÕES!$Q$92),IF(N718="C",J718,0))),0)</f>
        <v>0</v>
      </c>
      <c r="AH718" s="75" t="n">
        <f aca="false">IF(W718&lt;&gt;Y718,(IF(N718="",J718*INFORMAÇÕES!$U$115,IF(N718="CF",J718,0))),0)</f>
        <v>0</v>
      </c>
      <c r="AI718" s="75" t="n">
        <f aca="false">IF(W718&lt;&gt;Y718,(IF(N718="",J718*INFORMAÇÕES!$U$116,IF(N718="O",J718,0))),0)</f>
        <v>0</v>
      </c>
      <c r="AJ718" s="75" t="n">
        <f aca="false">IF(H718&lt;&gt;0,J718,0)</f>
        <v>0</v>
      </c>
      <c r="AK718" s="75" t="n">
        <f aca="false">IF(K718&lt;&gt;0,L718,0)</f>
        <v>0</v>
      </c>
    </row>
    <row r="719" s="174" customFormat="true" ht="14.25" hidden="false" customHeight="false" outlineLevel="0" collapsed="false">
      <c r="A719" s="159" t="n">
        <v>707</v>
      </c>
      <c r="B719" s="160" t="n">
        <f aca="false">IF('ORÇ.GLOBAL P CAIXA'!$K718="EXEC.",0,'ORÇ.REPROG. P CAIXA'!B719)</f>
        <v>0</v>
      </c>
      <c r="C719" s="161" t="n">
        <f aca="false">IF('ORÇ.GLOBAL P CAIXA'!$K718="EXEC.",0,'ORÇ.REPROG. P CAIXA'!C719)</f>
        <v>0</v>
      </c>
      <c r="D719" s="162" t="n">
        <f aca="false">IF('ORÇ.GLOBAL P CAIXA'!$K718="EXEC.",0,'ORÇ.REPROG. P CAIXA'!D719)</f>
        <v>0</v>
      </c>
      <c r="E719" s="163" t="n">
        <f aca="false">IF('ORÇ.GLOBAL P CAIXA'!$K718="EXEC.",0,'ORÇ.REPROG. P CAIXA'!E719)</f>
        <v>0</v>
      </c>
      <c r="F719" s="163" t="n">
        <f aca="false">IF('ORÇ.GLOBAL P CAIXA'!K718="EXEC.",0,IF('ORÇ.GLOBAL EMPRESA'!G718&gt;0,'ORÇ.GLOBAL EMPRESA'!G718,'ORÇ.GLOBAL P CAIXA'!F718))</f>
        <v>0</v>
      </c>
      <c r="G719" s="163" t="n">
        <f aca="false">IF(E719&lt;&gt;0,ROUND(E719*F719,2),IF(AE719=0,(SUMIF($W$13:$W$1012,B719,$AE$13:$AE$1012)),AE719))</f>
        <v>0</v>
      </c>
      <c r="H719" s="661" t="n">
        <f aca="false">IF('ORÇ.GLOBAL P CAIXA'!K718="EXEC.",0,'ORÇ.REPROG. P CAIXA'!H719)</f>
        <v>0</v>
      </c>
      <c r="I719" s="661" t="n">
        <f aca="false">IF('ORÇ.GLOBAL P CAIXA'!K718="EXEC.",0,'ORÇ.REPROG. P CAIXA'!I719)</f>
        <v>0</v>
      </c>
      <c r="J719" s="163" t="n">
        <f aca="false">IF(H719&lt;&gt;0,ROUND(H719*I719,2),IF(AJ719=0,(SUMIF($W$13:$W$1012,B719,$AJ$13:$AJ$1012)),AJ719))</f>
        <v>0</v>
      </c>
      <c r="K719" s="163" t="n">
        <f aca="false">H719-E719</f>
        <v>0</v>
      </c>
      <c r="L719" s="163" t="n">
        <f aca="false">J719-G719</f>
        <v>0</v>
      </c>
      <c r="M719" s="662" t="str">
        <f aca="false">IF('ORÇ.GLOBAL P CAIXA'!K718="EXEC.","",IF('ORÇ.REPROG. P CAIXA'!M719&gt;0,'ORÇ.REPROG. P CAIXA'!M719,""))</f>
        <v/>
      </c>
      <c r="N719" s="663" t="str">
        <f aca="false">IF('ORÇ.GLOBAL P CAIXA'!K718="EXEC.","",IF('ORÇ.REPROG. P CAIXA'!N719&gt;0,'ORÇ.REPROG. P CAIXA'!N719,""))</f>
        <v/>
      </c>
      <c r="O719" s="166" t="str">
        <f aca="false">IF('ORÇ.GLOBAL P CAIXA'!$K718="EXEC.","",'ORÇ.REPROG. P CAIXA'!O719)</f>
        <v/>
      </c>
      <c r="P719" s="167"/>
      <c r="Q719" s="168" t="str">
        <f aca="false">IF(B719&gt;0,"ok","ocultar")</f>
        <v>ocultar</v>
      </c>
      <c r="R719" s="649"/>
      <c r="S719" s="649"/>
      <c r="T719" s="650"/>
      <c r="V719" s="88"/>
      <c r="W719" s="157" t="n">
        <f aca="false">IF(B719=0,W718,IF(ISNONTEXT(B719)=TRUE(),INT(B719),INT(LEFT(B719,FIND(".",B719)-1))))</f>
        <v>3</v>
      </c>
      <c r="X719" s="157" t="str">
        <f aca="false">IF(X720=1,1,IF(B719&lt;&gt;0,1,IF(C719&lt;&gt;0,1,IF(D719&lt;&gt;0,1,IF(E719&lt;&gt;0,1,"")))))</f>
        <v/>
      </c>
      <c r="Y719" s="157" t="str">
        <f aca="false">IF(W719=0," ",IF(W719&lt;&gt;W718,W719," "))</f>
        <v> </v>
      </c>
      <c r="Z719" s="88"/>
      <c r="AA719" s="75" t="n">
        <f aca="false">IF(W719&lt;&gt;Y719,(IF(N719=0,G719*(INFORMAÇÕES!$Q$69/INFORMAÇÕES!$Q$72),IF(N719="R",G719,0))),0)</f>
        <v>0</v>
      </c>
      <c r="AB719" s="75" t="n">
        <f aca="false">IF(W719&lt;&gt;Y719,(IF(N719=0,G719*(INFORMAÇÕES!$Q$70/INFORMAÇÕES!$Q$72),IF(N719="C",G719,0))),0)</f>
        <v>0</v>
      </c>
      <c r="AC719" s="75" t="n">
        <f aca="false">IF(W719&lt;&gt;Y719,(IF(N719=0,G719*INFORMAÇÕES!$U$115,IF(N719="CF",G719,0))),0)</f>
        <v>0</v>
      </c>
      <c r="AD719" s="75" t="n">
        <f aca="false">IF(W719&lt;&gt;Y719,(IF(N719=0,G719*INFORMAÇÕES!$U$116,IF(N719="O",G719,0))),0)</f>
        <v>0</v>
      </c>
      <c r="AE719" s="75" t="n">
        <f aca="false">IF(E719&lt;&gt;0,G719,0)</f>
        <v>0</v>
      </c>
      <c r="AF719" s="75" t="n">
        <f aca="false">IF(W719&lt;&gt;Y719,(IF(N719=0,J719*(INFORMAÇÕES!$Q$89/INFORMAÇÕES!$Q$92),IF(N719="R",J719,0))),0)</f>
        <v>0</v>
      </c>
      <c r="AG719" s="75" t="n">
        <f aca="false">IF(W719&lt;&gt;Y719,(IF(N719=0,J719*(INFORMAÇÕES!$Q$90/INFORMAÇÕES!$Q$92),IF(N719="C",J719,0))),0)</f>
        <v>0</v>
      </c>
      <c r="AH719" s="75" t="n">
        <f aca="false">IF(W719&lt;&gt;Y719,(IF(N719="",J719*INFORMAÇÕES!$U$115,IF(N719="CF",J719,0))),0)</f>
        <v>0</v>
      </c>
      <c r="AI719" s="75" t="n">
        <f aca="false">IF(W719&lt;&gt;Y719,(IF(N719="",J719*INFORMAÇÕES!$U$116,IF(N719="O",J719,0))),0)</f>
        <v>0</v>
      </c>
      <c r="AJ719" s="75" t="n">
        <f aca="false">IF(H719&lt;&gt;0,J719,0)</f>
        <v>0</v>
      </c>
      <c r="AK719" s="75" t="n">
        <f aca="false">IF(K719&lt;&gt;0,L719,0)</f>
        <v>0</v>
      </c>
    </row>
    <row r="720" s="174" customFormat="true" ht="14.25" hidden="false" customHeight="false" outlineLevel="0" collapsed="false">
      <c r="A720" s="159" t="n">
        <v>708</v>
      </c>
      <c r="B720" s="160" t="n">
        <f aca="false">IF('ORÇ.GLOBAL P CAIXA'!$K719="EXEC.",0,'ORÇ.REPROG. P CAIXA'!B720)</f>
        <v>0</v>
      </c>
      <c r="C720" s="161" t="n">
        <f aca="false">IF('ORÇ.GLOBAL P CAIXA'!$K719="EXEC.",0,'ORÇ.REPROG. P CAIXA'!C720)</f>
        <v>0</v>
      </c>
      <c r="D720" s="162" t="n">
        <f aca="false">IF('ORÇ.GLOBAL P CAIXA'!$K719="EXEC.",0,'ORÇ.REPROG. P CAIXA'!D720)</f>
        <v>0</v>
      </c>
      <c r="E720" s="163" t="n">
        <f aca="false">IF('ORÇ.GLOBAL P CAIXA'!$K719="EXEC.",0,'ORÇ.REPROG. P CAIXA'!E720)</f>
        <v>0</v>
      </c>
      <c r="F720" s="163" t="n">
        <f aca="false">IF('ORÇ.GLOBAL P CAIXA'!K719="EXEC.",0,IF('ORÇ.GLOBAL EMPRESA'!G719&gt;0,'ORÇ.GLOBAL EMPRESA'!G719,'ORÇ.GLOBAL P CAIXA'!F719))</f>
        <v>0</v>
      </c>
      <c r="G720" s="163" t="n">
        <f aca="false">IF(E720&lt;&gt;0,ROUND(E720*F720,2),IF(AE720=0,(SUMIF($W$13:$W$1012,B720,$AE$13:$AE$1012)),AE720))</f>
        <v>0</v>
      </c>
      <c r="H720" s="661" t="n">
        <f aca="false">IF('ORÇ.GLOBAL P CAIXA'!K719="EXEC.",0,'ORÇ.REPROG. P CAIXA'!H720)</f>
        <v>0</v>
      </c>
      <c r="I720" s="661" t="n">
        <f aca="false">IF('ORÇ.GLOBAL P CAIXA'!K719="EXEC.",0,'ORÇ.REPROG. P CAIXA'!I720)</f>
        <v>0</v>
      </c>
      <c r="J720" s="163" t="n">
        <f aca="false">IF(H720&lt;&gt;0,ROUND(H720*I720,2),IF(AJ720=0,(SUMIF($W$13:$W$1012,B720,$AJ$13:$AJ$1012)),AJ720))</f>
        <v>0</v>
      </c>
      <c r="K720" s="163" t="n">
        <f aca="false">H720-E720</f>
        <v>0</v>
      </c>
      <c r="L720" s="163" t="n">
        <f aca="false">J720-G720</f>
        <v>0</v>
      </c>
      <c r="M720" s="662" t="str">
        <f aca="false">IF('ORÇ.GLOBAL P CAIXA'!K719="EXEC.","",IF('ORÇ.REPROG. P CAIXA'!M720&gt;0,'ORÇ.REPROG. P CAIXA'!M720,""))</f>
        <v/>
      </c>
      <c r="N720" s="663" t="str">
        <f aca="false">IF('ORÇ.GLOBAL P CAIXA'!K719="EXEC.","",IF('ORÇ.REPROG. P CAIXA'!N720&gt;0,'ORÇ.REPROG. P CAIXA'!N720,""))</f>
        <v/>
      </c>
      <c r="O720" s="166" t="str">
        <f aca="false">IF('ORÇ.GLOBAL P CAIXA'!$K719="EXEC.","",'ORÇ.REPROG. P CAIXA'!O720)</f>
        <v/>
      </c>
      <c r="P720" s="167"/>
      <c r="Q720" s="168" t="str">
        <f aca="false">IF(B720&gt;0,"ok","ocultar")</f>
        <v>ocultar</v>
      </c>
      <c r="R720" s="649"/>
      <c r="S720" s="649"/>
      <c r="T720" s="650"/>
      <c r="V720" s="88"/>
      <c r="W720" s="157" t="n">
        <f aca="false">IF(B720=0,W719,IF(ISNONTEXT(B720)=TRUE(),INT(B720),INT(LEFT(B720,FIND(".",B720)-1))))</f>
        <v>3</v>
      </c>
      <c r="X720" s="157" t="str">
        <f aca="false">IF(X721=1,1,IF(B720&lt;&gt;0,1,IF(C720&lt;&gt;0,1,IF(D720&lt;&gt;0,1,IF(E720&lt;&gt;0,1,"")))))</f>
        <v/>
      </c>
      <c r="Y720" s="157" t="str">
        <f aca="false">IF(W720=0," ",IF(W720&lt;&gt;W719,W720," "))</f>
        <v> </v>
      </c>
      <c r="Z720" s="88"/>
      <c r="AA720" s="75" t="n">
        <f aca="false">IF(W720&lt;&gt;Y720,(IF(N720=0,G720*(INFORMAÇÕES!$Q$69/INFORMAÇÕES!$Q$72),IF(N720="R",G720,0))),0)</f>
        <v>0</v>
      </c>
      <c r="AB720" s="75" t="n">
        <f aca="false">IF(W720&lt;&gt;Y720,(IF(N720=0,G720*(INFORMAÇÕES!$Q$70/INFORMAÇÕES!$Q$72),IF(N720="C",G720,0))),0)</f>
        <v>0</v>
      </c>
      <c r="AC720" s="75" t="n">
        <f aca="false">IF(W720&lt;&gt;Y720,(IF(N720=0,G720*INFORMAÇÕES!$U$115,IF(N720="CF",G720,0))),0)</f>
        <v>0</v>
      </c>
      <c r="AD720" s="75" t="n">
        <f aca="false">IF(W720&lt;&gt;Y720,(IF(N720=0,G720*INFORMAÇÕES!$U$116,IF(N720="O",G720,0))),0)</f>
        <v>0</v>
      </c>
      <c r="AE720" s="75" t="n">
        <f aca="false">IF(E720&lt;&gt;0,G720,0)</f>
        <v>0</v>
      </c>
      <c r="AF720" s="75" t="n">
        <f aca="false">IF(W720&lt;&gt;Y720,(IF(N720=0,J720*(INFORMAÇÕES!$Q$89/INFORMAÇÕES!$Q$92),IF(N720="R",J720,0))),0)</f>
        <v>0</v>
      </c>
      <c r="AG720" s="75" t="n">
        <f aca="false">IF(W720&lt;&gt;Y720,(IF(N720=0,J720*(INFORMAÇÕES!$Q$90/INFORMAÇÕES!$Q$92),IF(N720="C",J720,0))),0)</f>
        <v>0</v>
      </c>
      <c r="AH720" s="75" t="n">
        <f aca="false">IF(W720&lt;&gt;Y720,(IF(N720="",J720*INFORMAÇÕES!$U$115,IF(N720="CF",J720,0))),0)</f>
        <v>0</v>
      </c>
      <c r="AI720" s="75" t="n">
        <f aca="false">IF(W720&lt;&gt;Y720,(IF(N720="",J720*INFORMAÇÕES!$U$116,IF(N720="O",J720,0))),0)</f>
        <v>0</v>
      </c>
      <c r="AJ720" s="75" t="n">
        <f aca="false">IF(H720&lt;&gt;0,J720,0)</f>
        <v>0</v>
      </c>
      <c r="AK720" s="75" t="n">
        <f aca="false">IF(K720&lt;&gt;0,L720,0)</f>
        <v>0</v>
      </c>
    </row>
    <row r="721" s="174" customFormat="true" ht="14.25" hidden="false" customHeight="false" outlineLevel="0" collapsed="false">
      <c r="A721" s="159" t="n">
        <v>709</v>
      </c>
      <c r="B721" s="160" t="n">
        <f aca="false">IF('ORÇ.GLOBAL P CAIXA'!$K720="EXEC.",0,'ORÇ.REPROG. P CAIXA'!B721)</f>
        <v>0</v>
      </c>
      <c r="C721" s="161" t="n">
        <f aca="false">IF('ORÇ.GLOBAL P CAIXA'!$K720="EXEC.",0,'ORÇ.REPROG. P CAIXA'!C721)</f>
        <v>0</v>
      </c>
      <c r="D721" s="162" t="n">
        <f aca="false">IF('ORÇ.GLOBAL P CAIXA'!$K720="EXEC.",0,'ORÇ.REPROG. P CAIXA'!D721)</f>
        <v>0</v>
      </c>
      <c r="E721" s="163" t="n">
        <f aca="false">IF('ORÇ.GLOBAL P CAIXA'!$K720="EXEC.",0,'ORÇ.REPROG. P CAIXA'!E721)</f>
        <v>0</v>
      </c>
      <c r="F721" s="163" t="n">
        <f aca="false">IF('ORÇ.GLOBAL P CAIXA'!K720="EXEC.",0,IF('ORÇ.GLOBAL EMPRESA'!G720&gt;0,'ORÇ.GLOBAL EMPRESA'!G720,'ORÇ.GLOBAL P CAIXA'!F720))</f>
        <v>0</v>
      </c>
      <c r="G721" s="163" t="n">
        <f aca="false">IF(E721&lt;&gt;0,ROUND(E721*F721,2),IF(AE721=0,(SUMIF($W$13:$W$1012,B721,$AE$13:$AE$1012)),AE721))</f>
        <v>0</v>
      </c>
      <c r="H721" s="661" t="n">
        <f aca="false">IF('ORÇ.GLOBAL P CAIXA'!K720="EXEC.",0,'ORÇ.REPROG. P CAIXA'!H721)</f>
        <v>0</v>
      </c>
      <c r="I721" s="661" t="n">
        <f aca="false">IF('ORÇ.GLOBAL P CAIXA'!K720="EXEC.",0,'ORÇ.REPROG. P CAIXA'!I721)</f>
        <v>0</v>
      </c>
      <c r="J721" s="163" t="n">
        <f aca="false">IF(H721&lt;&gt;0,ROUND(H721*I721,2),IF(AJ721=0,(SUMIF($W$13:$W$1012,B721,$AJ$13:$AJ$1012)),AJ721))</f>
        <v>0</v>
      </c>
      <c r="K721" s="163" t="n">
        <f aca="false">H721-E721</f>
        <v>0</v>
      </c>
      <c r="L721" s="163" t="n">
        <f aca="false">J721-G721</f>
        <v>0</v>
      </c>
      <c r="M721" s="662" t="str">
        <f aca="false">IF('ORÇ.GLOBAL P CAIXA'!K720="EXEC.","",IF('ORÇ.REPROG. P CAIXA'!M721&gt;0,'ORÇ.REPROG. P CAIXA'!M721,""))</f>
        <v/>
      </c>
      <c r="N721" s="663" t="str">
        <f aca="false">IF('ORÇ.GLOBAL P CAIXA'!K720="EXEC.","",IF('ORÇ.REPROG. P CAIXA'!N721&gt;0,'ORÇ.REPROG. P CAIXA'!N721,""))</f>
        <v/>
      </c>
      <c r="O721" s="166" t="str">
        <f aca="false">IF('ORÇ.GLOBAL P CAIXA'!$K720="EXEC.","",'ORÇ.REPROG. P CAIXA'!O721)</f>
        <v/>
      </c>
      <c r="P721" s="167"/>
      <c r="Q721" s="168" t="str">
        <f aca="false">IF(B721&gt;0,"ok","ocultar")</f>
        <v>ocultar</v>
      </c>
      <c r="R721" s="649"/>
      <c r="S721" s="649"/>
      <c r="T721" s="650"/>
      <c r="V721" s="88"/>
      <c r="W721" s="157" t="n">
        <f aca="false">IF(B721=0,W720,IF(ISNONTEXT(B721)=TRUE(),INT(B721),INT(LEFT(B721,FIND(".",B721)-1))))</f>
        <v>3</v>
      </c>
      <c r="X721" s="157" t="str">
        <f aca="false">IF(X722=1,1,IF(B721&lt;&gt;0,1,IF(C721&lt;&gt;0,1,IF(D721&lt;&gt;0,1,IF(E721&lt;&gt;0,1,"")))))</f>
        <v/>
      </c>
      <c r="Y721" s="157" t="str">
        <f aca="false">IF(W721=0," ",IF(W721&lt;&gt;W720,W721," "))</f>
        <v> </v>
      </c>
      <c r="Z721" s="88"/>
      <c r="AA721" s="75" t="n">
        <f aca="false">IF(W721&lt;&gt;Y721,(IF(N721=0,G721*(INFORMAÇÕES!$Q$69/INFORMAÇÕES!$Q$72),IF(N721="R",G721,0))),0)</f>
        <v>0</v>
      </c>
      <c r="AB721" s="75" t="n">
        <f aca="false">IF(W721&lt;&gt;Y721,(IF(N721=0,G721*(INFORMAÇÕES!$Q$70/INFORMAÇÕES!$Q$72),IF(N721="C",G721,0))),0)</f>
        <v>0</v>
      </c>
      <c r="AC721" s="75" t="n">
        <f aca="false">IF(W721&lt;&gt;Y721,(IF(N721=0,G721*INFORMAÇÕES!$U$115,IF(N721="CF",G721,0))),0)</f>
        <v>0</v>
      </c>
      <c r="AD721" s="75" t="n">
        <f aca="false">IF(W721&lt;&gt;Y721,(IF(N721=0,G721*INFORMAÇÕES!$U$116,IF(N721="O",G721,0))),0)</f>
        <v>0</v>
      </c>
      <c r="AE721" s="75" t="n">
        <f aca="false">IF(E721&lt;&gt;0,G721,0)</f>
        <v>0</v>
      </c>
      <c r="AF721" s="75" t="n">
        <f aca="false">IF(W721&lt;&gt;Y721,(IF(N721=0,J721*(INFORMAÇÕES!$Q$89/INFORMAÇÕES!$Q$92),IF(N721="R",J721,0))),0)</f>
        <v>0</v>
      </c>
      <c r="AG721" s="75" t="n">
        <f aca="false">IF(W721&lt;&gt;Y721,(IF(N721=0,J721*(INFORMAÇÕES!$Q$90/INFORMAÇÕES!$Q$92),IF(N721="C",J721,0))),0)</f>
        <v>0</v>
      </c>
      <c r="AH721" s="75" t="n">
        <f aca="false">IF(W721&lt;&gt;Y721,(IF(N721="",J721*INFORMAÇÕES!$U$115,IF(N721="CF",J721,0))),0)</f>
        <v>0</v>
      </c>
      <c r="AI721" s="75" t="n">
        <f aca="false">IF(W721&lt;&gt;Y721,(IF(N721="",J721*INFORMAÇÕES!$U$116,IF(N721="O",J721,0))),0)</f>
        <v>0</v>
      </c>
      <c r="AJ721" s="75" t="n">
        <f aca="false">IF(H721&lt;&gt;0,J721,0)</f>
        <v>0</v>
      </c>
      <c r="AK721" s="75" t="n">
        <f aca="false">IF(K721&lt;&gt;0,L721,0)</f>
        <v>0</v>
      </c>
    </row>
    <row r="722" s="174" customFormat="true" ht="14.25" hidden="false" customHeight="false" outlineLevel="0" collapsed="false">
      <c r="A722" s="159" t="n">
        <v>710</v>
      </c>
      <c r="B722" s="160" t="n">
        <f aca="false">IF('ORÇ.GLOBAL P CAIXA'!$K721="EXEC.",0,'ORÇ.REPROG. P CAIXA'!B722)</f>
        <v>0</v>
      </c>
      <c r="C722" s="161" t="n">
        <f aca="false">IF('ORÇ.GLOBAL P CAIXA'!$K721="EXEC.",0,'ORÇ.REPROG. P CAIXA'!C722)</f>
        <v>0</v>
      </c>
      <c r="D722" s="162" t="n">
        <f aca="false">IF('ORÇ.GLOBAL P CAIXA'!$K721="EXEC.",0,'ORÇ.REPROG. P CAIXA'!D722)</f>
        <v>0</v>
      </c>
      <c r="E722" s="163" t="n">
        <f aca="false">IF('ORÇ.GLOBAL P CAIXA'!$K721="EXEC.",0,'ORÇ.REPROG. P CAIXA'!E722)</f>
        <v>0</v>
      </c>
      <c r="F722" s="163" t="n">
        <f aca="false">IF('ORÇ.GLOBAL P CAIXA'!K721="EXEC.",0,IF('ORÇ.GLOBAL EMPRESA'!G721&gt;0,'ORÇ.GLOBAL EMPRESA'!G721,'ORÇ.GLOBAL P CAIXA'!F721))</f>
        <v>0</v>
      </c>
      <c r="G722" s="163" t="n">
        <f aca="false">IF(E722&lt;&gt;0,ROUND(E722*F722,2),IF(AE722=0,(SUMIF($W$13:$W$1012,B722,$AE$13:$AE$1012)),AE722))</f>
        <v>0</v>
      </c>
      <c r="H722" s="661" t="n">
        <f aca="false">IF('ORÇ.GLOBAL P CAIXA'!K721="EXEC.",0,'ORÇ.REPROG. P CAIXA'!H722)</f>
        <v>0</v>
      </c>
      <c r="I722" s="661" t="n">
        <f aca="false">IF('ORÇ.GLOBAL P CAIXA'!K721="EXEC.",0,'ORÇ.REPROG. P CAIXA'!I722)</f>
        <v>0</v>
      </c>
      <c r="J722" s="163" t="n">
        <f aca="false">IF(H722&lt;&gt;0,ROUND(H722*I722,2),IF(AJ722=0,(SUMIF($W$13:$W$1012,B722,$AJ$13:$AJ$1012)),AJ722))</f>
        <v>0</v>
      </c>
      <c r="K722" s="163" t="n">
        <f aca="false">H722-E722</f>
        <v>0</v>
      </c>
      <c r="L722" s="163" t="n">
        <f aca="false">J722-G722</f>
        <v>0</v>
      </c>
      <c r="M722" s="662" t="str">
        <f aca="false">IF('ORÇ.GLOBAL P CAIXA'!K721="EXEC.","",IF('ORÇ.REPROG. P CAIXA'!M722&gt;0,'ORÇ.REPROG. P CAIXA'!M722,""))</f>
        <v/>
      </c>
      <c r="N722" s="663" t="str">
        <f aca="false">IF('ORÇ.GLOBAL P CAIXA'!K721="EXEC.","",IF('ORÇ.REPROG. P CAIXA'!N722&gt;0,'ORÇ.REPROG. P CAIXA'!N722,""))</f>
        <v/>
      </c>
      <c r="O722" s="166" t="str">
        <f aca="false">IF('ORÇ.GLOBAL P CAIXA'!$K721="EXEC.","",'ORÇ.REPROG. P CAIXA'!O722)</f>
        <v/>
      </c>
      <c r="P722" s="167"/>
      <c r="Q722" s="168" t="str">
        <f aca="false">IF(B722&gt;0,"ok","ocultar")</f>
        <v>ocultar</v>
      </c>
      <c r="R722" s="649"/>
      <c r="S722" s="649"/>
      <c r="T722" s="650"/>
      <c r="V722" s="88"/>
      <c r="W722" s="157" t="n">
        <f aca="false">IF(B722=0,W721,IF(ISNONTEXT(B722)=TRUE(),INT(B722),INT(LEFT(B722,FIND(".",B722)-1))))</f>
        <v>3</v>
      </c>
      <c r="X722" s="157" t="str">
        <f aca="false">IF(X723=1,1,IF(B722&lt;&gt;0,1,IF(C722&lt;&gt;0,1,IF(D722&lt;&gt;0,1,IF(E722&lt;&gt;0,1,"")))))</f>
        <v/>
      </c>
      <c r="Y722" s="157" t="str">
        <f aca="false">IF(W722=0," ",IF(W722&lt;&gt;W721,W722," "))</f>
        <v> </v>
      </c>
      <c r="Z722" s="88"/>
      <c r="AA722" s="75" t="n">
        <f aca="false">IF(W722&lt;&gt;Y722,(IF(N722=0,G722*(INFORMAÇÕES!$Q$69/INFORMAÇÕES!$Q$72),IF(N722="R",G722,0))),0)</f>
        <v>0</v>
      </c>
      <c r="AB722" s="75" t="n">
        <f aca="false">IF(W722&lt;&gt;Y722,(IF(N722=0,G722*(INFORMAÇÕES!$Q$70/INFORMAÇÕES!$Q$72),IF(N722="C",G722,0))),0)</f>
        <v>0</v>
      </c>
      <c r="AC722" s="75" t="n">
        <f aca="false">IF(W722&lt;&gt;Y722,(IF(N722=0,G722*INFORMAÇÕES!$U$115,IF(N722="CF",G722,0))),0)</f>
        <v>0</v>
      </c>
      <c r="AD722" s="75" t="n">
        <f aca="false">IF(W722&lt;&gt;Y722,(IF(N722=0,G722*INFORMAÇÕES!$U$116,IF(N722="O",G722,0))),0)</f>
        <v>0</v>
      </c>
      <c r="AE722" s="75" t="n">
        <f aca="false">IF(E722&lt;&gt;0,G722,0)</f>
        <v>0</v>
      </c>
      <c r="AF722" s="75" t="n">
        <f aca="false">IF(W722&lt;&gt;Y722,(IF(N722=0,J722*(INFORMAÇÕES!$Q$89/INFORMAÇÕES!$Q$92),IF(N722="R",J722,0))),0)</f>
        <v>0</v>
      </c>
      <c r="AG722" s="75" t="n">
        <f aca="false">IF(W722&lt;&gt;Y722,(IF(N722=0,J722*(INFORMAÇÕES!$Q$90/INFORMAÇÕES!$Q$92),IF(N722="C",J722,0))),0)</f>
        <v>0</v>
      </c>
      <c r="AH722" s="75" t="n">
        <f aca="false">IF(W722&lt;&gt;Y722,(IF(N722="",J722*INFORMAÇÕES!$U$115,IF(N722="CF",J722,0))),0)</f>
        <v>0</v>
      </c>
      <c r="AI722" s="75" t="n">
        <f aca="false">IF(W722&lt;&gt;Y722,(IF(N722="",J722*INFORMAÇÕES!$U$116,IF(N722="O",J722,0))),0)</f>
        <v>0</v>
      </c>
      <c r="AJ722" s="75" t="n">
        <f aca="false">IF(H722&lt;&gt;0,J722,0)</f>
        <v>0</v>
      </c>
      <c r="AK722" s="75" t="n">
        <f aca="false">IF(K722&lt;&gt;0,L722,0)</f>
        <v>0</v>
      </c>
    </row>
    <row r="723" s="174" customFormat="true" ht="14.25" hidden="false" customHeight="false" outlineLevel="0" collapsed="false">
      <c r="A723" s="159" t="n">
        <v>711</v>
      </c>
      <c r="B723" s="160" t="n">
        <f aca="false">IF('ORÇ.GLOBAL P CAIXA'!$K722="EXEC.",0,'ORÇ.REPROG. P CAIXA'!B723)</f>
        <v>0</v>
      </c>
      <c r="C723" s="161" t="n">
        <f aca="false">IF('ORÇ.GLOBAL P CAIXA'!$K722="EXEC.",0,'ORÇ.REPROG. P CAIXA'!C723)</f>
        <v>0</v>
      </c>
      <c r="D723" s="162" t="n">
        <f aca="false">IF('ORÇ.GLOBAL P CAIXA'!$K722="EXEC.",0,'ORÇ.REPROG. P CAIXA'!D723)</f>
        <v>0</v>
      </c>
      <c r="E723" s="163" t="n">
        <f aca="false">IF('ORÇ.GLOBAL P CAIXA'!$K722="EXEC.",0,'ORÇ.REPROG. P CAIXA'!E723)</f>
        <v>0</v>
      </c>
      <c r="F723" s="163" t="n">
        <f aca="false">IF('ORÇ.GLOBAL P CAIXA'!K722="EXEC.",0,IF('ORÇ.GLOBAL EMPRESA'!G722&gt;0,'ORÇ.GLOBAL EMPRESA'!G722,'ORÇ.GLOBAL P CAIXA'!F722))</f>
        <v>0</v>
      </c>
      <c r="G723" s="163" t="n">
        <f aca="false">IF(E723&lt;&gt;0,ROUND(E723*F723,2),IF(AE723=0,(SUMIF($W$13:$W$1012,B723,$AE$13:$AE$1012)),AE723))</f>
        <v>0</v>
      </c>
      <c r="H723" s="661" t="n">
        <f aca="false">IF('ORÇ.GLOBAL P CAIXA'!K722="EXEC.",0,'ORÇ.REPROG. P CAIXA'!H723)</f>
        <v>0</v>
      </c>
      <c r="I723" s="661" t="n">
        <f aca="false">IF('ORÇ.GLOBAL P CAIXA'!K722="EXEC.",0,'ORÇ.REPROG. P CAIXA'!I723)</f>
        <v>0</v>
      </c>
      <c r="J723" s="163" t="n">
        <f aca="false">IF(H723&lt;&gt;0,ROUND(H723*I723,2),IF(AJ723=0,(SUMIF($W$13:$W$1012,B723,$AJ$13:$AJ$1012)),AJ723))</f>
        <v>0</v>
      </c>
      <c r="K723" s="163" t="n">
        <f aca="false">H723-E723</f>
        <v>0</v>
      </c>
      <c r="L723" s="163" t="n">
        <f aca="false">J723-G723</f>
        <v>0</v>
      </c>
      <c r="M723" s="662" t="str">
        <f aca="false">IF('ORÇ.GLOBAL P CAIXA'!K722="EXEC.","",IF('ORÇ.REPROG. P CAIXA'!M723&gt;0,'ORÇ.REPROG. P CAIXA'!M723,""))</f>
        <v/>
      </c>
      <c r="N723" s="663" t="str">
        <f aca="false">IF('ORÇ.GLOBAL P CAIXA'!K722="EXEC.","",IF('ORÇ.REPROG. P CAIXA'!N723&gt;0,'ORÇ.REPROG. P CAIXA'!N723,""))</f>
        <v/>
      </c>
      <c r="O723" s="166" t="str">
        <f aca="false">IF('ORÇ.GLOBAL P CAIXA'!$K722="EXEC.","",'ORÇ.REPROG. P CAIXA'!O723)</f>
        <v/>
      </c>
      <c r="P723" s="167"/>
      <c r="Q723" s="168" t="str">
        <f aca="false">IF(B723&gt;0,"ok","ocultar")</f>
        <v>ocultar</v>
      </c>
      <c r="R723" s="649"/>
      <c r="S723" s="649"/>
      <c r="T723" s="650"/>
      <c r="V723" s="88"/>
      <c r="W723" s="157" t="n">
        <f aca="false">IF(B723=0,W722,IF(ISNONTEXT(B723)=TRUE(),INT(B723),INT(LEFT(B723,FIND(".",B723)-1))))</f>
        <v>3</v>
      </c>
      <c r="X723" s="157" t="str">
        <f aca="false">IF(X724=1,1,IF(B723&lt;&gt;0,1,IF(C723&lt;&gt;0,1,IF(D723&lt;&gt;0,1,IF(E723&lt;&gt;0,1,"")))))</f>
        <v/>
      </c>
      <c r="Y723" s="157" t="str">
        <f aca="false">IF(W723=0," ",IF(W723&lt;&gt;W722,W723," "))</f>
        <v> </v>
      </c>
      <c r="Z723" s="88"/>
      <c r="AA723" s="75" t="n">
        <f aca="false">IF(W723&lt;&gt;Y723,(IF(N723=0,G723*(INFORMAÇÕES!$Q$69/INFORMAÇÕES!$Q$72),IF(N723="R",G723,0))),0)</f>
        <v>0</v>
      </c>
      <c r="AB723" s="75" t="n">
        <f aca="false">IF(W723&lt;&gt;Y723,(IF(N723=0,G723*(INFORMAÇÕES!$Q$70/INFORMAÇÕES!$Q$72),IF(N723="C",G723,0))),0)</f>
        <v>0</v>
      </c>
      <c r="AC723" s="75" t="n">
        <f aca="false">IF(W723&lt;&gt;Y723,(IF(N723=0,G723*INFORMAÇÕES!$U$115,IF(N723="CF",G723,0))),0)</f>
        <v>0</v>
      </c>
      <c r="AD723" s="75" t="n">
        <f aca="false">IF(W723&lt;&gt;Y723,(IF(N723=0,G723*INFORMAÇÕES!$U$116,IF(N723="O",G723,0))),0)</f>
        <v>0</v>
      </c>
      <c r="AE723" s="75" t="n">
        <f aca="false">IF(E723&lt;&gt;0,G723,0)</f>
        <v>0</v>
      </c>
      <c r="AF723" s="75" t="n">
        <f aca="false">IF(W723&lt;&gt;Y723,(IF(N723=0,J723*(INFORMAÇÕES!$Q$89/INFORMAÇÕES!$Q$92),IF(N723="R",J723,0))),0)</f>
        <v>0</v>
      </c>
      <c r="AG723" s="75" t="n">
        <f aca="false">IF(W723&lt;&gt;Y723,(IF(N723=0,J723*(INFORMAÇÕES!$Q$90/INFORMAÇÕES!$Q$92),IF(N723="C",J723,0))),0)</f>
        <v>0</v>
      </c>
      <c r="AH723" s="75" t="n">
        <f aca="false">IF(W723&lt;&gt;Y723,(IF(N723="",J723*INFORMAÇÕES!$U$115,IF(N723="CF",J723,0))),0)</f>
        <v>0</v>
      </c>
      <c r="AI723" s="75" t="n">
        <f aca="false">IF(W723&lt;&gt;Y723,(IF(N723="",J723*INFORMAÇÕES!$U$116,IF(N723="O",J723,0))),0)</f>
        <v>0</v>
      </c>
      <c r="AJ723" s="75" t="n">
        <f aca="false">IF(H723&lt;&gt;0,J723,0)</f>
        <v>0</v>
      </c>
      <c r="AK723" s="75" t="n">
        <f aca="false">IF(K723&lt;&gt;0,L723,0)</f>
        <v>0</v>
      </c>
    </row>
    <row r="724" s="174" customFormat="true" ht="14.25" hidden="false" customHeight="false" outlineLevel="0" collapsed="false">
      <c r="A724" s="159" t="n">
        <v>712</v>
      </c>
      <c r="B724" s="160" t="n">
        <f aca="false">IF('ORÇ.GLOBAL P CAIXA'!$K723="EXEC.",0,'ORÇ.REPROG. P CAIXA'!B724)</f>
        <v>0</v>
      </c>
      <c r="C724" s="161" t="n">
        <f aca="false">IF('ORÇ.GLOBAL P CAIXA'!$K723="EXEC.",0,'ORÇ.REPROG. P CAIXA'!C724)</f>
        <v>0</v>
      </c>
      <c r="D724" s="162" t="n">
        <f aca="false">IF('ORÇ.GLOBAL P CAIXA'!$K723="EXEC.",0,'ORÇ.REPROG. P CAIXA'!D724)</f>
        <v>0</v>
      </c>
      <c r="E724" s="163" t="n">
        <f aca="false">IF('ORÇ.GLOBAL P CAIXA'!$K723="EXEC.",0,'ORÇ.REPROG. P CAIXA'!E724)</f>
        <v>0</v>
      </c>
      <c r="F724" s="163" t="n">
        <f aca="false">IF('ORÇ.GLOBAL P CAIXA'!K723="EXEC.",0,IF('ORÇ.GLOBAL EMPRESA'!G723&gt;0,'ORÇ.GLOBAL EMPRESA'!G723,'ORÇ.GLOBAL P CAIXA'!F723))</f>
        <v>0</v>
      </c>
      <c r="G724" s="163" t="n">
        <f aca="false">IF(E724&lt;&gt;0,ROUND(E724*F724,2),IF(AE724=0,(SUMIF($W$13:$W$1012,B724,$AE$13:$AE$1012)),AE724))</f>
        <v>0</v>
      </c>
      <c r="H724" s="661" t="n">
        <f aca="false">IF('ORÇ.GLOBAL P CAIXA'!K723="EXEC.",0,'ORÇ.REPROG. P CAIXA'!H724)</f>
        <v>0</v>
      </c>
      <c r="I724" s="661" t="n">
        <f aca="false">IF('ORÇ.GLOBAL P CAIXA'!K723="EXEC.",0,'ORÇ.REPROG. P CAIXA'!I724)</f>
        <v>0</v>
      </c>
      <c r="J724" s="163" t="n">
        <f aca="false">IF(H724&lt;&gt;0,ROUND(H724*I724,2),IF(AJ724=0,(SUMIF($W$13:$W$1012,B724,$AJ$13:$AJ$1012)),AJ724))</f>
        <v>0</v>
      </c>
      <c r="K724" s="163" t="n">
        <f aca="false">H724-E724</f>
        <v>0</v>
      </c>
      <c r="L724" s="163" t="n">
        <f aca="false">J724-G724</f>
        <v>0</v>
      </c>
      <c r="M724" s="662" t="str">
        <f aca="false">IF('ORÇ.GLOBAL P CAIXA'!K723="EXEC.","",IF('ORÇ.REPROG. P CAIXA'!M724&gt;0,'ORÇ.REPROG. P CAIXA'!M724,""))</f>
        <v/>
      </c>
      <c r="N724" s="663" t="str">
        <f aca="false">IF('ORÇ.GLOBAL P CAIXA'!K723="EXEC.","",IF('ORÇ.REPROG. P CAIXA'!N724&gt;0,'ORÇ.REPROG. P CAIXA'!N724,""))</f>
        <v/>
      </c>
      <c r="O724" s="166" t="str">
        <f aca="false">IF('ORÇ.GLOBAL P CAIXA'!$K723="EXEC.","",'ORÇ.REPROG. P CAIXA'!O724)</f>
        <v/>
      </c>
      <c r="P724" s="167"/>
      <c r="Q724" s="168" t="str">
        <f aca="false">IF(B724&gt;0,"ok","ocultar")</f>
        <v>ocultar</v>
      </c>
      <c r="R724" s="649"/>
      <c r="S724" s="649"/>
      <c r="T724" s="650"/>
      <c r="V724" s="88"/>
      <c r="W724" s="157" t="n">
        <f aca="false">IF(B724=0,W723,IF(ISNONTEXT(B724)=TRUE(),INT(B724),INT(LEFT(B724,FIND(".",B724)-1))))</f>
        <v>3</v>
      </c>
      <c r="X724" s="157" t="str">
        <f aca="false">IF(X725=1,1,IF(B724&lt;&gt;0,1,IF(C724&lt;&gt;0,1,IF(D724&lt;&gt;0,1,IF(E724&lt;&gt;0,1,"")))))</f>
        <v/>
      </c>
      <c r="Y724" s="157" t="str">
        <f aca="false">IF(W724=0," ",IF(W724&lt;&gt;W723,W724," "))</f>
        <v> </v>
      </c>
      <c r="Z724" s="88"/>
      <c r="AA724" s="75" t="n">
        <f aca="false">IF(W724&lt;&gt;Y724,(IF(N724=0,G724*(INFORMAÇÕES!$Q$69/INFORMAÇÕES!$Q$72),IF(N724="R",G724,0))),0)</f>
        <v>0</v>
      </c>
      <c r="AB724" s="75" t="n">
        <f aca="false">IF(W724&lt;&gt;Y724,(IF(N724=0,G724*(INFORMAÇÕES!$Q$70/INFORMAÇÕES!$Q$72),IF(N724="C",G724,0))),0)</f>
        <v>0</v>
      </c>
      <c r="AC724" s="75" t="n">
        <f aca="false">IF(W724&lt;&gt;Y724,(IF(N724=0,G724*INFORMAÇÕES!$U$115,IF(N724="CF",G724,0))),0)</f>
        <v>0</v>
      </c>
      <c r="AD724" s="75" t="n">
        <f aca="false">IF(W724&lt;&gt;Y724,(IF(N724=0,G724*INFORMAÇÕES!$U$116,IF(N724="O",G724,0))),0)</f>
        <v>0</v>
      </c>
      <c r="AE724" s="75" t="n">
        <f aca="false">IF(E724&lt;&gt;0,G724,0)</f>
        <v>0</v>
      </c>
      <c r="AF724" s="75" t="n">
        <f aca="false">IF(W724&lt;&gt;Y724,(IF(N724=0,J724*(INFORMAÇÕES!$Q$89/INFORMAÇÕES!$Q$92),IF(N724="R",J724,0))),0)</f>
        <v>0</v>
      </c>
      <c r="AG724" s="75" t="n">
        <f aca="false">IF(W724&lt;&gt;Y724,(IF(N724=0,J724*(INFORMAÇÕES!$Q$90/INFORMAÇÕES!$Q$92),IF(N724="C",J724,0))),0)</f>
        <v>0</v>
      </c>
      <c r="AH724" s="75" t="n">
        <f aca="false">IF(W724&lt;&gt;Y724,(IF(N724="",J724*INFORMAÇÕES!$U$115,IF(N724="CF",J724,0))),0)</f>
        <v>0</v>
      </c>
      <c r="AI724" s="75" t="n">
        <f aca="false">IF(W724&lt;&gt;Y724,(IF(N724="",J724*INFORMAÇÕES!$U$116,IF(N724="O",J724,0))),0)</f>
        <v>0</v>
      </c>
      <c r="AJ724" s="75" t="n">
        <f aca="false">IF(H724&lt;&gt;0,J724,0)</f>
        <v>0</v>
      </c>
      <c r="AK724" s="75" t="n">
        <f aca="false">IF(K724&lt;&gt;0,L724,0)</f>
        <v>0</v>
      </c>
    </row>
    <row r="725" s="174" customFormat="true" ht="14.25" hidden="false" customHeight="false" outlineLevel="0" collapsed="false">
      <c r="A725" s="159" t="n">
        <v>713</v>
      </c>
      <c r="B725" s="160" t="n">
        <f aca="false">IF('ORÇ.GLOBAL P CAIXA'!$K724="EXEC.",0,'ORÇ.REPROG. P CAIXA'!B725)</f>
        <v>0</v>
      </c>
      <c r="C725" s="161" t="n">
        <f aca="false">IF('ORÇ.GLOBAL P CAIXA'!$K724="EXEC.",0,'ORÇ.REPROG. P CAIXA'!C725)</f>
        <v>0</v>
      </c>
      <c r="D725" s="162" t="n">
        <f aca="false">IF('ORÇ.GLOBAL P CAIXA'!$K724="EXEC.",0,'ORÇ.REPROG. P CAIXA'!D725)</f>
        <v>0</v>
      </c>
      <c r="E725" s="163" t="n">
        <f aca="false">IF('ORÇ.GLOBAL P CAIXA'!$K724="EXEC.",0,'ORÇ.REPROG. P CAIXA'!E725)</f>
        <v>0</v>
      </c>
      <c r="F725" s="163" t="n">
        <f aca="false">IF('ORÇ.GLOBAL P CAIXA'!K724="EXEC.",0,IF('ORÇ.GLOBAL EMPRESA'!G724&gt;0,'ORÇ.GLOBAL EMPRESA'!G724,'ORÇ.GLOBAL P CAIXA'!F724))</f>
        <v>0</v>
      </c>
      <c r="G725" s="163" t="n">
        <f aca="false">IF(E725&lt;&gt;0,ROUND(E725*F725,2),IF(AE725=0,(SUMIF($W$13:$W$1012,B725,$AE$13:$AE$1012)),AE725))</f>
        <v>0</v>
      </c>
      <c r="H725" s="661" t="n">
        <f aca="false">IF('ORÇ.GLOBAL P CAIXA'!K724="EXEC.",0,'ORÇ.REPROG. P CAIXA'!H725)</f>
        <v>0</v>
      </c>
      <c r="I725" s="661" t="n">
        <f aca="false">IF('ORÇ.GLOBAL P CAIXA'!K724="EXEC.",0,'ORÇ.REPROG. P CAIXA'!I725)</f>
        <v>0</v>
      </c>
      <c r="J725" s="163" t="n">
        <f aca="false">IF(H725&lt;&gt;0,ROUND(H725*I725,2),IF(AJ725=0,(SUMIF($W$13:$W$1012,B725,$AJ$13:$AJ$1012)),AJ725))</f>
        <v>0</v>
      </c>
      <c r="K725" s="163" t="n">
        <f aca="false">H725-E725</f>
        <v>0</v>
      </c>
      <c r="L725" s="163" t="n">
        <f aca="false">J725-G725</f>
        <v>0</v>
      </c>
      <c r="M725" s="662" t="str">
        <f aca="false">IF('ORÇ.GLOBAL P CAIXA'!K724="EXEC.","",IF('ORÇ.REPROG. P CAIXA'!M725&gt;0,'ORÇ.REPROG. P CAIXA'!M725,""))</f>
        <v/>
      </c>
      <c r="N725" s="663" t="str">
        <f aca="false">IF('ORÇ.GLOBAL P CAIXA'!K724="EXEC.","",IF('ORÇ.REPROG. P CAIXA'!N725&gt;0,'ORÇ.REPROG. P CAIXA'!N725,""))</f>
        <v/>
      </c>
      <c r="O725" s="166" t="str">
        <f aca="false">IF('ORÇ.GLOBAL P CAIXA'!$K724="EXEC.","",'ORÇ.REPROG. P CAIXA'!O725)</f>
        <v/>
      </c>
      <c r="P725" s="167"/>
      <c r="Q725" s="168" t="str">
        <f aca="false">IF(B725&gt;0,"ok","ocultar")</f>
        <v>ocultar</v>
      </c>
      <c r="R725" s="649"/>
      <c r="S725" s="649"/>
      <c r="T725" s="650"/>
      <c r="V725" s="88"/>
      <c r="W725" s="157" t="n">
        <f aca="false">IF(B725=0,W724,IF(ISNONTEXT(B725)=TRUE(),INT(B725),INT(LEFT(B725,FIND(".",B725)-1))))</f>
        <v>3</v>
      </c>
      <c r="X725" s="157" t="str">
        <f aca="false">IF(X726=1,1,IF(B725&lt;&gt;0,1,IF(C725&lt;&gt;0,1,IF(D725&lt;&gt;0,1,IF(E725&lt;&gt;0,1,"")))))</f>
        <v/>
      </c>
      <c r="Y725" s="157" t="str">
        <f aca="false">IF(W725=0," ",IF(W725&lt;&gt;W724,W725," "))</f>
        <v> </v>
      </c>
      <c r="Z725" s="88"/>
      <c r="AA725" s="75" t="n">
        <f aca="false">IF(W725&lt;&gt;Y725,(IF(N725=0,G725*(INFORMAÇÕES!$Q$69/INFORMAÇÕES!$Q$72),IF(N725="R",G725,0))),0)</f>
        <v>0</v>
      </c>
      <c r="AB725" s="75" t="n">
        <f aca="false">IF(W725&lt;&gt;Y725,(IF(N725=0,G725*(INFORMAÇÕES!$Q$70/INFORMAÇÕES!$Q$72),IF(N725="C",G725,0))),0)</f>
        <v>0</v>
      </c>
      <c r="AC725" s="75" t="n">
        <f aca="false">IF(W725&lt;&gt;Y725,(IF(N725=0,G725*INFORMAÇÕES!$U$115,IF(N725="CF",G725,0))),0)</f>
        <v>0</v>
      </c>
      <c r="AD725" s="75" t="n">
        <f aca="false">IF(W725&lt;&gt;Y725,(IF(N725=0,G725*INFORMAÇÕES!$U$116,IF(N725="O",G725,0))),0)</f>
        <v>0</v>
      </c>
      <c r="AE725" s="75" t="n">
        <f aca="false">IF(E725&lt;&gt;0,G725,0)</f>
        <v>0</v>
      </c>
      <c r="AF725" s="75" t="n">
        <f aca="false">IF(W725&lt;&gt;Y725,(IF(N725=0,J725*(INFORMAÇÕES!$Q$89/INFORMAÇÕES!$Q$92),IF(N725="R",J725,0))),0)</f>
        <v>0</v>
      </c>
      <c r="AG725" s="75" t="n">
        <f aca="false">IF(W725&lt;&gt;Y725,(IF(N725=0,J725*(INFORMAÇÕES!$Q$90/INFORMAÇÕES!$Q$92),IF(N725="C",J725,0))),0)</f>
        <v>0</v>
      </c>
      <c r="AH725" s="75" t="n">
        <f aca="false">IF(W725&lt;&gt;Y725,(IF(N725="",J725*INFORMAÇÕES!$U$115,IF(N725="CF",J725,0))),0)</f>
        <v>0</v>
      </c>
      <c r="AI725" s="75" t="n">
        <f aca="false">IF(W725&lt;&gt;Y725,(IF(N725="",J725*INFORMAÇÕES!$U$116,IF(N725="O",J725,0))),0)</f>
        <v>0</v>
      </c>
      <c r="AJ725" s="75" t="n">
        <f aca="false">IF(H725&lt;&gt;0,J725,0)</f>
        <v>0</v>
      </c>
      <c r="AK725" s="75" t="n">
        <f aca="false">IF(K725&lt;&gt;0,L725,0)</f>
        <v>0</v>
      </c>
    </row>
    <row r="726" s="174" customFormat="true" ht="14.25" hidden="false" customHeight="false" outlineLevel="0" collapsed="false">
      <c r="A726" s="159" t="n">
        <v>714</v>
      </c>
      <c r="B726" s="160" t="n">
        <f aca="false">IF('ORÇ.GLOBAL P CAIXA'!$K725="EXEC.",0,'ORÇ.REPROG. P CAIXA'!B726)</f>
        <v>0</v>
      </c>
      <c r="C726" s="161" t="n">
        <f aca="false">IF('ORÇ.GLOBAL P CAIXA'!$K725="EXEC.",0,'ORÇ.REPROG. P CAIXA'!C726)</f>
        <v>0</v>
      </c>
      <c r="D726" s="162" t="n">
        <f aca="false">IF('ORÇ.GLOBAL P CAIXA'!$K725="EXEC.",0,'ORÇ.REPROG. P CAIXA'!D726)</f>
        <v>0</v>
      </c>
      <c r="E726" s="163" t="n">
        <f aca="false">IF('ORÇ.GLOBAL P CAIXA'!$K725="EXEC.",0,'ORÇ.REPROG. P CAIXA'!E726)</f>
        <v>0</v>
      </c>
      <c r="F726" s="163" t="n">
        <f aca="false">IF('ORÇ.GLOBAL P CAIXA'!K725="EXEC.",0,IF('ORÇ.GLOBAL EMPRESA'!G725&gt;0,'ORÇ.GLOBAL EMPRESA'!G725,'ORÇ.GLOBAL P CAIXA'!F725))</f>
        <v>0</v>
      </c>
      <c r="G726" s="163" t="n">
        <f aca="false">IF(E726&lt;&gt;0,ROUND(E726*F726,2),IF(AE726=0,(SUMIF($W$13:$W$1012,B726,$AE$13:$AE$1012)),AE726))</f>
        <v>0</v>
      </c>
      <c r="H726" s="661" t="n">
        <f aca="false">IF('ORÇ.GLOBAL P CAIXA'!K725="EXEC.",0,'ORÇ.REPROG. P CAIXA'!H726)</f>
        <v>0</v>
      </c>
      <c r="I726" s="661" t="n">
        <f aca="false">IF('ORÇ.GLOBAL P CAIXA'!K725="EXEC.",0,'ORÇ.REPROG. P CAIXA'!I726)</f>
        <v>0</v>
      </c>
      <c r="J726" s="163" t="n">
        <f aca="false">IF(H726&lt;&gt;0,ROUND(H726*I726,2),IF(AJ726=0,(SUMIF($W$13:$W$1012,B726,$AJ$13:$AJ$1012)),AJ726))</f>
        <v>0</v>
      </c>
      <c r="K726" s="163" t="n">
        <f aca="false">H726-E726</f>
        <v>0</v>
      </c>
      <c r="L726" s="163" t="n">
        <f aca="false">J726-G726</f>
        <v>0</v>
      </c>
      <c r="M726" s="662" t="str">
        <f aca="false">IF('ORÇ.GLOBAL P CAIXA'!K725="EXEC.","",IF('ORÇ.REPROG. P CAIXA'!M726&gt;0,'ORÇ.REPROG. P CAIXA'!M726,""))</f>
        <v/>
      </c>
      <c r="N726" s="663" t="str">
        <f aca="false">IF('ORÇ.GLOBAL P CAIXA'!K725="EXEC.","",IF('ORÇ.REPROG. P CAIXA'!N726&gt;0,'ORÇ.REPROG. P CAIXA'!N726,""))</f>
        <v/>
      </c>
      <c r="O726" s="166" t="str">
        <f aca="false">IF('ORÇ.GLOBAL P CAIXA'!$K725="EXEC.","",'ORÇ.REPROG. P CAIXA'!O726)</f>
        <v/>
      </c>
      <c r="P726" s="167"/>
      <c r="Q726" s="168" t="str">
        <f aca="false">IF(B726&gt;0,"ok","ocultar")</f>
        <v>ocultar</v>
      </c>
      <c r="R726" s="649"/>
      <c r="S726" s="649"/>
      <c r="T726" s="650"/>
      <c r="V726" s="88"/>
      <c r="W726" s="157" t="n">
        <f aca="false">IF(B726=0,W725,IF(ISNONTEXT(B726)=TRUE(),INT(B726),INT(LEFT(B726,FIND(".",B726)-1))))</f>
        <v>3</v>
      </c>
      <c r="X726" s="157" t="str">
        <f aca="false">IF(X727=1,1,IF(B726&lt;&gt;0,1,IF(C726&lt;&gt;0,1,IF(D726&lt;&gt;0,1,IF(E726&lt;&gt;0,1,"")))))</f>
        <v/>
      </c>
      <c r="Y726" s="157" t="str">
        <f aca="false">IF(W726=0," ",IF(W726&lt;&gt;W725,W726," "))</f>
        <v> </v>
      </c>
      <c r="Z726" s="88"/>
      <c r="AA726" s="75" t="n">
        <f aca="false">IF(W726&lt;&gt;Y726,(IF(N726=0,G726*(INFORMAÇÕES!$Q$69/INFORMAÇÕES!$Q$72),IF(N726="R",G726,0))),0)</f>
        <v>0</v>
      </c>
      <c r="AB726" s="75" t="n">
        <f aca="false">IF(W726&lt;&gt;Y726,(IF(N726=0,G726*(INFORMAÇÕES!$Q$70/INFORMAÇÕES!$Q$72),IF(N726="C",G726,0))),0)</f>
        <v>0</v>
      </c>
      <c r="AC726" s="75" t="n">
        <f aca="false">IF(W726&lt;&gt;Y726,(IF(N726=0,G726*INFORMAÇÕES!$U$115,IF(N726="CF",G726,0))),0)</f>
        <v>0</v>
      </c>
      <c r="AD726" s="75" t="n">
        <f aca="false">IF(W726&lt;&gt;Y726,(IF(N726=0,G726*INFORMAÇÕES!$U$116,IF(N726="O",G726,0))),0)</f>
        <v>0</v>
      </c>
      <c r="AE726" s="75" t="n">
        <f aca="false">IF(E726&lt;&gt;0,G726,0)</f>
        <v>0</v>
      </c>
      <c r="AF726" s="75" t="n">
        <f aca="false">IF(W726&lt;&gt;Y726,(IF(N726=0,J726*(INFORMAÇÕES!$Q$89/INFORMAÇÕES!$Q$92),IF(N726="R",J726,0))),0)</f>
        <v>0</v>
      </c>
      <c r="AG726" s="75" t="n">
        <f aca="false">IF(W726&lt;&gt;Y726,(IF(N726=0,J726*(INFORMAÇÕES!$Q$90/INFORMAÇÕES!$Q$92),IF(N726="C",J726,0))),0)</f>
        <v>0</v>
      </c>
      <c r="AH726" s="75" t="n">
        <f aca="false">IF(W726&lt;&gt;Y726,(IF(N726="",J726*INFORMAÇÕES!$U$115,IF(N726="CF",J726,0))),0)</f>
        <v>0</v>
      </c>
      <c r="AI726" s="75" t="n">
        <f aca="false">IF(W726&lt;&gt;Y726,(IF(N726="",J726*INFORMAÇÕES!$U$116,IF(N726="O",J726,0))),0)</f>
        <v>0</v>
      </c>
      <c r="AJ726" s="75" t="n">
        <f aca="false">IF(H726&lt;&gt;0,J726,0)</f>
        <v>0</v>
      </c>
      <c r="AK726" s="75" t="n">
        <f aca="false">IF(K726&lt;&gt;0,L726,0)</f>
        <v>0</v>
      </c>
    </row>
    <row r="727" s="174" customFormat="true" ht="14.25" hidden="false" customHeight="false" outlineLevel="0" collapsed="false">
      <c r="A727" s="159" t="n">
        <v>715</v>
      </c>
      <c r="B727" s="160" t="n">
        <f aca="false">IF('ORÇ.GLOBAL P CAIXA'!$K726="EXEC.",0,'ORÇ.REPROG. P CAIXA'!B727)</f>
        <v>0</v>
      </c>
      <c r="C727" s="161" t="n">
        <f aca="false">IF('ORÇ.GLOBAL P CAIXA'!$K726="EXEC.",0,'ORÇ.REPROG. P CAIXA'!C727)</f>
        <v>0</v>
      </c>
      <c r="D727" s="162" t="n">
        <f aca="false">IF('ORÇ.GLOBAL P CAIXA'!$K726="EXEC.",0,'ORÇ.REPROG. P CAIXA'!D727)</f>
        <v>0</v>
      </c>
      <c r="E727" s="163" t="n">
        <f aca="false">IF('ORÇ.GLOBAL P CAIXA'!$K726="EXEC.",0,'ORÇ.REPROG. P CAIXA'!E727)</f>
        <v>0</v>
      </c>
      <c r="F727" s="163" t="n">
        <f aca="false">IF('ORÇ.GLOBAL P CAIXA'!K726="EXEC.",0,IF('ORÇ.GLOBAL EMPRESA'!G726&gt;0,'ORÇ.GLOBAL EMPRESA'!G726,'ORÇ.GLOBAL P CAIXA'!F726))</f>
        <v>0</v>
      </c>
      <c r="G727" s="163" t="n">
        <f aca="false">IF(E727&lt;&gt;0,ROUND(E727*F727,2),IF(AE727=0,(SUMIF($W$13:$W$1012,B727,$AE$13:$AE$1012)),AE727))</f>
        <v>0</v>
      </c>
      <c r="H727" s="661" t="n">
        <f aca="false">IF('ORÇ.GLOBAL P CAIXA'!K726="EXEC.",0,'ORÇ.REPROG. P CAIXA'!H727)</f>
        <v>0</v>
      </c>
      <c r="I727" s="661" t="n">
        <f aca="false">IF('ORÇ.GLOBAL P CAIXA'!K726="EXEC.",0,'ORÇ.REPROG. P CAIXA'!I727)</f>
        <v>0</v>
      </c>
      <c r="J727" s="163" t="n">
        <f aca="false">IF(H727&lt;&gt;0,ROUND(H727*I727,2),IF(AJ727=0,(SUMIF($W$13:$W$1012,B727,$AJ$13:$AJ$1012)),AJ727))</f>
        <v>0</v>
      </c>
      <c r="K727" s="163" t="n">
        <f aca="false">H727-E727</f>
        <v>0</v>
      </c>
      <c r="L727" s="163" t="n">
        <f aca="false">J727-G727</f>
        <v>0</v>
      </c>
      <c r="M727" s="662" t="str">
        <f aca="false">IF('ORÇ.GLOBAL P CAIXA'!K726="EXEC.","",IF('ORÇ.REPROG. P CAIXA'!M727&gt;0,'ORÇ.REPROG. P CAIXA'!M727,""))</f>
        <v/>
      </c>
      <c r="N727" s="663" t="str">
        <f aca="false">IF('ORÇ.GLOBAL P CAIXA'!K726="EXEC.","",IF('ORÇ.REPROG. P CAIXA'!N727&gt;0,'ORÇ.REPROG. P CAIXA'!N727,""))</f>
        <v/>
      </c>
      <c r="O727" s="166" t="str">
        <f aca="false">IF('ORÇ.GLOBAL P CAIXA'!$K726="EXEC.","",'ORÇ.REPROG. P CAIXA'!O727)</f>
        <v/>
      </c>
      <c r="P727" s="167"/>
      <c r="Q727" s="168" t="str">
        <f aca="false">IF(B727&gt;0,"ok","ocultar")</f>
        <v>ocultar</v>
      </c>
      <c r="R727" s="649"/>
      <c r="S727" s="649"/>
      <c r="T727" s="650"/>
      <c r="V727" s="88"/>
      <c r="W727" s="157" t="n">
        <f aca="false">IF(B727=0,W726,IF(ISNONTEXT(B727)=TRUE(),INT(B727),INT(LEFT(B727,FIND(".",B727)-1))))</f>
        <v>3</v>
      </c>
      <c r="X727" s="157" t="str">
        <f aca="false">IF(X728=1,1,IF(B727&lt;&gt;0,1,IF(C727&lt;&gt;0,1,IF(D727&lt;&gt;0,1,IF(E727&lt;&gt;0,1,"")))))</f>
        <v/>
      </c>
      <c r="Y727" s="157" t="str">
        <f aca="false">IF(W727=0," ",IF(W727&lt;&gt;W726,W727," "))</f>
        <v> </v>
      </c>
      <c r="Z727" s="88"/>
      <c r="AA727" s="75" t="n">
        <f aca="false">IF(W727&lt;&gt;Y727,(IF(N727=0,G727*(INFORMAÇÕES!$Q$69/INFORMAÇÕES!$Q$72),IF(N727="R",G727,0))),0)</f>
        <v>0</v>
      </c>
      <c r="AB727" s="75" t="n">
        <f aca="false">IF(W727&lt;&gt;Y727,(IF(N727=0,G727*(INFORMAÇÕES!$Q$70/INFORMAÇÕES!$Q$72),IF(N727="C",G727,0))),0)</f>
        <v>0</v>
      </c>
      <c r="AC727" s="75" t="n">
        <f aca="false">IF(W727&lt;&gt;Y727,(IF(N727=0,G727*INFORMAÇÕES!$U$115,IF(N727="CF",G727,0))),0)</f>
        <v>0</v>
      </c>
      <c r="AD727" s="75" t="n">
        <f aca="false">IF(W727&lt;&gt;Y727,(IF(N727=0,G727*INFORMAÇÕES!$U$116,IF(N727="O",G727,0))),0)</f>
        <v>0</v>
      </c>
      <c r="AE727" s="75" t="n">
        <f aca="false">IF(E727&lt;&gt;0,G727,0)</f>
        <v>0</v>
      </c>
      <c r="AF727" s="75" t="n">
        <f aca="false">IF(W727&lt;&gt;Y727,(IF(N727=0,J727*(INFORMAÇÕES!$Q$89/INFORMAÇÕES!$Q$92),IF(N727="R",J727,0))),0)</f>
        <v>0</v>
      </c>
      <c r="AG727" s="75" t="n">
        <f aca="false">IF(W727&lt;&gt;Y727,(IF(N727=0,J727*(INFORMAÇÕES!$Q$90/INFORMAÇÕES!$Q$92),IF(N727="C",J727,0))),0)</f>
        <v>0</v>
      </c>
      <c r="AH727" s="75" t="n">
        <f aca="false">IF(W727&lt;&gt;Y727,(IF(N727="",J727*INFORMAÇÕES!$U$115,IF(N727="CF",J727,0))),0)</f>
        <v>0</v>
      </c>
      <c r="AI727" s="75" t="n">
        <f aca="false">IF(W727&lt;&gt;Y727,(IF(N727="",J727*INFORMAÇÕES!$U$116,IF(N727="O",J727,0))),0)</f>
        <v>0</v>
      </c>
      <c r="AJ727" s="75" t="n">
        <f aca="false">IF(H727&lt;&gt;0,J727,0)</f>
        <v>0</v>
      </c>
      <c r="AK727" s="75" t="n">
        <f aca="false">IF(K727&lt;&gt;0,L727,0)</f>
        <v>0</v>
      </c>
    </row>
    <row r="728" s="174" customFormat="true" ht="14.25" hidden="false" customHeight="false" outlineLevel="0" collapsed="false">
      <c r="A728" s="159" t="n">
        <v>716</v>
      </c>
      <c r="B728" s="160" t="n">
        <f aca="false">IF('ORÇ.GLOBAL P CAIXA'!$K727="EXEC.",0,'ORÇ.REPROG. P CAIXA'!B728)</f>
        <v>0</v>
      </c>
      <c r="C728" s="161" t="n">
        <f aca="false">IF('ORÇ.GLOBAL P CAIXA'!$K727="EXEC.",0,'ORÇ.REPROG. P CAIXA'!C728)</f>
        <v>0</v>
      </c>
      <c r="D728" s="162" t="n">
        <f aca="false">IF('ORÇ.GLOBAL P CAIXA'!$K727="EXEC.",0,'ORÇ.REPROG. P CAIXA'!D728)</f>
        <v>0</v>
      </c>
      <c r="E728" s="163" t="n">
        <f aca="false">IF('ORÇ.GLOBAL P CAIXA'!$K727="EXEC.",0,'ORÇ.REPROG. P CAIXA'!E728)</f>
        <v>0</v>
      </c>
      <c r="F728" s="163" t="n">
        <f aca="false">IF('ORÇ.GLOBAL P CAIXA'!K727="EXEC.",0,IF('ORÇ.GLOBAL EMPRESA'!G727&gt;0,'ORÇ.GLOBAL EMPRESA'!G727,'ORÇ.GLOBAL P CAIXA'!F727))</f>
        <v>0</v>
      </c>
      <c r="G728" s="163" t="n">
        <f aca="false">IF(E728&lt;&gt;0,ROUND(E728*F728,2),IF(AE728=0,(SUMIF($W$13:$W$1012,B728,$AE$13:$AE$1012)),AE728))</f>
        <v>0</v>
      </c>
      <c r="H728" s="661" t="n">
        <f aca="false">IF('ORÇ.GLOBAL P CAIXA'!K727="EXEC.",0,'ORÇ.REPROG. P CAIXA'!H728)</f>
        <v>0</v>
      </c>
      <c r="I728" s="661" t="n">
        <f aca="false">IF('ORÇ.GLOBAL P CAIXA'!K727="EXEC.",0,'ORÇ.REPROG. P CAIXA'!I728)</f>
        <v>0</v>
      </c>
      <c r="J728" s="163" t="n">
        <f aca="false">IF(H728&lt;&gt;0,ROUND(H728*I728,2),IF(AJ728=0,(SUMIF($W$13:$W$1012,B728,$AJ$13:$AJ$1012)),AJ728))</f>
        <v>0</v>
      </c>
      <c r="K728" s="163" t="n">
        <f aca="false">H728-E728</f>
        <v>0</v>
      </c>
      <c r="L728" s="163" t="n">
        <f aca="false">J728-G728</f>
        <v>0</v>
      </c>
      <c r="M728" s="662" t="str">
        <f aca="false">IF('ORÇ.GLOBAL P CAIXA'!K727="EXEC.","",IF('ORÇ.REPROG. P CAIXA'!M728&gt;0,'ORÇ.REPROG. P CAIXA'!M728,""))</f>
        <v/>
      </c>
      <c r="N728" s="663" t="str">
        <f aca="false">IF('ORÇ.GLOBAL P CAIXA'!K727="EXEC.","",IF('ORÇ.REPROG. P CAIXA'!N728&gt;0,'ORÇ.REPROG. P CAIXA'!N728,""))</f>
        <v/>
      </c>
      <c r="O728" s="166" t="str">
        <f aca="false">IF('ORÇ.GLOBAL P CAIXA'!$K727="EXEC.","",'ORÇ.REPROG. P CAIXA'!O728)</f>
        <v/>
      </c>
      <c r="P728" s="167"/>
      <c r="Q728" s="168" t="str">
        <f aca="false">IF(B728&gt;0,"ok","ocultar")</f>
        <v>ocultar</v>
      </c>
      <c r="R728" s="649"/>
      <c r="S728" s="649"/>
      <c r="T728" s="650"/>
      <c r="V728" s="88"/>
      <c r="W728" s="157" t="n">
        <f aca="false">IF(B728=0,W727,IF(ISNONTEXT(B728)=TRUE(),INT(B728),INT(LEFT(B728,FIND(".",B728)-1))))</f>
        <v>3</v>
      </c>
      <c r="X728" s="157" t="str">
        <f aca="false">IF(X729=1,1,IF(B728&lt;&gt;0,1,IF(C728&lt;&gt;0,1,IF(D728&lt;&gt;0,1,IF(E728&lt;&gt;0,1,"")))))</f>
        <v/>
      </c>
      <c r="Y728" s="157" t="str">
        <f aca="false">IF(W728=0," ",IF(W728&lt;&gt;W727,W728," "))</f>
        <v> </v>
      </c>
      <c r="Z728" s="88"/>
      <c r="AA728" s="75" t="n">
        <f aca="false">IF(W728&lt;&gt;Y728,(IF(N728=0,G728*(INFORMAÇÕES!$Q$69/INFORMAÇÕES!$Q$72),IF(N728="R",G728,0))),0)</f>
        <v>0</v>
      </c>
      <c r="AB728" s="75" t="n">
        <f aca="false">IF(W728&lt;&gt;Y728,(IF(N728=0,G728*(INFORMAÇÕES!$Q$70/INFORMAÇÕES!$Q$72),IF(N728="C",G728,0))),0)</f>
        <v>0</v>
      </c>
      <c r="AC728" s="75" t="n">
        <f aca="false">IF(W728&lt;&gt;Y728,(IF(N728=0,G728*INFORMAÇÕES!$U$115,IF(N728="CF",G728,0))),0)</f>
        <v>0</v>
      </c>
      <c r="AD728" s="75" t="n">
        <f aca="false">IF(W728&lt;&gt;Y728,(IF(N728=0,G728*INFORMAÇÕES!$U$116,IF(N728="O",G728,0))),0)</f>
        <v>0</v>
      </c>
      <c r="AE728" s="75" t="n">
        <f aca="false">IF(E728&lt;&gt;0,G728,0)</f>
        <v>0</v>
      </c>
      <c r="AF728" s="75" t="n">
        <f aca="false">IF(W728&lt;&gt;Y728,(IF(N728=0,J728*(INFORMAÇÕES!$Q$89/INFORMAÇÕES!$Q$92),IF(N728="R",J728,0))),0)</f>
        <v>0</v>
      </c>
      <c r="AG728" s="75" t="n">
        <f aca="false">IF(W728&lt;&gt;Y728,(IF(N728=0,J728*(INFORMAÇÕES!$Q$90/INFORMAÇÕES!$Q$92),IF(N728="C",J728,0))),0)</f>
        <v>0</v>
      </c>
      <c r="AH728" s="75" t="n">
        <f aca="false">IF(W728&lt;&gt;Y728,(IF(N728="",J728*INFORMAÇÕES!$U$115,IF(N728="CF",J728,0))),0)</f>
        <v>0</v>
      </c>
      <c r="AI728" s="75" t="n">
        <f aca="false">IF(W728&lt;&gt;Y728,(IF(N728="",J728*INFORMAÇÕES!$U$116,IF(N728="O",J728,0))),0)</f>
        <v>0</v>
      </c>
      <c r="AJ728" s="75" t="n">
        <f aca="false">IF(H728&lt;&gt;0,J728,0)</f>
        <v>0</v>
      </c>
      <c r="AK728" s="75" t="n">
        <f aca="false">IF(K728&lt;&gt;0,L728,0)</f>
        <v>0</v>
      </c>
    </row>
    <row r="729" s="174" customFormat="true" ht="14.25" hidden="false" customHeight="false" outlineLevel="0" collapsed="false">
      <c r="A729" s="159" t="n">
        <v>717</v>
      </c>
      <c r="B729" s="160" t="n">
        <f aca="false">IF('ORÇ.GLOBAL P CAIXA'!$K728="EXEC.",0,'ORÇ.REPROG. P CAIXA'!B729)</f>
        <v>0</v>
      </c>
      <c r="C729" s="161" t="n">
        <f aca="false">IF('ORÇ.GLOBAL P CAIXA'!$K728="EXEC.",0,'ORÇ.REPROG. P CAIXA'!C729)</f>
        <v>0</v>
      </c>
      <c r="D729" s="162" t="n">
        <f aca="false">IF('ORÇ.GLOBAL P CAIXA'!$K728="EXEC.",0,'ORÇ.REPROG. P CAIXA'!D729)</f>
        <v>0</v>
      </c>
      <c r="E729" s="163" t="n">
        <f aca="false">IF('ORÇ.GLOBAL P CAIXA'!$K728="EXEC.",0,'ORÇ.REPROG. P CAIXA'!E729)</f>
        <v>0</v>
      </c>
      <c r="F729" s="163" t="n">
        <f aca="false">IF('ORÇ.GLOBAL P CAIXA'!K728="EXEC.",0,IF('ORÇ.GLOBAL EMPRESA'!G728&gt;0,'ORÇ.GLOBAL EMPRESA'!G728,'ORÇ.GLOBAL P CAIXA'!F728))</f>
        <v>0</v>
      </c>
      <c r="G729" s="163" t="n">
        <f aca="false">IF(E729&lt;&gt;0,ROUND(E729*F729,2),IF(AE729=0,(SUMIF($W$13:$W$1012,B729,$AE$13:$AE$1012)),AE729))</f>
        <v>0</v>
      </c>
      <c r="H729" s="661" t="n">
        <f aca="false">IF('ORÇ.GLOBAL P CAIXA'!K728="EXEC.",0,'ORÇ.REPROG. P CAIXA'!H729)</f>
        <v>0</v>
      </c>
      <c r="I729" s="661" t="n">
        <f aca="false">IF('ORÇ.GLOBAL P CAIXA'!K728="EXEC.",0,'ORÇ.REPROG. P CAIXA'!I729)</f>
        <v>0</v>
      </c>
      <c r="J729" s="163" t="n">
        <f aca="false">IF(H729&lt;&gt;0,ROUND(H729*I729,2),IF(AJ729=0,(SUMIF($W$13:$W$1012,B729,$AJ$13:$AJ$1012)),AJ729))</f>
        <v>0</v>
      </c>
      <c r="K729" s="163" t="n">
        <f aca="false">H729-E729</f>
        <v>0</v>
      </c>
      <c r="L729" s="163" t="n">
        <f aca="false">J729-G729</f>
        <v>0</v>
      </c>
      <c r="M729" s="662" t="str">
        <f aca="false">IF('ORÇ.GLOBAL P CAIXA'!K728="EXEC.","",IF('ORÇ.REPROG. P CAIXA'!M729&gt;0,'ORÇ.REPROG. P CAIXA'!M729,""))</f>
        <v/>
      </c>
      <c r="N729" s="663" t="str">
        <f aca="false">IF('ORÇ.GLOBAL P CAIXA'!K728="EXEC.","",IF('ORÇ.REPROG. P CAIXA'!N729&gt;0,'ORÇ.REPROG. P CAIXA'!N729,""))</f>
        <v/>
      </c>
      <c r="O729" s="166" t="str">
        <f aca="false">IF('ORÇ.GLOBAL P CAIXA'!$K728="EXEC.","",'ORÇ.REPROG. P CAIXA'!O729)</f>
        <v/>
      </c>
      <c r="P729" s="167"/>
      <c r="Q729" s="168" t="str">
        <f aca="false">IF(B729&gt;0,"ok","ocultar")</f>
        <v>ocultar</v>
      </c>
      <c r="R729" s="649"/>
      <c r="S729" s="649"/>
      <c r="T729" s="650"/>
      <c r="V729" s="88"/>
      <c r="W729" s="157" t="n">
        <f aca="false">IF(B729=0,W728,IF(ISNONTEXT(B729)=TRUE(),INT(B729),INT(LEFT(B729,FIND(".",B729)-1))))</f>
        <v>3</v>
      </c>
      <c r="X729" s="157" t="str">
        <f aca="false">IF(X730=1,1,IF(B729&lt;&gt;0,1,IF(C729&lt;&gt;0,1,IF(D729&lt;&gt;0,1,IF(E729&lt;&gt;0,1,"")))))</f>
        <v/>
      </c>
      <c r="Y729" s="157" t="str">
        <f aca="false">IF(W729=0," ",IF(W729&lt;&gt;W728,W729," "))</f>
        <v> </v>
      </c>
      <c r="Z729" s="88"/>
      <c r="AA729" s="75" t="n">
        <f aca="false">IF(W729&lt;&gt;Y729,(IF(N729=0,G729*(INFORMAÇÕES!$Q$69/INFORMAÇÕES!$Q$72),IF(N729="R",G729,0))),0)</f>
        <v>0</v>
      </c>
      <c r="AB729" s="75" t="n">
        <f aca="false">IF(W729&lt;&gt;Y729,(IF(N729=0,G729*(INFORMAÇÕES!$Q$70/INFORMAÇÕES!$Q$72),IF(N729="C",G729,0))),0)</f>
        <v>0</v>
      </c>
      <c r="AC729" s="75" t="n">
        <f aca="false">IF(W729&lt;&gt;Y729,(IF(N729=0,G729*INFORMAÇÕES!$U$115,IF(N729="CF",G729,0))),0)</f>
        <v>0</v>
      </c>
      <c r="AD729" s="75" t="n">
        <f aca="false">IF(W729&lt;&gt;Y729,(IF(N729=0,G729*INFORMAÇÕES!$U$116,IF(N729="O",G729,0))),0)</f>
        <v>0</v>
      </c>
      <c r="AE729" s="75" t="n">
        <f aca="false">IF(E729&lt;&gt;0,G729,0)</f>
        <v>0</v>
      </c>
      <c r="AF729" s="75" t="n">
        <f aca="false">IF(W729&lt;&gt;Y729,(IF(N729=0,J729*(INFORMAÇÕES!$Q$89/INFORMAÇÕES!$Q$92),IF(N729="R",J729,0))),0)</f>
        <v>0</v>
      </c>
      <c r="AG729" s="75" t="n">
        <f aca="false">IF(W729&lt;&gt;Y729,(IF(N729=0,J729*(INFORMAÇÕES!$Q$90/INFORMAÇÕES!$Q$92),IF(N729="C",J729,0))),0)</f>
        <v>0</v>
      </c>
      <c r="AH729" s="75" t="n">
        <f aca="false">IF(W729&lt;&gt;Y729,(IF(N729="",J729*INFORMAÇÕES!$U$115,IF(N729="CF",J729,0))),0)</f>
        <v>0</v>
      </c>
      <c r="AI729" s="75" t="n">
        <f aca="false">IF(W729&lt;&gt;Y729,(IF(N729="",J729*INFORMAÇÕES!$U$116,IF(N729="O",J729,0))),0)</f>
        <v>0</v>
      </c>
      <c r="AJ729" s="75" t="n">
        <f aca="false">IF(H729&lt;&gt;0,J729,0)</f>
        <v>0</v>
      </c>
      <c r="AK729" s="75" t="n">
        <f aca="false">IF(K729&lt;&gt;0,L729,0)</f>
        <v>0</v>
      </c>
    </row>
    <row r="730" s="174" customFormat="true" ht="14.25" hidden="false" customHeight="false" outlineLevel="0" collapsed="false">
      <c r="A730" s="159" t="n">
        <v>718</v>
      </c>
      <c r="B730" s="160" t="n">
        <f aca="false">IF('ORÇ.GLOBAL P CAIXA'!$K729="EXEC.",0,'ORÇ.REPROG. P CAIXA'!B730)</f>
        <v>0</v>
      </c>
      <c r="C730" s="161" t="n">
        <f aca="false">IF('ORÇ.GLOBAL P CAIXA'!$K729="EXEC.",0,'ORÇ.REPROG. P CAIXA'!C730)</f>
        <v>0</v>
      </c>
      <c r="D730" s="162" t="n">
        <f aca="false">IF('ORÇ.GLOBAL P CAIXA'!$K729="EXEC.",0,'ORÇ.REPROG. P CAIXA'!D730)</f>
        <v>0</v>
      </c>
      <c r="E730" s="163" t="n">
        <f aca="false">IF('ORÇ.GLOBAL P CAIXA'!$K729="EXEC.",0,'ORÇ.REPROG. P CAIXA'!E730)</f>
        <v>0</v>
      </c>
      <c r="F730" s="163" t="n">
        <f aca="false">IF('ORÇ.GLOBAL P CAIXA'!K729="EXEC.",0,IF('ORÇ.GLOBAL EMPRESA'!G729&gt;0,'ORÇ.GLOBAL EMPRESA'!G729,'ORÇ.GLOBAL P CAIXA'!F729))</f>
        <v>0</v>
      </c>
      <c r="G730" s="163" t="n">
        <f aca="false">IF(E730&lt;&gt;0,ROUND(E730*F730,2),IF(AE730=0,(SUMIF($W$13:$W$1012,B730,$AE$13:$AE$1012)),AE730))</f>
        <v>0</v>
      </c>
      <c r="H730" s="661" t="n">
        <f aca="false">IF('ORÇ.GLOBAL P CAIXA'!K729="EXEC.",0,'ORÇ.REPROG. P CAIXA'!H730)</f>
        <v>0</v>
      </c>
      <c r="I730" s="661" t="n">
        <f aca="false">IF('ORÇ.GLOBAL P CAIXA'!K729="EXEC.",0,'ORÇ.REPROG. P CAIXA'!I730)</f>
        <v>0</v>
      </c>
      <c r="J730" s="163" t="n">
        <f aca="false">IF(H730&lt;&gt;0,ROUND(H730*I730,2),IF(AJ730=0,(SUMIF($W$13:$W$1012,B730,$AJ$13:$AJ$1012)),AJ730))</f>
        <v>0</v>
      </c>
      <c r="K730" s="163" t="n">
        <f aca="false">H730-E730</f>
        <v>0</v>
      </c>
      <c r="L730" s="163" t="n">
        <f aca="false">J730-G730</f>
        <v>0</v>
      </c>
      <c r="M730" s="662" t="str">
        <f aca="false">IF('ORÇ.GLOBAL P CAIXA'!K729="EXEC.","",IF('ORÇ.REPROG. P CAIXA'!M730&gt;0,'ORÇ.REPROG. P CAIXA'!M730,""))</f>
        <v/>
      </c>
      <c r="N730" s="663" t="str">
        <f aca="false">IF('ORÇ.GLOBAL P CAIXA'!K729="EXEC.","",IF('ORÇ.REPROG. P CAIXA'!N730&gt;0,'ORÇ.REPROG. P CAIXA'!N730,""))</f>
        <v/>
      </c>
      <c r="O730" s="166" t="str">
        <f aca="false">IF('ORÇ.GLOBAL P CAIXA'!$K729="EXEC.","",'ORÇ.REPROG. P CAIXA'!O730)</f>
        <v/>
      </c>
      <c r="P730" s="167"/>
      <c r="Q730" s="168" t="str">
        <f aca="false">IF(B730&gt;0,"ok","ocultar")</f>
        <v>ocultar</v>
      </c>
      <c r="R730" s="649"/>
      <c r="S730" s="649"/>
      <c r="T730" s="650"/>
      <c r="V730" s="88"/>
      <c r="W730" s="157" t="n">
        <f aca="false">IF(B730=0,W729,IF(ISNONTEXT(B730)=TRUE(),INT(B730),INT(LEFT(B730,FIND(".",B730)-1))))</f>
        <v>3</v>
      </c>
      <c r="X730" s="157" t="str">
        <f aca="false">IF(X731=1,1,IF(B730&lt;&gt;0,1,IF(C730&lt;&gt;0,1,IF(D730&lt;&gt;0,1,IF(E730&lt;&gt;0,1,"")))))</f>
        <v/>
      </c>
      <c r="Y730" s="157" t="str">
        <f aca="false">IF(W730=0," ",IF(W730&lt;&gt;W729,W730," "))</f>
        <v> </v>
      </c>
      <c r="Z730" s="88"/>
      <c r="AA730" s="75" t="n">
        <f aca="false">IF(W730&lt;&gt;Y730,(IF(N730=0,G730*(INFORMAÇÕES!$Q$69/INFORMAÇÕES!$Q$72),IF(N730="R",G730,0))),0)</f>
        <v>0</v>
      </c>
      <c r="AB730" s="75" t="n">
        <f aca="false">IF(W730&lt;&gt;Y730,(IF(N730=0,G730*(INFORMAÇÕES!$Q$70/INFORMAÇÕES!$Q$72),IF(N730="C",G730,0))),0)</f>
        <v>0</v>
      </c>
      <c r="AC730" s="75" t="n">
        <f aca="false">IF(W730&lt;&gt;Y730,(IF(N730=0,G730*INFORMAÇÕES!$U$115,IF(N730="CF",G730,0))),0)</f>
        <v>0</v>
      </c>
      <c r="AD730" s="75" t="n">
        <f aca="false">IF(W730&lt;&gt;Y730,(IF(N730=0,G730*INFORMAÇÕES!$U$116,IF(N730="O",G730,0))),0)</f>
        <v>0</v>
      </c>
      <c r="AE730" s="75" t="n">
        <f aca="false">IF(E730&lt;&gt;0,G730,0)</f>
        <v>0</v>
      </c>
      <c r="AF730" s="75" t="n">
        <f aca="false">IF(W730&lt;&gt;Y730,(IF(N730=0,J730*(INFORMAÇÕES!$Q$89/INFORMAÇÕES!$Q$92),IF(N730="R",J730,0))),0)</f>
        <v>0</v>
      </c>
      <c r="AG730" s="75" t="n">
        <f aca="false">IF(W730&lt;&gt;Y730,(IF(N730=0,J730*(INFORMAÇÕES!$Q$90/INFORMAÇÕES!$Q$92),IF(N730="C",J730,0))),0)</f>
        <v>0</v>
      </c>
      <c r="AH730" s="75" t="n">
        <f aca="false">IF(W730&lt;&gt;Y730,(IF(N730="",J730*INFORMAÇÕES!$U$115,IF(N730="CF",J730,0))),0)</f>
        <v>0</v>
      </c>
      <c r="AI730" s="75" t="n">
        <f aca="false">IF(W730&lt;&gt;Y730,(IF(N730="",J730*INFORMAÇÕES!$U$116,IF(N730="O",J730,0))),0)</f>
        <v>0</v>
      </c>
      <c r="AJ730" s="75" t="n">
        <f aca="false">IF(H730&lt;&gt;0,J730,0)</f>
        <v>0</v>
      </c>
      <c r="AK730" s="75" t="n">
        <f aca="false">IF(K730&lt;&gt;0,L730,0)</f>
        <v>0</v>
      </c>
    </row>
    <row r="731" s="174" customFormat="true" ht="14.25" hidden="false" customHeight="false" outlineLevel="0" collapsed="false">
      <c r="A731" s="159" t="n">
        <v>719</v>
      </c>
      <c r="B731" s="160" t="n">
        <f aca="false">IF('ORÇ.GLOBAL P CAIXA'!$K730="EXEC.",0,'ORÇ.REPROG. P CAIXA'!B731)</f>
        <v>0</v>
      </c>
      <c r="C731" s="161" t="n">
        <f aca="false">IF('ORÇ.GLOBAL P CAIXA'!$K730="EXEC.",0,'ORÇ.REPROG. P CAIXA'!C731)</f>
        <v>0</v>
      </c>
      <c r="D731" s="162" t="n">
        <f aca="false">IF('ORÇ.GLOBAL P CAIXA'!$K730="EXEC.",0,'ORÇ.REPROG. P CAIXA'!D731)</f>
        <v>0</v>
      </c>
      <c r="E731" s="163" t="n">
        <f aca="false">IF('ORÇ.GLOBAL P CAIXA'!$K730="EXEC.",0,'ORÇ.REPROG. P CAIXA'!E731)</f>
        <v>0</v>
      </c>
      <c r="F731" s="163" t="n">
        <f aca="false">IF('ORÇ.GLOBAL P CAIXA'!K730="EXEC.",0,IF('ORÇ.GLOBAL EMPRESA'!G730&gt;0,'ORÇ.GLOBAL EMPRESA'!G730,'ORÇ.GLOBAL P CAIXA'!F730))</f>
        <v>0</v>
      </c>
      <c r="G731" s="163" t="n">
        <f aca="false">IF(E731&lt;&gt;0,ROUND(E731*F731,2),IF(AE731=0,(SUMIF($W$13:$W$1012,B731,$AE$13:$AE$1012)),AE731))</f>
        <v>0</v>
      </c>
      <c r="H731" s="661" t="n">
        <f aca="false">IF('ORÇ.GLOBAL P CAIXA'!K730="EXEC.",0,'ORÇ.REPROG. P CAIXA'!H731)</f>
        <v>0</v>
      </c>
      <c r="I731" s="661" t="n">
        <f aca="false">IF('ORÇ.GLOBAL P CAIXA'!K730="EXEC.",0,'ORÇ.REPROG. P CAIXA'!I731)</f>
        <v>0</v>
      </c>
      <c r="J731" s="163" t="n">
        <f aca="false">IF(H731&lt;&gt;0,ROUND(H731*I731,2),IF(AJ731=0,(SUMIF($W$13:$W$1012,B731,$AJ$13:$AJ$1012)),AJ731))</f>
        <v>0</v>
      </c>
      <c r="K731" s="163" t="n">
        <f aca="false">H731-E731</f>
        <v>0</v>
      </c>
      <c r="L731" s="163" t="n">
        <f aca="false">J731-G731</f>
        <v>0</v>
      </c>
      <c r="M731" s="662" t="str">
        <f aca="false">IF('ORÇ.GLOBAL P CAIXA'!K730="EXEC.","",IF('ORÇ.REPROG. P CAIXA'!M731&gt;0,'ORÇ.REPROG. P CAIXA'!M731,""))</f>
        <v/>
      </c>
      <c r="N731" s="663" t="str">
        <f aca="false">IF('ORÇ.GLOBAL P CAIXA'!K730="EXEC.","",IF('ORÇ.REPROG. P CAIXA'!N731&gt;0,'ORÇ.REPROG. P CAIXA'!N731,""))</f>
        <v/>
      </c>
      <c r="O731" s="166" t="str">
        <f aca="false">IF('ORÇ.GLOBAL P CAIXA'!$K730="EXEC.","",'ORÇ.REPROG. P CAIXA'!O731)</f>
        <v/>
      </c>
      <c r="P731" s="167"/>
      <c r="Q731" s="168" t="str">
        <f aca="false">IF(B731&gt;0,"ok","ocultar")</f>
        <v>ocultar</v>
      </c>
      <c r="R731" s="649"/>
      <c r="S731" s="649"/>
      <c r="T731" s="650"/>
      <c r="V731" s="88"/>
      <c r="W731" s="157" t="n">
        <f aca="false">IF(B731=0,W730,IF(ISNONTEXT(B731)=TRUE(),INT(B731),INT(LEFT(B731,FIND(".",B731)-1))))</f>
        <v>3</v>
      </c>
      <c r="X731" s="157" t="str">
        <f aca="false">IF(X732=1,1,IF(B731&lt;&gt;0,1,IF(C731&lt;&gt;0,1,IF(D731&lt;&gt;0,1,IF(E731&lt;&gt;0,1,"")))))</f>
        <v/>
      </c>
      <c r="Y731" s="157" t="str">
        <f aca="false">IF(W731=0," ",IF(W731&lt;&gt;W730,W731," "))</f>
        <v> </v>
      </c>
      <c r="Z731" s="88"/>
      <c r="AA731" s="75" t="n">
        <f aca="false">IF(W731&lt;&gt;Y731,(IF(N731=0,G731*(INFORMAÇÕES!$Q$69/INFORMAÇÕES!$Q$72),IF(N731="R",G731,0))),0)</f>
        <v>0</v>
      </c>
      <c r="AB731" s="75" t="n">
        <f aca="false">IF(W731&lt;&gt;Y731,(IF(N731=0,G731*(INFORMAÇÕES!$Q$70/INFORMAÇÕES!$Q$72),IF(N731="C",G731,0))),0)</f>
        <v>0</v>
      </c>
      <c r="AC731" s="75" t="n">
        <f aca="false">IF(W731&lt;&gt;Y731,(IF(N731=0,G731*INFORMAÇÕES!$U$115,IF(N731="CF",G731,0))),0)</f>
        <v>0</v>
      </c>
      <c r="AD731" s="75" t="n">
        <f aca="false">IF(W731&lt;&gt;Y731,(IF(N731=0,G731*INFORMAÇÕES!$U$116,IF(N731="O",G731,0))),0)</f>
        <v>0</v>
      </c>
      <c r="AE731" s="75" t="n">
        <f aca="false">IF(E731&lt;&gt;0,G731,0)</f>
        <v>0</v>
      </c>
      <c r="AF731" s="75" t="n">
        <f aca="false">IF(W731&lt;&gt;Y731,(IF(N731=0,J731*(INFORMAÇÕES!$Q$89/INFORMAÇÕES!$Q$92),IF(N731="R",J731,0))),0)</f>
        <v>0</v>
      </c>
      <c r="AG731" s="75" t="n">
        <f aca="false">IF(W731&lt;&gt;Y731,(IF(N731=0,J731*(INFORMAÇÕES!$Q$90/INFORMAÇÕES!$Q$92),IF(N731="C",J731,0))),0)</f>
        <v>0</v>
      </c>
      <c r="AH731" s="75" t="n">
        <f aca="false">IF(W731&lt;&gt;Y731,(IF(N731="",J731*INFORMAÇÕES!$U$115,IF(N731="CF",J731,0))),0)</f>
        <v>0</v>
      </c>
      <c r="AI731" s="75" t="n">
        <f aca="false">IF(W731&lt;&gt;Y731,(IF(N731="",J731*INFORMAÇÕES!$U$116,IF(N731="O",J731,0))),0)</f>
        <v>0</v>
      </c>
      <c r="AJ731" s="75" t="n">
        <f aca="false">IF(H731&lt;&gt;0,J731,0)</f>
        <v>0</v>
      </c>
      <c r="AK731" s="75" t="n">
        <f aca="false">IF(K731&lt;&gt;0,L731,0)</f>
        <v>0</v>
      </c>
    </row>
    <row r="732" s="174" customFormat="true" ht="14.25" hidden="false" customHeight="false" outlineLevel="0" collapsed="false">
      <c r="A732" s="159" t="n">
        <v>720</v>
      </c>
      <c r="B732" s="160" t="n">
        <f aca="false">IF('ORÇ.GLOBAL P CAIXA'!$K731="EXEC.",0,'ORÇ.REPROG. P CAIXA'!B732)</f>
        <v>0</v>
      </c>
      <c r="C732" s="161" t="n">
        <f aca="false">IF('ORÇ.GLOBAL P CAIXA'!$K731="EXEC.",0,'ORÇ.REPROG. P CAIXA'!C732)</f>
        <v>0</v>
      </c>
      <c r="D732" s="162" t="n">
        <f aca="false">IF('ORÇ.GLOBAL P CAIXA'!$K731="EXEC.",0,'ORÇ.REPROG. P CAIXA'!D732)</f>
        <v>0</v>
      </c>
      <c r="E732" s="163" t="n">
        <f aca="false">IF('ORÇ.GLOBAL P CAIXA'!$K731="EXEC.",0,'ORÇ.REPROG. P CAIXA'!E732)</f>
        <v>0</v>
      </c>
      <c r="F732" s="163" t="n">
        <f aca="false">IF('ORÇ.GLOBAL P CAIXA'!K731="EXEC.",0,IF('ORÇ.GLOBAL EMPRESA'!G731&gt;0,'ORÇ.GLOBAL EMPRESA'!G731,'ORÇ.GLOBAL P CAIXA'!F731))</f>
        <v>0</v>
      </c>
      <c r="G732" s="163" t="n">
        <f aca="false">IF(E732&lt;&gt;0,ROUND(E732*F732,2),IF(AE732=0,(SUMIF($W$13:$W$1012,B732,$AE$13:$AE$1012)),AE732))</f>
        <v>0</v>
      </c>
      <c r="H732" s="661" t="n">
        <f aca="false">IF('ORÇ.GLOBAL P CAIXA'!K731="EXEC.",0,'ORÇ.REPROG. P CAIXA'!H732)</f>
        <v>0</v>
      </c>
      <c r="I732" s="661" t="n">
        <f aca="false">IF('ORÇ.GLOBAL P CAIXA'!K731="EXEC.",0,'ORÇ.REPROG. P CAIXA'!I732)</f>
        <v>0</v>
      </c>
      <c r="J732" s="163" t="n">
        <f aca="false">IF(H732&lt;&gt;0,ROUND(H732*I732,2),IF(AJ732=0,(SUMIF($W$13:$W$1012,B732,$AJ$13:$AJ$1012)),AJ732))</f>
        <v>0</v>
      </c>
      <c r="K732" s="163" t="n">
        <f aca="false">H732-E732</f>
        <v>0</v>
      </c>
      <c r="L732" s="163" t="n">
        <f aca="false">J732-G732</f>
        <v>0</v>
      </c>
      <c r="M732" s="662" t="str">
        <f aca="false">IF('ORÇ.GLOBAL P CAIXA'!K731="EXEC.","",IF('ORÇ.REPROG. P CAIXA'!M732&gt;0,'ORÇ.REPROG. P CAIXA'!M732,""))</f>
        <v/>
      </c>
      <c r="N732" s="663" t="str">
        <f aca="false">IF('ORÇ.GLOBAL P CAIXA'!K731="EXEC.","",IF('ORÇ.REPROG. P CAIXA'!N732&gt;0,'ORÇ.REPROG. P CAIXA'!N732,""))</f>
        <v/>
      </c>
      <c r="O732" s="166" t="str">
        <f aca="false">IF('ORÇ.GLOBAL P CAIXA'!$K731="EXEC.","",'ORÇ.REPROG. P CAIXA'!O732)</f>
        <v/>
      </c>
      <c r="P732" s="167"/>
      <c r="Q732" s="168" t="str">
        <f aca="false">IF(B732&gt;0,"ok","ocultar")</f>
        <v>ocultar</v>
      </c>
      <c r="R732" s="649"/>
      <c r="S732" s="649"/>
      <c r="T732" s="650"/>
      <c r="V732" s="88"/>
      <c r="W732" s="157" t="n">
        <f aca="false">IF(B732=0,W731,IF(ISNONTEXT(B732)=TRUE(),INT(B732),INT(LEFT(B732,FIND(".",B732)-1))))</f>
        <v>3</v>
      </c>
      <c r="X732" s="157" t="str">
        <f aca="false">IF(X733=1,1,IF(B732&lt;&gt;0,1,IF(C732&lt;&gt;0,1,IF(D732&lt;&gt;0,1,IF(E732&lt;&gt;0,1,"")))))</f>
        <v/>
      </c>
      <c r="Y732" s="157" t="str">
        <f aca="false">IF(W732=0," ",IF(W732&lt;&gt;W731,W732," "))</f>
        <v> </v>
      </c>
      <c r="Z732" s="88"/>
      <c r="AA732" s="75" t="n">
        <f aca="false">IF(W732&lt;&gt;Y732,(IF(N732=0,G732*(INFORMAÇÕES!$Q$69/INFORMAÇÕES!$Q$72),IF(N732="R",G732,0))),0)</f>
        <v>0</v>
      </c>
      <c r="AB732" s="75" t="n">
        <f aca="false">IF(W732&lt;&gt;Y732,(IF(N732=0,G732*(INFORMAÇÕES!$Q$70/INFORMAÇÕES!$Q$72),IF(N732="C",G732,0))),0)</f>
        <v>0</v>
      </c>
      <c r="AC732" s="75" t="n">
        <f aca="false">IF(W732&lt;&gt;Y732,(IF(N732=0,G732*INFORMAÇÕES!$U$115,IF(N732="CF",G732,0))),0)</f>
        <v>0</v>
      </c>
      <c r="AD732" s="75" t="n">
        <f aca="false">IF(W732&lt;&gt;Y732,(IF(N732=0,G732*INFORMAÇÕES!$U$116,IF(N732="O",G732,0))),0)</f>
        <v>0</v>
      </c>
      <c r="AE732" s="75" t="n">
        <f aca="false">IF(E732&lt;&gt;0,G732,0)</f>
        <v>0</v>
      </c>
      <c r="AF732" s="75" t="n">
        <f aca="false">IF(W732&lt;&gt;Y732,(IF(N732=0,J732*(INFORMAÇÕES!$Q$89/INFORMAÇÕES!$Q$92),IF(N732="R",J732,0))),0)</f>
        <v>0</v>
      </c>
      <c r="AG732" s="75" t="n">
        <f aca="false">IF(W732&lt;&gt;Y732,(IF(N732=0,J732*(INFORMAÇÕES!$Q$90/INFORMAÇÕES!$Q$92),IF(N732="C",J732,0))),0)</f>
        <v>0</v>
      </c>
      <c r="AH732" s="75" t="n">
        <f aca="false">IF(W732&lt;&gt;Y732,(IF(N732="",J732*INFORMAÇÕES!$U$115,IF(N732="CF",J732,0))),0)</f>
        <v>0</v>
      </c>
      <c r="AI732" s="75" t="n">
        <f aca="false">IF(W732&lt;&gt;Y732,(IF(N732="",J732*INFORMAÇÕES!$U$116,IF(N732="O",J732,0))),0)</f>
        <v>0</v>
      </c>
      <c r="AJ732" s="75" t="n">
        <f aca="false">IF(H732&lt;&gt;0,J732,0)</f>
        <v>0</v>
      </c>
      <c r="AK732" s="75" t="n">
        <f aca="false">IF(K732&lt;&gt;0,L732,0)</f>
        <v>0</v>
      </c>
    </row>
    <row r="733" s="174" customFormat="true" ht="14.25" hidden="false" customHeight="false" outlineLevel="0" collapsed="false">
      <c r="A733" s="159" t="n">
        <v>721</v>
      </c>
      <c r="B733" s="160" t="n">
        <f aca="false">IF('ORÇ.GLOBAL P CAIXA'!$K732="EXEC.",0,'ORÇ.REPROG. P CAIXA'!B733)</f>
        <v>0</v>
      </c>
      <c r="C733" s="161" t="n">
        <f aca="false">IF('ORÇ.GLOBAL P CAIXA'!$K732="EXEC.",0,'ORÇ.REPROG. P CAIXA'!C733)</f>
        <v>0</v>
      </c>
      <c r="D733" s="162" t="n">
        <f aca="false">IF('ORÇ.GLOBAL P CAIXA'!$K732="EXEC.",0,'ORÇ.REPROG. P CAIXA'!D733)</f>
        <v>0</v>
      </c>
      <c r="E733" s="163" t="n">
        <f aca="false">IF('ORÇ.GLOBAL P CAIXA'!$K732="EXEC.",0,'ORÇ.REPROG. P CAIXA'!E733)</f>
        <v>0</v>
      </c>
      <c r="F733" s="163" t="n">
        <f aca="false">IF('ORÇ.GLOBAL P CAIXA'!K732="EXEC.",0,IF('ORÇ.GLOBAL EMPRESA'!G732&gt;0,'ORÇ.GLOBAL EMPRESA'!G732,'ORÇ.GLOBAL P CAIXA'!F732))</f>
        <v>0</v>
      </c>
      <c r="G733" s="163" t="n">
        <f aca="false">IF(E733&lt;&gt;0,ROUND(E733*F733,2),IF(AE733=0,(SUMIF($W$13:$W$1012,B733,$AE$13:$AE$1012)),AE733))</f>
        <v>0</v>
      </c>
      <c r="H733" s="661" t="n">
        <f aca="false">IF('ORÇ.GLOBAL P CAIXA'!K732="EXEC.",0,'ORÇ.REPROG. P CAIXA'!H733)</f>
        <v>0</v>
      </c>
      <c r="I733" s="661" t="n">
        <f aca="false">IF('ORÇ.GLOBAL P CAIXA'!K732="EXEC.",0,'ORÇ.REPROG. P CAIXA'!I733)</f>
        <v>0</v>
      </c>
      <c r="J733" s="163" t="n">
        <f aca="false">IF(H733&lt;&gt;0,ROUND(H733*I733,2),IF(AJ733=0,(SUMIF($W$13:$W$1012,B733,$AJ$13:$AJ$1012)),AJ733))</f>
        <v>0</v>
      </c>
      <c r="K733" s="163" t="n">
        <f aca="false">H733-E733</f>
        <v>0</v>
      </c>
      <c r="L733" s="163" t="n">
        <f aca="false">J733-G733</f>
        <v>0</v>
      </c>
      <c r="M733" s="662" t="str">
        <f aca="false">IF('ORÇ.GLOBAL P CAIXA'!K732="EXEC.","",IF('ORÇ.REPROG. P CAIXA'!M733&gt;0,'ORÇ.REPROG. P CAIXA'!M733,""))</f>
        <v/>
      </c>
      <c r="N733" s="663" t="str">
        <f aca="false">IF('ORÇ.GLOBAL P CAIXA'!K732="EXEC.","",IF('ORÇ.REPROG. P CAIXA'!N733&gt;0,'ORÇ.REPROG. P CAIXA'!N733,""))</f>
        <v/>
      </c>
      <c r="O733" s="166" t="str">
        <f aca="false">IF('ORÇ.GLOBAL P CAIXA'!$K732="EXEC.","",'ORÇ.REPROG. P CAIXA'!O733)</f>
        <v/>
      </c>
      <c r="P733" s="167"/>
      <c r="Q733" s="168" t="str">
        <f aca="false">IF(B733&gt;0,"ok","ocultar")</f>
        <v>ocultar</v>
      </c>
      <c r="R733" s="649"/>
      <c r="S733" s="649"/>
      <c r="T733" s="650"/>
      <c r="V733" s="88"/>
      <c r="W733" s="157" t="n">
        <f aca="false">IF(B733=0,W732,IF(ISNONTEXT(B733)=TRUE(),INT(B733),INT(LEFT(B733,FIND(".",B733)-1))))</f>
        <v>3</v>
      </c>
      <c r="X733" s="157" t="str">
        <f aca="false">IF(X734=1,1,IF(B733&lt;&gt;0,1,IF(C733&lt;&gt;0,1,IF(D733&lt;&gt;0,1,IF(E733&lt;&gt;0,1,"")))))</f>
        <v/>
      </c>
      <c r="Y733" s="157" t="str">
        <f aca="false">IF(W733=0," ",IF(W733&lt;&gt;W732,W733," "))</f>
        <v> </v>
      </c>
      <c r="Z733" s="88"/>
      <c r="AA733" s="75" t="n">
        <f aca="false">IF(W733&lt;&gt;Y733,(IF(N733=0,G733*(INFORMAÇÕES!$Q$69/INFORMAÇÕES!$Q$72),IF(N733="R",G733,0))),0)</f>
        <v>0</v>
      </c>
      <c r="AB733" s="75" t="n">
        <f aca="false">IF(W733&lt;&gt;Y733,(IF(N733=0,G733*(INFORMAÇÕES!$Q$70/INFORMAÇÕES!$Q$72),IF(N733="C",G733,0))),0)</f>
        <v>0</v>
      </c>
      <c r="AC733" s="75" t="n">
        <f aca="false">IF(W733&lt;&gt;Y733,(IF(N733=0,G733*INFORMAÇÕES!$U$115,IF(N733="CF",G733,0))),0)</f>
        <v>0</v>
      </c>
      <c r="AD733" s="75" t="n">
        <f aca="false">IF(W733&lt;&gt;Y733,(IF(N733=0,G733*INFORMAÇÕES!$U$116,IF(N733="O",G733,0))),0)</f>
        <v>0</v>
      </c>
      <c r="AE733" s="75" t="n">
        <f aca="false">IF(E733&lt;&gt;0,G733,0)</f>
        <v>0</v>
      </c>
      <c r="AF733" s="75" t="n">
        <f aca="false">IF(W733&lt;&gt;Y733,(IF(N733=0,J733*(INFORMAÇÕES!$Q$89/INFORMAÇÕES!$Q$92),IF(N733="R",J733,0))),0)</f>
        <v>0</v>
      </c>
      <c r="AG733" s="75" t="n">
        <f aca="false">IF(W733&lt;&gt;Y733,(IF(N733=0,J733*(INFORMAÇÕES!$Q$90/INFORMAÇÕES!$Q$92),IF(N733="C",J733,0))),0)</f>
        <v>0</v>
      </c>
      <c r="AH733" s="75" t="n">
        <f aca="false">IF(W733&lt;&gt;Y733,(IF(N733="",J733*INFORMAÇÕES!$U$115,IF(N733="CF",J733,0))),0)</f>
        <v>0</v>
      </c>
      <c r="AI733" s="75" t="n">
        <f aca="false">IF(W733&lt;&gt;Y733,(IF(N733="",J733*INFORMAÇÕES!$U$116,IF(N733="O",J733,0))),0)</f>
        <v>0</v>
      </c>
      <c r="AJ733" s="75" t="n">
        <f aca="false">IF(H733&lt;&gt;0,J733,0)</f>
        <v>0</v>
      </c>
      <c r="AK733" s="75" t="n">
        <f aca="false">IF(K733&lt;&gt;0,L733,0)</f>
        <v>0</v>
      </c>
    </row>
    <row r="734" s="174" customFormat="true" ht="14.25" hidden="false" customHeight="false" outlineLevel="0" collapsed="false">
      <c r="A734" s="159" t="n">
        <v>722</v>
      </c>
      <c r="B734" s="160" t="n">
        <f aca="false">IF('ORÇ.GLOBAL P CAIXA'!$K733="EXEC.",0,'ORÇ.REPROG. P CAIXA'!B734)</f>
        <v>0</v>
      </c>
      <c r="C734" s="161" t="n">
        <f aca="false">IF('ORÇ.GLOBAL P CAIXA'!$K733="EXEC.",0,'ORÇ.REPROG. P CAIXA'!C734)</f>
        <v>0</v>
      </c>
      <c r="D734" s="162" t="n">
        <f aca="false">IF('ORÇ.GLOBAL P CAIXA'!$K733="EXEC.",0,'ORÇ.REPROG. P CAIXA'!D734)</f>
        <v>0</v>
      </c>
      <c r="E734" s="163" t="n">
        <f aca="false">IF('ORÇ.GLOBAL P CAIXA'!$K733="EXEC.",0,'ORÇ.REPROG. P CAIXA'!E734)</f>
        <v>0</v>
      </c>
      <c r="F734" s="163" t="n">
        <f aca="false">IF('ORÇ.GLOBAL P CAIXA'!K733="EXEC.",0,IF('ORÇ.GLOBAL EMPRESA'!G733&gt;0,'ORÇ.GLOBAL EMPRESA'!G733,'ORÇ.GLOBAL P CAIXA'!F733))</f>
        <v>0</v>
      </c>
      <c r="G734" s="163" t="n">
        <f aca="false">IF(E734&lt;&gt;0,ROUND(E734*F734,2),IF(AE734=0,(SUMIF($W$13:$W$1012,B734,$AE$13:$AE$1012)),AE734))</f>
        <v>0</v>
      </c>
      <c r="H734" s="661" t="n">
        <f aca="false">IF('ORÇ.GLOBAL P CAIXA'!K733="EXEC.",0,'ORÇ.REPROG. P CAIXA'!H734)</f>
        <v>0</v>
      </c>
      <c r="I734" s="661" t="n">
        <f aca="false">IF('ORÇ.GLOBAL P CAIXA'!K733="EXEC.",0,'ORÇ.REPROG. P CAIXA'!I734)</f>
        <v>0</v>
      </c>
      <c r="J734" s="163" t="n">
        <f aca="false">IF(H734&lt;&gt;0,ROUND(H734*I734,2),IF(AJ734=0,(SUMIF($W$13:$W$1012,B734,$AJ$13:$AJ$1012)),AJ734))</f>
        <v>0</v>
      </c>
      <c r="K734" s="163" t="n">
        <f aca="false">H734-E734</f>
        <v>0</v>
      </c>
      <c r="L734" s="163" t="n">
        <f aca="false">J734-G734</f>
        <v>0</v>
      </c>
      <c r="M734" s="662" t="str">
        <f aca="false">IF('ORÇ.GLOBAL P CAIXA'!K733="EXEC.","",IF('ORÇ.REPROG. P CAIXA'!M734&gt;0,'ORÇ.REPROG. P CAIXA'!M734,""))</f>
        <v/>
      </c>
      <c r="N734" s="663" t="str">
        <f aca="false">IF('ORÇ.GLOBAL P CAIXA'!K733="EXEC.","",IF('ORÇ.REPROG. P CAIXA'!N734&gt;0,'ORÇ.REPROG. P CAIXA'!N734,""))</f>
        <v/>
      </c>
      <c r="O734" s="166" t="str">
        <f aca="false">IF('ORÇ.GLOBAL P CAIXA'!$K733="EXEC.","",'ORÇ.REPROG. P CAIXA'!O734)</f>
        <v/>
      </c>
      <c r="P734" s="167"/>
      <c r="Q734" s="168" t="str">
        <f aca="false">IF(B734&gt;0,"ok","ocultar")</f>
        <v>ocultar</v>
      </c>
      <c r="R734" s="649"/>
      <c r="S734" s="649"/>
      <c r="T734" s="650"/>
      <c r="V734" s="88"/>
      <c r="W734" s="157" t="n">
        <f aca="false">IF(B734=0,W733,IF(ISNONTEXT(B734)=TRUE(),INT(B734),INT(LEFT(B734,FIND(".",B734)-1))))</f>
        <v>3</v>
      </c>
      <c r="X734" s="157" t="str">
        <f aca="false">IF(X735=1,1,IF(B734&lt;&gt;0,1,IF(C734&lt;&gt;0,1,IF(D734&lt;&gt;0,1,IF(E734&lt;&gt;0,1,"")))))</f>
        <v/>
      </c>
      <c r="Y734" s="157" t="str">
        <f aca="false">IF(W734=0," ",IF(W734&lt;&gt;W733,W734," "))</f>
        <v> </v>
      </c>
      <c r="Z734" s="88"/>
      <c r="AA734" s="75" t="n">
        <f aca="false">IF(W734&lt;&gt;Y734,(IF(N734=0,G734*(INFORMAÇÕES!$Q$69/INFORMAÇÕES!$Q$72),IF(N734="R",G734,0))),0)</f>
        <v>0</v>
      </c>
      <c r="AB734" s="75" t="n">
        <f aca="false">IF(W734&lt;&gt;Y734,(IF(N734=0,G734*(INFORMAÇÕES!$Q$70/INFORMAÇÕES!$Q$72),IF(N734="C",G734,0))),0)</f>
        <v>0</v>
      </c>
      <c r="AC734" s="75" t="n">
        <f aca="false">IF(W734&lt;&gt;Y734,(IF(N734=0,G734*INFORMAÇÕES!$U$115,IF(N734="CF",G734,0))),0)</f>
        <v>0</v>
      </c>
      <c r="AD734" s="75" t="n">
        <f aca="false">IF(W734&lt;&gt;Y734,(IF(N734=0,G734*INFORMAÇÕES!$U$116,IF(N734="O",G734,0))),0)</f>
        <v>0</v>
      </c>
      <c r="AE734" s="75" t="n">
        <f aca="false">IF(E734&lt;&gt;0,G734,0)</f>
        <v>0</v>
      </c>
      <c r="AF734" s="75" t="n">
        <f aca="false">IF(W734&lt;&gt;Y734,(IF(N734=0,J734*(INFORMAÇÕES!$Q$89/INFORMAÇÕES!$Q$92),IF(N734="R",J734,0))),0)</f>
        <v>0</v>
      </c>
      <c r="AG734" s="75" t="n">
        <f aca="false">IF(W734&lt;&gt;Y734,(IF(N734=0,J734*(INFORMAÇÕES!$Q$90/INFORMAÇÕES!$Q$92),IF(N734="C",J734,0))),0)</f>
        <v>0</v>
      </c>
      <c r="AH734" s="75" t="n">
        <f aca="false">IF(W734&lt;&gt;Y734,(IF(N734="",J734*INFORMAÇÕES!$U$115,IF(N734="CF",J734,0))),0)</f>
        <v>0</v>
      </c>
      <c r="AI734" s="75" t="n">
        <f aca="false">IF(W734&lt;&gt;Y734,(IF(N734="",J734*INFORMAÇÕES!$U$116,IF(N734="O",J734,0))),0)</f>
        <v>0</v>
      </c>
      <c r="AJ734" s="75" t="n">
        <f aca="false">IF(H734&lt;&gt;0,J734,0)</f>
        <v>0</v>
      </c>
      <c r="AK734" s="75" t="n">
        <f aca="false">IF(K734&lt;&gt;0,L734,0)</f>
        <v>0</v>
      </c>
    </row>
    <row r="735" s="174" customFormat="true" ht="14.25" hidden="false" customHeight="false" outlineLevel="0" collapsed="false">
      <c r="A735" s="159" t="n">
        <v>723</v>
      </c>
      <c r="B735" s="160" t="n">
        <f aca="false">IF('ORÇ.GLOBAL P CAIXA'!$K734="EXEC.",0,'ORÇ.REPROG. P CAIXA'!B735)</f>
        <v>0</v>
      </c>
      <c r="C735" s="161" t="n">
        <f aca="false">IF('ORÇ.GLOBAL P CAIXA'!$K734="EXEC.",0,'ORÇ.REPROG. P CAIXA'!C735)</f>
        <v>0</v>
      </c>
      <c r="D735" s="162" t="n">
        <f aca="false">IF('ORÇ.GLOBAL P CAIXA'!$K734="EXEC.",0,'ORÇ.REPROG. P CAIXA'!D735)</f>
        <v>0</v>
      </c>
      <c r="E735" s="163" t="n">
        <f aca="false">IF('ORÇ.GLOBAL P CAIXA'!$K734="EXEC.",0,'ORÇ.REPROG. P CAIXA'!E735)</f>
        <v>0</v>
      </c>
      <c r="F735" s="163" t="n">
        <f aca="false">IF('ORÇ.GLOBAL P CAIXA'!K734="EXEC.",0,IF('ORÇ.GLOBAL EMPRESA'!G734&gt;0,'ORÇ.GLOBAL EMPRESA'!G734,'ORÇ.GLOBAL P CAIXA'!F734))</f>
        <v>0</v>
      </c>
      <c r="G735" s="163" t="n">
        <f aca="false">IF(E735&lt;&gt;0,ROUND(E735*F735,2),IF(AE735=0,(SUMIF($W$13:$W$1012,B735,$AE$13:$AE$1012)),AE735))</f>
        <v>0</v>
      </c>
      <c r="H735" s="661" t="n">
        <f aca="false">IF('ORÇ.GLOBAL P CAIXA'!K734="EXEC.",0,'ORÇ.REPROG. P CAIXA'!H735)</f>
        <v>0</v>
      </c>
      <c r="I735" s="661" t="n">
        <f aca="false">IF('ORÇ.GLOBAL P CAIXA'!K734="EXEC.",0,'ORÇ.REPROG. P CAIXA'!I735)</f>
        <v>0</v>
      </c>
      <c r="J735" s="163" t="n">
        <f aca="false">IF(H735&lt;&gt;0,ROUND(H735*I735,2),IF(AJ735=0,(SUMIF($W$13:$W$1012,B735,$AJ$13:$AJ$1012)),AJ735))</f>
        <v>0</v>
      </c>
      <c r="K735" s="163" t="n">
        <f aca="false">H735-E735</f>
        <v>0</v>
      </c>
      <c r="L735" s="163" t="n">
        <f aca="false">J735-G735</f>
        <v>0</v>
      </c>
      <c r="M735" s="662" t="str">
        <f aca="false">IF('ORÇ.GLOBAL P CAIXA'!K734="EXEC.","",IF('ORÇ.REPROG. P CAIXA'!M735&gt;0,'ORÇ.REPROG. P CAIXA'!M735,""))</f>
        <v/>
      </c>
      <c r="N735" s="663" t="str">
        <f aca="false">IF('ORÇ.GLOBAL P CAIXA'!K734="EXEC.","",IF('ORÇ.REPROG. P CAIXA'!N735&gt;0,'ORÇ.REPROG. P CAIXA'!N735,""))</f>
        <v/>
      </c>
      <c r="O735" s="166" t="str">
        <f aca="false">IF('ORÇ.GLOBAL P CAIXA'!$K734="EXEC.","",'ORÇ.REPROG. P CAIXA'!O735)</f>
        <v/>
      </c>
      <c r="P735" s="167"/>
      <c r="Q735" s="168" t="str">
        <f aca="false">IF(B735&gt;0,"ok","ocultar")</f>
        <v>ocultar</v>
      </c>
      <c r="R735" s="649"/>
      <c r="S735" s="649"/>
      <c r="T735" s="650"/>
      <c r="V735" s="88"/>
      <c r="W735" s="157" t="n">
        <f aca="false">IF(B735=0,W734,IF(ISNONTEXT(B735)=TRUE(),INT(B735),INT(LEFT(B735,FIND(".",B735)-1))))</f>
        <v>3</v>
      </c>
      <c r="X735" s="157" t="str">
        <f aca="false">IF(X736=1,1,IF(B735&lt;&gt;0,1,IF(C735&lt;&gt;0,1,IF(D735&lt;&gt;0,1,IF(E735&lt;&gt;0,1,"")))))</f>
        <v/>
      </c>
      <c r="Y735" s="157" t="str">
        <f aca="false">IF(W735=0," ",IF(W735&lt;&gt;W734,W735," "))</f>
        <v> </v>
      </c>
      <c r="Z735" s="88"/>
      <c r="AA735" s="75" t="n">
        <f aca="false">IF(W735&lt;&gt;Y735,(IF(N735=0,G735*(INFORMAÇÕES!$Q$69/INFORMAÇÕES!$Q$72),IF(N735="R",G735,0))),0)</f>
        <v>0</v>
      </c>
      <c r="AB735" s="75" t="n">
        <f aca="false">IF(W735&lt;&gt;Y735,(IF(N735=0,G735*(INFORMAÇÕES!$Q$70/INFORMAÇÕES!$Q$72),IF(N735="C",G735,0))),0)</f>
        <v>0</v>
      </c>
      <c r="AC735" s="75" t="n">
        <f aca="false">IF(W735&lt;&gt;Y735,(IF(N735=0,G735*INFORMAÇÕES!$U$115,IF(N735="CF",G735,0))),0)</f>
        <v>0</v>
      </c>
      <c r="AD735" s="75" t="n">
        <f aca="false">IF(W735&lt;&gt;Y735,(IF(N735=0,G735*INFORMAÇÕES!$U$116,IF(N735="O",G735,0))),0)</f>
        <v>0</v>
      </c>
      <c r="AE735" s="75" t="n">
        <f aca="false">IF(E735&lt;&gt;0,G735,0)</f>
        <v>0</v>
      </c>
      <c r="AF735" s="75" t="n">
        <f aca="false">IF(W735&lt;&gt;Y735,(IF(N735=0,J735*(INFORMAÇÕES!$Q$89/INFORMAÇÕES!$Q$92),IF(N735="R",J735,0))),0)</f>
        <v>0</v>
      </c>
      <c r="AG735" s="75" t="n">
        <f aca="false">IF(W735&lt;&gt;Y735,(IF(N735=0,J735*(INFORMAÇÕES!$Q$90/INFORMAÇÕES!$Q$92),IF(N735="C",J735,0))),0)</f>
        <v>0</v>
      </c>
      <c r="AH735" s="75" t="n">
        <f aca="false">IF(W735&lt;&gt;Y735,(IF(N735="",J735*INFORMAÇÕES!$U$115,IF(N735="CF",J735,0))),0)</f>
        <v>0</v>
      </c>
      <c r="AI735" s="75" t="n">
        <f aca="false">IF(W735&lt;&gt;Y735,(IF(N735="",J735*INFORMAÇÕES!$U$116,IF(N735="O",J735,0))),0)</f>
        <v>0</v>
      </c>
      <c r="AJ735" s="75" t="n">
        <f aca="false">IF(H735&lt;&gt;0,J735,0)</f>
        <v>0</v>
      </c>
      <c r="AK735" s="75" t="n">
        <f aca="false">IF(K735&lt;&gt;0,L735,0)</f>
        <v>0</v>
      </c>
    </row>
    <row r="736" s="174" customFormat="true" ht="14.25" hidden="false" customHeight="false" outlineLevel="0" collapsed="false">
      <c r="A736" s="159" t="n">
        <v>724</v>
      </c>
      <c r="B736" s="160" t="n">
        <f aca="false">IF('ORÇ.GLOBAL P CAIXA'!$K735="EXEC.",0,'ORÇ.REPROG. P CAIXA'!B736)</f>
        <v>0</v>
      </c>
      <c r="C736" s="161" t="n">
        <f aca="false">IF('ORÇ.GLOBAL P CAIXA'!$K735="EXEC.",0,'ORÇ.REPROG. P CAIXA'!C736)</f>
        <v>0</v>
      </c>
      <c r="D736" s="162" t="n">
        <f aca="false">IF('ORÇ.GLOBAL P CAIXA'!$K735="EXEC.",0,'ORÇ.REPROG. P CAIXA'!D736)</f>
        <v>0</v>
      </c>
      <c r="E736" s="163" t="n">
        <f aca="false">IF('ORÇ.GLOBAL P CAIXA'!$K735="EXEC.",0,'ORÇ.REPROG. P CAIXA'!E736)</f>
        <v>0</v>
      </c>
      <c r="F736" s="163" t="n">
        <f aca="false">IF('ORÇ.GLOBAL P CAIXA'!K735="EXEC.",0,IF('ORÇ.GLOBAL EMPRESA'!G735&gt;0,'ORÇ.GLOBAL EMPRESA'!G735,'ORÇ.GLOBAL P CAIXA'!F735))</f>
        <v>0</v>
      </c>
      <c r="G736" s="163" t="n">
        <f aca="false">IF(E736&lt;&gt;0,ROUND(E736*F736,2),IF(AE736=0,(SUMIF($W$13:$W$1012,B736,$AE$13:$AE$1012)),AE736))</f>
        <v>0</v>
      </c>
      <c r="H736" s="661" t="n">
        <f aca="false">IF('ORÇ.GLOBAL P CAIXA'!K735="EXEC.",0,'ORÇ.REPROG. P CAIXA'!H736)</f>
        <v>0</v>
      </c>
      <c r="I736" s="661" t="n">
        <f aca="false">IF('ORÇ.GLOBAL P CAIXA'!K735="EXEC.",0,'ORÇ.REPROG. P CAIXA'!I736)</f>
        <v>0</v>
      </c>
      <c r="J736" s="163" t="n">
        <f aca="false">IF(H736&lt;&gt;0,ROUND(H736*I736,2),IF(AJ736=0,(SUMIF($W$13:$W$1012,B736,$AJ$13:$AJ$1012)),AJ736))</f>
        <v>0</v>
      </c>
      <c r="K736" s="163" t="n">
        <f aca="false">H736-E736</f>
        <v>0</v>
      </c>
      <c r="L736" s="163" t="n">
        <f aca="false">J736-G736</f>
        <v>0</v>
      </c>
      <c r="M736" s="662" t="str">
        <f aca="false">IF('ORÇ.GLOBAL P CAIXA'!K735="EXEC.","",IF('ORÇ.REPROG. P CAIXA'!M736&gt;0,'ORÇ.REPROG. P CAIXA'!M736,""))</f>
        <v/>
      </c>
      <c r="N736" s="663" t="str">
        <f aca="false">IF('ORÇ.GLOBAL P CAIXA'!K735="EXEC.","",IF('ORÇ.REPROG. P CAIXA'!N736&gt;0,'ORÇ.REPROG. P CAIXA'!N736,""))</f>
        <v/>
      </c>
      <c r="O736" s="166" t="str">
        <f aca="false">IF('ORÇ.GLOBAL P CAIXA'!$K735="EXEC.","",'ORÇ.REPROG. P CAIXA'!O736)</f>
        <v/>
      </c>
      <c r="P736" s="167"/>
      <c r="Q736" s="168" t="str">
        <f aca="false">IF(B736&gt;0,"ok","ocultar")</f>
        <v>ocultar</v>
      </c>
      <c r="R736" s="649"/>
      <c r="S736" s="649"/>
      <c r="T736" s="650"/>
      <c r="V736" s="88"/>
      <c r="W736" s="157" t="n">
        <f aca="false">IF(B736=0,W735,IF(ISNONTEXT(B736)=TRUE(),INT(B736),INT(LEFT(B736,FIND(".",B736)-1))))</f>
        <v>3</v>
      </c>
      <c r="X736" s="157" t="str">
        <f aca="false">IF(X737=1,1,IF(B736&lt;&gt;0,1,IF(C736&lt;&gt;0,1,IF(D736&lt;&gt;0,1,IF(E736&lt;&gt;0,1,"")))))</f>
        <v/>
      </c>
      <c r="Y736" s="157" t="str">
        <f aca="false">IF(W736=0," ",IF(W736&lt;&gt;W735,W736," "))</f>
        <v> </v>
      </c>
      <c r="Z736" s="88"/>
      <c r="AA736" s="75" t="n">
        <f aca="false">IF(W736&lt;&gt;Y736,(IF(N736=0,G736*(INFORMAÇÕES!$Q$69/INFORMAÇÕES!$Q$72),IF(N736="R",G736,0))),0)</f>
        <v>0</v>
      </c>
      <c r="AB736" s="75" t="n">
        <f aca="false">IF(W736&lt;&gt;Y736,(IF(N736=0,G736*(INFORMAÇÕES!$Q$70/INFORMAÇÕES!$Q$72),IF(N736="C",G736,0))),0)</f>
        <v>0</v>
      </c>
      <c r="AC736" s="75" t="n">
        <f aca="false">IF(W736&lt;&gt;Y736,(IF(N736=0,G736*INFORMAÇÕES!$U$115,IF(N736="CF",G736,0))),0)</f>
        <v>0</v>
      </c>
      <c r="AD736" s="75" t="n">
        <f aca="false">IF(W736&lt;&gt;Y736,(IF(N736=0,G736*INFORMAÇÕES!$U$116,IF(N736="O",G736,0))),0)</f>
        <v>0</v>
      </c>
      <c r="AE736" s="75" t="n">
        <f aca="false">IF(E736&lt;&gt;0,G736,0)</f>
        <v>0</v>
      </c>
      <c r="AF736" s="75" t="n">
        <f aca="false">IF(W736&lt;&gt;Y736,(IF(N736=0,J736*(INFORMAÇÕES!$Q$89/INFORMAÇÕES!$Q$92),IF(N736="R",J736,0))),0)</f>
        <v>0</v>
      </c>
      <c r="AG736" s="75" t="n">
        <f aca="false">IF(W736&lt;&gt;Y736,(IF(N736=0,J736*(INFORMAÇÕES!$Q$90/INFORMAÇÕES!$Q$92),IF(N736="C",J736,0))),0)</f>
        <v>0</v>
      </c>
      <c r="AH736" s="75" t="n">
        <f aca="false">IF(W736&lt;&gt;Y736,(IF(N736="",J736*INFORMAÇÕES!$U$115,IF(N736="CF",J736,0))),0)</f>
        <v>0</v>
      </c>
      <c r="AI736" s="75" t="n">
        <f aca="false">IF(W736&lt;&gt;Y736,(IF(N736="",J736*INFORMAÇÕES!$U$116,IF(N736="O",J736,0))),0)</f>
        <v>0</v>
      </c>
      <c r="AJ736" s="75" t="n">
        <f aca="false">IF(H736&lt;&gt;0,J736,0)</f>
        <v>0</v>
      </c>
      <c r="AK736" s="75" t="n">
        <f aca="false">IF(K736&lt;&gt;0,L736,0)</f>
        <v>0</v>
      </c>
    </row>
    <row r="737" s="174" customFormat="true" ht="14.25" hidden="false" customHeight="false" outlineLevel="0" collapsed="false">
      <c r="A737" s="159" t="n">
        <v>725</v>
      </c>
      <c r="B737" s="160" t="n">
        <f aca="false">IF('ORÇ.GLOBAL P CAIXA'!$K736="EXEC.",0,'ORÇ.REPROG. P CAIXA'!B737)</f>
        <v>0</v>
      </c>
      <c r="C737" s="161" t="n">
        <f aca="false">IF('ORÇ.GLOBAL P CAIXA'!$K736="EXEC.",0,'ORÇ.REPROG. P CAIXA'!C737)</f>
        <v>0</v>
      </c>
      <c r="D737" s="162" t="n">
        <f aca="false">IF('ORÇ.GLOBAL P CAIXA'!$K736="EXEC.",0,'ORÇ.REPROG. P CAIXA'!D737)</f>
        <v>0</v>
      </c>
      <c r="E737" s="163" t="n">
        <f aca="false">IF('ORÇ.GLOBAL P CAIXA'!$K736="EXEC.",0,'ORÇ.REPROG. P CAIXA'!E737)</f>
        <v>0</v>
      </c>
      <c r="F737" s="163" t="n">
        <f aca="false">IF('ORÇ.GLOBAL P CAIXA'!K736="EXEC.",0,IF('ORÇ.GLOBAL EMPRESA'!G736&gt;0,'ORÇ.GLOBAL EMPRESA'!G736,'ORÇ.GLOBAL P CAIXA'!F736))</f>
        <v>0</v>
      </c>
      <c r="G737" s="163" t="n">
        <f aca="false">IF(E737&lt;&gt;0,ROUND(E737*F737,2),IF(AE737=0,(SUMIF($W$13:$W$1012,B737,$AE$13:$AE$1012)),AE737))</f>
        <v>0</v>
      </c>
      <c r="H737" s="661" t="n">
        <f aca="false">IF('ORÇ.GLOBAL P CAIXA'!K736="EXEC.",0,'ORÇ.REPROG. P CAIXA'!H737)</f>
        <v>0</v>
      </c>
      <c r="I737" s="661" t="n">
        <f aca="false">IF('ORÇ.GLOBAL P CAIXA'!K736="EXEC.",0,'ORÇ.REPROG. P CAIXA'!I737)</f>
        <v>0</v>
      </c>
      <c r="J737" s="163" t="n">
        <f aca="false">IF(H737&lt;&gt;0,ROUND(H737*I737,2),IF(AJ737=0,(SUMIF($W$13:$W$1012,B737,$AJ$13:$AJ$1012)),AJ737))</f>
        <v>0</v>
      </c>
      <c r="K737" s="163" t="n">
        <f aca="false">H737-E737</f>
        <v>0</v>
      </c>
      <c r="L737" s="163" t="n">
        <f aca="false">J737-G737</f>
        <v>0</v>
      </c>
      <c r="M737" s="662" t="str">
        <f aca="false">IF('ORÇ.GLOBAL P CAIXA'!K736="EXEC.","",IF('ORÇ.REPROG. P CAIXA'!M737&gt;0,'ORÇ.REPROG. P CAIXA'!M737,""))</f>
        <v/>
      </c>
      <c r="N737" s="663" t="str">
        <f aca="false">IF('ORÇ.GLOBAL P CAIXA'!K736="EXEC.","",IF('ORÇ.REPROG. P CAIXA'!N737&gt;0,'ORÇ.REPROG. P CAIXA'!N737,""))</f>
        <v/>
      </c>
      <c r="O737" s="166" t="str">
        <f aca="false">IF('ORÇ.GLOBAL P CAIXA'!$K736="EXEC.","",'ORÇ.REPROG. P CAIXA'!O737)</f>
        <v/>
      </c>
      <c r="P737" s="167"/>
      <c r="Q737" s="168" t="str">
        <f aca="false">IF(B737&gt;0,"ok","ocultar")</f>
        <v>ocultar</v>
      </c>
      <c r="R737" s="649"/>
      <c r="S737" s="649"/>
      <c r="T737" s="650"/>
      <c r="V737" s="88"/>
      <c r="W737" s="157" t="n">
        <f aca="false">IF(B737=0,W736,IF(ISNONTEXT(B737)=TRUE(),INT(B737),INT(LEFT(B737,FIND(".",B737)-1))))</f>
        <v>3</v>
      </c>
      <c r="X737" s="157" t="str">
        <f aca="false">IF(X738=1,1,IF(B737&lt;&gt;0,1,IF(C737&lt;&gt;0,1,IF(D737&lt;&gt;0,1,IF(E737&lt;&gt;0,1,"")))))</f>
        <v/>
      </c>
      <c r="Y737" s="157" t="str">
        <f aca="false">IF(W737=0," ",IF(W737&lt;&gt;W736,W737," "))</f>
        <v> </v>
      </c>
      <c r="Z737" s="88"/>
      <c r="AA737" s="75" t="n">
        <f aca="false">IF(W737&lt;&gt;Y737,(IF(N737=0,G737*(INFORMAÇÕES!$Q$69/INFORMAÇÕES!$Q$72),IF(N737="R",G737,0))),0)</f>
        <v>0</v>
      </c>
      <c r="AB737" s="75" t="n">
        <f aca="false">IF(W737&lt;&gt;Y737,(IF(N737=0,G737*(INFORMAÇÕES!$Q$70/INFORMAÇÕES!$Q$72),IF(N737="C",G737,0))),0)</f>
        <v>0</v>
      </c>
      <c r="AC737" s="75" t="n">
        <f aca="false">IF(W737&lt;&gt;Y737,(IF(N737=0,G737*INFORMAÇÕES!$U$115,IF(N737="CF",G737,0))),0)</f>
        <v>0</v>
      </c>
      <c r="AD737" s="75" t="n">
        <f aca="false">IF(W737&lt;&gt;Y737,(IF(N737=0,G737*INFORMAÇÕES!$U$116,IF(N737="O",G737,0))),0)</f>
        <v>0</v>
      </c>
      <c r="AE737" s="75" t="n">
        <f aca="false">IF(E737&lt;&gt;0,G737,0)</f>
        <v>0</v>
      </c>
      <c r="AF737" s="75" t="n">
        <f aca="false">IF(W737&lt;&gt;Y737,(IF(N737=0,J737*(INFORMAÇÕES!$Q$89/INFORMAÇÕES!$Q$92),IF(N737="R",J737,0))),0)</f>
        <v>0</v>
      </c>
      <c r="AG737" s="75" t="n">
        <f aca="false">IF(W737&lt;&gt;Y737,(IF(N737=0,J737*(INFORMAÇÕES!$Q$90/INFORMAÇÕES!$Q$92),IF(N737="C",J737,0))),0)</f>
        <v>0</v>
      </c>
      <c r="AH737" s="75" t="n">
        <f aca="false">IF(W737&lt;&gt;Y737,(IF(N737="",J737*INFORMAÇÕES!$U$115,IF(N737="CF",J737,0))),0)</f>
        <v>0</v>
      </c>
      <c r="AI737" s="75" t="n">
        <f aca="false">IF(W737&lt;&gt;Y737,(IF(N737="",J737*INFORMAÇÕES!$U$116,IF(N737="O",J737,0))),0)</f>
        <v>0</v>
      </c>
      <c r="AJ737" s="75" t="n">
        <f aca="false">IF(H737&lt;&gt;0,J737,0)</f>
        <v>0</v>
      </c>
      <c r="AK737" s="75" t="n">
        <f aca="false">IF(K737&lt;&gt;0,L737,0)</f>
        <v>0</v>
      </c>
    </row>
    <row r="738" s="174" customFormat="true" ht="14.25" hidden="false" customHeight="false" outlineLevel="0" collapsed="false">
      <c r="A738" s="159" t="n">
        <v>726</v>
      </c>
      <c r="B738" s="160" t="n">
        <f aca="false">IF('ORÇ.GLOBAL P CAIXA'!$K737="EXEC.",0,'ORÇ.REPROG. P CAIXA'!B738)</f>
        <v>0</v>
      </c>
      <c r="C738" s="161" t="n">
        <f aca="false">IF('ORÇ.GLOBAL P CAIXA'!$K737="EXEC.",0,'ORÇ.REPROG. P CAIXA'!C738)</f>
        <v>0</v>
      </c>
      <c r="D738" s="162" t="n">
        <f aca="false">IF('ORÇ.GLOBAL P CAIXA'!$K737="EXEC.",0,'ORÇ.REPROG. P CAIXA'!D738)</f>
        <v>0</v>
      </c>
      <c r="E738" s="163" t="n">
        <f aca="false">IF('ORÇ.GLOBAL P CAIXA'!$K737="EXEC.",0,'ORÇ.REPROG. P CAIXA'!E738)</f>
        <v>0</v>
      </c>
      <c r="F738" s="163" t="n">
        <f aca="false">IF('ORÇ.GLOBAL P CAIXA'!K737="EXEC.",0,IF('ORÇ.GLOBAL EMPRESA'!G737&gt;0,'ORÇ.GLOBAL EMPRESA'!G737,'ORÇ.GLOBAL P CAIXA'!F737))</f>
        <v>0</v>
      </c>
      <c r="G738" s="163" t="n">
        <f aca="false">IF(E738&lt;&gt;0,ROUND(E738*F738,2),IF(AE738=0,(SUMIF($W$13:$W$1012,B738,$AE$13:$AE$1012)),AE738))</f>
        <v>0</v>
      </c>
      <c r="H738" s="661" t="n">
        <f aca="false">IF('ORÇ.GLOBAL P CAIXA'!K737="EXEC.",0,'ORÇ.REPROG. P CAIXA'!H738)</f>
        <v>0</v>
      </c>
      <c r="I738" s="661" t="n">
        <f aca="false">IF('ORÇ.GLOBAL P CAIXA'!K737="EXEC.",0,'ORÇ.REPROG. P CAIXA'!I738)</f>
        <v>0</v>
      </c>
      <c r="J738" s="163" t="n">
        <f aca="false">IF(H738&lt;&gt;0,ROUND(H738*I738,2),IF(AJ738=0,(SUMIF($W$13:$W$1012,B738,$AJ$13:$AJ$1012)),AJ738))</f>
        <v>0</v>
      </c>
      <c r="K738" s="163" t="n">
        <f aca="false">H738-E738</f>
        <v>0</v>
      </c>
      <c r="L738" s="163" t="n">
        <f aca="false">J738-G738</f>
        <v>0</v>
      </c>
      <c r="M738" s="662" t="str">
        <f aca="false">IF('ORÇ.GLOBAL P CAIXA'!K737="EXEC.","",IF('ORÇ.REPROG. P CAIXA'!M738&gt;0,'ORÇ.REPROG. P CAIXA'!M738,""))</f>
        <v/>
      </c>
      <c r="N738" s="663" t="str">
        <f aca="false">IF('ORÇ.GLOBAL P CAIXA'!K737="EXEC.","",IF('ORÇ.REPROG. P CAIXA'!N738&gt;0,'ORÇ.REPROG. P CAIXA'!N738,""))</f>
        <v/>
      </c>
      <c r="O738" s="166" t="str">
        <f aca="false">IF('ORÇ.GLOBAL P CAIXA'!$K737="EXEC.","",'ORÇ.REPROG. P CAIXA'!O738)</f>
        <v/>
      </c>
      <c r="P738" s="167"/>
      <c r="Q738" s="168" t="str">
        <f aca="false">IF(B738&gt;0,"ok","ocultar")</f>
        <v>ocultar</v>
      </c>
      <c r="R738" s="649"/>
      <c r="S738" s="649"/>
      <c r="T738" s="650"/>
      <c r="V738" s="88"/>
      <c r="W738" s="157" t="n">
        <f aca="false">IF(B738=0,W737,IF(ISNONTEXT(B738)=TRUE(),INT(B738),INT(LEFT(B738,FIND(".",B738)-1))))</f>
        <v>3</v>
      </c>
      <c r="X738" s="157" t="str">
        <f aca="false">IF(X739=1,1,IF(B738&lt;&gt;0,1,IF(C738&lt;&gt;0,1,IF(D738&lt;&gt;0,1,IF(E738&lt;&gt;0,1,"")))))</f>
        <v/>
      </c>
      <c r="Y738" s="157" t="str">
        <f aca="false">IF(W738=0," ",IF(W738&lt;&gt;W737,W738," "))</f>
        <v> </v>
      </c>
      <c r="Z738" s="88"/>
      <c r="AA738" s="75" t="n">
        <f aca="false">IF(W738&lt;&gt;Y738,(IF(N738=0,G738*(INFORMAÇÕES!$Q$69/INFORMAÇÕES!$Q$72),IF(N738="R",G738,0))),0)</f>
        <v>0</v>
      </c>
      <c r="AB738" s="75" t="n">
        <f aca="false">IF(W738&lt;&gt;Y738,(IF(N738=0,G738*(INFORMAÇÕES!$Q$70/INFORMAÇÕES!$Q$72),IF(N738="C",G738,0))),0)</f>
        <v>0</v>
      </c>
      <c r="AC738" s="75" t="n">
        <f aca="false">IF(W738&lt;&gt;Y738,(IF(N738=0,G738*INFORMAÇÕES!$U$115,IF(N738="CF",G738,0))),0)</f>
        <v>0</v>
      </c>
      <c r="AD738" s="75" t="n">
        <f aca="false">IF(W738&lt;&gt;Y738,(IF(N738=0,G738*INFORMAÇÕES!$U$116,IF(N738="O",G738,0))),0)</f>
        <v>0</v>
      </c>
      <c r="AE738" s="75" t="n">
        <f aca="false">IF(E738&lt;&gt;0,G738,0)</f>
        <v>0</v>
      </c>
      <c r="AF738" s="75" t="n">
        <f aca="false">IF(W738&lt;&gt;Y738,(IF(N738=0,J738*(INFORMAÇÕES!$Q$89/INFORMAÇÕES!$Q$92),IF(N738="R",J738,0))),0)</f>
        <v>0</v>
      </c>
      <c r="AG738" s="75" t="n">
        <f aca="false">IF(W738&lt;&gt;Y738,(IF(N738=0,J738*(INFORMAÇÕES!$Q$90/INFORMAÇÕES!$Q$92),IF(N738="C",J738,0))),0)</f>
        <v>0</v>
      </c>
      <c r="AH738" s="75" t="n">
        <f aca="false">IF(W738&lt;&gt;Y738,(IF(N738="",J738*INFORMAÇÕES!$U$115,IF(N738="CF",J738,0))),0)</f>
        <v>0</v>
      </c>
      <c r="AI738" s="75" t="n">
        <f aca="false">IF(W738&lt;&gt;Y738,(IF(N738="",J738*INFORMAÇÕES!$U$116,IF(N738="O",J738,0))),0)</f>
        <v>0</v>
      </c>
      <c r="AJ738" s="75" t="n">
        <f aca="false">IF(H738&lt;&gt;0,J738,0)</f>
        <v>0</v>
      </c>
      <c r="AK738" s="75" t="n">
        <f aca="false">IF(K738&lt;&gt;0,L738,0)</f>
        <v>0</v>
      </c>
    </row>
    <row r="739" s="174" customFormat="true" ht="14.25" hidden="false" customHeight="false" outlineLevel="0" collapsed="false">
      <c r="A739" s="159" t="n">
        <v>727</v>
      </c>
      <c r="B739" s="160" t="n">
        <f aca="false">IF('ORÇ.GLOBAL P CAIXA'!$K738="EXEC.",0,'ORÇ.REPROG. P CAIXA'!B739)</f>
        <v>0</v>
      </c>
      <c r="C739" s="161" t="n">
        <f aca="false">IF('ORÇ.GLOBAL P CAIXA'!$K738="EXEC.",0,'ORÇ.REPROG. P CAIXA'!C739)</f>
        <v>0</v>
      </c>
      <c r="D739" s="162" t="n">
        <f aca="false">IF('ORÇ.GLOBAL P CAIXA'!$K738="EXEC.",0,'ORÇ.REPROG. P CAIXA'!D739)</f>
        <v>0</v>
      </c>
      <c r="E739" s="163" t="n">
        <f aca="false">IF('ORÇ.GLOBAL P CAIXA'!$K738="EXEC.",0,'ORÇ.REPROG. P CAIXA'!E739)</f>
        <v>0</v>
      </c>
      <c r="F739" s="163" t="n">
        <f aca="false">IF('ORÇ.GLOBAL P CAIXA'!K738="EXEC.",0,IF('ORÇ.GLOBAL EMPRESA'!G738&gt;0,'ORÇ.GLOBAL EMPRESA'!G738,'ORÇ.GLOBAL P CAIXA'!F738))</f>
        <v>0</v>
      </c>
      <c r="G739" s="163" t="n">
        <f aca="false">IF(E739&lt;&gt;0,ROUND(E739*F739,2),IF(AE739=0,(SUMIF($W$13:$W$1012,B739,$AE$13:$AE$1012)),AE739))</f>
        <v>0</v>
      </c>
      <c r="H739" s="661" t="n">
        <f aca="false">IF('ORÇ.GLOBAL P CAIXA'!K738="EXEC.",0,'ORÇ.REPROG. P CAIXA'!H739)</f>
        <v>0</v>
      </c>
      <c r="I739" s="661" t="n">
        <f aca="false">IF('ORÇ.GLOBAL P CAIXA'!K738="EXEC.",0,'ORÇ.REPROG. P CAIXA'!I739)</f>
        <v>0</v>
      </c>
      <c r="J739" s="163" t="n">
        <f aca="false">IF(H739&lt;&gt;0,ROUND(H739*I739,2),IF(AJ739=0,(SUMIF($W$13:$W$1012,B739,$AJ$13:$AJ$1012)),AJ739))</f>
        <v>0</v>
      </c>
      <c r="K739" s="163" t="n">
        <f aca="false">H739-E739</f>
        <v>0</v>
      </c>
      <c r="L739" s="163" t="n">
        <f aca="false">J739-G739</f>
        <v>0</v>
      </c>
      <c r="M739" s="662" t="str">
        <f aca="false">IF('ORÇ.GLOBAL P CAIXA'!K738="EXEC.","",IF('ORÇ.REPROG. P CAIXA'!M739&gt;0,'ORÇ.REPROG. P CAIXA'!M739,""))</f>
        <v/>
      </c>
      <c r="N739" s="663" t="str">
        <f aca="false">IF('ORÇ.GLOBAL P CAIXA'!K738="EXEC.","",IF('ORÇ.REPROG. P CAIXA'!N739&gt;0,'ORÇ.REPROG. P CAIXA'!N739,""))</f>
        <v/>
      </c>
      <c r="O739" s="166" t="str">
        <f aca="false">IF('ORÇ.GLOBAL P CAIXA'!$K738="EXEC.","",'ORÇ.REPROG. P CAIXA'!O739)</f>
        <v/>
      </c>
      <c r="P739" s="167"/>
      <c r="Q739" s="168" t="str">
        <f aca="false">IF(B739&gt;0,"ok","ocultar")</f>
        <v>ocultar</v>
      </c>
      <c r="R739" s="649"/>
      <c r="S739" s="649"/>
      <c r="T739" s="650"/>
      <c r="V739" s="88"/>
      <c r="W739" s="157" t="n">
        <f aca="false">IF(B739=0,W738,IF(ISNONTEXT(B739)=TRUE(),INT(B739),INT(LEFT(B739,FIND(".",B739)-1))))</f>
        <v>3</v>
      </c>
      <c r="X739" s="157" t="str">
        <f aca="false">IF(X740=1,1,IF(B739&lt;&gt;0,1,IF(C739&lt;&gt;0,1,IF(D739&lt;&gt;0,1,IF(E739&lt;&gt;0,1,"")))))</f>
        <v/>
      </c>
      <c r="Y739" s="157" t="str">
        <f aca="false">IF(W739=0," ",IF(W739&lt;&gt;W738,W739," "))</f>
        <v> </v>
      </c>
      <c r="Z739" s="88"/>
      <c r="AA739" s="75" t="n">
        <f aca="false">IF(W739&lt;&gt;Y739,(IF(N739=0,G739*(INFORMAÇÕES!$Q$69/INFORMAÇÕES!$Q$72),IF(N739="R",G739,0))),0)</f>
        <v>0</v>
      </c>
      <c r="AB739" s="75" t="n">
        <f aca="false">IF(W739&lt;&gt;Y739,(IF(N739=0,G739*(INFORMAÇÕES!$Q$70/INFORMAÇÕES!$Q$72),IF(N739="C",G739,0))),0)</f>
        <v>0</v>
      </c>
      <c r="AC739" s="75" t="n">
        <f aca="false">IF(W739&lt;&gt;Y739,(IF(N739=0,G739*INFORMAÇÕES!$U$115,IF(N739="CF",G739,0))),0)</f>
        <v>0</v>
      </c>
      <c r="AD739" s="75" t="n">
        <f aca="false">IF(W739&lt;&gt;Y739,(IF(N739=0,G739*INFORMAÇÕES!$U$116,IF(N739="O",G739,0))),0)</f>
        <v>0</v>
      </c>
      <c r="AE739" s="75" t="n">
        <f aca="false">IF(E739&lt;&gt;0,G739,0)</f>
        <v>0</v>
      </c>
      <c r="AF739" s="75" t="n">
        <f aca="false">IF(W739&lt;&gt;Y739,(IF(N739=0,J739*(INFORMAÇÕES!$Q$89/INFORMAÇÕES!$Q$92),IF(N739="R",J739,0))),0)</f>
        <v>0</v>
      </c>
      <c r="AG739" s="75" t="n">
        <f aca="false">IF(W739&lt;&gt;Y739,(IF(N739=0,J739*(INFORMAÇÕES!$Q$90/INFORMAÇÕES!$Q$92),IF(N739="C",J739,0))),0)</f>
        <v>0</v>
      </c>
      <c r="AH739" s="75" t="n">
        <f aca="false">IF(W739&lt;&gt;Y739,(IF(N739="",J739*INFORMAÇÕES!$U$115,IF(N739="CF",J739,0))),0)</f>
        <v>0</v>
      </c>
      <c r="AI739" s="75" t="n">
        <f aca="false">IF(W739&lt;&gt;Y739,(IF(N739="",J739*INFORMAÇÕES!$U$116,IF(N739="O",J739,0))),0)</f>
        <v>0</v>
      </c>
      <c r="AJ739" s="75" t="n">
        <f aca="false">IF(H739&lt;&gt;0,J739,0)</f>
        <v>0</v>
      </c>
      <c r="AK739" s="75" t="n">
        <f aca="false">IF(K739&lt;&gt;0,L739,0)</f>
        <v>0</v>
      </c>
    </row>
    <row r="740" s="174" customFormat="true" ht="14.25" hidden="false" customHeight="false" outlineLevel="0" collapsed="false">
      <c r="A740" s="159" t="n">
        <v>728</v>
      </c>
      <c r="B740" s="160" t="n">
        <f aca="false">IF('ORÇ.GLOBAL P CAIXA'!$K739="EXEC.",0,'ORÇ.REPROG. P CAIXA'!B740)</f>
        <v>0</v>
      </c>
      <c r="C740" s="161" t="n">
        <f aca="false">IF('ORÇ.GLOBAL P CAIXA'!$K739="EXEC.",0,'ORÇ.REPROG. P CAIXA'!C740)</f>
        <v>0</v>
      </c>
      <c r="D740" s="162" t="n">
        <f aca="false">IF('ORÇ.GLOBAL P CAIXA'!$K739="EXEC.",0,'ORÇ.REPROG. P CAIXA'!D740)</f>
        <v>0</v>
      </c>
      <c r="E740" s="163" t="n">
        <f aca="false">IF('ORÇ.GLOBAL P CAIXA'!$K739="EXEC.",0,'ORÇ.REPROG. P CAIXA'!E740)</f>
        <v>0</v>
      </c>
      <c r="F740" s="163" t="n">
        <f aca="false">IF('ORÇ.GLOBAL P CAIXA'!K739="EXEC.",0,IF('ORÇ.GLOBAL EMPRESA'!G739&gt;0,'ORÇ.GLOBAL EMPRESA'!G739,'ORÇ.GLOBAL P CAIXA'!F739))</f>
        <v>0</v>
      </c>
      <c r="G740" s="163" t="n">
        <f aca="false">IF(E740&lt;&gt;0,ROUND(E740*F740,2),IF(AE740=0,(SUMIF($W$13:$W$1012,B740,$AE$13:$AE$1012)),AE740))</f>
        <v>0</v>
      </c>
      <c r="H740" s="661" t="n">
        <f aca="false">IF('ORÇ.GLOBAL P CAIXA'!K739="EXEC.",0,'ORÇ.REPROG. P CAIXA'!H740)</f>
        <v>0</v>
      </c>
      <c r="I740" s="661" t="n">
        <f aca="false">IF('ORÇ.GLOBAL P CAIXA'!K739="EXEC.",0,'ORÇ.REPROG. P CAIXA'!I740)</f>
        <v>0</v>
      </c>
      <c r="J740" s="163" t="n">
        <f aca="false">IF(H740&lt;&gt;0,ROUND(H740*I740,2),IF(AJ740=0,(SUMIF($W$13:$W$1012,B740,$AJ$13:$AJ$1012)),AJ740))</f>
        <v>0</v>
      </c>
      <c r="K740" s="163" t="n">
        <f aca="false">H740-E740</f>
        <v>0</v>
      </c>
      <c r="L740" s="163" t="n">
        <f aca="false">J740-G740</f>
        <v>0</v>
      </c>
      <c r="M740" s="662" t="str">
        <f aca="false">IF('ORÇ.GLOBAL P CAIXA'!K739="EXEC.","",IF('ORÇ.REPROG. P CAIXA'!M740&gt;0,'ORÇ.REPROG. P CAIXA'!M740,""))</f>
        <v/>
      </c>
      <c r="N740" s="663" t="str">
        <f aca="false">IF('ORÇ.GLOBAL P CAIXA'!K739="EXEC.","",IF('ORÇ.REPROG. P CAIXA'!N740&gt;0,'ORÇ.REPROG. P CAIXA'!N740,""))</f>
        <v/>
      </c>
      <c r="O740" s="166" t="str">
        <f aca="false">IF('ORÇ.GLOBAL P CAIXA'!$K739="EXEC.","",'ORÇ.REPROG. P CAIXA'!O740)</f>
        <v/>
      </c>
      <c r="P740" s="167"/>
      <c r="Q740" s="168" t="str">
        <f aca="false">IF(B740&gt;0,"ok","ocultar")</f>
        <v>ocultar</v>
      </c>
      <c r="R740" s="649"/>
      <c r="S740" s="649"/>
      <c r="T740" s="650"/>
      <c r="V740" s="88"/>
      <c r="W740" s="157" t="n">
        <f aca="false">IF(B740=0,W739,IF(ISNONTEXT(B740)=TRUE(),INT(B740),INT(LEFT(B740,FIND(".",B740)-1))))</f>
        <v>3</v>
      </c>
      <c r="X740" s="157" t="str">
        <f aca="false">IF(X741=1,1,IF(B740&lt;&gt;0,1,IF(C740&lt;&gt;0,1,IF(D740&lt;&gt;0,1,IF(E740&lt;&gt;0,1,"")))))</f>
        <v/>
      </c>
      <c r="Y740" s="157" t="str">
        <f aca="false">IF(W740=0," ",IF(W740&lt;&gt;W739,W740," "))</f>
        <v> </v>
      </c>
      <c r="Z740" s="88"/>
      <c r="AA740" s="75" t="n">
        <f aca="false">IF(W740&lt;&gt;Y740,(IF(N740=0,G740*(INFORMAÇÕES!$Q$69/INFORMAÇÕES!$Q$72),IF(N740="R",G740,0))),0)</f>
        <v>0</v>
      </c>
      <c r="AB740" s="75" t="n">
        <f aca="false">IF(W740&lt;&gt;Y740,(IF(N740=0,G740*(INFORMAÇÕES!$Q$70/INFORMAÇÕES!$Q$72),IF(N740="C",G740,0))),0)</f>
        <v>0</v>
      </c>
      <c r="AC740" s="75" t="n">
        <f aca="false">IF(W740&lt;&gt;Y740,(IF(N740=0,G740*INFORMAÇÕES!$U$115,IF(N740="CF",G740,0))),0)</f>
        <v>0</v>
      </c>
      <c r="AD740" s="75" t="n">
        <f aca="false">IF(W740&lt;&gt;Y740,(IF(N740=0,G740*INFORMAÇÕES!$U$116,IF(N740="O",G740,0))),0)</f>
        <v>0</v>
      </c>
      <c r="AE740" s="75" t="n">
        <f aca="false">IF(E740&lt;&gt;0,G740,0)</f>
        <v>0</v>
      </c>
      <c r="AF740" s="75" t="n">
        <f aca="false">IF(W740&lt;&gt;Y740,(IF(N740=0,J740*(INFORMAÇÕES!$Q$89/INFORMAÇÕES!$Q$92),IF(N740="R",J740,0))),0)</f>
        <v>0</v>
      </c>
      <c r="AG740" s="75" t="n">
        <f aca="false">IF(W740&lt;&gt;Y740,(IF(N740=0,J740*(INFORMAÇÕES!$Q$90/INFORMAÇÕES!$Q$92),IF(N740="C",J740,0))),0)</f>
        <v>0</v>
      </c>
      <c r="AH740" s="75" t="n">
        <f aca="false">IF(W740&lt;&gt;Y740,(IF(N740="",J740*INFORMAÇÕES!$U$115,IF(N740="CF",J740,0))),0)</f>
        <v>0</v>
      </c>
      <c r="AI740" s="75" t="n">
        <f aca="false">IF(W740&lt;&gt;Y740,(IF(N740="",J740*INFORMAÇÕES!$U$116,IF(N740="O",J740,0))),0)</f>
        <v>0</v>
      </c>
      <c r="AJ740" s="75" t="n">
        <f aca="false">IF(H740&lt;&gt;0,J740,0)</f>
        <v>0</v>
      </c>
      <c r="AK740" s="75" t="n">
        <f aca="false">IF(K740&lt;&gt;0,L740,0)</f>
        <v>0</v>
      </c>
    </row>
    <row r="741" s="174" customFormat="true" ht="14.25" hidden="false" customHeight="false" outlineLevel="0" collapsed="false">
      <c r="A741" s="159" t="n">
        <v>729</v>
      </c>
      <c r="B741" s="160" t="n">
        <f aca="false">IF('ORÇ.GLOBAL P CAIXA'!$K740="EXEC.",0,'ORÇ.REPROG. P CAIXA'!B741)</f>
        <v>0</v>
      </c>
      <c r="C741" s="161" t="n">
        <f aca="false">IF('ORÇ.GLOBAL P CAIXA'!$K740="EXEC.",0,'ORÇ.REPROG. P CAIXA'!C741)</f>
        <v>0</v>
      </c>
      <c r="D741" s="162" t="n">
        <f aca="false">IF('ORÇ.GLOBAL P CAIXA'!$K740="EXEC.",0,'ORÇ.REPROG. P CAIXA'!D741)</f>
        <v>0</v>
      </c>
      <c r="E741" s="163" t="n">
        <f aca="false">IF('ORÇ.GLOBAL P CAIXA'!$K740="EXEC.",0,'ORÇ.REPROG. P CAIXA'!E741)</f>
        <v>0</v>
      </c>
      <c r="F741" s="163" t="n">
        <f aca="false">IF('ORÇ.GLOBAL P CAIXA'!K740="EXEC.",0,IF('ORÇ.GLOBAL EMPRESA'!G740&gt;0,'ORÇ.GLOBAL EMPRESA'!G740,'ORÇ.GLOBAL P CAIXA'!F740))</f>
        <v>0</v>
      </c>
      <c r="G741" s="163" t="n">
        <f aca="false">IF(E741&lt;&gt;0,ROUND(E741*F741,2),IF(AE741=0,(SUMIF($W$13:$W$1012,B741,$AE$13:$AE$1012)),AE741))</f>
        <v>0</v>
      </c>
      <c r="H741" s="661" t="n">
        <f aca="false">IF('ORÇ.GLOBAL P CAIXA'!K740="EXEC.",0,'ORÇ.REPROG. P CAIXA'!H741)</f>
        <v>0</v>
      </c>
      <c r="I741" s="661" t="n">
        <f aca="false">IF('ORÇ.GLOBAL P CAIXA'!K740="EXEC.",0,'ORÇ.REPROG. P CAIXA'!I741)</f>
        <v>0</v>
      </c>
      <c r="J741" s="163" t="n">
        <f aca="false">IF(H741&lt;&gt;0,ROUND(H741*I741,2),IF(AJ741=0,(SUMIF($W$13:$W$1012,B741,$AJ$13:$AJ$1012)),AJ741))</f>
        <v>0</v>
      </c>
      <c r="K741" s="163" t="n">
        <f aca="false">H741-E741</f>
        <v>0</v>
      </c>
      <c r="L741" s="163" t="n">
        <f aca="false">J741-G741</f>
        <v>0</v>
      </c>
      <c r="M741" s="662" t="str">
        <f aca="false">IF('ORÇ.GLOBAL P CAIXA'!K740="EXEC.","",IF('ORÇ.REPROG. P CAIXA'!M741&gt;0,'ORÇ.REPROG. P CAIXA'!M741,""))</f>
        <v/>
      </c>
      <c r="N741" s="663" t="str">
        <f aca="false">IF('ORÇ.GLOBAL P CAIXA'!K740="EXEC.","",IF('ORÇ.REPROG. P CAIXA'!N741&gt;0,'ORÇ.REPROG. P CAIXA'!N741,""))</f>
        <v/>
      </c>
      <c r="O741" s="166" t="str">
        <f aca="false">IF('ORÇ.GLOBAL P CAIXA'!$K740="EXEC.","",'ORÇ.REPROG. P CAIXA'!O741)</f>
        <v/>
      </c>
      <c r="P741" s="167"/>
      <c r="Q741" s="168" t="str">
        <f aca="false">IF(B741&gt;0,"ok","ocultar")</f>
        <v>ocultar</v>
      </c>
      <c r="R741" s="649"/>
      <c r="S741" s="649"/>
      <c r="T741" s="650"/>
      <c r="V741" s="88"/>
      <c r="W741" s="157" t="n">
        <f aca="false">IF(B741=0,W740,IF(ISNONTEXT(B741)=TRUE(),INT(B741),INT(LEFT(B741,FIND(".",B741)-1))))</f>
        <v>3</v>
      </c>
      <c r="X741" s="157" t="str">
        <f aca="false">IF(X742=1,1,IF(B741&lt;&gt;0,1,IF(C741&lt;&gt;0,1,IF(D741&lt;&gt;0,1,IF(E741&lt;&gt;0,1,"")))))</f>
        <v/>
      </c>
      <c r="Y741" s="157" t="str">
        <f aca="false">IF(W741=0," ",IF(W741&lt;&gt;W740,W741," "))</f>
        <v> </v>
      </c>
      <c r="Z741" s="88"/>
      <c r="AA741" s="75" t="n">
        <f aca="false">IF(W741&lt;&gt;Y741,(IF(N741=0,G741*(INFORMAÇÕES!$Q$69/INFORMAÇÕES!$Q$72),IF(N741="R",G741,0))),0)</f>
        <v>0</v>
      </c>
      <c r="AB741" s="75" t="n">
        <f aca="false">IF(W741&lt;&gt;Y741,(IF(N741=0,G741*(INFORMAÇÕES!$Q$70/INFORMAÇÕES!$Q$72),IF(N741="C",G741,0))),0)</f>
        <v>0</v>
      </c>
      <c r="AC741" s="75" t="n">
        <f aca="false">IF(W741&lt;&gt;Y741,(IF(N741=0,G741*INFORMAÇÕES!$U$115,IF(N741="CF",G741,0))),0)</f>
        <v>0</v>
      </c>
      <c r="AD741" s="75" t="n">
        <f aca="false">IF(W741&lt;&gt;Y741,(IF(N741=0,G741*INFORMAÇÕES!$U$116,IF(N741="O",G741,0))),0)</f>
        <v>0</v>
      </c>
      <c r="AE741" s="75" t="n">
        <f aca="false">IF(E741&lt;&gt;0,G741,0)</f>
        <v>0</v>
      </c>
      <c r="AF741" s="75" t="n">
        <f aca="false">IF(W741&lt;&gt;Y741,(IF(N741=0,J741*(INFORMAÇÕES!$Q$89/INFORMAÇÕES!$Q$92),IF(N741="R",J741,0))),0)</f>
        <v>0</v>
      </c>
      <c r="AG741" s="75" t="n">
        <f aca="false">IF(W741&lt;&gt;Y741,(IF(N741=0,J741*(INFORMAÇÕES!$Q$90/INFORMAÇÕES!$Q$92),IF(N741="C",J741,0))),0)</f>
        <v>0</v>
      </c>
      <c r="AH741" s="75" t="n">
        <f aca="false">IF(W741&lt;&gt;Y741,(IF(N741="",J741*INFORMAÇÕES!$U$115,IF(N741="CF",J741,0))),0)</f>
        <v>0</v>
      </c>
      <c r="AI741" s="75" t="n">
        <f aca="false">IF(W741&lt;&gt;Y741,(IF(N741="",J741*INFORMAÇÕES!$U$116,IF(N741="O",J741,0))),0)</f>
        <v>0</v>
      </c>
      <c r="AJ741" s="75" t="n">
        <f aca="false">IF(H741&lt;&gt;0,J741,0)</f>
        <v>0</v>
      </c>
      <c r="AK741" s="75" t="n">
        <f aca="false">IF(K741&lt;&gt;0,L741,0)</f>
        <v>0</v>
      </c>
    </row>
    <row r="742" s="174" customFormat="true" ht="14.25" hidden="false" customHeight="false" outlineLevel="0" collapsed="false">
      <c r="A742" s="159" t="n">
        <v>730</v>
      </c>
      <c r="B742" s="160" t="n">
        <f aca="false">IF('ORÇ.GLOBAL P CAIXA'!$K741="EXEC.",0,'ORÇ.REPROG. P CAIXA'!B742)</f>
        <v>0</v>
      </c>
      <c r="C742" s="161" t="n">
        <f aca="false">IF('ORÇ.GLOBAL P CAIXA'!$K741="EXEC.",0,'ORÇ.REPROG. P CAIXA'!C742)</f>
        <v>0</v>
      </c>
      <c r="D742" s="162" t="n">
        <f aca="false">IF('ORÇ.GLOBAL P CAIXA'!$K741="EXEC.",0,'ORÇ.REPROG. P CAIXA'!D742)</f>
        <v>0</v>
      </c>
      <c r="E742" s="163" t="n">
        <f aca="false">IF('ORÇ.GLOBAL P CAIXA'!$K741="EXEC.",0,'ORÇ.REPROG. P CAIXA'!E742)</f>
        <v>0</v>
      </c>
      <c r="F742" s="163" t="n">
        <f aca="false">IF('ORÇ.GLOBAL P CAIXA'!K741="EXEC.",0,IF('ORÇ.GLOBAL EMPRESA'!G741&gt;0,'ORÇ.GLOBAL EMPRESA'!G741,'ORÇ.GLOBAL P CAIXA'!F741))</f>
        <v>0</v>
      </c>
      <c r="G742" s="163" t="n">
        <f aca="false">IF(E742&lt;&gt;0,ROUND(E742*F742,2),IF(AE742=0,(SUMIF($W$13:$W$1012,B742,$AE$13:$AE$1012)),AE742))</f>
        <v>0</v>
      </c>
      <c r="H742" s="661" t="n">
        <f aca="false">IF('ORÇ.GLOBAL P CAIXA'!K741="EXEC.",0,'ORÇ.REPROG. P CAIXA'!H742)</f>
        <v>0</v>
      </c>
      <c r="I742" s="661" t="n">
        <f aca="false">IF('ORÇ.GLOBAL P CAIXA'!K741="EXEC.",0,'ORÇ.REPROG. P CAIXA'!I742)</f>
        <v>0</v>
      </c>
      <c r="J742" s="163" t="n">
        <f aca="false">IF(H742&lt;&gt;0,ROUND(H742*I742,2),IF(AJ742=0,(SUMIF($W$13:$W$1012,B742,$AJ$13:$AJ$1012)),AJ742))</f>
        <v>0</v>
      </c>
      <c r="K742" s="163" t="n">
        <f aca="false">H742-E742</f>
        <v>0</v>
      </c>
      <c r="L742" s="163" t="n">
        <f aca="false">J742-G742</f>
        <v>0</v>
      </c>
      <c r="M742" s="662" t="str">
        <f aca="false">IF('ORÇ.GLOBAL P CAIXA'!K741="EXEC.","",IF('ORÇ.REPROG. P CAIXA'!M742&gt;0,'ORÇ.REPROG. P CAIXA'!M742,""))</f>
        <v/>
      </c>
      <c r="N742" s="663" t="str">
        <f aca="false">IF('ORÇ.GLOBAL P CAIXA'!K741="EXEC.","",IF('ORÇ.REPROG. P CAIXA'!N742&gt;0,'ORÇ.REPROG. P CAIXA'!N742,""))</f>
        <v/>
      </c>
      <c r="O742" s="166" t="str">
        <f aca="false">IF('ORÇ.GLOBAL P CAIXA'!$K741="EXEC.","",'ORÇ.REPROG. P CAIXA'!O742)</f>
        <v/>
      </c>
      <c r="P742" s="167"/>
      <c r="Q742" s="168" t="str">
        <f aca="false">IF(B742&gt;0,"ok","ocultar")</f>
        <v>ocultar</v>
      </c>
      <c r="R742" s="649"/>
      <c r="S742" s="649"/>
      <c r="T742" s="650"/>
      <c r="V742" s="88"/>
      <c r="W742" s="157" t="n">
        <f aca="false">IF(B742=0,W741,IF(ISNONTEXT(B742)=TRUE(),INT(B742),INT(LEFT(B742,FIND(".",B742)-1))))</f>
        <v>3</v>
      </c>
      <c r="X742" s="157" t="str">
        <f aca="false">IF(X743=1,1,IF(B742&lt;&gt;0,1,IF(C742&lt;&gt;0,1,IF(D742&lt;&gt;0,1,IF(E742&lt;&gt;0,1,"")))))</f>
        <v/>
      </c>
      <c r="Y742" s="157" t="str">
        <f aca="false">IF(W742=0," ",IF(W742&lt;&gt;W741,W742," "))</f>
        <v> </v>
      </c>
      <c r="Z742" s="88"/>
      <c r="AA742" s="75" t="n">
        <f aca="false">IF(W742&lt;&gt;Y742,(IF(N742=0,G742*(INFORMAÇÕES!$Q$69/INFORMAÇÕES!$Q$72),IF(N742="R",G742,0))),0)</f>
        <v>0</v>
      </c>
      <c r="AB742" s="75" t="n">
        <f aca="false">IF(W742&lt;&gt;Y742,(IF(N742=0,G742*(INFORMAÇÕES!$Q$70/INFORMAÇÕES!$Q$72),IF(N742="C",G742,0))),0)</f>
        <v>0</v>
      </c>
      <c r="AC742" s="75" t="n">
        <f aca="false">IF(W742&lt;&gt;Y742,(IF(N742=0,G742*INFORMAÇÕES!$U$115,IF(N742="CF",G742,0))),0)</f>
        <v>0</v>
      </c>
      <c r="AD742" s="75" t="n">
        <f aca="false">IF(W742&lt;&gt;Y742,(IF(N742=0,G742*INFORMAÇÕES!$U$116,IF(N742="O",G742,0))),0)</f>
        <v>0</v>
      </c>
      <c r="AE742" s="75" t="n">
        <f aca="false">IF(E742&lt;&gt;0,G742,0)</f>
        <v>0</v>
      </c>
      <c r="AF742" s="75" t="n">
        <f aca="false">IF(W742&lt;&gt;Y742,(IF(N742=0,J742*(INFORMAÇÕES!$Q$89/INFORMAÇÕES!$Q$92),IF(N742="R",J742,0))),0)</f>
        <v>0</v>
      </c>
      <c r="AG742" s="75" t="n">
        <f aca="false">IF(W742&lt;&gt;Y742,(IF(N742=0,J742*(INFORMAÇÕES!$Q$90/INFORMAÇÕES!$Q$92),IF(N742="C",J742,0))),0)</f>
        <v>0</v>
      </c>
      <c r="AH742" s="75" t="n">
        <f aca="false">IF(W742&lt;&gt;Y742,(IF(N742="",J742*INFORMAÇÕES!$U$115,IF(N742="CF",J742,0))),0)</f>
        <v>0</v>
      </c>
      <c r="AI742" s="75" t="n">
        <f aca="false">IF(W742&lt;&gt;Y742,(IF(N742="",J742*INFORMAÇÕES!$U$116,IF(N742="O",J742,0))),0)</f>
        <v>0</v>
      </c>
      <c r="AJ742" s="75" t="n">
        <f aca="false">IF(H742&lt;&gt;0,J742,0)</f>
        <v>0</v>
      </c>
      <c r="AK742" s="75" t="n">
        <f aca="false">IF(K742&lt;&gt;0,L742,0)</f>
        <v>0</v>
      </c>
    </row>
    <row r="743" s="174" customFormat="true" ht="14.25" hidden="false" customHeight="false" outlineLevel="0" collapsed="false">
      <c r="A743" s="159" t="n">
        <v>731</v>
      </c>
      <c r="B743" s="160" t="n">
        <f aca="false">IF('ORÇ.GLOBAL P CAIXA'!$K742="EXEC.",0,'ORÇ.REPROG. P CAIXA'!B743)</f>
        <v>0</v>
      </c>
      <c r="C743" s="161" t="n">
        <f aca="false">IF('ORÇ.GLOBAL P CAIXA'!$K742="EXEC.",0,'ORÇ.REPROG. P CAIXA'!C743)</f>
        <v>0</v>
      </c>
      <c r="D743" s="162" t="n">
        <f aca="false">IF('ORÇ.GLOBAL P CAIXA'!$K742="EXEC.",0,'ORÇ.REPROG. P CAIXA'!D743)</f>
        <v>0</v>
      </c>
      <c r="E743" s="163" t="n">
        <f aca="false">IF('ORÇ.GLOBAL P CAIXA'!$K742="EXEC.",0,'ORÇ.REPROG. P CAIXA'!E743)</f>
        <v>0</v>
      </c>
      <c r="F743" s="163" t="n">
        <f aca="false">IF('ORÇ.GLOBAL P CAIXA'!K742="EXEC.",0,IF('ORÇ.GLOBAL EMPRESA'!G742&gt;0,'ORÇ.GLOBAL EMPRESA'!G742,'ORÇ.GLOBAL P CAIXA'!F742))</f>
        <v>0</v>
      </c>
      <c r="G743" s="163" t="n">
        <f aca="false">IF(E743&lt;&gt;0,ROUND(E743*F743,2),IF(AE743=0,(SUMIF($W$13:$W$1012,B743,$AE$13:$AE$1012)),AE743))</f>
        <v>0</v>
      </c>
      <c r="H743" s="661" t="n">
        <f aca="false">IF('ORÇ.GLOBAL P CAIXA'!K742="EXEC.",0,'ORÇ.REPROG. P CAIXA'!H743)</f>
        <v>0</v>
      </c>
      <c r="I743" s="661" t="n">
        <f aca="false">IF('ORÇ.GLOBAL P CAIXA'!K742="EXEC.",0,'ORÇ.REPROG. P CAIXA'!I743)</f>
        <v>0</v>
      </c>
      <c r="J743" s="163" t="n">
        <f aca="false">IF(H743&lt;&gt;0,ROUND(H743*I743,2),IF(AJ743=0,(SUMIF($W$13:$W$1012,B743,$AJ$13:$AJ$1012)),AJ743))</f>
        <v>0</v>
      </c>
      <c r="K743" s="163" t="n">
        <f aca="false">H743-E743</f>
        <v>0</v>
      </c>
      <c r="L743" s="163" t="n">
        <f aca="false">J743-G743</f>
        <v>0</v>
      </c>
      <c r="M743" s="662" t="str">
        <f aca="false">IF('ORÇ.GLOBAL P CAIXA'!K742="EXEC.","",IF('ORÇ.REPROG. P CAIXA'!M743&gt;0,'ORÇ.REPROG. P CAIXA'!M743,""))</f>
        <v/>
      </c>
      <c r="N743" s="663" t="str">
        <f aca="false">IF('ORÇ.GLOBAL P CAIXA'!K742="EXEC.","",IF('ORÇ.REPROG. P CAIXA'!N743&gt;0,'ORÇ.REPROG. P CAIXA'!N743,""))</f>
        <v/>
      </c>
      <c r="O743" s="166" t="str">
        <f aca="false">IF('ORÇ.GLOBAL P CAIXA'!$K742="EXEC.","",'ORÇ.REPROG. P CAIXA'!O743)</f>
        <v/>
      </c>
      <c r="P743" s="167"/>
      <c r="Q743" s="168" t="str">
        <f aca="false">IF(B743&gt;0,"ok","ocultar")</f>
        <v>ocultar</v>
      </c>
      <c r="R743" s="649"/>
      <c r="S743" s="649"/>
      <c r="T743" s="650"/>
      <c r="V743" s="88"/>
      <c r="W743" s="157" t="n">
        <f aca="false">IF(B743=0,W742,IF(ISNONTEXT(B743)=TRUE(),INT(B743),INT(LEFT(B743,FIND(".",B743)-1))))</f>
        <v>3</v>
      </c>
      <c r="X743" s="157" t="str">
        <f aca="false">IF(X744=1,1,IF(B743&lt;&gt;0,1,IF(C743&lt;&gt;0,1,IF(D743&lt;&gt;0,1,IF(E743&lt;&gt;0,1,"")))))</f>
        <v/>
      </c>
      <c r="Y743" s="157" t="str">
        <f aca="false">IF(W743=0," ",IF(W743&lt;&gt;W742,W743," "))</f>
        <v> </v>
      </c>
      <c r="Z743" s="88"/>
      <c r="AA743" s="75" t="n">
        <f aca="false">IF(W743&lt;&gt;Y743,(IF(N743=0,G743*(INFORMAÇÕES!$Q$69/INFORMAÇÕES!$Q$72),IF(N743="R",G743,0))),0)</f>
        <v>0</v>
      </c>
      <c r="AB743" s="75" t="n">
        <f aca="false">IF(W743&lt;&gt;Y743,(IF(N743=0,G743*(INFORMAÇÕES!$Q$70/INFORMAÇÕES!$Q$72),IF(N743="C",G743,0))),0)</f>
        <v>0</v>
      </c>
      <c r="AC743" s="75" t="n">
        <f aca="false">IF(W743&lt;&gt;Y743,(IF(N743=0,G743*INFORMAÇÕES!$U$115,IF(N743="CF",G743,0))),0)</f>
        <v>0</v>
      </c>
      <c r="AD743" s="75" t="n">
        <f aca="false">IF(W743&lt;&gt;Y743,(IF(N743=0,G743*INFORMAÇÕES!$U$116,IF(N743="O",G743,0))),0)</f>
        <v>0</v>
      </c>
      <c r="AE743" s="75" t="n">
        <f aca="false">IF(E743&lt;&gt;0,G743,0)</f>
        <v>0</v>
      </c>
      <c r="AF743" s="75" t="n">
        <f aca="false">IF(W743&lt;&gt;Y743,(IF(N743=0,J743*(INFORMAÇÕES!$Q$89/INFORMAÇÕES!$Q$92),IF(N743="R",J743,0))),0)</f>
        <v>0</v>
      </c>
      <c r="AG743" s="75" t="n">
        <f aca="false">IF(W743&lt;&gt;Y743,(IF(N743=0,J743*(INFORMAÇÕES!$Q$90/INFORMAÇÕES!$Q$92),IF(N743="C",J743,0))),0)</f>
        <v>0</v>
      </c>
      <c r="AH743" s="75" t="n">
        <f aca="false">IF(W743&lt;&gt;Y743,(IF(N743="",J743*INFORMAÇÕES!$U$115,IF(N743="CF",J743,0))),0)</f>
        <v>0</v>
      </c>
      <c r="AI743" s="75" t="n">
        <f aca="false">IF(W743&lt;&gt;Y743,(IF(N743="",J743*INFORMAÇÕES!$U$116,IF(N743="O",J743,0))),0)</f>
        <v>0</v>
      </c>
      <c r="AJ743" s="75" t="n">
        <f aca="false">IF(H743&lt;&gt;0,J743,0)</f>
        <v>0</v>
      </c>
      <c r="AK743" s="75" t="n">
        <f aca="false">IF(K743&lt;&gt;0,L743,0)</f>
        <v>0</v>
      </c>
    </row>
    <row r="744" s="174" customFormat="true" ht="14.25" hidden="false" customHeight="false" outlineLevel="0" collapsed="false">
      <c r="A744" s="159" t="n">
        <v>732</v>
      </c>
      <c r="B744" s="160" t="n">
        <f aca="false">IF('ORÇ.GLOBAL P CAIXA'!$K743="EXEC.",0,'ORÇ.REPROG. P CAIXA'!B744)</f>
        <v>0</v>
      </c>
      <c r="C744" s="161" t="n">
        <f aca="false">IF('ORÇ.GLOBAL P CAIXA'!$K743="EXEC.",0,'ORÇ.REPROG. P CAIXA'!C744)</f>
        <v>0</v>
      </c>
      <c r="D744" s="162" t="n">
        <f aca="false">IF('ORÇ.GLOBAL P CAIXA'!$K743="EXEC.",0,'ORÇ.REPROG. P CAIXA'!D744)</f>
        <v>0</v>
      </c>
      <c r="E744" s="163" t="n">
        <f aca="false">IF('ORÇ.GLOBAL P CAIXA'!$K743="EXEC.",0,'ORÇ.REPROG. P CAIXA'!E744)</f>
        <v>0</v>
      </c>
      <c r="F744" s="163" t="n">
        <f aca="false">IF('ORÇ.GLOBAL P CAIXA'!K743="EXEC.",0,IF('ORÇ.GLOBAL EMPRESA'!G743&gt;0,'ORÇ.GLOBAL EMPRESA'!G743,'ORÇ.GLOBAL P CAIXA'!F743))</f>
        <v>0</v>
      </c>
      <c r="G744" s="163" t="n">
        <f aca="false">IF(E744&lt;&gt;0,ROUND(E744*F744,2),IF(AE744=0,(SUMIF($W$13:$W$1012,B744,$AE$13:$AE$1012)),AE744))</f>
        <v>0</v>
      </c>
      <c r="H744" s="661" t="n">
        <f aca="false">IF('ORÇ.GLOBAL P CAIXA'!K743="EXEC.",0,'ORÇ.REPROG. P CAIXA'!H744)</f>
        <v>0</v>
      </c>
      <c r="I744" s="661" t="n">
        <f aca="false">IF('ORÇ.GLOBAL P CAIXA'!K743="EXEC.",0,'ORÇ.REPROG. P CAIXA'!I744)</f>
        <v>0</v>
      </c>
      <c r="J744" s="163" t="n">
        <f aca="false">IF(H744&lt;&gt;0,ROUND(H744*I744,2),IF(AJ744=0,(SUMIF($W$13:$W$1012,B744,$AJ$13:$AJ$1012)),AJ744))</f>
        <v>0</v>
      </c>
      <c r="K744" s="163" t="n">
        <f aca="false">H744-E744</f>
        <v>0</v>
      </c>
      <c r="L744" s="163" t="n">
        <f aca="false">J744-G744</f>
        <v>0</v>
      </c>
      <c r="M744" s="662" t="str">
        <f aca="false">IF('ORÇ.GLOBAL P CAIXA'!K743="EXEC.","",IF('ORÇ.REPROG. P CAIXA'!M744&gt;0,'ORÇ.REPROG. P CAIXA'!M744,""))</f>
        <v/>
      </c>
      <c r="N744" s="663" t="str">
        <f aca="false">IF('ORÇ.GLOBAL P CAIXA'!K743="EXEC.","",IF('ORÇ.REPROG. P CAIXA'!N744&gt;0,'ORÇ.REPROG. P CAIXA'!N744,""))</f>
        <v/>
      </c>
      <c r="O744" s="166" t="str">
        <f aca="false">IF('ORÇ.GLOBAL P CAIXA'!$K743="EXEC.","",'ORÇ.REPROG. P CAIXA'!O744)</f>
        <v/>
      </c>
      <c r="P744" s="167"/>
      <c r="Q744" s="168" t="str">
        <f aca="false">IF(B744&gt;0,"ok","ocultar")</f>
        <v>ocultar</v>
      </c>
      <c r="R744" s="649"/>
      <c r="S744" s="649"/>
      <c r="T744" s="650"/>
      <c r="V744" s="88"/>
      <c r="W744" s="157" t="n">
        <f aca="false">IF(B744=0,W743,IF(ISNONTEXT(B744)=TRUE(),INT(B744),INT(LEFT(B744,FIND(".",B744)-1))))</f>
        <v>3</v>
      </c>
      <c r="X744" s="157" t="str">
        <f aca="false">IF(X745=1,1,IF(B744&lt;&gt;0,1,IF(C744&lt;&gt;0,1,IF(D744&lt;&gt;0,1,IF(E744&lt;&gt;0,1,"")))))</f>
        <v/>
      </c>
      <c r="Y744" s="157" t="str">
        <f aca="false">IF(W744=0," ",IF(W744&lt;&gt;W743,W744," "))</f>
        <v> </v>
      </c>
      <c r="Z744" s="88"/>
      <c r="AA744" s="75" t="n">
        <f aca="false">IF(W744&lt;&gt;Y744,(IF(N744=0,G744*(INFORMAÇÕES!$Q$69/INFORMAÇÕES!$Q$72),IF(N744="R",G744,0))),0)</f>
        <v>0</v>
      </c>
      <c r="AB744" s="75" t="n">
        <f aca="false">IF(W744&lt;&gt;Y744,(IF(N744=0,G744*(INFORMAÇÕES!$Q$70/INFORMAÇÕES!$Q$72),IF(N744="C",G744,0))),0)</f>
        <v>0</v>
      </c>
      <c r="AC744" s="75" t="n">
        <f aca="false">IF(W744&lt;&gt;Y744,(IF(N744=0,G744*INFORMAÇÕES!$U$115,IF(N744="CF",G744,0))),0)</f>
        <v>0</v>
      </c>
      <c r="AD744" s="75" t="n">
        <f aca="false">IF(W744&lt;&gt;Y744,(IF(N744=0,G744*INFORMAÇÕES!$U$116,IF(N744="O",G744,0))),0)</f>
        <v>0</v>
      </c>
      <c r="AE744" s="75" t="n">
        <f aca="false">IF(E744&lt;&gt;0,G744,0)</f>
        <v>0</v>
      </c>
      <c r="AF744" s="75" t="n">
        <f aca="false">IF(W744&lt;&gt;Y744,(IF(N744=0,J744*(INFORMAÇÕES!$Q$89/INFORMAÇÕES!$Q$92),IF(N744="R",J744,0))),0)</f>
        <v>0</v>
      </c>
      <c r="AG744" s="75" t="n">
        <f aca="false">IF(W744&lt;&gt;Y744,(IF(N744=0,J744*(INFORMAÇÕES!$Q$90/INFORMAÇÕES!$Q$92),IF(N744="C",J744,0))),0)</f>
        <v>0</v>
      </c>
      <c r="AH744" s="75" t="n">
        <f aca="false">IF(W744&lt;&gt;Y744,(IF(N744="",J744*INFORMAÇÕES!$U$115,IF(N744="CF",J744,0))),0)</f>
        <v>0</v>
      </c>
      <c r="AI744" s="75" t="n">
        <f aca="false">IF(W744&lt;&gt;Y744,(IF(N744="",J744*INFORMAÇÕES!$U$116,IF(N744="O",J744,0))),0)</f>
        <v>0</v>
      </c>
      <c r="AJ744" s="75" t="n">
        <f aca="false">IF(H744&lt;&gt;0,J744,0)</f>
        <v>0</v>
      </c>
      <c r="AK744" s="75" t="n">
        <f aca="false">IF(K744&lt;&gt;0,L744,0)</f>
        <v>0</v>
      </c>
    </row>
    <row r="745" s="174" customFormat="true" ht="14.25" hidden="false" customHeight="false" outlineLevel="0" collapsed="false">
      <c r="A745" s="159" t="n">
        <v>733</v>
      </c>
      <c r="B745" s="160" t="n">
        <f aca="false">IF('ORÇ.GLOBAL P CAIXA'!$K744="EXEC.",0,'ORÇ.REPROG. P CAIXA'!B745)</f>
        <v>0</v>
      </c>
      <c r="C745" s="161" t="n">
        <f aca="false">IF('ORÇ.GLOBAL P CAIXA'!$K744="EXEC.",0,'ORÇ.REPROG. P CAIXA'!C745)</f>
        <v>0</v>
      </c>
      <c r="D745" s="162" t="n">
        <f aca="false">IF('ORÇ.GLOBAL P CAIXA'!$K744="EXEC.",0,'ORÇ.REPROG. P CAIXA'!D745)</f>
        <v>0</v>
      </c>
      <c r="E745" s="163" t="n">
        <f aca="false">IF('ORÇ.GLOBAL P CAIXA'!$K744="EXEC.",0,'ORÇ.REPROG. P CAIXA'!E745)</f>
        <v>0</v>
      </c>
      <c r="F745" s="163" t="n">
        <f aca="false">IF('ORÇ.GLOBAL P CAIXA'!K744="EXEC.",0,IF('ORÇ.GLOBAL EMPRESA'!G744&gt;0,'ORÇ.GLOBAL EMPRESA'!G744,'ORÇ.GLOBAL P CAIXA'!F744))</f>
        <v>0</v>
      </c>
      <c r="G745" s="163" t="n">
        <f aca="false">IF(E745&lt;&gt;0,ROUND(E745*F745,2),IF(AE745=0,(SUMIF($W$13:$W$1012,B745,$AE$13:$AE$1012)),AE745))</f>
        <v>0</v>
      </c>
      <c r="H745" s="661" t="n">
        <f aca="false">IF('ORÇ.GLOBAL P CAIXA'!K744="EXEC.",0,'ORÇ.REPROG. P CAIXA'!H745)</f>
        <v>0</v>
      </c>
      <c r="I745" s="661" t="n">
        <f aca="false">IF('ORÇ.GLOBAL P CAIXA'!K744="EXEC.",0,'ORÇ.REPROG. P CAIXA'!I745)</f>
        <v>0</v>
      </c>
      <c r="J745" s="163" t="n">
        <f aca="false">IF(H745&lt;&gt;0,ROUND(H745*I745,2),IF(AJ745=0,(SUMIF($W$13:$W$1012,B745,$AJ$13:$AJ$1012)),AJ745))</f>
        <v>0</v>
      </c>
      <c r="K745" s="163" t="n">
        <f aca="false">H745-E745</f>
        <v>0</v>
      </c>
      <c r="L745" s="163" t="n">
        <f aca="false">J745-G745</f>
        <v>0</v>
      </c>
      <c r="M745" s="662" t="str">
        <f aca="false">IF('ORÇ.GLOBAL P CAIXA'!K744="EXEC.","",IF('ORÇ.REPROG. P CAIXA'!M745&gt;0,'ORÇ.REPROG. P CAIXA'!M745,""))</f>
        <v/>
      </c>
      <c r="N745" s="663" t="str">
        <f aca="false">IF('ORÇ.GLOBAL P CAIXA'!K744="EXEC.","",IF('ORÇ.REPROG. P CAIXA'!N745&gt;0,'ORÇ.REPROG. P CAIXA'!N745,""))</f>
        <v/>
      </c>
      <c r="O745" s="166" t="str">
        <f aca="false">IF('ORÇ.GLOBAL P CAIXA'!$K744="EXEC.","",'ORÇ.REPROG. P CAIXA'!O745)</f>
        <v/>
      </c>
      <c r="P745" s="167"/>
      <c r="Q745" s="168" t="str">
        <f aca="false">IF(B745&gt;0,"ok","ocultar")</f>
        <v>ocultar</v>
      </c>
      <c r="R745" s="649"/>
      <c r="S745" s="649"/>
      <c r="T745" s="650"/>
      <c r="V745" s="88"/>
      <c r="W745" s="157" t="n">
        <f aca="false">IF(B745=0,W744,IF(ISNONTEXT(B745)=TRUE(),INT(B745),INT(LEFT(B745,FIND(".",B745)-1))))</f>
        <v>3</v>
      </c>
      <c r="X745" s="157" t="str">
        <f aca="false">IF(X746=1,1,IF(B745&lt;&gt;0,1,IF(C745&lt;&gt;0,1,IF(D745&lt;&gt;0,1,IF(E745&lt;&gt;0,1,"")))))</f>
        <v/>
      </c>
      <c r="Y745" s="157" t="str">
        <f aca="false">IF(W745=0," ",IF(W745&lt;&gt;W744,W745," "))</f>
        <v> </v>
      </c>
      <c r="Z745" s="88"/>
      <c r="AA745" s="75" t="n">
        <f aca="false">IF(W745&lt;&gt;Y745,(IF(N745=0,G745*(INFORMAÇÕES!$Q$69/INFORMAÇÕES!$Q$72),IF(N745="R",G745,0))),0)</f>
        <v>0</v>
      </c>
      <c r="AB745" s="75" t="n">
        <f aca="false">IF(W745&lt;&gt;Y745,(IF(N745=0,G745*(INFORMAÇÕES!$Q$70/INFORMAÇÕES!$Q$72),IF(N745="C",G745,0))),0)</f>
        <v>0</v>
      </c>
      <c r="AC745" s="75" t="n">
        <f aca="false">IF(W745&lt;&gt;Y745,(IF(N745=0,G745*INFORMAÇÕES!$U$115,IF(N745="CF",G745,0))),0)</f>
        <v>0</v>
      </c>
      <c r="AD745" s="75" t="n">
        <f aca="false">IF(W745&lt;&gt;Y745,(IF(N745=0,G745*INFORMAÇÕES!$U$116,IF(N745="O",G745,0))),0)</f>
        <v>0</v>
      </c>
      <c r="AE745" s="75" t="n">
        <f aca="false">IF(E745&lt;&gt;0,G745,0)</f>
        <v>0</v>
      </c>
      <c r="AF745" s="75" t="n">
        <f aca="false">IF(W745&lt;&gt;Y745,(IF(N745=0,J745*(INFORMAÇÕES!$Q$89/INFORMAÇÕES!$Q$92),IF(N745="R",J745,0))),0)</f>
        <v>0</v>
      </c>
      <c r="AG745" s="75" t="n">
        <f aca="false">IF(W745&lt;&gt;Y745,(IF(N745=0,J745*(INFORMAÇÕES!$Q$90/INFORMAÇÕES!$Q$92),IF(N745="C",J745,0))),0)</f>
        <v>0</v>
      </c>
      <c r="AH745" s="75" t="n">
        <f aca="false">IF(W745&lt;&gt;Y745,(IF(N745="",J745*INFORMAÇÕES!$U$115,IF(N745="CF",J745,0))),0)</f>
        <v>0</v>
      </c>
      <c r="AI745" s="75" t="n">
        <f aca="false">IF(W745&lt;&gt;Y745,(IF(N745="",J745*INFORMAÇÕES!$U$116,IF(N745="O",J745,0))),0)</f>
        <v>0</v>
      </c>
      <c r="AJ745" s="75" t="n">
        <f aca="false">IF(H745&lt;&gt;0,J745,0)</f>
        <v>0</v>
      </c>
      <c r="AK745" s="75" t="n">
        <f aca="false">IF(K745&lt;&gt;0,L745,0)</f>
        <v>0</v>
      </c>
    </row>
    <row r="746" s="174" customFormat="true" ht="14.25" hidden="false" customHeight="false" outlineLevel="0" collapsed="false">
      <c r="A746" s="159" t="n">
        <v>734</v>
      </c>
      <c r="B746" s="160" t="n">
        <f aca="false">IF('ORÇ.GLOBAL P CAIXA'!$K745="EXEC.",0,'ORÇ.REPROG. P CAIXA'!B746)</f>
        <v>0</v>
      </c>
      <c r="C746" s="161" t="n">
        <f aca="false">IF('ORÇ.GLOBAL P CAIXA'!$K745="EXEC.",0,'ORÇ.REPROG. P CAIXA'!C746)</f>
        <v>0</v>
      </c>
      <c r="D746" s="162" t="n">
        <f aca="false">IF('ORÇ.GLOBAL P CAIXA'!$K745="EXEC.",0,'ORÇ.REPROG. P CAIXA'!D746)</f>
        <v>0</v>
      </c>
      <c r="E746" s="163" t="n">
        <f aca="false">IF('ORÇ.GLOBAL P CAIXA'!$K745="EXEC.",0,'ORÇ.REPROG. P CAIXA'!E746)</f>
        <v>0</v>
      </c>
      <c r="F746" s="163" t="n">
        <f aca="false">IF('ORÇ.GLOBAL P CAIXA'!K745="EXEC.",0,IF('ORÇ.GLOBAL EMPRESA'!G745&gt;0,'ORÇ.GLOBAL EMPRESA'!G745,'ORÇ.GLOBAL P CAIXA'!F745))</f>
        <v>0</v>
      </c>
      <c r="G746" s="163" t="n">
        <f aca="false">IF(E746&lt;&gt;0,ROUND(E746*F746,2),IF(AE746=0,(SUMIF($W$13:$W$1012,B746,$AE$13:$AE$1012)),AE746))</f>
        <v>0</v>
      </c>
      <c r="H746" s="661" t="n">
        <f aca="false">IF('ORÇ.GLOBAL P CAIXA'!K745="EXEC.",0,'ORÇ.REPROG. P CAIXA'!H746)</f>
        <v>0</v>
      </c>
      <c r="I746" s="661" t="n">
        <f aca="false">IF('ORÇ.GLOBAL P CAIXA'!K745="EXEC.",0,'ORÇ.REPROG. P CAIXA'!I746)</f>
        <v>0</v>
      </c>
      <c r="J746" s="163" t="n">
        <f aca="false">IF(H746&lt;&gt;0,ROUND(H746*I746,2),IF(AJ746=0,(SUMIF($W$13:$W$1012,B746,$AJ$13:$AJ$1012)),AJ746))</f>
        <v>0</v>
      </c>
      <c r="K746" s="163" t="n">
        <f aca="false">H746-E746</f>
        <v>0</v>
      </c>
      <c r="L746" s="163" t="n">
        <f aca="false">J746-G746</f>
        <v>0</v>
      </c>
      <c r="M746" s="662" t="str">
        <f aca="false">IF('ORÇ.GLOBAL P CAIXA'!K745="EXEC.","",IF('ORÇ.REPROG. P CAIXA'!M746&gt;0,'ORÇ.REPROG. P CAIXA'!M746,""))</f>
        <v/>
      </c>
      <c r="N746" s="663" t="str">
        <f aca="false">IF('ORÇ.GLOBAL P CAIXA'!K745="EXEC.","",IF('ORÇ.REPROG. P CAIXA'!N746&gt;0,'ORÇ.REPROG. P CAIXA'!N746,""))</f>
        <v/>
      </c>
      <c r="O746" s="166" t="str">
        <f aca="false">IF('ORÇ.GLOBAL P CAIXA'!$K745="EXEC.","",'ORÇ.REPROG. P CAIXA'!O746)</f>
        <v/>
      </c>
      <c r="P746" s="167"/>
      <c r="Q746" s="168" t="str">
        <f aca="false">IF(B746&gt;0,"ok","ocultar")</f>
        <v>ocultar</v>
      </c>
      <c r="R746" s="649"/>
      <c r="S746" s="649"/>
      <c r="T746" s="650"/>
      <c r="V746" s="88"/>
      <c r="W746" s="157" t="n">
        <f aca="false">IF(B746=0,W745,IF(ISNONTEXT(B746)=TRUE(),INT(B746),INT(LEFT(B746,FIND(".",B746)-1))))</f>
        <v>3</v>
      </c>
      <c r="X746" s="157" t="str">
        <f aca="false">IF(X747=1,1,IF(B746&lt;&gt;0,1,IF(C746&lt;&gt;0,1,IF(D746&lt;&gt;0,1,IF(E746&lt;&gt;0,1,"")))))</f>
        <v/>
      </c>
      <c r="Y746" s="157" t="str">
        <f aca="false">IF(W746=0," ",IF(W746&lt;&gt;W745,W746," "))</f>
        <v> </v>
      </c>
      <c r="Z746" s="88"/>
      <c r="AA746" s="75" t="n">
        <f aca="false">IF(W746&lt;&gt;Y746,(IF(N746=0,G746*(INFORMAÇÕES!$Q$69/INFORMAÇÕES!$Q$72),IF(N746="R",G746,0))),0)</f>
        <v>0</v>
      </c>
      <c r="AB746" s="75" t="n">
        <f aca="false">IF(W746&lt;&gt;Y746,(IF(N746=0,G746*(INFORMAÇÕES!$Q$70/INFORMAÇÕES!$Q$72),IF(N746="C",G746,0))),0)</f>
        <v>0</v>
      </c>
      <c r="AC746" s="75" t="n">
        <f aca="false">IF(W746&lt;&gt;Y746,(IF(N746=0,G746*INFORMAÇÕES!$U$115,IF(N746="CF",G746,0))),0)</f>
        <v>0</v>
      </c>
      <c r="AD746" s="75" t="n">
        <f aca="false">IF(W746&lt;&gt;Y746,(IF(N746=0,G746*INFORMAÇÕES!$U$116,IF(N746="O",G746,0))),0)</f>
        <v>0</v>
      </c>
      <c r="AE746" s="75" t="n">
        <f aca="false">IF(E746&lt;&gt;0,G746,0)</f>
        <v>0</v>
      </c>
      <c r="AF746" s="75" t="n">
        <f aca="false">IF(W746&lt;&gt;Y746,(IF(N746=0,J746*(INFORMAÇÕES!$Q$89/INFORMAÇÕES!$Q$92),IF(N746="R",J746,0))),0)</f>
        <v>0</v>
      </c>
      <c r="AG746" s="75" t="n">
        <f aca="false">IF(W746&lt;&gt;Y746,(IF(N746=0,J746*(INFORMAÇÕES!$Q$90/INFORMAÇÕES!$Q$92),IF(N746="C",J746,0))),0)</f>
        <v>0</v>
      </c>
      <c r="AH746" s="75" t="n">
        <f aca="false">IF(W746&lt;&gt;Y746,(IF(N746="",J746*INFORMAÇÕES!$U$115,IF(N746="CF",J746,0))),0)</f>
        <v>0</v>
      </c>
      <c r="AI746" s="75" t="n">
        <f aca="false">IF(W746&lt;&gt;Y746,(IF(N746="",J746*INFORMAÇÕES!$U$116,IF(N746="O",J746,0))),0)</f>
        <v>0</v>
      </c>
      <c r="AJ746" s="75" t="n">
        <f aca="false">IF(H746&lt;&gt;0,J746,0)</f>
        <v>0</v>
      </c>
      <c r="AK746" s="75" t="n">
        <f aca="false">IF(K746&lt;&gt;0,L746,0)</f>
        <v>0</v>
      </c>
    </row>
    <row r="747" s="174" customFormat="true" ht="14.25" hidden="false" customHeight="false" outlineLevel="0" collapsed="false">
      <c r="A747" s="159" t="n">
        <v>735</v>
      </c>
      <c r="B747" s="160" t="n">
        <f aca="false">IF('ORÇ.GLOBAL P CAIXA'!$K746="EXEC.",0,'ORÇ.REPROG. P CAIXA'!B747)</f>
        <v>0</v>
      </c>
      <c r="C747" s="161" t="n">
        <f aca="false">IF('ORÇ.GLOBAL P CAIXA'!$K746="EXEC.",0,'ORÇ.REPROG. P CAIXA'!C747)</f>
        <v>0</v>
      </c>
      <c r="D747" s="162" t="n">
        <f aca="false">IF('ORÇ.GLOBAL P CAIXA'!$K746="EXEC.",0,'ORÇ.REPROG. P CAIXA'!D747)</f>
        <v>0</v>
      </c>
      <c r="E747" s="163" t="n">
        <f aca="false">IF('ORÇ.GLOBAL P CAIXA'!$K746="EXEC.",0,'ORÇ.REPROG. P CAIXA'!E747)</f>
        <v>0</v>
      </c>
      <c r="F747" s="163" t="n">
        <f aca="false">IF('ORÇ.GLOBAL P CAIXA'!K746="EXEC.",0,IF('ORÇ.GLOBAL EMPRESA'!G746&gt;0,'ORÇ.GLOBAL EMPRESA'!G746,'ORÇ.GLOBAL P CAIXA'!F746))</f>
        <v>0</v>
      </c>
      <c r="G747" s="163" t="n">
        <f aca="false">IF(E747&lt;&gt;0,ROUND(E747*F747,2),IF(AE747=0,(SUMIF($W$13:$W$1012,B747,$AE$13:$AE$1012)),AE747))</f>
        <v>0</v>
      </c>
      <c r="H747" s="661" t="n">
        <f aca="false">IF('ORÇ.GLOBAL P CAIXA'!K746="EXEC.",0,'ORÇ.REPROG. P CAIXA'!H747)</f>
        <v>0</v>
      </c>
      <c r="I747" s="661" t="n">
        <f aca="false">IF('ORÇ.GLOBAL P CAIXA'!K746="EXEC.",0,'ORÇ.REPROG. P CAIXA'!I747)</f>
        <v>0</v>
      </c>
      <c r="J747" s="163" t="n">
        <f aca="false">IF(H747&lt;&gt;0,ROUND(H747*I747,2),IF(AJ747=0,(SUMIF($W$13:$W$1012,B747,$AJ$13:$AJ$1012)),AJ747))</f>
        <v>0</v>
      </c>
      <c r="K747" s="163" t="n">
        <f aca="false">H747-E747</f>
        <v>0</v>
      </c>
      <c r="L747" s="163" t="n">
        <f aca="false">J747-G747</f>
        <v>0</v>
      </c>
      <c r="M747" s="662" t="str">
        <f aca="false">IF('ORÇ.GLOBAL P CAIXA'!K746="EXEC.","",IF('ORÇ.REPROG. P CAIXA'!M747&gt;0,'ORÇ.REPROG. P CAIXA'!M747,""))</f>
        <v/>
      </c>
      <c r="N747" s="663" t="str">
        <f aca="false">IF('ORÇ.GLOBAL P CAIXA'!K746="EXEC.","",IF('ORÇ.REPROG. P CAIXA'!N747&gt;0,'ORÇ.REPROG. P CAIXA'!N747,""))</f>
        <v/>
      </c>
      <c r="O747" s="166" t="str">
        <f aca="false">IF('ORÇ.GLOBAL P CAIXA'!$K746="EXEC.","",'ORÇ.REPROG. P CAIXA'!O747)</f>
        <v/>
      </c>
      <c r="P747" s="167"/>
      <c r="Q747" s="168" t="str">
        <f aca="false">IF(B747&gt;0,"ok","ocultar")</f>
        <v>ocultar</v>
      </c>
      <c r="R747" s="649"/>
      <c r="S747" s="649"/>
      <c r="T747" s="650"/>
      <c r="V747" s="88"/>
      <c r="W747" s="157" t="n">
        <f aca="false">IF(B747=0,W746,IF(ISNONTEXT(B747)=TRUE(),INT(B747),INT(LEFT(B747,FIND(".",B747)-1))))</f>
        <v>3</v>
      </c>
      <c r="X747" s="157" t="str">
        <f aca="false">IF(X748=1,1,IF(B747&lt;&gt;0,1,IF(C747&lt;&gt;0,1,IF(D747&lt;&gt;0,1,IF(E747&lt;&gt;0,1,"")))))</f>
        <v/>
      </c>
      <c r="Y747" s="157" t="str">
        <f aca="false">IF(W747=0," ",IF(W747&lt;&gt;W746,W747," "))</f>
        <v> </v>
      </c>
      <c r="Z747" s="88"/>
      <c r="AA747" s="75" t="n">
        <f aca="false">IF(W747&lt;&gt;Y747,(IF(N747=0,G747*(INFORMAÇÕES!$Q$69/INFORMAÇÕES!$Q$72),IF(N747="R",G747,0))),0)</f>
        <v>0</v>
      </c>
      <c r="AB747" s="75" t="n">
        <f aca="false">IF(W747&lt;&gt;Y747,(IF(N747=0,G747*(INFORMAÇÕES!$Q$70/INFORMAÇÕES!$Q$72),IF(N747="C",G747,0))),0)</f>
        <v>0</v>
      </c>
      <c r="AC747" s="75" t="n">
        <f aca="false">IF(W747&lt;&gt;Y747,(IF(N747=0,G747*INFORMAÇÕES!$U$115,IF(N747="CF",G747,0))),0)</f>
        <v>0</v>
      </c>
      <c r="AD747" s="75" t="n">
        <f aca="false">IF(W747&lt;&gt;Y747,(IF(N747=0,G747*INFORMAÇÕES!$U$116,IF(N747="O",G747,0))),0)</f>
        <v>0</v>
      </c>
      <c r="AE747" s="75" t="n">
        <f aca="false">IF(E747&lt;&gt;0,G747,0)</f>
        <v>0</v>
      </c>
      <c r="AF747" s="75" t="n">
        <f aca="false">IF(W747&lt;&gt;Y747,(IF(N747=0,J747*(INFORMAÇÕES!$Q$89/INFORMAÇÕES!$Q$92),IF(N747="R",J747,0))),0)</f>
        <v>0</v>
      </c>
      <c r="AG747" s="75" t="n">
        <f aca="false">IF(W747&lt;&gt;Y747,(IF(N747=0,J747*(INFORMAÇÕES!$Q$90/INFORMAÇÕES!$Q$92),IF(N747="C",J747,0))),0)</f>
        <v>0</v>
      </c>
      <c r="AH747" s="75" t="n">
        <f aca="false">IF(W747&lt;&gt;Y747,(IF(N747="",J747*INFORMAÇÕES!$U$115,IF(N747="CF",J747,0))),0)</f>
        <v>0</v>
      </c>
      <c r="AI747" s="75" t="n">
        <f aca="false">IF(W747&lt;&gt;Y747,(IF(N747="",J747*INFORMAÇÕES!$U$116,IF(N747="O",J747,0))),0)</f>
        <v>0</v>
      </c>
      <c r="AJ747" s="75" t="n">
        <f aca="false">IF(H747&lt;&gt;0,J747,0)</f>
        <v>0</v>
      </c>
      <c r="AK747" s="75" t="n">
        <f aca="false">IF(K747&lt;&gt;0,L747,0)</f>
        <v>0</v>
      </c>
    </row>
    <row r="748" s="174" customFormat="true" ht="14.25" hidden="false" customHeight="false" outlineLevel="0" collapsed="false">
      <c r="A748" s="159" t="n">
        <v>736</v>
      </c>
      <c r="B748" s="160" t="n">
        <f aca="false">IF('ORÇ.GLOBAL P CAIXA'!$K747="EXEC.",0,'ORÇ.REPROG. P CAIXA'!B748)</f>
        <v>0</v>
      </c>
      <c r="C748" s="161" t="n">
        <f aca="false">IF('ORÇ.GLOBAL P CAIXA'!$K747="EXEC.",0,'ORÇ.REPROG. P CAIXA'!C748)</f>
        <v>0</v>
      </c>
      <c r="D748" s="162" t="n">
        <f aca="false">IF('ORÇ.GLOBAL P CAIXA'!$K747="EXEC.",0,'ORÇ.REPROG. P CAIXA'!D748)</f>
        <v>0</v>
      </c>
      <c r="E748" s="163" t="n">
        <f aca="false">IF('ORÇ.GLOBAL P CAIXA'!$K747="EXEC.",0,'ORÇ.REPROG. P CAIXA'!E748)</f>
        <v>0</v>
      </c>
      <c r="F748" s="163" t="n">
        <f aca="false">IF('ORÇ.GLOBAL P CAIXA'!K747="EXEC.",0,IF('ORÇ.GLOBAL EMPRESA'!G747&gt;0,'ORÇ.GLOBAL EMPRESA'!G747,'ORÇ.GLOBAL P CAIXA'!F747))</f>
        <v>0</v>
      </c>
      <c r="G748" s="163" t="n">
        <f aca="false">IF(E748&lt;&gt;0,ROUND(E748*F748,2),IF(AE748=0,(SUMIF($W$13:$W$1012,B748,$AE$13:$AE$1012)),AE748))</f>
        <v>0</v>
      </c>
      <c r="H748" s="661" t="n">
        <f aca="false">IF('ORÇ.GLOBAL P CAIXA'!K747="EXEC.",0,'ORÇ.REPROG. P CAIXA'!H748)</f>
        <v>0</v>
      </c>
      <c r="I748" s="661" t="n">
        <f aca="false">IF('ORÇ.GLOBAL P CAIXA'!K747="EXEC.",0,'ORÇ.REPROG. P CAIXA'!I748)</f>
        <v>0</v>
      </c>
      <c r="J748" s="163" t="n">
        <f aca="false">IF(H748&lt;&gt;0,ROUND(H748*I748,2),IF(AJ748=0,(SUMIF($W$13:$W$1012,B748,$AJ$13:$AJ$1012)),AJ748))</f>
        <v>0</v>
      </c>
      <c r="K748" s="163" t="n">
        <f aca="false">H748-E748</f>
        <v>0</v>
      </c>
      <c r="L748" s="163" t="n">
        <f aca="false">J748-G748</f>
        <v>0</v>
      </c>
      <c r="M748" s="662" t="str">
        <f aca="false">IF('ORÇ.GLOBAL P CAIXA'!K747="EXEC.","",IF('ORÇ.REPROG. P CAIXA'!M748&gt;0,'ORÇ.REPROG. P CAIXA'!M748,""))</f>
        <v/>
      </c>
      <c r="N748" s="663" t="str">
        <f aca="false">IF('ORÇ.GLOBAL P CAIXA'!K747="EXEC.","",IF('ORÇ.REPROG. P CAIXA'!N748&gt;0,'ORÇ.REPROG. P CAIXA'!N748,""))</f>
        <v/>
      </c>
      <c r="O748" s="166" t="str">
        <f aca="false">IF('ORÇ.GLOBAL P CAIXA'!$K747="EXEC.","",'ORÇ.REPROG. P CAIXA'!O748)</f>
        <v/>
      </c>
      <c r="P748" s="167"/>
      <c r="Q748" s="168" t="str">
        <f aca="false">IF(B748&gt;0,"ok","ocultar")</f>
        <v>ocultar</v>
      </c>
      <c r="R748" s="649"/>
      <c r="S748" s="649"/>
      <c r="T748" s="650"/>
      <c r="V748" s="88"/>
      <c r="W748" s="157" t="n">
        <f aca="false">IF(B748=0,W747,IF(ISNONTEXT(B748)=TRUE(),INT(B748),INT(LEFT(B748,FIND(".",B748)-1))))</f>
        <v>3</v>
      </c>
      <c r="X748" s="157" t="str">
        <f aca="false">IF(X749=1,1,IF(B748&lt;&gt;0,1,IF(C748&lt;&gt;0,1,IF(D748&lt;&gt;0,1,IF(E748&lt;&gt;0,1,"")))))</f>
        <v/>
      </c>
      <c r="Y748" s="157" t="str">
        <f aca="false">IF(W748=0," ",IF(W748&lt;&gt;W747,W748," "))</f>
        <v> </v>
      </c>
      <c r="Z748" s="88"/>
      <c r="AA748" s="75" t="n">
        <f aca="false">IF(W748&lt;&gt;Y748,(IF(N748=0,G748*(INFORMAÇÕES!$Q$69/INFORMAÇÕES!$Q$72),IF(N748="R",G748,0))),0)</f>
        <v>0</v>
      </c>
      <c r="AB748" s="75" t="n">
        <f aca="false">IF(W748&lt;&gt;Y748,(IF(N748=0,G748*(INFORMAÇÕES!$Q$70/INFORMAÇÕES!$Q$72),IF(N748="C",G748,0))),0)</f>
        <v>0</v>
      </c>
      <c r="AC748" s="75" t="n">
        <f aca="false">IF(W748&lt;&gt;Y748,(IF(N748=0,G748*INFORMAÇÕES!$U$115,IF(N748="CF",G748,0))),0)</f>
        <v>0</v>
      </c>
      <c r="AD748" s="75" t="n">
        <f aca="false">IF(W748&lt;&gt;Y748,(IF(N748=0,G748*INFORMAÇÕES!$U$116,IF(N748="O",G748,0))),0)</f>
        <v>0</v>
      </c>
      <c r="AE748" s="75" t="n">
        <f aca="false">IF(E748&lt;&gt;0,G748,0)</f>
        <v>0</v>
      </c>
      <c r="AF748" s="75" t="n">
        <f aca="false">IF(W748&lt;&gt;Y748,(IF(N748=0,J748*(INFORMAÇÕES!$Q$89/INFORMAÇÕES!$Q$92),IF(N748="R",J748,0))),0)</f>
        <v>0</v>
      </c>
      <c r="AG748" s="75" t="n">
        <f aca="false">IF(W748&lt;&gt;Y748,(IF(N748=0,J748*(INFORMAÇÕES!$Q$90/INFORMAÇÕES!$Q$92),IF(N748="C",J748,0))),0)</f>
        <v>0</v>
      </c>
      <c r="AH748" s="75" t="n">
        <f aca="false">IF(W748&lt;&gt;Y748,(IF(N748="",J748*INFORMAÇÕES!$U$115,IF(N748="CF",J748,0))),0)</f>
        <v>0</v>
      </c>
      <c r="AI748" s="75" t="n">
        <f aca="false">IF(W748&lt;&gt;Y748,(IF(N748="",J748*INFORMAÇÕES!$U$116,IF(N748="O",J748,0))),0)</f>
        <v>0</v>
      </c>
      <c r="AJ748" s="75" t="n">
        <f aca="false">IF(H748&lt;&gt;0,J748,0)</f>
        <v>0</v>
      </c>
      <c r="AK748" s="75" t="n">
        <f aca="false">IF(K748&lt;&gt;0,L748,0)</f>
        <v>0</v>
      </c>
    </row>
    <row r="749" s="174" customFormat="true" ht="14.25" hidden="false" customHeight="false" outlineLevel="0" collapsed="false">
      <c r="A749" s="159" t="n">
        <v>737</v>
      </c>
      <c r="B749" s="160" t="n">
        <f aca="false">IF('ORÇ.GLOBAL P CAIXA'!$K748="EXEC.",0,'ORÇ.REPROG. P CAIXA'!B749)</f>
        <v>0</v>
      </c>
      <c r="C749" s="161" t="n">
        <f aca="false">IF('ORÇ.GLOBAL P CAIXA'!$K748="EXEC.",0,'ORÇ.REPROG. P CAIXA'!C749)</f>
        <v>0</v>
      </c>
      <c r="D749" s="162" t="n">
        <f aca="false">IF('ORÇ.GLOBAL P CAIXA'!$K748="EXEC.",0,'ORÇ.REPROG. P CAIXA'!D749)</f>
        <v>0</v>
      </c>
      <c r="E749" s="163" t="n">
        <f aca="false">IF('ORÇ.GLOBAL P CAIXA'!$K748="EXEC.",0,'ORÇ.REPROG. P CAIXA'!E749)</f>
        <v>0</v>
      </c>
      <c r="F749" s="163" t="n">
        <f aca="false">IF('ORÇ.GLOBAL P CAIXA'!K748="EXEC.",0,IF('ORÇ.GLOBAL EMPRESA'!G748&gt;0,'ORÇ.GLOBAL EMPRESA'!G748,'ORÇ.GLOBAL P CAIXA'!F748))</f>
        <v>0</v>
      </c>
      <c r="G749" s="163" t="n">
        <f aca="false">IF(E749&lt;&gt;0,ROUND(E749*F749,2),IF(AE749=0,(SUMIF($W$13:$W$1012,B749,$AE$13:$AE$1012)),AE749))</f>
        <v>0</v>
      </c>
      <c r="H749" s="661" t="n">
        <f aca="false">IF('ORÇ.GLOBAL P CAIXA'!K748="EXEC.",0,'ORÇ.REPROG. P CAIXA'!H749)</f>
        <v>0</v>
      </c>
      <c r="I749" s="661" t="n">
        <f aca="false">IF('ORÇ.GLOBAL P CAIXA'!K748="EXEC.",0,'ORÇ.REPROG. P CAIXA'!I749)</f>
        <v>0</v>
      </c>
      <c r="J749" s="163" t="n">
        <f aca="false">IF(H749&lt;&gt;0,ROUND(H749*I749,2),IF(AJ749=0,(SUMIF($W$13:$W$1012,B749,$AJ$13:$AJ$1012)),AJ749))</f>
        <v>0</v>
      </c>
      <c r="K749" s="163" t="n">
        <f aca="false">H749-E749</f>
        <v>0</v>
      </c>
      <c r="L749" s="163" t="n">
        <f aca="false">J749-G749</f>
        <v>0</v>
      </c>
      <c r="M749" s="662" t="str">
        <f aca="false">IF('ORÇ.GLOBAL P CAIXA'!K748="EXEC.","",IF('ORÇ.REPROG. P CAIXA'!M749&gt;0,'ORÇ.REPROG. P CAIXA'!M749,""))</f>
        <v/>
      </c>
      <c r="N749" s="663" t="str">
        <f aca="false">IF('ORÇ.GLOBAL P CAIXA'!K748="EXEC.","",IF('ORÇ.REPROG. P CAIXA'!N749&gt;0,'ORÇ.REPROG. P CAIXA'!N749,""))</f>
        <v/>
      </c>
      <c r="O749" s="166" t="str">
        <f aca="false">IF('ORÇ.GLOBAL P CAIXA'!$K748="EXEC.","",'ORÇ.REPROG. P CAIXA'!O749)</f>
        <v/>
      </c>
      <c r="P749" s="167"/>
      <c r="Q749" s="168" t="str">
        <f aca="false">IF(B749&gt;0,"ok","ocultar")</f>
        <v>ocultar</v>
      </c>
      <c r="R749" s="649"/>
      <c r="S749" s="649"/>
      <c r="T749" s="650"/>
      <c r="V749" s="88"/>
      <c r="W749" s="157" t="n">
        <f aca="false">IF(B749=0,W748,IF(ISNONTEXT(B749)=TRUE(),INT(B749),INT(LEFT(B749,FIND(".",B749)-1))))</f>
        <v>3</v>
      </c>
      <c r="X749" s="157" t="str">
        <f aca="false">IF(X750=1,1,IF(B749&lt;&gt;0,1,IF(C749&lt;&gt;0,1,IF(D749&lt;&gt;0,1,IF(E749&lt;&gt;0,1,"")))))</f>
        <v/>
      </c>
      <c r="Y749" s="157" t="str">
        <f aca="false">IF(W749=0," ",IF(W749&lt;&gt;W748,W749," "))</f>
        <v> </v>
      </c>
      <c r="Z749" s="88"/>
      <c r="AA749" s="75" t="n">
        <f aca="false">IF(W749&lt;&gt;Y749,(IF(N749=0,G749*(INFORMAÇÕES!$Q$69/INFORMAÇÕES!$Q$72),IF(N749="R",G749,0))),0)</f>
        <v>0</v>
      </c>
      <c r="AB749" s="75" t="n">
        <f aca="false">IF(W749&lt;&gt;Y749,(IF(N749=0,G749*(INFORMAÇÕES!$Q$70/INFORMAÇÕES!$Q$72),IF(N749="C",G749,0))),0)</f>
        <v>0</v>
      </c>
      <c r="AC749" s="75" t="n">
        <f aca="false">IF(W749&lt;&gt;Y749,(IF(N749=0,G749*INFORMAÇÕES!$U$115,IF(N749="CF",G749,0))),0)</f>
        <v>0</v>
      </c>
      <c r="AD749" s="75" t="n">
        <f aca="false">IF(W749&lt;&gt;Y749,(IF(N749=0,G749*INFORMAÇÕES!$U$116,IF(N749="O",G749,0))),0)</f>
        <v>0</v>
      </c>
      <c r="AE749" s="75" t="n">
        <f aca="false">IF(E749&lt;&gt;0,G749,0)</f>
        <v>0</v>
      </c>
      <c r="AF749" s="75" t="n">
        <f aca="false">IF(W749&lt;&gt;Y749,(IF(N749=0,J749*(INFORMAÇÕES!$Q$89/INFORMAÇÕES!$Q$92),IF(N749="R",J749,0))),0)</f>
        <v>0</v>
      </c>
      <c r="AG749" s="75" t="n">
        <f aca="false">IF(W749&lt;&gt;Y749,(IF(N749=0,J749*(INFORMAÇÕES!$Q$90/INFORMAÇÕES!$Q$92),IF(N749="C",J749,0))),0)</f>
        <v>0</v>
      </c>
      <c r="AH749" s="75" t="n">
        <f aca="false">IF(W749&lt;&gt;Y749,(IF(N749="",J749*INFORMAÇÕES!$U$115,IF(N749="CF",J749,0))),0)</f>
        <v>0</v>
      </c>
      <c r="AI749" s="75" t="n">
        <f aca="false">IF(W749&lt;&gt;Y749,(IF(N749="",J749*INFORMAÇÕES!$U$116,IF(N749="O",J749,0))),0)</f>
        <v>0</v>
      </c>
      <c r="AJ749" s="75" t="n">
        <f aca="false">IF(H749&lt;&gt;0,J749,0)</f>
        <v>0</v>
      </c>
      <c r="AK749" s="75" t="n">
        <f aca="false">IF(K749&lt;&gt;0,L749,0)</f>
        <v>0</v>
      </c>
    </row>
    <row r="750" s="174" customFormat="true" ht="14.25" hidden="false" customHeight="false" outlineLevel="0" collapsed="false">
      <c r="A750" s="159" t="n">
        <v>738</v>
      </c>
      <c r="B750" s="160" t="n">
        <f aca="false">IF('ORÇ.GLOBAL P CAIXA'!$K749="EXEC.",0,'ORÇ.REPROG. P CAIXA'!B750)</f>
        <v>0</v>
      </c>
      <c r="C750" s="161" t="n">
        <f aca="false">IF('ORÇ.GLOBAL P CAIXA'!$K749="EXEC.",0,'ORÇ.REPROG. P CAIXA'!C750)</f>
        <v>0</v>
      </c>
      <c r="D750" s="162" t="n">
        <f aca="false">IF('ORÇ.GLOBAL P CAIXA'!$K749="EXEC.",0,'ORÇ.REPROG. P CAIXA'!D750)</f>
        <v>0</v>
      </c>
      <c r="E750" s="163" t="n">
        <f aca="false">IF('ORÇ.GLOBAL P CAIXA'!$K749="EXEC.",0,'ORÇ.REPROG. P CAIXA'!E750)</f>
        <v>0</v>
      </c>
      <c r="F750" s="163" t="n">
        <f aca="false">IF('ORÇ.GLOBAL P CAIXA'!K749="EXEC.",0,IF('ORÇ.GLOBAL EMPRESA'!G749&gt;0,'ORÇ.GLOBAL EMPRESA'!G749,'ORÇ.GLOBAL P CAIXA'!F749))</f>
        <v>0</v>
      </c>
      <c r="G750" s="163" t="n">
        <f aca="false">IF(E750&lt;&gt;0,ROUND(E750*F750,2),IF(AE750=0,(SUMIF($W$13:$W$1012,B750,$AE$13:$AE$1012)),AE750))</f>
        <v>0</v>
      </c>
      <c r="H750" s="661" t="n">
        <f aca="false">IF('ORÇ.GLOBAL P CAIXA'!K749="EXEC.",0,'ORÇ.REPROG. P CAIXA'!H750)</f>
        <v>0</v>
      </c>
      <c r="I750" s="661" t="n">
        <f aca="false">IF('ORÇ.GLOBAL P CAIXA'!K749="EXEC.",0,'ORÇ.REPROG. P CAIXA'!I750)</f>
        <v>0</v>
      </c>
      <c r="J750" s="163" t="n">
        <f aca="false">IF(H750&lt;&gt;0,ROUND(H750*I750,2),IF(AJ750=0,(SUMIF($W$13:$W$1012,B750,$AJ$13:$AJ$1012)),AJ750))</f>
        <v>0</v>
      </c>
      <c r="K750" s="163" t="n">
        <f aca="false">H750-E750</f>
        <v>0</v>
      </c>
      <c r="L750" s="163" t="n">
        <f aca="false">J750-G750</f>
        <v>0</v>
      </c>
      <c r="M750" s="662" t="str">
        <f aca="false">IF('ORÇ.GLOBAL P CAIXA'!K749="EXEC.","",IF('ORÇ.REPROG. P CAIXA'!M750&gt;0,'ORÇ.REPROG. P CAIXA'!M750,""))</f>
        <v/>
      </c>
      <c r="N750" s="663" t="str">
        <f aca="false">IF('ORÇ.GLOBAL P CAIXA'!K749="EXEC.","",IF('ORÇ.REPROG. P CAIXA'!N750&gt;0,'ORÇ.REPROG. P CAIXA'!N750,""))</f>
        <v/>
      </c>
      <c r="O750" s="166" t="str">
        <f aca="false">IF('ORÇ.GLOBAL P CAIXA'!$K749="EXEC.","",'ORÇ.REPROG. P CAIXA'!O750)</f>
        <v/>
      </c>
      <c r="P750" s="167"/>
      <c r="Q750" s="168" t="str">
        <f aca="false">IF(B750&gt;0,"ok","ocultar")</f>
        <v>ocultar</v>
      </c>
      <c r="R750" s="649"/>
      <c r="S750" s="649"/>
      <c r="T750" s="650"/>
      <c r="V750" s="88"/>
      <c r="W750" s="157" t="n">
        <f aca="false">IF(B750=0,W749,IF(ISNONTEXT(B750)=TRUE(),INT(B750),INT(LEFT(B750,FIND(".",B750)-1))))</f>
        <v>3</v>
      </c>
      <c r="X750" s="157" t="str">
        <f aca="false">IF(X751=1,1,IF(B750&lt;&gt;0,1,IF(C750&lt;&gt;0,1,IF(D750&lt;&gt;0,1,IF(E750&lt;&gt;0,1,"")))))</f>
        <v/>
      </c>
      <c r="Y750" s="157" t="str">
        <f aca="false">IF(W750=0," ",IF(W750&lt;&gt;W749,W750," "))</f>
        <v> </v>
      </c>
      <c r="Z750" s="88"/>
      <c r="AA750" s="75" t="n">
        <f aca="false">IF(W750&lt;&gt;Y750,(IF(N750=0,G750*(INFORMAÇÕES!$Q$69/INFORMAÇÕES!$Q$72),IF(N750="R",G750,0))),0)</f>
        <v>0</v>
      </c>
      <c r="AB750" s="75" t="n">
        <f aca="false">IF(W750&lt;&gt;Y750,(IF(N750=0,G750*(INFORMAÇÕES!$Q$70/INFORMAÇÕES!$Q$72),IF(N750="C",G750,0))),0)</f>
        <v>0</v>
      </c>
      <c r="AC750" s="75" t="n">
        <f aca="false">IF(W750&lt;&gt;Y750,(IF(N750=0,G750*INFORMAÇÕES!$U$115,IF(N750="CF",G750,0))),0)</f>
        <v>0</v>
      </c>
      <c r="AD750" s="75" t="n">
        <f aca="false">IF(W750&lt;&gt;Y750,(IF(N750=0,G750*INFORMAÇÕES!$U$116,IF(N750="O",G750,0))),0)</f>
        <v>0</v>
      </c>
      <c r="AE750" s="75" t="n">
        <f aca="false">IF(E750&lt;&gt;0,G750,0)</f>
        <v>0</v>
      </c>
      <c r="AF750" s="75" t="n">
        <f aca="false">IF(W750&lt;&gt;Y750,(IF(N750=0,J750*(INFORMAÇÕES!$Q$89/INFORMAÇÕES!$Q$92),IF(N750="R",J750,0))),0)</f>
        <v>0</v>
      </c>
      <c r="AG750" s="75" t="n">
        <f aca="false">IF(W750&lt;&gt;Y750,(IF(N750=0,J750*(INFORMAÇÕES!$Q$90/INFORMAÇÕES!$Q$92),IF(N750="C",J750,0))),0)</f>
        <v>0</v>
      </c>
      <c r="AH750" s="75" t="n">
        <f aca="false">IF(W750&lt;&gt;Y750,(IF(N750="",J750*INFORMAÇÕES!$U$115,IF(N750="CF",J750,0))),0)</f>
        <v>0</v>
      </c>
      <c r="AI750" s="75" t="n">
        <f aca="false">IF(W750&lt;&gt;Y750,(IF(N750="",J750*INFORMAÇÕES!$U$116,IF(N750="O",J750,0))),0)</f>
        <v>0</v>
      </c>
      <c r="AJ750" s="75" t="n">
        <f aca="false">IF(H750&lt;&gt;0,J750,0)</f>
        <v>0</v>
      </c>
      <c r="AK750" s="75" t="n">
        <f aca="false">IF(K750&lt;&gt;0,L750,0)</f>
        <v>0</v>
      </c>
    </row>
    <row r="751" s="174" customFormat="true" ht="14.25" hidden="false" customHeight="false" outlineLevel="0" collapsed="false">
      <c r="A751" s="159" t="n">
        <v>739</v>
      </c>
      <c r="B751" s="160" t="n">
        <f aca="false">IF('ORÇ.GLOBAL P CAIXA'!$K750="EXEC.",0,'ORÇ.REPROG. P CAIXA'!B751)</f>
        <v>0</v>
      </c>
      <c r="C751" s="161" t="n">
        <f aca="false">IF('ORÇ.GLOBAL P CAIXA'!$K750="EXEC.",0,'ORÇ.REPROG. P CAIXA'!C751)</f>
        <v>0</v>
      </c>
      <c r="D751" s="162" t="n">
        <f aca="false">IF('ORÇ.GLOBAL P CAIXA'!$K750="EXEC.",0,'ORÇ.REPROG. P CAIXA'!D751)</f>
        <v>0</v>
      </c>
      <c r="E751" s="163" t="n">
        <f aca="false">IF('ORÇ.GLOBAL P CAIXA'!$K750="EXEC.",0,'ORÇ.REPROG. P CAIXA'!E751)</f>
        <v>0</v>
      </c>
      <c r="F751" s="163" t="n">
        <f aca="false">IF('ORÇ.GLOBAL P CAIXA'!K750="EXEC.",0,IF('ORÇ.GLOBAL EMPRESA'!G750&gt;0,'ORÇ.GLOBAL EMPRESA'!G750,'ORÇ.GLOBAL P CAIXA'!F750))</f>
        <v>0</v>
      </c>
      <c r="G751" s="163" t="n">
        <f aca="false">IF(E751&lt;&gt;0,ROUND(E751*F751,2),IF(AE751=0,(SUMIF($W$13:$W$1012,B751,$AE$13:$AE$1012)),AE751))</f>
        <v>0</v>
      </c>
      <c r="H751" s="661" t="n">
        <f aca="false">IF('ORÇ.GLOBAL P CAIXA'!K750="EXEC.",0,'ORÇ.REPROG. P CAIXA'!H751)</f>
        <v>0</v>
      </c>
      <c r="I751" s="661" t="n">
        <f aca="false">IF('ORÇ.GLOBAL P CAIXA'!K750="EXEC.",0,'ORÇ.REPROG. P CAIXA'!I751)</f>
        <v>0</v>
      </c>
      <c r="J751" s="163" t="n">
        <f aca="false">IF(H751&lt;&gt;0,ROUND(H751*I751,2),IF(AJ751=0,(SUMIF($W$13:$W$1012,B751,$AJ$13:$AJ$1012)),AJ751))</f>
        <v>0</v>
      </c>
      <c r="K751" s="163" t="n">
        <f aca="false">H751-E751</f>
        <v>0</v>
      </c>
      <c r="L751" s="163" t="n">
        <f aca="false">J751-G751</f>
        <v>0</v>
      </c>
      <c r="M751" s="662" t="str">
        <f aca="false">IF('ORÇ.GLOBAL P CAIXA'!K750="EXEC.","",IF('ORÇ.REPROG. P CAIXA'!M751&gt;0,'ORÇ.REPROG. P CAIXA'!M751,""))</f>
        <v/>
      </c>
      <c r="N751" s="663" t="str">
        <f aca="false">IF('ORÇ.GLOBAL P CAIXA'!K750="EXEC.","",IF('ORÇ.REPROG. P CAIXA'!N751&gt;0,'ORÇ.REPROG. P CAIXA'!N751,""))</f>
        <v/>
      </c>
      <c r="O751" s="166" t="str">
        <f aca="false">IF('ORÇ.GLOBAL P CAIXA'!$K750="EXEC.","",'ORÇ.REPROG. P CAIXA'!O751)</f>
        <v/>
      </c>
      <c r="P751" s="167"/>
      <c r="Q751" s="168" t="str">
        <f aca="false">IF(B751&gt;0,"ok","ocultar")</f>
        <v>ocultar</v>
      </c>
      <c r="R751" s="649"/>
      <c r="S751" s="649"/>
      <c r="T751" s="650"/>
      <c r="V751" s="88"/>
      <c r="W751" s="157" t="n">
        <f aca="false">IF(B751=0,W750,IF(ISNONTEXT(B751)=TRUE(),INT(B751),INT(LEFT(B751,FIND(".",B751)-1))))</f>
        <v>3</v>
      </c>
      <c r="X751" s="157" t="str">
        <f aca="false">IF(X752=1,1,IF(B751&lt;&gt;0,1,IF(C751&lt;&gt;0,1,IF(D751&lt;&gt;0,1,IF(E751&lt;&gt;0,1,"")))))</f>
        <v/>
      </c>
      <c r="Y751" s="157" t="str">
        <f aca="false">IF(W751=0," ",IF(W751&lt;&gt;W750,W751," "))</f>
        <v> </v>
      </c>
      <c r="Z751" s="88"/>
      <c r="AA751" s="75" t="n">
        <f aca="false">IF(W751&lt;&gt;Y751,(IF(N751=0,G751*(INFORMAÇÕES!$Q$69/INFORMAÇÕES!$Q$72),IF(N751="R",G751,0))),0)</f>
        <v>0</v>
      </c>
      <c r="AB751" s="75" t="n">
        <f aca="false">IF(W751&lt;&gt;Y751,(IF(N751=0,G751*(INFORMAÇÕES!$Q$70/INFORMAÇÕES!$Q$72),IF(N751="C",G751,0))),0)</f>
        <v>0</v>
      </c>
      <c r="AC751" s="75" t="n">
        <f aca="false">IF(W751&lt;&gt;Y751,(IF(N751=0,G751*INFORMAÇÕES!$U$115,IF(N751="CF",G751,0))),0)</f>
        <v>0</v>
      </c>
      <c r="AD751" s="75" t="n">
        <f aca="false">IF(W751&lt;&gt;Y751,(IF(N751=0,G751*INFORMAÇÕES!$U$116,IF(N751="O",G751,0))),0)</f>
        <v>0</v>
      </c>
      <c r="AE751" s="75" t="n">
        <f aca="false">IF(E751&lt;&gt;0,G751,0)</f>
        <v>0</v>
      </c>
      <c r="AF751" s="75" t="n">
        <f aca="false">IF(W751&lt;&gt;Y751,(IF(N751=0,J751*(INFORMAÇÕES!$Q$89/INFORMAÇÕES!$Q$92),IF(N751="R",J751,0))),0)</f>
        <v>0</v>
      </c>
      <c r="AG751" s="75" t="n">
        <f aca="false">IF(W751&lt;&gt;Y751,(IF(N751=0,J751*(INFORMAÇÕES!$Q$90/INFORMAÇÕES!$Q$92),IF(N751="C",J751,0))),0)</f>
        <v>0</v>
      </c>
      <c r="AH751" s="75" t="n">
        <f aca="false">IF(W751&lt;&gt;Y751,(IF(N751="",J751*INFORMAÇÕES!$U$115,IF(N751="CF",J751,0))),0)</f>
        <v>0</v>
      </c>
      <c r="AI751" s="75" t="n">
        <f aca="false">IF(W751&lt;&gt;Y751,(IF(N751="",J751*INFORMAÇÕES!$U$116,IF(N751="O",J751,0))),0)</f>
        <v>0</v>
      </c>
      <c r="AJ751" s="75" t="n">
        <f aca="false">IF(H751&lt;&gt;0,J751,0)</f>
        <v>0</v>
      </c>
      <c r="AK751" s="75" t="n">
        <f aca="false">IF(K751&lt;&gt;0,L751,0)</f>
        <v>0</v>
      </c>
    </row>
    <row r="752" s="174" customFormat="true" ht="14.25" hidden="false" customHeight="false" outlineLevel="0" collapsed="false">
      <c r="A752" s="159" t="n">
        <v>740</v>
      </c>
      <c r="B752" s="160" t="n">
        <f aca="false">IF('ORÇ.GLOBAL P CAIXA'!$K751="EXEC.",0,'ORÇ.REPROG. P CAIXA'!B752)</f>
        <v>0</v>
      </c>
      <c r="C752" s="161" t="n">
        <f aca="false">IF('ORÇ.GLOBAL P CAIXA'!$K751="EXEC.",0,'ORÇ.REPROG. P CAIXA'!C752)</f>
        <v>0</v>
      </c>
      <c r="D752" s="162" t="n">
        <f aca="false">IF('ORÇ.GLOBAL P CAIXA'!$K751="EXEC.",0,'ORÇ.REPROG. P CAIXA'!D752)</f>
        <v>0</v>
      </c>
      <c r="E752" s="163" t="n">
        <f aca="false">IF('ORÇ.GLOBAL P CAIXA'!$K751="EXEC.",0,'ORÇ.REPROG. P CAIXA'!E752)</f>
        <v>0</v>
      </c>
      <c r="F752" s="163" t="n">
        <f aca="false">IF('ORÇ.GLOBAL P CAIXA'!K751="EXEC.",0,IF('ORÇ.GLOBAL EMPRESA'!G751&gt;0,'ORÇ.GLOBAL EMPRESA'!G751,'ORÇ.GLOBAL P CAIXA'!F751))</f>
        <v>0</v>
      </c>
      <c r="G752" s="163" t="n">
        <f aca="false">IF(E752&lt;&gt;0,ROUND(E752*F752,2),IF(AE752=0,(SUMIF($W$13:$W$1012,B752,$AE$13:$AE$1012)),AE752))</f>
        <v>0</v>
      </c>
      <c r="H752" s="661" t="n">
        <f aca="false">IF('ORÇ.GLOBAL P CAIXA'!K751="EXEC.",0,'ORÇ.REPROG. P CAIXA'!H752)</f>
        <v>0</v>
      </c>
      <c r="I752" s="661" t="n">
        <f aca="false">IF('ORÇ.GLOBAL P CAIXA'!K751="EXEC.",0,'ORÇ.REPROG. P CAIXA'!I752)</f>
        <v>0</v>
      </c>
      <c r="J752" s="163" t="n">
        <f aca="false">IF(H752&lt;&gt;0,ROUND(H752*I752,2),IF(AJ752=0,(SUMIF($W$13:$W$1012,B752,$AJ$13:$AJ$1012)),AJ752))</f>
        <v>0</v>
      </c>
      <c r="K752" s="163" t="n">
        <f aca="false">H752-E752</f>
        <v>0</v>
      </c>
      <c r="L752" s="163" t="n">
        <f aca="false">J752-G752</f>
        <v>0</v>
      </c>
      <c r="M752" s="662" t="str">
        <f aca="false">IF('ORÇ.GLOBAL P CAIXA'!K751="EXEC.","",IF('ORÇ.REPROG. P CAIXA'!M752&gt;0,'ORÇ.REPROG. P CAIXA'!M752,""))</f>
        <v/>
      </c>
      <c r="N752" s="663" t="str">
        <f aca="false">IF('ORÇ.GLOBAL P CAIXA'!K751="EXEC.","",IF('ORÇ.REPROG. P CAIXA'!N752&gt;0,'ORÇ.REPROG. P CAIXA'!N752,""))</f>
        <v/>
      </c>
      <c r="O752" s="166" t="str">
        <f aca="false">IF('ORÇ.GLOBAL P CAIXA'!$K751="EXEC.","",'ORÇ.REPROG. P CAIXA'!O752)</f>
        <v/>
      </c>
      <c r="P752" s="167"/>
      <c r="Q752" s="168" t="str">
        <f aca="false">IF(B752&gt;0,"ok","ocultar")</f>
        <v>ocultar</v>
      </c>
      <c r="R752" s="649"/>
      <c r="S752" s="649"/>
      <c r="T752" s="650"/>
      <c r="V752" s="88"/>
      <c r="W752" s="157" t="n">
        <f aca="false">IF(B752=0,W751,IF(ISNONTEXT(B752)=TRUE(),INT(B752),INT(LEFT(B752,FIND(".",B752)-1))))</f>
        <v>3</v>
      </c>
      <c r="X752" s="157" t="str">
        <f aca="false">IF(X753=1,1,IF(B752&lt;&gt;0,1,IF(C752&lt;&gt;0,1,IF(D752&lt;&gt;0,1,IF(E752&lt;&gt;0,1,"")))))</f>
        <v/>
      </c>
      <c r="Y752" s="157" t="str">
        <f aca="false">IF(W752=0," ",IF(W752&lt;&gt;W751,W752," "))</f>
        <v> </v>
      </c>
      <c r="Z752" s="88"/>
      <c r="AA752" s="75" t="n">
        <f aca="false">IF(W752&lt;&gt;Y752,(IF(N752=0,G752*(INFORMAÇÕES!$Q$69/INFORMAÇÕES!$Q$72),IF(N752="R",G752,0))),0)</f>
        <v>0</v>
      </c>
      <c r="AB752" s="75" t="n">
        <f aca="false">IF(W752&lt;&gt;Y752,(IF(N752=0,G752*(INFORMAÇÕES!$Q$70/INFORMAÇÕES!$Q$72),IF(N752="C",G752,0))),0)</f>
        <v>0</v>
      </c>
      <c r="AC752" s="75" t="n">
        <f aca="false">IF(W752&lt;&gt;Y752,(IF(N752=0,G752*INFORMAÇÕES!$U$115,IF(N752="CF",G752,0))),0)</f>
        <v>0</v>
      </c>
      <c r="AD752" s="75" t="n">
        <f aca="false">IF(W752&lt;&gt;Y752,(IF(N752=0,G752*INFORMAÇÕES!$U$116,IF(N752="O",G752,0))),0)</f>
        <v>0</v>
      </c>
      <c r="AE752" s="75" t="n">
        <f aca="false">IF(E752&lt;&gt;0,G752,0)</f>
        <v>0</v>
      </c>
      <c r="AF752" s="75" t="n">
        <f aca="false">IF(W752&lt;&gt;Y752,(IF(N752=0,J752*(INFORMAÇÕES!$Q$89/INFORMAÇÕES!$Q$92),IF(N752="R",J752,0))),0)</f>
        <v>0</v>
      </c>
      <c r="AG752" s="75" t="n">
        <f aca="false">IF(W752&lt;&gt;Y752,(IF(N752=0,J752*(INFORMAÇÕES!$Q$90/INFORMAÇÕES!$Q$92),IF(N752="C",J752,0))),0)</f>
        <v>0</v>
      </c>
      <c r="AH752" s="75" t="n">
        <f aca="false">IF(W752&lt;&gt;Y752,(IF(N752="",J752*INFORMAÇÕES!$U$115,IF(N752="CF",J752,0))),0)</f>
        <v>0</v>
      </c>
      <c r="AI752" s="75" t="n">
        <f aca="false">IF(W752&lt;&gt;Y752,(IF(N752="",J752*INFORMAÇÕES!$U$116,IF(N752="O",J752,0))),0)</f>
        <v>0</v>
      </c>
      <c r="AJ752" s="75" t="n">
        <f aca="false">IF(H752&lt;&gt;0,J752,0)</f>
        <v>0</v>
      </c>
      <c r="AK752" s="75" t="n">
        <f aca="false">IF(K752&lt;&gt;0,L752,0)</f>
        <v>0</v>
      </c>
    </row>
    <row r="753" s="174" customFormat="true" ht="14.25" hidden="false" customHeight="false" outlineLevel="0" collapsed="false">
      <c r="A753" s="159" t="n">
        <v>741</v>
      </c>
      <c r="B753" s="160" t="n">
        <f aca="false">IF('ORÇ.GLOBAL P CAIXA'!$K752="EXEC.",0,'ORÇ.REPROG. P CAIXA'!B753)</f>
        <v>0</v>
      </c>
      <c r="C753" s="161" t="n">
        <f aca="false">IF('ORÇ.GLOBAL P CAIXA'!$K752="EXEC.",0,'ORÇ.REPROG. P CAIXA'!C753)</f>
        <v>0</v>
      </c>
      <c r="D753" s="162" t="n">
        <f aca="false">IF('ORÇ.GLOBAL P CAIXA'!$K752="EXEC.",0,'ORÇ.REPROG. P CAIXA'!D753)</f>
        <v>0</v>
      </c>
      <c r="E753" s="163" t="n">
        <f aca="false">IF('ORÇ.GLOBAL P CAIXA'!$K752="EXEC.",0,'ORÇ.REPROG. P CAIXA'!E753)</f>
        <v>0</v>
      </c>
      <c r="F753" s="163" t="n">
        <f aca="false">IF('ORÇ.GLOBAL P CAIXA'!K752="EXEC.",0,IF('ORÇ.GLOBAL EMPRESA'!G752&gt;0,'ORÇ.GLOBAL EMPRESA'!G752,'ORÇ.GLOBAL P CAIXA'!F752))</f>
        <v>0</v>
      </c>
      <c r="G753" s="163" t="n">
        <f aca="false">IF(E753&lt;&gt;0,ROUND(E753*F753,2),IF(AE753=0,(SUMIF($W$13:$W$1012,B753,$AE$13:$AE$1012)),AE753))</f>
        <v>0</v>
      </c>
      <c r="H753" s="661" t="n">
        <f aca="false">IF('ORÇ.GLOBAL P CAIXA'!K752="EXEC.",0,'ORÇ.REPROG. P CAIXA'!H753)</f>
        <v>0</v>
      </c>
      <c r="I753" s="661" t="n">
        <f aca="false">IF('ORÇ.GLOBAL P CAIXA'!K752="EXEC.",0,'ORÇ.REPROG. P CAIXA'!I753)</f>
        <v>0</v>
      </c>
      <c r="J753" s="163" t="n">
        <f aca="false">IF(H753&lt;&gt;0,ROUND(H753*I753,2),IF(AJ753=0,(SUMIF($W$13:$W$1012,B753,$AJ$13:$AJ$1012)),AJ753))</f>
        <v>0</v>
      </c>
      <c r="K753" s="163" t="n">
        <f aca="false">H753-E753</f>
        <v>0</v>
      </c>
      <c r="L753" s="163" t="n">
        <f aca="false">J753-G753</f>
        <v>0</v>
      </c>
      <c r="M753" s="662" t="str">
        <f aca="false">IF('ORÇ.GLOBAL P CAIXA'!K752="EXEC.","",IF('ORÇ.REPROG. P CAIXA'!M753&gt;0,'ORÇ.REPROG. P CAIXA'!M753,""))</f>
        <v/>
      </c>
      <c r="N753" s="663" t="str">
        <f aca="false">IF('ORÇ.GLOBAL P CAIXA'!K752="EXEC.","",IF('ORÇ.REPROG. P CAIXA'!N753&gt;0,'ORÇ.REPROG. P CAIXA'!N753,""))</f>
        <v/>
      </c>
      <c r="O753" s="166" t="str">
        <f aca="false">IF('ORÇ.GLOBAL P CAIXA'!$K752="EXEC.","",'ORÇ.REPROG. P CAIXA'!O753)</f>
        <v/>
      </c>
      <c r="P753" s="167"/>
      <c r="Q753" s="168" t="str">
        <f aca="false">IF(B753&gt;0,"ok","ocultar")</f>
        <v>ocultar</v>
      </c>
      <c r="R753" s="649"/>
      <c r="S753" s="649"/>
      <c r="T753" s="650"/>
      <c r="V753" s="88"/>
      <c r="W753" s="157" t="n">
        <f aca="false">IF(B753=0,W752,IF(ISNONTEXT(B753)=TRUE(),INT(B753),INT(LEFT(B753,FIND(".",B753)-1))))</f>
        <v>3</v>
      </c>
      <c r="X753" s="157" t="str">
        <f aca="false">IF(X754=1,1,IF(B753&lt;&gt;0,1,IF(C753&lt;&gt;0,1,IF(D753&lt;&gt;0,1,IF(E753&lt;&gt;0,1,"")))))</f>
        <v/>
      </c>
      <c r="Y753" s="157" t="str">
        <f aca="false">IF(W753=0," ",IF(W753&lt;&gt;W752,W753," "))</f>
        <v> </v>
      </c>
      <c r="Z753" s="88"/>
      <c r="AA753" s="75" t="n">
        <f aca="false">IF(W753&lt;&gt;Y753,(IF(N753=0,G753*(INFORMAÇÕES!$Q$69/INFORMAÇÕES!$Q$72),IF(N753="R",G753,0))),0)</f>
        <v>0</v>
      </c>
      <c r="AB753" s="75" t="n">
        <f aca="false">IF(W753&lt;&gt;Y753,(IF(N753=0,G753*(INFORMAÇÕES!$Q$70/INFORMAÇÕES!$Q$72),IF(N753="C",G753,0))),0)</f>
        <v>0</v>
      </c>
      <c r="AC753" s="75" t="n">
        <f aca="false">IF(W753&lt;&gt;Y753,(IF(N753=0,G753*INFORMAÇÕES!$U$115,IF(N753="CF",G753,0))),0)</f>
        <v>0</v>
      </c>
      <c r="AD753" s="75" t="n">
        <f aca="false">IF(W753&lt;&gt;Y753,(IF(N753=0,G753*INFORMAÇÕES!$U$116,IF(N753="O",G753,0))),0)</f>
        <v>0</v>
      </c>
      <c r="AE753" s="75" t="n">
        <f aca="false">IF(E753&lt;&gt;0,G753,0)</f>
        <v>0</v>
      </c>
      <c r="AF753" s="75" t="n">
        <f aca="false">IF(W753&lt;&gt;Y753,(IF(N753=0,J753*(INFORMAÇÕES!$Q$89/INFORMAÇÕES!$Q$92),IF(N753="R",J753,0))),0)</f>
        <v>0</v>
      </c>
      <c r="AG753" s="75" t="n">
        <f aca="false">IF(W753&lt;&gt;Y753,(IF(N753=0,J753*(INFORMAÇÕES!$Q$90/INFORMAÇÕES!$Q$92),IF(N753="C",J753,0))),0)</f>
        <v>0</v>
      </c>
      <c r="AH753" s="75" t="n">
        <f aca="false">IF(W753&lt;&gt;Y753,(IF(N753="",J753*INFORMAÇÕES!$U$115,IF(N753="CF",J753,0))),0)</f>
        <v>0</v>
      </c>
      <c r="AI753" s="75" t="n">
        <f aca="false">IF(W753&lt;&gt;Y753,(IF(N753="",J753*INFORMAÇÕES!$U$116,IF(N753="O",J753,0))),0)</f>
        <v>0</v>
      </c>
      <c r="AJ753" s="75" t="n">
        <f aca="false">IF(H753&lt;&gt;0,J753,0)</f>
        <v>0</v>
      </c>
      <c r="AK753" s="75" t="n">
        <f aca="false">IF(K753&lt;&gt;0,L753,0)</f>
        <v>0</v>
      </c>
    </row>
    <row r="754" s="174" customFormat="true" ht="14.25" hidden="false" customHeight="false" outlineLevel="0" collapsed="false">
      <c r="A754" s="159" t="n">
        <v>742</v>
      </c>
      <c r="B754" s="160" t="n">
        <f aca="false">IF('ORÇ.GLOBAL P CAIXA'!$K753="EXEC.",0,'ORÇ.REPROG. P CAIXA'!B754)</f>
        <v>0</v>
      </c>
      <c r="C754" s="161" t="n">
        <f aca="false">IF('ORÇ.GLOBAL P CAIXA'!$K753="EXEC.",0,'ORÇ.REPROG. P CAIXA'!C754)</f>
        <v>0</v>
      </c>
      <c r="D754" s="162" t="n">
        <f aca="false">IF('ORÇ.GLOBAL P CAIXA'!$K753="EXEC.",0,'ORÇ.REPROG. P CAIXA'!D754)</f>
        <v>0</v>
      </c>
      <c r="E754" s="163" t="n">
        <f aca="false">IF('ORÇ.GLOBAL P CAIXA'!$K753="EXEC.",0,'ORÇ.REPROG. P CAIXA'!E754)</f>
        <v>0</v>
      </c>
      <c r="F754" s="163" t="n">
        <f aca="false">IF('ORÇ.GLOBAL P CAIXA'!K753="EXEC.",0,IF('ORÇ.GLOBAL EMPRESA'!G753&gt;0,'ORÇ.GLOBAL EMPRESA'!G753,'ORÇ.GLOBAL P CAIXA'!F753))</f>
        <v>0</v>
      </c>
      <c r="G754" s="163" t="n">
        <f aca="false">IF(E754&lt;&gt;0,ROUND(E754*F754,2),IF(AE754=0,(SUMIF($W$13:$W$1012,B754,$AE$13:$AE$1012)),AE754))</f>
        <v>0</v>
      </c>
      <c r="H754" s="661" t="n">
        <f aca="false">IF('ORÇ.GLOBAL P CAIXA'!K753="EXEC.",0,'ORÇ.REPROG. P CAIXA'!H754)</f>
        <v>0</v>
      </c>
      <c r="I754" s="661" t="n">
        <f aca="false">IF('ORÇ.GLOBAL P CAIXA'!K753="EXEC.",0,'ORÇ.REPROG. P CAIXA'!I754)</f>
        <v>0</v>
      </c>
      <c r="J754" s="163" t="n">
        <f aca="false">IF(H754&lt;&gt;0,ROUND(H754*I754,2),IF(AJ754=0,(SUMIF($W$13:$W$1012,B754,$AJ$13:$AJ$1012)),AJ754))</f>
        <v>0</v>
      </c>
      <c r="K754" s="163" t="n">
        <f aca="false">H754-E754</f>
        <v>0</v>
      </c>
      <c r="L754" s="163" t="n">
        <f aca="false">J754-G754</f>
        <v>0</v>
      </c>
      <c r="M754" s="662" t="str">
        <f aca="false">IF('ORÇ.GLOBAL P CAIXA'!K753="EXEC.","",IF('ORÇ.REPROG. P CAIXA'!M754&gt;0,'ORÇ.REPROG. P CAIXA'!M754,""))</f>
        <v/>
      </c>
      <c r="N754" s="663" t="str">
        <f aca="false">IF('ORÇ.GLOBAL P CAIXA'!K753="EXEC.","",IF('ORÇ.REPROG. P CAIXA'!N754&gt;0,'ORÇ.REPROG. P CAIXA'!N754,""))</f>
        <v/>
      </c>
      <c r="O754" s="166" t="str">
        <f aca="false">IF('ORÇ.GLOBAL P CAIXA'!$K753="EXEC.","",'ORÇ.REPROG. P CAIXA'!O754)</f>
        <v/>
      </c>
      <c r="P754" s="167"/>
      <c r="Q754" s="168" t="str">
        <f aca="false">IF(B754&gt;0,"ok","ocultar")</f>
        <v>ocultar</v>
      </c>
      <c r="R754" s="649"/>
      <c r="S754" s="649"/>
      <c r="T754" s="650"/>
      <c r="V754" s="88"/>
      <c r="W754" s="157" t="n">
        <f aca="false">IF(B754=0,W753,IF(ISNONTEXT(B754)=TRUE(),INT(B754),INT(LEFT(B754,FIND(".",B754)-1))))</f>
        <v>3</v>
      </c>
      <c r="X754" s="157" t="str">
        <f aca="false">IF(X755=1,1,IF(B754&lt;&gt;0,1,IF(C754&lt;&gt;0,1,IF(D754&lt;&gt;0,1,IF(E754&lt;&gt;0,1,"")))))</f>
        <v/>
      </c>
      <c r="Y754" s="157" t="str">
        <f aca="false">IF(W754=0," ",IF(W754&lt;&gt;W753,W754," "))</f>
        <v> </v>
      </c>
      <c r="Z754" s="88"/>
      <c r="AA754" s="75" t="n">
        <f aca="false">IF(W754&lt;&gt;Y754,(IF(N754=0,G754*(INFORMAÇÕES!$Q$69/INFORMAÇÕES!$Q$72),IF(N754="R",G754,0))),0)</f>
        <v>0</v>
      </c>
      <c r="AB754" s="75" t="n">
        <f aca="false">IF(W754&lt;&gt;Y754,(IF(N754=0,G754*(INFORMAÇÕES!$Q$70/INFORMAÇÕES!$Q$72),IF(N754="C",G754,0))),0)</f>
        <v>0</v>
      </c>
      <c r="AC754" s="75" t="n">
        <f aca="false">IF(W754&lt;&gt;Y754,(IF(N754=0,G754*INFORMAÇÕES!$U$115,IF(N754="CF",G754,0))),0)</f>
        <v>0</v>
      </c>
      <c r="AD754" s="75" t="n">
        <f aca="false">IF(W754&lt;&gt;Y754,(IF(N754=0,G754*INFORMAÇÕES!$U$116,IF(N754="O",G754,0))),0)</f>
        <v>0</v>
      </c>
      <c r="AE754" s="75" t="n">
        <f aca="false">IF(E754&lt;&gt;0,G754,0)</f>
        <v>0</v>
      </c>
      <c r="AF754" s="75" t="n">
        <f aca="false">IF(W754&lt;&gt;Y754,(IF(N754=0,J754*(INFORMAÇÕES!$Q$89/INFORMAÇÕES!$Q$92),IF(N754="R",J754,0))),0)</f>
        <v>0</v>
      </c>
      <c r="AG754" s="75" t="n">
        <f aca="false">IF(W754&lt;&gt;Y754,(IF(N754=0,J754*(INFORMAÇÕES!$Q$90/INFORMAÇÕES!$Q$92),IF(N754="C",J754,0))),0)</f>
        <v>0</v>
      </c>
      <c r="AH754" s="75" t="n">
        <f aca="false">IF(W754&lt;&gt;Y754,(IF(N754="",J754*INFORMAÇÕES!$U$115,IF(N754="CF",J754,0))),0)</f>
        <v>0</v>
      </c>
      <c r="AI754" s="75" t="n">
        <f aca="false">IF(W754&lt;&gt;Y754,(IF(N754="",J754*INFORMAÇÕES!$U$116,IF(N754="O",J754,0))),0)</f>
        <v>0</v>
      </c>
      <c r="AJ754" s="75" t="n">
        <f aca="false">IF(H754&lt;&gt;0,J754,0)</f>
        <v>0</v>
      </c>
      <c r="AK754" s="75" t="n">
        <f aca="false">IF(K754&lt;&gt;0,L754,0)</f>
        <v>0</v>
      </c>
    </row>
    <row r="755" s="174" customFormat="true" ht="14.25" hidden="false" customHeight="false" outlineLevel="0" collapsed="false">
      <c r="A755" s="159" t="n">
        <v>743</v>
      </c>
      <c r="B755" s="160" t="n">
        <f aca="false">IF('ORÇ.GLOBAL P CAIXA'!$K754="EXEC.",0,'ORÇ.REPROG. P CAIXA'!B755)</f>
        <v>0</v>
      </c>
      <c r="C755" s="161" t="n">
        <f aca="false">IF('ORÇ.GLOBAL P CAIXA'!$K754="EXEC.",0,'ORÇ.REPROG. P CAIXA'!C755)</f>
        <v>0</v>
      </c>
      <c r="D755" s="162" t="n">
        <f aca="false">IF('ORÇ.GLOBAL P CAIXA'!$K754="EXEC.",0,'ORÇ.REPROG. P CAIXA'!D755)</f>
        <v>0</v>
      </c>
      <c r="E755" s="163" t="n">
        <f aca="false">IF('ORÇ.GLOBAL P CAIXA'!$K754="EXEC.",0,'ORÇ.REPROG. P CAIXA'!E755)</f>
        <v>0</v>
      </c>
      <c r="F755" s="163" t="n">
        <f aca="false">IF('ORÇ.GLOBAL P CAIXA'!K754="EXEC.",0,IF('ORÇ.GLOBAL EMPRESA'!G754&gt;0,'ORÇ.GLOBAL EMPRESA'!G754,'ORÇ.GLOBAL P CAIXA'!F754))</f>
        <v>0</v>
      </c>
      <c r="G755" s="163" t="n">
        <f aca="false">IF(E755&lt;&gt;0,ROUND(E755*F755,2),IF(AE755=0,(SUMIF($W$13:$W$1012,B755,$AE$13:$AE$1012)),AE755))</f>
        <v>0</v>
      </c>
      <c r="H755" s="661" t="n">
        <f aca="false">IF('ORÇ.GLOBAL P CAIXA'!K754="EXEC.",0,'ORÇ.REPROG. P CAIXA'!H755)</f>
        <v>0</v>
      </c>
      <c r="I755" s="661" t="n">
        <f aca="false">IF('ORÇ.GLOBAL P CAIXA'!K754="EXEC.",0,'ORÇ.REPROG. P CAIXA'!I755)</f>
        <v>0</v>
      </c>
      <c r="J755" s="163" t="n">
        <f aca="false">IF(H755&lt;&gt;0,ROUND(H755*I755,2),IF(AJ755=0,(SUMIF($W$13:$W$1012,B755,$AJ$13:$AJ$1012)),AJ755))</f>
        <v>0</v>
      </c>
      <c r="K755" s="163" t="n">
        <f aca="false">H755-E755</f>
        <v>0</v>
      </c>
      <c r="L755" s="163" t="n">
        <f aca="false">J755-G755</f>
        <v>0</v>
      </c>
      <c r="M755" s="662" t="str">
        <f aca="false">IF('ORÇ.GLOBAL P CAIXA'!K754="EXEC.","",IF('ORÇ.REPROG. P CAIXA'!M755&gt;0,'ORÇ.REPROG. P CAIXA'!M755,""))</f>
        <v/>
      </c>
      <c r="N755" s="663" t="str">
        <f aca="false">IF('ORÇ.GLOBAL P CAIXA'!K754="EXEC.","",IF('ORÇ.REPROG. P CAIXA'!N755&gt;0,'ORÇ.REPROG. P CAIXA'!N755,""))</f>
        <v/>
      </c>
      <c r="O755" s="166" t="str">
        <f aca="false">IF('ORÇ.GLOBAL P CAIXA'!$K754="EXEC.","",'ORÇ.REPROG. P CAIXA'!O755)</f>
        <v/>
      </c>
      <c r="P755" s="167"/>
      <c r="Q755" s="168" t="str">
        <f aca="false">IF(B755&gt;0,"ok","ocultar")</f>
        <v>ocultar</v>
      </c>
      <c r="R755" s="649"/>
      <c r="S755" s="649"/>
      <c r="T755" s="650"/>
      <c r="V755" s="88"/>
      <c r="W755" s="157" t="n">
        <f aca="false">IF(B755=0,W754,IF(ISNONTEXT(B755)=TRUE(),INT(B755),INT(LEFT(B755,FIND(".",B755)-1))))</f>
        <v>3</v>
      </c>
      <c r="X755" s="157" t="str">
        <f aca="false">IF(X756=1,1,IF(B755&lt;&gt;0,1,IF(C755&lt;&gt;0,1,IF(D755&lt;&gt;0,1,IF(E755&lt;&gt;0,1,"")))))</f>
        <v/>
      </c>
      <c r="Y755" s="157" t="str">
        <f aca="false">IF(W755=0," ",IF(W755&lt;&gt;W754,W755," "))</f>
        <v> </v>
      </c>
      <c r="Z755" s="88"/>
      <c r="AA755" s="75" t="n">
        <f aca="false">IF(W755&lt;&gt;Y755,(IF(N755=0,G755*(INFORMAÇÕES!$Q$69/INFORMAÇÕES!$Q$72),IF(N755="R",G755,0))),0)</f>
        <v>0</v>
      </c>
      <c r="AB755" s="75" t="n">
        <f aca="false">IF(W755&lt;&gt;Y755,(IF(N755=0,G755*(INFORMAÇÕES!$Q$70/INFORMAÇÕES!$Q$72),IF(N755="C",G755,0))),0)</f>
        <v>0</v>
      </c>
      <c r="AC755" s="75" t="n">
        <f aca="false">IF(W755&lt;&gt;Y755,(IF(N755=0,G755*INFORMAÇÕES!$U$115,IF(N755="CF",G755,0))),0)</f>
        <v>0</v>
      </c>
      <c r="AD755" s="75" t="n">
        <f aca="false">IF(W755&lt;&gt;Y755,(IF(N755=0,G755*INFORMAÇÕES!$U$116,IF(N755="O",G755,0))),0)</f>
        <v>0</v>
      </c>
      <c r="AE755" s="75" t="n">
        <f aca="false">IF(E755&lt;&gt;0,G755,0)</f>
        <v>0</v>
      </c>
      <c r="AF755" s="75" t="n">
        <f aca="false">IF(W755&lt;&gt;Y755,(IF(N755=0,J755*(INFORMAÇÕES!$Q$89/INFORMAÇÕES!$Q$92),IF(N755="R",J755,0))),0)</f>
        <v>0</v>
      </c>
      <c r="AG755" s="75" t="n">
        <f aca="false">IF(W755&lt;&gt;Y755,(IF(N755=0,J755*(INFORMAÇÕES!$Q$90/INFORMAÇÕES!$Q$92),IF(N755="C",J755,0))),0)</f>
        <v>0</v>
      </c>
      <c r="AH755" s="75" t="n">
        <f aca="false">IF(W755&lt;&gt;Y755,(IF(N755="",J755*INFORMAÇÕES!$U$115,IF(N755="CF",J755,0))),0)</f>
        <v>0</v>
      </c>
      <c r="AI755" s="75" t="n">
        <f aca="false">IF(W755&lt;&gt;Y755,(IF(N755="",J755*INFORMAÇÕES!$U$116,IF(N755="O",J755,0))),0)</f>
        <v>0</v>
      </c>
      <c r="AJ755" s="75" t="n">
        <f aca="false">IF(H755&lt;&gt;0,J755,0)</f>
        <v>0</v>
      </c>
      <c r="AK755" s="75" t="n">
        <f aca="false">IF(K755&lt;&gt;0,L755,0)</f>
        <v>0</v>
      </c>
    </row>
    <row r="756" s="174" customFormat="true" ht="14.25" hidden="false" customHeight="false" outlineLevel="0" collapsed="false">
      <c r="A756" s="159" t="n">
        <v>744</v>
      </c>
      <c r="B756" s="160" t="n">
        <f aca="false">IF('ORÇ.GLOBAL P CAIXA'!$K755="EXEC.",0,'ORÇ.REPROG. P CAIXA'!B756)</f>
        <v>0</v>
      </c>
      <c r="C756" s="161" t="n">
        <f aca="false">IF('ORÇ.GLOBAL P CAIXA'!$K755="EXEC.",0,'ORÇ.REPROG. P CAIXA'!C756)</f>
        <v>0</v>
      </c>
      <c r="D756" s="162" t="n">
        <f aca="false">IF('ORÇ.GLOBAL P CAIXA'!$K755="EXEC.",0,'ORÇ.REPROG. P CAIXA'!D756)</f>
        <v>0</v>
      </c>
      <c r="E756" s="163" t="n">
        <f aca="false">IF('ORÇ.GLOBAL P CAIXA'!$K755="EXEC.",0,'ORÇ.REPROG. P CAIXA'!E756)</f>
        <v>0</v>
      </c>
      <c r="F756" s="163" t="n">
        <f aca="false">IF('ORÇ.GLOBAL P CAIXA'!K755="EXEC.",0,IF('ORÇ.GLOBAL EMPRESA'!G755&gt;0,'ORÇ.GLOBAL EMPRESA'!G755,'ORÇ.GLOBAL P CAIXA'!F755))</f>
        <v>0</v>
      </c>
      <c r="G756" s="163" t="n">
        <f aca="false">IF(E756&lt;&gt;0,ROUND(E756*F756,2),IF(AE756=0,(SUMIF($W$13:$W$1012,B756,$AE$13:$AE$1012)),AE756))</f>
        <v>0</v>
      </c>
      <c r="H756" s="661" t="n">
        <f aca="false">IF('ORÇ.GLOBAL P CAIXA'!K755="EXEC.",0,'ORÇ.REPROG. P CAIXA'!H756)</f>
        <v>0</v>
      </c>
      <c r="I756" s="661" t="n">
        <f aca="false">IF('ORÇ.GLOBAL P CAIXA'!K755="EXEC.",0,'ORÇ.REPROG. P CAIXA'!I756)</f>
        <v>0</v>
      </c>
      <c r="J756" s="163" t="n">
        <f aca="false">IF(H756&lt;&gt;0,ROUND(H756*I756,2),IF(AJ756=0,(SUMIF($W$13:$W$1012,B756,$AJ$13:$AJ$1012)),AJ756))</f>
        <v>0</v>
      </c>
      <c r="K756" s="163" t="n">
        <f aca="false">H756-E756</f>
        <v>0</v>
      </c>
      <c r="L756" s="163" t="n">
        <f aca="false">J756-G756</f>
        <v>0</v>
      </c>
      <c r="M756" s="662" t="str">
        <f aca="false">IF('ORÇ.GLOBAL P CAIXA'!K755="EXEC.","",IF('ORÇ.REPROG. P CAIXA'!M756&gt;0,'ORÇ.REPROG. P CAIXA'!M756,""))</f>
        <v/>
      </c>
      <c r="N756" s="663" t="str">
        <f aca="false">IF('ORÇ.GLOBAL P CAIXA'!K755="EXEC.","",IF('ORÇ.REPROG. P CAIXA'!N756&gt;0,'ORÇ.REPROG. P CAIXA'!N756,""))</f>
        <v/>
      </c>
      <c r="O756" s="166" t="str">
        <f aca="false">IF('ORÇ.GLOBAL P CAIXA'!$K755="EXEC.","",'ORÇ.REPROG. P CAIXA'!O756)</f>
        <v/>
      </c>
      <c r="P756" s="167"/>
      <c r="Q756" s="168" t="str">
        <f aca="false">IF(B756&gt;0,"ok","ocultar")</f>
        <v>ocultar</v>
      </c>
      <c r="R756" s="649"/>
      <c r="S756" s="649"/>
      <c r="T756" s="650"/>
      <c r="V756" s="88"/>
      <c r="W756" s="157" t="n">
        <f aca="false">IF(B756=0,W755,IF(ISNONTEXT(B756)=TRUE(),INT(B756),INT(LEFT(B756,FIND(".",B756)-1))))</f>
        <v>3</v>
      </c>
      <c r="X756" s="157" t="str">
        <f aca="false">IF(X757=1,1,IF(B756&lt;&gt;0,1,IF(C756&lt;&gt;0,1,IF(D756&lt;&gt;0,1,IF(E756&lt;&gt;0,1,"")))))</f>
        <v/>
      </c>
      <c r="Y756" s="157" t="str">
        <f aca="false">IF(W756=0," ",IF(W756&lt;&gt;W755,W756," "))</f>
        <v> </v>
      </c>
      <c r="Z756" s="88"/>
      <c r="AA756" s="75" t="n">
        <f aca="false">IF(W756&lt;&gt;Y756,(IF(N756=0,G756*(INFORMAÇÕES!$Q$69/INFORMAÇÕES!$Q$72),IF(N756="R",G756,0))),0)</f>
        <v>0</v>
      </c>
      <c r="AB756" s="75" t="n">
        <f aca="false">IF(W756&lt;&gt;Y756,(IF(N756=0,G756*(INFORMAÇÕES!$Q$70/INFORMAÇÕES!$Q$72),IF(N756="C",G756,0))),0)</f>
        <v>0</v>
      </c>
      <c r="AC756" s="75" t="n">
        <f aca="false">IF(W756&lt;&gt;Y756,(IF(N756=0,G756*INFORMAÇÕES!$U$115,IF(N756="CF",G756,0))),0)</f>
        <v>0</v>
      </c>
      <c r="AD756" s="75" t="n">
        <f aca="false">IF(W756&lt;&gt;Y756,(IF(N756=0,G756*INFORMAÇÕES!$U$116,IF(N756="O",G756,0))),0)</f>
        <v>0</v>
      </c>
      <c r="AE756" s="75" t="n">
        <f aca="false">IF(E756&lt;&gt;0,G756,0)</f>
        <v>0</v>
      </c>
      <c r="AF756" s="75" t="n">
        <f aca="false">IF(W756&lt;&gt;Y756,(IF(N756=0,J756*(INFORMAÇÕES!$Q$89/INFORMAÇÕES!$Q$92),IF(N756="R",J756,0))),0)</f>
        <v>0</v>
      </c>
      <c r="AG756" s="75" t="n">
        <f aca="false">IF(W756&lt;&gt;Y756,(IF(N756=0,J756*(INFORMAÇÕES!$Q$90/INFORMAÇÕES!$Q$92),IF(N756="C",J756,0))),0)</f>
        <v>0</v>
      </c>
      <c r="AH756" s="75" t="n">
        <f aca="false">IF(W756&lt;&gt;Y756,(IF(N756="",J756*INFORMAÇÕES!$U$115,IF(N756="CF",J756,0))),0)</f>
        <v>0</v>
      </c>
      <c r="AI756" s="75" t="n">
        <f aca="false">IF(W756&lt;&gt;Y756,(IF(N756="",J756*INFORMAÇÕES!$U$116,IF(N756="O",J756,0))),0)</f>
        <v>0</v>
      </c>
      <c r="AJ756" s="75" t="n">
        <f aca="false">IF(H756&lt;&gt;0,J756,0)</f>
        <v>0</v>
      </c>
      <c r="AK756" s="75" t="n">
        <f aca="false">IF(K756&lt;&gt;0,L756,0)</f>
        <v>0</v>
      </c>
    </row>
    <row r="757" s="174" customFormat="true" ht="14.25" hidden="false" customHeight="false" outlineLevel="0" collapsed="false">
      <c r="A757" s="159" t="n">
        <v>745</v>
      </c>
      <c r="B757" s="160" t="n">
        <f aca="false">IF('ORÇ.GLOBAL P CAIXA'!$K756="EXEC.",0,'ORÇ.REPROG. P CAIXA'!B757)</f>
        <v>0</v>
      </c>
      <c r="C757" s="161" t="n">
        <f aca="false">IF('ORÇ.GLOBAL P CAIXA'!$K756="EXEC.",0,'ORÇ.REPROG. P CAIXA'!C757)</f>
        <v>0</v>
      </c>
      <c r="D757" s="162" t="n">
        <f aca="false">IF('ORÇ.GLOBAL P CAIXA'!$K756="EXEC.",0,'ORÇ.REPROG. P CAIXA'!D757)</f>
        <v>0</v>
      </c>
      <c r="E757" s="163" t="n">
        <f aca="false">IF('ORÇ.GLOBAL P CAIXA'!$K756="EXEC.",0,'ORÇ.REPROG. P CAIXA'!E757)</f>
        <v>0</v>
      </c>
      <c r="F757" s="163" t="n">
        <f aca="false">IF('ORÇ.GLOBAL P CAIXA'!K756="EXEC.",0,IF('ORÇ.GLOBAL EMPRESA'!G756&gt;0,'ORÇ.GLOBAL EMPRESA'!G756,'ORÇ.GLOBAL P CAIXA'!F756))</f>
        <v>0</v>
      </c>
      <c r="G757" s="163" t="n">
        <f aca="false">IF(E757&lt;&gt;0,ROUND(E757*F757,2),IF(AE757=0,(SUMIF($W$13:$W$1012,B757,$AE$13:$AE$1012)),AE757))</f>
        <v>0</v>
      </c>
      <c r="H757" s="661" t="n">
        <f aca="false">IF('ORÇ.GLOBAL P CAIXA'!K756="EXEC.",0,'ORÇ.REPROG. P CAIXA'!H757)</f>
        <v>0</v>
      </c>
      <c r="I757" s="661" t="n">
        <f aca="false">IF('ORÇ.GLOBAL P CAIXA'!K756="EXEC.",0,'ORÇ.REPROG. P CAIXA'!I757)</f>
        <v>0</v>
      </c>
      <c r="J757" s="163" t="n">
        <f aca="false">IF(H757&lt;&gt;0,ROUND(H757*I757,2),IF(AJ757=0,(SUMIF($W$13:$W$1012,B757,$AJ$13:$AJ$1012)),AJ757))</f>
        <v>0</v>
      </c>
      <c r="K757" s="163" t="n">
        <f aca="false">H757-E757</f>
        <v>0</v>
      </c>
      <c r="L757" s="163" t="n">
        <f aca="false">J757-G757</f>
        <v>0</v>
      </c>
      <c r="M757" s="662" t="str">
        <f aca="false">IF('ORÇ.GLOBAL P CAIXA'!K756="EXEC.","",IF('ORÇ.REPROG. P CAIXA'!M757&gt;0,'ORÇ.REPROG. P CAIXA'!M757,""))</f>
        <v/>
      </c>
      <c r="N757" s="663" t="str">
        <f aca="false">IF('ORÇ.GLOBAL P CAIXA'!K756="EXEC.","",IF('ORÇ.REPROG. P CAIXA'!N757&gt;0,'ORÇ.REPROG. P CAIXA'!N757,""))</f>
        <v/>
      </c>
      <c r="O757" s="166" t="str">
        <f aca="false">IF('ORÇ.GLOBAL P CAIXA'!$K756="EXEC.","",'ORÇ.REPROG. P CAIXA'!O757)</f>
        <v/>
      </c>
      <c r="P757" s="167"/>
      <c r="Q757" s="168" t="str">
        <f aca="false">IF(B757&gt;0,"ok","ocultar")</f>
        <v>ocultar</v>
      </c>
      <c r="R757" s="649"/>
      <c r="S757" s="649"/>
      <c r="T757" s="650"/>
      <c r="V757" s="88"/>
      <c r="W757" s="157" t="n">
        <f aca="false">IF(B757=0,W756,IF(ISNONTEXT(B757)=TRUE(),INT(B757),INT(LEFT(B757,FIND(".",B757)-1))))</f>
        <v>3</v>
      </c>
      <c r="X757" s="157" t="str">
        <f aca="false">IF(X758=1,1,IF(B757&lt;&gt;0,1,IF(C757&lt;&gt;0,1,IF(D757&lt;&gt;0,1,IF(E757&lt;&gt;0,1,"")))))</f>
        <v/>
      </c>
      <c r="Y757" s="157" t="str">
        <f aca="false">IF(W757=0," ",IF(W757&lt;&gt;W756,W757," "))</f>
        <v> </v>
      </c>
      <c r="Z757" s="88"/>
      <c r="AA757" s="75" t="n">
        <f aca="false">IF(W757&lt;&gt;Y757,(IF(N757=0,G757*(INFORMAÇÕES!$Q$69/INFORMAÇÕES!$Q$72),IF(N757="R",G757,0))),0)</f>
        <v>0</v>
      </c>
      <c r="AB757" s="75" t="n">
        <f aca="false">IF(W757&lt;&gt;Y757,(IF(N757=0,G757*(INFORMAÇÕES!$Q$70/INFORMAÇÕES!$Q$72),IF(N757="C",G757,0))),0)</f>
        <v>0</v>
      </c>
      <c r="AC757" s="75" t="n">
        <f aca="false">IF(W757&lt;&gt;Y757,(IF(N757=0,G757*INFORMAÇÕES!$U$115,IF(N757="CF",G757,0))),0)</f>
        <v>0</v>
      </c>
      <c r="AD757" s="75" t="n">
        <f aca="false">IF(W757&lt;&gt;Y757,(IF(N757=0,G757*INFORMAÇÕES!$U$116,IF(N757="O",G757,0))),0)</f>
        <v>0</v>
      </c>
      <c r="AE757" s="75" t="n">
        <f aca="false">IF(E757&lt;&gt;0,G757,0)</f>
        <v>0</v>
      </c>
      <c r="AF757" s="75" t="n">
        <f aca="false">IF(W757&lt;&gt;Y757,(IF(N757=0,J757*(INFORMAÇÕES!$Q$89/INFORMAÇÕES!$Q$92),IF(N757="R",J757,0))),0)</f>
        <v>0</v>
      </c>
      <c r="AG757" s="75" t="n">
        <f aca="false">IF(W757&lt;&gt;Y757,(IF(N757=0,J757*(INFORMAÇÕES!$Q$90/INFORMAÇÕES!$Q$92),IF(N757="C",J757,0))),0)</f>
        <v>0</v>
      </c>
      <c r="AH757" s="75" t="n">
        <f aca="false">IF(W757&lt;&gt;Y757,(IF(N757="",J757*INFORMAÇÕES!$U$115,IF(N757="CF",J757,0))),0)</f>
        <v>0</v>
      </c>
      <c r="AI757" s="75" t="n">
        <f aca="false">IF(W757&lt;&gt;Y757,(IF(N757="",J757*INFORMAÇÕES!$U$116,IF(N757="O",J757,0))),0)</f>
        <v>0</v>
      </c>
      <c r="AJ757" s="75" t="n">
        <f aca="false">IF(H757&lt;&gt;0,J757,0)</f>
        <v>0</v>
      </c>
      <c r="AK757" s="75" t="n">
        <f aca="false">IF(K757&lt;&gt;0,L757,0)</f>
        <v>0</v>
      </c>
    </row>
    <row r="758" s="174" customFormat="true" ht="14.25" hidden="false" customHeight="false" outlineLevel="0" collapsed="false">
      <c r="A758" s="159" t="n">
        <v>746</v>
      </c>
      <c r="B758" s="160" t="n">
        <f aca="false">IF('ORÇ.GLOBAL P CAIXA'!$K757="EXEC.",0,'ORÇ.REPROG. P CAIXA'!B758)</f>
        <v>0</v>
      </c>
      <c r="C758" s="161" t="n">
        <f aca="false">IF('ORÇ.GLOBAL P CAIXA'!$K757="EXEC.",0,'ORÇ.REPROG. P CAIXA'!C758)</f>
        <v>0</v>
      </c>
      <c r="D758" s="162" t="n">
        <f aca="false">IF('ORÇ.GLOBAL P CAIXA'!$K757="EXEC.",0,'ORÇ.REPROG. P CAIXA'!D758)</f>
        <v>0</v>
      </c>
      <c r="E758" s="163" t="n">
        <f aca="false">IF('ORÇ.GLOBAL P CAIXA'!$K757="EXEC.",0,'ORÇ.REPROG. P CAIXA'!E758)</f>
        <v>0</v>
      </c>
      <c r="F758" s="163" t="n">
        <f aca="false">IF('ORÇ.GLOBAL P CAIXA'!K757="EXEC.",0,IF('ORÇ.GLOBAL EMPRESA'!G757&gt;0,'ORÇ.GLOBAL EMPRESA'!G757,'ORÇ.GLOBAL P CAIXA'!F757))</f>
        <v>0</v>
      </c>
      <c r="G758" s="163" t="n">
        <f aca="false">IF(E758&lt;&gt;0,ROUND(E758*F758,2),IF(AE758=0,(SUMIF($W$13:$W$1012,B758,$AE$13:$AE$1012)),AE758))</f>
        <v>0</v>
      </c>
      <c r="H758" s="661" t="n">
        <f aca="false">IF('ORÇ.GLOBAL P CAIXA'!K757="EXEC.",0,'ORÇ.REPROG. P CAIXA'!H758)</f>
        <v>0</v>
      </c>
      <c r="I758" s="661" t="n">
        <f aca="false">IF('ORÇ.GLOBAL P CAIXA'!K757="EXEC.",0,'ORÇ.REPROG. P CAIXA'!I758)</f>
        <v>0</v>
      </c>
      <c r="J758" s="163" t="n">
        <f aca="false">IF(H758&lt;&gt;0,ROUND(H758*I758,2),IF(AJ758=0,(SUMIF($W$13:$W$1012,B758,$AJ$13:$AJ$1012)),AJ758))</f>
        <v>0</v>
      </c>
      <c r="K758" s="163" t="n">
        <f aca="false">H758-E758</f>
        <v>0</v>
      </c>
      <c r="L758" s="163" t="n">
        <f aca="false">J758-G758</f>
        <v>0</v>
      </c>
      <c r="M758" s="662" t="str">
        <f aca="false">IF('ORÇ.GLOBAL P CAIXA'!K757="EXEC.","",IF('ORÇ.REPROG. P CAIXA'!M758&gt;0,'ORÇ.REPROG. P CAIXA'!M758,""))</f>
        <v/>
      </c>
      <c r="N758" s="663" t="str">
        <f aca="false">IF('ORÇ.GLOBAL P CAIXA'!K757="EXEC.","",IF('ORÇ.REPROG. P CAIXA'!N758&gt;0,'ORÇ.REPROG. P CAIXA'!N758,""))</f>
        <v/>
      </c>
      <c r="O758" s="166" t="str">
        <f aca="false">IF('ORÇ.GLOBAL P CAIXA'!$K757="EXEC.","",'ORÇ.REPROG. P CAIXA'!O758)</f>
        <v/>
      </c>
      <c r="P758" s="167"/>
      <c r="Q758" s="168" t="str">
        <f aca="false">IF(B758&gt;0,"ok","ocultar")</f>
        <v>ocultar</v>
      </c>
      <c r="R758" s="649"/>
      <c r="S758" s="649"/>
      <c r="T758" s="650"/>
      <c r="V758" s="88"/>
      <c r="W758" s="157" t="n">
        <f aca="false">IF(B758=0,W757,IF(ISNONTEXT(B758)=TRUE(),INT(B758),INT(LEFT(B758,FIND(".",B758)-1))))</f>
        <v>3</v>
      </c>
      <c r="X758" s="157" t="str">
        <f aca="false">IF(X759=1,1,IF(B758&lt;&gt;0,1,IF(C758&lt;&gt;0,1,IF(D758&lt;&gt;0,1,IF(E758&lt;&gt;0,1,"")))))</f>
        <v/>
      </c>
      <c r="Y758" s="157" t="str">
        <f aca="false">IF(W758=0," ",IF(W758&lt;&gt;W757,W758," "))</f>
        <v> </v>
      </c>
      <c r="Z758" s="88"/>
      <c r="AA758" s="75" t="n">
        <f aca="false">IF(W758&lt;&gt;Y758,(IF(N758=0,G758*(INFORMAÇÕES!$Q$69/INFORMAÇÕES!$Q$72),IF(N758="R",G758,0))),0)</f>
        <v>0</v>
      </c>
      <c r="AB758" s="75" t="n">
        <f aca="false">IF(W758&lt;&gt;Y758,(IF(N758=0,G758*(INFORMAÇÕES!$Q$70/INFORMAÇÕES!$Q$72),IF(N758="C",G758,0))),0)</f>
        <v>0</v>
      </c>
      <c r="AC758" s="75" t="n">
        <f aca="false">IF(W758&lt;&gt;Y758,(IF(N758=0,G758*INFORMAÇÕES!$U$115,IF(N758="CF",G758,0))),0)</f>
        <v>0</v>
      </c>
      <c r="AD758" s="75" t="n">
        <f aca="false">IF(W758&lt;&gt;Y758,(IF(N758=0,G758*INFORMAÇÕES!$U$116,IF(N758="O",G758,0))),0)</f>
        <v>0</v>
      </c>
      <c r="AE758" s="75" t="n">
        <f aca="false">IF(E758&lt;&gt;0,G758,0)</f>
        <v>0</v>
      </c>
      <c r="AF758" s="75" t="n">
        <f aca="false">IF(W758&lt;&gt;Y758,(IF(N758=0,J758*(INFORMAÇÕES!$Q$89/INFORMAÇÕES!$Q$92),IF(N758="R",J758,0))),0)</f>
        <v>0</v>
      </c>
      <c r="AG758" s="75" t="n">
        <f aca="false">IF(W758&lt;&gt;Y758,(IF(N758=0,J758*(INFORMAÇÕES!$Q$90/INFORMAÇÕES!$Q$92),IF(N758="C",J758,0))),0)</f>
        <v>0</v>
      </c>
      <c r="AH758" s="75" t="n">
        <f aca="false">IF(W758&lt;&gt;Y758,(IF(N758="",J758*INFORMAÇÕES!$U$115,IF(N758="CF",J758,0))),0)</f>
        <v>0</v>
      </c>
      <c r="AI758" s="75" t="n">
        <f aca="false">IF(W758&lt;&gt;Y758,(IF(N758="",J758*INFORMAÇÕES!$U$116,IF(N758="O",J758,0))),0)</f>
        <v>0</v>
      </c>
      <c r="AJ758" s="75" t="n">
        <f aca="false">IF(H758&lt;&gt;0,J758,0)</f>
        <v>0</v>
      </c>
      <c r="AK758" s="75" t="n">
        <f aca="false">IF(K758&lt;&gt;0,L758,0)</f>
        <v>0</v>
      </c>
    </row>
    <row r="759" s="174" customFormat="true" ht="14.25" hidden="false" customHeight="false" outlineLevel="0" collapsed="false">
      <c r="A759" s="159" t="n">
        <v>747</v>
      </c>
      <c r="B759" s="160" t="n">
        <f aca="false">IF('ORÇ.GLOBAL P CAIXA'!$K758="EXEC.",0,'ORÇ.REPROG. P CAIXA'!B759)</f>
        <v>0</v>
      </c>
      <c r="C759" s="161" t="n">
        <f aca="false">IF('ORÇ.GLOBAL P CAIXA'!$K758="EXEC.",0,'ORÇ.REPROG. P CAIXA'!C759)</f>
        <v>0</v>
      </c>
      <c r="D759" s="162" t="n">
        <f aca="false">IF('ORÇ.GLOBAL P CAIXA'!$K758="EXEC.",0,'ORÇ.REPROG. P CAIXA'!D759)</f>
        <v>0</v>
      </c>
      <c r="E759" s="163" t="n">
        <f aca="false">IF('ORÇ.GLOBAL P CAIXA'!$K758="EXEC.",0,'ORÇ.REPROG. P CAIXA'!E759)</f>
        <v>0</v>
      </c>
      <c r="F759" s="163" t="n">
        <f aca="false">IF('ORÇ.GLOBAL P CAIXA'!K758="EXEC.",0,IF('ORÇ.GLOBAL EMPRESA'!G758&gt;0,'ORÇ.GLOBAL EMPRESA'!G758,'ORÇ.GLOBAL P CAIXA'!F758))</f>
        <v>0</v>
      </c>
      <c r="G759" s="163" t="n">
        <f aca="false">IF(E759&lt;&gt;0,ROUND(E759*F759,2),IF(AE759=0,(SUMIF($W$13:$W$1012,B759,$AE$13:$AE$1012)),AE759))</f>
        <v>0</v>
      </c>
      <c r="H759" s="661" t="n">
        <f aca="false">IF('ORÇ.GLOBAL P CAIXA'!K758="EXEC.",0,'ORÇ.REPROG. P CAIXA'!H759)</f>
        <v>0</v>
      </c>
      <c r="I759" s="661" t="n">
        <f aca="false">IF('ORÇ.GLOBAL P CAIXA'!K758="EXEC.",0,'ORÇ.REPROG. P CAIXA'!I759)</f>
        <v>0</v>
      </c>
      <c r="J759" s="163" t="n">
        <f aca="false">IF(H759&lt;&gt;0,ROUND(H759*I759,2),IF(AJ759=0,(SUMIF($W$13:$W$1012,B759,$AJ$13:$AJ$1012)),AJ759))</f>
        <v>0</v>
      </c>
      <c r="K759" s="163" t="n">
        <f aca="false">H759-E759</f>
        <v>0</v>
      </c>
      <c r="L759" s="163" t="n">
        <f aca="false">J759-G759</f>
        <v>0</v>
      </c>
      <c r="M759" s="662" t="str">
        <f aca="false">IF('ORÇ.GLOBAL P CAIXA'!K758="EXEC.","",IF('ORÇ.REPROG. P CAIXA'!M759&gt;0,'ORÇ.REPROG. P CAIXA'!M759,""))</f>
        <v/>
      </c>
      <c r="N759" s="663" t="str">
        <f aca="false">IF('ORÇ.GLOBAL P CAIXA'!K758="EXEC.","",IF('ORÇ.REPROG. P CAIXA'!N759&gt;0,'ORÇ.REPROG. P CAIXA'!N759,""))</f>
        <v/>
      </c>
      <c r="O759" s="166" t="str">
        <f aca="false">IF('ORÇ.GLOBAL P CAIXA'!$K758="EXEC.","",'ORÇ.REPROG. P CAIXA'!O759)</f>
        <v/>
      </c>
      <c r="P759" s="167"/>
      <c r="Q759" s="168" t="str">
        <f aca="false">IF(B759&gt;0,"ok","ocultar")</f>
        <v>ocultar</v>
      </c>
      <c r="R759" s="649"/>
      <c r="S759" s="649"/>
      <c r="T759" s="650"/>
      <c r="V759" s="88"/>
      <c r="W759" s="157" t="n">
        <f aca="false">IF(B759=0,W758,IF(ISNONTEXT(B759)=TRUE(),INT(B759),INT(LEFT(B759,FIND(".",B759)-1))))</f>
        <v>3</v>
      </c>
      <c r="X759" s="157" t="str">
        <f aca="false">IF(X760=1,1,IF(B759&lt;&gt;0,1,IF(C759&lt;&gt;0,1,IF(D759&lt;&gt;0,1,IF(E759&lt;&gt;0,1,"")))))</f>
        <v/>
      </c>
      <c r="Y759" s="157" t="str">
        <f aca="false">IF(W759=0," ",IF(W759&lt;&gt;W758,W759," "))</f>
        <v> </v>
      </c>
      <c r="Z759" s="88"/>
      <c r="AA759" s="75" t="n">
        <f aca="false">IF(W759&lt;&gt;Y759,(IF(N759=0,G759*(INFORMAÇÕES!$Q$69/INFORMAÇÕES!$Q$72),IF(N759="R",G759,0))),0)</f>
        <v>0</v>
      </c>
      <c r="AB759" s="75" t="n">
        <f aca="false">IF(W759&lt;&gt;Y759,(IF(N759=0,G759*(INFORMAÇÕES!$Q$70/INFORMAÇÕES!$Q$72),IF(N759="C",G759,0))),0)</f>
        <v>0</v>
      </c>
      <c r="AC759" s="75" t="n">
        <f aca="false">IF(W759&lt;&gt;Y759,(IF(N759=0,G759*INFORMAÇÕES!$U$115,IF(N759="CF",G759,0))),0)</f>
        <v>0</v>
      </c>
      <c r="AD759" s="75" t="n">
        <f aca="false">IF(W759&lt;&gt;Y759,(IF(N759=0,G759*INFORMAÇÕES!$U$116,IF(N759="O",G759,0))),0)</f>
        <v>0</v>
      </c>
      <c r="AE759" s="75" t="n">
        <f aca="false">IF(E759&lt;&gt;0,G759,0)</f>
        <v>0</v>
      </c>
      <c r="AF759" s="75" t="n">
        <f aca="false">IF(W759&lt;&gt;Y759,(IF(N759=0,J759*(INFORMAÇÕES!$Q$89/INFORMAÇÕES!$Q$92),IF(N759="R",J759,0))),0)</f>
        <v>0</v>
      </c>
      <c r="AG759" s="75" t="n">
        <f aca="false">IF(W759&lt;&gt;Y759,(IF(N759=0,J759*(INFORMAÇÕES!$Q$90/INFORMAÇÕES!$Q$92),IF(N759="C",J759,0))),0)</f>
        <v>0</v>
      </c>
      <c r="AH759" s="75" t="n">
        <f aca="false">IF(W759&lt;&gt;Y759,(IF(N759="",J759*INFORMAÇÕES!$U$115,IF(N759="CF",J759,0))),0)</f>
        <v>0</v>
      </c>
      <c r="AI759" s="75" t="n">
        <f aca="false">IF(W759&lt;&gt;Y759,(IF(N759="",J759*INFORMAÇÕES!$U$116,IF(N759="O",J759,0))),0)</f>
        <v>0</v>
      </c>
      <c r="AJ759" s="75" t="n">
        <f aca="false">IF(H759&lt;&gt;0,J759,0)</f>
        <v>0</v>
      </c>
      <c r="AK759" s="75" t="n">
        <f aca="false">IF(K759&lt;&gt;0,L759,0)</f>
        <v>0</v>
      </c>
    </row>
    <row r="760" s="174" customFormat="true" ht="14.25" hidden="false" customHeight="false" outlineLevel="0" collapsed="false">
      <c r="A760" s="159" t="n">
        <v>748</v>
      </c>
      <c r="B760" s="160" t="n">
        <f aca="false">IF('ORÇ.GLOBAL P CAIXA'!$K759="EXEC.",0,'ORÇ.REPROG. P CAIXA'!B760)</f>
        <v>0</v>
      </c>
      <c r="C760" s="161" t="n">
        <f aca="false">IF('ORÇ.GLOBAL P CAIXA'!$K759="EXEC.",0,'ORÇ.REPROG. P CAIXA'!C760)</f>
        <v>0</v>
      </c>
      <c r="D760" s="162" t="n">
        <f aca="false">IF('ORÇ.GLOBAL P CAIXA'!$K759="EXEC.",0,'ORÇ.REPROG. P CAIXA'!D760)</f>
        <v>0</v>
      </c>
      <c r="E760" s="163" t="n">
        <f aca="false">IF('ORÇ.GLOBAL P CAIXA'!$K759="EXEC.",0,'ORÇ.REPROG. P CAIXA'!E760)</f>
        <v>0</v>
      </c>
      <c r="F760" s="163" t="n">
        <f aca="false">IF('ORÇ.GLOBAL P CAIXA'!K759="EXEC.",0,IF('ORÇ.GLOBAL EMPRESA'!G759&gt;0,'ORÇ.GLOBAL EMPRESA'!G759,'ORÇ.GLOBAL P CAIXA'!F759))</f>
        <v>0</v>
      </c>
      <c r="G760" s="163" t="n">
        <f aca="false">IF(E760&lt;&gt;0,ROUND(E760*F760,2),IF(AE760=0,(SUMIF($W$13:$W$1012,B760,$AE$13:$AE$1012)),AE760))</f>
        <v>0</v>
      </c>
      <c r="H760" s="661" t="n">
        <f aca="false">IF('ORÇ.GLOBAL P CAIXA'!K759="EXEC.",0,'ORÇ.REPROG. P CAIXA'!H760)</f>
        <v>0</v>
      </c>
      <c r="I760" s="661" t="n">
        <f aca="false">IF('ORÇ.GLOBAL P CAIXA'!K759="EXEC.",0,'ORÇ.REPROG. P CAIXA'!I760)</f>
        <v>0</v>
      </c>
      <c r="J760" s="163" t="n">
        <f aca="false">IF(H760&lt;&gt;0,ROUND(H760*I760,2),IF(AJ760=0,(SUMIF($W$13:$W$1012,B760,$AJ$13:$AJ$1012)),AJ760))</f>
        <v>0</v>
      </c>
      <c r="K760" s="163" t="n">
        <f aca="false">H760-E760</f>
        <v>0</v>
      </c>
      <c r="L760" s="163" t="n">
        <f aca="false">J760-G760</f>
        <v>0</v>
      </c>
      <c r="M760" s="662" t="str">
        <f aca="false">IF('ORÇ.GLOBAL P CAIXA'!K759="EXEC.","",IF('ORÇ.REPROG. P CAIXA'!M760&gt;0,'ORÇ.REPROG. P CAIXA'!M760,""))</f>
        <v/>
      </c>
      <c r="N760" s="663" t="str">
        <f aca="false">IF('ORÇ.GLOBAL P CAIXA'!K759="EXEC.","",IF('ORÇ.REPROG. P CAIXA'!N760&gt;0,'ORÇ.REPROG. P CAIXA'!N760,""))</f>
        <v/>
      </c>
      <c r="O760" s="166" t="str">
        <f aca="false">IF('ORÇ.GLOBAL P CAIXA'!$K759="EXEC.","",'ORÇ.REPROG. P CAIXA'!O760)</f>
        <v/>
      </c>
      <c r="P760" s="167"/>
      <c r="Q760" s="168" t="str">
        <f aca="false">IF(B760&gt;0,"ok","ocultar")</f>
        <v>ocultar</v>
      </c>
      <c r="R760" s="649"/>
      <c r="S760" s="649"/>
      <c r="T760" s="650"/>
      <c r="V760" s="88"/>
      <c r="W760" s="157" t="n">
        <f aca="false">IF(B760=0,W759,IF(ISNONTEXT(B760)=TRUE(),INT(B760),INT(LEFT(B760,FIND(".",B760)-1))))</f>
        <v>3</v>
      </c>
      <c r="X760" s="157" t="str">
        <f aca="false">IF(X761=1,1,IF(B760&lt;&gt;0,1,IF(C760&lt;&gt;0,1,IF(D760&lt;&gt;0,1,IF(E760&lt;&gt;0,1,"")))))</f>
        <v/>
      </c>
      <c r="Y760" s="157" t="str">
        <f aca="false">IF(W760=0," ",IF(W760&lt;&gt;W759,W760," "))</f>
        <v> </v>
      </c>
      <c r="Z760" s="88"/>
      <c r="AA760" s="75" t="n">
        <f aca="false">IF(W760&lt;&gt;Y760,(IF(N760=0,G760*(INFORMAÇÕES!$Q$69/INFORMAÇÕES!$Q$72),IF(N760="R",G760,0))),0)</f>
        <v>0</v>
      </c>
      <c r="AB760" s="75" t="n">
        <f aca="false">IF(W760&lt;&gt;Y760,(IF(N760=0,G760*(INFORMAÇÕES!$Q$70/INFORMAÇÕES!$Q$72),IF(N760="C",G760,0))),0)</f>
        <v>0</v>
      </c>
      <c r="AC760" s="75" t="n">
        <f aca="false">IF(W760&lt;&gt;Y760,(IF(N760=0,G760*INFORMAÇÕES!$U$115,IF(N760="CF",G760,0))),0)</f>
        <v>0</v>
      </c>
      <c r="AD760" s="75" t="n">
        <f aca="false">IF(W760&lt;&gt;Y760,(IF(N760=0,G760*INFORMAÇÕES!$U$116,IF(N760="O",G760,0))),0)</f>
        <v>0</v>
      </c>
      <c r="AE760" s="75" t="n">
        <f aca="false">IF(E760&lt;&gt;0,G760,0)</f>
        <v>0</v>
      </c>
      <c r="AF760" s="75" t="n">
        <f aca="false">IF(W760&lt;&gt;Y760,(IF(N760=0,J760*(INFORMAÇÕES!$Q$89/INFORMAÇÕES!$Q$92),IF(N760="R",J760,0))),0)</f>
        <v>0</v>
      </c>
      <c r="AG760" s="75" t="n">
        <f aca="false">IF(W760&lt;&gt;Y760,(IF(N760=0,J760*(INFORMAÇÕES!$Q$90/INFORMAÇÕES!$Q$92),IF(N760="C",J760,0))),0)</f>
        <v>0</v>
      </c>
      <c r="AH760" s="75" t="n">
        <f aca="false">IF(W760&lt;&gt;Y760,(IF(N760="",J760*INFORMAÇÕES!$U$115,IF(N760="CF",J760,0))),0)</f>
        <v>0</v>
      </c>
      <c r="AI760" s="75" t="n">
        <f aca="false">IF(W760&lt;&gt;Y760,(IF(N760="",J760*INFORMAÇÕES!$U$116,IF(N760="O",J760,0))),0)</f>
        <v>0</v>
      </c>
      <c r="AJ760" s="75" t="n">
        <f aca="false">IF(H760&lt;&gt;0,J760,0)</f>
        <v>0</v>
      </c>
      <c r="AK760" s="75" t="n">
        <f aca="false">IF(K760&lt;&gt;0,L760,0)</f>
        <v>0</v>
      </c>
    </row>
    <row r="761" s="174" customFormat="true" ht="14.25" hidden="false" customHeight="false" outlineLevel="0" collapsed="false">
      <c r="A761" s="159" t="n">
        <v>749</v>
      </c>
      <c r="B761" s="160" t="n">
        <f aca="false">IF('ORÇ.GLOBAL P CAIXA'!$K760="EXEC.",0,'ORÇ.REPROG. P CAIXA'!B761)</f>
        <v>0</v>
      </c>
      <c r="C761" s="161" t="n">
        <f aca="false">IF('ORÇ.GLOBAL P CAIXA'!$K760="EXEC.",0,'ORÇ.REPROG. P CAIXA'!C761)</f>
        <v>0</v>
      </c>
      <c r="D761" s="162" t="n">
        <f aca="false">IF('ORÇ.GLOBAL P CAIXA'!$K760="EXEC.",0,'ORÇ.REPROG. P CAIXA'!D761)</f>
        <v>0</v>
      </c>
      <c r="E761" s="163" t="n">
        <f aca="false">IF('ORÇ.GLOBAL P CAIXA'!$K760="EXEC.",0,'ORÇ.REPROG. P CAIXA'!E761)</f>
        <v>0</v>
      </c>
      <c r="F761" s="163" t="n">
        <f aca="false">IF('ORÇ.GLOBAL P CAIXA'!K760="EXEC.",0,IF('ORÇ.GLOBAL EMPRESA'!G760&gt;0,'ORÇ.GLOBAL EMPRESA'!G760,'ORÇ.GLOBAL P CAIXA'!F760))</f>
        <v>0</v>
      </c>
      <c r="G761" s="163" t="n">
        <f aca="false">IF(E761&lt;&gt;0,ROUND(E761*F761,2),IF(AE761=0,(SUMIF($W$13:$W$1012,B761,$AE$13:$AE$1012)),AE761))</f>
        <v>0</v>
      </c>
      <c r="H761" s="661" t="n">
        <f aca="false">IF('ORÇ.GLOBAL P CAIXA'!K760="EXEC.",0,'ORÇ.REPROG. P CAIXA'!H761)</f>
        <v>0</v>
      </c>
      <c r="I761" s="661" t="n">
        <f aca="false">IF('ORÇ.GLOBAL P CAIXA'!K760="EXEC.",0,'ORÇ.REPROG. P CAIXA'!I761)</f>
        <v>0</v>
      </c>
      <c r="J761" s="163" t="n">
        <f aca="false">IF(H761&lt;&gt;0,ROUND(H761*I761,2),IF(AJ761=0,(SUMIF($W$13:$W$1012,B761,$AJ$13:$AJ$1012)),AJ761))</f>
        <v>0</v>
      </c>
      <c r="K761" s="163" t="n">
        <f aca="false">H761-E761</f>
        <v>0</v>
      </c>
      <c r="L761" s="163" t="n">
        <f aca="false">J761-G761</f>
        <v>0</v>
      </c>
      <c r="M761" s="662" t="str">
        <f aca="false">IF('ORÇ.GLOBAL P CAIXA'!K760="EXEC.","",IF('ORÇ.REPROG. P CAIXA'!M761&gt;0,'ORÇ.REPROG. P CAIXA'!M761,""))</f>
        <v/>
      </c>
      <c r="N761" s="663" t="str">
        <f aca="false">IF('ORÇ.GLOBAL P CAIXA'!K760="EXEC.","",IF('ORÇ.REPROG. P CAIXA'!N761&gt;0,'ORÇ.REPROG. P CAIXA'!N761,""))</f>
        <v/>
      </c>
      <c r="O761" s="166" t="str">
        <f aca="false">IF('ORÇ.GLOBAL P CAIXA'!$K760="EXEC.","",'ORÇ.REPROG. P CAIXA'!O761)</f>
        <v/>
      </c>
      <c r="P761" s="167"/>
      <c r="Q761" s="168" t="str">
        <f aca="false">IF(B761&gt;0,"ok","ocultar")</f>
        <v>ocultar</v>
      </c>
      <c r="R761" s="649"/>
      <c r="S761" s="649"/>
      <c r="T761" s="650"/>
      <c r="V761" s="88"/>
      <c r="W761" s="157" t="n">
        <f aca="false">IF(B761=0,W760,IF(ISNONTEXT(B761)=TRUE(),INT(B761),INT(LEFT(B761,FIND(".",B761)-1))))</f>
        <v>3</v>
      </c>
      <c r="X761" s="157" t="str">
        <f aca="false">IF(X762=1,1,IF(B761&lt;&gt;0,1,IF(C761&lt;&gt;0,1,IF(D761&lt;&gt;0,1,IF(E761&lt;&gt;0,1,"")))))</f>
        <v/>
      </c>
      <c r="Y761" s="157" t="str">
        <f aca="false">IF(W761=0," ",IF(W761&lt;&gt;W760,W761," "))</f>
        <v> </v>
      </c>
      <c r="Z761" s="88"/>
      <c r="AA761" s="75" t="n">
        <f aca="false">IF(W761&lt;&gt;Y761,(IF(N761=0,G761*(INFORMAÇÕES!$Q$69/INFORMAÇÕES!$Q$72),IF(N761="R",G761,0))),0)</f>
        <v>0</v>
      </c>
      <c r="AB761" s="75" t="n">
        <f aca="false">IF(W761&lt;&gt;Y761,(IF(N761=0,G761*(INFORMAÇÕES!$Q$70/INFORMAÇÕES!$Q$72),IF(N761="C",G761,0))),0)</f>
        <v>0</v>
      </c>
      <c r="AC761" s="75" t="n">
        <f aca="false">IF(W761&lt;&gt;Y761,(IF(N761=0,G761*INFORMAÇÕES!$U$115,IF(N761="CF",G761,0))),0)</f>
        <v>0</v>
      </c>
      <c r="AD761" s="75" t="n">
        <f aca="false">IF(W761&lt;&gt;Y761,(IF(N761=0,G761*INFORMAÇÕES!$U$116,IF(N761="O",G761,0))),0)</f>
        <v>0</v>
      </c>
      <c r="AE761" s="75" t="n">
        <f aca="false">IF(E761&lt;&gt;0,G761,0)</f>
        <v>0</v>
      </c>
      <c r="AF761" s="75" t="n">
        <f aca="false">IF(W761&lt;&gt;Y761,(IF(N761=0,J761*(INFORMAÇÕES!$Q$89/INFORMAÇÕES!$Q$92),IF(N761="R",J761,0))),0)</f>
        <v>0</v>
      </c>
      <c r="AG761" s="75" t="n">
        <f aca="false">IF(W761&lt;&gt;Y761,(IF(N761=0,J761*(INFORMAÇÕES!$Q$90/INFORMAÇÕES!$Q$92),IF(N761="C",J761,0))),0)</f>
        <v>0</v>
      </c>
      <c r="AH761" s="75" t="n">
        <f aca="false">IF(W761&lt;&gt;Y761,(IF(N761="",J761*INFORMAÇÕES!$U$115,IF(N761="CF",J761,0))),0)</f>
        <v>0</v>
      </c>
      <c r="AI761" s="75" t="n">
        <f aca="false">IF(W761&lt;&gt;Y761,(IF(N761="",J761*INFORMAÇÕES!$U$116,IF(N761="O",J761,0))),0)</f>
        <v>0</v>
      </c>
      <c r="AJ761" s="75" t="n">
        <f aca="false">IF(H761&lt;&gt;0,J761,0)</f>
        <v>0</v>
      </c>
      <c r="AK761" s="75" t="n">
        <f aca="false">IF(K761&lt;&gt;0,L761,0)</f>
        <v>0</v>
      </c>
    </row>
    <row r="762" s="174" customFormat="true" ht="14.25" hidden="false" customHeight="false" outlineLevel="0" collapsed="false">
      <c r="A762" s="159" t="n">
        <v>750</v>
      </c>
      <c r="B762" s="160" t="n">
        <f aca="false">IF('ORÇ.GLOBAL P CAIXA'!$K761="EXEC.",0,'ORÇ.REPROG. P CAIXA'!B762)</f>
        <v>0</v>
      </c>
      <c r="C762" s="161" t="n">
        <f aca="false">IF('ORÇ.GLOBAL P CAIXA'!$K761="EXEC.",0,'ORÇ.REPROG. P CAIXA'!C762)</f>
        <v>0</v>
      </c>
      <c r="D762" s="162" t="n">
        <f aca="false">IF('ORÇ.GLOBAL P CAIXA'!$K761="EXEC.",0,'ORÇ.REPROG. P CAIXA'!D762)</f>
        <v>0</v>
      </c>
      <c r="E762" s="163" t="n">
        <f aca="false">IF('ORÇ.GLOBAL P CAIXA'!$K761="EXEC.",0,'ORÇ.REPROG. P CAIXA'!E762)</f>
        <v>0</v>
      </c>
      <c r="F762" s="163" t="n">
        <f aca="false">IF('ORÇ.GLOBAL P CAIXA'!K761="EXEC.",0,IF('ORÇ.GLOBAL EMPRESA'!G761&gt;0,'ORÇ.GLOBAL EMPRESA'!G761,'ORÇ.GLOBAL P CAIXA'!F761))</f>
        <v>0</v>
      </c>
      <c r="G762" s="163" t="n">
        <f aca="false">IF(E762&lt;&gt;0,ROUND(E762*F762,2),IF(AE762=0,(SUMIF($W$13:$W$1012,B762,$AE$13:$AE$1012)),AE762))</f>
        <v>0</v>
      </c>
      <c r="H762" s="661" t="n">
        <f aca="false">IF('ORÇ.GLOBAL P CAIXA'!K761="EXEC.",0,'ORÇ.REPROG. P CAIXA'!H762)</f>
        <v>0</v>
      </c>
      <c r="I762" s="661" t="n">
        <f aca="false">IF('ORÇ.GLOBAL P CAIXA'!K761="EXEC.",0,'ORÇ.REPROG. P CAIXA'!I762)</f>
        <v>0</v>
      </c>
      <c r="J762" s="163" t="n">
        <f aca="false">IF(H762&lt;&gt;0,ROUND(H762*I762,2),IF(AJ762=0,(SUMIF($W$13:$W$1012,B762,$AJ$13:$AJ$1012)),AJ762))</f>
        <v>0</v>
      </c>
      <c r="K762" s="163" t="n">
        <f aca="false">H762-E762</f>
        <v>0</v>
      </c>
      <c r="L762" s="163" t="n">
        <f aca="false">J762-G762</f>
        <v>0</v>
      </c>
      <c r="M762" s="662" t="str">
        <f aca="false">IF('ORÇ.GLOBAL P CAIXA'!K761="EXEC.","",IF('ORÇ.REPROG. P CAIXA'!M762&gt;0,'ORÇ.REPROG. P CAIXA'!M762,""))</f>
        <v/>
      </c>
      <c r="N762" s="663" t="str">
        <f aca="false">IF('ORÇ.GLOBAL P CAIXA'!K761="EXEC.","",IF('ORÇ.REPROG. P CAIXA'!N762&gt;0,'ORÇ.REPROG. P CAIXA'!N762,""))</f>
        <v/>
      </c>
      <c r="O762" s="166" t="str">
        <f aca="false">IF('ORÇ.GLOBAL P CAIXA'!$K761="EXEC.","",'ORÇ.REPROG. P CAIXA'!O762)</f>
        <v/>
      </c>
      <c r="P762" s="167"/>
      <c r="Q762" s="168" t="str">
        <f aca="false">IF(B762&gt;0,"ok","ocultar")</f>
        <v>ocultar</v>
      </c>
      <c r="R762" s="649"/>
      <c r="S762" s="649"/>
      <c r="T762" s="650"/>
      <c r="V762" s="88"/>
      <c r="W762" s="157" t="n">
        <f aca="false">IF(B762=0,W761,IF(ISNONTEXT(B762)=TRUE(),INT(B762),INT(LEFT(B762,FIND(".",B762)-1))))</f>
        <v>3</v>
      </c>
      <c r="X762" s="157" t="str">
        <f aca="false">IF(X763=1,1,IF(B762&lt;&gt;0,1,IF(C762&lt;&gt;0,1,IF(D762&lt;&gt;0,1,IF(E762&lt;&gt;0,1,"")))))</f>
        <v/>
      </c>
      <c r="Y762" s="157" t="str">
        <f aca="false">IF(W762=0," ",IF(W762&lt;&gt;W761,W762," "))</f>
        <v> </v>
      </c>
      <c r="Z762" s="88"/>
      <c r="AA762" s="75" t="n">
        <f aca="false">IF(W762&lt;&gt;Y762,(IF(N762=0,G762*(INFORMAÇÕES!$Q$69/INFORMAÇÕES!$Q$72),IF(N762="R",G762,0))),0)</f>
        <v>0</v>
      </c>
      <c r="AB762" s="75" t="n">
        <f aca="false">IF(W762&lt;&gt;Y762,(IF(N762=0,G762*(INFORMAÇÕES!$Q$70/INFORMAÇÕES!$Q$72),IF(N762="C",G762,0))),0)</f>
        <v>0</v>
      </c>
      <c r="AC762" s="75" t="n">
        <f aca="false">IF(W762&lt;&gt;Y762,(IF(N762=0,G762*INFORMAÇÕES!$U$115,IF(N762="CF",G762,0))),0)</f>
        <v>0</v>
      </c>
      <c r="AD762" s="75" t="n">
        <f aca="false">IF(W762&lt;&gt;Y762,(IF(N762=0,G762*INFORMAÇÕES!$U$116,IF(N762="O",G762,0))),0)</f>
        <v>0</v>
      </c>
      <c r="AE762" s="75" t="n">
        <f aca="false">IF(E762&lt;&gt;0,G762,0)</f>
        <v>0</v>
      </c>
      <c r="AF762" s="75" t="n">
        <f aca="false">IF(W762&lt;&gt;Y762,(IF(N762=0,J762*(INFORMAÇÕES!$Q$89/INFORMAÇÕES!$Q$92),IF(N762="R",J762,0))),0)</f>
        <v>0</v>
      </c>
      <c r="AG762" s="75" t="n">
        <f aca="false">IF(W762&lt;&gt;Y762,(IF(N762=0,J762*(INFORMAÇÕES!$Q$90/INFORMAÇÕES!$Q$92),IF(N762="C",J762,0))),0)</f>
        <v>0</v>
      </c>
      <c r="AH762" s="75" t="n">
        <f aca="false">IF(W762&lt;&gt;Y762,(IF(N762="",J762*INFORMAÇÕES!$U$115,IF(N762="CF",J762,0))),0)</f>
        <v>0</v>
      </c>
      <c r="AI762" s="75" t="n">
        <f aca="false">IF(W762&lt;&gt;Y762,(IF(N762="",J762*INFORMAÇÕES!$U$116,IF(N762="O",J762,0))),0)</f>
        <v>0</v>
      </c>
      <c r="AJ762" s="75" t="n">
        <f aca="false">IF(H762&lt;&gt;0,J762,0)</f>
        <v>0</v>
      </c>
      <c r="AK762" s="75" t="n">
        <f aca="false">IF(K762&lt;&gt;0,L762,0)</f>
        <v>0</v>
      </c>
    </row>
    <row r="763" s="174" customFormat="true" ht="14.25" hidden="false" customHeight="false" outlineLevel="0" collapsed="false">
      <c r="A763" s="159" t="n">
        <v>751</v>
      </c>
      <c r="B763" s="160" t="n">
        <f aca="false">IF('ORÇ.GLOBAL P CAIXA'!$K762="EXEC.",0,'ORÇ.REPROG. P CAIXA'!B763)</f>
        <v>0</v>
      </c>
      <c r="C763" s="161" t="n">
        <f aca="false">IF('ORÇ.GLOBAL P CAIXA'!$K762="EXEC.",0,'ORÇ.REPROG. P CAIXA'!C763)</f>
        <v>0</v>
      </c>
      <c r="D763" s="162" t="n">
        <f aca="false">IF('ORÇ.GLOBAL P CAIXA'!$K762="EXEC.",0,'ORÇ.REPROG. P CAIXA'!D763)</f>
        <v>0</v>
      </c>
      <c r="E763" s="163" t="n">
        <f aca="false">IF('ORÇ.GLOBAL P CAIXA'!$K762="EXEC.",0,'ORÇ.REPROG. P CAIXA'!E763)</f>
        <v>0</v>
      </c>
      <c r="F763" s="163" t="n">
        <f aca="false">IF('ORÇ.GLOBAL P CAIXA'!K762="EXEC.",0,IF('ORÇ.GLOBAL EMPRESA'!G762&gt;0,'ORÇ.GLOBAL EMPRESA'!G762,'ORÇ.GLOBAL P CAIXA'!F762))</f>
        <v>0</v>
      </c>
      <c r="G763" s="163" t="n">
        <f aca="false">IF(E763&lt;&gt;0,ROUND(E763*F763,2),IF(AE763=0,(SUMIF($W$13:$W$1012,B763,$AE$13:$AE$1012)),AE763))</f>
        <v>0</v>
      </c>
      <c r="H763" s="661" t="n">
        <f aca="false">IF('ORÇ.GLOBAL P CAIXA'!K762="EXEC.",0,'ORÇ.REPROG. P CAIXA'!H763)</f>
        <v>0</v>
      </c>
      <c r="I763" s="661" t="n">
        <f aca="false">IF('ORÇ.GLOBAL P CAIXA'!K762="EXEC.",0,'ORÇ.REPROG. P CAIXA'!I763)</f>
        <v>0</v>
      </c>
      <c r="J763" s="163" t="n">
        <f aca="false">IF(H763&lt;&gt;0,ROUND(H763*I763,2),IF(AJ763=0,(SUMIF($W$13:$W$1012,B763,$AJ$13:$AJ$1012)),AJ763))</f>
        <v>0</v>
      </c>
      <c r="K763" s="163" t="n">
        <f aca="false">H763-E763</f>
        <v>0</v>
      </c>
      <c r="L763" s="163" t="n">
        <f aca="false">J763-G763</f>
        <v>0</v>
      </c>
      <c r="M763" s="662" t="str">
        <f aca="false">IF('ORÇ.GLOBAL P CAIXA'!K762="EXEC.","",IF('ORÇ.REPROG. P CAIXA'!M763&gt;0,'ORÇ.REPROG. P CAIXA'!M763,""))</f>
        <v/>
      </c>
      <c r="N763" s="663" t="str">
        <f aca="false">IF('ORÇ.GLOBAL P CAIXA'!K762="EXEC.","",IF('ORÇ.REPROG. P CAIXA'!N763&gt;0,'ORÇ.REPROG. P CAIXA'!N763,""))</f>
        <v/>
      </c>
      <c r="O763" s="166" t="str">
        <f aca="false">IF('ORÇ.GLOBAL P CAIXA'!$K762="EXEC.","",'ORÇ.REPROG. P CAIXA'!O763)</f>
        <v/>
      </c>
      <c r="P763" s="167"/>
      <c r="Q763" s="168" t="str">
        <f aca="false">IF(B763&gt;0,"ok","ocultar")</f>
        <v>ocultar</v>
      </c>
      <c r="R763" s="649"/>
      <c r="S763" s="649"/>
      <c r="T763" s="650"/>
      <c r="V763" s="88"/>
      <c r="W763" s="157" t="n">
        <f aca="false">IF(B763=0,W762,IF(ISNONTEXT(B763)=TRUE(),INT(B763),INT(LEFT(B763,FIND(".",B763)-1))))</f>
        <v>3</v>
      </c>
      <c r="X763" s="157" t="str">
        <f aca="false">IF(X764=1,1,IF(B763&lt;&gt;0,1,IF(C763&lt;&gt;0,1,IF(D763&lt;&gt;0,1,IF(E763&lt;&gt;0,1,"")))))</f>
        <v/>
      </c>
      <c r="Y763" s="157" t="str">
        <f aca="false">IF(W763=0," ",IF(W763&lt;&gt;W762,W763," "))</f>
        <v> </v>
      </c>
      <c r="Z763" s="88"/>
      <c r="AA763" s="75" t="n">
        <f aca="false">IF(W763&lt;&gt;Y763,(IF(N763=0,G763*(INFORMAÇÕES!$Q$69/INFORMAÇÕES!$Q$72),IF(N763="R",G763,0))),0)</f>
        <v>0</v>
      </c>
      <c r="AB763" s="75" t="n">
        <f aca="false">IF(W763&lt;&gt;Y763,(IF(N763=0,G763*(INFORMAÇÕES!$Q$70/INFORMAÇÕES!$Q$72),IF(N763="C",G763,0))),0)</f>
        <v>0</v>
      </c>
      <c r="AC763" s="75" t="n">
        <f aca="false">IF(W763&lt;&gt;Y763,(IF(N763=0,G763*INFORMAÇÕES!$U$115,IF(N763="CF",G763,0))),0)</f>
        <v>0</v>
      </c>
      <c r="AD763" s="75" t="n">
        <f aca="false">IF(W763&lt;&gt;Y763,(IF(N763=0,G763*INFORMAÇÕES!$U$116,IF(N763="O",G763,0))),0)</f>
        <v>0</v>
      </c>
      <c r="AE763" s="75" t="n">
        <f aca="false">IF(E763&lt;&gt;0,G763,0)</f>
        <v>0</v>
      </c>
      <c r="AF763" s="75" t="n">
        <f aca="false">IF(W763&lt;&gt;Y763,(IF(N763=0,J763*(INFORMAÇÕES!$Q$89/INFORMAÇÕES!$Q$92),IF(N763="R",J763,0))),0)</f>
        <v>0</v>
      </c>
      <c r="AG763" s="75" t="n">
        <f aca="false">IF(W763&lt;&gt;Y763,(IF(N763=0,J763*(INFORMAÇÕES!$Q$90/INFORMAÇÕES!$Q$92),IF(N763="C",J763,0))),0)</f>
        <v>0</v>
      </c>
      <c r="AH763" s="75" t="n">
        <f aca="false">IF(W763&lt;&gt;Y763,(IF(N763="",J763*INFORMAÇÕES!$U$115,IF(N763="CF",J763,0))),0)</f>
        <v>0</v>
      </c>
      <c r="AI763" s="75" t="n">
        <f aca="false">IF(W763&lt;&gt;Y763,(IF(N763="",J763*INFORMAÇÕES!$U$116,IF(N763="O",J763,0))),0)</f>
        <v>0</v>
      </c>
      <c r="AJ763" s="75" t="n">
        <f aca="false">IF(H763&lt;&gt;0,J763,0)</f>
        <v>0</v>
      </c>
      <c r="AK763" s="75" t="n">
        <f aca="false">IF(K763&lt;&gt;0,L763,0)</f>
        <v>0</v>
      </c>
    </row>
    <row r="764" s="174" customFormat="true" ht="14.25" hidden="false" customHeight="false" outlineLevel="0" collapsed="false">
      <c r="A764" s="159" t="n">
        <v>752</v>
      </c>
      <c r="B764" s="160" t="n">
        <f aca="false">IF('ORÇ.GLOBAL P CAIXA'!$K763="EXEC.",0,'ORÇ.REPROG. P CAIXA'!B764)</f>
        <v>0</v>
      </c>
      <c r="C764" s="161" t="n">
        <f aca="false">IF('ORÇ.GLOBAL P CAIXA'!$K763="EXEC.",0,'ORÇ.REPROG. P CAIXA'!C764)</f>
        <v>0</v>
      </c>
      <c r="D764" s="162" t="n">
        <f aca="false">IF('ORÇ.GLOBAL P CAIXA'!$K763="EXEC.",0,'ORÇ.REPROG. P CAIXA'!D764)</f>
        <v>0</v>
      </c>
      <c r="E764" s="163" t="n">
        <f aca="false">IF('ORÇ.GLOBAL P CAIXA'!$K763="EXEC.",0,'ORÇ.REPROG. P CAIXA'!E764)</f>
        <v>0</v>
      </c>
      <c r="F764" s="163" t="n">
        <f aca="false">IF('ORÇ.GLOBAL P CAIXA'!K763="EXEC.",0,IF('ORÇ.GLOBAL EMPRESA'!G763&gt;0,'ORÇ.GLOBAL EMPRESA'!G763,'ORÇ.GLOBAL P CAIXA'!F763))</f>
        <v>0</v>
      </c>
      <c r="G764" s="163" t="n">
        <f aca="false">IF(E764&lt;&gt;0,ROUND(E764*F764,2),IF(AE764=0,(SUMIF($W$13:$W$1012,B764,$AE$13:$AE$1012)),AE764))</f>
        <v>0</v>
      </c>
      <c r="H764" s="661" t="n">
        <f aca="false">IF('ORÇ.GLOBAL P CAIXA'!K763="EXEC.",0,'ORÇ.REPROG. P CAIXA'!H764)</f>
        <v>0</v>
      </c>
      <c r="I764" s="661" t="n">
        <f aca="false">IF('ORÇ.GLOBAL P CAIXA'!K763="EXEC.",0,'ORÇ.REPROG. P CAIXA'!I764)</f>
        <v>0</v>
      </c>
      <c r="J764" s="163" t="n">
        <f aca="false">IF(H764&lt;&gt;0,ROUND(H764*I764,2),IF(AJ764=0,(SUMIF($W$13:$W$1012,B764,$AJ$13:$AJ$1012)),AJ764))</f>
        <v>0</v>
      </c>
      <c r="K764" s="163" t="n">
        <f aca="false">H764-E764</f>
        <v>0</v>
      </c>
      <c r="L764" s="163" t="n">
        <f aca="false">J764-G764</f>
        <v>0</v>
      </c>
      <c r="M764" s="662" t="str">
        <f aca="false">IF('ORÇ.GLOBAL P CAIXA'!K763="EXEC.","",IF('ORÇ.REPROG. P CAIXA'!M764&gt;0,'ORÇ.REPROG. P CAIXA'!M764,""))</f>
        <v/>
      </c>
      <c r="N764" s="663" t="str">
        <f aca="false">IF('ORÇ.GLOBAL P CAIXA'!K763="EXEC.","",IF('ORÇ.REPROG. P CAIXA'!N764&gt;0,'ORÇ.REPROG. P CAIXA'!N764,""))</f>
        <v/>
      </c>
      <c r="O764" s="166" t="str">
        <f aca="false">IF('ORÇ.GLOBAL P CAIXA'!$K763="EXEC.","",'ORÇ.REPROG. P CAIXA'!O764)</f>
        <v/>
      </c>
      <c r="P764" s="167"/>
      <c r="Q764" s="168" t="str">
        <f aca="false">IF(B764&gt;0,"ok","ocultar")</f>
        <v>ocultar</v>
      </c>
      <c r="R764" s="649"/>
      <c r="S764" s="649"/>
      <c r="T764" s="650"/>
      <c r="V764" s="88"/>
      <c r="W764" s="157" t="n">
        <f aca="false">IF(B764=0,W763,IF(ISNONTEXT(B764)=TRUE(),INT(B764),INT(LEFT(B764,FIND(".",B764)-1))))</f>
        <v>3</v>
      </c>
      <c r="X764" s="157" t="str">
        <f aca="false">IF(X765=1,1,IF(B764&lt;&gt;0,1,IF(C764&lt;&gt;0,1,IF(D764&lt;&gt;0,1,IF(E764&lt;&gt;0,1,"")))))</f>
        <v/>
      </c>
      <c r="Y764" s="157" t="str">
        <f aca="false">IF(W764=0," ",IF(W764&lt;&gt;W763,W764," "))</f>
        <v> </v>
      </c>
      <c r="Z764" s="88"/>
      <c r="AA764" s="75" t="n">
        <f aca="false">IF(W764&lt;&gt;Y764,(IF(N764=0,G764*(INFORMAÇÕES!$Q$69/INFORMAÇÕES!$Q$72),IF(N764="R",G764,0))),0)</f>
        <v>0</v>
      </c>
      <c r="AB764" s="75" t="n">
        <f aca="false">IF(W764&lt;&gt;Y764,(IF(N764=0,G764*(INFORMAÇÕES!$Q$70/INFORMAÇÕES!$Q$72),IF(N764="C",G764,0))),0)</f>
        <v>0</v>
      </c>
      <c r="AC764" s="75" t="n">
        <f aca="false">IF(W764&lt;&gt;Y764,(IF(N764=0,G764*INFORMAÇÕES!$U$115,IF(N764="CF",G764,0))),0)</f>
        <v>0</v>
      </c>
      <c r="AD764" s="75" t="n">
        <f aca="false">IF(W764&lt;&gt;Y764,(IF(N764=0,G764*INFORMAÇÕES!$U$116,IF(N764="O",G764,0))),0)</f>
        <v>0</v>
      </c>
      <c r="AE764" s="75" t="n">
        <f aca="false">IF(E764&lt;&gt;0,G764,0)</f>
        <v>0</v>
      </c>
      <c r="AF764" s="75" t="n">
        <f aca="false">IF(W764&lt;&gt;Y764,(IF(N764=0,J764*(INFORMAÇÕES!$Q$89/INFORMAÇÕES!$Q$92),IF(N764="R",J764,0))),0)</f>
        <v>0</v>
      </c>
      <c r="AG764" s="75" t="n">
        <f aca="false">IF(W764&lt;&gt;Y764,(IF(N764=0,J764*(INFORMAÇÕES!$Q$90/INFORMAÇÕES!$Q$92),IF(N764="C",J764,0))),0)</f>
        <v>0</v>
      </c>
      <c r="AH764" s="75" t="n">
        <f aca="false">IF(W764&lt;&gt;Y764,(IF(N764="",J764*INFORMAÇÕES!$U$115,IF(N764="CF",J764,0))),0)</f>
        <v>0</v>
      </c>
      <c r="AI764" s="75" t="n">
        <f aca="false">IF(W764&lt;&gt;Y764,(IF(N764="",J764*INFORMAÇÕES!$U$116,IF(N764="O",J764,0))),0)</f>
        <v>0</v>
      </c>
      <c r="AJ764" s="75" t="n">
        <f aca="false">IF(H764&lt;&gt;0,J764,0)</f>
        <v>0</v>
      </c>
      <c r="AK764" s="75" t="n">
        <f aca="false">IF(K764&lt;&gt;0,L764,0)</f>
        <v>0</v>
      </c>
    </row>
    <row r="765" s="174" customFormat="true" ht="14.25" hidden="false" customHeight="false" outlineLevel="0" collapsed="false">
      <c r="A765" s="159" t="n">
        <v>753</v>
      </c>
      <c r="B765" s="160" t="n">
        <f aca="false">IF('ORÇ.GLOBAL P CAIXA'!$K764="EXEC.",0,'ORÇ.REPROG. P CAIXA'!B765)</f>
        <v>0</v>
      </c>
      <c r="C765" s="161" t="n">
        <f aca="false">IF('ORÇ.GLOBAL P CAIXA'!$K764="EXEC.",0,'ORÇ.REPROG. P CAIXA'!C765)</f>
        <v>0</v>
      </c>
      <c r="D765" s="162" t="n">
        <f aca="false">IF('ORÇ.GLOBAL P CAIXA'!$K764="EXEC.",0,'ORÇ.REPROG. P CAIXA'!D765)</f>
        <v>0</v>
      </c>
      <c r="E765" s="163" t="n">
        <f aca="false">IF('ORÇ.GLOBAL P CAIXA'!$K764="EXEC.",0,'ORÇ.REPROG. P CAIXA'!E765)</f>
        <v>0</v>
      </c>
      <c r="F765" s="163" t="n">
        <f aca="false">IF('ORÇ.GLOBAL P CAIXA'!K764="EXEC.",0,IF('ORÇ.GLOBAL EMPRESA'!G764&gt;0,'ORÇ.GLOBAL EMPRESA'!G764,'ORÇ.GLOBAL P CAIXA'!F764))</f>
        <v>0</v>
      </c>
      <c r="G765" s="163" t="n">
        <f aca="false">IF(E765&lt;&gt;0,ROUND(E765*F765,2),IF(AE765=0,(SUMIF($W$13:$W$1012,B765,$AE$13:$AE$1012)),AE765))</f>
        <v>0</v>
      </c>
      <c r="H765" s="661" t="n">
        <f aca="false">IF('ORÇ.GLOBAL P CAIXA'!K764="EXEC.",0,'ORÇ.REPROG. P CAIXA'!H765)</f>
        <v>0</v>
      </c>
      <c r="I765" s="661" t="n">
        <f aca="false">IF('ORÇ.GLOBAL P CAIXA'!K764="EXEC.",0,'ORÇ.REPROG. P CAIXA'!I765)</f>
        <v>0</v>
      </c>
      <c r="J765" s="163" t="n">
        <f aca="false">IF(H765&lt;&gt;0,ROUND(H765*I765,2),IF(AJ765=0,(SUMIF($W$13:$W$1012,B765,$AJ$13:$AJ$1012)),AJ765))</f>
        <v>0</v>
      </c>
      <c r="K765" s="163" t="n">
        <f aca="false">H765-E765</f>
        <v>0</v>
      </c>
      <c r="L765" s="163" t="n">
        <f aca="false">J765-G765</f>
        <v>0</v>
      </c>
      <c r="M765" s="662" t="str">
        <f aca="false">IF('ORÇ.GLOBAL P CAIXA'!K764="EXEC.","",IF('ORÇ.REPROG. P CAIXA'!M765&gt;0,'ORÇ.REPROG. P CAIXA'!M765,""))</f>
        <v/>
      </c>
      <c r="N765" s="663" t="str">
        <f aca="false">IF('ORÇ.GLOBAL P CAIXA'!K764="EXEC.","",IF('ORÇ.REPROG. P CAIXA'!N765&gt;0,'ORÇ.REPROG. P CAIXA'!N765,""))</f>
        <v/>
      </c>
      <c r="O765" s="166" t="str">
        <f aca="false">IF('ORÇ.GLOBAL P CAIXA'!$K764="EXEC.","",'ORÇ.REPROG. P CAIXA'!O765)</f>
        <v/>
      </c>
      <c r="P765" s="167"/>
      <c r="Q765" s="168" t="str">
        <f aca="false">IF(B765&gt;0,"ok","ocultar")</f>
        <v>ocultar</v>
      </c>
      <c r="R765" s="649"/>
      <c r="S765" s="649"/>
      <c r="T765" s="650"/>
      <c r="V765" s="88"/>
      <c r="W765" s="157" t="n">
        <f aca="false">IF(B765=0,W764,IF(ISNONTEXT(B765)=TRUE(),INT(B765),INT(LEFT(B765,FIND(".",B765)-1))))</f>
        <v>3</v>
      </c>
      <c r="X765" s="157" t="str">
        <f aca="false">IF(X766=1,1,IF(B765&lt;&gt;0,1,IF(C765&lt;&gt;0,1,IF(D765&lt;&gt;0,1,IF(E765&lt;&gt;0,1,"")))))</f>
        <v/>
      </c>
      <c r="Y765" s="157" t="str">
        <f aca="false">IF(W765=0," ",IF(W765&lt;&gt;W764,W765," "))</f>
        <v> </v>
      </c>
      <c r="Z765" s="88"/>
      <c r="AA765" s="75" t="n">
        <f aca="false">IF(W765&lt;&gt;Y765,(IF(N765=0,G765*(INFORMAÇÕES!$Q$69/INFORMAÇÕES!$Q$72),IF(N765="R",G765,0))),0)</f>
        <v>0</v>
      </c>
      <c r="AB765" s="75" t="n">
        <f aca="false">IF(W765&lt;&gt;Y765,(IF(N765=0,G765*(INFORMAÇÕES!$Q$70/INFORMAÇÕES!$Q$72),IF(N765="C",G765,0))),0)</f>
        <v>0</v>
      </c>
      <c r="AC765" s="75" t="n">
        <f aca="false">IF(W765&lt;&gt;Y765,(IF(N765=0,G765*INFORMAÇÕES!$U$115,IF(N765="CF",G765,0))),0)</f>
        <v>0</v>
      </c>
      <c r="AD765" s="75" t="n">
        <f aca="false">IF(W765&lt;&gt;Y765,(IF(N765=0,G765*INFORMAÇÕES!$U$116,IF(N765="O",G765,0))),0)</f>
        <v>0</v>
      </c>
      <c r="AE765" s="75" t="n">
        <f aca="false">IF(E765&lt;&gt;0,G765,0)</f>
        <v>0</v>
      </c>
      <c r="AF765" s="75" t="n">
        <f aca="false">IF(W765&lt;&gt;Y765,(IF(N765=0,J765*(INFORMAÇÕES!$Q$89/INFORMAÇÕES!$Q$92),IF(N765="R",J765,0))),0)</f>
        <v>0</v>
      </c>
      <c r="AG765" s="75" t="n">
        <f aca="false">IF(W765&lt;&gt;Y765,(IF(N765=0,J765*(INFORMAÇÕES!$Q$90/INFORMAÇÕES!$Q$92),IF(N765="C",J765,0))),0)</f>
        <v>0</v>
      </c>
      <c r="AH765" s="75" t="n">
        <f aca="false">IF(W765&lt;&gt;Y765,(IF(N765="",J765*INFORMAÇÕES!$U$115,IF(N765="CF",J765,0))),0)</f>
        <v>0</v>
      </c>
      <c r="AI765" s="75" t="n">
        <f aca="false">IF(W765&lt;&gt;Y765,(IF(N765="",J765*INFORMAÇÕES!$U$116,IF(N765="O",J765,0))),0)</f>
        <v>0</v>
      </c>
      <c r="AJ765" s="75" t="n">
        <f aca="false">IF(H765&lt;&gt;0,J765,0)</f>
        <v>0</v>
      </c>
      <c r="AK765" s="75" t="n">
        <f aca="false">IF(K765&lt;&gt;0,L765,0)</f>
        <v>0</v>
      </c>
    </row>
    <row r="766" s="174" customFormat="true" ht="14.25" hidden="false" customHeight="false" outlineLevel="0" collapsed="false">
      <c r="A766" s="159" t="n">
        <v>754</v>
      </c>
      <c r="B766" s="160" t="n">
        <f aca="false">IF('ORÇ.GLOBAL P CAIXA'!$K765="EXEC.",0,'ORÇ.REPROG. P CAIXA'!B766)</f>
        <v>0</v>
      </c>
      <c r="C766" s="161" t="n">
        <f aca="false">IF('ORÇ.GLOBAL P CAIXA'!$K765="EXEC.",0,'ORÇ.REPROG. P CAIXA'!C766)</f>
        <v>0</v>
      </c>
      <c r="D766" s="162" t="n">
        <f aca="false">IF('ORÇ.GLOBAL P CAIXA'!$K765="EXEC.",0,'ORÇ.REPROG. P CAIXA'!D766)</f>
        <v>0</v>
      </c>
      <c r="E766" s="163" t="n">
        <f aca="false">IF('ORÇ.GLOBAL P CAIXA'!$K765="EXEC.",0,'ORÇ.REPROG. P CAIXA'!E766)</f>
        <v>0</v>
      </c>
      <c r="F766" s="163" t="n">
        <f aca="false">IF('ORÇ.GLOBAL P CAIXA'!K765="EXEC.",0,IF('ORÇ.GLOBAL EMPRESA'!G765&gt;0,'ORÇ.GLOBAL EMPRESA'!G765,'ORÇ.GLOBAL P CAIXA'!F765))</f>
        <v>0</v>
      </c>
      <c r="G766" s="163" t="n">
        <f aca="false">IF(E766&lt;&gt;0,ROUND(E766*F766,2),IF(AE766=0,(SUMIF($W$13:$W$1012,B766,$AE$13:$AE$1012)),AE766))</f>
        <v>0</v>
      </c>
      <c r="H766" s="661" t="n">
        <f aca="false">IF('ORÇ.GLOBAL P CAIXA'!K765="EXEC.",0,'ORÇ.REPROG. P CAIXA'!H766)</f>
        <v>0</v>
      </c>
      <c r="I766" s="661" t="n">
        <f aca="false">IF('ORÇ.GLOBAL P CAIXA'!K765="EXEC.",0,'ORÇ.REPROG. P CAIXA'!I766)</f>
        <v>0</v>
      </c>
      <c r="J766" s="163" t="n">
        <f aca="false">IF(H766&lt;&gt;0,ROUND(H766*I766,2),IF(AJ766=0,(SUMIF($W$13:$W$1012,B766,$AJ$13:$AJ$1012)),AJ766))</f>
        <v>0</v>
      </c>
      <c r="K766" s="163" t="n">
        <f aca="false">H766-E766</f>
        <v>0</v>
      </c>
      <c r="L766" s="163" t="n">
        <f aca="false">J766-G766</f>
        <v>0</v>
      </c>
      <c r="M766" s="662" t="str">
        <f aca="false">IF('ORÇ.GLOBAL P CAIXA'!K765="EXEC.","",IF('ORÇ.REPROG. P CAIXA'!M766&gt;0,'ORÇ.REPROG. P CAIXA'!M766,""))</f>
        <v/>
      </c>
      <c r="N766" s="663" t="str">
        <f aca="false">IF('ORÇ.GLOBAL P CAIXA'!K765="EXEC.","",IF('ORÇ.REPROG. P CAIXA'!N766&gt;0,'ORÇ.REPROG. P CAIXA'!N766,""))</f>
        <v/>
      </c>
      <c r="O766" s="166" t="str">
        <f aca="false">IF('ORÇ.GLOBAL P CAIXA'!$K765="EXEC.","",'ORÇ.REPROG. P CAIXA'!O766)</f>
        <v/>
      </c>
      <c r="P766" s="167"/>
      <c r="Q766" s="168" t="str">
        <f aca="false">IF(B766&gt;0,"ok","ocultar")</f>
        <v>ocultar</v>
      </c>
      <c r="R766" s="649"/>
      <c r="S766" s="649"/>
      <c r="T766" s="650"/>
      <c r="V766" s="88"/>
      <c r="W766" s="157" t="n">
        <f aca="false">IF(B766=0,W765,IF(ISNONTEXT(B766)=TRUE(),INT(B766),INT(LEFT(B766,FIND(".",B766)-1))))</f>
        <v>3</v>
      </c>
      <c r="X766" s="157" t="str">
        <f aca="false">IF(X767=1,1,IF(B766&lt;&gt;0,1,IF(C766&lt;&gt;0,1,IF(D766&lt;&gt;0,1,IF(E766&lt;&gt;0,1,"")))))</f>
        <v/>
      </c>
      <c r="Y766" s="157" t="str">
        <f aca="false">IF(W766=0," ",IF(W766&lt;&gt;W765,W766," "))</f>
        <v> </v>
      </c>
      <c r="Z766" s="88"/>
      <c r="AA766" s="75" t="n">
        <f aca="false">IF(W766&lt;&gt;Y766,(IF(N766=0,G766*(INFORMAÇÕES!$Q$69/INFORMAÇÕES!$Q$72),IF(N766="R",G766,0))),0)</f>
        <v>0</v>
      </c>
      <c r="AB766" s="75" t="n">
        <f aca="false">IF(W766&lt;&gt;Y766,(IF(N766=0,G766*(INFORMAÇÕES!$Q$70/INFORMAÇÕES!$Q$72),IF(N766="C",G766,0))),0)</f>
        <v>0</v>
      </c>
      <c r="AC766" s="75" t="n">
        <f aca="false">IF(W766&lt;&gt;Y766,(IF(N766=0,G766*INFORMAÇÕES!$U$115,IF(N766="CF",G766,0))),0)</f>
        <v>0</v>
      </c>
      <c r="AD766" s="75" t="n">
        <f aca="false">IF(W766&lt;&gt;Y766,(IF(N766=0,G766*INFORMAÇÕES!$U$116,IF(N766="O",G766,0))),0)</f>
        <v>0</v>
      </c>
      <c r="AE766" s="75" t="n">
        <f aca="false">IF(E766&lt;&gt;0,G766,0)</f>
        <v>0</v>
      </c>
      <c r="AF766" s="75" t="n">
        <f aca="false">IF(W766&lt;&gt;Y766,(IF(N766=0,J766*(INFORMAÇÕES!$Q$89/INFORMAÇÕES!$Q$92),IF(N766="R",J766,0))),0)</f>
        <v>0</v>
      </c>
      <c r="AG766" s="75" t="n">
        <f aca="false">IF(W766&lt;&gt;Y766,(IF(N766=0,J766*(INFORMAÇÕES!$Q$90/INFORMAÇÕES!$Q$92),IF(N766="C",J766,0))),0)</f>
        <v>0</v>
      </c>
      <c r="AH766" s="75" t="n">
        <f aca="false">IF(W766&lt;&gt;Y766,(IF(N766="",J766*INFORMAÇÕES!$U$115,IF(N766="CF",J766,0))),0)</f>
        <v>0</v>
      </c>
      <c r="AI766" s="75" t="n">
        <f aca="false">IF(W766&lt;&gt;Y766,(IF(N766="",J766*INFORMAÇÕES!$U$116,IF(N766="O",J766,0))),0)</f>
        <v>0</v>
      </c>
      <c r="AJ766" s="75" t="n">
        <f aca="false">IF(H766&lt;&gt;0,J766,0)</f>
        <v>0</v>
      </c>
      <c r="AK766" s="75" t="n">
        <f aca="false">IF(K766&lt;&gt;0,L766,0)</f>
        <v>0</v>
      </c>
    </row>
    <row r="767" s="174" customFormat="true" ht="14.25" hidden="false" customHeight="false" outlineLevel="0" collapsed="false">
      <c r="A767" s="159" t="n">
        <v>755</v>
      </c>
      <c r="B767" s="160" t="n">
        <f aca="false">IF('ORÇ.GLOBAL P CAIXA'!$K766="EXEC.",0,'ORÇ.REPROG. P CAIXA'!B767)</f>
        <v>0</v>
      </c>
      <c r="C767" s="161" t="n">
        <f aca="false">IF('ORÇ.GLOBAL P CAIXA'!$K766="EXEC.",0,'ORÇ.REPROG. P CAIXA'!C767)</f>
        <v>0</v>
      </c>
      <c r="D767" s="162" t="n">
        <f aca="false">IF('ORÇ.GLOBAL P CAIXA'!$K766="EXEC.",0,'ORÇ.REPROG. P CAIXA'!D767)</f>
        <v>0</v>
      </c>
      <c r="E767" s="163" t="n">
        <f aca="false">IF('ORÇ.GLOBAL P CAIXA'!$K766="EXEC.",0,'ORÇ.REPROG. P CAIXA'!E767)</f>
        <v>0</v>
      </c>
      <c r="F767" s="163" t="n">
        <f aca="false">IF('ORÇ.GLOBAL P CAIXA'!K766="EXEC.",0,IF('ORÇ.GLOBAL EMPRESA'!G766&gt;0,'ORÇ.GLOBAL EMPRESA'!G766,'ORÇ.GLOBAL P CAIXA'!F766))</f>
        <v>0</v>
      </c>
      <c r="G767" s="163" t="n">
        <f aca="false">IF(E767&lt;&gt;0,ROUND(E767*F767,2),IF(AE767=0,(SUMIF($W$13:$W$1012,B767,$AE$13:$AE$1012)),AE767))</f>
        <v>0</v>
      </c>
      <c r="H767" s="661" t="n">
        <f aca="false">IF('ORÇ.GLOBAL P CAIXA'!K766="EXEC.",0,'ORÇ.REPROG. P CAIXA'!H767)</f>
        <v>0</v>
      </c>
      <c r="I767" s="661" t="n">
        <f aca="false">IF('ORÇ.GLOBAL P CAIXA'!K766="EXEC.",0,'ORÇ.REPROG. P CAIXA'!I767)</f>
        <v>0</v>
      </c>
      <c r="J767" s="163" t="n">
        <f aca="false">IF(H767&lt;&gt;0,ROUND(H767*I767,2),IF(AJ767=0,(SUMIF($W$13:$W$1012,B767,$AJ$13:$AJ$1012)),AJ767))</f>
        <v>0</v>
      </c>
      <c r="K767" s="163" t="n">
        <f aca="false">H767-E767</f>
        <v>0</v>
      </c>
      <c r="L767" s="163" t="n">
        <f aca="false">J767-G767</f>
        <v>0</v>
      </c>
      <c r="M767" s="662" t="str">
        <f aca="false">IF('ORÇ.GLOBAL P CAIXA'!K766="EXEC.","",IF('ORÇ.REPROG. P CAIXA'!M767&gt;0,'ORÇ.REPROG. P CAIXA'!M767,""))</f>
        <v/>
      </c>
      <c r="N767" s="663" t="str">
        <f aca="false">IF('ORÇ.GLOBAL P CAIXA'!K766="EXEC.","",IF('ORÇ.REPROG. P CAIXA'!N767&gt;0,'ORÇ.REPROG. P CAIXA'!N767,""))</f>
        <v/>
      </c>
      <c r="O767" s="166" t="str">
        <f aca="false">IF('ORÇ.GLOBAL P CAIXA'!$K766="EXEC.","",'ORÇ.REPROG. P CAIXA'!O767)</f>
        <v/>
      </c>
      <c r="P767" s="167"/>
      <c r="Q767" s="168" t="str">
        <f aca="false">IF(B767&gt;0,"ok","ocultar")</f>
        <v>ocultar</v>
      </c>
      <c r="R767" s="649"/>
      <c r="S767" s="649"/>
      <c r="T767" s="650"/>
      <c r="V767" s="88"/>
      <c r="W767" s="157" t="n">
        <f aca="false">IF(B767=0,W766,IF(ISNONTEXT(B767)=TRUE(),INT(B767),INT(LEFT(B767,FIND(".",B767)-1))))</f>
        <v>3</v>
      </c>
      <c r="X767" s="157" t="str">
        <f aca="false">IF(X768=1,1,IF(B767&lt;&gt;0,1,IF(C767&lt;&gt;0,1,IF(D767&lt;&gt;0,1,IF(E767&lt;&gt;0,1,"")))))</f>
        <v/>
      </c>
      <c r="Y767" s="157" t="str">
        <f aca="false">IF(W767=0," ",IF(W767&lt;&gt;W766,W767," "))</f>
        <v> </v>
      </c>
      <c r="Z767" s="88"/>
      <c r="AA767" s="75" t="n">
        <f aca="false">IF(W767&lt;&gt;Y767,(IF(N767=0,G767*(INFORMAÇÕES!$Q$69/INFORMAÇÕES!$Q$72),IF(N767="R",G767,0))),0)</f>
        <v>0</v>
      </c>
      <c r="AB767" s="75" t="n">
        <f aca="false">IF(W767&lt;&gt;Y767,(IF(N767=0,G767*(INFORMAÇÕES!$Q$70/INFORMAÇÕES!$Q$72),IF(N767="C",G767,0))),0)</f>
        <v>0</v>
      </c>
      <c r="AC767" s="75" t="n">
        <f aca="false">IF(W767&lt;&gt;Y767,(IF(N767=0,G767*INFORMAÇÕES!$U$115,IF(N767="CF",G767,0))),0)</f>
        <v>0</v>
      </c>
      <c r="AD767" s="75" t="n">
        <f aca="false">IF(W767&lt;&gt;Y767,(IF(N767=0,G767*INFORMAÇÕES!$U$116,IF(N767="O",G767,0))),0)</f>
        <v>0</v>
      </c>
      <c r="AE767" s="75" t="n">
        <f aca="false">IF(E767&lt;&gt;0,G767,0)</f>
        <v>0</v>
      </c>
      <c r="AF767" s="75" t="n">
        <f aca="false">IF(W767&lt;&gt;Y767,(IF(N767=0,J767*(INFORMAÇÕES!$Q$89/INFORMAÇÕES!$Q$92),IF(N767="R",J767,0))),0)</f>
        <v>0</v>
      </c>
      <c r="AG767" s="75" t="n">
        <f aca="false">IF(W767&lt;&gt;Y767,(IF(N767=0,J767*(INFORMAÇÕES!$Q$90/INFORMAÇÕES!$Q$92),IF(N767="C",J767,0))),0)</f>
        <v>0</v>
      </c>
      <c r="AH767" s="75" t="n">
        <f aca="false">IF(W767&lt;&gt;Y767,(IF(N767="",J767*INFORMAÇÕES!$U$115,IF(N767="CF",J767,0))),0)</f>
        <v>0</v>
      </c>
      <c r="AI767" s="75" t="n">
        <f aca="false">IF(W767&lt;&gt;Y767,(IF(N767="",J767*INFORMAÇÕES!$U$116,IF(N767="O",J767,0))),0)</f>
        <v>0</v>
      </c>
      <c r="AJ767" s="75" t="n">
        <f aca="false">IF(H767&lt;&gt;0,J767,0)</f>
        <v>0</v>
      </c>
      <c r="AK767" s="75" t="n">
        <f aca="false">IF(K767&lt;&gt;0,L767,0)</f>
        <v>0</v>
      </c>
    </row>
    <row r="768" s="174" customFormat="true" ht="14.25" hidden="false" customHeight="false" outlineLevel="0" collapsed="false">
      <c r="A768" s="159" t="n">
        <v>756</v>
      </c>
      <c r="B768" s="160" t="n">
        <f aca="false">IF('ORÇ.GLOBAL P CAIXA'!$K767="EXEC.",0,'ORÇ.REPROG. P CAIXA'!B768)</f>
        <v>0</v>
      </c>
      <c r="C768" s="161" t="n">
        <f aca="false">IF('ORÇ.GLOBAL P CAIXA'!$K767="EXEC.",0,'ORÇ.REPROG. P CAIXA'!C768)</f>
        <v>0</v>
      </c>
      <c r="D768" s="162" t="n">
        <f aca="false">IF('ORÇ.GLOBAL P CAIXA'!$K767="EXEC.",0,'ORÇ.REPROG. P CAIXA'!D768)</f>
        <v>0</v>
      </c>
      <c r="E768" s="163" t="n">
        <f aca="false">IF('ORÇ.GLOBAL P CAIXA'!$K767="EXEC.",0,'ORÇ.REPROG. P CAIXA'!E768)</f>
        <v>0</v>
      </c>
      <c r="F768" s="163" t="n">
        <f aca="false">IF('ORÇ.GLOBAL P CAIXA'!K767="EXEC.",0,IF('ORÇ.GLOBAL EMPRESA'!G767&gt;0,'ORÇ.GLOBAL EMPRESA'!G767,'ORÇ.GLOBAL P CAIXA'!F767))</f>
        <v>0</v>
      </c>
      <c r="G768" s="163" t="n">
        <f aca="false">IF(E768&lt;&gt;0,ROUND(E768*F768,2),IF(AE768=0,(SUMIF($W$13:$W$1012,B768,$AE$13:$AE$1012)),AE768))</f>
        <v>0</v>
      </c>
      <c r="H768" s="661" t="n">
        <f aca="false">IF('ORÇ.GLOBAL P CAIXA'!K767="EXEC.",0,'ORÇ.REPROG. P CAIXA'!H768)</f>
        <v>0</v>
      </c>
      <c r="I768" s="661" t="n">
        <f aca="false">IF('ORÇ.GLOBAL P CAIXA'!K767="EXEC.",0,'ORÇ.REPROG. P CAIXA'!I768)</f>
        <v>0</v>
      </c>
      <c r="J768" s="163" t="n">
        <f aca="false">IF(H768&lt;&gt;0,ROUND(H768*I768,2),IF(AJ768=0,(SUMIF($W$13:$W$1012,B768,$AJ$13:$AJ$1012)),AJ768))</f>
        <v>0</v>
      </c>
      <c r="K768" s="163" t="n">
        <f aca="false">H768-E768</f>
        <v>0</v>
      </c>
      <c r="L768" s="163" t="n">
        <f aca="false">J768-G768</f>
        <v>0</v>
      </c>
      <c r="M768" s="662" t="str">
        <f aca="false">IF('ORÇ.GLOBAL P CAIXA'!K767="EXEC.","",IF('ORÇ.REPROG. P CAIXA'!M768&gt;0,'ORÇ.REPROG. P CAIXA'!M768,""))</f>
        <v/>
      </c>
      <c r="N768" s="663" t="str">
        <f aca="false">IF('ORÇ.GLOBAL P CAIXA'!K767="EXEC.","",IF('ORÇ.REPROG. P CAIXA'!N768&gt;0,'ORÇ.REPROG. P CAIXA'!N768,""))</f>
        <v/>
      </c>
      <c r="O768" s="166" t="str">
        <f aca="false">IF('ORÇ.GLOBAL P CAIXA'!$K767="EXEC.","",'ORÇ.REPROG. P CAIXA'!O768)</f>
        <v/>
      </c>
      <c r="P768" s="167"/>
      <c r="Q768" s="168" t="str">
        <f aca="false">IF(B768&gt;0,"ok","ocultar")</f>
        <v>ocultar</v>
      </c>
      <c r="R768" s="649"/>
      <c r="S768" s="649"/>
      <c r="T768" s="650"/>
      <c r="V768" s="88"/>
      <c r="W768" s="157" t="n">
        <f aca="false">IF(B768=0,W767,IF(ISNONTEXT(B768)=TRUE(),INT(B768),INT(LEFT(B768,FIND(".",B768)-1))))</f>
        <v>3</v>
      </c>
      <c r="X768" s="157" t="str">
        <f aca="false">IF(X769=1,1,IF(B768&lt;&gt;0,1,IF(C768&lt;&gt;0,1,IF(D768&lt;&gt;0,1,IF(E768&lt;&gt;0,1,"")))))</f>
        <v/>
      </c>
      <c r="Y768" s="157" t="str">
        <f aca="false">IF(W768=0," ",IF(W768&lt;&gt;W767,W768," "))</f>
        <v> </v>
      </c>
      <c r="Z768" s="88"/>
      <c r="AA768" s="75" t="n">
        <f aca="false">IF(W768&lt;&gt;Y768,(IF(N768=0,G768*(INFORMAÇÕES!$Q$69/INFORMAÇÕES!$Q$72),IF(N768="R",G768,0))),0)</f>
        <v>0</v>
      </c>
      <c r="AB768" s="75" t="n">
        <f aca="false">IF(W768&lt;&gt;Y768,(IF(N768=0,G768*(INFORMAÇÕES!$Q$70/INFORMAÇÕES!$Q$72),IF(N768="C",G768,0))),0)</f>
        <v>0</v>
      </c>
      <c r="AC768" s="75" t="n">
        <f aca="false">IF(W768&lt;&gt;Y768,(IF(N768=0,G768*INFORMAÇÕES!$U$115,IF(N768="CF",G768,0))),0)</f>
        <v>0</v>
      </c>
      <c r="AD768" s="75" t="n">
        <f aca="false">IF(W768&lt;&gt;Y768,(IF(N768=0,G768*INFORMAÇÕES!$U$116,IF(N768="O",G768,0))),0)</f>
        <v>0</v>
      </c>
      <c r="AE768" s="75" t="n">
        <f aca="false">IF(E768&lt;&gt;0,G768,0)</f>
        <v>0</v>
      </c>
      <c r="AF768" s="75" t="n">
        <f aca="false">IF(W768&lt;&gt;Y768,(IF(N768=0,J768*(INFORMAÇÕES!$Q$89/INFORMAÇÕES!$Q$92),IF(N768="R",J768,0))),0)</f>
        <v>0</v>
      </c>
      <c r="AG768" s="75" t="n">
        <f aca="false">IF(W768&lt;&gt;Y768,(IF(N768=0,J768*(INFORMAÇÕES!$Q$90/INFORMAÇÕES!$Q$92),IF(N768="C",J768,0))),0)</f>
        <v>0</v>
      </c>
      <c r="AH768" s="75" t="n">
        <f aca="false">IF(W768&lt;&gt;Y768,(IF(N768="",J768*INFORMAÇÕES!$U$115,IF(N768="CF",J768,0))),0)</f>
        <v>0</v>
      </c>
      <c r="AI768" s="75" t="n">
        <f aca="false">IF(W768&lt;&gt;Y768,(IF(N768="",J768*INFORMAÇÕES!$U$116,IF(N768="O",J768,0))),0)</f>
        <v>0</v>
      </c>
      <c r="AJ768" s="75" t="n">
        <f aca="false">IF(H768&lt;&gt;0,J768,0)</f>
        <v>0</v>
      </c>
      <c r="AK768" s="75" t="n">
        <f aca="false">IF(K768&lt;&gt;0,L768,0)</f>
        <v>0</v>
      </c>
    </row>
    <row r="769" s="174" customFormat="true" ht="14.25" hidden="false" customHeight="false" outlineLevel="0" collapsed="false">
      <c r="A769" s="159" t="n">
        <v>757</v>
      </c>
      <c r="B769" s="160" t="n">
        <f aca="false">IF('ORÇ.GLOBAL P CAIXA'!$K768="EXEC.",0,'ORÇ.REPROG. P CAIXA'!B769)</f>
        <v>0</v>
      </c>
      <c r="C769" s="161" t="n">
        <f aca="false">IF('ORÇ.GLOBAL P CAIXA'!$K768="EXEC.",0,'ORÇ.REPROG. P CAIXA'!C769)</f>
        <v>0</v>
      </c>
      <c r="D769" s="162" t="n">
        <f aca="false">IF('ORÇ.GLOBAL P CAIXA'!$K768="EXEC.",0,'ORÇ.REPROG. P CAIXA'!D769)</f>
        <v>0</v>
      </c>
      <c r="E769" s="163" t="n">
        <f aca="false">IF('ORÇ.GLOBAL P CAIXA'!$K768="EXEC.",0,'ORÇ.REPROG. P CAIXA'!E769)</f>
        <v>0</v>
      </c>
      <c r="F769" s="163" t="n">
        <f aca="false">IF('ORÇ.GLOBAL P CAIXA'!K768="EXEC.",0,IF('ORÇ.GLOBAL EMPRESA'!G768&gt;0,'ORÇ.GLOBAL EMPRESA'!G768,'ORÇ.GLOBAL P CAIXA'!F768))</f>
        <v>0</v>
      </c>
      <c r="G769" s="163" t="n">
        <f aca="false">IF(E769&lt;&gt;0,ROUND(E769*F769,2),IF(AE769=0,(SUMIF($W$13:$W$1012,B769,$AE$13:$AE$1012)),AE769))</f>
        <v>0</v>
      </c>
      <c r="H769" s="661" t="n">
        <f aca="false">IF('ORÇ.GLOBAL P CAIXA'!K768="EXEC.",0,'ORÇ.REPROG. P CAIXA'!H769)</f>
        <v>0</v>
      </c>
      <c r="I769" s="661" t="n">
        <f aca="false">IF('ORÇ.GLOBAL P CAIXA'!K768="EXEC.",0,'ORÇ.REPROG. P CAIXA'!I769)</f>
        <v>0</v>
      </c>
      <c r="J769" s="163" t="n">
        <f aca="false">IF(H769&lt;&gt;0,ROUND(H769*I769,2),IF(AJ769=0,(SUMIF($W$13:$W$1012,B769,$AJ$13:$AJ$1012)),AJ769))</f>
        <v>0</v>
      </c>
      <c r="K769" s="163" t="n">
        <f aca="false">H769-E769</f>
        <v>0</v>
      </c>
      <c r="L769" s="163" t="n">
        <f aca="false">J769-G769</f>
        <v>0</v>
      </c>
      <c r="M769" s="662" t="str">
        <f aca="false">IF('ORÇ.GLOBAL P CAIXA'!K768="EXEC.","",IF('ORÇ.REPROG. P CAIXA'!M769&gt;0,'ORÇ.REPROG. P CAIXA'!M769,""))</f>
        <v/>
      </c>
      <c r="N769" s="663" t="str">
        <f aca="false">IF('ORÇ.GLOBAL P CAIXA'!K768="EXEC.","",IF('ORÇ.REPROG. P CAIXA'!N769&gt;0,'ORÇ.REPROG. P CAIXA'!N769,""))</f>
        <v/>
      </c>
      <c r="O769" s="166" t="str">
        <f aca="false">IF('ORÇ.GLOBAL P CAIXA'!$K768="EXEC.","",'ORÇ.REPROG. P CAIXA'!O769)</f>
        <v/>
      </c>
      <c r="P769" s="167"/>
      <c r="Q769" s="168" t="str">
        <f aca="false">IF(B769&gt;0,"ok","ocultar")</f>
        <v>ocultar</v>
      </c>
      <c r="R769" s="649"/>
      <c r="S769" s="649"/>
      <c r="T769" s="650"/>
      <c r="V769" s="88"/>
      <c r="W769" s="157" t="n">
        <f aca="false">IF(B769=0,W768,IF(ISNONTEXT(B769)=TRUE(),INT(B769),INT(LEFT(B769,FIND(".",B769)-1))))</f>
        <v>3</v>
      </c>
      <c r="X769" s="157" t="str">
        <f aca="false">IF(X770=1,1,IF(B769&lt;&gt;0,1,IF(C769&lt;&gt;0,1,IF(D769&lt;&gt;0,1,IF(E769&lt;&gt;0,1,"")))))</f>
        <v/>
      </c>
      <c r="Y769" s="157" t="str">
        <f aca="false">IF(W769=0," ",IF(W769&lt;&gt;W768,W769," "))</f>
        <v> </v>
      </c>
      <c r="Z769" s="88"/>
      <c r="AA769" s="75" t="n">
        <f aca="false">IF(W769&lt;&gt;Y769,(IF(N769=0,G769*(INFORMAÇÕES!$Q$69/INFORMAÇÕES!$Q$72),IF(N769="R",G769,0))),0)</f>
        <v>0</v>
      </c>
      <c r="AB769" s="75" t="n">
        <f aca="false">IF(W769&lt;&gt;Y769,(IF(N769=0,G769*(INFORMAÇÕES!$Q$70/INFORMAÇÕES!$Q$72),IF(N769="C",G769,0))),0)</f>
        <v>0</v>
      </c>
      <c r="AC769" s="75" t="n">
        <f aca="false">IF(W769&lt;&gt;Y769,(IF(N769=0,G769*INFORMAÇÕES!$U$115,IF(N769="CF",G769,0))),0)</f>
        <v>0</v>
      </c>
      <c r="AD769" s="75" t="n">
        <f aca="false">IF(W769&lt;&gt;Y769,(IF(N769=0,G769*INFORMAÇÕES!$U$116,IF(N769="O",G769,0))),0)</f>
        <v>0</v>
      </c>
      <c r="AE769" s="75" t="n">
        <f aca="false">IF(E769&lt;&gt;0,G769,0)</f>
        <v>0</v>
      </c>
      <c r="AF769" s="75" t="n">
        <f aca="false">IF(W769&lt;&gt;Y769,(IF(N769=0,J769*(INFORMAÇÕES!$Q$89/INFORMAÇÕES!$Q$92),IF(N769="R",J769,0))),0)</f>
        <v>0</v>
      </c>
      <c r="AG769" s="75" t="n">
        <f aca="false">IF(W769&lt;&gt;Y769,(IF(N769=0,J769*(INFORMAÇÕES!$Q$90/INFORMAÇÕES!$Q$92),IF(N769="C",J769,0))),0)</f>
        <v>0</v>
      </c>
      <c r="AH769" s="75" t="n">
        <f aca="false">IF(W769&lt;&gt;Y769,(IF(N769="",J769*INFORMAÇÕES!$U$115,IF(N769="CF",J769,0))),0)</f>
        <v>0</v>
      </c>
      <c r="AI769" s="75" t="n">
        <f aca="false">IF(W769&lt;&gt;Y769,(IF(N769="",J769*INFORMAÇÕES!$U$116,IF(N769="O",J769,0))),0)</f>
        <v>0</v>
      </c>
      <c r="AJ769" s="75" t="n">
        <f aca="false">IF(H769&lt;&gt;0,J769,0)</f>
        <v>0</v>
      </c>
      <c r="AK769" s="75" t="n">
        <f aca="false">IF(K769&lt;&gt;0,L769,0)</f>
        <v>0</v>
      </c>
    </row>
    <row r="770" s="174" customFormat="true" ht="14.25" hidden="false" customHeight="false" outlineLevel="0" collapsed="false">
      <c r="A770" s="159" t="n">
        <v>758</v>
      </c>
      <c r="B770" s="160" t="n">
        <f aca="false">IF('ORÇ.GLOBAL P CAIXA'!$K769="EXEC.",0,'ORÇ.REPROG. P CAIXA'!B770)</f>
        <v>0</v>
      </c>
      <c r="C770" s="161" t="n">
        <f aca="false">IF('ORÇ.GLOBAL P CAIXA'!$K769="EXEC.",0,'ORÇ.REPROG. P CAIXA'!C770)</f>
        <v>0</v>
      </c>
      <c r="D770" s="162" t="n">
        <f aca="false">IF('ORÇ.GLOBAL P CAIXA'!$K769="EXEC.",0,'ORÇ.REPROG. P CAIXA'!D770)</f>
        <v>0</v>
      </c>
      <c r="E770" s="163" t="n">
        <f aca="false">IF('ORÇ.GLOBAL P CAIXA'!$K769="EXEC.",0,'ORÇ.REPROG. P CAIXA'!E770)</f>
        <v>0</v>
      </c>
      <c r="F770" s="163" t="n">
        <f aca="false">IF('ORÇ.GLOBAL P CAIXA'!K769="EXEC.",0,IF('ORÇ.GLOBAL EMPRESA'!G769&gt;0,'ORÇ.GLOBAL EMPRESA'!G769,'ORÇ.GLOBAL P CAIXA'!F769))</f>
        <v>0</v>
      </c>
      <c r="G770" s="163" t="n">
        <f aca="false">IF(E770&lt;&gt;0,ROUND(E770*F770,2),IF(AE770=0,(SUMIF($W$13:$W$1012,B770,$AE$13:$AE$1012)),AE770))</f>
        <v>0</v>
      </c>
      <c r="H770" s="661" t="n">
        <f aca="false">IF('ORÇ.GLOBAL P CAIXA'!K769="EXEC.",0,'ORÇ.REPROG. P CAIXA'!H770)</f>
        <v>0</v>
      </c>
      <c r="I770" s="661" t="n">
        <f aca="false">IF('ORÇ.GLOBAL P CAIXA'!K769="EXEC.",0,'ORÇ.REPROG. P CAIXA'!I770)</f>
        <v>0</v>
      </c>
      <c r="J770" s="163" t="n">
        <f aca="false">IF(H770&lt;&gt;0,ROUND(H770*I770,2),IF(AJ770=0,(SUMIF($W$13:$W$1012,B770,$AJ$13:$AJ$1012)),AJ770))</f>
        <v>0</v>
      </c>
      <c r="K770" s="163" t="n">
        <f aca="false">H770-E770</f>
        <v>0</v>
      </c>
      <c r="L770" s="163" t="n">
        <f aca="false">J770-G770</f>
        <v>0</v>
      </c>
      <c r="M770" s="662" t="str">
        <f aca="false">IF('ORÇ.GLOBAL P CAIXA'!K769="EXEC.","",IF('ORÇ.REPROG. P CAIXA'!M770&gt;0,'ORÇ.REPROG. P CAIXA'!M770,""))</f>
        <v/>
      </c>
      <c r="N770" s="663" t="str">
        <f aca="false">IF('ORÇ.GLOBAL P CAIXA'!K769="EXEC.","",IF('ORÇ.REPROG. P CAIXA'!N770&gt;0,'ORÇ.REPROG. P CAIXA'!N770,""))</f>
        <v/>
      </c>
      <c r="O770" s="166" t="str">
        <f aca="false">IF('ORÇ.GLOBAL P CAIXA'!$K769="EXEC.","",'ORÇ.REPROG. P CAIXA'!O770)</f>
        <v/>
      </c>
      <c r="P770" s="167"/>
      <c r="Q770" s="168" t="str">
        <f aca="false">IF(B770&gt;0,"ok","ocultar")</f>
        <v>ocultar</v>
      </c>
      <c r="R770" s="649"/>
      <c r="S770" s="649"/>
      <c r="T770" s="650"/>
      <c r="V770" s="88"/>
      <c r="W770" s="157" t="n">
        <f aca="false">IF(B770=0,W769,IF(ISNONTEXT(B770)=TRUE(),INT(B770),INT(LEFT(B770,FIND(".",B770)-1))))</f>
        <v>3</v>
      </c>
      <c r="X770" s="157" t="str">
        <f aca="false">IF(X771=1,1,IF(B770&lt;&gt;0,1,IF(C770&lt;&gt;0,1,IF(D770&lt;&gt;0,1,IF(E770&lt;&gt;0,1,"")))))</f>
        <v/>
      </c>
      <c r="Y770" s="157" t="str">
        <f aca="false">IF(W770=0," ",IF(W770&lt;&gt;W769,W770," "))</f>
        <v> </v>
      </c>
      <c r="Z770" s="88"/>
      <c r="AA770" s="75" t="n">
        <f aca="false">IF(W770&lt;&gt;Y770,(IF(N770=0,G770*(INFORMAÇÕES!$Q$69/INFORMAÇÕES!$Q$72),IF(N770="R",G770,0))),0)</f>
        <v>0</v>
      </c>
      <c r="AB770" s="75" t="n">
        <f aca="false">IF(W770&lt;&gt;Y770,(IF(N770=0,G770*(INFORMAÇÕES!$Q$70/INFORMAÇÕES!$Q$72),IF(N770="C",G770,0))),0)</f>
        <v>0</v>
      </c>
      <c r="AC770" s="75" t="n">
        <f aca="false">IF(W770&lt;&gt;Y770,(IF(N770=0,G770*INFORMAÇÕES!$U$115,IF(N770="CF",G770,0))),0)</f>
        <v>0</v>
      </c>
      <c r="AD770" s="75" t="n">
        <f aca="false">IF(W770&lt;&gt;Y770,(IF(N770=0,G770*INFORMAÇÕES!$U$116,IF(N770="O",G770,0))),0)</f>
        <v>0</v>
      </c>
      <c r="AE770" s="75" t="n">
        <f aca="false">IF(E770&lt;&gt;0,G770,0)</f>
        <v>0</v>
      </c>
      <c r="AF770" s="75" t="n">
        <f aca="false">IF(W770&lt;&gt;Y770,(IF(N770=0,J770*(INFORMAÇÕES!$Q$89/INFORMAÇÕES!$Q$92),IF(N770="R",J770,0))),0)</f>
        <v>0</v>
      </c>
      <c r="AG770" s="75" t="n">
        <f aca="false">IF(W770&lt;&gt;Y770,(IF(N770=0,J770*(INFORMAÇÕES!$Q$90/INFORMAÇÕES!$Q$92),IF(N770="C",J770,0))),0)</f>
        <v>0</v>
      </c>
      <c r="AH770" s="75" t="n">
        <f aca="false">IF(W770&lt;&gt;Y770,(IF(N770="",J770*INFORMAÇÕES!$U$115,IF(N770="CF",J770,0))),0)</f>
        <v>0</v>
      </c>
      <c r="AI770" s="75" t="n">
        <f aca="false">IF(W770&lt;&gt;Y770,(IF(N770="",J770*INFORMAÇÕES!$U$116,IF(N770="O",J770,0))),0)</f>
        <v>0</v>
      </c>
      <c r="AJ770" s="75" t="n">
        <f aca="false">IF(H770&lt;&gt;0,J770,0)</f>
        <v>0</v>
      </c>
      <c r="AK770" s="75" t="n">
        <f aca="false">IF(K770&lt;&gt;0,L770,0)</f>
        <v>0</v>
      </c>
    </row>
    <row r="771" s="174" customFormat="true" ht="14.25" hidden="false" customHeight="false" outlineLevel="0" collapsed="false">
      <c r="A771" s="159" t="n">
        <v>759</v>
      </c>
      <c r="B771" s="160" t="n">
        <f aca="false">IF('ORÇ.GLOBAL P CAIXA'!$K770="EXEC.",0,'ORÇ.REPROG. P CAIXA'!B771)</f>
        <v>0</v>
      </c>
      <c r="C771" s="161" t="n">
        <f aca="false">IF('ORÇ.GLOBAL P CAIXA'!$K770="EXEC.",0,'ORÇ.REPROG. P CAIXA'!C771)</f>
        <v>0</v>
      </c>
      <c r="D771" s="162" t="n">
        <f aca="false">IF('ORÇ.GLOBAL P CAIXA'!$K770="EXEC.",0,'ORÇ.REPROG. P CAIXA'!D771)</f>
        <v>0</v>
      </c>
      <c r="E771" s="163" t="n">
        <f aca="false">IF('ORÇ.GLOBAL P CAIXA'!$K770="EXEC.",0,'ORÇ.REPROG. P CAIXA'!E771)</f>
        <v>0</v>
      </c>
      <c r="F771" s="163" t="n">
        <f aca="false">IF('ORÇ.GLOBAL P CAIXA'!K770="EXEC.",0,IF('ORÇ.GLOBAL EMPRESA'!G770&gt;0,'ORÇ.GLOBAL EMPRESA'!G770,'ORÇ.GLOBAL P CAIXA'!F770))</f>
        <v>0</v>
      </c>
      <c r="G771" s="163" t="n">
        <f aca="false">IF(E771&lt;&gt;0,ROUND(E771*F771,2),IF(AE771=0,(SUMIF($W$13:$W$1012,B771,$AE$13:$AE$1012)),AE771))</f>
        <v>0</v>
      </c>
      <c r="H771" s="661" t="n">
        <f aca="false">IF('ORÇ.GLOBAL P CAIXA'!K770="EXEC.",0,'ORÇ.REPROG. P CAIXA'!H771)</f>
        <v>0</v>
      </c>
      <c r="I771" s="661" t="n">
        <f aca="false">IF('ORÇ.GLOBAL P CAIXA'!K770="EXEC.",0,'ORÇ.REPROG. P CAIXA'!I771)</f>
        <v>0</v>
      </c>
      <c r="J771" s="163" t="n">
        <f aca="false">IF(H771&lt;&gt;0,ROUND(H771*I771,2),IF(AJ771=0,(SUMIF($W$13:$W$1012,B771,$AJ$13:$AJ$1012)),AJ771))</f>
        <v>0</v>
      </c>
      <c r="K771" s="163" t="n">
        <f aca="false">H771-E771</f>
        <v>0</v>
      </c>
      <c r="L771" s="163" t="n">
        <f aca="false">J771-G771</f>
        <v>0</v>
      </c>
      <c r="M771" s="662" t="str">
        <f aca="false">IF('ORÇ.GLOBAL P CAIXA'!K770="EXEC.","",IF('ORÇ.REPROG. P CAIXA'!M771&gt;0,'ORÇ.REPROG. P CAIXA'!M771,""))</f>
        <v/>
      </c>
      <c r="N771" s="663" t="str">
        <f aca="false">IF('ORÇ.GLOBAL P CAIXA'!K770="EXEC.","",IF('ORÇ.REPROG. P CAIXA'!N771&gt;0,'ORÇ.REPROG. P CAIXA'!N771,""))</f>
        <v/>
      </c>
      <c r="O771" s="166" t="str">
        <f aca="false">IF('ORÇ.GLOBAL P CAIXA'!$K770="EXEC.","",'ORÇ.REPROG. P CAIXA'!O771)</f>
        <v/>
      </c>
      <c r="P771" s="167"/>
      <c r="Q771" s="168" t="str">
        <f aca="false">IF(B771&gt;0,"ok","ocultar")</f>
        <v>ocultar</v>
      </c>
      <c r="R771" s="649"/>
      <c r="S771" s="649"/>
      <c r="T771" s="650"/>
      <c r="V771" s="88"/>
      <c r="W771" s="157" t="n">
        <f aca="false">IF(B771=0,W770,IF(ISNONTEXT(B771)=TRUE(),INT(B771),INT(LEFT(B771,FIND(".",B771)-1))))</f>
        <v>3</v>
      </c>
      <c r="X771" s="157" t="str">
        <f aca="false">IF(X772=1,1,IF(B771&lt;&gt;0,1,IF(C771&lt;&gt;0,1,IF(D771&lt;&gt;0,1,IF(E771&lt;&gt;0,1,"")))))</f>
        <v/>
      </c>
      <c r="Y771" s="157" t="str">
        <f aca="false">IF(W771=0," ",IF(W771&lt;&gt;W770,W771," "))</f>
        <v> </v>
      </c>
      <c r="Z771" s="88"/>
      <c r="AA771" s="75" t="n">
        <f aca="false">IF(W771&lt;&gt;Y771,(IF(N771=0,G771*(INFORMAÇÕES!$Q$69/INFORMAÇÕES!$Q$72),IF(N771="R",G771,0))),0)</f>
        <v>0</v>
      </c>
      <c r="AB771" s="75" t="n">
        <f aca="false">IF(W771&lt;&gt;Y771,(IF(N771=0,G771*(INFORMAÇÕES!$Q$70/INFORMAÇÕES!$Q$72),IF(N771="C",G771,0))),0)</f>
        <v>0</v>
      </c>
      <c r="AC771" s="75" t="n">
        <f aca="false">IF(W771&lt;&gt;Y771,(IF(N771=0,G771*INFORMAÇÕES!$U$115,IF(N771="CF",G771,0))),0)</f>
        <v>0</v>
      </c>
      <c r="AD771" s="75" t="n">
        <f aca="false">IF(W771&lt;&gt;Y771,(IF(N771=0,G771*INFORMAÇÕES!$U$116,IF(N771="O",G771,0))),0)</f>
        <v>0</v>
      </c>
      <c r="AE771" s="75" t="n">
        <f aca="false">IF(E771&lt;&gt;0,G771,0)</f>
        <v>0</v>
      </c>
      <c r="AF771" s="75" t="n">
        <f aca="false">IF(W771&lt;&gt;Y771,(IF(N771=0,J771*(INFORMAÇÕES!$Q$89/INFORMAÇÕES!$Q$92),IF(N771="R",J771,0))),0)</f>
        <v>0</v>
      </c>
      <c r="AG771" s="75" t="n">
        <f aca="false">IF(W771&lt;&gt;Y771,(IF(N771=0,J771*(INFORMAÇÕES!$Q$90/INFORMAÇÕES!$Q$92),IF(N771="C",J771,0))),0)</f>
        <v>0</v>
      </c>
      <c r="AH771" s="75" t="n">
        <f aca="false">IF(W771&lt;&gt;Y771,(IF(N771="",J771*INFORMAÇÕES!$U$115,IF(N771="CF",J771,0))),0)</f>
        <v>0</v>
      </c>
      <c r="AI771" s="75" t="n">
        <f aca="false">IF(W771&lt;&gt;Y771,(IF(N771="",J771*INFORMAÇÕES!$U$116,IF(N771="O",J771,0))),0)</f>
        <v>0</v>
      </c>
      <c r="AJ771" s="75" t="n">
        <f aca="false">IF(H771&lt;&gt;0,J771,0)</f>
        <v>0</v>
      </c>
      <c r="AK771" s="75" t="n">
        <f aca="false">IF(K771&lt;&gt;0,L771,0)</f>
        <v>0</v>
      </c>
    </row>
    <row r="772" s="174" customFormat="true" ht="14.25" hidden="false" customHeight="false" outlineLevel="0" collapsed="false">
      <c r="A772" s="159" t="n">
        <v>760</v>
      </c>
      <c r="B772" s="160" t="n">
        <f aca="false">IF('ORÇ.GLOBAL P CAIXA'!$K771="EXEC.",0,'ORÇ.REPROG. P CAIXA'!B772)</f>
        <v>0</v>
      </c>
      <c r="C772" s="161" t="n">
        <f aca="false">IF('ORÇ.GLOBAL P CAIXA'!$K771="EXEC.",0,'ORÇ.REPROG. P CAIXA'!C772)</f>
        <v>0</v>
      </c>
      <c r="D772" s="162" t="n">
        <f aca="false">IF('ORÇ.GLOBAL P CAIXA'!$K771="EXEC.",0,'ORÇ.REPROG. P CAIXA'!D772)</f>
        <v>0</v>
      </c>
      <c r="E772" s="163" t="n">
        <f aca="false">IF('ORÇ.GLOBAL P CAIXA'!$K771="EXEC.",0,'ORÇ.REPROG. P CAIXA'!E772)</f>
        <v>0</v>
      </c>
      <c r="F772" s="163" t="n">
        <f aca="false">IF('ORÇ.GLOBAL P CAIXA'!K771="EXEC.",0,IF('ORÇ.GLOBAL EMPRESA'!G771&gt;0,'ORÇ.GLOBAL EMPRESA'!G771,'ORÇ.GLOBAL P CAIXA'!F771))</f>
        <v>0</v>
      </c>
      <c r="G772" s="163" t="n">
        <f aca="false">IF(E772&lt;&gt;0,ROUND(E772*F772,2),IF(AE772=0,(SUMIF($W$13:$W$1012,B772,$AE$13:$AE$1012)),AE772))</f>
        <v>0</v>
      </c>
      <c r="H772" s="661" t="n">
        <f aca="false">IF('ORÇ.GLOBAL P CAIXA'!K771="EXEC.",0,'ORÇ.REPROG. P CAIXA'!H772)</f>
        <v>0</v>
      </c>
      <c r="I772" s="661" t="n">
        <f aca="false">IF('ORÇ.GLOBAL P CAIXA'!K771="EXEC.",0,'ORÇ.REPROG. P CAIXA'!I772)</f>
        <v>0</v>
      </c>
      <c r="J772" s="163" t="n">
        <f aca="false">IF(H772&lt;&gt;0,ROUND(H772*I772,2),IF(AJ772=0,(SUMIF($W$13:$W$1012,B772,$AJ$13:$AJ$1012)),AJ772))</f>
        <v>0</v>
      </c>
      <c r="K772" s="163" t="n">
        <f aca="false">H772-E772</f>
        <v>0</v>
      </c>
      <c r="L772" s="163" t="n">
        <f aca="false">J772-G772</f>
        <v>0</v>
      </c>
      <c r="M772" s="662" t="str">
        <f aca="false">IF('ORÇ.GLOBAL P CAIXA'!K771="EXEC.","",IF('ORÇ.REPROG. P CAIXA'!M772&gt;0,'ORÇ.REPROG. P CAIXA'!M772,""))</f>
        <v/>
      </c>
      <c r="N772" s="663" t="str">
        <f aca="false">IF('ORÇ.GLOBAL P CAIXA'!K771="EXEC.","",IF('ORÇ.REPROG. P CAIXA'!N772&gt;0,'ORÇ.REPROG. P CAIXA'!N772,""))</f>
        <v/>
      </c>
      <c r="O772" s="166" t="str">
        <f aca="false">IF('ORÇ.GLOBAL P CAIXA'!$K771="EXEC.","",'ORÇ.REPROG. P CAIXA'!O772)</f>
        <v/>
      </c>
      <c r="P772" s="167"/>
      <c r="Q772" s="168" t="str">
        <f aca="false">IF(B772&gt;0,"ok","ocultar")</f>
        <v>ocultar</v>
      </c>
      <c r="R772" s="649"/>
      <c r="S772" s="649"/>
      <c r="T772" s="650"/>
      <c r="V772" s="88"/>
      <c r="W772" s="157" t="n">
        <f aca="false">IF(B772=0,W771,IF(ISNONTEXT(B772)=TRUE(),INT(B772),INT(LEFT(B772,FIND(".",B772)-1))))</f>
        <v>3</v>
      </c>
      <c r="X772" s="157" t="str">
        <f aca="false">IF(X773=1,1,IF(B772&lt;&gt;0,1,IF(C772&lt;&gt;0,1,IF(D772&lt;&gt;0,1,IF(E772&lt;&gt;0,1,"")))))</f>
        <v/>
      </c>
      <c r="Y772" s="157" t="str">
        <f aca="false">IF(W772=0," ",IF(W772&lt;&gt;W771,W772," "))</f>
        <v> </v>
      </c>
      <c r="Z772" s="88"/>
      <c r="AA772" s="75" t="n">
        <f aca="false">IF(W772&lt;&gt;Y772,(IF(N772=0,G772*(INFORMAÇÕES!$Q$69/INFORMAÇÕES!$Q$72),IF(N772="R",G772,0))),0)</f>
        <v>0</v>
      </c>
      <c r="AB772" s="75" t="n">
        <f aca="false">IF(W772&lt;&gt;Y772,(IF(N772=0,G772*(INFORMAÇÕES!$Q$70/INFORMAÇÕES!$Q$72),IF(N772="C",G772,0))),0)</f>
        <v>0</v>
      </c>
      <c r="AC772" s="75" t="n">
        <f aca="false">IF(W772&lt;&gt;Y772,(IF(N772=0,G772*INFORMAÇÕES!$U$115,IF(N772="CF",G772,0))),0)</f>
        <v>0</v>
      </c>
      <c r="AD772" s="75" t="n">
        <f aca="false">IF(W772&lt;&gt;Y772,(IF(N772=0,G772*INFORMAÇÕES!$U$116,IF(N772="O",G772,0))),0)</f>
        <v>0</v>
      </c>
      <c r="AE772" s="75" t="n">
        <f aca="false">IF(E772&lt;&gt;0,G772,0)</f>
        <v>0</v>
      </c>
      <c r="AF772" s="75" t="n">
        <f aca="false">IF(W772&lt;&gt;Y772,(IF(N772=0,J772*(INFORMAÇÕES!$Q$89/INFORMAÇÕES!$Q$92),IF(N772="R",J772,0))),0)</f>
        <v>0</v>
      </c>
      <c r="AG772" s="75" t="n">
        <f aca="false">IF(W772&lt;&gt;Y772,(IF(N772=0,J772*(INFORMAÇÕES!$Q$90/INFORMAÇÕES!$Q$92),IF(N772="C",J772,0))),0)</f>
        <v>0</v>
      </c>
      <c r="AH772" s="75" t="n">
        <f aca="false">IF(W772&lt;&gt;Y772,(IF(N772="",J772*INFORMAÇÕES!$U$115,IF(N772="CF",J772,0))),0)</f>
        <v>0</v>
      </c>
      <c r="AI772" s="75" t="n">
        <f aca="false">IF(W772&lt;&gt;Y772,(IF(N772="",J772*INFORMAÇÕES!$U$116,IF(N772="O",J772,0))),0)</f>
        <v>0</v>
      </c>
      <c r="AJ772" s="75" t="n">
        <f aca="false">IF(H772&lt;&gt;0,J772,0)</f>
        <v>0</v>
      </c>
      <c r="AK772" s="75" t="n">
        <f aca="false">IF(K772&lt;&gt;0,L772,0)</f>
        <v>0</v>
      </c>
    </row>
    <row r="773" s="174" customFormat="true" ht="14.25" hidden="false" customHeight="false" outlineLevel="0" collapsed="false">
      <c r="A773" s="159" t="n">
        <v>761</v>
      </c>
      <c r="B773" s="160" t="n">
        <f aca="false">IF('ORÇ.GLOBAL P CAIXA'!$K772="EXEC.",0,'ORÇ.REPROG. P CAIXA'!B773)</f>
        <v>0</v>
      </c>
      <c r="C773" s="161" t="n">
        <f aca="false">IF('ORÇ.GLOBAL P CAIXA'!$K772="EXEC.",0,'ORÇ.REPROG. P CAIXA'!C773)</f>
        <v>0</v>
      </c>
      <c r="D773" s="162" t="n">
        <f aca="false">IF('ORÇ.GLOBAL P CAIXA'!$K772="EXEC.",0,'ORÇ.REPROG. P CAIXA'!D773)</f>
        <v>0</v>
      </c>
      <c r="E773" s="163" t="n">
        <f aca="false">IF('ORÇ.GLOBAL P CAIXA'!$K772="EXEC.",0,'ORÇ.REPROG. P CAIXA'!E773)</f>
        <v>0</v>
      </c>
      <c r="F773" s="163" t="n">
        <f aca="false">IF('ORÇ.GLOBAL P CAIXA'!K772="EXEC.",0,IF('ORÇ.GLOBAL EMPRESA'!G772&gt;0,'ORÇ.GLOBAL EMPRESA'!G772,'ORÇ.GLOBAL P CAIXA'!F772))</f>
        <v>0</v>
      </c>
      <c r="G773" s="163" t="n">
        <f aca="false">IF(E773&lt;&gt;0,ROUND(E773*F773,2),IF(AE773=0,(SUMIF($W$13:$W$1012,B773,$AE$13:$AE$1012)),AE773))</f>
        <v>0</v>
      </c>
      <c r="H773" s="661" t="n">
        <f aca="false">IF('ORÇ.GLOBAL P CAIXA'!K772="EXEC.",0,'ORÇ.REPROG. P CAIXA'!H773)</f>
        <v>0</v>
      </c>
      <c r="I773" s="661" t="n">
        <f aca="false">IF('ORÇ.GLOBAL P CAIXA'!K772="EXEC.",0,'ORÇ.REPROG. P CAIXA'!I773)</f>
        <v>0</v>
      </c>
      <c r="J773" s="163" t="n">
        <f aca="false">IF(H773&lt;&gt;0,ROUND(H773*I773,2),IF(AJ773=0,(SUMIF($W$13:$W$1012,B773,$AJ$13:$AJ$1012)),AJ773))</f>
        <v>0</v>
      </c>
      <c r="K773" s="163" t="n">
        <f aca="false">H773-E773</f>
        <v>0</v>
      </c>
      <c r="L773" s="163" t="n">
        <f aca="false">J773-G773</f>
        <v>0</v>
      </c>
      <c r="M773" s="662" t="str">
        <f aca="false">IF('ORÇ.GLOBAL P CAIXA'!K772="EXEC.","",IF('ORÇ.REPROG. P CAIXA'!M773&gt;0,'ORÇ.REPROG. P CAIXA'!M773,""))</f>
        <v/>
      </c>
      <c r="N773" s="663" t="str">
        <f aca="false">IF('ORÇ.GLOBAL P CAIXA'!K772="EXEC.","",IF('ORÇ.REPROG. P CAIXA'!N773&gt;0,'ORÇ.REPROG. P CAIXA'!N773,""))</f>
        <v/>
      </c>
      <c r="O773" s="166" t="str">
        <f aca="false">IF('ORÇ.GLOBAL P CAIXA'!$K772="EXEC.","",'ORÇ.REPROG. P CAIXA'!O773)</f>
        <v/>
      </c>
      <c r="P773" s="167"/>
      <c r="Q773" s="168" t="str">
        <f aca="false">IF(B773&gt;0,"ok","ocultar")</f>
        <v>ocultar</v>
      </c>
      <c r="R773" s="649"/>
      <c r="S773" s="649"/>
      <c r="T773" s="650"/>
      <c r="V773" s="88"/>
      <c r="W773" s="157" t="n">
        <f aca="false">IF(B773=0,W772,IF(ISNONTEXT(B773)=TRUE(),INT(B773),INT(LEFT(B773,FIND(".",B773)-1))))</f>
        <v>3</v>
      </c>
      <c r="X773" s="157" t="str">
        <f aca="false">IF(X774=1,1,IF(B773&lt;&gt;0,1,IF(C773&lt;&gt;0,1,IF(D773&lt;&gt;0,1,IF(E773&lt;&gt;0,1,"")))))</f>
        <v/>
      </c>
      <c r="Y773" s="157" t="str">
        <f aca="false">IF(W773=0," ",IF(W773&lt;&gt;W772,W773," "))</f>
        <v> </v>
      </c>
      <c r="Z773" s="88"/>
      <c r="AA773" s="75" t="n">
        <f aca="false">IF(W773&lt;&gt;Y773,(IF(N773=0,G773*(INFORMAÇÕES!$Q$69/INFORMAÇÕES!$Q$72),IF(N773="R",G773,0))),0)</f>
        <v>0</v>
      </c>
      <c r="AB773" s="75" t="n">
        <f aca="false">IF(W773&lt;&gt;Y773,(IF(N773=0,G773*(INFORMAÇÕES!$Q$70/INFORMAÇÕES!$Q$72),IF(N773="C",G773,0))),0)</f>
        <v>0</v>
      </c>
      <c r="AC773" s="75" t="n">
        <f aca="false">IF(W773&lt;&gt;Y773,(IF(N773=0,G773*INFORMAÇÕES!$U$115,IF(N773="CF",G773,0))),0)</f>
        <v>0</v>
      </c>
      <c r="AD773" s="75" t="n">
        <f aca="false">IF(W773&lt;&gt;Y773,(IF(N773=0,G773*INFORMAÇÕES!$U$116,IF(N773="O",G773,0))),0)</f>
        <v>0</v>
      </c>
      <c r="AE773" s="75" t="n">
        <f aca="false">IF(E773&lt;&gt;0,G773,0)</f>
        <v>0</v>
      </c>
      <c r="AF773" s="75" t="n">
        <f aca="false">IF(W773&lt;&gt;Y773,(IF(N773=0,J773*(INFORMAÇÕES!$Q$89/INFORMAÇÕES!$Q$92),IF(N773="R",J773,0))),0)</f>
        <v>0</v>
      </c>
      <c r="AG773" s="75" t="n">
        <f aca="false">IF(W773&lt;&gt;Y773,(IF(N773=0,J773*(INFORMAÇÕES!$Q$90/INFORMAÇÕES!$Q$92),IF(N773="C",J773,0))),0)</f>
        <v>0</v>
      </c>
      <c r="AH773" s="75" t="n">
        <f aca="false">IF(W773&lt;&gt;Y773,(IF(N773="",J773*INFORMAÇÕES!$U$115,IF(N773="CF",J773,0))),0)</f>
        <v>0</v>
      </c>
      <c r="AI773" s="75" t="n">
        <f aca="false">IF(W773&lt;&gt;Y773,(IF(N773="",J773*INFORMAÇÕES!$U$116,IF(N773="O",J773,0))),0)</f>
        <v>0</v>
      </c>
      <c r="AJ773" s="75" t="n">
        <f aca="false">IF(H773&lt;&gt;0,J773,0)</f>
        <v>0</v>
      </c>
      <c r="AK773" s="75" t="n">
        <f aca="false">IF(K773&lt;&gt;0,L773,0)</f>
        <v>0</v>
      </c>
    </row>
    <row r="774" s="174" customFormat="true" ht="14.25" hidden="false" customHeight="false" outlineLevel="0" collapsed="false">
      <c r="A774" s="159" t="n">
        <v>762</v>
      </c>
      <c r="B774" s="160" t="n">
        <f aca="false">IF('ORÇ.GLOBAL P CAIXA'!$K773="EXEC.",0,'ORÇ.REPROG. P CAIXA'!B774)</f>
        <v>0</v>
      </c>
      <c r="C774" s="161" t="n">
        <f aca="false">IF('ORÇ.GLOBAL P CAIXA'!$K773="EXEC.",0,'ORÇ.REPROG. P CAIXA'!C774)</f>
        <v>0</v>
      </c>
      <c r="D774" s="162" t="n">
        <f aca="false">IF('ORÇ.GLOBAL P CAIXA'!$K773="EXEC.",0,'ORÇ.REPROG. P CAIXA'!D774)</f>
        <v>0</v>
      </c>
      <c r="E774" s="163" t="n">
        <f aca="false">IF('ORÇ.GLOBAL P CAIXA'!$K773="EXEC.",0,'ORÇ.REPROG. P CAIXA'!E774)</f>
        <v>0</v>
      </c>
      <c r="F774" s="163" t="n">
        <f aca="false">IF('ORÇ.GLOBAL P CAIXA'!K773="EXEC.",0,IF('ORÇ.GLOBAL EMPRESA'!G773&gt;0,'ORÇ.GLOBAL EMPRESA'!G773,'ORÇ.GLOBAL P CAIXA'!F773))</f>
        <v>0</v>
      </c>
      <c r="G774" s="163" t="n">
        <f aca="false">IF(E774&lt;&gt;0,ROUND(E774*F774,2),IF(AE774=0,(SUMIF($W$13:$W$1012,B774,$AE$13:$AE$1012)),AE774))</f>
        <v>0</v>
      </c>
      <c r="H774" s="661" t="n">
        <f aca="false">IF('ORÇ.GLOBAL P CAIXA'!K773="EXEC.",0,'ORÇ.REPROG. P CAIXA'!H774)</f>
        <v>0</v>
      </c>
      <c r="I774" s="661" t="n">
        <f aca="false">IF('ORÇ.GLOBAL P CAIXA'!K773="EXEC.",0,'ORÇ.REPROG. P CAIXA'!I774)</f>
        <v>0</v>
      </c>
      <c r="J774" s="163" t="n">
        <f aca="false">IF(H774&lt;&gt;0,ROUND(H774*I774,2),IF(AJ774=0,(SUMIF($W$13:$W$1012,B774,$AJ$13:$AJ$1012)),AJ774))</f>
        <v>0</v>
      </c>
      <c r="K774" s="163" t="n">
        <f aca="false">H774-E774</f>
        <v>0</v>
      </c>
      <c r="L774" s="163" t="n">
        <f aca="false">J774-G774</f>
        <v>0</v>
      </c>
      <c r="M774" s="662" t="str">
        <f aca="false">IF('ORÇ.GLOBAL P CAIXA'!K773="EXEC.","",IF('ORÇ.REPROG. P CAIXA'!M774&gt;0,'ORÇ.REPROG. P CAIXA'!M774,""))</f>
        <v/>
      </c>
      <c r="N774" s="663" t="str">
        <f aca="false">IF('ORÇ.GLOBAL P CAIXA'!K773="EXEC.","",IF('ORÇ.REPROG. P CAIXA'!N774&gt;0,'ORÇ.REPROG. P CAIXA'!N774,""))</f>
        <v/>
      </c>
      <c r="O774" s="166" t="str">
        <f aca="false">IF('ORÇ.GLOBAL P CAIXA'!$K773="EXEC.","",'ORÇ.REPROG. P CAIXA'!O774)</f>
        <v/>
      </c>
      <c r="P774" s="167"/>
      <c r="Q774" s="168" t="str">
        <f aca="false">IF(B774&gt;0,"ok","ocultar")</f>
        <v>ocultar</v>
      </c>
      <c r="R774" s="649"/>
      <c r="S774" s="649"/>
      <c r="T774" s="650"/>
      <c r="V774" s="88"/>
      <c r="W774" s="157" t="n">
        <f aca="false">IF(B774=0,W773,IF(ISNONTEXT(B774)=TRUE(),INT(B774),INT(LEFT(B774,FIND(".",B774)-1))))</f>
        <v>3</v>
      </c>
      <c r="X774" s="157" t="str">
        <f aca="false">IF(X775=1,1,IF(B774&lt;&gt;0,1,IF(C774&lt;&gt;0,1,IF(D774&lt;&gt;0,1,IF(E774&lt;&gt;0,1,"")))))</f>
        <v/>
      </c>
      <c r="Y774" s="157" t="str">
        <f aca="false">IF(W774=0," ",IF(W774&lt;&gt;W773,W774," "))</f>
        <v> </v>
      </c>
      <c r="Z774" s="88"/>
      <c r="AA774" s="75" t="n">
        <f aca="false">IF(W774&lt;&gt;Y774,(IF(N774=0,G774*(INFORMAÇÕES!$Q$69/INFORMAÇÕES!$Q$72),IF(N774="R",G774,0))),0)</f>
        <v>0</v>
      </c>
      <c r="AB774" s="75" t="n">
        <f aca="false">IF(W774&lt;&gt;Y774,(IF(N774=0,G774*(INFORMAÇÕES!$Q$70/INFORMAÇÕES!$Q$72),IF(N774="C",G774,0))),0)</f>
        <v>0</v>
      </c>
      <c r="AC774" s="75" t="n">
        <f aca="false">IF(W774&lt;&gt;Y774,(IF(N774=0,G774*INFORMAÇÕES!$U$115,IF(N774="CF",G774,0))),0)</f>
        <v>0</v>
      </c>
      <c r="AD774" s="75" t="n">
        <f aca="false">IF(W774&lt;&gt;Y774,(IF(N774=0,G774*INFORMAÇÕES!$U$116,IF(N774="O",G774,0))),0)</f>
        <v>0</v>
      </c>
      <c r="AE774" s="75" t="n">
        <f aca="false">IF(E774&lt;&gt;0,G774,0)</f>
        <v>0</v>
      </c>
      <c r="AF774" s="75" t="n">
        <f aca="false">IF(W774&lt;&gt;Y774,(IF(N774=0,J774*(INFORMAÇÕES!$Q$89/INFORMAÇÕES!$Q$92),IF(N774="R",J774,0))),0)</f>
        <v>0</v>
      </c>
      <c r="AG774" s="75" t="n">
        <f aca="false">IF(W774&lt;&gt;Y774,(IF(N774=0,J774*(INFORMAÇÕES!$Q$90/INFORMAÇÕES!$Q$92),IF(N774="C",J774,0))),0)</f>
        <v>0</v>
      </c>
      <c r="AH774" s="75" t="n">
        <f aca="false">IF(W774&lt;&gt;Y774,(IF(N774="",J774*INFORMAÇÕES!$U$115,IF(N774="CF",J774,0))),0)</f>
        <v>0</v>
      </c>
      <c r="AI774" s="75" t="n">
        <f aca="false">IF(W774&lt;&gt;Y774,(IF(N774="",J774*INFORMAÇÕES!$U$116,IF(N774="O",J774,0))),0)</f>
        <v>0</v>
      </c>
      <c r="AJ774" s="75" t="n">
        <f aca="false">IF(H774&lt;&gt;0,J774,0)</f>
        <v>0</v>
      </c>
      <c r="AK774" s="75" t="n">
        <f aca="false">IF(K774&lt;&gt;0,L774,0)</f>
        <v>0</v>
      </c>
    </row>
    <row r="775" s="174" customFormat="true" ht="14.25" hidden="false" customHeight="false" outlineLevel="0" collapsed="false">
      <c r="A775" s="159" t="n">
        <v>763</v>
      </c>
      <c r="B775" s="160" t="n">
        <f aca="false">IF('ORÇ.GLOBAL P CAIXA'!$K774="EXEC.",0,'ORÇ.REPROG. P CAIXA'!B775)</f>
        <v>0</v>
      </c>
      <c r="C775" s="161" t="n">
        <f aca="false">IF('ORÇ.GLOBAL P CAIXA'!$K774="EXEC.",0,'ORÇ.REPROG. P CAIXA'!C775)</f>
        <v>0</v>
      </c>
      <c r="D775" s="162" t="n">
        <f aca="false">IF('ORÇ.GLOBAL P CAIXA'!$K774="EXEC.",0,'ORÇ.REPROG. P CAIXA'!D775)</f>
        <v>0</v>
      </c>
      <c r="E775" s="163" t="n">
        <f aca="false">IF('ORÇ.GLOBAL P CAIXA'!$K774="EXEC.",0,'ORÇ.REPROG. P CAIXA'!E775)</f>
        <v>0</v>
      </c>
      <c r="F775" s="163" t="n">
        <f aca="false">IF('ORÇ.GLOBAL P CAIXA'!K774="EXEC.",0,IF('ORÇ.GLOBAL EMPRESA'!G774&gt;0,'ORÇ.GLOBAL EMPRESA'!G774,'ORÇ.GLOBAL P CAIXA'!F774))</f>
        <v>0</v>
      </c>
      <c r="G775" s="163" t="n">
        <f aca="false">IF(E775&lt;&gt;0,ROUND(E775*F775,2),IF(AE775=0,(SUMIF($W$13:$W$1012,B775,$AE$13:$AE$1012)),AE775))</f>
        <v>0</v>
      </c>
      <c r="H775" s="661" t="n">
        <f aca="false">IF('ORÇ.GLOBAL P CAIXA'!K774="EXEC.",0,'ORÇ.REPROG. P CAIXA'!H775)</f>
        <v>0</v>
      </c>
      <c r="I775" s="661" t="n">
        <f aca="false">IF('ORÇ.GLOBAL P CAIXA'!K774="EXEC.",0,'ORÇ.REPROG. P CAIXA'!I775)</f>
        <v>0</v>
      </c>
      <c r="J775" s="163" t="n">
        <f aca="false">IF(H775&lt;&gt;0,ROUND(H775*I775,2),IF(AJ775=0,(SUMIF($W$13:$W$1012,B775,$AJ$13:$AJ$1012)),AJ775))</f>
        <v>0</v>
      </c>
      <c r="K775" s="163" t="n">
        <f aca="false">H775-E775</f>
        <v>0</v>
      </c>
      <c r="L775" s="163" t="n">
        <f aca="false">J775-G775</f>
        <v>0</v>
      </c>
      <c r="M775" s="662" t="str">
        <f aca="false">IF('ORÇ.GLOBAL P CAIXA'!K774="EXEC.","",IF('ORÇ.REPROG. P CAIXA'!M775&gt;0,'ORÇ.REPROG. P CAIXA'!M775,""))</f>
        <v/>
      </c>
      <c r="N775" s="663" t="str">
        <f aca="false">IF('ORÇ.GLOBAL P CAIXA'!K774="EXEC.","",IF('ORÇ.REPROG. P CAIXA'!N775&gt;0,'ORÇ.REPROG. P CAIXA'!N775,""))</f>
        <v/>
      </c>
      <c r="O775" s="166" t="str">
        <f aca="false">IF('ORÇ.GLOBAL P CAIXA'!$K774="EXEC.","",'ORÇ.REPROG. P CAIXA'!O775)</f>
        <v/>
      </c>
      <c r="P775" s="167"/>
      <c r="Q775" s="168" t="str">
        <f aca="false">IF(B775&gt;0,"ok","ocultar")</f>
        <v>ocultar</v>
      </c>
      <c r="R775" s="649"/>
      <c r="S775" s="649"/>
      <c r="T775" s="650"/>
      <c r="V775" s="88"/>
      <c r="W775" s="157" t="n">
        <f aca="false">IF(B775=0,W774,IF(ISNONTEXT(B775)=TRUE(),INT(B775),INT(LEFT(B775,FIND(".",B775)-1))))</f>
        <v>3</v>
      </c>
      <c r="X775" s="157" t="str">
        <f aca="false">IF(X776=1,1,IF(B775&lt;&gt;0,1,IF(C775&lt;&gt;0,1,IF(D775&lt;&gt;0,1,IF(E775&lt;&gt;0,1,"")))))</f>
        <v/>
      </c>
      <c r="Y775" s="157" t="str">
        <f aca="false">IF(W775=0," ",IF(W775&lt;&gt;W774,W775," "))</f>
        <v> </v>
      </c>
      <c r="Z775" s="88"/>
      <c r="AA775" s="75" t="n">
        <f aca="false">IF(W775&lt;&gt;Y775,(IF(N775=0,G775*(INFORMAÇÕES!$Q$69/INFORMAÇÕES!$Q$72),IF(N775="R",G775,0))),0)</f>
        <v>0</v>
      </c>
      <c r="AB775" s="75" t="n">
        <f aca="false">IF(W775&lt;&gt;Y775,(IF(N775=0,G775*(INFORMAÇÕES!$Q$70/INFORMAÇÕES!$Q$72),IF(N775="C",G775,0))),0)</f>
        <v>0</v>
      </c>
      <c r="AC775" s="75" t="n">
        <f aca="false">IF(W775&lt;&gt;Y775,(IF(N775=0,G775*INFORMAÇÕES!$U$115,IF(N775="CF",G775,0))),0)</f>
        <v>0</v>
      </c>
      <c r="AD775" s="75" t="n">
        <f aca="false">IF(W775&lt;&gt;Y775,(IF(N775=0,G775*INFORMAÇÕES!$U$116,IF(N775="O",G775,0))),0)</f>
        <v>0</v>
      </c>
      <c r="AE775" s="75" t="n">
        <f aca="false">IF(E775&lt;&gt;0,G775,0)</f>
        <v>0</v>
      </c>
      <c r="AF775" s="75" t="n">
        <f aca="false">IF(W775&lt;&gt;Y775,(IF(N775=0,J775*(INFORMAÇÕES!$Q$89/INFORMAÇÕES!$Q$92),IF(N775="R",J775,0))),0)</f>
        <v>0</v>
      </c>
      <c r="AG775" s="75" t="n">
        <f aca="false">IF(W775&lt;&gt;Y775,(IF(N775=0,J775*(INFORMAÇÕES!$Q$90/INFORMAÇÕES!$Q$92),IF(N775="C",J775,0))),0)</f>
        <v>0</v>
      </c>
      <c r="AH775" s="75" t="n">
        <f aca="false">IF(W775&lt;&gt;Y775,(IF(N775="",J775*INFORMAÇÕES!$U$115,IF(N775="CF",J775,0))),0)</f>
        <v>0</v>
      </c>
      <c r="AI775" s="75" t="n">
        <f aca="false">IF(W775&lt;&gt;Y775,(IF(N775="",J775*INFORMAÇÕES!$U$116,IF(N775="O",J775,0))),0)</f>
        <v>0</v>
      </c>
      <c r="AJ775" s="75" t="n">
        <f aca="false">IF(H775&lt;&gt;0,J775,0)</f>
        <v>0</v>
      </c>
      <c r="AK775" s="75" t="n">
        <f aca="false">IF(K775&lt;&gt;0,L775,0)</f>
        <v>0</v>
      </c>
    </row>
    <row r="776" s="174" customFormat="true" ht="14.25" hidden="false" customHeight="false" outlineLevel="0" collapsed="false">
      <c r="A776" s="159" t="n">
        <v>764</v>
      </c>
      <c r="B776" s="160" t="n">
        <f aca="false">IF('ORÇ.GLOBAL P CAIXA'!$K775="EXEC.",0,'ORÇ.REPROG. P CAIXA'!B776)</f>
        <v>0</v>
      </c>
      <c r="C776" s="161" t="n">
        <f aca="false">IF('ORÇ.GLOBAL P CAIXA'!$K775="EXEC.",0,'ORÇ.REPROG. P CAIXA'!C776)</f>
        <v>0</v>
      </c>
      <c r="D776" s="162" t="n">
        <f aca="false">IF('ORÇ.GLOBAL P CAIXA'!$K775="EXEC.",0,'ORÇ.REPROG. P CAIXA'!D776)</f>
        <v>0</v>
      </c>
      <c r="E776" s="163" t="n">
        <f aca="false">IF('ORÇ.GLOBAL P CAIXA'!$K775="EXEC.",0,'ORÇ.REPROG. P CAIXA'!E776)</f>
        <v>0</v>
      </c>
      <c r="F776" s="163" t="n">
        <f aca="false">IF('ORÇ.GLOBAL P CAIXA'!K775="EXEC.",0,IF('ORÇ.GLOBAL EMPRESA'!G775&gt;0,'ORÇ.GLOBAL EMPRESA'!G775,'ORÇ.GLOBAL P CAIXA'!F775))</f>
        <v>0</v>
      </c>
      <c r="G776" s="163" t="n">
        <f aca="false">IF(E776&lt;&gt;0,ROUND(E776*F776,2),IF(AE776=0,(SUMIF($W$13:$W$1012,B776,$AE$13:$AE$1012)),AE776))</f>
        <v>0</v>
      </c>
      <c r="H776" s="661" t="n">
        <f aca="false">IF('ORÇ.GLOBAL P CAIXA'!K775="EXEC.",0,'ORÇ.REPROG. P CAIXA'!H776)</f>
        <v>0</v>
      </c>
      <c r="I776" s="661" t="n">
        <f aca="false">IF('ORÇ.GLOBAL P CAIXA'!K775="EXEC.",0,'ORÇ.REPROG. P CAIXA'!I776)</f>
        <v>0</v>
      </c>
      <c r="J776" s="163" t="n">
        <f aca="false">IF(H776&lt;&gt;0,ROUND(H776*I776,2),IF(AJ776=0,(SUMIF($W$13:$W$1012,B776,$AJ$13:$AJ$1012)),AJ776))</f>
        <v>0</v>
      </c>
      <c r="K776" s="163" t="n">
        <f aca="false">H776-E776</f>
        <v>0</v>
      </c>
      <c r="L776" s="163" t="n">
        <f aca="false">J776-G776</f>
        <v>0</v>
      </c>
      <c r="M776" s="662" t="str">
        <f aca="false">IF('ORÇ.GLOBAL P CAIXA'!K775="EXEC.","",IF('ORÇ.REPROG. P CAIXA'!M776&gt;0,'ORÇ.REPROG. P CAIXA'!M776,""))</f>
        <v/>
      </c>
      <c r="N776" s="663" t="str">
        <f aca="false">IF('ORÇ.GLOBAL P CAIXA'!K775="EXEC.","",IF('ORÇ.REPROG. P CAIXA'!N776&gt;0,'ORÇ.REPROG. P CAIXA'!N776,""))</f>
        <v/>
      </c>
      <c r="O776" s="166" t="str">
        <f aca="false">IF('ORÇ.GLOBAL P CAIXA'!$K775="EXEC.","",'ORÇ.REPROG. P CAIXA'!O776)</f>
        <v/>
      </c>
      <c r="P776" s="167"/>
      <c r="Q776" s="168" t="str">
        <f aca="false">IF(B776&gt;0,"ok","ocultar")</f>
        <v>ocultar</v>
      </c>
      <c r="R776" s="649"/>
      <c r="S776" s="649"/>
      <c r="T776" s="650"/>
      <c r="V776" s="88"/>
      <c r="W776" s="157" t="n">
        <f aca="false">IF(B776=0,W775,IF(ISNONTEXT(B776)=TRUE(),INT(B776),INT(LEFT(B776,FIND(".",B776)-1))))</f>
        <v>3</v>
      </c>
      <c r="X776" s="157" t="str">
        <f aca="false">IF(X777=1,1,IF(B776&lt;&gt;0,1,IF(C776&lt;&gt;0,1,IF(D776&lt;&gt;0,1,IF(E776&lt;&gt;0,1,"")))))</f>
        <v/>
      </c>
      <c r="Y776" s="157" t="str">
        <f aca="false">IF(W776=0," ",IF(W776&lt;&gt;W775,W776," "))</f>
        <v> </v>
      </c>
      <c r="Z776" s="88"/>
      <c r="AA776" s="75" t="n">
        <f aca="false">IF(W776&lt;&gt;Y776,(IF(N776=0,G776*(INFORMAÇÕES!$Q$69/INFORMAÇÕES!$Q$72),IF(N776="R",G776,0))),0)</f>
        <v>0</v>
      </c>
      <c r="AB776" s="75" t="n">
        <f aca="false">IF(W776&lt;&gt;Y776,(IF(N776=0,G776*(INFORMAÇÕES!$Q$70/INFORMAÇÕES!$Q$72),IF(N776="C",G776,0))),0)</f>
        <v>0</v>
      </c>
      <c r="AC776" s="75" t="n">
        <f aca="false">IF(W776&lt;&gt;Y776,(IF(N776=0,G776*INFORMAÇÕES!$U$115,IF(N776="CF",G776,0))),0)</f>
        <v>0</v>
      </c>
      <c r="AD776" s="75" t="n">
        <f aca="false">IF(W776&lt;&gt;Y776,(IF(N776=0,G776*INFORMAÇÕES!$U$116,IF(N776="O",G776,0))),0)</f>
        <v>0</v>
      </c>
      <c r="AE776" s="75" t="n">
        <f aca="false">IF(E776&lt;&gt;0,G776,0)</f>
        <v>0</v>
      </c>
      <c r="AF776" s="75" t="n">
        <f aca="false">IF(W776&lt;&gt;Y776,(IF(N776=0,J776*(INFORMAÇÕES!$Q$89/INFORMAÇÕES!$Q$92),IF(N776="R",J776,0))),0)</f>
        <v>0</v>
      </c>
      <c r="AG776" s="75" t="n">
        <f aca="false">IF(W776&lt;&gt;Y776,(IF(N776=0,J776*(INFORMAÇÕES!$Q$90/INFORMAÇÕES!$Q$92),IF(N776="C",J776,0))),0)</f>
        <v>0</v>
      </c>
      <c r="AH776" s="75" t="n">
        <f aca="false">IF(W776&lt;&gt;Y776,(IF(N776="",J776*INFORMAÇÕES!$U$115,IF(N776="CF",J776,0))),0)</f>
        <v>0</v>
      </c>
      <c r="AI776" s="75" t="n">
        <f aca="false">IF(W776&lt;&gt;Y776,(IF(N776="",J776*INFORMAÇÕES!$U$116,IF(N776="O",J776,0))),0)</f>
        <v>0</v>
      </c>
      <c r="AJ776" s="75" t="n">
        <f aca="false">IF(H776&lt;&gt;0,J776,0)</f>
        <v>0</v>
      </c>
      <c r="AK776" s="75" t="n">
        <f aca="false">IF(K776&lt;&gt;0,L776,0)</f>
        <v>0</v>
      </c>
    </row>
    <row r="777" s="174" customFormat="true" ht="14.25" hidden="false" customHeight="false" outlineLevel="0" collapsed="false">
      <c r="A777" s="159" t="n">
        <v>765</v>
      </c>
      <c r="B777" s="160" t="n">
        <f aca="false">IF('ORÇ.GLOBAL P CAIXA'!$K776="EXEC.",0,'ORÇ.REPROG. P CAIXA'!B777)</f>
        <v>0</v>
      </c>
      <c r="C777" s="161" t="n">
        <f aca="false">IF('ORÇ.GLOBAL P CAIXA'!$K776="EXEC.",0,'ORÇ.REPROG. P CAIXA'!C777)</f>
        <v>0</v>
      </c>
      <c r="D777" s="162" t="n">
        <f aca="false">IF('ORÇ.GLOBAL P CAIXA'!$K776="EXEC.",0,'ORÇ.REPROG. P CAIXA'!D777)</f>
        <v>0</v>
      </c>
      <c r="E777" s="163" t="n">
        <f aca="false">IF('ORÇ.GLOBAL P CAIXA'!$K776="EXEC.",0,'ORÇ.REPROG. P CAIXA'!E777)</f>
        <v>0</v>
      </c>
      <c r="F777" s="163" t="n">
        <f aca="false">IF('ORÇ.GLOBAL P CAIXA'!K776="EXEC.",0,IF('ORÇ.GLOBAL EMPRESA'!G776&gt;0,'ORÇ.GLOBAL EMPRESA'!G776,'ORÇ.GLOBAL P CAIXA'!F776))</f>
        <v>0</v>
      </c>
      <c r="G777" s="163" t="n">
        <f aca="false">IF(E777&lt;&gt;0,ROUND(E777*F777,2),IF(AE777=0,(SUMIF($W$13:$W$1012,B777,$AE$13:$AE$1012)),AE777))</f>
        <v>0</v>
      </c>
      <c r="H777" s="661" t="n">
        <f aca="false">IF('ORÇ.GLOBAL P CAIXA'!K776="EXEC.",0,'ORÇ.REPROG. P CAIXA'!H777)</f>
        <v>0</v>
      </c>
      <c r="I777" s="661" t="n">
        <f aca="false">IF('ORÇ.GLOBAL P CAIXA'!K776="EXEC.",0,'ORÇ.REPROG. P CAIXA'!I777)</f>
        <v>0</v>
      </c>
      <c r="J777" s="163" t="n">
        <f aca="false">IF(H777&lt;&gt;0,ROUND(H777*I777,2),IF(AJ777=0,(SUMIF($W$13:$W$1012,B777,$AJ$13:$AJ$1012)),AJ777))</f>
        <v>0</v>
      </c>
      <c r="K777" s="163" t="n">
        <f aca="false">H777-E777</f>
        <v>0</v>
      </c>
      <c r="L777" s="163" t="n">
        <f aca="false">J777-G777</f>
        <v>0</v>
      </c>
      <c r="M777" s="662" t="str">
        <f aca="false">IF('ORÇ.GLOBAL P CAIXA'!K776="EXEC.","",IF('ORÇ.REPROG. P CAIXA'!M777&gt;0,'ORÇ.REPROG. P CAIXA'!M777,""))</f>
        <v/>
      </c>
      <c r="N777" s="663" t="str">
        <f aca="false">IF('ORÇ.GLOBAL P CAIXA'!K776="EXEC.","",IF('ORÇ.REPROG. P CAIXA'!N777&gt;0,'ORÇ.REPROG. P CAIXA'!N777,""))</f>
        <v/>
      </c>
      <c r="O777" s="166" t="str">
        <f aca="false">IF('ORÇ.GLOBAL P CAIXA'!$K776="EXEC.","",'ORÇ.REPROG. P CAIXA'!O777)</f>
        <v/>
      </c>
      <c r="P777" s="167"/>
      <c r="Q777" s="168" t="str">
        <f aca="false">IF(B777&gt;0,"ok","ocultar")</f>
        <v>ocultar</v>
      </c>
      <c r="R777" s="649"/>
      <c r="S777" s="649"/>
      <c r="T777" s="650"/>
      <c r="V777" s="88"/>
      <c r="W777" s="157" t="n">
        <f aca="false">IF(B777=0,W776,IF(ISNONTEXT(B777)=TRUE(),INT(B777),INT(LEFT(B777,FIND(".",B777)-1))))</f>
        <v>3</v>
      </c>
      <c r="X777" s="157" t="str">
        <f aca="false">IF(X778=1,1,IF(B777&lt;&gt;0,1,IF(C777&lt;&gt;0,1,IF(D777&lt;&gt;0,1,IF(E777&lt;&gt;0,1,"")))))</f>
        <v/>
      </c>
      <c r="Y777" s="157" t="str">
        <f aca="false">IF(W777=0," ",IF(W777&lt;&gt;W776,W777," "))</f>
        <v> </v>
      </c>
      <c r="Z777" s="88"/>
      <c r="AA777" s="75" t="n">
        <f aca="false">IF(W777&lt;&gt;Y777,(IF(N777=0,G777*(INFORMAÇÕES!$Q$69/INFORMAÇÕES!$Q$72),IF(N777="R",G777,0))),0)</f>
        <v>0</v>
      </c>
      <c r="AB777" s="75" t="n">
        <f aca="false">IF(W777&lt;&gt;Y777,(IF(N777=0,G777*(INFORMAÇÕES!$Q$70/INFORMAÇÕES!$Q$72),IF(N777="C",G777,0))),0)</f>
        <v>0</v>
      </c>
      <c r="AC777" s="75" t="n">
        <f aca="false">IF(W777&lt;&gt;Y777,(IF(N777=0,G777*INFORMAÇÕES!$U$115,IF(N777="CF",G777,0))),0)</f>
        <v>0</v>
      </c>
      <c r="AD777" s="75" t="n">
        <f aca="false">IF(W777&lt;&gt;Y777,(IF(N777=0,G777*INFORMAÇÕES!$U$116,IF(N777="O",G777,0))),0)</f>
        <v>0</v>
      </c>
      <c r="AE777" s="75" t="n">
        <f aca="false">IF(E777&lt;&gt;0,G777,0)</f>
        <v>0</v>
      </c>
      <c r="AF777" s="75" t="n">
        <f aca="false">IF(W777&lt;&gt;Y777,(IF(N777=0,J777*(INFORMAÇÕES!$Q$89/INFORMAÇÕES!$Q$92),IF(N777="R",J777,0))),0)</f>
        <v>0</v>
      </c>
      <c r="AG777" s="75" t="n">
        <f aca="false">IF(W777&lt;&gt;Y777,(IF(N777=0,J777*(INFORMAÇÕES!$Q$90/INFORMAÇÕES!$Q$92),IF(N777="C",J777,0))),0)</f>
        <v>0</v>
      </c>
      <c r="AH777" s="75" t="n">
        <f aca="false">IF(W777&lt;&gt;Y777,(IF(N777="",J777*INFORMAÇÕES!$U$115,IF(N777="CF",J777,0))),0)</f>
        <v>0</v>
      </c>
      <c r="AI777" s="75" t="n">
        <f aca="false">IF(W777&lt;&gt;Y777,(IF(N777="",J777*INFORMAÇÕES!$U$116,IF(N777="O",J777,0))),0)</f>
        <v>0</v>
      </c>
      <c r="AJ777" s="75" t="n">
        <f aca="false">IF(H777&lt;&gt;0,J777,0)</f>
        <v>0</v>
      </c>
      <c r="AK777" s="75" t="n">
        <f aca="false">IF(K777&lt;&gt;0,L777,0)</f>
        <v>0</v>
      </c>
    </row>
    <row r="778" s="174" customFormat="true" ht="14.25" hidden="false" customHeight="false" outlineLevel="0" collapsed="false">
      <c r="A778" s="159" t="n">
        <v>766</v>
      </c>
      <c r="B778" s="160" t="n">
        <f aca="false">IF('ORÇ.GLOBAL P CAIXA'!$K777="EXEC.",0,'ORÇ.REPROG. P CAIXA'!B778)</f>
        <v>0</v>
      </c>
      <c r="C778" s="161" t="n">
        <f aca="false">IF('ORÇ.GLOBAL P CAIXA'!$K777="EXEC.",0,'ORÇ.REPROG. P CAIXA'!C778)</f>
        <v>0</v>
      </c>
      <c r="D778" s="162" t="n">
        <f aca="false">IF('ORÇ.GLOBAL P CAIXA'!$K777="EXEC.",0,'ORÇ.REPROG. P CAIXA'!D778)</f>
        <v>0</v>
      </c>
      <c r="E778" s="163" t="n">
        <f aca="false">IF('ORÇ.GLOBAL P CAIXA'!$K777="EXEC.",0,'ORÇ.REPROG. P CAIXA'!E778)</f>
        <v>0</v>
      </c>
      <c r="F778" s="163" t="n">
        <f aca="false">IF('ORÇ.GLOBAL P CAIXA'!K777="EXEC.",0,IF('ORÇ.GLOBAL EMPRESA'!G777&gt;0,'ORÇ.GLOBAL EMPRESA'!G777,'ORÇ.GLOBAL P CAIXA'!F777))</f>
        <v>0</v>
      </c>
      <c r="G778" s="163" t="n">
        <f aca="false">IF(E778&lt;&gt;0,ROUND(E778*F778,2),IF(AE778=0,(SUMIF($W$13:$W$1012,B778,$AE$13:$AE$1012)),AE778))</f>
        <v>0</v>
      </c>
      <c r="H778" s="661" t="n">
        <f aca="false">IF('ORÇ.GLOBAL P CAIXA'!K777="EXEC.",0,'ORÇ.REPROG. P CAIXA'!H778)</f>
        <v>0</v>
      </c>
      <c r="I778" s="661" t="n">
        <f aca="false">IF('ORÇ.GLOBAL P CAIXA'!K777="EXEC.",0,'ORÇ.REPROG. P CAIXA'!I778)</f>
        <v>0</v>
      </c>
      <c r="J778" s="163" t="n">
        <f aca="false">IF(H778&lt;&gt;0,ROUND(H778*I778,2),IF(AJ778=0,(SUMIF($W$13:$W$1012,B778,$AJ$13:$AJ$1012)),AJ778))</f>
        <v>0</v>
      </c>
      <c r="K778" s="163" t="n">
        <f aca="false">H778-E778</f>
        <v>0</v>
      </c>
      <c r="L778" s="163" t="n">
        <f aca="false">J778-G778</f>
        <v>0</v>
      </c>
      <c r="M778" s="662" t="str">
        <f aca="false">IF('ORÇ.GLOBAL P CAIXA'!K777="EXEC.","",IF('ORÇ.REPROG. P CAIXA'!M778&gt;0,'ORÇ.REPROG. P CAIXA'!M778,""))</f>
        <v/>
      </c>
      <c r="N778" s="663" t="str">
        <f aca="false">IF('ORÇ.GLOBAL P CAIXA'!K777="EXEC.","",IF('ORÇ.REPROG. P CAIXA'!N778&gt;0,'ORÇ.REPROG. P CAIXA'!N778,""))</f>
        <v/>
      </c>
      <c r="O778" s="166" t="str">
        <f aca="false">IF('ORÇ.GLOBAL P CAIXA'!$K777="EXEC.","",'ORÇ.REPROG. P CAIXA'!O778)</f>
        <v/>
      </c>
      <c r="P778" s="167"/>
      <c r="Q778" s="168" t="str">
        <f aca="false">IF(B778&gt;0,"ok","ocultar")</f>
        <v>ocultar</v>
      </c>
      <c r="R778" s="649"/>
      <c r="S778" s="649"/>
      <c r="T778" s="650"/>
      <c r="V778" s="88"/>
      <c r="W778" s="157" t="n">
        <f aca="false">IF(B778=0,W777,IF(ISNONTEXT(B778)=TRUE(),INT(B778),INT(LEFT(B778,FIND(".",B778)-1))))</f>
        <v>3</v>
      </c>
      <c r="X778" s="157" t="str">
        <f aca="false">IF(X779=1,1,IF(B778&lt;&gt;0,1,IF(C778&lt;&gt;0,1,IF(D778&lt;&gt;0,1,IF(E778&lt;&gt;0,1,"")))))</f>
        <v/>
      </c>
      <c r="Y778" s="157" t="str">
        <f aca="false">IF(W778=0," ",IF(W778&lt;&gt;W777,W778," "))</f>
        <v> </v>
      </c>
      <c r="Z778" s="88"/>
      <c r="AA778" s="75" t="n">
        <f aca="false">IF(W778&lt;&gt;Y778,(IF(N778=0,G778*(INFORMAÇÕES!$Q$69/INFORMAÇÕES!$Q$72),IF(N778="R",G778,0))),0)</f>
        <v>0</v>
      </c>
      <c r="AB778" s="75" t="n">
        <f aca="false">IF(W778&lt;&gt;Y778,(IF(N778=0,G778*(INFORMAÇÕES!$Q$70/INFORMAÇÕES!$Q$72),IF(N778="C",G778,0))),0)</f>
        <v>0</v>
      </c>
      <c r="AC778" s="75" t="n">
        <f aca="false">IF(W778&lt;&gt;Y778,(IF(N778=0,G778*INFORMAÇÕES!$U$115,IF(N778="CF",G778,0))),0)</f>
        <v>0</v>
      </c>
      <c r="AD778" s="75" t="n">
        <f aca="false">IF(W778&lt;&gt;Y778,(IF(N778=0,G778*INFORMAÇÕES!$U$116,IF(N778="O",G778,0))),0)</f>
        <v>0</v>
      </c>
      <c r="AE778" s="75" t="n">
        <f aca="false">IF(E778&lt;&gt;0,G778,0)</f>
        <v>0</v>
      </c>
      <c r="AF778" s="75" t="n">
        <f aca="false">IF(W778&lt;&gt;Y778,(IF(N778=0,J778*(INFORMAÇÕES!$Q$89/INFORMAÇÕES!$Q$92),IF(N778="R",J778,0))),0)</f>
        <v>0</v>
      </c>
      <c r="AG778" s="75" t="n">
        <f aca="false">IF(W778&lt;&gt;Y778,(IF(N778=0,J778*(INFORMAÇÕES!$Q$90/INFORMAÇÕES!$Q$92),IF(N778="C",J778,0))),0)</f>
        <v>0</v>
      </c>
      <c r="AH778" s="75" t="n">
        <f aca="false">IF(W778&lt;&gt;Y778,(IF(N778="",J778*INFORMAÇÕES!$U$115,IF(N778="CF",J778,0))),0)</f>
        <v>0</v>
      </c>
      <c r="AI778" s="75" t="n">
        <f aca="false">IF(W778&lt;&gt;Y778,(IF(N778="",J778*INFORMAÇÕES!$U$116,IF(N778="O",J778,0))),0)</f>
        <v>0</v>
      </c>
      <c r="AJ778" s="75" t="n">
        <f aca="false">IF(H778&lt;&gt;0,J778,0)</f>
        <v>0</v>
      </c>
      <c r="AK778" s="75" t="n">
        <f aca="false">IF(K778&lt;&gt;0,L778,0)</f>
        <v>0</v>
      </c>
    </row>
    <row r="779" s="174" customFormat="true" ht="14.25" hidden="false" customHeight="false" outlineLevel="0" collapsed="false">
      <c r="A779" s="159" t="n">
        <v>767</v>
      </c>
      <c r="B779" s="160" t="n">
        <f aca="false">IF('ORÇ.GLOBAL P CAIXA'!$K778="EXEC.",0,'ORÇ.REPROG. P CAIXA'!B779)</f>
        <v>0</v>
      </c>
      <c r="C779" s="161" t="n">
        <f aca="false">IF('ORÇ.GLOBAL P CAIXA'!$K778="EXEC.",0,'ORÇ.REPROG. P CAIXA'!C779)</f>
        <v>0</v>
      </c>
      <c r="D779" s="162" t="n">
        <f aca="false">IF('ORÇ.GLOBAL P CAIXA'!$K778="EXEC.",0,'ORÇ.REPROG. P CAIXA'!D779)</f>
        <v>0</v>
      </c>
      <c r="E779" s="163" t="n">
        <f aca="false">IF('ORÇ.GLOBAL P CAIXA'!$K778="EXEC.",0,'ORÇ.REPROG. P CAIXA'!E779)</f>
        <v>0</v>
      </c>
      <c r="F779" s="163" t="n">
        <f aca="false">IF('ORÇ.GLOBAL P CAIXA'!K778="EXEC.",0,IF('ORÇ.GLOBAL EMPRESA'!G778&gt;0,'ORÇ.GLOBAL EMPRESA'!G778,'ORÇ.GLOBAL P CAIXA'!F778))</f>
        <v>0</v>
      </c>
      <c r="G779" s="163" t="n">
        <f aca="false">IF(E779&lt;&gt;0,ROUND(E779*F779,2),IF(AE779=0,(SUMIF($W$13:$W$1012,B779,$AE$13:$AE$1012)),AE779))</f>
        <v>0</v>
      </c>
      <c r="H779" s="661" t="n">
        <f aca="false">IF('ORÇ.GLOBAL P CAIXA'!K778="EXEC.",0,'ORÇ.REPROG. P CAIXA'!H779)</f>
        <v>0</v>
      </c>
      <c r="I779" s="661" t="n">
        <f aca="false">IF('ORÇ.GLOBAL P CAIXA'!K778="EXEC.",0,'ORÇ.REPROG. P CAIXA'!I779)</f>
        <v>0</v>
      </c>
      <c r="J779" s="163" t="n">
        <f aca="false">IF(H779&lt;&gt;0,ROUND(H779*I779,2),IF(AJ779=0,(SUMIF($W$13:$W$1012,B779,$AJ$13:$AJ$1012)),AJ779))</f>
        <v>0</v>
      </c>
      <c r="K779" s="163" t="n">
        <f aca="false">H779-E779</f>
        <v>0</v>
      </c>
      <c r="L779" s="163" t="n">
        <f aca="false">J779-G779</f>
        <v>0</v>
      </c>
      <c r="M779" s="662" t="str">
        <f aca="false">IF('ORÇ.GLOBAL P CAIXA'!K778="EXEC.","",IF('ORÇ.REPROG. P CAIXA'!M779&gt;0,'ORÇ.REPROG. P CAIXA'!M779,""))</f>
        <v/>
      </c>
      <c r="N779" s="663" t="str">
        <f aca="false">IF('ORÇ.GLOBAL P CAIXA'!K778="EXEC.","",IF('ORÇ.REPROG. P CAIXA'!N779&gt;0,'ORÇ.REPROG. P CAIXA'!N779,""))</f>
        <v/>
      </c>
      <c r="O779" s="166" t="str">
        <f aca="false">IF('ORÇ.GLOBAL P CAIXA'!$K778="EXEC.","",'ORÇ.REPROG. P CAIXA'!O779)</f>
        <v/>
      </c>
      <c r="P779" s="167"/>
      <c r="Q779" s="168" t="str">
        <f aca="false">IF(B779&gt;0,"ok","ocultar")</f>
        <v>ocultar</v>
      </c>
      <c r="R779" s="649"/>
      <c r="S779" s="649"/>
      <c r="T779" s="650"/>
      <c r="V779" s="88"/>
      <c r="W779" s="157" t="n">
        <f aca="false">IF(B779=0,W778,IF(ISNONTEXT(B779)=TRUE(),INT(B779),INT(LEFT(B779,FIND(".",B779)-1))))</f>
        <v>3</v>
      </c>
      <c r="X779" s="157" t="str">
        <f aca="false">IF(X780=1,1,IF(B779&lt;&gt;0,1,IF(C779&lt;&gt;0,1,IF(D779&lt;&gt;0,1,IF(E779&lt;&gt;0,1,"")))))</f>
        <v/>
      </c>
      <c r="Y779" s="157" t="str">
        <f aca="false">IF(W779=0," ",IF(W779&lt;&gt;W778,W779," "))</f>
        <v> </v>
      </c>
      <c r="Z779" s="88"/>
      <c r="AA779" s="75" t="n">
        <f aca="false">IF(W779&lt;&gt;Y779,(IF(N779=0,G779*(INFORMAÇÕES!$Q$69/INFORMAÇÕES!$Q$72),IF(N779="R",G779,0))),0)</f>
        <v>0</v>
      </c>
      <c r="AB779" s="75" t="n">
        <f aca="false">IF(W779&lt;&gt;Y779,(IF(N779=0,G779*(INFORMAÇÕES!$Q$70/INFORMAÇÕES!$Q$72),IF(N779="C",G779,0))),0)</f>
        <v>0</v>
      </c>
      <c r="AC779" s="75" t="n">
        <f aca="false">IF(W779&lt;&gt;Y779,(IF(N779=0,G779*INFORMAÇÕES!$U$115,IF(N779="CF",G779,0))),0)</f>
        <v>0</v>
      </c>
      <c r="AD779" s="75" t="n">
        <f aca="false">IF(W779&lt;&gt;Y779,(IF(N779=0,G779*INFORMAÇÕES!$U$116,IF(N779="O",G779,0))),0)</f>
        <v>0</v>
      </c>
      <c r="AE779" s="75" t="n">
        <f aca="false">IF(E779&lt;&gt;0,G779,0)</f>
        <v>0</v>
      </c>
      <c r="AF779" s="75" t="n">
        <f aca="false">IF(W779&lt;&gt;Y779,(IF(N779=0,J779*(INFORMAÇÕES!$Q$89/INFORMAÇÕES!$Q$92),IF(N779="R",J779,0))),0)</f>
        <v>0</v>
      </c>
      <c r="AG779" s="75" t="n">
        <f aca="false">IF(W779&lt;&gt;Y779,(IF(N779=0,J779*(INFORMAÇÕES!$Q$90/INFORMAÇÕES!$Q$92),IF(N779="C",J779,0))),0)</f>
        <v>0</v>
      </c>
      <c r="AH779" s="75" t="n">
        <f aca="false">IF(W779&lt;&gt;Y779,(IF(N779="",J779*INFORMAÇÕES!$U$115,IF(N779="CF",J779,0))),0)</f>
        <v>0</v>
      </c>
      <c r="AI779" s="75" t="n">
        <f aca="false">IF(W779&lt;&gt;Y779,(IF(N779="",J779*INFORMAÇÕES!$U$116,IF(N779="O",J779,0))),0)</f>
        <v>0</v>
      </c>
      <c r="AJ779" s="75" t="n">
        <f aca="false">IF(H779&lt;&gt;0,J779,0)</f>
        <v>0</v>
      </c>
      <c r="AK779" s="75" t="n">
        <f aca="false">IF(K779&lt;&gt;0,L779,0)</f>
        <v>0</v>
      </c>
    </row>
    <row r="780" s="174" customFormat="true" ht="14.25" hidden="false" customHeight="false" outlineLevel="0" collapsed="false">
      <c r="A780" s="159" t="n">
        <v>768</v>
      </c>
      <c r="B780" s="160" t="n">
        <f aca="false">IF('ORÇ.GLOBAL P CAIXA'!$K779="EXEC.",0,'ORÇ.REPROG. P CAIXA'!B780)</f>
        <v>0</v>
      </c>
      <c r="C780" s="161" t="n">
        <f aca="false">IF('ORÇ.GLOBAL P CAIXA'!$K779="EXEC.",0,'ORÇ.REPROG. P CAIXA'!C780)</f>
        <v>0</v>
      </c>
      <c r="D780" s="162" t="n">
        <f aca="false">IF('ORÇ.GLOBAL P CAIXA'!$K779="EXEC.",0,'ORÇ.REPROG. P CAIXA'!D780)</f>
        <v>0</v>
      </c>
      <c r="E780" s="163" t="n">
        <f aca="false">IF('ORÇ.GLOBAL P CAIXA'!$K779="EXEC.",0,'ORÇ.REPROG. P CAIXA'!E780)</f>
        <v>0</v>
      </c>
      <c r="F780" s="163" t="n">
        <f aca="false">IF('ORÇ.GLOBAL P CAIXA'!K779="EXEC.",0,IF('ORÇ.GLOBAL EMPRESA'!G779&gt;0,'ORÇ.GLOBAL EMPRESA'!G779,'ORÇ.GLOBAL P CAIXA'!F779))</f>
        <v>0</v>
      </c>
      <c r="G780" s="163" t="n">
        <f aca="false">IF(E780&lt;&gt;0,ROUND(E780*F780,2),IF(AE780=0,(SUMIF($W$13:$W$1012,B780,$AE$13:$AE$1012)),AE780))</f>
        <v>0</v>
      </c>
      <c r="H780" s="661" t="n">
        <f aca="false">IF('ORÇ.GLOBAL P CAIXA'!K779="EXEC.",0,'ORÇ.REPROG. P CAIXA'!H780)</f>
        <v>0</v>
      </c>
      <c r="I780" s="661" t="n">
        <f aca="false">IF('ORÇ.GLOBAL P CAIXA'!K779="EXEC.",0,'ORÇ.REPROG. P CAIXA'!I780)</f>
        <v>0</v>
      </c>
      <c r="J780" s="163" t="n">
        <f aca="false">IF(H780&lt;&gt;0,ROUND(H780*I780,2),IF(AJ780=0,(SUMIF($W$13:$W$1012,B780,$AJ$13:$AJ$1012)),AJ780))</f>
        <v>0</v>
      </c>
      <c r="K780" s="163" t="n">
        <f aca="false">H780-E780</f>
        <v>0</v>
      </c>
      <c r="L780" s="163" t="n">
        <f aca="false">J780-G780</f>
        <v>0</v>
      </c>
      <c r="M780" s="662" t="str">
        <f aca="false">IF('ORÇ.GLOBAL P CAIXA'!K779="EXEC.","",IF('ORÇ.REPROG. P CAIXA'!M780&gt;0,'ORÇ.REPROG. P CAIXA'!M780,""))</f>
        <v/>
      </c>
      <c r="N780" s="663" t="str">
        <f aca="false">IF('ORÇ.GLOBAL P CAIXA'!K779="EXEC.","",IF('ORÇ.REPROG. P CAIXA'!N780&gt;0,'ORÇ.REPROG. P CAIXA'!N780,""))</f>
        <v/>
      </c>
      <c r="O780" s="166" t="str">
        <f aca="false">IF('ORÇ.GLOBAL P CAIXA'!$K779="EXEC.","",'ORÇ.REPROG. P CAIXA'!O780)</f>
        <v/>
      </c>
      <c r="P780" s="167"/>
      <c r="Q780" s="168" t="str">
        <f aca="false">IF(B780&gt;0,"ok","ocultar")</f>
        <v>ocultar</v>
      </c>
      <c r="R780" s="649"/>
      <c r="S780" s="649"/>
      <c r="T780" s="650"/>
      <c r="V780" s="88"/>
      <c r="W780" s="157" t="n">
        <f aca="false">IF(B780=0,W779,IF(ISNONTEXT(B780)=TRUE(),INT(B780),INT(LEFT(B780,FIND(".",B780)-1))))</f>
        <v>3</v>
      </c>
      <c r="X780" s="157" t="str">
        <f aca="false">IF(X781=1,1,IF(B780&lt;&gt;0,1,IF(C780&lt;&gt;0,1,IF(D780&lt;&gt;0,1,IF(E780&lt;&gt;0,1,"")))))</f>
        <v/>
      </c>
      <c r="Y780" s="157" t="str">
        <f aca="false">IF(W780=0," ",IF(W780&lt;&gt;W779,W780," "))</f>
        <v> </v>
      </c>
      <c r="Z780" s="88"/>
      <c r="AA780" s="75" t="n">
        <f aca="false">IF(W780&lt;&gt;Y780,(IF(N780=0,G780*(INFORMAÇÕES!$Q$69/INFORMAÇÕES!$Q$72),IF(N780="R",G780,0))),0)</f>
        <v>0</v>
      </c>
      <c r="AB780" s="75" t="n">
        <f aca="false">IF(W780&lt;&gt;Y780,(IF(N780=0,G780*(INFORMAÇÕES!$Q$70/INFORMAÇÕES!$Q$72),IF(N780="C",G780,0))),0)</f>
        <v>0</v>
      </c>
      <c r="AC780" s="75" t="n">
        <f aca="false">IF(W780&lt;&gt;Y780,(IF(N780=0,G780*INFORMAÇÕES!$U$115,IF(N780="CF",G780,0))),0)</f>
        <v>0</v>
      </c>
      <c r="AD780" s="75" t="n">
        <f aca="false">IF(W780&lt;&gt;Y780,(IF(N780=0,G780*INFORMAÇÕES!$U$116,IF(N780="O",G780,0))),0)</f>
        <v>0</v>
      </c>
      <c r="AE780" s="75" t="n">
        <f aca="false">IF(E780&lt;&gt;0,G780,0)</f>
        <v>0</v>
      </c>
      <c r="AF780" s="75" t="n">
        <f aca="false">IF(W780&lt;&gt;Y780,(IF(N780=0,J780*(INFORMAÇÕES!$Q$89/INFORMAÇÕES!$Q$92),IF(N780="R",J780,0))),0)</f>
        <v>0</v>
      </c>
      <c r="AG780" s="75" t="n">
        <f aca="false">IF(W780&lt;&gt;Y780,(IF(N780=0,J780*(INFORMAÇÕES!$Q$90/INFORMAÇÕES!$Q$92),IF(N780="C",J780,0))),0)</f>
        <v>0</v>
      </c>
      <c r="AH780" s="75" t="n">
        <f aca="false">IF(W780&lt;&gt;Y780,(IF(N780="",J780*INFORMAÇÕES!$U$115,IF(N780="CF",J780,0))),0)</f>
        <v>0</v>
      </c>
      <c r="AI780" s="75" t="n">
        <f aca="false">IF(W780&lt;&gt;Y780,(IF(N780="",J780*INFORMAÇÕES!$U$116,IF(N780="O",J780,0))),0)</f>
        <v>0</v>
      </c>
      <c r="AJ780" s="75" t="n">
        <f aca="false">IF(H780&lt;&gt;0,J780,0)</f>
        <v>0</v>
      </c>
      <c r="AK780" s="75" t="n">
        <f aca="false">IF(K780&lt;&gt;0,L780,0)</f>
        <v>0</v>
      </c>
    </row>
    <row r="781" s="174" customFormat="true" ht="14.25" hidden="false" customHeight="false" outlineLevel="0" collapsed="false">
      <c r="A781" s="159" t="n">
        <v>769</v>
      </c>
      <c r="B781" s="160" t="n">
        <f aca="false">IF('ORÇ.GLOBAL P CAIXA'!$K780="EXEC.",0,'ORÇ.REPROG. P CAIXA'!B781)</f>
        <v>0</v>
      </c>
      <c r="C781" s="161" t="n">
        <f aca="false">IF('ORÇ.GLOBAL P CAIXA'!$K780="EXEC.",0,'ORÇ.REPROG. P CAIXA'!C781)</f>
        <v>0</v>
      </c>
      <c r="D781" s="162" t="n">
        <f aca="false">IF('ORÇ.GLOBAL P CAIXA'!$K780="EXEC.",0,'ORÇ.REPROG. P CAIXA'!D781)</f>
        <v>0</v>
      </c>
      <c r="E781" s="163" t="n">
        <f aca="false">IF('ORÇ.GLOBAL P CAIXA'!$K780="EXEC.",0,'ORÇ.REPROG. P CAIXA'!E781)</f>
        <v>0</v>
      </c>
      <c r="F781" s="163" t="n">
        <f aca="false">IF('ORÇ.GLOBAL P CAIXA'!K780="EXEC.",0,IF('ORÇ.GLOBAL EMPRESA'!G780&gt;0,'ORÇ.GLOBAL EMPRESA'!G780,'ORÇ.GLOBAL P CAIXA'!F780))</f>
        <v>0</v>
      </c>
      <c r="G781" s="163" t="n">
        <f aca="false">IF(E781&lt;&gt;0,ROUND(E781*F781,2),IF(AE781=0,(SUMIF($W$13:$W$1012,B781,$AE$13:$AE$1012)),AE781))</f>
        <v>0</v>
      </c>
      <c r="H781" s="661" t="n">
        <f aca="false">IF('ORÇ.GLOBAL P CAIXA'!K780="EXEC.",0,'ORÇ.REPROG. P CAIXA'!H781)</f>
        <v>0</v>
      </c>
      <c r="I781" s="661" t="n">
        <f aca="false">IF('ORÇ.GLOBAL P CAIXA'!K780="EXEC.",0,'ORÇ.REPROG. P CAIXA'!I781)</f>
        <v>0</v>
      </c>
      <c r="J781" s="163" t="n">
        <f aca="false">IF(H781&lt;&gt;0,ROUND(H781*I781,2),IF(AJ781=0,(SUMIF($W$13:$W$1012,B781,$AJ$13:$AJ$1012)),AJ781))</f>
        <v>0</v>
      </c>
      <c r="K781" s="163" t="n">
        <f aca="false">H781-E781</f>
        <v>0</v>
      </c>
      <c r="L781" s="163" t="n">
        <f aca="false">J781-G781</f>
        <v>0</v>
      </c>
      <c r="M781" s="662" t="str">
        <f aca="false">IF('ORÇ.GLOBAL P CAIXA'!K780="EXEC.","",IF('ORÇ.REPROG. P CAIXA'!M781&gt;0,'ORÇ.REPROG. P CAIXA'!M781,""))</f>
        <v/>
      </c>
      <c r="N781" s="663" t="str">
        <f aca="false">IF('ORÇ.GLOBAL P CAIXA'!K780="EXEC.","",IF('ORÇ.REPROG. P CAIXA'!N781&gt;0,'ORÇ.REPROG. P CAIXA'!N781,""))</f>
        <v/>
      </c>
      <c r="O781" s="166" t="str">
        <f aca="false">IF('ORÇ.GLOBAL P CAIXA'!$K780="EXEC.","",'ORÇ.REPROG. P CAIXA'!O781)</f>
        <v/>
      </c>
      <c r="P781" s="167"/>
      <c r="Q781" s="168" t="str">
        <f aca="false">IF(B781&gt;0,"ok","ocultar")</f>
        <v>ocultar</v>
      </c>
      <c r="R781" s="649"/>
      <c r="S781" s="649"/>
      <c r="T781" s="650"/>
      <c r="V781" s="88"/>
      <c r="W781" s="157" t="n">
        <f aca="false">IF(B781=0,W780,IF(ISNONTEXT(B781)=TRUE(),INT(B781),INT(LEFT(B781,FIND(".",B781)-1))))</f>
        <v>3</v>
      </c>
      <c r="X781" s="157" t="str">
        <f aca="false">IF(X782=1,1,IF(B781&lt;&gt;0,1,IF(C781&lt;&gt;0,1,IF(D781&lt;&gt;0,1,IF(E781&lt;&gt;0,1,"")))))</f>
        <v/>
      </c>
      <c r="Y781" s="157" t="str">
        <f aca="false">IF(W781=0," ",IF(W781&lt;&gt;W780,W781," "))</f>
        <v> </v>
      </c>
      <c r="Z781" s="88"/>
      <c r="AA781" s="75" t="n">
        <f aca="false">IF(W781&lt;&gt;Y781,(IF(N781=0,G781*(INFORMAÇÕES!$Q$69/INFORMAÇÕES!$Q$72),IF(N781="R",G781,0))),0)</f>
        <v>0</v>
      </c>
      <c r="AB781" s="75" t="n">
        <f aca="false">IF(W781&lt;&gt;Y781,(IF(N781=0,G781*(INFORMAÇÕES!$Q$70/INFORMAÇÕES!$Q$72),IF(N781="C",G781,0))),0)</f>
        <v>0</v>
      </c>
      <c r="AC781" s="75" t="n">
        <f aca="false">IF(W781&lt;&gt;Y781,(IF(N781=0,G781*INFORMAÇÕES!$U$115,IF(N781="CF",G781,0))),0)</f>
        <v>0</v>
      </c>
      <c r="AD781" s="75" t="n">
        <f aca="false">IF(W781&lt;&gt;Y781,(IF(N781=0,G781*INFORMAÇÕES!$U$116,IF(N781="O",G781,0))),0)</f>
        <v>0</v>
      </c>
      <c r="AE781" s="75" t="n">
        <f aca="false">IF(E781&lt;&gt;0,G781,0)</f>
        <v>0</v>
      </c>
      <c r="AF781" s="75" t="n">
        <f aca="false">IF(W781&lt;&gt;Y781,(IF(N781=0,J781*(INFORMAÇÕES!$Q$89/INFORMAÇÕES!$Q$92),IF(N781="R",J781,0))),0)</f>
        <v>0</v>
      </c>
      <c r="AG781" s="75" t="n">
        <f aca="false">IF(W781&lt;&gt;Y781,(IF(N781=0,J781*(INFORMAÇÕES!$Q$90/INFORMAÇÕES!$Q$92),IF(N781="C",J781,0))),0)</f>
        <v>0</v>
      </c>
      <c r="AH781" s="75" t="n">
        <f aca="false">IF(W781&lt;&gt;Y781,(IF(N781="",J781*INFORMAÇÕES!$U$115,IF(N781="CF",J781,0))),0)</f>
        <v>0</v>
      </c>
      <c r="AI781" s="75" t="n">
        <f aca="false">IF(W781&lt;&gt;Y781,(IF(N781="",J781*INFORMAÇÕES!$U$116,IF(N781="O",J781,0))),0)</f>
        <v>0</v>
      </c>
      <c r="AJ781" s="75" t="n">
        <f aca="false">IF(H781&lt;&gt;0,J781,0)</f>
        <v>0</v>
      </c>
      <c r="AK781" s="75" t="n">
        <f aca="false">IF(K781&lt;&gt;0,L781,0)</f>
        <v>0</v>
      </c>
    </row>
    <row r="782" s="174" customFormat="true" ht="14.25" hidden="false" customHeight="false" outlineLevel="0" collapsed="false">
      <c r="A782" s="159" t="n">
        <v>770</v>
      </c>
      <c r="B782" s="160" t="n">
        <f aca="false">IF('ORÇ.GLOBAL P CAIXA'!$K781="EXEC.",0,'ORÇ.REPROG. P CAIXA'!B782)</f>
        <v>0</v>
      </c>
      <c r="C782" s="161" t="n">
        <f aca="false">IF('ORÇ.GLOBAL P CAIXA'!$K781="EXEC.",0,'ORÇ.REPROG. P CAIXA'!C782)</f>
        <v>0</v>
      </c>
      <c r="D782" s="162" t="n">
        <f aca="false">IF('ORÇ.GLOBAL P CAIXA'!$K781="EXEC.",0,'ORÇ.REPROG. P CAIXA'!D782)</f>
        <v>0</v>
      </c>
      <c r="E782" s="163" t="n">
        <f aca="false">IF('ORÇ.GLOBAL P CAIXA'!$K781="EXEC.",0,'ORÇ.REPROG. P CAIXA'!E782)</f>
        <v>0</v>
      </c>
      <c r="F782" s="163" t="n">
        <f aca="false">IF('ORÇ.GLOBAL P CAIXA'!K781="EXEC.",0,IF('ORÇ.GLOBAL EMPRESA'!G781&gt;0,'ORÇ.GLOBAL EMPRESA'!G781,'ORÇ.GLOBAL P CAIXA'!F781))</f>
        <v>0</v>
      </c>
      <c r="G782" s="163" t="n">
        <f aca="false">IF(E782&lt;&gt;0,ROUND(E782*F782,2),IF(AE782=0,(SUMIF($W$13:$W$1012,B782,$AE$13:$AE$1012)),AE782))</f>
        <v>0</v>
      </c>
      <c r="H782" s="661" t="n">
        <f aca="false">IF('ORÇ.GLOBAL P CAIXA'!K781="EXEC.",0,'ORÇ.REPROG. P CAIXA'!H782)</f>
        <v>0</v>
      </c>
      <c r="I782" s="661" t="n">
        <f aca="false">IF('ORÇ.GLOBAL P CAIXA'!K781="EXEC.",0,'ORÇ.REPROG. P CAIXA'!I782)</f>
        <v>0</v>
      </c>
      <c r="J782" s="163" t="n">
        <f aca="false">IF(H782&lt;&gt;0,ROUND(H782*I782,2),IF(AJ782=0,(SUMIF($W$13:$W$1012,B782,$AJ$13:$AJ$1012)),AJ782))</f>
        <v>0</v>
      </c>
      <c r="K782" s="163" t="n">
        <f aca="false">H782-E782</f>
        <v>0</v>
      </c>
      <c r="L782" s="163" t="n">
        <f aca="false">J782-G782</f>
        <v>0</v>
      </c>
      <c r="M782" s="662" t="str">
        <f aca="false">IF('ORÇ.GLOBAL P CAIXA'!K781="EXEC.","",IF('ORÇ.REPROG. P CAIXA'!M782&gt;0,'ORÇ.REPROG. P CAIXA'!M782,""))</f>
        <v/>
      </c>
      <c r="N782" s="663" t="str">
        <f aca="false">IF('ORÇ.GLOBAL P CAIXA'!K781="EXEC.","",IF('ORÇ.REPROG. P CAIXA'!N782&gt;0,'ORÇ.REPROG. P CAIXA'!N782,""))</f>
        <v/>
      </c>
      <c r="O782" s="166" t="str">
        <f aca="false">IF('ORÇ.GLOBAL P CAIXA'!$K781="EXEC.","",'ORÇ.REPROG. P CAIXA'!O782)</f>
        <v/>
      </c>
      <c r="P782" s="167"/>
      <c r="Q782" s="168" t="str">
        <f aca="false">IF(B782&gt;0,"ok","ocultar")</f>
        <v>ocultar</v>
      </c>
      <c r="R782" s="649"/>
      <c r="S782" s="649"/>
      <c r="T782" s="650"/>
      <c r="V782" s="88"/>
      <c r="W782" s="157" t="n">
        <f aca="false">IF(B782=0,W781,IF(ISNONTEXT(B782)=TRUE(),INT(B782),INT(LEFT(B782,FIND(".",B782)-1))))</f>
        <v>3</v>
      </c>
      <c r="X782" s="157" t="str">
        <f aca="false">IF(X783=1,1,IF(B782&lt;&gt;0,1,IF(C782&lt;&gt;0,1,IF(D782&lt;&gt;0,1,IF(E782&lt;&gt;0,1,"")))))</f>
        <v/>
      </c>
      <c r="Y782" s="157" t="str">
        <f aca="false">IF(W782=0," ",IF(W782&lt;&gt;W781,W782," "))</f>
        <v> </v>
      </c>
      <c r="Z782" s="88"/>
      <c r="AA782" s="75" t="n">
        <f aca="false">IF(W782&lt;&gt;Y782,(IF(N782=0,G782*(INFORMAÇÕES!$Q$69/INFORMAÇÕES!$Q$72),IF(N782="R",G782,0))),0)</f>
        <v>0</v>
      </c>
      <c r="AB782" s="75" t="n">
        <f aca="false">IF(W782&lt;&gt;Y782,(IF(N782=0,G782*(INFORMAÇÕES!$Q$70/INFORMAÇÕES!$Q$72),IF(N782="C",G782,0))),0)</f>
        <v>0</v>
      </c>
      <c r="AC782" s="75" t="n">
        <f aca="false">IF(W782&lt;&gt;Y782,(IF(N782=0,G782*INFORMAÇÕES!$U$115,IF(N782="CF",G782,0))),0)</f>
        <v>0</v>
      </c>
      <c r="AD782" s="75" t="n">
        <f aca="false">IF(W782&lt;&gt;Y782,(IF(N782=0,G782*INFORMAÇÕES!$U$116,IF(N782="O",G782,0))),0)</f>
        <v>0</v>
      </c>
      <c r="AE782" s="75" t="n">
        <f aca="false">IF(E782&lt;&gt;0,G782,0)</f>
        <v>0</v>
      </c>
      <c r="AF782" s="75" t="n">
        <f aca="false">IF(W782&lt;&gt;Y782,(IF(N782=0,J782*(INFORMAÇÕES!$Q$89/INFORMAÇÕES!$Q$92),IF(N782="R",J782,0))),0)</f>
        <v>0</v>
      </c>
      <c r="AG782" s="75" t="n">
        <f aca="false">IF(W782&lt;&gt;Y782,(IF(N782=0,J782*(INFORMAÇÕES!$Q$90/INFORMAÇÕES!$Q$92),IF(N782="C",J782,0))),0)</f>
        <v>0</v>
      </c>
      <c r="AH782" s="75" t="n">
        <f aca="false">IF(W782&lt;&gt;Y782,(IF(N782="",J782*INFORMAÇÕES!$U$115,IF(N782="CF",J782,0))),0)</f>
        <v>0</v>
      </c>
      <c r="AI782" s="75" t="n">
        <f aca="false">IF(W782&lt;&gt;Y782,(IF(N782="",J782*INFORMAÇÕES!$U$116,IF(N782="O",J782,0))),0)</f>
        <v>0</v>
      </c>
      <c r="AJ782" s="75" t="n">
        <f aca="false">IF(H782&lt;&gt;0,J782,0)</f>
        <v>0</v>
      </c>
      <c r="AK782" s="75" t="n">
        <f aca="false">IF(K782&lt;&gt;0,L782,0)</f>
        <v>0</v>
      </c>
    </row>
    <row r="783" s="174" customFormat="true" ht="14.25" hidden="false" customHeight="false" outlineLevel="0" collapsed="false">
      <c r="A783" s="159" t="n">
        <v>771</v>
      </c>
      <c r="B783" s="160" t="n">
        <f aca="false">IF('ORÇ.GLOBAL P CAIXA'!$K782="EXEC.",0,'ORÇ.REPROG. P CAIXA'!B783)</f>
        <v>0</v>
      </c>
      <c r="C783" s="161" t="n">
        <f aca="false">IF('ORÇ.GLOBAL P CAIXA'!$K782="EXEC.",0,'ORÇ.REPROG. P CAIXA'!C783)</f>
        <v>0</v>
      </c>
      <c r="D783" s="162" t="n">
        <f aca="false">IF('ORÇ.GLOBAL P CAIXA'!$K782="EXEC.",0,'ORÇ.REPROG. P CAIXA'!D783)</f>
        <v>0</v>
      </c>
      <c r="E783" s="163" t="n">
        <f aca="false">IF('ORÇ.GLOBAL P CAIXA'!$K782="EXEC.",0,'ORÇ.REPROG. P CAIXA'!E783)</f>
        <v>0</v>
      </c>
      <c r="F783" s="163" t="n">
        <f aca="false">IF('ORÇ.GLOBAL P CAIXA'!K782="EXEC.",0,IF('ORÇ.GLOBAL EMPRESA'!G782&gt;0,'ORÇ.GLOBAL EMPRESA'!G782,'ORÇ.GLOBAL P CAIXA'!F782))</f>
        <v>0</v>
      </c>
      <c r="G783" s="163" t="n">
        <f aca="false">IF(E783&lt;&gt;0,ROUND(E783*F783,2),IF(AE783=0,(SUMIF($W$13:$W$1012,B783,$AE$13:$AE$1012)),AE783))</f>
        <v>0</v>
      </c>
      <c r="H783" s="661" t="n">
        <f aca="false">IF('ORÇ.GLOBAL P CAIXA'!K782="EXEC.",0,'ORÇ.REPROG. P CAIXA'!H783)</f>
        <v>0</v>
      </c>
      <c r="I783" s="661" t="n">
        <f aca="false">IF('ORÇ.GLOBAL P CAIXA'!K782="EXEC.",0,'ORÇ.REPROG. P CAIXA'!I783)</f>
        <v>0</v>
      </c>
      <c r="J783" s="163" t="n">
        <f aca="false">IF(H783&lt;&gt;0,ROUND(H783*I783,2),IF(AJ783=0,(SUMIF($W$13:$W$1012,B783,$AJ$13:$AJ$1012)),AJ783))</f>
        <v>0</v>
      </c>
      <c r="K783" s="163" t="n">
        <f aca="false">H783-E783</f>
        <v>0</v>
      </c>
      <c r="L783" s="163" t="n">
        <f aca="false">J783-G783</f>
        <v>0</v>
      </c>
      <c r="M783" s="662" t="str">
        <f aca="false">IF('ORÇ.GLOBAL P CAIXA'!K782="EXEC.","",IF('ORÇ.REPROG. P CAIXA'!M783&gt;0,'ORÇ.REPROG. P CAIXA'!M783,""))</f>
        <v/>
      </c>
      <c r="N783" s="663" t="str">
        <f aca="false">IF('ORÇ.GLOBAL P CAIXA'!K782="EXEC.","",IF('ORÇ.REPROG. P CAIXA'!N783&gt;0,'ORÇ.REPROG. P CAIXA'!N783,""))</f>
        <v/>
      </c>
      <c r="O783" s="166" t="str">
        <f aca="false">IF('ORÇ.GLOBAL P CAIXA'!$K782="EXEC.","",'ORÇ.REPROG. P CAIXA'!O783)</f>
        <v/>
      </c>
      <c r="P783" s="167"/>
      <c r="Q783" s="168" t="str">
        <f aca="false">IF(B783&gt;0,"ok","ocultar")</f>
        <v>ocultar</v>
      </c>
      <c r="R783" s="649"/>
      <c r="S783" s="649"/>
      <c r="T783" s="650"/>
      <c r="V783" s="88"/>
      <c r="W783" s="157" t="n">
        <f aca="false">IF(B783=0,W782,IF(ISNONTEXT(B783)=TRUE(),INT(B783),INT(LEFT(B783,FIND(".",B783)-1))))</f>
        <v>3</v>
      </c>
      <c r="X783" s="157" t="str">
        <f aca="false">IF(X784=1,1,IF(B783&lt;&gt;0,1,IF(C783&lt;&gt;0,1,IF(D783&lt;&gt;0,1,IF(E783&lt;&gt;0,1,"")))))</f>
        <v/>
      </c>
      <c r="Y783" s="157" t="str">
        <f aca="false">IF(W783=0," ",IF(W783&lt;&gt;W782,W783," "))</f>
        <v> </v>
      </c>
      <c r="Z783" s="88"/>
      <c r="AA783" s="75" t="n">
        <f aca="false">IF(W783&lt;&gt;Y783,(IF(N783=0,G783*(INFORMAÇÕES!$Q$69/INFORMAÇÕES!$Q$72),IF(N783="R",G783,0))),0)</f>
        <v>0</v>
      </c>
      <c r="AB783" s="75" t="n">
        <f aca="false">IF(W783&lt;&gt;Y783,(IF(N783=0,G783*(INFORMAÇÕES!$Q$70/INFORMAÇÕES!$Q$72),IF(N783="C",G783,0))),0)</f>
        <v>0</v>
      </c>
      <c r="AC783" s="75" t="n">
        <f aca="false">IF(W783&lt;&gt;Y783,(IF(N783=0,G783*INFORMAÇÕES!$U$115,IF(N783="CF",G783,0))),0)</f>
        <v>0</v>
      </c>
      <c r="AD783" s="75" t="n">
        <f aca="false">IF(W783&lt;&gt;Y783,(IF(N783=0,G783*INFORMAÇÕES!$U$116,IF(N783="O",G783,0))),0)</f>
        <v>0</v>
      </c>
      <c r="AE783" s="75" t="n">
        <f aca="false">IF(E783&lt;&gt;0,G783,0)</f>
        <v>0</v>
      </c>
      <c r="AF783" s="75" t="n">
        <f aca="false">IF(W783&lt;&gt;Y783,(IF(N783=0,J783*(INFORMAÇÕES!$Q$89/INFORMAÇÕES!$Q$92),IF(N783="R",J783,0))),0)</f>
        <v>0</v>
      </c>
      <c r="AG783" s="75" t="n">
        <f aca="false">IF(W783&lt;&gt;Y783,(IF(N783=0,J783*(INFORMAÇÕES!$Q$90/INFORMAÇÕES!$Q$92),IF(N783="C",J783,0))),0)</f>
        <v>0</v>
      </c>
      <c r="AH783" s="75" t="n">
        <f aca="false">IF(W783&lt;&gt;Y783,(IF(N783="",J783*INFORMAÇÕES!$U$115,IF(N783="CF",J783,0))),0)</f>
        <v>0</v>
      </c>
      <c r="AI783" s="75" t="n">
        <f aca="false">IF(W783&lt;&gt;Y783,(IF(N783="",J783*INFORMAÇÕES!$U$116,IF(N783="O",J783,0))),0)</f>
        <v>0</v>
      </c>
      <c r="AJ783" s="75" t="n">
        <f aca="false">IF(H783&lt;&gt;0,J783,0)</f>
        <v>0</v>
      </c>
      <c r="AK783" s="75" t="n">
        <f aca="false">IF(K783&lt;&gt;0,L783,0)</f>
        <v>0</v>
      </c>
    </row>
    <row r="784" s="174" customFormat="true" ht="14.25" hidden="false" customHeight="false" outlineLevel="0" collapsed="false">
      <c r="A784" s="159" t="n">
        <v>772</v>
      </c>
      <c r="B784" s="160" t="n">
        <f aca="false">IF('ORÇ.GLOBAL P CAIXA'!$K783="EXEC.",0,'ORÇ.REPROG. P CAIXA'!B784)</f>
        <v>0</v>
      </c>
      <c r="C784" s="161" t="n">
        <f aca="false">IF('ORÇ.GLOBAL P CAIXA'!$K783="EXEC.",0,'ORÇ.REPROG. P CAIXA'!C784)</f>
        <v>0</v>
      </c>
      <c r="D784" s="162" t="n">
        <f aca="false">IF('ORÇ.GLOBAL P CAIXA'!$K783="EXEC.",0,'ORÇ.REPROG. P CAIXA'!D784)</f>
        <v>0</v>
      </c>
      <c r="E784" s="163" t="n">
        <f aca="false">IF('ORÇ.GLOBAL P CAIXA'!$K783="EXEC.",0,'ORÇ.REPROG. P CAIXA'!E784)</f>
        <v>0</v>
      </c>
      <c r="F784" s="163" t="n">
        <f aca="false">IF('ORÇ.GLOBAL P CAIXA'!K783="EXEC.",0,IF('ORÇ.GLOBAL EMPRESA'!G783&gt;0,'ORÇ.GLOBAL EMPRESA'!G783,'ORÇ.GLOBAL P CAIXA'!F783))</f>
        <v>0</v>
      </c>
      <c r="G784" s="163" t="n">
        <f aca="false">IF(E784&lt;&gt;0,ROUND(E784*F784,2),IF(AE784=0,(SUMIF($W$13:$W$1012,B784,$AE$13:$AE$1012)),AE784))</f>
        <v>0</v>
      </c>
      <c r="H784" s="661" t="n">
        <f aca="false">IF('ORÇ.GLOBAL P CAIXA'!K783="EXEC.",0,'ORÇ.REPROG. P CAIXA'!H784)</f>
        <v>0</v>
      </c>
      <c r="I784" s="661" t="n">
        <f aca="false">IF('ORÇ.GLOBAL P CAIXA'!K783="EXEC.",0,'ORÇ.REPROG. P CAIXA'!I784)</f>
        <v>0</v>
      </c>
      <c r="J784" s="163" t="n">
        <f aca="false">IF(H784&lt;&gt;0,ROUND(H784*I784,2),IF(AJ784=0,(SUMIF($W$13:$W$1012,B784,$AJ$13:$AJ$1012)),AJ784))</f>
        <v>0</v>
      </c>
      <c r="K784" s="163" t="n">
        <f aca="false">H784-E784</f>
        <v>0</v>
      </c>
      <c r="L784" s="163" t="n">
        <f aca="false">J784-G784</f>
        <v>0</v>
      </c>
      <c r="M784" s="662" t="str">
        <f aca="false">IF('ORÇ.GLOBAL P CAIXA'!K783="EXEC.","",IF('ORÇ.REPROG. P CAIXA'!M784&gt;0,'ORÇ.REPROG. P CAIXA'!M784,""))</f>
        <v/>
      </c>
      <c r="N784" s="663" t="str">
        <f aca="false">IF('ORÇ.GLOBAL P CAIXA'!K783="EXEC.","",IF('ORÇ.REPROG. P CAIXA'!N784&gt;0,'ORÇ.REPROG. P CAIXA'!N784,""))</f>
        <v/>
      </c>
      <c r="O784" s="166" t="str">
        <f aca="false">IF('ORÇ.GLOBAL P CAIXA'!$K783="EXEC.","",'ORÇ.REPROG. P CAIXA'!O784)</f>
        <v/>
      </c>
      <c r="P784" s="167"/>
      <c r="Q784" s="168" t="str">
        <f aca="false">IF(B784&gt;0,"ok","ocultar")</f>
        <v>ocultar</v>
      </c>
      <c r="R784" s="649"/>
      <c r="S784" s="649"/>
      <c r="T784" s="650"/>
      <c r="V784" s="88"/>
      <c r="W784" s="157" t="n">
        <f aca="false">IF(B784=0,W783,IF(ISNONTEXT(B784)=TRUE(),INT(B784),INT(LEFT(B784,FIND(".",B784)-1))))</f>
        <v>3</v>
      </c>
      <c r="X784" s="157" t="str">
        <f aca="false">IF(X785=1,1,IF(B784&lt;&gt;0,1,IF(C784&lt;&gt;0,1,IF(D784&lt;&gt;0,1,IF(E784&lt;&gt;0,1,"")))))</f>
        <v/>
      </c>
      <c r="Y784" s="157" t="str">
        <f aca="false">IF(W784=0," ",IF(W784&lt;&gt;W783,W784," "))</f>
        <v> </v>
      </c>
      <c r="Z784" s="88"/>
      <c r="AA784" s="75" t="n">
        <f aca="false">IF(W784&lt;&gt;Y784,(IF(N784=0,G784*(INFORMAÇÕES!$Q$69/INFORMAÇÕES!$Q$72),IF(N784="R",G784,0))),0)</f>
        <v>0</v>
      </c>
      <c r="AB784" s="75" t="n">
        <f aca="false">IF(W784&lt;&gt;Y784,(IF(N784=0,G784*(INFORMAÇÕES!$Q$70/INFORMAÇÕES!$Q$72),IF(N784="C",G784,0))),0)</f>
        <v>0</v>
      </c>
      <c r="AC784" s="75" t="n">
        <f aca="false">IF(W784&lt;&gt;Y784,(IF(N784=0,G784*INFORMAÇÕES!$U$115,IF(N784="CF",G784,0))),0)</f>
        <v>0</v>
      </c>
      <c r="AD784" s="75" t="n">
        <f aca="false">IF(W784&lt;&gt;Y784,(IF(N784=0,G784*INFORMAÇÕES!$U$116,IF(N784="O",G784,0))),0)</f>
        <v>0</v>
      </c>
      <c r="AE784" s="75" t="n">
        <f aca="false">IF(E784&lt;&gt;0,G784,0)</f>
        <v>0</v>
      </c>
      <c r="AF784" s="75" t="n">
        <f aca="false">IF(W784&lt;&gt;Y784,(IF(N784=0,J784*(INFORMAÇÕES!$Q$89/INFORMAÇÕES!$Q$92),IF(N784="R",J784,0))),0)</f>
        <v>0</v>
      </c>
      <c r="AG784" s="75" t="n">
        <f aca="false">IF(W784&lt;&gt;Y784,(IF(N784=0,J784*(INFORMAÇÕES!$Q$90/INFORMAÇÕES!$Q$92),IF(N784="C",J784,0))),0)</f>
        <v>0</v>
      </c>
      <c r="AH784" s="75" t="n">
        <f aca="false">IF(W784&lt;&gt;Y784,(IF(N784="",J784*INFORMAÇÕES!$U$115,IF(N784="CF",J784,0))),0)</f>
        <v>0</v>
      </c>
      <c r="AI784" s="75" t="n">
        <f aca="false">IF(W784&lt;&gt;Y784,(IF(N784="",J784*INFORMAÇÕES!$U$116,IF(N784="O",J784,0))),0)</f>
        <v>0</v>
      </c>
      <c r="AJ784" s="75" t="n">
        <f aca="false">IF(H784&lt;&gt;0,J784,0)</f>
        <v>0</v>
      </c>
      <c r="AK784" s="75" t="n">
        <f aca="false">IF(K784&lt;&gt;0,L784,0)</f>
        <v>0</v>
      </c>
    </row>
    <row r="785" s="174" customFormat="true" ht="14.25" hidden="false" customHeight="false" outlineLevel="0" collapsed="false">
      <c r="A785" s="159" t="n">
        <v>773</v>
      </c>
      <c r="B785" s="160" t="n">
        <f aca="false">IF('ORÇ.GLOBAL P CAIXA'!$K784="EXEC.",0,'ORÇ.REPROG. P CAIXA'!B785)</f>
        <v>0</v>
      </c>
      <c r="C785" s="161" t="n">
        <f aca="false">IF('ORÇ.GLOBAL P CAIXA'!$K784="EXEC.",0,'ORÇ.REPROG. P CAIXA'!C785)</f>
        <v>0</v>
      </c>
      <c r="D785" s="162" t="n">
        <f aca="false">IF('ORÇ.GLOBAL P CAIXA'!$K784="EXEC.",0,'ORÇ.REPROG. P CAIXA'!D785)</f>
        <v>0</v>
      </c>
      <c r="E785" s="163" t="n">
        <f aca="false">IF('ORÇ.GLOBAL P CAIXA'!$K784="EXEC.",0,'ORÇ.REPROG. P CAIXA'!E785)</f>
        <v>0</v>
      </c>
      <c r="F785" s="163" t="n">
        <f aca="false">IF('ORÇ.GLOBAL P CAIXA'!K784="EXEC.",0,IF('ORÇ.GLOBAL EMPRESA'!G784&gt;0,'ORÇ.GLOBAL EMPRESA'!G784,'ORÇ.GLOBAL P CAIXA'!F784))</f>
        <v>0</v>
      </c>
      <c r="G785" s="163" t="n">
        <f aca="false">IF(E785&lt;&gt;0,ROUND(E785*F785,2),IF(AE785=0,(SUMIF($W$13:$W$1012,B785,$AE$13:$AE$1012)),AE785))</f>
        <v>0</v>
      </c>
      <c r="H785" s="661" t="n">
        <f aca="false">IF('ORÇ.GLOBAL P CAIXA'!K784="EXEC.",0,'ORÇ.REPROG. P CAIXA'!H785)</f>
        <v>0</v>
      </c>
      <c r="I785" s="661" t="n">
        <f aca="false">IF('ORÇ.GLOBAL P CAIXA'!K784="EXEC.",0,'ORÇ.REPROG. P CAIXA'!I785)</f>
        <v>0</v>
      </c>
      <c r="J785" s="163" t="n">
        <f aca="false">IF(H785&lt;&gt;0,ROUND(H785*I785,2),IF(AJ785=0,(SUMIF($W$13:$W$1012,B785,$AJ$13:$AJ$1012)),AJ785))</f>
        <v>0</v>
      </c>
      <c r="K785" s="163" t="n">
        <f aca="false">H785-E785</f>
        <v>0</v>
      </c>
      <c r="L785" s="163" t="n">
        <f aca="false">J785-G785</f>
        <v>0</v>
      </c>
      <c r="M785" s="662" t="str">
        <f aca="false">IF('ORÇ.GLOBAL P CAIXA'!K784="EXEC.","",IF('ORÇ.REPROG. P CAIXA'!M785&gt;0,'ORÇ.REPROG. P CAIXA'!M785,""))</f>
        <v/>
      </c>
      <c r="N785" s="663" t="str">
        <f aca="false">IF('ORÇ.GLOBAL P CAIXA'!K784="EXEC.","",IF('ORÇ.REPROG. P CAIXA'!N785&gt;0,'ORÇ.REPROG. P CAIXA'!N785,""))</f>
        <v/>
      </c>
      <c r="O785" s="166" t="str">
        <f aca="false">IF('ORÇ.GLOBAL P CAIXA'!$K784="EXEC.","",'ORÇ.REPROG. P CAIXA'!O785)</f>
        <v/>
      </c>
      <c r="P785" s="167"/>
      <c r="Q785" s="168" t="str">
        <f aca="false">IF(B785&gt;0,"ok","ocultar")</f>
        <v>ocultar</v>
      </c>
      <c r="R785" s="649"/>
      <c r="S785" s="649"/>
      <c r="T785" s="650"/>
      <c r="V785" s="88"/>
      <c r="W785" s="157" t="n">
        <f aca="false">IF(B785=0,W784,IF(ISNONTEXT(B785)=TRUE(),INT(B785),INT(LEFT(B785,FIND(".",B785)-1))))</f>
        <v>3</v>
      </c>
      <c r="X785" s="157" t="str">
        <f aca="false">IF(X786=1,1,IF(B785&lt;&gt;0,1,IF(C785&lt;&gt;0,1,IF(D785&lt;&gt;0,1,IF(E785&lt;&gt;0,1,"")))))</f>
        <v/>
      </c>
      <c r="Y785" s="157" t="str">
        <f aca="false">IF(W785=0," ",IF(W785&lt;&gt;W784,W785," "))</f>
        <v> </v>
      </c>
      <c r="Z785" s="88"/>
      <c r="AA785" s="75" t="n">
        <f aca="false">IF(W785&lt;&gt;Y785,(IF(N785=0,G785*(INFORMAÇÕES!$Q$69/INFORMAÇÕES!$Q$72),IF(N785="R",G785,0))),0)</f>
        <v>0</v>
      </c>
      <c r="AB785" s="75" t="n">
        <f aca="false">IF(W785&lt;&gt;Y785,(IF(N785=0,G785*(INFORMAÇÕES!$Q$70/INFORMAÇÕES!$Q$72),IF(N785="C",G785,0))),0)</f>
        <v>0</v>
      </c>
      <c r="AC785" s="75" t="n">
        <f aca="false">IF(W785&lt;&gt;Y785,(IF(N785=0,G785*INFORMAÇÕES!$U$115,IF(N785="CF",G785,0))),0)</f>
        <v>0</v>
      </c>
      <c r="AD785" s="75" t="n">
        <f aca="false">IF(W785&lt;&gt;Y785,(IF(N785=0,G785*INFORMAÇÕES!$U$116,IF(N785="O",G785,0))),0)</f>
        <v>0</v>
      </c>
      <c r="AE785" s="75" t="n">
        <f aca="false">IF(E785&lt;&gt;0,G785,0)</f>
        <v>0</v>
      </c>
      <c r="AF785" s="75" t="n">
        <f aca="false">IF(W785&lt;&gt;Y785,(IF(N785=0,J785*(INFORMAÇÕES!$Q$89/INFORMAÇÕES!$Q$92),IF(N785="R",J785,0))),0)</f>
        <v>0</v>
      </c>
      <c r="AG785" s="75" t="n">
        <f aca="false">IF(W785&lt;&gt;Y785,(IF(N785=0,J785*(INFORMAÇÕES!$Q$90/INFORMAÇÕES!$Q$92),IF(N785="C",J785,0))),0)</f>
        <v>0</v>
      </c>
      <c r="AH785" s="75" t="n">
        <f aca="false">IF(W785&lt;&gt;Y785,(IF(N785="",J785*INFORMAÇÕES!$U$115,IF(N785="CF",J785,0))),0)</f>
        <v>0</v>
      </c>
      <c r="AI785" s="75" t="n">
        <f aca="false">IF(W785&lt;&gt;Y785,(IF(N785="",J785*INFORMAÇÕES!$U$116,IF(N785="O",J785,0))),0)</f>
        <v>0</v>
      </c>
      <c r="AJ785" s="75" t="n">
        <f aca="false">IF(H785&lt;&gt;0,J785,0)</f>
        <v>0</v>
      </c>
      <c r="AK785" s="75" t="n">
        <f aca="false">IF(K785&lt;&gt;0,L785,0)</f>
        <v>0</v>
      </c>
    </row>
    <row r="786" s="174" customFormat="true" ht="14.25" hidden="false" customHeight="false" outlineLevel="0" collapsed="false">
      <c r="A786" s="159" t="n">
        <v>774</v>
      </c>
      <c r="B786" s="160" t="n">
        <f aca="false">IF('ORÇ.GLOBAL P CAIXA'!$K785="EXEC.",0,'ORÇ.REPROG. P CAIXA'!B786)</f>
        <v>0</v>
      </c>
      <c r="C786" s="161" t="n">
        <f aca="false">IF('ORÇ.GLOBAL P CAIXA'!$K785="EXEC.",0,'ORÇ.REPROG. P CAIXA'!C786)</f>
        <v>0</v>
      </c>
      <c r="D786" s="162" t="n">
        <f aca="false">IF('ORÇ.GLOBAL P CAIXA'!$K785="EXEC.",0,'ORÇ.REPROG. P CAIXA'!D786)</f>
        <v>0</v>
      </c>
      <c r="E786" s="163" t="n">
        <f aca="false">IF('ORÇ.GLOBAL P CAIXA'!$K785="EXEC.",0,'ORÇ.REPROG. P CAIXA'!E786)</f>
        <v>0</v>
      </c>
      <c r="F786" s="163" t="n">
        <f aca="false">IF('ORÇ.GLOBAL P CAIXA'!K785="EXEC.",0,IF('ORÇ.GLOBAL EMPRESA'!G785&gt;0,'ORÇ.GLOBAL EMPRESA'!G785,'ORÇ.GLOBAL P CAIXA'!F785))</f>
        <v>0</v>
      </c>
      <c r="G786" s="163" t="n">
        <f aca="false">IF(E786&lt;&gt;0,ROUND(E786*F786,2),IF(AE786=0,(SUMIF($W$13:$W$1012,B786,$AE$13:$AE$1012)),AE786))</f>
        <v>0</v>
      </c>
      <c r="H786" s="661" t="n">
        <f aca="false">IF('ORÇ.GLOBAL P CAIXA'!K785="EXEC.",0,'ORÇ.REPROG. P CAIXA'!H786)</f>
        <v>0</v>
      </c>
      <c r="I786" s="661" t="n">
        <f aca="false">IF('ORÇ.GLOBAL P CAIXA'!K785="EXEC.",0,'ORÇ.REPROG. P CAIXA'!I786)</f>
        <v>0</v>
      </c>
      <c r="J786" s="163" t="n">
        <f aca="false">IF(H786&lt;&gt;0,ROUND(H786*I786,2),IF(AJ786=0,(SUMIF($W$13:$W$1012,B786,$AJ$13:$AJ$1012)),AJ786))</f>
        <v>0</v>
      </c>
      <c r="K786" s="163" t="n">
        <f aca="false">H786-E786</f>
        <v>0</v>
      </c>
      <c r="L786" s="163" t="n">
        <f aca="false">J786-G786</f>
        <v>0</v>
      </c>
      <c r="M786" s="662" t="str">
        <f aca="false">IF('ORÇ.GLOBAL P CAIXA'!K785="EXEC.","",IF('ORÇ.REPROG. P CAIXA'!M786&gt;0,'ORÇ.REPROG. P CAIXA'!M786,""))</f>
        <v/>
      </c>
      <c r="N786" s="663" t="str">
        <f aca="false">IF('ORÇ.GLOBAL P CAIXA'!K785="EXEC.","",IF('ORÇ.REPROG. P CAIXA'!N786&gt;0,'ORÇ.REPROG. P CAIXA'!N786,""))</f>
        <v/>
      </c>
      <c r="O786" s="166" t="str">
        <f aca="false">IF('ORÇ.GLOBAL P CAIXA'!$K785="EXEC.","",'ORÇ.REPROG. P CAIXA'!O786)</f>
        <v/>
      </c>
      <c r="P786" s="167"/>
      <c r="Q786" s="168" t="str">
        <f aca="false">IF(B786&gt;0,"ok","ocultar")</f>
        <v>ocultar</v>
      </c>
      <c r="R786" s="649"/>
      <c r="S786" s="649"/>
      <c r="T786" s="650"/>
      <c r="V786" s="88"/>
      <c r="W786" s="157" t="n">
        <f aca="false">IF(B786=0,W785,IF(ISNONTEXT(B786)=TRUE(),INT(B786),INT(LEFT(B786,FIND(".",B786)-1))))</f>
        <v>3</v>
      </c>
      <c r="X786" s="157" t="str">
        <f aca="false">IF(X787=1,1,IF(B786&lt;&gt;0,1,IF(C786&lt;&gt;0,1,IF(D786&lt;&gt;0,1,IF(E786&lt;&gt;0,1,"")))))</f>
        <v/>
      </c>
      <c r="Y786" s="157" t="str">
        <f aca="false">IF(W786=0," ",IF(W786&lt;&gt;W785,W786," "))</f>
        <v> </v>
      </c>
      <c r="Z786" s="88"/>
      <c r="AA786" s="75" t="n">
        <f aca="false">IF(W786&lt;&gt;Y786,(IF(N786=0,G786*(INFORMAÇÕES!$Q$69/INFORMAÇÕES!$Q$72),IF(N786="R",G786,0))),0)</f>
        <v>0</v>
      </c>
      <c r="AB786" s="75" t="n">
        <f aca="false">IF(W786&lt;&gt;Y786,(IF(N786=0,G786*(INFORMAÇÕES!$Q$70/INFORMAÇÕES!$Q$72),IF(N786="C",G786,0))),0)</f>
        <v>0</v>
      </c>
      <c r="AC786" s="75" t="n">
        <f aca="false">IF(W786&lt;&gt;Y786,(IF(N786=0,G786*INFORMAÇÕES!$U$115,IF(N786="CF",G786,0))),0)</f>
        <v>0</v>
      </c>
      <c r="AD786" s="75" t="n">
        <f aca="false">IF(W786&lt;&gt;Y786,(IF(N786=0,G786*INFORMAÇÕES!$U$116,IF(N786="O",G786,0))),0)</f>
        <v>0</v>
      </c>
      <c r="AE786" s="75" t="n">
        <f aca="false">IF(E786&lt;&gt;0,G786,0)</f>
        <v>0</v>
      </c>
      <c r="AF786" s="75" t="n">
        <f aca="false">IF(W786&lt;&gt;Y786,(IF(N786=0,J786*(INFORMAÇÕES!$Q$89/INFORMAÇÕES!$Q$92),IF(N786="R",J786,0))),0)</f>
        <v>0</v>
      </c>
      <c r="AG786" s="75" t="n">
        <f aca="false">IF(W786&lt;&gt;Y786,(IF(N786=0,J786*(INFORMAÇÕES!$Q$90/INFORMAÇÕES!$Q$92),IF(N786="C",J786,0))),0)</f>
        <v>0</v>
      </c>
      <c r="AH786" s="75" t="n">
        <f aca="false">IF(W786&lt;&gt;Y786,(IF(N786="",J786*INFORMAÇÕES!$U$115,IF(N786="CF",J786,0))),0)</f>
        <v>0</v>
      </c>
      <c r="AI786" s="75" t="n">
        <f aca="false">IF(W786&lt;&gt;Y786,(IF(N786="",J786*INFORMAÇÕES!$U$116,IF(N786="O",J786,0))),0)</f>
        <v>0</v>
      </c>
      <c r="AJ786" s="75" t="n">
        <f aca="false">IF(H786&lt;&gt;0,J786,0)</f>
        <v>0</v>
      </c>
      <c r="AK786" s="75" t="n">
        <f aca="false">IF(K786&lt;&gt;0,L786,0)</f>
        <v>0</v>
      </c>
    </row>
    <row r="787" s="174" customFormat="true" ht="14.25" hidden="false" customHeight="false" outlineLevel="0" collapsed="false">
      <c r="A787" s="159" t="n">
        <v>775</v>
      </c>
      <c r="B787" s="160" t="n">
        <f aca="false">IF('ORÇ.GLOBAL P CAIXA'!$K786="EXEC.",0,'ORÇ.REPROG. P CAIXA'!B787)</f>
        <v>0</v>
      </c>
      <c r="C787" s="161" t="n">
        <f aca="false">IF('ORÇ.GLOBAL P CAIXA'!$K786="EXEC.",0,'ORÇ.REPROG. P CAIXA'!C787)</f>
        <v>0</v>
      </c>
      <c r="D787" s="162" t="n">
        <f aca="false">IF('ORÇ.GLOBAL P CAIXA'!$K786="EXEC.",0,'ORÇ.REPROG. P CAIXA'!D787)</f>
        <v>0</v>
      </c>
      <c r="E787" s="163" t="n">
        <f aca="false">IF('ORÇ.GLOBAL P CAIXA'!$K786="EXEC.",0,'ORÇ.REPROG. P CAIXA'!E787)</f>
        <v>0</v>
      </c>
      <c r="F787" s="163" t="n">
        <f aca="false">IF('ORÇ.GLOBAL P CAIXA'!K786="EXEC.",0,IF('ORÇ.GLOBAL EMPRESA'!G786&gt;0,'ORÇ.GLOBAL EMPRESA'!G786,'ORÇ.GLOBAL P CAIXA'!F786))</f>
        <v>0</v>
      </c>
      <c r="G787" s="163" t="n">
        <f aca="false">IF(E787&lt;&gt;0,ROUND(E787*F787,2),IF(AE787=0,(SUMIF($W$13:$W$1012,B787,$AE$13:$AE$1012)),AE787))</f>
        <v>0</v>
      </c>
      <c r="H787" s="661" t="n">
        <f aca="false">IF('ORÇ.GLOBAL P CAIXA'!K786="EXEC.",0,'ORÇ.REPROG. P CAIXA'!H787)</f>
        <v>0</v>
      </c>
      <c r="I787" s="661" t="n">
        <f aca="false">IF('ORÇ.GLOBAL P CAIXA'!K786="EXEC.",0,'ORÇ.REPROG. P CAIXA'!I787)</f>
        <v>0</v>
      </c>
      <c r="J787" s="163" t="n">
        <f aca="false">IF(H787&lt;&gt;0,ROUND(H787*I787,2),IF(AJ787=0,(SUMIF($W$13:$W$1012,B787,$AJ$13:$AJ$1012)),AJ787))</f>
        <v>0</v>
      </c>
      <c r="K787" s="163" t="n">
        <f aca="false">H787-E787</f>
        <v>0</v>
      </c>
      <c r="L787" s="163" t="n">
        <f aca="false">J787-G787</f>
        <v>0</v>
      </c>
      <c r="M787" s="662" t="str">
        <f aca="false">IF('ORÇ.GLOBAL P CAIXA'!K786="EXEC.","",IF('ORÇ.REPROG. P CAIXA'!M787&gt;0,'ORÇ.REPROG. P CAIXA'!M787,""))</f>
        <v/>
      </c>
      <c r="N787" s="663" t="str">
        <f aca="false">IF('ORÇ.GLOBAL P CAIXA'!K786="EXEC.","",IF('ORÇ.REPROG. P CAIXA'!N787&gt;0,'ORÇ.REPROG. P CAIXA'!N787,""))</f>
        <v/>
      </c>
      <c r="O787" s="166" t="str">
        <f aca="false">IF('ORÇ.GLOBAL P CAIXA'!$K786="EXEC.","",'ORÇ.REPROG. P CAIXA'!O787)</f>
        <v/>
      </c>
      <c r="P787" s="167"/>
      <c r="Q787" s="168" t="str">
        <f aca="false">IF(B787&gt;0,"ok","ocultar")</f>
        <v>ocultar</v>
      </c>
      <c r="R787" s="649"/>
      <c r="S787" s="649"/>
      <c r="T787" s="650"/>
      <c r="V787" s="88"/>
      <c r="W787" s="157" t="n">
        <f aca="false">IF(B787=0,W786,IF(ISNONTEXT(B787)=TRUE(),INT(B787),INT(LEFT(B787,FIND(".",B787)-1))))</f>
        <v>3</v>
      </c>
      <c r="X787" s="157" t="str">
        <f aca="false">IF(X788=1,1,IF(B787&lt;&gt;0,1,IF(C787&lt;&gt;0,1,IF(D787&lt;&gt;0,1,IF(E787&lt;&gt;0,1,"")))))</f>
        <v/>
      </c>
      <c r="Y787" s="157" t="str">
        <f aca="false">IF(W787=0," ",IF(W787&lt;&gt;W786,W787," "))</f>
        <v> </v>
      </c>
      <c r="Z787" s="88"/>
      <c r="AA787" s="75" t="n">
        <f aca="false">IF(W787&lt;&gt;Y787,(IF(N787=0,G787*(INFORMAÇÕES!$Q$69/INFORMAÇÕES!$Q$72),IF(N787="R",G787,0))),0)</f>
        <v>0</v>
      </c>
      <c r="AB787" s="75" t="n">
        <f aca="false">IF(W787&lt;&gt;Y787,(IF(N787=0,G787*(INFORMAÇÕES!$Q$70/INFORMAÇÕES!$Q$72),IF(N787="C",G787,0))),0)</f>
        <v>0</v>
      </c>
      <c r="AC787" s="75" t="n">
        <f aca="false">IF(W787&lt;&gt;Y787,(IF(N787=0,G787*INFORMAÇÕES!$U$115,IF(N787="CF",G787,0))),0)</f>
        <v>0</v>
      </c>
      <c r="AD787" s="75" t="n">
        <f aca="false">IF(W787&lt;&gt;Y787,(IF(N787=0,G787*INFORMAÇÕES!$U$116,IF(N787="O",G787,0))),0)</f>
        <v>0</v>
      </c>
      <c r="AE787" s="75" t="n">
        <f aca="false">IF(E787&lt;&gt;0,G787,0)</f>
        <v>0</v>
      </c>
      <c r="AF787" s="75" t="n">
        <f aca="false">IF(W787&lt;&gt;Y787,(IF(N787=0,J787*(INFORMAÇÕES!$Q$89/INFORMAÇÕES!$Q$92),IF(N787="R",J787,0))),0)</f>
        <v>0</v>
      </c>
      <c r="AG787" s="75" t="n">
        <f aca="false">IF(W787&lt;&gt;Y787,(IF(N787=0,J787*(INFORMAÇÕES!$Q$90/INFORMAÇÕES!$Q$92),IF(N787="C",J787,0))),0)</f>
        <v>0</v>
      </c>
      <c r="AH787" s="75" t="n">
        <f aca="false">IF(W787&lt;&gt;Y787,(IF(N787="",J787*INFORMAÇÕES!$U$115,IF(N787="CF",J787,0))),0)</f>
        <v>0</v>
      </c>
      <c r="AI787" s="75" t="n">
        <f aca="false">IF(W787&lt;&gt;Y787,(IF(N787="",J787*INFORMAÇÕES!$U$116,IF(N787="O",J787,0))),0)</f>
        <v>0</v>
      </c>
      <c r="AJ787" s="75" t="n">
        <f aca="false">IF(H787&lt;&gt;0,J787,0)</f>
        <v>0</v>
      </c>
      <c r="AK787" s="75" t="n">
        <f aca="false">IF(K787&lt;&gt;0,L787,0)</f>
        <v>0</v>
      </c>
    </row>
    <row r="788" s="174" customFormat="true" ht="14.25" hidden="false" customHeight="false" outlineLevel="0" collapsed="false">
      <c r="A788" s="159" t="n">
        <v>776</v>
      </c>
      <c r="B788" s="160" t="n">
        <f aca="false">IF('ORÇ.GLOBAL P CAIXA'!$K787="EXEC.",0,'ORÇ.REPROG. P CAIXA'!B788)</f>
        <v>0</v>
      </c>
      <c r="C788" s="161" t="n">
        <f aca="false">IF('ORÇ.GLOBAL P CAIXA'!$K787="EXEC.",0,'ORÇ.REPROG. P CAIXA'!C788)</f>
        <v>0</v>
      </c>
      <c r="D788" s="162" t="n">
        <f aca="false">IF('ORÇ.GLOBAL P CAIXA'!$K787="EXEC.",0,'ORÇ.REPROG. P CAIXA'!D788)</f>
        <v>0</v>
      </c>
      <c r="E788" s="163" t="n">
        <f aca="false">IF('ORÇ.GLOBAL P CAIXA'!$K787="EXEC.",0,'ORÇ.REPROG. P CAIXA'!E788)</f>
        <v>0</v>
      </c>
      <c r="F788" s="163" t="n">
        <f aca="false">IF('ORÇ.GLOBAL P CAIXA'!K787="EXEC.",0,IF('ORÇ.GLOBAL EMPRESA'!G787&gt;0,'ORÇ.GLOBAL EMPRESA'!G787,'ORÇ.GLOBAL P CAIXA'!F787))</f>
        <v>0</v>
      </c>
      <c r="G788" s="163" t="n">
        <f aca="false">IF(E788&lt;&gt;0,ROUND(E788*F788,2),IF(AE788=0,(SUMIF($W$13:$W$1012,B788,$AE$13:$AE$1012)),AE788))</f>
        <v>0</v>
      </c>
      <c r="H788" s="661" t="n">
        <f aca="false">IF('ORÇ.GLOBAL P CAIXA'!K787="EXEC.",0,'ORÇ.REPROG. P CAIXA'!H788)</f>
        <v>0</v>
      </c>
      <c r="I788" s="661" t="n">
        <f aca="false">IF('ORÇ.GLOBAL P CAIXA'!K787="EXEC.",0,'ORÇ.REPROG. P CAIXA'!I788)</f>
        <v>0</v>
      </c>
      <c r="J788" s="163" t="n">
        <f aca="false">IF(H788&lt;&gt;0,ROUND(H788*I788,2),IF(AJ788=0,(SUMIF($W$13:$W$1012,B788,$AJ$13:$AJ$1012)),AJ788))</f>
        <v>0</v>
      </c>
      <c r="K788" s="163" t="n">
        <f aca="false">H788-E788</f>
        <v>0</v>
      </c>
      <c r="L788" s="163" t="n">
        <f aca="false">J788-G788</f>
        <v>0</v>
      </c>
      <c r="M788" s="662" t="str">
        <f aca="false">IF('ORÇ.GLOBAL P CAIXA'!K787="EXEC.","",IF('ORÇ.REPROG. P CAIXA'!M788&gt;0,'ORÇ.REPROG. P CAIXA'!M788,""))</f>
        <v/>
      </c>
      <c r="N788" s="663" t="str">
        <f aca="false">IF('ORÇ.GLOBAL P CAIXA'!K787="EXEC.","",IF('ORÇ.REPROG. P CAIXA'!N788&gt;0,'ORÇ.REPROG. P CAIXA'!N788,""))</f>
        <v/>
      </c>
      <c r="O788" s="166" t="str">
        <f aca="false">IF('ORÇ.GLOBAL P CAIXA'!$K787="EXEC.","",'ORÇ.REPROG. P CAIXA'!O788)</f>
        <v/>
      </c>
      <c r="P788" s="167"/>
      <c r="Q788" s="168" t="str">
        <f aca="false">IF(B788&gt;0,"ok","ocultar")</f>
        <v>ocultar</v>
      </c>
      <c r="R788" s="649"/>
      <c r="S788" s="649"/>
      <c r="T788" s="650"/>
      <c r="V788" s="88"/>
      <c r="W788" s="157" t="n">
        <f aca="false">IF(B788=0,W787,IF(ISNONTEXT(B788)=TRUE(),INT(B788),INT(LEFT(B788,FIND(".",B788)-1))))</f>
        <v>3</v>
      </c>
      <c r="X788" s="157" t="str">
        <f aca="false">IF(X789=1,1,IF(B788&lt;&gt;0,1,IF(C788&lt;&gt;0,1,IF(D788&lt;&gt;0,1,IF(E788&lt;&gt;0,1,"")))))</f>
        <v/>
      </c>
      <c r="Y788" s="157" t="str">
        <f aca="false">IF(W788=0," ",IF(W788&lt;&gt;W787,W788," "))</f>
        <v> </v>
      </c>
      <c r="Z788" s="88"/>
      <c r="AA788" s="75" t="n">
        <f aca="false">IF(W788&lt;&gt;Y788,(IF(N788=0,G788*(INFORMAÇÕES!$Q$69/INFORMAÇÕES!$Q$72),IF(N788="R",G788,0))),0)</f>
        <v>0</v>
      </c>
      <c r="AB788" s="75" t="n">
        <f aca="false">IF(W788&lt;&gt;Y788,(IF(N788=0,G788*(INFORMAÇÕES!$Q$70/INFORMAÇÕES!$Q$72),IF(N788="C",G788,0))),0)</f>
        <v>0</v>
      </c>
      <c r="AC788" s="75" t="n">
        <f aca="false">IF(W788&lt;&gt;Y788,(IF(N788=0,G788*INFORMAÇÕES!$U$115,IF(N788="CF",G788,0))),0)</f>
        <v>0</v>
      </c>
      <c r="AD788" s="75" t="n">
        <f aca="false">IF(W788&lt;&gt;Y788,(IF(N788=0,G788*INFORMAÇÕES!$U$116,IF(N788="O",G788,0))),0)</f>
        <v>0</v>
      </c>
      <c r="AE788" s="75" t="n">
        <f aca="false">IF(E788&lt;&gt;0,G788,0)</f>
        <v>0</v>
      </c>
      <c r="AF788" s="75" t="n">
        <f aca="false">IF(W788&lt;&gt;Y788,(IF(N788=0,J788*(INFORMAÇÕES!$Q$89/INFORMAÇÕES!$Q$92),IF(N788="R",J788,0))),0)</f>
        <v>0</v>
      </c>
      <c r="AG788" s="75" t="n">
        <f aca="false">IF(W788&lt;&gt;Y788,(IF(N788=0,J788*(INFORMAÇÕES!$Q$90/INFORMAÇÕES!$Q$92),IF(N788="C",J788,0))),0)</f>
        <v>0</v>
      </c>
      <c r="AH788" s="75" t="n">
        <f aca="false">IF(W788&lt;&gt;Y788,(IF(N788="",J788*INFORMAÇÕES!$U$115,IF(N788="CF",J788,0))),0)</f>
        <v>0</v>
      </c>
      <c r="AI788" s="75" t="n">
        <f aca="false">IF(W788&lt;&gt;Y788,(IF(N788="",J788*INFORMAÇÕES!$U$116,IF(N788="O",J788,0))),0)</f>
        <v>0</v>
      </c>
      <c r="AJ788" s="75" t="n">
        <f aca="false">IF(H788&lt;&gt;0,J788,0)</f>
        <v>0</v>
      </c>
      <c r="AK788" s="75" t="n">
        <f aca="false">IF(K788&lt;&gt;0,L788,0)</f>
        <v>0</v>
      </c>
    </row>
    <row r="789" s="174" customFormat="true" ht="14.25" hidden="false" customHeight="false" outlineLevel="0" collapsed="false">
      <c r="A789" s="159" t="n">
        <v>777</v>
      </c>
      <c r="B789" s="160" t="n">
        <f aca="false">IF('ORÇ.GLOBAL P CAIXA'!$K788="EXEC.",0,'ORÇ.REPROG. P CAIXA'!B789)</f>
        <v>0</v>
      </c>
      <c r="C789" s="161" t="n">
        <f aca="false">IF('ORÇ.GLOBAL P CAIXA'!$K788="EXEC.",0,'ORÇ.REPROG. P CAIXA'!C789)</f>
        <v>0</v>
      </c>
      <c r="D789" s="162" t="n">
        <f aca="false">IF('ORÇ.GLOBAL P CAIXA'!$K788="EXEC.",0,'ORÇ.REPROG. P CAIXA'!D789)</f>
        <v>0</v>
      </c>
      <c r="E789" s="163" t="n">
        <f aca="false">IF('ORÇ.GLOBAL P CAIXA'!$K788="EXEC.",0,'ORÇ.REPROG. P CAIXA'!E789)</f>
        <v>0</v>
      </c>
      <c r="F789" s="163" t="n">
        <f aca="false">IF('ORÇ.GLOBAL P CAIXA'!K788="EXEC.",0,IF('ORÇ.GLOBAL EMPRESA'!G788&gt;0,'ORÇ.GLOBAL EMPRESA'!G788,'ORÇ.GLOBAL P CAIXA'!F788))</f>
        <v>0</v>
      </c>
      <c r="G789" s="163" t="n">
        <f aca="false">IF(E789&lt;&gt;0,ROUND(E789*F789,2),IF(AE789=0,(SUMIF($W$13:$W$1012,B789,$AE$13:$AE$1012)),AE789))</f>
        <v>0</v>
      </c>
      <c r="H789" s="661" t="n">
        <f aca="false">IF('ORÇ.GLOBAL P CAIXA'!K788="EXEC.",0,'ORÇ.REPROG. P CAIXA'!H789)</f>
        <v>0</v>
      </c>
      <c r="I789" s="661" t="n">
        <f aca="false">IF('ORÇ.GLOBAL P CAIXA'!K788="EXEC.",0,'ORÇ.REPROG. P CAIXA'!I789)</f>
        <v>0</v>
      </c>
      <c r="J789" s="163" t="n">
        <f aca="false">IF(H789&lt;&gt;0,ROUND(H789*I789,2),IF(AJ789=0,(SUMIF($W$13:$W$1012,B789,$AJ$13:$AJ$1012)),AJ789))</f>
        <v>0</v>
      </c>
      <c r="K789" s="163" t="n">
        <f aca="false">H789-E789</f>
        <v>0</v>
      </c>
      <c r="L789" s="163" t="n">
        <f aca="false">J789-G789</f>
        <v>0</v>
      </c>
      <c r="M789" s="662" t="str">
        <f aca="false">IF('ORÇ.GLOBAL P CAIXA'!K788="EXEC.","",IF('ORÇ.REPROG. P CAIXA'!M789&gt;0,'ORÇ.REPROG. P CAIXA'!M789,""))</f>
        <v/>
      </c>
      <c r="N789" s="663" t="str">
        <f aca="false">IF('ORÇ.GLOBAL P CAIXA'!K788="EXEC.","",IF('ORÇ.REPROG. P CAIXA'!N789&gt;0,'ORÇ.REPROG. P CAIXA'!N789,""))</f>
        <v/>
      </c>
      <c r="O789" s="166" t="str">
        <f aca="false">IF('ORÇ.GLOBAL P CAIXA'!$K788="EXEC.","",'ORÇ.REPROG. P CAIXA'!O789)</f>
        <v/>
      </c>
      <c r="P789" s="167"/>
      <c r="Q789" s="168" t="str">
        <f aca="false">IF(B789&gt;0,"ok","ocultar")</f>
        <v>ocultar</v>
      </c>
      <c r="R789" s="649"/>
      <c r="S789" s="649"/>
      <c r="T789" s="650"/>
      <c r="V789" s="88"/>
      <c r="W789" s="157" t="n">
        <f aca="false">IF(B789=0,W788,IF(ISNONTEXT(B789)=TRUE(),INT(B789),INT(LEFT(B789,FIND(".",B789)-1))))</f>
        <v>3</v>
      </c>
      <c r="X789" s="157" t="str">
        <f aca="false">IF(X790=1,1,IF(B789&lt;&gt;0,1,IF(C789&lt;&gt;0,1,IF(D789&lt;&gt;0,1,IF(E789&lt;&gt;0,1,"")))))</f>
        <v/>
      </c>
      <c r="Y789" s="157" t="str">
        <f aca="false">IF(W789=0," ",IF(W789&lt;&gt;W788,W789," "))</f>
        <v> </v>
      </c>
      <c r="Z789" s="88"/>
      <c r="AA789" s="75" t="n">
        <f aca="false">IF(W789&lt;&gt;Y789,(IF(N789=0,G789*(INFORMAÇÕES!$Q$69/INFORMAÇÕES!$Q$72),IF(N789="R",G789,0))),0)</f>
        <v>0</v>
      </c>
      <c r="AB789" s="75" t="n">
        <f aca="false">IF(W789&lt;&gt;Y789,(IF(N789=0,G789*(INFORMAÇÕES!$Q$70/INFORMAÇÕES!$Q$72),IF(N789="C",G789,0))),0)</f>
        <v>0</v>
      </c>
      <c r="AC789" s="75" t="n">
        <f aca="false">IF(W789&lt;&gt;Y789,(IF(N789=0,G789*INFORMAÇÕES!$U$115,IF(N789="CF",G789,0))),0)</f>
        <v>0</v>
      </c>
      <c r="AD789" s="75" t="n">
        <f aca="false">IF(W789&lt;&gt;Y789,(IF(N789=0,G789*INFORMAÇÕES!$U$116,IF(N789="O",G789,0))),0)</f>
        <v>0</v>
      </c>
      <c r="AE789" s="75" t="n">
        <f aca="false">IF(E789&lt;&gt;0,G789,0)</f>
        <v>0</v>
      </c>
      <c r="AF789" s="75" t="n">
        <f aca="false">IF(W789&lt;&gt;Y789,(IF(N789=0,J789*(INFORMAÇÕES!$Q$89/INFORMAÇÕES!$Q$92),IF(N789="R",J789,0))),0)</f>
        <v>0</v>
      </c>
      <c r="AG789" s="75" t="n">
        <f aca="false">IF(W789&lt;&gt;Y789,(IF(N789=0,J789*(INFORMAÇÕES!$Q$90/INFORMAÇÕES!$Q$92),IF(N789="C",J789,0))),0)</f>
        <v>0</v>
      </c>
      <c r="AH789" s="75" t="n">
        <f aca="false">IF(W789&lt;&gt;Y789,(IF(N789="",J789*INFORMAÇÕES!$U$115,IF(N789="CF",J789,0))),0)</f>
        <v>0</v>
      </c>
      <c r="AI789" s="75" t="n">
        <f aca="false">IF(W789&lt;&gt;Y789,(IF(N789="",J789*INFORMAÇÕES!$U$116,IF(N789="O",J789,0))),0)</f>
        <v>0</v>
      </c>
      <c r="AJ789" s="75" t="n">
        <f aca="false">IF(H789&lt;&gt;0,J789,0)</f>
        <v>0</v>
      </c>
      <c r="AK789" s="75" t="n">
        <f aca="false">IF(K789&lt;&gt;0,L789,0)</f>
        <v>0</v>
      </c>
    </row>
    <row r="790" s="174" customFormat="true" ht="14.25" hidden="false" customHeight="false" outlineLevel="0" collapsed="false">
      <c r="A790" s="159" t="n">
        <v>778</v>
      </c>
      <c r="B790" s="160" t="n">
        <f aca="false">IF('ORÇ.GLOBAL P CAIXA'!$K789="EXEC.",0,'ORÇ.REPROG. P CAIXA'!B790)</f>
        <v>0</v>
      </c>
      <c r="C790" s="161" t="n">
        <f aca="false">IF('ORÇ.GLOBAL P CAIXA'!$K789="EXEC.",0,'ORÇ.REPROG. P CAIXA'!C790)</f>
        <v>0</v>
      </c>
      <c r="D790" s="162" t="n">
        <f aca="false">IF('ORÇ.GLOBAL P CAIXA'!$K789="EXEC.",0,'ORÇ.REPROG. P CAIXA'!D790)</f>
        <v>0</v>
      </c>
      <c r="E790" s="163" t="n">
        <f aca="false">IF('ORÇ.GLOBAL P CAIXA'!$K789="EXEC.",0,'ORÇ.REPROG. P CAIXA'!E790)</f>
        <v>0</v>
      </c>
      <c r="F790" s="163" t="n">
        <f aca="false">IF('ORÇ.GLOBAL P CAIXA'!K789="EXEC.",0,IF('ORÇ.GLOBAL EMPRESA'!G789&gt;0,'ORÇ.GLOBAL EMPRESA'!G789,'ORÇ.GLOBAL P CAIXA'!F789))</f>
        <v>0</v>
      </c>
      <c r="G790" s="163" t="n">
        <f aca="false">IF(E790&lt;&gt;0,ROUND(E790*F790,2),IF(AE790=0,(SUMIF($W$13:$W$1012,B790,$AE$13:$AE$1012)),AE790))</f>
        <v>0</v>
      </c>
      <c r="H790" s="661" t="n">
        <f aca="false">IF('ORÇ.GLOBAL P CAIXA'!K789="EXEC.",0,'ORÇ.REPROG. P CAIXA'!H790)</f>
        <v>0</v>
      </c>
      <c r="I790" s="661" t="n">
        <f aca="false">IF('ORÇ.GLOBAL P CAIXA'!K789="EXEC.",0,'ORÇ.REPROG. P CAIXA'!I790)</f>
        <v>0</v>
      </c>
      <c r="J790" s="163" t="n">
        <f aca="false">IF(H790&lt;&gt;0,ROUND(H790*I790,2),IF(AJ790=0,(SUMIF($W$13:$W$1012,B790,$AJ$13:$AJ$1012)),AJ790))</f>
        <v>0</v>
      </c>
      <c r="K790" s="163" t="n">
        <f aca="false">H790-E790</f>
        <v>0</v>
      </c>
      <c r="L790" s="163" t="n">
        <f aca="false">J790-G790</f>
        <v>0</v>
      </c>
      <c r="M790" s="662" t="str">
        <f aca="false">IF('ORÇ.GLOBAL P CAIXA'!K789="EXEC.","",IF('ORÇ.REPROG. P CAIXA'!M790&gt;0,'ORÇ.REPROG. P CAIXA'!M790,""))</f>
        <v/>
      </c>
      <c r="N790" s="663" t="str">
        <f aca="false">IF('ORÇ.GLOBAL P CAIXA'!K789="EXEC.","",IF('ORÇ.REPROG. P CAIXA'!N790&gt;0,'ORÇ.REPROG. P CAIXA'!N790,""))</f>
        <v/>
      </c>
      <c r="O790" s="166" t="str">
        <f aca="false">IF('ORÇ.GLOBAL P CAIXA'!$K789="EXEC.","",'ORÇ.REPROG. P CAIXA'!O790)</f>
        <v/>
      </c>
      <c r="P790" s="167"/>
      <c r="Q790" s="168" t="str">
        <f aca="false">IF(B790&gt;0,"ok","ocultar")</f>
        <v>ocultar</v>
      </c>
      <c r="R790" s="649"/>
      <c r="S790" s="649"/>
      <c r="T790" s="650"/>
      <c r="V790" s="88"/>
      <c r="W790" s="157" t="n">
        <f aca="false">IF(B790=0,W789,IF(ISNONTEXT(B790)=TRUE(),INT(B790),INT(LEFT(B790,FIND(".",B790)-1))))</f>
        <v>3</v>
      </c>
      <c r="X790" s="157" t="str">
        <f aca="false">IF(X791=1,1,IF(B790&lt;&gt;0,1,IF(C790&lt;&gt;0,1,IF(D790&lt;&gt;0,1,IF(E790&lt;&gt;0,1,"")))))</f>
        <v/>
      </c>
      <c r="Y790" s="157" t="str">
        <f aca="false">IF(W790=0," ",IF(W790&lt;&gt;W789,W790," "))</f>
        <v> </v>
      </c>
      <c r="Z790" s="88"/>
      <c r="AA790" s="75" t="n">
        <f aca="false">IF(W790&lt;&gt;Y790,(IF(N790=0,G790*(INFORMAÇÕES!$Q$69/INFORMAÇÕES!$Q$72),IF(N790="R",G790,0))),0)</f>
        <v>0</v>
      </c>
      <c r="AB790" s="75" t="n">
        <f aca="false">IF(W790&lt;&gt;Y790,(IF(N790=0,G790*(INFORMAÇÕES!$Q$70/INFORMAÇÕES!$Q$72),IF(N790="C",G790,0))),0)</f>
        <v>0</v>
      </c>
      <c r="AC790" s="75" t="n">
        <f aca="false">IF(W790&lt;&gt;Y790,(IF(N790=0,G790*INFORMAÇÕES!$U$115,IF(N790="CF",G790,0))),0)</f>
        <v>0</v>
      </c>
      <c r="AD790" s="75" t="n">
        <f aca="false">IF(W790&lt;&gt;Y790,(IF(N790=0,G790*INFORMAÇÕES!$U$116,IF(N790="O",G790,0))),0)</f>
        <v>0</v>
      </c>
      <c r="AE790" s="75" t="n">
        <f aca="false">IF(E790&lt;&gt;0,G790,0)</f>
        <v>0</v>
      </c>
      <c r="AF790" s="75" t="n">
        <f aca="false">IF(W790&lt;&gt;Y790,(IF(N790=0,J790*(INFORMAÇÕES!$Q$89/INFORMAÇÕES!$Q$92),IF(N790="R",J790,0))),0)</f>
        <v>0</v>
      </c>
      <c r="AG790" s="75" t="n">
        <f aca="false">IF(W790&lt;&gt;Y790,(IF(N790=0,J790*(INFORMAÇÕES!$Q$90/INFORMAÇÕES!$Q$92),IF(N790="C",J790,0))),0)</f>
        <v>0</v>
      </c>
      <c r="AH790" s="75" t="n">
        <f aca="false">IF(W790&lt;&gt;Y790,(IF(N790="",J790*INFORMAÇÕES!$U$115,IF(N790="CF",J790,0))),0)</f>
        <v>0</v>
      </c>
      <c r="AI790" s="75" t="n">
        <f aca="false">IF(W790&lt;&gt;Y790,(IF(N790="",J790*INFORMAÇÕES!$U$116,IF(N790="O",J790,0))),0)</f>
        <v>0</v>
      </c>
      <c r="AJ790" s="75" t="n">
        <f aca="false">IF(H790&lt;&gt;0,J790,0)</f>
        <v>0</v>
      </c>
      <c r="AK790" s="75" t="n">
        <f aca="false">IF(K790&lt;&gt;0,L790,0)</f>
        <v>0</v>
      </c>
    </row>
    <row r="791" s="174" customFormat="true" ht="14.25" hidden="false" customHeight="false" outlineLevel="0" collapsed="false">
      <c r="A791" s="159" t="n">
        <v>779</v>
      </c>
      <c r="B791" s="160" t="n">
        <f aca="false">IF('ORÇ.GLOBAL P CAIXA'!$K790="EXEC.",0,'ORÇ.REPROG. P CAIXA'!B791)</f>
        <v>0</v>
      </c>
      <c r="C791" s="161" t="n">
        <f aca="false">IF('ORÇ.GLOBAL P CAIXA'!$K790="EXEC.",0,'ORÇ.REPROG. P CAIXA'!C791)</f>
        <v>0</v>
      </c>
      <c r="D791" s="162" t="n">
        <f aca="false">IF('ORÇ.GLOBAL P CAIXA'!$K790="EXEC.",0,'ORÇ.REPROG. P CAIXA'!D791)</f>
        <v>0</v>
      </c>
      <c r="E791" s="163" t="n">
        <f aca="false">IF('ORÇ.GLOBAL P CAIXA'!$K790="EXEC.",0,'ORÇ.REPROG. P CAIXA'!E791)</f>
        <v>0</v>
      </c>
      <c r="F791" s="163" t="n">
        <f aca="false">IF('ORÇ.GLOBAL P CAIXA'!K790="EXEC.",0,IF('ORÇ.GLOBAL EMPRESA'!G790&gt;0,'ORÇ.GLOBAL EMPRESA'!G790,'ORÇ.GLOBAL P CAIXA'!F790))</f>
        <v>0</v>
      </c>
      <c r="G791" s="163" t="n">
        <f aca="false">IF(E791&lt;&gt;0,ROUND(E791*F791,2),IF(AE791=0,(SUMIF($W$13:$W$1012,B791,$AE$13:$AE$1012)),AE791))</f>
        <v>0</v>
      </c>
      <c r="H791" s="661" t="n">
        <f aca="false">IF('ORÇ.GLOBAL P CAIXA'!K790="EXEC.",0,'ORÇ.REPROG. P CAIXA'!H791)</f>
        <v>0</v>
      </c>
      <c r="I791" s="661" t="n">
        <f aca="false">IF('ORÇ.GLOBAL P CAIXA'!K790="EXEC.",0,'ORÇ.REPROG. P CAIXA'!I791)</f>
        <v>0</v>
      </c>
      <c r="J791" s="163" t="n">
        <f aca="false">IF(H791&lt;&gt;0,ROUND(H791*I791,2),IF(AJ791=0,(SUMIF($W$13:$W$1012,B791,$AJ$13:$AJ$1012)),AJ791))</f>
        <v>0</v>
      </c>
      <c r="K791" s="163" t="n">
        <f aca="false">H791-E791</f>
        <v>0</v>
      </c>
      <c r="L791" s="163" t="n">
        <f aca="false">J791-G791</f>
        <v>0</v>
      </c>
      <c r="M791" s="662" t="str">
        <f aca="false">IF('ORÇ.GLOBAL P CAIXA'!K790="EXEC.","",IF('ORÇ.REPROG. P CAIXA'!M791&gt;0,'ORÇ.REPROG. P CAIXA'!M791,""))</f>
        <v/>
      </c>
      <c r="N791" s="663" t="str">
        <f aca="false">IF('ORÇ.GLOBAL P CAIXA'!K790="EXEC.","",IF('ORÇ.REPROG. P CAIXA'!N791&gt;0,'ORÇ.REPROG. P CAIXA'!N791,""))</f>
        <v/>
      </c>
      <c r="O791" s="166" t="str">
        <f aca="false">IF('ORÇ.GLOBAL P CAIXA'!$K790="EXEC.","",'ORÇ.REPROG. P CAIXA'!O791)</f>
        <v/>
      </c>
      <c r="P791" s="167"/>
      <c r="Q791" s="168" t="str">
        <f aca="false">IF(B791&gt;0,"ok","ocultar")</f>
        <v>ocultar</v>
      </c>
      <c r="R791" s="649"/>
      <c r="S791" s="649"/>
      <c r="T791" s="650"/>
      <c r="V791" s="88"/>
      <c r="W791" s="157" t="n">
        <f aca="false">IF(B791=0,W790,IF(ISNONTEXT(B791)=TRUE(),INT(B791),INT(LEFT(B791,FIND(".",B791)-1))))</f>
        <v>3</v>
      </c>
      <c r="X791" s="157" t="str">
        <f aca="false">IF(X792=1,1,IF(B791&lt;&gt;0,1,IF(C791&lt;&gt;0,1,IF(D791&lt;&gt;0,1,IF(E791&lt;&gt;0,1,"")))))</f>
        <v/>
      </c>
      <c r="Y791" s="157" t="str">
        <f aca="false">IF(W791=0," ",IF(W791&lt;&gt;W790,W791," "))</f>
        <v> </v>
      </c>
      <c r="Z791" s="88"/>
      <c r="AA791" s="75" t="n">
        <f aca="false">IF(W791&lt;&gt;Y791,(IF(N791=0,G791*(INFORMAÇÕES!$Q$69/INFORMAÇÕES!$Q$72),IF(N791="R",G791,0))),0)</f>
        <v>0</v>
      </c>
      <c r="AB791" s="75" t="n">
        <f aca="false">IF(W791&lt;&gt;Y791,(IF(N791=0,G791*(INFORMAÇÕES!$Q$70/INFORMAÇÕES!$Q$72),IF(N791="C",G791,0))),0)</f>
        <v>0</v>
      </c>
      <c r="AC791" s="75" t="n">
        <f aca="false">IF(W791&lt;&gt;Y791,(IF(N791=0,G791*INFORMAÇÕES!$U$115,IF(N791="CF",G791,0))),0)</f>
        <v>0</v>
      </c>
      <c r="AD791" s="75" t="n">
        <f aca="false">IF(W791&lt;&gt;Y791,(IF(N791=0,G791*INFORMAÇÕES!$U$116,IF(N791="O",G791,0))),0)</f>
        <v>0</v>
      </c>
      <c r="AE791" s="75" t="n">
        <f aca="false">IF(E791&lt;&gt;0,G791,0)</f>
        <v>0</v>
      </c>
      <c r="AF791" s="75" t="n">
        <f aca="false">IF(W791&lt;&gt;Y791,(IF(N791=0,J791*(INFORMAÇÕES!$Q$89/INFORMAÇÕES!$Q$92),IF(N791="R",J791,0))),0)</f>
        <v>0</v>
      </c>
      <c r="AG791" s="75" t="n">
        <f aca="false">IF(W791&lt;&gt;Y791,(IF(N791=0,J791*(INFORMAÇÕES!$Q$90/INFORMAÇÕES!$Q$92),IF(N791="C",J791,0))),0)</f>
        <v>0</v>
      </c>
      <c r="AH791" s="75" t="n">
        <f aca="false">IF(W791&lt;&gt;Y791,(IF(N791="",J791*INFORMAÇÕES!$U$115,IF(N791="CF",J791,0))),0)</f>
        <v>0</v>
      </c>
      <c r="AI791" s="75" t="n">
        <f aca="false">IF(W791&lt;&gt;Y791,(IF(N791="",J791*INFORMAÇÕES!$U$116,IF(N791="O",J791,0))),0)</f>
        <v>0</v>
      </c>
      <c r="AJ791" s="75" t="n">
        <f aca="false">IF(H791&lt;&gt;0,J791,0)</f>
        <v>0</v>
      </c>
      <c r="AK791" s="75" t="n">
        <f aca="false">IF(K791&lt;&gt;0,L791,0)</f>
        <v>0</v>
      </c>
    </row>
    <row r="792" s="174" customFormat="true" ht="14.25" hidden="false" customHeight="false" outlineLevel="0" collapsed="false">
      <c r="A792" s="159" t="n">
        <v>780</v>
      </c>
      <c r="B792" s="160" t="n">
        <f aca="false">IF('ORÇ.GLOBAL P CAIXA'!$K791="EXEC.",0,'ORÇ.REPROG. P CAIXA'!B792)</f>
        <v>0</v>
      </c>
      <c r="C792" s="161" t="n">
        <f aca="false">IF('ORÇ.GLOBAL P CAIXA'!$K791="EXEC.",0,'ORÇ.REPROG. P CAIXA'!C792)</f>
        <v>0</v>
      </c>
      <c r="D792" s="162" t="n">
        <f aca="false">IF('ORÇ.GLOBAL P CAIXA'!$K791="EXEC.",0,'ORÇ.REPROG. P CAIXA'!D792)</f>
        <v>0</v>
      </c>
      <c r="E792" s="163" t="n">
        <f aca="false">IF('ORÇ.GLOBAL P CAIXA'!$K791="EXEC.",0,'ORÇ.REPROG. P CAIXA'!E792)</f>
        <v>0</v>
      </c>
      <c r="F792" s="163" t="n">
        <f aca="false">IF('ORÇ.GLOBAL P CAIXA'!K791="EXEC.",0,IF('ORÇ.GLOBAL EMPRESA'!G791&gt;0,'ORÇ.GLOBAL EMPRESA'!G791,'ORÇ.GLOBAL P CAIXA'!F791))</f>
        <v>0</v>
      </c>
      <c r="G792" s="163" t="n">
        <f aca="false">IF(E792&lt;&gt;0,ROUND(E792*F792,2),IF(AE792=0,(SUMIF($W$13:$W$1012,B792,$AE$13:$AE$1012)),AE792))</f>
        <v>0</v>
      </c>
      <c r="H792" s="661" t="n">
        <f aca="false">IF('ORÇ.GLOBAL P CAIXA'!K791="EXEC.",0,'ORÇ.REPROG. P CAIXA'!H792)</f>
        <v>0</v>
      </c>
      <c r="I792" s="661" t="n">
        <f aca="false">IF('ORÇ.GLOBAL P CAIXA'!K791="EXEC.",0,'ORÇ.REPROG. P CAIXA'!I792)</f>
        <v>0</v>
      </c>
      <c r="J792" s="163" t="n">
        <f aca="false">IF(H792&lt;&gt;0,ROUND(H792*I792,2),IF(AJ792=0,(SUMIF($W$13:$W$1012,B792,$AJ$13:$AJ$1012)),AJ792))</f>
        <v>0</v>
      </c>
      <c r="K792" s="163" t="n">
        <f aca="false">H792-E792</f>
        <v>0</v>
      </c>
      <c r="L792" s="163" t="n">
        <f aca="false">J792-G792</f>
        <v>0</v>
      </c>
      <c r="M792" s="662" t="str">
        <f aca="false">IF('ORÇ.GLOBAL P CAIXA'!K791="EXEC.","",IF('ORÇ.REPROG. P CAIXA'!M792&gt;0,'ORÇ.REPROG. P CAIXA'!M792,""))</f>
        <v/>
      </c>
      <c r="N792" s="663" t="str">
        <f aca="false">IF('ORÇ.GLOBAL P CAIXA'!K791="EXEC.","",IF('ORÇ.REPROG. P CAIXA'!N792&gt;0,'ORÇ.REPROG. P CAIXA'!N792,""))</f>
        <v/>
      </c>
      <c r="O792" s="166" t="str">
        <f aca="false">IF('ORÇ.GLOBAL P CAIXA'!$K791="EXEC.","",'ORÇ.REPROG. P CAIXA'!O792)</f>
        <v/>
      </c>
      <c r="P792" s="167"/>
      <c r="Q792" s="168" t="str">
        <f aca="false">IF(B792&gt;0,"ok","ocultar")</f>
        <v>ocultar</v>
      </c>
      <c r="R792" s="649"/>
      <c r="S792" s="649"/>
      <c r="T792" s="650"/>
      <c r="V792" s="88"/>
      <c r="W792" s="157" t="n">
        <f aca="false">IF(B792=0,W791,IF(ISNONTEXT(B792)=TRUE(),INT(B792),INT(LEFT(B792,FIND(".",B792)-1))))</f>
        <v>3</v>
      </c>
      <c r="X792" s="157" t="str">
        <f aca="false">IF(X793=1,1,IF(B792&lt;&gt;0,1,IF(C792&lt;&gt;0,1,IF(D792&lt;&gt;0,1,IF(E792&lt;&gt;0,1,"")))))</f>
        <v/>
      </c>
      <c r="Y792" s="157" t="str">
        <f aca="false">IF(W792=0," ",IF(W792&lt;&gt;W791,W792," "))</f>
        <v> </v>
      </c>
      <c r="Z792" s="88"/>
      <c r="AA792" s="75" t="n">
        <f aca="false">IF(W792&lt;&gt;Y792,(IF(N792=0,G792*(INFORMAÇÕES!$Q$69/INFORMAÇÕES!$Q$72),IF(N792="R",G792,0))),0)</f>
        <v>0</v>
      </c>
      <c r="AB792" s="75" t="n">
        <f aca="false">IF(W792&lt;&gt;Y792,(IF(N792=0,G792*(INFORMAÇÕES!$Q$70/INFORMAÇÕES!$Q$72),IF(N792="C",G792,0))),0)</f>
        <v>0</v>
      </c>
      <c r="AC792" s="75" t="n">
        <f aca="false">IF(W792&lt;&gt;Y792,(IF(N792=0,G792*INFORMAÇÕES!$U$115,IF(N792="CF",G792,0))),0)</f>
        <v>0</v>
      </c>
      <c r="AD792" s="75" t="n">
        <f aca="false">IF(W792&lt;&gt;Y792,(IF(N792=0,G792*INFORMAÇÕES!$U$116,IF(N792="O",G792,0))),0)</f>
        <v>0</v>
      </c>
      <c r="AE792" s="75" t="n">
        <f aca="false">IF(E792&lt;&gt;0,G792,0)</f>
        <v>0</v>
      </c>
      <c r="AF792" s="75" t="n">
        <f aca="false">IF(W792&lt;&gt;Y792,(IF(N792=0,J792*(INFORMAÇÕES!$Q$89/INFORMAÇÕES!$Q$92),IF(N792="R",J792,0))),0)</f>
        <v>0</v>
      </c>
      <c r="AG792" s="75" t="n">
        <f aca="false">IF(W792&lt;&gt;Y792,(IF(N792=0,J792*(INFORMAÇÕES!$Q$90/INFORMAÇÕES!$Q$92),IF(N792="C",J792,0))),0)</f>
        <v>0</v>
      </c>
      <c r="AH792" s="75" t="n">
        <f aca="false">IF(W792&lt;&gt;Y792,(IF(N792="",J792*INFORMAÇÕES!$U$115,IF(N792="CF",J792,0))),0)</f>
        <v>0</v>
      </c>
      <c r="AI792" s="75" t="n">
        <f aca="false">IF(W792&lt;&gt;Y792,(IF(N792="",J792*INFORMAÇÕES!$U$116,IF(N792="O",J792,0))),0)</f>
        <v>0</v>
      </c>
      <c r="AJ792" s="75" t="n">
        <f aca="false">IF(H792&lt;&gt;0,J792,0)</f>
        <v>0</v>
      </c>
      <c r="AK792" s="75" t="n">
        <f aca="false">IF(K792&lt;&gt;0,L792,0)</f>
        <v>0</v>
      </c>
    </row>
    <row r="793" s="174" customFormat="true" ht="14.25" hidden="false" customHeight="false" outlineLevel="0" collapsed="false">
      <c r="A793" s="159" t="n">
        <v>781</v>
      </c>
      <c r="B793" s="160" t="n">
        <f aca="false">IF('ORÇ.GLOBAL P CAIXA'!$K792="EXEC.",0,'ORÇ.REPROG. P CAIXA'!B793)</f>
        <v>0</v>
      </c>
      <c r="C793" s="161" t="n">
        <f aca="false">IF('ORÇ.GLOBAL P CAIXA'!$K792="EXEC.",0,'ORÇ.REPROG. P CAIXA'!C793)</f>
        <v>0</v>
      </c>
      <c r="D793" s="162" t="n">
        <f aca="false">IF('ORÇ.GLOBAL P CAIXA'!$K792="EXEC.",0,'ORÇ.REPROG. P CAIXA'!D793)</f>
        <v>0</v>
      </c>
      <c r="E793" s="163" t="n">
        <f aca="false">IF('ORÇ.GLOBAL P CAIXA'!$K792="EXEC.",0,'ORÇ.REPROG. P CAIXA'!E793)</f>
        <v>0</v>
      </c>
      <c r="F793" s="163" t="n">
        <f aca="false">IF('ORÇ.GLOBAL P CAIXA'!K792="EXEC.",0,IF('ORÇ.GLOBAL EMPRESA'!G792&gt;0,'ORÇ.GLOBAL EMPRESA'!G792,'ORÇ.GLOBAL P CAIXA'!F792))</f>
        <v>0</v>
      </c>
      <c r="G793" s="163" t="n">
        <f aca="false">IF(E793&lt;&gt;0,ROUND(E793*F793,2),IF(AE793=0,(SUMIF($W$13:$W$1012,B793,$AE$13:$AE$1012)),AE793))</f>
        <v>0</v>
      </c>
      <c r="H793" s="661" t="n">
        <f aca="false">IF('ORÇ.GLOBAL P CAIXA'!K792="EXEC.",0,'ORÇ.REPROG. P CAIXA'!H793)</f>
        <v>0</v>
      </c>
      <c r="I793" s="661" t="n">
        <f aca="false">IF('ORÇ.GLOBAL P CAIXA'!K792="EXEC.",0,'ORÇ.REPROG. P CAIXA'!I793)</f>
        <v>0</v>
      </c>
      <c r="J793" s="163" t="n">
        <f aca="false">IF(H793&lt;&gt;0,ROUND(H793*I793,2),IF(AJ793=0,(SUMIF($W$13:$W$1012,B793,$AJ$13:$AJ$1012)),AJ793))</f>
        <v>0</v>
      </c>
      <c r="K793" s="163" t="n">
        <f aca="false">H793-E793</f>
        <v>0</v>
      </c>
      <c r="L793" s="163" t="n">
        <f aca="false">J793-G793</f>
        <v>0</v>
      </c>
      <c r="M793" s="662" t="str">
        <f aca="false">IF('ORÇ.GLOBAL P CAIXA'!K792="EXEC.","",IF('ORÇ.REPROG. P CAIXA'!M793&gt;0,'ORÇ.REPROG. P CAIXA'!M793,""))</f>
        <v/>
      </c>
      <c r="N793" s="663" t="str">
        <f aca="false">IF('ORÇ.GLOBAL P CAIXA'!K792="EXEC.","",IF('ORÇ.REPROG. P CAIXA'!N793&gt;0,'ORÇ.REPROG. P CAIXA'!N793,""))</f>
        <v/>
      </c>
      <c r="O793" s="166" t="str">
        <f aca="false">IF('ORÇ.GLOBAL P CAIXA'!$K792="EXEC.","",'ORÇ.REPROG. P CAIXA'!O793)</f>
        <v/>
      </c>
      <c r="P793" s="167"/>
      <c r="Q793" s="168" t="str">
        <f aca="false">IF(B793&gt;0,"ok","ocultar")</f>
        <v>ocultar</v>
      </c>
      <c r="R793" s="649"/>
      <c r="S793" s="649"/>
      <c r="T793" s="650"/>
      <c r="V793" s="88"/>
      <c r="W793" s="157" t="n">
        <f aca="false">IF(B793=0,W792,IF(ISNONTEXT(B793)=TRUE(),INT(B793),INT(LEFT(B793,FIND(".",B793)-1))))</f>
        <v>3</v>
      </c>
      <c r="X793" s="157" t="str">
        <f aca="false">IF(X794=1,1,IF(B793&lt;&gt;0,1,IF(C793&lt;&gt;0,1,IF(D793&lt;&gt;0,1,IF(E793&lt;&gt;0,1,"")))))</f>
        <v/>
      </c>
      <c r="Y793" s="157" t="str">
        <f aca="false">IF(W793=0," ",IF(W793&lt;&gt;W792,W793," "))</f>
        <v> </v>
      </c>
      <c r="Z793" s="88"/>
      <c r="AA793" s="75" t="n">
        <f aca="false">IF(W793&lt;&gt;Y793,(IF(N793=0,G793*(INFORMAÇÕES!$Q$69/INFORMAÇÕES!$Q$72),IF(N793="R",G793,0))),0)</f>
        <v>0</v>
      </c>
      <c r="AB793" s="75" t="n">
        <f aca="false">IF(W793&lt;&gt;Y793,(IF(N793=0,G793*(INFORMAÇÕES!$Q$70/INFORMAÇÕES!$Q$72),IF(N793="C",G793,0))),0)</f>
        <v>0</v>
      </c>
      <c r="AC793" s="75" t="n">
        <f aca="false">IF(W793&lt;&gt;Y793,(IF(N793=0,G793*INFORMAÇÕES!$U$115,IF(N793="CF",G793,0))),0)</f>
        <v>0</v>
      </c>
      <c r="AD793" s="75" t="n">
        <f aca="false">IF(W793&lt;&gt;Y793,(IF(N793=0,G793*INFORMAÇÕES!$U$116,IF(N793="O",G793,0))),0)</f>
        <v>0</v>
      </c>
      <c r="AE793" s="75" t="n">
        <f aca="false">IF(E793&lt;&gt;0,G793,0)</f>
        <v>0</v>
      </c>
      <c r="AF793" s="75" t="n">
        <f aca="false">IF(W793&lt;&gt;Y793,(IF(N793=0,J793*(INFORMAÇÕES!$Q$89/INFORMAÇÕES!$Q$92),IF(N793="R",J793,0))),0)</f>
        <v>0</v>
      </c>
      <c r="AG793" s="75" t="n">
        <f aca="false">IF(W793&lt;&gt;Y793,(IF(N793=0,J793*(INFORMAÇÕES!$Q$90/INFORMAÇÕES!$Q$92),IF(N793="C",J793,0))),0)</f>
        <v>0</v>
      </c>
      <c r="AH793" s="75" t="n">
        <f aca="false">IF(W793&lt;&gt;Y793,(IF(N793="",J793*INFORMAÇÕES!$U$115,IF(N793="CF",J793,0))),0)</f>
        <v>0</v>
      </c>
      <c r="AI793" s="75" t="n">
        <f aca="false">IF(W793&lt;&gt;Y793,(IF(N793="",J793*INFORMAÇÕES!$U$116,IF(N793="O",J793,0))),0)</f>
        <v>0</v>
      </c>
      <c r="AJ793" s="75" t="n">
        <f aca="false">IF(H793&lt;&gt;0,J793,0)</f>
        <v>0</v>
      </c>
      <c r="AK793" s="75" t="n">
        <f aca="false">IF(K793&lt;&gt;0,L793,0)</f>
        <v>0</v>
      </c>
    </row>
    <row r="794" s="174" customFormat="true" ht="14.25" hidden="false" customHeight="false" outlineLevel="0" collapsed="false">
      <c r="A794" s="159" t="n">
        <v>782</v>
      </c>
      <c r="B794" s="160" t="n">
        <f aca="false">IF('ORÇ.GLOBAL P CAIXA'!$K793="EXEC.",0,'ORÇ.REPROG. P CAIXA'!B794)</f>
        <v>0</v>
      </c>
      <c r="C794" s="161" t="n">
        <f aca="false">IF('ORÇ.GLOBAL P CAIXA'!$K793="EXEC.",0,'ORÇ.REPROG. P CAIXA'!C794)</f>
        <v>0</v>
      </c>
      <c r="D794" s="162" t="n">
        <f aca="false">IF('ORÇ.GLOBAL P CAIXA'!$K793="EXEC.",0,'ORÇ.REPROG. P CAIXA'!D794)</f>
        <v>0</v>
      </c>
      <c r="E794" s="163" t="n">
        <f aca="false">IF('ORÇ.GLOBAL P CAIXA'!$K793="EXEC.",0,'ORÇ.REPROG. P CAIXA'!E794)</f>
        <v>0</v>
      </c>
      <c r="F794" s="163" t="n">
        <f aca="false">IF('ORÇ.GLOBAL P CAIXA'!K793="EXEC.",0,IF('ORÇ.GLOBAL EMPRESA'!G793&gt;0,'ORÇ.GLOBAL EMPRESA'!G793,'ORÇ.GLOBAL P CAIXA'!F793))</f>
        <v>0</v>
      </c>
      <c r="G794" s="163" t="n">
        <f aca="false">IF(E794&lt;&gt;0,ROUND(E794*F794,2),IF(AE794=0,(SUMIF($W$13:$W$1012,B794,$AE$13:$AE$1012)),AE794))</f>
        <v>0</v>
      </c>
      <c r="H794" s="661" t="n">
        <f aca="false">IF('ORÇ.GLOBAL P CAIXA'!K793="EXEC.",0,'ORÇ.REPROG. P CAIXA'!H794)</f>
        <v>0</v>
      </c>
      <c r="I794" s="661" t="n">
        <f aca="false">IF('ORÇ.GLOBAL P CAIXA'!K793="EXEC.",0,'ORÇ.REPROG. P CAIXA'!I794)</f>
        <v>0</v>
      </c>
      <c r="J794" s="163" t="n">
        <f aca="false">IF(H794&lt;&gt;0,ROUND(H794*I794,2),IF(AJ794=0,(SUMIF($W$13:$W$1012,B794,$AJ$13:$AJ$1012)),AJ794))</f>
        <v>0</v>
      </c>
      <c r="K794" s="163" t="n">
        <f aca="false">H794-E794</f>
        <v>0</v>
      </c>
      <c r="L794" s="163" t="n">
        <f aca="false">J794-G794</f>
        <v>0</v>
      </c>
      <c r="M794" s="662" t="str">
        <f aca="false">IF('ORÇ.GLOBAL P CAIXA'!K793="EXEC.","",IF('ORÇ.REPROG. P CAIXA'!M794&gt;0,'ORÇ.REPROG. P CAIXA'!M794,""))</f>
        <v/>
      </c>
      <c r="N794" s="663" t="str">
        <f aca="false">IF('ORÇ.GLOBAL P CAIXA'!K793="EXEC.","",IF('ORÇ.REPROG. P CAIXA'!N794&gt;0,'ORÇ.REPROG. P CAIXA'!N794,""))</f>
        <v/>
      </c>
      <c r="O794" s="166" t="str">
        <f aca="false">IF('ORÇ.GLOBAL P CAIXA'!$K793="EXEC.","",'ORÇ.REPROG. P CAIXA'!O794)</f>
        <v/>
      </c>
      <c r="P794" s="167"/>
      <c r="Q794" s="168" t="str">
        <f aca="false">IF(B794&gt;0,"ok","ocultar")</f>
        <v>ocultar</v>
      </c>
      <c r="R794" s="649"/>
      <c r="S794" s="649"/>
      <c r="T794" s="650"/>
      <c r="V794" s="88"/>
      <c r="W794" s="157" t="n">
        <f aca="false">IF(B794=0,W793,IF(ISNONTEXT(B794)=TRUE(),INT(B794),INT(LEFT(B794,FIND(".",B794)-1))))</f>
        <v>3</v>
      </c>
      <c r="X794" s="157" t="str">
        <f aca="false">IF(X795=1,1,IF(B794&lt;&gt;0,1,IF(C794&lt;&gt;0,1,IF(D794&lt;&gt;0,1,IF(E794&lt;&gt;0,1,"")))))</f>
        <v/>
      </c>
      <c r="Y794" s="157" t="str">
        <f aca="false">IF(W794=0," ",IF(W794&lt;&gt;W793,W794," "))</f>
        <v> </v>
      </c>
      <c r="Z794" s="88"/>
      <c r="AA794" s="75" t="n">
        <f aca="false">IF(W794&lt;&gt;Y794,(IF(N794=0,G794*(INFORMAÇÕES!$Q$69/INFORMAÇÕES!$Q$72),IF(N794="R",G794,0))),0)</f>
        <v>0</v>
      </c>
      <c r="AB794" s="75" t="n">
        <f aca="false">IF(W794&lt;&gt;Y794,(IF(N794=0,G794*(INFORMAÇÕES!$Q$70/INFORMAÇÕES!$Q$72),IF(N794="C",G794,0))),0)</f>
        <v>0</v>
      </c>
      <c r="AC794" s="75" t="n">
        <f aca="false">IF(W794&lt;&gt;Y794,(IF(N794=0,G794*INFORMAÇÕES!$U$115,IF(N794="CF",G794,0))),0)</f>
        <v>0</v>
      </c>
      <c r="AD794" s="75" t="n">
        <f aca="false">IF(W794&lt;&gt;Y794,(IF(N794=0,G794*INFORMAÇÕES!$U$116,IF(N794="O",G794,0))),0)</f>
        <v>0</v>
      </c>
      <c r="AE794" s="75" t="n">
        <f aca="false">IF(E794&lt;&gt;0,G794,0)</f>
        <v>0</v>
      </c>
      <c r="AF794" s="75" t="n">
        <f aca="false">IF(W794&lt;&gt;Y794,(IF(N794=0,J794*(INFORMAÇÕES!$Q$89/INFORMAÇÕES!$Q$92),IF(N794="R",J794,0))),0)</f>
        <v>0</v>
      </c>
      <c r="AG794" s="75" t="n">
        <f aca="false">IF(W794&lt;&gt;Y794,(IF(N794=0,J794*(INFORMAÇÕES!$Q$90/INFORMAÇÕES!$Q$92),IF(N794="C",J794,0))),0)</f>
        <v>0</v>
      </c>
      <c r="AH794" s="75" t="n">
        <f aca="false">IF(W794&lt;&gt;Y794,(IF(N794="",J794*INFORMAÇÕES!$U$115,IF(N794="CF",J794,0))),0)</f>
        <v>0</v>
      </c>
      <c r="AI794" s="75" t="n">
        <f aca="false">IF(W794&lt;&gt;Y794,(IF(N794="",J794*INFORMAÇÕES!$U$116,IF(N794="O",J794,0))),0)</f>
        <v>0</v>
      </c>
      <c r="AJ794" s="75" t="n">
        <f aca="false">IF(H794&lt;&gt;0,J794,0)</f>
        <v>0</v>
      </c>
      <c r="AK794" s="75" t="n">
        <f aca="false">IF(K794&lt;&gt;0,L794,0)</f>
        <v>0</v>
      </c>
    </row>
    <row r="795" s="174" customFormat="true" ht="14.25" hidden="false" customHeight="false" outlineLevel="0" collapsed="false">
      <c r="A795" s="159" t="n">
        <v>783</v>
      </c>
      <c r="B795" s="160" t="n">
        <f aca="false">IF('ORÇ.GLOBAL P CAIXA'!$K794="EXEC.",0,'ORÇ.REPROG. P CAIXA'!B795)</f>
        <v>0</v>
      </c>
      <c r="C795" s="161" t="n">
        <f aca="false">IF('ORÇ.GLOBAL P CAIXA'!$K794="EXEC.",0,'ORÇ.REPROG. P CAIXA'!C795)</f>
        <v>0</v>
      </c>
      <c r="D795" s="162" t="n">
        <f aca="false">IF('ORÇ.GLOBAL P CAIXA'!$K794="EXEC.",0,'ORÇ.REPROG. P CAIXA'!D795)</f>
        <v>0</v>
      </c>
      <c r="E795" s="163" t="n">
        <f aca="false">IF('ORÇ.GLOBAL P CAIXA'!$K794="EXEC.",0,'ORÇ.REPROG. P CAIXA'!E795)</f>
        <v>0</v>
      </c>
      <c r="F795" s="163" t="n">
        <f aca="false">IF('ORÇ.GLOBAL P CAIXA'!K794="EXEC.",0,IF('ORÇ.GLOBAL EMPRESA'!G794&gt;0,'ORÇ.GLOBAL EMPRESA'!G794,'ORÇ.GLOBAL P CAIXA'!F794))</f>
        <v>0</v>
      </c>
      <c r="G795" s="163" t="n">
        <f aca="false">IF(E795&lt;&gt;0,ROUND(E795*F795,2),IF(AE795=0,(SUMIF($W$13:$W$1012,B795,$AE$13:$AE$1012)),AE795))</f>
        <v>0</v>
      </c>
      <c r="H795" s="661" t="n">
        <f aca="false">IF('ORÇ.GLOBAL P CAIXA'!K794="EXEC.",0,'ORÇ.REPROG. P CAIXA'!H795)</f>
        <v>0</v>
      </c>
      <c r="I795" s="661" t="n">
        <f aca="false">IF('ORÇ.GLOBAL P CAIXA'!K794="EXEC.",0,'ORÇ.REPROG. P CAIXA'!I795)</f>
        <v>0</v>
      </c>
      <c r="J795" s="163" t="n">
        <f aca="false">IF(H795&lt;&gt;0,ROUND(H795*I795,2),IF(AJ795=0,(SUMIF($W$13:$W$1012,B795,$AJ$13:$AJ$1012)),AJ795))</f>
        <v>0</v>
      </c>
      <c r="K795" s="163" t="n">
        <f aca="false">H795-E795</f>
        <v>0</v>
      </c>
      <c r="L795" s="163" t="n">
        <f aca="false">J795-G795</f>
        <v>0</v>
      </c>
      <c r="M795" s="662" t="str">
        <f aca="false">IF('ORÇ.GLOBAL P CAIXA'!K794="EXEC.","",IF('ORÇ.REPROG. P CAIXA'!M795&gt;0,'ORÇ.REPROG. P CAIXA'!M795,""))</f>
        <v/>
      </c>
      <c r="N795" s="663" t="str">
        <f aca="false">IF('ORÇ.GLOBAL P CAIXA'!K794="EXEC.","",IF('ORÇ.REPROG. P CAIXA'!N795&gt;0,'ORÇ.REPROG. P CAIXA'!N795,""))</f>
        <v/>
      </c>
      <c r="O795" s="166" t="str">
        <f aca="false">IF('ORÇ.GLOBAL P CAIXA'!$K794="EXEC.","",'ORÇ.REPROG. P CAIXA'!O795)</f>
        <v/>
      </c>
      <c r="P795" s="167"/>
      <c r="Q795" s="168" t="str">
        <f aca="false">IF(B795&gt;0,"ok","ocultar")</f>
        <v>ocultar</v>
      </c>
      <c r="R795" s="649"/>
      <c r="S795" s="649"/>
      <c r="T795" s="650"/>
      <c r="V795" s="88"/>
      <c r="W795" s="157" t="n">
        <f aca="false">IF(B795=0,W794,IF(ISNONTEXT(B795)=TRUE(),INT(B795),INT(LEFT(B795,FIND(".",B795)-1))))</f>
        <v>3</v>
      </c>
      <c r="X795" s="157" t="str">
        <f aca="false">IF(X796=1,1,IF(B795&lt;&gt;0,1,IF(C795&lt;&gt;0,1,IF(D795&lt;&gt;0,1,IF(E795&lt;&gt;0,1,"")))))</f>
        <v/>
      </c>
      <c r="Y795" s="157" t="str">
        <f aca="false">IF(W795=0," ",IF(W795&lt;&gt;W794,W795," "))</f>
        <v> </v>
      </c>
      <c r="Z795" s="88"/>
      <c r="AA795" s="75" t="n">
        <f aca="false">IF(W795&lt;&gt;Y795,(IF(N795=0,G795*(INFORMAÇÕES!$Q$69/INFORMAÇÕES!$Q$72),IF(N795="R",G795,0))),0)</f>
        <v>0</v>
      </c>
      <c r="AB795" s="75" t="n">
        <f aca="false">IF(W795&lt;&gt;Y795,(IF(N795=0,G795*(INFORMAÇÕES!$Q$70/INFORMAÇÕES!$Q$72),IF(N795="C",G795,0))),0)</f>
        <v>0</v>
      </c>
      <c r="AC795" s="75" t="n">
        <f aca="false">IF(W795&lt;&gt;Y795,(IF(N795=0,G795*INFORMAÇÕES!$U$115,IF(N795="CF",G795,0))),0)</f>
        <v>0</v>
      </c>
      <c r="AD795" s="75" t="n">
        <f aca="false">IF(W795&lt;&gt;Y795,(IF(N795=0,G795*INFORMAÇÕES!$U$116,IF(N795="O",G795,0))),0)</f>
        <v>0</v>
      </c>
      <c r="AE795" s="75" t="n">
        <f aca="false">IF(E795&lt;&gt;0,G795,0)</f>
        <v>0</v>
      </c>
      <c r="AF795" s="75" t="n">
        <f aca="false">IF(W795&lt;&gt;Y795,(IF(N795=0,J795*(INFORMAÇÕES!$Q$89/INFORMAÇÕES!$Q$92),IF(N795="R",J795,0))),0)</f>
        <v>0</v>
      </c>
      <c r="AG795" s="75" t="n">
        <f aca="false">IF(W795&lt;&gt;Y795,(IF(N795=0,J795*(INFORMAÇÕES!$Q$90/INFORMAÇÕES!$Q$92),IF(N795="C",J795,0))),0)</f>
        <v>0</v>
      </c>
      <c r="AH795" s="75" t="n">
        <f aca="false">IF(W795&lt;&gt;Y795,(IF(N795="",J795*INFORMAÇÕES!$U$115,IF(N795="CF",J795,0))),0)</f>
        <v>0</v>
      </c>
      <c r="AI795" s="75" t="n">
        <f aca="false">IF(W795&lt;&gt;Y795,(IF(N795="",J795*INFORMAÇÕES!$U$116,IF(N795="O",J795,0))),0)</f>
        <v>0</v>
      </c>
      <c r="AJ795" s="75" t="n">
        <f aca="false">IF(H795&lt;&gt;0,J795,0)</f>
        <v>0</v>
      </c>
      <c r="AK795" s="75" t="n">
        <f aca="false">IF(K795&lt;&gt;0,L795,0)</f>
        <v>0</v>
      </c>
    </row>
    <row r="796" s="174" customFormat="true" ht="14.25" hidden="false" customHeight="false" outlineLevel="0" collapsed="false">
      <c r="A796" s="159" t="n">
        <v>784</v>
      </c>
      <c r="B796" s="160" t="n">
        <f aca="false">IF('ORÇ.GLOBAL P CAIXA'!$K795="EXEC.",0,'ORÇ.REPROG. P CAIXA'!B796)</f>
        <v>0</v>
      </c>
      <c r="C796" s="161" t="n">
        <f aca="false">IF('ORÇ.GLOBAL P CAIXA'!$K795="EXEC.",0,'ORÇ.REPROG. P CAIXA'!C796)</f>
        <v>0</v>
      </c>
      <c r="D796" s="162" t="n">
        <f aca="false">IF('ORÇ.GLOBAL P CAIXA'!$K795="EXEC.",0,'ORÇ.REPROG. P CAIXA'!D796)</f>
        <v>0</v>
      </c>
      <c r="E796" s="163" t="n">
        <f aca="false">IF('ORÇ.GLOBAL P CAIXA'!$K795="EXEC.",0,'ORÇ.REPROG. P CAIXA'!E796)</f>
        <v>0</v>
      </c>
      <c r="F796" s="163" t="n">
        <f aca="false">IF('ORÇ.GLOBAL P CAIXA'!K795="EXEC.",0,IF('ORÇ.GLOBAL EMPRESA'!G795&gt;0,'ORÇ.GLOBAL EMPRESA'!G795,'ORÇ.GLOBAL P CAIXA'!F795))</f>
        <v>0</v>
      </c>
      <c r="G796" s="163" t="n">
        <f aca="false">IF(E796&lt;&gt;0,ROUND(E796*F796,2),IF(AE796=0,(SUMIF($W$13:$W$1012,B796,$AE$13:$AE$1012)),AE796))</f>
        <v>0</v>
      </c>
      <c r="H796" s="661" t="n">
        <f aca="false">IF('ORÇ.GLOBAL P CAIXA'!K795="EXEC.",0,'ORÇ.REPROG. P CAIXA'!H796)</f>
        <v>0</v>
      </c>
      <c r="I796" s="661" t="n">
        <f aca="false">IF('ORÇ.GLOBAL P CAIXA'!K795="EXEC.",0,'ORÇ.REPROG. P CAIXA'!I796)</f>
        <v>0</v>
      </c>
      <c r="J796" s="163" t="n">
        <f aca="false">IF(H796&lt;&gt;0,ROUND(H796*I796,2),IF(AJ796=0,(SUMIF($W$13:$W$1012,B796,$AJ$13:$AJ$1012)),AJ796))</f>
        <v>0</v>
      </c>
      <c r="K796" s="163" t="n">
        <f aca="false">H796-E796</f>
        <v>0</v>
      </c>
      <c r="L796" s="163" t="n">
        <f aca="false">J796-G796</f>
        <v>0</v>
      </c>
      <c r="M796" s="662" t="str">
        <f aca="false">IF('ORÇ.GLOBAL P CAIXA'!K795="EXEC.","",IF('ORÇ.REPROG. P CAIXA'!M796&gt;0,'ORÇ.REPROG. P CAIXA'!M796,""))</f>
        <v/>
      </c>
      <c r="N796" s="663" t="str">
        <f aca="false">IF('ORÇ.GLOBAL P CAIXA'!K795="EXEC.","",IF('ORÇ.REPROG. P CAIXA'!N796&gt;0,'ORÇ.REPROG. P CAIXA'!N796,""))</f>
        <v/>
      </c>
      <c r="O796" s="166" t="str">
        <f aca="false">IF('ORÇ.GLOBAL P CAIXA'!$K795="EXEC.","",'ORÇ.REPROG. P CAIXA'!O796)</f>
        <v/>
      </c>
      <c r="P796" s="167"/>
      <c r="Q796" s="168" t="str">
        <f aca="false">IF(B796&gt;0,"ok","ocultar")</f>
        <v>ocultar</v>
      </c>
      <c r="R796" s="649"/>
      <c r="S796" s="649"/>
      <c r="T796" s="650"/>
      <c r="V796" s="88"/>
      <c r="W796" s="157" t="n">
        <f aca="false">IF(B796=0,W795,IF(ISNONTEXT(B796)=TRUE(),INT(B796),INT(LEFT(B796,FIND(".",B796)-1))))</f>
        <v>3</v>
      </c>
      <c r="X796" s="157" t="str">
        <f aca="false">IF(X797=1,1,IF(B796&lt;&gt;0,1,IF(C796&lt;&gt;0,1,IF(D796&lt;&gt;0,1,IF(E796&lt;&gt;0,1,"")))))</f>
        <v/>
      </c>
      <c r="Y796" s="157" t="str">
        <f aca="false">IF(W796=0," ",IF(W796&lt;&gt;W795,W796," "))</f>
        <v> </v>
      </c>
      <c r="Z796" s="88"/>
      <c r="AA796" s="75" t="n">
        <f aca="false">IF(W796&lt;&gt;Y796,(IF(N796=0,G796*(INFORMAÇÕES!$Q$69/INFORMAÇÕES!$Q$72),IF(N796="R",G796,0))),0)</f>
        <v>0</v>
      </c>
      <c r="AB796" s="75" t="n">
        <f aca="false">IF(W796&lt;&gt;Y796,(IF(N796=0,G796*(INFORMAÇÕES!$Q$70/INFORMAÇÕES!$Q$72),IF(N796="C",G796,0))),0)</f>
        <v>0</v>
      </c>
      <c r="AC796" s="75" t="n">
        <f aca="false">IF(W796&lt;&gt;Y796,(IF(N796=0,G796*INFORMAÇÕES!$U$115,IF(N796="CF",G796,0))),0)</f>
        <v>0</v>
      </c>
      <c r="AD796" s="75" t="n">
        <f aca="false">IF(W796&lt;&gt;Y796,(IF(N796=0,G796*INFORMAÇÕES!$U$116,IF(N796="O",G796,0))),0)</f>
        <v>0</v>
      </c>
      <c r="AE796" s="75" t="n">
        <f aca="false">IF(E796&lt;&gt;0,G796,0)</f>
        <v>0</v>
      </c>
      <c r="AF796" s="75" t="n">
        <f aca="false">IF(W796&lt;&gt;Y796,(IF(N796=0,J796*(INFORMAÇÕES!$Q$89/INFORMAÇÕES!$Q$92),IF(N796="R",J796,0))),0)</f>
        <v>0</v>
      </c>
      <c r="AG796" s="75" t="n">
        <f aca="false">IF(W796&lt;&gt;Y796,(IF(N796=0,J796*(INFORMAÇÕES!$Q$90/INFORMAÇÕES!$Q$92),IF(N796="C",J796,0))),0)</f>
        <v>0</v>
      </c>
      <c r="AH796" s="75" t="n">
        <f aca="false">IF(W796&lt;&gt;Y796,(IF(N796="",J796*INFORMAÇÕES!$U$115,IF(N796="CF",J796,0))),0)</f>
        <v>0</v>
      </c>
      <c r="AI796" s="75" t="n">
        <f aca="false">IF(W796&lt;&gt;Y796,(IF(N796="",J796*INFORMAÇÕES!$U$116,IF(N796="O",J796,0))),0)</f>
        <v>0</v>
      </c>
      <c r="AJ796" s="75" t="n">
        <f aca="false">IF(H796&lt;&gt;0,J796,0)</f>
        <v>0</v>
      </c>
      <c r="AK796" s="75" t="n">
        <f aca="false">IF(K796&lt;&gt;0,L796,0)</f>
        <v>0</v>
      </c>
    </row>
    <row r="797" s="174" customFormat="true" ht="14.25" hidden="false" customHeight="false" outlineLevel="0" collapsed="false">
      <c r="A797" s="159" t="n">
        <v>785</v>
      </c>
      <c r="B797" s="160" t="n">
        <f aca="false">IF('ORÇ.GLOBAL P CAIXA'!$K796="EXEC.",0,'ORÇ.REPROG. P CAIXA'!B797)</f>
        <v>0</v>
      </c>
      <c r="C797" s="161" t="n">
        <f aca="false">IF('ORÇ.GLOBAL P CAIXA'!$K796="EXEC.",0,'ORÇ.REPROG. P CAIXA'!C797)</f>
        <v>0</v>
      </c>
      <c r="D797" s="162" t="n">
        <f aca="false">IF('ORÇ.GLOBAL P CAIXA'!$K796="EXEC.",0,'ORÇ.REPROG. P CAIXA'!D797)</f>
        <v>0</v>
      </c>
      <c r="E797" s="163" t="n">
        <f aca="false">IF('ORÇ.GLOBAL P CAIXA'!$K796="EXEC.",0,'ORÇ.REPROG. P CAIXA'!E797)</f>
        <v>0</v>
      </c>
      <c r="F797" s="163" t="n">
        <f aca="false">IF('ORÇ.GLOBAL P CAIXA'!K796="EXEC.",0,IF('ORÇ.GLOBAL EMPRESA'!G796&gt;0,'ORÇ.GLOBAL EMPRESA'!G796,'ORÇ.GLOBAL P CAIXA'!F796))</f>
        <v>0</v>
      </c>
      <c r="G797" s="163" t="n">
        <f aca="false">IF(E797&lt;&gt;0,ROUND(E797*F797,2),IF(AE797=0,(SUMIF($W$13:$W$1012,B797,$AE$13:$AE$1012)),AE797))</f>
        <v>0</v>
      </c>
      <c r="H797" s="661" t="n">
        <f aca="false">IF('ORÇ.GLOBAL P CAIXA'!K796="EXEC.",0,'ORÇ.REPROG. P CAIXA'!H797)</f>
        <v>0</v>
      </c>
      <c r="I797" s="661" t="n">
        <f aca="false">IF('ORÇ.GLOBAL P CAIXA'!K796="EXEC.",0,'ORÇ.REPROG. P CAIXA'!I797)</f>
        <v>0</v>
      </c>
      <c r="J797" s="163" t="n">
        <f aca="false">IF(H797&lt;&gt;0,ROUND(H797*I797,2),IF(AJ797=0,(SUMIF($W$13:$W$1012,B797,$AJ$13:$AJ$1012)),AJ797))</f>
        <v>0</v>
      </c>
      <c r="K797" s="163" t="n">
        <f aca="false">H797-E797</f>
        <v>0</v>
      </c>
      <c r="L797" s="163" t="n">
        <f aca="false">J797-G797</f>
        <v>0</v>
      </c>
      <c r="M797" s="662" t="str">
        <f aca="false">IF('ORÇ.GLOBAL P CAIXA'!K796="EXEC.","",IF('ORÇ.REPROG. P CAIXA'!M797&gt;0,'ORÇ.REPROG. P CAIXA'!M797,""))</f>
        <v/>
      </c>
      <c r="N797" s="663" t="str">
        <f aca="false">IF('ORÇ.GLOBAL P CAIXA'!K796="EXEC.","",IF('ORÇ.REPROG. P CAIXA'!N797&gt;0,'ORÇ.REPROG. P CAIXA'!N797,""))</f>
        <v/>
      </c>
      <c r="O797" s="166" t="str">
        <f aca="false">IF('ORÇ.GLOBAL P CAIXA'!$K796="EXEC.","",'ORÇ.REPROG. P CAIXA'!O797)</f>
        <v/>
      </c>
      <c r="P797" s="167"/>
      <c r="Q797" s="168" t="str">
        <f aca="false">IF(B797&gt;0,"ok","ocultar")</f>
        <v>ocultar</v>
      </c>
      <c r="R797" s="649"/>
      <c r="S797" s="649"/>
      <c r="T797" s="650"/>
      <c r="V797" s="88"/>
      <c r="W797" s="157" t="n">
        <f aca="false">IF(B797=0,W796,IF(ISNONTEXT(B797)=TRUE(),INT(B797),INT(LEFT(B797,FIND(".",B797)-1))))</f>
        <v>3</v>
      </c>
      <c r="X797" s="157" t="str">
        <f aca="false">IF(X798=1,1,IF(B797&lt;&gt;0,1,IF(C797&lt;&gt;0,1,IF(D797&lt;&gt;0,1,IF(E797&lt;&gt;0,1,"")))))</f>
        <v/>
      </c>
      <c r="Y797" s="157" t="str">
        <f aca="false">IF(W797=0," ",IF(W797&lt;&gt;W796,W797," "))</f>
        <v> </v>
      </c>
      <c r="Z797" s="88"/>
      <c r="AA797" s="75" t="n">
        <f aca="false">IF(W797&lt;&gt;Y797,(IF(N797=0,G797*(INFORMAÇÕES!$Q$69/INFORMAÇÕES!$Q$72),IF(N797="R",G797,0))),0)</f>
        <v>0</v>
      </c>
      <c r="AB797" s="75" t="n">
        <f aca="false">IF(W797&lt;&gt;Y797,(IF(N797=0,G797*(INFORMAÇÕES!$Q$70/INFORMAÇÕES!$Q$72),IF(N797="C",G797,0))),0)</f>
        <v>0</v>
      </c>
      <c r="AC797" s="75" t="n">
        <f aca="false">IF(W797&lt;&gt;Y797,(IF(N797=0,G797*INFORMAÇÕES!$U$115,IF(N797="CF",G797,0))),0)</f>
        <v>0</v>
      </c>
      <c r="AD797" s="75" t="n">
        <f aca="false">IF(W797&lt;&gt;Y797,(IF(N797=0,G797*INFORMAÇÕES!$U$116,IF(N797="O",G797,0))),0)</f>
        <v>0</v>
      </c>
      <c r="AE797" s="75" t="n">
        <f aca="false">IF(E797&lt;&gt;0,G797,0)</f>
        <v>0</v>
      </c>
      <c r="AF797" s="75" t="n">
        <f aca="false">IF(W797&lt;&gt;Y797,(IF(N797=0,J797*(INFORMAÇÕES!$Q$89/INFORMAÇÕES!$Q$92),IF(N797="R",J797,0))),0)</f>
        <v>0</v>
      </c>
      <c r="AG797" s="75" t="n">
        <f aca="false">IF(W797&lt;&gt;Y797,(IF(N797=0,J797*(INFORMAÇÕES!$Q$90/INFORMAÇÕES!$Q$92),IF(N797="C",J797,0))),0)</f>
        <v>0</v>
      </c>
      <c r="AH797" s="75" t="n">
        <f aca="false">IF(W797&lt;&gt;Y797,(IF(N797="",J797*INFORMAÇÕES!$U$115,IF(N797="CF",J797,0))),0)</f>
        <v>0</v>
      </c>
      <c r="AI797" s="75" t="n">
        <f aca="false">IF(W797&lt;&gt;Y797,(IF(N797="",J797*INFORMAÇÕES!$U$116,IF(N797="O",J797,0))),0)</f>
        <v>0</v>
      </c>
      <c r="AJ797" s="75" t="n">
        <f aca="false">IF(H797&lt;&gt;0,J797,0)</f>
        <v>0</v>
      </c>
      <c r="AK797" s="75" t="n">
        <f aca="false">IF(K797&lt;&gt;0,L797,0)</f>
        <v>0</v>
      </c>
    </row>
    <row r="798" s="174" customFormat="true" ht="14.25" hidden="false" customHeight="false" outlineLevel="0" collapsed="false">
      <c r="A798" s="159" t="n">
        <v>786</v>
      </c>
      <c r="B798" s="160" t="n">
        <f aca="false">IF('ORÇ.GLOBAL P CAIXA'!$K797="EXEC.",0,'ORÇ.REPROG. P CAIXA'!B798)</f>
        <v>0</v>
      </c>
      <c r="C798" s="161" t="n">
        <f aca="false">IF('ORÇ.GLOBAL P CAIXA'!$K797="EXEC.",0,'ORÇ.REPROG. P CAIXA'!C798)</f>
        <v>0</v>
      </c>
      <c r="D798" s="162" t="n">
        <f aca="false">IF('ORÇ.GLOBAL P CAIXA'!$K797="EXEC.",0,'ORÇ.REPROG. P CAIXA'!D798)</f>
        <v>0</v>
      </c>
      <c r="E798" s="163" t="n">
        <f aca="false">IF('ORÇ.GLOBAL P CAIXA'!$K797="EXEC.",0,'ORÇ.REPROG. P CAIXA'!E798)</f>
        <v>0</v>
      </c>
      <c r="F798" s="163" t="n">
        <f aca="false">IF('ORÇ.GLOBAL P CAIXA'!K797="EXEC.",0,IF('ORÇ.GLOBAL EMPRESA'!G797&gt;0,'ORÇ.GLOBAL EMPRESA'!G797,'ORÇ.GLOBAL P CAIXA'!F797))</f>
        <v>0</v>
      </c>
      <c r="G798" s="163" t="n">
        <f aca="false">IF(E798&lt;&gt;0,ROUND(E798*F798,2),IF(AE798=0,(SUMIF($W$13:$W$1012,B798,$AE$13:$AE$1012)),AE798))</f>
        <v>0</v>
      </c>
      <c r="H798" s="661" t="n">
        <f aca="false">IF('ORÇ.GLOBAL P CAIXA'!K797="EXEC.",0,'ORÇ.REPROG. P CAIXA'!H798)</f>
        <v>0</v>
      </c>
      <c r="I798" s="661" t="n">
        <f aca="false">IF('ORÇ.GLOBAL P CAIXA'!K797="EXEC.",0,'ORÇ.REPROG. P CAIXA'!I798)</f>
        <v>0</v>
      </c>
      <c r="J798" s="163" t="n">
        <f aca="false">IF(H798&lt;&gt;0,ROUND(H798*I798,2),IF(AJ798=0,(SUMIF($W$13:$W$1012,B798,$AJ$13:$AJ$1012)),AJ798))</f>
        <v>0</v>
      </c>
      <c r="K798" s="163" t="n">
        <f aca="false">H798-E798</f>
        <v>0</v>
      </c>
      <c r="L798" s="163" t="n">
        <f aca="false">J798-G798</f>
        <v>0</v>
      </c>
      <c r="M798" s="662" t="str">
        <f aca="false">IF('ORÇ.GLOBAL P CAIXA'!K797="EXEC.","",IF('ORÇ.REPROG. P CAIXA'!M798&gt;0,'ORÇ.REPROG. P CAIXA'!M798,""))</f>
        <v/>
      </c>
      <c r="N798" s="663" t="str">
        <f aca="false">IF('ORÇ.GLOBAL P CAIXA'!K797="EXEC.","",IF('ORÇ.REPROG. P CAIXA'!N798&gt;0,'ORÇ.REPROG. P CAIXA'!N798,""))</f>
        <v/>
      </c>
      <c r="O798" s="166" t="str">
        <f aca="false">IF('ORÇ.GLOBAL P CAIXA'!$K797="EXEC.","",'ORÇ.REPROG. P CAIXA'!O798)</f>
        <v/>
      </c>
      <c r="P798" s="167"/>
      <c r="Q798" s="168" t="str">
        <f aca="false">IF(B798&gt;0,"ok","ocultar")</f>
        <v>ocultar</v>
      </c>
      <c r="R798" s="649"/>
      <c r="S798" s="649"/>
      <c r="T798" s="650"/>
      <c r="V798" s="88"/>
      <c r="W798" s="157" t="n">
        <f aca="false">IF(B798=0,W797,IF(ISNONTEXT(B798)=TRUE(),INT(B798),INT(LEFT(B798,FIND(".",B798)-1))))</f>
        <v>3</v>
      </c>
      <c r="X798" s="157" t="str">
        <f aca="false">IF(X799=1,1,IF(B798&lt;&gt;0,1,IF(C798&lt;&gt;0,1,IF(D798&lt;&gt;0,1,IF(E798&lt;&gt;0,1,"")))))</f>
        <v/>
      </c>
      <c r="Y798" s="157" t="str">
        <f aca="false">IF(W798=0," ",IF(W798&lt;&gt;W797,W798," "))</f>
        <v> </v>
      </c>
      <c r="Z798" s="88"/>
      <c r="AA798" s="75" t="n">
        <f aca="false">IF(W798&lt;&gt;Y798,(IF(N798=0,G798*(INFORMAÇÕES!$Q$69/INFORMAÇÕES!$Q$72),IF(N798="R",G798,0))),0)</f>
        <v>0</v>
      </c>
      <c r="AB798" s="75" t="n">
        <f aca="false">IF(W798&lt;&gt;Y798,(IF(N798=0,G798*(INFORMAÇÕES!$Q$70/INFORMAÇÕES!$Q$72),IF(N798="C",G798,0))),0)</f>
        <v>0</v>
      </c>
      <c r="AC798" s="75" t="n">
        <f aca="false">IF(W798&lt;&gt;Y798,(IF(N798=0,G798*INFORMAÇÕES!$U$115,IF(N798="CF",G798,0))),0)</f>
        <v>0</v>
      </c>
      <c r="AD798" s="75" t="n">
        <f aca="false">IF(W798&lt;&gt;Y798,(IF(N798=0,G798*INFORMAÇÕES!$U$116,IF(N798="O",G798,0))),0)</f>
        <v>0</v>
      </c>
      <c r="AE798" s="75" t="n">
        <f aca="false">IF(E798&lt;&gt;0,G798,0)</f>
        <v>0</v>
      </c>
      <c r="AF798" s="75" t="n">
        <f aca="false">IF(W798&lt;&gt;Y798,(IF(N798=0,J798*(INFORMAÇÕES!$Q$89/INFORMAÇÕES!$Q$92),IF(N798="R",J798,0))),0)</f>
        <v>0</v>
      </c>
      <c r="AG798" s="75" t="n">
        <f aca="false">IF(W798&lt;&gt;Y798,(IF(N798=0,J798*(INFORMAÇÕES!$Q$90/INFORMAÇÕES!$Q$92),IF(N798="C",J798,0))),0)</f>
        <v>0</v>
      </c>
      <c r="AH798" s="75" t="n">
        <f aca="false">IF(W798&lt;&gt;Y798,(IF(N798="",J798*INFORMAÇÕES!$U$115,IF(N798="CF",J798,0))),0)</f>
        <v>0</v>
      </c>
      <c r="AI798" s="75" t="n">
        <f aca="false">IF(W798&lt;&gt;Y798,(IF(N798="",J798*INFORMAÇÕES!$U$116,IF(N798="O",J798,0))),0)</f>
        <v>0</v>
      </c>
      <c r="AJ798" s="75" t="n">
        <f aca="false">IF(H798&lt;&gt;0,J798,0)</f>
        <v>0</v>
      </c>
      <c r="AK798" s="75" t="n">
        <f aca="false">IF(K798&lt;&gt;0,L798,0)</f>
        <v>0</v>
      </c>
    </row>
    <row r="799" s="174" customFormat="true" ht="14.25" hidden="false" customHeight="false" outlineLevel="0" collapsed="false">
      <c r="A799" s="159" t="n">
        <v>787</v>
      </c>
      <c r="B799" s="160" t="n">
        <f aca="false">IF('ORÇ.GLOBAL P CAIXA'!$K798="EXEC.",0,'ORÇ.REPROG. P CAIXA'!B799)</f>
        <v>0</v>
      </c>
      <c r="C799" s="161" t="n">
        <f aca="false">IF('ORÇ.GLOBAL P CAIXA'!$K798="EXEC.",0,'ORÇ.REPROG. P CAIXA'!C799)</f>
        <v>0</v>
      </c>
      <c r="D799" s="162" t="n">
        <f aca="false">IF('ORÇ.GLOBAL P CAIXA'!$K798="EXEC.",0,'ORÇ.REPROG. P CAIXA'!D799)</f>
        <v>0</v>
      </c>
      <c r="E799" s="163" t="n">
        <f aca="false">IF('ORÇ.GLOBAL P CAIXA'!$K798="EXEC.",0,'ORÇ.REPROG. P CAIXA'!E799)</f>
        <v>0</v>
      </c>
      <c r="F799" s="163" t="n">
        <f aca="false">IF('ORÇ.GLOBAL P CAIXA'!K798="EXEC.",0,IF('ORÇ.GLOBAL EMPRESA'!G798&gt;0,'ORÇ.GLOBAL EMPRESA'!G798,'ORÇ.GLOBAL P CAIXA'!F798))</f>
        <v>0</v>
      </c>
      <c r="G799" s="163" t="n">
        <f aca="false">IF(E799&lt;&gt;0,ROUND(E799*F799,2),IF(AE799=0,(SUMIF($W$13:$W$1012,B799,$AE$13:$AE$1012)),AE799))</f>
        <v>0</v>
      </c>
      <c r="H799" s="661" t="n">
        <f aca="false">IF('ORÇ.GLOBAL P CAIXA'!K798="EXEC.",0,'ORÇ.REPROG. P CAIXA'!H799)</f>
        <v>0</v>
      </c>
      <c r="I799" s="661" t="n">
        <f aca="false">IF('ORÇ.GLOBAL P CAIXA'!K798="EXEC.",0,'ORÇ.REPROG. P CAIXA'!I799)</f>
        <v>0</v>
      </c>
      <c r="J799" s="163" t="n">
        <f aca="false">IF(H799&lt;&gt;0,ROUND(H799*I799,2),IF(AJ799=0,(SUMIF($W$13:$W$1012,B799,$AJ$13:$AJ$1012)),AJ799))</f>
        <v>0</v>
      </c>
      <c r="K799" s="163" t="n">
        <f aca="false">H799-E799</f>
        <v>0</v>
      </c>
      <c r="L799" s="163" t="n">
        <f aca="false">J799-G799</f>
        <v>0</v>
      </c>
      <c r="M799" s="662" t="str">
        <f aca="false">IF('ORÇ.GLOBAL P CAIXA'!K798="EXEC.","",IF('ORÇ.REPROG. P CAIXA'!M799&gt;0,'ORÇ.REPROG. P CAIXA'!M799,""))</f>
        <v/>
      </c>
      <c r="N799" s="663" t="str">
        <f aca="false">IF('ORÇ.GLOBAL P CAIXA'!K798="EXEC.","",IF('ORÇ.REPROG. P CAIXA'!N799&gt;0,'ORÇ.REPROG. P CAIXA'!N799,""))</f>
        <v/>
      </c>
      <c r="O799" s="166" t="str">
        <f aca="false">IF('ORÇ.GLOBAL P CAIXA'!$K798="EXEC.","",'ORÇ.REPROG. P CAIXA'!O799)</f>
        <v/>
      </c>
      <c r="P799" s="167"/>
      <c r="Q799" s="168" t="str">
        <f aca="false">IF(B799&gt;0,"ok","ocultar")</f>
        <v>ocultar</v>
      </c>
      <c r="R799" s="649"/>
      <c r="S799" s="649"/>
      <c r="T799" s="650"/>
      <c r="V799" s="88"/>
      <c r="W799" s="157" t="n">
        <f aca="false">IF(B799=0,W798,IF(ISNONTEXT(B799)=TRUE(),INT(B799),INT(LEFT(B799,FIND(".",B799)-1))))</f>
        <v>3</v>
      </c>
      <c r="X799" s="157" t="str">
        <f aca="false">IF(X800=1,1,IF(B799&lt;&gt;0,1,IF(C799&lt;&gt;0,1,IF(D799&lt;&gt;0,1,IF(E799&lt;&gt;0,1,"")))))</f>
        <v/>
      </c>
      <c r="Y799" s="157" t="str">
        <f aca="false">IF(W799=0," ",IF(W799&lt;&gt;W798,W799," "))</f>
        <v> </v>
      </c>
      <c r="Z799" s="88"/>
      <c r="AA799" s="75" t="n">
        <f aca="false">IF(W799&lt;&gt;Y799,(IF(N799=0,G799*(INFORMAÇÕES!$Q$69/INFORMAÇÕES!$Q$72),IF(N799="R",G799,0))),0)</f>
        <v>0</v>
      </c>
      <c r="AB799" s="75" t="n">
        <f aca="false">IF(W799&lt;&gt;Y799,(IF(N799=0,G799*(INFORMAÇÕES!$Q$70/INFORMAÇÕES!$Q$72),IF(N799="C",G799,0))),0)</f>
        <v>0</v>
      </c>
      <c r="AC799" s="75" t="n">
        <f aca="false">IF(W799&lt;&gt;Y799,(IF(N799=0,G799*INFORMAÇÕES!$U$115,IF(N799="CF",G799,0))),0)</f>
        <v>0</v>
      </c>
      <c r="AD799" s="75" t="n">
        <f aca="false">IF(W799&lt;&gt;Y799,(IF(N799=0,G799*INFORMAÇÕES!$U$116,IF(N799="O",G799,0))),0)</f>
        <v>0</v>
      </c>
      <c r="AE799" s="75" t="n">
        <f aca="false">IF(E799&lt;&gt;0,G799,0)</f>
        <v>0</v>
      </c>
      <c r="AF799" s="75" t="n">
        <f aca="false">IF(W799&lt;&gt;Y799,(IF(N799=0,J799*(INFORMAÇÕES!$Q$89/INFORMAÇÕES!$Q$92),IF(N799="R",J799,0))),0)</f>
        <v>0</v>
      </c>
      <c r="AG799" s="75" t="n">
        <f aca="false">IF(W799&lt;&gt;Y799,(IF(N799=0,J799*(INFORMAÇÕES!$Q$90/INFORMAÇÕES!$Q$92),IF(N799="C",J799,0))),0)</f>
        <v>0</v>
      </c>
      <c r="AH799" s="75" t="n">
        <f aca="false">IF(W799&lt;&gt;Y799,(IF(N799="",J799*INFORMAÇÕES!$U$115,IF(N799="CF",J799,0))),0)</f>
        <v>0</v>
      </c>
      <c r="AI799" s="75" t="n">
        <f aca="false">IF(W799&lt;&gt;Y799,(IF(N799="",J799*INFORMAÇÕES!$U$116,IF(N799="O",J799,0))),0)</f>
        <v>0</v>
      </c>
      <c r="AJ799" s="75" t="n">
        <f aca="false">IF(H799&lt;&gt;0,J799,0)</f>
        <v>0</v>
      </c>
      <c r="AK799" s="75" t="n">
        <f aca="false">IF(K799&lt;&gt;0,L799,0)</f>
        <v>0</v>
      </c>
    </row>
    <row r="800" s="174" customFormat="true" ht="14.25" hidden="false" customHeight="false" outlineLevel="0" collapsed="false">
      <c r="A800" s="159" t="n">
        <v>788</v>
      </c>
      <c r="B800" s="160" t="n">
        <f aca="false">IF('ORÇ.GLOBAL P CAIXA'!$K799="EXEC.",0,'ORÇ.REPROG. P CAIXA'!B800)</f>
        <v>0</v>
      </c>
      <c r="C800" s="161" t="n">
        <f aca="false">IF('ORÇ.GLOBAL P CAIXA'!$K799="EXEC.",0,'ORÇ.REPROG. P CAIXA'!C800)</f>
        <v>0</v>
      </c>
      <c r="D800" s="162" t="n">
        <f aca="false">IF('ORÇ.GLOBAL P CAIXA'!$K799="EXEC.",0,'ORÇ.REPROG. P CAIXA'!D800)</f>
        <v>0</v>
      </c>
      <c r="E800" s="163" t="n">
        <f aca="false">IF('ORÇ.GLOBAL P CAIXA'!$K799="EXEC.",0,'ORÇ.REPROG. P CAIXA'!E800)</f>
        <v>0</v>
      </c>
      <c r="F800" s="163" t="n">
        <f aca="false">IF('ORÇ.GLOBAL P CAIXA'!K799="EXEC.",0,IF('ORÇ.GLOBAL EMPRESA'!G799&gt;0,'ORÇ.GLOBAL EMPRESA'!G799,'ORÇ.GLOBAL P CAIXA'!F799))</f>
        <v>0</v>
      </c>
      <c r="G800" s="163" t="n">
        <f aca="false">IF(E800&lt;&gt;0,ROUND(E800*F800,2),IF(AE800=0,(SUMIF($W$13:$W$1012,B800,$AE$13:$AE$1012)),AE800))</f>
        <v>0</v>
      </c>
      <c r="H800" s="661" t="n">
        <f aca="false">IF('ORÇ.GLOBAL P CAIXA'!K799="EXEC.",0,'ORÇ.REPROG. P CAIXA'!H800)</f>
        <v>0</v>
      </c>
      <c r="I800" s="661" t="n">
        <f aca="false">IF('ORÇ.GLOBAL P CAIXA'!K799="EXEC.",0,'ORÇ.REPROG. P CAIXA'!I800)</f>
        <v>0</v>
      </c>
      <c r="J800" s="163" t="n">
        <f aca="false">IF(H800&lt;&gt;0,ROUND(H800*I800,2),IF(AJ800=0,(SUMIF($W$13:$W$1012,B800,$AJ$13:$AJ$1012)),AJ800))</f>
        <v>0</v>
      </c>
      <c r="K800" s="163" t="n">
        <f aca="false">H800-E800</f>
        <v>0</v>
      </c>
      <c r="L800" s="163" t="n">
        <f aca="false">J800-G800</f>
        <v>0</v>
      </c>
      <c r="M800" s="662" t="str">
        <f aca="false">IF('ORÇ.GLOBAL P CAIXA'!K799="EXEC.","",IF('ORÇ.REPROG. P CAIXA'!M800&gt;0,'ORÇ.REPROG. P CAIXA'!M800,""))</f>
        <v/>
      </c>
      <c r="N800" s="663" t="str">
        <f aca="false">IF('ORÇ.GLOBAL P CAIXA'!K799="EXEC.","",IF('ORÇ.REPROG. P CAIXA'!N800&gt;0,'ORÇ.REPROG. P CAIXA'!N800,""))</f>
        <v/>
      </c>
      <c r="O800" s="166" t="str">
        <f aca="false">IF('ORÇ.GLOBAL P CAIXA'!$K799="EXEC.","",'ORÇ.REPROG. P CAIXA'!O800)</f>
        <v/>
      </c>
      <c r="P800" s="167"/>
      <c r="Q800" s="168" t="str">
        <f aca="false">IF(B800&gt;0,"ok","ocultar")</f>
        <v>ocultar</v>
      </c>
      <c r="R800" s="649"/>
      <c r="S800" s="649"/>
      <c r="T800" s="650"/>
      <c r="V800" s="88"/>
      <c r="W800" s="157" t="n">
        <f aca="false">IF(B800=0,W799,IF(ISNONTEXT(B800)=TRUE(),INT(B800),INT(LEFT(B800,FIND(".",B800)-1))))</f>
        <v>3</v>
      </c>
      <c r="X800" s="157" t="str">
        <f aca="false">IF(X801=1,1,IF(B800&lt;&gt;0,1,IF(C800&lt;&gt;0,1,IF(D800&lt;&gt;0,1,IF(E800&lt;&gt;0,1,"")))))</f>
        <v/>
      </c>
      <c r="Y800" s="157" t="str">
        <f aca="false">IF(W800=0," ",IF(W800&lt;&gt;W799,W800," "))</f>
        <v> </v>
      </c>
      <c r="Z800" s="88"/>
      <c r="AA800" s="75" t="n">
        <f aca="false">IF(W800&lt;&gt;Y800,(IF(N800=0,G800*(INFORMAÇÕES!$Q$69/INFORMAÇÕES!$Q$72),IF(N800="R",G800,0))),0)</f>
        <v>0</v>
      </c>
      <c r="AB800" s="75" t="n">
        <f aca="false">IF(W800&lt;&gt;Y800,(IF(N800=0,G800*(INFORMAÇÕES!$Q$70/INFORMAÇÕES!$Q$72),IF(N800="C",G800,0))),0)</f>
        <v>0</v>
      </c>
      <c r="AC800" s="75" t="n">
        <f aca="false">IF(W800&lt;&gt;Y800,(IF(N800=0,G800*INFORMAÇÕES!$U$115,IF(N800="CF",G800,0))),0)</f>
        <v>0</v>
      </c>
      <c r="AD800" s="75" t="n">
        <f aca="false">IF(W800&lt;&gt;Y800,(IF(N800=0,G800*INFORMAÇÕES!$U$116,IF(N800="O",G800,0))),0)</f>
        <v>0</v>
      </c>
      <c r="AE800" s="75" t="n">
        <f aca="false">IF(E800&lt;&gt;0,G800,0)</f>
        <v>0</v>
      </c>
      <c r="AF800" s="75" t="n">
        <f aca="false">IF(W800&lt;&gt;Y800,(IF(N800=0,J800*(INFORMAÇÕES!$Q$89/INFORMAÇÕES!$Q$92),IF(N800="R",J800,0))),0)</f>
        <v>0</v>
      </c>
      <c r="AG800" s="75" t="n">
        <f aca="false">IF(W800&lt;&gt;Y800,(IF(N800=0,J800*(INFORMAÇÕES!$Q$90/INFORMAÇÕES!$Q$92),IF(N800="C",J800,0))),0)</f>
        <v>0</v>
      </c>
      <c r="AH800" s="75" t="n">
        <f aca="false">IF(W800&lt;&gt;Y800,(IF(N800="",J800*INFORMAÇÕES!$U$115,IF(N800="CF",J800,0))),0)</f>
        <v>0</v>
      </c>
      <c r="AI800" s="75" t="n">
        <f aca="false">IF(W800&lt;&gt;Y800,(IF(N800="",J800*INFORMAÇÕES!$U$116,IF(N800="O",J800,0))),0)</f>
        <v>0</v>
      </c>
      <c r="AJ800" s="75" t="n">
        <f aca="false">IF(H800&lt;&gt;0,J800,0)</f>
        <v>0</v>
      </c>
      <c r="AK800" s="75" t="n">
        <f aca="false">IF(K800&lt;&gt;0,L800,0)</f>
        <v>0</v>
      </c>
    </row>
    <row r="801" s="174" customFormat="true" ht="14.25" hidden="false" customHeight="false" outlineLevel="0" collapsed="false">
      <c r="A801" s="159" t="n">
        <v>789</v>
      </c>
      <c r="B801" s="160" t="n">
        <f aca="false">IF('ORÇ.GLOBAL P CAIXA'!$K800="EXEC.",0,'ORÇ.REPROG. P CAIXA'!B801)</f>
        <v>0</v>
      </c>
      <c r="C801" s="161" t="n">
        <f aca="false">IF('ORÇ.GLOBAL P CAIXA'!$K800="EXEC.",0,'ORÇ.REPROG. P CAIXA'!C801)</f>
        <v>0</v>
      </c>
      <c r="D801" s="162" t="n">
        <f aca="false">IF('ORÇ.GLOBAL P CAIXA'!$K800="EXEC.",0,'ORÇ.REPROG. P CAIXA'!D801)</f>
        <v>0</v>
      </c>
      <c r="E801" s="163" t="n">
        <f aca="false">IF('ORÇ.GLOBAL P CAIXA'!$K800="EXEC.",0,'ORÇ.REPROG. P CAIXA'!E801)</f>
        <v>0</v>
      </c>
      <c r="F801" s="163" t="n">
        <f aca="false">IF('ORÇ.GLOBAL P CAIXA'!K800="EXEC.",0,IF('ORÇ.GLOBAL EMPRESA'!G800&gt;0,'ORÇ.GLOBAL EMPRESA'!G800,'ORÇ.GLOBAL P CAIXA'!F800))</f>
        <v>0</v>
      </c>
      <c r="G801" s="163" t="n">
        <f aca="false">IF(E801&lt;&gt;0,ROUND(E801*F801,2),IF(AE801=0,(SUMIF($W$13:$W$1012,B801,$AE$13:$AE$1012)),AE801))</f>
        <v>0</v>
      </c>
      <c r="H801" s="661" t="n">
        <f aca="false">IF('ORÇ.GLOBAL P CAIXA'!K800="EXEC.",0,'ORÇ.REPROG. P CAIXA'!H801)</f>
        <v>0</v>
      </c>
      <c r="I801" s="661" t="n">
        <f aca="false">IF('ORÇ.GLOBAL P CAIXA'!K800="EXEC.",0,'ORÇ.REPROG. P CAIXA'!I801)</f>
        <v>0</v>
      </c>
      <c r="J801" s="163" t="n">
        <f aca="false">IF(H801&lt;&gt;0,ROUND(H801*I801,2),IF(AJ801=0,(SUMIF($W$13:$W$1012,B801,$AJ$13:$AJ$1012)),AJ801))</f>
        <v>0</v>
      </c>
      <c r="K801" s="163" t="n">
        <f aca="false">H801-E801</f>
        <v>0</v>
      </c>
      <c r="L801" s="163" t="n">
        <f aca="false">J801-G801</f>
        <v>0</v>
      </c>
      <c r="M801" s="662" t="str">
        <f aca="false">IF('ORÇ.GLOBAL P CAIXA'!K800="EXEC.","",IF('ORÇ.REPROG. P CAIXA'!M801&gt;0,'ORÇ.REPROG. P CAIXA'!M801,""))</f>
        <v/>
      </c>
      <c r="N801" s="663" t="str">
        <f aca="false">IF('ORÇ.GLOBAL P CAIXA'!K800="EXEC.","",IF('ORÇ.REPROG. P CAIXA'!N801&gt;0,'ORÇ.REPROG. P CAIXA'!N801,""))</f>
        <v/>
      </c>
      <c r="O801" s="166" t="str">
        <f aca="false">IF('ORÇ.GLOBAL P CAIXA'!$K800="EXEC.","",'ORÇ.REPROG. P CAIXA'!O801)</f>
        <v/>
      </c>
      <c r="P801" s="167"/>
      <c r="Q801" s="168" t="str">
        <f aca="false">IF(B801&gt;0,"ok","ocultar")</f>
        <v>ocultar</v>
      </c>
      <c r="R801" s="649"/>
      <c r="S801" s="649"/>
      <c r="T801" s="650"/>
      <c r="V801" s="88"/>
      <c r="W801" s="157" t="n">
        <f aca="false">IF(B801=0,W800,IF(ISNONTEXT(B801)=TRUE(),INT(B801),INT(LEFT(B801,FIND(".",B801)-1))))</f>
        <v>3</v>
      </c>
      <c r="X801" s="157" t="str">
        <f aca="false">IF(X802=1,1,IF(B801&lt;&gt;0,1,IF(C801&lt;&gt;0,1,IF(D801&lt;&gt;0,1,IF(E801&lt;&gt;0,1,"")))))</f>
        <v/>
      </c>
      <c r="Y801" s="157" t="str">
        <f aca="false">IF(W801=0," ",IF(W801&lt;&gt;W800,W801," "))</f>
        <v> </v>
      </c>
      <c r="Z801" s="88"/>
      <c r="AA801" s="75" t="n">
        <f aca="false">IF(W801&lt;&gt;Y801,(IF(N801=0,G801*(INFORMAÇÕES!$Q$69/INFORMAÇÕES!$Q$72),IF(N801="R",G801,0))),0)</f>
        <v>0</v>
      </c>
      <c r="AB801" s="75" t="n">
        <f aca="false">IF(W801&lt;&gt;Y801,(IF(N801=0,G801*(INFORMAÇÕES!$Q$70/INFORMAÇÕES!$Q$72),IF(N801="C",G801,0))),0)</f>
        <v>0</v>
      </c>
      <c r="AC801" s="75" t="n">
        <f aca="false">IF(W801&lt;&gt;Y801,(IF(N801=0,G801*INFORMAÇÕES!$U$115,IF(N801="CF",G801,0))),0)</f>
        <v>0</v>
      </c>
      <c r="AD801" s="75" t="n">
        <f aca="false">IF(W801&lt;&gt;Y801,(IF(N801=0,G801*INFORMAÇÕES!$U$116,IF(N801="O",G801,0))),0)</f>
        <v>0</v>
      </c>
      <c r="AE801" s="75" t="n">
        <f aca="false">IF(E801&lt;&gt;0,G801,0)</f>
        <v>0</v>
      </c>
      <c r="AF801" s="75" t="n">
        <f aca="false">IF(W801&lt;&gt;Y801,(IF(N801=0,J801*(INFORMAÇÕES!$Q$89/INFORMAÇÕES!$Q$92),IF(N801="R",J801,0))),0)</f>
        <v>0</v>
      </c>
      <c r="AG801" s="75" t="n">
        <f aca="false">IF(W801&lt;&gt;Y801,(IF(N801=0,J801*(INFORMAÇÕES!$Q$90/INFORMAÇÕES!$Q$92),IF(N801="C",J801,0))),0)</f>
        <v>0</v>
      </c>
      <c r="AH801" s="75" t="n">
        <f aca="false">IF(W801&lt;&gt;Y801,(IF(N801="",J801*INFORMAÇÕES!$U$115,IF(N801="CF",J801,0))),0)</f>
        <v>0</v>
      </c>
      <c r="AI801" s="75" t="n">
        <f aca="false">IF(W801&lt;&gt;Y801,(IF(N801="",J801*INFORMAÇÕES!$U$116,IF(N801="O",J801,0))),0)</f>
        <v>0</v>
      </c>
      <c r="AJ801" s="75" t="n">
        <f aca="false">IF(H801&lt;&gt;0,J801,0)</f>
        <v>0</v>
      </c>
      <c r="AK801" s="75" t="n">
        <f aca="false">IF(K801&lt;&gt;0,L801,0)</f>
        <v>0</v>
      </c>
    </row>
    <row r="802" s="174" customFormat="true" ht="14.25" hidden="false" customHeight="false" outlineLevel="0" collapsed="false">
      <c r="A802" s="159" t="n">
        <v>790</v>
      </c>
      <c r="B802" s="160" t="n">
        <f aca="false">IF('ORÇ.GLOBAL P CAIXA'!$K801="EXEC.",0,'ORÇ.REPROG. P CAIXA'!B802)</f>
        <v>0</v>
      </c>
      <c r="C802" s="161" t="n">
        <f aca="false">IF('ORÇ.GLOBAL P CAIXA'!$K801="EXEC.",0,'ORÇ.REPROG. P CAIXA'!C802)</f>
        <v>0</v>
      </c>
      <c r="D802" s="162" t="n">
        <f aca="false">IF('ORÇ.GLOBAL P CAIXA'!$K801="EXEC.",0,'ORÇ.REPROG. P CAIXA'!D802)</f>
        <v>0</v>
      </c>
      <c r="E802" s="163" t="n">
        <f aca="false">IF('ORÇ.GLOBAL P CAIXA'!$K801="EXEC.",0,'ORÇ.REPROG. P CAIXA'!E802)</f>
        <v>0</v>
      </c>
      <c r="F802" s="163" t="n">
        <f aca="false">IF('ORÇ.GLOBAL P CAIXA'!K801="EXEC.",0,IF('ORÇ.GLOBAL EMPRESA'!G801&gt;0,'ORÇ.GLOBAL EMPRESA'!G801,'ORÇ.GLOBAL P CAIXA'!F801))</f>
        <v>0</v>
      </c>
      <c r="G802" s="163" t="n">
        <f aca="false">IF(E802&lt;&gt;0,ROUND(E802*F802,2),IF(AE802=0,(SUMIF($W$13:$W$1012,B802,$AE$13:$AE$1012)),AE802))</f>
        <v>0</v>
      </c>
      <c r="H802" s="661" t="n">
        <f aca="false">IF('ORÇ.GLOBAL P CAIXA'!K801="EXEC.",0,'ORÇ.REPROG. P CAIXA'!H802)</f>
        <v>0</v>
      </c>
      <c r="I802" s="661" t="n">
        <f aca="false">IF('ORÇ.GLOBAL P CAIXA'!K801="EXEC.",0,'ORÇ.REPROG. P CAIXA'!I802)</f>
        <v>0</v>
      </c>
      <c r="J802" s="163" t="n">
        <f aca="false">IF(H802&lt;&gt;0,ROUND(H802*I802,2),IF(AJ802=0,(SUMIF($W$13:$W$1012,B802,$AJ$13:$AJ$1012)),AJ802))</f>
        <v>0</v>
      </c>
      <c r="K802" s="163" t="n">
        <f aca="false">H802-E802</f>
        <v>0</v>
      </c>
      <c r="L802" s="163" t="n">
        <f aca="false">J802-G802</f>
        <v>0</v>
      </c>
      <c r="M802" s="662" t="str">
        <f aca="false">IF('ORÇ.GLOBAL P CAIXA'!K801="EXEC.","",IF('ORÇ.REPROG. P CAIXA'!M802&gt;0,'ORÇ.REPROG. P CAIXA'!M802,""))</f>
        <v/>
      </c>
      <c r="N802" s="663" t="str">
        <f aca="false">IF('ORÇ.GLOBAL P CAIXA'!K801="EXEC.","",IF('ORÇ.REPROG. P CAIXA'!N802&gt;0,'ORÇ.REPROG. P CAIXA'!N802,""))</f>
        <v/>
      </c>
      <c r="O802" s="166" t="str">
        <f aca="false">IF('ORÇ.GLOBAL P CAIXA'!$K801="EXEC.","",'ORÇ.REPROG. P CAIXA'!O802)</f>
        <v/>
      </c>
      <c r="P802" s="167"/>
      <c r="Q802" s="168" t="str">
        <f aca="false">IF(B802&gt;0,"ok","ocultar")</f>
        <v>ocultar</v>
      </c>
      <c r="R802" s="649"/>
      <c r="S802" s="649"/>
      <c r="T802" s="650"/>
      <c r="V802" s="88"/>
      <c r="W802" s="157" t="n">
        <f aca="false">IF(B802=0,W801,IF(ISNONTEXT(B802)=TRUE(),INT(B802),INT(LEFT(B802,FIND(".",B802)-1))))</f>
        <v>3</v>
      </c>
      <c r="X802" s="157" t="str">
        <f aca="false">IF(X803=1,1,IF(B802&lt;&gt;0,1,IF(C802&lt;&gt;0,1,IF(D802&lt;&gt;0,1,IF(E802&lt;&gt;0,1,"")))))</f>
        <v/>
      </c>
      <c r="Y802" s="157" t="str">
        <f aca="false">IF(W802=0," ",IF(W802&lt;&gt;W801,W802," "))</f>
        <v> </v>
      </c>
      <c r="Z802" s="88"/>
      <c r="AA802" s="75" t="n">
        <f aca="false">IF(W802&lt;&gt;Y802,(IF(N802=0,G802*(INFORMAÇÕES!$Q$69/INFORMAÇÕES!$Q$72),IF(N802="R",G802,0))),0)</f>
        <v>0</v>
      </c>
      <c r="AB802" s="75" t="n">
        <f aca="false">IF(W802&lt;&gt;Y802,(IF(N802=0,G802*(INFORMAÇÕES!$Q$70/INFORMAÇÕES!$Q$72),IF(N802="C",G802,0))),0)</f>
        <v>0</v>
      </c>
      <c r="AC802" s="75" t="n">
        <f aca="false">IF(W802&lt;&gt;Y802,(IF(N802=0,G802*INFORMAÇÕES!$U$115,IF(N802="CF",G802,0))),0)</f>
        <v>0</v>
      </c>
      <c r="AD802" s="75" t="n">
        <f aca="false">IF(W802&lt;&gt;Y802,(IF(N802=0,G802*INFORMAÇÕES!$U$116,IF(N802="O",G802,0))),0)</f>
        <v>0</v>
      </c>
      <c r="AE802" s="75" t="n">
        <f aca="false">IF(E802&lt;&gt;0,G802,0)</f>
        <v>0</v>
      </c>
      <c r="AF802" s="75" t="n">
        <f aca="false">IF(W802&lt;&gt;Y802,(IF(N802=0,J802*(INFORMAÇÕES!$Q$89/INFORMAÇÕES!$Q$92),IF(N802="R",J802,0))),0)</f>
        <v>0</v>
      </c>
      <c r="AG802" s="75" t="n">
        <f aca="false">IF(W802&lt;&gt;Y802,(IF(N802=0,J802*(INFORMAÇÕES!$Q$90/INFORMAÇÕES!$Q$92),IF(N802="C",J802,0))),0)</f>
        <v>0</v>
      </c>
      <c r="AH802" s="75" t="n">
        <f aca="false">IF(W802&lt;&gt;Y802,(IF(N802="",J802*INFORMAÇÕES!$U$115,IF(N802="CF",J802,0))),0)</f>
        <v>0</v>
      </c>
      <c r="AI802" s="75" t="n">
        <f aca="false">IF(W802&lt;&gt;Y802,(IF(N802="",J802*INFORMAÇÕES!$U$116,IF(N802="O",J802,0))),0)</f>
        <v>0</v>
      </c>
      <c r="AJ802" s="75" t="n">
        <f aca="false">IF(H802&lt;&gt;0,J802,0)</f>
        <v>0</v>
      </c>
      <c r="AK802" s="75" t="n">
        <f aca="false">IF(K802&lt;&gt;0,L802,0)</f>
        <v>0</v>
      </c>
    </row>
    <row r="803" s="174" customFormat="true" ht="14.25" hidden="false" customHeight="false" outlineLevel="0" collapsed="false">
      <c r="A803" s="159" t="n">
        <v>791</v>
      </c>
      <c r="B803" s="160" t="n">
        <f aca="false">IF('ORÇ.GLOBAL P CAIXA'!$K802="EXEC.",0,'ORÇ.REPROG. P CAIXA'!B803)</f>
        <v>0</v>
      </c>
      <c r="C803" s="161" t="n">
        <f aca="false">IF('ORÇ.GLOBAL P CAIXA'!$K802="EXEC.",0,'ORÇ.REPROG. P CAIXA'!C803)</f>
        <v>0</v>
      </c>
      <c r="D803" s="162" t="n">
        <f aca="false">IF('ORÇ.GLOBAL P CAIXA'!$K802="EXEC.",0,'ORÇ.REPROG. P CAIXA'!D803)</f>
        <v>0</v>
      </c>
      <c r="E803" s="163" t="n">
        <f aca="false">IF('ORÇ.GLOBAL P CAIXA'!$K802="EXEC.",0,'ORÇ.REPROG. P CAIXA'!E803)</f>
        <v>0</v>
      </c>
      <c r="F803" s="163" t="n">
        <f aca="false">IF('ORÇ.GLOBAL P CAIXA'!K802="EXEC.",0,IF('ORÇ.GLOBAL EMPRESA'!G802&gt;0,'ORÇ.GLOBAL EMPRESA'!G802,'ORÇ.GLOBAL P CAIXA'!F802))</f>
        <v>0</v>
      </c>
      <c r="G803" s="163" t="n">
        <f aca="false">IF(E803&lt;&gt;0,ROUND(E803*F803,2),IF(AE803=0,(SUMIF($W$13:$W$1012,B803,$AE$13:$AE$1012)),AE803))</f>
        <v>0</v>
      </c>
      <c r="H803" s="661" t="n">
        <f aca="false">IF('ORÇ.GLOBAL P CAIXA'!K802="EXEC.",0,'ORÇ.REPROG. P CAIXA'!H803)</f>
        <v>0</v>
      </c>
      <c r="I803" s="661" t="n">
        <f aca="false">IF('ORÇ.GLOBAL P CAIXA'!K802="EXEC.",0,'ORÇ.REPROG. P CAIXA'!I803)</f>
        <v>0</v>
      </c>
      <c r="J803" s="163" t="n">
        <f aca="false">IF(H803&lt;&gt;0,ROUND(H803*I803,2),IF(AJ803=0,(SUMIF($W$13:$W$1012,B803,$AJ$13:$AJ$1012)),AJ803))</f>
        <v>0</v>
      </c>
      <c r="K803" s="163" t="n">
        <f aca="false">H803-E803</f>
        <v>0</v>
      </c>
      <c r="L803" s="163" t="n">
        <f aca="false">J803-G803</f>
        <v>0</v>
      </c>
      <c r="M803" s="662" t="str">
        <f aca="false">IF('ORÇ.GLOBAL P CAIXA'!K802="EXEC.","",IF('ORÇ.REPROG. P CAIXA'!M803&gt;0,'ORÇ.REPROG. P CAIXA'!M803,""))</f>
        <v/>
      </c>
      <c r="N803" s="663" t="str">
        <f aca="false">IF('ORÇ.GLOBAL P CAIXA'!K802="EXEC.","",IF('ORÇ.REPROG. P CAIXA'!N803&gt;0,'ORÇ.REPROG. P CAIXA'!N803,""))</f>
        <v/>
      </c>
      <c r="O803" s="166" t="str">
        <f aca="false">IF('ORÇ.GLOBAL P CAIXA'!$K802="EXEC.","",'ORÇ.REPROG. P CAIXA'!O803)</f>
        <v/>
      </c>
      <c r="P803" s="167"/>
      <c r="Q803" s="168" t="str">
        <f aca="false">IF(B803&gt;0,"ok","ocultar")</f>
        <v>ocultar</v>
      </c>
      <c r="R803" s="649"/>
      <c r="S803" s="649"/>
      <c r="T803" s="650"/>
      <c r="V803" s="88"/>
      <c r="W803" s="157" t="n">
        <f aca="false">IF(B803=0,W802,IF(ISNONTEXT(B803)=TRUE(),INT(B803),INT(LEFT(B803,FIND(".",B803)-1))))</f>
        <v>3</v>
      </c>
      <c r="X803" s="157" t="str">
        <f aca="false">IF(X804=1,1,IF(B803&lt;&gt;0,1,IF(C803&lt;&gt;0,1,IF(D803&lt;&gt;0,1,IF(E803&lt;&gt;0,1,"")))))</f>
        <v/>
      </c>
      <c r="Y803" s="157" t="str">
        <f aca="false">IF(W803=0," ",IF(W803&lt;&gt;W802,W803," "))</f>
        <v> </v>
      </c>
      <c r="Z803" s="88"/>
      <c r="AA803" s="75" t="n">
        <f aca="false">IF(W803&lt;&gt;Y803,(IF(N803=0,G803*(INFORMAÇÕES!$Q$69/INFORMAÇÕES!$Q$72),IF(N803="R",G803,0))),0)</f>
        <v>0</v>
      </c>
      <c r="AB803" s="75" t="n">
        <f aca="false">IF(W803&lt;&gt;Y803,(IF(N803=0,G803*(INFORMAÇÕES!$Q$70/INFORMAÇÕES!$Q$72),IF(N803="C",G803,0))),0)</f>
        <v>0</v>
      </c>
      <c r="AC803" s="75" t="n">
        <f aca="false">IF(W803&lt;&gt;Y803,(IF(N803=0,G803*INFORMAÇÕES!$U$115,IF(N803="CF",G803,0))),0)</f>
        <v>0</v>
      </c>
      <c r="AD803" s="75" t="n">
        <f aca="false">IF(W803&lt;&gt;Y803,(IF(N803=0,G803*INFORMAÇÕES!$U$116,IF(N803="O",G803,0))),0)</f>
        <v>0</v>
      </c>
      <c r="AE803" s="75" t="n">
        <f aca="false">IF(E803&lt;&gt;0,G803,0)</f>
        <v>0</v>
      </c>
      <c r="AF803" s="75" t="n">
        <f aca="false">IF(W803&lt;&gt;Y803,(IF(N803=0,J803*(INFORMAÇÕES!$Q$89/INFORMAÇÕES!$Q$92),IF(N803="R",J803,0))),0)</f>
        <v>0</v>
      </c>
      <c r="AG803" s="75" t="n">
        <f aca="false">IF(W803&lt;&gt;Y803,(IF(N803=0,J803*(INFORMAÇÕES!$Q$90/INFORMAÇÕES!$Q$92),IF(N803="C",J803,0))),0)</f>
        <v>0</v>
      </c>
      <c r="AH803" s="75" t="n">
        <f aca="false">IF(W803&lt;&gt;Y803,(IF(N803="",J803*INFORMAÇÕES!$U$115,IF(N803="CF",J803,0))),0)</f>
        <v>0</v>
      </c>
      <c r="AI803" s="75" t="n">
        <f aca="false">IF(W803&lt;&gt;Y803,(IF(N803="",J803*INFORMAÇÕES!$U$116,IF(N803="O",J803,0))),0)</f>
        <v>0</v>
      </c>
      <c r="AJ803" s="75" t="n">
        <f aca="false">IF(H803&lt;&gt;0,J803,0)</f>
        <v>0</v>
      </c>
      <c r="AK803" s="75" t="n">
        <f aca="false">IF(K803&lt;&gt;0,L803,0)</f>
        <v>0</v>
      </c>
    </row>
    <row r="804" s="174" customFormat="true" ht="14.25" hidden="false" customHeight="false" outlineLevel="0" collapsed="false">
      <c r="A804" s="159" t="n">
        <v>792</v>
      </c>
      <c r="B804" s="160" t="n">
        <f aca="false">IF('ORÇ.GLOBAL P CAIXA'!$K803="EXEC.",0,'ORÇ.REPROG. P CAIXA'!B804)</f>
        <v>0</v>
      </c>
      <c r="C804" s="161" t="n">
        <f aca="false">IF('ORÇ.GLOBAL P CAIXA'!$K803="EXEC.",0,'ORÇ.REPROG. P CAIXA'!C804)</f>
        <v>0</v>
      </c>
      <c r="D804" s="162" t="n">
        <f aca="false">IF('ORÇ.GLOBAL P CAIXA'!$K803="EXEC.",0,'ORÇ.REPROG. P CAIXA'!D804)</f>
        <v>0</v>
      </c>
      <c r="E804" s="163" t="n">
        <f aca="false">IF('ORÇ.GLOBAL P CAIXA'!$K803="EXEC.",0,'ORÇ.REPROG. P CAIXA'!E804)</f>
        <v>0</v>
      </c>
      <c r="F804" s="163" t="n">
        <f aca="false">IF('ORÇ.GLOBAL P CAIXA'!K803="EXEC.",0,IF('ORÇ.GLOBAL EMPRESA'!G803&gt;0,'ORÇ.GLOBAL EMPRESA'!G803,'ORÇ.GLOBAL P CAIXA'!F803))</f>
        <v>0</v>
      </c>
      <c r="G804" s="163" t="n">
        <f aca="false">IF(E804&lt;&gt;0,ROUND(E804*F804,2),IF(AE804=0,(SUMIF($W$13:$W$1012,B804,$AE$13:$AE$1012)),AE804))</f>
        <v>0</v>
      </c>
      <c r="H804" s="661" t="n">
        <f aca="false">IF('ORÇ.GLOBAL P CAIXA'!K803="EXEC.",0,'ORÇ.REPROG. P CAIXA'!H804)</f>
        <v>0</v>
      </c>
      <c r="I804" s="661" t="n">
        <f aca="false">IF('ORÇ.GLOBAL P CAIXA'!K803="EXEC.",0,'ORÇ.REPROG. P CAIXA'!I804)</f>
        <v>0</v>
      </c>
      <c r="J804" s="163" t="n">
        <f aca="false">IF(H804&lt;&gt;0,ROUND(H804*I804,2),IF(AJ804=0,(SUMIF($W$13:$W$1012,B804,$AJ$13:$AJ$1012)),AJ804))</f>
        <v>0</v>
      </c>
      <c r="K804" s="163" t="n">
        <f aca="false">H804-E804</f>
        <v>0</v>
      </c>
      <c r="L804" s="163" t="n">
        <f aca="false">J804-G804</f>
        <v>0</v>
      </c>
      <c r="M804" s="662" t="str">
        <f aca="false">IF('ORÇ.GLOBAL P CAIXA'!K803="EXEC.","",IF('ORÇ.REPROG. P CAIXA'!M804&gt;0,'ORÇ.REPROG. P CAIXA'!M804,""))</f>
        <v/>
      </c>
      <c r="N804" s="663" t="str">
        <f aca="false">IF('ORÇ.GLOBAL P CAIXA'!K803="EXEC.","",IF('ORÇ.REPROG. P CAIXA'!N804&gt;0,'ORÇ.REPROG. P CAIXA'!N804,""))</f>
        <v/>
      </c>
      <c r="O804" s="166" t="str">
        <f aca="false">IF('ORÇ.GLOBAL P CAIXA'!$K803="EXEC.","",'ORÇ.REPROG. P CAIXA'!O804)</f>
        <v/>
      </c>
      <c r="P804" s="167"/>
      <c r="Q804" s="168" t="str">
        <f aca="false">IF(B804&gt;0,"ok","ocultar")</f>
        <v>ocultar</v>
      </c>
      <c r="R804" s="649"/>
      <c r="S804" s="649"/>
      <c r="T804" s="650"/>
      <c r="V804" s="88"/>
      <c r="W804" s="157" t="n">
        <f aca="false">IF(B804=0,W803,IF(ISNONTEXT(B804)=TRUE(),INT(B804),INT(LEFT(B804,FIND(".",B804)-1))))</f>
        <v>3</v>
      </c>
      <c r="X804" s="157" t="str">
        <f aca="false">IF(X805=1,1,IF(B804&lt;&gt;0,1,IF(C804&lt;&gt;0,1,IF(D804&lt;&gt;0,1,IF(E804&lt;&gt;0,1,"")))))</f>
        <v/>
      </c>
      <c r="Y804" s="157" t="str">
        <f aca="false">IF(W804=0," ",IF(W804&lt;&gt;W803,W804," "))</f>
        <v> </v>
      </c>
      <c r="Z804" s="88"/>
      <c r="AA804" s="75" t="n">
        <f aca="false">IF(W804&lt;&gt;Y804,(IF(N804=0,G804*(INFORMAÇÕES!$Q$69/INFORMAÇÕES!$Q$72),IF(N804="R",G804,0))),0)</f>
        <v>0</v>
      </c>
      <c r="AB804" s="75" t="n">
        <f aca="false">IF(W804&lt;&gt;Y804,(IF(N804=0,G804*(INFORMAÇÕES!$Q$70/INFORMAÇÕES!$Q$72),IF(N804="C",G804,0))),0)</f>
        <v>0</v>
      </c>
      <c r="AC804" s="75" t="n">
        <f aca="false">IF(W804&lt;&gt;Y804,(IF(N804=0,G804*INFORMAÇÕES!$U$115,IF(N804="CF",G804,0))),0)</f>
        <v>0</v>
      </c>
      <c r="AD804" s="75" t="n">
        <f aca="false">IF(W804&lt;&gt;Y804,(IF(N804=0,G804*INFORMAÇÕES!$U$116,IF(N804="O",G804,0))),0)</f>
        <v>0</v>
      </c>
      <c r="AE804" s="75" t="n">
        <f aca="false">IF(E804&lt;&gt;0,G804,0)</f>
        <v>0</v>
      </c>
      <c r="AF804" s="75" t="n">
        <f aca="false">IF(W804&lt;&gt;Y804,(IF(N804=0,J804*(INFORMAÇÕES!$Q$89/INFORMAÇÕES!$Q$92),IF(N804="R",J804,0))),0)</f>
        <v>0</v>
      </c>
      <c r="AG804" s="75" t="n">
        <f aca="false">IF(W804&lt;&gt;Y804,(IF(N804=0,J804*(INFORMAÇÕES!$Q$90/INFORMAÇÕES!$Q$92),IF(N804="C",J804,0))),0)</f>
        <v>0</v>
      </c>
      <c r="AH804" s="75" t="n">
        <f aca="false">IF(W804&lt;&gt;Y804,(IF(N804="",J804*INFORMAÇÕES!$U$115,IF(N804="CF",J804,0))),0)</f>
        <v>0</v>
      </c>
      <c r="AI804" s="75" t="n">
        <f aca="false">IF(W804&lt;&gt;Y804,(IF(N804="",J804*INFORMAÇÕES!$U$116,IF(N804="O",J804,0))),0)</f>
        <v>0</v>
      </c>
      <c r="AJ804" s="75" t="n">
        <f aca="false">IF(H804&lt;&gt;0,J804,0)</f>
        <v>0</v>
      </c>
      <c r="AK804" s="75" t="n">
        <f aca="false">IF(K804&lt;&gt;0,L804,0)</f>
        <v>0</v>
      </c>
    </row>
    <row r="805" s="174" customFormat="true" ht="14.25" hidden="false" customHeight="false" outlineLevel="0" collapsed="false">
      <c r="A805" s="159" t="n">
        <v>793</v>
      </c>
      <c r="B805" s="160" t="n">
        <f aca="false">IF('ORÇ.GLOBAL P CAIXA'!$K804="EXEC.",0,'ORÇ.REPROG. P CAIXA'!B805)</f>
        <v>0</v>
      </c>
      <c r="C805" s="161" t="n">
        <f aca="false">IF('ORÇ.GLOBAL P CAIXA'!$K804="EXEC.",0,'ORÇ.REPROG. P CAIXA'!C805)</f>
        <v>0</v>
      </c>
      <c r="D805" s="162" t="n">
        <f aca="false">IF('ORÇ.GLOBAL P CAIXA'!$K804="EXEC.",0,'ORÇ.REPROG. P CAIXA'!D805)</f>
        <v>0</v>
      </c>
      <c r="E805" s="163" t="n">
        <f aca="false">IF('ORÇ.GLOBAL P CAIXA'!$K804="EXEC.",0,'ORÇ.REPROG. P CAIXA'!E805)</f>
        <v>0</v>
      </c>
      <c r="F805" s="163" t="n">
        <f aca="false">IF('ORÇ.GLOBAL P CAIXA'!K804="EXEC.",0,IF('ORÇ.GLOBAL EMPRESA'!G804&gt;0,'ORÇ.GLOBAL EMPRESA'!G804,'ORÇ.GLOBAL P CAIXA'!F804))</f>
        <v>0</v>
      </c>
      <c r="G805" s="163" t="n">
        <f aca="false">IF(E805&lt;&gt;0,ROUND(E805*F805,2),IF(AE805=0,(SUMIF($W$13:$W$1012,B805,$AE$13:$AE$1012)),AE805))</f>
        <v>0</v>
      </c>
      <c r="H805" s="661" t="n">
        <f aca="false">IF('ORÇ.GLOBAL P CAIXA'!K804="EXEC.",0,'ORÇ.REPROG. P CAIXA'!H805)</f>
        <v>0</v>
      </c>
      <c r="I805" s="661" t="n">
        <f aca="false">IF('ORÇ.GLOBAL P CAIXA'!K804="EXEC.",0,'ORÇ.REPROG. P CAIXA'!I805)</f>
        <v>0</v>
      </c>
      <c r="J805" s="163" t="n">
        <f aca="false">IF(H805&lt;&gt;0,ROUND(H805*I805,2),IF(AJ805=0,(SUMIF($W$13:$W$1012,B805,$AJ$13:$AJ$1012)),AJ805))</f>
        <v>0</v>
      </c>
      <c r="K805" s="163" t="n">
        <f aca="false">H805-E805</f>
        <v>0</v>
      </c>
      <c r="L805" s="163" t="n">
        <f aca="false">J805-G805</f>
        <v>0</v>
      </c>
      <c r="M805" s="662" t="str">
        <f aca="false">IF('ORÇ.GLOBAL P CAIXA'!K804="EXEC.","",IF('ORÇ.REPROG. P CAIXA'!M805&gt;0,'ORÇ.REPROG. P CAIXA'!M805,""))</f>
        <v/>
      </c>
      <c r="N805" s="663" t="str">
        <f aca="false">IF('ORÇ.GLOBAL P CAIXA'!K804="EXEC.","",IF('ORÇ.REPROG. P CAIXA'!N805&gt;0,'ORÇ.REPROG. P CAIXA'!N805,""))</f>
        <v/>
      </c>
      <c r="O805" s="166" t="str">
        <f aca="false">IF('ORÇ.GLOBAL P CAIXA'!$K804="EXEC.","",'ORÇ.REPROG. P CAIXA'!O805)</f>
        <v/>
      </c>
      <c r="P805" s="167"/>
      <c r="Q805" s="168" t="str">
        <f aca="false">IF(B805&gt;0,"ok","ocultar")</f>
        <v>ocultar</v>
      </c>
      <c r="R805" s="649"/>
      <c r="S805" s="649"/>
      <c r="T805" s="650"/>
      <c r="V805" s="88"/>
      <c r="W805" s="157" t="n">
        <f aca="false">IF(B805=0,W804,IF(ISNONTEXT(B805)=TRUE(),INT(B805),INT(LEFT(B805,FIND(".",B805)-1))))</f>
        <v>3</v>
      </c>
      <c r="X805" s="157" t="str">
        <f aca="false">IF(X806=1,1,IF(B805&lt;&gt;0,1,IF(C805&lt;&gt;0,1,IF(D805&lt;&gt;0,1,IF(E805&lt;&gt;0,1,"")))))</f>
        <v/>
      </c>
      <c r="Y805" s="157" t="str">
        <f aca="false">IF(W805=0," ",IF(W805&lt;&gt;W804,W805," "))</f>
        <v> </v>
      </c>
      <c r="Z805" s="88"/>
      <c r="AA805" s="75" t="n">
        <f aca="false">IF(W805&lt;&gt;Y805,(IF(N805=0,G805*(INFORMAÇÕES!$Q$69/INFORMAÇÕES!$Q$72),IF(N805="R",G805,0))),0)</f>
        <v>0</v>
      </c>
      <c r="AB805" s="75" t="n">
        <f aca="false">IF(W805&lt;&gt;Y805,(IF(N805=0,G805*(INFORMAÇÕES!$Q$70/INFORMAÇÕES!$Q$72),IF(N805="C",G805,0))),0)</f>
        <v>0</v>
      </c>
      <c r="AC805" s="75" t="n">
        <f aca="false">IF(W805&lt;&gt;Y805,(IF(N805=0,G805*INFORMAÇÕES!$U$115,IF(N805="CF",G805,0))),0)</f>
        <v>0</v>
      </c>
      <c r="AD805" s="75" t="n">
        <f aca="false">IF(W805&lt;&gt;Y805,(IF(N805=0,G805*INFORMAÇÕES!$U$116,IF(N805="O",G805,0))),0)</f>
        <v>0</v>
      </c>
      <c r="AE805" s="75" t="n">
        <f aca="false">IF(E805&lt;&gt;0,G805,0)</f>
        <v>0</v>
      </c>
      <c r="AF805" s="75" t="n">
        <f aca="false">IF(W805&lt;&gt;Y805,(IF(N805=0,J805*(INFORMAÇÕES!$Q$89/INFORMAÇÕES!$Q$92),IF(N805="R",J805,0))),0)</f>
        <v>0</v>
      </c>
      <c r="AG805" s="75" t="n">
        <f aca="false">IF(W805&lt;&gt;Y805,(IF(N805=0,J805*(INFORMAÇÕES!$Q$90/INFORMAÇÕES!$Q$92),IF(N805="C",J805,0))),0)</f>
        <v>0</v>
      </c>
      <c r="AH805" s="75" t="n">
        <f aca="false">IF(W805&lt;&gt;Y805,(IF(N805="",J805*INFORMAÇÕES!$U$115,IF(N805="CF",J805,0))),0)</f>
        <v>0</v>
      </c>
      <c r="AI805" s="75" t="n">
        <f aca="false">IF(W805&lt;&gt;Y805,(IF(N805="",J805*INFORMAÇÕES!$U$116,IF(N805="O",J805,0))),0)</f>
        <v>0</v>
      </c>
      <c r="AJ805" s="75" t="n">
        <f aca="false">IF(H805&lt;&gt;0,J805,0)</f>
        <v>0</v>
      </c>
      <c r="AK805" s="75" t="n">
        <f aca="false">IF(K805&lt;&gt;0,L805,0)</f>
        <v>0</v>
      </c>
    </row>
    <row r="806" s="174" customFormat="true" ht="14.25" hidden="false" customHeight="false" outlineLevel="0" collapsed="false">
      <c r="A806" s="159" t="n">
        <v>794</v>
      </c>
      <c r="B806" s="160" t="n">
        <f aca="false">IF('ORÇ.GLOBAL P CAIXA'!$K805="EXEC.",0,'ORÇ.REPROG. P CAIXA'!B806)</f>
        <v>0</v>
      </c>
      <c r="C806" s="161" t="n">
        <f aca="false">IF('ORÇ.GLOBAL P CAIXA'!$K805="EXEC.",0,'ORÇ.REPROG. P CAIXA'!C806)</f>
        <v>0</v>
      </c>
      <c r="D806" s="162" t="n">
        <f aca="false">IF('ORÇ.GLOBAL P CAIXA'!$K805="EXEC.",0,'ORÇ.REPROG. P CAIXA'!D806)</f>
        <v>0</v>
      </c>
      <c r="E806" s="163" t="n">
        <f aca="false">IF('ORÇ.GLOBAL P CAIXA'!$K805="EXEC.",0,'ORÇ.REPROG. P CAIXA'!E806)</f>
        <v>0</v>
      </c>
      <c r="F806" s="163" t="n">
        <f aca="false">IF('ORÇ.GLOBAL P CAIXA'!K805="EXEC.",0,IF('ORÇ.GLOBAL EMPRESA'!G805&gt;0,'ORÇ.GLOBAL EMPRESA'!G805,'ORÇ.GLOBAL P CAIXA'!F805))</f>
        <v>0</v>
      </c>
      <c r="G806" s="163" t="n">
        <f aca="false">IF(E806&lt;&gt;0,ROUND(E806*F806,2),IF(AE806=0,(SUMIF($W$13:$W$1012,B806,$AE$13:$AE$1012)),AE806))</f>
        <v>0</v>
      </c>
      <c r="H806" s="661" t="n">
        <f aca="false">IF('ORÇ.GLOBAL P CAIXA'!K805="EXEC.",0,'ORÇ.REPROG. P CAIXA'!H806)</f>
        <v>0</v>
      </c>
      <c r="I806" s="661" t="n">
        <f aca="false">IF('ORÇ.GLOBAL P CAIXA'!K805="EXEC.",0,'ORÇ.REPROG. P CAIXA'!I806)</f>
        <v>0</v>
      </c>
      <c r="J806" s="163" t="n">
        <f aca="false">IF(H806&lt;&gt;0,ROUND(H806*I806,2),IF(AJ806=0,(SUMIF($W$13:$W$1012,B806,$AJ$13:$AJ$1012)),AJ806))</f>
        <v>0</v>
      </c>
      <c r="K806" s="163" t="n">
        <f aca="false">H806-E806</f>
        <v>0</v>
      </c>
      <c r="L806" s="163" t="n">
        <f aca="false">J806-G806</f>
        <v>0</v>
      </c>
      <c r="M806" s="662" t="str">
        <f aca="false">IF('ORÇ.GLOBAL P CAIXA'!K805="EXEC.","",IF('ORÇ.REPROG. P CAIXA'!M806&gt;0,'ORÇ.REPROG. P CAIXA'!M806,""))</f>
        <v/>
      </c>
      <c r="N806" s="663" t="str">
        <f aca="false">IF('ORÇ.GLOBAL P CAIXA'!K805="EXEC.","",IF('ORÇ.REPROG. P CAIXA'!N806&gt;0,'ORÇ.REPROG. P CAIXA'!N806,""))</f>
        <v/>
      </c>
      <c r="O806" s="166" t="str">
        <f aca="false">IF('ORÇ.GLOBAL P CAIXA'!$K805="EXEC.","",'ORÇ.REPROG. P CAIXA'!O806)</f>
        <v/>
      </c>
      <c r="P806" s="167"/>
      <c r="Q806" s="168" t="str">
        <f aca="false">IF(B806&gt;0,"ok","ocultar")</f>
        <v>ocultar</v>
      </c>
      <c r="R806" s="649"/>
      <c r="S806" s="649"/>
      <c r="T806" s="650"/>
      <c r="V806" s="88"/>
      <c r="W806" s="157" t="n">
        <f aca="false">IF(B806=0,W805,IF(ISNONTEXT(B806)=TRUE(),INT(B806),INT(LEFT(B806,FIND(".",B806)-1))))</f>
        <v>3</v>
      </c>
      <c r="X806" s="157" t="str">
        <f aca="false">IF(X807=1,1,IF(B806&lt;&gt;0,1,IF(C806&lt;&gt;0,1,IF(D806&lt;&gt;0,1,IF(E806&lt;&gt;0,1,"")))))</f>
        <v/>
      </c>
      <c r="Y806" s="157" t="str">
        <f aca="false">IF(W806=0," ",IF(W806&lt;&gt;W805,W806," "))</f>
        <v> </v>
      </c>
      <c r="Z806" s="88"/>
      <c r="AA806" s="75" t="n">
        <f aca="false">IF(W806&lt;&gt;Y806,(IF(N806=0,G806*(INFORMAÇÕES!$Q$69/INFORMAÇÕES!$Q$72),IF(N806="R",G806,0))),0)</f>
        <v>0</v>
      </c>
      <c r="AB806" s="75" t="n">
        <f aca="false">IF(W806&lt;&gt;Y806,(IF(N806=0,G806*(INFORMAÇÕES!$Q$70/INFORMAÇÕES!$Q$72),IF(N806="C",G806,0))),0)</f>
        <v>0</v>
      </c>
      <c r="AC806" s="75" t="n">
        <f aca="false">IF(W806&lt;&gt;Y806,(IF(N806=0,G806*INFORMAÇÕES!$U$115,IF(N806="CF",G806,0))),0)</f>
        <v>0</v>
      </c>
      <c r="AD806" s="75" t="n">
        <f aca="false">IF(W806&lt;&gt;Y806,(IF(N806=0,G806*INFORMAÇÕES!$U$116,IF(N806="O",G806,0))),0)</f>
        <v>0</v>
      </c>
      <c r="AE806" s="75" t="n">
        <f aca="false">IF(E806&lt;&gt;0,G806,0)</f>
        <v>0</v>
      </c>
      <c r="AF806" s="75" t="n">
        <f aca="false">IF(W806&lt;&gt;Y806,(IF(N806=0,J806*(INFORMAÇÕES!$Q$89/INFORMAÇÕES!$Q$92),IF(N806="R",J806,0))),0)</f>
        <v>0</v>
      </c>
      <c r="AG806" s="75" t="n">
        <f aca="false">IF(W806&lt;&gt;Y806,(IF(N806=0,J806*(INFORMAÇÕES!$Q$90/INFORMAÇÕES!$Q$92),IF(N806="C",J806,0))),0)</f>
        <v>0</v>
      </c>
      <c r="AH806" s="75" t="n">
        <f aca="false">IF(W806&lt;&gt;Y806,(IF(N806="",J806*INFORMAÇÕES!$U$115,IF(N806="CF",J806,0))),0)</f>
        <v>0</v>
      </c>
      <c r="AI806" s="75" t="n">
        <f aca="false">IF(W806&lt;&gt;Y806,(IF(N806="",J806*INFORMAÇÕES!$U$116,IF(N806="O",J806,0))),0)</f>
        <v>0</v>
      </c>
      <c r="AJ806" s="75" t="n">
        <f aca="false">IF(H806&lt;&gt;0,J806,0)</f>
        <v>0</v>
      </c>
      <c r="AK806" s="75" t="n">
        <f aca="false">IF(K806&lt;&gt;0,L806,0)</f>
        <v>0</v>
      </c>
    </row>
    <row r="807" s="174" customFormat="true" ht="14.25" hidden="false" customHeight="false" outlineLevel="0" collapsed="false">
      <c r="A807" s="159" t="n">
        <v>795</v>
      </c>
      <c r="B807" s="160" t="n">
        <f aca="false">IF('ORÇ.GLOBAL P CAIXA'!$K806="EXEC.",0,'ORÇ.REPROG. P CAIXA'!B807)</f>
        <v>0</v>
      </c>
      <c r="C807" s="161" t="n">
        <f aca="false">IF('ORÇ.GLOBAL P CAIXA'!$K806="EXEC.",0,'ORÇ.REPROG. P CAIXA'!C807)</f>
        <v>0</v>
      </c>
      <c r="D807" s="162" t="n">
        <f aca="false">IF('ORÇ.GLOBAL P CAIXA'!$K806="EXEC.",0,'ORÇ.REPROG. P CAIXA'!D807)</f>
        <v>0</v>
      </c>
      <c r="E807" s="163" t="n">
        <f aca="false">IF('ORÇ.GLOBAL P CAIXA'!$K806="EXEC.",0,'ORÇ.REPROG. P CAIXA'!E807)</f>
        <v>0</v>
      </c>
      <c r="F807" s="163" t="n">
        <f aca="false">IF('ORÇ.GLOBAL P CAIXA'!K806="EXEC.",0,IF('ORÇ.GLOBAL EMPRESA'!G806&gt;0,'ORÇ.GLOBAL EMPRESA'!G806,'ORÇ.GLOBAL P CAIXA'!F806))</f>
        <v>0</v>
      </c>
      <c r="G807" s="163" t="n">
        <f aca="false">IF(E807&lt;&gt;0,ROUND(E807*F807,2),IF(AE807=0,(SUMIF($W$13:$W$1012,B807,$AE$13:$AE$1012)),AE807))</f>
        <v>0</v>
      </c>
      <c r="H807" s="661" t="n">
        <f aca="false">IF('ORÇ.GLOBAL P CAIXA'!K806="EXEC.",0,'ORÇ.REPROG. P CAIXA'!H807)</f>
        <v>0</v>
      </c>
      <c r="I807" s="661" t="n">
        <f aca="false">IF('ORÇ.GLOBAL P CAIXA'!K806="EXEC.",0,'ORÇ.REPROG. P CAIXA'!I807)</f>
        <v>0</v>
      </c>
      <c r="J807" s="163" t="n">
        <f aca="false">IF(H807&lt;&gt;0,ROUND(H807*I807,2),IF(AJ807=0,(SUMIF($W$13:$W$1012,B807,$AJ$13:$AJ$1012)),AJ807))</f>
        <v>0</v>
      </c>
      <c r="K807" s="163" t="n">
        <f aca="false">H807-E807</f>
        <v>0</v>
      </c>
      <c r="L807" s="163" t="n">
        <f aca="false">J807-G807</f>
        <v>0</v>
      </c>
      <c r="M807" s="662" t="str">
        <f aca="false">IF('ORÇ.GLOBAL P CAIXA'!K806="EXEC.","",IF('ORÇ.REPROG. P CAIXA'!M807&gt;0,'ORÇ.REPROG. P CAIXA'!M807,""))</f>
        <v/>
      </c>
      <c r="N807" s="663" t="str">
        <f aca="false">IF('ORÇ.GLOBAL P CAIXA'!K806="EXEC.","",IF('ORÇ.REPROG. P CAIXA'!N807&gt;0,'ORÇ.REPROG. P CAIXA'!N807,""))</f>
        <v/>
      </c>
      <c r="O807" s="166" t="str">
        <f aca="false">IF('ORÇ.GLOBAL P CAIXA'!$K806="EXEC.","",'ORÇ.REPROG. P CAIXA'!O807)</f>
        <v/>
      </c>
      <c r="P807" s="167"/>
      <c r="Q807" s="168" t="str">
        <f aca="false">IF(B807&gt;0,"ok","ocultar")</f>
        <v>ocultar</v>
      </c>
      <c r="R807" s="649"/>
      <c r="S807" s="649"/>
      <c r="T807" s="650"/>
      <c r="V807" s="88"/>
      <c r="W807" s="157" t="n">
        <f aca="false">IF(B807=0,W806,IF(ISNONTEXT(B807)=TRUE(),INT(B807),INT(LEFT(B807,FIND(".",B807)-1))))</f>
        <v>3</v>
      </c>
      <c r="X807" s="157" t="str">
        <f aca="false">IF(X808=1,1,IF(B807&lt;&gt;0,1,IF(C807&lt;&gt;0,1,IF(D807&lt;&gt;0,1,IF(E807&lt;&gt;0,1,"")))))</f>
        <v/>
      </c>
      <c r="Y807" s="157" t="str">
        <f aca="false">IF(W807=0," ",IF(W807&lt;&gt;W806,W807," "))</f>
        <v> </v>
      </c>
      <c r="Z807" s="88"/>
      <c r="AA807" s="75" t="n">
        <f aca="false">IF(W807&lt;&gt;Y807,(IF(N807=0,G807*(INFORMAÇÕES!$Q$69/INFORMAÇÕES!$Q$72),IF(N807="R",G807,0))),0)</f>
        <v>0</v>
      </c>
      <c r="AB807" s="75" t="n">
        <f aca="false">IF(W807&lt;&gt;Y807,(IF(N807=0,G807*(INFORMAÇÕES!$Q$70/INFORMAÇÕES!$Q$72),IF(N807="C",G807,0))),0)</f>
        <v>0</v>
      </c>
      <c r="AC807" s="75" t="n">
        <f aca="false">IF(W807&lt;&gt;Y807,(IF(N807=0,G807*INFORMAÇÕES!$U$115,IF(N807="CF",G807,0))),0)</f>
        <v>0</v>
      </c>
      <c r="AD807" s="75" t="n">
        <f aca="false">IF(W807&lt;&gt;Y807,(IF(N807=0,G807*INFORMAÇÕES!$U$116,IF(N807="O",G807,0))),0)</f>
        <v>0</v>
      </c>
      <c r="AE807" s="75" t="n">
        <f aca="false">IF(E807&lt;&gt;0,G807,0)</f>
        <v>0</v>
      </c>
      <c r="AF807" s="75" t="n">
        <f aca="false">IF(W807&lt;&gt;Y807,(IF(N807=0,J807*(INFORMAÇÕES!$Q$89/INFORMAÇÕES!$Q$92),IF(N807="R",J807,0))),0)</f>
        <v>0</v>
      </c>
      <c r="AG807" s="75" t="n">
        <f aca="false">IF(W807&lt;&gt;Y807,(IF(N807=0,J807*(INFORMAÇÕES!$Q$90/INFORMAÇÕES!$Q$92),IF(N807="C",J807,0))),0)</f>
        <v>0</v>
      </c>
      <c r="AH807" s="75" t="n">
        <f aca="false">IF(W807&lt;&gt;Y807,(IF(N807="",J807*INFORMAÇÕES!$U$115,IF(N807="CF",J807,0))),0)</f>
        <v>0</v>
      </c>
      <c r="AI807" s="75" t="n">
        <f aca="false">IF(W807&lt;&gt;Y807,(IF(N807="",J807*INFORMAÇÕES!$U$116,IF(N807="O",J807,0))),0)</f>
        <v>0</v>
      </c>
      <c r="AJ807" s="75" t="n">
        <f aca="false">IF(H807&lt;&gt;0,J807,0)</f>
        <v>0</v>
      </c>
      <c r="AK807" s="75" t="n">
        <f aca="false">IF(K807&lt;&gt;0,L807,0)</f>
        <v>0</v>
      </c>
    </row>
    <row r="808" s="174" customFormat="true" ht="14.25" hidden="false" customHeight="false" outlineLevel="0" collapsed="false">
      <c r="A808" s="159" t="n">
        <v>796</v>
      </c>
      <c r="B808" s="160" t="n">
        <f aca="false">IF('ORÇ.GLOBAL P CAIXA'!$K807="EXEC.",0,'ORÇ.REPROG. P CAIXA'!B808)</f>
        <v>0</v>
      </c>
      <c r="C808" s="161" t="n">
        <f aca="false">IF('ORÇ.GLOBAL P CAIXA'!$K807="EXEC.",0,'ORÇ.REPROG. P CAIXA'!C808)</f>
        <v>0</v>
      </c>
      <c r="D808" s="162" t="n">
        <f aca="false">IF('ORÇ.GLOBAL P CAIXA'!$K807="EXEC.",0,'ORÇ.REPROG. P CAIXA'!D808)</f>
        <v>0</v>
      </c>
      <c r="E808" s="163" t="n">
        <f aca="false">IF('ORÇ.GLOBAL P CAIXA'!$K807="EXEC.",0,'ORÇ.REPROG. P CAIXA'!E808)</f>
        <v>0</v>
      </c>
      <c r="F808" s="163" t="n">
        <f aca="false">IF('ORÇ.GLOBAL P CAIXA'!K807="EXEC.",0,IF('ORÇ.GLOBAL EMPRESA'!G807&gt;0,'ORÇ.GLOBAL EMPRESA'!G807,'ORÇ.GLOBAL P CAIXA'!F807))</f>
        <v>0</v>
      </c>
      <c r="G808" s="163" t="n">
        <f aca="false">IF(E808&lt;&gt;0,ROUND(E808*F808,2),IF(AE808=0,(SUMIF($W$13:$W$1012,B808,$AE$13:$AE$1012)),AE808))</f>
        <v>0</v>
      </c>
      <c r="H808" s="661" t="n">
        <f aca="false">IF('ORÇ.GLOBAL P CAIXA'!K807="EXEC.",0,'ORÇ.REPROG. P CAIXA'!H808)</f>
        <v>0</v>
      </c>
      <c r="I808" s="661" t="n">
        <f aca="false">IF('ORÇ.GLOBAL P CAIXA'!K807="EXEC.",0,'ORÇ.REPROG. P CAIXA'!I808)</f>
        <v>0</v>
      </c>
      <c r="J808" s="163" t="n">
        <f aca="false">IF(H808&lt;&gt;0,ROUND(H808*I808,2),IF(AJ808=0,(SUMIF($W$13:$W$1012,B808,$AJ$13:$AJ$1012)),AJ808))</f>
        <v>0</v>
      </c>
      <c r="K808" s="163" t="n">
        <f aca="false">H808-E808</f>
        <v>0</v>
      </c>
      <c r="L808" s="163" t="n">
        <f aca="false">J808-G808</f>
        <v>0</v>
      </c>
      <c r="M808" s="662" t="str">
        <f aca="false">IF('ORÇ.GLOBAL P CAIXA'!K807="EXEC.","",IF('ORÇ.REPROG. P CAIXA'!M808&gt;0,'ORÇ.REPROG. P CAIXA'!M808,""))</f>
        <v/>
      </c>
      <c r="N808" s="663" t="str">
        <f aca="false">IF('ORÇ.GLOBAL P CAIXA'!K807="EXEC.","",IF('ORÇ.REPROG. P CAIXA'!N808&gt;0,'ORÇ.REPROG. P CAIXA'!N808,""))</f>
        <v/>
      </c>
      <c r="O808" s="166" t="str">
        <f aca="false">IF('ORÇ.GLOBAL P CAIXA'!$K807="EXEC.","",'ORÇ.REPROG. P CAIXA'!O808)</f>
        <v/>
      </c>
      <c r="P808" s="167"/>
      <c r="Q808" s="168" t="str">
        <f aca="false">IF(B808&gt;0,"ok","ocultar")</f>
        <v>ocultar</v>
      </c>
      <c r="R808" s="649"/>
      <c r="S808" s="649"/>
      <c r="T808" s="650"/>
      <c r="V808" s="88"/>
      <c r="W808" s="157" t="n">
        <f aca="false">IF(B808=0,W807,IF(ISNONTEXT(B808)=TRUE(),INT(B808),INT(LEFT(B808,FIND(".",B808)-1))))</f>
        <v>3</v>
      </c>
      <c r="X808" s="157" t="str">
        <f aca="false">IF(X809=1,1,IF(B808&lt;&gt;0,1,IF(C808&lt;&gt;0,1,IF(D808&lt;&gt;0,1,IF(E808&lt;&gt;0,1,"")))))</f>
        <v/>
      </c>
      <c r="Y808" s="157" t="str">
        <f aca="false">IF(W808=0," ",IF(W808&lt;&gt;W807,W808," "))</f>
        <v> </v>
      </c>
      <c r="Z808" s="88"/>
      <c r="AA808" s="75" t="n">
        <f aca="false">IF(W808&lt;&gt;Y808,(IF(N808=0,G808*(INFORMAÇÕES!$Q$69/INFORMAÇÕES!$Q$72),IF(N808="R",G808,0))),0)</f>
        <v>0</v>
      </c>
      <c r="AB808" s="75" t="n">
        <f aca="false">IF(W808&lt;&gt;Y808,(IF(N808=0,G808*(INFORMAÇÕES!$Q$70/INFORMAÇÕES!$Q$72),IF(N808="C",G808,0))),0)</f>
        <v>0</v>
      </c>
      <c r="AC808" s="75" t="n">
        <f aca="false">IF(W808&lt;&gt;Y808,(IF(N808=0,G808*INFORMAÇÕES!$U$115,IF(N808="CF",G808,0))),0)</f>
        <v>0</v>
      </c>
      <c r="AD808" s="75" t="n">
        <f aca="false">IF(W808&lt;&gt;Y808,(IF(N808=0,G808*INFORMAÇÕES!$U$116,IF(N808="O",G808,0))),0)</f>
        <v>0</v>
      </c>
      <c r="AE808" s="75" t="n">
        <f aca="false">IF(E808&lt;&gt;0,G808,0)</f>
        <v>0</v>
      </c>
      <c r="AF808" s="75" t="n">
        <f aca="false">IF(W808&lt;&gt;Y808,(IF(N808=0,J808*(INFORMAÇÕES!$Q$89/INFORMAÇÕES!$Q$92),IF(N808="R",J808,0))),0)</f>
        <v>0</v>
      </c>
      <c r="AG808" s="75" t="n">
        <f aca="false">IF(W808&lt;&gt;Y808,(IF(N808=0,J808*(INFORMAÇÕES!$Q$90/INFORMAÇÕES!$Q$92),IF(N808="C",J808,0))),0)</f>
        <v>0</v>
      </c>
      <c r="AH808" s="75" t="n">
        <f aca="false">IF(W808&lt;&gt;Y808,(IF(N808="",J808*INFORMAÇÕES!$U$115,IF(N808="CF",J808,0))),0)</f>
        <v>0</v>
      </c>
      <c r="AI808" s="75" t="n">
        <f aca="false">IF(W808&lt;&gt;Y808,(IF(N808="",J808*INFORMAÇÕES!$U$116,IF(N808="O",J808,0))),0)</f>
        <v>0</v>
      </c>
      <c r="AJ808" s="75" t="n">
        <f aca="false">IF(H808&lt;&gt;0,J808,0)</f>
        <v>0</v>
      </c>
      <c r="AK808" s="75" t="n">
        <f aca="false">IF(K808&lt;&gt;0,L808,0)</f>
        <v>0</v>
      </c>
    </row>
    <row r="809" s="174" customFormat="true" ht="14.25" hidden="false" customHeight="false" outlineLevel="0" collapsed="false">
      <c r="A809" s="159" t="n">
        <v>797</v>
      </c>
      <c r="B809" s="160" t="n">
        <f aca="false">IF('ORÇ.GLOBAL P CAIXA'!$K808="EXEC.",0,'ORÇ.REPROG. P CAIXA'!B809)</f>
        <v>0</v>
      </c>
      <c r="C809" s="161" t="n">
        <f aca="false">IF('ORÇ.GLOBAL P CAIXA'!$K808="EXEC.",0,'ORÇ.REPROG. P CAIXA'!C809)</f>
        <v>0</v>
      </c>
      <c r="D809" s="162" t="n">
        <f aca="false">IF('ORÇ.GLOBAL P CAIXA'!$K808="EXEC.",0,'ORÇ.REPROG. P CAIXA'!D809)</f>
        <v>0</v>
      </c>
      <c r="E809" s="163" t="n">
        <f aca="false">IF('ORÇ.GLOBAL P CAIXA'!$K808="EXEC.",0,'ORÇ.REPROG. P CAIXA'!E809)</f>
        <v>0</v>
      </c>
      <c r="F809" s="163" t="n">
        <f aca="false">IF('ORÇ.GLOBAL P CAIXA'!K808="EXEC.",0,IF('ORÇ.GLOBAL EMPRESA'!G808&gt;0,'ORÇ.GLOBAL EMPRESA'!G808,'ORÇ.GLOBAL P CAIXA'!F808))</f>
        <v>0</v>
      </c>
      <c r="G809" s="163" t="n">
        <f aca="false">IF(E809&lt;&gt;0,ROUND(E809*F809,2),IF(AE809=0,(SUMIF($W$13:$W$1012,B809,$AE$13:$AE$1012)),AE809))</f>
        <v>0</v>
      </c>
      <c r="H809" s="661" t="n">
        <f aca="false">IF('ORÇ.GLOBAL P CAIXA'!K808="EXEC.",0,'ORÇ.REPROG. P CAIXA'!H809)</f>
        <v>0</v>
      </c>
      <c r="I809" s="661" t="n">
        <f aca="false">IF('ORÇ.GLOBAL P CAIXA'!K808="EXEC.",0,'ORÇ.REPROG. P CAIXA'!I809)</f>
        <v>0</v>
      </c>
      <c r="J809" s="163" t="n">
        <f aca="false">IF(H809&lt;&gt;0,ROUND(H809*I809,2),IF(AJ809=0,(SUMIF($W$13:$W$1012,B809,$AJ$13:$AJ$1012)),AJ809))</f>
        <v>0</v>
      </c>
      <c r="K809" s="163" t="n">
        <f aca="false">H809-E809</f>
        <v>0</v>
      </c>
      <c r="L809" s="163" t="n">
        <f aca="false">J809-G809</f>
        <v>0</v>
      </c>
      <c r="M809" s="662" t="str">
        <f aca="false">IF('ORÇ.GLOBAL P CAIXA'!K808="EXEC.","",IF('ORÇ.REPROG. P CAIXA'!M809&gt;0,'ORÇ.REPROG. P CAIXA'!M809,""))</f>
        <v/>
      </c>
      <c r="N809" s="663" t="str">
        <f aca="false">IF('ORÇ.GLOBAL P CAIXA'!K808="EXEC.","",IF('ORÇ.REPROG. P CAIXA'!N809&gt;0,'ORÇ.REPROG. P CAIXA'!N809,""))</f>
        <v/>
      </c>
      <c r="O809" s="166" t="str">
        <f aca="false">IF('ORÇ.GLOBAL P CAIXA'!$K808="EXEC.","",'ORÇ.REPROG. P CAIXA'!O809)</f>
        <v/>
      </c>
      <c r="P809" s="167"/>
      <c r="Q809" s="168" t="str">
        <f aca="false">IF(B809&gt;0,"ok","ocultar")</f>
        <v>ocultar</v>
      </c>
      <c r="R809" s="649"/>
      <c r="S809" s="649"/>
      <c r="T809" s="650"/>
      <c r="V809" s="88"/>
      <c r="W809" s="157" t="n">
        <f aca="false">IF(B809=0,W808,IF(ISNONTEXT(B809)=TRUE(),INT(B809),INT(LEFT(B809,FIND(".",B809)-1))))</f>
        <v>3</v>
      </c>
      <c r="X809" s="157" t="str">
        <f aca="false">IF(X810=1,1,IF(B809&lt;&gt;0,1,IF(C809&lt;&gt;0,1,IF(D809&lt;&gt;0,1,IF(E809&lt;&gt;0,1,"")))))</f>
        <v/>
      </c>
      <c r="Y809" s="157" t="str">
        <f aca="false">IF(W809=0," ",IF(W809&lt;&gt;W808,W809," "))</f>
        <v> </v>
      </c>
      <c r="Z809" s="88"/>
      <c r="AA809" s="75" t="n">
        <f aca="false">IF(W809&lt;&gt;Y809,(IF(N809=0,G809*(INFORMAÇÕES!$Q$69/INFORMAÇÕES!$Q$72),IF(N809="R",G809,0))),0)</f>
        <v>0</v>
      </c>
      <c r="AB809" s="75" t="n">
        <f aca="false">IF(W809&lt;&gt;Y809,(IF(N809=0,G809*(INFORMAÇÕES!$Q$70/INFORMAÇÕES!$Q$72),IF(N809="C",G809,0))),0)</f>
        <v>0</v>
      </c>
      <c r="AC809" s="75" t="n">
        <f aca="false">IF(W809&lt;&gt;Y809,(IF(N809=0,G809*INFORMAÇÕES!$U$115,IF(N809="CF",G809,0))),0)</f>
        <v>0</v>
      </c>
      <c r="AD809" s="75" t="n">
        <f aca="false">IF(W809&lt;&gt;Y809,(IF(N809=0,G809*INFORMAÇÕES!$U$116,IF(N809="O",G809,0))),0)</f>
        <v>0</v>
      </c>
      <c r="AE809" s="75" t="n">
        <f aca="false">IF(E809&lt;&gt;0,G809,0)</f>
        <v>0</v>
      </c>
      <c r="AF809" s="75" t="n">
        <f aca="false">IF(W809&lt;&gt;Y809,(IF(N809=0,J809*(INFORMAÇÕES!$Q$89/INFORMAÇÕES!$Q$92),IF(N809="R",J809,0))),0)</f>
        <v>0</v>
      </c>
      <c r="AG809" s="75" t="n">
        <f aca="false">IF(W809&lt;&gt;Y809,(IF(N809=0,J809*(INFORMAÇÕES!$Q$90/INFORMAÇÕES!$Q$92),IF(N809="C",J809,0))),0)</f>
        <v>0</v>
      </c>
      <c r="AH809" s="75" t="n">
        <f aca="false">IF(W809&lt;&gt;Y809,(IF(N809="",J809*INFORMAÇÕES!$U$115,IF(N809="CF",J809,0))),0)</f>
        <v>0</v>
      </c>
      <c r="AI809" s="75" t="n">
        <f aca="false">IF(W809&lt;&gt;Y809,(IF(N809="",J809*INFORMAÇÕES!$U$116,IF(N809="O",J809,0))),0)</f>
        <v>0</v>
      </c>
      <c r="AJ809" s="75" t="n">
        <f aca="false">IF(H809&lt;&gt;0,J809,0)</f>
        <v>0</v>
      </c>
      <c r="AK809" s="75" t="n">
        <f aca="false">IF(K809&lt;&gt;0,L809,0)</f>
        <v>0</v>
      </c>
    </row>
    <row r="810" s="174" customFormat="true" ht="14.25" hidden="false" customHeight="false" outlineLevel="0" collapsed="false">
      <c r="A810" s="159" t="n">
        <v>798</v>
      </c>
      <c r="B810" s="160" t="n">
        <f aca="false">IF('ORÇ.GLOBAL P CAIXA'!$K809="EXEC.",0,'ORÇ.REPROG. P CAIXA'!B810)</f>
        <v>0</v>
      </c>
      <c r="C810" s="161" t="n">
        <f aca="false">IF('ORÇ.GLOBAL P CAIXA'!$K809="EXEC.",0,'ORÇ.REPROG. P CAIXA'!C810)</f>
        <v>0</v>
      </c>
      <c r="D810" s="162" t="n">
        <f aca="false">IF('ORÇ.GLOBAL P CAIXA'!$K809="EXEC.",0,'ORÇ.REPROG. P CAIXA'!D810)</f>
        <v>0</v>
      </c>
      <c r="E810" s="163" t="n">
        <f aca="false">IF('ORÇ.GLOBAL P CAIXA'!$K809="EXEC.",0,'ORÇ.REPROG. P CAIXA'!E810)</f>
        <v>0</v>
      </c>
      <c r="F810" s="163" t="n">
        <f aca="false">IF('ORÇ.GLOBAL P CAIXA'!K809="EXEC.",0,IF('ORÇ.GLOBAL EMPRESA'!G809&gt;0,'ORÇ.GLOBAL EMPRESA'!G809,'ORÇ.GLOBAL P CAIXA'!F809))</f>
        <v>0</v>
      </c>
      <c r="G810" s="163" t="n">
        <f aca="false">IF(E810&lt;&gt;0,ROUND(E810*F810,2),IF(AE810=0,(SUMIF($W$13:$W$1012,B810,$AE$13:$AE$1012)),AE810))</f>
        <v>0</v>
      </c>
      <c r="H810" s="661" t="n">
        <f aca="false">IF('ORÇ.GLOBAL P CAIXA'!K809="EXEC.",0,'ORÇ.REPROG. P CAIXA'!H810)</f>
        <v>0</v>
      </c>
      <c r="I810" s="661" t="n">
        <f aca="false">IF('ORÇ.GLOBAL P CAIXA'!K809="EXEC.",0,'ORÇ.REPROG. P CAIXA'!I810)</f>
        <v>0</v>
      </c>
      <c r="J810" s="163" t="n">
        <f aca="false">IF(H810&lt;&gt;0,ROUND(H810*I810,2),IF(AJ810=0,(SUMIF($W$13:$W$1012,B810,$AJ$13:$AJ$1012)),AJ810))</f>
        <v>0</v>
      </c>
      <c r="K810" s="163" t="n">
        <f aca="false">H810-E810</f>
        <v>0</v>
      </c>
      <c r="L810" s="163" t="n">
        <f aca="false">J810-G810</f>
        <v>0</v>
      </c>
      <c r="M810" s="662" t="str">
        <f aca="false">IF('ORÇ.GLOBAL P CAIXA'!K809="EXEC.","",IF('ORÇ.REPROG. P CAIXA'!M810&gt;0,'ORÇ.REPROG. P CAIXA'!M810,""))</f>
        <v/>
      </c>
      <c r="N810" s="663" t="str">
        <f aca="false">IF('ORÇ.GLOBAL P CAIXA'!K809="EXEC.","",IF('ORÇ.REPROG. P CAIXA'!N810&gt;0,'ORÇ.REPROG. P CAIXA'!N810,""))</f>
        <v/>
      </c>
      <c r="O810" s="166" t="str">
        <f aca="false">IF('ORÇ.GLOBAL P CAIXA'!$K809="EXEC.","",'ORÇ.REPROG. P CAIXA'!O810)</f>
        <v/>
      </c>
      <c r="P810" s="167"/>
      <c r="Q810" s="168" t="str">
        <f aca="false">IF(B810&gt;0,"ok","ocultar")</f>
        <v>ocultar</v>
      </c>
      <c r="R810" s="649"/>
      <c r="S810" s="649"/>
      <c r="T810" s="650"/>
      <c r="V810" s="88"/>
      <c r="W810" s="157" t="n">
        <f aca="false">IF(B810=0,W809,IF(ISNONTEXT(B810)=TRUE(),INT(B810),INT(LEFT(B810,FIND(".",B810)-1))))</f>
        <v>3</v>
      </c>
      <c r="X810" s="157" t="str">
        <f aca="false">IF(X811=1,1,IF(B810&lt;&gt;0,1,IF(C810&lt;&gt;0,1,IF(D810&lt;&gt;0,1,IF(E810&lt;&gt;0,1,"")))))</f>
        <v/>
      </c>
      <c r="Y810" s="157" t="str">
        <f aca="false">IF(W810=0," ",IF(W810&lt;&gt;W809,W810," "))</f>
        <v> </v>
      </c>
      <c r="Z810" s="88"/>
      <c r="AA810" s="75" t="n">
        <f aca="false">IF(W810&lt;&gt;Y810,(IF(N810=0,G810*(INFORMAÇÕES!$Q$69/INFORMAÇÕES!$Q$72),IF(N810="R",G810,0))),0)</f>
        <v>0</v>
      </c>
      <c r="AB810" s="75" t="n">
        <f aca="false">IF(W810&lt;&gt;Y810,(IF(N810=0,G810*(INFORMAÇÕES!$Q$70/INFORMAÇÕES!$Q$72),IF(N810="C",G810,0))),0)</f>
        <v>0</v>
      </c>
      <c r="AC810" s="75" t="n">
        <f aca="false">IF(W810&lt;&gt;Y810,(IF(N810=0,G810*INFORMAÇÕES!$U$115,IF(N810="CF",G810,0))),0)</f>
        <v>0</v>
      </c>
      <c r="AD810" s="75" t="n">
        <f aca="false">IF(W810&lt;&gt;Y810,(IF(N810=0,G810*INFORMAÇÕES!$U$116,IF(N810="O",G810,0))),0)</f>
        <v>0</v>
      </c>
      <c r="AE810" s="75" t="n">
        <f aca="false">IF(E810&lt;&gt;0,G810,0)</f>
        <v>0</v>
      </c>
      <c r="AF810" s="75" t="n">
        <f aca="false">IF(W810&lt;&gt;Y810,(IF(N810=0,J810*(INFORMAÇÕES!$Q$89/INFORMAÇÕES!$Q$92),IF(N810="R",J810,0))),0)</f>
        <v>0</v>
      </c>
      <c r="AG810" s="75" t="n">
        <f aca="false">IF(W810&lt;&gt;Y810,(IF(N810=0,J810*(INFORMAÇÕES!$Q$90/INFORMAÇÕES!$Q$92),IF(N810="C",J810,0))),0)</f>
        <v>0</v>
      </c>
      <c r="AH810" s="75" t="n">
        <f aca="false">IF(W810&lt;&gt;Y810,(IF(N810="",J810*INFORMAÇÕES!$U$115,IF(N810="CF",J810,0))),0)</f>
        <v>0</v>
      </c>
      <c r="AI810" s="75" t="n">
        <f aca="false">IF(W810&lt;&gt;Y810,(IF(N810="",J810*INFORMAÇÕES!$U$116,IF(N810="O",J810,0))),0)</f>
        <v>0</v>
      </c>
      <c r="AJ810" s="75" t="n">
        <f aca="false">IF(H810&lt;&gt;0,J810,0)</f>
        <v>0</v>
      </c>
      <c r="AK810" s="75" t="n">
        <f aca="false">IF(K810&lt;&gt;0,L810,0)</f>
        <v>0</v>
      </c>
    </row>
    <row r="811" s="174" customFormat="true" ht="14.25" hidden="false" customHeight="false" outlineLevel="0" collapsed="false">
      <c r="A811" s="159" t="n">
        <v>799</v>
      </c>
      <c r="B811" s="160" t="n">
        <f aca="false">IF('ORÇ.GLOBAL P CAIXA'!$K810="EXEC.",0,'ORÇ.REPROG. P CAIXA'!B811)</f>
        <v>0</v>
      </c>
      <c r="C811" s="161" t="n">
        <f aca="false">IF('ORÇ.GLOBAL P CAIXA'!$K810="EXEC.",0,'ORÇ.REPROG. P CAIXA'!C811)</f>
        <v>0</v>
      </c>
      <c r="D811" s="162" t="n">
        <f aca="false">IF('ORÇ.GLOBAL P CAIXA'!$K810="EXEC.",0,'ORÇ.REPROG. P CAIXA'!D811)</f>
        <v>0</v>
      </c>
      <c r="E811" s="163" t="n">
        <f aca="false">IF('ORÇ.GLOBAL P CAIXA'!$K810="EXEC.",0,'ORÇ.REPROG. P CAIXA'!E811)</f>
        <v>0</v>
      </c>
      <c r="F811" s="163" t="n">
        <f aca="false">IF('ORÇ.GLOBAL P CAIXA'!K810="EXEC.",0,IF('ORÇ.GLOBAL EMPRESA'!G810&gt;0,'ORÇ.GLOBAL EMPRESA'!G810,'ORÇ.GLOBAL P CAIXA'!F810))</f>
        <v>0</v>
      </c>
      <c r="G811" s="163" t="n">
        <f aca="false">IF(E811&lt;&gt;0,ROUND(E811*F811,2),IF(AE811=0,(SUMIF($W$13:$W$1012,B811,$AE$13:$AE$1012)),AE811))</f>
        <v>0</v>
      </c>
      <c r="H811" s="661" t="n">
        <f aca="false">IF('ORÇ.GLOBAL P CAIXA'!K810="EXEC.",0,'ORÇ.REPROG. P CAIXA'!H811)</f>
        <v>0</v>
      </c>
      <c r="I811" s="661" t="n">
        <f aca="false">IF('ORÇ.GLOBAL P CAIXA'!K810="EXEC.",0,'ORÇ.REPROG. P CAIXA'!I811)</f>
        <v>0</v>
      </c>
      <c r="J811" s="163" t="n">
        <f aca="false">IF(H811&lt;&gt;0,ROUND(H811*I811,2),IF(AJ811=0,(SUMIF($W$13:$W$1012,B811,$AJ$13:$AJ$1012)),AJ811))</f>
        <v>0</v>
      </c>
      <c r="K811" s="163" t="n">
        <f aca="false">H811-E811</f>
        <v>0</v>
      </c>
      <c r="L811" s="163" t="n">
        <f aca="false">J811-G811</f>
        <v>0</v>
      </c>
      <c r="M811" s="662" t="str">
        <f aca="false">IF('ORÇ.GLOBAL P CAIXA'!K810="EXEC.","",IF('ORÇ.REPROG. P CAIXA'!M811&gt;0,'ORÇ.REPROG. P CAIXA'!M811,""))</f>
        <v/>
      </c>
      <c r="N811" s="663" t="str">
        <f aca="false">IF('ORÇ.GLOBAL P CAIXA'!K810="EXEC.","",IF('ORÇ.REPROG. P CAIXA'!N811&gt;0,'ORÇ.REPROG. P CAIXA'!N811,""))</f>
        <v/>
      </c>
      <c r="O811" s="166" t="str">
        <f aca="false">IF('ORÇ.GLOBAL P CAIXA'!$K810="EXEC.","",'ORÇ.REPROG. P CAIXA'!O811)</f>
        <v/>
      </c>
      <c r="P811" s="167"/>
      <c r="Q811" s="168" t="str">
        <f aca="false">IF(B811&gt;0,"ok","ocultar")</f>
        <v>ocultar</v>
      </c>
      <c r="R811" s="649"/>
      <c r="S811" s="649"/>
      <c r="T811" s="650"/>
      <c r="V811" s="88"/>
      <c r="W811" s="157" t="n">
        <f aca="false">IF(B811=0,W810,IF(ISNONTEXT(B811)=TRUE(),INT(B811),INT(LEFT(B811,FIND(".",B811)-1))))</f>
        <v>3</v>
      </c>
      <c r="X811" s="157" t="str">
        <f aca="false">IF(X812=1,1,IF(B811&lt;&gt;0,1,IF(C811&lt;&gt;0,1,IF(D811&lt;&gt;0,1,IF(E811&lt;&gt;0,1,"")))))</f>
        <v/>
      </c>
      <c r="Y811" s="157" t="str">
        <f aca="false">IF(W811=0," ",IF(W811&lt;&gt;W810,W811," "))</f>
        <v> </v>
      </c>
      <c r="Z811" s="88"/>
      <c r="AA811" s="75" t="n">
        <f aca="false">IF(W811&lt;&gt;Y811,(IF(N811=0,G811*(INFORMAÇÕES!$Q$69/INFORMAÇÕES!$Q$72),IF(N811="R",G811,0))),0)</f>
        <v>0</v>
      </c>
      <c r="AB811" s="75" t="n">
        <f aca="false">IF(W811&lt;&gt;Y811,(IF(N811=0,G811*(INFORMAÇÕES!$Q$70/INFORMAÇÕES!$Q$72),IF(N811="C",G811,0))),0)</f>
        <v>0</v>
      </c>
      <c r="AC811" s="75" t="n">
        <f aca="false">IF(W811&lt;&gt;Y811,(IF(N811=0,G811*INFORMAÇÕES!$U$115,IF(N811="CF",G811,0))),0)</f>
        <v>0</v>
      </c>
      <c r="AD811" s="75" t="n">
        <f aca="false">IF(W811&lt;&gt;Y811,(IF(N811=0,G811*INFORMAÇÕES!$U$116,IF(N811="O",G811,0))),0)</f>
        <v>0</v>
      </c>
      <c r="AE811" s="75" t="n">
        <f aca="false">IF(E811&lt;&gt;0,G811,0)</f>
        <v>0</v>
      </c>
      <c r="AF811" s="75" t="n">
        <f aca="false">IF(W811&lt;&gt;Y811,(IF(N811=0,J811*(INFORMAÇÕES!$Q$89/INFORMAÇÕES!$Q$92),IF(N811="R",J811,0))),0)</f>
        <v>0</v>
      </c>
      <c r="AG811" s="75" t="n">
        <f aca="false">IF(W811&lt;&gt;Y811,(IF(N811=0,J811*(INFORMAÇÕES!$Q$90/INFORMAÇÕES!$Q$92),IF(N811="C",J811,0))),0)</f>
        <v>0</v>
      </c>
      <c r="AH811" s="75" t="n">
        <f aca="false">IF(W811&lt;&gt;Y811,(IF(N811="",J811*INFORMAÇÕES!$U$115,IF(N811="CF",J811,0))),0)</f>
        <v>0</v>
      </c>
      <c r="AI811" s="75" t="n">
        <f aca="false">IF(W811&lt;&gt;Y811,(IF(N811="",J811*INFORMAÇÕES!$U$116,IF(N811="O",J811,0))),0)</f>
        <v>0</v>
      </c>
      <c r="AJ811" s="75" t="n">
        <f aca="false">IF(H811&lt;&gt;0,J811,0)</f>
        <v>0</v>
      </c>
      <c r="AK811" s="75" t="n">
        <f aca="false">IF(K811&lt;&gt;0,L811,0)</f>
        <v>0</v>
      </c>
    </row>
    <row r="812" s="174" customFormat="true" ht="14.25" hidden="false" customHeight="false" outlineLevel="0" collapsed="false">
      <c r="A812" s="159" t="n">
        <v>800</v>
      </c>
      <c r="B812" s="160" t="n">
        <f aca="false">IF('ORÇ.GLOBAL P CAIXA'!$K811="EXEC.",0,'ORÇ.REPROG. P CAIXA'!B812)</f>
        <v>0</v>
      </c>
      <c r="C812" s="161" t="n">
        <f aca="false">IF('ORÇ.GLOBAL P CAIXA'!$K811="EXEC.",0,'ORÇ.REPROG. P CAIXA'!C812)</f>
        <v>0</v>
      </c>
      <c r="D812" s="162" t="n">
        <f aca="false">IF('ORÇ.GLOBAL P CAIXA'!$K811="EXEC.",0,'ORÇ.REPROG. P CAIXA'!D812)</f>
        <v>0</v>
      </c>
      <c r="E812" s="163" t="n">
        <f aca="false">IF('ORÇ.GLOBAL P CAIXA'!$K811="EXEC.",0,'ORÇ.REPROG. P CAIXA'!E812)</f>
        <v>0</v>
      </c>
      <c r="F812" s="163" t="n">
        <f aca="false">IF('ORÇ.GLOBAL P CAIXA'!K811="EXEC.",0,IF('ORÇ.GLOBAL EMPRESA'!G811&gt;0,'ORÇ.GLOBAL EMPRESA'!G811,'ORÇ.GLOBAL P CAIXA'!F811))</f>
        <v>0</v>
      </c>
      <c r="G812" s="163" t="n">
        <f aca="false">IF(E812&lt;&gt;0,ROUND(E812*F812,2),IF(AE812=0,(SUMIF($W$13:$W$1012,B812,$AE$13:$AE$1012)),AE812))</f>
        <v>0</v>
      </c>
      <c r="H812" s="661" t="n">
        <f aca="false">IF('ORÇ.GLOBAL P CAIXA'!K811="EXEC.",0,'ORÇ.REPROG. P CAIXA'!H812)</f>
        <v>0</v>
      </c>
      <c r="I812" s="661" t="n">
        <f aca="false">IF('ORÇ.GLOBAL P CAIXA'!K811="EXEC.",0,'ORÇ.REPROG. P CAIXA'!I812)</f>
        <v>0</v>
      </c>
      <c r="J812" s="163" t="n">
        <f aca="false">IF(H812&lt;&gt;0,ROUND(H812*I812,2),IF(AJ812=0,(SUMIF($W$13:$W$1012,B812,$AJ$13:$AJ$1012)),AJ812))</f>
        <v>0</v>
      </c>
      <c r="K812" s="163" t="n">
        <f aca="false">H812-E812</f>
        <v>0</v>
      </c>
      <c r="L812" s="163" t="n">
        <f aca="false">J812-G812</f>
        <v>0</v>
      </c>
      <c r="M812" s="662" t="str">
        <f aca="false">IF('ORÇ.GLOBAL P CAIXA'!K811="EXEC.","",IF('ORÇ.REPROG. P CAIXA'!M812&gt;0,'ORÇ.REPROG. P CAIXA'!M812,""))</f>
        <v/>
      </c>
      <c r="N812" s="663" t="str">
        <f aca="false">IF('ORÇ.GLOBAL P CAIXA'!K811="EXEC.","",IF('ORÇ.REPROG. P CAIXA'!N812&gt;0,'ORÇ.REPROG. P CAIXA'!N812,""))</f>
        <v/>
      </c>
      <c r="O812" s="166" t="str">
        <f aca="false">IF('ORÇ.GLOBAL P CAIXA'!$K811="EXEC.","",'ORÇ.REPROG. P CAIXA'!O812)</f>
        <v/>
      </c>
      <c r="P812" s="167"/>
      <c r="Q812" s="168" t="str">
        <f aca="false">IF(B812&gt;0,"ok","ocultar")</f>
        <v>ocultar</v>
      </c>
      <c r="R812" s="649"/>
      <c r="S812" s="649"/>
      <c r="T812" s="650"/>
      <c r="V812" s="88"/>
      <c r="W812" s="157" t="n">
        <f aca="false">IF(B812=0,W811,IF(ISNONTEXT(B812)=TRUE(),INT(B812),INT(LEFT(B812,FIND(".",B812)-1))))</f>
        <v>3</v>
      </c>
      <c r="X812" s="157" t="str">
        <f aca="false">IF(X813=1,1,IF(B812&lt;&gt;0,1,IF(C812&lt;&gt;0,1,IF(D812&lt;&gt;0,1,IF(E812&lt;&gt;0,1,"")))))</f>
        <v/>
      </c>
      <c r="Y812" s="157" t="str">
        <f aca="false">IF(W812=0," ",IF(W812&lt;&gt;W811,W812," "))</f>
        <v> </v>
      </c>
      <c r="Z812" s="88"/>
      <c r="AA812" s="75" t="n">
        <f aca="false">IF(W812&lt;&gt;Y812,(IF(N812=0,G812*(INFORMAÇÕES!$Q$69/INFORMAÇÕES!$Q$72),IF(N812="R",G812,0))),0)</f>
        <v>0</v>
      </c>
      <c r="AB812" s="75" t="n">
        <f aca="false">IF(W812&lt;&gt;Y812,(IF(N812=0,G812*(INFORMAÇÕES!$Q$70/INFORMAÇÕES!$Q$72),IF(N812="C",G812,0))),0)</f>
        <v>0</v>
      </c>
      <c r="AC812" s="75" t="n">
        <f aca="false">IF(W812&lt;&gt;Y812,(IF(N812=0,G812*INFORMAÇÕES!$U$115,IF(N812="CF",G812,0))),0)</f>
        <v>0</v>
      </c>
      <c r="AD812" s="75" t="n">
        <f aca="false">IF(W812&lt;&gt;Y812,(IF(N812=0,G812*INFORMAÇÕES!$U$116,IF(N812="O",G812,0))),0)</f>
        <v>0</v>
      </c>
      <c r="AE812" s="75" t="n">
        <f aca="false">IF(E812&lt;&gt;0,G812,0)</f>
        <v>0</v>
      </c>
      <c r="AF812" s="75" t="n">
        <f aca="false">IF(W812&lt;&gt;Y812,(IF(N812=0,J812*(INFORMAÇÕES!$Q$89/INFORMAÇÕES!$Q$92),IF(N812="R",J812,0))),0)</f>
        <v>0</v>
      </c>
      <c r="AG812" s="75" t="n">
        <f aca="false">IF(W812&lt;&gt;Y812,(IF(N812=0,J812*(INFORMAÇÕES!$Q$90/INFORMAÇÕES!$Q$92),IF(N812="C",J812,0))),0)</f>
        <v>0</v>
      </c>
      <c r="AH812" s="75" t="n">
        <f aca="false">IF(W812&lt;&gt;Y812,(IF(N812="",J812*INFORMAÇÕES!$U$115,IF(N812="CF",J812,0))),0)</f>
        <v>0</v>
      </c>
      <c r="AI812" s="75" t="n">
        <f aca="false">IF(W812&lt;&gt;Y812,(IF(N812="",J812*INFORMAÇÕES!$U$116,IF(N812="O",J812,0))),0)</f>
        <v>0</v>
      </c>
      <c r="AJ812" s="75" t="n">
        <f aca="false">IF(H812&lt;&gt;0,J812,0)</f>
        <v>0</v>
      </c>
      <c r="AK812" s="75" t="n">
        <f aca="false">IF(K812&lt;&gt;0,L812,0)</f>
        <v>0</v>
      </c>
    </row>
    <row r="813" s="174" customFormat="true" ht="14.25" hidden="false" customHeight="false" outlineLevel="0" collapsed="false">
      <c r="A813" s="159" t="n">
        <v>801</v>
      </c>
      <c r="B813" s="160" t="n">
        <f aca="false">IF('ORÇ.GLOBAL P CAIXA'!$K812="EXEC.",0,'ORÇ.REPROG. P CAIXA'!B813)</f>
        <v>0</v>
      </c>
      <c r="C813" s="161" t="n">
        <f aca="false">IF('ORÇ.GLOBAL P CAIXA'!$K812="EXEC.",0,'ORÇ.REPROG. P CAIXA'!C813)</f>
        <v>0</v>
      </c>
      <c r="D813" s="162" t="n">
        <f aca="false">IF('ORÇ.GLOBAL P CAIXA'!$K812="EXEC.",0,'ORÇ.REPROG. P CAIXA'!D813)</f>
        <v>0</v>
      </c>
      <c r="E813" s="163" t="n">
        <f aca="false">IF('ORÇ.GLOBAL P CAIXA'!$K812="EXEC.",0,'ORÇ.REPROG. P CAIXA'!E813)</f>
        <v>0</v>
      </c>
      <c r="F813" s="163" t="n">
        <f aca="false">IF('ORÇ.GLOBAL P CAIXA'!K812="EXEC.",0,IF('ORÇ.GLOBAL EMPRESA'!G812&gt;0,'ORÇ.GLOBAL EMPRESA'!G812,'ORÇ.GLOBAL P CAIXA'!F812))</f>
        <v>0</v>
      </c>
      <c r="G813" s="163" t="n">
        <f aca="false">IF(E813&lt;&gt;0,ROUND(E813*F813,2),IF(AE813=0,(SUMIF($W$13:$W$1012,B813,$AE$13:$AE$1012)),AE813))</f>
        <v>0</v>
      </c>
      <c r="H813" s="661" t="n">
        <f aca="false">IF('ORÇ.GLOBAL P CAIXA'!K812="EXEC.",0,'ORÇ.REPROG. P CAIXA'!H813)</f>
        <v>0</v>
      </c>
      <c r="I813" s="661" t="n">
        <f aca="false">IF('ORÇ.GLOBAL P CAIXA'!K812="EXEC.",0,'ORÇ.REPROG. P CAIXA'!I813)</f>
        <v>0</v>
      </c>
      <c r="J813" s="163" t="n">
        <f aca="false">IF(H813&lt;&gt;0,ROUND(H813*I813,2),IF(AJ813=0,(SUMIF($W$13:$W$1012,B813,$AJ$13:$AJ$1012)),AJ813))</f>
        <v>0</v>
      </c>
      <c r="K813" s="163" t="n">
        <f aca="false">H813-E813</f>
        <v>0</v>
      </c>
      <c r="L813" s="163" t="n">
        <f aca="false">J813-G813</f>
        <v>0</v>
      </c>
      <c r="M813" s="662" t="str">
        <f aca="false">IF('ORÇ.GLOBAL P CAIXA'!K812="EXEC.","",IF('ORÇ.REPROG. P CAIXA'!M813&gt;0,'ORÇ.REPROG. P CAIXA'!M813,""))</f>
        <v/>
      </c>
      <c r="N813" s="663" t="str">
        <f aca="false">IF('ORÇ.GLOBAL P CAIXA'!K812="EXEC.","",IF('ORÇ.REPROG. P CAIXA'!N813&gt;0,'ORÇ.REPROG. P CAIXA'!N813,""))</f>
        <v/>
      </c>
      <c r="O813" s="166" t="str">
        <f aca="false">IF('ORÇ.GLOBAL P CAIXA'!$K812="EXEC.","",'ORÇ.REPROG. P CAIXA'!O813)</f>
        <v/>
      </c>
      <c r="P813" s="167"/>
      <c r="Q813" s="168" t="str">
        <f aca="false">IF(B813&gt;0,"ok","ocultar")</f>
        <v>ocultar</v>
      </c>
      <c r="R813" s="649"/>
      <c r="S813" s="649"/>
      <c r="T813" s="650"/>
      <c r="V813" s="88"/>
      <c r="W813" s="157" t="n">
        <f aca="false">IF(B813=0,W812,IF(ISNONTEXT(B813)=TRUE(),INT(B813),INT(LEFT(B813,FIND(".",B813)-1))))</f>
        <v>3</v>
      </c>
      <c r="X813" s="157" t="str">
        <f aca="false">IF(X814=1,1,IF(B813&lt;&gt;0,1,IF(C813&lt;&gt;0,1,IF(D813&lt;&gt;0,1,IF(E813&lt;&gt;0,1,"")))))</f>
        <v/>
      </c>
      <c r="Y813" s="157" t="str">
        <f aca="false">IF(W813=0," ",IF(W813&lt;&gt;W812,W813," "))</f>
        <v> </v>
      </c>
      <c r="Z813" s="88"/>
      <c r="AA813" s="75" t="n">
        <f aca="false">IF(W813&lt;&gt;Y813,(IF(N813=0,G813*(INFORMAÇÕES!$Q$69/INFORMAÇÕES!$Q$72),IF(N813="R",G813,0))),0)</f>
        <v>0</v>
      </c>
      <c r="AB813" s="75" t="n">
        <f aca="false">IF(W813&lt;&gt;Y813,(IF(N813=0,G813*(INFORMAÇÕES!$Q$70/INFORMAÇÕES!$Q$72),IF(N813="C",G813,0))),0)</f>
        <v>0</v>
      </c>
      <c r="AC813" s="75" t="n">
        <f aca="false">IF(W813&lt;&gt;Y813,(IF(N813=0,G813*INFORMAÇÕES!$U$115,IF(N813="CF",G813,0))),0)</f>
        <v>0</v>
      </c>
      <c r="AD813" s="75" t="n">
        <f aca="false">IF(W813&lt;&gt;Y813,(IF(N813=0,G813*INFORMAÇÕES!$U$116,IF(N813="O",G813,0))),0)</f>
        <v>0</v>
      </c>
      <c r="AE813" s="75" t="n">
        <f aca="false">IF(E813&lt;&gt;0,G813,0)</f>
        <v>0</v>
      </c>
      <c r="AF813" s="75" t="n">
        <f aca="false">IF(W813&lt;&gt;Y813,(IF(N813=0,J813*(INFORMAÇÕES!$Q$89/INFORMAÇÕES!$Q$92),IF(N813="R",J813,0))),0)</f>
        <v>0</v>
      </c>
      <c r="AG813" s="75" t="n">
        <f aca="false">IF(W813&lt;&gt;Y813,(IF(N813=0,J813*(INFORMAÇÕES!$Q$90/INFORMAÇÕES!$Q$92),IF(N813="C",J813,0))),0)</f>
        <v>0</v>
      </c>
      <c r="AH813" s="75" t="n">
        <f aca="false">IF(W813&lt;&gt;Y813,(IF(N813="",J813*INFORMAÇÕES!$U$115,IF(N813="CF",J813,0))),0)</f>
        <v>0</v>
      </c>
      <c r="AI813" s="75" t="n">
        <f aca="false">IF(W813&lt;&gt;Y813,(IF(N813="",J813*INFORMAÇÕES!$U$116,IF(N813="O",J813,0))),0)</f>
        <v>0</v>
      </c>
      <c r="AJ813" s="75" t="n">
        <f aca="false">IF(H813&lt;&gt;0,J813,0)</f>
        <v>0</v>
      </c>
      <c r="AK813" s="75" t="n">
        <f aca="false">IF(K813&lt;&gt;0,L813,0)</f>
        <v>0</v>
      </c>
    </row>
    <row r="814" s="174" customFormat="true" ht="14.25" hidden="false" customHeight="false" outlineLevel="0" collapsed="false">
      <c r="A814" s="159" t="n">
        <v>802</v>
      </c>
      <c r="B814" s="160" t="n">
        <f aca="false">IF('ORÇ.GLOBAL P CAIXA'!$K813="EXEC.",0,'ORÇ.REPROG. P CAIXA'!B814)</f>
        <v>0</v>
      </c>
      <c r="C814" s="161" t="n">
        <f aca="false">IF('ORÇ.GLOBAL P CAIXA'!$K813="EXEC.",0,'ORÇ.REPROG. P CAIXA'!C814)</f>
        <v>0</v>
      </c>
      <c r="D814" s="162" t="n">
        <f aca="false">IF('ORÇ.GLOBAL P CAIXA'!$K813="EXEC.",0,'ORÇ.REPROG. P CAIXA'!D814)</f>
        <v>0</v>
      </c>
      <c r="E814" s="163" t="n">
        <f aca="false">IF('ORÇ.GLOBAL P CAIXA'!$K813="EXEC.",0,'ORÇ.REPROG. P CAIXA'!E814)</f>
        <v>0</v>
      </c>
      <c r="F814" s="163" t="n">
        <f aca="false">IF('ORÇ.GLOBAL P CAIXA'!K813="EXEC.",0,IF('ORÇ.GLOBAL EMPRESA'!G813&gt;0,'ORÇ.GLOBAL EMPRESA'!G813,'ORÇ.GLOBAL P CAIXA'!F813))</f>
        <v>0</v>
      </c>
      <c r="G814" s="163" t="n">
        <f aca="false">IF(E814&lt;&gt;0,ROUND(E814*F814,2),IF(AE814=0,(SUMIF($W$13:$W$1012,B814,$AE$13:$AE$1012)),AE814))</f>
        <v>0</v>
      </c>
      <c r="H814" s="661" t="n">
        <f aca="false">IF('ORÇ.GLOBAL P CAIXA'!K813="EXEC.",0,'ORÇ.REPROG. P CAIXA'!H814)</f>
        <v>0</v>
      </c>
      <c r="I814" s="661" t="n">
        <f aca="false">IF('ORÇ.GLOBAL P CAIXA'!K813="EXEC.",0,'ORÇ.REPROG. P CAIXA'!I814)</f>
        <v>0</v>
      </c>
      <c r="J814" s="163" t="n">
        <f aca="false">IF(H814&lt;&gt;0,ROUND(H814*I814,2),IF(AJ814=0,(SUMIF($W$13:$W$1012,B814,$AJ$13:$AJ$1012)),AJ814))</f>
        <v>0</v>
      </c>
      <c r="K814" s="163" t="n">
        <f aca="false">H814-E814</f>
        <v>0</v>
      </c>
      <c r="L814" s="163" t="n">
        <f aca="false">J814-G814</f>
        <v>0</v>
      </c>
      <c r="M814" s="662" t="str">
        <f aca="false">IF('ORÇ.GLOBAL P CAIXA'!K813="EXEC.","",IF('ORÇ.REPROG. P CAIXA'!M814&gt;0,'ORÇ.REPROG. P CAIXA'!M814,""))</f>
        <v/>
      </c>
      <c r="N814" s="663" t="str">
        <f aca="false">IF('ORÇ.GLOBAL P CAIXA'!K813="EXEC.","",IF('ORÇ.REPROG. P CAIXA'!N814&gt;0,'ORÇ.REPROG. P CAIXA'!N814,""))</f>
        <v/>
      </c>
      <c r="O814" s="166" t="str">
        <f aca="false">IF('ORÇ.GLOBAL P CAIXA'!$K813="EXEC.","",'ORÇ.REPROG. P CAIXA'!O814)</f>
        <v/>
      </c>
      <c r="P814" s="167"/>
      <c r="Q814" s="168" t="str">
        <f aca="false">IF(B814&gt;0,"ok","ocultar")</f>
        <v>ocultar</v>
      </c>
      <c r="R814" s="649"/>
      <c r="S814" s="649"/>
      <c r="T814" s="650"/>
      <c r="V814" s="88"/>
      <c r="W814" s="157" t="n">
        <f aca="false">IF(B814=0,W813,IF(ISNONTEXT(B814)=TRUE(),INT(B814),INT(LEFT(B814,FIND(".",B814)-1))))</f>
        <v>3</v>
      </c>
      <c r="X814" s="157" t="str">
        <f aca="false">IF(X815=1,1,IF(B814&lt;&gt;0,1,IF(C814&lt;&gt;0,1,IF(D814&lt;&gt;0,1,IF(E814&lt;&gt;0,1,"")))))</f>
        <v/>
      </c>
      <c r="Y814" s="157" t="str">
        <f aca="false">IF(W814=0," ",IF(W814&lt;&gt;W813,W814," "))</f>
        <v> </v>
      </c>
      <c r="Z814" s="88"/>
      <c r="AA814" s="75" t="n">
        <f aca="false">IF(W814&lt;&gt;Y814,(IF(N814=0,G814*(INFORMAÇÕES!$Q$69/INFORMAÇÕES!$Q$72),IF(N814="R",G814,0))),0)</f>
        <v>0</v>
      </c>
      <c r="AB814" s="75" t="n">
        <f aca="false">IF(W814&lt;&gt;Y814,(IF(N814=0,G814*(INFORMAÇÕES!$Q$70/INFORMAÇÕES!$Q$72),IF(N814="C",G814,0))),0)</f>
        <v>0</v>
      </c>
      <c r="AC814" s="75" t="n">
        <f aca="false">IF(W814&lt;&gt;Y814,(IF(N814=0,G814*INFORMAÇÕES!$U$115,IF(N814="CF",G814,0))),0)</f>
        <v>0</v>
      </c>
      <c r="AD814" s="75" t="n">
        <f aca="false">IF(W814&lt;&gt;Y814,(IF(N814=0,G814*INFORMAÇÕES!$U$116,IF(N814="O",G814,0))),0)</f>
        <v>0</v>
      </c>
      <c r="AE814" s="75" t="n">
        <f aca="false">IF(E814&lt;&gt;0,G814,0)</f>
        <v>0</v>
      </c>
      <c r="AF814" s="75" t="n">
        <f aca="false">IF(W814&lt;&gt;Y814,(IF(N814=0,J814*(INFORMAÇÕES!$Q$89/INFORMAÇÕES!$Q$92),IF(N814="R",J814,0))),0)</f>
        <v>0</v>
      </c>
      <c r="AG814" s="75" t="n">
        <f aca="false">IF(W814&lt;&gt;Y814,(IF(N814=0,J814*(INFORMAÇÕES!$Q$90/INFORMAÇÕES!$Q$92),IF(N814="C",J814,0))),0)</f>
        <v>0</v>
      </c>
      <c r="AH814" s="75" t="n">
        <f aca="false">IF(W814&lt;&gt;Y814,(IF(N814="",J814*INFORMAÇÕES!$U$115,IF(N814="CF",J814,0))),0)</f>
        <v>0</v>
      </c>
      <c r="AI814" s="75" t="n">
        <f aca="false">IF(W814&lt;&gt;Y814,(IF(N814="",J814*INFORMAÇÕES!$U$116,IF(N814="O",J814,0))),0)</f>
        <v>0</v>
      </c>
      <c r="AJ814" s="75" t="n">
        <f aca="false">IF(H814&lt;&gt;0,J814,0)</f>
        <v>0</v>
      </c>
      <c r="AK814" s="75" t="n">
        <f aca="false">IF(K814&lt;&gt;0,L814,0)</f>
        <v>0</v>
      </c>
    </row>
    <row r="815" s="174" customFormat="true" ht="14.25" hidden="false" customHeight="false" outlineLevel="0" collapsed="false">
      <c r="A815" s="159" t="n">
        <v>803</v>
      </c>
      <c r="B815" s="160" t="n">
        <f aca="false">IF('ORÇ.GLOBAL P CAIXA'!$K814="EXEC.",0,'ORÇ.REPROG. P CAIXA'!B815)</f>
        <v>0</v>
      </c>
      <c r="C815" s="161" t="n">
        <f aca="false">IF('ORÇ.GLOBAL P CAIXA'!$K814="EXEC.",0,'ORÇ.REPROG. P CAIXA'!C815)</f>
        <v>0</v>
      </c>
      <c r="D815" s="162" t="n">
        <f aca="false">IF('ORÇ.GLOBAL P CAIXA'!$K814="EXEC.",0,'ORÇ.REPROG. P CAIXA'!D815)</f>
        <v>0</v>
      </c>
      <c r="E815" s="163" t="n">
        <f aca="false">IF('ORÇ.GLOBAL P CAIXA'!$K814="EXEC.",0,'ORÇ.REPROG. P CAIXA'!E815)</f>
        <v>0</v>
      </c>
      <c r="F815" s="163" t="n">
        <f aca="false">IF('ORÇ.GLOBAL P CAIXA'!K814="EXEC.",0,IF('ORÇ.GLOBAL EMPRESA'!G814&gt;0,'ORÇ.GLOBAL EMPRESA'!G814,'ORÇ.GLOBAL P CAIXA'!F814))</f>
        <v>0</v>
      </c>
      <c r="G815" s="163" t="n">
        <f aca="false">IF(E815&lt;&gt;0,ROUND(E815*F815,2),IF(AE815=0,(SUMIF($W$13:$W$1012,B815,$AE$13:$AE$1012)),AE815))</f>
        <v>0</v>
      </c>
      <c r="H815" s="661" t="n">
        <f aca="false">IF('ORÇ.GLOBAL P CAIXA'!K814="EXEC.",0,'ORÇ.REPROG. P CAIXA'!H815)</f>
        <v>0</v>
      </c>
      <c r="I815" s="661" t="n">
        <f aca="false">IF('ORÇ.GLOBAL P CAIXA'!K814="EXEC.",0,'ORÇ.REPROG. P CAIXA'!I815)</f>
        <v>0</v>
      </c>
      <c r="J815" s="163" t="n">
        <f aca="false">IF(H815&lt;&gt;0,ROUND(H815*I815,2),IF(AJ815=0,(SUMIF($W$13:$W$1012,B815,$AJ$13:$AJ$1012)),AJ815))</f>
        <v>0</v>
      </c>
      <c r="K815" s="163" t="n">
        <f aca="false">H815-E815</f>
        <v>0</v>
      </c>
      <c r="L815" s="163" t="n">
        <f aca="false">J815-G815</f>
        <v>0</v>
      </c>
      <c r="M815" s="662" t="str">
        <f aca="false">IF('ORÇ.GLOBAL P CAIXA'!K814="EXEC.","",IF('ORÇ.REPROG. P CAIXA'!M815&gt;0,'ORÇ.REPROG. P CAIXA'!M815,""))</f>
        <v/>
      </c>
      <c r="N815" s="663" t="str">
        <f aca="false">IF('ORÇ.GLOBAL P CAIXA'!K814="EXEC.","",IF('ORÇ.REPROG. P CAIXA'!N815&gt;0,'ORÇ.REPROG. P CAIXA'!N815,""))</f>
        <v/>
      </c>
      <c r="O815" s="166" t="str">
        <f aca="false">IF('ORÇ.GLOBAL P CAIXA'!$K814="EXEC.","",'ORÇ.REPROG. P CAIXA'!O815)</f>
        <v/>
      </c>
      <c r="P815" s="167"/>
      <c r="Q815" s="168" t="str">
        <f aca="false">IF(B815&gt;0,"ok","ocultar")</f>
        <v>ocultar</v>
      </c>
      <c r="R815" s="649"/>
      <c r="S815" s="649"/>
      <c r="T815" s="650"/>
      <c r="V815" s="88"/>
      <c r="W815" s="157" t="n">
        <f aca="false">IF(B815=0,W814,IF(ISNONTEXT(B815)=TRUE(),INT(B815),INT(LEFT(B815,FIND(".",B815)-1))))</f>
        <v>3</v>
      </c>
      <c r="X815" s="157" t="str">
        <f aca="false">IF(X816=1,1,IF(B815&lt;&gt;0,1,IF(C815&lt;&gt;0,1,IF(D815&lt;&gt;0,1,IF(E815&lt;&gt;0,1,"")))))</f>
        <v/>
      </c>
      <c r="Y815" s="157" t="str">
        <f aca="false">IF(W815=0," ",IF(W815&lt;&gt;W814,W815," "))</f>
        <v> </v>
      </c>
      <c r="Z815" s="88"/>
      <c r="AA815" s="75" t="n">
        <f aca="false">IF(W815&lt;&gt;Y815,(IF(N815=0,G815*(INFORMAÇÕES!$Q$69/INFORMAÇÕES!$Q$72),IF(N815="R",G815,0))),0)</f>
        <v>0</v>
      </c>
      <c r="AB815" s="75" t="n">
        <f aca="false">IF(W815&lt;&gt;Y815,(IF(N815=0,G815*(INFORMAÇÕES!$Q$70/INFORMAÇÕES!$Q$72),IF(N815="C",G815,0))),0)</f>
        <v>0</v>
      </c>
      <c r="AC815" s="75" t="n">
        <f aca="false">IF(W815&lt;&gt;Y815,(IF(N815=0,G815*INFORMAÇÕES!$U$115,IF(N815="CF",G815,0))),0)</f>
        <v>0</v>
      </c>
      <c r="AD815" s="75" t="n">
        <f aca="false">IF(W815&lt;&gt;Y815,(IF(N815=0,G815*INFORMAÇÕES!$U$116,IF(N815="O",G815,0))),0)</f>
        <v>0</v>
      </c>
      <c r="AE815" s="75" t="n">
        <f aca="false">IF(E815&lt;&gt;0,G815,0)</f>
        <v>0</v>
      </c>
      <c r="AF815" s="75" t="n">
        <f aca="false">IF(W815&lt;&gt;Y815,(IF(N815=0,J815*(INFORMAÇÕES!$Q$89/INFORMAÇÕES!$Q$92),IF(N815="R",J815,0))),0)</f>
        <v>0</v>
      </c>
      <c r="AG815" s="75" t="n">
        <f aca="false">IF(W815&lt;&gt;Y815,(IF(N815=0,J815*(INFORMAÇÕES!$Q$90/INFORMAÇÕES!$Q$92),IF(N815="C",J815,0))),0)</f>
        <v>0</v>
      </c>
      <c r="AH815" s="75" t="n">
        <f aca="false">IF(W815&lt;&gt;Y815,(IF(N815="",J815*INFORMAÇÕES!$U$115,IF(N815="CF",J815,0))),0)</f>
        <v>0</v>
      </c>
      <c r="AI815" s="75" t="n">
        <f aca="false">IF(W815&lt;&gt;Y815,(IF(N815="",J815*INFORMAÇÕES!$U$116,IF(N815="O",J815,0))),0)</f>
        <v>0</v>
      </c>
      <c r="AJ815" s="75" t="n">
        <f aca="false">IF(H815&lt;&gt;0,J815,0)</f>
        <v>0</v>
      </c>
      <c r="AK815" s="75" t="n">
        <f aca="false">IF(K815&lt;&gt;0,L815,0)</f>
        <v>0</v>
      </c>
    </row>
    <row r="816" s="174" customFormat="true" ht="14.25" hidden="false" customHeight="false" outlineLevel="0" collapsed="false">
      <c r="A816" s="159" t="n">
        <v>804</v>
      </c>
      <c r="B816" s="160" t="n">
        <f aca="false">IF('ORÇ.GLOBAL P CAIXA'!$K815="EXEC.",0,'ORÇ.REPROG. P CAIXA'!B816)</f>
        <v>0</v>
      </c>
      <c r="C816" s="161" t="n">
        <f aca="false">IF('ORÇ.GLOBAL P CAIXA'!$K815="EXEC.",0,'ORÇ.REPROG. P CAIXA'!C816)</f>
        <v>0</v>
      </c>
      <c r="D816" s="162" t="n">
        <f aca="false">IF('ORÇ.GLOBAL P CAIXA'!$K815="EXEC.",0,'ORÇ.REPROG. P CAIXA'!D816)</f>
        <v>0</v>
      </c>
      <c r="E816" s="163" t="n">
        <f aca="false">IF('ORÇ.GLOBAL P CAIXA'!$K815="EXEC.",0,'ORÇ.REPROG. P CAIXA'!E816)</f>
        <v>0</v>
      </c>
      <c r="F816" s="163" t="n">
        <f aca="false">IF('ORÇ.GLOBAL P CAIXA'!K815="EXEC.",0,IF('ORÇ.GLOBAL EMPRESA'!G815&gt;0,'ORÇ.GLOBAL EMPRESA'!G815,'ORÇ.GLOBAL P CAIXA'!F815))</f>
        <v>0</v>
      </c>
      <c r="G816" s="163" t="n">
        <f aca="false">IF(E816&lt;&gt;0,ROUND(E816*F816,2),IF(AE816=0,(SUMIF($W$13:$W$1012,B816,$AE$13:$AE$1012)),AE816))</f>
        <v>0</v>
      </c>
      <c r="H816" s="661" t="n">
        <f aca="false">IF('ORÇ.GLOBAL P CAIXA'!K815="EXEC.",0,'ORÇ.REPROG. P CAIXA'!H816)</f>
        <v>0</v>
      </c>
      <c r="I816" s="661" t="n">
        <f aca="false">IF('ORÇ.GLOBAL P CAIXA'!K815="EXEC.",0,'ORÇ.REPROG. P CAIXA'!I816)</f>
        <v>0</v>
      </c>
      <c r="J816" s="163" t="n">
        <f aca="false">IF(H816&lt;&gt;0,ROUND(H816*I816,2),IF(AJ816=0,(SUMIF($W$13:$W$1012,B816,$AJ$13:$AJ$1012)),AJ816))</f>
        <v>0</v>
      </c>
      <c r="K816" s="163" t="n">
        <f aca="false">H816-E816</f>
        <v>0</v>
      </c>
      <c r="L816" s="163" t="n">
        <f aca="false">J816-G816</f>
        <v>0</v>
      </c>
      <c r="M816" s="662" t="str">
        <f aca="false">IF('ORÇ.GLOBAL P CAIXA'!K815="EXEC.","",IF('ORÇ.REPROG. P CAIXA'!M816&gt;0,'ORÇ.REPROG. P CAIXA'!M816,""))</f>
        <v/>
      </c>
      <c r="N816" s="663" t="str">
        <f aca="false">IF('ORÇ.GLOBAL P CAIXA'!K815="EXEC.","",IF('ORÇ.REPROG. P CAIXA'!N816&gt;0,'ORÇ.REPROG. P CAIXA'!N816,""))</f>
        <v/>
      </c>
      <c r="O816" s="166" t="str">
        <f aca="false">IF('ORÇ.GLOBAL P CAIXA'!$K815="EXEC.","",'ORÇ.REPROG. P CAIXA'!O816)</f>
        <v/>
      </c>
      <c r="P816" s="167"/>
      <c r="Q816" s="168" t="str">
        <f aca="false">IF(B816&gt;0,"ok","ocultar")</f>
        <v>ocultar</v>
      </c>
      <c r="R816" s="649"/>
      <c r="S816" s="649"/>
      <c r="T816" s="650"/>
      <c r="V816" s="88"/>
      <c r="W816" s="157" t="n">
        <f aca="false">IF(B816=0,W815,IF(ISNONTEXT(B816)=TRUE(),INT(B816),INT(LEFT(B816,FIND(".",B816)-1))))</f>
        <v>3</v>
      </c>
      <c r="X816" s="157" t="str">
        <f aca="false">IF(X817=1,1,IF(B816&lt;&gt;0,1,IF(C816&lt;&gt;0,1,IF(D816&lt;&gt;0,1,IF(E816&lt;&gt;0,1,"")))))</f>
        <v/>
      </c>
      <c r="Y816" s="157" t="str">
        <f aca="false">IF(W816=0," ",IF(W816&lt;&gt;W815,W816," "))</f>
        <v> </v>
      </c>
      <c r="Z816" s="88"/>
      <c r="AA816" s="75" t="n">
        <f aca="false">IF(W816&lt;&gt;Y816,(IF(N816=0,G816*(INFORMAÇÕES!$Q$69/INFORMAÇÕES!$Q$72),IF(N816="R",G816,0))),0)</f>
        <v>0</v>
      </c>
      <c r="AB816" s="75" t="n">
        <f aca="false">IF(W816&lt;&gt;Y816,(IF(N816=0,G816*(INFORMAÇÕES!$Q$70/INFORMAÇÕES!$Q$72),IF(N816="C",G816,0))),0)</f>
        <v>0</v>
      </c>
      <c r="AC816" s="75" t="n">
        <f aca="false">IF(W816&lt;&gt;Y816,(IF(N816=0,G816*INFORMAÇÕES!$U$115,IF(N816="CF",G816,0))),0)</f>
        <v>0</v>
      </c>
      <c r="AD816" s="75" t="n">
        <f aca="false">IF(W816&lt;&gt;Y816,(IF(N816=0,G816*INFORMAÇÕES!$U$116,IF(N816="O",G816,0))),0)</f>
        <v>0</v>
      </c>
      <c r="AE816" s="75" t="n">
        <f aca="false">IF(E816&lt;&gt;0,G816,0)</f>
        <v>0</v>
      </c>
      <c r="AF816" s="75" t="n">
        <f aca="false">IF(W816&lt;&gt;Y816,(IF(N816=0,J816*(INFORMAÇÕES!$Q$89/INFORMAÇÕES!$Q$92),IF(N816="R",J816,0))),0)</f>
        <v>0</v>
      </c>
      <c r="AG816" s="75" t="n">
        <f aca="false">IF(W816&lt;&gt;Y816,(IF(N816=0,J816*(INFORMAÇÕES!$Q$90/INFORMAÇÕES!$Q$92),IF(N816="C",J816,0))),0)</f>
        <v>0</v>
      </c>
      <c r="AH816" s="75" t="n">
        <f aca="false">IF(W816&lt;&gt;Y816,(IF(N816="",J816*INFORMAÇÕES!$U$115,IF(N816="CF",J816,0))),0)</f>
        <v>0</v>
      </c>
      <c r="AI816" s="75" t="n">
        <f aca="false">IF(W816&lt;&gt;Y816,(IF(N816="",J816*INFORMAÇÕES!$U$116,IF(N816="O",J816,0))),0)</f>
        <v>0</v>
      </c>
      <c r="AJ816" s="75" t="n">
        <f aca="false">IF(H816&lt;&gt;0,J816,0)</f>
        <v>0</v>
      </c>
      <c r="AK816" s="75" t="n">
        <f aca="false">IF(K816&lt;&gt;0,L816,0)</f>
        <v>0</v>
      </c>
    </row>
    <row r="817" s="174" customFormat="true" ht="14.25" hidden="false" customHeight="false" outlineLevel="0" collapsed="false">
      <c r="A817" s="159" t="n">
        <v>805</v>
      </c>
      <c r="B817" s="160" t="n">
        <f aca="false">IF('ORÇ.GLOBAL P CAIXA'!$K816="EXEC.",0,'ORÇ.REPROG. P CAIXA'!B817)</f>
        <v>0</v>
      </c>
      <c r="C817" s="161" t="n">
        <f aca="false">IF('ORÇ.GLOBAL P CAIXA'!$K816="EXEC.",0,'ORÇ.REPROG. P CAIXA'!C817)</f>
        <v>0</v>
      </c>
      <c r="D817" s="162" t="n">
        <f aca="false">IF('ORÇ.GLOBAL P CAIXA'!$K816="EXEC.",0,'ORÇ.REPROG. P CAIXA'!D817)</f>
        <v>0</v>
      </c>
      <c r="E817" s="163" t="n">
        <f aca="false">IF('ORÇ.GLOBAL P CAIXA'!$K816="EXEC.",0,'ORÇ.REPROG. P CAIXA'!E817)</f>
        <v>0</v>
      </c>
      <c r="F817" s="163" t="n">
        <f aca="false">IF('ORÇ.GLOBAL P CAIXA'!K816="EXEC.",0,IF('ORÇ.GLOBAL EMPRESA'!G816&gt;0,'ORÇ.GLOBAL EMPRESA'!G816,'ORÇ.GLOBAL P CAIXA'!F816))</f>
        <v>0</v>
      </c>
      <c r="G817" s="163" t="n">
        <f aca="false">IF(E817&lt;&gt;0,ROUND(E817*F817,2),IF(AE817=0,(SUMIF($W$13:$W$1012,B817,$AE$13:$AE$1012)),AE817))</f>
        <v>0</v>
      </c>
      <c r="H817" s="661" t="n">
        <f aca="false">IF('ORÇ.GLOBAL P CAIXA'!K816="EXEC.",0,'ORÇ.REPROG. P CAIXA'!H817)</f>
        <v>0</v>
      </c>
      <c r="I817" s="661" t="n">
        <f aca="false">IF('ORÇ.GLOBAL P CAIXA'!K816="EXEC.",0,'ORÇ.REPROG. P CAIXA'!I817)</f>
        <v>0</v>
      </c>
      <c r="J817" s="163" t="n">
        <f aca="false">IF(H817&lt;&gt;0,ROUND(H817*I817,2),IF(AJ817=0,(SUMIF($W$13:$W$1012,B817,$AJ$13:$AJ$1012)),AJ817))</f>
        <v>0</v>
      </c>
      <c r="K817" s="163" t="n">
        <f aca="false">H817-E817</f>
        <v>0</v>
      </c>
      <c r="L817" s="163" t="n">
        <f aca="false">J817-G817</f>
        <v>0</v>
      </c>
      <c r="M817" s="662" t="str">
        <f aca="false">IF('ORÇ.GLOBAL P CAIXA'!K816="EXEC.","",IF('ORÇ.REPROG. P CAIXA'!M817&gt;0,'ORÇ.REPROG. P CAIXA'!M817,""))</f>
        <v/>
      </c>
      <c r="N817" s="663" t="str">
        <f aca="false">IF('ORÇ.GLOBAL P CAIXA'!K816="EXEC.","",IF('ORÇ.REPROG. P CAIXA'!N817&gt;0,'ORÇ.REPROG. P CAIXA'!N817,""))</f>
        <v/>
      </c>
      <c r="O817" s="166" t="str">
        <f aca="false">IF('ORÇ.GLOBAL P CAIXA'!$K816="EXEC.","",'ORÇ.REPROG. P CAIXA'!O817)</f>
        <v/>
      </c>
      <c r="P817" s="167"/>
      <c r="Q817" s="168" t="str">
        <f aca="false">IF(B817&gt;0,"ok","ocultar")</f>
        <v>ocultar</v>
      </c>
      <c r="R817" s="649"/>
      <c r="S817" s="649"/>
      <c r="T817" s="650"/>
      <c r="V817" s="88"/>
      <c r="W817" s="157" t="n">
        <f aca="false">IF(B817=0,W816,IF(ISNONTEXT(B817)=TRUE(),INT(B817),INT(LEFT(B817,FIND(".",B817)-1))))</f>
        <v>3</v>
      </c>
      <c r="X817" s="157" t="str">
        <f aca="false">IF(X818=1,1,IF(B817&lt;&gt;0,1,IF(C817&lt;&gt;0,1,IF(D817&lt;&gt;0,1,IF(E817&lt;&gt;0,1,"")))))</f>
        <v/>
      </c>
      <c r="Y817" s="157" t="str">
        <f aca="false">IF(W817=0," ",IF(W817&lt;&gt;W816,W817," "))</f>
        <v> </v>
      </c>
      <c r="Z817" s="88"/>
      <c r="AA817" s="75" t="n">
        <f aca="false">IF(W817&lt;&gt;Y817,(IF(N817=0,G817*(INFORMAÇÕES!$Q$69/INFORMAÇÕES!$Q$72),IF(N817="R",G817,0))),0)</f>
        <v>0</v>
      </c>
      <c r="AB817" s="75" t="n">
        <f aca="false">IF(W817&lt;&gt;Y817,(IF(N817=0,G817*(INFORMAÇÕES!$Q$70/INFORMAÇÕES!$Q$72),IF(N817="C",G817,0))),0)</f>
        <v>0</v>
      </c>
      <c r="AC817" s="75" t="n">
        <f aca="false">IF(W817&lt;&gt;Y817,(IF(N817=0,G817*INFORMAÇÕES!$U$115,IF(N817="CF",G817,0))),0)</f>
        <v>0</v>
      </c>
      <c r="AD817" s="75" t="n">
        <f aca="false">IF(W817&lt;&gt;Y817,(IF(N817=0,G817*INFORMAÇÕES!$U$116,IF(N817="O",G817,0))),0)</f>
        <v>0</v>
      </c>
      <c r="AE817" s="75" t="n">
        <f aca="false">IF(E817&lt;&gt;0,G817,0)</f>
        <v>0</v>
      </c>
      <c r="AF817" s="75" t="n">
        <f aca="false">IF(W817&lt;&gt;Y817,(IF(N817=0,J817*(INFORMAÇÕES!$Q$89/INFORMAÇÕES!$Q$92),IF(N817="R",J817,0))),0)</f>
        <v>0</v>
      </c>
      <c r="AG817" s="75" t="n">
        <f aca="false">IF(W817&lt;&gt;Y817,(IF(N817=0,J817*(INFORMAÇÕES!$Q$90/INFORMAÇÕES!$Q$92),IF(N817="C",J817,0))),0)</f>
        <v>0</v>
      </c>
      <c r="AH817" s="75" t="n">
        <f aca="false">IF(W817&lt;&gt;Y817,(IF(N817="",J817*INFORMAÇÕES!$U$115,IF(N817="CF",J817,0))),0)</f>
        <v>0</v>
      </c>
      <c r="AI817" s="75" t="n">
        <f aca="false">IF(W817&lt;&gt;Y817,(IF(N817="",J817*INFORMAÇÕES!$U$116,IF(N817="O",J817,0))),0)</f>
        <v>0</v>
      </c>
      <c r="AJ817" s="75" t="n">
        <f aca="false">IF(H817&lt;&gt;0,J817,0)</f>
        <v>0</v>
      </c>
      <c r="AK817" s="75" t="n">
        <f aca="false">IF(K817&lt;&gt;0,L817,0)</f>
        <v>0</v>
      </c>
    </row>
    <row r="818" s="174" customFormat="true" ht="14.25" hidden="false" customHeight="false" outlineLevel="0" collapsed="false">
      <c r="A818" s="159" t="n">
        <v>806</v>
      </c>
      <c r="B818" s="160" t="n">
        <f aca="false">IF('ORÇ.GLOBAL P CAIXA'!$K817="EXEC.",0,'ORÇ.REPROG. P CAIXA'!B818)</f>
        <v>0</v>
      </c>
      <c r="C818" s="161" t="n">
        <f aca="false">IF('ORÇ.GLOBAL P CAIXA'!$K817="EXEC.",0,'ORÇ.REPROG. P CAIXA'!C818)</f>
        <v>0</v>
      </c>
      <c r="D818" s="162" t="n">
        <f aca="false">IF('ORÇ.GLOBAL P CAIXA'!$K817="EXEC.",0,'ORÇ.REPROG. P CAIXA'!D818)</f>
        <v>0</v>
      </c>
      <c r="E818" s="163" t="n">
        <f aca="false">IF('ORÇ.GLOBAL P CAIXA'!$K817="EXEC.",0,'ORÇ.REPROG. P CAIXA'!E818)</f>
        <v>0</v>
      </c>
      <c r="F818" s="163" t="n">
        <f aca="false">IF('ORÇ.GLOBAL P CAIXA'!K817="EXEC.",0,IF('ORÇ.GLOBAL EMPRESA'!G817&gt;0,'ORÇ.GLOBAL EMPRESA'!G817,'ORÇ.GLOBAL P CAIXA'!F817))</f>
        <v>0</v>
      </c>
      <c r="G818" s="163" t="n">
        <f aca="false">IF(E818&lt;&gt;0,ROUND(E818*F818,2),IF(AE818=0,(SUMIF($W$13:$W$1012,B818,$AE$13:$AE$1012)),AE818))</f>
        <v>0</v>
      </c>
      <c r="H818" s="661" t="n">
        <f aca="false">IF('ORÇ.GLOBAL P CAIXA'!K817="EXEC.",0,'ORÇ.REPROG. P CAIXA'!H818)</f>
        <v>0</v>
      </c>
      <c r="I818" s="661" t="n">
        <f aca="false">IF('ORÇ.GLOBAL P CAIXA'!K817="EXEC.",0,'ORÇ.REPROG. P CAIXA'!I818)</f>
        <v>0</v>
      </c>
      <c r="J818" s="163" t="n">
        <f aca="false">IF(H818&lt;&gt;0,ROUND(H818*I818,2),IF(AJ818=0,(SUMIF($W$13:$W$1012,B818,$AJ$13:$AJ$1012)),AJ818))</f>
        <v>0</v>
      </c>
      <c r="K818" s="163" t="n">
        <f aca="false">H818-E818</f>
        <v>0</v>
      </c>
      <c r="L818" s="163" t="n">
        <f aca="false">J818-G818</f>
        <v>0</v>
      </c>
      <c r="M818" s="662" t="str">
        <f aca="false">IF('ORÇ.GLOBAL P CAIXA'!K817="EXEC.","",IF('ORÇ.REPROG. P CAIXA'!M818&gt;0,'ORÇ.REPROG. P CAIXA'!M818,""))</f>
        <v/>
      </c>
      <c r="N818" s="663" t="str">
        <f aca="false">IF('ORÇ.GLOBAL P CAIXA'!K817="EXEC.","",IF('ORÇ.REPROG. P CAIXA'!N818&gt;0,'ORÇ.REPROG. P CAIXA'!N818,""))</f>
        <v/>
      </c>
      <c r="O818" s="166" t="str">
        <f aca="false">IF('ORÇ.GLOBAL P CAIXA'!$K817="EXEC.","",'ORÇ.REPROG. P CAIXA'!O818)</f>
        <v/>
      </c>
      <c r="P818" s="167"/>
      <c r="Q818" s="168" t="str">
        <f aca="false">IF(B818&gt;0,"ok","ocultar")</f>
        <v>ocultar</v>
      </c>
      <c r="R818" s="649"/>
      <c r="S818" s="649"/>
      <c r="T818" s="650"/>
      <c r="V818" s="88"/>
      <c r="W818" s="157" t="n">
        <f aca="false">IF(B818=0,W817,IF(ISNONTEXT(B818)=TRUE(),INT(B818),INT(LEFT(B818,FIND(".",B818)-1))))</f>
        <v>3</v>
      </c>
      <c r="X818" s="157" t="str">
        <f aca="false">IF(X819=1,1,IF(B818&lt;&gt;0,1,IF(C818&lt;&gt;0,1,IF(D818&lt;&gt;0,1,IF(E818&lt;&gt;0,1,"")))))</f>
        <v/>
      </c>
      <c r="Y818" s="157" t="str">
        <f aca="false">IF(W818=0," ",IF(W818&lt;&gt;W817,W818," "))</f>
        <v> </v>
      </c>
      <c r="Z818" s="88"/>
      <c r="AA818" s="75" t="n">
        <f aca="false">IF(W818&lt;&gt;Y818,(IF(N818=0,G818*(INFORMAÇÕES!$Q$69/INFORMAÇÕES!$Q$72),IF(N818="R",G818,0))),0)</f>
        <v>0</v>
      </c>
      <c r="AB818" s="75" t="n">
        <f aca="false">IF(W818&lt;&gt;Y818,(IF(N818=0,G818*(INFORMAÇÕES!$Q$70/INFORMAÇÕES!$Q$72),IF(N818="C",G818,0))),0)</f>
        <v>0</v>
      </c>
      <c r="AC818" s="75" t="n">
        <f aca="false">IF(W818&lt;&gt;Y818,(IF(N818=0,G818*INFORMAÇÕES!$U$115,IF(N818="CF",G818,0))),0)</f>
        <v>0</v>
      </c>
      <c r="AD818" s="75" t="n">
        <f aca="false">IF(W818&lt;&gt;Y818,(IF(N818=0,G818*INFORMAÇÕES!$U$116,IF(N818="O",G818,0))),0)</f>
        <v>0</v>
      </c>
      <c r="AE818" s="75" t="n">
        <f aca="false">IF(E818&lt;&gt;0,G818,0)</f>
        <v>0</v>
      </c>
      <c r="AF818" s="75" t="n">
        <f aca="false">IF(W818&lt;&gt;Y818,(IF(N818=0,J818*(INFORMAÇÕES!$Q$89/INFORMAÇÕES!$Q$92),IF(N818="R",J818,0))),0)</f>
        <v>0</v>
      </c>
      <c r="AG818" s="75" t="n">
        <f aca="false">IF(W818&lt;&gt;Y818,(IF(N818=0,J818*(INFORMAÇÕES!$Q$90/INFORMAÇÕES!$Q$92),IF(N818="C",J818,0))),0)</f>
        <v>0</v>
      </c>
      <c r="AH818" s="75" t="n">
        <f aca="false">IF(W818&lt;&gt;Y818,(IF(N818="",J818*INFORMAÇÕES!$U$115,IF(N818="CF",J818,0))),0)</f>
        <v>0</v>
      </c>
      <c r="AI818" s="75" t="n">
        <f aca="false">IF(W818&lt;&gt;Y818,(IF(N818="",J818*INFORMAÇÕES!$U$116,IF(N818="O",J818,0))),0)</f>
        <v>0</v>
      </c>
      <c r="AJ818" s="75" t="n">
        <f aca="false">IF(H818&lt;&gt;0,J818,0)</f>
        <v>0</v>
      </c>
      <c r="AK818" s="75" t="n">
        <f aca="false">IF(K818&lt;&gt;0,L818,0)</f>
        <v>0</v>
      </c>
    </row>
    <row r="819" s="174" customFormat="true" ht="14.25" hidden="false" customHeight="false" outlineLevel="0" collapsed="false">
      <c r="A819" s="159" t="n">
        <v>807</v>
      </c>
      <c r="B819" s="160" t="n">
        <f aca="false">IF('ORÇ.GLOBAL P CAIXA'!$K818="EXEC.",0,'ORÇ.REPROG. P CAIXA'!B819)</f>
        <v>0</v>
      </c>
      <c r="C819" s="161" t="n">
        <f aca="false">IF('ORÇ.GLOBAL P CAIXA'!$K818="EXEC.",0,'ORÇ.REPROG. P CAIXA'!C819)</f>
        <v>0</v>
      </c>
      <c r="D819" s="162" t="n">
        <f aca="false">IF('ORÇ.GLOBAL P CAIXA'!$K818="EXEC.",0,'ORÇ.REPROG. P CAIXA'!D819)</f>
        <v>0</v>
      </c>
      <c r="E819" s="163" t="n">
        <f aca="false">IF('ORÇ.GLOBAL P CAIXA'!$K818="EXEC.",0,'ORÇ.REPROG. P CAIXA'!E819)</f>
        <v>0</v>
      </c>
      <c r="F819" s="163" t="n">
        <f aca="false">IF('ORÇ.GLOBAL P CAIXA'!K818="EXEC.",0,IF('ORÇ.GLOBAL EMPRESA'!G818&gt;0,'ORÇ.GLOBAL EMPRESA'!G818,'ORÇ.GLOBAL P CAIXA'!F818))</f>
        <v>0</v>
      </c>
      <c r="G819" s="163" t="n">
        <f aca="false">IF(E819&lt;&gt;0,ROUND(E819*F819,2),IF(AE819=0,(SUMIF($W$13:$W$1012,B819,$AE$13:$AE$1012)),AE819))</f>
        <v>0</v>
      </c>
      <c r="H819" s="661" t="n">
        <f aca="false">IF('ORÇ.GLOBAL P CAIXA'!K818="EXEC.",0,'ORÇ.REPROG. P CAIXA'!H819)</f>
        <v>0</v>
      </c>
      <c r="I819" s="661" t="n">
        <f aca="false">IF('ORÇ.GLOBAL P CAIXA'!K818="EXEC.",0,'ORÇ.REPROG. P CAIXA'!I819)</f>
        <v>0</v>
      </c>
      <c r="J819" s="163" t="n">
        <f aca="false">IF(H819&lt;&gt;0,ROUND(H819*I819,2),IF(AJ819=0,(SUMIF($W$13:$W$1012,B819,$AJ$13:$AJ$1012)),AJ819))</f>
        <v>0</v>
      </c>
      <c r="K819" s="163" t="n">
        <f aca="false">H819-E819</f>
        <v>0</v>
      </c>
      <c r="L819" s="163" t="n">
        <f aca="false">J819-G819</f>
        <v>0</v>
      </c>
      <c r="M819" s="662" t="str">
        <f aca="false">IF('ORÇ.GLOBAL P CAIXA'!K818="EXEC.","",IF('ORÇ.REPROG. P CAIXA'!M819&gt;0,'ORÇ.REPROG. P CAIXA'!M819,""))</f>
        <v/>
      </c>
      <c r="N819" s="663" t="str">
        <f aca="false">IF('ORÇ.GLOBAL P CAIXA'!K818="EXEC.","",IF('ORÇ.REPROG. P CAIXA'!N819&gt;0,'ORÇ.REPROG. P CAIXA'!N819,""))</f>
        <v/>
      </c>
      <c r="O819" s="166" t="str">
        <f aca="false">IF('ORÇ.GLOBAL P CAIXA'!$K818="EXEC.","",'ORÇ.REPROG. P CAIXA'!O819)</f>
        <v/>
      </c>
      <c r="P819" s="167"/>
      <c r="Q819" s="168" t="str">
        <f aca="false">IF(B819&gt;0,"ok","ocultar")</f>
        <v>ocultar</v>
      </c>
      <c r="R819" s="649"/>
      <c r="S819" s="649"/>
      <c r="T819" s="650"/>
      <c r="V819" s="88"/>
      <c r="W819" s="157" t="n">
        <f aca="false">IF(B819=0,W818,IF(ISNONTEXT(B819)=TRUE(),INT(B819),INT(LEFT(B819,FIND(".",B819)-1))))</f>
        <v>3</v>
      </c>
      <c r="X819" s="157" t="str">
        <f aca="false">IF(X820=1,1,IF(B819&lt;&gt;0,1,IF(C819&lt;&gt;0,1,IF(D819&lt;&gt;0,1,IF(E819&lt;&gt;0,1,"")))))</f>
        <v/>
      </c>
      <c r="Y819" s="157" t="str">
        <f aca="false">IF(W819=0," ",IF(W819&lt;&gt;W818,W819," "))</f>
        <v> </v>
      </c>
      <c r="Z819" s="88"/>
      <c r="AA819" s="75" t="n">
        <f aca="false">IF(W819&lt;&gt;Y819,(IF(N819=0,G819*(INFORMAÇÕES!$Q$69/INFORMAÇÕES!$Q$72),IF(N819="R",G819,0))),0)</f>
        <v>0</v>
      </c>
      <c r="AB819" s="75" t="n">
        <f aca="false">IF(W819&lt;&gt;Y819,(IF(N819=0,G819*(INFORMAÇÕES!$Q$70/INFORMAÇÕES!$Q$72),IF(N819="C",G819,0))),0)</f>
        <v>0</v>
      </c>
      <c r="AC819" s="75" t="n">
        <f aca="false">IF(W819&lt;&gt;Y819,(IF(N819=0,G819*INFORMAÇÕES!$U$115,IF(N819="CF",G819,0))),0)</f>
        <v>0</v>
      </c>
      <c r="AD819" s="75" t="n">
        <f aca="false">IF(W819&lt;&gt;Y819,(IF(N819=0,G819*INFORMAÇÕES!$U$116,IF(N819="O",G819,0))),0)</f>
        <v>0</v>
      </c>
      <c r="AE819" s="75" t="n">
        <f aca="false">IF(E819&lt;&gt;0,G819,0)</f>
        <v>0</v>
      </c>
      <c r="AF819" s="75" t="n">
        <f aca="false">IF(W819&lt;&gt;Y819,(IF(N819=0,J819*(INFORMAÇÕES!$Q$89/INFORMAÇÕES!$Q$92),IF(N819="R",J819,0))),0)</f>
        <v>0</v>
      </c>
      <c r="AG819" s="75" t="n">
        <f aca="false">IF(W819&lt;&gt;Y819,(IF(N819=0,J819*(INFORMAÇÕES!$Q$90/INFORMAÇÕES!$Q$92),IF(N819="C",J819,0))),0)</f>
        <v>0</v>
      </c>
      <c r="AH819" s="75" t="n">
        <f aca="false">IF(W819&lt;&gt;Y819,(IF(N819="",J819*INFORMAÇÕES!$U$115,IF(N819="CF",J819,0))),0)</f>
        <v>0</v>
      </c>
      <c r="AI819" s="75" t="n">
        <f aca="false">IF(W819&lt;&gt;Y819,(IF(N819="",J819*INFORMAÇÕES!$U$116,IF(N819="O",J819,0))),0)</f>
        <v>0</v>
      </c>
      <c r="AJ819" s="75" t="n">
        <f aca="false">IF(H819&lt;&gt;0,J819,0)</f>
        <v>0</v>
      </c>
      <c r="AK819" s="75" t="n">
        <f aca="false">IF(K819&lt;&gt;0,L819,0)</f>
        <v>0</v>
      </c>
    </row>
    <row r="820" s="174" customFormat="true" ht="14.25" hidden="false" customHeight="false" outlineLevel="0" collapsed="false">
      <c r="A820" s="159" t="n">
        <v>808</v>
      </c>
      <c r="B820" s="160" t="n">
        <f aca="false">IF('ORÇ.GLOBAL P CAIXA'!$K819="EXEC.",0,'ORÇ.REPROG. P CAIXA'!B820)</f>
        <v>0</v>
      </c>
      <c r="C820" s="161" t="n">
        <f aca="false">IF('ORÇ.GLOBAL P CAIXA'!$K819="EXEC.",0,'ORÇ.REPROG. P CAIXA'!C820)</f>
        <v>0</v>
      </c>
      <c r="D820" s="162" t="n">
        <f aca="false">IF('ORÇ.GLOBAL P CAIXA'!$K819="EXEC.",0,'ORÇ.REPROG. P CAIXA'!D820)</f>
        <v>0</v>
      </c>
      <c r="E820" s="163" t="n">
        <f aca="false">IF('ORÇ.GLOBAL P CAIXA'!$K819="EXEC.",0,'ORÇ.REPROG. P CAIXA'!E820)</f>
        <v>0</v>
      </c>
      <c r="F820" s="163" t="n">
        <f aca="false">IF('ORÇ.GLOBAL P CAIXA'!K819="EXEC.",0,IF('ORÇ.GLOBAL EMPRESA'!G819&gt;0,'ORÇ.GLOBAL EMPRESA'!G819,'ORÇ.GLOBAL P CAIXA'!F819))</f>
        <v>0</v>
      </c>
      <c r="G820" s="163" t="n">
        <f aca="false">IF(E820&lt;&gt;0,ROUND(E820*F820,2),IF(AE820=0,(SUMIF($W$13:$W$1012,B820,$AE$13:$AE$1012)),AE820))</f>
        <v>0</v>
      </c>
      <c r="H820" s="661" t="n">
        <f aca="false">IF('ORÇ.GLOBAL P CAIXA'!K819="EXEC.",0,'ORÇ.REPROG. P CAIXA'!H820)</f>
        <v>0</v>
      </c>
      <c r="I820" s="661" t="n">
        <f aca="false">IF('ORÇ.GLOBAL P CAIXA'!K819="EXEC.",0,'ORÇ.REPROG. P CAIXA'!I820)</f>
        <v>0</v>
      </c>
      <c r="J820" s="163" t="n">
        <f aca="false">IF(H820&lt;&gt;0,ROUND(H820*I820,2),IF(AJ820=0,(SUMIF($W$13:$W$1012,B820,$AJ$13:$AJ$1012)),AJ820))</f>
        <v>0</v>
      </c>
      <c r="K820" s="163" t="n">
        <f aca="false">H820-E820</f>
        <v>0</v>
      </c>
      <c r="L820" s="163" t="n">
        <f aca="false">J820-G820</f>
        <v>0</v>
      </c>
      <c r="M820" s="662" t="str">
        <f aca="false">IF('ORÇ.GLOBAL P CAIXA'!K819="EXEC.","",IF('ORÇ.REPROG. P CAIXA'!M820&gt;0,'ORÇ.REPROG. P CAIXA'!M820,""))</f>
        <v/>
      </c>
      <c r="N820" s="663" t="str">
        <f aca="false">IF('ORÇ.GLOBAL P CAIXA'!K819="EXEC.","",IF('ORÇ.REPROG. P CAIXA'!N820&gt;0,'ORÇ.REPROG. P CAIXA'!N820,""))</f>
        <v/>
      </c>
      <c r="O820" s="166" t="str">
        <f aca="false">IF('ORÇ.GLOBAL P CAIXA'!$K819="EXEC.","",'ORÇ.REPROG. P CAIXA'!O820)</f>
        <v/>
      </c>
      <c r="P820" s="167"/>
      <c r="Q820" s="168" t="str">
        <f aca="false">IF(B820&gt;0,"ok","ocultar")</f>
        <v>ocultar</v>
      </c>
      <c r="R820" s="649"/>
      <c r="S820" s="649"/>
      <c r="T820" s="650"/>
      <c r="V820" s="88"/>
      <c r="W820" s="157" t="n">
        <f aca="false">IF(B820=0,W819,IF(ISNONTEXT(B820)=TRUE(),INT(B820),INT(LEFT(B820,FIND(".",B820)-1))))</f>
        <v>3</v>
      </c>
      <c r="X820" s="157" t="str">
        <f aca="false">IF(X821=1,1,IF(B820&lt;&gt;0,1,IF(C820&lt;&gt;0,1,IF(D820&lt;&gt;0,1,IF(E820&lt;&gt;0,1,"")))))</f>
        <v/>
      </c>
      <c r="Y820" s="157" t="str">
        <f aca="false">IF(W820=0," ",IF(W820&lt;&gt;W819,W820," "))</f>
        <v> </v>
      </c>
      <c r="Z820" s="88"/>
      <c r="AA820" s="75" t="n">
        <f aca="false">IF(W820&lt;&gt;Y820,(IF(N820=0,G820*(INFORMAÇÕES!$Q$69/INFORMAÇÕES!$Q$72),IF(N820="R",G820,0))),0)</f>
        <v>0</v>
      </c>
      <c r="AB820" s="75" t="n">
        <f aca="false">IF(W820&lt;&gt;Y820,(IF(N820=0,G820*(INFORMAÇÕES!$Q$70/INFORMAÇÕES!$Q$72),IF(N820="C",G820,0))),0)</f>
        <v>0</v>
      </c>
      <c r="AC820" s="75" t="n">
        <f aca="false">IF(W820&lt;&gt;Y820,(IF(N820=0,G820*INFORMAÇÕES!$U$115,IF(N820="CF",G820,0))),0)</f>
        <v>0</v>
      </c>
      <c r="AD820" s="75" t="n">
        <f aca="false">IF(W820&lt;&gt;Y820,(IF(N820=0,G820*INFORMAÇÕES!$U$116,IF(N820="O",G820,0))),0)</f>
        <v>0</v>
      </c>
      <c r="AE820" s="75" t="n">
        <f aca="false">IF(E820&lt;&gt;0,G820,0)</f>
        <v>0</v>
      </c>
      <c r="AF820" s="75" t="n">
        <f aca="false">IF(W820&lt;&gt;Y820,(IF(N820=0,J820*(INFORMAÇÕES!$Q$89/INFORMAÇÕES!$Q$92),IF(N820="R",J820,0))),0)</f>
        <v>0</v>
      </c>
      <c r="AG820" s="75" t="n">
        <f aca="false">IF(W820&lt;&gt;Y820,(IF(N820=0,J820*(INFORMAÇÕES!$Q$90/INFORMAÇÕES!$Q$92),IF(N820="C",J820,0))),0)</f>
        <v>0</v>
      </c>
      <c r="AH820" s="75" t="n">
        <f aca="false">IF(W820&lt;&gt;Y820,(IF(N820="",J820*INFORMAÇÕES!$U$115,IF(N820="CF",J820,0))),0)</f>
        <v>0</v>
      </c>
      <c r="AI820" s="75" t="n">
        <f aca="false">IF(W820&lt;&gt;Y820,(IF(N820="",J820*INFORMAÇÕES!$U$116,IF(N820="O",J820,0))),0)</f>
        <v>0</v>
      </c>
      <c r="AJ820" s="75" t="n">
        <f aca="false">IF(H820&lt;&gt;0,J820,0)</f>
        <v>0</v>
      </c>
      <c r="AK820" s="75" t="n">
        <f aca="false">IF(K820&lt;&gt;0,L820,0)</f>
        <v>0</v>
      </c>
    </row>
    <row r="821" s="174" customFormat="true" ht="14.25" hidden="false" customHeight="false" outlineLevel="0" collapsed="false">
      <c r="A821" s="159" t="n">
        <v>809</v>
      </c>
      <c r="B821" s="160" t="n">
        <f aca="false">IF('ORÇ.GLOBAL P CAIXA'!$K820="EXEC.",0,'ORÇ.REPROG. P CAIXA'!B821)</f>
        <v>0</v>
      </c>
      <c r="C821" s="161" t="n">
        <f aca="false">IF('ORÇ.GLOBAL P CAIXA'!$K820="EXEC.",0,'ORÇ.REPROG. P CAIXA'!C821)</f>
        <v>0</v>
      </c>
      <c r="D821" s="162" t="n">
        <f aca="false">IF('ORÇ.GLOBAL P CAIXA'!$K820="EXEC.",0,'ORÇ.REPROG. P CAIXA'!D821)</f>
        <v>0</v>
      </c>
      <c r="E821" s="163" t="n">
        <f aca="false">IF('ORÇ.GLOBAL P CAIXA'!$K820="EXEC.",0,'ORÇ.REPROG. P CAIXA'!E821)</f>
        <v>0</v>
      </c>
      <c r="F821" s="163" t="n">
        <f aca="false">IF('ORÇ.GLOBAL P CAIXA'!K820="EXEC.",0,IF('ORÇ.GLOBAL EMPRESA'!G820&gt;0,'ORÇ.GLOBAL EMPRESA'!G820,'ORÇ.GLOBAL P CAIXA'!F820))</f>
        <v>0</v>
      </c>
      <c r="G821" s="163" t="n">
        <f aca="false">IF(E821&lt;&gt;0,ROUND(E821*F821,2),IF(AE821=0,(SUMIF($W$13:$W$1012,B821,$AE$13:$AE$1012)),AE821))</f>
        <v>0</v>
      </c>
      <c r="H821" s="661" t="n">
        <f aca="false">IF('ORÇ.GLOBAL P CAIXA'!K820="EXEC.",0,'ORÇ.REPROG. P CAIXA'!H821)</f>
        <v>0</v>
      </c>
      <c r="I821" s="661" t="n">
        <f aca="false">IF('ORÇ.GLOBAL P CAIXA'!K820="EXEC.",0,'ORÇ.REPROG. P CAIXA'!I821)</f>
        <v>0</v>
      </c>
      <c r="J821" s="163" t="n">
        <f aca="false">IF(H821&lt;&gt;0,ROUND(H821*I821,2),IF(AJ821=0,(SUMIF($W$13:$W$1012,B821,$AJ$13:$AJ$1012)),AJ821))</f>
        <v>0</v>
      </c>
      <c r="K821" s="163" t="n">
        <f aca="false">H821-E821</f>
        <v>0</v>
      </c>
      <c r="L821" s="163" t="n">
        <f aca="false">J821-G821</f>
        <v>0</v>
      </c>
      <c r="M821" s="662" t="str">
        <f aca="false">IF('ORÇ.GLOBAL P CAIXA'!K820="EXEC.","",IF('ORÇ.REPROG. P CAIXA'!M821&gt;0,'ORÇ.REPROG. P CAIXA'!M821,""))</f>
        <v/>
      </c>
      <c r="N821" s="663" t="str">
        <f aca="false">IF('ORÇ.GLOBAL P CAIXA'!K820="EXEC.","",IF('ORÇ.REPROG. P CAIXA'!N821&gt;0,'ORÇ.REPROG. P CAIXA'!N821,""))</f>
        <v/>
      </c>
      <c r="O821" s="166" t="str">
        <f aca="false">IF('ORÇ.GLOBAL P CAIXA'!$K820="EXEC.","",'ORÇ.REPROG. P CAIXA'!O821)</f>
        <v/>
      </c>
      <c r="P821" s="167"/>
      <c r="Q821" s="168" t="str">
        <f aca="false">IF(B821&gt;0,"ok","ocultar")</f>
        <v>ocultar</v>
      </c>
      <c r="R821" s="649"/>
      <c r="S821" s="649"/>
      <c r="T821" s="650"/>
      <c r="V821" s="88"/>
      <c r="W821" s="157" t="n">
        <f aca="false">IF(B821=0,W820,IF(ISNONTEXT(B821)=TRUE(),INT(B821),INT(LEFT(B821,FIND(".",B821)-1))))</f>
        <v>3</v>
      </c>
      <c r="X821" s="157" t="str">
        <f aca="false">IF(X822=1,1,IF(B821&lt;&gt;0,1,IF(C821&lt;&gt;0,1,IF(D821&lt;&gt;0,1,IF(E821&lt;&gt;0,1,"")))))</f>
        <v/>
      </c>
      <c r="Y821" s="157" t="str">
        <f aca="false">IF(W821=0," ",IF(W821&lt;&gt;W820,W821," "))</f>
        <v> </v>
      </c>
      <c r="Z821" s="88"/>
      <c r="AA821" s="75" t="n">
        <f aca="false">IF(W821&lt;&gt;Y821,(IF(N821=0,G821*(INFORMAÇÕES!$Q$69/INFORMAÇÕES!$Q$72),IF(N821="R",G821,0))),0)</f>
        <v>0</v>
      </c>
      <c r="AB821" s="75" t="n">
        <f aca="false">IF(W821&lt;&gt;Y821,(IF(N821=0,G821*(INFORMAÇÕES!$Q$70/INFORMAÇÕES!$Q$72),IF(N821="C",G821,0))),0)</f>
        <v>0</v>
      </c>
      <c r="AC821" s="75" t="n">
        <f aca="false">IF(W821&lt;&gt;Y821,(IF(N821=0,G821*INFORMAÇÕES!$U$115,IF(N821="CF",G821,0))),0)</f>
        <v>0</v>
      </c>
      <c r="AD821" s="75" t="n">
        <f aca="false">IF(W821&lt;&gt;Y821,(IF(N821=0,G821*INFORMAÇÕES!$U$116,IF(N821="O",G821,0))),0)</f>
        <v>0</v>
      </c>
      <c r="AE821" s="75" t="n">
        <f aca="false">IF(E821&lt;&gt;0,G821,0)</f>
        <v>0</v>
      </c>
      <c r="AF821" s="75" t="n">
        <f aca="false">IF(W821&lt;&gt;Y821,(IF(N821=0,J821*(INFORMAÇÕES!$Q$89/INFORMAÇÕES!$Q$92),IF(N821="R",J821,0))),0)</f>
        <v>0</v>
      </c>
      <c r="AG821" s="75" t="n">
        <f aca="false">IF(W821&lt;&gt;Y821,(IF(N821=0,J821*(INFORMAÇÕES!$Q$90/INFORMAÇÕES!$Q$92),IF(N821="C",J821,0))),0)</f>
        <v>0</v>
      </c>
      <c r="AH821" s="75" t="n">
        <f aca="false">IF(W821&lt;&gt;Y821,(IF(N821="",J821*INFORMAÇÕES!$U$115,IF(N821="CF",J821,0))),0)</f>
        <v>0</v>
      </c>
      <c r="AI821" s="75" t="n">
        <f aca="false">IF(W821&lt;&gt;Y821,(IF(N821="",J821*INFORMAÇÕES!$U$116,IF(N821="O",J821,0))),0)</f>
        <v>0</v>
      </c>
      <c r="AJ821" s="75" t="n">
        <f aca="false">IF(H821&lt;&gt;0,J821,0)</f>
        <v>0</v>
      </c>
      <c r="AK821" s="75" t="n">
        <f aca="false">IF(K821&lt;&gt;0,L821,0)</f>
        <v>0</v>
      </c>
    </row>
    <row r="822" s="174" customFormat="true" ht="14.25" hidden="false" customHeight="false" outlineLevel="0" collapsed="false">
      <c r="A822" s="159" t="n">
        <v>810</v>
      </c>
      <c r="B822" s="160" t="n">
        <f aca="false">IF('ORÇ.GLOBAL P CAIXA'!$K821="EXEC.",0,'ORÇ.REPROG. P CAIXA'!B822)</f>
        <v>0</v>
      </c>
      <c r="C822" s="161" t="n">
        <f aca="false">IF('ORÇ.GLOBAL P CAIXA'!$K821="EXEC.",0,'ORÇ.REPROG. P CAIXA'!C822)</f>
        <v>0</v>
      </c>
      <c r="D822" s="162" t="n">
        <f aca="false">IF('ORÇ.GLOBAL P CAIXA'!$K821="EXEC.",0,'ORÇ.REPROG. P CAIXA'!D822)</f>
        <v>0</v>
      </c>
      <c r="E822" s="163" t="n">
        <f aca="false">IF('ORÇ.GLOBAL P CAIXA'!$K821="EXEC.",0,'ORÇ.REPROG. P CAIXA'!E822)</f>
        <v>0</v>
      </c>
      <c r="F822" s="163" t="n">
        <f aca="false">IF('ORÇ.GLOBAL P CAIXA'!K821="EXEC.",0,IF('ORÇ.GLOBAL EMPRESA'!G821&gt;0,'ORÇ.GLOBAL EMPRESA'!G821,'ORÇ.GLOBAL P CAIXA'!F821))</f>
        <v>0</v>
      </c>
      <c r="G822" s="163" t="n">
        <f aca="false">IF(E822&lt;&gt;0,ROUND(E822*F822,2),IF(AE822=0,(SUMIF($W$13:$W$1012,B822,$AE$13:$AE$1012)),AE822))</f>
        <v>0</v>
      </c>
      <c r="H822" s="661" t="n">
        <f aca="false">IF('ORÇ.GLOBAL P CAIXA'!K821="EXEC.",0,'ORÇ.REPROG. P CAIXA'!H822)</f>
        <v>0</v>
      </c>
      <c r="I822" s="661" t="n">
        <f aca="false">IF('ORÇ.GLOBAL P CAIXA'!K821="EXEC.",0,'ORÇ.REPROG. P CAIXA'!I822)</f>
        <v>0</v>
      </c>
      <c r="J822" s="163" t="n">
        <f aca="false">IF(H822&lt;&gt;0,ROUND(H822*I822,2),IF(AJ822=0,(SUMIF($W$13:$W$1012,B822,$AJ$13:$AJ$1012)),AJ822))</f>
        <v>0</v>
      </c>
      <c r="K822" s="163" t="n">
        <f aca="false">H822-E822</f>
        <v>0</v>
      </c>
      <c r="L822" s="163" t="n">
        <f aca="false">J822-G822</f>
        <v>0</v>
      </c>
      <c r="M822" s="662" t="str">
        <f aca="false">IF('ORÇ.GLOBAL P CAIXA'!K821="EXEC.","",IF('ORÇ.REPROG. P CAIXA'!M822&gt;0,'ORÇ.REPROG. P CAIXA'!M822,""))</f>
        <v/>
      </c>
      <c r="N822" s="663" t="str">
        <f aca="false">IF('ORÇ.GLOBAL P CAIXA'!K821="EXEC.","",IF('ORÇ.REPROG. P CAIXA'!N822&gt;0,'ORÇ.REPROG. P CAIXA'!N822,""))</f>
        <v/>
      </c>
      <c r="O822" s="166" t="str">
        <f aca="false">IF('ORÇ.GLOBAL P CAIXA'!$K821="EXEC.","",'ORÇ.REPROG. P CAIXA'!O822)</f>
        <v/>
      </c>
      <c r="P822" s="167"/>
      <c r="Q822" s="168" t="str">
        <f aca="false">IF(B822&gt;0,"ok","ocultar")</f>
        <v>ocultar</v>
      </c>
      <c r="R822" s="649"/>
      <c r="S822" s="649"/>
      <c r="T822" s="650"/>
      <c r="V822" s="88"/>
      <c r="W822" s="157" t="n">
        <f aca="false">IF(B822=0,W821,IF(ISNONTEXT(B822)=TRUE(),INT(B822),INT(LEFT(B822,FIND(".",B822)-1))))</f>
        <v>3</v>
      </c>
      <c r="X822" s="157" t="str">
        <f aca="false">IF(X823=1,1,IF(B822&lt;&gt;0,1,IF(C822&lt;&gt;0,1,IF(D822&lt;&gt;0,1,IF(E822&lt;&gt;0,1,"")))))</f>
        <v/>
      </c>
      <c r="Y822" s="157" t="str">
        <f aca="false">IF(W822=0," ",IF(W822&lt;&gt;W821,W822," "))</f>
        <v> </v>
      </c>
      <c r="Z822" s="88"/>
      <c r="AA822" s="75" t="n">
        <f aca="false">IF(W822&lt;&gt;Y822,(IF(N822=0,G822*(INFORMAÇÕES!$Q$69/INFORMAÇÕES!$Q$72),IF(N822="R",G822,0))),0)</f>
        <v>0</v>
      </c>
      <c r="AB822" s="75" t="n">
        <f aca="false">IF(W822&lt;&gt;Y822,(IF(N822=0,G822*(INFORMAÇÕES!$Q$70/INFORMAÇÕES!$Q$72),IF(N822="C",G822,0))),0)</f>
        <v>0</v>
      </c>
      <c r="AC822" s="75" t="n">
        <f aca="false">IF(W822&lt;&gt;Y822,(IF(N822=0,G822*INFORMAÇÕES!$U$115,IF(N822="CF",G822,0))),0)</f>
        <v>0</v>
      </c>
      <c r="AD822" s="75" t="n">
        <f aca="false">IF(W822&lt;&gt;Y822,(IF(N822=0,G822*INFORMAÇÕES!$U$116,IF(N822="O",G822,0))),0)</f>
        <v>0</v>
      </c>
      <c r="AE822" s="75" t="n">
        <f aca="false">IF(E822&lt;&gt;0,G822,0)</f>
        <v>0</v>
      </c>
      <c r="AF822" s="75" t="n">
        <f aca="false">IF(W822&lt;&gt;Y822,(IF(N822=0,J822*(INFORMAÇÕES!$Q$89/INFORMAÇÕES!$Q$92),IF(N822="R",J822,0))),0)</f>
        <v>0</v>
      </c>
      <c r="AG822" s="75" t="n">
        <f aca="false">IF(W822&lt;&gt;Y822,(IF(N822=0,J822*(INFORMAÇÕES!$Q$90/INFORMAÇÕES!$Q$92),IF(N822="C",J822,0))),0)</f>
        <v>0</v>
      </c>
      <c r="AH822" s="75" t="n">
        <f aca="false">IF(W822&lt;&gt;Y822,(IF(N822="",J822*INFORMAÇÕES!$U$115,IF(N822="CF",J822,0))),0)</f>
        <v>0</v>
      </c>
      <c r="AI822" s="75" t="n">
        <f aca="false">IF(W822&lt;&gt;Y822,(IF(N822="",J822*INFORMAÇÕES!$U$116,IF(N822="O",J822,0))),0)</f>
        <v>0</v>
      </c>
      <c r="AJ822" s="75" t="n">
        <f aca="false">IF(H822&lt;&gt;0,J822,0)</f>
        <v>0</v>
      </c>
      <c r="AK822" s="75" t="n">
        <f aca="false">IF(K822&lt;&gt;0,L822,0)</f>
        <v>0</v>
      </c>
    </row>
    <row r="823" s="174" customFormat="true" ht="14.25" hidden="false" customHeight="false" outlineLevel="0" collapsed="false">
      <c r="A823" s="159" t="n">
        <v>811</v>
      </c>
      <c r="B823" s="160" t="n">
        <f aca="false">IF('ORÇ.GLOBAL P CAIXA'!$K822="EXEC.",0,'ORÇ.REPROG. P CAIXA'!B823)</f>
        <v>0</v>
      </c>
      <c r="C823" s="161" t="n">
        <f aca="false">IF('ORÇ.GLOBAL P CAIXA'!$K822="EXEC.",0,'ORÇ.REPROG. P CAIXA'!C823)</f>
        <v>0</v>
      </c>
      <c r="D823" s="162" t="n">
        <f aca="false">IF('ORÇ.GLOBAL P CAIXA'!$K822="EXEC.",0,'ORÇ.REPROG. P CAIXA'!D823)</f>
        <v>0</v>
      </c>
      <c r="E823" s="163" t="n">
        <f aca="false">IF('ORÇ.GLOBAL P CAIXA'!$K822="EXEC.",0,'ORÇ.REPROG. P CAIXA'!E823)</f>
        <v>0</v>
      </c>
      <c r="F823" s="163" t="n">
        <f aca="false">IF('ORÇ.GLOBAL P CAIXA'!K822="EXEC.",0,IF('ORÇ.GLOBAL EMPRESA'!G822&gt;0,'ORÇ.GLOBAL EMPRESA'!G822,'ORÇ.GLOBAL P CAIXA'!F822))</f>
        <v>0</v>
      </c>
      <c r="G823" s="163" t="n">
        <f aca="false">IF(E823&lt;&gt;0,ROUND(E823*F823,2),IF(AE823=0,(SUMIF($W$13:$W$1012,B823,$AE$13:$AE$1012)),AE823))</f>
        <v>0</v>
      </c>
      <c r="H823" s="661" t="n">
        <f aca="false">IF('ORÇ.GLOBAL P CAIXA'!K822="EXEC.",0,'ORÇ.REPROG. P CAIXA'!H823)</f>
        <v>0</v>
      </c>
      <c r="I823" s="661" t="n">
        <f aca="false">IF('ORÇ.GLOBAL P CAIXA'!K822="EXEC.",0,'ORÇ.REPROG. P CAIXA'!I823)</f>
        <v>0</v>
      </c>
      <c r="J823" s="163" t="n">
        <f aca="false">IF(H823&lt;&gt;0,ROUND(H823*I823,2),IF(AJ823=0,(SUMIF($W$13:$W$1012,B823,$AJ$13:$AJ$1012)),AJ823))</f>
        <v>0</v>
      </c>
      <c r="K823" s="163" t="n">
        <f aca="false">H823-E823</f>
        <v>0</v>
      </c>
      <c r="L823" s="163" t="n">
        <f aca="false">J823-G823</f>
        <v>0</v>
      </c>
      <c r="M823" s="662" t="str">
        <f aca="false">IF('ORÇ.GLOBAL P CAIXA'!K822="EXEC.","",IF('ORÇ.REPROG. P CAIXA'!M823&gt;0,'ORÇ.REPROG. P CAIXA'!M823,""))</f>
        <v/>
      </c>
      <c r="N823" s="663" t="str">
        <f aca="false">IF('ORÇ.GLOBAL P CAIXA'!K822="EXEC.","",IF('ORÇ.REPROG. P CAIXA'!N823&gt;0,'ORÇ.REPROG. P CAIXA'!N823,""))</f>
        <v/>
      </c>
      <c r="O823" s="166" t="str">
        <f aca="false">IF('ORÇ.GLOBAL P CAIXA'!$K822="EXEC.","",'ORÇ.REPROG. P CAIXA'!O823)</f>
        <v/>
      </c>
      <c r="P823" s="167"/>
      <c r="Q823" s="168" t="str">
        <f aca="false">IF(B823&gt;0,"ok","ocultar")</f>
        <v>ocultar</v>
      </c>
      <c r="R823" s="649"/>
      <c r="S823" s="649"/>
      <c r="T823" s="650"/>
      <c r="V823" s="88"/>
      <c r="W823" s="157" t="n">
        <f aca="false">IF(B823=0,W822,IF(ISNONTEXT(B823)=TRUE(),INT(B823),INT(LEFT(B823,FIND(".",B823)-1))))</f>
        <v>3</v>
      </c>
      <c r="X823" s="157" t="str">
        <f aca="false">IF(X824=1,1,IF(B823&lt;&gt;0,1,IF(C823&lt;&gt;0,1,IF(D823&lt;&gt;0,1,IF(E823&lt;&gt;0,1,"")))))</f>
        <v/>
      </c>
      <c r="Y823" s="157" t="str">
        <f aca="false">IF(W823=0," ",IF(W823&lt;&gt;W822,W823," "))</f>
        <v> </v>
      </c>
      <c r="Z823" s="88"/>
      <c r="AA823" s="75" t="n">
        <f aca="false">IF(W823&lt;&gt;Y823,(IF(N823=0,G823*(INFORMAÇÕES!$Q$69/INFORMAÇÕES!$Q$72),IF(N823="R",G823,0))),0)</f>
        <v>0</v>
      </c>
      <c r="AB823" s="75" t="n">
        <f aca="false">IF(W823&lt;&gt;Y823,(IF(N823=0,G823*(INFORMAÇÕES!$Q$70/INFORMAÇÕES!$Q$72),IF(N823="C",G823,0))),0)</f>
        <v>0</v>
      </c>
      <c r="AC823" s="75" t="n">
        <f aca="false">IF(W823&lt;&gt;Y823,(IF(N823=0,G823*INFORMAÇÕES!$U$115,IF(N823="CF",G823,0))),0)</f>
        <v>0</v>
      </c>
      <c r="AD823" s="75" t="n">
        <f aca="false">IF(W823&lt;&gt;Y823,(IF(N823=0,G823*INFORMAÇÕES!$U$116,IF(N823="O",G823,0))),0)</f>
        <v>0</v>
      </c>
      <c r="AE823" s="75" t="n">
        <f aca="false">IF(E823&lt;&gt;0,G823,0)</f>
        <v>0</v>
      </c>
      <c r="AF823" s="75" t="n">
        <f aca="false">IF(W823&lt;&gt;Y823,(IF(N823=0,J823*(INFORMAÇÕES!$Q$89/INFORMAÇÕES!$Q$92),IF(N823="R",J823,0))),0)</f>
        <v>0</v>
      </c>
      <c r="AG823" s="75" t="n">
        <f aca="false">IF(W823&lt;&gt;Y823,(IF(N823=0,J823*(INFORMAÇÕES!$Q$90/INFORMAÇÕES!$Q$92),IF(N823="C",J823,0))),0)</f>
        <v>0</v>
      </c>
      <c r="AH823" s="75" t="n">
        <f aca="false">IF(W823&lt;&gt;Y823,(IF(N823="",J823*INFORMAÇÕES!$U$115,IF(N823="CF",J823,0))),0)</f>
        <v>0</v>
      </c>
      <c r="AI823" s="75" t="n">
        <f aca="false">IF(W823&lt;&gt;Y823,(IF(N823="",J823*INFORMAÇÕES!$U$116,IF(N823="O",J823,0))),0)</f>
        <v>0</v>
      </c>
      <c r="AJ823" s="75" t="n">
        <f aca="false">IF(H823&lt;&gt;0,J823,0)</f>
        <v>0</v>
      </c>
      <c r="AK823" s="75" t="n">
        <f aca="false">IF(K823&lt;&gt;0,L823,0)</f>
        <v>0</v>
      </c>
    </row>
    <row r="824" s="174" customFormat="true" ht="14.25" hidden="false" customHeight="false" outlineLevel="0" collapsed="false">
      <c r="A824" s="159" t="n">
        <v>812</v>
      </c>
      <c r="B824" s="160" t="n">
        <f aca="false">IF('ORÇ.GLOBAL P CAIXA'!$K823="EXEC.",0,'ORÇ.REPROG. P CAIXA'!B824)</f>
        <v>0</v>
      </c>
      <c r="C824" s="161" t="n">
        <f aca="false">IF('ORÇ.GLOBAL P CAIXA'!$K823="EXEC.",0,'ORÇ.REPROG. P CAIXA'!C824)</f>
        <v>0</v>
      </c>
      <c r="D824" s="162" t="n">
        <f aca="false">IF('ORÇ.GLOBAL P CAIXA'!$K823="EXEC.",0,'ORÇ.REPROG. P CAIXA'!D824)</f>
        <v>0</v>
      </c>
      <c r="E824" s="163" t="n">
        <f aca="false">IF('ORÇ.GLOBAL P CAIXA'!$K823="EXEC.",0,'ORÇ.REPROG. P CAIXA'!E824)</f>
        <v>0</v>
      </c>
      <c r="F824" s="163" t="n">
        <f aca="false">IF('ORÇ.GLOBAL P CAIXA'!K823="EXEC.",0,IF('ORÇ.GLOBAL EMPRESA'!G823&gt;0,'ORÇ.GLOBAL EMPRESA'!G823,'ORÇ.GLOBAL P CAIXA'!F823))</f>
        <v>0</v>
      </c>
      <c r="G824" s="163" t="n">
        <f aca="false">IF(E824&lt;&gt;0,ROUND(E824*F824,2),IF(AE824=0,(SUMIF($W$13:$W$1012,B824,$AE$13:$AE$1012)),AE824))</f>
        <v>0</v>
      </c>
      <c r="H824" s="661" t="n">
        <f aca="false">IF('ORÇ.GLOBAL P CAIXA'!K823="EXEC.",0,'ORÇ.REPROG. P CAIXA'!H824)</f>
        <v>0</v>
      </c>
      <c r="I824" s="661" t="n">
        <f aca="false">IF('ORÇ.GLOBAL P CAIXA'!K823="EXEC.",0,'ORÇ.REPROG. P CAIXA'!I824)</f>
        <v>0</v>
      </c>
      <c r="J824" s="163" t="n">
        <f aca="false">IF(H824&lt;&gt;0,ROUND(H824*I824,2),IF(AJ824=0,(SUMIF($W$13:$W$1012,B824,$AJ$13:$AJ$1012)),AJ824))</f>
        <v>0</v>
      </c>
      <c r="K824" s="163" t="n">
        <f aca="false">H824-E824</f>
        <v>0</v>
      </c>
      <c r="L824" s="163" t="n">
        <f aca="false">J824-G824</f>
        <v>0</v>
      </c>
      <c r="M824" s="662" t="str">
        <f aca="false">IF('ORÇ.GLOBAL P CAIXA'!K823="EXEC.","",IF('ORÇ.REPROG. P CAIXA'!M824&gt;0,'ORÇ.REPROG. P CAIXA'!M824,""))</f>
        <v/>
      </c>
      <c r="N824" s="663" t="str">
        <f aca="false">IF('ORÇ.GLOBAL P CAIXA'!K823="EXEC.","",IF('ORÇ.REPROG. P CAIXA'!N824&gt;0,'ORÇ.REPROG. P CAIXA'!N824,""))</f>
        <v/>
      </c>
      <c r="O824" s="166" t="str">
        <f aca="false">IF('ORÇ.GLOBAL P CAIXA'!$K823="EXEC.","",'ORÇ.REPROG. P CAIXA'!O824)</f>
        <v/>
      </c>
      <c r="P824" s="167"/>
      <c r="Q824" s="168" t="str">
        <f aca="false">IF(B824&gt;0,"ok","ocultar")</f>
        <v>ocultar</v>
      </c>
      <c r="R824" s="649"/>
      <c r="S824" s="649"/>
      <c r="T824" s="650"/>
      <c r="V824" s="88"/>
      <c r="W824" s="157" t="n">
        <f aca="false">IF(B824=0,W823,IF(ISNONTEXT(B824)=TRUE(),INT(B824),INT(LEFT(B824,FIND(".",B824)-1))))</f>
        <v>3</v>
      </c>
      <c r="X824" s="157" t="str">
        <f aca="false">IF(X825=1,1,IF(B824&lt;&gt;0,1,IF(C824&lt;&gt;0,1,IF(D824&lt;&gt;0,1,IF(E824&lt;&gt;0,1,"")))))</f>
        <v/>
      </c>
      <c r="Y824" s="157" t="str">
        <f aca="false">IF(W824=0," ",IF(W824&lt;&gt;W823,W824," "))</f>
        <v> </v>
      </c>
      <c r="Z824" s="88"/>
      <c r="AA824" s="75" t="n">
        <f aca="false">IF(W824&lt;&gt;Y824,(IF(N824=0,G824*(INFORMAÇÕES!$Q$69/INFORMAÇÕES!$Q$72),IF(N824="R",G824,0))),0)</f>
        <v>0</v>
      </c>
      <c r="AB824" s="75" t="n">
        <f aca="false">IF(W824&lt;&gt;Y824,(IF(N824=0,G824*(INFORMAÇÕES!$Q$70/INFORMAÇÕES!$Q$72),IF(N824="C",G824,0))),0)</f>
        <v>0</v>
      </c>
      <c r="AC824" s="75" t="n">
        <f aca="false">IF(W824&lt;&gt;Y824,(IF(N824=0,G824*INFORMAÇÕES!$U$115,IF(N824="CF",G824,0))),0)</f>
        <v>0</v>
      </c>
      <c r="AD824" s="75" t="n">
        <f aca="false">IF(W824&lt;&gt;Y824,(IF(N824=0,G824*INFORMAÇÕES!$U$116,IF(N824="O",G824,0))),0)</f>
        <v>0</v>
      </c>
      <c r="AE824" s="75" t="n">
        <f aca="false">IF(E824&lt;&gt;0,G824,0)</f>
        <v>0</v>
      </c>
      <c r="AF824" s="75" t="n">
        <f aca="false">IF(W824&lt;&gt;Y824,(IF(N824=0,J824*(INFORMAÇÕES!$Q$89/INFORMAÇÕES!$Q$92),IF(N824="R",J824,0))),0)</f>
        <v>0</v>
      </c>
      <c r="AG824" s="75" t="n">
        <f aca="false">IF(W824&lt;&gt;Y824,(IF(N824=0,J824*(INFORMAÇÕES!$Q$90/INFORMAÇÕES!$Q$92),IF(N824="C",J824,0))),0)</f>
        <v>0</v>
      </c>
      <c r="AH824" s="75" t="n">
        <f aca="false">IF(W824&lt;&gt;Y824,(IF(N824="",J824*INFORMAÇÕES!$U$115,IF(N824="CF",J824,0))),0)</f>
        <v>0</v>
      </c>
      <c r="AI824" s="75" t="n">
        <f aca="false">IF(W824&lt;&gt;Y824,(IF(N824="",J824*INFORMAÇÕES!$U$116,IF(N824="O",J824,0))),0)</f>
        <v>0</v>
      </c>
      <c r="AJ824" s="75" t="n">
        <f aca="false">IF(H824&lt;&gt;0,J824,0)</f>
        <v>0</v>
      </c>
      <c r="AK824" s="75" t="n">
        <f aca="false">IF(K824&lt;&gt;0,L824,0)</f>
        <v>0</v>
      </c>
    </row>
    <row r="825" s="174" customFormat="true" ht="14.25" hidden="false" customHeight="false" outlineLevel="0" collapsed="false">
      <c r="A825" s="159" t="n">
        <v>813</v>
      </c>
      <c r="B825" s="160" t="n">
        <f aca="false">IF('ORÇ.GLOBAL P CAIXA'!$K824="EXEC.",0,'ORÇ.REPROG. P CAIXA'!B825)</f>
        <v>0</v>
      </c>
      <c r="C825" s="161" t="n">
        <f aca="false">IF('ORÇ.GLOBAL P CAIXA'!$K824="EXEC.",0,'ORÇ.REPROG. P CAIXA'!C825)</f>
        <v>0</v>
      </c>
      <c r="D825" s="162" t="n">
        <f aca="false">IF('ORÇ.GLOBAL P CAIXA'!$K824="EXEC.",0,'ORÇ.REPROG. P CAIXA'!D825)</f>
        <v>0</v>
      </c>
      <c r="E825" s="163" t="n">
        <f aca="false">IF('ORÇ.GLOBAL P CAIXA'!$K824="EXEC.",0,'ORÇ.REPROG. P CAIXA'!E825)</f>
        <v>0</v>
      </c>
      <c r="F825" s="163" t="n">
        <f aca="false">IF('ORÇ.GLOBAL P CAIXA'!K824="EXEC.",0,IF('ORÇ.GLOBAL EMPRESA'!G824&gt;0,'ORÇ.GLOBAL EMPRESA'!G824,'ORÇ.GLOBAL P CAIXA'!F824))</f>
        <v>0</v>
      </c>
      <c r="G825" s="163" t="n">
        <f aca="false">IF(E825&lt;&gt;0,ROUND(E825*F825,2),IF(AE825=0,(SUMIF($W$13:$W$1012,B825,$AE$13:$AE$1012)),AE825))</f>
        <v>0</v>
      </c>
      <c r="H825" s="661" t="n">
        <f aca="false">IF('ORÇ.GLOBAL P CAIXA'!K824="EXEC.",0,'ORÇ.REPROG. P CAIXA'!H825)</f>
        <v>0</v>
      </c>
      <c r="I825" s="661" t="n">
        <f aca="false">IF('ORÇ.GLOBAL P CAIXA'!K824="EXEC.",0,'ORÇ.REPROG. P CAIXA'!I825)</f>
        <v>0</v>
      </c>
      <c r="J825" s="163" t="n">
        <f aca="false">IF(H825&lt;&gt;0,ROUND(H825*I825,2),IF(AJ825=0,(SUMIF($W$13:$W$1012,B825,$AJ$13:$AJ$1012)),AJ825))</f>
        <v>0</v>
      </c>
      <c r="K825" s="163" t="n">
        <f aca="false">H825-E825</f>
        <v>0</v>
      </c>
      <c r="L825" s="163" t="n">
        <f aca="false">J825-G825</f>
        <v>0</v>
      </c>
      <c r="M825" s="662" t="str">
        <f aca="false">IF('ORÇ.GLOBAL P CAIXA'!K824="EXEC.","",IF('ORÇ.REPROG. P CAIXA'!M825&gt;0,'ORÇ.REPROG. P CAIXA'!M825,""))</f>
        <v/>
      </c>
      <c r="N825" s="663" t="str">
        <f aca="false">IF('ORÇ.GLOBAL P CAIXA'!K824="EXEC.","",IF('ORÇ.REPROG. P CAIXA'!N825&gt;0,'ORÇ.REPROG. P CAIXA'!N825,""))</f>
        <v/>
      </c>
      <c r="O825" s="166" t="str">
        <f aca="false">IF('ORÇ.GLOBAL P CAIXA'!$K824="EXEC.","",'ORÇ.REPROG. P CAIXA'!O825)</f>
        <v/>
      </c>
      <c r="P825" s="167"/>
      <c r="Q825" s="168" t="str">
        <f aca="false">IF(B825&gt;0,"ok","ocultar")</f>
        <v>ocultar</v>
      </c>
      <c r="R825" s="649"/>
      <c r="S825" s="649"/>
      <c r="T825" s="650"/>
      <c r="V825" s="88"/>
      <c r="W825" s="157" t="n">
        <f aca="false">IF(B825=0,W824,IF(ISNONTEXT(B825)=TRUE(),INT(B825),INT(LEFT(B825,FIND(".",B825)-1))))</f>
        <v>3</v>
      </c>
      <c r="X825" s="157" t="str">
        <f aca="false">IF(X826=1,1,IF(B825&lt;&gt;0,1,IF(C825&lt;&gt;0,1,IF(D825&lt;&gt;0,1,IF(E825&lt;&gt;0,1,"")))))</f>
        <v/>
      </c>
      <c r="Y825" s="157" t="str">
        <f aca="false">IF(W825=0," ",IF(W825&lt;&gt;W824,W825," "))</f>
        <v> </v>
      </c>
      <c r="Z825" s="88"/>
      <c r="AA825" s="75" t="n">
        <f aca="false">IF(W825&lt;&gt;Y825,(IF(N825=0,G825*(INFORMAÇÕES!$Q$69/INFORMAÇÕES!$Q$72),IF(N825="R",G825,0))),0)</f>
        <v>0</v>
      </c>
      <c r="AB825" s="75" t="n">
        <f aca="false">IF(W825&lt;&gt;Y825,(IF(N825=0,G825*(INFORMAÇÕES!$Q$70/INFORMAÇÕES!$Q$72),IF(N825="C",G825,0))),0)</f>
        <v>0</v>
      </c>
      <c r="AC825" s="75" t="n">
        <f aca="false">IF(W825&lt;&gt;Y825,(IF(N825=0,G825*INFORMAÇÕES!$U$115,IF(N825="CF",G825,0))),0)</f>
        <v>0</v>
      </c>
      <c r="AD825" s="75" t="n">
        <f aca="false">IF(W825&lt;&gt;Y825,(IF(N825=0,G825*INFORMAÇÕES!$U$116,IF(N825="O",G825,0))),0)</f>
        <v>0</v>
      </c>
      <c r="AE825" s="75" t="n">
        <f aca="false">IF(E825&lt;&gt;0,G825,0)</f>
        <v>0</v>
      </c>
      <c r="AF825" s="75" t="n">
        <f aca="false">IF(W825&lt;&gt;Y825,(IF(N825=0,J825*(INFORMAÇÕES!$Q$89/INFORMAÇÕES!$Q$92),IF(N825="R",J825,0))),0)</f>
        <v>0</v>
      </c>
      <c r="AG825" s="75" t="n">
        <f aca="false">IF(W825&lt;&gt;Y825,(IF(N825=0,J825*(INFORMAÇÕES!$Q$90/INFORMAÇÕES!$Q$92),IF(N825="C",J825,0))),0)</f>
        <v>0</v>
      </c>
      <c r="AH825" s="75" t="n">
        <f aca="false">IF(W825&lt;&gt;Y825,(IF(N825="",J825*INFORMAÇÕES!$U$115,IF(N825="CF",J825,0))),0)</f>
        <v>0</v>
      </c>
      <c r="AI825" s="75" t="n">
        <f aca="false">IF(W825&lt;&gt;Y825,(IF(N825="",J825*INFORMAÇÕES!$U$116,IF(N825="O",J825,0))),0)</f>
        <v>0</v>
      </c>
      <c r="AJ825" s="75" t="n">
        <f aca="false">IF(H825&lt;&gt;0,J825,0)</f>
        <v>0</v>
      </c>
      <c r="AK825" s="75" t="n">
        <f aca="false">IF(K825&lt;&gt;0,L825,0)</f>
        <v>0</v>
      </c>
    </row>
    <row r="826" s="174" customFormat="true" ht="14.25" hidden="false" customHeight="false" outlineLevel="0" collapsed="false">
      <c r="A826" s="159" t="n">
        <v>814</v>
      </c>
      <c r="B826" s="160" t="n">
        <f aca="false">IF('ORÇ.GLOBAL P CAIXA'!$K825="EXEC.",0,'ORÇ.REPROG. P CAIXA'!B826)</f>
        <v>0</v>
      </c>
      <c r="C826" s="161" t="n">
        <f aca="false">IF('ORÇ.GLOBAL P CAIXA'!$K825="EXEC.",0,'ORÇ.REPROG. P CAIXA'!C826)</f>
        <v>0</v>
      </c>
      <c r="D826" s="162" t="n">
        <f aca="false">IF('ORÇ.GLOBAL P CAIXA'!$K825="EXEC.",0,'ORÇ.REPROG. P CAIXA'!D826)</f>
        <v>0</v>
      </c>
      <c r="E826" s="163" t="n">
        <f aca="false">IF('ORÇ.GLOBAL P CAIXA'!$K825="EXEC.",0,'ORÇ.REPROG. P CAIXA'!E826)</f>
        <v>0</v>
      </c>
      <c r="F826" s="163" t="n">
        <f aca="false">IF('ORÇ.GLOBAL P CAIXA'!K825="EXEC.",0,IF('ORÇ.GLOBAL EMPRESA'!G825&gt;0,'ORÇ.GLOBAL EMPRESA'!G825,'ORÇ.GLOBAL P CAIXA'!F825))</f>
        <v>0</v>
      </c>
      <c r="G826" s="163" t="n">
        <f aca="false">IF(E826&lt;&gt;0,ROUND(E826*F826,2),IF(AE826=0,(SUMIF($W$13:$W$1012,B826,$AE$13:$AE$1012)),AE826))</f>
        <v>0</v>
      </c>
      <c r="H826" s="661" t="n">
        <f aca="false">IF('ORÇ.GLOBAL P CAIXA'!K825="EXEC.",0,'ORÇ.REPROG. P CAIXA'!H826)</f>
        <v>0</v>
      </c>
      <c r="I826" s="661" t="n">
        <f aca="false">IF('ORÇ.GLOBAL P CAIXA'!K825="EXEC.",0,'ORÇ.REPROG. P CAIXA'!I826)</f>
        <v>0</v>
      </c>
      <c r="J826" s="163" t="n">
        <f aca="false">IF(H826&lt;&gt;0,ROUND(H826*I826,2),IF(AJ826=0,(SUMIF($W$13:$W$1012,B826,$AJ$13:$AJ$1012)),AJ826))</f>
        <v>0</v>
      </c>
      <c r="K826" s="163" t="n">
        <f aca="false">H826-E826</f>
        <v>0</v>
      </c>
      <c r="L826" s="163" t="n">
        <f aca="false">J826-G826</f>
        <v>0</v>
      </c>
      <c r="M826" s="662" t="str">
        <f aca="false">IF('ORÇ.GLOBAL P CAIXA'!K825="EXEC.","",IF('ORÇ.REPROG. P CAIXA'!M826&gt;0,'ORÇ.REPROG. P CAIXA'!M826,""))</f>
        <v/>
      </c>
      <c r="N826" s="663" t="str">
        <f aca="false">IF('ORÇ.GLOBAL P CAIXA'!K825="EXEC.","",IF('ORÇ.REPROG. P CAIXA'!N826&gt;0,'ORÇ.REPROG. P CAIXA'!N826,""))</f>
        <v/>
      </c>
      <c r="O826" s="166" t="str">
        <f aca="false">IF('ORÇ.GLOBAL P CAIXA'!$K825="EXEC.","",'ORÇ.REPROG. P CAIXA'!O826)</f>
        <v/>
      </c>
      <c r="P826" s="167"/>
      <c r="Q826" s="168" t="str">
        <f aca="false">IF(B826&gt;0,"ok","ocultar")</f>
        <v>ocultar</v>
      </c>
      <c r="R826" s="649"/>
      <c r="S826" s="649"/>
      <c r="T826" s="650"/>
      <c r="V826" s="88"/>
      <c r="W826" s="157" t="n">
        <f aca="false">IF(B826=0,W825,IF(ISNONTEXT(B826)=TRUE(),INT(B826),INT(LEFT(B826,FIND(".",B826)-1))))</f>
        <v>3</v>
      </c>
      <c r="X826" s="157" t="str">
        <f aca="false">IF(X827=1,1,IF(B826&lt;&gt;0,1,IF(C826&lt;&gt;0,1,IF(D826&lt;&gt;0,1,IF(E826&lt;&gt;0,1,"")))))</f>
        <v/>
      </c>
      <c r="Y826" s="157" t="str">
        <f aca="false">IF(W826=0," ",IF(W826&lt;&gt;W825,W826," "))</f>
        <v> </v>
      </c>
      <c r="Z826" s="88"/>
      <c r="AA826" s="75" t="n">
        <f aca="false">IF(W826&lt;&gt;Y826,(IF(N826=0,G826*(INFORMAÇÕES!$Q$69/INFORMAÇÕES!$Q$72),IF(N826="R",G826,0))),0)</f>
        <v>0</v>
      </c>
      <c r="AB826" s="75" t="n">
        <f aca="false">IF(W826&lt;&gt;Y826,(IF(N826=0,G826*(INFORMAÇÕES!$Q$70/INFORMAÇÕES!$Q$72),IF(N826="C",G826,0))),0)</f>
        <v>0</v>
      </c>
      <c r="AC826" s="75" t="n">
        <f aca="false">IF(W826&lt;&gt;Y826,(IF(N826=0,G826*INFORMAÇÕES!$U$115,IF(N826="CF",G826,0))),0)</f>
        <v>0</v>
      </c>
      <c r="AD826" s="75" t="n">
        <f aca="false">IF(W826&lt;&gt;Y826,(IF(N826=0,G826*INFORMAÇÕES!$U$116,IF(N826="O",G826,0))),0)</f>
        <v>0</v>
      </c>
      <c r="AE826" s="75" t="n">
        <f aca="false">IF(E826&lt;&gt;0,G826,0)</f>
        <v>0</v>
      </c>
      <c r="AF826" s="75" t="n">
        <f aca="false">IF(W826&lt;&gt;Y826,(IF(N826=0,J826*(INFORMAÇÕES!$Q$89/INFORMAÇÕES!$Q$92),IF(N826="R",J826,0))),0)</f>
        <v>0</v>
      </c>
      <c r="AG826" s="75" t="n">
        <f aca="false">IF(W826&lt;&gt;Y826,(IF(N826=0,J826*(INFORMAÇÕES!$Q$90/INFORMAÇÕES!$Q$92),IF(N826="C",J826,0))),0)</f>
        <v>0</v>
      </c>
      <c r="AH826" s="75" t="n">
        <f aca="false">IF(W826&lt;&gt;Y826,(IF(N826="",J826*INFORMAÇÕES!$U$115,IF(N826="CF",J826,0))),0)</f>
        <v>0</v>
      </c>
      <c r="AI826" s="75" t="n">
        <f aca="false">IF(W826&lt;&gt;Y826,(IF(N826="",J826*INFORMAÇÕES!$U$116,IF(N826="O",J826,0))),0)</f>
        <v>0</v>
      </c>
      <c r="AJ826" s="75" t="n">
        <f aca="false">IF(H826&lt;&gt;0,J826,0)</f>
        <v>0</v>
      </c>
      <c r="AK826" s="75" t="n">
        <f aca="false">IF(K826&lt;&gt;0,L826,0)</f>
        <v>0</v>
      </c>
    </row>
    <row r="827" s="174" customFormat="true" ht="14.25" hidden="false" customHeight="false" outlineLevel="0" collapsed="false">
      <c r="A827" s="159" t="n">
        <v>815</v>
      </c>
      <c r="B827" s="160" t="n">
        <f aca="false">IF('ORÇ.GLOBAL P CAIXA'!$K826="EXEC.",0,'ORÇ.REPROG. P CAIXA'!B827)</f>
        <v>0</v>
      </c>
      <c r="C827" s="161" t="n">
        <f aca="false">IF('ORÇ.GLOBAL P CAIXA'!$K826="EXEC.",0,'ORÇ.REPROG. P CAIXA'!C827)</f>
        <v>0</v>
      </c>
      <c r="D827" s="162" t="n">
        <f aca="false">IF('ORÇ.GLOBAL P CAIXA'!$K826="EXEC.",0,'ORÇ.REPROG. P CAIXA'!D827)</f>
        <v>0</v>
      </c>
      <c r="E827" s="163" t="n">
        <f aca="false">IF('ORÇ.GLOBAL P CAIXA'!$K826="EXEC.",0,'ORÇ.REPROG. P CAIXA'!E827)</f>
        <v>0</v>
      </c>
      <c r="F827" s="163" t="n">
        <f aca="false">IF('ORÇ.GLOBAL P CAIXA'!K826="EXEC.",0,IF('ORÇ.GLOBAL EMPRESA'!G826&gt;0,'ORÇ.GLOBAL EMPRESA'!G826,'ORÇ.GLOBAL P CAIXA'!F826))</f>
        <v>0</v>
      </c>
      <c r="G827" s="163" t="n">
        <f aca="false">IF(E827&lt;&gt;0,ROUND(E827*F827,2),IF(AE827=0,(SUMIF($W$13:$W$1012,B827,$AE$13:$AE$1012)),AE827))</f>
        <v>0</v>
      </c>
      <c r="H827" s="661" t="n">
        <f aca="false">IF('ORÇ.GLOBAL P CAIXA'!K826="EXEC.",0,'ORÇ.REPROG. P CAIXA'!H827)</f>
        <v>0</v>
      </c>
      <c r="I827" s="661" t="n">
        <f aca="false">IF('ORÇ.GLOBAL P CAIXA'!K826="EXEC.",0,'ORÇ.REPROG. P CAIXA'!I827)</f>
        <v>0</v>
      </c>
      <c r="J827" s="163" t="n">
        <f aca="false">IF(H827&lt;&gt;0,ROUND(H827*I827,2),IF(AJ827=0,(SUMIF($W$13:$W$1012,B827,$AJ$13:$AJ$1012)),AJ827))</f>
        <v>0</v>
      </c>
      <c r="K827" s="163" t="n">
        <f aca="false">H827-E827</f>
        <v>0</v>
      </c>
      <c r="L827" s="163" t="n">
        <f aca="false">J827-G827</f>
        <v>0</v>
      </c>
      <c r="M827" s="662" t="str">
        <f aca="false">IF('ORÇ.GLOBAL P CAIXA'!K826="EXEC.","",IF('ORÇ.REPROG. P CAIXA'!M827&gt;0,'ORÇ.REPROG. P CAIXA'!M827,""))</f>
        <v/>
      </c>
      <c r="N827" s="663" t="str">
        <f aca="false">IF('ORÇ.GLOBAL P CAIXA'!K826="EXEC.","",IF('ORÇ.REPROG. P CAIXA'!N827&gt;0,'ORÇ.REPROG. P CAIXA'!N827,""))</f>
        <v/>
      </c>
      <c r="O827" s="166" t="str">
        <f aca="false">IF('ORÇ.GLOBAL P CAIXA'!$K826="EXEC.","",'ORÇ.REPROG. P CAIXA'!O827)</f>
        <v/>
      </c>
      <c r="P827" s="167"/>
      <c r="Q827" s="168" t="str">
        <f aca="false">IF(B827&gt;0,"ok","ocultar")</f>
        <v>ocultar</v>
      </c>
      <c r="R827" s="649"/>
      <c r="S827" s="649"/>
      <c r="T827" s="650"/>
      <c r="V827" s="88"/>
      <c r="W827" s="157" t="n">
        <f aca="false">IF(B827=0,W826,IF(ISNONTEXT(B827)=TRUE(),INT(B827),INT(LEFT(B827,FIND(".",B827)-1))))</f>
        <v>3</v>
      </c>
      <c r="X827" s="157" t="str">
        <f aca="false">IF(X828=1,1,IF(B827&lt;&gt;0,1,IF(C827&lt;&gt;0,1,IF(D827&lt;&gt;0,1,IF(E827&lt;&gt;0,1,"")))))</f>
        <v/>
      </c>
      <c r="Y827" s="157" t="str">
        <f aca="false">IF(W827=0," ",IF(W827&lt;&gt;W826,W827," "))</f>
        <v> </v>
      </c>
      <c r="Z827" s="88"/>
      <c r="AA827" s="75" t="n">
        <f aca="false">IF(W827&lt;&gt;Y827,(IF(N827=0,G827*(INFORMAÇÕES!$Q$69/INFORMAÇÕES!$Q$72),IF(N827="R",G827,0))),0)</f>
        <v>0</v>
      </c>
      <c r="AB827" s="75" t="n">
        <f aca="false">IF(W827&lt;&gt;Y827,(IF(N827=0,G827*(INFORMAÇÕES!$Q$70/INFORMAÇÕES!$Q$72),IF(N827="C",G827,0))),0)</f>
        <v>0</v>
      </c>
      <c r="AC827" s="75" t="n">
        <f aca="false">IF(W827&lt;&gt;Y827,(IF(N827=0,G827*INFORMAÇÕES!$U$115,IF(N827="CF",G827,0))),0)</f>
        <v>0</v>
      </c>
      <c r="AD827" s="75" t="n">
        <f aca="false">IF(W827&lt;&gt;Y827,(IF(N827=0,G827*INFORMAÇÕES!$U$116,IF(N827="O",G827,0))),0)</f>
        <v>0</v>
      </c>
      <c r="AE827" s="75" t="n">
        <f aca="false">IF(E827&lt;&gt;0,G827,0)</f>
        <v>0</v>
      </c>
      <c r="AF827" s="75" t="n">
        <f aca="false">IF(W827&lt;&gt;Y827,(IF(N827=0,J827*(INFORMAÇÕES!$Q$89/INFORMAÇÕES!$Q$92),IF(N827="R",J827,0))),0)</f>
        <v>0</v>
      </c>
      <c r="AG827" s="75" t="n">
        <f aca="false">IF(W827&lt;&gt;Y827,(IF(N827=0,J827*(INFORMAÇÕES!$Q$90/INFORMAÇÕES!$Q$92),IF(N827="C",J827,0))),0)</f>
        <v>0</v>
      </c>
      <c r="AH827" s="75" t="n">
        <f aca="false">IF(W827&lt;&gt;Y827,(IF(N827="",J827*INFORMAÇÕES!$U$115,IF(N827="CF",J827,0))),0)</f>
        <v>0</v>
      </c>
      <c r="AI827" s="75" t="n">
        <f aca="false">IF(W827&lt;&gt;Y827,(IF(N827="",J827*INFORMAÇÕES!$U$116,IF(N827="O",J827,0))),0)</f>
        <v>0</v>
      </c>
      <c r="AJ827" s="75" t="n">
        <f aca="false">IF(H827&lt;&gt;0,J827,0)</f>
        <v>0</v>
      </c>
      <c r="AK827" s="75" t="n">
        <f aca="false">IF(K827&lt;&gt;0,L827,0)</f>
        <v>0</v>
      </c>
    </row>
    <row r="828" s="174" customFormat="true" ht="14.25" hidden="false" customHeight="false" outlineLevel="0" collapsed="false">
      <c r="A828" s="159" t="n">
        <v>816</v>
      </c>
      <c r="B828" s="160" t="n">
        <f aca="false">IF('ORÇ.GLOBAL P CAIXA'!$K827="EXEC.",0,'ORÇ.REPROG. P CAIXA'!B828)</f>
        <v>0</v>
      </c>
      <c r="C828" s="161" t="n">
        <f aca="false">IF('ORÇ.GLOBAL P CAIXA'!$K827="EXEC.",0,'ORÇ.REPROG. P CAIXA'!C828)</f>
        <v>0</v>
      </c>
      <c r="D828" s="162" t="n">
        <f aca="false">IF('ORÇ.GLOBAL P CAIXA'!$K827="EXEC.",0,'ORÇ.REPROG. P CAIXA'!D828)</f>
        <v>0</v>
      </c>
      <c r="E828" s="163" t="n">
        <f aca="false">IF('ORÇ.GLOBAL P CAIXA'!$K827="EXEC.",0,'ORÇ.REPROG. P CAIXA'!E828)</f>
        <v>0</v>
      </c>
      <c r="F828" s="163" t="n">
        <f aca="false">IF('ORÇ.GLOBAL P CAIXA'!K827="EXEC.",0,IF('ORÇ.GLOBAL EMPRESA'!G827&gt;0,'ORÇ.GLOBAL EMPRESA'!G827,'ORÇ.GLOBAL P CAIXA'!F827))</f>
        <v>0</v>
      </c>
      <c r="G828" s="163" t="n">
        <f aca="false">IF(E828&lt;&gt;0,ROUND(E828*F828,2),IF(AE828=0,(SUMIF($W$13:$W$1012,B828,$AE$13:$AE$1012)),AE828))</f>
        <v>0</v>
      </c>
      <c r="H828" s="661" t="n">
        <f aca="false">IF('ORÇ.GLOBAL P CAIXA'!K827="EXEC.",0,'ORÇ.REPROG. P CAIXA'!H828)</f>
        <v>0</v>
      </c>
      <c r="I828" s="661" t="n">
        <f aca="false">IF('ORÇ.GLOBAL P CAIXA'!K827="EXEC.",0,'ORÇ.REPROG. P CAIXA'!I828)</f>
        <v>0</v>
      </c>
      <c r="J828" s="163" t="n">
        <f aca="false">IF(H828&lt;&gt;0,ROUND(H828*I828,2),IF(AJ828=0,(SUMIF($W$13:$W$1012,B828,$AJ$13:$AJ$1012)),AJ828))</f>
        <v>0</v>
      </c>
      <c r="K828" s="163" t="n">
        <f aca="false">H828-E828</f>
        <v>0</v>
      </c>
      <c r="L828" s="163" t="n">
        <f aca="false">J828-G828</f>
        <v>0</v>
      </c>
      <c r="M828" s="662" t="str">
        <f aca="false">IF('ORÇ.GLOBAL P CAIXA'!K827="EXEC.","",IF('ORÇ.REPROG. P CAIXA'!M828&gt;0,'ORÇ.REPROG. P CAIXA'!M828,""))</f>
        <v/>
      </c>
      <c r="N828" s="663" t="str">
        <f aca="false">IF('ORÇ.GLOBAL P CAIXA'!K827="EXEC.","",IF('ORÇ.REPROG. P CAIXA'!N828&gt;0,'ORÇ.REPROG. P CAIXA'!N828,""))</f>
        <v/>
      </c>
      <c r="O828" s="166" t="str">
        <f aca="false">IF('ORÇ.GLOBAL P CAIXA'!$K827="EXEC.","",'ORÇ.REPROG. P CAIXA'!O828)</f>
        <v/>
      </c>
      <c r="P828" s="167"/>
      <c r="Q828" s="168" t="str">
        <f aca="false">IF(B828&gt;0,"ok","ocultar")</f>
        <v>ocultar</v>
      </c>
      <c r="R828" s="649"/>
      <c r="S828" s="649"/>
      <c r="T828" s="650"/>
      <c r="V828" s="88"/>
      <c r="W828" s="157" t="n">
        <f aca="false">IF(B828=0,W827,IF(ISNONTEXT(B828)=TRUE(),INT(B828),INT(LEFT(B828,FIND(".",B828)-1))))</f>
        <v>3</v>
      </c>
      <c r="X828" s="157" t="str">
        <f aca="false">IF(X829=1,1,IF(B828&lt;&gt;0,1,IF(C828&lt;&gt;0,1,IF(D828&lt;&gt;0,1,IF(E828&lt;&gt;0,1,"")))))</f>
        <v/>
      </c>
      <c r="Y828" s="157" t="str">
        <f aca="false">IF(W828=0," ",IF(W828&lt;&gt;W827,W828," "))</f>
        <v> </v>
      </c>
      <c r="Z828" s="88"/>
      <c r="AA828" s="75" t="n">
        <f aca="false">IF(W828&lt;&gt;Y828,(IF(N828=0,G828*(INFORMAÇÕES!$Q$69/INFORMAÇÕES!$Q$72),IF(N828="R",G828,0))),0)</f>
        <v>0</v>
      </c>
      <c r="AB828" s="75" t="n">
        <f aca="false">IF(W828&lt;&gt;Y828,(IF(N828=0,G828*(INFORMAÇÕES!$Q$70/INFORMAÇÕES!$Q$72),IF(N828="C",G828,0))),0)</f>
        <v>0</v>
      </c>
      <c r="AC828" s="75" t="n">
        <f aca="false">IF(W828&lt;&gt;Y828,(IF(N828=0,G828*INFORMAÇÕES!$U$115,IF(N828="CF",G828,0))),0)</f>
        <v>0</v>
      </c>
      <c r="AD828" s="75" t="n">
        <f aca="false">IF(W828&lt;&gt;Y828,(IF(N828=0,G828*INFORMAÇÕES!$U$116,IF(N828="O",G828,0))),0)</f>
        <v>0</v>
      </c>
      <c r="AE828" s="75" t="n">
        <f aca="false">IF(E828&lt;&gt;0,G828,0)</f>
        <v>0</v>
      </c>
      <c r="AF828" s="75" t="n">
        <f aca="false">IF(W828&lt;&gt;Y828,(IF(N828=0,J828*(INFORMAÇÕES!$Q$89/INFORMAÇÕES!$Q$92),IF(N828="R",J828,0))),0)</f>
        <v>0</v>
      </c>
      <c r="AG828" s="75" t="n">
        <f aca="false">IF(W828&lt;&gt;Y828,(IF(N828=0,J828*(INFORMAÇÕES!$Q$90/INFORMAÇÕES!$Q$92),IF(N828="C",J828,0))),0)</f>
        <v>0</v>
      </c>
      <c r="AH828" s="75" t="n">
        <f aca="false">IF(W828&lt;&gt;Y828,(IF(N828="",J828*INFORMAÇÕES!$U$115,IF(N828="CF",J828,0))),0)</f>
        <v>0</v>
      </c>
      <c r="AI828" s="75" t="n">
        <f aca="false">IF(W828&lt;&gt;Y828,(IF(N828="",J828*INFORMAÇÕES!$U$116,IF(N828="O",J828,0))),0)</f>
        <v>0</v>
      </c>
      <c r="AJ828" s="75" t="n">
        <f aca="false">IF(H828&lt;&gt;0,J828,0)</f>
        <v>0</v>
      </c>
      <c r="AK828" s="75" t="n">
        <f aca="false">IF(K828&lt;&gt;0,L828,0)</f>
        <v>0</v>
      </c>
    </row>
    <row r="829" s="174" customFormat="true" ht="14.25" hidden="false" customHeight="false" outlineLevel="0" collapsed="false">
      <c r="A829" s="159" t="n">
        <v>817</v>
      </c>
      <c r="B829" s="160" t="n">
        <f aca="false">IF('ORÇ.GLOBAL P CAIXA'!$K828="EXEC.",0,'ORÇ.REPROG. P CAIXA'!B829)</f>
        <v>0</v>
      </c>
      <c r="C829" s="161" t="n">
        <f aca="false">IF('ORÇ.GLOBAL P CAIXA'!$K828="EXEC.",0,'ORÇ.REPROG. P CAIXA'!C829)</f>
        <v>0</v>
      </c>
      <c r="D829" s="162" t="n">
        <f aca="false">IF('ORÇ.GLOBAL P CAIXA'!$K828="EXEC.",0,'ORÇ.REPROG. P CAIXA'!D829)</f>
        <v>0</v>
      </c>
      <c r="E829" s="163" t="n">
        <f aca="false">IF('ORÇ.GLOBAL P CAIXA'!$K828="EXEC.",0,'ORÇ.REPROG. P CAIXA'!E829)</f>
        <v>0</v>
      </c>
      <c r="F829" s="163" t="n">
        <f aca="false">IF('ORÇ.GLOBAL P CAIXA'!K828="EXEC.",0,IF('ORÇ.GLOBAL EMPRESA'!G828&gt;0,'ORÇ.GLOBAL EMPRESA'!G828,'ORÇ.GLOBAL P CAIXA'!F828))</f>
        <v>0</v>
      </c>
      <c r="G829" s="163" t="n">
        <f aca="false">IF(E829&lt;&gt;0,ROUND(E829*F829,2),IF(AE829=0,(SUMIF($W$13:$W$1012,B829,$AE$13:$AE$1012)),AE829))</f>
        <v>0</v>
      </c>
      <c r="H829" s="661" t="n">
        <f aca="false">IF('ORÇ.GLOBAL P CAIXA'!K828="EXEC.",0,'ORÇ.REPROG. P CAIXA'!H829)</f>
        <v>0</v>
      </c>
      <c r="I829" s="661" t="n">
        <f aca="false">IF('ORÇ.GLOBAL P CAIXA'!K828="EXEC.",0,'ORÇ.REPROG. P CAIXA'!I829)</f>
        <v>0</v>
      </c>
      <c r="J829" s="163" t="n">
        <f aca="false">IF(H829&lt;&gt;0,ROUND(H829*I829,2),IF(AJ829=0,(SUMIF($W$13:$W$1012,B829,$AJ$13:$AJ$1012)),AJ829))</f>
        <v>0</v>
      </c>
      <c r="K829" s="163" t="n">
        <f aca="false">H829-E829</f>
        <v>0</v>
      </c>
      <c r="L829" s="163" t="n">
        <f aca="false">J829-G829</f>
        <v>0</v>
      </c>
      <c r="M829" s="662" t="str">
        <f aca="false">IF('ORÇ.GLOBAL P CAIXA'!K828="EXEC.","",IF('ORÇ.REPROG. P CAIXA'!M829&gt;0,'ORÇ.REPROG. P CAIXA'!M829,""))</f>
        <v/>
      </c>
      <c r="N829" s="663" t="str">
        <f aca="false">IF('ORÇ.GLOBAL P CAIXA'!K828="EXEC.","",IF('ORÇ.REPROG. P CAIXA'!N829&gt;0,'ORÇ.REPROG. P CAIXA'!N829,""))</f>
        <v/>
      </c>
      <c r="O829" s="166" t="str">
        <f aca="false">IF('ORÇ.GLOBAL P CAIXA'!$K828="EXEC.","",'ORÇ.REPROG. P CAIXA'!O829)</f>
        <v/>
      </c>
      <c r="P829" s="167"/>
      <c r="Q829" s="168" t="str">
        <f aca="false">IF(B829&gt;0,"ok","ocultar")</f>
        <v>ocultar</v>
      </c>
      <c r="R829" s="649"/>
      <c r="S829" s="649"/>
      <c r="T829" s="650"/>
      <c r="V829" s="88"/>
      <c r="W829" s="157" t="n">
        <f aca="false">IF(B829=0,W828,IF(ISNONTEXT(B829)=TRUE(),INT(B829),INT(LEFT(B829,FIND(".",B829)-1))))</f>
        <v>3</v>
      </c>
      <c r="X829" s="157" t="str">
        <f aca="false">IF(X830=1,1,IF(B829&lt;&gt;0,1,IF(C829&lt;&gt;0,1,IF(D829&lt;&gt;0,1,IF(E829&lt;&gt;0,1,"")))))</f>
        <v/>
      </c>
      <c r="Y829" s="157" t="str">
        <f aca="false">IF(W829=0," ",IF(W829&lt;&gt;W828,W829," "))</f>
        <v> </v>
      </c>
      <c r="Z829" s="88"/>
      <c r="AA829" s="75" t="n">
        <f aca="false">IF(W829&lt;&gt;Y829,(IF(N829=0,G829*(INFORMAÇÕES!$Q$69/INFORMAÇÕES!$Q$72),IF(N829="R",G829,0))),0)</f>
        <v>0</v>
      </c>
      <c r="AB829" s="75" t="n">
        <f aca="false">IF(W829&lt;&gt;Y829,(IF(N829=0,G829*(INFORMAÇÕES!$Q$70/INFORMAÇÕES!$Q$72),IF(N829="C",G829,0))),0)</f>
        <v>0</v>
      </c>
      <c r="AC829" s="75" t="n">
        <f aca="false">IF(W829&lt;&gt;Y829,(IF(N829=0,G829*INFORMAÇÕES!$U$115,IF(N829="CF",G829,0))),0)</f>
        <v>0</v>
      </c>
      <c r="AD829" s="75" t="n">
        <f aca="false">IF(W829&lt;&gt;Y829,(IF(N829=0,G829*INFORMAÇÕES!$U$116,IF(N829="O",G829,0))),0)</f>
        <v>0</v>
      </c>
      <c r="AE829" s="75" t="n">
        <f aca="false">IF(E829&lt;&gt;0,G829,0)</f>
        <v>0</v>
      </c>
      <c r="AF829" s="75" t="n">
        <f aca="false">IF(W829&lt;&gt;Y829,(IF(N829=0,J829*(INFORMAÇÕES!$Q$89/INFORMAÇÕES!$Q$92),IF(N829="R",J829,0))),0)</f>
        <v>0</v>
      </c>
      <c r="AG829" s="75" t="n">
        <f aca="false">IF(W829&lt;&gt;Y829,(IF(N829=0,J829*(INFORMAÇÕES!$Q$90/INFORMAÇÕES!$Q$92),IF(N829="C",J829,0))),0)</f>
        <v>0</v>
      </c>
      <c r="AH829" s="75" t="n">
        <f aca="false">IF(W829&lt;&gt;Y829,(IF(N829="",J829*INFORMAÇÕES!$U$115,IF(N829="CF",J829,0))),0)</f>
        <v>0</v>
      </c>
      <c r="AI829" s="75" t="n">
        <f aca="false">IF(W829&lt;&gt;Y829,(IF(N829="",J829*INFORMAÇÕES!$U$116,IF(N829="O",J829,0))),0)</f>
        <v>0</v>
      </c>
      <c r="AJ829" s="75" t="n">
        <f aca="false">IF(H829&lt;&gt;0,J829,0)</f>
        <v>0</v>
      </c>
      <c r="AK829" s="75" t="n">
        <f aca="false">IF(K829&lt;&gt;0,L829,0)</f>
        <v>0</v>
      </c>
    </row>
    <row r="830" s="174" customFormat="true" ht="14.25" hidden="false" customHeight="false" outlineLevel="0" collapsed="false">
      <c r="A830" s="159" t="n">
        <v>818</v>
      </c>
      <c r="B830" s="160" t="n">
        <f aca="false">IF('ORÇ.GLOBAL P CAIXA'!$K829="EXEC.",0,'ORÇ.REPROG. P CAIXA'!B830)</f>
        <v>0</v>
      </c>
      <c r="C830" s="161" t="n">
        <f aca="false">IF('ORÇ.GLOBAL P CAIXA'!$K829="EXEC.",0,'ORÇ.REPROG. P CAIXA'!C830)</f>
        <v>0</v>
      </c>
      <c r="D830" s="162" t="n">
        <f aca="false">IF('ORÇ.GLOBAL P CAIXA'!$K829="EXEC.",0,'ORÇ.REPROG. P CAIXA'!D830)</f>
        <v>0</v>
      </c>
      <c r="E830" s="163" t="n">
        <f aca="false">IF('ORÇ.GLOBAL P CAIXA'!$K829="EXEC.",0,'ORÇ.REPROG. P CAIXA'!E830)</f>
        <v>0</v>
      </c>
      <c r="F830" s="163" t="n">
        <f aca="false">IF('ORÇ.GLOBAL P CAIXA'!K829="EXEC.",0,IF('ORÇ.GLOBAL EMPRESA'!G829&gt;0,'ORÇ.GLOBAL EMPRESA'!G829,'ORÇ.GLOBAL P CAIXA'!F829))</f>
        <v>0</v>
      </c>
      <c r="G830" s="163" t="n">
        <f aca="false">IF(E830&lt;&gt;0,ROUND(E830*F830,2),IF(AE830=0,(SUMIF($W$13:$W$1012,B830,$AE$13:$AE$1012)),AE830))</f>
        <v>0</v>
      </c>
      <c r="H830" s="661" t="n">
        <f aca="false">IF('ORÇ.GLOBAL P CAIXA'!K829="EXEC.",0,'ORÇ.REPROG. P CAIXA'!H830)</f>
        <v>0</v>
      </c>
      <c r="I830" s="661" t="n">
        <f aca="false">IF('ORÇ.GLOBAL P CAIXA'!K829="EXEC.",0,'ORÇ.REPROG. P CAIXA'!I830)</f>
        <v>0</v>
      </c>
      <c r="J830" s="163" t="n">
        <f aca="false">IF(H830&lt;&gt;0,ROUND(H830*I830,2),IF(AJ830=0,(SUMIF($W$13:$W$1012,B830,$AJ$13:$AJ$1012)),AJ830))</f>
        <v>0</v>
      </c>
      <c r="K830" s="163" t="n">
        <f aca="false">H830-E830</f>
        <v>0</v>
      </c>
      <c r="L830" s="163" t="n">
        <f aca="false">J830-G830</f>
        <v>0</v>
      </c>
      <c r="M830" s="662" t="str">
        <f aca="false">IF('ORÇ.GLOBAL P CAIXA'!K829="EXEC.","",IF('ORÇ.REPROG. P CAIXA'!M830&gt;0,'ORÇ.REPROG. P CAIXA'!M830,""))</f>
        <v/>
      </c>
      <c r="N830" s="663" t="str">
        <f aca="false">IF('ORÇ.GLOBAL P CAIXA'!K829="EXEC.","",IF('ORÇ.REPROG. P CAIXA'!N830&gt;0,'ORÇ.REPROG. P CAIXA'!N830,""))</f>
        <v/>
      </c>
      <c r="O830" s="166" t="str">
        <f aca="false">IF('ORÇ.GLOBAL P CAIXA'!$K829="EXEC.","",'ORÇ.REPROG. P CAIXA'!O830)</f>
        <v/>
      </c>
      <c r="P830" s="167"/>
      <c r="Q830" s="168" t="str">
        <f aca="false">IF(B830&gt;0,"ok","ocultar")</f>
        <v>ocultar</v>
      </c>
      <c r="R830" s="649"/>
      <c r="S830" s="649"/>
      <c r="T830" s="650"/>
      <c r="V830" s="88"/>
      <c r="W830" s="157" t="n">
        <f aca="false">IF(B830=0,W829,IF(ISNONTEXT(B830)=TRUE(),INT(B830),INT(LEFT(B830,FIND(".",B830)-1))))</f>
        <v>3</v>
      </c>
      <c r="X830" s="157" t="str">
        <f aca="false">IF(X831=1,1,IF(B830&lt;&gt;0,1,IF(C830&lt;&gt;0,1,IF(D830&lt;&gt;0,1,IF(E830&lt;&gt;0,1,"")))))</f>
        <v/>
      </c>
      <c r="Y830" s="157" t="str">
        <f aca="false">IF(W830=0," ",IF(W830&lt;&gt;W829,W830," "))</f>
        <v> </v>
      </c>
      <c r="Z830" s="88"/>
      <c r="AA830" s="75" t="n">
        <f aca="false">IF(W830&lt;&gt;Y830,(IF(N830=0,G830*(INFORMAÇÕES!$Q$69/INFORMAÇÕES!$Q$72),IF(N830="R",G830,0))),0)</f>
        <v>0</v>
      </c>
      <c r="AB830" s="75" t="n">
        <f aca="false">IF(W830&lt;&gt;Y830,(IF(N830=0,G830*(INFORMAÇÕES!$Q$70/INFORMAÇÕES!$Q$72),IF(N830="C",G830,0))),0)</f>
        <v>0</v>
      </c>
      <c r="AC830" s="75" t="n">
        <f aca="false">IF(W830&lt;&gt;Y830,(IF(N830=0,G830*INFORMAÇÕES!$U$115,IF(N830="CF",G830,0))),0)</f>
        <v>0</v>
      </c>
      <c r="AD830" s="75" t="n">
        <f aca="false">IF(W830&lt;&gt;Y830,(IF(N830=0,G830*INFORMAÇÕES!$U$116,IF(N830="O",G830,0))),0)</f>
        <v>0</v>
      </c>
      <c r="AE830" s="75" t="n">
        <f aca="false">IF(E830&lt;&gt;0,G830,0)</f>
        <v>0</v>
      </c>
      <c r="AF830" s="75" t="n">
        <f aca="false">IF(W830&lt;&gt;Y830,(IF(N830=0,J830*(INFORMAÇÕES!$Q$89/INFORMAÇÕES!$Q$92),IF(N830="R",J830,0))),0)</f>
        <v>0</v>
      </c>
      <c r="AG830" s="75" t="n">
        <f aca="false">IF(W830&lt;&gt;Y830,(IF(N830=0,J830*(INFORMAÇÕES!$Q$90/INFORMAÇÕES!$Q$92),IF(N830="C",J830,0))),0)</f>
        <v>0</v>
      </c>
      <c r="AH830" s="75" t="n">
        <f aca="false">IF(W830&lt;&gt;Y830,(IF(N830="",J830*INFORMAÇÕES!$U$115,IF(N830="CF",J830,0))),0)</f>
        <v>0</v>
      </c>
      <c r="AI830" s="75" t="n">
        <f aca="false">IF(W830&lt;&gt;Y830,(IF(N830="",J830*INFORMAÇÕES!$U$116,IF(N830="O",J830,0))),0)</f>
        <v>0</v>
      </c>
      <c r="AJ830" s="75" t="n">
        <f aca="false">IF(H830&lt;&gt;0,J830,0)</f>
        <v>0</v>
      </c>
      <c r="AK830" s="75" t="n">
        <f aca="false">IF(K830&lt;&gt;0,L830,0)</f>
        <v>0</v>
      </c>
    </row>
    <row r="831" s="174" customFormat="true" ht="14.25" hidden="false" customHeight="false" outlineLevel="0" collapsed="false">
      <c r="A831" s="159" t="n">
        <v>819</v>
      </c>
      <c r="B831" s="160" t="n">
        <f aca="false">IF('ORÇ.GLOBAL P CAIXA'!$K830="EXEC.",0,'ORÇ.REPROG. P CAIXA'!B831)</f>
        <v>0</v>
      </c>
      <c r="C831" s="161" t="n">
        <f aca="false">IF('ORÇ.GLOBAL P CAIXA'!$K830="EXEC.",0,'ORÇ.REPROG. P CAIXA'!C831)</f>
        <v>0</v>
      </c>
      <c r="D831" s="162" t="n">
        <f aca="false">IF('ORÇ.GLOBAL P CAIXA'!$K830="EXEC.",0,'ORÇ.REPROG. P CAIXA'!D831)</f>
        <v>0</v>
      </c>
      <c r="E831" s="163" t="n">
        <f aca="false">IF('ORÇ.GLOBAL P CAIXA'!$K830="EXEC.",0,'ORÇ.REPROG. P CAIXA'!E831)</f>
        <v>0</v>
      </c>
      <c r="F831" s="163" t="n">
        <f aca="false">IF('ORÇ.GLOBAL P CAIXA'!K830="EXEC.",0,IF('ORÇ.GLOBAL EMPRESA'!G830&gt;0,'ORÇ.GLOBAL EMPRESA'!G830,'ORÇ.GLOBAL P CAIXA'!F830))</f>
        <v>0</v>
      </c>
      <c r="G831" s="163" t="n">
        <f aca="false">IF(E831&lt;&gt;0,ROUND(E831*F831,2),IF(AE831=0,(SUMIF($W$13:$W$1012,B831,$AE$13:$AE$1012)),AE831))</f>
        <v>0</v>
      </c>
      <c r="H831" s="661" t="n">
        <f aca="false">IF('ORÇ.GLOBAL P CAIXA'!K830="EXEC.",0,'ORÇ.REPROG. P CAIXA'!H831)</f>
        <v>0</v>
      </c>
      <c r="I831" s="661" t="n">
        <f aca="false">IF('ORÇ.GLOBAL P CAIXA'!K830="EXEC.",0,'ORÇ.REPROG. P CAIXA'!I831)</f>
        <v>0</v>
      </c>
      <c r="J831" s="163" t="n">
        <f aca="false">IF(H831&lt;&gt;0,ROUND(H831*I831,2),IF(AJ831=0,(SUMIF($W$13:$W$1012,B831,$AJ$13:$AJ$1012)),AJ831))</f>
        <v>0</v>
      </c>
      <c r="K831" s="163" t="n">
        <f aca="false">H831-E831</f>
        <v>0</v>
      </c>
      <c r="L831" s="163" t="n">
        <f aca="false">J831-G831</f>
        <v>0</v>
      </c>
      <c r="M831" s="662" t="str">
        <f aca="false">IF('ORÇ.GLOBAL P CAIXA'!K830="EXEC.","",IF('ORÇ.REPROG. P CAIXA'!M831&gt;0,'ORÇ.REPROG. P CAIXA'!M831,""))</f>
        <v/>
      </c>
      <c r="N831" s="663" t="str">
        <f aca="false">IF('ORÇ.GLOBAL P CAIXA'!K830="EXEC.","",IF('ORÇ.REPROG. P CAIXA'!N831&gt;0,'ORÇ.REPROG. P CAIXA'!N831,""))</f>
        <v/>
      </c>
      <c r="O831" s="166" t="str">
        <f aca="false">IF('ORÇ.GLOBAL P CAIXA'!$K830="EXEC.","",'ORÇ.REPROG. P CAIXA'!O831)</f>
        <v/>
      </c>
      <c r="P831" s="167"/>
      <c r="Q831" s="168" t="str">
        <f aca="false">IF(B831&gt;0,"ok","ocultar")</f>
        <v>ocultar</v>
      </c>
      <c r="R831" s="649"/>
      <c r="S831" s="649"/>
      <c r="T831" s="650"/>
      <c r="V831" s="88"/>
      <c r="W831" s="157" t="n">
        <f aca="false">IF(B831=0,W830,IF(ISNONTEXT(B831)=TRUE(),INT(B831),INT(LEFT(B831,FIND(".",B831)-1))))</f>
        <v>3</v>
      </c>
      <c r="X831" s="157" t="str">
        <f aca="false">IF(X832=1,1,IF(B831&lt;&gt;0,1,IF(C831&lt;&gt;0,1,IF(D831&lt;&gt;0,1,IF(E831&lt;&gt;0,1,"")))))</f>
        <v/>
      </c>
      <c r="Y831" s="157" t="str">
        <f aca="false">IF(W831=0," ",IF(W831&lt;&gt;W830,W831," "))</f>
        <v> </v>
      </c>
      <c r="Z831" s="88"/>
      <c r="AA831" s="75" t="n">
        <f aca="false">IF(W831&lt;&gt;Y831,(IF(N831=0,G831*(INFORMAÇÕES!$Q$69/INFORMAÇÕES!$Q$72),IF(N831="R",G831,0))),0)</f>
        <v>0</v>
      </c>
      <c r="AB831" s="75" t="n">
        <f aca="false">IF(W831&lt;&gt;Y831,(IF(N831=0,G831*(INFORMAÇÕES!$Q$70/INFORMAÇÕES!$Q$72),IF(N831="C",G831,0))),0)</f>
        <v>0</v>
      </c>
      <c r="AC831" s="75" t="n">
        <f aca="false">IF(W831&lt;&gt;Y831,(IF(N831=0,G831*INFORMAÇÕES!$U$115,IF(N831="CF",G831,0))),0)</f>
        <v>0</v>
      </c>
      <c r="AD831" s="75" t="n">
        <f aca="false">IF(W831&lt;&gt;Y831,(IF(N831=0,G831*INFORMAÇÕES!$U$116,IF(N831="O",G831,0))),0)</f>
        <v>0</v>
      </c>
      <c r="AE831" s="75" t="n">
        <f aca="false">IF(E831&lt;&gt;0,G831,0)</f>
        <v>0</v>
      </c>
      <c r="AF831" s="75" t="n">
        <f aca="false">IF(W831&lt;&gt;Y831,(IF(N831=0,J831*(INFORMAÇÕES!$Q$89/INFORMAÇÕES!$Q$92),IF(N831="R",J831,0))),0)</f>
        <v>0</v>
      </c>
      <c r="AG831" s="75" t="n">
        <f aca="false">IF(W831&lt;&gt;Y831,(IF(N831=0,J831*(INFORMAÇÕES!$Q$90/INFORMAÇÕES!$Q$92),IF(N831="C",J831,0))),0)</f>
        <v>0</v>
      </c>
      <c r="AH831" s="75" t="n">
        <f aca="false">IF(W831&lt;&gt;Y831,(IF(N831="",J831*INFORMAÇÕES!$U$115,IF(N831="CF",J831,0))),0)</f>
        <v>0</v>
      </c>
      <c r="AI831" s="75" t="n">
        <f aca="false">IF(W831&lt;&gt;Y831,(IF(N831="",J831*INFORMAÇÕES!$U$116,IF(N831="O",J831,0))),0)</f>
        <v>0</v>
      </c>
      <c r="AJ831" s="75" t="n">
        <f aca="false">IF(H831&lt;&gt;0,J831,0)</f>
        <v>0</v>
      </c>
      <c r="AK831" s="75" t="n">
        <f aca="false">IF(K831&lt;&gt;0,L831,0)</f>
        <v>0</v>
      </c>
    </row>
    <row r="832" s="174" customFormat="true" ht="14.25" hidden="false" customHeight="false" outlineLevel="0" collapsed="false">
      <c r="A832" s="159" t="n">
        <v>820</v>
      </c>
      <c r="B832" s="160" t="n">
        <f aca="false">IF('ORÇ.GLOBAL P CAIXA'!$K831="EXEC.",0,'ORÇ.REPROG. P CAIXA'!B832)</f>
        <v>0</v>
      </c>
      <c r="C832" s="161" t="n">
        <f aca="false">IF('ORÇ.GLOBAL P CAIXA'!$K831="EXEC.",0,'ORÇ.REPROG. P CAIXA'!C832)</f>
        <v>0</v>
      </c>
      <c r="D832" s="162" t="n">
        <f aca="false">IF('ORÇ.GLOBAL P CAIXA'!$K831="EXEC.",0,'ORÇ.REPROG. P CAIXA'!D832)</f>
        <v>0</v>
      </c>
      <c r="E832" s="163" t="n">
        <f aca="false">IF('ORÇ.GLOBAL P CAIXA'!$K831="EXEC.",0,'ORÇ.REPROG. P CAIXA'!E832)</f>
        <v>0</v>
      </c>
      <c r="F832" s="163" t="n">
        <f aca="false">IF('ORÇ.GLOBAL P CAIXA'!K831="EXEC.",0,IF('ORÇ.GLOBAL EMPRESA'!G831&gt;0,'ORÇ.GLOBAL EMPRESA'!G831,'ORÇ.GLOBAL P CAIXA'!F831))</f>
        <v>0</v>
      </c>
      <c r="G832" s="163" t="n">
        <f aca="false">IF(E832&lt;&gt;0,ROUND(E832*F832,2),IF(AE832=0,(SUMIF($W$13:$W$1012,B832,$AE$13:$AE$1012)),AE832))</f>
        <v>0</v>
      </c>
      <c r="H832" s="661" t="n">
        <f aca="false">IF('ORÇ.GLOBAL P CAIXA'!K831="EXEC.",0,'ORÇ.REPROG. P CAIXA'!H832)</f>
        <v>0</v>
      </c>
      <c r="I832" s="661" t="n">
        <f aca="false">IF('ORÇ.GLOBAL P CAIXA'!K831="EXEC.",0,'ORÇ.REPROG. P CAIXA'!I832)</f>
        <v>0</v>
      </c>
      <c r="J832" s="163" t="n">
        <f aca="false">IF(H832&lt;&gt;0,ROUND(H832*I832,2),IF(AJ832=0,(SUMIF($W$13:$W$1012,B832,$AJ$13:$AJ$1012)),AJ832))</f>
        <v>0</v>
      </c>
      <c r="K832" s="163" t="n">
        <f aca="false">H832-E832</f>
        <v>0</v>
      </c>
      <c r="L832" s="163" t="n">
        <f aca="false">J832-G832</f>
        <v>0</v>
      </c>
      <c r="M832" s="662" t="str">
        <f aca="false">IF('ORÇ.GLOBAL P CAIXA'!K831="EXEC.","",IF('ORÇ.REPROG. P CAIXA'!M832&gt;0,'ORÇ.REPROG. P CAIXA'!M832,""))</f>
        <v/>
      </c>
      <c r="N832" s="663" t="str">
        <f aca="false">IF('ORÇ.GLOBAL P CAIXA'!K831="EXEC.","",IF('ORÇ.REPROG. P CAIXA'!N832&gt;0,'ORÇ.REPROG. P CAIXA'!N832,""))</f>
        <v/>
      </c>
      <c r="O832" s="166" t="str">
        <f aca="false">IF('ORÇ.GLOBAL P CAIXA'!$K831="EXEC.","",'ORÇ.REPROG. P CAIXA'!O832)</f>
        <v/>
      </c>
      <c r="P832" s="167"/>
      <c r="Q832" s="168" t="str">
        <f aca="false">IF(B832&gt;0,"ok","ocultar")</f>
        <v>ocultar</v>
      </c>
      <c r="R832" s="649"/>
      <c r="S832" s="649"/>
      <c r="T832" s="650"/>
      <c r="V832" s="88"/>
      <c r="W832" s="157" t="n">
        <f aca="false">IF(B832=0,W831,IF(ISNONTEXT(B832)=TRUE(),INT(B832),INT(LEFT(B832,FIND(".",B832)-1))))</f>
        <v>3</v>
      </c>
      <c r="X832" s="157" t="str">
        <f aca="false">IF(X833=1,1,IF(B832&lt;&gt;0,1,IF(C832&lt;&gt;0,1,IF(D832&lt;&gt;0,1,IF(E832&lt;&gt;0,1,"")))))</f>
        <v/>
      </c>
      <c r="Y832" s="157" t="str">
        <f aca="false">IF(W832=0," ",IF(W832&lt;&gt;W831,W832," "))</f>
        <v> </v>
      </c>
      <c r="Z832" s="88"/>
      <c r="AA832" s="75" t="n">
        <f aca="false">IF(W832&lt;&gt;Y832,(IF(N832=0,G832*(INFORMAÇÕES!$Q$69/INFORMAÇÕES!$Q$72),IF(N832="R",G832,0))),0)</f>
        <v>0</v>
      </c>
      <c r="AB832" s="75" t="n">
        <f aca="false">IF(W832&lt;&gt;Y832,(IF(N832=0,G832*(INFORMAÇÕES!$Q$70/INFORMAÇÕES!$Q$72),IF(N832="C",G832,0))),0)</f>
        <v>0</v>
      </c>
      <c r="AC832" s="75" t="n">
        <f aca="false">IF(W832&lt;&gt;Y832,(IF(N832=0,G832*INFORMAÇÕES!$U$115,IF(N832="CF",G832,0))),0)</f>
        <v>0</v>
      </c>
      <c r="AD832" s="75" t="n">
        <f aca="false">IF(W832&lt;&gt;Y832,(IF(N832=0,G832*INFORMAÇÕES!$U$116,IF(N832="O",G832,0))),0)</f>
        <v>0</v>
      </c>
      <c r="AE832" s="75" t="n">
        <f aca="false">IF(E832&lt;&gt;0,G832,0)</f>
        <v>0</v>
      </c>
      <c r="AF832" s="75" t="n">
        <f aca="false">IF(W832&lt;&gt;Y832,(IF(N832=0,J832*(INFORMAÇÕES!$Q$89/INFORMAÇÕES!$Q$92),IF(N832="R",J832,0))),0)</f>
        <v>0</v>
      </c>
      <c r="AG832" s="75" t="n">
        <f aca="false">IF(W832&lt;&gt;Y832,(IF(N832=0,J832*(INFORMAÇÕES!$Q$90/INFORMAÇÕES!$Q$92),IF(N832="C",J832,0))),0)</f>
        <v>0</v>
      </c>
      <c r="AH832" s="75" t="n">
        <f aca="false">IF(W832&lt;&gt;Y832,(IF(N832="",J832*INFORMAÇÕES!$U$115,IF(N832="CF",J832,0))),0)</f>
        <v>0</v>
      </c>
      <c r="AI832" s="75" t="n">
        <f aca="false">IF(W832&lt;&gt;Y832,(IF(N832="",J832*INFORMAÇÕES!$U$116,IF(N832="O",J832,0))),0)</f>
        <v>0</v>
      </c>
      <c r="AJ832" s="75" t="n">
        <f aca="false">IF(H832&lt;&gt;0,J832,0)</f>
        <v>0</v>
      </c>
      <c r="AK832" s="75" t="n">
        <f aca="false">IF(K832&lt;&gt;0,L832,0)</f>
        <v>0</v>
      </c>
    </row>
    <row r="833" s="174" customFormat="true" ht="14.25" hidden="false" customHeight="false" outlineLevel="0" collapsed="false">
      <c r="A833" s="159" t="n">
        <v>821</v>
      </c>
      <c r="B833" s="160" t="n">
        <f aca="false">IF('ORÇ.GLOBAL P CAIXA'!$K832="EXEC.",0,'ORÇ.REPROG. P CAIXA'!B833)</f>
        <v>0</v>
      </c>
      <c r="C833" s="161" t="n">
        <f aca="false">IF('ORÇ.GLOBAL P CAIXA'!$K832="EXEC.",0,'ORÇ.REPROG. P CAIXA'!C833)</f>
        <v>0</v>
      </c>
      <c r="D833" s="162" t="n">
        <f aca="false">IF('ORÇ.GLOBAL P CAIXA'!$K832="EXEC.",0,'ORÇ.REPROG. P CAIXA'!D833)</f>
        <v>0</v>
      </c>
      <c r="E833" s="163" t="n">
        <f aca="false">IF('ORÇ.GLOBAL P CAIXA'!$K832="EXEC.",0,'ORÇ.REPROG. P CAIXA'!E833)</f>
        <v>0</v>
      </c>
      <c r="F833" s="163" t="n">
        <f aca="false">IF('ORÇ.GLOBAL P CAIXA'!K832="EXEC.",0,IF('ORÇ.GLOBAL EMPRESA'!G832&gt;0,'ORÇ.GLOBAL EMPRESA'!G832,'ORÇ.GLOBAL P CAIXA'!F832))</f>
        <v>0</v>
      </c>
      <c r="G833" s="163" t="n">
        <f aca="false">IF(E833&lt;&gt;0,ROUND(E833*F833,2),IF(AE833=0,(SUMIF($W$13:$W$1012,B833,$AE$13:$AE$1012)),AE833))</f>
        <v>0</v>
      </c>
      <c r="H833" s="661" t="n">
        <f aca="false">IF('ORÇ.GLOBAL P CAIXA'!K832="EXEC.",0,'ORÇ.REPROG. P CAIXA'!H833)</f>
        <v>0</v>
      </c>
      <c r="I833" s="661" t="n">
        <f aca="false">IF('ORÇ.GLOBAL P CAIXA'!K832="EXEC.",0,'ORÇ.REPROG. P CAIXA'!I833)</f>
        <v>0</v>
      </c>
      <c r="J833" s="163" t="n">
        <f aca="false">IF(H833&lt;&gt;0,ROUND(H833*I833,2),IF(AJ833=0,(SUMIF($W$13:$W$1012,B833,$AJ$13:$AJ$1012)),AJ833))</f>
        <v>0</v>
      </c>
      <c r="K833" s="163" t="n">
        <f aca="false">H833-E833</f>
        <v>0</v>
      </c>
      <c r="L833" s="163" t="n">
        <f aca="false">J833-G833</f>
        <v>0</v>
      </c>
      <c r="M833" s="662" t="str">
        <f aca="false">IF('ORÇ.GLOBAL P CAIXA'!K832="EXEC.","",IF('ORÇ.REPROG. P CAIXA'!M833&gt;0,'ORÇ.REPROG. P CAIXA'!M833,""))</f>
        <v/>
      </c>
      <c r="N833" s="663" t="str">
        <f aca="false">IF('ORÇ.GLOBAL P CAIXA'!K832="EXEC.","",IF('ORÇ.REPROG. P CAIXA'!N833&gt;0,'ORÇ.REPROG. P CAIXA'!N833,""))</f>
        <v/>
      </c>
      <c r="O833" s="166" t="str">
        <f aca="false">IF('ORÇ.GLOBAL P CAIXA'!$K832="EXEC.","",'ORÇ.REPROG. P CAIXA'!O833)</f>
        <v/>
      </c>
      <c r="P833" s="167"/>
      <c r="Q833" s="168" t="str">
        <f aca="false">IF(B833&gt;0,"ok","ocultar")</f>
        <v>ocultar</v>
      </c>
      <c r="R833" s="649"/>
      <c r="S833" s="649"/>
      <c r="T833" s="650"/>
      <c r="V833" s="88"/>
      <c r="W833" s="157" t="n">
        <f aca="false">IF(B833=0,W832,IF(ISNONTEXT(B833)=TRUE(),INT(B833),INT(LEFT(B833,FIND(".",B833)-1))))</f>
        <v>3</v>
      </c>
      <c r="X833" s="157" t="str">
        <f aca="false">IF(X834=1,1,IF(B833&lt;&gt;0,1,IF(C833&lt;&gt;0,1,IF(D833&lt;&gt;0,1,IF(E833&lt;&gt;0,1,"")))))</f>
        <v/>
      </c>
      <c r="Y833" s="157" t="str">
        <f aca="false">IF(W833=0," ",IF(W833&lt;&gt;W832,W833," "))</f>
        <v> </v>
      </c>
      <c r="Z833" s="88"/>
      <c r="AA833" s="75" t="n">
        <f aca="false">IF(W833&lt;&gt;Y833,(IF(N833=0,G833*(INFORMAÇÕES!$Q$69/INFORMAÇÕES!$Q$72),IF(N833="R",G833,0))),0)</f>
        <v>0</v>
      </c>
      <c r="AB833" s="75" t="n">
        <f aca="false">IF(W833&lt;&gt;Y833,(IF(N833=0,G833*(INFORMAÇÕES!$Q$70/INFORMAÇÕES!$Q$72),IF(N833="C",G833,0))),0)</f>
        <v>0</v>
      </c>
      <c r="AC833" s="75" t="n">
        <f aca="false">IF(W833&lt;&gt;Y833,(IF(N833=0,G833*INFORMAÇÕES!$U$115,IF(N833="CF",G833,0))),0)</f>
        <v>0</v>
      </c>
      <c r="AD833" s="75" t="n">
        <f aca="false">IF(W833&lt;&gt;Y833,(IF(N833=0,G833*INFORMAÇÕES!$U$116,IF(N833="O",G833,0))),0)</f>
        <v>0</v>
      </c>
      <c r="AE833" s="75" t="n">
        <f aca="false">IF(E833&lt;&gt;0,G833,0)</f>
        <v>0</v>
      </c>
      <c r="AF833" s="75" t="n">
        <f aca="false">IF(W833&lt;&gt;Y833,(IF(N833=0,J833*(INFORMAÇÕES!$Q$89/INFORMAÇÕES!$Q$92),IF(N833="R",J833,0))),0)</f>
        <v>0</v>
      </c>
      <c r="AG833" s="75" t="n">
        <f aca="false">IF(W833&lt;&gt;Y833,(IF(N833=0,J833*(INFORMAÇÕES!$Q$90/INFORMAÇÕES!$Q$92),IF(N833="C",J833,0))),0)</f>
        <v>0</v>
      </c>
      <c r="AH833" s="75" t="n">
        <f aca="false">IF(W833&lt;&gt;Y833,(IF(N833="",J833*INFORMAÇÕES!$U$115,IF(N833="CF",J833,0))),0)</f>
        <v>0</v>
      </c>
      <c r="AI833" s="75" t="n">
        <f aca="false">IF(W833&lt;&gt;Y833,(IF(N833="",J833*INFORMAÇÕES!$U$116,IF(N833="O",J833,0))),0)</f>
        <v>0</v>
      </c>
      <c r="AJ833" s="75" t="n">
        <f aca="false">IF(H833&lt;&gt;0,J833,0)</f>
        <v>0</v>
      </c>
      <c r="AK833" s="75" t="n">
        <f aca="false">IF(K833&lt;&gt;0,L833,0)</f>
        <v>0</v>
      </c>
    </row>
    <row r="834" s="174" customFormat="true" ht="14.25" hidden="false" customHeight="false" outlineLevel="0" collapsed="false">
      <c r="A834" s="159" t="n">
        <v>822</v>
      </c>
      <c r="B834" s="160" t="n">
        <f aca="false">IF('ORÇ.GLOBAL P CAIXA'!$K833="EXEC.",0,'ORÇ.REPROG. P CAIXA'!B834)</f>
        <v>0</v>
      </c>
      <c r="C834" s="161" t="n">
        <f aca="false">IF('ORÇ.GLOBAL P CAIXA'!$K833="EXEC.",0,'ORÇ.REPROG. P CAIXA'!C834)</f>
        <v>0</v>
      </c>
      <c r="D834" s="162" t="n">
        <f aca="false">IF('ORÇ.GLOBAL P CAIXA'!$K833="EXEC.",0,'ORÇ.REPROG. P CAIXA'!D834)</f>
        <v>0</v>
      </c>
      <c r="E834" s="163" t="n">
        <f aca="false">IF('ORÇ.GLOBAL P CAIXA'!$K833="EXEC.",0,'ORÇ.REPROG. P CAIXA'!E834)</f>
        <v>0</v>
      </c>
      <c r="F834" s="163" t="n">
        <f aca="false">IF('ORÇ.GLOBAL P CAIXA'!K833="EXEC.",0,IF('ORÇ.GLOBAL EMPRESA'!G833&gt;0,'ORÇ.GLOBAL EMPRESA'!G833,'ORÇ.GLOBAL P CAIXA'!F833))</f>
        <v>0</v>
      </c>
      <c r="G834" s="163" t="n">
        <f aca="false">IF(E834&lt;&gt;0,ROUND(E834*F834,2),IF(AE834=0,(SUMIF($W$13:$W$1012,B834,$AE$13:$AE$1012)),AE834))</f>
        <v>0</v>
      </c>
      <c r="H834" s="661" t="n">
        <f aca="false">IF('ORÇ.GLOBAL P CAIXA'!K833="EXEC.",0,'ORÇ.REPROG. P CAIXA'!H834)</f>
        <v>0</v>
      </c>
      <c r="I834" s="661" t="n">
        <f aca="false">IF('ORÇ.GLOBAL P CAIXA'!K833="EXEC.",0,'ORÇ.REPROG. P CAIXA'!I834)</f>
        <v>0</v>
      </c>
      <c r="J834" s="163" t="n">
        <f aca="false">IF(H834&lt;&gt;0,ROUND(H834*I834,2),IF(AJ834=0,(SUMIF($W$13:$W$1012,B834,$AJ$13:$AJ$1012)),AJ834))</f>
        <v>0</v>
      </c>
      <c r="K834" s="163" t="n">
        <f aca="false">H834-E834</f>
        <v>0</v>
      </c>
      <c r="L834" s="163" t="n">
        <f aca="false">J834-G834</f>
        <v>0</v>
      </c>
      <c r="M834" s="662" t="str">
        <f aca="false">IF('ORÇ.GLOBAL P CAIXA'!K833="EXEC.","",IF('ORÇ.REPROG. P CAIXA'!M834&gt;0,'ORÇ.REPROG. P CAIXA'!M834,""))</f>
        <v/>
      </c>
      <c r="N834" s="663" t="str">
        <f aca="false">IF('ORÇ.GLOBAL P CAIXA'!K833="EXEC.","",IF('ORÇ.REPROG. P CAIXA'!N834&gt;0,'ORÇ.REPROG. P CAIXA'!N834,""))</f>
        <v/>
      </c>
      <c r="O834" s="166" t="str">
        <f aca="false">IF('ORÇ.GLOBAL P CAIXA'!$K833="EXEC.","",'ORÇ.REPROG. P CAIXA'!O834)</f>
        <v/>
      </c>
      <c r="P834" s="167"/>
      <c r="Q834" s="168" t="str">
        <f aca="false">IF(B834&gt;0,"ok","ocultar")</f>
        <v>ocultar</v>
      </c>
      <c r="R834" s="649"/>
      <c r="S834" s="649"/>
      <c r="T834" s="650"/>
      <c r="V834" s="88"/>
      <c r="W834" s="157" t="n">
        <f aca="false">IF(B834=0,W833,IF(ISNONTEXT(B834)=TRUE(),INT(B834),INT(LEFT(B834,FIND(".",B834)-1))))</f>
        <v>3</v>
      </c>
      <c r="X834" s="157" t="str">
        <f aca="false">IF(X835=1,1,IF(B834&lt;&gt;0,1,IF(C834&lt;&gt;0,1,IF(D834&lt;&gt;0,1,IF(E834&lt;&gt;0,1,"")))))</f>
        <v/>
      </c>
      <c r="Y834" s="157" t="str">
        <f aca="false">IF(W834=0," ",IF(W834&lt;&gt;W833,W834," "))</f>
        <v> </v>
      </c>
      <c r="Z834" s="88"/>
      <c r="AA834" s="75" t="n">
        <f aca="false">IF(W834&lt;&gt;Y834,(IF(N834=0,G834*(INFORMAÇÕES!$Q$69/INFORMAÇÕES!$Q$72),IF(N834="R",G834,0))),0)</f>
        <v>0</v>
      </c>
      <c r="AB834" s="75" t="n">
        <f aca="false">IF(W834&lt;&gt;Y834,(IF(N834=0,G834*(INFORMAÇÕES!$Q$70/INFORMAÇÕES!$Q$72),IF(N834="C",G834,0))),0)</f>
        <v>0</v>
      </c>
      <c r="AC834" s="75" t="n">
        <f aca="false">IF(W834&lt;&gt;Y834,(IF(N834=0,G834*INFORMAÇÕES!$U$115,IF(N834="CF",G834,0))),0)</f>
        <v>0</v>
      </c>
      <c r="AD834" s="75" t="n">
        <f aca="false">IF(W834&lt;&gt;Y834,(IF(N834=0,G834*INFORMAÇÕES!$U$116,IF(N834="O",G834,0))),0)</f>
        <v>0</v>
      </c>
      <c r="AE834" s="75" t="n">
        <f aca="false">IF(E834&lt;&gt;0,G834,0)</f>
        <v>0</v>
      </c>
      <c r="AF834" s="75" t="n">
        <f aca="false">IF(W834&lt;&gt;Y834,(IF(N834=0,J834*(INFORMAÇÕES!$Q$89/INFORMAÇÕES!$Q$92),IF(N834="R",J834,0))),0)</f>
        <v>0</v>
      </c>
      <c r="AG834" s="75" t="n">
        <f aca="false">IF(W834&lt;&gt;Y834,(IF(N834=0,J834*(INFORMAÇÕES!$Q$90/INFORMAÇÕES!$Q$92),IF(N834="C",J834,0))),0)</f>
        <v>0</v>
      </c>
      <c r="AH834" s="75" t="n">
        <f aca="false">IF(W834&lt;&gt;Y834,(IF(N834="",J834*INFORMAÇÕES!$U$115,IF(N834="CF",J834,0))),0)</f>
        <v>0</v>
      </c>
      <c r="AI834" s="75" t="n">
        <f aca="false">IF(W834&lt;&gt;Y834,(IF(N834="",J834*INFORMAÇÕES!$U$116,IF(N834="O",J834,0))),0)</f>
        <v>0</v>
      </c>
      <c r="AJ834" s="75" t="n">
        <f aca="false">IF(H834&lt;&gt;0,J834,0)</f>
        <v>0</v>
      </c>
      <c r="AK834" s="75" t="n">
        <f aca="false">IF(K834&lt;&gt;0,L834,0)</f>
        <v>0</v>
      </c>
    </row>
    <row r="835" s="174" customFormat="true" ht="14.25" hidden="false" customHeight="false" outlineLevel="0" collapsed="false">
      <c r="A835" s="159" t="n">
        <v>823</v>
      </c>
      <c r="B835" s="160" t="n">
        <f aca="false">IF('ORÇ.GLOBAL P CAIXA'!$K834="EXEC.",0,'ORÇ.REPROG. P CAIXA'!B835)</f>
        <v>0</v>
      </c>
      <c r="C835" s="161" t="n">
        <f aca="false">IF('ORÇ.GLOBAL P CAIXA'!$K834="EXEC.",0,'ORÇ.REPROG. P CAIXA'!C835)</f>
        <v>0</v>
      </c>
      <c r="D835" s="162" t="n">
        <f aca="false">IF('ORÇ.GLOBAL P CAIXA'!$K834="EXEC.",0,'ORÇ.REPROG. P CAIXA'!D835)</f>
        <v>0</v>
      </c>
      <c r="E835" s="163" t="n">
        <f aca="false">IF('ORÇ.GLOBAL P CAIXA'!$K834="EXEC.",0,'ORÇ.REPROG. P CAIXA'!E835)</f>
        <v>0</v>
      </c>
      <c r="F835" s="163" t="n">
        <f aca="false">IF('ORÇ.GLOBAL P CAIXA'!K834="EXEC.",0,IF('ORÇ.GLOBAL EMPRESA'!G834&gt;0,'ORÇ.GLOBAL EMPRESA'!G834,'ORÇ.GLOBAL P CAIXA'!F834))</f>
        <v>0</v>
      </c>
      <c r="G835" s="163" t="n">
        <f aca="false">IF(E835&lt;&gt;0,ROUND(E835*F835,2),IF(AE835=0,(SUMIF($W$13:$W$1012,B835,$AE$13:$AE$1012)),AE835))</f>
        <v>0</v>
      </c>
      <c r="H835" s="661" t="n">
        <f aca="false">IF('ORÇ.GLOBAL P CAIXA'!K834="EXEC.",0,'ORÇ.REPROG. P CAIXA'!H835)</f>
        <v>0</v>
      </c>
      <c r="I835" s="661" t="n">
        <f aca="false">IF('ORÇ.GLOBAL P CAIXA'!K834="EXEC.",0,'ORÇ.REPROG. P CAIXA'!I835)</f>
        <v>0</v>
      </c>
      <c r="J835" s="163" t="n">
        <f aca="false">IF(H835&lt;&gt;0,ROUND(H835*I835,2),IF(AJ835=0,(SUMIF($W$13:$W$1012,B835,$AJ$13:$AJ$1012)),AJ835))</f>
        <v>0</v>
      </c>
      <c r="K835" s="163" t="n">
        <f aca="false">H835-E835</f>
        <v>0</v>
      </c>
      <c r="L835" s="163" t="n">
        <f aca="false">J835-G835</f>
        <v>0</v>
      </c>
      <c r="M835" s="662" t="str">
        <f aca="false">IF('ORÇ.GLOBAL P CAIXA'!K834="EXEC.","",IF('ORÇ.REPROG. P CAIXA'!M835&gt;0,'ORÇ.REPROG. P CAIXA'!M835,""))</f>
        <v/>
      </c>
      <c r="N835" s="663" t="str">
        <f aca="false">IF('ORÇ.GLOBAL P CAIXA'!K834="EXEC.","",IF('ORÇ.REPROG. P CAIXA'!N835&gt;0,'ORÇ.REPROG. P CAIXA'!N835,""))</f>
        <v/>
      </c>
      <c r="O835" s="166" t="str">
        <f aca="false">IF('ORÇ.GLOBAL P CAIXA'!$K834="EXEC.","",'ORÇ.REPROG. P CAIXA'!O835)</f>
        <v/>
      </c>
      <c r="P835" s="167"/>
      <c r="Q835" s="168" t="str">
        <f aca="false">IF(B835&gt;0,"ok","ocultar")</f>
        <v>ocultar</v>
      </c>
      <c r="R835" s="649"/>
      <c r="S835" s="649"/>
      <c r="T835" s="650"/>
      <c r="V835" s="88"/>
      <c r="W835" s="157" t="n">
        <f aca="false">IF(B835=0,W834,IF(ISNONTEXT(B835)=TRUE(),INT(B835),INT(LEFT(B835,FIND(".",B835)-1))))</f>
        <v>3</v>
      </c>
      <c r="X835" s="157" t="str">
        <f aca="false">IF(X836=1,1,IF(B835&lt;&gt;0,1,IF(C835&lt;&gt;0,1,IF(D835&lt;&gt;0,1,IF(E835&lt;&gt;0,1,"")))))</f>
        <v/>
      </c>
      <c r="Y835" s="157" t="str">
        <f aca="false">IF(W835=0," ",IF(W835&lt;&gt;W834,W835," "))</f>
        <v> </v>
      </c>
      <c r="Z835" s="88"/>
      <c r="AA835" s="75" t="n">
        <f aca="false">IF(W835&lt;&gt;Y835,(IF(N835=0,G835*(INFORMAÇÕES!$Q$69/INFORMAÇÕES!$Q$72),IF(N835="R",G835,0))),0)</f>
        <v>0</v>
      </c>
      <c r="AB835" s="75" t="n">
        <f aca="false">IF(W835&lt;&gt;Y835,(IF(N835=0,G835*(INFORMAÇÕES!$Q$70/INFORMAÇÕES!$Q$72),IF(N835="C",G835,0))),0)</f>
        <v>0</v>
      </c>
      <c r="AC835" s="75" t="n">
        <f aca="false">IF(W835&lt;&gt;Y835,(IF(N835=0,G835*INFORMAÇÕES!$U$115,IF(N835="CF",G835,0))),0)</f>
        <v>0</v>
      </c>
      <c r="AD835" s="75" t="n">
        <f aca="false">IF(W835&lt;&gt;Y835,(IF(N835=0,G835*INFORMAÇÕES!$U$116,IF(N835="O",G835,0))),0)</f>
        <v>0</v>
      </c>
      <c r="AE835" s="75" t="n">
        <f aca="false">IF(E835&lt;&gt;0,G835,0)</f>
        <v>0</v>
      </c>
      <c r="AF835" s="75" t="n">
        <f aca="false">IF(W835&lt;&gt;Y835,(IF(N835=0,J835*(INFORMAÇÕES!$Q$89/INFORMAÇÕES!$Q$92),IF(N835="R",J835,0))),0)</f>
        <v>0</v>
      </c>
      <c r="AG835" s="75" t="n">
        <f aca="false">IF(W835&lt;&gt;Y835,(IF(N835=0,J835*(INFORMAÇÕES!$Q$90/INFORMAÇÕES!$Q$92),IF(N835="C",J835,0))),0)</f>
        <v>0</v>
      </c>
      <c r="AH835" s="75" t="n">
        <f aca="false">IF(W835&lt;&gt;Y835,(IF(N835="",J835*INFORMAÇÕES!$U$115,IF(N835="CF",J835,0))),0)</f>
        <v>0</v>
      </c>
      <c r="AI835" s="75" t="n">
        <f aca="false">IF(W835&lt;&gt;Y835,(IF(N835="",J835*INFORMAÇÕES!$U$116,IF(N835="O",J835,0))),0)</f>
        <v>0</v>
      </c>
      <c r="AJ835" s="75" t="n">
        <f aca="false">IF(H835&lt;&gt;0,J835,0)</f>
        <v>0</v>
      </c>
      <c r="AK835" s="75" t="n">
        <f aca="false">IF(K835&lt;&gt;0,L835,0)</f>
        <v>0</v>
      </c>
    </row>
    <row r="836" s="174" customFormat="true" ht="14.25" hidden="false" customHeight="false" outlineLevel="0" collapsed="false">
      <c r="A836" s="159" t="n">
        <v>824</v>
      </c>
      <c r="B836" s="160" t="n">
        <f aca="false">IF('ORÇ.GLOBAL P CAIXA'!$K835="EXEC.",0,'ORÇ.REPROG. P CAIXA'!B836)</f>
        <v>0</v>
      </c>
      <c r="C836" s="161" t="n">
        <f aca="false">IF('ORÇ.GLOBAL P CAIXA'!$K835="EXEC.",0,'ORÇ.REPROG. P CAIXA'!C836)</f>
        <v>0</v>
      </c>
      <c r="D836" s="162" t="n">
        <f aca="false">IF('ORÇ.GLOBAL P CAIXA'!$K835="EXEC.",0,'ORÇ.REPROG. P CAIXA'!D836)</f>
        <v>0</v>
      </c>
      <c r="E836" s="163" t="n">
        <f aca="false">IF('ORÇ.GLOBAL P CAIXA'!$K835="EXEC.",0,'ORÇ.REPROG. P CAIXA'!E836)</f>
        <v>0</v>
      </c>
      <c r="F836" s="163" t="n">
        <f aca="false">IF('ORÇ.GLOBAL P CAIXA'!K835="EXEC.",0,IF('ORÇ.GLOBAL EMPRESA'!G835&gt;0,'ORÇ.GLOBAL EMPRESA'!G835,'ORÇ.GLOBAL P CAIXA'!F835))</f>
        <v>0</v>
      </c>
      <c r="G836" s="163" t="n">
        <f aca="false">IF(E836&lt;&gt;0,ROUND(E836*F836,2),IF(AE836=0,(SUMIF($W$13:$W$1012,B836,$AE$13:$AE$1012)),AE836))</f>
        <v>0</v>
      </c>
      <c r="H836" s="661" t="n">
        <f aca="false">IF('ORÇ.GLOBAL P CAIXA'!K835="EXEC.",0,'ORÇ.REPROG. P CAIXA'!H836)</f>
        <v>0</v>
      </c>
      <c r="I836" s="661" t="n">
        <f aca="false">IF('ORÇ.GLOBAL P CAIXA'!K835="EXEC.",0,'ORÇ.REPROG. P CAIXA'!I836)</f>
        <v>0</v>
      </c>
      <c r="J836" s="163" t="n">
        <f aca="false">IF(H836&lt;&gt;0,ROUND(H836*I836,2),IF(AJ836=0,(SUMIF($W$13:$W$1012,B836,$AJ$13:$AJ$1012)),AJ836))</f>
        <v>0</v>
      </c>
      <c r="K836" s="163" t="n">
        <f aca="false">H836-E836</f>
        <v>0</v>
      </c>
      <c r="L836" s="163" t="n">
        <f aca="false">J836-G836</f>
        <v>0</v>
      </c>
      <c r="M836" s="662" t="str">
        <f aca="false">IF('ORÇ.GLOBAL P CAIXA'!K835="EXEC.","",IF('ORÇ.REPROG. P CAIXA'!M836&gt;0,'ORÇ.REPROG. P CAIXA'!M836,""))</f>
        <v/>
      </c>
      <c r="N836" s="663" t="str">
        <f aca="false">IF('ORÇ.GLOBAL P CAIXA'!K835="EXEC.","",IF('ORÇ.REPROG. P CAIXA'!N836&gt;0,'ORÇ.REPROG. P CAIXA'!N836,""))</f>
        <v/>
      </c>
      <c r="O836" s="166" t="str">
        <f aca="false">IF('ORÇ.GLOBAL P CAIXA'!$K835="EXEC.","",'ORÇ.REPROG. P CAIXA'!O836)</f>
        <v/>
      </c>
      <c r="P836" s="167"/>
      <c r="Q836" s="168" t="str">
        <f aca="false">IF(B836&gt;0,"ok","ocultar")</f>
        <v>ocultar</v>
      </c>
      <c r="R836" s="649"/>
      <c r="S836" s="649"/>
      <c r="T836" s="650"/>
      <c r="V836" s="88"/>
      <c r="W836" s="157" t="n">
        <f aca="false">IF(B836=0,W835,IF(ISNONTEXT(B836)=TRUE(),INT(B836),INT(LEFT(B836,FIND(".",B836)-1))))</f>
        <v>3</v>
      </c>
      <c r="X836" s="157" t="str">
        <f aca="false">IF(X837=1,1,IF(B836&lt;&gt;0,1,IF(C836&lt;&gt;0,1,IF(D836&lt;&gt;0,1,IF(E836&lt;&gt;0,1,"")))))</f>
        <v/>
      </c>
      <c r="Y836" s="157" t="str">
        <f aca="false">IF(W836=0," ",IF(W836&lt;&gt;W835,W836," "))</f>
        <v> </v>
      </c>
      <c r="Z836" s="88"/>
      <c r="AA836" s="75" t="n">
        <f aca="false">IF(W836&lt;&gt;Y836,(IF(N836=0,G836*(INFORMAÇÕES!$Q$69/INFORMAÇÕES!$Q$72),IF(N836="R",G836,0))),0)</f>
        <v>0</v>
      </c>
      <c r="AB836" s="75" t="n">
        <f aca="false">IF(W836&lt;&gt;Y836,(IF(N836=0,G836*(INFORMAÇÕES!$Q$70/INFORMAÇÕES!$Q$72),IF(N836="C",G836,0))),0)</f>
        <v>0</v>
      </c>
      <c r="AC836" s="75" t="n">
        <f aca="false">IF(W836&lt;&gt;Y836,(IF(N836=0,G836*INFORMAÇÕES!$U$115,IF(N836="CF",G836,0))),0)</f>
        <v>0</v>
      </c>
      <c r="AD836" s="75" t="n">
        <f aca="false">IF(W836&lt;&gt;Y836,(IF(N836=0,G836*INFORMAÇÕES!$U$116,IF(N836="O",G836,0))),0)</f>
        <v>0</v>
      </c>
      <c r="AE836" s="75" t="n">
        <f aca="false">IF(E836&lt;&gt;0,G836,0)</f>
        <v>0</v>
      </c>
      <c r="AF836" s="75" t="n">
        <f aca="false">IF(W836&lt;&gt;Y836,(IF(N836=0,J836*(INFORMAÇÕES!$Q$89/INFORMAÇÕES!$Q$92),IF(N836="R",J836,0))),0)</f>
        <v>0</v>
      </c>
      <c r="AG836" s="75" t="n">
        <f aca="false">IF(W836&lt;&gt;Y836,(IF(N836=0,J836*(INFORMAÇÕES!$Q$90/INFORMAÇÕES!$Q$92),IF(N836="C",J836,0))),0)</f>
        <v>0</v>
      </c>
      <c r="AH836" s="75" t="n">
        <f aca="false">IF(W836&lt;&gt;Y836,(IF(N836="",J836*INFORMAÇÕES!$U$115,IF(N836="CF",J836,0))),0)</f>
        <v>0</v>
      </c>
      <c r="AI836" s="75" t="n">
        <f aca="false">IF(W836&lt;&gt;Y836,(IF(N836="",J836*INFORMAÇÕES!$U$116,IF(N836="O",J836,0))),0)</f>
        <v>0</v>
      </c>
      <c r="AJ836" s="75" t="n">
        <f aca="false">IF(H836&lt;&gt;0,J836,0)</f>
        <v>0</v>
      </c>
      <c r="AK836" s="75" t="n">
        <f aca="false">IF(K836&lt;&gt;0,L836,0)</f>
        <v>0</v>
      </c>
    </row>
    <row r="837" s="174" customFormat="true" ht="14.25" hidden="false" customHeight="false" outlineLevel="0" collapsed="false">
      <c r="A837" s="159" t="n">
        <v>825</v>
      </c>
      <c r="B837" s="160" t="n">
        <f aca="false">IF('ORÇ.GLOBAL P CAIXA'!$K836="EXEC.",0,'ORÇ.REPROG. P CAIXA'!B837)</f>
        <v>0</v>
      </c>
      <c r="C837" s="161" t="n">
        <f aca="false">IF('ORÇ.GLOBAL P CAIXA'!$K836="EXEC.",0,'ORÇ.REPROG. P CAIXA'!C837)</f>
        <v>0</v>
      </c>
      <c r="D837" s="162" t="n">
        <f aca="false">IF('ORÇ.GLOBAL P CAIXA'!$K836="EXEC.",0,'ORÇ.REPROG. P CAIXA'!D837)</f>
        <v>0</v>
      </c>
      <c r="E837" s="163" t="n">
        <f aca="false">IF('ORÇ.GLOBAL P CAIXA'!$K836="EXEC.",0,'ORÇ.REPROG. P CAIXA'!E837)</f>
        <v>0</v>
      </c>
      <c r="F837" s="163" t="n">
        <f aca="false">IF('ORÇ.GLOBAL P CAIXA'!K836="EXEC.",0,IF('ORÇ.GLOBAL EMPRESA'!G836&gt;0,'ORÇ.GLOBAL EMPRESA'!G836,'ORÇ.GLOBAL P CAIXA'!F836))</f>
        <v>0</v>
      </c>
      <c r="G837" s="163" t="n">
        <f aca="false">IF(E837&lt;&gt;0,ROUND(E837*F837,2),IF(AE837=0,(SUMIF($W$13:$W$1012,B837,$AE$13:$AE$1012)),AE837))</f>
        <v>0</v>
      </c>
      <c r="H837" s="661" t="n">
        <f aca="false">IF('ORÇ.GLOBAL P CAIXA'!K836="EXEC.",0,'ORÇ.REPROG. P CAIXA'!H837)</f>
        <v>0</v>
      </c>
      <c r="I837" s="661" t="n">
        <f aca="false">IF('ORÇ.GLOBAL P CAIXA'!K836="EXEC.",0,'ORÇ.REPROG. P CAIXA'!I837)</f>
        <v>0</v>
      </c>
      <c r="J837" s="163" t="n">
        <f aca="false">IF(H837&lt;&gt;0,ROUND(H837*I837,2),IF(AJ837=0,(SUMIF($W$13:$W$1012,B837,$AJ$13:$AJ$1012)),AJ837))</f>
        <v>0</v>
      </c>
      <c r="K837" s="163" t="n">
        <f aca="false">H837-E837</f>
        <v>0</v>
      </c>
      <c r="L837" s="163" t="n">
        <f aca="false">J837-G837</f>
        <v>0</v>
      </c>
      <c r="M837" s="662" t="str">
        <f aca="false">IF('ORÇ.GLOBAL P CAIXA'!K836="EXEC.","",IF('ORÇ.REPROG. P CAIXA'!M837&gt;0,'ORÇ.REPROG. P CAIXA'!M837,""))</f>
        <v/>
      </c>
      <c r="N837" s="663" t="str">
        <f aca="false">IF('ORÇ.GLOBAL P CAIXA'!K836="EXEC.","",IF('ORÇ.REPROG. P CAIXA'!N837&gt;0,'ORÇ.REPROG. P CAIXA'!N837,""))</f>
        <v/>
      </c>
      <c r="O837" s="166" t="str">
        <f aca="false">IF('ORÇ.GLOBAL P CAIXA'!$K836="EXEC.","",'ORÇ.REPROG. P CAIXA'!O837)</f>
        <v/>
      </c>
      <c r="P837" s="167"/>
      <c r="Q837" s="168" t="str">
        <f aca="false">IF(B837&gt;0,"ok","ocultar")</f>
        <v>ocultar</v>
      </c>
      <c r="R837" s="649"/>
      <c r="S837" s="649"/>
      <c r="T837" s="650"/>
      <c r="V837" s="88"/>
      <c r="W837" s="157" t="n">
        <f aca="false">IF(B837=0,W836,IF(ISNONTEXT(B837)=TRUE(),INT(B837),INT(LEFT(B837,FIND(".",B837)-1))))</f>
        <v>3</v>
      </c>
      <c r="X837" s="157" t="str">
        <f aca="false">IF(X838=1,1,IF(B837&lt;&gt;0,1,IF(C837&lt;&gt;0,1,IF(D837&lt;&gt;0,1,IF(E837&lt;&gt;0,1,"")))))</f>
        <v/>
      </c>
      <c r="Y837" s="157" t="str">
        <f aca="false">IF(W837=0," ",IF(W837&lt;&gt;W836,W837," "))</f>
        <v> </v>
      </c>
      <c r="Z837" s="88"/>
      <c r="AA837" s="75" t="n">
        <f aca="false">IF(W837&lt;&gt;Y837,(IF(N837=0,G837*(INFORMAÇÕES!$Q$69/INFORMAÇÕES!$Q$72),IF(N837="R",G837,0))),0)</f>
        <v>0</v>
      </c>
      <c r="AB837" s="75" t="n">
        <f aca="false">IF(W837&lt;&gt;Y837,(IF(N837=0,G837*(INFORMAÇÕES!$Q$70/INFORMAÇÕES!$Q$72),IF(N837="C",G837,0))),0)</f>
        <v>0</v>
      </c>
      <c r="AC837" s="75" t="n">
        <f aca="false">IF(W837&lt;&gt;Y837,(IF(N837=0,G837*INFORMAÇÕES!$U$115,IF(N837="CF",G837,0))),0)</f>
        <v>0</v>
      </c>
      <c r="AD837" s="75" t="n">
        <f aca="false">IF(W837&lt;&gt;Y837,(IF(N837=0,G837*INFORMAÇÕES!$U$116,IF(N837="O",G837,0))),0)</f>
        <v>0</v>
      </c>
      <c r="AE837" s="75" t="n">
        <f aca="false">IF(E837&lt;&gt;0,G837,0)</f>
        <v>0</v>
      </c>
      <c r="AF837" s="75" t="n">
        <f aca="false">IF(W837&lt;&gt;Y837,(IF(N837=0,J837*(INFORMAÇÕES!$Q$89/INFORMAÇÕES!$Q$92),IF(N837="R",J837,0))),0)</f>
        <v>0</v>
      </c>
      <c r="AG837" s="75" t="n">
        <f aca="false">IF(W837&lt;&gt;Y837,(IF(N837=0,J837*(INFORMAÇÕES!$Q$90/INFORMAÇÕES!$Q$92),IF(N837="C",J837,0))),0)</f>
        <v>0</v>
      </c>
      <c r="AH837" s="75" t="n">
        <f aca="false">IF(W837&lt;&gt;Y837,(IF(N837="",J837*INFORMAÇÕES!$U$115,IF(N837="CF",J837,0))),0)</f>
        <v>0</v>
      </c>
      <c r="AI837" s="75" t="n">
        <f aca="false">IF(W837&lt;&gt;Y837,(IF(N837="",J837*INFORMAÇÕES!$U$116,IF(N837="O",J837,0))),0)</f>
        <v>0</v>
      </c>
      <c r="AJ837" s="75" t="n">
        <f aca="false">IF(H837&lt;&gt;0,J837,0)</f>
        <v>0</v>
      </c>
      <c r="AK837" s="75" t="n">
        <f aca="false">IF(K837&lt;&gt;0,L837,0)</f>
        <v>0</v>
      </c>
    </row>
    <row r="838" s="174" customFormat="true" ht="14.25" hidden="false" customHeight="false" outlineLevel="0" collapsed="false">
      <c r="A838" s="159" t="n">
        <v>826</v>
      </c>
      <c r="B838" s="160" t="n">
        <f aca="false">IF('ORÇ.GLOBAL P CAIXA'!$K837="EXEC.",0,'ORÇ.REPROG. P CAIXA'!B838)</f>
        <v>0</v>
      </c>
      <c r="C838" s="161" t="n">
        <f aca="false">IF('ORÇ.GLOBAL P CAIXA'!$K837="EXEC.",0,'ORÇ.REPROG. P CAIXA'!C838)</f>
        <v>0</v>
      </c>
      <c r="D838" s="162" t="n">
        <f aca="false">IF('ORÇ.GLOBAL P CAIXA'!$K837="EXEC.",0,'ORÇ.REPROG. P CAIXA'!D838)</f>
        <v>0</v>
      </c>
      <c r="E838" s="163" t="n">
        <f aca="false">IF('ORÇ.GLOBAL P CAIXA'!$K837="EXEC.",0,'ORÇ.REPROG. P CAIXA'!E838)</f>
        <v>0</v>
      </c>
      <c r="F838" s="163" t="n">
        <f aca="false">IF('ORÇ.GLOBAL P CAIXA'!K837="EXEC.",0,IF('ORÇ.GLOBAL EMPRESA'!G837&gt;0,'ORÇ.GLOBAL EMPRESA'!G837,'ORÇ.GLOBAL P CAIXA'!F837))</f>
        <v>0</v>
      </c>
      <c r="G838" s="163" t="n">
        <f aca="false">IF(E838&lt;&gt;0,ROUND(E838*F838,2),IF(AE838=0,(SUMIF($W$13:$W$1012,B838,$AE$13:$AE$1012)),AE838))</f>
        <v>0</v>
      </c>
      <c r="H838" s="661" t="n">
        <f aca="false">IF('ORÇ.GLOBAL P CAIXA'!K837="EXEC.",0,'ORÇ.REPROG. P CAIXA'!H838)</f>
        <v>0</v>
      </c>
      <c r="I838" s="661" t="n">
        <f aca="false">IF('ORÇ.GLOBAL P CAIXA'!K837="EXEC.",0,'ORÇ.REPROG. P CAIXA'!I838)</f>
        <v>0</v>
      </c>
      <c r="J838" s="163" t="n">
        <f aca="false">IF(H838&lt;&gt;0,ROUND(H838*I838,2),IF(AJ838=0,(SUMIF($W$13:$W$1012,B838,$AJ$13:$AJ$1012)),AJ838))</f>
        <v>0</v>
      </c>
      <c r="K838" s="163" t="n">
        <f aca="false">H838-E838</f>
        <v>0</v>
      </c>
      <c r="L838" s="163" t="n">
        <f aca="false">J838-G838</f>
        <v>0</v>
      </c>
      <c r="M838" s="662" t="str">
        <f aca="false">IF('ORÇ.GLOBAL P CAIXA'!K837="EXEC.","",IF('ORÇ.REPROG. P CAIXA'!M838&gt;0,'ORÇ.REPROG. P CAIXA'!M838,""))</f>
        <v/>
      </c>
      <c r="N838" s="663" t="str">
        <f aca="false">IF('ORÇ.GLOBAL P CAIXA'!K837="EXEC.","",IF('ORÇ.REPROG. P CAIXA'!N838&gt;0,'ORÇ.REPROG. P CAIXA'!N838,""))</f>
        <v/>
      </c>
      <c r="O838" s="166" t="str">
        <f aca="false">IF('ORÇ.GLOBAL P CAIXA'!$K837="EXEC.","",'ORÇ.REPROG. P CAIXA'!O838)</f>
        <v/>
      </c>
      <c r="P838" s="167"/>
      <c r="Q838" s="168" t="str">
        <f aca="false">IF(B838&gt;0,"ok","ocultar")</f>
        <v>ocultar</v>
      </c>
      <c r="R838" s="649"/>
      <c r="S838" s="649"/>
      <c r="T838" s="650"/>
      <c r="V838" s="88"/>
      <c r="W838" s="157" t="n">
        <f aca="false">IF(B838=0,W837,IF(ISNONTEXT(B838)=TRUE(),INT(B838),INT(LEFT(B838,FIND(".",B838)-1))))</f>
        <v>3</v>
      </c>
      <c r="X838" s="157" t="str">
        <f aca="false">IF(X839=1,1,IF(B838&lt;&gt;0,1,IF(C838&lt;&gt;0,1,IF(D838&lt;&gt;0,1,IF(E838&lt;&gt;0,1,"")))))</f>
        <v/>
      </c>
      <c r="Y838" s="157" t="str">
        <f aca="false">IF(W838=0," ",IF(W838&lt;&gt;W837,W838," "))</f>
        <v> </v>
      </c>
      <c r="Z838" s="88"/>
      <c r="AA838" s="75" t="n">
        <f aca="false">IF(W838&lt;&gt;Y838,(IF(N838=0,G838*(INFORMAÇÕES!$Q$69/INFORMAÇÕES!$Q$72),IF(N838="R",G838,0))),0)</f>
        <v>0</v>
      </c>
      <c r="AB838" s="75" t="n">
        <f aca="false">IF(W838&lt;&gt;Y838,(IF(N838=0,G838*(INFORMAÇÕES!$Q$70/INFORMAÇÕES!$Q$72),IF(N838="C",G838,0))),0)</f>
        <v>0</v>
      </c>
      <c r="AC838" s="75" t="n">
        <f aca="false">IF(W838&lt;&gt;Y838,(IF(N838=0,G838*INFORMAÇÕES!$U$115,IF(N838="CF",G838,0))),0)</f>
        <v>0</v>
      </c>
      <c r="AD838" s="75" t="n">
        <f aca="false">IF(W838&lt;&gt;Y838,(IF(N838=0,G838*INFORMAÇÕES!$U$116,IF(N838="O",G838,0))),0)</f>
        <v>0</v>
      </c>
      <c r="AE838" s="75" t="n">
        <f aca="false">IF(E838&lt;&gt;0,G838,0)</f>
        <v>0</v>
      </c>
      <c r="AF838" s="75" t="n">
        <f aca="false">IF(W838&lt;&gt;Y838,(IF(N838=0,J838*(INFORMAÇÕES!$Q$89/INFORMAÇÕES!$Q$92),IF(N838="R",J838,0))),0)</f>
        <v>0</v>
      </c>
      <c r="AG838" s="75" t="n">
        <f aca="false">IF(W838&lt;&gt;Y838,(IF(N838=0,J838*(INFORMAÇÕES!$Q$90/INFORMAÇÕES!$Q$92),IF(N838="C",J838,0))),0)</f>
        <v>0</v>
      </c>
      <c r="AH838" s="75" t="n">
        <f aca="false">IF(W838&lt;&gt;Y838,(IF(N838="",J838*INFORMAÇÕES!$U$115,IF(N838="CF",J838,0))),0)</f>
        <v>0</v>
      </c>
      <c r="AI838" s="75" t="n">
        <f aca="false">IF(W838&lt;&gt;Y838,(IF(N838="",J838*INFORMAÇÕES!$U$116,IF(N838="O",J838,0))),0)</f>
        <v>0</v>
      </c>
      <c r="AJ838" s="75" t="n">
        <f aca="false">IF(H838&lt;&gt;0,J838,0)</f>
        <v>0</v>
      </c>
      <c r="AK838" s="75" t="n">
        <f aca="false">IF(K838&lt;&gt;0,L838,0)</f>
        <v>0</v>
      </c>
    </row>
    <row r="839" s="174" customFormat="true" ht="14.25" hidden="false" customHeight="false" outlineLevel="0" collapsed="false">
      <c r="A839" s="159" t="n">
        <v>827</v>
      </c>
      <c r="B839" s="160" t="n">
        <f aca="false">IF('ORÇ.GLOBAL P CAIXA'!$K838="EXEC.",0,'ORÇ.REPROG. P CAIXA'!B839)</f>
        <v>0</v>
      </c>
      <c r="C839" s="161" t="n">
        <f aca="false">IF('ORÇ.GLOBAL P CAIXA'!$K838="EXEC.",0,'ORÇ.REPROG. P CAIXA'!C839)</f>
        <v>0</v>
      </c>
      <c r="D839" s="162" t="n">
        <f aca="false">IF('ORÇ.GLOBAL P CAIXA'!$K838="EXEC.",0,'ORÇ.REPROG. P CAIXA'!D839)</f>
        <v>0</v>
      </c>
      <c r="E839" s="163" t="n">
        <f aca="false">IF('ORÇ.GLOBAL P CAIXA'!$K838="EXEC.",0,'ORÇ.REPROG. P CAIXA'!E839)</f>
        <v>0</v>
      </c>
      <c r="F839" s="163" t="n">
        <f aca="false">IF('ORÇ.GLOBAL P CAIXA'!K838="EXEC.",0,IF('ORÇ.GLOBAL EMPRESA'!G838&gt;0,'ORÇ.GLOBAL EMPRESA'!G838,'ORÇ.GLOBAL P CAIXA'!F838))</f>
        <v>0</v>
      </c>
      <c r="G839" s="163" t="n">
        <f aca="false">IF(E839&lt;&gt;0,ROUND(E839*F839,2),IF(AE839=0,(SUMIF($W$13:$W$1012,B839,$AE$13:$AE$1012)),AE839))</f>
        <v>0</v>
      </c>
      <c r="H839" s="661" t="n">
        <f aca="false">IF('ORÇ.GLOBAL P CAIXA'!K838="EXEC.",0,'ORÇ.REPROG. P CAIXA'!H839)</f>
        <v>0</v>
      </c>
      <c r="I839" s="661" t="n">
        <f aca="false">IF('ORÇ.GLOBAL P CAIXA'!K838="EXEC.",0,'ORÇ.REPROG. P CAIXA'!I839)</f>
        <v>0</v>
      </c>
      <c r="J839" s="163" t="n">
        <f aca="false">IF(H839&lt;&gt;0,ROUND(H839*I839,2),IF(AJ839=0,(SUMIF($W$13:$W$1012,B839,$AJ$13:$AJ$1012)),AJ839))</f>
        <v>0</v>
      </c>
      <c r="K839" s="163" t="n">
        <f aca="false">H839-E839</f>
        <v>0</v>
      </c>
      <c r="L839" s="163" t="n">
        <f aca="false">J839-G839</f>
        <v>0</v>
      </c>
      <c r="M839" s="662" t="str">
        <f aca="false">IF('ORÇ.GLOBAL P CAIXA'!K838="EXEC.","",IF('ORÇ.REPROG. P CAIXA'!M839&gt;0,'ORÇ.REPROG. P CAIXA'!M839,""))</f>
        <v/>
      </c>
      <c r="N839" s="663" t="str">
        <f aca="false">IF('ORÇ.GLOBAL P CAIXA'!K838="EXEC.","",IF('ORÇ.REPROG. P CAIXA'!N839&gt;0,'ORÇ.REPROG. P CAIXA'!N839,""))</f>
        <v/>
      </c>
      <c r="O839" s="166" t="str">
        <f aca="false">IF('ORÇ.GLOBAL P CAIXA'!$K838="EXEC.","",'ORÇ.REPROG. P CAIXA'!O839)</f>
        <v/>
      </c>
      <c r="P839" s="167"/>
      <c r="Q839" s="168" t="str">
        <f aca="false">IF(B839&gt;0,"ok","ocultar")</f>
        <v>ocultar</v>
      </c>
      <c r="R839" s="649"/>
      <c r="S839" s="649"/>
      <c r="T839" s="650"/>
      <c r="V839" s="88"/>
      <c r="W839" s="157" t="n">
        <f aca="false">IF(B839=0,W838,IF(ISNONTEXT(B839)=TRUE(),INT(B839),INT(LEFT(B839,FIND(".",B839)-1))))</f>
        <v>3</v>
      </c>
      <c r="X839" s="157" t="str">
        <f aca="false">IF(X840=1,1,IF(B839&lt;&gt;0,1,IF(C839&lt;&gt;0,1,IF(D839&lt;&gt;0,1,IF(E839&lt;&gt;0,1,"")))))</f>
        <v/>
      </c>
      <c r="Y839" s="157" t="str">
        <f aca="false">IF(W839=0," ",IF(W839&lt;&gt;W838,W839," "))</f>
        <v> </v>
      </c>
      <c r="Z839" s="88"/>
      <c r="AA839" s="75" t="n">
        <f aca="false">IF(W839&lt;&gt;Y839,(IF(N839=0,G839*(INFORMAÇÕES!$Q$69/INFORMAÇÕES!$Q$72),IF(N839="R",G839,0))),0)</f>
        <v>0</v>
      </c>
      <c r="AB839" s="75" t="n">
        <f aca="false">IF(W839&lt;&gt;Y839,(IF(N839=0,G839*(INFORMAÇÕES!$Q$70/INFORMAÇÕES!$Q$72),IF(N839="C",G839,0))),0)</f>
        <v>0</v>
      </c>
      <c r="AC839" s="75" t="n">
        <f aca="false">IF(W839&lt;&gt;Y839,(IF(N839=0,G839*INFORMAÇÕES!$U$115,IF(N839="CF",G839,0))),0)</f>
        <v>0</v>
      </c>
      <c r="AD839" s="75" t="n">
        <f aca="false">IF(W839&lt;&gt;Y839,(IF(N839=0,G839*INFORMAÇÕES!$U$116,IF(N839="O",G839,0))),0)</f>
        <v>0</v>
      </c>
      <c r="AE839" s="75" t="n">
        <f aca="false">IF(E839&lt;&gt;0,G839,0)</f>
        <v>0</v>
      </c>
      <c r="AF839" s="75" t="n">
        <f aca="false">IF(W839&lt;&gt;Y839,(IF(N839=0,J839*(INFORMAÇÕES!$Q$89/INFORMAÇÕES!$Q$92),IF(N839="R",J839,0))),0)</f>
        <v>0</v>
      </c>
      <c r="AG839" s="75" t="n">
        <f aca="false">IF(W839&lt;&gt;Y839,(IF(N839=0,J839*(INFORMAÇÕES!$Q$90/INFORMAÇÕES!$Q$92),IF(N839="C",J839,0))),0)</f>
        <v>0</v>
      </c>
      <c r="AH839" s="75" t="n">
        <f aca="false">IF(W839&lt;&gt;Y839,(IF(N839="",J839*INFORMAÇÕES!$U$115,IF(N839="CF",J839,0))),0)</f>
        <v>0</v>
      </c>
      <c r="AI839" s="75" t="n">
        <f aca="false">IF(W839&lt;&gt;Y839,(IF(N839="",J839*INFORMAÇÕES!$U$116,IF(N839="O",J839,0))),0)</f>
        <v>0</v>
      </c>
      <c r="AJ839" s="75" t="n">
        <f aca="false">IF(H839&lt;&gt;0,J839,0)</f>
        <v>0</v>
      </c>
      <c r="AK839" s="75" t="n">
        <f aca="false">IF(K839&lt;&gt;0,L839,0)</f>
        <v>0</v>
      </c>
    </row>
    <row r="840" s="174" customFormat="true" ht="14.25" hidden="false" customHeight="false" outlineLevel="0" collapsed="false">
      <c r="A840" s="159" t="n">
        <v>828</v>
      </c>
      <c r="B840" s="160" t="n">
        <f aca="false">IF('ORÇ.GLOBAL P CAIXA'!$K839="EXEC.",0,'ORÇ.REPROG. P CAIXA'!B840)</f>
        <v>0</v>
      </c>
      <c r="C840" s="161" t="n">
        <f aca="false">IF('ORÇ.GLOBAL P CAIXA'!$K839="EXEC.",0,'ORÇ.REPROG. P CAIXA'!C840)</f>
        <v>0</v>
      </c>
      <c r="D840" s="162" t="n">
        <f aca="false">IF('ORÇ.GLOBAL P CAIXA'!$K839="EXEC.",0,'ORÇ.REPROG. P CAIXA'!D840)</f>
        <v>0</v>
      </c>
      <c r="E840" s="163" t="n">
        <f aca="false">IF('ORÇ.GLOBAL P CAIXA'!$K839="EXEC.",0,'ORÇ.REPROG. P CAIXA'!E840)</f>
        <v>0</v>
      </c>
      <c r="F840" s="163" t="n">
        <f aca="false">IF('ORÇ.GLOBAL P CAIXA'!K839="EXEC.",0,IF('ORÇ.GLOBAL EMPRESA'!G839&gt;0,'ORÇ.GLOBAL EMPRESA'!G839,'ORÇ.GLOBAL P CAIXA'!F839))</f>
        <v>0</v>
      </c>
      <c r="G840" s="163" t="n">
        <f aca="false">IF(E840&lt;&gt;0,ROUND(E840*F840,2),IF(AE840=0,(SUMIF($W$13:$W$1012,B840,$AE$13:$AE$1012)),AE840))</f>
        <v>0</v>
      </c>
      <c r="H840" s="661" t="n">
        <f aca="false">IF('ORÇ.GLOBAL P CAIXA'!K839="EXEC.",0,'ORÇ.REPROG. P CAIXA'!H840)</f>
        <v>0</v>
      </c>
      <c r="I840" s="661" t="n">
        <f aca="false">IF('ORÇ.GLOBAL P CAIXA'!K839="EXEC.",0,'ORÇ.REPROG. P CAIXA'!I840)</f>
        <v>0</v>
      </c>
      <c r="J840" s="163" t="n">
        <f aca="false">IF(H840&lt;&gt;0,ROUND(H840*I840,2),IF(AJ840=0,(SUMIF($W$13:$W$1012,B840,$AJ$13:$AJ$1012)),AJ840))</f>
        <v>0</v>
      </c>
      <c r="K840" s="163" t="n">
        <f aca="false">H840-E840</f>
        <v>0</v>
      </c>
      <c r="L840" s="163" t="n">
        <f aca="false">J840-G840</f>
        <v>0</v>
      </c>
      <c r="M840" s="662" t="str">
        <f aca="false">IF('ORÇ.GLOBAL P CAIXA'!K839="EXEC.","",IF('ORÇ.REPROG. P CAIXA'!M840&gt;0,'ORÇ.REPROG. P CAIXA'!M840,""))</f>
        <v/>
      </c>
      <c r="N840" s="663" t="str">
        <f aca="false">IF('ORÇ.GLOBAL P CAIXA'!K839="EXEC.","",IF('ORÇ.REPROG. P CAIXA'!N840&gt;0,'ORÇ.REPROG. P CAIXA'!N840,""))</f>
        <v/>
      </c>
      <c r="O840" s="166" t="str">
        <f aca="false">IF('ORÇ.GLOBAL P CAIXA'!$K839="EXEC.","",'ORÇ.REPROG. P CAIXA'!O840)</f>
        <v/>
      </c>
      <c r="P840" s="167"/>
      <c r="Q840" s="168" t="str">
        <f aca="false">IF(B840&gt;0,"ok","ocultar")</f>
        <v>ocultar</v>
      </c>
      <c r="R840" s="649"/>
      <c r="S840" s="649"/>
      <c r="T840" s="650"/>
      <c r="V840" s="88"/>
      <c r="W840" s="157" t="n">
        <f aca="false">IF(B840=0,W839,IF(ISNONTEXT(B840)=TRUE(),INT(B840),INT(LEFT(B840,FIND(".",B840)-1))))</f>
        <v>3</v>
      </c>
      <c r="X840" s="157" t="str">
        <f aca="false">IF(X841=1,1,IF(B840&lt;&gt;0,1,IF(C840&lt;&gt;0,1,IF(D840&lt;&gt;0,1,IF(E840&lt;&gt;0,1,"")))))</f>
        <v/>
      </c>
      <c r="Y840" s="157" t="str">
        <f aca="false">IF(W840=0," ",IF(W840&lt;&gt;W839,W840," "))</f>
        <v> </v>
      </c>
      <c r="Z840" s="88"/>
      <c r="AA840" s="75" t="n">
        <f aca="false">IF(W840&lt;&gt;Y840,(IF(N840=0,G840*(INFORMAÇÕES!$Q$69/INFORMAÇÕES!$Q$72),IF(N840="R",G840,0))),0)</f>
        <v>0</v>
      </c>
      <c r="AB840" s="75" t="n">
        <f aca="false">IF(W840&lt;&gt;Y840,(IF(N840=0,G840*(INFORMAÇÕES!$Q$70/INFORMAÇÕES!$Q$72),IF(N840="C",G840,0))),0)</f>
        <v>0</v>
      </c>
      <c r="AC840" s="75" t="n">
        <f aca="false">IF(W840&lt;&gt;Y840,(IF(N840=0,G840*INFORMAÇÕES!$U$115,IF(N840="CF",G840,0))),0)</f>
        <v>0</v>
      </c>
      <c r="AD840" s="75" t="n">
        <f aca="false">IF(W840&lt;&gt;Y840,(IF(N840=0,G840*INFORMAÇÕES!$U$116,IF(N840="O",G840,0))),0)</f>
        <v>0</v>
      </c>
      <c r="AE840" s="75" t="n">
        <f aca="false">IF(E840&lt;&gt;0,G840,0)</f>
        <v>0</v>
      </c>
      <c r="AF840" s="75" t="n">
        <f aca="false">IF(W840&lt;&gt;Y840,(IF(N840=0,J840*(INFORMAÇÕES!$Q$89/INFORMAÇÕES!$Q$92),IF(N840="R",J840,0))),0)</f>
        <v>0</v>
      </c>
      <c r="AG840" s="75" t="n">
        <f aca="false">IF(W840&lt;&gt;Y840,(IF(N840=0,J840*(INFORMAÇÕES!$Q$90/INFORMAÇÕES!$Q$92),IF(N840="C",J840,0))),0)</f>
        <v>0</v>
      </c>
      <c r="AH840" s="75" t="n">
        <f aca="false">IF(W840&lt;&gt;Y840,(IF(N840="",J840*INFORMAÇÕES!$U$115,IF(N840="CF",J840,0))),0)</f>
        <v>0</v>
      </c>
      <c r="AI840" s="75" t="n">
        <f aca="false">IF(W840&lt;&gt;Y840,(IF(N840="",J840*INFORMAÇÕES!$U$116,IF(N840="O",J840,0))),0)</f>
        <v>0</v>
      </c>
      <c r="AJ840" s="75" t="n">
        <f aca="false">IF(H840&lt;&gt;0,J840,0)</f>
        <v>0</v>
      </c>
      <c r="AK840" s="75" t="n">
        <f aca="false">IF(K840&lt;&gt;0,L840,0)</f>
        <v>0</v>
      </c>
    </row>
    <row r="841" s="174" customFormat="true" ht="14.25" hidden="false" customHeight="false" outlineLevel="0" collapsed="false">
      <c r="A841" s="159" t="n">
        <v>829</v>
      </c>
      <c r="B841" s="160" t="n">
        <f aca="false">IF('ORÇ.GLOBAL P CAIXA'!$K840="EXEC.",0,'ORÇ.REPROG. P CAIXA'!B841)</f>
        <v>0</v>
      </c>
      <c r="C841" s="161" t="n">
        <f aca="false">IF('ORÇ.GLOBAL P CAIXA'!$K840="EXEC.",0,'ORÇ.REPROG. P CAIXA'!C841)</f>
        <v>0</v>
      </c>
      <c r="D841" s="162" t="n">
        <f aca="false">IF('ORÇ.GLOBAL P CAIXA'!$K840="EXEC.",0,'ORÇ.REPROG. P CAIXA'!D841)</f>
        <v>0</v>
      </c>
      <c r="E841" s="163" t="n">
        <f aca="false">IF('ORÇ.GLOBAL P CAIXA'!$K840="EXEC.",0,'ORÇ.REPROG. P CAIXA'!E841)</f>
        <v>0</v>
      </c>
      <c r="F841" s="163" t="n">
        <f aca="false">IF('ORÇ.GLOBAL P CAIXA'!K840="EXEC.",0,IF('ORÇ.GLOBAL EMPRESA'!G840&gt;0,'ORÇ.GLOBAL EMPRESA'!G840,'ORÇ.GLOBAL P CAIXA'!F840))</f>
        <v>0</v>
      </c>
      <c r="G841" s="163" t="n">
        <f aca="false">IF(E841&lt;&gt;0,ROUND(E841*F841,2),IF(AE841=0,(SUMIF($W$13:$W$1012,B841,$AE$13:$AE$1012)),AE841))</f>
        <v>0</v>
      </c>
      <c r="H841" s="661" t="n">
        <f aca="false">IF('ORÇ.GLOBAL P CAIXA'!K840="EXEC.",0,'ORÇ.REPROG. P CAIXA'!H841)</f>
        <v>0</v>
      </c>
      <c r="I841" s="661" t="n">
        <f aca="false">IF('ORÇ.GLOBAL P CAIXA'!K840="EXEC.",0,'ORÇ.REPROG. P CAIXA'!I841)</f>
        <v>0</v>
      </c>
      <c r="J841" s="163" t="n">
        <f aca="false">IF(H841&lt;&gt;0,ROUND(H841*I841,2),IF(AJ841=0,(SUMIF($W$13:$W$1012,B841,$AJ$13:$AJ$1012)),AJ841))</f>
        <v>0</v>
      </c>
      <c r="K841" s="163" t="n">
        <f aca="false">H841-E841</f>
        <v>0</v>
      </c>
      <c r="L841" s="163" t="n">
        <f aca="false">J841-G841</f>
        <v>0</v>
      </c>
      <c r="M841" s="662" t="str">
        <f aca="false">IF('ORÇ.GLOBAL P CAIXA'!K840="EXEC.","",IF('ORÇ.REPROG. P CAIXA'!M841&gt;0,'ORÇ.REPROG. P CAIXA'!M841,""))</f>
        <v/>
      </c>
      <c r="N841" s="663" t="str">
        <f aca="false">IF('ORÇ.GLOBAL P CAIXA'!K840="EXEC.","",IF('ORÇ.REPROG. P CAIXA'!N841&gt;0,'ORÇ.REPROG. P CAIXA'!N841,""))</f>
        <v/>
      </c>
      <c r="O841" s="166" t="str">
        <f aca="false">IF('ORÇ.GLOBAL P CAIXA'!$K840="EXEC.","",'ORÇ.REPROG. P CAIXA'!O841)</f>
        <v/>
      </c>
      <c r="P841" s="167"/>
      <c r="Q841" s="168" t="str">
        <f aca="false">IF(B841&gt;0,"ok","ocultar")</f>
        <v>ocultar</v>
      </c>
      <c r="R841" s="649"/>
      <c r="S841" s="649"/>
      <c r="T841" s="650"/>
      <c r="V841" s="88"/>
      <c r="W841" s="157" t="n">
        <f aca="false">IF(B841=0,W840,IF(ISNONTEXT(B841)=TRUE(),INT(B841),INT(LEFT(B841,FIND(".",B841)-1))))</f>
        <v>3</v>
      </c>
      <c r="X841" s="157" t="str">
        <f aca="false">IF(X842=1,1,IF(B841&lt;&gt;0,1,IF(C841&lt;&gt;0,1,IF(D841&lt;&gt;0,1,IF(E841&lt;&gt;0,1,"")))))</f>
        <v/>
      </c>
      <c r="Y841" s="157" t="str">
        <f aca="false">IF(W841=0," ",IF(W841&lt;&gt;W840,W841," "))</f>
        <v> </v>
      </c>
      <c r="Z841" s="88"/>
      <c r="AA841" s="75" t="n">
        <f aca="false">IF(W841&lt;&gt;Y841,(IF(N841=0,G841*(INFORMAÇÕES!$Q$69/INFORMAÇÕES!$Q$72),IF(N841="R",G841,0))),0)</f>
        <v>0</v>
      </c>
      <c r="AB841" s="75" t="n">
        <f aca="false">IF(W841&lt;&gt;Y841,(IF(N841=0,G841*(INFORMAÇÕES!$Q$70/INFORMAÇÕES!$Q$72),IF(N841="C",G841,0))),0)</f>
        <v>0</v>
      </c>
      <c r="AC841" s="75" t="n">
        <f aca="false">IF(W841&lt;&gt;Y841,(IF(N841=0,G841*INFORMAÇÕES!$U$115,IF(N841="CF",G841,0))),0)</f>
        <v>0</v>
      </c>
      <c r="AD841" s="75" t="n">
        <f aca="false">IF(W841&lt;&gt;Y841,(IF(N841=0,G841*INFORMAÇÕES!$U$116,IF(N841="O",G841,0))),0)</f>
        <v>0</v>
      </c>
      <c r="AE841" s="75" t="n">
        <f aca="false">IF(E841&lt;&gt;0,G841,0)</f>
        <v>0</v>
      </c>
      <c r="AF841" s="75" t="n">
        <f aca="false">IF(W841&lt;&gt;Y841,(IF(N841=0,J841*(INFORMAÇÕES!$Q$89/INFORMAÇÕES!$Q$92),IF(N841="R",J841,0))),0)</f>
        <v>0</v>
      </c>
      <c r="AG841" s="75" t="n">
        <f aca="false">IF(W841&lt;&gt;Y841,(IF(N841=0,J841*(INFORMAÇÕES!$Q$90/INFORMAÇÕES!$Q$92),IF(N841="C",J841,0))),0)</f>
        <v>0</v>
      </c>
      <c r="AH841" s="75" t="n">
        <f aca="false">IF(W841&lt;&gt;Y841,(IF(N841="",J841*INFORMAÇÕES!$U$115,IF(N841="CF",J841,0))),0)</f>
        <v>0</v>
      </c>
      <c r="AI841" s="75" t="n">
        <f aca="false">IF(W841&lt;&gt;Y841,(IF(N841="",J841*INFORMAÇÕES!$U$116,IF(N841="O",J841,0))),0)</f>
        <v>0</v>
      </c>
      <c r="AJ841" s="75" t="n">
        <f aca="false">IF(H841&lt;&gt;0,J841,0)</f>
        <v>0</v>
      </c>
      <c r="AK841" s="75" t="n">
        <f aca="false">IF(K841&lt;&gt;0,L841,0)</f>
        <v>0</v>
      </c>
    </row>
    <row r="842" s="174" customFormat="true" ht="14.25" hidden="false" customHeight="false" outlineLevel="0" collapsed="false">
      <c r="A842" s="159" t="n">
        <v>830</v>
      </c>
      <c r="B842" s="160" t="n">
        <f aca="false">IF('ORÇ.GLOBAL P CAIXA'!$K841="EXEC.",0,'ORÇ.REPROG. P CAIXA'!B842)</f>
        <v>0</v>
      </c>
      <c r="C842" s="161" t="n">
        <f aca="false">IF('ORÇ.GLOBAL P CAIXA'!$K841="EXEC.",0,'ORÇ.REPROG. P CAIXA'!C842)</f>
        <v>0</v>
      </c>
      <c r="D842" s="162" t="n">
        <f aca="false">IF('ORÇ.GLOBAL P CAIXA'!$K841="EXEC.",0,'ORÇ.REPROG. P CAIXA'!D842)</f>
        <v>0</v>
      </c>
      <c r="E842" s="163" t="n">
        <f aca="false">IF('ORÇ.GLOBAL P CAIXA'!$K841="EXEC.",0,'ORÇ.REPROG. P CAIXA'!E842)</f>
        <v>0</v>
      </c>
      <c r="F842" s="163" t="n">
        <f aca="false">IF('ORÇ.GLOBAL P CAIXA'!K841="EXEC.",0,IF('ORÇ.GLOBAL EMPRESA'!G841&gt;0,'ORÇ.GLOBAL EMPRESA'!G841,'ORÇ.GLOBAL P CAIXA'!F841))</f>
        <v>0</v>
      </c>
      <c r="G842" s="163" t="n">
        <f aca="false">IF(E842&lt;&gt;0,ROUND(E842*F842,2),IF(AE842=0,(SUMIF($W$13:$W$1012,B842,$AE$13:$AE$1012)),AE842))</f>
        <v>0</v>
      </c>
      <c r="H842" s="661" t="n">
        <f aca="false">IF('ORÇ.GLOBAL P CAIXA'!K841="EXEC.",0,'ORÇ.REPROG. P CAIXA'!H842)</f>
        <v>0</v>
      </c>
      <c r="I842" s="661" t="n">
        <f aca="false">IF('ORÇ.GLOBAL P CAIXA'!K841="EXEC.",0,'ORÇ.REPROG. P CAIXA'!I842)</f>
        <v>0</v>
      </c>
      <c r="J842" s="163" t="n">
        <f aca="false">IF(H842&lt;&gt;0,ROUND(H842*I842,2),IF(AJ842=0,(SUMIF($W$13:$W$1012,B842,$AJ$13:$AJ$1012)),AJ842))</f>
        <v>0</v>
      </c>
      <c r="K842" s="163" t="n">
        <f aca="false">H842-E842</f>
        <v>0</v>
      </c>
      <c r="L842" s="163" t="n">
        <f aca="false">J842-G842</f>
        <v>0</v>
      </c>
      <c r="M842" s="662" t="str">
        <f aca="false">IF('ORÇ.GLOBAL P CAIXA'!K841="EXEC.","",IF('ORÇ.REPROG. P CAIXA'!M842&gt;0,'ORÇ.REPROG. P CAIXA'!M842,""))</f>
        <v/>
      </c>
      <c r="N842" s="663" t="str">
        <f aca="false">IF('ORÇ.GLOBAL P CAIXA'!K841="EXEC.","",IF('ORÇ.REPROG. P CAIXA'!N842&gt;0,'ORÇ.REPROG. P CAIXA'!N842,""))</f>
        <v/>
      </c>
      <c r="O842" s="166" t="str">
        <f aca="false">IF('ORÇ.GLOBAL P CAIXA'!$K841="EXEC.","",'ORÇ.REPROG. P CAIXA'!O842)</f>
        <v/>
      </c>
      <c r="P842" s="167"/>
      <c r="Q842" s="168" t="str">
        <f aca="false">IF(B842&gt;0,"ok","ocultar")</f>
        <v>ocultar</v>
      </c>
      <c r="R842" s="649"/>
      <c r="S842" s="649"/>
      <c r="T842" s="650"/>
      <c r="V842" s="88"/>
      <c r="W842" s="157" t="n">
        <f aca="false">IF(B842=0,W841,IF(ISNONTEXT(B842)=TRUE(),INT(B842),INT(LEFT(B842,FIND(".",B842)-1))))</f>
        <v>3</v>
      </c>
      <c r="X842" s="157" t="str">
        <f aca="false">IF(X843=1,1,IF(B842&lt;&gt;0,1,IF(C842&lt;&gt;0,1,IF(D842&lt;&gt;0,1,IF(E842&lt;&gt;0,1,"")))))</f>
        <v/>
      </c>
      <c r="Y842" s="157" t="str">
        <f aca="false">IF(W842=0," ",IF(W842&lt;&gt;W841,W842," "))</f>
        <v> </v>
      </c>
      <c r="Z842" s="88"/>
      <c r="AA842" s="75" t="n">
        <f aca="false">IF(W842&lt;&gt;Y842,(IF(N842=0,G842*(INFORMAÇÕES!$Q$69/INFORMAÇÕES!$Q$72),IF(N842="R",G842,0))),0)</f>
        <v>0</v>
      </c>
      <c r="AB842" s="75" t="n">
        <f aca="false">IF(W842&lt;&gt;Y842,(IF(N842=0,G842*(INFORMAÇÕES!$Q$70/INFORMAÇÕES!$Q$72),IF(N842="C",G842,0))),0)</f>
        <v>0</v>
      </c>
      <c r="AC842" s="75" t="n">
        <f aca="false">IF(W842&lt;&gt;Y842,(IF(N842=0,G842*INFORMAÇÕES!$U$115,IF(N842="CF",G842,0))),0)</f>
        <v>0</v>
      </c>
      <c r="AD842" s="75" t="n">
        <f aca="false">IF(W842&lt;&gt;Y842,(IF(N842=0,G842*INFORMAÇÕES!$U$116,IF(N842="O",G842,0))),0)</f>
        <v>0</v>
      </c>
      <c r="AE842" s="75" t="n">
        <f aca="false">IF(E842&lt;&gt;0,G842,0)</f>
        <v>0</v>
      </c>
      <c r="AF842" s="75" t="n">
        <f aca="false">IF(W842&lt;&gt;Y842,(IF(N842=0,J842*(INFORMAÇÕES!$Q$89/INFORMAÇÕES!$Q$92),IF(N842="R",J842,0))),0)</f>
        <v>0</v>
      </c>
      <c r="AG842" s="75" t="n">
        <f aca="false">IF(W842&lt;&gt;Y842,(IF(N842=0,J842*(INFORMAÇÕES!$Q$90/INFORMAÇÕES!$Q$92),IF(N842="C",J842,0))),0)</f>
        <v>0</v>
      </c>
      <c r="AH842" s="75" t="n">
        <f aca="false">IF(W842&lt;&gt;Y842,(IF(N842="",J842*INFORMAÇÕES!$U$115,IF(N842="CF",J842,0))),0)</f>
        <v>0</v>
      </c>
      <c r="AI842" s="75" t="n">
        <f aca="false">IF(W842&lt;&gt;Y842,(IF(N842="",J842*INFORMAÇÕES!$U$116,IF(N842="O",J842,0))),0)</f>
        <v>0</v>
      </c>
      <c r="AJ842" s="75" t="n">
        <f aca="false">IF(H842&lt;&gt;0,J842,0)</f>
        <v>0</v>
      </c>
      <c r="AK842" s="75" t="n">
        <f aca="false">IF(K842&lt;&gt;0,L842,0)</f>
        <v>0</v>
      </c>
    </row>
    <row r="843" s="174" customFormat="true" ht="14.25" hidden="false" customHeight="false" outlineLevel="0" collapsed="false">
      <c r="A843" s="159" t="n">
        <v>831</v>
      </c>
      <c r="B843" s="160" t="n">
        <f aca="false">IF('ORÇ.GLOBAL P CAIXA'!$K842="EXEC.",0,'ORÇ.REPROG. P CAIXA'!B843)</f>
        <v>0</v>
      </c>
      <c r="C843" s="161" t="n">
        <f aca="false">IF('ORÇ.GLOBAL P CAIXA'!$K842="EXEC.",0,'ORÇ.REPROG. P CAIXA'!C843)</f>
        <v>0</v>
      </c>
      <c r="D843" s="162" t="n">
        <f aca="false">IF('ORÇ.GLOBAL P CAIXA'!$K842="EXEC.",0,'ORÇ.REPROG. P CAIXA'!D843)</f>
        <v>0</v>
      </c>
      <c r="E843" s="163" t="n">
        <f aca="false">IF('ORÇ.GLOBAL P CAIXA'!$K842="EXEC.",0,'ORÇ.REPROG. P CAIXA'!E843)</f>
        <v>0</v>
      </c>
      <c r="F843" s="163" t="n">
        <f aca="false">IF('ORÇ.GLOBAL P CAIXA'!K842="EXEC.",0,IF('ORÇ.GLOBAL EMPRESA'!G842&gt;0,'ORÇ.GLOBAL EMPRESA'!G842,'ORÇ.GLOBAL P CAIXA'!F842))</f>
        <v>0</v>
      </c>
      <c r="G843" s="163" t="n">
        <f aca="false">IF(E843&lt;&gt;0,ROUND(E843*F843,2),IF(AE843=0,(SUMIF($W$13:$W$1012,B843,$AE$13:$AE$1012)),AE843))</f>
        <v>0</v>
      </c>
      <c r="H843" s="661" t="n">
        <f aca="false">IF('ORÇ.GLOBAL P CAIXA'!K842="EXEC.",0,'ORÇ.REPROG. P CAIXA'!H843)</f>
        <v>0</v>
      </c>
      <c r="I843" s="661" t="n">
        <f aca="false">IF('ORÇ.GLOBAL P CAIXA'!K842="EXEC.",0,'ORÇ.REPROG. P CAIXA'!I843)</f>
        <v>0</v>
      </c>
      <c r="J843" s="163" t="n">
        <f aca="false">IF(H843&lt;&gt;0,ROUND(H843*I843,2),IF(AJ843=0,(SUMIF($W$13:$W$1012,B843,$AJ$13:$AJ$1012)),AJ843))</f>
        <v>0</v>
      </c>
      <c r="K843" s="163" t="n">
        <f aca="false">H843-E843</f>
        <v>0</v>
      </c>
      <c r="L843" s="163" t="n">
        <f aca="false">J843-G843</f>
        <v>0</v>
      </c>
      <c r="M843" s="662" t="str">
        <f aca="false">IF('ORÇ.GLOBAL P CAIXA'!K842="EXEC.","",IF('ORÇ.REPROG. P CAIXA'!M843&gt;0,'ORÇ.REPROG. P CAIXA'!M843,""))</f>
        <v/>
      </c>
      <c r="N843" s="663" t="str">
        <f aca="false">IF('ORÇ.GLOBAL P CAIXA'!K842="EXEC.","",IF('ORÇ.REPROG. P CAIXA'!N843&gt;0,'ORÇ.REPROG. P CAIXA'!N843,""))</f>
        <v/>
      </c>
      <c r="O843" s="166" t="str">
        <f aca="false">IF('ORÇ.GLOBAL P CAIXA'!$K842="EXEC.","",'ORÇ.REPROG. P CAIXA'!O843)</f>
        <v/>
      </c>
      <c r="P843" s="167"/>
      <c r="Q843" s="168" t="str">
        <f aca="false">IF(B843&gt;0,"ok","ocultar")</f>
        <v>ocultar</v>
      </c>
      <c r="R843" s="649"/>
      <c r="S843" s="649"/>
      <c r="T843" s="650"/>
      <c r="V843" s="88"/>
      <c r="W843" s="157" t="n">
        <f aca="false">IF(B843=0,W842,IF(ISNONTEXT(B843)=TRUE(),INT(B843),INT(LEFT(B843,FIND(".",B843)-1))))</f>
        <v>3</v>
      </c>
      <c r="X843" s="157" t="str">
        <f aca="false">IF(X844=1,1,IF(B843&lt;&gt;0,1,IF(C843&lt;&gt;0,1,IF(D843&lt;&gt;0,1,IF(E843&lt;&gt;0,1,"")))))</f>
        <v/>
      </c>
      <c r="Y843" s="157" t="str">
        <f aca="false">IF(W843=0," ",IF(W843&lt;&gt;W842,W843," "))</f>
        <v> </v>
      </c>
      <c r="Z843" s="88"/>
      <c r="AA843" s="75" t="n">
        <f aca="false">IF(W843&lt;&gt;Y843,(IF(N843=0,G843*(INFORMAÇÕES!$Q$69/INFORMAÇÕES!$Q$72),IF(N843="R",G843,0))),0)</f>
        <v>0</v>
      </c>
      <c r="AB843" s="75" t="n">
        <f aca="false">IF(W843&lt;&gt;Y843,(IF(N843=0,G843*(INFORMAÇÕES!$Q$70/INFORMAÇÕES!$Q$72),IF(N843="C",G843,0))),0)</f>
        <v>0</v>
      </c>
      <c r="AC843" s="75" t="n">
        <f aca="false">IF(W843&lt;&gt;Y843,(IF(N843=0,G843*INFORMAÇÕES!$U$115,IF(N843="CF",G843,0))),0)</f>
        <v>0</v>
      </c>
      <c r="AD843" s="75" t="n">
        <f aca="false">IF(W843&lt;&gt;Y843,(IF(N843=0,G843*INFORMAÇÕES!$U$116,IF(N843="O",G843,0))),0)</f>
        <v>0</v>
      </c>
      <c r="AE843" s="75" t="n">
        <f aca="false">IF(E843&lt;&gt;0,G843,0)</f>
        <v>0</v>
      </c>
      <c r="AF843" s="75" t="n">
        <f aca="false">IF(W843&lt;&gt;Y843,(IF(N843=0,J843*(INFORMAÇÕES!$Q$89/INFORMAÇÕES!$Q$92),IF(N843="R",J843,0))),0)</f>
        <v>0</v>
      </c>
      <c r="AG843" s="75" t="n">
        <f aca="false">IF(W843&lt;&gt;Y843,(IF(N843=0,J843*(INFORMAÇÕES!$Q$90/INFORMAÇÕES!$Q$92),IF(N843="C",J843,0))),0)</f>
        <v>0</v>
      </c>
      <c r="AH843" s="75" t="n">
        <f aca="false">IF(W843&lt;&gt;Y843,(IF(N843="",J843*INFORMAÇÕES!$U$115,IF(N843="CF",J843,0))),0)</f>
        <v>0</v>
      </c>
      <c r="AI843" s="75" t="n">
        <f aca="false">IF(W843&lt;&gt;Y843,(IF(N843="",J843*INFORMAÇÕES!$U$116,IF(N843="O",J843,0))),0)</f>
        <v>0</v>
      </c>
      <c r="AJ843" s="75" t="n">
        <f aca="false">IF(H843&lt;&gt;0,J843,0)</f>
        <v>0</v>
      </c>
      <c r="AK843" s="75" t="n">
        <f aca="false">IF(K843&lt;&gt;0,L843,0)</f>
        <v>0</v>
      </c>
    </row>
    <row r="844" s="174" customFormat="true" ht="14.25" hidden="false" customHeight="false" outlineLevel="0" collapsed="false">
      <c r="A844" s="159" t="n">
        <v>832</v>
      </c>
      <c r="B844" s="160" t="n">
        <f aca="false">IF('ORÇ.GLOBAL P CAIXA'!$K843="EXEC.",0,'ORÇ.REPROG. P CAIXA'!B844)</f>
        <v>0</v>
      </c>
      <c r="C844" s="161" t="n">
        <f aca="false">IF('ORÇ.GLOBAL P CAIXA'!$K843="EXEC.",0,'ORÇ.REPROG. P CAIXA'!C844)</f>
        <v>0</v>
      </c>
      <c r="D844" s="162" t="n">
        <f aca="false">IF('ORÇ.GLOBAL P CAIXA'!$K843="EXEC.",0,'ORÇ.REPROG. P CAIXA'!D844)</f>
        <v>0</v>
      </c>
      <c r="E844" s="163" t="n">
        <f aca="false">IF('ORÇ.GLOBAL P CAIXA'!$K843="EXEC.",0,'ORÇ.REPROG. P CAIXA'!E844)</f>
        <v>0</v>
      </c>
      <c r="F844" s="163" t="n">
        <f aca="false">IF('ORÇ.GLOBAL P CAIXA'!K843="EXEC.",0,IF('ORÇ.GLOBAL EMPRESA'!G843&gt;0,'ORÇ.GLOBAL EMPRESA'!G843,'ORÇ.GLOBAL P CAIXA'!F843))</f>
        <v>0</v>
      </c>
      <c r="G844" s="163" t="n">
        <f aca="false">IF(E844&lt;&gt;0,ROUND(E844*F844,2),IF(AE844=0,(SUMIF($W$13:$W$1012,B844,$AE$13:$AE$1012)),AE844))</f>
        <v>0</v>
      </c>
      <c r="H844" s="661" t="n">
        <f aca="false">IF('ORÇ.GLOBAL P CAIXA'!K843="EXEC.",0,'ORÇ.REPROG. P CAIXA'!H844)</f>
        <v>0</v>
      </c>
      <c r="I844" s="661" t="n">
        <f aca="false">IF('ORÇ.GLOBAL P CAIXA'!K843="EXEC.",0,'ORÇ.REPROG. P CAIXA'!I844)</f>
        <v>0</v>
      </c>
      <c r="J844" s="163" t="n">
        <f aca="false">IF(H844&lt;&gt;0,ROUND(H844*I844,2),IF(AJ844=0,(SUMIF($W$13:$W$1012,B844,$AJ$13:$AJ$1012)),AJ844))</f>
        <v>0</v>
      </c>
      <c r="K844" s="163" t="n">
        <f aca="false">H844-E844</f>
        <v>0</v>
      </c>
      <c r="L844" s="163" t="n">
        <f aca="false">J844-G844</f>
        <v>0</v>
      </c>
      <c r="M844" s="662" t="str">
        <f aca="false">IF('ORÇ.GLOBAL P CAIXA'!K843="EXEC.","",IF('ORÇ.REPROG. P CAIXA'!M844&gt;0,'ORÇ.REPROG. P CAIXA'!M844,""))</f>
        <v/>
      </c>
      <c r="N844" s="663" t="str">
        <f aca="false">IF('ORÇ.GLOBAL P CAIXA'!K843="EXEC.","",IF('ORÇ.REPROG. P CAIXA'!N844&gt;0,'ORÇ.REPROG. P CAIXA'!N844,""))</f>
        <v/>
      </c>
      <c r="O844" s="166" t="str">
        <f aca="false">IF('ORÇ.GLOBAL P CAIXA'!$K843="EXEC.","",'ORÇ.REPROG. P CAIXA'!O844)</f>
        <v/>
      </c>
      <c r="P844" s="167"/>
      <c r="Q844" s="168" t="str">
        <f aca="false">IF(B844&gt;0,"ok","ocultar")</f>
        <v>ocultar</v>
      </c>
      <c r="R844" s="649"/>
      <c r="S844" s="649"/>
      <c r="T844" s="650"/>
      <c r="V844" s="88"/>
      <c r="W844" s="157" t="n">
        <f aca="false">IF(B844=0,W843,IF(ISNONTEXT(B844)=TRUE(),INT(B844),INT(LEFT(B844,FIND(".",B844)-1))))</f>
        <v>3</v>
      </c>
      <c r="X844" s="157" t="str">
        <f aca="false">IF(X845=1,1,IF(B844&lt;&gt;0,1,IF(C844&lt;&gt;0,1,IF(D844&lt;&gt;0,1,IF(E844&lt;&gt;0,1,"")))))</f>
        <v/>
      </c>
      <c r="Y844" s="157" t="str">
        <f aca="false">IF(W844=0," ",IF(W844&lt;&gt;W843,W844," "))</f>
        <v> </v>
      </c>
      <c r="Z844" s="88"/>
      <c r="AA844" s="75" t="n">
        <f aca="false">IF(W844&lt;&gt;Y844,(IF(N844=0,G844*(INFORMAÇÕES!$Q$69/INFORMAÇÕES!$Q$72),IF(N844="R",G844,0))),0)</f>
        <v>0</v>
      </c>
      <c r="AB844" s="75" t="n">
        <f aca="false">IF(W844&lt;&gt;Y844,(IF(N844=0,G844*(INFORMAÇÕES!$Q$70/INFORMAÇÕES!$Q$72),IF(N844="C",G844,0))),0)</f>
        <v>0</v>
      </c>
      <c r="AC844" s="75" t="n">
        <f aca="false">IF(W844&lt;&gt;Y844,(IF(N844=0,G844*INFORMAÇÕES!$U$115,IF(N844="CF",G844,0))),0)</f>
        <v>0</v>
      </c>
      <c r="AD844" s="75" t="n">
        <f aca="false">IF(W844&lt;&gt;Y844,(IF(N844=0,G844*INFORMAÇÕES!$U$116,IF(N844="O",G844,0))),0)</f>
        <v>0</v>
      </c>
      <c r="AE844" s="75" t="n">
        <f aca="false">IF(E844&lt;&gt;0,G844,0)</f>
        <v>0</v>
      </c>
      <c r="AF844" s="75" t="n">
        <f aca="false">IF(W844&lt;&gt;Y844,(IF(N844=0,J844*(INFORMAÇÕES!$Q$89/INFORMAÇÕES!$Q$92),IF(N844="R",J844,0))),0)</f>
        <v>0</v>
      </c>
      <c r="AG844" s="75" t="n">
        <f aca="false">IF(W844&lt;&gt;Y844,(IF(N844=0,J844*(INFORMAÇÕES!$Q$90/INFORMAÇÕES!$Q$92),IF(N844="C",J844,0))),0)</f>
        <v>0</v>
      </c>
      <c r="AH844" s="75" t="n">
        <f aca="false">IF(W844&lt;&gt;Y844,(IF(N844="",J844*INFORMAÇÕES!$U$115,IF(N844="CF",J844,0))),0)</f>
        <v>0</v>
      </c>
      <c r="AI844" s="75" t="n">
        <f aca="false">IF(W844&lt;&gt;Y844,(IF(N844="",J844*INFORMAÇÕES!$U$116,IF(N844="O",J844,0))),0)</f>
        <v>0</v>
      </c>
      <c r="AJ844" s="75" t="n">
        <f aca="false">IF(H844&lt;&gt;0,J844,0)</f>
        <v>0</v>
      </c>
      <c r="AK844" s="75" t="n">
        <f aca="false">IF(K844&lt;&gt;0,L844,0)</f>
        <v>0</v>
      </c>
    </row>
    <row r="845" s="174" customFormat="true" ht="14.25" hidden="false" customHeight="false" outlineLevel="0" collapsed="false">
      <c r="A845" s="159" t="n">
        <v>833</v>
      </c>
      <c r="B845" s="160" t="n">
        <f aca="false">IF('ORÇ.GLOBAL P CAIXA'!$K844="EXEC.",0,'ORÇ.REPROG. P CAIXA'!B845)</f>
        <v>0</v>
      </c>
      <c r="C845" s="161" t="n">
        <f aca="false">IF('ORÇ.GLOBAL P CAIXA'!$K844="EXEC.",0,'ORÇ.REPROG. P CAIXA'!C845)</f>
        <v>0</v>
      </c>
      <c r="D845" s="162" t="n">
        <f aca="false">IF('ORÇ.GLOBAL P CAIXA'!$K844="EXEC.",0,'ORÇ.REPROG. P CAIXA'!D845)</f>
        <v>0</v>
      </c>
      <c r="E845" s="163" t="n">
        <f aca="false">IF('ORÇ.GLOBAL P CAIXA'!$K844="EXEC.",0,'ORÇ.REPROG. P CAIXA'!E845)</f>
        <v>0</v>
      </c>
      <c r="F845" s="163" t="n">
        <f aca="false">IF('ORÇ.GLOBAL P CAIXA'!K844="EXEC.",0,IF('ORÇ.GLOBAL EMPRESA'!G844&gt;0,'ORÇ.GLOBAL EMPRESA'!G844,'ORÇ.GLOBAL P CAIXA'!F844))</f>
        <v>0</v>
      </c>
      <c r="G845" s="163" t="n">
        <f aca="false">IF(E845&lt;&gt;0,ROUND(E845*F845,2),IF(AE845=0,(SUMIF($W$13:$W$1012,B845,$AE$13:$AE$1012)),AE845))</f>
        <v>0</v>
      </c>
      <c r="H845" s="661" t="n">
        <f aca="false">IF('ORÇ.GLOBAL P CAIXA'!K844="EXEC.",0,'ORÇ.REPROG. P CAIXA'!H845)</f>
        <v>0</v>
      </c>
      <c r="I845" s="661" t="n">
        <f aca="false">IF('ORÇ.GLOBAL P CAIXA'!K844="EXEC.",0,'ORÇ.REPROG. P CAIXA'!I845)</f>
        <v>0</v>
      </c>
      <c r="J845" s="163" t="n">
        <f aca="false">IF(H845&lt;&gt;0,ROUND(H845*I845,2),IF(AJ845=0,(SUMIF($W$13:$W$1012,B845,$AJ$13:$AJ$1012)),AJ845))</f>
        <v>0</v>
      </c>
      <c r="K845" s="163" t="n">
        <f aca="false">H845-E845</f>
        <v>0</v>
      </c>
      <c r="L845" s="163" t="n">
        <f aca="false">J845-G845</f>
        <v>0</v>
      </c>
      <c r="M845" s="662" t="str">
        <f aca="false">IF('ORÇ.GLOBAL P CAIXA'!K844="EXEC.","",IF('ORÇ.REPROG. P CAIXA'!M845&gt;0,'ORÇ.REPROG. P CAIXA'!M845,""))</f>
        <v/>
      </c>
      <c r="N845" s="663" t="str">
        <f aca="false">IF('ORÇ.GLOBAL P CAIXA'!K844="EXEC.","",IF('ORÇ.REPROG. P CAIXA'!N845&gt;0,'ORÇ.REPROG. P CAIXA'!N845,""))</f>
        <v/>
      </c>
      <c r="O845" s="166" t="str">
        <f aca="false">IF('ORÇ.GLOBAL P CAIXA'!$K844="EXEC.","",'ORÇ.REPROG. P CAIXA'!O845)</f>
        <v/>
      </c>
      <c r="P845" s="167"/>
      <c r="Q845" s="168" t="str">
        <f aca="false">IF(B845&gt;0,"ok","ocultar")</f>
        <v>ocultar</v>
      </c>
      <c r="R845" s="649"/>
      <c r="S845" s="649"/>
      <c r="T845" s="650"/>
      <c r="V845" s="88"/>
      <c r="W845" s="157" t="n">
        <f aca="false">IF(B845=0,W844,IF(ISNONTEXT(B845)=TRUE(),INT(B845),INT(LEFT(B845,FIND(".",B845)-1))))</f>
        <v>3</v>
      </c>
      <c r="X845" s="157" t="str">
        <f aca="false">IF(X846=1,1,IF(B845&lt;&gt;0,1,IF(C845&lt;&gt;0,1,IF(D845&lt;&gt;0,1,IF(E845&lt;&gt;0,1,"")))))</f>
        <v/>
      </c>
      <c r="Y845" s="157" t="str">
        <f aca="false">IF(W845=0," ",IF(W845&lt;&gt;W844,W845," "))</f>
        <v> </v>
      </c>
      <c r="Z845" s="88"/>
      <c r="AA845" s="75" t="n">
        <f aca="false">IF(W845&lt;&gt;Y845,(IF(N845=0,G845*(INFORMAÇÕES!$Q$69/INFORMAÇÕES!$Q$72),IF(N845="R",G845,0))),0)</f>
        <v>0</v>
      </c>
      <c r="AB845" s="75" t="n">
        <f aca="false">IF(W845&lt;&gt;Y845,(IF(N845=0,G845*(INFORMAÇÕES!$Q$70/INFORMAÇÕES!$Q$72),IF(N845="C",G845,0))),0)</f>
        <v>0</v>
      </c>
      <c r="AC845" s="75" t="n">
        <f aca="false">IF(W845&lt;&gt;Y845,(IF(N845=0,G845*INFORMAÇÕES!$U$115,IF(N845="CF",G845,0))),0)</f>
        <v>0</v>
      </c>
      <c r="AD845" s="75" t="n">
        <f aca="false">IF(W845&lt;&gt;Y845,(IF(N845=0,G845*INFORMAÇÕES!$U$116,IF(N845="O",G845,0))),0)</f>
        <v>0</v>
      </c>
      <c r="AE845" s="75" t="n">
        <f aca="false">IF(E845&lt;&gt;0,G845,0)</f>
        <v>0</v>
      </c>
      <c r="AF845" s="75" t="n">
        <f aca="false">IF(W845&lt;&gt;Y845,(IF(N845=0,J845*(INFORMAÇÕES!$Q$89/INFORMAÇÕES!$Q$92),IF(N845="R",J845,0))),0)</f>
        <v>0</v>
      </c>
      <c r="AG845" s="75" t="n">
        <f aca="false">IF(W845&lt;&gt;Y845,(IF(N845=0,J845*(INFORMAÇÕES!$Q$90/INFORMAÇÕES!$Q$92),IF(N845="C",J845,0))),0)</f>
        <v>0</v>
      </c>
      <c r="AH845" s="75" t="n">
        <f aca="false">IF(W845&lt;&gt;Y845,(IF(N845="",J845*INFORMAÇÕES!$U$115,IF(N845="CF",J845,0))),0)</f>
        <v>0</v>
      </c>
      <c r="AI845" s="75" t="n">
        <f aca="false">IF(W845&lt;&gt;Y845,(IF(N845="",J845*INFORMAÇÕES!$U$116,IF(N845="O",J845,0))),0)</f>
        <v>0</v>
      </c>
      <c r="AJ845" s="75" t="n">
        <f aca="false">IF(H845&lt;&gt;0,J845,0)</f>
        <v>0</v>
      </c>
      <c r="AK845" s="75" t="n">
        <f aca="false">IF(K845&lt;&gt;0,L845,0)</f>
        <v>0</v>
      </c>
    </row>
    <row r="846" s="174" customFormat="true" ht="14.25" hidden="false" customHeight="false" outlineLevel="0" collapsed="false">
      <c r="A846" s="159" t="n">
        <v>834</v>
      </c>
      <c r="B846" s="160" t="n">
        <f aca="false">IF('ORÇ.GLOBAL P CAIXA'!$K845="EXEC.",0,'ORÇ.REPROG. P CAIXA'!B846)</f>
        <v>0</v>
      </c>
      <c r="C846" s="161" t="n">
        <f aca="false">IF('ORÇ.GLOBAL P CAIXA'!$K845="EXEC.",0,'ORÇ.REPROG. P CAIXA'!C846)</f>
        <v>0</v>
      </c>
      <c r="D846" s="162" t="n">
        <f aca="false">IF('ORÇ.GLOBAL P CAIXA'!$K845="EXEC.",0,'ORÇ.REPROG. P CAIXA'!D846)</f>
        <v>0</v>
      </c>
      <c r="E846" s="163" t="n">
        <f aca="false">IF('ORÇ.GLOBAL P CAIXA'!$K845="EXEC.",0,'ORÇ.REPROG. P CAIXA'!E846)</f>
        <v>0</v>
      </c>
      <c r="F846" s="163" t="n">
        <f aca="false">IF('ORÇ.GLOBAL P CAIXA'!K845="EXEC.",0,IF('ORÇ.GLOBAL EMPRESA'!G845&gt;0,'ORÇ.GLOBAL EMPRESA'!G845,'ORÇ.GLOBAL P CAIXA'!F845))</f>
        <v>0</v>
      </c>
      <c r="G846" s="163" t="n">
        <f aca="false">IF(E846&lt;&gt;0,ROUND(E846*F846,2),IF(AE846=0,(SUMIF($W$13:$W$1012,B846,$AE$13:$AE$1012)),AE846))</f>
        <v>0</v>
      </c>
      <c r="H846" s="661" t="n">
        <f aca="false">IF('ORÇ.GLOBAL P CAIXA'!K845="EXEC.",0,'ORÇ.REPROG. P CAIXA'!H846)</f>
        <v>0</v>
      </c>
      <c r="I846" s="661" t="n">
        <f aca="false">IF('ORÇ.GLOBAL P CAIXA'!K845="EXEC.",0,'ORÇ.REPROG. P CAIXA'!I846)</f>
        <v>0</v>
      </c>
      <c r="J846" s="163" t="n">
        <f aca="false">IF(H846&lt;&gt;0,ROUND(H846*I846,2),IF(AJ846=0,(SUMIF($W$13:$W$1012,B846,$AJ$13:$AJ$1012)),AJ846))</f>
        <v>0</v>
      </c>
      <c r="K846" s="163" t="n">
        <f aca="false">H846-E846</f>
        <v>0</v>
      </c>
      <c r="L846" s="163" t="n">
        <f aca="false">J846-G846</f>
        <v>0</v>
      </c>
      <c r="M846" s="662" t="str">
        <f aca="false">IF('ORÇ.GLOBAL P CAIXA'!K845="EXEC.","",IF('ORÇ.REPROG. P CAIXA'!M846&gt;0,'ORÇ.REPROG. P CAIXA'!M846,""))</f>
        <v/>
      </c>
      <c r="N846" s="663" t="str">
        <f aca="false">IF('ORÇ.GLOBAL P CAIXA'!K845="EXEC.","",IF('ORÇ.REPROG. P CAIXA'!N846&gt;0,'ORÇ.REPROG. P CAIXA'!N846,""))</f>
        <v/>
      </c>
      <c r="O846" s="166" t="str">
        <f aca="false">IF('ORÇ.GLOBAL P CAIXA'!$K845="EXEC.","",'ORÇ.REPROG. P CAIXA'!O846)</f>
        <v/>
      </c>
      <c r="P846" s="167"/>
      <c r="Q846" s="168" t="str">
        <f aca="false">IF(B846&gt;0,"ok","ocultar")</f>
        <v>ocultar</v>
      </c>
      <c r="R846" s="649"/>
      <c r="S846" s="649"/>
      <c r="T846" s="650"/>
      <c r="V846" s="88"/>
      <c r="W846" s="157" t="n">
        <f aca="false">IF(B846=0,W845,IF(ISNONTEXT(B846)=TRUE(),INT(B846),INT(LEFT(B846,FIND(".",B846)-1))))</f>
        <v>3</v>
      </c>
      <c r="X846" s="157" t="str">
        <f aca="false">IF(X847=1,1,IF(B846&lt;&gt;0,1,IF(C846&lt;&gt;0,1,IF(D846&lt;&gt;0,1,IF(E846&lt;&gt;0,1,"")))))</f>
        <v/>
      </c>
      <c r="Y846" s="157" t="str">
        <f aca="false">IF(W846=0," ",IF(W846&lt;&gt;W845,W846," "))</f>
        <v> </v>
      </c>
      <c r="Z846" s="88"/>
      <c r="AA846" s="75" t="n">
        <f aca="false">IF(W846&lt;&gt;Y846,(IF(N846=0,G846*(INFORMAÇÕES!$Q$69/INFORMAÇÕES!$Q$72),IF(N846="R",G846,0))),0)</f>
        <v>0</v>
      </c>
      <c r="AB846" s="75" t="n">
        <f aca="false">IF(W846&lt;&gt;Y846,(IF(N846=0,G846*(INFORMAÇÕES!$Q$70/INFORMAÇÕES!$Q$72),IF(N846="C",G846,0))),0)</f>
        <v>0</v>
      </c>
      <c r="AC846" s="75" t="n">
        <f aca="false">IF(W846&lt;&gt;Y846,(IF(N846=0,G846*INFORMAÇÕES!$U$115,IF(N846="CF",G846,0))),0)</f>
        <v>0</v>
      </c>
      <c r="AD846" s="75" t="n">
        <f aca="false">IF(W846&lt;&gt;Y846,(IF(N846=0,G846*INFORMAÇÕES!$U$116,IF(N846="O",G846,0))),0)</f>
        <v>0</v>
      </c>
      <c r="AE846" s="75" t="n">
        <f aca="false">IF(E846&lt;&gt;0,G846,0)</f>
        <v>0</v>
      </c>
      <c r="AF846" s="75" t="n">
        <f aca="false">IF(W846&lt;&gt;Y846,(IF(N846=0,J846*(INFORMAÇÕES!$Q$89/INFORMAÇÕES!$Q$92),IF(N846="R",J846,0))),0)</f>
        <v>0</v>
      </c>
      <c r="AG846" s="75" t="n">
        <f aca="false">IF(W846&lt;&gt;Y846,(IF(N846=0,J846*(INFORMAÇÕES!$Q$90/INFORMAÇÕES!$Q$92),IF(N846="C",J846,0))),0)</f>
        <v>0</v>
      </c>
      <c r="AH846" s="75" t="n">
        <f aca="false">IF(W846&lt;&gt;Y846,(IF(N846="",J846*INFORMAÇÕES!$U$115,IF(N846="CF",J846,0))),0)</f>
        <v>0</v>
      </c>
      <c r="AI846" s="75" t="n">
        <f aca="false">IF(W846&lt;&gt;Y846,(IF(N846="",J846*INFORMAÇÕES!$U$116,IF(N846="O",J846,0))),0)</f>
        <v>0</v>
      </c>
      <c r="AJ846" s="75" t="n">
        <f aca="false">IF(H846&lt;&gt;0,J846,0)</f>
        <v>0</v>
      </c>
      <c r="AK846" s="75" t="n">
        <f aca="false">IF(K846&lt;&gt;0,L846,0)</f>
        <v>0</v>
      </c>
    </row>
    <row r="847" s="174" customFormat="true" ht="14.25" hidden="false" customHeight="false" outlineLevel="0" collapsed="false">
      <c r="A847" s="159" t="n">
        <v>835</v>
      </c>
      <c r="B847" s="160" t="n">
        <f aca="false">IF('ORÇ.GLOBAL P CAIXA'!$K846="EXEC.",0,'ORÇ.REPROG. P CAIXA'!B847)</f>
        <v>0</v>
      </c>
      <c r="C847" s="161" t="n">
        <f aca="false">IF('ORÇ.GLOBAL P CAIXA'!$K846="EXEC.",0,'ORÇ.REPROG. P CAIXA'!C847)</f>
        <v>0</v>
      </c>
      <c r="D847" s="162" t="n">
        <f aca="false">IF('ORÇ.GLOBAL P CAIXA'!$K846="EXEC.",0,'ORÇ.REPROG. P CAIXA'!D847)</f>
        <v>0</v>
      </c>
      <c r="E847" s="163" t="n">
        <f aca="false">IF('ORÇ.GLOBAL P CAIXA'!$K846="EXEC.",0,'ORÇ.REPROG. P CAIXA'!E847)</f>
        <v>0</v>
      </c>
      <c r="F847" s="163" t="n">
        <f aca="false">IF('ORÇ.GLOBAL P CAIXA'!K846="EXEC.",0,IF('ORÇ.GLOBAL EMPRESA'!G846&gt;0,'ORÇ.GLOBAL EMPRESA'!G846,'ORÇ.GLOBAL P CAIXA'!F846))</f>
        <v>0</v>
      </c>
      <c r="G847" s="163" t="n">
        <f aca="false">IF(E847&lt;&gt;0,ROUND(E847*F847,2),IF(AE847=0,(SUMIF($W$13:$W$1012,B847,$AE$13:$AE$1012)),AE847))</f>
        <v>0</v>
      </c>
      <c r="H847" s="661" t="n">
        <f aca="false">IF('ORÇ.GLOBAL P CAIXA'!K846="EXEC.",0,'ORÇ.REPROG. P CAIXA'!H847)</f>
        <v>0</v>
      </c>
      <c r="I847" s="661" t="n">
        <f aca="false">IF('ORÇ.GLOBAL P CAIXA'!K846="EXEC.",0,'ORÇ.REPROG. P CAIXA'!I847)</f>
        <v>0</v>
      </c>
      <c r="J847" s="163" t="n">
        <f aca="false">IF(H847&lt;&gt;0,ROUND(H847*I847,2),IF(AJ847=0,(SUMIF($W$13:$W$1012,B847,$AJ$13:$AJ$1012)),AJ847))</f>
        <v>0</v>
      </c>
      <c r="K847" s="163" t="n">
        <f aca="false">H847-E847</f>
        <v>0</v>
      </c>
      <c r="L847" s="163" t="n">
        <f aca="false">J847-G847</f>
        <v>0</v>
      </c>
      <c r="M847" s="662" t="str">
        <f aca="false">IF('ORÇ.GLOBAL P CAIXA'!K846="EXEC.","",IF('ORÇ.REPROG. P CAIXA'!M847&gt;0,'ORÇ.REPROG. P CAIXA'!M847,""))</f>
        <v/>
      </c>
      <c r="N847" s="663" t="str">
        <f aca="false">IF('ORÇ.GLOBAL P CAIXA'!K846="EXEC.","",IF('ORÇ.REPROG. P CAIXA'!N847&gt;0,'ORÇ.REPROG. P CAIXA'!N847,""))</f>
        <v/>
      </c>
      <c r="O847" s="166" t="str">
        <f aca="false">IF('ORÇ.GLOBAL P CAIXA'!$K846="EXEC.","",'ORÇ.REPROG. P CAIXA'!O847)</f>
        <v/>
      </c>
      <c r="P847" s="167"/>
      <c r="Q847" s="168" t="str">
        <f aca="false">IF(B847&gt;0,"ok","ocultar")</f>
        <v>ocultar</v>
      </c>
      <c r="R847" s="649"/>
      <c r="S847" s="649"/>
      <c r="T847" s="650"/>
      <c r="V847" s="88"/>
      <c r="W847" s="157" t="n">
        <f aca="false">IF(B847=0,W846,IF(ISNONTEXT(B847)=TRUE(),INT(B847),INT(LEFT(B847,FIND(".",B847)-1))))</f>
        <v>3</v>
      </c>
      <c r="X847" s="157" t="str">
        <f aca="false">IF(X848=1,1,IF(B847&lt;&gt;0,1,IF(C847&lt;&gt;0,1,IF(D847&lt;&gt;0,1,IF(E847&lt;&gt;0,1,"")))))</f>
        <v/>
      </c>
      <c r="Y847" s="157" t="str">
        <f aca="false">IF(W847=0," ",IF(W847&lt;&gt;W846,W847," "))</f>
        <v> </v>
      </c>
      <c r="Z847" s="88"/>
      <c r="AA847" s="75" t="n">
        <f aca="false">IF(W847&lt;&gt;Y847,(IF(N847=0,G847*(INFORMAÇÕES!$Q$69/INFORMAÇÕES!$Q$72),IF(N847="R",G847,0))),0)</f>
        <v>0</v>
      </c>
      <c r="AB847" s="75" t="n">
        <f aca="false">IF(W847&lt;&gt;Y847,(IF(N847=0,G847*(INFORMAÇÕES!$Q$70/INFORMAÇÕES!$Q$72),IF(N847="C",G847,0))),0)</f>
        <v>0</v>
      </c>
      <c r="AC847" s="75" t="n">
        <f aca="false">IF(W847&lt;&gt;Y847,(IF(N847=0,G847*INFORMAÇÕES!$U$115,IF(N847="CF",G847,0))),0)</f>
        <v>0</v>
      </c>
      <c r="AD847" s="75" t="n">
        <f aca="false">IF(W847&lt;&gt;Y847,(IF(N847=0,G847*INFORMAÇÕES!$U$116,IF(N847="O",G847,0))),0)</f>
        <v>0</v>
      </c>
      <c r="AE847" s="75" t="n">
        <f aca="false">IF(E847&lt;&gt;0,G847,0)</f>
        <v>0</v>
      </c>
      <c r="AF847" s="75" t="n">
        <f aca="false">IF(W847&lt;&gt;Y847,(IF(N847=0,J847*(INFORMAÇÕES!$Q$89/INFORMAÇÕES!$Q$92),IF(N847="R",J847,0))),0)</f>
        <v>0</v>
      </c>
      <c r="AG847" s="75" t="n">
        <f aca="false">IF(W847&lt;&gt;Y847,(IF(N847=0,J847*(INFORMAÇÕES!$Q$90/INFORMAÇÕES!$Q$92),IF(N847="C",J847,0))),0)</f>
        <v>0</v>
      </c>
      <c r="AH847" s="75" t="n">
        <f aca="false">IF(W847&lt;&gt;Y847,(IF(N847="",J847*INFORMAÇÕES!$U$115,IF(N847="CF",J847,0))),0)</f>
        <v>0</v>
      </c>
      <c r="AI847" s="75" t="n">
        <f aca="false">IF(W847&lt;&gt;Y847,(IF(N847="",J847*INFORMAÇÕES!$U$116,IF(N847="O",J847,0))),0)</f>
        <v>0</v>
      </c>
      <c r="AJ847" s="75" t="n">
        <f aca="false">IF(H847&lt;&gt;0,J847,0)</f>
        <v>0</v>
      </c>
      <c r="AK847" s="75" t="n">
        <f aca="false">IF(K847&lt;&gt;0,L847,0)</f>
        <v>0</v>
      </c>
    </row>
    <row r="848" s="174" customFormat="true" ht="14.25" hidden="false" customHeight="false" outlineLevel="0" collapsed="false">
      <c r="A848" s="159" t="n">
        <v>836</v>
      </c>
      <c r="B848" s="160" t="n">
        <f aca="false">IF('ORÇ.GLOBAL P CAIXA'!$K847="EXEC.",0,'ORÇ.REPROG. P CAIXA'!B848)</f>
        <v>0</v>
      </c>
      <c r="C848" s="161" t="n">
        <f aca="false">IF('ORÇ.GLOBAL P CAIXA'!$K847="EXEC.",0,'ORÇ.REPROG. P CAIXA'!C848)</f>
        <v>0</v>
      </c>
      <c r="D848" s="162" t="n">
        <f aca="false">IF('ORÇ.GLOBAL P CAIXA'!$K847="EXEC.",0,'ORÇ.REPROG. P CAIXA'!D848)</f>
        <v>0</v>
      </c>
      <c r="E848" s="163" t="n">
        <f aca="false">IF('ORÇ.GLOBAL P CAIXA'!$K847="EXEC.",0,'ORÇ.REPROG. P CAIXA'!E848)</f>
        <v>0</v>
      </c>
      <c r="F848" s="163" t="n">
        <f aca="false">IF('ORÇ.GLOBAL P CAIXA'!K847="EXEC.",0,IF('ORÇ.GLOBAL EMPRESA'!G847&gt;0,'ORÇ.GLOBAL EMPRESA'!G847,'ORÇ.GLOBAL P CAIXA'!F847))</f>
        <v>0</v>
      </c>
      <c r="G848" s="163" t="n">
        <f aca="false">IF(E848&lt;&gt;0,ROUND(E848*F848,2),IF(AE848=0,(SUMIF($W$13:$W$1012,B848,$AE$13:$AE$1012)),AE848))</f>
        <v>0</v>
      </c>
      <c r="H848" s="661" t="n">
        <f aca="false">IF('ORÇ.GLOBAL P CAIXA'!K847="EXEC.",0,'ORÇ.REPROG. P CAIXA'!H848)</f>
        <v>0</v>
      </c>
      <c r="I848" s="661" t="n">
        <f aca="false">IF('ORÇ.GLOBAL P CAIXA'!K847="EXEC.",0,'ORÇ.REPROG. P CAIXA'!I848)</f>
        <v>0</v>
      </c>
      <c r="J848" s="163" t="n">
        <f aca="false">IF(H848&lt;&gt;0,ROUND(H848*I848,2),IF(AJ848=0,(SUMIF($W$13:$W$1012,B848,$AJ$13:$AJ$1012)),AJ848))</f>
        <v>0</v>
      </c>
      <c r="K848" s="163" t="n">
        <f aca="false">H848-E848</f>
        <v>0</v>
      </c>
      <c r="L848" s="163" t="n">
        <f aca="false">J848-G848</f>
        <v>0</v>
      </c>
      <c r="M848" s="662" t="str">
        <f aca="false">IF('ORÇ.GLOBAL P CAIXA'!K847="EXEC.","",IF('ORÇ.REPROG. P CAIXA'!M848&gt;0,'ORÇ.REPROG. P CAIXA'!M848,""))</f>
        <v/>
      </c>
      <c r="N848" s="663" t="str">
        <f aca="false">IF('ORÇ.GLOBAL P CAIXA'!K847="EXEC.","",IF('ORÇ.REPROG. P CAIXA'!N848&gt;0,'ORÇ.REPROG. P CAIXA'!N848,""))</f>
        <v/>
      </c>
      <c r="O848" s="166" t="str">
        <f aca="false">IF('ORÇ.GLOBAL P CAIXA'!$K847="EXEC.","",'ORÇ.REPROG. P CAIXA'!O848)</f>
        <v/>
      </c>
      <c r="P848" s="167"/>
      <c r="Q848" s="168" t="str">
        <f aca="false">IF(B848&gt;0,"ok","ocultar")</f>
        <v>ocultar</v>
      </c>
      <c r="R848" s="649"/>
      <c r="S848" s="649"/>
      <c r="T848" s="650"/>
      <c r="V848" s="88"/>
      <c r="W848" s="157" t="n">
        <f aca="false">IF(B848=0,W847,IF(ISNONTEXT(B848)=TRUE(),INT(B848),INT(LEFT(B848,FIND(".",B848)-1))))</f>
        <v>3</v>
      </c>
      <c r="X848" s="157" t="str">
        <f aca="false">IF(X849=1,1,IF(B848&lt;&gt;0,1,IF(C848&lt;&gt;0,1,IF(D848&lt;&gt;0,1,IF(E848&lt;&gt;0,1,"")))))</f>
        <v/>
      </c>
      <c r="Y848" s="157" t="str">
        <f aca="false">IF(W848=0," ",IF(W848&lt;&gt;W847,W848," "))</f>
        <v> </v>
      </c>
      <c r="Z848" s="88"/>
      <c r="AA848" s="75" t="n">
        <f aca="false">IF(W848&lt;&gt;Y848,(IF(N848=0,G848*(INFORMAÇÕES!$Q$69/INFORMAÇÕES!$Q$72),IF(N848="R",G848,0))),0)</f>
        <v>0</v>
      </c>
      <c r="AB848" s="75" t="n">
        <f aca="false">IF(W848&lt;&gt;Y848,(IF(N848=0,G848*(INFORMAÇÕES!$Q$70/INFORMAÇÕES!$Q$72),IF(N848="C",G848,0))),0)</f>
        <v>0</v>
      </c>
      <c r="AC848" s="75" t="n">
        <f aca="false">IF(W848&lt;&gt;Y848,(IF(N848=0,G848*INFORMAÇÕES!$U$115,IF(N848="CF",G848,0))),0)</f>
        <v>0</v>
      </c>
      <c r="AD848" s="75" t="n">
        <f aca="false">IF(W848&lt;&gt;Y848,(IF(N848=0,G848*INFORMAÇÕES!$U$116,IF(N848="O",G848,0))),0)</f>
        <v>0</v>
      </c>
      <c r="AE848" s="75" t="n">
        <f aca="false">IF(E848&lt;&gt;0,G848,0)</f>
        <v>0</v>
      </c>
      <c r="AF848" s="75" t="n">
        <f aca="false">IF(W848&lt;&gt;Y848,(IF(N848=0,J848*(INFORMAÇÕES!$Q$89/INFORMAÇÕES!$Q$92),IF(N848="R",J848,0))),0)</f>
        <v>0</v>
      </c>
      <c r="AG848" s="75" t="n">
        <f aca="false">IF(W848&lt;&gt;Y848,(IF(N848=0,J848*(INFORMAÇÕES!$Q$90/INFORMAÇÕES!$Q$92),IF(N848="C",J848,0))),0)</f>
        <v>0</v>
      </c>
      <c r="AH848" s="75" t="n">
        <f aca="false">IF(W848&lt;&gt;Y848,(IF(N848="",J848*INFORMAÇÕES!$U$115,IF(N848="CF",J848,0))),0)</f>
        <v>0</v>
      </c>
      <c r="AI848" s="75" t="n">
        <f aca="false">IF(W848&lt;&gt;Y848,(IF(N848="",J848*INFORMAÇÕES!$U$116,IF(N848="O",J848,0))),0)</f>
        <v>0</v>
      </c>
      <c r="AJ848" s="75" t="n">
        <f aca="false">IF(H848&lt;&gt;0,J848,0)</f>
        <v>0</v>
      </c>
      <c r="AK848" s="75" t="n">
        <f aca="false">IF(K848&lt;&gt;0,L848,0)</f>
        <v>0</v>
      </c>
    </row>
    <row r="849" s="174" customFormat="true" ht="14.25" hidden="false" customHeight="false" outlineLevel="0" collapsed="false">
      <c r="A849" s="159" t="n">
        <v>837</v>
      </c>
      <c r="B849" s="160" t="n">
        <f aca="false">IF('ORÇ.GLOBAL P CAIXA'!$K848="EXEC.",0,'ORÇ.REPROG. P CAIXA'!B849)</f>
        <v>0</v>
      </c>
      <c r="C849" s="161" t="n">
        <f aca="false">IF('ORÇ.GLOBAL P CAIXA'!$K848="EXEC.",0,'ORÇ.REPROG. P CAIXA'!C849)</f>
        <v>0</v>
      </c>
      <c r="D849" s="162" t="n">
        <f aca="false">IF('ORÇ.GLOBAL P CAIXA'!$K848="EXEC.",0,'ORÇ.REPROG. P CAIXA'!D849)</f>
        <v>0</v>
      </c>
      <c r="E849" s="163" t="n">
        <f aca="false">IF('ORÇ.GLOBAL P CAIXA'!$K848="EXEC.",0,'ORÇ.REPROG. P CAIXA'!E849)</f>
        <v>0</v>
      </c>
      <c r="F849" s="163" t="n">
        <f aca="false">IF('ORÇ.GLOBAL P CAIXA'!K848="EXEC.",0,IF('ORÇ.GLOBAL EMPRESA'!G848&gt;0,'ORÇ.GLOBAL EMPRESA'!G848,'ORÇ.GLOBAL P CAIXA'!F848))</f>
        <v>0</v>
      </c>
      <c r="G849" s="163" t="n">
        <f aca="false">IF(E849&lt;&gt;0,ROUND(E849*F849,2),IF(AE849=0,(SUMIF($W$13:$W$1012,B849,$AE$13:$AE$1012)),AE849))</f>
        <v>0</v>
      </c>
      <c r="H849" s="661" t="n">
        <f aca="false">IF('ORÇ.GLOBAL P CAIXA'!K848="EXEC.",0,'ORÇ.REPROG. P CAIXA'!H849)</f>
        <v>0</v>
      </c>
      <c r="I849" s="661" t="n">
        <f aca="false">IF('ORÇ.GLOBAL P CAIXA'!K848="EXEC.",0,'ORÇ.REPROG. P CAIXA'!I849)</f>
        <v>0</v>
      </c>
      <c r="J849" s="163" t="n">
        <f aca="false">IF(H849&lt;&gt;0,ROUND(H849*I849,2),IF(AJ849=0,(SUMIF($W$13:$W$1012,B849,$AJ$13:$AJ$1012)),AJ849))</f>
        <v>0</v>
      </c>
      <c r="K849" s="163" t="n">
        <f aca="false">H849-E849</f>
        <v>0</v>
      </c>
      <c r="L849" s="163" t="n">
        <f aca="false">J849-G849</f>
        <v>0</v>
      </c>
      <c r="M849" s="662" t="str">
        <f aca="false">IF('ORÇ.GLOBAL P CAIXA'!K848="EXEC.","",IF('ORÇ.REPROG. P CAIXA'!M849&gt;0,'ORÇ.REPROG. P CAIXA'!M849,""))</f>
        <v/>
      </c>
      <c r="N849" s="663" t="str">
        <f aca="false">IF('ORÇ.GLOBAL P CAIXA'!K848="EXEC.","",IF('ORÇ.REPROG. P CAIXA'!N849&gt;0,'ORÇ.REPROG. P CAIXA'!N849,""))</f>
        <v/>
      </c>
      <c r="O849" s="166" t="str">
        <f aca="false">IF('ORÇ.GLOBAL P CAIXA'!$K848="EXEC.","",'ORÇ.REPROG. P CAIXA'!O849)</f>
        <v/>
      </c>
      <c r="P849" s="167"/>
      <c r="Q849" s="168" t="str">
        <f aca="false">IF(B849&gt;0,"ok","ocultar")</f>
        <v>ocultar</v>
      </c>
      <c r="R849" s="649"/>
      <c r="S849" s="649"/>
      <c r="T849" s="650"/>
      <c r="V849" s="88"/>
      <c r="W849" s="157" t="n">
        <f aca="false">IF(B849=0,W848,IF(ISNONTEXT(B849)=TRUE(),INT(B849),INT(LEFT(B849,FIND(".",B849)-1))))</f>
        <v>3</v>
      </c>
      <c r="X849" s="157" t="str">
        <f aca="false">IF(X850=1,1,IF(B849&lt;&gt;0,1,IF(C849&lt;&gt;0,1,IF(D849&lt;&gt;0,1,IF(E849&lt;&gt;0,1,"")))))</f>
        <v/>
      </c>
      <c r="Y849" s="157" t="str">
        <f aca="false">IF(W849=0," ",IF(W849&lt;&gt;W848,W849," "))</f>
        <v> </v>
      </c>
      <c r="Z849" s="88"/>
      <c r="AA849" s="75" t="n">
        <f aca="false">IF(W849&lt;&gt;Y849,(IF(N849=0,G849*(INFORMAÇÕES!$Q$69/INFORMAÇÕES!$Q$72),IF(N849="R",G849,0))),0)</f>
        <v>0</v>
      </c>
      <c r="AB849" s="75" t="n">
        <f aca="false">IF(W849&lt;&gt;Y849,(IF(N849=0,G849*(INFORMAÇÕES!$Q$70/INFORMAÇÕES!$Q$72),IF(N849="C",G849,0))),0)</f>
        <v>0</v>
      </c>
      <c r="AC849" s="75" t="n">
        <f aca="false">IF(W849&lt;&gt;Y849,(IF(N849=0,G849*INFORMAÇÕES!$U$115,IF(N849="CF",G849,0))),0)</f>
        <v>0</v>
      </c>
      <c r="AD849" s="75" t="n">
        <f aca="false">IF(W849&lt;&gt;Y849,(IF(N849=0,G849*INFORMAÇÕES!$U$116,IF(N849="O",G849,0))),0)</f>
        <v>0</v>
      </c>
      <c r="AE849" s="75" t="n">
        <f aca="false">IF(E849&lt;&gt;0,G849,0)</f>
        <v>0</v>
      </c>
      <c r="AF849" s="75" t="n">
        <f aca="false">IF(W849&lt;&gt;Y849,(IF(N849=0,J849*(INFORMAÇÕES!$Q$89/INFORMAÇÕES!$Q$92),IF(N849="R",J849,0))),0)</f>
        <v>0</v>
      </c>
      <c r="AG849" s="75" t="n">
        <f aca="false">IF(W849&lt;&gt;Y849,(IF(N849=0,J849*(INFORMAÇÕES!$Q$90/INFORMAÇÕES!$Q$92),IF(N849="C",J849,0))),0)</f>
        <v>0</v>
      </c>
      <c r="AH849" s="75" t="n">
        <f aca="false">IF(W849&lt;&gt;Y849,(IF(N849="",J849*INFORMAÇÕES!$U$115,IF(N849="CF",J849,0))),0)</f>
        <v>0</v>
      </c>
      <c r="AI849" s="75" t="n">
        <f aca="false">IF(W849&lt;&gt;Y849,(IF(N849="",J849*INFORMAÇÕES!$U$116,IF(N849="O",J849,0))),0)</f>
        <v>0</v>
      </c>
      <c r="AJ849" s="75" t="n">
        <f aca="false">IF(H849&lt;&gt;0,J849,0)</f>
        <v>0</v>
      </c>
      <c r="AK849" s="75" t="n">
        <f aca="false">IF(K849&lt;&gt;0,L849,0)</f>
        <v>0</v>
      </c>
    </row>
    <row r="850" s="174" customFormat="true" ht="14.25" hidden="false" customHeight="false" outlineLevel="0" collapsed="false">
      <c r="A850" s="159" t="n">
        <v>838</v>
      </c>
      <c r="B850" s="160" t="n">
        <f aca="false">IF('ORÇ.GLOBAL P CAIXA'!$K849="EXEC.",0,'ORÇ.REPROG. P CAIXA'!B850)</f>
        <v>0</v>
      </c>
      <c r="C850" s="161" t="n">
        <f aca="false">IF('ORÇ.GLOBAL P CAIXA'!$K849="EXEC.",0,'ORÇ.REPROG. P CAIXA'!C850)</f>
        <v>0</v>
      </c>
      <c r="D850" s="162" t="n">
        <f aca="false">IF('ORÇ.GLOBAL P CAIXA'!$K849="EXEC.",0,'ORÇ.REPROG. P CAIXA'!D850)</f>
        <v>0</v>
      </c>
      <c r="E850" s="163" t="n">
        <f aca="false">IF('ORÇ.GLOBAL P CAIXA'!$K849="EXEC.",0,'ORÇ.REPROG. P CAIXA'!E850)</f>
        <v>0</v>
      </c>
      <c r="F850" s="163" t="n">
        <f aca="false">IF('ORÇ.GLOBAL P CAIXA'!K849="EXEC.",0,IF('ORÇ.GLOBAL EMPRESA'!G849&gt;0,'ORÇ.GLOBAL EMPRESA'!G849,'ORÇ.GLOBAL P CAIXA'!F849))</f>
        <v>0</v>
      </c>
      <c r="G850" s="163" t="n">
        <f aca="false">IF(E850&lt;&gt;0,ROUND(E850*F850,2),IF(AE850=0,(SUMIF($W$13:$W$1012,B850,$AE$13:$AE$1012)),AE850))</f>
        <v>0</v>
      </c>
      <c r="H850" s="661" t="n">
        <f aca="false">IF('ORÇ.GLOBAL P CAIXA'!K849="EXEC.",0,'ORÇ.REPROG. P CAIXA'!H850)</f>
        <v>0</v>
      </c>
      <c r="I850" s="661" t="n">
        <f aca="false">IF('ORÇ.GLOBAL P CAIXA'!K849="EXEC.",0,'ORÇ.REPROG. P CAIXA'!I850)</f>
        <v>0</v>
      </c>
      <c r="J850" s="163" t="n">
        <f aca="false">IF(H850&lt;&gt;0,ROUND(H850*I850,2),IF(AJ850=0,(SUMIF($W$13:$W$1012,B850,$AJ$13:$AJ$1012)),AJ850))</f>
        <v>0</v>
      </c>
      <c r="K850" s="163" t="n">
        <f aca="false">H850-E850</f>
        <v>0</v>
      </c>
      <c r="L850" s="163" t="n">
        <f aca="false">J850-G850</f>
        <v>0</v>
      </c>
      <c r="M850" s="662" t="str">
        <f aca="false">IF('ORÇ.GLOBAL P CAIXA'!K849="EXEC.","",IF('ORÇ.REPROG. P CAIXA'!M850&gt;0,'ORÇ.REPROG. P CAIXA'!M850,""))</f>
        <v/>
      </c>
      <c r="N850" s="663" t="str">
        <f aca="false">IF('ORÇ.GLOBAL P CAIXA'!K849="EXEC.","",IF('ORÇ.REPROG. P CAIXA'!N850&gt;0,'ORÇ.REPROG. P CAIXA'!N850,""))</f>
        <v/>
      </c>
      <c r="O850" s="166" t="str">
        <f aca="false">IF('ORÇ.GLOBAL P CAIXA'!$K849="EXEC.","",'ORÇ.REPROG. P CAIXA'!O850)</f>
        <v/>
      </c>
      <c r="P850" s="167"/>
      <c r="Q850" s="168" t="str">
        <f aca="false">IF(B850&gt;0,"ok","ocultar")</f>
        <v>ocultar</v>
      </c>
      <c r="R850" s="649"/>
      <c r="S850" s="649"/>
      <c r="T850" s="650"/>
      <c r="V850" s="88"/>
      <c r="W850" s="157" t="n">
        <f aca="false">IF(B850=0,W849,IF(ISNONTEXT(B850)=TRUE(),INT(B850),INT(LEFT(B850,FIND(".",B850)-1))))</f>
        <v>3</v>
      </c>
      <c r="X850" s="157" t="str">
        <f aca="false">IF(X851=1,1,IF(B850&lt;&gt;0,1,IF(C850&lt;&gt;0,1,IF(D850&lt;&gt;0,1,IF(E850&lt;&gt;0,1,"")))))</f>
        <v/>
      </c>
      <c r="Y850" s="157" t="str">
        <f aca="false">IF(W850=0," ",IF(W850&lt;&gt;W849,W850," "))</f>
        <v> </v>
      </c>
      <c r="Z850" s="88"/>
      <c r="AA850" s="75" t="n">
        <f aca="false">IF(W850&lt;&gt;Y850,(IF(N850=0,G850*(INFORMAÇÕES!$Q$69/INFORMAÇÕES!$Q$72),IF(N850="R",G850,0))),0)</f>
        <v>0</v>
      </c>
      <c r="AB850" s="75" t="n">
        <f aca="false">IF(W850&lt;&gt;Y850,(IF(N850=0,G850*(INFORMAÇÕES!$Q$70/INFORMAÇÕES!$Q$72),IF(N850="C",G850,0))),0)</f>
        <v>0</v>
      </c>
      <c r="AC850" s="75" t="n">
        <f aca="false">IF(W850&lt;&gt;Y850,(IF(N850=0,G850*INFORMAÇÕES!$U$115,IF(N850="CF",G850,0))),0)</f>
        <v>0</v>
      </c>
      <c r="AD850" s="75" t="n">
        <f aca="false">IF(W850&lt;&gt;Y850,(IF(N850=0,G850*INFORMAÇÕES!$U$116,IF(N850="O",G850,0))),0)</f>
        <v>0</v>
      </c>
      <c r="AE850" s="75" t="n">
        <f aca="false">IF(E850&lt;&gt;0,G850,0)</f>
        <v>0</v>
      </c>
      <c r="AF850" s="75" t="n">
        <f aca="false">IF(W850&lt;&gt;Y850,(IF(N850=0,J850*(INFORMAÇÕES!$Q$89/INFORMAÇÕES!$Q$92),IF(N850="R",J850,0))),0)</f>
        <v>0</v>
      </c>
      <c r="AG850" s="75" t="n">
        <f aca="false">IF(W850&lt;&gt;Y850,(IF(N850=0,J850*(INFORMAÇÕES!$Q$90/INFORMAÇÕES!$Q$92),IF(N850="C",J850,0))),0)</f>
        <v>0</v>
      </c>
      <c r="AH850" s="75" t="n">
        <f aca="false">IF(W850&lt;&gt;Y850,(IF(N850="",J850*INFORMAÇÕES!$U$115,IF(N850="CF",J850,0))),0)</f>
        <v>0</v>
      </c>
      <c r="AI850" s="75" t="n">
        <f aca="false">IF(W850&lt;&gt;Y850,(IF(N850="",J850*INFORMAÇÕES!$U$116,IF(N850="O",J850,0))),0)</f>
        <v>0</v>
      </c>
      <c r="AJ850" s="75" t="n">
        <f aca="false">IF(H850&lt;&gt;0,J850,0)</f>
        <v>0</v>
      </c>
      <c r="AK850" s="75" t="n">
        <f aca="false">IF(K850&lt;&gt;0,L850,0)</f>
        <v>0</v>
      </c>
    </row>
    <row r="851" s="174" customFormat="true" ht="14.25" hidden="false" customHeight="false" outlineLevel="0" collapsed="false">
      <c r="A851" s="159" t="n">
        <v>839</v>
      </c>
      <c r="B851" s="160" t="n">
        <f aca="false">IF('ORÇ.GLOBAL P CAIXA'!$K850="EXEC.",0,'ORÇ.REPROG. P CAIXA'!B851)</f>
        <v>0</v>
      </c>
      <c r="C851" s="161" t="n">
        <f aca="false">IF('ORÇ.GLOBAL P CAIXA'!$K850="EXEC.",0,'ORÇ.REPROG. P CAIXA'!C851)</f>
        <v>0</v>
      </c>
      <c r="D851" s="162" t="n">
        <f aca="false">IF('ORÇ.GLOBAL P CAIXA'!$K850="EXEC.",0,'ORÇ.REPROG. P CAIXA'!D851)</f>
        <v>0</v>
      </c>
      <c r="E851" s="163" t="n">
        <f aca="false">IF('ORÇ.GLOBAL P CAIXA'!$K850="EXEC.",0,'ORÇ.REPROG. P CAIXA'!E851)</f>
        <v>0</v>
      </c>
      <c r="F851" s="163" t="n">
        <f aca="false">IF('ORÇ.GLOBAL P CAIXA'!K850="EXEC.",0,IF('ORÇ.GLOBAL EMPRESA'!G850&gt;0,'ORÇ.GLOBAL EMPRESA'!G850,'ORÇ.GLOBAL P CAIXA'!F850))</f>
        <v>0</v>
      </c>
      <c r="G851" s="163" t="n">
        <f aca="false">IF(E851&lt;&gt;0,ROUND(E851*F851,2),IF(AE851=0,(SUMIF($W$13:$W$1012,B851,$AE$13:$AE$1012)),AE851))</f>
        <v>0</v>
      </c>
      <c r="H851" s="661" t="n">
        <f aca="false">IF('ORÇ.GLOBAL P CAIXA'!K850="EXEC.",0,'ORÇ.REPROG. P CAIXA'!H851)</f>
        <v>0</v>
      </c>
      <c r="I851" s="661" t="n">
        <f aca="false">IF('ORÇ.GLOBAL P CAIXA'!K850="EXEC.",0,'ORÇ.REPROG. P CAIXA'!I851)</f>
        <v>0</v>
      </c>
      <c r="J851" s="163" t="n">
        <f aca="false">IF(H851&lt;&gt;0,ROUND(H851*I851,2),IF(AJ851=0,(SUMIF($W$13:$W$1012,B851,$AJ$13:$AJ$1012)),AJ851))</f>
        <v>0</v>
      </c>
      <c r="K851" s="163" t="n">
        <f aca="false">H851-E851</f>
        <v>0</v>
      </c>
      <c r="L851" s="163" t="n">
        <f aca="false">J851-G851</f>
        <v>0</v>
      </c>
      <c r="M851" s="662" t="str">
        <f aca="false">IF('ORÇ.GLOBAL P CAIXA'!K850="EXEC.","",IF('ORÇ.REPROG. P CAIXA'!M851&gt;0,'ORÇ.REPROG. P CAIXA'!M851,""))</f>
        <v/>
      </c>
      <c r="N851" s="663" t="str">
        <f aca="false">IF('ORÇ.GLOBAL P CAIXA'!K850="EXEC.","",IF('ORÇ.REPROG. P CAIXA'!N851&gt;0,'ORÇ.REPROG. P CAIXA'!N851,""))</f>
        <v/>
      </c>
      <c r="O851" s="166" t="str">
        <f aca="false">IF('ORÇ.GLOBAL P CAIXA'!$K850="EXEC.","",'ORÇ.REPROG. P CAIXA'!O851)</f>
        <v/>
      </c>
      <c r="P851" s="167"/>
      <c r="Q851" s="168" t="str">
        <f aca="false">IF(B851&gt;0,"ok","ocultar")</f>
        <v>ocultar</v>
      </c>
      <c r="R851" s="649"/>
      <c r="S851" s="649"/>
      <c r="T851" s="650"/>
      <c r="V851" s="88"/>
      <c r="W851" s="157" t="n">
        <f aca="false">IF(B851=0,W850,IF(ISNONTEXT(B851)=TRUE(),INT(B851),INT(LEFT(B851,FIND(".",B851)-1))))</f>
        <v>3</v>
      </c>
      <c r="X851" s="157" t="str">
        <f aca="false">IF(X852=1,1,IF(B851&lt;&gt;0,1,IF(C851&lt;&gt;0,1,IF(D851&lt;&gt;0,1,IF(E851&lt;&gt;0,1,"")))))</f>
        <v/>
      </c>
      <c r="Y851" s="157" t="str">
        <f aca="false">IF(W851=0," ",IF(W851&lt;&gt;W850,W851," "))</f>
        <v> </v>
      </c>
      <c r="Z851" s="88"/>
      <c r="AA851" s="75" t="n">
        <f aca="false">IF(W851&lt;&gt;Y851,(IF(N851=0,G851*(INFORMAÇÕES!$Q$69/INFORMAÇÕES!$Q$72),IF(N851="R",G851,0))),0)</f>
        <v>0</v>
      </c>
      <c r="AB851" s="75" t="n">
        <f aca="false">IF(W851&lt;&gt;Y851,(IF(N851=0,G851*(INFORMAÇÕES!$Q$70/INFORMAÇÕES!$Q$72),IF(N851="C",G851,0))),0)</f>
        <v>0</v>
      </c>
      <c r="AC851" s="75" t="n">
        <f aca="false">IF(W851&lt;&gt;Y851,(IF(N851=0,G851*INFORMAÇÕES!$U$115,IF(N851="CF",G851,0))),0)</f>
        <v>0</v>
      </c>
      <c r="AD851" s="75" t="n">
        <f aca="false">IF(W851&lt;&gt;Y851,(IF(N851=0,G851*INFORMAÇÕES!$U$116,IF(N851="O",G851,0))),0)</f>
        <v>0</v>
      </c>
      <c r="AE851" s="75" t="n">
        <f aca="false">IF(E851&lt;&gt;0,G851,0)</f>
        <v>0</v>
      </c>
      <c r="AF851" s="75" t="n">
        <f aca="false">IF(W851&lt;&gt;Y851,(IF(N851=0,J851*(INFORMAÇÕES!$Q$89/INFORMAÇÕES!$Q$92),IF(N851="R",J851,0))),0)</f>
        <v>0</v>
      </c>
      <c r="AG851" s="75" t="n">
        <f aca="false">IF(W851&lt;&gt;Y851,(IF(N851=0,J851*(INFORMAÇÕES!$Q$90/INFORMAÇÕES!$Q$92),IF(N851="C",J851,0))),0)</f>
        <v>0</v>
      </c>
      <c r="AH851" s="75" t="n">
        <f aca="false">IF(W851&lt;&gt;Y851,(IF(N851="",J851*INFORMAÇÕES!$U$115,IF(N851="CF",J851,0))),0)</f>
        <v>0</v>
      </c>
      <c r="AI851" s="75" t="n">
        <f aca="false">IF(W851&lt;&gt;Y851,(IF(N851="",J851*INFORMAÇÕES!$U$116,IF(N851="O",J851,0))),0)</f>
        <v>0</v>
      </c>
      <c r="AJ851" s="75" t="n">
        <f aca="false">IF(H851&lt;&gt;0,J851,0)</f>
        <v>0</v>
      </c>
      <c r="AK851" s="75" t="n">
        <f aca="false">IF(K851&lt;&gt;0,L851,0)</f>
        <v>0</v>
      </c>
    </row>
    <row r="852" s="174" customFormat="true" ht="14.25" hidden="false" customHeight="false" outlineLevel="0" collapsed="false">
      <c r="A852" s="159" t="n">
        <v>840</v>
      </c>
      <c r="B852" s="160" t="n">
        <f aca="false">IF('ORÇ.GLOBAL P CAIXA'!$K851="EXEC.",0,'ORÇ.REPROG. P CAIXA'!B852)</f>
        <v>0</v>
      </c>
      <c r="C852" s="161" t="n">
        <f aca="false">IF('ORÇ.GLOBAL P CAIXA'!$K851="EXEC.",0,'ORÇ.REPROG. P CAIXA'!C852)</f>
        <v>0</v>
      </c>
      <c r="D852" s="162" t="n">
        <f aca="false">IF('ORÇ.GLOBAL P CAIXA'!$K851="EXEC.",0,'ORÇ.REPROG. P CAIXA'!D852)</f>
        <v>0</v>
      </c>
      <c r="E852" s="163" t="n">
        <f aca="false">IF('ORÇ.GLOBAL P CAIXA'!$K851="EXEC.",0,'ORÇ.REPROG. P CAIXA'!E852)</f>
        <v>0</v>
      </c>
      <c r="F852" s="163" t="n">
        <f aca="false">IF('ORÇ.GLOBAL P CAIXA'!K851="EXEC.",0,IF('ORÇ.GLOBAL EMPRESA'!G851&gt;0,'ORÇ.GLOBAL EMPRESA'!G851,'ORÇ.GLOBAL P CAIXA'!F851))</f>
        <v>0</v>
      </c>
      <c r="G852" s="163" t="n">
        <f aca="false">IF(E852&lt;&gt;0,ROUND(E852*F852,2),IF(AE852=0,(SUMIF($W$13:$W$1012,B852,$AE$13:$AE$1012)),AE852))</f>
        <v>0</v>
      </c>
      <c r="H852" s="661" t="n">
        <f aca="false">IF('ORÇ.GLOBAL P CAIXA'!K851="EXEC.",0,'ORÇ.REPROG. P CAIXA'!H852)</f>
        <v>0</v>
      </c>
      <c r="I852" s="661" t="n">
        <f aca="false">IF('ORÇ.GLOBAL P CAIXA'!K851="EXEC.",0,'ORÇ.REPROG. P CAIXA'!I852)</f>
        <v>0</v>
      </c>
      <c r="J852" s="163" t="n">
        <f aca="false">IF(H852&lt;&gt;0,ROUND(H852*I852,2),IF(AJ852=0,(SUMIF($W$13:$W$1012,B852,$AJ$13:$AJ$1012)),AJ852))</f>
        <v>0</v>
      </c>
      <c r="K852" s="163" t="n">
        <f aca="false">H852-E852</f>
        <v>0</v>
      </c>
      <c r="L852" s="163" t="n">
        <f aca="false">J852-G852</f>
        <v>0</v>
      </c>
      <c r="M852" s="662" t="str">
        <f aca="false">IF('ORÇ.GLOBAL P CAIXA'!K851="EXEC.","",IF('ORÇ.REPROG. P CAIXA'!M852&gt;0,'ORÇ.REPROG. P CAIXA'!M852,""))</f>
        <v/>
      </c>
      <c r="N852" s="663" t="str">
        <f aca="false">IF('ORÇ.GLOBAL P CAIXA'!K851="EXEC.","",IF('ORÇ.REPROG. P CAIXA'!N852&gt;0,'ORÇ.REPROG. P CAIXA'!N852,""))</f>
        <v/>
      </c>
      <c r="O852" s="166" t="str">
        <f aca="false">IF('ORÇ.GLOBAL P CAIXA'!$K851="EXEC.","",'ORÇ.REPROG. P CAIXA'!O852)</f>
        <v/>
      </c>
      <c r="P852" s="167"/>
      <c r="Q852" s="168" t="str">
        <f aca="false">IF(B852&gt;0,"ok","ocultar")</f>
        <v>ocultar</v>
      </c>
      <c r="R852" s="649"/>
      <c r="S852" s="649"/>
      <c r="T852" s="650"/>
      <c r="V852" s="88"/>
      <c r="W852" s="157" t="n">
        <f aca="false">IF(B852=0,W851,IF(ISNONTEXT(B852)=TRUE(),INT(B852),INT(LEFT(B852,FIND(".",B852)-1))))</f>
        <v>3</v>
      </c>
      <c r="X852" s="157" t="str">
        <f aca="false">IF(X853=1,1,IF(B852&lt;&gt;0,1,IF(C852&lt;&gt;0,1,IF(D852&lt;&gt;0,1,IF(E852&lt;&gt;0,1,"")))))</f>
        <v/>
      </c>
      <c r="Y852" s="157" t="str">
        <f aca="false">IF(W852=0," ",IF(W852&lt;&gt;W851,W852," "))</f>
        <v> </v>
      </c>
      <c r="Z852" s="88"/>
      <c r="AA852" s="75" t="n">
        <f aca="false">IF(W852&lt;&gt;Y852,(IF(N852=0,G852*(INFORMAÇÕES!$Q$69/INFORMAÇÕES!$Q$72),IF(N852="R",G852,0))),0)</f>
        <v>0</v>
      </c>
      <c r="AB852" s="75" t="n">
        <f aca="false">IF(W852&lt;&gt;Y852,(IF(N852=0,G852*(INFORMAÇÕES!$Q$70/INFORMAÇÕES!$Q$72),IF(N852="C",G852,0))),0)</f>
        <v>0</v>
      </c>
      <c r="AC852" s="75" t="n">
        <f aca="false">IF(W852&lt;&gt;Y852,(IF(N852=0,G852*INFORMAÇÕES!$U$115,IF(N852="CF",G852,0))),0)</f>
        <v>0</v>
      </c>
      <c r="AD852" s="75" t="n">
        <f aca="false">IF(W852&lt;&gt;Y852,(IF(N852=0,G852*INFORMAÇÕES!$U$116,IF(N852="O",G852,0))),0)</f>
        <v>0</v>
      </c>
      <c r="AE852" s="75" t="n">
        <f aca="false">IF(E852&lt;&gt;0,G852,0)</f>
        <v>0</v>
      </c>
      <c r="AF852" s="75" t="n">
        <f aca="false">IF(W852&lt;&gt;Y852,(IF(N852=0,J852*(INFORMAÇÕES!$Q$89/INFORMAÇÕES!$Q$92),IF(N852="R",J852,0))),0)</f>
        <v>0</v>
      </c>
      <c r="AG852" s="75" t="n">
        <f aca="false">IF(W852&lt;&gt;Y852,(IF(N852=0,J852*(INFORMAÇÕES!$Q$90/INFORMAÇÕES!$Q$92),IF(N852="C",J852,0))),0)</f>
        <v>0</v>
      </c>
      <c r="AH852" s="75" t="n">
        <f aca="false">IF(W852&lt;&gt;Y852,(IF(N852="",J852*INFORMAÇÕES!$U$115,IF(N852="CF",J852,0))),0)</f>
        <v>0</v>
      </c>
      <c r="AI852" s="75" t="n">
        <f aca="false">IF(W852&lt;&gt;Y852,(IF(N852="",J852*INFORMAÇÕES!$U$116,IF(N852="O",J852,0))),0)</f>
        <v>0</v>
      </c>
      <c r="AJ852" s="75" t="n">
        <f aca="false">IF(H852&lt;&gt;0,J852,0)</f>
        <v>0</v>
      </c>
      <c r="AK852" s="75" t="n">
        <f aca="false">IF(K852&lt;&gt;0,L852,0)</f>
        <v>0</v>
      </c>
    </row>
    <row r="853" s="174" customFormat="true" ht="14.25" hidden="false" customHeight="false" outlineLevel="0" collapsed="false">
      <c r="A853" s="159" t="n">
        <v>841</v>
      </c>
      <c r="B853" s="160" t="n">
        <f aca="false">IF('ORÇ.GLOBAL P CAIXA'!$K852="EXEC.",0,'ORÇ.REPROG. P CAIXA'!B853)</f>
        <v>0</v>
      </c>
      <c r="C853" s="161" t="n">
        <f aca="false">IF('ORÇ.GLOBAL P CAIXA'!$K852="EXEC.",0,'ORÇ.REPROG. P CAIXA'!C853)</f>
        <v>0</v>
      </c>
      <c r="D853" s="162" t="n">
        <f aca="false">IF('ORÇ.GLOBAL P CAIXA'!$K852="EXEC.",0,'ORÇ.REPROG. P CAIXA'!D853)</f>
        <v>0</v>
      </c>
      <c r="E853" s="163" t="n">
        <f aca="false">IF('ORÇ.GLOBAL P CAIXA'!$K852="EXEC.",0,'ORÇ.REPROG. P CAIXA'!E853)</f>
        <v>0</v>
      </c>
      <c r="F853" s="163" t="n">
        <f aca="false">IF('ORÇ.GLOBAL P CAIXA'!K852="EXEC.",0,IF('ORÇ.GLOBAL EMPRESA'!G852&gt;0,'ORÇ.GLOBAL EMPRESA'!G852,'ORÇ.GLOBAL P CAIXA'!F852))</f>
        <v>0</v>
      </c>
      <c r="G853" s="163" t="n">
        <f aca="false">IF(E853&lt;&gt;0,ROUND(E853*F853,2),IF(AE853=0,(SUMIF($W$13:$W$1012,B853,$AE$13:$AE$1012)),AE853))</f>
        <v>0</v>
      </c>
      <c r="H853" s="661" t="n">
        <f aca="false">IF('ORÇ.GLOBAL P CAIXA'!K852="EXEC.",0,'ORÇ.REPROG. P CAIXA'!H853)</f>
        <v>0</v>
      </c>
      <c r="I853" s="661" t="n">
        <f aca="false">IF('ORÇ.GLOBAL P CAIXA'!K852="EXEC.",0,'ORÇ.REPROG. P CAIXA'!I853)</f>
        <v>0</v>
      </c>
      <c r="J853" s="163" t="n">
        <f aca="false">IF(H853&lt;&gt;0,ROUND(H853*I853,2),IF(AJ853=0,(SUMIF($W$13:$W$1012,B853,$AJ$13:$AJ$1012)),AJ853))</f>
        <v>0</v>
      </c>
      <c r="K853" s="163" t="n">
        <f aca="false">H853-E853</f>
        <v>0</v>
      </c>
      <c r="L853" s="163" t="n">
        <f aca="false">J853-G853</f>
        <v>0</v>
      </c>
      <c r="M853" s="662" t="str">
        <f aca="false">IF('ORÇ.GLOBAL P CAIXA'!K852="EXEC.","",IF('ORÇ.REPROG. P CAIXA'!M853&gt;0,'ORÇ.REPROG. P CAIXA'!M853,""))</f>
        <v/>
      </c>
      <c r="N853" s="663" t="str">
        <f aca="false">IF('ORÇ.GLOBAL P CAIXA'!K852="EXEC.","",IF('ORÇ.REPROG. P CAIXA'!N853&gt;0,'ORÇ.REPROG. P CAIXA'!N853,""))</f>
        <v/>
      </c>
      <c r="O853" s="166" t="str">
        <f aca="false">IF('ORÇ.GLOBAL P CAIXA'!$K852="EXEC.","",'ORÇ.REPROG. P CAIXA'!O853)</f>
        <v/>
      </c>
      <c r="P853" s="167"/>
      <c r="Q853" s="168" t="str">
        <f aca="false">IF(B853&gt;0,"ok","ocultar")</f>
        <v>ocultar</v>
      </c>
      <c r="R853" s="649"/>
      <c r="S853" s="649"/>
      <c r="T853" s="650"/>
      <c r="V853" s="88"/>
      <c r="W853" s="157" t="n">
        <f aca="false">IF(B853=0,W852,IF(ISNONTEXT(B853)=TRUE(),INT(B853),INT(LEFT(B853,FIND(".",B853)-1))))</f>
        <v>3</v>
      </c>
      <c r="X853" s="157" t="str">
        <f aca="false">IF(X854=1,1,IF(B853&lt;&gt;0,1,IF(C853&lt;&gt;0,1,IF(D853&lt;&gt;0,1,IF(E853&lt;&gt;0,1,"")))))</f>
        <v/>
      </c>
      <c r="Y853" s="157" t="str">
        <f aca="false">IF(W853=0," ",IF(W853&lt;&gt;W852,W853," "))</f>
        <v> </v>
      </c>
      <c r="Z853" s="88"/>
      <c r="AA853" s="75" t="n">
        <f aca="false">IF(W853&lt;&gt;Y853,(IF(N853=0,G853*(INFORMAÇÕES!$Q$69/INFORMAÇÕES!$Q$72),IF(N853="R",G853,0))),0)</f>
        <v>0</v>
      </c>
      <c r="AB853" s="75" t="n">
        <f aca="false">IF(W853&lt;&gt;Y853,(IF(N853=0,G853*(INFORMAÇÕES!$Q$70/INFORMAÇÕES!$Q$72),IF(N853="C",G853,0))),0)</f>
        <v>0</v>
      </c>
      <c r="AC853" s="75" t="n">
        <f aca="false">IF(W853&lt;&gt;Y853,(IF(N853=0,G853*INFORMAÇÕES!$U$115,IF(N853="CF",G853,0))),0)</f>
        <v>0</v>
      </c>
      <c r="AD853" s="75" t="n">
        <f aca="false">IF(W853&lt;&gt;Y853,(IF(N853=0,G853*INFORMAÇÕES!$U$116,IF(N853="O",G853,0))),0)</f>
        <v>0</v>
      </c>
      <c r="AE853" s="75" t="n">
        <f aca="false">IF(E853&lt;&gt;0,G853,0)</f>
        <v>0</v>
      </c>
      <c r="AF853" s="75" t="n">
        <f aca="false">IF(W853&lt;&gt;Y853,(IF(N853=0,J853*(INFORMAÇÕES!$Q$89/INFORMAÇÕES!$Q$92),IF(N853="R",J853,0))),0)</f>
        <v>0</v>
      </c>
      <c r="AG853" s="75" t="n">
        <f aca="false">IF(W853&lt;&gt;Y853,(IF(N853=0,J853*(INFORMAÇÕES!$Q$90/INFORMAÇÕES!$Q$92),IF(N853="C",J853,0))),0)</f>
        <v>0</v>
      </c>
      <c r="AH853" s="75" t="n">
        <f aca="false">IF(W853&lt;&gt;Y853,(IF(N853="",J853*INFORMAÇÕES!$U$115,IF(N853="CF",J853,0))),0)</f>
        <v>0</v>
      </c>
      <c r="AI853" s="75" t="n">
        <f aca="false">IF(W853&lt;&gt;Y853,(IF(N853="",J853*INFORMAÇÕES!$U$116,IF(N853="O",J853,0))),0)</f>
        <v>0</v>
      </c>
      <c r="AJ853" s="75" t="n">
        <f aca="false">IF(H853&lt;&gt;0,J853,0)</f>
        <v>0</v>
      </c>
      <c r="AK853" s="75" t="n">
        <f aca="false">IF(K853&lt;&gt;0,L853,0)</f>
        <v>0</v>
      </c>
    </row>
    <row r="854" s="174" customFormat="true" ht="14.25" hidden="false" customHeight="false" outlineLevel="0" collapsed="false">
      <c r="A854" s="159" t="n">
        <v>842</v>
      </c>
      <c r="B854" s="160" t="n">
        <f aca="false">IF('ORÇ.GLOBAL P CAIXA'!$K853="EXEC.",0,'ORÇ.REPROG. P CAIXA'!B854)</f>
        <v>0</v>
      </c>
      <c r="C854" s="161" t="n">
        <f aca="false">IF('ORÇ.GLOBAL P CAIXA'!$K853="EXEC.",0,'ORÇ.REPROG. P CAIXA'!C854)</f>
        <v>0</v>
      </c>
      <c r="D854" s="162" t="n">
        <f aca="false">IF('ORÇ.GLOBAL P CAIXA'!$K853="EXEC.",0,'ORÇ.REPROG. P CAIXA'!D854)</f>
        <v>0</v>
      </c>
      <c r="E854" s="163" t="n">
        <f aca="false">IF('ORÇ.GLOBAL P CAIXA'!$K853="EXEC.",0,'ORÇ.REPROG. P CAIXA'!E854)</f>
        <v>0</v>
      </c>
      <c r="F854" s="163" t="n">
        <f aca="false">IF('ORÇ.GLOBAL P CAIXA'!K853="EXEC.",0,IF('ORÇ.GLOBAL EMPRESA'!G853&gt;0,'ORÇ.GLOBAL EMPRESA'!G853,'ORÇ.GLOBAL P CAIXA'!F853))</f>
        <v>0</v>
      </c>
      <c r="G854" s="163" t="n">
        <f aca="false">IF(E854&lt;&gt;0,ROUND(E854*F854,2),IF(AE854=0,(SUMIF($W$13:$W$1012,B854,$AE$13:$AE$1012)),AE854))</f>
        <v>0</v>
      </c>
      <c r="H854" s="661" t="n">
        <f aca="false">IF('ORÇ.GLOBAL P CAIXA'!K853="EXEC.",0,'ORÇ.REPROG. P CAIXA'!H854)</f>
        <v>0</v>
      </c>
      <c r="I854" s="661" t="n">
        <f aca="false">IF('ORÇ.GLOBAL P CAIXA'!K853="EXEC.",0,'ORÇ.REPROG. P CAIXA'!I854)</f>
        <v>0</v>
      </c>
      <c r="J854" s="163" t="n">
        <f aca="false">IF(H854&lt;&gt;0,ROUND(H854*I854,2),IF(AJ854=0,(SUMIF($W$13:$W$1012,B854,$AJ$13:$AJ$1012)),AJ854))</f>
        <v>0</v>
      </c>
      <c r="K854" s="163" t="n">
        <f aca="false">H854-E854</f>
        <v>0</v>
      </c>
      <c r="L854" s="163" t="n">
        <f aca="false">J854-G854</f>
        <v>0</v>
      </c>
      <c r="M854" s="662" t="str">
        <f aca="false">IF('ORÇ.GLOBAL P CAIXA'!K853="EXEC.","",IF('ORÇ.REPROG. P CAIXA'!M854&gt;0,'ORÇ.REPROG. P CAIXA'!M854,""))</f>
        <v/>
      </c>
      <c r="N854" s="663" t="str">
        <f aca="false">IF('ORÇ.GLOBAL P CAIXA'!K853="EXEC.","",IF('ORÇ.REPROG. P CAIXA'!N854&gt;0,'ORÇ.REPROG. P CAIXA'!N854,""))</f>
        <v/>
      </c>
      <c r="O854" s="166" t="str">
        <f aca="false">IF('ORÇ.GLOBAL P CAIXA'!$K853="EXEC.","",'ORÇ.REPROG. P CAIXA'!O854)</f>
        <v/>
      </c>
      <c r="P854" s="167"/>
      <c r="Q854" s="168" t="str">
        <f aca="false">IF(B854&gt;0,"ok","ocultar")</f>
        <v>ocultar</v>
      </c>
      <c r="R854" s="649"/>
      <c r="S854" s="649"/>
      <c r="T854" s="650"/>
      <c r="V854" s="88"/>
      <c r="W854" s="157" t="n">
        <f aca="false">IF(B854=0,W853,IF(ISNONTEXT(B854)=TRUE(),INT(B854),INT(LEFT(B854,FIND(".",B854)-1))))</f>
        <v>3</v>
      </c>
      <c r="X854" s="157" t="str">
        <f aca="false">IF(X855=1,1,IF(B854&lt;&gt;0,1,IF(C854&lt;&gt;0,1,IF(D854&lt;&gt;0,1,IF(E854&lt;&gt;0,1,"")))))</f>
        <v/>
      </c>
      <c r="Y854" s="157" t="str">
        <f aca="false">IF(W854=0," ",IF(W854&lt;&gt;W853,W854," "))</f>
        <v> </v>
      </c>
      <c r="Z854" s="88"/>
      <c r="AA854" s="75" t="n">
        <f aca="false">IF(W854&lt;&gt;Y854,(IF(N854=0,G854*(INFORMAÇÕES!$Q$69/INFORMAÇÕES!$Q$72),IF(N854="R",G854,0))),0)</f>
        <v>0</v>
      </c>
      <c r="AB854" s="75" t="n">
        <f aca="false">IF(W854&lt;&gt;Y854,(IF(N854=0,G854*(INFORMAÇÕES!$Q$70/INFORMAÇÕES!$Q$72),IF(N854="C",G854,0))),0)</f>
        <v>0</v>
      </c>
      <c r="AC854" s="75" t="n">
        <f aca="false">IF(W854&lt;&gt;Y854,(IF(N854=0,G854*INFORMAÇÕES!$U$115,IF(N854="CF",G854,0))),0)</f>
        <v>0</v>
      </c>
      <c r="AD854" s="75" t="n">
        <f aca="false">IF(W854&lt;&gt;Y854,(IF(N854=0,G854*INFORMAÇÕES!$U$116,IF(N854="O",G854,0))),0)</f>
        <v>0</v>
      </c>
      <c r="AE854" s="75" t="n">
        <f aca="false">IF(E854&lt;&gt;0,G854,0)</f>
        <v>0</v>
      </c>
      <c r="AF854" s="75" t="n">
        <f aca="false">IF(W854&lt;&gt;Y854,(IF(N854=0,J854*(INFORMAÇÕES!$Q$89/INFORMAÇÕES!$Q$92),IF(N854="R",J854,0))),0)</f>
        <v>0</v>
      </c>
      <c r="AG854" s="75" t="n">
        <f aca="false">IF(W854&lt;&gt;Y854,(IF(N854=0,J854*(INFORMAÇÕES!$Q$90/INFORMAÇÕES!$Q$92),IF(N854="C",J854,0))),0)</f>
        <v>0</v>
      </c>
      <c r="AH854" s="75" t="n">
        <f aca="false">IF(W854&lt;&gt;Y854,(IF(N854="",J854*INFORMAÇÕES!$U$115,IF(N854="CF",J854,0))),0)</f>
        <v>0</v>
      </c>
      <c r="AI854" s="75" t="n">
        <f aca="false">IF(W854&lt;&gt;Y854,(IF(N854="",J854*INFORMAÇÕES!$U$116,IF(N854="O",J854,0))),0)</f>
        <v>0</v>
      </c>
      <c r="AJ854" s="75" t="n">
        <f aca="false">IF(H854&lt;&gt;0,J854,0)</f>
        <v>0</v>
      </c>
      <c r="AK854" s="75" t="n">
        <f aca="false">IF(K854&lt;&gt;0,L854,0)</f>
        <v>0</v>
      </c>
    </row>
    <row r="855" s="174" customFormat="true" ht="14.25" hidden="false" customHeight="false" outlineLevel="0" collapsed="false">
      <c r="A855" s="159" t="n">
        <v>843</v>
      </c>
      <c r="B855" s="160" t="n">
        <f aca="false">IF('ORÇ.GLOBAL P CAIXA'!$K854="EXEC.",0,'ORÇ.REPROG. P CAIXA'!B855)</f>
        <v>0</v>
      </c>
      <c r="C855" s="161" t="n">
        <f aca="false">IF('ORÇ.GLOBAL P CAIXA'!$K854="EXEC.",0,'ORÇ.REPROG. P CAIXA'!C855)</f>
        <v>0</v>
      </c>
      <c r="D855" s="162" t="n">
        <f aca="false">IF('ORÇ.GLOBAL P CAIXA'!$K854="EXEC.",0,'ORÇ.REPROG. P CAIXA'!D855)</f>
        <v>0</v>
      </c>
      <c r="E855" s="163" t="n">
        <f aca="false">IF('ORÇ.GLOBAL P CAIXA'!$K854="EXEC.",0,'ORÇ.REPROG. P CAIXA'!E855)</f>
        <v>0</v>
      </c>
      <c r="F855" s="163" t="n">
        <f aca="false">IF('ORÇ.GLOBAL P CAIXA'!K854="EXEC.",0,IF('ORÇ.GLOBAL EMPRESA'!G854&gt;0,'ORÇ.GLOBAL EMPRESA'!G854,'ORÇ.GLOBAL P CAIXA'!F854))</f>
        <v>0</v>
      </c>
      <c r="G855" s="163" t="n">
        <f aca="false">IF(E855&lt;&gt;0,ROUND(E855*F855,2),IF(AE855=0,(SUMIF($W$13:$W$1012,B855,$AE$13:$AE$1012)),AE855))</f>
        <v>0</v>
      </c>
      <c r="H855" s="661" t="n">
        <f aca="false">IF('ORÇ.GLOBAL P CAIXA'!K854="EXEC.",0,'ORÇ.REPROG. P CAIXA'!H855)</f>
        <v>0</v>
      </c>
      <c r="I855" s="661" t="n">
        <f aca="false">IF('ORÇ.GLOBAL P CAIXA'!K854="EXEC.",0,'ORÇ.REPROG. P CAIXA'!I855)</f>
        <v>0</v>
      </c>
      <c r="J855" s="163" t="n">
        <f aca="false">IF(H855&lt;&gt;0,ROUND(H855*I855,2),IF(AJ855=0,(SUMIF($W$13:$W$1012,B855,$AJ$13:$AJ$1012)),AJ855))</f>
        <v>0</v>
      </c>
      <c r="K855" s="163" t="n">
        <f aca="false">H855-E855</f>
        <v>0</v>
      </c>
      <c r="L855" s="163" t="n">
        <f aca="false">J855-G855</f>
        <v>0</v>
      </c>
      <c r="M855" s="662" t="str">
        <f aca="false">IF('ORÇ.GLOBAL P CAIXA'!K854="EXEC.","",IF('ORÇ.REPROG. P CAIXA'!M855&gt;0,'ORÇ.REPROG. P CAIXA'!M855,""))</f>
        <v/>
      </c>
      <c r="N855" s="663" t="str">
        <f aca="false">IF('ORÇ.GLOBAL P CAIXA'!K854="EXEC.","",IF('ORÇ.REPROG. P CAIXA'!N855&gt;0,'ORÇ.REPROG. P CAIXA'!N855,""))</f>
        <v/>
      </c>
      <c r="O855" s="166" t="str">
        <f aca="false">IF('ORÇ.GLOBAL P CAIXA'!$K854="EXEC.","",'ORÇ.REPROG. P CAIXA'!O855)</f>
        <v/>
      </c>
      <c r="P855" s="167"/>
      <c r="Q855" s="168" t="str">
        <f aca="false">IF(B855&gt;0,"ok","ocultar")</f>
        <v>ocultar</v>
      </c>
      <c r="R855" s="649"/>
      <c r="S855" s="649"/>
      <c r="T855" s="650"/>
      <c r="V855" s="88"/>
      <c r="W855" s="157" t="n">
        <f aca="false">IF(B855=0,W854,IF(ISNONTEXT(B855)=TRUE(),INT(B855),INT(LEFT(B855,FIND(".",B855)-1))))</f>
        <v>3</v>
      </c>
      <c r="X855" s="157" t="str">
        <f aca="false">IF(X856=1,1,IF(B855&lt;&gt;0,1,IF(C855&lt;&gt;0,1,IF(D855&lt;&gt;0,1,IF(E855&lt;&gt;0,1,"")))))</f>
        <v/>
      </c>
      <c r="Y855" s="157" t="str">
        <f aca="false">IF(W855=0," ",IF(W855&lt;&gt;W854,W855," "))</f>
        <v> </v>
      </c>
      <c r="Z855" s="88"/>
      <c r="AA855" s="75" t="n">
        <f aca="false">IF(W855&lt;&gt;Y855,(IF(N855=0,G855*(INFORMAÇÕES!$Q$69/INFORMAÇÕES!$Q$72),IF(N855="R",G855,0))),0)</f>
        <v>0</v>
      </c>
      <c r="AB855" s="75" t="n">
        <f aca="false">IF(W855&lt;&gt;Y855,(IF(N855=0,G855*(INFORMAÇÕES!$Q$70/INFORMAÇÕES!$Q$72),IF(N855="C",G855,0))),0)</f>
        <v>0</v>
      </c>
      <c r="AC855" s="75" t="n">
        <f aca="false">IF(W855&lt;&gt;Y855,(IF(N855=0,G855*INFORMAÇÕES!$U$115,IF(N855="CF",G855,0))),0)</f>
        <v>0</v>
      </c>
      <c r="AD855" s="75" t="n">
        <f aca="false">IF(W855&lt;&gt;Y855,(IF(N855=0,G855*INFORMAÇÕES!$U$116,IF(N855="O",G855,0))),0)</f>
        <v>0</v>
      </c>
      <c r="AE855" s="75" t="n">
        <f aca="false">IF(E855&lt;&gt;0,G855,0)</f>
        <v>0</v>
      </c>
      <c r="AF855" s="75" t="n">
        <f aca="false">IF(W855&lt;&gt;Y855,(IF(N855=0,J855*(INFORMAÇÕES!$Q$89/INFORMAÇÕES!$Q$92),IF(N855="R",J855,0))),0)</f>
        <v>0</v>
      </c>
      <c r="AG855" s="75" t="n">
        <f aca="false">IF(W855&lt;&gt;Y855,(IF(N855=0,J855*(INFORMAÇÕES!$Q$90/INFORMAÇÕES!$Q$92),IF(N855="C",J855,0))),0)</f>
        <v>0</v>
      </c>
      <c r="AH855" s="75" t="n">
        <f aca="false">IF(W855&lt;&gt;Y855,(IF(N855="",J855*INFORMAÇÕES!$U$115,IF(N855="CF",J855,0))),0)</f>
        <v>0</v>
      </c>
      <c r="AI855" s="75" t="n">
        <f aca="false">IF(W855&lt;&gt;Y855,(IF(N855="",J855*INFORMAÇÕES!$U$116,IF(N855="O",J855,0))),0)</f>
        <v>0</v>
      </c>
      <c r="AJ855" s="75" t="n">
        <f aca="false">IF(H855&lt;&gt;0,J855,0)</f>
        <v>0</v>
      </c>
      <c r="AK855" s="75" t="n">
        <f aca="false">IF(K855&lt;&gt;0,L855,0)</f>
        <v>0</v>
      </c>
    </row>
    <row r="856" s="174" customFormat="true" ht="14.25" hidden="false" customHeight="false" outlineLevel="0" collapsed="false">
      <c r="A856" s="159" t="n">
        <v>844</v>
      </c>
      <c r="B856" s="160" t="n">
        <f aca="false">IF('ORÇ.GLOBAL P CAIXA'!$K855="EXEC.",0,'ORÇ.REPROG. P CAIXA'!B856)</f>
        <v>0</v>
      </c>
      <c r="C856" s="161" t="n">
        <f aca="false">IF('ORÇ.GLOBAL P CAIXA'!$K855="EXEC.",0,'ORÇ.REPROG. P CAIXA'!C856)</f>
        <v>0</v>
      </c>
      <c r="D856" s="162" t="n">
        <f aca="false">IF('ORÇ.GLOBAL P CAIXA'!$K855="EXEC.",0,'ORÇ.REPROG. P CAIXA'!D856)</f>
        <v>0</v>
      </c>
      <c r="E856" s="163" t="n">
        <f aca="false">IF('ORÇ.GLOBAL P CAIXA'!$K855="EXEC.",0,'ORÇ.REPROG. P CAIXA'!E856)</f>
        <v>0</v>
      </c>
      <c r="F856" s="163" t="n">
        <f aca="false">IF('ORÇ.GLOBAL P CAIXA'!K855="EXEC.",0,IF('ORÇ.GLOBAL EMPRESA'!G855&gt;0,'ORÇ.GLOBAL EMPRESA'!G855,'ORÇ.GLOBAL P CAIXA'!F855))</f>
        <v>0</v>
      </c>
      <c r="G856" s="163" t="n">
        <f aca="false">IF(E856&lt;&gt;0,ROUND(E856*F856,2),IF(AE856=0,(SUMIF($W$13:$W$1012,B856,$AE$13:$AE$1012)),AE856))</f>
        <v>0</v>
      </c>
      <c r="H856" s="661" t="n">
        <f aca="false">IF('ORÇ.GLOBAL P CAIXA'!K855="EXEC.",0,'ORÇ.REPROG. P CAIXA'!H856)</f>
        <v>0</v>
      </c>
      <c r="I856" s="661" t="n">
        <f aca="false">IF('ORÇ.GLOBAL P CAIXA'!K855="EXEC.",0,'ORÇ.REPROG. P CAIXA'!I856)</f>
        <v>0</v>
      </c>
      <c r="J856" s="163" t="n">
        <f aca="false">IF(H856&lt;&gt;0,ROUND(H856*I856,2),IF(AJ856=0,(SUMIF($W$13:$W$1012,B856,$AJ$13:$AJ$1012)),AJ856))</f>
        <v>0</v>
      </c>
      <c r="K856" s="163" t="n">
        <f aca="false">H856-E856</f>
        <v>0</v>
      </c>
      <c r="L856" s="163" t="n">
        <f aca="false">J856-G856</f>
        <v>0</v>
      </c>
      <c r="M856" s="662" t="str">
        <f aca="false">IF('ORÇ.GLOBAL P CAIXA'!K855="EXEC.","",IF('ORÇ.REPROG. P CAIXA'!M856&gt;0,'ORÇ.REPROG. P CAIXA'!M856,""))</f>
        <v/>
      </c>
      <c r="N856" s="663" t="str">
        <f aca="false">IF('ORÇ.GLOBAL P CAIXA'!K855="EXEC.","",IF('ORÇ.REPROG. P CAIXA'!N856&gt;0,'ORÇ.REPROG. P CAIXA'!N856,""))</f>
        <v/>
      </c>
      <c r="O856" s="166" t="str">
        <f aca="false">IF('ORÇ.GLOBAL P CAIXA'!$K855="EXEC.","",'ORÇ.REPROG. P CAIXA'!O856)</f>
        <v/>
      </c>
      <c r="P856" s="167"/>
      <c r="Q856" s="168" t="str">
        <f aca="false">IF(B856&gt;0,"ok","ocultar")</f>
        <v>ocultar</v>
      </c>
      <c r="R856" s="649"/>
      <c r="S856" s="649"/>
      <c r="T856" s="650"/>
      <c r="V856" s="88"/>
      <c r="W856" s="157" t="n">
        <f aca="false">IF(B856=0,W855,IF(ISNONTEXT(B856)=TRUE(),INT(B856),INT(LEFT(B856,FIND(".",B856)-1))))</f>
        <v>3</v>
      </c>
      <c r="X856" s="157" t="str">
        <f aca="false">IF(X857=1,1,IF(B856&lt;&gt;0,1,IF(C856&lt;&gt;0,1,IF(D856&lt;&gt;0,1,IF(E856&lt;&gt;0,1,"")))))</f>
        <v/>
      </c>
      <c r="Y856" s="157" t="str">
        <f aca="false">IF(W856=0," ",IF(W856&lt;&gt;W855,W856," "))</f>
        <v> </v>
      </c>
      <c r="Z856" s="88"/>
      <c r="AA856" s="75" t="n">
        <f aca="false">IF(W856&lt;&gt;Y856,(IF(N856=0,G856*(INFORMAÇÕES!$Q$69/INFORMAÇÕES!$Q$72),IF(N856="R",G856,0))),0)</f>
        <v>0</v>
      </c>
      <c r="AB856" s="75" t="n">
        <f aca="false">IF(W856&lt;&gt;Y856,(IF(N856=0,G856*(INFORMAÇÕES!$Q$70/INFORMAÇÕES!$Q$72),IF(N856="C",G856,0))),0)</f>
        <v>0</v>
      </c>
      <c r="AC856" s="75" t="n">
        <f aca="false">IF(W856&lt;&gt;Y856,(IF(N856=0,G856*INFORMAÇÕES!$U$115,IF(N856="CF",G856,0))),0)</f>
        <v>0</v>
      </c>
      <c r="AD856" s="75" t="n">
        <f aca="false">IF(W856&lt;&gt;Y856,(IF(N856=0,G856*INFORMAÇÕES!$U$116,IF(N856="O",G856,0))),0)</f>
        <v>0</v>
      </c>
      <c r="AE856" s="75" t="n">
        <f aca="false">IF(E856&lt;&gt;0,G856,0)</f>
        <v>0</v>
      </c>
      <c r="AF856" s="75" t="n">
        <f aca="false">IF(W856&lt;&gt;Y856,(IF(N856=0,J856*(INFORMAÇÕES!$Q$89/INFORMAÇÕES!$Q$92),IF(N856="R",J856,0))),0)</f>
        <v>0</v>
      </c>
      <c r="AG856" s="75" t="n">
        <f aca="false">IF(W856&lt;&gt;Y856,(IF(N856=0,J856*(INFORMAÇÕES!$Q$90/INFORMAÇÕES!$Q$92),IF(N856="C",J856,0))),0)</f>
        <v>0</v>
      </c>
      <c r="AH856" s="75" t="n">
        <f aca="false">IF(W856&lt;&gt;Y856,(IF(N856="",J856*INFORMAÇÕES!$U$115,IF(N856="CF",J856,0))),0)</f>
        <v>0</v>
      </c>
      <c r="AI856" s="75" t="n">
        <f aca="false">IF(W856&lt;&gt;Y856,(IF(N856="",J856*INFORMAÇÕES!$U$116,IF(N856="O",J856,0))),0)</f>
        <v>0</v>
      </c>
      <c r="AJ856" s="75" t="n">
        <f aca="false">IF(H856&lt;&gt;0,J856,0)</f>
        <v>0</v>
      </c>
      <c r="AK856" s="75" t="n">
        <f aca="false">IF(K856&lt;&gt;0,L856,0)</f>
        <v>0</v>
      </c>
    </row>
    <row r="857" s="174" customFormat="true" ht="14.25" hidden="false" customHeight="false" outlineLevel="0" collapsed="false">
      <c r="A857" s="159" t="n">
        <v>845</v>
      </c>
      <c r="B857" s="160" t="n">
        <f aca="false">IF('ORÇ.GLOBAL P CAIXA'!$K856="EXEC.",0,'ORÇ.REPROG. P CAIXA'!B857)</f>
        <v>0</v>
      </c>
      <c r="C857" s="161" t="n">
        <f aca="false">IF('ORÇ.GLOBAL P CAIXA'!$K856="EXEC.",0,'ORÇ.REPROG. P CAIXA'!C857)</f>
        <v>0</v>
      </c>
      <c r="D857" s="162" t="n">
        <f aca="false">IF('ORÇ.GLOBAL P CAIXA'!$K856="EXEC.",0,'ORÇ.REPROG. P CAIXA'!D857)</f>
        <v>0</v>
      </c>
      <c r="E857" s="163" t="n">
        <f aca="false">IF('ORÇ.GLOBAL P CAIXA'!$K856="EXEC.",0,'ORÇ.REPROG. P CAIXA'!E857)</f>
        <v>0</v>
      </c>
      <c r="F857" s="163" t="n">
        <f aca="false">IF('ORÇ.GLOBAL P CAIXA'!K856="EXEC.",0,IF('ORÇ.GLOBAL EMPRESA'!G856&gt;0,'ORÇ.GLOBAL EMPRESA'!G856,'ORÇ.GLOBAL P CAIXA'!F856))</f>
        <v>0</v>
      </c>
      <c r="G857" s="163" t="n">
        <f aca="false">IF(E857&lt;&gt;0,ROUND(E857*F857,2),IF(AE857=0,(SUMIF($W$13:$W$1012,B857,$AE$13:$AE$1012)),AE857))</f>
        <v>0</v>
      </c>
      <c r="H857" s="661" t="n">
        <f aca="false">IF('ORÇ.GLOBAL P CAIXA'!K856="EXEC.",0,'ORÇ.REPROG. P CAIXA'!H857)</f>
        <v>0</v>
      </c>
      <c r="I857" s="661" t="n">
        <f aca="false">IF('ORÇ.GLOBAL P CAIXA'!K856="EXEC.",0,'ORÇ.REPROG. P CAIXA'!I857)</f>
        <v>0</v>
      </c>
      <c r="J857" s="163" t="n">
        <f aca="false">IF(H857&lt;&gt;0,ROUND(H857*I857,2),IF(AJ857=0,(SUMIF($W$13:$W$1012,B857,$AJ$13:$AJ$1012)),AJ857))</f>
        <v>0</v>
      </c>
      <c r="K857" s="163" t="n">
        <f aca="false">H857-E857</f>
        <v>0</v>
      </c>
      <c r="L857" s="163" t="n">
        <f aca="false">J857-G857</f>
        <v>0</v>
      </c>
      <c r="M857" s="662" t="str">
        <f aca="false">IF('ORÇ.GLOBAL P CAIXA'!K856="EXEC.","",IF('ORÇ.REPROG. P CAIXA'!M857&gt;0,'ORÇ.REPROG. P CAIXA'!M857,""))</f>
        <v/>
      </c>
      <c r="N857" s="663" t="str">
        <f aca="false">IF('ORÇ.GLOBAL P CAIXA'!K856="EXEC.","",IF('ORÇ.REPROG. P CAIXA'!N857&gt;0,'ORÇ.REPROG. P CAIXA'!N857,""))</f>
        <v/>
      </c>
      <c r="O857" s="166" t="str">
        <f aca="false">IF('ORÇ.GLOBAL P CAIXA'!$K856="EXEC.","",'ORÇ.REPROG. P CAIXA'!O857)</f>
        <v/>
      </c>
      <c r="P857" s="167"/>
      <c r="Q857" s="168" t="str">
        <f aca="false">IF(B857&gt;0,"ok","ocultar")</f>
        <v>ocultar</v>
      </c>
      <c r="R857" s="649"/>
      <c r="S857" s="649"/>
      <c r="T857" s="650"/>
      <c r="V857" s="88"/>
      <c r="W857" s="157" t="n">
        <f aca="false">IF(B857=0,W856,IF(ISNONTEXT(B857)=TRUE(),INT(B857),INT(LEFT(B857,FIND(".",B857)-1))))</f>
        <v>3</v>
      </c>
      <c r="X857" s="157" t="str">
        <f aca="false">IF(X858=1,1,IF(B857&lt;&gt;0,1,IF(C857&lt;&gt;0,1,IF(D857&lt;&gt;0,1,IF(E857&lt;&gt;0,1,"")))))</f>
        <v/>
      </c>
      <c r="Y857" s="157" t="str">
        <f aca="false">IF(W857=0," ",IF(W857&lt;&gt;W856,W857," "))</f>
        <v> </v>
      </c>
      <c r="Z857" s="88"/>
      <c r="AA857" s="75" t="n">
        <f aca="false">IF(W857&lt;&gt;Y857,(IF(N857=0,G857*(INFORMAÇÕES!$Q$69/INFORMAÇÕES!$Q$72),IF(N857="R",G857,0))),0)</f>
        <v>0</v>
      </c>
      <c r="AB857" s="75" t="n">
        <f aca="false">IF(W857&lt;&gt;Y857,(IF(N857=0,G857*(INFORMAÇÕES!$Q$70/INFORMAÇÕES!$Q$72),IF(N857="C",G857,0))),0)</f>
        <v>0</v>
      </c>
      <c r="AC857" s="75" t="n">
        <f aca="false">IF(W857&lt;&gt;Y857,(IF(N857=0,G857*INFORMAÇÕES!$U$115,IF(N857="CF",G857,0))),0)</f>
        <v>0</v>
      </c>
      <c r="AD857" s="75" t="n">
        <f aca="false">IF(W857&lt;&gt;Y857,(IF(N857=0,G857*INFORMAÇÕES!$U$116,IF(N857="O",G857,0))),0)</f>
        <v>0</v>
      </c>
      <c r="AE857" s="75" t="n">
        <f aca="false">IF(E857&lt;&gt;0,G857,0)</f>
        <v>0</v>
      </c>
      <c r="AF857" s="75" t="n">
        <f aca="false">IF(W857&lt;&gt;Y857,(IF(N857=0,J857*(INFORMAÇÕES!$Q$89/INFORMAÇÕES!$Q$92),IF(N857="R",J857,0))),0)</f>
        <v>0</v>
      </c>
      <c r="AG857" s="75" t="n">
        <f aca="false">IF(W857&lt;&gt;Y857,(IF(N857=0,J857*(INFORMAÇÕES!$Q$90/INFORMAÇÕES!$Q$92),IF(N857="C",J857,0))),0)</f>
        <v>0</v>
      </c>
      <c r="AH857" s="75" t="n">
        <f aca="false">IF(W857&lt;&gt;Y857,(IF(N857="",J857*INFORMAÇÕES!$U$115,IF(N857="CF",J857,0))),0)</f>
        <v>0</v>
      </c>
      <c r="AI857" s="75" t="n">
        <f aca="false">IF(W857&lt;&gt;Y857,(IF(N857="",J857*INFORMAÇÕES!$U$116,IF(N857="O",J857,0))),0)</f>
        <v>0</v>
      </c>
      <c r="AJ857" s="75" t="n">
        <f aca="false">IF(H857&lt;&gt;0,J857,0)</f>
        <v>0</v>
      </c>
      <c r="AK857" s="75" t="n">
        <f aca="false">IF(K857&lt;&gt;0,L857,0)</f>
        <v>0</v>
      </c>
    </row>
    <row r="858" s="174" customFormat="true" ht="14.25" hidden="false" customHeight="false" outlineLevel="0" collapsed="false">
      <c r="A858" s="159" t="n">
        <v>846</v>
      </c>
      <c r="B858" s="160" t="n">
        <f aca="false">IF('ORÇ.GLOBAL P CAIXA'!$K857="EXEC.",0,'ORÇ.REPROG. P CAIXA'!B858)</f>
        <v>0</v>
      </c>
      <c r="C858" s="161" t="n">
        <f aca="false">IF('ORÇ.GLOBAL P CAIXA'!$K857="EXEC.",0,'ORÇ.REPROG. P CAIXA'!C858)</f>
        <v>0</v>
      </c>
      <c r="D858" s="162" t="n">
        <f aca="false">IF('ORÇ.GLOBAL P CAIXA'!$K857="EXEC.",0,'ORÇ.REPROG. P CAIXA'!D858)</f>
        <v>0</v>
      </c>
      <c r="E858" s="163" t="n">
        <f aca="false">IF('ORÇ.GLOBAL P CAIXA'!$K857="EXEC.",0,'ORÇ.REPROG. P CAIXA'!E858)</f>
        <v>0</v>
      </c>
      <c r="F858" s="163" t="n">
        <f aca="false">IF('ORÇ.GLOBAL P CAIXA'!K857="EXEC.",0,IF('ORÇ.GLOBAL EMPRESA'!G857&gt;0,'ORÇ.GLOBAL EMPRESA'!G857,'ORÇ.GLOBAL P CAIXA'!F857))</f>
        <v>0</v>
      </c>
      <c r="G858" s="163" t="n">
        <f aca="false">IF(E858&lt;&gt;0,ROUND(E858*F858,2),IF(AE858=0,(SUMIF($W$13:$W$1012,B858,$AE$13:$AE$1012)),AE858))</f>
        <v>0</v>
      </c>
      <c r="H858" s="661" t="n">
        <f aca="false">IF('ORÇ.GLOBAL P CAIXA'!K857="EXEC.",0,'ORÇ.REPROG. P CAIXA'!H858)</f>
        <v>0</v>
      </c>
      <c r="I858" s="661" t="n">
        <f aca="false">IF('ORÇ.GLOBAL P CAIXA'!K857="EXEC.",0,'ORÇ.REPROG. P CAIXA'!I858)</f>
        <v>0</v>
      </c>
      <c r="J858" s="163" t="n">
        <f aca="false">IF(H858&lt;&gt;0,ROUND(H858*I858,2),IF(AJ858=0,(SUMIF($W$13:$W$1012,B858,$AJ$13:$AJ$1012)),AJ858))</f>
        <v>0</v>
      </c>
      <c r="K858" s="163" t="n">
        <f aca="false">H858-E858</f>
        <v>0</v>
      </c>
      <c r="L858" s="163" t="n">
        <f aca="false">J858-G858</f>
        <v>0</v>
      </c>
      <c r="M858" s="662" t="str">
        <f aca="false">IF('ORÇ.GLOBAL P CAIXA'!K857="EXEC.","",IF('ORÇ.REPROG. P CAIXA'!M858&gt;0,'ORÇ.REPROG. P CAIXA'!M858,""))</f>
        <v/>
      </c>
      <c r="N858" s="663" t="str">
        <f aca="false">IF('ORÇ.GLOBAL P CAIXA'!K857="EXEC.","",IF('ORÇ.REPROG. P CAIXA'!N858&gt;0,'ORÇ.REPROG. P CAIXA'!N858,""))</f>
        <v/>
      </c>
      <c r="O858" s="166" t="str">
        <f aca="false">IF('ORÇ.GLOBAL P CAIXA'!$K857="EXEC.","",'ORÇ.REPROG. P CAIXA'!O858)</f>
        <v/>
      </c>
      <c r="P858" s="167"/>
      <c r="Q858" s="168" t="str">
        <f aca="false">IF(B858&gt;0,"ok","ocultar")</f>
        <v>ocultar</v>
      </c>
      <c r="R858" s="649"/>
      <c r="S858" s="649"/>
      <c r="T858" s="650"/>
      <c r="V858" s="88"/>
      <c r="W858" s="157" t="n">
        <f aca="false">IF(B858=0,W857,IF(ISNONTEXT(B858)=TRUE(),INT(B858),INT(LEFT(B858,FIND(".",B858)-1))))</f>
        <v>3</v>
      </c>
      <c r="X858" s="157" t="str">
        <f aca="false">IF(X859=1,1,IF(B858&lt;&gt;0,1,IF(C858&lt;&gt;0,1,IF(D858&lt;&gt;0,1,IF(E858&lt;&gt;0,1,"")))))</f>
        <v/>
      </c>
      <c r="Y858" s="157" t="str">
        <f aca="false">IF(W858=0," ",IF(W858&lt;&gt;W857,W858," "))</f>
        <v> </v>
      </c>
      <c r="Z858" s="88"/>
      <c r="AA858" s="75" t="n">
        <f aca="false">IF(W858&lt;&gt;Y858,(IF(N858=0,G858*(INFORMAÇÕES!$Q$69/INFORMAÇÕES!$Q$72),IF(N858="R",G858,0))),0)</f>
        <v>0</v>
      </c>
      <c r="AB858" s="75" t="n">
        <f aca="false">IF(W858&lt;&gt;Y858,(IF(N858=0,G858*(INFORMAÇÕES!$Q$70/INFORMAÇÕES!$Q$72),IF(N858="C",G858,0))),0)</f>
        <v>0</v>
      </c>
      <c r="AC858" s="75" t="n">
        <f aca="false">IF(W858&lt;&gt;Y858,(IF(N858=0,G858*INFORMAÇÕES!$U$115,IF(N858="CF",G858,0))),0)</f>
        <v>0</v>
      </c>
      <c r="AD858" s="75" t="n">
        <f aca="false">IF(W858&lt;&gt;Y858,(IF(N858=0,G858*INFORMAÇÕES!$U$116,IF(N858="O",G858,0))),0)</f>
        <v>0</v>
      </c>
      <c r="AE858" s="75" t="n">
        <f aca="false">IF(E858&lt;&gt;0,G858,0)</f>
        <v>0</v>
      </c>
      <c r="AF858" s="75" t="n">
        <f aca="false">IF(W858&lt;&gt;Y858,(IF(N858=0,J858*(INFORMAÇÕES!$Q$89/INFORMAÇÕES!$Q$92),IF(N858="R",J858,0))),0)</f>
        <v>0</v>
      </c>
      <c r="AG858" s="75" t="n">
        <f aca="false">IF(W858&lt;&gt;Y858,(IF(N858=0,J858*(INFORMAÇÕES!$Q$90/INFORMAÇÕES!$Q$92),IF(N858="C",J858,0))),0)</f>
        <v>0</v>
      </c>
      <c r="AH858" s="75" t="n">
        <f aca="false">IF(W858&lt;&gt;Y858,(IF(N858="",J858*INFORMAÇÕES!$U$115,IF(N858="CF",J858,0))),0)</f>
        <v>0</v>
      </c>
      <c r="AI858" s="75" t="n">
        <f aca="false">IF(W858&lt;&gt;Y858,(IF(N858="",J858*INFORMAÇÕES!$U$116,IF(N858="O",J858,0))),0)</f>
        <v>0</v>
      </c>
      <c r="AJ858" s="75" t="n">
        <f aca="false">IF(H858&lt;&gt;0,J858,0)</f>
        <v>0</v>
      </c>
      <c r="AK858" s="75" t="n">
        <f aca="false">IF(K858&lt;&gt;0,L858,0)</f>
        <v>0</v>
      </c>
    </row>
    <row r="859" s="174" customFormat="true" ht="14.25" hidden="false" customHeight="false" outlineLevel="0" collapsed="false">
      <c r="A859" s="159" t="n">
        <v>847</v>
      </c>
      <c r="B859" s="160" t="n">
        <f aca="false">IF('ORÇ.GLOBAL P CAIXA'!$K858="EXEC.",0,'ORÇ.REPROG. P CAIXA'!B859)</f>
        <v>0</v>
      </c>
      <c r="C859" s="161" t="n">
        <f aca="false">IF('ORÇ.GLOBAL P CAIXA'!$K858="EXEC.",0,'ORÇ.REPROG. P CAIXA'!C859)</f>
        <v>0</v>
      </c>
      <c r="D859" s="162" t="n">
        <f aca="false">IF('ORÇ.GLOBAL P CAIXA'!$K858="EXEC.",0,'ORÇ.REPROG. P CAIXA'!D859)</f>
        <v>0</v>
      </c>
      <c r="E859" s="163" t="n">
        <f aca="false">IF('ORÇ.GLOBAL P CAIXA'!$K858="EXEC.",0,'ORÇ.REPROG. P CAIXA'!E859)</f>
        <v>0</v>
      </c>
      <c r="F859" s="163" t="n">
        <f aca="false">IF('ORÇ.GLOBAL P CAIXA'!K858="EXEC.",0,IF('ORÇ.GLOBAL EMPRESA'!G858&gt;0,'ORÇ.GLOBAL EMPRESA'!G858,'ORÇ.GLOBAL P CAIXA'!F858))</f>
        <v>0</v>
      </c>
      <c r="G859" s="163" t="n">
        <f aca="false">IF(E859&lt;&gt;0,ROUND(E859*F859,2),IF(AE859=0,(SUMIF($W$13:$W$1012,B859,$AE$13:$AE$1012)),AE859))</f>
        <v>0</v>
      </c>
      <c r="H859" s="661" t="n">
        <f aca="false">IF('ORÇ.GLOBAL P CAIXA'!K858="EXEC.",0,'ORÇ.REPROG. P CAIXA'!H859)</f>
        <v>0</v>
      </c>
      <c r="I859" s="661" t="n">
        <f aca="false">IF('ORÇ.GLOBAL P CAIXA'!K858="EXEC.",0,'ORÇ.REPROG. P CAIXA'!I859)</f>
        <v>0</v>
      </c>
      <c r="J859" s="163" t="n">
        <f aca="false">IF(H859&lt;&gt;0,ROUND(H859*I859,2),IF(AJ859=0,(SUMIF($W$13:$W$1012,B859,$AJ$13:$AJ$1012)),AJ859))</f>
        <v>0</v>
      </c>
      <c r="K859" s="163" t="n">
        <f aca="false">H859-E859</f>
        <v>0</v>
      </c>
      <c r="L859" s="163" t="n">
        <f aca="false">J859-G859</f>
        <v>0</v>
      </c>
      <c r="M859" s="662" t="str">
        <f aca="false">IF('ORÇ.GLOBAL P CAIXA'!K858="EXEC.","",IF('ORÇ.REPROG. P CAIXA'!M859&gt;0,'ORÇ.REPROG. P CAIXA'!M859,""))</f>
        <v/>
      </c>
      <c r="N859" s="663" t="str">
        <f aca="false">IF('ORÇ.GLOBAL P CAIXA'!K858="EXEC.","",IF('ORÇ.REPROG. P CAIXA'!N859&gt;0,'ORÇ.REPROG. P CAIXA'!N859,""))</f>
        <v/>
      </c>
      <c r="O859" s="166" t="str">
        <f aca="false">IF('ORÇ.GLOBAL P CAIXA'!$K858="EXEC.","",'ORÇ.REPROG. P CAIXA'!O859)</f>
        <v/>
      </c>
      <c r="P859" s="167"/>
      <c r="Q859" s="168" t="str">
        <f aca="false">IF(B859&gt;0,"ok","ocultar")</f>
        <v>ocultar</v>
      </c>
      <c r="R859" s="649"/>
      <c r="S859" s="649"/>
      <c r="T859" s="650"/>
      <c r="V859" s="88"/>
      <c r="W859" s="157" t="n">
        <f aca="false">IF(B859=0,W858,IF(ISNONTEXT(B859)=TRUE(),INT(B859),INT(LEFT(B859,FIND(".",B859)-1))))</f>
        <v>3</v>
      </c>
      <c r="X859" s="157" t="str">
        <f aca="false">IF(X860=1,1,IF(B859&lt;&gt;0,1,IF(C859&lt;&gt;0,1,IF(D859&lt;&gt;0,1,IF(E859&lt;&gt;0,1,"")))))</f>
        <v/>
      </c>
      <c r="Y859" s="157" t="str">
        <f aca="false">IF(W859=0," ",IF(W859&lt;&gt;W858,W859," "))</f>
        <v> </v>
      </c>
      <c r="Z859" s="88"/>
      <c r="AA859" s="75" t="n">
        <f aca="false">IF(W859&lt;&gt;Y859,(IF(N859=0,G859*(INFORMAÇÕES!$Q$69/INFORMAÇÕES!$Q$72),IF(N859="R",G859,0))),0)</f>
        <v>0</v>
      </c>
      <c r="AB859" s="75" t="n">
        <f aca="false">IF(W859&lt;&gt;Y859,(IF(N859=0,G859*(INFORMAÇÕES!$Q$70/INFORMAÇÕES!$Q$72),IF(N859="C",G859,0))),0)</f>
        <v>0</v>
      </c>
      <c r="AC859" s="75" t="n">
        <f aca="false">IF(W859&lt;&gt;Y859,(IF(N859=0,G859*INFORMAÇÕES!$U$115,IF(N859="CF",G859,0))),0)</f>
        <v>0</v>
      </c>
      <c r="AD859" s="75" t="n">
        <f aca="false">IF(W859&lt;&gt;Y859,(IF(N859=0,G859*INFORMAÇÕES!$U$116,IF(N859="O",G859,0))),0)</f>
        <v>0</v>
      </c>
      <c r="AE859" s="75" t="n">
        <f aca="false">IF(E859&lt;&gt;0,G859,0)</f>
        <v>0</v>
      </c>
      <c r="AF859" s="75" t="n">
        <f aca="false">IF(W859&lt;&gt;Y859,(IF(N859=0,J859*(INFORMAÇÕES!$Q$89/INFORMAÇÕES!$Q$92),IF(N859="R",J859,0))),0)</f>
        <v>0</v>
      </c>
      <c r="AG859" s="75" t="n">
        <f aca="false">IF(W859&lt;&gt;Y859,(IF(N859=0,J859*(INFORMAÇÕES!$Q$90/INFORMAÇÕES!$Q$92),IF(N859="C",J859,0))),0)</f>
        <v>0</v>
      </c>
      <c r="AH859" s="75" t="n">
        <f aca="false">IF(W859&lt;&gt;Y859,(IF(N859="",J859*INFORMAÇÕES!$U$115,IF(N859="CF",J859,0))),0)</f>
        <v>0</v>
      </c>
      <c r="AI859" s="75" t="n">
        <f aca="false">IF(W859&lt;&gt;Y859,(IF(N859="",J859*INFORMAÇÕES!$U$116,IF(N859="O",J859,0))),0)</f>
        <v>0</v>
      </c>
      <c r="AJ859" s="75" t="n">
        <f aca="false">IF(H859&lt;&gt;0,J859,0)</f>
        <v>0</v>
      </c>
      <c r="AK859" s="75" t="n">
        <f aca="false">IF(K859&lt;&gt;0,L859,0)</f>
        <v>0</v>
      </c>
    </row>
    <row r="860" s="174" customFormat="true" ht="14.25" hidden="false" customHeight="false" outlineLevel="0" collapsed="false">
      <c r="A860" s="159" t="n">
        <v>848</v>
      </c>
      <c r="B860" s="160" t="n">
        <f aca="false">IF('ORÇ.GLOBAL P CAIXA'!$K859="EXEC.",0,'ORÇ.REPROG. P CAIXA'!B860)</f>
        <v>0</v>
      </c>
      <c r="C860" s="161" t="n">
        <f aca="false">IF('ORÇ.GLOBAL P CAIXA'!$K859="EXEC.",0,'ORÇ.REPROG. P CAIXA'!C860)</f>
        <v>0</v>
      </c>
      <c r="D860" s="162" t="n">
        <f aca="false">IF('ORÇ.GLOBAL P CAIXA'!$K859="EXEC.",0,'ORÇ.REPROG. P CAIXA'!D860)</f>
        <v>0</v>
      </c>
      <c r="E860" s="163" t="n">
        <f aca="false">IF('ORÇ.GLOBAL P CAIXA'!$K859="EXEC.",0,'ORÇ.REPROG. P CAIXA'!E860)</f>
        <v>0</v>
      </c>
      <c r="F860" s="163" t="n">
        <f aca="false">IF('ORÇ.GLOBAL P CAIXA'!K859="EXEC.",0,IF('ORÇ.GLOBAL EMPRESA'!G859&gt;0,'ORÇ.GLOBAL EMPRESA'!G859,'ORÇ.GLOBAL P CAIXA'!F859))</f>
        <v>0</v>
      </c>
      <c r="G860" s="163" t="n">
        <f aca="false">IF(E860&lt;&gt;0,ROUND(E860*F860,2),IF(AE860=0,(SUMIF($W$13:$W$1012,B860,$AE$13:$AE$1012)),AE860))</f>
        <v>0</v>
      </c>
      <c r="H860" s="661" t="n">
        <f aca="false">IF('ORÇ.GLOBAL P CAIXA'!K859="EXEC.",0,'ORÇ.REPROG. P CAIXA'!H860)</f>
        <v>0</v>
      </c>
      <c r="I860" s="661" t="n">
        <f aca="false">IF('ORÇ.GLOBAL P CAIXA'!K859="EXEC.",0,'ORÇ.REPROG. P CAIXA'!I860)</f>
        <v>0</v>
      </c>
      <c r="J860" s="163" t="n">
        <f aca="false">IF(H860&lt;&gt;0,ROUND(H860*I860,2),IF(AJ860=0,(SUMIF($W$13:$W$1012,B860,$AJ$13:$AJ$1012)),AJ860))</f>
        <v>0</v>
      </c>
      <c r="K860" s="163" t="n">
        <f aca="false">H860-E860</f>
        <v>0</v>
      </c>
      <c r="L860" s="163" t="n">
        <f aca="false">J860-G860</f>
        <v>0</v>
      </c>
      <c r="M860" s="662" t="str">
        <f aca="false">IF('ORÇ.GLOBAL P CAIXA'!K859="EXEC.","",IF('ORÇ.REPROG. P CAIXA'!M860&gt;0,'ORÇ.REPROG. P CAIXA'!M860,""))</f>
        <v/>
      </c>
      <c r="N860" s="663" t="str">
        <f aca="false">IF('ORÇ.GLOBAL P CAIXA'!K859="EXEC.","",IF('ORÇ.REPROG. P CAIXA'!N860&gt;0,'ORÇ.REPROG. P CAIXA'!N860,""))</f>
        <v/>
      </c>
      <c r="O860" s="166" t="str">
        <f aca="false">IF('ORÇ.GLOBAL P CAIXA'!$K859="EXEC.","",'ORÇ.REPROG. P CAIXA'!O860)</f>
        <v/>
      </c>
      <c r="P860" s="167"/>
      <c r="Q860" s="168" t="str">
        <f aca="false">IF(B860&gt;0,"ok","ocultar")</f>
        <v>ocultar</v>
      </c>
      <c r="R860" s="649"/>
      <c r="S860" s="649"/>
      <c r="T860" s="650"/>
      <c r="V860" s="88"/>
      <c r="W860" s="157" t="n">
        <f aca="false">IF(B860=0,W859,IF(ISNONTEXT(B860)=TRUE(),INT(B860),INT(LEFT(B860,FIND(".",B860)-1))))</f>
        <v>3</v>
      </c>
      <c r="X860" s="157" t="str">
        <f aca="false">IF(X861=1,1,IF(B860&lt;&gt;0,1,IF(C860&lt;&gt;0,1,IF(D860&lt;&gt;0,1,IF(E860&lt;&gt;0,1,"")))))</f>
        <v/>
      </c>
      <c r="Y860" s="157" t="str">
        <f aca="false">IF(W860=0," ",IF(W860&lt;&gt;W859,W860," "))</f>
        <v> </v>
      </c>
      <c r="Z860" s="88"/>
      <c r="AA860" s="75" t="n">
        <f aca="false">IF(W860&lt;&gt;Y860,(IF(N860=0,G860*(INFORMAÇÕES!$Q$69/INFORMAÇÕES!$Q$72),IF(N860="R",G860,0))),0)</f>
        <v>0</v>
      </c>
      <c r="AB860" s="75" t="n">
        <f aca="false">IF(W860&lt;&gt;Y860,(IF(N860=0,G860*(INFORMAÇÕES!$Q$70/INFORMAÇÕES!$Q$72),IF(N860="C",G860,0))),0)</f>
        <v>0</v>
      </c>
      <c r="AC860" s="75" t="n">
        <f aca="false">IF(W860&lt;&gt;Y860,(IF(N860=0,G860*INFORMAÇÕES!$U$115,IF(N860="CF",G860,0))),0)</f>
        <v>0</v>
      </c>
      <c r="AD860" s="75" t="n">
        <f aca="false">IF(W860&lt;&gt;Y860,(IF(N860=0,G860*INFORMAÇÕES!$U$116,IF(N860="O",G860,0))),0)</f>
        <v>0</v>
      </c>
      <c r="AE860" s="75" t="n">
        <f aca="false">IF(E860&lt;&gt;0,G860,0)</f>
        <v>0</v>
      </c>
      <c r="AF860" s="75" t="n">
        <f aca="false">IF(W860&lt;&gt;Y860,(IF(N860=0,J860*(INFORMAÇÕES!$Q$89/INFORMAÇÕES!$Q$92),IF(N860="R",J860,0))),0)</f>
        <v>0</v>
      </c>
      <c r="AG860" s="75" t="n">
        <f aca="false">IF(W860&lt;&gt;Y860,(IF(N860=0,J860*(INFORMAÇÕES!$Q$90/INFORMAÇÕES!$Q$92),IF(N860="C",J860,0))),0)</f>
        <v>0</v>
      </c>
      <c r="AH860" s="75" t="n">
        <f aca="false">IF(W860&lt;&gt;Y860,(IF(N860="",J860*INFORMAÇÕES!$U$115,IF(N860="CF",J860,0))),0)</f>
        <v>0</v>
      </c>
      <c r="AI860" s="75" t="n">
        <f aca="false">IF(W860&lt;&gt;Y860,(IF(N860="",J860*INFORMAÇÕES!$U$116,IF(N860="O",J860,0))),0)</f>
        <v>0</v>
      </c>
      <c r="AJ860" s="75" t="n">
        <f aca="false">IF(H860&lt;&gt;0,J860,0)</f>
        <v>0</v>
      </c>
      <c r="AK860" s="75" t="n">
        <f aca="false">IF(K860&lt;&gt;0,L860,0)</f>
        <v>0</v>
      </c>
    </row>
    <row r="861" s="174" customFormat="true" ht="14.25" hidden="false" customHeight="false" outlineLevel="0" collapsed="false">
      <c r="A861" s="159" t="n">
        <v>849</v>
      </c>
      <c r="B861" s="160" t="n">
        <f aca="false">IF('ORÇ.GLOBAL P CAIXA'!$K860="EXEC.",0,'ORÇ.REPROG. P CAIXA'!B861)</f>
        <v>0</v>
      </c>
      <c r="C861" s="161" t="n">
        <f aca="false">IF('ORÇ.GLOBAL P CAIXA'!$K860="EXEC.",0,'ORÇ.REPROG. P CAIXA'!C861)</f>
        <v>0</v>
      </c>
      <c r="D861" s="162" t="n">
        <f aca="false">IF('ORÇ.GLOBAL P CAIXA'!$K860="EXEC.",0,'ORÇ.REPROG. P CAIXA'!D861)</f>
        <v>0</v>
      </c>
      <c r="E861" s="163" t="n">
        <f aca="false">IF('ORÇ.GLOBAL P CAIXA'!$K860="EXEC.",0,'ORÇ.REPROG. P CAIXA'!E861)</f>
        <v>0</v>
      </c>
      <c r="F861" s="163" t="n">
        <f aca="false">IF('ORÇ.GLOBAL P CAIXA'!K860="EXEC.",0,IF('ORÇ.GLOBAL EMPRESA'!G860&gt;0,'ORÇ.GLOBAL EMPRESA'!G860,'ORÇ.GLOBAL P CAIXA'!F860))</f>
        <v>0</v>
      </c>
      <c r="G861" s="163" t="n">
        <f aca="false">IF(E861&lt;&gt;0,ROUND(E861*F861,2),IF(AE861=0,(SUMIF($W$13:$W$1012,B861,$AE$13:$AE$1012)),AE861))</f>
        <v>0</v>
      </c>
      <c r="H861" s="661" t="n">
        <f aca="false">IF('ORÇ.GLOBAL P CAIXA'!K860="EXEC.",0,'ORÇ.REPROG. P CAIXA'!H861)</f>
        <v>0</v>
      </c>
      <c r="I861" s="661" t="n">
        <f aca="false">IF('ORÇ.GLOBAL P CAIXA'!K860="EXEC.",0,'ORÇ.REPROG. P CAIXA'!I861)</f>
        <v>0</v>
      </c>
      <c r="J861" s="163" t="n">
        <f aca="false">IF(H861&lt;&gt;0,ROUND(H861*I861,2),IF(AJ861=0,(SUMIF($W$13:$W$1012,B861,$AJ$13:$AJ$1012)),AJ861))</f>
        <v>0</v>
      </c>
      <c r="K861" s="163" t="n">
        <f aca="false">H861-E861</f>
        <v>0</v>
      </c>
      <c r="L861" s="163" t="n">
        <f aca="false">J861-G861</f>
        <v>0</v>
      </c>
      <c r="M861" s="662" t="str">
        <f aca="false">IF('ORÇ.GLOBAL P CAIXA'!K860="EXEC.","",IF('ORÇ.REPROG. P CAIXA'!M861&gt;0,'ORÇ.REPROG. P CAIXA'!M861,""))</f>
        <v/>
      </c>
      <c r="N861" s="663" t="str">
        <f aca="false">IF('ORÇ.GLOBAL P CAIXA'!K860="EXEC.","",IF('ORÇ.REPROG. P CAIXA'!N861&gt;0,'ORÇ.REPROG. P CAIXA'!N861,""))</f>
        <v/>
      </c>
      <c r="O861" s="166" t="str">
        <f aca="false">IF('ORÇ.GLOBAL P CAIXA'!$K860="EXEC.","",'ORÇ.REPROG. P CAIXA'!O861)</f>
        <v/>
      </c>
      <c r="P861" s="167"/>
      <c r="Q861" s="168" t="str">
        <f aca="false">IF(B861&gt;0,"ok","ocultar")</f>
        <v>ocultar</v>
      </c>
      <c r="R861" s="649"/>
      <c r="S861" s="649"/>
      <c r="T861" s="650"/>
      <c r="V861" s="88"/>
      <c r="W861" s="157" t="n">
        <f aca="false">IF(B861=0,W860,IF(ISNONTEXT(B861)=TRUE(),INT(B861),INT(LEFT(B861,FIND(".",B861)-1))))</f>
        <v>3</v>
      </c>
      <c r="X861" s="157" t="str">
        <f aca="false">IF(X862=1,1,IF(B861&lt;&gt;0,1,IF(C861&lt;&gt;0,1,IF(D861&lt;&gt;0,1,IF(E861&lt;&gt;0,1,"")))))</f>
        <v/>
      </c>
      <c r="Y861" s="157" t="str">
        <f aca="false">IF(W861=0," ",IF(W861&lt;&gt;W860,W861," "))</f>
        <v> </v>
      </c>
      <c r="Z861" s="88"/>
      <c r="AA861" s="75" t="n">
        <f aca="false">IF(W861&lt;&gt;Y861,(IF(N861=0,G861*(INFORMAÇÕES!$Q$69/INFORMAÇÕES!$Q$72),IF(N861="R",G861,0))),0)</f>
        <v>0</v>
      </c>
      <c r="AB861" s="75" t="n">
        <f aca="false">IF(W861&lt;&gt;Y861,(IF(N861=0,G861*(INFORMAÇÕES!$Q$70/INFORMAÇÕES!$Q$72),IF(N861="C",G861,0))),0)</f>
        <v>0</v>
      </c>
      <c r="AC861" s="75" t="n">
        <f aca="false">IF(W861&lt;&gt;Y861,(IF(N861=0,G861*INFORMAÇÕES!$U$115,IF(N861="CF",G861,0))),0)</f>
        <v>0</v>
      </c>
      <c r="AD861" s="75" t="n">
        <f aca="false">IF(W861&lt;&gt;Y861,(IF(N861=0,G861*INFORMAÇÕES!$U$116,IF(N861="O",G861,0))),0)</f>
        <v>0</v>
      </c>
      <c r="AE861" s="75" t="n">
        <f aca="false">IF(E861&lt;&gt;0,G861,0)</f>
        <v>0</v>
      </c>
      <c r="AF861" s="75" t="n">
        <f aca="false">IF(W861&lt;&gt;Y861,(IF(N861=0,J861*(INFORMAÇÕES!$Q$89/INFORMAÇÕES!$Q$92),IF(N861="R",J861,0))),0)</f>
        <v>0</v>
      </c>
      <c r="AG861" s="75" t="n">
        <f aca="false">IF(W861&lt;&gt;Y861,(IF(N861=0,J861*(INFORMAÇÕES!$Q$90/INFORMAÇÕES!$Q$92),IF(N861="C",J861,0))),0)</f>
        <v>0</v>
      </c>
      <c r="AH861" s="75" t="n">
        <f aca="false">IF(W861&lt;&gt;Y861,(IF(N861="",J861*INFORMAÇÕES!$U$115,IF(N861="CF",J861,0))),0)</f>
        <v>0</v>
      </c>
      <c r="AI861" s="75" t="n">
        <f aca="false">IF(W861&lt;&gt;Y861,(IF(N861="",J861*INFORMAÇÕES!$U$116,IF(N861="O",J861,0))),0)</f>
        <v>0</v>
      </c>
      <c r="AJ861" s="75" t="n">
        <f aca="false">IF(H861&lt;&gt;0,J861,0)</f>
        <v>0</v>
      </c>
      <c r="AK861" s="75" t="n">
        <f aca="false">IF(K861&lt;&gt;0,L861,0)</f>
        <v>0</v>
      </c>
    </row>
    <row r="862" s="174" customFormat="true" ht="14.25" hidden="false" customHeight="false" outlineLevel="0" collapsed="false">
      <c r="A862" s="159" t="n">
        <v>850</v>
      </c>
      <c r="B862" s="160" t="n">
        <f aca="false">IF('ORÇ.GLOBAL P CAIXA'!$K861="EXEC.",0,'ORÇ.REPROG. P CAIXA'!B862)</f>
        <v>0</v>
      </c>
      <c r="C862" s="161" t="n">
        <f aca="false">IF('ORÇ.GLOBAL P CAIXA'!$K861="EXEC.",0,'ORÇ.REPROG. P CAIXA'!C862)</f>
        <v>0</v>
      </c>
      <c r="D862" s="162" t="n">
        <f aca="false">IF('ORÇ.GLOBAL P CAIXA'!$K861="EXEC.",0,'ORÇ.REPROG. P CAIXA'!D862)</f>
        <v>0</v>
      </c>
      <c r="E862" s="163" t="n">
        <f aca="false">IF('ORÇ.GLOBAL P CAIXA'!$K861="EXEC.",0,'ORÇ.REPROG. P CAIXA'!E862)</f>
        <v>0</v>
      </c>
      <c r="F862" s="163" t="n">
        <f aca="false">IF('ORÇ.GLOBAL P CAIXA'!K861="EXEC.",0,IF('ORÇ.GLOBAL EMPRESA'!G861&gt;0,'ORÇ.GLOBAL EMPRESA'!G861,'ORÇ.GLOBAL P CAIXA'!F861))</f>
        <v>0</v>
      </c>
      <c r="G862" s="163" t="n">
        <f aca="false">IF(E862&lt;&gt;0,ROUND(E862*F862,2),IF(AE862=0,(SUMIF($W$13:$W$1012,B862,$AE$13:$AE$1012)),AE862))</f>
        <v>0</v>
      </c>
      <c r="H862" s="661" t="n">
        <f aca="false">IF('ORÇ.GLOBAL P CAIXA'!K861="EXEC.",0,'ORÇ.REPROG. P CAIXA'!H862)</f>
        <v>0</v>
      </c>
      <c r="I862" s="661" t="n">
        <f aca="false">IF('ORÇ.GLOBAL P CAIXA'!K861="EXEC.",0,'ORÇ.REPROG. P CAIXA'!I862)</f>
        <v>0</v>
      </c>
      <c r="J862" s="163" t="n">
        <f aca="false">IF(H862&lt;&gt;0,ROUND(H862*I862,2),IF(AJ862=0,(SUMIF($W$13:$W$1012,B862,$AJ$13:$AJ$1012)),AJ862))</f>
        <v>0</v>
      </c>
      <c r="K862" s="163" t="n">
        <f aca="false">H862-E862</f>
        <v>0</v>
      </c>
      <c r="L862" s="163" t="n">
        <f aca="false">J862-G862</f>
        <v>0</v>
      </c>
      <c r="M862" s="662" t="str">
        <f aca="false">IF('ORÇ.GLOBAL P CAIXA'!K861="EXEC.","",IF('ORÇ.REPROG. P CAIXA'!M862&gt;0,'ORÇ.REPROG. P CAIXA'!M862,""))</f>
        <v/>
      </c>
      <c r="N862" s="663" t="str">
        <f aca="false">IF('ORÇ.GLOBAL P CAIXA'!K861="EXEC.","",IF('ORÇ.REPROG. P CAIXA'!N862&gt;0,'ORÇ.REPROG. P CAIXA'!N862,""))</f>
        <v/>
      </c>
      <c r="O862" s="166" t="str">
        <f aca="false">IF('ORÇ.GLOBAL P CAIXA'!$K861="EXEC.","",'ORÇ.REPROG. P CAIXA'!O862)</f>
        <v/>
      </c>
      <c r="P862" s="167"/>
      <c r="Q862" s="168" t="str">
        <f aca="false">IF(B862&gt;0,"ok","ocultar")</f>
        <v>ocultar</v>
      </c>
      <c r="R862" s="649"/>
      <c r="S862" s="649"/>
      <c r="T862" s="650"/>
      <c r="V862" s="88"/>
      <c r="W862" s="157" t="n">
        <f aca="false">IF(B862=0,W861,IF(ISNONTEXT(B862)=TRUE(),INT(B862),INT(LEFT(B862,FIND(".",B862)-1))))</f>
        <v>3</v>
      </c>
      <c r="X862" s="157" t="str">
        <f aca="false">IF(X863=1,1,IF(B862&lt;&gt;0,1,IF(C862&lt;&gt;0,1,IF(D862&lt;&gt;0,1,IF(E862&lt;&gt;0,1,"")))))</f>
        <v/>
      </c>
      <c r="Y862" s="157" t="str">
        <f aca="false">IF(W862=0," ",IF(W862&lt;&gt;W861,W862," "))</f>
        <v> </v>
      </c>
      <c r="Z862" s="88"/>
      <c r="AA862" s="75" t="n">
        <f aca="false">IF(W862&lt;&gt;Y862,(IF(N862=0,G862*(INFORMAÇÕES!$Q$69/INFORMAÇÕES!$Q$72),IF(N862="R",G862,0))),0)</f>
        <v>0</v>
      </c>
      <c r="AB862" s="75" t="n">
        <f aca="false">IF(W862&lt;&gt;Y862,(IF(N862=0,G862*(INFORMAÇÕES!$Q$70/INFORMAÇÕES!$Q$72),IF(N862="C",G862,0))),0)</f>
        <v>0</v>
      </c>
      <c r="AC862" s="75" t="n">
        <f aca="false">IF(W862&lt;&gt;Y862,(IF(N862=0,G862*INFORMAÇÕES!$U$115,IF(N862="CF",G862,0))),0)</f>
        <v>0</v>
      </c>
      <c r="AD862" s="75" t="n">
        <f aca="false">IF(W862&lt;&gt;Y862,(IF(N862=0,G862*INFORMAÇÕES!$U$116,IF(N862="O",G862,0))),0)</f>
        <v>0</v>
      </c>
      <c r="AE862" s="75" t="n">
        <f aca="false">IF(E862&lt;&gt;0,G862,0)</f>
        <v>0</v>
      </c>
      <c r="AF862" s="75" t="n">
        <f aca="false">IF(W862&lt;&gt;Y862,(IF(N862=0,J862*(INFORMAÇÕES!$Q$89/INFORMAÇÕES!$Q$92),IF(N862="R",J862,0))),0)</f>
        <v>0</v>
      </c>
      <c r="AG862" s="75" t="n">
        <f aca="false">IF(W862&lt;&gt;Y862,(IF(N862=0,J862*(INFORMAÇÕES!$Q$90/INFORMAÇÕES!$Q$92),IF(N862="C",J862,0))),0)</f>
        <v>0</v>
      </c>
      <c r="AH862" s="75" t="n">
        <f aca="false">IF(W862&lt;&gt;Y862,(IF(N862="",J862*INFORMAÇÕES!$U$115,IF(N862="CF",J862,0))),0)</f>
        <v>0</v>
      </c>
      <c r="AI862" s="75" t="n">
        <f aca="false">IF(W862&lt;&gt;Y862,(IF(N862="",J862*INFORMAÇÕES!$U$116,IF(N862="O",J862,0))),0)</f>
        <v>0</v>
      </c>
      <c r="AJ862" s="75" t="n">
        <f aca="false">IF(H862&lt;&gt;0,J862,0)</f>
        <v>0</v>
      </c>
      <c r="AK862" s="75" t="n">
        <f aca="false">IF(K862&lt;&gt;0,L862,0)</f>
        <v>0</v>
      </c>
    </row>
    <row r="863" s="174" customFormat="true" ht="14.25" hidden="false" customHeight="false" outlineLevel="0" collapsed="false">
      <c r="A863" s="159" t="n">
        <v>851</v>
      </c>
      <c r="B863" s="160" t="n">
        <f aca="false">IF('ORÇ.GLOBAL P CAIXA'!$K862="EXEC.",0,'ORÇ.REPROG. P CAIXA'!B863)</f>
        <v>0</v>
      </c>
      <c r="C863" s="161" t="n">
        <f aca="false">IF('ORÇ.GLOBAL P CAIXA'!$K862="EXEC.",0,'ORÇ.REPROG. P CAIXA'!C863)</f>
        <v>0</v>
      </c>
      <c r="D863" s="162" t="n">
        <f aca="false">IF('ORÇ.GLOBAL P CAIXA'!$K862="EXEC.",0,'ORÇ.REPROG. P CAIXA'!D863)</f>
        <v>0</v>
      </c>
      <c r="E863" s="163" t="n">
        <f aca="false">IF('ORÇ.GLOBAL P CAIXA'!$K862="EXEC.",0,'ORÇ.REPROG. P CAIXA'!E863)</f>
        <v>0</v>
      </c>
      <c r="F863" s="163" t="n">
        <f aca="false">IF('ORÇ.GLOBAL P CAIXA'!K862="EXEC.",0,IF('ORÇ.GLOBAL EMPRESA'!G862&gt;0,'ORÇ.GLOBAL EMPRESA'!G862,'ORÇ.GLOBAL P CAIXA'!F862))</f>
        <v>0</v>
      </c>
      <c r="G863" s="163" t="n">
        <f aca="false">IF(E863&lt;&gt;0,ROUND(E863*F863,2),IF(AE863=0,(SUMIF($W$13:$W$1012,B863,$AE$13:$AE$1012)),AE863))</f>
        <v>0</v>
      </c>
      <c r="H863" s="661" t="n">
        <f aca="false">IF('ORÇ.GLOBAL P CAIXA'!K862="EXEC.",0,'ORÇ.REPROG. P CAIXA'!H863)</f>
        <v>0</v>
      </c>
      <c r="I863" s="661" t="n">
        <f aca="false">IF('ORÇ.GLOBAL P CAIXA'!K862="EXEC.",0,'ORÇ.REPROG. P CAIXA'!I863)</f>
        <v>0</v>
      </c>
      <c r="J863" s="163" t="n">
        <f aca="false">IF(H863&lt;&gt;0,ROUND(H863*I863,2),IF(AJ863=0,(SUMIF($W$13:$W$1012,B863,$AJ$13:$AJ$1012)),AJ863))</f>
        <v>0</v>
      </c>
      <c r="K863" s="163" t="n">
        <f aca="false">H863-E863</f>
        <v>0</v>
      </c>
      <c r="L863" s="163" t="n">
        <f aca="false">J863-G863</f>
        <v>0</v>
      </c>
      <c r="M863" s="662" t="str">
        <f aca="false">IF('ORÇ.GLOBAL P CAIXA'!K862="EXEC.","",IF('ORÇ.REPROG. P CAIXA'!M863&gt;0,'ORÇ.REPROG. P CAIXA'!M863,""))</f>
        <v/>
      </c>
      <c r="N863" s="663" t="str">
        <f aca="false">IF('ORÇ.GLOBAL P CAIXA'!K862="EXEC.","",IF('ORÇ.REPROG. P CAIXA'!N863&gt;0,'ORÇ.REPROG. P CAIXA'!N863,""))</f>
        <v/>
      </c>
      <c r="O863" s="166" t="str">
        <f aca="false">IF('ORÇ.GLOBAL P CAIXA'!$K862="EXEC.","",'ORÇ.REPROG. P CAIXA'!O863)</f>
        <v/>
      </c>
      <c r="P863" s="167"/>
      <c r="Q863" s="168" t="str">
        <f aca="false">IF(B863&gt;0,"ok","ocultar")</f>
        <v>ocultar</v>
      </c>
      <c r="R863" s="649"/>
      <c r="S863" s="649"/>
      <c r="T863" s="650"/>
      <c r="V863" s="88"/>
      <c r="W863" s="157" t="n">
        <f aca="false">IF(B863=0,W862,IF(ISNONTEXT(B863)=TRUE(),INT(B863),INT(LEFT(B863,FIND(".",B863)-1))))</f>
        <v>3</v>
      </c>
      <c r="X863" s="157" t="str">
        <f aca="false">IF(X864=1,1,IF(B863&lt;&gt;0,1,IF(C863&lt;&gt;0,1,IF(D863&lt;&gt;0,1,IF(E863&lt;&gt;0,1,"")))))</f>
        <v/>
      </c>
      <c r="Y863" s="157" t="str">
        <f aca="false">IF(W863=0," ",IF(W863&lt;&gt;W862,W863," "))</f>
        <v> </v>
      </c>
      <c r="Z863" s="88"/>
      <c r="AA863" s="75" t="n">
        <f aca="false">IF(W863&lt;&gt;Y863,(IF(N863=0,G863*(INFORMAÇÕES!$Q$69/INFORMAÇÕES!$Q$72),IF(N863="R",G863,0))),0)</f>
        <v>0</v>
      </c>
      <c r="AB863" s="75" t="n">
        <f aca="false">IF(W863&lt;&gt;Y863,(IF(N863=0,G863*(INFORMAÇÕES!$Q$70/INFORMAÇÕES!$Q$72),IF(N863="C",G863,0))),0)</f>
        <v>0</v>
      </c>
      <c r="AC863" s="75" t="n">
        <f aca="false">IF(W863&lt;&gt;Y863,(IF(N863=0,G863*INFORMAÇÕES!$U$115,IF(N863="CF",G863,0))),0)</f>
        <v>0</v>
      </c>
      <c r="AD863" s="75" t="n">
        <f aca="false">IF(W863&lt;&gt;Y863,(IF(N863=0,G863*INFORMAÇÕES!$U$116,IF(N863="O",G863,0))),0)</f>
        <v>0</v>
      </c>
      <c r="AE863" s="75" t="n">
        <f aca="false">IF(E863&lt;&gt;0,G863,0)</f>
        <v>0</v>
      </c>
      <c r="AF863" s="75" t="n">
        <f aca="false">IF(W863&lt;&gt;Y863,(IF(N863=0,J863*(INFORMAÇÕES!$Q$89/INFORMAÇÕES!$Q$92),IF(N863="R",J863,0))),0)</f>
        <v>0</v>
      </c>
      <c r="AG863" s="75" t="n">
        <f aca="false">IF(W863&lt;&gt;Y863,(IF(N863=0,J863*(INFORMAÇÕES!$Q$90/INFORMAÇÕES!$Q$92),IF(N863="C",J863,0))),0)</f>
        <v>0</v>
      </c>
      <c r="AH863" s="75" t="n">
        <f aca="false">IF(W863&lt;&gt;Y863,(IF(N863="",J863*INFORMAÇÕES!$U$115,IF(N863="CF",J863,0))),0)</f>
        <v>0</v>
      </c>
      <c r="AI863" s="75" t="n">
        <f aca="false">IF(W863&lt;&gt;Y863,(IF(N863="",J863*INFORMAÇÕES!$U$116,IF(N863="O",J863,0))),0)</f>
        <v>0</v>
      </c>
      <c r="AJ863" s="75" t="n">
        <f aca="false">IF(H863&lt;&gt;0,J863,0)</f>
        <v>0</v>
      </c>
      <c r="AK863" s="75" t="n">
        <f aca="false">IF(K863&lt;&gt;0,L863,0)</f>
        <v>0</v>
      </c>
    </row>
    <row r="864" s="174" customFormat="true" ht="14.25" hidden="false" customHeight="false" outlineLevel="0" collapsed="false">
      <c r="A864" s="159" t="n">
        <v>852</v>
      </c>
      <c r="B864" s="160" t="n">
        <f aca="false">IF('ORÇ.GLOBAL P CAIXA'!$K863="EXEC.",0,'ORÇ.REPROG. P CAIXA'!B864)</f>
        <v>0</v>
      </c>
      <c r="C864" s="161" t="n">
        <f aca="false">IF('ORÇ.GLOBAL P CAIXA'!$K863="EXEC.",0,'ORÇ.REPROG. P CAIXA'!C864)</f>
        <v>0</v>
      </c>
      <c r="D864" s="162" t="n">
        <f aca="false">IF('ORÇ.GLOBAL P CAIXA'!$K863="EXEC.",0,'ORÇ.REPROG. P CAIXA'!D864)</f>
        <v>0</v>
      </c>
      <c r="E864" s="163" t="n">
        <f aca="false">IF('ORÇ.GLOBAL P CAIXA'!$K863="EXEC.",0,'ORÇ.REPROG. P CAIXA'!E864)</f>
        <v>0</v>
      </c>
      <c r="F864" s="163" t="n">
        <f aca="false">IF('ORÇ.GLOBAL P CAIXA'!K863="EXEC.",0,IF('ORÇ.GLOBAL EMPRESA'!G863&gt;0,'ORÇ.GLOBAL EMPRESA'!G863,'ORÇ.GLOBAL P CAIXA'!F863))</f>
        <v>0</v>
      </c>
      <c r="G864" s="163" t="n">
        <f aca="false">IF(E864&lt;&gt;0,ROUND(E864*F864,2),IF(AE864=0,(SUMIF($W$13:$W$1012,B864,$AE$13:$AE$1012)),AE864))</f>
        <v>0</v>
      </c>
      <c r="H864" s="661" t="n">
        <f aca="false">IF('ORÇ.GLOBAL P CAIXA'!K863="EXEC.",0,'ORÇ.REPROG. P CAIXA'!H864)</f>
        <v>0</v>
      </c>
      <c r="I864" s="661" t="n">
        <f aca="false">IF('ORÇ.GLOBAL P CAIXA'!K863="EXEC.",0,'ORÇ.REPROG. P CAIXA'!I864)</f>
        <v>0</v>
      </c>
      <c r="J864" s="163" t="n">
        <f aca="false">IF(H864&lt;&gt;0,ROUND(H864*I864,2),IF(AJ864=0,(SUMIF($W$13:$W$1012,B864,$AJ$13:$AJ$1012)),AJ864))</f>
        <v>0</v>
      </c>
      <c r="K864" s="163" t="n">
        <f aca="false">H864-E864</f>
        <v>0</v>
      </c>
      <c r="L864" s="163" t="n">
        <f aca="false">J864-G864</f>
        <v>0</v>
      </c>
      <c r="M864" s="662" t="str">
        <f aca="false">IF('ORÇ.GLOBAL P CAIXA'!K863="EXEC.","",IF('ORÇ.REPROG. P CAIXA'!M864&gt;0,'ORÇ.REPROG. P CAIXA'!M864,""))</f>
        <v/>
      </c>
      <c r="N864" s="663" t="str">
        <f aca="false">IF('ORÇ.GLOBAL P CAIXA'!K863="EXEC.","",IF('ORÇ.REPROG. P CAIXA'!N864&gt;0,'ORÇ.REPROG. P CAIXA'!N864,""))</f>
        <v/>
      </c>
      <c r="O864" s="166" t="str">
        <f aca="false">IF('ORÇ.GLOBAL P CAIXA'!$K863="EXEC.","",'ORÇ.REPROG. P CAIXA'!O864)</f>
        <v/>
      </c>
      <c r="P864" s="167"/>
      <c r="Q864" s="168" t="str">
        <f aca="false">IF(B864&gt;0,"ok","ocultar")</f>
        <v>ocultar</v>
      </c>
      <c r="R864" s="649"/>
      <c r="S864" s="649"/>
      <c r="T864" s="650"/>
      <c r="V864" s="88"/>
      <c r="W864" s="157" t="n">
        <f aca="false">IF(B864=0,W863,IF(ISNONTEXT(B864)=TRUE(),INT(B864),INT(LEFT(B864,FIND(".",B864)-1))))</f>
        <v>3</v>
      </c>
      <c r="X864" s="157" t="str">
        <f aca="false">IF(X865=1,1,IF(B864&lt;&gt;0,1,IF(C864&lt;&gt;0,1,IF(D864&lt;&gt;0,1,IF(E864&lt;&gt;0,1,"")))))</f>
        <v/>
      </c>
      <c r="Y864" s="157" t="str">
        <f aca="false">IF(W864=0," ",IF(W864&lt;&gt;W863,W864," "))</f>
        <v> </v>
      </c>
      <c r="Z864" s="88"/>
      <c r="AA864" s="75" t="n">
        <f aca="false">IF(W864&lt;&gt;Y864,(IF(N864=0,G864*(INFORMAÇÕES!$Q$69/INFORMAÇÕES!$Q$72),IF(N864="R",G864,0))),0)</f>
        <v>0</v>
      </c>
      <c r="AB864" s="75" t="n">
        <f aca="false">IF(W864&lt;&gt;Y864,(IF(N864=0,G864*(INFORMAÇÕES!$Q$70/INFORMAÇÕES!$Q$72),IF(N864="C",G864,0))),0)</f>
        <v>0</v>
      </c>
      <c r="AC864" s="75" t="n">
        <f aca="false">IF(W864&lt;&gt;Y864,(IF(N864=0,G864*INFORMAÇÕES!$U$115,IF(N864="CF",G864,0))),0)</f>
        <v>0</v>
      </c>
      <c r="AD864" s="75" t="n">
        <f aca="false">IF(W864&lt;&gt;Y864,(IF(N864=0,G864*INFORMAÇÕES!$U$116,IF(N864="O",G864,0))),0)</f>
        <v>0</v>
      </c>
      <c r="AE864" s="75" t="n">
        <f aca="false">IF(E864&lt;&gt;0,G864,0)</f>
        <v>0</v>
      </c>
      <c r="AF864" s="75" t="n">
        <f aca="false">IF(W864&lt;&gt;Y864,(IF(N864=0,J864*(INFORMAÇÕES!$Q$89/INFORMAÇÕES!$Q$92),IF(N864="R",J864,0))),0)</f>
        <v>0</v>
      </c>
      <c r="AG864" s="75" t="n">
        <f aca="false">IF(W864&lt;&gt;Y864,(IF(N864=0,J864*(INFORMAÇÕES!$Q$90/INFORMAÇÕES!$Q$92),IF(N864="C",J864,0))),0)</f>
        <v>0</v>
      </c>
      <c r="AH864" s="75" t="n">
        <f aca="false">IF(W864&lt;&gt;Y864,(IF(N864="",J864*INFORMAÇÕES!$U$115,IF(N864="CF",J864,0))),0)</f>
        <v>0</v>
      </c>
      <c r="AI864" s="75" t="n">
        <f aca="false">IF(W864&lt;&gt;Y864,(IF(N864="",J864*INFORMAÇÕES!$U$116,IF(N864="O",J864,0))),0)</f>
        <v>0</v>
      </c>
      <c r="AJ864" s="75" t="n">
        <f aca="false">IF(H864&lt;&gt;0,J864,0)</f>
        <v>0</v>
      </c>
      <c r="AK864" s="75" t="n">
        <f aca="false">IF(K864&lt;&gt;0,L864,0)</f>
        <v>0</v>
      </c>
    </row>
    <row r="865" s="174" customFormat="true" ht="14.25" hidden="false" customHeight="false" outlineLevel="0" collapsed="false">
      <c r="A865" s="159" t="n">
        <v>853</v>
      </c>
      <c r="B865" s="160" t="n">
        <f aca="false">IF('ORÇ.GLOBAL P CAIXA'!$K864="EXEC.",0,'ORÇ.REPROG. P CAIXA'!B865)</f>
        <v>0</v>
      </c>
      <c r="C865" s="161" t="n">
        <f aca="false">IF('ORÇ.GLOBAL P CAIXA'!$K864="EXEC.",0,'ORÇ.REPROG. P CAIXA'!C865)</f>
        <v>0</v>
      </c>
      <c r="D865" s="162" t="n">
        <f aca="false">IF('ORÇ.GLOBAL P CAIXA'!$K864="EXEC.",0,'ORÇ.REPROG. P CAIXA'!D865)</f>
        <v>0</v>
      </c>
      <c r="E865" s="163" t="n">
        <f aca="false">IF('ORÇ.GLOBAL P CAIXA'!$K864="EXEC.",0,'ORÇ.REPROG. P CAIXA'!E865)</f>
        <v>0</v>
      </c>
      <c r="F865" s="163" t="n">
        <f aca="false">IF('ORÇ.GLOBAL P CAIXA'!K864="EXEC.",0,IF('ORÇ.GLOBAL EMPRESA'!G864&gt;0,'ORÇ.GLOBAL EMPRESA'!G864,'ORÇ.GLOBAL P CAIXA'!F864))</f>
        <v>0</v>
      </c>
      <c r="G865" s="163" t="n">
        <f aca="false">IF(E865&lt;&gt;0,ROUND(E865*F865,2),IF(AE865=0,(SUMIF($W$13:$W$1012,B865,$AE$13:$AE$1012)),AE865))</f>
        <v>0</v>
      </c>
      <c r="H865" s="661" t="n">
        <f aca="false">IF('ORÇ.GLOBAL P CAIXA'!K864="EXEC.",0,'ORÇ.REPROG. P CAIXA'!H865)</f>
        <v>0</v>
      </c>
      <c r="I865" s="661" t="n">
        <f aca="false">IF('ORÇ.GLOBAL P CAIXA'!K864="EXEC.",0,'ORÇ.REPROG. P CAIXA'!I865)</f>
        <v>0</v>
      </c>
      <c r="J865" s="163" t="n">
        <f aca="false">IF(H865&lt;&gt;0,ROUND(H865*I865,2),IF(AJ865=0,(SUMIF($W$13:$W$1012,B865,$AJ$13:$AJ$1012)),AJ865))</f>
        <v>0</v>
      </c>
      <c r="K865" s="163" t="n">
        <f aca="false">H865-E865</f>
        <v>0</v>
      </c>
      <c r="L865" s="163" t="n">
        <f aca="false">J865-G865</f>
        <v>0</v>
      </c>
      <c r="M865" s="662" t="str">
        <f aca="false">IF('ORÇ.GLOBAL P CAIXA'!K864="EXEC.","",IF('ORÇ.REPROG. P CAIXA'!M865&gt;0,'ORÇ.REPROG. P CAIXA'!M865,""))</f>
        <v/>
      </c>
      <c r="N865" s="663" t="str">
        <f aca="false">IF('ORÇ.GLOBAL P CAIXA'!K864="EXEC.","",IF('ORÇ.REPROG. P CAIXA'!N865&gt;0,'ORÇ.REPROG. P CAIXA'!N865,""))</f>
        <v/>
      </c>
      <c r="O865" s="166" t="str">
        <f aca="false">IF('ORÇ.GLOBAL P CAIXA'!$K864="EXEC.","",'ORÇ.REPROG. P CAIXA'!O865)</f>
        <v/>
      </c>
      <c r="P865" s="167"/>
      <c r="Q865" s="168" t="str">
        <f aca="false">IF(B865&gt;0,"ok","ocultar")</f>
        <v>ocultar</v>
      </c>
      <c r="R865" s="649"/>
      <c r="S865" s="649"/>
      <c r="T865" s="650"/>
      <c r="V865" s="88"/>
      <c r="W865" s="157" t="n">
        <f aca="false">IF(B865=0,W864,IF(ISNONTEXT(B865)=TRUE(),INT(B865),INT(LEFT(B865,FIND(".",B865)-1))))</f>
        <v>3</v>
      </c>
      <c r="X865" s="157" t="str">
        <f aca="false">IF(X866=1,1,IF(B865&lt;&gt;0,1,IF(C865&lt;&gt;0,1,IF(D865&lt;&gt;0,1,IF(E865&lt;&gt;0,1,"")))))</f>
        <v/>
      </c>
      <c r="Y865" s="157" t="str">
        <f aca="false">IF(W865=0," ",IF(W865&lt;&gt;W864,W865," "))</f>
        <v> </v>
      </c>
      <c r="Z865" s="88"/>
      <c r="AA865" s="75" t="n">
        <f aca="false">IF(W865&lt;&gt;Y865,(IF(N865=0,G865*(INFORMAÇÕES!$Q$69/INFORMAÇÕES!$Q$72),IF(N865="R",G865,0))),0)</f>
        <v>0</v>
      </c>
      <c r="AB865" s="75" t="n">
        <f aca="false">IF(W865&lt;&gt;Y865,(IF(N865=0,G865*(INFORMAÇÕES!$Q$70/INFORMAÇÕES!$Q$72),IF(N865="C",G865,0))),0)</f>
        <v>0</v>
      </c>
      <c r="AC865" s="75" t="n">
        <f aca="false">IF(W865&lt;&gt;Y865,(IF(N865=0,G865*INFORMAÇÕES!$U$115,IF(N865="CF",G865,0))),0)</f>
        <v>0</v>
      </c>
      <c r="AD865" s="75" t="n">
        <f aca="false">IF(W865&lt;&gt;Y865,(IF(N865=0,G865*INFORMAÇÕES!$U$116,IF(N865="O",G865,0))),0)</f>
        <v>0</v>
      </c>
      <c r="AE865" s="75" t="n">
        <f aca="false">IF(E865&lt;&gt;0,G865,0)</f>
        <v>0</v>
      </c>
      <c r="AF865" s="75" t="n">
        <f aca="false">IF(W865&lt;&gt;Y865,(IF(N865=0,J865*(INFORMAÇÕES!$Q$89/INFORMAÇÕES!$Q$92),IF(N865="R",J865,0))),0)</f>
        <v>0</v>
      </c>
      <c r="AG865" s="75" t="n">
        <f aca="false">IF(W865&lt;&gt;Y865,(IF(N865=0,J865*(INFORMAÇÕES!$Q$90/INFORMAÇÕES!$Q$92),IF(N865="C",J865,0))),0)</f>
        <v>0</v>
      </c>
      <c r="AH865" s="75" t="n">
        <f aca="false">IF(W865&lt;&gt;Y865,(IF(N865="",J865*INFORMAÇÕES!$U$115,IF(N865="CF",J865,0))),0)</f>
        <v>0</v>
      </c>
      <c r="AI865" s="75" t="n">
        <f aca="false">IF(W865&lt;&gt;Y865,(IF(N865="",J865*INFORMAÇÕES!$U$116,IF(N865="O",J865,0))),0)</f>
        <v>0</v>
      </c>
      <c r="AJ865" s="75" t="n">
        <f aca="false">IF(H865&lt;&gt;0,J865,0)</f>
        <v>0</v>
      </c>
      <c r="AK865" s="75" t="n">
        <f aca="false">IF(K865&lt;&gt;0,L865,0)</f>
        <v>0</v>
      </c>
    </row>
    <row r="866" s="174" customFormat="true" ht="14.25" hidden="false" customHeight="false" outlineLevel="0" collapsed="false">
      <c r="A866" s="159" t="n">
        <v>854</v>
      </c>
      <c r="B866" s="160" t="n">
        <f aca="false">IF('ORÇ.GLOBAL P CAIXA'!$K865="EXEC.",0,'ORÇ.REPROG. P CAIXA'!B866)</f>
        <v>0</v>
      </c>
      <c r="C866" s="161" t="n">
        <f aca="false">IF('ORÇ.GLOBAL P CAIXA'!$K865="EXEC.",0,'ORÇ.REPROG. P CAIXA'!C866)</f>
        <v>0</v>
      </c>
      <c r="D866" s="162" t="n">
        <f aca="false">IF('ORÇ.GLOBAL P CAIXA'!$K865="EXEC.",0,'ORÇ.REPROG. P CAIXA'!D866)</f>
        <v>0</v>
      </c>
      <c r="E866" s="163" t="n">
        <f aca="false">IF('ORÇ.GLOBAL P CAIXA'!$K865="EXEC.",0,'ORÇ.REPROG. P CAIXA'!E866)</f>
        <v>0</v>
      </c>
      <c r="F866" s="163" t="n">
        <f aca="false">IF('ORÇ.GLOBAL P CAIXA'!K865="EXEC.",0,IF('ORÇ.GLOBAL EMPRESA'!G865&gt;0,'ORÇ.GLOBAL EMPRESA'!G865,'ORÇ.GLOBAL P CAIXA'!F865))</f>
        <v>0</v>
      </c>
      <c r="G866" s="163" t="n">
        <f aca="false">IF(E866&lt;&gt;0,ROUND(E866*F866,2),IF(AE866=0,(SUMIF($W$13:$W$1012,B866,$AE$13:$AE$1012)),AE866))</f>
        <v>0</v>
      </c>
      <c r="H866" s="661" t="n">
        <f aca="false">IF('ORÇ.GLOBAL P CAIXA'!K865="EXEC.",0,'ORÇ.REPROG. P CAIXA'!H866)</f>
        <v>0</v>
      </c>
      <c r="I866" s="661" t="n">
        <f aca="false">IF('ORÇ.GLOBAL P CAIXA'!K865="EXEC.",0,'ORÇ.REPROG. P CAIXA'!I866)</f>
        <v>0</v>
      </c>
      <c r="J866" s="163" t="n">
        <f aca="false">IF(H866&lt;&gt;0,ROUND(H866*I866,2),IF(AJ866=0,(SUMIF($W$13:$W$1012,B866,$AJ$13:$AJ$1012)),AJ866))</f>
        <v>0</v>
      </c>
      <c r="K866" s="163" t="n">
        <f aca="false">H866-E866</f>
        <v>0</v>
      </c>
      <c r="L866" s="163" t="n">
        <f aca="false">J866-G866</f>
        <v>0</v>
      </c>
      <c r="M866" s="662" t="str">
        <f aca="false">IF('ORÇ.GLOBAL P CAIXA'!K865="EXEC.","",IF('ORÇ.REPROG. P CAIXA'!M866&gt;0,'ORÇ.REPROG. P CAIXA'!M866,""))</f>
        <v/>
      </c>
      <c r="N866" s="663" t="str">
        <f aca="false">IF('ORÇ.GLOBAL P CAIXA'!K865="EXEC.","",IF('ORÇ.REPROG. P CAIXA'!N866&gt;0,'ORÇ.REPROG. P CAIXA'!N866,""))</f>
        <v/>
      </c>
      <c r="O866" s="166" t="str">
        <f aca="false">IF('ORÇ.GLOBAL P CAIXA'!$K865="EXEC.","",'ORÇ.REPROG. P CAIXA'!O866)</f>
        <v/>
      </c>
      <c r="P866" s="167"/>
      <c r="Q866" s="168" t="str">
        <f aca="false">IF(B866&gt;0,"ok","ocultar")</f>
        <v>ocultar</v>
      </c>
      <c r="R866" s="649"/>
      <c r="S866" s="649"/>
      <c r="T866" s="650"/>
      <c r="V866" s="88"/>
      <c r="W866" s="157" t="n">
        <f aca="false">IF(B866=0,W865,IF(ISNONTEXT(B866)=TRUE(),INT(B866),INT(LEFT(B866,FIND(".",B866)-1))))</f>
        <v>3</v>
      </c>
      <c r="X866" s="157" t="str">
        <f aca="false">IF(X867=1,1,IF(B866&lt;&gt;0,1,IF(C866&lt;&gt;0,1,IF(D866&lt;&gt;0,1,IF(E866&lt;&gt;0,1,"")))))</f>
        <v/>
      </c>
      <c r="Y866" s="157" t="str">
        <f aca="false">IF(W866=0," ",IF(W866&lt;&gt;W865,W866," "))</f>
        <v> </v>
      </c>
      <c r="Z866" s="88"/>
      <c r="AA866" s="75" t="n">
        <f aca="false">IF(W866&lt;&gt;Y866,(IF(N866=0,G866*(INFORMAÇÕES!$Q$69/INFORMAÇÕES!$Q$72),IF(N866="R",G866,0))),0)</f>
        <v>0</v>
      </c>
      <c r="AB866" s="75" t="n">
        <f aca="false">IF(W866&lt;&gt;Y866,(IF(N866=0,G866*(INFORMAÇÕES!$Q$70/INFORMAÇÕES!$Q$72),IF(N866="C",G866,0))),0)</f>
        <v>0</v>
      </c>
      <c r="AC866" s="75" t="n">
        <f aca="false">IF(W866&lt;&gt;Y866,(IF(N866=0,G866*INFORMAÇÕES!$U$115,IF(N866="CF",G866,0))),0)</f>
        <v>0</v>
      </c>
      <c r="AD866" s="75" t="n">
        <f aca="false">IF(W866&lt;&gt;Y866,(IF(N866=0,G866*INFORMAÇÕES!$U$116,IF(N866="O",G866,0))),0)</f>
        <v>0</v>
      </c>
      <c r="AE866" s="75" t="n">
        <f aca="false">IF(E866&lt;&gt;0,G866,0)</f>
        <v>0</v>
      </c>
      <c r="AF866" s="75" t="n">
        <f aca="false">IF(W866&lt;&gt;Y866,(IF(N866=0,J866*(INFORMAÇÕES!$Q$89/INFORMAÇÕES!$Q$92),IF(N866="R",J866,0))),0)</f>
        <v>0</v>
      </c>
      <c r="AG866" s="75" t="n">
        <f aca="false">IF(W866&lt;&gt;Y866,(IF(N866=0,J866*(INFORMAÇÕES!$Q$90/INFORMAÇÕES!$Q$92),IF(N866="C",J866,0))),0)</f>
        <v>0</v>
      </c>
      <c r="AH866" s="75" t="n">
        <f aca="false">IF(W866&lt;&gt;Y866,(IF(N866="",J866*INFORMAÇÕES!$U$115,IF(N866="CF",J866,0))),0)</f>
        <v>0</v>
      </c>
      <c r="AI866" s="75" t="n">
        <f aca="false">IF(W866&lt;&gt;Y866,(IF(N866="",J866*INFORMAÇÕES!$U$116,IF(N866="O",J866,0))),0)</f>
        <v>0</v>
      </c>
      <c r="AJ866" s="75" t="n">
        <f aca="false">IF(H866&lt;&gt;0,J866,0)</f>
        <v>0</v>
      </c>
      <c r="AK866" s="75" t="n">
        <f aca="false">IF(K866&lt;&gt;0,L866,0)</f>
        <v>0</v>
      </c>
    </row>
    <row r="867" s="174" customFormat="true" ht="14.25" hidden="false" customHeight="false" outlineLevel="0" collapsed="false">
      <c r="A867" s="159" t="n">
        <v>855</v>
      </c>
      <c r="B867" s="160" t="n">
        <f aca="false">IF('ORÇ.GLOBAL P CAIXA'!$K866="EXEC.",0,'ORÇ.REPROG. P CAIXA'!B867)</f>
        <v>0</v>
      </c>
      <c r="C867" s="161" t="n">
        <f aca="false">IF('ORÇ.GLOBAL P CAIXA'!$K866="EXEC.",0,'ORÇ.REPROG. P CAIXA'!C867)</f>
        <v>0</v>
      </c>
      <c r="D867" s="162" t="n">
        <f aca="false">IF('ORÇ.GLOBAL P CAIXA'!$K866="EXEC.",0,'ORÇ.REPROG. P CAIXA'!D867)</f>
        <v>0</v>
      </c>
      <c r="E867" s="163" t="n">
        <f aca="false">IF('ORÇ.GLOBAL P CAIXA'!$K866="EXEC.",0,'ORÇ.REPROG. P CAIXA'!E867)</f>
        <v>0</v>
      </c>
      <c r="F867" s="163" t="n">
        <f aca="false">IF('ORÇ.GLOBAL P CAIXA'!K866="EXEC.",0,IF('ORÇ.GLOBAL EMPRESA'!G866&gt;0,'ORÇ.GLOBAL EMPRESA'!G866,'ORÇ.GLOBAL P CAIXA'!F866))</f>
        <v>0</v>
      </c>
      <c r="G867" s="163" t="n">
        <f aca="false">IF(E867&lt;&gt;0,ROUND(E867*F867,2),IF(AE867=0,(SUMIF($W$13:$W$1012,B867,$AE$13:$AE$1012)),AE867))</f>
        <v>0</v>
      </c>
      <c r="H867" s="661" t="n">
        <f aca="false">IF('ORÇ.GLOBAL P CAIXA'!K866="EXEC.",0,'ORÇ.REPROG. P CAIXA'!H867)</f>
        <v>0</v>
      </c>
      <c r="I867" s="661" t="n">
        <f aca="false">IF('ORÇ.GLOBAL P CAIXA'!K866="EXEC.",0,'ORÇ.REPROG. P CAIXA'!I867)</f>
        <v>0</v>
      </c>
      <c r="J867" s="163" t="n">
        <f aca="false">IF(H867&lt;&gt;0,ROUND(H867*I867,2),IF(AJ867=0,(SUMIF($W$13:$W$1012,B867,$AJ$13:$AJ$1012)),AJ867))</f>
        <v>0</v>
      </c>
      <c r="K867" s="163" t="n">
        <f aca="false">H867-E867</f>
        <v>0</v>
      </c>
      <c r="L867" s="163" t="n">
        <f aca="false">J867-G867</f>
        <v>0</v>
      </c>
      <c r="M867" s="662" t="str">
        <f aca="false">IF('ORÇ.GLOBAL P CAIXA'!K866="EXEC.","",IF('ORÇ.REPROG. P CAIXA'!M867&gt;0,'ORÇ.REPROG. P CAIXA'!M867,""))</f>
        <v/>
      </c>
      <c r="N867" s="663" t="str">
        <f aca="false">IF('ORÇ.GLOBAL P CAIXA'!K866="EXEC.","",IF('ORÇ.REPROG. P CAIXA'!N867&gt;0,'ORÇ.REPROG. P CAIXA'!N867,""))</f>
        <v/>
      </c>
      <c r="O867" s="166" t="str">
        <f aca="false">IF('ORÇ.GLOBAL P CAIXA'!$K866="EXEC.","",'ORÇ.REPROG. P CAIXA'!O867)</f>
        <v/>
      </c>
      <c r="P867" s="167"/>
      <c r="Q867" s="168" t="str">
        <f aca="false">IF(B867&gt;0,"ok","ocultar")</f>
        <v>ocultar</v>
      </c>
      <c r="R867" s="649"/>
      <c r="S867" s="649"/>
      <c r="T867" s="650"/>
      <c r="V867" s="88"/>
      <c r="W867" s="157" t="n">
        <f aca="false">IF(B867=0,W866,IF(ISNONTEXT(B867)=TRUE(),INT(B867),INT(LEFT(B867,FIND(".",B867)-1))))</f>
        <v>3</v>
      </c>
      <c r="X867" s="157" t="str">
        <f aca="false">IF(X868=1,1,IF(B867&lt;&gt;0,1,IF(C867&lt;&gt;0,1,IF(D867&lt;&gt;0,1,IF(E867&lt;&gt;0,1,"")))))</f>
        <v/>
      </c>
      <c r="Y867" s="157" t="str">
        <f aca="false">IF(W867=0," ",IF(W867&lt;&gt;W866,W867," "))</f>
        <v> </v>
      </c>
      <c r="Z867" s="88"/>
      <c r="AA867" s="75" t="n">
        <f aca="false">IF(W867&lt;&gt;Y867,(IF(N867=0,G867*(INFORMAÇÕES!$Q$69/INFORMAÇÕES!$Q$72),IF(N867="R",G867,0))),0)</f>
        <v>0</v>
      </c>
      <c r="AB867" s="75" t="n">
        <f aca="false">IF(W867&lt;&gt;Y867,(IF(N867=0,G867*(INFORMAÇÕES!$Q$70/INFORMAÇÕES!$Q$72),IF(N867="C",G867,0))),0)</f>
        <v>0</v>
      </c>
      <c r="AC867" s="75" t="n">
        <f aca="false">IF(W867&lt;&gt;Y867,(IF(N867=0,G867*INFORMAÇÕES!$U$115,IF(N867="CF",G867,0))),0)</f>
        <v>0</v>
      </c>
      <c r="AD867" s="75" t="n">
        <f aca="false">IF(W867&lt;&gt;Y867,(IF(N867=0,G867*INFORMAÇÕES!$U$116,IF(N867="O",G867,0))),0)</f>
        <v>0</v>
      </c>
      <c r="AE867" s="75" t="n">
        <f aca="false">IF(E867&lt;&gt;0,G867,0)</f>
        <v>0</v>
      </c>
      <c r="AF867" s="75" t="n">
        <f aca="false">IF(W867&lt;&gt;Y867,(IF(N867=0,J867*(INFORMAÇÕES!$Q$89/INFORMAÇÕES!$Q$92),IF(N867="R",J867,0))),0)</f>
        <v>0</v>
      </c>
      <c r="AG867" s="75" t="n">
        <f aca="false">IF(W867&lt;&gt;Y867,(IF(N867=0,J867*(INFORMAÇÕES!$Q$90/INFORMAÇÕES!$Q$92),IF(N867="C",J867,0))),0)</f>
        <v>0</v>
      </c>
      <c r="AH867" s="75" t="n">
        <f aca="false">IF(W867&lt;&gt;Y867,(IF(N867="",J867*INFORMAÇÕES!$U$115,IF(N867="CF",J867,0))),0)</f>
        <v>0</v>
      </c>
      <c r="AI867" s="75" t="n">
        <f aca="false">IF(W867&lt;&gt;Y867,(IF(N867="",J867*INFORMAÇÕES!$U$116,IF(N867="O",J867,0))),0)</f>
        <v>0</v>
      </c>
      <c r="AJ867" s="75" t="n">
        <f aca="false">IF(H867&lt;&gt;0,J867,0)</f>
        <v>0</v>
      </c>
      <c r="AK867" s="75" t="n">
        <f aca="false">IF(K867&lt;&gt;0,L867,0)</f>
        <v>0</v>
      </c>
    </row>
    <row r="868" s="174" customFormat="true" ht="14.25" hidden="false" customHeight="false" outlineLevel="0" collapsed="false">
      <c r="A868" s="159" t="n">
        <v>856</v>
      </c>
      <c r="B868" s="160" t="n">
        <f aca="false">IF('ORÇ.GLOBAL P CAIXA'!$K867="EXEC.",0,'ORÇ.REPROG. P CAIXA'!B868)</f>
        <v>0</v>
      </c>
      <c r="C868" s="161" t="n">
        <f aca="false">IF('ORÇ.GLOBAL P CAIXA'!$K867="EXEC.",0,'ORÇ.REPROG. P CAIXA'!C868)</f>
        <v>0</v>
      </c>
      <c r="D868" s="162" t="n">
        <f aca="false">IF('ORÇ.GLOBAL P CAIXA'!$K867="EXEC.",0,'ORÇ.REPROG. P CAIXA'!D868)</f>
        <v>0</v>
      </c>
      <c r="E868" s="163" t="n">
        <f aca="false">IF('ORÇ.GLOBAL P CAIXA'!$K867="EXEC.",0,'ORÇ.REPROG. P CAIXA'!E868)</f>
        <v>0</v>
      </c>
      <c r="F868" s="163" t="n">
        <f aca="false">IF('ORÇ.GLOBAL P CAIXA'!K867="EXEC.",0,IF('ORÇ.GLOBAL EMPRESA'!G867&gt;0,'ORÇ.GLOBAL EMPRESA'!G867,'ORÇ.GLOBAL P CAIXA'!F867))</f>
        <v>0</v>
      </c>
      <c r="G868" s="163" t="n">
        <f aca="false">IF(E868&lt;&gt;0,ROUND(E868*F868,2),IF(AE868=0,(SUMIF($W$13:$W$1012,B868,$AE$13:$AE$1012)),AE868))</f>
        <v>0</v>
      </c>
      <c r="H868" s="661" t="n">
        <f aca="false">IF('ORÇ.GLOBAL P CAIXA'!K867="EXEC.",0,'ORÇ.REPROG. P CAIXA'!H868)</f>
        <v>0</v>
      </c>
      <c r="I868" s="661" t="n">
        <f aca="false">IF('ORÇ.GLOBAL P CAIXA'!K867="EXEC.",0,'ORÇ.REPROG. P CAIXA'!I868)</f>
        <v>0</v>
      </c>
      <c r="J868" s="163" t="n">
        <f aca="false">IF(H868&lt;&gt;0,ROUND(H868*I868,2),IF(AJ868=0,(SUMIF($W$13:$W$1012,B868,$AJ$13:$AJ$1012)),AJ868))</f>
        <v>0</v>
      </c>
      <c r="K868" s="163" t="n">
        <f aca="false">H868-E868</f>
        <v>0</v>
      </c>
      <c r="L868" s="163" t="n">
        <f aca="false">J868-G868</f>
        <v>0</v>
      </c>
      <c r="M868" s="662" t="str">
        <f aca="false">IF('ORÇ.GLOBAL P CAIXA'!K867="EXEC.","",IF('ORÇ.REPROG. P CAIXA'!M868&gt;0,'ORÇ.REPROG. P CAIXA'!M868,""))</f>
        <v/>
      </c>
      <c r="N868" s="663" t="str">
        <f aca="false">IF('ORÇ.GLOBAL P CAIXA'!K867="EXEC.","",IF('ORÇ.REPROG. P CAIXA'!N868&gt;0,'ORÇ.REPROG. P CAIXA'!N868,""))</f>
        <v/>
      </c>
      <c r="O868" s="166" t="str">
        <f aca="false">IF('ORÇ.GLOBAL P CAIXA'!$K867="EXEC.","",'ORÇ.REPROG. P CAIXA'!O868)</f>
        <v/>
      </c>
      <c r="P868" s="167"/>
      <c r="Q868" s="168" t="str">
        <f aca="false">IF(B868&gt;0,"ok","ocultar")</f>
        <v>ocultar</v>
      </c>
      <c r="R868" s="649"/>
      <c r="S868" s="649"/>
      <c r="T868" s="650"/>
      <c r="V868" s="88"/>
      <c r="W868" s="157" t="n">
        <f aca="false">IF(B868=0,W867,IF(ISNONTEXT(B868)=TRUE(),INT(B868),INT(LEFT(B868,FIND(".",B868)-1))))</f>
        <v>3</v>
      </c>
      <c r="X868" s="157" t="str">
        <f aca="false">IF(X869=1,1,IF(B868&lt;&gt;0,1,IF(C868&lt;&gt;0,1,IF(D868&lt;&gt;0,1,IF(E868&lt;&gt;0,1,"")))))</f>
        <v/>
      </c>
      <c r="Y868" s="157" t="str">
        <f aca="false">IF(W868=0," ",IF(W868&lt;&gt;W867,W868," "))</f>
        <v> </v>
      </c>
      <c r="Z868" s="88"/>
      <c r="AA868" s="75" t="n">
        <f aca="false">IF(W868&lt;&gt;Y868,(IF(N868=0,G868*(INFORMAÇÕES!$Q$69/INFORMAÇÕES!$Q$72),IF(N868="R",G868,0))),0)</f>
        <v>0</v>
      </c>
      <c r="AB868" s="75" t="n">
        <f aca="false">IF(W868&lt;&gt;Y868,(IF(N868=0,G868*(INFORMAÇÕES!$Q$70/INFORMAÇÕES!$Q$72),IF(N868="C",G868,0))),0)</f>
        <v>0</v>
      </c>
      <c r="AC868" s="75" t="n">
        <f aca="false">IF(W868&lt;&gt;Y868,(IF(N868=0,G868*INFORMAÇÕES!$U$115,IF(N868="CF",G868,0))),0)</f>
        <v>0</v>
      </c>
      <c r="AD868" s="75" t="n">
        <f aca="false">IF(W868&lt;&gt;Y868,(IF(N868=0,G868*INFORMAÇÕES!$U$116,IF(N868="O",G868,0))),0)</f>
        <v>0</v>
      </c>
      <c r="AE868" s="75" t="n">
        <f aca="false">IF(E868&lt;&gt;0,G868,0)</f>
        <v>0</v>
      </c>
      <c r="AF868" s="75" t="n">
        <f aca="false">IF(W868&lt;&gt;Y868,(IF(N868=0,J868*(INFORMAÇÕES!$Q$89/INFORMAÇÕES!$Q$92),IF(N868="R",J868,0))),0)</f>
        <v>0</v>
      </c>
      <c r="AG868" s="75" t="n">
        <f aca="false">IF(W868&lt;&gt;Y868,(IF(N868=0,J868*(INFORMAÇÕES!$Q$90/INFORMAÇÕES!$Q$92),IF(N868="C",J868,0))),0)</f>
        <v>0</v>
      </c>
      <c r="AH868" s="75" t="n">
        <f aca="false">IF(W868&lt;&gt;Y868,(IF(N868="",J868*INFORMAÇÕES!$U$115,IF(N868="CF",J868,0))),0)</f>
        <v>0</v>
      </c>
      <c r="AI868" s="75" t="n">
        <f aca="false">IF(W868&lt;&gt;Y868,(IF(N868="",J868*INFORMAÇÕES!$U$116,IF(N868="O",J868,0))),0)</f>
        <v>0</v>
      </c>
      <c r="AJ868" s="75" t="n">
        <f aca="false">IF(H868&lt;&gt;0,J868,0)</f>
        <v>0</v>
      </c>
      <c r="AK868" s="75" t="n">
        <f aca="false">IF(K868&lt;&gt;0,L868,0)</f>
        <v>0</v>
      </c>
    </row>
    <row r="869" s="174" customFormat="true" ht="14.25" hidden="false" customHeight="false" outlineLevel="0" collapsed="false">
      <c r="A869" s="159" t="n">
        <v>857</v>
      </c>
      <c r="B869" s="160" t="n">
        <f aca="false">IF('ORÇ.GLOBAL P CAIXA'!$K868="EXEC.",0,'ORÇ.REPROG. P CAIXA'!B869)</f>
        <v>0</v>
      </c>
      <c r="C869" s="161" t="n">
        <f aca="false">IF('ORÇ.GLOBAL P CAIXA'!$K868="EXEC.",0,'ORÇ.REPROG. P CAIXA'!C869)</f>
        <v>0</v>
      </c>
      <c r="D869" s="162" t="n">
        <f aca="false">IF('ORÇ.GLOBAL P CAIXA'!$K868="EXEC.",0,'ORÇ.REPROG. P CAIXA'!D869)</f>
        <v>0</v>
      </c>
      <c r="E869" s="163" t="n">
        <f aca="false">IF('ORÇ.GLOBAL P CAIXA'!$K868="EXEC.",0,'ORÇ.REPROG. P CAIXA'!E869)</f>
        <v>0</v>
      </c>
      <c r="F869" s="163" t="n">
        <f aca="false">IF('ORÇ.GLOBAL P CAIXA'!K868="EXEC.",0,IF('ORÇ.GLOBAL EMPRESA'!G868&gt;0,'ORÇ.GLOBAL EMPRESA'!G868,'ORÇ.GLOBAL P CAIXA'!F868))</f>
        <v>0</v>
      </c>
      <c r="G869" s="163" t="n">
        <f aca="false">IF(E869&lt;&gt;0,ROUND(E869*F869,2),IF(AE869=0,(SUMIF($W$13:$W$1012,B869,$AE$13:$AE$1012)),AE869))</f>
        <v>0</v>
      </c>
      <c r="H869" s="661" t="n">
        <f aca="false">IF('ORÇ.GLOBAL P CAIXA'!K868="EXEC.",0,'ORÇ.REPROG. P CAIXA'!H869)</f>
        <v>0</v>
      </c>
      <c r="I869" s="661" t="n">
        <f aca="false">IF('ORÇ.GLOBAL P CAIXA'!K868="EXEC.",0,'ORÇ.REPROG. P CAIXA'!I869)</f>
        <v>0</v>
      </c>
      <c r="J869" s="163" t="n">
        <f aca="false">IF(H869&lt;&gt;0,ROUND(H869*I869,2),IF(AJ869=0,(SUMIF($W$13:$W$1012,B869,$AJ$13:$AJ$1012)),AJ869))</f>
        <v>0</v>
      </c>
      <c r="K869" s="163" t="n">
        <f aca="false">H869-E869</f>
        <v>0</v>
      </c>
      <c r="L869" s="163" t="n">
        <f aca="false">J869-G869</f>
        <v>0</v>
      </c>
      <c r="M869" s="662" t="str">
        <f aca="false">IF('ORÇ.GLOBAL P CAIXA'!K868="EXEC.","",IF('ORÇ.REPROG. P CAIXA'!M869&gt;0,'ORÇ.REPROG. P CAIXA'!M869,""))</f>
        <v/>
      </c>
      <c r="N869" s="663" t="str">
        <f aca="false">IF('ORÇ.GLOBAL P CAIXA'!K868="EXEC.","",IF('ORÇ.REPROG. P CAIXA'!N869&gt;0,'ORÇ.REPROG. P CAIXA'!N869,""))</f>
        <v/>
      </c>
      <c r="O869" s="166" t="str">
        <f aca="false">IF('ORÇ.GLOBAL P CAIXA'!$K868="EXEC.","",'ORÇ.REPROG. P CAIXA'!O869)</f>
        <v/>
      </c>
      <c r="P869" s="167"/>
      <c r="Q869" s="168" t="str">
        <f aca="false">IF(B869&gt;0,"ok","ocultar")</f>
        <v>ocultar</v>
      </c>
      <c r="R869" s="649"/>
      <c r="S869" s="649"/>
      <c r="T869" s="650"/>
      <c r="V869" s="88"/>
      <c r="W869" s="157" t="n">
        <f aca="false">IF(B869=0,W868,IF(ISNONTEXT(B869)=TRUE(),INT(B869),INT(LEFT(B869,FIND(".",B869)-1))))</f>
        <v>3</v>
      </c>
      <c r="X869" s="157" t="str">
        <f aca="false">IF(X870=1,1,IF(B869&lt;&gt;0,1,IF(C869&lt;&gt;0,1,IF(D869&lt;&gt;0,1,IF(E869&lt;&gt;0,1,"")))))</f>
        <v/>
      </c>
      <c r="Y869" s="157" t="str">
        <f aca="false">IF(W869=0," ",IF(W869&lt;&gt;W868,W869," "))</f>
        <v> </v>
      </c>
      <c r="Z869" s="88"/>
      <c r="AA869" s="75" t="n">
        <f aca="false">IF(W869&lt;&gt;Y869,(IF(N869=0,G869*(INFORMAÇÕES!$Q$69/INFORMAÇÕES!$Q$72),IF(N869="R",G869,0))),0)</f>
        <v>0</v>
      </c>
      <c r="AB869" s="75" t="n">
        <f aca="false">IF(W869&lt;&gt;Y869,(IF(N869=0,G869*(INFORMAÇÕES!$Q$70/INFORMAÇÕES!$Q$72),IF(N869="C",G869,0))),0)</f>
        <v>0</v>
      </c>
      <c r="AC869" s="75" t="n">
        <f aca="false">IF(W869&lt;&gt;Y869,(IF(N869=0,G869*INFORMAÇÕES!$U$115,IF(N869="CF",G869,0))),0)</f>
        <v>0</v>
      </c>
      <c r="AD869" s="75" t="n">
        <f aca="false">IF(W869&lt;&gt;Y869,(IF(N869=0,G869*INFORMAÇÕES!$U$116,IF(N869="O",G869,0))),0)</f>
        <v>0</v>
      </c>
      <c r="AE869" s="75" t="n">
        <f aca="false">IF(E869&lt;&gt;0,G869,0)</f>
        <v>0</v>
      </c>
      <c r="AF869" s="75" t="n">
        <f aca="false">IF(W869&lt;&gt;Y869,(IF(N869=0,J869*(INFORMAÇÕES!$Q$89/INFORMAÇÕES!$Q$92),IF(N869="R",J869,0))),0)</f>
        <v>0</v>
      </c>
      <c r="AG869" s="75" t="n">
        <f aca="false">IF(W869&lt;&gt;Y869,(IF(N869=0,J869*(INFORMAÇÕES!$Q$90/INFORMAÇÕES!$Q$92),IF(N869="C",J869,0))),0)</f>
        <v>0</v>
      </c>
      <c r="AH869" s="75" t="n">
        <f aca="false">IF(W869&lt;&gt;Y869,(IF(N869="",J869*INFORMAÇÕES!$U$115,IF(N869="CF",J869,0))),0)</f>
        <v>0</v>
      </c>
      <c r="AI869" s="75" t="n">
        <f aca="false">IF(W869&lt;&gt;Y869,(IF(N869="",J869*INFORMAÇÕES!$U$116,IF(N869="O",J869,0))),0)</f>
        <v>0</v>
      </c>
      <c r="AJ869" s="75" t="n">
        <f aca="false">IF(H869&lt;&gt;0,J869,0)</f>
        <v>0</v>
      </c>
      <c r="AK869" s="75" t="n">
        <f aca="false">IF(K869&lt;&gt;0,L869,0)</f>
        <v>0</v>
      </c>
    </row>
    <row r="870" s="174" customFormat="true" ht="14.25" hidden="false" customHeight="false" outlineLevel="0" collapsed="false">
      <c r="A870" s="159" t="n">
        <v>858</v>
      </c>
      <c r="B870" s="160" t="n">
        <f aca="false">IF('ORÇ.GLOBAL P CAIXA'!$K869="EXEC.",0,'ORÇ.REPROG. P CAIXA'!B870)</f>
        <v>0</v>
      </c>
      <c r="C870" s="161" t="n">
        <f aca="false">IF('ORÇ.GLOBAL P CAIXA'!$K869="EXEC.",0,'ORÇ.REPROG. P CAIXA'!C870)</f>
        <v>0</v>
      </c>
      <c r="D870" s="162" t="n">
        <f aca="false">IF('ORÇ.GLOBAL P CAIXA'!$K869="EXEC.",0,'ORÇ.REPROG. P CAIXA'!D870)</f>
        <v>0</v>
      </c>
      <c r="E870" s="163" t="n">
        <f aca="false">IF('ORÇ.GLOBAL P CAIXA'!$K869="EXEC.",0,'ORÇ.REPROG. P CAIXA'!E870)</f>
        <v>0</v>
      </c>
      <c r="F870" s="163" t="n">
        <f aca="false">IF('ORÇ.GLOBAL P CAIXA'!K869="EXEC.",0,IF('ORÇ.GLOBAL EMPRESA'!G869&gt;0,'ORÇ.GLOBAL EMPRESA'!G869,'ORÇ.GLOBAL P CAIXA'!F869))</f>
        <v>0</v>
      </c>
      <c r="G870" s="163" t="n">
        <f aca="false">IF(E870&lt;&gt;0,ROUND(E870*F870,2),IF(AE870=0,(SUMIF($W$13:$W$1012,B870,$AE$13:$AE$1012)),AE870))</f>
        <v>0</v>
      </c>
      <c r="H870" s="661" t="n">
        <f aca="false">IF('ORÇ.GLOBAL P CAIXA'!K869="EXEC.",0,'ORÇ.REPROG. P CAIXA'!H870)</f>
        <v>0</v>
      </c>
      <c r="I870" s="661" t="n">
        <f aca="false">IF('ORÇ.GLOBAL P CAIXA'!K869="EXEC.",0,'ORÇ.REPROG. P CAIXA'!I870)</f>
        <v>0</v>
      </c>
      <c r="J870" s="163" t="n">
        <f aca="false">IF(H870&lt;&gt;0,ROUND(H870*I870,2),IF(AJ870=0,(SUMIF($W$13:$W$1012,B870,$AJ$13:$AJ$1012)),AJ870))</f>
        <v>0</v>
      </c>
      <c r="K870" s="163" t="n">
        <f aca="false">H870-E870</f>
        <v>0</v>
      </c>
      <c r="L870" s="163" t="n">
        <f aca="false">J870-G870</f>
        <v>0</v>
      </c>
      <c r="M870" s="662" t="str">
        <f aca="false">IF('ORÇ.GLOBAL P CAIXA'!K869="EXEC.","",IF('ORÇ.REPROG. P CAIXA'!M870&gt;0,'ORÇ.REPROG. P CAIXA'!M870,""))</f>
        <v/>
      </c>
      <c r="N870" s="663" t="str">
        <f aca="false">IF('ORÇ.GLOBAL P CAIXA'!K869="EXEC.","",IF('ORÇ.REPROG. P CAIXA'!N870&gt;0,'ORÇ.REPROG. P CAIXA'!N870,""))</f>
        <v/>
      </c>
      <c r="O870" s="166" t="str">
        <f aca="false">IF('ORÇ.GLOBAL P CAIXA'!$K869="EXEC.","",'ORÇ.REPROG. P CAIXA'!O870)</f>
        <v/>
      </c>
      <c r="P870" s="167"/>
      <c r="Q870" s="168" t="str">
        <f aca="false">IF(B870&gt;0,"ok","ocultar")</f>
        <v>ocultar</v>
      </c>
      <c r="R870" s="649"/>
      <c r="S870" s="649"/>
      <c r="T870" s="650"/>
      <c r="V870" s="88"/>
      <c r="W870" s="157" t="n">
        <f aca="false">IF(B870=0,W869,IF(ISNONTEXT(B870)=TRUE(),INT(B870),INT(LEFT(B870,FIND(".",B870)-1))))</f>
        <v>3</v>
      </c>
      <c r="X870" s="157" t="str">
        <f aca="false">IF(X871=1,1,IF(B870&lt;&gt;0,1,IF(C870&lt;&gt;0,1,IF(D870&lt;&gt;0,1,IF(E870&lt;&gt;0,1,"")))))</f>
        <v/>
      </c>
      <c r="Y870" s="157" t="str">
        <f aca="false">IF(W870=0," ",IF(W870&lt;&gt;W869,W870," "))</f>
        <v> </v>
      </c>
      <c r="Z870" s="88"/>
      <c r="AA870" s="75" t="n">
        <f aca="false">IF(W870&lt;&gt;Y870,(IF(N870=0,G870*(INFORMAÇÕES!$Q$69/INFORMAÇÕES!$Q$72),IF(N870="R",G870,0))),0)</f>
        <v>0</v>
      </c>
      <c r="AB870" s="75" t="n">
        <f aca="false">IF(W870&lt;&gt;Y870,(IF(N870=0,G870*(INFORMAÇÕES!$Q$70/INFORMAÇÕES!$Q$72),IF(N870="C",G870,0))),0)</f>
        <v>0</v>
      </c>
      <c r="AC870" s="75" t="n">
        <f aca="false">IF(W870&lt;&gt;Y870,(IF(N870=0,G870*INFORMAÇÕES!$U$115,IF(N870="CF",G870,0))),0)</f>
        <v>0</v>
      </c>
      <c r="AD870" s="75" t="n">
        <f aca="false">IF(W870&lt;&gt;Y870,(IF(N870=0,G870*INFORMAÇÕES!$U$116,IF(N870="O",G870,0))),0)</f>
        <v>0</v>
      </c>
      <c r="AE870" s="75" t="n">
        <f aca="false">IF(E870&lt;&gt;0,G870,0)</f>
        <v>0</v>
      </c>
      <c r="AF870" s="75" t="n">
        <f aca="false">IF(W870&lt;&gt;Y870,(IF(N870=0,J870*(INFORMAÇÕES!$Q$89/INFORMAÇÕES!$Q$92),IF(N870="R",J870,0))),0)</f>
        <v>0</v>
      </c>
      <c r="AG870" s="75" t="n">
        <f aca="false">IF(W870&lt;&gt;Y870,(IF(N870=0,J870*(INFORMAÇÕES!$Q$90/INFORMAÇÕES!$Q$92),IF(N870="C",J870,0))),0)</f>
        <v>0</v>
      </c>
      <c r="AH870" s="75" t="n">
        <f aca="false">IF(W870&lt;&gt;Y870,(IF(N870="",J870*INFORMAÇÕES!$U$115,IF(N870="CF",J870,0))),0)</f>
        <v>0</v>
      </c>
      <c r="AI870" s="75" t="n">
        <f aca="false">IF(W870&lt;&gt;Y870,(IF(N870="",J870*INFORMAÇÕES!$U$116,IF(N870="O",J870,0))),0)</f>
        <v>0</v>
      </c>
      <c r="AJ870" s="75" t="n">
        <f aca="false">IF(H870&lt;&gt;0,J870,0)</f>
        <v>0</v>
      </c>
      <c r="AK870" s="75" t="n">
        <f aca="false">IF(K870&lt;&gt;0,L870,0)</f>
        <v>0</v>
      </c>
    </row>
    <row r="871" s="174" customFormat="true" ht="14.25" hidden="false" customHeight="false" outlineLevel="0" collapsed="false">
      <c r="A871" s="159" t="n">
        <v>859</v>
      </c>
      <c r="B871" s="160" t="n">
        <f aca="false">IF('ORÇ.GLOBAL P CAIXA'!$K870="EXEC.",0,'ORÇ.REPROG. P CAIXA'!B871)</f>
        <v>0</v>
      </c>
      <c r="C871" s="161" t="n">
        <f aca="false">IF('ORÇ.GLOBAL P CAIXA'!$K870="EXEC.",0,'ORÇ.REPROG. P CAIXA'!C871)</f>
        <v>0</v>
      </c>
      <c r="D871" s="162" t="n">
        <f aca="false">IF('ORÇ.GLOBAL P CAIXA'!$K870="EXEC.",0,'ORÇ.REPROG. P CAIXA'!D871)</f>
        <v>0</v>
      </c>
      <c r="E871" s="163" t="n">
        <f aca="false">IF('ORÇ.GLOBAL P CAIXA'!$K870="EXEC.",0,'ORÇ.REPROG. P CAIXA'!E871)</f>
        <v>0</v>
      </c>
      <c r="F871" s="163" t="n">
        <f aca="false">IF('ORÇ.GLOBAL P CAIXA'!K870="EXEC.",0,IF('ORÇ.GLOBAL EMPRESA'!G870&gt;0,'ORÇ.GLOBAL EMPRESA'!G870,'ORÇ.GLOBAL P CAIXA'!F870))</f>
        <v>0</v>
      </c>
      <c r="G871" s="163" t="n">
        <f aca="false">IF(E871&lt;&gt;0,ROUND(E871*F871,2),IF(AE871=0,(SUMIF($W$13:$W$1012,B871,$AE$13:$AE$1012)),AE871))</f>
        <v>0</v>
      </c>
      <c r="H871" s="661" t="n">
        <f aca="false">IF('ORÇ.GLOBAL P CAIXA'!K870="EXEC.",0,'ORÇ.REPROG. P CAIXA'!H871)</f>
        <v>0</v>
      </c>
      <c r="I871" s="661" t="n">
        <f aca="false">IF('ORÇ.GLOBAL P CAIXA'!K870="EXEC.",0,'ORÇ.REPROG. P CAIXA'!I871)</f>
        <v>0</v>
      </c>
      <c r="J871" s="163" t="n">
        <f aca="false">IF(H871&lt;&gt;0,ROUND(H871*I871,2),IF(AJ871=0,(SUMIF($W$13:$W$1012,B871,$AJ$13:$AJ$1012)),AJ871))</f>
        <v>0</v>
      </c>
      <c r="K871" s="163" t="n">
        <f aca="false">H871-E871</f>
        <v>0</v>
      </c>
      <c r="L871" s="163" t="n">
        <f aca="false">J871-G871</f>
        <v>0</v>
      </c>
      <c r="M871" s="662" t="str">
        <f aca="false">IF('ORÇ.GLOBAL P CAIXA'!K870="EXEC.","",IF('ORÇ.REPROG. P CAIXA'!M871&gt;0,'ORÇ.REPROG. P CAIXA'!M871,""))</f>
        <v/>
      </c>
      <c r="N871" s="663" t="str">
        <f aca="false">IF('ORÇ.GLOBAL P CAIXA'!K870="EXEC.","",IF('ORÇ.REPROG. P CAIXA'!N871&gt;0,'ORÇ.REPROG. P CAIXA'!N871,""))</f>
        <v/>
      </c>
      <c r="O871" s="166" t="str">
        <f aca="false">IF('ORÇ.GLOBAL P CAIXA'!$K870="EXEC.","",'ORÇ.REPROG. P CAIXA'!O871)</f>
        <v/>
      </c>
      <c r="P871" s="167"/>
      <c r="Q871" s="168" t="str">
        <f aca="false">IF(B871&gt;0,"ok","ocultar")</f>
        <v>ocultar</v>
      </c>
      <c r="R871" s="649"/>
      <c r="S871" s="649"/>
      <c r="T871" s="650"/>
      <c r="V871" s="88"/>
      <c r="W871" s="157" t="n">
        <f aca="false">IF(B871=0,W870,IF(ISNONTEXT(B871)=TRUE(),INT(B871),INT(LEFT(B871,FIND(".",B871)-1))))</f>
        <v>3</v>
      </c>
      <c r="X871" s="157" t="str">
        <f aca="false">IF(X872=1,1,IF(B871&lt;&gt;0,1,IF(C871&lt;&gt;0,1,IF(D871&lt;&gt;0,1,IF(E871&lt;&gt;0,1,"")))))</f>
        <v/>
      </c>
      <c r="Y871" s="157" t="str">
        <f aca="false">IF(W871=0," ",IF(W871&lt;&gt;W870,W871," "))</f>
        <v> </v>
      </c>
      <c r="Z871" s="88"/>
      <c r="AA871" s="75" t="n">
        <f aca="false">IF(W871&lt;&gt;Y871,(IF(N871=0,G871*(INFORMAÇÕES!$Q$69/INFORMAÇÕES!$Q$72),IF(N871="R",G871,0))),0)</f>
        <v>0</v>
      </c>
      <c r="AB871" s="75" t="n">
        <f aca="false">IF(W871&lt;&gt;Y871,(IF(N871=0,G871*(INFORMAÇÕES!$Q$70/INFORMAÇÕES!$Q$72),IF(N871="C",G871,0))),0)</f>
        <v>0</v>
      </c>
      <c r="AC871" s="75" t="n">
        <f aca="false">IF(W871&lt;&gt;Y871,(IF(N871=0,G871*INFORMAÇÕES!$U$115,IF(N871="CF",G871,0))),0)</f>
        <v>0</v>
      </c>
      <c r="AD871" s="75" t="n">
        <f aca="false">IF(W871&lt;&gt;Y871,(IF(N871=0,G871*INFORMAÇÕES!$U$116,IF(N871="O",G871,0))),0)</f>
        <v>0</v>
      </c>
      <c r="AE871" s="75" t="n">
        <f aca="false">IF(E871&lt;&gt;0,G871,0)</f>
        <v>0</v>
      </c>
      <c r="AF871" s="75" t="n">
        <f aca="false">IF(W871&lt;&gt;Y871,(IF(N871=0,J871*(INFORMAÇÕES!$Q$89/INFORMAÇÕES!$Q$92),IF(N871="R",J871,0))),0)</f>
        <v>0</v>
      </c>
      <c r="AG871" s="75" t="n">
        <f aca="false">IF(W871&lt;&gt;Y871,(IF(N871=0,J871*(INFORMAÇÕES!$Q$90/INFORMAÇÕES!$Q$92),IF(N871="C",J871,0))),0)</f>
        <v>0</v>
      </c>
      <c r="AH871" s="75" t="n">
        <f aca="false">IF(W871&lt;&gt;Y871,(IF(N871="",J871*INFORMAÇÕES!$U$115,IF(N871="CF",J871,0))),0)</f>
        <v>0</v>
      </c>
      <c r="AI871" s="75" t="n">
        <f aca="false">IF(W871&lt;&gt;Y871,(IF(N871="",J871*INFORMAÇÕES!$U$116,IF(N871="O",J871,0))),0)</f>
        <v>0</v>
      </c>
      <c r="AJ871" s="75" t="n">
        <f aca="false">IF(H871&lt;&gt;0,J871,0)</f>
        <v>0</v>
      </c>
      <c r="AK871" s="75" t="n">
        <f aca="false">IF(K871&lt;&gt;0,L871,0)</f>
        <v>0</v>
      </c>
    </row>
    <row r="872" s="174" customFormat="true" ht="14.25" hidden="false" customHeight="false" outlineLevel="0" collapsed="false">
      <c r="A872" s="159" t="n">
        <v>860</v>
      </c>
      <c r="B872" s="160" t="n">
        <f aca="false">IF('ORÇ.GLOBAL P CAIXA'!$K871="EXEC.",0,'ORÇ.REPROG. P CAIXA'!B872)</f>
        <v>0</v>
      </c>
      <c r="C872" s="161" t="n">
        <f aca="false">IF('ORÇ.GLOBAL P CAIXA'!$K871="EXEC.",0,'ORÇ.REPROG. P CAIXA'!C872)</f>
        <v>0</v>
      </c>
      <c r="D872" s="162" t="n">
        <f aca="false">IF('ORÇ.GLOBAL P CAIXA'!$K871="EXEC.",0,'ORÇ.REPROG. P CAIXA'!D872)</f>
        <v>0</v>
      </c>
      <c r="E872" s="163" t="n">
        <f aca="false">IF('ORÇ.GLOBAL P CAIXA'!$K871="EXEC.",0,'ORÇ.REPROG. P CAIXA'!E872)</f>
        <v>0</v>
      </c>
      <c r="F872" s="163" t="n">
        <f aca="false">IF('ORÇ.GLOBAL P CAIXA'!K871="EXEC.",0,IF('ORÇ.GLOBAL EMPRESA'!G871&gt;0,'ORÇ.GLOBAL EMPRESA'!G871,'ORÇ.GLOBAL P CAIXA'!F871))</f>
        <v>0</v>
      </c>
      <c r="G872" s="163" t="n">
        <f aca="false">IF(E872&lt;&gt;0,ROUND(E872*F872,2),IF(AE872=0,(SUMIF($W$13:$W$1012,B872,$AE$13:$AE$1012)),AE872))</f>
        <v>0</v>
      </c>
      <c r="H872" s="661" t="n">
        <f aca="false">IF('ORÇ.GLOBAL P CAIXA'!K871="EXEC.",0,'ORÇ.REPROG. P CAIXA'!H872)</f>
        <v>0</v>
      </c>
      <c r="I872" s="661" t="n">
        <f aca="false">IF('ORÇ.GLOBAL P CAIXA'!K871="EXEC.",0,'ORÇ.REPROG. P CAIXA'!I872)</f>
        <v>0</v>
      </c>
      <c r="J872" s="163" t="n">
        <f aca="false">IF(H872&lt;&gt;0,ROUND(H872*I872,2),IF(AJ872=0,(SUMIF($W$13:$W$1012,B872,$AJ$13:$AJ$1012)),AJ872))</f>
        <v>0</v>
      </c>
      <c r="K872" s="163" t="n">
        <f aca="false">H872-E872</f>
        <v>0</v>
      </c>
      <c r="L872" s="163" t="n">
        <f aca="false">J872-G872</f>
        <v>0</v>
      </c>
      <c r="M872" s="662" t="str">
        <f aca="false">IF('ORÇ.GLOBAL P CAIXA'!K871="EXEC.","",IF('ORÇ.REPROG. P CAIXA'!M872&gt;0,'ORÇ.REPROG. P CAIXA'!M872,""))</f>
        <v/>
      </c>
      <c r="N872" s="663" t="str">
        <f aca="false">IF('ORÇ.GLOBAL P CAIXA'!K871="EXEC.","",IF('ORÇ.REPROG. P CAIXA'!N872&gt;0,'ORÇ.REPROG. P CAIXA'!N872,""))</f>
        <v/>
      </c>
      <c r="O872" s="166" t="str">
        <f aca="false">IF('ORÇ.GLOBAL P CAIXA'!$K871="EXEC.","",'ORÇ.REPROG. P CAIXA'!O872)</f>
        <v/>
      </c>
      <c r="P872" s="167"/>
      <c r="Q872" s="168" t="str">
        <f aca="false">IF(B872&gt;0,"ok","ocultar")</f>
        <v>ocultar</v>
      </c>
      <c r="R872" s="649"/>
      <c r="S872" s="649"/>
      <c r="T872" s="650"/>
      <c r="V872" s="88"/>
      <c r="W872" s="157" t="n">
        <f aca="false">IF(B872=0,W871,IF(ISNONTEXT(B872)=TRUE(),INT(B872),INT(LEFT(B872,FIND(".",B872)-1))))</f>
        <v>3</v>
      </c>
      <c r="X872" s="157" t="str">
        <f aca="false">IF(X873=1,1,IF(B872&lt;&gt;0,1,IF(C872&lt;&gt;0,1,IF(D872&lt;&gt;0,1,IF(E872&lt;&gt;0,1,"")))))</f>
        <v/>
      </c>
      <c r="Y872" s="157" t="str">
        <f aca="false">IF(W872=0," ",IF(W872&lt;&gt;W871,W872," "))</f>
        <v> </v>
      </c>
      <c r="Z872" s="88"/>
      <c r="AA872" s="75" t="n">
        <f aca="false">IF(W872&lt;&gt;Y872,(IF(N872=0,G872*(INFORMAÇÕES!$Q$69/INFORMAÇÕES!$Q$72),IF(N872="R",G872,0))),0)</f>
        <v>0</v>
      </c>
      <c r="AB872" s="75" t="n">
        <f aca="false">IF(W872&lt;&gt;Y872,(IF(N872=0,G872*(INFORMAÇÕES!$Q$70/INFORMAÇÕES!$Q$72),IF(N872="C",G872,0))),0)</f>
        <v>0</v>
      </c>
      <c r="AC872" s="75" t="n">
        <f aca="false">IF(W872&lt;&gt;Y872,(IF(N872=0,G872*INFORMAÇÕES!$U$115,IF(N872="CF",G872,0))),0)</f>
        <v>0</v>
      </c>
      <c r="AD872" s="75" t="n">
        <f aca="false">IF(W872&lt;&gt;Y872,(IF(N872=0,G872*INFORMAÇÕES!$U$116,IF(N872="O",G872,0))),0)</f>
        <v>0</v>
      </c>
      <c r="AE872" s="75" t="n">
        <f aca="false">IF(E872&lt;&gt;0,G872,0)</f>
        <v>0</v>
      </c>
      <c r="AF872" s="75" t="n">
        <f aca="false">IF(W872&lt;&gt;Y872,(IF(N872=0,J872*(INFORMAÇÕES!$Q$89/INFORMAÇÕES!$Q$92),IF(N872="R",J872,0))),0)</f>
        <v>0</v>
      </c>
      <c r="AG872" s="75" t="n">
        <f aca="false">IF(W872&lt;&gt;Y872,(IF(N872=0,J872*(INFORMAÇÕES!$Q$90/INFORMAÇÕES!$Q$92),IF(N872="C",J872,0))),0)</f>
        <v>0</v>
      </c>
      <c r="AH872" s="75" t="n">
        <f aca="false">IF(W872&lt;&gt;Y872,(IF(N872="",J872*INFORMAÇÕES!$U$115,IF(N872="CF",J872,0))),0)</f>
        <v>0</v>
      </c>
      <c r="AI872" s="75" t="n">
        <f aca="false">IF(W872&lt;&gt;Y872,(IF(N872="",J872*INFORMAÇÕES!$U$116,IF(N872="O",J872,0))),0)</f>
        <v>0</v>
      </c>
      <c r="AJ872" s="75" t="n">
        <f aca="false">IF(H872&lt;&gt;0,J872,0)</f>
        <v>0</v>
      </c>
      <c r="AK872" s="75" t="n">
        <f aca="false">IF(K872&lt;&gt;0,L872,0)</f>
        <v>0</v>
      </c>
    </row>
    <row r="873" s="174" customFormat="true" ht="14.25" hidden="false" customHeight="false" outlineLevel="0" collapsed="false">
      <c r="A873" s="159" t="n">
        <v>861</v>
      </c>
      <c r="B873" s="160" t="n">
        <f aca="false">IF('ORÇ.GLOBAL P CAIXA'!$K872="EXEC.",0,'ORÇ.REPROG. P CAIXA'!B873)</f>
        <v>0</v>
      </c>
      <c r="C873" s="161" t="n">
        <f aca="false">IF('ORÇ.GLOBAL P CAIXA'!$K872="EXEC.",0,'ORÇ.REPROG. P CAIXA'!C873)</f>
        <v>0</v>
      </c>
      <c r="D873" s="162" t="n">
        <f aca="false">IF('ORÇ.GLOBAL P CAIXA'!$K872="EXEC.",0,'ORÇ.REPROG. P CAIXA'!D873)</f>
        <v>0</v>
      </c>
      <c r="E873" s="163" t="n">
        <f aca="false">IF('ORÇ.GLOBAL P CAIXA'!$K872="EXEC.",0,'ORÇ.REPROG. P CAIXA'!E873)</f>
        <v>0</v>
      </c>
      <c r="F873" s="163" t="n">
        <f aca="false">IF('ORÇ.GLOBAL P CAIXA'!K872="EXEC.",0,IF('ORÇ.GLOBAL EMPRESA'!G872&gt;0,'ORÇ.GLOBAL EMPRESA'!G872,'ORÇ.GLOBAL P CAIXA'!F872))</f>
        <v>0</v>
      </c>
      <c r="G873" s="163" t="n">
        <f aca="false">IF(E873&lt;&gt;0,ROUND(E873*F873,2),IF(AE873=0,(SUMIF($W$13:$W$1012,B873,$AE$13:$AE$1012)),AE873))</f>
        <v>0</v>
      </c>
      <c r="H873" s="661" t="n">
        <f aca="false">IF('ORÇ.GLOBAL P CAIXA'!K872="EXEC.",0,'ORÇ.REPROG. P CAIXA'!H873)</f>
        <v>0</v>
      </c>
      <c r="I873" s="661" t="n">
        <f aca="false">IF('ORÇ.GLOBAL P CAIXA'!K872="EXEC.",0,'ORÇ.REPROG. P CAIXA'!I873)</f>
        <v>0</v>
      </c>
      <c r="J873" s="163" t="n">
        <f aca="false">IF(H873&lt;&gt;0,ROUND(H873*I873,2),IF(AJ873=0,(SUMIF($W$13:$W$1012,B873,$AJ$13:$AJ$1012)),AJ873))</f>
        <v>0</v>
      </c>
      <c r="K873" s="163" t="n">
        <f aca="false">H873-E873</f>
        <v>0</v>
      </c>
      <c r="L873" s="163" t="n">
        <f aca="false">J873-G873</f>
        <v>0</v>
      </c>
      <c r="M873" s="662" t="str">
        <f aca="false">IF('ORÇ.GLOBAL P CAIXA'!K872="EXEC.","",IF('ORÇ.REPROG. P CAIXA'!M873&gt;0,'ORÇ.REPROG. P CAIXA'!M873,""))</f>
        <v/>
      </c>
      <c r="N873" s="663" t="str">
        <f aca="false">IF('ORÇ.GLOBAL P CAIXA'!K872="EXEC.","",IF('ORÇ.REPROG. P CAIXA'!N873&gt;0,'ORÇ.REPROG. P CAIXA'!N873,""))</f>
        <v/>
      </c>
      <c r="O873" s="166" t="str">
        <f aca="false">IF('ORÇ.GLOBAL P CAIXA'!$K872="EXEC.","",'ORÇ.REPROG. P CAIXA'!O873)</f>
        <v/>
      </c>
      <c r="P873" s="167"/>
      <c r="Q873" s="168" t="str">
        <f aca="false">IF(B873&gt;0,"ok","ocultar")</f>
        <v>ocultar</v>
      </c>
      <c r="R873" s="649"/>
      <c r="S873" s="649"/>
      <c r="T873" s="650"/>
      <c r="V873" s="88"/>
      <c r="W873" s="157" t="n">
        <f aca="false">IF(B873=0,W872,IF(ISNONTEXT(B873)=TRUE(),INT(B873),INT(LEFT(B873,FIND(".",B873)-1))))</f>
        <v>3</v>
      </c>
      <c r="X873" s="157" t="str">
        <f aca="false">IF(X874=1,1,IF(B873&lt;&gt;0,1,IF(C873&lt;&gt;0,1,IF(D873&lt;&gt;0,1,IF(E873&lt;&gt;0,1,"")))))</f>
        <v/>
      </c>
      <c r="Y873" s="157" t="str">
        <f aca="false">IF(W873=0," ",IF(W873&lt;&gt;W872,W873," "))</f>
        <v> </v>
      </c>
      <c r="Z873" s="88"/>
      <c r="AA873" s="75" t="n">
        <f aca="false">IF(W873&lt;&gt;Y873,(IF(N873=0,G873*(INFORMAÇÕES!$Q$69/INFORMAÇÕES!$Q$72),IF(N873="R",G873,0))),0)</f>
        <v>0</v>
      </c>
      <c r="AB873" s="75" t="n">
        <f aca="false">IF(W873&lt;&gt;Y873,(IF(N873=0,G873*(INFORMAÇÕES!$Q$70/INFORMAÇÕES!$Q$72),IF(N873="C",G873,0))),0)</f>
        <v>0</v>
      </c>
      <c r="AC873" s="75" t="n">
        <f aca="false">IF(W873&lt;&gt;Y873,(IF(N873=0,G873*INFORMAÇÕES!$U$115,IF(N873="CF",G873,0))),0)</f>
        <v>0</v>
      </c>
      <c r="AD873" s="75" t="n">
        <f aca="false">IF(W873&lt;&gt;Y873,(IF(N873=0,G873*INFORMAÇÕES!$U$116,IF(N873="O",G873,0))),0)</f>
        <v>0</v>
      </c>
      <c r="AE873" s="75" t="n">
        <f aca="false">IF(E873&lt;&gt;0,G873,0)</f>
        <v>0</v>
      </c>
      <c r="AF873" s="75" t="n">
        <f aca="false">IF(W873&lt;&gt;Y873,(IF(N873=0,J873*(INFORMAÇÕES!$Q$89/INFORMAÇÕES!$Q$92),IF(N873="R",J873,0))),0)</f>
        <v>0</v>
      </c>
      <c r="AG873" s="75" t="n">
        <f aca="false">IF(W873&lt;&gt;Y873,(IF(N873=0,J873*(INFORMAÇÕES!$Q$90/INFORMAÇÕES!$Q$92),IF(N873="C",J873,0))),0)</f>
        <v>0</v>
      </c>
      <c r="AH873" s="75" t="n">
        <f aca="false">IF(W873&lt;&gt;Y873,(IF(N873="",J873*INFORMAÇÕES!$U$115,IF(N873="CF",J873,0))),0)</f>
        <v>0</v>
      </c>
      <c r="AI873" s="75" t="n">
        <f aca="false">IF(W873&lt;&gt;Y873,(IF(N873="",J873*INFORMAÇÕES!$U$116,IF(N873="O",J873,0))),0)</f>
        <v>0</v>
      </c>
      <c r="AJ873" s="75" t="n">
        <f aca="false">IF(H873&lt;&gt;0,J873,0)</f>
        <v>0</v>
      </c>
      <c r="AK873" s="75" t="n">
        <f aca="false">IF(K873&lt;&gt;0,L873,0)</f>
        <v>0</v>
      </c>
    </row>
    <row r="874" s="174" customFormat="true" ht="14.25" hidden="false" customHeight="false" outlineLevel="0" collapsed="false">
      <c r="A874" s="159" t="n">
        <v>862</v>
      </c>
      <c r="B874" s="160" t="n">
        <f aca="false">IF('ORÇ.GLOBAL P CAIXA'!$K873="EXEC.",0,'ORÇ.REPROG. P CAIXA'!B874)</f>
        <v>0</v>
      </c>
      <c r="C874" s="161" t="n">
        <f aca="false">IF('ORÇ.GLOBAL P CAIXA'!$K873="EXEC.",0,'ORÇ.REPROG. P CAIXA'!C874)</f>
        <v>0</v>
      </c>
      <c r="D874" s="162" t="n">
        <f aca="false">IF('ORÇ.GLOBAL P CAIXA'!$K873="EXEC.",0,'ORÇ.REPROG. P CAIXA'!D874)</f>
        <v>0</v>
      </c>
      <c r="E874" s="163" t="n">
        <f aca="false">IF('ORÇ.GLOBAL P CAIXA'!$K873="EXEC.",0,'ORÇ.REPROG. P CAIXA'!E874)</f>
        <v>0</v>
      </c>
      <c r="F874" s="163" t="n">
        <f aca="false">IF('ORÇ.GLOBAL P CAIXA'!K873="EXEC.",0,IF('ORÇ.GLOBAL EMPRESA'!G873&gt;0,'ORÇ.GLOBAL EMPRESA'!G873,'ORÇ.GLOBAL P CAIXA'!F873))</f>
        <v>0</v>
      </c>
      <c r="G874" s="163" t="n">
        <f aca="false">IF(E874&lt;&gt;0,ROUND(E874*F874,2),IF(AE874=0,(SUMIF($W$13:$W$1012,B874,$AE$13:$AE$1012)),AE874))</f>
        <v>0</v>
      </c>
      <c r="H874" s="661" t="n">
        <f aca="false">IF('ORÇ.GLOBAL P CAIXA'!K873="EXEC.",0,'ORÇ.REPROG. P CAIXA'!H874)</f>
        <v>0</v>
      </c>
      <c r="I874" s="661" t="n">
        <f aca="false">IF('ORÇ.GLOBAL P CAIXA'!K873="EXEC.",0,'ORÇ.REPROG. P CAIXA'!I874)</f>
        <v>0</v>
      </c>
      <c r="J874" s="163" t="n">
        <f aca="false">IF(H874&lt;&gt;0,ROUND(H874*I874,2),IF(AJ874=0,(SUMIF($W$13:$W$1012,B874,$AJ$13:$AJ$1012)),AJ874))</f>
        <v>0</v>
      </c>
      <c r="K874" s="163" t="n">
        <f aca="false">H874-E874</f>
        <v>0</v>
      </c>
      <c r="L874" s="163" t="n">
        <f aca="false">J874-G874</f>
        <v>0</v>
      </c>
      <c r="M874" s="662" t="str">
        <f aca="false">IF('ORÇ.GLOBAL P CAIXA'!K873="EXEC.","",IF('ORÇ.REPROG. P CAIXA'!M874&gt;0,'ORÇ.REPROG. P CAIXA'!M874,""))</f>
        <v/>
      </c>
      <c r="N874" s="663" t="str">
        <f aca="false">IF('ORÇ.GLOBAL P CAIXA'!K873="EXEC.","",IF('ORÇ.REPROG. P CAIXA'!N874&gt;0,'ORÇ.REPROG. P CAIXA'!N874,""))</f>
        <v/>
      </c>
      <c r="O874" s="166" t="str">
        <f aca="false">IF('ORÇ.GLOBAL P CAIXA'!$K873="EXEC.","",'ORÇ.REPROG. P CAIXA'!O874)</f>
        <v/>
      </c>
      <c r="P874" s="167"/>
      <c r="Q874" s="168" t="str">
        <f aca="false">IF(B874&gt;0,"ok","ocultar")</f>
        <v>ocultar</v>
      </c>
      <c r="R874" s="649"/>
      <c r="S874" s="649"/>
      <c r="T874" s="650"/>
      <c r="V874" s="88"/>
      <c r="W874" s="157" t="n">
        <f aca="false">IF(B874=0,W873,IF(ISNONTEXT(B874)=TRUE(),INT(B874),INT(LEFT(B874,FIND(".",B874)-1))))</f>
        <v>3</v>
      </c>
      <c r="X874" s="157" t="str">
        <f aca="false">IF(X875=1,1,IF(B874&lt;&gt;0,1,IF(C874&lt;&gt;0,1,IF(D874&lt;&gt;0,1,IF(E874&lt;&gt;0,1,"")))))</f>
        <v/>
      </c>
      <c r="Y874" s="157" t="str">
        <f aca="false">IF(W874=0," ",IF(W874&lt;&gt;W873,W874," "))</f>
        <v> </v>
      </c>
      <c r="Z874" s="88"/>
      <c r="AA874" s="75" t="n">
        <f aca="false">IF(W874&lt;&gt;Y874,(IF(N874=0,G874*(INFORMAÇÕES!$Q$69/INFORMAÇÕES!$Q$72),IF(N874="R",G874,0))),0)</f>
        <v>0</v>
      </c>
      <c r="AB874" s="75" t="n">
        <f aca="false">IF(W874&lt;&gt;Y874,(IF(N874=0,G874*(INFORMAÇÕES!$Q$70/INFORMAÇÕES!$Q$72),IF(N874="C",G874,0))),0)</f>
        <v>0</v>
      </c>
      <c r="AC874" s="75" t="n">
        <f aca="false">IF(W874&lt;&gt;Y874,(IF(N874=0,G874*INFORMAÇÕES!$U$115,IF(N874="CF",G874,0))),0)</f>
        <v>0</v>
      </c>
      <c r="AD874" s="75" t="n">
        <f aca="false">IF(W874&lt;&gt;Y874,(IF(N874=0,G874*INFORMAÇÕES!$U$116,IF(N874="O",G874,0))),0)</f>
        <v>0</v>
      </c>
      <c r="AE874" s="75" t="n">
        <f aca="false">IF(E874&lt;&gt;0,G874,0)</f>
        <v>0</v>
      </c>
      <c r="AF874" s="75" t="n">
        <f aca="false">IF(W874&lt;&gt;Y874,(IF(N874=0,J874*(INFORMAÇÕES!$Q$89/INFORMAÇÕES!$Q$92),IF(N874="R",J874,0))),0)</f>
        <v>0</v>
      </c>
      <c r="AG874" s="75" t="n">
        <f aca="false">IF(W874&lt;&gt;Y874,(IF(N874=0,J874*(INFORMAÇÕES!$Q$90/INFORMAÇÕES!$Q$92),IF(N874="C",J874,0))),0)</f>
        <v>0</v>
      </c>
      <c r="AH874" s="75" t="n">
        <f aca="false">IF(W874&lt;&gt;Y874,(IF(N874="",J874*INFORMAÇÕES!$U$115,IF(N874="CF",J874,0))),0)</f>
        <v>0</v>
      </c>
      <c r="AI874" s="75" t="n">
        <f aca="false">IF(W874&lt;&gt;Y874,(IF(N874="",J874*INFORMAÇÕES!$U$116,IF(N874="O",J874,0))),0)</f>
        <v>0</v>
      </c>
      <c r="AJ874" s="75" t="n">
        <f aca="false">IF(H874&lt;&gt;0,J874,0)</f>
        <v>0</v>
      </c>
      <c r="AK874" s="75" t="n">
        <f aca="false">IF(K874&lt;&gt;0,L874,0)</f>
        <v>0</v>
      </c>
    </row>
    <row r="875" s="174" customFormat="true" ht="14.25" hidden="false" customHeight="false" outlineLevel="0" collapsed="false">
      <c r="A875" s="159" t="n">
        <v>863</v>
      </c>
      <c r="B875" s="160" t="n">
        <f aca="false">IF('ORÇ.GLOBAL P CAIXA'!$K874="EXEC.",0,'ORÇ.REPROG. P CAIXA'!B875)</f>
        <v>0</v>
      </c>
      <c r="C875" s="161" t="n">
        <f aca="false">IF('ORÇ.GLOBAL P CAIXA'!$K874="EXEC.",0,'ORÇ.REPROG. P CAIXA'!C875)</f>
        <v>0</v>
      </c>
      <c r="D875" s="162" t="n">
        <f aca="false">IF('ORÇ.GLOBAL P CAIXA'!$K874="EXEC.",0,'ORÇ.REPROG. P CAIXA'!D875)</f>
        <v>0</v>
      </c>
      <c r="E875" s="163" t="n">
        <f aca="false">IF('ORÇ.GLOBAL P CAIXA'!$K874="EXEC.",0,'ORÇ.REPROG. P CAIXA'!E875)</f>
        <v>0</v>
      </c>
      <c r="F875" s="163" t="n">
        <f aca="false">IF('ORÇ.GLOBAL P CAIXA'!K874="EXEC.",0,IF('ORÇ.GLOBAL EMPRESA'!G874&gt;0,'ORÇ.GLOBAL EMPRESA'!G874,'ORÇ.GLOBAL P CAIXA'!F874))</f>
        <v>0</v>
      </c>
      <c r="G875" s="163" t="n">
        <f aca="false">IF(E875&lt;&gt;0,ROUND(E875*F875,2),IF(AE875=0,(SUMIF($W$13:$W$1012,B875,$AE$13:$AE$1012)),AE875))</f>
        <v>0</v>
      </c>
      <c r="H875" s="661" t="n">
        <f aca="false">IF('ORÇ.GLOBAL P CAIXA'!K874="EXEC.",0,'ORÇ.REPROG. P CAIXA'!H875)</f>
        <v>0</v>
      </c>
      <c r="I875" s="661" t="n">
        <f aca="false">IF('ORÇ.GLOBAL P CAIXA'!K874="EXEC.",0,'ORÇ.REPROG. P CAIXA'!I875)</f>
        <v>0</v>
      </c>
      <c r="J875" s="163" t="n">
        <f aca="false">IF(H875&lt;&gt;0,ROUND(H875*I875,2),IF(AJ875=0,(SUMIF($W$13:$W$1012,B875,$AJ$13:$AJ$1012)),AJ875))</f>
        <v>0</v>
      </c>
      <c r="K875" s="163" t="n">
        <f aca="false">H875-E875</f>
        <v>0</v>
      </c>
      <c r="L875" s="163" t="n">
        <f aca="false">J875-G875</f>
        <v>0</v>
      </c>
      <c r="M875" s="662" t="str">
        <f aca="false">IF('ORÇ.GLOBAL P CAIXA'!K874="EXEC.","",IF('ORÇ.REPROG. P CAIXA'!M875&gt;0,'ORÇ.REPROG. P CAIXA'!M875,""))</f>
        <v/>
      </c>
      <c r="N875" s="663" t="str">
        <f aca="false">IF('ORÇ.GLOBAL P CAIXA'!K874="EXEC.","",IF('ORÇ.REPROG. P CAIXA'!N875&gt;0,'ORÇ.REPROG. P CAIXA'!N875,""))</f>
        <v/>
      </c>
      <c r="O875" s="166" t="str">
        <f aca="false">IF('ORÇ.GLOBAL P CAIXA'!$K874="EXEC.","",'ORÇ.REPROG. P CAIXA'!O875)</f>
        <v/>
      </c>
      <c r="P875" s="167"/>
      <c r="Q875" s="168" t="str">
        <f aca="false">IF(B875&gt;0,"ok","ocultar")</f>
        <v>ocultar</v>
      </c>
      <c r="R875" s="649"/>
      <c r="S875" s="649"/>
      <c r="T875" s="650"/>
      <c r="V875" s="88"/>
      <c r="W875" s="157" t="n">
        <f aca="false">IF(B875=0,W874,IF(ISNONTEXT(B875)=TRUE(),INT(B875),INT(LEFT(B875,FIND(".",B875)-1))))</f>
        <v>3</v>
      </c>
      <c r="X875" s="157" t="str">
        <f aca="false">IF(X876=1,1,IF(B875&lt;&gt;0,1,IF(C875&lt;&gt;0,1,IF(D875&lt;&gt;0,1,IF(E875&lt;&gt;0,1,"")))))</f>
        <v/>
      </c>
      <c r="Y875" s="157" t="str">
        <f aca="false">IF(W875=0," ",IF(W875&lt;&gt;W874,W875," "))</f>
        <v> </v>
      </c>
      <c r="Z875" s="88"/>
      <c r="AA875" s="75" t="n">
        <f aca="false">IF(W875&lt;&gt;Y875,(IF(N875=0,G875*(INFORMAÇÕES!$Q$69/INFORMAÇÕES!$Q$72),IF(N875="R",G875,0))),0)</f>
        <v>0</v>
      </c>
      <c r="AB875" s="75" t="n">
        <f aca="false">IF(W875&lt;&gt;Y875,(IF(N875=0,G875*(INFORMAÇÕES!$Q$70/INFORMAÇÕES!$Q$72),IF(N875="C",G875,0))),0)</f>
        <v>0</v>
      </c>
      <c r="AC875" s="75" t="n">
        <f aca="false">IF(W875&lt;&gt;Y875,(IF(N875=0,G875*INFORMAÇÕES!$U$115,IF(N875="CF",G875,0))),0)</f>
        <v>0</v>
      </c>
      <c r="AD875" s="75" t="n">
        <f aca="false">IF(W875&lt;&gt;Y875,(IF(N875=0,G875*INFORMAÇÕES!$U$116,IF(N875="O",G875,0))),0)</f>
        <v>0</v>
      </c>
      <c r="AE875" s="75" t="n">
        <f aca="false">IF(E875&lt;&gt;0,G875,0)</f>
        <v>0</v>
      </c>
      <c r="AF875" s="75" t="n">
        <f aca="false">IF(W875&lt;&gt;Y875,(IF(N875=0,J875*(INFORMAÇÕES!$Q$89/INFORMAÇÕES!$Q$92),IF(N875="R",J875,0))),0)</f>
        <v>0</v>
      </c>
      <c r="AG875" s="75" t="n">
        <f aca="false">IF(W875&lt;&gt;Y875,(IF(N875=0,J875*(INFORMAÇÕES!$Q$90/INFORMAÇÕES!$Q$92),IF(N875="C",J875,0))),0)</f>
        <v>0</v>
      </c>
      <c r="AH875" s="75" t="n">
        <f aca="false">IF(W875&lt;&gt;Y875,(IF(N875="",J875*INFORMAÇÕES!$U$115,IF(N875="CF",J875,0))),0)</f>
        <v>0</v>
      </c>
      <c r="AI875" s="75" t="n">
        <f aca="false">IF(W875&lt;&gt;Y875,(IF(N875="",J875*INFORMAÇÕES!$U$116,IF(N875="O",J875,0))),0)</f>
        <v>0</v>
      </c>
      <c r="AJ875" s="75" t="n">
        <f aca="false">IF(H875&lt;&gt;0,J875,0)</f>
        <v>0</v>
      </c>
      <c r="AK875" s="75" t="n">
        <f aca="false">IF(K875&lt;&gt;0,L875,0)</f>
        <v>0</v>
      </c>
    </row>
    <row r="876" s="174" customFormat="true" ht="14.25" hidden="false" customHeight="false" outlineLevel="0" collapsed="false">
      <c r="A876" s="159" t="n">
        <v>864</v>
      </c>
      <c r="B876" s="160" t="n">
        <f aca="false">IF('ORÇ.GLOBAL P CAIXA'!$K875="EXEC.",0,'ORÇ.REPROG. P CAIXA'!B876)</f>
        <v>0</v>
      </c>
      <c r="C876" s="161" t="n">
        <f aca="false">IF('ORÇ.GLOBAL P CAIXA'!$K875="EXEC.",0,'ORÇ.REPROG. P CAIXA'!C876)</f>
        <v>0</v>
      </c>
      <c r="D876" s="162" t="n">
        <f aca="false">IF('ORÇ.GLOBAL P CAIXA'!$K875="EXEC.",0,'ORÇ.REPROG. P CAIXA'!D876)</f>
        <v>0</v>
      </c>
      <c r="E876" s="163" t="n">
        <f aca="false">IF('ORÇ.GLOBAL P CAIXA'!$K875="EXEC.",0,'ORÇ.REPROG. P CAIXA'!E876)</f>
        <v>0</v>
      </c>
      <c r="F876" s="163" t="n">
        <f aca="false">IF('ORÇ.GLOBAL P CAIXA'!K875="EXEC.",0,IF('ORÇ.GLOBAL EMPRESA'!G875&gt;0,'ORÇ.GLOBAL EMPRESA'!G875,'ORÇ.GLOBAL P CAIXA'!F875))</f>
        <v>0</v>
      </c>
      <c r="G876" s="163" t="n">
        <f aca="false">IF(E876&lt;&gt;0,ROUND(E876*F876,2),IF(AE876=0,(SUMIF($W$13:$W$1012,B876,$AE$13:$AE$1012)),AE876))</f>
        <v>0</v>
      </c>
      <c r="H876" s="661" t="n">
        <f aca="false">IF('ORÇ.GLOBAL P CAIXA'!K875="EXEC.",0,'ORÇ.REPROG. P CAIXA'!H876)</f>
        <v>0</v>
      </c>
      <c r="I876" s="661" t="n">
        <f aca="false">IF('ORÇ.GLOBAL P CAIXA'!K875="EXEC.",0,'ORÇ.REPROG. P CAIXA'!I876)</f>
        <v>0</v>
      </c>
      <c r="J876" s="163" t="n">
        <f aca="false">IF(H876&lt;&gt;0,ROUND(H876*I876,2),IF(AJ876=0,(SUMIF($W$13:$W$1012,B876,$AJ$13:$AJ$1012)),AJ876))</f>
        <v>0</v>
      </c>
      <c r="K876" s="163" t="n">
        <f aca="false">H876-E876</f>
        <v>0</v>
      </c>
      <c r="L876" s="163" t="n">
        <f aca="false">J876-G876</f>
        <v>0</v>
      </c>
      <c r="M876" s="662" t="str">
        <f aca="false">IF('ORÇ.GLOBAL P CAIXA'!K875="EXEC.","",IF('ORÇ.REPROG. P CAIXA'!M876&gt;0,'ORÇ.REPROG. P CAIXA'!M876,""))</f>
        <v/>
      </c>
      <c r="N876" s="663" t="str">
        <f aca="false">IF('ORÇ.GLOBAL P CAIXA'!K875="EXEC.","",IF('ORÇ.REPROG. P CAIXA'!N876&gt;0,'ORÇ.REPROG. P CAIXA'!N876,""))</f>
        <v/>
      </c>
      <c r="O876" s="166" t="str">
        <f aca="false">IF('ORÇ.GLOBAL P CAIXA'!$K875="EXEC.","",'ORÇ.REPROG. P CAIXA'!O876)</f>
        <v/>
      </c>
      <c r="P876" s="167"/>
      <c r="Q876" s="168" t="str">
        <f aca="false">IF(B876&gt;0,"ok","ocultar")</f>
        <v>ocultar</v>
      </c>
      <c r="R876" s="649"/>
      <c r="S876" s="649"/>
      <c r="T876" s="650"/>
      <c r="V876" s="88"/>
      <c r="W876" s="157" t="n">
        <f aca="false">IF(B876=0,W875,IF(ISNONTEXT(B876)=TRUE(),INT(B876),INT(LEFT(B876,FIND(".",B876)-1))))</f>
        <v>3</v>
      </c>
      <c r="X876" s="157" t="str">
        <f aca="false">IF(X877=1,1,IF(B876&lt;&gt;0,1,IF(C876&lt;&gt;0,1,IF(D876&lt;&gt;0,1,IF(E876&lt;&gt;0,1,"")))))</f>
        <v/>
      </c>
      <c r="Y876" s="157" t="str">
        <f aca="false">IF(W876=0," ",IF(W876&lt;&gt;W875,W876," "))</f>
        <v> </v>
      </c>
      <c r="Z876" s="88"/>
      <c r="AA876" s="75" t="n">
        <f aca="false">IF(W876&lt;&gt;Y876,(IF(N876=0,G876*(INFORMAÇÕES!$Q$69/INFORMAÇÕES!$Q$72),IF(N876="R",G876,0))),0)</f>
        <v>0</v>
      </c>
      <c r="AB876" s="75" t="n">
        <f aca="false">IF(W876&lt;&gt;Y876,(IF(N876=0,G876*(INFORMAÇÕES!$Q$70/INFORMAÇÕES!$Q$72),IF(N876="C",G876,0))),0)</f>
        <v>0</v>
      </c>
      <c r="AC876" s="75" t="n">
        <f aca="false">IF(W876&lt;&gt;Y876,(IF(N876=0,G876*INFORMAÇÕES!$U$115,IF(N876="CF",G876,0))),0)</f>
        <v>0</v>
      </c>
      <c r="AD876" s="75" t="n">
        <f aca="false">IF(W876&lt;&gt;Y876,(IF(N876=0,G876*INFORMAÇÕES!$U$116,IF(N876="O",G876,0))),0)</f>
        <v>0</v>
      </c>
      <c r="AE876" s="75" t="n">
        <f aca="false">IF(E876&lt;&gt;0,G876,0)</f>
        <v>0</v>
      </c>
      <c r="AF876" s="75" t="n">
        <f aca="false">IF(W876&lt;&gt;Y876,(IF(N876=0,J876*(INFORMAÇÕES!$Q$89/INFORMAÇÕES!$Q$92),IF(N876="R",J876,0))),0)</f>
        <v>0</v>
      </c>
      <c r="AG876" s="75" t="n">
        <f aca="false">IF(W876&lt;&gt;Y876,(IF(N876=0,J876*(INFORMAÇÕES!$Q$90/INFORMAÇÕES!$Q$92),IF(N876="C",J876,0))),0)</f>
        <v>0</v>
      </c>
      <c r="AH876" s="75" t="n">
        <f aca="false">IF(W876&lt;&gt;Y876,(IF(N876="",J876*INFORMAÇÕES!$U$115,IF(N876="CF",J876,0))),0)</f>
        <v>0</v>
      </c>
      <c r="AI876" s="75" t="n">
        <f aca="false">IF(W876&lt;&gt;Y876,(IF(N876="",J876*INFORMAÇÕES!$U$116,IF(N876="O",J876,0))),0)</f>
        <v>0</v>
      </c>
      <c r="AJ876" s="75" t="n">
        <f aca="false">IF(H876&lt;&gt;0,J876,0)</f>
        <v>0</v>
      </c>
      <c r="AK876" s="75" t="n">
        <f aca="false">IF(K876&lt;&gt;0,L876,0)</f>
        <v>0</v>
      </c>
    </row>
    <row r="877" s="174" customFormat="true" ht="14.25" hidden="false" customHeight="false" outlineLevel="0" collapsed="false">
      <c r="A877" s="159" t="n">
        <v>865</v>
      </c>
      <c r="B877" s="160" t="n">
        <f aca="false">IF('ORÇ.GLOBAL P CAIXA'!$K876="EXEC.",0,'ORÇ.REPROG. P CAIXA'!B877)</f>
        <v>0</v>
      </c>
      <c r="C877" s="161" t="n">
        <f aca="false">IF('ORÇ.GLOBAL P CAIXA'!$K876="EXEC.",0,'ORÇ.REPROG. P CAIXA'!C877)</f>
        <v>0</v>
      </c>
      <c r="D877" s="162" t="n">
        <f aca="false">IF('ORÇ.GLOBAL P CAIXA'!$K876="EXEC.",0,'ORÇ.REPROG. P CAIXA'!D877)</f>
        <v>0</v>
      </c>
      <c r="E877" s="163" t="n">
        <f aca="false">IF('ORÇ.GLOBAL P CAIXA'!$K876="EXEC.",0,'ORÇ.REPROG. P CAIXA'!E877)</f>
        <v>0</v>
      </c>
      <c r="F877" s="163" t="n">
        <f aca="false">IF('ORÇ.GLOBAL P CAIXA'!K876="EXEC.",0,IF('ORÇ.GLOBAL EMPRESA'!G876&gt;0,'ORÇ.GLOBAL EMPRESA'!G876,'ORÇ.GLOBAL P CAIXA'!F876))</f>
        <v>0</v>
      </c>
      <c r="G877" s="163" t="n">
        <f aca="false">IF(E877&lt;&gt;0,ROUND(E877*F877,2),IF(AE877=0,(SUMIF($W$13:$W$1012,B877,$AE$13:$AE$1012)),AE877))</f>
        <v>0</v>
      </c>
      <c r="H877" s="661" t="n">
        <f aca="false">IF('ORÇ.GLOBAL P CAIXA'!K876="EXEC.",0,'ORÇ.REPROG. P CAIXA'!H877)</f>
        <v>0</v>
      </c>
      <c r="I877" s="661" t="n">
        <f aca="false">IF('ORÇ.GLOBAL P CAIXA'!K876="EXEC.",0,'ORÇ.REPROG. P CAIXA'!I877)</f>
        <v>0</v>
      </c>
      <c r="J877" s="163" t="n">
        <f aca="false">IF(H877&lt;&gt;0,ROUND(H877*I877,2),IF(AJ877=0,(SUMIF($W$13:$W$1012,B877,$AJ$13:$AJ$1012)),AJ877))</f>
        <v>0</v>
      </c>
      <c r="K877" s="163" t="n">
        <f aca="false">H877-E877</f>
        <v>0</v>
      </c>
      <c r="L877" s="163" t="n">
        <f aca="false">J877-G877</f>
        <v>0</v>
      </c>
      <c r="M877" s="662" t="str">
        <f aca="false">IF('ORÇ.GLOBAL P CAIXA'!K876="EXEC.","",IF('ORÇ.REPROG. P CAIXA'!M877&gt;0,'ORÇ.REPROG. P CAIXA'!M877,""))</f>
        <v/>
      </c>
      <c r="N877" s="663" t="str">
        <f aca="false">IF('ORÇ.GLOBAL P CAIXA'!K876="EXEC.","",IF('ORÇ.REPROG. P CAIXA'!N877&gt;0,'ORÇ.REPROG. P CAIXA'!N877,""))</f>
        <v/>
      </c>
      <c r="O877" s="166" t="str">
        <f aca="false">IF('ORÇ.GLOBAL P CAIXA'!$K876="EXEC.","",'ORÇ.REPROG. P CAIXA'!O877)</f>
        <v/>
      </c>
      <c r="P877" s="167"/>
      <c r="Q877" s="168" t="str">
        <f aca="false">IF(B877&gt;0,"ok","ocultar")</f>
        <v>ocultar</v>
      </c>
      <c r="R877" s="649"/>
      <c r="S877" s="649"/>
      <c r="T877" s="650"/>
      <c r="V877" s="88"/>
      <c r="W877" s="157" t="n">
        <f aca="false">IF(B877=0,W876,IF(ISNONTEXT(B877)=TRUE(),INT(B877),INT(LEFT(B877,FIND(".",B877)-1))))</f>
        <v>3</v>
      </c>
      <c r="X877" s="157" t="str">
        <f aca="false">IF(X878=1,1,IF(B877&lt;&gt;0,1,IF(C877&lt;&gt;0,1,IF(D877&lt;&gt;0,1,IF(E877&lt;&gt;0,1,"")))))</f>
        <v/>
      </c>
      <c r="Y877" s="157" t="str">
        <f aca="false">IF(W877=0," ",IF(W877&lt;&gt;W876,W877," "))</f>
        <v> </v>
      </c>
      <c r="Z877" s="88"/>
      <c r="AA877" s="75" t="n">
        <f aca="false">IF(W877&lt;&gt;Y877,(IF(N877=0,G877*(INFORMAÇÕES!$Q$69/INFORMAÇÕES!$Q$72),IF(N877="R",G877,0))),0)</f>
        <v>0</v>
      </c>
      <c r="AB877" s="75" t="n">
        <f aca="false">IF(W877&lt;&gt;Y877,(IF(N877=0,G877*(INFORMAÇÕES!$Q$70/INFORMAÇÕES!$Q$72),IF(N877="C",G877,0))),0)</f>
        <v>0</v>
      </c>
      <c r="AC877" s="75" t="n">
        <f aca="false">IF(W877&lt;&gt;Y877,(IF(N877=0,G877*INFORMAÇÕES!$U$115,IF(N877="CF",G877,0))),0)</f>
        <v>0</v>
      </c>
      <c r="AD877" s="75" t="n">
        <f aca="false">IF(W877&lt;&gt;Y877,(IF(N877=0,G877*INFORMAÇÕES!$U$116,IF(N877="O",G877,0))),0)</f>
        <v>0</v>
      </c>
      <c r="AE877" s="75" t="n">
        <f aca="false">IF(E877&lt;&gt;0,G877,0)</f>
        <v>0</v>
      </c>
      <c r="AF877" s="75" t="n">
        <f aca="false">IF(W877&lt;&gt;Y877,(IF(N877=0,J877*(INFORMAÇÕES!$Q$89/INFORMAÇÕES!$Q$92),IF(N877="R",J877,0))),0)</f>
        <v>0</v>
      </c>
      <c r="AG877" s="75" t="n">
        <f aca="false">IF(W877&lt;&gt;Y877,(IF(N877=0,J877*(INFORMAÇÕES!$Q$90/INFORMAÇÕES!$Q$92),IF(N877="C",J877,0))),0)</f>
        <v>0</v>
      </c>
      <c r="AH877" s="75" t="n">
        <f aca="false">IF(W877&lt;&gt;Y877,(IF(N877="",J877*INFORMAÇÕES!$U$115,IF(N877="CF",J877,0))),0)</f>
        <v>0</v>
      </c>
      <c r="AI877" s="75" t="n">
        <f aca="false">IF(W877&lt;&gt;Y877,(IF(N877="",J877*INFORMAÇÕES!$U$116,IF(N877="O",J877,0))),0)</f>
        <v>0</v>
      </c>
      <c r="AJ877" s="75" t="n">
        <f aca="false">IF(H877&lt;&gt;0,J877,0)</f>
        <v>0</v>
      </c>
      <c r="AK877" s="75" t="n">
        <f aca="false">IF(K877&lt;&gt;0,L877,0)</f>
        <v>0</v>
      </c>
    </row>
    <row r="878" s="174" customFormat="true" ht="14.25" hidden="false" customHeight="false" outlineLevel="0" collapsed="false">
      <c r="A878" s="159" t="n">
        <v>866</v>
      </c>
      <c r="B878" s="160" t="n">
        <f aca="false">IF('ORÇ.GLOBAL P CAIXA'!$K877="EXEC.",0,'ORÇ.REPROG. P CAIXA'!B878)</f>
        <v>0</v>
      </c>
      <c r="C878" s="161" t="n">
        <f aca="false">IF('ORÇ.GLOBAL P CAIXA'!$K877="EXEC.",0,'ORÇ.REPROG. P CAIXA'!C878)</f>
        <v>0</v>
      </c>
      <c r="D878" s="162" t="n">
        <f aca="false">IF('ORÇ.GLOBAL P CAIXA'!$K877="EXEC.",0,'ORÇ.REPROG. P CAIXA'!D878)</f>
        <v>0</v>
      </c>
      <c r="E878" s="163" t="n">
        <f aca="false">IF('ORÇ.GLOBAL P CAIXA'!$K877="EXEC.",0,'ORÇ.REPROG. P CAIXA'!E878)</f>
        <v>0</v>
      </c>
      <c r="F878" s="163" t="n">
        <f aca="false">IF('ORÇ.GLOBAL P CAIXA'!K877="EXEC.",0,IF('ORÇ.GLOBAL EMPRESA'!G877&gt;0,'ORÇ.GLOBAL EMPRESA'!G877,'ORÇ.GLOBAL P CAIXA'!F877))</f>
        <v>0</v>
      </c>
      <c r="G878" s="163" t="n">
        <f aca="false">IF(E878&lt;&gt;0,ROUND(E878*F878,2),IF(AE878=0,(SUMIF($W$13:$W$1012,B878,$AE$13:$AE$1012)),AE878))</f>
        <v>0</v>
      </c>
      <c r="H878" s="661" t="n">
        <f aca="false">IF('ORÇ.GLOBAL P CAIXA'!K877="EXEC.",0,'ORÇ.REPROG. P CAIXA'!H878)</f>
        <v>0</v>
      </c>
      <c r="I878" s="661" t="n">
        <f aca="false">IF('ORÇ.GLOBAL P CAIXA'!K877="EXEC.",0,'ORÇ.REPROG. P CAIXA'!I878)</f>
        <v>0</v>
      </c>
      <c r="J878" s="163" t="n">
        <f aca="false">IF(H878&lt;&gt;0,ROUND(H878*I878,2),IF(AJ878=0,(SUMIF($W$13:$W$1012,B878,$AJ$13:$AJ$1012)),AJ878))</f>
        <v>0</v>
      </c>
      <c r="K878" s="163" t="n">
        <f aca="false">H878-E878</f>
        <v>0</v>
      </c>
      <c r="L878" s="163" t="n">
        <f aca="false">J878-G878</f>
        <v>0</v>
      </c>
      <c r="M878" s="662" t="str">
        <f aca="false">IF('ORÇ.GLOBAL P CAIXA'!K877="EXEC.","",IF('ORÇ.REPROG. P CAIXA'!M878&gt;0,'ORÇ.REPROG. P CAIXA'!M878,""))</f>
        <v/>
      </c>
      <c r="N878" s="663" t="str">
        <f aca="false">IF('ORÇ.GLOBAL P CAIXA'!K877="EXEC.","",IF('ORÇ.REPROG. P CAIXA'!N878&gt;0,'ORÇ.REPROG. P CAIXA'!N878,""))</f>
        <v/>
      </c>
      <c r="O878" s="166" t="str">
        <f aca="false">IF('ORÇ.GLOBAL P CAIXA'!$K877="EXEC.","",'ORÇ.REPROG. P CAIXA'!O878)</f>
        <v/>
      </c>
      <c r="P878" s="167"/>
      <c r="Q878" s="168" t="str">
        <f aca="false">IF(B878&gt;0,"ok","ocultar")</f>
        <v>ocultar</v>
      </c>
      <c r="R878" s="649"/>
      <c r="S878" s="649"/>
      <c r="T878" s="650"/>
      <c r="V878" s="88"/>
      <c r="W878" s="157" t="n">
        <f aca="false">IF(B878=0,W877,IF(ISNONTEXT(B878)=TRUE(),INT(B878),INT(LEFT(B878,FIND(".",B878)-1))))</f>
        <v>3</v>
      </c>
      <c r="X878" s="157" t="str">
        <f aca="false">IF(X879=1,1,IF(B878&lt;&gt;0,1,IF(C878&lt;&gt;0,1,IF(D878&lt;&gt;0,1,IF(E878&lt;&gt;0,1,"")))))</f>
        <v/>
      </c>
      <c r="Y878" s="157" t="str">
        <f aca="false">IF(W878=0," ",IF(W878&lt;&gt;W877,W878," "))</f>
        <v> </v>
      </c>
      <c r="Z878" s="88"/>
      <c r="AA878" s="75" t="n">
        <f aca="false">IF(W878&lt;&gt;Y878,(IF(N878=0,G878*(INFORMAÇÕES!$Q$69/INFORMAÇÕES!$Q$72),IF(N878="R",G878,0))),0)</f>
        <v>0</v>
      </c>
      <c r="AB878" s="75" t="n">
        <f aca="false">IF(W878&lt;&gt;Y878,(IF(N878=0,G878*(INFORMAÇÕES!$Q$70/INFORMAÇÕES!$Q$72),IF(N878="C",G878,0))),0)</f>
        <v>0</v>
      </c>
      <c r="AC878" s="75" t="n">
        <f aca="false">IF(W878&lt;&gt;Y878,(IF(N878=0,G878*INFORMAÇÕES!$U$115,IF(N878="CF",G878,0))),0)</f>
        <v>0</v>
      </c>
      <c r="AD878" s="75" t="n">
        <f aca="false">IF(W878&lt;&gt;Y878,(IF(N878=0,G878*INFORMAÇÕES!$U$116,IF(N878="O",G878,0))),0)</f>
        <v>0</v>
      </c>
      <c r="AE878" s="75" t="n">
        <f aca="false">IF(E878&lt;&gt;0,G878,0)</f>
        <v>0</v>
      </c>
      <c r="AF878" s="75" t="n">
        <f aca="false">IF(W878&lt;&gt;Y878,(IF(N878=0,J878*(INFORMAÇÕES!$Q$89/INFORMAÇÕES!$Q$92),IF(N878="R",J878,0))),0)</f>
        <v>0</v>
      </c>
      <c r="AG878" s="75" t="n">
        <f aca="false">IF(W878&lt;&gt;Y878,(IF(N878=0,J878*(INFORMAÇÕES!$Q$90/INFORMAÇÕES!$Q$92),IF(N878="C",J878,0))),0)</f>
        <v>0</v>
      </c>
      <c r="AH878" s="75" t="n">
        <f aca="false">IF(W878&lt;&gt;Y878,(IF(N878="",J878*INFORMAÇÕES!$U$115,IF(N878="CF",J878,0))),0)</f>
        <v>0</v>
      </c>
      <c r="AI878" s="75" t="n">
        <f aca="false">IF(W878&lt;&gt;Y878,(IF(N878="",J878*INFORMAÇÕES!$U$116,IF(N878="O",J878,0))),0)</f>
        <v>0</v>
      </c>
      <c r="AJ878" s="75" t="n">
        <f aca="false">IF(H878&lt;&gt;0,J878,0)</f>
        <v>0</v>
      </c>
      <c r="AK878" s="75" t="n">
        <f aca="false">IF(K878&lt;&gt;0,L878,0)</f>
        <v>0</v>
      </c>
    </row>
    <row r="879" s="174" customFormat="true" ht="14.25" hidden="false" customHeight="false" outlineLevel="0" collapsed="false">
      <c r="A879" s="159" t="n">
        <v>867</v>
      </c>
      <c r="B879" s="160" t="n">
        <f aca="false">IF('ORÇ.GLOBAL P CAIXA'!$K878="EXEC.",0,'ORÇ.REPROG. P CAIXA'!B879)</f>
        <v>0</v>
      </c>
      <c r="C879" s="161" t="n">
        <f aca="false">IF('ORÇ.GLOBAL P CAIXA'!$K878="EXEC.",0,'ORÇ.REPROG. P CAIXA'!C879)</f>
        <v>0</v>
      </c>
      <c r="D879" s="162" t="n">
        <f aca="false">IF('ORÇ.GLOBAL P CAIXA'!$K878="EXEC.",0,'ORÇ.REPROG. P CAIXA'!D879)</f>
        <v>0</v>
      </c>
      <c r="E879" s="163" t="n">
        <f aca="false">IF('ORÇ.GLOBAL P CAIXA'!$K878="EXEC.",0,'ORÇ.REPROG. P CAIXA'!E879)</f>
        <v>0</v>
      </c>
      <c r="F879" s="163" t="n">
        <f aca="false">IF('ORÇ.GLOBAL P CAIXA'!K878="EXEC.",0,IF('ORÇ.GLOBAL EMPRESA'!G878&gt;0,'ORÇ.GLOBAL EMPRESA'!G878,'ORÇ.GLOBAL P CAIXA'!F878))</f>
        <v>0</v>
      </c>
      <c r="G879" s="163" t="n">
        <f aca="false">IF(E879&lt;&gt;0,ROUND(E879*F879,2),IF(AE879=0,(SUMIF($W$13:$W$1012,B879,$AE$13:$AE$1012)),AE879))</f>
        <v>0</v>
      </c>
      <c r="H879" s="661" t="n">
        <f aca="false">IF('ORÇ.GLOBAL P CAIXA'!K878="EXEC.",0,'ORÇ.REPROG. P CAIXA'!H879)</f>
        <v>0</v>
      </c>
      <c r="I879" s="661" t="n">
        <f aca="false">IF('ORÇ.GLOBAL P CAIXA'!K878="EXEC.",0,'ORÇ.REPROG. P CAIXA'!I879)</f>
        <v>0</v>
      </c>
      <c r="J879" s="163" t="n">
        <f aca="false">IF(H879&lt;&gt;0,ROUND(H879*I879,2),IF(AJ879=0,(SUMIF($W$13:$W$1012,B879,$AJ$13:$AJ$1012)),AJ879))</f>
        <v>0</v>
      </c>
      <c r="K879" s="163" t="n">
        <f aca="false">H879-E879</f>
        <v>0</v>
      </c>
      <c r="L879" s="163" t="n">
        <f aca="false">J879-G879</f>
        <v>0</v>
      </c>
      <c r="M879" s="662" t="str">
        <f aca="false">IF('ORÇ.GLOBAL P CAIXA'!K878="EXEC.","",IF('ORÇ.REPROG. P CAIXA'!M879&gt;0,'ORÇ.REPROG. P CAIXA'!M879,""))</f>
        <v/>
      </c>
      <c r="N879" s="663" t="str">
        <f aca="false">IF('ORÇ.GLOBAL P CAIXA'!K878="EXEC.","",IF('ORÇ.REPROG. P CAIXA'!N879&gt;0,'ORÇ.REPROG. P CAIXA'!N879,""))</f>
        <v/>
      </c>
      <c r="O879" s="166" t="str">
        <f aca="false">IF('ORÇ.GLOBAL P CAIXA'!$K878="EXEC.","",'ORÇ.REPROG. P CAIXA'!O879)</f>
        <v/>
      </c>
      <c r="P879" s="167"/>
      <c r="Q879" s="168" t="str">
        <f aca="false">IF(B879&gt;0,"ok","ocultar")</f>
        <v>ocultar</v>
      </c>
      <c r="R879" s="649"/>
      <c r="S879" s="649"/>
      <c r="T879" s="650"/>
      <c r="V879" s="88"/>
      <c r="W879" s="157" t="n">
        <f aca="false">IF(B879=0,W878,IF(ISNONTEXT(B879)=TRUE(),INT(B879),INT(LEFT(B879,FIND(".",B879)-1))))</f>
        <v>3</v>
      </c>
      <c r="X879" s="157" t="str">
        <f aca="false">IF(X880=1,1,IF(B879&lt;&gt;0,1,IF(C879&lt;&gt;0,1,IF(D879&lt;&gt;0,1,IF(E879&lt;&gt;0,1,"")))))</f>
        <v/>
      </c>
      <c r="Y879" s="157" t="str">
        <f aca="false">IF(W879=0," ",IF(W879&lt;&gt;W878,W879," "))</f>
        <v> </v>
      </c>
      <c r="Z879" s="88"/>
      <c r="AA879" s="75" t="n">
        <f aca="false">IF(W879&lt;&gt;Y879,(IF(N879=0,G879*(INFORMAÇÕES!$Q$69/INFORMAÇÕES!$Q$72),IF(N879="R",G879,0))),0)</f>
        <v>0</v>
      </c>
      <c r="AB879" s="75" t="n">
        <f aca="false">IF(W879&lt;&gt;Y879,(IF(N879=0,G879*(INFORMAÇÕES!$Q$70/INFORMAÇÕES!$Q$72),IF(N879="C",G879,0))),0)</f>
        <v>0</v>
      </c>
      <c r="AC879" s="75" t="n">
        <f aca="false">IF(W879&lt;&gt;Y879,(IF(N879=0,G879*INFORMAÇÕES!$U$115,IF(N879="CF",G879,0))),0)</f>
        <v>0</v>
      </c>
      <c r="AD879" s="75" t="n">
        <f aca="false">IF(W879&lt;&gt;Y879,(IF(N879=0,G879*INFORMAÇÕES!$U$116,IF(N879="O",G879,0))),0)</f>
        <v>0</v>
      </c>
      <c r="AE879" s="75" t="n">
        <f aca="false">IF(E879&lt;&gt;0,G879,0)</f>
        <v>0</v>
      </c>
      <c r="AF879" s="75" t="n">
        <f aca="false">IF(W879&lt;&gt;Y879,(IF(N879=0,J879*(INFORMAÇÕES!$Q$89/INFORMAÇÕES!$Q$92),IF(N879="R",J879,0))),0)</f>
        <v>0</v>
      </c>
      <c r="AG879" s="75" t="n">
        <f aca="false">IF(W879&lt;&gt;Y879,(IF(N879=0,J879*(INFORMAÇÕES!$Q$90/INFORMAÇÕES!$Q$92),IF(N879="C",J879,0))),0)</f>
        <v>0</v>
      </c>
      <c r="AH879" s="75" t="n">
        <f aca="false">IF(W879&lt;&gt;Y879,(IF(N879="",J879*INFORMAÇÕES!$U$115,IF(N879="CF",J879,0))),0)</f>
        <v>0</v>
      </c>
      <c r="AI879" s="75" t="n">
        <f aca="false">IF(W879&lt;&gt;Y879,(IF(N879="",J879*INFORMAÇÕES!$U$116,IF(N879="O",J879,0))),0)</f>
        <v>0</v>
      </c>
      <c r="AJ879" s="75" t="n">
        <f aca="false">IF(H879&lt;&gt;0,J879,0)</f>
        <v>0</v>
      </c>
      <c r="AK879" s="75" t="n">
        <f aca="false">IF(K879&lt;&gt;0,L879,0)</f>
        <v>0</v>
      </c>
    </row>
    <row r="880" s="174" customFormat="true" ht="14.25" hidden="false" customHeight="false" outlineLevel="0" collapsed="false">
      <c r="A880" s="159" t="n">
        <v>868</v>
      </c>
      <c r="B880" s="160" t="n">
        <f aca="false">IF('ORÇ.GLOBAL P CAIXA'!$K879="EXEC.",0,'ORÇ.REPROG. P CAIXA'!B880)</f>
        <v>0</v>
      </c>
      <c r="C880" s="161" t="n">
        <f aca="false">IF('ORÇ.GLOBAL P CAIXA'!$K879="EXEC.",0,'ORÇ.REPROG. P CAIXA'!C880)</f>
        <v>0</v>
      </c>
      <c r="D880" s="162" t="n">
        <f aca="false">IF('ORÇ.GLOBAL P CAIXA'!$K879="EXEC.",0,'ORÇ.REPROG. P CAIXA'!D880)</f>
        <v>0</v>
      </c>
      <c r="E880" s="163" t="n">
        <f aca="false">IF('ORÇ.GLOBAL P CAIXA'!$K879="EXEC.",0,'ORÇ.REPROG. P CAIXA'!E880)</f>
        <v>0</v>
      </c>
      <c r="F880" s="163" t="n">
        <f aca="false">IF('ORÇ.GLOBAL P CAIXA'!K879="EXEC.",0,IF('ORÇ.GLOBAL EMPRESA'!G879&gt;0,'ORÇ.GLOBAL EMPRESA'!G879,'ORÇ.GLOBAL P CAIXA'!F879))</f>
        <v>0</v>
      </c>
      <c r="G880" s="163" t="n">
        <f aca="false">IF(E880&lt;&gt;0,ROUND(E880*F880,2),IF(AE880=0,(SUMIF($W$13:$W$1012,B880,$AE$13:$AE$1012)),AE880))</f>
        <v>0</v>
      </c>
      <c r="H880" s="661" t="n">
        <f aca="false">IF('ORÇ.GLOBAL P CAIXA'!K879="EXEC.",0,'ORÇ.REPROG. P CAIXA'!H880)</f>
        <v>0</v>
      </c>
      <c r="I880" s="661" t="n">
        <f aca="false">IF('ORÇ.GLOBAL P CAIXA'!K879="EXEC.",0,'ORÇ.REPROG. P CAIXA'!I880)</f>
        <v>0</v>
      </c>
      <c r="J880" s="163" t="n">
        <f aca="false">IF(H880&lt;&gt;0,ROUND(H880*I880,2),IF(AJ880=0,(SUMIF($W$13:$W$1012,B880,$AJ$13:$AJ$1012)),AJ880))</f>
        <v>0</v>
      </c>
      <c r="K880" s="163" t="n">
        <f aca="false">H880-E880</f>
        <v>0</v>
      </c>
      <c r="L880" s="163" t="n">
        <f aca="false">J880-G880</f>
        <v>0</v>
      </c>
      <c r="M880" s="662" t="str">
        <f aca="false">IF('ORÇ.GLOBAL P CAIXA'!K879="EXEC.","",IF('ORÇ.REPROG. P CAIXA'!M880&gt;0,'ORÇ.REPROG. P CAIXA'!M880,""))</f>
        <v/>
      </c>
      <c r="N880" s="663" t="str">
        <f aca="false">IF('ORÇ.GLOBAL P CAIXA'!K879="EXEC.","",IF('ORÇ.REPROG. P CAIXA'!N880&gt;0,'ORÇ.REPROG. P CAIXA'!N880,""))</f>
        <v/>
      </c>
      <c r="O880" s="166" t="str">
        <f aca="false">IF('ORÇ.GLOBAL P CAIXA'!$K879="EXEC.","",'ORÇ.REPROG. P CAIXA'!O880)</f>
        <v/>
      </c>
      <c r="P880" s="167"/>
      <c r="Q880" s="168" t="str">
        <f aca="false">IF(B880&gt;0,"ok","ocultar")</f>
        <v>ocultar</v>
      </c>
      <c r="R880" s="649"/>
      <c r="S880" s="649"/>
      <c r="T880" s="650"/>
      <c r="V880" s="88"/>
      <c r="W880" s="157" t="n">
        <f aca="false">IF(B880=0,W879,IF(ISNONTEXT(B880)=TRUE(),INT(B880),INT(LEFT(B880,FIND(".",B880)-1))))</f>
        <v>3</v>
      </c>
      <c r="X880" s="157" t="str">
        <f aca="false">IF(X881=1,1,IF(B880&lt;&gt;0,1,IF(C880&lt;&gt;0,1,IF(D880&lt;&gt;0,1,IF(E880&lt;&gt;0,1,"")))))</f>
        <v/>
      </c>
      <c r="Y880" s="157" t="str">
        <f aca="false">IF(W880=0," ",IF(W880&lt;&gt;W879,W880," "))</f>
        <v> </v>
      </c>
      <c r="Z880" s="88"/>
      <c r="AA880" s="75" t="n">
        <f aca="false">IF(W880&lt;&gt;Y880,(IF(N880=0,G880*(INFORMAÇÕES!$Q$69/INFORMAÇÕES!$Q$72),IF(N880="R",G880,0))),0)</f>
        <v>0</v>
      </c>
      <c r="AB880" s="75" t="n">
        <f aca="false">IF(W880&lt;&gt;Y880,(IF(N880=0,G880*(INFORMAÇÕES!$Q$70/INFORMAÇÕES!$Q$72),IF(N880="C",G880,0))),0)</f>
        <v>0</v>
      </c>
      <c r="AC880" s="75" t="n">
        <f aca="false">IF(W880&lt;&gt;Y880,(IF(N880=0,G880*INFORMAÇÕES!$U$115,IF(N880="CF",G880,0))),0)</f>
        <v>0</v>
      </c>
      <c r="AD880" s="75" t="n">
        <f aca="false">IF(W880&lt;&gt;Y880,(IF(N880=0,G880*INFORMAÇÕES!$U$116,IF(N880="O",G880,0))),0)</f>
        <v>0</v>
      </c>
      <c r="AE880" s="75" t="n">
        <f aca="false">IF(E880&lt;&gt;0,G880,0)</f>
        <v>0</v>
      </c>
      <c r="AF880" s="75" t="n">
        <f aca="false">IF(W880&lt;&gt;Y880,(IF(N880=0,J880*(INFORMAÇÕES!$Q$89/INFORMAÇÕES!$Q$92),IF(N880="R",J880,0))),0)</f>
        <v>0</v>
      </c>
      <c r="AG880" s="75" t="n">
        <f aca="false">IF(W880&lt;&gt;Y880,(IF(N880=0,J880*(INFORMAÇÕES!$Q$90/INFORMAÇÕES!$Q$92),IF(N880="C",J880,0))),0)</f>
        <v>0</v>
      </c>
      <c r="AH880" s="75" t="n">
        <f aca="false">IF(W880&lt;&gt;Y880,(IF(N880="",J880*INFORMAÇÕES!$U$115,IF(N880="CF",J880,0))),0)</f>
        <v>0</v>
      </c>
      <c r="AI880" s="75" t="n">
        <f aca="false">IF(W880&lt;&gt;Y880,(IF(N880="",J880*INFORMAÇÕES!$U$116,IF(N880="O",J880,0))),0)</f>
        <v>0</v>
      </c>
      <c r="AJ880" s="75" t="n">
        <f aca="false">IF(H880&lt;&gt;0,J880,0)</f>
        <v>0</v>
      </c>
      <c r="AK880" s="75" t="n">
        <f aca="false">IF(K880&lt;&gt;0,L880,0)</f>
        <v>0</v>
      </c>
    </row>
    <row r="881" s="174" customFormat="true" ht="14.25" hidden="false" customHeight="false" outlineLevel="0" collapsed="false">
      <c r="A881" s="159" t="n">
        <v>869</v>
      </c>
      <c r="B881" s="160" t="n">
        <f aca="false">IF('ORÇ.GLOBAL P CAIXA'!$K880="EXEC.",0,'ORÇ.REPROG. P CAIXA'!B881)</f>
        <v>0</v>
      </c>
      <c r="C881" s="161" t="n">
        <f aca="false">IF('ORÇ.GLOBAL P CAIXA'!$K880="EXEC.",0,'ORÇ.REPROG. P CAIXA'!C881)</f>
        <v>0</v>
      </c>
      <c r="D881" s="162" t="n">
        <f aca="false">IF('ORÇ.GLOBAL P CAIXA'!$K880="EXEC.",0,'ORÇ.REPROG. P CAIXA'!D881)</f>
        <v>0</v>
      </c>
      <c r="E881" s="163" t="n">
        <f aca="false">IF('ORÇ.GLOBAL P CAIXA'!$K880="EXEC.",0,'ORÇ.REPROG. P CAIXA'!E881)</f>
        <v>0</v>
      </c>
      <c r="F881" s="163" t="n">
        <f aca="false">IF('ORÇ.GLOBAL P CAIXA'!K880="EXEC.",0,IF('ORÇ.GLOBAL EMPRESA'!G880&gt;0,'ORÇ.GLOBAL EMPRESA'!G880,'ORÇ.GLOBAL P CAIXA'!F880))</f>
        <v>0</v>
      </c>
      <c r="G881" s="163" t="n">
        <f aca="false">IF(E881&lt;&gt;0,ROUND(E881*F881,2),IF(AE881=0,(SUMIF($W$13:$W$1012,B881,$AE$13:$AE$1012)),AE881))</f>
        <v>0</v>
      </c>
      <c r="H881" s="661" t="n">
        <f aca="false">IF('ORÇ.GLOBAL P CAIXA'!K880="EXEC.",0,'ORÇ.REPROG. P CAIXA'!H881)</f>
        <v>0</v>
      </c>
      <c r="I881" s="661" t="n">
        <f aca="false">IF('ORÇ.GLOBAL P CAIXA'!K880="EXEC.",0,'ORÇ.REPROG. P CAIXA'!I881)</f>
        <v>0</v>
      </c>
      <c r="J881" s="163" t="n">
        <f aca="false">IF(H881&lt;&gt;0,ROUND(H881*I881,2),IF(AJ881=0,(SUMIF($W$13:$W$1012,B881,$AJ$13:$AJ$1012)),AJ881))</f>
        <v>0</v>
      </c>
      <c r="K881" s="163" t="n">
        <f aca="false">H881-E881</f>
        <v>0</v>
      </c>
      <c r="L881" s="163" t="n">
        <f aca="false">J881-G881</f>
        <v>0</v>
      </c>
      <c r="M881" s="662" t="str">
        <f aca="false">IF('ORÇ.GLOBAL P CAIXA'!K880="EXEC.","",IF('ORÇ.REPROG. P CAIXA'!M881&gt;0,'ORÇ.REPROG. P CAIXA'!M881,""))</f>
        <v/>
      </c>
      <c r="N881" s="663" t="str">
        <f aca="false">IF('ORÇ.GLOBAL P CAIXA'!K880="EXEC.","",IF('ORÇ.REPROG. P CAIXA'!N881&gt;0,'ORÇ.REPROG. P CAIXA'!N881,""))</f>
        <v/>
      </c>
      <c r="O881" s="166" t="str">
        <f aca="false">IF('ORÇ.GLOBAL P CAIXA'!$K880="EXEC.","",'ORÇ.REPROG. P CAIXA'!O881)</f>
        <v/>
      </c>
      <c r="P881" s="167"/>
      <c r="Q881" s="168" t="str">
        <f aca="false">IF(B881&gt;0,"ok","ocultar")</f>
        <v>ocultar</v>
      </c>
      <c r="R881" s="649"/>
      <c r="S881" s="649"/>
      <c r="T881" s="650"/>
      <c r="V881" s="88"/>
      <c r="W881" s="157" t="n">
        <f aca="false">IF(B881=0,W880,IF(ISNONTEXT(B881)=TRUE(),INT(B881),INT(LEFT(B881,FIND(".",B881)-1))))</f>
        <v>3</v>
      </c>
      <c r="X881" s="157" t="str">
        <f aca="false">IF(X882=1,1,IF(B881&lt;&gt;0,1,IF(C881&lt;&gt;0,1,IF(D881&lt;&gt;0,1,IF(E881&lt;&gt;0,1,"")))))</f>
        <v/>
      </c>
      <c r="Y881" s="157" t="str">
        <f aca="false">IF(W881=0," ",IF(W881&lt;&gt;W880,W881," "))</f>
        <v> </v>
      </c>
      <c r="Z881" s="88"/>
      <c r="AA881" s="75" t="n">
        <f aca="false">IF(W881&lt;&gt;Y881,(IF(N881=0,G881*(INFORMAÇÕES!$Q$69/INFORMAÇÕES!$Q$72),IF(N881="R",G881,0))),0)</f>
        <v>0</v>
      </c>
      <c r="AB881" s="75" t="n">
        <f aca="false">IF(W881&lt;&gt;Y881,(IF(N881=0,G881*(INFORMAÇÕES!$Q$70/INFORMAÇÕES!$Q$72),IF(N881="C",G881,0))),0)</f>
        <v>0</v>
      </c>
      <c r="AC881" s="75" t="n">
        <f aca="false">IF(W881&lt;&gt;Y881,(IF(N881=0,G881*INFORMAÇÕES!$U$115,IF(N881="CF",G881,0))),0)</f>
        <v>0</v>
      </c>
      <c r="AD881" s="75" t="n">
        <f aca="false">IF(W881&lt;&gt;Y881,(IF(N881=0,G881*INFORMAÇÕES!$U$116,IF(N881="O",G881,0))),0)</f>
        <v>0</v>
      </c>
      <c r="AE881" s="75" t="n">
        <f aca="false">IF(E881&lt;&gt;0,G881,0)</f>
        <v>0</v>
      </c>
      <c r="AF881" s="75" t="n">
        <f aca="false">IF(W881&lt;&gt;Y881,(IF(N881=0,J881*(INFORMAÇÕES!$Q$89/INFORMAÇÕES!$Q$92),IF(N881="R",J881,0))),0)</f>
        <v>0</v>
      </c>
      <c r="AG881" s="75" t="n">
        <f aca="false">IF(W881&lt;&gt;Y881,(IF(N881=0,J881*(INFORMAÇÕES!$Q$90/INFORMAÇÕES!$Q$92),IF(N881="C",J881,0))),0)</f>
        <v>0</v>
      </c>
      <c r="AH881" s="75" t="n">
        <f aca="false">IF(W881&lt;&gt;Y881,(IF(N881="",J881*INFORMAÇÕES!$U$115,IF(N881="CF",J881,0))),0)</f>
        <v>0</v>
      </c>
      <c r="AI881" s="75" t="n">
        <f aca="false">IF(W881&lt;&gt;Y881,(IF(N881="",J881*INFORMAÇÕES!$U$116,IF(N881="O",J881,0))),0)</f>
        <v>0</v>
      </c>
      <c r="AJ881" s="75" t="n">
        <f aca="false">IF(H881&lt;&gt;0,J881,0)</f>
        <v>0</v>
      </c>
      <c r="AK881" s="75" t="n">
        <f aca="false">IF(K881&lt;&gt;0,L881,0)</f>
        <v>0</v>
      </c>
    </row>
    <row r="882" s="174" customFormat="true" ht="14.25" hidden="false" customHeight="false" outlineLevel="0" collapsed="false">
      <c r="A882" s="159" t="n">
        <v>870</v>
      </c>
      <c r="B882" s="160" t="n">
        <f aca="false">IF('ORÇ.GLOBAL P CAIXA'!$K881="EXEC.",0,'ORÇ.REPROG. P CAIXA'!B882)</f>
        <v>0</v>
      </c>
      <c r="C882" s="161" t="n">
        <f aca="false">IF('ORÇ.GLOBAL P CAIXA'!$K881="EXEC.",0,'ORÇ.REPROG. P CAIXA'!C882)</f>
        <v>0</v>
      </c>
      <c r="D882" s="162" t="n">
        <f aca="false">IF('ORÇ.GLOBAL P CAIXA'!$K881="EXEC.",0,'ORÇ.REPROG. P CAIXA'!D882)</f>
        <v>0</v>
      </c>
      <c r="E882" s="163" t="n">
        <f aca="false">IF('ORÇ.GLOBAL P CAIXA'!$K881="EXEC.",0,'ORÇ.REPROG. P CAIXA'!E882)</f>
        <v>0</v>
      </c>
      <c r="F882" s="163" t="n">
        <f aca="false">IF('ORÇ.GLOBAL P CAIXA'!K881="EXEC.",0,IF('ORÇ.GLOBAL EMPRESA'!G881&gt;0,'ORÇ.GLOBAL EMPRESA'!G881,'ORÇ.GLOBAL P CAIXA'!F881))</f>
        <v>0</v>
      </c>
      <c r="G882" s="163" t="n">
        <f aca="false">IF(E882&lt;&gt;0,ROUND(E882*F882,2),IF(AE882=0,(SUMIF($W$13:$W$1012,B882,$AE$13:$AE$1012)),AE882))</f>
        <v>0</v>
      </c>
      <c r="H882" s="661" t="n">
        <f aca="false">IF('ORÇ.GLOBAL P CAIXA'!K881="EXEC.",0,'ORÇ.REPROG. P CAIXA'!H882)</f>
        <v>0</v>
      </c>
      <c r="I882" s="661" t="n">
        <f aca="false">IF('ORÇ.GLOBAL P CAIXA'!K881="EXEC.",0,'ORÇ.REPROG. P CAIXA'!I882)</f>
        <v>0</v>
      </c>
      <c r="J882" s="163" t="n">
        <f aca="false">IF(H882&lt;&gt;0,ROUND(H882*I882,2),IF(AJ882=0,(SUMIF($W$13:$W$1012,B882,$AJ$13:$AJ$1012)),AJ882))</f>
        <v>0</v>
      </c>
      <c r="K882" s="163" t="n">
        <f aca="false">H882-E882</f>
        <v>0</v>
      </c>
      <c r="L882" s="163" t="n">
        <f aca="false">J882-G882</f>
        <v>0</v>
      </c>
      <c r="M882" s="662" t="str">
        <f aca="false">IF('ORÇ.GLOBAL P CAIXA'!K881="EXEC.","",IF('ORÇ.REPROG. P CAIXA'!M882&gt;0,'ORÇ.REPROG. P CAIXA'!M882,""))</f>
        <v/>
      </c>
      <c r="N882" s="663" t="str">
        <f aca="false">IF('ORÇ.GLOBAL P CAIXA'!K881="EXEC.","",IF('ORÇ.REPROG. P CAIXA'!N882&gt;0,'ORÇ.REPROG. P CAIXA'!N882,""))</f>
        <v/>
      </c>
      <c r="O882" s="166" t="str">
        <f aca="false">IF('ORÇ.GLOBAL P CAIXA'!$K881="EXEC.","",'ORÇ.REPROG. P CAIXA'!O882)</f>
        <v/>
      </c>
      <c r="P882" s="167"/>
      <c r="Q882" s="168" t="str">
        <f aca="false">IF(B882&gt;0,"ok","ocultar")</f>
        <v>ocultar</v>
      </c>
      <c r="R882" s="649"/>
      <c r="S882" s="649"/>
      <c r="T882" s="650"/>
      <c r="V882" s="88"/>
      <c r="W882" s="157" t="n">
        <f aca="false">IF(B882=0,W881,IF(ISNONTEXT(B882)=TRUE(),INT(B882),INT(LEFT(B882,FIND(".",B882)-1))))</f>
        <v>3</v>
      </c>
      <c r="X882" s="157" t="str">
        <f aca="false">IF(X883=1,1,IF(B882&lt;&gt;0,1,IF(C882&lt;&gt;0,1,IF(D882&lt;&gt;0,1,IF(E882&lt;&gt;0,1,"")))))</f>
        <v/>
      </c>
      <c r="Y882" s="157" t="str">
        <f aca="false">IF(W882=0," ",IF(W882&lt;&gt;W881,W882," "))</f>
        <v> </v>
      </c>
      <c r="Z882" s="88"/>
      <c r="AA882" s="75" t="n">
        <f aca="false">IF(W882&lt;&gt;Y882,(IF(N882=0,G882*(INFORMAÇÕES!$Q$69/INFORMAÇÕES!$Q$72),IF(N882="R",G882,0))),0)</f>
        <v>0</v>
      </c>
      <c r="AB882" s="75" t="n">
        <f aca="false">IF(W882&lt;&gt;Y882,(IF(N882=0,G882*(INFORMAÇÕES!$Q$70/INFORMAÇÕES!$Q$72),IF(N882="C",G882,0))),0)</f>
        <v>0</v>
      </c>
      <c r="AC882" s="75" t="n">
        <f aca="false">IF(W882&lt;&gt;Y882,(IF(N882=0,G882*INFORMAÇÕES!$U$115,IF(N882="CF",G882,0))),0)</f>
        <v>0</v>
      </c>
      <c r="AD882" s="75" t="n">
        <f aca="false">IF(W882&lt;&gt;Y882,(IF(N882=0,G882*INFORMAÇÕES!$U$116,IF(N882="O",G882,0))),0)</f>
        <v>0</v>
      </c>
      <c r="AE882" s="75" t="n">
        <f aca="false">IF(E882&lt;&gt;0,G882,0)</f>
        <v>0</v>
      </c>
      <c r="AF882" s="75" t="n">
        <f aca="false">IF(W882&lt;&gt;Y882,(IF(N882=0,J882*(INFORMAÇÕES!$Q$89/INFORMAÇÕES!$Q$92),IF(N882="R",J882,0))),0)</f>
        <v>0</v>
      </c>
      <c r="AG882" s="75" t="n">
        <f aca="false">IF(W882&lt;&gt;Y882,(IF(N882=0,J882*(INFORMAÇÕES!$Q$90/INFORMAÇÕES!$Q$92),IF(N882="C",J882,0))),0)</f>
        <v>0</v>
      </c>
      <c r="AH882" s="75" t="n">
        <f aca="false">IF(W882&lt;&gt;Y882,(IF(N882="",J882*INFORMAÇÕES!$U$115,IF(N882="CF",J882,0))),0)</f>
        <v>0</v>
      </c>
      <c r="AI882" s="75" t="n">
        <f aca="false">IF(W882&lt;&gt;Y882,(IF(N882="",J882*INFORMAÇÕES!$U$116,IF(N882="O",J882,0))),0)</f>
        <v>0</v>
      </c>
      <c r="AJ882" s="75" t="n">
        <f aca="false">IF(H882&lt;&gt;0,J882,0)</f>
        <v>0</v>
      </c>
      <c r="AK882" s="75" t="n">
        <f aca="false">IF(K882&lt;&gt;0,L882,0)</f>
        <v>0</v>
      </c>
    </row>
    <row r="883" s="174" customFormat="true" ht="14.25" hidden="false" customHeight="false" outlineLevel="0" collapsed="false">
      <c r="A883" s="159" t="n">
        <v>871</v>
      </c>
      <c r="B883" s="160" t="n">
        <f aca="false">IF('ORÇ.GLOBAL P CAIXA'!$K882="EXEC.",0,'ORÇ.REPROG. P CAIXA'!B883)</f>
        <v>0</v>
      </c>
      <c r="C883" s="161" t="n">
        <f aca="false">IF('ORÇ.GLOBAL P CAIXA'!$K882="EXEC.",0,'ORÇ.REPROG. P CAIXA'!C883)</f>
        <v>0</v>
      </c>
      <c r="D883" s="162" t="n">
        <f aca="false">IF('ORÇ.GLOBAL P CAIXA'!$K882="EXEC.",0,'ORÇ.REPROG. P CAIXA'!D883)</f>
        <v>0</v>
      </c>
      <c r="E883" s="163" t="n">
        <f aca="false">IF('ORÇ.GLOBAL P CAIXA'!$K882="EXEC.",0,'ORÇ.REPROG. P CAIXA'!E883)</f>
        <v>0</v>
      </c>
      <c r="F883" s="163" t="n">
        <f aca="false">IF('ORÇ.GLOBAL P CAIXA'!K882="EXEC.",0,IF('ORÇ.GLOBAL EMPRESA'!G882&gt;0,'ORÇ.GLOBAL EMPRESA'!G882,'ORÇ.GLOBAL P CAIXA'!F882))</f>
        <v>0</v>
      </c>
      <c r="G883" s="163" t="n">
        <f aca="false">IF(E883&lt;&gt;0,ROUND(E883*F883,2),IF(AE883=0,(SUMIF($W$13:$W$1012,B883,$AE$13:$AE$1012)),AE883))</f>
        <v>0</v>
      </c>
      <c r="H883" s="661" t="n">
        <f aca="false">IF('ORÇ.GLOBAL P CAIXA'!K882="EXEC.",0,'ORÇ.REPROG. P CAIXA'!H883)</f>
        <v>0</v>
      </c>
      <c r="I883" s="661" t="n">
        <f aca="false">IF('ORÇ.GLOBAL P CAIXA'!K882="EXEC.",0,'ORÇ.REPROG. P CAIXA'!I883)</f>
        <v>0</v>
      </c>
      <c r="J883" s="163" t="n">
        <f aca="false">IF(H883&lt;&gt;0,ROUND(H883*I883,2),IF(AJ883=0,(SUMIF($W$13:$W$1012,B883,$AJ$13:$AJ$1012)),AJ883))</f>
        <v>0</v>
      </c>
      <c r="K883" s="163" t="n">
        <f aca="false">H883-E883</f>
        <v>0</v>
      </c>
      <c r="L883" s="163" t="n">
        <f aca="false">J883-G883</f>
        <v>0</v>
      </c>
      <c r="M883" s="662" t="str">
        <f aca="false">IF('ORÇ.GLOBAL P CAIXA'!K882="EXEC.","",IF('ORÇ.REPROG. P CAIXA'!M883&gt;0,'ORÇ.REPROG. P CAIXA'!M883,""))</f>
        <v/>
      </c>
      <c r="N883" s="663" t="str">
        <f aca="false">IF('ORÇ.GLOBAL P CAIXA'!K882="EXEC.","",IF('ORÇ.REPROG. P CAIXA'!N883&gt;0,'ORÇ.REPROG. P CAIXA'!N883,""))</f>
        <v/>
      </c>
      <c r="O883" s="166" t="str">
        <f aca="false">IF('ORÇ.GLOBAL P CAIXA'!$K882="EXEC.","",'ORÇ.REPROG. P CAIXA'!O883)</f>
        <v/>
      </c>
      <c r="P883" s="167"/>
      <c r="Q883" s="168" t="str">
        <f aca="false">IF(B883&gt;0,"ok","ocultar")</f>
        <v>ocultar</v>
      </c>
      <c r="R883" s="649"/>
      <c r="S883" s="649"/>
      <c r="T883" s="650"/>
      <c r="V883" s="88"/>
      <c r="W883" s="157" t="n">
        <f aca="false">IF(B883=0,W882,IF(ISNONTEXT(B883)=TRUE(),INT(B883),INT(LEFT(B883,FIND(".",B883)-1))))</f>
        <v>3</v>
      </c>
      <c r="X883" s="157" t="str">
        <f aca="false">IF(X884=1,1,IF(B883&lt;&gt;0,1,IF(C883&lt;&gt;0,1,IF(D883&lt;&gt;0,1,IF(E883&lt;&gt;0,1,"")))))</f>
        <v/>
      </c>
      <c r="Y883" s="157" t="str">
        <f aca="false">IF(W883=0," ",IF(W883&lt;&gt;W882,W883," "))</f>
        <v> </v>
      </c>
      <c r="Z883" s="88"/>
      <c r="AA883" s="75" t="n">
        <f aca="false">IF(W883&lt;&gt;Y883,(IF(N883=0,G883*(INFORMAÇÕES!$Q$69/INFORMAÇÕES!$Q$72),IF(N883="R",G883,0))),0)</f>
        <v>0</v>
      </c>
      <c r="AB883" s="75" t="n">
        <f aca="false">IF(W883&lt;&gt;Y883,(IF(N883=0,G883*(INFORMAÇÕES!$Q$70/INFORMAÇÕES!$Q$72),IF(N883="C",G883,0))),0)</f>
        <v>0</v>
      </c>
      <c r="AC883" s="75" t="n">
        <f aca="false">IF(W883&lt;&gt;Y883,(IF(N883=0,G883*INFORMAÇÕES!$U$115,IF(N883="CF",G883,0))),0)</f>
        <v>0</v>
      </c>
      <c r="AD883" s="75" t="n">
        <f aca="false">IF(W883&lt;&gt;Y883,(IF(N883=0,G883*INFORMAÇÕES!$U$116,IF(N883="O",G883,0))),0)</f>
        <v>0</v>
      </c>
      <c r="AE883" s="75" t="n">
        <f aca="false">IF(E883&lt;&gt;0,G883,0)</f>
        <v>0</v>
      </c>
      <c r="AF883" s="75" t="n">
        <f aca="false">IF(W883&lt;&gt;Y883,(IF(N883=0,J883*(INFORMAÇÕES!$Q$89/INFORMAÇÕES!$Q$92),IF(N883="R",J883,0))),0)</f>
        <v>0</v>
      </c>
      <c r="AG883" s="75" t="n">
        <f aca="false">IF(W883&lt;&gt;Y883,(IF(N883=0,J883*(INFORMAÇÕES!$Q$90/INFORMAÇÕES!$Q$92),IF(N883="C",J883,0))),0)</f>
        <v>0</v>
      </c>
      <c r="AH883" s="75" t="n">
        <f aca="false">IF(W883&lt;&gt;Y883,(IF(N883="",J883*INFORMAÇÕES!$U$115,IF(N883="CF",J883,0))),0)</f>
        <v>0</v>
      </c>
      <c r="AI883" s="75" t="n">
        <f aca="false">IF(W883&lt;&gt;Y883,(IF(N883="",J883*INFORMAÇÕES!$U$116,IF(N883="O",J883,0))),0)</f>
        <v>0</v>
      </c>
      <c r="AJ883" s="75" t="n">
        <f aca="false">IF(H883&lt;&gt;0,J883,0)</f>
        <v>0</v>
      </c>
      <c r="AK883" s="75" t="n">
        <f aca="false">IF(K883&lt;&gt;0,L883,0)</f>
        <v>0</v>
      </c>
    </row>
    <row r="884" s="174" customFormat="true" ht="14.25" hidden="false" customHeight="false" outlineLevel="0" collapsed="false">
      <c r="A884" s="159" t="n">
        <v>872</v>
      </c>
      <c r="B884" s="160" t="n">
        <f aca="false">IF('ORÇ.GLOBAL P CAIXA'!$K883="EXEC.",0,'ORÇ.REPROG. P CAIXA'!B884)</f>
        <v>0</v>
      </c>
      <c r="C884" s="161" t="n">
        <f aca="false">IF('ORÇ.GLOBAL P CAIXA'!$K883="EXEC.",0,'ORÇ.REPROG. P CAIXA'!C884)</f>
        <v>0</v>
      </c>
      <c r="D884" s="162" t="n">
        <f aca="false">IF('ORÇ.GLOBAL P CAIXA'!$K883="EXEC.",0,'ORÇ.REPROG. P CAIXA'!D884)</f>
        <v>0</v>
      </c>
      <c r="E884" s="163" t="n">
        <f aca="false">IF('ORÇ.GLOBAL P CAIXA'!$K883="EXEC.",0,'ORÇ.REPROG. P CAIXA'!E884)</f>
        <v>0</v>
      </c>
      <c r="F884" s="163" t="n">
        <f aca="false">IF('ORÇ.GLOBAL P CAIXA'!K883="EXEC.",0,IF('ORÇ.GLOBAL EMPRESA'!G883&gt;0,'ORÇ.GLOBAL EMPRESA'!G883,'ORÇ.GLOBAL P CAIXA'!F883))</f>
        <v>0</v>
      </c>
      <c r="G884" s="163" t="n">
        <f aca="false">IF(E884&lt;&gt;0,ROUND(E884*F884,2),IF(AE884=0,(SUMIF($W$13:$W$1012,B884,$AE$13:$AE$1012)),AE884))</f>
        <v>0</v>
      </c>
      <c r="H884" s="661" t="n">
        <f aca="false">IF('ORÇ.GLOBAL P CAIXA'!K883="EXEC.",0,'ORÇ.REPROG. P CAIXA'!H884)</f>
        <v>0</v>
      </c>
      <c r="I884" s="661" t="n">
        <f aca="false">IF('ORÇ.GLOBAL P CAIXA'!K883="EXEC.",0,'ORÇ.REPROG. P CAIXA'!I884)</f>
        <v>0</v>
      </c>
      <c r="J884" s="163" t="n">
        <f aca="false">IF(H884&lt;&gt;0,ROUND(H884*I884,2),IF(AJ884=0,(SUMIF($W$13:$W$1012,B884,$AJ$13:$AJ$1012)),AJ884))</f>
        <v>0</v>
      </c>
      <c r="K884" s="163" t="n">
        <f aca="false">H884-E884</f>
        <v>0</v>
      </c>
      <c r="L884" s="163" t="n">
        <f aca="false">J884-G884</f>
        <v>0</v>
      </c>
      <c r="M884" s="662" t="str">
        <f aca="false">IF('ORÇ.GLOBAL P CAIXA'!K883="EXEC.","",IF('ORÇ.REPROG. P CAIXA'!M884&gt;0,'ORÇ.REPROG. P CAIXA'!M884,""))</f>
        <v/>
      </c>
      <c r="N884" s="663" t="str">
        <f aca="false">IF('ORÇ.GLOBAL P CAIXA'!K883="EXEC.","",IF('ORÇ.REPROG. P CAIXA'!N884&gt;0,'ORÇ.REPROG. P CAIXA'!N884,""))</f>
        <v/>
      </c>
      <c r="O884" s="166" t="str">
        <f aca="false">IF('ORÇ.GLOBAL P CAIXA'!$K883="EXEC.","",'ORÇ.REPROG. P CAIXA'!O884)</f>
        <v/>
      </c>
      <c r="P884" s="167"/>
      <c r="Q884" s="168" t="str">
        <f aca="false">IF(B884&gt;0,"ok","ocultar")</f>
        <v>ocultar</v>
      </c>
      <c r="R884" s="649"/>
      <c r="S884" s="649"/>
      <c r="T884" s="650"/>
      <c r="V884" s="88"/>
      <c r="W884" s="157" t="n">
        <f aca="false">IF(B884=0,W883,IF(ISNONTEXT(B884)=TRUE(),INT(B884),INT(LEFT(B884,FIND(".",B884)-1))))</f>
        <v>3</v>
      </c>
      <c r="X884" s="157" t="str">
        <f aca="false">IF(X885=1,1,IF(B884&lt;&gt;0,1,IF(C884&lt;&gt;0,1,IF(D884&lt;&gt;0,1,IF(E884&lt;&gt;0,1,"")))))</f>
        <v/>
      </c>
      <c r="Y884" s="157" t="str">
        <f aca="false">IF(W884=0," ",IF(W884&lt;&gt;W883,W884," "))</f>
        <v> </v>
      </c>
      <c r="Z884" s="88"/>
      <c r="AA884" s="75" t="n">
        <f aca="false">IF(W884&lt;&gt;Y884,(IF(N884=0,G884*(INFORMAÇÕES!$Q$69/INFORMAÇÕES!$Q$72),IF(N884="R",G884,0))),0)</f>
        <v>0</v>
      </c>
      <c r="AB884" s="75" t="n">
        <f aca="false">IF(W884&lt;&gt;Y884,(IF(N884=0,G884*(INFORMAÇÕES!$Q$70/INFORMAÇÕES!$Q$72),IF(N884="C",G884,0))),0)</f>
        <v>0</v>
      </c>
      <c r="AC884" s="75" t="n">
        <f aca="false">IF(W884&lt;&gt;Y884,(IF(N884=0,G884*INFORMAÇÕES!$U$115,IF(N884="CF",G884,0))),0)</f>
        <v>0</v>
      </c>
      <c r="AD884" s="75" t="n">
        <f aca="false">IF(W884&lt;&gt;Y884,(IF(N884=0,G884*INFORMAÇÕES!$U$116,IF(N884="O",G884,0))),0)</f>
        <v>0</v>
      </c>
      <c r="AE884" s="75" t="n">
        <f aca="false">IF(E884&lt;&gt;0,G884,0)</f>
        <v>0</v>
      </c>
      <c r="AF884" s="75" t="n">
        <f aca="false">IF(W884&lt;&gt;Y884,(IF(N884=0,J884*(INFORMAÇÕES!$Q$89/INFORMAÇÕES!$Q$92),IF(N884="R",J884,0))),0)</f>
        <v>0</v>
      </c>
      <c r="AG884" s="75" t="n">
        <f aca="false">IF(W884&lt;&gt;Y884,(IF(N884=0,J884*(INFORMAÇÕES!$Q$90/INFORMAÇÕES!$Q$92),IF(N884="C",J884,0))),0)</f>
        <v>0</v>
      </c>
      <c r="AH884" s="75" t="n">
        <f aca="false">IF(W884&lt;&gt;Y884,(IF(N884="",J884*INFORMAÇÕES!$U$115,IF(N884="CF",J884,0))),0)</f>
        <v>0</v>
      </c>
      <c r="AI884" s="75" t="n">
        <f aca="false">IF(W884&lt;&gt;Y884,(IF(N884="",J884*INFORMAÇÕES!$U$116,IF(N884="O",J884,0))),0)</f>
        <v>0</v>
      </c>
      <c r="AJ884" s="75" t="n">
        <f aca="false">IF(H884&lt;&gt;0,J884,0)</f>
        <v>0</v>
      </c>
      <c r="AK884" s="75" t="n">
        <f aca="false">IF(K884&lt;&gt;0,L884,0)</f>
        <v>0</v>
      </c>
    </row>
    <row r="885" s="174" customFormat="true" ht="14.25" hidden="false" customHeight="false" outlineLevel="0" collapsed="false">
      <c r="A885" s="159" t="n">
        <v>873</v>
      </c>
      <c r="B885" s="160" t="n">
        <f aca="false">IF('ORÇ.GLOBAL P CAIXA'!$K884="EXEC.",0,'ORÇ.REPROG. P CAIXA'!B885)</f>
        <v>0</v>
      </c>
      <c r="C885" s="161" t="n">
        <f aca="false">IF('ORÇ.GLOBAL P CAIXA'!$K884="EXEC.",0,'ORÇ.REPROG. P CAIXA'!C885)</f>
        <v>0</v>
      </c>
      <c r="D885" s="162" t="n">
        <f aca="false">IF('ORÇ.GLOBAL P CAIXA'!$K884="EXEC.",0,'ORÇ.REPROG. P CAIXA'!D885)</f>
        <v>0</v>
      </c>
      <c r="E885" s="163" t="n">
        <f aca="false">IF('ORÇ.GLOBAL P CAIXA'!$K884="EXEC.",0,'ORÇ.REPROG. P CAIXA'!E885)</f>
        <v>0</v>
      </c>
      <c r="F885" s="163" t="n">
        <f aca="false">IF('ORÇ.GLOBAL P CAIXA'!K884="EXEC.",0,IF('ORÇ.GLOBAL EMPRESA'!G884&gt;0,'ORÇ.GLOBAL EMPRESA'!G884,'ORÇ.GLOBAL P CAIXA'!F884))</f>
        <v>0</v>
      </c>
      <c r="G885" s="163" t="n">
        <f aca="false">IF(E885&lt;&gt;0,ROUND(E885*F885,2),IF(AE885=0,(SUMIF($W$13:$W$1012,B885,$AE$13:$AE$1012)),AE885))</f>
        <v>0</v>
      </c>
      <c r="H885" s="661" t="n">
        <f aca="false">IF('ORÇ.GLOBAL P CAIXA'!K884="EXEC.",0,'ORÇ.REPROG. P CAIXA'!H885)</f>
        <v>0</v>
      </c>
      <c r="I885" s="661" t="n">
        <f aca="false">IF('ORÇ.GLOBAL P CAIXA'!K884="EXEC.",0,'ORÇ.REPROG. P CAIXA'!I885)</f>
        <v>0</v>
      </c>
      <c r="J885" s="163" t="n">
        <f aca="false">IF(H885&lt;&gt;0,ROUND(H885*I885,2),IF(AJ885=0,(SUMIF($W$13:$W$1012,B885,$AJ$13:$AJ$1012)),AJ885))</f>
        <v>0</v>
      </c>
      <c r="K885" s="163" t="n">
        <f aca="false">H885-E885</f>
        <v>0</v>
      </c>
      <c r="L885" s="163" t="n">
        <f aca="false">J885-G885</f>
        <v>0</v>
      </c>
      <c r="M885" s="662" t="str">
        <f aca="false">IF('ORÇ.GLOBAL P CAIXA'!K884="EXEC.","",IF('ORÇ.REPROG. P CAIXA'!M885&gt;0,'ORÇ.REPROG. P CAIXA'!M885,""))</f>
        <v/>
      </c>
      <c r="N885" s="663" t="str">
        <f aca="false">IF('ORÇ.GLOBAL P CAIXA'!K884="EXEC.","",IF('ORÇ.REPROG. P CAIXA'!N885&gt;0,'ORÇ.REPROG. P CAIXA'!N885,""))</f>
        <v/>
      </c>
      <c r="O885" s="166" t="str">
        <f aca="false">IF('ORÇ.GLOBAL P CAIXA'!$K884="EXEC.","",'ORÇ.REPROG. P CAIXA'!O885)</f>
        <v/>
      </c>
      <c r="P885" s="167"/>
      <c r="Q885" s="168" t="str">
        <f aca="false">IF(B885&gt;0,"ok","ocultar")</f>
        <v>ocultar</v>
      </c>
      <c r="R885" s="649"/>
      <c r="S885" s="649"/>
      <c r="T885" s="650"/>
      <c r="V885" s="88"/>
      <c r="W885" s="157" t="n">
        <f aca="false">IF(B885=0,W884,IF(ISNONTEXT(B885)=TRUE(),INT(B885),INT(LEFT(B885,FIND(".",B885)-1))))</f>
        <v>3</v>
      </c>
      <c r="X885" s="157" t="str">
        <f aca="false">IF(X886=1,1,IF(B885&lt;&gt;0,1,IF(C885&lt;&gt;0,1,IF(D885&lt;&gt;0,1,IF(E885&lt;&gt;0,1,"")))))</f>
        <v/>
      </c>
      <c r="Y885" s="157" t="str">
        <f aca="false">IF(W885=0," ",IF(W885&lt;&gt;W884,W885," "))</f>
        <v> </v>
      </c>
      <c r="Z885" s="88"/>
      <c r="AA885" s="75" t="n">
        <f aca="false">IF(W885&lt;&gt;Y885,(IF(N885=0,G885*(INFORMAÇÕES!$Q$69/INFORMAÇÕES!$Q$72),IF(N885="R",G885,0))),0)</f>
        <v>0</v>
      </c>
      <c r="AB885" s="75" t="n">
        <f aca="false">IF(W885&lt;&gt;Y885,(IF(N885=0,G885*(INFORMAÇÕES!$Q$70/INFORMAÇÕES!$Q$72),IF(N885="C",G885,0))),0)</f>
        <v>0</v>
      </c>
      <c r="AC885" s="75" t="n">
        <f aca="false">IF(W885&lt;&gt;Y885,(IF(N885=0,G885*INFORMAÇÕES!$U$115,IF(N885="CF",G885,0))),0)</f>
        <v>0</v>
      </c>
      <c r="AD885" s="75" t="n">
        <f aca="false">IF(W885&lt;&gt;Y885,(IF(N885=0,G885*INFORMAÇÕES!$U$116,IF(N885="O",G885,0))),0)</f>
        <v>0</v>
      </c>
      <c r="AE885" s="75" t="n">
        <f aca="false">IF(E885&lt;&gt;0,G885,0)</f>
        <v>0</v>
      </c>
      <c r="AF885" s="75" t="n">
        <f aca="false">IF(W885&lt;&gt;Y885,(IF(N885=0,J885*(INFORMAÇÕES!$Q$89/INFORMAÇÕES!$Q$92),IF(N885="R",J885,0))),0)</f>
        <v>0</v>
      </c>
      <c r="AG885" s="75" t="n">
        <f aca="false">IF(W885&lt;&gt;Y885,(IF(N885=0,J885*(INFORMAÇÕES!$Q$90/INFORMAÇÕES!$Q$92),IF(N885="C",J885,0))),0)</f>
        <v>0</v>
      </c>
      <c r="AH885" s="75" t="n">
        <f aca="false">IF(W885&lt;&gt;Y885,(IF(N885="",J885*INFORMAÇÕES!$U$115,IF(N885="CF",J885,0))),0)</f>
        <v>0</v>
      </c>
      <c r="AI885" s="75" t="n">
        <f aca="false">IF(W885&lt;&gt;Y885,(IF(N885="",J885*INFORMAÇÕES!$U$116,IF(N885="O",J885,0))),0)</f>
        <v>0</v>
      </c>
      <c r="AJ885" s="75" t="n">
        <f aca="false">IF(H885&lt;&gt;0,J885,0)</f>
        <v>0</v>
      </c>
      <c r="AK885" s="75" t="n">
        <f aca="false">IF(K885&lt;&gt;0,L885,0)</f>
        <v>0</v>
      </c>
    </row>
    <row r="886" s="174" customFormat="true" ht="14.25" hidden="false" customHeight="false" outlineLevel="0" collapsed="false">
      <c r="A886" s="159" t="n">
        <v>874</v>
      </c>
      <c r="B886" s="160" t="n">
        <f aca="false">IF('ORÇ.GLOBAL P CAIXA'!$K885="EXEC.",0,'ORÇ.REPROG. P CAIXA'!B886)</f>
        <v>0</v>
      </c>
      <c r="C886" s="161" t="n">
        <f aca="false">IF('ORÇ.GLOBAL P CAIXA'!$K885="EXEC.",0,'ORÇ.REPROG. P CAIXA'!C886)</f>
        <v>0</v>
      </c>
      <c r="D886" s="162" t="n">
        <f aca="false">IF('ORÇ.GLOBAL P CAIXA'!$K885="EXEC.",0,'ORÇ.REPROG. P CAIXA'!D886)</f>
        <v>0</v>
      </c>
      <c r="E886" s="163" t="n">
        <f aca="false">IF('ORÇ.GLOBAL P CAIXA'!$K885="EXEC.",0,'ORÇ.REPROG. P CAIXA'!E886)</f>
        <v>0</v>
      </c>
      <c r="F886" s="163" t="n">
        <f aca="false">IF('ORÇ.GLOBAL P CAIXA'!K885="EXEC.",0,IF('ORÇ.GLOBAL EMPRESA'!G885&gt;0,'ORÇ.GLOBAL EMPRESA'!G885,'ORÇ.GLOBAL P CAIXA'!F885))</f>
        <v>0</v>
      </c>
      <c r="G886" s="163" t="n">
        <f aca="false">IF(E886&lt;&gt;0,ROUND(E886*F886,2),IF(AE886=0,(SUMIF($W$13:$W$1012,B886,$AE$13:$AE$1012)),AE886))</f>
        <v>0</v>
      </c>
      <c r="H886" s="661" t="n">
        <f aca="false">IF('ORÇ.GLOBAL P CAIXA'!K885="EXEC.",0,'ORÇ.REPROG. P CAIXA'!H886)</f>
        <v>0</v>
      </c>
      <c r="I886" s="661" t="n">
        <f aca="false">IF('ORÇ.GLOBAL P CAIXA'!K885="EXEC.",0,'ORÇ.REPROG. P CAIXA'!I886)</f>
        <v>0</v>
      </c>
      <c r="J886" s="163" t="n">
        <f aca="false">IF(H886&lt;&gt;0,ROUND(H886*I886,2),IF(AJ886=0,(SUMIF($W$13:$W$1012,B886,$AJ$13:$AJ$1012)),AJ886))</f>
        <v>0</v>
      </c>
      <c r="K886" s="163" t="n">
        <f aca="false">H886-E886</f>
        <v>0</v>
      </c>
      <c r="L886" s="163" t="n">
        <f aca="false">J886-G886</f>
        <v>0</v>
      </c>
      <c r="M886" s="662" t="str">
        <f aca="false">IF('ORÇ.GLOBAL P CAIXA'!K885="EXEC.","",IF('ORÇ.REPROG. P CAIXA'!M886&gt;0,'ORÇ.REPROG. P CAIXA'!M886,""))</f>
        <v/>
      </c>
      <c r="N886" s="663" t="str">
        <f aca="false">IF('ORÇ.GLOBAL P CAIXA'!K885="EXEC.","",IF('ORÇ.REPROG. P CAIXA'!N886&gt;0,'ORÇ.REPROG. P CAIXA'!N886,""))</f>
        <v/>
      </c>
      <c r="O886" s="166" t="str">
        <f aca="false">IF('ORÇ.GLOBAL P CAIXA'!$K885="EXEC.","",'ORÇ.REPROG. P CAIXA'!O886)</f>
        <v/>
      </c>
      <c r="P886" s="167"/>
      <c r="Q886" s="168" t="str">
        <f aca="false">IF(B886&gt;0,"ok","ocultar")</f>
        <v>ocultar</v>
      </c>
      <c r="R886" s="649"/>
      <c r="S886" s="649"/>
      <c r="T886" s="650"/>
      <c r="V886" s="88"/>
      <c r="W886" s="157" t="n">
        <f aca="false">IF(B886=0,W885,IF(ISNONTEXT(B886)=TRUE(),INT(B886),INT(LEFT(B886,FIND(".",B886)-1))))</f>
        <v>3</v>
      </c>
      <c r="X886" s="157" t="str">
        <f aca="false">IF(X887=1,1,IF(B886&lt;&gt;0,1,IF(C886&lt;&gt;0,1,IF(D886&lt;&gt;0,1,IF(E886&lt;&gt;0,1,"")))))</f>
        <v/>
      </c>
      <c r="Y886" s="157" t="str">
        <f aca="false">IF(W886=0," ",IF(W886&lt;&gt;W885,W886," "))</f>
        <v> </v>
      </c>
      <c r="Z886" s="88"/>
      <c r="AA886" s="75" t="n">
        <f aca="false">IF(W886&lt;&gt;Y886,(IF(N886=0,G886*(INFORMAÇÕES!$Q$69/INFORMAÇÕES!$Q$72),IF(N886="R",G886,0))),0)</f>
        <v>0</v>
      </c>
      <c r="AB886" s="75" t="n">
        <f aca="false">IF(W886&lt;&gt;Y886,(IF(N886=0,G886*(INFORMAÇÕES!$Q$70/INFORMAÇÕES!$Q$72),IF(N886="C",G886,0))),0)</f>
        <v>0</v>
      </c>
      <c r="AC886" s="75" t="n">
        <f aca="false">IF(W886&lt;&gt;Y886,(IF(N886=0,G886*INFORMAÇÕES!$U$115,IF(N886="CF",G886,0))),0)</f>
        <v>0</v>
      </c>
      <c r="AD886" s="75" t="n">
        <f aca="false">IF(W886&lt;&gt;Y886,(IF(N886=0,G886*INFORMAÇÕES!$U$116,IF(N886="O",G886,0))),0)</f>
        <v>0</v>
      </c>
      <c r="AE886" s="75" t="n">
        <f aca="false">IF(E886&lt;&gt;0,G886,0)</f>
        <v>0</v>
      </c>
      <c r="AF886" s="75" t="n">
        <f aca="false">IF(W886&lt;&gt;Y886,(IF(N886=0,J886*(INFORMAÇÕES!$Q$89/INFORMAÇÕES!$Q$92),IF(N886="R",J886,0))),0)</f>
        <v>0</v>
      </c>
      <c r="AG886" s="75" t="n">
        <f aca="false">IF(W886&lt;&gt;Y886,(IF(N886=0,J886*(INFORMAÇÕES!$Q$90/INFORMAÇÕES!$Q$92),IF(N886="C",J886,0))),0)</f>
        <v>0</v>
      </c>
      <c r="AH886" s="75" t="n">
        <f aca="false">IF(W886&lt;&gt;Y886,(IF(N886="",J886*INFORMAÇÕES!$U$115,IF(N886="CF",J886,0))),0)</f>
        <v>0</v>
      </c>
      <c r="AI886" s="75" t="n">
        <f aca="false">IF(W886&lt;&gt;Y886,(IF(N886="",J886*INFORMAÇÕES!$U$116,IF(N886="O",J886,0))),0)</f>
        <v>0</v>
      </c>
      <c r="AJ886" s="75" t="n">
        <f aca="false">IF(H886&lt;&gt;0,J886,0)</f>
        <v>0</v>
      </c>
      <c r="AK886" s="75" t="n">
        <f aca="false">IF(K886&lt;&gt;0,L886,0)</f>
        <v>0</v>
      </c>
    </row>
    <row r="887" s="174" customFormat="true" ht="14.25" hidden="false" customHeight="false" outlineLevel="0" collapsed="false">
      <c r="A887" s="159" t="n">
        <v>875</v>
      </c>
      <c r="B887" s="160" t="n">
        <f aca="false">IF('ORÇ.GLOBAL P CAIXA'!$K886="EXEC.",0,'ORÇ.REPROG. P CAIXA'!B887)</f>
        <v>0</v>
      </c>
      <c r="C887" s="161" t="n">
        <f aca="false">IF('ORÇ.GLOBAL P CAIXA'!$K886="EXEC.",0,'ORÇ.REPROG. P CAIXA'!C887)</f>
        <v>0</v>
      </c>
      <c r="D887" s="162" t="n">
        <f aca="false">IF('ORÇ.GLOBAL P CAIXA'!$K886="EXEC.",0,'ORÇ.REPROG. P CAIXA'!D887)</f>
        <v>0</v>
      </c>
      <c r="E887" s="163" t="n">
        <f aca="false">IF('ORÇ.GLOBAL P CAIXA'!$K886="EXEC.",0,'ORÇ.REPROG. P CAIXA'!E887)</f>
        <v>0</v>
      </c>
      <c r="F887" s="163" t="n">
        <f aca="false">IF('ORÇ.GLOBAL P CAIXA'!K886="EXEC.",0,IF('ORÇ.GLOBAL EMPRESA'!G886&gt;0,'ORÇ.GLOBAL EMPRESA'!G886,'ORÇ.GLOBAL P CAIXA'!F886))</f>
        <v>0</v>
      </c>
      <c r="G887" s="163" t="n">
        <f aca="false">IF(E887&lt;&gt;0,ROUND(E887*F887,2),IF(AE887=0,(SUMIF($W$13:$W$1012,B887,$AE$13:$AE$1012)),AE887))</f>
        <v>0</v>
      </c>
      <c r="H887" s="661" t="n">
        <f aca="false">IF('ORÇ.GLOBAL P CAIXA'!K886="EXEC.",0,'ORÇ.REPROG. P CAIXA'!H887)</f>
        <v>0</v>
      </c>
      <c r="I887" s="661" t="n">
        <f aca="false">IF('ORÇ.GLOBAL P CAIXA'!K886="EXEC.",0,'ORÇ.REPROG. P CAIXA'!I887)</f>
        <v>0</v>
      </c>
      <c r="J887" s="163" t="n">
        <f aca="false">IF(H887&lt;&gt;0,ROUND(H887*I887,2),IF(AJ887=0,(SUMIF($W$13:$W$1012,B887,$AJ$13:$AJ$1012)),AJ887))</f>
        <v>0</v>
      </c>
      <c r="K887" s="163" t="n">
        <f aca="false">H887-E887</f>
        <v>0</v>
      </c>
      <c r="L887" s="163" t="n">
        <f aca="false">J887-G887</f>
        <v>0</v>
      </c>
      <c r="M887" s="662" t="str">
        <f aca="false">IF('ORÇ.GLOBAL P CAIXA'!K886="EXEC.","",IF('ORÇ.REPROG. P CAIXA'!M887&gt;0,'ORÇ.REPROG. P CAIXA'!M887,""))</f>
        <v/>
      </c>
      <c r="N887" s="663" t="str">
        <f aca="false">IF('ORÇ.GLOBAL P CAIXA'!K886="EXEC.","",IF('ORÇ.REPROG. P CAIXA'!N887&gt;0,'ORÇ.REPROG. P CAIXA'!N887,""))</f>
        <v/>
      </c>
      <c r="O887" s="166" t="str">
        <f aca="false">IF('ORÇ.GLOBAL P CAIXA'!$K886="EXEC.","",'ORÇ.REPROG. P CAIXA'!O887)</f>
        <v/>
      </c>
      <c r="P887" s="167"/>
      <c r="Q887" s="168" t="str">
        <f aca="false">IF(B887&gt;0,"ok","ocultar")</f>
        <v>ocultar</v>
      </c>
      <c r="R887" s="649"/>
      <c r="S887" s="649"/>
      <c r="T887" s="650"/>
      <c r="V887" s="88"/>
      <c r="W887" s="157" t="n">
        <f aca="false">IF(B887=0,W886,IF(ISNONTEXT(B887)=TRUE(),INT(B887),INT(LEFT(B887,FIND(".",B887)-1))))</f>
        <v>3</v>
      </c>
      <c r="X887" s="157" t="str">
        <f aca="false">IF(X888=1,1,IF(B887&lt;&gt;0,1,IF(C887&lt;&gt;0,1,IF(D887&lt;&gt;0,1,IF(E887&lt;&gt;0,1,"")))))</f>
        <v/>
      </c>
      <c r="Y887" s="157" t="str">
        <f aca="false">IF(W887=0," ",IF(W887&lt;&gt;W886,W887," "))</f>
        <v> </v>
      </c>
      <c r="Z887" s="88"/>
      <c r="AA887" s="75" t="n">
        <f aca="false">IF(W887&lt;&gt;Y887,(IF(N887=0,G887*(INFORMAÇÕES!$Q$69/INFORMAÇÕES!$Q$72),IF(N887="R",G887,0))),0)</f>
        <v>0</v>
      </c>
      <c r="AB887" s="75" t="n">
        <f aca="false">IF(W887&lt;&gt;Y887,(IF(N887=0,G887*(INFORMAÇÕES!$Q$70/INFORMAÇÕES!$Q$72),IF(N887="C",G887,0))),0)</f>
        <v>0</v>
      </c>
      <c r="AC887" s="75" t="n">
        <f aca="false">IF(W887&lt;&gt;Y887,(IF(N887=0,G887*INFORMAÇÕES!$U$115,IF(N887="CF",G887,0))),0)</f>
        <v>0</v>
      </c>
      <c r="AD887" s="75" t="n">
        <f aca="false">IF(W887&lt;&gt;Y887,(IF(N887=0,G887*INFORMAÇÕES!$U$116,IF(N887="O",G887,0))),0)</f>
        <v>0</v>
      </c>
      <c r="AE887" s="75" t="n">
        <f aca="false">IF(E887&lt;&gt;0,G887,0)</f>
        <v>0</v>
      </c>
      <c r="AF887" s="75" t="n">
        <f aca="false">IF(W887&lt;&gt;Y887,(IF(N887=0,J887*(INFORMAÇÕES!$Q$89/INFORMAÇÕES!$Q$92),IF(N887="R",J887,0))),0)</f>
        <v>0</v>
      </c>
      <c r="AG887" s="75" t="n">
        <f aca="false">IF(W887&lt;&gt;Y887,(IF(N887=0,J887*(INFORMAÇÕES!$Q$90/INFORMAÇÕES!$Q$92),IF(N887="C",J887,0))),0)</f>
        <v>0</v>
      </c>
      <c r="AH887" s="75" t="n">
        <f aca="false">IF(W887&lt;&gt;Y887,(IF(N887="",J887*INFORMAÇÕES!$U$115,IF(N887="CF",J887,0))),0)</f>
        <v>0</v>
      </c>
      <c r="AI887" s="75" t="n">
        <f aca="false">IF(W887&lt;&gt;Y887,(IF(N887="",J887*INFORMAÇÕES!$U$116,IF(N887="O",J887,0))),0)</f>
        <v>0</v>
      </c>
      <c r="AJ887" s="75" t="n">
        <f aca="false">IF(H887&lt;&gt;0,J887,0)</f>
        <v>0</v>
      </c>
      <c r="AK887" s="75" t="n">
        <f aca="false">IF(K887&lt;&gt;0,L887,0)</f>
        <v>0</v>
      </c>
    </row>
    <row r="888" s="174" customFormat="true" ht="14.25" hidden="false" customHeight="false" outlineLevel="0" collapsed="false">
      <c r="A888" s="159" t="n">
        <v>876</v>
      </c>
      <c r="B888" s="160" t="n">
        <f aca="false">IF('ORÇ.GLOBAL P CAIXA'!$K887="EXEC.",0,'ORÇ.REPROG. P CAIXA'!B888)</f>
        <v>0</v>
      </c>
      <c r="C888" s="161" t="n">
        <f aca="false">IF('ORÇ.GLOBAL P CAIXA'!$K887="EXEC.",0,'ORÇ.REPROG. P CAIXA'!C888)</f>
        <v>0</v>
      </c>
      <c r="D888" s="162" t="n">
        <f aca="false">IF('ORÇ.GLOBAL P CAIXA'!$K887="EXEC.",0,'ORÇ.REPROG. P CAIXA'!D888)</f>
        <v>0</v>
      </c>
      <c r="E888" s="163" t="n">
        <f aca="false">IF('ORÇ.GLOBAL P CAIXA'!$K887="EXEC.",0,'ORÇ.REPROG. P CAIXA'!E888)</f>
        <v>0</v>
      </c>
      <c r="F888" s="163" t="n">
        <f aca="false">IF('ORÇ.GLOBAL P CAIXA'!K887="EXEC.",0,IF('ORÇ.GLOBAL EMPRESA'!G887&gt;0,'ORÇ.GLOBAL EMPRESA'!G887,'ORÇ.GLOBAL P CAIXA'!F887))</f>
        <v>0</v>
      </c>
      <c r="G888" s="163" t="n">
        <f aca="false">IF(E888&lt;&gt;0,ROUND(E888*F888,2),IF(AE888=0,(SUMIF($W$13:$W$1012,B888,$AE$13:$AE$1012)),AE888))</f>
        <v>0</v>
      </c>
      <c r="H888" s="661" t="n">
        <f aca="false">IF('ORÇ.GLOBAL P CAIXA'!K887="EXEC.",0,'ORÇ.REPROG. P CAIXA'!H888)</f>
        <v>0</v>
      </c>
      <c r="I888" s="661" t="n">
        <f aca="false">IF('ORÇ.GLOBAL P CAIXA'!K887="EXEC.",0,'ORÇ.REPROG. P CAIXA'!I888)</f>
        <v>0</v>
      </c>
      <c r="J888" s="163" t="n">
        <f aca="false">IF(H888&lt;&gt;0,ROUND(H888*I888,2),IF(AJ888=0,(SUMIF($W$13:$W$1012,B888,$AJ$13:$AJ$1012)),AJ888))</f>
        <v>0</v>
      </c>
      <c r="K888" s="163" t="n">
        <f aca="false">H888-E888</f>
        <v>0</v>
      </c>
      <c r="L888" s="163" t="n">
        <f aca="false">J888-G888</f>
        <v>0</v>
      </c>
      <c r="M888" s="662" t="str">
        <f aca="false">IF('ORÇ.GLOBAL P CAIXA'!K887="EXEC.","",IF('ORÇ.REPROG. P CAIXA'!M888&gt;0,'ORÇ.REPROG. P CAIXA'!M888,""))</f>
        <v/>
      </c>
      <c r="N888" s="663" t="str">
        <f aca="false">IF('ORÇ.GLOBAL P CAIXA'!K887="EXEC.","",IF('ORÇ.REPROG. P CAIXA'!N888&gt;0,'ORÇ.REPROG. P CAIXA'!N888,""))</f>
        <v/>
      </c>
      <c r="O888" s="166" t="str">
        <f aca="false">IF('ORÇ.GLOBAL P CAIXA'!$K887="EXEC.","",'ORÇ.REPROG. P CAIXA'!O888)</f>
        <v/>
      </c>
      <c r="P888" s="167"/>
      <c r="Q888" s="168" t="str">
        <f aca="false">IF(B888&gt;0,"ok","ocultar")</f>
        <v>ocultar</v>
      </c>
      <c r="R888" s="649"/>
      <c r="S888" s="649"/>
      <c r="T888" s="650"/>
      <c r="V888" s="88"/>
      <c r="W888" s="157" t="n">
        <f aca="false">IF(B888=0,W887,IF(ISNONTEXT(B888)=TRUE(),INT(B888),INT(LEFT(B888,FIND(".",B888)-1))))</f>
        <v>3</v>
      </c>
      <c r="X888" s="157" t="str">
        <f aca="false">IF(X889=1,1,IF(B888&lt;&gt;0,1,IF(C888&lt;&gt;0,1,IF(D888&lt;&gt;0,1,IF(E888&lt;&gt;0,1,"")))))</f>
        <v/>
      </c>
      <c r="Y888" s="157" t="str">
        <f aca="false">IF(W888=0," ",IF(W888&lt;&gt;W887,W888," "))</f>
        <v> </v>
      </c>
      <c r="Z888" s="88"/>
      <c r="AA888" s="75" t="n">
        <f aca="false">IF(W888&lt;&gt;Y888,(IF(N888=0,G888*(INFORMAÇÕES!$Q$69/INFORMAÇÕES!$Q$72),IF(N888="R",G888,0))),0)</f>
        <v>0</v>
      </c>
      <c r="AB888" s="75" t="n">
        <f aca="false">IF(W888&lt;&gt;Y888,(IF(N888=0,G888*(INFORMAÇÕES!$Q$70/INFORMAÇÕES!$Q$72),IF(N888="C",G888,0))),0)</f>
        <v>0</v>
      </c>
      <c r="AC888" s="75" t="n">
        <f aca="false">IF(W888&lt;&gt;Y888,(IF(N888=0,G888*INFORMAÇÕES!$U$115,IF(N888="CF",G888,0))),0)</f>
        <v>0</v>
      </c>
      <c r="AD888" s="75" t="n">
        <f aca="false">IF(W888&lt;&gt;Y888,(IF(N888=0,G888*INFORMAÇÕES!$U$116,IF(N888="O",G888,0))),0)</f>
        <v>0</v>
      </c>
      <c r="AE888" s="75" t="n">
        <f aca="false">IF(E888&lt;&gt;0,G888,0)</f>
        <v>0</v>
      </c>
      <c r="AF888" s="75" t="n">
        <f aca="false">IF(W888&lt;&gt;Y888,(IF(N888=0,J888*(INFORMAÇÕES!$Q$89/INFORMAÇÕES!$Q$92),IF(N888="R",J888,0))),0)</f>
        <v>0</v>
      </c>
      <c r="AG888" s="75" t="n">
        <f aca="false">IF(W888&lt;&gt;Y888,(IF(N888=0,J888*(INFORMAÇÕES!$Q$90/INFORMAÇÕES!$Q$92),IF(N888="C",J888,0))),0)</f>
        <v>0</v>
      </c>
      <c r="AH888" s="75" t="n">
        <f aca="false">IF(W888&lt;&gt;Y888,(IF(N888="",J888*INFORMAÇÕES!$U$115,IF(N888="CF",J888,0))),0)</f>
        <v>0</v>
      </c>
      <c r="AI888" s="75" t="n">
        <f aca="false">IF(W888&lt;&gt;Y888,(IF(N888="",J888*INFORMAÇÕES!$U$116,IF(N888="O",J888,0))),0)</f>
        <v>0</v>
      </c>
      <c r="AJ888" s="75" t="n">
        <f aca="false">IF(H888&lt;&gt;0,J888,0)</f>
        <v>0</v>
      </c>
      <c r="AK888" s="75" t="n">
        <f aca="false">IF(K888&lt;&gt;0,L888,0)</f>
        <v>0</v>
      </c>
    </row>
    <row r="889" s="174" customFormat="true" ht="14.25" hidden="false" customHeight="false" outlineLevel="0" collapsed="false">
      <c r="A889" s="159" t="n">
        <v>877</v>
      </c>
      <c r="B889" s="160" t="n">
        <f aca="false">IF('ORÇ.GLOBAL P CAIXA'!$K888="EXEC.",0,'ORÇ.REPROG. P CAIXA'!B889)</f>
        <v>0</v>
      </c>
      <c r="C889" s="161" t="n">
        <f aca="false">IF('ORÇ.GLOBAL P CAIXA'!$K888="EXEC.",0,'ORÇ.REPROG. P CAIXA'!C889)</f>
        <v>0</v>
      </c>
      <c r="D889" s="162" t="n">
        <f aca="false">IF('ORÇ.GLOBAL P CAIXA'!$K888="EXEC.",0,'ORÇ.REPROG. P CAIXA'!D889)</f>
        <v>0</v>
      </c>
      <c r="E889" s="163" t="n">
        <f aca="false">IF('ORÇ.GLOBAL P CAIXA'!$K888="EXEC.",0,'ORÇ.REPROG. P CAIXA'!E889)</f>
        <v>0</v>
      </c>
      <c r="F889" s="163" t="n">
        <f aca="false">IF('ORÇ.GLOBAL P CAIXA'!K888="EXEC.",0,IF('ORÇ.GLOBAL EMPRESA'!G888&gt;0,'ORÇ.GLOBAL EMPRESA'!G888,'ORÇ.GLOBAL P CAIXA'!F888))</f>
        <v>0</v>
      </c>
      <c r="G889" s="163" t="n">
        <f aca="false">IF(E889&lt;&gt;0,ROUND(E889*F889,2),IF(AE889=0,(SUMIF($W$13:$W$1012,B889,$AE$13:$AE$1012)),AE889))</f>
        <v>0</v>
      </c>
      <c r="H889" s="661" t="n">
        <f aca="false">IF('ORÇ.GLOBAL P CAIXA'!K888="EXEC.",0,'ORÇ.REPROG. P CAIXA'!H889)</f>
        <v>0</v>
      </c>
      <c r="I889" s="661" t="n">
        <f aca="false">IF('ORÇ.GLOBAL P CAIXA'!K888="EXEC.",0,'ORÇ.REPROG. P CAIXA'!I889)</f>
        <v>0</v>
      </c>
      <c r="J889" s="163" t="n">
        <f aca="false">IF(H889&lt;&gt;0,ROUND(H889*I889,2),IF(AJ889=0,(SUMIF($W$13:$W$1012,B889,$AJ$13:$AJ$1012)),AJ889))</f>
        <v>0</v>
      </c>
      <c r="K889" s="163" t="n">
        <f aca="false">H889-E889</f>
        <v>0</v>
      </c>
      <c r="L889" s="163" t="n">
        <f aca="false">J889-G889</f>
        <v>0</v>
      </c>
      <c r="M889" s="662" t="str">
        <f aca="false">IF('ORÇ.GLOBAL P CAIXA'!K888="EXEC.","",IF('ORÇ.REPROG. P CAIXA'!M889&gt;0,'ORÇ.REPROG. P CAIXA'!M889,""))</f>
        <v/>
      </c>
      <c r="N889" s="663" t="str">
        <f aca="false">IF('ORÇ.GLOBAL P CAIXA'!K888="EXEC.","",IF('ORÇ.REPROG. P CAIXA'!N889&gt;0,'ORÇ.REPROG. P CAIXA'!N889,""))</f>
        <v/>
      </c>
      <c r="O889" s="166" t="str">
        <f aca="false">IF('ORÇ.GLOBAL P CAIXA'!$K888="EXEC.","",'ORÇ.REPROG. P CAIXA'!O889)</f>
        <v/>
      </c>
      <c r="P889" s="167"/>
      <c r="Q889" s="168" t="str">
        <f aca="false">IF(B889&gt;0,"ok","ocultar")</f>
        <v>ocultar</v>
      </c>
      <c r="R889" s="649"/>
      <c r="S889" s="649"/>
      <c r="T889" s="650"/>
      <c r="V889" s="88"/>
      <c r="W889" s="157" t="n">
        <f aca="false">IF(B889=0,W888,IF(ISNONTEXT(B889)=TRUE(),INT(B889),INT(LEFT(B889,FIND(".",B889)-1))))</f>
        <v>3</v>
      </c>
      <c r="X889" s="157" t="str">
        <f aca="false">IF(X890=1,1,IF(B889&lt;&gt;0,1,IF(C889&lt;&gt;0,1,IF(D889&lt;&gt;0,1,IF(E889&lt;&gt;0,1,"")))))</f>
        <v/>
      </c>
      <c r="Y889" s="157" t="str">
        <f aca="false">IF(W889=0," ",IF(W889&lt;&gt;W888,W889," "))</f>
        <v> </v>
      </c>
      <c r="Z889" s="88"/>
      <c r="AA889" s="75" t="n">
        <f aca="false">IF(W889&lt;&gt;Y889,(IF(N889=0,G889*(INFORMAÇÕES!$Q$69/INFORMAÇÕES!$Q$72),IF(N889="R",G889,0))),0)</f>
        <v>0</v>
      </c>
      <c r="AB889" s="75" t="n">
        <f aca="false">IF(W889&lt;&gt;Y889,(IF(N889=0,G889*(INFORMAÇÕES!$Q$70/INFORMAÇÕES!$Q$72),IF(N889="C",G889,0))),0)</f>
        <v>0</v>
      </c>
      <c r="AC889" s="75" t="n">
        <f aca="false">IF(W889&lt;&gt;Y889,(IF(N889=0,G889*INFORMAÇÕES!$U$115,IF(N889="CF",G889,0))),0)</f>
        <v>0</v>
      </c>
      <c r="AD889" s="75" t="n">
        <f aca="false">IF(W889&lt;&gt;Y889,(IF(N889=0,G889*INFORMAÇÕES!$U$116,IF(N889="O",G889,0))),0)</f>
        <v>0</v>
      </c>
      <c r="AE889" s="75" t="n">
        <f aca="false">IF(E889&lt;&gt;0,G889,0)</f>
        <v>0</v>
      </c>
      <c r="AF889" s="75" t="n">
        <f aca="false">IF(W889&lt;&gt;Y889,(IF(N889=0,J889*(INFORMAÇÕES!$Q$89/INFORMAÇÕES!$Q$92),IF(N889="R",J889,0))),0)</f>
        <v>0</v>
      </c>
      <c r="AG889" s="75" t="n">
        <f aca="false">IF(W889&lt;&gt;Y889,(IF(N889=0,J889*(INFORMAÇÕES!$Q$90/INFORMAÇÕES!$Q$92),IF(N889="C",J889,0))),0)</f>
        <v>0</v>
      </c>
      <c r="AH889" s="75" t="n">
        <f aca="false">IF(W889&lt;&gt;Y889,(IF(N889="",J889*INFORMAÇÕES!$U$115,IF(N889="CF",J889,0))),0)</f>
        <v>0</v>
      </c>
      <c r="AI889" s="75" t="n">
        <f aca="false">IF(W889&lt;&gt;Y889,(IF(N889="",J889*INFORMAÇÕES!$U$116,IF(N889="O",J889,0))),0)</f>
        <v>0</v>
      </c>
      <c r="AJ889" s="75" t="n">
        <f aca="false">IF(H889&lt;&gt;0,J889,0)</f>
        <v>0</v>
      </c>
      <c r="AK889" s="75" t="n">
        <f aca="false">IF(K889&lt;&gt;0,L889,0)</f>
        <v>0</v>
      </c>
    </row>
    <row r="890" s="174" customFormat="true" ht="14.25" hidden="false" customHeight="false" outlineLevel="0" collapsed="false">
      <c r="A890" s="159" t="n">
        <v>878</v>
      </c>
      <c r="B890" s="160" t="n">
        <f aca="false">IF('ORÇ.GLOBAL P CAIXA'!$K889="EXEC.",0,'ORÇ.REPROG. P CAIXA'!B890)</f>
        <v>0</v>
      </c>
      <c r="C890" s="161" t="n">
        <f aca="false">IF('ORÇ.GLOBAL P CAIXA'!$K889="EXEC.",0,'ORÇ.REPROG. P CAIXA'!C890)</f>
        <v>0</v>
      </c>
      <c r="D890" s="162" t="n">
        <f aca="false">IF('ORÇ.GLOBAL P CAIXA'!$K889="EXEC.",0,'ORÇ.REPROG. P CAIXA'!D890)</f>
        <v>0</v>
      </c>
      <c r="E890" s="163" t="n">
        <f aca="false">IF('ORÇ.GLOBAL P CAIXA'!$K889="EXEC.",0,'ORÇ.REPROG. P CAIXA'!E890)</f>
        <v>0</v>
      </c>
      <c r="F890" s="163" t="n">
        <f aca="false">IF('ORÇ.GLOBAL P CAIXA'!K889="EXEC.",0,IF('ORÇ.GLOBAL EMPRESA'!G889&gt;0,'ORÇ.GLOBAL EMPRESA'!G889,'ORÇ.GLOBAL P CAIXA'!F889))</f>
        <v>0</v>
      </c>
      <c r="G890" s="163" t="n">
        <f aca="false">IF(E890&lt;&gt;0,ROUND(E890*F890,2),IF(AE890=0,(SUMIF($W$13:$W$1012,B890,$AE$13:$AE$1012)),AE890))</f>
        <v>0</v>
      </c>
      <c r="H890" s="661" t="n">
        <f aca="false">IF('ORÇ.GLOBAL P CAIXA'!K889="EXEC.",0,'ORÇ.REPROG. P CAIXA'!H890)</f>
        <v>0</v>
      </c>
      <c r="I890" s="661" t="n">
        <f aca="false">IF('ORÇ.GLOBAL P CAIXA'!K889="EXEC.",0,'ORÇ.REPROG. P CAIXA'!I890)</f>
        <v>0</v>
      </c>
      <c r="J890" s="163" t="n">
        <f aca="false">IF(H890&lt;&gt;0,ROUND(H890*I890,2),IF(AJ890=0,(SUMIF($W$13:$W$1012,B890,$AJ$13:$AJ$1012)),AJ890))</f>
        <v>0</v>
      </c>
      <c r="K890" s="163" t="n">
        <f aca="false">H890-E890</f>
        <v>0</v>
      </c>
      <c r="L890" s="163" t="n">
        <f aca="false">J890-G890</f>
        <v>0</v>
      </c>
      <c r="M890" s="662" t="str">
        <f aca="false">IF('ORÇ.GLOBAL P CAIXA'!K889="EXEC.","",IF('ORÇ.REPROG. P CAIXA'!M890&gt;0,'ORÇ.REPROG. P CAIXA'!M890,""))</f>
        <v/>
      </c>
      <c r="N890" s="663" t="str">
        <f aca="false">IF('ORÇ.GLOBAL P CAIXA'!K889="EXEC.","",IF('ORÇ.REPROG. P CAIXA'!N890&gt;0,'ORÇ.REPROG. P CAIXA'!N890,""))</f>
        <v/>
      </c>
      <c r="O890" s="166" t="str">
        <f aca="false">IF('ORÇ.GLOBAL P CAIXA'!$K889="EXEC.","",'ORÇ.REPROG. P CAIXA'!O890)</f>
        <v/>
      </c>
      <c r="P890" s="167"/>
      <c r="Q890" s="168" t="str">
        <f aca="false">IF(B890&gt;0,"ok","ocultar")</f>
        <v>ocultar</v>
      </c>
      <c r="R890" s="649"/>
      <c r="S890" s="649"/>
      <c r="T890" s="650"/>
      <c r="V890" s="88"/>
      <c r="W890" s="157" t="n">
        <f aca="false">IF(B890=0,W889,IF(ISNONTEXT(B890)=TRUE(),INT(B890),INT(LEFT(B890,FIND(".",B890)-1))))</f>
        <v>3</v>
      </c>
      <c r="X890" s="157" t="str">
        <f aca="false">IF(X891=1,1,IF(B890&lt;&gt;0,1,IF(C890&lt;&gt;0,1,IF(D890&lt;&gt;0,1,IF(E890&lt;&gt;0,1,"")))))</f>
        <v/>
      </c>
      <c r="Y890" s="157" t="str">
        <f aca="false">IF(W890=0," ",IF(W890&lt;&gt;W889,W890," "))</f>
        <v> </v>
      </c>
      <c r="Z890" s="88"/>
      <c r="AA890" s="75" t="n">
        <f aca="false">IF(W890&lt;&gt;Y890,(IF(N890=0,G890*(INFORMAÇÕES!$Q$69/INFORMAÇÕES!$Q$72),IF(N890="R",G890,0))),0)</f>
        <v>0</v>
      </c>
      <c r="AB890" s="75" t="n">
        <f aca="false">IF(W890&lt;&gt;Y890,(IF(N890=0,G890*(INFORMAÇÕES!$Q$70/INFORMAÇÕES!$Q$72),IF(N890="C",G890,0))),0)</f>
        <v>0</v>
      </c>
      <c r="AC890" s="75" t="n">
        <f aca="false">IF(W890&lt;&gt;Y890,(IF(N890=0,G890*INFORMAÇÕES!$U$115,IF(N890="CF",G890,0))),0)</f>
        <v>0</v>
      </c>
      <c r="AD890" s="75" t="n">
        <f aca="false">IF(W890&lt;&gt;Y890,(IF(N890=0,G890*INFORMAÇÕES!$U$116,IF(N890="O",G890,0))),0)</f>
        <v>0</v>
      </c>
      <c r="AE890" s="75" t="n">
        <f aca="false">IF(E890&lt;&gt;0,G890,0)</f>
        <v>0</v>
      </c>
      <c r="AF890" s="75" t="n">
        <f aca="false">IF(W890&lt;&gt;Y890,(IF(N890=0,J890*(INFORMAÇÕES!$Q$89/INFORMAÇÕES!$Q$92),IF(N890="R",J890,0))),0)</f>
        <v>0</v>
      </c>
      <c r="AG890" s="75" t="n">
        <f aca="false">IF(W890&lt;&gt;Y890,(IF(N890=0,J890*(INFORMAÇÕES!$Q$90/INFORMAÇÕES!$Q$92),IF(N890="C",J890,0))),0)</f>
        <v>0</v>
      </c>
      <c r="AH890" s="75" t="n">
        <f aca="false">IF(W890&lt;&gt;Y890,(IF(N890="",J890*INFORMAÇÕES!$U$115,IF(N890="CF",J890,0))),0)</f>
        <v>0</v>
      </c>
      <c r="AI890" s="75" t="n">
        <f aca="false">IF(W890&lt;&gt;Y890,(IF(N890="",J890*INFORMAÇÕES!$U$116,IF(N890="O",J890,0))),0)</f>
        <v>0</v>
      </c>
      <c r="AJ890" s="75" t="n">
        <f aca="false">IF(H890&lt;&gt;0,J890,0)</f>
        <v>0</v>
      </c>
      <c r="AK890" s="75" t="n">
        <f aca="false">IF(K890&lt;&gt;0,L890,0)</f>
        <v>0</v>
      </c>
    </row>
    <row r="891" s="174" customFormat="true" ht="14.25" hidden="false" customHeight="false" outlineLevel="0" collapsed="false">
      <c r="A891" s="159" t="n">
        <v>879</v>
      </c>
      <c r="B891" s="160" t="n">
        <f aca="false">IF('ORÇ.GLOBAL P CAIXA'!$K890="EXEC.",0,'ORÇ.REPROG. P CAIXA'!B891)</f>
        <v>0</v>
      </c>
      <c r="C891" s="161" t="n">
        <f aca="false">IF('ORÇ.GLOBAL P CAIXA'!$K890="EXEC.",0,'ORÇ.REPROG. P CAIXA'!C891)</f>
        <v>0</v>
      </c>
      <c r="D891" s="162" t="n">
        <f aca="false">IF('ORÇ.GLOBAL P CAIXA'!$K890="EXEC.",0,'ORÇ.REPROG. P CAIXA'!D891)</f>
        <v>0</v>
      </c>
      <c r="E891" s="163" t="n">
        <f aca="false">IF('ORÇ.GLOBAL P CAIXA'!$K890="EXEC.",0,'ORÇ.REPROG. P CAIXA'!E891)</f>
        <v>0</v>
      </c>
      <c r="F891" s="163" t="n">
        <f aca="false">IF('ORÇ.GLOBAL P CAIXA'!K890="EXEC.",0,IF('ORÇ.GLOBAL EMPRESA'!G890&gt;0,'ORÇ.GLOBAL EMPRESA'!G890,'ORÇ.GLOBAL P CAIXA'!F890))</f>
        <v>0</v>
      </c>
      <c r="G891" s="163" t="n">
        <f aca="false">IF(E891&lt;&gt;0,ROUND(E891*F891,2),IF(AE891=0,(SUMIF($W$13:$W$1012,B891,$AE$13:$AE$1012)),AE891))</f>
        <v>0</v>
      </c>
      <c r="H891" s="661" t="n">
        <f aca="false">IF('ORÇ.GLOBAL P CAIXA'!K890="EXEC.",0,'ORÇ.REPROG. P CAIXA'!H891)</f>
        <v>0</v>
      </c>
      <c r="I891" s="661" t="n">
        <f aca="false">IF('ORÇ.GLOBAL P CAIXA'!K890="EXEC.",0,'ORÇ.REPROG. P CAIXA'!I891)</f>
        <v>0</v>
      </c>
      <c r="J891" s="163" t="n">
        <f aca="false">IF(H891&lt;&gt;0,ROUND(H891*I891,2),IF(AJ891=0,(SUMIF($W$13:$W$1012,B891,$AJ$13:$AJ$1012)),AJ891))</f>
        <v>0</v>
      </c>
      <c r="K891" s="163" t="n">
        <f aca="false">H891-E891</f>
        <v>0</v>
      </c>
      <c r="L891" s="163" t="n">
        <f aca="false">J891-G891</f>
        <v>0</v>
      </c>
      <c r="M891" s="662" t="str">
        <f aca="false">IF('ORÇ.GLOBAL P CAIXA'!K890="EXEC.","",IF('ORÇ.REPROG. P CAIXA'!M891&gt;0,'ORÇ.REPROG. P CAIXA'!M891,""))</f>
        <v/>
      </c>
      <c r="N891" s="663" t="str">
        <f aca="false">IF('ORÇ.GLOBAL P CAIXA'!K890="EXEC.","",IF('ORÇ.REPROG. P CAIXA'!N891&gt;0,'ORÇ.REPROG. P CAIXA'!N891,""))</f>
        <v/>
      </c>
      <c r="O891" s="166" t="str">
        <f aca="false">IF('ORÇ.GLOBAL P CAIXA'!$K890="EXEC.","",'ORÇ.REPROG. P CAIXA'!O891)</f>
        <v/>
      </c>
      <c r="P891" s="167"/>
      <c r="Q891" s="168" t="str">
        <f aca="false">IF(B891&gt;0,"ok","ocultar")</f>
        <v>ocultar</v>
      </c>
      <c r="R891" s="649"/>
      <c r="S891" s="649"/>
      <c r="T891" s="650"/>
      <c r="V891" s="88"/>
      <c r="W891" s="157" t="n">
        <f aca="false">IF(B891=0,W890,IF(ISNONTEXT(B891)=TRUE(),INT(B891),INT(LEFT(B891,FIND(".",B891)-1))))</f>
        <v>3</v>
      </c>
      <c r="X891" s="157" t="str">
        <f aca="false">IF(X892=1,1,IF(B891&lt;&gt;0,1,IF(C891&lt;&gt;0,1,IF(D891&lt;&gt;0,1,IF(E891&lt;&gt;0,1,"")))))</f>
        <v/>
      </c>
      <c r="Y891" s="157" t="str">
        <f aca="false">IF(W891=0," ",IF(W891&lt;&gt;W890,W891," "))</f>
        <v> </v>
      </c>
      <c r="Z891" s="88"/>
      <c r="AA891" s="75" t="n">
        <f aca="false">IF(W891&lt;&gt;Y891,(IF(N891=0,G891*(INFORMAÇÕES!$Q$69/INFORMAÇÕES!$Q$72),IF(N891="R",G891,0))),0)</f>
        <v>0</v>
      </c>
      <c r="AB891" s="75" t="n">
        <f aca="false">IF(W891&lt;&gt;Y891,(IF(N891=0,G891*(INFORMAÇÕES!$Q$70/INFORMAÇÕES!$Q$72),IF(N891="C",G891,0))),0)</f>
        <v>0</v>
      </c>
      <c r="AC891" s="75" t="n">
        <f aca="false">IF(W891&lt;&gt;Y891,(IF(N891=0,G891*INFORMAÇÕES!$U$115,IF(N891="CF",G891,0))),0)</f>
        <v>0</v>
      </c>
      <c r="AD891" s="75" t="n">
        <f aca="false">IF(W891&lt;&gt;Y891,(IF(N891=0,G891*INFORMAÇÕES!$U$116,IF(N891="O",G891,0))),0)</f>
        <v>0</v>
      </c>
      <c r="AE891" s="75" t="n">
        <f aca="false">IF(E891&lt;&gt;0,G891,0)</f>
        <v>0</v>
      </c>
      <c r="AF891" s="75" t="n">
        <f aca="false">IF(W891&lt;&gt;Y891,(IF(N891=0,J891*(INFORMAÇÕES!$Q$89/INFORMAÇÕES!$Q$92),IF(N891="R",J891,0))),0)</f>
        <v>0</v>
      </c>
      <c r="AG891" s="75" t="n">
        <f aca="false">IF(W891&lt;&gt;Y891,(IF(N891=0,J891*(INFORMAÇÕES!$Q$90/INFORMAÇÕES!$Q$92),IF(N891="C",J891,0))),0)</f>
        <v>0</v>
      </c>
      <c r="AH891" s="75" t="n">
        <f aca="false">IF(W891&lt;&gt;Y891,(IF(N891="",J891*INFORMAÇÕES!$U$115,IF(N891="CF",J891,0))),0)</f>
        <v>0</v>
      </c>
      <c r="AI891" s="75" t="n">
        <f aca="false">IF(W891&lt;&gt;Y891,(IF(N891="",J891*INFORMAÇÕES!$U$116,IF(N891="O",J891,0))),0)</f>
        <v>0</v>
      </c>
      <c r="AJ891" s="75" t="n">
        <f aca="false">IF(H891&lt;&gt;0,J891,0)</f>
        <v>0</v>
      </c>
      <c r="AK891" s="75" t="n">
        <f aca="false">IF(K891&lt;&gt;0,L891,0)</f>
        <v>0</v>
      </c>
    </row>
    <row r="892" s="174" customFormat="true" ht="14.25" hidden="false" customHeight="false" outlineLevel="0" collapsed="false">
      <c r="A892" s="159" t="n">
        <v>880</v>
      </c>
      <c r="B892" s="160" t="n">
        <f aca="false">IF('ORÇ.GLOBAL P CAIXA'!$K891="EXEC.",0,'ORÇ.REPROG. P CAIXA'!B892)</f>
        <v>0</v>
      </c>
      <c r="C892" s="161" t="n">
        <f aca="false">IF('ORÇ.GLOBAL P CAIXA'!$K891="EXEC.",0,'ORÇ.REPROG. P CAIXA'!C892)</f>
        <v>0</v>
      </c>
      <c r="D892" s="162" t="n">
        <f aca="false">IF('ORÇ.GLOBAL P CAIXA'!$K891="EXEC.",0,'ORÇ.REPROG. P CAIXA'!D892)</f>
        <v>0</v>
      </c>
      <c r="E892" s="163" t="n">
        <f aca="false">IF('ORÇ.GLOBAL P CAIXA'!$K891="EXEC.",0,'ORÇ.REPROG. P CAIXA'!E892)</f>
        <v>0</v>
      </c>
      <c r="F892" s="163" t="n">
        <f aca="false">IF('ORÇ.GLOBAL P CAIXA'!K891="EXEC.",0,IF('ORÇ.GLOBAL EMPRESA'!G891&gt;0,'ORÇ.GLOBAL EMPRESA'!G891,'ORÇ.GLOBAL P CAIXA'!F891))</f>
        <v>0</v>
      </c>
      <c r="G892" s="163" t="n">
        <f aca="false">IF(E892&lt;&gt;0,ROUND(E892*F892,2),IF(AE892=0,(SUMIF($W$13:$W$1012,B892,$AE$13:$AE$1012)),AE892))</f>
        <v>0</v>
      </c>
      <c r="H892" s="661" t="n">
        <f aca="false">IF('ORÇ.GLOBAL P CAIXA'!K891="EXEC.",0,'ORÇ.REPROG. P CAIXA'!H892)</f>
        <v>0</v>
      </c>
      <c r="I892" s="661" t="n">
        <f aca="false">IF('ORÇ.GLOBAL P CAIXA'!K891="EXEC.",0,'ORÇ.REPROG. P CAIXA'!I892)</f>
        <v>0</v>
      </c>
      <c r="J892" s="163" t="n">
        <f aca="false">IF(H892&lt;&gt;0,ROUND(H892*I892,2),IF(AJ892=0,(SUMIF($W$13:$W$1012,B892,$AJ$13:$AJ$1012)),AJ892))</f>
        <v>0</v>
      </c>
      <c r="K892" s="163" t="n">
        <f aca="false">H892-E892</f>
        <v>0</v>
      </c>
      <c r="L892" s="163" t="n">
        <f aca="false">J892-G892</f>
        <v>0</v>
      </c>
      <c r="M892" s="662" t="str">
        <f aca="false">IF('ORÇ.GLOBAL P CAIXA'!K891="EXEC.","",IF('ORÇ.REPROG. P CAIXA'!M892&gt;0,'ORÇ.REPROG. P CAIXA'!M892,""))</f>
        <v/>
      </c>
      <c r="N892" s="663" t="str">
        <f aca="false">IF('ORÇ.GLOBAL P CAIXA'!K891="EXEC.","",IF('ORÇ.REPROG. P CAIXA'!N892&gt;0,'ORÇ.REPROG. P CAIXA'!N892,""))</f>
        <v/>
      </c>
      <c r="O892" s="166" t="str">
        <f aca="false">IF('ORÇ.GLOBAL P CAIXA'!$K891="EXEC.","",'ORÇ.REPROG. P CAIXA'!O892)</f>
        <v/>
      </c>
      <c r="P892" s="167"/>
      <c r="Q892" s="168" t="str">
        <f aca="false">IF(B892&gt;0,"ok","ocultar")</f>
        <v>ocultar</v>
      </c>
      <c r="R892" s="649"/>
      <c r="S892" s="649"/>
      <c r="T892" s="650"/>
      <c r="V892" s="88"/>
      <c r="W892" s="157" t="n">
        <f aca="false">IF(B892=0,W891,IF(ISNONTEXT(B892)=TRUE(),INT(B892),INT(LEFT(B892,FIND(".",B892)-1))))</f>
        <v>3</v>
      </c>
      <c r="X892" s="157" t="str">
        <f aca="false">IF(X893=1,1,IF(B892&lt;&gt;0,1,IF(C892&lt;&gt;0,1,IF(D892&lt;&gt;0,1,IF(E892&lt;&gt;0,1,"")))))</f>
        <v/>
      </c>
      <c r="Y892" s="157" t="str">
        <f aca="false">IF(W892=0," ",IF(W892&lt;&gt;W891,W892," "))</f>
        <v> </v>
      </c>
      <c r="Z892" s="88"/>
      <c r="AA892" s="75" t="n">
        <f aca="false">IF(W892&lt;&gt;Y892,(IF(N892=0,G892*(INFORMAÇÕES!$Q$69/INFORMAÇÕES!$Q$72),IF(N892="R",G892,0))),0)</f>
        <v>0</v>
      </c>
      <c r="AB892" s="75" t="n">
        <f aca="false">IF(W892&lt;&gt;Y892,(IF(N892=0,G892*(INFORMAÇÕES!$Q$70/INFORMAÇÕES!$Q$72),IF(N892="C",G892,0))),0)</f>
        <v>0</v>
      </c>
      <c r="AC892" s="75" t="n">
        <f aca="false">IF(W892&lt;&gt;Y892,(IF(N892=0,G892*INFORMAÇÕES!$U$115,IF(N892="CF",G892,0))),0)</f>
        <v>0</v>
      </c>
      <c r="AD892" s="75" t="n">
        <f aca="false">IF(W892&lt;&gt;Y892,(IF(N892=0,G892*INFORMAÇÕES!$U$116,IF(N892="O",G892,0))),0)</f>
        <v>0</v>
      </c>
      <c r="AE892" s="75" t="n">
        <f aca="false">IF(E892&lt;&gt;0,G892,0)</f>
        <v>0</v>
      </c>
      <c r="AF892" s="75" t="n">
        <f aca="false">IF(W892&lt;&gt;Y892,(IF(N892=0,J892*(INFORMAÇÕES!$Q$89/INFORMAÇÕES!$Q$92),IF(N892="R",J892,0))),0)</f>
        <v>0</v>
      </c>
      <c r="AG892" s="75" t="n">
        <f aca="false">IF(W892&lt;&gt;Y892,(IF(N892=0,J892*(INFORMAÇÕES!$Q$90/INFORMAÇÕES!$Q$92),IF(N892="C",J892,0))),0)</f>
        <v>0</v>
      </c>
      <c r="AH892" s="75" t="n">
        <f aca="false">IF(W892&lt;&gt;Y892,(IF(N892="",J892*INFORMAÇÕES!$U$115,IF(N892="CF",J892,0))),0)</f>
        <v>0</v>
      </c>
      <c r="AI892" s="75" t="n">
        <f aca="false">IF(W892&lt;&gt;Y892,(IF(N892="",J892*INFORMAÇÕES!$U$116,IF(N892="O",J892,0))),0)</f>
        <v>0</v>
      </c>
      <c r="AJ892" s="75" t="n">
        <f aca="false">IF(H892&lt;&gt;0,J892,0)</f>
        <v>0</v>
      </c>
      <c r="AK892" s="75" t="n">
        <f aca="false">IF(K892&lt;&gt;0,L892,0)</f>
        <v>0</v>
      </c>
    </row>
    <row r="893" s="174" customFormat="true" ht="14.25" hidden="false" customHeight="false" outlineLevel="0" collapsed="false">
      <c r="A893" s="159" t="n">
        <v>881</v>
      </c>
      <c r="B893" s="160" t="n">
        <f aca="false">IF('ORÇ.GLOBAL P CAIXA'!$K892="EXEC.",0,'ORÇ.REPROG. P CAIXA'!B893)</f>
        <v>0</v>
      </c>
      <c r="C893" s="161" t="n">
        <f aca="false">IF('ORÇ.GLOBAL P CAIXA'!$K892="EXEC.",0,'ORÇ.REPROG. P CAIXA'!C893)</f>
        <v>0</v>
      </c>
      <c r="D893" s="162" t="n">
        <f aca="false">IF('ORÇ.GLOBAL P CAIXA'!$K892="EXEC.",0,'ORÇ.REPROG. P CAIXA'!D893)</f>
        <v>0</v>
      </c>
      <c r="E893" s="163" t="n">
        <f aca="false">IF('ORÇ.GLOBAL P CAIXA'!$K892="EXEC.",0,'ORÇ.REPROG. P CAIXA'!E893)</f>
        <v>0</v>
      </c>
      <c r="F893" s="163" t="n">
        <f aca="false">IF('ORÇ.GLOBAL P CAIXA'!K892="EXEC.",0,IF('ORÇ.GLOBAL EMPRESA'!G892&gt;0,'ORÇ.GLOBAL EMPRESA'!G892,'ORÇ.GLOBAL P CAIXA'!F892))</f>
        <v>0</v>
      </c>
      <c r="G893" s="163" t="n">
        <f aca="false">IF(E893&lt;&gt;0,ROUND(E893*F893,2),IF(AE893=0,(SUMIF($W$13:$W$1012,B893,$AE$13:$AE$1012)),AE893))</f>
        <v>0</v>
      </c>
      <c r="H893" s="661" t="n">
        <f aca="false">IF('ORÇ.GLOBAL P CAIXA'!K892="EXEC.",0,'ORÇ.REPROG. P CAIXA'!H893)</f>
        <v>0</v>
      </c>
      <c r="I893" s="661" t="n">
        <f aca="false">IF('ORÇ.GLOBAL P CAIXA'!K892="EXEC.",0,'ORÇ.REPROG. P CAIXA'!I893)</f>
        <v>0</v>
      </c>
      <c r="J893" s="163" t="n">
        <f aca="false">IF(H893&lt;&gt;0,ROUND(H893*I893,2),IF(AJ893=0,(SUMIF($W$13:$W$1012,B893,$AJ$13:$AJ$1012)),AJ893))</f>
        <v>0</v>
      </c>
      <c r="K893" s="163" t="n">
        <f aca="false">H893-E893</f>
        <v>0</v>
      </c>
      <c r="L893" s="163" t="n">
        <f aca="false">J893-G893</f>
        <v>0</v>
      </c>
      <c r="M893" s="662" t="str">
        <f aca="false">IF('ORÇ.GLOBAL P CAIXA'!K892="EXEC.","",IF('ORÇ.REPROG. P CAIXA'!M893&gt;0,'ORÇ.REPROG. P CAIXA'!M893,""))</f>
        <v/>
      </c>
      <c r="N893" s="663" t="str">
        <f aca="false">IF('ORÇ.GLOBAL P CAIXA'!K892="EXEC.","",IF('ORÇ.REPROG. P CAIXA'!N893&gt;0,'ORÇ.REPROG. P CAIXA'!N893,""))</f>
        <v/>
      </c>
      <c r="O893" s="166" t="str">
        <f aca="false">IF('ORÇ.GLOBAL P CAIXA'!$K892="EXEC.","",'ORÇ.REPROG. P CAIXA'!O893)</f>
        <v/>
      </c>
      <c r="P893" s="167"/>
      <c r="Q893" s="168" t="str">
        <f aca="false">IF(B893&gt;0,"ok","ocultar")</f>
        <v>ocultar</v>
      </c>
      <c r="R893" s="649"/>
      <c r="S893" s="649"/>
      <c r="T893" s="650"/>
      <c r="V893" s="88"/>
      <c r="W893" s="157" t="n">
        <f aca="false">IF(B893=0,W892,IF(ISNONTEXT(B893)=TRUE(),INT(B893),INT(LEFT(B893,FIND(".",B893)-1))))</f>
        <v>3</v>
      </c>
      <c r="X893" s="157" t="str">
        <f aca="false">IF(X894=1,1,IF(B893&lt;&gt;0,1,IF(C893&lt;&gt;0,1,IF(D893&lt;&gt;0,1,IF(E893&lt;&gt;0,1,"")))))</f>
        <v/>
      </c>
      <c r="Y893" s="157" t="str">
        <f aca="false">IF(W893=0," ",IF(W893&lt;&gt;W892,W893," "))</f>
        <v> </v>
      </c>
      <c r="Z893" s="88"/>
      <c r="AA893" s="75" t="n">
        <f aca="false">IF(W893&lt;&gt;Y893,(IF(N893=0,G893*(INFORMAÇÕES!$Q$69/INFORMAÇÕES!$Q$72),IF(N893="R",G893,0))),0)</f>
        <v>0</v>
      </c>
      <c r="AB893" s="75" t="n">
        <f aca="false">IF(W893&lt;&gt;Y893,(IF(N893=0,G893*(INFORMAÇÕES!$Q$70/INFORMAÇÕES!$Q$72),IF(N893="C",G893,0))),0)</f>
        <v>0</v>
      </c>
      <c r="AC893" s="75" t="n">
        <f aca="false">IF(W893&lt;&gt;Y893,(IF(N893=0,G893*INFORMAÇÕES!$U$115,IF(N893="CF",G893,0))),0)</f>
        <v>0</v>
      </c>
      <c r="AD893" s="75" t="n">
        <f aca="false">IF(W893&lt;&gt;Y893,(IF(N893=0,G893*INFORMAÇÕES!$U$116,IF(N893="O",G893,0))),0)</f>
        <v>0</v>
      </c>
      <c r="AE893" s="75" t="n">
        <f aca="false">IF(E893&lt;&gt;0,G893,0)</f>
        <v>0</v>
      </c>
      <c r="AF893" s="75" t="n">
        <f aca="false">IF(W893&lt;&gt;Y893,(IF(N893=0,J893*(INFORMAÇÕES!$Q$89/INFORMAÇÕES!$Q$92),IF(N893="R",J893,0))),0)</f>
        <v>0</v>
      </c>
      <c r="AG893" s="75" t="n">
        <f aca="false">IF(W893&lt;&gt;Y893,(IF(N893=0,J893*(INFORMAÇÕES!$Q$90/INFORMAÇÕES!$Q$92),IF(N893="C",J893,0))),0)</f>
        <v>0</v>
      </c>
      <c r="AH893" s="75" t="n">
        <f aca="false">IF(W893&lt;&gt;Y893,(IF(N893="",J893*INFORMAÇÕES!$U$115,IF(N893="CF",J893,0))),0)</f>
        <v>0</v>
      </c>
      <c r="AI893" s="75" t="n">
        <f aca="false">IF(W893&lt;&gt;Y893,(IF(N893="",J893*INFORMAÇÕES!$U$116,IF(N893="O",J893,0))),0)</f>
        <v>0</v>
      </c>
      <c r="AJ893" s="75" t="n">
        <f aca="false">IF(H893&lt;&gt;0,J893,0)</f>
        <v>0</v>
      </c>
      <c r="AK893" s="75" t="n">
        <f aca="false">IF(K893&lt;&gt;0,L893,0)</f>
        <v>0</v>
      </c>
    </row>
    <row r="894" s="174" customFormat="true" ht="14.25" hidden="false" customHeight="false" outlineLevel="0" collapsed="false">
      <c r="A894" s="159" t="n">
        <v>882</v>
      </c>
      <c r="B894" s="160" t="n">
        <f aca="false">IF('ORÇ.GLOBAL P CAIXA'!$K893="EXEC.",0,'ORÇ.REPROG. P CAIXA'!B894)</f>
        <v>0</v>
      </c>
      <c r="C894" s="161" t="n">
        <f aca="false">IF('ORÇ.GLOBAL P CAIXA'!$K893="EXEC.",0,'ORÇ.REPROG. P CAIXA'!C894)</f>
        <v>0</v>
      </c>
      <c r="D894" s="162" t="n">
        <f aca="false">IF('ORÇ.GLOBAL P CAIXA'!$K893="EXEC.",0,'ORÇ.REPROG. P CAIXA'!D894)</f>
        <v>0</v>
      </c>
      <c r="E894" s="163" t="n">
        <f aca="false">IF('ORÇ.GLOBAL P CAIXA'!$K893="EXEC.",0,'ORÇ.REPROG. P CAIXA'!E894)</f>
        <v>0</v>
      </c>
      <c r="F894" s="163" t="n">
        <f aca="false">IF('ORÇ.GLOBAL P CAIXA'!K893="EXEC.",0,IF('ORÇ.GLOBAL EMPRESA'!G893&gt;0,'ORÇ.GLOBAL EMPRESA'!G893,'ORÇ.GLOBAL P CAIXA'!F893))</f>
        <v>0</v>
      </c>
      <c r="G894" s="163" t="n">
        <f aca="false">IF(E894&lt;&gt;0,ROUND(E894*F894,2),IF(AE894=0,(SUMIF($W$13:$W$1012,B894,$AE$13:$AE$1012)),AE894))</f>
        <v>0</v>
      </c>
      <c r="H894" s="661" t="n">
        <f aca="false">IF('ORÇ.GLOBAL P CAIXA'!K893="EXEC.",0,'ORÇ.REPROG. P CAIXA'!H894)</f>
        <v>0</v>
      </c>
      <c r="I894" s="661" t="n">
        <f aca="false">IF('ORÇ.GLOBAL P CAIXA'!K893="EXEC.",0,'ORÇ.REPROG. P CAIXA'!I894)</f>
        <v>0</v>
      </c>
      <c r="J894" s="163" t="n">
        <f aca="false">IF(H894&lt;&gt;0,ROUND(H894*I894,2),IF(AJ894=0,(SUMIF($W$13:$W$1012,B894,$AJ$13:$AJ$1012)),AJ894))</f>
        <v>0</v>
      </c>
      <c r="K894" s="163" t="n">
        <f aca="false">H894-E894</f>
        <v>0</v>
      </c>
      <c r="L894" s="163" t="n">
        <f aca="false">J894-G894</f>
        <v>0</v>
      </c>
      <c r="M894" s="662" t="str">
        <f aca="false">IF('ORÇ.GLOBAL P CAIXA'!K893="EXEC.","",IF('ORÇ.REPROG. P CAIXA'!M894&gt;0,'ORÇ.REPROG. P CAIXA'!M894,""))</f>
        <v/>
      </c>
      <c r="N894" s="663" t="str">
        <f aca="false">IF('ORÇ.GLOBAL P CAIXA'!K893="EXEC.","",IF('ORÇ.REPROG. P CAIXA'!N894&gt;0,'ORÇ.REPROG. P CAIXA'!N894,""))</f>
        <v/>
      </c>
      <c r="O894" s="166" t="str">
        <f aca="false">IF('ORÇ.GLOBAL P CAIXA'!$K893="EXEC.","",'ORÇ.REPROG. P CAIXA'!O894)</f>
        <v/>
      </c>
      <c r="P894" s="167"/>
      <c r="Q894" s="168" t="str">
        <f aca="false">IF(B894&gt;0,"ok","ocultar")</f>
        <v>ocultar</v>
      </c>
      <c r="R894" s="649"/>
      <c r="S894" s="649"/>
      <c r="T894" s="650"/>
      <c r="V894" s="88"/>
      <c r="W894" s="157" t="n">
        <f aca="false">IF(B894=0,W893,IF(ISNONTEXT(B894)=TRUE(),INT(B894),INT(LEFT(B894,FIND(".",B894)-1))))</f>
        <v>3</v>
      </c>
      <c r="X894" s="157" t="str">
        <f aca="false">IF(X895=1,1,IF(B894&lt;&gt;0,1,IF(C894&lt;&gt;0,1,IF(D894&lt;&gt;0,1,IF(E894&lt;&gt;0,1,"")))))</f>
        <v/>
      </c>
      <c r="Y894" s="157" t="str">
        <f aca="false">IF(W894=0," ",IF(W894&lt;&gt;W893,W894," "))</f>
        <v> </v>
      </c>
      <c r="Z894" s="88"/>
      <c r="AA894" s="75" t="n">
        <f aca="false">IF(W894&lt;&gt;Y894,(IF(N894=0,G894*(INFORMAÇÕES!$Q$69/INFORMAÇÕES!$Q$72),IF(N894="R",G894,0))),0)</f>
        <v>0</v>
      </c>
      <c r="AB894" s="75" t="n">
        <f aca="false">IF(W894&lt;&gt;Y894,(IF(N894=0,G894*(INFORMAÇÕES!$Q$70/INFORMAÇÕES!$Q$72),IF(N894="C",G894,0))),0)</f>
        <v>0</v>
      </c>
      <c r="AC894" s="75" t="n">
        <f aca="false">IF(W894&lt;&gt;Y894,(IF(N894=0,G894*INFORMAÇÕES!$U$115,IF(N894="CF",G894,0))),0)</f>
        <v>0</v>
      </c>
      <c r="AD894" s="75" t="n">
        <f aca="false">IF(W894&lt;&gt;Y894,(IF(N894=0,G894*INFORMAÇÕES!$U$116,IF(N894="O",G894,0))),0)</f>
        <v>0</v>
      </c>
      <c r="AE894" s="75" t="n">
        <f aca="false">IF(E894&lt;&gt;0,G894,0)</f>
        <v>0</v>
      </c>
      <c r="AF894" s="75" t="n">
        <f aca="false">IF(W894&lt;&gt;Y894,(IF(N894=0,J894*(INFORMAÇÕES!$Q$89/INFORMAÇÕES!$Q$92),IF(N894="R",J894,0))),0)</f>
        <v>0</v>
      </c>
      <c r="AG894" s="75" t="n">
        <f aca="false">IF(W894&lt;&gt;Y894,(IF(N894=0,J894*(INFORMAÇÕES!$Q$90/INFORMAÇÕES!$Q$92),IF(N894="C",J894,0))),0)</f>
        <v>0</v>
      </c>
      <c r="AH894" s="75" t="n">
        <f aca="false">IF(W894&lt;&gt;Y894,(IF(N894="",J894*INFORMAÇÕES!$U$115,IF(N894="CF",J894,0))),0)</f>
        <v>0</v>
      </c>
      <c r="AI894" s="75" t="n">
        <f aca="false">IF(W894&lt;&gt;Y894,(IF(N894="",J894*INFORMAÇÕES!$U$116,IF(N894="O",J894,0))),0)</f>
        <v>0</v>
      </c>
      <c r="AJ894" s="75" t="n">
        <f aca="false">IF(H894&lt;&gt;0,J894,0)</f>
        <v>0</v>
      </c>
      <c r="AK894" s="75" t="n">
        <f aca="false">IF(K894&lt;&gt;0,L894,0)</f>
        <v>0</v>
      </c>
    </row>
    <row r="895" s="174" customFormat="true" ht="14.25" hidden="false" customHeight="false" outlineLevel="0" collapsed="false">
      <c r="A895" s="159" t="n">
        <v>883</v>
      </c>
      <c r="B895" s="160" t="n">
        <f aca="false">IF('ORÇ.GLOBAL P CAIXA'!$K894="EXEC.",0,'ORÇ.REPROG. P CAIXA'!B895)</f>
        <v>0</v>
      </c>
      <c r="C895" s="161" t="n">
        <f aca="false">IF('ORÇ.GLOBAL P CAIXA'!$K894="EXEC.",0,'ORÇ.REPROG. P CAIXA'!C895)</f>
        <v>0</v>
      </c>
      <c r="D895" s="162" t="n">
        <f aca="false">IF('ORÇ.GLOBAL P CAIXA'!$K894="EXEC.",0,'ORÇ.REPROG. P CAIXA'!D895)</f>
        <v>0</v>
      </c>
      <c r="E895" s="163" t="n">
        <f aca="false">IF('ORÇ.GLOBAL P CAIXA'!$K894="EXEC.",0,'ORÇ.REPROG. P CAIXA'!E895)</f>
        <v>0</v>
      </c>
      <c r="F895" s="163" t="n">
        <f aca="false">IF('ORÇ.GLOBAL P CAIXA'!K894="EXEC.",0,IF('ORÇ.GLOBAL EMPRESA'!G894&gt;0,'ORÇ.GLOBAL EMPRESA'!G894,'ORÇ.GLOBAL P CAIXA'!F894))</f>
        <v>0</v>
      </c>
      <c r="G895" s="163" t="n">
        <f aca="false">IF(E895&lt;&gt;0,ROUND(E895*F895,2),IF(AE895=0,(SUMIF($W$13:$W$1012,B895,$AE$13:$AE$1012)),AE895))</f>
        <v>0</v>
      </c>
      <c r="H895" s="661" t="n">
        <f aca="false">IF('ORÇ.GLOBAL P CAIXA'!K894="EXEC.",0,'ORÇ.REPROG. P CAIXA'!H895)</f>
        <v>0</v>
      </c>
      <c r="I895" s="661" t="n">
        <f aca="false">IF('ORÇ.GLOBAL P CAIXA'!K894="EXEC.",0,'ORÇ.REPROG. P CAIXA'!I895)</f>
        <v>0</v>
      </c>
      <c r="J895" s="163" t="n">
        <f aca="false">IF(H895&lt;&gt;0,ROUND(H895*I895,2),IF(AJ895=0,(SUMIF($W$13:$W$1012,B895,$AJ$13:$AJ$1012)),AJ895))</f>
        <v>0</v>
      </c>
      <c r="K895" s="163" t="n">
        <f aca="false">H895-E895</f>
        <v>0</v>
      </c>
      <c r="L895" s="163" t="n">
        <f aca="false">J895-G895</f>
        <v>0</v>
      </c>
      <c r="M895" s="662" t="str">
        <f aca="false">IF('ORÇ.GLOBAL P CAIXA'!K894="EXEC.","",IF('ORÇ.REPROG. P CAIXA'!M895&gt;0,'ORÇ.REPROG. P CAIXA'!M895,""))</f>
        <v/>
      </c>
      <c r="N895" s="663" t="str">
        <f aca="false">IF('ORÇ.GLOBAL P CAIXA'!K894="EXEC.","",IF('ORÇ.REPROG. P CAIXA'!N895&gt;0,'ORÇ.REPROG. P CAIXA'!N895,""))</f>
        <v/>
      </c>
      <c r="O895" s="166" t="str">
        <f aca="false">IF('ORÇ.GLOBAL P CAIXA'!$K894="EXEC.","",'ORÇ.REPROG. P CAIXA'!O895)</f>
        <v/>
      </c>
      <c r="P895" s="167"/>
      <c r="Q895" s="168" t="str">
        <f aca="false">IF(B895&gt;0,"ok","ocultar")</f>
        <v>ocultar</v>
      </c>
      <c r="R895" s="649"/>
      <c r="S895" s="649"/>
      <c r="T895" s="650"/>
      <c r="V895" s="88"/>
      <c r="W895" s="157" t="n">
        <f aca="false">IF(B895=0,W894,IF(ISNONTEXT(B895)=TRUE(),INT(B895),INT(LEFT(B895,FIND(".",B895)-1))))</f>
        <v>3</v>
      </c>
      <c r="X895" s="157" t="str">
        <f aca="false">IF(X896=1,1,IF(B895&lt;&gt;0,1,IF(C895&lt;&gt;0,1,IF(D895&lt;&gt;0,1,IF(E895&lt;&gt;0,1,"")))))</f>
        <v/>
      </c>
      <c r="Y895" s="157" t="str">
        <f aca="false">IF(W895=0," ",IF(W895&lt;&gt;W894,W895," "))</f>
        <v> </v>
      </c>
      <c r="Z895" s="88"/>
      <c r="AA895" s="75" t="n">
        <f aca="false">IF(W895&lt;&gt;Y895,(IF(N895=0,G895*(INFORMAÇÕES!$Q$69/INFORMAÇÕES!$Q$72),IF(N895="R",G895,0))),0)</f>
        <v>0</v>
      </c>
      <c r="AB895" s="75" t="n">
        <f aca="false">IF(W895&lt;&gt;Y895,(IF(N895=0,G895*(INFORMAÇÕES!$Q$70/INFORMAÇÕES!$Q$72),IF(N895="C",G895,0))),0)</f>
        <v>0</v>
      </c>
      <c r="AC895" s="75" t="n">
        <f aca="false">IF(W895&lt;&gt;Y895,(IF(N895=0,G895*INFORMAÇÕES!$U$115,IF(N895="CF",G895,0))),0)</f>
        <v>0</v>
      </c>
      <c r="AD895" s="75" t="n">
        <f aca="false">IF(W895&lt;&gt;Y895,(IF(N895=0,G895*INFORMAÇÕES!$U$116,IF(N895="O",G895,0))),0)</f>
        <v>0</v>
      </c>
      <c r="AE895" s="75" t="n">
        <f aca="false">IF(E895&lt;&gt;0,G895,0)</f>
        <v>0</v>
      </c>
      <c r="AF895" s="75" t="n">
        <f aca="false">IF(W895&lt;&gt;Y895,(IF(N895=0,J895*(INFORMAÇÕES!$Q$89/INFORMAÇÕES!$Q$92),IF(N895="R",J895,0))),0)</f>
        <v>0</v>
      </c>
      <c r="AG895" s="75" t="n">
        <f aca="false">IF(W895&lt;&gt;Y895,(IF(N895=0,J895*(INFORMAÇÕES!$Q$90/INFORMAÇÕES!$Q$92),IF(N895="C",J895,0))),0)</f>
        <v>0</v>
      </c>
      <c r="AH895" s="75" t="n">
        <f aca="false">IF(W895&lt;&gt;Y895,(IF(N895="",J895*INFORMAÇÕES!$U$115,IF(N895="CF",J895,0))),0)</f>
        <v>0</v>
      </c>
      <c r="AI895" s="75" t="n">
        <f aca="false">IF(W895&lt;&gt;Y895,(IF(N895="",J895*INFORMAÇÕES!$U$116,IF(N895="O",J895,0))),0)</f>
        <v>0</v>
      </c>
      <c r="AJ895" s="75" t="n">
        <f aca="false">IF(H895&lt;&gt;0,J895,0)</f>
        <v>0</v>
      </c>
      <c r="AK895" s="75" t="n">
        <f aca="false">IF(K895&lt;&gt;0,L895,0)</f>
        <v>0</v>
      </c>
    </row>
    <row r="896" s="174" customFormat="true" ht="14.25" hidden="false" customHeight="false" outlineLevel="0" collapsed="false">
      <c r="A896" s="159" t="n">
        <v>884</v>
      </c>
      <c r="B896" s="160" t="n">
        <f aca="false">IF('ORÇ.GLOBAL P CAIXA'!$K895="EXEC.",0,'ORÇ.REPROG. P CAIXA'!B896)</f>
        <v>0</v>
      </c>
      <c r="C896" s="161" t="n">
        <f aca="false">IF('ORÇ.GLOBAL P CAIXA'!$K895="EXEC.",0,'ORÇ.REPROG. P CAIXA'!C896)</f>
        <v>0</v>
      </c>
      <c r="D896" s="162" t="n">
        <f aca="false">IF('ORÇ.GLOBAL P CAIXA'!$K895="EXEC.",0,'ORÇ.REPROG. P CAIXA'!D896)</f>
        <v>0</v>
      </c>
      <c r="E896" s="163" t="n">
        <f aca="false">IF('ORÇ.GLOBAL P CAIXA'!$K895="EXEC.",0,'ORÇ.REPROG. P CAIXA'!E896)</f>
        <v>0</v>
      </c>
      <c r="F896" s="163" t="n">
        <f aca="false">IF('ORÇ.GLOBAL P CAIXA'!K895="EXEC.",0,IF('ORÇ.GLOBAL EMPRESA'!G895&gt;0,'ORÇ.GLOBAL EMPRESA'!G895,'ORÇ.GLOBAL P CAIXA'!F895))</f>
        <v>0</v>
      </c>
      <c r="G896" s="163" t="n">
        <f aca="false">IF(E896&lt;&gt;0,ROUND(E896*F896,2),IF(AE896=0,(SUMIF($W$13:$W$1012,B896,$AE$13:$AE$1012)),AE896))</f>
        <v>0</v>
      </c>
      <c r="H896" s="661" t="n">
        <f aca="false">IF('ORÇ.GLOBAL P CAIXA'!K895="EXEC.",0,'ORÇ.REPROG. P CAIXA'!H896)</f>
        <v>0</v>
      </c>
      <c r="I896" s="661" t="n">
        <f aca="false">IF('ORÇ.GLOBAL P CAIXA'!K895="EXEC.",0,'ORÇ.REPROG. P CAIXA'!I896)</f>
        <v>0</v>
      </c>
      <c r="J896" s="163" t="n">
        <f aca="false">IF(H896&lt;&gt;0,ROUND(H896*I896,2),IF(AJ896=0,(SUMIF($W$13:$W$1012,B896,$AJ$13:$AJ$1012)),AJ896))</f>
        <v>0</v>
      </c>
      <c r="K896" s="163" t="n">
        <f aca="false">H896-E896</f>
        <v>0</v>
      </c>
      <c r="L896" s="163" t="n">
        <f aca="false">J896-G896</f>
        <v>0</v>
      </c>
      <c r="M896" s="662" t="str">
        <f aca="false">IF('ORÇ.GLOBAL P CAIXA'!K895="EXEC.","",IF('ORÇ.REPROG. P CAIXA'!M896&gt;0,'ORÇ.REPROG. P CAIXA'!M896,""))</f>
        <v/>
      </c>
      <c r="N896" s="663" t="str">
        <f aca="false">IF('ORÇ.GLOBAL P CAIXA'!K895="EXEC.","",IF('ORÇ.REPROG. P CAIXA'!N896&gt;0,'ORÇ.REPROG. P CAIXA'!N896,""))</f>
        <v/>
      </c>
      <c r="O896" s="166" t="str">
        <f aca="false">IF('ORÇ.GLOBAL P CAIXA'!$K895="EXEC.","",'ORÇ.REPROG. P CAIXA'!O896)</f>
        <v/>
      </c>
      <c r="P896" s="167"/>
      <c r="Q896" s="168" t="str">
        <f aca="false">IF(B896&gt;0,"ok","ocultar")</f>
        <v>ocultar</v>
      </c>
      <c r="R896" s="649"/>
      <c r="S896" s="649"/>
      <c r="T896" s="650"/>
      <c r="V896" s="88"/>
      <c r="W896" s="157" t="n">
        <f aca="false">IF(B896=0,W895,IF(ISNONTEXT(B896)=TRUE(),INT(B896),INT(LEFT(B896,FIND(".",B896)-1))))</f>
        <v>3</v>
      </c>
      <c r="X896" s="157" t="str">
        <f aca="false">IF(X897=1,1,IF(B896&lt;&gt;0,1,IF(C896&lt;&gt;0,1,IF(D896&lt;&gt;0,1,IF(E896&lt;&gt;0,1,"")))))</f>
        <v/>
      </c>
      <c r="Y896" s="157" t="str">
        <f aca="false">IF(W896=0," ",IF(W896&lt;&gt;W895,W896," "))</f>
        <v> </v>
      </c>
      <c r="Z896" s="88"/>
      <c r="AA896" s="75" t="n">
        <f aca="false">IF(W896&lt;&gt;Y896,(IF(N896=0,G896*(INFORMAÇÕES!$Q$69/INFORMAÇÕES!$Q$72),IF(N896="R",G896,0))),0)</f>
        <v>0</v>
      </c>
      <c r="AB896" s="75" t="n">
        <f aca="false">IF(W896&lt;&gt;Y896,(IF(N896=0,G896*(INFORMAÇÕES!$Q$70/INFORMAÇÕES!$Q$72),IF(N896="C",G896,0))),0)</f>
        <v>0</v>
      </c>
      <c r="AC896" s="75" t="n">
        <f aca="false">IF(W896&lt;&gt;Y896,(IF(N896=0,G896*INFORMAÇÕES!$U$115,IF(N896="CF",G896,0))),0)</f>
        <v>0</v>
      </c>
      <c r="AD896" s="75" t="n">
        <f aca="false">IF(W896&lt;&gt;Y896,(IF(N896=0,G896*INFORMAÇÕES!$U$116,IF(N896="O",G896,0))),0)</f>
        <v>0</v>
      </c>
      <c r="AE896" s="75" t="n">
        <f aca="false">IF(E896&lt;&gt;0,G896,0)</f>
        <v>0</v>
      </c>
      <c r="AF896" s="75" t="n">
        <f aca="false">IF(W896&lt;&gt;Y896,(IF(N896=0,J896*(INFORMAÇÕES!$Q$89/INFORMAÇÕES!$Q$92),IF(N896="R",J896,0))),0)</f>
        <v>0</v>
      </c>
      <c r="AG896" s="75" t="n">
        <f aca="false">IF(W896&lt;&gt;Y896,(IF(N896=0,J896*(INFORMAÇÕES!$Q$90/INFORMAÇÕES!$Q$92),IF(N896="C",J896,0))),0)</f>
        <v>0</v>
      </c>
      <c r="AH896" s="75" t="n">
        <f aca="false">IF(W896&lt;&gt;Y896,(IF(N896="",J896*INFORMAÇÕES!$U$115,IF(N896="CF",J896,0))),0)</f>
        <v>0</v>
      </c>
      <c r="AI896" s="75" t="n">
        <f aca="false">IF(W896&lt;&gt;Y896,(IF(N896="",J896*INFORMAÇÕES!$U$116,IF(N896="O",J896,0))),0)</f>
        <v>0</v>
      </c>
      <c r="AJ896" s="75" t="n">
        <f aca="false">IF(H896&lt;&gt;0,J896,0)</f>
        <v>0</v>
      </c>
      <c r="AK896" s="75" t="n">
        <f aca="false">IF(K896&lt;&gt;0,L896,0)</f>
        <v>0</v>
      </c>
    </row>
    <row r="897" s="174" customFormat="true" ht="14.25" hidden="false" customHeight="false" outlineLevel="0" collapsed="false">
      <c r="A897" s="159" t="n">
        <v>885</v>
      </c>
      <c r="B897" s="160" t="n">
        <f aca="false">IF('ORÇ.GLOBAL P CAIXA'!$K896="EXEC.",0,'ORÇ.REPROG. P CAIXA'!B897)</f>
        <v>0</v>
      </c>
      <c r="C897" s="161" t="n">
        <f aca="false">IF('ORÇ.GLOBAL P CAIXA'!$K896="EXEC.",0,'ORÇ.REPROG. P CAIXA'!C897)</f>
        <v>0</v>
      </c>
      <c r="D897" s="162" t="n">
        <f aca="false">IF('ORÇ.GLOBAL P CAIXA'!$K896="EXEC.",0,'ORÇ.REPROG. P CAIXA'!D897)</f>
        <v>0</v>
      </c>
      <c r="E897" s="163" t="n">
        <f aca="false">IF('ORÇ.GLOBAL P CAIXA'!$K896="EXEC.",0,'ORÇ.REPROG. P CAIXA'!E897)</f>
        <v>0</v>
      </c>
      <c r="F897" s="163" t="n">
        <f aca="false">IF('ORÇ.GLOBAL P CAIXA'!K896="EXEC.",0,IF('ORÇ.GLOBAL EMPRESA'!G896&gt;0,'ORÇ.GLOBAL EMPRESA'!G896,'ORÇ.GLOBAL P CAIXA'!F896))</f>
        <v>0</v>
      </c>
      <c r="G897" s="163" t="n">
        <f aca="false">IF(E897&lt;&gt;0,ROUND(E897*F897,2),IF(AE897=0,(SUMIF($W$13:$W$1012,B897,$AE$13:$AE$1012)),AE897))</f>
        <v>0</v>
      </c>
      <c r="H897" s="661" t="n">
        <f aca="false">IF('ORÇ.GLOBAL P CAIXA'!K896="EXEC.",0,'ORÇ.REPROG. P CAIXA'!H897)</f>
        <v>0</v>
      </c>
      <c r="I897" s="661" t="n">
        <f aca="false">IF('ORÇ.GLOBAL P CAIXA'!K896="EXEC.",0,'ORÇ.REPROG. P CAIXA'!I897)</f>
        <v>0</v>
      </c>
      <c r="J897" s="163" t="n">
        <f aca="false">IF(H897&lt;&gt;0,ROUND(H897*I897,2),IF(AJ897=0,(SUMIF($W$13:$W$1012,B897,$AJ$13:$AJ$1012)),AJ897))</f>
        <v>0</v>
      </c>
      <c r="K897" s="163" t="n">
        <f aca="false">H897-E897</f>
        <v>0</v>
      </c>
      <c r="L897" s="163" t="n">
        <f aca="false">J897-G897</f>
        <v>0</v>
      </c>
      <c r="M897" s="662" t="str">
        <f aca="false">IF('ORÇ.GLOBAL P CAIXA'!K896="EXEC.","",IF('ORÇ.REPROG. P CAIXA'!M897&gt;0,'ORÇ.REPROG. P CAIXA'!M897,""))</f>
        <v/>
      </c>
      <c r="N897" s="663" t="str">
        <f aca="false">IF('ORÇ.GLOBAL P CAIXA'!K896="EXEC.","",IF('ORÇ.REPROG. P CAIXA'!N897&gt;0,'ORÇ.REPROG. P CAIXA'!N897,""))</f>
        <v/>
      </c>
      <c r="O897" s="166" t="str">
        <f aca="false">IF('ORÇ.GLOBAL P CAIXA'!$K896="EXEC.","",'ORÇ.REPROG. P CAIXA'!O897)</f>
        <v/>
      </c>
      <c r="P897" s="167"/>
      <c r="Q897" s="168" t="str">
        <f aca="false">IF(B897&gt;0,"ok","ocultar")</f>
        <v>ocultar</v>
      </c>
      <c r="R897" s="649"/>
      <c r="S897" s="649"/>
      <c r="T897" s="650"/>
      <c r="V897" s="88"/>
      <c r="W897" s="157" t="n">
        <f aca="false">IF(B897=0,W896,IF(ISNONTEXT(B897)=TRUE(),INT(B897),INT(LEFT(B897,FIND(".",B897)-1))))</f>
        <v>3</v>
      </c>
      <c r="X897" s="157" t="str">
        <f aca="false">IF(X898=1,1,IF(B897&lt;&gt;0,1,IF(C897&lt;&gt;0,1,IF(D897&lt;&gt;0,1,IF(E897&lt;&gt;0,1,"")))))</f>
        <v/>
      </c>
      <c r="Y897" s="157" t="str">
        <f aca="false">IF(W897=0," ",IF(W897&lt;&gt;W896,W897," "))</f>
        <v> </v>
      </c>
      <c r="Z897" s="88"/>
      <c r="AA897" s="75" t="n">
        <f aca="false">IF(W897&lt;&gt;Y897,(IF(N897=0,G897*(INFORMAÇÕES!$Q$69/INFORMAÇÕES!$Q$72),IF(N897="R",G897,0))),0)</f>
        <v>0</v>
      </c>
      <c r="AB897" s="75" t="n">
        <f aca="false">IF(W897&lt;&gt;Y897,(IF(N897=0,G897*(INFORMAÇÕES!$Q$70/INFORMAÇÕES!$Q$72),IF(N897="C",G897,0))),0)</f>
        <v>0</v>
      </c>
      <c r="AC897" s="75" t="n">
        <f aca="false">IF(W897&lt;&gt;Y897,(IF(N897=0,G897*INFORMAÇÕES!$U$115,IF(N897="CF",G897,0))),0)</f>
        <v>0</v>
      </c>
      <c r="AD897" s="75" t="n">
        <f aca="false">IF(W897&lt;&gt;Y897,(IF(N897=0,G897*INFORMAÇÕES!$U$116,IF(N897="O",G897,0))),0)</f>
        <v>0</v>
      </c>
      <c r="AE897" s="75" t="n">
        <f aca="false">IF(E897&lt;&gt;0,G897,0)</f>
        <v>0</v>
      </c>
      <c r="AF897" s="75" t="n">
        <f aca="false">IF(W897&lt;&gt;Y897,(IF(N897=0,J897*(INFORMAÇÕES!$Q$89/INFORMAÇÕES!$Q$92),IF(N897="R",J897,0))),0)</f>
        <v>0</v>
      </c>
      <c r="AG897" s="75" t="n">
        <f aca="false">IF(W897&lt;&gt;Y897,(IF(N897=0,J897*(INFORMAÇÕES!$Q$90/INFORMAÇÕES!$Q$92),IF(N897="C",J897,0))),0)</f>
        <v>0</v>
      </c>
      <c r="AH897" s="75" t="n">
        <f aca="false">IF(W897&lt;&gt;Y897,(IF(N897="",J897*INFORMAÇÕES!$U$115,IF(N897="CF",J897,0))),0)</f>
        <v>0</v>
      </c>
      <c r="AI897" s="75" t="n">
        <f aca="false">IF(W897&lt;&gt;Y897,(IF(N897="",J897*INFORMAÇÕES!$U$116,IF(N897="O",J897,0))),0)</f>
        <v>0</v>
      </c>
      <c r="AJ897" s="75" t="n">
        <f aca="false">IF(H897&lt;&gt;0,J897,0)</f>
        <v>0</v>
      </c>
      <c r="AK897" s="75" t="n">
        <f aca="false">IF(K897&lt;&gt;0,L897,0)</f>
        <v>0</v>
      </c>
    </row>
    <row r="898" s="174" customFormat="true" ht="14.25" hidden="false" customHeight="false" outlineLevel="0" collapsed="false">
      <c r="A898" s="159" t="n">
        <v>886</v>
      </c>
      <c r="B898" s="160" t="n">
        <f aca="false">IF('ORÇ.GLOBAL P CAIXA'!$K897="EXEC.",0,'ORÇ.REPROG. P CAIXA'!B898)</f>
        <v>0</v>
      </c>
      <c r="C898" s="161" t="n">
        <f aca="false">IF('ORÇ.GLOBAL P CAIXA'!$K897="EXEC.",0,'ORÇ.REPROG. P CAIXA'!C898)</f>
        <v>0</v>
      </c>
      <c r="D898" s="162" t="n">
        <f aca="false">IF('ORÇ.GLOBAL P CAIXA'!$K897="EXEC.",0,'ORÇ.REPROG. P CAIXA'!D898)</f>
        <v>0</v>
      </c>
      <c r="E898" s="163" t="n">
        <f aca="false">IF('ORÇ.GLOBAL P CAIXA'!$K897="EXEC.",0,'ORÇ.REPROG. P CAIXA'!E898)</f>
        <v>0</v>
      </c>
      <c r="F898" s="163" t="n">
        <f aca="false">IF('ORÇ.GLOBAL P CAIXA'!K897="EXEC.",0,IF('ORÇ.GLOBAL EMPRESA'!G897&gt;0,'ORÇ.GLOBAL EMPRESA'!G897,'ORÇ.GLOBAL P CAIXA'!F897))</f>
        <v>0</v>
      </c>
      <c r="G898" s="163" t="n">
        <f aca="false">IF(E898&lt;&gt;0,ROUND(E898*F898,2),IF(AE898=0,(SUMIF($W$13:$W$1012,B898,$AE$13:$AE$1012)),AE898))</f>
        <v>0</v>
      </c>
      <c r="H898" s="661" t="n">
        <f aca="false">IF('ORÇ.GLOBAL P CAIXA'!K897="EXEC.",0,'ORÇ.REPROG. P CAIXA'!H898)</f>
        <v>0</v>
      </c>
      <c r="I898" s="661" t="n">
        <f aca="false">IF('ORÇ.GLOBAL P CAIXA'!K897="EXEC.",0,'ORÇ.REPROG. P CAIXA'!I898)</f>
        <v>0</v>
      </c>
      <c r="J898" s="163" t="n">
        <f aca="false">IF(H898&lt;&gt;0,ROUND(H898*I898,2),IF(AJ898=0,(SUMIF($W$13:$W$1012,B898,$AJ$13:$AJ$1012)),AJ898))</f>
        <v>0</v>
      </c>
      <c r="K898" s="163" t="n">
        <f aca="false">H898-E898</f>
        <v>0</v>
      </c>
      <c r="L898" s="163" t="n">
        <f aca="false">J898-G898</f>
        <v>0</v>
      </c>
      <c r="M898" s="662" t="str">
        <f aca="false">IF('ORÇ.GLOBAL P CAIXA'!K897="EXEC.","",IF('ORÇ.REPROG. P CAIXA'!M898&gt;0,'ORÇ.REPROG. P CAIXA'!M898,""))</f>
        <v/>
      </c>
      <c r="N898" s="663" t="str">
        <f aca="false">IF('ORÇ.GLOBAL P CAIXA'!K897="EXEC.","",IF('ORÇ.REPROG. P CAIXA'!N898&gt;0,'ORÇ.REPROG. P CAIXA'!N898,""))</f>
        <v/>
      </c>
      <c r="O898" s="166" t="str">
        <f aca="false">IF('ORÇ.GLOBAL P CAIXA'!$K897="EXEC.","",'ORÇ.REPROG. P CAIXA'!O898)</f>
        <v/>
      </c>
      <c r="P898" s="167"/>
      <c r="Q898" s="168" t="str">
        <f aca="false">IF(B898&gt;0,"ok","ocultar")</f>
        <v>ocultar</v>
      </c>
      <c r="R898" s="649"/>
      <c r="S898" s="649"/>
      <c r="T898" s="650"/>
      <c r="V898" s="88"/>
      <c r="W898" s="157" t="n">
        <f aca="false">IF(B898=0,W897,IF(ISNONTEXT(B898)=TRUE(),INT(B898),INT(LEFT(B898,FIND(".",B898)-1))))</f>
        <v>3</v>
      </c>
      <c r="X898" s="157" t="str">
        <f aca="false">IF(X899=1,1,IF(B898&lt;&gt;0,1,IF(C898&lt;&gt;0,1,IF(D898&lt;&gt;0,1,IF(E898&lt;&gt;0,1,"")))))</f>
        <v/>
      </c>
      <c r="Y898" s="157" t="str">
        <f aca="false">IF(W898=0," ",IF(W898&lt;&gt;W897,W898," "))</f>
        <v> </v>
      </c>
      <c r="Z898" s="88"/>
      <c r="AA898" s="75" t="n">
        <f aca="false">IF(W898&lt;&gt;Y898,(IF(N898=0,G898*(INFORMAÇÕES!$Q$69/INFORMAÇÕES!$Q$72),IF(N898="R",G898,0))),0)</f>
        <v>0</v>
      </c>
      <c r="AB898" s="75" t="n">
        <f aca="false">IF(W898&lt;&gt;Y898,(IF(N898=0,G898*(INFORMAÇÕES!$Q$70/INFORMAÇÕES!$Q$72),IF(N898="C",G898,0))),0)</f>
        <v>0</v>
      </c>
      <c r="AC898" s="75" t="n">
        <f aca="false">IF(W898&lt;&gt;Y898,(IF(N898=0,G898*INFORMAÇÕES!$U$115,IF(N898="CF",G898,0))),0)</f>
        <v>0</v>
      </c>
      <c r="AD898" s="75" t="n">
        <f aca="false">IF(W898&lt;&gt;Y898,(IF(N898=0,G898*INFORMAÇÕES!$U$116,IF(N898="O",G898,0))),0)</f>
        <v>0</v>
      </c>
      <c r="AE898" s="75" t="n">
        <f aca="false">IF(E898&lt;&gt;0,G898,0)</f>
        <v>0</v>
      </c>
      <c r="AF898" s="75" t="n">
        <f aca="false">IF(W898&lt;&gt;Y898,(IF(N898=0,J898*(INFORMAÇÕES!$Q$89/INFORMAÇÕES!$Q$92),IF(N898="R",J898,0))),0)</f>
        <v>0</v>
      </c>
      <c r="AG898" s="75" t="n">
        <f aca="false">IF(W898&lt;&gt;Y898,(IF(N898=0,J898*(INFORMAÇÕES!$Q$90/INFORMAÇÕES!$Q$92),IF(N898="C",J898,0))),0)</f>
        <v>0</v>
      </c>
      <c r="AH898" s="75" t="n">
        <f aca="false">IF(W898&lt;&gt;Y898,(IF(N898="",J898*INFORMAÇÕES!$U$115,IF(N898="CF",J898,0))),0)</f>
        <v>0</v>
      </c>
      <c r="AI898" s="75" t="n">
        <f aca="false">IF(W898&lt;&gt;Y898,(IF(N898="",J898*INFORMAÇÕES!$U$116,IF(N898="O",J898,0))),0)</f>
        <v>0</v>
      </c>
      <c r="AJ898" s="75" t="n">
        <f aca="false">IF(H898&lt;&gt;0,J898,0)</f>
        <v>0</v>
      </c>
      <c r="AK898" s="75" t="n">
        <f aca="false">IF(K898&lt;&gt;0,L898,0)</f>
        <v>0</v>
      </c>
    </row>
    <row r="899" s="174" customFormat="true" ht="14.25" hidden="false" customHeight="false" outlineLevel="0" collapsed="false">
      <c r="A899" s="159" t="n">
        <v>887</v>
      </c>
      <c r="B899" s="160" t="n">
        <f aca="false">IF('ORÇ.GLOBAL P CAIXA'!$K898="EXEC.",0,'ORÇ.REPROG. P CAIXA'!B899)</f>
        <v>0</v>
      </c>
      <c r="C899" s="161" t="n">
        <f aca="false">IF('ORÇ.GLOBAL P CAIXA'!$K898="EXEC.",0,'ORÇ.REPROG. P CAIXA'!C899)</f>
        <v>0</v>
      </c>
      <c r="D899" s="162" t="n">
        <f aca="false">IF('ORÇ.GLOBAL P CAIXA'!$K898="EXEC.",0,'ORÇ.REPROG. P CAIXA'!D899)</f>
        <v>0</v>
      </c>
      <c r="E899" s="163" t="n">
        <f aca="false">IF('ORÇ.GLOBAL P CAIXA'!$K898="EXEC.",0,'ORÇ.REPROG. P CAIXA'!E899)</f>
        <v>0</v>
      </c>
      <c r="F899" s="163" t="n">
        <f aca="false">IF('ORÇ.GLOBAL P CAIXA'!K898="EXEC.",0,IF('ORÇ.GLOBAL EMPRESA'!G898&gt;0,'ORÇ.GLOBAL EMPRESA'!G898,'ORÇ.GLOBAL P CAIXA'!F898))</f>
        <v>0</v>
      </c>
      <c r="G899" s="163" t="n">
        <f aca="false">IF(E899&lt;&gt;0,ROUND(E899*F899,2),IF(AE899=0,(SUMIF($W$13:$W$1012,B899,$AE$13:$AE$1012)),AE899))</f>
        <v>0</v>
      </c>
      <c r="H899" s="661" t="n">
        <f aca="false">IF('ORÇ.GLOBAL P CAIXA'!K898="EXEC.",0,'ORÇ.REPROG. P CAIXA'!H899)</f>
        <v>0</v>
      </c>
      <c r="I899" s="661" t="n">
        <f aca="false">IF('ORÇ.GLOBAL P CAIXA'!K898="EXEC.",0,'ORÇ.REPROG. P CAIXA'!I899)</f>
        <v>0</v>
      </c>
      <c r="J899" s="163" t="n">
        <f aca="false">IF(H899&lt;&gt;0,ROUND(H899*I899,2),IF(AJ899=0,(SUMIF($W$13:$W$1012,B899,$AJ$13:$AJ$1012)),AJ899))</f>
        <v>0</v>
      </c>
      <c r="K899" s="163" t="n">
        <f aca="false">H899-E899</f>
        <v>0</v>
      </c>
      <c r="L899" s="163" t="n">
        <f aca="false">J899-G899</f>
        <v>0</v>
      </c>
      <c r="M899" s="662" t="str">
        <f aca="false">IF('ORÇ.GLOBAL P CAIXA'!K898="EXEC.","",IF('ORÇ.REPROG. P CAIXA'!M899&gt;0,'ORÇ.REPROG. P CAIXA'!M899,""))</f>
        <v/>
      </c>
      <c r="N899" s="663" t="str">
        <f aca="false">IF('ORÇ.GLOBAL P CAIXA'!K898="EXEC.","",IF('ORÇ.REPROG. P CAIXA'!N899&gt;0,'ORÇ.REPROG. P CAIXA'!N899,""))</f>
        <v/>
      </c>
      <c r="O899" s="166" t="str">
        <f aca="false">IF('ORÇ.GLOBAL P CAIXA'!$K898="EXEC.","",'ORÇ.REPROG. P CAIXA'!O899)</f>
        <v/>
      </c>
      <c r="P899" s="167"/>
      <c r="Q899" s="168" t="str">
        <f aca="false">IF(B899&gt;0,"ok","ocultar")</f>
        <v>ocultar</v>
      </c>
      <c r="R899" s="649"/>
      <c r="S899" s="649"/>
      <c r="T899" s="650"/>
      <c r="V899" s="88"/>
      <c r="W899" s="157" t="n">
        <f aca="false">IF(B899=0,W898,IF(ISNONTEXT(B899)=TRUE(),INT(B899),INT(LEFT(B899,FIND(".",B899)-1))))</f>
        <v>3</v>
      </c>
      <c r="X899" s="157" t="str">
        <f aca="false">IF(X900=1,1,IF(B899&lt;&gt;0,1,IF(C899&lt;&gt;0,1,IF(D899&lt;&gt;0,1,IF(E899&lt;&gt;0,1,"")))))</f>
        <v/>
      </c>
      <c r="Y899" s="157" t="str">
        <f aca="false">IF(W899=0," ",IF(W899&lt;&gt;W898,W899," "))</f>
        <v> </v>
      </c>
      <c r="Z899" s="88"/>
      <c r="AA899" s="75" t="n">
        <f aca="false">IF(W899&lt;&gt;Y899,(IF(N899=0,G899*(INFORMAÇÕES!$Q$69/INFORMAÇÕES!$Q$72),IF(N899="R",G899,0))),0)</f>
        <v>0</v>
      </c>
      <c r="AB899" s="75" t="n">
        <f aca="false">IF(W899&lt;&gt;Y899,(IF(N899=0,G899*(INFORMAÇÕES!$Q$70/INFORMAÇÕES!$Q$72),IF(N899="C",G899,0))),0)</f>
        <v>0</v>
      </c>
      <c r="AC899" s="75" t="n">
        <f aca="false">IF(W899&lt;&gt;Y899,(IF(N899=0,G899*INFORMAÇÕES!$U$115,IF(N899="CF",G899,0))),0)</f>
        <v>0</v>
      </c>
      <c r="AD899" s="75" t="n">
        <f aca="false">IF(W899&lt;&gt;Y899,(IF(N899=0,G899*INFORMAÇÕES!$U$116,IF(N899="O",G899,0))),0)</f>
        <v>0</v>
      </c>
      <c r="AE899" s="75" t="n">
        <f aca="false">IF(E899&lt;&gt;0,G899,0)</f>
        <v>0</v>
      </c>
      <c r="AF899" s="75" t="n">
        <f aca="false">IF(W899&lt;&gt;Y899,(IF(N899=0,J899*(INFORMAÇÕES!$Q$89/INFORMAÇÕES!$Q$92),IF(N899="R",J899,0))),0)</f>
        <v>0</v>
      </c>
      <c r="AG899" s="75" t="n">
        <f aca="false">IF(W899&lt;&gt;Y899,(IF(N899=0,J899*(INFORMAÇÕES!$Q$90/INFORMAÇÕES!$Q$92),IF(N899="C",J899,0))),0)</f>
        <v>0</v>
      </c>
      <c r="AH899" s="75" t="n">
        <f aca="false">IF(W899&lt;&gt;Y899,(IF(N899="",J899*INFORMAÇÕES!$U$115,IF(N899="CF",J899,0))),0)</f>
        <v>0</v>
      </c>
      <c r="AI899" s="75" t="n">
        <f aca="false">IF(W899&lt;&gt;Y899,(IF(N899="",J899*INFORMAÇÕES!$U$116,IF(N899="O",J899,0))),0)</f>
        <v>0</v>
      </c>
      <c r="AJ899" s="75" t="n">
        <f aca="false">IF(H899&lt;&gt;0,J899,0)</f>
        <v>0</v>
      </c>
      <c r="AK899" s="75" t="n">
        <f aca="false">IF(K899&lt;&gt;0,L899,0)</f>
        <v>0</v>
      </c>
    </row>
    <row r="900" s="174" customFormat="true" ht="14.25" hidden="false" customHeight="false" outlineLevel="0" collapsed="false">
      <c r="A900" s="159" t="n">
        <v>888</v>
      </c>
      <c r="B900" s="160" t="n">
        <f aca="false">IF('ORÇ.GLOBAL P CAIXA'!$K899="EXEC.",0,'ORÇ.REPROG. P CAIXA'!B900)</f>
        <v>0</v>
      </c>
      <c r="C900" s="161" t="n">
        <f aca="false">IF('ORÇ.GLOBAL P CAIXA'!$K899="EXEC.",0,'ORÇ.REPROG. P CAIXA'!C900)</f>
        <v>0</v>
      </c>
      <c r="D900" s="162" t="n">
        <f aca="false">IF('ORÇ.GLOBAL P CAIXA'!$K899="EXEC.",0,'ORÇ.REPROG. P CAIXA'!D900)</f>
        <v>0</v>
      </c>
      <c r="E900" s="163" t="n">
        <f aca="false">IF('ORÇ.GLOBAL P CAIXA'!$K899="EXEC.",0,'ORÇ.REPROG. P CAIXA'!E900)</f>
        <v>0</v>
      </c>
      <c r="F900" s="163" t="n">
        <f aca="false">IF('ORÇ.GLOBAL P CAIXA'!K899="EXEC.",0,IF('ORÇ.GLOBAL EMPRESA'!G899&gt;0,'ORÇ.GLOBAL EMPRESA'!G899,'ORÇ.GLOBAL P CAIXA'!F899))</f>
        <v>0</v>
      </c>
      <c r="G900" s="163" t="n">
        <f aca="false">IF(E900&lt;&gt;0,ROUND(E900*F900,2),IF(AE900=0,(SUMIF($W$13:$W$1012,B900,$AE$13:$AE$1012)),AE900))</f>
        <v>0</v>
      </c>
      <c r="H900" s="661" t="n">
        <f aca="false">IF('ORÇ.GLOBAL P CAIXA'!K899="EXEC.",0,'ORÇ.REPROG. P CAIXA'!H900)</f>
        <v>0</v>
      </c>
      <c r="I900" s="661" t="n">
        <f aca="false">IF('ORÇ.GLOBAL P CAIXA'!K899="EXEC.",0,'ORÇ.REPROG. P CAIXA'!I900)</f>
        <v>0</v>
      </c>
      <c r="J900" s="163" t="n">
        <f aca="false">IF(H900&lt;&gt;0,ROUND(H900*I900,2),IF(AJ900=0,(SUMIF($W$13:$W$1012,B900,$AJ$13:$AJ$1012)),AJ900))</f>
        <v>0</v>
      </c>
      <c r="K900" s="163" t="n">
        <f aca="false">H900-E900</f>
        <v>0</v>
      </c>
      <c r="L900" s="163" t="n">
        <f aca="false">J900-G900</f>
        <v>0</v>
      </c>
      <c r="M900" s="662" t="str">
        <f aca="false">IF('ORÇ.GLOBAL P CAIXA'!K899="EXEC.","",IF('ORÇ.REPROG. P CAIXA'!M900&gt;0,'ORÇ.REPROG. P CAIXA'!M900,""))</f>
        <v/>
      </c>
      <c r="N900" s="663" t="str">
        <f aca="false">IF('ORÇ.GLOBAL P CAIXA'!K899="EXEC.","",IF('ORÇ.REPROG. P CAIXA'!N900&gt;0,'ORÇ.REPROG. P CAIXA'!N900,""))</f>
        <v/>
      </c>
      <c r="O900" s="166" t="str">
        <f aca="false">IF('ORÇ.GLOBAL P CAIXA'!$K899="EXEC.","",'ORÇ.REPROG. P CAIXA'!O900)</f>
        <v/>
      </c>
      <c r="P900" s="167"/>
      <c r="Q900" s="168" t="str">
        <f aca="false">IF(B900&gt;0,"ok","ocultar")</f>
        <v>ocultar</v>
      </c>
      <c r="R900" s="649"/>
      <c r="S900" s="649"/>
      <c r="T900" s="650"/>
      <c r="V900" s="88"/>
      <c r="W900" s="157" t="n">
        <f aca="false">IF(B900=0,W899,IF(ISNONTEXT(B900)=TRUE(),INT(B900),INT(LEFT(B900,FIND(".",B900)-1))))</f>
        <v>3</v>
      </c>
      <c r="X900" s="157" t="str">
        <f aca="false">IF(X901=1,1,IF(B900&lt;&gt;0,1,IF(C900&lt;&gt;0,1,IF(D900&lt;&gt;0,1,IF(E900&lt;&gt;0,1,"")))))</f>
        <v/>
      </c>
      <c r="Y900" s="157" t="str">
        <f aca="false">IF(W900=0," ",IF(W900&lt;&gt;W899,W900," "))</f>
        <v> </v>
      </c>
      <c r="Z900" s="88"/>
      <c r="AA900" s="75" t="n">
        <f aca="false">IF(W900&lt;&gt;Y900,(IF(N900=0,G900*(INFORMAÇÕES!$Q$69/INFORMAÇÕES!$Q$72),IF(N900="R",G900,0))),0)</f>
        <v>0</v>
      </c>
      <c r="AB900" s="75" t="n">
        <f aca="false">IF(W900&lt;&gt;Y900,(IF(N900=0,G900*(INFORMAÇÕES!$Q$70/INFORMAÇÕES!$Q$72),IF(N900="C",G900,0))),0)</f>
        <v>0</v>
      </c>
      <c r="AC900" s="75" t="n">
        <f aca="false">IF(W900&lt;&gt;Y900,(IF(N900=0,G900*INFORMAÇÕES!$U$115,IF(N900="CF",G900,0))),0)</f>
        <v>0</v>
      </c>
      <c r="AD900" s="75" t="n">
        <f aca="false">IF(W900&lt;&gt;Y900,(IF(N900=0,G900*INFORMAÇÕES!$U$116,IF(N900="O",G900,0))),0)</f>
        <v>0</v>
      </c>
      <c r="AE900" s="75" t="n">
        <f aca="false">IF(E900&lt;&gt;0,G900,0)</f>
        <v>0</v>
      </c>
      <c r="AF900" s="75" t="n">
        <f aca="false">IF(W900&lt;&gt;Y900,(IF(N900=0,J900*(INFORMAÇÕES!$Q$89/INFORMAÇÕES!$Q$92),IF(N900="R",J900,0))),0)</f>
        <v>0</v>
      </c>
      <c r="AG900" s="75" t="n">
        <f aca="false">IF(W900&lt;&gt;Y900,(IF(N900=0,J900*(INFORMAÇÕES!$Q$90/INFORMAÇÕES!$Q$92),IF(N900="C",J900,0))),0)</f>
        <v>0</v>
      </c>
      <c r="AH900" s="75" t="n">
        <f aca="false">IF(W900&lt;&gt;Y900,(IF(N900="",J900*INFORMAÇÕES!$U$115,IF(N900="CF",J900,0))),0)</f>
        <v>0</v>
      </c>
      <c r="AI900" s="75" t="n">
        <f aca="false">IF(W900&lt;&gt;Y900,(IF(N900="",J900*INFORMAÇÕES!$U$116,IF(N900="O",J900,0))),0)</f>
        <v>0</v>
      </c>
      <c r="AJ900" s="75" t="n">
        <f aca="false">IF(H900&lt;&gt;0,J900,0)</f>
        <v>0</v>
      </c>
      <c r="AK900" s="75" t="n">
        <f aca="false">IF(K900&lt;&gt;0,L900,0)</f>
        <v>0</v>
      </c>
    </row>
    <row r="901" s="174" customFormat="true" ht="14.25" hidden="false" customHeight="false" outlineLevel="0" collapsed="false">
      <c r="A901" s="159" t="n">
        <v>889</v>
      </c>
      <c r="B901" s="160" t="n">
        <f aca="false">IF('ORÇ.GLOBAL P CAIXA'!$K900="EXEC.",0,'ORÇ.REPROG. P CAIXA'!B901)</f>
        <v>0</v>
      </c>
      <c r="C901" s="161" t="n">
        <f aca="false">IF('ORÇ.GLOBAL P CAIXA'!$K900="EXEC.",0,'ORÇ.REPROG. P CAIXA'!C901)</f>
        <v>0</v>
      </c>
      <c r="D901" s="162" t="n">
        <f aca="false">IF('ORÇ.GLOBAL P CAIXA'!$K900="EXEC.",0,'ORÇ.REPROG. P CAIXA'!D901)</f>
        <v>0</v>
      </c>
      <c r="E901" s="163" t="n">
        <f aca="false">IF('ORÇ.GLOBAL P CAIXA'!$K900="EXEC.",0,'ORÇ.REPROG. P CAIXA'!E901)</f>
        <v>0</v>
      </c>
      <c r="F901" s="163" t="n">
        <f aca="false">IF('ORÇ.GLOBAL P CAIXA'!K900="EXEC.",0,IF('ORÇ.GLOBAL EMPRESA'!G900&gt;0,'ORÇ.GLOBAL EMPRESA'!G900,'ORÇ.GLOBAL P CAIXA'!F900))</f>
        <v>0</v>
      </c>
      <c r="G901" s="163" t="n">
        <f aca="false">IF(E901&lt;&gt;0,ROUND(E901*F901,2),IF(AE901=0,(SUMIF($W$13:$W$1012,B901,$AE$13:$AE$1012)),AE901))</f>
        <v>0</v>
      </c>
      <c r="H901" s="661" t="n">
        <f aca="false">IF('ORÇ.GLOBAL P CAIXA'!K900="EXEC.",0,'ORÇ.REPROG. P CAIXA'!H901)</f>
        <v>0</v>
      </c>
      <c r="I901" s="661" t="n">
        <f aca="false">IF('ORÇ.GLOBAL P CAIXA'!K900="EXEC.",0,'ORÇ.REPROG. P CAIXA'!I901)</f>
        <v>0</v>
      </c>
      <c r="J901" s="163" t="n">
        <f aca="false">IF(H901&lt;&gt;0,ROUND(H901*I901,2),IF(AJ901=0,(SUMIF($W$13:$W$1012,B901,$AJ$13:$AJ$1012)),AJ901))</f>
        <v>0</v>
      </c>
      <c r="K901" s="163" t="n">
        <f aca="false">H901-E901</f>
        <v>0</v>
      </c>
      <c r="L901" s="163" t="n">
        <f aca="false">J901-G901</f>
        <v>0</v>
      </c>
      <c r="M901" s="662" t="str">
        <f aca="false">IF('ORÇ.GLOBAL P CAIXA'!K900="EXEC.","",IF('ORÇ.REPROG. P CAIXA'!M901&gt;0,'ORÇ.REPROG. P CAIXA'!M901,""))</f>
        <v/>
      </c>
      <c r="N901" s="663" t="str">
        <f aca="false">IF('ORÇ.GLOBAL P CAIXA'!K900="EXEC.","",IF('ORÇ.REPROG. P CAIXA'!N901&gt;0,'ORÇ.REPROG. P CAIXA'!N901,""))</f>
        <v/>
      </c>
      <c r="O901" s="166" t="str">
        <f aca="false">IF('ORÇ.GLOBAL P CAIXA'!$K900="EXEC.","",'ORÇ.REPROG. P CAIXA'!O901)</f>
        <v/>
      </c>
      <c r="P901" s="167"/>
      <c r="Q901" s="168" t="str">
        <f aca="false">IF(B901&gt;0,"ok","ocultar")</f>
        <v>ocultar</v>
      </c>
      <c r="R901" s="649"/>
      <c r="S901" s="649"/>
      <c r="T901" s="650"/>
      <c r="V901" s="88"/>
      <c r="W901" s="157" t="n">
        <f aca="false">IF(B901=0,W900,IF(ISNONTEXT(B901)=TRUE(),INT(B901),INT(LEFT(B901,FIND(".",B901)-1))))</f>
        <v>3</v>
      </c>
      <c r="X901" s="157" t="str">
        <f aca="false">IF(X902=1,1,IF(B901&lt;&gt;0,1,IF(C901&lt;&gt;0,1,IF(D901&lt;&gt;0,1,IF(E901&lt;&gt;0,1,"")))))</f>
        <v/>
      </c>
      <c r="Y901" s="157" t="str">
        <f aca="false">IF(W901=0," ",IF(W901&lt;&gt;W900,W901," "))</f>
        <v> </v>
      </c>
      <c r="Z901" s="88"/>
      <c r="AA901" s="75" t="n">
        <f aca="false">IF(W901&lt;&gt;Y901,(IF(N901=0,G901*(INFORMAÇÕES!$Q$69/INFORMAÇÕES!$Q$72),IF(N901="R",G901,0))),0)</f>
        <v>0</v>
      </c>
      <c r="AB901" s="75" t="n">
        <f aca="false">IF(W901&lt;&gt;Y901,(IF(N901=0,G901*(INFORMAÇÕES!$Q$70/INFORMAÇÕES!$Q$72),IF(N901="C",G901,0))),0)</f>
        <v>0</v>
      </c>
      <c r="AC901" s="75" t="n">
        <f aca="false">IF(W901&lt;&gt;Y901,(IF(N901=0,G901*INFORMAÇÕES!$U$115,IF(N901="CF",G901,0))),0)</f>
        <v>0</v>
      </c>
      <c r="AD901" s="75" t="n">
        <f aca="false">IF(W901&lt;&gt;Y901,(IF(N901=0,G901*INFORMAÇÕES!$U$116,IF(N901="O",G901,0))),0)</f>
        <v>0</v>
      </c>
      <c r="AE901" s="75" t="n">
        <f aca="false">IF(E901&lt;&gt;0,G901,0)</f>
        <v>0</v>
      </c>
      <c r="AF901" s="75" t="n">
        <f aca="false">IF(W901&lt;&gt;Y901,(IF(N901=0,J901*(INFORMAÇÕES!$Q$89/INFORMAÇÕES!$Q$92),IF(N901="R",J901,0))),0)</f>
        <v>0</v>
      </c>
      <c r="AG901" s="75" t="n">
        <f aca="false">IF(W901&lt;&gt;Y901,(IF(N901=0,J901*(INFORMAÇÕES!$Q$90/INFORMAÇÕES!$Q$92),IF(N901="C",J901,0))),0)</f>
        <v>0</v>
      </c>
      <c r="AH901" s="75" t="n">
        <f aca="false">IF(W901&lt;&gt;Y901,(IF(N901="",J901*INFORMAÇÕES!$U$115,IF(N901="CF",J901,0))),0)</f>
        <v>0</v>
      </c>
      <c r="AI901" s="75" t="n">
        <f aca="false">IF(W901&lt;&gt;Y901,(IF(N901="",J901*INFORMAÇÕES!$U$116,IF(N901="O",J901,0))),0)</f>
        <v>0</v>
      </c>
      <c r="AJ901" s="75" t="n">
        <f aca="false">IF(H901&lt;&gt;0,J901,0)</f>
        <v>0</v>
      </c>
      <c r="AK901" s="75" t="n">
        <f aca="false">IF(K901&lt;&gt;0,L901,0)</f>
        <v>0</v>
      </c>
    </row>
    <row r="902" s="174" customFormat="true" ht="14.25" hidden="false" customHeight="false" outlineLevel="0" collapsed="false">
      <c r="A902" s="159" t="n">
        <v>890</v>
      </c>
      <c r="B902" s="160" t="n">
        <f aca="false">IF('ORÇ.GLOBAL P CAIXA'!$K901="EXEC.",0,'ORÇ.REPROG. P CAIXA'!B902)</f>
        <v>0</v>
      </c>
      <c r="C902" s="161" t="n">
        <f aca="false">IF('ORÇ.GLOBAL P CAIXA'!$K901="EXEC.",0,'ORÇ.REPROG. P CAIXA'!C902)</f>
        <v>0</v>
      </c>
      <c r="D902" s="162" t="n">
        <f aca="false">IF('ORÇ.GLOBAL P CAIXA'!$K901="EXEC.",0,'ORÇ.REPROG. P CAIXA'!D902)</f>
        <v>0</v>
      </c>
      <c r="E902" s="163" t="n">
        <f aca="false">IF('ORÇ.GLOBAL P CAIXA'!$K901="EXEC.",0,'ORÇ.REPROG. P CAIXA'!E902)</f>
        <v>0</v>
      </c>
      <c r="F902" s="163" t="n">
        <f aca="false">IF('ORÇ.GLOBAL P CAIXA'!K901="EXEC.",0,IF('ORÇ.GLOBAL EMPRESA'!G901&gt;0,'ORÇ.GLOBAL EMPRESA'!G901,'ORÇ.GLOBAL P CAIXA'!F901))</f>
        <v>0</v>
      </c>
      <c r="G902" s="163" t="n">
        <f aca="false">IF(E902&lt;&gt;0,ROUND(E902*F902,2),IF(AE902=0,(SUMIF($W$13:$W$1012,B902,$AE$13:$AE$1012)),AE902))</f>
        <v>0</v>
      </c>
      <c r="H902" s="661" t="n">
        <f aca="false">IF('ORÇ.GLOBAL P CAIXA'!K901="EXEC.",0,'ORÇ.REPROG. P CAIXA'!H902)</f>
        <v>0</v>
      </c>
      <c r="I902" s="661" t="n">
        <f aca="false">IF('ORÇ.GLOBAL P CAIXA'!K901="EXEC.",0,'ORÇ.REPROG. P CAIXA'!I902)</f>
        <v>0</v>
      </c>
      <c r="J902" s="163" t="n">
        <f aca="false">IF(H902&lt;&gt;0,ROUND(H902*I902,2),IF(AJ902=0,(SUMIF($W$13:$W$1012,B902,$AJ$13:$AJ$1012)),AJ902))</f>
        <v>0</v>
      </c>
      <c r="K902" s="163" t="n">
        <f aca="false">H902-E902</f>
        <v>0</v>
      </c>
      <c r="L902" s="163" t="n">
        <f aca="false">J902-G902</f>
        <v>0</v>
      </c>
      <c r="M902" s="662" t="str">
        <f aca="false">IF('ORÇ.GLOBAL P CAIXA'!K901="EXEC.","",IF('ORÇ.REPROG. P CAIXA'!M902&gt;0,'ORÇ.REPROG. P CAIXA'!M902,""))</f>
        <v/>
      </c>
      <c r="N902" s="663" t="str">
        <f aca="false">IF('ORÇ.GLOBAL P CAIXA'!K901="EXEC.","",IF('ORÇ.REPROG. P CAIXA'!N902&gt;0,'ORÇ.REPROG. P CAIXA'!N902,""))</f>
        <v/>
      </c>
      <c r="O902" s="166" t="str">
        <f aca="false">IF('ORÇ.GLOBAL P CAIXA'!$K901="EXEC.","",'ORÇ.REPROG. P CAIXA'!O902)</f>
        <v/>
      </c>
      <c r="P902" s="167"/>
      <c r="Q902" s="168" t="str">
        <f aca="false">IF(B902&gt;0,"ok","ocultar")</f>
        <v>ocultar</v>
      </c>
      <c r="R902" s="649"/>
      <c r="S902" s="649"/>
      <c r="T902" s="650"/>
      <c r="V902" s="88"/>
      <c r="W902" s="157" t="n">
        <f aca="false">IF(B902=0,W901,IF(ISNONTEXT(B902)=TRUE(),INT(B902),INT(LEFT(B902,FIND(".",B902)-1))))</f>
        <v>3</v>
      </c>
      <c r="X902" s="157" t="str">
        <f aca="false">IF(X903=1,1,IF(B902&lt;&gt;0,1,IF(C902&lt;&gt;0,1,IF(D902&lt;&gt;0,1,IF(E902&lt;&gt;0,1,"")))))</f>
        <v/>
      </c>
      <c r="Y902" s="157" t="str">
        <f aca="false">IF(W902=0," ",IF(W902&lt;&gt;W901,W902," "))</f>
        <v> </v>
      </c>
      <c r="Z902" s="88"/>
      <c r="AA902" s="75" t="n">
        <f aca="false">IF(W902&lt;&gt;Y902,(IF(N902=0,G902*(INFORMAÇÕES!$Q$69/INFORMAÇÕES!$Q$72),IF(N902="R",G902,0))),0)</f>
        <v>0</v>
      </c>
      <c r="AB902" s="75" t="n">
        <f aca="false">IF(W902&lt;&gt;Y902,(IF(N902=0,G902*(INFORMAÇÕES!$Q$70/INFORMAÇÕES!$Q$72),IF(N902="C",G902,0))),0)</f>
        <v>0</v>
      </c>
      <c r="AC902" s="75" t="n">
        <f aca="false">IF(W902&lt;&gt;Y902,(IF(N902=0,G902*INFORMAÇÕES!$U$115,IF(N902="CF",G902,0))),0)</f>
        <v>0</v>
      </c>
      <c r="AD902" s="75" t="n">
        <f aca="false">IF(W902&lt;&gt;Y902,(IF(N902=0,G902*INFORMAÇÕES!$U$116,IF(N902="O",G902,0))),0)</f>
        <v>0</v>
      </c>
      <c r="AE902" s="75" t="n">
        <f aca="false">IF(E902&lt;&gt;0,G902,0)</f>
        <v>0</v>
      </c>
      <c r="AF902" s="75" t="n">
        <f aca="false">IF(W902&lt;&gt;Y902,(IF(N902=0,J902*(INFORMAÇÕES!$Q$89/INFORMAÇÕES!$Q$92),IF(N902="R",J902,0))),0)</f>
        <v>0</v>
      </c>
      <c r="AG902" s="75" t="n">
        <f aca="false">IF(W902&lt;&gt;Y902,(IF(N902=0,J902*(INFORMAÇÕES!$Q$90/INFORMAÇÕES!$Q$92),IF(N902="C",J902,0))),0)</f>
        <v>0</v>
      </c>
      <c r="AH902" s="75" t="n">
        <f aca="false">IF(W902&lt;&gt;Y902,(IF(N902="",J902*INFORMAÇÕES!$U$115,IF(N902="CF",J902,0))),0)</f>
        <v>0</v>
      </c>
      <c r="AI902" s="75" t="n">
        <f aca="false">IF(W902&lt;&gt;Y902,(IF(N902="",J902*INFORMAÇÕES!$U$116,IF(N902="O",J902,0))),0)</f>
        <v>0</v>
      </c>
      <c r="AJ902" s="75" t="n">
        <f aca="false">IF(H902&lt;&gt;0,J902,0)</f>
        <v>0</v>
      </c>
      <c r="AK902" s="75" t="n">
        <f aca="false">IF(K902&lt;&gt;0,L902,0)</f>
        <v>0</v>
      </c>
    </row>
    <row r="903" s="174" customFormat="true" ht="14.25" hidden="false" customHeight="false" outlineLevel="0" collapsed="false">
      <c r="A903" s="159" t="n">
        <v>891</v>
      </c>
      <c r="B903" s="160" t="n">
        <f aca="false">IF('ORÇ.GLOBAL P CAIXA'!$K902="EXEC.",0,'ORÇ.REPROG. P CAIXA'!B903)</f>
        <v>0</v>
      </c>
      <c r="C903" s="161" t="n">
        <f aca="false">IF('ORÇ.GLOBAL P CAIXA'!$K902="EXEC.",0,'ORÇ.REPROG. P CAIXA'!C903)</f>
        <v>0</v>
      </c>
      <c r="D903" s="162" t="n">
        <f aca="false">IF('ORÇ.GLOBAL P CAIXA'!$K902="EXEC.",0,'ORÇ.REPROG. P CAIXA'!D903)</f>
        <v>0</v>
      </c>
      <c r="E903" s="163" t="n">
        <f aca="false">IF('ORÇ.GLOBAL P CAIXA'!$K902="EXEC.",0,'ORÇ.REPROG. P CAIXA'!E903)</f>
        <v>0</v>
      </c>
      <c r="F903" s="163" t="n">
        <f aca="false">IF('ORÇ.GLOBAL P CAIXA'!K902="EXEC.",0,IF('ORÇ.GLOBAL EMPRESA'!G902&gt;0,'ORÇ.GLOBAL EMPRESA'!G902,'ORÇ.GLOBAL P CAIXA'!F902))</f>
        <v>0</v>
      </c>
      <c r="G903" s="163" t="n">
        <f aca="false">IF(E903&lt;&gt;0,ROUND(E903*F903,2),IF(AE903=0,(SUMIF($W$13:$W$1012,B903,$AE$13:$AE$1012)),AE903))</f>
        <v>0</v>
      </c>
      <c r="H903" s="661" t="n">
        <f aca="false">IF('ORÇ.GLOBAL P CAIXA'!K902="EXEC.",0,'ORÇ.REPROG. P CAIXA'!H903)</f>
        <v>0</v>
      </c>
      <c r="I903" s="661" t="n">
        <f aca="false">IF('ORÇ.GLOBAL P CAIXA'!K902="EXEC.",0,'ORÇ.REPROG. P CAIXA'!I903)</f>
        <v>0</v>
      </c>
      <c r="J903" s="163" t="n">
        <f aca="false">IF(H903&lt;&gt;0,ROUND(H903*I903,2),IF(AJ903=0,(SUMIF($W$13:$W$1012,B903,$AJ$13:$AJ$1012)),AJ903))</f>
        <v>0</v>
      </c>
      <c r="K903" s="163" t="n">
        <f aca="false">H903-E903</f>
        <v>0</v>
      </c>
      <c r="L903" s="163" t="n">
        <f aca="false">J903-G903</f>
        <v>0</v>
      </c>
      <c r="M903" s="662" t="str">
        <f aca="false">IF('ORÇ.GLOBAL P CAIXA'!K902="EXEC.","",IF('ORÇ.REPROG. P CAIXA'!M903&gt;0,'ORÇ.REPROG. P CAIXA'!M903,""))</f>
        <v/>
      </c>
      <c r="N903" s="663" t="str">
        <f aca="false">IF('ORÇ.GLOBAL P CAIXA'!K902="EXEC.","",IF('ORÇ.REPROG. P CAIXA'!N903&gt;0,'ORÇ.REPROG. P CAIXA'!N903,""))</f>
        <v/>
      </c>
      <c r="O903" s="166" t="str">
        <f aca="false">IF('ORÇ.GLOBAL P CAIXA'!$K902="EXEC.","",'ORÇ.REPROG. P CAIXA'!O903)</f>
        <v/>
      </c>
      <c r="P903" s="167"/>
      <c r="Q903" s="168" t="str">
        <f aca="false">IF(B903&gt;0,"ok","ocultar")</f>
        <v>ocultar</v>
      </c>
      <c r="R903" s="649"/>
      <c r="S903" s="649"/>
      <c r="T903" s="650"/>
      <c r="V903" s="88"/>
      <c r="W903" s="157" t="n">
        <f aca="false">IF(B903=0,W902,IF(ISNONTEXT(B903)=TRUE(),INT(B903),INT(LEFT(B903,FIND(".",B903)-1))))</f>
        <v>3</v>
      </c>
      <c r="X903" s="157" t="str">
        <f aca="false">IF(X904=1,1,IF(B903&lt;&gt;0,1,IF(C903&lt;&gt;0,1,IF(D903&lt;&gt;0,1,IF(E903&lt;&gt;0,1,"")))))</f>
        <v/>
      </c>
      <c r="Y903" s="157" t="str">
        <f aca="false">IF(W903=0," ",IF(W903&lt;&gt;W902,W903," "))</f>
        <v> </v>
      </c>
      <c r="Z903" s="88"/>
      <c r="AA903" s="75" t="n">
        <f aca="false">IF(W903&lt;&gt;Y903,(IF(N903=0,G903*(INFORMAÇÕES!$Q$69/INFORMAÇÕES!$Q$72),IF(N903="R",G903,0))),0)</f>
        <v>0</v>
      </c>
      <c r="AB903" s="75" t="n">
        <f aca="false">IF(W903&lt;&gt;Y903,(IF(N903=0,G903*(INFORMAÇÕES!$Q$70/INFORMAÇÕES!$Q$72),IF(N903="C",G903,0))),0)</f>
        <v>0</v>
      </c>
      <c r="AC903" s="75" t="n">
        <f aca="false">IF(W903&lt;&gt;Y903,(IF(N903=0,G903*INFORMAÇÕES!$U$115,IF(N903="CF",G903,0))),0)</f>
        <v>0</v>
      </c>
      <c r="AD903" s="75" t="n">
        <f aca="false">IF(W903&lt;&gt;Y903,(IF(N903=0,G903*INFORMAÇÕES!$U$116,IF(N903="O",G903,0))),0)</f>
        <v>0</v>
      </c>
      <c r="AE903" s="75" t="n">
        <f aca="false">IF(E903&lt;&gt;0,G903,0)</f>
        <v>0</v>
      </c>
      <c r="AF903" s="75" t="n">
        <f aca="false">IF(W903&lt;&gt;Y903,(IF(N903=0,J903*(INFORMAÇÕES!$Q$89/INFORMAÇÕES!$Q$92),IF(N903="R",J903,0))),0)</f>
        <v>0</v>
      </c>
      <c r="AG903" s="75" t="n">
        <f aca="false">IF(W903&lt;&gt;Y903,(IF(N903=0,J903*(INFORMAÇÕES!$Q$90/INFORMAÇÕES!$Q$92),IF(N903="C",J903,0))),0)</f>
        <v>0</v>
      </c>
      <c r="AH903" s="75" t="n">
        <f aca="false">IF(W903&lt;&gt;Y903,(IF(N903="",J903*INFORMAÇÕES!$U$115,IF(N903="CF",J903,0))),0)</f>
        <v>0</v>
      </c>
      <c r="AI903" s="75" t="n">
        <f aca="false">IF(W903&lt;&gt;Y903,(IF(N903="",J903*INFORMAÇÕES!$U$116,IF(N903="O",J903,0))),0)</f>
        <v>0</v>
      </c>
      <c r="AJ903" s="75" t="n">
        <f aca="false">IF(H903&lt;&gt;0,J903,0)</f>
        <v>0</v>
      </c>
      <c r="AK903" s="75" t="n">
        <f aca="false">IF(K903&lt;&gt;0,L903,0)</f>
        <v>0</v>
      </c>
    </row>
    <row r="904" s="174" customFormat="true" ht="14.25" hidden="false" customHeight="false" outlineLevel="0" collapsed="false">
      <c r="A904" s="159" t="n">
        <v>892</v>
      </c>
      <c r="B904" s="160" t="n">
        <f aca="false">IF('ORÇ.GLOBAL P CAIXA'!$K903="EXEC.",0,'ORÇ.REPROG. P CAIXA'!B904)</f>
        <v>0</v>
      </c>
      <c r="C904" s="161" t="n">
        <f aca="false">IF('ORÇ.GLOBAL P CAIXA'!$K903="EXEC.",0,'ORÇ.REPROG. P CAIXA'!C904)</f>
        <v>0</v>
      </c>
      <c r="D904" s="162" t="n">
        <f aca="false">IF('ORÇ.GLOBAL P CAIXA'!$K903="EXEC.",0,'ORÇ.REPROG. P CAIXA'!D904)</f>
        <v>0</v>
      </c>
      <c r="E904" s="163" t="n">
        <f aca="false">IF('ORÇ.GLOBAL P CAIXA'!$K903="EXEC.",0,'ORÇ.REPROG. P CAIXA'!E904)</f>
        <v>0</v>
      </c>
      <c r="F904" s="163" t="n">
        <f aca="false">IF('ORÇ.GLOBAL P CAIXA'!K903="EXEC.",0,IF('ORÇ.GLOBAL EMPRESA'!G903&gt;0,'ORÇ.GLOBAL EMPRESA'!G903,'ORÇ.GLOBAL P CAIXA'!F903))</f>
        <v>0</v>
      </c>
      <c r="G904" s="163" t="n">
        <f aca="false">IF(E904&lt;&gt;0,ROUND(E904*F904,2),IF(AE904=0,(SUMIF($W$13:$W$1012,B904,$AE$13:$AE$1012)),AE904))</f>
        <v>0</v>
      </c>
      <c r="H904" s="661" t="n">
        <f aca="false">IF('ORÇ.GLOBAL P CAIXA'!K903="EXEC.",0,'ORÇ.REPROG. P CAIXA'!H904)</f>
        <v>0</v>
      </c>
      <c r="I904" s="661" t="n">
        <f aca="false">IF('ORÇ.GLOBAL P CAIXA'!K903="EXEC.",0,'ORÇ.REPROG. P CAIXA'!I904)</f>
        <v>0</v>
      </c>
      <c r="J904" s="163" t="n">
        <f aca="false">IF(H904&lt;&gt;0,ROUND(H904*I904,2),IF(AJ904=0,(SUMIF($W$13:$W$1012,B904,$AJ$13:$AJ$1012)),AJ904))</f>
        <v>0</v>
      </c>
      <c r="K904" s="163" t="n">
        <f aca="false">H904-E904</f>
        <v>0</v>
      </c>
      <c r="L904" s="163" t="n">
        <f aca="false">J904-G904</f>
        <v>0</v>
      </c>
      <c r="M904" s="662" t="str">
        <f aca="false">IF('ORÇ.GLOBAL P CAIXA'!K903="EXEC.","",IF('ORÇ.REPROG. P CAIXA'!M904&gt;0,'ORÇ.REPROG. P CAIXA'!M904,""))</f>
        <v/>
      </c>
      <c r="N904" s="663" t="str">
        <f aca="false">IF('ORÇ.GLOBAL P CAIXA'!K903="EXEC.","",IF('ORÇ.REPROG. P CAIXA'!N904&gt;0,'ORÇ.REPROG. P CAIXA'!N904,""))</f>
        <v/>
      </c>
      <c r="O904" s="166" t="str">
        <f aca="false">IF('ORÇ.GLOBAL P CAIXA'!$K903="EXEC.","",'ORÇ.REPROG. P CAIXA'!O904)</f>
        <v/>
      </c>
      <c r="P904" s="167"/>
      <c r="Q904" s="168" t="str">
        <f aca="false">IF(B904&gt;0,"ok","ocultar")</f>
        <v>ocultar</v>
      </c>
      <c r="R904" s="649"/>
      <c r="S904" s="649"/>
      <c r="T904" s="650"/>
      <c r="V904" s="88"/>
      <c r="W904" s="157" t="n">
        <f aca="false">IF(B904=0,W903,IF(ISNONTEXT(B904)=TRUE(),INT(B904),INT(LEFT(B904,FIND(".",B904)-1))))</f>
        <v>3</v>
      </c>
      <c r="X904" s="157" t="str">
        <f aca="false">IF(X905=1,1,IF(B904&lt;&gt;0,1,IF(C904&lt;&gt;0,1,IF(D904&lt;&gt;0,1,IF(E904&lt;&gt;0,1,"")))))</f>
        <v/>
      </c>
      <c r="Y904" s="157" t="str">
        <f aca="false">IF(W904=0," ",IF(W904&lt;&gt;W903,W904," "))</f>
        <v> </v>
      </c>
      <c r="Z904" s="88"/>
      <c r="AA904" s="75" t="n">
        <f aca="false">IF(W904&lt;&gt;Y904,(IF(N904=0,G904*(INFORMAÇÕES!$Q$69/INFORMAÇÕES!$Q$72),IF(N904="R",G904,0))),0)</f>
        <v>0</v>
      </c>
      <c r="AB904" s="75" t="n">
        <f aca="false">IF(W904&lt;&gt;Y904,(IF(N904=0,G904*(INFORMAÇÕES!$Q$70/INFORMAÇÕES!$Q$72),IF(N904="C",G904,0))),0)</f>
        <v>0</v>
      </c>
      <c r="AC904" s="75" t="n">
        <f aca="false">IF(W904&lt;&gt;Y904,(IF(N904=0,G904*INFORMAÇÕES!$U$115,IF(N904="CF",G904,0))),0)</f>
        <v>0</v>
      </c>
      <c r="AD904" s="75" t="n">
        <f aca="false">IF(W904&lt;&gt;Y904,(IF(N904=0,G904*INFORMAÇÕES!$U$116,IF(N904="O",G904,0))),0)</f>
        <v>0</v>
      </c>
      <c r="AE904" s="75" t="n">
        <f aca="false">IF(E904&lt;&gt;0,G904,0)</f>
        <v>0</v>
      </c>
      <c r="AF904" s="75" t="n">
        <f aca="false">IF(W904&lt;&gt;Y904,(IF(N904=0,J904*(INFORMAÇÕES!$Q$89/INFORMAÇÕES!$Q$92),IF(N904="R",J904,0))),0)</f>
        <v>0</v>
      </c>
      <c r="AG904" s="75" t="n">
        <f aca="false">IF(W904&lt;&gt;Y904,(IF(N904=0,J904*(INFORMAÇÕES!$Q$90/INFORMAÇÕES!$Q$92),IF(N904="C",J904,0))),0)</f>
        <v>0</v>
      </c>
      <c r="AH904" s="75" t="n">
        <f aca="false">IF(W904&lt;&gt;Y904,(IF(N904="",J904*INFORMAÇÕES!$U$115,IF(N904="CF",J904,0))),0)</f>
        <v>0</v>
      </c>
      <c r="AI904" s="75" t="n">
        <f aca="false">IF(W904&lt;&gt;Y904,(IF(N904="",J904*INFORMAÇÕES!$U$116,IF(N904="O",J904,0))),0)</f>
        <v>0</v>
      </c>
      <c r="AJ904" s="75" t="n">
        <f aca="false">IF(H904&lt;&gt;0,J904,0)</f>
        <v>0</v>
      </c>
      <c r="AK904" s="75" t="n">
        <f aca="false">IF(K904&lt;&gt;0,L904,0)</f>
        <v>0</v>
      </c>
    </row>
    <row r="905" s="174" customFormat="true" ht="14.25" hidden="false" customHeight="false" outlineLevel="0" collapsed="false">
      <c r="A905" s="159" t="n">
        <v>893</v>
      </c>
      <c r="B905" s="160" t="n">
        <f aca="false">IF('ORÇ.GLOBAL P CAIXA'!$K904="EXEC.",0,'ORÇ.REPROG. P CAIXA'!B905)</f>
        <v>0</v>
      </c>
      <c r="C905" s="161" t="n">
        <f aca="false">IF('ORÇ.GLOBAL P CAIXA'!$K904="EXEC.",0,'ORÇ.REPROG. P CAIXA'!C905)</f>
        <v>0</v>
      </c>
      <c r="D905" s="162" t="n">
        <f aca="false">IF('ORÇ.GLOBAL P CAIXA'!$K904="EXEC.",0,'ORÇ.REPROG. P CAIXA'!D905)</f>
        <v>0</v>
      </c>
      <c r="E905" s="163" t="n">
        <f aca="false">IF('ORÇ.GLOBAL P CAIXA'!$K904="EXEC.",0,'ORÇ.REPROG. P CAIXA'!E905)</f>
        <v>0</v>
      </c>
      <c r="F905" s="163" t="n">
        <f aca="false">IF('ORÇ.GLOBAL P CAIXA'!K904="EXEC.",0,IF('ORÇ.GLOBAL EMPRESA'!G904&gt;0,'ORÇ.GLOBAL EMPRESA'!G904,'ORÇ.GLOBAL P CAIXA'!F904))</f>
        <v>0</v>
      </c>
      <c r="G905" s="163" t="n">
        <f aca="false">IF(E905&lt;&gt;0,ROUND(E905*F905,2),IF(AE905=0,(SUMIF($W$13:$W$1012,B905,$AE$13:$AE$1012)),AE905))</f>
        <v>0</v>
      </c>
      <c r="H905" s="661" t="n">
        <f aca="false">IF('ORÇ.GLOBAL P CAIXA'!K904="EXEC.",0,'ORÇ.REPROG. P CAIXA'!H905)</f>
        <v>0</v>
      </c>
      <c r="I905" s="661" t="n">
        <f aca="false">IF('ORÇ.GLOBAL P CAIXA'!K904="EXEC.",0,'ORÇ.REPROG. P CAIXA'!I905)</f>
        <v>0</v>
      </c>
      <c r="J905" s="163" t="n">
        <f aca="false">IF(H905&lt;&gt;0,ROUND(H905*I905,2),IF(AJ905=0,(SUMIF($W$13:$W$1012,B905,$AJ$13:$AJ$1012)),AJ905))</f>
        <v>0</v>
      </c>
      <c r="K905" s="163" t="n">
        <f aca="false">H905-E905</f>
        <v>0</v>
      </c>
      <c r="L905" s="163" t="n">
        <f aca="false">J905-G905</f>
        <v>0</v>
      </c>
      <c r="M905" s="662" t="str">
        <f aca="false">IF('ORÇ.GLOBAL P CAIXA'!K904="EXEC.","",IF('ORÇ.REPROG. P CAIXA'!M905&gt;0,'ORÇ.REPROG. P CAIXA'!M905,""))</f>
        <v/>
      </c>
      <c r="N905" s="663" t="str">
        <f aca="false">IF('ORÇ.GLOBAL P CAIXA'!K904="EXEC.","",IF('ORÇ.REPROG. P CAIXA'!N905&gt;0,'ORÇ.REPROG. P CAIXA'!N905,""))</f>
        <v/>
      </c>
      <c r="O905" s="166" t="str">
        <f aca="false">IF('ORÇ.GLOBAL P CAIXA'!$K904="EXEC.","",'ORÇ.REPROG. P CAIXA'!O905)</f>
        <v/>
      </c>
      <c r="P905" s="167"/>
      <c r="Q905" s="168" t="str">
        <f aca="false">IF(B905&gt;0,"ok","ocultar")</f>
        <v>ocultar</v>
      </c>
      <c r="R905" s="649"/>
      <c r="S905" s="649"/>
      <c r="T905" s="650"/>
      <c r="V905" s="88"/>
      <c r="W905" s="157" t="n">
        <f aca="false">IF(B905=0,W904,IF(ISNONTEXT(B905)=TRUE(),INT(B905),INT(LEFT(B905,FIND(".",B905)-1))))</f>
        <v>3</v>
      </c>
      <c r="X905" s="157" t="str">
        <f aca="false">IF(X906=1,1,IF(B905&lt;&gt;0,1,IF(C905&lt;&gt;0,1,IF(D905&lt;&gt;0,1,IF(E905&lt;&gt;0,1,"")))))</f>
        <v/>
      </c>
      <c r="Y905" s="157" t="str">
        <f aca="false">IF(W905=0," ",IF(W905&lt;&gt;W904,W905," "))</f>
        <v> </v>
      </c>
      <c r="Z905" s="88"/>
      <c r="AA905" s="75" t="n">
        <f aca="false">IF(W905&lt;&gt;Y905,(IF(N905=0,G905*(INFORMAÇÕES!$Q$69/INFORMAÇÕES!$Q$72),IF(N905="R",G905,0))),0)</f>
        <v>0</v>
      </c>
      <c r="AB905" s="75" t="n">
        <f aca="false">IF(W905&lt;&gt;Y905,(IF(N905=0,G905*(INFORMAÇÕES!$Q$70/INFORMAÇÕES!$Q$72),IF(N905="C",G905,0))),0)</f>
        <v>0</v>
      </c>
      <c r="AC905" s="75" t="n">
        <f aca="false">IF(W905&lt;&gt;Y905,(IF(N905=0,G905*INFORMAÇÕES!$U$115,IF(N905="CF",G905,0))),0)</f>
        <v>0</v>
      </c>
      <c r="AD905" s="75" t="n">
        <f aca="false">IF(W905&lt;&gt;Y905,(IF(N905=0,G905*INFORMAÇÕES!$U$116,IF(N905="O",G905,0))),0)</f>
        <v>0</v>
      </c>
      <c r="AE905" s="75" t="n">
        <f aca="false">IF(E905&lt;&gt;0,G905,0)</f>
        <v>0</v>
      </c>
      <c r="AF905" s="75" t="n">
        <f aca="false">IF(W905&lt;&gt;Y905,(IF(N905=0,J905*(INFORMAÇÕES!$Q$89/INFORMAÇÕES!$Q$92),IF(N905="R",J905,0))),0)</f>
        <v>0</v>
      </c>
      <c r="AG905" s="75" t="n">
        <f aca="false">IF(W905&lt;&gt;Y905,(IF(N905=0,J905*(INFORMAÇÕES!$Q$90/INFORMAÇÕES!$Q$92),IF(N905="C",J905,0))),0)</f>
        <v>0</v>
      </c>
      <c r="AH905" s="75" t="n">
        <f aca="false">IF(W905&lt;&gt;Y905,(IF(N905="",J905*INFORMAÇÕES!$U$115,IF(N905="CF",J905,0))),0)</f>
        <v>0</v>
      </c>
      <c r="AI905" s="75" t="n">
        <f aca="false">IF(W905&lt;&gt;Y905,(IF(N905="",J905*INFORMAÇÕES!$U$116,IF(N905="O",J905,0))),0)</f>
        <v>0</v>
      </c>
      <c r="AJ905" s="75" t="n">
        <f aca="false">IF(H905&lt;&gt;0,J905,0)</f>
        <v>0</v>
      </c>
      <c r="AK905" s="75" t="n">
        <f aca="false">IF(K905&lt;&gt;0,L905,0)</f>
        <v>0</v>
      </c>
    </row>
    <row r="906" s="174" customFormat="true" ht="14.25" hidden="false" customHeight="false" outlineLevel="0" collapsed="false">
      <c r="A906" s="159" t="n">
        <v>894</v>
      </c>
      <c r="B906" s="160" t="n">
        <f aca="false">IF('ORÇ.GLOBAL P CAIXA'!$K905="EXEC.",0,'ORÇ.REPROG. P CAIXA'!B906)</f>
        <v>0</v>
      </c>
      <c r="C906" s="161" t="n">
        <f aca="false">IF('ORÇ.GLOBAL P CAIXA'!$K905="EXEC.",0,'ORÇ.REPROG. P CAIXA'!C906)</f>
        <v>0</v>
      </c>
      <c r="D906" s="162" t="n">
        <f aca="false">IF('ORÇ.GLOBAL P CAIXA'!$K905="EXEC.",0,'ORÇ.REPROG. P CAIXA'!D906)</f>
        <v>0</v>
      </c>
      <c r="E906" s="163" t="n">
        <f aca="false">IF('ORÇ.GLOBAL P CAIXA'!$K905="EXEC.",0,'ORÇ.REPROG. P CAIXA'!E906)</f>
        <v>0</v>
      </c>
      <c r="F906" s="163" t="n">
        <f aca="false">IF('ORÇ.GLOBAL P CAIXA'!K905="EXEC.",0,IF('ORÇ.GLOBAL EMPRESA'!G905&gt;0,'ORÇ.GLOBAL EMPRESA'!G905,'ORÇ.GLOBAL P CAIXA'!F905))</f>
        <v>0</v>
      </c>
      <c r="G906" s="163" t="n">
        <f aca="false">IF(E906&lt;&gt;0,ROUND(E906*F906,2),IF(AE906=0,(SUMIF($W$13:$W$1012,B906,$AE$13:$AE$1012)),AE906))</f>
        <v>0</v>
      </c>
      <c r="H906" s="661" t="n">
        <f aca="false">IF('ORÇ.GLOBAL P CAIXA'!K905="EXEC.",0,'ORÇ.REPROG. P CAIXA'!H906)</f>
        <v>0</v>
      </c>
      <c r="I906" s="661" t="n">
        <f aca="false">IF('ORÇ.GLOBAL P CAIXA'!K905="EXEC.",0,'ORÇ.REPROG. P CAIXA'!I906)</f>
        <v>0</v>
      </c>
      <c r="J906" s="163" t="n">
        <f aca="false">IF(H906&lt;&gt;0,ROUND(H906*I906,2),IF(AJ906=0,(SUMIF($W$13:$W$1012,B906,$AJ$13:$AJ$1012)),AJ906))</f>
        <v>0</v>
      </c>
      <c r="K906" s="163" t="n">
        <f aca="false">H906-E906</f>
        <v>0</v>
      </c>
      <c r="L906" s="163" t="n">
        <f aca="false">J906-G906</f>
        <v>0</v>
      </c>
      <c r="M906" s="662" t="str">
        <f aca="false">IF('ORÇ.GLOBAL P CAIXA'!K905="EXEC.","",IF('ORÇ.REPROG. P CAIXA'!M906&gt;0,'ORÇ.REPROG. P CAIXA'!M906,""))</f>
        <v/>
      </c>
      <c r="N906" s="663" t="str">
        <f aca="false">IF('ORÇ.GLOBAL P CAIXA'!K905="EXEC.","",IF('ORÇ.REPROG. P CAIXA'!N906&gt;0,'ORÇ.REPROG. P CAIXA'!N906,""))</f>
        <v/>
      </c>
      <c r="O906" s="166" t="str">
        <f aca="false">IF('ORÇ.GLOBAL P CAIXA'!$K905="EXEC.","",'ORÇ.REPROG. P CAIXA'!O906)</f>
        <v/>
      </c>
      <c r="P906" s="167"/>
      <c r="Q906" s="168" t="str">
        <f aca="false">IF(B906&gt;0,"ok","ocultar")</f>
        <v>ocultar</v>
      </c>
      <c r="R906" s="649"/>
      <c r="S906" s="649"/>
      <c r="T906" s="650"/>
      <c r="V906" s="88"/>
      <c r="W906" s="157" t="n">
        <f aca="false">IF(B906=0,W905,IF(ISNONTEXT(B906)=TRUE(),INT(B906),INT(LEFT(B906,FIND(".",B906)-1))))</f>
        <v>3</v>
      </c>
      <c r="X906" s="157" t="str">
        <f aca="false">IF(X907=1,1,IF(B906&lt;&gt;0,1,IF(C906&lt;&gt;0,1,IF(D906&lt;&gt;0,1,IF(E906&lt;&gt;0,1,"")))))</f>
        <v/>
      </c>
      <c r="Y906" s="157" t="str">
        <f aca="false">IF(W906=0," ",IF(W906&lt;&gt;W905,W906," "))</f>
        <v> </v>
      </c>
      <c r="Z906" s="88"/>
      <c r="AA906" s="75" t="n">
        <f aca="false">IF(W906&lt;&gt;Y906,(IF(N906=0,G906*(INFORMAÇÕES!$Q$69/INFORMAÇÕES!$Q$72),IF(N906="R",G906,0))),0)</f>
        <v>0</v>
      </c>
      <c r="AB906" s="75" t="n">
        <f aca="false">IF(W906&lt;&gt;Y906,(IF(N906=0,G906*(INFORMAÇÕES!$Q$70/INFORMAÇÕES!$Q$72),IF(N906="C",G906,0))),0)</f>
        <v>0</v>
      </c>
      <c r="AC906" s="75" t="n">
        <f aca="false">IF(W906&lt;&gt;Y906,(IF(N906=0,G906*INFORMAÇÕES!$U$115,IF(N906="CF",G906,0))),0)</f>
        <v>0</v>
      </c>
      <c r="AD906" s="75" t="n">
        <f aca="false">IF(W906&lt;&gt;Y906,(IF(N906=0,G906*INFORMAÇÕES!$U$116,IF(N906="O",G906,0))),0)</f>
        <v>0</v>
      </c>
      <c r="AE906" s="75" t="n">
        <f aca="false">IF(E906&lt;&gt;0,G906,0)</f>
        <v>0</v>
      </c>
      <c r="AF906" s="75" t="n">
        <f aca="false">IF(W906&lt;&gt;Y906,(IF(N906=0,J906*(INFORMAÇÕES!$Q$89/INFORMAÇÕES!$Q$92),IF(N906="R",J906,0))),0)</f>
        <v>0</v>
      </c>
      <c r="AG906" s="75" t="n">
        <f aca="false">IF(W906&lt;&gt;Y906,(IF(N906=0,J906*(INFORMAÇÕES!$Q$90/INFORMAÇÕES!$Q$92),IF(N906="C",J906,0))),0)</f>
        <v>0</v>
      </c>
      <c r="AH906" s="75" t="n">
        <f aca="false">IF(W906&lt;&gt;Y906,(IF(N906="",J906*INFORMAÇÕES!$U$115,IF(N906="CF",J906,0))),0)</f>
        <v>0</v>
      </c>
      <c r="AI906" s="75" t="n">
        <f aca="false">IF(W906&lt;&gt;Y906,(IF(N906="",J906*INFORMAÇÕES!$U$116,IF(N906="O",J906,0))),0)</f>
        <v>0</v>
      </c>
      <c r="AJ906" s="75" t="n">
        <f aca="false">IF(H906&lt;&gt;0,J906,0)</f>
        <v>0</v>
      </c>
      <c r="AK906" s="75" t="n">
        <f aca="false">IF(K906&lt;&gt;0,L906,0)</f>
        <v>0</v>
      </c>
    </row>
    <row r="907" s="174" customFormat="true" ht="14.25" hidden="false" customHeight="false" outlineLevel="0" collapsed="false">
      <c r="A907" s="159" t="n">
        <v>895</v>
      </c>
      <c r="B907" s="160" t="n">
        <f aca="false">IF('ORÇ.GLOBAL P CAIXA'!$K906="EXEC.",0,'ORÇ.REPROG. P CAIXA'!B907)</f>
        <v>0</v>
      </c>
      <c r="C907" s="161" t="n">
        <f aca="false">IF('ORÇ.GLOBAL P CAIXA'!$K906="EXEC.",0,'ORÇ.REPROG. P CAIXA'!C907)</f>
        <v>0</v>
      </c>
      <c r="D907" s="162" t="n">
        <f aca="false">IF('ORÇ.GLOBAL P CAIXA'!$K906="EXEC.",0,'ORÇ.REPROG. P CAIXA'!D907)</f>
        <v>0</v>
      </c>
      <c r="E907" s="163" t="n">
        <f aca="false">IF('ORÇ.GLOBAL P CAIXA'!$K906="EXEC.",0,'ORÇ.REPROG. P CAIXA'!E907)</f>
        <v>0</v>
      </c>
      <c r="F907" s="163" t="n">
        <f aca="false">IF('ORÇ.GLOBAL P CAIXA'!K906="EXEC.",0,IF('ORÇ.GLOBAL EMPRESA'!G906&gt;0,'ORÇ.GLOBAL EMPRESA'!G906,'ORÇ.GLOBAL P CAIXA'!F906))</f>
        <v>0</v>
      </c>
      <c r="G907" s="163" t="n">
        <f aca="false">IF(E907&lt;&gt;0,ROUND(E907*F907,2),IF(AE907=0,(SUMIF($W$13:$W$1012,B907,$AE$13:$AE$1012)),AE907))</f>
        <v>0</v>
      </c>
      <c r="H907" s="661" t="n">
        <f aca="false">IF('ORÇ.GLOBAL P CAIXA'!K906="EXEC.",0,'ORÇ.REPROG. P CAIXA'!H907)</f>
        <v>0</v>
      </c>
      <c r="I907" s="661" t="n">
        <f aca="false">IF('ORÇ.GLOBAL P CAIXA'!K906="EXEC.",0,'ORÇ.REPROG. P CAIXA'!I907)</f>
        <v>0</v>
      </c>
      <c r="J907" s="163" t="n">
        <f aca="false">IF(H907&lt;&gt;0,ROUND(H907*I907,2),IF(AJ907=0,(SUMIF($W$13:$W$1012,B907,$AJ$13:$AJ$1012)),AJ907))</f>
        <v>0</v>
      </c>
      <c r="K907" s="163" t="n">
        <f aca="false">H907-E907</f>
        <v>0</v>
      </c>
      <c r="L907" s="163" t="n">
        <f aca="false">J907-G907</f>
        <v>0</v>
      </c>
      <c r="M907" s="662" t="str">
        <f aca="false">IF('ORÇ.GLOBAL P CAIXA'!K906="EXEC.","",IF('ORÇ.REPROG. P CAIXA'!M907&gt;0,'ORÇ.REPROG. P CAIXA'!M907,""))</f>
        <v/>
      </c>
      <c r="N907" s="663" t="str">
        <f aca="false">IF('ORÇ.GLOBAL P CAIXA'!K906="EXEC.","",IF('ORÇ.REPROG. P CAIXA'!N907&gt;0,'ORÇ.REPROG. P CAIXA'!N907,""))</f>
        <v/>
      </c>
      <c r="O907" s="166" t="str">
        <f aca="false">IF('ORÇ.GLOBAL P CAIXA'!$K906="EXEC.","",'ORÇ.REPROG. P CAIXA'!O907)</f>
        <v/>
      </c>
      <c r="P907" s="167"/>
      <c r="Q907" s="168" t="str">
        <f aca="false">IF(B907&gt;0,"ok","ocultar")</f>
        <v>ocultar</v>
      </c>
      <c r="R907" s="649"/>
      <c r="S907" s="649"/>
      <c r="T907" s="650"/>
      <c r="V907" s="88"/>
      <c r="W907" s="157" t="n">
        <f aca="false">IF(B907=0,W906,IF(ISNONTEXT(B907)=TRUE(),INT(B907),INT(LEFT(B907,FIND(".",B907)-1))))</f>
        <v>3</v>
      </c>
      <c r="X907" s="157" t="str">
        <f aca="false">IF(X908=1,1,IF(B907&lt;&gt;0,1,IF(C907&lt;&gt;0,1,IF(D907&lt;&gt;0,1,IF(E907&lt;&gt;0,1,"")))))</f>
        <v/>
      </c>
      <c r="Y907" s="157" t="str">
        <f aca="false">IF(W907=0," ",IF(W907&lt;&gt;W906,W907," "))</f>
        <v> </v>
      </c>
      <c r="Z907" s="88"/>
      <c r="AA907" s="75" t="n">
        <f aca="false">IF(W907&lt;&gt;Y907,(IF(N907=0,G907*(INFORMAÇÕES!$Q$69/INFORMAÇÕES!$Q$72),IF(N907="R",G907,0))),0)</f>
        <v>0</v>
      </c>
      <c r="AB907" s="75" t="n">
        <f aca="false">IF(W907&lt;&gt;Y907,(IF(N907=0,G907*(INFORMAÇÕES!$Q$70/INFORMAÇÕES!$Q$72),IF(N907="C",G907,0))),0)</f>
        <v>0</v>
      </c>
      <c r="AC907" s="75" t="n">
        <f aca="false">IF(W907&lt;&gt;Y907,(IF(N907=0,G907*INFORMAÇÕES!$U$115,IF(N907="CF",G907,0))),0)</f>
        <v>0</v>
      </c>
      <c r="AD907" s="75" t="n">
        <f aca="false">IF(W907&lt;&gt;Y907,(IF(N907=0,G907*INFORMAÇÕES!$U$116,IF(N907="O",G907,0))),0)</f>
        <v>0</v>
      </c>
      <c r="AE907" s="75" t="n">
        <f aca="false">IF(E907&lt;&gt;0,G907,0)</f>
        <v>0</v>
      </c>
      <c r="AF907" s="75" t="n">
        <f aca="false">IF(W907&lt;&gt;Y907,(IF(N907=0,J907*(INFORMAÇÕES!$Q$89/INFORMAÇÕES!$Q$92),IF(N907="R",J907,0))),0)</f>
        <v>0</v>
      </c>
      <c r="AG907" s="75" t="n">
        <f aca="false">IF(W907&lt;&gt;Y907,(IF(N907=0,J907*(INFORMAÇÕES!$Q$90/INFORMAÇÕES!$Q$92),IF(N907="C",J907,0))),0)</f>
        <v>0</v>
      </c>
      <c r="AH907" s="75" t="n">
        <f aca="false">IF(W907&lt;&gt;Y907,(IF(N907="",J907*INFORMAÇÕES!$U$115,IF(N907="CF",J907,0))),0)</f>
        <v>0</v>
      </c>
      <c r="AI907" s="75" t="n">
        <f aca="false">IF(W907&lt;&gt;Y907,(IF(N907="",J907*INFORMAÇÕES!$U$116,IF(N907="O",J907,0))),0)</f>
        <v>0</v>
      </c>
      <c r="AJ907" s="75" t="n">
        <f aca="false">IF(H907&lt;&gt;0,J907,0)</f>
        <v>0</v>
      </c>
      <c r="AK907" s="75" t="n">
        <f aca="false">IF(K907&lt;&gt;0,L907,0)</f>
        <v>0</v>
      </c>
    </row>
    <row r="908" s="174" customFormat="true" ht="14.25" hidden="false" customHeight="false" outlineLevel="0" collapsed="false">
      <c r="A908" s="159" t="n">
        <v>896</v>
      </c>
      <c r="B908" s="160" t="n">
        <f aca="false">IF('ORÇ.GLOBAL P CAIXA'!$K907="EXEC.",0,'ORÇ.REPROG. P CAIXA'!B908)</f>
        <v>0</v>
      </c>
      <c r="C908" s="161" t="n">
        <f aca="false">IF('ORÇ.GLOBAL P CAIXA'!$K907="EXEC.",0,'ORÇ.REPROG. P CAIXA'!C908)</f>
        <v>0</v>
      </c>
      <c r="D908" s="162" t="n">
        <f aca="false">IF('ORÇ.GLOBAL P CAIXA'!$K907="EXEC.",0,'ORÇ.REPROG. P CAIXA'!D908)</f>
        <v>0</v>
      </c>
      <c r="E908" s="163" t="n">
        <f aca="false">IF('ORÇ.GLOBAL P CAIXA'!$K907="EXEC.",0,'ORÇ.REPROG. P CAIXA'!E908)</f>
        <v>0</v>
      </c>
      <c r="F908" s="163" t="n">
        <f aca="false">IF('ORÇ.GLOBAL P CAIXA'!K907="EXEC.",0,IF('ORÇ.GLOBAL EMPRESA'!G907&gt;0,'ORÇ.GLOBAL EMPRESA'!G907,'ORÇ.GLOBAL P CAIXA'!F907))</f>
        <v>0</v>
      </c>
      <c r="G908" s="163" t="n">
        <f aca="false">IF(E908&lt;&gt;0,ROUND(E908*F908,2),IF(AE908=0,(SUMIF($W$13:$W$1012,B908,$AE$13:$AE$1012)),AE908))</f>
        <v>0</v>
      </c>
      <c r="H908" s="661" t="n">
        <f aca="false">IF('ORÇ.GLOBAL P CAIXA'!K907="EXEC.",0,'ORÇ.REPROG. P CAIXA'!H908)</f>
        <v>0</v>
      </c>
      <c r="I908" s="661" t="n">
        <f aca="false">IF('ORÇ.GLOBAL P CAIXA'!K907="EXEC.",0,'ORÇ.REPROG. P CAIXA'!I908)</f>
        <v>0</v>
      </c>
      <c r="J908" s="163" t="n">
        <f aca="false">IF(H908&lt;&gt;0,ROUND(H908*I908,2),IF(AJ908=0,(SUMIF($W$13:$W$1012,B908,$AJ$13:$AJ$1012)),AJ908))</f>
        <v>0</v>
      </c>
      <c r="K908" s="163" t="n">
        <f aca="false">H908-E908</f>
        <v>0</v>
      </c>
      <c r="L908" s="163" t="n">
        <f aca="false">J908-G908</f>
        <v>0</v>
      </c>
      <c r="M908" s="662" t="str">
        <f aca="false">IF('ORÇ.GLOBAL P CAIXA'!K907="EXEC.","",IF('ORÇ.REPROG. P CAIXA'!M908&gt;0,'ORÇ.REPROG. P CAIXA'!M908,""))</f>
        <v/>
      </c>
      <c r="N908" s="663" t="str">
        <f aca="false">IF('ORÇ.GLOBAL P CAIXA'!K907="EXEC.","",IF('ORÇ.REPROG. P CAIXA'!N908&gt;0,'ORÇ.REPROG. P CAIXA'!N908,""))</f>
        <v/>
      </c>
      <c r="O908" s="166" t="str">
        <f aca="false">IF('ORÇ.GLOBAL P CAIXA'!$K907="EXEC.","",'ORÇ.REPROG. P CAIXA'!O908)</f>
        <v/>
      </c>
      <c r="P908" s="167"/>
      <c r="Q908" s="168" t="str">
        <f aca="false">IF(B908&gt;0,"ok","ocultar")</f>
        <v>ocultar</v>
      </c>
      <c r="R908" s="649"/>
      <c r="S908" s="649"/>
      <c r="T908" s="650"/>
      <c r="V908" s="88"/>
      <c r="W908" s="157" t="n">
        <f aca="false">IF(B908=0,W907,IF(ISNONTEXT(B908)=TRUE(),INT(B908),INT(LEFT(B908,FIND(".",B908)-1))))</f>
        <v>3</v>
      </c>
      <c r="X908" s="157" t="str">
        <f aca="false">IF(X909=1,1,IF(B908&lt;&gt;0,1,IF(C908&lt;&gt;0,1,IF(D908&lt;&gt;0,1,IF(E908&lt;&gt;0,1,"")))))</f>
        <v/>
      </c>
      <c r="Y908" s="157" t="str">
        <f aca="false">IF(W908=0," ",IF(W908&lt;&gt;W907,W908," "))</f>
        <v> </v>
      </c>
      <c r="Z908" s="88"/>
      <c r="AA908" s="75" t="n">
        <f aca="false">IF(W908&lt;&gt;Y908,(IF(N908=0,G908*(INFORMAÇÕES!$Q$69/INFORMAÇÕES!$Q$72),IF(N908="R",G908,0))),0)</f>
        <v>0</v>
      </c>
      <c r="AB908" s="75" t="n">
        <f aca="false">IF(W908&lt;&gt;Y908,(IF(N908=0,G908*(INFORMAÇÕES!$Q$70/INFORMAÇÕES!$Q$72),IF(N908="C",G908,0))),0)</f>
        <v>0</v>
      </c>
      <c r="AC908" s="75" t="n">
        <f aca="false">IF(W908&lt;&gt;Y908,(IF(N908=0,G908*INFORMAÇÕES!$U$115,IF(N908="CF",G908,0))),0)</f>
        <v>0</v>
      </c>
      <c r="AD908" s="75" t="n">
        <f aca="false">IF(W908&lt;&gt;Y908,(IF(N908=0,G908*INFORMAÇÕES!$U$116,IF(N908="O",G908,0))),0)</f>
        <v>0</v>
      </c>
      <c r="AE908" s="75" t="n">
        <f aca="false">IF(E908&lt;&gt;0,G908,0)</f>
        <v>0</v>
      </c>
      <c r="AF908" s="75" t="n">
        <f aca="false">IF(W908&lt;&gt;Y908,(IF(N908=0,J908*(INFORMAÇÕES!$Q$89/INFORMAÇÕES!$Q$92),IF(N908="R",J908,0))),0)</f>
        <v>0</v>
      </c>
      <c r="AG908" s="75" t="n">
        <f aca="false">IF(W908&lt;&gt;Y908,(IF(N908=0,J908*(INFORMAÇÕES!$Q$90/INFORMAÇÕES!$Q$92),IF(N908="C",J908,0))),0)</f>
        <v>0</v>
      </c>
      <c r="AH908" s="75" t="n">
        <f aca="false">IF(W908&lt;&gt;Y908,(IF(N908="",J908*INFORMAÇÕES!$U$115,IF(N908="CF",J908,0))),0)</f>
        <v>0</v>
      </c>
      <c r="AI908" s="75" t="n">
        <f aca="false">IF(W908&lt;&gt;Y908,(IF(N908="",J908*INFORMAÇÕES!$U$116,IF(N908="O",J908,0))),0)</f>
        <v>0</v>
      </c>
      <c r="AJ908" s="75" t="n">
        <f aca="false">IF(H908&lt;&gt;0,J908,0)</f>
        <v>0</v>
      </c>
      <c r="AK908" s="75" t="n">
        <f aca="false">IF(K908&lt;&gt;0,L908,0)</f>
        <v>0</v>
      </c>
    </row>
    <row r="909" s="174" customFormat="true" ht="14.25" hidden="false" customHeight="false" outlineLevel="0" collapsed="false">
      <c r="A909" s="159" t="n">
        <v>897</v>
      </c>
      <c r="B909" s="160" t="n">
        <f aca="false">IF('ORÇ.GLOBAL P CAIXA'!$K908="EXEC.",0,'ORÇ.REPROG. P CAIXA'!B909)</f>
        <v>0</v>
      </c>
      <c r="C909" s="161" t="n">
        <f aca="false">IF('ORÇ.GLOBAL P CAIXA'!$K908="EXEC.",0,'ORÇ.REPROG. P CAIXA'!C909)</f>
        <v>0</v>
      </c>
      <c r="D909" s="162" t="n">
        <f aca="false">IF('ORÇ.GLOBAL P CAIXA'!$K908="EXEC.",0,'ORÇ.REPROG. P CAIXA'!D909)</f>
        <v>0</v>
      </c>
      <c r="E909" s="163" t="n">
        <f aca="false">IF('ORÇ.GLOBAL P CAIXA'!$K908="EXEC.",0,'ORÇ.REPROG. P CAIXA'!E909)</f>
        <v>0</v>
      </c>
      <c r="F909" s="163" t="n">
        <f aca="false">IF('ORÇ.GLOBAL P CAIXA'!K908="EXEC.",0,IF('ORÇ.GLOBAL EMPRESA'!G908&gt;0,'ORÇ.GLOBAL EMPRESA'!G908,'ORÇ.GLOBAL P CAIXA'!F908))</f>
        <v>0</v>
      </c>
      <c r="G909" s="163" t="n">
        <f aca="false">IF(E909&lt;&gt;0,ROUND(E909*F909,2),IF(AE909=0,(SUMIF($W$13:$W$1012,B909,$AE$13:$AE$1012)),AE909))</f>
        <v>0</v>
      </c>
      <c r="H909" s="661" t="n">
        <f aca="false">IF('ORÇ.GLOBAL P CAIXA'!K908="EXEC.",0,'ORÇ.REPROG. P CAIXA'!H909)</f>
        <v>0</v>
      </c>
      <c r="I909" s="661" t="n">
        <f aca="false">IF('ORÇ.GLOBAL P CAIXA'!K908="EXEC.",0,'ORÇ.REPROG. P CAIXA'!I909)</f>
        <v>0</v>
      </c>
      <c r="J909" s="163" t="n">
        <f aca="false">IF(H909&lt;&gt;0,ROUND(H909*I909,2),IF(AJ909=0,(SUMIF($W$13:$W$1012,B909,$AJ$13:$AJ$1012)),AJ909))</f>
        <v>0</v>
      </c>
      <c r="K909" s="163" t="n">
        <f aca="false">H909-E909</f>
        <v>0</v>
      </c>
      <c r="L909" s="163" t="n">
        <f aca="false">J909-G909</f>
        <v>0</v>
      </c>
      <c r="M909" s="662" t="str">
        <f aca="false">IF('ORÇ.GLOBAL P CAIXA'!K908="EXEC.","",IF('ORÇ.REPROG. P CAIXA'!M909&gt;0,'ORÇ.REPROG. P CAIXA'!M909,""))</f>
        <v/>
      </c>
      <c r="N909" s="663" t="str">
        <f aca="false">IF('ORÇ.GLOBAL P CAIXA'!K908="EXEC.","",IF('ORÇ.REPROG. P CAIXA'!N909&gt;0,'ORÇ.REPROG. P CAIXA'!N909,""))</f>
        <v/>
      </c>
      <c r="O909" s="166" t="str">
        <f aca="false">IF('ORÇ.GLOBAL P CAIXA'!$K908="EXEC.","",'ORÇ.REPROG. P CAIXA'!O909)</f>
        <v/>
      </c>
      <c r="P909" s="167"/>
      <c r="Q909" s="168" t="str">
        <f aca="false">IF(B909&gt;0,"ok","ocultar")</f>
        <v>ocultar</v>
      </c>
      <c r="R909" s="649"/>
      <c r="S909" s="649"/>
      <c r="T909" s="650"/>
      <c r="V909" s="88"/>
      <c r="W909" s="157" t="n">
        <f aca="false">IF(B909=0,W908,IF(ISNONTEXT(B909)=TRUE(),INT(B909),INT(LEFT(B909,FIND(".",B909)-1))))</f>
        <v>3</v>
      </c>
      <c r="X909" s="157" t="str">
        <f aca="false">IF(X910=1,1,IF(B909&lt;&gt;0,1,IF(C909&lt;&gt;0,1,IF(D909&lt;&gt;0,1,IF(E909&lt;&gt;0,1,"")))))</f>
        <v/>
      </c>
      <c r="Y909" s="157" t="str">
        <f aca="false">IF(W909=0," ",IF(W909&lt;&gt;W908,W909," "))</f>
        <v> </v>
      </c>
      <c r="Z909" s="88"/>
      <c r="AA909" s="75" t="n">
        <f aca="false">IF(W909&lt;&gt;Y909,(IF(N909=0,G909*(INFORMAÇÕES!$Q$69/INFORMAÇÕES!$Q$72),IF(N909="R",G909,0))),0)</f>
        <v>0</v>
      </c>
      <c r="AB909" s="75" t="n">
        <f aca="false">IF(W909&lt;&gt;Y909,(IF(N909=0,G909*(INFORMAÇÕES!$Q$70/INFORMAÇÕES!$Q$72),IF(N909="C",G909,0))),0)</f>
        <v>0</v>
      </c>
      <c r="AC909" s="75" t="n">
        <f aca="false">IF(W909&lt;&gt;Y909,(IF(N909=0,G909*INFORMAÇÕES!$U$115,IF(N909="CF",G909,0))),0)</f>
        <v>0</v>
      </c>
      <c r="AD909" s="75" t="n">
        <f aca="false">IF(W909&lt;&gt;Y909,(IF(N909=0,G909*INFORMAÇÕES!$U$116,IF(N909="O",G909,0))),0)</f>
        <v>0</v>
      </c>
      <c r="AE909" s="75" t="n">
        <f aca="false">IF(E909&lt;&gt;0,G909,0)</f>
        <v>0</v>
      </c>
      <c r="AF909" s="75" t="n">
        <f aca="false">IF(W909&lt;&gt;Y909,(IF(N909=0,J909*(INFORMAÇÕES!$Q$89/INFORMAÇÕES!$Q$92),IF(N909="R",J909,0))),0)</f>
        <v>0</v>
      </c>
      <c r="AG909" s="75" t="n">
        <f aca="false">IF(W909&lt;&gt;Y909,(IF(N909=0,J909*(INFORMAÇÕES!$Q$90/INFORMAÇÕES!$Q$92),IF(N909="C",J909,0))),0)</f>
        <v>0</v>
      </c>
      <c r="AH909" s="75" t="n">
        <f aca="false">IF(W909&lt;&gt;Y909,(IF(N909="",J909*INFORMAÇÕES!$U$115,IF(N909="CF",J909,0))),0)</f>
        <v>0</v>
      </c>
      <c r="AI909" s="75" t="n">
        <f aca="false">IF(W909&lt;&gt;Y909,(IF(N909="",J909*INFORMAÇÕES!$U$116,IF(N909="O",J909,0))),0)</f>
        <v>0</v>
      </c>
      <c r="AJ909" s="75" t="n">
        <f aca="false">IF(H909&lt;&gt;0,J909,0)</f>
        <v>0</v>
      </c>
      <c r="AK909" s="75" t="n">
        <f aca="false">IF(K909&lt;&gt;0,L909,0)</f>
        <v>0</v>
      </c>
    </row>
    <row r="910" s="174" customFormat="true" ht="14.25" hidden="false" customHeight="false" outlineLevel="0" collapsed="false">
      <c r="A910" s="159" t="n">
        <v>898</v>
      </c>
      <c r="B910" s="160" t="n">
        <f aca="false">IF('ORÇ.GLOBAL P CAIXA'!$K909="EXEC.",0,'ORÇ.REPROG. P CAIXA'!B910)</f>
        <v>0</v>
      </c>
      <c r="C910" s="161" t="n">
        <f aca="false">IF('ORÇ.GLOBAL P CAIXA'!$K909="EXEC.",0,'ORÇ.REPROG. P CAIXA'!C910)</f>
        <v>0</v>
      </c>
      <c r="D910" s="162" t="n">
        <f aca="false">IF('ORÇ.GLOBAL P CAIXA'!$K909="EXEC.",0,'ORÇ.REPROG. P CAIXA'!D910)</f>
        <v>0</v>
      </c>
      <c r="E910" s="163" t="n">
        <f aca="false">IF('ORÇ.GLOBAL P CAIXA'!$K909="EXEC.",0,'ORÇ.REPROG. P CAIXA'!E910)</f>
        <v>0</v>
      </c>
      <c r="F910" s="163" t="n">
        <f aca="false">IF('ORÇ.GLOBAL P CAIXA'!K909="EXEC.",0,IF('ORÇ.GLOBAL EMPRESA'!G909&gt;0,'ORÇ.GLOBAL EMPRESA'!G909,'ORÇ.GLOBAL P CAIXA'!F909))</f>
        <v>0</v>
      </c>
      <c r="G910" s="163" t="n">
        <f aca="false">IF(E910&lt;&gt;0,ROUND(E910*F910,2),IF(AE910=0,(SUMIF($W$13:$W$1012,B910,$AE$13:$AE$1012)),AE910))</f>
        <v>0</v>
      </c>
      <c r="H910" s="661" t="n">
        <f aca="false">IF('ORÇ.GLOBAL P CAIXA'!K909="EXEC.",0,'ORÇ.REPROG. P CAIXA'!H910)</f>
        <v>0</v>
      </c>
      <c r="I910" s="661" t="n">
        <f aca="false">IF('ORÇ.GLOBAL P CAIXA'!K909="EXEC.",0,'ORÇ.REPROG. P CAIXA'!I910)</f>
        <v>0</v>
      </c>
      <c r="J910" s="163" t="n">
        <f aca="false">IF(H910&lt;&gt;0,ROUND(H910*I910,2),IF(AJ910=0,(SUMIF($W$13:$W$1012,B910,$AJ$13:$AJ$1012)),AJ910))</f>
        <v>0</v>
      </c>
      <c r="K910" s="163" t="n">
        <f aca="false">H910-E910</f>
        <v>0</v>
      </c>
      <c r="L910" s="163" t="n">
        <f aca="false">J910-G910</f>
        <v>0</v>
      </c>
      <c r="M910" s="662" t="str">
        <f aca="false">IF('ORÇ.GLOBAL P CAIXA'!K909="EXEC.","",IF('ORÇ.REPROG. P CAIXA'!M910&gt;0,'ORÇ.REPROG. P CAIXA'!M910,""))</f>
        <v/>
      </c>
      <c r="N910" s="663" t="str">
        <f aca="false">IF('ORÇ.GLOBAL P CAIXA'!K909="EXEC.","",IF('ORÇ.REPROG. P CAIXA'!N910&gt;0,'ORÇ.REPROG. P CAIXA'!N910,""))</f>
        <v/>
      </c>
      <c r="O910" s="166" t="str">
        <f aca="false">IF('ORÇ.GLOBAL P CAIXA'!$K909="EXEC.","",'ORÇ.REPROG. P CAIXA'!O910)</f>
        <v/>
      </c>
      <c r="P910" s="167"/>
      <c r="Q910" s="168" t="str">
        <f aca="false">IF(B910&gt;0,"ok","ocultar")</f>
        <v>ocultar</v>
      </c>
      <c r="R910" s="649"/>
      <c r="S910" s="649"/>
      <c r="T910" s="650"/>
      <c r="V910" s="88"/>
      <c r="W910" s="157" t="n">
        <f aca="false">IF(B910=0,W909,IF(ISNONTEXT(B910)=TRUE(),INT(B910),INT(LEFT(B910,FIND(".",B910)-1))))</f>
        <v>3</v>
      </c>
      <c r="X910" s="157" t="str">
        <f aca="false">IF(X911=1,1,IF(B910&lt;&gt;0,1,IF(C910&lt;&gt;0,1,IF(D910&lt;&gt;0,1,IF(E910&lt;&gt;0,1,"")))))</f>
        <v/>
      </c>
      <c r="Y910" s="157" t="str">
        <f aca="false">IF(W910=0," ",IF(W910&lt;&gt;W909,W910," "))</f>
        <v> </v>
      </c>
      <c r="Z910" s="88"/>
      <c r="AA910" s="75" t="n">
        <f aca="false">IF(W910&lt;&gt;Y910,(IF(N910=0,G910*(INFORMAÇÕES!$Q$69/INFORMAÇÕES!$Q$72),IF(N910="R",G910,0))),0)</f>
        <v>0</v>
      </c>
      <c r="AB910" s="75" t="n">
        <f aca="false">IF(W910&lt;&gt;Y910,(IF(N910=0,G910*(INFORMAÇÕES!$Q$70/INFORMAÇÕES!$Q$72),IF(N910="C",G910,0))),0)</f>
        <v>0</v>
      </c>
      <c r="AC910" s="75" t="n">
        <f aca="false">IF(W910&lt;&gt;Y910,(IF(N910=0,G910*INFORMAÇÕES!$U$115,IF(N910="CF",G910,0))),0)</f>
        <v>0</v>
      </c>
      <c r="AD910" s="75" t="n">
        <f aca="false">IF(W910&lt;&gt;Y910,(IF(N910=0,G910*INFORMAÇÕES!$U$116,IF(N910="O",G910,0))),0)</f>
        <v>0</v>
      </c>
      <c r="AE910" s="75" t="n">
        <f aca="false">IF(E910&lt;&gt;0,G910,0)</f>
        <v>0</v>
      </c>
      <c r="AF910" s="75" t="n">
        <f aca="false">IF(W910&lt;&gt;Y910,(IF(N910=0,J910*(INFORMAÇÕES!$Q$89/INFORMAÇÕES!$Q$92),IF(N910="R",J910,0))),0)</f>
        <v>0</v>
      </c>
      <c r="AG910" s="75" t="n">
        <f aca="false">IF(W910&lt;&gt;Y910,(IF(N910=0,J910*(INFORMAÇÕES!$Q$90/INFORMAÇÕES!$Q$92),IF(N910="C",J910,0))),0)</f>
        <v>0</v>
      </c>
      <c r="AH910" s="75" t="n">
        <f aca="false">IF(W910&lt;&gt;Y910,(IF(N910="",J910*INFORMAÇÕES!$U$115,IF(N910="CF",J910,0))),0)</f>
        <v>0</v>
      </c>
      <c r="AI910" s="75" t="n">
        <f aca="false">IF(W910&lt;&gt;Y910,(IF(N910="",J910*INFORMAÇÕES!$U$116,IF(N910="O",J910,0))),0)</f>
        <v>0</v>
      </c>
      <c r="AJ910" s="75" t="n">
        <f aca="false">IF(H910&lt;&gt;0,J910,0)</f>
        <v>0</v>
      </c>
      <c r="AK910" s="75" t="n">
        <f aca="false">IF(K910&lt;&gt;0,L910,0)</f>
        <v>0</v>
      </c>
    </row>
    <row r="911" s="174" customFormat="true" ht="14.25" hidden="false" customHeight="false" outlineLevel="0" collapsed="false">
      <c r="A911" s="159" t="n">
        <v>899</v>
      </c>
      <c r="B911" s="160" t="n">
        <f aca="false">IF('ORÇ.GLOBAL P CAIXA'!$K910="EXEC.",0,'ORÇ.REPROG. P CAIXA'!B911)</f>
        <v>0</v>
      </c>
      <c r="C911" s="161" t="n">
        <f aca="false">IF('ORÇ.GLOBAL P CAIXA'!$K910="EXEC.",0,'ORÇ.REPROG. P CAIXA'!C911)</f>
        <v>0</v>
      </c>
      <c r="D911" s="162" t="n">
        <f aca="false">IF('ORÇ.GLOBAL P CAIXA'!$K910="EXEC.",0,'ORÇ.REPROG. P CAIXA'!D911)</f>
        <v>0</v>
      </c>
      <c r="E911" s="163" t="n">
        <f aca="false">IF('ORÇ.GLOBAL P CAIXA'!$K910="EXEC.",0,'ORÇ.REPROG. P CAIXA'!E911)</f>
        <v>0</v>
      </c>
      <c r="F911" s="163" t="n">
        <f aca="false">IF('ORÇ.GLOBAL P CAIXA'!K910="EXEC.",0,IF('ORÇ.GLOBAL EMPRESA'!G910&gt;0,'ORÇ.GLOBAL EMPRESA'!G910,'ORÇ.GLOBAL P CAIXA'!F910))</f>
        <v>0</v>
      </c>
      <c r="G911" s="163" t="n">
        <f aca="false">IF(E911&lt;&gt;0,ROUND(E911*F911,2),IF(AE911=0,(SUMIF($W$13:$W$1012,B911,$AE$13:$AE$1012)),AE911))</f>
        <v>0</v>
      </c>
      <c r="H911" s="661" t="n">
        <f aca="false">IF('ORÇ.GLOBAL P CAIXA'!K910="EXEC.",0,'ORÇ.REPROG. P CAIXA'!H911)</f>
        <v>0</v>
      </c>
      <c r="I911" s="661" t="n">
        <f aca="false">IF('ORÇ.GLOBAL P CAIXA'!K910="EXEC.",0,'ORÇ.REPROG. P CAIXA'!I911)</f>
        <v>0</v>
      </c>
      <c r="J911" s="163" t="n">
        <f aca="false">IF(H911&lt;&gt;0,ROUND(H911*I911,2),IF(AJ911=0,(SUMIF($W$13:$W$1012,B911,$AJ$13:$AJ$1012)),AJ911))</f>
        <v>0</v>
      </c>
      <c r="K911" s="163" t="n">
        <f aca="false">H911-E911</f>
        <v>0</v>
      </c>
      <c r="L911" s="163" t="n">
        <f aca="false">J911-G911</f>
        <v>0</v>
      </c>
      <c r="M911" s="662" t="str">
        <f aca="false">IF('ORÇ.GLOBAL P CAIXA'!K910="EXEC.","",IF('ORÇ.REPROG. P CAIXA'!M911&gt;0,'ORÇ.REPROG. P CAIXA'!M911,""))</f>
        <v/>
      </c>
      <c r="N911" s="663" t="str">
        <f aca="false">IF('ORÇ.GLOBAL P CAIXA'!K910="EXEC.","",IF('ORÇ.REPROG. P CAIXA'!N911&gt;0,'ORÇ.REPROG. P CAIXA'!N911,""))</f>
        <v/>
      </c>
      <c r="O911" s="166" t="str">
        <f aca="false">IF('ORÇ.GLOBAL P CAIXA'!$K910="EXEC.","",'ORÇ.REPROG. P CAIXA'!O911)</f>
        <v/>
      </c>
      <c r="P911" s="167"/>
      <c r="Q911" s="168" t="str">
        <f aca="false">IF(B911&gt;0,"ok","ocultar")</f>
        <v>ocultar</v>
      </c>
      <c r="R911" s="649"/>
      <c r="S911" s="649"/>
      <c r="T911" s="650"/>
      <c r="V911" s="88"/>
      <c r="W911" s="157" t="n">
        <f aca="false">IF(B911=0,W910,IF(ISNONTEXT(B911)=TRUE(),INT(B911),INT(LEFT(B911,FIND(".",B911)-1))))</f>
        <v>3</v>
      </c>
      <c r="X911" s="157" t="str">
        <f aca="false">IF(X912=1,1,IF(B911&lt;&gt;0,1,IF(C911&lt;&gt;0,1,IF(D911&lt;&gt;0,1,IF(E911&lt;&gt;0,1,"")))))</f>
        <v/>
      </c>
      <c r="Y911" s="157" t="str">
        <f aca="false">IF(W911=0," ",IF(W911&lt;&gt;W910,W911," "))</f>
        <v> </v>
      </c>
      <c r="Z911" s="88"/>
      <c r="AA911" s="75" t="n">
        <f aca="false">IF(W911&lt;&gt;Y911,(IF(N911=0,G911*(INFORMAÇÕES!$Q$69/INFORMAÇÕES!$Q$72),IF(N911="R",G911,0))),0)</f>
        <v>0</v>
      </c>
      <c r="AB911" s="75" t="n">
        <f aca="false">IF(W911&lt;&gt;Y911,(IF(N911=0,G911*(INFORMAÇÕES!$Q$70/INFORMAÇÕES!$Q$72),IF(N911="C",G911,0))),0)</f>
        <v>0</v>
      </c>
      <c r="AC911" s="75" t="n">
        <f aca="false">IF(W911&lt;&gt;Y911,(IF(N911=0,G911*INFORMAÇÕES!$U$115,IF(N911="CF",G911,0))),0)</f>
        <v>0</v>
      </c>
      <c r="AD911" s="75" t="n">
        <f aca="false">IF(W911&lt;&gt;Y911,(IF(N911=0,G911*INFORMAÇÕES!$U$116,IF(N911="O",G911,0))),0)</f>
        <v>0</v>
      </c>
      <c r="AE911" s="75" t="n">
        <f aca="false">IF(E911&lt;&gt;0,G911,0)</f>
        <v>0</v>
      </c>
      <c r="AF911" s="75" t="n">
        <f aca="false">IF(W911&lt;&gt;Y911,(IF(N911=0,J911*(INFORMAÇÕES!$Q$89/INFORMAÇÕES!$Q$92),IF(N911="R",J911,0))),0)</f>
        <v>0</v>
      </c>
      <c r="AG911" s="75" t="n">
        <f aca="false">IF(W911&lt;&gt;Y911,(IF(N911=0,J911*(INFORMAÇÕES!$Q$90/INFORMAÇÕES!$Q$92),IF(N911="C",J911,0))),0)</f>
        <v>0</v>
      </c>
      <c r="AH911" s="75" t="n">
        <f aca="false">IF(W911&lt;&gt;Y911,(IF(N911="",J911*INFORMAÇÕES!$U$115,IF(N911="CF",J911,0))),0)</f>
        <v>0</v>
      </c>
      <c r="AI911" s="75" t="n">
        <f aca="false">IF(W911&lt;&gt;Y911,(IF(N911="",J911*INFORMAÇÕES!$U$116,IF(N911="O",J911,0))),0)</f>
        <v>0</v>
      </c>
      <c r="AJ911" s="75" t="n">
        <f aca="false">IF(H911&lt;&gt;0,J911,0)</f>
        <v>0</v>
      </c>
      <c r="AK911" s="75" t="n">
        <f aca="false">IF(K911&lt;&gt;0,L911,0)</f>
        <v>0</v>
      </c>
    </row>
    <row r="912" s="174" customFormat="true" ht="14.25" hidden="false" customHeight="false" outlineLevel="0" collapsed="false">
      <c r="A912" s="159" t="n">
        <v>900</v>
      </c>
      <c r="B912" s="160" t="n">
        <f aca="false">IF('ORÇ.GLOBAL P CAIXA'!$K911="EXEC.",0,'ORÇ.REPROG. P CAIXA'!B912)</f>
        <v>0</v>
      </c>
      <c r="C912" s="161" t="n">
        <f aca="false">IF('ORÇ.GLOBAL P CAIXA'!$K911="EXEC.",0,'ORÇ.REPROG. P CAIXA'!C912)</f>
        <v>0</v>
      </c>
      <c r="D912" s="162" t="n">
        <f aca="false">IF('ORÇ.GLOBAL P CAIXA'!$K911="EXEC.",0,'ORÇ.REPROG. P CAIXA'!D912)</f>
        <v>0</v>
      </c>
      <c r="E912" s="163" t="n">
        <f aca="false">IF('ORÇ.GLOBAL P CAIXA'!$K911="EXEC.",0,'ORÇ.REPROG. P CAIXA'!E912)</f>
        <v>0</v>
      </c>
      <c r="F912" s="163" t="n">
        <f aca="false">IF('ORÇ.GLOBAL P CAIXA'!K911="EXEC.",0,IF('ORÇ.GLOBAL EMPRESA'!G911&gt;0,'ORÇ.GLOBAL EMPRESA'!G911,'ORÇ.GLOBAL P CAIXA'!F911))</f>
        <v>0</v>
      </c>
      <c r="G912" s="163" t="n">
        <f aca="false">IF(E912&lt;&gt;0,ROUND(E912*F912,2),IF(AE912=0,(SUMIF($W$13:$W$1012,B912,$AE$13:$AE$1012)),AE912))</f>
        <v>0</v>
      </c>
      <c r="H912" s="661" t="n">
        <f aca="false">IF('ORÇ.GLOBAL P CAIXA'!K911="EXEC.",0,'ORÇ.REPROG. P CAIXA'!H912)</f>
        <v>0</v>
      </c>
      <c r="I912" s="661" t="n">
        <f aca="false">IF('ORÇ.GLOBAL P CAIXA'!K911="EXEC.",0,'ORÇ.REPROG. P CAIXA'!I912)</f>
        <v>0</v>
      </c>
      <c r="J912" s="163" t="n">
        <f aca="false">IF(H912&lt;&gt;0,ROUND(H912*I912,2),IF(AJ912=0,(SUMIF($W$13:$W$1012,B912,$AJ$13:$AJ$1012)),AJ912))</f>
        <v>0</v>
      </c>
      <c r="K912" s="163" t="n">
        <f aca="false">H912-E912</f>
        <v>0</v>
      </c>
      <c r="L912" s="163" t="n">
        <f aca="false">J912-G912</f>
        <v>0</v>
      </c>
      <c r="M912" s="662" t="str">
        <f aca="false">IF('ORÇ.GLOBAL P CAIXA'!K911="EXEC.","",IF('ORÇ.REPROG. P CAIXA'!M912&gt;0,'ORÇ.REPROG. P CAIXA'!M912,""))</f>
        <v/>
      </c>
      <c r="N912" s="663" t="str">
        <f aca="false">IF('ORÇ.GLOBAL P CAIXA'!K911="EXEC.","",IF('ORÇ.REPROG. P CAIXA'!N912&gt;0,'ORÇ.REPROG. P CAIXA'!N912,""))</f>
        <v/>
      </c>
      <c r="O912" s="166" t="str">
        <f aca="false">IF('ORÇ.GLOBAL P CAIXA'!$K911="EXEC.","",'ORÇ.REPROG. P CAIXA'!O912)</f>
        <v/>
      </c>
      <c r="P912" s="167"/>
      <c r="Q912" s="168" t="str">
        <f aca="false">IF(B912&gt;0,"ok","ocultar")</f>
        <v>ocultar</v>
      </c>
      <c r="R912" s="649"/>
      <c r="S912" s="649"/>
      <c r="T912" s="650"/>
      <c r="V912" s="88"/>
      <c r="W912" s="157" t="n">
        <f aca="false">IF(B912=0,W911,IF(ISNONTEXT(B912)=TRUE(),INT(B912),INT(LEFT(B912,FIND(".",B912)-1))))</f>
        <v>3</v>
      </c>
      <c r="X912" s="157" t="str">
        <f aca="false">IF(X913=1,1,IF(B912&lt;&gt;0,1,IF(C912&lt;&gt;0,1,IF(D912&lt;&gt;0,1,IF(E912&lt;&gt;0,1,"")))))</f>
        <v/>
      </c>
      <c r="Y912" s="157" t="str">
        <f aca="false">IF(W912=0," ",IF(W912&lt;&gt;W911,W912," "))</f>
        <v> </v>
      </c>
      <c r="Z912" s="88"/>
      <c r="AA912" s="75" t="n">
        <f aca="false">IF(W912&lt;&gt;Y912,(IF(N912=0,G912*(INFORMAÇÕES!$Q$69/INFORMAÇÕES!$Q$72),IF(N912="R",G912,0))),0)</f>
        <v>0</v>
      </c>
      <c r="AB912" s="75" t="n">
        <f aca="false">IF(W912&lt;&gt;Y912,(IF(N912=0,G912*(INFORMAÇÕES!$Q$70/INFORMAÇÕES!$Q$72),IF(N912="C",G912,0))),0)</f>
        <v>0</v>
      </c>
      <c r="AC912" s="75" t="n">
        <f aca="false">IF(W912&lt;&gt;Y912,(IF(N912=0,G912*INFORMAÇÕES!$U$115,IF(N912="CF",G912,0))),0)</f>
        <v>0</v>
      </c>
      <c r="AD912" s="75" t="n">
        <f aca="false">IF(W912&lt;&gt;Y912,(IF(N912=0,G912*INFORMAÇÕES!$U$116,IF(N912="O",G912,0))),0)</f>
        <v>0</v>
      </c>
      <c r="AE912" s="75" t="n">
        <f aca="false">IF(E912&lt;&gt;0,G912,0)</f>
        <v>0</v>
      </c>
      <c r="AF912" s="75" t="n">
        <f aca="false">IF(W912&lt;&gt;Y912,(IF(N912=0,J912*(INFORMAÇÕES!$Q$89/INFORMAÇÕES!$Q$92),IF(N912="R",J912,0))),0)</f>
        <v>0</v>
      </c>
      <c r="AG912" s="75" t="n">
        <f aca="false">IF(W912&lt;&gt;Y912,(IF(N912=0,J912*(INFORMAÇÕES!$Q$90/INFORMAÇÕES!$Q$92),IF(N912="C",J912,0))),0)</f>
        <v>0</v>
      </c>
      <c r="AH912" s="75" t="n">
        <f aca="false">IF(W912&lt;&gt;Y912,(IF(N912="",J912*INFORMAÇÕES!$U$115,IF(N912="CF",J912,0))),0)</f>
        <v>0</v>
      </c>
      <c r="AI912" s="75" t="n">
        <f aca="false">IF(W912&lt;&gt;Y912,(IF(N912="",J912*INFORMAÇÕES!$U$116,IF(N912="O",J912,0))),0)</f>
        <v>0</v>
      </c>
      <c r="AJ912" s="75" t="n">
        <f aca="false">IF(H912&lt;&gt;0,J912,0)</f>
        <v>0</v>
      </c>
      <c r="AK912" s="75" t="n">
        <f aca="false">IF(K912&lt;&gt;0,L912,0)</f>
        <v>0</v>
      </c>
    </row>
    <row r="913" s="174" customFormat="true" ht="14.25" hidden="false" customHeight="false" outlineLevel="0" collapsed="false">
      <c r="A913" s="159" t="n">
        <v>901</v>
      </c>
      <c r="B913" s="160" t="n">
        <f aca="false">IF('ORÇ.GLOBAL P CAIXA'!$K912="EXEC.",0,'ORÇ.REPROG. P CAIXA'!B913)</f>
        <v>0</v>
      </c>
      <c r="C913" s="161" t="n">
        <f aca="false">IF('ORÇ.GLOBAL P CAIXA'!$K912="EXEC.",0,'ORÇ.REPROG. P CAIXA'!C913)</f>
        <v>0</v>
      </c>
      <c r="D913" s="162" t="n">
        <f aca="false">IF('ORÇ.GLOBAL P CAIXA'!$K912="EXEC.",0,'ORÇ.REPROG. P CAIXA'!D913)</f>
        <v>0</v>
      </c>
      <c r="E913" s="163" t="n">
        <f aca="false">IF('ORÇ.GLOBAL P CAIXA'!$K912="EXEC.",0,'ORÇ.REPROG. P CAIXA'!E913)</f>
        <v>0</v>
      </c>
      <c r="F913" s="163" t="n">
        <f aca="false">IF('ORÇ.GLOBAL P CAIXA'!K912="EXEC.",0,IF('ORÇ.GLOBAL EMPRESA'!G912&gt;0,'ORÇ.GLOBAL EMPRESA'!G912,'ORÇ.GLOBAL P CAIXA'!F912))</f>
        <v>0</v>
      </c>
      <c r="G913" s="163" t="n">
        <f aca="false">IF(E913&lt;&gt;0,ROUND(E913*F913,2),IF(AE913=0,(SUMIF($W$13:$W$1012,B913,$AE$13:$AE$1012)),AE913))</f>
        <v>0</v>
      </c>
      <c r="H913" s="661" t="n">
        <f aca="false">IF('ORÇ.GLOBAL P CAIXA'!K912="EXEC.",0,'ORÇ.REPROG. P CAIXA'!H913)</f>
        <v>0</v>
      </c>
      <c r="I913" s="661" t="n">
        <f aca="false">IF('ORÇ.GLOBAL P CAIXA'!K912="EXEC.",0,'ORÇ.REPROG. P CAIXA'!I913)</f>
        <v>0</v>
      </c>
      <c r="J913" s="163" t="n">
        <f aca="false">IF(H913&lt;&gt;0,ROUND(H913*I913,2),IF(AJ913=0,(SUMIF($W$13:$W$1012,B913,$AJ$13:$AJ$1012)),AJ913))</f>
        <v>0</v>
      </c>
      <c r="K913" s="163" t="n">
        <f aca="false">H913-E913</f>
        <v>0</v>
      </c>
      <c r="L913" s="163" t="n">
        <f aca="false">J913-G913</f>
        <v>0</v>
      </c>
      <c r="M913" s="662" t="str">
        <f aca="false">IF('ORÇ.GLOBAL P CAIXA'!K912="EXEC.","",IF('ORÇ.REPROG. P CAIXA'!M913&gt;0,'ORÇ.REPROG. P CAIXA'!M913,""))</f>
        <v/>
      </c>
      <c r="N913" s="663" t="str">
        <f aca="false">IF('ORÇ.GLOBAL P CAIXA'!K912="EXEC.","",IF('ORÇ.REPROG. P CAIXA'!N913&gt;0,'ORÇ.REPROG. P CAIXA'!N913,""))</f>
        <v/>
      </c>
      <c r="O913" s="166" t="str">
        <f aca="false">IF('ORÇ.GLOBAL P CAIXA'!$K912="EXEC.","",'ORÇ.REPROG. P CAIXA'!O913)</f>
        <v/>
      </c>
      <c r="P913" s="167"/>
      <c r="Q913" s="168" t="str">
        <f aca="false">IF(B913&gt;0,"ok","ocultar")</f>
        <v>ocultar</v>
      </c>
      <c r="R913" s="649"/>
      <c r="S913" s="649"/>
      <c r="T913" s="650"/>
      <c r="V913" s="88"/>
      <c r="W913" s="157" t="n">
        <f aca="false">IF(B913=0,W912,IF(ISNONTEXT(B913)=TRUE(),INT(B913),INT(LEFT(B913,FIND(".",B913)-1))))</f>
        <v>3</v>
      </c>
      <c r="X913" s="157" t="str">
        <f aca="false">IF(X914=1,1,IF(B913&lt;&gt;0,1,IF(C913&lt;&gt;0,1,IF(D913&lt;&gt;0,1,IF(E913&lt;&gt;0,1,"")))))</f>
        <v/>
      </c>
      <c r="Y913" s="157" t="str">
        <f aca="false">IF(W913=0," ",IF(W913&lt;&gt;W912,W913," "))</f>
        <v> </v>
      </c>
      <c r="Z913" s="88"/>
      <c r="AA913" s="75" t="n">
        <f aca="false">IF(W913&lt;&gt;Y913,(IF(N913=0,G913*(INFORMAÇÕES!$Q$69/INFORMAÇÕES!$Q$72),IF(N913="R",G913,0))),0)</f>
        <v>0</v>
      </c>
      <c r="AB913" s="75" t="n">
        <f aca="false">IF(W913&lt;&gt;Y913,(IF(N913=0,G913*(INFORMAÇÕES!$Q$70/INFORMAÇÕES!$Q$72),IF(N913="C",G913,0))),0)</f>
        <v>0</v>
      </c>
      <c r="AC913" s="75" t="n">
        <f aca="false">IF(W913&lt;&gt;Y913,(IF(N913=0,G913*INFORMAÇÕES!$U$115,IF(N913="CF",G913,0))),0)</f>
        <v>0</v>
      </c>
      <c r="AD913" s="75" t="n">
        <f aca="false">IF(W913&lt;&gt;Y913,(IF(N913=0,G913*INFORMAÇÕES!$U$116,IF(N913="O",G913,0))),0)</f>
        <v>0</v>
      </c>
      <c r="AE913" s="75" t="n">
        <f aca="false">IF(E913&lt;&gt;0,G913,0)</f>
        <v>0</v>
      </c>
      <c r="AF913" s="75" t="n">
        <f aca="false">IF(W913&lt;&gt;Y913,(IF(N913=0,J913*(INFORMAÇÕES!$Q$89/INFORMAÇÕES!$Q$92),IF(N913="R",J913,0))),0)</f>
        <v>0</v>
      </c>
      <c r="AG913" s="75" t="n">
        <f aca="false">IF(W913&lt;&gt;Y913,(IF(N913=0,J913*(INFORMAÇÕES!$Q$90/INFORMAÇÕES!$Q$92),IF(N913="C",J913,0))),0)</f>
        <v>0</v>
      </c>
      <c r="AH913" s="75" t="n">
        <f aca="false">IF(W913&lt;&gt;Y913,(IF(N913="",J913*INFORMAÇÕES!$U$115,IF(N913="CF",J913,0))),0)</f>
        <v>0</v>
      </c>
      <c r="AI913" s="75" t="n">
        <f aca="false">IF(W913&lt;&gt;Y913,(IF(N913="",J913*INFORMAÇÕES!$U$116,IF(N913="O",J913,0))),0)</f>
        <v>0</v>
      </c>
      <c r="AJ913" s="75" t="n">
        <f aca="false">IF(H913&lt;&gt;0,J913,0)</f>
        <v>0</v>
      </c>
      <c r="AK913" s="75" t="n">
        <f aca="false">IF(K913&lt;&gt;0,L913,0)</f>
        <v>0</v>
      </c>
    </row>
    <row r="914" s="174" customFormat="true" ht="14.25" hidden="false" customHeight="false" outlineLevel="0" collapsed="false">
      <c r="A914" s="159" t="n">
        <v>902</v>
      </c>
      <c r="B914" s="160" t="n">
        <f aca="false">IF('ORÇ.GLOBAL P CAIXA'!$K913="EXEC.",0,'ORÇ.REPROG. P CAIXA'!B914)</f>
        <v>0</v>
      </c>
      <c r="C914" s="161" t="n">
        <f aca="false">IF('ORÇ.GLOBAL P CAIXA'!$K913="EXEC.",0,'ORÇ.REPROG. P CAIXA'!C914)</f>
        <v>0</v>
      </c>
      <c r="D914" s="162" t="n">
        <f aca="false">IF('ORÇ.GLOBAL P CAIXA'!$K913="EXEC.",0,'ORÇ.REPROG. P CAIXA'!D914)</f>
        <v>0</v>
      </c>
      <c r="E914" s="163" t="n">
        <f aca="false">IF('ORÇ.GLOBAL P CAIXA'!$K913="EXEC.",0,'ORÇ.REPROG. P CAIXA'!E914)</f>
        <v>0</v>
      </c>
      <c r="F914" s="163" t="n">
        <f aca="false">IF('ORÇ.GLOBAL P CAIXA'!K913="EXEC.",0,IF('ORÇ.GLOBAL EMPRESA'!G913&gt;0,'ORÇ.GLOBAL EMPRESA'!G913,'ORÇ.GLOBAL P CAIXA'!F913))</f>
        <v>0</v>
      </c>
      <c r="G914" s="163" t="n">
        <f aca="false">IF(E914&lt;&gt;0,ROUND(E914*F914,2),IF(AE914=0,(SUMIF($W$13:$W$1012,B914,$AE$13:$AE$1012)),AE914))</f>
        <v>0</v>
      </c>
      <c r="H914" s="661" t="n">
        <f aca="false">IF('ORÇ.GLOBAL P CAIXA'!K913="EXEC.",0,'ORÇ.REPROG. P CAIXA'!H914)</f>
        <v>0</v>
      </c>
      <c r="I914" s="661" t="n">
        <f aca="false">IF('ORÇ.GLOBAL P CAIXA'!K913="EXEC.",0,'ORÇ.REPROG. P CAIXA'!I914)</f>
        <v>0</v>
      </c>
      <c r="J914" s="163" t="n">
        <f aca="false">IF(H914&lt;&gt;0,ROUND(H914*I914,2),IF(AJ914=0,(SUMIF($W$13:$W$1012,B914,$AJ$13:$AJ$1012)),AJ914))</f>
        <v>0</v>
      </c>
      <c r="K914" s="163" t="n">
        <f aca="false">H914-E914</f>
        <v>0</v>
      </c>
      <c r="L914" s="163" t="n">
        <f aca="false">J914-G914</f>
        <v>0</v>
      </c>
      <c r="M914" s="662" t="str">
        <f aca="false">IF('ORÇ.GLOBAL P CAIXA'!K913="EXEC.","",IF('ORÇ.REPROG. P CAIXA'!M914&gt;0,'ORÇ.REPROG. P CAIXA'!M914,""))</f>
        <v/>
      </c>
      <c r="N914" s="663" t="str">
        <f aca="false">IF('ORÇ.GLOBAL P CAIXA'!K913="EXEC.","",IF('ORÇ.REPROG. P CAIXA'!N914&gt;0,'ORÇ.REPROG. P CAIXA'!N914,""))</f>
        <v/>
      </c>
      <c r="O914" s="166" t="str">
        <f aca="false">IF('ORÇ.GLOBAL P CAIXA'!$K913="EXEC.","",'ORÇ.REPROG. P CAIXA'!O914)</f>
        <v/>
      </c>
      <c r="P914" s="167"/>
      <c r="Q914" s="168" t="str">
        <f aca="false">IF(B914&gt;0,"ok","ocultar")</f>
        <v>ocultar</v>
      </c>
      <c r="R914" s="649"/>
      <c r="S914" s="649"/>
      <c r="T914" s="650"/>
      <c r="V914" s="88"/>
      <c r="W914" s="157" t="n">
        <f aca="false">IF(B914=0,W913,IF(ISNONTEXT(B914)=TRUE(),INT(B914),INT(LEFT(B914,FIND(".",B914)-1))))</f>
        <v>3</v>
      </c>
      <c r="X914" s="157" t="str">
        <f aca="false">IF(X915=1,1,IF(B914&lt;&gt;0,1,IF(C914&lt;&gt;0,1,IF(D914&lt;&gt;0,1,IF(E914&lt;&gt;0,1,"")))))</f>
        <v/>
      </c>
      <c r="Y914" s="157" t="str">
        <f aca="false">IF(W914=0," ",IF(W914&lt;&gt;W913,W914," "))</f>
        <v> </v>
      </c>
      <c r="Z914" s="88"/>
      <c r="AA914" s="75" t="n">
        <f aca="false">IF(W914&lt;&gt;Y914,(IF(N914=0,G914*(INFORMAÇÕES!$Q$69/INFORMAÇÕES!$Q$72),IF(N914="R",G914,0))),0)</f>
        <v>0</v>
      </c>
      <c r="AB914" s="75" t="n">
        <f aca="false">IF(W914&lt;&gt;Y914,(IF(N914=0,G914*(INFORMAÇÕES!$Q$70/INFORMAÇÕES!$Q$72),IF(N914="C",G914,0))),0)</f>
        <v>0</v>
      </c>
      <c r="AC914" s="75" t="n">
        <f aca="false">IF(W914&lt;&gt;Y914,(IF(N914=0,G914*INFORMAÇÕES!$U$115,IF(N914="CF",G914,0))),0)</f>
        <v>0</v>
      </c>
      <c r="AD914" s="75" t="n">
        <f aca="false">IF(W914&lt;&gt;Y914,(IF(N914=0,G914*INFORMAÇÕES!$U$116,IF(N914="O",G914,0))),0)</f>
        <v>0</v>
      </c>
      <c r="AE914" s="75" t="n">
        <f aca="false">IF(E914&lt;&gt;0,G914,0)</f>
        <v>0</v>
      </c>
      <c r="AF914" s="75" t="n">
        <f aca="false">IF(W914&lt;&gt;Y914,(IF(N914=0,J914*(INFORMAÇÕES!$Q$89/INFORMAÇÕES!$Q$92),IF(N914="R",J914,0))),0)</f>
        <v>0</v>
      </c>
      <c r="AG914" s="75" t="n">
        <f aca="false">IF(W914&lt;&gt;Y914,(IF(N914=0,J914*(INFORMAÇÕES!$Q$90/INFORMAÇÕES!$Q$92),IF(N914="C",J914,0))),0)</f>
        <v>0</v>
      </c>
      <c r="AH914" s="75" t="n">
        <f aca="false">IF(W914&lt;&gt;Y914,(IF(N914="",J914*INFORMAÇÕES!$U$115,IF(N914="CF",J914,0))),0)</f>
        <v>0</v>
      </c>
      <c r="AI914" s="75" t="n">
        <f aca="false">IF(W914&lt;&gt;Y914,(IF(N914="",J914*INFORMAÇÕES!$U$116,IF(N914="O",J914,0))),0)</f>
        <v>0</v>
      </c>
      <c r="AJ914" s="75" t="n">
        <f aca="false">IF(H914&lt;&gt;0,J914,0)</f>
        <v>0</v>
      </c>
      <c r="AK914" s="75" t="n">
        <f aca="false">IF(K914&lt;&gt;0,L914,0)</f>
        <v>0</v>
      </c>
    </row>
    <row r="915" s="174" customFormat="true" ht="14.25" hidden="false" customHeight="false" outlineLevel="0" collapsed="false">
      <c r="A915" s="159" t="n">
        <v>903</v>
      </c>
      <c r="B915" s="160" t="n">
        <f aca="false">IF('ORÇ.GLOBAL P CAIXA'!$K914="EXEC.",0,'ORÇ.REPROG. P CAIXA'!B915)</f>
        <v>0</v>
      </c>
      <c r="C915" s="161" t="n">
        <f aca="false">IF('ORÇ.GLOBAL P CAIXA'!$K914="EXEC.",0,'ORÇ.REPROG. P CAIXA'!C915)</f>
        <v>0</v>
      </c>
      <c r="D915" s="162" t="n">
        <f aca="false">IF('ORÇ.GLOBAL P CAIXA'!$K914="EXEC.",0,'ORÇ.REPROG. P CAIXA'!D915)</f>
        <v>0</v>
      </c>
      <c r="E915" s="163" t="n">
        <f aca="false">IF('ORÇ.GLOBAL P CAIXA'!$K914="EXEC.",0,'ORÇ.REPROG. P CAIXA'!E915)</f>
        <v>0</v>
      </c>
      <c r="F915" s="163" t="n">
        <f aca="false">IF('ORÇ.GLOBAL P CAIXA'!K914="EXEC.",0,IF('ORÇ.GLOBAL EMPRESA'!G914&gt;0,'ORÇ.GLOBAL EMPRESA'!G914,'ORÇ.GLOBAL P CAIXA'!F914))</f>
        <v>0</v>
      </c>
      <c r="G915" s="163" t="n">
        <f aca="false">IF(E915&lt;&gt;0,ROUND(E915*F915,2),IF(AE915=0,(SUMIF($W$13:$W$1012,B915,$AE$13:$AE$1012)),AE915))</f>
        <v>0</v>
      </c>
      <c r="H915" s="661" t="n">
        <f aca="false">IF('ORÇ.GLOBAL P CAIXA'!K914="EXEC.",0,'ORÇ.REPROG. P CAIXA'!H915)</f>
        <v>0</v>
      </c>
      <c r="I915" s="661" t="n">
        <f aca="false">IF('ORÇ.GLOBAL P CAIXA'!K914="EXEC.",0,'ORÇ.REPROG. P CAIXA'!I915)</f>
        <v>0</v>
      </c>
      <c r="J915" s="163" t="n">
        <f aca="false">IF(H915&lt;&gt;0,ROUND(H915*I915,2),IF(AJ915=0,(SUMIF($W$13:$W$1012,B915,$AJ$13:$AJ$1012)),AJ915))</f>
        <v>0</v>
      </c>
      <c r="K915" s="163" t="n">
        <f aca="false">H915-E915</f>
        <v>0</v>
      </c>
      <c r="L915" s="163" t="n">
        <f aca="false">J915-G915</f>
        <v>0</v>
      </c>
      <c r="M915" s="662" t="str">
        <f aca="false">IF('ORÇ.GLOBAL P CAIXA'!K914="EXEC.","",IF('ORÇ.REPROG. P CAIXA'!M915&gt;0,'ORÇ.REPROG. P CAIXA'!M915,""))</f>
        <v/>
      </c>
      <c r="N915" s="663" t="str">
        <f aca="false">IF('ORÇ.GLOBAL P CAIXA'!K914="EXEC.","",IF('ORÇ.REPROG. P CAIXA'!N915&gt;0,'ORÇ.REPROG. P CAIXA'!N915,""))</f>
        <v/>
      </c>
      <c r="O915" s="166" t="str">
        <f aca="false">IF('ORÇ.GLOBAL P CAIXA'!$K914="EXEC.","",'ORÇ.REPROG. P CAIXA'!O915)</f>
        <v/>
      </c>
      <c r="P915" s="167"/>
      <c r="Q915" s="168" t="str">
        <f aca="false">IF(B915&gt;0,"ok","ocultar")</f>
        <v>ocultar</v>
      </c>
      <c r="R915" s="649"/>
      <c r="S915" s="649"/>
      <c r="T915" s="650"/>
      <c r="V915" s="88"/>
      <c r="W915" s="157" t="n">
        <f aca="false">IF(B915=0,W914,IF(ISNONTEXT(B915)=TRUE(),INT(B915),INT(LEFT(B915,FIND(".",B915)-1))))</f>
        <v>3</v>
      </c>
      <c r="X915" s="157" t="str">
        <f aca="false">IF(X916=1,1,IF(B915&lt;&gt;0,1,IF(C915&lt;&gt;0,1,IF(D915&lt;&gt;0,1,IF(E915&lt;&gt;0,1,"")))))</f>
        <v/>
      </c>
      <c r="Y915" s="157" t="str">
        <f aca="false">IF(W915=0," ",IF(W915&lt;&gt;W914,W915," "))</f>
        <v> </v>
      </c>
      <c r="Z915" s="88"/>
      <c r="AA915" s="75" t="n">
        <f aca="false">IF(W915&lt;&gt;Y915,(IF(N915=0,G915*(INFORMAÇÕES!$Q$69/INFORMAÇÕES!$Q$72),IF(N915="R",G915,0))),0)</f>
        <v>0</v>
      </c>
      <c r="AB915" s="75" t="n">
        <f aca="false">IF(W915&lt;&gt;Y915,(IF(N915=0,G915*(INFORMAÇÕES!$Q$70/INFORMAÇÕES!$Q$72),IF(N915="C",G915,0))),0)</f>
        <v>0</v>
      </c>
      <c r="AC915" s="75" t="n">
        <f aca="false">IF(W915&lt;&gt;Y915,(IF(N915=0,G915*INFORMAÇÕES!$U$115,IF(N915="CF",G915,0))),0)</f>
        <v>0</v>
      </c>
      <c r="AD915" s="75" t="n">
        <f aca="false">IF(W915&lt;&gt;Y915,(IF(N915=0,G915*INFORMAÇÕES!$U$116,IF(N915="O",G915,0))),0)</f>
        <v>0</v>
      </c>
      <c r="AE915" s="75" t="n">
        <f aca="false">IF(E915&lt;&gt;0,G915,0)</f>
        <v>0</v>
      </c>
      <c r="AF915" s="75" t="n">
        <f aca="false">IF(W915&lt;&gt;Y915,(IF(N915=0,J915*(INFORMAÇÕES!$Q$89/INFORMAÇÕES!$Q$92),IF(N915="R",J915,0))),0)</f>
        <v>0</v>
      </c>
      <c r="AG915" s="75" t="n">
        <f aca="false">IF(W915&lt;&gt;Y915,(IF(N915=0,J915*(INFORMAÇÕES!$Q$90/INFORMAÇÕES!$Q$92),IF(N915="C",J915,0))),0)</f>
        <v>0</v>
      </c>
      <c r="AH915" s="75" t="n">
        <f aca="false">IF(W915&lt;&gt;Y915,(IF(N915="",J915*INFORMAÇÕES!$U$115,IF(N915="CF",J915,0))),0)</f>
        <v>0</v>
      </c>
      <c r="AI915" s="75" t="n">
        <f aca="false">IF(W915&lt;&gt;Y915,(IF(N915="",J915*INFORMAÇÕES!$U$116,IF(N915="O",J915,0))),0)</f>
        <v>0</v>
      </c>
      <c r="AJ915" s="75" t="n">
        <f aca="false">IF(H915&lt;&gt;0,J915,0)</f>
        <v>0</v>
      </c>
      <c r="AK915" s="75" t="n">
        <f aca="false">IF(K915&lt;&gt;0,L915,0)</f>
        <v>0</v>
      </c>
    </row>
    <row r="916" s="174" customFormat="true" ht="14.25" hidden="false" customHeight="false" outlineLevel="0" collapsed="false">
      <c r="A916" s="159" t="n">
        <v>904</v>
      </c>
      <c r="B916" s="160" t="n">
        <f aca="false">IF('ORÇ.GLOBAL P CAIXA'!$K915="EXEC.",0,'ORÇ.REPROG. P CAIXA'!B916)</f>
        <v>0</v>
      </c>
      <c r="C916" s="161" t="n">
        <f aca="false">IF('ORÇ.GLOBAL P CAIXA'!$K915="EXEC.",0,'ORÇ.REPROG. P CAIXA'!C916)</f>
        <v>0</v>
      </c>
      <c r="D916" s="162" t="n">
        <f aca="false">IF('ORÇ.GLOBAL P CAIXA'!$K915="EXEC.",0,'ORÇ.REPROG. P CAIXA'!D916)</f>
        <v>0</v>
      </c>
      <c r="E916" s="163" t="n">
        <f aca="false">IF('ORÇ.GLOBAL P CAIXA'!$K915="EXEC.",0,'ORÇ.REPROG. P CAIXA'!E916)</f>
        <v>0</v>
      </c>
      <c r="F916" s="163" t="n">
        <f aca="false">IF('ORÇ.GLOBAL P CAIXA'!K915="EXEC.",0,IF('ORÇ.GLOBAL EMPRESA'!G915&gt;0,'ORÇ.GLOBAL EMPRESA'!G915,'ORÇ.GLOBAL P CAIXA'!F915))</f>
        <v>0</v>
      </c>
      <c r="G916" s="163" t="n">
        <f aca="false">IF(E916&lt;&gt;0,ROUND(E916*F916,2),IF(AE916=0,(SUMIF($W$13:$W$1012,B916,$AE$13:$AE$1012)),AE916))</f>
        <v>0</v>
      </c>
      <c r="H916" s="661" t="n">
        <f aca="false">IF('ORÇ.GLOBAL P CAIXA'!K915="EXEC.",0,'ORÇ.REPROG. P CAIXA'!H916)</f>
        <v>0</v>
      </c>
      <c r="I916" s="661" t="n">
        <f aca="false">IF('ORÇ.GLOBAL P CAIXA'!K915="EXEC.",0,'ORÇ.REPROG. P CAIXA'!I916)</f>
        <v>0</v>
      </c>
      <c r="J916" s="163" t="n">
        <f aca="false">IF(H916&lt;&gt;0,ROUND(H916*I916,2),IF(AJ916=0,(SUMIF($W$13:$W$1012,B916,$AJ$13:$AJ$1012)),AJ916))</f>
        <v>0</v>
      </c>
      <c r="K916" s="163" t="n">
        <f aca="false">H916-E916</f>
        <v>0</v>
      </c>
      <c r="L916" s="163" t="n">
        <f aca="false">J916-G916</f>
        <v>0</v>
      </c>
      <c r="M916" s="662" t="str">
        <f aca="false">IF('ORÇ.GLOBAL P CAIXA'!K915="EXEC.","",IF('ORÇ.REPROG. P CAIXA'!M916&gt;0,'ORÇ.REPROG. P CAIXA'!M916,""))</f>
        <v/>
      </c>
      <c r="N916" s="663" t="str">
        <f aca="false">IF('ORÇ.GLOBAL P CAIXA'!K915="EXEC.","",IF('ORÇ.REPROG. P CAIXA'!N916&gt;0,'ORÇ.REPROG. P CAIXA'!N916,""))</f>
        <v/>
      </c>
      <c r="O916" s="166" t="str">
        <f aca="false">IF('ORÇ.GLOBAL P CAIXA'!$K915="EXEC.","",'ORÇ.REPROG. P CAIXA'!O916)</f>
        <v/>
      </c>
      <c r="P916" s="167"/>
      <c r="Q916" s="168" t="str">
        <f aca="false">IF(B916&gt;0,"ok","ocultar")</f>
        <v>ocultar</v>
      </c>
      <c r="R916" s="649"/>
      <c r="S916" s="649"/>
      <c r="T916" s="650"/>
      <c r="V916" s="88"/>
      <c r="W916" s="157" t="n">
        <f aca="false">IF(B916=0,W915,IF(ISNONTEXT(B916)=TRUE(),INT(B916),INT(LEFT(B916,FIND(".",B916)-1))))</f>
        <v>3</v>
      </c>
      <c r="X916" s="157" t="str">
        <f aca="false">IF(X917=1,1,IF(B916&lt;&gt;0,1,IF(C916&lt;&gt;0,1,IF(D916&lt;&gt;0,1,IF(E916&lt;&gt;0,1,"")))))</f>
        <v/>
      </c>
      <c r="Y916" s="157" t="str">
        <f aca="false">IF(W916=0," ",IF(W916&lt;&gt;W915,W916," "))</f>
        <v> </v>
      </c>
      <c r="Z916" s="88"/>
      <c r="AA916" s="75" t="n">
        <f aca="false">IF(W916&lt;&gt;Y916,(IF(N916=0,G916*(INFORMAÇÕES!$Q$69/INFORMAÇÕES!$Q$72),IF(N916="R",G916,0))),0)</f>
        <v>0</v>
      </c>
      <c r="AB916" s="75" t="n">
        <f aca="false">IF(W916&lt;&gt;Y916,(IF(N916=0,G916*(INFORMAÇÕES!$Q$70/INFORMAÇÕES!$Q$72),IF(N916="C",G916,0))),0)</f>
        <v>0</v>
      </c>
      <c r="AC916" s="75" t="n">
        <f aca="false">IF(W916&lt;&gt;Y916,(IF(N916=0,G916*INFORMAÇÕES!$U$115,IF(N916="CF",G916,0))),0)</f>
        <v>0</v>
      </c>
      <c r="AD916" s="75" t="n">
        <f aca="false">IF(W916&lt;&gt;Y916,(IF(N916=0,G916*INFORMAÇÕES!$U$116,IF(N916="O",G916,0))),0)</f>
        <v>0</v>
      </c>
      <c r="AE916" s="75" t="n">
        <f aca="false">IF(E916&lt;&gt;0,G916,0)</f>
        <v>0</v>
      </c>
      <c r="AF916" s="75" t="n">
        <f aca="false">IF(W916&lt;&gt;Y916,(IF(N916=0,J916*(INFORMAÇÕES!$Q$89/INFORMAÇÕES!$Q$92),IF(N916="R",J916,0))),0)</f>
        <v>0</v>
      </c>
      <c r="AG916" s="75" t="n">
        <f aca="false">IF(W916&lt;&gt;Y916,(IF(N916=0,J916*(INFORMAÇÕES!$Q$90/INFORMAÇÕES!$Q$92),IF(N916="C",J916,0))),0)</f>
        <v>0</v>
      </c>
      <c r="AH916" s="75" t="n">
        <f aca="false">IF(W916&lt;&gt;Y916,(IF(N916="",J916*INFORMAÇÕES!$U$115,IF(N916="CF",J916,0))),0)</f>
        <v>0</v>
      </c>
      <c r="AI916" s="75" t="n">
        <f aca="false">IF(W916&lt;&gt;Y916,(IF(N916="",J916*INFORMAÇÕES!$U$116,IF(N916="O",J916,0))),0)</f>
        <v>0</v>
      </c>
      <c r="AJ916" s="75" t="n">
        <f aca="false">IF(H916&lt;&gt;0,J916,0)</f>
        <v>0</v>
      </c>
      <c r="AK916" s="75" t="n">
        <f aca="false">IF(K916&lt;&gt;0,L916,0)</f>
        <v>0</v>
      </c>
    </row>
    <row r="917" s="174" customFormat="true" ht="14.25" hidden="false" customHeight="false" outlineLevel="0" collapsed="false">
      <c r="A917" s="159" t="n">
        <v>905</v>
      </c>
      <c r="B917" s="160" t="n">
        <f aca="false">IF('ORÇ.GLOBAL P CAIXA'!$K916="EXEC.",0,'ORÇ.REPROG. P CAIXA'!B917)</f>
        <v>0</v>
      </c>
      <c r="C917" s="161" t="n">
        <f aca="false">IF('ORÇ.GLOBAL P CAIXA'!$K916="EXEC.",0,'ORÇ.REPROG. P CAIXA'!C917)</f>
        <v>0</v>
      </c>
      <c r="D917" s="162" t="n">
        <f aca="false">IF('ORÇ.GLOBAL P CAIXA'!$K916="EXEC.",0,'ORÇ.REPROG. P CAIXA'!D917)</f>
        <v>0</v>
      </c>
      <c r="E917" s="163" t="n">
        <f aca="false">IF('ORÇ.GLOBAL P CAIXA'!$K916="EXEC.",0,'ORÇ.REPROG. P CAIXA'!E917)</f>
        <v>0</v>
      </c>
      <c r="F917" s="163" t="n">
        <f aca="false">IF('ORÇ.GLOBAL P CAIXA'!K916="EXEC.",0,IF('ORÇ.GLOBAL EMPRESA'!G916&gt;0,'ORÇ.GLOBAL EMPRESA'!G916,'ORÇ.GLOBAL P CAIXA'!F916))</f>
        <v>0</v>
      </c>
      <c r="G917" s="163" t="n">
        <f aca="false">IF(E917&lt;&gt;0,ROUND(E917*F917,2),IF(AE917=0,(SUMIF($W$13:$W$1012,B917,$AE$13:$AE$1012)),AE917))</f>
        <v>0</v>
      </c>
      <c r="H917" s="661" t="n">
        <f aca="false">IF('ORÇ.GLOBAL P CAIXA'!K916="EXEC.",0,'ORÇ.REPROG. P CAIXA'!H917)</f>
        <v>0</v>
      </c>
      <c r="I917" s="661" t="n">
        <f aca="false">IF('ORÇ.GLOBAL P CAIXA'!K916="EXEC.",0,'ORÇ.REPROG. P CAIXA'!I917)</f>
        <v>0</v>
      </c>
      <c r="J917" s="163" t="n">
        <f aca="false">IF(H917&lt;&gt;0,ROUND(H917*I917,2),IF(AJ917=0,(SUMIF($W$13:$W$1012,B917,$AJ$13:$AJ$1012)),AJ917))</f>
        <v>0</v>
      </c>
      <c r="K917" s="163" t="n">
        <f aca="false">H917-E917</f>
        <v>0</v>
      </c>
      <c r="L917" s="163" t="n">
        <f aca="false">J917-G917</f>
        <v>0</v>
      </c>
      <c r="M917" s="662" t="str">
        <f aca="false">IF('ORÇ.GLOBAL P CAIXA'!K916="EXEC.","",IF('ORÇ.REPROG. P CAIXA'!M917&gt;0,'ORÇ.REPROG. P CAIXA'!M917,""))</f>
        <v/>
      </c>
      <c r="N917" s="663" t="str">
        <f aca="false">IF('ORÇ.GLOBAL P CAIXA'!K916="EXEC.","",IF('ORÇ.REPROG. P CAIXA'!N917&gt;0,'ORÇ.REPROG. P CAIXA'!N917,""))</f>
        <v/>
      </c>
      <c r="O917" s="166" t="str">
        <f aca="false">IF('ORÇ.GLOBAL P CAIXA'!$K916="EXEC.","",'ORÇ.REPROG. P CAIXA'!O917)</f>
        <v/>
      </c>
      <c r="P917" s="167"/>
      <c r="Q917" s="168" t="str">
        <f aca="false">IF(B917&gt;0,"ok","ocultar")</f>
        <v>ocultar</v>
      </c>
      <c r="R917" s="649"/>
      <c r="S917" s="649"/>
      <c r="T917" s="650"/>
      <c r="V917" s="88"/>
      <c r="W917" s="157" t="n">
        <f aca="false">IF(B917=0,W916,IF(ISNONTEXT(B917)=TRUE(),INT(B917),INT(LEFT(B917,FIND(".",B917)-1))))</f>
        <v>3</v>
      </c>
      <c r="X917" s="157" t="str">
        <f aca="false">IF(X918=1,1,IF(B917&lt;&gt;0,1,IF(C917&lt;&gt;0,1,IF(D917&lt;&gt;0,1,IF(E917&lt;&gt;0,1,"")))))</f>
        <v/>
      </c>
      <c r="Y917" s="157" t="str">
        <f aca="false">IF(W917=0," ",IF(W917&lt;&gt;W916,W917," "))</f>
        <v> </v>
      </c>
      <c r="Z917" s="88"/>
      <c r="AA917" s="75" t="n">
        <f aca="false">IF(W917&lt;&gt;Y917,(IF(N917=0,G917*(INFORMAÇÕES!$Q$69/INFORMAÇÕES!$Q$72),IF(N917="R",G917,0))),0)</f>
        <v>0</v>
      </c>
      <c r="AB917" s="75" t="n">
        <f aca="false">IF(W917&lt;&gt;Y917,(IF(N917=0,G917*(INFORMAÇÕES!$Q$70/INFORMAÇÕES!$Q$72),IF(N917="C",G917,0))),0)</f>
        <v>0</v>
      </c>
      <c r="AC917" s="75" t="n">
        <f aca="false">IF(W917&lt;&gt;Y917,(IF(N917=0,G917*INFORMAÇÕES!$U$115,IF(N917="CF",G917,0))),0)</f>
        <v>0</v>
      </c>
      <c r="AD917" s="75" t="n">
        <f aca="false">IF(W917&lt;&gt;Y917,(IF(N917=0,G917*INFORMAÇÕES!$U$116,IF(N917="O",G917,0))),0)</f>
        <v>0</v>
      </c>
      <c r="AE917" s="75" t="n">
        <f aca="false">IF(E917&lt;&gt;0,G917,0)</f>
        <v>0</v>
      </c>
      <c r="AF917" s="75" t="n">
        <f aca="false">IF(W917&lt;&gt;Y917,(IF(N917=0,J917*(INFORMAÇÕES!$Q$89/INFORMAÇÕES!$Q$92),IF(N917="R",J917,0))),0)</f>
        <v>0</v>
      </c>
      <c r="AG917" s="75" t="n">
        <f aca="false">IF(W917&lt;&gt;Y917,(IF(N917=0,J917*(INFORMAÇÕES!$Q$90/INFORMAÇÕES!$Q$92),IF(N917="C",J917,0))),0)</f>
        <v>0</v>
      </c>
      <c r="AH917" s="75" t="n">
        <f aca="false">IF(W917&lt;&gt;Y917,(IF(N917="",J917*INFORMAÇÕES!$U$115,IF(N917="CF",J917,0))),0)</f>
        <v>0</v>
      </c>
      <c r="AI917" s="75" t="n">
        <f aca="false">IF(W917&lt;&gt;Y917,(IF(N917="",J917*INFORMAÇÕES!$U$116,IF(N917="O",J917,0))),0)</f>
        <v>0</v>
      </c>
      <c r="AJ917" s="75" t="n">
        <f aca="false">IF(H917&lt;&gt;0,J917,0)</f>
        <v>0</v>
      </c>
      <c r="AK917" s="75" t="n">
        <f aca="false">IF(K917&lt;&gt;0,L917,0)</f>
        <v>0</v>
      </c>
    </row>
    <row r="918" s="174" customFormat="true" ht="14.25" hidden="false" customHeight="false" outlineLevel="0" collapsed="false">
      <c r="A918" s="159" t="n">
        <v>906</v>
      </c>
      <c r="B918" s="160" t="n">
        <f aca="false">IF('ORÇ.GLOBAL P CAIXA'!$K917="EXEC.",0,'ORÇ.REPROG. P CAIXA'!B918)</f>
        <v>0</v>
      </c>
      <c r="C918" s="161" t="n">
        <f aca="false">IF('ORÇ.GLOBAL P CAIXA'!$K917="EXEC.",0,'ORÇ.REPROG. P CAIXA'!C918)</f>
        <v>0</v>
      </c>
      <c r="D918" s="162" t="n">
        <f aca="false">IF('ORÇ.GLOBAL P CAIXA'!$K917="EXEC.",0,'ORÇ.REPROG. P CAIXA'!D918)</f>
        <v>0</v>
      </c>
      <c r="E918" s="163" t="n">
        <f aca="false">IF('ORÇ.GLOBAL P CAIXA'!$K917="EXEC.",0,'ORÇ.REPROG. P CAIXA'!E918)</f>
        <v>0</v>
      </c>
      <c r="F918" s="163" t="n">
        <f aca="false">IF('ORÇ.GLOBAL P CAIXA'!K917="EXEC.",0,IF('ORÇ.GLOBAL EMPRESA'!G917&gt;0,'ORÇ.GLOBAL EMPRESA'!G917,'ORÇ.GLOBAL P CAIXA'!F917))</f>
        <v>0</v>
      </c>
      <c r="G918" s="163" t="n">
        <f aca="false">IF(E918&lt;&gt;0,ROUND(E918*F918,2),IF(AE918=0,(SUMIF($W$13:$W$1012,B918,$AE$13:$AE$1012)),AE918))</f>
        <v>0</v>
      </c>
      <c r="H918" s="661" t="n">
        <f aca="false">IF('ORÇ.GLOBAL P CAIXA'!K917="EXEC.",0,'ORÇ.REPROG. P CAIXA'!H918)</f>
        <v>0</v>
      </c>
      <c r="I918" s="661" t="n">
        <f aca="false">IF('ORÇ.GLOBAL P CAIXA'!K917="EXEC.",0,'ORÇ.REPROG. P CAIXA'!I918)</f>
        <v>0</v>
      </c>
      <c r="J918" s="163" t="n">
        <f aca="false">IF(H918&lt;&gt;0,ROUND(H918*I918,2),IF(AJ918=0,(SUMIF($W$13:$W$1012,B918,$AJ$13:$AJ$1012)),AJ918))</f>
        <v>0</v>
      </c>
      <c r="K918" s="163" t="n">
        <f aca="false">H918-E918</f>
        <v>0</v>
      </c>
      <c r="L918" s="163" t="n">
        <f aca="false">J918-G918</f>
        <v>0</v>
      </c>
      <c r="M918" s="662" t="str">
        <f aca="false">IF('ORÇ.GLOBAL P CAIXA'!K917="EXEC.","",IF('ORÇ.REPROG. P CAIXA'!M918&gt;0,'ORÇ.REPROG. P CAIXA'!M918,""))</f>
        <v/>
      </c>
      <c r="N918" s="663" t="str">
        <f aca="false">IF('ORÇ.GLOBAL P CAIXA'!K917="EXEC.","",IF('ORÇ.REPROG. P CAIXA'!N918&gt;0,'ORÇ.REPROG. P CAIXA'!N918,""))</f>
        <v/>
      </c>
      <c r="O918" s="166" t="str">
        <f aca="false">IF('ORÇ.GLOBAL P CAIXA'!$K917="EXEC.","",'ORÇ.REPROG. P CAIXA'!O918)</f>
        <v/>
      </c>
      <c r="P918" s="167"/>
      <c r="Q918" s="168" t="str">
        <f aca="false">IF(B918&gt;0,"ok","ocultar")</f>
        <v>ocultar</v>
      </c>
      <c r="R918" s="649"/>
      <c r="S918" s="649"/>
      <c r="T918" s="650"/>
      <c r="V918" s="88"/>
      <c r="W918" s="157" t="n">
        <f aca="false">IF(B918=0,W917,IF(ISNONTEXT(B918)=TRUE(),INT(B918),INT(LEFT(B918,FIND(".",B918)-1))))</f>
        <v>3</v>
      </c>
      <c r="X918" s="157" t="str">
        <f aca="false">IF(X919=1,1,IF(B918&lt;&gt;0,1,IF(C918&lt;&gt;0,1,IF(D918&lt;&gt;0,1,IF(E918&lt;&gt;0,1,"")))))</f>
        <v/>
      </c>
      <c r="Y918" s="157" t="str">
        <f aca="false">IF(W918=0," ",IF(W918&lt;&gt;W917,W918," "))</f>
        <v> </v>
      </c>
      <c r="Z918" s="88"/>
      <c r="AA918" s="75" t="n">
        <f aca="false">IF(W918&lt;&gt;Y918,(IF(N918=0,G918*(INFORMAÇÕES!$Q$69/INFORMAÇÕES!$Q$72),IF(N918="R",G918,0))),0)</f>
        <v>0</v>
      </c>
      <c r="AB918" s="75" t="n">
        <f aca="false">IF(W918&lt;&gt;Y918,(IF(N918=0,G918*(INFORMAÇÕES!$Q$70/INFORMAÇÕES!$Q$72),IF(N918="C",G918,0))),0)</f>
        <v>0</v>
      </c>
      <c r="AC918" s="75" t="n">
        <f aca="false">IF(W918&lt;&gt;Y918,(IF(N918=0,G918*INFORMAÇÕES!$U$115,IF(N918="CF",G918,0))),0)</f>
        <v>0</v>
      </c>
      <c r="AD918" s="75" t="n">
        <f aca="false">IF(W918&lt;&gt;Y918,(IF(N918=0,G918*INFORMAÇÕES!$U$116,IF(N918="O",G918,0))),0)</f>
        <v>0</v>
      </c>
      <c r="AE918" s="75" t="n">
        <f aca="false">IF(E918&lt;&gt;0,G918,0)</f>
        <v>0</v>
      </c>
      <c r="AF918" s="75" t="n">
        <f aca="false">IF(W918&lt;&gt;Y918,(IF(N918=0,J918*(INFORMAÇÕES!$Q$89/INFORMAÇÕES!$Q$92),IF(N918="R",J918,0))),0)</f>
        <v>0</v>
      </c>
      <c r="AG918" s="75" t="n">
        <f aca="false">IF(W918&lt;&gt;Y918,(IF(N918=0,J918*(INFORMAÇÕES!$Q$90/INFORMAÇÕES!$Q$92),IF(N918="C",J918,0))),0)</f>
        <v>0</v>
      </c>
      <c r="AH918" s="75" t="n">
        <f aca="false">IF(W918&lt;&gt;Y918,(IF(N918="",J918*INFORMAÇÕES!$U$115,IF(N918="CF",J918,0))),0)</f>
        <v>0</v>
      </c>
      <c r="AI918" s="75" t="n">
        <f aca="false">IF(W918&lt;&gt;Y918,(IF(N918="",J918*INFORMAÇÕES!$U$116,IF(N918="O",J918,0))),0)</f>
        <v>0</v>
      </c>
      <c r="AJ918" s="75" t="n">
        <f aca="false">IF(H918&lt;&gt;0,J918,0)</f>
        <v>0</v>
      </c>
      <c r="AK918" s="75" t="n">
        <f aca="false">IF(K918&lt;&gt;0,L918,0)</f>
        <v>0</v>
      </c>
    </row>
    <row r="919" s="174" customFormat="true" ht="14.25" hidden="false" customHeight="false" outlineLevel="0" collapsed="false">
      <c r="A919" s="159" t="n">
        <v>907</v>
      </c>
      <c r="B919" s="160" t="n">
        <f aca="false">IF('ORÇ.GLOBAL P CAIXA'!$K918="EXEC.",0,'ORÇ.REPROG. P CAIXA'!B919)</f>
        <v>0</v>
      </c>
      <c r="C919" s="161" t="n">
        <f aca="false">IF('ORÇ.GLOBAL P CAIXA'!$K918="EXEC.",0,'ORÇ.REPROG. P CAIXA'!C919)</f>
        <v>0</v>
      </c>
      <c r="D919" s="162" t="n">
        <f aca="false">IF('ORÇ.GLOBAL P CAIXA'!$K918="EXEC.",0,'ORÇ.REPROG. P CAIXA'!D919)</f>
        <v>0</v>
      </c>
      <c r="E919" s="163" t="n">
        <f aca="false">IF('ORÇ.GLOBAL P CAIXA'!$K918="EXEC.",0,'ORÇ.REPROG. P CAIXA'!E919)</f>
        <v>0</v>
      </c>
      <c r="F919" s="163" t="n">
        <f aca="false">IF('ORÇ.GLOBAL P CAIXA'!K918="EXEC.",0,IF('ORÇ.GLOBAL EMPRESA'!G918&gt;0,'ORÇ.GLOBAL EMPRESA'!G918,'ORÇ.GLOBAL P CAIXA'!F918))</f>
        <v>0</v>
      </c>
      <c r="G919" s="163" t="n">
        <f aca="false">IF(E919&lt;&gt;0,ROUND(E919*F919,2),IF(AE919=0,(SUMIF($W$13:$W$1012,B919,$AE$13:$AE$1012)),AE919))</f>
        <v>0</v>
      </c>
      <c r="H919" s="661" t="n">
        <f aca="false">IF('ORÇ.GLOBAL P CAIXA'!K918="EXEC.",0,'ORÇ.REPROG. P CAIXA'!H919)</f>
        <v>0</v>
      </c>
      <c r="I919" s="661" t="n">
        <f aca="false">IF('ORÇ.GLOBAL P CAIXA'!K918="EXEC.",0,'ORÇ.REPROG. P CAIXA'!I919)</f>
        <v>0</v>
      </c>
      <c r="J919" s="163" t="n">
        <f aca="false">IF(H919&lt;&gt;0,ROUND(H919*I919,2),IF(AJ919=0,(SUMIF($W$13:$W$1012,B919,$AJ$13:$AJ$1012)),AJ919))</f>
        <v>0</v>
      </c>
      <c r="K919" s="163" t="n">
        <f aca="false">H919-E919</f>
        <v>0</v>
      </c>
      <c r="L919" s="163" t="n">
        <f aca="false">J919-G919</f>
        <v>0</v>
      </c>
      <c r="M919" s="662" t="str">
        <f aca="false">IF('ORÇ.GLOBAL P CAIXA'!K918="EXEC.","",IF('ORÇ.REPROG. P CAIXA'!M919&gt;0,'ORÇ.REPROG. P CAIXA'!M919,""))</f>
        <v/>
      </c>
      <c r="N919" s="663" t="str">
        <f aca="false">IF('ORÇ.GLOBAL P CAIXA'!K918="EXEC.","",IF('ORÇ.REPROG. P CAIXA'!N919&gt;0,'ORÇ.REPROG. P CAIXA'!N919,""))</f>
        <v/>
      </c>
      <c r="O919" s="166" t="str">
        <f aca="false">IF('ORÇ.GLOBAL P CAIXA'!$K918="EXEC.","",'ORÇ.REPROG. P CAIXA'!O919)</f>
        <v/>
      </c>
      <c r="P919" s="167"/>
      <c r="Q919" s="168" t="str">
        <f aca="false">IF(B919&gt;0,"ok","ocultar")</f>
        <v>ocultar</v>
      </c>
      <c r="R919" s="649"/>
      <c r="S919" s="649"/>
      <c r="T919" s="650"/>
      <c r="V919" s="88"/>
      <c r="W919" s="157" t="n">
        <f aca="false">IF(B919=0,W918,IF(ISNONTEXT(B919)=TRUE(),INT(B919),INT(LEFT(B919,FIND(".",B919)-1))))</f>
        <v>3</v>
      </c>
      <c r="X919" s="157" t="str">
        <f aca="false">IF(X920=1,1,IF(B919&lt;&gt;0,1,IF(C919&lt;&gt;0,1,IF(D919&lt;&gt;0,1,IF(E919&lt;&gt;0,1,"")))))</f>
        <v/>
      </c>
      <c r="Y919" s="157" t="str">
        <f aca="false">IF(W919=0," ",IF(W919&lt;&gt;W918,W919," "))</f>
        <v> </v>
      </c>
      <c r="Z919" s="88"/>
      <c r="AA919" s="75" t="n">
        <f aca="false">IF(W919&lt;&gt;Y919,(IF(N919=0,G919*(INFORMAÇÕES!$Q$69/INFORMAÇÕES!$Q$72),IF(N919="R",G919,0))),0)</f>
        <v>0</v>
      </c>
      <c r="AB919" s="75" t="n">
        <f aca="false">IF(W919&lt;&gt;Y919,(IF(N919=0,G919*(INFORMAÇÕES!$Q$70/INFORMAÇÕES!$Q$72),IF(N919="C",G919,0))),0)</f>
        <v>0</v>
      </c>
      <c r="AC919" s="75" t="n">
        <f aca="false">IF(W919&lt;&gt;Y919,(IF(N919=0,G919*INFORMAÇÕES!$U$115,IF(N919="CF",G919,0))),0)</f>
        <v>0</v>
      </c>
      <c r="AD919" s="75" t="n">
        <f aca="false">IF(W919&lt;&gt;Y919,(IF(N919=0,G919*INFORMAÇÕES!$U$116,IF(N919="O",G919,0))),0)</f>
        <v>0</v>
      </c>
      <c r="AE919" s="75" t="n">
        <f aca="false">IF(E919&lt;&gt;0,G919,0)</f>
        <v>0</v>
      </c>
      <c r="AF919" s="75" t="n">
        <f aca="false">IF(W919&lt;&gt;Y919,(IF(N919=0,J919*(INFORMAÇÕES!$Q$89/INFORMAÇÕES!$Q$92),IF(N919="R",J919,0))),0)</f>
        <v>0</v>
      </c>
      <c r="AG919" s="75" t="n">
        <f aca="false">IF(W919&lt;&gt;Y919,(IF(N919=0,J919*(INFORMAÇÕES!$Q$90/INFORMAÇÕES!$Q$92),IF(N919="C",J919,0))),0)</f>
        <v>0</v>
      </c>
      <c r="AH919" s="75" t="n">
        <f aca="false">IF(W919&lt;&gt;Y919,(IF(N919="",J919*INFORMAÇÕES!$U$115,IF(N919="CF",J919,0))),0)</f>
        <v>0</v>
      </c>
      <c r="AI919" s="75" t="n">
        <f aca="false">IF(W919&lt;&gt;Y919,(IF(N919="",J919*INFORMAÇÕES!$U$116,IF(N919="O",J919,0))),0)</f>
        <v>0</v>
      </c>
      <c r="AJ919" s="75" t="n">
        <f aca="false">IF(H919&lt;&gt;0,J919,0)</f>
        <v>0</v>
      </c>
      <c r="AK919" s="75" t="n">
        <f aca="false">IF(K919&lt;&gt;0,L919,0)</f>
        <v>0</v>
      </c>
    </row>
    <row r="920" s="174" customFormat="true" ht="14.25" hidden="false" customHeight="false" outlineLevel="0" collapsed="false">
      <c r="A920" s="159" t="n">
        <v>908</v>
      </c>
      <c r="B920" s="160" t="n">
        <f aca="false">IF('ORÇ.GLOBAL P CAIXA'!$K919="EXEC.",0,'ORÇ.REPROG. P CAIXA'!B920)</f>
        <v>0</v>
      </c>
      <c r="C920" s="161" t="n">
        <f aca="false">IF('ORÇ.GLOBAL P CAIXA'!$K919="EXEC.",0,'ORÇ.REPROG. P CAIXA'!C920)</f>
        <v>0</v>
      </c>
      <c r="D920" s="162" t="n">
        <f aca="false">IF('ORÇ.GLOBAL P CAIXA'!$K919="EXEC.",0,'ORÇ.REPROG. P CAIXA'!D920)</f>
        <v>0</v>
      </c>
      <c r="E920" s="163" t="n">
        <f aca="false">IF('ORÇ.GLOBAL P CAIXA'!$K919="EXEC.",0,'ORÇ.REPROG. P CAIXA'!E920)</f>
        <v>0</v>
      </c>
      <c r="F920" s="163" t="n">
        <f aca="false">IF('ORÇ.GLOBAL P CAIXA'!K919="EXEC.",0,IF('ORÇ.GLOBAL EMPRESA'!G919&gt;0,'ORÇ.GLOBAL EMPRESA'!G919,'ORÇ.GLOBAL P CAIXA'!F919))</f>
        <v>0</v>
      </c>
      <c r="G920" s="163" t="n">
        <f aca="false">IF(E920&lt;&gt;0,ROUND(E920*F920,2),IF(AE920=0,(SUMIF($W$13:$W$1012,B920,$AE$13:$AE$1012)),AE920))</f>
        <v>0</v>
      </c>
      <c r="H920" s="661" t="n">
        <f aca="false">IF('ORÇ.GLOBAL P CAIXA'!K919="EXEC.",0,'ORÇ.REPROG. P CAIXA'!H920)</f>
        <v>0</v>
      </c>
      <c r="I920" s="661" t="n">
        <f aca="false">IF('ORÇ.GLOBAL P CAIXA'!K919="EXEC.",0,'ORÇ.REPROG. P CAIXA'!I920)</f>
        <v>0</v>
      </c>
      <c r="J920" s="163" t="n">
        <f aca="false">IF(H920&lt;&gt;0,ROUND(H920*I920,2),IF(AJ920=0,(SUMIF($W$13:$W$1012,B920,$AJ$13:$AJ$1012)),AJ920))</f>
        <v>0</v>
      </c>
      <c r="K920" s="163" t="n">
        <f aca="false">H920-E920</f>
        <v>0</v>
      </c>
      <c r="L920" s="163" t="n">
        <f aca="false">J920-G920</f>
        <v>0</v>
      </c>
      <c r="M920" s="662" t="str">
        <f aca="false">IF('ORÇ.GLOBAL P CAIXA'!K919="EXEC.","",IF('ORÇ.REPROG. P CAIXA'!M920&gt;0,'ORÇ.REPROG. P CAIXA'!M920,""))</f>
        <v/>
      </c>
      <c r="N920" s="663" t="str">
        <f aca="false">IF('ORÇ.GLOBAL P CAIXA'!K919="EXEC.","",IF('ORÇ.REPROG. P CAIXA'!N920&gt;0,'ORÇ.REPROG. P CAIXA'!N920,""))</f>
        <v/>
      </c>
      <c r="O920" s="166" t="str">
        <f aca="false">IF('ORÇ.GLOBAL P CAIXA'!$K919="EXEC.","",'ORÇ.REPROG. P CAIXA'!O920)</f>
        <v/>
      </c>
      <c r="P920" s="167"/>
      <c r="Q920" s="168" t="str">
        <f aca="false">IF(B920&gt;0,"ok","ocultar")</f>
        <v>ocultar</v>
      </c>
      <c r="R920" s="649"/>
      <c r="S920" s="649"/>
      <c r="T920" s="650"/>
      <c r="V920" s="88"/>
      <c r="W920" s="157" t="n">
        <f aca="false">IF(B920=0,W919,IF(ISNONTEXT(B920)=TRUE(),INT(B920),INT(LEFT(B920,FIND(".",B920)-1))))</f>
        <v>3</v>
      </c>
      <c r="X920" s="157" t="str">
        <f aca="false">IF(X921=1,1,IF(B920&lt;&gt;0,1,IF(C920&lt;&gt;0,1,IF(D920&lt;&gt;0,1,IF(E920&lt;&gt;0,1,"")))))</f>
        <v/>
      </c>
      <c r="Y920" s="157" t="str">
        <f aca="false">IF(W920=0," ",IF(W920&lt;&gt;W919,W920," "))</f>
        <v> </v>
      </c>
      <c r="Z920" s="88"/>
      <c r="AA920" s="75" t="n">
        <f aca="false">IF(W920&lt;&gt;Y920,(IF(N920=0,G920*(INFORMAÇÕES!$Q$69/INFORMAÇÕES!$Q$72),IF(N920="R",G920,0))),0)</f>
        <v>0</v>
      </c>
      <c r="AB920" s="75" t="n">
        <f aca="false">IF(W920&lt;&gt;Y920,(IF(N920=0,G920*(INFORMAÇÕES!$Q$70/INFORMAÇÕES!$Q$72),IF(N920="C",G920,0))),0)</f>
        <v>0</v>
      </c>
      <c r="AC920" s="75" t="n">
        <f aca="false">IF(W920&lt;&gt;Y920,(IF(N920=0,G920*INFORMAÇÕES!$U$115,IF(N920="CF",G920,0))),0)</f>
        <v>0</v>
      </c>
      <c r="AD920" s="75" t="n">
        <f aca="false">IF(W920&lt;&gt;Y920,(IF(N920=0,G920*INFORMAÇÕES!$U$116,IF(N920="O",G920,0))),0)</f>
        <v>0</v>
      </c>
      <c r="AE920" s="75" t="n">
        <f aca="false">IF(E920&lt;&gt;0,G920,0)</f>
        <v>0</v>
      </c>
      <c r="AF920" s="75" t="n">
        <f aca="false">IF(W920&lt;&gt;Y920,(IF(N920=0,J920*(INFORMAÇÕES!$Q$89/INFORMAÇÕES!$Q$92),IF(N920="R",J920,0))),0)</f>
        <v>0</v>
      </c>
      <c r="AG920" s="75" t="n">
        <f aca="false">IF(W920&lt;&gt;Y920,(IF(N920=0,J920*(INFORMAÇÕES!$Q$90/INFORMAÇÕES!$Q$92),IF(N920="C",J920,0))),0)</f>
        <v>0</v>
      </c>
      <c r="AH920" s="75" t="n">
        <f aca="false">IF(W920&lt;&gt;Y920,(IF(N920="",J920*INFORMAÇÕES!$U$115,IF(N920="CF",J920,0))),0)</f>
        <v>0</v>
      </c>
      <c r="AI920" s="75" t="n">
        <f aca="false">IF(W920&lt;&gt;Y920,(IF(N920="",J920*INFORMAÇÕES!$U$116,IF(N920="O",J920,0))),0)</f>
        <v>0</v>
      </c>
      <c r="AJ920" s="75" t="n">
        <f aca="false">IF(H920&lt;&gt;0,J920,0)</f>
        <v>0</v>
      </c>
      <c r="AK920" s="75" t="n">
        <f aca="false">IF(K920&lt;&gt;0,L920,0)</f>
        <v>0</v>
      </c>
    </row>
    <row r="921" s="174" customFormat="true" ht="14.25" hidden="false" customHeight="false" outlineLevel="0" collapsed="false">
      <c r="A921" s="159" t="n">
        <v>909</v>
      </c>
      <c r="B921" s="160" t="n">
        <f aca="false">IF('ORÇ.GLOBAL P CAIXA'!$K920="EXEC.",0,'ORÇ.REPROG. P CAIXA'!B921)</f>
        <v>0</v>
      </c>
      <c r="C921" s="161" t="n">
        <f aca="false">IF('ORÇ.GLOBAL P CAIXA'!$K920="EXEC.",0,'ORÇ.REPROG. P CAIXA'!C921)</f>
        <v>0</v>
      </c>
      <c r="D921" s="162" t="n">
        <f aca="false">IF('ORÇ.GLOBAL P CAIXA'!$K920="EXEC.",0,'ORÇ.REPROG. P CAIXA'!D921)</f>
        <v>0</v>
      </c>
      <c r="E921" s="163" t="n">
        <f aca="false">IF('ORÇ.GLOBAL P CAIXA'!$K920="EXEC.",0,'ORÇ.REPROG. P CAIXA'!E921)</f>
        <v>0</v>
      </c>
      <c r="F921" s="163" t="n">
        <f aca="false">IF('ORÇ.GLOBAL P CAIXA'!K920="EXEC.",0,IF('ORÇ.GLOBAL EMPRESA'!G920&gt;0,'ORÇ.GLOBAL EMPRESA'!G920,'ORÇ.GLOBAL P CAIXA'!F920))</f>
        <v>0</v>
      </c>
      <c r="G921" s="163" t="n">
        <f aca="false">IF(E921&lt;&gt;0,ROUND(E921*F921,2),IF(AE921=0,(SUMIF($W$13:$W$1012,B921,$AE$13:$AE$1012)),AE921))</f>
        <v>0</v>
      </c>
      <c r="H921" s="661" t="n">
        <f aca="false">IF('ORÇ.GLOBAL P CAIXA'!K920="EXEC.",0,'ORÇ.REPROG. P CAIXA'!H921)</f>
        <v>0</v>
      </c>
      <c r="I921" s="661" t="n">
        <f aca="false">IF('ORÇ.GLOBAL P CAIXA'!K920="EXEC.",0,'ORÇ.REPROG. P CAIXA'!I921)</f>
        <v>0</v>
      </c>
      <c r="J921" s="163" t="n">
        <f aca="false">IF(H921&lt;&gt;0,ROUND(H921*I921,2),IF(AJ921=0,(SUMIF($W$13:$W$1012,B921,$AJ$13:$AJ$1012)),AJ921))</f>
        <v>0</v>
      </c>
      <c r="K921" s="163" t="n">
        <f aca="false">H921-E921</f>
        <v>0</v>
      </c>
      <c r="L921" s="163" t="n">
        <f aca="false">J921-G921</f>
        <v>0</v>
      </c>
      <c r="M921" s="662" t="str">
        <f aca="false">IF('ORÇ.GLOBAL P CAIXA'!K920="EXEC.","",IF('ORÇ.REPROG. P CAIXA'!M921&gt;0,'ORÇ.REPROG. P CAIXA'!M921,""))</f>
        <v/>
      </c>
      <c r="N921" s="663" t="str">
        <f aca="false">IF('ORÇ.GLOBAL P CAIXA'!K920="EXEC.","",IF('ORÇ.REPROG. P CAIXA'!N921&gt;0,'ORÇ.REPROG. P CAIXA'!N921,""))</f>
        <v/>
      </c>
      <c r="O921" s="166" t="str">
        <f aca="false">IF('ORÇ.GLOBAL P CAIXA'!$K920="EXEC.","",'ORÇ.REPROG. P CAIXA'!O921)</f>
        <v/>
      </c>
      <c r="P921" s="167"/>
      <c r="Q921" s="168" t="str">
        <f aca="false">IF(B921&gt;0,"ok","ocultar")</f>
        <v>ocultar</v>
      </c>
      <c r="R921" s="649"/>
      <c r="S921" s="649"/>
      <c r="T921" s="650"/>
      <c r="V921" s="88"/>
      <c r="W921" s="157" t="n">
        <f aca="false">IF(B921=0,W920,IF(ISNONTEXT(B921)=TRUE(),INT(B921),INT(LEFT(B921,FIND(".",B921)-1))))</f>
        <v>3</v>
      </c>
      <c r="X921" s="157" t="str">
        <f aca="false">IF(X922=1,1,IF(B921&lt;&gt;0,1,IF(C921&lt;&gt;0,1,IF(D921&lt;&gt;0,1,IF(E921&lt;&gt;0,1,"")))))</f>
        <v/>
      </c>
      <c r="Y921" s="157" t="str">
        <f aca="false">IF(W921=0," ",IF(W921&lt;&gt;W920,W921," "))</f>
        <v> </v>
      </c>
      <c r="Z921" s="88"/>
      <c r="AA921" s="75" t="n">
        <f aca="false">IF(W921&lt;&gt;Y921,(IF(N921=0,G921*(INFORMAÇÕES!$Q$69/INFORMAÇÕES!$Q$72),IF(N921="R",G921,0))),0)</f>
        <v>0</v>
      </c>
      <c r="AB921" s="75" t="n">
        <f aca="false">IF(W921&lt;&gt;Y921,(IF(N921=0,G921*(INFORMAÇÕES!$Q$70/INFORMAÇÕES!$Q$72),IF(N921="C",G921,0))),0)</f>
        <v>0</v>
      </c>
      <c r="AC921" s="75" t="n">
        <f aca="false">IF(W921&lt;&gt;Y921,(IF(N921=0,G921*INFORMAÇÕES!$U$115,IF(N921="CF",G921,0))),0)</f>
        <v>0</v>
      </c>
      <c r="AD921" s="75" t="n">
        <f aca="false">IF(W921&lt;&gt;Y921,(IF(N921=0,G921*INFORMAÇÕES!$U$116,IF(N921="O",G921,0))),0)</f>
        <v>0</v>
      </c>
      <c r="AE921" s="75" t="n">
        <f aca="false">IF(E921&lt;&gt;0,G921,0)</f>
        <v>0</v>
      </c>
      <c r="AF921" s="75" t="n">
        <f aca="false">IF(W921&lt;&gt;Y921,(IF(N921=0,J921*(INFORMAÇÕES!$Q$89/INFORMAÇÕES!$Q$92),IF(N921="R",J921,0))),0)</f>
        <v>0</v>
      </c>
      <c r="AG921" s="75" t="n">
        <f aca="false">IF(W921&lt;&gt;Y921,(IF(N921=0,J921*(INFORMAÇÕES!$Q$90/INFORMAÇÕES!$Q$92),IF(N921="C",J921,0))),0)</f>
        <v>0</v>
      </c>
      <c r="AH921" s="75" t="n">
        <f aca="false">IF(W921&lt;&gt;Y921,(IF(N921="",J921*INFORMAÇÕES!$U$115,IF(N921="CF",J921,0))),0)</f>
        <v>0</v>
      </c>
      <c r="AI921" s="75" t="n">
        <f aca="false">IF(W921&lt;&gt;Y921,(IF(N921="",J921*INFORMAÇÕES!$U$116,IF(N921="O",J921,0))),0)</f>
        <v>0</v>
      </c>
      <c r="AJ921" s="75" t="n">
        <f aca="false">IF(H921&lt;&gt;0,J921,0)</f>
        <v>0</v>
      </c>
      <c r="AK921" s="75" t="n">
        <f aca="false">IF(K921&lt;&gt;0,L921,0)</f>
        <v>0</v>
      </c>
    </row>
    <row r="922" s="174" customFormat="true" ht="14.25" hidden="false" customHeight="false" outlineLevel="0" collapsed="false">
      <c r="A922" s="159" t="n">
        <v>910</v>
      </c>
      <c r="B922" s="160" t="n">
        <f aca="false">IF('ORÇ.GLOBAL P CAIXA'!$K921="EXEC.",0,'ORÇ.REPROG. P CAIXA'!B922)</f>
        <v>0</v>
      </c>
      <c r="C922" s="161" t="n">
        <f aca="false">IF('ORÇ.GLOBAL P CAIXA'!$K921="EXEC.",0,'ORÇ.REPROG. P CAIXA'!C922)</f>
        <v>0</v>
      </c>
      <c r="D922" s="162" t="n">
        <f aca="false">IF('ORÇ.GLOBAL P CAIXA'!$K921="EXEC.",0,'ORÇ.REPROG. P CAIXA'!D922)</f>
        <v>0</v>
      </c>
      <c r="E922" s="163" t="n">
        <f aca="false">IF('ORÇ.GLOBAL P CAIXA'!$K921="EXEC.",0,'ORÇ.REPROG. P CAIXA'!E922)</f>
        <v>0</v>
      </c>
      <c r="F922" s="163" t="n">
        <f aca="false">IF('ORÇ.GLOBAL P CAIXA'!K921="EXEC.",0,IF('ORÇ.GLOBAL EMPRESA'!G921&gt;0,'ORÇ.GLOBAL EMPRESA'!G921,'ORÇ.GLOBAL P CAIXA'!F921))</f>
        <v>0</v>
      </c>
      <c r="G922" s="163" t="n">
        <f aca="false">IF(E922&lt;&gt;0,ROUND(E922*F922,2),IF(AE922=0,(SUMIF($W$13:$W$1012,B922,$AE$13:$AE$1012)),AE922))</f>
        <v>0</v>
      </c>
      <c r="H922" s="661" t="n">
        <f aca="false">IF('ORÇ.GLOBAL P CAIXA'!K921="EXEC.",0,'ORÇ.REPROG. P CAIXA'!H922)</f>
        <v>0</v>
      </c>
      <c r="I922" s="661" t="n">
        <f aca="false">IF('ORÇ.GLOBAL P CAIXA'!K921="EXEC.",0,'ORÇ.REPROG. P CAIXA'!I922)</f>
        <v>0</v>
      </c>
      <c r="J922" s="163" t="n">
        <f aca="false">IF(H922&lt;&gt;0,ROUND(H922*I922,2),IF(AJ922=0,(SUMIF($W$13:$W$1012,B922,$AJ$13:$AJ$1012)),AJ922))</f>
        <v>0</v>
      </c>
      <c r="K922" s="163" t="n">
        <f aca="false">H922-E922</f>
        <v>0</v>
      </c>
      <c r="L922" s="163" t="n">
        <f aca="false">J922-G922</f>
        <v>0</v>
      </c>
      <c r="M922" s="662" t="str">
        <f aca="false">IF('ORÇ.GLOBAL P CAIXA'!K921="EXEC.","",IF('ORÇ.REPROG. P CAIXA'!M922&gt;0,'ORÇ.REPROG. P CAIXA'!M922,""))</f>
        <v/>
      </c>
      <c r="N922" s="663" t="str">
        <f aca="false">IF('ORÇ.GLOBAL P CAIXA'!K921="EXEC.","",IF('ORÇ.REPROG. P CAIXA'!N922&gt;0,'ORÇ.REPROG. P CAIXA'!N922,""))</f>
        <v/>
      </c>
      <c r="O922" s="166" t="str">
        <f aca="false">IF('ORÇ.GLOBAL P CAIXA'!$K921="EXEC.","",'ORÇ.REPROG. P CAIXA'!O922)</f>
        <v/>
      </c>
      <c r="P922" s="167"/>
      <c r="Q922" s="168" t="str">
        <f aca="false">IF(B922&gt;0,"ok","ocultar")</f>
        <v>ocultar</v>
      </c>
      <c r="R922" s="649"/>
      <c r="S922" s="649"/>
      <c r="T922" s="650"/>
      <c r="V922" s="88"/>
      <c r="W922" s="157" t="n">
        <f aca="false">IF(B922=0,W921,IF(ISNONTEXT(B922)=TRUE(),INT(B922),INT(LEFT(B922,FIND(".",B922)-1))))</f>
        <v>3</v>
      </c>
      <c r="X922" s="157" t="str">
        <f aca="false">IF(X923=1,1,IF(B922&lt;&gt;0,1,IF(C922&lt;&gt;0,1,IF(D922&lt;&gt;0,1,IF(E922&lt;&gt;0,1,"")))))</f>
        <v/>
      </c>
      <c r="Y922" s="157" t="str">
        <f aca="false">IF(W922=0," ",IF(W922&lt;&gt;W921,W922," "))</f>
        <v> </v>
      </c>
      <c r="Z922" s="88"/>
      <c r="AA922" s="75" t="n">
        <f aca="false">IF(W922&lt;&gt;Y922,(IF(N922=0,G922*(INFORMAÇÕES!$Q$69/INFORMAÇÕES!$Q$72),IF(N922="R",G922,0))),0)</f>
        <v>0</v>
      </c>
      <c r="AB922" s="75" t="n">
        <f aca="false">IF(W922&lt;&gt;Y922,(IF(N922=0,G922*(INFORMAÇÕES!$Q$70/INFORMAÇÕES!$Q$72),IF(N922="C",G922,0))),0)</f>
        <v>0</v>
      </c>
      <c r="AC922" s="75" t="n">
        <f aca="false">IF(W922&lt;&gt;Y922,(IF(N922=0,G922*INFORMAÇÕES!$U$115,IF(N922="CF",G922,0))),0)</f>
        <v>0</v>
      </c>
      <c r="AD922" s="75" t="n">
        <f aca="false">IF(W922&lt;&gt;Y922,(IF(N922=0,G922*INFORMAÇÕES!$U$116,IF(N922="O",G922,0))),0)</f>
        <v>0</v>
      </c>
      <c r="AE922" s="75" t="n">
        <f aca="false">IF(E922&lt;&gt;0,G922,0)</f>
        <v>0</v>
      </c>
      <c r="AF922" s="75" t="n">
        <f aca="false">IF(W922&lt;&gt;Y922,(IF(N922=0,J922*(INFORMAÇÕES!$Q$89/INFORMAÇÕES!$Q$92),IF(N922="R",J922,0))),0)</f>
        <v>0</v>
      </c>
      <c r="AG922" s="75" t="n">
        <f aca="false">IF(W922&lt;&gt;Y922,(IF(N922=0,J922*(INFORMAÇÕES!$Q$90/INFORMAÇÕES!$Q$92),IF(N922="C",J922,0))),0)</f>
        <v>0</v>
      </c>
      <c r="AH922" s="75" t="n">
        <f aca="false">IF(W922&lt;&gt;Y922,(IF(N922="",J922*INFORMAÇÕES!$U$115,IF(N922="CF",J922,0))),0)</f>
        <v>0</v>
      </c>
      <c r="AI922" s="75" t="n">
        <f aca="false">IF(W922&lt;&gt;Y922,(IF(N922="",J922*INFORMAÇÕES!$U$116,IF(N922="O",J922,0))),0)</f>
        <v>0</v>
      </c>
      <c r="AJ922" s="75" t="n">
        <f aca="false">IF(H922&lt;&gt;0,J922,0)</f>
        <v>0</v>
      </c>
      <c r="AK922" s="75" t="n">
        <f aca="false">IF(K922&lt;&gt;0,L922,0)</f>
        <v>0</v>
      </c>
    </row>
    <row r="923" s="174" customFormat="true" ht="14.25" hidden="false" customHeight="false" outlineLevel="0" collapsed="false">
      <c r="A923" s="159" t="n">
        <v>911</v>
      </c>
      <c r="B923" s="160" t="n">
        <f aca="false">IF('ORÇ.GLOBAL P CAIXA'!$K922="EXEC.",0,'ORÇ.REPROG. P CAIXA'!B923)</f>
        <v>0</v>
      </c>
      <c r="C923" s="161" t="n">
        <f aca="false">IF('ORÇ.GLOBAL P CAIXA'!$K922="EXEC.",0,'ORÇ.REPROG. P CAIXA'!C923)</f>
        <v>0</v>
      </c>
      <c r="D923" s="162" t="n">
        <f aca="false">IF('ORÇ.GLOBAL P CAIXA'!$K922="EXEC.",0,'ORÇ.REPROG. P CAIXA'!D923)</f>
        <v>0</v>
      </c>
      <c r="E923" s="163" t="n">
        <f aca="false">IF('ORÇ.GLOBAL P CAIXA'!$K922="EXEC.",0,'ORÇ.REPROG. P CAIXA'!E923)</f>
        <v>0</v>
      </c>
      <c r="F923" s="163" t="n">
        <f aca="false">IF('ORÇ.GLOBAL P CAIXA'!K922="EXEC.",0,IF('ORÇ.GLOBAL EMPRESA'!G922&gt;0,'ORÇ.GLOBAL EMPRESA'!G922,'ORÇ.GLOBAL P CAIXA'!F922))</f>
        <v>0</v>
      </c>
      <c r="G923" s="163" t="n">
        <f aca="false">IF(E923&lt;&gt;0,ROUND(E923*F923,2),IF(AE923=0,(SUMIF($W$13:$W$1012,B923,$AE$13:$AE$1012)),AE923))</f>
        <v>0</v>
      </c>
      <c r="H923" s="661" t="n">
        <f aca="false">IF('ORÇ.GLOBAL P CAIXA'!K922="EXEC.",0,'ORÇ.REPROG. P CAIXA'!H923)</f>
        <v>0</v>
      </c>
      <c r="I923" s="661" t="n">
        <f aca="false">IF('ORÇ.GLOBAL P CAIXA'!K922="EXEC.",0,'ORÇ.REPROG. P CAIXA'!I923)</f>
        <v>0</v>
      </c>
      <c r="J923" s="163" t="n">
        <f aca="false">IF(H923&lt;&gt;0,ROUND(H923*I923,2),IF(AJ923=0,(SUMIF($W$13:$W$1012,B923,$AJ$13:$AJ$1012)),AJ923))</f>
        <v>0</v>
      </c>
      <c r="K923" s="163" t="n">
        <f aca="false">H923-E923</f>
        <v>0</v>
      </c>
      <c r="L923" s="163" t="n">
        <f aca="false">J923-G923</f>
        <v>0</v>
      </c>
      <c r="M923" s="662" t="str">
        <f aca="false">IF('ORÇ.GLOBAL P CAIXA'!K922="EXEC.","",IF('ORÇ.REPROG. P CAIXA'!M923&gt;0,'ORÇ.REPROG. P CAIXA'!M923,""))</f>
        <v/>
      </c>
      <c r="N923" s="663" t="str">
        <f aca="false">IF('ORÇ.GLOBAL P CAIXA'!K922="EXEC.","",IF('ORÇ.REPROG. P CAIXA'!N923&gt;0,'ORÇ.REPROG. P CAIXA'!N923,""))</f>
        <v/>
      </c>
      <c r="O923" s="166" t="str">
        <f aca="false">IF('ORÇ.GLOBAL P CAIXA'!$K922="EXEC.","",'ORÇ.REPROG. P CAIXA'!O923)</f>
        <v/>
      </c>
      <c r="P923" s="167"/>
      <c r="Q923" s="168" t="str">
        <f aca="false">IF(B923&gt;0,"ok","ocultar")</f>
        <v>ocultar</v>
      </c>
      <c r="R923" s="649"/>
      <c r="S923" s="649"/>
      <c r="T923" s="650"/>
      <c r="V923" s="88"/>
      <c r="W923" s="157" t="n">
        <f aca="false">IF(B923=0,W922,IF(ISNONTEXT(B923)=TRUE(),INT(B923),INT(LEFT(B923,FIND(".",B923)-1))))</f>
        <v>3</v>
      </c>
      <c r="X923" s="157" t="str">
        <f aca="false">IF(X924=1,1,IF(B923&lt;&gt;0,1,IF(C923&lt;&gt;0,1,IF(D923&lt;&gt;0,1,IF(E923&lt;&gt;0,1,"")))))</f>
        <v/>
      </c>
      <c r="Y923" s="157" t="str">
        <f aca="false">IF(W923=0," ",IF(W923&lt;&gt;W922,W923," "))</f>
        <v> </v>
      </c>
      <c r="Z923" s="88"/>
      <c r="AA923" s="75" t="n">
        <f aca="false">IF(W923&lt;&gt;Y923,(IF(N923=0,G923*(INFORMAÇÕES!$Q$69/INFORMAÇÕES!$Q$72),IF(N923="R",G923,0))),0)</f>
        <v>0</v>
      </c>
      <c r="AB923" s="75" t="n">
        <f aca="false">IF(W923&lt;&gt;Y923,(IF(N923=0,G923*(INFORMAÇÕES!$Q$70/INFORMAÇÕES!$Q$72),IF(N923="C",G923,0))),0)</f>
        <v>0</v>
      </c>
      <c r="AC923" s="75" t="n">
        <f aca="false">IF(W923&lt;&gt;Y923,(IF(N923=0,G923*INFORMAÇÕES!$U$115,IF(N923="CF",G923,0))),0)</f>
        <v>0</v>
      </c>
      <c r="AD923" s="75" t="n">
        <f aca="false">IF(W923&lt;&gt;Y923,(IF(N923=0,G923*INFORMAÇÕES!$U$116,IF(N923="O",G923,0))),0)</f>
        <v>0</v>
      </c>
      <c r="AE923" s="75" t="n">
        <f aca="false">IF(E923&lt;&gt;0,G923,0)</f>
        <v>0</v>
      </c>
      <c r="AF923" s="75" t="n">
        <f aca="false">IF(W923&lt;&gt;Y923,(IF(N923=0,J923*(INFORMAÇÕES!$Q$89/INFORMAÇÕES!$Q$92),IF(N923="R",J923,0))),0)</f>
        <v>0</v>
      </c>
      <c r="AG923" s="75" t="n">
        <f aca="false">IF(W923&lt;&gt;Y923,(IF(N923=0,J923*(INFORMAÇÕES!$Q$90/INFORMAÇÕES!$Q$92),IF(N923="C",J923,0))),0)</f>
        <v>0</v>
      </c>
      <c r="AH923" s="75" t="n">
        <f aca="false">IF(W923&lt;&gt;Y923,(IF(N923="",J923*INFORMAÇÕES!$U$115,IF(N923="CF",J923,0))),0)</f>
        <v>0</v>
      </c>
      <c r="AI923" s="75" t="n">
        <f aca="false">IF(W923&lt;&gt;Y923,(IF(N923="",J923*INFORMAÇÕES!$U$116,IF(N923="O",J923,0))),0)</f>
        <v>0</v>
      </c>
      <c r="AJ923" s="75" t="n">
        <f aca="false">IF(H923&lt;&gt;0,J923,0)</f>
        <v>0</v>
      </c>
      <c r="AK923" s="75" t="n">
        <f aca="false">IF(K923&lt;&gt;0,L923,0)</f>
        <v>0</v>
      </c>
    </row>
    <row r="924" s="174" customFormat="true" ht="14.25" hidden="false" customHeight="false" outlineLevel="0" collapsed="false">
      <c r="A924" s="159" t="n">
        <v>912</v>
      </c>
      <c r="B924" s="160" t="n">
        <f aca="false">IF('ORÇ.GLOBAL P CAIXA'!$K923="EXEC.",0,'ORÇ.REPROG. P CAIXA'!B924)</f>
        <v>0</v>
      </c>
      <c r="C924" s="161" t="n">
        <f aca="false">IF('ORÇ.GLOBAL P CAIXA'!$K923="EXEC.",0,'ORÇ.REPROG. P CAIXA'!C924)</f>
        <v>0</v>
      </c>
      <c r="D924" s="162" t="n">
        <f aca="false">IF('ORÇ.GLOBAL P CAIXA'!$K923="EXEC.",0,'ORÇ.REPROG. P CAIXA'!D924)</f>
        <v>0</v>
      </c>
      <c r="E924" s="163" t="n">
        <f aca="false">IF('ORÇ.GLOBAL P CAIXA'!$K923="EXEC.",0,'ORÇ.REPROG. P CAIXA'!E924)</f>
        <v>0</v>
      </c>
      <c r="F924" s="163" t="n">
        <f aca="false">IF('ORÇ.GLOBAL P CAIXA'!K923="EXEC.",0,IF('ORÇ.GLOBAL EMPRESA'!G923&gt;0,'ORÇ.GLOBAL EMPRESA'!G923,'ORÇ.GLOBAL P CAIXA'!F923))</f>
        <v>0</v>
      </c>
      <c r="G924" s="163" t="n">
        <f aca="false">IF(E924&lt;&gt;0,ROUND(E924*F924,2),IF(AE924=0,(SUMIF($W$13:$W$1012,B924,$AE$13:$AE$1012)),AE924))</f>
        <v>0</v>
      </c>
      <c r="H924" s="661" t="n">
        <f aca="false">IF('ORÇ.GLOBAL P CAIXA'!K923="EXEC.",0,'ORÇ.REPROG. P CAIXA'!H924)</f>
        <v>0</v>
      </c>
      <c r="I924" s="661" t="n">
        <f aca="false">IF('ORÇ.GLOBAL P CAIXA'!K923="EXEC.",0,'ORÇ.REPROG. P CAIXA'!I924)</f>
        <v>0</v>
      </c>
      <c r="J924" s="163" t="n">
        <f aca="false">IF(H924&lt;&gt;0,ROUND(H924*I924,2),IF(AJ924=0,(SUMIF($W$13:$W$1012,B924,$AJ$13:$AJ$1012)),AJ924))</f>
        <v>0</v>
      </c>
      <c r="K924" s="163" t="n">
        <f aca="false">H924-E924</f>
        <v>0</v>
      </c>
      <c r="L924" s="163" t="n">
        <f aca="false">J924-G924</f>
        <v>0</v>
      </c>
      <c r="M924" s="662" t="str">
        <f aca="false">IF('ORÇ.GLOBAL P CAIXA'!K923="EXEC.","",IF('ORÇ.REPROG. P CAIXA'!M924&gt;0,'ORÇ.REPROG. P CAIXA'!M924,""))</f>
        <v/>
      </c>
      <c r="N924" s="663" t="str">
        <f aca="false">IF('ORÇ.GLOBAL P CAIXA'!K923="EXEC.","",IF('ORÇ.REPROG. P CAIXA'!N924&gt;0,'ORÇ.REPROG. P CAIXA'!N924,""))</f>
        <v/>
      </c>
      <c r="O924" s="166" t="str">
        <f aca="false">IF('ORÇ.GLOBAL P CAIXA'!$K923="EXEC.","",'ORÇ.REPROG. P CAIXA'!O924)</f>
        <v/>
      </c>
      <c r="P924" s="167"/>
      <c r="Q924" s="168" t="str">
        <f aca="false">IF(B924&gt;0,"ok","ocultar")</f>
        <v>ocultar</v>
      </c>
      <c r="R924" s="649"/>
      <c r="S924" s="649"/>
      <c r="T924" s="650"/>
      <c r="V924" s="88"/>
      <c r="W924" s="157" t="n">
        <f aca="false">IF(B924=0,W923,IF(ISNONTEXT(B924)=TRUE(),INT(B924),INT(LEFT(B924,FIND(".",B924)-1))))</f>
        <v>3</v>
      </c>
      <c r="X924" s="157" t="str">
        <f aca="false">IF(X925=1,1,IF(B924&lt;&gt;0,1,IF(C924&lt;&gt;0,1,IF(D924&lt;&gt;0,1,IF(E924&lt;&gt;0,1,"")))))</f>
        <v/>
      </c>
      <c r="Y924" s="157" t="str">
        <f aca="false">IF(W924=0," ",IF(W924&lt;&gt;W923,W924," "))</f>
        <v> </v>
      </c>
      <c r="Z924" s="88"/>
      <c r="AA924" s="75" t="n">
        <f aca="false">IF(W924&lt;&gt;Y924,(IF(N924=0,G924*(INFORMAÇÕES!$Q$69/INFORMAÇÕES!$Q$72),IF(N924="R",G924,0))),0)</f>
        <v>0</v>
      </c>
      <c r="AB924" s="75" t="n">
        <f aca="false">IF(W924&lt;&gt;Y924,(IF(N924=0,G924*(INFORMAÇÕES!$Q$70/INFORMAÇÕES!$Q$72),IF(N924="C",G924,0))),0)</f>
        <v>0</v>
      </c>
      <c r="AC924" s="75" t="n">
        <f aca="false">IF(W924&lt;&gt;Y924,(IF(N924=0,G924*INFORMAÇÕES!$U$115,IF(N924="CF",G924,0))),0)</f>
        <v>0</v>
      </c>
      <c r="AD924" s="75" t="n">
        <f aca="false">IF(W924&lt;&gt;Y924,(IF(N924=0,G924*INFORMAÇÕES!$U$116,IF(N924="O",G924,0))),0)</f>
        <v>0</v>
      </c>
      <c r="AE924" s="75" t="n">
        <f aca="false">IF(E924&lt;&gt;0,G924,0)</f>
        <v>0</v>
      </c>
      <c r="AF924" s="75" t="n">
        <f aca="false">IF(W924&lt;&gt;Y924,(IF(N924=0,J924*(INFORMAÇÕES!$Q$89/INFORMAÇÕES!$Q$92),IF(N924="R",J924,0))),0)</f>
        <v>0</v>
      </c>
      <c r="AG924" s="75" t="n">
        <f aca="false">IF(W924&lt;&gt;Y924,(IF(N924=0,J924*(INFORMAÇÕES!$Q$90/INFORMAÇÕES!$Q$92),IF(N924="C",J924,0))),0)</f>
        <v>0</v>
      </c>
      <c r="AH924" s="75" t="n">
        <f aca="false">IF(W924&lt;&gt;Y924,(IF(N924="",J924*INFORMAÇÕES!$U$115,IF(N924="CF",J924,0))),0)</f>
        <v>0</v>
      </c>
      <c r="AI924" s="75" t="n">
        <f aca="false">IF(W924&lt;&gt;Y924,(IF(N924="",J924*INFORMAÇÕES!$U$116,IF(N924="O",J924,0))),0)</f>
        <v>0</v>
      </c>
      <c r="AJ924" s="75" t="n">
        <f aca="false">IF(H924&lt;&gt;0,J924,0)</f>
        <v>0</v>
      </c>
      <c r="AK924" s="75" t="n">
        <f aca="false">IF(K924&lt;&gt;0,L924,0)</f>
        <v>0</v>
      </c>
    </row>
    <row r="925" s="174" customFormat="true" ht="14.25" hidden="false" customHeight="false" outlineLevel="0" collapsed="false">
      <c r="A925" s="159" t="n">
        <v>913</v>
      </c>
      <c r="B925" s="160" t="n">
        <f aca="false">IF('ORÇ.GLOBAL P CAIXA'!$K924="EXEC.",0,'ORÇ.REPROG. P CAIXA'!B925)</f>
        <v>0</v>
      </c>
      <c r="C925" s="161" t="n">
        <f aca="false">IF('ORÇ.GLOBAL P CAIXA'!$K924="EXEC.",0,'ORÇ.REPROG. P CAIXA'!C925)</f>
        <v>0</v>
      </c>
      <c r="D925" s="162" t="n">
        <f aca="false">IF('ORÇ.GLOBAL P CAIXA'!$K924="EXEC.",0,'ORÇ.REPROG. P CAIXA'!D925)</f>
        <v>0</v>
      </c>
      <c r="E925" s="163" t="n">
        <f aca="false">IF('ORÇ.GLOBAL P CAIXA'!$K924="EXEC.",0,'ORÇ.REPROG. P CAIXA'!E925)</f>
        <v>0</v>
      </c>
      <c r="F925" s="163" t="n">
        <f aca="false">IF('ORÇ.GLOBAL P CAIXA'!K924="EXEC.",0,IF('ORÇ.GLOBAL EMPRESA'!G924&gt;0,'ORÇ.GLOBAL EMPRESA'!G924,'ORÇ.GLOBAL P CAIXA'!F924))</f>
        <v>0</v>
      </c>
      <c r="G925" s="163" t="n">
        <f aca="false">IF(E925&lt;&gt;0,ROUND(E925*F925,2),IF(AE925=0,(SUMIF($W$13:$W$1012,B925,$AE$13:$AE$1012)),AE925))</f>
        <v>0</v>
      </c>
      <c r="H925" s="661" t="n">
        <f aca="false">IF('ORÇ.GLOBAL P CAIXA'!K924="EXEC.",0,'ORÇ.REPROG. P CAIXA'!H925)</f>
        <v>0</v>
      </c>
      <c r="I925" s="661" t="n">
        <f aca="false">IF('ORÇ.GLOBAL P CAIXA'!K924="EXEC.",0,'ORÇ.REPROG. P CAIXA'!I925)</f>
        <v>0</v>
      </c>
      <c r="J925" s="163" t="n">
        <f aca="false">IF(H925&lt;&gt;0,ROUND(H925*I925,2),IF(AJ925=0,(SUMIF($W$13:$W$1012,B925,$AJ$13:$AJ$1012)),AJ925))</f>
        <v>0</v>
      </c>
      <c r="K925" s="163" t="n">
        <f aca="false">H925-E925</f>
        <v>0</v>
      </c>
      <c r="L925" s="163" t="n">
        <f aca="false">J925-G925</f>
        <v>0</v>
      </c>
      <c r="M925" s="662" t="str">
        <f aca="false">IF('ORÇ.GLOBAL P CAIXA'!K924="EXEC.","",IF('ORÇ.REPROG. P CAIXA'!M925&gt;0,'ORÇ.REPROG. P CAIXA'!M925,""))</f>
        <v/>
      </c>
      <c r="N925" s="663" t="str">
        <f aca="false">IF('ORÇ.GLOBAL P CAIXA'!K924="EXEC.","",IF('ORÇ.REPROG. P CAIXA'!N925&gt;0,'ORÇ.REPROG. P CAIXA'!N925,""))</f>
        <v/>
      </c>
      <c r="O925" s="166" t="str">
        <f aca="false">IF('ORÇ.GLOBAL P CAIXA'!$K924="EXEC.","",'ORÇ.REPROG. P CAIXA'!O925)</f>
        <v/>
      </c>
      <c r="P925" s="167"/>
      <c r="Q925" s="168" t="str">
        <f aca="false">IF(B925&gt;0,"ok","ocultar")</f>
        <v>ocultar</v>
      </c>
      <c r="R925" s="649"/>
      <c r="S925" s="649"/>
      <c r="T925" s="650"/>
      <c r="V925" s="88"/>
      <c r="W925" s="157" t="n">
        <f aca="false">IF(B925=0,W924,IF(ISNONTEXT(B925)=TRUE(),INT(B925),INT(LEFT(B925,FIND(".",B925)-1))))</f>
        <v>3</v>
      </c>
      <c r="X925" s="157" t="str">
        <f aca="false">IF(X926=1,1,IF(B925&lt;&gt;0,1,IF(C925&lt;&gt;0,1,IF(D925&lt;&gt;0,1,IF(E925&lt;&gt;0,1,"")))))</f>
        <v/>
      </c>
      <c r="Y925" s="157" t="str">
        <f aca="false">IF(W925=0," ",IF(W925&lt;&gt;W924,W925," "))</f>
        <v> </v>
      </c>
      <c r="Z925" s="88"/>
      <c r="AA925" s="75" t="n">
        <f aca="false">IF(W925&lt;&gt;Y925,(IF(N925=0,G925*(INFORMAÇÕES!$Q$69/INFORMAÇÕES!$Q$72),IF(N925="R",G925,0))),0)</f>
        <v>0</v>
      </c>
      <c r="AB925" s="75" t="n">
        <f aca="false">IF(W925&lt;&gt;Y925,(IF(N925=0,G925*(INFORMAÇÕES!$Q$70/INFORMAÇÕES!$Q$72),IF(N925="C",G925,0))),0)</f>
        <v>0</v>
      </c>
      <c r="AC925" s="75" t="n">
        <f aca="false">IF(W925&lt;&gt;Y925,(IF(N925=0,G925*INFORMAÇÕES!$U$115,IF(N925="CF",G925,0))),0)</f>
        <v>0</v>
      </c>
      <c r="AD925" s="75" t="n">
        <f aca="false">IF(W925&lt;&gt;Y925,(IF(N925=0,G925*INFORMAÇÕES!$U$116,IF(N925="O",G925,0))),0)</f>
        <v>0</v>
      </c>
      <c r="AE925" s="75" t="n">
        <f aca="false">IF(E925&lt;&gt;0,G925,0)</f>
        <v>0</v>
      </c>
      <c r="AF925" s="75" t="n">
        <f aca="false">IF(W925&lt;&gt;Y925,(IF(N925=0,J925*(INFORMAÇÕES!$Q$89/INFORMAÇÕES!$Q$92),IF(N925="R",J925,0))),0)</f>
        <v>0</v>
      </c>
      <c r="AG925" s="75" t="n">
        <f aca="false">IF(W925&lt;&gt;Y925,(IF(N925=0,J925*(INFORMAÇÕES!$Q$90/INFORMAÇÕES!$Q$92),IF(N925="C",J925,0))),0)</f>
        <v>0</v>
      </c>
      <c r="AH925" s="75" t="n">
        <f aca="false">IF(W925&lt;&gt;Y925,(IF(N925="",J925*INFORMAÇÕES!$U$115,IF(N925="CF",J925,0))),0)</f>
        <v>0</v>
      </c>
      <c r="AI925" s="75" t="n">
        <f aca="false">IF(W925&lt;&gt;Y925,(IF(N925="",J925*INFORMAÇÕES!$U$116,IF(N925="O",J925,0))),0)</f>
        <v>0</v>
      </c>
      <c r="AJ925" s="75" t="n">
        <f aca="false">IF(H925&lt;&gt;0,J925,0)</f>
        <v>0</v>
      </c>
      <c r="AK925" s="75" t="n">
        <f aca="false">IF(K925&lt;&gt;0,L925,0)</f>
        <v>0</v>
      </c>
    </row>
    <row r="926" s="174" customFormat="true" ht="14.25" hidden="false" customHeight="false" outlineLevel="0" collapsed="false">
      <c r="A926" s="159" t="n">
        <v>914</v>
      </c>
      <c r="B926" s="160" t="n">
        <f aca="false">IF('ORÇ.GLOBAL P CAIXA'!$K925="EXEC.",0,'ORÇ.REPROG. P CAIXA'!B926)</f>
        <v>0</v>
      </c>
      <c r="C926" s="161" t="n">
        <f aca="false">IF('ORÇ.GLOBAL P CAIXA'!$K925="EXEC.",0,'ORÇ.REPROG. P CAIXA'!C926)</f>
        <v>0</v>
      </c>
      <c r="D926" s="162" t="n">
        <f aca="false">IF('ORÇ.GLOBAL P CAIXA'!$K925="EXEC.",0,'ORÇ.REPROG. P CAIXA'!D926)</f>
        <v>0</v>
      </c>
      <c r="E926" s="163" t="n">
        <f aca="false">IF('ORÇ.GLOBAL P CAIXA'!$K925="EXEC.",0,'ORÇ.REPROG. P CAIXA'!E926)</f>
        <v>0</v>
      </c>
      <c r="F926" s="163" t="n">
        <f aca="false">IF('ORÇ.GLOBAL P CAIXA'!K925="EXEC.",0,IF('ORÇ.GLOBAL EMPRESA'!G925&gt;0,'ORÇ.GLOBAL EMPRESA'!G925,'ORÇ.GLOBAL P CAIXA'!F925))</f>
        <v>0</v>
      </c>
      <c r="G926" s="163" t="n">
        <f aca="false">IF(E926&lt;&gt;0,ROUND(E926*F926,2),IF(AE926=0,(SUMIF($W$13:$W$1012,B926,$AE$13:$AE$1012)),AE926))</f>
        <v>0</v>
      </c>
      <c r="H926" s="661" t="n">
        <f aca="false">IF('ORÇ.GLOBAL P CAIXA'!K925="EXEC.",0,'ORÇ.REPROG. P CAIXA'!H926)</f>
        <v>0</v>
      </c>
      <c r="I926" s="661" t="n">
        <f aca="false">IF('ORÇ.GLOBAL P CAIXA'!K925="EXEC.",0,'ORÇ.REPROG. P CAIXA'!I926)</f>
        <v>0</v>
      </c>
      <c r="J926" s="163" t="n">
        <f aca="false">IF(H926&lt;&gt;0,ROUND(H926*I926,2),IF(AJ926=0,(SUMIF($W$13:$W$1012,B926,$AJ$13:$AJ$1012)),AJ926))</f>
        <v>0</v>
      </c>
      <c r="K926" s="163" t="n">
        <f aca="false">H926-E926</f>
        <v>0</v>
      </c>
      <c r="L926" s="163" t="n">
        <f aca="false">J926-G926</f>
        <v>0</v>
      </c>
      <c r="M926" s="662" t="str">
        <f aca="false">IF('ORÇ.GLOBAL P CAIXA'!K925="EXEC.","",IF('ORÇ.REPROG. P CAIXA'!M926&gt;0,'ORÇ.REPROG. P CAIXA'!M926,""))</f>
        <v/>
      </c>
      <c r="N926" s="663" t="str">
        <f aca="false">IF('ORÇ.GLOBAL P CAIXA'!K925="EXEC.","",IF('ORÇ.REPROG. P CAIXA'!N926&gt;0,'ORÇ.REPROG. P CAIXA'!N926,""))</f>
        <v/>
      </c>
      <c r="O926" s="166" t="str">
        <f aca="false">IF('ORÇ.GLOBAL P CAIXA'!$K925="EXEC.","",'ORÇ.REPROG. P CAIXA'!O926)</f>
        <v/>
      </c>
      <c r="P926" s="167"/>
      <c r="Q926" s="168" t="str">
        <f aca="false">IF(B926&gt;0,"ok","ocultar")</f>
        <v>ocultar</v>
      </c>
      <c r="R926" s="649"/>
      <c r="S926" s="649"/>
      <c r="T926" s="650"/>
      <c r="V926" s="88"/>
      <c r="W926" s="157" t="n">
        <f aca="false">IF(B926=0,W925,IF(ISNONTEXT(B926)=TRUE(),INT(B926),INT(LEFT(B926,FIND(".",B926)-1))))</f>
        <v>3</v>
      </c>
      <c r="X926" s="157" t="str">
        <f aca="false">IF(X927=1,1,IF(B926&lt;&gt;0,1,IF(C926&lt;&gt;0,1,IF(D926&lt;&gt;0,1,IF(E926&lt;&gt;0,1,"")))))</f>
        <v/>
      </c>
      <c r="Y926" s="157" t="str">
        <f aca="false">IF(W926=0," ",IF(W926&lt;&gt;W925,W926," "))</f>
        <v> </v>
      </c>
      <c r="Z926" s="88"/>
      <c r="AA926" s="75" t="n">
        <f aca="false">IF(W926&lt;&gt;Y926,(IF(N926=0,G926*(INFORMAÇÕES!$Q$69/INFORMAÇÕES!$Q$72),IF(N926="R",G926,0))),0)</f>
        <v>0</v>
      </c>
      <c r="AB926" s="75" t="n">
        <f aca="false">IF(W926&lt;&gt;Y926,(IF(N926=0,G926*(INFORMAÇÕES!$Q$70/INFORMAÇÕES!$Q$72),IF(N926="C",G926,0))),0)</f>
        <v>0</v>
      </c>
      <c r="AC926" s="75" t="n">
        <f aca="false">IF(W926&lt;&gt;Y926,(IF(N926=0,G926*INFORMAÇÕES!$U$115,IF(N926="CF",G926,0))),0)</f>
        <v>0</v>
      </c>
      <c r="AD926" s="75" t="n">
        <f aca="false">IF(W926&lt;&gt;Y926,(IF(N926=0,G926*INFORMAÇÕES!$U$116,IF(N926="O",G926,0))),0)</f>
        <v>0</v>
      </c>
      <c r="AE926" s="75" t="n">
        <f aca="false">IF(E926&lt;&gt;0,G926,0)</f>
        <v>0</v>
      </c>
      <c r="AF926" s="75" t="n">
        <f aca="false">IF(W926&lt;&gt;Y926,(IF(N926=0,J926*(INFORMAÇÕES!$Q$89/INFORMAÇÕES!$Q$92),IF(N926="R",J926,0))),0)</f>
        <v>0</v>
      </c>
      <c r="AG926" s="75" t="n">
        <f aca="false">IF(W926&lt;&gt;Y926,(IF(N926=0,J926*(INFORMAÇÕES!$Q$90/INFORMAÇÕES!$Q$92),IF(N926="C",J926,0))),0)</f>
        <v>0</v>
      </c>
      <c r="AH926" s="75" t="n">
        <f aca="false">IF(W926&lt;&gt;Y926,(IF(N926="",J926*INFORMAÇÕES!$U$115,IF(N926="CF",J926,0))),0)</f>
        <v>0</v>
      </c>
      <c r="AI926" s="75" t="n">
        <f aca="false">IF(W926&lt;&gt;Y926,(IF(N926="",J926*INFORMAÇÕES!$U$116,IF(N926="O",J926,0))),0)</f>
        <v>0</v>
      </c>
      <c r="AJ926" s="75" t="n">
        <f aca="false">IF(H926&lt;&gt;0,J926,0)</f>
        <v>0</v>
      </c>
      <c r="AK926" s="75" t="n">
        <f aca="false">IF(K926&lt;&gt;0,L926,0)</f>
        <v>0</v>
      </c>
    </row>
    <row r="927" s="174" customFormat="true" ht="14.25" hidden="false" customHeight="false" outlineLevel="0" collapsed="false">
      <c r="A927" s="159" t="n">
        <v>915</v>
      </c>
      <c r="B927" s="160" t="n">
        <f aca="false">IF('ORÇ.GLOBAL P CAIXA'!$K926="EXEC.",0,'ORÇ.REPROG. P CAIXA'!B927)</f>
        <v>0</v>
      </c>
      <c r="C927" s="161" t="n">
        <f aca="false">IF('ORÇ.GLOBAL P CAIXA'!$K926="EXEC.",0,'ORÇ.REPROG. P CAIXA'!C927)</f>
        <v>0</v>
      </c>
      <c r="D927" s="162" t="n">
        <f aca="false">IF('ORÇ.GLOBAL P CAIXA'!$K926="EXEC.",0,'ORÇ.REPROG. P CAIXA'!D927)</f>
        <v>0</v>
      </c>
      <c r="E927" s="163" t="n">
        <f aca="false">IF('ORÇ.GLOBAL P CAIXA'!$K926="EXEC.",0,'ORÇ.REPROG. P CAIXA'!E927)</f>
        <v>0</v>
      </c>
      <c r="F927" s="163" t="n">
        <f aca="false">IF('ORÇ.GLOBAL P CAIXA'!K926="EXEC.",0,IF('ORÇ.GLOBAL EMPRESA'!G926&gt;0,'ORÇ.GLOBAL EMPRESA'!G926,'ORÇ.GLOBAL P CAIXA'!F926))</f>
        <v>0</v>
      </c>
      <c r="G927" s="163" t="n">
        <f aca="false">IF(E927&lt;&gt;0,ROUND(E927*F927,2),IF(AE927=0,(SUMIF($W$13:$W$1012,B927,$AE$13:$AE$1012)),AE927))</f>
        <v>0</v>
      </c>
      <c r="H927" s="661" t="n">
        <f aca="false">IF('ORÇ.GLOBAL P CAIXA'!K926="EXEC.",0,'ORÇ.REPROG. P CAIXA'!H927)</f>
        <v>0</v>
      </c>
      <c r="I927" s="661" t="n">
        <f aca="false">IF('ORÇ.GLOBAL P CAIXA'!K926="EXEC.",0,'ORÇ.REPROG. P CAIXA'!I927)</f>
        <v>0</v>
      </c>
      <c r="J927" s="163" t="n">
        <f aca="false">IF(H927&lt;&gt;0,ROUND(H927*I927,2),IF(AJ927=0,(SUMIF($W$13:$W$1012,B927,$AJ$13:$AJ$1012)),AJ927))</f>
        <v>0</v>
      </c>
      <c r="K927" s="163" t="n">
        <f aca="false">H927-E927</f>
        <v>0</v>
      </c>
      <c r="L927" s="163" t="n">
        <f aca="false">J927-G927</f>
        <v>0</v>
      </c>
      <c r="M927" s="662" t="str">
        <f aca="false">IF('ORÇ.GLOBAL P CAIXA'!K926="EXEC.","",IF('ORÇ.REPROG. P CAIXA'!M927&gt;0,'ORÇ.REPROG. P CAIXA'!M927,""))</f>
        <v/>
      </c>
      <c r="N927" s="663" t="str">
        <f aca="false">IF('ORÇ.GLOBAL P CAIXA'!K926="EXEC.","",IF('ORÇ.REPROG. P CAIXA'!N927&gt;0,'ORÇ.REPROG. P CAIXA'!N927,""))</f>
        <v/>
      </c>
      <c r="O927" s="166" t="str">
        <f aca="false">IF('ORÇ.GLOBAL P CAIXA'!$K926="EXEC.","",'ORÇ.REPROG. P CAIXA'!O927)</f>
        <v/>
      </c>
      <c r="P927" s="167"/>
      <c r="Q927" s="168" t="str">
        <f aca="false">IF(B927&gt;0,"ok","ocultar")</f>
        <v>ocultar</v>
      </c>
      <c r="R927" s="649"/>
      <c r="S927" s="649"/>
      <c r="T927" s="650"/>
      <c r="V927" s="88"/>
      <c r="W927" s="157" t="n">
        <f aca="false">IF(B927=0,W926,IF(ISNONTEXT(B927)=TRUE(),INT(B927),INT(LEFT(B927,FIND(".",B927)-1))))</f>
        <v>3</v>
      </c>
      <c r="X927" s="157" t="str">
        <f aca="false">IF(X928=1,1,IF(B927&lt;&gt;0,1,IF(C927&lt;&gt;0,1,IF(D927&lt;&gt;0,1,IF(E927&lt;&gt;0,1,"")))))</f>
        <v/>
      </c>
      <c r="Y927" s="157" t="str">
        <f aca="false">IF(W927=0," ",IF(W927&lt;&gt;W926,W927," "))</f>
        <v> </v>
      </c>
      <c r="Z927" s="88"/>
      <c r="AA927" s="75" t="n">
        <f aca="false">IF(W927&lt;&gt;Y927,(IF(N927=0,G927*(INFORMAÇÕES!$Q$69/INFORMAÇÕES!$Q$72),IF(N927="R",G927,0))),0)</f>
        <v>0</v>
      </c>
      <c r="AB927" s="75" t="n">
        <f aca="false">IF(W927&lt;&gt;Y927,(IF(N927=0,G927*(INFORMAÇÕES!$Q$70/INFORMAÇÕES!$Q$72),IF(N927="C",G927,0))),0)</f>
        <v>0</v>
      </c>
      <c r="AC927" s="75" t="n">
        <f aca="false">IF(W927&lt;&gt;Y927,(IF(N927=0,G927*INFORMAÇÕES!$U$115,IF(N927="CF",G927,0))),0)</f>
        <v>0</v>
      </c>
      <c r="AD927" s="75" t="n">
        <f aca="false">IF(W927&lt;&gt;Y927,(IF(N927=0,G927*INFORMAÇÕES!$U$116,IF(N927="O",G927,0))),0)</f>
        <v>0</v>
      </c>
      <c r="AE927" s="75" t="n">
        <f aca="false">IF(E927&lt;&gt;0,G927,0)</f>
        <v>0</v>
      </c>
      <c r="AF927" s="75" t="n">
        <f aca="false">IF(W927&lt;&gt;Y927,(IF(N927=0,J927*(INFORMAÇÕES!$Q$89/INFORMAÇÕES!$Q$92),IF(N927="R",J927,0))),0)</f>
        <v>0</v>
      </c>
      <c r="AG927" s="75" t="n">
        <f aca="false">IF(W927&lt;&gt;Y927,(IF(N927=0,J927*(INFORMAÇÕES!$Q$90/INFORMAÇÕES!$Q$92),IF(N927="C",J927,0))),0)</f>
        <v>0</v>
      </c>
      <c r="AH927" s="75" t="n">
        <f aca="false">IF(W927&lt;&gt;Y927,(IF(N927="",J927*INFORMAÇÕES!$U$115,IF(N927="CF",J927,0))),0)</f>
        <v>0</v>
      </c>
      <c r="AI927" s="75" t="n">
        <f aca="false">IF(W927&lt;&gt;Y927,(IF(N927="",J927*INFORMAÇÕES!$U$116,IF(N927="O",J927,0))),0)</f>
        <v>0</v>
      </c>
      <c r="AJ927" s="75" t="n">
        <f aca="false">IF(H927&lt;&gt;0,J927,0)</f>
        <v>0</v>
      </c>
      <c r="AK927" s="75" t="n">
        <f aca="false">IF(K927&lt;&gt;0,L927,0)</f>
        <v>0</v>
      </c>
    </row>
    <row r="928" s="174" customFormat="true" ht="14.25" hidden="false" customHeight="false" outlineLevel="0" collapsed="false">
      <c r="A928" s="159" t="n">
        <v>916</v>
      </c>
      <c r="B928" s="160" t="n">
        <f aca="false">IF('ORÇ.GLOBAL P CAIXA'!$K927="EXEC.",0,'ORÇ.REPROG. P CAIXA'!B928)</f>
        <v>0</v>
      </c>
      <c r="C928" s="161" t="n">
        <f aca="false">IF('ORÇ.GLOBAL P CAIXA'!$K927="EXEC.",0,'ORÇ.REPROG. P CAIXA'!C928)</f>
        <v>0</v>
      </c>
      <c r="D928" s="162" t="n">
        <f aca="false">IF('ORÇ.GLOBAL P CAIXA'!$K927="EXEC.",0,'ORÇ.REPROG. P CAIXA'!D928)</f>
        <v>0</v>
      </c>
      <c r="E928" s="163" t="n">
        <f aca="false">IF('ORÇ.GLOBAL P CAIXA'!$K927="EXEC.",0,'ORÇ.REPROG. P CAIXA'!E928)</f>
        <v>0</v>
      </c>
      <c r="F928" s="163" t="n">
        <f aca="false">IF('ORÇ.GLOBAL P CAIXA'!K927="EXEC.",0,IF('ORÇ.GLOBAL EMPRESA'!G927&gt;0,'ORÇ.GLOBAL EMPRESA'!G927,'ORÇ.GLOBAL P CAIXA'!F927))</f>
        <v>0</v>
      </c>
      <c r="G928" s="163" t="n">
        <f aca="false">IF(E928&lt;&gt;0,ROUND(E928*F928,2),IF(AE928=0,(SUMIF($W$13:$W$1012,B928,$AE$13:$AE$1012)),AE928))</f>
        <v>0</v>
      </c>
      <c r="H928" s="661" t="n">
        <f aca="false">IF('ORÇ.GLOBAL P CAIXA'!K927="EXEC.",0,'ORÇ.REPROG. P CAIXA'!H928)</f>
        <v>0</v>
      </c>
      <c r="I928" s="661" t="n">
        <f aca="false">IF('ORÇ.GLOBAL P CAIXA'!K927="EXEC.",0,'ORÇ.REPROG. P CAIXA'!I928)</f>
        <v>0</v>
      </c>
      <c r="J928" s="163" t="n">
        <f aca="false">IF(H928&lt;&gt;0,ROUND(H928*I928,2),IF(AJ928=0,(SUMIF($W$13:$W$1012,B928,$AJ$13:$AJ$1012)),AJ928))</f>
        <v>0</v>
      </c>
      <c r="K928" s="163" t="n">
        <f aca="false">H928-E928</f>
        <v>0</v>
      </c>
      <c r="L928" s="163" t="n">
        <f aca="false">J928-G928</f>
        <v>0</v>
      </c>
      <c r="M928" s="662" t="str">
        <f aca="false">IF('ORÇ.GLOBAL P CAIXA'!K927="EXEC.","",IF('ORÇ.REPROG. P CAIXA'!M928&gt;0,'ORÇ.REPROG. P CAIXA'!M928,""))</f>
        <v/>
      </c>
      <c r="N928" s="663" t="str">
        <f aca="false">IF('ORÇ.GLOBAL P CAIXA'!K927="EXEC.","",IF('ORÇ.REPROG. P CAIXA'!N928&gt;0,'ORÇ.REPROG. P CAIXA'!N928,""))</f>
        <v/>
      </c>
      <c r="O928" s="166" t="str">
        <f aca="false">IF('ORÇ.GLOBAL P CAIXA'!$K927="EXEC.","",'ORÇ.REPROG. P CAIXA'!O928)</f>
        <v/>
      </c>
      <c r="P928" s="167"/>
      <c r="Q928" s="168" t="str">
        <f aca="false">IF(B928&gt;0,"ok","ocultar")</f>
        <v>ocultar</v>
      </c>
      <c r="R928" s="649"/>
      <c r="S928" s="649"/>
      <c r="T928" s="650"/>
      <c r="V928" s="88"/>
      <c r="W928" s="157" t="n">
        <f aca="false">IF(B928=0,W927,IF(ISNONTEXT(B928)=TRUE(),INT(B928),INT(LEFT(B928,FIND(".",B928)-1))))</f>
        <v>3</v>
      </c>
      <c r="X928" s="157" t="str">
        <f aca="false">IF(X929=1,1,IF(B928&lt;&gt;0,1,IF(C928&lt;&gt;0,1,IF(D928&lt;&gt;0,1,IF(E928&lt;&gt;0,1,"")))))</f>
        <v/>
      </c>
      <c r="Y928" s="157" t="str">
        <f aca="false">IF(W928=0," ",IF(W928&lt;&gt;W927,W928," "))</f>
        <v> </v>
      </c>
      <c r="Z928" s="88"/>
      <c r="AA928" s="75" t="n">
        <f aca="false">IF(W928&lt;&gt;Y928,(IF(N928=0,G928*(INFORMAÇÕES!$Q$69/INFORMAÇÕES!$Q$72),IF(N928="R",G928,0))),0)</f>
        <v>0</v>
      </c>
      <c r="AB928" s="75" t="n">
        <f aca="false">IF(W928&lt;&gt;Y928,(IF(N928=0,G928*(INFORMAÇÕES!$Q$70/INFORMAÇÕES!$Q$72),IF(N928="C",G928,0))),0)</f>
        <v>0</v>
      </c>
      <c r="AC928" s="75" t="n">
        <f aca="false">IF(W928&lt;&gt;Y928,(IF(N928=0,G928*INFORMAÇÕES!$U$115,IF(N928="CF",G928,0))),0)</f>
        <v>0</v>
      </c>
      <c r="AD928" s="75" t="n">
        <f aca="false">IF(W928&lt;&gt;Y928,(IF(N928=0,G928*INFORMAÇÕES!$U$116,IF(N928="O",G928,0))),0)</f>
        <v>0</v>
      </c>
      <c r="AE928" s="75" t="n">
        <f aca="false">IF(E928&lt;&gt;0,G928,0)</f>
        <v>0</v>
      </c>
      <c r="AF928" s="75" t="n">
        <f aca="false">IF(W928&lt;&gt;Y928,(IF(N928=0,J928*(INFORMAÇÕES!$Q$89/INFORMAÇÕES!$Q$92),IF(N928="R",J928,0))),0)</f>
        <v>0</v>
      </c>
      <c r="AG928" s="75" t="n">
        <f aca="false">IF(W928&lt;&gt;Y928,(IF(N928=0,J928*(INFORMAÇÕES!$Q$90/INFORMAÇÕES!$Q$92),IF(N928="C",J928,0))),0)</f>
        <v>0</v>
      </c>
      <c r="AH928" s="75" t="n">
        <f aca="false">IF(W928&lt;&gt;Y928,(IF(N928="",J928*INFORMAÇÕES!$U$115,IF(N928="CF",J928,0))),0)</f>
        <v>0</v>
      </c>
      <c r="AI928" s="75" t="n">
        <f aca="false">IF(W928&lt;&gt;Y928,(IF(N928="",J928*INFORMAÇÕES!$U$116,IF(N928="O",J928,0))),0)</f>
        <v>0</v>
      </c>
      <c r="AJ928" s="75" t="n">
        <f aca="false">IF(H928&lt;&gt;0,J928,0)</f>
        <v>0</v>
      </c>
      <c r="AK928" s="75" t="n">
        <f aca="false">IF(K928&lt;&gt;0,L928,0)</f>
        <v>0</v>
      </c>
    </row>
    <row r="929" s="174" customFormat="true" ht="14.25" hidden="false" customHeight="false" outlineLevel="0" collapsed="false">
      <c r="A929" s="159" t="n">
        <v>917</v>
      </c>
      <c r="B929" s="160" t="n">
        <f aca="false">IF('ORÇ.GLOBAL P CAIXA'!$K928="EXEC.",0,'ORÇ.REPROG. P CAIXA'!B929)</f>
        <v>0</v>
      </c>
      <c r="C929" s="161" t="n">
        <f aca="false">IF('ORÇ.GLOBAL P CAIXA'!$K928="EXEC.",0,'ORÇ.REPROG. P CAIXA'!C929)</f>
        <v>0</v>
      </c>
      <c r="D929" s="162" t="n">
        <f aca="false">IF('ORÇ.GLOBAL P CAIXA'!$K928="EXEC.",0,'ORÇ.REPROG. P CAIXA'!D929)</f>
        <v>0</v>
      </c>
      <c r="E929" s="163" t="n">
        <f aca="false">IF('ORÇ.GLOBAL P CAIXA'!$K928="EXEC.",0,'ORÇ.REPROG. P CAIXA'!E929)</f>
        <v>0</v>
      </c>
      <c r="F929" s="163" t="n">
        <f aca="false">IF('ORÇ.GLOBAL P CAIXA'!K928="EXEC.",0,IF('ORÇ.GLOBAL EMPRESA'!G928&gt;0,'ORÇ.GLOBAL EMPRESA'!G928,'ORÇ.GLOBAL P CAIXA'!F928))</f>
        <v>0</v>
      </c>
      <c r="G929" s="163" t="n">
        <f aca="false">IF(E929&lt;&gt;0,ROUND(E929*F929,2),IF(AE929=0,(SUMIF($W$13:$W$1012,B929,$AE$13:$AE$1012)),AE929))</f>
        <v>0</v>
      </c>
      <c r="H929" s="661" t="n">
        <f aca="false">IF('ORÇ.GLOBAL P CAIXA'!K928="EXEC.",0,'ORÇ.REPROG. P CAIXA'!H929)</f>
        <v>0</v>
      </c>
      <c r="I929" s="661" t="n">
        <f aca="false">IF('ORÇ.GLOBAL P CAIXA'!K928="EXEC.",0,'ORÇ.REPROG. P CAIXA'!I929)</f>
        <v>0</v>
      </c>
      <c r="J929" s="163" t="n">
        <f aca="false">IF(H929&lt;&gt;0,ROUND(H929*I929,2),IF(AJ929=0,(SUMIF($W$13:$W$1012,B929,$AJ$13:$AJ$1012)),AJ929))</f>
        <v>0</v>
      </c>
      <c r="K929" s="163" t="n">
        <f aca="false">H929-E929</f>
        <v>0</v>
      </c>
      <c r="L929" s="163" t="n">
        <f aca="false">J929-G929</f>
        <v>0</v>
      </c>
      <c r="M929" s="662" t="str">
        <f aca="false">IF('ORÇ.GLOBAL P CAIXA'!K928="EXEC.","",IF('ORÇ.REPROG. P CAIXA'!M929&gt;0,'ORÇ.REPROG. P CAIXA'!M929,""))</f>
        <v/>
      </c>
      <c r="N929" s="663" t="str">
        <f aca="false">IF('ORÇ.GLOBAL P CAIXA'!K928="EXEC.","",IF('ORÇ.REPROG. P CAIXA'!N929&gt;0,'ORÇ.REPROG. P CAIXA'!N929,""))</f>
        <v/>
      </c>
      <c r="O929" s="166" t="str">
        <f aca="false">IF('ORÇ.GLOBAL P CAIXA'!$K928="EXEC.","",'ORÇ.REPROG. P CAIXA'!O929)</f>
        <v/>
      </c>
      <c r="P929" s="167"/>
      <c r="Q929" s="168" t="str">
        <f aca="false">IF(B929&gt;0,"ok","ocultar")</f>
        <v>ocultar</v>
      </c>
      <c r="R929" s="649"/>
      <c r="S929" s="649"/>
      <c r="T929" s="650"/>
      <c r="V929" s="88"/>
      <c r="W929" s="157" t="n">
        <f aca="false">IF(B929=0,W928,IF(ISNONTEXT(B929)=TRUE(),INT(B929),INT(LEFT(B929,FIND(".",B929)-1))))</f>
        <v>3</v>
      </c>
      <c r="X929" s="157" t="str">
        <f aca="false">IF(X930=1,1,IF(B929&lt;&gt;0,1,IF(C929&lt;&gt;0,1,IF(D929&lt;&gt;0,1,IF(E929&lt;&gt;0,1,"")))))</f>
        <v/>
      </c>
      <c r="Y929" s="157" t="str">
        <f aca="false">IF(W929=0," ",IF(W929&lt;&gt;W928,W929," "))</f>
        <v> </v>
      </c>
      <c r="Z929" s="88"/>
      <c r="AA929" s="75" t="n">
        <f aca="false">IF(W929&lt;&gt;Y929,(IF(N929=0,G929*(INFORMAÇÕES!$Q$69/INFORMAÇÕES!$Q$72),IF(N929="R",G929,0))),0)</f>
        <v>0</v>
      </c>
      <c r="AB929" s="75" t="n">
        <f aca="false">IF(W929&lt;&gt;Y929,(IF(N929=0,G929*(INFORMAÇÕES!$Q$70/INFORMAÇÕES!$Q$72),IF(N929="C",G929,0))),0)</f>
        <v>0</v>
      </c>
      <c r="AC929" s="75" t="n">
        <f aca="false">IF(W929&lt;&gt;Y929,(IF(N929=0,G929*INFORMAÇÕES!$U$115,IF(N929="CF",G929,0))),0)</f>
        <v>0</v>
      </c>
      <c r="AD929" s="75" t="n">
        <f aca="false">IF(W929&lt;&gt;Y929,(IF(N929=0,G929*INFORMAÇÕES!$U$116,IF(N929="O",G929,0))),0)</f>
        <v>0</v>
      </c>
      <c r="AE929" s="75" t="n">
        <f aca="false">IF(E929&lt;&gt;0,G929,0)</f>
        <v>0</v>
      </c>
      <c r="AF929" s="75" t="n">
        <f aca="false">IF(W929&lt;&gt;Y929,(IF(N929=0,J929*(INFORMAÇÕES!$Q$89/INFORMAÇÕES!$Q$92),IF(N929="R",J929,0))),0)</f>
        <v>0</v>
      </c>
      <c r="AG929" s="75" t="n">
        <f aca="false">IF(W929&lt;&gt;Y929,(IF(N929=0,J929*(INFORMAÇÕES!$Q$90/INFORMAÇÕES!$Q$92),IF(N929="C",J929,0))),0)</f>
        <v>0</v>
      </c>
      <c r="AH929" s="75" t="n">
        <f aca="false">IF(W929&lt;&gt;Y929,(IF(N929="",J929*INFORMAÇÕES!$U$115,IF(N929="CF",J929,0))),0)</f>
        <v>0</v>
      </c>
      <c r="AI929" s="75" t="n">
        <f aca="false">IF(W929&lt;&gt;Y929,(IF(N929="",J929*INFORMAÇÕES!$U$116,IF(N929="O",J929,0))),0)</f>
        <v>0</v>
      </c>
      <c r="AJ929" s="75" t="n">
        <f aca="false">IF(H929&lt;&gt;0,J929,0)</f>
        <v>0</v>
      </c>
      <c r="AK929" s="75" t="n">
        <f aca="false">IF(K929&lt;&gt;0,L929,0)</f>
        <v>0</v>
      </c>
    </row>
    <row r="930" s="174" customFormat="true" ht="14.25" hidden="false" customHeight="false" outlineLevel="0" collapsed="false">
      <c r="A930" s="159" t="n">
        <v>918</v>
      </c>
      <c r="B930" s="160" t="n">
        <f aca="false">IF('ORÇ.GLOBAL P CAIXA'!$K929="EXEC.",0,'ORÇ.REPROG. P CAIXA'!B930)</f>
        <v>0</v>
      </c>
      <c r="C930" s="161" t="n">
        <f aca="false">IF('ORÇ.GLOBAL P CAIXA'!$K929="EXEC.",0,'ORÇ.REPROG. P CAIXA'!C930)</f>
        <v>0</v>
      </c>
      <c r="D930" s="162" t="n">
        <f aca="false">IF('ORÇ.GLOBAL P CAIXA'!$K929="EXEC.",0,'ORÇ.REPROG. P CAIXA'!D930)</f>
        <v>0</v>
      </c>
      <c r="E930" s="163" t="n">
        <f aca="false">IF('ORÇ.GLOBAL P CAIXA'!$K929="EXEC.",0,'ORÇ.REPROG. P CAIXA'!E930)</f>
        <v>0</v>
      </c>
      <c r="F930" s="163" t="n">
        <f aca="false">IF('ORÇ.GLOBAL P CAIXA'!K929="EXEC.",0,IF('ORÇ.GLOBAL EMPRESA'!G929&gt;0,'ORÇ.GLOBAL EMPRESA'!G929,'ORÇ.GLOBAL P CAIXA'!F929))</f>
        <v>0</v>
      </c>
      <c r="G930" s="163" t="n">
        <f aca="false">IF(E930&lt;&gt;0,ROUND(E930*F930,2),IF(AE930=0,(SUMIF($W$13:$W$1012,B930,$AE$13:$AE$1012)),AE930))</f>
        <v>0</v>
      </c>
      <c r="H930" s="661" t="n">
        <f aca="false">IF('ORÇ.GLOBAL P CAIXA'!K929="EXEC.",0,'ORÇ.REPROG. P CAIXA'!H930)</f>
        <v>0</v>
      </c>
      <c r="I930" s="661" t="n">
        <f aca="false">IF('ORÇ.GLOBAL P CAIXA'!K929="EXEC.",0,'ORÇ.REPROG. P CAIXA'!I930)</f>
        <v>0</v>
      </c>
      <c r="J930" s="163" t="n">
        <f aca="false">IF(H930&lt;&gt;0,ROUND(H930*I930,2),IF(AJ930=0,(SUMIF($W$13:$W$1012,B930,$AJ$13:$AJ$1012)),AJ930))</f>
        <v>0</v>
      </c>
      <c r="K930" s="163" t="n">
        <f aca="false">H930-E930</f>
        <v>0</v>
      </c>
      <c r="L930" s="163" t="n">
        <f aca="false">J930-G930</f>
        <v>0</v>
      </c>
      <c r="M930" s="662" t="str">
        <f aca="false">IF('ORÇ.GLOBAL P CAIXA'!K929="EXEC.","",IF('ORÇ.REPROG. P CAIXA'!M930&gt;0,'ORÇ.REPROG. P CAIXA'!M930,""))</f>
        <v/>
      </c>
      <c r="N930" s="663" t="str">
        <f aca="false">IF('ORÇ.GLOBAL P CAIXA'!K929="EXEC.","",IF('ORÇ.REPROG. P CAIXA'!N930&gt;0,'ORÇ.REPROG. P CAIXA'!N930,""))</f>
        <v/>
      </c>
      <c r="O930" s="166" t="str">
        <f aca="false">IF('ORÇ.GLOBAL P CAIXA'!$K929="EXEC.","",'ORÇ.REPROG. P CAIXA'!O930)</f>
        <v/>
      </c>
      <c r="P930" s="167"/>
      <c r="Q930" s="168" t="str">
        <f aca="false">IF(B930&gt;0,"ok","ocultar")</f>
        <v>ocultar</v>
      </c>
      <c r="R930" s="649"/>
      <c r="S930" s="649"/>
      <c r="T930" s="650"/>
      <c r="V930" s="88"/>
      <c r="W930" s="157" t="n">
        <f aca="false">IF(B930=0,W929,IF(ISNONTEXT(B930)=TRUE(),INT(B930),INT(LEFT(B930,FIND(".",B930)-1))))</f>
        <v>3</v>
      </c>
      <c r="X930" s="157" t="str">
        <f aca="false">IF(X931=1,1,IF(B930&lt;&gt;0,1,IF(C930&lt;&gt;0,1,IF(D930&lt;&gt;0,1,IF(E930&lt;&gt;0,1,"")))))</f>
        <v/>
      </c>
      <c r="Y930" s="157" t="str">
        <f aca="false">IF(W930=0," ",IF(W930&lt;&gt;W929,W930," "))</f>
        <v> </v>
      </c>
      <c r="Z930" s="88"/>
      <c r="AA930" s="75" t="n">
        <f aca="false">IF(W930&lt;&gt;Y930,(IF(N930=0,G930*(INFORMAÇÕES!$Q$69/INFORMAÇÕES!$Q$72),IF(N930="R",G930,0))),0)</f>
        <v>0</v>
      </c>
      <c r="AB930" s="75" t="n">
        <f aca="false">IF(W930&lt;&gt;Y930,(IF(N930=0,G930*(INFORMAÇÕES!$Q$70/INFORMAÇÕES!$Q$72),IF(N930="C",G930,0))),0)</f>
        <v>0</v>
      </c>
      <c r="AC930" s="75" t="n">
        <f aca="false">IF(W930&lt;&gt;Y930,(IF(N930=0,G930*INFORMAÇÕES!$U$115,IF(N930="CF",G930,0))),0)</f>
        <v>0</v>
      </c>
      <c r="AD930" s="75" t="n">
        <f aca="false">IF(W930&lt;&gt;Y930,(IF(N930=0,G930*INFORMAÇÕES!$U$116,IF(N930="O",G930,0))),0)</f>
        <v>0</v>
      </c>
      <c r="AE930" s="75" t="n">
        <f aca="false">IF(E930&lt;&gt;0,G930,0)</f>
        <v>0</v>
      </c>
      <c r="AF930" s="75" t="n">
        <f aca="false">IF(W930&lt;&gt;Y930,(IF(N930=0,J930*(INFORMAÇÕES!$Q$89/INFORMAÇÕES!$Q$92),IF(N930="R",J930,0))),0)</f>
        <v>0</v>
      </c>
      <c r="AG930" s="75" t="n">
        <f aca="false">IF(W930&lt;&gt;Y930,(IF(N930=0,J930*(INFORMAÇÕES!$Q$90/INFORMAÇÕES!$Q$92),IF(N930="C",J930,0))),0)</f>
        <v>0</v>
      </c>
      <c r="AH930" s="75" t="n">
        <f aca="false">IF(W930&lt;&gt;Y930,(IF(N930="",J930*INFORMAÇÕES!$U$115,IF(N930="CF",J930,0))),0)</f>
        <v>0</v>
      </c>
      <c r="AI930" s="75" t="n">
        <f aca="false">IF(W930&lt;&gt;Y930,(IF(N930="",J930*INFORMAÇÕES!$U$116,IF(N930="O",J930,0))),0)</f>
        <v>0</v>
      </c>
      <c r="AJ930" s="75" t="n">
        <f aca="false">IF(H930&lt;&gt;0,J930,0)</f>
        <v>0</v>
      </c>
      <c r="AK930" s="75" t="n">
        <f aca="false">IF(K930&lt;&gt;0,L930,0)</f>
        <v>0</v>
      </c>
    </row>
    <row r="931" s="174" customFormat="true" ht="14.25" hidden="false" customHeight="false" outlineLevel="0" collapsed="false">
      <c r="A931" s="159" t="n">
        <v>919</v>
      </c>
      <c r="B931" s="160" t="n">
        <f aca="false">IF('ORÇ.GLOBAL P CAIXA'!$K930="EXEC.",0,'ORÇ.REPROG. P CAIXA'!B931)</f>
        <v>0</v>
      </c>
      <c r="C931" s="161" t="n">
        <f aca="false">IF('ORÇ.GLOBAL P CAIXA'!$K930="EXEC.",0,'ORÇ.REPROG. P CAIXA'!C931)</f>
        <v>0</v>
      </c>
      <c r="D931" s="162" t="n">
        <f aca="false">IF('ORÇ.GLOBAL P CAIXA'!$K930="EXEC.",0,'ORÇ.REPROG. P CAIXA'!D931)</f>
        <v>0</v>
      </c>
      <c r="E931" s="163" t="n">
        <f aca="false">IF('ORÇ.GLOBAL P CAIXA'!$K930="EXEC.",0,'ORÇ.REPROG. P CAIXA'!E931)</f>
        <v>0</v>
      </c>
      <c r="F931" s="163" t="n">
        <f aca="false">IF('ORÇ.GLOBAL P CAIXA'!K930="EXEC.",0,IF('ORÇ.GLOBAL EMPRESA'!G930&gt;0,'ORÇ.GLOBAL EMPRESA'!G930,'ORÇ.GLOBAL P CAIXA'!F930))</f>
        <v>0</v>
      </c>
      <c r="G931" s="163" t="n">
        <f aca="false">IF(E931&lt;&gt;0,ROUND(E931*F931,2),IF(AE931=0,(SUMIF($W$13:$W$1012,B931,$AE$13:$AE$1012)),AE931))</f>
        <v>0</v>
      </c>
      <c r="H931" s="661" t="n">
        <f aca="false">IF('ORÇ.GLOBAL P CAIXA'!K930="EXEC.",0,'ORÇ.REPROG. P CAIXA'!H931)</f>
        <v>0</v>
      </c>
      <c r="I931" s="661" t="n">
        <f aca="false">IF('ORÇ.GLOBAL P CAIXA'!K930="EXEC.",0,'ORÇ.REPROG. P CAIXA'!I931)</f>
        <v>0</v>
      </c>
      <c r="J931" s="163" t="n">
        <f aca="false">IF(H931&lt;&gt;0,ROUND(H931*I931,2),IF(AJ931=0,(SUMIF($W$13:$W$1012,B931,$AJ$13:$AJ$1012)),AJ931))</f>
        <v>0</v>
      </c>
      <c r="K931" s="163" t="n">
        <f aca="false">H931-E931</f>
        <v>0</v>
      </c>
      <c r="L931" s="163" t="n">
        <f aca="false">J931-G931</f>
        <v>0</v>
      </c>
      <c r="M931" s="662" t="str">
        <f aca="false">IF('ORÇ.GLOBAL P CAIXA'!K930="EXEC.","",IF('ORÇ.REPROG. P CAIXA'!M931&gt;0,'ORÇ.REPROG. P CAIXA'!M931,""))</f>
        <v/>
      </c>
      <c r="N931" s="663" t="str">
        <f aca="false">IF('ORÇ.GLOBAL P CAIXA'!K930="EXEC.","",IF('ORÇ.REPROG. P CAIXA'!N931&gt;0,'ORÇ.REPROG. P CAIXA'!N931,""))</f>
        <v/>
      </c>
      <c r="O931" s="166" t="str">
        <f aca="false">IF('ORÇ.GLOBAL P CAIXA'!$K930="EXEC.","",'ORÇ.REPROG. P CAIXA'!O931)</f>
        <v/>
      </c>
      <c r="P931" s="167"/>
      <c r="Q931" s="168" t="str">
        <f aca="false">IF(B931&gt;0,"ok","ocultar")</f>
        <v>ocultar</v>
      </c>
      <c r="R931" s="649"/>
      <c r="S931" s="649"/>
      <c r="T931" s="650"/>
      <c r="V931" s="88"/>
      <c r="W931" s="157" t="n">
        <f aca="false">IF(B931=0,W930,IF(ISNONTEXT(B931)=TRUE(),INT(B931),INT(LEFT(B931,FIND(".",B931)-1))))</f>
        <v>3</v>
      </c>
      <c r="X931" s="157" t="str">
        <f aca="false">IF(X932=1,1,IF(B931&lt;&gt;0,1,IF(C931&lt;&gt;0,1,IF(D931&lt;&gt;0,1,IF(E931&lt;&gt;0,1,"")))))</f>
        <v/>
      </c>
      <c r="Y931" s="157" t="str">
        <f aca="false">IF(W931=0," ",IF(W931&lt;&gt;W930,W931," "))</f>
        <v> </v>
      </c>
      <c r="Z931" s="88"/>
      <c r="AA931" s="75" t="n">
        <f aca="false">IF(W931&lt;&gt;Y931,(IF(N931=0,G931*(INFORMAÇÕES!$Q$69/INFORMAÇÕES!$Q$72),IF(N931="R",G931,0))),0)</f>
        <v>0</v>
      </c>
      <c r="AB931" s="75" t="n">
        <f aca="false">IF(W931&lt;&gt;Y931,(IF(N931=0,G931*(INFORMAÇÕES!$Q$70/INFORMAÇÕES!$Q$72),IF(N931="C",G931,0))),0)</f>
        <v>0</v>
      </c>
      <c r="AC931" s="75" t="n">
        <f aca="false">IF(W931&lt;&gt;Y931,(IF(N931=0,G931*INFORMAÇÕES!$U$115,IF(N931="CF",G931,0))),0)</f>
        <v>0</v>
      </c>
      <c r="AD931" s="75" t="n">
        <f aca="false">IF(W931&lt;&gt;Y931,(IF(N931=0,G931*INFORMAÇÕES!$U$116,IF(N931="O",G931,0))),0)</f>
        <v>0</v>
      </c>
      <c r="AE931" s="75" t="n">
        <f aca="false">IF(E931&lt;&gt;0,G931,0)</f>
        <v>0</v>
      </c>
      <c r="AF931" s="75" t="n">
        <f aca="false">IF(W931&lt;&gt;Y931,(IF(N931=0,J931*(INFORMAÇÕES!$Q$89/INFORMAÇÕES!$Q$92),IF(N931="R",J931,0))),0)</f>
        <v>0</v>
      </c>
      <c r="AG931" s="75" t="n">
        <f aca="false">IF(W931&lt;&gt;Y931,(IF(N931=0,J931*(INFORMAÇÕES!$Q$90/INFORMAÇÕES!$Q$92),IF(N931="C",J931,0))),0)</f>
        <v>0</v>
      </c>
      <c r="AH931" s="75" t="n">
        <f aca="false">IF(W931&lt;&gt;Y931,(IF(N931="",J931*INFORMAÇÕES!$U$115,IF(N931="CF",J931,0))),0)</f>
        <v>0</v>
      </c>
      <c r="AI931" s="75" t="n">
        <f aca="false">IF(W931&lt;&gt;Y931,(IF(N931="",J931*INFORMAÇÕES!$U$116,IF(N931="O",J931,0))),0)</f>
        <v>0</v>
      </c>
      <c r="AJ931" s="75" t="n">
        <f aca="false">IF(H931&lt;&gt;0,J931,0)</f>
        <v>0</v>
      </c>
      <c r="AK931" s="75" t="n">
        <f aca="false">IF(K931&lt;&gt;0,L931,0)</f>
        <v>0</v>
      </c>
    </row>
    <row r="932" s="174" customFormat="true" ht="14.25" hidden="false" customHeight="false" outlineLevel="0" collapsed="false">
      <c r="A932" s="159" t="n">
        <v>920</v>
      </c>
      <c r="B932" s="160" t="n">
        <f aca="false">IF('ORÇ.GLOBAL P CAIXA'!$K931="EXEC.",0,'ORÇ.REPROG. P CAIXA'!B932)</f>
        <v>0</v>
      </c>
      <c r="C932" s="161" t="n">
        <f aca="false">IF('ORÇ.GLOBAL P CAIXA'!$K931="EXEC.",0,'ORÇ.REPROG. P CAIXA'!C932)</f>
        <v>0</v>
      </c>
      <c r="D932" s="162" t="n">
        <f aca="false">IF('ORÇ.GLOBAL P CAIXA'!$K931="EXEC.",0,'ORÇ.REPROG. P CAIXA'!D932)</f>
        <v>0</v>
      </c>
      <c r="E932" s="163" t="n">
        <f aca="false">IF('ORÇ.GLOBAL P CAIXA'!$K931="EXEC.",0,'ORÇ.REPROG. P CAIXA'!E932)</f>
        <v>0</v>
      </c>
      <c r="F932" s="163" t="n">
        <f aca="false">IF('ORÇ.GLOBAL P CAIXA'!K931="EXEC.",0,IF('ORÇ.GLOBAL EMPRESA'!G931&gt;0,'ORÇ.GLOBAL EMPRESA'!G931,'ORÇ.GLOBAL P CAIXA'!F931))</f>
        <v>0</v>
      </c>
      <c r="G932" s="163" t="n">
        <f aca="false">IF(E932&lt;&gt;0,ROUND(E932*F932,2),IF(AE932=0,(SUMIF($W$13:$W$1012,B932,$AE$13:$AE$1012)),AE932))</f>
        <v>0</v>
      </c>
      <c r="H932" s="661" t="n">
        <f aca="false">IF('ORÇ.GLOBAL P CAIXA'!K931="EXEC.",0,'ORÇ.REPROG. P CAIXA'!H932)</f>
        <v>0</v>
      </c>
      <c r="I932" s="661" t="n">
        <f aca="false">IF('ORÇ.GLOBAL P CAIXA'!K931="EXEC.",0,'ORÇ.REPROG. P CAIXA'!I932)</f>
        <v>0</v>
      </c>
      <c r="J932" s="163" t="n">
        <f aca="false">IF(H932&lt;&gt;0,ROUND(H932*I932,2),IF(AJ932=0,(SUMIF($W$13:$W$1012,B932,$AJ$13:$AJ$1012)),AJ932))</f>
        <v>0</v>
      </c>
      <c r="K932" s="163" t="n">
        <f aca="false">H932-E932</f>
        <v>0</v>
      </c>
      <c r="L932" s="163" t="n">
        <f aca="false">J932-G932</f>
        <v>0</v>
      </c>
      <c r="M932" s="662" t="str">
        <f aca="false">IF('ORÇ.GLOBAL P CAIXA'!K931="EXEC.","",IF('ORÇ.REPROG. P CAIXA'!M932&gt;0,'ORÇ.REPROG. P CAIXA'!M932,""))</f>
        <v/>
      </c>
      <c r="N932" s="663" t="str">
        <f aca="false">IF('ORÇ.GLOBAL P CAIXA'!K931="EXEC.","",IF('ORÇ.REPROG. P CAIXA'!N932&gt;0,'ORÇ.REPROG. P CAIXA'!N932,""))</f>
        <v/>
      </c>
      <c r="O932" s="166" t="str">
        <f aca="false">IF('ORÇ.GLOBAL P CAIXA'!$K931="EXEC.","",'ORÇ.REPROG. P CAIXA'!O932)</f>
        <v/>
      </c>
      <c r="P932" s="167"/>
      <c r="Q932" s="168" t="str">
        <f aca="false">IF(B932&gt;0,"ok","ocultar")</f>
        <v>ocultar</v>
      </c>
      <c r="R932" s="649"/>
      <c r="S932" s="649"/>
      <c r="T932" s="650"/>
      <c r="V932" s="88"/>
      <c r="W932" s="157" t="n">
        <f aca="false">IF(B932=0,W931,IF(ISNONTEXT(B932)=TRUE(),INT(B932),INT(LEFT(B932,FIND(".",B932)-1))))</f>
        <v>3</v>
      </c>
      <c r="X932" s="157" t="str">
        <f aca="false">IF(X933=1,1,IF(B932&lt;&gt;0,1,IF(C932&lt;&gt;0,1,IF(D932&lt;&gt;0,1,IF(E932&lt;&gt;0,1,"")))))</f>
        <v/>
      </c>
      <c r="Y932" s="157" t="str">
        <f aca="false">IF(W932=0," ",IF(W932&lt;&gt;W931,W932," "))</f>
        <v> </v>
      </c>
      <c r="Z932" s="88"/>
      <c r="AA932" s="75" t="n">
        <f aca="false">IF(W932&lt;&gt;Y932,(IF(N932=0,G932*(INFORMAÇÕES!$Q$69/INFORMAÇÕES!$Q$72),IF(N932="R",G932,0))),0)</f>
        <v>0</v>
      </c>
      <c r="AB932" s="75" t="n">
        <f aca="false">IF(W932&lt;&gt;Y932,(IF(N932=0,G932*(INFORMAÇÕES!$Q$70/INFORMAÇÕES!$Q$72),IF(N932="C",G932,0))),0)</f>
        <v>0</v>
      </c>
      <c r="AC932" s="75" t="n">
        <f aca="false">IF(W932&lt;&gt;Y932,(IF(N932=0,G932*INFORMAÇÕES!$U$115,IF(N932="CF",G932,0))),0)</f>
        <v>0</v>
      </c>
      <c r="AD932" s="75" t="n">
        <f aca="false">IF(W932&lt;&gt;Y932,(IF(N932=0,G932*INFORMAÇÕES!$U$116,IF(N932="O",G932,0))),0)</f>
        <v>0</v>
      </c>
      <c r="AE932" s="75" t="n">
        <f aca="false">IF(E932&lt;&gt;0,G932,0)</f>
        <v>0</v>
      </c>
      <c r="AF932" s="75" t="n">
        <f aca="false">IF(W932&lt;&gt;Y932,(IF(N932=0,J932*(INFORMAÇÕES!$Q$89/INFORMAÇÕES!$Q$92),IF(N932="R",J932,0))),0)</f>
        <v>0</v>
      </c>
      <c r="AG932" s="75" t="n">
        <f aca="false">IF(W932&lt;&gt;Y932,(IF(N932=0,J932*(INFORMAÇÕES!$Q$90/INFORMAÇÕES!$Q$92),IF(N932="C",J932,0))),0)</f>
        <v>0</v>
      </c>
      <c r="AH932" s="75" t="n">
        <f aca="false">IF(W932&lt;&gt;Y932,(IF(N932="",J932*INFORMAÇÕES!$U$115,IF(N932="CF",J932,0))),0)</f>
        <v>0</v>
      </c>
      <c r="AI932" s="75" t="n">
        <f aca="false">IF(W932&lt;&gt;Y932,(IF(N932="",J932*INFORMAÇÕES!$U$116,IF(N932="O",J932,0))),0)</f>
        <v>0</v>
      </c>
      <c r="AJ932" s="75" t="n">
        <f aca="false">IF(H932&lt;&gt;0,J932,0)</f>
        <v>0</v>
      </c>
      <c r="AK932" s="75" t="n">
        <f aca="false">IF(K932&lt;&gt;0,L932,0)</f>
        <v>0</v>
      </c>
    </row>
    <row r="933" s="174" customFormat="true" ht="14.25" hidden="false" customHeight="false" outlineLevel="0" collapsed="false">
      <c r="A933" s="159" t="n">
        <v>921</v>
      </c>
      <c r="B933" s="160" t="n">
        <f aca="false">IF('ORÇ.GLOBAL P CAIXA'!$K932="EXEC.",0,'ORÇ.REPROG. P CAIXA'!B933)</f>
        <v>0</v>
      </c>
      <c r="C933" s="161" t="n">
        <f aca="false">IF('ORÇ.GLOBAL P CAIXA'!$K932="EXEC.",0,'ORÇ.REPROG. P CAIXA'!C933)</f>
        <v>0</v>
      </c>
      <c r="D933" s="162" t="n">
        <f aca="false">IF('ORÇ.GLOBAL P CAIXA'!$K932="EXEC.",0,'ORÇ.REPROG. P CAIXA'!D933)</f>
        <v>0</v>
      </c>
      <c r="E933" s="163" t="n">
        <f aca="false">IF('ORÇ.GLOBAL P CAIXA'!$K932="EXEC.",0,'ORÇ.REPROG. P CAIXA'!E933)</f>
        <v>0</v>
      </c>
      <c r="F933" s="163" t="n">
        <f aca="false">IF('ORÇ.GLOBAL P CAIXA'!K932="EXEC.",0,IF('ORÇ.GLOBAL EMPRESA'!G932&gt;0,'ORÇ.GLOBAL EMPRESA'!G932,'ORÇ.GLOBAL P CAIXA'!F932))</f>
        <v>0</v>
      </c>
      <c r="G933" s="163" t="n">
        <f aca="false">IF(E933&lt;&gt;0,ROUND(E933*F933,2),IF(AE933=0,(SUMIF($W$13:$W$1012,B933,$AE$13:$AE$1012)),AE933))</f>
        <v>0</v>
      </c>
      <c r="H933" s="661" t="n">
        <f aca="false">IF('ORÇ.GLOBAL P CAIXA'!K932="EXEC.",0,'ORÇ.REPROG. P CAIXA'!H933)</f>
        <v>0</v>
      </c>
      <c r="I933" s="661" t="n">
        <f aca="false">IF('ORÇ.GLOBAL P CAIXA'!K932="EXEC.",0,'ORÇ.REPROG. P CAIXA'!I933)</f>
        <v>0</v>
      </c>
      <c r="J933" s="163" t="n">
        <f aca="false">IF(H933&lt;&gt;0,ROUND(H933*I933,2),IF(AJ933=0,(SUMIF($W$13:$W$1012,B933,$AJ$13:$AJ$1012)),AJ933))</f>
        <v>0</v>
      </c>
      <c r="K933" s="163" t="n">
        <f aca="false">H933-E933</f>
        <v>0</v>
      </c>
      <c r="L933" s="163" t="n">
        <f aca="false">J933-G933</f>
        <v>0</v>
      </c>
      <c r="M933" s="662" t="str">
        <f aca="false">IF('ORÇ.GLOBAL P CAIXA'!K932="EXEC.","",IF('ORÇ.REPROG. P CAIXA'!M933&gt;0,'ORÇ.REPROG. P CAIXA'!M933,""))</f>
        <v/>
      </c>
      <c r="N933" s="663" t="str">
        <f aca="false">IF('ORÇ.GLOBAL P CAIXA'!K932="EXEC.","",IF('ORÇ.REPROG. P CAIXA'!N933&gt;0,'ORÇ.REPROG. P CAIXA'!N933,""))</f>
        <v/>
      </c>
      <c r="O933" s="166" t="str">
        <f aca="false">IF('ORÇ.GLOBAL P CAIXA'!$K932="EXEC.","",'ORÇ.REPROG. P CAIXA'!O933)</f>
        <v/>
      </c>
      <c r="P933" s="167"/>
      <c r="Q933" s="168" t="str">
        <f aca="false">IF(B933&gt;0,"ok","ocultar")</f>
        <v>ocultar</v>
      </c>
      <c r="R933" s="649"/>
      <c r="S933" s="649"/>
      <c r="T933" s="650"/>
      <c r="V933" s="88"/>
      <c r="W933" s="157" t="n">
        <f aca="false">IF(B933=0,W932,IF(ISNONTEXT(B933)=TRUE(),INT(B933),INT(LEFT(B933,FIND(".",B933)-1))))</f>
        <v>3</v>
      </c>
      <c r="X933" s="157" t="str">
        <f aca="false">IF(X934=1,1,IF(B933&lt;&gt;0,1,IF(C933&lt;&gt;0,1,IF(D933&lt;&gt;0,1,IF(E933&lt;&gt;0,1,"")))))</f>
        <v/>
      </c>
      <c r="Y933" s="157" t="str">
        <f aca="false">IF(W933=0," ",IF(W933&lt;&gt;W932,W933," "))</f>
        <v> </v>
      </c>
      <c r="Z933" s="88"/>
      <c r="AA933" s="75" t="n">
        <f aca="false">IF(W933&lt;&gt;Y933,(IF(N933=0,G933*(INFORMAÇÕES!$Q$69/INFORMAÇÕES!$Q$72),IF(N933="R",G933,0))),0)</f>
        <v>0</v>
      </c>
      <c r="AB933" s="75" t="n">
        <f aca="false">IF(W933&lt;&gt;Y933,(IF(N933=0,G933*(INFORMAÇÕES!$Q$70/INFORMAÇÕES!$Q$72),IF(N933="C",G933,0))),0)</f>
        <v>0</v>
      </c>
      <c r="AC933" s="75" t="n">
        <f aca="false">IF(W933&lt;&gt;Y933,(IF(N933=0,G933*INFORMAÇÕES!$U$115,IF(N933="CF",G933,0))),0)</f>
        <v>0</v>
      </c>
      <c r="AD933" s="75" t="n">
        <f aca="false">IF(W933&lt;&gt;Y933,(IF(N933=0,G933*INFORMAÇÕES!$U$116,IF(N933="O",G933,0))),0)</f>
        <v>0</v>
      </c>
      <c r="AE933" s="75" t="n">
        <f aca="false">IF(E933&lt;&gt;0,G933,0)</f>
        <v>0</v>
      </c>
      <c r="AF933" s="75" t="n">
        <f aca="false">IF(W933&lt;&gt;Y933,(IF(N933=0,J933*(INFORMAÇÕES!$Q$89/INFORMAÇÕES!$Q$92),IF(N933="R",J933,0))),0)</f>
        <v>0</v>
      </c>
      <c r="AG933" s="75" t="n">
        <f aca="false">IF(W933&lt;&gt;Y933,(IF(N933=0,J933*(INFORMAÇÕES!$Q$90/INFORMAÇÕES!$Q$92),IF(N933="C",J933,0))),0)</f>
        <v>0</v>
      </c>
      <c r="AH933" s="75" t="n">
        <f aca="false">IF(W933&lt;&gt;Y933,(IF(N933="",J933*INFORMAÇÕES!$U$115,IF(N933="CF",J933,0))),0)</f>
        <v>0</v>
      </c>
      <c r="AI933" s="75" t="n">
        <f aca="false">IF(W933&lt;&gt;Y933,(IF(N933="",J933*INFORMAÇÕES!$U$116,IF(N933="O",J933,0))),0)</f>
        <v>0</v>
      </c>
      <c r="AJ933" s="75" t="n">
        <f aca="false">IF(H933&lt;&gt;0,J933,0)</f>
        <v>0</v>
      </c>
      <c r="AK933" s="75" t="n">
        <f aca="false">IF(K933&lt;&gt;0,L933,0)</f>
        <v>0</v>
      </c>
    </row>
    <row r="934" s="174" customFormat="true" ht="14.25" hidden="false" customHeight="false" outlineLevel="0" collapsed="false">
      <c r="A934" s="159" t="n">
        <v>922</v>
      </c>
      <c r="B934" s="160" t="n">
        <f aca="false">IF('ORÇ.GLOBAL P CAIXA'!$K933="EXEC.",0,'ORÇ.REPROG. P CAIXA'!B934)</f>
        <v>0</v>
      </c>
      <c r="C934" s="161" t="n">
        <f aca="false">IF('ORÇ.GLOBAL P CAIXA'!$K933="EXEC.",0,'ORÇ.REPROG. P CAIXA'!C934)</f>
        <v>0</v>
      </c>
      <c r="D934" s="162" t="n">
        <f aca="false">IF('ORÇ.GLOBAL P CAIXA'!$K933="EXEC.",0,'ORÇ.REPROG. P CAIXA'!D934)</f>
        <v>0</v>
      </c>
      <c r="E934" s="163" t="n">
        <f aca="false">IF('ORÇ.GLOBAL P CAIXA'!$K933="EXEC.",0,'ORÇ.REPROG. P CAIXA'!E934)</f>
        <v>0</v>
      </c>
      <c r="F934" s="163" t="n">
        <f aca="false">IF('ORÇ.GLOBAL P CAIXA'!K933="EXEC.",0,IF('ORÇ.GLOBAL EMPRESA'!G933&gt;0,'ORÇ.GLOBAL EMPRESA'!G933,'ORÇ.GLOBAL P CAIXA'!F933))</f>
        <v>0</v>
      </c>
      <c r="G934" s="163" t="n">
        <f aca="false">IF(E934&lt;&gt;0,ROUND(E934*F934,2),IF(AE934=0,(SUMIF($W$13:$W$1012,B934,$AE$13:$AE$1012)),AE934))</f>
        <v>0</v>
      </c>
      <c r="H934" s="661" t="n">
        <f aca="false">IF('ORÇ.GLOBAL P CAIXA'!K933="EXEC.",0,'ORÇ.REPROG. P CAIXA'!H934)</f>
        <v>0</v>
      </c>
      <c r="I934" s="661" t="n">
        <f aca="false">IF('ORÇ.GLOBAL P CAIXA'!K933="EXEC.",0,'ORÇ.REPROG. P CAIXA'!I934)</f>
        <v>0</v>
      </c>
      <c r="J934" s="163" t="n">
        <f aca="false">IF(H934&lt;&gt;0,ROUND(H934*I934,2),IF(AJ934=0,(SUMIF($W$13:$W$1012,B934,$AJ$13:$AJ$1012)),AJ934))</f>
        <v>0</v>
      </c>
      <c r="K934" s="163" t="n">
        <f aca="false">H934-E934</f>
        <v>0</v>
      </c>
      <c r="L934" s="163" t="n">
        <f aca="false">J934-G934</f>
        <v>0</v>
      </c>
      <c r="M934" s="662" t="str">
        <f aca="false">IF('ORÇ.GLOBAL P CAIXA'!K933="EXEC.","",IF('ORÇ.REPROG. P CAIXA'!M934&gt;0,'ORÇ.REPROG. P CAIXA'!M934,""))</f>
        <v/>
      </c>
      <c r="N934" s="663" t="str">
        <f aca="false">IF('ORÇ.GLOBAL P CAIXA'!K933="EXEC.","",IF('ORÇ.REPROG. P CAIXA'!N934&gt;0,'ORÇ.REPROG. P CAIXA'!N934,""))</f>
        <v/>
      </c>
      <c r="O934" s="166" t="str">
        <f aca="false">IF('ORÇ.GLOBAL P CAIXA'!$K933="EXEC.","",'ORÇ.REPROG. P CAIXA'!O934)</f>
        <v/>
      </c>
      <c r="P934" s="167"/>
      <c r="Q934" s="168" t="str">
        <f aca="false">IF(B934&gt;0,"ok","ocultar")</f>
        <v>ocultar</v>
      </c>
      <c r="R934" s="649"/>
      <c r="S934" s="649"/>
      <c r="T934" s="650"/>
      <c r="V934" s="88"/>
      <c r="W934" s="157" t="n">
        <f aca="false">IF(B934=0,W933,IF(ISNONTEXT(B934)=TRUE(),INT(B934),INT(LEFT(B934,FIND(".",B934)-1))))</f>
        <v>3</v>
      </c>
      <c r="X934" s="157" t="str">
        <f aca="false">IF(X935=1,1,IF(B934&lt;&gt;0,1,IF(C934&lt;&gt;0,1,IF(D934&lt;&gt;0,1,IF(E934&lt;&gt;0,1,"")))))</f>
        <v/>
      </c>
      <c r="Y934" s="157" t="str">
        <f aca="false">IF(W934=0," ",IF(W934&lt;&gt;W933,W934," "))</f>
        <v> </v>
      </c>
      <c r="Z934" s="88"/>
      <c r="AA934" s="75" t="n">
        <f aca="false">IF(W934&lt;&gt;Y934,(IF(N934=0,G934*(INFORMAÇÕES!$Q$69/INFORMAÇÕES!$Q$72),IF(N934="R",G934,0))),0)</f>
        <v>0</v>
      </c>
      <c r="AB934" s="75" t="n">
        <f aca="false">IF(W934&lt;&gt;Y934,(IF(N934=0,G934*(INFORMAÇÕES!$Q$70/INFORMAÇÕES!$Q$72),IF(N934="C",G934,0))),0)</f>
        <v>0</v>
      </c>
      <c r="AC934" s="75" t="n">
        <f aca="false">IF(W934&lt;&gt;Y934,(IF(N934=0,G934*INFORMAÇÕES!$U$115,IF(N934="CF",G934,0))),0)</f>
        <v>0</v>
      </c>
      <c r="AD934" s="75" t="n">
        <f aca="false">IF(W934&lt;&gt;Y934,(IF(N934=0,G934*INFORMAÇÕES!$U$116,IF(N934="O",G934,0))),0)</f>
        <v>0</v>
      </c>
      <c r="AE934" s="75" t="n">
        <f aca="false">IF(E934&lt;&gt;0,G934,0)</f>
        <v>0</v>
      </c>
      <c r="AF934" s="75" t="n">
        <f aca="false">IF(W934&lt;&gt;Y934,(IF(N934=0,J934*(INFORMAÇÕES!$Q$89/INFORMAÇÕES!$Q$92),IF(N934="R",J934,0))),0)</f>
        <v>0</v>
      </c>
      <c r="AG934" s="75" t="n">
        <f aca="false">IF(W934&lt;&gt;Y934,(IF(N934=0,J934*(INFORMAÇÕES!$Q$90/INFORMAÇÕES!$Q$92),IF(N934="C",J934,0))),0)</f>
        <v>0</v>
      </c>
      <c r="AH934" s="75" t="n">
        <f aca="false">IF(W934&lt;&gt;Y934,(IF(N934="",J934*INFORMAÇÕES!$U$115,IF(N934="CF",J934,0))),0)</f>
        <v>0</v>
      </c>
      <c r="AI934" s="75" t="n">
        <f aca="false">IF(W934&lt;&gt;Y934,(IF(N934="",J934*INFORMAÇÕES!$U$116,IF(N934="O",J934,0))),0)</f>
        <v>0</v>
      </c>
      <c r="AJ934" s="75" t="n">
        <f aca="false">IF(H934&lt;&gt;0,J934,0)</f>
        <v>0</v>
      </c>
      <c r="AK934" s="75" t="n">
        <f aca="false">IF(K934&lt;&gt;0,L934,0)</f>
        <v>0</v>
      </c>
    </row>
    <row r="935" s="174" customFormat="true" ht="14.25" hidden="false" customHeight="false" outlineLevel="0" collapsed="false">
      <c r="A935" s="159" t="n">
        <v>923</v>
      </c>
      <c r="B935" s="160" t="n">
        <f aca="false">IF('ORÇ.GLOBAL P CAIXA'!$K934="EXEC.",0,'ORÇ.REPROG. P CAIXA'!B935)</f>
        <v>0</v>
      </c>
      <c r="C935" s="161" t="n">
        <f aca="false">IF('ORÇ.GLOBAL P CAIXA'!$K934="EXEC.",0,'ORÇ.REPROG. P CAIXA'!C935)</f>
        <v>0</v>
      </c>
      <c r="D935" s="162" t="n">
        <f aca="false">IF('ORÇ.GLOBAL P CAIXA'!$K934="EXEC.",0,'ORÇ.REPROG. P CAIXA'!D935)</f>
        <v>0</v>
      </c>
      <c r="E935" s="163" t="n">
        <f aca="false">IF('ORÇ.GLOBAL P CAIXA'!$K934="EXEC.",0,'ORÇ.REPROG. P CAIXA'!E935)</f>
        <v>0</v>
      </c>
      <c r="F935" s="163" t="n">
        <f aca="false">IF('ORÇ.GLOBAL P CAIXA'!K934="EXEC.",0,IF('ORÇ.GLOBAL EMPRESA'!G934&gt;0,'ORÇ.GLOBAL EMPRESA'!G934,'ORÇ.GLOBAL P CAIXA'!F934))</f>
        <v>0</v>
      </c>
      <c r="G935" s="163" t="n">
        <f aca="false">IF(E935&lt;&gt;0,ROUND(E935*F935,2),IF(AE935=0,(SUMIF($W$13:$W$1012,B935,$AE$13:$AE$1012)),AE935))</f>
        <v>0</v>
      </c>
      <c r="H935" s="661" t="n">
        <f aca="false">IF('ORÇ.GLOBAL P CAIXA'!K934="EXEC.",0,'ORÇ.REPROG. P CAIXA'!H935)</f>
        <v>0</v>
      </c>
      <c r="I935" s="661" t="n">
        <f aca="false">IF('ORÇ.GLOBAL P CAIXA'!K934="EXEC.",0,'ORÇ.REPROG. P CAIXA'!I935)</f>
        <v>0</v>
      </c>
      <c r="J935" s="163" t="n">
        <f aca="false">IF(H935&lt;&gt;0,ROUND(H935*I935,2),IF(AJ935=0,(SUMIF($W$13:$W$1012,B935,$AJ$13:$AJ$1012)),AJ935))</f>
        <v>0</v>
      </c>
      <c r="K935" s="163" t="n">
        <f aca="false">H935-E935</f>
        <v>0</v>
      </c>
      <c r="L935" s="163" t="n">
        <f aca="false">J935-G935</f>
        <v>0</v>
      </c>
      <c r="M935" s="662" t="str">
        <f aca="false">IF('ORÇ.GLOBAL P CAIXA'!K934="EXEC.","",IF('ORÇ.REPROG. P CAIXA'!M935&gt;0,'ORÇ.REPROG. P CAIXA'!M935,""))</f>
        <v/>
      </c>
      <c r="N935" s="663" t="str">
        <f aca="false">IF('ORÇ.GLOBAL P CAIXA'!K934="EXEC.","",IF('ORÇ.REPROG. P CAIXA'!N935&gt;0,'ORÇ.REPROG. P CAIXA'!N935,""))</f>
        <v/>
      </c>
      <c r="O935" s="166" t="str">
        <f aca="false">IF('ORÇ.GLOBAL P CAIXA'!$K934="EXEC.","",'ORÇ.REPROG. P CAIXA'!O935)</f>
        <v/>
      </c>
      <c r="P935" s="167"/>
      <c r="Q935" s="168" t="str">
        <f aca="false">IF(B935&gt;0,"ok","ocultar")</f>
        <v>ocultar</v>
      </c>
      <c r="R935" s="649"/>
      <c r="S935" s="649"/>
      <c r="T935" s="650"/>
      <c r="V935" s="88"/>
      <c r="W935" s="157" t="n">
        <f aca="false">IF(B935=0,W934,IF(ISNONTEXT(B935)=TRUE(),INT(B935),INT(LEFT(B935,FIND(".",B935)-1))))</f>
        <v>3</v>
      </c>
      <c r="X935" s="157" t="str">
        <f aca="false">IF(X936=1,1,IF(B935&lt;&gt;0,1,IF(C935&lt;&gt;0,1,IF(D935&lt;&gt;0,1,IF(E935&lt;&gt;0,1,"")))))</f>
        <v/>
      </c>
      <c r="Y935" s="157" t="str">
        <f aca="false">IF(W935=0," ",IF(W935&lt;&gt;W934,W935," "))</f>
        <v> </v>
      </c>
      <c r="Z935" s="88"/>
      <c r="AA935" s="75" t="n">
        <f aca="false">IF(W935&lt;&gt;Y935,(IF(N935=0,G935*(INFORMAÇÕES!$Q$69/INFORMAÇÕES!$Q$72),IF(N935="R",G935,0))),0)</f>
        <v>0</v>
      </c>
      <c r="AB935" s="75" t="n">
        <f aca="false">IF(W935&lt;&gt;Y935,(IF(N935=0,G935*(INFORMAÇÕES!$Q$70/INFORMAÇÕES!$Q$72),IF(N935="C",G935,0))),0)</f>
        <v>0</v>
      </c>
      <c r="AC935" s="75" t="n">
        <f aca="false">IF(W935&lt;&gt;Y935,(IF(N935=0,G935*INFORMAÇÕES!$U$115,IF(N935="CF",G935,0))),0)</f>
        <v>0</v>
      </c>
      <c r="AD935" s="75" t="n">
        <f aca="false">IF(W935&lt;&gt;Y935,(IF(N935=0,G935*INFORMAÇÕES!$U$116,IF(N935="O",G935,0))),0)</f>
        <v>0</v>
      </c>
      <c r="AE935" s="75" t="n">
        <f aca="false">IF(E935&lt;&gt;0,G935,0)</f>
        <v>0</v>
      </c>
      <c r="AF935" s="75" t="n">
        <f aca="false">IF(W935&lt;&gt;Y935,(IF(N935=0,J935*(INFORMAÇÕES!$Q$89/INFORMAÇÕES!$Q$92),IF(N935="R",J935,0))),0)</f>
        <v>0</v>
      </c>
      <c r="AG935" s="75" t="n">
        <f aca="false">IF(W935&lt;&gt;Y935,(IF(N935=0,J935*(INFORMAÇÕES!$Q$90/INFORMAÇÕES!$Q$92),IF(N935="C",J935,0))),0)</f>
        <v>0</v>
      </c>
      <c r="AH935" s="75" t="n">
        <f aca="false">IF(W935&lt;&gt;Y935,(IF(N935="",J935*INFORMAÇÕES!$U$115,IF(N935="CF",J935,0))),0)</f>
        <v>0</v>
      </c>
      <c r="AI935" s="75" t="n">
        <f aca="false">IF(W935&lt;&gt;Y935,(IF(N935="",J935*INFORMAÇÕES!$U$116,IF(N935="O",J935,0))),0)</f>
        <v>0</v>
      </c>
      <c r="AJ935" s="75" t="n">
        <f aca="false">IF(H935&lt;&gt;0,J935,0)</f>
        <v>0</v>
      </c>
      <c r="AK935" s="75" t="n">
        <f aca="false">IF(K935&lt;&gt;0,L935,0)</f>
        <v>0</v>
      </c>
    </row>
    <row r="936" s="174" customFormat="true" ht="14.25" hidden="false" customHeight="false" outlineLevel="0" collapsed="false">
      <c r="A936" s="159" t="n">
        <v>924</v>
      </c>
      <c r="B936" s="160" t="n">
        <f aca="false">IF('ORÇ.GLOBAL P CAIXA'!$K935="EXEC.",0,'ORÇ.REPROG. P CAIXA'!B936)</f>
        <v>0</v>
      </c>
      <c r="C936" s="161" t="n">
        <f aca="false">IF('ORÇ.GLOBAL P CAIXA'!$K935="EXEC.",0,'ORÇ.REPROG. P CAIXA'!C936)</f>
        <v>0</v>
      </c>
      <c r="D936" s="162" t="n">
        <f aca="false">IF('ORÇ.GLOBAL P CAIXA'!$K935="EXEC.",0,'ORÇ.REPROG. P CAIXA'!D936)</f>
        <v>0</v>
      </c>
      <c r="E936" s="163" t="n">
        <f aca="false">IF('ORÇ.GLOBAL P CAIXA'!$K935="EXEC.",0,'ORÇ.REPROG. P CAIXA'!E936)</f>
        <v>0</v>
      </c>
      <c r="F936" s="163" t="n">
        <f aca="false">IF('ORÇ.GLOBAL P CAIXA'!K935="EXEC.",0,IF('ORÇ.GLOBAL EMPRESA'!G935&gt;0,'ORÇ.GLOBAL EMPRESA'!G935,'ORÇ.GLOBAL P CAIXA'!F935))</f>
        <v>0</v>
      </c>
      <c r="G936" s="163" t="n">
        <f aca="false">IF(E936&lt;&gt;0,ROUND(E936*F936,2),IF(AE936=0,(SUMIF($W$13:$W$1012,B936,$AE$13:$AE$1012)),AE936))</f>
        <v>0</v>
      </c>
      <c r="H936" s="661" t="n">
        <f aca="false">IF('ORÇ.GLOBAL P CAIXA'!K935="EXEC.",0,'ORÇ.REPROG. P CAIXA'!H936)</f>
        <v>0</v>
      </c>
      <c r="I936" s="661" t="n">
        <f aca="false">IF('ORÇ.GLOBAL P CAIXA'!K935="EXEC.",0,'ORÇ.REPROG. P CAIXA'!I936)</f>
        <v>0</v>
      </c>
      <c r="J936" s="163" t="n">
        <f aca="false">IF(H936&lt;&gt;0,ROUND(H936*I936,2),IF(AJ936=0,(SUMIF($W$13:$W$1012,B936,$AJ$13:$AJ$1012)),AJ936))</f>
        <v>0</v>
      </c>
      <c r="K936" s="163" t="n">
        <f aca="false">H936-E936</f>
        <v>0</v>
      </c>
      <c r="L936" s="163" t="n">
        <f aca="false">J936-G936</f>
        <v>0</v>
      </c>
      <c r="M936" s="662" t="str">
        <f aca="false">IF('ORÇ.GLOBAL P CAIXA'!K935="EXEC.","",IF('ORÇ.REPROG. P CAIXA'!M936&gt;0,'ORÇ.REPROG. P CAIXA'!M936,""))</f>
        <v/>
      </c>
      <c r="N936" s="663" t="str">
        <f aca="false">IF('ORÇ.GLOBAL P CAIXA'!K935="EXEC.","",IF('ORÇ.REPROG. P CAIXA'!N936&gt;0,'ORÇ.REPROG. P CAIXA'!N936,""))</f>
        <v/>
      </c>
      <c r="O936" s="166" t="str">
        <f aca="false">IF('ORÇ.GLOBAL P CAIXA'!$K935="EXEC.","",'ORÇ.REPROG. P CAIXA'!O936)</f>
        <v/>
      </c>
      <c r="P936" s="167"/>
      <c r="Q936" s="168" t="str">
        <f aca="false">IF(B936&gt;0,"ok","ocultar")</f>
        <v>ocultar</v>
      </c>
      <c r="R936" s="649"/>
      <c r="S936" s="649"/>
      <c r="T936" s="650"/>
      <c r="V936" s="88"/>
      <c r="W936" s="157" t="n">
        <f aca="false">IF(B936=0,W935,IF(ISNONTEXT(B936)=TRUE(),INT(B936),INT(LEFT(B936,FIND(".",B936)-1))))</f>
        <v>3</v>
      </c>
      <c r="X936" s="157" t="str">
        <f aca="false">IF(X937=1,1,IF(B936&lt;&gt;0,1,IF(C936&lt;&gt;0,1,IF(D936&lt;&gt;0,1,IF(E936&lt;&gt;0,1,"")))))</f>
        <v/>
      </c>
      <c r="Y936" s="157" t="str">
        <f aca="false">IF(W936=0," ",IF(W936&lt;&gt;W935,W936," "))</f>
        <v> </v>
      </c>
      <c r="Z936" s="88"/>
      <c r="AA936" s="75" t="n">
        <f aca="false">IF(W936&lt;&gt;Y936,(IF(N936=0,G936*(INFORMAÇÕES!$Q$69/INFORMAÇÕES!$Q$72),IF(N936="R",G936,0))),0)</f>
        <v>0</v>
      </c>
      <c r="AB936" s="75" t="n">
        <f aca="false">IF(W936&lt;&gt;Y936,(IF(N936=0,G936*(INFORMAÇÕES!$Q$70/INFORMAÇÕES!$Q$72),IF(N936="C",G936,0))),0)</f>
        <v>0</v>
      </c>
      <c r="AC936" s="75" t="n">
        <f aca="false">IF(W936&lt;&gt;Y936,(IF(N936=0,G936*INFORMAÇÕES!$U$115,IF(N936="CF",G936,0))),0)</f>
        <v>0</v>
      </c>
      <c r="AD936" s="75" t="n">
        <f aca="false">IF(W936&lt;&gt;Y936,(IF(N936=0,G936*INFORMAÇÕES!$U$116,IF(N936="O",G936,0))),0)</f>
        <v>0</v>
      </c>
      <c r="AE936" s="75" t="n">
        <f aca="false">IF(E936&lt;&gt;0,G936,0)</f>
        <v>0</v>
      </c>
      <c r="AF936" s="75" t="n">
        <f aca="false">IF(W936&lt;&gt;Y936,(IF(N936=0,J936*(INFORMAÇÕES!$Q$89/INFORMAÇÕES!$Q$92),IF(N936="R",J936,0))),0)</f>
        <v>0</v>
      </c>
      <c r="AG936" s="75" t="n">
        <f aca="false">IF(W936&lt;&gt;Y936,(IF(N936=0,J936*(INFORMAÇÕES!$Q$90/INFORMAÇÕES!$Q$92),IF(N936="C",J936,0))),0)</f>
        <v>0</v>
      </c>
      <c r="AH936" s="75" t="n">
        <f aca="false">IF(W936&lt;&gt;Y936,(IF(N936="",J936*INFORMAÇÕES!$U$115,IF(N936="CF",J936,0))),0)</f>
        <v>0</v>
      </c>
      <c r="AI936" s="75" t="n">
        <f aca="false">IF(W936&lt;&gt;Y936,(IF(N936="",J936*INFORMAÇÕES!$U$116,IF(N936="O",J936,0))),0)</f>
        <v>0</v>
      </c>
      <c r="AJ936" s="75" t="n">
        <f aca="false">IF(H936&lt;&gt;0,J936,0)</f>
        <v>0</v>
      </c>
      <c r="AK936" s="75" t="n">
        <f aca="false">IF(K936&lt;&gt;0,L936,0)</f>
        <v>0</v>
      </c>
    </row>
    <row r="937" s="174" customFormat="true" ht="14.25" hidden="false" customHeight="false" outlineLevel="0" collapsed="false">
      <c r="A937" s="159" t="n">
        <v>925</v>
      </c>
      <c r="B937" s="160" t="n">
        <f aca="false">IF('ORÇ.GLOBAL P CAIXA'!$K936="EXEC.",0,'ORÇ.REPROG. P CAIXA'!B937)</f>
        <v>0</v>
      </c>
      <c r="C937" s="161" t="n">
        <f aca="false">IF('ORÇ.GLOBAL P CAIXA'!$K936="EXEC.",0,'ORÇ.REPROG. P CAIXA'!C937)</f>
        <v>0</v>
      </c>
      <c r="D937" s="162" t="n">
        <f aca="false">IF('ORÇ.GLOBAL P CAIXA'!$K936="EXEC.",0,'ORÇ.REPROG. P CAIXA'!D937)</f>
        <v>0</v>
      </c>
      <c r="E937" s="163" t="n">
        <f aca="false">IF('ORÇ.GLOBAL P CAIXA'!$K936="EXEC.",0,'ORÇ.REPROG. P CAIXA'!E937)</f>
        <v>0</v>
      </c>
      <c r="F937" s="163" t="n">
        <f aca="false">IF('ORÇ.GLOBAL P CAIXA'!K936="EXEC.",0,IF('ORÇ.GLOBAL EMPRESA'!G936&gt;0,'ORÇ.GLOBAL EMPRESA'!G936,'ORÇ.GLOBAL P CAIXA'!F936))</f>
        <v>0</v>
      </c>
      <c r="G937" s="163" t="n">
        <f aca="false">IF(E937&lt;&gt;0,ROUND(E937*F937,2),IF(AE937=0,(SUMIF($W$13:$W$1012,B937,$AE$13:$AE$1012)),AE937))</f>
        <v>0</v>
      </c>
      <c r="H937" s="661" t="n">
        <f aca="false">IF('ORÇ.GLOBAL P CAIXA'!K936="EXEC.",0,'ORÇ.REPROG. P CAIXA'!H937)</f>
        <v>0</v>
      </c>
      <c r="I937" s="661" t="n">
        <f aca="false">IF('ORÇ.GLOBAL P CAIXA'!K936="EXEC.",0,'ORÇ.REPROG. P CAIXA'!I937)</f>
        <v>0</v>
      </c>
      <c r="J937" s="163" t="n">
        <f aca="false">IF(H937&lt;&gt;0,ROUND(H937*I937,2),IF(AJ937=0,(SUMIF($W$13:$W$1012,B937,$AJ$13:$AJ$1012)),AJ937))</f>
        <v>0</v>
      </c>
      <c r="K937" s="163" t="n">
        <f aca="false">H937-E937</f>
        <v>0</v>
      </c>
      <c r="L937" s="163" t="n">
        <f aca="false">J937-G937</f>
        <v>0</v>
      </c>
      <c r="M937" s="662" t="str">
        <f aca="false">IF('ORÇ.GLOBAL P CAIXA'!K936="EXEC.","",IF('ORÇ.REPROG. P CAIXA'!M937&gt;0,'ORÇ.REPROG. P CAIXA'!M937,""))</f>
        <v/>
      </c>
      <c r="N937" s="663" t="str">
        <f aca="false">IF('ORÇ.GLOBAL P CAIXA'!K936="EXEC.","",IF('ORÇ.REPROG. P CAIXA'!N937&gt;0,'ORÇ.REPROG. P CAIXA'!N937,""))</f>
        <v/>
      </c>
      <c r="O937" s="166" t="str">
        <f aca="false">IF('ORÇ.GLOBAL P CAIXA'!$K936="EXEC.","",'ORÇ.REPROG. P CAIXA'!O937)</f>
        <v/>
      </c>
      <c r="P937" s="167"/>
      <c r="Q937" s="168" t="str">
        <f aca="false">IF(B937&gt;0,"ok","ocultar")</f>
        <v>ocultar</v>
      </c>
      <c r="R937" s="649"/>
      <c r="S937" s="649"/>
      <c r="T937" s="650"/>
      <c r="V937" s="88"/>
      <c r="W937" s="157" t="n">
        <f aca="false">IF(B937=0,W936,IF(ISNONTEXT(B937)=TRUE(),INT(B937),INT(LEFT(B937,FIND(".",B937)-1))))</f>
        <v>3</v>
      </c>
      <c r="X937" s="157" t="str">
        <f aca="false">IF(X938=1,1,IF(B937&lt;&gt;0,1,IF(C937&lt;&gt;0,1,IF(D937&lt;&gt;0,1,IF(E937&lt;&gt;0,1,"")))))</f>
        <v/>
      </c>
      <c r="Y937" s="157" t="str">
        <f aca="false">IF(W937=0," ",IF(W937&lt;&gt;W936,W937," "))</f>
        <v> </v>
      </c>
      <c r="Z937" s="88"/>
      <c r="AA937" s="75" t="n">
        <f aca="false">IF(W937&lt;&gt;Y937,(IF(N937=0,G937*(INFORMAÇÕES!$Q$69/INFORMAÇÕES!$Q$72),IF(N937="R",G937,0))),0)</f>
        <v>0</v>
      </c>
      <c r="AB937" s="75" t="n">
        <f aca="false">IF(W937&lt;&gt;Y937,(IF(N937=0,G937*(INFORMAÇÕES!$Q$70/INFORMAÇÕES!$Q$72),IF(N937="C",G937,0))),0)</f>
        <v>0</v>
      </c>
      <c r="AC937" s="75" t="n">
        <f aca="false">IF(W937&lt;&gt;Y937,(IF(N937=0,G937*INFORMAÇÕES!$U$115,IF(N937="CF",G937,0))),0)</f>
        <v>0</v>
      </c>
      <c r="AD937" s="75" t="n">
        <f aca="false">IF(W937&lt;&gt;Y937,(IF(N937=0,G937*INFORMAÇÕES!$U$116,IF(N937="O",G937,0))),0)</f>
        <v>0</v>
      </c>
      <c r="AE937" s="75" t="n">
        <f aca="false">IF(E937&lt;&gt;0,G937,0)</f>
        <v>0</v>
      </c>
      <c r="AF937" s="75" t="n">
        <f aca="false">IF(W937&lt;&gt;Y937,(IF(N937=0,J937*(INFORMAÇÕES!$Q$89/INFORMAÇÕES!$Q$92),IF(N937="R",J937,0))),0)</f>
        <v>0</v>
      </c>
      <c r="AG937" s="75" t="n">
        <f aca="false">IF(W937&lt;&gt;Y937,(IF(N937=0,J937*(INFORMAÇÕES!$Q$90/INFORMAÇÕES!$Q$92),IF(N937="C",J937,0))),0)</f>
        <v>0</v>
      </c>
      <c r="AH937" s="75" t="n">
        <f aca="false">IF(W937&lt;&gt;Y937,(IF(N937="",J937*INFORMAÇÕES!$U$115,IF(N937="CF",J937,0))),0)</f>
        <v>0</v>
      </c>
      <c r="AI937" s="75" t="n">
        <f aca="false">IF(W937&lt;&gt;Y937,(IF(N937="",J937*INFORMAÇÕES!$U$116,IF(N937="O",J937,0))),0)</f>
        <v>0</v>
      </c>
      <c r="AJ937" s="75" t="n">
        <f aca="false">IF(H937&lt;&gt;0,J937,0)</f>
        <v>0</v>
      </c>
      <c r="AK937" s="75" t="n">
        <f aca="false">IF(K937&lt;&gt;0,L937,0)</f>
        <v>0</v>
      </c>
    </row>
    <row r="938" s="174" customFormat="true" ht="14.25" hidden="false" customHeight="false" outlineLevel="0" collapsed="false">
      <c r="A938" s="159" t="n">
        <v>926</v>
      </c>
      <c r="B938" s="160" t="n">
        <f aca="false">IF('ORÇ.GLOBAL P CAIXA'!$K937="EXEC.",0,'ORÇ.REPROG. P CAIXA'!B938)</f>
        <v>0</v>
      </c>
      <c r="C938" s="161" t="n">
        <f aca="false">IF('ORÇ.GLOBAL P CAIXA'!$K937="EXEC.",0,'ORÇ.REPROG. P CAIXA'!C938)</f>
        <v>0</v>
      </c>
      <c r="D938" s="162" t="n">
        <f aca="false">IF('ORÇ.GLOBAL P CAIXA'!$K937="EXEC.",0,'ORÇ.REPROG. P CAIXA'!D938)</f>
        <v>0</v>
      </c>
      <c r="E938" s="163" t="n">
        <f aca="false">IF('ORÇ.GLOBAL P CAIXA'!$K937="EXEC.",0,'ORÇ.REPROG. P CAIXA'!E938)</f>
        <v>0</v>
      </c>
      <c r="F938" s="163" t="n">
        <f aca="false">IF('ORÇ.GLOBAL P CAIXA'!K937="EXEC.",0,IF('ORÇ.GLOBAL EMPRESA'!G937&gt;0,'ORÇ.GLOBAL EMPRESA'!G937,'ORÇ.GLOBAL P CAIXA'!F937))</f>
        <v>0</v>
      </c>
      <c r="G938" s="163" t="n">
        <f aca="false">IF(E938&lt;&gt;0,ROUND(E938*F938,2),IF(AE938=0,(SUMIF($W$13:$W$1012,B938,$AE$13:$AE$1012)),AE938))</f>
        <v>0</v>
      </c>
      <c r="H938" s="661" t="n">
        <f aca="false">IF('ORÇ.GLOBAL P CAIXA'!K937="EXEC.",0,'ORÇ.REPROG. P CAIXA'!H938)</f>
        <v>0</v>
      </c>
      <c r="I938" s="661" t="n">
        <f aca="false">IF('ORÇ.GLOBAL P CAIXA'!K937="EXEC.",0,'ORÇ.REPROG. P CAIXA'!I938)</f>
        <v>0</v>
      </c>
      <c r="J938" s="163" t="n">
        <f aca="false">IF(H938&lt;&gt;0,ROUND(H938*I938,2),IF(AJ938=0,(SUMIF($W$13:$W$1012,B938,$AJ$13:$AJ$1012)),AJ938))</f>
        <v>0</v>
      </c>
      <c r="K938" s="163" t="n">
        <f aca="false">H938-E938</f>
        <v>0</v>
      </c>
      <c r="L938" s="163" t="n">
        <f aca="false">J938-G938</f>
        <v>0</v>
      </c>
      <c r="M938" s="662" t="str">
        <f aca="false">IF('ORÇ.GLOBAL P CAIXA'!K937="EXEC.","",IF('ORÇ.REPROG. P CAIXA'!M938&gt;0,'ORÇ.REPROG. P CAIXA'!M938,""))</f>
        <v/>
      </c>
      <c r="N938" s="663" t="str">
        <f aca="false">IF('ORÇ.GLOBAL P CAIXA'!K937="EXEC.","",IF('ORÇ.REPROG. P CAIXA'!N938&gt;0,'ORÇ.REPROG. P CAIXA'!N938,""))</f>
        <v/>
      </c>
      <c r="O938" s="166" t="str">
        <f aca="false">IF('ORÇ.GLOBAL P CAIXA'!$K937="EXEC.","",'ORÇ.REPROG. P CAIXA'!O938)</f>
        <v/>
      </c>
      <c r="P938" s="167"/>
      <c r="Q938" s="168" t="str">
        <f aca="false">IF(B938&gt;0,"ok","ocultar")</f>
        <v>ocultar</v>
      </c>
      <c r="R938" s="649"/>
      <c r="S938" s="649"/>
      <c r="T938" s="650"/>
      <c r="V938" s="88"/>
      <c r="W938" s="157" t="n">
        <f aca="false">IF(B938=0,W937,IF(ISNONTEXT(B938)=TRUE(),INT(B938),INT(LEFT(B938,FIND(".",B938)-1))))</f>
        <v>3</v>
      </c>
      <c r="X938" s="157" t="str">
        <f aca="false">IF(X939=1,1,IF(B938&lt;&gt;0,1,IF(C938&lt;&gt;0,1,IF(D938&lt;&gt;0,1,IF(E938&lt;&gt;0,1,"")))))</f>
        <v/>
      </c>
      <c r="Y938" s="157" t="str">
        <f aca="false">IF(W938=0," ",IF(W938&lt;&gt;W937,W938," "))</f>
        <v> </v>
      </c>
      <c r="Z938" s="88"/>
      <c r="AA938" s="75" t="n">
        <f aca="false">IF(W938&lt;&gt;Y938,(IF(N938=0,G938*(INFORMAÇÕES!$Q$69/INFORMAÇÕES!$Q$72),IF(N938="R",G938,0))),0)</f>
        <v>0</v>
      </c>
      <c r="AB938" s="75" t="n">
        <f aca="false">IF(W938&lt;&gt;Y938,(IF(N938=0,G938*(INFORMAÇÕES!$Q$70/INFORMAÇÕES!$Q$72),IF(N938="C",G938,0))),0)</f>
        <v>0</v>
      </c>
      <c r="AC938" s="75" t="n">
        <f aca="false">IF(W938&lt;&gt;Y938,(IF(N938=0,G938*INFORMAÇÕES!$U$115,IF(N938="CF",G938,0))),0)</f>
        <v>0</v>
      </c>
      <c r="AD938" s="75" t="n">
        <f aca="false">IF(W938&lt;&gt;Y938,(IF(N938=0,G938*INFORMAÇÕES!$U$116,IF(N938="O",G938,0))),0)</f>
        <v>0</v>
      </c>
      <c r="AE938" s="75" t="n">
        <f aca="false">IF(E938&lt;&gt;0,G938,0)</f>
        <v>0</v>
      </c>
      <c r="AF938" s="75" t="n">
        <f aca="false">IF(W938&lt;&gt;Y938,(IF(N938=0,J938*(INFORMAÇÕES!$Q$89/INFORMAÇÕES!$Q$92),IF(N938="R",J938,0))),0)</f>
        <v>0</v>
      </c>
      <c r="AG938" s="75" t="n">
        <f aca="false">IF(W938&lt;&gt;Y938,(IF(N938=0,J938*(INFORMAÇÕES!$Q$90/INFORMAÇÕES!$Q$92),IF(N938="C",J938,0))),0)</f>
        <v>0</v>
      </c>
      <c r="AH938" s="75" t="n">
        <f aca="false">IF(W938&lt;&gt;Y938,(IF(N938="",J938*INFORMAÇÕES!$U$115,IF(N938="CF",J938,0))),0)</f>
        <v>0</v>
      </c>
      <c r="AI938" s="75" t="n">
        <f aca="false">IF(W938&lt;&gt;Y938,(IF(N938="",J938*INFORMAÇÕES!$U$116,IF(N938="O",J938,0))),0)</f>
        <v>0</v>
      </c>
      <c r="AJ938" s="75" t="n">
        <f aca="false">IF(H938&lt;&gt;0,J938,0)</f>
        <v>0</v>
      </c>
      <c r="AK938" s="75" t="n">
        <f aca="false">IF(K938&lt;&gt;0,L938,0)</f>
        <v>0</v>
      </c>
    </row>
    <row r="939" s="174" customFormat="true" ht="14.25" hidden="false" customHeight="false" outlineLevel="0" collapsed="false">
      <c r="A939" s="159" t="n">
        <v>927</v>
      </c>
      <c r="B939" s="160" t="n">
        <f aca="false">IF('ORÇ.GLOBAL P CAIXA'!$K938="EXEC.",0,'ORÇ.REPROG. P CAIXA'!B939)</f>
        <v>0</v>
      </c>
      <c r="C939" s="161" t="n">
        <f aca="false">IF('ORÇ.GLOBAL P CAIXA'!$K938="EXEC.",0,'ORÇ.REPROG. P CAIXA'!C939)</f>
        <v>0</v>
      </c>
      <c r="D939" s="162" t="n">
        <f aca="false">IF('ORÇ.GLOBAL P CAIXA'!$K938="EXEC.",0,'ORÇ.REPROG. P CAIXA'!D939)</f>
        <v>0</v>
      </c>
      <c r="E939" s="163" t="n">
        <f aca="false">IF('ORÇ.GLOBAL P CAIXA'!$K938="EXEC.",0,'ORÇ.REPROG. P CAIXA'!E939)</f>
        <v>0</v>
      </c>
      <c r="F939" s="163" t="n">
        <f aca="false">IF('ORÇ.GLOBAL P CAIXA'!K938="EXEC.",0,IF('ORÇ.GLOBAL EMPRESA'!G938&gt;0,'ORÇ.GLOBAL EMPRESA'!G938,'ORÇ.GLOBAL P CAIXA'!F938))</f>
        <v>0</v>
      </c>
      <c r="G939" s="163" t="n">
        <f aca="false">IF(E939&lt;&gt;0,ROUND(E939*F939,2),IF(AE939=0,(SUMIF($W$13:$W$1012,B939,$AE$13:$AE$1012)),AE939))</f>
        <v>0</v>
      </c>
      <c r="H939" s="661" t="n">
        <f aca="false">IF('ORÇ.GLOBAL P CAIXA'!K938="EXEC.",0,'ORÇ.REPROG. P CAIXA'!H939)</f>
        <v>0</v>
      </c>
      <c r="I939" s="661" t="n">
        <f aca="false">IF('ORÇ.GLOBAL P CAIXA'!K938="EXEC.",0,'ORÇ.REPROG. P CAIXA'!I939)</f>
        <v>0</v>
      </c>
      <c r="J939" s="163" t="n">
        <f aca="false">IF(H939&lt;&gt;0,ROUND(H939*I939,2),IF(AJ939=0,(SUMIF($W$13:$W$1012,B939,$AJ$13:$AJ$1012)),AJ939))</f>
        <v>0</v>
      </c>
      <c r="K939" s="163" t="n">
        <f aca="false">H939-E939</f>
        <v>0</v>
      </c>
      <c r="L939" s="163" t="n">
        <f aca="false">J939-G939</f>
        <v>0</v>
      </c>
      <c r="M939" s="662" t="str">
        <f aca="false">IF('ORÇ.GLOBAL P CAIXA'!K938="EXEC.","",IF('ORÇ.REPROG. P CAIXA'!M939&gt;0,'ORÇ.REPROG. P CAIXA'!M939,""))</f>
        <v/>
      </c>
      <c r="N939" s="663" t="str">
        <f aca="false">IF('ORÇ.GLOBAL P CAIXA'!K938="EXEC.","",IF('ORÇ.REPROG. P CAIXA'!N939&gt;0,'ORÇ.REPROG. P CAIXA'!N939,""))</f>
        <v/>
      </c>
      <c r="O939" s="166" t="str">
        <f aca="false">IF('ORÇ.GLOBAL P CAIXA'!$K938="EXEC.","",'ORÇ.REPROG. P CAIXA'!O939)</f>
        <v/>
      </c>
      <c r="P939" s="167"/>
      <c r="Q939" s="168" t="str">
        <f aca="false">IF(B939&gt;0,"ok","ocultar")</f>
        <v>ocultar</v>
      </c>
      <c r="R939" s="649"/>
      <c r="S939" s="649"/>
      <c r="T939" s="650"/>
      <c r="V939" s="88"/>
      <c r="W939" s="157" t="n">
        <f aca="false">IF(B939=0,W938,IF(ISNONTEXT(B939)=TRUE(),INT(B939),INT(LEFT(B939,FIND(".",B939)-1))))</f>
        <v>3</v>
      </c>
      <c r="X939" s="157" t="str">
        <f aca="false">IF(X940=1,1,IF(B939&lt;&gt;0,1,IF(C939&lt;&gt;0,1,IF(D939&lt;&gt;0,1,IF(E939&lt;&gt;0,1,"")))))</f>
        <v/>
      </c>
      <c r="Y939" s="157" t="str">
        <f aca="false">IF(W939=0," ",IF(W939&lt;&gt;W938,W939," "))</f>
        <v> </v>
      </c>
      <c r="Z939" s="88"/>
      <c r="AA939" s="75" t="n">
        <f aca="false">IF(W939&lt;&gt;Y939,(IF(N939=0,G939*(INFORMAÇÕES!$Q$69/INFORMAÇÕES!$Q$72),IF(N939="R",G939,0))),0)</f>
        <v>0</v>
      </c>
      <c r="AB939" s="75" t="n">
        <f aca="false">IF(W939&lt;&gt;Y939,(IF(N939=0,G939*(INFORMAÇÕES!$Q$70/INFORMAÇÕES!$Q$72),IF(N939="C",G939,0))),0)</f>
        <v>0</v>
      </c>
      <c r="AC939" s="75" t="n">
        <f aca="false">IF(W939&lt;&gt;Y939,(IF(N939=0,G939*INFORMAÇÕES!$U$115,IF(N939="CF",G939,0))),0)</f>
        <v>0</v>
      </c>
      <c r="AD939" s="75" t="n">
        <f aca="false">IF(W939&lt;&gt;Y939,(IF(N939=0,G939*INFORMAÇÕES!$U$116,IF(N939="O",G939,0))),0)</f>
        <v>0</v>
      </c>
      <c r="AE939" s="75" t="n">
        <f aca="false">IF(E939&lt;&gt;0,G939,0)</f>
        <v>0</v>
      </c>
      <c r="AF939" s="75" t="n">
        <f aca="false">IF(W939&lt;&gt;Y939,(IF(N939=0,J939*(INFORMAÇÕES!$Q$89/INFORMAÇÕES!$Q$92),IF(N939="R",J939,0))),0)</f>
        <v>0</v>
      </c>
      <c r="AG939" s="75" t="n">
        <f aca="false">IF(W939&lt;&gt;Y939,(IF(N939=0,J939*(INFORMAÇÕES!$Q$90/INFORMAÇÕES!$Q$92),IF(N939="C",J939,0))),0)</f>
        <v>0</v>
      </c>
      <c r="AH939" s="75" t="n">
        <f aca="false">IF(W939&lt;&gt;Y939,(IF(N939="",J939*INFORMAÇÕES!$U$115,IF(N939="CF",J939,0))),0)</f>
        <v>0</v>
      </c>
      <c r="AI939" s="75" t="n">
        <f aca="false">IF(W939&lt;&gt;Y939,(IF(N939="",J939*INFORMAÇÕES!$U$116,IF(N939="O",J939,0))),0)</f>
        <v>0</v>
      </c>
      <c r="AJ939" s="75" t="n">
        <f aca="false">IF(H939&lt;&gt;0,J939,0)</f>
        <v>0</v>
      </c>
      <c r="AK939" s="75" t="n">
        <f aca="false">IF(K939&lt;&gt;0,L939,0)</f>
        <v>0</v>
      </c>
    </row>
    <row r="940" s="174" customFormat="true" ht="14.25" hidden="false" customHeight="false" outlineLevel="0" collapsed="false">
      <c r="A940" s="159" t="n">
        <v>928</v>
      </c>
      <c r="B940" s="160" t="n">
        <f aca="false">IF('ORÇ.GLOBAL P CAIXA'!$K939="EXEC.",0,'ORÇ.REPROG. P CAIXA'!B940)</f>
        <v>0</v>
      </c>
      <c r="C940" s="161" t="n">
        <f aca="false">IF('ORÇ.GLOBAL P CAIXA'!$K939="EXEC.",0,'ORÇ.REPROG. P CAIXA'!C940)</f>
        <v>0</v>
      </c>
      <c r="D940" s="162" t="n">
        <f aca="false">IF('ORÇ.GLOBAL P CAIXA'!$K939="EXEC.",0,'ORÇ.REPROG. P CAIXA'!D940)</f>
        <v>0</v>
      </c>
      <c r="E940" s="163" t="n">
        <f aca="false">IF('ORÇ.GLOBAL P CAIXA'!$K939="EXEC.",0,'ORÇ.REPROG. P CAIXA'!E940)</f>
        <v>0</v>
      </c>
      <c r="F940" s="163" t="n">
        <f aca="false">IF('ORÇ.GLOBAL P CAIXA'!K939="EXEC.",0,IF('ORÇ.GLOBAL EMPRESA'!G939&gt;0,'ORÇ.GLOBAL EMPRESA'!G939,'ORÇ.GLOBAL P CAIXA'!F939))</f>
        <v>0</v>
      </c>
      <c r="G940" s="163" t="n">
        <f aca="false">IF(E940&lt;&gt;0,ROUND(E940*F940,2),IF(AE940=0,(SUMIF($W$13:$W$1012,B940,$AE$13:$AE$1012)),AE940))</f>
        <v>0</v>
      </c>
      <c r="H940" s="661" t="n">
        <f aca="false">IF('ORÇ.GLOBAL P CAIXA'!K939="EXEC.",0,'ORÇ.REPROG. P CAIXA'!H940)</f>
        <v>0</v>
      </c>
      <c r="I940" s="661" t="n">
        <f aca="false">IF('ORÇ.GLOBAL P CAIXA'!K939="EXEC.",0,'ORÇ.REPROG. P CAIXA'!I940)</f>
        <v>0</v>
      </c>
      <c r="J940" s="163" t="n">
        <f aca="false">IF(H940&lt;&gt;0,ROUND(H940*I940,2),IF(AJ940=0,(SUMIF($W$13:$W$1012,B940,$AJ$13:$AJ$1012)),AJ940))</f>
        <v>0</v>
      </c>
      <c r="K940" s="163" t="n">
        <f aca="false">H940-E940</f>
        <v>0</v>
      </c>
      <c r="L940" s="163" t="n">
        <f aca="false">J940-G940</f>
        <v>0</v>
      </c>
      <c r="M940" s="662" t="str">
        <f aca="false">IF('ORÇ.GLOBAL P CAIXA'!K939="EXEC.","",IF('ORÇ.REPROG. P CAIXA'!M940&gt;0,'ORÇ.REPROG. P CAIXA'!M940,""))</f>
        <v/>
      </c>
      <c r="N940" s="663" t="str">
        <f aca="false">IF('ORÇ.GLOBAL P CAIXA'!K939="EXEC.","",IF('ORÇ.REPROG. P CAIXA'!N940&gt;0,'ORÇ.REPROG. P CAIXA'!N940,""))</f>
        <v/>
      </c>
      <c r="O940" s="166" t="str">
        <f aca="false">IF('ORÇ.GLOBAL P CAIXA'!$K939="EXEC.","",'ORÇ.REPROG. P CAIXA'!O940)</f>
        <v/>
      </c>
      <c r="P940" s="167"/>
      <c r="Q940" s="168" t="str">
        <f aca="false">IF(B940&gt;0,"ok","ocultar")</f>
        <v>ocultar</v>
      </c>
      <c r="R940" s="649"/>
      <c r="S940" s="649"/>
      <c r="T940" s="650"/>
      <c r="V940" s="88"/>
      <c r="W940" s="157" t="n">
        <f aca="false">IF(B940=0,W939,IF(ISNONTEXT(B940)=TRUE(),INT(B940),INT(LEFT(B940,FIND(".",B940)-1))))</f>
        <v>3</v>
      </c>
      <c r="X940" s="157" t="str">
        <f aca="false">IF(X941=1,1,IF(B940&lt;&gt;0,1,IF(C940&lt;&gt;0,1,IF(D940&lt;&gt;0,1,IF(E940&lt;&gt;0,1,"")))))</f>
        <v/>
      </c>
      <c r="Y940" s="157" t="str">
        <f aca="false">IF(W940=0," ",IF(W940&lt;&gt;W939,W940," "))</f>
        <v> </v>
      </c>
      <c r="Z940" s="88"/>
      <c r="AA940" s="75" t="n">
        <f aca="false">IF(W940&lt;&gt;Y940,(IF(N940=0,G940*(INFORMAÇÕES!$Q$69/INFORMAÇÕES!$Q$72),IF(N940="R",G940,0))),0)</f>
        <v>0</v>
      </c>
      <c r="AB940" s="75" t="n">
        <f aca="false">IF(W940&lt;&gt;Y940,(IF(N940=0,G940*(INFORMAÇÕES!$Q$70/INFORMAÇÕES!$Q$72),IF(N940="C",G940,0))),0)</f>
        <v>0</v>
      </c>
      <c r="AC940" s="75" t="n">
        <f aca="false">IF(W940&lt;&gt;Y940,(IF(N940=0,G940*INFORMAÇÕES!$U$115,IF(N940="CF",G940,0))),0)</f>
        <v>0</v>
      </c>
      <c r="AD940" s="75" t="n">
        <f aca="false">IF(W940&lt;&gt;Y940,(IF(N940=0,G940*INFORMAÇÕES!$U$116,IF(N940="O",G940,0))),0)</f>
        <v>0</v>
      </c>
      <c r="AE940" s="75" t="n">
        <f aca="false">IF(E940&lt;&gt;0,G940,0)</f>
        <v>0</v>
      </c>
      <c r="AF940" s="75" t="n">
        <f aca="false">IF(W940&lt;&gt;Y940,(IF(N940=0,J940*(INFORMAÇÕES!$Q$89/INFORMAÇÕES!$Q$92),IF(N940="R",J940,0))),0)</f>
        <v>0</v>
      </c>
      <c r="AG940" s="75" t="n">
        <f aca="false">IF(W940&lt;&gt;Y940,(IF(N940=0,J940*(INFORMAÇÕES!$Q$90/INFORMAÇÕES!$Q$92),IF(N940="C",J940,0))),0)</f>
        <v>0</v>
      </c>
      <c r="AH940" s="75" t="n">
        <f aca="false">IF(W940&lt;&gt;Y940,(IF(N940="",J940*INFORMAÇÕES!$U$115,IF(N940="CF",J940,0))),0)</f>
        <v>0</v>
      </c>
      <c r="AI940" s="75" t="n">
        <f aca="false">IF(W940&lt;&gt;Y940,(IF(N940="",J940*INFORMAÇÕES!$U$116,IF(N940="O",J940,0))),0)</f>
        <v>0</v>
      </c>
      <c r="AJ940" s="75" t="n">
        <f aca="false">IF(H940&lt;&gt;0,J940,0)</f>
        <v>0</v>
      </c>
      <c r="AK940" s="75" t="n">
        <f aca="false">IF(K940&lt;&gt;0,L940,0)</f>
        <v>0</v>
      </c>
    </row>
    <row r="941" s="174" customFormat="true" ht="14.25" hidden="false" customHeight="false" outlineLevel="0" collapsed="false">
      <c r="A941" s="159" t="n">
        <v>929</v>
      </c>
      <c r="B941" s="160" t="n">
        <f aca="false">IF('ORÇ.GLOBAL P CAIXA'!$K940="EXEC.",0,'ORÇ.REPROG. P CAIXA'!B941)</f>
        <v>0</v>
      </c>
      <c r="C941" s="161" t="n">
        <f aca="false">IF('ORÇ.GLOBAL P CAIXA'!$K940="EXEC.",0,'ORÇ.REPROG. P CAIXA'!C941)</f>
        <v>0</v>
      </c>
      <c r="D941" s="162" t="n">
        <f aca="false">IF('ORÇ.GLOBAL P CAIXA'!$K940="EXEC.",0,'ORÇ.REPROG. P CAIXA'!D941)</f>
        <v>0</v>
      </c>
      <c r="E941" s="163" t="n">
        <f aca="false">IF('ORÇ.GLOBAL P CAIXA'!$K940="EXEC.",0,'ORÇ.REPROG. P CAIXA'!E941)</f>
        <v>0</v>
      </c>
      <c r="F941" s="163" t="n">
        <f aca="false">IF('ORÇ.GLOBAL P CAIXA'!K940="EXEC.",0,IF('ORÇ.GLOBAL EMPRESA'!G940&gt;0,'ORÇ.GLOBAL EMPRESA'!G940,'ORÇ.GLOBAL P CAIXA'!F940))</f>
        <v>0</v>
      </c>
      <c r="G941" s="163" t="n">
        <f aca="false">IF(E941&lt;&gt;0,ROUND(E941*F941,2),IF(AE941=0,(SUMIF($W$13:$W$1012,B941,$AE$13:$AE$1012)),AE941))</f>
        <v>0</v>
      </c>
      <c r="H941" s="661" t="n">
        <f aca="false">IF('ORÇ.GLOBAL P CAIXA'!K940="EXEC.",0,'ORÇ.REPROG. P CAIXA'!H941)</f>
        <v>0</v>
      </c>
      <c r="I941" s="661" t="n">
        <f aca="false">IF('ORÇ.GLOBAL P CAIXA'!K940="EXEC.",0,'ORÇ.REPROG. P CAIXA'!I941)</f>
        <v>0</v>
      </c>
      <c r="J941" s="163" t="n">
        <f aca="false">IF(H941&lt;&gt;0,ROUND(H941*I941,2),IF(AJ941=0,(SUMIF($W$13:$W$1012,B941,$AJ$13:$AJ$1012)),AJ941))</f>
        <v>0</v>
      </c>
      <c r="K941" s="163" t="n">
        <f aca="false">H941-E941</f>
        <v>0</v>
      </c>
      <c r="L941" s="163" t="n">
        <f aca="false">J941-G941</f>
        <v>0</v>
      </c>
      <c r="M941" s="662" t="str">
        <f aca="false">IF('ORÇ.GLOBAL P CAIXA'!K940="EXEC.","",IF('ORÇ.REPROG. P CAIXA'!M941&gt;0,'ORÇ.REPROG. P CAIXA'!M941,""))</f>
        <v/>
      </c>
      <c r="N941" s="663" t="str">
        <f aca="false">IF('ORÇ.GLOBAL P CAIXA'!K940="EXEC.","",IF('ORÇ.REPROG. P CAIXA'!N941&gt;0,'ORÇ.REPROG. P CAIXA'!N941,""))</f>
        <v/>
      </c>
      <c r="O941" s="166" t="str">
        <f aca="false">IF('ORÇ.GLOBAL P CAIXA'!$K940="EXEC.","",'ORÇ.REPROG. P CAIXA'!O941)</f>
        <v/>
      </c>
      <c r="P941" s="167"/>
      <c r="Q941" s="168" t="str">
        <f aca="false">IF(B941&gt;0,"ok","ocultar")</f>
        <v>ocultar</v>
      </c>
      <c r="R941" s="649"/>
      <c r="S941" s="649"/>
      <c r="T941" s="650"/>
      <c r="V941" s="88"/>
      <c r="W941" s="157" t="n">
        <f aca="false">IF(B941=0,W940,IF(ISNONTEXT(B941)=TRUE(),INT(B941),INT(LEFT(B941,FIND(".",B941)-1))))</f>
        <v>3</v>
      </c>
      <c r="X941" s="157" t="str">
        <f aca="false">IF(X942=1,1,IF(B941&lt;&gt;0,1,IF(C941&lt;&gt;0,1,IF(D941&lt;&gt;0,1,IF(E941&lt;&gt;0,1,"")))))</f>
        <v/>
      </c>
      <c r="Y941" s="157" t="str">
        <f aca="false">IF(W941=0," ",IF(W941&lt;&gt;W940,W941," "))</f>
        <v> </v>
      </c>
      <c r="Z941" s="88"/>
      <c r="AA941" s="75" t="n">
        <f aca="false">IF(W941&lt;&gt;Y941,(IF(N941=0,G941*(INFORMAÇÕES!$Q$69/INFORMAÇÕES!$Q$72),IF(N941="R",G941,0))),0)</f>
        <v>0</v>
      </c>
      <c r="AB941" s="75" t="n">
        <f aca="false">IF(W941&lt;&gt;Y941,(IF(N941=0,G941*(INFORMAÇÕES!$Q$70/INFORMAÇÕES!$Q$72),IF(N941="C",G941,0))),0)</f>
        <v>0</v>
      </c>
      <c r="AC941" s="75" t="n">
        <f aca="false">IF(W941&lt;&gt;Y941,(IF(N941=0,G941*INFORMAÇÕES!$U$115,IF(N941="CF",G941,0))),0)</f>
        <v>0</v>
      </c>
      <c r="AD941" s="75" t="n">
        <f aca="false">IF(W941&lt;&gt;Y941,(IF(N941=0,G941*INFORMAÇÕES!$U$116,IF(N941="O",G941,0))),0)</f>
        <v>0</v>
      </c>
      <c r="AE941" s="75" t="n">
        <f aca="false">IF(E941&lt;&gt;0,G941,0)</f>
        <v>0</v>
      </c>
      <c r="AF941" s="75" t="n">
        <f aca="false">IF(W941&lt;&gt;Y941,(IF(N941=0,J941*(INFORMAÇÕES!$Q$89/INFORMAÇÕES!$Q$92),IF(N941="R",J941,0))),0)</f>
        <v>0</v>
      </c>
      <c r="AG941" s="75" t="n">
        <f aca="false">IF(W941&lt;&gt;Y941,(IF(N941=0,J941*(INFORMAÇÕES!$Q$90/INFORMAÇÕES!$Q$92),IF(N941="C",J941,0))),0)</f>
        <v>0</v>
      </c>
      <c r="AH941" s="75" t="n">
        <f aca="false">IF(W941&lt;&gt;Y941,(IF(N941="",J941*INFORMAÇÕES!$U$115,IF(N941="CF",J941,0))),0)</f>
        <v>0</v>
      </c>
      <c r="AI941" s="75" t="n">
        <f aca="false">IF(W941&lt;&gt;Y941,(IF(N941="",J941*INFORMAÇÕES!$U$116,IF(N941="O",J941,0))),0)</f>
        <v>0</v>
      </c>
      <c r="AJ941" s="75" t="n">
        <f aca="false">IF(H941&lt;&gt;0,J941,0)</f>
        <v>0</v>
      </c>
      <c r="AK941" s="75" t="n">
        <f aca="false">IF(K941&lt;&gt;0,L941,0)</f>
        <v>0</v>
      </c>
    </row>
    <row r="942" s="174" customFormat="true" ht="14.25" hidden="false" customHeight="false" outlineLevel="0" collapsed="false">
      <c r="A942" s="159" t="n">
        <v>930</v>
      </c>
      <c r="B942" s="160" t="n">
        <f aca="false">IF('ORÇ.GLOBAL P CAIXA'!$K941="EXEC.",0,'ORÇ.REPROG. P CAIXA'!B942)</f>
        <v>0</v>
      </c>
      <c r="C942" s="161" t="n">
        <f aca="false">IF('ORÇ.GLOBAL P CAIXA'!$K941="EXEC.",0,'ORÇ.REPROG. P CAIXA'!C942)</f>
        <v>0</v>
      </c>
      <c r="D942" s="162" t="n">
        <f aca="false">IF('ORÇ.GLOBAL P CAIXA'!$K941="EXEC.",0,'ORÇ.REPROG. P CAIXA'!D942)</f>
        <v>0</v>
      </c>
      <c r="E942" s="163" t="n">
        <f aca="false">IF('ORÇ.GLOBAL P CAIXA'!$K941="EXEC.",0,'ORÇ.REPROG. P CAIXA'!E942)</f>
        <v>0</v>
      </c>
      <c r="F942" s="163" t="n">
        <f aca="false">IF('ORÇ.GLOBAL P CAIXA'!K941="EXEC.",0,IF('ORÇ.GLOBAL EMPRESA'!G941&gt;0,'ORÇ.GLOBAL EMPRESA'!G941,'ORÇ.GLOBAL P CAIXA'!F941))</f>
        <v>0</v>
      </c>
      <c r="G942" s="163" t="n">
        <f aca="false">IF(E942&lt;&gt;0,ROUND(E942*F942,2),IF(AE942=0,(SUMIF($W$13:$W$1012,B942,$AE$13:$AE$1012)),AE942))</f>
        <v>0</v>
      </c>
      <c r="H942" s="661" t="n">
        <f aca="false">IF('ORÇ.GLOBAL P CAIXA'!K941="EXEC.",0,'ORÇ.REPROG. P CAIXA'!H942)</f>
        <v>0</v>
      </c>
      <c r="I942" s="661" t="n">
        <f aca="false">IF('ORÇ.GLOBAL P CAIXA'!K941="EXEC.",0,'ORÇ.REPROG. P CAIXA'!I942)</f>
        <v>0</v>
      </c>
      <c r="J942" s="163" t="n">
        <f aca="false">IF(H942&lt;&gt;0,ROUND(H942*I942,2),IF(AJ942=0,(SUMIF($W$13:$W$1012,B942,$AJ$13:$AJ$1012)),AJ942))</f>
        <v>0</v>
      </c>
      <c r="K942" s="163" t="n">
        <f aca="false">H942-E942</f>
        <v>0</v>
      </c>
      <c r="L942" s="163" t="n">
        <f aca="false">J942-G942</f>
        <v>0</v>
      </c>
      <c r="M942" s="662" t="str">
        <f aca="false">IF('ORÇ.GLOBAL P CAIXA'!K941="EXEC.","",IF('ORÇ.REPROG. P CAIXA'!M942&gt;0,'ORÇ.REPROG. P CAIXA'!M942,""))</f>
        <v/>
      </c>
      <c r="N942" s="663" t="str">
        <f aca="false">IF('ORÇ.GLOBAL P CAIXA'!K941="EXEC.","",IF('ORÇ.REPROG. P CAIXA'!N942&gt;0,'ORÇ.REPROG. P CAIXA'!N942,""))</f>
        <v/>
      </c>
      <c r="O942" s="166" t="str">
        <f aca="false">IF('ORÇ.GLOBAL P CAIXA'!$K941="EXEC.","",'ORÇ.REPROG. P CAIXA'!O942)</f>
        <v/>
      </c>
      <c r="P942" s="167"/>
      <c r="Q942" s="168" t="str">
        <f aca="false">IF(B942&gt;0,"ok","ocultar")</f>
        <v>ocultar</v>
      </c>
      <c r="R942" s="649"/>
      <c r="S942" s="649"/>
      <c r="T942" s="650"/>
      <c r="V942" s="88"/>
      <c r="W942" s="157" t="n">
        <f aca="false">IF(B942=0,W941,IF(ISNONTEXT(B942)=TRUE(),INT(B942),INT(LEFT(B942,FIND(".",B942)-1))))</f>
        <v>3</v>
      </c>
      <c r="X942" s="157" t="str">
        <f aca="false">IF(X943=1,1,IF(B942&lt;&gt;0,1,IF(C942&lt;&gt;0,1,IF(D942&lt;&gt;0,1,IF(E942&lt;&gt;0,1,"")))))</f>
        <v/>
      </c>
      <c r="Y942" s="157" t="str">
        <f aca="false">IF(W942=0," ",IF(W942&lt;&gt;W941,W942," "))</f>
        <v> </v>
      </c>
      <c r="Z942" s="88"/>
      <c r="AA942" s="75" t="n">
        <f aca="false">IF(W942&lt;&gt;Y942,(IF(N942=0,G942*(INFORMAÇÕES!$Q$69/INFORMAÇÕES!$Q$72),IF(N942="R",G942,0))),0)</f>
        <v>0</v>
      </c>
      <c r="AB942" s="75" t="n">
        <f aca="false">IF(W942&lt;&gt;Y942,(IF(N942=0,G942*(INFORMAÇÕES!$Q$70/INFORMAÇÕES!$Q$72),IF(N942="C",G942,0))),0)</f>
        <v>0</v>
      </c>
      <c r="AC942" s="75" t="n">
        <f aca="false">IF(W942&lt;&gt;Y942,(IF(N942=0,G942*INFORMAÇÕES!$U$115,IF(N942="CF",G942,0))),0)</f>
        <v>0</v>
      </c>
      <c r="AD942" s="75" t="n">
        <f aca="false">IF(W942&lt;&gt;Y942,(IF(N942=0,G942*INFORMAÇÕES!$U$116,IF(N942="O",G942,0))),0)</f>
        <v>0</v>
      </c>
      <c r="AE942" s="75" t="n">
        <f aca="false">IF(E942&lt;&gt;0,G942,0)</f>
        <v>0</v>
      </c>
      <c r="AF942" s="75" t="n">
        <f aca="false">IF(W942&lt;&gt;Y942,(IF(N942=0,J942*(INFORMAÇÕES!$Q$89/INFORMAÇÕES!$Q$92),IF(N942="R",J942,0))),0)</f>
        <v>0</v>
      </c>
      <c r="AG942" s="75" t="n">
        <f aca="false">IF(W942&lt;&gt;Y942,(IF(N942=0,J942*(INFORMAÇÕES!$Q$90/INFORMAÇÕES!$Q$92),IF(N942="C",J942,0))),0)</f>
        <v>0</v>
      </c>
      <c r="AH942" s="75" t="n">
        <f aca="false">IF(W942&lt;&gt;Y942,(IF(N942="",J942*INFORMAÇÕES!$U$115,IF(N942="CF",J942,0))),0)</f>
        <v>0</v>
      </c>
      <c r="AI942" s="75" t="n">
        <f aca="false">IF(W942&lt;&gt;Y942,(IF(N942="",J942*INFORMAÇÕES!$U$116,IF(N942="O",J942,0))),0)</f>
        <v>0</v>
      </c>
      <c r="AJ942" s="75" t="n">
        <f aca="false">IF(H942&lt;&gt;0,J942,0)</f>
        <v>0</v>
      </c>
      <c r="AK942" s="75" t="n">
        <f aca="false">IF(K942&lt;&gt;0,L942,0)</f>
        <v>0</v>
      </c>
    </row>
    <row r="943" s="174" customFormat="true" ht="14.25" hidden="false" customHeight="false" outlineLevel="0" collapsed="false">
      <c r="A943" s="159" t="n">
        <v>931</v>
      </c>
      <c r="B943" s="160" t="n">
        <f aca="false">IF('ORÇ.GLOBAL P CAIXA'!$K942="EXEC.",0,'ORÇ.REPROG. P CAIXA'!B943)</f>
        <v>0</v>
      </c>
      <c r="C943" s="161" t="n">
        <f aca="false">IF('ORÇ.GLOBAL P CAIXA'!$K942="EXEC.",0,'ORÇ.REPROG. P CAIXA'!C943)</f>
        <v>0</v>
      </c>
      <c r="D943" s="162" t="n">
        <f aca="false">IF('ORÇ.GLOBAL P CAIXA'!$K942="EXEC.",0,'ORÇ.REPROG. P CAIXA'!D943)</f>
        <v>0</v>
      </c>
      <c r="E943" s="163" t="n">
        <f aca="false">IF('ORÇ.GLOBAL P CAIXA'!$K942="EXEC.",0,'ORÇ.REPROG. P CAIXA'!E943)</f>
        <v>0</v>
      </c>
      <c r="F943" s="163" t="n">
        <f aca="false">IF('ORÇ.GLOBAL P CAIXA'!K942="EXEC.",0,IF('ORÇ.GLOBAL EMPRESA'!G942&gt;0,'ORÇ.GLOBAL EMPRESA'!G942,'ORÇ.GLOBAL P CAIXA'!F942))</f>
        <v>0</v>
      </c>
      <c r="G943" s="163" t="n">
        <f aca="false">IF(E943&lt;&gt;0,ROUND(E943*F943,2),IF(AE943=0,(SUMIF($W$13:$W$1012,B943,$AE$13:$AE$1012)),AE943))</f>
        <v>0</v>
      </c>
      <c r="H943" s="661" t="n">
        <f aca="false">IF('ORÇ.GLOBAL P CAIXA'!K942="EXEC.",0,'ORÇ.REPROG. P CAIXA'!H943)</f>
        <v>0</v>
      </c>
      <c r="I943" s="661" t="n">
        <f aca="false">IF('ORÇ.GLOBAL P CAIXA'!K942="EXEC.",0,'ORÇ.REPROG. P CAIXA'!I943)</f>
        <v>0</v>
      </c>
      <c r="J943" s="163" t="n">
        <f aca="false">IF(H943&lt;&gt;0,ROUND(H943*I943,2),IF(AJ943=0,(SUMIF($W$13:$W$1012,B943,$AJ$13:$AJ$1012)),AJ943))</f>
        <v>0</v>
      </c>
      <c r="K943" s="163" t="n">
        <f aca="false">H943-E943</f>
        <v>0</v>
      </c>
      <c r="L943" s="163" t="n">
        <f aca="false">J943-G943</f>
        <v>0</v>
      </c>
      <c r="M943" s="662" t="str">
        <f aca="false">IF('ORÇ.GLOBAL P CAIXA'!K942="EXEC.","",IF('ORÇ.REPROG. P CAIXA'!M943&gt;0,'ORÇ.REPROG. P CAIXA'!M943,""))</f>
        <v/>
      </c>
      <c r="N943" s="663" t="str">
        <f aca="false">IF('ORÇ.GLOBAL P CAIXA'!K942="EXEC.","",IF('ORÇ.REPROG. P CAIXA'!N943&gt;0,'ORÇ.REPROG. P CAIXA'!N943,""))</f>
        <v/>
      </c>
      <c r="O943" s="166" t="str">
        <f aca="false">IF('ORÇ.GLOBAL P CAIXA'!$K942="EXEC.","",'ORÇ.REPROG. P CAIXA'!O943)</f>
        <v/>
      </c>
      <c r="P943" s="167"/>
      <c r="Q943" s="168" t="str">
        <f aca="false">IF(B943&gt;0,"ok","ocultar")</f>
        <v>ocultar</v>
      </c>
      <c r="R943" s="649"/>
      <c r="S943" s="649"/>
      <c r="T943" s="650"/>
      <c r="V943" s="88"/>
      <c r="W943" s="157" t="n">
        <f aca="false">IF(B943=0,W942,IF(ISNONTEXT(B943)=TRUE(),INT(B943),INT(LEFT(B943,FIND(".",B943)-1))))</f>
        <v>3</v>
      </c>
      <c r="X943" s="157" t="str">
        <f aca="false">IF(X944=1,1,IF(B943&lt;&gt;0,1,IF(C943&lt;&gt;0,1,IF(D943&lt;&gt;0,1,IF(E943&lt;&gt;0,1,"")))))</f>
        <v/>
      </c>
      <c r="Y943" s="157" t="str">
        <f aca="false">IF(W943=0," ",IF(W943&lt;&gt;W942,W943," "))</f>
        <v> </v>
      </c>
      <c r="Z943" s="88"/>
      <c r="AA943" s="75" t="n">
        <f aca="false">IF(W943&lt;&gt;Y943,(IF(N943=0,G943*(INFORMAÇÕES!$Q$69/INFORMAÇÕES!$Q$72),IF(N943="R",G943,0))),0)</f>
        <v>0</v>
      </c>
      <c r="AB943" s="75" t="n">
        <f aca="false">IF(W943&lt;&gt;Y943,(IF(N943=0,G943*(INFORMAÇÕES!$Q$70/INFORMAÇÕES!$Q$72),IF(N943="C",G943,0))),0)</f>
        <v>0</v>
      </c>
      <c r="AC943" s="75" t="n">
        <f aca="false">IF(W943&lt;&gt;Y943,(IF(N943=0,G943*INFORMAÇÕES!$U$115,IF(N943="CF",G943,0))),0)</f>
        <v>0</v>
      </c>
      <c r="AD943" s="75" t="n">
        <f aca="false">IF(W943&lt;&gt;Y943,(IF(N943=0,G943*INFORMAÇÕES!$U$116,IF(N943="O",G943,0))),0)</f>
        <v>0</v>
      </c>
      <c r="AE943" s="75" t="n">
        <f aca="false">IF(E943&lt;&gt;0,G943,0)</f>
        <v>0</v>
      </c>
      <c r="AF943" s="75" t="n">
        <f aca="false">IF(W943&lt;&gt;Y943,(IF(N943=0,J943*(INFORMAÇÕES!$Q$89/INFORMAÇÕES!$Q$92),IF(N943="R",J943,0))),0)</f>
        <v>0</v>
      </c>
      <c r="AG943" s="75" t="n">
        <f aca="false">IF(W943&lt;&gt;Y943,(IF(N943=0,J943*(INFORMAÇÕES!$Q$90/INFORMAÇÕES!$Q$92),IF(N943="C",J943,0))),0)</f>
        <v>0</v>
      </c>
      <c r="AH943" s="75" t="n">
        <f aca="false">IF(W943&lt;&gt;Y943,(IF(N943="",J943*INFORMAÇÕES!$U$115,IF(N943="CF",J943,0))),0)</f>
        <v>0</v>
      </c>
      <c r="AI943" s="75" t="n">
        <f aca="false">IF(W943&lt;&gt;Y943,(IF(N943="",J943*INFORMAÇÕES!$U$116,IF(N943="O",J943,0))),0)</f>
        <v>0</v>
      </c>
      <c r="AJ943" s="75" t="n">
        <f aca="false">IF(H943&lt;&gt;0,J943,0)</f>
        <v>0</v>
      </c>
      <c r="AK943" s="75" t="n">
        <f aca="false">IF(K943&lt;&gt;0,L943,0)</f>
        <v>0</v>
      </c>
    </row>
    <row r="944" s="174" customFormat="true" ht="14.25" hidden="false" customHeight="false" outlineLevel="0" collapsed="false">
      <c r="A944" s="159" t="n">
        <v>932</v>
      </c>
      <c r="B944" s="160" t="n">
        <f aca="false">IF('ORÇ.GLOBAL P CAIXA'!$K943="EXEC.",0,'ORÇ.REPROG. P CAIXA'!B944)</f>
        <v>0</v>
      </c>
      <c r="C944" s="161" t="n">
        <f aca="false">IF('ORÇ.GLOBAL P CAIXA'!$K943="EXEC.",0,'ORÇ.REPROG. P CAIXA'!C944)</f>
        <v>0</v>
      </c>
      <c r="D944" s="162" t="n">
        <f aca="false">IF('ORÇ.GLOBAL P CAIXA'!$K943="EXEC.",0,'ORÇ.REPROG. P CAIXA'!D944)</f>
        <v>0</v>
      </c>
      <c r="E944" s="163" t="n">
        <f aca="false">IF('ORÇ.GLOBAL P CAIXA'!$K943="EXEC.",0,'ORÇ.REPROG. P CAIXA'!E944)</f>
        <v>0</v>
      </c>
      <c r="F944" s="163" t="n">
        <f aca="false">IF('ORÇ.GLOBAL P CAIXA'!K943="EXEC.",0,IF('ORÇ.GLOBAL EMPRESA'!G943&gt;0,'ORÇ.GLOBAL EMPRESA'!G943,'ORÇ.GLOBAL P CAIXA'!F943))</f>
        <v>0</v>
      </c>
      <c r="G944" s="163" t="n">
        <f aca="false">IF(E944&lt;&gt;0,ROUND(E944*F944,2),IF(AE944=0,(SUMIF($W$13:$W$1012,B944,$AE$13:$AE$1012)),AE944))</f>
        <v>0</v>
      </c>
      <c r="H944" s="661" t="n">
        <f aca="false">IF('ORÇ.GLOBAL P CAIXA'!K943="EXEC.",0,'ORÇ.REPROG. P CAIXA'!H944)</f>
        <v>0</v>
      </c>
      <c r="I944" s="661" t="n">
        <f aca="false">IF('ORÇ.GLOBAL P CAIXA'!K943="EXEC.",0,'ORÇ.REPROG. P CAIXA'!I944)</f>
        <v>0</v>
      </c>
      <c r="J944" s="163" t="n">
        <f aca="false">IF(H944&lt;&gt;0,ROUND(H944*I944,2),IF(AJ944=0,(SUMIF($W$13:$W$1012,B944,$AJ$13:$AJ$1012)),AJ944))</f>
        <v>0</v>
      </c>
      <c r="K944" s="163" t="n">
        <f aca="false">H944-E944</f>
        <v>0</v>
      </c>
      <c r="L944" s="163" t="n">
        <f aca="false">J944-G944</f>
        <v>0</v>
      </c>
      <c r="M944" s="662" t="str">
        <f aca="false">IF('ORÇ.GLOBAL P CAIXA'!K943="EXEC.","",IF('ORÇ.REPROG. P CAIXA'!M944&gt;0,'ORÇ.REPROG. P CAIXA'!M944,""))</f>
        <v/>
      </c>
      <c r="N944" s="663" t="str">
        <f aca="false">IF('ORÇ.GLOBAL P CAIXA'!K943="EXEC.","",IF('ORÇ.REPROG. P CAIXA'!N944&gt;0,'ORÇ.REPROG. P CAIXA'!N944,""))</f>
        <v/>
      </c>
      <c r="O944" s="166" t="str">
        <f aca="false">IF('ORÇ.GLOBAL P CAIXA'!$K943="EXEC.","",'ORÇ.REPROG. P CAIXA'!O944)</f>
        <v/>
      </c>
      <c r="P944" s="167"/>
      <c r="Q944" s="168" t="str">
        <f aca="false">IF(B944&gt;0,"ok","ocultar")</f>
        <v>ocultar</v>
      </c>
      <c r="R944" s="649"/>
      <c r="S944" s="649"/>
      <c r="T944" s="650"/>
      <c r="V944" s="88"/>
      <c r="W944" s="157" t="n">
        <f aca="false">IF(B944=0,W943,IF(ISNONTEXT(B944)=TRUE(),INT(B944),INT(LEFT(B944,FIND(".",B944)-1))))</f>
        <v>3</v>
      </c>
      <c r="X944" s="157" t="str">
        <f aca="false">IF(X945=1,1,IF(B944&lt;&gt;0,1,IF(C944&lt;&gt;0,1,IF(D944&lt;&gt;0,1,IF(E944&lt;&gt;0,1,"")))))</f>
        <v/>
      </c>
      <c r="Y944" s="157" t="str">
        <f aca="false">IF(W944=0," ",IF(W944&lt;&gt;W943,W944," "))</f>
        <v> </v>
      </c>
      <c r="Z944" s="88"/>
      <c r="AA944" s="75" t="n">
        <f aca="false">IF(W944&lt;&gt;Y944,(IF(N944=0,G944*(INFORMAÇÕES!$Q$69/INFORMAÇÕES!$Q$72),IF(N944="R",G944,0))),0)</f>
        <v>0</v>
      </c>
      <c r="AB944" s="75" t="n">
        <f aca="false">IF(W944&lt;&gt;Y944,(IF(N944=0,G944*(INFORMAÇÕES!$Q$70/INFORMAÇÕES!$Q$72),IF(N944="C",G944,0))),0)</f>
        <v>0</v>
      </c>
      <c r="AC944" s="75" t="n">
        <f aca="false">IF(W944&lt;&gt;Y944,(IF(N944=0,G944*INFORMAÇÕES!$U$115,IF(N944="CF",G944,0))),0)</f>
        <v>0</v>
      </c>
      <c r="AD944" s="75" t="n">
        <f aca="false">IF(W944&lt;&gt;Y944,(IF(N944=0,G944*INFORMAÇÕES!$U$116,IF(N944="O",G944,0))),0)</f>
        <v>0</v>
      </c>
      <c r="AE944" s="75" t="n">
        <f aca="false">IF(E944&lt;&gt;0,G944,0)</f>
        <v>0</v>
      </c>
      <c r="AF944" s="75" t="n">
        <f aca="false">IF(W944&lt;&gt;Y944,(IF(N944=0,J944*(INFORMAÇÕES!$Q$89/INFORMAÇÕES!$Q$92),IF(N944="R",J944,0))),0)</f>
        <v>0</v>
      </c>
      <c r="AG944" s="75" t="n">
        <f aca="false">IF(W944&lt;&gt;Y944,(IF(N944=0,J944*(INFORMAÇÕES!$Q$90/INFORMAÇÕES!$Q$92),IF(N944="C",J944,0))),0)</f>
        <v>0</v>
      </c>
      <c r="AH944" s="75" t="n">
        <f aca="false">IF(W944&lt;&gt;Y944,(IF(N944="",J944*INFORMAÇÕES!$U$115,IF(N944="CF",J944,0))),0)</f>
        <v>0</v>
      </c>
      <c r="AI944" s="75" t="n">
        <f aca="false">IF(W944&lt;&gt;Y944,(IF(N944="",J944*INFORMAÇÕES!$U$116,IF(N944="O",J944,0))),0)</f>
        <v>0</v>
      </c>
      <c r="AJ944" s="75" t="n">
        <f aca="false">IF(H944&lt;&gt;0,J944,0)</f>
        <v>0</v>
      </c>
      <c r="AK944" s="75" t="n">
        <f aca="false">IF(K944&lt;&gt;0,L944,0)</f>
        <v>0</v>
      </c>
    </row>
    <row r="945" s="174" customFormat="true" ht="14.25" hidden="false" customHeight="false" outlineLevel="0" collapsed="false">
      <c r="A945" s="159" t="n">
        <v>933</v>
      </c>
      <c r="B945" s="160" t="n">
        <f aca="false">IF('ORÇ.GLOBAL P CAIXA'!$K944="EXEC.",0,'ORÇ.REPROG. P CAIXA'!B945)</f>
        <v>0</v>
      </c>
      <c r="C945" s="161" t="n">
        <f aca="false">IF('ORÇ.GLOBAL P CAIXA'!$K944="EXEC.",0,'ORÇ.REPROG. P CAIXA'!C945)</f>
        <v>0</v>
      </c>
      <c r="D945" s="162" t="n">
        <f aca="false">IF('ORÇ.GLOBAL P CAIXA'!$K944="EXEC.",0,'ORÇ.REPROG. P CAIXA'!D945)</f>
        <v>0</v>
      </c>
      <c r="E945" s="163" t="n">
        <f aca="false">IF('ORÇ.GLOBAL P CAIXA'!$K944="EXEC.",0,'ORÇ.REPROG. P CAIXA'!E945)</f>
        <v>0</v>
      </c>
      <c r="F945" s="163" t="n">
        <f aca="false">IF('ORÇ.GLOBAL P CAIXA'!K944="EXEC.",0,IF('ORÇ.GLOBAL EMPRESA'!G944&gt;0,'ORÇ.GLOBAL EMPRESA'!G944,'ORÇ.GLOBAL P CAIXA'!F944))</f>
        <v>0</v>
      </c>
      <c r="G945" s="163" t="n">
        <f aca="false">IF(E945&lt;&gt;0,ROUND(E945*F945,2),IF(AE945=0,(SUMIF($W$13:$W$1012,B945,$AE$13:$AE$1012)),AE945))</f>
        <v>0</v>
      </c>
      <c r="H945" s="661" t="n">
        <f aca="false">IF('ORÇ.GLOBAL P CAIXA'!K944="EXEC.",0,'ORÇ.REPROG. P CAIXA'!H945)</f>
        <v>0</v>
      </c>
      <c r="I945" s="661" t="n">
        <f aca="false">IF('ORÇ.GLOBAL P CAIXA'!K944="EXEC.",0,'ORÇ.REPROG. P CAIXA'!I945)</f>
        <v>0</v>
      </c>
      <c r="J945" s="163" t="n">
        <f aca="false">IF(H945&lt;&gt;0,ROUND(H945*I945,2),IF(AJ945=0,(SUMIF($W$13:$W$1012,B945,$AJ$13:$AJ$1012)),AJ945))</f>
        <v>0</v>
      </c>
      <c r="K945" s="163" t="n">
        <f aca="false">H945-E945</f>
        <v>0</v>
      </c>
      <c r="L945" s="163" t="n">
        <f aca="false">J945-G945</f>
        <v>0</v>
      </c>
      <c r="M945" s="662" t="str">
        <f aca="false">IF('ORÇ.GLOBAL P CAIXA'!K944="EXEC.","",IF('ORÇ.REPROG. P CAIXA'!M945&gt;0,'ORÇ.REPROG. P CAIXA'!M945,""))</f>
        <v/>
      </c>
      <c r="N945" s="663" t="str">
        <f aca="false">IF('ORÇ.GLOBAL P CAIXA'!K944="EXEC.","",IF('ORÇ.REPROG. P CAIXA'!N945&gt;0,'ORÇ.REPROG. P CAIXA'!N945,""))</f>
        <v/>
      </c>
      <c r="O945" s="166" t="str">
        <f aca="false">IF('ORÇ.GLOBAL P CAIXA'!$K944="EXEC.","",'ORÇ.REPROG. P CAIXA'!O945)</f>
        <v/>
      </c>
      <c r="P945" s="167"/>
      <c r="Q945" s="168" t="str">
        <f aca="false">IF(B945&gt;0,"ok","ocultar")</f>
        <v>ocultar</v>
      </c>
      <c r="R945" s="649"/>
      <c r="S945" s="649"/>
      <c r="T945" s="650"/>
      <c r="V945" s="88"/>
      <c r="W945" s="157" t="n">
        <f aca="false">IF(B945=0,W944,IF(ISNONTEXT(B945)=TRUE(),INT(B945),INT(LEFT(B945,FIND(".",B945)-1))))</f>
        <v>3</v>
      </c>
      <c r="X945" s="157" t="str">
        <f aca="false">IF(X946=1,1,IF(B945&lt;&gt;0,1,IF(C945&lt;&gt;0,1,IF(D945&lt;&gt;0,1,IF(E945&lt;&gt;0,1,"")))))</f>
        <v/>
      </c>
      <c r="Y945" s="157" t="str">
        <f aca="false">IF(W945=0," ",IF(W945&lt;&gt;W944,W945," "))</f>
        <v> </v>
      </c>
      <c r="Z945" s="88"/>
      <c r="AA945" s="75" t="n">
        <f aca="false">IF(W945&lt;&gt;Y945,(IF(N945=0,G945*(INFORMAÇÕES!$Q$69/INFORMAÇÕES!$Q$72),IF(N945="R",G945,0))),0)</f>
        <v>0</v>
      </c>
      <c r="AB945" s="75" t="n">
        <f aca="false">IF(W945&lt;&gt;Y945,(IF(N945=0,G945*(INFORMAÇÕES!$Q$70/INFORMAÇÕES!$Q$72),IF(N945="C",G945,0))),0)</f>
        <v>0</v>
      </c>
      <c r="AC945" s="75" t="n">
        <f aca="false">IF(W945&lt;&gt;Y945,(IF(N945=0,G945*INFORMAÇÕES!$U$115,IF(N945="CF",G945,0))),0)</f>
        <v>0</v>
      </c>
      <c r="AD945" s="75" t="n">
        <f aca="false">IF(W945&lt;&gt;Y945,(IF(N945=0,G945*INFORMAÇÕES!$U$116,IF(N945="O",G945,0))),0)</f>
        <v>0</v>
      </c>
      <c r="AE945" s="75" t="n">
        <f aca="false">IF(E945&lt;&gt;0,G945,0)</f>
        <v>0</v>
      </c>
      <c r="AF945" s="75" t="n">
        <f aca="false">IF(W945&lt;&gt;Y945,(IF(N945=0,J945*(INFORMAÇÕES!$Q$89/INFORMAÇÕES!$Q$92),IF(N945="R",J945,0))),0)</f>
        <v>0</v>
      </c>
      <c r="AG945" s="75" t="n">
        <f aca="false">IF(W945&lt;&gt;Y945,(IF(N945=0,J945*(INFORMAÇÕES!$Q$90/INFORMAÇÕES!$Q$92),IF(N945="C",J945,0))),0)</f>
        <v>0</v>
      </c>
      <c r="AH945" s="75" t="n">
        <f aca="false">IF(W945&lt;&gt;Y945,(IF(N945="",J945*INFORMAÇÕES!$U$115,IF(N945="CF",J945,0))),0)</f>
        <v>0</v>
      </c>
      <c r="AI945" s="75" t="n">
        <f aca="false">IF(W945&lt;&gt;Y945,(IF(N945="",J945*INFORMAÇÕES!$U$116,IF(N945="O",J945,0))),0)</f>
        <v>0</v>
      </c>
      <c r="AJ945" s="75" t="n">
        <f aca="false">IF(H945&lt;&gt;0,J945,0)</f>
        <v>0</v>
      </c>
      <c r="AK945" s="75" t="n">
        <f aca="false">IF(K945&lt;&gt;0,L945,0)</f>
        <v>0</v>
      </c>
    </row>
    <row r="946" s="174" customFormat="true" ht="14.25" hidden="false" customHeight="false" outlineLevel="0" collapsed="false">
      <c r="A946" s="159" t="n">
        <v>934</v>
      </c>
      <c r="B946" s="160" t="n">
        <f aca="false">IF('ORÇ.GLOBAL P CAIXA'!$K945="EXEC.",0,'ORÇ.REPROG. P CAIXA'!B946)</f>
        <v>0</v>
      </c>
      <c r="C946" s="161" t="n">
        <f aca="false">IF('ORÇ.GLOBAL P CAIXA'!$K945="EXEC.",0,'ORÇ.REPROG. P CAIXA'!C946)</f>
        <v>0</v>
      </c>
      <c r="D946" s="162" t="n">
        <f aca="false">IF('ORÇ.GLOBAL P CAIXA'!$K945="EXEC.",0,'ORÇ.REPROG. P CAIXA'!D946)</f>
        <v>0</v>
      </c>
      <c r="E946" s="163" t="n">
        <f aca="false">IF('ORÇ.GLOBAL P CAIXA'!$K945="EXEC.",0,'ORÇ.REPROG. P CAIXA'!E946)</f>
        <v>0</v>
      </c>
      <c r="F946" s="163" t="n">
        <f aca="false">IF('ORÇ.GLOBAL P CAIXA'!K945="EXEC.",0,IF('ORÇ.GLOBAL EMPRESA'!G945&gt;0,'ORÇ.GLOBAL EMPRESA'!G945,'ORÇ.GLOBAL P CAIXA'!F945))</f>
        <v>0</v>
      </c>
      <c r="G946" s="163" t="n">
        <f aca="false">IF(E946&lt;&gt;0,ROUND(E946*F946,2),IF(AE946=0,(SUMIF($W$13:$W$1012,B946,$AE$13:$AE$1012)),AE946))</f>
        <v>0</v>
      </c>
      <c r="H946" s="661" t="n">
        <f aca="false">IF('ORÇ.GLOBAL P CAIXA'!K945="EXEC.",0,'ORÇ.REPROG. P CAIXA'!H946)</f>
        <v>0</v>
      </c>
      <c r="I946" s="661" t="n">
        <f aca="false">IF('ORÇ.GLOBAL P CAIXA'!K945="EXEC.",0,'ORÇ.REPROG. P CAIXA'!I946)</f>
        <v>0</v>
      </c>
      <c r="J946" s="163" t="n">
        <f aca="false">IF(H946&lt;&gt;0,ROUND(H946*I946,2),IF(AJ946=0,(SUMIF($W$13:$W$1012,B946,$AJ$13:$AJ$1012)),AJ946))</f>
        <v>0</v>
      </c>
      <c r="K946" s="163" t="n">
        <f aca="false">H946-E946</f>
        <v>0</v>
      </c>
      <c r="L946" s="163" t="n">
        <f aca="false">J946-G946</f>
        <v>0</v>
      </c>
      <c r="M946" s="662" t="str">
        <f aca="false">IF('ORÇ.GLOBAL P CAIXA'!K945="EXEC.","",IF('ORÇ.REPROG. P CAIXA'!M946&gt;0,'ORÇ.REPROG. P CAIXA'!M946,""))</f>
        <v/>
      </c>
      <c r="N946" s="663" t="str">
        <f aca="false">IF('ORÇ.GLOBAL P CAIXA'!K945="EXEC.","",IF('ORÇ.REPROG. P CAIXA'!N946&gt;0,'ORÇ.REPROG. P CAIXA'!N946,""))</f>
        <v/>
      </c>
      <c r="O946" s="166" t="str">
        <f aca="false">IF('ORÇ.GLOBAL P CAIXA'!$K945="EXEC.","",'ORÇ.REPROG. P CAIXA'!O946)</f>
        <v/>
      </c>
      <c r="P946" s="167"/>
      <c r="Q946" s="168" t="str">
        <f aca="false">IF(B946&gt;0,"ok","ocultar")</f>
        <v>ocultar</v>
      </c>
      <c r="R946" s="649"/>
      <c r="S946" s="649"/>
      <c r="T946" s="650"/>
      <c r="V946" s="88"/>
      <c r="W946" s="157" t="n">
        <f aca="false">IF(B946=0,W945,IF(ISNONTEXT(B946)=TRUE(),INT(B946),INT(LEFT(B946,FIND(".",B946)-1))))</f>
        <v>3</v>
      </c>
      <c r="X946" s="157" t="str">
        <f aca="false">IF(X947=1,1,IF(B946&lt;&gt;0,1,IF(C946&lt;&gt;0,1,IF(D946&lt;&gt;0,1,IF(E946&lt;&gt;0,1,"")))))</f>
        <v/>
      </c>
      <c r="Y946" s="157" t="str">
        <f aca="false">IF(W946=0," ",IF(W946&lt;&gt;W945,W946," "))</f>
        <v> </v>
      </c>
      <c r="Z946" s="88"/>
      <c r="AA946" s="75" t="n">
        <f aca="false">IF(W946&lt;&gt;Y946,(IF(N946=0,G946*(INFORMAÇÕES!$Q$69/INFORMAÇÕES!$Q$72),IF(N946="R",G946,0))),0)</f>
        <v>0</v>
      </c>
      <c r="AB946" s="75" t="n">
        <f aca="false">IF(W946&lt;&gt;Y946,(IF(N946=0,G946*(INFORMAÇÕES!$Q$70/INFORMAÇÕES!$Q$72),IF(N946="C",G946,0))),0)</f>
        <v>0</v>
      </c>
      <c r="AC946" s="75" t="n">
        <f aca="false">IF(W946&lt;&gt;Y946,(IF(N946=0,G946*INFORMAÇÕES!$U$115,IF(N946="CF",G946,0))),0)</f>
        <v>0</v>
      </c>
      <c r="AD946" s="75" t="n">
        <f aca="false">IF(W946&lt;&gt;Y946,(IF(N946=0,G946*INFORMAÇÕES!$U$116,IF(N946="O",G946,0))),0)</f>
        <v>0</v>
      </c>
      <c r="AE946" s="75" t="n">
        <f aca="false">IF(E946&lt;&gt;0,G946,0)</f>
        <v>0</v>
      </c>
      <c r="AF946" s="75" t="n">
        <f aca="false">IF(W946&lt;&gt;Y946,(IF(N946=0,J946*(INFORMAÇÕES!$Q$89/INFORMAÇÕES!$Q$92),IF(N946="R",J946,0))),0)</f>
        <v>0</v>
      </c>
      <c r="AG946" s="75" t="n">
        <f aca="false">IF(W946&lt;&gt;Y946,(IF(N946=0,J946*(INFORMAÇÕES!$Q$90/INFORMAÇÕES!$Q$92),IF(N946="C",J946,0))),0)</f>
        <v>0</v>
      </c>
      <c r="AH946" s="75" t="n">
        <f aca="false">IF(W946&lt;&gt;Y946,(IF(N946="",J946*INFORMAÇÕES!$U$115,IF(N946="CF",J946,0))),0)</f>
        <v>0</v>
      </c>
      <c r="AI946" s="75" t="n">
        <f aca="false">IF(W946&lt;&gt;Y946,(IF(N946="",J946*INFORMAÇÕES!$U$116,IF(N946="O",J946,0))),0)</f>
        <v>0</v>
      </c>
      <c r="AJ946" s="75" t="n">
        <f aca="false">IF(H946&lt;&gt;0,J946,0)</f>
        <v>0</v>
      </c>
      <c r="AK946" s="75" t="n">
        <f aca="false">IF(K946&lt;&gt;0,L946,0)</f>
        <v>0</v>
      </c>
    </row>
    <row r="947" s="174" customFormat="true" ht="14.25" hidden="false" customHeight="false" outlineLevel="0" collapsed="false">
      <c r="A947" s="159" t="n">
        <v>935</v>
      </c>
      <c r="B947" s="160" t="n">
        <f aca="false">IF('ORÇ.GLOBAL P CAIXA'!$K946="EXEC.",0,'ORÇ.REPROG. P CAIXA'!B947)</f>
        <v>0</v>
      </c>
      <c r="C947" s="161" t="n">
        <f aca="false">IF('ORÇ.GLOBAL P CAIXA'!$K946="EXEC.",0,'ORÇ.REPROG. P CAIXA'!C947)</f>
        <v>0</v>
      </c>
      <c r="D947" s="162" t="n">
        <f aca="false">IF('ORÇ.GLOBAL P CAIXA'!$K946="EXEC.",0,'ORÇ.REPROG. P CAIXA'!D947)</f>
        <v>0</v>
      </c>
      <c r="E947" s="163" t="n">
        <f aca="false">IF('ORÇ.GLOBAL P CAIXA'!$K946="EXEC.",0,'ORÇ.REPROG. P CAIXA'!E947)</f>
        <v>0</v>
      </c>
      <c r="F947" s="163" t="n">
        <f aca="false">IF('ORÇ.GLOBAL P CAIXA'!K946="EXEC.",0,IF('ORÇ.GLOBAL EMPRESA'!G946&gt;0,'ORÇ.GLOBAL EMPRESA'!G946,'ORÇ.GLOBAL P CAIXA'!F946))</f>
        <v>0</v>
      </c>
      <c r="G947" s="163" t="n">
        <f aca="false">IF(E947&lt;&gt;0,ROUND(E947*F947,2),IF(AE947=0,(SUMIF($W$13:$W$1012,B947,$AE$13:$AE$1012)),AE947))</f>
        <v>0</v>
      </c>
      <c r="H947" s="661" t="n">
        <f aca="false">IF('ORÇ.GLOBAL P CAIXA'!K946="EXEC.",0,'ORÇ.REPROG. P CAIXA'!H947)</f>
        <v>0</v>
      </c>
      <c r="I947" s="661" t="n">
        <f aca="false">IF('ORÇ.GLOBAL P CAIXA'!K946="EXEC.",0,'ORÇ.REPROG. P CAIXA'!I947)</f>
        <v>0</v>
      </c>
      <c r="J947" s="163" t="n">
        <f aca="false">IF(H947&lt;&gt;0,ROUND(H947*I947,2),IF(AJ947=0,(SUMIF($W$13:$W$1012,B947,$AJ$13:$AJ$1012)),AJ947))</f>
        <v>0</v>
      </c>
      <c r="K947" s="163" t="n">
        <f aca="false">H947-E947</f>
        <v>0</v>
      </c>
      <c r="L947" s="163" t="n">
        <f aca="false">J947-G947</f>
        <v>0</v>
      </c>
      <c r="M947" s="662" t="str">
        <f aca="false">IF('ORÇ.GLOBAL P CAIXA'!K946="EXEC.","",IF('ORÇ.REPROG. P CAIXA'!M947&gt;0,'ORÇ.REPROG. P CAIXA'!M947,""))</f>
        <v/>
      </c>
      <c r="N947" s="663" t="str">
        <f aca="false">IF('ORÇ.GLOBAL P CAIXA'!K946="EXEC.","",IF('ORÇ.REPROG. P CAIXA'!N947&gt;0,'ORÇ.REPROG. P CAIXA'!N947,""))</f>
        <v/>
      </c>
      <c r="O947" s="166" t="str">
        <f aca="false">IF('ORÇ.GLOBAL P CAIXA'!$K946="EXEC.","",'ORÇ.REPROG. P CAIXA'!O947)</f>
        <v/>
      </c>
      <c r="P947" s="167"/>
      <c r="Q947" s="168" t="str">
        <f aca="false">IF(B947&gt;0,"ok","ocultar")</f>
        <v>ocultar</v>
      </c>
      <c r="R947" s="649"/>
      <c r="S947" s="649"/>
      <c r="T947" s="650"/>
      <c r="V947" s="88"/>
      <c r="W947" s="157" t="n">
        <f aca="false">IF(B947=0,W946,IF(ISNONTEXT(B947)=TRUE(),INT(B947),INT(LEFT(B947,FIND(".",B947)-1))))</f>
        <v>3</v>
      </c>
      <c r="X947" s="157" t="str">
        <f aca="false">IF(X948=1,1,IF(B947&lt;&gt;0,1,IF(C947&lt;&gt;0,1,IF(D947&lt;&gt;0,1,IF(E947&lt;&gt;0,1,"")))))</f>
        <v/>
      </c>
      <c r="Y947" s="157" t="str">
        <f aca="false">IF(W947=0," ",IF(W947&lt;&gt;W946,W947," "))</f>
        <v> </v>
      </c>
      <c r="Z947" s="88"/>
      <c r="AA947" s="75" t="n">
        <f aca="false">IF(W947&lt;&gt;Y947,(IF(N947=0,G947*(INFORMAÇÕES!$Q$69/INFORMAÇÕES!$Q$72),IF(N947="R",G947,0))),0)</f>
        <v>0</v>
      </c>
      <c r="AB947" s="75" t="n">
        <f aca="false">IF(W947&lt;&gt;Y947,(IF(N947=0,G947*(INFORMAÇÕES!$Q$70/INFORMAÇÕES!$Q$72),IF(N947="C",G947,0))),0)</f>
        <v>0</v>
      </c>
      <c r="AC947" s="75" t="n">
        <f aca="false">IF(W947&lt;&gt;Y947,(IF(N947=0,G947*INFORMAÇÕES!$U$115,IF(N947="CF",G947,0))),0)</f>
        <v>0</v>
      </c>
      <c r="AD947" s="75" t="n">
        <f aca="false">IF(W947&lt;&gt;Y947,(IF(N947=0,G947*INFORMAÇÕES!$U$116,IF(N947="O",G947,0))),0)</f>
        <v>0</v>
      </c>
      <c r="AE947" s="75" t="n">
        <f aca="false">IF(E947&lt;&gt;0,G947,0)</f>
        <v>0</v>
      </c>
      <c r="AF947" s="75" t="n">
        <f aca="false">IF(W947&lt;&gt;Y947,(IF(N947=0,J947*(INFORMAÇÕES!$Q$89/INFORMAÇÕES!$Q$92),IF(N947="R",J947,0))),0)</f>
        <v>0</v>
      </c>
      <c r="AG947" s="75" t="n">
        <f aca="false">IF(W947&lt;&gt;Y947,(IF(N947=0,J947*(INFORMAÇÕES!$Q$90/INFORMAÇÕES!$Q$92),IF(N947="C",J947,0))),0)</f>
        <v>0</v>
      </c>
      <c r="AH947" s="75" t="n">
        <f aca="false">IF(W947&lt;&gt;Y947,(IF(N947="",J947*INFORMAÇÕES!$U$115,IF(N947="CF",J947,0))),0)</f>
        <v>0</v>
      </c>
      <c r="AI947" s="75" t="n">
        <f aca="false">IF(W947&lt;&gt;Y947,(IF(N947="",J947*INFORMAÇÕES!$U$116,IF(N947="O",J947,0))),0)</f>
        <v>0</v>
      </c>
      <c r="AJ947" s="75" t="n">
        <f aca="false">IF(H947&lt;&gt;0,J947,0)</f>
        <v>0</v>
      </c>
      <c r="AK947" s="75" t="n">
        <f aca="false">IF(K947&lt;&gt;0,L947,0)</f>
        <v>0</v>
      </c>
    </row>
    <row r="948" s="174" customFormat="true" ht="14.25" hidden="false" customHeight="false" outlineLevel="0" collapsed="false">
      <c r="A948" s="159" t="n">
        <v>936</v>
      </c>
      <c r="B948" s="160" t="n">
        <f aca="false">IF('ORÇ.GLOBAL P CAIXA'!$K947="EXEC.",0,'ORÇ.REPROG. P CAIXA'!B948)</f>
        <v>0</v>
      </c>
      <c r="C948" s="161" t="n">
        <f aca="false">IF('ORÇ.GLOBAL P CAIXA'!$K947="EXEC.",0,'ORÇ.REPROG. P CAIXA'!C948)</f>
        <v>0</v>
      </c>
      <c r="D948" s="162" t="n">
        <f aca="false">IF('ORÇ.GLOBAL P CAIXA'!$K947="EXEC.",0,'ORÇ.REPROG. P CAIXA'!D948)</f>
        <v>0</v>
      </c>
      <c r="E948" s="163" t="n">
        <f aca="false">IF('ORÇ.GLOBAL P CAIXA'!$K947="EXEC.",0,'ORÇ.REPROG. P CAIXA'!E948)</f>
        <v>0</v>
      </c>
      <c r="F948" s="163" t="n">
        <f aca="false">IF('ORÇ.GLOBAL P CAIXA'!K947="EXEC.",0,IF('ORÇ.GLOBAL EMPRESA'!G947&gt;0,'ORÇ.GLOBAL EMPRESA'!G947,'ORÇ.GLOBAL P CAIXA'!F947))</f>
        <v>0</v>
      </c>
      <c r="G948" s="163" t="n">
        <f aca="false">IF(E948&lt;&gt;0,ROUND(E948*F948,2),IF(AE948=0,(SUMIF($W$13:$W$1012,B948,$AE$13:$AE$1012)),AE948))</f>
        <v>0</v>
      </c>
      <c r="H948" s="661" t="n">
        <f aca="false">IF('ORÇ.GLOBAL P CAIXA'!K947="EXEC.",0,'ORÇ.REPROG. P CAIXA'!H948)</f>
        <v>0</v>
      </c>
      <c r="I948" s="661" t="n">
        <f aca="false">IF('ORÇ.GLOBAL P CAIXA'!K947="EXEC.",0,'ORÇ.REPROG. P CAIXA'!I948)</f>
        <v>0</v>
      </c>
      <c r="J948" s="163" t="n">
        <f aca="false">IF(H948&lt;&gt;0,ROUND(H948*I948,2),IF(AJ948=0,(SUMIF($W$13:$W$1012,B948,$AJ$13:$AJ$1012)),AJ948))</f>
        <v>0</v>
      </c>
      <c r="K948" s="163" t="n">
        <f aca="false">H948-E948</f>
        <v>0</v>
      </c>
      <c r="L948" s="163" t="n">
        <f aca="false">J948-G948</f>
        <v>0</v>
      </c>
      <c r="M948" s="662" t="str">
        <f aca="false">IF('ORÇ.GLOBAL P CAIXA'!K947="EXEC.","",IF('ORÇ.REPROG. P CAIXA'!M948&gt;0,'ORÇ.REPROG. P CAIXA'!M948,""))</f>
        <v/>
      </c>
      <c r="N948" s="663" t="str">
        <f aca="false">IF('ORÇ.GLOBAL P CAIXA'!K947="EXEC.","",IF('ORÇ.REPROG. P CAIXA'!N948&gt;0,'ORÇ.REPROG. P CAIXA'!N948,""))</f>
        <v/>
      </c>
      <c r="O948" s="166" t="str">
        <f aca="false">IF('ORÇ.GLOBAL P CAIXA'!$K947="EXEC.","",'ORÇ.REPROG. P CAIXA'!O948)</f>
        <v/>
      </c>
      <c r="P948" s="167"/>
      <c r="Q948" s="168" t="str">
        <f aca="false">IF(B948&gt;0,"ok","ocultar")</f>
        <v>ocultar</v>
      </c>
      <c r="R948" s="649"/>
      <c r="S948" s="649"/>
      <c r="T948" s="650"/>
      <c r="V948" s="88"/>
      <c r="W948" s="157" t="n">
        <f aca="false">IF(B948=0,W947,IF(ISNONTEXT(B948)=TRUE(),INT(B948),INT(LEFT(B948,FIND(".",B948)-1))))</f>
        <v>3</v>
      </c>
      <c r="X948" s="157" t="str">
        <f aca="false">IF(X949=1,1,IF(B948&lt;&gt;0,1,IF(C948&lt;&gt;0,1,IF(D948&lt;&gt;0,1,IF(E948&lt;&gt;0,1,"")))))</f>
        <v/>
      </c>
      <c r="Y948" s="157" t="str">
        <f aca="false">IF(W948=0," ",IF(W948&lt;&gt;W947,W948," "))</f>
        <v> </v>
      </c>
      <c r="Z948" s="88"/>
      <c r="AA948" s="75" t="n">
        <f aca="false">IF(W948&lt;&gt;Y948,(IF(N948=0,G948*(INFORMAÇÕES!$Q$69/INFORMAÇÕES!$Q$72),IF(N948="R",G948,0))),0)</f>
        <v>0</v>
      </c>
      <c r="AB948" s="75" t="n">
        <f aca="false">IF(W948&lt;&gt;Y948,(IF(N948=0,G948*(INFORMAÇÕES!$Q$70/INFORMAÇÕES!$Q$72),IF(N948="C",G948,0))),0)</f>
        <v>0</v>
      </c>
      <c r="AC948" s="75" t="n">
        <f aca="false">IF(W948&lt;&gt;Y948,(IF(N948=0,G948*INFORMAÇÕES!$U$115,IF(N948="CF",G948,0))),0)</f>
        <v>0</v>
      </c>
      <c r="AD948" s="75" t="n">
        <f aca="false">IF(W948&lt;&gt;Y948,(IF(N948=0,G948*INFORMAÇÕES!$U$116,IF(N948="O",G948,0))),0)</f>
        <v>0</v>
      </c>
      <c r="AE948" s="75" t="n">
        <f aca="false">IF(E948&lt;&gt;0,G948,0)</f>
        <v>0</v>
      </c>
      <c r="AF948" s="75" t="n">
        <f aca="false">IF(W948&lt;&gt;Y948,(IF(N948=0,J948*(INFORMAÇÕES!$Q$89/INFORMAÇÕES!$Q$92),IF(N948="R",J948,0))),0)</f>
        <v>0</v>
      </c>
      <c r="AG948" s="75" t="n">
        <f aca="false">IF(W948&lt;&gt;Y948,(IF(N948=0,J948*(INFORMAÇÕES!$Q$90/INFORMAÇÕES!$Q$92),IF(N948="C",J948,0))),0)</f>
        <v>0</v>
      </c>
      <c r="AH948" s="75" t="n">
        <f aca="false">IF(W948&lt;&gt;Y948,(IF(N948="",J948*INFORMAÇÕES!$U$115,IF(N948="CF",J948,0))),0)</f>
        <v>0</v>
      </c>
      <c r="AI948" s="75" t="n">
        <f aca="false">IF(W948&lt;&gt;Y948,(IF(N948="",J948*INFORMAÇÕES!$U$116,IF(N948="O",J948,0))),0)</f>
        <v>0</v>
      </c>
      <c r="AJ948" s="75" t="n">
        <f aca="false">IF(H948&lt;&gt;0,J948,0)</f>
        <v>0</v>
      </c>
      <c r="AK948" s="75" t="n">
        <f aca="false">IF(K948&lt;&gt;0,L948,0)</f>
        <v>0</v>
      </c>
    </row>
    <row r="949" s="174" customFormat="true" ht="14.25" hidden="false" customHeight="false" outlineLevel="0" collapsed="false">
      <c r="A949" s="159" t="n">
        <v>937</v>
      </c>
      <c r="B949" s="160" t="n">
        <f aca="false">IF('ORÇ.GLOBAL P CAIXA'!$K948="EXEC.",0,'ORÇ.REPROG. P CAIXA'!B949)</f>
        <v>0</v>
      </c>
      <c r="C949" s="161" t="n">
        <f aca="false">IF('ORÇ.GLOBAL P CAIXA'!$K948="EXEC.",0,'ORÇ.REPROG. P CAIXA'!C949)</f>
        <v>0</v>
      </c>
      <c r="D949" s="162" t="n">
        <f aca="false">IF('ORÇ.GLOBAL P CAIXA'!$K948="EXEC.",0,'ORÇ.REPROG. P CAIXA'!D949)</f>
        <v>0</v>
      </c>
      <c r="E949" s="163" t="n">
        <f aca="false">IF('ORÇ.GLOBAL P CAIXA'!$K948="EXEC.",0,'ORÇ.REPROG. P CAIXA'!E949)</f>
        <v>0</v>
      </c>
      <c r="F949" s="163" t="n">
        <f aca="false">IF('ORÇ.GLOBAL P CAIXA'!K948="EXEC.",0,IF('ORÇ.GLOBAL EMPRESA'!G948&gt;0,'ORÇ.GLOBAL EMPRESA'!G948,'ORÇ.GLOBAL P CAIXA'!F948))</f>
        <v>0</v>
      </c>
      <c r="G949" s="163" t="n">
        <f aca="false">IF(E949&lt;&gt;0,ROUND(E949*F949,2),IF(AE949=0,(SUMIF($W$13:$W$1012,B949,$AE$13:$AE$1012)),AE949))</f>
        <v>0</v>
      </c>
      <c r="H949" s="661" t="n">
        <f aca="false">IF('ORÇ.GLOBAL P CAIXA'!K948="EXEC.",0,'ORÇ.REPROG. P CAIXA'!H949)</f>
        <v>0</v>
      </c>
      <c r="I949" s="661" t="n">
        <f aca="false">IF('ORÇ.GLOBAL P CAIXA'!K948="EXEC.",0,'ORÇ.REPROG. P CAIXA'!I949)</f>
        <v>0</v>
      </c>
      <c r="J949" s="163" t="n">
        <f aca="false">IF(H949&lt;&gt;0,ROUND(H949*I949,2),IF(AJ949=0,(SUMIF($W$13:$W$1012,B949,$AJ$13:$AJ$1012)),AJ949))</f>
        <v>0</v>
      </c>
      <c r="K949" s="163" t="n">
        <f aca="false">H949-E949</f>
        <v>0</v>
      </c>
      <c r="L949" s="163" t="n">
        <f aca="false">J949-G949</f>
        <v>0</v>
      </c>
      <c r="M949" s="662" t="str">
        <f aca="false">IF('ORÇ.GLOBAL P CAIXA'!K948="EXEC.","",IF('ORÇ.REPROG. P CAIXA'!M949&gt;0,'ORÇ.REPROG. P CAIXA'!M949,""))</f>
        <v/>
      </c>
      <c r="N949" s="663" t="str">
        <f aca="false">IF('ORÇ.GLOBAL P CAIXA'!K948="EXEC.","",IF('ORÇ.REPROG. P CAIXA'!N949&gt;0,'ORÇ.REPROG. P CAIXA'!N949,""))</f>
        <v/>
      </c>
      <c r="O949" s="166" t="str">
        <f aca="false">IF('ORÇ.GLOBAL P CAIXA'!$K948="EXEC.","",'ORÇ.REPROG. P CAIXA'!O949)</f>
        <v/>
      </c>
      <c r="P949" s="167"/>
      <c r="Q949" s="168" t="str">
        <f aca="false">IF(B949&gt;0,"ok","ocultar")</f>
        <v>ocultar</v>
      </c>
      <c r="R949" s="649"/>
      <c r="S949" s="649"/>
      <c r="T949" s="650"/>
      <c r="V949" s="88"/>
      <c r="W949" s="157" t="n">
        <f aca="false">IF(B949=0,W948,IF(ISNONTEXT(B949)=TRUE(),INT(B949),INT(LEFT(B949,FIND(".",B949)-1))))</f>
        <v>3</v>
      </c>
      <c r="X949" s="157" t="str">
        <f aca="false">IF(X950=1,1,IF(B949&lt;&gt;0,1,IF(C949&lt;&gt;0,1,IF(D949&lt;&gt;0,1,IF(E949&lt;&gt;0,1,"")))))</f>
        <v/>
      </c>
      <c r="Y949" s="157" t="str">
        <f aca="false">IF(W949=0," ",IF(W949&lt;&gt;W948,W949," "))</f>
        <v> </v>
      </c>
      <c r="Z949" s="88"/>
      <c r="AA949" s="75" t="n">
        <f aca="false">IF(W949&lt;&gt;Y949,(IF(N949=0,G949*(INFORMAÇÕES!$Q$69/INFORMAÇÕES!$Q$72),IF(N949="R",G949,0))),0)</f>
        <v>0</v>
      </c>
      <c r="AB949" s="75" t="n">
        <f aca="false">IF(W949&lt;&gt;Y949,(IF(N949=0,G949*(INFORMAÇÕES!$Q$70/INFORMAÇÕES!$Q$72),IF(N949="C",G949,0))),0)</f>
        <v>0</v>
      </c>
      <c r="AC949" s="75" t="n">
        <f aca="false">IF(W949&lt;&gt;Y949,(IF(N949=0,G949*INFORMAÇÕES!$U$115,IF(N949="CF",G949,0))),0)</f>
        <v>0</v>
      </c>
      <c r="AD949" s="75" t="n">
        <f aca="false">IF(W949&lt;&gt;Y949,(IF(N949=0,G949*INFORMAÇÕES!$U$116,IF(N949="O",G949,0))),0)</f>
        <v>0</v>
      </c>
      <c r="AE949" s="75" t="n">
        <f aca="false">IF(E949&lt;&gt;0,G949,0)</f>
        <v>0</v>
      </c>
      <c r="AF949" s="75" t="n">
        <f aca="false">IF(W949&lt;&gt;Y949,(IF(N949=0,J949*(INFORMAÇÕES!$Q$89/INFORMAÇÕES!$Q$92),IF(N949="R",J949,0))),0)</f>
        <v>0</v>
      </c>
      <c r="AG949" s="75" t="n">
        <f aca="false">IF(W949&lt;&gt;Y949,(IF(N949=0,J949*(INFORMAÇÕES!$Q$90/INFORMAÇÕES!$Q$92),IF(N949="C",J949,0))),0)</f>
        <v>0</v>
      </c>
      <c r="AH949" s="75" t="n">
        <f aca="false">IF(W949&lt;&gt;Y949,(IF(N949="",J949*INFORMAÇÕES!$U$115,IF(N949="CF",J949,0))),0)</f>
        <v>0</v>
      </c>
      <c r="AI949" s="75" t="n">
        <f aca="false">IF(W949&lt;&gt;Y949,(IF(N949="",J949*INFORMAÇÕES!$U$116,IF(N949="O",J949,0))),0)</f>
        <v>0</v>
      </c>
      <c r="AJ949" s="75" t="n">
        <f aca="false">IF(H949&lt;&gt;0,J949,0)</f>
        <v>0</v>
      </c>
      <c r="AK949" s="75" t="n">
        <f aca="false">IF(K949&lt;&gt;0,L949,0)</f>
        <v>0</v>
      </c>
    </row>
    <row r="950" s="174" customFormat="true" ht="14.25" hidden="false" customHeight="false" outlineLevel="0" collapsed="false">
      <c r="A950" s="159" t="n">
        <v>938</v>
      </c>
      <c r="B950" s="160" t="n">
        <f aca="false">IF('ORÇ.GLOBAL P CAIXA'!$K949="EXEC.",0,'ORÇ.REPROG. P CAIXA'!B950)</f>
        <v>0</v>
      </c>
      <c r="C950" s="161" t="n">
        <f aca="false">IF('ORÇ.GLOBAL P CAIXA'!$K949="EXEC.",0,'ORÇ.REPROG. P CAIXA'!C950)</f>
        <v>0</v>
      </c>
      <c r="D950" s="162" t="n">
        <f aca="false">IF('ORÇ.GLOBAL P CAIXA'!$K949="EXEC.",0,'ORÇ.REPROG. P CAIXA'!D950)</f>
        <v>0</v>
      </c>
      <c r="E950" s="163" t="n">
        <f aca="false">IF('ORÇ.GLOBAL P CAIXA'!$K949="EXEC.",0,'ORÇ.REPROG. P CAIXA'!E950)</f>
        <v>0</v>
      </c>
      <c r="F950" s="163" t="n">
        <f aca="false">IF('ORÇ.GLOBAL P CAIXA'!K949="EXEC.",0,IF('ORÇ.GLOBAL EMPRESA'!G949&gt;0,'ORÇ.GLOBAL EMPRESA'!G949,'ORÇ.GLOBAL P CAIXA'!F949))</f>
        <v>0</v>
      </c>
      <c r="G950" s="163" t="n">
        <f aca="false">IF(E950&lt;&gt;0,ROUND(E950*F950,2),IF(AE950=0,(SUMIF($W$13:$W$1012,B950,$AE$13:$AE$1012)),AE950))</f>
        <v>0</v>
      </c>
      <c r="H950" s="661" t="n">
        <f aca="false">IF('ORÇ.GLOBAL P CAIXA'!K949="EXEC.",0,'ORÇ.REPROG. P CAIXA'!H950)</f>
        <v>0</v>
      </c>
      <c r="I950" s="661" t="n">
        <f aca="false">IF('ORÇ.GLOBAL P CAIXA'!K949="EXEC.",0,'ORÇ.REPROG. P CAIXA'!I950)</f>
        <v>0</v>
      </c>
      <c r="J950" s="163" t="n">
        <f aca="false">IF(H950&lt;&gt;0,ROUND(H950*I950,2),IF(AJ950=0,(SUMIF($W$13:$W$1012,B950,$AJ$13:$AJ$1012)),AJ950))</f>
        <v>0</v>
      </c>
      <c r="K950" s="163" t="n">
        <f aca="false">H950-E950</f>
        <v>0</v>
      </c>
      <c r="L950" s="163" t="n">
        <f aca="false">J950-G950</f>
        <v>0</v>
      </c>
      <c r="M950" s="662" t="str">
        <f aca="false">IF('ORÇ.GLOBAL P CAIXA'!K949="EXEC.","",IF('ORÇ.REPROG. P CAIXA'!M950&gt;0,'ORÇ.REPROG. P CAIXA'!M950,""))</f>
        <v/>
      </c>
      <c r="N950" s="663" t="str">
        <f aca="false">IF('ORÇ.GLOBAL P CAIXA'!K949="EXEC.","",IF('ORÇ.REPROG. P CAIXA'!N950&gt;0,'ORÇ.REPROG. P CAIXA'!N950,""))</f>
        <v/>
      </c>
      <c r="O950" s="166" t="str">
        <f aca="false">IF('ORÇ.GLOBAL P CAIXA'!$K949="EXEC.","",'ORÇ.REPROG. P CAIXA'!O950)</f>
        <v/>
      </c>
      <c r="P950" s="167"/>
      <c r="Q950" s="168" t="str">
        <f aca="false">IF(B950&gt;0,"ok","ocultar")</f>
        <v>ocultar</v>
      </c>
      <c r="R950" s="649"/>
      <c r="S950" s="649"/>
      <c r="T950" s="650"/>
      <c r="V950" s="88"/>
      <c r="W950" s="157" t="n">
        <f aca="false">IF(B950=0,W949,IF(ISNONTEXT(B950)=TRUE(),INT(B950),INT(LEFT(B950,FIND(".",B950)-1))))</f>
        <v>3</v>
      </c>
      <c r="X950" s="157" t="str">
        <f aca="false">IF(X951=1,1,IF(B950&lt;&gt;0,1,IF(C950&lt;&gt;0,1,IF(D950&lt;&gt;0,1,IF(E950&lt;&gt;0,1,"")))))</f>
        <v/>
      </c>
      <c r="Y950" s="157" t="str">
        <f aca="false">IF(W950=0," ",IF(W950&lt;&gt;W949,W950," "))</f>
        <v> </v>
      </c>
      <c r="Z950" s="88"/>
      <c r="AA950" s="75" t="n">
        <f aca="false">IF(W950&lt;&gt;Y950,(IF(N950=0,G950*(INFORMAÇÕES!$Q$69/INFORMAÇÕES!$Q$72),IF(N950="R",G950,0))),0)</f>
        <v>0</v>
      </c>
      <c r="AB950" s="75" t="n">
        <f aca="false">IF(W950&lt;&gt;Y950,(IF(N950=0,G950*(INFORMAÇÕES!$Q$70/INFORMAÇÕES!$Q$72),IF(N950="C",G950,0))),0)</f>
        <v>0</v>
      </c>
      <c r="AC950" s="75" t="n">
        <f aca="false">IF(W950&lt;&gt;Y950,(IF(N950=0,G950*INFORMAÇÕES!$U$115,IF(N950="CF",G950,0))),0)</f>
        <v>0</v>
      </c>
      <c r="AD950" s="75" t="n">
        <f aca="false">IF(W950&lt;&gt;Y950,(IF(N950=0,G950*INFORMAÇÕES!$U$116,IF(N950="O",G950,0))),0)</f>
        <v>0</v>
      </c>
      <c r="AE950" s="75" t="n">
        <f aca="false">IF(E950&lt;&gt;0,G950,0)</f>
        <v>0</v>
      </c>
      <c r="AF950" s="75" t="n">
        <f aca="false">IF(W950&lt;&gt;Y950,(IF(N950=0,J950*(INFORMAÇÕES!$Q$89/INFORMAÇÕES!$Q$92),IF(N950="R",J950,0))),0)</f>
        <v>0</v>
      </c>
      <c r="AG950" s="75" t="n">
        <f aca="false">IF(W950&lt;&gt;Y950,(IF(N950=0,J950*(INFORMAÇÕES!$Q$90/INFORMAÇÕES!$Q$92),IF(N950="C",J950,0))),0)</f>
        <v>0</v>
      </c>
      <c r="AH950" s="75" t="n">
        <f aca="false">IF(W950&lt;&gt;Y950,(IF(N950="",J950*INFORMAÇÕES!$U$115,IF(N950="CF",J950,0))),0)</f>
        <v>0</v>
      </c>
      <c r="AI950" s="75" t="n">
        <f aca="false">IF(W950&lt;&gt;Y950,(IF(N950="",J950*INFORMAÇÕES!$U$116,IF(N950="O",J950,0))),0)</f>
        <v>0</v>
      </c>
      <c r="AJ950" s="75" t="n">
        <f aca="false">IF(H950&lt;&gt;0,J950,0)</f>
        <v>0</v>
      </c>
      <c r="AK950" s="75" t="n">
        <f aca="false">IF(K950&lt;&gt;0,L950,0)</f>
        <v>0</v>
      </c>
    </row>
    <row r="951" s="174" customFormat="true" ht="14.25" hidden="false" customHeight="false" outlineLevel="0" collapsed="false">
      <c r="A951" s="159" t="n">
        <v>939</v>
      </c>
      <c r="B951" s="160" t="n">
        <f aca="false">IF('ORÇ.GLOBAL P CAIXA'!$K950="EXEC.",0,'ORÇ.REPROG. P CAIXA'!B951)</f>
        <v>0</v>
      </c>
      <c r="C951" s="161" t="n">
        <f aca="false">IF('ORÇ.GLOBAL P CAIXA'!$K950="EXEC.",0,'ORÇ.REPROG. P CAIXA'!C951)</f>
        <v>0</v>
      </c>
      <c r="D951" s="162" t="n">
        <f aca="false">IF('ORÇ.GLOBAL P CAIXA'!$K950="EXEC.",0,'ORÇ.REPROG. P CAIXA'!D951)</f>
        <v>0</v>
      </c>
      <c r="E951" s="163" t="n">
        <f aca="false">IF('ORÇ.GLOBAL P CAIXA'!$K950="EXEC.",0,'ORÇ.REPROG. P CAIXA'!E951)</f>
        <v>0</v>
      </c>
      <c r="F951" s="163" t="n">
        <f aca="false">IF('ORÇ.GLOBAL P CAIXA'!K950="EXEC.",0,IF('ORÇ.GLOBAL EMPRESA'!G950&gt;0,'ORÇ.GLOBAL EMPRESA'!G950,'ORÇ.GLOBAL P CAIXA'!F950))</f>
        <v>0</v>
      </c>
      <c r="G951" s="163" t="n">
        <f aca="false">IF(E951&lt;&gt;0,ROUND(E951*F951,2),IF(AE951=0,(SUMIF($W$13:$W$1012,B951,$AE$13:$AE$1012)),AE951))</f>
        <v>0</v>
      </c>
      <c r="H951" s="661" t="n">
        <f aca="false">IF('ORÇ.GLOBAL P CAIXA'!K950="EXEC.",0,'ORÇ.REPROG. P CAIXA'!H951)</f>
        <v>0</v>
      </c>
      <c r="I951" s="661" t="n">
        <f aca="false">IF('ORÇ.GLOBAL P CAIXA'!K950="EXEC.",0,'ORÇ.REPROG. P CAIXA'!I951)</f>
        <v>0</v>
      </c>
      <c r="J951" s="163" t="n">
        <f aca="false">IF(H951&lt;&gt;0,ROUND(H951*I951,2),IF(AJ951=0,(SUMIF($W$13:$W$1012,B951,$AJ$13:$AJ$1012)),AJ951))</f>
        <v>0</v>
      </c>
      <c r="K951" s="163" t="n">
        <f aca="false">H951-E951</f>
        <v>0</v>
      </c>
      <c r="L951" s="163" t="n">
        <f aca="false">J951-G951</f>
        <v>0</v>
      </c>
      <c r="M951" s="662" t="str">
        <f aca="false">IF('ORÇ.GLOBAL P CAIXA'!K950="EXEC.","",IF('ORÇ.REPROG. P CAIXA'!M951&gt;0,'ORÇ.REPROG. P CAIXA'!M951,""))</f>
        <v/>
      </c>
      <c r="N951" s="663" t="str">
        <f aca="false">IF('ORÇ.GLOBAL P CAIXA'!K950="EXEC.","",IF('ORÇ.REPROG. P CAIXA'!N951&gt;0,'ORÇ.REPROG. P CAIXA'!N951,""))</f>
        <v/>
      </c>
      <c r="O951" s="166" t="str">
        <f aca="false">IF('ORÇ.GLOBAL P CAIXA'!$K950="EXEC.","",'ORÇ.REPROG. P CAIXA'!O951)</f>
        <v/>
      </c>
      <c r="P951" s="167"/>
      <c r="Q951" s="168" t="str">
        <f aca="false">IF(B951&gt;0,"ok","ocultar")</f>
        <v>ocultar</v>
      </c>
      <c r="R951" s="649"/>
      <c r="S951" s="649"/>
      <c r="T951" s="650"/>
      <c r="V951" s="88"/>
      <c r="W951" s="157" t="n">
        <f aca="false">IF(B951=0,W950,IF(ISNONTEXT(B951)=TRUE(),INT(B951),INT(LEFT(B951,FIND(".",B951)-1))))</f>
        <v>3</v>
      </c>
      <c r="X951" s="157" t="str">
        <f aca="false">IF(X952=1,1,IF(B951&lt;&gt;0,1,IF(C951&lt;&gt;0,1,IF(D951&lt;&gt;0,1,IF(E951&lt;&gt;0,1,"")))))</f>
        <v/>
      </c>
      <c r="Y951" s="157" t="str">
        <f aca="false">IF(W951=0," ",IF(W951&lt;&gt;W950,W951," "))</f>
        <v> </v>
      </c>
      <c r="Z951" s="88"/>
      <c r="AA951" s="75" t="n">
        <f aca="false">IF(W951&lt;&gt;Y951,(IF(N951=0,G951*(INFORMAÇÕES!$Q$69/INFORMAÇÕES!$Q$72),IF(N951="R",G951,0))),0)</f>
        <v>0</v>
      </c>
      <c r="AB951" s="75" t="n">
        <f aca="false">IF(W951&lt;&gt;Y951,(IF(N951=0,G951*(INFORMAÇÕES!$Q$70/INFORMAÇÕES!$Q$72),IF(N951="C",G951,0))),0)</f>
        <v>0</v>
      </c>
      <c r="AC951" s="75" t="n">
        <f aca="false">IF(W951&lt;&gt;Y951,(IF(N951=0,G951*INFORMAÇÕES!$U$115,IF(N951="CF",G951,0))),0)</f>
        <v>0</v>
      </c>
      <c r="AD951" s="75" t="n">
        <f aca="false">IF(W951&lt;&gt;Y951,(IF(N951=0,G951*INFORMAÇÕES!$U$116,IF(N951="O",G951,0))),0)</f>
        <v>0</v>
      </c>
      <c r="AE951" s="75" t="n">
        <f aca="false">IF(E951&lt;&gt;0,G951,0)</f>
        <v>0</v>
      </c>
      <c r="AF951" s="75" t="n">
        <f aca="false">IF(W951&lt;&gt;Y951,(IF(N951=0,J951*(INFORMAÇÕES!$Q$89/INFORMAÇÕES!$Q$92),IF(N951="R",J951,0))),0)</f>
        <v>0</v>
      </c>
      <c r="AG951" s="75" t="n">
        <f aca="false">IF(W951&lt;&gt;Y951,(IF(N951=0,J951*(INFORMAÇÕES!$Q$90/INFORMAÇÕES!$Q$92),IF(N951="C",J951,0))),0)</f>
        <v>0</v>
      </c>
      <c r="AH951" s="75" t="n">
        <f aca="false">IF(W951&lt;&gt;Y951,(IF(N951="",J951*INFORMAÇÕES!$U$115,IF(N951="CF",J951,0))),0)</f>
        <v>0</v>
      </c>
      <c r="AI951" s="75" t="n">
        <f aca="false">IF(W951&lt;&gt;Y951,(IF(N951="",J951*INFORMAÇÕES!$U$116,IF(N951="O",J951,0))),0)</f>
        <v>0</v>
      </c>
      <c r="AJ951" s="75" t="n">
        <f aca="false">IF(H951&lt;&gt;0,J951,0)</f>
        <v>0</v>
      </c>
      <c r="AK951" s="75" t="n">
        <f aca="false">IF(K951&lt;&gt;0,L951,0)</f>
        <v>0</v>
      </c>
    </row>
    <row r="952" s="174" customFormat="true" ht="14.25" hidden="false" customHeight="false" outlineLevel="0" collapsed="false">
      <c r="A952" s="159" t="n">
        <v>940</v>
      </c>
      <c r="B952" s="160" t="n">
        <f aca="false">IF('ORÇ.GLOBAL P CAIXA'!$K951="EXEC.",0,'ORÇ.REPROG. P CAIXA'!B952)</f>
        <v>0</v>
      </c>
      <c r="C952" s="161" t="n">
        <f aca="false">IF('ORÇ.GLOBAL P CAIXA'!$K951="EXEC.",0,'ORÇ.REPROG. P CAIXA'!C952)</f>
        <v>0</v>
      </c>
      <c r="D952" s="162" t="n">
        <f aca="false">IF('ORÇ.GLOBAL P CAIXA'!$K951="EXEC.",0,'ORÇ.REPROG. P CAIXA'!D952)</f>
        <v>0</v>
      </c>
      <c r="E952" s="163" t="n">
        <f aca="false">IF('ORÇ.GLOBAL P CAIXA'!$K951="EXEC.",0,'ORÇ.REPROG. P CAIXA'!E952)</f>
        <v>0</v>
      </c>
      <c r="F952" s="163" t="n">
        <f aca="false">IF('ORÇ.GLOBAL P CAIXA'!K951="EXEC.",0,IF('ORÇ.GLOBAL EMPRESA'!G951&gt;0,'ORÇ.GLOBAL EMPRESA'!G951,'ORÇ.GLOBAL P CAIXA'!F951))</f>
        <v>0</v>
      </c>
      <c r="G952" s="163" t="n">
        <f aca="false">IF(E952&lt;&gt;0,ROUND(E952*F952,2),IF(AE952=0,(SUMIF($W$13:$W$1012,B952,$AE$13:$AE$1012)),AE952))</f>
        <v>0</v>
      </c>
      <c r="H952" s="661" t="n">
        <f aca="false">IF('ORÇ.GLOBAL P CAIXA'!K951="EXEC.",0,'ORÇ.REPROG. P CAIXA'!H952)</f>
        <v>0</v>
      </c>
      <c r="I952" s="661" t="n">
        <f aca="false">IF('ORÇ.GLOBAL P CAIXA'!K951="EXEC.",0,'ORÇ.REPROG. P CAIXA'!I952)</f>
        <v>0</v>
      </c>
      <c r="J952" s="163" t="n">
        <f aca="false">IF(H952&lt;&gt;0,ROUND(H952*I952,2),IF(AJ952=0,(SUMIF($W$13:$W$1012,B952,$AJ$13:$AJ$1012)),AJ952))</f>
        <v>0</v>
      </c>
      <c r="K952" s="163" t="n">
        <f aca="false">H952-E952</f>
        <v>0</v>
      </c>
      <c r="L952" s="163" t="n">
        <f aca="false">J952-G952</f>
        <v>0</v>
      </c>
      <c r="M952" s="662" t="str">
        <f aca="false">IF('ORÇ.GLOBAL P CAIXA'!K951="EXEC.","",IF('ORÇ.REPROG. P CAIXA'!M952&gt;0,'ORÇ.REPROG. P CAIXA'!M952,""))</f>
        <v/>
      </c>
      <c r="N952" s="663" t="str">
        <f aca="false">IF('ORÇ.GLOBAL P CAIXA'!K951="EXEC.","",IF('ORÇ.REPROG. P CAIXA'!N952&gt;0,'ORÇ.REPROG. P CAIXA'!N952,""))</f>
        <v/>
      </c>
      <c r="O952" s="166" t="str">
        <f aca="false">IF('ORÇ.GLOBAL P CAIXA'!$K951="EXEC.","",'ORÇ.REPROG. P CAIXA'!O952)</f>
        <v/>
      </c>
      <c r="P952" s="167"/>
      <c r="Q952" s="168" t="str">
        <f aca="false">IF(B952&gt;0,"ok","ocultar")</f>
        <v>ocultar</v>
      </c>
      <c r="R952" s="649"/>
      <c r="S952" s="649"/>
      <c r="T952" s="650"/>
      <c r="V952" s="88"/>
      <c r="W952" s="157" t="n">
        <f aca="false">IF(B952=0,W951,IF(ISNONTEXT(B952)=TRUE(),INT(B952),INT(LEFT(B952,FIND(".",B952)-1))))</f>
        <v>3</v>
      </c>
      <c r="X952" s="157" t="str">
        <f aca="false">IF(X953=1,1,IF(B952&lt;&gt;0,1,IF(C952&lt;&gt;0,1,IF(D952&lt;&gt;0,1,IF(E952&lt;&gt;0,1,"")))))</f>
        <v/>
      </c>
      <c r="Y952" s="157" t="str">
        <f aca="false">IF(W952=0," ",IF(W952&lt;&gt;W951,W952," "))</f>
        <v> </v>
      </c>
      <c r="Z952" s="88"/>
      <c r="AA952" s="75" t="n">
        <f aca="false">IF(W952&lt;&gt;Y952,(IF(N952=0,G952*(INFORMAÇÕES!$Q$69/INFORMAÇÕES!$Q$72),IF(N952="R",G952,0))),0)</f>
        <v>0</v>
      </c>
      <c r="AB952" s="75" t="n">
        <f aca="false">IF(W952&lt;&gt;Y952,(IF(N952=0,G952*(INFORMAÇÕES!$Q$70/INFORMAÇÕES!$Q$72),IF(N952="C",G952,0))),0)</f>
        <v>0</v>
      </c>
      <c r="AC952" s="75" t="n">
        <f aca="false">IF(W952&lt;&gt;Y952,(IF(N952=0,G952*INFORMAÇÕES!$U$115,IF(N952="CF",G952,0))),0)</f>
        <v>0</v>
      </c>
      <c r="AD952" s="75" t="n">
        <f aca="false">IF(W952&lt;&gt;Y952,(IF(N952=0,G952*INFORMAÇÕES!$U$116,IF(N952="O",G952,0))),0)</f>
        <v>0</v>
      </c>
      <c r="AE952" s="75" t="n">
        <f aca="false">IF(E952&lt;&gt;0,G952,0)</f>
        <v>0</v>
      </c>
      <c r="AF952" s="75" t="n">
        <f aca="false">IF(W952&lt;&gt;Y952,(IF(N952=0,J952*(INFORMAÇÕES!$Q$89/INFORMAÇÕES!$Q$92),IF(N952="R",J952,0))),0)</f>
        <v>0</v>
      </c>
      <c r="AG952" s="75" t="n">
        <f aca="false">IF(W952&lt;&gt;Y952,(IF(N952=0,J952*(INFORMAÇÕES!$Q$90/INFORMAÇÕES!$Q$92),IF(N952="C",J952,0))),0)</f>
        <v>0</v>
      </c>
      <c r="AH952" s="75" t="n">
        <f aca="false">IF(W952&lt;&gt;Y952,(IF(N952="",J952*INFORMAÇÕES!$U$115,IF(N952="CF",J952,0))),0)</f>
        <v>0</v>
      </c>
      <c r="AI952" s="75" t="n">
        <f aca="false">IF(W952&lt;&gt;Y952,(IF(N952="",J952*INFORMAÇÕES!$U$116,IF(N952="O",J952,0))),0)</f>
        <v>0</v>
      </c>
      <c r="AJ952" s="75" t="n">
        <f aca="false">IF(H952&lt;&gt;0,J952,0)</f>
        <v>0</v>
      </c>
      <c r="AK952" s="75" t="n">
        <f aca="false">IF(K952&lt;&gt;0,L952,0)</f>
        <v>0</v>
      </c>
    </row>
    <row r="953" s="174" customFormat="true" ht="14.25" hidden="false" customHeight="false" outlineLevel="0" collapsed="false">
      <c r="A953" s="159" t="n">
        <v>941</v>
      </c>
      <c r="B953" s="160" t="n">
        <f aca="false">IF('ORÇ.GLOBAL P CAIXA'!$K952="EXEC.",0,'ORÇ.REPROG. P CAIXA'!B953)</f>
        <v>0</v>
      </c>
      <c r="C953" s="161" t="n">
        <f aca="false">IF('ORÇ.GLOBAL P CAIXA'!$K952="EXEC.",0,'ORÇ.REPROG. P CAIXA'!C953)</f>
        <v>0</v>
      </c>
      <c r="D953" s="162" t="n">
        <f aca="false">IF('ORÇ.GLOBAL P CAIXA'!$K952="EXEC.",0,'ORÇ.REPROG. P CAIXA'!D953)</f>
        <v>0</v>
      </c>
      <c r="E953" s="163" t="n">
        <f aca="false">IF('ORÇ.GLOBAL P CAIXA'!$K952="EXEC.",0,'ORÇ.REPROG. P CAIXA'!E953)</f>
        <v>0</v>
      </c>
      <c r="F953" s="163" t="n">
        <f aca="false">IF('ORÇ.GLOBAL P CAIXA'!K952="EXEC.",0,IF('ORÇ.GLOBAL EMPRESA'!G952&gt;0,'ORÇ.GLOBAL EMPRESA'!G952,'ORÇ.GLOBAL P CAIXA'!F952))</f>
        <v>0</v>
      </c>
      <c r="G953" s="163" t="n">
        <f aca="false">IF(E953&lt;&gt;0,ROUND(E953*F953,2),IF(AE953=0,(SUMIF($W$13:$W$1012,B953,$AE$13:$AE$1012)),AE953))</f>
        <v>0</v>
      </c>
      <c r="H953" s="661" t="n">
        <f aca="false">IF('ORÇ.GLOBAL P CAIXA'!K952="EXEC.",0,'ORÇ.REPROG. P CAIXA'!H953)</f>
        <v>0</v>
      </c>
      <c r="I953" s="661" t="n">
        <f aca="false">IF('ORÇ.GLOBAL P CAIXA'!K952="EXEC.",0,'ORÇ.REPROG. P CAIXA'!I953)</f>
        <v>0</v>
      </c>
      <c r="J953" s="163" t="n">
        <f aca="false">IF(H953&lt;&gt;0,ROUND(H953*I953,2),IF(AJ953=0,(SUMIF($W$13:$W$1012,B953,$AJ$13:$AJ$1012)),AJ953))</f>
        <v>0</v>
      </c>
      <c r="K953" s="163" t="n">
        <f aca="false">H953-E953</f>
        <v>0</v>
      </c>
      <c r="L953" s="163" t="n">
        <f aca="false">J953-G953</f>
        <v>0</v>
      </c>
      <c r="M953" s="662" t="str">
        <f aca="false">IF('ORÇ.GLOBAL P CAIXA'!K952="EXEC.","",IF('ORÇ.REPROG. P CAIXA'!M953&gt;0,'ORÇ.REPROG. P CAIXA'!M953,""))</f>
        <v/>
      </c>
      <c r="N953" s="663" t="str">
        <f aca="false">IF('ORÇ.GLOBAL P CAIXA'!K952="EXEC.","",IF('ORÇ.REPROG. P CAIXA'!N953&gt;0,'ORÇ.REPROG. P CAIXA'!N953,""))</f>
        <v/>
      </c>
      <c r="O953" s="166" t="str">
        <f aca="false">IF('ORÇ.GLOBAL P CAIXA'!$K952="EXEC.","",'ORÇ.REPROG. P CAIXA'!O953)</f>
        <v/>
      </c>
      <c r="P953" s="167"/>
      <c r="Q953" s="168" t="str">
        <f aca="false">IF(B953&gt;0,"ok","ocultar")</f>
        <v>ocultar</v>
      </c>
      <c r="R953" s="649"/>
      <c r="S953" s="649"/>
      <c r="T953" s="650"/>
      <c r="V953" s="88"/>
      <c r="W953" s="157" t="n">
        <f aca="false">IF(B953=0,W952,IF(ISNONTEXT(B953)=TRUE(),INT(B953),INT(LEFT(B953,FIND(".",B953)-1))))</f>
        <v>3</v>
      </c>
      <c r="X953" s="157" t="str">
        <f aca="false">IF(X954=1,1,IF(B953&lt;&gt;0,1,IF(C953&lt;&gt;0,1,IF(D953&lt;&gt;0,1,IF(E953&lt;&gt;0,1,"")))))</f>
        <v/>
      </c>
      <c r="Y953" s="157" t="str">
        <f aca="false">IF(W953=0," ",IF(W953&lt;&gt;W952,W953," "))</f>
        <v> </v>
      </c>
      <c r="Z953" s="88"/>
      <c r="AA953" s="75" t="n">
        <f aca="false">IF(W953&lt;&gt;Y953,(IF(N953=0,G953*(INFORMAÇÕES!$Q$69/INFORMAÇÕES!$Q$72),IF(N953="R",G953,0))),0)</f>
        <v>0</v>
      </c>
      <c r="AB953" s="75" t="n">
        <f aca="false">IF(W953&lt;&gt;Y953,(IF(N953=0,G953*(INFORMAÇÕES!$Q$70/INFORMAÇÕES!$Q$72),IF(N953="C",G953,0))),0)</f>
        <v>0</v>
      </c>
      <c r="AC953" s="75" t="n">
        <f aca="false">IF(W953&lt;&gt;Y953,(IF(N953=0,G953*INFORMAÇÕES!$U$115,IF(N953="CF",G953,0))),0)</f>
        <v>0</v>
      </c>
      <c r="AD953" s="75" t="n">
        <f aca="false">IF(W953&lt;&gt;Y953,(IF(N953=0,G953*INFORMAÇÕES!$U$116,IF(N953="O",G953,0))),0)</f>
        <v>0</v>
      </c>
      <c r="AE953" s="75" t="n">
        <f aca="false">IF(E953&lt;&gt;0,G953,0)</f>
        <v>0</v>
      </c>
      <c r="AF953" s="75" t="n">
        <f aca="false">IF(W953&lt;&gt;Y953,(IF(N953=0,J953*(INFORMAÇÕES!$Q$89/INFORMAÇÕES!$Q$92),IF(N953="R",J953,0))),0)</f>
        <v>0</v>
      </c>
      <c r="AG953" s="75" t="n">
        <f aca="false">IF(W953&lt;&gt;Y953,(IF(N953=0,J953*(INFORMAÇÕES!$Q$90/INFORMAÇÕES!$Q$92),IF(N953="C",J953,0))),0)</f>
        <v>0</v>
      </c>
      <c r="AH953" s="75" t="n">
        <f aca="false">IF(W953&lt;&gt;Y953,(IF(N953="",J953*INFORMAÇÕES!$U$115,IF(N953="CF",J953,0))),0)</f>
        <v>0</v>
      </c>
      <c r="AI953" s="75" t="n">
        <f aca="false">IF(W953&lt;&gt;Y953,(IF(N953="",J953*INFORMAÇÕES!$U$116,IF(N953="O",J953,0))),0)</f>
        <v>0</v>
      </c>
      <c r="AJ953" s="75" t="n">
        <f aca="false">IF(H953&lt;&gt;0,J953,0)</f>
        <v>0</v>
      </c>
      <c r="AK953" s="75" t="n">
        <f aca="false">IF(K953&lt;&gt;0,L953,0)</f>
        <v>0</v>
      </c>
    </row>
    <row r="954" s="174" customFormat="true" ht="14.25" hidden="false" customHeight="false" outlineLevel="0" collapsed="false">
      <c r="A954" s="159" t="n">
        <v>942</v>
      </c>
      <c r="B954" s="160" t="n">
        <f aca="false">IF('ORÇ.GLOBAL P CAIXA'!$K953="EXEC.",0,'ORÇ.REPROG. P CAIXA'!B954)</f>
        <v>0</v>
      </c>
      <c r="C954" s="161" t="n">
        <f aca="false">IF('ORÇ.GLOBAL P CAIXA'!$K953="EXEC.",0,'ORÇ.REPROG. P CAIXA'!C954)</f>
        <v>0</v>
      </c>
      <c r="D954" s="162" t="n">
        <f aca="false">IF('ORÇ.GLOBAL P CAIXA'!$K953="EXEC.",0,'ORÇ.REPROG. P CAIXA'!D954)</f>
        <v>0</v>
      </c>
      <c r="E954" s="163" t="n">
        <f aca="false">IF('ORÇ.GLOBAL P CAIXA'!$K953="EXEC.",0,'ORÇ.REPROG. P CAIXA'!E954)</f>
        <v>0</v>
      </c>
      <c r="F954" s="163" t="n">
        <f aca="false">IF('ORÇ.GLOBAL P CAIXA'!K953="EXEC.",0,IF('ORÇ.GLOBAL EMPRESA'!G953&gt;0,'ORÇ.GLOBAL EMPRESA'!G953,'ORÇ.GLOBAL P CAIXA'!F953))</f>
        <v>0</v>
      </c>
      <c r="G954" s="163" t="n">
        <f aca="false">IF(E954&lt;&gt;0,ROUND(E954*F954,2),IF(AE954=0,(SUMIF($W$13:$W$1012,B954,$AE$13:$AE$1012)),AE954))</f>
        <v>0</v>
      </c>
      <c r="H954" s="661" t="n">
        <f aca="false">IF('ORÇ.GLOBAL P CAIXA'!K953="EXEC.",0,'ORÇ.REPROG. P CAIXA'!H954)</f>
        <v>0</v>
      </c>
      <c r="I954" s="661" t="n">
        <f aca="false">IF('ORÇ.GLOBAL P CAIXA'!K953="EXEC.",0,'ORÇ.REPROG. P CAIXA'!I954)</f>
        <v>0</v>
      </c>
      <c r="J954" s="163" t="n">
        <f aca="false">IF(H954&lt;&gt;0,ROUND(H954*I954,2),IF(AJ954=0,(SUMIF($W$13:$W$1012,B954,$AJ$13:$AJ$1012)),AJ954))</f>
        <v>0</v>
      </c>
      <c r="K954" s="163" t="n">
        <f aca="false">H954-E954</f>
        <v>0</v>
      </c>
      <c r="L954" s="163" t="n">
        <f aca="false">J954-G954</f>
        <v>0</v>
      </c>
      <c r="M954" s="662" t="str">
        <f aca="false">IF('ORÇ.GLOBAL P CAIXA'!K953="EXEC.","",IF('ORÇ.REPROG. P CAIXA'!M954&gt;0,'ORÇ.REPROG. P CAIXA'!M954,""))</f>
        <v/>
      </c>
      <c r="N954" s="663" t="str">
        <f aca="false">IF('ORÇ.GLOBAL P CAIXA'!K953="EXEC.","",IF('ORÇ.REPROG. P CAIXA'!N954&gt;0,'ORÇ.REPROG. P CAIXA'!N954,""))</f>
        <v/>
      </c>
      <c r="O954" s="166" t="str">
        <f aca="false">IF('ORÇ.GLOBAL P CAIXA'!$K953="EXEC.","",'ORÇ.REPROG. P CAIXA'!O954)</f>
        <v/>
      </c>
      <c r="P954" s="167"/>
      <c r="Q954" s="168" t="str">
        <f aca="false">IF(B954&gt;0,"ok","ocultar")</f>
        <v>ocultar</v>
      </c>
      <c r="R954" s="649"/>
      <c r="S954" s="649"/>
      <c r="T954" s="650"/>
      <c r="V954" s="88"/>
      <c r="W954" s="157" t="n">
        <f aca="false">IF(B954=0,W953,IF(ISNONTEXT(B954)=TRUE(),INT(B954),INT(LEFT(B954,FIND(".",B954)-1))))</f>
        <v>3</v>
      </c>
      <c r="X954" s="157" t="str">
        <f aca="false">IF(X955=1,1,IF(B954&lt;&gt;0,1,IF(C954&lt;&gt;0,1,IF(D954&lt;&gt;0,1,IF(E954&lt;&gt;0,1,"")))))</f>
        <v/>
      </c>
      <c r="Y954" s="157" t="str">
        <f aca="false">IF(W954=0," ",IF(W954&lt;&gt;W953,W954," "))</f>
        <v> </v>
      </c>
      <c r="Z954" s="88"/>
      <c r="AA954" s="75" t="n">
        <f aca="false">IF(W954&lt;&gt;Y954,(IF(N954=0,G954*(INFORMAÇÕES!$Q$69/INFORMAÇÕES!$Q$72),IF(N954="R",G954,0))),0)</f>
        <v>0</v>
      </c>
      <c r="AB954" s="75" t="n">
        <f aca="false">IF(W954&lt;&gt;Y954,(IF(N954=0,G954*(INFORMAÇÕES!$Q$70/INFORMAÇÕES!$Q$72),IF(N954="C",G954,0))),0)</f>
        <v>0</v>
      </c>
      <c r="AC954" s="75" t="n">
        <f aca="false">IF(W954&lt;&gt;Y954,(IF(N954=0,G954*INFORMAÇÕES!$U$115,IF(N954="CF",G954,0))),0)</f>
        <v>0</v>
      </c>
      <c r="AD954" s="75" t="n">
        <f aca="false">IF(W954&lt;&gt;Y954,(IF(N954=0,G954*INFORMAÇÕES!$U$116,IF(N954="O",G954,0))),0)</f>
        <v>0</v>
      </c>
      <c r="AE954" s="75" t="n">
        <f aca="false">IF(E954&lt;&gt;0,G954,0)</f>
        <v>0</v>
      </c>
      <c r="AF954" s="75" t="n">
        <f aca="false">IF(W954&lt;&gt;Y954,(IF(N954=0,J954*(INFORMAÇÕES!$Q$89/INFORMAÇÕES!$Q$92),IF(N954="R",J954,0))),0)</f>
        <v>0</v>
      </c>
      <c r="AG954" s="75" t="n">
        <f aca="false">IF(W954&lt;&gt;Y954,(IF(N954=0,J954*(INFORMAÇÕES!$Q$90/INFORMAÇÕES!$Q$92),IF(N954="C",J954,0))),0)</f>
        <v>0</v>
      </c>
      <c r="AH954" s="75" t="n">
        <f aca="false">IF(W954&lt;&gt;Y954,(IF(N954="",J954*INFORMAÇÕES!$U$115,IF(N954="CF",J954,0))),0)</f>
        <v>0</v>
      </c>
      <c r="AI954" s="75" t="n">
        <f aca="false">IF(W954&lt;&gt;Y954,(IF(N954="",J954*INFORMAÇÕES!$U$116,IF(N954="O",J954,0))),0)</f>
        <v>0</v>
      </c>
      <c r="AJ954" s="75" t="n">
        <f aca="false">IF(H954&lt;&gt;0,J954,0)</f>
        <v>0</v>
      </c>
      <c r="AK954" s="75" t="n">
        <f aca="false">IF(K954&lt;&gt;0,L954,0)</f>
        <v>0</v>
      </c>
    </row>
    <row r="955" s="174" customFormat="true" ht="14.25" hidden="false" customHeight="false" outlineLevel="0" collapsed="false">
      <c r="A955" s="159" t="n">
        <v>943</v>
      </c>
      <c r="B955" s="160" t="n">
        <f aca="false">IF('ORÇ.GLOBAL P CAIXA'!$K954="EXEC.",0,'ORÇ.REPROG. P CAIXA'!B955)</f>
        <v>0</v>
      </c>
      <c r="C955" s="161" t="n">
        <f aca="false">IF('ORÇ.GLOBAL P CAIXA'!$K954="EXEC.",0,'ORÇ.REPROG. P CAIXA'!C955)</f>
        <v>0</v>
      </c>
      <c r="D955" s="162" t="n">
        <f aca="false">IF('ORÇ.GLOBAL P CAIXA'!$K954="EXEC.",0,'ORÇ.REPROG. P CAIXA'!D955)</f>
        <v>0</v>
      </c>
      <c r="E955" s="163" t="n">
        <f aca="false">IF('ORÇ.GLOBAL P CAIXA'!$K954="EXEC.",0,'ORÇ.REPROG. P CAIXA'!E955)</f>
        <v>0</v>
      </c>
      <c r="F955" s="163" t="n">
        <f aca="false">IF('ORÇ.GLOBAL P CAIXA'!K954="EXEC.",0,IF('ORÇ.GLOBAL EMPRESA'!G954&gt;0,'ORÇ.GLOBAL EMPRESA'!G954,'ORÇ.GLOBAL P CAIXA'!F954))</f>
        <v>0</v>
      </c>
      <c r="G955" s="163" t="n">
        <f aca="false">IF(E955&lt;&gt;0,ROUND(E955*F955,2),IF(AE955=0,(SUMIF($W$13:$W$1012,B955,$AE$13:$AE$1012)),AE955))</f>
        <v>0</v>
      </c>
      <c r="H955" s="661" t="n">
        <f aca="false">IF('ORÇ.GLOBAL P CAIXA'!K954="EXEC.",0,'ORÇ.REPROG. P CAIXA'!H955)</f>
        <v>0</v>
      </c>
      <c r="I955" s="661" t="n">
        <f aca="false">IF('ORÇ.GLOBAL P CAIXA'!K954="EXEC.",0,'ORÇ.REPROG. P CAIXA'!I955)</f>
        <v>0</v>
      </c>
      <c r="J955" s="163" t="n">
        <f aca="false">IF(H955&lt;&gt;0,ROUND(H955*I955,2),IF(AJ955=0,(SUMIF($W$13:$W$1012,B955,$AJ$13:$AJ$1012)),AJ955))</f>
        <v>0</v>
      </c>
      <c r="K955" s="163" t="n">
        <f aca="false">H955-E955</f>
        <v>0</v>
      </c>
      <c r="L955" s="163" t="n">
        <f aca="false">J955-G955</f>
        <v>0</v>
      </c>
      <c r="M955" s="662" t="str">
        <f aca="false">IF('ORÇ.GLOBAL P CAIXA'!K954="EXEC.","",IF('ORÇ.REPROG. P CAIXA'!M955&gt;0,'ORÇ.REPROG. P CAIXA'!M955,""))</f>
        <v/>
      </c>
      <c r="N955" s="663" t="str">
        <f aca="false">IF('ORÇ.GLOBAL P CAIXA'!K954="EXEC.","",IF('ORÇ.REPROG. P CAIXA'!N955&gt;0,'ORÇ.REPROG. P CAIXA'!N955,""))</f>
        <v/>
      </c>
      <c r="O955" s="166" t="str">
        <f aca="false">IF('ORÇ.GLOBAL P CAIXA'!$K954="EXEC.","",'ORÇ.REPROG. P CAIXA'!O955)</f>
        <v/>
      </c>
      <c r="P955" s="167"/>
      <c r="Q955" s="168" t="str">
        <f aca="false">IF(B955&gt;0,"ok","ocultar")</f>
        <v>ocultar</v>
      </c>
      <c r="R955" s="649"/>
      <c r="S955" s="649"/>
      <c r="T955" s="650"/>
      <c r="V955" s="88"/>
      <c r="W955" s="157" t="n">
        <f aca="false">IF(B955=0,W954,IF(ISNONTEXT(B955)=TRUE(),INT(B955),INT(LEFT(B955,FIND(".",B955)-1))))</f>
        <v>3</v>
      </c>
      <c r="X955" s="157" t="str">
        <f aca="false">IF(X956=1,1,IF(B955&lt;&gt;0,1,IF(C955&lt;&gt;0,1,IF(D955&lt;&gt;0,1,IF(E955&lt;&gt;0,1,"")))))</f>
        <v/>
      </c>
      <c r="Y955" s="157" t="str">
        <f aca="false">IF(W955=0," ",IF(W955&lt;&gt;W954,W955," "))</f>
        <v> </v>
      </c>
      <c r="Z955" s="88"/>
      <c r="AA955" s="75" t="n">
        <f aca="false">IF(W955&lt;&gt;Y955,(IF(N955=0,G955*(INFORMAÇÕES!$Q$69/INFORMAÇÕES!$Q$72),IF(N955="R",G955,0))),0)</f>
        <v>0</v>
      </c>
      <c r="AB955" s="75" t="n">
        <f aca="false">IF(W955&lt;&gt;Y955,(IF(N955=0,G955*(INFORMAÇÕES!$Q$70/INFORMAÇÕES!$Q$72),IF(N955="C",G955,0))),0)</f>
        <v>0</v>
      </c>
      <c r="AC955" s="75" t="n">
        <f aca="false">IF(W955&lt;&gt;Y955,(IF(N955=0,G955*INFORMAÇÕES!$U$115,IF(N955="CF",G955,0))),0)</f>
        <v>0</v>
      </c>
      <c r="AD955" s="75" t="n">
        <f aca="false">IF(W955&lt;&gt;Y955,(IF(N955=0,G955*INFORMAÇÕES!$U$116,IF(N955="O",G955,0))),0)</f>
        <v>0</v>
      </c>
      <c r="AE955" s="75" t="n">
        <f aca="false">IF(E955&lt;&gt;0,G955,0)</f>
        <v>0</v>
      </c>
      <c r="AF955" s="75" t="n">
        <f aca="false">IF(W955&lt;&gt;Y955,(IF(N955=0,J955*(INFORMAÇÕES!$Q$89/INFORMAÇÕES!$Q$92),IF(N955="R",J955,0))),0)</f>
        <v>0</v>
      </c>
      <c r="AG955" s="75" t="n">
        <f aca="false">IF(W955&lt;&gt;Y955,(IF(N955=0,J955*(INFORMAÇÕES!$Q$90/INFORMAÇÕES!$Q$92),IF(N955="C",J955,0))),0)</f>
        <v>0</v>
      </c>
      <c r="AH955" s="75" t="n">
        <f aca="false">IF(W955&lt;&gt;Y955,(IF(N955="",J955*INFORMAÇÕES!$U$115,IF(N955="CF",J955,0))),0)</f>
        <v>0</v>
      </c>
      <c r="AI955" s="75" t="n">
        <f aca="false">IF(W955&lt;&gt;Y955,(IF(N955="",J955*INFORMAÇÕES!$U$116,IF(N955="O",J955,0))),0)</f>
        <v>0</v>
      </c>
      <c r="AJ955" s="75" t="n">
        <f aca="false">IF(H955&lt;&gt;0,J955,0)</f>
        <v>0</v>
      </c>
      <c r="AK955" s="75" t="n">
        <f aca="false">IF(K955&lt;&gt;0,L955,0)</f>
        <v>0</v>
      </c>
    </row>
    <row r="956" s="174" customFormat="true" ht="14.25" hidden="false" customHeight="false" outlineLevel="0" collapsed="false">
      <c r="A956" s="159" t="n">
        <v>944</v>
      </c>
      <c r="B956" s="160" t="n">
        <f aca="false">IF('ORÇ.GLOBAL P CAIXA'!$K955="EXEC.",0,'ORÇ.REPROG. P CAIXA'!B956)</f>
        <v>0</v>
      </c>
      <c r="C956" s="161" t="n">
        <f aca="false">IF('ORÇ.GLOBAL P CAIXA'!$K955="EXEC.",0,'ORÇ.REPROG. P CAIXA'!C956)</f>
        <v>0</v>
      </c>
      <c r="D956" s="162" t="n">
        <f aca="false">IF('ORÇ.GLOBAL P CAIXA'!$K955="EXEC.",0,'ORÇ.REPROG. P CAIXA'!D956)</f>
        <v>0</v>
      </c>
      <c r="E956" s="163" t="n">
        <f aca="false">IF('ORÇ.GLOBAL P CAIXA'!$K955="EXEC.",0,'ORÇ.REPROG. P CAIXA'!E956)</f>
        <v>0</v>
      </c>
      <c r="F956" s="163" t="n">
        <f aca="false">IF('ORÇ.GLOBAL P CAIXA'!K955="EXEC.",0,IF('ORÇ.GLOBAL EMPRESA'!G955&gt;0,'ORÇ.GLOBAL EMPRESA'!G955,'ORÇ.GLOBAL P CAIXA'!F955))</f>
        <v>0</v>
      </c>
      <c r="G956" s="163" t="n">
        <f aca="false">IF(E956&lt;&gt;0,ROUND(E956*F956,2),IF(AE956=0,(SUMIF($W$13:$W$1012,B956,$AE$13:$AE$1012)),AE956))</f>
        <v>0</v>
      </c>
      <c r="H956" s="661" t="n">
        <f aca="false">IF('ORÇ.GLOBAL P CAIXA'!K955="EXEC.",0,'ORÇ.REPROG. P CAIXA'!H956)</f>
        <v>0</v>
      </c>
      <c r="I956" s="661" t="n">
        <f aca="false">IF('ORÇ.GLOBAL P CAIXA'!K955="EXEC.",0,'ORÇ.REPROG. P CAIXA'!I956)</f>
        <v>0</v>
      </c>
      <c r="J956" s="163" t="n">
        <f aca="false">IF(H956&lt;&gt;0,ROUND(H956*I956,2),IF(AJ956=0,(SUMIF($W$13:$W$1012,B956,$AJ$13:$AJ$1012)),AJ956))</f>
        <v>0</v>
      </c>
      <c r="K956" s="163" t="n">
        <f aca="false">H956-E956</f>
        <v>0</v>
      </c>
      <c r="L956" s="163" t="n">
        <f aca="false">J956-G956</f>
        <v>0</v>
      </c>
      <c r="M956" s="662" t="str">
        <f aca="false">IF('ORÇ.GLOBAL P CAIXA'!K955="EXEC.","",IF('ORÇ.REPROG. P CAIXA'!M956&gt;0,'ORÇ.REPROG. P CAIXA'!M956,""))</f>
        <v/>
      </c>
      <c r="N956" s="663" t="str">
        <f aca="false">IF('ORÇ.GLOBAL P CAIXA'!K955="EXEC.","",IF('ORÇ.REPROG. P CAIXA'!N956&gt;0,'ORÇ.REPROG. P CAIXA'!N956,""))</f>
        <v/>
      </c>
      <c r="O956" s="166" t="str">
        <f aca="false">IF('ORÇ.GLOBAL P CAIXA'!$K955="EXEC.","",'ORÇ.REPROG. P CAIXA'!O956)</f>
        <v/>
      </c>
      <c r="P956" s="167"/>
      <c r="Q956" s="168" t="str">
        <f aca="false">IF(B956&gt;0,"ok","ocultar")</f>
        <v>ocultar</v>
      </c>
      <c r="R956" s="649"/>
      <c r="S956" s="649"/>
      <c r="T956" s="650"/>
      <c r="V956" s="88"/>
      <c r="W956" s="157" t="n">
        <f aca="false">IF(B956=0,W955,IF(ISNONTEXT(B956)=TRUE(),INT(B956),INT(LEFT(B956,FIND(".",B956)-1))))</f>
        <v>3</v>
      </c>
      <c r="X956" s="157" t="str">
        <f aca="false">IF(X957=1,1,IF(B956&lt;&gt;0,1,IF(C956&lt;&gt;0,1,IF(D956&lt;&gt;0,1,IF(E956&lt;&gt;0,1,"")))))</f>
        <v/>
      </c>
      <c r="Y956" s="157" t="str">
        <f aca="false">IF(W956=0," ",IF(W956&lt;&gt;W955,W956," "))</f>
        <v> </v>
      </c>
      <c r="Z956" s="88"/>
      <c r="AA956" s="75" t="n">
        <f aca="false">IF(W956&lt;&gt;Y956,(IF(N956=0,G956*(INFORMAÇÕES!$Q$69/INFORMAÇÕES!$Q$72),IF(N956="R",G956,0))),0)</f>
        <v>0</v>
      </c>
      <c r="AB956" s="75" t="n">
        <f aca="false">IF(W956&lt;&gt;Y956,(IF(N956=0,G956*(INFORMAÇÕES!$Q$70/INFORMAÇÕES!$Q$72),IF(N956="C",G956,0))),0)</f>
        <v>0</v>
      </c>
      <c r="AC956" s="75" t="n">
        <f aca="false">IF(W956&lt;&gt;Y956,(IF(N956=0,G956*INFORMAÇÕES!$U$115,IF(N956="CF",G956,0))),0)</f>
        <v>0</v>
      </c>
      <c r="AD956" s="75" t="n">
        <f aca="false">IF(W956&lt;&gt;Y956,(IF(N956=0,G956*INFORMAÇÕES!$U$116,IF(N956="O",G956,0))),0)</f>
        <v>0</v>
      </c>
      <c r="AE956" s="75" t="n">
        <f aca="false">IF(E956&lt;&gt;0,G956,0)</f>
        <v>0</v>
      </c>
      <c r="AF956" s="75" t="n">
        <f aca="false">IF(W956&lt;&gt;Y956,(IF(N956=0,J956*(INFORMAÇÕES!$Q$89/INFORMAÇÕES!$Q$92),IF(N956="R",J956,0))),0)</f>
        <v>0</v>
      </c>
      <c r="AG956" s="75" t="n">
        <f aca="false">IF(W956&lt;&gt;Y956,(IF(N956=0,J956*(INFORMAÇÕES!$Q$90/INFORMAÇÕES!$Q$92),IF(N956="C",J956,0))),0)</f>
        <v>0</v>
      </c>
      <c r="AH956" s="75" t="n">
        <f aca="false">IF(W956&lt;&gt;Y956,(IF(N956="",J956*INFORMAÇÕES!$U$115,IF(N956="CF",J956,0))),0)</f>
        <v>0</v>
      </c>
      <c r="AI956" s="75" t="n">
        <f aca="false">IF(W956&lt;&gt;Y956,(IF(N956="",J956*INFORMAÇÕES!$U$116,IF(N956="O",J956,0))),0)</f>
        <v>0</v>
      </c>
      <c r="AJ956" s="75" t="n">
        <f aca="false">IF(H956&lt;&gt;0,J956,0)</f>
        <v>0</v>
      </c>
      <c r="AK956" s="75" t="n">
        <f aca="false">IF(K956&lt;&gt;0,L956,0)</f>
        <v>0</v>
      </c>
    </row>
    <row r="957" s="174" customFormat="true" ht="14.25" hidden="false" customHeight="false" outlineLevel="0" collapsed="false">
      <c r="A957" s="159" t="n">
        <v>945</v>
      </c>
      <c r="B957" s="160" t="n">
        <f aca="false">IF('ORÇ.GLOBAL P CAIXA'!$K956="EXEC.",0,'ORÇ.REPROG. P CAIXA'!B957)</f>
        <v>0</v>
      </c>
      <c r="C957" s="161" t="n">
        <f aca="false">IF('ORÇ.GLOBAL P CAIXA'!$K956="EXEC.",0,'ORÇ.REPROG. P CAIXA'!C957)</f>
        <v>0</v>
      </c>
      <c r="D957" s="162" t="n">
        <f aca="false">IF('ORÇ.GLOBAL P CAIXA'!$K956="EXEC.",0,'ORÇ.REPROG. P CAIXA'!D957)</f>
        <v>0</v>
      </c>
      <c r="E957" s="163" t="n">
        <f aca="false">IF('ORÇ.GLOBAL P CAIXA'!$K956="EXEC.",0,'ORÇ.REPROG. P CAIXA'!E957)</f>
        <v>0</v>
      </c>
      <c r="F957" s="163" t="n">
        <f aca="false">IF('ORÇ.GLOBAL P CAIXA'!K956="EXEC.",0,IF('ORÇ.GLOBAL EMPRESA'!G956&gt;0,'ORÇ.GLOBAL EMPRESA'!G956,'ORÇ.GLOBAL P CAIXA'!F956))</f>
        <v>0</v>
      </c>
      <c r="G957" s="163" t="n">
        <f aca="false">IF(E957&lt;&gt;0,ROUND(E957*F957,2),IF(AE957=0,(SUMIF($W$13:$W$1012,B957,$AE$13:$AE$1012)),AE957))</f>
        <v>0</v>
      </c>
      <c r="H957" s="661" t="n">
        <f aca="false">IF('ORÇ.GLOBAL P CAIXA'!K956="EXEC.",0,'ORÇ.REPROG. P CAIXA'!H957)</f>
        <v>0</v>
      </c>
      <c r="I957" s="661" t="n">
        <f aca="false">IF('ORÇ.GLOBAL P CAIXA'!K956="EXEC.",0,'ORÇ.REPROG. P CAIXA'!I957)</f>
        <v>0</v>
      </c>
      <c r="J957" s="163" t="n">
        <f aca="false">IF(H957&lt;&gt;0,ROUND(H957*I957,2),IF(AJ957=0,(SUMIF($W$13:$W$1012,B957,$AJ$13:$AJ$1012)),AJ957))</f>
        <v>0</v>
      </c>
      <c r="K957" s="163" t="n">
        <f aca="false">H957-E957</f>
        <v>0</v>
      </c>
      <c r="L957" s="163" t="n">
        <f aca="false">J957-G957</f>
        <v>0</v>
      </c>
      <c r="M957" s="662" t="str">
        <f aca="false">IF('ORÇ.GLOBAL P CAIXA'!K956="EXEC.","",IF('ORÇ.REPROG. P CAIXA'!M957&gt;0,'ORÇ.REPROG. P CAIXA'!M957,""))</f>
        <v/>
      </c>
      <c r="N957" s="663" t="str">
        <f aca="false">IF('ORÇ.GLOBAL P CAIXA'!K956="EXEC.","",IF('ORÇ.REPROG. P CAIXA'!N957&gt;0,'ORÇ.REPROG. P CAIXA'!N957,""))</f>
        <v/>
      </c>
      <c r="O957" s="166" t="str">
        <f aca="false">IF('ORÇ.GLOBAL P CAIXA'!$K956="EXEC.","",'ORÇ.REPROG. P CAIXA'!O957)</f>
        <v/>
      </c>
      <c r="P957" s="167"/>
      <c r="Q957" s="168" t="str">
        <f aca="false">IF(B957&gt;0,"ok","ocultar")</f>
        <v>ocultar</v>
      </c>
      <c r="R957" s="649"/>
      <c r="S957" s="649"/>
      <c r="T957" s="650"/>
      <c r="V957" s="88"/>
      <c r="W957" s="157" t="n">
        <f aca="false">IF(B957=0,W956,IF(ISNONTEXT(B957)=TRUE(),INT(B957),INT(LEFT(B957,FIND(".",B957)-1))))</f>
        <v>3</v>
      </c>
      <c r="X957" s="157" t="str">
        <f aca="false">IF(X958=1,1,IF(B957&lt;&gt;0,1,IF(C957&lt;&gt;0,1,IF(D957&lt;&gt;0,1,IF(E957&lt;&gt;0,1,"")))))</f>
        <v/>
      </c>
      <c r="Y957" s="157" t="str">
        <f aca="false">IF(W957=0," ",IF(W957&lt;&gt;W956,W957," "))</f>
        <v> </v>
      </c>
      <c r="Z957" s="88"/>
      <c r="AA957" s="75" t="n">
        <f aca="false">IF(W957&lt;&gt;Y957,(IF(N957=0,G957*(INFORMAÇÕES!$Q$69/INFORMAÇÕES!$Q$72),IF(N957="R",G957,0))),0)</f>
        <v>0</v>
      </c>
      <c r="AB957" s="75" t="n">
        <f aca="false">IF(W957&lt;&gt;Y957,(IF(N957=0,G957*(INFORMAÇÕES!$Q$70/INFORMAÇÕES!$Q$72),IF(N957="C",G957,0))),0)</f>
        <v>0</v>
      </c>
      <c r="AC957" s="75" t="n">
        <f aca="false">IF(W957&lt;&gt;Y957,(IF(N957=0,G957*INFORMAÇÕES!$U$115,IF(N957="CF",G957,0))),0)</f>
        <v>0</v>
      </c>
      <c r="AD957" s="75" t="n">
        <f aca="false">IF(W957&lt;&gt;Y957,(IF(N957=0,G957*INFORMAÇÕES!$U$116,IF(N957="O",G957,0))),0)</f>
        <v>0</v>
      </c>
      <c r="AE957" s="75" t="n">
        <f aca="false">IF(E957&lt;&gt;0,G957,0)</f>
        <v>0</v>
      </c>
      <c r="AF957" s="75" t="n">
        <f aca="false">IF(W957&lt;&gt;Y957,(IF(N957=0,J957*(INFORMAÇÕES!$Q$89/INFORMAÇÕES!$Q$92),IF(N957="R",J957,0))),0)</f>
        <v>0</v>
      </c>
      <c r="AG957" s="75" t="n">
        <f aca="false">IF(W957&lt;&gt;Y957,(IF(N957=0,J957*(INFORMAÇÕES!$Q$90/INFORMAÇÕES!$Q$92),IF(N957="C",J957,0))),0)</f>
        <v>0</v>
      </c>
      <c r="AH957" s="75" t="n">
        <f aca="false">IF(W957&lt;&gt;Y957,(IF(N957="",J957*INFORMAÇÕES!$U$115,IF(N957="CF",J957,0))),0)</f>
        <v>0</v>
      </c>
      <c r="AI957" s="75" t="n">
        <f aca="false">IF(W957&lt;&gt;Y957,(IF(N957="",J957*INFORMAÇÕES!$U$116,IF(N957="O",J957,0))),0)</f>
        <v>0</v>
      </c>
      <c r="AJ957" s="75" t="n">
        <f aca="false">IF(H957&lt;&gt;0,J957,0)</f>
        <v>0</v>
      </c>
      <c r="AK957" s="75" t="n">
        <f aca="false">IF(K957&lt;&gt;0,L957,0)</f>
        <v>0</v>
      </c>
    </row>
    <row r="958" s="174" customFormat="true" ht="14.25" hidden="false" customHeight="false" outlineLevel="0" collapsed="false">
      <c r="A958" s="159" t="n">
        <v>946</v>
      </c>
      <c r="B958" s="160" t="n">
        <f aca="false">IF('ORÇ.GLOBAL P CAIXA'!$K957="EXEC.",0,'ORÇ.REPROG. P CAIXA'!B958)</f>
        <v>0</v>
      </c>
      <c r="C958" s="161" t="n">
        <f aca="false">IF('ORÇ.GLOBAL P CAIXA'!$K957="EXEC.",0,'ORÇ.REPROG. P CAIXA'!C958)</f>
        <v>0</v>
      </c>
      <c r="D958" s="162" t="n">
        <f aca="false">IF('ORÇ.GLOBAL P CAIXA'!$K957="EXEC.",0,'ORÇ.REPROG. P CAIXA'!D958)</f>
        <v>0</v>
      </c>
      <c r="E958" s="163" t="n">
        <f aca="false">IF('ORÇ.GLOBAL P CAIXA'!$K957="EXEC.",0,'ORÇ.REPROG. P CAIXA'!E958)</f>
        <v>0</v>
      </c>
      <c r="F958" s="163" t="n">
        <f aca="false">IF('ORÇ.GLOBAL P CAIXA'!K957="EXEC.",0,IF('ORÇ.GLOBAL EMPRESA'!G957&gt;0,'ORÇ.GLOBAL EMPRESA'!G957,'ORÇ.GLOBAL P CAIXA'!F957))</f>
        <v>0</v>
      </c>
      <c r="G958" s="163" t="n">
        <f aca="false">IF(E958&lt;&gt;0,ROUND(E958*F958,2),IF(AE958=0,(SUMIF($W$13:$W$1012,B958,$AE$13:$AE$1012)),AE958))</f>
        <v>0</v>
      </c>
      <c r="H958" s="661" t="n">
        <f aca="false">IF('ORÇ.GLOBAL P CAIXA'!K957="EXEC.",0,'ORÇ.REPROG. P CAIXA'!H958)</f>
        <v>0</v>
      </c>
      <c r="I958" s="661" t="n">
        <f aca="false">IF('ORÇ.GLOBAL P CAIXA'!K957="EXEC.",0,'ORÇ.REPROG. P CAIXA'!I958)</f>
        <v>0</v>
      </c>
      <c r="J958" s="163" t="n">
        <f aca="false">IF(H958&lt;&gt;0,ROUND(H958*I958,2),IF(AJ958=0,(SUMIF($W$13:$W$1012,B958,$AJ$13:$AJ$1012)),AJ958))</f>
        <v>0</v>
      </c>
      <c r="K958" s="163" t="n">
        <f aca="false">H958-E958</f>
        <v>0</v>
      </c>
      <c r="L958" s="163" t="n">
        <f aca="false">J958-G958</f>
        <v>0</v>
      </c>
      <c r="M958" s="662" t="str">
        <f aca="false">IF('ORÇ.GLOBAL P CAIXA'!K957="EXEC.","",IF('ORÇ.REPROG. P CAIXA'!M958&gt;0,'ORÇ.REPROG. P CAIXA'!M958,""))</f>
        <v/>
      </c>
      <c r="N958" s="663" t="str">
        <f aca="false">IF('ORÇ.GLOBAL P CAIXA'!K957="EXEC.","",IF('ORÇ.REPROG. P CAIXA'!N958&gt;0,'ORÇ.REPROG. P CAIXA'!N958,""))</f>
        <v/>
      </c>
      <c r="O958" s="166" t="str">
        <f aca="false">IF('ORÇ.GLOBAL P CAIXA'!$K957="EXEC.","",'ORÇ.REPROG. P CAIXA'!O958)</f>
        <v/>
      </c>
      <c r="P958" s="167"/>
      <c r="Q958" s="168" t="str">
        <f aca="false">IF(B958&gt;0,"ok","ocultar")</f>
        <v>ocultar</v>
      </c>
      <c r="R958" s="649"/>
      <c r="S958" s="649"/>
      <c r="T958" s="650"/>
      <c r="V958" s="88"/>
      <c r="W958" s="157" t="n">
        <f aca="false">IF(B958=0,W957,IF(ISNONTEXT(B958)=TRUE(),INT(B958),INT(LEFT(B958,FIND(".",B958)-1))))</f>
        <v>3</v>
      </c>
      <c r="X958" s="157" t="str">
        <f aca="false">IF(X959=1,1,IF(B958&lt;&gt;0,1,IF(C958&lt;&gt;0,1,IF(D958&lt;&gt;0,1,IF(E958&lt;&gt;0,1,"")))))</f>
        <v/>
      </c>
      <c r="Y958" s="157" t="str">
        <f aca="false">IF(W958=0," ",IF(W958&lt;&gt;W957,W958," "))</f>
        <v> </v>
      </c>
      <c r="Z958" s="88"/>
      <c r="AA958" s="75" t="n">
        <f aca="false">IF(W958&lt;&gt;Y958,(IF(N958=0,G958*(INFORMAÇÕES!$Q$69/INFORMAÇÕES!$Q$72),IF(N958="R",G958,0))),0)</f>
        <v>0</v>
      </c>
      <c r="AB958" s="75" t="n">
        <f aca="false">IF(W958&lt;&gt;Y958,(IF(N958=0,G958*(INFORMAÇÕES!$Q$70/INFORMAÇÕES!$Q$72),IF(N958="C",G958,0))),0)</f>
        <v>0</v>
      </c>
      <c r="AC958" s="75" t="n">
        <f aca="false">IF(W958&lt;&gt;Y958,(IF(N958=0,G958*INFORMAÇÕES!$U$115,IF(N958="CF",G958,0))),0)</f>
        <v>0</v>
      </c>
      <c r="AD958" s="75" t="n">
        <f aca="false">IF(W958&lt;&gt;Y958,(IF(N958=0,G958*INFORMAÇÕES!$U$116,IF(N958="O",G958,0))),0)</f>
        <v>0</v>
      </c>
      <c r="AE958" s="75" t="n">
        <f aca="false">IF(E958&lt;&gt;0,G958,0)</f>
        <v>0</v>
      </c>
      <c r="AF958" s="75" t="n">
        <f aca="false">IF(W958&lt;&gt;Y958,(IF(N958=0,J958*(INFORMAÇÕES!$Q$89/INFORMAÇÕES!$Q$92),IF(N958="R",J958,0))),0)</f>
        <v>0</v>
      </c>
      <c r="AG958" s="75" t="n">
        <f aca="false">IF(W958&lt;&gt;Y958,(IF(N958=0,J958*(INFORMAÇÕES!$Q$90/INFORMAÇÕES!$Q$92),IF(N958="C",J958,0))),0)</f>
        <v>0</v>
      </c>
      <c r="AH958" s="75" t="n">
        <f aca="false">IF(W958&lt;&gt;Y958,(IF(N958="",J958*INFORMAÇÕES!$U$115,IF(N958="CF",J958,0))),0)</f>
        <v>0</v>
      </c>
      <c r="AI958" s="75" t="n">
        <f aca="false">IF(W958&lt;&gt;Y958,(IF(N958="",J958*INFORMAÇÕES!$U$116,IF(N958="O",J958,0))),0)</f>
        <v>0</v>
      </c>
      <c r="AJ958" s="75" t="n">
        <f aca="false">IF(H958&lt;&gt;0,J958,0)</f>
        <v>0</v>
      </c>
      <c r="AK958" s="75" t="n">
        <f aca="false">IF(K958&lt;&gt;0,L958,0)</f>
        <v>0</v>
      </c>
    </row>
    <row r="959" s="174" customFormat="true" ht="14.25" hidden="false" customHeight="false" outlineLevel="0" collapsed="false">
      <c r="A959" s="159" t="n">
        <v>947</v>
      </c>
      <c r="B959" s="160" t="n">
        <f aca="false">IF('ORÇ.GLOBAL P CAIXA'!$K958="EXEC.",0,'ORÇ.REPROG. P CAIXA'!B959)</f>
        <v>0</v>
      </c>
      <c r="C959" s="161" t="n">
        <f aca="false">IF('ORÇ.GLOBAL P CAIXA'!$K958="EXEC.",0,'ORÇ.REPROG. P CAIXA'!C959)</f>
        <v>0</v>
      </c>
      <c r="D959" s="162" t="n">
        <f aca="false">IF('ORÇ.GLOBAL P CAIXA'!$K958="EXEC.",0,'ORÇ.REPROG. P CAIXA'!D959)</f>
        <v>0</v>
      </c>
      <c r="E959" s="163" t="n">
        <f aca="false">IF('ORÇ.GLOBAL P CAIXA'!$K958="EXEC.",0,'ORÇ.REPROG. P CAIXA'!E959)</f>
        <v>0</v>
      </c>
      <c r="F959" s="163" t="n">
        <f aca="false">IF('ORÇ.GLOBAL P CAIXA'!K958="EXEC.",0,IF('ORÇ.GLOBAL EMPRESA'!G958&gt;0,'ORÇ.GLOBAL EMPRESA'!G958,'ORÇ.GLOBAL P CAIXA'!F958))</f>
        <v>0</v>
      </c>
      <c r="G959" s="163" t="n">
        <f aca="false">IF(E959&lt;&gt;0,ROUND(E959*F959,2),IF(AE959=0,(SUMIF($W$13:$W$1012,B959,$AE$13:$AE$1012)),AE959))</f>
        <v>0</v>
      </c>
      <c r="H959" s="661" t="n">
        <f aca="false">IF('ORÇ.GLOBAL P CAIXA'!K958="EXEC.",0,'ORÇ.REPROG. P CAIXA'!H959)</f>
        <v>0</v>
      </c>
      <c r="I959" s="661" t="n">
        <f aca="false">IF('ORÇ.GLOBAL P CAIXA'!K958="EXEC.",0,'ORÇ.REPROG. P CAIXA'!I959)</f>
        <v>0</v>
      </c>
      <c r="J959" s="163" t="n">
        <f aca="false">IF(H959&lt;&gt;0,ROUND(H959*I959,2),IF(AJ959=0,(SUMIF($W$13:$W$1012,B959,$AJ$13:$AJ$1012)),AJ959))</f>
        <v>0</v>
      </c>
      <c r="K959" s="163" t="n">
        <f aca="false">H959-E959</f>
        <v>0</v>
      </c>
      <c r="L959" s="163" t="n">
        <f aca="false">J959-G959</f>
        <v>0</v>
      </c>
      <c r="M959" s="662" t="str">
        <f aca="false">IF('ORÇ.GLOBAL P CAIXA'!K958="EXEC.","",IF('ORÇ.REPROG. P CAIXA'!M959&gt;0,'ORÇ.REPROG. P CAIXA'!M959,""))</f>
        <v/>
      </c>
      <c r="N959" s="663" t="str">
        <f aca="false">IF('ORÇ.GLOBAL P CAIXA'!K958="EXEC.","",IF('ORÇ.REPROG. P CAIXA'!N959&gt;0,'ORÇ.REPROG. P CAIXA'!N959,""))</f>
        <v/>
      </c>
      <c r="O959" s="166" t="str">
        <f aca="false">IF('ORÇ.GLOBAL P CAIXA'!$K958="EXEC.","",'ORÇ.REPROG. P CAIXA'!O959)</f>
        <v/>
      </c>
      <c r="P959" s="167"/>
      <c r="Q959" s="168" t="str">
        <f aca="false">IF(B959&gt;0,"ok","ocultar")</f>
        <v>ocultar</v>
      </c>
      <c r="R959" s="649"/>
      <c r="S959" s="649"/>
      <c r="T959" s="650"/>
      <c r="V959" s="88"/>
      <c r="W959" s="157" t="n">
        <f aca="false">IF(B959=0,W958,IF(ISNONTEXT(B959)=TRUE(),INT(B959),INT(LEFT(B959,FIND(".",B959)-1))))</f>
        <v>3</v>
      </c>
      <c r="X959" s="157" t="str">
        <f aca="false">IF(X960=1,1,IF(B959&lt;&gt;0,1,IF(C959&lt;&gt;0,1,IF(D959&lt;&gt;0,1,IF(E959&lt;&gt;0,1,"")))))</f>
        <v/>
      </c>
      <c r="Y959" s="157" t="str">
        <f aca="false">IF(W959=0," ",IF(W959&lt;&gt;W958,W959," "))</f>
        <v> </v>
      </c>
      <c r="Z959" s="88"/>
      <c r="AA959" s="75" t="n">
        <f aca="false">IF(W959&lt;&gt;Y959,(IF(N959=0,G959*(INFORMAÇÕES!$Q$69/INFORMAÇÕES!$Q$72),IF(N959="R",G959,0))),0)</f>
        <v>0</v>
      </c>
      <c r="AB959" s="75" t="n">
        <f aca="false">IF(W959&lt;&gt;Y959,(IF(N959=0,G959*(INFORMAÇÕES!$Q$70/INFORMAÇÕES!$Q$72),IF(N959="C",G959,0))),0)</f>
        <v>0</v>
      </c>
      <c r="AC959" s="75" t="n">
        <f aca="false">IF(W959&lt;&gt;Y959,(IF(N959=0,G959*INFORMAÇÕES!$U$115,IF(N959="CF",G959,0))),0)</f>
        <v>0</v>
      </c>
      <c r="AD959" s="75" t="n">
        <f aca="false">IF(W959&lt;&gt;Y959,(IF(N959=0,G959*INFORMAÇÕES!$U$116,IF(N959="O",G959,0))),0)</f>
        <v>0</v>
      </c>
      <c r="AE959" s="75" t="n">
        <f aca="false">IF(E959&lt;&gt;0,G959,0)</f>
        <v>0</v>
      </c>
      <c r="AF959" s="75" t="n">
        <f aca="false">IF(W959&lt;&gt;Y959,(IF(N959=0,J959*(INFORMAÇÕES!$Q$89/INFORMAÇÕES!$Q$92),IF(N959="R",J959,0))),0)</f>
        <v>0</v>
      </c>
      <c r="AG959" s="75" t="n">
        <f aca="false">IF(W959&lt;&gt;Y959,(IF(N959=0,J959*(INFORMAÇÕES!$Q$90/INFORMAÇÕES!$Q$92),IF(N959="C",J959,0))),0)</f>
        <v>0</v>
      </c>
      <c r="AH959" s="75" t="n">
        <f aca="false">IF(W959&lt;&gt;Y959,(IF(N959="",J959*INFORMAÇÕES!$U$115,IF(N959="CF",J959,0))),0)</f>
        <v>0</v>
      </c>
      <c r="AI959" s="75" t="n">
        <f aca="false">IF(W959&lt;&gt;Y959,(IF(N959="",J959*INFORMAÇÕES!$U$116,IF(N959="O",J959,0))),0)</f>
        <v>0</v>
      </c>
      <c r="AJ959" s="75" t="n">
        <f aca="false">IF(H959&lt;&gt;0,J959,0)</f>
        <v>0</v>
      </c>
      <c r="AK959" s="75" t="n">
        <f aca="false">IF(K959&lt;&gt;0,L959,0)</f>
        <v>0</v>
      </c>
    </row>
    <row r="960" s="174" customFormat="true" ht="14.25" hidden="false" customHeight="false" outlineLevel="0" collapsed="false">
      <c r="A960" s="159" t="n">
        <v>948</v>
      </c>
      <c r="B960" s="160" t="n">
        <f aca="false">IF('ORÇ.GLOBAL P CAIXA'!$K959="EXEC.",0,'ORÇ.REPROG. P CAIXA'!B960)</f>
        <v>0</v>
      </c>
      <c r="C960" s="161" t="n">
        <f aca="false">IF('ORÇ.GLOBAL P CAIXA'!$K959="EXEC.",0,'ORÇ.REPROG. P CAIXA'!C960)</f>
        <v>0</v>
      </c>
      <c r="D960" s="162" t="n">
        <f aca="false">IF('ORÇ.GLOBAL P CAIXA'!$K959="EXEC.",0,'ORÇ.REPROG. P CAIXA'!D960)</f>
        <v>0</v>
      </c>
      <c r="E960" s="163" t="n">
        <f aca="false">IF('ORÇ.GLOBAL P CAIXA'!$K959="EXEC.",0,'ORÇ.REPROG. P CAIXA'!E960)</f>
        <v>0</v>
      </c>
      <c r="F960" s="163" t="n">
        <f aca="false">IF('ORÇ.GLOBAL P CAIXA'!K959="EXEC.",0,IF('ORÇ.GLOBAL EMPRESA'!G959&gt;0,'ORÇ.GLOBAL EMPRESA'!G959,'ORÇ.GLOBAL P CAIXA'!F959))</f>
        <v>0</v>
      </c>
      <c r="G960" s="163" t="n">
        <f aca="false">IF(E960&lt;&gt;0,ROUND(E960*F960,2),IF(AE960=0,(SUMIF($W$13:$W$1012,B960,$AE$13:$AE$1012)),AE960))</f>
        <v>0</v>
      </c>
      <c r="H960" s="661" t="n">
        <f aca="false">IF('ORÇ.GLOBAL P CAIXA'!K959="EXEC.",0,'ORÇ.REPROG. P CAIXA'!H960)</f>
        <v>0</v>
      </c>
      <c r="I960" s="661" t="n">
        <f aca="false">IF('ORÇ.GLOBAL P CAIXA'!K959="EXEC.",0,'ORÇ.REPROG. P CAIXA'!I960)</f>
        <v>0</v>
      </c>
      <c r="J960" s="163" t="n">
        <f aca="false">IF(H960&lt;&gt;0,ROUND(H960*I960,2),IF(AJ960=0,(SUMIF($W$13:$W$1012,B960,$AJ$13:$AJ$1012)),AJ960))</f>
        <v>0</v>
      </c>
      <c r="K960" s="163" t="n">
        <f aca="false">H960-E960</f>
        <v>0</v>
      </c>
      <c r="L960" s="163" t="n">
        <f aca="false">J960-G960</f>
        <v>0</v>
      </c>
      <c r="M960" s="662" t="str">
        <f aca="false">IF('ORÇ.GLOBAL P CAIXA'!K959="EXEC.","",IF('ORÇ.REPROG. P CAIXA'!M960&gt;0,'ORÇ.REPROG. P CAIXA'!M960,""))</f>
        <v/>
      </c>
      <c r="N960" s="663" t="str">
        <f aca="false">IF('ORÇ.GLOBAL P CAIXA'!K959="EXEC.","",IF('ORÇ.REPROG. P CAIXA'!N960&gt;0,'ORÇ.REPROG. P CAIXA'!N960,""))</f>
        <v/>
      </c>
      <c r="O960" s="166" t="str">
        <f aca="false">IF('ORÇ.GLOBAL P CAIXA'!$K959="EXEC.","",'ORÇ.REPROG. P CAIXA'!O960)</f>
        <v/>
      </c>
      <c r="P960" s="167"/>
      <c r="Q960" s="168" t="str">
        <f aca="false">IF(B960&gt;0,"ok","ocultar")</f>
        <v>ocultar</v>
      </c>
      <c r="R960" s="649"/>
      <c r="S960" s="649"/>
      <c r="T960" s="650"/>
      <c r="V960" s="88"/>
      <c r="W960" s="157" t="n">
        <f aca="false">IF(B960=0,W959,IF(ISNONTEXT(B960)=TRUE(),INT(B960),INT(LEFT(B960,FIND(".",B960)-1))))</f>
        <v>3</v>
      </c>
      <c r="X960" s="157" t="str">
        <f aca="false">IF(X961=1,1,IF(B960&lt;&gt;0,1,IF(C960&lt;&gt;0,1,IF(D960&lt;&gt;0,1,IF(E960&lt;&gt;0,1,"")))))</f>
        <v/>
      </c>
      <c r="Y960" s="157" t="str">
        <f aca="false">IF(W960=0," ",IF(W960&lt;&gt;W959,W960," "))</f>
        <v> </v>
      </c>
      <c r="Z960" s="88"/>
      <c r="AA960" s="75" t="n">
        <f aca="false">IF(W960&lt;&gt;Y960,(IF(N960=0,G960*(INFORMAÇÕES!$Q$69/INFORMAÇÕES!$Q$72),IF(N960="R",G960,0))),0)</f>
        <v>0</v>
      </c>
      <c r="AB960" s="75" t="n">
        <f aca="false">IF(W960&lt;&gt;Y960,(IF(N960=0,G960*(INFORMAÇÕES!$Q$70/INFORMAÇÕES!$Q$72),IF(N960="C",G960,0))),0)</f>
        <v>0</v>
      </c>
      <c r="AC960" s="75" t="n">
        <f aca="false">IF(W960&lt;&gt;Y960,(IF(N960=0,G960*INFORMAÇÕES!$U$115,IF(N960="CF",G960,0))),0)</f>
        <v>0</v>
      </c>
      <c r="AD960" s="75" t="n">
        <f aca="false">IF(W960&lt;&gt;Y960,(IF(N960=0,G960*INFORMAÇÕES!$U$116,IF(N960="O",G960,0))),0)</f>
        <v>0</v>
      </c>
      <c r="AE960" s="75" t="n">
        <f aca="false">IF(E960&lt;&gt;0,G960,0)</f>
        <v>0</v>
      </c>
      <c r="AF960" s="75" t="n">
        <f aca="false">IF(W960&lt;&gt;Y960,(IF(N960=0,J960*(INFORMAÇÕES!$Q$89/INFORMAÇÕES!$Q$92),IF(N960="R",J960,0))),0)</f>
        <v>0</v>
      </c>
      <c r="AG960" s="75" t="n">
        <f aca="false">IF(W960&lt;&gt;Y960,(IF(N960=0,J960*(INFORMAÇÕES!$Q$90/INFORMAÇÕES!$Q$92),IF(N960="C",J960,0))),0)</f>
        <v>0</v>
      </c>
      <c r="AH960" s="75" t="n">
        <f aca="false">IF(W960&lt;&gt;Y960,(IF(N960="",J960*INFORMAÇÕES!$U$115,IF(N960="CF",J960,0))),0)</f>
        <v>0</v>
      </c>
      <c r="AI960" s="75" t="n">
        <f aca="false">IF(W960&lt;&gt;Y960,(IF(N960="",J960*INFORMAÇÕES!$U$116,IF(N960="O",J960,0))),0)</f>
        <v>0</v>
      </c>
      <c r="AJ960" s="75" t="n">
        <f aca="false">IF(H960&lt;&gt;0,J960,0)</f>
        <v>0</v>
      </c>
      <c r="AK960" s="75" t="n">
        <f aca="false">IF(K960&lt;&gt;0,L960,0)</f>
        <v>0</v>
      </c>
    </row>
    <row r="961" s="174" customFormat="true" ht="14.25" hidden="false" customHeight="false" outlineLevel="0" collapsed="false">
      <c r="A961" s="159" t="n">
        <v>949</v>
      </c>
      <c r="B961" s="160" t="n">
        <f aca="false">IF('ORÇ.GLOBAL P CAIXA'!$K960="EXEC.",0,'ORÇ.REPROG. P CAIXA'!B961)</f>
        <v>0</v>
      </c>
      <c r="C961" s="161" t="n">
        <f aca="false">IF('ORÇ.GLOBAL P CAIXA'!$K960="EXEC.",0,'ORÇ.REPROG. P CAIXA'!C961)</f>
        <v>0</v>
      </c>
      <c r="D961" s="162" t="n">
        <f aca="false">IF('ORÇ.GLOBAL P CAIXA'!$K960="EXEC.",0,'ORÇ.REPROG. P CAIXA'!D961)</f>
        <v>0</v>
      </c>
      <c r="E961" s="163" t="n">
        <f aca="false">IF('ORÇ.GLOBAL P CAIXA'!$K960="EXEC.",0,'ORÇ.REPROG. P CAIXA'!E961)</f>
        <v>0</v>
      </c>
      <c r="F961" s="163" t="n">
        <f aca="false">IF('ORÇ.GLOBAL P CAIXA'!K960="EXEC.",0,IF('ORÇ.GLOBAL EMPRESA'!G960&gt;0,'ORÇ.GLOBAL EMPRESA'!G960,'ORÇ.GLOBAL P CAIXA'!F960))</f>
        <v>0</v>
      </c>
      <c r="G961" s="163" t="n">
        <f aca="false">IF(E961&lt;&gt;0,ROUND(E961*F961,2),IF(AE961=0,(SUMIF($W$13:$W$1012,B961,$AE$13:$AE$1012)),AE961))</f>
        <v>0</v>
      </c>
      <c r="H961" s="661" t="n">
        <f aca="false">IF('ORÇ.GLOBAL P CAIXA'!K960="EXEC.",0,'ORÇ.REPROG. P CAIXA'!H961)</f>
        <v>0</v>
      </c>
      <c r="I961" s="661" t="n">
        <f aca="false">IF('ORÇ.GLOBAL P CAIXA'!K960="EXEC.",0,'ORÇ.REPROG. P CAIXA'!I961)</f>
        <v>0</v>
      </c>
      <c r="J961" s="163" t="n">
        <f aca="false">IF(H961&lt;&gt;0,ROUND(H961*I961,2),IF(AJ961=0,(SUMIF($W$13:$W$1012,B961,$AJ$13:$AJ$1012)),AJ961))</f>
        <v>0</v>
      </c>
      <c r="K961" s="163" t="n">
        <f aca="false">H961-E961</f>
        <v>0</v>
      </c>
      <c r="L961" s="163" t="n">
        <f aca="false">J961-G961</f>
        <v>0</v>
      </c>
      <c r="M961" s="662" t="str">
        <f aca="false">IF('ORÇ.GLOBAL P CAIXA'!K960="EXEC.","",IF('ORÇ.REPROG. P CAIXA'!M961&gt;0,'ORÇ.REPROG. P CAIXA'!M961,""))</f>
        <v/>
      </c>
      <c r="N961" s="663" t="str">
        <f aca="false">IF('ORÇ.GLOBAL P CAIXA'!K960="EXEC.","",IF('ORÇ.REPROG. P CAIXA'!N961&gt;0,'ORÇ.REPROG. P CAIXA'!N961,""))</f>
        <v/>
      </c>
      <c r="O961" s="166" t="str">
        <f aca="false">IF('ORÇ.GLOBAL P CAIXA'!$K960="EXEC.","",'ORÇ.REPROG. P CAIXA'!O961)</f>
        <v/>
      </c>
      <c r="P961" s="167"/>
      <c r="Q961" s="168" t="str">
        <f aca="false">IF(B961&gt;0,"ok","ocultar")</f>
        <v>ocultar</v>
      </c>
      <c r="R961" s="649"/>
      <c r="S961" s="649"/>
      <c r="T961" s="650"/>
      <c r="V961" s="88"/>
      <c r="W961" s="157" t="n">
        <f aca="false">IF(B961=0,W960,IF(ISNONTEXT(B961)=TRUE(),INT(B961),INT(LEFT(B961,FIND(".",B961)-1))))</f>
        <v>3</v>
      </c>
      <c r="X961" s="157" t="str">
        <f aca="false">IF(X962=1,1,IF(B961&lt;&gt;0,1,IF(C961&lt;&gt;0,1,IF(D961&lt;&gt;0,1,IF(E961&lt;&gt;0,1,"")))))</f>
        <v/>
      </c>
      <c r="Y961" s="157" t="str">
        <f aca="false">IF(W961=0," ",IF(W961&lt;&gt;W960,W961," "))</f>
        <v> </v>
      </c>
      <c r="Z961" s="88"/>
      <c r="AA961" s="75" t="n">
        <f aca="false">IF(W961&lt;&gt;Y961,(IF(N961=0,G961*(INFORMAÇÕES!$Q$69/INFORMAÇÕES!$Q$72),IF(N961="R",G961,0))),0)</f>
        <v>0</v>
      </c>
      <c r="AB961" s="75" t="n">
        <f aca="false">IF(W961&lt;&gt;Y961,(IF(N961=0,G961*(INFORMAÇÕES!$Q$70/INFORMAÇÕES!$Q$72),IF(N961="C",G961,0))),0)</f>
        <v>0</v>
      </c>
      <c r="AC961" s="75" t="n">
        <f aca="false">IF(W961&lt;&gt;Y961,(IF(N961=0,G961*INFORMAÇÕES!$U$115,IF(N961="CF",G961,0))),0)</f>
        <v>0</v>
      </c>
      <c r="AD961" s="75" t="n">
        <f aca="false">IF(W961&lt;&gt;Y961,(IF(N961=0,G961*INFORMAÇÕES!$U$116,IF(N961="O",G961,0))),0)</f>
        <v>0</v>
      </c>
      <c r="AE961" s="75" t="n">
        <f aca="false">IF(E961&lt;&gt;0,G961,0)</f>
        <v>0</v>
      </c>
      <c r="AF961" s="75" t="n">
        <f aca="false">IF(W961&lt;&gt;Y961,(IF(N961=0,J961*(INFORMAÇÕES!$Q$89/INFORMAÇÕES!$Q$92),IF(N961="R",J961,0))),0)</f>
        <v>0</v>
      </c>
      <c r="AG961" s="75" t="n">
        <f aca="false">IF(W961&lt;&gt;Y961,(IF(N961=0,J961*(INFORMAÇÕES!$Q$90/INFORMAÇÕES!$Q$92),IF(N961="C",J961,0))),0)</f>
        <v>0</v>
      </c>
      <c r="AH961" s="75" t="n">
        <f aca="false">IF(W961&lt;&gt;Y961,(IF(N961="",J961*INFORMAÇÕES!$U$115,IF(N961="CF",J961,0))),0)</f>
        <v>0</v>
      </c>
      <c r="AI961" s="75" t="n">
        <f aca="false">IF(W961&lt;&gt;Y961,(IF(N961="",J961*INFORMAÇÕES!$U$116,IF(N961="O",J961,0))),0)</f>
        <v>0</v>
      </c>
      <c r="AJ961" s="75" t="n">
        <f aca="false">IF(H961&lt;&gt;0,J961,0)</f>
        <v>0</v>
      </c>
      <c r="AK961" s="75" t="n">
        <f aca="false">IF(K961&lt;&gt;0,L961,0)</f>
        <v>0</v>
      </c>
    </row>
    <row r="962" s="174" customFormat="true" ht="14.25" hidden="false" customHeight="false" outlineLevel="0" collapsed="false">
      <c r="A962" s="159" t="n">
        <v>950</v>
      </c>
      <c r="B962" s="160" t="n">
        <f aca="false">IF('ORÇ.GLOBAL P CAIXA'!$K961="EXEC.",0,'ORÇ.REPROG. P CAIXA'!B962)</f>
        <v>0</v>
      </c>
      <c r="C962" s="161" t="n">
        <f aca="false">IF('ORÇ.GLOBAL P CAIXA'!$K961="EXEC.",0,'ORÇ.REPROG. P CAIXA'!C962)</f>
        <v>0</v>
      </c>
      <c r="D962" s="162" t="n">
        <f aca="false">IF('ORÇ.GLOBAL P CAIXA'!$K961="EXEC.",0,'ORÇ.REPROG. P CAIXA'!D962)</f>
        <v>0</v>
      </c>
      <c r="E962" s="163" t="n">
        <f aca="false">IF('ORÇ.GLOBAL P CAIXA'!$K961="EXEC.",0,'ORÇ.REPROG. P CAIXA'!E962)</f>
        <v>0</v>
      </c>
      <c r="F962" s="163" t="n">
        <f aca="false">IF('ORÇ.GLOBAL P CAIXA'!K961="EXEC.",0,IF('ORÇ.GLOBAL EMPRESA'!G961&gt;0,'ORÇ.GLOBAL EMPRESA'!G961,'ORÇ.GLOBAL P CAIXA'!F961))</f>
        <v>0</v>
      </c>
      <c r="G962" s="163" t="n">
        <f aca="false">IF(E962&lt;&gt;0,ROUND(E962*F962,2),IF(AE962=0,(SUMIF($W$13:$W$1012,B962,$AE$13:$AE$1012)),AE962))</f>
        <v>0</v>
      </c>
      <c r="H962" s="661" t="n">
        <f aca="false">IF('ORÇ.GLOBAL P CAIXA'!K961="EXEC.",0,'ORÇ.REPROG. P CAIXA'!H962)</f>
        <v>0</v>
      </c>
      <c r="I962" s="661" t="n">
        <f aca="false">IF('ORÇ.GLOBAL P CAIXA'!K961="EXEC.",0,'ORÇ.REPROG. P CAIXA'!I962)</f>
        <v>0</v>
      </c>
      <c r="J962" s="163" t="n">
        <f aca="false">IF(H962&lt;&gt;0,ROUND(H962*I962,2),IF(AJ962=0,(SUMIF($W$13:$W$1012,B962,$AJ$13:$AJ$1012)),AJ962))</f>
        <v>0</v>
      </c>
      <c r="K962" s="163" t="n">
        <f aca="false">H962-E962</f>
        <v>0</v>
      </c>
      <c r="L962" s="163" t="n">
        <f aca="false">J962-G962</f>
        <v>0</v>
      </c>
      <c r="M962" s="662" t="str">
        <f aca="false">IF('ORÇ.GLOBAL P CAIXA'!K961="EXEC.","",IF('ORÇ.REPROG. P CAIXA'!M962&gt;0,'ORÇ.REPROG. P CAIXA'!M962,""))</f>
        <v/>
      </c>
      <c r="N962" s="663" t="str">
        <f aca="false">IF('ORÇ.GLOBAL P CAIXA'!K961="EXEC.","",IF('ORÇ.REPROG. P CAIXA'!N962&gt;0,'ORÇ.REPROG. P CAIXA'!N962,""))</f>
        <v/>
      </c>
      <c r="O962" s="166" t="str">
        <f aca="false">IF('ORÇ.GLOBAL P CAIXA'!$K961="EXEC.","",'ORÇ.REPROG. P CAIXA'!O962)</f>
        <v/>
      </c>
      <c r="P962" s="167"/>
      <c r="Q962" s="168" t="str">
        <f aca="false">IF(B962&gt;0,"ok","ocultar")</f>
        <v>ocultar</v>
      </c>
      <c r="R962" s="649"/>
      <c r="S962" s="649"/>
      <c r="T962" s="650"/>
      <c r="V962" s="88"/>
      <c r="W962" s="157" t="n">
        <f aca="false">IF(B962=0,W961,IF(ISNONTEXT(B962)=TRUE(),INT(B962),INT(LEFT(B962,FIND(".",B962)-1))))</f>
        <v>3</v>
      </c>
      <c r="X962" s="157" t="str">
        <f aca="false">IF(X963=1,1,IF(B962&lt;&gt;0,1,IF(C962&lt;&gt;0,1,IF(D962&lt;&gt;0,1,IF(E962&lt;&gt;0,1,"")))))</f>
        <v/>
      </c>
      <c r="Y962" s="157" t="str">
        <f aca="false">IF(W962=0," ",IF(W962&lt;&gt;W961,W962," "))</f>
        <v> </v>
      </c>
      <c r="Z962" s="88"/>
      <c r="AA962" s="75" t="n">
        <f aca="false">IF(W962&lt;&gt;Y962,(IF(N962=0,G962*(INFORMAÇÕES!$Q$69/INFORMAÇÕES!$Q$72),IF(N962="R",G962,0))),0)</f>
        <v>0</v>
      </c>
      <c r="AB962" s="75" t="n">
        <f aca="false">IF(W962&lt;&gt;Y962,(IF(N962=0,G962*(INFORMAÇÕES!$Q$70/INFORMAÇÕES!$Q$72),IF(N962="C",G962,0))),0)</f>
        <v>0</v>
      </c>
      <c r="AC962" s="75" t="n">
        <f aca="false">IF(W962&lt;&gt;Y962,(IF(N962=0,G962*INFORMAÇÕES!$U$115,IF(N962="CF",G962,0))),0)</f>
        <v>0</v>
      </c>
      <c r="AD962" s="75" t="n">
        <f aca="false">IF(W962&lt;&gt;Y962,(IF(N962=0,G962*INFORMAÇÕES!$U$116,IF(N962="O",G962,0))),0)</f>
        <v>0</v>
      </c>
      <c r="AE962" s="75" t="n">
        <f aca="false">IF(E962&lt;&gt;0,G962,0)</f>
        <v>0</v>
      </c>
      <c r="AF962" s="75" t="n">
        <f aca="false">IF(W962&lt;&gt;Y962,(IF(N962=0,J962*(INFORMAÇÕES!$Q$89/INFORMAÇÕES!$Q$92),IF(N962="R",J962,0))),0)</f>
        <v>0</v>
      </c>
      <c r="AG962" s="75" t="n">
        <f aca="false">IF(W962&lt;&gt;Y962,(IF(N962=0,J962*(INFORMAÇÕES!$Q$90/INFORMAÇÕES!$Q$92),IF(N962="C",J962,0))),0)</f>
        <v>0</v>
      </c>
      <c r="AH962" s="75" t="n">
        <f aca="false">IF(W962&lt;&gt;Y962,(IF(N962="",J962*INFORMAÇÕES!$U$115,IF(N962="CF",J962,0))),0)</f>
        <v>0</v>
      </c>
      <c r="AI962" s="75" t="n">
        <f aca="false">IF(W962&lt;&gt;Y962,(IF(N962="",J962*INFORMAÇÕES!$U$116,IF(N962="O",J962,0))),0)</f>
        <v>0</v>
      </c>
      <c r="AJ962" s="75" t="n">
        <f aca="false">IF(H962&lt;&gt;0,J962,0)</f>
        <v>0</v>
      </c>
      <c r="AK962" s="75" t="n">
        <f aca="false">IF(K962&lt;&gt;0,L962,0)</f>
        <v>0</v>
      </c>
    </row>
    <row r="963" s="174" customFormat="true" ht="14.25" hidden="false" customHeight="false" outlineLevel="0" collapsed="false">
      <c r="A963" s="159" t="n">
        <v>951</v>
      </c>
      <c r="B963" s="160" t="n">
        <f aca="false">IF('ORÇ.GLOBAL P CAIXA'!$K962="EXEC.",0,'ORÇ.REPROG. P CAIXA'!B963)</f>
        <v>0</v>
      </c>
      <c r="C963" s="161" t="n">
        <f aca="false">IF('ORÇ.GLOBAL P CAIXA'!$K962="EXEC.",0,'ORÇ.REPROG. P CAIXA'!C963)</f>
        <v>0</v>
      </c>
      <c r="D963" s="162" t="n">
        <f aca="false">IF('ORÇ.GLOBAL P CAIXA'!$K962="EXEC.",0,'ORÇ.REPROG. P CAIXA'!D963)</f>
        <v>0</v>
      </c>
      <c r="E963" s="163" t="n">
        <f aca="false">IF('ORÇ.GLOBAL P CAIXA'!$K962="EXEC.",0,'ORÇ.REPROG. P CAIXA'!E963)</f>
        <v>0</v>
      </c>
      <c r="F963" s="163" t="n">
        <f aca="false">IF('ORÇ.GLOBAL P CAIXA'!K962="EXEC.",0,IF('ORÇ.GLOBAL EMPRESA'!G962&gt;0,'ORÇ.GLOBAL EMPRESA'!G962,'ORÇ.GLOBAL P CAIXA'!F962))</f>
        <v>0</v>
      </c>
      <c r="G963" s="163" t="n">
        <f aca="false">IF(E963&lt;&gt;0,ROUND(E963*F963,2),IF(AE963=0,(SUMIF($W$13:$W$1012,B963,$AE$13:$AE$1012)),AE963))</f>
        <v>0</v>
      </c>
      <c r="H963" s="661" t="n">
        <f aca="false">IF('ORÇ.GLOBAL P CAIXA'!K962="EXEC.",0,'ORÇ.REPROG. P CAIXA'!H963)</f>
        <v>0</v>
      </c>
      <c r="I963" s="661" t="n">
        <f aca="false">IF('ORÇ.GLOBAL P CAIXA'!K962="EXEC.",0,'ORÇ.REPROG. P CAIXA'!I963)</f>
        <v>0</v>
      </c>
      <c r="J963" s="163" t="n">
        <f aca="false">IF(H963&lt;&gt;0,ROUND(H963*I963,2),IF(AJ963=0,(SUMIF($W$13:$W$1012,B963,$AJ$13:$AJ$1012)),AJ963))</f>
        <v>0</v>
      </c>
      <c r="K963" s="163" t="n">
        <f aca="false">H963-E963</f>
        <v>0</v>
      </c>
      <c r="L963" s="163" t="n">
        <f aca="false">J963-G963</f>
        <v>0</v>
      </c>
      <c r="M963" s="662" t="str">
        <f aca="false">IF('ORÇ.GLOBAL P CAIXA'!K962="EXEC.","",IF('ORÇ.REPROG. P CAIXA'!M963&gt;0,'ORÇ.REPROG. P CAIXA'!M963,""))</f>
        <v/>
      </c>
      <c r="N963" s="663" t="str">
        <f aca="false">IF('ORÇ.GLOBAL P CAIXA'!K962="EXEC.","",IF('ORÇ.REPROG. P CAIXA'!N963&gt;0,'ORÇ.REPROG. P CAIXA'!N963,""))</f>
        <v/>
      </c>
      <c r="O963" s="166" t="str">
        <f aca="false">IF('ORÇ.GLOBAL P CAIXA'!$K962="EXEC.","",'ORÇ.REPROG. P CAIXA'!O963)</f>
        <v/>
      </c>
      <c r="P963" s="167"/>
      <c r="Q963" s="168" t="str">
        <f aca="false">IF(B963&gt;0,"ok","ocultar")</f>
        <v>ocultar</v>
      </c>
      <c r="R963" s="649"/>
      <c r="S963" s="649"/>
      <c r="T963" s="650"/>
      <c r="V963" s="88"/>
      <c r="W963" s="157" t="n">
        <f aca="false">IF(B963=0,W962,IF(ISNONTEXT(B963)=TRUE(),INT(B963),INT(LEFT(B963,FIND(".",B963)-1))))</f>
        <v>3</v>
      </c>
      <c r="X963" s="157" t="str">
        <f aca="false">IF(X964=1,1,IF(B963&lt;&gt;0,1,IF(C963&lt;&gt;0,1,IF(D963&lt;&gt;0,1,IF(E963&lt;&gt;0,1,"")))))</f>
        <v/>
      </c>
      <c r="Y963" s="157" t="str">
        <f aca="false">IF(W963=0," ",IF(W963&lt;&gt;W962,W963," "))</f>
        <v> </v>
      </c>
      <c r="Z963" s="88"/>
      <c r="AA963" s="75" t="n">
        <f aca="false">IF(W963&lt;&gt;Y963,(IF(N963=0,G963*(INFORMAÇÕES!$Q$69/INFORMAÇÕES!$Q$72),IF(N963="R",G963,0))),0)</f>
        <v>0</v>
      </c>
      <c r="AB963" s="75" t="n">
        <f aca="false">IF(W963&lt;&gt;Y963,(IF(N963=0,G963*(INFORMAÇÕES!$Q$70/INFORMAÇÕES!$Q$72),IF(N963="C",G963,0))),0)</f>
        <v>0</v>
      </c>
      <c r="AC963" s="75" t="n">
        <f aca="false">IF(W963&lt;&gt;Y963,(IF(N963=0,G963*INFORMAÇÕES!$U$115,IF(N963="CF",G963,0))),0)</f>
        <v>0</v>
      </c>
      <c r="AD963" s="75" t="n">
        <f aca="false">IF(W963&lt;&gt;Y963,(IF(N963=0,G963*INFORMAÇÕES!$U$116,IF(N963="O",G963,0))),0)</f>
        <v>0</v>
      </c>
      <c r="AE963" s="75" t="n">
        <f aca="false">IF(E963&lt;&gt;0,G963,0)</f>
        <v>0</v>
      </c>
      <c r="AF963" s="75" t="n">
        <f aca="false">IF(W963&lt;&gt;Y963,(IF(N963=0,J963*(INFORMAÇÕES!$Q$89/INFORMAÇÕES!$Q$92),IF(N963="R",J963,0))),0)</f>
        <v>0</v>
      </c>
      <c r="AG963" s="75" t="n">
        <f aca="false">IF(W963&lt;&gt;Y963,(IF(N963=0,J963*(INFORMAÇÕES!$Q$90/INFORMAÇÕES!$Q$92),IF(N963="C",J963,0))),0)</f>
        <v>0</v>
      </c>
      <c r="AH963" s="75" t="n">
        <f aca="false">IF(W963&lt;&gt;Y963,(IF(N963="",J963*INFORMAÇÕES!$U$115,IF(N963="CF",J963,0))),0)</f>
        <v>0</v>
      </c>
      <c r="AI963" s="75" t="n">
        <f aca="false">IF(W963&lt;&gt;Y963,(IF(N963="",J963*INFORMAÇÕES!$U$116,IF(N963="O",J963,0))),0)</f>
        <v>0</v>
      </c>
      <c r="AJ963" s="75" t="n">
        <f aca="false">IF(H963&lt;&gt;0,J963,0)</f>
        <v>0</v>
      </c>
      <c r="AK963" s="75" t="n">
        <f aca="false">IF(K963&lt;&gt;0,L963,0)</f>
        <v>0</v>
      </c>
    </row>
    <row r="964" s="174" customFormat="true" ht="14.25" hidden="false" customHeight="false" outlineLevel="0" collapsed="false">
      <c r="A964" s="159" t="n">
        <v>952</v>
      </c>
      <c r="B964" s="160" t="n">
        <f aca="false">IF('ORÇ.GLOBAL P CAIXA'!$K963="EXEC.",0,'ORÇ.REPROG. P CAIXA'!B964)</f>
        <v>0</v>
      </c>
      <c r="C964" s="161" t="n">
        <f aca="false">IF('ORÇ.GLOBAL P CAIXA'!$K963="EXEC.",0,'ORÇ.REPROG. P CAIXA'!C964)</f>
        <v>0</v>
      </c>
      <c r="D964" s="162" t="n">
        <f aca="false">IF('ORÇ.GLOBAL P CAIXA'!$K963="EXEC.",0,'ORÇ.REPROG. P CAIXA'!D964)</f>
        <v>0</v>
      </c>
      <c r="E964" s="163" t="n">
        <f aca="false">IF('ORÇ.GLOBAL P CAIXA'!$K963="EXEC.",0,'ORÇ.REPROG. P CAIXA'!E964)</f>
        <v>0</v>
      </c>
      <c r="F964" s="163" t="n">
        <f aca="false">IF('ORÇ.GLOBAL P CAIXA'!K963="EXEC.",0,IF('ORÇ.GLOBAL EMPRESA'!G963&gt;0,'ORÇ.GLOBAL EMPRESA'!G963,'ORÇ.GLOBAL P CAIXA'!F963))</f>
        <v>0</v>
      </c>
      <c r="G964" s="163" t="n">
        <f aca="false">IF(E964&lt;&gt;0,ROUND(E964*F964,2),IF(AE964=0,(SUMIF($W$13:$W$1012,B964,$AE$13:$AE$1012)),AE964))</f>
        <v>0</v>
      </c>
      <c r="H964" s="661" t="n">
        <f aca="false">IF('ORÇ.GLOBAL P CAIXA'!K963="EXEC.",0,'ORÇ.REPROG. P CAIXA'!H964)</f>
        <v>0</v>
      </c>
      <c r="I964" s="661" t="n">
        <f aca="false">IF('ORÇ.GLOBAL P CAIXA'!K963="EXEC.",0,'ORÇ.REPROG. P CAIXA'!I964)</f>
        <v>0</v>
      </c>
      <c r="J964" s="163" t="n">
        <f aca="false">IF(H964&lt;&gt;0,ROUND(H964*I964,2),IF(AJ964=0,(SUMIF($W$13:$W$1012,B964,$AJ$13:$AJ$1012)),AJ964))</f>
        <v>0</v>
      </c>
      <c r="K964" s="163" t="n">
        <f aca="false">H964-E964</f>
        <v>0</v>
      </c>
      <c r="L964" s="163" t="n">
        <f aca="false">J964-G964</f>
        <v>0</v>
      </c>
      <c r="M964" s="662" t="str">
        <f aca="false">IF('ORÇ.GLOBAL P CAIXA'!K963="EXEC.","",IF('ORÇ.REPROG. P CAIXA'!M964&gt;0,'ORÇ.REPROG. P CAIXA'!M964,""))</f>
        <v/>
      </c>
      <c r="N964" s="663" t="str">
        <f aca="false">IF('ORÇ.GLOBAL P CAIXA'!K963="EXEC.","",IF('ORÇ.REPROG. P CAIXA'!N964&gt;0,'ORÇ.REPROG. P CAIXA'!N964,""))</f>
        <v/>
      </c>
      <c r="O964" s="166" t="str">
        <f aca="false">IF('ORÇ.GLOBAL P CAIXA'!$K963="EXEC.","",'ORÇ.REPROG. P CAIXA'!O964)</f>
        <v/>
      </c>
      <c r="P964" s="167"/>
      <c r="Q964" s="168" t="str">
        <f aca="false">IF(B964&gt;0,"ok","ocultar")</f>
        <v>ocultar</v>
      </c>
      <c r="R964" s="649"/>
      <c r="S964" s="649"/>
      <c r="T964" s="650"/>
      <c r="V964" s="88"/>
      <c r="W964" s="157" t="n">
        <f aca="false">IF(B964=0,W963,IF(ISNONTEXT(B964)=TRUE(),INT(B964),INT(LEFT(B964,FIND(".",B964)-1))))</f>
        <v>3</v>
      </c>
      <c r="X964" s="157" t="str">
        <f aca="false">IF(X965=1,1,IF(B964&lt;&gt;0,1,IF(C964&lt;&gt;0,1,IF(D964&lt;&gt;0,1,IF(E964&lt;&gt;0,1,"")))))</f>
        <v/>
      </c>
      <c r="Y964" s="157" t="str">
        <f aca="false">IF(W964=0," ",IF(W964&lt;&gt;W963,W964," "))</f>
        <v> </v>
      </c>
      <c r="Z964" s="88"/>
      <c r="AA964" s="75" t="n">
        <f aca="false">IF(W964&lt;&gt;Y964,(IF(N964=0,G964*(INFORMAÇÕES!$Q$69/INFORMAÇÕES!$Q$72),IF(N964="R",G964,0))),0)</f>
        <v>0</v>
      </c>
      <c r="AB964" s="75" t="n">
        <f aca="false">IF(W964&lt;&gt;Y964,(IF(N964=0,G964*(INFORMAÇÕES!$Q$70/INFORMAÇÕES!$Q$72),IF(N964="C",G964,0))),0)</f>
        <v>0</v>
      </c>
      <c r="AC964" s="75" t="n">
        <f aca="false">IF(W964&lt;&gt;Y964,(IF(N964=0,G964*INFORMAÇÕES!$U$115,IF(N964="CF",G964,0))),0)</f>
        <v>0</v>
      </c>
      <c r="AD964" s="75" t="n">
        <f aca="false">IF(W964&lt;&gt;Y964,(IF(N964=0,G964*INFORMAÇÕES!$U$116,IF(N964="O",G964,0))),0)</f>
        <v>0</v>
      </c>
      <c r="AE964" s="75" t="n">
        <f aca="false">IF(E964&lt;&gt;0,G964,0)</f>
        <v>0</v>
      </c>
      <c r="AF964" s="75" t="n">
        <f aca="false">IF(W964&lt;&gt;Y964,(IF(N964=0,J964*(INFORMAÇÕES!$Q$89/INFORMAÇÕES!$Q$92),IF(N964="R",J964,0))),0)</f>
        <v>0</v>
      </c>
      <c r="AG964" s="75" t="n">
        <f aca="false">IF(W964&lt;&gt;Y964,(IF(N964=0,J964*(INFORMAÇÕES!$Q$90/INFORMAÇÕES!$Q$92),IF(N964="C",J964,0))),0)</f>
        <v>0</v>
      </c>
      <c r="AH964" s="75" t="n">
        <f aca="false">IF(W964&lt;&gt;Y964,(IF(N964="",J964*INFORMAÇÕES!$U$115,IF(N964="CF",J964,0))),0)</f>
        <v>0</v>
      </c>
      <c r="AI964" s="75" t="n">
        <f aca="false">IF(W964&lt;&gt;Y964,(IF(N964="",J964*INFORMAÇÕES!$U$116,IF(N964="O",J964,0))),0)</f>
        <v>0</v>
      </c>
      <c r="AJ964" s="75" t="n">
        <f aca="false">IF(H964&lt;&gt;0,J964,0)</f>
        <v>0</v>
      </c>
      <c r="AK964" s="75" t="n">
        <f aca="false">IF(K964&lt;&gt;0,L964,0)</f>
        <v>0</v>
      </c>
    </row>
    <row r="965" s="174" customFormat="true" ht="14.25" hidden="false" customHeight="false" outlineLevel="0" collapsed="false">
      <c r="A965" s="159" t="n">
        <v>953</v>
      </c>
      <c r="B965" s="160" t="n">
        <f aca="false">IF('ORÇ.GLOBAL P CAIXA'!$K964="EXEC.",0,'ORÇ.REPROG. P CAIXA'!B965)</f>
        <v>0</v>
      </c>
      <c r="C965" s="161" t="n">
        <f aca="false">IF('ORÇ.GLOBAL P CAIXA'!$K964="EXEC.",0,'ORÇ.REPROG. P CAIXA'!C965)</f>
        <v>0</v>
      </c>
      <c r="D965" s="162" t="n">
        <f aca="false">IF('ORÇ.GLOBAL P CAIXA'!$K964="EXEC.",0,'ORÇ.REPROG. P CAIXA'!D965)</f>
        <v>0</v>
      </c>
      <c r="E965" s="163" t="n">
        <f aca="false">IF('ORÇ.GLOBAL P CAIXA'!$K964="EXEC.",0,'ORÇ.REPROG. P CAIXA'!E965)</f>
        <v>0</v>
      </c>
      <c r="F965" s="163" t="n">
        <f aca="false">IF('ORÇ.GLOBAL P CAIXA'!K964="EXEC.",0,IF('ORÇ.GLOBAL EMPRESA'!G964&gt;0,'ORÇ.GLOBAL EMPRESA'!G964,'ORÇ.GLOBAL P CAIXA'!F964))</f>
        <v>0</v>
      </c>
      <c r="G965" s="163" t="n">
        <f aca="false">IF(E965&lt;&gt;0,ROUND(E965*F965,2),IF(AE965=0,(SUMIF($W$13:$W$1012,B965,$AE$13:$AE$1012)),AE965))</f>
        <v>0</v>
      </c>
      <c r="H965" s="661" t="n">
        <f aca="false">IF('ORÇ.GLOBAL P CAIXA'!K964="EXEC.",0,'ORÇ.REPROG. P CAIXA'!H965)</f>
        <v>0</v>
      </c>
      <c r="I965" s="661" t="n">
        <f aca="false">IF('ORÇ.GLOBAL P CAIXA'!K964="EXEC.",0,'ORÇ.REPROG. P CAIXA'!I965)</f>
        <v>0</v>
      </c>
      <c r="J965" s="163" t="n">
        <f aca="false">IF(H965&lt;&gt;0,ROUND(H965*I965,2),IF(AJ965=0,(SUMIF($W$13:$W$1012,B965,$AJ$13:$AJ$1012)),AJ965))</f>
        <v>0</v>
      </c>
      <c r="K965" s="163" t="n">
        <f aca="false">H965-E965</f>
        <v>0</v>
      </c>
      <c r="L965" s="163" t="n">
        <f aca="false">J965-G965</f>
        <v>0</v>
      </c>
      <c r="M965" s="662" t="str">
        <f aca="false">IF('ORÇ.GLOBAL P CAIXA'!K964="EXEC.","",IF('ORÇ.REPROG. P CAIXA'!M965&gt;0,'ORÇ.REPROG. P CAIXA'!M965,""))</f>
        <v/>
      </c>
      <c r="N965" s="663" t="str">
        <f aca="false">IF('ORÇ.GLOBAL P CAIXA'!K964="EXEC.","",IF('ORÇ.REPROG. P CAIXA'!N965&gt;0,'ORÇ.REPROG. P CAIXA'!N965,""))</f>
        <v/>
      </c>
      <c r="O965" s="166" t="str">
        <f aca="false">IF('ORÇ.GLOBAL P CAIXA'!$K964="EXEC.","",'ORÇ.REPROG. P CAIXA'!O965)</f>
        <v/>
      </c>
      <c r="P965" s="167"/>
      <c r="Q965" s="168" t="str">
        <f aca="false">IF(B965&gt;0,"ok","ocultar")</f>
        <v>ocultar</v>
      </c>
      <c r="R965" s="649"/>
      <c r="S965" s="649"/>
      <c r="T965" s="650"/>
      <c r="V965" s="88"/>
      <c r="W965" s="157" t="n">
        <f aca="false">IF(B965=0,W964,IF(ISNONTEXT(B965)=TRUE(),INT(B965),INT(LEFT(B965,FIND(".",B965)-1))))</f>
        <v>3</v>
      </c>
      <c r="X965" s="157" t="str">
        <f aca="false">IF(X966=1,1,IF(B965&lt;&gt;0,1,IF(C965&lt;&gt;0,1,IF(D965&lt;&gt;0,1,IF(E965&lt;&gt;0,1,"")))))</f>
        <v/>
      </c>
      <c r="Y965" s="157" t="str">
        <f aca="false">IF(W965=0," ",IF(W965&lt;&gt;W964,W965," "))</f>
        <v> </v>
      </c>
      <c r="Z965" s="88"/>
      <c r="AA965" s="75" t="n">
        <f aca="false">IF(W965&lt;&gt;Y965,(IF(N965=0,G965*(INFORMAÇÕES!$Q$69/INFORMAÇÕES!$Q$72),IF(N965="R",G965,0))),0)</f>
        <v>0</v>
      </c>
      <c r="AB965" s="75" t="n">
        <f aca="false">IF(W965&lt;&gt;Y965,(IF(N965=0,G965*(INFORMAÇÕES!$Q$70/INFORMAÇÕES!$Q$72),IF(N965="C",G965,0))),0)</f>
        <v>0</v>
      </c>
      <c r="AC965" s="75" t="n">
        <f aca="false">IF(W965&lt;&gt;Y965,(IF(N965=0,G965*INFORMAÇÕES!$U$115,IF(N965="CF",G965,0))),0)</f>
        <v>0</v>
      </c>
      <c r="AD965" s="75" t="n">
        <f aca="false">IF(W965&lt;&gt;Y965,(IF(N965=0,G965*INFORMAÇÕES!$U$116,IF(N965="O",G965,0))),0)</f>
        <v>0</v>
      </c>
      <c r="AE965" s="75" t="n">
        <f aca="false">IF(E965&lt;&gt;0,G965,0)</f>
        <v>0</v>
      </c>
      <c r="AF965" s="75" t="n">
        <f aca="false">IF(W965&lt;&gt;Y965,(IF(N965=0,J965*(INFORMAÇÕES!$Q$89/INFORMAÇÕES!$Q$92),IF(N965="R",J965,0))),0)</f>
        <v>0</v>
      </c>
      <c r="AG965" s="75" t="n">
        <f aca="false">IF(W965&lt;&gt;Y965,(IF(N965=0,J965*(INFORMAÇÕES!$Q$90/INFORMAÇÕES!$Q$92),IF(N965="C",J965,0))),0)</f>
        <v>0</v>
      </c>
      <c r="AH965" s="75" t="n">
        <f aca="false">IF(W965&lt;&gt;Y965,(IF(N965="",J965*INFORMAÇÕES!$U$115,IF(N965="CF",J965,0))),0)</f>
        <v>0</v>
      </c>
      <c r="AI965" s="75" t="n">
        <f aca="false">IF(W965&lt;&gt;Y965,(IF(N965="",J965*INFORMAÇÕES!$U$116,IF(N965="O",J965,0))),0)</f>
        <v>0</v>
      </c>
      <c r="AJ965" s="75" t="n">
        <f aca="false">IF(H965&lt;&gt;0,J965,0)</f>
        <v>0</v>
      </c>
      <c r="AK965" s="75" t="n">
        <f aca="false">IF(K965&lt;&gt;0,L965,0)</f>
        <v>0</v>
      </c>
    </row>
    <row r="966" s="174" customFormat="true" ht="14.25" hidden="false" customHeight="false" outlineLevel="0" collapsed="false">
      <c r="A966" s="159" t="n">
        <v>954</v>
      </c>
      <c r="B966" s="160" t="n">
        <f aca="false">IF('ORÇ.GLOBAL P CAIXA'!$K965="EXEC.",0,'ORÇ.REPROG. P CAIXA'!B966)</f>
        <v>0</v>
      </c>
      <c r="C966" s="161" t="n">
        <f aca="false">IF('ORÇ.GLOBAL P CAIXA'!$K965="EXEC.",0,'ORÇ.REPROG. P CAIXA'!C966)</f>
        <v>0</v>
      </c>
      <c r="D966" s="162" t="n">
        <f aca="false">IF('ORÇ.GLOBAL P CAIXA'!$K965="EXEC.",0,'ORÇ.REPROG. P CAIXA'!D966)</f>
        <v>0</v>
      </c>
      <c r="E966" s="163" t="n">
        <f aca="false">IF('ORÇ.GLOBAL P CAIXA'!$K965="EXEC.",0,'ORÇ.REPROG. P CAIXA'!E966)</f>
        <v>0</v>
      </c>
      <c r="F966" s="163" t="n">
        <f aca="false">IF('ORÇ.GLOBAL P CAIXA'!K965="EXEC.",0,IF('ORÇ.GLOBAL EMPRESA'!G965&gt;0,'ORÇ.GLOBAL EMPRESA'!G965,'ORÇ.GLOBAL P CAIXA'!F965))</f>
        <v>0</v>
      </c>
      <c r="G966" s="163" t="n">
        <f aca="false">IF(E966&lt;&gt;0,ROUND(E966*F966,2),IF(AE966=0,(SUMIF($W$13:$W$1012,B966,$AE$13:$AE$1012)),AE966))</f>
        <v>0</v>
      </c>
      <c r="H966" s="661" t="n">
        <f aca="false">IF('ORÇ.GLOBAL P CAIXA'!K965="EXEC.",0,'ORÇ.REPROG. P CAIXA'!H966)</f>
        <v>0</v>
      </c>
      <c r="I966" s="661" t="n">
        <f aca="false">IF('ORÇ.GLOBAL P CAIXA'!K965="EXEC.",0,'ORÇ.REPROG. P CAIXA'!I966)</f>
        <v>0</v>
      </c>
      <c r="J966" s="163" t="n">
        <f aca="false">IF(H966&lt;&gt;0,ROUND(H966*I966,2),IF(AJ966=0,(SUMIF($W$13:$W$1012,B966,$AJ$13:$AJ$1012)),AJ966))</f>
        <v>0</v>
      </c>
      <c r="K966" s="163" t="n">
        <f aca="false">H966-E966</f>
        <v>0</v>
      </c>
      <c r="L966" s="163" t="n">
        <f aca="false">J966-G966</f>
        <v>0</v>
      </c>
      <c r="M966" s="662" t="str">
        <f aca="false">IF('ORÇ.GLOBAL P CAIXA'!K965="EXEC.","",IF('ORÇ.REPROG. P CAIXA'!M966&gt;0,'ORÇ.REPROG. P CAIXA'!M966,""))</f>
        <v/>
      </c>
      <c r="N966" s="663" t="str">
        <f aca="false">IF('ORÇ.GLOBAL P CAIXA'!K965="EXEC.","",IF('ORÇ.REPROG. P CAIXA'!N966&gt;0,'ORÇ.REPROG. P CAIXA'!N966,""))</f>
        <v/>
      </c>
      <c r="O966" s="166" t="str">
        <f aca="false">IF('ORÇ.GLOBAL P CAIXA'!$K965="EXEC.","",'ORÇ.REPROG. P CAIXA'!O966)</f>
        <v/>
      </c>
      <c r="P966" s="167"/>
      <c r="Q966" s="168" t="str">
        <f aca="false">IF(B966&gt;0,"ok","ocultar")</f>
        <v>ocultar</v>
      </c>
      <c r="R966" s="649"/>
      <c r="S966" s="649"/>
      <c r="T966" s="650"/>
      <c r="V966" s="88"/>
      <c r="W966" s="157" t="n">
        <f aca="false">IF(B966=0,W965,IF(ISNONTEXT(B966)=TRUE(),INT(B966),INT(LEFT(B966,FIND(".",B966)-1))))</f>
        <v>3</v>
      </c>
      <c r="X966" s="157" t="str">
        <f aca="false">IF(X967=1,1,IF(B966&lt;&gt;0,1,IF(C966&lt;&gt;0,1,IF(D966&lt;&gt;0,1,IF(E966&lt;&gt;0,1,"")))))</f>
        <v/>
      </c>
      <c r="Y966" s="157" t="str">
        <f aca="false">IF(W966=0," ",IF(W966&lt;&gt;W965,W966," "))</f>
        <v> </v>
      </c>
      <c r="Z966" s="88"/>
      <c r="AA966" s="75" t="n">
        <f aca="false">IF(W966&lt;&gt;Y966,(IF(N966=0,G966*(INFORMAÇÕES!$Q$69/INFORMAÇÕES!$Q$72),IF(N966="R",G966,0))),0)</f>
        <v>0</v>
      </c>
      <c r="AB966" s="75" t="n">
        <f aca="false">IF(W966&lt;&gt;Y966,(IF(N966=0,G966*(INFORMAÇÕES!$Q$70/INFORMAÇÕES!$Q$72),IF(N966="C",G966,0))),0)</f>
        <v>0</v>
      </c>
      <c r="AC966" s="75" t="n">
        <f aca="false">IF(W966&lt;&gt;Y966,(IF(N966=0,G966*INFORMAÇÕES!$U$115,IF(N966="CF",G966,0))),0)</f>
        <v>0</v>
      </c>
      <c r="AD966" s="75" t="n">
        <f aca="false">IF(W966&lt;&gt;Y966,(IF(N966=0,G966*INFORMAÇÕES!$U$116,IF(N966="O",G966,0))),0)</f>
        <v>0</v>
      </c>
      <c r="AE966" s="75" t="n">
        <f aca="false">IF(E966&lt;&gt;0,G966,0)</f>
        <v>0</v>
      </c>
      <c r="AF966" s="75" t="n">
        <f aca="false">IF(W966&lt;&gt;Y966,(IF(N966=0,J966*(INFORMAÇÕES!$Q$89/INFORMAÇÕES!$Q$92),IF(N966="R",J966,0))),0)</f>
        <v>0</v>
      </c>
      <c r="AG966" s="75" t="n">
        <f aca="false">IF(W966&lt;&gt;Y966,(IF(N966=0,J966*(INFORMAÇÕES!$Q$90/INFORMAÇÕES!$Q$92),IF(N966="C",J966,0))),0)</f>
        <v>0</v>
      </c>
      <c r="AH966" s="75" t="n">
        <f aca="false">IF(W966&lt;&gt;Y966,(IF(N966="",J966*INFORMAÇÕES!$U$115,IF(N966="CF",J966,0))),0)</f>
        <v>0</v>
      </c>
      <c r="AI966" s="75" t="n">
        <f aca="false">IF(W966&lt;&gt;Y966,(IF(N966="",J966*INFORMAÇÕES!$U$116,IF(N966="O",J966,0))),0)</f>
        <v>0</v>
      </c>
      <c r="AJ966" s="75" t="n">
        <f aca="false">IF(H966&lt;&gt;0,J966,0)</f>
        <v>0</v>
      </c>
      <c r="AK966" s="75" t="n">
        <f aca="false">IF(K966&lt;&gt;0,L966,0)</f>
        <v>0</v>
      </c>
    </row>
    <row r="967" s="174" customFormat="true" ht="14.25" hidden="false" customHeight="false" outlineLevel="0" collapsed="false">
      <c r="A967" s="159" t="n">
        <v>955</v>
      </c>
      <c r="B967" s="160" t="n">
        <f aca="false">IF('ORÇ.GLOBAL P CAIXA'!$K966="EXEC.",0,'ORÇ.REPROG. P CAIXA'!B967)</f>
        <v>0</v>
      </c>
      <c r="C967" s="161" t="n">
        <f aca="false">IF('ORÇ.GLOBAL P CAIXA'!$K966="EXEC.",0,'ORÇ.REPROG. P CAIXA'!C967)</f>
        <v>0</v>
      </c>
      <c r="D967" s="162" t="n">
        <f aca="false">IF('ORÇ.GLOBAL P CAIXA'!$K966="EXEC.",0,'ORÇ.REPROG. P CAIXA'!D967)</f>
        <v>0</v>
      </c>
      <c r="E967" s="163" t="n">
        <f aca="false">IF('ORÇ.GLOBAL P CAIXA'!$K966="EXEC.",0,'ORÇ.REPROG. P CAIXA'!E967)</f>
        <v>0</v>
      </c>
      <c r="F967" s="163" t="n">
        <f aca="false">IF('ORÇ.GLOBAL P CAIXA'!K966="EXEC.",0,IF('ORÇ.GLOBAL EMPRESA'!G966&gt;0,'ORÇ.GLOBAL EMPRESA'!G966,'ORÇ.GLOBAL P CAIXA'!F966))</f>
        <v>0</v>
      </c>
      <c r="G967" s="163" t="n">
        <f aca="false">IF(E967&lt;&gt;0,ROUND(E967*F967,2),IF(AE967=0,(SUMIF($W$13:$W$1012,B967,$AE$13:$AE$1012)),AE967))</f>
        <v>0</v>
      </c>
      <c r="H967" s="661" t="n">
        <f aca="false">IF('ORÇ.GLOBAL P CAIXA'!K966="EXEC.",0,'ORÇ.REPROG. P CAIXA'!H967)</f>
        <v>0</v>
      </c>
      <c r="I967" s="661" t="n">
        <f aca="false">IF('ORÇ.GLOBAL P CAIXA'!K966="EXEC.",0,'ORÇ.REPROG. P CAIXA'!I967)</f>
        <v>0</v>
      </c>
      <c r="J967" s="163" t="n">
        <f aca="false">IF(H967&lt;&gt;0,ROUND(H967*I967,2),IF(AJ967=0,(SUMIF($W$13:$W$1012,B967,$AJ$13:$AJ$1012)),AJ967))</f>
        <v>0</v>
      </c>
      <c r="K967" s="163" t="n">
        <f aca="false">H967-E967</f>
        <v>0</v>
      </c>
      <c r="L967" s="163" t="n">
        <f aca="false">J967-G967</f>
        <v>0</v>
      </c>
      <c r="M967" s="662" t="str">
        <f aca="false">IF('ORÇ.GLOBAL P CAIXA'!K966="EXEC.","",IF('ORÇ.REPROG. P CAIXA'!M967&gt;0,'ORÇ.REPROG. P CAIXA'!M967,""))</f>
        <v/>
      </c>
      <c r="N967" s="663" t="str">
        <f aca="false">IF('ORÇ.GLOBAL P CAIXA'!K966="EXEC.","",IF('ORÇ.REPROG. P CAIXA'!N967&gt;0,'ORÇ.REPROG. P CAIXA'!N967,""))</f>
        <v/>
      </c>
      <c r="O967" s="166" t="str">
        <f aca="false">IF('ORÇ.GLOBAL P CAIXA'!$K966="EXEC.","",'ORÇ.REPROG. P CAIXA'!O967)</f>
        <v/>
      </c>
      <c r="P967" s="167"/>
      <c r="Q967" s="168" t="str">
        <f aca="false">IF(B967&gt;0,"ok","ocultar")</f>
        <v>ocultar</v>
      </c>
      <c r="R967" s="649"/>
      <c r="S967" s="649"/>
      <c r="T967" s="650"/>
      <c r="V967" s="88"/>
      <c r="W967" s="157" t="n">
        <f aca="false">IF(B967=0,W966,IF(ISNONTEXT(B967)=TRUE(),INT(B967),INT(LEFT(B967,FIND(".",B967)-1))))</f>
        <v>3</v>
      </c>
      <c r="X967" s="157" t="str">
        <f aca="false">IF(X968=1,1,IF(B967&lt;&gt;0,1,IF(C967&lt;&gt;0,1,IF(D967&lt;&gt;0,1,IF(E967&lt;&gt;0,1,"")))))</f>
        <v/>
      </c>
      <c r="Y967" s="157" t="str">
        <f aca="false">IF(W967=0," ",IF(W967&lt;&gt;W966,W967," "))</f>
        <v> </v>
      </c>
      <c r="Z967" s="88"/>
      <c r="AA967" s="75" t="n">
        <f aca="false">IF(W967&lt;&gt;Y967,(IF(N967=0,G967*(INFORMAÇÕES!$Q$69/INFORMAÇÕES!$Q$72),IF(N967="R",G967,0))),0)</f>
        <v>0</v>
      </c>
      <c r="AB967" s="75" t="n">
        <f aca="false">IF(W967&lt;&gt;Y967,(IF(N967=0,G967*(INFORMAÇÕES!$Q$70/INFORMAÇÕES!$Q$72),IF(N967="C",G967,0))),0)</f>
        <v>0</v>
      </c>
      <c r="AC967" s="75" t="n">
        <f aca="false">IF(W967&lt;&gt;Y967,(IF(N967=0,G967*INFORMAÇÕES!$U$115,IF(N967="CF",G967,0))),0)</f>
        <v>0</v>
      </c>
      <c r="AD967" s="75" t="n">
        <f aca="false">IF(W967&lt;&gt;Y967,(IF(N967=0,G967*INFORMAÇÕES!$U$116,IF(N967="O",G967,0))),0)</f>
        <v>0</v>
      </c>
      <c r="AE967" s="75" t="n">
        <f aca="false">IF(E967&lt;&gt;0,G967,0)</f>
        <v>0</v>
      </c>
      <c r="AF967" s="75" t="n">
        <f aca="false">IF(W967&lt;&gt;Y967,(IF(N967=0,J967*(INFORMAÇÕES!$Q$89/INFORMAÇÕES!$Q$92),IF(N967="R",J967,0))),0)</f>
        <v>0</v>
      </c>
      <c r="AG967" s="75" t="n">
        <f aca="false">IF(W967&lt;&gt;Y967,(IF(N967=0,J967*(INFORMAÇÕES!$Q$90/INFORMAÇÕES!$Q$92),IF(N967="C",J967,0))),0)</f>
        <v>0</v>
      </c>
      <c r="AH967" s="75" t="n">
        <f aca="false">IF(W967&lt;&gt;Y967,(IF(N967="",J967*INFORMAÇÕES!$U$115,IF(N967="CF",J967,0))),0)</f>
        <v>0</v>
      </c>
      <c r="AI967" s="75" t="n">
        <f aca="false">IF(W967&lt;&gt;Y967,(IF(N967="",J967*INFORMAÇÕES!$U$116,IF(N967="O",J967,0))),0)</f>
        <v>0</v>
      </c>
      <c r="AJ967" s="75" t="n">
        <f aca="false">IF(H967&lt;&gt;0,J967,0)</f>
        <v>0</v>
      </c>
      <c r="AK967" s="75" t="n">
        <f aca="false">IF(K967&lt;&gt;0,L967,0)</f>
        <v>0</v>
      </c>
    </row>
    <row r="968" s="174" customFormat="true" ht="14.25" hidden="false" customHeight="false" outlineLevel="0" collapsed="false">
      <c r="A968" s="159" t="n">
        <v>956</v>
      </c>
      <c r="B968" s="160" t="n">
        <f aca="false">IF('ORÇ.GLOBAL P CAIXA'!$K967="EXEC.",0,'ORÇ.REPROG. P CAIXA'!B968)</f>
        <v>0</v>
      </c>
      <c r="C968" s="161" t="n">
        <f aca="false">IF('ORÇ.GLOBAL P CAIXA'!$K967="EXEC.",0,'ORÇ.REPROG. P CAIXA'!C968)</f>
        <v>0</v>
      </c>
      <c r="D968" s="162" t="n">
        <f aca="false">IF('ORÇ.GLOBAL P CAIXA'!$K967="EXEC.",0,'ORÇ.REPROG. P CAIXA'!D968)</f>
        <v>0</v>
      </c>
      <c r="E968" s="163" t="n">
        <f aca="false">IF('ORÇ.GLOBAL P CAIXA'!$K967="EXEC.",0,'ORÇ.REPROG. P CAIXA'!E968)</f>
        <v>0</v>
      </c>
      <c r="F968" s="163" t="n">
        <f aca="false">IF('ORÇ.GLOBAL P CAIXA'!K967="EXEC.",0,IF('ORÇ.GLOBAL EMPRESA'!G967&gt;0,'ORÇ.GLOBAL EMPRESA'!G967,'ORÇ.GLOBAL P CAIXA'!F967))</f>
        <v>0</v>
      </c>
      <c r="G968" s="163" t="n">
        <f aca="false">IF(E968&lt;&gt;0,ROUND(E968*F968,2),IF(AE968=0,(SUMIF($W$13:$W$1012,B968,$AE$13:$AE$1012)),AE968))</f>
        <v>0</v>
      </c>
      <c r="H968" s="661" t="n">
        <f aca="false">IF('ORÇ.GLOBAL P CAIXA'!K967="EXEC.",0,'ORÇ.REPROG. P CAIXA'!H968)</f>
        <v>0</v>
      </c>
      <c r="I968" s="661" t="n">
        <f aca="false">IF('ORÇ.GLOBAL P CAIXA'!K967="EXEC.",0,'ORÇ.REPROG. P CAIXA'!I968)</f>
        <v>0</v>
      </c>
      <c r="J968" s="163" t="n">
        <f aca="false">IF(H968&lt;&gt;0,ROUND(H968*I968,2),IF(AJ968=0,(SUMIF($W$13:$W$1012,B968,$AJ$13:$AJ$1012)),AJ968))</f>
        <v>0</v>
      </c>
      <c r="K968" s="163" t="n">
        <f aca="false">H968-E968</f>
        <v>0</v>
      </c>
      <c r="L968" s="163" t="n">
        <f aca="false">J968-G968</f>
        <v>0</v>
      </c>
      <c r="M968" s="662" t="str">
        <f aca="false">IF('ORÇ.GLOBAL P CAIXA'!K967="EXEC.","",IF('ORÇ.REPROG. P CAIXA'!M968&gt;0,'ORÇ.REPROG. P CAIXA'!M968,""))</f>
        <v/>
      </c>
      <c r="N968" s="663" t="str">
        <f aca="false">IF('ORÇ.GLOBAL P CAIXA'!K967="EXEC.","",IF('ORÇ.REPROG. P CAIXA'!N968&gt;0,'ORÇ.REPROG. P CAIXA'!N968,""))</f>
        <v/>
      </c>
      <c r="O968" s="166" t="str">
        <f aca="false">IF('ORÇ.GLOBAL P CAIXA'!$K967="EXEC.","",'ORÇ.REPROG. P CAIXA'!O968)</f>
        <v/>
      </c>
      <c r="P968" s="167"/>
      <c r="Q968" s="168" t="str">
        <f aca="false">IF(B968&gt;0,"ok","ocultar")</f>
        <v>ocultar</v>
      </c>
      <c r="R968" s="649"/>
      <c r="S968" s="649"/>
      <c r="T968" s="650"/>
      <c r="V968" s="88"/>
      <c r="W968" s="157" t="n">
        <f aca="false">IF(B968=0,W967,IF(ISNONTEXT(B968)=TRUE(),INT(B968),INT(LEFT(B968,FIND(".",B968)-1))))</f>
        <v>3</v>
      </c>
      <c r="X968" s="157" t="str">
        <f aca="false">IF(X969=1,1,IF(B968&lt;&gt;0,1,IF(C968&lt;&gt;0,1,IF(D968&lt;&gt;0,1,IF(E968&lt;&gt;0,1,"")))))</f>
        <v/>
      </c>
      <c r="Y968" s="157" t="str">
        <f aca="false">IF(W968=0," ",IF(W968&lt;&gt;W967,W968," "))</f>
        <v> </v>
      </c>
      <c r="Z968" s="88"/>
      <c r="AA968" s="75" t="n">
        <f aca="false">IF(W968&lt;&gt;Y968,(IF(N968=0,G968*(INFORMAÇÕES!$Q$69/INFORMAÇÕES!$Q$72),IF(N968="R",G968,0))),0)</f>
        <v>0</v>
      </c>
      <c r="AB968" s="75" t="n">
        <f aca="false">IF(W968&lt;&gt;Y968,(IF(N968=0,G968*(INFORMAÇÕES!$Q$70/INFORMAÇÕES!$Q$72),IF(N968="C",G968,0))),0)</f>
        <v>0</v>
      </c>
      <c r="AC968" s="75" t="n">
        <f aca="false">IF(W968&lt;&gt;Y968,(IF(N968=0,G968*INFORMAÇÕES!$U$115,IF(N968="CF",G968,0))),0)</f>
        <v>0</v>
      </c>
      <c r="AD968" s="75" t="n">
        <f aca="false">IF(W968&lt;&gt;Y968,(IF(N968=0,G968*INFORMAÇÕES!$U$116,IF(N968="O",G968,0))),0)</f>
        <v>0</v>
      </c>
      <c r="AE968" s="75" t="n">
        <f aca="false">IF(E968&lt;&gt;0,G968,0)</f>
        <v>0</v>
      </c>
      <c r="AF968" s="75" t="n">
        <f aca="false">IF(W968&lt;&gt;Y968,(IF(N968=0,J968*(INFORMAÇÕES!$Q$89/INFORMAÇÕES!$Q$92),IF(N968="R",J968,0))),0)</f>
        <v>0</v>
      </c>
      <c r="AG968" s="75" t="n">
        <f aca="false">IF(W968&lt;&gt;Y968,(IF(N968=0,J968*(INFORMAÇÕES!$Q$90/INFORMAÇÕES!$Q$92),IF(N968="C",J968,0))),0)</f>
        <v>0</v>
      </c>
      <c r="AH968" s="75" t="n">
        <f aca="false">IF(W968&lt;&gt;Y968,(IF(N968="",J968*INFORMAÇÕES!$U$115,IF(N968="CF",J968,0))),0)</f>
        <v>0</v>
      </c>
      <c r="AI968" s="75" t="n">
        <f aca="false">IF(W968&lt;&gt;Y968,(IF(N968="",J968*INFORMAÇÕES!$U$116,IF(N968="O",J968,0))),0)</f>
        <v>0</v>
      </c>
      <c r="AJ968" s="75" t="n">
        <f aca="false">IF(H968&lt;&gt;0,J968,0)</f>
        <v>0</v>
      </c>
      <c r="AK968" s="75" t="n">
        <f aca="false">IF(K968&lt;&gt;0,L968,0)</f>
        <v>0</v>
      </c>
    </row>
    <row r="969" s="174" customFormat="true" ht="14.25" hidden="false" customHeight="false" outlineLevel="0" collapsed="false">
      <c r="A969" s="159" t="n">
        <v>957</v>
      </c>
      <c r="B969" s="160" t="n">
        <f aca="false">IF('ORÇ.GLOBAL P CAIXA'!$K968="EXEC.",0,'ORÇ.REPROG. P CAIXA'!B969)</f>
        <v>0</v>
      </c>
      <c r="C969" s="161" t="n">
        <f aca="false">IF('ORÇ.GLOBAL P CAIXA'!$K968="EXEC.",0,'ORÇ.REPROG. P CAIXA'!C969)</f>
        <v>0</v>
      </c>
      <c r="D969" s="162" t="n">
        <f aca="false">IF('ORÇ.GLOBAL P CAIXA'!$K968="EXEC.",0,'ORÇ.REPROG. P CAIXA'!D969)</f>
        <v>0</v>
      </c>
      <c r="E969" s="163" t="n">
        <f aca="false">IF('ORÇ.GLOBAL P CAIXA'!$K968="EXEC.",0,'ORÇ.REPROG. P CAIXA'!E969)</f>
        <v>0</v>
      </c>
      <c r="F969" s="163" t="n">
        <f aca="false">IF('ORÇ.GLOBAL P CAIXA'!K968="EXEC.",0,IF('ORÇ.GLOBAL EMPRESA'!G968&gt;0,'ORÇ.GLOBAL EMPRESA'!G968,'ORÇ.GLOBAL P CAIXA'!F968))</f>
        <v>0</v>
      </c>
      <c r="G969" s="163" t="n">
        <f aca="false">IF(E969&lt;&gt;0,ROUND(E969*F969,2),IF(AE969=0,(SUMIF($W$13:$W$1012,B969,$AE$13:$AE$1012)),AE969))</f>
        <v>0</v>
      </c>
      <c r="H969" s="661" t="n">
        <f aca="false">IF('ORÇ.GLOBAL P CAIXA'!K968="EXEC.",0,'ORÇ.REPROG. P CAIXA'!H969)</f>
        <v>0</v>
      </c>
      <c r="I969" s="661" t="n">
        <f aca="false">IF('ORÇ.GLOBAL P CAIXA'!K968="EXEC.",0,'ORÇ.REPROG. P CAIXA'!I969)</f>
        <v>0</v>
      </c>
      <c r="J969" s="163" t="n">
        <f aca="false">IF(H969&lt;&gt;0,ROUND(H969*I969,2),IF(AJ969=0,(SUMIF($W$13:$W$1012,B969,$AJ$13:$AJ$1012)),AJ969))</f>
        <v>0</v>
      </c>
      <c r="K969" s="163" t="n">
        <f aca="false">H969-E969</f>
        <v>0</v>
      </c>
      <c r="L969" s="163" t="n">
        <f aca="false">J969-G969</f>
        <v>0</v>
      </c>
      <c r="M969" s="662" t="str">
        <f aca="false">IF('ORÇ.GLOBAL P CAIXA'!K968="EXEC.","",IF('ORÇ.REPROG. P CAIXA'!M969&gt;0,'ORÇ.REPROG. P CAIXA'!M969,""))</f>
        <v/>
      </c>
      <c r="N969" s="663" t="str">
        <f aca="false">IF('ORÇ.GLOBAL P CAIXA'!K968="EXEC.","",IF('ORÇ.REPROG. P CAIXA'!N969&gt;0,'ORÇ.REPROG. P CAIXA'!N969,""))</f>
        <v/>
      </c>
      <c r="O969" s="166" t="str">
        <f aca="false">IF('ORÇ.GLOBAL P CAIXA'!$K968="EXEC.","",'ORÇ.REPROG. P CAIXA'!O969)</f>
        <v/>
      </c>
      <c r="P969" s="167"/>
      <c r="Q969" s="168" t="str">
        <f aca="false">IF(B969&gt;0,"ok","ocultar")</f>
        <v>ocultar</v>
      </c>
      <c r="R969" s="649"/>
      <c r="S969" s="649"/>
      <c r="T969" s="650"/>
      <c r="V969" s="88"/>
      <c r="W969" s="157" t="n">
        <f aca="false">IF(B969=0,W968,IF(ISNONTEXT(B969)=TRUE(),INT(B969),INT(LEFT(B969,FIND(".",B969)-1))))</f>
        <v>3</v>
      </c>
      <c r="X969" s="157" t="str">
        <f aca="false">IF(X970=1,1,IF(B969&lt;&gt;0,1,IF(C969&lt;&gt;0,1,IF(D969&lt;&gt;0,1,IF(E969&lt;&gt;0,1,"")))))</f>
        <v/>
      </c>
      <c r="Y969" s="157" t="str">
        <f aca="false">IF(W969=0," ",IF(W969&lt;&gt;W968,W969," "))</f>
        <v> </v>
      </c>
      <c r="Z969" s="88"/>
      <c r="AA969" s="75" t="n">
        <f aca="false">IF(W969&lt;&gt;Y969,(IF(N969=0,G969*(INFORMAÇÕES!$Q$69/INFORMAÇÕES!$Q$72),IF(N969="R",G969,0))),0)</f>
        <v>0</v>
      </c>
      <c r="AB969" s="75" t="n">
        <f aca="false">IF(W969&lt;&gt;Y969,(IF(N969=0,G969*(INFORMAÇÕES!$Q$70/INFORMAÇÕES!$Q$72),IF(N969="C",G969,0))),0)</f>
        <v>0</v>
      </c>
      <c r="AC969" s="75" t="n">
        <f aca="false">IF(W969&lt;&gt;Y969,(IF(N969=0,G969*INFORMAÇÕES!$U$115,IF(N969="CF",G969,0))),0)</f>
        <v>0</v>
      </c>
      <c r="AD969" s="75" t="n">
        <f aca="false">IF(W969&lt;&gt;Y969,(IF(N969=0,G969*INFORMAÇÕES!$U$116,IF(N969="O",G969,0))),0)</f>
        <v>0</v>
      </c>
      <c r="AE969" s="75" t="n">
        <f aca="false">IF(E969&lt;&gt;0,G969,0)</f>
        <v>0</v>
      </c>
      <c r="AF969" s="75" t="n">
        <f aca="false">IF(W969&lt;&gt;Y969,(IF(N969=0,J969*(INFORMAÇÕES!$Q$89/INFORMAÇÕES!$Q$92),IF(N969="R",J969,0))),0)</f>
        <v>0</v>
      </c>
      <c r="AG969" s="75" t="n">
        <f aca="false">IF(W969&lt;&gt;Y969,(IF(N969=0,J969*(INFORMAÇÕES!$Q$90/INFORMAÇÕES!$Q$92),IF(N969="C",J969,0))),0)</f>
        <v>0</v>
      </c>
      <c r="AH969" s="75" t="n">
        <f aca="false">IF(W969&lt;&gt;Y969,(IF(N969="",J969*INFORMAÇÕES!$U$115,IF(N969="CF",J969,0))),0)</f>
        <v>0</v>
      </c>
      <c r="AI969" s="75" t="n">
        <f aca="false">IF(W969&lt;&gt;Y969,(IF(N969="",J969*INFORMAÇÕES!$U$116,IF(N969="O",J969,0))),0)</f>
        <v>0</v>
      </c>
      <c r="AJ969" s="75" t="n">
        <f aca="false">IF(H969&lt;&gt;0,J969,0)</f>
        <v>0</v>
      </c>
      <c r="AK969" s="75" t="n">
        <f aca="false">IF(K969&lt;&gt;0,L969,0)</f>
        <v>0</v>
      </c>
    </row>
    <row r="970" s="174" customFormat="true" ht="14.25" hidden="false" customHeight="false" outlineLevel="0" collapsed="false">
      <c r="A970" s="159" t="n">
        <v>958</v>
      </c>
      <c r="B970" s="160" t="n">
        <f aca="false">IF('ORÇ.GLOBAL P CAIXA'!$K969="EXEC.",0,'ORÇ.REPROG. P CAIXA'!B970)</f>
        <v>0</v>
      </c>
      <c r="C970" s="161" t="n">
        <f aca="false">IF('ORÇ.GLOBAL P CAIXA'!$K969="EXEC.",0,'ORÇ.REPROG. P CAIXA'!C970)</f>
        <v>0</v>
      </c>
      <c r="D970" s="162" t="n">
        <f aca="false">IF('ORÇ.GLOBAL P CAIXA'!$K969="EXEC.",0,'ORÇ.REPROG. P CAIXA'!D970)</f>
        <v>0</v>
      </c>
      <c r="E970" s="163" t="n">
        <f aca="false">IF('ORÇ.GLOBAL P CAIXA'!$K969="EXEC.",0,'ORÇ.REPROG. P CAIXA'!E970)</f>
        <v>0</v>
      </c>
      <c r="F970" s="163" t="n">
        <f aca="false">IF('ORÇ.GLOBAL P CAIXA'!K969="EXEC.",0,IF('ORÇ.GLOBAL EMPRESA'!G969&gt;0,'ORÇ.GLOBAL EMPRESA'!G969,'ORÇ.GLOBAL P CAIXA'!F969))</f>
        <v>0</v>
      </c>
      <c r="G970" s="163" t="n">
        <f aca="false">IF(E970&lt;&gt;0,ROUND(E970*F970,2),IF(AE970=0,(SUMIF($W$13:$W$1012,B970,$AE$13:$AE$1012)),AE970))</f>
        <v>0</v>
      </c>
      <c r="H970" s="661" t="n">
        <f aca="false">IF('ORÇ.GLOBAL P CAIXA'!K969="EXEC.",0,'ORÇ.REPROG. P CAIXA'!H970)</f>
        <v>0</v>
      </c>
      <c r="I970" s="661" t="n">
        <f aca="false">IF('ORÇ.GLOBAL P CAIXA'!K969="EXEC.",0,'ORÇ.REPROG. P CAIXA'!I970)</f>
        <v>0</v>
      </c>
      <c r="J970" s="163" t="n">
        <f aca="false">IF(H970&lt;&gt;0,ROUND(H970*I970,2),IF(AJ970=0,(SUMIF($W$13:$W$1012,B970,$AJ$13:$AJ$1012)),AJ970))</f>
        <v>0</v>
      </c>
      <c r="K970" s="163" t="n">
        <f aca="false">H970-E970</f>
        <v>0</v>
      </c>
      <c r="L970" s="163" t="n">
        <f aca="false">J970-G970</f>
        <v>0</v>
      </c>
      <c r="M970" s="662" t="str">
        <f aca="false">IF('ORÇ.GLOBAL P CAIXA'!K969="EXEC.","",IF('ORÇ.REPROG. P CAIXA'!M970&gt;0,'ORÇ.REPROG. P CAIXA'!M970,""))</f>
        <v/>
      </c>
      <c r="N970" s="663" t="str">
        <f aca="false">IF('ORÇ.GLOBAL P CAIXA'!K969="EXEC.","",IF('ORÇ.REPROG. P CAIXA'!N970&gt;0,'ORÇ.REPROG. P CAIXA'!N970,""))</f>
        <v/>
      </c>
      <c r="O970" s="166" t="str">
        <f aca="false">IF('ORÇ.GLOBAL P CAIXA'!$K969="EXEC.","",'ORÇ.REPROG. P CAIXA'!O970)</f>
        <v/>
      </c>
      <c r="P970" s="167"/>
      <c r="Q970" s="168" t="str">
        <f aca="false">IF(B970&gt;0,"ok","ocultar")</f>
        <v>ocultar</v>
      </c>
      <c r="R970" s="649"/>
      <c r="S970" s="649"/>
      <c r="T970" s="650"/>
      <c r="V970" s="88"/>
      <c r="W970" s="157" t="n">
        <f aca="false">IF(B970=0,W969,IF(ISNONTEXT(B970)=TRUE(),INT(B970),INT(LEFT(B970,FIND(".",B970)-1))))</f>
        <v>3</v>
      </c>
      <c r="X970" s="157" t="str">
        <f aca="false">IF(X971=1,1,IF(B970&lt;&gt;0,1,IF(C970&lt;&gt;0,1,IF(D970&lt;&gt;0,1,IF(E970&lt;&gt;0,1,"")))))</f>
        <v/>
      </c>
      <c r="Y970" s="157" t="str">
        <f aca="false">IF(W970=0," ",IF(W970&lt;&gt;W969,W970," "))</f>
        <v> </v>
      </c>
      <c r="Z970" s="88"/>
      <c r="AA970" s="75" t="n">
        <f aca="false">IF(W970&lt;&gt;Y970,(IF(N970=0,G970*(INFORMAÇÕES!$Q$69/INFORMAÇÕES!$Q$72),IF(N970="R",G970,0))),0)</f>
        <v>0</v>
      </c>
      <c r="AB970" s="75" t="n">
        <f aca="false">IF(W970&lt;&gt;Y970,(IF(N970=0,G970*(INFORMAÇÕES!$Q$70/INFORMAÇÕES!$Q$72),IF(N970="C",G970,0))),0)</f>
        <v>0</v>
      </c>
      <c r="AC970" s="75" t="n">
        <f aca="false">IF(W970&lt;&gt;Y970,(IF(N970=0,G970*INFORMAÇÕES!$U$115,IF(N970="CF",G970,0))),0)</f>
        <v>0</v>
      </c>
      <c r="AD970" s="75" t="n">
        <f aca="false">IF(W970&lt;&gt;Y970,(IF(N970=0,G970*INFORMAÇÕES!$U$116,IF(N970="O",G970,0))),0)</f>
        <v>0</v>
      </c>
      <c r="AE970" s="75" t="n">
        <f aca="false">IF(E970&lt;&gt;0,G970,0)</f>
        <v>0</v>
      </c>
      <c r="AF970" s="75" t="n">
        <f aca="false">IF(W970&lt;&gt;Y970,(IF(N970=0,J970*(INFORMAÇÕES!$Q$89/INFORMAÇÕES!$Q$92),IF(N970="R",J970,0))),0)</f>
        <v>0</v>
      </c>
      <c r="AG970" s="75" t="n">
        <f aca="false">IF(W970&lt;&gt;Y970,(IF(N970=0,J970*(INFORMAÇÕES!$Q$90/INFORMAÇÕES!$Q$92),IF(N970="C",J970,0))),0)</f>
        <v>0</v>
      </c>
      <c r="AH970" s="75" t="n">
        <f aca="false">IF(W970&lt;&gt;Y970,(IF(N970="",J970*INFORMAÇÕES!$U$115,IF(N970="CF",J970,0))),0)</f>
        <v>0</v>
      </c>
      <c r="AI970" s="75" t="n">
        <f aca="false">IF(W970&lt;&gt;Y970,(IF(N970="",J970*INFORMAÇÕES!$U$116,IF(N970="O",J970,0))),0)</f>
        <v>0</v>
      </c>
      <c r="AJ970" s="75" t="n">
        <f aca="false">IF(H970&lt;&gt;0,J970,0)</f>
        <v>0</v>
      </c>
      <c r="AK970" s="75" t="n">
        <f aca="false">IF(K970&lt;&gt;0,L970,0)</f>
        <v>0</v>
      </c>
    </row>
    <row r="971" s="174" customFormat="true" ht="14.25" hidden="false" customHeight="false" outlineLevel="0" collapsed="false">
      <c r="A971" s="159" t="n">
        <v>959</v>
      </c>
      <c r="B971" s="160" t="n">
        <f aca="false">IF('ORÇ.GLOBAL P CAIXA'!$K970="EXEC.",0,'ORÇ.REPROG. P CAIXA'!B971)</f>
        <v>0</v>
      </c>
      <c r="C971" s="161" t="n">
        <f aca="false">IF('ORÇ.GLOBAL P CAIXA'!$K970="EXEC.",0,'ORÇ.REPROG. P CAIXA'!C971)</f>
        <v>0</v>
      </c>
      <c r="D971" s="162" t="n">
        <f aca="false">IF('ORÇ.GLOBAL P CAIXA'!$K970="EXEC.",0,'ORÇ.REPROG. P CAIXA'!D971)</f>
        <v>0</v>
      </c>
      <c r="E971" s="163" t="n">
        <f aca="false">IF('ORÇ.GLOBAL P CAIXA'!$K970="EXEC.",0,'ORÇ.REPROG. P CAIXA'!E971)</f>
        <v>0</v>
      </c>
      <c r="F971" s="163" t="n">
        <f aca="false">IF('ORÇ.GLOBAL P CAIXA'!K970="EXEC.",0,IF('ORÇ.GLOBAL EMPRESA'!G970&gt;0,'ORÇ.GLOBAL EMPRESA'!G970,'ORÇ.GLOBAL P CAIXA'!F970))</f>
        <v>0</v>
      </c>
      <c r="G971" s="163" t="n">
        <f aca="false">IF(E971&lt;&gt;0,ROUND(E971*F971,2),IF(AE971=0,(SUMIF($W$13:$W$1012,B971,$AE$13:$AE$1012)),AE971))</f>
        <v>0</v>
      </c>
      <c r="H971" s="661" t="n">
        <f aca="false">IF('ORÇ.GLOBAL P CAIXA'!K970="EXEC.",0,'ORÇ.REPROG. P CAIXA'!H971)</f>
        <v>0</v>
      </c>
      <c r="I971" s="661" t="n">
        <f aca="false">IF('ORÇ.GLOBAL P CAIXA'!K970="EXEC.",0,'ORÇ.REPROG. P CAIXA'!I971)</f>
        <v>0</v>
      </c>
      <c r="J971" s="163" t="n">
        <f aca="false">IF(H971&lt;&gt;0,ROUND(H971*I971,2),IF(AJ971=0,(SUMIF($W$13:$W$1012,B971,$AJ$13:$AJ$1012)),AJ971))</f>
        <v>0</v>
      </c>
      <c r="K971" s="163" t="n">
        <f aca="false">H971-E971</f>
        <v>0</v>
      </c>
      <c r="L971" s="163" t="n">
        <f aca="false">J971-G971</f>
        <v>0</v>
      </c>
      <c r="M971" s="662" t="str">
        <f aca="false">IF('ORÇ.GLOBAL P CAIXA'!K970="EXEC.","",IF('ORÇ.REPROG. P CAIXA'!M971&gt;0,'ORÇ.REPROG. P CAIXA'!M971,""))</f>
        <v/>
      </c>
      <c r="N971" s="663" t="str">
        <f aca="false">IF('ORÇ.GLOBAL P CAIXA'!K970="EXEC.","",IF('ORÇ.REPROG. P CAIXA'!N971&gt;0,'ORÇ.REPROG. P CAIXA'!N971,""))</f>
        <v/>
      </c>
      <c r="O971" s="166" t="str">
        <f aca="false">IF('ORÇ.GLOBAL P CAIXA'!$K970="EXEC.","",'ORÇ.REPROG. P CAIXA'!O971)</f>
        <v/>
      </c>
      <c r="P971" s="167"/>
      <c r="Q971" s="168" t="str">
        <f aca="false">IF(B971&gt;0,"ok","ocultar")</f>
        <v>ocultar</v>
      </c>
      <c r="R971" s="649"/>
      <c r="S971" s="649"/>
      <c r="T971" s="650"/>
      <c r="V971" s="88"/>
      <c r="W971" s="157" t="n">
        <f aca="false">IF(B971=0,W970,IF(ISNONTEXT(B971)=TRUE(),INT(B971),INT(LEFT(B971,FIND(".",B971)-1))))</f>
        <v>3</v>
      </c>
      <c r="X971" s="157" t="str">
        <f aca="false">IF(X972=1,1,IF(B971&lt;&gt;0,1,IF(C971&lt;&gt;0,1,IF(D971&lt;&gt;0,1,IF(E971&lt;&gt;0,1,"")))))</f>
        <v/>
      </c>
      <c r="Y971" s="157" t="str">
        <f aca="false">IF(W971=0," ",IF(W971&lt;&gt;W970,W971," "))</f>
        <v> </v>
      </c>
      <c r="Z971" s="88"/>
      <c r="AA971" s="75" t="n">
        <f aca="false">IF(W971&lt;&gt;Y971,(IF(N971=0,G971*(INFORMAÇÕES!$Q$69/INFORMAÇÕES!$Q$72),IF(N971="R",G971,0))),0)</f>
        <v>0</v>
      </c>
      <c r="AB971" s="75" t="n">
        <f aca="false">IF(W971&lt;&gt;Y971,(IF(N971=0,G971*(INFORMAÇÕES!$Q$70/INFORMAÇÕES!$Q$72),IF(N971="C",G971,0))),0)</f>
        <v>0</v>
      </c>
      <c r="AC971" s="75" t="n">
        <f aca="false">IF(W971&lt;&gt;Y971,(IF(N971=0,G971*INFORMAÇÕES!$U$115,IF(N971="CF",G971,0))),0)</f>
        <v>0</v>
      </c>
      <c r="AD971" s="75" t="n">
        <f aca="false">IF(W971&lt;&gt;Y971,(IF(N971=0,G971*INFORMAÇÕES!$U$116,IF(N971="O",G971,0))),0)</f>
        <v>0</v>
      </c>
      <c r="AE971" s="75" t="n">
        <f aca="false">IF(E971&lt;&gt;0,G971,0)</f>
        <v>0</v>
      </c>
      <c r="AF971" s="75" t="n">
        <f aca="false">IF(W971&lt;&gt;Y971,(IF(N971=0,J971*(INFORMAÇÕES!$Q$89/INFORMAÇÕES!$Q$92),IF(N971="R",J971,0))),0)</f>
        <v>0</v>
      </c>
      <c r="AG971" s="75" t="n">
        <f aca="false">IF(W971&lt;&gt;Y971,(IF(N971=0,J971*(INFORMAÇÕES!$Q$90/INFORMAÇÕES!$Q$92),IF(N971="C",J971,0))),0)</f>
        <v>0</v>
      </c>
      <c r="AH971" s="75" t="n">
        <f aca="false">IF(W971&lt;&gt;Y971,(IF(N971="",J971*INFORMAÇÕES!$U$115,IF(N971="CF",J971,0))),0)</f>
        <v>0</v>
      </c>
      <c r="AI971" s="75" t="n">
        <f aca="false">IF(W971&lt;&gt;Y971,(IF(N971="",J971*INFORMAÇÕES!$U$116,IF(N971="O",J971,0))),0)</f>
        <v>0</v>
      </c>
      <c r="AJ971" s="75" t="n">
        <f aca="false">IF(H971&lt;&gt;0,J971,0)</f>
        <v>0</v>
      </c>
      <c r="AK971" s="75" t="n">
        <f aca="false">IF(K971&lt;&gt;0,L971,0)</f>
        <v>0</v>
      </c>
    </row>
    <row r="972" s="174" customFormat="true" ht="14.25" hidden="false" customHeight="false" outlineLevel="0" collapsed="false">
      <c r="A972" s="159" t="n">
        <v>960</v>
      </c>
      <c r="B972" s="160" t="n">
        <f aca="false">IF('ORÇ.GLOBAL P CAIXA'!$K971="EXEC.",0,'ORÇ.REPROG. P CAIXA'!B972)</f>
        <v>0</v>
      </c>
      <c r="C972" s="161" t="n">
        <f aca="false">IF('ORÇ.GLOBAL P CAIXA'!$K971="EXEC.",0,'ORÇ.REPROG. P CAIXA'!C972)</f>
        <v>0</v>
      </c>
      <c r="D972" s="162" t="n">
        <f aca="false">IF('ORÇ.GLOBAL P CAIXA'!$K971="EXEC.",0,'ORÇ.REPROG. P CAIXA'!D972)</f>
        <v>0</v>
      </c>
      <c r="E972" s="163" t="n">
        <f aca="false">IF('ORÇ.GLOBAL P CAIXA'!$K971="EXEC.",0,'ORÇ.REPROG. P CAIXA'!E972)</f>
        <v>0</v>
      </c>
      <c r="F972" s="163" t="n">
        <f aca="false">IF('ORÇ.GLOBAL P CAIXA'!K971="EXEC.",0,IF('ORÇ.GLOBAL EMPRESA'!G971&gt;0,'ORÇ.GLOBAL EMPRESA'!G971,'ORÇ.GLOBAL P CAIXA'!F971))</f>
        <v>0</v>
      </c>
      <c r="G972" s="163" t="n">
        <f aca="false">IF(E972&lt;&gt;0,ROUND(E972*F972,2),IF(AE972=0,(SUMIF($W$13:$W$1012,B972,$AE$13:$AE$1012)),AE972))</f>
        <v>0</v>
      </c>
      <c r="H972" s="661" t="n">
        <f aca="false">IF('ORÇ.GLOBAL P CAIXA'!K971="EXEC.",0,'ORÇ.REPROG. P CAIXA'!H972)</f>
        <v>0</v>
      </c>
      <c r="I972" s="661" t="n">
        <f aca="false">IF('ORÇ.GLOBAL P CAIXA'!K971="EXEC.",0,'ORÇ.REPROG. P CAIXA'!I972)</f>
        <v>0</v>
      </c>
      <c r="J972" s="163" t="n">
        <f aca="false">IF(H972&lt;&gt;0,ROUND(H972*I972,2),IF(AJ972=0,(SUMIF($W$13:$W$1012,B972,$AJ$13:$AJ$1012)),AJ972))</f>
        <v>0</v>
      </c>
      <c r="K972" s="163" t="n">
        <f aca="false">H972-E972</f>
        <v>0</v>
      </c>
      <c r="L972" s="163" t="n">
        <f aca="false">J972-G972</f>
        <v>0</v>
      </c>
      <c r="M972" s="662" t="str">
        <f aca="false">IF('ORÇ.GLOBAL P CAIXA'!K971="EXEC.","",IF('ORÇ.REPROG. P CAIXA'!M972&gt;0,'ORÇ.REPROG. P CAIXA'!M972,""))</f>
        <v/>
      </c>
      <c r="N972" s="663" t="str">
        <f aca="false">IF('ORÇ.GLOBAL P CAIXA'!K971="EXEC.","",IF('ORÇ.REPROG. P CAIXA'!N972&gt;0,'ORÇ.REPROG. P CAIXA'!N972,""))</f>
        <v/>
      </c>
      <c r="O972" s="166" t="str">
        <f aca="false">IF('ORÇ.GLOBAL P CAIXA'!$K971="EXEC.","",'ORÇ.REPROG. P CAIXA'!O972)</f>
        <v/>
      </c>
      <c r="P972" s="167"/>
      <c r="Q972" s="168" t="str">
        <f aca="false">IF(B972&gt;0,"ok","ocultar")</f>
        <v>ocultar</v>
      </c>
      <c r="R972" s="649"/>
      <c r="S972" s="649"/>
      <c r="T972" s="650"/>
      <c r="V972" s="88"/>
      <c r="W972" s="157" t="n">
        <f aca="false">IF(B972=0,W971,IF(ISNONTEXT(B972)=TRUE(),INT(B972),INT(LEFT(B972,FIND(".",B972)-1))))</f>
        <v>3</v>
      </c>
      <c r="X972" s="157" t="str">
        <f aca="false">IF(X973=1,1,IF(B972&lt;&gt;0,1,IF(C972&lt;&gt;0,1,IF(D972&lt;&gt;0,1,IF(E972&lt;&gt;0,1,"")))))</f>
        <v/>
      </c>
      <c r="Y972" s="157" t="str">
        <f aca="false">IF(W972=0," ",IF(W972&lt;&gt;W971,W972," "))</f>
        <v> </v>
      </c>
      <c r="Z972" s="88"/>
      <c r="AA972" s="75" t="n">
        <f aca="false">IF(W972&lt;&gt;Y972,(IF(N972=0,G972*(INFORMAÇÕES!$Q$69/INFORMAÇÕES!$Q$72),IF(N972="R",G972,0))),0)</f>
        <v>0</v>
      </c>
      <c r="AB972" s="75" t="n">
        <f aca="false">IF(W972&lt;&gt;Y972,(IF(N972=0,G972*(INFORMAÇÕES!$Q$70/INFORMAÇÕES!$Q$72),IF(N972="C",G972,0))),0)</f>
        <v>0</v>
      </c>
      <c r="AC972" s="75" t="n">
        <f aca="false">IF(W972&lt;&gt;Y972,(IF(N972=0,G972*INFORMAÇÕES!$U$115,IF(N972="CF",G972,0))),0)</f>
        <v>0</v>
      </c>
      <c r="AD972" s="75" t="n">
        <f aca="false">IF(W972&lt;&gt;Y972,(IF(N972=0,G972*INFORMAÇÕES!$U$116,IF(N972="O",G972,0))),0)</f>
        <v>0</v>
      </c>
      <c r="AE972" s="75" t="n">
        <f aca="false">IF(E972&lt;&gt;0,G972,0)</f>
        <v>0</v>
      </c>
      <c r="AF972" s="75" t="n">
        <f aca="false">IF(W972&lt;&gt;Y972,(IF(N972=0,J972*(INFORMAÇÕES!$Q$89/INFORMAÇÕES!$Q$92),IF(N972="R",J972,0))),0)</f>
        <v>0</v>
      </c>
      <c r="AG972" s="75" t="n">
        <f aca="false">IF(W972&lt;&gt;Y972,(IF(N972=0,J972*(INFORMAÇÕES!$Q$90/INFORMAÇÕES!$Q$92),IF(N972="C",J972,0))),0)</f>
        <v>0</v>
      </c>
      <c r="AH972" s="75" t="n">
        <f aca="false">IF(W972&lt;&gt;Y972,(IF(N972="",J972*INFORMAÇÕES!$U$115,IF(N972="CF",J972,0))),0)</f>
        <v>0</v>
      </c>
      <c r="AI972" s="75" t="n">
        <f aca="false">IF(W972&lt;&gt;Y972,(IF(N972="",J972*INFORMAÇÕES!$U$116,IF(N972="O",J972,0))),0)</f>
        <v>0</v>
      </c>
      <c r="AJ972" s="75" t="n">
        <f aca="false">IF(H972&lt;&gt;0,J972,0)</f>
        <v>0</v>
      </c>
      <c r="AK972" s="75" t="n">
        <f aca="false">IF(K972&lt;&gt;0,L972,0)</f>
        <v>0</v>
      </c>
    </row>
    <row r="973" s="174" customFormat="true" ht="14.25" hidden="false" customHeight="false" outlineLevel="0" collapsed="false">
      <c r="A973" s="159" t="n">
        <v>961</v>
      </c>
      <c r="B973" s="160" t="n">
        <f aca="false">IF('ORÇ.GLOBAL P CAIXA'!$K972="EXEC.",0,'ORÇ.REPROG. P CAIXA'!B973)</f>
        <v>0</v>
      </c>
      <c r="C973" s="161" t="n">
        <f aca="false">IF('ORÇ.GLOBAL P CAIXA'!$K972="EXEC.",0,'ORÇ.REPROG. P CAIXA'!C973)</f>
        <v>0</v>
      </c>
      <c r="D973" s="162" t="n">
        <f aca="false">IF('ORÇ.GLOBAL P CAIXA'!$K972="EXEC.",0,'ORÇ.REPROG. P CAIXA'!D973)</f>
        <v>0</v>
      </c>
      <c r="E973" s="163" t="n">
        <f aca="false">IF('ORÇ.GLOBAL P CAIXA'!$K972="EXEC.",0,'ORÇ.REPROG. P CAIXA'!E973)</f>
        <v>0</v>
      </c>
      <c r="F973" s="163" t="n">
        <f aca="false">IF('ORÇ.GLOBAL P CAIXA'!K972="EXEC.",0,IF('ORÇ.GLOBAL EMPRESA'!G972&gt;0,'ORÇ.GLOBAL EMPRESA'!G972,'ORÇ.GLOBAL P CAIXA'!F972))</f>
        <v>0</v>
      </c>
      <c r="G973" s="163" t="n">
        <f aca="false">IF(E973&lt;&gt;0,ROUND(E973*F973,2),IF(AE973=0,(SUMIF($W$13:$W$1012,B973,$AE$13:$AE$1012)),AE973))</f>
        <v>0</v>
      </c>
      <c r="H973" s="661" t="n">
        <f aca="false">IF('ORÇ.GLOBAL P CAIXA'!K972="EXEC.",0,'ORÇ.REPROG. P CAIXA'!H973)</f>
        <v>0</v>
      </c>
      <c r="I973" s="661" t="n">
        <f aca="false">IF('ORÇ.GLOBAL P CAIXA'!K972="EXEC.",0,'ORÇ.REPROG. P CAIXA'!I973)</f>
        <v>0</v>
      </c>
      <c r="J973" s="163" t="n">
        <f aca="false">IF(H973&lt;&gt;0,ROUND(H973*I973,2),IF(AJ973=0,(SUMIF($W$13:$W$1012,B973,$AJ$13:$AJ$1012)),AJ973))</f>
        <v>0</v>
      </c>
      <c r="K973" s="163" t="n">
        <f aca="false">H973-E973</f>
        <v>0</v>
      </c>
      <c r="L973" s="163" t="n">
        <f aca="false">J973-G973</f>
        <v>0</v>
      </c>
      <c r="M973" s="662" t="str">
        <f aca="false">IF('ORÇ.GLOBAL P CAIXA'!K972="EXEC.","",IF('ORÇ.REPROG. P CAIXA'!M973&gt;0,'ORÇ.REPROG. P CAIXA'!M973,""))</f>
        <v/>
      </c>
      <c r="N973" s="663" t="str">
        <f aca="false">IF('ORÇ.GLOBAL P CAIXA'!K972="EXEC.","",IF('ORÇ.REPROG. P CAIXA'!N973&gt;0,'ORÇ.REPROG. P CAIXA'!N973,""))</f>
        <v/>
      </c>
      <c r="O973" s="166" t="str">
        <f aca="false">IF('ORÇ.GLOBAL P CAIXA'!$K972="EXEC.","",'ORÇ.REPROG. P CAIXA'!O973)</f>
        <v/>
      </c>
      <c r="P973" s="167"/>
      <c r="Q973" s="168" t="str">
        <f aca="false">IF(B973&gt;0,"ok","ocultar")</f>
        <v>ocultar</v>
      </c>
      <c r="R973" s="649"/>
      <c r="S973" s="649"/>
      <c r="T973" s="650"/>
      <c r="V973" s="88"/>
      <c r="W973" s="157" t="n">
        <f aca="false">IF(B973=0,W972,IF(ISNONTEXT(B973)=TRUE(),INT(B973),INT(LEFT(B973,FIND(".",B973)-1))))</f>
        <v>3</v>
      </c>
      <c r="X973" s="157" t="str">
        <f aca="false">IF(X974=1,1,IF(B973&lt;&gt;0,1,IF(C973&lt;&gt;0,1,IF(D973&lt;&gt;0,1,IF(E973&lt;&gt;0,1,"")))))</f>
        <v/>
      </c>
      <c r="Y973" s="157" t="str">
        <f aca="false">IF(W973=0," ",IF(W973&lt;&gt;W972,W973," "))</f>
        <v> </v>
      </c>
      <c r="Z973" s="88"/>
      <c r="AA973" s="75" t="n">
        <f aca="false">IF(W973&lt;&gt;Y973,(IF(N973=0,G973*(INFORMAÇÕES!$Q$69/INFORMAÇÕES!$Q$72),IF(N973="R",G973,0))),0)</f>
        <v>0</v>
      </c>
      <c r="AB973" s="75" t="n">
        <f aca="false">IF(W973&lt;&gt;Y973,(IF(N973=0,G973*(INFORMAÇÕES!$Q$70/INFORMAÇÕES!$Q$72),IF(N973="C",G973,0))),0)</f>
        <v>0</v>
      </c>
      <c r="AC973" s="75" t="n">
        <f aca="false">IF(W973&lt;&gt;Y973,(IF(N973=0,G973*INFORMAÇÕES!$U$115,IF(N973="CF",G973,0))),0)</f>
        <v>0</v>
      </c>
      <c r="AD973" s="75" t="n">
        <f aca="false">IF(W973&lt;&gt;Y973,(IF(N973=0,G973*INFORMAÇÕES!$U$116,IF(N973="O",G973,0))),0)</f>
        <v>0</v>
      </c>
      <c r="AE973" s="75" t="n">
        <f aca="false">IF(E973&lt;&gt;0,G973,0)</f>
        <v>0</v>
      </c>
      <c r="AF973" s="75" t="n">
        <f aca="false">IF(W973&lt;&gt;Y973,(IF(N973=0,J973*(INFORMAÇÕES!$Q$89/INFORMAÇÕES!$Q$92),IF(N973="R",J973,0))),0)</f>
        <v>0</v>
      </c>
      <c r="AG973" s="75" t="n">
        <f aca="false">IF(W973&lt;&gt;Y973,(IF(N973=0,J973*(INFORMAÇÕES!$Q$90/INFORMAÇÕES!$Q$92),IF(N973="C",J973,0))),0)</f>
        <v>0</v>
      </c>
      <c r="AH973" s="75" t="n">
        <f aca="false">IF(W973&lt;&gt;Y973,(IF(N973="",J973*INFORMAÇÕES!$U$115,IF(N973="CF",J973,0))),0)</f>
        <v>0</v>
      </c>
      <c r="AI973" s="75" t="n">
        <f aca="false">IF(W973&lt;&gt;Y973,(IF(N973="",J973*INFORMAÇÕES!$U$116,IF(N973="O",J973,0))),0)</f>
        <v>0</v>
      </c>
      <c r="AJ973" s="75" t="n">
        <f aca="false">IF(H973&lt;&gt;0,J973,0)</f>
        <v>0</v>
      </c>
      <c r="AK973" s="75" t="n">
        <f aca="false">IF(K973&lt;&gt;0,L973,0)</f>
        <v>0</v>
      </c>
    </row>
    <row r="974" s="174" customFormat="true" ht="14.25" hidden="false" customHeight="false" outlineLevel="0" collapsed="false">
      <c r="A974" s="159" t="n">
        <v>962</v>
      </c>
      <c r="B974" s="160" t="n">
        <f aca="false">IF('ORÇ.GLOBAL P CAIXA'!$K973="EXEC.",0,'ORÇ.REPROG. P CAIXA'!B974)</f>
        <v>0</v>
      </c>
      <c r="C974" s="161" t="n">
        <f aca="false">IF('ORÇ.GLOBAL P CAIXA'!$K973="EXEC.",0,'ORÇ.REPROG. P CAIXA'!C974)</f>
        <v>0</v>
      </c>
      <c r="D974" s="162" t="n">
        <f aca="false">IF('ORÇ.GLOBAL P CAIXA'!$K973="EXEC.",0,'ORÇ.REPROG. P CAIXA'!D974)</f>
        <v>0</v>
      </c>
      <c r="E974" s="163" t="n">
        <f aca="false">IF('ORÇ.GLOBAL P CAIXA'!$K973="EXEC.",0,'ORÇ.REPROG. P CAIXA'!E974)</f>
        <v>0</v>
      </c>
      <c r="F974" s="163" t="n">
        <f aca="false">IF('ORÇ.GLOBAL P CAIXA'!K973="EXEC.",0,IF('ORÇ.GLOBAL EMPRESA'!G973&gt;0,'ORÇ.GLOBAL EMPRESA'!G973,'ORÇ.GLOBAL P CAIXA'!F973))</f>
        <v>0</v>
      </c>
      <c r="G974" s="163" t="n">
        <f aca="false">IF(E974&lt;&gt;0,ROUND(E974*F974,2),IF(AE974=0,(SUMIF($W$13:$W$1012,B974,$AE$13:$AE$1012)),AE974))</f>
        <v>0</v>
      </c>
      <c r="H974" s="661" t="n">
        <f aca="false">IF('ORÇ.GLOBAL P CAIXA'!K973="EXEC.",0,'ORÇ.REPROG. P CAIXA'!H974)</f>
        <v>0</v>
      </c>
      <c r="I974" s="661" t="n">
        <f aca="false">IF('ORÇ.GLOBAL P CAIXA'!K973="EXEC.",0,'ORÇ.REPROG. P CAIXA'!I974)</f>
        <v>0</v>
      </c>
      <c r="J974" s="163" t="n">
        <f aca="false">IF(H974&lt;&gt;0,ROUND(H974*I974,2),IF(AJ974=0,(SUMIF($W$13:$W$1012,B974,$AJ$13:$AJ$1012)),AJ974))</f>
        <v>0</v>
      </c>
      <c r="K974" s="163" t="n">
        <f aca="false">H974-E974</f>
        <v>0</v>
      </c>
      <c r="L974" s="163" t="n">
        <f aca="false">J974-G974</f>
        <v>0</v>
      </c>
      <c r="M974" s="662" t="str">
        <f aca="false">IF('ORÇ.GLOBAL P CAIXA'!K973="EXEC.","",IF('ORÇ.REPROG. P CAIXA'!M974&gt;0,'ORÇ.REPROG. P CAIXA'!M974,""))</f>
        <v/>
      </c>
      <c r="N974" s="663" t="str">
        <f aca="false">IF('ORÇ.GLOBAL P CAIXA'!K973="EXEC.","",IF('ORÇ.REPROG. P CAIXA'!N974&gt;0,'ORÇ.REPROG. P CAIXA'!N974,""))</f>
        <v/>
      </c>
      <c r="O974" s="166" t="str">
        <f aca="false">IF('ORÇ.GLOBAL P CAIXA'!$K973="EXEC.","",'ORÇ.REPROG. P CAIXA'!O974)</f>
        <v/>
      </c>
      <c r="P974" s="167"/>
      <c r="Q974" s="168" t="str">
        <f aca="false">IF(B974&gt;0,"ok","ocultar")</f>
        <v>ocultar</v>
      </c>
      <c r="R974" s="649"/>
      <c r="S974" s="649"/>
      <c r="T974" s="650"/>
      <c r="V974" s="88"/>
      <c r="W974" s="157" t="n">
        <f aca="false">IF(B974=0,W973,IF(ISNONTEXT(B974)=TRUE(),INT(B974),INT(LEFT(B974,FIND(".",B974)-1))))</f>
        <v>3</v>
      </c>
      <c r="X974" s="157" t="str">
        <f aca="false">IF(X975=1,1,IF(B974&lt;&gt;0,1,IF(C974&lt;&gt;0,1,IF(D974&lt;&gt;0,1,IF(E974&lt;&gt;0,1,"")))))</f>
        <v/>
      </c>
      <c r="Y974" s="157" t="str">
        <f aca="false">IF(W974=0," ",IF(W974&lt;&gt;W973,W974," "))</f>
        <v> </v>
      </c>
      <c r="Z974" s="88"/>
      <c r="AA974" s="75" t="n">
        <f aca="false">IF(W974&lt;&gt;Y974,(IF(N974=0,G974*(INFORMAÇÕES!$Q$69/INFORMAÇÕES!$Q$72),IF(N974="R",G974,0))),0)</f>
        <v>0</v>
      </c>
      <c r="AB974" s="75" t="n">
        <f aca="false">IF(W974&lt;&gt;Y974,(IF(N974=0,G974*(INFORMAÇÕES!$Q$70/INFORMAÇÕES!$Q$72),IF(N974="C",G974,0))),0)</f>
        <v>0</v>
      </c>
      <c r="AC974" s="75" t="n">
        <f aca="false">IF(W974&lt;&gt;Y974,(IF(N974=0,G974*INFORMAÇÕES!$U$115,IF(N974="CF",G974,0))),0)</f>
        <v>0</v>
      </c>
      <c r="AD974" s="75" t="n">
        <f aca="false">IF(W974&lt;&gt;Y974,(IF(N974=0,G974*INFORMAÇÕES!$U$116,IF(N974="O",G974,0))),0)</f>
        <v>0</v>
      </c>
      <c r="AE974" s="75" t="n">
        <f aca="false">IF(E974&lt;&gt;0,G974,0)</f>
        <v>0</v>
      </c>
      <c r="AF974" s="75" t="n">
        <f aca="false">IF(W974&lt;&gt;Y974,(IF(N974=0,J974*(INFORMAÇÕES!$Q$89/INFORMAÇÕES!$Q$92),IF(N974="R",J974,0))),0)</f>
        <v>0</v>
      </c>
      <c r="AG974" s="75" t="n">
        <f aca="false">IF(W974&lt;&gt;Y974,(IF(N974=0,J974*(INFORMAÇÕES!$Q$90/INFORMAÇÕES!$Q$92),IF(N974="C",J974,0))),0)</f>
        <v>0</v>
      </c>
      <c r="AH974" s="75" t="n">
        <f aca="false">IF(W974&lt;&gt;Y974,(IF(N974="",J974*INFORMAÇÕES!$U$115,IF(N974="CF",J974,0))),0)</f>
        <v>0</v>
      </c>
      <c r="AI974" s="75" t="n">
        <f aca="false">IF(W974&lt;&gt;Y974,(IF(N974="",J974*INFORMAÇÕES!$U$116,IF(N974="O",J974,0))),0)</f>
        <v>0</v>
      </c>
      <c r="AJ974" s="75" t="n">
        <f aca="false">IF(H974&lt;&gt;0,J974,0)</f>
        <v>0</v>
      </c>
      <c r="AK974" s="75" t="n">
        <f aca="false">IF(K974&lt;&gt;0,L974,0)</f>
        <v>0</v>
      </c>
    </row>
    <row r="975" s="174" customFormat="true" ht="14.25" hidden="false" customHeight="false" outlineLevel="0" collapsed="false">
      <c r="A975" s="159" t="n">
        <v>963</v>
      </c>
      <c r="B975" s="160" t="n">
        <f aca="false">IF('ORÇ.GLOBAL P CAIXA'!$K974="EXEC.",0,'ORÇ.REPROG. P CAIXA'!B975)</f>
        <v>0</v>
      </c>
      <c r="C975" s="161" t="n">
        <f aca="false">IF('ORÇ.GLOBAL P CAIXA'!$K974="EXEC.",0,'ORÇ.REPROG. P CAIXA'!C975)</f>
        <v>0</v>
      </c>
      <c r="D975" s="162" t="n">
        <f aca="false">IF('ORÇ.GLOBAL P CAIXA'!$K974="EXEC.",0,'ORÇ.REPROG. P CAIXA'!D975)</f>
        <v>0</v>
      </c>
      <c r="E975" s="163" t="n">
        <f aca="false">IF('ORÇ.GLOBAL P CAIXA'!$K974="EXEC.",0,'ORÇ.REPROG. P CAIXA'!E975)</f>
        <v>0</v>
      </c>
      <c r="F975" s="163" t="n">
        <f aca="false">IF('ORÇ.GLOBAL P CAIXA'!K974="EXEC.",0,IF('ORÇ.GLOBAL EMPRESA'!G974&gt;0,'ORÇ.GLOBAL EMPRESA'!G974,'ORÇ.GLOBAL P CAIXA'!F974))</f>
        <v>0</v>
      </c>
      <c r="G975" s="163" t="n">
        <f aca="false">IF(E975&lt;&gt;0,ROUND(E975*F975,2),IF(AE975=0,(SUMIF($W$13:$W$1012,B975,$AE$13:$AE$1012)),AE975))</f>
        <v>0</v>
      </c>
      <c r="H975" s="661" t="n">
        <f aca="false">IF('ORÇ.GLOBAL P CAIXA'!K974="EXEC.",0,'ORÇ.REPROG. P CAIXA'!H975)</f>
        <v>0</v>
      </c>
      <c r="I975" s="661" t="n">
        <f aca="false">IF('ORÇ.GLOBAL P CAIXA'!K974="EXEC.",0,'ORÇ.REPROG. P CAIXA'!I975)</f>
        <v>0</v>
      </c>
      <c r="J975" s="163" t="n">
        <f aca="false">IF(H975&lt;&gt;0,ROUND(H975*I975,2),IF(AJ975=0,(SUMIF($W$13:$W$1012,B975,$AJ$13:$AJ$1012)),AJ975))</f>
        <v>0</v>
      </c>
      <c r="K975" s="163" t="n">
        <f aca="false">H975-E975</f>
        <v>0</v>
      </c>
      <c r="L975" s="163" t="n">
        <f aca="false">J975-G975</f>
        <v>0</v>
      </c>
      <c r="M975" s="662" t="str">
        <f aca="false">IF('ORÇ.GLOBAL P CAIXA'!K974="EXEC.","",IF('ORÇ.REPROG. P CAIXA'!M975&gt;0,'ORÇ.REPROG. P CAIXA'!M975,""))</f>
        <v/>
      </c>
      <c r="N975" s="663" t="str">
        <f aca="false">IF('ORÇ.GLOBAL P CAIXA'!K974="EXEC.","",IF('ORÇ.REPROG. P CAIXA'!N975&gt;0,'ORÇ.REPROG. P CAIXA'!N975,""))</f>
        <v/>
      </c>
      <c r="O975" s="166" t="str">
        <f aca="false">IF('ORÇ.GLOBAL P CAIXA'!$K974="EXEC.","",'ORÇ.REPROG. P CAIXA'!O975)</f>
        <v/>
      </c>
      <c r="P975" s="167"/>
      <c r="Q975" s="168" t="str">
        <f aca="false">IF(B975&gt;0,"ok","ocultar")</f>
        <v>ocultar</v>
      </c>
      <c r="R975" s="649"/>
      <c r="S975" s="649"/>
      <c r="T975" s="650"/>
      <c r="V975" s="88"/>
      <c r="W975" s="157" t="n">
        <f aca="false">IF(B975=0,W974,IF(ISNONTEXT(B975)=TRUE(),INT(B975),INT(LEFT(B975,FIND(".",B975)-1))))</f>
        <v>3</v>
      </c>
      <c r="X975" s="157" t="str">
        <f aca="false">IF(X976=1,1,IF(B975&lt;&gt;0,1,IF(C975&lt;&gt;0,1,IF(D975&lt;&gt;0,1,IF(E975&lt;&gt;0,1,"")))))</f>
        <v/>
      </c>
      <c r="Y975" s="157" t="str">
        <f aca="false">IF(W975=0," ",IF(W975&lt;&gt;W974,W975," "))</f>
        <v> </v>
      </c>
      <c r="Z975" s="88"/>
      <c r="AA975" s="75" t="n">
        <f aca="false">IF(W975&lt;&gt;Y975,(IF(N975=0,G975*(INFORMAÇÕES!$Q$69/INFORMAÇÕES!$Q$72),IF(N975="R",G975,0))),0)</f>
        <v>0</v>
      </c>
      <c r="AB975" s="75" t="n">
        <f aca="false">IF(W975&lt;&gt;Y975,(IF(N975=0,G975*(INFORMAÇÕES!$Q$70/INFORMAÇÕES!$Q$72),IF(N975="C",G975,0))),0)</f>
        <v>0</v>
      </c>
      <c r="AC975" s="75" t="n">
        <f aca="false">IF(W975&lt;&gt;Y975,(IF(N975=0,G975*INFORMAÇÕES!$U$115,IF(N975="CF",G975,0))),0)</f>
        <v>0</v>
      </c>
      <c r="AD975" s="75" t="n">
        <f aca="false">IF(W975&lt;&gt;Y975,(IF(N975=0,G975*INFORMAÇÕES!$U$116,IF(N975="O",G975,0))),0)</f>
        <v>0</v>
      </c>
      <c r="AE975" s="75" t="n">
        <f aca="false">IF(E975&lt;&gt;0,G975,0)</f>
        <v>0</v>
      </c>
      <c r="AF975" s="75" t="n">
        <f aca="false">IF(W975&lt;&gt;Y975,(IF(N975=0,J975*(INFORMAÇÕES!$Q$89/INFORMAÇÕES!$Q$92),IF(N975="R",J975,0))),0)</f>
        <v>0</v>
      </c>
      <c r="AG975" s="75" t="n">
        <f aca="false">IF(W975&lt;&gt;Y975,(IF(N975=0,J975*(INFORMAÇÕES!$Q$90/INFORMAÇÕES!$Q$92),IF(N975="C",J975,0))),0)</f>
        <v>0</v>
      </c>
      <c r="AH975" s="75" t="n">
        <f aca="false">IF(W975&lt;&gt;Y975,(IF(N975="",J975*INFORMAÇÕES!$U$115,IF(N975="CF",J975,0))),0)</f>
        <v>0</v>
      </c>
      <c r="AI975" s="75" t="n">
        <f aca="false">IF(W975&lt;&gt;Y975,(IF(N975="",J975*INFORMAÇÕES!$U$116,IF(N975="O",J975,0))),0)</f>
        <v>0</v>
      </c>
      <c r="AJ975" s="75" t="n">
        <f aca="false">IF(H975&lt;&gt;0,J975,0)</f>
        <v>0</v>
      </c>
      <c r="AK975" s="75" t="n">
        <f aca="false">IF(K975&lt;&gt;0,L975,0)</f>
        <v>0</v>
      </c>
    </row>
    <row r="976" s="174" customFormat="true" ht="14.25" hidden="false" customHeight="false" outlineLevel="0" collapsed="false">
      <c r="A976" s="159" t="n">
        <v>964</v>
      </c>
      <c r="B976" s="160" t="n">
        <f aca="false">IF('ORÇ.GLOBAL P CAIXA'!$K975="EXEC.",0,'ORÇ.REPROG. P CAIXA'!B976)</f>
        <v>0</v>
      </c>
      <c r="C976" s="161" t="n">
        <f aca="false">IF('ORÇ.GLOBAL P CAIXA'!$K975="EXEC.",0,'ORÇ.REPROG. P CAIXA'!C976)</f>
        <v>0</v>
      </c>
      <c r="D976" s="162" t="n">
        <f aca="false">IF('ORÇ.GLOBAL P CAIXA'!$K975="EXEC.",0,'ORÇ.REPROG. P CAIXA'!D976)</f>
        <v>0</v>
      </c>
      <c r="E976" s="163" t="n">
        <f aca="false">IF('ORÇ.GLOBAL P CAIXA'!$K975="EXEC.",0,'ORÇ.REPROG. P CAIXA'!E976)</f>
        <v>0</v>
      </c>
      <c r="F976" s="163" t="n">
        <f aca="false">IF('ORÇ.GLOBAL P CAIXA'!K975="EXEC.",0,IF('ORÇ.GLOBAL EMPRESA'!G975&gt;0,'ORÇ.GLOBAL EMPRESA'!G975,'ORÇ.GLOBAL P CAIXA'!F975))</f>
        <v>0</v>
      </c>
      <c r="G976" s="163" t="n">
        <f aca="false">IF(E976&lt;&gt;0,ROUND(E976*F976,2),IF(AE976=0,(SUMIF($W$13:$W$1012,B976,$AE$13:$AE$1012)),AE976))</f>
        <v>0</v>
      </c>
      <c r="H976" s="661" t="n">
        <f aca="false">IF('ORÇ.GLOBAL P CAIXA'!K975="EXEC.",0,'ORÇ.REPROG. P CAIXA'!H976)</f>
        <v>0</v>
      </c>
      <c r="I976" s="661" t="n">
        <f aca="false">IF('ORÇ.GLOBAL P CAIXA'!K975="EXEC.",0,'ORÇ.REPROG. P CAIXA'!I976)</f>
        <v>0</v>
      </c>
      <c r="J976" s="163" t="n">
        <f aca="false">IF(H976&lt;&gt;0,ROUND(H976*I976,2),IF(AJ976=0,(SUMIF($W$13:$W$1012,B976,$AJ$13:$AJ$1012)),AJ976))</f>
        <v>0</v>
      </c>
      <c r="K976" s="163" t="n">
        <f aca="false">H976-E976</f>
        <v>0</v>
      </c>
      <c r="L976" s="163" t="n">
        <f aca="false">J976-G976</f>
        <v>0</v>
      </c>
      <c r="M976" s="662" t="str">
        <f aca="false">IF('ORÇ.GLOBAL P CAIXA'!K975="EXEC.","",IF('ORÇ.REPROG. P CAIXA'!M976&gt;0,'ORÇ.REPROG. P CAIXA'!M976,""))</f>
        <v/>
      </c>
      <c r="N976" s="663" t="str">
        <f aca="false">IF('ORÇ.GLOBAL P CAIXA'!K975="EXEC.","",IF('ORÇ.REPROG. P CAIXA'!N976&gt;0,'ORÇ.REPROG. P CAIXA'!N976,""))</f>
        <v/>
      </c>
      <c r="O976" s="166" t="str">
        <f aca="false">IF('ORÇ.GLOBAL P CAIXA'!$K975="EXEC.","",'ORÇ.REPROG. P CAIXA'!O976)</f>
        <v/>
      </c>
      <c r="P976" s="167"/>
      <c r="Q976" s="168" t="str">
        <f aca="false">IF(B976&gt;0,"ok","ocultar")</f>
        <v>ocultar</v>
      </c>
      <c r="R976" s="649"/>
      <c r="S976" s="649"/>
      <c r="T976" s="650"/>
      <c r="V976" s="88"/>
      <c r="W976" s="157" t="n">
        <f aca="false">IF(B976=0,W975,IF(ISNONTEXT(B976)=TRUE(),INT(B976),INT(LEFT(B976,FIND(".",B976)-1))))</f>
        <v>3</v>
      </c>
      <c r="X976" s="157" t="str">
        <f aca="false">IF(X977=1,1,IF(B976&lt;&gt;0,1,IF(C976&lt;&gt;0,1,IF(D976&lt;&gt;0,1,IF(E976&lt;&gt;0,1,"")))))</f>
        <v/>
      </c>
      <c r="Y976" s="157" t="str">
        <f aca="false">IF(W976=0," ",IF(W976&lt;&gt;W975,W976," "))</f>
        <v> </v>
      </c>
      <c r="Z976" s="88"/>
      <c r="AA976" s="75" t="n">
        <f aca="false">IF(W976&lt;&gt;Y976,(IF(N976=0,G976*(INFORMAÇÕES!$Q$69/INFORMAÇÕES!$Q$72),IF(N976="R",G976,0))),0)</f>
        <v>0</v>
      </c>
      <c r="AB976" s="75" t="n">
        <f aca="false">IF(W976&lt;&gt;Y976,(IF(N976=0,G976*(INFORMAÇÕES!$Q$70/INFORMAÇÕES!$Q$72),IF(N976="C",G976,0))),0)</f>
        <v>0</v>
      </c>
      <c r="AC976" s="75" t="n">
        <f aca="false">IF(W976&lt;&gt;Y976,(IF(N976=0,G976*INFORMAÇÕES!$U$115,IF(N976="CF",G976,0))),0)</f>
        <v>0</v>
      </c>
      <c r="AD976" s="75" t="n">
        <f aca="false">IF(W976&lt;&gt;Y976,(IF(N976=0,G976*INFORMAÇÕES!$U$116,IF(N976="O",G976,0))),0)</f>
        <v>0</v>
      </c>
      <c r="AE976" s="75" t="n">
        <f aca="false">IF(E976&lt;&gt;0,G976,0)</f>
        <v>0</v>
      </c>
      <c r="AF976" s="75" t="n">
        <f aca="false">IF(W976&lt;&gt;Y976,(IF(N976=0,J976*(INFORMAÇÕES!$Q$89/INFORMAÇÕES!$Q$92),IF(N976="R",J976,0))),0)</f>
        <v>0</v>
      </c>
      <c r="AG976" s="75" t="n">
        <f aca="false">IF(W976&lt;&gt;Y976,(IF(N976=0,J976*(INFORMAÇÕES!$Q$90/INFORMAÇÕES!$Q$92),IF(N976="C",J976,0))),0)</f>
        <v>0</v>
      </c>
      <c r="AH976" s="75" t="n">
        <f aca="false">IF(W976&lt;&gt;Y976,(IF(N976="",J976*INFORMAÇÕES!$U$115,IF(N976="CF",J976,0))),0)</f>
        <v>0</v>
      </c>
      <c r="AI976" s="75" t="n">
        <f aca="false">IF(W976&lt;&gt;Y976,(IF(N976="",J976*INFORMAÇÕES!$U$116,IF(N976="O",J976,0))),0)</f>
        <v>0</v>
      </c>
      <c r="AJ976" s="75" t="n">
        <f aca="false">IF(H976&lt;&gt;0,J976,0)</f>
        <v>0</v>
      </c>
      <c r="AK976" s="75" t="n">
        <f aca="false">IF(K976&lt;&gt;0,L976,0)</f>
        <v>0</v>
      </c>
    </row>
    <row r="977" s="174" customFormat="true" ht="14.25" hidden="false" customHeight="false" outlineLevel="0" collapsed="false">
      <c r="A977" s="159" t="n">
        <v>965</v>
      </c>
      <c r="B977" s="160" t="n">
        <f aca="false">IF('ORÇ.GLOBAL P CAIXA'!$K976="EXEC.",0,'ORÇ.REPROG. P CAIXA'!B977)</f>
        <v>0</v>
      </c>
      <c r="C977" s="161" t="n">
        <f aca="false">IF('ORÇ.GLOBAL P CAIXA'!$K976="EXEC.",0,'ORÇ.REPROG. P CAIXA'!C977)</f>
        <v>0</v>
      </c>
      <c r="D977" s="162" t="n">
        <f aca="false">IF('ORÇ.GLOBAL P CAIXA'!$K976="EXEC.",0,'ORÇ.REPROG. P CAIXA'!D977)</f>
        <v>0</v>
      </c>
      <c r="E977" s="163" t="n">
        <f aca="false">IF('ORÇ.GLOBAL P CAIXA'!$K976="EXEC.",0,'ORÇ.REPROG. P CAIXA'!E977)</f>
        <v>0</v>
      </c>
      <c r="F977" s="163" t="n">
        <f aca="false">IF('ORÇ.GLOBAL P CAIXA'!K976="EXEC.",0,IF('ORÇ.GLOBAL EMPRESA'!G976&gt;0,'ORÇ.GLOBAL EMPRESA'!G976,'ORÇ.GLOBAL P CAIXA'!F976))</f>
        <v>0</v>
      </c>
      <c r="G977" s="163" t="n">
        <f aca="false">IF(E977&lt;&gt;0,ROUND(E977*F977,2),IF(AE977=0,(SUMIF($W$13:$W$1012,B977,$AE$13:$AE$1012)),AE977))</f>
        <v>0</v>
      </c>
      <c r="H977" s="661" t="n">
        <f aca="false">IF('ORÇ.GLOBAL P CAIXA'!K976="EXEC.",0,'ORÇ.REPROG. P CAIXA'!H977)</f>
        <v>0</v>
      </c>
      <c r="I977" s="661" t="n">
        <f aca="false">IF('ORÇ.GLOBAL P CAIXA'!K976="EXEC.",0,'ORÇ.REPROG. P CAIXA'!I977)</f>
        <v>0</v>
      </c>
      <c r="J977" s="163" t="n">
        <f aca="false">IF(H977&lt;&gt;0,ROUND(H977*I977,2),IF(AJ977=0,(SUMIF($W$13:$W$1012,B977,$AJ$13:$AJ$1012)),AJ977))</f>
        <v>0</v>
      </c>
      <c r="K977" s="163" t="n">
        <f aca="false">H977-E977</f>
        <v>0</v>
      </c>
      <c r="L977" s="163" t="n">
        <f aca="false">J977-G977</f>
        <v>0</v>
      </c>
      <c r="M977" s="662" t="str">
        <f aca="false">IF('ORÇ.GLOBAL P CAIXA'!K976="EXEC.","",IF('ORÇ.REPROG. P CAIXA'!M977&gt;0,'ORÇ.REPROG. P CAIXA'!M977,""))</f>
        <v/>
      </c>
      <c r="N977" s="663" t="str">
        <f aca="false">IF('ORÇ.GLOBAL P CAIXA'!K976="EXEC.","",IF('ORÇ.REPROG. P CAIXA'!N977&gt;0,'ORÇ.REPROG. P CAIXA'!N977,""))</f>
        <v/>
      </c>
      <c r="O977" s="166" t="str">
        <f aca="false">IF('ORÇ.GLOBAL P CAIXA'!$K976="EXEC.","",'ORÇ.REPROG. P CAIXA'!O977)</f>
        <v/>
      </c>
      <c r="P977" s="167"/>
      <c r="Q977" s="168" t="str">
        <f aca="false">IF(B977&gt;0,"ok","ocultar")</f>
        <v>ocultar</v>
      </c>
      <c r="R977" s="649"/>
      <c r="S977" s="649"/>
      <c r="T977" s="650"/>
      <c r="V977" s="88"/>
      <c r="W977" s="157" t="n">
        <f aca="false">IF(B977=0,W976,IF(ISNONTEXT(B977)=TRUE(),INT(B977),INT(LEFT(B977,FIND(".",B977)-1))))</f>
        <v>3</v>
      </c>
      <c r="X977" s="157" t="str">
        <f aca="false">IF(X978=1,1,IF(B977&lt;&gt;0,1,IF(C977&lt;&gt;0,1,IF(D977&lt;&gt;0,1,IF(E977&lt;&gt;0,1,"")))))</f>
        <v/>
      </c>
      <c r="Y977" s="157" t="str">
        <f aca="false">IF(W977=0," ",IF(W977&lt;&gt;W976,W977," "))</f>
        <v> </v>
      </c>
      <c r="Z977" s="88"/>
      <c r="AA977" s="75" t="n">
        <f aca="false">IF(W977&lt;&gt;Y977,(IF(N977=0,G977*(INFORMAÇÕES!$Q$69/INFORMAÇÕES!$Q$72),IF(N977="R",G977,0))),0)</f>
        <v>0</v>
      </c>
      <c r="AB977" s="75" t="n">
        <f aca="false">IF(W977&lt;&gt;Y977,(IF(N977=0,G977*(INFORMAÇÕES!$Q$70/INFORMAÇÕES!$Q$72),IF(N977="C",G977,0))),0)</f>
        <v>0</v>
      </c>
      <c r="AC977" s="75" t="n">
        <f aca="false">IF(W977&lt;&gt;Y977,(IF(N977=0,G977*INFORMAÇÕES!$U$115,IF(N977="CF",G977,0))),0)</f>
        <v>0</v>
      </c>
      <c r="AD977" s="75" t="n">
        <f aca="false">IF(W977&lt;&gt;Y977,(IF(N977=0,G977*INFORMAÇÕES!$U$116,IF(N977="O",G977,0))),0)</f>
        <v>0</v>
      </c>
      <c r="AE977" s="75" t="n">
        <f aca="false">IF(E977&lt;&gt;0,G977,0)</f>
        <v>0</v>
      </c>
      <c r="AF977" s="75" t="n">
        <f aca="false">IF(W977&lt;&gt;Y977,(IF(N977=0,J977*(INFORMAÇÕES!$Q$89/INFORMAÇÕES!$Q$92),IF(N977="R",J977,0))),0)</f>
        <v>0</v>
      </c>
      <c r="AG977" s="75" t="n">
        <f aca="false">IF(W977&lt;&gt;Y977,(IF(N977=0,J977*(INFORMAÇÕES!$Q$90/INFORMAÇÕES!$Q$92),IF(N977="C",J977,0))),0)</f>
        <v>0</v>
      </c>
      <c r="AH977" s="75" t="n">
        <f aca="false">IF(W977&lt;&gt;Y977,(IF(N977="",J977*INFORMAÇÕES!$U$115,IF(N977="CF",J977,0))),0)</f>
        <v>0</v>
      </c>
      <c r="AI977" s="75" t="n">
        <f aca="false">IF(W977&lt;&gt;Y977,(IF(N977="",J977*INFORMAÇÕES!$U$116,IF(N977="O",J977,0))),0)</f>
        <v>0</v>
      </c>
      <c r="AJ977" s="75" t="n">
        <f aca="false">IF(H977&lt;&gt;0,J977,0)</f>
        <v>0</v>
      </c>
      <c r="AK977" s="75" t="n">
        <f aca="false">IF(K977&lt;&gt;0,L977,0)</f>
        <v>0</v>
      </c>
    </row>
    <row r="978" s="174" customFormat="true" ht="14.25" hidden="false" customHeight="false" outlineLevel="0" collapsed="false">
      <c r="A978" s="159" t="n">
        <v>966</v>
      </c>
      <c r="B978" s="160" t="n">
        <f aca="false">IF('ORÇ.GLOBAL P CAIXA'!$K977="EXEC.",0,'ORÇ.REPROG. P CAIXA'!B978)</f>
        <v>0</v>
      </c>
      <c r="C978" s="161" t="n">
        <f aca="false">IF('ORÇ.GLOBAL P CAIXA'!$K977="EXEC.",0,'ORÇ.REPROG. P CAIXA'!C978)</f>
        <v>0</v>
      </c>
      <c r="D978" s="162" t="n">
        <f aca="false">IF('ORÇ.GLOBAL P CAIXA'!$K977="EXEC.",0,'ORÇ.REPROG. P CAIXA'!D978)</f>
        <v>0</v>
      </c>
      <c r="E978" s="163" t="n">
        <f aca="false">IF('ORÇ.GLOBAL P CAIXA'!$K977="EXEC.",0,'ORÇ.REPROG. P CAIXA'!E978)</f>
        <v>0</v>
      </c>
      <c r="F978" s="163" t="n">
        <f aca="false">IF('ORÇ.GLOBAL P CAIXA'!K977="EXEC.",0,IF('ORÇ.GLOBAL EMPRESA'!G977&gt;0,'ORÇ.GLOBAL EMPRESA'!G977,'ORÇ.GLOBAL P CAIXA'!F977))</f>
        <v>0</v>
      </c>
      <c r="G978" s="163" t="n">
        <f aca="false">IF(E978&lt;&gt;0,ROUND(E978*F978,2),IF(AE978=0,(SUMIF($W$13:$W$1012,B978,$AE$13:$AE$1012)),AE978))</f>
        <v>0</v>
      </c>
      <c r="H978" s="661" t="n">
        <f aca="false">IF('ORÇ.GLOBAL P CAIXA'!K977="EXEC.",0,'ORÇ.REPROG. P CAIXA'!H978)</f>
        <v>0</v>
      </c>
      <c r="I978" s="661" t="n">
        <f aca="false">IF('ORÇ.GLOBAL P CAIXA'!K977="EXEC.",0,'ORÇ.REPROG. P CAIXA'!I978)</f>
        <v>0</v>
      </c>
      <c r="J978" s="163" t="n">
        <f aca="false">IF(H978&lt;&gt;0,ROUND(H978*I978,2),IF(AJ978=0,(SUMIF($W$13:$W$1012,B978,$AJ$13:$AJ$1012)),AJ978))</f>
        <v>0</v>
      </c>
      <c r="K978" s="163" t="n">
        <f aca="false">H978-E978</f>
        <v>0</v>
      </c>
      <c r="L978" s="163" t="n">
        <f aca="false">J978-G978</f>
        <v>0</v>
      </c>
      <c r="M978" s="662" t="str">
        <f aca="false">IF('ORÇ.GLOBAL P CAIXA'!K977="EXEC.","",IF('ORÇ.REPROG. P CAIXA'!M978&gt;0,'ORÇ.REPROG. P CAIXA'!M978,""))</f>
        <v/>
      </c>
      <c r="N978" s="663" t="str">
        <f aca="false">IF('ORÇ.GLOBAL P CAIXA'!K977="EXEC.","",IF('ORÇ.REPROG. P CAIXA'!N978&gt;0,'ORÇ.REPROG. P CAIXA'!N978,""))</f>
        <v/>
      </c>
      <c r="O978" s="166" t="str">
        <f aca="false">IF('ORÇ.GLOBAL P CAIXA'!$K977="EXEC.","",'ORÇ.REPROG. P CAIXA'!O978)</f>
        <v/>
      </c>
      <c r="P978" s="167"/>
      <c r="Q978" s="168" t="str">
        <f aca="false">IF(B978&gt;0,"ok","ocultar")</f>
        <v>ocultar</v>
      </c>
      <c r="R978" s="649"/>
      <c r="S978" s="649"/>
      <c r="T978" s="650"/>
      <c r="V978" s="88"/>
      <c r="W978" s="157" t="n">
        <f aca="false">IF(B978=0,W977,IF(ISNONTEXT(B978)=TRUE(),INT(B978),INT(LEFT(B978,FIND(".",B978)-1))))</f>
        <v>3</v>
      </c>
      <c r="X978" s="157" t="str">
        <f aca="false">IF(X979=1,1,IF(B978&lt;&gt;0,1,IF(C978&lt;&gt;0,1,IF(D978&lt;&gt;0,1,IF(E978&lt;&gt;0,1,"")))))</f>
        <v/>
      </c>
      <c r="Y978" s="157" t="str">
        <f aca="false">IF(W978=0," ",IF(W978&lt;&gt;W977,W978," "))</f>
        <v> </v>
      </c>
      <c r="Z978" s="88"/>
      <c r="AA978" s="75" t="n">
        <f aca="false">IF(W978&lt;&gt;Y978,(IF(N978=0,G978*(INFORMAÇÕES!$Q$69/INFORMAÇÕES!$Q$72),IF(N978="R",G978,0))),0)</f>
        <v>0</v>
      </c>
      <c r="AB978" s="75" t="n">
        <f aca="false">IF(W978&lt;&gt;Y978,(IF(N978=0,G978*(INFORMAÇÕES!$Q$70/INFORMAÇÕES!$Q$72),IF(N978="C",G978,0))),0)</f>
        <v>0</v>
      </c>
      <c r="AC978" s="75" t="n">
        <f aca="false">IF(W978&lt;&gt;Y978,(IF(N978=0,G978*INFORMAÇÕES!$U$115,IF(N978="CF",G978,0))),0)</f>
        <v>0</v>
      </c>
      <c r="AD978" s="75" t="n">
        <f aca="false">IF(W978&lt;&gt;Y978,(IF(N978=0,G978*INFORMAÇÕES!$U$116,IF(N978="O",G978,0))),0)</f>
        <v>0</v>
      </c>
      <c r="AE978" s="75" t="n">
        <f aca="false">IF(E978&lt;&gt;0,G978,0)</f>
        <v>0</v>
      </c>
      <c r="AF978" s="75" t="n">
        <f aca="false">IF(W978&lt;&gt;Y978,(IF(N978=0,J978*(INFORMAÇÕES!$Q$89/INFORMAÇÕES!$Q$92),IF(N978="R",J978,0))),0)</f>
        <v>0</v>
      </c>
      <c r="AG978" s="75" t="n">
        <f aca="false">IF(W978&lt;&gt;Y978,(IF(N978=0,J978*(INFORMAÇÕES!$Q$90/INFORMAÇÕES!$Q$92),IF(N978="C",J978,0))),0)</f>
        <v>0</v>
      </c>
      <c r="AH978" s="75" t="n">
        <f aca="false">IF(W978&lt;&gt;Y978,(IF(N978="",J978*INFORMAÇÕES!$U$115,IF(N978="CF",J978,0))),0)</f>
        <v>0</v>
      </c>
      <c r="AI978" s="75" t="n">
        <f aca="false">IF(W978&lt;&gt;Y978,(IF(N978="",J978*INFORMAÇÕES!$U$116,IF(N978="O",J978,0))),0)</f>
        <v>0</v>
      </c>
      <c r="AJ978" s="75" t="n">
        <f aca="false">IF(H978&lt;&gt;0,J978,0)</f>
        <v>0</v>
      </c>
      <c r="AK978" s="75" t="n">
        <f aca="false">IF(K978&lt;&gt;0,L978,0)</f>
        <v>0</v>
      </c>
    </row>
    <row r="979" s="174" customFormat="true" ht="14.25" hidden="false" customHeight="false" outlineLevel="0" collapsed="false">
      <c r="A979" s="159" t="n">
        <v>967</v>
      </c>
      <c r="B979" s="160" t="n">
        <f aca="false">IF('ORÇ.GLOBAL P CAIXA'!$K978="EXEC.",0,'ORÇ.REPROG. P CAIXA'!B979)</f>
        <v>0</v>
      </c>
      <c r="C979" s="161" t="n">
        <f aca="false">IF('ORÇ.GLOBAL P CAIXA'!$K978="EXEC.",0,'ORÇ.REPROG. P CAIXA'!C979)</f>
        <v>0</v>
      </c>
      <c r="D979" s="162" t="n">
        <f aca="false">IF('ORÇ.GLOBAL P CAIXA'!$K978="EXEC.",0,'ORÇ.REPROG. P CAIXA'!D979)</f>
        <v>0</v>
      </c>
      <c r="E979" s="163" t="n">
        <f aca="false">IF('ORÇ.GLOBAL P CAIXA'!$K978="EXEC.",0,'ORÇ.REPROG. P CAIXA'!E979)</f>
        <v>0</v>
      </c>
      <c r="F979" s="163" t="n">
        <f aca="false">IF('ORÇ.GLOBAL P CAIXA'!K978="EXEC.",0,IF('ORÇ.GLOBAL EMPRESA'!G978&gt;0,'ORÇ.GLOBAL EMPRESA'!G978,'ORÇ.GLOBAL P CAIXA'!F978))</f>
        <v>0</v>
      </c>
      <c r="G979" s="163" t="n">
        <f aca="false">IF(E979&lt;&gt;0,ROUND(E979*F979,2),IF(AE979=0,(SUMIF($W$13:$W$1012,B979,$AE$13:$AE$1012)),AE979))</f>
        <v>0</v>
      </c>
      <c r="H979" s="661" t="n">
        <f aca="false">IF('ORÇ.GLOBAL P CAIXA'!K978="EXEC.",0,'ORÇ.REPROG. P CAIXA'!H979)</f>
        <v>0</v>
      </c>
      <c r="I979" s="661" t="n">
        <f aca="false">IF('ORÇ.GLOBAL P CAIXA'!K978="EXEC.",0,'ORÇ.REPROG. P CAIXA'!I979)</f>
        <v>0</v>
      </c>
      <c r="J979" s="163" t="n">
        <f aca="false">IF(H979&lt;&gt;0,ROUND(H979*I979,2),IF(AJ979=0,(SUMIF($W$13:$W$1012,B979,$AJ$13:$AJ$1012)),AJ979))</f>
        <v>0</v>
      </c>
      <c r="K979" s="163" t="n">
        <f aca="false">H979-E979</f>
        <v>0</v>
      </c>
      <c r="L979" s="163" t="n">
        <f aca="false">J979-G979</f>
        <v>0</v>
      </c>
      <c r="M979" s="662" t="str">
        <f aca="false">IF('ORÇ.GLOBAL P CAIXA'!K978="EXEC.","",IF('ORÇ.REPROG. P CAIXA'!M979&gt;0,'ORÇ.REPROG. P CAIXA'!M979,""))</f>
        <v/>
      </c>
      <c r="N979" s="663" t="str">
        <f aca="false">IF('ORÇ.GLOBAL P CAIXA'!K978="EXEC.","",IF('ORÇ.REPROG. P CAIXA'!N979&gt;0,'ORÇ.REPROG. P CAIXA'!N979,""))</f>
        <v/>
      </c>
      <c r="O979" s="166" t="str">
        <f aca="false">IF('ORÇ.GLOBAL P CAIXA'!$K978="EXEC.","",'ORÇ.REPROG. P CAIXA'!O979)</f>
        <v/>
      </c>
      <c r="P979" s="167"/>
      <c r="Q979" s="168" t="str">
        <f aca="false">IF(B979&gt;0,"ok","ocultar")</f>
        <v>ocultar</v>
      </c>
      <c r="R979" s="649"/>
      <c r="S979" s="649"/>
      <c r="T979" s="650"/>
      <c r="V979" s="88"/>
      <c r="W979" s="157" t="n">
        <f aca="false">IF(B979=0,W978,IF(ISNONTEXT(B979)=TRUE(),INT(B979),INT(LEFT(B979,FIND(".",B979)-1))))</f>
        <v>3</v>
      </c>
      <c r="X979" s="157" t="str">
        <f aca="false">IF(X980=1,1,IF(B979&lt;&gt;0,1,IF(C979&lt;&gt;0,1,IF(D979&lt;&gt;0,1,IF(E979&lt;&gt;0,1,"")))))</f>
        <v/>
      </c>
      <c r="Y979" s="157" t="str">
        <f aca="false">IF(W979=0," ",IF(W979&lt;&gt;W978,W979," "))</f>
        <v> </v>
      </c>
      <c r="Z979" s="88"/>
      <c r="AA979" s="75" t="n">
        <f aca="false">IF(W979&lt;&gt;Y979,(IF(N979=0,G979*(INFORMAÇÕES!$Q$69/INFORMAÇÕES!$Q$72),IF(N979="R",G979,0))),0)</f>
        <v>0</v>
      </c>
      <c r="AB979" s="75" t="n">
        <f aca="false">IF(W979&lt;&gt;Y979,(IF(N979=0,G979*(INFORMAÇÕES!$Q$70/INFORMAÇÕES!$Q$72),IF(N979="C",G979,0))),0)</f>
        <v>0</v>
      </c>
      <c r="AC979" s="75" t="n">
        <f aca="false">IF(W979&lt;&gt;Y979,(IF(N979=0,G979*INFORMAÇÕES!$U$115,IF(N979="CF",G979,0))),0)</f>
        <v>0</v>
      </c>
      <c r="AD979" s="75" t="n">
        <f aca="false">IF(W979&lt;&gt;Y979,(IF(N979=0,G979*INFORMAÇÕES!$U$116,IF(N979="O",G979,0))),0)</f>
        <v>0</v>
      </c>
      <c r="AE979" s="75" t="n">
        <f aca="false">IF(E979&lt;&gt;0,G979,0)</f>
        <v>0</v>
      </c>
      <c r="AF979" s="75" t="n">
        <f aca="false">IF(W979&lt;&gt;Y979,(IF(N979=0,J979*(INFORMAÇÕES!$Q$89/INFORMAÇÕES!$Q$92),IF(N979="R",J979,0))),0)</f>
        <v>0</v>
      </c>
      <c r="AG979" s="75" t="n">
        <f aca="false">IF(W979&lt;&gt;Y979,(IF(N979=0,J979*(INFORMAÇÕES!$Q$90/INFORMAÇÕES!$Q$92),IF(N979="C",J979,0))),0)</f>
        <v>0</v>
      </c>
      <c r="AH979" s="75" t="n">
        <f aca="false">IF(W979&lt;&gt;Y979,(IF(N979="",J979*INFORMAÇÕES!$U$115,IF(N979="CF",J979,0))),0)</f>
        <v>0</v>
      </c>
      <c r="AI979" s="75" t="n">
        <f aca="false">IF(W979&lt;&gt;Y979,(IF(N979="",J979*INFORMAÇÕES!$U$116,IF(N979="O",J979,0))),0)</f>
        <v>0</v>
      </c>
      <c r="AJ979" s="75" t="n">
        <f aca="false">IF(H979&lt;&gt;0,J979,0)</f>
        <v>0</v>
      </c>
      <c r="AK979" s="75" t="n">
        <f aca="false">IF(K979&lt;&gt;0,L979,0)</f>
        <v>0</v>
      </c>
    </row>
    <row r="980" s="174" customFormat="true" ht="14.25" hidden="false" customHeight="false" outlineLevel="0" collapsed="false">
      <c r="A980" s="159" t="n">
        <v>968</v>
      </c>
      <c r="B980" s="160" t="n">
        <f aca="false">IF('ORÇ.GLOBAL P CAIXA'!$K979="EXEC.",0,'ORÇ.REPROG. P CAIXA'!B980)</f>
        <v>0</v>
      </c>
      <c r="C980" s="161" t="n">
        <f aca="false">IF('ORÇ.GLOBAL P CAIXA'!$K979="EXEC.",0,'ORÇ.REPROG. P CAIXA'!C980)</f>
        <v>0</v>
      </c>
      <c r="D980" s="162" t="n">
        <f aca="false">IF('ORÇ.GLOBAL P CAIXA'!$K979="EXEC.",0,'ORÇ.REPROG. P CAIXA'!D980)</f>
        <v>0</v>
      </c>
      <c r="E980" s="163" t="n">
        <f aca="false">IF('ORÇ.GLOBAL P CAIXA'!$K979="EXEC.",0,'ORÇ.REPROG. P CAIXA'!E980)</f>
        <v>0</v>
      </c>
      <c r="F980" s="163" t="n">
        <f aca="false">IF('ORÇ.GLOBAL P CAIXA'!K979="EXEC.",0,IF('ORÇ.GLOBAL EMPRESA'!G979&gt;0,'ORÇ.GLOBAL EMPRESA'!G979,'ORÇ.GLOBAL P CAIXA'!F979))</f>
        <v>0</v>
      </c>
      <c r="G980" s="163" t="n">
        <f aca="false">IF(E980&lt;&gt;0,ROUND(E980*F980,2),IF(AE980=0,(SUMIF($W$13:$W$1012,B980,$AE$13:$AE$1012)),AE980))</f>
        <v>0</v>
      </c>
      <c r="H980" s="661" t="n">
        <f aca="false">IF('ORÇ.GLOBAL P CAIXA'!K979="EXEC.",0,'ORÇ.REPROG. P CAIXA'!H980)</f>
        <v>0</v>
      </c>
      <c r="I980" s="661" t="n">
        <f aca="false">IF('ORÇ.GLOBAL P CAIXA'!K979="EXEC.",0,'ORÇ.REPROG. P CAIXA'!I980)</f>
        <v>0</v>
      </c>
      <c r="J980" s="163" t="n">
        <f aca="false">IF(H980&lt;&gt;0,ROUND(H980*I980,2),IF(AJ980=0,(SUMIF($W$13:$W$1012,B980,$AJ$13:$AJ$1012)),AJ980))</f>
        <v>0</v>
      </c>
      <c r="K980" s="163" t="n">
        <f aca="false">H980-E980</f>
        <v>0</v>
      </c>
      <c r="L980" s="163" t="n">
        <f aca="false">J980-G980</f>
        <v>0</v>
      </c>
      <c r="M980" s="662" t="str">
        <f aca="false">IF('ORÇ.GLOBAL P CAIXA'!K979="EXEC.","",IF('ORÇ.REPROG. P CAIXA'!M980&gt;0,'ORÇ.REPROG. P CAIXA'!M980,""))</f>
        <v/>
      </c>
      <c r="N980" s="663" t="str">
        <f aca="false">IF('ORÇ.GLOBAL P CAIXA'!K979="EXEC.","",IF('ORÇ.REPROG. P CAIXA'!N980&gt;0,'ORÇ.REPROG. P CAIXA'!N980,""))</f>
        <v/>
      </c>
      <c r="O980" s="166" t="str">
        <f aca="false">IF('ORÇ.GLOBAL P CAIXA'!$K979="EXEC.","",'ORÇ.REPROG. P CAIXA'!O980)</f>
        <v/>
      </c>
      <c r="P980" s="167"/>
      <c r="Q980" s="168" t="str">
        <f aca="false">IF(B980&gt;0,"ok","ocultar")</f>
        <v>ocultar</v>
      </c>
      <c r="R980" s="649"/>
      <c r="S980" s="649"/>
      <c r="T980" s="650"/>
      <c r="V980" s="88"/>
      <c r="W980" s="157" t="n">
        <f aca="false">IF(B980=0,W979,IF(ISNONTEXT(B980)=TRUE(),INT(B980),INT(LEFT(B980,FIND(".",B980)-1))))</f>
        <v>3</v>
      </c>
      <c r="X980" s="157" t="str">
        <f aca="false">IF(X981=1,1,IF(B980&lt;&gt;0,1,IF(C980&lt;&gt;0,1,IF(D980&lt;&gt;0,1,IF(E980&lt;&gt;0,1,"")))))</f>
        <v/>
      </c>
      <c r="Y980" s="157" t="str">
        <f aca="false">IF(W980=0," ",IF(W980&lt;&gt;W979,W980," "))</f>
        <v> </v>
      </c>
      <c r="Z980" s="88"/>
      <c r="AA980" s="75" t="n">
        <f aca="false">IF(W980&lt;&gt;Y980,(IF(N980=0,G980*(INFORMAÇÕES!$Q$69/INFORMAÇÕES!$Q$72),IF(N980="R",G980,0))),0)</f>
        <v>0</v>
      </c>
      <c r="AB980" s="75" t="n">
        <f aca="false">IF(W980&lt;&gt;Y980,(IF(N980=0,G980*(INFORMAÇÕES!$Q$70/INFORMAÇÕES!$Q$72),IF(N980="C",G980,0))),0)</f>
        <v>0</v>
      </c>
      <c r="AC980" s="75" t="n">
        <f aca="false">IF(W980&lt;&gt;Y980,(IF(N980=0,G980*INFORMAÇÕES!$U$115,IF(N980="CF",G980,0))),0)</f>
        <v>0</v>
      </c>
      <c r="AD980" s="75" t="n">
        <f aca="false">IF(W980&lt;&gt;Y980,(IF(N980=0,G980*INFORMAÇÕES!$U$116,IF(N980="O",G980,0))),0)</f>
        <v>0</v>
      </c>
      <c r="AE980" s="75" t="n">
        <f aca="false">IF(E980&lt;&gt;0,G980,0)</f>
        <v>0</v>
      </c>
      <c r="AF980" s="75" t="n">
        <f aca="false">IF(W980&lt;&gt;Y980,(IF(N980=0,J980*(INFORMAÇÕES!$Q$89/INFORMAÇÕES!$Q$92),IF(N980="R",J980,0))),0)</f>
        <v>0</v>
      </c>
      <c r="AG980" s="75" t="n">
        <f aca="false">IF(W980&lt;&gt;Y980,(IF(N980=0,J980*(INFORMAÇÕES!$Q$90/INFORMAÇÕES!$Q$92),IF(N980="C",J980,0))),0)</f>
        <v>0</v>
      </c>
      <c r="AH980" s="75" t="n">
        <f aca="false">IF(W980&lt;&gt;Y980,(IF(N980="",J980*INFORMAÇÕES!$U$115,IF(N980="CF",J980,0))),0)</f>
        <v>0</v>
      </c>
      <c r="AI980" s="75" t="n">
        <f aca="false">IF(W980&lt;&gt;Y980,(IF(N980="",J980*INFORMAÇÕES!$U$116,IF(N980="O",J980,0))),0)</f>
        <v>0</v>
      </c>
      <c r="AJ980" s="75" t="n">
        <f aca="false">IF(H980&lt;&gt;0,J980,0)</f>
        <v>0</v>
      </c>
      <c r="AK980" s="75" t="n">
        <f aca="false">IF(K980&lt;&gt;0,L980,0)</f>
        <v>0</v>
      </c>
    </row>
    <row r="981" s="174" customFormat="true" ht="14.25" hidden="false" customHeight="false" outlineLevel="0" collapsed="false">
      <c r="A981" s="159" t="n">
        <v>969</v>
      </c>
      <c r="B981" s="160" t="n">
        <f aca="false">IF('ORÇ.GLOBAL P CAIXA'!$K980="EXEC.",0,'ORÇ.REPROG. P CAIXA'!B981)</f>
        <v>0</v>
      </c>
      <c r="C981" s="161" t="n">
        <f aca="false">IF('ORÇ.GLOBAL P CAIXA'!$K980="EXEC.",0,'ORÇ.REPROG. P CAIXA'!C981)</f>
        <v>0</v>
      </c>
      <c r="D981" s="162" t="n">
        <f aca="false">IF('ORÇ.GLOBAL P CAIXA'!$K980="EXEC.",0,'ORÇ.REPROG. P CAIXA'!D981)</f>
        <v>0</v>
      </c>
      <c r="E981" s="163" t="n">
        <f aca="false">IF('ORÇ.GLOBAL P CAIXA'!$K980="EXEC.",0,'ORÇ.REPROG. P CAIXA'!E981)</f>
        <v>0</v>
      </c>
      <c r="F981" s="163" t="n">
        <f aca="false">IF('ORÇ.GLOBAL P CAIXA'!K980="EXEC.",0,IF('ORÇ.GLOBAL EMPRESA'!G980&gt;0,'ORÇ.GLOBAL EMPRESA'!G980,'ORÇ.GLOBAL P CAIXA'!F980))</f>
        <v>0</v>
      </c>
      <c r="G981" s="163" t="n">
        <f aca="false">IF(E981&lt;&gt;0,ROUND(E981*F981,2),IF(AE981=0,(SUMIF($W$13:$W$1012,B981,$AE$13:$AE$1012)),AE981))</f>
        <v>0</v>
      </c>
      <c r="H981" s="661" t="n">
        <f aca="false">IF('ORÇ.GLOBAL P CAIXA'!K980="EXEC.",0,'ORÇ.REPROG. P CAIXA'!H981)</f>
        <v>0</v>
      </c>
      <c r="I981" s="661" t="n">
        <f aca="false">IF('ORÇ.GLOBAL P CAIXA'!K980="EXEC.",0,'ORÇ.REPROG. P CAIXA'!I981)</f>
        <v>0</v>
      </c>
      <c r="J981" s="163" t="n">
        <f aca="false">IF(H981&lt;&gt;0,ROUND(H981*I981,2),IF(AJ981=0,(SUMIF($W$13:$W$1012,B981,$AJ$13:$AJ$1012)),AJ981))</f>
        <v>0</v>
      </c>
      <c r="K981" s="163" t="n">
        <f aca="false">H981-E981</f>
        <v>0</v>
      </c>
      <c r="L981" s="163" t="n">
        <f aca="false">J981-G981</f>
        <v>0</v>
      </c>
      <c r="M981" s="662" t="str">
        <f aca="false">IF('ORÇ.GLOBAL P CAIXA'!K980="EXEC.","",IF('ORÇ.REPROG. P CAIXA'!M981&gt;0,'ORÇ.REPROG. P CAIXA'!M981,""))</f>
        <v/>
      </c>
      <c r="N981" s="663" t="str">
        <f aca="false">IF('ORÇ.GLOBAL P CAIXA'!K980="EXEC.","",IF('ORÇ.REPROG. P CAIXA'!N981&gt;0,'ORÇ.REPROG. P CAIXA'!N981,""))</f>
        <v/>
      </c>
      <c r="O981" s="166" t="str">
        <f aca="false">IF('ORÇ.GLOBAL P CAIXA'!$K980="EXEC.","",'ORÇ.REPROG. P CAIXA'!O981)</f>
        <v/>
      </c>
      <c r="P981" s="167"/>
      <c r="Q981" s="168" t="str">
        <f aca="false">IF(B981&gt;0,"ok","ocultar")</f>
        <v>ocultar</v>
      </c>
      <c r="R981" s="649"/>
      <c r="S981" s="649"/>
      <c r="T981" s="650"/>
      <c r="V981" s="88"/>
      <c r="W981" s="157" t="n">
        <f aca="false">IF(B981=0,W980,IF(ISNONTEXT(B981)=TRUE(),INT(B981),INT(LEFT(B981,FIND(".",B981)-1))))</f>
        <v>3</v>
      </c>
      <c r="X981" s="157" t="str">
        <f aca="false">IF(X982=1,1,IF(B981&lt;&gt;0,1,IF(C981&lt;&gt;0,1,IF(D981&lt;&gt;0,1,IF(E981&lt;&gt;0,1,"")))))</f>
        <v/>
      </c>
      <c r="Y981" s="157" t="str">
        <f aca="false">IF(W981=0," ",IF(W981&lt;&gt;W980,W981," "))</f>
        <v> </v>
      </c>
      <c r="Z981" s="88"/>
      <c r="AA981" s="75" t="n">
        <f aca="false">IF(W981&lt;&gt;Y981,(IF(N981=0,G981*(INFORMAÇÕES!$Q$69/INFORMAÇÕES!$Q$72),IF(N981="R",G981,0))),0)</f>
        <v>0</v>
      </c>
      <c r="AB981" s="75" t="n">
        <f aca="false">IF(W981&lt;&gt;Y981,(IF(N981=0,G981*(INFORMAÇÕES!$Q$70/INFORMAÇÕES!$Q$72),IF(N981="C",G981,0))),0)</f>
        <v>0</v>
      </c>
      <c r="AC981" s="75" t="n">
        <f aca="false">IF(W981&lt;&gt;Y981,(IF(N981=0,G981*INFORMAÇÕES!$U$115,IF(N981="CF",G981,0))),0)</f>
        <v>0</v>
      </c>
      <c r="AD981" s="75" t="n">
        <f aca="false">IF(W981&lt;&gt;Y981,(IF(N981=0,G981*INFORMAÇÕES!$U$116,IF(N981="O",G981,0))),0)</f>
        <v>0</v>
      </c>
      <c r="AE981" s="75" t="n">
        <f aca="false">IF(E981&lt;&gt;0,G981,0)</f>
        <v>0</v>
      </c>
      <c r="AF981" s="75" t="n">
        <f aca="false">IF(W981&lt;&gt;Y981,(IF(N981=0,J981*(INFORMAÇÕES!$Q$89/INFORMAÇÕES!$Q$92),IF(N981="R",J981,0))),0)</f>
        <v>0</v>
      </c>
      <c r="AG981" s="75" t="n">
        <f aca="false">IF(W981&lt;&gt;Y981,(IF(N981=0,J981*(INFORMAÇÕES!$Q$90/INFORMAÇÕES!$Q$92),IF(N981="C",J981,0))),0)</f>
        <v>0</v>
      </c>
      <c r="AH981" s="75" t="n">
        <f aca="false">IF(W981&lt;&gt;Y981,(IF(N981="",J981*INFORMAÇÕES!$U$115,IF(N981="CF",J981,0))),0)</f>
        <v>0</v>
      </c>
      <c r="AI981" s="75" t="n">
        <f aca="false">IF(W981&lt;&gt;Y981,(IF(N981="",J981*INFORMAÇÕES!$U$116,IF(N981="O",J981,0))),0)</f>
        <v>0</v>
      </c>
      <c r="AJ981" s="75" t="n">
        <f aca="false">IF(H981&lt;&gt;0,J981,0)</f>
        <v>0</v>
      </c>
      <c r="AK981" s="75" t="n">
        <f aca="false">IF(K981&lt;&gt;0,L981,0)</f>
        <v>0</v>
      </c>
    </row>
    <row r="982" s="174" customFormat="true" ht="14.25" hidden="false" customHeight="false" outlineLevel="0" collapsed="false">
      <c r="A982" s="159" t="n">
        <v>970</v>
      </c>
      <c r="B982" s="160" t="n">
        <f aca="false">IF('ORÇ.GLOBAL P CAIXA'!$K981="EXEC.",0,'ORÇ.REPROG. P CAIXA'!B982)</f>
        <v>0</v>
      </c>
      <c r="C982" s="161" t="n">
        <f aca="false">IF('ORÇ.GLOBAL P CAIXA'!$K981="EXEC.",0,'ORÇ.REPROG. P CAIXA'!C982)</f>
        <v>0</v>
      </c>
      <c r="D982" s="162" t="n">
        <f aca="false">IF('ORÇ.GLOBAL P CAIXA'!$K981="EXEC.",0,'ORÇ.REPROG. P CAIXA'!D982)</f>
        <v>0</v>
      </c>
      <c r="E982" s="163" t="n">
        <f aca="false">IF('ORÇ.GLOBAL P CAIXA'!$K981="EXEC.",0,'ORÇ.REPROG. P CAIXA'!E982)</f>
        <v>0</v>
      </c>
      <c r="F982" s="163" t="n">
        <f aca="false">IF('ORÇ.GLOBAL P CAIXA'!K981="EXEC.",0,IF('ORÇ.GLOBAL EMPRESA'!G981&gt;0,'ORÇ.GLOBAL EMPRESA'!G981,'ORÇ.GLOBAL P CAIXA'!F981))</f>
        <v>0</v>
      </c>
      <c r="G982" s="163" t="n">
        <f aca="false">IF(E982&lt;&gt;0,ROUND(E982*F982,2),IF(AE982=0,(SUMIF($W$13:$W$1012,B982,$AE$13:$AE$1012)),AE982))</f>
        <v>0</v>
      </c>
      <c r="H982" s="661" t="n">
        <f aca="false">IF('ORÇ.GLOBAL P CAIXA'!K981="EXEC.",0,'ORÇ.REPROG. P CAIXA'!H982)</f>
        <v>0</v>
      </c>
      <c r="I982" s="661" t="n">
        <f aca="false">IF('ORÇ.GLOBAL P CAIXA'!K981="EXEC.",0,'ORÇ.REPROG. P CAIXA'!I982)</f>
        <v>0</v>
      </c>
      <c r="J982" s="163" t="n">
        <f aca="false">IF(H982&lt;&gt;0,ROUND(H982*I982,2),IF(AJ982=0,(SUMIF($W$13:$W$1012,B982,$AJ$13:$AJ$1012)),AJ982))</f>
        <v>0</v>
      </c>
      <c r="K982" s="163" t="n">
        <f aca="false">H982-E982</f>
        <v>0</v>
      </c>
      <c r="L982" s="163" t="n">
        <f aca="false">J982-G982</f>
        <v>0</v>
      </c>
      <c r="M982" s="662" t="str">
        <f aca="false">IF('ORÇ.GLOBAL P CAIXA'!K981="EXEC.","",IF('ORÇ.REPROG. P CAIXA'!M982&gt;0,'ORÇ.REPROG. P CAIXA'!M982,""))</f>
        <v/>
      </c>
      <c r="N982" s="663" t="str">
        <f aca="false">IF('ORÇ.GLOBAL P CAIXA'!K981="EXEC.","",IF('ORÇ.REPROG. P CAIXA'!N982&gt;0,'ORÇ.REPROG. P CAIXA'!N982,""))</f>
        <v/>
      </c>
      <c r="O982" s="166" t="str">
        <f aca="false">IF('ORÇ.GLOBAL P CAIXA'!$K981="EXEC.","",'ORÇ.REPROG. P CAIXA'!O982)</f>
        <v/>
      </c>
      <c r="P982" s="167"/>
      <c r="Q982" s="168" t="str">
        <f aca="false">IF(B982&gt;0,"ok","ocultar")</f>
        <v>ocultar</v>
      </c>
      <c r="R982" s="649"/>
      <c r="S982" s="649"/>
      <c r="T982" s="650"/>
      <c r="V982" s="88"/>
      <c r="W982" s="157" t="n">
        <f aca="false">IF(B982=0,W981,IF(ISNONTEXT(B982)=TRUE(),INT(B982),INT(LEFT(B982,FIND(".",B982)-1))))</f>
        <v>3</v>
      </c>
      <c r="X982" s="157" t="str">
        <f aca="false">IF(X983=1,1,IF(B982&lt;&gt;0,1,IF(C982&lt;&gt;0,1,IF(D982&lt;&gt;0,1,IF(E982&lt;&gt;0,1,"")))))</f>
        <v/>
      </c>
      <c r="Y982" s="157" t="str">
        <f aca="false">IF(W982=0," ",IF(W982&lt;&gt;W981,W982," "))</f>
        <v> </v>
      </c>
      <c r="Z982" s="88"/>
      <c r="AA982" s="75" t="n">
        <f aca="false">IF(W982&lt;&gt;Y982,(IF(N982=0,G982*(INFORMAÇÕES!$Q$69/INFORMAÇÕES!$Q$72),IF(N982="R",G982,0))),0)</f>
        <v>0</v>
      </c>
      <c r="AB982" s="75" t="n">
        <f aca="false">IF(W982&lt;&gt;Y982,(IF(N982=0,G982*(INFORMAÇÕES!$Q$70/INFORMAÇÕES!$Q$72),IF(N982="C",G982,0))),0)</f>
        <v>0</v>
      </c>
      <c r="AC982" s="75" t="n">
        <f aca="false">IF(W982&lt;&gt;Y982,(IF(N982=0,G982*INFORMAÇÕES!$U$115,IF(N982="CF",G982,0))),0)</f>
        <v>0</v>
      </c>
      <c r="AD982" s="75" t="n">
        <f aca="false">IF(W982&lt;&gt;Y982,(IF(N982=0,G982*INFORMAÇÕES!$U$116,IF(N982="O",G982,0))),0)</f>
        <v>0</v>
      </c>
      <c r="AE982" s="75" t="n">
        <f aca="false">IF(E982&lt;&gt;0,G982,0)</f>
        <v>0</v>
      </c>
      <c r="AF982" s="75" t="n">
        <f aca="false">IF(W982&lt;&gt;Y982,(IF(N982=0,J982*(INFORMAÇÕES!$Q$89/INFORMAÇÕES!$Q$92),IF(N982="R",J982,0))),0)</f>
        <v>0</v>
      </c>
      <c r="AG982" s="75" t="n">
        <f aca="false">IF(W982&lt;&gt;Y982,(IF(N982=0,J982*(INFORMAÇÕES!$Q$90/INFORMAÇÕES!$Q$92),IF(N982="C",J982,0))),0)</f>
        <v>0</v>
      </c>
      <c r="AH982" s="75" t="n">
        <f aca="false">IF(W982&lt;&gt;Y982,(IF(N982="",J982*INFORMAÇÕES!$U$115,IF(N982="CF",J982,0))),0)</f>
        <v>0</v>
      </c>
      <c r="AI982" s="75" t="n">
        <f aca="false">IF(W982&lt;&gt;Y982,(IF(N982="",J982*INFORMAÇÕES!$U$116,IF(N982="O",J982,0))),0)</f>
        <v>0</v>
      </c>
      <c r="AJ982" s="75" t="n">
        <f aca="false">IF(H982&lt;&gt;0,J982,0)</f>
        <v>0</v>
      </c>
      <c r="AK982" s="75" t="n">
        <f aca="false">IF(K982&lt;&gt;0,L982,0)</f>
        <v>0</v>
      </c>
    </row>
    <row r="983" s="174" customFormat="true" ht="14.25" hidden="false" customHeight="false" outlineLevel="0" collapsed="false">
      <c r="A983" s="159" t="n">
        <v>971</v>
      </c>
      <c r="B983" s="160" t="n">
        <f aca="false">IF('ORÇ.GLOBAL P CAIXA'!$K982="EXEC.",0,'ORÇ.REPROG. P CAIXA'!B983)</f>
        <v>0</v>
      </c>
      <c r="C983" s="161" t="n">
        <f aca="false">IF('ORÇ.GLOBAL P CAIXA'!$K982="EXEC.",0,'ORÇ.REPROG. P CAIXA'!C983)</f>
        <v>0</v>
      </c>
      <c r="D983" s="162" t="n">
        <f aca="false">IF('ORÇ.GLOBAL P CAIXA'!$K982="EXEC.",0,'ORÇ.REPROG. P CAIXA'!D983)</f>
        <v>0</v>
      </c>
      <c r="E983" s="163" t="n">
        <f aca="false">IF('ORÇ.GLOBAL P CAIXA'!$K982="EXEC.",0,'ORÇ.REPROG. P CAIXA'!E983)</f>
        <v>0</v>
      </c>
      <c r="F983" s="163" t="n">
        <f aca="false">IF('ORÇ.GLOBAL P CAIXA'!K982="EXEC.",0,IF('ORÇ.GLOBAL EMPRESA'!G982&gt;0,'ORÇ.GLOBAL EMPRESA'!G982,'ORÇ.GLOBAL P CAIXA'!F982))</f>
        <v>0</v>
      </c>
      <c r="G983" s="163" t="n">
        <f aca="false">IF(E983&lt;&gt;0,ROUND(E983*F983,2),IF(AE983=0,(SUMIF($W$13:$W$1012,B983,$AE$13:$AE$1012)),AE983))</f>
        <v>0</v>
      </c>
      <c r="H983" s="661" t="n">
        <f aca="false">IF('ORÇ.GLOBAL P CAIXA'!K982="EXEC.",0,'ORÇ.REPROG. P CAIXA'!H983)</f>
        <v>0</v>
      </c>
      <c r="I983" s="661" t="n">
        <f aca="false">IF('ORÇ.GLOBAL P CAIXA'!K982="EXEC.",0,'ORÇ.REPROG. P CAIXA'!I983)</f>
        <v>0</v>
      </c>
      <c r="J983" s="163" t="n">
        <f aca="false">IF(H983&lt;&gt;0,ROUND(H983*I983,2),IF(AJ983=0,(SUMIF($W$13:$W$1012,B983,$AJ$13:$AJ$1012)),AJ983))</f>
        <v>0</v>
      </c>
      <c r="K983" s="163" t="n">
        <f aca="false">H983-E983</f>
        <v>0</v>
      </c>
      <c r="L983" s="163" t="n">
        <f aca="false">J983-G983</f>
        <v>0</v>
      </c>
      <c r="M983" s="662" t="str">
        <f aca="false">IF('ORÇ.GLOBAL P CAIXA'!K982="EXEC.","",IF('ORÇ.REPROG. P CAIXA'!M983&gt;0,'ORÇ.REPROG. P CAIXA'!M983,""))</f>
        <v/>
      </c>
      <c r="N983" s="663" t="str">
        <f aca="false">IF('ORÇ.GLOBAL P CAIXA'!K982="EXEC.","",IF('ORÇ.REPROG. P CAIXA'!N983&gt;0,'ORÇ.REPROG. P CAIXA'!N983,""))</f>
        <v/>
      </c>
      <c r="O983" s="166" t="str">
        <f aca="false">IF('ORÇ.GLOBAL P CAIXA'!$K982="EXEC.","",'ORÇ.REPROG. P CAIXA'!O983)</f>
        <v/>
      </c>
      <c r="P983" s="167"/>
      <c r="Q983" s="168" t="str">
        <f aca="false">IF(B983&gt;0,"ok","ocultar")</f>
        <v>ocultar</v>
      </c>
      <c r="R983" s="649"/>
      <c r="S983" s="649"/>
      <c r="T983" s="650"/>
      <c r="V983" s="88"/>
      <c r="W983" s="157" t="n">
        <f aca="false">IF(B983=0,W982,IF(ISNONTEXT(B983)=TRUE(),INT(B983),INT(LEFT(B983,FIND(".",B983)-1))))</f>
        <v>3</v>
      </c>
      <c r="X983" s="157" t="str">
        <f aca="false">IF(X984=1,1,IF(B983&lt;&gt;0,1,IF(C983&lt;&gt;0,1,IF(D983&lt;&gt;0,1,IF(E983&lt;&gt;0,1,"")))))</f>
        <v/>
      </c>
      <c r="Y983" s="157" t="str">
        <f aca="false">IF(W983=0," ",IF(W983&lt;&gt;W982,W983," "))</f>
        <v> </v>
      </c>
      <c r="Z983" s="88"/>
      <c r="AA983" s="75" t="n">
        <f aca="false">IF(W983&lt;&gt;Y983,(IF(N983=0,G983*(INFORMAÇÕES!$Q$69/INFORMAÇÕES!$Q$72),IF(N983="R",G983,0))),0)</f>
        <v>0</v>
      </c>
      <c r="AB983" s="75" t="n">
        <f aca="false">IF(W983&lt;&gt;Y983,(IF(N983=0,G983*(INFORMAÇÕES!$Q$70/INFORMAÇÕES!$Q$72),IF(N983="C",G983,0))),0)</f>
        <v>0</v>
      </c>
      <c r="AC983" s="75" t="n">
        <f aca="false">IF(W983&lt;&gt;Y983,(IF(N983=0,G983*INFORMAÇÕES!$U$115,IF(N983="CF",G983,0))),0)</f>
        <v>0</v>
      </c>
      <c r="AD983" s="75" t="n">
        <f aca="false">IF(W983&lt;&gt;Y983,(IF(N983=0,G983*INFORMAÇÕES!$U$116,IF(N983="O",G983,0))),0)</f>
        <v>0</v>
      </c>
      <c r="AE983" s="75" t="n">
        <f aca="false">IF(E983&lt;&gt;0,G983,0)</f>
        <v>0</v>
      </c>
      <c r="AF983" s="75" t="n">
        <f aca="false">IF(W983&lt;&gt;Y983,(IF(N983=0,J983*(INFORMAÇÕES!$Q$89/INFORMAÇÕES!$Q$92),IF(N983="R",J983,0))),0)</f>
        <v>0</v>
      </c>
      <c r="AG983" s="75" t="n">
        <f aca="false">IF(W983&lt;&gt;Y983,(IF(N983=0,J983*(INFORMAÇÕES!$Q$90/INFORMAÇÕES!$Q$92),IF(N983="C",J983,0))),0)</f>
        <v>0</v>
      </c>
      <c r="AH983" s="75" t="n">
        <f aca="false">IF(W983&lt;&gt;Y983,(IF(N983="",J983*INFORMAÇÕES!$U$115,IF(N983="CF",J983,0))),0)</f>
        <v>0</v>
      </c>
      <c r="AI983" s="75" t="n">
        <f aca="false">IF(W983&lt;&gt;Y983,(IF(N983="",J983*INFORMAÇÕES!$U$116,IF(N983="O",J983,0))),0)</f>
        <v>0</v>
      </c>
      <c r="AJ983" s="75" t="n">
        <f aca="false">IF(H983&lt;&gt;0,J983,0)</f>
        <v>0</v>
      </c>
      <c r="AK983" s="75" t="n">
        <f aca="false">IF(K983&lt;&gt;0,L983,0)</f>
        <v>0</v>
      </c>
    </row>
    <row r="984" s="174" customFormat="true" ht="14.25" hidden="false" customHeight="false" outlineLevel="0" collapsed="false">
      <c r="A984" s="159" t="n">
        <v>972</v>
      </c>
      <c r="B984" s="160" t="n">
        <f aca="false">IF('ORÇ.GLOBAL P CAIXA'!$K983="EXEC.",0,'ORÇ.REPROG. P CAIXA'!B984)</f>
        <v>0</v>
      </c>
      <c r="C984" s="161" t="n">
        <f aca="false">IF('ORÇ.GLOBAL P CAIXA'!$K983="EXEC.",0,'ORÇ.REPROG. P CAIXA'!C984)</f>
        <v>0</v>
      </c>
      <c r="D984" s="162" t="n">
        <f aca="false">IF('ORÇ.GLOBAL P CAIXA'!$K983="EXEC.",0,'ORÇ.REPROG. P CAIXA'!D984)</f>
        <v>0</v>
      </c>
      <c r="E984" s="163" t="n">
        <f aca="false">IF('ORÇ.GLOBAL P CAIXA'!$K983="EXEC.",0,'ORÇ.REPROG. P CAIXA'!E984)</f>
        <v>0</v>
      </c>
      <c r="F984" s="163" t="n">
        <f aca="false">IF('ORÇ.GLOBAL P CAIXA'!K983="EXEC.",0,IF('ORÇ.GLOBAL EMPRESA'!G983&gt;0,'ORÇ.GLOBAL EMPRESA'!G983,'ORÇ.GLOBAL P CAIXA'!F983))</f>
        <v>0</v>
      </c>
      <c r="G984" s="163" t="n">
        <f aca="false">IF(E984&lt;&gt;0,ROUND(E984*F984,2),IF(AE984=0,(SUMIF($W$13:$W$1012,B984,$AE$13:$AE$1012)),AE984))</f>
        <v>0</v>
      </c>
      <c r="H984" s="661" t="n">
        <f aca="false">IF('ORÇ.GLOBAL P CAIXA'!K983="EXEC.",0,'ORÇ.REPROG. P CAIXA'!H984)</f>
        <v>0</v>
      </c>
      <c r="I984" s="661" t="n">
        <f aca="false">IF('ORÇ.GLOBAL P CAIXA'!K983="EXEC.",0,'ORÇ.REPROG. P CAIXA'!I984)</f>
        <v>0</v>
      </c>
      <c r="J984" s="163" t="n">
        <f aca="false">IF(H984&lt;&gt;0,ROUND(H984*I984,2),IF(AJ984=0,(SUMIF($W$13:$W$1012,B984,$AJ$13:$AJ$1012)),AJ984))</f>
        <v>0</v>
      </c>
      <c r="K984" s="163" t="n">
        <f aca="false">H984-E984</f>
        <v>0</v>
      </c>
      <c r="L984" s="163" t="n">
        <f aca="false">J984-G984</f>
        <v>0</v>
      </c>
      <c r="M984" s="662" t="str">
        <f aca="false">IF('ORÇ.GLOBAL P CAIXA'!K983="EXEC.","",IF('ORÇ.REPROG. P CAIXA'!M984&gt;0,'ORÇ.REPROG. P CAIXA'!M984,""))</f>
        <v/>
      </c>
      <c r="N984" s="663" t="str">
        <f aca="false">IF('ORÇ.GLOBAL P CAIXA'!K983="EXEC.","",IF('ORÇ.REPROG. P CAIXA'!N984&gt;0,'ORÇ.REPROG. P CAIXA'!N984,""))</f>
        <v/>
      </c>
      <c r="O984" s="166" t="str">
        <f aca="false">IF('ORÇ.GLOBAL P CAIXA'!$K983="EXEC.","",'ORÇ.REPROG. P CAIXA'!O984)</f>
        <v/>
      </c>
      <c r="P984" s="167"/>
      <c r="Q984" s="168" t="str">
        <f aca="false">IF(B984&gt;0,"ok","ocultar")</f>
        <v>ocultar</v>
      </c>
      <c r="R984" s="649"/>
      <c r="S984" s="649"/>
      <c r="T984" s="650"/>
      <c r="V984" s="88"/>
      <c r="W984" s="157" t="n">
        <f aca="false">IF(B984=0,W983,IF(ISNONTEXT(B984)=TRUE(),INT(B984),INT(LEFT(B984,FIND(".",B984)-1))))</f>
        <v>3</v>
      </c>
      <c r="X984" s="157" t="str">
        <f aca="false">IF(X985=1,1,IF(B984&lt;&gt;0,1,IF(C984&lt;&gt;0,1,IF(D984&lt;&gt;0,1,IF(E984&lt;&gt;0,1,"")))))</f>
        <v/>
      </c>
      <c r="Y984" s="157" t="str">
        <f aca="false">IF(W984=0," ",IF(W984&lt;&gt;W983,W984," "))</f>
        <v> </v>
      </c>
      <c r="Z984" s="88"/>
      <c r="AA984" s="75" t="n">
        <f aca="false">IF(W984&lt;&gt;Y984,(IF(N984=0,G984*(INFORMAÇÕES!$Q$69/INFORMAÇÕES!$Q$72),IF(N984="R",G984,0))),0)</f>
        <v>0</v>
      </c>
      <c r="AB984" s="75" t="n">
        <f aca="false">IF(W984&lt;&gt;Y984,(IF(N984=0,G984*(INFORMAÇÕES!$Q$70/INFORMAÇÕES!$Q$72),IF(N984="C",G984,0))),0)</f>
        <v>0</v>
      </c>
      <c r="AC984" s="75" t="n">
        <f aca="false">IF(W984&lt;&gt;Y984,(IF(N984=0,G984*INFORMAÇÕES!$U$115,IF(N984="CF",G984,0))),0)</f>
        <v>0</v>
      </c>
      <c r="AD984" s="75" t="n">
        <f aca="false">IF(W984&lt;&gt;Y984,(IF(N984=0,G984*INFORMAÇÕES!$U$116,IF(N984="O",G984,0))),0)</f>
        <v>0</v>
      </c>
      <c r="AE984" s="75" t="n">
        <f aca="false">IF(E984&lt;&gt;0,G984,0)</f>
        <v>0</v>
      </c>
      <c r="AF984" s="75" t="n">
        <f aca="false">IF(W984&lt;&gt;Y984,(IF(N984=0,J984*(INFORMAÇÕES!$Q$89/INFORMAÇÕES!$Q$92),IF(N984="R",J984,0))),0)</f>
        <v>0</v>
      </c>
      <c r="AG984" s="75" t="n">
        <f aca="false">IF(W984&lt;&gt;Y984,(IF(N984=0,J984*(INFORMAÇÕES!$Q$90/INFORMAÇÕES!$Q$92),IF(N984="C",J984,0))),0)</f>
        <v>0</v>
      </c>
      <c r="AH984" s="75" t="n">
        <f aca="false">IF(W984&lt;&gt;Y984,(IF(N984="",J984*INFORMAÇÕES!$U$115,IF(N984="CF",J984,0))),0)</f>
        <v>0</v>
      </c>
      <c r="AI984" s="75" t="n">
        <f aca="false">IF(W984&lt;&gt;Y984,(IF(N984="",J984*INFORMAÇÕES!$U$116,IF(N984="O",J984,0))),0)</f>
        <v>0</v>
      </c>
      <c r="AJ984" s="75" t="n">
        <f aca="false">IF(H984&lt;&gt;0,J984,0)</f>
        <v>0</v>
      </c>
      <c r="AK984" s="75" t="n">
        <f aca="false">IF(K984&lt;&gt;0,L984,0)</f>
        <v>0</v>
      </c>
    </row>
    <row r="985" s="174" customFormat="true" ht="14.25" hidden="false" customHeight="false" outlineLevel="0" collapsed="false">
      <c r="A985" s="159" t="n">
        <v>973</v>
      </c>
      <c r="B985" s="160" t="n">
        <f aca="false">IF('ORÇ.GLOBAL P CAIXA'!$K984="EXEC.",0,'ORÇ.REPROG. P CAIXA'!B985)</f>
        <v>0</v>
      </c>
      <c r="C985" s="161" t="n">
        <f aca="false">IF('ORÇ.GLOBAL P CAIXA'!$K984="EXEC.",0,'ORÇ.REPROG. P CAIXA'!C985)</f>
        <v>0</v>
      </c>
      <c r="D985" s="162" t="n">
        <f aca="false">IF('ORÇ.GLOBAL P CAIXA'!$K984="EXEC.",0,'ORÇ.REPROG. P CAIXA'!D985)</f>
        <v>0</v>
      </c>
      <c r="E985" s="163" t="n">
        <f aca="false">IF('ORÇ.GLOBAL P CAIXA'!$K984="EXEC.",0,'ORÇ.REPROG. P CAIXA'!E985)</f>
        <v>0</v>
      </c>
      <c r="F985" s="163" t="n">
        <f aca="false">IF('ORÇ.GLOBAL P CAIXA'!K984="EXEC.",0,IF('ORÇ.GLOBAL EMPRESA'!G984&gt;0,'ORÇ.GLOBAL EMPRESA'!G984,'ORÇ.GLOBAL P CAIXA'!F984))</f>
        <v>0</v>
      </c>
      <c r="G985" s="163" t="n">
        <f aca="false">IF(E985&lt;&gt;0,ROUND(E985*F985,2),IF(AE985=0,(SUMIF($W$13:$W$1012,B985,$AE$13:$AE$1012)),AE985))</f>
        <v>0</v>
      </c>
      <c r="H985" s="661" t="n">
        <f aca="false">IF('ORÇ.GLOBAL P CAIXA'!K984="EXEC.",0,'ORÇ.REPROG. P CAIXA'!H985)</f>
        <v>0</v>
      </c>
      <c r="I985" s="661" t="n">
        <f aca="false">IF('ORÇ.GLOBAL P CAIXA'!K984="EXEC.",0,'ORÇ.REPROG. P CAIXA'!I985)</f>
        <v>0</v>
      </c>
      <c r="J985" s="163" t="n">
        <f aca="false">IF(H985&lt;&gt;0,ROUND(H985*I985,2),IF(AJ985=0,(SUMIF($W$13:$W$1012,B985,$AJ$13:$AJ$1012)),AJ985))</f>
        <v>0</v>
      </c>
      <c r="K985" s="163" t="n">
        <f aca="false">H985-E985</f>
        <v>0</v>
      </c>
      <c r="L985" s="163" t="n">
        <f aca="false">J985-G985</f>
        <v>0</v>
      </c>
      <c r="M985" s="662" t="str">
        <f aca="false">IF('ORÇ.GLOBAL P CAIXA'!K984="EXEC.","",IF('ORÇ.REPROG. P CAIXA'!M985&gt;0,'ORÇ.REPROG. P CAIXA'!M985,""))</f>
        <v/>
      </c>
      <c r="N985" s="663" t="str">
        <f aca="false">IF('ORÇ.GLOBAL P CAIXA'!K984="EXEC.","",IF('ORÇ.REPROG. P CAIXA'!N985&gt;0,'ORÇ.REPROG. P CAIXA'!N985,""))</f>
        <v/>
      </c>
      <c r="O985" s="166" t="str">
        <f aca="false">IF('ORÇ.GLOBAL P CAIXA'!$K984="EXEC.","",'ORÇ.REPROG. P CAIXA'!O985)</f>
        <v/>
      </c>
      <c r="P985" s="167"/>
      <c r="Q985" s="168" t="str">
        <f aca="false">IF(B985&gt;0,"ok","ocultar")</f>
        <v>ocultar</v>
      </c>
      <c r="R985" s="649"/>
      <c r="S985" s="649"/>
      <c r="T985" s="650"/>
      <c r="V985" s="88"/>
      <c r="W985" s="157" t="n">
        <f aca="false">IF(B985=0,W984,IF(ISNONTEXT(B985)=TRUE(),INT(B985),INT(LEFT(B985,FIND(".",B985)-1))))</f>
        <v>3</v>
      </c>
      <c r="X985" s="157" t="str">
        <f aca="false">IF(X986=1,1,IF(B985&lt;&gt;0,1,IF(C985&lt;&gt;0,1,IF(D985&lt;&gt;0,1,IF(E985&lt;&gt;0,1,"")))))</f>
        <v/>
      </c>
      <c r="Y985" s="157" t="str">
        <f aca="false">IF(W985=0," ",IF(W985&lt;&gt;W984,W985," "))</f>
        <v> </v>
      </c>
      <c r="Z985" s="88"/>
      <c r="AA985" s="75" t="n">
        <f aca="false">IF(W985&lt;&gt;Y985,(IF(N985=0,G985*(INFORMAÇÕES!$Q$69/INFORMAÇÕES!$Q$72),IF(N985="R",G985,0))),0)</f>
        <v>0</v>
      </c>
      <c r="AB985" s="75" t="n">
        <f aca="false">IF(W985&lt;&gt;Y985,(IF(N985=0,G985*(INFORMAÇÕES!$Q$70/INFORMAÇÕES!$Q$72),IF(N985="C",G985,0))),0)</f>
        <v>0</v>
      </c>
      <c r="AC985" s="75" t="n">
        <f aca="false">IF(W985&lt;&gt;Y985,(IF(N985=0,G985*INFORMAÇÕES!$U$115,IF(N985="CF",G985,0))),0)</f>
        <v>0</v>
      </c>
      <c r="AD985" s="75" t="n">
        <f aca="false">IF(W985&lt;&gt;Y985,(IF(N985=0,G985*INFORMAÇÕES!$U$116,IF(N985="O",G985,0))),0)</f>
        <v>0</v>
      </c>
      <c r="AE985" s="75" t="n">
        <f aca="false">IF(E985&lt;&gt;0,G985,0)</f>
        <v>0</v>
      </c>
      <c r="AF985" s="75" t="n">
        <f aca="false">IF(W985&lt;&gt;Y985,(IF(N985=0,J985*(INFORMAÇÕES!$Q$89/INFORMAÇÕES!$Q$92),IF(N985="R",J985,0))),0)</f>
        <v>0</v>
      </c>
      <c r="AG985" s="75" t="n">
        <f aca="false">IF(W985&lt;&gt;Y985,(IF(N985=0,J985*(INFORMAÇÕES!$Q$90/INFORMAÇÕES!$Q$92),IF(N985="C",J985,0))),0)</f>
        <v>0</v>
      </c>
      <c r="AH985" s="75" t="n">
        <f aca="false">IF(W985&lt;&gt;Y985,(IF(N985="",J985*INFORMAÇÕES!$U$115,IF(N985="CF",J985,0))),0)</f>
        <v>0</v>
      </c>
      <c r="AI985" s="75" t="n">
        <f aca="false">IF(W985&lt;&gt;Y985,(IF(N985="",J985*INFORMAÇÕES!$U$116,IF(N985="O",J985,0))),0)</f>
        <v>0</v>
      </c>
      <c r="AJ985" s="75" t="n">
        <f aca="false">IF(H985&lt;&gt;0,J985,0)</f>
        <v>0</v>
      </c>
      <c r="AK985" s="75" t="n">
        <f aca="false">IF(K985&lt;&gt;0,L985,0)</f>
        <v>0</v>
      </c>
    </row>
    <row r="986" s="174" customFormat="true" ht="14.25" hidden="false" customHeight="false" outlineLevel="0" collapsed="false">
      <c r="A986" s="159" t="n">
        <v>974</v>
      </c>
      <c r="B986" s="160" t="n">
        <f aca="false">IF('ORÇ.GLOBAL P CAIXA'!$K985="EXEC.",0,'ORÇ.REPROG. P CAIXA'!B986)</f>
        <v>0</v>
      </c>
      <c r="C986" s="161" t="n">
        <f aca="false">IF('ORÇ.GLOBAL P CAIXA'!$K985="EXEC.",0,'ORÇ.REPROG. P CAIXA'!C986)</f>
        <v>0</v>
      </c>
      <c r="D986" s="162" t="n">
        <f aca="false">IF('ORÇ.GLOBAL P CAIXA'!$K985="EXEC.",0,'ORÇ.REPROG. P CAIXA'!D986)</f>
        <v>0</v>
      </c>
      <c r="E986" s="163" t="n">
        <f aca="false">IF('ORÇ.GLOBAL P CAIXA'!$K985="EXEC.",0,'ORÇ.REPROG. P CAIXA'!E986)</f>
        <v>0</v>
      </c>
      <c r="F986" s="163" t="n">
        <f aca="false">IF('ORÇ.GLOBAL P CAIXA'!K985="EXEC.",0,IF('ORÇ.GLOBAL EMPRESA'!G985&gt;0,'ORÇ.GLOBAL EMPRESA'!G985,'ORÇ.GLOBAL P CAIXA'!F985))</f>
        <v>0</v>
      </c>
      <c r="G986" s="163" t="n">
        <f aca="false">IF(E986&lt;&gt;0,ROUND(E986*F986,2),IF(AE986=0,(SUMIF($W$13:$W$1012,B986,$AE$13:$AE$1012)),AE986))</f>
        <v>0</v>
      </c>
      <c r="H986" s="661" t="n">
        <f aca="false">IF('ORÇ.GLOBAL P CAIXA'!K985="EXEC.",0,'ORÇ.REPROG. P CAIXA'!H986)</f>
        <v>0</v>
      </c>
      <c r="I986" s="661" t="n">
        <f aca="false">IF('ORÇ.GLOBAL P CAIXA'!K985="EXEC.",0,'ORÇ.REPROG. P CAIXA'!I986)</f>
        <v>0</v>
      </c>
      <c r="J986" s="163" t="n">
        <f aca="false">IF(H986&lt;&gt;0,ROUND(H986*I986,2),IF(AJ986=0,(SUMIF($W$13:$W$1012,B986,$AJ$13:$AJ$1012)),AJ986))</f>
        <v>0</v>
      </c>
      <c r="K986" s="163" t="n">
        <f aca="false">H986-E986</f>
        <v>0</v>
      </c>
      <c r="L986" s="163" t="n">
        <f aca="false">J986-G986</f>
        <v>0</v>
      </c>
      <c r="M986" s="662" t="str">
        <f aca="false">IF('ORÇ.GLOBAL P CAIXA'!K985="EXEC.","",IF('ORÇ.REPROG. P CAIXA'!M986&gt;0,'ORÇ.REPROG. P CAIXA'!M986,""))</f>
        <v/>
      </c>
      <c r="N986" s="663" t="str">
        <f aca="false">IF('ORÇ.GLOBAL P CAIXA'!K985="EXEC.","",IF('ORÇ.REPROG. P CAIXA'!N986&gt;0,'ORÇ.REPROG. P CAIXA'!N986,""))</f>
        <v/>
      </c>
      <c r="O986" s="166" t="str">
        <f aca="false">IF('ORÇ.GLOBAL P CAIXA'!$K985="EXEC.","",'ORÇ.REPROG. P CAIXA'!O986)</f>
        <v/>
      </c>
      <c r="P986" s="167"/>
      <c r="Q986" s="168" t="str">
        <f aca="false">IF(B986&gt;0,"ok","ocultar")</f>
        <v>ocultar</v>
      </c>
      <c r="R986" s="649"/>
      <c r="S986" s="649"/>
      <c r="T986" s="650"/>
      <c r="V986" s="88"/>
      <c r="W986" s="157" t="n">
        <f aca="false">IF(B986=0,W985,IF(ISNONTEXT(B986)=TRUE(),INT(B986),INT(LEFT(B986,FIND(".",B986)-1))))</f>
        <v>3</v>
      </c>
      <c r="X986" s="157" t="str">
        <f aca="false">IF(X987=1,1,IF(B986&lt;&gt;0,1,IF(C986&lt;&gt;0,1,IF(D986&lt;&gt;0,1,IF(E986&lt;&gt;0,1,"")))))</f>
        <v/>
      </c>
      <c r="Y986" s="157" t="str">
        <f aca="false">IF(W986=0," ",IF(W986&lt;&gt;W985,W986," "))</f>
        <v> </v>
      </c>
      <c r="Z986" s="88"/>
      <c r="AA986" s="75" t="n">
        <f aca="false">IF(W986&lt;&gt;Y986,(IF(N986=0,G986*(INFORMAÇÕES!$Q$69/INFORMAÇÕES!$Q$72),IF(N986="R",G986,0))),0)</f>
        <v>0</v>
      </c>
      <c r="AB986" s="75" t="n">
        <f aca="false">IF(W986&lt;&gt;Y986,(IF(N986=0,G986*(INFORMAÇÕES!$Q$70/INFORMAÇÕES!$Q$72),IF(N986="C",G986,0))),0)</f>
        <v>0</v>
      </c>
      <c r="AC986" s="75" t="n">
        <f aca="false">IF(W986&lt;&gt;Y986,(IF(N986=0,G986*INFORMAÇÕES!$U$115,IF(N986="CF",G986,0))),0)</f>
        <v>0</v>
      </c>
      <c r="AD986" s="75" t="n">
        <f aca="false">IF(W986&lt;&gt;Y986,(IF(N986=0,G986*INFORMAÇÕES!$U$116,IF(N986="O",G986,0))),0)</f>
        <v>0</v>
      </c>
      <c r="AE986" s="75" t="n">
        <f aca="false">IF(E986&lt;&gt;0,G986,0)</f>
        <v>0</v>
      </c>
      <c r="AF986" s="75" t="n">
        <f aca="false">IF(W986&lt;&gt;Y986,(IF(N986=0,J986*(INFORMAÇÕES!$Q$89/INFORMAÇÕES!$Q$92),IF(N986="R",J986,0))),0)</f>
        <v>0</v>
      </c>
      <c r="AG986" s="75" t="n">
        <f aca="false">IF(W986&lt;&gt;Y986,(IF(N986=0,J986*(INFORMAÇÕES!$Q$90/INFORMAÇÕES!$Q$92),IF(N986="C",J986,0))),0)</f>
        <v>0</v>
      </c>
      <c r="AH986" s="75" t="n">
        <f aca="false">IF(W986&lt;&gt;Y986,(IF(N986="",J986*INFORMAÇÕES!$U$115,IF(N986="CF",J986,0))),0)</f>
        <v>0</v>
      </c>
      <c r="AI986" s="75" t="n">
        <f aca="false">IF(W986&lt;&gt;Y986,(IF(N986="",J986*INFORMAÇÕES!$U$116,IF(N986="O",J986,0))),0)</f>
        <v>0</v>
      </c>
      <c r="AJ986" s="75" t="n">
        <f aca="false">IF(H986&lt;&gt;0,J986,0)</f>
        <v>0</v>
      </c>
      <c r="AK986" s="75" t="n">
        <f aca="false">IF(K986&lt;&gt;0,L986,0)</f>
        <v>0</v>
      </c>
    </row>
    <row r="987" s="174" customFormat="true" ht="14.25" hidden="false" customHeight="false" outlineLevel="0" collapsed="false">
      <c r="A987" s="159" t="n">
        <v>975</v>
      </c>
      <c r="B987" s="160" t="n">
        <f aca="false">IF('ORÇ.GLOBAL P CAIXA'!$K986="EXEC.",0,'ORÇ.REPROG. P CAIXA'!B987)</f>
        <v>0</v>
      </c>
      <c r="C987" s="161" t="n">
        <f aca="false">IF('ORÇ.GLOBAL P CAIXA'!$K986="EXEC.",0,'ORÇ.REPROG. P CAIXA'!C987)</f>
        <v>0</v>
      </c>
      <c r="D987" s="162" t="n">
        <f aca="false">IF('ORÇ.GLOBAL P CAIXA'!$K986="EXEC.",0,'ORÇ.REPROG. P CAIXA'!D987)</f>
        <v>0</v>
      </c>
      <c r="E987" s="163" t="n">
        <f aca="false">IF('ORÇ.GLOBAL P CAIXA'!$K986="EXEC.",0,'ORÇ.REPROG. P CAIXA'!E987)</f>
        <v>0</v>
      </c>
      <c r="F987" s="163" t="n">
        <f aca="false">IF('ORÇ.GLOBAL P CAIXA'!K986="EXEC.",0,IF('ORÇ.GLOBAL EMPRESA'!G986&gt;0,'ORÇ.GLOBAL EMPRESA'!G986,'ORÇ.GLOBAL P CAIXA'!F986))</f>
        <v>0</v>
      </c>
      <c r="G987" s="163" t="n">
        <f aca="false">IF(E987&lt;&gt;0,ROUND(E987*F987,2),IF(AE987=0,(SUMIF($W$13:$W$1012,B987,$AE$13:$AE$1012)),AE987))</f>
        <v>0</v>
      </c>
      <c r="H987" s="661" t="n">
        <f aca="false">IF('ORÇ.GLOBAL P CAIXA'!K986="EXEC.",0,'ORÇ.REPROG. P CAIXA'!H987)</f>
        <v>0</v>
      </c>
      <c r="I987" s="661" t="n">
        <f aca="false">IF('ORÇ.GLOBAL P CAIXA'!K986="EXEC.",0,'ORÇ.REPROG. P CAIXA'!I987)</f>
        <v>0</v>
      </c>
      <c r="J987" s="163" t="n">
        <f aca="false">IF(H987&lt;&gt;0,ROUND(H987*I987,2),IF(AJ987=0,(SUMIF($W$13:$W$1012,B987,$AJ$13:$AJ$1012)),AJ987))</f>
        <v>0</v>
      </c>
      <c r="K987" s="163" t="n">
        <f aca="false">H987-E987</f>
        <v>0</v>
      </c>
      <c r="L987" s="163" t="n">
        <f aca="false">J987-G987</f>
        <v>0</v>
      </c>
      <c r="M987" s="662" t="str">
        <f aca="false">IF('ORÇ.GLOBAL P CAIXA'!K986="EXEC.","",IF('ORÇ.REPROG. P CAIXA'!M987&gt;0,'ORÇ.REPROG. P CAIXA'!M987,""))</f>
        <v/>
      </c>
      <c r="N987" s="663" t="str">
        <f aca="false">IF('ORÇ.GLOBAL P CAIXA'!K986="EXEC.","",IF('ORÇ.REPROG. P CAIXA'!N987&gt;0,'ORÇ.REPROG. P CAIXA'!N987,""))</f>
        <v/>
      </c>
      <c r="O987" s="166" t="str">
        <f aca="false">IF('ORÇ.GLOBAL P CAIXA'!$K986="EXEC.","",'ORÇ.REPROG. P CAIXA'!O987)</f>
        <v/>
      </c>
      <c r="P987" s="167"/>
      <c r="Q987" s="168" t="str">
        <f aca="false">IF(B987&gt;0,"ok","ocultar")</f>
        <v>ocultar</v>
      </c>
      <c r="R987" s="649"/>
      <c r="S987" s="649"/>
      <c r="T987" s="650"/>
      <c r="V987" s="88"/>
      <c r="W987" s="157" t="n">
        <f aca="false">IF(B987=0,W986,IF(ISNONTEXT(B987)=TRUE(),INT(B987),INT(LEFT(B987,FIND(".",B987)-1))))</f>
        <v>3</v>
      </c>
      <c r="X987" s="157" t="str">
        <f aca="false">IF(X988=1,1,IF(B987&lt;&gt;0,1,IF(C987&lt;&gt;0,1,IF(D987&lt;&gt;0,1,IF(E987&lt;&gt;0,1,"")))))</f>
        <v/>
      </c>
      <c r="Y987" s="157" t="str">
        <f aca="false">IF(W987=0," ",IF(W987&lt;&gt;W986,W987," "))</f>
        <v> </v>
      </c>
      <c r="Z987" s="88"/>
      <c r="AA987" s="75" t="n">
        <f aca="false">IF(W987&lt;&gt;Y987,(IF(N987=0,G987*(INFORMAÇÕES!$Q$69/INFORMAÇÕES!$Q$72),IF(N987="R",G987,0))),0)</f>
        <v>0</v>
      </c>
      <c r="AB987" s="75" t="n">
        <f aca="false">IF(W987&lt;&gt;Y987,(IF(N987=0,G987*(INFORMAÇÕES!$Q$70/INFORMAÇÕES!$Q$72),IF(N987="C",G987,0))),0)</f>
        <v>0</v>
      </c>
      <c r="AC987" s="75" t="n">
        <f aca="false">IF(W987&lt;&gt;Y987,(IF(N987=0,G987*INFORMAÇÕES!$U$115,IF(N987="CF",G987,0))),0)</f>
        <v>0</v>
      </c>
      <c r="AD987" s="75" t="n">
        <f aca="false">IF(W987&lt;&gt;Y987,(IF(N987=0,G987*INFORMAÇÕES!$U$116,IF(N987="O",G987,0))),0)</f>
        <v>0</v>
      </c>
      <c r="AE987" s="75" t="n">
        <f aca="false">IF(E987&lt;&gt;0,G987,0)</f>
        <v>0</v>
      </c>
      <c r="AF987" s="75" t="n">
        <f aca="false">IF(W987&lt;&gt;Y987,(IF(N987=0,J987*(INFORMAÇÕES!$Q$89/INFORMAÇÕES!$Q$92),IF(N987="R",J987,0))),0)</f>
        <v>0</v>
      </c>
      <c r="AG987" s="75" t="n">
        <f aca="false">IF(W987&lt;&gt;Y987,(IF(N987=0,J987*(INFORMAÇÕES!$Q$90/INFORMAÇÕES!$Q$92),IF(N987="C",J987,0))),0)</f>
        <v>0</v>
      </c>
      <c r="AH987" s="75" t="n">
        <f aca="false">IF(W987&lt;&gt;Y987,(IF(N987="",J987*INFORMAÇÕES!$U$115,IF(N987="CF",J987,0))),0)</f>
        <v>0</v>
      </c>
      <c r="AI987" s="75" t="n">
        <f aca="false">IF(W987&lt;&gt;Y987,(IF(N987="",J987*INFORMAÇÕES!$U$116,IF(N987="O",J987,0))),0)</f>
        <v>0</v>
      </c>
      <c r="AJ987" s="75" t="n">
        <f aca="false">IF(H987&lt;&gt;0,J987,0)</f>
        <v>0</v>
      </c>
      <c r="AK987" s="75" t="n">
        <f aca="false">IF(K987&lt;&gt;0,L987,0)</f>
        <v>0</v>
      </c>
    </row>
    <row r="988" s="174" customFormat="true" ht="14.25" hidden="false" customHeight="false" outlineLevel="0" collapsed="false">
      <c r="A988" s="159" t="n">
        <v>976</v>
      </c>
      <c r="B988" s="160" t="n">
        <f aca="false">IF('ORÇ.GLOBAL P CAIXA'!$K987="EXEC.",0,'ORÇ.REPROG. P CAIXA'!B988)</f>
        <v>0</v>
      </c>
      <c r="C988" s="161" t="n">
        <f aca="false">IF('ORÇ.GLOBAL P CAIXA'!$K987="EXEC.",0,'ORÇ.REPROG. P CAIXA'!C988)</f>
        <v>0</v>
      </c>
      <c r="D988" s="162" t="n">
        <f aca="false">IF('ORÇ.GLOBAL P CAIXA'!$K987="EXEC.",0,'ORÇ.REPROG. P CAIXA'!D988)</f>
        <v>0</v>
      </c>
      <c r="E988" s="163" t="n">
        <f aca="false">IF('ORÇ.GLOBAL P CAIXA'!$K987="EXEC.",0,'ORÇ.REPROG. P CAIXA'!E988)</f>
        <v>0</v>
      </c>
      <c r="F988" s="163" t="n">
        <f aca="false">IF('ORÇ.GLOBAL P CAIXA'!K987="EXEC.",0,IF('ORÇ.GLOBAL EMPRESA'!G987&gt;0,'ORÇ.GLOBAL EMPRESA'!G987,'ORÇ.GLOBAL P CAIXA'!F987))</f>
        <v>0</v>
      </c>
      <c r="G988" s="163" t="n">
        <f aca="false">IF(E988&lt;&gt;0,ROUND(E988*F988,2),IF(AE988=0,(SUMIF($W$13:$W$1012,B988,$AE$13:$AE$1012)),AE988))</f>
        <v>0</v>
      </c>
      <c r="H988" s="661" t="n">
        <f aca="false">IF('ORÇ.GLOBAL P CAIXA'!K987="EXEC.",0,'ORÇ.REPROG. P CAIXA'!H988)</f>
        <v>0</v>
      </c>
      <c r="I988" s="661" t="n">
        <f aca="false">IF('ORÇ.GLOBAL P CAIXA'!K987="EXEC.",0,'ORÇ.REPROG. P CAIXA'!I988)</f>
        <v>0</v>
      </c>
      <c r="J988" s="163" t="n">
        <f aca="false">IF(H988&lt;&gt;0,ROUND(H988*I988,2),IF(AJ988=0,(SUMIF($W$13:$W$1012,B988,$AJ$13:$AJ$1012)),AJ988))</f>
        <v>0</v>
      </c>
      <c r="K988" s="163" t="n">
        <f aca="false">H988-E988</f>
        <v>0</v>
      </c>
      <c r="L988" s="163" t="n">
        <f aca="false">J988-G988</f>
        <v>0</v>
      </c>
      <c r="M988" s="662" t="str">
        <f aca="false">IF('ORÇ.GLOBAL P CAIXA'!K987="EXEC.","",IF('ORÇ.REPROG. P CAIXA'!M988&gt;0,'ORÇ.REPROG. P CAIXA'!M988,""))</f>
        <v/>
      </c>
      <c r="N988" s="663" t="str">
        <f aca="false">IF('ORÇ.GLOBAL P CAIXA'!K987="EXEC.","",IF('ORÇ.REPROG. P CAIXA'!N988&gt;0,'ORÇ.REPROG. P CAIXA'!N988,""))</f>
        <v/>
      </c>
      <c r="O988" s="166" t="str">
        <f aca="false">IF('ORÇ.GLOBAL P CAIXA'!$K987="EXEC.","",'ORÇ.REPROG. P CAIXA'!O988)</f>
        <v/>
      </c>
      <c r="P988" s="167"/>
      <c r="Q988" s="168" t="str">
        <f aca="false">IF(B988&gt;0,"ok","ocultar")</f>
        <v>ocultar</v>
      </c>
      <c r="R988" s="649"/>
      <c r="S988" s="649"/>
      <c r="T988" s="650"/>
      <c r="V988" s="88"/>
      <c r="W988" s="157" t="n">
        <f aca="false">IF(B988=0,W987,IF(ISNONTEXT(B988)=TRUE(),INT(B988),INT(LEFT(B988,FIND(".",B988)-1))))</f>
        <v>3</v>
      </c>
      <c r="X988" s="157" t="str">
        <f aca="false">IF(X989=1,1,IF(B988&lt;&gt;0,1,IF(C988&lt;&gt;0,1,IF(D988&lt;&gt;0,1,IF(E988&lt;&gt;0,1,"")))))</f>
        <v/>
      </c>
      <c r="Y988" s="157" t="str">
        <f aca="false">IF(W988=0," ",IF(W988&lt;&gt;W987,W988," "))</f>
        <v> </v>
      </c>
      <c r="Z988" s="88"/>
      <c r="AA988" s="75" t="n">
        <f aca="false">IF(W988&lt;&gt;Y988,(IF(N988=0,G988*(INFORMAÇÕES!$Q$69/INFORMAÇÕES!$Q$72),IF(N988="R",G988,0))),0)</f>
        <v>0</v>
      </c>
      <c r="AB988" s="75" t="n">
        <f aca="false">IF(W988&lt;&gt;Y988,(IF(N988=0,G988*(INFORMAÇÕES!$Q$70/INFORMAÇÕES!$Q$72),IF(N988="C",G988,0))),0)</f>
        <v>0</v>
      </c>
      <c r="AC988" s="75" t="n">
        <f aca="false">IF(W988&lt;&gt;Y988,(IF(N988=0,G988*INFORMAÇÕES!$U$115,IF(N988="CF",G988,0))),0)</f>
        <v>0</v>
      </c>
      <c r="AD988" s="75" t="n">
        <f aca="false">IF(W988&lt;&gt;Y988,(IF(N988=0,G988*INFORMAÇÕES!$U$116,IF(N988="O",G988,0))),0)</f>
        <v>0</v>
      </c>
      <c r="AE988" s="75" t="n">
        <f aca="false">IF(E988&lt;&gt;0,G988,0)</f>
        <v>0</v>
      </c>
      <c r="AF988" s="75" t="n">
        <f aca="false">IF(W988&lt;&gt;Y988,(IF(N988=0,J988*(INFORMAÇÕES!$Q$89/INFORMAÇÕES!$Q$92),IF(N988="R",J988,0))),0)</f>
        <v>0</v>
      </c>
      <c r="AG988" s="75" t="n">
        <f aca="false">IF(W988&lt;&gt;Y988,(IF(N988=0,J988*(INFORMAÇÕES!$Q$90/INFORMAÇÕES!$Q$92),IF(N988="C",J988,0))),0)</f>
        <v>0</v>
      </c>
      <c r="AH988" s="75" t="n">
        <f aca="false">IF(W988&lt;&gt;Y988,(IF(N988="",J988*INFORMAÇÕES!$U$115,IF(N988="CF",J988,0))),0)</f>
        <v>0</v>
      </c>
      <c r="AI988" s="75" t="n">
        <f aca="false">IF(W988&lt;&gt;Y988,(IF(N988="",J988*INFORMAÇÕES!$U$116,IF(N988="O",J988,0))),0)</f>
        <v>0</v>
      </c>
      <c r="AJ988" s="75" t="n">
        <f aca="false">IF(H988&lt;&gt;0,J988,0)</f>
        <v>0</v>
      </c>
      <c r="AK988" s="75" t="n">
        <f aca="false">IF(K988&lt;&gt;0,L988,0)</f>
        <v>0</v>
      </c>
    </row>
    <row r="989" s="174" customFormat="true" ht="14.25" hidden="false" customHeight="false" outlineLevel="0" collapsed="false">
      <c r="A989" s="159" t="n">
        <v>977</v>
      </c>
      <c r="B989" s="160" t="n">
        <f aca="false">IF('ORÇ.GLOBAL P CAIXA'!$K988="EXEC.",0,'ORÇ.REPROG. P CAIXA'!B989)</f>
        <v>0</v>
      </c>
      <c r="C989" s="161" t="n">
        <f aca="false">IF('ORÇ.GLOBAL P CAIXA'!$K988="EXEC.",0,'ORÇ.REPROG. P CAIXA'!C989)</f>
        <v>0</v>
      </c>
      <c r="D989" s="162" t="n">
        <f aca="false">IF('ORÇ.GLOBAL P CAIXA'!$K988="EXEC.",0,'ORÇ.REPROG. P CAIXA'!D989)</f>
        <v>0</v>
      </c>
      <c r="E989" s="163" t="n">
        <f aca="false">IF('ORÇ.GLOBAL P CAIXA'!$K988="EXEC.",0,'ORÇ.REPROG. P CAIXA'!E989)</f>
        <v>0</v>
      </c>
      <c r="F989" s="163" t="n">
        <f aca="false">IF('ORÇ.GLOBAL P CAIXA'!K988="EXEC.",0,IF('ORÇ.GLOBAL EMPRESA'!G988&gt;0,'ORÇ.GLOBAL EMPRESA'!G988,'ORÇ.GLOBAL P CAIXA'!F988))</f>
        <v>0</v>
      </c>
      <c r="G989" s="163" t="n">
        <f aca="false">IF(E989&lt;&gt;0,ROUND(E989*F989,2),IF(AE989=0,(SUMIF($W$13:$W$1012,B989,$AE$13:$AE$1012)),AE989))</f>
        <v>0</v>
      </c>
      <c r="H989" s="661" t="n">
        <f aca="false">IF('ORÇ.GLOBAL P CAIXA'!K988="EXEC.",0,'ORÇ.REPROG. P CAIXA'!H989)</f>
        <v>0</v>
      </c>
      <c r="I989" s="661" t="n">
        <f aca="false">IF('ORÇ.GLOBAL P CAIXA'!K988="EXEC.",0,'ORÇ.REPROG. P CAIXA'!I989)</f>
        <v>0</v>
      </c>
      <c r="J989" s="163" t="n">
        <f aca="false">IF(H989&lt;&gt;0,ROUND(H989*I989,2),IF(AJ989=0,(SUMIF($W$13:$W$1012,B989,$AJ$13:$AJ$1012)),AJ989))</f>
        <v>0</v>
      </c>
      <c r="K989" s="163" t="n">
        <f aca="false">H989-E989</f>
        <v>0</v>
      </c>
      <c r="L989" s="163" t="n">
        <f aca="false">J989-G989</f>
        <v>0</v>
      </c>
      <c r="M989" s="662" t="str">
        <f aca="false">IF('ORÇ.GLOBAL P CAIXA'!K988="EXEC.","",IF('ORÇ.REPROG. P CAIXA'!M989&gt;0,'ORÇ.REPROG. P CAIXA'!M989,""))</f>
        <v/>
      </c>
      <c r="N989" s="663" t="str">
        <f aca="false">IF('ORÇ.GLOBAL P CAIXA'!K988="EXEC.","",IF('ORÇ.REPROG. P CAIXA'!N989&gt;0,'ORÇ.REPROG. P CAIXA'!N989,""))</f>
        <v/>
      </c>
      <c r="O989" s="166" t="str">
        <f aca="false">IF('ORÇ.GLOBAL P CAIXA'!$K988="EXEC.","",'ORÇ.REPROG. P CAIXA'!O989)</f>
        <v/>
      </c>
      <c r="P989" s="167"/>
      <c r="Q989" s="168" t="str">
        <f aca="false">IF(B989&gt;0,"ok","ocultar")</f>
        <v>ocultar</v>
      </c>
      <c r="R989" s="649"/>
      <c r="S989" s="649"/>
      <c r="T989" s="650"/>
      <c r="V989" s="88"/>
      <c r="W989" s="157" t="n">
        <f aca="false">IF(B989=0,W988,IF(ISNONTEXT(B989)=TRUE(),INT(B989),INT(LEFT(B989,FIND(".",B989)-1))))</f>
        <v>3</v>
      </c>
      <c r="X989" s="157" t="str">
        <f aca="false">IF(X990=1,1,IF(B989&lt;&gt;0,1,IF(C989&lt;&gt;0,1,IF(D989&lt;&gt;0,1,IF(E989&lt;&gt;0,1,"")))))</f>
        <v/>
      </c>
      <c r="Y989" s="157" t="str">
        <f aca="false">IF(W989=0," ",IF(W989&lt;&gt;W988,W989," "))</f>
        <v> </v>
      </c>
      <c r="Z989" s="88"/>
      <c r="AA989" s="75" t="n">
        <f aca="false">IF(W989&lt;&gt;Y989,(IF(N989=0,G989*(INFORMAÇÕES!$Q$69/INFORMAÇÕES!$Q$72),IF(N989="R",G989,0))),0)</f>
        <v>0</v>
      </c>
      <c r="AB989" s="75" t="n">
        <f aca="false">IF(W989&lt;&gt;Y989,(IF(N989=0,G989*(INFORMAÇÕES!$Q$70/INFORMAÇÕES!$Q$72),IF(N989="C",G989,0))),0)</f>
        <v>0</v>
      </c>
      <c r="AC989" s="75" t="n">
        <f aca="false">IF(W989&lt;&gt;Y989,(IF(N989=0,G989*INFORMAÇÕES!$U$115,IF(N989="CF",G989,0))),0)</f>
        <v>0</v>
      </c>
      <c r="AD989" s="75" t="n">
        <f aca="false">IF(W989&lt;&gt;Y989,(IF(N989=0,G989*INFORMAÇÕES!$U$116,IF(N989="O",G989,0))),0)</f>
        <v>0</v>
      </c>
      <c r="AE989" s="75" t="n">
        <f aca="false">IF(E989&lt;&gt;0,G989,0)</f>
        <v>0</v>
      </c>
      <c r="AF989" s="75" t="n">
        <f aca="false">IF(W989&lt;&gt;Y989,(IF(N989=0,J989*(INFORMAÇÕES!$Q$89/INFORMAÇÕES!$Q$92),IF(N989="R",J989,0))),0)</f>
        <v>0</v>
      </c>
      <c r="AG989" s="75" t="n">
        <f aca="false">IF(W989&lt;&gt;Y989,(IF(N989=0,J989*(INFORMAÇÕES!$Q$90/INFORMAÇÕES!$Q$92),IF(N989="C",J989,0))),0)</f>
        <v>0</v>
      </c>
      <c r="AH989" s="75" t="n">
        <f aca="false">IF(W989&lt;&gt;Y989,(IF(N989="",J989*INFORMAÇÕES!$U$115,IF(N989="CF",J989,0))),0)</f>
        <v>0</v>
      </c>
      <c r="AI989" s="75" t="n">
        <f aca="false">IF(W989&lt;&gt;Y989,(IF(N989="",J989*INFORMAÇÕES!$U$116,IF(N989="O",J989,0))),0)</f>
        <v>0</v>
      </c>
      <c r="AJ989" s="75" t="n">
        <f aca="false">IF(H989&lt;&gt;0,J989,0)</f>
        <v>0</v>
      </c>
      <c r="AK989" s="75" t="n">
        <f aca="false">IF(K989&lt;&gt;0,L989,0)</f>
        <v>0</v>
      </c>
    </row>
    <row r="990" s="174" customFormat="true" ht="14.25" hidden="false" customHeight="false" outlineLevel="0" collapsed="false">
      <c r="A990" s="159" t="n">
        <v>978</v>
      </c>
      <c r="B990" s="160" t="n">
        <f aca="false">IF('ORÇ.GLOBAL P CAIXA'!$K989="EXEC.",0,'ORÇ.REPROG. P CAIXA'!B990)</f>
        <v>0</v>
      </c>
      <c r="C990" s="161" t="n">
        <f aca="false">IF('ORÇ.GLOBAL P CAIXA'!$K989="EXEC.",0,'ORÇ.REPROG. P CAIXA'!C990)</f>
        <v>0</v>
      </c>
      <c r="D990" s="162" t="n">
        <f aca="false">IF('ORÇ.GLOBAL P CAIXA'!$K989="EXEC.",0,'ORÇ.REPROG. P CAIXA'!D990)</f>
        <v>0</v>
      </c>
      <c r="E990" s="163" t="n">
        <f aca="false">IF('ORÇ.GLOBAL P CAIXA'!$K989="EXEC.",0,'ORÇ.REPROG. P CAIXA'!E990)</f>
        <v>0</v>
      </c>
      <c r="F990" s="163" t="n">
        <f aca="false">IF('ORÇ.GLOBAL P CAIXA'!K989="EXEC.",0,IF('ORÇ.GLOBAL EMPRESA'!G989&gt;0,'ORÇ.GLOBAL EMPRESA'!G989,'ORÇ.GLOBAL P CAIXA'!F989))</f>
        <v>0</v>
      </c>
      <c r="G990" s="163" t="n">
        <f aca="false">IF(E990&lt;&gt;0,ROUND(E990*F990,2),IF(AE990=0,(SUMIF($W$13:$W$1012,B990,$AE$13:$AE$1012)),AE990))</f>
        <v>0</v>
      </c>
      <c r="H990" s="661" t="n">
        <f aca="false">IF('ORÇ.GLOBAL P CAIXA'!K989="EXEC.",0,'ORÇ.REPROG. P CAIXA'!H990)</f>
        <v>0</v>
      </c>
      <c r="I990" s="661" t="n">
        <f aca="false">IF('ORÇ.GLOBAL P CAIXA'!K989="EXEC.",0,'ORÇ.REPROG. P CAIXA'!I990)</f>
        <v>0</v>
      </c>
      <c r="J990" s="163" t="n">
        <f aca="false">IF(H990&lt;&gt;0,ROUND(H990*I990,2),IF(AJ990=0,(SUMIF($W$13:$W$1012,B990,$AJ$13:$AJ$1012)),AJ990))</f>
        <v>0</v>
      </c>
      <c r="K990" s="163" t="n">
        <f aca="false">H990-E990</f>
        <v>0</v>
      </c>
      <c r="L990" s="163" t="n">
        <f aca="false">J990-G990</f>
        <v>0</v>
      </c>
      <c r="M990" s="662" t="str">
        <f aca="false">IF('ORÇ.GLOBAL P CAIXA'!K989="EXEC.","",IF('ORÇ.REPROG. P CAIXA'!M990&gt;0,'ORÇ.REPROG. P CAIXA'!M990,""))</f>
        <v/>
      </c>
      <c r="N990" s="663" t="str">
        <f aca="false">IF('ORÇ.GLOBAL P CAIXA'!K989="EXEC.","",IF('ORÇ.REPROG. P CAIXA'!N990&gt;0,'ORÇ.REPROG. P CAIXA'!N990,""))</f>
        <v/>
      </c>
      <c r="O990" s="166" t="str">
        <f aca="false">IF('ORÇ.GLOBAL P CAIXA'!$K989="EXEC.","",'ORÇ.REPROG. P CAIXA'!O990)</f>
        <v/>
      </c>
      <c r="P990" s="167"/>
      <c r="Q990" s="168" t="str">
        <f aca="false">IF(B990&gt;0,"ok","ocultar")</f>
        <v>ocultar</v>
      </c>
      <c r="R990" s="649"/>
      <c r="S990" s="649"/>
      <c r="T990" s="650"/>
      <c r="V990" s="88"/>
      <c r="W990" s="157" t="n">
        <f aca="false">IF(B990=0,W989,IF(ISNONTEXT(B990)=TRUE(),INT(B990),INT(LEFT(B990,FIND(".",B990)-1))))</f>
        <v>3</v>
      </c>
      <c r="X990" s="157" t="str">
        <f aca="false">IF(X991=1,1,IF(B990&lt;&gt;0,1,IF(C990&lt;&gt;0,1,IF(D990&lt;&gt;0,1,IF(E990&lt;&gt;0,1,"")))))</f>
        <v/>
      </c>
      <c r="Y990" s="157" t="str">
        <f aca="false">IF(W990=0," ",IF(W990&lt;&gt;W989,W990," "))</f>
        <v> </v>
      </c>
      <c r="Z990" s="88"/>
      <c r="AA990" s="75" t="n">
        <f aca="false">IF(W990&lt;&gt;Y990,(IF(N990=0,G990*(INFORMAÇÕES!$Q$69/INFORMAÇÕES!$Q$72),IF(N990="R",G990,0))),0)</f>
        <v>0</v>
      </c>
      <c r="AB990" s="75" t="n">
        <f aca="false">IF(W990&lt;&gt;Y990,(IF(N990=0,G990*(INFORMAÇÕES!$Q$70/INFORMAÇÕES!$Q$72),IF(N990="C",G990,0))),0)</f>
        <v>0</v>
      </c>
      <c r="AC990" s="75" t="n">
        <f aca="false">IF(W990&lt;&gt;Y990,(IF(N990=0,G990*INFORMAÇÕES!$U$115,IF(N990="CF",G990,0))),0)</f>
        <v>0</v>
      </c>
      <c r="AD990" s="75" t="n">
        <f aca="false">IF(W990&lt;&gt;Y990,(IF(N990=0,G990*INFORMAÇÕES!$U$116,IF(N990="O",G990,0))),0)</f>
        <v>0</v>
      </c>
      <c r="AE990" s="75" t="n">
        <f aca="false">IF(E990&lt;&gt;0,G990,0)</f>
        <v>0</v>
      </c>
      <c r="AF990" s="75" t="n">
        <f aca="false">IF(W990&lt;&gt;Y990,(IF(N990=0,J990*(INFORMAÇÕES!$Q$89/INFORMAÇÕES!$Q$92),IF(N990="R",J990,0))),0)</f>
        <v>0</v>
      </c>
      <c r="AG990" s="75" t="n">
        <f aca="false">IF(W990&lt;&gt;Y990,(IF(N990=0,J990*(INFORMAÇÕES!$Q$90/INFORMAÇÕES!$Q$92),IF(N990="C",J990,0))),0)</f>
        <v>0</v>
      </c>
      <c r="AH990" s="75" t="n">
        <f aca="false">IF(W990&lt;&gt;Y990,(IF(N990="",J990*INFORMAÇÕES!$U$115,IF(N990="CF",J990,0))),0)</f>
        <v>0</v>
      </c>
      <c r="AI990" s="75" t="n">
        <f aca="false">IF(W990&lt;&gt;Y990,(IF(N990="",J990*INFORMAÇÕES!$U$116,IF(N990="O",J990,0))),0)</f>
        <v>0</v>
      </c>
      <c r="AJ990" s="75" t="n">
        <f aca="false">IF(H990&lt;&gt;0,J990,0)</f>
        <v>0</v>
      </c>
      <c r="AK990" s="75" t="n">
        <f aca="false">IF(K990&lt;&gt;0,L990,0)</f>
        <v>0</v>
      </c>
    </row>
    <row r="991" s="174" customFormat="true" ht="14.25" hidden="false" customHeight="false" outlineLevel="0" collapsed="false">
      <c r="A991" s="159" t="n">
        <v>979</v>
      </c>
      <c r="B991" s="160" t="n">
        <f aca="false">IF('ORÇ.GLOBAL P CAIXA'!$K990="EXEC.",0,'ORÇ.REPROG. P CAIXA'!B991)</f>
        <v>0</v>
      </c>
      <c r="C991" s="161" t="n">
        <f aca="false">IF('ORÇ.GLOBAL P CAIXA'!$K990="EXEC.",0,'ORÇ.REPROG. P CAIXA'!C991)</f>
        <v>0</v>
      </c>
      <c r="D991" s="162" t="n">
        <f aca="false">IF('ORÇ.GLOBAL P CAIXA'!$K990="EXEC.",0,'ORÇ.REPROG. P CAIXA'!D991)</f>
        <v>0</v>
      </c>
      <c r="E991" s="163" t="n">
        <f aca="false">IF('ORÇ.GLOBAL P CAIXA'!$K990="EXEC.",0,'ORÇ.REPROG. P CAIXA'!E991)</f>
        <v>0</v>
      </c>
      <c r="F991" s="163" t="n">
        <f aca="false">IF('ORÇ.GLOBAL P CAIXA'!K990="EXEC.",0,IF('ORÇ.GLOBAL EMPRESA'!G990&gt;0,'ORÇ.GLOBAL EMPRESA'!G990,'ORÇ.GLOBAL P CAIXA'!F990))</f>
        <v>0</v>
      </c>
      <c r="G991" s="163" t="n">
        <f aca="false">IF(E991&lt;&gt;0,ROUND(E991*F991,2),IF(AE991=0,(SUMIF($W$13:$W$1012,B991,$AE$13:$AE$1012)),AE991))</f>
        <v>0</v>
      </c>
      <c r="H991" s="661" t="n">
        <f aca="false">IF('ORÇ.GLOBAL P CAIXA'!K990="EXEC.",0,'ORÇ.REPROG. P CAIXA'!H991)</f>
        <v>0</v>
      </c>
      <c r="I991" s="661" t="n">
        <f aca="false">IF('ORÇ.GLOBAL P CAIXA'!K990="EXEC.",0,'ORÇ.REPROG. P CAIXA'!I991)</f>
        <v>0</v>
      </c>
      <c r="J991" s="163" t="n">
        <f aca="false">IF(H991&lt;&gt;0,ROUND(H991*I991,2),IF(AJ991=0,(SUMIF($W$13:$W$1012,B991,$AJ$13:$AJ$1012)),AJ991))</f>
        <v>0</v>
      </c>
      <c r="K991" s="163" t="n">
        <f aca="false">H991-E991</f>
        <v>0</v>
      </c>
      <c r="L991" s="163" t="n">
        <f aca="false">J991-G991</f>
        <v>0</v>
      </c>
      <c r="M991" s="662" t="str">
        <f aca="false">IF('ORÇ.GLOBAL P CAIXA'!K990="EXEC.","",IF('ORÇ.REPROG. P CAIXA'!M991&gt;0,'ORÇ.REPROG. P CAIXA'!M991,""))</f>
        <v/>
      </c>
      <c r="N991" s="663" t="str">
        <f aca="false">IF('ORÇ.GLOBAL P CAIXA'!K990="EXEC.","",IF('ORÇ.REPROG. P CAIXA'!N991&gt;0,'ORÇ.REPROG. P CAIXA'!N991,""))</f>
        <v/>
      </c>
      <c r="O991" s="166" t="str">
        <f aca="false">IF('ORÇ.GLOBAL P CAIXA'!$K990="EXEC.","",'ORÇ.REPROG. P CAIXA'!O991)</f>
        <v/>
      </c>
      <c r="P991" s="167"/>
      <c r="Q991" s="168" t="str">
        <f aca="false">IF(B991&gt;0,"ok","ocultar")</f>
        <v>ocultar</v>
      </c>
      <c r="R991" s="649"/>
      <c r="S991" s="649"/>
      <c r="T991" s="650"/>
      <c r="V991" s="88"/>
      <c r="W991" s="157" t="n">
        <f aca="false">IF(B991=0,W990,IF(ISNONTEXT(B991)=TRUE(),INT(B991),INT(LEFT(B991,FIND(".",B991)-1))))</f>
        <v>3</v>
      </c>
      <c r="X991" s="157" t="str">
        <f aca="false">IF(X992=1,1,IF(B991&lt;&gt;0,1,IF(C991&lt;&gt;0,1,IF(D991&lt;&gt;0,1,IF(E991&lt;&gt;0,1,"")))))</f>
        <v/>
      </c>
      <c r="Y991" s="157" t="str">
        <f aca="false">IF(W991=0," ",IF(W991&lt;&gt;W990,W991," "))</f>
        <v> </v>
      </c>
      <c r="Z991" s="88"/>
      <c r="AA991" s="75" t="n">
        <f aca="false">IF(W991&lt;&gt;Y991,(IF(N991=0,G991*(INFORMAÇÕES!$Q$69/INFORMAÇÕES!$Q$72),IF(N991="R",G991,0))),0)</f>
        <v>0</v>
      </c>
      <c r="AB991" s="75" t="n">
        <f aca="false">IF(W991&lt;&gt;Y991,(IF(N991=0,G991*(INFORMAÇÕES!$Q$70/INFORMAÇÕES!$Q$72),IF(N991="C",G991,0))),0)</f>
        <v>0</v>
      </c>
      <c r="AC991" s="75" t="n">
        <f aca="false">IF(W991&lt;&gt;Y991,(IF(N991=0,G991*INFORMAÇÕES!$U$115,IF(N991="CF",G991,0))),0)</f>
        <v>0</v>
      </c>
      <c r="AD991" s="75" t="n">
        <f aca="false">IF(W991&lt;&gt;Y991,(IF(N991=0,G991*INFORMAÇÕES!$U$116,IF(N991="O",G991,0))),0)</f>
        <v>0</v>
      </c>
      <c r="AE991" s="75" t="n">
        <f aca="false">IF(E991&lt;&gt;0,G991,0)</f>
        <v>0</v>
      </c>
      <c r="AF991" s="75" t="n">
        <f aca="false">IF(W991&lt;&gt;Y991,(IF(N991=0,J991*(INFORMAÇÕES!$Q$89/INFORMAÇÕES!$Q$92),IF(N991="R",J991,0))),0)</f>
        <v>0</v>
      </c>
      <c r="AG991" s="75" t="n">
        <f aca="false">IF(W991&lt;&gt;Y991,(IF(N991=0,J991*(INFORMAÇÕES!$Q$90/INFORMAÇÕES!$Q$92),IF(N991="C",J991,0))),0)</f>
        <v>0</v>
      </c>
      <c r="AH991" s="75" t="n">
        <f aca="false">IF(W991&lt;&gt;Y991,(IF(N991="",J991*INFORMAÇÕES!$U$115,IF(N991="CF",J991,0))),0)</f>
        <v>0</v>
      </c>
      <c r="AI991" s="75" t="n">
        <f aca="false">IF(W991&lt;&gt;Y991,(IF(N991="",J991*INFORMAÇÕES!$U$116,IF(N991="O",J991,0))),0)</f>
        <v>0</v>
      </c>
      <c r="AJ991" s="75" t="n">
        <f aca="false">IF(H991&lt;&gt;0,J991,0)</f>
        <v>0</v>
      </c>
      <c r="AK991" s="75" t="n">
        <f aca="false">IF(K991&lt;&gt;0,L991,0)</f>
        <v>0</v>
      </c>
    </row>
    <row r="992" s="174" customFormat="true" ht="14.25" hidden="false" customHeight="false" outlineLevel="0" collapsed="false">
      <c r="A992" s="159" t="n">
        <v>980</v>
      </c>
      <c r="B992" s="160" t="n">
        <f aca="false">IF('ORÇ.GLOBAL P CAIXA'!$K991="EXEC.",0,'ORÇ.REPROG. P CAIXA'!B992)</f>
        <v>0</v>
      </c>
      <c r="C992" s="161" t="n">
        <f aca="false">IF('ORÇ.GLOBAL P CAIXA'!$K991="EXEC.",0,'ORÇ.REPROG. P CAIXA'!C992)</f>
        <v>0</v>
      </c>
      <c r="D992" s="162" t="n">
        <f aca="false">IF('ORÇ.GLOBAL P CAIXA'!$K991="EXEC.",0,'ORÇ.REPROG. P CAIXA'!D992)</f>
        <v>0</v>
      </c>
      <c r="E992" s="163" t="n">
        <f aca="false">IF('ORÇ.GLOBAL P CAIXA'!$K991="EXEC.",0,'ORÇ.REPROG. P CAIXA'!E992)</f>
        <v>0</v>
      </c>
      <c r="F992" s="163" t="n">
        <f aca="false">IF('ORÇ.GLOBAL P CAIXA'!K991="EXEC.",0,IF('ORÇ.GLOBAL EMPRESA'!G991&gt;0,'ORÇ.GLOBAL EMPRESA'!G991,'ORÇ.GLOBAL P CAIXA'!F991))</f>
        <v>0</v>
      </c>
      <c r="G992" s="163" t="n">
        <f aca="false">IF(E992&lt;&gt;0,ROUND(E992*F992,2),IF(AE992=0,(SUMIF($W$13:$W$1012,B992,$AE$13:$AE$1012)),AE992))</f>
        <v>0</v>
      </c>
      <c r="H992" s="661" t="n">
        <f aca="false">IF('ORÇ.GLOBAL P CAIXA'!K991="EXEC.",0,'ORÇ.REPROG. P CAIXA'!H992)</f>
        <v>0</v>
      </c>
      <c r="I992" s="661" t="n">
        <f aca="false">IF('ORÇ.GLOBAL P CAIXA'!K991="EXEC.",0,'ORÇ.REPROG. P CAIXA'!I992)</f>
        <v>0</v>
      </c>
      <c r="J992" s="163" t="n">
        <f aca="false">IF(H992&lt;&gt;0,ROUND(H992*I992,2),IF(AJ992=0,(SUMIF($W$13:$W$1012,B992,$AJ$13:$AJ$1012)),AJ992))</f>
        <v>0</v>
      </c>
      <c r="K992" s="163" t="n">
        <f aca="false">H992-E992</f>
        <v>0</v>
      </c>
      <c r="L992" s="163" t="n">
        <f aca="false">J992-G992</f>
        <v>0</v>
      </c>
      <c r="M992" s="662" t="str">
        <f aca="false">IF('ORÇ.GLOBAL P CAIXA'!K991="EXEC.","",IF('ORÇ.REPROG. P CAIXA'!M992&gt;0,'ORÇ.REPROG. P CAIXA'!M992,""))</f>
        <v/>
      </c>
      <c r="N992" s="663" t="str">
        <f aca="false">IF('ORÇ.GLOBAL P CAIXA'!K991="EXEC.","",IF('ORÇ.REPROG. P CAIXA'!N992&gt;0,'ORÇ.REPROG. P CAIXA'!N992,""))</f>
        <v/>
      </c>
      <c r="O992" s="166" t="str">
        <f aca="false">IF('ORÇ.GLOBAL P CAIXA'!$K991="EXEC.","",'ORÇ.REPROG. P CAIXA'!O992)</f>
        <v/>
      </c>
      <c r="P992" s="167"/>
      <c r="Q992" s="168" t="str">
        <f aca="false">IF(B992&gt;0,"ok","ocultar")</f>
        <v>ocultar</v>
      </c>
      <c r="R992" s="649"/>
      <c r="S992" s="649"/>
      <c r="T992" s="650"/>
      <c r="V992" s="88"/>
      <c r="W992" s="157" t="n">
        <f aca="false">IF(B992=0,W991,IF(ISNONTEXT(B992)=TRUE(),INT(B992),INT(LEFT(B992,FIND(".",B992)-1))))</f>
        <v>3</v>
      </c>
      <c r="X992" s="157" t="str">
        <f aca="false">IF(X993=1,1,IF(B992&lt;&gt;0,1,IF(C992&lt;&gt;0,1,IF(D992&lt;&gt;0,1,IF(E992&lt;&gt;0,1,"")))))</f>
        <v/>
      </c>
      <c r="Y992" s="157" t="str">
        <f aca="false">IF(W992=0," ",IF(W992&lt;&gt;W991,W992," "))</f>
        <v> </v>
      </c>
      <c r="Z992" s="88"/>
      <c r="AA992" s="75" t="n">
        <f aca="false">IF(W992&lt;&gt;Y992,(IF(N992=0,G992*(INFORMAÇÕES!$Q$69/INFORMAÇÕES!$Q$72),IF(N992="R",G992,0))),0)</f>
        <v>0</v>
      </c>
      <c r="AB992" s="75" t="n">
        <f aca="false">IF(W992&lt;&gt;Y992,(IF(N992=0,G992*(INFORMAÇÕES!$Q$70/INFORMAÇÕES!$Q$72),IF(N992="C",G992,0))),0)</f>
        <v>0</v>
      </c>
      <c r="AC992" s="75" t="n">
        <f aca="false">IF(W992&lt;&gt;Y992,(IF(N992=0,G992*INFORMAÇÕES!$U$115,IF(N992="CF",G992,0))),0)</f>
        <v>0</v>
      </c>
      <c r="AD992" s="75" t="n">
        <f aca="false">IF(W992&lt;&gt;Y992,(IF(N992=0,G992*INFORMAÇÕES!$U$116,IF(N992="O",G992,0))),0)</f>
        <v>0</v>
      </c>
      <c r="AE992" s="75" t="n">
        <f aca="false">IF(E992&lt;&gt;0,G992,0)</f>
        <v>0</v>
      </c>
      <c r="AF992" s="75" t="n">
        <f aca="false">IF(W992&lt;&gt;Y992,(IF(N992=0,J992*(INFORMAÇÕES!$Q$89/INFORMAÇÕES!$Q$92),IF(N992="R",J992,0))),0)</f>
        <v>0</v>
      </c>
      <c r="AG992" s="75" t="n">
        <f aca="false">IF(W992&lt;&gt;Y992,(IF(N992=0,J992*(INFORMAÇÕES!$Q$90/INFORMAÇÕES!$Q$92),IF(N992="C",J992,0))),0)</f>
        <v>0</v>
      </c>
      <c r="AH992" s="75" t="n">
        <f aca="false">IF(W992&lt;&gt;Y992,(IF(N992="",J992*INFORMAÇÕES!$U$115,IF(N992="CF",J992,0))),0)</f>
        <v>0</v>
      </c>
      <c r="AI992" s="75" t="n">
        <f aca="false">IF(W992&lt;&gt;Y992,(IF(N992="",J992*INFORMAÇÕES!$U$116,IF(N992="O",J992,0))),0)</f>
        <v>0</v>
      </c>
      <c r="AJ992" s="75" t="n">
        <f aca="false">IF(H992&lt;&gt;0,J992,0)</f>
        <v>0</v>
      </c>
      <c r="AK992" s="75" t="n">
        <f aca="false">IF(K992&lt;&gt;0,L992,0)</f>
        <v>0</v>
      </c>
    </row>
    <row r="993" s="174" customFormat="true" ht="14.25" hidden="false" customHeight="false" outlineLevel="0" collapsed="false">
      <c r="A993" s="159" t="n">
        <v>981</v>
      </c>
      <c r="B993" s="160" t="n">
        <f aca="false">IF('ORÇ.GLOBAL P CAIXA'!$K992="EXEC.",0,'ORÇ.REPROG. P CAIXA'!B993)</f>
        <v>0</v>
      </c>
      <c r="C993" s="161" t="n">
        <f aca="false">IF('ORÇ.GLOBAL P CAIXA'!$K992="EXEC.",0,'ORÇ.REPROG. P CAIXA'!C993)</f>
        <v>0</v>
      </c>
      <c r="D993" s="162" t="n">
        <f aca="false">IF('ORÇ.GLOBAL P CAIXA'!$K992="EXEC.",0,'ORÇ.REPROG. P CAIXA'!D993)</f>
        <v>0</v>
      </c>
      <c r="E993" s="163" t="n">
        <f aca="false">IF('ORÇ.GLOBAL P CAIXA'!$K992="EXEC.",0,'ORÇ.REPROG. P CAIXA'!E993)</f>
        <v>0</v>
      </c>
      <c r="F993" s="163" t="n">
        <f aca="false">IF('ORÇ.GLOBAL P CAIXA'!K992="EXEC.",0,IF('ORÇ.GLOBAL EMPRESA'!G992&gt;0,'ORÇ.GLOBAL EMPRESA'!G992,'ORÇ.GLOBAL P CAIXA'!F992))</f>
        <v>0</v>
      </c>
      <c r="G993" s="163" t="n">
        <f aca="false">IF(E993&lt;&gt;0,ROUND(E993*F993,2),IF(AE993=0,(SUMIF($W$13:$W$1012,B993,$AE$13:$AE$1012)),AE993))</f>
        <v>0</v>
      </c>
      <c r="H993" s="661" t="n">
        <f aca="false">IF('ORÇ.GLOBAL P CAIXA'!K992="EXEC.",0,'ORÇ.REPROG. P CAIXA'!H993)</f>
        <v>0</v>
      </c>
      <c r="I993" s="661" t="n">
        <f aca="false">IF('ORÇ.GLOBAL P CAIXA'!K992="EXEC.",0,'ORÇ.REPROG. P CAIXA'!I993)</f>
        <v>0</v>
      </c>
      <c r="J993" s="163" t="n">
        <f aca="false">IF(H993&lt;&gt;0,ROUND(H993*I993,2),IF(AJ993=0,(SUMIF($W$13:$W$1012,B993,$AJ$13:$AJ$1012)),AJ993))</f>
        <v>0</v>
      </c>
      <c r="K993" s="163" t="n">
        <f aca="false">H993-E993</f>
        <v>0</v>
      </c>
      <c r="L993" s="163" t="n">
        <f aca="false">J993-G993</f>
        <v>0</v>
      </c>
      <c r="M993" s="662" t="str">
        <f aca="false">IF('ORÇ.GLOBAL P CAIXA'!K992="EXEC.","",IF('ORÇ.REPROG. P CAIXA'!M993&gt;0,'ORÇ.REPROG. P CAIXA'!M993,""))</f>
        <v/>
      </c>
      <c r="N993" s="663" t="str">
        <f aca="false">IF('ORÇ.GLOBAL P CAIXA'!K992="EXEC.","",IF('ORÇ.REPROG. P CAIXA'!N993&gt;0,'ORÇ.REPROG. P CAIXA'!N993,""))</f>
        <v/>
      </c>
      <c r="O993" s="166" t="str">
        <f aca="false">IF('ORÇ.GLOBAL P CAIXA'!$K992="EXEC.","",'ORÇ.REPROG. P CAIXA'!O993)</f>
        <v/>
      </c>
      <c r="P993" s="167"/>
      <c r="Q993" s="168" t="str">
        <f aca="false">IF(B993&gt;0,"ok","ocultar")</f>
        <v>ocultar</v>
      </c>
      <c r="R993" s="649"/>
      <c r="S993" s="649"/>
      <c r="T993" s="650"/>
      <c r="V993" s="88"/>
      <c r="W993" s="157" t="n">
        <f aca="false">IF(B993=0,W992,IF(ISNONTEXT(B993)=TRUE(),INT(B993),INT(LEFT(B993,FIND(".",B993)-1))))</f>
        <v>3</v>
      </c>
      <c r="X993" s="157" t="str">
        <f aca="false">IF(X994=1,1,IF(B993&lt;&gt;0,1,IF(C993&lt;&gt;0,1,IF(D993&lt;&gt;0,1,IF(E993&lt;&gt;0,1,"")))))</f>
        <v/>
      </c>
      <c r="Y993" s="157" t="str">
        <f aca="false">IF(W993=0," ",IF(W993&lt;&gt;W992,W993," "))</f>
        <v> </v>
      </c>
      <c r="Z993" s="88"/>
      <c r="AA993" s="75" t="n">
        <f aca="false">IF(W993&lt;&gt;Y993,(IF(N993=0,G993*(INFORMAÇÕES!$Q$69/INFORMAÇÕES!$Q$72),IF(N993="R",G993,0))),0)</f>
        <v>0</v>
      </c>
      <c r="AB993" s="75" t="n">
        <f aca="false">IF(W993&lt;&gt;Y993,(IF(N993=0,G993*(INFORMAÇÕES!$Q$70/INFORMAÇÕES!$Q$72),IF(N993="C",G993,0))),0)</f>
        <v>0</v>
      </c>
      <c r="AC993" s="75" t="n">
        <f aca="false">IF(W993&lt;&gt;Y993,(IF(N993=0,G993*INFORMAÇÕES!$U$115,IF(N993="CF",G993,0))),0)</f>
        <v>0</v>
      </c>
      <c r="AD993" s="75" t="n">
        <f aca="false">IF(W993&lt;&gt;Y993,(IF(N993=0,G993*INFORMAÇÕES!$U$116,IF(N993="O",G993,0))),0)</f>
        <v>0</v>
      </c>
      <c r="AE993" s="75" t="n">
        <f aca="false">IF(E993&lt;&gt;0,G993,0)</f>
        <v>0</v>
      </c>
      <c r="AF993" s="75" t="n">
        <f aca="false">IF(W993&lt;&gt;Y993,(IF(N993=0,J993*(INFORMAÇÕES!$Q$89/INFORMAÇÕES!$Q$92),IF(N993="R",J993,0))),0)</f>
        <v>0</v>
      </c>
      <c r="AG993" s="75" t="n">
        <f aca="false">IF(W993&lt;&gt;Y993,(IF(N993=0,J993*(INFORMAÇÕES!$Q$90/INFORMAÇÕES!$Q$92),IF(N993="C",J993,0))),0)</f>
        <v>0</v>
      </c>
      <c r="AH993" s="75" t="n">
        <f aca="false">IF(W993&lt;&gt;Y993,(IF(N993="",J993*INFORMAÇÕES!$U$115,IF(N993="CF",J993,0))),0)</f>
        <v>0</v>
      </c>
      <c r="AI993" s="75" t="n">
        <f aca="false">IF(W993&lt;&gt;Y993,(IF(N993="",J993*INFORMAÇÕES!$U$116,IF(N993="O",J993,0))),0)</f>
        <v>0</v>
      </c>
      <c r="AJ993" s="75" t="n">
        <f aca="false">IF(H993&lt;&gt;0,J993,0)</f>
        <v>0</v>
      </c>
      <c r="AK993" s="75" t="n">
        <f aca="false">IF(K993&lt;&gt;0,L993,0)</f>
        <v>0</v>
      </c>
    </row>
    <row r="994" s="174" customFormat="true" ht="14.25" hidden="false" customHeight="false" outlineLevel="0" collapsed="false">
      <c r="A994" s="159" t="n">
        <v>982</v>
      </c>
      <c r="B994" s="160" t="n">
        <f aca="false">IF('ORÇ.GLOBAL P CAIXA'!$K993="EXEC.",0,'ORÇ.REPROG. P CAIXA'!B994)</f>
        <v>0</v>
      </c>
      <c r="C994" s="161" t="n">
        <f aca="false">IF('ORÇ.GLOBAL P CAIXA'!$K993="EXEC.",0,'ORÇ.REPROG. P CAIXA'!C994)</f>
        <v>0</v>
      </c>
      <c r="D994" s="162" t="n">
        <f aca="false">IF('ORÇ.GLOBAL P CAIXA'!$K993="EXEC.",0,'ORÇ.REPROG. P CAIXA'!D994)</f>
        <v>0</v>
      </c>
      <c r="E994" s="163" t="n">
        <f aca="false">IF('ORÇ.GLOBAL P CAIXA'!$K993="EXEC.",0,'ORÇ.REPROG. P CAIXA'!E994)</f>
        <v>0</v>
      </c>
      <c r="F994" s="163" t="n">
        <f aca="false">IF('ORÇ.GLOBAL P CAIXA'!K993="EXEC.",0,IF('ORÇ.GLOBAL EMPRESA'!G993&gt;0,'ORÇ.GLOBAL EMPRESA'!G993,'ORÇ.GLOBAL P CAIXA'!F993))</f>
        <v>0</v>
      </c>
      <c r="G994" s="163" t="n">
        <f aca="false">IF(E994&lt;&gt;0,ROUND(E994*F994,2),IF(AE994=0,(SUMIF($W$13:$W$1012,B994,$AE$13:$AE$1012)),AE994))</f>
        <v>0</v>
      </c>
      <c r="H994" s="661" t="n">
        <f aca="false">IF('ORÇ.GLOBAL P CAIXA'!K993="EXEC.",0,'ORÇ.REPROG. P CAIXA'!H994)</f>
        <v>0</v>
      </c>
      <c r="I994" s="661" t="n">
        <f aca="false">IF('ORÇ.GLOBAL P CAIXA'!K993="EXEC.",0,'ORÇ.REPROG. P CAIXA'!I994)</f>
        <v>0</v>
      </c>
      <c r="J994" s="163" t="n">
        <f aca="false">IF(H994&lt;&gt;0,ROUND(H994*I994,2),IF(AJ994=0,(SUMIF($W$13:$W$1012,B994,$AJ$13:$AJ$1012)),AJ994))</f>
        <v>0</v>
      </c>
      <c r="K994" s="163" t="n">
        <f aca="false">H994-E994</f>
        <v>0</v>
      </c>
      <c r="L994" s="163" t="n">
        <f aca="false">J994-G994</f>
        <v>0</v>
      </c>
      <c r="M994" s="662" t="str">
        <f aca="false">IF('ORÇ.GLOBAL P CAIXA'!K993="EXEC.","",IF('ORÇ.REPROG. P CAIXA'!M994&gt;0,'ORÇ.REPROG. P CAIXA'!M994,""))</f>
        <v/>
      </c>
      <c r="N994" s="663" t="str">
        <f aca="false">IF('ORÇ.GLOBAL P CAIXA'!K993="EXEC.","",IF('ORÇ.REPROG. P CAIXA'!N994&gt;0,'ORÇ.REPROG. P CAIXA'!N994,""))</f>
        <v/>
      </c>
      <c r="O994" s="166" t="str">
        <f aca="false">IF('ORÇ.GLOBAL P CAIXA'!$K993="EXEC.","",'ORÇ.REPROG. P CAIXA'!O994)</f>
        <v/>
      </c>
      <c r="P994" s="167"/>
      <c r="Q994" s="168" t="str">
        <f aca="false">IF(B994&gt;0,"ok","ocultar")</f>
        <v>ocultar</v>
      </c>
      <c r="R994" s="649"/>
      <c r="S994" s="649"/>
      <c r="T994" s="650"/>
      <c r="V994" s="88"/>
      <c r="W994" s="157" t="n">
        <f aca="false">IF(B994=0,W993,IF(ISNONTEXT(B994)=TRUE(),INT(B994),INT(LEFT(B994,FIND(".",B994)-1))))</f>
        <v>3</v>
      </c>
      <c r="X994" s="157" t="str">
        <f aca="false">IF(X995=1,1,IF(B994&lt;&gt;0,1,IF(C994&lt;&gt;0,1,IF(D994&lt;&gt;0,1,IF(E994&lt;&gt;0,1,"")))))</f>
        <v/>
      </c>
      <c r="Y994" s="157" t="str">
        <f aca="false">IF(W994=0," ",IF(W994&lt;&gt;W993,W994," "))</f>
        <v> </v>
      </c>
      <c r="Z994" s="88"/>
      <c r="AA994" s="75" t="n">
        <f aca="false">IF(W994&lt;&gt;Y994,(IF(N994=0,G994*(INFORMAÇÕES!$Q$69/INFORMAÇÕES!$Q$72),IF(N994="R",G994,0))),0)</f>
        <v>0</v>
      </c>
      <c r="AB994" s="75" t="n">
        <f aca="false">IF(W994&lt;&gt;Y994,(IF(N994=0,G994*(INFORMAÇÕES!$Q$70/INFORMAÇÕES!$Q$72),IF(N994="C",G994,0))),0)</f>
        <v>0</v>
      </c>
      <c r="AC994" s="75" t="n">
        <f aca="false">IF(W994&lt;&gt;Y994,(IF(N994=0,G994*INFORMAÇÕES!$U$115,IF(N994="CF",G994,0))),0)</f>
        <v>0</v>
      </c>
      <c r="AD994" s="75" t="n">
        <f aca="false">IF(W994&lt;&gt;Y994,(IF(N994=0,G994*INFORMAÇÕES!$U$116,IF(N994="O",G994,0))),0)</f>
        <v>0</v>
      </c>
      <c r="AE994" s="75" t="n">
        <f aca="false">IF(E994&lt;&gt;0,G994,0)</f>
        <v>0</v>
      </c>
      <c r="AF994" s="75" t="n">
        <f aca="false">IF(W994&lt;&gt;Y994,(IF(N994=0,J994*(INFORMAÇÕES!$Q$89/INFORMAÇÕES!$Q$92),IF(N994="R",J994,0))),0)</f>
        <v>0</v>
      </c>
      <c r="AG994" s="75" t="n">
        <f aca="false">IF(W994&lt;&gt;Y994,(IF(N994=0,J994*(INFORMAÇÕES!$Q$90/INFORMAÇÕES!$Q$92),IF(N994="C",J994,0))),0)</f>
        <v>0</v>
      </c>
      <c r="AH994" s="75" t="n">
        <f aca="false">IF(W994&lt;&gt;Y994,(IF(N994="",J994*INFORMAÇÕES!$U$115,IF(N994="CF",J994,0))),0)</f>
        <v>0</v>
      </c>
      <c r="AI994" s="75" t="n">
        <f aca="false">IF(W994&lt;&gt;Y994,(IF(N994="",J994*INFORMAÇÕES!$U$116,IF(N994="O",J994,0))),0)</f>
        <v>0</v>
      </c>
      <c r="AJ994" s="75" t="n">
        <f aca="false">IF(H994&lt;&gt;0,J994,0)</f>
        <v>0</v>
      </c>
      <c r="AK994" s="75" t="n">
        <f aca="false">IF(K994&lt;&gt;0,L994,0)</f>
        <v>0</v>
      </c>
    </row>
    <row r="995" s="174" customFormat="true" ht="14.25" hidden="false" customHeight="false" outlineLevel="0" collapsed="false">
      <c r="A995" s="159" t="n">
        <v>983</v>
      </c>
      <c r="B995" s="160" t="n">
        <f aca="false">IF('ORÇ.GLOBAL P CAIXA'!$K994="EXEC.",0,'ORÇ.REPROG. P CAIXA'!B995)</f>
        <v>0</v>
      </c>
      <c r="C995" s="161" t="n">
        <f aca="false">IF('ORÇ.GLOBAL P CAIXA'!$K994="EXEC.",0,'ORÇ.REPROG. P CAIXA'!C995)</f>
        <v>0</v>
      </c>
      <c r="D995" s="162" t="n">
        <f aca="false">IF('ORÇ.GLOBAL P CAIXA'!$K994="EXEC.",0,'ORÇ.REPROG. P CAIXA'!D995)</f>
        <v>0</v>
      </c>
      <c r="E995" s="163" t="n">
        <f aca="false">IF('ORÇ.GLOBAL P CAIXA'!$K994="EXEC.",0,'ORÇ.REPROG. P CAIXA'!E995)</f>
        <v>0</v>
      </c>
      <c r="F995" s="163" t="n">
        <f aca="false">IF('ORÇ.GLOBAL P CAIXA'!K994="EXEC.",0,IF('ORÇ.GLOBAL EMPRESA'!G994&gt;0,'ORÇ.GLOBAL EMPRESA'!G994,'ORÇ.GLOBAL P CAIXA'!F994))</f>
        <v>0</v>
      </c>
      <c r="G995" s="163" t="n">
        <f aca="false">IF(E995&lt;&gt;0,ROUND(E995*F995,2),IF(AE995=0,(SUMIF($W$13:$W$1012,B995,$AE$13:$AE$1012)),AE995))</f>
        <v>0</v>
      </c>
      <c r="H995" s="661" t="n">
        <f aca="false">IF('ORÇ.GLOBAL P CAIXA'!K994="EXEC.",0,'ORÇ.REPROG. P CAIXA'!H995)</f>
        <v>0</v>
      </c>
      <c r="I995" s="661" t="n">
        <f aca="false">IF('ORÇ.GLOBAL P CAIXA'!K994="EXEC.",0,'ORÇ.REPROG. P CAIXA'!I995)</f>
        <v>0</v>
      </c>
      <c r="J995" s="163" t="n">
        <f aca="false">IF(H995&lt;&gt;0,ROUND(H995*I995,2),IF(AJ995=0,(SUMIF($W$13:$W$1012,B995,$AJ$13:$AJ$1012)),AJ995))</f>
        <v>0</v>
      </c>
      <c r="K995" s="163" t="n">
        <f aca="false">H995-E995</f>
        <v>0</v>
      </c>
      <c r="L995" s="163" t="n">
        <f aca="false">J995-G995</f>
        <v>0</v>
      </c>
      <c r="M995" s="662" t="str">
        <f aca="false">IF('ORÇ.GLOBAL P CAIXA'!K994="EXEC.","",IF('ORÇ.REPROG. P CAIXA'!M995&gt;0,'ORÇ.REPROG. P CAIXA'!M995,""))</f>
        <v/>
      </c>
      <c r="N995" s="663" t="str">
        <f aca="false">IF('ORÇ.GLOBAL P CAIXA'!K994="EXEC.","",IF('ORÇ.REPROG. P CAIXA'!N995&gt;0,'ORÇ.REPROG. P CAIXA'!N995,""))</f>
        <v/>
      </c>
      <c r="O995" s="166" t="str">
        <f aca="false">IF('ORÇ.GLOBAL P CAIXA'!$K994="EXEC.","",'ORÇ.REPROG. P CAIXA'!O995)</f>
        <v/>
      </c>
      <c r="P995" s="167"/>
      <c r="Q995" s="168" t="str">
        <f aca="false">IF(B995&gt;0,"ok","ocultar")</f>
        <v>ocultar</v>
      </c>
      <c r="R995" s="649"/>
      <c r="S995" s="649"/>
      <c r="T995" s="650"/>
      <c r="V995" s="88"/>
      <c r="W995" s="157" t="n">
        <f aca="false">IF(B995=0,W994,IF(ISNONTEXT(B995)=TRUE(),INT(B995),INT(LEFT(B995,FIND(".",B995)-1))))</f>
        <v>3</v>
      </c>
      <c r="X995" s="157" t="str">
        <f aca="false">IF(X996=1,1,IF(B995&lt;&gt;0,1,IF(C995&lt;&gt;0,1,IF(D995&lt;&gt;0,1,IF(E995&lt;&gt;0,1,"")))))</f>
        <v/>
      </c>
      <c r="Y995" s="157" t="str">
        <f aca="false">IF(W995=0," ",IF(W995&lt;&gt;W994,W995," "))</f>
        <v> </v>
      </c>
      <c r="Z995" s="88"/>
      <c r="AA995" s="75" t="n">
        <f aca="false">IF(W995&lt;&gt;Y995,(IF(N995=0,G995*(INFORMAÇÕES!$Q$69/INFORMAÇÕES!$Q$72),IF(N995="R",G995,0))),0)</f>
        <v>0</v>
      </c>
      <c r="AB995" s="75" t="n">
        <f aca="false">IF(W995&lt;&gt;Y995,(IF(N995=0,G995*(INFORMAÇÕES!$Q$70/INFORMAÇÕES!$Q$72),IF(N995="C",G995,0))),0)</f>
        <v>0</v>
      </c>
      <c r="AC995" s="75" t="n">
        <f aca="false">IF(W995&lt;&gt;Y995,(IF(N995=0,G995*INFORMAÇÕES!$U$115,IF(N995="CF",G995,0))),0)</f>
        <v>0</v>
      </c>
      <c r="AD995" s="75" t="n">
        <f aca="false">IF(W995&lt;&gt;Y995,(IF(N995=0,G995*INFORMAÇÕES!$U$116,IF(N995="O",G995,0))),0)</f>
        <v>0</v>
      </c>
      <c r="AE995" s="75" t="n">
        <f aca="false">IF(E995&lt;&gt;0,G995,0)</f>
        <v>0</v>
      </c>
      <c r="AF995" s="75" t="n">
        <f aca="false">IF(W995&lt;&gt;Y995,(IF(N995=0,J995*(INFORMAÇÕES!$Q$89/INFORMAÇÕES!$Q$92),IF(N995="R",J995,0))),0)</f>
        <v>0</v>
      </c>
      <c r="AG995" s="75" t="n">
        <f aca="false">IF(W995&lt;&gt;Y995,(IF(N995=0,J995*(INFORMAÇÕES!$Q$90/INFORMAÇÕES!$Q$92),IF(N995="C",J995,0))),0)</f>
        <v>0</v>
      </c>
      <c r="AH995" s="75" t="n">
        <f aca="false">IF(W995&lt;&gt;Y995,(IF(N995="",J995*INFORMAÇÕES!$U$115,IF(N995="CF",J995,0))),0)</f>
        <v>0</v>
      </c>
      <c r="AI995" s="75" t="n">
        <f aca="false">IF(W995&lt;&gt;Y995,(IF(N995="",J995*INFORMAÇÕES!$U$116,IF(N995="O",J995,0))),0)</f>
        <v>0</v>
      </c>
      <c r="AJ995" s="75" t="n">
        <f aca="false">IF(H995&lt;&gt;0,J995,0)</f>
        <v>0</v>
      </c>
      <c r="AK995" s="75" t="n">
        <f aca="false">IF(K995&lt;&gt;0,L995,0)</f>
        <v>0</v>
      </c>
    </row>
    <row r="996" s="174" customFormat="true" ht="14.25" hidden="false" customHeight="false" outlineLevel="0" collapsed="false">
      <c r="A996" s="159" t="n">
        <v>984</v>
      </c>
      <c r="B996" s="160" t="n">
        <f aca="false">IF('ORÇ.GLOBAL P CAIXA'!$K995="EXEC.",0,'ORÇ.REPROG. P CAIXA'!B996)</f>
        <v>0</v>
      </c>
      <c r="C996" s="161" t="n">
        <f aca="false">IF('ORÇ.GLOBAL P CAIXA'!$K995="EXEC.",0,'ORÇ.REPROG. P CAIXA'!C996)</f>
        <v>0</v>
      </c>
      <c r="D996" s="162" t="n">
        <f aca="false">IF('ORÇ.GLOBAL P CAIXA'!$K995="EXEC.",0,'ORÇ.REPROG. P CAIXA'!D996)</f>
        <v>0</v>
      </c>
      <c r="E996" s="163" t="n">
        <f aca="false">IF('ORÇ.GLOBAL P CAIXA'!$K995="EXEC.",0,'ORÇ.REPROG. P CAIXA'!E996)</f>
        <v>0</v>
      </c>
      <c r="F996" s="163" t="n">
        <f aca="false">IF('ORÇ.GLOBAL P CAIXA'!K995="EXEC.",0,IF('ORÇ.GLOBAL EMPRESA'!G995&gt;0,'ORÇ.GLOBAL EMPRESA'!G995,'ORÇ.GLOBAL P CAIXA'!F995))</f>
        <v>0</v>
      </c>
      <c r="G996" s="163" t="n">
        <f aca="false">IF(E996&lt;&gt;0,ROUND(E996*F996,2),IF(AE996=0,(SUMIF($W$13:$W$1012,B996,$AE$13:$AE$1012)),AE996))</f>
        <v>0</v>
      </c>
      <c r="H996" s="661" t="n">
        <f aca="false">IF('ORÇ.GLOBAL P CAIXA'!K995="EXEC.",0,'ORÇ.REPROG. P CAIXA'!H996)</f>
        <v>0</v>
      </c>
      <c r="I996" s="661" t="n">
        <f aca="false">IF('ORÇ.GLOBAL P CAIXA'!K995="EXEC.",0,'ORÇ.REPROG. P CAIXA'!I996)</f>
        <v>0</v>
      </c>
      <c r="J996" s="163" t="n">
        <f aca="false">IF(H996&lt;&gt;0,ROUND(H996*I996,2),IF(AJ996=0,(SUMIF($W$13:$W$1012,B996,$AJ$13:$AJ$1012)),AJ996))</f>
        <v>0</v>
      </c>
      <c r="K996" s="163" t="n">
        <f aca="false">H996-E996</f>
        <v>0</v>
      </c>
      <c r="L996" s="163" t="n">
        <f aca="false">J996-G996</f>
        <v>0</v>
      </c>
      <c r="M996" s="662" t="str">
        <f aca="false">IF('ORÇ.GLOBAL P CAIXA'!K995="EXEC.","",IF('ORÇ.REPROG. P CAIXA'!M996&gt;0,'ORÇ.REPROG. P CAIXA'!M996,""))</f>
        <v/>
      </c>
      <c r="N996" s="663" t="str">
        <f aca="false">IF('ORÇ.GLOBAL P CAIXA'!K995="EXEC.","",IF('ORÇ.REPROG. P CAIXA'!N996&gt;0,'ORÇ.REPROG. P CAIXA'!N996,""))</f>
        <v/>
      </c>
      <c r="O996" s="166" t="str">
        <f aca="false">IF('ORÇ.GLOBAL P CAIXA'!$K995="EXEC.","",'ORÇ.REPROG. P CAIXA'!O996)</f>
        <v/>
      </c>
      <c r="P996" s="167"/>
      <c r="Q996" s="168" t="str">
        <f aca="false">IF(B996&gt;0,"ok","ocultar")</f>
        <v>ocultar</v>
      </c>
      <c r="R996" s="649"/>
      <c r="S996" s="649"/>
      <c r="T996" s="650"/>
      <c r="V996" s="88"/>
      <c r="W996" s="157" t="n">
        <f aca="false">IF(B996=0,W995,IF(ISNONTEXT(B996)=TRUE(),INT(B996),INT(LEFT(B996,FIND(".",B996)-1))))</f>
        <v>3</v>
      </c>
      <c r="X996" s="157" t="str">
        <f aca="false">IF(X997=1,1,IF(B996&lt;&gt;0,1,IF(C996&lt;&gt;0,1,IF(D996&lt;&gt;0,1,IF(E996&lt;&gt;0,1,"")))))</f>
        <v/>
      </c>
      <c r="Y996" s="157" t="str">
        <f aca="false">IF(W996=0," ",IF(W996&lt;&gt;W995,W996," "))</f>
        <v> </v>
      </c>
      <c r="Z996" s="88"/>
      <c r="AA996" s="75" t="n">
        <f aca="false">IF(W996&lt;&gt;Y996,(IF(N996=0,G996*(INFORMAÇÕES!$Q$69/INFORMAÇÕES!$Q$72),IF(N996="R",G996,0))),0)</f>
        <v>0</v>
      </c>
      <c r="AB996" s="75" t="n">
        <f aca="false">IF(W996&lt;&gt;Y996,(IF(N996=0,G996*(INFORMAÇÕES!$Q$70/INFORMAÇÕES!$Q$72),IF(N996="C",G996,0))),0)</f>
        <v>0</v>
      </c>
      <c r="AC996" s="75" t="n">
        <f aca="false">IF(W996&lt;&gt;Y996,(IF(N996=0,G996*INFORMAÇÕES!$U$115,IF(N996="CF",G996,0))),0)</f>
        <v>0</v>
      </c>
      <c r="AD996" s="75" t="n">
        <f aca="false">IF(W996&lt;&gt;Y996,(IF(N996=0,G996*INFORMAÇÕES!$U$116,IF(N996="O",G996,0))),0)</f>
        <v>0</v>
      </c>
      <c r="AE996" s="75" t="n">
        <f aca="false">IF(E996&lt;&gt;0,G996,0)</f>
        <v>0</v>
      </c>
      <c r="AF996" s="75" t="n">
        <f aca="false">IF(W996&lt;&gt;Y996,(IF(N996=0,J996*(INFORMAÇÕES!$Q$89/INFORMAÇÕES!$Q$92),IF(N996="R",J996,0))),0)</f>
        <v>0</v>
      </c>
      <c r="AG996" s="75" t="n">
        <f aca="false">IF(W996&lt;&gt;Y996,(IF(N996=0,J996*(INFORMAÇÕES!$Q$90/INFORMAÇÕES!$Q$92),IF(N996="C",J996,0))),0)</f>
        <v>0</v>
      </c>
      <c r="AH996" s="75" t="n">
        <f aca="false">IF(W996&lt;&gt;Y996,(IF(N996="",J996*INFORMAÇÕES!$U$115,IF(N996="CF",J996,0))),0)</f>
        <v>0</v>
      </c>
      <c r="AI996" s="75" t="n">
        <f aca="false">IF(W996&lt;&gt;Y996,(IF(N996="",J996*INFORMAÇÕES!$U$116,IF(N996="O",J996,0))),0)</f>
        <v>0</v>
      </c>
      <c r="AJ996" s="75" t="n">
        <f aca="false">IF(H996&lt;&gt;0,J996,0)</f>
        <v>0</v>
      </c>
      <c r="AK996" s="75" t="n">
        <f aca="false">IF(K996&lt;&gt;0,L996,0)</f>
        <v>0</v>
      </c>
    </row>
    <row r="997" s="174" customFormat="true" ht="14.25" hidden="false" customHeight="false" outlineLevel="0" collapsed="false">
      <c r="A997" s="159" t="n">
        <v>985</v>
      </c>
      <c r="B997" s="160" t="n">
        <f aca="false">IF('ORÇ.GLOBAL P CAIXA'!$K996="EXEC.",0,'ORÇ.REPROG. P CAIXA'!B997)</f>
        <v>0</v>
      </c>
      <c r="C997" s="161" t="n">
        <f aca="false">IF('ORÇ.GLOBAL P CAIXA'!$K996="EXEC.",0,'ORÇ.REPROG. P CAIXA'!C997)</f>
        <v>0</v>
      </c>
      <c r="D997" s="162" t="n">
        <f aca="false">IF('ORÇ.GLOBAL P CAIXA'!$K996="EXEC.",0,'ORÇ.REPROG. P CAIXA'!D997)</f>
        <v>0</v>
      </c>
      <c r="E997" s="163" t="n">
        <f aca="false">IF('ORÇ.GLOBAL P CAIXA'!$K996="EXEC.",0,'ORÇ.REPROG. P CAIXA'!E997)</f>
        <v>0</v>
      </c>
      <c r="F997" s="163" t="n">
        <f aca="false">IF('ORÇ.GLOBAL P CAIXA'!K996="EXEC.",0,IF('ORÇ.GLOBAL EMPRESA'!G996&gt;0,'ORÇ.GLOBAL EMPRESA'!G996,'ORÇ.GLOBAL P CAIXA'!F996))</f>
        <v>0</v>
      </c>
      <c r="G997" s="163" t="n">
        <f aca="false">IF(E997&lt;&gt;0,ROUND(E997*F997,2),IF(AE997=0,(SUMIF($W$13:$W$1012,B997,$AE$13:$AE$1012)),AE997))</f>
        <v>0</v>
      </c>
      <c r="H997" s="661" t="n">
        <f aca="false">IF('ORÇ.GLOBAL P CAIXA'!K996="EXEC.",0,'ORÇ.REPROG. P CAIXA'!H997)</f>
        <v>0</v>
      </c>
      <c r="I997" s="661" t="n">
        <f aca="false">IF('ORÇ.GLOBAL P CAIXA'!K996="EXEC.",0,'ORÇ.REPROG. P CAIXA'!I997)</f>
        <v>0</v>
      </c>
      <c r="J997" s="163" t="n">
        <f aca="false">IF(H997&lt;&gt;0,ROUND(H997*I997,2),IF(AJ997=0,(SUMIF($W$13:$W$1012,B997,$AJ$13:$AJ$1012)),AJ997))</f>
        <v>0</v>
      </c>
      <c r="K997" s="163" t="n">
        <f aca="false">H997-E997</f>
        <v>0</v>
      </c>
      <c r="L997" s="163" t="n">
        <f aca="false">J997-G997</f>
        <v>0</v>
      </c>
      <c r="M997" s="662" t="str">
        <f aca="false">IF('ORÇ.GLOBAL P CAIXA'!K996="EXEC.","",IF('ORÇ.REPROG. P CAIXA'!M997&gt;0,'ORÇ.REPROG. P CAIXA'!M997,""))</f>
        <v/>
      </c>
      <c r="N997" s="663" t="str">
        <f aca="false">IF('ORÇ.GLOBAL P CAIXA'!K996="EXEC.","",IF('ORÇ.REPROG. P CAIXA'!N997&gt;0,'ORÇ.REPROG. P CAIXA'!N997,""))</f>
        <v/>
      </c>
      <c r="O997" s="166" t="str">
        <f aca="false">IF('ORÇ.GLOBAL P CAIXA'!$K996="EXEC.","",'ORÇ.REPROG. P CAIXA'!O997)</f>
        <v/>
      </c>
      <c r="P997" s="167"/>
      <c r="Q997" s="168" t="str">
        <f aca="false">IF(B997&gt;0,"ok","ocultar")</f>
        <v>ocultar</v>
      </c>
      <c r="R997" s="649"/>
      <c r="S997" s="649"/>
      <c r="T997" s="650"/>
      <c r="V997" s="88"/>
      <c r="W997" s="157" t="n">
        <f aca="false">IF(B997=0,W996,IF(ISNONTEXT(B997)=TRUE(),INT(B997),INT(LEFT(B997,FIND(".",B997)-1))))</f>
        <v>3</v>
      </c>
      <c r="X997" s="157" t="str">
        <f aca="false">IF(X998=1,1,IF(B997&lt;&gt;0,1,IF(C997&lt;&gt;0,1,IF(D997&lt;&gt;0,1,IF(E997&lt;&gt;0,1,"")))))</f>
        <v/>
      </c>
      <c r="Y997" s="157" t="str">
        <f aca="false">IF(W997=0," ",IF(W997&lt;&gt;W996,W997," "))</f>
        <v> </v>
      </c>
      <c r="Z997" s="88"/>
      <c r="AA997" s="75" t="n">
        <f aca="false">IF(W997&lt;&gt;Y997,(IF(N997=0,G997*(INFORMAÇÕES!$Q$69/INFORMAÇÕES!$Q$72),IF(N997="R",G997,0))),0)</f>
        <v>0</v>
      </c>
      <c r="AB997" s="75" t="n">
        <f aca="false">IF(W997&lt;&gt;Y997,(IF(N997=0,G997*(INFORMAÇÕES!$Q$70/INFORMAÇÕES!$Q$72),IF(N997="C",G997,0))),0)</f>
        <v>0</v>
      </c>
      <c r="AC997" s="75" t="n">
        <f aca="false">IF(W997&lt;&gt;Y997,(IF(N997=0,G997*INFORMAÇÕES!$U$115,IF(N997="CF",G997,0))),0)</f>
        <v>0</v>
      </c>
      <c r="AD997" s="75" t="n">
        <f aca="false">IF(W997&lt;&gt;Y997,(IF(N997=0,G997*INFORMAÇÕES!$U$116,IF(N997="O",G997,0))),0)</f>
        <v>0</v>
      </c>
      <c r="AE997" s="75" t="n">
        <f aca="false">IF(E997&lt;&gt;0,G997,0)</f>
        <v>0</v>
      </c>
      <c r="AF997" s="75" t="n">
        <f aca="false">IF(W997&lt;&gt;Y997,(IF(N997=0,J997*(INFORMAÇÕES!$Q$89/INFORMAÇÕES!$Q$92),IF(N997="R",J997,0))),0)</f>
        <v>0</v>
      </c>
      <c r="AG997" s="75" t="n">
        <f aca="false">IF(W997&lt;&gt;Y997,(IF(N997=0,J997*(INFORMAÇÕES!$Q$90/INFORMAÇÕES!$Q$92),IF(N997="C",J997,0))),0)</f>
        <v>0</v>
      </c>
      <c r="AH997" s="75" t="n">
        <f aca="false">IF(W997&lt;&gt;Y997,(IF(N997="",J997*INFORMAÇÕES!$U$115,IF(N997="CF",J997,0))),0)</f>
        <v>0</v>
      </c>
      <c r="AI997" s="75" t="n">
        <f aca="false">IF(W997&lt;&gt;Y997,(IF(N997="",J997*INFORMAÇÕES!$U$116,IF(N997="O",J997,0))),0)</f>
        <v>0</v>
      </c>
      <c r="AJ997" s="75" t="n">
        <f aca="false">IF(H997&lt;&gt;0,J997,0)</f>
        <v>0</v>
      </c>
      <c r="AK997" s="75" t="n">
        <f aca="false">IF(K997&lt;&gt;0,L997,0)</f>
        <v>0</v>
      </c>
    </row>
    <row r="998" s="174" customFormat="true" ht="14.25" hidden="false" customHeight="false" outlineLevel="0" collapsed="false">
      <c r="A998" s="159" t="n">
        <v>986</v>
      </c>
      <c r="B998" s="160" t="n">
        <f aca="false">IF('ORÇ.GLOBAL P CAIXA'!$K997="EXEC.",0,'ORÇ.REPROG. P CAIXA'!B998)</f>
        <v>0</v>
      </c>
      <c r="C998" s="161" t="n">
        <f aca="false">IF('ORÇ.GLOBAL P CAIXA'!$K997="EXEC.",0,'ORÇ.REPROG. P CAIXA'!C998)</f>
        <v>0</v>
      </c>
      <c r="D998" s="162" t="n">
        <f aca="false">IF('ORÇ.GLOBAL P CAIXA'!$K997="EXEC.",0,'ORÇ.REPROG. P CAIXA'!D998)</f>
        <v>0</v>
      </c>
      <c r="E998" s="163" t="n">
        <f aca="false">IF('ORÇ.GLOBAL P CAIXA'!$K997="EXEC.",0,'ORÇ.REPROG. P CAIXA'!E998)</f>
        <v>0</v>
      </c>
      <c r="F998" s="163" t="n">
        <f aca="false">IF('ORÇ.GLOBAL P CAIXA'!K997="EXEC.",0,IF('ORÇ.GLOBAL EMPRESA'!G997&gt;0,'ORÇ.GLOBAL EMPRESA'!G997,'ORÇ.GLOBAL P CAIXA'!F997))</f>
        <v>0</v>
      </c>
      <c r="G998" s="163" t="n">
        <f aca="false">IF(E998&lt;&gt;0,ROUND(E998*F998,2),IF(AE998=0,(SUMIF($W$13:$W$1012,B998,$AE$13:$AE$1012)),AE998))</f>
        <v>0</v>
      </c>
      <c r="H998" s="661" t="n">
        <f aca="false">IF('ORÇ.GLOBAL P CAIXA'!K997="EXEC.",0,'ORÇ.REPROG. P CAIXA'!H998)</f>
        <v>0</v>
      </c>
      <c r="I998" s="661" t="n">
        <f aca="false">IF('ORÇ.GLOBAL P CAIXA'!K997="EXEC.",0,'ORÇ.REPROG. P CAIXA'!I998)</f>
        <v>0</v>
      </c>
      <c r="J998" s="163" t="n">
        <f aca="false">IF(H998&lt;&gt;0,ROUND(H998*I998,2),IF(AJ998=0,(SUMIF($W$13:$W$1012,B998,$AJ$13:$AJ$1012)),AJ998))</f>
        <v>0</v>
      </c>
      <c r="K998" s="163" t="n">
        <f aca="false">H998-E998</f>
        <v>0</v>
      </c>
      <c r="L998" s="163" t="n">
        <f aca="false">J998-G998</f>
        <v>0</v>
      </c>
      <c r="M998" s="662" t="str">
        <f aca="false">IF('ORÇ.GLOBAL P CAIXA'!K997="EXEC.","",IF('ORÇ.REPROG. P CAIXA'!M998&gt;0,'ORÇ.REPROG. P CAIXA'!M998,""))</f>
        <v/>
      </c>
      <c r="N998" s="663" t="str">
        <f aca="false">IF('ORÇ.GLOBAL P CAIXA'!K997="EXEC.","",IF('ORÇ.REPROG. P CAIXA'!N998&gt;0,'ORÇ.REPROG. P CAIXA'!N998,""))</f>
        <v/>
      </c>
      <c r="O998" s="166" t="str">
        <f aca="false">IF('ORÇ.GLOBAL P CAIXA'!$K997="EXEC.","",'ORÇ.REPROG. P CAIXA'!O998)</f>
        <v/>
      </c>
      <c r="P998" s="167"/>
      <c r="Q998" s="168" t="str">
        <f aca="false">IF(B998&gt;0,"ok","ocultar")</f>
        <v>ocultar</v>
      </c>
      <c r="R998" s="649"/>
      <c r="S998" s="649"/>
      <c r="T998" s="650"/>
      <c r="V998" s="88"/>
      <c r="W998" s="157" t="n">
        <f aca="false">IF(B998=0,W997,IF(ISNONTEXT(B998)=TRUE(),INT(B998),INT(LEFT(B998,FIND(".",B998)-1))))</f>
        <v>3</v>
      </c>
      <c r="X998" s="157" t="str">
        <f aca="false">IF(X999=1,1,IF(B998&lt;&gt;0,1,IF(C998&lt;&gt;0,1,IF(D998&lt;&gt;0,1,IF(E998&lt;&gt;0,1,"")))))</f>
        <v/>
      </c>
      <c r="Y998" s="157" t="str">
        <f aca="false">IF(W998=0," ",IF(W998&lt;&gt;W997,W998," "))</f>
        <v> </v>
      </c>
      <c r="Z998" s="88"/>
      <c r="AA998" s="75" t="n">
        <f aca="false">IF(W998&lt;&gt;Y998,(IF(N998=0,G998*(INFORMAÇÕES!$Q$69/INFORMAÇÕES!$Q$72),IF(N998="R",G998,0))),0)</f>
        <v>0</v>
      </c>
      <c r="AB998" s="75" t="n">
        <f aca="false">IF(W998&lt;&gt;Y998,(IF(N998=0,G998*(INFORMAÇÕES!$Q$70/INFORMAÇÕES!$Q$72),IF(N998="C",G998,0))),0)</f>
        <v>0</v>
      </c>
      <c r="AC998" s="75" t="n">
        <f aca="false">IF(W998&lt;&gt;Y998,(IF(N998=0,G998*INFORMAÇÕES!$U$115,IF(N998="CF",G998,0))),0)</f>
        <v>0</v>
      </c>
      <c r="AD998" s="75" t="n">
        <f aca="false">IF(W998&lt;&gt;Y998,(IF(N998=0,G998*INFORMAÇÕES!$U$116,IF(N998="O",G998,0))),0)</f>
        <v>0</v>
      </c>
      <c r="AE998" s="75" t="n">
        <f aca="false">IF(E998&lt;&gt;0,G998,0)</f>
        <v>0</v>
      </c>
      <c r="AF998" s="75" t="n">
        <f aca="false">IF(W998&lt;&gt;Y998,(IF(N998=0,J998*(INFORMAÇÕES!$Q$89/INFORMAÇÕES!$Q$92),IF(N998="R",J998,0))),0)</f>
        <v>0</v>
      </c>
      <c r="AG998" s="75" t="n">
        <f aca="false">IF(W998&lt;&gt;Y998,(IF(N998=0,J998*(INFORMAÇÕES!$Q$90/INFORMAÇÕES!$Q$92),IF(N998="C",J998,0))),0)</f>
        <v>0</v>
      </c>
      <c r="AH998" s="75" t="n">
        <f aca="false">IF(W998&lt;&gt;Y998,(IF(N998="",J998*INFORMAÇÕES!$U$115,IF(N998="CF",J998,0))),0)</f>
        <v>0</v>
      </c>
      <c r="AI998" s="75" t="n">
        <f aca="false">IF(W998&lt;&gt;Y998,(IF(N998="",J998*INFORMAÇÕES!$U$116,IF(N998="O",J998,0))),0)</f>
        <v>0</v>
      </c>
      <c r="AJ998" s="75" t="n">
        <f aca="false">IF(H998&lt;&gt;0,J998,0)</f>
        <v>0</v>
      </c>
      <c r="AK998" s="75" t="n">
        <f aca="false">IF(K998&lt;&gt;0,L998,0)</f>
        <v>0</v>
      </c>
    </row>
    <row r="999" s="174" customFormat="true" ht="14.25" hidden="false" customHeight="false" outlineLevel="0" collapsed="false">
      <c r="A999" s="159" t="n">
        <v>987</v>
      </c>
      <c r="B999" s="160" t="n">
        <f aca="false">IF('ORÇ.GLOBAL P CAIXA'!$K998="EXEC.",0,'ORÇ.REPROG. P CAIXA'!B999)</f>
        <v>0</v>
      </c>
      <c r="C999" s="161" t="n">
        <f aca="false">IF('ORÇ.GLOBAL P CAIXA'!$K998="EXEC.",0,'ORÇ.REPROG. P CAIXA'!C999)</f>
        <v>0</v>
      </c>
      <c r="D999" s="162" t="n">
        <f aca="false">IF('ORÇ.GLOBAL P CAIXA'!$K998="EXEC.",0,'ORÇ.REPROG. P CAIXA'!D999)</f>
        <v>0</v>
      </c>
      <c r="E999" s="163" t="n">
        <f aca="false">IF('ORÇ.GLOBAL P CAIXA'!$K998="EXEC.",0,'ORÇ.REPROG. P CAIXA'!E999)</f>
        <v>0</v>
      </c>
      <c r="F999" s="163" t="n">
        <f aca="false">IF('ORÇ.GLOBAL P CAIXA'!K998="EXEC.",0,IF('ORÇ.GLOBAL EMPRESA'!G998&gt;0,'ORÇ.GLOBAL EMPRESA'!G998,'ORÇ.GLOBAL P CAIXA'!F998))</f>
        <v>0</v>
      </c>
      <c r="G999" s="163" t="n">
        <f aca="false">IF(E999&lt;&gt;0,ROUND(E999*F999,2),IF(AE999=0,(SUMIF($W$13:$W$1012,B999,$AE$13:$AE$1012)),AE999))</f>
        <v>0</v>
      </c>
      <c r="H999" s="661" t="n">
        <f aca="false">IF('ORÇ.GLOBAL P CAIXA'!K998="EXEC.",0,'ORÇ.REPROG. P CAIXA'!H999)</f>
        <v>0</v>
      </c>
      <c r="I999" s="661" t="n">
        <f aca="false">IF('ORÇ.GLOBAL P CAIXA'!K998="EXEC.",0,'ORÇ.REPROG. P CAIXA'!I999)</f>
        <v>0</v>
      </c>
      <c r="J999" s="163" t="n">
        <f aca="false">IF(H999&lt;&gt;0,ROUND(H999*I999,2),IF(AJ999=0,(SUMIF($W$13:$W$1012,B999,$AJ$13:$AJ$1012)),AJ999))</f>
        <v>0</v>
      </c>
      <c r="K999" s="163" t="n">
        <f aca="false">H999-E999</f>
        <v>0</v>
      </c>
      <c r="L999" s="163" t="n">
        <f aca="false">J999-G999</f>
        <v>0</v>
      </c>
      <c r="M999" s="662" t="str">
        <f aca="false">IF('ORÇ.GLOBAL P CAIXA'!K998="EXEC.","",IF('ORÇ.REPROG. P CAIXA'!M999&gt;0,'ORÇ.REPROG. P CAIXA'!M999,""))</f>
        <v/>
      </c>
      <c r="N999" s="663" t="str">
        <f aca="false">IF('ORÇ.GLOBAL P CAIXA'!K998="EXEC.","",IF('ORÇ.REPROG. P CAIXA'!N999&gt;0,'ORÇ.REPROG. P CAIXA'!N999,""))</f>
        <v/>
      </c>
      <c r="O999" s="166" t="str">
        <f aca="false">IF('ORÇ.GLOBAL P CAIXA'!$K998="EXEC.","",'ORÇ.REPROG. P CAIXA'!O999)</f>
        <v/>
      </c>
      <c r="P999" s="167"/>
      <c r="Q999" s="168" t="str">
        <f aca="false">IF(B999&gt;0,"ok","ocultar")</f>
        <v>ocultar</v>
      </c>
      <c r="R999" s="649"/>
      <c r="S999" s="649"/>
      <c r="T999" s="650"/>
      <c r="V999" s="88"/>
      <c r="W999" s="157" t="n">
        <f aca="false">IF(B999=0,W998,IF(ISNONTEXT(B999)=TRUE(),INT(B999),INT(LEFT(B999,FIND(".",B999)-1))))</f>
        <v>3</v>
      </c>
      <c r="X999" s="157" t="str">
        <f aca="false">IF(X1000=1,1,IF(B999&lt;&gt;0,1,IF(C999&lt;&gt;0,1,IF(D999&lt;&gt;0,1,IF(E999&lt;&gt;0,1,"")))))</f>
        <v/>
      </c>
      <c r="Y999" s="157" t="str">
        <f aca="false">IF(W999=0," ",IF(W999&lt;&gt;W998,W999," "))</f>
        <v> </v>
      </c>
      <c r="Z999" s="88"/>
      <c r="AA999" s="75" t="n">
        <f aca="false">IF(W999&lt;&gt;Y999,(IF(N999=0,G999*(INFORMAÇÕES!$Q$69/INFORMAÇÕES!$Q$72),IF(N999="R",G999,0))),0)</f>
        <v>0</v>
      </c>
      <c r="AB999" s="75" t="n">
        <f aca="false">IF(W999&lt;&gt;Y999,(IF(N999=0,G999*(INFORMAÇÕES!$Q$70/INFORMAÇÕES!$Q$72),IF(N999="C",G999,0))),0)</f>
        <v>0</v>
      </c>
      <c r="AC999" s="75" t="n">
        <f aca="false">IF(W999&lt;&gt;Y999,(IF(N999=0,G999*INFORMAÇÕES!$U$115,IF(N999="CF",G999,0))),0)</f>
        <v>0</v>
      </c>
      <c r="AD999" s="75" t="n">
        <f aca="false">IF(W999&lt;&gt;Y999,(IF(N999=0,G999*INFORMAÇÕES!$U$116,IF(N999="O",G999,0))),0)</f>
        <v>0</v>
      </c>
      <c r="AE999" s="75" t="n">
        <f aca="false">IF(E999&lt;&gt;0,G999,0)</f>
        <v>0</v>
      </c>
      <c r="AF999" s="75" t="n">
        <f aca="false">IF(W999&lt;&gt;Y999,(IF(N999=0,J999*(INFORMAÇÕES!$Q$89/INFORMAÇÕES!$Q$92),IF(N999="R",J999,0))),0)</f>
        <v>0</v>
      </c>
      <c r="AG999" s="75" t="n">
        <f aca="false">IF(W999&lt;&gt;Y999,(IF(N999=0,J999*(INFORMAÇÕES!$Q$90/INFORMAÇÕES!$Q$92),IF(N999="C",J999,0))),0)</f>
        <v>0</v>
      </c>
      <c r="AH999" s="75" t="n">
        <f aca="false">IF(W999&lt;&gt;Y999,(IF(N999="",J999*INFORMAÇÕES!$U$115,IF(N999="CF",J999,0))),0)</f>
        <v>0</v>
      </c>
      <c r="AI999" s="75" t="n">
        <f aca="false">IF(W999&lt;&gt;Y999,(IF(N999="",J999*INFORMAÇÕES!$U$116,IF(N999="O",J999,0))),0)</f>
        <v>0</v>
      </c>
      <c r="AJ999" s="75" t="n">
        <f aca="false">IF(H999&lt;&gt;0,J999,0)</f>
        <v>0</v>
      </c>
      <c r="AK999" s="75" t="n">
        <f aca="false">IF(K999&lt;&gt;0,L999,0)</f>
        <v>0</v>
      </c>
    </row>
    <row r="1000" s="174" customFormat="true" ht="14.25" hidden="false" customHeight="false" outlineLevel="0" collapsed="false">
      <c r="A1000" s="159" t="n">
        <v>988</v>
      </c>
      <c r="B1000" s="160" t="n">
        <f aca="false">IF('ORÇ.GLOBAL P CAIXA'!$K999="EXEC.",0,'ORÇ.REPROG. P CAIXA'!B1000)</f>
        <v>0</v>
      </c>
      <c r="C1000" s="161" t="n">
        <f aca="false">IF('ORÇ.GLOBAL P CAIXA'!$K999="EXEC.",0,'ORÇ.REPROG. P CAIXA'!C1000)</f>
        <v>0</v>
      </c>
      <c r="D1000" s="162" t="n">
        <f aca="false">IF('ORÇ.GLOBAL P CAIXA'!$K999="EXEC.",0,'ORÇ.REPROG. P CAIXA'!D1000)</f>
        <v>0</v>
      </c>
      <c r="E1000" s="163" t="n">
        <f aca="false">IF('ORÇ.GLOBAL P CAIXA'!$K999="EXEC.",0,'ORÇ.REPROG. P CAIXA'!E1000)</f>
        <v>0</v>
      </c>
      <c r="F1000" s="163" t="n">
        <f aca="false">IF('ORÇ.GLOBAL P CAIXA'!K999="EXEC.",0,IF('ORÇ.GLOBAL EMPRESA'!G999&gt;0,'ORÇ.GLOBAL EMPRESA'!G999,'ORÇ.GLOBAL P CAIXA'!F999))</f>
        <v>0</v>
      </c>
      <c r="G1000" s="163" t="n">
        <f aca="false">IF(E1000&lt;&gt;0,ROUND(E1000*F1000,2),IF(AE1000=0,(SUMIF($W$13:$W$1012,B1000,$AE$13:$AE$1012)),AE1000))</f>
        <v>0</v>
      </c>
      <c r="H1000" s="661" t="n">
        <f aca="false">IF('ORÇ.GLOBAL P CAIXA'!K999="EXEC.",0,'ORÇ.REPROG. P CAIXA'!H1000)</f>
        <v>0</v>
      </c>
      <c r="I1000" s="661" t="n">
        <f aca="false">IF('ORÇ.GLOBAL P CAIXA'!K999="EXEC.",0,'ORÇ.REPROG. P CAIXA'!I1000)</f>
        <v>0</v>
      </c>
      <c r="J1000" s="163" t="n">
        <f aca="false">IF(H1000&lt;&gt;0,ROUND(H1000*I1000,2),IF(AJ1000=0,(SUMIF($W$13:$W$1012,B1000,$AJ$13:$AJ$1012)),AJ1000))</f>
        <v>0</v>
      </c>
      <c r="K1000" s="163" t="n">
        <f aca="false">H1000-E1000</f>
        <v>0</v>
      </c>
      <c r="L1000" s="163" t="n">
        <f aca="false">J1000-G1000</f>
        <v>0</v>
      </c>
      <c r="M1000" s="662" t="str">
        <f aca="false">IF('ORÇ.GLOBAL P CAIXA'!K999="EXEC.","",IF('ORÇ.REPROG. P CAIXA'!M1000&gt;0,'ORÇ.REPROG. P CAIXA'!M1000,""))</f>
        <v/>
      </c>
      <c r="N1000" s="663" t="str">
        <f aca="false">IF('ORÇ.GLOBAL P CAIXA'!K999="EXEC.","",IF('ORÇ.REPROG. P CAIXA'!N1000&gt;0,'ORÇ.REPROG. P CAIXA'!N1000,""))</f>
        <v/>
      </c>
      <c r="O1000" s="166" t="str">
        <f aca="false">IF('ORÇ.GLOBAL P CAIXA'!$K999="EXEC.","",'ORÇ.REPROG. P CAIXA'!O1000)</f>
        <v/>
      </c>
      <c r="P1000" s="167"/>
      <c r="Q1000" s="168" t="str">
        <f aca="false">IF(B1000&gt;0,"ok","ocultar")</f>
        <v>ocultar</v>
      </c>
      <c r="R1000" s="649"/>
      <c r="S1000" s="649"/>
      <c r="T1000" s="650"/>
      <c r="V1000" s="88"/>
      <c r="W1000" s="157" t="n">
        <f aca="false">IF(B1000=0,W999,IF(ISNONTEXT(B1000)=TRUE(),INT(B1000),INT(LEFT(B1000,FIND(".",B1000)-1))))</f>
        <v>3</v>
      </c>
      <c r="X1000" s="157" t="str">
        <f aca="false">IF(X1001=1,1,IF(B1000&lt;&gt;0,1,IF(C1000&lt;&gt;0,1,IF(D1000&lt;&gt;0,1,IF(E1000&lt;&gt;0,1,"")))))</f>
        <v/>
      </c>
      <c r="Y1000" s="157" t="str">
        <f aca="false">IF(W1000=0," ",IF(W1000&lt;&gt;W999,W1000," "))</f>
        <v> </v>
      </c>
      <c r="Z1000" s="88"/>
      <c r="AA1000" s="75" t="n">
        <f aca="false">IF(W1000&lt;&gt;Y1000,(IF(N1000=0,G1000*(INFORMAÇÕES!$Q$69/INFORMAÇÕES!$Q$72),IF(N1000="R",G1000,0))),0)</f>
        <v>0</v>
      </c>
      <c r="AB1000" s="75" t="n">
        <f aca="false">IF(W1000&lt;&gt;Y1000,(IF(N1000=0,G1000*(INFORMAÇÕES!$Q$70/INFORMAÇÕES!$Q$72),IF(N1000="C",G1000,0))),0)</f>
        <v>0</v>
      </c>
      <c r="AC1000" s="75" t="n">
        <f aca="false">IF(W1000&lt;&gt;Y1000,(IF(N1000=0,G1000*INFORMAÇÕES!$U$115,IF(N1000="CF",G1000,0))),0)</f>
        <v>0</v>
      </c>
      <c r="AD1000" s="75" t="n">
        <f aca="false">IF(W1000&lt;&gt;Y1000,(IF(N1000=0,G1000*INFORMAÇÕES!$U$116,IF(N1000="O",G1000,0))),0)</f>
        <v>0</v>
      </c>
      <c r="AE1000" s="75" t="n">
        <f aca="false">IF(E1000&lt;&gt;0,G1000,0)</f>
        <v>0</v>
      </c>
      <c r="AF1000" s="75" t="n">
        <f aca="false">IF(W1000&lt;&gt;Y1000,(IF(N1000=0,J1000*(INFORMAÇÕES!$Q$89/INFORMAÇÕES!$Q$92),IF(N1000="R",J1000,0))),0)</f>
        <v>0</v>
      </c>
      <c r="AG1000" s="75" t="n">
        <f aca="false">IF(W1000&lt;&gt;Y1000,(IF(N1000=0,J1000*(INFORMAÇÕES!$Q$90/INFORMAÇÕES!$Q$92),IF(N1000="C",J1000,0))),0)</f>
        <v>0</v>
      </c>
      <c r="AH1000" s="75" t="n">
        <f aca="false">IF(W1000&lt;&gt;Y1000,(IF(N1000="",J1000*INFORMAÇÕES!$U$115,IF(N1000="CF",J1000,0))),0)</f>
        <v>0</v>
      </c>
      <c r="AI1000" s="75" t="n">
        <f aca="false">IF(W1000&lt;&gt;Y1000,(IF(N1000="",J1000*INFORMAÇÕES!$U$116,IF(N1000="O",J1000,0))),0)</f>
        <v>0</v>
      </c>
      <c r="AJ1000" s="75" t="n">
        <f aca="false">IF(H1000&lt;&gt;0,J1000,0)</f>
        <v>0</v>
      </c>
      <c r="AK1000" s="75" t="n">
        <f aca="false">IF(K1000&lt;&gt;0,L1000,0)</f>
        <v>0</v>
      </c>
    </row>
    <row r="1001" s="174" customFormat="true" ht="14.25" hidden="false" customHeight="false" outlineLevel="0" collapsed="false">
      <c r="A1001" s="159" t="n">
        <v>989</v>
      </c>
      <c r="B1001" s="160" t="n">
        <f aca="false">IF('ORÇ.GLOBAL P CAIXA'!$K1000="EXEC.",0,'ORÇ.REPROG. P CAIXA'!B1001)</f>
        <v>0</v>
      </c>
      <c r="C1001" s="161" t="n">
        <f aca="false">IF('ORÇ.GLOBAL P CAIXA'!$K1000="EXEC.",0,'ORÇ.REPROG. P CAIXA'!C1001)</f>
        <v>0</v>
      </c>
      <c r="D1001" s="162" t="n">
        <f aca="false">IF('ORÇ.GLOBAL P CAIXA'!$K1000="EXEC.",0,'ORÇ.REPROG. P CAIXA'!D1001)</f>
        <v>0</v>
      </c>
      <c r="E1001" s="163" t="n">
        <f aca="false">IF('ORÇ.GLOBAL P CAIXA'!$K1000="EXEC.",0,'ORÇ.REPROG. P CAIXA'!E1001)</f>
        <v>0</v>
      </c>
      <c r="F1001" s="163" t="n">
        <f aca="false">IF('ORÇ.GLOBAL P CAIXA'!K1000="EXEC.",0,IF('ORÇ.GLOBAL EMPRESA'!G1000&gt;0,'ORÇ.GLOBAL EMPRESA'!G1000,'ORÇ.GLOBAL P CAIXA'!F1000))</f>
        <v>0</v>
      </c>
      <c r="G1001" s="163" t="n">
        <f aca="false">IF(E1001&lt;&gt;0,ROUND(E1001*F1001,2),IF(AE1001=0,(SUMIF($W$13:$W$1012,B1001,$AE$13:$AE$1012)),AE1001))</f>
        <v>0</v>
      </c>
      <c r="H1001" s="661" t="n">
        <f aca="false">IF('ORÇ.GLOBAL P CAIXA'!K1000="EXEC.",0,'ORÇ.REPROG. P CAIXA'!H1001)</f>
        <v>0</v>
      </c>
      <c r="I1001" s="661" t="n">
        <f aca="false">IF('ORÇ.GLOBAL P CAIXA'!K1000="EXEC.",0,'ORÇ.REPROG. P CAIXA'!I1001)</f>
        <v>0</v>
      </c>
      <c r="J1001" s="163" t="n">
        <f aca="false">IF(H1001&lt;&gt;0,ROUND(H1001*I1001,2),IF(AJ1001=0,(SUMIF($W$13:$W$1012,B1001,$AJ$13:$AJ$1012)),AJ1001))</f>
        <v>0</v>
      </c>
      <c r="K1001" s="163" t="n">
        <f aca="false">H1001-E1001</f>
        <v>0</v>
      </c>
      <c r="L1001" s="163" t="n">
        <f aca="false">J1001-G1001</f>
        <v>0</v>
      </c>
      <c r="M1001" s="662" t="str">
        <f aca="false">IF('ORÇ.GLOBAL P CAIXA'!K1000="EXEC.","",IF('ORÇ.REPROG. P CAIXA'!M1001&gt;0,'ORÇ.REPROG. P CAIXA'!M1001,""))</f>
        <v/>
      </c>
      <c r="N1001" s="663" t="str">
        <f aca="false">IF('ORÇ.GLOBAL P CAIXA'!K1000="EXEC.","",IF('ORÇ.REPROG. P CAIXA'!N1001&gt;0,'ORÇ.REPROG. P CAIXA'!N1001,""))</f>
        <v/>
      </c>
      <c r="O1001" s="166" t="str">
        <f aca="false">IF('ORÇ.GLOBAL P CAIXA'!$K1000="EXEC.","",'ORÇ.REPROG. P CAIXA'!O1001)</f>
        <v/>
      </c>
      <c r="P1001" s="167"/>
      <c r="Q1001" s="168" t="str">
        <f aca="false">IF(B1001&gt;0,"ok","ocultar")</f>
        <v>ocultar</v>
      </c>
      <c r="R1001" s="649"/>
      <c r="S1001" s="649"/>
      <c r="T1001" s="650"/>
      <c r="V1001" s="88"/>
      <c r="W1001" s="157" t="n">
        <f aca="false">IF(B1001=0,W1000,IF(ISNONTEXT(B1001)=TRUE(),INT(B1001),INT(LEFT(B1001,FIND(".",B1001)-1))))</f>
        <v>3</v>
      </c>
      <c r="X1001" s="157" t="str">
        <f aca="false">IF(X1002=1,1,IF(B1001&lt;&gt;0,1,IF(C1001&lt;&gt;0,1,IF(D1001&lt;&gt;0,1,IF(E1001&lt;&gt;0,1,"")))))</f>
        <v/>
      </c>
      <c r="Y1001" s="157" t="str">
        <f aca="false">IF(W1001=0," ",IF(W1001&lt;&gt;W1000,W1001," "))</f>
        <v> </v>
      </c>
      <c r="Z1001" s="88"/>
      <c r="AA1001" s="75" t="n">
        <f aca="false">IF(W1001&lt;&gt;Y1001,(IF(N1001=0,G1001*(INFORMAÇÕES!$Q$69/INFORMAÇÕES!$Q$72),IF(N1001="R",G1001,0))),0)</f>
        <v>0</v>
      </c>
      <c r="AB1001" s="75" t="n">
        <f aca="false">IF(W1001&lt;&gt;Y1001,(IF(N1001=0,G1001*(INFORMAÇÕES!$Q$70/INFORMAÇÕES!$Q$72),IF(N1001="C",G1001,0))),0)</f>
        <v>0</v>
      </c>
      <c r="AC1001" s="75" t="n">
        <f aca="false">IF(W1001&lt;&gt;Y1001,(IF(N1001=0,G1001*INFORMAÇÕES!$U$115,IF(N1001="CF",G1001,0))),0)</f>
        <v>0</v>
      </c>
      <c r="AD1001" s="75" t="n">
        <f aca="false">IF(W1001&lt;&gt;Y1001,(IF(N1001=0,G1001*INFORMAÇÕES!$U$116,IF(N1001="O",G1001,0))),0)</f>
        <v>0</v>
      </c>
      <c r="AE1001" s="75" t="n">
        <f aca="false">IF(E1001&lt;&gt;0,G1001,0)</f>
        <v>0</v>
      </c>
      <c r="AF1001" s="75" t="n">
        <f aca="false">IF(W1001&lt;&gt;Y1001,(IF(N1001=0,J1001*(INFORMAÇÕES!$Q$89/INFORMAÇÕES!$Q$92),IF(N1001="R",J1001,0))),0)</f>
        <v>0</v>
      </c>
      <c r="AG1001" s="75" t="n">
        <f aca="false">IF(W1001&lt;&gt;Y1001,(IF(N1001=0,J1001*(INFORMAÇÕES!$Q$90/INFORMAÇÕES!$Q$92),IF(N1001="C",J1001,0))),0)</f>
        <v>0</v>
      </c>
      <c r="AH1001" s="75" t="n">
        <f aca="false">IF(W1001&lt;&gt;Y1001,(IF(N1001="",J1001*INFORMAÇÕES!$U$115,IF(N1001="CF",J1001,0))),0)</f>
        <v>0</v>
      </c>
      <c r="AI1001" s="75" t="n">
        <f aca="false">IF(W1001&lt;&gt;Y1001,(IF(N1001="",J1001*INFORMAÇÕES!$U$116,IF(N1001="O",J1001,0))),0)</f>
        <v>0</v>
      </c>
      <c r="AJ1001" s="75" t="n">
        <f aca="false">IF(H1001&lt;&gt;0,J1001,0)</f>
        <v>0</v>
      </c>
      <c r="AK1001" s="75" t="n">
        <f aca="false">IF(K1001&lt;&gt;0,L1001,0)</f>
        <v>0</v>
      </c>
    </row>
    <row r="1002" s="174" customFormat="true" ht="14.25" hidden="false" customHeight="false" outlineLevel="0" collapsed="false">
      <c r="A1002" s="159" t="n">
        <v>990</v>
      </c>
      <c r="B1002" s="160" t="n">
        <f aca="false">IF('ORÇ.GLOBAL P CAIXA'!$K1001="EXEC.",0,'ORÇ.REPROG. P CAIXA'!B1002)</f>
        <v>0</v>
      </c>
      <c r="C1002" s="161" t="n">
        <f aca="false">IF('ORÇ.GLOBAL P CAIXA'!$K1001="EXEC.",0,'ORÇ.REPROG. P CAIXA'!C1002)</f>
        <v>0</v>
      </c>
      <c r="D1002" s="162" t="n">
        <f aca="false">IF('ORÇ.GLOBAL P CAIXA'!$K1001="EXEC.",0,'ORÇ.REPROG. P CAIXA'!D1002)</f>
        <v>0</v>
      </c>
      <c r="E1002" s="163" t="n">
        <f aca="false">IF('ORÇ.GLOBAL P CAIXA'!$K1001="EXEC.",0,'ORÇ.REPROG. P CAIXA'!E1002)</f>
        <v>0</v>
      </c>
      <c r="F1002" s="163" t="n">
        <f aca="false">IF('ORÇ.GLOBAL P CAIXA'!K1001="EXEC.",0,IF('ORÇ.GLOBAL EMPRESA'!G1001&gt;0,'ORÇ.GLOBAL EMPRESA'!G1001,'ORÇ.GLOBAL P CAIXA'!F1001))</f>
        <v>0</v>
      </c>
      <c r="G1002" s="163" t="n">
        <f aca="false">IF(E1002&lt;&gt;0,ROUND(E1002*F1002,2),IF(AE1002=0,(SUMIF($W$13:$W$1012,B1002,$AE$13:$AE$1012)),AE1002))</f>
        <v>0</v>
      </c>
      <c r="H1002" s="661" t="n">
        <f aca="false">IF('ORÇ.GLOBAL P CAIXA'!K1001="EXEC.",0,'ORÇ.REPROG. P CAIXA'!H1002)</f>
        <v>0</v>
      </c>
      <c r="I1002" s="661" t="n">
        <f aca="false">IF('ORÇ.GLOBAL P CAIXA'!K1001="EXEC.",0,'ORÇ.REPROG. P CAIXA'!I1002)</f>
        <v>0</v>
      </c>
      <c r="J1002" s="163" t="n">
        <f aca="false">IF(H1002&lt;&gt;0,ROUND(H1002*I1002,2),IF(AJ1002=0,(SUMIF($W$13:$W$1012,B1002,$AJ$13:$AJ$1012)),AJ1002))</f>
        <v>0</v>
      </c>
      <c r="K1002" s="163" t="n">
        <f aca="false">H1002-E1002</f>
        <v>0</v>
      </c>
      <c r="L1002" s="163" t="n">
        <f aca="false">J1002-G1002</f>
        <v>0</v>
      </c>
      <c r="M1002" s="662" t="str">
        <f aca="false">IF('ORÇ.GLOBAL P CAIXA'!K1001="EXEC.","",IF('ORÇ.REPROG. P CAIXA'!M1002&gt;0,'ORÇ.REPROG. P CAIXA'!M1002,""))</f>
        <v/>
      </c>
      <c r="N1002" s="663" t="str">
        <f aca="false">IF('ORÇ.GLOBAL P CAIXA'!K1001="EXEC.","",IF('ORÇ.REPROG. P CAIXA'!N1002&gt;0,'ORÇ.REPROG. P CAIXA'!N1002,""))</f>
        <v/>
      </c>
      <c r="O1002" s="166" t="str">
        <f aca="false">IF('ORÇ.GLOBAL P CAIXA'!$K1001="EXEC.","",'ORÇ.REPROG. P CAIXA'!O1002)</f>
        <v/>
      </c>
      <c r="P1002" s="167"/>
      <c r="Q1002" s="168" t="str">
        <f aca="false">IF(B1002&gt;0,"ok","ocultar")</f>
        <v>ocultar</v>
      </c>
      <c r="R1002" s="649"/>
      <c r="S1002" s="649"/>
      <c r="T1002" s="650"/>
      <c r="V1002" s="88"/>
      <c r="W1002" s="157" t="n">
        <f aca="false">IF(B1002=0,W1001,IF(ISNONTEXT(B1002)=TRUE(),INT(B1002),INT(LEFT(B1002,FIND(".",B1002)-1))))</f>
        <v>3</v>
      </c>
      <c r="X1002" s="157" t="str">
        <f aca="false">IF(X1003=1,1,IF(B1002&lt;&gt;0,1,IF(C1002&lt;&gt;0,1,IF(D1002&lt;&gt;0,1,IF(E1002&lt;&gt;0,1,"")))))</f>
        <v/>
      </c>
      <c r="Y1002" s="157" t="str">
        <f aca="false">IF(W1002=0," ",IF(W1002&lt;&gt;W1001,W1002," "))</f>
        <v> </v>
      </c>
      <c r="Z1002" s="88"/>
      <c r="AA1002" s="75" t="n">
        <f aca="false">IF(W1002&lt;&gt;Y1002,(IF(N1002=0,G1002*(INFORMAÇÕES!$Q$69/INFORMAÇÕES!$Q$72),IF(N1002="R",G1002,0))),0)</f>
        <v>0</v>
      </c>
      <c r="AB1002" s="75" t="n">
        <f aca="false">IF(W1002&lt;&gt;Y1002,(IF(N1002=0,G1002*(INFORMAÇÕES!$Q$70/INFORMAÇÕES!$Q$72),IF(N1002="C",G1002,0))),0)</f>
        <v>0</v>
      </c>
      <c r="AC1002" s="75" t="n">
        <f aca="false">IF(W1002&lt;&gt;Y1002,(IF(N1002=0,G1002*INFORMAÇÕES!$U$115,IF(N1002="CF",G1002,0))),0)</f>
        <v>0</v>
      </c>
      <c r="AD1002" s="75" t="n">
        <f aca="false">IF(W1002&lt;&gt;Y1002,(IF(N1002=0,G1002*INFORMAÇÕES!$U$116,IF(N1002="O",G1002,0))),0)</f>
        <v>0</v>
      </c>
      <c r="AE1002" s="75" t="n">
        <f aca="false">IF(E1002&lt;&gt;0,G1002,0)</f>
        <v>0</v>
      </c>
      <c r="AF1002" s="75" t="n">
        <f aca="false">IF(W1002&lt;&gt;Y1002,(IF(N1002=0,J1002*(INFORMAÇÕES!$Q$89/INFORMAÇÕES!$Q$92),IF(N1002="R",J1002,0))),0)</f>
        <v>0</v>
      </c>
      <c r="AG1002" s="75" t="n">
        <f aca="false">IF(W1002&lt;&gt;Y1002,(IF(N1002=0,J1002*(INFORMAÇÕES!$Q$90/INFORMAÇÕES!$Q$92),IF(N1002="C",J1002,0))),0)</f>
        <v>0</v>
      </c>
      <c r="AH1002" s="75" t="n">
        <f aca="false">IF(W1002&lt;&gt;Y1002,(IF(N1002="",J1002*INFORMAÇÕES!$U$115,IF(N1002="CF",J1002,0))),0)</f>
        <v>0</v>
      </c>
      <c r="AI1002" s="75" t="n">
        <f aca="false">IF(W1002&lt;&gt;Y1002,(IF(N1002="",J1002*INFORMAÇÕES!$U$116,IF(N1002="O",J1002,0))),0)</f>
        <v>0</v>
      </c>
      <c r="AJ1002" s="75" t="n">
        <f aca="false">IF(H1002&lt;&gt;0,J1002,0)</f>
        <v>0</v>
      </c>
      <c r="AK1002" s="75" t="n">
        <f aca="false">IF(K1002&lt;&gt;0,L1002,0)</f>
        <v>0</v>
      </c>
    </row>
    <row r="1003" s="174" customFormat="true" ht="14.25" hidden="false" customHeight="false" outlineLevel="0" collapsed="false">
      <c r="A1003" s="159" t="n">
        <v>991</v>
      </c>
      <c r="B1003" s="160" t="n">
        <f aca="false">IF('ORÇ.GLOBAL P CAIXA'!$K1002="EXEC.",0,'ORÇ.REPROG. P CAIXA'!B1003)</f>
        <v>0</v>
      </c>
      <c r="C1003" s="161" t="n">
        <f aca="false">IF('ORÇ.GLOBAL P CAIXA'!$K1002="EXEC.",0,'ORÇ.REPROG. P CAIXA'!C1003)</f>
        <v>0</v>
      </c>
      <c r="D1003" s="162" t="n">
        <f aca="false">IF('ORÇ.GLOBAL P CAIXA'!$K1002="EXEC.",0,'ORÇ.REPROG. P CAIXA'!D1003)</f>
        <v>0</v>
      </c>
      <c r="E1003" s="163" t="n">
        <f aca="false">IF('ORÇ.GLOBAL P CAIXA'!$K1002="EXEC.",0,'ORÇ.REPROG. P CAIXA'!E1003)</f>
        <v>0</v>
      </c>
      <c r="F1003" s="163" t="n">
        <f aca="false">IF('ORÇ.GLOBAL P CAIXA'!K1002="EXEC.",0,IF('ORÇ.GLOBAL EMPRESA'!G1002&gt;0,'ORÇ.GLOBAL EMPRESA'!G1002,'ORÇ.GLOBAL P CAIXA'!F1002))</f>
        <v>0</v>
      </c>
      <c r="G1003" s="163" t="n">
        <f aca="false">IF(E1003&lt;&gt;0,ROUND(E1003*F1003,2),IF(AE1003=0,(SUMIF($W$13:$W$1012,B1003,$AE$13:$AE$1012)),AE1003))</f>
        <v>0</v>
      </c>
      <c r="H1003" s="661" t="n">
        <f aca="false">IF('ORÇ.GLOBAL P CAIXA'!K1002="EXEC.",0,'ORÇ.REPROG. P CAIXA'!H1003)</f>
        <v>0</v>
      </c>
      <c r="I1003" s="661" t="n">
        <f aca="false">IF('ORÇ.GLOBAL P CAIXA'!K1002="EXEC.",0,'ORÇ.REPROG. P CAIXA'!I1003)</f>
        <v>0</v>
      </c>
      <c r="J1003" s="163" t="n">
        <f aca="false">IF(H1003&lt;&gt;0,ROUND(H1003*I1003,2),IF(AJ1003=0,(SUMIF($W$13:$W$1012,B1003,$AJ$13:$AJ$1012)),AJ1003))</f>
        <v>0</v>
      </c>
      <c r="K1003" s="163" t="n">
        <f aca="false">H1003-E1003</f>
        <v>0</v>
      </c>
      <c r="L1003" s="163" t="n">
        <f aca="false">J1003-G1003</f>
        <v>0</v>
      </c>
      <c r="M1003" s="662" t="str">
        <f aca="false">IF('ORÇ.GLOBAL P CAIXA'!K1002="EXEC.","",IF('ORÇ.REPROG. P CAIXA'!M1003&gt;0,'ORÇ.REPROG. P CAIXA'!M1003,""))</f>
        <v/>
      </c>
      <c r="N1003" s="663" t="str">
        <f aca="false">IF('ORÇ.GLOBAL P CAIXA'!K1002="EXEC.","",IF('ORÇ.REPROG. P CAIXA'!N1003&gt;0,'ORÇ.REPROG. P CAIXA'!N1003,""))</f>
        <v/>
      </c>
      <c r="O1003" s="166" t="str">
        <f aca="false">IF('ORÇ.GLOBAL P CAIXA'!$K1002="EXEC.","",'ORÇ.REPROG. P CAIXA'!O1003)</f>
        <v/>
      </c>
      <c r="P1003" s="167"/>
      <c r="Q1003" s="168" t="str">
        <f aca="false">IF(B1003&gt;0,"ok","ocultar")</f>
        <v>ocultar</v>
      </c>
      <c r="R1003" s="649"/>
      <c r="S1003" s="649"/>
      <c r="T1003" s="650"/>
      <c r="V1003" s="88"/>
      <c r="W1003" s="157" t="n">
        <f aca="false">IF(B1003=0,W1002,IF(ISNONTEXT(B1003)=TRUE(),INT(B1003),INT(LEFT(B1003,FIND(".",B1003)-1))))</f>
        <v>3</v>
      </c>
      <c r="X1003" s="157" t="str">
        <f aca="false">IF(X1004=1,1,IF(B1003&lt;&gt;0,1,IF(C1003&lt;&gt;0,1,IF(D1003&lt;&gt;0,1,IF(E1003&lt;&gt;0,1,"")))))</f>
        <v/>
      </c>
      <c r="Y1003" s="157" t="str">
        <f aca="false">IF(W1003=0," ",IF(W1003&lt;&gt;W1002,W1003," "))</f>
        <v> </v>
      </c>
      <c r="Z1003" s="88"/>
      <c r="AA1003" s="75" t="n">
        <f aca="false">IF(W1003&lt;&gt;Y1003,(IF(N1003=0,G1003*(INFORMAÇÕES!$Q$69/INFORMAÇÕES!$Q$72),IF(N1003="R",G1003,0))),0)</f>
        <v>0</v>
      </c>
      <c r="AB1003" s="75" t="n">
        <f aca="false">IF(W1003&lt;&gt;Y1003,(IF(N1003=0,G1003*(INFORMAÇÕES!$Q$70/INFORMAÇÕES!$Q$72),IF(N1003="C",G1003,0))),0)</f>
        <v>0</v>
      </c>
      <c r="AC1003" s="75" t="n">
        <f aca="false">IF(W1003&lt;&gt;Y1003,(IF(N1003=0,G1003*INFORMAÇÕES!$U$115,IF(N1003="CF",G1003,0))),0)</f>
        <v>0</v>
      </c>
      <c r="AD1003" s="75" t="n">
        <f aca="false">IF(W1003&lt;&gt;Y1003,(IF(N1003=0,G1003*INFORMAÇÕES!$U$116,IF(N1003="O",G1003,0))),0)</f>
        <v>0</v>
      </c>
      <c r="AE1003" s="75" t="n">
        <f aca="false">IF(E1003&lt;&gt;0,G1003,0)</f>
        <v>0</v>
      </c>
      <c r="AF1003" s="75" t="n">
        <f aca="false">IF(W1003&lt;&gt;Y1003,(IF(N1003=0,J1003*(INFORMAÇÕES!$Q$89/INFORMAÇÕES!$Q$92),IF(N1003="R",J1003,0))),0)</f>
        <v>0</v>
      </c>
      <c r="AG1003" s="75" t="n">
        <f aca="false">IF(W1003&lt;&gt;Y1003,(IF(N1003=0,J1003*(INFORMAÇÕES!$Q$90/INFORMAÇÕES!$Q$92),IF(N1003="C",J1003,0))),0)</f>
        <v>0</v>
      </c>
      <c r="AH1003" s="75" t="n">
        <f aca="false">IF(W1003&lt;&gt;Y1003,(IF(N1003="",J1003*INFORMAÇÕES!$U$115,IF(N1003="CF",J1003,0))),0)</f>
        <v>0</v>
      </c>
      <c r="AI1003" s="75" t="n">
        <f aca="false">IF(W1003&lt;&gt;Y1003,(IF(N1003="",J1003*INFORMAÇÕES!$U$116,IF(N1003="O",J1003,0))),0)</f>
        <v>0</v>
      </c>
      <c r="AJ1003" s="75" t="n">
        <f aca="false">IF(H1003&lt;&gt;0,J1003,0)</f>
        <v>0</v>
      </c>
      <c r="AK1003" s="75" t="n">
        <f aca="false">IF(K1003&lt;&gt;0,L1003,0)</f>
        <v>0</v>
      </c>
    </row>
    <row r="1004" s="174" customFormat="true" ht="14.25" hidden="false" customHeight="false" outlineLevel="0" collapsed="false">
      <c r="A1004" s="159" t="n">
        <v>992</v>
      </c>
      <c r="B1004" s="160" t="n">
        <f aca="false">IF('ORÇ.GLOBAL P CAIXA'!$K1003="EXEC.",0,'ORÇ.REPROG. P CAIXA'!B1004)</f>
        <v>0</v>
      </c>
      <c r="C1004" s="161" t="n">
        <f aca="false">IF('ORÇ.GLOBAL P CAIXA'!$K1003="EXEC.",0,'ORÇ.REPROG. P CAIXA'!C1004)</f>
        <v>0</v>
      </c>
      <c r="D1004" s="162" t="n">
        <f aca="false">IF('ORÇ.GLOBAL P CAIXA'!$K1003="EXEC.",0,'ORÇ.REPROG. P CAIXA'!D1004)</f>
        <v>0</v>
      </c>
      <c r="E1004" s="163" t="n">
        <f aca="false">IF('ORÇ.GLOBAL P CAIXA'!$K1003="EXEC.",0,'ORÇ.REPROG. P CAIXA'!E1004)</f>
        <v>0</v>
      </c>
      <c r="F1004" s="163" t="n">
        <f aca="false">IF('ORÇ.GLOBAL P CAIXA'!K1003="EXEC.",0,IF('ORÇ.GLOBAL EMPRESA'!G1003&gt;0,'ORÇ.GLOBAL EMPRESA'!G1003,'ORÇ.GLOBAL P CAIXA'!F1003))</f>
        <v>0</v>
      </c>
      <c r="G1004" s="163" t="n">
        <f aca="false">IF(E1004&lt;&gt;0,ROUND(E1004*F1004,2),IF(AE1004=0,(SUMIF($W$13:$W$1012,B1004,$AE$13:$AE$1012)),AE1004))</f>
        <v>0</v>
      </c>
      <c r="H1004" s="661" t="n">
        <f aca="false">IF('ORÇ.GLOBAL P CAIXA'!K1003="EXEC.",0,'ORÇ.REPROG. P CAIXA'!H1004)</f>
        <v>0</v>
      </c>
      <c r="I1004" s="661" t="n">
        <f aca="false">IF('ORÇ.GLOBAL P CAIXA'!K1003="EXEC.",0,'ORÇ.REPROG. P CAIXA'!I1004)</f>
        <v>0</v>
      </c>
      <c r="J1004" s="163" t="n">
        <f aca="false">IF(H1004&lt;&gt;0,ROUND(H1004*I1004,2),IF(AJ1004=0,(SUMIF($W$13:$W$1012,B1004,$AJ$13:$AJ$1012)),AJ1004))</f>
        <v>0</v>
      </c>
      <c r="K1004" s="163" t="n">
        <f aca="false">H1004-E1004</f>
        <v>0</v>
      </c>
      <c r="L1004" s="163" t="n">
        <f aca="false">J1004-G1004</f>
        <v>0</v>
      </c>
      <c r="M1004" s="662" t="str">
        <f aca="false">IF('ORÇ.GLOBAL P CAIXA'!K1003="EXEC.","",IF('ORÇ.REPROG. P CAIXA'!M1004&gt;0,'ORÇ.REPROG. P CAIXA'!M1004,""))</f>
        <v/>
      </c>
      <c r="N1004" s="663" t="str">
        <f aca="false">IF('ORÇ.GLOBAL P CAIXA'!K1003="EXEC.","",IF('ORÇ.REPROG. P CAIXA'!N1004&gt;0,'ORÇ.REPROG. P CAIXA'!N1004,""))</f>
        <v/>
      </c>
      <c r="O1004" s="166" t="str">
        <f aca="false">IF('ORÇ.GLOBAL P CAIXA'!$K1003="EXEC.","",'ORÇ.REPROG. P CAIXA'!O1004)</f>
        <v/>
      </c>
      <c r="P1004" s="167"/>
      <c r="Q1004" s="168" t="str">
        <f aca="false">IF(B1004&gt;0,"ok","ocultar")</f>
        <v>ocultar</v>
      </c>
      <c r="R1004" s="649"/>
      <c r="S1004" s="649"/>
      <c r="T1004" s="650"/>
      <c r="V1004" s="88"/>
      <c r="W1004" s="157" t="n">
        <f aca="false">IF(B1004=0,W1003,IF(ISNONTEXT(B1004)=TRUE(),INT(B1004),INT(LEFT(B1004,FIND(".",B1004)-1))))</f>
        <v>3</v>
      </c>
      <c r="X1004" s="157" t="str">
        <f aca="false">IF(X1005=1,1,IF(B1004&lt;&gt;0,1,IF(C1004&lt;&gt;0,1,IF(D1004&lt;&gt;0,1,IF(E1004&lt;&gt;0,1,"")))))</f>
        <v/>
      </c>
      <c r="Y1004" s="157" t="str">
        <f aca="false">IF(W1004=0," ",IF(W1004&lt;&gt;W1003,W1004," "))</f>
        <v> </v>
      </c>
      <c r="Z1004" s="88"/>
      <c r="AA1004" s="75" t="n">
        <f aca="false">IF(W1004&lt;&gt;Y1004,(IF(N1004=0,G1004*(INFORMAÇÕES!$Q$69/INFORMAÇÕES!$Q$72),IF(N1004="R",G1004,0))),0)</f>
        <v>0</v>
      </c>
      <c r="AB1004" s="75" t="n">
        <f aca="false">IF(W1004&lt;&gt;Y1004,(IF(N1004=0,G1004*(INFORMAÇÕES!$Q$70/INFORMAÇÕES!$Q$72),IF(N1004="C",G1004,0))),0)</f>
        <v>0</v>
      </c>
      <c r="AC1004" s="75" t="n">
        <f aca="false">IF(W1004&lt;&gt;Y1004,(IF(N1004=0,G1004*INFORMAÇÕES!$U$115,IF(N1004="CF",G1004,0))),0)</f>
        <v>0</v>
      </c>
      <c r="AD1004" s="75" t="n">
        <f aca="false">IF(W1004&lt;&gt;Y1004,(IF(N1004=0,G1004*INFORMAÇÕES!$U$116,IF(N1004="O",G1004,0))),0)</f>
        <v>0</v>
      </c>
      <c r="AE1004" s="75" t="n">
        <f aca="false">IF(E1004&lt;&gt;0,G1004,0)</f>
        <v>0</v>
      </c>
      <c r="AF1004" s="75" t="n">
        <f aca="false">IF(W1004&lt;&gt;Y1004,(IF(N1004=0,J1004*(INFORMAÇÕES!$Q$89/INFORMAÇÕES!$Q$92),IF(N1004="R",J1004,0))),0)</f>
        <v>0</v>
      </c>
      <c r="AG1004" s="75" t="n">
        <f aca="false">IF(W1004&lt;&gt;Y1004,(IF(N1004=0,J1004*(INFORMAÇÕES!$Q$90/INFORMAÇÕES!$Q$92),IF(N1004="C",J1004,0))),0)</f>
        <v>0</v>
      </c>
      <c r="AH1004" s="75" t="n">
        <f aca="false">IF(W1004&lt;&gt;Y1004,(IF(N1004="",J1004*INFORMAÇÕES!$U$115,IF(N1004="CF",J1004,0))),0)</f>
        <v>0</v>
      </c>
      <c r="AI1004" s="75" t="n">
        <f aca="false">IF(W1004&lt;&gt;Y1004,(IF(N1004="",J1004*INFORMAÇÕES!$U$116,IF(N1004="O",J1004,0))),0)</f>
        <v>0</v>
      </c>
      <c r="AJ1004" s="75" t="n">
        <f aca="false">IF(H1004&lt;&gt;0,J1004,0)</f>
        <v>0</v>
      </c>
      <c r="AK1004" s="75" t="n">
        <f aca="false">IF(K1004&lt;&gt;0,L1004,0)</f>
        <v>0</v>
      </c>
    </row>
    <row r="1005" s="174" customFormat="true" ht="14.25" hidden="false" customHeight="false" outlineLevel="0" collapsed="false">
      <c r="A1005" s="159" t="n">
        <v>993</v>
      </c>
      <c r="B1005" s="160" t="n">
        <f aca="false">IF('ORÇ.GLOBAL P CAIXA'!$K1004="EXEC.",0,'ORÇ.REPROG. P CAIXA'!B1005)</f>
        <v>0</v>
      </c>
      <c r="C1005" s="161" t="n">
        <f aca="false">IF('ORÇ.GLOBAL P CAIXA'!$K1004="EXEC.",0,'ORÇ.REPROG. P CAIXA'!C1005)</f>
        <v>0</v>
      </c>
      <c r="D1005" s="162" t="n">
        <f aca="false">IF('ORÇ.GLOBAL P CAIXA'!$K1004="EXEC.",0,'ORÇ.REPROG. P CAIXA'!D1005)</f>
        <v>0</v>
      </c>
      <c r="E1005" s="163" t="n">
        <f aca="false">IF('ORÇ.GLOBAL P CAIXA'!$K1004="EXEC.",0,'ORÇ.REPROG. P CAIXA'!E1005)</f>
        <v>0</v>
      </c>
      <c r="F1005" s="163" t="n">
        <f aca="false">IF('ORÇ.GLOBAL P CAIXA'!K1004="EXEC.",0,IF('ORÇ.GLOBAL EMPRESA'!G1004&gt;0,'ORÇ.GLOBAL EMPRESA'!G1004,'ORÇ.GLOBAL P CAIXA'!F1004))</f>
        <v>0</v>
      </c>
      <c r="G1005" s="163" t="n">
        <f aca="false">IF(E1005&lt;&gt;0,ROUND(E1005*F1005,2),IF(AE1005=0,(SUMIF($W$13:$W$1012,B1005,$AE$13:$AE$1012)),AE1005))</f>
        <v>0</v>
      </c>
      <c r="H1005" s="661" t="n">
        <f aca="false">IF('ORÇ.GLOBAL P CAIXA'!K1004="EXEC.",0,'ORÇ.REPROG. P CAIXA'!H1005)</f>
        <v>0</v>
      </c>
      <c r="I1005" s="661" t="n">
        <f aca="false">IF('ORÇ.GLOBAL P CAIXA'!K1004="EXEC.",0,'ORÇ.REPROG. P CAIXA'!I1005)</f>
        <v>0</v>
      </c>
      <c r="J1005" s="163" t="n">
        <f aca="false">IF(H1005&lt;&gt;0,ROUND(H1005*I1005,2),IF(AJ1005=0,(SUMIF($W$13:$W$1012,B1005,$AJ$13:$AJ$1012)),AJ1005))</f>
        <v>0</v>
      </c>
      <c r="K1005" s="163" t="n">
        <f aca="false">H1005-E1005</f>
        <v>0</v>
      </c>
      <c r="L1005" s="163" t="n">
        <f aca="false">J1005-G1005</f>
        <v>0</v>
      </c>
      <c r="M1005" s="662" t="str">
        <f aca="false">IF('ORÇ.GLOBAL P CAIXA'!K1004="EXEC.","",IF('ORÇ.REPROG. P CAIXA'!M1005&gt;0,'ORÇ.REPROG. P CAIXA'!M1005,""))</f>
        <v/>
      </c>
      <c r="N1005" s="663" t="str">
        <f aca="false">IF('ORÇ.GLOBAL P CAIXA'!K1004="EXEC.","",IF('ORÇ.REPROG. P CAIXA'!N1005&gt;0,'ORÇ.REPROG. P CAIXA'!N1005,""))</f>
        <v/>
      </c>
      <c r="O1005" s="166" t="str">
        <f aca="false">IF('ORÇ.GLOBAL P CAIXA'!$K1004="EXEC.","",'ORÇ.REPROG. P CAIXA'!O1005)</f>
        <v/>
      </c>
      <c r="P1005" s="167"/>
      <c r="Q1005" s="168" t="str">
        <f aca="false">IF(B1005&gt;0,"ok","ocultar")</f>
        <v>ocultar</v>
      </c>
      <c r="R1005" s="649"/>
      <c r="S1005" s="649"/>
      <c r="T1005" s="650"/>
      <c r="V1005" s="88"/>
      <c r="W1005" s="157" t="n">
        <f aca="false">IF(B1005=0,W1004,IF(ISNONTEXT(B1005)=TRUE(),INT(B1005),INT(LEFT(B1005,FIND(".",B1005)-1))))</f>
        <v>3</v>
      </c>
      <c r="X1005" s="157" t="str">
        <f aca="false">IF(X1006=1,1,IF(B1005&lt;&gt;0,1,IF(C1005&lt;&gt;0,1,IF(D1005&lt;&gt;0,1,IF(E1005&lt;&gt;0,1,"")))))</f>
        <v/>
      </c>
      <c r="Y1005" s="157" t="str">
        <f aca="false">IF(W1005=0," ",IF(W1005&lt;&gt;W1004,W1005," "))</f>
        <v> </v>
      </c>
      <c r="Z1005" s="88"/>
      <c r="AA1005" s="75" t="n">
        <f aca="false">IF(W1005&lt;&gt;Y1005,(IF(N1005=0,G1005*(INFORMAÇÕES!$Q$69/INFORMAÇÕES!$Q$72),IF(N1005="R",G1005,0))),0)</f>
        <v>0</v>
      </c>
      <c r="AB1005" s="75" t="n">
        <f aca="false">IF(W1005&lt;&gt;Y1005,(IF(N1005=0,G1005*(INFORMAÇÕES!$Q$70/INFORMAÇÕES!$Q$72),IF(N1005="C",G1005,0))),0)</f>
        <v>0</v>
      </c>
      <c r="AC1005" s="75" t="n">
        <f aca="false">IF(W1005&lt;&gt;Y1005,(IF(N1005=0,G1005*INFORMAÇÕES!$U$115,IF(N1005="CF",G1005,0))),0)</f>
        <v>0</v>
      </c>
      <c r="AD1005" s="75" t="n">
        <f aca="false">IF(W1005&lt;&gt;Y1005,(IF(N1005=0,G1005*INFORMAÇÕES!$U$116,IF(N1005="O",G1005,0))),0)</f>
        <v>0</v>
      </c>
      <c r="AE1005" s="75" t="n">
        <f aca="false">IF(E1005&lt;&gt;0,G1005,0)</f>
        <v>0</v>
      </c>
      <c r="AF1005" s="75" t="n">
        <f aca="false">IF(W1005&lt;&gt;Y1005,(IF(N1005=0,J1005*(INFORMAÇÕES!$Q$89/INFORMAÇÕES!$Q$92),IF(N1005="R",J1005,0))),0)</f>
        <v>0</v>
      </c>
      <c r="AG1005" s="75" t="n">
        <f aca="false">IF(W1005&lt;&gt;Y1005,(IF(N1005=0,J1005*(INFORMAÇÕES!$Q$90/INFORMAÇÕES!$Q$92),IF(N1005="C",J1005,0))),0)</f>
        <v>0</v>
      </c>
      <c r="AH1005" s="75" t="n">
        <f aca="false">IF(W1005&lt;&gt;Y1005,(IF(N1005="",J1005*INFORMAÇÕES!$U$115,IF(N1005="CF",J1005,0))),0)</f>
        <v>0</v>
      </c>
      <c r="AI1005" s="75" t="n">
        <f aca="false">IF(W1005&lt;&gt;Y1005,(IF(N1005="",J1005*INFORMAÇÕES!$U$116,IF(N1005="O",J1005,0))),0)</f>
        <v>0</v>
      </c>
      <c r="AJ1005" s="75" t="n">
        <f aca="false">IF(H1005&lt;&gt;0,J1005,0)</f>
        <v>0</v>
      </c>
      <c r="AK1005" s="75" t="n">
        <f aca="false">IF(K1005&lt;&gt;0,L1005,0)</f>
        <v>0</v>
      </c>
    </row>
    <row r="1006" s="174" customFormat="true" ht="14.25" hidden="false" customHeight="false" outlineLevel="0" collapsed="false">
      <c r="A1006" s="159" t="n">
        <v>994</v>
      </c>
      <c r="B1006" s="160" t="n">
        <f aca="false">IF('ORÇ.GLOBAL P CAIXA'!$K1005="EXEC.",0,'ORÇ.REPROG. P CAIXA'!B1006)</f>
        <v>0</v>
      </c>
      <c r="C1006" s="161" t="n">
        <f aca="false">IF('ORÇ.GLOBAL P CAIXA'!$K1005="EXEC.",0,'ORÇ.REPROG. P CAIXA'!C1006)</f>
        <v>0</v>
      </c>
      <c r="D1006" s="162" t="n">
        <f aca="false">IF('ORÇ.GLOBAL P CAIXA'!$K1005="EXEC.",0,'ORÇ.REPROG. P CAIXA'!D1006)</f>
        <v>0</v>
      </c>
      <c r="E1006" s="163" t="n">
        <f aca="false">IF('ORÇ.GLOBAL P CAIXA'!$K1005="EXEC.",0,'ORÇ.REPROG. P CAIXA'!E1006)</f>
        <v>0</v>
      </c>
      <c r="F1006" s="163" t="n">
        <f aca="false">IF('ORÇ.GLOBAL P CAIXA'!K1005="EXEC.",0,IF('ORÇ.GLOBAL EMPRESA'!G1005&gt;0,'ORÇ.GLOBAL EMPRESA'!G1005,'ORÇ.GLOBAL P CAIXA'!F1005))</f>
        <v>0</v>
      </c>
      <c r="G1006" s="163" t="n">
        <f aca="false">IF(E1006&lt;&gt;0,ROUND(E1006*F1006,2),IF(AE1006=0,(SUMIF($W$13:$W$1012,B1006,$AE$13:$AE$1012)),AE1006))</f>
        <v>0</v>
      </c>
      <c r="H1006" s="661" t="n">
        <f aca="false">IF('ORÇ.GLOBAL P CAIXA'!K1005="EXEC.",0,'ORÇ.REPROG. P CAIXA'!H1006)</f>
        <v>0</v>
      </c>
      <c r="I1006" s="661" t="n">
        <f aca="false">IF('ORÇ.GLOBAL P CAIXA'!K1005="EXEC.",0,'ORÇ.REPROG. P CAIXA'!I1006)</f>
        <v>0</v>
      </c>
      <c r="J1006" s="163" t="n">
        <f aca="false">IF(H1006&lt;&gt;0,ROUND(H1006*I1006,2),IF(AJ1006=0,(SUMIF($W$13:$W$1012,B1006,$AJ$13:$AJ$1012)),AJ1006))</f>
        <v>0</v>
      </c>
      <c r="K1006" s="163" t="n">
        <f aca="false">H1006-E1006</f>
        <v>0</v>
      </c>
      <c r="L1006" s="163" t="n">
        <f aca="false">J1006-G1006</f>
        <v>0</v>
      </c>
      <c r="M1006" s="662" t="str">
        <f aca="false">IF('ORÇ.GLOBAL P CAIXA'!K1005="EXEC.","",IF('ORÇ.REPROG. P CAIXA'!M1006&gt;0,'ORÇ.REPROG. P CAIXA'!M1006,""))</f>
        <v/>
      </c>
      <c r="N1006" s="663" t="str">
        <f aca="false">IF('ORÇ.GLOBAL P CAIXA'!K1005="EXEC.","",IF('ORÇ.REPROG. P CAIXA'!N1006&gt;0,'ORÇ.REPROG. P CAIXA'!N1006,""))</f>
        <v/>
      </c>
      <c r="O1006" s="166" t="str">
        <f aca="false">IF('ORÇ.GLOBAL P CAIXA'!$K1005="EXEC.","",'ORÇ.REPROG. P CAIXA'!O1006)</f>
        <v/>
      </c>
      <c r="P1006" s="167"/>
      <c r="Q1006" s="168" t="str">
        <f aca="false">IF(B1006&gt;0,"ok","ocultar")</f>
        <v>ocultar</v>
      </c>
      <c r="R1006" s="649"/>
      <c r="S1006" s="649"/>
      <c r="T1006" s="650"/>
      <c r="V1006" s="88"/>
      <c r="W1006" s="157" t="n">
        <f aca="false">IF(B1006=0,W1005,IF(ISNONTEXT(B1006)=TRUE(),INT(B1006),INT(LEFT(B1006,FIND(".",B1006)-1))))</f>
        <v>3</v>
      </c>
      <c r="X1006" s="157" t="str">
        <f aca="false">IF(X1007=1,1,IF(B1006&lt;&gt;0,1,IF(C1006&lt;&gt;0,1,IF(D1006&lt;&gt;0,1,IF(E1006&lt;&gt;0,1,"")))))</f>
        <v/>
      </c>
      <c r="Y1006" s="157" t="str">
        <f aca="false">IF(W1006=0," ",IF(W1006&lt;&gt;W1005,W1006," "))</f>
        <v> </v>
      </c>
      <c r="Z1006" s="88"/>
      <c r="AA1006" s="75" t="n">
        <f aca="false">IF(W1006&lt;&gt;Y1006,(IF(N1006=0,G1006*(INFORMAÇÕES!$Q$69/INFORMAÇÕES!$Q$72),IF(N1006="R",G1006,0))),0)</f>
        <v>0</v>
      </c>
      <c r="AB1006" s="75" t="n">
        <f aca="false">IF(W1006&lt;&gt;Y1006,(IF(N1006=0,G1006*(INFORMAÇÕES!$Q$70/INFORMAÇÕES!$Q$72),IF(N1006="C",G1006,0))),0)</f>
        <v>0</v>
      </c>
      <c r="AC1006" s="75" t="n">
        <f aca="false">IF(W1006&lt;&gt;Y1006,(IF(N1006=0,G1006*INFORMAÇÕES!$U$115,IF(N1006="CF",G1006,0))),0)</f>
        <v>0</v>
      </c>
      <c r="AD1006" s="75" t="n">
        <f aca="false">IF(W1006&lt;&gt;Y1006,(IF(N1006=0,G1006*INFORMAÇÕES!$U$116,IF(N1006="O",G1006,0))),0)</f>
        <v>0</v>
      </c>
      <c r="AE1006" s="75" t="n">
        <f aca="false">IF(E1006&lt;&gt;0,G1006,0)</f>
        <v>0</v>
      </c>
      <c r="AF1006" s="75" t="n">
        <f aca="false">IF(W1006&lt;&gt;Y1006,(IF(N1006=0,J1006*(INFORMAÇÕES!$Q$89/INFORMAÇÕES!$Q$92),IF(N1006="R",J1006,0))),0)</f>
        <v>0</v>
      </c>
      <c r="AG1006" s="75" t="n">
        <f aca="false">IF(W1006&lt;&gt;Y1006,(IF(N1006=0,J1006*(INFORMAÇÕES!$Q$90/INFORMAÇÕES!$Q$92),IF(N1006="C",J1006,0))),0)</f>
        <v>0</v>
      </c>
      <c r="AH1006" s="75" t="n">
        <f aca="false">IF(W1006&lt;&gt;Y1006,(IF(N1006="",J1006*INFORMAÇÕES!$U$115,IF(N1006="CF",J1006,0))),0)</f>
        <v>0</v>
      </c>
      <c r="AI1006" s="75" t="n">
        <f aca="false">IF(W1006&lt;&gt;Y1006,(IF(N1006="",J1006*INFORMAÇÕES!$U$116,IF(N1006="O",J1006,0))),0)</f>
        <v>0</v>
      </c>
      <c r="AJ1006" s="75" t="n">
        <f aca="false">IF(H1006&lt;&gt;0,J1006,0)</f>
        <v>0</v>
      </c>
      <c r="AK1006" s="75" t="n">
        <f aca="false">IF(K1006&lt;&gt;0,L1006,0)</f>
        <v>0</v>
      </c>
    </row>
    <row r="1007" s="174" customFormat="true" ht="14.25" hidden="false" customHeight="false" outlineLevel="0" collapsed="false">
      <c r="A1007" s="159" t="n">
        <v>995</v>
      </c>
      <c r="B1007" s="160" t="n">
        <f aca="false">IF('ORÇ.GLOBAL P CAIXA'!$K1006="EXEC.",0,'ORÇ.REPROG. P CAIXA'!B1007)</f>
        <v>0</v>
      </c>
      <c r="C1007" s="161" t="n">
        <f aca="false">IF('ORÇ.GLOBAL P CAIXA'!$K1006="EXEC.",0,'ORÇ.REPROG. P CAIXA'!C1007)</f>
        <v>0</v>
      </c>
      <c r="D1007" s="162" t="n">
        <f aca="false">IF('ORÇ.GLOBAL P CAIXA'!$K1006="EXEC.",0,'ORÇ.REPROG. P CAIXA'!D1007)</f>
        <v>0</v>
      </c>
      <c r="E1007" s="163" t="n">
        <f aca="false">IF('ORÇ.GLOBAL P CAIXA'!$K1006="EXEC.",0,'ORÇ.REPROG. P CAIXA'!E1007)</f>
        <v>0</v>
      </c>
      <c r="F1007" s="163" t="n">
        <f aca="false">IF('ORÇ.GLOBAL P CAIXA'!K1006="EXEC.",0,IF('ORÇ.GLOBAL EMPRESA'!G1006&gt;0,'ORÇ.GLOBAL EMPRESA'!G1006,'ORÇ.GLOBAL P CAIXA'!F1006))</f>
        <v>0</v>
      </c>
      <c r="G1007" s="163" t="n">
        <f aca="false">IF(E1007&lt;&gt;0,ROUND(E1007*F1007,2),IF(AE1007=0,(SUMIF($W$13:$W$1012,B1007,$AE$13:$AE$1012)),AE1007))</f>
        <v>0</v>
      </c>
      <c r="H1007" s="661" t="n">
        <f aca="false">IF('ORÇ.GLOBAL P CAIXA'!K1006="EXEC.",0,'ORÇ.REPROG. P CAIXA'!H1007)</f>
        <v>0</v>
      </c>
      <c r="I1007" s="661" t="n">
        <f aca="false">IF('ORÇ.GLOBAL P CAIXA'!K1006="EXEC.",0,'ORÇ.REPROG. P CAIXA'!I1007)</f>
        <v>0</v>
      </c>
      <c r="J1007" s="163" t="n">
        <f aca="false">IF(H1007&lt;&gt;0,ROUND(H1007*I1007,2),IF(AJ1007=0,(SUMIF($W$13:$W$1012,B1007,$AJ$13:$AJ$1012)),AJ1007))</f>
        <v>0</v>
      </c>
      <c r="K1007" s="163" t="n">
        <f aca="false">H1007-E1007</f>
        <v>0</v>
      </c>
      <c r="L1007" s="163" t="n">
        <f aca="false">J1007-G1007</f>
        <v>0</v>
      </c>
      <c r="M1007" s="662" t="str">
        <f aca="false">IF('ORÇ.GLOBAL P CAIXA'!K1006="EXEC.","",IF('ORÇ.REPROG. P CAIXA'!M1007&gt;0,'ORÇ.REPROG. P CAIXA'!M1007,""))</f>
        <v/>
      </c>
      <c r="N1007" s="663" t="str">
        <f aca="false">IF('ORÇ.GLOBAL P CAIXA'!K1006="EXEC.","",IF('ORÇ.REPROG. P CAIXA'!N1007&gt;0,'ORÇ.REPROG. P CAIXA'!N1007,""))</f>
        <v/>
      </c>
      <c r="O1007" s="166" t="str">
        <f aca="false">IF('ORÇ.GLOBAL P CAIXA'!$K1006="EXEC.","",'ORÇ.REPROG. P CAIXA'!O1007)</f>
        <v/>
      </c>
      <c r="P1007" s="167"/>
      <c r="Q1007" s="168" t="str">
        <f aca="false">IF(B1007&gt;0,"ok","ocultar")</f>
        <v>ocultar</v>
      </c>
      <c r="R1007" s="649"/>
      <c r="S1007" s="649"/>
      <c r="T1007" s="650"/>
      <c r="V1007" s="88"/>
      <c r="W1007" s="157" t="n">
        <f aca="false">IF(B1007=0,W1006,IF(ISNONTEXT(B1007)=TRUE(),INT(B1007),INT(LEFT(B1007,FIND(".",B1007)-1))))</f>
        <v>3</v>
      </c>
      <c r="X1007" s="157" t="str">
        <f aca="false">IF(X1008=1,1,IF(B1007&lt;&gt;0,1,IF(C1007&lt;&gt;0,1,IF(D1007&lt;&gt;0,1,IF(E1007&lt;&gt;0,1,"")))))</f>
        <v/>
      </c>
      <c r="Y1007" s="157" t="str">
        <f aca="false">IF(W1007=0," ",IF(W1007&lt;&gt;W1006,W1007," "))</f>
        <v> </v>
      </c>
      <c r="Z1007" s="88"/>
      <c r="AA1007" s="75" t="n">
        <f aca="false">IF(W1007&lt;&gt;Y1007,(IF(N1007=0,G1007*(INFORMAÇÕES!$Q$69/INFORMAÇÕES!$Q$72),IF(N1007="R",G1007,0))),0)</f>
        <v>0</v>
      </c>
      <c r="AB1007" s="75" t="n">
        <f aca="false">IF(W1007&lt;&gt;Y1007,(IF(N1007=0,G1007*(INFORMAÇÕES!$Q$70/INFORMAÇÕES!$Q$72),IF(N1007="C",G1007,0))),0)</f>
        <v>0</v>
      </c>
      <c r="AC1007" s="75" t="n">
        <f aca="false">IF(W1007&lt;&gt;Y1007,(IF(N1007=0,G1007*INFORMAÇÕES!$U$115,IF(N1007="CF",G1007,0))),0)</f>
        <v>0</v>
      </c>
      <c r="AD1007" s="75" t="n">
        <f aca="false">IF(W1007&lt;&gt;Y1007,(IF(N1007=0,G1007*INFORMAÇÕES!$U$116,IF(N1007="O",G1007,0))),0)</f>
        <v>0</v>
      </c>
      <c r="AE1007" s="75" t="n">
        <f aca="false">IF(E1007&lt;&gt;0,G1007,0)</f>
        <v>0</v>
      </c>
      <c r="AF1007" s="75" t="n">
        <f aca="false">IF(W1007&lt;&gt;Y1007,(IF(N1007=0,J1007*(INFORMAÇÕES!$Q$89/INFORMAÇÕES!$Q$92),IF(N1007="R",J1007,0))),0)</f>
        <v>0</v>
      </c>
      <c r="AG1007" s="75" t="n">
        <f aca="false">IF(W1007&lt;&gt;Y1007,(IF(N1007=0,J1007*(INFORMAÇÕES!$Q$90/INFORMAÇÕES!$Q$92),IF(N1007="C",J1007,0))),0)</f>
        <v>0</v>
      </c>
      <c r="AH1007" s="75" t="n">
        <f aca="false">IF(W1007&lt;&gt;Y1007,(IF(N1007="",J1007*INFORMAÇÕES!$U$115,IF(N1007="CF",J1007,0))),0)</f>
        <v>0</v>
      </c>
      <c r="AI1007" s="75" t="n">
        <f aca="false">IF(W1007&lt;&gt;Y1007,(IF(N1007="",J1007*INFORMAÇÕES!$U$116,IF(N1007="O",J1007,0))),0)</f>
        <v>0</v>
      </c>
      <c r="AJ1007" s="75" t="n">
        <f aca="false">IF(H1007&lt;&gt;0,J1007,0)</f>
        <v>0</v>
      </c>
      <c r="AK1007" s="75" t="n">
        <f aca="false">IF(K1007&lt;&gt;0,L1007,0)</f>
        <v>0</v>
      </c>
    </row>
    <row r="1008" s="174" customFormat="true" ht="14.25" hidden="false" customHeight="false" outlineLevel="0" collapsed="false">
      <c r="A1008" s="159" t="n">
        <v>996</v>
      </c>
      <c r="B1008" s="160" t="n">
        <f aca="false">IF('ORÇ.GLOBAL P CAIXA'!$K1007="EXEC.",0,'ORÇ.REPROG. P CAIXA'!B1008)</f>
        <v>0</v>
      </c>
      <c r="C1008" s="161" t="n">
        <f aca="false">IF('ORÇ.GLOBAL P CAIXA'!$K1007="EXEC.",0,'ORÇ.REPROG. P CAIXA'!C1008)</f>
        <v>0</v>
      </c>
      <c r="D1008" s="162" t="n">
        <f aca="false">IF('ORÇ.GLOBAL P CAIXA'!$K1007="EXEC.",0,'ORÇ.REPROG. P CAIXA'!D1008)</f>
        <v>0</v>
      </c>
      <c r="E1008" s="163" t="n">
        <f aca="false">IF('ORÇ.GLOBAL P CAIXA'!$K1007="EXEC.",0,'ORÇ.REPROG. P CAIXA'!E1008)</f>
        <v>0</v>
      </c>
      <c r="F1008" s="163" t="n">
        <f aca="false">IF('ORÇ.GLOBAL P CAIXA'!K1007="EXEC.",0,IF('ORÇ.GLOBAL EMPRESA'!G1007&gt;0,'ORÇ.GLOBAL EMPRESA'!G1007,'ORÇ.GLOBAL P CAIXA'!F1007))</f>
        <v>0</v>
      </c>
      <c r="G1008" s="163" t="n">
        <f aca="false">IF(E1008&lt;&gt;0,ROUND(E1008*F1008,2),IF(AE1008=0,(SUMIF($W$13:$W$1012,B1008,$AE$13:$AE$1012)),AE1008))</f>
        <v>0</v>
      </c>
      <c r="H1008" s="661" t="n">
        <f aca="false">IF('ORÇ.GLOBAL P CAIXA'!K1007="EXEC.",0,'ORÇ.REPROG. P CAIXA'!H1008)</f>
        <v>0</v>
      </c>
      <c r="I1008" s="661" t="n">
        <f aca="false">IF('ORÇ.GLOBAL P CAIXA'!K1007="EXEC.",0,'ORÇ.REPROG. P CAIXA'!I1008)</f>
        <v>0</v>
      </c>
      <c r="J1008" s="163" t="n">
        <f aca="false">IF(H1008&lt;&gt;0,ROUND(H1008*I1008,2),IF(AJ1008=0,(SUMIF($W$13:$W$1012,B1008,$AJ$13:$AJ$1012)),AJ1008))</f>
        <v>0</v>
      </c>
      <c r="K1008" s="163" t="n">
        <f aca="false">H1008-E1008</f>
        <v>0</v>
      </c>
      <c r="L1008" s="163" t="n">
        <f aca="false">J1008-G1008</f>
        <v>0</v>
      </c>
      <c r="M1008" s="662" t="str">
        <f aca="false">IF('ORÇ.GLOBAL P CAIXA'!K1007="EXEC.","",IF('ORÇ.REPROG. P CAIXA'!M1008&gt;0,'ORÇ.REPROG. P CAIXA'!M1008,""))</f>
        <v/>
      </c>
      <c r="N1008" s="663" t="str">
        <f aca="false">IF('ORÇ.GLOBAL P CAIXA'!K1007="EXEC.","",IF('ORÇ.REPROG. P CAIXA'!N1008&gt;0,'ORÇ.REPROG. P CAIXA'!N1008,""))</f>
        <v/>
      </c>
      <c r="O1008" s="166" t="str">
        <f aca="false">IF('ORÇ.GLOBAL P CAIXA'!$K1007="EXEC.","",'ORÇ.REPROG. P CAIXA'!O1008)</f>
        <v/>
      </c>
      <c r="P1008" s="167"/>
      <c r="Q1008" s="168" t="str">
        <f aca="false">IF(B1008&gt;0,"ok","ocultar")</f>
        <v>ocultar</v>
      </c>
      <c r="R1008" s="649"/>
      <c r="S1008" s="649"/>
      <c r="T1008" s="650"/>
      <c r="V1008" s="88"/>
      <c r="W1008" s="157" t="n">
        <f aca="false">IF(B1008=0,W1007,IF(ISNONTEXT(B1008)=TRUE(),INT(B1008),INT(LEFT(B1008,FIND(".",B1008)-1))))</f>
        <v>3</v>
      </c>
      <c r="X1008" s="157" t="str">
        <f aca="false">IF(X1009=1,1,IF(B1008&lt;&gt;0,1,IF(C1008&lt;&gt;0,1,IF(D1008&lt;&gt;0,1,IF(E1008&lt;&gt;0,1,"")))))</f>
        <v/>
      </c>
      <c r="Y1008" s="157" t="str">
        <f aca="false">IF(W1008=0," ",IF(W1008&lt;&gt;W1007,W1008," "))</f>
        <v> </v>
      </c>
      <c r="Z1008" s="88"/>
      <c r="AA1008" s="75" t="n">
        <f aca="false">IF(W1008&lt;&gt;Y1008,(IF(N1008=0,G1008*(INFORMAÇÕES!$Q$69/INFORMAÇÕES!$Q$72),IF(N1008="R",G1008,0))),0)</f>
        <v>0</v>
      </c>
      <c r="AB1008" s="75" t="n">
        <f aca="false">IF(W1008&lt;&gt;Y1008,(IF(N1008=0,G1008*(INFORMAÇÕES!$Q$70/INFORMAÇÕES!$Q$72),IF(N1008="C",G1008,0))),0)</f>
        <v>0</v>
      </c>
      <c r="AC1008" s="75" t="n">
        <f aca="false">IF(W1008&lt;&gt;Y1008,(IF(N1008=0,G1008*INFORMAÇÕES!$U$115,IF(N1008="CF",G1008,0))),0)</f>
        <v>0</v>
      </c>
      <c r="AD1008" s="75" t="n">
        <f aca="false">IF(W1008&lt;&gt;Y1008,(IF(N1008=0,G1008*INFORMAÇÕES!$U$116,IF(N1008="O",G1008,0))),0)</f>
        <v>0</v>
      </c>
      <c r="AE1008" s="75" t="n">
        <f aca="false">IF(E1008&lt;&gt;0,G1008,0)</f>
        <v>0</v>
      </c>
      <c r="AF1008" s="75" t="n">
        <f aca="false">IF(W1008&lt;&gt;Y1008,(IF(N1008=0,J1008*(INFORMAÇÕES!$Q$89/INFORMAÇÕES!$Q$92),IF(N1008="R",J1008,0))),0)</f>
        <v>0</v>
      </c>
      <c r="AG1008" s="75" t="n">
        <f aca="false">IF(W1008&lt;&gt;Y1008,(IF(N1008=0,J1008*(INFORMAÇÕES!$Q$90/INFORMAÇÕES!$Q$92),IF(N1008="C",J1008,0))),0)</f>
        <v>0</v>
      </c>
      <c r="AH1008" s="75" t="n">
        <f aca="false">IF(W1008&lt;&gt;Y1008,(IF(N1008="",J1008*INFORMAÇÕES!$U$115,IF(N1008="CF",J1008,0))),0)</f>
        <v>0</v>
      </c>
      <c r="AI1008" s="75" t="n">
        <f aca="false">IF(W1008&lt;&gt;Y1008,(IF(N1008="",J1008*INFORMAÇÕES!$U$116,IF(N1008="O",J1008,0))),0)</f>
        <v>0</v>
      </c>
      <c r="AJ1008" s="75" t="n">
        <f aca="false">IF(H1008&lt;&gt;0,J1008,0)</f>
        <v>0</v>
      </c>
      <c r="AK1008" s="75" t="n">
        <f aca="false">IF(K1008&lt;&gt;0,L1008,0)</f>
        <v>0</v>
      </c>
    </row>
    <row r="1009" s="174" customFormat="true" ht="14.25" hidden="false" customHeight="false" outlineLevel="0" collapsed="false">
      <c r="A1009" s="159" t="n">
        <v>997</v>
      </c>
      <c r="B1009" s="160" t="n">
        <f aca="false">IF('ORÇ.GLOBAL P CAIXA'!$K1008="EXEC.",0,'ORÇ.REPROG. P CAIXA'!B1009)</f>
        <v>0</v>
      </c>
      <c r="C1009" s="161" t="n">
        <f aca="false">IF('ORÇ.GLOBAL P CAIXA'!$K1008="EXEC.",0,'ORÇ.REPROG. P CAIXA'!C1009)</f>
        <v>0</v>
      </c>
      <c r="D1009" s="162" t="n">
        <f aca="false">IF('ORÇ.GLOBAL P CAIXA'!$K1008="EXEC.",0,'ORÇ.REPROG. P CAIXA'!D1009)</f>
        <v>0</v>
      </c>
      <c r="E1009" s="163" t="n">
        <f aca="false">IF('ORÇ.GLOBAL P CAIXA'!$K1008="EXEC.",0,'ORÇ.REPROG. P CAIXA'!E1009)</f>
        <v>0</v>
      </c>
      <c r="F1009" s="163" t="n">
        <f aca="false">IF('ORÇ.GLOBAL P CAIXA'!K1008="EXEC.",0,IF('ORÇ.GLOBAL EMPRESA'!G1008&gt;0,'ORÇ.GLOBAL EMPRESA'!G1008,'ORÇ.GLOBAL P CAIXA'!F1008))</f>
        <v>0</v>
      </c>
      <c r="G1009" s="163" t="n">
        <f aca="false">IF(E1009&lt;&gt;0,ROUND(E1009*F1009,2),IF(AE1009=0,(SUMIF($W$13:$W$1012,B1009,$AE$13:$AE$1012)),AE1009))</f>
        <v>0</v>
      </c>
      <c r="H1009" s="661" t="n">
        <f aca="false">IF('ORÇ.GLOBAL P CAIXA'!K1008="EXEC.",0,'ORÇ.REPROG. P CAIXA'!H1009)</f>
        <v>0</v>
      </c>
      <c r="I1009" s="661" t="n">
        <f aca="false">IF('ORÇ.GLOBAL P CAIXA'!K1008="EXEC.",0,'ORÇ.REPROG. P CAIXA'!I1009)</f>
        <v>0</v>
      </c>
      <c r="J1009" s="163" t="n">
        <f aca="false">IF(H1009&lt;&gt;0,ROUND(H1009*I1009,2),IF(AJ1009=0,(SUMIF($W$13:$W$1012,B1009,$AJ$13:$AJ$1012)),AJ1009))</f>
        <v>0</v>
      </c>
      <c r="K1009" s="163" t="n">
        <f aca="false">H1009-E1009</f>
        <v>0</v>
      </c>
      <c r="L1009" s="163" t="n">
        <f aca="false">J1009-G1009</f>
        <v>0</v>
      </c>
      <c r="M1009" s="662" t="str">
        <f aca="false">IF('ORÇ.GLOBAL P CAIXA'!K1008="EXEC.","",IF('ORÇ.REPROG. P CAIXA'!M1009&gt;0,'ORÇ.REPROG. P CAIXA'!M1009,""))</f>
        <v/>
      </c>
      <c r="N1009" s="663" t="str">
        <f aca="false">IF('ORÇ.GLOBAL P CAIXA'!K1008="EXEC.","",IF('ORÇ.REPROG. P CAIXA'!N1009&gt;0,'ORÇ.REPROG. P CAIXA'!N1009,""))</f>
        <v/>
      </c>
      <c r="O1009" s="166" t="str">
        <f aca="false">IF('ORÇ.GLOBAL P CAIXA'!$K1008="EXEC.","",'ORÇ.REPROG. P CAIXA'!O1009)</f>
        <v/>
      </c>
      <c r="P1009" s="167"/>
      <c r="Q1009" s="168" t="str">
        <f aca="false">IF(B1009&gt;0,"ok","ocultar")</f>
        <v>ocultar</v>
      </c>
      <c r="R1009" s="649"/>
      <c r="S1009" s="649"/>
      <c r="T1009" s="650"/>
      <c r="V1009" s="88"/>
      <c r="W1009" s="157" t="n">
        <f aca="false">IF(B1009=0,W1008,IF(ISNONTEXT(B1009)=TRUE(),INT(B1009),INT(LEFT(B1009,FIND(".",B1009)-1))))</f>
        <v>3</v>
      </c>
      <c r="X1009" s="157" t="str">
        <f aca="false">IF(X1010=1,1,IF(B1009&lt;&gt;0,1,IF(C1009&lt;&gt;0,1,IF(D1009&lt;&gt;0,1,IF(E1009&lt;&gt;0,1,"")))))</f>
        <v/>
      </c>
      <c r="Y1009" s="157" t="str">
        <f aca="false">IF(W1009=0," ",IF(W1009&lt;&gt;W1008,W1009," "))</f>
        <v> </v>
      </c>
      <c r="Z1009" s="88"/>
      <c r="AA1009" s="75" t="n">
        <f aca="false">IF(W1009&lt;&gt;Y1009,(IF(N1009=0,G1009*(INFORMAÇÕES!$Q$69/INFORMAÇÕES!$Q$72),IF(N1009="R",G1009,0))),0)</f>
        <v>0</v>
      </c>
      <c r="AB1009" s="75" t="n">
        <f aca="false">IF(W1009&lt;&gt;Y1009,(IF(N1009=0,G1009*(INFORMAÇÕES!$Q$70/INFORMAÇÕES!$Q$72),IF(N1009="C",G1009,0))),0)</f>
        <v>0</v>
      </c>
      <c r="AC1009" s="75" t="n">
        <f aca="false">IF(W1009&lt;&gt;Y1009,(IF(N1009=0,G1009*INFORMAÇÕES!$U$115,IF(N1009="CF",G1009,0))),0)</f>
        <v>0</v>
      </c>
      <c r="AD1009" s="75" t="n">
        <f aca="false">IF(W1009&lt;&gt;Y1009,(IF(N1009=0,G1009*INFORMAÇÕES!$U$116,IF(N1009="O",G1009,0))),0)</f>
        <v>0</v>
      </c>
      <c r="AE1009" s="75" t="n">
        <f aca="false">IF(E1009&lt;&gt;0,G1009,0)</f>
        <v>0</v>
      </c>
      <c r="AF1009" s="75" t="n">
        <f aca="false">IF(W1009&lt;&gt;Y1009,(IF(N1009=0,J1009*(INFORMAÇÕES!$Q$89/INFORMAÇÕES!$Q$92),IF(N1009="R",J1009,0))),0)</f>
        <v>0</v>
      </c>
      <c r="AG1009" s="75" t="n">
        <f aca="false">IF(W1009&lt;&gt;Y1009,(IF(N1009=0,J1009*(INFORMAÇÕES!$Q$90/INFORMAÇÕES!$Q$92),IF(N1009="C",J1009,0))),0)</f>
        <v>0</v>
      </c>
      <c r="AH1009" s="75" t="n">
        <f aca="false">IF(W1009&lt;&gt;Y1009,(IF(N1009="",J1009*INFORMAÇÕES!$U$115,IF(N1009="CF",J1009,0))),0)</f>
        <v>0</v>
      </c>
      <c r="AI1009" s="75" t="n">
        <f aca="false">IF(W1009&lt;&gt;Y1009,(IF(N1009="",J1009*INFORMAÇÕES!$U$116,IF(N1009="O",J1009,0))),0)</f>
        <v>0</v>
      </c>
      <c r="AJ1009" s="75" t="n">
        <f aca="false">IF(H1009&lt;&gt;0,J1009,0)</f>
        <v>0</v>
      </c>
      <c r="AK1009" s="75" t="n">
        <f aca="false">IF(K1009&lt;&gt;0,L1009,0)</f>
        <v>0</v>
      </c>
    </row>
    <row r="1010" s="174" customFormat="true" ht="14.25" hidden="false" customHeight="false" outlineLevel="0" collapsed="false">
      <c r="A1010" s="159" t="n">
        <v>998</v>
      </c>
      <c r="B1010" s="160" t="n">
        <f aca="false">IF('ORÇ.GLOBAL P CAIXA'!$K1009="EXEC.",0,'ORÇ.REPROG. P CAIXA'!B1010)</f>
        <v>0</v>
      </c>
      <c r="C1010" s="161" t="n">
        <f aca="false">IF('ORÇ.GLOBAL P CAIXA'!$K1009="EXEC.",0,'ORÇ.REPROG. P CAIXA'!C1010)</f>
        <v>0</v>
      </c>
      <c r="D1010" s="162" t="n">
        <f aca="false">IF('ORÇ.GLOBAL P CAIXA'!$K1009="EXEC.",0,'ORÇ.REPROG. P CAIXA'!D1010)</f>
        <v>0</v>
      </c>
      <c r="E1010" s="163" t="n">
        <f aca="false">IF('ORÇ.GLOBAL P CAIXA'!$K1009="EXEC.",0,'ORÇ.REPROG. P CAIXA'!E1010)</f>
        <v>0</v>
      </c>
      <c r="F1010" s="163" t="n">
        <f aca="false">IF('ORÇ.GLOBAL P CAIXA'!K1009="EXEC.",0,IF('ORÇ.GLOBAL EMPRESA'!G1009&gt;0,'ORÇ.GLOBAL EMPRESA'!G1009,'ORÇ.GLOBAL P CAIXA'!F1009))</f>
        <v>0</v>
      </c>
      <c r="G1010" s="163" t="n">
        <f aca="false">IF(E1010&lt;&gt;0,ROUND(E1010*F1010,2),IF(AE1010=0,(SUMIF($W$13:$W$1012,B1010,$AE$13:$AE$1012)),AE1010))</f>
        <v>0</v>
      </c>
      <c r="H1010" s="661" t="n">
        <f aca="false">IF('ORÇ.GLOBAL P CAIXA'!K1009="EXEC.",0,'ORÇ.REPROG. P CAIXA'!H1010)</f>
        <v>0</v>
      </c>
      <c r="I1010" s="661" t="n">
        <f aca="false">IF('ORÇ.GLOBAL P CAIXA'!K1009="EXEC.",0,'ORÇ.REPROG. P CAIXA'!I1010)</f>
        <v>0</v>
      </c>
      <c r="J1010" s="163" t="n">
        <f aca="false">IF(H1010&lt;&gt;0,ROUND(H1010*I1010,2),IF(AJ1010=0,(SUMIF($W$13:$W$1012,B1010,$AJ$13:$AJ$1012)),AJ1010))</f>
        <v>0</v>
      </c>
      <c r="K1010" s="163" t="n">
        <f aca="false">H1010-E1010</f>
        <v>0</v>
      </c>
      <c r="L1010" s="163" t="n">
        <f aca="false">J1010-G1010</f>
        <v>0</v>
      </c>
      <c r="M1010" s="662" t="str">
        <f aca="false">IF('ORÇ.GLOBAL P CAIXA'!K1009="EXEC.","",IF('ORÇ.REPROG. P CAIXA'!M1010&gt;0,'ORÇ.REPROG. P CAIXA'!M1010,""))</f>
        <v/>
      </c>
      <c r="N1010" s="663" t="str">
        <f aca="false">IF('ORÇ.GLOBAL P CAIXA'!K1009="EXEC.","",IF('ORÇ.REPROG. P CAIXA'!N1010&gt;0,'ORÇ.REPROG. P CAIXA'!N1010,""))</f>
        <v/>
      </c>
      <c r="O1010" s="166" t="str">
        <f aca="false">IF('ORÇ.GLOBAL P CAIXA'!$K1009="EXEC.","",'ORÇ.REPROG. P CAIXA'!O1010)</f>
        <v/>
      </c>
      <c r="P1010" s="167"/>
      <c r="Q1010" s="168" t="str">
        <f aca="false">IF(B1010&gt;0,"ok","ocultar")</f>
        <v>ocultar</v>
      </c>
      <c r="R1010" s="649"/>
      <c r="S1010" s="649"/>
      <c r="T1010" s="650"/>
      <c r="V1010" s="88"/>
      <c r="W1010" s="157" t="n">
        <f aca="false">IF(B1010=0,W1009,IF(ISNONTEXT(B1010)=TRUE(),INT(B1010),INT(LEFT(B1010,FIND(".",B1010)-1))))</f>
        <v>3</v>
      </c>
      <c r="X1010" s="157" t="str">
        <f aca="false">IF(X1011=1,1,IF(B1010&lt;&gt;0,1,IF(C1010&lt;&gt;0,1,IF(D1010&lt;&gt;0,1,IF(E1010&lt;&gt;0,1,"")))))</f>
        <v/>
      </c>
      <c r="Y1010" s="157" t="str">
        <f aca="false">IF(W1010=0," ",IF(W1010&lt;&gt;W1009,W1010," "))</f>
        <v> </v>
      </c>
      <c r="Z1010" s="88"/>
      <c r="AA1010" s="75" t="n">
        <f aca="false">IF(W1010&lt;&gt;Y1010,(IF(N1010=0,G1010*(INFORMAÇÕES!$Q$69/INFORMAÇÕES!$Q$72),IF(N1010="R",G1010,0))),0)</f>
        <v>0</v>
      </c>
      <c r="AB1010" s="75" t="n">
        <f aca="false">IF(W1010&lt;&gt;Y1010,(IF(N1010=0,G1010*(INFORMAÇÕES!$Q$70/INFORMAÇÕES!$Q$72),IF(N1010="C",G1010,0))),0)</f>
        <v>0</v>
      </c>
      <c r="AC1010" s="75" t="n">
        <f aca="false">IF(W1010&lt;&gt;Y1010,(IF(N1010=0,G1010*INFORMAÇÕES!$U$115,IF(N1010="CF",G1010,0))),0)</f>
        <v>0</v>
      </c>
      <c r="AD1010" s="75" t="n">
        <f aca="false">IF(W1010&lt;&gt;Y1010,(IF(N1010=0,G1010*INFORMAÇÕES!$U$116,IF(N1010="O",G1010,0))),0)</f>
        <v>0</v>
      </c>
      <c r="AE1010" s="75" t="n">
        <f aca="false">IF(E1010&lt;&gt;0,G1010,0)</f>
        <v>0</v>
      </c>
      <c r="AF1010" s="75" t="n">
        <f aca="false">IF(W1010&lt;&gt;Y1010,(IF(N1010=0,J1010*(INFORMAÇÕES!$Q$89/INFORMAÇÕES!$Q$92),IF(N1010="R",J1010,0))),0)</f>
        <v>0</v>
      </c>
      <c r="AG1010" s="75" t="n">
        <f aca="false">IF(W1010&lt;&gt;Y1010,(IF(N1010=0,J1010*(INFORMAÇÕES!$Q$90/INFORMAÇÕES!$Q$92),IF(N1010="C",J1010,0))),0)</f>
        <v>0</v>
      </c>
      <c r="AH1010" s="75" t="n">
        <f aca="false">IF(W1010&lt;&gt;Y1010,(IF(N1010="",J1010*INFORMAÇÕES!$U$115,IF(N1010="CF",J1010,0))),0)</f>
        <v>0</v>
      </c>
      <c r="AI1010" s="75" t="n">
        <f aca="false">IF(W1010&lt;&gt;Y1010,(IF(N1010="",J1010*INFORMAÇÕES!$U$116,IF(N1010="O",J1010,0))),0)</f>
        <v>0</v>
      </c>
      <c r="AJ1010" s="75" t="n">
        <f aca="false">IF(H1010&lt;&gt;0,J1010,0)</f>
        <v>0</v>
      </c>
      <c r="AK1010" s="75" t="n">
        <f aca="false">IF(K1010&lt;&gt;0,L1010,0)</f>
        <v>0</v>
      </c>
    </row>
    <row r="1011" s="174" customFormat="true" ht="14.25" hidden="false" customHeight="false" outlineLevel="0" collapsed="false">
      <c r="A1011" s="159" t="n">
        <v>999</v>
      </c>
      <c r="B1011" s="160" t="n">
        <f aca="false">IF('ORÇ.GLOBAL P CAIXA'!$K1010="EXEC.",0,'ORÇ.REPROG. P CAIXA'!B1011)</f>
        <v>0</v>
      </c>
      <c r="C1011" s="161" t="n">
        <f aca="false">IF('ORÇ.GLOBAL P CAIXA'!$K1010="EXEC.",0,'ORÇ.REPROG. P CAIXA'!C1011)</f>
        <v>0</v>
      </c>
      <c r="D1011" s="162" t="n">
        <f aca="false">IF('ORÇ.GLOBAL P CAIXA'!$K1010="EXEC.",0,'ORÇ.REPROG. P CAIXA'!D1011)</f>
        <v>0</v>
      </c>
      <c r="E1011" s="163" t="n">
        <f aca="false">IF('ORÇ.GLOBAL P CAIXA'!$K1010="EXEC.",0,'ORÇ.REPROG. P CAIXA'!E1011)</f>
        <v>0</v>
      </c>
      <c r="F1011" s="163" t="n">
        <f aca="false">IF('ORÇ.GLOBAL P CAIXA'!K1010="EXEC.",0,IF('ORÇ.GLOBAL EMPRESA'!G1010&gt;0,'ORÇ.GLOBAL EMPRESA'!G1010,'ORÇ.GLOBAL P CAIXA'!F1010))</f>
        <v>0</v>
      </c>
      <c r="G1011" s="163" t="n">
        <f aca="false">IF(E1011&lt;&gt;0,ROUND(E1011*F1011,2),IF(AE1011=0,(SUMIF($W$13:$W$1012,B1011,$AE$13:$AE$1012)),AE1011))</f>
        <v>0</v>
      </c>
      <c r="H1011" s="661" t="n">
        <f aca="false">IF('ORÇ.GLOBAL P CAIXA'!K1010="EXEC.",0,'ORÇ.REPROG. P CAIXA'!H1011)</f>
        <v>0</v>
      </c>
      <c r="I1011" s="661" t="n">
        <f aca="false">IF('ORÇ.GLOBAL P CAIXA'!K1010="EXEC.",0,'ORÇ.REPROG. P CAIXA'!I1011)</f>
        <v>0</v>
      </c>
      <c r="J1011" s="163" t="n">
        <f aca="false">IF(H1011&lt;&gt;0,ROUND(H1011*I1011,2),IF(AJ1011=0,(SUMIF($W$13:$W$1012,B1011,$AJ$13:$AJ$1012)),AJ1011))</f>
        <v>0</v>
      </c>
      <c r="K1011" s="163" t="n">
        <f aca="false">H1011-E1011</f>
        <v>0</v>
      </c>
      <c r="L1011" s="163" t="n">
        <f aca="false">J1011-G1011</f>
        <v>0</v>
      </c>
      <c r="M1011" s="662" t="str">
        <f aca="false">IF('ORÇ.GLOBAL P CAIXA'!K1010="EXEC.","",IF('ORÇ.REPROG. P CAIXA'!M1011&gt;0,'ORÇ.REPROG. P CAIXA'!M1011,""))</f>
        <v/>
      </c>
      <c r="N1011" s="663" t="str">
        <f aca="false">IF('ORÇ.GLOBAL P CAIXA'!K1010="EXEC.","",IF('ORÇ.REPROG. P CAIXA'!N1011&gt;0,'ORÇ.REPROG. P CAIXA'!N1011,""))</f>
        <v/>
      </c>
      <c r="O1011" s="166" t="str">
        <f aca="false">IF('ORÇ.GLOBAL P CAIXA'!$K1010="EXEC.","",'ORÇ.REPROG. P CAIXA'!O1011)</f>
        <v/>
      </c>
      <c r="P1011" s="167"/>
      <c r="Q1011" s="168" t="str">
        <f aca="false">IF(B1011&gt;0,"ok","ocultar")</f>
        <v>ocultar</v>
      </c>
      <c r="R1011" s="649"/>
      <c r="S1011" s="649"/>
      <c r="T1011" s="650"/>
      <c r="V1011" s="88"/>
      <c r="W1011" s="157" t="n">
        <f aca="false">IF(B1011=0,W1010,IF(ISNONTEXT(B1011)=TRUE(),INT(B1011),INT(LEFT(B1011,FIND(".",B1011)-1))))</f>
        <v>3</v>
      </c>
      <c r="X1011" s="157" t="str">
        <f aca="false">IF(X1012=1,1,IF(B1011&lt;&gt;0,1,IF(C1011&lt;&gt;0,1,IF(D1011&lt;&gt;0,1,IF(E1011&lt;&gt;0,1,"")))))</f>
        <v/>
      </c>
      <c r="Y1011" s="157" t="str">
        <f aca="false">IF(W1011=0," ",IF(W1011&lt;&gt;W1010,W1011," "))</f>
        <v> </v>
      </c>
      <c r="Z1011" s="88"/>
      <c r="AA1011" s="75" t="n">
        <f aca="false">IF(W1011&lt;&gt;Y1011,(IF(N1011=0,G1011*(INFORMAÇÕES!$Q$69/INFORMAÇÕES!$Q$72),IF(N1011="R",G1011,0))),0)</f>
        <v>0</v>
      </c>
      <c r="AB1011" s="75" t="n">
        <f aca="false">IF(W1011&lt;&gt;Y1011,(IF(N1011=0,G1011*(INFORMAÇÕES!$Q$70/INFORMAÇÕES!$Q$72),IF(N1011="C",G1011,0))),0)</f>
        <v>0</v>
      </c>
      <c r="AC1011" s="75" t="n">
        <f aca="false">IF(W1011&lt;&gt;Y1011,(IF(N1011=0,G1011*INFORMAÇÕES!$U$115,IF(N1011="CF",G1011,0))),0)</f>
        <v>0</v>
      </c>
      <c r="AD1011" s="75" t="n">
        <f aca="false">IF(W1011&lt;&gt;Y1011,(IF(N1011=0,G1011*INFORMAÇÕES!$U$116,IF(N1011="O",G1011,0))),0)</f>
        <v>0</v>
      </c>
      <c r="AE1011" s="75" t="n">
        <f aca="false">IF(E1011&lt;&gt;0,G1011,0)</f>
        <v>0</v>
      </c>
      <c r="AF1011" s="75" t="n">
        <f aca="false">IF(W1011&lt;&gt;Y1011,(IF(N1011=0,J1011*(INFORMAÇÕES!$Q$89/INFORMAÇÕES!$Q$92),IF(N1011="R",J1011,0))),0)</f>
        <v>0</v>
      </c>
      <c r="AG1011" s="75" t="n">
        <f aca="false">IF(W1011&lt;&gt;Y1011,(IF(N1011=0,J1011*(INFORMAÇÕES!$Q$90/INFORMAÇÕES!$Q$92),IF(N1011="C",J1011,0))),0)</f>
        <v>0</v>
      </c>
      <c r="AH1011" s="75" t="n">
        <f aca="false">IF(W1011&lt;&gt;Y1011,(IF(N1011="",J1011*INFORMAÇÕES!$U$115,IF(N1011="CF",J1011,0))),0)</f>
        <v>0</v>
      </c>
      <c r="AI1011" s="75" t="n">
        <f aca="false">IF(W1011&lt;&gt;Y1011,(IF(N1011="",J1011*INFORMAÇÕES!$U$116,IF(N1011="O",J1011,0))),0)</f>
        <v>0</v>
      </c>
      <c r="AJ1011" s="75" t="n">
        <f aca="false">IF(H1011&lt;&gt;0,J1011,0)</f>
        <v>0</v>
      </c>
      <c r="AK1011" s="75" t="n">
        <f aca="false">IF(K1011&lt;&gt;0,L1011,0)</f>
        <v>0</v>
      </c>
    </row>
    <row r="1012" s="174" customFormat="true" ht="14.25" hidden="false" customHeight="false" outlineLevel="0" collapsed="false">
      <c r="A1012" s="159" t="n">
        <v>1000</v>
      </c>
      <c r="B1012" s="160" t="n">
        <f aca="false">IF('ORÇ.GLOBAL P CAIXA'!$K1011="EXEC.",0,'ORÇ.REPROG. P CAIXA'!B1012)</f>
        <v>0</v>
      </c>
      <c r="C1012" s="161" t="n">
        <f aca="false">IF('ORÇ.GLOBAL P CAIXA'!$K1011="EXEC.",0,'ORÇ.REPROG. P CAIXA'!C1012)</f>
        <v>0</v>
      </c>
      <c r="D1012" s="162" t="n">
        <f aca="false">IF('ORÇ.GLOBAL P CAIXA'!$K1011="EXEC.",0,'ORÇ.REPROG. P CAIXA'!D1012)</f>
        <v>0</v>
      </c>
      <c r="E1012" s="163" t="n">
        <f aca="false">IF('ORÇ.GLOBAL P CAIXA'!$K1011="EXEC.",0,'ORÇ.REPROG. P CAIXA'!E1012)</f>
        <v>0</v>
      </c>
      <c r="F1012" s="163" t="n">
        <f aca="false">IF('ORÇ.GLOBAL P CAIXA'!K1011="EXEC.",0,IF('ORÇ.GLOBAL EMPRESA'!G1011&gt;0,'ORÇ.GLOBAL EMPRESA'!G1011,'ORÇ.GLOBAL P CAIXA'!F1011))</f>
        <v>0</v>
      </c>
      <c r="G1012" s="163" t="n">
        <f aca="false">IF(E1012&lt;&gt;0,ROUND(E1012*F1012,2),IF(AE1012=0,(SUMIF($W$13:$W$1012,B1012,$AE$13:$AE$1012)),AE1012))</f>
        <v>0</v>
      </c>
      <c r="H1012" s="661" t="n">
        <f aca="false">IF('ORÇ.GLOBAL P CAIXA'!K1011="EXEC.",0,'ORÇ.REPROG. P CAIXA'!H1012)</f>
        <v>0</v>
      </c>
      <c r="I1012" s="661" t="n">
        <f aca="false">IF('ORÇ.GLOBAL P CAIXA'!K1011="EXEC.",0,'ORÇ.REPROG. P CAIXA'!I1012)</f>
        <v>0</v>
      </c>
      <c r="J1012" s="163" t="n">
        <f aca="false">IF(H1012&lt;&gt;0,ROUND(H1012*I1012,2),IF(AJ1012=0,(SUMIF($W$13:$W$1012,B1012,$AJ$13:$AJ$1012)),AJ1012))</f>
        <v>0</v>
      </c>
      <c r="K1012" s="163" t="n">
        <f aca="false">H1012-E1012</f>
        <v>0</v>
      </c>
      <c r="L1012" s="163" t="n">
        <f aca="false">J1012-G1012</f>
        <v>0</v>
      </c>
      <c r="M1012" s="662" t="str">
        <f aca="false">IF('ORÇ.GLOBAL P CAIXA'!K1011="EXEC.","",IF('ORÇ.REPROG. P CAIXA'!M1012&gt;0,'ORÇ.REPROG. P CAIXA'!M1012,""))</f>
        <v/>
      </c>
      <c r="N1012" s="663" t="str">
        <f aca="false">IF('ORÇ.GLOBAL P CAIXA'!K1011="EXEC.","",IF('ORÇ.REPROG. P CAIXA'!N1012&gt;0,'ORÇ.REPROG. P CAIXA'!N1012,""))</f>
        <v/>
      </c>
      <c r="O1012" s="166" t="str">
        <f aca="false">IF('ORÇ.GLOBAL P CAIXA'!$K1011="EXEC.","",'ORÇ.REPROG. P CAIXA'!O1012)</f>
        <v/>
      </c>
      <c r="P1012" s="167"/>
      <c r="Q1012" s="168" t="str">
        <f aca="false">IF(B1012&gt;0,"ok","ocultar")</f>
        <v>ocultar</v>
      </c>
      <c r="R1012" s="649"/>
      <c r="S1012" s="649"/>
      <c r="T1012" s="650"/>
      <c r="V1012" s="88"/>
      <c r="W1012" s="157" t="n">
        <f aca="false">IF(B1012=0,W1011,IF(ISNONTEXT(B1012)=TRUE(),INT(B1012),INT(LEFT(B1012,FIND(".",B1012)-1))))</f>
        <v>3</v>
      </c>
      <c r="X1012" s="157" t="str">
        <f aca="false">IF(X1013=1,1,IF(B1012&lt;&gt;0,1,IF(C1012&lt;&gt;0,1,IF(D1012&lt;&gt;0,1,IF(E1012&lt;&gt;0,1,"")))))</f>
        <v/>
      </c>
      <c r="Y1012" s="157" t="str">
        <f aca="false">IF(W1012=0," ",IF(W1012&lt;&gt;W1011,W1012," "))</f>
        <v> </v>
      </c>
      <c r="Z1012" s="88"/>
      <c r="AA1012" s="75" t="n">
        <f aca="false">IF(W1012&lt;&gt;Y1012,(IF(N1012=0,G1012*(INFORMAÇÕES!$Q$69/INFORMAÇÕES!$Q$72),IF(N1012="R",G1012,0))),0)</f>
        <v>0</v>
      </c>
      <c r="AB1012" s="75" t="n">
        <f aca="false">IF(W1012&lt;&gt;Y1012,(IF(N1012=0,G1012*(INFORMAÇÕES!$Q$70/INFORMAÇÕES!$Q$72),IF(N1012="C",G1012,0))),0)</f>
        <v>0</v>
      </c>
      <c r="AC1012" s="75" t="n">
        <f aca="false">IF(W1012&lt;&gt;Y1012,(IF(N1012=0,G1012*INFORMAÇÕES!$U$115,IF(N1012="CF",G1012,0))),0)</f>
        <v>0</v>
      </c>
      <c r="AD1012" s="75" t="n">
        <f aca="false">IF(W1012&lt;&gt;Y1012,(IF(N1012=0,G1012*INFORMAÇÕES!$U$116,IF(N1012="O",G1012,0))),0)</f>
        <v>0</v>
      </c>
      <c r="AE1012" s="75" t="n">
        <f aca="false">IF(E1012&lt;&gt;0,G1012,0)</f>
        <v>0</v>
      </c>
      <c r="AF1012" s="75" t="n">
        <f aca="false">IF(W1012&lt;&gt;Y1012,(IF(N1012=0,J1012*(INFORMAÇÕES!$Q$89/INFORMAÇÕES!$Q$92),IF(N1012="R",J1012,0))),0)</f>
        <v>0</v>
      </c>
      <c r="AG1012" s="75" t="n">
        <f aca="false">IF(W1012&lt;&gt;Y1012,(IF(N1012=0,J1012*(INFORMAÇÕES!$Q$90/INFORMAÇÕES!$Q$92),IF(N1012="C",J1012,0))),0)</f>
        <v>0</v>
      </c>
      <c r="AH1012" s="75" t="n">
        <f aca="false">IF(W1012&lt;&gt;Y1012,(IF(N1012="",J1012*INFORMAÇÕES!$U$115,IF(N1012="CF",J1012,0))),0)</f>
        <v>0</v>
      </c>
      <c r="AI1012" s="75" t="n">
        <f aca="false">IF(W1012&lt;&gt;Y1012,(IF(N1012="",J1012*INFORMAÇÕES!$U$116,IF(N1012="O",J1012,0))),0)</f>
        <v>0</v>
      </c>
      <c r="AJ1012" s="75" t="n">
        <f aca="false">IF(H1012&lt;&gt;0,J1012,0)</f>
        <v>0</v>
      </c>
      <c r="AK1012" s="75" t="n">
        <f aca="false">IF(K1012&lt;&gt;0,L1012,0)</f>
        <v>0</v>
      </c>
    </row>
    <row r="1013" s="174" customFormat="true" ht="5.25" hidden="false" customHeight="true" outlineLevel="0" collapsed="false">
      <c r="A1013" s="159"/>
      <c r="B1013" s="190"/>
      <c r="C1013" s="190"/>
      <c r="D1013" s="190"/>
      <c r="E1013" s="191"/>
      <c r="F1013" s="191"/>
      <c r="G1013" s="191"/>
      <c r="H1013" s="191"/>
      <c r="I1013" s="191"/>
      <c r="J1013" s="191"/>
      <c r="K1013" s="191"/>
      <c r="L1013" s="191"/>
      <c r="M1013" s="191"/>
      <c r="N1013" s="191"/>
      <c r="O1013" s="190"/>
      <c r="P1013" s="190"/>
      <c r="R1013" s="102"/>
      <c r="S1013" s="102"/>
      <c r="T1013" s="102"/>
      <c r="V1013" s="88"/>
      <c r="W1013" s="88"/>
      <c r="X1013" s="88"/>
      <c r="Y1013" s="88"/>
      <c r="Z1013" s="88"/>
    </row>
    <row r="1014" s="174" customFormat="true" ht="5.25" hidden="false" customHeight="true" outlineLevel="0" collapsed="false">
      <c r="A1014" s="159"/>
      <c r="B1014" s="513"/>
      <c r="C1014" s="514"/>
      <c r="D1014" s="514"/>
      <c r="E1014" s="664"/>
      <c r="F1014" s="515"/>
      <c r="G1014" s="665"/>
      <c r="H1014" s="540"/>
      <c r="I1014" s="665"/>
      <c r="J1014" s="665"/>
      <c r="K1014" s="540"/>
      <c r="L1014" s="666"/>
      <c r="M1014" s="191"/>
      <c r="N1014" s="191"/>
      <c r="O1014" s="197"/>
      <c r="P1014" s="197"/>
      <c r="V1014" s="88"/>
      <c r="W1014" s="88"/>
      <c r="Y1014" s="88"/>
      <c r="Z1014" s="88"/>
    </row>
    <row r="1015" s="174" customFormat="true" ht="15.75" hidden="false" customHeight="true" outlineLevel="0" collapsed="false">
      <c r="A1015" s="159"/>
      <c r="B1015" s="204" t="s">
        <v>92</v>
      </c>
      <c r="C1015" s="205"/>
      <c r="D1015" s="205"/>
      <c r="E1015" s="654"/>
      <c r="F1015" s="655" t="n">
        <f aca="false">SUM($AE$14:$AE$1012)</f>
        <v>41766.75</v>
      </c>
      <c r="G1015" s="655"/>
      <c r="H1015" s="541"/>
      <c r="I1015" s="655" t="n">
        <f aca="false">SUM($AJ$14:$AJ$1012)</f>
        <v>41766.75</v>
      </c>
      <c r="J1015" s="655"/>
      <c r="K1015" s="207" t="n">
        <f aca="false">SUM($AK$14:$AK$1012)</f>
        <v>0</v>
      </c>
      <c r="L1015" s="207"/>
      <c r="M1015" s="199"/>
      <c r="N1015" s="199"/>
      <c r="O1015" s="197"/>
      <c r="P1015" s="197"/>
      <c r="R1015" s="201"/>
      <c r="S1015" s="201"/>
      <c r="T1015" s="202"/>
      <c r="V1015" s="88"/>
      <c r="W1015" s="88"/>
      <c r="X1015" s="157" t="n">
        <f aca="false">SUM(X13:X1012)</f>
        <v>7</v>
      </c>
      <c r="Y1015" s="88"/>
      <c r="Z1015" s="88"/>
      <c r="AA1015" s="203" t="n">
        <f aca="false">SUM(AA13:AA1013)</f>
        <v>0</v>
      </c>
      <c r="AB1015" s="203" t="n">
        <f aca="false">SUM(AB13:AB1013)</f>
        <v>0</v>
      </c>
      <c r="AC1015" s="203" t="n">
        <f aca="false">SUM(AC13:AC1013)</f>
        <v>0</v>
      </c>
      <c r="AD1015" s="203" t="n">
        <f aca="false">SUM(AD13:AD1013)</f>
        <v>0</v>
      </c>
      <c r="AE1015" s="203" t="n">
        <f aca="false">SUM(AE13:AE1012)</f>
        <v>41766.75</v>
      </c>
      <c r="AF1015" s="203" t="n">
        <f aca="false">SUM(AF13:AF1013)</f>
        <v>0</v>
      </c>
      <c r="AG1015" s="203" t="n">
        <f aca="false">SUM(AG13:AG1013)</f>
        <v>0</v>
      </c>
      <c r="AH1015" s="203" t="n">
        <f aca="false">SUM(AH13:AH1013)</f>
        <v>0</v>
      </c>
      <c r="AI1015" s="203" t="n">
        <f aca="false">SUM(AI13:AI1013)</f>
        <v>0</v>
      </c>
      <c r="AJ1015" s="203" t="n">
        <f aca="false">SUM(AJ13:AJ1012)</f>
        <v>41766.75</v>
      </c>
      <c r="AK1015" s="203" t="n">
        <f aca="false">SUM(AK13:AK1012)</f>
        <v>0</v>
      </c>
    </row>
    <row r="1016" s="91" customFormat="true" ht="14.25" hidden="true" customHeight="false" outlineLevel="0" collapsed="false">
      <c r="A1016" s="89"/>
      <c r="B1016" s="192" t="s">
        <v>141</v>
      </c>
      <c r="C1016" s="193"/>
      <c r="D1016" s="193"/>
      <c r="E1016" s="667"/>
      <c r="F1016" s="668"/>
      <c r="G1016" s="669"/>
      <c r="H1016" s="669"/>
      <c r="I1016" s="669"/>
      <c r="J1016" s="669"/>
      <c r="K1016" s="669"/>
      <c r="L1016" s="669"/>
      <c r="M1016" s="669"/>
      <c r="N1016" s="669"/>
      <c r="O1016" s="670"/>
      <c r="P1016" s="208"/>
      <c r="R1016" s="102"/>
      <c r="S1016" s="102"/>
      <c r="T1016" s="102"/>
      <c r="V1016" s="88"/>
      <c r="W1016" s="88"/>
      <c r="X1016" s="88"/>
      <c r="Y1016" s="88"/>
      <c r="Z1016" s="88"/>
    </row>
    <row r="1017" s="102" customFormat="true" ht="6" hidden="false" customHeight="true" outlineLevel="0" collapsed="false">
      <c r="A1017" s="95"/>
      <c r="B1017" s="103"/>
      <c r="C1017" s="103"/>
      <c r="D1017" s="103"/>
      <c r="E1017" s="84"/>
      <c r="F1017" s="209"/>
      <c r="G1017" s="209"/>
      <c r="H1017" s="209"/>
      <c r="I1017" s="209"/>
      <c r="J1017" s="209"/>
      <c r="K1017" s="209"/>
      <c r="L1017" s="209"/>
      <c r="M1017" s="209"/>
      <c r="N1017" s="209"/>
      <c r="O1017" s="103"/>
      <c r="P1017" s="103"/>
      <c r="V1017" s="88"/>
      <c r="W1017" s="88"/>
      <c r="X1017" s="88"/>
      <c r="Y1017" s="88"/>
      <c r="Z1017" s="88"/>
    </row>
    <row r="1018" s="102" customFormat="true" ht="34.5" hidden="false" customHeight="true" outlineLevel="0" collapsed="false">
      <c r="A1018" s="95"/>
      <c r="B1018" s="210" t="s">
        <v>142</v>
      </c>
      <c r="C1018" s="211" t="n">
        <f aca="false">L6</f>
        <v>0</v>
      </c>
      <c r="D1018" s="84"/>
      <c r="E1018" s="524" t="str">
        <f aca="false">IF('ORÇ.REPROG. P CAIXA'!E1018&gt;0,'ORÇ.REPROG. P CAIXA'!E1018,"")</f>
        <v/>
      </c>
      <c r="F1018" s="213"/>
      <c r="G1018" s="214"/>
      <c r="H1018" s="214"/>
      <c r="I1018" s="214"/>
      <c r="J1018" s="214"/>
      <c r="K1018" s="214"/>
      <c r="L1018" s="214"/>
      <c r="M1018" s="214"/>
      <c r="N1018" s="214"/>
      <c r="O1018" s="215"/>
      <c r="P1018" s="216"/>
      <c r="V1018" s="88"/>
      <c r="W1018" s="88"/>
      <c r="X1018" s="88"/>
      <c r="Y1018" s="88"/>
      <c r="Z1018" s="88"/>
    </row>
    <row r="1019" s="225" customFormat="true" ht="24" hidden="false" customHeight="true" outlineLevel="0" collapsed="false">
      <c r="A1019" s="217"/>
      <c r="B1019" s="218" t="s">
        <v>143</v>
      </c>
      <c r="C1019" s="219"/>
      <c r="D1019" s="220"/>
      <c r="E1019" s="221" t="s">
        <v>144</v>
      </c>
      <c r="F1019" s="222"/>
      <c r="G1019" s="223"/>
      <c r="H1019" s="224"/>
      <c r="I1019" s="224"/>
      <c r="J1019" s="224"/>
      <c r="K1019" s="224"/>
      <c r="L1019" s="224"/>
      <c r="M1019" s="224"/>
      <c r="N1019" s="224"/>
      <c r="O1019" s="218"/>
      <c r="P1019" s="218"/>
      <c r="R1019" s="102"/>
      <c r="S1019" s="102"/>
      <c r="T1019" s="102"/>
      <c r="V1019" s="88"/>
      <c r="W1019" s="88"/>
      <c r="X1019" s="88"/>
      <c r="Y1019" s="88"/>
      <c r="Z1019" s="88"/>
    </row>
    <row r="1020" s="225" customFormat="true" ht="25.5" hidden="false" customHeight="true" outlineLevel="0" collapsed="false">
      <c r="A1020" s="217"/>
      <c r="B1020" s="226"/>
      <c r="C1020" s="219"/>
      <c r="D1020" s="219"/>
      <c r="E1020" s="219"/>
      <c r="F1020" s="227"/>
      <c r="G1020" s="227"/>
      <c r="H1020" s="227"/>
      <c r="I1020" s="227"/>
      <c r="J1020" s="227"/>
      <c r="K1020" s="227"/>
      <c r="L1020" s="227"/>
      <c r="M1020" s="227"/>
      <c r="N1020" s="227"/>
      <c r="O1020" s="226"/>
      <c r="P1020" s="226"/>
      <c r="R1020" s="102"/>
      <c r="S1020" s="102"/>
      <c r="T1020" s="102"/>
      <c r="V1020" s="88"/>
      <c r="W1020" s="88"/>
      <c r="X1020" s="88"/>
      <c r="Y1020" s="88"/>
      <c r="Z1020" s="88"/>
    </row>
  </sheetData>
  <sheetProtection sheet="true" password="fe9a" objects="true" scenarios="true" formatRows="false" autoFilter="false"/>
  <autoFilter ref="Q12:Q1012"/>
  <mergeCells count="12">
    <mergeCell ref="D2:O2"/>
    <mergeCell ref="E10:G10"/>
    <mergeCell ref="H10:J10"/>
    <mergeCell ref="K10:L10"/>
    <mergeCell ref="F11:G11"/>
    <mergeCell ref="I11:J11"/>
    <mergeCell ref="K11:L11"/>
    <mergeCell ref="M11:M12"/>
    <mergeCell ref="N11:N12"/>
    <mergeCell ref="F1015:G1015"/>
    <mergeCell ref="I1015:J1015"/>
    <mergeCell ref="K1015:L1015"/>
  </mergeCells>
  <conditionalFormatting sqref="K11:K12">
    <cfRule type="cellIs" priority="2" operator="equal" aboveAverage="0" equalAverage="0" bottom="0" percent="0" rank="0" text="" dxfId="204">
      <formula>0</formula>
    </cfRule>
  </conditionalFormatting>
  <conditionalFormatting sqref="F13:F1012">
    <cfRule type="expression" priority="3" aboveAverage="0" equalAverage="0" bottom="0" percent="0" rank="0" text="" dxfId="205">
      <formula>$B13=$Y13</formula>
    </cfRule>
    <cfRule type="cellIs" priority="4" operator="equal" aboveAverage="0" equalAverage="0" bottom="0" percent="0" rank="0" text="" dxfId="206">
      <formula>0</formula>
    </cfRule>
  </conditionalFormatting>
  <conditionalFormatting sqref="H6:L6">
    <cfRule type="expression" priority="5" aboveAverage="0" equalAverage="0" bottom="0" percent="0" rank="0" text="" dxfId="207">
      <formula>$L$6=0</formula>
    </cfRule>
  </conditionalFormatting>
  <conditionalFormatting sqref="H4:L4">
    <cfRule type="expression" priority="6" aboveAverage="0" equalAverage="0" bottom="0" percent="0" rank="0" text="" dxfId="208">
      <formula>$L$4=0</formula>
    </cfRule>
  </conditionalFormatting>
  <conditionalFormatting sqref="B13:P1012">
    <cfRule type="expression" priority="7" aboveAverage="0" equalAverage="0" bottom="0" percent="0" rank="0" text="" dxfId="209">
      <formula>$B13=$Y13</formula>
    </cfRule>
  </conditionalFormatting>
  <conditionalFormatting sqref="M13:N1012">
    <cfRule type="expression" priority="8" aboveAverage="0" equalAverage="0" bottom="0" percent="0" rank="0" text="" dxfId="210">
      <formula>$N13="O"</formula>
    </cfRule>
    <cfRule type="expression" priority="9" aboveAverage="0" equalAverage="0" bottom="0" percent="0" rank="0" text="" dxfId="211">
      <formula>$N13="CF"</formula>
    </cfRule>
    <cfRule type="expression" priority="10" aboveAverage="0" equalAverage="0" bottom="0" percent="0" rank="0" text="" dxfId="212">
      <formula>$N13="C"</formula>
    </cfRule>
    <cfRule type="expression" priority="11" aboveAverage="0" equalAverage="0" bottom="0" percent="0" rank="0" text="" dxfId="213">
      <formula>$N13="R"</formula>
    </cfRule>
  </conditionalFormatting>
  <conditionalFormatting sqref="C8:L8">
    <cfRule type="expression" priority="12" aboveAverage="0" equalAverage="0" bottom="0" percent="0" rank="0" text="" dxfId="214">
      <formula>$C$8="PREENCHA O NOME DA OBRA NA GUIA 'INFORMAÇÕES'"</formula>
    </cfRule>
  </conditionalFormatting>
  <conditionalFormatting sqref="C2:C10 F3:I9 D3:D10 L4:L10 J5:J9 K5:K10 E7:E9 M13:N1016 O9:P1020 C12:C1012 B12:B1020 D13:D1012 E13:F1013 G13:G1014 I13:L1014 H13:H1016 C169:D1013 B1 E1:F1 O1:P1 R1:AD8 AF1:II8 AE1:AE10 A1:A1020 E3 J3:P3 B3:B10 M9:N10 V9:AD10 AF9:BV10 Q9:T12 U9:U1020 BW9:II1020 B11:F11 H11:I11 R13:T1013 Q13:Q66206 AP157:AP158 AS157:AS158 AA1013:AE1013 AF1013:AJ1020 R1015:T1015 AK1015 E1015:E1016 D1015:D1017 C1015:C1020 AA1015:AE1020 F1016:G1016 I1016:L1016 S1016:T1020 R1016:R66206 AK1017:BV1020 D1019:E1020 F1020">
    <cfRule type="cellIs" priority="13" operator="equal" aboveAverage="0" equalAverage="0" bottom="0" percent="0" rank="0" text="" dxfId="215">
      <formula>0</formula>
    </cfRule>
  </conditionalFormatting>
  <dataValidations count="4">
    <dataValidation allowBlank="true" error="Deixe em branco ou selecione uma opção na lista suspensa." errorStyle="stop" errorTitle="SELECIONE UMA OPÇÃO!" operator="between" prompt="Selecionar apenas para serviços que já tenham sido executados em contratos anteriores, em casos de reprogramação de obra devido a rescisão contratual ou assemelhados.&#10;MARCAR ITENS MACRO E SUBITENS!" promptTitle="ALERTA: USAR P/ SERV. EXECUTADOS" showDropDown="false" showErrorMessage="true" showInputMessage="true" sqref="P13:P1012" type="list">
      <formula1>EXECUTADO</formula1>
      <formula2>0</formula2>
    </dataValidation>
    <dataValidation allowBlank="true" errorStyle="stop" operator="between" showDropDown="false" showErrorMessage="true" showInputMessage="true" sqref="M16:M1012" type="list">
      <formula1>BDI_</formula1>
      <formula2>0</formula2>
    </dataValidation>
    <dataValidation allowBlank="true" errorStyle="stop" operator="between" prompt="Selecionar se for necessário alterar em relação ao orçamento previsto e se o valor do item corresponder exclusivamente a:&#10;R = Repasse/Financiamento;&#10;C = Contrapartida Financeira;&#10;CF = Contrapartida Física (Exclusiva p Oper. PAC); ou&#10;O = Outras Fontes." promptTitle="ALERTA: USAR EM CASOS ESPECIAIS" showDropDown="false" showErrorMessage="true" showInputMessage="true" sqref="N13:N1012" type="list">
      <formula1>Tipo_Recurso_</formula1>
      <formula2>0</formula2>
    </dataValidation>
    <dataValidation allowBlank="true" errorStyle="stop" operator="between" prompt="Se for necessário alterar o BDI em relação ao orçamento previsto, selecione o tipo de BDI a ser aplicado ao item, conforme composições de BDI." promptTitle="TIPO DE BDI" showDropDown="false" showErrorMessage="true" showInputMessage="true" sqref="M13:M15" type="list">
      <formula1>BDI_</formula1>
      <formula2>0</formula2>
    </dataValidation>
  </dataValidations>
  <printOptions headings="false" gridLines="false" gridLinesSet="true" horizontalCentered="true" verticalCentered="false"/>
  <pageMargins left="0.39375" right="0.39375" top="0.590277777777778" bottom="0.590972222222222" header="0.511811023622047" footer="0.315277777777778"/>
  <pageSetup paperSize="9" scale="57" fitToWidth="1" fitToHeight="1" pageOrder="downThenOver" orientation="portrait" blackAndWhite="false" draft="false" cellComments="none" horizontalDpi="300" verticalDpi="300" copies="1"/>
  <headerFooter differentFirst="false" differentOddEven="false">
    <oddHeader/>
    <oddFooter>&amp;R&amp;"Technic,Regular"&amp;8&amp;P/&amp;N</oddFooter>
  </headerFooter>
  <colBreaks count="1" manualBreakCount="1">
    <brk id="16" man="true" max="65535" min="0"/>
  </col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OK10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3" ySplit="0" topLeftCell="D1" activePane="topRight" state="frozen"/>
      <selection pane="topLeft" activeCell="A1" activeCellId="0" sqref="A1"/>
      <selection pane="topRight" activeCell="L1" activeCellId="0" sqref="L1"/>
    </sheetView>
  </sheetViews>
  <sheetFormatPr defaultColWidth="9.109375" defaultRowHeight="14.25" zeroHeight="false" outlineLevelRow="0" outlineLevelCol="0"/>
  <cols>
    <col collapsed="false" customWidth="true" hidden="false" outlineLevel="0" max="1" min="1" style="83" width="2.67"/>
    <col collapsed="false" customWidth="true" hidden="false" outlineLevel="0" max="2" min="2" style="84" width="10.11"/>
    <col collapsed="false" customWidth="true" hidden="false" outlineLevel="0" max="3" min="3" style="84" width="57.67"/>
    <col collapsed="false" customWidth="true" hidden="false" outlineLevel="0" max="4" min="4" style="84" width="6.44"/>
    <col collapsed="false" customWidth="true" hidden="false" outlineLevel="0" max="5" min="5" style="84" width="10.66"/>
    <col collapsed="false" customWidth="true" hidden="false" outlineLevel="0" max="6" min="6" style="85" width="10.66"/>
    <col collapsed="false" customWidth="true" hidden="false" outlineLevel="0" max="7" min="7" style="85" width="12.11"/>
    <col collapsed="false" customWidth="true" hidden="false" outlineLevel="0" max="8" min="8" style="85" width="10.66"/>
    <col collapsed="false" customWidth="true" hidden="false" outlineLevel="0" max="10" min="9" style="85" width="12.11"/>
    <col collapsed="false" customWidth="true" hidden="false" outlineLevel="0" max="11" min="11" style="85" width="6.11"/>
    <col collapsed="false" customWidth="true" hidden="false" outlineLevel="0" max="12" min="12" style="85" width="12.11"/>
    <col collapsed="false" customWidth="true" hidden="false" outlineLevel="0" max="13" min="13" style="85" width="6.11"/>
    <col collapsed="false" customWidth="true" hidden="false" outlineLevel="0" max="14" min="14" style="86" width="5.11"/>
    <col collapsed="false" customWidth="true" hidden="false" outlineLevel="0" max="15" min="15" style="87" width="5.11"/>
    <col collapsed="false" customWidth="true" hidden="false" outlineLevel="0" max="39" min="16" style="0" width="10"/>
    <col collapsed="false" customWidth="true" hidden="true" outlineLevel="0" max="41" min="41" style="86" width="11.56"/>
    <col collapsed="false" customWidth="true" hidden="true" outlineLevel="0" max="42" min="42" style="86" width="20.66"/>
    <col collapsed="false" customWidth="true" hidden="true" outlineLevel="0" max="43" min="43" style="86" width="14.33"/>
    <col collapsed="false" customWidth="true" hidden="true" outlineLevel="0" max="44" min="44" style="86" width="35.11"/>
    <col collapsed="false" customWidth="true" hidden="true" outlineLevel="0" max="45" min="45" style="86" width="33.56"/>
    <col collapsed="false" customWidth="true" hidden="true" outlineLevel="0" max="55" min="46" style="86" width="11.33"/>
    <col collapsed="false" customWidth="false" hidden="false" outlineLevel="0" max="400" min="389" style="86" width="9.11"/>
    <col collapsed="false" customWidth="true" hidden="false" outlineLevel="0" max="401" min="401" style="86" width="4.44"/>
    <col collapsed="false" customWidth="true" hidden="false" outlineLevel="0" max="402" min="402" style="86" width="4"/>
    <col collapsed="false" customWidth="false" hidden="false" outlineLevel="0" max="16384" min="418" style="86" width="9.11"/>
  </cols>
  <sheetData>
    <row r="1" s="91" customFormat="true" ht="16.5" hidden="false" customHeight="true" outlineLevel="0" collapsed="false">
      <c r="A1" s="89"/>
      <c r="B1" s="90"/>
      <c r="D1" s="671"/>
      <c r="E1" s="672"/>
      <c r="F1" s="93"/>
      <c r="G1" s="93"/>
      <c r="H1" s="673"/>
      <c r="I1" s="673"/>
      <c r="J1" s="673"/>
      <c r="K1" s="674" t="s">
        <v>371</v>
      </c>
      <c r="L1" s="675" t="n">
        <v>1</v>
      </c>
      <c r="M1" s="673"/>
      <c r="N1" s="676" t="str">
        <f aca="false">IF(L4&lt;J4,"A data de término do período de medição deve ser maior que sua data de início!","")</f>
        <v/>
      </c>
      <c r="O1" s="676"/>
      <c r="P1" s="677" t="str">
        <f aca="false">IF('ORÇ.REPROG. P CAIXA'!F11='ORÇ.REPROG. P CAIXA'!I11,"X",0)</f>
        <v>X</v>
      </c>
      <c r="Q1" s="678" t="s">
        <v>372</v>
      </c>
    </row>
    <row r="2" s="102" customFormat="true" ht="16.5" hidden="false" customHeight="true" outlineLevel="0" collapsed="false">
      <c r="A2" s="95"/>
      <c r="B2" s="630" t="str">
        <f aca="false">CONCATENATE("Tomador: ",'ORÇ.GLOBAL REF.'!C4)</f>
        <v>Tomador: MUNICÍPIO DE CASTRO</v>
      </c>
      <c r="C2" s="109"/>
      <c r="D2" s="679"/>
      <c r="E2" s="680" t="str">
        <f aca="false">CONCATENATE("Empreendimento: ", 'ORÇ.GLOBAL REF.'!C8)</f>
        <v>Empreendimento: SUBSTITUIÇÃO TELHAS UBS SOCAVÃO</v>
      </c>
      <c r="F2" s="681"/>
      <c r="G2" s="681"/>
      <c r="H2" s="109"/>
      <c r="I2" s="682"/>
      <c r="J2" s="681"/>
      <c r="K2" s="681"/>
      <c r="L2" s="681"/>
      <c r="M2" s="683"/>
      <c r="N2" s="676"/>
      <c r="O2" s="676"/>
      <c r="P2" s="677" t="str">
        <f aca="false">IF(P1&lt;&gt;0,"","X")</f>
        <v/>
      </c>
      <c r="Q2" s="678" t="s">
        <v>373</v>
      </c>
    </row>
    <row r="3" s="102" customFormat="true" ht="6" hidden="false" customHeight="true" outlineLevel="0" collapsed="false">
      <c r="A3" s="95"/>
      <c r="B3" s="103"/>
      <c r="C3" s="103"/>
      <c r="D3" s="103"/>
      <c r="F3" s="104"/>
      <c r="G3" s="104"/>
      <c r="I3" s="105"/>
      <c r="J3" s="105"/>
      <c r="K3" s="105"/>
      <c r="L3" s="104"/>
      <c r="M3" s="105"/>
      <c r="N3" s="676"/>
      <c r="O3" s="676"/>
    </row>
    <row r="4" s="102" customFormat="true" ht="14.25" hidden="false" customHeight="false" outlineLevel="0" collapsed="false">
      <c r="A4" s="95"/>
      <c r="B4" s="630" t="str">
        <f aca="false">CONCATENATE(IF(RRE!$AD$22&lt;&gt;"","Nº do Contrato de Repasse: ",IF(RRE!$AG$22&lt;&gt;"","Nº do Contrato de Financiamento: ","Nº do Contrato de Repasse/Financiamento: ")),'ORÇ.GLOBAL REF.'!G6)</f>
        <v>Nº do Contrato de Repasse: </v>
      </c>
      <c r="C4" s="684"/>
      <c r="D4" s="685"/>
      <c r="E4" s="107" t="s">
        <v>374</v>
      </c>
      <c r="F4" s="684"/>
      <c r="G4" s="686"/>
      <c r="I4" s="630" t="s">
        <v>375</v>
      </c>
      <c r="J4" s="687" t="n">
        <f aca="false">IF($L$1=1,G4,INDEX(P9:AM9+1,$L$1-1))</f>
        <v>0</v>
      </c>
      <c r="K4" s="688" t="s">
        <v>376</v>
      </c>
      <c r="L4" s="687" t="n">
        <f aca="false">INDEX(P9:AM9,$L$1)</f>
        <v>0</v>
      </c>
      <c r="M4" s="689"/>
      <c r="N4" s="676"/>
      <c r="O4" s="676"/>
    </row>
    <row r="5" s="102" customFormat="true" ht="6" hidden="false" customHeight="true" outlineLevel="0" collapsed="false">
      <c r="A5" s="95"/>
      <c r="B5" s="103"/>
      <c r="C5" s="103"/>
      <c r="D5" s="103"/>
      <c r="E5" s="104"/>
      <c r="F5" s="104"/>
      <c r="G5" s="104"/>
      <c r="I5" s="105"/>
      <c r="J5" s="105"/>
      <c r="K5" s="105"/>
      <c r="L5" s="104"/>
      <c r="M5" s="105"/>
      <c r="N5" s="676"/>
      <c r="O5" s="676"/>
    </row>
    <row r="6" s="102" customFormat="true" ht="11.25" hidden="false" customHeight="true" outlineLevel="0" collapsed="false">
      <c r="A6" s="95"/>
      <c r="B6" s="630" t="str">
        <f aca="false">CONCATENATE("Programa: ",'ORÇ.GLOBAL REF.'!C6)</f>
        <v>Programa: </v>
      </c>
      <c r="C6" s="684"/>
      <c r="D6" s="690"/>
      <c r="E6" s="630" t="str">
        <f aca="false">IF(F6=0,"Nº do CTEF&gt;&gt;&gt;","Nº do CTEF:")</f>
        <v>Nº do CTEF&gt;&gt;&gt;</v>
      </c>
      <c r="F6" s="691"/>
      <c r="G6" s="692" t="str">
        <f aca="false">IF('ORÇ.GLOBAL EMPRESA'!C2=0,"Digite Nome da Empresa Contratada na Guia 'ORÇ.GLOBAL EMPRESA'",CONCATENATE("Empresa Contratada: ",'ORÇ.GLOBAL EMPRESA'!C2))</f>
        <v>Digite Nome da Empresa Contratada na Guia 'ORÇ.GLOBAL EMPRESA'</v>
      </c>
      <c r="H6" s="97"/>
      <c r="I6" s="97"/>
      <c r="J6" s="693"/>
      <c r="K6" s="109"/>
      <c r="L6" s="109"/>
      <c r="M6" s="679"/>
      <c r="N6" s="676"/>
      <c r="O6" s="676"/>
    </row>
    <row r="7" s="102" customFormat="true" ht="6" hidden="false" customHeight="true" outlineLevel="0" collapsed="false">
      <c r="A7" s="95"/>
      <c r="B7" s="103"/>
      <c r="C7" s="103"/>
      <c r="D7" s="103"/>
      <c r="E7" s="103"/>
      <c r="F7" s="104"/>
      <c r="G7" s="104"/>
      <c r="H7" s="104"/>
      <c r="I7" s="105"/>
      <c r="J7" s="105"/>
      <c r="K7" s="105"/>
      <c r="L7" s="104"/>
      <c r="M7" s="105"/>
      <c r="N7" s="676"/>
      <c r="O7" s="676"/>
    </row>
    <row r="8" s="102" customFormat="true" ht="11.25" hidden="false" customHeight="true" outlineLevel="0" collapsed="false">
      <c r="A8" s="95"/>
      <c r="D8" s="694"/>
      <c r="E8" s="695" t="str">
        <f aca="false">IF(P1&lt;&gt;0,"CONTRATADOS","CONTRATADOS REPROGRAMADOS")</f>
        <v>CONTRATADOS</v>
      </c>
      <c r="F8" s="695"/>
      <c r="G8" s="695"/>
      <c r="H8" s="696" t="s">
        <v>377</v>
      </c>
      <c r="I8" s="696"/>
      <c r="J8" s="696" t="s">
        <v>378</v>
      </c>
      <c r="K8" s="696"/>
      <c r="L8" s="696"/>
      <c r="M8" s="696"/>
      <c r="N8" s="676"/>
      <c r="O8" s="676"/>
      <c r="P8" s="697" t="s">
        <v>379</v>
      </c>
      <c r="Q8" s="697"/>
      <c r="R8" s="697"/>
      <c r="S8" s="697"/>
      <c r="T8" s="697"/>
      <c r="U8" s="697"/>
      <c r="V8" s="697"/>
      <c r="W8" s="697"/>
      <c r="X8" s="697"/>
      <c r="Y8" s="697"/>
      <c r="Z8" s="697"/>
      <c r="AA8" s="697"/>
      <c r="AB8" s="697"/>
      <c r="AC8" s="697"/>
      <c r="AD8" s="697"/>
      <c r="AE8" s="697"/>
      <c r="AF8" s="697"/>
      <c r="AG8" s="697"/>
      <c r="AH8" s="697"/>
      <c r="AI8" s="697"/>
      <c r="AJ8" s="697"/>
      <c r="AK8" s="697"/>
      <c r="AL8" s="697"/>
      <c r="AM8" s="697"/>
    </row>
    <row r="9" s="102" customFormat="true" ht="14.25" hidden="false" customHeight="true" outlineLevel="0" collapsed="false">
      <c r="A9" s="95"/>
      <c r="B9" s="698" t="s">
        <v>101</v>
      </c>
      <c r="C9" s="698" t="s">
        <v>102</v>
      </c>
      <c r="D9" s="699" t="s">
        <v>103</v>
      </c>
      <c r="E9" s="699" t="s">
        <v>109</v>
      </c>
      <c r="F9" s="700" t="n">
        <f aca="false">G1013</f>
        <v>0</v>
      </c>
      <c r="G9" s="700"/>
      <c r="H9" s="701" t="s">
        <v>380</v>
      </c>
      <c r="I9" s="702" t="s">
        <v>381</v>
      </c>
      <c r="J9" s="701" t="s">
        <v>380</v>
      </c>
      <c r="K9" s="702" t="s">
        <v>186</v>
      </c>
      <c r="L9" s="703" t="s">
        <v>381</v>
      </c>
      <c r="M9" s="703" t="s">
        <v>186</v>
      </c>
      <c r="N9" s="676"/>
      <c r="O9" s="676"/>
      <c r="P9" s="704"/>
      <c r="Q9" s="705"/>
      <c r="R9" s="705"/>
      <c r="S9" s="705"/>
      <c r="T9" s="705"/>
      <c r="U9" s="705"/>
      <c r="V9" s="705"/>
      <c r="W9" s="705"/>
      <c r="X9" s="705"/>
      <c r="Y9" s="705"/>
      <c r="Z9" s="705"/>
      <c r="AA9" s="706"/>
      <c r="AB9" s="706"/>
      <c r="AC9" s="706"/>
      <c r="AD9" s="706"/>
      <c r="AE9" s="706"/>
      <c r="AF9" s="706"/>
      <c r="AG9" s="706"/>
      <c r="AH9" s="706"/>
      <c r="AI9" s="706"/>
      <c r="AJ9" s="706"/>
      <c r="AK9" s="706"/>
      <c r="AL9" s="706"/>
      <c r="AM9" s="707"/>
      <c r="AT9" s="708"/>
      <c r="AU9" s="709"/>
      <c r="AV9" s="710" t="s">
        <v>380</v>
      </c>
      <c r="AW9" s="709"/>
      <c r="AX9" s="711"/>
      <c r="AY9" s="708"/>
      <c r="AZ9" s="709"/>
      <c r="BA9" s="710" t="s">
        <v>381</v>
      </c>
      <c r="BB9" s="709"/>
      <c r="BC9" s="711"/>
    </row>
    <row r="10" s="102" customFormat="true" ht="14.25" hidden="false" customHeight="false" outlineLevel="0" collapsed="false">
      <c r="A10" s="95"/>
      <c r="B10" s="712"/>
      <c r="C10" s="713"/>
      <c r="D10" s="714"/>
      <c r="E10" s="714"/>
      <c r="F10" s="696" t="s">
        <v>110</v>
      </c>
      <c r="G10" s="696" t="s">
        <v>382</v>
      </c>
      <c r="H10" s="701"/>
      <c r="I10" s="715"/>
      <c r="J10" s="701"/>
      <c r="K10" s="715"/>
      <c r="L10" s="716"/>
      <c r="M10" s="716"/>
      <c r="P10" s="717" t="n">
        <v>1</v>
      </c>
      <c r="Q10" s="718" t="n">
        <v>2</v>
      </c>
      <c r="R10" s="718" t="n">
        <v>3</v>
      </c>
      <c r="S10" s="718" t="n">
        <v>4</v>
      </c>
      <c r="T10" s="718" t="n">
        <v>5</v>
      </c>
      <c r="U10" s="718" t="n">
        <v>6</v>
      </c>
      <c r="V10" s="718" t="n">
        <v>7</v>
      </c>
      <c r="W10" s="718" t="n">
        <v>8</v>
      </c>
      <c r="X10" s="718" t="n">
        <v>9</v>
      </c>
      <c r="Y10" s="718" t="n">
        <v>10</v>
      </c>
      <c r="Z10" s="718" t="n">
        <v>11</v>
      </c>
      <c r="AA10" s="718" t="n">
        <v>12</v>
      </c>
      <c r="AB10" s="718" t="n">
        <v>13</v>
      </c>
      <c r="AC10" s="718" t="n">
        <v>14</v>
      </c>
      <c r="AD10" s="718" t="n">
        <v>15</v>
      </c>
      <c r="AE10" s="718" t="n">
        <v>16</v>
      </c>
      <c r="AF10" s="718" t="n">
        <v>17</v>
      </c>
      <c r="AG10" s="718" t="n">
        <v>18</v>
      </c>
      <c r="AH10" s="718" t="n">
        <v>19</v>
      </c>
      <c r="AI10" s="718" t="n">
        <v>20</v>
      </c>
      <c r="AJ10" s="718" t="n">
        <v>21</v>
      </c>
      <c r="AK10" s="718" t="n">
        <v>22</v>
      </c>
      <c r="AL10" s="718" t="n">
        <v>23</v>
      </c>
      <c r="AM10" s="719" t="n">
        <v>24</v>
      </c>
      <c r="AO10" s="720" t="s">
        <v>383</v>
      </c>
      <c r="AP10" s="157" t="s">
        <v>117</v>
      </c>
      <c r="AQ10" s="157" t="s">
        <v>118</v>
      </c>
      <c r="AR10" s="157" t="s">
        <v>119</v>
      </c>
      <c r="AS10" s="157" t="s">
        <v>120</v>
      </c>
      <c r="AT10" s="721" t="s">
        <v>81</v>
      </c>
      <c r="AU10" s="158" t="s">
        <v>121</v>
      </c>
      <c r="AV10" s="158" t="s">
        <v>122</v>
      </c>
      <c r="AW10" s="158" t="s">
        <v>123</v>
      </c>
      <c r="AX10" s="722" t="s">
        <v>92</v>
      </c>
      <c r="AY10" s="721" t="s">
        <v>81</v>
      </c>
      <c r="AZ10" s="158" t="s">
        <v>121</v>
      </c>
      <c r="BA10" s="158" t="s">
        <v>122</v>
      </c>
      <c r="BB10" s="158" t="s">
        <v>123</v>
      </c>
      <c r="BC10" s="722" t="s">
        <v>92</v>
      </c>
    </row>
    <row r="11" s="174" customFormat="true" ht="14.25" hidden="false" customHeight="false" outlineLevel="0" collapsed="false">
      <c r="A11" s="159" t="n">
        <v>1</v>
      </c>
      <c r="B11" s="160" t="n">
        <f aca="false">'ORÇ.REPROG. P CAIXA'!B13</f>
        <v>1</v>
      </c>
      <c r="C11" s="723" t="str">
        <f aca="false">'ORÇ.REPROG. P CAIXA'!C13</f>
        <v>REMOÇÃO TELHAS</v>
      </c>
      <c r="D11" s="162" t="n">
        <f aca="false">'ORÇ.REPROG. P CAIXA'!D13</f>
        <v>0</v>
      </c>
      <c r="E11" s="163" t="n">
        <f aca="false">IF('BM GLOBAL'!$P$1&lt;&gt;0,'ORÇ.REPROG. P CAIXA'!E13,'ORÇ.REPROG. P CAIXA'!H13)</f>
        <v>0</v>
      </c>
      <c r="F11" s="163" t="n">
        <f aca="false">IF('BM GLOBAL'!$P$1&lt;&gt;0,IF('ORÇ.GLOBAL P CAIXA'!K12=0,'ORÇ.GLOBAL EMPRESA'!G12,'ORÇ.GLOBAL P CAIXA'!F12),'ORÇ.REPROG. P CAIXA'!I13)</f>
        <v>0</v>
      </c>
      <c r="G11" s="163" t="n">
        <f aca="false">IF(E11&lt;&gt;0,ROUND(E11*F11,2),IF(AO11=0,(SUMIF('ORÇ.REPROG. P CAIXA'!$AC$13:$AC$1012,B11,$AO$11:$AO$1010)),AO11))</f>
        <v>0</v>
      </c>
      <c r="H11" s="163" t="n">
        <f aca="false">IF(J11&lt;&gt;0,IF(E11&lt;&gt;0,J11/F11,0),0)</f>
        <v>0</v>
      </c>
      <c r="I11" s="163" t="n">
        <f aca="false">IF(L11&lt;&gt;0,IF(E11&lt;&gt;0,L11/F11,0),0)</f>
        <v>0</v>
      </c>
      <c r="J11" s="163" t="n">
        <f aca="false">IF(E11&lt;&gt;0,ROUND(INDEX($P$11:$AM$1010,$A11,$L$1),2),IF(AX11=0,(SUMIF($AP$11:$AP$1010,B11,$AX$11:$AX$1010)),AX11))</f>
        <v>0</v>
      </c>
      <c r="K11" s="163" t="n">
        <f aca="false">IF(G11=0,0,(J11/G11)*100)</f>
        <v>0</v>
      </c>
      <c r="L11" s="163" t="n">
        <f aca="false">IF(E11&lt;&gt;0,ROUND(IF($L$1=1,SUM(P11),"0")+IF($L$1=2,SUM($P11:Q11),"0")+IF($L$1=3,SUM($P11:R11),"0")+IF($L$1=4,SUM($P11:S11),"0")+IF($L$1=5,SUM($P11:T11),"0")+IF($L$1=6,SUM($P11:U11),"0")+IF($L$1=7,SUM($P11:V11),"0")+IF($L$1=8,SUM($P11:W11),"0")+IF($L$1=9,SUM($P11:X11),"0")+IF($L$1=10,SUM($P11:Y11),"0")+IF($L$1=11,SUM($P11:Z11),"0")+IF($L$1=12,SUM($P11:AA11),"0")+IF($L$1=13,SUM($P11:AB11),"0")+IF($L$1=14,SUM($P11:AC11),"0")+IF($L$1=15,SUM($P11:AD11),"0")+IF($L$1=16,SUM($P11:AE11),"0")+IF($L$1=17,SUM($P11:AF11),"0")+IF($L$1=18,SUM($P11:AG11),"0")+IF($L$1=19,SUM($P11:AH11),"0")+IF($L$1=20,SUM($P11:AI11),"0")+IF($L$1=21,SUM($P11:AJ11),"0")+IF($L$1=22,SUM($P11:AK11),"0")+IF($L$1=23,SUM($P11:AL11),"0")+IF($L$1=24,SUM($P11:AM11),"0"),2),IF(BC11=0,(SUMIF($AP$11:$AP$1010,B11,$BC$11:$BC$1010)),BC11))</f>
        <v>0</v>
      </c>
      <c r="M11" s="163" t="n">
        <f aca="false">IF(G11=0,0,(L11/G11)*100)</f>
        <v>0</v>
      </c>
      <c r="N11" s="168" t="str">
        <f aca="false">IF(B11&gt;0,"ok","ocultar")</f>
        <v>ok</v>
      </c>
      <c r="O11" s="650"/>
      <c r="P11" s="724"/>
      <c r="Q11" s="725"/>
      <c r="R11" s="725"/>
      <c r="S11" s="725"/>
      <c r="T11" s="725"/>
      <c r="U11" s="725"/>
      <c r="V11" s="725"/>
      <c r="W11" s="725"/>
      <c r="X11" s="725"/>
      <c r="Y11" s="725"/>
      <c r="Z11" s="725"/>
      <c r="AA11" s="726"/>
      <c r="AB11" s="726"/>
      <c r="AC11" s="726"/>
      <c r="AD11" s="726"/>
      <c r="AE11" s="726"/>
      <c r="AF11" s="726"/>
      <c r="AG11" s="726"/>
      <c r="AH11" s="726"/>
      <c r="AI11" s="726"/>
      <c r="AJ11" s="726"/>
      <c r="AK11" s="726"/>
      <c r="AL11" s="726"/>
      <c r="AM11" s="727"/>
      <c r="AO11" s="728" t="n">
        <f aca="false">IF(E11&lt;&gt;0,G11,0)</f>
        <v>0</v>
      </c>
      <c r="AP11" s="157" t="n">
        <f aca="false">IF(B11=0,AP10,IF(ISNONTEXT(B11)=TRUE(),INT(B11),INT(LEFT(B11,FIND(".",B11)-1))))</f>
        <v>1</v>
      </c>
      <c r="AQ11" s="157" t="n">
        <f aca="false">IF(AQ12=1,1,IF(B11&lt;&gt;0,1,IF(C11&lt;&gt;0,1,IF(D11&lt;&gt;0,1,IF(E11&lt;&gt;0,1,"")))))</f>
        <v>1</v>
      </c>
      <c r="AR11" s="157" t="n">
        <f aca="false">IF(AP11=0," ",IF(AP11&lt;&gt;AP10,AP11," "))</f>
        <v>1</v>
      </c>
      <c r="AS11" s="729" t="n">
        <f aca="false">COUNT(AR11:AR1010)</f>
        <v>3</v>
      </c>
      <c r="AT11" s="730" t="n">
        <f aca="false">IF(AP11&lt;&gt;AR11,(IF('ORÇ.GLOBAL P CAIXA'!I12="",J11*(INFORMAÇÕES!$Q$99/INFORMAÇÕES!$Q$102),IF('ORÇ.GLOBAL P CAIXA'!I12="R",J11,0))),0)</f>
        <v>0</v>
      </c>
      <c r="AU11" s="75" t="n">
        <f aca="false">IF(AP11&lt;&gt;AR11,(IF('ORÇ.GLOBAL P CAIXA'!I12="",J11*(INFORMAÇÕES!$Q$100/INFORMAÇÕES!$Q$102),IF('ORÇ.GLOBAL P CAIXA'!I12="C",J11,0))),0)</f>
        <v>0</v>
      </c>
      <c r="AV11" s="75" t="n">
        <f aca="false">IF(AP11&lt;&gt;AR11,(IF('ORÇ.GLOBAL P CAIXA'!I12="",J11*INFORMAÇÕES!$U$115,IF('ORÇ.GLOBAL P CAIXA'!I12="CF",J11,0))),0)</f>
        <v>0</v>
      </c>
      <c r="AW11" s="75" t="n">
        <f aca="false">IF(AP11&lt;&gt;AR11,(IF('ORÇ.GLOBAL P CAIXA'!I12="",J11*INFORMAÇÕES!$U$116,IF('ORÇ.GLOBAL P CAIXA'!I12="O",J11,0))),0)</f>
        <v>0</v>
      </c>
      <c r="AX11" s="731" t="n">
        <f aca="false">IF(E11&lt;&gt;0,J11,0)</f>
        <v>0</v>
      </c>
      <c r="AY11" s="730" t="n">
        <f aca="false">IF(AP11&lt;&gt;AR11,(IF('ORÇ.GLOBAL P CAIXA'!I12="",L11*(INFORMAÇÕES!$Q$99/INFORMAÇÕES!$Q$102),IF('ORÇ.GLOBAL P CAIXA'!I12="R",L11,0))),0)</f>
        <v>0</v>
      </c>
      <c r="AZ11" s="75" t="n">
        <f aca="false">IF(AP11&lt;&gt;AR11,(IF('ORÇ.GLOBAL P CAIXA'!I12="",L11*(INFORMAÇÕES!$Q$100/INFORMAÇÕES!$Q$102),IF('ORÇ.GLOBAL P CAIXA'!I12="C",L11,0))),0)</f>
        <v>0</v>
      </c>
      <c r="BA11" s="75" t="n">
        <f aca="false">IF(AP11&lt;&gt;AR11,(IF('ORÇ.GLOBAL P CAIXA'!I12="",L11*INFORMAÇÕES!$U$115,IF('ORÇ.GLOBAL P CAIXA'!I12="CF",L11,0))),0)</f>
        <v>0</v>
      </c>
      <c r="BB11" s="75" t="n">
        <f aca="false">IF(AP11&lt;&gt;AR11,(IF('ORÇ.GLOBAL P CAIXA'!I12="",L11*INFORMAÇÕES!$U$116,IF('ORÇ.GLOBAL P CAIXA'!I12="O",L11,0))),0)</f>
        <v>0</v>
      </c>
      <c r="BC11" s="731" t="n">
        <f aca="false">IF(E11&lt;&gt;0,L11,0)</f>
        <v>0</v>
      </c>
    </row>
    <row r="12" s="174" customFormat="true" ht="16.4" hidden="false" customHeight="false" outlineLevel="0" collapsed="false">
      <c r="A12" s="159" t="n">
        <v>2</v>
      </c>
      <c r="B12" s="160" t="str">
        <f aca="false">'ORÇ.REPROG. P CAIXA'!B14</f>
        <v>1.1</v>
      </c>
      <c r="C12" s="723" t="str">
        <f aca="false">'ORÇ.REPROG. P CAIXA'!C14</f>
        <v>REMOÇÃO DE TELHAS DE FIBROCIMENTO METÁLICA E CERÂMICA, DE FORMA MANUAL, SEM REAPROVEITAMENTO. AF_09/2023</v>
      </c>
      <c r="D12" s="162" t="str">
        <f aca="false">'ORÇ.REPROG. P CAIXA'!D14</f>
        <v>M2</v>
      </c>
      <c r="E12" s="163" t="n">
        <f aca="false">IF('BM GLOBAL'!$P$1&lt;&gt;0,'ORÇ.REPROG. P CAIXA'!E14,'ORÇ.REPROG. P CAIXA'!H14)</f>
        <v>629.94</v>
      </c>
      <c r="F12" s="163" t="n">
        <f aca="false">IF('BM GLOBAL'!$P$1&lt;&gt;0,IF('ORÇ.GLOBAL P CAIXA'!K13=0,'ORÇ.GLOBAL EMPRESA'!G13,'ORÇ.GLOBAL P CAIXA'!F13),'ORÇ.REPROG. P CAIXA'!I14)</f>
        <v>0</v>
      </c>
      <c r="G12" s="163" t="n">
        <f aca="false">IF(E12&lt;&gt;0,ROUND(E12*F12,2),IF(AO12=0,(SUMIF('ORÇ.REPROG. P CAIXA'!$AC$13:$AC$1012,B12,$AO$11:$AO$1010)),AO12))</f>
        <v>0</v>
      </c>
      <c r="H12" s="163" t="n">
        <f aca="false">IF(J12&lt;&gt;0,IF(E12&lt;&gt;0,J12/F12,0),0)</f>
        <v>0</v>
      </c>
      <c r="I12" s="163" t="n">
        <f aca="false">IF(L12&lt;&gt;0,IF(E12&lt;&gt;0,L12/F12,0),0)</f>
        <v>0</v>
      </c>
      <c r="J12" s="163" t="n">
        <f aca="false">IF(E12&lt;&gt;0,ROUND(INDEX($P$11:$AM$1010,$A12,$L$1),2),IF(AX12=0,(SUMIF($AP$11:$AP$1010,B12,$AX$11:$AX$1010)),AX12))</f>
        <v>0</v>
      </c>
      <c r="K12" s="163" t="n">
        <f aca="false">IF(G12=0,0,(J12/G12)*100)</f>
        <v>0</v>
      </c>
      <c r="L12" s="163" t="n">
        <f aca="false">IF(E12&lt;&gt;0,ROUND(IF($L$1=1,SUM(P12),"0")+IF($L$1=2,SUM($P12:Q12),"0")+IF($L$1=3,SUM($P12:R12),"0")+IF($L$1=4,SUM($P12:S12),"0")+IF($L$1=5,SUM($P12:T12),"0")+IF($L$1=6,SUM($P12:U12),"0")+IF($L$1=7,SUM($P12:V12),"0")+IF($L$1=8,SUM($P12:W12),"0")+IF($L$1=9,SUM($P12:X12),"0")+IF($L$1=10,SUM($P12:Y12),"0")+IF($L$1=11,SUM($P12:Z12),"0")+IF($L$1=12,SUM($P12:AA12),"0")+IF($L$1=13,SUM($P12:AB12),"0")+IF($L$1=14,SUM($P12:AC12),"0")+IF($L$1=15,SUM($P12:AD12),"0")+IF($L$1=16,SUM($P12:AE12),"0")+IF($L$1=17,SUM($P12:AF12),"0")+IF($L$1=18,SUM($P12:AG12),"0")+IF($L$1=19,SUM($P12:AH12),"0")+IF($L$1=20,SUM($P12:AI12),"0")+IF($L$1=21,SUM($P12:AJ12),"0")+IF($L$1=22,SUM($P12:AK12),"0")+IF($L$1=23,SUM($P12:AL12),"0")+IF($L$1=24,SUM($P12:AM12),"0"),2),IF(BC12=0,(SUMIF($AP$11:$AP$1010,B12,$BC$11:$BC$1010)),BC12))</f>
        <v>0</v>
      </c>
      <c r="M12" s="163" t="n">
        <f aca="false">IF(G12=0,0,(L12/G12)*100)</f>
        <v>0</v>
      </c>
      <c r="N12" s="168" t="str">
        <f aca="false">IF(B12&gt;0,"ok","ocultar")</f>
        <v>ok</v>
      </c>
      <c r="O12" s="650"/>
      <c r="P12" s="724"/>
      <c r="Q12" s="725"/>
      <c r="R12" s="725"/>
      <c r="S12" s="725"/>
      <c r="T12" s="725"/>
      <c r="U12" s="725"/>
      <c r="V12" s="725"/>
      <c r="W12" s="725"/>
      <c r="X12" s="725"/>
      <c r="Y12" s="725"/>
      <c r="Z12" s="725"/>
      <c r="AA12" s="726"/>
      <c r="AB12" s="726"/>
      <c r="AC12" s="726"/>
      <c r="AD12" s="726"/>
      <c r="AE12" s="726"/>
      <c r="AF12" s="726"/>
      <c r="AG12" s="726"/>
      <c r="AH12" s="726"/>
      <c r="AI12" s="726"/>
      <c r="AJ12" s="726"/>
      <c r="AK12" s="726"/>
      <c r="AL12" s="726"/>
      <c r="AM12" s="727"/>
      <c r="AO12" s="728" t="n">
        <f aca="false">IF(E12&lt;&gt;0,G12,0)</f>
        <v>0</v>
      </c>
      <c r="AP12" s="157" t="n">
        <f aca="false">IF(B12=0,AP11,IF(ISNONTEXT(B12)=TRUE(),INT(B12),INT(LEFT(B12,FIND(".",B12)-1))))</f>
        <v>1</v>
      </c>
      <c r="AQ12" s="157" t="n">
        <f aca="false">IF(AQ13=1,1,IF(B12&lt;&gt;0,1,IF(C12&lt;&gt;0,1,IF(D12&lt;&gt;0,1,IF(E12&lt;&gt;0,1,"")))))</f>
        <v>1</v>
      </c>
      <c r="AR12" s="157" t="str">
        <f aca="false">IF(AP12=0," ",IF(AP12&lt;&gt;AP11,AP12," "))</f>
        <v> </v>
      </c>
      <c r="AS12" s="732"/>
      <c r="AT12" s="730" t="n">
        <f aca="false">IF(AP12&lt;&gt;AR12,(IF('ORÇ.GLOBAL P CAIXA'!I13="",J12*(INFORMAÇÕES!$Q$99/INFORMAÇÕES!$Q$102),IF('ORÇ.GLOBAL P CAIXA'!I13="R",J12,0))),0)</f>
        <v>0</v>
      </c>
      <c r="AU12" s="75" t="n">
        <f aca="false">IF(AP12&lt;&gt;AR12,(IF('ORÇ.GLOBAL P CAIXA'!I13="",J12*(INFORMAÇÕES!$Q$100/INFORMAÇÕES!$Q$102),IF('ORÇ.GLOBAL P CAIXA'!I13="C",J12,0))),0)</f>
        <v>0</v>
      </c>
      <c r="AV12" s="75" t="n">
        <f aca="false">IF(AP12&lt;&gt;AR12,(IF('ORÇ.GLOBAL P CAIXA'!I13="",J12*INFORMAÇÕES!$U$115,IF('ORÇ.GLOBAL P CAIXA'!I13="CF",J12,0))),0)</f>
        <v>0</v>
      </c>
      <c r="AW12" s="75" t="n">
        <f aca="false">IF(AP12&lt;&gt;AR12,(IF('ORÇ.GLOBAL P CAIXA'!I13="",J12*INFORMAÇÕES!$U$116,IF('ORÇ.GLOBAL P CAIXA'!I13="O",J12,0))),0)</f>
        <v>0</v>
      </c>
      <c r="AX12" s="731" t="n">
        <f aca="false">IF(E12&lt;&gt;0,J12,0)</f>
        <v>0</v>
      </c>
      <c r="AY12" s="730" t="n">
        <f aca="false">IF(AP12&lt;&gt;AR12,(IF('ORÇ.GLOBAL P CAIXA'!I13="",L12*(INFORMAÇÕES!$Q$99/INFORMAÇÕES!$Q$102),IF('ORÇ.GLOBAL P CAIXA'!I13="R",L12,0))),0)</f>
        <v>0</v>
      </c>
      <c r="AZ12" s="75" t="n">
        <f aca="false">IF(AP12&lt;&gt;AR12,(IF('ORÇ.GLOBAL P CAIXA'!I13="",L12*(INFORMAÇÕES!$Q$100/INFORMAÇÕES!$Q$102),IF('ORÇ.GLOBAL P CAIXA'!I13="C",L12,0))),0)</f>
        <v>0</v>
      </c>
      <c r="BA12" s="75" t="n">
        <f aca="false">IF(AP12&lt;&gt;AR12,(IF('ORÇ.GLOBAL P CAIXA'!I13="",L12*INFORMAÇÕES!$U$115,IF('ORÇ.GLOBAL P CAIXA'!I13="CF",L12,0))),0)</f>
        <v>0</v>
      </c>
      <c r="BB12" s="75" t="n">
        <f aca="false">IF(AP12&lt;&gt;AR12,(IF('ORÇ.GLOBAL P CAIXA'!I13="",L12*INFORMAÇÕES!$U$116,IF('ORÇ.GLOBAL P CAIXA'!I13="O",L12,0))),0)</f>
        <v>0</v>
      </c>
      <c r="BC12" s="731" t="n">
        <f aca="false">IF(E12&lt;&gt;0,L12,0)</f>
        <v>0</v>
      </c>
    </row>
    <row r="13" s="174" customFormat="true" ht="14.25" hidden="false" customHeight="false" outlineLevel="0" collapsed="false">
      <c r="A13" s="159" t="n">
        <v>3</v>
      </c>
      <c r="B13" s="160" t="n">
        <f aca="false">'ORÇ.REPROG. P CAIXA'!B15</f>
        <v>2</v>
      </c>
      <c r="C13" s="723" t="str">
        <f aca="false">'ORÇ.REPROG. P CAIXA'!C15</f>
        <v>COBERTURA</v>
      </c>
      <c r="D13" s="162" t="n">
        <f aca="false">'ORÇ.REPROG. P CAIXA'!D15</f>
        <v>0</v>
      </c>
      <c r="E13" s="163" t="n">
        <f aca="false">IF('BM GLOBAL'!$P$1&lt;&gt;0,'ORÇ.REPROG. P CAIXA'!E15,'ORÇ.REPROG. P CAIXA'!H15)</f>
        <v>0</v>
      </c>
      <c r="F13" s="163" t="n">
        <f aca="false">IF('BM GLOBAL'!$P$1&lt;&gt;0,IF('ORÇ.GLOBAL P CAIXA'!K14=0,'ORÇ.GLOBAL EMPRESA'!G14,'ORÇ.GLOBAL P CAIXA'!F14),'ORÇ.REPROG. P CAIXA'!I15)</f>
        <v>0</v>
      </c>
      <c r="G13" s="163" t="n">
        <f aca="false">IF(E13&lt;&gt;0,ROUND(E13*F13,2),IF(AO13=0,(SUMIF('ORÇ.REPROG. P CAIXA'!$AC$13:$AC$1012,B13,$AO$11:$AO$1010)),AO13))</f>
        <v>0</v>
      </c>
      <c r="H13" s="163" t="n">
        <f aca="false">IF(J13&lt;&gt;0,IF(E13&lt;&gt;0,J13/F13,0),0)</f>
        <v>0</v>
      </c>
      <c r="I13" s="163" t="n">
        <f aca="false">IF(L13&lt;&gt;0,IF(E13&lt;&gt;0,L13/F13,0),0)</f>
        <v>0</v>
      </c>
      <c r="J13" s="163" t="n">
        <f aca="false">IF(E13&lt;&gt;0,ROUND(INDEX($P$11:$AM$1010,$A13,$L$1),2),IF(AX13=0,(SUMIF($AP$11:$AP$1010,B13,$AX$11:$AX$1010)),AX13))</f>
        <v>0</v>
      </c>
      <c r="K13" s="163" t="n">
        <f aca="false">IF(G13=0,0,(J13/G13)*100)</f>
        <v>0</v>
      </c>
      <c r="L13" s="163" t="n">
        <f aca="false">IF(E13&lt;&gt;0,ROUND(IF($L$1=1,SUM(P13),"0")+IF($L$1=2,SUM($P13:Q13),"0")+IF($L$1=3,SUM($P13:R13),"0")+IF($L$1=4,SUM($P13:S13),"0")+IF($L$1=5,SUM($P13:T13),"0")+IF($L$1=6,SUM($P13:U13),"0")+IF($L$1=7,SUM($P13:V13),"0")+IF($L$1=8,SUM($P13:W13),"0")+IF($L$1=9,SUM($P13:X13),"0")+IF($L$1=10,SUM($P13:Y13),"0")+IF($L$1=11,SUM($P13:Z13),"0")+IF($L$1=12,SUM($P13:AA13),"0")+IF($L$1=13,SUM($P13:AB13),"0")+IF($L$1=14,SUM($P13:AC13),"0")+IF($L$1=15,SUM($P13:AD13),"0")+IF($L$1=16,SUM($P13:AE13),"0")+IF($L$1=17,SUM($P13:AF13),"0")+IF($L$1=18,SUM($P13:AG13),"0")+IF($L$1=19,SUM($P13:AH13),"0")+IF($L$1=20,SUM($P13:AI13),"0")+IF($L$1=21,SUM($P13:AJ13),"0")+IF($L$1=22,SUM($P13:AK13),"0")+IF($L$1=23,SUM($P13:AL13),"0")+IF($L$1=24,SUM($P13:AM13),"0"),2),IF(BC13=0,(SUMIF($AP$11:$AP$1010,B13,$BC$11:$BC$1010)),BC13))</f>
        <v>0</v>
      </c>
      <c r="M13" s="163" t="n">
        <f aca="false">IF(G13=0,0,(L13/G13)*100)</f>
        <v>0</v>
      </c>
      <c r="N13" s="168" t="str">
        <f aca="false">IF(B13&gt;0,"ok","ocultar")</f>
        <v>ok</v>
      </c>
      <c r="O13" s="650"/>
      <c r="P13" s="724"/>
      <c r="Q13" s="725"/>
      <c r="R13" s="725"/>
      <c r="S13" s="725"/>
      <c r="T13" s="725"/>
      <c r="U13" s="725"/>
      <c r="V13" s="725"/>
      <c r="W13" s="725"/>
      <c r="X13" s="725"/>
      <c r="Y13" s="725"/>
      <c r="Z13" s="725"/>
      <c r="AA13" s="726"/>
      <c r="AB13" s="726"/>
      <c r="AC13" s="726"/>
      <c r="AD13" s="726"/>
      <c r="AE13" s="726"/>
      <c r="AF13" s="726"/>
      <c r="AG13" s="726"/>
      <c r="AH13" s="726"/>
      <c r="AI13" s="726"/>
      <c r="AJ13" s="726"/>
      <c r="AK13" s="726"/>
      <c r="AL13" s="726"/>
      <c r="AM13" s="727"/>
      <c r="AO13" s="728" t="n">
        <f aca="false">IF(E13&lt;&gt;0,G13,0)</f>
        <v>0</v>
      </c>
      <c r="AP13" s="157" t="n">
        <f aca="false">IF(B13=0,AP12,IF(ISNONTEXT(B13)=TRUE(),INT(B13),INT(LEFT(B13,FIND(".",B13)-1))))</f>
        <v>2</v>
      </c>
      <c r="AQ13" s="157" t="n">
        <f aca="false">IF(AQ14=1,1,IF(B13&lt;&gt;0,1,IF(C13&lt;&gt;0,1,IF(D13&lt;&gt;0,1,IF(E13&lt;&gt;0,1,"")))))</f>
        <v>1</v>
      </c>
      <c r="AR13" s="157" t="n">
        <f aca="false">IF(AP13=0," ",IF(AP13&lt;&gt;AP12,AP13," "))</f>
        <v>2</v>
      </c>
      <c r="AS13" s="732"/>
      <c r="AT13" s="730" t="n">
        <f aca="false">IF(AP13&lt;&gt;AR13,(IF('ORÇ.GLOBAL P CAIXA'!I14="",J13*(INFORMAÇÕES!$Q$99/INFORMAÇÕES!$Q$102),IF('ORÇ.GLOBAL P CAIXA'!I14="R",J13,0))),0)</f>
        <v>0</v>
      </c>
      <c r="AU13" s="75" t="n">
        <f aca="false">IF(AP13&lt;&gt;AR13,(IF('ORÇ.GLOBAL P CAIXA'!I14="",J13*(INFORMAÇÕES!$Q$100/INFORMAÇÕES!$Q$102),IF('ORÇ.GLOBAL P CAIXA'!I14="C",J13,0))),0)</f>
        <v>0</v>
      </c>
      <c r="AV13" s="75" t="n">
        <f aca="false">IF(AP13&lt;&gt;AR13,(IF('ORÇ.GLOBAL P CAIXA'!I14="",J13*INFORMAÇÕES!$U$115,IF('ORÇ.GLOBAL P CAIXA'!I14="CF",J13,0))),0)</f>
        <v>0</v>
      </c>
      <c r="AW13" s="75" t="n">
        <f aca="false">IF(AP13&lt;&gt;AR13,(IF('ORÇ.GLOBAL P CAIXA'!I14="",J13*INFORMAÇÕES!$U$116,IF('ORÇ.GLOBAL P CAIXA'!I14="O",J13,0))),0)</f>
        <v>0</v>
      </c>
      <c r="AX13" s="731" t="n">
        <f aca="false">IF(E13&lt;&gt;0,J13,0)</f>
        <v>0</v>
      </c>
      <c r="AY13" s="730" t="n">
        <f aca="false">IF(AP13&lt;&gt;AR13,(IF('ORÇ.GLOBAL P CAIXA'!I14="",L13*(INFORMAÇÕES!$Q$99/INFORMAÇÕES!$Q$102),IF('ORÇ.GLOBAL P CAIXA'!I14="R",L13,0))),0)</f>
        <v>0</v>
      </c>
      <c r="AZ13" s="75" t="n">
        <f aca="false">IF(AP13&lt;&gt;AR13,(IF('ORÇ.GLOBAL P CAIXA'!I14="",L13*(INFORMAÇÕES!$Q$100/INFORMAÇÕES!$Q$102),IF('ORÇ.GLOBAL P CAIXA'!I14="C",L13,0))),0)</f>
        <v>0</v>
      </c>
      <c r="BA13" s="75" t="n">
        <f aca="false">IF(AP13&lt;&gt;AR13,(IF('ORÇ.GLOBAL P CAIXA'!I14="",L13*INFORMAÇÕES!$U$115,IF('ORÇ.GLOBAL P CAIXA'!I14="CF",L13,0))),0)</f>
        <v>0</v>
      </c>
      <c r="BB13" s="75" t="n">
        <f aca="false">IF(AP13&lt;&gt;AR13,(IF('ORÇ.GLOBAL P CAIXA'!I14="",L13*INFORMAÇÕES!$U$116,IF('ORÇ.GLOBAL P CAIXA'!I14="O",L13,0))),0)</f>
        <v>0</v>
      </c>
      <c r="BC13" s="731" t="n">
        <f aca="false">IF(E13&lt;&gt;0,L13,0)</f>
        <v>0</v>
      </c>
      <c r="OK13" s="733"/>
    </row>
    <row r="14" s="174" customFormat="true" ht="23.85" hidden="false" customHeight="false" outlineLevel="0" collapsed="false">
      <c r="A14" s="159" t="n">
        <v>4</v>
      </c>
      <c r="B14" s="160" t="str">
        <f aca="false">'ORÇ.REPROG. P CAIXA'!B16</f>
        <v>2.1</v>
      </c>
      <c r="C14" s="723" t="str">
        <f aca="false">'ORÇ.REPROG. P CAIXA'!C16</f>
        <v>TELHAMENTO COM TELHA ONDULADA DE FIBROCIMENTO E = 6 MM, COM RECOBRIMENTO LATERAL DE 1/4 DE ONDA PARA TELHADO COM INCLINAÇÃO MAIOR QUE 10°, COM ATÉ 2 ÁGUAS, INCLUSO IÇAMENTO. AF_07/2019</v>
      </c>
      <c r="D14" s="162" t="str">
        <f aca="false">'ORÇ.REPROG. P CAIXA'!D16</f>
        <v>M2</v>
      </c>
      <c r="E14" s="163" t="n">
        <f aca="false">IF('BM GLOBAL'!$P$1&lt;&gt;0,'ORÇ.REPROG. P CAIXA'!E16,'ORÇ.REPROG. P CAIXA'!H16)</f>
        <v>629.94</v>
      </c>
      <c r="F14" s="163" t="n">
        <f aca="false">IF('BM GLOBAL'!$P$1&lt;&gt;0,IF('ORÇ.GLOBAL P CAIXA'!K15=0,'ORÇ.GLOBAL EMPRESA'!G15,'ORÇ.GLOBAL P CAIXA'!F15),'ORÇ.REPROG. P CAIXA'!I16)</f>
        <v>0</v>
      </c>
      <c r="G14" s="163" t="n">
        <f aca="false">IF(E14&lt;&gt;0,ROUND(E14*F14,2),IF(AO14=0,(SUMIF('ORÇ.REPROG. P CAIXA'!$AC$13:$AC$1012,B14,$AO$11:$AO$1010)),AO14))</f>
        <v>0</v>
      </c>
      <c r="H14" s="163" t="n">
        <f aca="false">IF(J14&lt;&gt;0,IF(E14&lt;&gt;0,J14/F14,0),0)</f>
        <v>0</v>
      </c>
      <c r="I14" s="163" t="n">
        <f aca="false">IF(L14&lt;&gt;0,IF(E14&lt;&gt;0,L14/F14,0),0)</f>
        <v>0</v>
      </c>
      <c r="J14" s="163" t="n">
        <f aca="false">IF(E14&lt;&gt;0,ROUND(INDEX($P$11:$AM$1010,$A14,$L$1),2),IF(AX14=0,(SUMIF($AP$11:$AP$1010,B14,$AX$11:$AX$1010)),AX14))</f>
        <v>0</v>
      </c>
      <c r="K14" s="163" t="n">
        <f aca="false">IF(G14=0,0,(J14/G14)*100)</f>
        <v>0</v>
      </c>
      <c r="L14" s="163" t="n">
        <f aca="false">IF(E14&lt;&gt;0,ROUND(IF($L$1=1,SUM(P14),"0")+IF($L$1=2,SUM($P14:Q14),"0")+IF($L$1=3,SUM($P14:R14),"0")+IF($L$1=4,SUM($P14:S14),"0")+IF($L$1=5,SUM($P14:T14),"0")+IF($L$1=6,SUM($P14:U14),"0")+IF($L$1=7,SUM($P14:V14),"0")+IF($L$1=8,SUM($P14:W14),"0")+IF($L$1=9,SUM($P14:X14),"0")+IF($L$1=10,SUM($P14:Y14),"0")+IF($L$1=11,SUM($P14:Z14),"0")+IF($L$1=12,SUM($P14:AA14),"0")+IF($L$1=13,SUM($P14:AB14),"0")+IF($L$1=14,SUM($P14:AC14),"0")+IF($L$1=15,SUM($P14:AD14),"0")+IF($L$1=16,SUM($P14:AE14),"0")+IF($L$1=17,SUM($P14:AF14),"0")+IF($L$1=18,SUM($P14:AG14),"0")+IF($L$1=19,SUM($P14:AH14),"0")+IF($L$1=20,SUM($P14:AI14),"0")+IF($L$1=21,SUM($P14:AJ14),"0")+IF($L$1=22,SUM($P14:AK14),"0")+IF($L$1=23,SUM($P14:AL14),"0")+IF($L$1=24,SUM($P14:AM14),"0"),2),IF(BC14=0,(SUMIF($AP$11:$AP$1010,B14,$BC$11:$BC$1010)),BC14))</f>
        <v>0</v>
      </c>
      <c r="M14" s="163" t="n">
        <f aca="false">IF(G14=0,0,(L14/G14)*100)</f>
        <v>0</v>
      </c>
      <c r="N14" s="168" t="str">
        <f aca="false">IF(B14&gt;0,"ok","ocultar")</f>
        <v>ok</v>
      </c>
      <c r="O14" s="650"/>
      <c r="P14" s="724"/>
      <c r="Q14" s="725"/>
      <c r="R14" s="725"/>
      <c r="S14" s="725"/>
      <c r="T14" s="725"/>
      <c r="U14" s="725"/>
      <c r="V14" s="725"/>
      <c r="W14" s="725"/>
      <c r="X14" s="725"/>
      <c r="Y14" s="725"/>
      <c r="Z14" s="725"/>
      <c r="AA14" s="726"/>
      <c r="AB14" s="726"/>
      <c r="AC14" s="726"/>
      <c r="AD14" s="726"/>
      <c r="AE14" s="726"/>
      <c r="AF14" s="726"/>
      <c r="AG14" s="726"/>
      <c r="AH14" s="726"/>
      <c r="AI14" s="726"/>
      <c r="AJ14" s="726"/>
      <c r="AK14" s="726"/>
      <c r="AL14" s="726"/>
      <c r="AM14" s="727"/>
      <c r="AO14" s="728" t="n">
        <f aca="false">IF(E14&lt;&gt;0,G14,0)</f>
        <v>0</v>
      </c>
      <c r="AP14" s="157" t="n">
        <f aca="false">IF(B14=0,AP13,IF(ISNONTEXT(B14)=TRUE(),INT(B14),INT(LEFT(B14,FIND(".",B14)-1))))</f>
        <v>2</v>
      </c>
      <c r="AQ14" s="157" t="n">
        <f aca="false">IF(AQ15=1,1,IF(B14&lt;&gt;0,1,IF(C14&lt;&gt;0,1,IF(D14&lt;&gt;0,1,IF(E14&lt;&gt;0,1,"")))))</f>
        <v>1</v>
      </c>
      <c r="AR14" s="157" t="str">
        <f aca="false">IF(AP14=0," ",IF(AP14&lt;&gt;AP13,AP14," "))</f>
        <v> </v>
      </c>
      <c r="AS14" s="732"/>
      <c r="AT14" s="730" t="n">
        <f aca="false">IF(AP14&lt;&gt;AR14,(IF('ORÇ.GLOBAL P CAIXA'!I15="",J14*(INFORMAÇÕES!$Q$99/INFORMAÇÕES!$Q$102),IF('ORÇ.GLOBAL P CAIXA'!I15="R",J14,0))),0)</f>
        <v>0</v>
      </c>
      <c r="AU14" s="75" t="n">
        <f aca="false">IF(AP14&lt;&gt;AR14,(IF('ORÇ.GLOBAL P CAIXA'!I15="",J14*(INFORMAÇÕES!$Q$100/INFORMAÇÕES!$Q$102),IF('ORÇ.GLOBAL P CAIXA'!I15="C",J14,0))),0)</f>
        <v>0</v>
      </c>
      <c r="AV14" s="75" t="n">
        <f aca="false">IF(AP14&lt;&gt;AR14,(IF('ORÇ.GLOBAL P CAIXA'!I15="",J14*INFORMAÇÕES!$U$115,IF('ORÇ.GLOBAL P CAIXA'!I15="CF",J14,0))),0)</f>
        <v>0</v>
      </c>
      <c r="AW14" s="75" t="n">
        <f aca="false">IF(AP14&lt;&gt;AR14,(IF('ORÇ.GLOBAL P CAIXA'!I15="",J14*INFORMAÇÕES!$U$116,IF('ORÇ.GLOBAL P CAIXA'!I15="O",J14,0))),0)</f>
        <v>0</v>
      </c>
      <c r="AX14" s="731" t="n">
        <f aca="false">IF(E14&lt;&gt;0,J14,0)</f>
        <v>0</v>
      </c>
      <c r="AY14" s="730" t="n">
        <f aca="false">IF(AP14&lt;&gt;AR14,(IF('ORÇ.GLOBAL P CAIXA'!I15="",L14*(INFORMAÇÕES!$Q$99/INFORMAÇÕES!$Q$102),IF('ORÇ.GLOBAL P CAIXA'!I15="R",L14,0))),0)</f>
        <v>0</v>
      </c>
      <c r="AZ14" s="75" t="n">
        <f aca="false">IF(AP14&lt;&gt;AR14,(IF('ORÇ.GLOBAL P CAIXA'!I15="",L14*(INFORMAÇÕES!$Q$100/INFORMAÇÕES!$Q$102),IF('ORÇ.GLOBAL P CAIXA'!I15="C",L14,0))),0)</f>
        <v>0</v>
      </c>
      <c r="BA14" s="75" t="n">
        <f aca="false">IF(AP14&lt;&gt;AR14,(IF('ORÇ.GLOBAL P CAIXA'!I15="",L14*INFORMAÇÕES!$U$115,IF('ORÇ.GLOBAL P CAIXA'!I15="CF",L14,0))),0)</f>
        <v>0</v>
      </c>
      <c r="BB14" s="75" t="n">
        <f aca="false">IF(AP14&lt;&gt;AR14,(IF('ORÇ.GLOBAL P CAIXA'!I15="",L14*INFORMAÇÕES!$U$116,IF('ORÇ.GLOBAL P CAIXA'!I15="O",L14,0))),0)</f>
        <v>0</v>
      </c>
      <c r="BC14" s="731" t="n">
        <f aca="false">IF(E14&lt;&gt;0,L14,0)</f>
        <v>0</v>
      </c>
    </row>
    <row r="15" s="174" customFormat="true" ht="16.4" hidden="false" customHeight="false" outlineLevel="0" collapsed="false">
      <c r="A15" s="159" t="n">
        <v>5</v>
      </c>
      <c r="B15" s="160" t="str">
        <f aca="false">'ORÇ.REPROG. P CAIXA'!B17</f>
        <v>2.2</v>
      </c>
      <c r="C15" s="723" t="str">
        <f aca="false">'ORÇ.REPROG. P CAIXA'!C17</f>
        <v>CUMEEIRA PARA TELHA DE FIBROCIMENTO ONDULADA E = 6 MM, INCLUSO ACESSÓRIOS DE FIXAÇÃO E IÇAMENTO. AF_07/2019</v>
      </c>
      <c r="D15" s="162" t="str">
        <f aca="false">'ORÇ.REPROG. P CAIXA'!D17</f>
        <v>M</v>
      </c>
      <c r="E15" s="163" t="n">
        <f aca="false">IF('BM GLOBAL'!$P$1&lt;&gt;0,'ORÇ.REPROG. P CAIXA'!E17,'ORÇ.REPROG. P CAIXA'!H17)</f>
        <v>34</v>
      </c>
      <c r="F15" s="163" t="n">
        <f aca="false">IF('BM GLOBAL'!$P$1&lt;&gt;0,IF('ORÇ.GLOBAL P CAIXA'!K16=0,'ORÇ.GLOBAL EMPRESA'!G16,'ORÇ.GLOBAL P CAIXA'!F16),'ORÇ.REPROG. P CAIXA'!I17)</f>
        <v>0</v>
      </c>
      <c r="G15" s="163" t="n">
        <f aca="false">IF(E15&lt;&gt;0,ROUND(E15*F15,2),IF(AO15=0,(SUMIF('ORÇ.REPROG. P CAIXA'!$AC$13:$AC$1012,B15,$AO$11:$AO$1010)),AO15))</f>
        <v>0</v>
      </c>
      <c r="H15" s="163" t="n">
        <f aca="false">IF(J15&lt;&gt;0,IF(E15&lt;&gt;0,J15/F15,0),0)</f>
        <v>0</v>
      </c>
      <c r="I15" s="163" t="n">
        <f aca="false">IF(L15&lt;&gt;0,IF(E15&lt;&gt;0,L15/F15,0),0)</f>
        <v>0</v>
      </c>
      <c r="J15" s="163" t="n">
        <f aca="false">IF(E15&lt;&gt;0,ROUND(INDEX($P$11:$AM$1010,$A15,$L$1),2),IF(AX15=0,(SUMIF($AP$11:$AP$1010,B15,$AX$11:$AX$1010)),AX15))</f>
        <v>0</v>
      </c>
      <c r="K15" s="163" t="n">
        <f aca="false">IF(G15=0,0,(J15/G15)*100)</f>
        <v>0</v>
      </c>
      <c r="L15" s="163" t="n">
        <f aca="false">IF(E15&lt;&gt;0,ROUND(IF($L$1=1,SUM(P15),"0")+IF($L$1=2,SUM($P15:Q15),"0")+IF($L$1=3,SUM($P15:R15),"0")+IF($L$1=4,SUM($P15:S15),"0")+IF($L$1=5,SUM($P15:T15),"0")+IF($L$1=6,SUM($P15:U15),"0")+IF($L$1=7,SUM($P15:V15),"0")+IF($L$1=8,SUM($P15:W15),"0")+IF($L$1=9,SUM($P15:X15),"0")+IF($L$1=10,SUM($P15:Y15),"0")+IF($L$1=11,SUM($P15:Z15),"0")+IF($L$1=12,SUM($P15:AA15),"0")+IF($L$1=13,SUM($P15:AB15),"0")+IF($L$1=14,SUM($P15:AC15),"0")+IF($L$1=15,SUM($P15:AD15),"0")+IF($L$1=16,SUM($P15:AE15),"0")+IF($L$1=17,SUM($P15:AF15),"0")+IF($L$1=18,SUM($P15:AG15),"0")+IF($L$1=19,SUM($P15:AH15),"0")+IF($L$1=20,SUM($P15:AI15),"0")+IF($L$1=21,SUM($P15:AJ15),"0")+IF($L$1=22,SUM($P15:AK15),"0")+IF($L$1=23,SUM($P15:AL15),"0")+IF($L$1=24,SUM($P15:AM15),"0"),2),IF(BC15=0,(SUMIF($AP$11:$AP$1010,B15,$BC$11:$BC$1010)),BC15))</f>
        <v>0</v>
      </c>
      <c r="M15" s="163" t="n">
        <f aca="false">IF(G15=0,0,(L15/G15)*100)</f>
        <v>0</v>
      </c>
      <c r="N15" s="168" t="str">
        <f aca="false">IF(B15&gt;0,"ok","ocultar")</f>
        <v>ok</v>
      </c>
      <c r="O15" s="650"/>
      <c r="P15" s="724"/>
      <c r="Q15" s="725"/>
      <c r="R15" s="725"/>
      <c r="S15" s="725"/>
      <c r="T15" s="725"/>
      <c r="U15" s="725"/>
      <c r="V15" s="725"/>
      <c r="W15" s="725"/>
      <c r="X15" s="725"/>
      <c r="Y15" s="725"/>
      <c r="Z15" s="725"/>
      <c r="AA15" s="726"/>
      <c r="AB15" s="726"/>
      <c r="AC15" s="726"/>
      <c r="AD15" s="726"/>
      <c r="AE15" s="726"/>
      <c r="AF15" s="726"/>
      <c r="AG15" s="726"/>
      <c r="AH15" s="726"/>
      <c r="AI15" s="726"/>
      <c r="AJ15" s="726"/>
      <c r="AK15" s="726"/>
      <c r="AL15" s="726"/>
      <c r="AM15" s="727"/>
      <c r="AO15" s="728" t="n">
        <f aca="false">IF(E15&lt;&gt;0,G15,0)</f>
        <v>0</v>
      </c>
      <c r="AP15" s="157" t="n">
        <f aca="false">IF(B15=0,AP14,IF(ISNONTEXT(B15)=TRUE(),INT(B15),INT(LEFT(B15,FIND(".",B15)-1))))</f>
        <v>2</v>
      </c>
      <c r="AQ15" s="157" t="n">
        <f aca="false">IF(AQ16=1,1,IF(B15&lt;&gt;0,1,IF(C15&lt;&gt;0,1,IF(D15&lt;&gt;0,1,IF(E15&lt;&gt;0,1,"")))))</f>
        <v>1</v>
      </c>
      <c r="AR15" s="157" t="str">
        <f aca="false">IF(AP15=0," ",IF(AP15&lt;&gt;AP14,AP15," "))</f>
        <v> </v>
      </c>
      <c r="AS15" s="732"/>
      <c r="AT15" s="730" t="n">
        <f aca="false">IF(AP15&lt;&gt;AR15,(IF('ORÇ.GLOBAL P CAIXA'!I16="",J15*(INFORMAÇÕES!$Q$99/INFORMAÇÕES!$Q$102),IF('ORÇ.GLOBAL P CAIXA'!I16="R",J15,0))),0)</f>
        <v>0</v>
      </c>
      <c r="AU15" s="75" t="n">
        <f aca="false">IF(AP15&lt;&gt;AR15,(IF('ORÇ.GLOBAL P CAIXA'!I16="",J15*(INFORMAÇÕES!$Q$100/INFORMAÇÕES!$Q$102),IF('ORÇ.GLOBAL P CAIXA'!I16="C",J15,0))),0)</f>
        <v>0</v>
      </c>
      <c r="AV15" s="75" t="n">
        <f aca="false">IF(AP15&lt;&gt;AR15,(IF('ORÇ.GLOBAL P CAIXA'!I16="",J15*INFORMAÇÕES!$U$115,IF('ORÇ.GLOBAL P CAIXA'!I16="CF",J15,0))),0)</f>
        <v>0</v>
      </c>
      <c r="AW15" s="75" t="n">
        <f aca="false">IF(AP15&lt;&gt;AR15,(IF('ORÇ.GLOBAL P CAIXA'!I16="",J15*INFORMAÇÕES!$U$116,IF('ORÇ.GLOBAL P CAIXA'!I16="O",J15,0))),0)</f>
        <v>0</v>
      </c>
      <c r="AX15" s="731" t="n">
        <f aca="false">IF(E15&lt;&gt;0,J15,0)</f>
        <v>0</v>
      </c>
      <c r="AY15" s="730" t="n">
        <f aca="false">IF(AP15&lt;&gt;AR15,(IF('ORÇ.GLOBAL P CAIXA'!I16="",L15*(INFORMAÇÕES!$Q$99/INFORMAÇÕES!$Q$102),IF('ORÇ.GLOBAL P CAIXA'!I16="R",L15,0))),0)</f>
        <v>0</v>
      </c>
      <c r="AZ15" s="75" t="n">
        <f aca="false">IF(AP15&lt;&gt;AR15,(IF('ORÇ.GLOBAL P CAIXA'!I16="",L15*(INFORMAÇÕES!$Q$100/INFORMAÇÕES!$Q$102),IF('ORÇ.GLOBAL P CAIXA'!I16="C",L15,0))),0)</f>
        <v>0</v>
      </c>
      <c r="BA15" s="75" t="n">
        <f aca="false">IF(AP15&lt;&gt;AR15,(IF('ORÇ.GLOBAL P CAIXA'!I16="",L15*INFORMAÇÕES!$U$115,IF('ORÇ.GLOBAL P CAIXA'!I16="CF",L15,0))),0)</f>
        <v>0</v>
      </c>
      <c r="BB15" s="75" t="n">
        <f aca="false">IF(AP15&lt;&gt;AR15,(IF('ORÇ.GLOBAL P CAIXA'!I16="",L15*INFORMAÇÕES!$U$116,IF('ORÇ.GLOBAL P CAIXA'!I16="O",L15,0))),0)</f>
        <v>0</v>
      </c>
      <c r="BC15" s="731" t="n">
        <f aca="false">IF(E15&lt;&gt;0,L15,0)</f>
        <v>0</v>
      </c>
    </row>
    <row r="16" s="174" customFormat="true" ht="14.25" hidden="false" customHeight="false" outlineLevel="0" collapsed="false">
      <c r="A16" s="159" t="n">
        <v>6</v>
      </c>
      <c r="B16" s="160" t="n">
        <f aca="false">'ORÇ.REPROG. P CAIXA'!B18</f>
        <v>3</v>
      </c>
      <c r="C16" s="723" t="str">
        <f aca="false">'ORÇ.REPROG. P CAIXA'!C18</f>
        <v>BEIRAL PVC</v>
      </c>
      <c r="D16" s="162" t="n">
        <f aca="false">'ORÇ.REPROG. P CAIXA'!D18</f>
        <v>0</v>
      </c>
      <c r="E16" s="163" t="n">
        <f aca="false">IF('BM GLOBAL'!$P$1&lt;&gt;0,'ORÇ.REPROG. P CAIXA'!E18,'ORÇ.REPROG. P CAIXA'!H18)</f>
        <v>0</v>
      </c>
      <c r="F16" s="163" t="n">
        <f aca="false">IF('BM GLOBAL'!$P$1&lt;&gt;0,IF('ORÇ.GLOBAL P CAIXA'!K17=0,'ORÇ.GLOBAL EMPRESA'!G17,'ORÇ.GLOBAL P CAIXA'!F17),'ORÇ.REPROG. P CAIXA'!I18)</f>
        <v>0</v>
      </c>
      <c r="G16" s="163" t="n">
        <f aca="false">IF(E16&lt;&gt;0,ROUND(E16*F16,2),IF(AO16=0,(SUMIF('ORÇ.REPROG. P CAIXA'!$AC$13:$AC$1012,B16,$AO$11:$AO$1010)),AO16))</f>
        <v>0</v>
      </c>
      <c r="H16" s="163" t="n">
        <f aca="false">IF(J16&lt;&gt;0,IF(E16&lt;&gt;0,J16/F16,0),0)</f>
        <v>0</v>
      </c>
      <c r="I16" s="163" t="n">
        <f aca="false">IF(L16&lt;&gt;0,IF(E16&lt;&gt;0,L16/F16,0),0)</f>
        <v>0</v>
      </c>
      <c r="J16" s="163" t="n">
        <f aca="false">IF(E16&lt;&gt;0,ROUND(INDEX($P$11:$AM$1010,$A16,$L$1),2),IF(AX16=0,(SUMIF($AP$11:$AP$1010,B16,$AX$11:$AX$1010)),AX16))</f>
        <v>0</v>
      </c>
      <c r="K16" s="163" t="n">
        <f aca="false">IF(G16=0,0,(J16/G16)*100)</f>
        <v>0</v>
      </c>
      <c r="L16" s="163" t="n">
        <f aca="false">IF(E16&lt;&gt;0,ROUND(IF($L$1=1,SUM(P16),"0")+IF($L$1=2,SUM($P16:Q16),"0")+IF($L$1=3,SUM($P16:R16),"0")+IF($L$1=4,SUM($P16:S16),"0")+IF($L$1=5,SUM($P16:T16),"0")+IF($L$1=6,SUM($P16:U16),"0")+IF($L$1=7,SUM($P16:V16),"0")+IF($L$1=8,SUM($P16:W16),"0")+IF($L$1=9,SUM($P16:X16),"0")+IF($L$1=10,SUM($P16:Y16),"0")+IF($L$1=11,SUM($P16:Z16),"0")+IF($L$1=12,SUM($P16:AA16),"0")+IF($L$1=13,SUM($P16:AB16),"0")+IF($L$1=14,SUM($P16:AC16),"0")+IF($L$1=15,SUM($P16:AD16),"0")+IF($L$1=16,SUM($P16:AE16),"0")+IF($L$1=17,SUM($P16:AF16),"0")+IF($L$1=18,SUM($P16:AG16),"0")+IF($L$1=19,SUM($P16:AH16),"0")+IF($L$1=20,SUM($P16:AI16),"0")+IF($L$1=21,SUM($P16:AJ16),"0")+IF($L$1=22,SUM($P16:AK16),"0")+IF($L$1=23,SUM($P16:AL16),"0")+IF($L$1=24,SUM($P16:AM16),"0"),2),IF(BC16=0,(SUMIF($AP$11:$AP$1010,B16,$BC$11:$BC$1010)),BC16))</f>
        <v>0</v>
      </c>
      <c r="M16" s="163" t="n">
        <f aca="false">IF(G16=0,0,(L16/G16)*100)</f>
        <v>0</v>
      </c>
      <c r="N16" s="168" t="str">
        <f aca="false">IF(B16&gt;0,"ok","ocultar")</f>
        <v>ok</v>
      </c>
      <c r="O16" s="650"/>
      <c r="P16" s="724"/>
      <c r="Q16" s="725"/>
      <c r="R16" s="725"/>
      <c r="S16" s="725"/>
      <c r="T16" s="725"/>
      <c r="U16" s="725"/>
      <c r="V16" s="725"/>
      <c r="W16" s="725"/>
      <c r="X16" s="725"/>
      <c r="Y16" s="725"/>
      <c r="Z16" s="725"/>
      <c r="AA16" s="726"/>
      <c r="AB16" s="726"/>
      <c r="AC16" s="726"/>
      <c r="AD16" s="726"/>
      <c r="AE16" s="726"/>
      <c r="AF16" s="726"/>
      <c r="AG16" s="726"/>
      <c r="AH16" s="726"/>
      <c r="AI16" s="726"/>
      <c r="AJ16" s="726"/>
      <c r="AK16" s="726"/>
      <c r="AL16" s="726"/>
      <c r="AM16" s="727"/>
      <c r="AO16" s="728" t="n">
        <f aca="false">IF(E16&lt;&gt;0,G16,0)</f>
        <v>0</v>
      </c>
      <c r="AP16" s="157" t="n">
        <f aca="false">IF(B16=0,AP15,IF(ISNONTEXT(B16)=TRUE(),INT(B16),INT(LEFT(B16,FIND(".",B16)-1))))</f>
        <v>3</v>
      </c>
      <c r="AQ16" s="157" t="n">
        <f aca="false">IF(AQ17=1,1,IF(B16&lt;&gt;0,1,IF(C16&lt;&gt;0,1,IF(D16&lt;&gt;0,1,IF(E16&lt;&gt;0,1,"")))))</f>
        <v>1</v>
      </c>
      <c r="AR16" s="157" t="n">
        <f aca="false">IF(AP16=0," ",IF(AP16&lt;&gt;AP15,AP16," "))</f>
        <v>3</v>
      </c>
      <c r="AS16" s="732"/>
      <c r="AT16" s="730" t="n">
        <f aca="false">IF(AP16&lt;&gt;AR16,(IF('ORÇ.GLOBAL P CAIXA'!I17="",J16*(INFORMAÇÕES!$Q$99/INFORMAÇÕES!$Q$102),IF('ORÇ.GLOBAL P CAIXA'!I17="R",J16,0))),0)</f>
        <v>0</v>
      </c>
      <c r="AU16" s="75" t="n">
        <f aca="false">IF(AP16&lt;&gt;AR16,(IF('ORÇ.GLOBAL P CAIXA'!I17="",J16*(INFORMAÇÕES!$Q$100/INFORMAÇÕES!$Q$102),IF('ORÇ.GLOBAL P CAIXA'!I17="C",J16,0))),0)</f>
        <v>0</v>
      </c>
      <c r="AV16" s="75" t="n">
        <f aca="false">IF(AP16&lt;&gt;AR16,(IF('ORÇ.GLOBAL P CAIXA'!I17="",J16*INFORMAÇÕES!$U$115,IF('ORÇ.GLOBAL P CAIXA'!I17="CF",J16,0))),0)</f>
        <v>0</v>
      </c>
      <c r="AW16" s="75" t="n">
        <f aca="false">IF(AP16&lt;&gt;AR16,(IF('ORÇ.GLOBAL P CAIXA'!I17="",J16*INFORMAÇÕES!$U$116,IF('ORÇ.GLOBAL P CAIXA'!I17="O",J16,0))),0)</f>
        <v>0</v>
      </c>
      <c r="AX16" s="731" t="n">
        <f aca="false">IF(E16&lt;&gt;0,J16,0)</f>
        <v>0</v>
      </c>
      <c r="AY16" s="730" t="n">
        <f aca="false">IF(AP16&lt;&gt;AR16,(IF('ORÇ.GLOBAL P CAIXA'!I17="",L16*(INFORMAÇÕES!$Q$99/INFORMAÇÕES!$Q$102),IF('ORÇ.GLOBAL P CAIXA'!I17="R",L16,0))),0)</f>
        <v>0</v>
      </c>
      <c r="AZ16" s="75" t="n">
        <f aca="false">IF(AP16&lt;&gt;AR16,(IF('ORÇ.GLOBAL P CAIXA'!I17="",L16*(INFORMAÇÕES!$Q$100/INFORMAÇÕES!$Q$102),IF('ORÇ.GLOBAL P CAIXA'!I17="C",L16,0))),0)</f>
        <v>0</v>
      </c>
      <c r="BA16" s="75" t="n">
        <f aca="false">IF(AP16&lt;&gt;AR16,(IF('ORÇ.GLOBAL P CAIXA'!I17="",L16*INFORMAÇÕES!$U$115,IF('ORÇ.GLOBAL P CAIXA'!I17="CF",L16,0))),0)</f>
        <v>0</v>
      </c>
      <c r="BB16" s="75" t="n">
        <f aca="false">IF(AP16&lt;&gt;AR16,(IF('ORÇ.GLOBAL P CAIXA'!I17="",L16*INFORMAÇÕES!$U$116,IF('ORÇ.GLOBAL P CAIXA'!I17="O",L16,0))),0)</f>
        <v>0</v>
      </c>
      <c r="BC16" s="731" t="n">
        <f aca="false">IF(E16&lt;&gt;0,L16,0)</f>
        <v>0</v>
      </c>
    </row>
    <row r="17" s="174" customFormat="true" ht="16.4" hidden="false" customHeight="false" outlineLevel="0" collapsed="false">
      <c r="A17" s="159" t="n">
        <v>7</v>
      </c>
      <c r="B17" s="160" t="str">
        <f aca="false">'ORÇ.REPROG. P CAIXA'!B19</f>
        <v>3.1</v>
      </c>
      <c r="C17" s="723" t="str">
        <f aca="false">'ORÇ.REPROG. P CAIXA'!C19</f>
        <v>FORRO EM RÉGUAS DE PVC, LISO, PARA AMBIENTES RESIDENCIAIS, INCLUSIVE ESTRUTURA UNIDIRECIONAL DE FIXAÇÃO. AF_08/2023_PS</v>
      </c>
      <c r="D17" s="162" t="str">
        <f aca="false">'ORÇ.REPROG. P CAIXA'!D19</f>
        <v>M2</v>
      </c>
      <c r="E17" s="163" t="n">
        <f aca="false">IF('BM GLOBAL'!$P$1&lt;&gt;0,'ORÇ.REPROG. P CAIXA'!E19,'ORÇ.REPROG. P CAIXA'!H19)</f>
        <v>5</v>
      </c>
      <c r="F17" s="163" t="n">
        <f aca="false">IF('BM GLOBAL'!$P$1&lt;&gt;0,IF('ORÇ.GLOBAL P CAIXA'!K18=0,'ORÇ.GLOBAL EMPRESA'!G18,'ORÇ.GLOBAL P CAIXA'!F18),'ORÇ.REPROG. P CAIXA'!I19)</f>
        <v>0</v>
      </c>
      <c r="G17" s="163" t="n">
        <f aca="false">IF(E17&lt;&gt;0,ROUND(E17*F17,2),IF(AO17=0,(SUMIF('ORÇ.REPROG. P CAIXA'!$AC$13:$AC$1012,B17,$AO$11:$AO$1010)),AO17))</f>
        <v>0</v>
      </c>
      <c r="H17" s="163" t="n">
        <f aca="false">IF(J17&lt;&gt;0,IF(E17&lt;&gt;0,J17/F17,0),0)</f>
        <v>0</v>
      </c>
      <c r="I17" s="163" t="n">
        <f aca="false">IF(L17&lt;&gt;0,IF(E17&lt;&gt;0,L17/F17,0),0)</f>
        <v>0</v>
      </c>
      <c r="J17" s="163" t="n">
        <f aca="false">IF(E17&lt;&gt;0,ROUND(INDEX($P$11:$AM$1010,$A17,$L$1),2),IF(AX17=0,(SUMIF($AP$11:$AP$1010,B17,$AX$11:$AX$1010)),AX17))</f>
        <v>0</v>
      </c>
      <c r="K17" s="163" t="n">
        <f aca="false">IF(G17=0,0,(J17/G17)*100)</f>
        <v>0</v>
      </c>
      <c r="L17" s="163" t="n">
        <f aca="false">IF(E17&lt;&gt;0,ROUND(IF($L$1=1,SUM(P17),"0")+IF($L$1=2,SUM($P17:Q17),"0")+IF($L$1=3,SUM($P17:R17),"0")+IF($L$1=4,SUM($P17:S17),"0")+IF($L$1=5,SUM($P17:T17),"0")+IF($L$1=6,SUM($P17:U17),"0")+IF($L$1=7,SUM($P17:V17),"0")+IF($L$1=8,SUM($P17:W17),"0")+IF($L$1=9,SUM($P17:X17),"0")+IF($L$1=10,SUM($P17:Y17),"0")+IF($L$1=11,SUM($P17:Z17),"0")+IF($L$1=12,SUM($P17:AA17),"0")+IF($L$1=13,SUM($P17:AB17),"0")+IF($L$1=14,SUM($P17:AC17),"0")+IF($L$1=15,SUM($P17:AD17),"0")+IF($L$1=16,SUM($P17:AE17),"0")+IF($L$1=17,SUM($P17:AF17),"0")+IF($L$1=18,SUM($P17:AG17),"0")+IF($L$1=19,SUM($P17:AH17),"0")+IF($L$1=20,SUM($P17:AI17),"0")+IF($L$1=21,SUM($P17:AJ17),"0")+IF($L$1=22,SUM($P17:AK17),"0")+IF($L$1=23,SUM($P17:AL17),"0")+IF($L$1=24,SUM($P17:AM17),"0"),2),IF(BC17=0,(SUMIF($AP$11:$AP$1010,B17,$BC$11:$BC$1010)),BC17))</f>
        <v>0</v>
      </c>
      <c r="M17" s="163" t="n">
        <f aca="false">IF(G17=0,0,(L17/G17)*100)</f>
        <v>0</v>
      </c>
      <c r="N17" s="168" t="str">
        <f aca="false">IF(B17&gt;0,"ok","ocultar")</f>
        <v>ok</v>
      </c>
      <c r="O17" s="650"/>
      <c r="P17" s="724"/>
      <c r="Q17" s="725"/>
      <c r="R17" s="725"/>
      <c r="S17" s="725"/>
      <c r="T17" s="725"/>
      <c r="U17" s="725"/>
      <c r="V17" s="725"/>
      <c r="W17" s="725"/>
      <c r="X17" s="725"/>
      <c r="Y17" s="725"/>
      <c r="Z17" s="725"/>
      <c r="AA17" s="726"/>
      <c r="AB17" s="726"/>
      <c r="AC17" s="726"/>
      <c r="AD17" s="726"/>
      <c r="AE17" s="726"/>
      <c r="AF17" s="726"/>
      <c r="AG17" s="726"/>
      <c r="AH17" s="726"/>
      <c r="AI17" s="726"/>
      <c r="AJ17" s="726"/>
      <c r="AK17" s="726"/>
      <c r="AL17" s="726"/>
      <c r="AM17" s="727"/>
      <c r="AO17" s="728" t="n">
        <f aca="false">IF(E17&lt;&gt;0,G17,0)</f>
        <v>0</v>
      </c>
      <c r="AP17" s="157" t="n">
        <f aca="false">IF(B17=0,AP16,IF(ISNONTEXT(B17)=TRUE(),INT(B17),INT(LEFT(B17,FIND(".",B17)-1))))</f>
        <v>3</v>
      </c>
      <c r="AQ17" s="157" t="n">
        <f aca="false">IF(AQ18=1,1,IF(B17&lt;&gt;0,1,IF(C17&lt;&gt;0,1,IF(D17&lt;&gt;0,1,IF(E17&lt;&gt;0,1,"")))))</f>
        <v>1</v>
      </c>
      <c r="AR17" s="157" t="str">
        <f aca="false">IF(AP17=0," ",IF(AP17&lt;&gt;AP16,AP17," "))</f>
        <v> </v>
      </c>
      <c r="AS17" s="732"/>
      <c r="AT17" s="730" t="n">
        <f aca="false">IF(AP17&lt;&gt;AR17,(IF('ORÇ.GLOBAL P CAIXA'!I18="",J17*(INFORMAÇÕES!$Q$99/INFORMAÇÕES!$Q$102),IF('ORÇ.GLOBAL P CAIXA'!I18="R",J17,0))),0)</f>
        <v>0</v>
      </c>
      <c r="AU17" s="75" t="n">
        <f aca="false">IF(AP17&lt;&gt;AR17,(IF('ORÇ.GLOBAL P CAIXA'!I18="",J17*(INFORMAÇÕES!$Q$100/INFORMAÇÕES!$Q$102),IF('ORÇ.GLOBAL P CAIXA'!I18="C",J17,0))),0)</f>
        <v>0</v>
      </c>
      <c r="AV17" s="75" t="n">
        <f aca="false">IF(AP17&lt;&gt;AR17,(IF('ORÇ.GLOBAL P CAIXA'!I18="",J17*INFORMAÇÕES!$U$115,IF('ORÇ.GLOBAL P CAIXA'!I18="CF",J17,0))),0)</f>
        <v>0</v>
      </c>
      <c r="AW17" s="75" t="n">
        <f aca="false">IF(AP17&lt;&gt;AR17,(IF('ORÇ.GLOBAL P CAIXA'!I18="",J17*INFORMAÇÕES!$U$116,IF('ORÇ.GLOBAL P CAIXA'!I18="O",J17,0))),0)</f>
        <v>0</v>
      </c>
      <c r="AX17" s="731" t="n">
        <f aca="false">IF(E17&lt;&gt;0,J17,0)</f>
        <v>0</v>
      </c>
      <c r="AY17" s="730" t="n">
        <f aca="false">IF(AP17&lt;&gt;AR17,(IF('ORÇ.GLOBAL P CAIXA'!I18="",L17*(INFORMAÇÕES!$Q$99/INFORMAÇÕES!$Q$102),IF('ORÇ.GLOBAL P CAIXA'!I18="R",L17,0))),0)</f>
        <v>0</v>
      </c>
      <c r="AZ17" s="75" t="n">
        <f aca="false">IF(AP17&lt;&gt;AR17,(IF('ORÇ.GLOBAL P CAIXA'!I18="",L17*(INFORMAÇÕES!$Q$100/INFORMAÇÕES!$Q$102),IF('ORÇ.GLOBAL P CAIXA'!I18="C",L17,0))),0)</f>
        <v>0</v>
      </c>
      <c r="BA17" s="75" t="n">
        <f aca="false">IF(AP17&lt;&gt;AR17,(IF('ORÇ.GLOBAL P CAIXA'!I18="",L17*INFORMAÇÕES!$U$115,IF('ORÇ.GLOBAL P CAIXA'!I18="CF",L17,0))),0)</f>
        <v>0</v>
      </c>
      <c r="BB17" s="75" t="n">
        <f aca="false">IF(AP17&lt;&gt;AR17,(IF('ORÇ.GLOBAL P CAIXA'!I18="",L17*INFORMAÇÕES!$U$116,IF('ORÇ.GLOBAL P CAIXA'!I18="O",L17,0))),0)</f>
        <v>0</v>
      </c>
      <c r="BC17" s="731" t="n">
        <f aca="false">IF(E17&lt;&gt;0,L17,0)</f>
        <v>0</v>
      </c>
    </row>
    <row r="18" s="174" customFormat="true" ht="14.25" hidden="false" customHeight="false" outlineLevel="0" collapsed="false">
      <c r="A18" s="159" t="n">
        <v>8</v>
      </c>
      <c r="B18" s="160" t="n">
        <f aca="false">'ORÇ.REPROG. P CAIXA'!B20</f>
        <v>0</v>
      </c>
      <c r="C18" s="723" t="n">
        <f aca="false">'ORÇ.REPROG. P CAIXA'!C20</f>
        <v>0</v>
      </c>
      <c r="D18" s="162" t="n">
        <f aca="false">'ORÇ.REPROG. P CAIXA'!D20</f>
        <v>0</v>
      </c>
      <c r="E18" s="163" t="n">
        <f aca="false">IF('BM GLOBAL'!$P$1&lt;&gt;0,'ORÇ.REPROG. P CAIXA'!E20,'ORÇ.REPROG. P CAIXA'!H20)</f>
        <v>0</v>
      </c>
      <c r="F18" s="163" t="n">
        <f aca="false">IF('BM GLOBAL'!$P$1&lt;&gt;0,IF('ORÇ.GLOBAL P CAIXA'!K19=0,'ORÇ.GLOBAL EMPRESA'!G19,'ORÇ.GLOBAL P CAIXA'!F19),'ORÇ.REPROG. P CAIXA'!I20)</f>
        <v>0</v>
      </c>
      <c r="G18" s="163" t="n">
        <f aca="false">IF(E18&lt;&gt;0,ROUND(E18*F18,2),IF(AO18=0,(SUMIF('ORÇ.REPROG. P CAIXA'!$AC$13:$AC$1012,B18,$AO$11:$AO$1010)),AO18))</f>
        <v>0</v>
      </c>
      <c r="H18" s="163" t="n">
        <f aca="false">IF(J18&lt;&gt;0,IF(E18&lt;&gt;0,J18/F18,0),0)</f>
        <v>0</v>
      </c>
      <c r="I18" s="163" t="n">
        <f aca="false">IF(L18&lt;&gt;0,IF(E18&lt;&gt;0,L18/F18,0),0)</f>
        <v>0</v>
      </c>
      <c r="J18" s="163" t="n">
        <f aca="false">IF(E18&lt;&gt;0,ROUND(INDEX($P$11:$AM$1010,$A18,$L$1),2),IF(AX18=0,(SUMIF($AP$11:$AP$1010,B18,$AX$11:$AX$1010)),AX18))</f>
        <v>0</v>
      </c>
      <c r="K18" s="163" t="n">
        <f aca="false">IF(G18=0,0,(J18/G18)*100)</f>
        <v>0</v>
      </c>
      <c r="L18" s="163" t="n">
        <f aca="false">IF(E18&lt;&gt;0,ROUND(IF($L$1=1,SUM(P18),"0")+IF($L$1=2,SUM($P18:Q18),"0")+IF($L$1=3,SUM($P18:R18),"0")+IF($L$1=4,SUM($P18:S18),"0")+IF($L$1=5,SUM($P18:T18),"0")+IF($L$1=6,SUM($P18:U18),"0")+IF($L$1=7,SUM($P18:V18),"0")+IF($L$1=8,SUM($P18:W18),"0")+IF($L$1=9,SUM($P18:X18),"0")+IF($L$1=10,SUM($P18:Y18),"0")+IF($L$1=11,SUM($P18:Z18),"0")+IF($L$1=12,SUM($P18:AA18),"0")+IF($L$1=13,SUM($P18:AB18),"0")+IF($L$1=14,SUM($P18:AC18),"0")+IF($L$1=15,SUM($P18:AD18),"0")+IF($L$1=16,SUM($P18:AE18),"0")+IF($L$1=17,SUM($P18:AF18),"0")+IF($L$1=18,SUM($P18:AG18),"0")+IF($L$1=19,SUM($P18:AH18),"0")+IF($L$1=20,SUM($P18:AI18),"0")+IF($L$1=21,SUM($P18:AJ18),"0")+IF($L$1=22,SUM($P18:AK18),"0")+IF($L$1=23,SUM($P18:AL18),"0")+IF($L$1=24,SUM($P18:AM18),"0"),2),IF(BC18=0,(SUMIF($AP$11:$AP$1010,B18,$BC$11:$BC$1010)),BC18))</f>
        <v>0</v>
      </c>
      <c r="M18" s="163" t="n">
        <f aca="false">IF(G18=0,0,(L18/G18)*100)</f>
        <v>0</v>
      </c>
      <c r="N18" s="168" t="str">
        <f aca="false">IF(B18&gt;0,"ok","ocultar")</f>
        <v>ocultar</v>
      </c>
      <c r="O18" s="650"/>
      <c r="P18" s="724"/>
      <c r="Q18" s="725"/>
      <c r="R18" s="725"/>
      <c r="S18" s="725"/>
      <c r="T18" s="725"/>
      <c r="U18" s="725"/>
      <c r="V18" s="725"/>
      <c r="W18" s="725"/>
      <c r="X18" s="725"/>
      <c r="Y18" s="725"/>
      <c r="Z18" s="725"/>
      <c r="AA18" s="726"/>
      <c r="AB18" s="726"/>
      <c r="AC18" s="726"/>
      <c r="AD18" s="726"/>
      <c r="AE18" s="726"/>
      <c r="AF18" s="726"/>
      <c r="AG18" s="726"/>
      <c r="AH18" s="726"/>
      <c r="AI18" s="726"/>
      <c r="AJ18" s="726"/>
      <c r="AK18" s="726"/>
      <c r="AL18" s="726"/>
      <c r="AM18" s="727"/>
      <c r="AO18" s="728" t="n">
        <f aca="false">IF(E18&lt;&gt;0,G18,0)</f>
        <v>0</v>
      </c>
      <c r="AP18" s="157" t="n">
        <f aca="false">IF(B18=0,AP17,IF(ISNONTEXT(B18)=TRUE(),INT(B18),INT(LEFT(B18,FIND(".",B18)-1))))</f>
        <v>3</v>
      </c>
      <c r="AQ18" s="157" t="str">
        <f aca="false">IF(AQ19=1,1,IF(B18&lt;&gt;0,1,IF(C18&lt;&gt;0,1,IF(D18&lt;&gt;0,1,IF(E18&lt;&gt;0,1,"")))))</f>
        <v/>
      </c>
      <c r="AR18" s="157" t="str">
        <f aca="false">IF(AP18=0," ",IF(AP18&lt;&gt;AP17,AP18," "))</f>
        <v> </v>
      </c>
      <c r="AS18" s="732"/>
      <c r="AT18" s="730" t="n">
        <f aca="false">IF(AP18&lt;&gt;AR18,(IF('ORÇ.GLOBAL P CAIXA'!I19="",J18*(INFORMAÇÕES!$Q$99/INFORMAÇÕES!$Q$102),IF('ORÇ.GLOBAL P CAIXA'!I19="R",J18,0))),0)</f>
        <v>0</v>
      </c>
      <c r="AU18" s="75" t="n">
        <f aca="false">IF(AP18&lt;&gt;AR18,(IF('ORÇ.GLOBAL P CAIXA'!I19="",J18*(INFORMAÇÕES!$Q$100/INFORMAÇÕES!$Q$102),IF('ORÇ.GLOBAL P CAIXA'!I19="C",J18,0))),0)</f>
        <v>0</v>
      </c>
      <c r="AV18" s="75" t="n">
        <f aca="false">IF(AP18&lt;&gt;AR18,(IF('ORÇ.GLOBAL P CAIXA'!I19="",J18*INFORMAÇÕES!$U$115,IF('ORÇ.GLOBAL P CAIXA'!I19="CF",J18,0))),0)</f>
        <v>0</v>
      </c>
      <c r="AW18" s="75" t="n">
        <f aca="false">IF(AP18&lt;&gt;AR18,(IF('ORÇ.GLOBAL P CAIXA'!I19="",J18*INFORMAÇÕES!$U$116,IF('ORÇ.GLOBAL P CAIXA'!I19="O",J18,0))),0)</f>
        <v>0</v>
      </c>
      <c r="AX18" s="731" t="n">
        <f aca="false">IF(E18&lt;&gt;0,J18,0)</f>
        <v>0</v>
      </c>
      <c r="AY18" s="730" t="n">
        <f aca="false">IF(AP18&lt;&gt;AR18,(IF('ORÇ.GLOBAL P CAIXA'!I19="",L18*(INFORMAÇÕES!$Q$99/INFORMAÇÕES!$Q$102),IF('ORÇ.GLOBAL P CAIXA'!I19="R",L18,0))),0)</f>
        <v>0</v>
      </c>
      <c r="AZ18" s="75" t="n">
        <f aca="false">IF(AP18&lt;&gt;AR18,(IF('ORÇ.GLOBAL P CAIXA'!I19="",L18*(INFORMAÇÕES!$Q$100/INFORMAÇÕES!$Q$102),IF('ORÇ.GLOBAL P CAIXA'!I19="C",L18,0))),0)</f>
        <v>0</v>
      </c>
      <c r="BA18" s="75" t="n">
        <f aca="false">IF(AP18&lt;&gt;AR18,(IF('ORÇ.GLOBAL P CAIXA'!I19="",L18*INFORMAÇÕES!$U$115,IF('ORÇ.GLOBAL P CAIXA'!I19="CF",L18,0))),0)</f>
        <v>0</v>
      </c>
      <c r="BB18" s="75" t="n">
        <f aca="false">IF(AP18&lt;&gt;AR18,(IF('ORÇ.GLOBAL P CAIXA'!I19="",L18*INFORMAÇÕES!$U$116,IF('ORÇ.GLOBAL P CAIXA'!I19="O",L18,0))),0)</f>
        <v>0</v>
      </c>
      <c r="BC18" s="731" t="n">
        <f aca="false">IF(E18&lt;&gt;0,L18,0)</f>
        <v>0</v>
      </c>
    </row>
    <row r="19" s="174" customFormat="true" ht="14.25" hidden="false" customHeight="false" outlineLevel="0" collapsed="false">
      <c r="A19" s="159" t="n">
        <v>9</v>
      </c>
      <c r="B19" s="160" t="n">
        <f aca="false">'ORÇ.REPROG. P CAIXA'!B21</f>
        <v>0</v>
      </c>
      <c r="C19" s="723" t="n">
        <f aca="false">'ORÇ.REPROG. P CAIXA'!C21</f>
        <v>0</v>
      </c>
      <c r="D19" s="162" t="n">
        <f aca="false">'ORÇ.REPROG. P CAIXA'!D21</f>
        <v>0</v>
      </c>
      <c r="E19" s="163" t="n">
        <f aca="false">IF('BM GLOBAL'!$P$1&lt;&gt;0,'ORÇ.REPROG. P CAIXA'!E21,'ORÇ.REPROG. P CAIXA'!H21)</f>
        <v>0</v>
      </c>
      <c r="F19" s="163" t="n">
        <f aca="false">IF('BM GLOBAL'!$P$1&lt;&gt;0,IF('ORÇ.GLOBAL P CAIXA'!K20=0,'ORÇ.GLOBAL EMPRESA'!G20,'ORÇ.GLOBAL P CAIXA'!F20),'ORÇ.REPROG. P CAIXA'!I21)</f>
        <v>0</v>
      </c>
      <c r="G19" s="163" t="n">
        <f aca="false">IF(E19&lt;&gt;0,ROUND(E19*F19,2),IF(AO19=0,(SUMIF('ORÇ.REPROG. P CAIXA'!$AC$13:$AC$1012,B19,$AO$11:$AO$1010)),AO19))</f>
        <v>0</v>
      </c>
      <c r="H19" s="163" t="n">
        <f aca="false">IF(J19&lt;&gt;0,IF(E19&lt;&gt;0,J19/F19,0),0)</f>
        <v>0</v>
      </c>
      <c r="I19" s="163" t="n">
        <f aca="false">IF(L19&lt;&gt;0,IF(E19&lt;&gt;0,L19/F19,0),0)</f>
        <v>0</v>
      </c>
      <c r="J19" s="163" t="n">
        <f aca="false">IF(E19&lt;&gt;0,ROUND(INDEX($P$11:$AM$1010,$A19,$L$1),2),IF(AX19=0,(SUMIF($AP$11:$AP$1010,B19,$AX$11:$AX$1010)),AX19))</f>
        <v>0</v>
      </c>
      <c r="K19" s="163" t="n">
        <f aca="false">IF(G19=0,0,(J19/G19)*100)</f>
        <v>0</v>
      </c>
      <c r="L19" s="163" t="n">
        <f aca="false">IF(E19&lt;&gt;0,ROUND(IF($L$1=1,SUM(P19),"0")+IF($L$1=2,SUM($P19:Q19),"0")+IF($L$1=3,SUM($P19:R19),"0")+IF($L$1=4,SUM($P19:S19),"0")+IF($L$1=5,SUM($P19:T19),"0")+IF($L$1=6,SUM($P19:U19),"0")+IF($L$1=7,SUM($P19:V19),"0")+IF($L$1=8,SUM($P19:W19),"0")+IF($L$1=9,SUM($P19:X19),"0")+IF($L$1=10,SUM($P19:Y19),"0")+IF($L$1=11,SUM($P19:Z19),"0")+IF($L$1=12,SUM($P19:AA19),"0")+IF($L$1=13,SUM($P19:AB19),"0")+IF($L$1=14,SUM($P19:AC19),"0")+IF($L$1=15,SUM($P19:AD19),"0")+IF($L$1=16,SUM($P19:AE19),"0")+IF($L$1=17,SUM($P19:AF19),"0")+IF($L$1=18,SUM($P19:AG19),"0")+IF($L$1=19,SUM($P19:AH19),"0")+IF($L$1=20,SUM($P19:AI19),"0")+IF($L$1=21,SUM($P19:AJ19),"0")+IF($L$1=22,SUM($P19:AK19),"0")+IF($L$1=23,SUM($P19:AL19),"0")+IF($L$1=24,SUM($P19:AM19),"0"),2),IF(BC19=0,(SUMIF($AP$11:$AP$1010,B19,$BC$11:$BC$1010)),BC19))</f>
        <v>0</v>
      </c>
      <c r="M19" s="163" t="n">
        <f aca="false">IF(G19=0,0,(L19/G19)*100)</f>
        <v>0</v>
      </c>
      <c r="N19" s="168" t="str">
        <f aca="false">IF(B19&gt;0,"ok","ocultar")</f>
        <v>ocultar</v>
      </c>
      <c r="O19" s="650"/>
      <c r="P19" s="724"/>
      <c r="Q19" s="725"/>
      <c r="R19" s="725"/>
      <c r="S19" s="725"/>
      <c r="T19" s="725"/>
      <c r="U19" s="725"/>
      <c r="V19" s="725"/>
      <c r="W19" s="725"/>
      <c r="X19" s="725"/>
      <c r="Y19" s="725"/>
      <c r="Z19" s="725"/>
      <c r="AA19" s="726"/>
      <c r="AB19" s="726"/>
      <c r="AC19" s="726"/>
      <c r="AD19" s="726"/>
      <c r="AE19" s="726"/>
      <c r="AF19" s="726"/>
      <c r="AG19" s="726"/>
      <c r="AH19" s="726"/>
      <c r="AI19" s="726"/>
      <c r="AJ19" s="726"/>
      <c r="AK19" s="726"/>
      <c r="AL19" s="726"/>
      <c r="AM19" s="727"/>
      <c r="AO19" s="728" t="n">
        <f aca="false">IF(E19&lt;&gt;0,G19,0)</f>
        <v>0</v>
      </c>
      <c r="AP19" s="157" t="n">
        <f aca="false">IF(B19=0,AP18,IF(ISNONTEXT(B19)=TRUE(),INT(B19),INT(LEFT(B19,FIND(".",B19)-1))))</f>
        <v>3</v>
      </c>
      <c r="AQ19" s="157" t="str">
        <f aca="false">IF(AQ20=1,1,IF(B19&lt;&gt;0,1,IF(C19&lt;&gt;0,1,IF(D19&lt;&gt;0,1,IF(E19&lt;&gt;0,1,"")))))</f>
        <v/>
      </c>
      <c r="AR19" s="157" t="str">
        <f aca="false">IF(AP19=0," ",IF(AP19&lt;&gt;AP18,AP19," "))</f>
        <v> </v>
      </c>
      <c r="AS19" s="732"/>
      <c r="AT19" s="730" t="n">
        <f aca="false">IF(AP19&lt;&gt;AR19,(IF('ORÇ.GLOBAL P CAIXA'!I20="",J19*(INFORMAÇÕES!$Q$99/INFORMAÇÕES!$Q$102),IF('ORÇ.GLOBAL P CAIXA'!I20="R",J19,0))),0)</f>
        <v>0</v>
      </c>
      <c r="AU19" s="75" t="n">
        <f aca="false">IF(AP19&lt;&gt;AR19,(IF('ORÇ.GLOBAL P CAIXA'!I20="",J19*(INFORMAÇÕES!$Q$100/INFORMAÇÕES!$Q$102),IF('ORÇ.GLOBAL P CAIXA'!I20="C",J19,0))),0)</f>
        <v>0</v>
      </c>
      <c r="AV19" s="75" t="n">
        <f aca="false">IF(AP19&lt;&gt;AR19,(IF('ORÇ.GLOBAL P CAIXA'!I20="",J19*INFORMAÇÕES!$U$115,IF('ORÇ.GLOBAL P CAIXA'!I20="CF",J19,0))),0)</f>
        <v>0</v>
      </c>
      <c r="AW19" s="75" t="n">
        <f aca="false">IF(AP19&lt;&gt;AR19,(IF('ORÇ.GLOBAL P CAIXA'!I20="",J19*INFORMAÇÕES!$U$116,IF('ORÇ.GLOBAL P CAIXA'!I20="O",J19,0))),0)</f>
        <v>0</v>
      </c>
      <c r="AX19" s="731" t="n">
        <f aca="false">IF(E19&lt;&gt;0,J19,0)</f>
        <v>0</v>
      </c>
      <c r="AY19" s="730" t="n">
        <f aca="false">IF(AP19&lt;&gt;AR19,(IF('ORÇ.GLOBAL P CAIXA'!I20="",L19*(INFORMAÇÕES!$Q$99/INFORMAÇÕES!$Q$102),IF('ORÇ.GLOBAL P CAIXA'!I20="R",L19,0))),0)</f>
        <v>0</v>
      </c>
      <c r="AZ19" s="75" t="n">
        <f aca="false">IF(AP19&lt;&gt;AR19,(IF('ORÇ.GLOBAL P CAIXA'!I20="",L19*(INFORMAÇÕES!$Q$100/INFORMAÇÕES!$Q$102),IF('ORÇ.GLOBAL P CAIXA'!I20="C",L19,0))),0)</f>
        <v>0</v>
      </c>
      <c r="BA19" s="75" t="n">
        <f aca="false">IF(AP19&lt;&gt;AR19,(IF('ORÇ.GLOBAL P CAIXA'!I20="",L19*INFORMAÇÕES!$U$115,IF('ORÇ.GLOBAL P CAIXA'!I20="CF",L19,0))),0)</f>
        <v>0</v>
      </c>
      <c r="BB19" s="75" t="n">
        <f aca="false">IF(AP19&lt;&gt;AR19,(IF('ORÇ.GLOBAL P CAIXA'!I20="",L19*INFORMAÇÕES!$U$116,IF('ORÇ.GLOBAL P CAIXA'!I20="O",L19,0))),0)</f>
        <v>0</v>
      </c>
      <c r="BC19" s="731" t="n">
        <f aca="false">IF(E19&lt;&gt;0,L19,0)</f>
        <v>0</v>
      </c>
    </row>
    <row r="20" s="174" customFormat="true" ht="14.25" hidden="false" customHeight="false" outlineLevel="0" collapsed="false">
      <c r="A20" s="159" t="n">
        <v>10</v>
      </c>
      <c r="B20" s="160" t="n">
        <f aca="false">'ORÇ.REPROG. P CAIXA'!B22</f>
        <v>0</v>
      </c>
      <c r="C20" s="723" t="n">
        <f aca="false">'ORÇ.REPROG. P CAIXA'!C22</f>
        <v>0</v>
      </c>
      <c r="D20" s="162" t="n">
        <f aca="false">'ORÇ.REPROG. P CAIXA'!D22</f>
        <v>0</v>
      </c>
      <c r="E20" s="163" t="n">
        <f aca="false">IF('BM GLOBAL'!$P$1&lt;&gt;0,'ORÇ.REPROG. P CAIXA'!E22,'ORÇ.REPROG. P CAIXA'!H22)</f>
        <v>0</v>
      </c>
      <c r="F20" s="163" t="n">
        <f aca="false">IF('BM GLOBAL'!$P$1&lt;&gt;0,IF('ORÇ.GLOBAL P CAIXA'!K21=0,'ORÇ.GLOBAL EMPRESA'!G21,'ORÇ.GLOBAL P CAIXA'!F21),'ORÇ.REPROG. P CAIXA'!I22)</f>
        <v>0</v>
      </c>
      <c r="G20" s="163" t="n">
        <f aca="false">IF(E20&lt;&gt;0,ROUND(E20*F20,2),IF(AO20=0,(SUMIF('ORÇ.REPROG. P CAIXA'!$AC$13:$AC$1012,B20,$AO$11:$AO$1010)),AO20))</f>
        <v>0</v>
      </c>
      <c r="H20" s="163" t="n">
        <f aca="false">IF(J20&lt;&gt;0,IF(E20&lt;&gt;0,J20/F20,0),0)</f>
        <v>0</v>
      </c>
      <c r="I20" s="163" t="n">
        <f aca="false">IF(L20&lt;&gt;0,IF(E20&lt;&gt;0,L20/F20,0),0)</f>
        <v>0</v>
      </c>
      <c r="J20" s="163" t="n">
        <f aca="false">IF(E20&lt;&gt;0,ROUND(INDEX($P$11:$AM$1010,$A20,$L$1),2),IF(AX20=0,(SUMIF($AP$11:$AP$1010,B20,$AX$11:$AX$1010)),AX20))</f>
        <v>0</v>
      </c>
      <c r="K20" s="163" t="n">
        <f aca="false">IF(G20=0,0,(J20/G20)*100)</f>
        <v>0</v>
      </c>
      <c r="L20" s="163" t="n">
        <f aca="false">IF(E20&lt;&gt;0,ROUND(IF($L$1=1,SUM(P20),"0")+IF($L$1=2,SUM($P20:Q20),"0")+IF($L$1=3,SUM($P20:R20),"0")+IF($L$1=4,SUM($P20:S20),"0")+IF($L$1=5,SUM($P20:T20),"0")+IF($L$1=6,SUM($P20:U20),"0")+IF($L$1=7,SUM($P20:V20),"0")+IF($L$1=8,SUM($P20:W20),"0")+IF($L$1=9,SUM($P20:X20),"0")+IF($L$1=10,SUM($P20:Y20),"0")+IF($L$1=11,SUM($P20:Z20),"0")+IF($L$1=12,SUM($P20:AA20),"0")+IF($L$1=13,SUM($P20:AB20),"0")+IF($L$1=14,SUM($P20:AC20),"0")+IF($L$1=15,SUM($P20:AD20),"0")+IF($L$1=16,SUM($P20:AE20),"0")+IF($L$1=17,SUM($P20:AF20),"0")+IF($L$1=18,SUM($P20:AG20),"0")+IF($L$1=19,SUM($P20:AH20),"0")+IF($L$1=20,SUM($P20:AI20),"0")+IF($L$1=21,SUM($P20:AJ20),"0")+IF($L$1=22,SUM($P20:AK20),"0")+IF($L$1=23,SUM($P20:AL20),"0")+IF($L$1=24,SUM($P20:AM20),"0"),2),IF(BC20=0,(SUMIF($AP$11:$AP$1010,B20,$BC$11:$BC$1010)),BC20))</f>
        <v>0</v>
      </c>
      <c r="M20" s="163" t="n">
        <f aca="false">IF(G20=0,0,(L20/G20)*100)</f>
        <v>0</v>
      </c>
      <c r="N20" s="168" t="str">
        <f aca="false">IF(B20&gt;0,"ok","ocultar")</f>
        <v>ocultar</v>
      </c>
      <c r="O20" s="650"/>
      <c r="P20" s="724"/>
      <c r="Q20" s="725"/>
      <c r="R20" s="725"/>
      <c r="S20" s="725"/>
      <c r="T20" s="725"/>
      <c r="U20" s="725"/>
      <c r="V20" s="725"/>
      <c r="W20" s="725"/>
      <c r="X20" s="725"/>
      <c r="Y20" s="725"/>
      <c r="Z20" s="725"/>
      <c r="AA20" s="726"/>
      <c r="AB20" s="726"/>
      <c r="AC20" s="726"/>
      <c r="AD20" s="726"/>
      <c r="AE20" s="726"/>
      <c r="AF20" s="726"/>
      <c r="AG20" s="726"/>
      <c r="AH20" s="726"/>
      <c r="AI20" s="726"/>
      <c r="AJ20" s="726"/>
      <c r="AK20" s="726"/>
      <c r="AL20" s="726"/>
      <c r="AM20" s="727"/>
      <c r="AO20" s="728" t="n">
        <f aca="false">IF(E20&lt;&gt;0,G20,0)</f>
        <v>0</v>
      </c>
      <c r="AP20" s="157" t="n">
        <f aca="false">IF(B20=0,AP19,IF(ISNONTEXT(B20)=TRUE(),INT(B20),INT(LEFT(B20,FIND(".",B20)-1))))</f>
        <v>3</v>
      </c>
      <c r="AQ20" s="157" t="str">
        <f aca="false">IF(AQ21=1,1,IF(B20&lt;&gt;0,1,IF(C20&lt;&gt;0,1,IF(D20&lt;&gt;0,1,IF(E20&lt;&gt;0,1,"")))))</f>
        <v/>
      </c>
      <c r="AR20" s="157" t="str">
        <f aca="false">IF(AP20=0," ",IF(AP20&lt;&gt;AP19,AP20," "))</f>
        <v> </v>
      </c>
      <c r="AS20" s="732"/>
      <c r="AT20" s="730" t="n">
        <f aca="false">IF(AP20&lt;&gt;AR20,(IF('ORÇ.GLOBAL P CAIXA'!I21="",J20*(INFORMAÇÕES!$Q$99/INFORMAÇÕES!$Q$102),IF('ORÇ.GLOBAL P CAIXA'!I21="R",J20,0))),0)</f>
        <v>0</v>
      </c>
      <c r="AU20" s="75" t="n">
        <f aca="false">IF(AP20&lt;&gt;AR20,(IF('ORÇ.GLOBAL P CAIXA'!I21="",J20*(INFORMAÇÕES!$Q$100/INFORMAÇÕES!$Q$102),IF('ORÇ.GLOBAL P CAIXA'!I21="C",J20,0))),0)</f>
        <v>0</v>
      </c>
      <c r="AV20" s="75" t="n">
        <f aca="false">IF(AP20&lt;&gt;AR20,(IF('ORÇ.GLOBAL P CAIXA'!I21="",J20*INFORMAÇÕES!$U$115,IF('ORÇ.GLOBAL P CAIXA'!I21="CF",J20,0))),0)</f>
        <v>0</v>
      </c>
      <c r="AW20" s="75" t="n">
        <f aca="false">IF(AP20&lt;&gt;AR20,(IF('ORÇ.GLOBAL P CAIXA'!I21="",J20*INFORMAÇÕES!$U$116,IF('ORÇ.GLOBAL P CAIXA'!I21="O",J20,0))),0)</f>
        <v>0</v>
      </c>
      <c r="AX20" s="731" t="n">
        <f aca="false">IF(E20&lt;&gt;0,J20,0)</f>
        <v>0</v>
      </c>
      <c r="AY20" s="730" t="n">
        <f aca="false">IF(AP20&lt;&gt;AR20,(IF('ORÇ.GLOBAL P CAIXA'!I21="",L20*(INFORMAÇÕES!$Q$99/INFORMAÇÕES!$Q$102),IF('ORÇ.GLOBAL P CAIXA'!I21="R",L20,0))),0)</f>
        <v>0</v>
      </c>
      <c r="AZ20" s="75" t="n">
        <f aca="false">IF(AP20&lt;&gt;AR20,(IF('ORÇ.GLOBAL P CAIXA'!I21="",L20*(INFORMAÇÕES!$Q$100/INFORMAÇÕES!$Q$102),IF('ORÇ.GLOBAL P CAIXA'!I21="C",L20,0))),0)</f>
        <v>0</v>
      </c>
      <c r="BA20" s="75" t="n">
        <f aca="false">IF(AP20&lt;&gt;AR20,(IF('ORÇ.GLOBAL P CAIXA'!I21="",L20*INFORMAÇÕES!$U$115,IF('ORÇ.GLOBAL P CAIXA'!I21="CF",L20,0))),0)</f>
        <v>0</v>
      </c>
      <c r="BB20" s="75" t="n">
        <f aca="false">IF(AP20&lt;&gt;AR20,(IF('ORÇ.GLOBAL P CAIXA'!I21="",L20*INFORMAÇÕES!$U$116,IF('ORÇ.GLOBAL P CAIXA'!I21="O",L20,0))),0)</f>
        <v>0</v>
      </c>
      <c r="BC20" s="731" t="n">
        <f aca="false">IF(E20&lt;&gt;0,L20,0)</f>
        <v>0</v>
      </c>
    </row>
    <row r="21" s="174" customFormat="true" ht="14.25" hidden="false" customHeight="false" outlineLevel="0" collapsed="false">
      <c r="A21" s="159" t="n">
        <v>11</v>
      </c>
      <c r="B21" s="160" t="n">
        <f aca="false">'ORÇ.REPROG. P CAIXA'!B23</f>
        <v>0</v>
      </c>
      <c r="C21" s="723" t="n">
        <f aca="false">'ORÇ.REPROG. P CAIXA'!C23</f>
        <v>0</v>
      </c>
      <c r="D21" s="162" t="n">
        <f aca="false">'ORÇ.REPROG. P CAIXA'!D23</f>
        <v>0</v>
      </c>
      <c r="E21" s="163" t="n">
        <f aca="false">IF('BM GLOBAL'!$P$1&lt;&gt;0,'ORÇ.REPROG. P CAIXA'!E23,'ORÇ.REPROG. P CAIXA'!H23)</f>
        <v>0</v>
      </c>
      <c r="F21" s="163" t="n">
        <f aca="false">IF('BM GLOBAL'!$P$1&lt;&gt;0,IF('ORÇ.GLOBAL P CAIXA'!K22=0,'ORÇ.GLOBAL EMPRESA'!G22,'ORÇ.GLOBAL P CAIXA'!F22),'ORÇ.REPROG. P CAIXA'!I23)</f>
        <v>0</v>
      </c>
      <c r="G21" s="163" t="n">
        <f aca="false">IF(E21&lt;&gt;0,ROUND(E21*F21,2),IF(AO21=0,(SUMIF('ORÇ.REPROG. P CAIXA'!$AC$13:$AC$1012,B21,$AO$11:$AO$1010)),AO21))</f>
        <v>0</v>
      </c>
      <c r="H21" s="163" t="n">
        <f aca="false">IF(J21&lt;&gt;0,IF(E21&lt;&gt;0,J21/F21,0),0)</f>
        <v>0</v>
      </c>
      <c r="I21" s="163" t="n">
        <f aca="false">IF(L21&lt;&gt;0,IF(E21&lt;&gt;0,L21/F21,0),0)</f>
        <v>0</v>
      </c>
      <c r="J21" s="163" t="n">
        <f aca="false">IF(E21&lt;&gt;0,ROUND(INDEX($P$11:$AM$1010,$A21,$L$1),2),IF(AX21=0,(SUMIF($AP$11:$AP$1010,B21,$AX$11:$AX$1010)),AX21))</f>
        <v>0</v>
      </c>
      <c r="K21" s="163" t="n">
        <f aca="false">IF(G21=0,0,(J21/G21)*100)</f>
        <v>0</v>
      </c>
      <c r="L21" s="163" t="n">
        <f aca="false">IF(E21&lt;&gt;0,ROUND(IF($L$1=1,SUM(P21),"0")+IF($L$1=2,SUM($P21:Q21),"0")+IF($L$1=3,SUM($P21:R21),"0")+IF($L$1=4,SUM($P21:S21),"0")+IF($L$1=5,SUM($P21:T21),"0")+IF($L$1=6,SUM($P21:U21),"0")+IF($L$1=7,SUM($P21:V21),"0")+IF($L$1=8,SUM($P21:W21),"0")+IF($L$1=9,SUM($P21:X21),"0")+IF($L$1=10,SUM($P21:Y21),"0")+IF($L$1=11,SUM($P21:Z21),"0")+IF($L$1=12,SUM($P21:AA21),"0")+IF($L$1=13,SUM($P21:AB21),"0")+IF($L$1=14,SUM($P21:AC21),"0")+IF($L$1=15,SUM($P21:AD21),"0")+IF($L$1=16,SUM($P21:AE21),"0")+IF($L$1=17,SUM($P21:AF21),"0")+IF($L$1=18,SUM($P21:AG21),"0")+IF($L$1=19,SUM($P21:AH21),"0")+IF($L$1=20,SUM($P21:AI21),"0")+IF($L$1=21,SUM($P21:AJ21),"0")+IF($L$1=22,SUM($P21:AK21),"0")+IF($L$1=23,SUM($P21:AL21),"0")+IF($L$1=24,SUM($P21:AM21),"0"),2),IF(BC21=0,(SUMIF($AP$11:$AP$1010,B21,$BC$11:$BC$1010)),BC21))</f>
        <v>0</v>
      </c>
      <c r="M21" s="163" t="n">
        <f aca="false">IF(G21=0,0,(L21/G21)*100)</f>
        <v>0</v>
      </c>
      <c r="N21" s="168" t="str">
        <f aca="false">IF(B21&gt;0,"ok","ocultar")</f>
        <v>ocultar</v>
      </c>
      <c r="O21" s="650"/>
      <c r="P21" s="724"/>
      <c r="Q21" s="725"/>
      <c r="R21" s="725"/>
      <c r="S21" s="725"/>
      <c r="T21" s="725"/>
      <c r="U21" s="725"/>
      <c r="V21" s="725"/>
      <c r="W21" s="725"/>
      <c r="X21" s="725"/>
      <c r="Y21" s="725"/>
      <c r="Z21" s="725"/>
      <c r="AA21" s="726"/>
      <c r="AB21" s="726"/>
      <c r="AC21" s="726"/>
      <c r="AD21" s="726"/>
      <c r="AE21" s="726"/>
      <c r="AF21" s="726"/>
      <c r="AG21" s="726"/>
      <c r="AH21" s="726"/>
      <c r="AI21" s="726"/>
      <c r="AJ21" s="726"/>
      <c r="AK21" s="726"/>
      <c r="AL21" s="726"/>
      <c r="AM21" s="727"/>
      <c r="AO21" s="728" t="n">
        <f aca="false">IF(E21&lt;&gt;0,G21,0)</f>
        <v>0</v>
      </c>
      <c r="AP21" s="157" t="n">
        <f aca="false">IF(B21=0,AP20,IF(ISNONTEXT(B21)=TRUE(),INT(B21),INT(LEFT(B21,FIND(".",B21)-1))))</f>
        <v>3</v>
      </c>
      <c r="AQ21" s="157" t="str">
        <f aca="false">IF(AQ22=1,1,IF(B21&lt;&gt;0,1,IF(C21&lt;&gt;0,1,IF(D21&lt;&gt;0,1,IF(E21&lt;&gt;0,1,"")))))</f>
        <v/>
      </c>
      <c r="AR21" s="157" t="str">
        <f aca="false">IF(AP21=0," ",IF(AP21&lt;&gt;AP20,AP21," "))</f>
        <v> </v>
      </c>
      <c r="AS21" s="732"/>
      <c r="AT21" s="730" t="n">
        <f aca="false">IF(AP21&lt;&gt;AR21,(IF('ORÇ.GLOBAL P CAIXA'!I22="",J21*(INFORMAÇÕES!$Q$99/INFORMAÇÕES!$Q$102),IF('ORÇ.GLOBAL P CAIXA'!I22="R",J21,0))),0)</f>
        <v>0</v>
      </c>
      <c r="AU21" s="75" t="n">
        <f aca="false">IF(AP21&lt;&gt;AR21,(IF('ORÇ.GLOBAL P CAIXA'!I22="",J21*(INFORMAÇÕES!$Q$100/INFORMAÇÕES!$Q$102),IF('ORÇ.GLOBAL P CAIXA'!I22="C",J21,0))),0)</f>
        <v>0</v>
      </c>
      <c r="AV21" s="75" t="n">
        <f aca="false">IF(AP21&lt;&gt;AR21,(IF('ORÇ.GLOBAL P CAIXA'!I22="",J21*INFORMAÇÕES!$U$115,IF('ORÇ.GLOBAL P CAIXA'!I22="CF",J21,0))),0)</f>
        <v>0</v>
      </c>
      <c r="AW21" s="75" t="n">
        <f aca="false">IF(AP21&lt;&gt;AR21,(IF('ORÇ.GLOBAL P CAIXA'!I22="",J21*INFORMAÇÕES!$U$116,IF('ORÇ.GLOBAL P CAIXA'!I22="O",J21,0))),0)</f>
        <v>0</v>
      </c>
      <c r="AX21" s="731" t="n">
        <f aca="false">IF(E21&lt;&gt;0,J21,0)</f>
        <v>0</v>
      </c>
      <c r="AY21" s="730" t="n">
        <f aca="false">IF(AP21&lt;&gt;AR21,(IF('ORÇ.GLOBAL P CAIXA'!I22="",L21*(INFORMAÇÕES!$Q$99/INFORMAÇÕES!$Q$102),IF('ORÇ.GLOBAL P CAIXA'!I22="R",L21,0))),0)</f>
        <v>0</v>
      </c>
      <c r="AZ21" s="75" t="n">
        <f aca="false">IF(AP21&lt;&gt;AR21,(IF('ORÇ.GLOBAL P CAIXA'!I22="",L21*(INFORMAÇÕES!$Q$100/INFORMAÇÕES!$Q$102),IF('ORÇ.GLOBAL P CAIXA'!I22="C",L21,0))),0)</f>
        <v>0</v>
      </c>
      <c r="BA21" s="75" t="n">
        <f aca="false">IF(AP21&lt;&gt;AR21,(IF('ORÇ.GLOBAL P CAIXA'!I22="",L21*INFORMAÇÕES!$U$115,IF('ORÇ.GLOBAL P CAIXA'!I22="CF",L21,0))),0)</f>
        <v>0</v>
      </c>
      <c r="BB21" s="75" t="n">
        <f aca="false">IF(AP21&lt;&gt;AR21,(IF('ORÇ.GLOBAL P CAIXA'!I22="",L21*INFORMAÇÕES!$U$116,IF('ORÇ.GLOBAL P CAIXA'!I22="O",L21,0))),0)</f>
        <v>0</v>
      </c>
      <c r="BC21" s="731" t="n">
        <f aca="false">IF(E21&lt;&gt;0,L21,0)</f>
        <v>0</v>
      </c>
    </row>
    <row r="22" s="174" customFormat="true" ht="14.25" hidden="false" customHeight="false" outlineLevel="0" collapsed="false">
      <c r="A22" s="159" t="n">
        <v>12</v>
      </c>
      <c r="B22" s="160" t="n">
        <f aca="false">'ORÇ.REPROG. P CAIXA'!B24</f>
        <v>0</v>
      </c>
      <c r="C22" s="723" t="n">
        <f aca="false">'ORÇ.REPROG. P CAIXA'!C24</f>
        <v>0</v>
      </c>
      <c r="D22" s="162" t="n">
        <f aca="false">'ORÇ.REPROG. P CAIXA'!D24</f>
        <v>0</v>
      </c>
      <c r="E22" s="163" t="n">
        <f aca="false">IF('BM GLOBAL'!$P$1&lt;&gt;0,'ORÇ.REPROG. P CAIXA'!E24,'ORÇ.REPROG. P CAIXA'!H24)</f>
        <v>0</v>
      </c>
      <c r="F22" s="163" t="n">
        <f aca="false">IF('BM GLOBAL'!$P$1&lt;&gt;0,IF('ORÇ.GLOBAL P CAIXA'!K23=0,'ORÇ.GLOBAL EMPRESA'!G23,'ORÇ.GLOBAL P CAIXA'!F23),'ORÇ.REPROG. P CAIXA'!I24)</f>
        <v>0</v>
      </c>
      <c r="G22" s="163" t="n">
        <f aca="false">IF(E22&lt;&gt;0,ROUND(E22*F22,2),IF(AO22=0,(SUMIF('ORÇ.REPROG. P CAIXA'!$AC$13:$AC$1012,B22,$AO$11:$AO$1010)),AO22))</f>
        <v>0</v>
      </c>
      <c r="H22" s="163" t="n">
        <f aca="false">IF(J22&lt;&gt;0,IF(E22&lt;&gt;0,J22/F22,0),0)</f>
        <v>0</v>
      </c>
      <c r="I22" s="163" t="n">
        <f aca="false">IF(L22&lt;&gt;0,IF(E22&lt;&gt;0,L22/F22,0),0)</f>
        <v>0</v>
      </c>
      <c r="J22" s="163" t="n">
        <f aca="false">IF(E22&lt;&gt;0,ROUND(INDEX($P$11:$AM$1010,$A22,$L$1),2),IF(AX22=0,(SUMIF($AP$11:$AP$1010,B22,$AX$11:$AX$1010)),AX22))</f>
        <v>0</v>
      </c>
      <c r="K22" s="163" t="n">
        <f aca="false">IF(G22=0,0,(J22/G22)*100)</f>
        <v>0</v>
      </c>
      <c r="L22" s="163" t="n">
        <f aca="false">IF(E22&lt;&gt;0,ROUND(IF($L$1=1,SUM(P22),"0")+IF($L$1=2,SUM($P22:Q22),"0")+IF($L$1=3,SUM($P22:R22),"0")+IF($L$1=4,SUM($P22:S22),"0")+IF($L$1=5,SUM($P22:T22),"0")+IF($L$1=6,SUM($P22:U22),"0")+IF($L$1=7,SUM($P22:V22),"0")+IF($L$1=8,SUM($P22:W22),"0")+IF($L$1=9,SUM($P22:X22),"0")+IF($L$1=10,SUM($P22:Y22),"0")+IF($L$1=11,SUM($P22:Z22),"0")+IF($L$1=12,SUM($P22:AA22),"0")+IF($L$1=13,SUM($P22:AB22),"0")+IF($L$1=14,SUM($P22:AC22),"0")+IF($L$1=15,SUM($P22:AD22),"0")+IF($L$1=16,SUM($P22:AE22),"0")+IF($L$1=17,SUM($P22:AF22),"0")+IF($L$1=18,SUM($P22:AG22),"0")+IF($L$1=19,SUM($P22:AH22),"0")+IF($L$1=20,SUM($P22:AI22),"0")+IF($L$1=21,SUM($P22:AJ22),"0")+IF($L$1=22,SUM($P22:AK22),"0")+IF($L$1=23,SUM($P22:AL22),"0")+IF($L$1=24,SUM($P22:AM22),"0"),2),IF(BC22=0,(SUMIF($AP$11:$AP$1010,B22,$BC$11:$BC$1010)),BC22))</f>
        <v>0</v>
      </c>
      <c r="M22" s="163" t="n">
        <f aca="false">IF(G22=0,0,(L22/G22)*100)</f>
        <v>0</v>
      </c>
      <c r="N22" s="168" t="str">
        <f aca="false">IF(B22&gt;0,"ok","ocultar")</f>
        <v>ocultar</v>
      </c>
      <c r="O22" s="650"/>
      <c r="P22" s="724"/>
      <c r="Q22" s="725"/>
      <c r="R22" s="725"/>
      <c r="S22" s="725"/>
      <c r="T22" s="725"/>
      <c r="U22" s="725"/>
      <c r="V22" s="725"/>
      <c r="W22" s="725"/>
      <c r="X22" s="725"/>
      <c r="Y22" s="725"/>
      <c r="Z22" s="725"/>
      <c r="AA22" s="726"/>
      <c r="AB22" s="726"/>
      <c r="AC22" s="726"/>
      <c r="AD22" s="726"/>
      <c r="AE22" s="726"/>
      <c r="AF22" s="726"/>
      <c r="AG22" s="726"/>
      <c r="AH22" s="726"/>
      <c r="AI22" s="726"/>
      <c r="AJ22" s="726"/>
      <c r="AK22" s="726"/>
      <c r="AL22" s="726"/>
      <c r="AM22" s="727"/>
      <c r="AO22" s="728" t="n">
        <f aca="false">IF(E22&lt;&gt;0,G22,0)</f>
        <v>0</v>
      </c>
      <c r="AP22" s="157" t="n">
        <f aca="false">IF(B22=0,AP21,IF(ISNONTEXT(B22)=TRUE(),INT(B22),INT(LEFT(B22,FIND(".",B22)-1))))</f>
        <v>3</v>
      </c>
      <c r="AQ22" s="157" t="str">
        <f aca="false">IF(AQ23=1,1,IF(B22&lt;&gt;0,1,IF(C22&lt;&gt;0,1,IF(D22&lt;&gt;0,1,IF(E22&lt;&gt;0,1,"")))))</f>
        <v/>
      </c>
      <c r="AR22" s="157" t="str">
        <f aca="false">IF(AP22=0," ",IF(AP22&lt;&gt;AP21,AP22," "))</f>
        <v> </v>
      </c>
      <c r="AS22" s="732"/>
      <c r="AT22" s="730" t="n">
        <f aca="false">IF(AP22&lt;&gt;AR22,(IF('ORÇ.GLOBAL P CAIXA'!I23="",J22*(INFORMAÇÕES!$Q$99/INFORMAÇÕES!$Q$102),IF('ORÇ.GLOBAL P CAIXA'!I23="R",J22,0))),0)</f>
        <v>0</v>
      </c>
      <c r="AU22" s="75" t="n">
        <f aca="false">IF(AP22&lt;&gt;AR22,(IF('ORÇ.GLOBAL P CAIXA'!I23="",J22*(INFORMAÇÕES!$Q$100/INFORMAÇÕES!$Q$102),IF('ORÇ.GLOBAL P CAIXA'!I23="C",J22,0))),0)</f>
        <v>0</v>
      </c>
      <c r="AV22" s="75" t="n">
        <f aca="false">IF(AP22&lt;&gt;AR22,(IF('ORÇ.GLOBAL P CAIXA'!I23="",J22*INFORMAÇÕES!$U$115,IF('ORÇ.GLOBAL P CAIXA'!I23="CF",J22,0))),0)</f>
        <v>0</v>
      </c>
      <c r="AW22" s="75" t="n">
        <f aca="false">IF(AP22&lt;&gt;AR22,(IF('ORÇ.GLOBAL P CAIXA'!I23="",J22*INFORMAÇÕES!$U$116,IF('ORÇ.GLOBAL P CAIXA'!I23="O",J22,0))),0)</f>
        <v>0</v>
      </c>
      <c r="AX22" s="731" t="n">
        <f aca="false">IF(E22&lt;&gt;0,J22,0)</f>
        <v>0</v>
      </c>
      <c r="AY22" s="730" t="n">
        <f aca="false">IF(AP22&lt;&gt;AR22,(IF('ORÇ.GLOBAL P CAIXA'!I23="",L22*(INFORMAÇÕES!$Q$99/INFORMAÇÕES!$Q$102),IF('ORÇ.GLOBAL P CAIXA'!I23="R",L22,0))),0)</f>
        <v>0</v>
      </c>
      <c r="AZ22" s="75" t="n">
        <f aca="false">IF(AP22&lt;&gt;AR22,(IF('ORÇ.GLOBAL P CAIXA'!I23="",L22*(INFORMAÇÕES!$Q$100/INFORMAÇÕES!$Q$102),IF('ORÇ.GLOBAL P CAIXA'!I23="C",L22,0))),0)</f>
        <v>0</v>
      </c>
      <c r="BA22" s="75" t="n">
        <f aca="false">IF(AP22&lt;&gt;AR22,(IF('ORÇ.GLOBAL P CAIXA'!I23="",L22*INFORMAÇÕES!$U$115,IF('ORÇ.GLOBAL P CAIXA'!I23="CF",L22,0))),0)</f>
        <v>0</v>
      </c>
      <c r="BB22" s="75" t="n">
        <f aca="false">IF(AP22&lt;&gt;AR22,(IF('ORÇ.GLOBAL P CAIXA'!I23="",L22*INFORMAÇÕES!$U$116,IF('ORÇ.GLOBAL P CAIXA'!I23="O",L22,0))),0)</f>
        <v>0</v>
      </c>
      <c r="BC22" s="731" t="n">
        <f aca="false">IF(E22&lt;&gt;0,L22,0)</f>
        <v>0</v>
      </c>
    </row>
    <row r="23" s="174" customFormat="true" ht="14.25" hidden="false" customHeight="false" outlineLevel="0" collapsed="false">
      <c r="A23" s="159" t="n">
        <v>13</v>
      </c>
      <c r="B23" s="160" t="n">
        <f aca="false">'ORÇ.REPROG. P CAIXA'!B25</f>
        <v>0</v>
      </c>
      <c r="C23" s="723" t="n">
        <f aca="false">'ORÇ.REPROG. P CAIXA'!C25</f>
        <v>0</v>
      </c>
      <c r="D23" s="162" t="n">
        <f aca="false">'ORÇ.REPROG. P CAIXA'!D25</f>
        <v>0</v>
      </c>
      <c r="E23" s="163" t="n">
        <f aca="false">IF('BM GLOBAL'!$P$1&lt;&gt;0,'ORÇ.REPROG. P CAIXA'!E25,'ORÇ.REPROG. P CAIXA'!H25)</f>
        <v>0</v>
      </c>
      <c r="F23" s="163" t="n">
        <f aca="false">IF('BM GLOBAL'!$P$1&lt;&gt;0,IF('ORÇ.GLOBAL P CAIXA'!K24=0,'ORÇ.GLOBAL EMPRESA'!G24,'ORÇ.GLOBAL P CAIXA'!F24),'ORÇ.REPROG. P CAIXA'!I25)</f>
        <v>0</v>
      </c>
      <c r="G23" s="163" t="n">
        <f aca="false">IF(E23&lt;&gt;0,ROUND(E23*F23,2),IF(AO23=0,(SUMIF('ORÇ.REPROG. P CAIXA'!$AC$13:$AC$1012,B23,$AO$11:$AO$1010)),AO23))</f>
        <v>0</v>
      </c>
      <c r="H23" s="163" t="n">
        <f aca="false">IF(J23&lt;&gt;0,IF(E23&lt;&gt;0,J23/F23,0),0)</f>
        <v>0</v>
      </c>
      <c r="I23" s="163" t="n">
        <f aca="false">IF(L23&lt;&gt;0,IF(E23&lt;&gt;0,L23/F23,0),0)</f>
        <v>0</v>
      </c>
      <c r="J23" s="163" t="n">
        <f aca="false">IF(E23&lt;&gt;0,ROUND(INDEX($P$11:$AM$1010,$A23,$L$1),2),IF(AX23=0,(SUMIF($AP$11:$AP$1010,B23,$AX$11:$AX$1010)),AX23))</f>
        <v>0</v>
      </c>
      <c r="K23" s="163" t="n">
        <f aca="false">IF(G23=0,0,(J23/G23)*100)</f>
        <v>0</v>
      </c>
      <c r="L23" s="163" t="n">
        <f aca="false">IF(E23&lt;&gt;0,ROUND(IF($L$1=1,SUM(P23),"0")+IF($L$1=2,SUM($P23:Q23),"0")+IF($L$1=3,SUM($P23:R23),"0")+IF($L$1=4,SUM($P23:S23),"0")+IF($L$1=5,SUM($P23:T23),"0")+IF($L$1=6,SUM($P23:U23),"0")+IF($L$1=7,SUM($P23:V23),"0")+IF($L$1=8,SUM($P23:W23),"0")+IF($L$1=9,SUM($P23:X23),"0")+IF($L$1=10,SUM($P23:Y23),"0")+IF($L$1=11,SUM($P23:Z23),"0")+IF($L$1=12,SUM($P23:AA23),"0")+IF($L$1=13,SUM($P23:AB23),"0")+IF($L$1=14,SUM($P23:AC23),"0")+IF($L$1=15,SUM($P23:AD23),"0")+IF($L$1=16,SUM($P23:AE23),"0")+IF($L$1=17,SUM($P23:AF23),"0")+IF($L$1=18,SUM($P23:AG23),"0")+IF($L$1=19,SUM($P23:AH23),"0")+IF($L$1=20,SUM($P23:AI23),"0")+IF($L$1=21,SUM($P23:AJ23),"0")+IF($L$1=22,SUM($P23:AK23),"0")+IF($L$1=23,SUM($P23:AL23),"0")+IF($L$1=24,SUM($P23:AM23),"0"),2),IF(BC23=0,(SUMIF($AP$11:$AP$1010,B23,$BC$11:$BC$1010)),BC23))</f>
        <v>0</v>
      </c>
      <c r="M23" s="163" t="n">
        <f aca="false">IF(G23=0,0,(L23/G23)*100)</f>
        <v>0</v>
      </c>
      <c r="N23" s="168" t="str">
        <f aca="false">IF(B23&gt;0,"ok","ocultar")</f>
        <v>ocultar</v>
      </c>
      <c r="O23" s="650"/>
      <c r="P23" s="724"/>
      <c r="Q23" s="725"/>
      <c r="R23" s="725"/>
      <c r="S23" s="725"/>
      <c r="T23" s="725"/>
      <c r="U23" s="725"/>
      <c r="V23" s="725"/>
      <c r="W23" s="725"/>
      <c r="X23" s="725"/>
      <c r="Y23" s="725"/>
      <c r="Z23" s="725"/>
      <c r="AA23" s="726"/>
      <c r="AB23" s="726"/>
      <c r="AC23" s="726"/>
      <c r="AD23" s="726"/>
      <c r="AE23" s="726"/>
      <c r="AF23" s="726"/>
      <c r="AG23" s="726"/>
      <c r="AH23" s="726"/>
      <c r="AI23" s="726"/>
      <c r="AJ23" s="726"/>
      <c r="AK23" s="726"/>
      <c r="AL23" s="726"/>
      <c r="AM23" s="727"/>
      <c r="AO23" s="728" t="n">
        <f aca="false">IF(E23&lt;&gt;0,G23,0)</f>
        <v>0</v>
      </c>
      <c r="AP23" s="157" t="n">
        <f aca="false">IF(B23=0,AP22,IF(ISNONTEXT(B23)=TRUE(),INT(B23),INT(LEFT(B23,FIND(".",B23)-1))))</f>
        <v>3</v>
      </c>
      <c r="AQ23" s="157" t="str">
        <f aca="false">IF(AQ24=1,1,IF(B23&lt;&gt;0,1,IF(C23&lt;&gt;0,1,IF(D23&lt;&gt;0,1,IF(E23&lt;&gt;0,1,"")))))</f>
        <v/>
      </c>
      <c r="AR23" s="157" t="str">
        <f aca="false">IF(AP23=0," ",IF(AP23&lt;&gt;AP22,AP23," "))</f>
        <v> </v>
      </c>
      <c r="AS23" s="732"/>
      <c r="AT23" s="730" t="n">
        <f aca="false">IF(AP23&lt;&gt;AR23,(IF('ORÇ.GLOBAL P CAIXA'!I24="",J23*(INFORMAÇÕES!$Q$99/INFORMAÇÕES!$Q$102),IF('ORÇ.GLOBAL P CAIXA'!I24="R",J23,0))),0)</f>
        <v>0</v>
      </c>
      <c r="AU23" s="75" t="n">
        <f aca="false">IF(AP23&lt;&gt;AR23,(IF('ORÇ.GLOBAL P CAIXA'!I24="",J23*(INFORMAÇÕES!$Q$100/INFORMAÇÕES!$Q$102),IF('ORÇ.GLOBAL P CAIXA'!I24="C",J23,0))),0)</f>
        <v>0</v>
      </c>
      <c r="AV23" s="75" t="n">
        <f aca="false">IF(AP23&lt;&gt;AR23,(IF('ORÇ.GLOBAL P CAIXA'!I24="",J23*INFORMAÇÕES!$U$115,IF('ORÇ.GLOBAL P CAIXA'!I24="CF",J23,0))),0)</f>
        <v>0</v>
      </c>
      <c r="AW23" s="75" t="n">
        <f aca="false">IF(AP23&lt;&gt;AR23,(IF('ORÇ.GLOBAL P CAIXA'!I24="",J23*INFORMAÇÕES!$U$116,IF('ORÇ.GLOBAL P CAIXA'!I24="O",J23,0))),0)</f>
        <v>0</v>
      </c>
      <c r="AX23" s="731" t="n">
        <f aca="false">IF(E23&lt;&gt;0,J23,0)</f>
        <v>0</v>
      </c>
      <c r="AY23" s="730" t="n">
        <f aca="false">IF(AP23&lt;&gt;AR23,(IF('ORÇ.GLOBAL P CAIXA'!I24="",L23*(INFORMAÇÕES!$Q$99/INFORMAÇÕES!$Q$102),IF('ORÇ.GLOBAL P CAIXA'!I24="R",L23,0))),0)</f>
        <v>0</v>
      </c>
      <c r="AZ23" s="75" t="n">
        <f aca="false">IF(AP23&lt;&gt;AR23,(IF('ORÇ.GLOBAL P CAIXA'!I24="",L23*(INFORMAÇÕES!$Q$100/INFORMAÇÕES!$Q$102),IF('ORÇ.GLOBAL P CAIXA'!I24="C",L23,0))),0)</f>
        <v>0</v>
      </c>
      <c r="BA23" s="75" t="n">
        <f aca="false">IF(AP23&lt;&gt;AR23,(IF('ORÇ.GLOBAL P CAIXA'!I24="",L23*INFORMAÇÕES!$U$115,IF('ORÇ.GLOBAL P CAIXA'!I24="CF",L23,0))),0)</f>
        <v>0</v>
      </c>
      <c r="BB23" s="75" t="n">
        <f aca="false">IF(AP23&lt;&gt;AR23,(IF('ORÇ.GLOBAL P CAIXA'!I24="",L23*INFORMAÇÕES!$U$116,IF('ORÇ.GLOBAL P CAIXA'!I24="O",L23,0))),0)</f>
        <v>0</v>
      </c>
      <c r="BC23" s="731" t="n">
        <f aca="false">IF(E23&lt;&gt;0,L23,0)</f>
        <v>0</v>
      </c>
    </row>
    <row r="24" s="174" customFormat="true" ht="14.25" hidden="false" customHeight="false" outlineLevel="0" collapsed="false">
      <c r="A24" s="159" t="n">
        <v>14</v>
      </c>
      <c r="B24" s="160" t="n">
        <f aca="false">'ORÇ.REPROG. P CAIXA'!B26</f>
        <v>0</v>
      </c>
      <c r="C24" s="723" t="n">
        <f aca="false">'ORÇ.REPROG. P CAIXA'!C26</f>
        <v>0</v>
      </c>
      <c r="D24" s="162" t="n">
        <f aca="false">'ORÇ.REPROG. P CAIXA'!D26</f>
        <v>0</v>
      </c>
      <c r="E24" s="163" t="n">
        <f aca="false">IF('BM GLOBAL'!$P$1&lt;&gt;0,'ORÇ.REPROG. P CAIXA'!E26,'ORÇ.REPROG. P CAIXA'!H26)</f>
        <v>0</v>
      </c>
      <c r="F24" s="163" t="n">
        <f aca="false">IF('BM GLOBAL'!$P$1&lt;&gt;0,IF('ORÇ.GLOBAL P CAIXA'!K25=0,'ORÇ.GLOBAL EMPRESA'!G25,'ORÇ.GLOBAL P CAIXA'!F25),'ORÇ.REPROG. P CAIXA'!I26)</f>
        <v>0</v>
      </c>
      <c r="G24" s="163" t="n">
        <f aca="false">IF(E24&lt;&gt;0,ROUND(E24*F24,2),IF(AO24=0,(SUMIF('ORÇ.REPROG. P CAIXA'!$AC$13:$AC$1012,B24,$AO$11:$AO$1010)),AO24))</f>
        <v>0</v>
      </c>
      <c r="H24" s="163" t="n">
        <f aca="false">IF(J24&lt;&gt;0,IF(E24&lt;&gt;0,J24/F24,0),0)</f>
        <v>0</v>
      </c>
      <c r="I24" s="163" t="n">
        <f aca="false">IF(L24&lt;&gt;0,IF(E24&lt;&gt;0,L24/F24,0),0)</f>
        <v>0</v>
      </c>
      <c r="J24" s="163" t="n">
        <f aca="false">IF(E24&lt;&gt;0,ROUND(INDEX($P$11:$AM$1010,$A24,$L$1),2),IF(AX24=0,(SUMIF($AP$11:$AP$1010,B24,$AX$11:$AX$1010)),AX24))</f>
        <v>0</v>
      </c>
      <c r="K24" s="163" t="n">
        <f aca="false">IF(G24=0,0,(J24/G24)*100)</f>
        <v>0</v>
      </c>
      <c r="L24" s="163" t="n">
        <f aca="false">IF(E24&lt;&gt;0,ROUND(IF($L$1=1,SUM(P24),"0")+IF($L$1=2,SUM($P24:Q24),"0")+IF($L$1=3,SUM($P24:R24),"0")+IF($L$1=4,SUM($P24:S24),"0")+IF($L$1=5,SUM($P24:T24),"0")+IF($L$1=6,SUM($P24:U24),"0")+IF($L$1=7,SUM($P24:V24),"0")+IF($L$1=8,SUM($P24:W24),"0")+IF($L$1=9,SUM($P24:X24),"0")+IF($L$1=10,SUM($P24:Y24),"0")+IF($L$1=11,SUM($P24:Z24),"0")+IF($L$1=12,SUM($P24:AA24),"0")+IF($L$1=13,SUM($P24:AB24),"0")+IF($L$1=14,SUM($P24:AC24),"0")+IF($L$1=15,SUM($P24:AD24),"0")+IF($L$1=16,SUM($P24:AE24),"0")+IF($L$1=17,SUM($P24:AF24),"0")+IF($L$1=18,SUM($P24:AG24),"0")+IF($L$1=19,SUM($P24:AH24),"0")+IF($L$1=20,SUM($P24:AI24),"0")+IF($L$1=21,SUM($P24:AJ24),"0")+IF($L$1=22,SUM($P24:AK24),"0")+IF($L$1=23,SUM($P24:AL24),"0")+IF($L$1=24,SUM($P24:AM24),"0"),2),IF(BC24=0,(SUMIF($AP$11:$AP$1010,B24,$BC$11:$BC$1010)),BC24))</f>
        <v>0</v>
      </c>
      <c r="M24" s="163" t="n">
        <f aca="false">IF(G24=0,0,(L24/G24)*100)</f>
        <v>0</v>
      </c>
      <c r="N24" s="168" t="str">
        <f aca="false">IF(B24&gt;0,"ok","ocultar")</f>
        <v>ocultar</v>
      </c>
      <c r="O24" s="650"/>
      <c r="P24" s="724"/>
      <c r="Q24" s="725"/>
      <c r="R24" s="725"/>
      <c r="S24" s="725"/>
      <c r="T24" s="725"/>
      <c r="U24" s="725"/>
      <c r="V24" s="725"/>
      <c r="W24" s="725"/>
      <c r="X24" s="725"/>
      <c r="Y24" s="725"/>
      <c r="Z24" s="725"/>
      <c r="AA24" s="726"/>
      <c r="AB24" s="726"/>
      <c r="AC24" s="726"/>
      <c r="AD24" s="726"/>
      <c r="AE24" s="726"/>
      <c r="AF24" s="726"/>
      <c r="AG24" s="726"/>
      <c r="AH24" s="726"/>
      <c r="AI24" s="726"/>
      <c r="AJ24" s="726"/>
      <c r="AK24" s="726"/>
      <c r="AL24" s="726"/>
      <c r="AM24" s="727"/>
      <c r="AO24" s="728" t="n">
        <f aca="false">IF(E24&lt;&gt;0,G24,0)</f>
        <v>0</v>
      </c>
      <c r="AP24" s="157" t="n">
        <f aca="false">IF(B24=0,AP23,IF(ISNONTEXT(B24)=TRUE(),INT(B24),INT(LEFT(B24,FIND(".",B24)-1))))</f>
        <v>3</v>
      </c>
      <c r="AQ24" s="157" t="str">
        <f aca="false">IF(AQ25=1,1,IF(B24&lt;&gt;0,1,IF(C24&lt;&gt;0,1,IF(D24&lt;&gt;0,1,IF(E24&lt;&gt;0,1,"")))))</f>
        <v/>
      </c>
      <c r="AR24" s="157" t="str">
        <f aca="false">IF(AP24=0," ",IF(AP24&lt;&gt;AP23,AP24," "))</f>
        <v> </v>
      </c>
      <c r="AS24" s="732"/>
      <c r="AT24" s="730" t="n">
        <f aca="false">IF(AP24&lt;&gt;AR24,(IF('ORÇ.GLOBAL P CAIXA'!I25="",J24*(INFORMAÇÕES!$Q$99/INFORMAÇÕES!$Q$102),IF('ORÇ.GLOBAL P CAIXA'!I25="R",J24,0))),0)</f>
        <v>0</v>
      </c>
      <c r="AU24" s="75" t="n">
        <f aca="false">IF(AP24&lt;&gt;AR24,(IF('ORÇ.GLOBAL P CAIXA'!I25="",J24*(INFORMAÇÕES!$Q$100/INFORMAÇÕES!$Q$102),IF('ORÇ.GLOBAL P CAIXA'!I25="C",J24,0))),0)</f>
        <v>0</v>
      </c>
      <c r="AV24" s="75" t="n">
        <f aca="false">IF(AP24&lt;&gt;AR24,(IF('ORÇ.GLOBAL P CAIXA'!I25="",J24*INFORMAÇÕES!$U$115,IF('ORÇ.GLOBAL P CAIXA'!I25="CF",J24,0))),0)</f>
        <v>0</v>
      </c>
      <c r="AW24" s="75" t="n">
        <f aca="false">IF(AP24&lt;&gt;AR24,(IF('ORÇ.GLOBAL P CAIXA'!I25="",J24*INFORMAÇÕES!$U$116,IF('ORÇ.GLOBAL P CAIXA'!I25="O",J24,0))),0)</f>
        <v>0</v>
      </c>
      <c r="AX24" s="731" t="n">
        <f aca="false">IF(E24&lt;&gt;0,J24,0)</f>
        <v>0</v>
      </c>
      <c r="AY24" s="730" t="n">
        <f aca="false">IF(AP24&lt;&gt;AR24,(IF('ORÇ.GLOBAL P CAIXA'!I25="",L24*(INFORMAÇÕES!$Q$99/INFORMAÇÕES!$Q$102),IF('ORÇ.GLOBAL P CAIXA'!I25="R",L24,0))),0)</f>
        <v>0</v>
      </c>
      <c r="AZ24" s="75" t="n">
        <f aca="false">IF(AP24&lt;&gt;AR24,(IF('ORÇ.GLOBAL P CAIXA'!I25="",L24*(INFORMAÇÕES!$Q$100/INFORMAÇÕES!$Q$102),IF('ORÇ.GLOBAL P CAIXA'!I25="C",L24,0))),0)</f>
        <v>0</v>
      </c>
      <c r="BA24" s="75" t="n">
        <f aca="false">IF(AP24&lt;&gt;AR24,(IF('ORÇ.GLOBAL P CAIXA'!I25="",L24*INFORMAÇÕES!$U$115,IF('ORÇ.GLOBAL P CAIXA'!I25="CF",L24,0))),0)</f>
        <v>0</v>
      </c>
      <c r="BB24" s="75" t="n">
        <f aca="false">IF(AP24&lt;&gt;AR24,(IF('ORÇ.GLOBAL P CAIXA'!I25="",L24*INFORMAÇÕES!$U$116,IF('ORÇ.GLOBAL P CAIXA'!I25="O",L24,0))),0)</f>
        <v>0</v>
      </c>
      <c r="BC24" s="731" t="n">
        <f aca="false">IF(E24&lt;&gt;0,L24,0)</f>
        <v>0</v>
      </c>
    </row>
    <row r="25" s="174" customFormat="true" ht="14.25" hidden="false" customHeight="false" outlineLevel="0" collapsed="false">
      <c r="A25" s="159" t="n">
        <v>15</v>
      </c>
      <c r="B25" s="160" t="n">
        <f aca="false">'ORÇ.REPROG. P CAIXA'!B27</f>
        <v>0</v>
      </c>
      <c r="C25" s="723" t="n">
        <f aca="false">'ORÇ.REPROG. P CAIXA'!C27</f>
        <v>0</v>
      </c>
      <c r="D25" s="162" t="n">
        <f aca="false">'ORÇ.REPROG. P CAIXA'!D27</f>
        <v>0</v>
      </c>
      <c r="E25" s="163" t="n">
        <f aca="false">IF('BM GLOBAL'!$P$1&lt;&gt;0,'ORÇ.REPROG. P CAIXA'!E27,'ORÇ.REPROG. P CAIXA'!H27)</f>
        <v>0</v>
      </c>
      <c r="F25" s="163" t="n">
        <f aca="false">IF('BM GLOBAL'!$P$1&lt;&gt;0,IF('ORÇ.GLOBAL P CAIXA'!K26=0,'ORÇ.GLOBAL EMPRESA'!G26,'ORÇ.GLOBAL P CAIXA'!F26),'ORÇ.REPROG. P CAIXA'!I27)</f>
        <v>0</v>
      </c>
      <c r="G25" s="163" t="n">
        <f aca="false">IF(E25&lt;&gt;0,ROUND(E25*F25,2),IF(AO25=0,(SUMIF('ORÇ.REPROG. P CAIXA'!$AC$13:$AC$1012,B25,$AO$11:$AO$1010)),AO25))</f>
        <v>0</v>
      </c>
      <c r="H25" s="163" t="n">
        <f aca="false">IF(J25&lt;&gt;0,IF(E25&lt;&gt;0,J25/F25,0),0)</f>
        <v>0</v>
      </c>
      <c r="I25" s="163" t="n">
        <f aca="false">IF(L25&lt;&gt;0,IF(E25&lt;&gt;0,L25/F25,0),0)</f>
        <v>0</v>
      </c>
      <c r="J25" s="163" t="n">
        <f aca="false">IF(E25&lt;&gt;0,ROUND(INDEX($P$11:$AM$1010,$A25,$L$1),2),IF(AX25=0,(SUMIF($AP$11:$AP$1010,B25,$AX$11:$AX$1010)),AX25))</f>
        <v>0</v>
      </c>
      <c r="K25" s="163" t="n">
        <f aca="false">IF(G25=0,0,(J25/G25)*100)</f>
        <v>0</v>
      </c>
      <c r="L25" s="163" t="n">
        <f aca="false">IF(E25&lt;&gt;0,ROUND(IF($L$1=1,SUM(P25),"0")+IF($L$1=2,SUM($P25:Q25),"0")+IF($L$1=3,SUM($P25:R25),"0")+IF($L$1=4,SUM($P25:S25),"0")+IF($L$1=5,SUM($P25:T25),"0")+IF($L$1=6,SUM($P25:U25),"0")+IF($L$1=7,SUM($P25:V25),"0")+IF($L$1=8,SUM($P25:W25),"0")+IF($L$1=9,SUM($P25:X25),"0")+IF($L$1=10,SUM($P25:Y25),"0")+IF($L$1=11,SUM($P25:Z25),"0")+IF($L$1=12,SUM($P25:AA25),"0")+IF($L$1=13,SUM($P25:AB25),"0")+IF($L$1=14,SUM($P25:AC25),"0")+IF($L$1=15,SUM($P25:AD25),"0")+IF($L$1=16,SUM($P25:AE25),"0")+IF($L$1=17,SUM($P25:AF25),"0")+IF($L$1=18,SUM($P25:AG25),"0")+IF($L$1=19,SUM($P25:AH25),"0")+IF($L$1=20,SUM($P25:AI25),"0")+IF($L$1=21,SUM($P25:AJ25),"0")+IF($L$1=22,SUM($P25:AK25),"0")+IF($L$1=23,SUM($P25:AL25),"0")+IF($L$1=24,SUM($P25:AM25),"0"),2),IF(BC25=0,(SUMIF($AP$11:$AP$1010,B25,$BC$11:$BC$1010)),BC25))</f>
        <v>0</v>
      </c>
      <c r="M25" s="163" t="n">
        <f aca="false">IF(G25=0,0,(L25/G25)*100)</f>
        <v>0</v>
      </c>
      <c r="N25" s="168" t="str">
        <f aca="false">IF(B25&gt;0,"ok","ocultar")</f>
        <v>ocultar</v>
      </c>
      <c r="O25" s="650"/>
      <c r="P25" s="724"/>
      <c r="Q25" s="725"/>
      <c r="R25" s="725"/>
      <c r="S25" s="725"/>
      <c r="T25" s="725"/>
      <c r="U25" s="725"/>
      <c r="V25" s="725"/>
      <c r="W25" s="725"/>
      <c r="X25" s="725"/>
      <c r="Y25" s="725"/>
      <c r="Z25" s="725"/>
      <c r="AA25" s="726"/>
      <c r="AB25" s="726"/>
      <c r="AC25" s="726"/>
      <c r="AD25" s="726"/>
      <c r="AE25" s="726"/>
      <c r="AF25" s="726"/>
      <c r="AG25" s="726"/>
      <c r="AH25" s="726"/>
      <c r="AI25" s="726"/>
      <c r="AJ25" s="726"/>
      <c r="AK25" s="726"/>
      <c r="AL25" s="726"/>
      <c r="AM25" s="727"/>
      <c r="AO25" s="728" t="n">
        <f aca="false">IF(E25&lt;&gt;0,G25,0)</f>
        <v>0</v>
      </c>
      <c r="AP25" s="157" t="n">
        <f aca="false">IF(B25=0,AP24,IF(ISNONTEXT(B25)=TRUE(),INT(B25),INT(LEFT(B25,FIND(".",B25)-1))))</f>
        <v>3</v>
      </c>
      <c r="AQ25" s="157" t="str">
        <f aca="false">IF(AQ26=1,1,IF(B25&lt;&gt;0,1,IF(C25&lt;&gt;0,1,IF(D25&lt;&gt;0,1,IF(E25&lt;&gt;0,1,"")))))</f>
        <v/>
      </c>
      <c r="AR25" s="157" t="str">
        <f aca="false">IF(AP25=0," ",IF(AP25&lt;&gt;AP24,AP25," "))</f>
        <v> </v>
      </c>
      <c r="AS25" s="732"/>
      <c r="AT25" s="730" t="n">
        <f aca="false">IF(AP25&lt;&gt;AR25,(IF('ORÇ.GLOBAL P CAIXA'!I26="",J25*(INFORMAÇÕES!$Q$99/INFORMAÇÕES!$Q$102),IF('ORÇ.GLOBAL P CAIXA'!I26="R",J25,0))),0)</f>
        <v>0</v>
      </c>
      <c r="AU25" s="75" t="n">
        <f aca="false">IF(AP25&lt;&gt;AR25,(IF('ORÇ.GLOBAL P CAIXA'!I26="",J25*(INFORMAÇÕES!$Q$100/INFORMAÇÕES!$Q$102),IF('ORÇ.GLOBAL P CAIXA'!I26="C",J25,0))),0)</f>
        <v>0</v>
      </c>
      <c r="AV25" s="75" t="n">
        <f aca="false">IF(AP25&lt;&gt;AR25,(IF('ORÇ.GLOBAL P CAIXA'!I26="",J25*INFORMAÇÕES!$U$115,IF('ORÇ.GLOBAL P CAIXA'!I26="CF",J25,0))),0)</f>
        <v>0</v>
      </c>
      <c r="AW25" s="75" t="n">
        <f aca="false">IF(AP25&lt;&gt;AR25,(IF('ORÇ.GLOBAL P CAIXA'!I26="",J25*INFORMAÇÕES!$U$116,IF('ORÇ.GLOBAL P CAIXA'!I26="O",J25,0))),0)</f>
        <v>0</v>
      </c>
      <c r="AX25" s="731" t="n">
        <f aca="false">IF(E25&lt;&gt;0,J25,0)</f>
        <v>0</v>
      </c>
      <c r="AY25" s="730" t="n">
        <f aca="false">IF(AP25&lt;&gt;AR25,(IF('ORÇ.GLOBAL P CAIXA'!I26="",L25*(INFORMAÇÕES!$Q$99/INFORMAÇÕES!$Q$102),IF('ORÇ.GLOBAL P CAIXA'!I26="R",L25,0))),0)</f>
        <v>0</v>
      </c>
      <c r="AZ25" s="75" t="n">
        <f aca="false">IF(AP25&lt;&gt;AR25,(IF('ORÇ.GLOBAL P CAIXA'!I26="",L25*(INFORMAÇÕES!$Q$100/INFORMAÇÕES!$Q$102),IF('ORÇ.GLOBAL P CAIXA'!I26="C",L25,0))),0)</f>
        <v>0</v>
      </c>
      <c r="BA25" s="75" t="n">
        <f aca="false">IF(AP25&lt;&gt;AR25,(IF('ORÇ.GLOBAL P CAIXA'!I26="",L25*INFORMAÇÕES!$U$115,IF('ORÇ.GLOBAL P CAIXA'!I26="CF",L25,0))),0)</f>
        <v>0</v>
      </c>
      <c r="BB25" s="75" t="n">
        <f aca="false">IF(AP25&lt;&gt;AR25,(IF('ORÇ.GLOBAL P CAIXA'!I26="",L25*INFORMAÇÕES!$U$116,IF('ORÇ.GLOBAL P CAIXA'!I26="O",L25,0))),0)</f>
        <v>0</v>
      </c>
      <c r="BC25" s="731" t="n">
        <f aca="false">IF(E25&lt;&gt;0,L25,0)</f>
        <v>0</v>
      </c>
    </row>
    <row r="26" s="174" customFormat="true" ht="14.25" hidden="false" customHeight="false" outlineLevel="0" collapsed="false">
      <c r="A26" s="159" t="n">
        <v>16</v>
      </c>
      <c r="B26" s="160" t="n">
        <f aca="false">'ORÇ.REPROG. P CAIXA'!B28</f>
        <v>0</v>
      </c>
      <c r="C26" s="723" t="n">
        <f aca="false">'ORÇ.REPROG. P CAIXA'!C28</f>
        <v>0</v>
      </c>
      <c r="D26" s="162" t="n">
        <f aca="false">'ORÇ.REPROG. P CAIXA'!D28</f>
        <v>0</v>
      </c>
      <c r="E26" s="163" t="n">
        <f aca="false">IF('BM GLOBAL'!$P$1&lt;&gt;0,'ORÇ.REPROG. P CAIXA'!E28,'ORÇ.REPROG. P CAIXA'!H28)</f>
        <v>0</v>
      </c>
      <c r="F26" s="163" t="n">
        <f aca="false">IF('BM GLOBAL'!$P$1&lt;&gt;0,IF('ORÇ.GLOBAL P CAIXA'!K27=0,'ORÇ.GLOBAL EMPRESA'!G27,'ORÇ.GLOBAL P CAIXA'!F27),'ORÇ.REPROG. P CAIXA'!I28)</f>
        <v>0</v>
      </c>
      <c r="G26" s="163" t="n">
        <f aca="false">IF(E26&lt;&gt;0,ROUND(E26*F26,2),IF(AO26=0,(SUMIF('ORÇ.REPROG. P CAIXA'!$AC$13:$AC$1012,B26,$AO$11:$AO$1010)),AO26))</f>
        <v>0</v>
      </c>
      <c r="H26" s="163" t="n">
        <f aca="false">IF(J26&lt;&gt;0,IF(E26&lt;&gt;0,J26/F26,0),0)</f>
        <v>0</v>
      </c>
      <c r="I26" s="163" t="n">
        <f aca="false">IF(L26&lt;&gt;0,IF(E26&lt;&gt;0,L26/F26,0),0)</f>
        <v>0</v>
      </c>
      <c r="J26" s="163" t="n">
        <f aca="false">IF(E26&lt;&gt;0,ROUND(INDEX($P$11:$AM$1010,$A26,$L$1),2),IF(AX26=0,(SUMIF($AP$11:$AP$1010,B26,$AX$11:$AX$1010)),AX26))</f>
        <v>0</v>
      </c>
      <c r="K26" s="163" t="n">
        <f aca="false">IF(G26=0,0,(J26/G26)*100)</f>
        <v>0</v>
      </c>
      <c r="L26" s="163" t="n">
        <f aca="false">IF(E26&lt;&gt;0,ROUND(IF($L$1=1,SUM(P26),"0")+IF($L$1=2,SUM($P26:Q26),"0")+IF($L$1=3,SUM($P26:R26),"0")+IF($L$1=4,SUM($P26:S26),"0")+IF($L$1=5,SUM($P26:T26),"0")+IF($L$1=6,SUM($P26:U26),"0")+IF($L$1=7,SUM($P26:V26),"0")+IF($L$1=8,SUM($P26:W26),"0")+IF($L$1=9,SUM($P26:X26),"0")+IF($L$1=10,SUM($P26:Y26),"0")+IF($L$1=11,SUM($P26:Z26),"0")+IF($L$1=12,SUM($P26:AA26),"0")+IF($L$1=13,SUM($P26:AB26),"0")+IF($L$1=14,SUM($P26:AC26),"0")+IF($L$1=15,SUM($P26:AD26),"0")+IF($L$1=16,SUM($P26:AE26),"0")+IF($L$1=17,SUM($P26:AF26),"0")+IF($L$1=18,SUM($P26:AG26),"0")+IF($L$1=19,SUM($P26:AH26),"0")+IF($L$1=20,SUM($P26:AI26),"0")+IF($L$1=21,SUM($P26:AJ26),"0")+IF($L$1=22,SUM($P26:AK26),"0")+IF($L$1=23,SUM($P26:AL26),"0")+IF($L$1=24,SUM($P26:AM26),"0"),2),IF(BC26=0,(SUMIF($AP$11:$AP$1010,B26,$BC$11:$BC$1010)),BC26))</f>
        <v>0</v>
      </c>
      <c r="M26" s="163" t="n">
        <f aca="false">IF(G26=0,0,(L26/G26)*100)</f>
        <v>0</v>
      </c>
      <c r="N26" s="168" t="str">
        <f aca="false">IF(B26&gt;0,"ok","ocultar")</f>
        <v>ocultar</v>
      </c>
      <c r="O26" s="650"/>
      <c r="P26" s="724"/>
      <c r="Q26" s="725"/>
      <c r="R26" s="725"/>
      <c r="S26" s="725"/>
      <c r="T26" s="725"/>
      <c r="U26" s="725"/>
      <c r="V26" s="725"/>
      <c r="W26" s="725"/>
      <c r="X26" s="725"/>
      <c r="Y26" s="725"/>
      <c r="Z26" s="725"/>
      <c r="AA26" s="726"/>
      <c r="AB26" s="726"/>
      <c r="AC26" s="726"/>
      <c r="AD26" s="726"/>
      <c r="AE26" s="726"/>
      <c r="AF26" s="726"/>
      <c r="AG26" s="726"/>
      <c r="AH26" s="726"/>
      <c r="AI26" s="726"/>
      <c r="AJ26" s="726"/>
      <c r="AK26" s="726"/>
      <c r="AL26" s="726"/>
      <c r="AM26" s="727"/>
      <c r="AO26" s="728" t="n">
        <f aca="false">IF(E26&lt;&gt;0,G26,0)</f>
        <v>0</v>
      </c>
      <c r="AP26" s="157" t="n">
        <f aca="false">IF(B26=0,AP25,IF(ISNONTEXT(B26)=TRUE(),INT(B26),INT(LEFT(B26,FIND(".",B26)-1))))</f>
        <v>3</v>
      </c>
      <c r="AQ26" s="157" t="str">
        <f aca="false">IF(AQ27=1,1,IF(B26&lt;&gt;0,1,IF(C26&lt;&gt;0,1,IF(D26&lt;&gt;0,1,IF(E26&lt;&gt;0,1,"")))))</f>
        <v/>
      </c>
      <c r="AR26" s="157" t="str">
        <f aca="false">IF(AP26=0," ",IF(AP26&lt;&gt;AP25,AP26," "))</f>
        <v> </v>
      </c>
      <c r="AS26" s="732"/>
      <c r="AT26" s="730" t="n">
        <f aca="false">IF(AP26&lt;&gt;AR26,(IF('ORÇ.GLOBAL P CAIXA'!I27="",J26*(INFORMAÇÕES!$Q$99/INFORMAÇÕES!$Q$102),IF('ORÇ.GLOBAL P CAIXA'!I27="R",J26,0))),0)</f>
        <v>0</v>
      </c>
      <c r="AU26" s="75" t="n">
        <f aca="false">IF(AP26&lt;&gt;AR26,(IF('ORÇ.GLOBAL P CAIXA'!I27="",J26*(INFORMAÇÕES!$Q$100/INFORMAÇÕES!$Q$102),IF('ORÇ.GLOBAL P CAIXA'!I27="C",J26,0))),0)</f>
        <v>0</v>
      </c>
      <c r="AV26" s="75" t="n">
        <f aca="false">IF(AP26&lt;&gt;AR26,(IF('ORÇ.GLOBAL P CAIXA'!I27="",J26*INFORMAÇÕES!$U$115,IF('ORÇ.GLOBAL P CAIXA'!I27="CF",J26,0))),0)</f>
        <v>0</v>
      </c>
      <c r="AW26" s="75" t="n">
        <f aca="false">IF(AP26&lt;&gt;AR26,(IF('ORÇ.GLOBAL P CAIXA'!I27="",J26*INFORMAÇÕES!$U$116,IF('ORÇ.GLOBAL P CAIXA'!I27="O",J26,0))),0)</f>
        <v>0</v>
      </c>
      <c r="AX26" s="731" t="n">
        <f aca="false">IF(E26&lt;&gt;0,J26,0)</f>
        <v>0</v>
      </c>
      <c r="AY26" s="730" t="n">
        <f aca="false">IF(AP26&lt;&gt;AR26,(IF('ORÇ.GLOBAL P CAIXA'!I27="",L26*(INFORMAÇÕES!$Q$99/INFORMAÇÕES!$Q$102),IF('ORÇ.GLOBAL P CAIXA'!I27="R",L26,0))),0)</f>
        <v>0</v>
      </c>
      <c r="AZ26" s="75" t="n">
        <f aca="false">IF(AP26&lt;&gt;AR26,(IF('ORÇ.GLOBAL P CAIXA'!I27="",L26*(INFORMAÇÕES!$Q$100/INFORMAÇÕES!$Q$102),IF('ORÇ.GLOBAL P CAIXA'!I27="C",L26,0))),0)</f>
        <v>0</v>
      </c>
      <c r="BA26" s="75" t="n">
        <f aca="false">IF(AP26&lt;&gt;AR26,(IF('ORÇ.GLOBAL P CAIXA'!I27="",L26*INFORMAÇÕES!$U$115,IF('ORÇ.GLOBAL P CAIXA'!I27="CF",L26,0))),0)</f>
        <v>0</v>
      </c>
      <c r="BB26" s="75" t="n">
        <f aca="false">IF(AP26&lt;&gt;AR26,(IF('ORÇ.GLOBAL P CAIXA'!I27="",L26*INFORMAÇÕES!$U$116,IF('ORÇ.GLOBAL P CAIXA'!I27="O",L26,0))),0)</f>
        <v>0</v>
      </c>
      <c r="BC26" s="731" t="n">
        <f aca="false">IF(E26&lt;&gt;0,L26,0)</f>
        <v>0</v>
      </c>
    </row>
    <row r="27" s="174" customFormat="true" ht="14.25" hidden="false" customHeight="false" outlineLevel="0" collapsed="false">
      <c r="A27" s="159" t="n">
        <v>17</v>
      </c>
      <c r="B27" s="160" t="n">
        <f aca="false">'ORÇ.REPROG. P CAIXA'!B29</f>
        <v>0</v>
      </c>
      <c r="C27" s="723" t="n">
        <f aca="false">'ORÇ.REPROG. P CAIXA'!C29</f>
        <v>0</v>
      </c>
      <c r="D27" s="162" t="n">
        <f aca="false">'ORÇ.REPROG. P CAIXA'!D29</f>
        <v>0</v>
      </c>
      <c r="E27" s="163" t="n">
        <f aca="false">IF('BM GLOBAL'!$P$1&lt;&gt;0,'ORÇ.REPROG. P CAIXA'!E29,'ORÇ.REPROG. P CAIXA'!H29)</f>
        <v>0</v>
      </c>
      <c r="F27" s="163" t="n">
        <f aca="false">IF('BM GLOBAL'!$P$1&lt;&gt;0,IF('ORÇ.GLOBAL P CAIXA'!K28=0,'ORÇ.GLOBAL EMPRESA'!G28,'ORÇ.GLOBAL P CAIXA'!F28),'ORÇ.REPROG. P CAIXA'!I29)</f>
        <v>0</v>
      </c>
      <c r="G27" s="163" t="n">
        <f aca="false">IF(E27&lt;&gt;0,ROUND(E27*F27,2),IF(AO27=0,(SUMIF('ORÇ.REPROG. P CAIXA'!$AC$13:$AC$1012,B27,$AO$11:$AO$1010)),AO27))</f>
        <v>0</v>
      </c>
      <c r="H27" s="163" t="n">
        <f aca="false">IF(J27&lt;&gt;0,IF(E27&lt;&gt;0,J27/F27,0),0)</f>
        <v>0</v>
      </c>
      <c r="I27" s="163" t="n">
        <f aca="false">IF(L27&lt;&gt;0,IF(E27&lt;&gt;0,L27/F27,0),0)</f>
        <v>0</v>
      </c>
      <c r="J27" s="163" t="n">
        <f aca="false">IF(E27&lt;&gt;0,ROUND(INDEX($P$11:$AM$1010,$A27,$L$1),2),IF(AX27=0,(SUMIF($AP$11:$AP$1010,B27,$AX$11:$AX$1010)),AX27))</f>
        <v>0</v>
      </c>
      <c r="K27" s="163" t="n">
        <f aca="false">IF(G27=0,0,(J27/G27)*100)</f>
        <v>0</v>
      </c>
      <c r="L27" s="163" t="n">
        <f aca="false">IF(E27&lt;&gt;0,ROUND(IF($L$1=1,SUM(P27),"0")+IF($L$1=2,SUM($P27:Q27),"0")+IF($L$1=3,SUM($P27:R27),"0")+IF($L$1=4,SUM($P27:S27),"0")+IF($L$1=5,SUM($P27:T27),"0")+IF($L$1=6,SUM($P27:U27),"0")+IF($L$1=7,SUM($P27:V27),"0")+IF($L$1=8,SUM($P27:W27),"0")+IF($L$1=9,SUM($P27:X27),"0")+IF($L$1=10,SUM($P27:Y27),"0")+IF($L$1=11,SUM($P27:Z27),"0")+IF($L$1=12,SUM($P27:AA27),"0")+IF($L$1=13,SUM($P27:AB27),"0")+IF($L$1=14,SUM($P27:AC27),"0")+IF($L$1=15,SUM($P27:AD27),"0")+IF($L$1=16,SUM($P27:AE27),"0")+IF($L$1=17,SUM($P27:AF27),"0")+IF($L$1=18,SUM($P27:AG27),"0")+IF($L$1=19,SUM($P27:AH27),"0")+IF($L$1=20,SUM($P27:AI27),"0")+IF($L$1=21,SUM($P27:AJ27),"0")+IF($L$1=22,SUM($P27:AK27),"0")+IF($L$1=23,SUM($P27:AL27),"0")+IF($L$1=24,SUM($P27:AM27),"0"),2),IF(BC27=0,(SUMIF($AP$11:$AP$1010,B27,$BC$11:$BC$1010)),BC27))</f>
        <v>0</v>
      </c>
      <c r="M27" s="163" t="n">
        <f aca="false">IF(G27=0,0,(L27/G27)*100)</f>
        <v>0</v>
      </c>
      <c r="N27" s="168" t="str">
        <f aca="false">IF(B27&gt;0,"ok","ocultar")</f>
        <v>ocultar</v>
      </c>
      <c r="O27" s="650"/>
      <c r="P27" s="724"/>
      <c r="Q27" s="725"/>
      <c r="R27" s="725"/>
      <c r="S27" s="725"/>
      <c r="T27" s="725"/>
      <c r="U27" s="725"/>
      <c r="V27" s="725"/>
      <c r="W27" s="725"/>
      <c r="X27" s="725"/>
      <c r="Y27" s="725"/>
      <c r="Z27" s="725"/>
      <c r="AA27" s="726"/>
      <c r="AB27" s="726"/>
      <c r="AC27" s="726"/>
      <c r="AD27" s="726"/>
      <c r="AE27" s="726"/>
      <c r="AF27" s="726"/>
      <c r="AG27" s="726"/>
      <c r="AH27" s="726"/>
      <c r="AI27" s="726"/>
      <c r="AJ27" s="726"/>
      <c r="AK27" s="726"/>
      <c r="AL27" s="726"/>
      <c r="AM27" s="727"/>
      <c r="AO27" s="728" t="n">
        <f aca="false">IF(E27&lt;&gt;0,G27,0)</f>
        <v>0</v>
      </c>
      <c r="AP27" s="157" t="n">
        <f aca="false">IF(B27=0,AP26,IF(ISNONTEXT(B27)=TRUE(),INT(B27),INT(LEFT(B27,FIND(".",B27)-1))))</f>
        <v>3</v>
      </c>
      <c r="AQ27" s="157" t="str">
        <f aca="false">IF(AQ28=1,1,IF(B27&lt;&gt;0,1,IF(C27&lt;&gt;0,1,IF(D27&lt;&gt;0,1,IF(E27&lt;&gt;0,1,"")))))</f>
        <v/>
      </c>
      <c r="AR27" s="157" t="str">
        <f aca="false">IF(AP27=0," ",IF(AP27&lt;&gt;AP26,AP27," "))</f>
        <v> </v>
      </c>
      <c r="AS27" s="732"/>
      <c r="AT27" s="730" t="n">
        <f aca="false">IF(AP27&lt;&gt;AR27,(IF('ORÇ.GLOBAL P CAIXA'!I28="",J27*(INFORMAÇÕES!$Q$99/INFORMAÇÕES!$Q$102),IF('ORÇ.GLOBAL P CAIXA'!I28="R",J27,0))),0)</f>
        <v>0</v>
      </c>
      <c r="AU27" s="75" t="n">
        <f aca="false">IF(AP27&lt;&gt;AR27,(IF('ORÇ.GLOBAL P CAIXA'!I28="",J27*(INFORMAÇÕES!$Q$100/INFORMAÇÕES!$Q$102),IF('ORÇ.GLOBAL P CAIXA'!I28="C",J27,0))),0)</f>
        <v>0</v>
      </c>
      <c r="AV27" s="75" t="n">
        <f aca="false">IF(AP27&lt;&gt;AR27,(IF('ORÇ.GLOBAL P CAIXA'!I28="",J27*INFORMAÇÕES!$U$115,IF('ORÇ.GLOBAL P CAIXA'!I28="CF",J27,0))),0)</f>
        <v>0</v>
      </c>
      <c r="AW27" s="75" t="n">
        <f aca="false">IF(AP27&lt;&gt;AR27,(IF('ORÇ.GLOBAL P CAIXA'!I28="",J27*INFORMAÇÕES!$U$116,IF('ORÇ.GLOBAL P CAIXA'!I28="O",J27,0))),0)</f>
        <v>0</v>
      </c>
      <c r="AX27" s="731" t="n">
        <f aca="false">IF(E27&lt;&gt;0,J27,0)</f>
        <v>0</v>
      </c>
      <c r="AY27" s="730" t="n">
        <f aca="false">IF(AP27&lt;&gt;AR27,(IF('ORÇ.GLOBAL P CAIXA'!I28="",L27*(INFORMAÇÕES!$Q$99/INFORMAÇÕES!$Q$102),IF('ORÇ.GLOBAL P CAIXA'!I28="R",L27,0))),0)</f>
        <v>0</v>
      </c>
      <c r="AZ27" s="75" t="n">
        <f aca="false">IF(AP27&lt;&gt;AR27,(IF('ORÇ.GLOBAL P CAIXA'!I28="",L27*(INFORMAÇÕES!$Q$100/INFORMAÇÕES!$Q$102),IF('ORÇ.GLOBAL P CAIXA'!I28="C",L27,0))),0)</f>
        <v>0</v>
      </c>
      <c r="BA27" s="75" t="n">
        <f aca="false">IF(AP27&lt;&gt;AR27,(IF('ORÇ.GLOBAL P CAIXA'!I28="",L27*INFORMAÇÕES!$U$115,IF('ORÇ.GLOBAL P CAIXA'!I28="CF",L27,0))),0)</f>
        <v>0</v>
      </c>
      <c r="BB27" s="75" t="n">
        <f aca="false">IF(AP27&lt;&gt;AR27,(IF('ORÇ.GLOBAL P CAIXA'!I28="",L27*INFORMAÇÕES!$U$116,IF('ORÇ.GLOBAL P CAIXA'!I28="O",L27,0))),0)</f>
        <v>0</v>
      </c>
      <c r="BC27" s="731" t="n">
        <f aca="false">IF(E27&lt;&gt;0,L27,0)</f>
        <v>0</v>
      </c>
    </row>
    <row r="28" s="174" customFormat="true" ht="14.25" hidden="false" customHeight="false" outlineLevel="0" collapsed="false">
      <c r="A28" s="159" t="n">
        <v>18</v>
      </c>
      <c r="B28" s="160" t="n">
        <f aca="false">'ORÇ.REPROG. P CAIXA'!B30</f>
        <v>0</v>
      </c>
      <c r="C28" s="723" t="n">
        <f aca="false">'ORÇ.REPROG. P CAIXA'!C30</f>
        <v>0</v>
      </c>
      <c r="D28" s="162" t="n">
        <f aca="false">'ORÇ.REPROG. P CAIXA'!D30</f>
        <v>0</v>
      </c>
      <c r="E28" s="163" t="n">
        <f aca="false">IF('BM GLOBAL'!$P$1&lt;&gt;0,'ORÇ.REPROG. P CAIXA'!E30,'ORÇ.REPROG. P CAIXA'!H30)</f>
        <v>0</v>
      </c>
      <c r="F28" s="163" t="n">
        <f aca="false">IF('BM GLOBAL'!$P$1&lt;&gt;0,IF('ORÇ.GLOBAL P CAIXA'!K29=0,'ORÇ.GLOBAL EMPRESA'!G29,'ORÇ.GLOBAL P CAIXA'!F29),'ORÇ.REPROG. P CAIXA'!I30)</f>
        <v>0</v>
      </c>
      <c r="G28" s="163" t="n">
        <f aca="false">IF(E28&lt;&gt;0,ROUND(E28*F28,2),IF(AO28=0,(SUMIF('ORÇ.REPROG. P CAIXA'!$AC$13:$AC$1012,B28,$AO$11:$AO$1010)),AO28))</f>
        <v>0</v>
      </c>
      <c r="H28" s="163" t="n">
        <f aca="false">IF(J28&lt;&gt;0,IF(E28&lt;&gt;0,J28/F28,0),0)</f>
        <v>0</v>
      </c>
      <c r="I28" s="163" t="n">
        <f aca="false">IF(L28&lt;&gt;0,IF(E28&lt;&gt;0,L28/F28,0),0)</f>
        <v>0</v>
      </c>
      <c r="J28" s="163" t="n">
        <f aca="false">IF(E28&lt;&gt;0,ROUND(INDEX($P$11:$AM$1010,$A28,$L$1),2),IF(AX28=0,(SUMIF($AP$11:$AP$1010,B28,$AX$11:$AX$1010)),AX28))</f>
        <v>0</v>
      </c>
      <c r="K28" s="163" t="n">
        <f aca="false">IF(G28=0,0,(J28/G28)*100)</f>
        <v>0</v>
      </c>
      <c r="L28" s="163" t="n">
        <f aca="false">IF(E28&lt;&gt;0,ROUND(IF($L$1=1,SUM(P28),"0")+IF($L$1=2,SUM($P28:Q28),"0")+IF($L$1=3,SUM($P28:R28),"0")+IF($L$1=4,SUM($P28:S28),"0")+IF($L$1=5,SUM($P28:T28),"0")+IF($L$1=6,SUM($P28:U28),"0")+IF($L$1=7,SUM($P28:V28),"0")+IF($L$1=8,SUM($P28:W28),"0")+IF($L$1=9,SUM($P28:X28),"0")+IF($L$1=10,SUM($P28:Y28),"0")+IF($L$1=11,SUM($P28:Z28),"0")+IF($L$1=12,SUM($P28:AA28),"0")+IF($L$1=13,SUM($P28:AB28),"0")+IF($L$1=14,SUM($P28:AC28),"0")+IF($L$1=15,SUM($P28:AD28),"0")+IF($L$1=16,SUM($P28:AE28),"0")+IF($L$1=17,SUM($P28:AF28),"0")+IF($L$1=18,SUM($P28:AG28),"0")+IF($L$1=19,SUM($P28:AH28),"0")+IF($L$1=20,SUM($P28:AI28),"0")+IF($L$1=21,SUM($P28:AJ28),"0")+IF($L$1=22,SUM($P28:AK28),"0")+IF($L$1=23,SUM($P28:AL28),"0")+IF($L$1=24,SUM($P28:AM28),"0"),2),IF(BC28=0,(SUMIF($AP$11:$AP$1010,B28,$BC$11:$BC$1010)),BC28))</f>
        <v>0</v>
      </c>
      <c r="M28" s="163" t="n">
        <f aca="false">IF(G28=0,0,(L28/G28)*100)</f>
        <v>0</v>
      </c>
      <c r="N28" s="168" t="str">
        <f aca="false">IF(B28&gt;0,"ok","ocultar")</f>
        <v>ocultar</v>
      </c>
      <c r="O28" s="650"/>
      <c r="P28" s="724"/>
      <c r="Q28" s="725"/>
      <c r="R28" s="725"/>
      <c r="S28" s="725"/>
      <c r="T28" s="725"/>
      <c r="U28" s="725"/>
      <c r="V28" s="725"/>
      <c r="W28" s="725"/>
      <c r="X28" s="725"/>
      <c r="Y28" s="725"/>
      <c r="Z28" s="725"/>
      <c r="AA28" s="726"/>
      <c r="AB28" s="726"/>
      <c r="AC28" s="726"/>
      <c r="AD28" s="726"/>
      <c r="AE28" s="726"/>
      <c r="AF28" s="726"/>
      <c r="AG28" s="726"/>
      <c r="AH28" s="726"/>
      <c r="AI28" s="726"/>
      <c r="AJ28" s="726"/>
      <c r="AK28" s="726"/>
      <c r="AL28" s="726"/>
      <c r="AM28" s="727"/>
      <c r="AO28" s="728" t="n">
        <f aca="false">IF(E28&lt;&gt;0,G28,0)</f>
        <v>0</v>
      </c>
      <c r="AP28" s="157" t="n">
        <f aca="false">IF(B28=0,AP27,IF(ISNONTEXT(B28)=TRUE(),INT(B28),INT(LEFT(B28,FIND(".",B28)-1))))</f>
        <v>3</v>
      </c>
      <c r="AQ28" s="157" t="str">
        <f aca="false">IF(AQ29=1,1,IF(B28&lt;&gt;0,1,IF(C28&lt;&gt;0,1,IF(D28&lt;&gt;0,1,IF(E28&lt;&gt;0,1,"")))))</f>
        <v/>
      </c>
      <c r="AR28" s="157" t="str">
        <f aca="false">IF(AP28=0," ",IF(AP28&lt;&gt;AP27,AP28," "))</f>
        <v> </v>
      </c>
      <c r="AS28" s="732"/>
      <c r="AT28" s="730" t="n">
        <f aca="false">IF(AP28&lt;&gt;AR28,(IF('ORÇ.GLOBAL P CAIXA'!I29="",J28*(INFORMAÇÕES!$Q$99/INFORMAÇÕES!$Q$102),IF('ORÇ.GLOBAL P CAIXA'!I29="R",J28,0))),0)</f>
        <v>0</v>
      </c>
      <c r="AU28" s="75" t="n">
        <f aca="false">IF(AP28&lt;&gt;AR28,(IF('ORÇ.GLOBAL P CAIXA'!I29="",J28*(INFORMAÇÕES!$Q$100/INFORMAÇÕES!$Q$102),IF('ORÇ.GLOBAL P CAIXA'!I29="C",J28,0))),0)</f>
        <v>0</v>
      </c>
      <c r="AV28" s="75" t="n">
        <f aca="false">IF(AP28&lt;&gt;AR28,(IF('ORÇ.GLOBAL P CAIXA'!I29="",J28*INFORMAÇÕES!$U$115,IF('ORÇ.GLOBAL P CAIXA'!I29="CF",J28,0))),0)</f>
        <v>0</v>
      </c>
      <c r="AW28" s="75" t="n">
        <f aca="false">IF(AP28&lt;&gt;AR28,(IF('ORÇ.GLOBAL P CAIXA'!I29="",J28*INFORMAÇÕES!$U$116,IF('ORÇ.GLOBAL P CAIXA'!I29="O",J28,0))),0)</f>
        <v>0</v>
      </c>
      <c r="AX28" s="731" t="n">
        <f aca="false">IF(E28&lt;&gt;0,J28,0)</f>
        <v>0</v>
      </c>
      <c r="AY28" s="730" t="n">
        <f aca="false">IF(AP28&lt;&gt;AR28,(IF('ORÇ.GLOBAL P CAIXA'!I29="",L28*(INFORMAÇÕES!$Q$99/INFORMAÇÕES!$Q$102),IF('ORÇ.GLOBAL P CAIXA'!I29="R",L28,0))),0)</f>
        <v>0</v>
      </c>
      <c r="AZ28" s="75" t="n">
        <f aca="false">IF(AP28&lt;&gt;AR28,(IF('ORÇ.GLOBAL P CAIXA'!I29="",L28*(INFORMAÇÕES!$Q$100/INFORMAÇÕES!$Q$102),IF('ORÇ.GLOBAL P CAIXA'!I29="C",L28,0))),0)</f>
        <v>0</v>
      </c>
      <c r="BA28" s="75" t="n">
        <f aca="false">IF(AP28&lt;&gt;AR28,(IF('ORÇ.GLOBAL P CAIXA'!I29="",L28*INFORMAÇÕES!$U$115,IF('ORÇ.GLOBAL P CAIXA'!I29="CF",L28,0))),0)</f>
        <v>0</v>
      </c>
      <c r="BB28" s="75" t="n">
        <f aca="false">IF(AP28&lt;&gt;AR28,(IF('ORÇ.GLOBAL P CAIXA'!I29="",L28*INFORMAÇÕES!$U$116,IF('ORÇ.GLOBAL P CAIXA'!I29="O",L28,0))),0)</f>
        <v>0</v>
      </c>
      <c r="BC28" s="731" t="n">
        <f aca="false">IF(E28&lt;&gt;0,L28,0)</f>
        <v>0</v>
      </c>
    </row>
    <row r="29" s="174" customFormat="true" ht="14.25" hidden="false" customHeight="false" outlineLevel="0" collapsed="false">
      <c r="A29" s="159" t="n">
        <v>19</v>
      </c>
      <c r="B29" s="160" t="n">
        <f aca="false">'ORÇ.REPROG. P CAIXA'!B31</f>
        <v>0</v>
      </c>
      <c r="C29" s="723" t="n">
        <f aca="false">'ORÇ.REPROG. P CAIXA'!C31</f>
        <v>0</v>
      </c>
      <c r="D29" s="162" t="n">
        <f aca="false">'ORÇ.REPROG. P CAIXA'!D31</f>
        <v>0</v>
      </c>
      <c r="E29" s="163" t="n">
        <f aca="false">IF('BM GLOBAL'!$P$1&lt;&gt;0,'ORÇ.REPROG. P CAIXA'!E31,'ORÇ.REPROG. P CAIXA'!H31)</f>
        <v>0</v>
      </c>
      <c r="F29" s="163" t="n">
        <f aca="false">IF('BM GLOBAL'!$P$1&lt;&gt;0,IF('ORÇ.GLOBAL P CAIXA'!K30=0,'ORÇ.GLOBAL EMPRESA'!G30,'ORÇ.GLOBAL P CAIXA'!F30),'ORÇ.REPROG. P CAIXA'!I31)</f>
        <v>0</v>
      </c>
      <c r="G29" s="163" t="n">
        <f aca="false">IF(E29&lt;&gt;0,ROUND(E29*F29,2),IF(AO29=0,(SUMIF('ORÇ.REPROG. P CAIXA'!$AC$13:$AC$1012,B29,$AO$11:$AO$1010)),AO29))</f>
        <v>0</v>
      </c>
      <c r="H29" s="163" t="n">
        <f aca="false">IF(J29&lt;&gt;0,IF(E29&lt;&gt;0,J29/F29,0),0)</f>
        <v>0</v>
      </c>
      <c r="I29" s="163" t="n">
        <f aca="false">IF(L29&lt;&gt;0,IF(E29&lt;&gt;0,L29/F29,0),0)</f>
        <v>0</v>
      </c>
      <c r="J29" s="163" t="n">
        <f aca="false">IF(E29&lt;&gt;0,ROUND(INDEX($P$11:$AM$1010,$A29,$L$1),2),IF(AX29=0,(SUMIF($AP$11:$AP$1010,B29,$AX$11:$AX$1010)),AX29))</f>
        <v>0</v>
      </c>
      <c r="K29" s="163" t="n">
        <f aca="false">IF(G29=0,0,(J29/G29)*100)</f>
        <v>0</v>
      </c>
      <c r="L29" s="163" t="n">
        <f aca="false">IF(E29&lt;&gt;0,ROUND(IF($L$1=1,SUM(P29),"0")+IF($L$1=2,SUM($P29:Q29),"0")+IF($L$1=3,SUM($P29:R29),"0")+IF($L$1=4,SUM($P29:S29),"0")+IF($L$1=5,SUM($P29:T29),"0")+IF($L$1=6,SUM($P29:U29),"0")+IF($L$1=7,SUM($P29:V29),"0")+IF($L$1=8,SUM($P29:W29),"0")+IF($L$1=9,SUM($P29:X29),"0")+IF($L$1=10,SUM($P29:Y29),"0")+IF($L$1=11,SUM($P29:Z29),"0")+IF($L$1=12,SUM($P29:AA29),"0")+IF($L$1=13,SUM($P29:AB29),"0")+IF($L$1=14,SUM($P29:AC29),"0")+IF($L$1=15,SUM($P29:AD29),"0")+IF($L$1=16,SUM($P29:AE29),"0")+IF($L$1=17,SUM($P29:AF29),"0")+IF($L$1=18,SUM($P29:AG29),"0")+IF($L$1=19,SUM($P29:AH29),"0")+IF($L$1=20,SUM($P29:AI29),"0")+IF($L$1=21,SUM($P29:AJ29),"0")+IF($L$1=22,SUM($P29:AK29),"0")+IF($L$1=23,SUM($P29:AL29),"0")+IF($L$1=24,SUM($P29:AM29),"0"),2),IF(BC29=0,(SUMIF($AP$11:$AP$1010,B29,$BC$11:$BC$1010)),BC29))</f>
        <v>0</v>
      </c>
      <c r="M29" s="163" t="n">
        <f aca="false">IF(G29=0,0,(L29/G29)*100)</f>
        <v>0</v>
      </c>
      <c r="N29" s="168" t="str">
        <f aca="false">IF(B29&gt;0,"ok","ocultar")</f>
        <v>ocultar</v>
      </c>
      <c r="O29" s="650"/>
      <c r="P29" s="724"/>
      <c r="Q29" s="725"/>
      <c r="R29" s="725"/>
      <c r="S29" s="725"/>
      <c r="T29" s="725"/>
      <c r="U29" s="725"/>
      <c r="V29" s="725"/>
      <c r="W29" s="725"/>
      <c r="X29" s="725"/>
      <c r="Y29" s="725"/>
      <c r="Z29" s="725"/>
      <c r="AA29" s="726"/>
      <c r="AB29" s="726"/>
      <c r="AC29" s="726"/>
      <c r="AD29" s="726"/>
      <c r="AE29" s="726"/>
      <c r="AF29" s="726"/>
      <c r="AG29" s="726"/>
      <c r="AH29" s="726"/>
      <c r="AI29" s="726"/>
      <c r="AJ29" s="726"/>
      <c r="AK29" s="726"/>
      <c r="AL29" s="726"/>
      <c r="AM29" s="727"/>
      <c r="AO29" s="728" t="n">
        <f aca="false">IF(E29&lt;&gt;0,G29,0)</f>
        <v>0</v>
      </c>
      <c r="AP29" s="157" t="n">
        <f aca="false">IF(B29=0,AP28,IF(ISNONTEXT(B29)=TRUE(),INT(B29),INT(LEFT(B29,FIND(".",B29)-1))))</f>
        <v>3</v>
      </c>
      <c r="AQ29" s="157" t="str">
        <f aca="false">IF(AQ30=1,1,IF(B29&lt;&gt;0,1,IF(C29&lt;&gt;0,1,IF(D29&lt;&gt;0,1,IF(E29&lt;&gt;0,1,"")))))</f>
        <v/>
      </c>
      <c r="AR29" s="157" t="str">
        <f aca="false">IF(AP29=0," ",IF(AP29&lt;&gt;AP28,AP29," "))</f>
        <v> </v>
      </c>
      <c r="AS29" s="732"/>
      <c r="AT29" s="730" t="n">
        <f aca="false">IF(AP29&lt;&gt;AR29,(IF('ORÇ.GLOBAL P CAIXA'!I30="",J29*(INFORMAÇÕES!$Q$99/INFORMAÇÕES!$Q$102),IF('ORÇ.GLOBAL P CAIXA'!I30="R",J29,0))),0)</f>
        <v>0</v>
      </c>
      <c r="AU29" s="75" t="n">
        <f aca="false">IF(AP29&lt;&gt;AR29,(IF('ORÇ.GLOBAL P CAIXA'!I30="",J29*(INFORMAÇÕES!$Q$100/INFORMAÇÕES!$Q$102),IF('ORÇ.GLOBAL P CAIXA'!I30="C",J29,0))),0)</f>
        <v>0</v>
      </c>
      <c r="AV29" s="75" t="n">
        <f aca="false">IF(AP29&lt;&gt;AR29,(IF('ORÇ.GLOBAL P CAIXA'!I30="",J29*INFORMAÇÕES!$U$115,IF('ORÇ.GLOBAL P CAIXA'!I30="CF",J29,0))),0)</f>
        <v>0</v>
      </c>
      <c r="AW29" s="75" t="n">
        <f aca="false">IF(AP29&lt;&gt;AR29,(IF('ORÇ.GLOBAL P CAIXA'!I30="",J29*INFORMAÇÕES!$U$116,IF('ORÇ.GLOBAL P CAIXA'!I30="O",J29,0))),0)</f>
        <v>0</v>
      </c>
      <c r="AX29" s="731" t="n">
        <f aca="false">IF(E29&lt;&gt;0,J29,0)</f>
        <v>0</v>
      </c>
      <c r="AY29" s="730" t="n">
        <f aca="false">IF(AP29&lt;&gt;AR29,(IF('ORÇ.GLOBAL P CAIXA'!I30="",L29*(INFORMAÇÕES!$Q$99/INFORMAÇÕES!$Q$102),IF('ORÇ.GLOBAL P CAIXA'!I30="R",L29,0))),0)</f>
        <v>0</v>
      </c>
      <c r="AZ29" s="75" t="n">
        <f aca="false">IF(AP29&lt;&gt;AR29,(IF('ORÇ.GLOBAL P CAIXA'!I30="",L29*(INFORMAÇÕES!$Q$100/INFORMAÇÕES!$Q$102),IF('ORÇ.GLOBAL P CAIXA'!I30="C",L29,0))),0)</f>
        <v>0</v>
      </c>
      <c r="BA29" s="75" t="n">
        <f aca="false">IF(AP29&lt;&gt;AR29,(IF('ORÇ.GLOBAL P CAIXA'!I30="",L29*INFORMAÇÕES!$U$115,IF('ORÇ.GLOBAL P CAIXA'!I30="CF",L29,0))),0)</f>
        <v>0</v>
      </c>
      <c r="BB29" s="75" t="n">
        <f aca="false">IF(AP29&lt;&gt;AR29,(IF('ORÇ.GLOBAL P CAIXA'!I30="",L29*INFORMAÇÕES!$U$116,IF('ORÇ.GLOBAL P CAIXA'!I30="O",L29,0))),0)</f>
        <v>0</v>
      </c>
      <c r="BC29" s="731" t="n">
        <f aca="false">IF(E29&lt;&gt;0,L29,0)</f>
        <v>0</v>
      </c>
    </row>
    <row r="30" s="174" customFormat="true" ht="14.25" hidden="false" customHeight="false" outlineLevel="0" collapsed="false">
      <c r="A30" s="159" t="n">
        <v>20</v>
      </c>
      <c r="B30" s="160" t="n">
        <f aca="false">'ORÇ.REPROG. P CAIXA'!B32</f>
        <v>0</v>
      </c>
      <c r="C30" s="723" t="n">
        <f aca="false">'ORÇ.REPROG. P CAIXA'!C32</f>
        <v>0</v>
      </c>
      <c r="D30" s="162" t="n">
        <f aca="false">'ORÇ.REPROG. P CAIXA'!D32</f>
        <v>0</v>
      </c>
      <c r="E30" s="163" t="n">
        <f aca="false">IF('BM GLOBAL'!$P$1&lt;&gt;0,'ORÇ.REPROG. P CAIXA'!E32,'ORÇ.REPROG. P CAIXA'!H32)</f>
        <v>0</v>
      </c>
      <c r="F30" s="163" t="n">
        <f aca="false">IF('BM GLOBAL'!$P$1&lt;&gt;0,IF('ORÇ.GLOBAL P CAIXA'!K31=0,'ORÇ.GLOBAL EMPRESA'!G31,'ORÇ.GLOBAL P CAIXA'!F31),'ORÇ.REPROG. P CAIXA'!I32)</f>
        <v>0</v>
      </c>
      <c r="G30" s="163" t="n">
        <f aca="false">IF(E30&lt;&gt;0,ROUND(E30*F30,2),IF(AO30=0,(SUMIF('ORÇ.REPROG. P CAIXA'!$AC$13:$AC$1012,B30,$AO$11:$AO$1010)),AO30))</f>
        <v>0</v>
      </c>
      <c r="H30" s="163" t="n">
        <f aca="false">IF(J30&lt;&gt;0,IF(E30&lt;&gt;0,J30/F30,0),0)</f>
        <v>0</v>
      </c>
      <c r="I30" s="163" t="n">
        <f aca="false">IF(L30&lt;&gt;0,IF(E30&lt;&gt;0,L30/F30,0),0)</f>
        <v>0</v>
      </c>
      <c r="J30" s="163" t="n">
        <f aca="false">IF(E30&lt;&gt;0,ROUND(INDEX($P$11:$AM$1010,$A30,$L$1),2),IF(AX30=0,(SUMIF($AP$11:$AP$1010,B30,$AX$11:$AX$1010)),AX30))</f>
        <v>0</v>
      </c>
      <c r="K30" s="163" t="n">
        <f aca="false">IF(G30=0,0,(J30/G30)*100)</f>
        <v>0</v>
      </c>
      <c r="L30" s="163" t="n">
        <f aca="false">IF(E30&lt;&gt;0,ROUND(IF($L$1=1,SUM(P30),"0")+IF($L$1=2,SUM($P30:Q30),"0")+IF($L$1=3,SUM($P30:R30),"0")+IF($L$1=4,SUM($P30:S30),"0")+IF($L$1=5,SUM($P30:T30),"0")+IF($L$1=6,SUM($P30:U30),"0")+IF($L$1=7,SUM($P30:V30),"0")+IF($L$1=8,SUM($P30:W30),"0")+IF($L$1=9,SUM($P30:X30),"0")+IF($L$1=10,SUM($P30:Y30),"0")+IF($L$1=11,SUM($P30:Z30),"0")+IF($L$1=12,SUM($P30:AA30),"0")+IF($L$1=13,SUM($P30:AB30),"0")+IF($L$1=14,SUM($P30:AC30),"0")+IF($L$1=15,SUM($P30:AD30),"0")+IF($L$1=16,SUM($P30:AE30),"0")+IF($L$1=17,SUM($P30:AF30),"0")+IF($L$1=18,SUM($P30:AG30),"0")+IF($L$1=19,SUM($P30:AH30),"0")+IF($L$1=20,SUM($P30:AI30),"0")+IF($L$1=21,SUM($P30:AJ30),"0")+IF($L$1=22,SUM($P30:AK30),"0")+IF($L$1=23,SUM($P30:AL30),"0")+IF($L$1=24,SUM($P30:AM30),"0"),2),IF(BC30=0,(SUMIF($AP$11:$AP$1010,B30,$BC$11:$BC$1010)),BC30))</f>
        <v>0</v>
      </c>
      <c r="M30" s="163" t="n">
        <f aca="false">IF(G30=0,0,(L30/G30)*100)</f>
        <v>0</v>
      </c>
      <c r="N30" s="168" t="str">
        <f aca="false">IF(B30&gt;0,"ok","ocultar")</f>
        <v>ocultar</v>
      </c>
      <c r="O30" s="650"/>
      <c r="P30" s="724"/>
      <c r="Q30" s="725"/>
      <c r="R30" s="725"/>
      <c r="S30" s="725"/>
      <c r="T30" s="725"/>
      <c r="U30" s="725"/>
      <c r="V30" s="725"/>
      <c r="W30" s="725"/>
      <c r="X30" s="725"/>
      <c r="Y30" s="725"/>
      <c r="Z30" s="725"/>
      <c r="AA30" s="726"/>
      <c r="AB30" s="726"/>
      <c r="AC30" s="726"/>
      <c r="AD30" s="726"/>
      <c r="AE30" s="726"/>
      <c r="AF30" s="726"/>
      <c r="AG30" s="726"/>
      <c r="AH30" s="726"/>
      <c r="AI30" s="726"/>
      <c r="AJ30" s="726"/>
      <c r="AK30" s="726"/>
      <c r="AL30" s="726"/>
      <c r="AM30" s="727"/>
      <c r="AO30" s="728" t="n">
        <f aca="false">IF(E30&lt;&gt;0,G30,0)</f>
        <v>0</v>
      </c>
      <c r="AP30" s="157" t="n">
        <f aca="false">IF(B30=0,AP29,IF(ISNONTEXT(B30)=TRUE(),INT(B30),INT(LEFT(B30,FIND(".",B30)-1))))</f>
        <v>3</v>
      </c>
      <c r="AQ30" s="157" t="str">
        <f aca="false">IF(AQ31=1,1,IF(B30&lt;&gt;0,1,IF(C30&lt;&gt;0,1,IF(D30&lt;&gt;0,1,IF(E30&lt;&gt;0,1,"")))))</f>
        <v/>
      </c>
      <c r="AR30" s="157" t="str">
        <f aca="false">IF(AP30=0," ",IF(AP30&lt;&gt;AP29,AP30," "))</f>
        <v> </v>
      </c>
      <c r="AS30" s="732"/>
      <c r="AT30" s="730" t="n">
        <f aca="false">IF(AP30&lt;&gt;AR30,(IF('ORÇ.GLOBAL P CAIXA'!I31="",J30*(INFORMAÇÕES!$Q$99/INFORMAÇÕES!$Q$102),IF('ORÇ.GLOBAL P CAIXA'!I31="R",J30,0))),0)</f>
        <v>0</v>
      </c>
      <c r="AU30" s="75" t="n">
        <f aca="false">IF(AP30&lt;&gt;AR30,(IF('ORÇ.GLOBAL P CAIXA'!I31="",J30*(INFORMAÇÕES!$Q$100/INFORMAÇÕES!$Q$102),IF('ORÇ.GLOBAL P CAIXA'!I31="C",J30,0))),0)</f>
        <v>0</v>
      </c>
      <c r="AV30" s="75" t="n">
        <f aca="false">IF(AP30&lt;&gt;AR30,(IF('ORÇ.GLOBAL P CAIXA'!I31="",J30*INFORMAÇÕES!$U$115,IF('ORÇ.GLOBAL P CAIXA'!I31="CF",J30,0))),0)</f>
        <v>0</v>
      </c>
      <c r="AW30" s="75" t="n">
        <f aca="false">IF(AP30&lt;&gt;AR30,(IF('ORÇ.GLOBAL P CAIXA'!I31="",J30*INFORMAÇÕES!$U$116,IF('ORÇ.GLOBAL P CAIXA'!I31="O",J30,0))),0)</f>
        <v>0</v>
      </c>
      <c r="AX30" s="731" t="n">
        <f aca="false">IF(E30&lt;&gt;0,J30,0)</f>
        <v>0</v>
      </c>
      <c r="AY30" s="730" t="n">
        <f aca="false">IF(AP30&lt;&gt;AR30,(IF('ORÇ.GLOBAL P CAIXA'!I31="",L30*(INFORMAÇÕES!$Q$99/INFORMAÇÕES!$Q$102),IF('ORÇ.GLOBAL P CAIXA'!I31="R",L30,0))),0)</f>
        <v>0</v>
      </c>
      <c r="AZ30" s="75" t="n">
        <f aca="false">IF(AP30&lt;&gt;AR30,(IF('ORÇ.GLOBAL P CAIXA'!I31="",L30*(INFORMAÇÕES!$Q$100/INFORMAÇÕES!$Q$102),IF('ORÇ.GLOBAL P CAIXA'!I31="C",L30,0))),0)</f>
        <v>0</v>
      </c>
      <c r="BA30" s="75" t="n">
        <f aca="false">IF(AP30&lt;&gt;AR30,(IF('ORÇ.GLOBAL P CAIXA'!I31="",L30*INFORMAÇÕES!$U$115,IF('ORÇ.GLOBAL P CAIXA'!I31="CF",L30,0))),0)</f>
        <v>0</v>
      </c>
      <c r="BB30" s="75" t="n">
        <f aca="false">IF(AP30&lt;&gt;AR30,(IF('ORÇ.GLOBAL P CAIXA'!I31="",L30*INFORMAÇÕES!$U$116,IF('ORÇ.GLOBAL P CAIXA'!I31="O",L30,0))),0)</f>
        <v>0</v>
      </c>
      <c r="BC30" s="731" t="n">
        <f aca="false">IF(E30&lt;&gt;0,L30,0)</f>
        <v>0</v>
      </c>
    </row>
    <row r="31" s="174" customFormat="true" ht="14.25" hidden="false" customHeight="false" outlineLevel="0" collapsed="false">
      <c r="A31" s="159" t="n">
        <v>21</v>
      </c>
      <c r="B31" s="160" t="n">
        <f aca="false">'ORÇ.REPROG. P CAIXA'!B33</f>
        <v>0</v>
      </c>
      <c r="C31" s="723" t="n">
        <f aca="false">'ORÇ.REPROG. P CAIXA'!C33</f>
        <v>0</v>
      </c>
      <c r="D31" s="162" t="n">
        <f aca="false">'ORÇ.REPROG. P CAIXA'!D33</f>
        <v>0</v>
      </c>
      <c r="E31" s="163" t="n">
        <f aca="false">IF('BM GLOBAL'!$P$1&lt;&gt;0,'ORÇ.REPROG. P CAIXA'!E33,'ORÇ.REPROG. P CAIXA'!H33)</f>
        <v>0</v>
      </c>
      <c r="F31" s="163" t="n">
        <f aca="false">IF('BM GLOBAL'!$P$1&lt;&gt;0,IF('ORÇ.GLOBAL P CAIXA'!K32=0,'ORÇ.GLOBAL EMPRESA'!G32,'ORÇ.GLOBAL P CAIXA'!F32),'ORÇ.REPROG. P CAIXA'!I33)</f>
        <v>0</v>
      </c>
      <c r="G31" s="163" t="n">
        <f aca="false">IF(E31&lt;&gt;0,ROUND(E31*F31,2),IF(AO31=0,(SUMIF('ORÇ.REPROG. P CAIXA'!$AC$13:$AC$1012,B31,$AO$11:$AO$1010)),AO31))</f>
        <v>0</v>
      </c>
      <c r="H31" s="163" t="n">
        <f aca="false">IF(J31&lt;&gt;0,IF(E31&lt;&gt;0,J31/F31,0),0)</f>
        <v>0</v>
      </c>
      <c r="I31" s="163" t="n">
        <f aca="false">IF(L31&lt;&gt;0,IF(E31&lt;&gt;0,L31/F31,0),0)</f>
        <v>0</v>
      </c>
      <c r="J31" s="163" t="n">
        <f aca="false">IF(E31&lt;&gt;0,ROUND(INDEX($P$11:$AM$1010,$A31,$L$1),2),IF(AX31=0,(SUMIF($AP$11:$AP$1010,B31,$AX$11:$AX$1010)),AX31))</f>
        <v>0</v>
      </c>
      <c r="K31" s="163" t="n">
        <f aca="false">IF(G31=0,0,(J31/G31)*100)</f>
        <v>0</v>
      </c>
      <c r="L31" s="163" t="n">
        <f aca="false">IF(E31&lt;&gt;0,ROUND(IF($L$1=1,SUM(P31),"0")+IF($L$1=2,SUM($P31:Q31),"0")+IF($L$1=3,SUM($P31:R31),"0")+IF($L$1=4,SUM($P31:S31),"0")+IF($L$1=5,SUM($P31:T31),"0")+IF($L$1=6,SUM($P31:U31),"0")+IF($L$1=7,SUM($P31:V31),"0")+IF($L$1=8,SUM($P31:W31),"0")+IF($L$1=9,SUM($P31:X31),"0")+IF($L$1=10,SUM($P31:Y31),"0")+IF($L$1=11,SUM($P31:Z31),"0")+IF($L$1=12,SUM($P31:AA31),"0")+IF($L$1=13,SUM($P31:AB31),"0")+IF($L$1=14,SUM($P31:AC31),"0")+IF($L$1=15,SUM($P31:AD31),"0")+IF($L$1=16,SUM($P31:AE31),"0")+IF($L$1=17,SUM($P31:AF31),"0")+IF($L$1=18,SUM($P31:AG31),"0")+IF($L$1=19,SUM($P31:AH31),"0")+IF($L$1=20,SUM($P31:AI31),"0")+IF($L$1=21,SUM($P31:AJ31),"0")+IF($L$1=22,SUM($P31:AK31),"0")+IF($L$1=23,SUM($P31:AL31),"0")+IF($L$1=24,SUM($P31:AM31),"0"),2),IF(BC31=0,(SUMIF($AP$11:$AP$1010,B31,$BC$11:$BC$1010)),BC31))</f>
        <v>0</v>
      </c>
      <c r="M31" s="163" t="n">
        <f aca="false">IF(G31=0,0,(L31/G31)*100)</f>
        <v>0</v>
      </c>
      <c r="N31" s="168" t="str">
        <f aca="false">IF(B31&gt;0,"ok","ocultar")</f>
        <v>ocultar</v>
      </c>
      <c r="O31" s="650"/>
      <c r="P31" s="724"/>
      <c r="Q31" s="725"/>
      <c r="R31" s="725"/>
      <c r="S31" s="725"/>
      <c r="T31" s="725"/>
      <c r="U31" s="725"/>
      <c r="V31" s="725"/>
      <c r="W31" s="725"/>
      <c r="X31" s="725"/>
      <c r="Y31" s="725"/>
      <c r="Z31" s="725"/>
      <c r="AA31" s="726"/>
      <c r="AB31" s="726"/>
      <c r="AC31" s="726"/>
      <c r="AD31" s="726"/>
      <c r="AE31" s="726"/>
      <c r="AF31" s="726"/>
      <c r="AG31" s="726"/>
      <c r="AH31" s="726"/>
      <c r="AI31" s="726"/>
      <c r="AJ31" s="726"/>
      <c r="AK31" s="726"/>
      <c r="AL31" s="726"/>
      <c r="AM31" s="727"/>
      <c r="AO31" s="728" t="n">
        <f aca="false">IF(E31&lt;&gt;0,G31,0)</f>
        <v>0</v>
      </c>
      <c r="AP31" s="157" t="n">
        <f aca="false">IF(B31=0,AP30,IF(ISNONTEXT(B31)=TRUE(),INT(B31),INT(LEFT(B31,FIND(".",B31)-1))))</f>
        <v>3</v>
      </c>
      <c r="AQ31" s="157" t="str">
        <f aca="false">IF(AQ32=1,1,IF(B31&lt;&gt;0,1,IF(C31&lt;&gt;0,1,IF(D31&lt;&gt;0,1,IF(E31&lt;&gt;0,1,"")))))</f>
        <v/>
      </c>
      <c r="AR31" s="157" t="str">
        <f aca="false">IF(AP31=0," ",IF(AP31&lt;&gt;AP30,AP31," "))</f>
        <v> </v>
      </c>
      <c r="AS31" s="732"/>
      <c r="AT31" s="730" t="n">
        <f aca="false">IF(AP31&lt;&gt;AR31,(IF('ORÇ.GLOBAL P CAIXA'!I32="",J31*(INFORMAÇÕES!$Q$99/INFORMAÇÕES!$Q$102),IF('ORÇ.GLOBAL P CAIXA'!I32="R",J31,0))),0)</f>
        <v>0</v>
      </c>
      <c r="AU31" s="75" t="n">
        <f aca="false">IF(AP31&lt;&gt;AR31,(IF('ORÇ.GLOBAL P CAIXA'!I32="",J31*(INFORMAÇÕES!$Q$100/INFORMAÇÕES!$Q$102),IF('ORÇ.GLOBAL P CAIXA'!I32="C",J31,0))),0)</f>
        <v>0</v>
      </c>
      <c r="AV31" s="75" t="n">
        <f aca="false">IF(AP31&lt;&gt;AR31,(IF('ORÇ.GLOBAL P CAIXA'!I32="",J31*INFORMAÇÕES!$U$115,IF('ORÇ.GLOBAL P CAIXA'!I32="CF",J31,0))),0)</f>
        <v>0</v>
      </c>
      <c r="AW31" s="75" t="n">
        <f aca="false">IF(AP31&lt;&gt;AR31,(IF('ORÇ.GLOBAL P CAIXA'!I32="",J31*INFORMAÇÕES!$U$116,IF('ORÇ.GLOBAL P CAIXA'!I32="O",J31,0))),0)</f>
        <v>0</v>
      </c>
      <c r="AX31" s="731" t="n">
        <f aca="false">IF(E31&lt;&gt;0,J31,0)</f>
        <v>0</v>
      </c>
      <c r="AY31" s="730" t="n">
        <f aca="false">IF(AP31&lt;&gt;AR31,(IF('ORÇ.GLOBAL P CAIXA'!I32="",L31*(INFORMAÇÕES!$Q$99/INFORMAÇÕES!$Q$102),IF('ORÇ.GLOBAL P CAIXA'!I32="R",L31,0))),0)</f>
        <v>0</v>
      </c>
      <c r="AZ31" s="75" t="n">
        <f aca="false">IF(AP31&lt;&gt;AR31,(IF('ORÇ.GLOBAL P CAIXA'!I32="",L31*(INFORMAÇÕES!$Q$100/INFORMAÇÕES!$Q$102),IF('ORÇ.GLOBAL P CAIXA'!I32="C",L31,0))),0)</f>
        <v>0</v>
      </c>
      <c r="BA31" s="75" t="n">
        <f aca="false">IF(AP31&lt;&gt;AR31,(IF('ORÇ.GLOBAL P CAIXA'!I32="",L31*INFORMAÇÕES!$U$115,IF('ORÇ.GLOBAL P CAIXA'!I32="CF",L31,0))),0)</f>
        <v>0</v>
      </c>
      <c r="BB31" s="75" t="n">
        <f aca="false">IF(AP31&lt;&gt;AR31,(IF('ORÇ.GLOBAL P CAIXA'!I32="",L31*INFORMAÇÕES!$U$116,IF('ORÇ.GLOBAL P CAIXA'!I32="O",L31,0))),0)</f>
        <v>0</v>
      </c>
      <c r="BC31" s="731" t="n">
        <f aca="false">IF(E31&lt;&gt;0,L31,0)</f>
        <v>0</v>
      </c>
    </row>
    <row r="32" s="174" customFormat="true" ht="14.25" hidden="false" customHeight="false" outlineLevel="0" collapsed="false">
      <c r="A32" s="159" t="n">
        <v>22</v>
      </c>
      <c r="B32" s="160" t="n">
        <f aca="false">'ORÇ.REPROG. P CAIXA'!B34</f>
        <v>0</v>
      </c>
      <c r="C32" s="723" t="n">
        <f aca="false">'ORÇ.REPROG. P CAIXA'!C34</f>
        <v>0</v>
      </c>
      <c r="D32" s="162" t="n">
        <f aca="false">'ORÇ.REPROG. P CAIXA'!D34</f>
        <v>0</v>
      </c>
      <c r="E32" s="163" t="n">
        <f aca="false">IF('BM GLOBAL'!$P$1&lt;&gt;0,'ORÇ.REPROG. P CAIXA'!E34,'ORÇ.REPROG. P CAIXA'!H34)</f>
        <v>0</v>
      </c>
      <c r="F32" s="163" t="n">
        <f aca="false">IF('BM GLOBAL'!$P$1&lt;&gt;0,IF('ORÇ.GLOBAL P CAIXA'!K33=0,'ORÇ.GLOBAL EMPRESA'!G33,'ORÇ.GLOBAL P CAIXA'!F33),'ORÇ.REPROG. P CAIXA'!I34)</f>
        <v>0</v>
      </c>
      <c r="G32" s="163" t="n">
        <f aca="false">IF(E32&lt;&gt;0,ROUND(E32*F32,2),IF(AO32=0,(SUMIF('ORÇ.REPROG. P CAIXA'!$AC$13:$AC$1012,B32,$AO$11:$AO$1010)),AO32))</f>
        <v>0</v>
      </c>
      <c r="H32" s="163" t="n">
        <f aca="false">IF(J32&lt;&gt;0,IF(E32&lt;&gt;0,J32/F32,0),0)</f>
        <v>0</v>
      </c>
      <c r="I32" s="163" t="n">
        <f aca="false">IF(L32&lt;&gt;0,IF(E32&lt;&gt;0,L32/F32,0),0)</f>
        <v>0</v>
      </c>
      <c r="J32" s="163" t="n">
        <f aca="false">IF(E32&lt;&gt;0,ROUND(INDEX($P$11:$AM$1010,$A32,$L$1),2),IF(AX32=0,(SUMIF($AP$11:$AP$1010,B32,$AX$11:$AX$1010)),AX32))</f>
        <v>0</v>
      </c>
      <c r="K32" s="163" t="n">
        <f aca="false">IF(G32=0,0,(J32/G32)*100)</f>
        <v>0</v>
      </c>
      <c r="L32" s="163" t="n">
        <f aca="false">IF(E32&lt;&gt;0,ROUND(IF($L$1=1,SUM(P32),"0")+IF($L$1=2,SUM($P32:Q32),"0")+IF($L$1=3,SUM($P32:R32),"0")+IF($L$1=4,SUM($P32:S32),"0")+IF($L$1=5,SUM($P32:T32),"0")+IF($L$1=6,SUM($P32:U32),"0")+IF($L$1=7,SUM($P32:V32),"0")+IF($L$1=8,SUM($P32:W32),"0")+IF($L$1=9,SUM($P32:X32),"0")+IF($L$1=10,SUM($P32:Y32),"0")+IF($L$1=11,SUM($P32:Z32),"0")+IF($L$1=12,SUM($P32:AA32),"0")+IF($L$1=13,SUM($P32:AB32),"0")+IF($L$1=14,SUM($P32:AC32),"0")+IF($L$1=15,SUM($P32:AD32),"0")+IF($L$1=16,SUM($P32:AE32),"0")+IF($L$1=17,SUM($P32:AF32),"0")+IF($L$1=18,SUM($P32:AG32),"0")+IF($L$1=19,SUM($P32:AH32),"0")+IF($L$1=20,SUM($P32:AI32),"0")+IF($L$1=21,SUM($P32:AJ32),"0")+IF($L$1=22,SUM($P32:AK32),"0")+IF($L$1=23,SUM($P32:AL32),"0")+IF($L$1=24,SUM($P32:AM32),"0"),2),IF(BC32=0,(SUMIF($AP$11:$AP$1010,B32,$BC$11:$BC$1010)),BC32))</f>
        <v>0</v>
      </c>
      <c r="M32" s="163" t="n">
        <f aca="false">IF(G32=0,0,(L32/G32)*100)</f>
        <v>0</v>
      </c>
      <c r="N32" s="168" t="str">
        <f aca="false">IF(B32&gt;0,"ok","ocultar")</f>
        <v>ocultar</v>
      </c>
      <c r="O32" s="650"/>
      <c r="P32" s="724"/>
      <c r="Q32" s="725"/>
      <c r="R32" s="725"/>
      <c r="S32" s="725"/>
      <c r="T32" s="725"/>
      <c r="U32" s="725"/>
      <c r="V32" s="725"/>
      <c r="W32" s="725"/>
      <c r="X32" s="725"/>
      <c r="Y32" s="725"/>
      <c r="Z32" s="725"/>
      <c r="AA32" s="726"/>
      <c r="AB32" s="726"/>
      <c r="AC32" s="726"/>
      <c r="AD32" s="726"/>
      <c r="AE32" s="726"/>
      <c r="AF32" s="726"/>
      <c r="AG32" s="726"/>
      <c r="AH32" s="726"/>
      <c r="AI32" s="726"/>
      <c r="AJ32" s="726"/>
      <c r="AK32" s="726"/>
      <c r="AL32" s="726"/>
      <c r="AM32" s="727"/>
      <c r="AO32" s="728" t="n">
        <f aca="false">IF(E32&lt;&gt;0,G32,0)</f>
        <v>0</v>
      </c>
      <c r="AP32" s="157" t="n">
        <f aca="false">IF(B32=0,AP31,IF(ISNONTEXT(B32)=TRUE(),INT(B32),INT(LEFT(B32,FIND(".",B32)-1))))</f>
        <v>3</v>
      </c>
      <c r="AQ32" s="157" t="str">
        <f aca="false">IF(AQ33=1,1,IF(B32&lt;&gt;0,1,IF(C32&lt;&gt;0,1,IF(D32&lt;&gt;0,1,IF(E32&lt;&gt;0,1,"")))))</f>
        <v/>
      </c>
      <c r="AR32" s="157" t="str">
        <f aca="false">IF(AP32=0," ",IF(AP32&lt;&gt;AP31,AP32," "))</f>
        <v> </v>
      </c>
      <c r="AS32" s="732"/>
      <c r="AT32" s="730" t="n">
        <f aca="false">IF(AP32&lt;&gt;AR32,(IF('ORÇ.GLOBAL P CAIXA'!I33="",J32*(INFORMAÇÕES!$Q$99/INFORMAÇÕES!$Q$102),IF('ORÇ.GLOBAL P CAIXA'!I33="R",J32,0))),0)</f>
        <v>0</v>
      </c>
      <c r="AU32" s="75" t="n">
        <f aca="false">IF(AP32&lt;&gt;AR32,(IF('ORÇ.GLOBAL P CAIXA'!I33="",J32*(INFORMAÇÕES!$Q$100/INFORMAÇÕES!$Q$102),IF('ORÇ.GLOBAL P CAIXA'!I33="C",J32,0))),0)</f>
        <v>0</v>
      </c>
      <c r="AV32" s="75" t="n">
        <f aca="false">IF(AP32&lt;&gt;AR32,(IF('ORÇ.GLOBAL P CAIXA'!I33="",J32*INFORMAÇÕES!$U$115,IF('ORÇ.GLOBAL P CAIXA'!I33="CF",J32,0))),0)</f>
        <v>0</v>
      </c>
      <c r="AW32" s="75" t="n">
        <f aca="false">IF(AP32&lt;&gt;AR32,(IF('ORÇ.GLOBAL P CAIXA'!I33="",J32*INFORMAÇÕES!$U$116,IF('ORÇ.GLOBAL P CAIXA'!I33="O",J32,0))),0)</f>
        <v>0</v>
      </c>
      <c r="AX32" s="731" t="n">
        <f aca="false">IF(E32&lt;&gt;0,J32,0)</f>
        <v>0</v>
      </c>
      <c r="AY32" s="730" t="n">
        <f aca="false">IF(AP32&lt;&gt;AR32,(IF('ORÇ.GLOBAL P CAIXA'!I33="",L32*(INFORMAÇÕES!$Q$99/INFORMAÇÕES!$Q$102),IF('ORÇ.GLOBAL P CAIXA'!I33="R",L32,0))),0)</f>
        <v>0</v>
      </c>
      <c r="AZ32" s="75" t="n">
        <f aca="false">IF(AP32&lt;&gt;AR32,(IF('ORÇ.GLOBAL P CAIXA'!I33="",L32*(INFORMAÇÕES!$Q$100/INFORMAÇÕES!$Q$102),IF('ORÇ.GLOBAL P CAIXA'!I33="C",L32,0))),0)</f>
        <v>0</v>
      </c>
      <c r="BA32" s="75" t="n">
        <f aca="false">IF(AP32&lt;&gt;AR32,(IF('ORÇ.GLOBAL P CAIXA'!I33="",L32*INFORMAÇÕES!$U$115,IF('ORÇ.GLOBAL P CAIXA'!I33="CF",L32,0))),0)</f>
        <v>0</v>
      </c>
      <c r="BB32" s="75" t="n">
        <f aca="false">IF(AP32&lt;&gt;AR32,(IF('ORÇ.GLOBAL P CAIXA'!I33="",L32*INFORMAÇÕES!$U$116,IF('ORÇ.GLOBAL P CAIXA'!I33="O",L32,0))),0)</f>
        <v>0</v>
      </c>
      <c r="BC32" s="731" t="n">
        <f aca="false">IF(E32&lt;&gt;0,L32,0)</f>
        <v>0</v>
      </c>
    </row>
    <row r="33" s="174" customFormat="true" ht="14.25" hidden="false" customHeight="false" outlineLevel="0" collapsed="false">
      <c r="A33" s="159" t="n">
        <v>23</v>
      </c>
      <c r="B33" s="160" t="n">
        <f aca="false">'ORÇ.REPROG. P CAIXA'!B35</f>
        <v>0</v>
      </c>
      <c r="C33" s="723" t="n">
        <f aca="false">'ORÇ.REPROG. P CAIXA'!C35</f>
        <v>0</v>
      </c>
      <c r="D33" s="162" t="n">
        <f aca="false">'ORÇ.REPROG. P CAIXA'!D35</f>
        <v>0</v>
      </c>
      <c r="E33" s="163" t="n">
        <f aca="false">IF('BM GLOBAL'!$P$1&lt;&gt;0,'ORÇ.REPROG. P CAIXA'!E35,'ORÇ.REPROG. P CAIXA'!H35)</f>
        <v>0</v>
      </c>
      <c r="F33" s="163" t="n">
        <f aca="false">IF('BM GLOBAL'!$P$1&lt;&gt;0,IF('ORÇ.GLOBAL P CAIXA'!K34=0,'ORÇ.GLOBAL EMPRESA'!G34,'ORÇ.GLOBAL P CAIXA'!F34),'ORÇ.REPROG. P CAIXA'!I35)</f>
        <v>0</v>
      </c>
      <c r="G33" s="163" t="n">
        <f aca="false">IF(E33&lt;&gt;0,ROUND(E33*F33,2),IF(AO33=0,(SUMIF('ORÇ.REPROG. P CAIXA'!$AC$13:$AC$1012,B33,$AO$11:$AO$1010)),AO33))</f>
        <v>0</v>
      </c>
      <c r="H33" s="163" t="n">
        <f aca="false">IF(J33&lt;&gt;0,IF(E33&lt;&gt;0,J33/F33,0),0)</f>
        <v>0</v>
      </c>
      <c r="I33" s="163" t="n">
        <f aca="false">IF(L33&lt;&gt;0,IF(E33&lt;&gt;0,L33/F33,0),0)</f>
        <v>0</v>
      </c>
      <c r="J33" s="163" t="n">
        <f aca="false">IF(E33&lt;&gt;0,ROUND(INDEX($P$11:$AM$1010,$A33,$L$1),2),IF(AX33=0,(SUMIF($AP$11:$AP$1010,B33,$AX$11:$AX$1010)),AX33))</f>
        <v>0</v>
      </c>
      <c r="K33" s="163" t="n">
        <f aca="false">IF(G33=0,0,(J33/G33)*100)</f>
        <v>0</v>
      </c>
      <c r="L33" s="163" t="n">
        <f aca="false">IF(E33&lt;&gt;0,ROUND(IF($L$1=1,SUM(P33),"0")+IF($L$1=2,SUM($P33:Q33),"0")+IF($L$1=3,SUM($P33:R33),"0")+IF($L$1=4,SUM($P33:S33),"0")+IF($L$1=5,SUM($P33:T33),"0")+IF($L$1=6,SUM($P33:U33),"0")+IF($L$1=7,SUM($P33:V33),"0")+IF($L$1=8,SUM($P33:W33),"0")+IF($L$1=9,SUM($P33:X33),"0")+IF($L$1=10,SUM($P33:Y33),"0")+IF($L$1=11,SUM($P33:Z33),"0")+IF($L$1=12,SUM($P33:AA33),"0")+IF($L$1=13,SUM($P33:AB33),"0")+IF($L$1=14,SUM($P33:AC33),"0")+IF($L$1=15,SUM($P33:AD33),"0")+IF($L$1=16,SUM($P33:AE33),"0")+IF($L$1=17,SUM($P33:AF33),"0")+IF($L$1=18,SUM($P33:AG33),"0")+IF($L$1=19,SUM($P33:AH33),"0")+IF($L$1=20,SUM($P33:AI33),"0")+IF($L$1=21,SUM($P33:AJ33),"0")+IF($L$1=22,SUM($P33:AK33),"0")+IF($L$1=23,SUM($P33:AL33),"0")+IF($L$1=24,SUM($P33:AM33),"0"),2),IF(BC33=0,(SUMIF($AP$11:$AP$1010,B33,$BC$11:$BC$1010)),BC33))</f>
        <v>0</v>
      </c>
      <c r="M33" s="163" t="n">
        <f aca="false">IF(G33=0,0,(L33/G33)*100)</f>
        <v>0</v>
      </c>
      <c r="N33" s="168" t="str">
        <f aca="false">IF(B33&gt;0,"ok","ocultar")</f>
        <v>ocultar</v>
      </c>
      <c r="O33" s="650"/>
      <c r="P33" s="724"/>
      <c r="Q33" s="725"/>
      <c r="R33" s="725"/>
      <c r="S33" s="725"/>
      <c r="T33" s="725"/>
      <c r="U33" s="725"/>
      <c r="V33" s="725"/>
      <c r="W33" s="725"/>
      <c r="X33" s="725"/>
      <c r="Y33" s="725"/>
      <c r="Z33" s="725"/>
      <c r="AA33" s="726"/>
      <c r="AB33" s="726"/>
      <c r="AC33" s="726"/>
      <c r="AD33" s="726"/>
      <c r="AE33" s="726"/>
      <c r="AF33" s="726"/>
      <c r="AG33" s="726"/>
      <c r="AH33" s="726"/>
      <c r="AI33" s="726"/>
      <c r="AJ33" s="726"/>
      <c r="AK33" s="726"/>
      <c r="AL33" s="726"/>
      <c r="AM33" s="727"/>
      <c r="AO33" s="728" t="n">
        <f aca="false">IF(E33&lt;&gt;0,G33,0)</f>
        <v>0</v>
      </c>
      <c r="AP33" s="157" t="n">
        <f aca="false">IF(B33=0,AP32,IF(ISNONTEXT(B33)=TRUE(),INT(B33),INT(LEFT(B33,FIND(".",B33)-1))))</f>
        <v>3</v>
      </c>
      <c r="AQ33" s="157" t="str">
        <f aca="false">IF(AQ34=1,1,IF(B33&lt;&gt;0,1,IF(C33&lt;&gt;0,1,IF(D33&lt;&gt;0,1,IF(E33&lt;&gt;0,1,"")))))</f>
        <v/>
      </c>
      <c r="AR33" s="157" t="str">
        <f aca="false">IF(AP33=0," ",IF(AP33&lt;&gt;AP32,AP33," "))</f>
        <v> </v>
      </c>
      <c r="AS33" s="732"/>
      <c r="AT33" s="730" t="n">
        <f aca="false">IF(AP33&lt;&gt;AR33,(IF('ORÇ.GLOBAL P CAIXA'!I34="",J33*(INFORMAÇÕES!$Q$99/INFORMAÇÕES!$Q$102),IF('ORÇ.GLOBAL P CAIXA'!I34="R",J33,0))),0)</f>
        <v>0</v>
      </c>
      <c r="AU33" s="75" t="n">
        <f aca="false">IF(AP33&lt;&gt;AR33,(IF('ORÇ.GLOBAL P CAIXA'!I34="",J33*(INFORMAÇÕES!$Q$100/INFORMAÇÕES!$Q$102),IF('ORÇ.GLOBAL P CAIXA'!I34="C",J33,0))),0)</f>
        <v>0</v>
      </c>
      <c r="AV33" s="75" t="n">
        <f aca="false">IF(AP33&lt;&gt;AR33,(IF('ORÇ.GLOBAL P CAIXA'!I34="",J33*INFORMAÇÕES!$U$115,IF('ORÇ.GLOBAL P CAIXA'!I34="CF",J33,0))),0)</f>
        <v>0</v>
      </c>
      <c r="AW33" s="75" t="n">
        <f aca="false">IF(AP33&lt;&gt;AR33,(IF('ORÇ.GLOBAL P CAIXA'!I34="",J33*INFORMAÇÕES!$U$116,IF('ORÇ.GLOBAL P CAIXA'!I34="O",J33,0))),0)</f>
        <v>0</v>
      </c>
      <c r="AX33" s="731" t="n">
        <f aca="false">IF(E33&lt;&gt;0,J33,0)</f>
        <v>0</v>
      </c>
      <c r="AY33" s="730" t="n">
        <f aca="false">IF(AP33&lt;&gt;AR33,(IF('ORÇ.GLOBAL P CAIXA'!I34="",L33*(INFORMAÇÕES!$Q$99/INFORMAÇÕES!$Q$102),IF('ORÇ.GLOBAL P CAIXA'!I34="R",L33,0))),0)</f>
        <v>0</v>
      </c>
      <c r="AZ33" s="75" t="n">
        <f aca="false">IF(AP33&lt;&gt;AR33,(IF('ORÇ.GLOBAL P CAIXA'!I34="",L33*(INFORMAÇÕES!$Q$100/INFORMAÇÕES!$Q$102),IF('ORÇ.GLOBAL P CAIXA'!I34="C",L33,0))),0)</f>
        <v>0</v>
      </c>
      <c r="BA33" s="75" t="n">
        <f aca="false">IF(AP33&lt;&gt;AR33,(IF('ORÇ.GLOBAL P CAIXA'!I34="",L33*INFORMAÇÕES!$U$115,IF('ORÇ.GLOBAL P CAIXA'!I34="CF",L33,0))),0)</f>
        <v>0</v>
      </c>
      <c r="BB33" s="75" t="n">
        <f aca="false">IF(AP33&lt;&gt;AR33,(IF('ORÇ.GLOBAL P CAIXA'!I34="",L33*INFORMAÇÕES!$U$116,IF('ORÇ.GLOBAL P CAIXA'!I34="O",L33,0))),0)</f>
        <v>0</v>
      </c>
      <c r="BC33" s="731" t="n">
        <f aca="false">IF(E33&lt;&gt;0,L33,0)</f>
        <v>0</v>
      </c>
    </row>
    <row r="34" s="174" customFormat="true" ht="14.25" hidden="false" customHeight="false" outlineLevel="0" collapsed="false">
      <c r="A34" s="159" t="n">
        <v>24</v>
      </c>
      <c r="B34" s="160" t="n">
        <f aca="false">'ORÇ.REPROG. P CAIXA'!B36</f>
        <v>0</v>
      </c>
      <c r="C34" s="723" t="n">
        <f aca="false">'ORÇ.REPROG. P CAIXA'!C36</f>
        <v>0</v>
      </c>
      <c r="D34" s="162" t="n">
        <f aca="false">'ORÇ.REPROG. P CAIXA'!D36</f>
        <v>0</v>
      </c>
      <c r="E34" s="163" t="n">
        <f aca="false">IF('BM GLOBAL'!$P$1&lt;&gt;0,'ORÇ.REPROG. P CAIXA'!E36,'ORÇ.REPROG. P CAIXA'!H36)</f>
        <v>0</v>
      </c>
      <c r="F34" s="163" t="n">
        <f aca="false">IF('BM GLOBAL'!$P$1&lt;&gt;0,IF('ORÇ.GLOBAL P CAIXA'!K35=0,'ORÇ.GLOBAL EMPRESA'!G35,'ORÇ.GLOBAL P CAIXA'!F35),'ORÇ.REPROG. P CAIXA'!I36)</f>
        <v>0</v>
      </c>
      <c r="G34" s="163" t="n">
        <f aca="false">IF(E34&lt;&gt;0,ROUND(E34*F34,2),IF(AO34=0,(SUMIF('ORÇ.REPROG. P CAIXA'!$AC$13:$AC$1012,B34,$AO$11:$AO$1010)),AO34))</f>
        <v>0</v>
      </c>
      <c r="H34" s="163" t="n">
        <f aca="false">IF(J34&lt;&gt;0,IF(E34&lt;&gt;0,J34/F34,0),0)</f>
        <v>0</v>
      </c>
      <c r="I34" s="163" t="n">
        <f aca="false">IF(L34&lt;&gt;0,IF(E34&lt;&gt;0,L34/F34,0),0)</f>
        <v>0</v>
      </c>
      <c r="J34" s="163" t="n">
        <f aca="false">IF(E34&lt;&gt;0,ROUND(INDEX($P$11:$AM$1010,$A34,$L$1),2),IF(AX34=0,(SUMIF($AP$11:$AP$1010,B34,$AX$11:$AX$1010)),AX34))</f>
        <v>0</v>
      </c>
      <c r="K34" s="163" t="n">
        <f aca="false">IF(G34=0,0,(J34/G34)*100)</f>
        <v>0</v>
      </c>
      <c r="L34" s="163" t="n">
        <f aca="false">IF(E34&lt;&gt;0,ROUND(IF($L$1=1,SUM(P34),"0")+IF($L$1=2,SUM($P34:Q34),"0")+IF($L$1=3,SUM($P34:R34),"0")+IF($L$1=4,SUM($P34:S34),"0")+IF($L$1=5,SUM($P34:T34),"0")+IF($L$1=6,SUM($P34:U34),"0")+IF($L$1=7,SUM($P34:V34),"0")+IF($L$1=8,SUM($P34:W34),"0")+IF($L$1=9,SUM($P34:X34),"0")+IF($L$1=10,SUM($P34:Y34),"0")+IF($L$1=11,SUM($P34:Z34),"0")+IF($L$1=12,SUM($P34:AA34),"0")+IF($L$1=13,SUM($P34:AB34),"0")+IF($L$1=14,SUM($P34:AC34),"0")+IF($L$1=15,SUM($P34:AD34),"0")+IF($L$1=16,SUM($P34:AE34),"0")+IF($L$1=17,SUM($P34:AF34),"0")+IF($L$1=18,SUM($P34:AG34),"0")+IF($L$1=19,SUM($P34:AH34),"0")+IF($L$1=20,SUM($P34:AI34),"0")+IF($L$1=21,SUM($P34:AJ34),"0")+IF($L$1=22,SUM($P34:AK34),"0")+IF($L$1=23,SUM($P34:AL34),"0")+IF($L$1=24,SUM($P34:AM34),"0"),2),IF(BC34=0,(SUMIF($AP$11:$AP$1010,B34,$BC$11:$BC$1010)),BC34))</f>
        <v>0</v>
      </c>
      <c r="M34" s="163" t="n">
        <f aca="false">IF(G34=0,0,(L34/G34)*100)</f>
        <v>0</v>
      </c>
      <c r="N34" s="168" t="str">
        <f aca="false">IF(B34&gt;0,"ok","ocultar")</f>
        <v>ocultar</v>
      </c>
      <c r="O34" s="650"/>
      <c r="P34" s="724"/>
      <c r="Q34" s="725"/>
      <c r="R34" s="725"/>
      <c r="S34" s="725"/>
      <c r="T34" s="725"/>
      <c r="U34" s="725"/>
      <c r="V34" s="725"/>
      <c r="W34" s="725"/>
      <c r="X34" s="725"/>
      <c r="Y34" s="725"/>
      <c r="Z34" s="725"/>
      <c r="AA34" s="726"/>
      <c r="AB34" s="726"/>
      <c r="AC34" s="726"/>
      <c r="AD34" s="726"/>
      <c r="AE34" s="726"/>
      <c r="AF34" s="726"/>
      <c r="AG34" s="726"/>
      <c r="AH34" s="726"/>
      <c r="AI34" s="726"/>
      <c r="AJ34" s="726"/>
      <c r="AK34" s="726"/>
      <c r="AL34" s="726"/>
      <c r="AM34" s="727"/>
      <c r="AO34" s="728" t="n">
        <f aca="false">IF(E34&lt;&gt;0,G34,0)</f>
        <v>0</v>
      </c>
      <c r="AP34" s="157" t="n">
        <f aca="false">IF(B34=0,AP33,IF(ISNONTEXT(B34)=TRUE(),INT(B34),INT(LEFT(B34,FIND(".",B34)-1))))</f>
        <v>3</v>
      </c>
      <c r="AQ34" s="157" t="str">
        <f aca="false">IF(AQ35=1,1,IF(B34&lt;&gt;0,1,IF(C34&lt;&gt;0,1,IF(D34&lt;&gt;0,1,IF(E34&lt;&gt;0,1,"")))))</f>
        <v/>
      </c>
      <c r="AR34" s="157" t="str">
        <f aca="false">IF(AP34=0," ",IF(AP34&lt;&gt;AP33,AP34," "))</f>
        <v> </v>
      </c>
      <c r="AS34" s="732"/>
      <c r="AT34" s="730" t="n">
        <f aca="false">IF(AP34&lt;&gt;AR34,(IF('ORÇ.GLOBAL P CAIXA'!I35="",J34*(INFORMAÇÕES!$Q$99/INFORMAÇÕES!$Q$102),IF('ORÇ.GLOBAL P CAIXA'!I35="R",J34,0))),0)</f>
        <v>0</v>
      </c>
      <c r="AU34" s="75" t="n">
        <f aca="false">IF(AP34&lt;&gt;AR34,(IF('ORÇ.GLOBAL P CAIXA'!I35="",J34*(INFORMAÇÕES!$Q$100/INFORMAÇÕES!$Q$102),IF('ORÇ.GLOBAL P CAIXA'!I35="C",J34,0))),0)</f>
        <v>0</v>
      </c>
      <c r="AV34" s="75" t="n">
        <f aca="false">IF(AP34&lt;&gt;AR34,(IF('ORÇ.GLOBAL P CAIXA'!I35="",J34*INFORMAÇÕES!$U$115,IF('ORÇ.GLOBAL P CAIXA'!I35="CF",J34,0))),0)</f>
        <v>0</v>
      </c>
      <c r="AW34" s="75" t="n">
        <f aca="false">IF(AP34&lt;&gt;AR34,(IF('ORÇ.GLOBAL P CAIXA'!I35="",J34*INFORMAÇÕES!$U$116,IF('ORÇ.GLOBAL P CAIXA'!I35="O",J34,0))),0)</f>
        <v>0</v>
      </c>
      <c r="AX34" s="731" t="n">
        <f aca="false">IF(E34&lt;&gt;0,J34,0)</f>
        <v>0</v>
      </c>
      <c r="AY34" s="730" t="n">
        <f aca="false">IF(AP34&lt;&gt;AR34,(IF('ORÇ.GLOBAL P CAIXA'!I35="",L34*(INFORMAÇÕES!$Q$99/INFORMAÇÕES!$Q$102),IF('ORÇ.GLOBAL P CAIXA'!I35="R",L34,0))),0)</f>
        <v>0</v>
      </c>
      <c r="AZ34" s="75" t="n">
        <f aca="false">IF(AP34&lt;&gt;AR34,(IF('ORÇ.GLOBAL P CAIXA'!I35="",L34*(INFORMAÇÕES!$Q$100/INFORMAÇÕES!$Q$102),IF('ORÇ.GLOBAL P CAIXA'!I35="C",L34,0))),0)</f>
        <v>0</v>
      </c>
      <c r="BA34" s="75" t="n">
        <f aca="false">IF(AP34&lt;&gt;AR34,(IF('ORÇ.GLOBAL P CAIXA'!I35="",L34*INFORMAÇÕES!$U$115,IF('ORÇ.GLOBAL P CAIXA'!I35="CF",L34,0))),0)</f>
        <v>0</v>
      </c>
      <c r="BB34" s="75" t="n">
        <f aca="false">IF(AP34&lt;&gt;AR34,(IF('ORÇ.GLOBAL P CAIXA'!I35="",L34*INFORMAÇÕES!$U$116,IF('ORÇ.GLOBAL P CAIXA'!I35="O",L34,0))),0)</f>
        <v>0</v>
      </c>
      <c r="BC34" s="731" t="n">
        <f aca="false">IF(E34&lt;&gt;0,L34,0)</f>
        <v>0</v>
      </c>
    </row>
    <row r="35" s="174" customFormat="true" ht="14.25" hidden="false" customHeight="false" outlineLevel="0" collapsed="false">
      <c r="A35" s="159" t="n">
        <v>25</v>
      </c>
      <c r="B35" s="160" t="n">
        <f aca="false">'ORÇ.REPROG. P CAIXA'!B37</f>
        <v>0</v>
      </c>
      <c r="C35" s="723" t="n">
        <f aca="false">'ORÇ.REPROG. P CAIXA'!C37</f>
        <v>0</v>
      </c>
      <c r="D35" s="162" t="n">
        <f aca="false">'ORÇ.REPROG. P CAIXA'!D37</f>
        <v>0</v>
      </c>
      <c r="E35" s="163" t="n">
        <f aca="false">IF('BM GLOBAL'!$P$1&lt;&gt;0,'ORÇ.REPROG. P CAIXA'!E37,'ORÇ.REPROG. P CAIXA'!H37)</f>
        <v>0</v>
      </c>
      <c r="F35" s="163" t="n">
        <f aca="false">IF('BM GLOBAL'!$P$1&lt;&gt;0,IF('ORÇ.GLOBAL P CAIXA'!K36=0,'ORÇ.GLOBAL EMPRESA'!G36,'ORÇ.GLOBAL P CAIXA'!F36),'ORÇ.REPROG. P CAIXA'!I37)</f>
        <v>0</v>
      </c>
      <c r="G35" s="163" t="n">
        <f aca="false">IF(E35&lt;&gt;0,ROUND(E35*F35,2),IF(AO35=0,(SUMIF('ORÇ.REPROG. P CAIXA'!$AC$13:$AC$1012,B35,$AO$11:$AO$1010)),AO35))</f>
        <v>0</v>
      </c>
      <c r="H35" s="163" t="n">
        <f aca="false">IF(J35&lt;&gt;0,IF(E35&lt;&gt;0,J35/F35,0),0)</f>
        <v>0</v>
      </c>
      <c r="I35" s="163" t="n">
        <f aca="false">IF(L35&lt;&gt;0,IF(E35&lt;&gt;0,L35/F35,0),0)</f>
        <v>0</v>
      </c>
      <c r="J35" s="163" t="n">
        <f aca="false">IF(E35&lt;&gt;0,ROUND(INDEX($P$11:$AM$1010,$A35,$L$1),2),IF(AX35=0,(SUMIF($AP$11:$AP$1010,B35,$AX$11:$AX$1010)),AX35))</f>
        <v>0</v>
      </c>
      <c r="K35" s="163" t="n">
        <f aca="false">IF(G35=0,0,(J35/G35)*100)</f>
        <v>0</v>
      </c>
      <c r="L35" s="163" t="n">
        <f aca="false">IF(E35&lt;&gt;0,ROUND(IF($L$1=1,SUM(P35),"0")+IF($L$1=2,SUM($P35:Q35),"0")+IF($L$1=3,SUM($P35:R35),"0")+IF($L$1=4,SUM($P35:S35),"0")+IF($L$1=5,SUM($P35:T35),"0")+IF($L$1=6,SUM($P35:U35),"0")+IF($L$1=7,SUM($P35:V35),"0")+IF($L$1=8,SUM($P35:W35),"0")+IF($L$1=9,SUM($P35:X35),"0")+IF($L$1=10,SUM($P35:Y35),"0")+IF($L$1=11,SUM($P35:Z35),"0")+IF($L$1=12,SUM($P35:AA35),"0")+IF($L$1=13,SUM($P35:AB35),"0")+IF($L$1=14,SUM($P35:AC35),"0")+IF($L$1=15,SUM($P35:AD35),"0")+IF($L$1=16,SUM($P35:AE35),"0")+IF($L$1=17,SUM($P35:AF35),"0")+IF($L$1=18,SUM($P35:AG35),"0")+IF($L$1=19,SUM($P35:AH35),"0")+IF($L$1=20,SUM($P35:AI35),"0")+IF($L$1=21,SUM($P35:AJ35),"0")+IF($L$1=22,SUM($P35:AK35),"0")+IF($L$1=23,SUM($P35:AL35),"0")+IF($L$1=24,SUM($P35:AM35),"0"),2),IF(BC35=0,(SUMIF($AP$11:$AP$1010,B35,$BC$11:$BC$1010)),BC35))</f>
        <v>0</v>
      </c>
      <c r="M35" s="163" t="n">
        <f aca="false">IF(G35=0,0,(L35/G35)*100)</f>
        <v>0</v>
      </c>
      <c r="N35" s="168" t="str">
        <f aca="false">IF(B35&gt;0,"ok","ocultar")</f>
        <v>ocultar</v>
      </c>
      <c r="O35" s="650"/>
      <c r="P35" s="724"/>
      <c r="Q35" s="725"/>
      <c r="R35" s="725"/>
      <c r="S35" s="725"/>
      <c r="T35" s="725"/>
      <c r="U35" s="725"/>
      <c r="V35" s="725"/>
      <c r="W35" s="725"/>
      <c r="X35" s="725"/>
      <c r="Y35" s="725"/>
      <c r="Z35" s="725"/>
      <c r="AA35" s="726"/>
      <c r="AB35" s="726"/>
      <c r="AC35" s="726"/>
      <c r="AD35" s="726"/>
      <c r="AE35" s="726"/>
      <c r="AF35" s="726"/>
      <c r="AG35" s="726"/>
      <c r="AH35" s="726"/>
      <c r="AI35" s="726"/>
      <c r="AJ35" s="726"/>
      <c r="AK35" s="726"/>
      <c r="AL35" s="726"/>
      <c r="AM35" s="727"/>
      <c r="AO35" s="728" t="n">
        <f aca="false">IF(E35&lt;&gt;0,G35,0)</f>
        <v>0</v>
      </c>
      <c r="AP35" s="157" t="n">
        <f aca="false">IF(B35=0,AP34,IF(ISNONTEXT(B35)=TRUE(),INT(B35),INT(LEFT(B35,FIND(".",B35)-1))))</f>
        <v>3</v>
      </c>
      <c r="AQ35" s="157" t="str">
        <f aca="false">IF(AQ36=1,1,IF(B35&lt;&gt;0,1,IF(C35&lt;&gt;0,1,IF(D35&lt;&gt;0,1,IF(E35&lt;&gt;0,1,"")))))</f>
        <v/>
      </c>
      <c r="AR35" s="157" t="str">
        <f aca="false">IF(AP35=0," ",IF(AP35&lt;&gt;AP34,AP35," "))</f>
        <v> </v>
      </c>
      <c r="AS35" s="732"/>
      <c r="AT35" s="730" t="n">
        <f aca="false">IF(AP35&lt;&gt;AR35,(IF('ORÇ.GLOBAL P CAIXA'!I36="",J35*(INFORMAÇÕES!$Q$99/INFORMAÇÕES!$Q$102),IF('ORÇ.GLOBAL P CAIXA'!I36="R",J35,0))),0)</f>
        <v>0</v>
      </c>
      <c r="AU35" s="75" t="n">
        <f aca="false">IF(AP35&lt;&gt;AR35,(IF('ORÇ.GLOBAL P CAIXA'!I36="",J35*(INFORMAÇÕES!$Q$100/INFORMAÇÕES!$Q$102),IF('ORÇ.GLOBAL P CAIXA'!I36="C",J35,0))),0)</f>
        <v>0</v>
      </c>
      <c r="AV35" s="75" t="n">
        <f aca="false">IF(AP35&lt;&gt;AR35,(IF('ORÇ.GLOBAL P CAIXA'!I36="",J35*INFORMAÇÕES!$U$115,IF('ORÇ.GLOBAL P CAIXA'!I36="CF",J35,0))),0)</f>
        <v>0</v>
      </c>
      <c r="AW35" s="75" t="n">
        <f aca="false">IF(AP35&lt;&gt;AR35,(IF('ORÇ.GLOBAL P CAIXA'!I36="",J35*INFORMAÇÕES!$U$116,IF('ORÇ.GLOBAL P CAIXA'!I36="O",J35,0))),0)</f>
        <v>0</v>
      </c>
      <c r="AX35" s="731" t="n">
        <f aca="false">IF(E35&lt;&gt;0,J35,0)</f>
        <v>0</v>
      </c>
      <c r="AY35" s="730" t="n">
        <f aca="false">IF(AP35&lt;&gt;AR35,(IF('ORÇ.GLOBAL P CAIXA'!I36="",L35*(INFORMAÇÕES!$Q$99/INFORMAÇÕES!$Q$102),IF('ORÇ.GLOBAL P CAIXA'!I36="R",L35,0))),0)</f>
        <v>0</v>
      </c>
      <c r="AZ35" s="75" t="n">
        <f aca="false">IF(AP35&lt;&gt;AR35,(IF('ORÇ.GLOBAL P CAIXA'!I36="",L35*(INFORMAÇÕES!$Q$100/INFORMAÇÕES!$Q$102),IF('ORÇ.GLOBAL P CAIXA'!I36="C",L35,0))),0)</f>
        <v>0</v>
      </c>
      <c r="BA35" s="75" t="n">
        <f aca="false">IF(AP35&lt;&gt;AR35,(IF('ORÇ.GLOBAL P CAIXA'!I36="",L35*INFORMAÇÕES!$U$115,IF('ORÇ.GLOBAL P CAIXA'!I36="CF",L35,0))),0)</f>
        <v>0</v>
      </c>
      <c r="BB35" s="75" t="n">
        <f aca="false">IF(AP35&lt;&gt;AR35,(IF('ORÇ.GLOBAL P CAIXA'!I36="",L35*INFORMAÇÕES!$U$116,IF('ORÇ.GLOBAL P CAIXA'!I36="O",L35,0))),0)</f>
        <v>0</v>
      </c>
      <c r="BC35" s="731" t="n">
        <f aca="false">IF(E35&lt;&gt;0,L35,0)</f>
        <v>0</v>
      </c>
    </row>
    <row r="36" s="174" customFormat="true" ht="14.25" hidden="false" customHeight="false" outlineLevel="0" collapsed="false">
      <c r="A36" s="159" t="n">
        <v>26</v>
      </c>
      <c r="B36" s="160" t="n">
        <f aca="false">'ORÇ.REPROG. P CAIXA'!B38</f>
        <v>0</v>
      </c>
      <c r="C36" s="723" t="n">
        <f aca="false">'ORÇ.REPROG. P CAIXA'!C38</f>
        <v>0</v>
      </c>
      <c r="D36" s="162" t="n">
        <f aca="false">'ORÇ.REPROG. P CAIXA'!D38</f>
        <v>0</v>
      </c>
      <c r="E36" s="163" t="n">
        <f aca="false">IF('BM GLOBAL'!$P$1&lt;&gt;0,'ORÇ.REPROG. P CAIXA'!E38,'ORÇ.REPROG. P CAIXA'!H38)</f>
        <v>0</v>
      </c>
      <c r="F36" s="163" t="n">
        <f aca="false">IF('BM GLOBAL'!$P$1&lt;&gt;0,IF('ORÇ.GLOBAL P CAIXA'!K37=0,'ORÇ.GLOBAL EMPRESA'!G37,'ORÇ.GLOBAL P CAIXA'!F37),'ORÇ.REPROG. P CAIXA'!I38)</f>
        <v>0</v>
      </c>
      <c r="G36" s="163" t="n">
        <f aca="false">IF(E36&lt;&gt;0,ROUND(E36*F36,2),IF(AO36=0,(SUMIF('ORÇ.REPROG. P CAIXA'!$AC$13:$AC$1012,B36,$AO$11:$AO$1010)),AO36))</f>
        <v>0</v>
      </c>
      <c r="H36" s="163" t="n">
        <f aca="false">IF(J36&lt;&gt;0,IF(E36&lt;&gt;0,J36/F36,0),0)</f>
        <v>0</v>
      </c>
      <c r="I36" s="163" t="n">
        <f aca="false">IF(L36&lt;&gt;0,IF(E36&lt;&gt;0,L36/F36,0),0)</f>
        <v>0</v>
      </c>
      <c r="J36" s="163" t="n">
        <f aca="false">IF(E36&lt;&gt;0,ROUND(INDEX($P$11:$AM$1010,$A36,$L$1),2),IF(AX36=0,(SUMIF($AP$11:$AP$1010,B36,$AX$11:$AX$1010)),AX36))</f>
        <v>0</v>
      </c>
      <c r="K36" s="163" t="n">
        <f aca="false">IF(G36=0,0,(J36/G36)*100)</f>
        <v>0</v>
      </c>
      <c r="L36" s="163" t="n">
        <f aca="false">IF(E36&lt;&gt;0,ROUND(IF($L$1=1,SUM(P36),"0")+IF($L$1=2,SUM($P36:Q36),"0")+IF($L$1=3,SUM($P36:R36),"0")+IF($L$1=4,SUM($P36:S36),"0")+IF($L$1=5,SUM($P36:T36),"0")+IF($L$1=6,SUM($P36:U36),"0")+IF($L$1=7,SUM($P36:V36),"0")+IF($L$1=8,SUM($P36:W36),"0")+IF($L$1=9,SUM($P36:X36),"0")+IF($L$1=10,SUM($P36:Y36),"0")+IF($L$1=11,SUM($P36:Z36),"0")+IF($L$1=12,SUM($P36:AA36),"0")+IF($L$1=13,SUM($P36:AB36),"0")+IF($L$1=14,SUM($P36:AC36),"0")+IF($L$1=15,SUM($P36:AD36),"0")+IF($L$1=16,SUM($P36:AE36),"0")+IF($L$1=17,SUM($P36:AF36),"0")+IF($L$1=18,SUM($P36:AG36),"0")+IF($L$1=19,SUM($P36:AH36),"0")+IF($L$1=20,SUM($P36:AI36),"0")+IF($L$1=21,SUM($P36:AJ36),"0")+IF($L$1=22,SUM($P36:AK36),"0")+IF($L$1=23,SUM($P36:AL36),"0")+IF($L$1=24,SUM($P36:AM36),"0"),2),IF(BC36=0,(SUMIF($AP$11:$AP$1010,B36,$BC$11:$BC$1010)),BC36))</f>
        <v>0</v>
      </c>
      <c r="M36" s="163" t="n">
        <f aca="false">IF(G36=0,0,(L36/G36)*100)</f>
        <v>0</v>
      </c>
      <c r="N36" s="168" t="str">
        <f aca="false">IF(B36&gt;0,"ok","ocultar")</f>
        <v>ocultar</v>
      </c>
      <c r="O36" s="650"/>
      <c r="P36" s="724"/>
      <c r="Q36" s="725"/>
      <c r="R36" s="725"/>
      <c r="S36" s="725"/>
      <c r="T36" s="725"/>
      <c r="U36" s="725"/>
      <c r="V36" s="725"/>
      <c r="W36" s="725"/>
      <c r="X36" s="725"/>
      <c r="Y36" s="725"/>
      <c r="Z36" s="725"/>
      <c r="AA36" s="726"/>
      <c r="AB36" s="726"/>
      <c r="AC36" s="726"/>
      <c r="AD36" s="726"/>
      <c r="AE36" s="726"/>
      <c r="AF36" s="726"/>
      <c r="AG36" s="726"/>
      <c r="AH36" s="726"/>
      <c r="AI36" s="726"/>
      <c r="AJ36" s="726"/>
      <c r="AK36" s="726"/>
      <c r="AL36" s="726"/>
      <c r="AM36" s="727"/>
      <c r="AO36" s="728" t="n">
        <f aca="false">IF(E36&lt;&gt;0,G36,0)</f>
        <v>0</v>
      </c>
      <c r="AP36" s="157" t="n">
        <f aca="false">IF(B36=0,AP35,IF(ISNONTEXT(B36)=TRUE(),INT(B36),INT(LEFT(B36,FIND(".",B36)-1))))</f>
        <v>3</v>
      </c>
      <c r="AQ36" s="157" t="str">
        <f aca="false">IF(AQ37=1,1,IF(B36&lt;&gt;0,1,IF(C36&lt;&gt;0,1,IF(D36&lt;&gt;0,1,IF(E36&lt;&gt;0,1,"")))))</f>
        <v/>
      </c>
      <c r="AR36" s="157" t="str">
        <f aca="false">IF(AP36=0," ",IF(AP36&lt;&gt;AP35,AP36," "))</f>
        <v> </v>
      </c>
      <c r="AS36" s="732"/>
      <c r="AT36" s="730" t="n">
        <f aca="false">IF(AP36&lt;&gt;AR36,(IF('ORÇ.GLOBAL P CAIXA'!I37="",J36*(INFORMAÇÕES!$Q$99/INFORMAÇÕES!$Q$102),IF('ORÇ.GLOBAL P CAIXA'!I37="R",J36,0))),0)</f>
        <v>0</v>
      </c>
      <c r="AU36" s="75" t="n">
        <f aca="false">IF(AP36&lt;&gt;AR36,(IF('ORÇ.GLOBAL P CAIXA'!I37="",J36*(INFORMAÇÕES!$Q$100/INFORMAÇÕES!$Q$102),IF('ORÇ.GLOBAL P CAIXA'!I37="C",J36,0))),0)</f>
        <v>0</v>
      </c>
      <c r="AV36" s="75" t="n">
        <f aca="false">IF(AP36&lt;&gt;AR36,(IF('ORÇ.GLOBAL P CAIXA'!I37="",J36*INFORMAÇÕES!$U$115,IF('ORÇ.GLOBAL P CAIXA'!I37="CF",J36,0))),0)</f>
        <v>0</v>
      </c>
      <c r="AW36" s="75" t="n">
        <f aca="false">IF(AP36&lt;&gt;AR36,(IF('ORÇ.GLOBAL P CAIXA'!I37="",J36*INFORMAÇÕES!$U$116,IF('ORÇ.GLOBAL P CAIXA'!I37="O",J36,0))),0)</f>
        <v>0</v>
      </c>
      <c r="AX36" s="731" t="n">
        <f aca="false">IF(E36&lt;&gt;0,J36,0)</f>
        <v>0</v>
      </c>
      <c r="AY36" s="730" t="n">
        <f aca="false">IF(AP36&lt;&gt;AR36,(IF('ORÇ.GLOBAL P CAIXA'!I37="",L36*(INFORMAÇÕES!$Q$99/INFORMAÇÕES!$Q$102),IF('ORÇ.GLOBAL P CAIXA'!I37="R",L36,0))),0)</f>
        <v>0</v>
      </c>
      <c r="AZ36" s="75" t="n">
        <f aca="false">IF(AP36&lt;&gt;AR36,(IF('ORÇ.GLOBAL P CAIXA'!I37="",L36*(INFORMAÇÕES!$Q$100/INFORMAÇÕES!$Q$102),IF('ORÇ.GLOBAL P CAIXA'!I37="C",L36,0))),0)</f>
        <v>0</v>
      </c>
      <c r="BA36" s="75" t="n">
        <f aca="false">IF(AP36&lt;&gt;AR36,(IF('ORÇ.GLOBAL P CAIXA'!I37="",L36*INFORMAÇÕES!$U$115,IF('ORÇ.GLOBAL P CAIXA'!I37="CF",L36,0))),0)</f>
        <v>0</v>
      </c>
      <c r="BB36" s="75" t="n">
        <f aca="false">IF(AP36&lt;&gt;AR36,(IF('ORÇ.GLOBAL P CAIXA'!I37="",L36*INFORMAÇÕES!$U$116,IF('ORÇ.GLOBAL P CAIXA'!I37="O",L36,0))),0)</f>
        <v>0</v>
      </c>
      <c r="BC36" s="731" t="n">
        <f aca="false">IF(E36&lt;&gt;0,L36,0)</f>
        <v>0</v>
      </c>
    </row>
    <row r="37" s="174" customFormat="true" ht="14.25" hidden="false" customHeight="false" outlineLevel="0" collapsed="false">
      <c r="A37" s="159" t="n">
        <v>27</v>
      </c>
      <c r="B37" s="160" t="n">
        <f aca="false">'ORÇ.REPROG. P CAIXA'!B39</f>
        <v>0</v>
      </c>
      <c r="C37" s="723" t="n">
        <f aca="false">'ORÇ.REPROG. P CAIXA'!C39</f>
        <v>0</v>
      </c>
      <c r="D37" s="162" t="n">
        <f aca="false">'ORÇ.REPROG. P CAIXA'!D39</f>
        <v>0</v>
      </c>
      <c r="E37" s="163" t="n">
        <f aca="false">IF('BM GLOBAL'!$P$1&lt;&gt;0,'ORÇ.REPROG. P CAIXA'!E39,'ORÇ.REPROG. P CAIXA'!H39)</f>
        <v>0</v>
      </c>
      <c r="F37" s="163" t="n">
        <f aca="false">IF('BM GLOBAL'!$P$1&lt;&gt;0,IF('ORÇ.GLOBAL P CAIXA'!K38=0,'ORÇ.GLOBAL EMPRESA'!G38,'ORÇ.GLOBAL P CAIXA'!F38),'ORÇ.REPROG. P CAIXA'!I39)</f>
        <v>0</v>
      </c>
      <c r="G37" s="163" t="n">
        <f aca="false">IF(E37&lt;&gt;0,ROUND(E37*F37,2),IF(AO37=0,(SUMIF('ORÇ.REPROG. P CAIXA'!$AC$13:$AC$1012,B37,$AO$11:$AO$1010)),AO37))</f>
        <v>0</v>
      </c>
      <c r="H37" s="163" t="n">
        <f aca="false">IF(J37&lt;&gt;0,IF(E37&lt;&gt;0,J37/F37,0),0)</f>
        <v>0</v>
      </c>
      <c r="I37" s="163" t="n">
        <f aca="false">IF(L37&lt;&gt;0,IF(E37&lt;&gt;0,L37/F37,0),0)</f>
        <v>0</v>
      </c>
      <c r="J37" s="163" t="n">
        <f aca="false">IF(E37&lt;&gt;0,ROUND(INDEX($P$11:$AM$1010,$A37,$L$1),2),IF(AX37=0,(SUMIF($AP$11:$AP$1010,B37,$AX$11:$AX$1010)),AX37))</f>
        <v>0</v>
      </c>
      <c r="K37" s="163" t="n">
        <f aca="false">IF(G37=0,0,(J37/G37)*100)</f>
        <v>0</v>
      </c>
      <c r="L37" s="163" t="n">
        <f aca="false">IF(E37&lt;&gt;0,ROUND(IF($L$1=1,SUM(P37),"0")+IF($L$1=2,SUM($P37:Q37),"0")+IF($L$1=3,SUM($P37:R37),"0")+IF($L$1=4,SUM($P37:S37),"0")+IF($L$1=5,SUM($P37:T37),"0")+IF($L$1=6,SUM($P37:U37),"0")+IF($L$1=7,SUM($P37:V37),"0")+IF($L$1=8,SUM($P37:W37),"0")+IF($L$1=9,SUM($P37:X37),"0")+IF($L$1=10,SUM($P37:Y37),"0")+IF($L$1=11,SUM($P37:Z37),"0")+IF($L$1=12,SUM($P37:AA37),"0")+IF($L$1=13,SUM($P37:AB37),"0")+IF($L$1=14,SUM($P37:AC37),"0")+IF($L$1=15,SUM($P37:AD37),"0")+IF($L$1=16,SUM($P37:AE37),"0")+IF($L$1=17,SUM($P37:AF37),"0")+IF($L$1=18,SUM($P37:AG37),"0")+IF($L$1=19,SUM($P37:AH37),"0")+IF($L$1=20,SUM($P37:AI37),"0")+IF($L$1=21,SUM($P37:AJ37),"0")+IF($L$1=22,SUM($P37:AK37),"0")+IF($L$1=23,SUM($P37:AL37),"0")+IF($L$1=24,SUM($P37:AM37),"0"),2),IF(BC37=0,(SUMIF($AP$11:$AP$1010,B37,$BC$11:$BC$1010)),BC37))</f>
        <v>0</v>
      </c>
      <c r="M37" s="163" t="n">
        <f aca="false">IF(G37=0,0,(L37/G37)*100)</f>
        <v>0</v>
      </c>
      <c r="N37" s="168" t="str">
        <f aca="false">IF(B37&gt;0,"ok","ocultar")</f>
        <v>ocultar</v>
      </c>
      <c r="O37" s="650"/>
      <c r="P37" s="724"/>
      <c r="Q37" s="725"/>
      <c r="R37" s="725"/>
      <c r="S37" s="725"/>
      <c r="T37" s="725"/>
      <c r="U37" s="725"/>
      <c r="V37" s="725"/>
      <c r="W37" s="725"/>
      <c r="X37" s="725"/>
      <c r="Y37" s="725"/>
      <c r="Z37" s="725"/>
      <c r="AA37" s="726"/>
      <c r="AB37" s="726"/>
      <c r="AC37" s="726"/>
      <c r="AD37" s="726"/>
      <c r="AE37" s="726"/>
      <c r="AF37" s="726"/>
      <c r="AG37" s="726"/>
      <c r="AH37" s="726"/>
      <c r="AI37" s="726"/>
      <c r="AJ37" s="726"/>
      <c r="AK37" s="726"/>
      <c r="AL37" s="726"/>
      <c r="AM37" s="727"/>
      <c r="AO37" s="728" t="n">
        <f aca="false">IF(E37&lt;&gt;0,G37,0)</f>
        <v>0</v>
      </c>
      <c r="AP37" s="157" t="n">
        <f aca="false">IF(B37=0,AP36,IF(ISNONTEXT(B37)=TRUE(),INT(B37),INT(LEFT(B37,FIND(".",B37)-1))))</f>
        <v>3</v>
      </c>
      <c r="AQ37" s="157" t="str">
        <f aca="false">IF(AQ38=1,1,IF(B37&lt;&gt;0,1,IF(C37&lt;&gt;0,1,IF(D37&lt;&gt;0,1,IF(E37&lt;&gt;0,1,"")))))</f>
        <v/>
      </c>
      <c r="AR37" s="157" t="str">
        <f aca="false">IF(AP37=0," ",IF(AP37&lt;&gt;AP36,AP37," "))</f>
        <v> </v>
      </c>
      <c r="AS37" s="732"/>
      <c r="AT37" s="730" t="n">
        <f aca="false">IF(AP37&lt;&gt;AR37,(IF('ORÇ.GLOBAL P CAIXA'!I38="",J37*(INFORMAÇÕES!$Q$99/INFORMAÇÕES!$Q$102),IF('ORÇ.GLOBAL P CAIXA'!I38="R",J37,0))),0)</f>
        <v>0</v>
      </c>
      <c r="AU37" s="75" t="n">
        <f aca="false">IF(AP37&lt;&gt;AR37,(IF('ORÇ.GLOBAL P CAIXA'!I38="",J37*(INFORMAÇÕES!$Q$100/INFORMAÇÕES!$Q$102),IF('ORÇ.GLOBAL P CAIXA'!I38="C",J37,0))),0)</f>
        <v>0</v>
      </c>
      <c r="AV37" s="75" t="n">
        <f aca="false">IF(AP37&lt;&gt;AR37,(IF('ORÇ.GLOBAL P CAIXA'!I38="",J37*INFORMAÇÕES!$U$115,IF('ORÇ.GLOBAL P CAIXA'!I38="CF",J37,0))),0)</f>
        <v>0</v>
      </c>
      <c r="AW37" s="75" t="n">
        <f aca="false">IF(AP37&lt;&gt;AR37,(IF('ORÇ.GLOBAL P CAIXA'!I38="",J37*INFORMAÇÕES!$U$116,IF('ORÇ.GLOBAL P CAIXA'!I38="O",J37,0))),0)</f>
        <v>0</v>
      </c>
      <c r="AX37" s="731" t="n">
        <f aca="false">IF(E37&lt;&gt;0,J37,0)</f>
        <v>0</v>
      </c>
      <c r="AY37" s="730" t="n">
        <f aca="false">IF(AP37&lt;&gt;AR37,(IF('ORÇ.GLOBAL P CAIXA'!I38="",L37*(INFORMAÇÕES!$Q$99/INFORMAÇÕES!$Q$102),IF('ORÇ.GLOBAL P CAIXA'!I38="R",L37,0))),0)</f>
        <v>0</v>
      </c>
      <c r="AZ37" s="75" t="n">
        <f aca="false">IF(AP37&lt;&gt;AR37,(IF('ORÇ.GLOBAL P CAIXA'!I38="",L37*(INFORMAÇÕES!$Q$100/INFORMAÇÕES!$Q$102),IF('ORÇ.GLOBAL P CAIXA'!I38="C",L37,0))),0)</f>
        <v>0</v>
      </c>
      <c r="BA37" s="75" t="n">
        <f aca="false">IF(AP37&lt;&gt;AR37,(IF('ORÇ.GLOBAL P CAIXA'!I38="",L37*INFORMAÇÕES!$U$115,IF('ORÇ.GLOBAL P CAIXA'!I38="CF",L37,0))),0)</f>
        <v>0</v>
      </c>
      <c r="BB37" s="75" t="n">
        <f aca="false">IF(AP37&lt;&gt;AR37,(IF('ORÇ.GLOBAL P CAIXA'!I38="",L37*INFORMAÇÕES!$U$116,IF('ORÇ.GLOBAL P CAIXA'!I38="O",L37,0))),0)</f>
        <v>0</v>
      </c>
      <c r="BC37" s="731" t="n">
        <f aca="false">IF(E37&lt;&gt;0,L37,0)</f>
        <v>0</v>
      </c>
    </row>
    <row r="38" s="174" customFormat="true" ht="14.25" hidden="false" customHeight="false" outlineLevel="0" collapsed="false">
      <c r="A38" s="159" t="n">
        <v>28</v>
      </c>
      <c r="B38" s="160" t="n">
        <f aca="false">'ORÇ.REPROG. P CAIXA'!B40</f>
        <v>0</v>
      </c>
      <c r="C38" s="723" t="n">
        <f aca="false">'ORÇ.REPROG. P CAIXA'!C40</f>
        <v>0</v>
      </c>
      <c r="D38" s="162" t="n">
        <f aca="false">'ORÇ.REPROG. P CAIXA'!D40</f>
        <v>0</v>
      </c>
      <c r="E38" s="163" t="n">
        <f aca="false">IF('BM GLOBAL'!$P$1&lt;&gt;0,'ORÇ.REPROG. P CAIXA'!E40,'ORÇ.REPROG. P CAIXA'!H40)</f>
        <v>0</v>
      </c>
      <c r="F38" s="163" t="n">
        <f aca="false">IF('BM GLOBAL'!$P$1&lt;&gt;0,IF('ORÇ.GLOBAL P CAIXA'!K39=0,'ORÇ.GLOBAL EMPRESA'!G39,'ORÇ.GLOBAL P CAIXA'!F39),'ORÇ.REPROG. P CAIXA'!I40)</f>
        <v>0</v>
      </c>
      <c r="G38" s="163" t="n">
        <f aca="false">IF(E38&lt;&gt;0,ROUND(E38*F38,2),IF(AO38=0,(SUMIF('ORÇ.REPROG. P CAIXA'!$AC$13:$AC$1012,B38,$AO$11:$AO$1010)),AO38))</f>
        <v>0</v>
      </c>
      <c r="H38" s="163" t="n">
        <f aca="false">IF(J38&lt;&gt;0,IF(E38&lt;&gt;0,J38/F38,0),0)</f>
        <v>0</v>
      </c>
      <c r="I38" s="163" t="n">
        <f aca="false">IF(L38&lt;&gt;0,IF(E38&lt;&gt;0,L38/F38,0),0)</f>
        <v>0</v>
      </c>
      <c r="J38" s="163" t="n">
        <f aca="false">IF(E38&lt;&gt;0,ROUND(INDEX($P$11:$AM$1010,$A38,$L$1),2),IF(AX38=0,(SUMIF($AP$11:$AP$1010,B38,$AX$11:$AX$1010)),AX38))</f>
        <v>0</v>
      </c>
      <c r="K38" s="163" t="n">
        <f aca="false">IF(G38=0,0,(J38/G38)*100)</f>
        <v>0</v>
      </c>
      <c r="L38" s="163" t="n">
        <f aca="false">IF(E38&lt;&gt;0,ROUND(IF($L$1=1,SUM(P38),"0")+IF($L$1=2,SUM($P38:Q38),"0")+IF($L$1=3,SUM($P38:R38),"0")+IF($L$1=4,SUM($P38:S38),"0")+IF($L$1=5,SUM($P38:T38),"0")+IF($L$1=6,SUM($P38:U38),"0")+IF($L$1=7,SUM($P38:V38),"0")+IF($L$1=8,SUM($P38:W38),"0")+IF($L$1=9,SUM($P38:X38),"0")+IF($L$1=10,SUM($P38:Y38),"0")+IF($L$1=11,SUM($P38:Z38),"0")+IF($L$1=12,SUM($P38:AA38),"0")+IF($L$1=13,SUM($P38:AB38),"0")+IF($L$1=14,SUM($P38:AC38),"0")+IF($L$1=15,SUM($P38:AD38),"0")+IF($L$1=16,SUM($P38:AE38),"0")+IF($L$1=17,SUM($P38:AF38),"0")+IF($L$1=18,SUM($P38:AG38),"0")+IF($L$1=19,SUM($P38:AH38),"0")+IF($L$1=20,SUM($P38:AI38),"0")+IF($L$1=21,SUM($P38:AJ38),"0")+IF($L$1=22,SUM($P38:AK38),"0")+IF($L$1=23,SUM($P38:AL38),"0")+IF($L$1=24,SUM($P38:AM38),"0"),2),IF(BC38=0,(SUMIF($AP$11:$AP$1010,B38,$BC$11:$BC$1010)),BC38))</f>
        <v>0</v>
      </c>
      <c r="M38" s="163" t="n">
        <f aca="false">IF(G38=0,0,(L38/G38)*100)</f>
        <v>0</v>
      </c>
      <c r="N38" s="168" t="str">
        <f aca="false">IF(B38&gt;0,"ok","ocultar")</f>
        <v>ocultar</v>
      </c>
      <c r="O38" s="650"/>
      <c r="P38" s="724"/>
      <c r="Q38" s="725"/>
      <c r="R38" s="725"/>
      <c r="S38" s="725"/>
      <c r="T38" s="725"/>
      <c r="U38" s="725"/>
      <c r="V38" s="725"/>
      <c r="W38" s="725"/>
      <c r="X38" s="725"/>
      <c r="Y38" s="725"/>
      <c r="Z38" s="725"/>
      <c r="AA38" s="726"/>
      <c r="AB38" s="726"/>
      <c r="AC38" s="726"/>
      <c r="AD38" s="726"/>
      <c r="AE38" s="726"/>
      <c r="AF38" s="726"/>
      <c r="AG38" s="726"/>
      <c r="AH38" s="726"/>
      <c r="AI38" s="726"/>
      <c r="AJ38" s="726"/>
      <c r="AK38" s="726"/>
      <c r="AL38" s="726"/>
      <c r="AM38" s="727"/>
      <c r="AO38" s="728" t="n">
        <f aca="false">IF(E38&lt;&gt;0,G38,0)</f>
        <v>0</v>
      </c>
      <c r="AP38" s="157" t="n">
        <f aca="false">IF(B38=0,AP37,IF(ISNONTEXT(B38)=TRUE(),INT(B38),INT(LEFT(B38,FIND(".",B38)-1))))</f>
        <v>3</v>
      </c>
      <c r="AQ38" s="157" t="str">
        <f aca="false">IF(AQ39=1,1,IF(B38&lt;&gt;0,1,IF(C38&lt;&gt;0,1,IF(D38&lt;&gt;0,1,IF(E38&lt;&gt;0,1,"")))))</f>
        <v/>
      </c>
      <c r="AR38" s="157" t="str">
        <f aca="false">IF(AP38=0," ",IF(AP38&lt;&gt;AP37,AP38," "))</f>
        <v> </v>
      </c>
      <c r="AS38" s="732"/>
      <c r="AT38" s="730" t="n">
        <f aca="false">IF(AP38&lt;&gt;AR38,(IF('ORÇ.GLOBAL P CAIXA'!I39="",J38*(INFORMAÇÕES!$Q$99/INFORMAÇÕES!$Q$102),IF('ORÇ.GLOBAL P CAIXA'!I39="R",J38,0))),0)</f>
        <v>0</v>
      </c>
      <c r="AU38" s="75" t="n">
        <f aca="false">IF(AP38&lt;&gt;AR38,(IF('ORÇ.GLOBAL P CAIXA'!I39="",J38*(INFORMAÇÕES!$Q$100/INFORMAÇÕES!$Q$102),IF('ORÇ.GLOBAL P CAIXA'!I39="C",J38,0))),0)</f>
        <v>0</v>
      </c>
      <c r="AV38" s="75" t="n">
        <f aca="false">IF(AP38&lt;&gt;AR38,(IF('ORÇ.GLOBAL P CAIXA'!I39="",J38*INFORMAÇÕES!$U$115,IF('ORÇ.GLOBAL P CAIXA'!I39="CF",J38,0))),0)</f>
        <v>0</v>
      </c>
      <c r="AW38" s="75" t="n">
        <f aca="false">IF(AP38&lt;&gt;AR38,(IF('ORÇ.GLOBAL P CAIXA'!I39="",J38*INFORMAÇÕES!$U$116,IF('ORÇ.GLOBAL P CAIXA'!I39="O",J38,0))),0)</f>
        <v>0</v>
      </c>
      <c r="AX38" s="731" t="n">
        <f aca="false">IF(E38&lt;&gt;0,J38,0)</f>
        <v>0</v>
      </c>
      <c r="AY38" s="730" t="n">
        <f aca="false">IF(AP38&lt;&gt;AR38,(IF('ORÇ.GLOBAL P CAIXA'!I39="",L38*(INFORMAÇÕES!$Q$99/INFORMAÇÕES!$Q$102),IF('ORÇ.GLOBAL P CAIXA'!I39="R",L38,0))),0)</f>
        <v>0</v>
      </c>
      <c r="AZ38" s="75" t="n">
        <f aca="false">IF(AP38&lt;&gt;AR38,(IF('ORÇ.GLOBAL P CAIXA'!I39="",L38*(INFORMAÇÕES!$Q$100/INFORMAÇÕES!$Q$102),IF('ORÇ.GLOBAL P CAIXA'!I39="C",L38,0))),0)</f>
        <v>0</v>
      </c>
      <c r="BA38" s="75" t="n">
        <f aca="false">IF(AP38&lt;&gt;AR38,(IF('ORÇ.GLOBAL P CAIXA'!I39="",L38*INFORMAÇÕES!$U$115,IF('ORÇ.GLOBAL P CAIXA'!I39="CF",L38,0))),0)</f>
        <v>0</v>
      </c>
      <c r="BB38" s="75" t="n">
        <f aca="false">IF(AP38&lt;&gt;AR38,(IF('ORÇ.GLOBAL P CAIXA'!I39="",L38*INFORMAÇÕES!$U$116,IF('ORÇ.GLOBAL P CAIXA'!I39="O",L38,0))),0)</f>
        <v>0</v>
      </c>
      <c r="BC38" s="731" t="n">
        <f aca="false">IF(E38&lt;&gt;0,L38,0)</f>
        <v>0</v>
      </c>
    </row>
    <row r="39" s="174" customFormat="true" ht="14.25" hidden="false" customHeight="false" outlineLevel="0" collapsed="false">
      <c r="A39" s="159" t="n">
        <v>29</v>
      </c>
      <c r="B39" s="160" t="n">
        <f aca="false">'ORÇ.REPROG. P CAIXA'!B41</f>
        <v>0</v>
      </c>
      <c r="C39" s="723" t="n">
        <f aca="false">'ORÇ.REPROG. P CAIXA'!C41</f>
        <v>0</v>
      </c>
      <c r="D39" s="162" t="n">
        <f aca="false">'ORÇ.REPROG. P CAIXA'!D41</f>
        <v>0</v>
      </c>
      <c r="E39" s="163" t="n">
        <f aca="false">IF('BM GLOBAL'!$P$1&lt;&gt;0,'ORÇ.REPROG. P CAIXA'!E41,'ORÇ.REPROG. P CAIXA'!H41)</f>
        <v>0</v>
      </c>
      <c r="F39" s="163" t="n">
        <f aca="false">IF('BM GLOBAL'!$P$1&lt;&gt;0,IF('ORÇ.GLOBAL P CAIXA'!K40=0,'ORÇ.GLOBAL EMPRESA'!G40,'ORÇ.GLOBAL P CAIXA'!F40),'ORÇ.REPROG. P CAIXA'!I41)</f>
        <v>0</v>
      </c>
      <c r="G39" s="163" t="n">
        <f aca="false">IF(E39&lt;&gt;0,ROUND(E39*F39,2),IF(AO39=0,(SUMIF('ORÇ.REPROG. P CAIXA'!$AC$13:$AC$1012,B39,$AO$11:$AO$1010)),AO39))</f>
        <v>0</v>
      </c>
      <c r="H39" s="163" t="n">
        <f aca="false">IF(J39&lt;&gt;0,IF(E39&lt;&gt;0,J39/F39,0),0)</f>
        <v>0</v>
      </c>
      <c r="I39" s="163" t="n">
        <f aca="false">IF(L39&lt;&gt;0,IF(E39&lt;&gt;0,L39/F39,0),0)</f>
        <v>0</v>
      </c>
      <c r="J39" s="163" t="n">
        <f aca="false">IF(E39&lt;&gt;0,ROUND(INDEX($P$11:$AM$1010,$A39,$L$1),2),IF(AX39=0,(SUMIF($AP$11:$AP$1010,B39,$AX$11:$AX$1010)),AX39))</f>
        <v>0</v>
      </c>
      <c r="K39" s="163" t="n">
        <f aca="false">IF(G39=0,0,(J39/G39)*100)</f>
        <v>0</v>
      </c>
      <c r="L39" s="163" t="n">
        <f aca="false">IF(E39&lt;&gt;0,ROUND(IF($L$1=1,SUM(P39),"0")+IF($L$1=2,SUM($P39:Q39),"0")+IF($L$1=3,SUM($P39:R39),"0")+IF($L$1=4,SUM($P39:S39),"0")+IF($L$1=5,SUM($P39:T39),"0")+IF($L$1=6,SUM($P39:U39),"0")+IF($L$1=7,SUM($P39:V39),"0")+IF($L$1=8,SUM($P39:W39),"0")+IF($L$1=9,SUM($P39:X39),"0")+IF($L$1=10,SUM($P39:Y39),"0")+IF($L$1=11,SUM($P39:Z39),"0")+IF($L$1=12,SUM($P39:AA39),"0")+IF($L$1=13,SUM($P39:AB39),"0")+IF($L$1=14,SUM($P39:AC39),"0")+IF($L$1=15,SUM($P39:AD39),"0")+IF($L$1=16,SUM($P39:AE39),"0")+IF($L$1=17,SUM($P39:AF39),"0")+IF($L$1=18,SUM($P39:AG39),"0")+IF($L$1=19,SUM($P39:AH39),"0")+IF($L$1=20,SUM($P39:AI39),"0")+IF($L$1=21,SUM($P39:AJ39),"0")+IF($L$1=22,SUM($P39:AK39),"0")+IF($L$1=23,SUM($P39:AL39),"0")+IF($L$1=24,SUM($P39:AM39),"0"),2),IF(BC39=0,(SUMIF($AP$11:$AP$1010,B39,$BC$11:$BC$1010)),BC39))</f>
        <v>0</v>
      </c>
      <c r="M39" s="163" t="n">
        <f aca="false">IF(G39=0,0,(L39/G39)*100)</f>
        <v>0</v>
      </c>
      <c r="N39" s="168" t="str">
        <f aca="false">IF(B39&gt;0,"ok","ocultar")</f>
        <v>ocultar</v>
      </c>
      <c r="O39" s="650"/>
      <c r="P39" s="724"/>
      <c r="Q39" s="725"/>
      <c r="R39" s="725"/>
      <c r="S39" s="725"/>
      <c r="T39" s="725"/>
      <c r="U39" s="725"/>
      <c r="V39" s="725"/>
      <c r="W39" s="725"/>
      <c r="X39" s="725"/>
      <c r="Y39" s="725"/>
      <c r="Z39" s="725"/>
      <c r="AA39" s="726"/>
      <c r="AB39" s="726"/>
      <c r="AC39" s="726"/>
      <c r="AD39" s="726"/>
      <c r="AE39" s="726"/>
      <c r="AF39" s="726"/>
      <c r="AG39" s="726"/>
      <c r="AH39" s="726"/>
      <c r="AI39" s="726"/>
      <c r="AJ39" s="726"/>
      <c r="AK39" s="726"/>
      <c r="AL39" s="726"/>
      <c r="AM39" s="727"/>
      <c r="AO39" s="728" t="n">
        <f aca="false">IF(E39&lt;&gt;0,G39,0)</f>
        <v>0</v>
      </c>
      <c r="AP39" s="157" t="n">
        <f aca="false">IF(B39=0,AP38,IF(ISNONTEXT(B39)=TRUE(),INT(B39),INT(LEFT(B39,FIND(".",B39)-1))))</f>
        <v>3</v>
      </c>
      <c r="AQ39" s="157" t="str">
        <f aca="false">IF(AQ40=1,1,IF(B39&lt;&gt;0,1,IF(C39&lt;&gt;0,1,IF(D39&lt;&gt;0,1,IF(E39&lt;&gt;0,1,"")))))</f>
        <v/>
      </c>
      <c r="AR39" s="157" t="str">
        <f aca="false">IF(AP39=0," ",IF(AP39&lt;&gt;AP38,AP39," "))</f>
        <v> </v>
      </c>
      <c r="AS39" s="732"/>
      <c r="AT39" s="730" t="n">
        <f aca="false">IF(AP39&lt;&gt;AR39,(IF('ORÇ.GLOBAL P CAIXA'!I40="",J39*(INFORMAÇÕES!$Q$99/INFORMAÇÕES!$Q$102),IF('ORÇ.GLOBAL P CAIXA'!I40="R",J39,0))),0)</f>
        <v>0</v>
      </c>
      <c r="AU39" s="75" t="n">
        <f aca="false">IF(AP39&lt;&gt;AR39,(IF('ORÇ.GLOBAL P CAIXA'!I40="",J39*(INFORMAÇÕES!$Q$100/INFORMAÇÕES!$Q$102),IF('ORÇ.GLOBAL P CAIXA'!I40="C",J39,0))),0)</f>
        <v>0</v>
      </c>
      <c r="AV39" s="75" t="n">
        <f aca="false">IF(AP39&lt;&gt;AR39,(IF('ORÇ.GLOBAL P CAIXA'!I40="",J39*INFORMAÇÕES!$U$115,IF('ORÇ.GLOBAL P CAIXA'!I40="CF",J39,0))),0)</f>
        <v>0</v>
      </c>
      <c r="AW39" s="75" t="n">
        <f aca="false">IF(AP39&lt;&gt;AR39,(IF('ORÇ.GLOBAL P CAIXA'!I40="",J39*INFORMAÇÕES!$U$116,IF('ORÇ.GLOBAL P CAIXA'!I40="O",J39,0))),0)</f>
        <v>0</v>
      </c>
      <c r="AX39" s="731" t="n">
        <f aca="false">IF(E39&lt;&gt;0,J39,0)</f>
        <v>0</v>
      </c>
      <c r="AY39" s="730" t="n">
        <f aca="false">IF(AP39&lt;&gt;AR39,(IF('ORÇ.GLOBAL P CAIXA'!I40="",L39*(INFORMAÇÕES!$Q$99/INFORMAÇÕES!$Q$102),IF('ORÇ.GLOBAL P CAIXA'!I40="R",L39,0))),0)</f>
        <v>0</v>
      </c>
      <c r="AZ39" s="75" t="n">
        <f aca="false">IF(AP39&lt;&gt;AR39,(IF('ORÇ.GLOBAL P CAIXA'!I40="",L39*(INFORMAÇÕES!$Q$100/INFORMAÇÕES!$Q$102),IF('ORÇ.GLOBAL P CAIXA'!I40="C",L39,0))),0)</f>
        <v>0</v>
      </c>
      <c r="BA39" s="75" t="n">
        <f aca="false">IF(AP39&lt;&gt;AR39,(IF('ORÇ.GLOBAL P CAIXA'!I40="",L39*INFORMAÇÕES!$U$115,IF('ORÇ.GLOBAL P CAIXA'!I40="CF",L39,0))),0)</f>
        <v>0</v>
      </c>
      <c r="BB39" s="75" t="n">
        <f aca="false">IF(AP39&lt;&gt;AR39,(IF('ORÇ.GLOBAL P CAIXA'!I40="",L39*INFORMAÇÕES!$U$116,IF('ORÇ.GLOBAL P CAIXA'!I40="O",L39,0))),0)</f>
        <v>0</v>
      </c>
      <c r="BC39" s="731" t="n">
        <f aca="false">IF(E39&lt;&gt;0,L39,0)</f>
        <v>0</v>
      </c>
    </row>
    <row r="40" s="174" customFormat="true" ht="14.25" hidden="false" customHeight="false" outlineLevel="0" collapsed="false">
      <c r="A40" s="159" t="n">
        <v>30</v>
      </c>
      <c r="B40" s="160" t="n">
        <f aca="false">'ORÇ.REPROG. P CAIXA'!B42</f>
        <v>0</v>
      </c>
      <c r="C40" s="723" t="n">
        <f aca="false">'ORÇ.REPROG. P CAIXA'!C42</f>
        <v>0</v>
      </c>
      <c r="D40" s="162" t="n">
        <f aca="false">'ORÇ.REPROG. P CAIXA'!D42</f>
        <v>0</v>
      </c>
      <c r="E40" s="163" t="n">
        <f aca="false">IF('BM GLOBAL'!$P$1&lt;&gt;0,'ORÇ.REPROG. P CAIXA'!E42,'ORÇ.REPROG. P CAIXA'!H42)</f>
        <v>0</v>
      </c>
      <c r="F40" s="163" t="n">
        <f aca="false">IF('BM GLOBAL'!$P$1&lt;&gt;0,IF('ORÇ.GLOBAL P CAIXA'!K41=0,'ORÇ.GLOBAL EMPRESA'!G41,'ORÇ.GLOBAL P CAIXA'!F41),'ORÇ.REPROG. P CAIXA'!I42)</f>
        <v>0</v>
      </c>
      <c r="G40" s="163" t="n">
        <f aca="false">IF(E40&lt;&gt;0,ROUND(E40*F40,2),IF(AO40=0,(SUMIF('ORÇ.REPROG. P CAIXA'!$AC$13:$AC$1012,B40,$AO$11:$AO$1010)),AO40))</f>
        <v>0</v>
      </c>
      <c r="H40" s="163" t="n">
        <f aca="false">IF(J40&lt;&gt;0,IF(E40&lt;&gt;0,J40/F40,0),0)</f>
        <v>0</v>
      </c>
      <c r="I40" s="163" t="n">
        <f aca="false">IF(L40&lt;&gt;0,IF(E40&lt;&gt;0,L40/F40,0),0)</f>
        <v>0</v>
      </c>
      <c r="J40" s="163" t="n">
        <f aca="false">IF(E40&lt;&gt;0,ROUND(INDEX($P$11:$AM$1010,$A40,$L$1),2),IF(AX40=0,(SUMIF($AP$11:$AP$1010,B40,$AX$11:$AX$1010)),AX40))</f>
        <v>0</v>
      </c>
      <c r="K40" s="163" t="n">
        <f aca="false">IF(G40=0,0,(J40/G40)*100)</f>
        <v>0</v>
      </c>
      <c r="L40" s="163" t="n">
        <f aca="false">IF(E40&lt;&gt;0,ROUND(IF($L$1=1,SUM(P40),"0")+IF($L$1=2,SUM($P40:Q40),"0")+IF($L$1=3,SUM($P40:R40),"0")+IF($L$1=4,SUM($P40:S40),"0")+IF($L$1=5,SUM($P40:T40),"0")+IF($L$1=6,SUM($P40:U40),"0")+IF($L$1=7,SUM($P40:V40),"0")+IF($L$1=8,SUM($P40:W40),"0")+IF($L$1=9,SUM($P40:X40),"0")+IF($L$1=10,SUM($P40:Y40),"0")+IF($L$1=11,SUM($P40:Z40),"0")+IF($L$1=12,SUM($P40:AA40),"0")+IF($L$1=13,SUM($P40:AB40),"0")+IF($L$1=14,SUM($P40:AC40),"0")+IF($L$1=15,SUM($P40:AD40),"0")+IF($L$1=16,SUM($P40:AE40),"0")+IF($L$1=17,SUM($P40:AF40),"0")+IF($L$1=18,SUM($P40:AG40),"0")+IF($L$1=19,SUM($P40:AH40),"0")+IF($L$1=20,SUM($P40:AI40),"0")+IF($L$1=21,SUM($P40:AJ40),"0")+IF($L$1=22,SUM($P40:AK40),"0")+IF($L$1=23,SUM($P40:AL40),"0")+IF($L$1=24,SUM($P40:AM40),"0"),2),IF(BC40=0,(SUMIF($AP$11:$AP$1010,B40,$BC$11:$BC$1010)),BC40))</f>
        <v>0</v>
      </c>
      <c r="M40" s="163" t="n">
        <f aca="false">IF(G40=0,0,(L40/G40)*100)</f>
        <v>0</v>
      </c>
      <c r="N40" s="168" t="str">
        <f aca="false">IF(B40&gt;0,"ok","ocultar")</f>
        <v>ocultar</v>
      </c>
      <c r="O40" s="650"/>
      <c r="P40" s="724"/>
      <c r="Q40" s="725"/>
      <c r="R40" s="725"/>
      <c r="S40" s="725"/>
      <c r="T40" s="725"/>
      <c r="U40" s="725"/>
      <c r="V40" s="725"/>
      <c r="W40" s="725"/>
      <c r="X40" s="725"/>
      <c r="Y40" s="725"/>
      <c r="Z40" s="725"/>
      <c r="AA40" s="726"/>
      <c r="AB40" s="726"/>
      <c r="AC40" s="726"/>
      <c r="AD40" s="726"/>
      <c r="AE40" s="726"/>
      <c r="AF40" s="726"/>
      <c r="AG40" s="726"/>
      <c r="AH40" s="726"/>
      <c r="AI40" s="726"/>
      <c r="AJ40" s="726"/>
      <c r="AK40" s="726"/>
      <c r="AL40" s="726"/>
      <c r="AM40" s="727"/>
      <c r="AO40" s="728" t="n">
        <f aca="false">IF(E40&lt;&gt;0,G40,0)</f>
        <v>0</v>
      </c>
      <c r="AP40" s="157" t="n">
        <f aca="false">IF(B40=0,AP39,IF(ISNONTEXT(B40)=TRUE(),INT(B40),INT(LEFT(B40,FIND(".",B40)-1))))</f>
        <v>3</v>
      </c>
      <c r="AQ40" s="157" t="str">
        <f aca="false">IF(AQ41=1,1,IF(B40&lt;&gt;0,1,IF(C40&lt;&gt;0,1,IF(D40&lt;&gt;0,1,IF(E40&lt;&gt;0,1,"")))))</f>
        <v/>
      </c>
      <c r="AR40" s="157" t="str">
        <f aca="false">IF(AP40=0," ",IF(AP40&lt;&gt;AP39,AP40," "))</f>
        <v> </v>
      </c>
      <c r="AS40" s="732"/>
      <c r="AT40" s="730" t="n">
        <f aca="false">IF(AP40&lt;&gt;AR40,(IF('ORÇ.GLOBAL P CAIXA'!I41="",J40*(INFORMAÇÕES!$Q$99/INFORMAÇÕES!$Q$102),IF('ORÇ.GLOBAL P CAIXA'!I41="R",J40,0))),0)</f>
        <v>0</v>
      </c>
      <c r="AU40" s="75" t="n">
        <f aca="false">IF(AP40&lt;&gt;AR40,(IF('ORÇ.GLOBAL P CAIXA'!I41="",J40*(INFORMAÇÕES!$Q$100/INFORMAÇÕES!$Q$102),IF('ORÇ.GLOBAL P CAIXA'!I41="C",J40,0))),0)</f>
        <v>0</v>
      </c>
      <c r="AV40" s="75" t="n">
        <f aca="false">IF(AP40&lt;&gt;AR40,(IF('ORÇ.GLOBAL P CAIXA'!I41="",J40*INFORMAÇÕES!$U$115,IF('ORÇ.GLOBAL P CAIXA'!I41="CF",J40,0))),0)</f>
        <v>0</v>
      </c>
      <c r="AW40" s="75" t="n">
        <f aca="false">IF(AP40&lt;&gt;AR40,(IF('ORÇ.GLOBAL P CAIXA'!I41="",J40*INFORMAÇÕES!$U$116,IF('ORÇ.GLOBAL P CAIXA'!I41="O",J40,0))),0)</f>
        <v>0</v>
      </c>
      <c r="AX40" s="731" t="n">
        <f aca="false">IF(E40&lt;&gt;0,J40,0)</f>
        <v>0</v>
      </c>
      <c r="AY40" s="730" t="n">
        <f aca="false">IF(AP40&lt;&gt;AR40,(IF('ORÇ.GLOBAL P CAIXA'!I41="",L40*(INFORMAÇÕES!$Q$99/INFORMAÇÕES!$Q$102),IF('ORÇ.GLOBAL P CAIXA'!I41="R",L40,0))),0)</f>
        <v>0</v>
      </c>
      <c r="AZ40" s="75" t="n">
        <f aca="false">IF(AP40&lt;&gt;AR40,(IF('ORÇ.GLOBAL P CAIXA'!I41="",L40*(INFORMAÇÕES!$Q$100/INFORMAÇÕES!$Q$102),IF('ORÇ.GLOBAL P CAIXA'!I41="C",L40,0))),0)</f>
        <v>0</v>
      </c>
      <c r="BA40" s="75" t="n">
        <f aca="false">IF(AP40&lt;&gt;AR40,(IF('ORÇ.GLOBAL P CAIXA'!I41="",L40*INFORMAÇÕES!$U$115,IF('ORÇ.GLOBAL P CAIXA'!I41="CF",L40,0))),0)</f>
        <v>0</v>
      </c>
      <c r="BB40" s="75" t="n">
        <f aca="false">IF(AP40&lt;&gt;AR40,(IF('ORÇ.GLOBAL P CAIXA'!I41="",L40*INFORMAÇÕES!$U$116,IF('ORÇ.GLOBAL P CAIXA'!I41="O",L40,0))),0)</f>
        <v>0</v>
      </c>
      <c r="BC40" s="731" t="n">
        <f aca="false">IF(E40&lt;&gt;0,L40,0)</f>
        <v>0</v>
      </c>
    </row>
    <row r="41" s="174" customFormat="true" ht="14.25" hidden="false" customHeight="false" outlineLevel="0" collapsed="false">
      <c r="A41" s="159" t="n">
        <v>31</v>
      </c>
      <c r="B41" s="160" t="n">
        <f aca="false">'ORÇ.REPROG. P CAIXA'!B43</f>
        <v>0</v>
      </c>
      <c r="C41" s="723" t="n">
        <f aca="false">'ORÇ.REPROG. P CAIXA'!C43</f>
        <v>0</v>
      </c>
      <c r="D41" s="162" t="n">
        <f aca="false">'ORÇ.REPROG. P CAIXA'!D43</f>
        <v>0</v>
      </c>
      <c r="E41" s="163" t="n">
        <f aca="false">IF('BM GLOBAL'!$P$1&lt;&gt;0,'ORÇ.REPROG. P CAIXA'!E43,'ORÇ.REPROG. P CAIXA'!H43)</f>
        <v>0</v>
      </c>
      <c r="F41" s="163" t="n">
        <f aca="false">IF('BM GLOBAL'!$P$1&lt;&gt;0,IF('ORÇ.GLOBAL P CAIXA'!K42=0,'ORÇ.GLOBAL EMPRESA'!G42,'ORÇ.GLOBAL P CAIXA'!F42),'ORÇ.REPROG. P CAIXA'!I43)</f>
        <v>0</v>
      </c>
      <c r="G41" s="163" t="n">
        <f aca="false">IF(E41&lt;&gt;0,ROUND(E41*F41,2),IF(AO41=0,(SUMIF('ORÇ.REPROG. P CAIXA'!$AC$13:$AC$1012,B41,$AO$11:$AO$1010)),AO41))</f>
        <v>0</v>
      </c>
      <c r="H41" s="163" t="n">
        <f aca="false">IF(J41&lt;&gt;0,IF(E41&lt;&gt;0,J41/F41,0),0)</f>
        <v>0</v>
      </c>
      <c r="I41" s="163" t="n">
        <f aca="false">IF(L41&lt;&gt;0,IF(E41&lt;&gt;0,L41/F41,0),0)</f>
        <v>0</v>
      </c>
      <c r="J41" s="163" t="n">
        <f aca="false">IF(E41&lt;&gt;0,ROUND(INDEX($P$11:$AM$1010,$A41,$L$1),2),IF(AX41=0,(SUMIF($AP$11:$AP$1010,B41,$AX$11:$AX$1010)),AX41))</f>
        <v>0</v>
      </c>
      <c r="K41" s="163" t="n">
        <f aca="false">IF(G41=0,0,(J41/G41)*100)</f>
        <v>0</v>
      </c>
      <c r="L41" s="163" t="n">
        <f aca="false">IF(E41&lt;&gt;0,ROUND(IF($L$1=1,SUM(P41),"0")+IF($L$1=2,SUM($P41:Q41),"0")+IF($L$1=3,SUM($P41:R41),"0")+IF($L$1=4,SUM($P41:S41),"0")+IF($L$1=5,SUM($P41:T41),"0")+IF($L$1=6,SUM($P41:U41),"0")+IF($L$1=7,SUM($P41:V41),"0")+IF($L$1=8,SUM($P41:W41),"0")+IF($L$1=9,SUM($P41:X41),"0")+IF($L$1=10,SUM($P41:Y41),"0")+IF($L$1=11,SUM($P41:Z41),"0")+IF($L$1=12,SUM($P41:AA41),"0")+IF($L$1=13,SUM($P41:AB41),"0")+IF($L$1=14,SUM($P41:AC41),"0")+IF($L$1=15,SUM($P41:AD41),"0")+IF($L$1=16,SUM($P41:AE41),"0")+IF($L$1=17,SUM($P41:AF41),"0")+IF($L$1=18,SUM($P41:AG41),"0")+IF($L$1=19,SUM($P41:AH41),"0")+IF($L$1=20,SUM($P41:AI41),"0")+IF($L$1=21,SUM($P41:AJ41),"0")+IF($L$1=22,SUM($P41:AK41),"0")+IF($L$1=23,SUM($P41:AL41),"0")+IF($L$1=24,SUM($P41:AM41),"0"),2),IF(BC41=0,(SUMIF($AP$11:$AP$1010,B41,$BC$11:$BC$1010)),BC41))</f>
        <v>0</v>
      </c>
      <c r="M41" s="163" t="n">
        <f aca="false">IF(G41=0,0,(L41/G41)*100)</f>
        <v>0</v>
      </c>
      <c r="N41" s="168" t="str">
        <f aca="false">IF(B41&gt;0,"ok","ocultar")</f>
        <v>ocultar</v>
      </c>
      <c r="O41" s="650"/>
      <c r="P41" s="724"/>
      <c r="Q41" s="725"/>
      <c r="R41" s="725"/>
      <c r="S41" s="725"/>
      <c r="T41" s="725"/>
      <c r="U41" s="725"/>
      <c r="V41" s="725"/>
      <c r="W41" s="725"/>
      <c r="X41" s="725"/>
      <c r="Y41" s="725"/>
      <c r="Z41" s="725"/>
      <c r="AA41" s="726"/>
      <c r="AB41" s="726"/>
      <c r="AC41" s="726"/>
      <c r="AD41" s="726"/>
      <c r="AE41" s="726"/>
      <c r="AF41" s="726"/>
      <c r="AG41" s="726"/>
      <c r="AH41" s="726"/>
      <c r="AI41" s="726"/>
      <c r="AJ41" s="726"/>
      <c r="AK41" s="726"/>
      <c r="AL41" s="726"/>
      <c r="AM41" s="727"/>
      <c r="AO41" s="728" t="n">
        <f aca="false">IF(E41&lt;&gt;0,G41,0)</f>
        <v>0</v>
      </c>
      <c r="AP41" s="157" t="n">
        <f aca="false">IF(B41=0,AP40,IF(ISNONTEXT(B41)=TRUE(),INT(B41),INT(LEFT(B41,FIND(".",B41)-1))))</f>
        <v>3</v>
      </c>
      <c r="AQ41" s="157" t="str">
        <f aca="false">IF(AQ42=1,1,IF(B41&lt;&gt;0,1,IF(C41&lt;&gt;0,1,IF(D41&lt;&gt;0,1,IF(E41&lt;&gt;0,1,"")))))</f>
        <v/>
      </c>
      <c r="AR41" s="157" t="str">
        <f aca="false">IF(AP41=0," ",IF(AP41&lt;&gt;AP40,AP41," "))</f>
        <v> </v>
      </c>
      <c r="AS41" s="732"/>
      <c r="AT41" s="730" t="n">
        <f aca="false">IF(AP41&lt;&gt;AR41,(IF('ORÇ.GLOBAL P CAIXA'!I42="",J41*(INFORMAÇÕES!$Q$99/INFORMAÇÕES!$Q$102),IF('ORÇ.GLOBAL P CAIXA'!I42="R",J41,0))),0)</f>
        <v>0</v>
      </c>
      <c r="AU41" s="75" t="n">
        <f aca="false">IF(AP41&lt;&gt;AR41,(IF('ORÇ.GLOBAL P CAIXA'!I42="",J41*(INFORMAÇÕES!$Q$100/INFORMAÇÕES!$Q$102),IF('ORÇ.GLOBAL P CAIXA'!I42="C",J41,0))),0)</f>
        <v>0</v>
      </c>
      <c r="AV41" s="75" t="n">
        <f aca="false">IF(AP41&lt;&gt;AR41,(IF('ORÇ.GLOBAL P CAIXA'!I42="",J41*INFORMAÇÕES!$U$115,IF('ORÇ.GLOBAL P CAIXA'!I42="CF",J41,0))),0)</f>
        <v>0</v>
      </c>
      <c r="AW41" s="75" t="n">
        <f aca="false">IF(AP41&lt;&gt;AR41,(IF('ORÇ.GLOBAL P CAIXA'!I42="",J41*INFORMAÇÕES!$U$116,IF('ORÇ.GLOBAL P CAIXA'!I42="O",J41,0))),0)</f>
        <v>0</v>
      </c>
      <c r="AX41" s="731" t="n">
        <f aca="false">IF(E41&lt;&gt;0,J41,0)</f>
        <v>0</v>
      </c>
      <c r="AY41" s="730" t="n">
        <f aca="false">IF(AP41&lt;&gt;AR41,(IF('ORÇ.GLOBAL P CAIXA'!I42="",L41*(INFORMAÇÕES!$Q$99/INFORMAÇÕES!$Q$102),IF('ORÇ.GLOBAL P CAIXA'!I42="R",L41,0))),0)</f>
        <v>0</v>
      </c>
      <c r="AZ41" s="75" t="n">
        <f aca="false">IF(AP41&lt;&gt;AR41,(IF('ORÇ.GLOBAL P CAIXA'!I42="",L41*(INFORMAÇÕES!$Q$100/INFORMAÇÕES!$Q$102),IF('ORÇ.GLOBAL P CAIXA'!I42="C",L41,0))),0)</f>
        <v>0</v>
      </c>
      <c r="BA41" s="75" t="n">
        <f aca="false">IF(AP41&lt;&gt;AR41,(IF('ORÇ.GLOBAL P CAIXA'!I42="",L41*INFORMAÇÕES!$U$115,IF('ORÇ.GLOBAL P CAIXA'!I42="CF",L41,0))),0)</f>
        <v>0</v>
      </c>
      <c r="BB41" s="75" t="n">
        <f aca="false">IF(AP41&lt;&gt;AR41,(IF('ORÇ.GLOBAL P CAIXA'!I42="",L41*INFORMAÇÕES!$U$116,IF('ORÇ.GLOBAL P CAIXA'!I42="O",L41,0))),0)</f>
        <v>0</v>
      </c>
      <c r="BC41" s="731" t="n">
        <f aca="false">IF(E41&lt;&gt;0,L41,0)</f>
        <v>0</v>
      </c>
    </row>
    <row r="42" s="174" customFormat="true" ht="14.25" hidden="false" customHeight="false" outlineLevel="0" collapsed="false">
      <c r="A42" s="159" t="n">
        <v>32</v>
      </c>
      <c r="B42" s="160" t="n">
        <f aca="false">'ORÇ.REPROG. P CAIXA'!B44</f>
        <v>0</v>
      </c>
      <c r="C42" s="723" t="n">
        <f aca="false">'ORÇ.REPROG. P CAIXA'!C44</f>
        <v>0</v>
      </c>
      <c r="D42" s="162" t="n">
        <f aca="false">'ORÇ.REPROG. P CAIXA'!D44</f>
        <v>0</v>
      </c>
      <c r="E42" s="163" t="n">
        <f aca="false">IF('BM GLOBAL'!$P$1&lt;&gt;0,'ORÇ.REPROG. P CAIXA'!E44,'ORÇ.REPROG. P CAIXA'!H44)</f>
        <v>0</v>
      </c>
      <c r="F42" s="163" t="n">
        <f aca="false">IF('BM GLOBAL'!$P$1&lt;&gt;0,IF('ORÇ.GLOBAL P CAIXA'!K43=0,'ORÇ.GLOBAL EMPRESA'!G43,'ORÇ.GLOBAL P CAIXA'!F43),'ORÇ.REPROG. P CAIXA'!I44)</f>
        <v>0</v>
      </c>
      <c r="G42" s="163" t="n">
        <f aca="false">IF(E42&lt;&gt;0,ROUND(E42*F42,2),IF(AO42=0,(SUMIF('ORÇ.REPROG. P CAIXA'!$AC$13:$AC$1012,B42,$AO$11:$AO$1010)),AO42))</f>
        <v>0</v>
      </c>
      <c r="H42" s="163" t="n">
        <f aca="false">IF(J42&lt;&gt;0,IF(E42&lt;&gt;0,J42/F42,0),0)</f>
        <v>0</v>
      </c>
      <c r="I42" s="163" t="n">
        <f aca="false">IF(L42&lt;&gt;0,IF(E42&lt;&gt;0,L42/F42,0),0)</f>
        <v>0</v>
      </c>
      <c r="J42" s="163" t="n">
        <f aca="false">IF(E42&lt;&gt;0,ROUND(INDEX($P$11:$AM$1010,$A42,$L$1),2),IF(AX42=0,(SUMIF($AP$11:$AP$1010,B42,$AX$11:$AX$1010)),AX42))</f>
        <v>0</v>
      </c>
      <c r="K42" s="163" t="n">
        <f aca="false">IF(G42=0,0,(J42/G42)*100)</f>
        <v>0</v>
      </c>
      <c r="L42" s="163" t="n">
        <f aca="false">IF(E42&lt;&gt;0,ROUND(IF($L$1=1,SUM(P42),"0")+IF($L$1=2,SUM($P42:Q42),"0")+IF($L$1=3,SUM($P42:R42),"0")+IF($L$1=4,SUM($P42:S42),"0")+IF($L$1=5,SUM($P42:T42),"0")+IF($L$1=6,SUM($P42:U42),"0")+IF($L$1=7,SUM($P42:V42),"0")+IF($L$1=8,SUM($P42:W42),"0")+IF($L$1=9,SUM($P42:X42),"0")+IF($L$1=10,SUM($P42:Y42),"0")+IF($L$1=11,SUM($P42:Z42),"0")+IF($L$1=12,SUM($P42:AA42),"0")+IF($L$1=13,SUM($P42:AB42),"0")+IF($L$1=14,SUM($P42:AC42),"0")+IF($L$1=15,SUM($P42:AD42),"0")+IF($L$1=16,SUM($P42:AE42),"0")+IF($L$1=17,SUM($P42:AF42),"0")+IF($L$1=18,SUM($P42:AG42),"0")+IF($L$1=19,SUM($P42:AH42),"0")+IF($L$1=20,SUM($P42:AI42),"0")+IF($L$1=21,SUM($P42:AJ42),"0")+IF($L$1=22,SUM($P42:AK42),"0")+IF($L$1=23,SUM($P42:AL42),"0")+IF($L$1=24,SUM($P42:AM42),"0"),2),IF(BC42=0,(SUMIF($AP$11:$AP$1010,B42,$BC$11:$BC$1010)),BC42))</f>
        <v>0</v>
      </c>
      <c r="M42" s="163" t="n">
        <f aca="false">IF(G42=0,0,(L42/G42)*100)</f>
        <v>0</v>
      </c>
      <c r="N42" s="168" t="str">
        <f aca="false">IF(B42&gt;0,"ok","ocultar")</f>
        <v>ocultar</v>
      </c>
      <c r="O42" s="650"/>
      <c r="P42" s="724"/>
      <c r="Q42" s="725"/>
      <c r="R42" s="725"/>
      <c r="S42" s="725"/>
      <c r="T42" s="725"/>
      <c r="U42" s="725"/>
      <c r="V42" s="725"/>
      <c r="W42" s="725"/>
      <c r="X42" s="725"/>
      <c r="Y42" s="725"/>
      <c r="Z42" s="725"/>
      <c r="AA42" s="726"/>
      <c r="AB42" s="726"/>
      <c r="AC42" s="726"/>
      <c r="AD42" s="726"/>
      <c r="AE42" s="726"/>
      <c r="AF42" s="726"/>
      <c r="AG42" s="726"/>
      <c r="AH42" s="726"/>
      <c r="AI42" s="726"/>
      <c r="AJ42" s="726"/>
      <c r="AK42" s="726"/>
      <c r="AL42" s="726"/>
      <c r="AM42" s="727"/>
      <c r="AO42" s="728" t="n">
        <f aca="false">IF(E42&lt;&gt;0,G42,0)</f>
        <v>0</v>
      </c>
      <c r="AP42" s="157" t="n">
        <f aca="false">IF(B42=0,AP41,IF(ISNONTEXT(B42)=TRUE(),INT(B42),INT(LEFT(B42,FIND(".",B42)-1))))</f>
        <v>3</v>
      </c>
      <c r="AQ42" s="157" t="str">
        <f aca="false">IF(AQ43=1,1,IF(B42&lt;&gt;0,1,IF(C42&lt;&gt;0,1,IF(D42&lt;&gt;0,1,IF(E42&lt;&gt;0,1,"")))))</f>
        <v/>
      </c>
      <c r="AR42" s="157" t="str">
        <f aca="false">IF(AP42=0," ",IF(AP42&lt;&gt;AP41,AP42," "))</f>
        <v> </v>
      </c>
      <c r="AS42" s="732"/>
      <c r="AT42" s="730" t="n">
        <f aca="false">IF(AP42&lt;&gt;AR42,(IF('ORÇ.GLOBAL P CAIXA'!I43="",J42*(INFORMAÇÕES!$Q$99/INFORMAÇÕES!$Q$102),IF('ORÇ.GLOBAL P CAIXA'!I43="R",J42,0))),0)</f>
        <v>0</v>
      </c>
      <c r="AU42" s="75" t="n">
        <f aca="false">IF(AP42&lt;&gt;AR42,(IF('ORÇ.GLOBAL P CAIXA'!I43="",J42*(INFORMAÇÕES!$Q$100/INFORMAÇÕES!$Q$102),IF('ORÇ.GLOBAL P CAIXA'!I43="C",J42,0))),0)</f>
        <v>0</v>
      </c>
      <c r="AV42" s="75" t="n">
        <f aca="false">IF(AP42&lt;&gt;AR42,(IF('ORÇ.GLOBAL P CAIXA'!I43="",J42*INFORMAÇÕES!$U$115,IF('ORÇ.GLOBAL P CAIXA'!I43="CF",J42,0))),0)</f>
        <v>0</v>
      </c>
      <c r="AW42" s="75" t="n">
        <f aca="false">IF(AP42&lt;&gt;AR42,(IF('ORÇ.GLOBAL P CAIXA'!I43="",J42*INFORMAÇÕES!$U$116,IF('ORÇ.GLOBAL P CAIXA'!I43="O",J42,0))),0)</f>
        <v>0</v>
      </c>
      <c r="AX42" s="731" t="n">
        <f aca="false">IF(E42&lt;&gt;0,J42,0)</f>
        <v>0</v>
      </c>
      <c r="AY42" s="730" t="n">
        <f aca="false">IF(AP42&lt;&gt;AR42,(IF('ORÇ.GLOBAL P CAIXA'!I43="",L42*(INFORMAÇÕES!$Q$99/INFORMAÇÕES!$Q$102),IF('ORÇ.GLOBAL P CAIXA'!I43="R",L42,0))),0)</f>
        <v>0</v>
      </c>
      <c r="AZ42" s="75" t="n">
        <f aca="false">IF(AP42&lt;&gt;AR42,(IF('ORÇ.GLOBAL P CAIXA'!I43="",L42*(INFORMAÇÕES!$Q$100/INFORMAÇÕES!$Q$102),IF('ORÇ.GLOBAL P CAIXA'!I43="C",L42,0))),0)</f>
        <v>0</v>
      </c>
      <c r="BA42" s="75" t="n">
        <f aca="false">IF(AP42&lt;&gt;AR42,(IF('ORÇ.GLOBAL P CAIXA'!I43="",L42*INFORMAÇÕES!$U$115,IF('ORÇ.GLOBAL P CAIXA'!I43="CF",L42,0))),0)</f>
        <v>0</v>
      </c>
      <c r="BB42" s="75" t="n">
        <f aca="false">IF(AP42&lt;&gt;AR42,(IF('ORÇ.GLOBAL P CAIXA'!I43="",L42*INFORMAÇÕES!$U$116,IF('ORÇ.GLOBAL P CAIXA'!I43="O",L42,0))),0)</f>
        <v>0</v>
      </c>
      <c r="BC42" s="731" t="n">
        <f aca="false">IF(E42&lt;&gt;0,L42,0)</f>
        <v>0</v>
      </c>
    </row>
    <row r="43" s="174" customFormat="true" ht="14.25" hidden="false" customHeight="false" outlineLevel="0" collapsed="false">
      <c r="A43" s="159" t="n">
        <v>33</v>
      </c>
      <c r="B43" s="160" t="n">
        <f aca="false">'ORÇ.REPROG. P CAIXA'!B45</f>
        <v>0</v>
      </c>
      <c r="C43" s="723" t="n">
        <f aca="false">'ORÇ.REPROG. P CAIXA'!C45</f>
        <v>0</v>
      </c>
      <c r="D43" s="162" t="n">
        <f aca="false">'ORÇ.REPROG. P CAIXA'!D45</f>
        <v>0</v>
      </c>
      <c r="E43" s="163" t="n">
        <f aca="false">IF('BM GLOBAL'!$P$1&lt;&gt;0,'ORÇ.REPROG. P CAIXA'!E45,'ORÇ.REPROG. P CAIXA'!H45)</f>
        <v>0</v>
      </c>
      <c r="F43" s="163" t="n">
        <f aca="false">IF('BM GLOBAL'!$P$1&lt;&gt;0,IF('ORÇ.GLOBAL P CAIXA'!K44=0,'ORÇ.GLOBAL EMPRESA'!G44,'ORÇ.GLOBAL P CAIXA'!F44),'ORÇ.REPROG. P CAIXA'!I45)</f>
        <v>0</v>
      </c>
      <c r="G43" s="163" t="n">
        <f aca="false">IF(E43&lt;&gt;0,ROUND(E43*F43,2),IF(AO43=0,(SUMIF('ORÇ.REPROG. P CAIXA'!$AC$13:$AC$1012,B43,$AO$11:$AO$1010)),AO43))</f>
        <v>0</v>
      </c>
      <c r="H43" s="163" t="n">
        <f aca="false">IF(J43&lt;&gt;0,IF(E43&lt;&gt;0,J43/F43,0),0)</f>
        <v>0</v>
      </c>
      <c r="I43" s="163" t="n">
        <f aca="false">IF(L43&lt;&gt;0,IF(E43&lt;&gt;0,L43/F43,0),0)</f>
        <v>0</v>
      </c>
      <c r="J43" s="163" t="n">
        <f aca="false">IF(E43&lt;&gt;0,ROUND(INDEX($P$11:$AM$1010,$A43,$L$1),2),IF(AX43=0,(SUMIF($AP$11:$AP$1010,B43,$AX$11:$AX$1010)),AX43))</f>
        <v>0</v>
      </c>
      <c r="K43" s="163" t="n">
        <f aca="false">IF(G43=0,0,(J43/G43)*100)</f>
        <v>0</v>
      </c>
      <c r="L43" s="163" t="n">
        <f aca="false">IF(E43&lt;&gt;0,ROUND(IF($L$1=1,SUM(P43),"0")+IF($L$1=2,SUM($P43:Q43),"0")+IF($L$1=3,SUM($P43:R43),"0")+IF($L$1=4,SUM($P43:S43),"0")+IF($L$1=5,SUM($P43:T43),"0")+IF($L$1=6,SUM($P43:U43),"0")+IF($L$1=7,SUM($P43:V43),"0")+IF($L$1=8,SUM($P43:W43),"0")+IF($L$1=9,SUM($P43:X43),"0")+IF($L$1=10,SUM($P43:Y43),"0")+IF($L$1=11,SUM($P43:Z43),"0")+IF($L$1=12,SUM($P43:AA43),"0")+IF($L$1=13,SUM($P43:AB43),"0")+IF($L$1=14,SUM($P43:AC43),"0")+IF($L$1=15,SUM($P43:AD43),"0")+IF($L$1=16,SUM($P43:AE43),"0")+IF($L$1=17,SUM($P43:AF43),"0")+IF($L$1=18,SUM($P43:AG43),"0")+IF($L$1=19,SUM($P43:AH43),"0")+IF($L$1=20,SUM($P43:AI43),"0")+IF($L$1=21,SUM($P43:AJ43),"0")+IF($L$1=22,SUM($P43:AK43),"0")+IF($L$1=23,SUM($P43:AL43),"0")+IF($L$1=24,SUM($P43:AM43),"0"),2),IF(BC43=0,(SUMIF($AP$11:$AP$1010,B43,$BC$11:$BC$1010)),BC43))</f>
        <v>0</v>
      </c>
      <c r="M43" s="163" t="n">
        <f aca="false">IF(G43=0,0,(L43/G43)*100)</f>
        <v>0</v>
      </c>
      <c r="N43" s="168" t="str">
        <f aca="false">IF(B43&gt;0,"ok","ocultar")</f>
        <v>ocultar</v>
      </c>
      <c r="O43" s="650"/>
      <c r="P43" s="724"/>
      <c r="Q43" s="725"/>
      <c r="R43" s="725"/>
      <c r="S43" s="725"/>
      <c r="T43" s="725"/>
      <c r="U43" s="725"/>
      <c r="V43" s="725"/>
      <c r="W43" s="725"/>
      <c r="X43" s="725"/>
      <c r="Y43" s="725"/>
      <c r="Z43" s="725"/>
      <c r="AA43" s="726"/>
      <c r="AB43" s="726"/>
      <c r="AC43" s="726"/>
      <c r="AD43" s="726"/>
      <c r="AE43" s="726"/>
      <c r="AF43" s="726"/>
      <c r="AG43" s="726"/>
      <c r="AH43" s="726"/>
      <c r="AI43" s="726"/>
      <c r="AJ43" s="726"/>
      <c r="AK43" s="726"/>
      <c r="AL43" s="726"/>
      <c r="AM43" s="727"/>
      <c r="AO43" s="728" t="n">
        <f aca="false">IF(E43&lt;&gt;0,G43,0)</f>
        <v>0</v>
      </c>
      <c r="AP43" s="157" t="n">
        <f aca="false">IF(B43=0,AP42,IF(ISNONTEXT(B43)=TRUE(),INT(B43),INT(LEFT(B43,FIND(".",B43)-1))))</f>
        <v>3</v>
      </c>
      <c r="AQ43" s="157" t="str">
        <f aca="false">IF(AQ44=1,1,IF(B43&lt;&gt;0,1,IF(C43&lt;&gt;0,1,IF(D43&lt;&gt;0,1,IF(E43&lt;&gt;0,1,"")))))</f>
        <v/>
      </c>
      <c r="AR43" s="157" t="str">
        <f aca="false">IF(AP43=0," ",IF(AP43&lt;&gt;AP42,AP43," "))</f>
        <v> </v>
      </c>
      <c r="AS43" s="732"/>
      <c r="AT43" s="730" t="n">
        <f aca="false">IF(AP43&lt;&gt;AR43,(IF('ORÇ.GLOBAL P CAIXA'!I44="",J43*(INFORMAÇÕES!$Q$99/INFORMAÇÕES!$Q$102),IF('ORÇ.GLOBAL P CAIXA'!I44="R",J43,0))),0)</f>
        <v>0</v>
      </c>
      <c r="AU43" s="75" t="n">
        <f aca="false">IF(AP43&lt;&gt;AR43,(IF('ORÇ.GLOBAL P CAIXA'!I44="",J43*(INFORMAÇÕES!$Q$100/INFORMAÇÕES!$Q$102),IF('ORÇ.GLOBAL P CAIXA'!I44="C",J43,0))),0)</f>
        <v>0</v>
      </c>
      <c r="AV43" s="75" t="n">
        <f aca="false">IF(AP43&lt;&gt;AR43,(IF('ORÇ.GLOBAL P CAIXA'!I44="",J43*INFORMAÇÕES!$U$115,IF('ORÇ.GLOBAL P CAIXA'!I44="CF",J43,0))),0)</f>
        <v>0</v>
      </c>
      <c r="AW43" s="75" t="n">
        <f aca="false">IF(AP43&lt;&gt;AR43,(IF('ORÇ.GLOBAL P CAIXA'!I44="",J43*INFORMAÇÕES!$U$116,IF('ORÇ.GLOBAL P CAIXA'!I44="O",J43,0))),0)</f>
        <v>0</v>
      </c>
      <c r="AX43" s="731" t="n">
        <f aca="false">IF(E43&lt;&gt;0,J43,0)</f>
        <v>0</v>
      </c>
      <c r="AY43" s="730" t="n">
        <f aca="false">IF(AP43&lt;&gt;AR43,(IF('ORÇ.GLOBAL P CAIXA'!I44="",L43*(INFORMAÇÕES!$Q$99/INFORMAÇÕES!$Q$102),IF('ORÇ.GLOBAL P CAIXA'!I44="R",L43,0))),0)</f>
        <v>0</v>
      </c>
      <c r="AZ43" s="75" t="n">
        <f aca="false">IF(AP43&lt;&gt;AR43,(IF('ORÇ.GLOBAL P CAIXA'!I44="",L43*(INFORMAÇÕES!$Q$100/INFORMAÇÕES!$Q$102),IF('ORÇ.GLOBAL P CAIXA'!I44="C",L43,0))),0)</f>
        <v>0</v>
      </c>
      <c r="BA43" s="75" t="n">
        <f aca="false">IF(AP43&lt;&gt;AR43,(IF('ORÇ.GLOBAL P CAIXA'!I44="",L43*INFORMAÇÕES!$U$115,IF('ORÇ.GLOBAL P CAIXA'!I44="CF",L43,0))),0)</f>
        <v>0</v>
      </c>
      <c r="BB43" s="75" t="n">
        <f aca="false">IF(AP43&lt;&gt;AR43,(IF('ORÇ.GLOBAL P CAIXA'!I44="",L43*INFORMAÇÕES!$U$116,IF('ORÇ.GLOBAL P CAIXA'!I44="O",L43,0))),0)</f>
        <v>0</v>
      </c>
      <c r="BC43" s="731" t="n">
        <f aca="false">IF(E43&lt;&gt;0,L43,0)</f>
        <v>0</v>
      </c>
    </row>
    <row r="44" s="174" customFormat="true" ht="14.25" hidden="false" customHeight="false" outlineLevel="0" collapsed="false">
      <c r="A44" s="159" t="n">
        <v>34</v>
      </c>
      <c r="B44" s="160" t="n">
        <f aca="false">'ORÇ.REPROG. P CAIXA'!B46</f>
        <v>0</v>
      </c>
      <c r="C44" s="723" t="n">
        <f aca="false">'ORÇ.REPROG. P CAIXA'!C46</f>
        <v>0</v>
      </c>
      <c r="D44" s="162" t="n">
        <f aca="false">'ORÇ.REPROG. P CAIXA'!D46</f>
        <v>0</v>
      </c>
      <c r="E44" s="163" t="n">
        <f aca="false">IF('BM GLOBAL'!$P$1&lt;&gt;0,'ORÇ.REPROG. P CAIXA'!E46,'ORÇ.REPROG. P CAIXA'!H46)</f>
        <v>0</v>
      </c>
      <c r="F44" s="163" t="n">
        <f aca="false">IF('BM GLOBAL'!$P$1&lt;&gt;0,IF('ORÇ.GLOBAL P CAIXA'!K45=0,'ORÇ.GLOBAL EMPRESA'!G45,'ORÇ.GLOBAL P CAIXA'!F45),'ORÇ.REPROG. P CAIXA'!I46)</f>
        <v>0</v>
      </c>
      <c r="G44" s="163" t="n">
        <f aca="false">IF(E44&lt;&gt;0,ROUND(E44*F44,2),IF(AO44=0,(SUMIF('ORÇ.REPROG. P CAIXA'!$AC$13:$AC$1012,B44,$AO$11:$AO$1010)),AO44))</f>
        <v>0</v>
      </c>
      <c r="H44" s="163" t="n">
        <f aca="false">IF(J44&lt;&gt;0,IF(E44&lt;&gt;0,J44/F44,0),0)</f>
        <v>0</v>
      </c>
      <c r="I44" s="163" t="n">
        <f aca="false">IF(L44&lt;&gt;0,IF(E44&lt;&gt;0,L44/F44,0),0)</f>
        <v>0</v>
      </c>
      <c r="J44" s="163" t="n">
        <f aca="false">IF(E44&lt;&gt;0,ROUND(INDEX($P$11:$AM$1010,$A44,$L$1),2),IF(AX44=0,(SUMIF($AP$11:$AP$1010,B44,$AX$11:$AX$1010)),AX44))</f>
        <v>0</v>
      </c>
      <c r="K44" s="163" t="n">
        <f aca="false">IF(G44=0,0,(J44/G44)*100)</f>
        <v>0</v>
      </c>
      <c r="L44" s="163" t="n">
        <f aca="false">IF(E44&lt;&gt;0,ROUND(IF($L$1=1,SUM(P44),"0")+IF($L$1=2,SUM($P44:Q44),"0")+IF($L$1=3,SUM($P44:R44),"0")+IF($L$1=4,SUM($P44:S44),"0")+IF($L$1=5,SUM($P44:T44),"0")+IF($L$1=6,SUM($P44:U44),"0")+IF($L$1=7,SUM($P44:V44),"0")+IF($L$1=8,SUM($P44:W44),"0")+IF($L$1=9,SUM($P44:X44),"0")+IF($L$1=10,SUM($P44:Y44),"0")+IF($L$1=11,SUM($P44:Z44),"0")+IF($L$1=12,SUM($P44:AA44),"0")+IF($L$1=13,SUM($P44:AB44),"0")+IF($L$1=14,SUM($P44:AC44),"0")+IF($L$1=15,SUM($P44:AD44),"0")+IF($L$1=16,SUM($P44:AE44),"0")+IF($L$1=17,SUM($P44:AF44),"0")+IF($L$1=18,SUM($P44:AG44),"0")+IF($L$1=19,SUM($P44:AH44),"0")+IF($L$1=20,SUM($P44:AI44),"0")+IF($L$1=21,SUM($P44:AJ44),"0")+IF($L$1=22,SUM($P44:AK44),"0")+IF($L$1=23,SUM($P44:AL44),"0")+IF($L$1=24,SUM($P44:AM44),"0"),2),IF(BC44=0,(SUMIF($AP$11:$AP$1010,B44,$BC$11:$BC$1010)),BC44))</f>
        <v>0</v>
      </c>
      <c r="M44" s="163" t="n">
        <f aca="false">IF(G44=0,0,(L44/G44)*100)</f>
        <v>0</v>
      </c>
      <c r="N44" s="168" t="str">
        <f aca="false">IF(B44&gt;0,"ok","ocultar")</f>
        <v>ocultar</v>
      </c>
      <c r="O44" s="650"/>
      <c r="P44" s="724"/>
      <c r="Q44" s="725"/>
      <c r="R44" s="725"/>
      <c r="S44" s="725"/>
      <c r="T44" s="725"/>
      <c r="U44" s="725"/>
      <c r="V44" s="725"/>
      <c r="W44" s="725"/>
      <c r="X44" s="725"/>
      <c r="Y44" s="725"/>
      <c r="Z44" s="725"/>
      <c r="AA44" s="726"/>
      <c r="AB44" s="726"/>
      <c r="AC44" s="726"/>
      <c r="AD44" s="726"/>
      <c r="AE44" s="726"/>
      <c r="AF44" s="726"/>
      <c r="AG44" s="726"/>
      <c r="AH44" s="726"/>
      <c r="AI44" s="726"/>
      <c r="AJ44" s="726"/>
      <c r="AK44" s="726"/>
      <c r="AL44" s="726"/>
      <c r="AM44" s="727"/>
      <c r="AO44" s="728" t="n">
        <f aca="false">IF(E44&lt;&gt;0,G44,0)</f>
        <v>0</v>
      </c>
      <c r="AP44" s="157" t="n">
        <f aca="false">IF(B44=0,AP43,IF(ISNONTEXT(B44)=TRUE(),INT(B44),INT(LEFT(B44,FIND(".",B44)-1))))</f>
        <v>3</v>
      </c>
      <c r="AQ44" s="157" t="str">
        <f aca="false">IF(AQ45=1,1,IF(B44&lt;&gt;0,1,IF(C44&lt;&gt;0,1,IF(D44&lt;&gt;0,1,IF(E44&lt;&gt;0,1,"")))))</f>
        <v/>
      </c>
      <c r="AR44" s="157" t="str">
        <f aca="false">IF(AP44=0," ",IF(AP44&lt;&gt;AP43,AP44," "))</f>
        <v> </v>
      </c>
      <c r="AS44" s="732"/>
      <c r="AT44" s="730" t="n">
        <f aca="false">IF(AP44&lt;&gt;AR44,(IF('ORÇ.GLOBAL P CAIXA'!I45="",J44*(INFORMAÇÕES!$Q$99/INFORMAÇÕES!$Q$102),IF('ORÇ.GLOBAL P CAIXA'!I45="R",J44,0))),0)</f>
        <v>0</v>
      </c>
      <c r="AU44" s="75" t="n">
        <f aca="false">IF(AP44&lt;&gt;AR44,(IF('ORÇ.GLOBAL P CAIXA'!I45="",J44*(INFORMAÇÕES!$Q$100/INFORMAÇÕES!$Q$102),IF('ORÇ.GLOBAL P CAIXA'!I45="C",J44,0))),0)</f>
        <v>0</v>
      </c>
      <c r="AV44" s="75" t="n">
        <f aca="false">IF(AP44&lt;&gt;AR44,(IF('ORÇ.GLOBAL P CAIXA'!I45="",J44*INFORMAÇÕES!$U$115,IF('ORÇ.GLOBAL P CAIXA'!I45="CF",J44,0))),0)</f>
        <v>0</v>
      </c>
      <c r="AW44" s="75" t="n">
        <f aca="false">IF(AP44&lt;&gt;AR44,(IF('ORÇ.GLOBAL P CAIXA'!I45="",J44*INFORMAÇÕES!$U$116,IF('ORÇ.GLOBAL P CAIXA'!I45="O",J44,0))),0)</f>
        <v>0</v>
      </c>
      <c r="AX44" s="731" t="n">
        <f aca="false">IF(E44&lt;&gt;0,J44,0)</f>
        <v>0</v>
      </c>
      <c r="AY44" s="730" t="n">
        <f aca="false">IF(AP44&lt;&gt;AR44,(IF('ORÇ.GLOBAL P CAIXA'!I45="",L44*(INFORMAÇÕES!$Q$99/INFORMAÇÕES!$Q$102),IF('ORÇ.GLOBAL P CAIXA'!I45="R",L44,0))),0)</f>
        <v>0</v>
      </c>
      <c r="AZ44" s="75" t="n">
        <f aca="false">IF(AP44&lt;&gt;AR44,(IF('ORÇ.GLOBAL P CAIXA'!I45="",L44*(INFORMAÇÕES!$Q$100/INFORMAÇÕES!$Q$102),IF('ORÇ.GLOBAL P CAIXA'!I45="C",L44,0))),0)</f>
        <v>0</v>
      </c>
      <c r="BA44" s="75" t="n">
        <f aca="false">IF(AP44&lt;&gt;AR44,(IF('ORÇ.GLOBAL P CAIXA'!I45="",L44*INFORMAÇÕES!$U$115,IF('ORÇ.GLOBAL P CAIXA'!I45="CF",L44,0))),0)</f>
        <v>0</v>
      </c>
      <c r="BB44" s="75" t="n">
        <f aca="false">IF(AP44&lt;&gt;AR44,(IF('ORÇ.GLOBAL P CAIXA'!I45="",L44*INFORMAÇÕES!$U$116,IF('ORÇ.GLOBAL P CAIXA'!I45="O",L44,0))),0)</f>
        <v>0</v>
      </c>
      <c r="BC44" s="731" t="n">
        <f aca="false">IF(E44&lt;&gt;0,L44,0)</f>
        <v>0</v>
      </c>
    </row>
    <row r="45" s="174" customFormat="true" ht="14.25" hidden="false" customHeight="false" outlineLevel="0" collapsed="false">
      <c r="A45" s="159" t="n">
        <v>35</v>
      </c>
      <c r="B45" s="160" t="n">
        <f aca="false">'ORÇ.REPROG. P CAIXA'!B47</f>
        <v>0</v>
      </c>
      <c r="C45" s="723" t="n">
        <f aca="false">'ORÇ.REPROG. P CAIXA'!C47</f>
        <v>0</v>
      </c>
      <c r="D45" s="162" t="n">
        <f aca="false">'ORÇ.REPROG. P CAIXA'!D47</f>
        <v>0</v>
      </c>
      <c r="E45" s="163" t="n">
        <f aca="false">IF('BM GLOBAL'!$P$1&lt;&gt;0,'ORÇ.REPROG. P CAIXA'!E47,'ORÇ.REPROG. P CAIXA'!H47)</f>
        <v>0</v>
      </c>
      <c r="F45" s="163" t="n">
        <f aca="false">IF('BM GLOBAL'!$P$1&lt;&gt;0,IF('ORÇ.GLOBAL P CAIXA'!K46=0,'ORÇ.GLOBAL EMPRESA'!G46,'ORÇ.GLOBAL P CAIXA'!F46),'ORÇ.REPROG. P CAIXA'!I47)</f>
        <v>0</v>
      </c>
      <c r="G45" s="163" t="n">
        <f aca="false">IF(E45&lt;&gt;0,ROUND(E45*F45,2),IF(AO45=0,(SUMIF('ORÇ.REPROG. P CAIXA'!$AC$13:$AC$1012,B45,$AO$11:$AO$1010)),AO45))</f>
        <v>0</v>
      </c>
      <c r="H45" s="163" t="n">
        <f aca="false">IF(J45&lt;&gt;0,IF(E45&lt;&gt;0,J45/F45,0),0)</f>
        <v>0</v>
      </c>
      <c r="I45" s="163" t="n">
        <f aca="false">IF(L45&lt;&gt;0,IF(E45&lt;&gt;0,L45/F45,0),0)</f>
        <v>0</v>
      </c>
      <c r="J45" s="163" t="n">
        <f aca="false">IF(E45&lt;&gt;0,ROUND(INDEX($P$11:$AM$1010,$A45,$L$1),2),IF(AX45=0,(SUMIF($AP$11:$AP$1010,B45,$AX$11:$AX$1010)),AX45))</f>
        <v>0</v>
      </c>
      <c r="K45" s="163" t="n">
        <f aca="false">IF(G45=0,0,(J45/G45)*100)</f>
        <v>0</v>
      </c>
      <c r="L45" s="163" t="n">
        <f aca="false">IF(E45&lt;&gt;0,ROUND(IF($L$1=1,SUM(P45),"0")+IF($L$1=2,SUM($P45:Q45),"0")+IF($L$1=3,SUM($P45:R45),"0")+IF($L$1=4,SUM($P45:S45),"0")+IF($L$1=5,SUM($P45:T45),"0")+IF($L$1=6,SUM($P45:U45),"0")+IF($L$1=7,SUM($P45:V45),"0")+IF($L$1=8,SUM($P45:W45),"0")+IF($L$1=9,SUM($P45:X45),"0")+IF($L$1=10,SUM($P45:Y45),"0")+IF($L$1=11,SUM($P45:Z45),"0")+IF($L$1=12,SUM($P45:AA45),"0")+IF($L$1=13,SUM($P45:AB45),"0")+IF($L$1=14,SUM($P45:AC45),"0")+IF($L$1=15,SUM($P45:AD45),"0")+IF($L$1=16,SUM($P45:AE45),"0")+IF($L$1=17,SUM($P45:AF45),"0")+IF($L$1=18,SUM($P45:AG45),"0")+IF($L$1=19,SUM($P45:AH45),"0")+IF($L$1=20,SUM($P45:AI45),"0")+IF($L$1=21,SUM($P45:AJ45),"0")+IF($L$1=22,SUM($P45:AK45),"0")+IF($L$1=23,SUM($P45:AL45),"0")+IF($L$1=24,SUM($P45:AM45),"0"),2),IF(BC45=0,(SUMIF($AP$11:$AP$1010,B45,$BC$11:$BC$1010)),BC45))</f>
        <v>0</v>
      </c>
      <c r="M45" s="163" t="n">
        <f aca="false">IF(G45=0,0,(L45/G45)*100)</f>
        <v>0</v>
      </c>
      <c r="N45" s="168" t="str">
        <f aca="false">IF(B45&gt;0,"ok","ocultar")</f>
        <v>ocultar</v>
      </c>
      <c r="O45" s="650"/>
      <c r="P45" s="724"/>
      <c r="Q45" s="725"/>
      <c r="R45" s="725"/>
      <c r="S45" s="725"/>
      <c r="T45" s="725"/>
      <c r="U45" s="725"/>
      <c r="V45" s="725"/>
      <c r="W45" s="725"/>
      <c r="X45" s="725"/>
      <c r="Y45" s="725"/>
      <c r="Z45" s="725"/>
      <c r="AA45" s="726"/>
      <c r="AB45" s="726"/>
      <c r="AC45" s="726"/>
      <c r="AD45" s="726"/>
      <c r="AE45" s="726"/>
      <c r="AF45" s="726"/>
      <c r="AG45" s="726"/>
      <c r="AH45" s="726"/>
      <c r="AI45" s="726"/>
      <c r="AJ45" s="726"/>
      <c r="AK45" s="726"/>
      <c r="AL45" s="726"/>
      <c r="AM45" s="727"/>
      <c r="AO45" s="728" t="n">
        <f aca="false">IF(E45&lt;&gt;0,G45,0)</f>
        <v>0</v>
      </c>
      <c r="AP45" s="157" t="n">
        <f aca="false">IF(B45=0,AP44,IF(ISNONTEXT(B45)=TRUE(),INT(B45),INT(LEFT(B45,FIND(".",B45)-1))))</f>
        <v>3</v>
      </c>
      <c r="AQ45" s="157" t="str">
        <f aca="false">IF(AQ46=1,1,IF(B45&lt;&gt;0,1,IF(C45&lt;&gt;0,1,IF(D45&lt;&gt;0,1,IF(E45&lt;&gt;0,1,"")))))</f>
        <v/>
      </c>
      <c r="AR45" s="157" t="str">
        <f aca="false">IF(AP45=0," ",IF(AP45&lt;&gt;AP44,AP45," "))</f>
        <v> </v>
      </c>
      <c r="AS45" s="732"/>
      <c r="AT45" s="730" t="n">
        <f aca="false">IF(AP45&lt;&gt;AR45,(IF('ORÇ.GLOBAL P CAIXA'!I46="",J45*(INFORMAÇÕES!$Q$99/INFORMAÇÕES!$Q$102),IF('ORÇ.GLOBAL P CAIXA'!I46="R",J45,0))),0)</f>
        <v>0</v>
      </c>
      <c r="AU45" s="75" t="n">
        <f aca="false">IF(AP45&lt;&gt;AR45,(IF('ORÇ.GLOBAL P CAIXA'!I46="",J45*(INFORMAÇÕES!$Q$100/INFORMAÇÕES!$Q$102),IF('ORÇ.GLOBAL P CAIXA'!I46="C",J45,0))),0)</f>
        <v>0</v>
      </c>
      <c r="AV45" s="75" t="n">
        <f aca="false">IF(AP45&lt;&gt;AR45,(IF('ORÇ.GLOBAL P CAIXA'!I46="",J45*INFORMAÇÕES!$U$115,IF('ORÇ.GLOBAL P CAIXA'!I46="CF",J45,0))),0)</f>
        <v>0</v>
      </c>
      <c r="AW45" s="75" t="n">
        <f aca="false">IF(AP45&lt;&gt;AR45,(IF('ORÇ.GLOBAL P CAIXA'!I46="",J45*INFORMAÇÕES!$U$116,IF('ORÇ.GLOBAL P CAIXA'!I46="O",J45,0))),0)</f>
        <v>0</v>
      </c>
      <c r="AX45" s="731" t="n">
        <f aca="false">IF(E45&lt;&gt;0,J45,0)</f>
        <v>0</v>
      </c>
      <c r="AY45" s="730" t="n">
        <f aca="false">IF(AP45&lt;&gt;AR45,(IF('ORÇ.GLOBAL P CAIXA'!I46="",L45*(INFORMAÇÕES!$Q$99/INFORMAÇÕES!$Q$102),IF('ORÇ.GLOBAL P CAIXA'!I46="R",L45,0))),0)</f>
        <v>0</v>
      </c>
      <c r="AZ45" s="75" t="n">
        <f aca="false">IF(AP45&lt;&gt;AR45,(IF('ORÇ.GLOBAL P CAIXA'!I46="",L45*(INFORMAÇÕES!$Q$100/INFORMAÇÕES!$Q$102),IF('ORÇ.GLOBAL P CAIXA'!I46="C",L45,0))),0)</f>
        <v>0</v>
      </c>
      <c r="BA45" s="75" t="n">
        <f aca="false">IF(AP45&lt;&gt;AR45,(IF('ORÇ.GLOBAL P CAIXA'!I46="",L45*INFORMAÇÕES!$U$115,IF('ORÇ.GLOBAL P CAIXA'!I46="CF",L45,0))),0)</f>
        <v>0</v>
      </c>
      <c r="BB45" s="75" t="n">
        <f aca="false">IF(AP45&lt;&gt;AR45,(IF('ORÇ.GLOBAL P CAIXA'!I46="",L45*INFORMAÇÕES!$U$116,IF('ORÇ.GLOBAL P CAIXA'!I46="O",L45,0))),0)</f>
        <v>0</v>
      </c>
      <c r="BC45" s="731" t="n">
        <f aca="false">IF(E45&lt;&gt;0,L45,0)</f>
        <v>0</v>
      </c>
    </row>
    <row r="46" s="174" customFormat="true" ht="14.25" hidden="false" customHeight="false" outlineLevel="0" collapsed="false">
      <c r="A46" s="159" t="n">
        <v>36</v>
      </c>
      <c r="B46" s="160" t="n">
        <f aca="false">'ORÇ.REPROG. P CAIXA'!B48</f>
        <v>0</v>
      </c>
      <c r="C46" s="723" t="n">
        <f aca="false">'ORÇ.REPROG. P CAIXA'!C48</f>
        <v>0</v>
      </c>
      <c r="D46" s="162" t="n">
        <f aca="false">'ORÇ.REPROG. P CAIXA'!D48</f>
        <v>0</v>
      </c>
      <c r="E46" s="163" t="n">
        <f aca="false">IF('BM GLOBAL'!$P$1&lt;&gt;0,'ORÇ.REPROG. P CAIXA'!E48,'ORÇ.REPROG. P CAIXA'!H48)</f>
        <v>0</v>
      </c>
      <c r="F46" s="163" t="n">
        <f aca="false">IF('BM GLOBAL'!$P$1&lt;&gt;0,IF('ORÇ.GLOBAL P CAIXA'!K47=0,'ORÇ.GLOBAL EMPRESA'!G47,'ORÇ.GLOBAL P CAIXA'!F47),'ORÇ.REPROG. P CAIXA'!I48)</f>
        <v>0</v>
      </c>
      <c r="G46" s="163" t="n">
        <f aca="false">IF(E46&lt;&gt;0,ROUND(E46*F46,2),IF(AO46=0,(SUMIF('ORÇ.REPROG. P CAIXA'!$AC$13:$AC$1012,B46,$AO$11:$AO$1010)),AO46))</f>
        <v>0</v>
      </c>
      <c r="H46" s="163" t="n">
        <f aca="false">IF(J46&lt;&gt;0,IF(E46&lt;&gt;0,J46/F46,0),0)</f>
        <v>0</v>
      </c>
      <c r="I46" s="163" t="n">
        <f aca="false">IF(L46&lt;&gt;0,IF(E46&lt;&gt;0,L46/F46,0),0)</f>
        <v>0</v>
      </c>
      <c r="J46" s="163" t="n">
        <f aca="false">IF(E46&lt;&gt;0,ROUND(INDEX($P$11:$AM$1010,$A46,$L$1),2),IF(AX46=0,(SUMIF($AP$11:$AP$1010,B46,$AX$11:$AX$1010)),AX46))</f>
        <v>0</v>
      </c>
      <c r="K46" s="163" t="n">
        <f aca="false">IF(G46=0,0,(J46/G46)*100)</f>
        <v>0</v>
      </c>
      <c r="L46" s="163" t="n">
        <f aca="false">IF(E46&lt;&gt;0,ROUND(IF($L$1=1,SUM(P46),"0")+IF($L$1=2,SUM($P46:Q46),"0")+IF($L$1=3,SUM($P46:R46),"0")+IF($L$1=4,SUM($P46:S46),"0")+IF($L$1=5,SUM($P46:T46),"0")+IF($L$1=6,SUM($P46:U46),"0")+IF($L$1=7,SUM($P46:V46),"0")+IF($L$1=8,SUM($P46:W46),"0")+IF($L$1=9,SUM($P46:X46),"0")+IF($L$1=10,SUM($P46:Y46),"0")+IF($L$1=11,SUM($P46:Z46),"0")+IF($L$1=12,SUM($P46:AA46),"0")+IF($L$1=13,SUM($P46:AB46),"0")+IF($L$1=14,SUM($P46:AC46),"0")+IF($L$1=15,SUM($P46:AD46),"0")+IF($L$1=16,SUM($P46:AE46),"0")+IF($L$1=17,SUM($P46:AF46),"0")+IF($L$1=18,SUM($P46:AG46),"0")+IF($L$1=19,SUM($P46:AH46),"0")+IF($L$1=20,SUM($P46:AI46),"0")+IF($L$1=21,SUM($P46:AJ46),"0")+IF($L$1=22,SUM($P46:AK46),"0")+IF($L$1=23,SUM($P46:AL46),"0")+IF($L$1=24,SUM($P46:AM46),"0"),2),IF(BC46=0,(SUMIF($AP$11:$AP$1010,B46,$BC$11:$BC$1010)),BC46))</f>
        <v>0</v>
      </c>
      <c r="M46" s="163" t="n">
        <f aca="false">IF(G46=0,0,(L46/G46)*100)</f>
        <v>0</v>
      </c>
      <c r="N46" s="168" t="str">
        <f aca="false">IF(B46&gt;0,"ok","ocultar")</f>
        <v>ocultar</v>
      </c>
      <c r="O46" s="650"/>
      <c r="P46" s="724"/>
      <c r="Q46" s="725"/>
      <c r="R46" s="725"/>
      <c r="S46" s="725"/>
      <c r="T46" s="725"/>
      <c r="U46" s="725"/>
      <c r="V46" s="725"/>
      <c r="W46" s="725"/>
      <c r="X46" s="725"/>
      <c r="Y46" s="725"/>
      <c r="Z46" s="725"/>
      <c r="AA46" s="726"/>
      <c r="AB46" s="726"/>
      <c r="AC46" s="726"/>
      <c r="AD46" s="726"/>
      <c r="AE46" s="726"/>
      <c r="AF46" s="726"/>
      <c r="AG46" s="726"/>
      <c r="AH46" s="726"/>
      <c r="AI46" s="726"/>
      <c r="AJ46" s="726"/>
      <c r="AK46" s="726"/>
      <c r="AL46" s="726"/>
      <c r="AM46" s="727"/>
      <c r="AO46" s="728" t="n">
        <f aca="false">IF(E46&lt;&gt;0,G46,0)</f>
        <v>0</v>
      </c>
      <c r="AP46" s="157" t="n">
        <f aca="false">IF(B46=0,AP45,IF(ISNONTEXT(B46)=TRUE(),INT(B46),INT(LEFT(B46,FIND(".",B46)-1))))</f>
        <v>3</v>
      </c>
      <c r="AQ46" s="157" t="str">
        <f aca="false">IF(AQ47=1,1,IF(B46&lt;&gt;0,1,IF(C46&lt;&gt;0,1,IF(D46&lt;&gt;0,1,IF(E46&lt;&gt;0,1,"")))))</f>
        <v/>
      </c>
      <c r="AR46" s="157" t="str">
        <f aca="false">IF(AP46=0," ",IF(AP46&lt;&gt;AP45,AP46," "))</f>
        <v> </v>
      </c>
      <c r="AS46" s="732"/>
      <c r="AT46" s="730" t="n">
        <f aca="false">IF(AP46&lt;&gt;AR46,(IF('ORÇ.GLOBAL P CAIXA'!I47="",J46*(INFORMAÇÕES!$Q$99/INFORMAÇÕES!$Q$102),IF('ORÇ.GLOBAL P CAIXA'!I47="R",J46,0))),0)</f>
        <v>0</v>
      </c>
      <c r="AU46" s="75" t="n">
        <f aca="false">IF(AP46&lt;&gt;AR46,(IF('ORÇ.GLOBAL P CAIXA'!I47="",J46*(INFORMAÇÕES!$Q$100/INFORMAÇÕES!$Q$102),IF('ORÇ.GLOBAL P CAIXA'!I47="C",J46,0))),0)</f>
        <v>0</v>
      </c>
      <c r="AV46" s="75" t="n">
        <f aca="false">IF(AP46&lt;&gt;AR46,(IF('ORÇ.GLOBAL P CAIXA'!I47="",J46*INFORMAÇÕES!$U$115,IF('ORÇ.GLOBAL P CAIXA'!I47="CF",J46,0))),0)</f>
        <v>0</v>
      </c>
      <c r="AW46" s="75" t="n">
        <f aca="false">IF(AP46&lt;&gt;AR46,(IF('ORÇ.GLOBAL P CAIXA'!I47="",J46*INFORMAÇÕES!$U$116,IF('ORÇ.GLOBAL P CAIXA'!I47="O",J46,0))),0)</f>
        <v>0</v>
      </c>
      <c r="AX46" s="731" t="n">
        <f aca="false">IF(E46&lt;&gt;0,J46,0)</f>
        <v>0</v>
      </c>
      <c r="AY46" s="730" t="n">
        <f aca="false">IF(AP46&lt;&gt;AR46,(IF('ORÇ.GLOBAL P CAIXA'!I47="",L46*(INFORMAÇÕES!$Q$99/INFORMAÇÕES!$Q$102),IF('ORÇ.GLOBAL P CAIXA'!I47="R",L46,0))),0)</f>
        <v>0</v>
      </c>
      <c r="AZ46" s="75" t="n">
        <f aca="false">IF(AP46&lt;&gt;AR46,(IF('ORÇ.GLOBAL P CAIXA'!I47="",L46*(INFORMAÇÕES!$Q$100/INFORMAÇÕES!$Q$102),IF('ORÇ.GLOBAL P CAIXA'!I47="C",L46,0))),0)</f>
        <v>0</v>
      </c>
      <c r="BA46" s="75" t="n">
        <f aca="false">IF(AP46&lt;&gt;AR46,(IF('ORÇ.GLOBAL P CAIXA'!I47="",L46*INFORMAÇÕES!$U$115,IF('ORÇ.GLOBAL P CAIXA'!I47="CF",L46,0))),0)</f>
        <v>0</v>
      </c>
      <c r="BB46" s="75" t="n">
        <f aca="false">IF(AP46&lt;&gt;AR46,(IF('ORÇ.GLOBAL P CAIXA'!I47="",L46*INFORMAÇÕES!$U$116,IF('ORÇ.GLOBAL P CAIXA'!I47="O",L46,0))),0)</f>
        <v>0</v>
      </c>
      <c r="BC46" s="731" t="n">
        <f aca="false">IF(E46&lt;&gt;0,L46,0)</f>
        <v>0</v>
      </c>
    </row>
    <row r="47" s="174" customFormat="true" ht="14.25" hidden="false" customHeight="false" outlineLevel="0" collapsed="false">
      <c r="A47" s="159" t="n">
        <v>37</v>
      </c>
      <c r="B47" s="160" t="n">
        <f aca="false">'ORÇ.REPROG. P CAIXA'!B49</f>
        <v>0</v>
      </c>
      <c r="C47" s="723" t="n">
        <f aca="false">'ORÇ.REPROG. P CAIXA'!C49</f>
        <v>0</v>
      </c>
      <c r="D47" s="162" t="n">
        <f aca="false">'ORÇ.REPROG. P CAIXA'!D49</f>
        <v>0</v>
      </c>
      <c r="E47" s="163" t="n">
        <f aca="false">IF('BM GLOBAL'!$P$1&lt;&gt;0,'ORÇ.REPROG. P CAIXA'!E49,'ORÇ.REPROG. P CAIXA'!H49)</f>
        <v>0</v>
      </c>
      <c r="F47" s="163" t="n">
        <f aca="false">IF('BM GLOBAL'!$P$1&lt;&gt;0,IF('ORÇ.GLOBAL P CAIXA'!K48=0,'ORÇ.GLOBAL EMPRESA'!G48,'ORÇ.GLOBAL P CAIXA'!F48),'ORÇ.REPROG. P CAIXA'!I49)</f>
        <v>0</v>
      </c>
      <c r="G47" s="163" t="n">
        <f aca="false">IF(E47&lt;&gt;0,ROUND(E47*F47,2),IF(AO47=0,(SUMIF('ORÇ.REPROG. P CAIXA'!$AC$13:$AC$1012,B47,$AO$11:$AO$1010)),AO47))</f>
        <v>0</v>
      </c>
      <c r="H47" s="163" t="n">
        <f aca="false">IF(J47&lt;&gt;0,IF(E47&lt;&gt;0,J47/F47,0),0)</f>
        <v>0</v>
      </c>
      <c r="I47" s="163" t="n">
        <f aca="false">IF(L47&lt;&gt;0,IF(E47&lt;&gt;0,L47/F47,0),0)</f>
        <v>0</v>
      </c>
      <c r="J47" s="163" t="n">
        <f aca="false">IF(E47&lt;&gt;0,ROUND(INDEX($P$11:$AM$1010,$A47,$L$1),2),IF(AX47=0,(SUMIF($AP$11:$AP$1010,B47,$AX$11:$AX$1010)),AX47))</f>
        <v>0</v>
      </c>
      <c r="K47" s="163" t="n">
        <f aca="false">IF(G47=0,0,(J47/G47)*100)</f>
        <v>0</v>
      </c>
      <c r="L47" s="163" t="n">
        <f aca="false">IF(E47&lt;&gt;0,ROUND(IF($L$1=1,SUM(P47),"0")+IF($L$1=2,SUM($P47:Q47),"0")+IF($L$1=3,SUM($P47:R47),"0")+IF($L$1=4,SUM($P47:S47),"0")+IF($L$1=5,SUM($P47:T47),"0")+IF($L$1=6,SUM($P47:U47),"0")+IF($L$1=7,SUM($P47:V47),"0")+IF($L$1=8,SUM($P47:W47),"0")+IF($L$1=9,SUM($P47:X47),"0")+IF($L$1=10,SUM($P47:Y47),"0")+IF($L$1=11,SUM($P47:Z47),"0")+IF($L$1=12,SUM($P47:AA47),"0")+IF($L$1=13,SUM($P47:AB47),"0")+IF($L$1=14,SUM($P47:AC47),"0")+IF($L$1=15,SUM($P47:AD47),"0")+IF($L$1=16,SUM($P47:AE47),"0")+IF($L$1=17,SUM($P47:AF47),"0")+IF($L$1=18,SUM($P47:AG47),"0")+IF($L$1=19,SUM($P47:AH47),"0")+IF($L$1=20,SUM($P47:AI47),"0")+IF($L$1=21,SUM($P47:AJ47),"0")+IF($L$1=22,SUM($P47:AK47),"0")+IF($L$1=23,SUM($P47:AL47),"0")+IF($L$1=24,SUM($P47:AM47),"0"),2),IF(BC47=0,(SUMIF($AP$11:$AP$1010,B47,$BC$11:$BC$1010)),BC47))</f>
        <v>0</v>
      </c>
      <c r="M47" s="163" t="n">
        <f aca="false">IF(G47=0,0,(L47/G47)*100)</f>
        <v>0</v>
      </c>
      <c r="N47" s="168" t="str">
        <f aca="false">IF(B47&gt;0,"ok","ocultar")</f>
        <v>ocultar</v>
      </c>
      <c r="O47" s="650"/>
      <c r="P47" s="724"/>
      <c r="Q47" s="725"/>
      <c r="R47" s="725"/>
      <c r="S47" s="725"/>
      <c r="T47" s="725"/>
      <c r="U47" s="725"/>
      <c r="V47" s="725"/>
      <c r="W47" s="725"/>
      <c r="X47" s="725"/>
      <c r="Y47" s="725"/>
      <c r="Z47" s="725"/>
      <c r="AA47" s="726"/>
      <c r="AB47" s="726"/>
      <c r="AC47" s="726"/>
      <c r="AD47" s="726"/>
      <c r="AE47" s="726"/>
      <c r="AF47" s="726"/>
      <c r="AG47" s="726"/>
      <c r="AH47" s="726"/>
      <c r="AI47" s="726"/>
      <c r="AJ47" s="726"/>
      <c r="AK47" s="726"/>
      <c r="AL47" s="726"/>
      <c r="AM47" s="727"/>
      <c r="AO47" s="728" t="n">
        <f aca="false">IF(E47&lt;&gt;0,G47,0)</f>
        <v>0</v>
      </c>
      <c r="AP47" s="157" t="n">
        <f aca="false">IF(B47=0,AP46,IF(ISNONTEXT(B47)=TRUE(),INT(B47),INT(LEFT(B47,FIND(".",B47)-1))))</f>
        <v>3</v>
      </c>
      <c r="AQ47" s="157" t="str">
        <f aca="false">IF(AQ48=1,1,IF(B47&lt;&gt;0,1,IF(C47&lt;&gt;0,1,IF(D47&lt;&gt;0,1,IF(E47&lt;&gt;0,1,"")))))</f>
        <v/>
      </c>
      <c r="AR47" s="157" t="str">
        <f aca="false">IF(AP47=0," ",IF(AP47&lt;&gt;AP46,AP47," "))</f>
        <v> </v>
      </c>
      <c r="AS47" s="732"/>
      <c r="AT47" s="730" t="n">
        <f aca="false">IF(AP47&lt;&gt;AR47,(IF('ORÇ.GLOBAL P CAIXA'!I48="",J47*(INFORMAÇÕES!$Q$99/INFORMAÇÕES!$Q$102),IF('ORÇ.GLOBAL P CAIXA'!I48="R",J47,0))),0)</f>
        <v>0</v>
      </c>
      <c r="AU47" s="75" t="n">
        <f aca="false">IF(AP47&lt;&gt;AR47,(IF('ORÇ.GLOBAL P CAIXA'!I48="",J47*(INFORMAÇÕES!$Q$100/INFORMAÇÕES!$Q$102),IF('ORÇ.GLOBAL P CAIXA'!I48="C",J47,0))),0)</f>
        <v>0</v>
      </c>
      <c r="AV47" s="75" t="n">
        <f aca="false">IF(AP47&lt;&gt;AR47,(IF('ORÇ.GLOBAL P CAIXA'!I48="",J47*INFORMAÇÕES!$U$115,IF('ORÇ.GLOBAL P CAIXA'!I48="CF",J47,0))),0)</f>
        <v>0</v>
      </c>
      <c r="AW47" s="75" t="n">
        <f aca="false">IF(AP47&lt;&gt;AR47,(IF('ORÇ.GLOBAL P CAIXA'!I48="",J47*INFORMAÇÕES!$U$116,IF('ORÇ.GLOBAL P CAIXA'!I48="O",J47,0))),0)</f>
        <v>0</v>
      </c>
      <c r="AX47" s="731" t="n">
        <f aca="false">IF(E47&lt;&gt;0,J47,0)</f>
        <v>0</v>
      </c>
      <c r="AY47" s="730" t="n">
        <f aca="false">IF(AP47&lt;&gt;AR47,(IF('ORÇ.GLOBAL P CAIXA'!I48="",L47*(INFORMAÇÕES!$Q$99/INFORMAÇÕES!$Q$102),IF('ORÇ.GLOBAL P CAIXA'!I48="R",L47,0))),0)</f>
        <v>0</v>
      </c>
      <c r="AZ47" s="75" t="n">
        <f aca="false">IF(AP47&lt;&gt;AR47,(IF('ORÇ.GLOBAL P CAIXA'!I48="",L47*(INFORMAÇÕES!$Q$100/INFORMAÇÕES!$Q$102),IF('ORÇ.GLOBAL P CAIXA'!I48="C",L47,0))),0)</f>
        <v>0</v>
      </c>
      <c r="BA47" s="75" t="n">
        <f aca="false">IF(AP47&lt;&gt;AR47,(IF('ORÇ.GLOBAL P CAIXA'!I48="",L47*INFORMAÇÕES!$U$115,IF('ORÇ.GLOBAL P CAIXA'!I48="CF",L47,0))),0)</f>
        <v>0</v>
      </c>
      <c r="BB47" s="75" t="n">
        <f aca="false">IF(AP47&lt;&gt;AR47,(IF('ORÇ.GLOBAL P CAIXA'!I48="",L47*INFORMAÇÕES!$U$116,IF('ORÇ.GLOBAL P CAIXA'!I48="O",L47,0))),0)</f>
        <v>0</v>
      </c>
      <c r="BC47" s="731" t="n">
        <f aca="false">IF(E47&lt;&gt;0,L47,0)</f>
        <v>0</v>
      </c>
    </row>
    <row r="48" s="174" customFormat="true" ht="14.25" hidden="false" customHeight="false" outlineLevel="0" collapsed="false">
      <c r="A48" s="159" t="n">
        <v>38</v>
      </c>
      <c r="B48" s="160" t="n">
        <f aca="false">'ORÇ.REPROG. P CAIXA'!B50</f>
        <v>0</v>
      </c>
      <c r="C48" s="723" t="n">
        <f aca="false">'ORÇ.REPROG. P CAIXA'!C50</f>
        <v>0</v>
      </c>
      <c r="D48" s="162" t="n">
        <f aca="false">'ORÇ.REPROG. P CAIXA'!D50</f>
        <v>0</v>
      </c>
      <c r="E48" s="163" t="n">
        <f aca="false">IF('BM GLOBAL'!$P$1&lt;&gt;0,'ORÇ.REPROG. P CAIXA'!E50,'ORÇ.REPROG. P CAIXA'!H50)</f>
        <v>0</v>
      </c>
      <c r="F48" s="163" t="n">
        <f aca="false">IF('BM GLOBAL'!$P$1&lt;&gt;0,IF('ORÇ.GLOBAL P CAIXA'!K49=0,'ORÇ.GLOBAL EMPRESA'!G49,'ORÇ.GLOBAL P CAIXA'!F49),'ORÇ.REPROG. P CAIXA'!I50)</f>
        <v>0</v>
      </c>
      <c r="G48" s="163" t="n">
        <f aca="false">IF(E48&lt;&gt;0,ROUND(E48*F48,2),IF(AO48=0,(SUMIF('ORÇ.REPROG. P CAIXA'!$AC$13:$AC$1012,B48,$AO$11:$AO$1010)),AO48))</f>
        <v>0</v>
      </c>
      <c r="H48" s="163" t="n">
        <f aca="false">IF(J48&lt;&gt;0,IF(E48&lt;&gt;0,J48/F48,0),0)</f>
        <v>0</v>
      </c>
      <c r="I48" s="163" t="n">
        <f aca="false">IF(L48&lt;&gt;0,IF(E48&lt;&gt;0,L48/F48,0),0)</f>
        <v>0</v>
      </c>
      <c r="J48" s="163" t="n">
        <f aca="false">IF(E48&lt;&gt;0,ROUND(INDEX($P$11:$AM$1010,$A48,$L$1),2),IF(AX48=0,(SUMIF($AP$11:$AP$1010,B48,$AX$11:$AX$1010)),AX48))</f>
        <v>0</v>
      </c>
      <c r="K48" s="163" t="n">
        <f aca="false">IF(G48=0,0,(J48/G48)*100)</f>
        <v>0</v>
      </c>
      <c r="L48" s="163" t="n">
        <f aca="false">IF(E48&lt;&gt;0,ROUND(IF($L$1=1,SUM(P48),"0")+IF($L$1=2,SUM($P48:Q48),"0")+IF($L$1=3,SUM($P48:R48),"0")+IF($L$1=4,SUM($P48:S48),"0")+IF($L$1=5,SUM($P48:T48),"0")+IF($L$1=6,SUM($P48:U48),"0")+IF($L$1=7,SUM($P48:V48),"0")+IF($L$1=8,SUM($P48:W48),"0")+IF($L$1=9,SUM($P48:X48),"0")+IF($L$1=10,SUM($P48:Y48),"0")+IF($L$1=11,SUM($P48:Z48),"0")+IF($L$1=12,SUM($P48:AA48),"0")+IF($L$1=13,SUM($P48:AB48),"0")+IF($L$1=14,SUM($P48:AC48),"0")+IF($L$1=15,SUM($P48:AD48),"0")+IF($L$1=16,SUM($P48:AE48),"0")+IF($L$1=17,SUM($P48:AF48),"0")+IF($L$1=18,SUM($P48:AG48),"0")+IF($L$1=19,SUM($P48:AH48),"0")+IF($L$1=20,SUM($P48:AI48),"0")+IF($L$1=21,SUM($P48:AJ48),"0")+IF($L$1=22,SUM($P48:AK48),"0")+IF($L$1=23,SUM($P48:AL48),"0")+IF($L$1=24,SUM($P48:AM48),"0"),2),IF(BC48=0,(SUMIF($AP$11:$AP$1010,B48,$BC$11:$BC$1010)),BC48))</f>
        <v>0</v>
      </c>
      <c r="M48" s="163" t="n">
        <f aca="false">IF(G48=0,0,(L48/G48)*100)</f>
        <v>0</v>
      </c>
      <c r="N48" s="168" t="str">
        <f aca="false">IF(B48&gt;0,"ok","ocultar")</f>
        <v>ocultar</v>
      </c>
      <c r="O48" s="650"/>
      <c r="P48" s="724"/>
      <c r="Q48" s="725"/>
      <c r="R48" s="725"/>
      <c r="S48" s="725"/>
      <c r="T48" s="725"/>
      <c r="U48" s="725"/>
      <c r="V48" s="725"/>
      <c r="W48" s="725"/>
      <c r="X48" s="725"/>
      <c r="Y48" s="725"/>
      <c r="Z48" s="725"/>
      <c r="AA48" s="726"/>
      <c r="AB48" s="726"/>
      <c r="AC48" s="726"/>
      <c r="AD48" s="726"/>
      <c r="AE48" s="726"/>
      <c r="AF48" s="726"/>
      <c r="AG48" s="726"/>
      <c r="AH48" s="726"/>
      <c r="AI48" s="726"/>
      <c r="AJ48" s="726"/>
      <c r="AK48" s="726"/>
      <c r="AL48" s="726"/>
      <c r="AM48" s="727"/>
      <c r="AO48" s="728" t="n">
        <f aca="false">IF(E48&lt;&gt;0,G48,0)</f>
        <v>0</v>
      </c>
      <c r="AP48" s="157" t="n">
        <f aca="false">IF(B48=0,AP47,IF(ISNONTEXT(B48)=TRUE(),INT(B48),INT(LEFT(B48,FIND(".",B48)-1))))</f>
        <v>3</v>
      </c>
      <c r="AQ48" s="157" t="str">
        <f aca="false">IF(AQ49=1,1,IF(B48&lt;&gt;0,1,IF(C48&lt;&gt;0,1,IF(D48&lt;&gt;0,1,IF(E48&lt;&gt;0,1,"")))))</f>
        <v/>
      </c>
      <c r="AR48" s="157" t="str">
        <f aca="false">IF(AP48=0," ",IF(AP48&lt;&gt;AP47,AP48," "))</f>
        <v> </v>
      </c>
      <c r="AS48" s="732"/>
      <c r="AT48" s="730" t="n">
        <f aca="false">IF(AP48&lt;&gt;AR48,(IF('ORÇ.GLOBAL P CAIXA'!I49="",J48*(INFORMAÇÕES!$Q$99/INFORMAÇÕES!$Q$102),IF('ORÇ.GLOBAL P CAIXA'!I49="R",J48,0))),0)</f>
        <v>0</v>
      </c>
      <c r="AU48" s="75" t="n">
        <f aca="false">IF(AP48&lt;&gt;AR48,(IF('ORÇ.GLOBAL P CAIXA'!I49="",J48*(INFORMAÇÕES!$Q$100/INFORMAÇÕES!$Q$102),IF('ORÇ.GLOBAL P CAIXA'!I49="C",J48,0))),0)</f>
        <v>0</v>
      </c>
      <c r="AV48" s="75" t="n">
        <f aca="false">IF(AP48&lt;&gt;AR48,(IF('ORÇ.GLOBAL P CAIXA'!I49="",J48*INFORMAÇÕES!$U$115,IF('ORÇ.GLOBAL P CAIXA'!I49="CF",J48,0))),0)</f>
        <v>0</v>
      </c>
      <c r="AW48" s="75" t="n">
        <f aca="false">IF(AP48&lt;&gt;AR48,(IF('ORÇ.GLOBAL P CAIXA'!I49="",J48*INFORMAÇÕES!$U$116,IF('ORÇ.GLOBAL P CAIXA'!I49="O",J48,0))),0)</f>
        <v>0</v>
      </c>
      <c r="AX48" s="731" t="n">
        <f aca="false">IF(E48&lt;&gt;0,J48,0)</f>
        <v>0</v>
      </c>
      <c r="AY48" s="730" t="n">
        <f aca="false">IF(AP48&lt;&gt;AR48,(IF('ORÇ.GLOBAL P CAIXA'!I49="",L48*(INFORMAÇÕES!$Q$99/INFORMAÇÕES!$Q$102),IF('ORÇ.GLOBAL P CAIXA'!I49="R",L48,0))),0)</f>
        <v>0</v>
      </c>
      <c r="AZ48" s="75" t="n">
        <f aca="false">IF(AP48&lt;&gt;AR48,(IF('ORÇ.GLOBAL P CAIXA'!I49="",L48*(INFORMAÇÕES!$Q$100/INFORMAÇÕES!$Q$102),IF('ORÇ.GLOBAL P CAIXA'!I49="C",L48,0))),0)</f>
        <v>0</v>
      </c>
      <c r="BA48" s="75" t="n">
        <f aca="false">IF(AP48&lt;&gt;AR48,(IF('ORÇ.GLOBAL P CAIXA'!I49="",L48*INFORMAÇÕES!$U$115,IF('ORÇ.GLOBAL P CAIXA'!I49="CF",L48,0))),0)</f>
        <v>0</v>
      </c>
      <c r="BB48" s="75" t="n">
        <f aca="false">IF(AP48&lt;&gt;AR48,(IF('ORÇ.GLOBAL P CAIXA'!I49="",L48*INFORMAÇÕES!$U$116,IF('ORÇ.GLOBAL P CAIXA'!I49="O",L48,0))),0)</f>
        <v>0</v>
      </c>
      <c r="BC48" s="731" t="n">
        <f aca="false">IF(E48&lt;&gt;0,L48,0)</f>
        <v>0</v>
      </c>
    </row>
    <row r="49" s="174" customFormat="true" ht="14.25" hidden="false" customHeight="false" outlineLevel="0" collapsed="false">
      <c r="A49" s="159" t="n">
        <v>39</v>
      </c>
      <c r="B49" s="160" t="n">
        <f aca="false">'ORÇ.REPROG. P CAIXA'!B51</f>
        <v>0</v>
      </c>
      <c r="C49" s="723" t="n">
        <f aca="false">'ORÇ.REPROG. P CAIXA'!C51</f>
        <v>0</v>
      </c>
      <c r="D49" s="162" t="n">
        <f aca="false">'ORÇ.REPROG. P CAIXA'!D51</f>
        <v>0</v>
      </c>
      <c r="E49" s="163" t="n">
        <f aca="false">IF('BM GLOBAL'!$P$1&lt;&gt;0,'ORÇ.REPROG. P CAIXA'!E51,'ORÇ.REPROG. P CAIXA'!H51)</f>
        <v>0</v>
      </c>
      <c r="F49" s="163" t="n">
        <f aca="false">IF('BM GLOBAL'!$P$1&lt;&gt;0,IF('ORÇ.GLOBAL P CAIXA'!K50=0,'ORÇ.GLOBAL EMPRESA'!G50,'ORÇ.GLOBAL P CAIXA'!F50),'ORÇ.REPROG. P CAIXA'!I51)</f>
        <v>0</v>
      </c>
      <c r="G49" s="163" t="n">
        <f aca="false">IF(E49&lt;&gt;0,ROUND(E49*F49,2),IF(AO49=0,(SUMIF('ORÇ.REPROG. P CAIXA'!$AC$13:$AC$1012,B49,$AO$11:$AO$1010)),AO49))</f>
        <v>0</v>
      </c>
      <c r="H49" s="163" t="n">
        <f aca="false">IF(J49&lt;&gt;0,IF(E49&lt;&gt;0,J49/F49,0),0)</f>
        <v>0</v>
      </c>
      <c r="I49" s="163" t="n">
        <f aca="false">IF(L49&lt;&gt;0,IF(E49&lt;&gt;0,L49/F49,0),0)</f>
        <v>0</v>
      </c>
      <c r="J49" s="163" t="n">
        <f aca="false">IF(E49&lt;&gt;0,ROUND(INDEX($P$11:$AM$1010,$A49,$L$1),2),IF(AX49=0,(SUMIF($AP$11:$AP$1010,B49,$AX$11:$AX$1010)),AX49))</f>
        <v>0</v>
      </c>
      <c r="K49" s="163" t="n">
        <f aca="false">IF(G49=0,0,(J49/G49)*100)</f>
        <v>0</v>
      </c>
      <c r="L49" s="163" t="n">
        <f aca="false">IF(E49&lt;&gt;0,ROUND(IF($L$1=1,SUM(P49),"0")+IF($L$1=2,SUM($P49:Q49),"0")+IF($L$1=3,SUM($P49:R49),"0")+IF($L$1=4,SUM($P49:S49),"0")+IF($L$1=5,SUM($P49:T49),"0")+IF($L$1=6,SUM($P49:U49),"0")+IF($L$1=7,SUM($P49:V49),"0")+IF($L$1=8,SUM($P49:W49),"0")+IF($L$1=9,SUM($P49:X49),"0")+IF($L$1=10,SUM($P49:Y49),"0")+IF($L$1=11,SUM($P49:Z49),"0")+IF($L$1=12,SUM($P49:AA49),"0")+IF($L$1=13,SUM($P49:AB49),"0")+IF($L$1=14,SUM($P49:AC49),"0")+IF($L$1=15,SUM($P49:AD49),"0")+IF($L$1=16,SUM($P49:AE49),"0")+IF($L$1=17,SUM($P49:AF49),"0")+IF($L$1=18,SUM($P49:AG49),"0")+IF($L$1=19,SUM($P49:AH49),"0")+IF($L$1=20,SUM($P49:AI49),"0")+IF($L$1=21,SUM($P49:AJ49),"0")+IF($L$1=22,SUM($P49:AK49),"0")+IF($L$1=23,SUM($P49:AL49),"0")+IF($L$1=24,SUM($P49:AM49),"0"),2),IF(BC49=0,(SUMIF($AP$11:$AP$1010,B49,$BC$11:$BC$1010)),BC49))</f>
        <v>0</v>
      </c>
      <c r="M49" s="163" t="n">
        <f aca="false">IF(G49=0,0,(L49/G49)*100)</f>
        <v>0</v>
      </c>
      <c r="N49" s="168" t="str">
        <f aca="false">IF(B49&gt;0,"ok","ocultar")</f>
        <v>ocultar</v>
      </c>
      <c r="O49" s="650"/>
      <c r="P49" s="724"/>
      <c r="Q49" s="725"/>
      <c r="R49" s="725"/>
      <c r="S49" s="725"/>
      <c r="T49" s="725"/>
      <c r="U49" s="725"/>
      <c r="V49" s="725"/>
      <c r="W49" s="725"/>
      <c r="X49" s="725"/>
      <c r="Y49" s="725"/>
      <c r="Z49" s="725"/>
      <c r="AA49" s="726"/>
      <c r="AB49" s="726"/>
      <c r="AC49" s="726"/>
      <c r="AD49" s="726"/>
      <c r="AE49" s="726"/>
      <c r="AF49" s="726"/>
      <c r="AG49" s="726"/>
      <c r="AH49" s="726"/>
      <c r="AI49" s="726"/>
      <c r="AJ49" s="726"/>
      <c r="AK49" s="726"/>
      <c r="AL49" s="726"/>
      <c r="AM49" s="727"/>
      <c r="AO49" s="728" t="n">
        <f aca="false">IF(E49&lt;&gt;0,G49,0)</f>
        <v>0</v>
      </c>
      <c r="AP49" s="157" t="n">
        <f aca="false">IF(B49=0,AP48,IF(ISNONTEXT(B49)=TRUE(),INT(B49),INT(LEFT(B49,FIND(".",B49)-1))))</f>
        <v>3</v>
      </c>
      <c r="AQ49" s="157" t="str">
        <f aca="false">IF(AQ50=1,1,IF(B49&lt;&gt;0,1,IF(C49&lt;&gt;0,1,IF(D49&lt;&gt;0,1,IF(E49&lt;&gt;0,1,"")))))</f>
        <v/>
      </c>
      <c r="AR49" s="157" t="str">
        <f aca="false">IF(AP49=0," ",IF(AP49&lt;&gt;AP48,AP49," "))</f>
        <v> </v>
      </c>
      <c r="AS49" s="732"/>
      <c r="AT49" s="730" t="n">
        <f aca="false">IF(AP49&lt;&gt;AR49,(IF('ORÇ.GLOBAL P CAIXA'!I50="",J49*(INFORMAÇÕES!$Q$99/INFORMAÇÕES!$Q$102),IF('ORÇ.GLOBAL P CAIXA'!I50="R",J49,0))),0)</f>
        <v>0</v>
      </c>
      <c r="AU49" s="75" t="n">
        <f aca="false">IF(AP49&lt;&gt;AR49,(IF('ORÇ.GLOBAL P CAIXA'!I50="",J49*(INFORMAÇÕES!$Q$100/INFORMAÇÕES!$Q$102),IF('ORÇ.GLOBAL P CAIXA'!I50="C",J49,0))),0)</f>
        <v>0</v>
      </c>
      <c r="AV49" s="75" t="n">
        <f aca="false">IF(AP49&lt;&gt;AR49,(IF('ORÇ.GLOBAL P CAIXA'!I50="",J49*INFORMAÇÕES!$U$115,IF('ORÇ.GLOBAL P CAIXA'!I50="CF",J49,0))),0)</f>
        <v>0</v>
      </c>
      <c r="AW49" s="75" t="n">
        <f aca="false">IF(AP49&lt;&gt;AR49,(IF('ORÇ.GLOBAL P CAIXA'!I50="",J49*INFORMAÇÕES!$U$116,IF('ORÇ.GLOBAL P CAIXA'!I50="O",J49,0))),0)</f>
        <v>0</v>
      </c>
      <c r="AX49" s="731" t="n">
        <f aca="false">IF(E49&lt;&gt;0,J49,0)</f>
        <v>0</v>
      </c>
      <c r="AY49" s="730" t="n">
        <f aca="false">IF(AP49&lt;&gt;AR49,(IF('ORÇ.GLOBAL P CAIXA'!I50="",L49*(INFORMAÇÕES!$Q$99/INFORMAÇÕES!$Q$102),IF('ORÇ.GLOBAL P CAIXA'!I50="R",L49,0))),0)</f>
        <v>0</v>
      </c>
      <c r="AZ49" s="75" t="n">
        <f aca="false">IF(AP49&lt;&gt;AR49,(IF('ORÇ.GLOBAL P CAIXA'!I50="",L49*(INFORMAÇÕES!$Q$100/INFORMAÇÕES!$Q$102),IF('ORÇ.GLOBAL P CAIXA'!I50="C",L49,0))),0)</f>
        <v>0</v>
      </c>
      <c r="BA49" s="75" t="n">
        <f aca="false">IF(AP49&lt;&gt;AR49,(IF('ORÇ.GLOBAL P CAIXA'!I50="",L49*INFORMAÇÕES!$U$115,IF('ORÇ.GLOBAL P CAIXA'!I50="CF",L49,0))),0)</f>
        <v>0</v>
      </c>
      <c r="BB49" s="75" t="n">
        <f aca="false">IF(AP49&lt;&gt;AR49,(IF('ORÇ.GLOBAL P CAIXA'!I50="",L49*INFORMAÇÕES!$U$116,IF('ORÇ.GLOBAL P CAIXA'!I50="O",L49,0))),0)</f>
        <v>0</v>
      </c>
      <c r="BC49" s="731" t="n">
        <f aca="false">IF(E49&lt;&gt;0,L49,0)</f>
        <v>0</v>
      </c>
    </row>
    <row r="50" s="174" customFormat="true" ht="14.25" hidden="false" customHeight="false" outlineLevel="0" collapsed="false">
      <c r="A50" s="159" t="n">
        <v>40</v>
      </c>
      <c r="B50" s="160" t="n">
        <f aca="false">'ORÇ.REPROG. P CAIXA'!B52</f>
        <v>0</v>
      </c>
      <c r="C50" s="723" t="n">
        <f aca="false">'ORÇ.REPROG. P CAIXA'!C52</f>
        <v>0</v>
      </c>
      <c r="D50" s="162" t="n">
        <f aca="false">'ORÇ.REPROG. P CAIXA'!D52</f>
        <v>0</v>
      </c>
      <c r="E50" s="163" t="n">
        <f aca="false">IF('BM GLOBAL'!$P$1&lt;&gt;0,'ORÇ.REPROG. P CAIXA'!E52,'ORÇ.REPROG. P CAIXA'!H52)</f>
        <v>0</v>
      </c>
      <c r="F50" s="163" t="n">
        <f aca="false">IF('BM GLOBAL'!$P$1&lt;&gt;0,IF('ORÇ.GLOBAL P CAIXA'!K51=0,'ORÇ.GLOBAL EMPRESA'!G51,'ORÇ.GLOBAL P CAIXA'!F51),'ORÇ.REPROG. P CAIXA'!I52)</f>
        <v>0</v>
      </c>
      <c r="G50" s="163" t="n">
        <f aca="false">IF(E50&lt;&gt;0,ROUND(E50*F50,2),IF(AO50=0,(SUMIF('ORÇ.REPROG. P CAIXA'!$AC$13:$AC$1012,B50,$AO$11:$AO$1010)),AO50))</f>
        <v>0</v>
      </c>
      <c r="H50" s="163" t="n">
        <f aca="false">IF(J50&lt;&gt;0,IF(E50&lt;&gt;0,J50/F50,0),0)</f>
        <v>0</v>
      </c>
      <c r="I50" s="163" t="n">
        <f aca="false">IF(L50&lt;&gt;0,IF(E50&lt;&gt;0,L50/F50,0),0)</f>
        <v>0</v>
      </c>
      <c r="J50" s="163" t="n">
        <f aca="false">IF(E50&lt;&gt;0,ROUND(INDEX($P$11:$AM$1010,$A50,$L$1),2),IF(AX50=0,(SUMIF($AP$11:$AP$1010,B50,$AX$11:$AX$1010)),AX50))</f>
        <v>0</v>
      </c>
      <c r="K50" s="163" t="n">
        <f aca="false">IF(G50=0,0,(J50/G50)*100)</f>
        <v>0</v>
      </c>
      <c r="L50" s="163" t="n">
        <f aca="false">IF(E50&lt;&gt;0,ROUND(IF($L$1=1,SUM(P50),"0")+IF($L$1=2,SUM($P50:Q50),"0")+IF($L$1=3,SUM($P50:R50),"0")+IF($L$1=4,SUM($P50:S50),"0")+IF($L$1=5,SUM($P50:T50),"0")+IF($L$1=6,SUM($P50:U50),"0")+IF($L$1=7,SUM($P50:V50),"0")+IF($L$1=8,SUM($P50:W50),"0")+IF($L$1=9,SUM($P50:X50),"0")+IF($L$1=10,SUM($P50:Y50),"0")+IF($L$1=11,SUM($P50:Z50),"0")+IF($L$1=12,SUM($P50:AA50),"0")+IF($L$1=13,SUM($P50:AB50),"0")+IF($L$1=14,SUM($P50:AC50),"0")+IF($L$1=15,SUM($P50:AD50),"0")+IF($L$1=16,SUM($P50:AE50),"0")+IF($L$1=17,SUM($P50:AF50),"0")+IF($L$1=18,SUM($P50:AG50),"0")+IF($L$1=19,SUM($P50:AH50),"0")+IF($L$1=20,SUM($P50:AI50),"0")+IF($L$1=21,SUM($P50:AJ50),"0")+IF($L$1=22,SUM($P50:AK50),"0")+IF($L$1=23,SUM($P50:AL50),"0")+IF($L$1=24,SUM($P50:AM50),"0"),2),IF(BC50=0,(SUMIF($AP$11:$AP$1010,B50,$BC$11:$BC$1010)),BC50))</f>
        <v>0</v>
      </c>
      <c r="M50" s="163" t="n">
        <f aca="false">IF(G50=0,0,(L50/G50)*100)</f>
        <v>0</v>
      </c>
      <c r="N50" s="168" t="str">
        <f aca="false">IF(B50&gt;0,"ok","ocultar")</f>
        <v>ocultar</v>
      </c>
      <c r="O50" s="650"/>
      <c r="P50" s="724"/>
      <c r="Q50" s="725"/>
      <c r="R50" s="725"/>
      <c r="S50" s="725"/>
      <c r="T50" s="725"/>
      <c r="U50" s="725"/>
      <c r="V50" s="725"/>
      <c r="W50" s="725"/>
      <c r="X50" s="725"/>
      <c r="Y50" s="725"/>
      <c r="Z50" s="725"/>
      <c r="AA50" s="726"/>
      <c r="AB50" s="726"/>
      <c r="AC50" s="726"/>
      <c r="AD50" s="726"/>
      <c r="AE50" s="726"/>
      <c r="AF50" s="726"/>
      <c r="AG50" s="726"/>
      <c r="AH50" s="726"/>
      <c r="AI50" s="726"/>
      <c r="AJ50" s="726"/>
      <c r="AK50" s="726"/>
      <c r="AL50" s="726"/>
      <c r="AM50" s="727"/>
      <c r="AO50" s="728" t="n">
        <f aca="false">IF(E50&lt;&gt;0,G50,0)</f>
        <v>0</v>
      </c>
      <c r="AP50" s="157" t="n">
        <f aca="false">IF(B50=0,AP49,IF(ISNONTEXT(B50)=TRUE(),INT(B50),INT(LEFT(B50,FIND(".",B50)-1))))</f>
        <v>3</v>
      </c>
      <c r="AQ50" s="157" t="str">
        <f aca="false">IF(AQ51=1,1,IF(B50&lt;&gt;0,1,IF(C50&lt;&gt;0,1,IF(D50&lt;&gt;0,1,IF(E50&lt;&gt;0,1,"")))))</f>
        <v/>
      </c>
      <c r="AR50" s="157" t="str">
        <f aca="false">IF(AP50=0," ",IF(AP50&lt;&gt;AP49,AP50," "))</f>
        <v> </v>
      </c>
      <c r="AS50" s="732"/>
      <c r="AT50" s="730" t="n">
        <f aca="false">IF(AP50&lt;&gt;AR50,(IF('ORÇ.GLOBAL P CAIXA'!I51="",J50*(INFORMAÇÕES!$Q$99/INFORMAÇÕES!$Q$102),IF('ORÇ.GLOBAL P CAIXA'!I51="R",J50,0))),0)</f>
        <v>0</v>
      </c>
      <c r="AU50" s="75" t="n">
        <f aca="false">IF(AP50&lt;&gt;AR50,(IF('ORÇ.GLOBAL P CAIXA'!I51="",J50*(INFORMAÇÕES!$Q$100/INFORMAÇÕES!$Q$102),IF('ORÇ.GLOBAL P CAIXA'!I51="C",J50,0))),0)</f>
        <v>0</v>
      </c>
      <c r="AV50" s="75" t="n">
        <f aca="false">IF(AP50&lt;&gt;AR50,(IF('ORÇ.GLOBAL P CAIXA'!I51="",J50*INFORMAÇÕES!$U$115,IF('ORÇ.GLOBAL P CAIXA'!I51="CF",J50,0))),0)</f>
        <v>0</v>
      </c>
      <c r="AW50" s="75" t="n">
        <f aca="false">IF(AP50&lt;&gt;AR50,(IF('ORÇ.GLOBAL P CAIXA'!I51="",J50*INFORMAÇÕES!$U$116,IF('ORÇ.GLOBAL P CAIXA'!I51="O",J50,0))),0)</f>
        <v>0</v>
      </c>
      <c r="AX50" s="731" t="n">
        <f aca="false">IF(E50&lt;&gt;0,J50,0)</f>
        <v>0</v>
      </c>
      <c r="AY50" s="730" t="n">
        <f aca="false">IF(AP50&lt;&gt;AR50,(IF('ORÇ.GLOBAL P CAIXA'!I51="",L50*(INFORMAÇÕES!$Q$99/INFORMAÇÕES!$Q$102),IF('ORÇ.GLOBAL P CAIXA'!I51="R",L50,0))),0)</f>
        <v>0</v>
      </c>
      <c r="AZ50" s="75" t="n">
        <f aca="false">IF(AP50&lt;&gt;AR50,(IF('ORÇ.GLOBAL P CAIXA'!I51="",L50*(INFORMAÇÕES!$Q$100/INFORMAÇÕES!$Q$102),IF('ORÇ.GLOBAL P CAIXA'!I51="C",L50,0))),0)</f>
        <v>0</v>
      </c>
      <c r="BA50" s="75" t="n">
        <f aca="false">IF(AP50&lt;&gt;AR50,(IF('ORÇ.GLOBAL P CAIXA'!I51="",L50*INFORMAÇÕES!$U$115,IF('ORÇ.GLOBAL P CAIXA'!I51="CF",L50,0))),0)</f>
        <v>0</v>
      </c>
      <c r="BB50" s="75" t="n">
        <f aca="false">IF(AP50&lt;&gt;AR50,(IF('ORÇ.GLOBAL P CAIXA'!I51="",L50*INFORMAÇÕES!$U$116,IF('ORÇ.GLOBAL P CAIXA'!I51="O",L50,0))),0)</f>
        <v>0</v>
      </c>
      <c r="BC50" s="731" t="n">
        <f aca="false">IF(E50&lt;&gt;0,L50,0)</f>
        <v>0</v>
      </c>
    </row>
    <row r="51" s="174" customFormat="true" ht="14.25" hidden="false" customHeight="false" outlineLevel="0" collapsed="false">
      <c r="A51" s="159" t="n">
        <v>41</v>
      </c>
      <c r="B51" s="160" t="n">
        <f aca="false">'ORÇ.REPROG. P CAIXA'!B53</f>
        <v>0</v>
      </c>
      <c r="C51" s="723" t="n">
        <f aca="false">'ORÇ.REPROG. P CAIXA'!C53</f>
        <v>0</v>
      </c>
      <c r="D51" s="162" t="n">
        <f aca="false">'ORÇ.REPROG. P CAIXA'!D53</f>
        <v>0</v>
      </c>
      <c r="E51" s="163" t="n">
        <f aca="false">IF('BM GLOBAL'!$P$1&lt;&gt;0,'ORÇ.REPROG. P CAIXA'!E53,'ORÇ.REPROG. P CAIXA'!H53)</f>
        <v>0</v>
      </c>
      <c r="F51" s="163" t="n">
        <f aca="false">IF('BM GLOBAL'!$P$1&lt;&gt;0,IF('ORÇ.GLOBAL P CAIXA'!K52=0,'ORÇ.GLOBAL EMPRESA'!G52,'ORÇ.GLOBAL P CAIXA'!F52),'ORÇ.REPROG. P CAIXA'!I53)</f>
        <v>0</v>
      </c>
      <c r="G51" s="163" t="n">
        <f aca="false">IF(E51&lt;&gt;0,ROUND(E51*F51,2),IF(AO51=0,(SUMIF('ORÇ.REPROG. P CAIXA'!$AC$13:$AC$1012,B51,$AO$11:$AO$1010)),AO51))</f>
        <v>0</v>
      </c>
      <c r="H51" s="163" t="n">
        <f aca="false">IF(J51&lt;&gt;0,IF(E51&lt;&gt;0,J51/F51,0),0)</f>
        <v>0</v>
      </c>
      <c r="I51" s="163" t="n">
        <f aca="false">IF(L51&lt;&gt;0,IF(E51&lt;&gt;0,L51/F51,0),0)</f>
        <v>0</v>
      </c>
      <c r="J51" s="163" t="n">
        <f aca="false">IF(E51&lt;&gt;0,ROUND(INDEX($P$11:$AM$1010,$A51,$L$1),2),IF(AX51=0,(SUMIF($AP$11:$AP$1010,B51,$AX$11:$AX$1010)),AX51))</f>
        <v>0</v>
      </c>
      <c r="K51" s="163" t="n">
        <f aca="false">IF(G51=0,0,(J51/G51)*100)</f>
        <v>0</v>
      </c>
      <c r="L51" s="163" t="n">
        <f aca="false">IF(E51&lt;&gt;0,ROUND(IF($L$1=1,SUM(P51),"0")+IF($L$1=2,SUM($P51:Q51),"0")+IF($L$1=3,SUM($P51:R51),"0")+IF($L$1=4,SUM($P51:S51),"0")+IF($L$1=5,SUM($P51:T51),"0")+IF($L$1=6,SUM($P51:U51),"0")+IF($L$1=7,SUM($P51:V51),"0")+IF($L$1=8,SUM($P51:W51),"0")+IF($L$1=9,SUM($P51:X51),"0")+IF($L$1=10,SUM($P51:Y51),"0")+IF($L$1=11,SUM($P51:Z51),"0")+IF($L$1=12,SUM($P51:AA51),"0")+IF($L$1=13,SUM($P51:AB51),"0")+IF($L$1=14,SUM($P51:AC51),"0")+IF($L$1=15,SUM($P51:AD51),"0")+IF($L$1=16,SUM($P51:AE51),"0")+IF($L$1=17,SUM($P51:AF51),"0")+IF($L$1=18,SUM($P51:AG51),"0")+IF($L$1=19,SUM($P51:AH51),"0")+IF($L$1=20,SUM($P51:AI51),"0")+IF($L$1=21,SUM($P51:AJ51),"0")+IF($L$1=22,SUM($P51:AK51),"0")+IF($L$1=23,SUM($P51:AL51),"0")+IF($L$1=24,SUM($P51:AM51),"0"),2),IF(BC51=0,(SUMIF($AP$11:$AP$1010,B51,$BC$11:$BC$1010)),BC51))</f>
        <v>0</v>
      </c>
      <c r="M51" s="163" t="n">
        <f aca="false">IF(G51=0,0,(L51/G51)*100)</f>
        <v>0</v>
      </c>
      <c r="N51" s="168" t="str">
        <f aca="false">IF(B51&gt;0,"ok","ocultar")</f>
        <v>ocultar</v>
      </c>
      <c r="O51" s="650"/>
      <c r="P51" s="724"/>
      <c r="Q51" s="725"/>
      <c r="R51" s="725"/>
      <c r="S51" s="725"/>
      <c r="T51" s="725"/>
      <c r="U51" s="725"/>
      <c r="V51" s="725"/>
      <c r="W51" s="725"/>
      <c r="X51" s="725"/>
      <c r="Y51" s="725"/>
      <c r="Z51" s="725"/>
      <c r="AA51" s="726"/>
      <c r="AB51" s="726"/>
      <c r="AC51" s="726"/>
      <c r="AD51" s="726"/>
      <c r="AE51" s="726"/>
      <c r="AF51" s="726"/>
      <c r="AG51" s="726"/>
      <c r="AH51" s="726"/>
      <c r="AI51" s="726"/>
      <c r="AJ51" s="726"/>
      <c r="AK51" s="726"/>
      <c r="AL51" s="726"/>
      <c r="AM51" s="727"/>
      <c r="AO51" s="728" t="n">
        <f aca="false">IF(E51&lt;&gt;0,G51,0)</f>
        <v>0</v>
      </c>
      <c r="AP51" s="157" t="n">
        <f aca="false">IF(B51=0,AP50,IF(ISNONTEXT(B51)=TRUE(),INT(B51),INT(LEFT(B51,FIND(".",B51)-1))))</f>
        <v>3</v>
      </c>
      <c r="AQ51" s="157" t="str">
        <f aca="false">IF(AQ52=1,1,IF(B51&lt;&gt;0,1,IF(C51&lt;&gt;0,1,IF(D51&lt;&gt;0,1,IF(E51&lt;&gt;0,1,"")))))</f>
        <v/>
      </c>
      <c r="AR51" s="157" t="str">
        <f aca="false">IF(AP51=0," ",IF(AP51&lt;&gt;AP50,AP51," "))</f>
        <v> </v>
      </c>
      <c r="AS51" s="732"/>
      <c r="AT51" s="730" t="n">
        <f aca="false">IF(AP51&lt;&gt;AR51,(IF('ORÇ.GLOBAL P CAIXA'!I52="",J51*(INFORMAÇÕES!$Q$99/INFORMAÇÕES!$Q$102),IF('ORÇ.GLOBAL P CAIXA'!I52="R",J51,0))),0)</f>
        <v>0</v>
      </c>
      <c r="AU51" s="75" t="n">
        <f aca="false">IF(AP51&lt;&gt;AR51,(IF('ORÇ.GLOBAL P CAIXA'!I52="",J51*(INFORMAÇÕES!$Q$100/INFORMAÇÕES!$Q$102),IF('ORÇ.GLOBAL P CAIXA'!I52="C",J51,0))),0)</f>
        <v>0</v>
      </c>
      <c r="AV51" s="75" t="n">
        <f aca="false">IF(AP51&lt;&gt;AR51,(IF('ORÇ.GLOBAL P CAIXA'!I52="",J51*INFORMAÇÕES!$U$115,IF('ORÇ.GLOBAL P CAIXA'!I52="CF",J51,0))),0)</f>
        <v>0</v>
      </c>
      <c r="AW51" s="75" t="n">
        <f aca="false">IF(AP51&lt;&gt;AR51,(IF('ORÇ.GLOBAL P CAIXA'!I52="",J51*INFORMAÇÕES!$U$116,IF('ORÇ.GLOBAL P CAIXA'!I52="O",J51,0))),0)</f>
        <v>0</v>
      </c>
      <c r="AX51" s="731" t="n">
        <f aca="false">IF(E51&lt;&gt;0,J51,0)</f>
        <v>0</v>
      </c>
      <c r="AY51" s="730" t="n">
        <f aca="false">IF(AP51&lt;&gt;AR51,(IF('ORÇ.GLOBAL P CAIXA'!I52="",L51*(INFORMAÇÕES!$Q$99/INFORMAÇÕES!$Q$102),IF('ORÇ.GLOBAL P CAIXA'!I52="R",L51,0))),0)</f>
        <v>0</v>
      </c>
      <c r="AZ51" s="75" t="n">
        <f aca="false">IF(AP51&lt;&gt;AR51,(IF('ORÇ.GLOBAL P CAIXA'!I52="",L51*(INFORMAÇÕES!$Q$100/INFORMAÇÕES!$Q$102),IF('ORÇ.GLOBAL P CAIXA'!I52="C",L51,0))),0)</f>
        <v>0</v>
      </c>
      <c r="BA51" s="75" t="n">
        <f aca="false">IF(AP51&lt;&gt;AR51,(IF('ORÇ.GLOBAL P CAIXA'!I52="",L51*INFORMAÇÕES!$U$115,IF('ORÇ.GLOBAL P CAIXA'!I52="CF",L51,0))),0)</f>
        <v>0</v>
      </c>
      <c r="BB51" s="75" t="n">
        <f aca="false">IF(AP51&lt;&gt;AR51,(IF('ORÇ.GLOBAL P CAIXA'!I52="",L51*INFORMAÇÕES!$U$116,IF('ORÇ.GLOBAL P CAIXA'!I52="O",L51,0))),0)</f>
        <v>0</v>
      </c>
      <c r="BC51" s="731" t="n">
        <f aca="false">IF(E51&lt;&gt;0,L51,0)</f>
        <v>0</v>
      </c>
    </row>
    <row r="52" s="174" customFormat="true" ht="14.25" hidden="false" customHeight="false" outlineLevel="0" collapsed="false">
      <c r="A52" s="159" t="n">
        <v>42</v>
      </c>
      <c r="B52" s="160" t="n">
        <f aca="false">'ORÇ.REPROG. P CAIXA'!B54</f>
        <v>0</v>
      </c>
      <c r="C52" s="723" t="n">
        <f aca="false">'ORÇ.REPROG. P CAIXA'!C54</f>
        <v>0</v>
      </c>
      <c r="D52" s="162" t="n">
        <f aca="false">'ORÇ.REPROG. P CAIXA'!D54</f>
        <v>0</v>
      </c>
      <c r="E52" s="163" t="n">
        <f aca="false">IF('BM GLOBAL'!$P$1&lt;&gt;0,'ORÇ.REPROG. P CAIXA'!E54,'ORÇ.REPROG. P CAIXA'!H54)</f>
        <v>0</v>
      </c>
      <c r="F52" s="163" t="n">
        <f aca="false">IF('BM GLOBAL'!$P$1&lt;&gt;0,IF('ORÇ.GLOBAL P CAIXA'!K53=0,'ORÇ.GLOBAL EMPRESA'!G53,'ORÇ.GLOBAL P CAIXA'!F53),'ORÇ.REPROG. P CAIXA'!I54)</f>
        <v>0</v>
      </c>
      <c r="G52" s="163" t="n">
        <f aca="false">IF(E52&lt;&gt;0,ROUND(E52*F52,2),IF(AO52=0,(SUMIF('ORÇ.REPROG. P CAIXA'!$AC$13:$AC$1012,B52,$AO$11:$AO$1010)),AO52))</f>
        <v>0</v>
      </c>
      <c r="H52" s="163" t="n">
        <f aca="false">IF(J52&lt;&gt;0,IF(E52&lt;&gt;0,J52/F52,0),0)</f>
        <v>0</v>
      </c>
      <c r="I52" s="163" t="n">
        <f aca="false">IF(L52&lt;&gt;0,IF(E52&lt;&gt;0,L52/F52,0),0)</f>
        <v>0</v>
      </c>
      <c r="J52" s="163" t="n">
        <f aca="false">IF(E52&lt;&gt;0,ROUND(INDEX($P$11:$AM$1010,$A52,$L$1),2),IF(AX52=0,(SUMIF($AP$11:$AP$1010,B52,$AX$11:$AX$1010)),AX52))</f>
        <v>0</v>
      </c>
      <c r="K52" s="163" t="n">
        <f aca="false">IF(G52=0,0,(J52/G52)*100)</f>
        <v>0</v>
      </c>
      <c r="L52" s="163" t="n">
        <f aca="false">IF(E52&lt;&gt;0,ROUND(IF($L$1=1,SUM(P52),"0")+IF($L$1=2,SUM($P52:Q52),"0")+IF($L$1=3,SUM($P52:R52),"0")+IF($L$1=4,SUM($P52:S52),"0")+IF($L$1=5,SUM($P52:T52),"0")+IF($L$1=6,SUM($P52:U52),"0")+IF($L$1=7,SUM($P52:V52),"0")+IF($L$1=8,SUM($P52:W52),"0")+IF($L$1=9,SUM($P52:X52),"0")+IF($L$1=10,SUM($P52:Y52),"0")+IF($L$1=11,SUM($P52:Z52),"0")+IF($L$1=12,SUM($P52:AA52),"0")+IF($L$1=13,SUM($P52:AB52),"0")+IF($L$1=14,SUM($P52:AC52),"0")+IF($L$1=15,SUM($P52:AD52),"0")+IF($L$1=16,SUM($P52:AE52),"0")+IF($L$1=17,SUM($P52:AF52),"0")+IF($L$1=18,SUM($P52:AG52),"0")+IF($L$1=19,SUM($P52:AH52),"0")+IF($L$1=20,SUM($P52:AI52),"0")+IF($L$1=21,SUM($P52:AJ52),"0")+IF($L$1=22,SUM($P52:AK52),"0")+IF($L$1=23,SUM($P52:AL52),"0")+IF($L$1=24,SUM($P52:AM52),"0"),2),IF(BC52=0,(SUMIF($AP$11:$AP$1010,B52,$BC$11:$BC$1010)),BC52))</f>
        <v>0</v>
      </c>
      <c r="M52" s="163" t="n">
        <f aca="false">IF(G52=0,0,(L52/G52)*100)</f>
        <v>0</v>
      </c>
      <c r="N52" s="168" t="str">
        <f aca="false">IF(B52&gt;0,"ok","ocultar")</f>
        <v>ocultar</v>
      </c>
      <c r="O52" s="650"/>
      <c r="P52" s="724"/>
      <c r="Q52" s="725"/>
      <c r="R52" s="725"/>
      <c r="S52" s="725"/>
      <c r="T52" s="725"/>
      <c r="U52" s="725"/>
      <c r="V52" s="725"/>
      <c r="W52" s="725"/>
      <c r="X52" s="725"/>
      <c r="Y52" s="725"/>
      <c r="Z52" s="725"/>
      <c r="AA52" s="726"/>
      <c r="AB52" s="726"/>
      <c r="AC52" s="726"/>
      <c r="AD52" s="726"/>
      <c r="AE52" s="726"/>
      <c r="AF52" s="726"/>
      <c r="AG52" s="726"/>
      <c r="AH52" s="726"/>
      <c r="AI52" s="726"/>
      <c r="AJ52" s="726"/>
      <c r="AK52" s="726"/>
      <c r="AL52" s="726"/>
      <c r="AM52" s="727"/>
      <c r="AO52" s="728" t="n">
        <f aca="false">IF(E52&lt;&gt;0,G52,0)</f>
        <v>0</v>
      </c>
      <c r="AP52" s="157" t="n">
        <f aca="false">IF(B52=0,AP51,IF(ISNONTEXT(B52)=TRUE(),INT(B52),INT(LEFT(B52,FIND(".",B52)-1))))</f>
        <v>3</v>
      </c>
      <c r="AQ52" s="157" t="str">
        <f aca="false">IF(AQ53=1,1,IF(B52&lt;&gt;0,1,IF(C52&lt;&gt;0,1,IF(D52&lt;&gt;0,1,IF(E52&lt;&gt;0,1,"")))))</f>
        <v/>
      </c>
      <c r="AR52" s="157" t="str">
        <f aca="false">IF(AP52=0," ",IF(AP52&lt;&gt;AP51,AP52," "))</f>
        <v> </v>
      </c>
      <c r="AS52" s="732"/>
      <c r="AT52" s="730" t="n">
        <f aca="false">IF(AP52&lt;&gt;AR52,(IF('ORÇ.GLOBAL P CAIXA'!I53="",J52*(INFORMAÇÕES!$Q$99/INFORMAÇÕES!$Q$102),IF('ORÇ.GLOBAL P CAIXA'!I53="R",J52,0))),0)</f>
        <v>0</v>
      </c>
      <c r="AU52" s="75" t="n">
        <f aca="false">IF(AP52&lt;&gt;AR52,(IF('ORÇ.GLOBAL P CAIXA'!I53="",J52*(INFORMAÇÕES!$Q$100/INFORMAÇÕES!$Q$102),IF('ORÇ.GLOBAL P CAIXA'!I53="C",J52,0))),0)</f>
        <v>0</v>
      </c>
      <c r="AV52" s="75" t="n">
        <f aca="false">IF(AP52&lt;&gt;AR52,(IF('ORÇ.GLOBAL P CAIXA'!I53="",J52*INFORMAÇÕES!$U$115,IF('ORÇ.GLOBAL P CAIXA'!I53="CF",J52,0))),0)</f>
        <v>0</v>
      </c>
      <c r="AW52" s="75" t="n">
        <f aca="false">IF(AP52&lt;&gt;AR52,(IF('ORÇ.GLOBAL P CAIXA'!I53="",J52*INFORMAÇÕES!$U$116,IF('ORÇ.GLOBAL P CAIXA'!I53="O",J52,0))),0)</f>
        <v>0</v>
      </c>
      <c r="AX52" s="731" t="n">
        <f aca="false">IF(E52&lt;&gt;0,J52,0)</f>
        <v>0</v>
      </c>
      <c r="AY52" s="730" t="n">
        <f aca="false">IF(AP52&lt;&gt;AR52,(IF('ORÇ.GLOBAL P CAIXA'!I53="",L52*(INFORMAÇÕES!$Q$99/INFORMAÇÕES!$Q$102),IF('ORÇ.GLOBAL P CAIXA'!I53="R",L52,0))),0)</f>
        <v>0</v>
      </c>
      <c r="AZ52" s="75" t="n">
        <f aca="false">IF(AP52&lt;&gt;AR52,(IF('ORÇ.GLOBAL P CAIXA'!I53="",L52*(INFORMAÇÕES!$Q$100/INFORMAÇÕES!$Q$102),IF('ORÇ.GLOBAL P CAIXA'!I53="C",L52,0))),0)</f>
        <v>0</v>
      </c>
      <c r="BA52" s="75" t="n">
        <f aca="false">IF(AP52&lt;&gt;AR52,(IF('ORÇ.GLOBAL P CAIXA'!I53="",L52*INFORMAÇÕES!$U$115,IF('ORÇ.GLOBAL P CAIXA'!I53="CF",L52,0))),0)</f>
        <v>0</v>
      </c>
      <c r="BB52" s="75" t="n">
        <f aca="false">IF(AP52&lt;&gt;AR52,(IF('ORÇ.GLOBAL P CAIXA'!I53="",L52*INFORMAÇÕES!$U$116,IF('ORÇ.GLOBAL P CAIXA'!I53="O",L52,0))),0)</f>
        <v>0</v>
      </c>
      <c r="BC52" s="731" t="n">
        <f aca="false">IF(E52&lt;&gt;0,L52,0)</f>
        <v>0</v>
      </c>
    </row>
    <row r="53" s="174" customFormat="true" ht="14.25" hidden="false" customHeight="false" outlineLevel="0" collapsed="false">
      <c r="A53" s="159" t="n">
        <v>43</v>
      </c>
      <c r="B53" s="160" t="n">
        <f aca="false">'ORÇ.REPROG. P CAIXA'!B55</f>
        <v>0</v>
      </c>
      <c r="C53" s="723" t="n">
        <f aca="false">'ORÇ.REPROG. P CAIXA'!C55</f>
        <v>0</v>
      </c>
      <c r="D53" s="162" t="n">
        <f aca="false">'ORÇ.REPROG. P CAIXA'!D55</f>
        <v>0</v>
      </c>
      <c r="E53" s="163" t="n">
        <f aca="false">IF('BM GLOBAL'!$P$1&lt;&gt;0,'ORÇ.REPROG. P CAIXA'!E55,'ORÇ.REPROG. P CAIXA'!H55)</f>
        <v>0</v>
      </c>
      <c r="F53" s="163" t="n">
        <f aca="false">IF('BM GLOBAL'!$P$1&lt;&gt;0,IF('ORÇ.GLOBAL P CAIXA'!K54=0,'ORÇ.GLOBAL EMPRESA'!G54,'ORÇ.GLOBAL P CAIXA'!F54),'ORÇ.REPROG. P CAIXA'!I55)</f>
        <v>0</v>
      </c>
      <c r="G53" s="163" t="n">
        <f aca="false">IF(E53&lt;&gt;0,ROUND(E53*F53,2),IF(AO53=0,(SUMIF('ORÇ.REPROG. P CAIXA'!$AC$13:$AC$1012,B53,$AO$11:$AO$1010)),AO53))</f>
        <v>0</v>
      </c>
      <c r="H53" s="163" t="n">
        <f aca="false">IF(J53&lt;&gt;0,IF(E53&lt;&gt;0,J53/F53,0),0)</f>
        <v>0</v>
      </c>
      <c r="I53" s="163" t="n">
        <f aca="false">IF(L53&lt;&gt;0,IF(E53&lt;&gt;0,L53/F53,0),0)</f>
        <v>0</v>
      </c>
      <c r="J53" s="163" t="n">
        <f aca="false">IF(E53&lt;&gt;0,ROUND(INDEX($P$11:$AM$1010,$A53,$L$1),2),IF(AX53=0,(SUMIF($AP$11:$AP$1010,B53,$AX$11:$AX$1010)),AX53))</f>
        <v>0</v>
      </c>
      <c r="K53" s="163" t="n">
        <f aca="false">IF(G53=0,0,(J53/G53)*100)</f>
        <v>0</v>
      </c>
      <c r="L53" s="163" t="n">
        <f aca="false">IF(E53&lt;&gt;0,ROUND(IF($L$1=1,SUM(P53),"0")+IF($L$1=2,SUM($P53:Q53),"0")+IF($L$1=3,SUM($P53:R53),"0")+IF($L$1=4,SUM($P53:S53),"0")+IF($L$1=5,SUM($P53:T53),"0")+IF($L$1=6,SUM($P53:U53),"0")+IF($L$1=7,SUM($P53:V53),"0")+IF($L$1=8,SUM($P53:W53),"0")+IF($L$1=9,SUM($P53:X53),"0")+IF($L$1=10,SUM($P53:Y53),"0")+IF($L$1=11,SUM($P53:Z53),"0")+IF($L$1=12,SUM($P53:AA53),"0")+IF($L$1=13,SUM($P53:AB53),"0")+IF($L$1=14,SUM($P53:AC53),"0")+IF($L$1=15,SUM($P53:AD53),"0")+IF($L$1=16,SUM($P53:AE53),"0")+IF($L$1=17,SUM($P53:AF53),"0")+IF($L$1=18,SUM($P53:AG53),"0")+IF($L$1=19,SUM($P53:AH53),"0")+IF($L$1=20,SUM($P53:AI53),"0")+IF($L$1=21,SUM($P53:AJ53),"0")+IF($L$1=22,SUM($P53:AK53),"0")+IF($L$1=23,SUM($P53:AL53),"0")+IF($L$1=24,SUM($P53:AM53),"0"),2),IF(BC53=0,(SUMIF($AP$11:$AP$1010,B53,$BC$11:$BC$1010)),BC53))</f>
        <v>0</v>
      </c>
      <c r="M53" s="163" t="n">
        <f aca="false">IF(G53=0,0,(L53/G53)*100)</f>
        <v>0</v>
      </c>
      <c r="N53" s="168" t="str">
        <f aca="false">IF(B53&gt;0,"ok","ocultar")</f>
        <v>ocultar</v>
      </c>
      <c r="O53" s="650"/>
      <c r="P53" s="724"/>
      <c r="Q53" s="725"/>
      <c r="R53" s="725"/>
      <c r="S53" s="725"/>
      <c r="T53" s="725"/>
      <c r="U53" s="725"/>
      <c r="V53" s="725"/>
      <c r="W53" s="725"/>
      <c r="X53" s="725"/>
      <c r="Y53" s="725"/>
      <c r="Z53" s="725"/>
      <c r="AA53" s="726"/>
      <c r="AB53" s="726"/>
      <c r="AC53" s="726"/>
      <c r="AD53" s="726"/>
      <c r="AE53" s="726"/>
      <c r="AF53" s="726"/>
      <c r="AG53" s="726"/>
      <c r="AH53" s="726"/>
      <c r="AI53" s="726"/>
      <c r="AJ53" s="726"/>
      <c r="AK53" s="726"/>
      <c r="AL53" s="726"/>
      <c r="AM53" s="727"/>
      <c r="AO53" s="728" t="n">
        <f aca="false">IF(E53&lt;&gt;0,G53,0)</f>
        <v>0</v>
      </c>
      <c r="AP53" s="157" t="n">
        <f aca="false">IF(B53=0,AP52,IF(ISNONTEXT(B53)=TRUE(),INT(B53),INT(LEFT(B53,FIND(".",B53)-1))))</f>
        <v>3</v>
      </c>
      <c r="AQ53" s="157" t="str">
        <f aca="false">IF(AQ54=1,1,IF(B53&lt;&gt;0,1,IF(C53&lt;&gt;0,1,IF(D53&lt;&gt;0,1,IF(E53&lt;&gt;0,1,"")))))</f>
        <v/>
      </c>
      <c r="AR53" s="157" t="str">
        <f aca="false">IF(AP53=0," ",IF(AP53&lt;&gt;AP52,AP53," "))</f>
        <v> </v>
      </c>
      <c r="AS53" s="732"/>
      <c r="AT53" s="730" t="n">
        <f aca="false">IF(AP53&lt;&gt;AR53,(IF('ORÇ.GLOBAL P CAIXA'!I54="",J53*(INFORMAÇÕES!$Q$99/INFORMAÇÕES!$Q$102),IF('ORÇ.GLOBAL P CAIXA'!I54="R",J53,0))),0)</f>
        <v>0</v>
      </c>
      <c r="AU53" s="75" t="n">
        <f aca="false">IF(AP53&lt;&gt;AR53,(IF('ORÇ.GLOBAL P CAIXA'!I54="",J53*(INFORMAÇÕES!$Q$100/INFORMAÇÕES!$Q$102),IF('ORÇ.GLOBAL P CAIXA'!I54="C",J53,0))),0)</f>
        <v>0</v>
      </c>
      <c r="AV53" s="75" t="n">
        <f aca="false">IF(AP53&lt;&gt;AR53,(IF('ORÇ.GLOBAL P CAIXA'!I54="",J53*INFORMAÇÕES!$U$115,IF('ORÇ.GLOBAL P CAIXA'!I54="CF",J53,0))),0)</f>
        <v>0</v>
      </c>
      <c r="AW53" s="75" t="n">
        <f aca="false">IF(AP53&lt;&gt;AR53,(IF('ORÇ.GLOBAL P CAIXA'!I54="",J53*INFORMAÇÕES!$U$116,IF('ORÇ.GLOBAL P CAIXA'!I54="O",J53,0))),0)</f>
        <v>0</v>
      </c>
      <c r="AX53" s="731" t="n">
        <f aca="false">IF(E53&lt;&gt;0,J53,0)</f>
        <v>0</v>
      </c>
      <c r="AY53" s="730" t="n">
        <f aca="false">IF(AP53&lt;&gt;AR53,(IF('ORÇ.GLOBAL P CAIXA'!I54="",L53*(INFORMAÇÕES!$Q$99/INFORMAÇÕES!$Q$102),IF('ORÇ.GLOBAL P CAIXA'!I54="R",L53,0))),0)</f>
        <v>0</v>
      </c>
      <c r="AZ53" s="75" t="n">
        <f aca="false">IF(AP53&lt;&gt;AR53,(IF('ORÇ.GLOBAL P CAIXA'!I54="",L53*(INFORMAÇÕES!$Q$100/INFORMAÇÕES!$Q$102),IF('ORÇ.GLOBAL P CAIXA'!I54="C",L53,0))),0)</f>
        <v>0</v>
      </c>
      <c r="BA53" s="75" t="n">
        <f aca="false">IF(AP53&lt;&gt;AR53,(IF('ORÇ.GLOBAL P CAIXA'!I54="",L53*INFORMAÇÕES!$U$115,IF('ORÇ.GLOBAL P CAIXA'!I54="CF",L53,0))),0)</f>
        <v>0</v>
      </c>
      <c r="BB53" s="75" t="n">
        <f aca="false">IF(AP53&lt;&gt;AR53,(IF('ORÇ.GLOBAL P CAIXA'!I54="",L53*INFORMAÇÕES!$U$116,IF('ORÇ.GLOBAL P CAIXA'!I54="O",L53,0))),0)</f>
        <v>0</v>
      </c>
      <c r="BC53" s="731" t="n">
        <f aca="false">IF(E53&lt;&gt;0,L53,0)</f>
        <v>0</v>
      </c>
    </row>
    <row r="54" s="174" customFormat="true" ht="14.25" hidden="false" customHeight="false" outlineLevel="0" collapsed="false">
      <c r="A54" s="159" t="n">
        <v>44</v>
      </c>
      <c r="B54" s="160" t="n">
        <f aca="false">'ORÇ.REPROG. P CAIXA'!B56</f>
        <v>0</v>
      </c>
      <c r="C54" s="723" t="n">
        <f aca="false">'ORÇ.REPROG. P CAIXA'!C56</f>
        <v>0</v>
      </c>
      <c r="D54" s="162" t="n">
        <f aca="false">'ORÇ.REPROG. P CAIXA'!D56</f>
        <v>0</v>
      </c>
      <c r="E54" s="163" t="n">
        <f aca="false">IF('BM GLOBAL'!$P$1&lt;&gt;0,'ORÇ.REPROG. P CAIXA'!E56,'ORÇ.REPROG. P CAIXA'!H56)</f>
        <v>0</v>
      </c>
      <c r="F54" s="163" t="n">
        <f aca="false">IF('BM GLOBAL'!$P$1&lt;&gt;0,IF('ORÇ.GLOBAL P CAIXA'!K55=0,'ORÇ.GLOBAL EMPRESA'!G55,'ORÇ.GLOBAL P CAIXA'!F55),'ORÇ.REPROG. P CAIXA'!I56)</f>
        <v>0</v>
      </c>
      <c r="G54" s="163" t="n">
        <f aca="false">IF(E54&lt;&gt;0,ROUND(E54*F54,2),IF(AO54=0,(SUMIF('ORÇ.REPROG. P CAIXA'!$AC$13:$AC$1012,B54,$AO$11:$AO$1010)),AO54))</f>
        <v>0</v>
      </c>
      <c r="H54" s="163" t="n">
        <f aca="false">IF(J54&lt;&gt;0,IF(E54&lt;&gt;0,J54/F54,0),0)</f>
        <v>0</v>
      </c>
      <c r="I54" s="163" t="n">
        <f aca="false">IF(L54&lt;&gt;0,IF(E54&lt;&gt;0,L54/F54,0),0)</f>
        <v>0</v>
      </c>
      <c r="J54" s="163" t="n">
        <f aca="false">IF(E54&lt;&gt;0,ROUND(INDEX($P$11:$AM$1010,$A54,$L$1),2),IF(AX54=0,(SUMIF($AP$11:$AP$1010,B54,$AX$11:$AX$1010)),AX54))</f>
        <v>0</v>
      </c>
      <c r="K54" s="163" t="n">
        <f aca="false">IF(G54=0,0,(J54/G54)*100)</f>
        <v>0</v>
      </c>
      <c r="L54" s="163" t="n">
        <f aca="false">IF(E54&lt;&gt;0,ROUND(IF($L$1=1,SUM(P54),"0")+IF($L$1=2,SUM($P54:Q54),"0")+IF($L$1=3,SUM($P54:R54),"0")+IF($L$1=4,SUM($P54:S54),"0")+IF($L$1=5,SUM($P54:T54),"0")+IF($L$1=6,SUM($P54:U54),"0")+IF($L$1=7,SUM($P54:V54),"0")+IF($L$1=8,SUM($P54:W54),"0")+IF($L$1=9,SUM($P54:X54),"0")+IF($L$1=10,SUM($P54:Y54),"0")+IF($L$1=11,SUM($P54:Z54),"0")+IF($L$1=12,SUM($P54:AA54),"0")+IF($L$1=13,SUM($P54:AB54),"0")+IF($L$1=14,SUM($P54:AC54),"0")+IF($L$1=15,SUM($P54:AD54),"0")+IF($L$1=16,SUM($P54:AE54),"0")+IF($L$1=17,SUM($P54:AF54),"0")+IF($L$1=18,SUM($P54:AG54),"0")+IF($L$1=19,SUM($P54:AH54),"0")+IF($L$1=20,SUM($P54:AI54),"0")+IF($L$1=21,SUM($P54:AJ54),"0")+IF($L$1=22,SUM($P54:AK54),"0")+IF($L$1=23,SUM($P54:AL54),"0")+IF($L$1=24,SUM($P54:AM54),"0"),2),IF(BC54=0,(SUMIF($AP$11:$AP$1010,B54,$BC$11:$BC$1010)),BC54))</f>
        <v>0</v>
      </c>
      <c r="M54" s="163" t="n">
        <f aca="false">IF(G54=0,0,(L54/G54)*100)</f>
        <v>0</v>
      </c>
      <c r="N54" s="168" t="str">
        <f aca="false">IF(B54&gt;0,"ok","ocultar")</f>
        <v>ocultar</v>
      </c>
      <c r="O54" s="650"/>
      <c r="P54" s="724"/>
      <c r="Q54" s="725"/>
      <c r="R54" s="725"/>
      <c r="S54" s="725"/>
      <c r="T54" s="725"/>
      <c r="U54" s="725"/>
      <c r="V54" s="725"/>
      <c r="W54" s="725"/>
      <c r="X54" s="725"/>
      <c r="Y54" s="725"/>
      <c r="Z54" s="725"/>
      <c r="AA54" s="726"/>
      <c r="AB54" s="726"/>
      <c r="AC54" s="726"/>
      <c r="AD54" s="726"/>
      <c r="AE54" s="726"/>
      <c r="AF54" s="726"/>
      <c r="AG54" s="726"/>
      <c r="AH54" s="726"/>
      <c r="AI54" s="726"/>
      <c r="AJ54" s="726"/>
      <c r="AK54" s="726"/>
      <c r="AL54" s="726"/>
      <c r="AM54" s="727"/>
      <c r="AO54" s="728" t="n">
        <f aca="false">IF(E54&lt;&gt;0,G54,0)</f>
        <v>0</v>
      </c>
      <c r="AP54" s="157" t="n">
        <f aca="false">IF(B54=0,AP53,IF(ISNONTEXT(B54)=TRUE(),INT(B54),INT(LEFT(B54,FIND(".",B54)-1))))</f>
        <v>3</v>
      </c>
      <c r="AQ54" s="157" t="str">
        <f aca="false">IF(AQ55=1,1,IF(B54&lt;&gt;0,1,IF(C54&lt;&gt;0,1,IF(D54&lt;&gt;0,1,IF(E54&lt;&gt;0,1,"")))))</f>
        <v/>
      </c>
      <c r="AR54" s="157" t="str">
        <f aca="false">IF(AP54=0," ",IF(AP54&lt;&gt;AP53,AP54," "))</f>
        <v> </v>
      </c>
      <c r="AS54" s="732"/>
      <c r="AT54" s="730" t="n">
        <f aca="false">IF(AP54&lt;&gt;AR54,(IF('ORÇ.GLOBAL P CAIXA'!I55="",J54*(INFORMAÇÕES!$Q$99/INFORMAÇÕES!$Q$102),IF('ORÇ.GLOBAL P CAIXA'!I55="R",J54,0))),0)</f>
        <v>0</v>
      </c>
      <c r="AU54" s="75" t="n">
        <f aca="false">IF(AP54&lt;&gt;AR54,(IF('ORÇ.GLOBAL P CAIXA'!I55="",J54*(INFORMAÇÕES!$Q$100/INFORMAÇÕES!$Q$102),IF('ORÇ.GLOBAL P CAIXA'!I55="C",J54,0))),0)</f>
        <v>0</v>
      </c>
      <c r="AV54" s="75" t="n">
        <f aca="false">IF(AP54&lt;&gt;AR54,(IF('ORÇ.GLOBAL P CAIXA'!I55="",J54*INFORMAÇÕES!$U$115,IF('ORÇ.GLOBAL P CAIXA'!I55="CF",J54,0))),0)</f>
        <v>0</v>
      </c>
      <c r="AW54" s="75" t="n">
        <f aca="false">IF(AP54&lt;&gt;AR54,(IF('ORÇ.GLOBAL P CAIXA'!I55="",J54*INFORMAÇÕES!$U$116,IF('ORÇ.GLOBAL P CAIXA'!I55="O",J54,0))),0)</f>
        <v>0</v>
      </c>
      <c r="AX54" s="731" t="n">
        <f aca="false">IF(E54&lt;&gt;0,J54,0)</f>
        <v>0</v>
      </c>
      <c r="AY54" s="730" t="n">
        <f aca="false">IF(AP54&lt;&gt;AR54,(IF('ORÇ.GLOBAL P CAIXA'!I55="",L54*(INFORMAÇÕES!$Q$99/INFORMAÇÕES!$Q$102),IF('ORÇ.GLOBAL P CAIXA'!I55="R",L54,0))),0)</f>
        <v>0</v>
      </c>
      <c r="AZ54" s="75" t="n">
        <f aca="false">IF(AP54&lt;&gt;AR54,(IF('ORÇ.GLOBAL P CAIXA'!I55="",L54*(INFORMAÇÕES!$Q$100/INFORMAÇÕES!$Q$102),IF('ORÇ.GLOBAL P CAIXA'!I55="C",L54,0))),0)</f>
        <v>0</v>
      </c>
      <c r="BA54" s="75" t="n">
        <f aca="false">IF(AP54&lt;&gt;AR54,(IF('ORÇ.GLOBAL P CAIXA'!I55="",L54*INFORMAÇÕES!$U$115,IF('ORÇ.GLOBAL P CAIXA'!I55="CF",L54,0))),0)</f>
        <v>0</v>
      </c>
      <c r="BB54" s="75" t="n">
        <f aca="false">IF(AP54&lt;&gt;AR54,(IF('ORÇ.GLOBAL P CAIXA'!I55="",L54*INFORMAÇÕES!$U$116,IF('ORÇ.GLOBAL P CAIXA'!I55="O",L54,0))),0)</f>
        <v>0</v>
      </c>
      <c r="BC54" s="731" t="n">
        <f aca="false">IF(E54&lt;&gt;0,L54,0)</f>
        <v>0</v>
      </c>
    </row>
    <row r="55" s="174" customFormat="true" ht="14.25" hidden="false" customHeight="false" outlineLevel="0" collapsed="false">
      <c r="A55" s="159" t="n">
        <v>45</v>
      </c>
      <c r="B55" s="160" t="n">
        <f aca="false">'ORÇ.REPROG. P CAIXA'!B57</f>
        <v>0</v>
      </c>
      <c r="C55" s="723" t="n">
        <f aca="false">'ORÇ.REPROG. P CAIXA'!C57</f>
        <v>0</v>
      </c>
      <c r="D55" s="162" t="n">
        <f aca="false">'ORÇ.REPROG. P CAIXA'!D57</f>
        <v>0</v>
      </c>
      <c r="E55" s="163" t="n">
        <f aca="false">IF('BM GLOBAL'!$P$1&lt;&gt;0,'ORÇ.REPROG. P CAIXA'!E57,'ORÇ.REPROG. P CAIXA'!H57)</f>
        <v>0</v>
      </c>
      <c r="F55" s="163" t="n">
        <f aca="false">IF('BM GLOBAL'!$P$1&lt;&gt;0,IF('ORÇ.GLOBAL P CAIXA'!K56=0,'ORÇ.GLOBAL EMPRESA'!G56,'ORÇ.GLOBAL P CAIXA'!F56),'ORÇ.REPROG. P CAIXA'!I57)</f>
        <v>0</v>
      </c>
      <c r="G55" s="163" t="n">
        <f aca="false">IF(E55&lt;&gt;0,ROUND(E55*F55,2),IF(AO55=0,(SUMIF('ORÇ.REPROG. P CAIXA'!$AC$13:$AC$1012,B55,$AO$11:$AO$1010)),AO55))</f>
        <v>0</v>
      </c>
      <c r="H55" s="163" t="n">
        <f aca="false">IF(J55&lt;&gt;0,IF(E55&lt;&gt;0,J55/F55,0),0)</f>
        <v>0</v>
      </c>
      <c r="I55" s="163" t="n">
        <f aca="false">IF(L55&lt;&gt;0,IF(E55&lt;&gt;0,L55/F55,0),0)</f>
        <v>0</v>
      </c>
      <c r="J55" s="163" t="n">
        <f aca="false">IF(E55&lt;&gt;0,ROUND(INDEX($P$11:$AM$1010,$A55,$L$1),2),IF(AX55=0,(SUMIF($AP$11:$AP$1010,B55,$AX$11:$AX$1010)),AX55))</f>
        <v>0</v>
      </c>
      <c r="K55" s="163" t="n">
        <f aca="false">IF(G55=0,0,(J55/G55)*100)</f>
        <v>0</v>
      </c>
      <c r="L55" s="163" t="n">
        <f aca="false">IF(E55&lt;&gt;0,ROUND(IF($L$1=1,SUM(P55),"0")+IF($L$1=2,SUM($P55:Q55),"0")+IF($L$1=3,SUM($P55:R55),"0")+IF($L$1=4,SUM($P55:S55),"0")+IF($L$1=5,SUM($P55:T55),"0")+IF($L$1=6,SUM($P55:U55),"0")+IF($L$1=7,SUM($P55:V55),"0")+IF($L$1=8,SUM($P55:W55),"0")+IF($L$1=9,SUM($P55:X55),"0")+IF($L$1=10,SUM($P55:Y55),"0")+IF($L$1=11,SUM($P55:Z55),"0")+IF($L$1=12,SUM($P55:AA55),"0")+IF($L$1=13,SUM($P55:AB55),"0")+IF($L$1=14,SUM($P55:AC55),"0")+IF($L$1=15,SUM($P55:AD55),"0")+IF($L$1=16,SUM($P55:AE55),"0")+IF($L$1=17,SUM($P55:AF55),"0")+IF($L$1=18,SUM($P55:AG55),"0")+IF($L$1=19,SUM($P55:AH55),"0")+IF($L$1=20,SUM($P55:AI55),"0")+IF($L$1=21,SUM($P55:AJ55),"0")+IF($L$1=22,SUM($P55:AK55),"0")+IF($L$1=23,SUM($P55:AL55),"0")+IF($L$1=24,SUM($P55:AM55),"0"),2),IF(BC55=0,(SUMIF($AP$11:$AP$1010,B55,$BC$11:$BC$1010)),BC55))</f>
        <v>0</v>
      </c>
      <c r="M55" s="163" t="n">
        <f aca="false">IF(G55=0,0,(L55/G55)*100)</f>
        <v>0</v>
      </c>
      <c r="N55" s="168" t="str">
        <f aca="false">IF(B55&gt;0,"ok","ocultar")</f>
        <v>ocultar</v>
      </c>
      <c r="O55" s="650"/>
      <c r="P55" s="724"/>
      <c r="Q55" s="725"/>
      <c r="R55" s="725"/>
      <c r="S55" s="725"/>
      <c r="T55" s="725"/>
      <c r="U55" s="725"/>
      <c r="V55" s="725"/>
      <c r="W55" s="725"/>
      <c r="X55" s="725"/>
      <c r="Y55" s="725"/>
      <c r="Z55" s="725"/>
      <c r="AA55" s="726"/>
      <c r="AB55" s="726"/>
      <c r="AC55" s="726"/>
      <c r="AD55" s="726"/>
      <c r="AE55" s="726"/>
      <c r="AF55" s="726"/>
      <c r="AG55" s="726"/>
      <c r="AH55" s="726"/>
      <c r="AI55" s="726"/>
      <c r="AJ55" s="726"/>
      <c r="AK55" s="726"/>
      <c r="AL55" s="726"/>
      <c r="AM55" s="727"/>
      <c r="AO55" s="728" t="n">
        <f aca="false">IF(E55&lt;&gt;0,G55,0)</f>
        <v>0</v>
      </c>
      <c r="AP55" s="157" t="n">
        <f aca="false">IF(B55=0,AP54,IF(ISNONTEXT(B55)=TRUE(),INT(B55),INT(LEFT(B55,FIND(".",B55)-1))))</f>
        <v>3</v>
      </c>
      <c r="AQ55" s="157" t="str">
        <f aca="false">IF(AQ56=1,1,IF(B55&lt;&gt;0,1,IF(C55&lt;&gt;0,1,IF(D55&lt;&gt;0,1,IF(E55&lt;&gt;0,1,"")))))</f>
        <v/>
      </c>
      <c r="AR55" s="157" t="str">
        <f aca="false">IF(AP55=0," ",IF(AP55&lt;&gt;AP54,AP55," "))</f>
        <v> </v>
      </c>
      <c r="AS55" s="732"/>
      <c r="AT55" s="730" t="n">
        <f aca="false">IF(AP55&lt;&gt;AR55,(IF('ORÇ.GLOBAL P CAIXA'!I56="",J55*(INFORMAÇÕES!$Q$99/INFORMAÇÕES!$Q$102),IF('ORÇ.GLOBAL P CAIXA'!I56="R",J55,0))),0)</f>
        <v>0</v>
      </c>
      <c r="AU55" s="75" t="n">
        <f aca="false">IF(AP55&lt;&gt;AR55,(IF('ORÇ.GLOBAL P CAIXA'!I56="",J55*(INFORMAÇÕES!$Q$100/INFORMAÇÕES!$Q$102),IF('ORÇ.GLOBAL P CAIXA'!I56="C",J55,0))),0)</f>
        <v>0</v>
      </c>
      <c r="AV55" s="75" t="n">
        <f aca="false">IF(AP55&lt;&gt;AR55,(IF('ORÇ.GLOBAL P CAIXA'!I56="",J55*INFORMAÇÕES!$U$115,IF('ORÇ.GLOBAL P CAIXA'!I56="CF",J55,0))),0)</f>
        <v>0</v>
      </c>
      <c r="AW55" s="75" t="n">
        <f aca="false">IF(AP55&lt;&gt;AR55,(IF('ORÇ.GLOBAL P CAIXA'!I56="",J55*INFORMAÇÕES!$U$116,IF('ORÇ.GLOBAL P CAIXA'!I56="O",J55,0))),0)</f>
        <v>0</v>
      </c>
      <c r="AX55" s="731" t="n">
        <f aca="false">IF(E55&lt;&gt;0,J55,0)</f>
        <v>0</v>
      </c>
      <c r="AY55" s="730" t="n">
        <f aca="false">IF(AP55&lt;&gt;AR55,(IF('ORÇ.GLOBAL P CAIXA'!I56="",L55*(INFORMAÇÕES!$Q$99/INFORMAÇÕES!$Q$102),IF('ORÇ.GLOBAL P CAIXA'!I56="R",L55,0))),0)</f>
        <v>0</v>
      </c>
      <c r="AZ55" s="75" t="n">
        <f aca="false">IF(AP55&lt;&gt;AR55,(IF('ORÇ.GLOBAL P CAIXA'!I56="",L55*(INFORMAÇÕES!$Q$100/INFORMAÇÕES!$Q$102),IF('ORÇ.GLOBAL P CAIXA'!I56="C",L55,0))),0)</f>
        <v>0</v>
      </c>
      <c r="BA55" s="75" t="n">
        <f aca="false">IF(AP55&lt;&gt;AR55,(IF('ORÇ.GLOBAL P CAIXA'!I56="",L55*INFORMAÇÕES!$U$115,IF('ORÇ.GLOBAL P CAIXA'!I56="CF",L55,0))),0)</f>
        <v>0</v>
      </c>
      <c r="BB55" s="75" t="n">
        <f aca="false">IF(AP55&lt;&gt;AR55,(IF('ORÇ.GLOBAL P CAIXA'!I56="",L55*INFORMAÇÕES!$U$116,IF('ORÇ.GLOBAL P CAIXA'!I56="O",L55,0))),0)</f>
        <v>0</v>
      </c>
      <c r="BC55" s="731" t="n">
        <f aca="false">IF(E55&lt;&gt;0,L55,0)</f>
        <v>0</v>
      </c>
    </row>
    <row r="56" s="174" customFormat="true" ht="14.25" hidden="false" customHeight="false" outlineLevel="0" collapsed="false">
      <c r="A56" s="159" t="n">
        <v>46</v>
      </c>
      <c r="B56" s="160" t="n">
        <f aca="false">'ORÇ.REPROG. P CAIXA'!B58</f>
        <v>0</v>
      </c>
      <c r="C56" s="723" t="n">
        <f aca="false">'ORÇ.REPROG. P CAIXA'!C58</f>
        <v>0</v>
      </c>
      <c r="D56" s="162" t="n">
        <f aca="false">'ORÇ.REPROG. P CAIXA'!D58</f>
        <v>0</v>
      </c>
      <c r="E56" s="163" t="n">
        <f aca="false">IF('BM GLOBAL'!$P$1&lt;&gt;0,'ORÇ.REPROG. P CAIXA'!E58,'ORÇ.REPROG. P CAIXA'!H58)</f>
        <v>0</v>
      </c>
      <c r="F56" s="163" t="n">
        <f aca="false">IF('BM GLOBAL'!$P$1&lt;&gt;0,IF('ORÇ.GLOBAL P CAIXA'!K57=0,'ORÇ.GLOBAL EMPRESA'!G57,'ORÇ.GLOBAL P CAIXA'!F57),'ORÇ.REPROG. P CAIXA'!I58)</f>
        <v>0</v>
      </c>
      <c r="G56" s="163" t="n">
        <f aca="false">IF(E56&lt;&gt;0,ROUND(E56*F56,2),IF(AO56=0,(SUMIF('ORÇ.REPROG. P CAIXA'!$AC$13:$AC$1012,B56,$AO$11:$AO$1010)),AO56))</f>
        <v>0</v>
      </c>
      <c r="H56" s="163" t="n">
        <f aca="false">IF(J56&lt;&gt;0,IF(E56&lt;&gt;0,J56/F56,0),0)</f>
        <v>0</v>
      </c>
      <c r="I56" s="163" t="n">
        <f aca="false">IF(L56&lt;&gt;0,IF(E56&lt;&gt;0,L56/F56,0),0)</f>
        <v>0</v>
      </c>
      <c r="J56" s="163" t="n">
        <f aca="false">IF(E56&lt;&gt;0,ROUND(INDEX($P$11:$AM$1010,$A56,$L$1),2),IF(AX56=0,(SUMIF($AP$11:$AP$1010,B56,$AX$11:$AX$1010)),AX56))</f>
        <v>0</v>
      </c>
      <c r="K56" s="163" t="n">
        <f aca="false">IF(G56=0,0,(J56/G56)*100)</f>
        <v>0</v>
      </c>
      <c r="L56" s="163" t="n">
        <f aca="false">IF(E56&lt;&gt;0,ROUND(IF($L$1=1,SUM(P56),"0")+IF($L$1=2,SUM($P56:Q56),"0")+IF($L$1=3,SUM($P56:R56),"0")+IF($L$1=4,SUM($P56:S56),"0")+IF($L$1=5,SUM($P56:T56),"0")+IF($L$1=6,SUM($P56:U56),"0")+IF($L$1=7,SUM($P56:V56),"0")+IF($L$1=8,SUM($P56:W56),"0")+IF($L$1=9,SUM($P56:X56),"0")+IF($L$1=10,SUM($P56:Y56),"0")+IF($L$1=11,SUM($P56:Z56),"0")+IF($L$1=12,SUM($P56:AA56),"0")+IF($L$1=13,SUM($P56:AB56),"0")+IF($L$1=14,SUM($P56:AC56),"0")+IF($L$1=15,SUM($P56:AD56),"0")+IF($L$1=16,SUM($P56:AE56),"0")+IF($L$1=17,SUM($P56:AF56),"0")+IF($L$1=18,SUM($P56:AG56),"0")+IF($L$1=19,SUM($P56:AH56),"0")+IF($L$1=20,SUM($P56:AI56),"0")+IF($L$1=21,SUM($P56:AJ56),"0")+IF($L$1=22,SUM($P56:AK56),"0")+IF($L$1=23,SUM($P56:AL56),"0")+IF($L$1=24,SUM($P56:AM56),"0"),2),IF(BC56=0,(SUMIF($AP$11:$AP$1010,B56,$BC$11:$BC$1010)),BC56))</f>
        <v>0</v>
      </c>
      <c r="M56" s="163" t="n">
        <f aca="false">IF(G56=0,0,(L56/G56)*100)</f>
        <v>0</v>
      </c>
      <c r="N56" s="168" t="str">
        <f aca="false">IF(B56&gt;0,"ok","ocultar")</f>
        <v>ocultar</v>
      </c>
      <c r="O56" s="650"/>
      <c r="P56" s="724"/>
      <c r="Q56" s="725"/>
      <c r="R56" s="725"/>
      <c r="S56" s="725"/>
      <c r="T56" s="725"/>
      <c r="U56" s="725"/>
      <c r="V56" s="725"/>
      <c r="W56" s="725"/>
      <c r="X56" s="725"/>
      <c r="Y56" s="725"/>
      <c r="Z56" s="725"/>
      <c r="AA56" s="726"/>
      <c r="AB56" s="726"/>
      <c r="AC56" s="726"/>
      <c r="AD56" s="726"/>
      <c r="AE56" s="726"/>
      <c r="AF56" s="726"/>
      <c r="AG56" s="726"/>
      <c r="AH56" s="726"/>
      <c r="AI56" s="726"/>
      <c r="AJ56" s="726"/>
      <c r="AK56" s="726"/>
      <c r="AL56" s="726"/>
      <c r="AM56" s="727"/>
      <c r="AO56" s="728" t="n">
        <f aca="false">IF(E56&lt;&gt;0,G56,0)</f>
        <v>0</v>
      </c>
      <c r="AP56" s="157" t="n">
        <f aca="false">IF(B56=0,AP55,IF(ISNONTEXT(B56)=TRUE(),INT(B56),INT(LEFT(B56,FIND(".",B56)-1))))</f>
        <v>3</v>
      </c>
      <c r="AQ56" s="157" t="str">
        <f aca="false">IF(AQ57=1,1,IF(B56&lt;&gt;0,1,IF(C56&lt;&gt;0,1,IF(D56&lt;&gt;0,1,IF(E56&lt;&gt;0,1,"")))))</f>
        <v/>
      </c>
      <c r="AR56" s="157" t="str">
        <f aca="false">IF(AP56=0," ",IF(AP56&lt;&gt;AP55,AP56," "))</f>
        <v> </v>
      </c>
      <c r="AS56" s="732"/>
      <c r="AT56" s="730" t="n">
        <f aca="false">IF(AP56&lt;&gt;AR56,(IF('ORÇ.GLOBAL P CAIXA'!I57="",J56*(INFORMAÇÕES!$Q$99/INFORMAÇÕES!$Q$102),IF('ORÇ.GLOBAL P CAIXA'!I57="R",J56,0))),0)</f>
        <v>0</v>
      </c>
      <c r="AU56" s="75" t="n">
        <f aca="false">IF(AP56&lt;&gt;AR56,(IF('ORÇ.GLOBAL P CAIXA'!I57="",J56*(INFORMAÇÕES!$Q$100/INFORMAÇÕES!$Q$102),IF('ORÇ.GLOBAL P CAIXA'!I57="C",J56,0))),0)</f>
        <v>0</v>
      </c>
      <c r="AV56" s="75" t="n">
        <f aca="false">IF(AP56&lt;&gt;AR56,(IF('ORÇ.GLOBAL P CAIXA'!I57="",J56*INFORMAÇÕES!$U$115,IF('ORÇ.GLOBAL P CAIXA'!I57="CF",J56,0))),0)</f>
        <v>0</v>
      </c>
      <c r="AW56" s="75" t="n">
        <f aca="false">IF(AP56&lt;&gt;AR56,(IF('ORÇ.GLOBAL P CAIXA'!I57="",J56*INFORMAÇÕES!$U$116,IF('ORÇ.GLOBAL P CAIXA'!I57="O",J56,0))),0)</f>
        <v>0</v>
      </c>
      <c r="AX56" s="731" t="n">
        <f aca="false">IF(E56&lt;&gt;0,J56,0)</f>
        <v>0</v>
      </c>
      <c r="AY56" s="730" t="n">
        <f aca="false">IF(AP56&lt;&gt;AR56,(IF('ORÇ.GLOBAL P CAIXA'!I57="",L56*(INFORMAÇÕES!$Q$99/INFORMAÇÕES!$Q$102),IF('ORÇ.GLOBAL P CAIXA'!I57="R",L56,0))),0)</f>
        <v>0</v>
      </c>
      <c r="AZ56" s="75" t="n">
        <f aca="false">IF(AP56&lt;&gt;AR56,(IF('ORÇ.GLOBAL P CAIXA'!I57="",L56*(INFORMAÇÕES!$Q$100/INFORMAÇÕES!$Q$102),IF('ORÇ.GLOBAL P CAIXA'!I57="C",L56,0))),0)</f>
        <v>0</v>
      </c>
      <c r="BA56" s="75" t="n">
        <f aca="false">IF(AP56&lt;&gt;AR56,(IF('ORÇ.GLOBAL P CAIXA'!I57="",L56*INFORMAÇÕES!$U$115,IF('ORÇ.GLOBAL P CAIXA'!I57="CF",L56,0))),0)</f>
        <v>0</v>
      </c>
      <c r="BB56" s="75" t="n">
        <f aca="false">IF(AP56&lt;&gt;AR56,(IF('ORÇ.GLOBAL P CAIXA'!I57="",L56*INFORMAÇÕES!$U$116,IF('ORÇ.GLOBAL P CAIXA'!I57="O",L56,0))),0)</f>
        <v>0</v>
      </c>
      <c r="BC56" s="731" t="n">
        <f aca="false">IF(E56&lt;&gt;0,L56,0)</f>
        <v>0</v>
      </c>
    </row>
    <row r="57" s="174" customFormat="true" ht="14.25" hidden="false" customHeight="false" outlineLevel="0" collapsed="false">
      <c r="A57" s="159" t="n">
        <v>47</v>
      </c>
      <c r="B57" s="160" t="n">
        <f aca="false">'ORÇ.REPROG. P CAIXA'!B59</f>
        <v>0</v>
      </c>
      <c r="C57" s="723" t="n">
        <f aca="false">'ORÇ.REPROG. P CAIXA'!C59</f>
        <v>0</v>
      </c>
      <c r="D57" s="162" t="n">
        <f aca="false">'ORÇ.REPROG. P CAIXA'!D59</f>
        <v>0</v>
      </c>
      <c r="E57" s="163" t="n">
        <f aca="false">IF('BM GLOBAL'!$P$1&lt;&gt;0,'ORÇ.REPROG. P CAIXA'!E59,'ORÇ.REPROG. P CAIXA'!H59)</f>
        <v>0</v>
      </c>
      <c r="F57" s="163" t="n">
        <f aca="false">IF('BM GLOBAL'!$P$1&lt;&gt;0,IF('ORÇ.GLOBAL P CAIXA'!K58=0,'ORÇ.GLOBAL EMPRESA'!G58,'ORÇ.GLOBAL P CAIXA'!F58),'ORÇ.REPROG. P CAIXA'!I59)</f>
        <v>0</v>
      </c>
      <c r="G57" s="163" t="n">
        <f aca="false">IF(E57&lt;&gt;0,ROUND(E57*F57,2),IF(AO57=0,(SUMIF('ORÇ.REPROG. P CAIXA'!$AC$13:$AC$1012,B57,$AO$11:$AO$1010)),AO57))</f>
        <v>0</v>
      </c>
      <c r="H57" s="163" t="n">
        <f aca="false">IF(J57&lt;&gt;0,IF(E57&lt;&gt;0,J57/F57,0),0)</f>
        <v>0</v>
      </c>
      <c r="I57" s="163" t="n">
        <f aca="false">IF(L57&lt;&gt;0,IF(E57&lt;&gt;0,L57/F57,0),0)</f>
        <v>0</v>
      </c>
      <c r="J57" s="163" t="n">
        <f aca="false">IF(E57&lt;&gt;0,ROUND(INDEX($P$11:$AM$1010,$A57,$L$1),2),IF(AX57=0,(SUMIF($AP$11:$AP$1010,B57,$AX$11:$AX$1010)),AX57))</f>
        <v>0</v>
      </c>
      <c r="K57" s="163" t="n">
        <f aca="false">IF(G57=0,0,(J57/G57)*100)</f>
        <v>0</v>
      </c>
      <c r="L57" s="163" t="n">
        <f aca="false">IF(E57&lt;&gt;0,ROUND(IF($L$1=1,SUM(P57),"0")+IF($L$1=2,SUM($P57:Q57),"0")+IF($L$1=3,SUM($P57:R57),"0")+IF($L$1=4,SUM($P57:S57),"0")+IF($L$1=5,SUM($P57:T57),"0")+IF($L$1=6,SUM($P57:U57),"0")+IF($L$1=7,SUM($P57:V57),"0")+IF($L$1=8,SUM($P57:W57),"0")+IF($L$1=9,SUM($P57:X57),"0")+IF($L$1=10,SUM($P57:Y57),"0")+IF($L$1=11,SUM($P57:Z57),"0")+IF($L$1=12,SUM($P57:AA57),"0")+IF($L$1=13,SUM($P57:AB57),"0")+IF($L$1=14,SUM($P57:AC57),"0")+IF($L$1=15,SUM($P57:AD57),"0")+IF($L$1=16,SUM($P57:AE57),"0")+IF($L$1=17,SUM($P57:AF57),"0")+IF($L$1=18,SUM($P57:AG57),"0")+IF($L$1=19,SUM($P57:AH57),"0")+IF($L$1=20,SUM($P57:AI57),"0")+IF($L$1=21,SUM($P57:AJ57),"0")+IF($L$1=22,SUM($P57:AK57),"0")+IF($L$1=23,SUM($P57:AL57),"0")+IF($L$1=24,SUM($P57:AM57),"0"),2),IF(BC57=0,(SUMIF($AP$11:$AP$1010,B57,$BC$11:$BC$1010)),BC57))</f>
        <v>0</v>
      </c>
      <c r="M57" s="163" t="n">
        <f aca="false">IF(G57=0,0,(L57/G57)*100)</f>
        <v>0</v>
      </c>
      <c r="N57" s="168" t="str">
        <f aca="false">IF(B57&gt;0,"ok","ocultar")</f>
        <v>ocultar</v>
      </c>
      <c r="O57" s="650"/>
      <c r="P57" s="724"/>
      <c r="Q57" s="725"/>
      <c r="R57" s="725"/>
      <c r="S57" s="725"/>
      <c r="T57" s="725"/>
      <c r="U57" s="725"/>
      <c r="V57" s="725"/>
      <c r="W57" s="725"/>
      <c r="X57" s="725"/>
      <c r="Y57" s="725"/>
      <c r="Z57" s="725"/>
      <c r="AA57" s="726"/>
      <c r="AB57" s="726"/>
      <c r="AC57" s="726"/>
      <c r="AD57" s="726"/>
      <c r="AE57" s="726"/>
      <c r="AF57" s="726"/>
      <c r="AG57" s="726"/>
      <c r="AH57" s="726"/>
      <c r="AI57" s="726"/>
      <c r="AJ57" s="726"/>
      <c r="AK57" s="726"/>
      <c r="AL57" s="726"/>
      <c r="AM57" s="727"/>
      <c r="AO57" s="728" t="n">
        <f aca="false">IF(E57&lt;&gt;0,G57,0)</f>
        <v>0</v>
      </c>
      <c r="AP57" s="157" t="n">
        <f aca="false">IF(B57=0,AP56,IF(ISNONTEXT(B57)=TRUE(),INT(B57),INT(LEFT(B57,FIND(".",B57)-1))))</f>
        <v>3</v>
      </c>
      <c r="AQ57" s="157" t="str">
        <f aca="false">IF(AQ58=1,1,IF(B57&lt;&gt;0,1,IF(C57&lt;&gt;0,1,IF(D57&lt;&gt;0,1,IF(E57&lt;&gt;0,1,"")))))</f>
        <v/>
      </c>
      <c r="AR57" s="157" t="str">
        <f aca="false">IF(AP57=0," ",IF(AP57&lt;&gt;AP56,AP57," "))</f>
        <v> </v>
      </c>
      <c r="AS57" s="732"/>
      <c r="AT57" s="730" t="n">
        <f aca="false">IF(AP57&lt;&gt;AR57,(IF('ORÇ.GLOBAL P CAIXA'!I58="",J57*(INFORMAÇÕES!$Q$99/INFORMAÇÕES!$Q$102),IF('ORÇ.GLOBAL P CAIXA'!I58="R",J57,0))),0)</f>
        <v>0</v>
      </c>
      <c r="AU57" s="75" t="n">
        <f aca="false">IF(AP57&lt;&gt;AR57,(IF('ORÇ.GLOBAL P CAIXA'!I58="",J57*(INFORMAÇÕES!$Q$100/INFORMAÇÕES!$Q$102),IF('ORÇ.GLOBAL P CAIXA'!I58="C",J57,0))),0)</f>
        <v>0</v>
      </c>
      <c r="AV57" s="75" t="n">
        <f aca="false">IF(AP57&lt;&gt;AR57,(IF('ORÇ.GLOBAL P CAIXA'!I58="",J57*INFORMAÇÕES!$U$115,IF('ORÇ.GLOBAL P CAIXA'!I58="CF",J57,0))),0)</f>
        <v>0</v>
      </c>
      <c r="AW57" s="75" t="n">
        <f aca="false">IF(AP57&lt;&gt;AR57,(IF('ORÇ.GLOBAL P CAIXA'!I58="",J57*INFORMAÇÕES!$U$116,IF('ORÇ.GLOBAL P CAIXA'!I58="O",J57,0))),0)</f>
        <v>0</v>
      </c>
      <c r="AX57" s="731" t="n">
        <f aca="false">IF(E57&lt;&gt;0,J57,0)</f>
        <v>0</v>
      </c>
      <c r="AY57" s="730" t="n">
        <f aca="false">IF(AP57&lt;&gt;AR57,(IF('ORÇ.GLOBAL P CAIXA'!I58="",L57*(INFORMAÇÕES!$Q$99/INFORMAÇÕES!$Q$102),IF('ORÇ.GLOBAL P CAIXA'!I58="R",L57,0))),0)</f>
        <v>0</v>
      </c>
      <c r="AZ57" s="75" t="n">
        <f aca="false">IF(AP57&lt;&gt;AR57,(IF('ORÇ.GLOBAL P CAIXA'!I58="",L57*(INFORMAÇÕES!$Q$100/INFORMAÇÕES!$Q$102),IF('ORÇ.GLOBAL P CAIXA'!I58="C",L57,0))),0)</f>
        <v>0</v>
      </c>
      <c r="BA57" s="75" t="n">
        <f aca="false">IF(AP57&lt;&gt;AR57,(IF('ORÇ.GLOBAL P CAIXA'!I58="",L57*INFORMAÇÕES!$U$115,IF('ORÇ.GLOBAL P CAIXA'!I58="CF",L57,0))),0)</f>
        <v>0</v>
      </c>
      <c r="BB57" s="75" t="n">
        <f aca="false">IF(AP57&lt;&gt;AR57,(IF('ORÇ.GLOBAL P CAIXA'!I58="",L57*INFORMAÇÕES!$U$116,IF('ORÇ.GLOBAL P CAIXA'!I58="O",L57,0))),0)</f>
        <v>0</v>
      </c>
      <c r="BC57" s="731" t="n">
        <f aca="false">IF(E57&lt;&gt;0,L57,0)</f>
        <v>0</v>
      </c>
    </row>
    <row r="58" s="174" customFormat="true" ht="14.25" hidden="false" customHeight="false" outlineLevel="0" collapsed="false">
      <c r="A58" s="159" t="n">
        <v>48</v>
      </c>
      <c r="B58" s="160" t="n">
        <f aca="false">'ORÇ.REPROG. P CAIXA'!B60</f>
        <v>0</v>
      </c>
      <c r="C58" s="723" t="n">
        <f aca="false">'ORÇ.REPROG. P CAIXA'!C60</f>
        <v>0</v>
      </c>
      <c r="D58" s="162" t="n">
        <f aca="false">'ORÇ.REPROG. P CAIXA'!D60</f>
        <v>0</v>
      </c>
      <c r="E58" s="163" t="n">
        <f aca="false">IF('BM GLOBAL'!$P$1&lt;&gt;0,'ORÇ.REPROG. P CAIXA'!E60,'ORÇ.REPROG. P CAIXA'!H60)</f>
        <v>0</v>
      </c>
      <c r="F58" s="163" t="n">
        <f aca="false">IF('BM GLOBAL'!$P$1&lt;&gt;0,IF('ORÇ.GLOBAL P CAIXA'!K59=0,'ORÇ.GLOBAL EMPRESA'!G59,'ORÇ.GLOBAL P CAIXA'!F59),'ORÇ.REPROG. P CAIXA'!I60)</f>
        <v>0</v>
      </c>
      <c r="G58" s="163" t="n">
        <f aca="false">IF(E58&lt;&gt;0,ROUND(E58*F58,2),IF(AO58=0,(SUMIF('ORÇ.REPROG. P CAIXA'!$AC$13:$AC$1012,B58,$AO$11:$AO$1010)),AO58))</f>
        <v>0</v>
      </c>
      <c r="H58" s="163" t="n">
        <f aca="false">IF(J58&lt;&gt;0,IF(E58&lt;&gt;0,J58/F58,0),0)</f>
        <v>0</v>
      </c>
      <c r="I58" s="163" t="n">
        <f aca="false">IF(L58&lt;&gt;0,IF(E58&lt;&gt;0,L58/F58,0),0)</f>
        <v>0</v>
      </c>
      <c r="J58" s="163" t="n">
        <f aca="false">IF(E58&lt;&gt;0,ROUND(INDEX($P$11:$AM$1010,$A58,$L$1),2),IF(AX58=0,(SUMIF($AP$11:$AP$1010,B58,$AX$11:$AX$1010)),AX58))</f>
        <v>0</v>
      </c>
      <c r="K58" s="163" t="n">
        <f aca="false">IF(G58=0,0,(J58/G58)*100)</f>
        <v>0</v>
      </c>
      <c r="L58" s="163" t="n">
        <f aca="false">IF(E58&lt;&gt;0,ROUND(IF($L$1=1,SUM(P58),"0")+IF($L$1=2,SUM($P58:Q58),"0")+IF($L$1=3,SUM($P58:R58),"0")+IF($L$1=4,SUM($P58:S58),"0")+IF($L$1=5,SUM($P58:T58),"0")+IF($L$1=6,SUM($P58:U58),"0")+IF($L$1=7,SUM($P58:V58),"0")+IF($L$1=8,SUM($P58:W58),"0")+IF($L$1=9,SUM($P58:X58),"0")+IF($L$1=10,SUM($P58:Y58),"0")+IF($L$1=11,SUM($P58:Z58),"0")+IF($L$1=12,SUM($P58:AA58),"0")+IF($L$1=13,SUM($P58:AB58),"0")+IF($L$1=14,SUM($P58:AC58),"0")+IF($L$1=15,SUM($P58:AD58),"0")+IF($L$1=16,SUM($P58:AE58),"0")+IF($L$1=17,SUM($P58:AF58),"0")+IF($L$1=18,SUM($P58:AG58),"0")+IF($L$1=19,SUM($P58:AH58),"0")+IF($L$1=20,SUM($P58:AI58),"0")+IF($L$1=21,SUM($P58:AJ58),"0")+IF($L$1=22,SUM($P58:AK58),"0")+IF($L$1=23,SUM($P58:AL58),"0")+IF($L$1=24,SUM($P58:AM58),"0"),2),IF(BC58=0,(SUMIF($AP$11:$AP$1010,B58,$BC$11:$BC$1010)),BC58))</f>
        <v>0</v>
      </c>
      <c r="M58" s="163" t="n">
        <f aca="false">IF(G58=0,0,(L58/G58)*100)</f>
        <v>0</v>
      </c>
      <c r="N58" s="168" t="str">
        <f aca="false">IF(B58&gt;0,"ok","ocultar")</f>
        <v>ocultar</v>
      </c>
      <c r="O58" s="650"/>
      <c r="P58" s="724"/>
      <c r="Q58" s="725"/>
      <c r="R58" s="725"/>
      <c r="S58" s="725"/>
      <c r="T58" s="725"/>
      <c r="U58" s="725"/>
      <c r="V58" s="725"/>
      <c r="W58" s="725"/>
      <c r="X58" s="725"/>
      <c r="Y58" s="725"/>
      <c r="Z58" s="725"/>
      <c r="AA58" s="726"/>
      <c r="AB58" s="726"/>
      <c r="AC58" s="726"/>
      <c r="AD58" s="726"/>
      <c r="AE58" s="726"/>
      <c r="AF58" s="726"/>
      <c r="AG58" s="726"/>
      <c r="AH58" s="726"/>
      <c r="AI58" s="726"/>
      <c r="AJ58" s="726"/>
      <c r="AK58" s="726"/>
      <c r="AL58" s="726"/>
      <c r="AM58" s="727"/>
      <c r="AO58" s="728" t="n">
        <f aca="false">IF(E58&lt;&gt;0,G58,0)</f>
        <v>0</v>
      </c>
      <c r="AP58" s="157" t="n">
        <f aca="false">IF(B58=0,AP57,IF(ISNONTEXT(B58)=TRUE(),INT(B58),INT(LEFT(B58,FIND(".",B58)-1))))</f>
        <v>3</v>
      </c>
      <c r="AQ58" s="157" t="str">
        <f aca="false">IF(AQ59=1,1,IF(B58&lt;&gt;0,1,IF(C58&lt;&gt;0,1,IF(D58&lt;&gt;0,1,IF(E58&lt;&gt;0,1,"")))))</f>
        <v/>
      </c>
      <c r="AR58" s="157" t="str">
        <f aca="false">IF(AP58=0," ",IF(AP58&lt;&gt;AP57,AP58," "))</f>
        <v> </v>
      </c>
      <c r="AS58" s="732"/>
      <c r="AT58" s="730" t="n">
        <f aca="false">IF(AP58&lt;&gt;AR58,(IF('ORÇ.GLOBAL P CAIXA'!I59="",J58*(INFORMAÇÕES!$Q$99/INFORMAÇÕES!$Q$102),IF('ORÇ.GLOBAL P CAIXA'!I59="R",J58,0))),0)</f>
        <v>0</v>
      </c>
      <c r="AU58" s="75" t="n">
        <f aca="false">IF(AP58&lt;&gt;AR58,(IF('ORÇ.GLOBAL P CAIXA'!I59="",J58*(INFORMAÇÕES!$Q$100/INFORMAÇÕES!$Q$102),IF('ORÇ.GLOBAL P CAIXA'!I59="C",J58,0))),0)</f>
        <v>0</v>
      </c>
      <c r="AV58" s="75" t="n">
        <f aca="false">IF(AP58&lt;&gt;AR58,(IF('ORÇ.GLOBAL P CAIXA'!I59="",J58*INFORMAÇÕES!$U$115,IF('ORÇ.GLOBAL P CAIXA'!I59="CF",J58,0))),0)</f>
        <v>0</v>
      </c>
      <c r="AW58" s="75" t="n">
        <f aca="false">IF(AP58&lt;&gt;AR58,(IF('ORÇ.GLOBAL P CAIXA'!I59="",J58*INFORMAÇÕES!$U$116,IF('ORÇ.GLOBAL P CAIXA'!I59="O",J58,0))),0)</f>
        <v>0</v>
      </c>
      <c r="AX58" s="731" t="n">
        <f aca="false">IF(E58&lt;&gt;0,J58,0)</f>
        <v>0</v>
      </c>
      <c r="AY58" s="730" t="n">
        <f aca="false">IF(AP58&lt;&gt;AR58,(IF('ORÇ.GLOBAL P CAIXA'!I59="",L58*(INFORMAÇÕES!$Q$99/INFORMAÇÕES!$Q$102),IF('ORÇ.GLOBAL P CAIXA'!I59="R",L58,0))),0)</f>
        <v>0</v>
      </c>
      <c r="AZ58" s="75" t="n">
        <f aca="false">IF(AP58&lt;&gt;AR58,(IF('ORÇ.GLOBAL P CAIXA'!I59="",L58*(INFORMAÇÕES!$Q$100/INFORMAÇÕES!$Q$102),IF('ORÇ.GLOBAL P CAIXA'!I59="C",L58,0))),0)</f>
        <v>0</v>
      </c>
      <c r="BA58" s="75" t="n">
        <f aca="false">IF(AP58&lt;&gt;AR58,(IF('ORÇ.GLOBAL P CAIXA'!I59="",L58*INFORMAÇÕES!$U$115,IF('ORÇ.GLOBAL P CAIXA'!I59="CF",L58,0))),0)</f>
        <v>0</v>
      </c>
      <c r="BB58" s="75" t="n">
        <f aca="false">IF(AP58&lt;&gt;AR58,(IF('ORÇ.GLOBAL P CAIXA'!I59="",L58*INFORMAÇÕES!$U$116,IF('ORÇ.GLOBAL P CAIXA'!I59="O",L58,0))),0)</f>
        <v>0</v>
      </c>
      <c r="BC58" s="731" t="n">
        <f aca="false">IF(E58&lt;&gt;0,L58,0)</f>
        <v>0</v>
      </c>
    </row>
    <row r="59" s="174" customFormat="true" ht="14.25" hidden="false" customHeight="false" outlineLevel="0" collapsed="false">
      <c r="A59" s="159" t="n">
        <v>49</v>
      </c>
      <c r="B59" s="160" t="n">
        <f aca="false">'ORÇ.REPROG. P CAIXA'!B61</f>
        <v>0</v>
      </c>
      <c r="C59" s="723" t="n">
        <f aca="false">'ORÇ.REPROG. P CAIXA'!C61</f>
        <v>0</v>
      </c>
      <c r="D59" s="162" t="n">
        <f aca="false">'ORÇ.REPROG. P CAIXA'!D61</f>
        <v>0</v>
      </c>
      <c r="E59" s="163" t="n">
        <f aca="false">IF('BM GLOBAL'!$P$1&lt;&gt;0,'ORÇ.REPROG. P CAIXA'!E61,'ORÇ.REPROG. P CAIXA'!H61)</f>
        <v>0</v>
      </c>
      <c r="F59" s="163" t="n">
        <f aca="false">IF('BM GLOBAL'!$P$1&lt;&gt;0,IF('ORÇ.GLOBAL P CAIXA'!K60=0,'ORÇ.GLOBAL EMPRESA'!G60,'ORÇ.GLOBAL P CAIXA'!F60),'ORÇ.REPROG. P CAIXA'!I61)</f>
        <v>0</v>
      </c>
      <c r="G59" s="163" t="n">
        <f aca="false">IF(E59&lt;&gt;0,ROUND(E59*F59,2),IF(AO59=0,(SUMIF('ORÇ.REPROG. P CAIXA'!$AC$13:$AC$1012,B59,$AO$11:$AO$1010)),AO59))</f>
        <v>0</v>
      </c>
      <c r="H59" s="163" t="n">
        <f aca="false">IF(J59&lt;&gt;0,IF(E59&lt;&gt;0,J59/F59,0),0)</f>
        <v>0</v>
      </c>
      <c r="I59" s="163" t="n">
        <f aca="false">IF(L59&lt;&gt;0,IF(E59&lt;&gt;0,L59/F59,0),0)</f>
        <v>0</v>
      </c>
      <c r="J59" s="163" t="n">
        <f aca="false">IF(E59&lt;&gt;0,ROUND(INDEX($P$11:$AM$1010,$A59,$L$1),2),IF(AX59=0,(SUMIF($AP$11:$AP$1010,B59,$AX$11:$AX$1010)),AX59))</f>
        <v>0</v>
      </c>
      <c r="K59" s="163" t="n">
        <f aca="false">IF(G59=0,0,(J59/G59)*100)</f>
        <v>0</v>
      </c>
      <c r="L59" s="163" t="n">
        <f aca="false">IF(E59&lt;&gt;0,ROUND(IF($L$1=1,SUM(P59),"0")+IF($L$1=2,SUM($P59:Q59),"0")+IF($L$1=3,SUM($P59:R59),"0")+IF($L$1=4,SUM($P59:S59),"0")+IF($L$1=5,SUM($P59:T59),"0")+IF($L$1=6,SUM($P59:U59),"0")+IF($L$1=7,SUM($P59:V59),"0")+IF($L$1=8,SUM($P59:W59),"0")+IF($L$1=9,SUM($P59:X59),"0")+IF($L$1=10,SUM($P59:Y59),"0")+IF($L$1=11,SUM($P59:Z59),"0")+IF($L$1=12,SUM($P59:AA59),"0")+IF($L$1=13,SUM($P59:AB59),"0")+IF($L$1=14,SUM($P59:AC59),"0")+IF($L$1=15,SUM($P59:AD59),"0")+IF($L$1=16,SUM($P59:AE59),"0")+IF($L$1=17,SUM($P59:AF59),"0")+IF($L$1=18,SUM($P59:AG59),"0")+IF($L$1=19,SUM($P59:AH59),"0")+IF($L$1=20,SUM($P59:AI59),"0")+IF($L$1=21,SUM($P59:AJ59),"0")+IF($L$1=22,SUM($P59:AK59),"0")+IF($L$1=23,SUM($P59:AL59),"0")+IF($L$1=24,SUM($P59:AM59),"0"),2),IF(BC59=0,(SUMIF($AP$11:$AP$1010,B59,$BC$11:$BC$1010)),BC59))</f>
        <v>0</v>
      </c>
      <c r="M59" s="163" t="n">
        <f aca="false">IF(G59=0,0,(L59/G59)*100)</f>
        <v>0</v>
      </c>
      <c r="N59" s="168" t="str">
        <f aca="false">IF(B59&gt;0,"ok","ocultar")</f>
        <v>ocultar</v>
      </c>
      <c r="O59" s="650"/>
      <c r="P59" s="724"/>
      <c r="Q59" s="725"/>
      <c r="R59" s="725"/>
      <c r="S59" s="725"/>
      <c r="T59" s="725"/>
      <c r="U59" s="725"/>
      <c r="V59" s="725"/>
      <c r="W59" s="725"/>
      <c r="X59" s="725"/>
      <c r="Y59" s="725"/>
      <c r="Z59" s="725"/>
      <c r="AA59" s="726"/>
      <c r="AB59" s="726"/>
      <c r="AC59" s="726"/>
      <c r="AD59" s="726"/>
      <c r="AE59" s="726"/>
      <c r="AF59" s="726"/>
      <c r="AG59" s="726"/>
      <c r="AH59" s="726"/>
      <c r="AI59" s="726"/>
      <c r="AJ59" s="726"/>
      <c r="AK59" s="726"/>
      <c r="AL59" s="726"/>
      <c r="AM59" s="727"/>
      <c r="AO59" s="728" t="n">
        <f aca="false">IF(E59&lt;&gt;0,G59,0)</f>
        <v>0</v>
      </c>
      <c r="AP59" s="157" t="n">
        <f aca="false">IF(B59=0,AP58,IF(ISNONTEXT(B59)=TRUE(),INT(B59),INT(LEFT(B59,FIND(".",B59)-1))))</f>
        <v>3</v>
      </c>
      <c r="AQ59" s="157" t="str">
        <f aca="false">IF(AQ60=1,1,IF(B59&lt;&gt;0,1,IF(C59&lt;&gt;0,1,IF(D59&lt;&gt;0,1,IF(E59&lt;&gt;0,1,"")))))</f>
        <v/>
      </c>
      <c r="AR59" s="157" t="str">
        <f aca="false">IF(AP59=0," ",IF(AP59&lt;&gt;AP58,AP59," "))</f>
        <v> </v>
      </c>
      <c r="AS59" s="732"/>
      <c r="AT59" s="730" t="n">
        <f aca="false">IF(AP59&lt;&gt;AR59,(IF('ORÇ.GLOBAL P CAIXA'!I60="",J59*(INFORMAÇÕES!$Q$99/INFORMAÇÕES!$Q$102),IF('ORÇ.GLOBAL P CAIXA'!I60="R",J59,0))),0)</f>
        <v>0</v>
      </c>
      <c r="AU59" s="75" t="n">
        <f aca="false">IF(AP59&lt;&gt;AR59,(IF('ORÇ.GLOBAL P CAIXA'!I60="",J59*(INFORMAÇÕES!$Q$100/INFORMAÇÕES!$Q$102),IF('ORÇ.GLOBAL P CAIXA'!I60="C",J59,0))),0)</f>
        <v>0</v>
      </c>
      <c r="AV59" s="75" t="n">
        <f aca="false">IF(AP59&lt;&gt;AR59,(IF('ORÇ.GLOBAL P CAIXA'!I60="",J59*INFORMAÇÕES!$U$115,IF('ORÇ.GLOBAL P CAIXA'!I60="CF",J59,0))),0)</f>
        <v>0</v>
      </c>
      <c r="AW59" s="75" t="n">
        <f aca="false">IF(AP59&lt;&gt;AR59,(IF('ORÇ.GLOBAL P CAIXA'!I60="",J59*INFORMAÇÕES!$U$116,IF('ORÇ.GLOBAL P CAIXA'!I60="O",J59,0))),0)</f>
        <v>0</v>
      </c>
      <c r="AX59" s="731" t="n">
        <f aca="false">IF(E59&lt;&gt;0,J59,0)</f>
        <v>0</v>
      </c>
      <c r="AY59" s="730" t="n">
        <f aca="false">IF(AP59&lt;&gt;AR59,(IF('ORÇ.GLOBAL P CAIXA'!I60="",L59*(INFORMAÇÕES!$Q$99/INFORMAÇÕES!$Q$102),IF('ORÇ.GLOBAL P CAIXA'!I60="R",L59,0))),0)</f>
        <v>0</v>
      </c>
      <c r="AZ59" s="75" t="n">
        <f aca="false">IF(AP59&lt;&gt;AR59,(IF('ORÇ.GLOBAL P CAIXA'!I60="",L59*(INFORMAÇÕES!$Q$100/INFORMAÇÕES!$Q$102),IF('ORÇ.GLOBAL P CAIXA'!I60="C",L59,0))),0)</f>
        <v>0</v>
      </c>
      <c r="BA59" s="75" t="n">
        <f aca="false">IF(AP59&lt;&gt;AR59,(IF('ORÇ.GLOBAL P CAIXA'!I60="",L59*INFORMAÇÕES!$U$115,IF('ORÇ.GLOBAL P CAIXA'!I60="CF",L59,0))),0)</f>
        <v>0</v>
      </c>
      <c r="BB59" s="75" t="n">
        <f aca="false">IF(AP59&lt;&gt;AR59,(IF('ORÇ.GLOBAL P CAIXA'!I60="",L59*INFORMAÇÕES!$U$116,IF('ORÇ.GLOBAL P CAIXA'!I60="O",L59,0))),0)</f>
        <v>0</v>
      </c>
      <c r="BC59" s="731" t="n">
        <f aca="false">IF(E59&lt;&gt;0,L59,0)</f>
        <v>0</v>
      </c>
    </row>
    <row r="60" s="174" customFormat="true" ht="14.25" hidden="false" customHeight="false" outlineLevel="0" collapsed="false">
      <c r="A60" s="159" t="n">
        <v>50</v>
      </c>
      <c r="B60" s="160" t="n">
        <f aca="false">'ORÇ.REPROG. P CAIXA'!B62</f>
        <v>0</v>
      </c>
      <c r="C60" s="723" t="n">
        <f aca="false">'ORÇ.REPROG. P CAIXA'!C62</f>
        <v>0</v>
      </c>
      <c r="D60" s="162" t="n">
        <f aca="false">'ORÇ.REPROG. P CAIXA'!D62</f>
        <v>0</v>
      </c>
      <c r="E60" s="163" t="n">
        <f aca="false">IF('BM GLOBAL'!$P$1&lt;&gt;0,'ORÇ.REPROG. P CAIXA'!E62,'ORÇ.REPROG. P CAIXA'!H62)</f>
        <v>0</v>
      </c>
      <c r="F60" s="163" t="n">
        <f aca="false">IF('BM GLOBAL'!$P$1&lt;&gt;0,IF('ORÇ.GLOBAL P CAIXA'!K61=0,'ORÇ.GLOBAL EMPRESA'!G61,'ORÇ.GLOBAL P CAIXA'!F61),'ORÇ.REPROG. P CAIXA'!I62)</f>
        <v>0</v>
      </c>
      <c r="G60" s="163" t="n">
        <f aca="false">IF(E60&lt;&gt;0,ROUND(E60*F60,2),IF(AO60=0,(SUMIF('ORÇ.REPROG. P CAIXA'!$AC$13:$AC$1012,B60,$AO$11:$AO$1010)),AO60))</f>
        <v>0</v>
      </c>
      <c r="H60" s="163" t="n">
        <f aca="false">IF(J60&lt;&gt;0,IF(E60&lt;&gt;0,J60/F60,0),0)</f>
        <v>0</v>
      </c>
      <c r="I60" s="163" t="n">
        <f aca="false">IF(L60&lt;&gt;0,IF(E60&lt;&gt;0,L60/F60,0),0)</f>
        <v>0</v>
      </c>
      <c r="J60" s="163" t="n">
        <f aca="false">IF(E60&lt;&gt;0,ROUND(INDEX($P$11:$AM$1010,$A60,$L$1),2),IF(AX60=0,(SUMIF($AP$11:$AP$1010,B60,$AX$11:$AX$1010)),AX60))</f>
        <v>0</v>
      </c>
      <c r="K60" s="163" t="n">
        <f aca="false">IF(G60=0,0,(J60/G60)*100)</f>
        <v>0</v>
      </c>
      <c r="L60" s="163" t="n">
        <f aca="false">IF(E60&lt;&gt;0,ROUND(IF($L$1=1,SUM(P60),"0")+IF($L$1=2,SUM($P60:Q60),"0")+IF($L$1=3,SUM($P60:R60),"0")+IF($L$1=4,SUM($P60:S60),"0")+IF($L$1=5,SUM($P60:T60),"0")+IF($L$1=6,SUM($P60:U60),"0")+IF($L$1=7,SUM($P60:V60),"0")+IF($L$1=8,SUM($P60:W60),"0")+IF($L$1=9,SUM($P60:X60),"0")+IF($L$1=10,SUM($P60:Y60),"0")+IF($L$1=11,SUM($P60:Z60),"0")+IF($L$1=12,SUM($P60:AA60),"0")+IF($L$1=13,SUM($P60:AB60),"0")+IF($L$1=14,SUM($P60:AC60),"0")+IF($L$1=15,SUM($P60:AD60),"0")+IF($L$1=16,SUM($P60:AE60),"0")+IF($L$1=17,SUM($P60:AF60),"0")+IF($L$1=18,SUM($P60:AG60),"0")+IF($L$1=19,SUM($P60:AH60),"0")+IF($L$1=20,SUM($P60:AI60),"0")+IF($L$1=21,SUM($P60:AJ60),"0")+IF($L$1=22,SUM($P60:AK60),"0")+IF($L$1=23,SUM($P60:AL60),"0")+IF($L$1=24,SUM($P60:AM60),"0"),2),IF(BC60=0,(SUMIF($AP$11:$AP$1010,B60,$BC$11:$BC$1010)),BC60))</f>
        <v>0</v>
      </c>
      <c r="M60" s="163" t="n">
        <f aca="false">IF(G60=0,0,(L60/G60)*100)</f>
        <v>0</v>
      </c>
      <c r="N60" s="168" t="str">
        <f aca="false">IF(B60&gt;0,"ok","ocultar")</f>
        <v>ocultar</v>
      </c>
      <c r="O60" s="650"/>
      <c r="P60" s="724"/>
      <c r="Q60" s="725"/>
      <c r="R60" s="725"/>
      <c r="S60" s="725"/>
      <c r="T60" s="725"/>
      <c r="U60" s="725"/>
      <c r="V60" s="725"/>
      <c r="W60" s="725"/>
      <c r="X60" s="725"/>
      <c r="Y60" s="725"/>
      <c r="Z60" s="725"/>
      <c r="AA60" s="726"/>
      <c r="AB60" s="726"/>
      <c r="AC60" s="726"/>
      <c r="AD60" s="726"/>
      <c r="AE60" s="726"/>
      <c r="AF60" s="726"/>
      <c r="AG60" s="726"/>
      <c r="AH60" s="726"/>
      <c r="AI60" s="726"/>
      <c r="AJ60" s="726"/>
      <c r="AK60" s="726"/>
      <c r="AL60" s="726"/>
      <c r="AM60" s="727"/>
      <c r="AO60" s="728" t="n">
        <f aca="false">IF(E60&lt;&gt;0,G60,0)</f>
        <v>0</v>
      </c>
      <c r="AP60" s="157" t="n">
        <f aca="false">IF(B60=0,AP59,IF(ISNONTEXT(B60)=TRUE(),INT(B60),INT(LEFT(B60,FIND(".",B60)-1))))</f>
        <v>3</v>
      </c>
      <c r="AQ60" s="157" t="str">
        <f aca="false">IF(AQ61=1,1,IF(B60&lt;&gt;0,1,IF(C60&lt;&gt;0,1,IF(D60&lt;&gt;0,1,IF(E60&lt;&gt;0,1,"")))))</f>
        <v/>
      </c>
      <c r="AR60" s="157" t="str">
        <f aca="false">IF(AP60=0," ",IF(AP60&lt;&gt;AP59,AP60," "))</f>
        <v> </v>
      </c>
      <c r="AS60" s="732"/>
      <c r="AT60" s="730" t="n">
        <f aca="false">IF(AP60&lt;&gt;AR60,(IF('ORÇ.GLOBAL P CAIXA'!I61="",J60*(INFORMAÇÕES!$Q$99/INFORMAÇÕES!$Q$102),IF('ORÇ.GLOBAL P CAIXA'!I61="R",J60,0))),0)</f>
        <v>0</v>
      </c>
      <c r="AU60" s="75" t="n">
        <f aca="false">IF(AP60&lt;&gt;AR60,(IF('ORÇ.GLOBAL P CAIXA'!I61="",J60*(INFORMAÇÕES!$Q$100/INFORMAÇÕES!$Q$102),IF('ORÇ.GLOBAL P CAIXA'!I61="C",J60,0))),0)</f>
        <v>0</v>
      </c>
      <c r="AV60" s="75" t="n">
        <f aca="false">IF(AP60&lt;&gt;AR60,(IF('ORÇ.GLOBAL P CAIXA'!I61="",J60*INFORMAÇÕES!$U$115,IF('ORÇ.GLOBAL P CAIXA'!I61="CF",J60,0))),0)</f>
        <v>0</v>
      </c>
      <c r="AW60" s="75" t="n">
        <f aca="false">IF(AP60&lt;&gt;AR60,(IF('ORÇ.GLOBAL P CAIXA'!I61="",J60*INFORMAÇÕES!$U$116,IF('ORÇ.GLOBAL P CAIXA'!I61="O",J60,0))),0)</f>
        <v>0</v>
      </c>
      <c r="AX60" s="731" t="n">
        <f aca="false">IF(E60&lt;&gt;0,J60,0)</f>
        <v>0</v>
      </c>
      <c r="AY60" s="730" t="n">
        <f aca="false">IF(AP60&lt;&gt;AR60,(IF('ORÇ.GLOBAL P CAIXA'!I61="",L60*(INFORMAÇÕES!$Q$99/INFORMAÇÕES!$Q$102),IF('ORÇ.GLOBAL P CAIXA'!I61="R",L60,0))),0)</f>
        <v>0</v>
      </c>
      <c r="AZ60" s="75" t="n">
        <f aca="false">IF(AP60&lt;&gt;AR60,(IF('ORÇ.GLOBAL P CAIXA'!I61="",L60*(INFORMAÇÕES!$Q$100/INFORMAÇÕES!$Q$102),IF('ORÇ.GLOBAL P CAIXA'!I61="C",L60,0))),0)</f>
        <v>0</v>
      </c>
      <c r="BA60" s="75" t="n">
        <f aca="false">IF(AP60&lt;&gt;AR60,(IF('ORÇ.GLOBAL P CAIXA'!I61="",L60*INFORMAÇÕES!$U$115,IF('ORÇ.GLOBAL P CAIXA'!I61="CF",L60,0))),0)</f>
        <v>0</v>
      </c>
      <c r="BB60" s="75" t="n">
        <f aca="false">IF(AP60&lt;&gt;AR60,(IF('ORÇ.GLOBAL P CAIXA'!I61="",L60*INFORMAÇÕES!$U$116,IF('ORÇ.GLOBAL P CAIXA'!I61="O",L60,0))),0)</f>
        <v>0</v>
      </c>
      <c r="BC60" s="731" t="n">
        <f aca="false">IF(E60&lt;&gt;0,L60,0)</f>
        <v>0</v>
      </c>
    </row>
    <row r="61" s="174" customFormat="true" ht="14.25" hidden="false" customHeight="false" outlineLevel="0" collapsed="false">
      <c r="A61" s="159" t="n">
        <v>51</v>
      </c>
      <c r="B61" s="160" t="n">
        <f aca="false">'ORÇ.REPROG. P CAIXA'!B63</f>
        <v>0</v>
      </c>
      <c r="C61" s="723" t="n">
        <f aca="false">'ORÇ.REPROG. P CAIXA'!C63</f>
        <v>0</v>
      </c>
      <c r="D61" s="162" t="n">
        <f aca="false">'ORÇ.REPROG. P CAIXA'!D63</f>
        <v>0</v>
      </c>
      <c r="E61" s="163" t="n">
        <f aca="false">IF('BM GLOBAL'!$P$1&lt;&gt;0,'ORÇ.REPROG. P CAIXA'!E63,'ORÇ.REPROG. P CAIXA'!H63)</f>
        <v>0</v>
      </c>
      <c r="F61" s="163" t="n">
        <f aca="false">IF('BM GLOBAL'!$P$1&lt;&gt;0,IF('ORÇ.GLOBAL P CAIXA'!K62=0,'ORÇ.GLOBAL EMPRESA'!G62,'ORÇ.GLOBAL P CAIXA'!F62),'ORÇ.REPROG. P CAIXA'!I63)</f>
        <v>0</v>
      </c>
      <c r="G61" s="163" t="n">
        <f aca="false">IF(E61&lt;&gt;0,ROUND(E61*F61,2),IF(AO61=0,(SUMIF('ORÇ.REPROG. P CAIXA'!$AC$13:$AC$1012,B61,$AO$11:$AO$1010)),AO61))</f>
        <v>0</v>
      </c>
      <c r="H61" s="163" t="n">
        <f aca="false">IF(J61&lt;&gt;0,IF(E61&lt;&gt;0,J61/F61,0),0)</f>
        <v>0</v>
      </c>
      <c r="I61" s="163" t="n">
        <f aca="false">IF(L61&lt;&gt;0,IF(E61&lt;&gt;0,L61/F61,0),0)</f>
        <v>0</v>
      </c>
      <c r="J61" s="163" t="n">
        <f aca="false">IF(E61&lt;&gt;0,ROUND(INDEX($P$11:$AM$1010,$A61,$L$1),2),IF(AX61=0,(SUMIF($AP$11:$AP$1010,B61,$AX$11:$AX$1010)),AX61))</f>
        <v>0</v>
      </c>
      <c r="K61" s="163" t="n">
        <f aca="false">IF(G61=0,0,(J61/G61)*100)</f>
        <v>0</v>
      </c>
      <c r="L61" s="163" t="n">
        <f aca="false">IF(E61&lt;&gt;0,ROUND(IF($L$1=1,SUM(P61),"0")+IF($L$1=2,SUM($P61:Q61),"0")+IF($L$1=3,SUM($P61:R61),"0")+IF($L$1=4,SUM($P61:S61),"0")+IF($L$1=5,SUM($P61:T61),"0")+IF($L$1=6,SUM($P61:U61),"0")+IF($L$1=7,SUM($P61:V61),"0")+IF($L$1=8,SUM($P61:W61),"0")+IF($L$1=9,SUM($P61:X61),"0")+IF($L$1=10,SUM($P61:Y61),"0")+IF($L$1=11,SUM($P61:Z61),"0")+IF($L$1=12,SUM($P61:AA61),"0")+IF($L$1=13,SUM($P61:AB61),"0")+IF($L$1=14,SUM($P61:AC61),"0")+IF($L$1=15,SUM($P61:AD61),"0")+IF($L$1=16,SUM($P61:AE61),"0")+IF($L$1=17,SUM($P61:AF61),"0")+IF($L$1=18,SUM($P61:AG61),"0")+IF($L$1=19,SUM($P61:AH61),"0")+IF($L$1=20,SUM($P61:AI61),"0")+IF($L$1=21,SUM($P61:AJ61),"0")+IF($L$1=22,SUM($P61:AK61),"0")+IF($L$1=23,SUM($P61:AL61),"0")+IF($L$1=24,SUM($P61:AM61),"0"),2),IF(BC61=0,(SUMIF($AP$11:$AP$1010,B61,$BC$11:$BC$1010)),BC61))</f>
        <v>0</v>
      </c>
      <c r="M61" s="163" t="n">
        <f aca="false">IF(G61=0,0,(L61/G61)*100)</f>
        <v>0</v>
      </c>
      <c r="N61" s="168" t="str">
        <f aca="false">IF(B61&gt;0,"ok","ocultar")</f>
        <v>ocultar</v>
      </c>
      <c r="O61" s="650"/>
      <c r="P61" s="724"/>
      <c r="Q61" s="725"/>
      <c r="R61" s="725"/>
      <c r="S61" s="725"/>
      <c r="T61" s="725"/>
      <c r="U61" s="725"/>
      <c r="V61" s="725"/>
      <c r="W61" s="725"/>
      <c r="X61" s="725"/>
      <c r="Y61" s="725"/>
      <c r="Z61" s="725"/>
      <c r="AA61" s="726"/>
      <c r="AB61" s="726"/>
      <c r="AC61" s="726"/>
      <c r="AD61" s="726"/>
      <c r="AE61" s="726"/>
      <c r="AF61" s="726"/>
      <c r="AG61" s="726"/>
      <c r="AH61" s="726"/>
      <c r="AI61" s="726"/>
      <c r="AJ61" s="726"/>
      <c r="AK61" s="726"/>
      <c r="AL61" s="726"/>
      <c r="AM61" s="727"/>
      <c r="AO61" s="728" t="n">
        <f aca="false">IF(E61&lt;&gt;0,G61,0)</f>
        <v>0</v>
      </c>
      <c r="AP61" s="157" t="n">
        <f aca="false">IF(B61=0,AP60,IF(ISNONTEXT(B61)=TRUE(),INT(B61),INT(LEFT(B61,FIND(".",B61)-1))))</f>
        <v>3</v>
      </c>
      <c r="AQ61" s="157" t="str">
        <f aca="false">IF(AQ62=1,1,IF(B61&lt;&gt;0,1,IF(C61&lt;&gt;0,1,IF(D61&lt;&gt;0,1,IF(E61&lt;&gt;0,1,"")))))</f>
        <v/>
      </c>
      <c r="AR61" s="157" t="str">
        <f aca="false">IF(AP61=0," ",IF(AP61&lt;&gt;AP60,AP61," "))</f>
        <v> </v>
      </c>
      <c r="AS61" s="732"/>
      <c r="AT61" s="730" t="n">
        <f aca="false">IF(AP61&lt;&gt;AR61,(IF('ORÇ.GLOBAL P CAIXA'!I62="",J61*(INFORMAÇÕES!$Q$99/INFORMAÇÕES!$Q$102),IF('ORÇ.GLOBAL P CAIXA'!I62="R",J61,0))),0)</f>
        <v>0</v>
      </c>
      <c r="AU61" s="75" t="n">
        <f aca="false">IF(AP61&lt;&gt;AR61,(IF('ORÇ.GLOBAL P CAIXA'!I62="",J61*(INFORMAÇÕES!$Q$100/INFORMAÇÕES!$Q$102),IF('ORÇ.GLOBAL P CAIXA'!I62="C",J61,0))),0)</f>
        <v>0</v>
      </c>
      <c r="AV61" s="75" t="n">
        <f aca="false">IF(AP61&lt;&gt;AR61,(IF('ORÇ.GLOBAL P CAIXA'!I62="",J61*INFORMAÇÕES!$U$115,IF('ORÇ.GLOBAL P CAIXA'!I62="CF",J61,0))),0)</f>
        <v>0</v>
      </c>
      <c r="AW61" s="75" t="n">
        <f aca="false">IF(AP61&lt;&gt;AR61,(IF('ORÇ.GLOBAL P CAIXA'!I62="",J61*INFORMAÇÕES!$U$116,IF('ORÇ.GLOBAL P CAIXA'!I62="O",J61,0))),0)</f>
        <v>0</v>
      </c>
      <c r="AX61" s="731" t="n">
        <f aca="false">IF(E61&lt;&gt;0,J61,0)</f>
        <v>0</v>
      </c>
      <c r="AY61" s="730" t="n">
        <f aca="false">IF(AP61&lt;&gt;AR61,(IF('ORÇ.GLOBAL P CAIXA'!I62="",L61*(INFORMAÇÕES!$Q$99/INFORMAÇÕES!$Q$102),IF('ORÇ.GLOBAL P CAIXA'!I62="R",L61,0))),0)</f>
        <v>0</v>
      </c>
      <c r="AZ61" s="75" t="n">
        <f aca="false">IF(AP61&lt;&gt;AR61,(IF('ORÇ.GLOBAL P CAIXA'!I62="",L61*(INFORMAÇÕES!$Q$100/INFORMAÇÕES!$Q$102),IF('ORÇ.GLOBAL P CAIXA'!I62="C",L61,0))),0)</f>
        <v>0</v>
      </c>
      <c r="BA61" s="75" t="n">
        <f aca="false">IF(AP61&lt;&gt;AR61,(IF('ORÇ.GLOBAL P CAIXA'!I62="",L61*INFORMAÇÕES!$U$115,IF('ORÇ.GLOBAL P CAIXA'!I62="CF",L61,0))),0)</f>
        <v>0</v>
      </c>
      <c r="BB61" s="75" t="n">
        <f aca="false">IF(AP61&lt;&gt;AR61,(IF('ORÇ.GLOBAL P CAIXA'!I62="",L61*INFORMAÇÕES!$U$116,IF('ORÇ.GLOBAL P CAIXA'!I62="O",L61,0))),0)</f>
        <v>0</v>
      </c>
      <c r="BC61" s="731" t="n">
        <f aca="false">IF(E61&lt;&gt;0,L61,0)</f>
        <v>0</v>
      </c>
    </row>
    <row r="62" s="174" customFormat="true" ht="14.25" hidden="false" customHeight="false" outlineLevel="0" collapsed="false">
      <c r="A62" s="159" t="n">
        <v>52</v>
      </c>
      <c r="B62" s="160" t="n">
        <f aca="false">'ORÇ.REPROG. P CAIXA'!B64</f>
        <v>0</v>
      </c>
      <c r="C62" s="723" t="n">
        <f aca="false">'ORÇ.REPROG. P CAIXA'!C64</f>
        <v>0</v>
      </c>
      <c r="D62" s="162" t="n">
        <f aca="false">'ORÇ.REPROG. P CAIXA'!D64</f>
        <v>0</v>
      </c>
      <c r="E62" s="163" t="n">
        <f aca="false">IF('BM GLOBAL'!$P$1&lt;&gt;0,'ORÇ.REPROG. P CAIXA'!E64,'ORÇ.REPROG. P CAIXA'!H64)</f>
        <v>0</v>
      </c>
      <c r="F62" s="163" t="n">
        <f aca="false">IF('BM GLOBAL'!$P$1&lt;&gt;0,IF('ORÇ.GLOBAL P CAIXA'!K63=0,'ORÇ.GLOBAL EMPRESA'!G63,'ORÇ.GLOBAL P CAIXA'!F63),'ORÇ.REPROG. P CAIXA'!I64)</f>
        <v>0</v>
      </c>
      <c r="G62" s="163" t="n">
        <f aca="false">IF(E62&lt;&gt;0,ROUND(E62*F62,2),IF(AO62=0,(SUMIF('ORÇ.REPROG. P CAIXA'!$AC$13:$AC$1012,B62,$AO$11:$AO$1010)),AO62))</f>
        <v>0</v>
      </c>
      <c r="H62" s="163" t="n">
        <f aca="false">IF(J62&lt;&gt;0,IF(E62&lt;&gt;0,J62/F62,0),0)</f>
        <v>0</v>
      </c>
      <c r="I62" s="163" t="n">
        <f aca="false">IF(L62&lt;&gt;0,IF(E62&lt;&gt;0,L62/F62,0),0)</f>
        <v>0</v>
      </c>
      <c r="J62" s="163" t="n">
        <f aca="false">IF(E62&lt;&gt;0,ROUND(INDEX($P$11:$AM$1010,$A62,$L$1),2),IF(AX62=0,(SUMIF($AP$11:$AP$1010,B62,$AX$11:$AX$1010)),AX62))</f>
        <v>0</v>
      </c>
      <c r="K62" s="163" t="n">
        <f aca="false">IF(G62=0,0,(J62/G62)*100)</f>
        <v>0</v>
      </c>
      <c r="L62" s="163" t="n">
        <f aca="false">IF(E62&lt;&gt;0,ROUND(IF($L$1=1,SUM(P62),"0")+IF($L$1=2,SUM($P62:Q62),"0")+IF($L$1=3,SUM($P62:R62),"0")+IF($L$1=4,SUM($P62:S62),"0")+IF($L$1=5,SUM($P62:T62),"0")+IF($L$1=6,SUM($P62:U62),"0")+IF($L$1=7,SUM($P62:V62),"0")+IF($L$1=8,SUM($P62:W62),"0")+IF($L$1=9,SUM($P62:X62),"0")+IF($L$1=10,SUM($P62:Y62),"0")+IF($L$1=11,SUM($P62:Z62),"0")+IF($L$1=12,SUM($P62:AA62),"0")+IF($L$1=13,SUM($P62:AB62),"0")+IF($L$1=14,SUM($P62:AC62),"0")+IF($L$1=15,SUM($P62:AD62),"0")+IF($L$1=16,SUM($P62:AE62),"0")+IF($L$1=17,SUM($P62:AF62),"0")+IF($L$1=18,SUM($P62:AG62),"0")+IF($L$1=19,SUM($P62:AH62),"0")+IF($L$1=20,SUM($P62:AI62),"0")+IF($L$1=21,SUM($P62:AJ62),"0")+IF($L$1=22,SUM($P62:AK62),"0")+IF($L$1=23,SUM($P62:AL62),"0")+IF($L$1=24,SUM($P62:AM62),"0"),2),IF(BC62=0,(SUMIF($AP$11:$AP$1010,B62,$BC$11:$BC$1010)),BC62))</f>
        <v>0</v>
      </c>
      <c r="M62" s="163" t="n">
        <f aca="false">IF(G62=0,0,(L62/G62)*100)</f>
        <v>0</v>
      </c>
      <c r="N62" s="168" t="str">
        <f aca="false">IF(B62&gt;0,"ok","ocultar")</f>
        <v>ocultar</v>
      </c>
      <c r="O62" s="650"/>
      <c r="P62" s="724"/>
      <c r="Q62" s="725"/>
      <c r="R62" s="725"/>
      <c r="S62" s="725"/>
      <c r="T62" s="725"/>
      <c r="U62" s="725"/>
      <c r="V62" s="725"/>
      <c r="W62" s="725"/>
      <c r="X62" s="725"/>
      <c r="Y62" s="725"/>
      <c r="Z62" s="725"/>
      <c r="AA62" s="726"/>
      <c r="AB62" s="726"/>
      <c r="AC62" s="726"/>
      <c r="AD62" s="726"/>
      <c r="AE62" s="726"/>
      <c r="AF62" s="726"/>
      <c r="AG62" s="726"/>
      <c r="AH62" s="726"/>
      <c r="AI62" s="726"/>
      <c r="AJ62" s="726"/>
      <c r="AK62" s="726"/>
      <c r="AL62" s="726"/>
      <c r="AM62" s="727"/>
      <c r="AO62" s="728" t="n">
        <f aca="false">IF(E62&lt;&gt;0,G62,0)</f>
        <v>0</v>
      </c>
      <c r="AP62" s="157" t="n">
        <f aca="false">IF(B62=0,AP61,IF(ISNONTEXT(B62)=TRUE(),INT(B62),INT(LEFT(B62,FIND(".",B62)-1))))</f>
        <v>3</v>
      </c>
      <c r="AQ62" s="157" t="str">
        <f aca="false">IF(AQ63=1,1,IF(B62&lt;&gt;0,1,IF(C62&lt;&gt;0,1,IF(D62&lt;&gt;0,1,IF(E62&lt;&gt;0,1,"")))))</f>
        <v/>
      </c>
      <c r="AR62" s="157" t="str">
        <f aca="false">IF(AP62=0," ",IF(AP62&lt;&gt;AP61,AP62," "))</f>
        <v> </v>
      </c>
      <c r="AS62" s="732"/>
      <c r="AT62" s="730" t="n">
        <f aca="false">IF(AP62&lt;&gt;AR62,(IF('ORÇ.GLOBAL P CAIXA'!I63="",J62*(INFORMAÇÕES!$Q$99/INFORMAÇÕES!$Q$102),IF('ORÇ.GLOBAL P CAIXA'!I63="R",J62,0))),0)</f>
        <v>0</v>
      </c>
      <c r="AU62" s="75" t="n">
        <f aca="false">IF(AP62&lt;&gt;AR62,(IF('ORÇ.GLOBAL P CAIXA'!I63="",J62*(INFORMAÇÕES!$Q$100/INFORMAÇÕES!$Q$102),IF('ORÇ.GLOBAL P CAIXA'!I63="C",J62,0))),0)</f>
        <v>0</v>
      </c>
      <c r="AV62" s="75" t="n">
        <f aca="false">IF(AP62&lt;&gt;AR62,(IF('ORÇ.GLOBAL P CAIXA'!I63="",J62*INFORMAÇÕES!$U$115,IF('ORÇ.GLOBAL P CAIXA'!I63="CF",J62,0))),0)</f>
        <v>0</v>
      </c>
      <c r="AW62" s="75" t="n">
        <f aca="false">IF(AP62&lt;&gt;AR62,(IF('ORÇ.GLOBAL P CAIXA'!I63="",J62*INFORMAÇÕES!$U$116,IF('ORÇ.GLOBAL P CAIXA'!I63="O",J62,0))),0)</f>
        <v>0</v>
      </c>
      <c r="AX62" s="731" t="n">
        <f aca="false">IF(E62&lt;&gt;0,J62,0)</f>
        <v>0</v>
      </c>
      <c r="AY62" s="730" t="n">
        <f aca="false">IF(AP62&lt;&gt;AR62,(IF('ORÇ.GLOBAL P CAIXA'!I63="",L62*(INFORMAÇÕES!$Q$99/INFORMAÇÕES!$Q$102),IF('ORÇ.GLOBAL P CAIXA'!I63="R",L62,0))),0)</f>
        <v>0</v>
      </c>
      <c r="AZ62" s="75" t="n">
        <f aca="false">IF(AP62&lt;&gt;AR62,(IF('ORÇ.GLOBAL P CAIXA'!I63="",L62*(INFORMAÇÕES!$Q$100/INFORMAÇÕES!$Q$102),IF('ORÇ.GLOBAL P CAIXA'!I63="C",L62,0))),0)</f>
        <v>0</v>
      </c>
      <c r="BA62" s="75" t="n">
        <f aca="false">IF(AP62&lt;&gt;AR62,(IF('ORÇ.GLOBAL P CAIXA'!I63="",L62*INFORMAÇÕES!$U$115,IF('ORÇ.GLOBAL P CAIXA'!I63="CF",L62,0))),0)</f>
        <v>0</v>
      </c>
      <c r="BB62" s="75" t="n">
        <f aca="false">IF(AP62&lt;&gt;AR62,(IF('ORÇ.GLOBAL P CAIXA'!I63="",L62*INFORMAÇÕES!$U$116,IF('ORÇ.GLOBAL P CAIXA'!I63="O",L62,0))),0)</f>
        <v>0</v>
      </c>
      <c r="BC62" s="731" t="n">
        <f aca="false">IF(E62&lt;&gt;0,L62,0)</f>
        <v>0</v>
      </c>
    </row>
    <row r="63" s="174" customFormat="true" ht="14.25" hidden="false" customHeight="false" outlineLevel="0" collapsed="false">
      <c r="A63" s="159" t="n">
        <v>53</v>
      </c>
      <c r="B63" s="160" t="n">
        <f aca="false">'ORÇ.REPROG. P CAIXA'!B65</f>
        <v>0</v>
      </c>
      <c r="C63" s="723" t="n">
        <f aca="false">'ORÇ.REPROG. P CAIXA'!C65</f>
        <v>0</v>
      </c>
      <c r="D63" s="162" t="n">
        <f aca="false">'ORÇ.REPROG. P CAIXA'!D65</f>
        <v>0</v>
      </c>
      <c r="E63" s="163" t="n">
        <f aca="false">IF('BM GLOBAL'!$P$1&lt;&gt;0,'ORÇ.REPROG. P CAIXA'!E65,'ORÇ.REPROG. P CAIXA'!H65)</f>
        <v>0</v>
      </c>
      <c r="F63" s="163" t="n">
        <f aca="false">IF('BM GLOBAL'!$P$1&lt;&gt;0,IF('ORÇ.GLOBAL P CAIXA'!K64=0,'ORÇ.GLOBAL EMPRESA'!G64,'ORÇ.GLOBAL P CAIXA'!F64),'ORÇ.REPROG. P CAIXA'!I65)</f>
        <v>0</v>
      </c>
      <c r="G63" s="163" t="n">
        <f aca="false">IF(E63&lt;&gt;0,ROUND(E63*F63,2),IF(AO63=0,(SUMIF('ORÇ.REPROG. P CAIXA'!$AC$13:$AC$1012,B63,$AO$11:$AO$1010)),AO63))</f>
        <v>0</v>
      </c>
      <c r="H63" s="163" t="n">
        <f aca="false">IF(J63&lt;&gt;0,IF(E63&lt;&gt;0,J63/F63,0),0)</f>
        <v>0</v>
      </c>
      <c r="I63" s="163" t="n">
        <f aca="false">IF(L63&lt;&gt;0,IF(E63&lt;&gt;0,L63/F63,0),0)</f>
        <v>0</v>
      </c>
      <c r="J63" s="163" t="n">
        <f aca="false">IF(E63&lt;&gt;0,ROUND(INDEX($P$11:$AM$1010,$A63,$L$1),2),IF(AX63=0,(SUMIF($AP$11:$AP$1010,B63,$AX$11:$AX$1010)),AX63))</f>
        <v>0</v>
      </c>
      <c r="K63" s="163" t="n">
        <f aca="false">IF(G63=0,0,(J63/G63)*100)</f>
        <v>0</v>
      </c>
      <c r="L63" s="163" t="n">
        <f aca="false">IF(E63&lt;&gt;0,ROUND(IF($L$1=1,SUM(P63),"0")+IF($L$1=2,SUM($P63:Q63),"0")+IF($L$1=3,SUM($P63:R63),"0")+IF($L$1=4,SUM($P63:S63),"0")+IF($L$1=5,SUM($P63:T63),"0")+IF($L$1=6,SUM($P63:U63),"0")+IF($L$1=7,SUM($P63:V63),"0")+IF($L$1=8,SUM($P63:W63),"0")+IF($L$1=9,SUM($P63:X63),"0")+IF($L$1=10,SUM($P63:Y63),"0")+IF($L$1=11,SUM($P63:Z63),"0")+IF($L$1=12,SUM($P63:AA63),"0")+IF($L$1=13,SUM($P63:AB63),"0")+IF($L$1=14,SUM($P63:AC63),"0")+IF($L$1=15,SUM($P63:AD63),"0")+IF($L$1=16,SUM($P63:AE63),"0")+IF($L$1=17,SUM($P63:AF63),"0")+IF($L$1=18,SUM($P63:AG63),"0")+IF($L$1=19,SUM($P63:AH63),"0")+IF($L$1=20,SUM($P63:AI63),"0")+IF($L$1=21,SUM($P63:AJ63),"0")+IF($L$1=22,SUM($P63:AK63),"0")+IF($L$1=23,SUM($P63:AL63),"0")+IF($L$1=24,SUM($P63:AM63),"0"),2),IF(BC63=0,(SUMIF($AP$11:$AP$1010,B63,$BC$11:$BC$1010)),BC63))</f>
        <v>0</v>
      </c>
      <c r="M63" s="163" t="n">
        <f aca="false">IF(G63=0,0,(L63/G63)*100)</f>
        <v>0</v>
      </c>
      <c r="N63" s="168" t="str">
        <f aca="false">IF(B63&gt;0,"ok","ocultar")</f>
        <v>ocultar</v>
      </c>
      <c r="O63" s="650"/>
      <c r="P63" s="724"/>
      <c r="Q63" s="725"/>
      <c r="R63" s="725"/>
      <c r="S63" s="725"/>
      <c r="T63" s="725"/>
      <c r="U63" s="725"/>
      <c r="V63" s="725"/>
      <c r="W63" s="725"/>
      <c r="X63" s="725"/>
      <c r="Y63" s="725"/>
      <c r="Z63" s="725"/>
      <c r="AA63" s="726"/>
      <c r="AB63" s="726"/>
      <c r="AC63" s="726"/>
      <c r="AD63" s="726"/>
      <c r="AE63" s="726"/>
      <c r="AF63" s="726"/>
      <c r="AG63" s="726"/>
      <c r="AH63" s="726"/>
      <c r="AI63" s="726"/>
      <c r="AJ63" s="726"/>
      <c r="AK63" s="726"/>
      <c r="AL63" s="726"/>
      <c r="AM63" s="727"/>
      <c r="AO63" s="728" t="n">
        <f aca="false">IF(E63&lt;&gt;0,G63,0)</f>
        <v>0</v>
      </c>
      <c r="AP63" s="157" t="n">
        <f aca="false">IF(B63=0,AP62,IF(ISNONTEXT(B63)=TRUE(),INT(B63),INT(LEFT(B63,FIND(".",B63)-1))))</f>
        <v>3</v>
      </c>
      <c r="AQ63" s="157" t="str">
        <f aca="false">IF(AQ64=1,1,IF(B63&lt;&gt;0,1,IF(C63&lt;&gt;0,1,IF(D63&lt;&gt;0,1,IF(E63&lt;&gt;0,1,"")))))</f>
        <v/>
      </c>
      <c r="AR63" s="157" t="str">
        <f aca="false">IF(AP63=0," ",IF(AP63&lt;&gt;AP62,AP63," "))</f>
        <v> </v>
      </c>
      <c r="AS63" s="732"/>
      <c r="AT63" s="730" t="n">
        <f aca="false">IF(AP63&lt;&gt;AR63,(IF('ORÇ.GLOBAL P CAIXA'!I64="",J63*(INFORMAÇÕES!$Q$99/INFORMAÇÕES!$Q$102),IF('ORÇ.GLOBAL P CAIXA'!I64="R",J63,0))),0)</f>
        <v>0</v>
      </c>
      <c r="AU63" s="75" t="n">
        <f aca="false">IF(AP63&lt;&gt;AR63,(IF('ORÇ.GLOBAL P CAIXA'!I64="",J63*(INFORMAÇÕES!$Q$100/INFORMAÇÕES!$Q$102),IF('ORÇ.GLOBAL P CAIXA'!I64="C",J63,0))),0)</f>
        <v>0</v>
      </c>
      <c r="AV63" s="75" t="n">
        <f aca="false">IF(AP63&lt;&gt;AR63,(IF('ORÇ.GLOBAL P CAIXA'!I64="",J63*INFORMAÇÕES!$U$115,IF('ORÇ.GLOBAL P CAIXA'!I64="CF",J63,0))),0)</f>
        <v>0</v>
      </c>
      <c r="AW63" s="75" t="n">
        <f aca="false">IF(AP63&lt;&gt;AR63,(IF('ORÇ.GLOBAL P CAIXA'!I64="",J63*INFORMAÇÕES!$U$116,IF('ORÇ.GLOBAL P CAIXA'!I64="O",J63,0))),0)</f>
        <v>0</v>
      </c>
      <c r="AX63" s="731" t="n">
        <f aca="false">IF(E63&lt;&gt;0,J63,0)</f>
        <v>0</v>
      </c>
      <c r="AY63" s="730" t="n">
        <f aca="false">IF(AP63&lt;&gt;AR63,(IF('ORÇ.GLOBAL P CAIXA'!I64="",L63*(INFORMAÇÕES!$Q$99/INFORMAÇÕES!$Q$102),IF('ORÇ.GLOBAL P CAIXA'!I64="R",L63,0))),0)</f>
        <v>0</v>
      </c>
      <c r="AZ63" s="75" t="n">
        <f aca="false">IF(AP63&lt;&gt;AR63,(IF('ORÇ.GLOBAL P CAIXA'!I64="",L63*(INFORMAÇÕES!$Q$100/INFORMAÇÕES!$Q$102),IF('ORÇ.GLOBAL P CAIXA'!I64="C",L63,0))),0)</f>
        <v>0</v>
      </c>
      <c r="BA63" s="75" t="n">
        <f aca="false">IF(AP63&lt;&gt;AR63,(IF('ORÇ.GLOBAL P CAIXA'!I64="",L63*INFORMAÇÕES!$U$115,IF('ORÇ.GLOBAL P CAIXA'!I64="CF",L63,0))),0)</f>
        <v>0</v>
      </c>
      <c r="BB63" s="75" t="n">
        <f aca="false">IF(AP63&lt;&gt;AR63,(IF('ORÇ.GLOBAL P CAIXA'!I64="",L63*INFORMAÇÕES!$U$116,IF('ORÇ.GLOBAL P CAIXA'!I64="O",L63,0))),0)</f>
        <v>0</v>
      </c>
      <c r="BC63" s="731" t="n">
        <f aca="false">IF(E63&lt;&gt;0,L63,0)</f>
        <v>0</v>
      </c>
    </row>
    <row r="64" s="174" customFormat="true" ht="14.25" hidden="false" customHeight="false" outlineLevel="0" collapsed="false">
      <c r="A64" s="159" t="n">
        <v>54</v>
      </c>
      <c r="B64" s="160" t="n">
        <f aca="false">'ORÇ.REPROG. P CAIXA'!B66</f>
        <v>0</v>
      </c>
      <c r="C64" s="723" t="n">
        <f aca="false">'ORÇ.REPROG. P CAIXA'!C66</f>
        <v>0</v>
      </c>
      <c r="D64" s="162" t="n">
        <f aca="false">'ORÇ.REPROG. P CAIXA'!D66</f>
        <v>0</v>
      </c>
      <c r="E64" s="163" t="n">
        <f aca="false">IF('BM GLOBAL'!$P$1&lt;&gt;0,'ORÇ.REPROG. P CAIXA'!E66,'ORÇ.REPROG. P CAIXA'!H66)</f>
        <v>0</v>
      </c>
      <c r="F64" s="163" t="n">
        <f aca="false">IF('BM GLOBAL'!$P$1&lt;&gt;0,IF('ORÇ.GLOBAL P CAIXA'!K65=0,'ORÇ.GLOBAL EMPRESA'!G65,'ORÇ.GLOBAL P CAIXA'!F65),'ORÇ.REPROG. P CAIXA'!I66)</f>
        <v>0</v>
      </c>
      <c r="G64" s="163" t="n">
        <f aca="false">IF(E64&lt;&gt;0,ROUND(E64*F64,2),IF(AO64=0,(SUMIF('ORÇ.REPROG. P CAIXA'!$AC$13:$AC$1012,B64,$AO$11:$AO$1010)),AO64))</f>
        <v>0</v>
      </c>
      <c r="H64" s="163" t="n">
        <f aca="false">IF(J64&lt;&gt;0,IF(E64&lt;&gt;0,J64/F64,0),0)</f>
        <v>0</v>
      </c>
      <c r="I64" s="163" t="n">
        <f aca="false">IF(L64&lt;&gt;0,IF(E64&lt;&gt;0,L64/F64,0),0)</f>
        <v>0</v>
      </c>
      <c r="J64" s="163" t="n">
        <f aca="false">IF(E64&lt;&gt;0,ROUND(INDEX($P$11:$AM$1010,$A64,$L$1),2),IF(AX64=0,(SUMIF($AP$11:$AP$1010,B64,$AX$11:$AX$1010)),AX64))</f>
        <v>0</v>
      </c>
      <c r="K64" s="163" t="n">
        <f aca="false">IF(G64=0,0,(J64/G64)*100)</f>
        <v>0</v>
      </c>
      <c r="L64" s="163" t="n">
        <f aca="false">IF(E64&lt;&gt;0,ROUND(IF($L$1=1,SUM(P64),"0")+IF($L$1=2,SUM($P64:Q64),"0")+IF($L$1=3,SUM($P64:R64),"0")+IF($L$1=4,SUM($P64:S64),"0")+IF($L$1=5,SUM($P64:T64),"0")+IF($L$1=6,SUM($P64:U64),"0")+IF($L$1=7,SUM($P64:V64),"0")+IF($L$1=8,SUM($P64:W64),"0")+IF($L$1=9,SUM($P64:X64),"0")+IF($L$1=10,SUM($P64:Y64),"0")+IF($L$1=11,SUM($P64:Z64),"0")+IF($L$1=12,SUM($P64:AA64),"0")+IF($L$1=13,SUM($P64:AB64),"0")+IF($L$1=14,SUM($P64:AC64),"0")+IF($L$1=15,SUM($P64:AD64),"0")+IF($L$1=16,SUM($P64:AE64),"0")+IF($L$1=17,SUM($P64:AF64),"0")+IF($L$1=18,SUM($P64:AG64),"0")+IF($L$1=19,SUM($P64:AH64),"0")+IF($L$1=20,SUM($P64:AI64),"0")+IF($L$1=21,SUM($P64:AJ64),"0")+IF($L$1=22,SUM($P64:AK64),"0")+IF($L$1=23,SUM($P64:AL64),"0")+IF($L$1=24,SUM($P64:AM64),"0"),2),IF(BC64=0,(SUMIF($AP$11:$AP$1010,B64,$BC$11:$BC$1010)),BC64))</f>
        <v>0</v>
      </c>
      <c r="M64" s="163" t="n">
        <f aca="false">IF(G64=0,0,(L64/G64)*100)</f>
        <v>0</v>
      </c>
      <c r="N64" s="168" t="str">
        <f aca="false">IF(B64&gt;0,"ok","ocultar")</f>
        <v>ocultar</v>
      </c>
      <c r="O64" s="650"/>
      <c r="P64" s="724"/>
      <c r="Q64" s="725"/>
      <c r="R64" s="725"/>
      <c r="S64" s="725"/>
      <c r="T64" s="725"/>
      <c r="U64" s="725"/>
      <c r="V64" s="725"/>
      <c r="W64" s="725"/>
      <c r="X64" s="725"/>
      <c r="Y64" s="725"/>
      <c r="Z64" s="725"/>
      <c r="AA64" s="726"/>
      <c r="AB64" s="726"/>
      <c r="AC64" s="726"/>
      <c r="AD64" s="726"/>
      <c r="AE64" s="726"/>
      <c r="AF64" s="726"/>
      <c r="AG64" s="726"/>
      <c r="AH64" s="726"/>
      <c r="AI64" s="726"/>
      <c r="AJ64" s="726"/>
      <c r="AK64" s="726"/>
      <c r="AL64" s="726"/>
      <c r="AM64" s="727"/>
      <c r="AO64" s="728" t="n">
        <f aca="false">IF(E64&lt;&gt;0,G64,0)</f>
        <v>0</v>
      </c>
      <c r="AP64" s="157" t="n">
        <f aca="false">IF(B64=0,AP63,IF(ISNONTEXT(B64)=TRUE(),INT(B64),INT(LEFT(B64,FIND(".",B64)-1))))</f>
        <v>3</v>
      </c>
      <c r="AQ64" s="157" t="str">
        <f aca="false">IF(AQ65=1,1,IF(B64&lt;&gt;0,1,IF(C64&lt;&gt;0,1,IF(D64&lt;&gt;0,1,IF(E64&lt;&gt;0,1,"")))))</f>
        <v/>
      </c>
      <c r="AR64" s="157" t="str">
        <f aca="false">IF(AP64=0," ",IF(AP64&lt;&gt;AP63,AP64," "))</f>
        <v> </v>
      </c>
      <c r="AS64" s="732"/>
      <c r="AT64" s="730" t="n">
        <f aca="false">IF(AP64&lt;&gt;AR64,(IF('ORÇ.GLOBAL P CAIXA'!I65="",J64*(INFORMAÇÕES!$Q$99/INFORMAÇÕES!$Q$102),IF('ORÇ.GLOBAL P CAIXA'!I65="R",J64,0))),0)</f>
        <v>0</v>
      </c>
      <c r="AU64" s="75" t="n">
        <f aca="false">IF(AP64&lt;&gt;AR64,(IF('ORÇ.GLOBAL P CAIXA'!I65="",J64*(INFORMAÇÕES!$Q$100/INFORMAÇÕES!$Q$102),IF('ORÇ.GLOBAL P CAIXA'!I65="C",J64,0))),0)</f>
        <v>0</v>
      </c>
      <c r="AV64" s="75" t="n">
        <f aca="false">IF(AP64&lt;&gt;AR64,(IF('ORÇ.GLOBAL P CAIXA'!I65="",J64*INFORMAÇÕES!$U$115,IF('ORÇ.GLOBAL P CAIXA'!I65="CF",J64,0))),0)</f>
        <v>0</v>
      </c>
      <c r="AW64" s="75" t="n">
        <f aca="false">IF(AP64&lt;&gt;AR64,(IF('ORÇ.GLOBAL P CAIXA'!I65="",J64*INFORMAÇÕES!$U$116,IF('ORÇ.GLOBAL P CAIXA'!I65="O",J64,0))),0)</f>
        <v>0</v>
      </c>
      <c r="AX64" s="731" t="n">
        <f aca="false">IF(E64&lt;&gt;0,J64,0)</f>
        <v>0</v>
      </c>
      <c r="AY64" s="730" t="n">
        <f aca="false">IF(AP64&lt;&gt;AR64,(IF('ORÇ.GLOBAL P CAIXA'!I65="",L64*(INFORMAÇÕES!$Q$99/INFORMAÇÕES!$Q$102),IF('ORÇ.GLOBAL P CAIXA'!I65="R",L64,0))),0)</f>
        <v>0</v>
      </c>
      <c r="AZ64" s="75" t="n">
        <f aca="false">IF(AP64&lt;&gt;AR64,(IF('ORÇ.GLOBAL P CAIXA'!I65="",L64*(INFORMAÇÕES!$Q$100/INFORMAÇÕES!$Q$102),IF('ORÇ.GLOBAL P CAIXA'!I65="C",L64,0))),0)</f>
        <v>0</v>
      </c>
      <c r="BA64" s="75" t="n">
        <f aca="false">IF(AP64&lt;&gt;AR64,(IF('ORÇ.GLOBAL P CAIXA'!I65="",L64*INFORMAÇÕES!$U$115,IF('ORÇ.GLOBAL P CAIXA'!I65="CF",L64,0))),0)</f>
        <v>0</v>
      </c>
      <c r="BB64" s="75" t="n">
        <f aca="false">IF(AP64&lt;&gt;AR64,(IF('ORÇ.GLOBAL P CAIXA'!I65="",L64*INFORMAÇÕES!$U$116,IF('ORÇ.GLOBAL P CAIXA'!I65="O",L64,0))),0)</f>
        <v>0</v>
      </c>
      <c r="BC64" s="731" t="n">
        <f aca="false">IF(E64&lt;&gt;0,L64,0)</f>
        <v>0</v>
      </c>
    </row>
    <row r="65" s="174" customFormat="true" ht="14.25" hidden="false" customHeight="false" outlineLevel="0" collapsed="false">
      <c r="A65" s="159" t="n">
        <v>55</v>
      </c>
      <c r="B65" s="160" t="n">
        <f aca="false">'ORÇ.REPROG. P CAIXA'!B67</f>
        <v>0</v>
      </c>
      <c r="C65" s="723" t="n">
        <f aca="false">'ORÇ.REPROG. P CAIXA'!C67</f>
        <v>0</v>
      </c>
      <c r="D65" s="162" t="n">
        <f aca="false">'ORÇ.REPROG. P CAIXA'!D67</f>
        <v>0</v>
      </c>
      <c r="E65" s="163" t="n">
        <f aca="false">IF('BM GLOBAL'!$P$1&lt;&gt;0,'ORÇ.REPROG. P CAIXA'!E67,'ORÇ.REPROG. P CAIXA'!H67)</f>
        <v>0</v>
      </c>
      <c r="F65" s="163" t="n">
        <f aca="false">IF('BM GLOBAL'!$P$1&lt;&gt;0,IF('ORÇ.GLOBAL P CAIXA'!K66=0,'ORÇ.GLOBAL EMPRESA'!G66,'ORÇ.GLOBAL P CAIXA'!F66),'ORÇ.REPROG. P CAIXA'!I67)</f>
        <v>0</v>
      </c>
      <c r="G65" s="163" t="n">
        <f aca="false">IF(E65&lt;&gt;0,ROUND(E65*F65,2),IF(AO65=0,(SUMIF('ORÇ.REPROG. P CAIXA'!$AC$13:$AC$1012,B65,$AO$11:$AO$1010)),AO65))</f>
        <v>0</v>
      </c>
      <c r="H65" s="163" t="n">
        <f aca="false">IF(J65&lt;&gt;0,IF(E65&lt;&gt;0,J65/F65,0),0)</f>
        <v>0</v>
      </c>
      <c r="I65" s="163" t="n">
        <f aca="false">IF(L65&lt;&gt;0,IF(E65&lt;&gt;0,L65/F65,0),0)</f>
        <v>0</v>
      </c>
      <c r="J65" s="163" t="n">
        <f aca="false">IF(E65&lt;&gt;0,ROUND(INDEX($P$11:$AM$1010,$A65,$L$1),2),IF(AX65=0,(SUMIF($AP$11:$AP$1010,B65,$AX$11:$AX$1010)),AX65))</f>
        <v>0</v>
      </c>
      <c r="K65" s="163" t="n">
        <f aca="false">IF(G65=0,0,(J65/G65)*100)</f>
        <v>0</v>
      </c>
      <c r="L65" s="163" t="n">
        <f aca="false">IF(E65&lt;&gt;0,ROUND(IF($L$1=1,SUM(P65),"0")+IF($L$1=2,SUM($P65:Q65),"0")+IF($L$1=3,SUM($P65:R65),"0")+IF($L$1=4,SUM($P65:S65),"0")+IF($L$1=5,SUM($P65:T65),"0")+IF($L$1=6,SUM($P65:U65),"0")+IF($L$1=7,SUM($P65:V65),"0")+IF($L$1=8,SUM($P65:W65),"0")+IF($L$1=9,SUM($P65:X65),"0")+IF($L$1=10,SUM($P65:Y65),"0")+IF($L$1=11,SUM($P65:Z65),"0")+IF($L$1=12,SUM($P65:AA65),"0")+IF($L$1=13,SUM($P65:AB65),"0")+IF($L$1=14,SUM($P65:AC65),"0")+IF($L$1=15,SUM($P65:AD65),"0")+IF($L$1=16,SUM($P65:AE65),"0")+IF($L$1=17,SUM($P65:AF65),"0")+IF($L$1=18,SUM($P65:AG65),"0")+IF($L$1=19,SUM($P65:AH65),"0")+IF($L$1=20,SUM($P65:AI65),"0")+IF($L$1=21,SUM($P65:AJ65),"0")+IF($L$1=22,SUM($P65:AK65),"0")+IF($L$1=23,SUM($P65:AL65),"0")+IF($L$1=24,SUM($P65:AM65),"0"),2),IF(BC65=0,(SUMIF($AP$11:$AP$1010,B65,$BC$11:$BC$1010)),BC65))</f>
        <v>0</v>
      </c>
      <c r="M65" s="163" t="n">
        <f aca="false">IF(G65=0,0,(L65/G65)*100)</f>
        <v>0</v>
      </c>
      <c r="N65" s="168" t="str">
        <f aca="false">IF(B65&gt;0,"ok","ocultar")</f>
        <v>ocultar</v>
      </c>
      <c r="O65" s="650"/>
      <c r="P65" s="724"/>
      <c r="Q65" s="725"/>
      <c r="R65" s="725"/>
      <c r="S65" s="725"/>
      <c r="T65" s="725"/>
      <c r="U65" s="725"/>
      <c r="V65" s="725"/>
      <c r="W65" s="725"/>
      <c r="X65" s="725"/>
      <c r="Y65" s="725"/>
      <c r="Z65" s="725"/>
      <c r="AA65" s="726"/>
      <c r="AB65" s="726"/>
      <c r="AC65" s="726"/>
      <c r="AD65" s="726"/>
      <c r="AE65" s="726"/>
      <c r="AF65" s="726"/>
      <c r="AG65" s="726"/>
      <c r="AH65" s="726"/>
      <c r="AI65" s="726"/>
      <c r="AJ65" s="726"/>
      <c r="AK65" s="726"/>
      <c r="AL65" s="726"/>
      <c r="AM65" s="727"/>
      <c r="AO65" s="728" t="n">
        <f aca="false">IF(E65&lt;&gt;0,G65,0)</f>
        <v>0</v>
      </c>
      <c r="AP65" s="157" t="n">
        <f aca="false">IF(B65=0,AP64,IF(ISNONTEXT(B65)=TRUE(),INT(B65),INT(LEFT(B65,FIND(".",B65)-1))))</f>
        <v>3</v>
      </c>
      <c r="AQ65" s="157" t="str">
        <f aca="false">IF(AQ66=1,1,IF(B65&lt;&gt;0,1,IF(C65&lt;&gt;0,1,IF(D65&lt;&gt;0,1,IF(E65&lt;&gt;0,1,"")))))</f>
        <v/>
      </c>
      <c r="AR65" s="157" t="str">
        <f aca="false">IF(AP65=0," ",IF(AP65&lt;&gt;AP64,AP65," "))</f>
        <v> </v>
      </c>
      <c r="AS65" s="732"/>
      <c r="AT65" s="730" t="n">
        <f aca="false">IF(AP65&lt;&gt;AR65,(IF('ORÇ.GLOBAL P CAIXA'!I66="",J65*(INFORMAÇÕES!$Q$99/INFORMAÇÕES!$Q$102),IF('ORÇ.GLOBAL P CAIXA'!I66="R",J65,0))),0)</f>
        <v>0</v>
      </c>
      <c r="AU65" s="75" t="n">
        <f aca="false">IF(AP65&lt;&gt;AR65,(IF('ORÇ.GLOBAL P CAIXA'!I66="",J65*(INFORMAÇÕES!$Q$100/INFORMAÇÕES!$Q$102),IF('ORÇ.GLOBAL P CAIXA'!I66="C",J65,0))),0)</f>
        <v>0</v>
      </c>
      <c r="AV65" s="75" t="n">
        <f aca="false">IF(AP65&lt;&gt;AR65,(IF('ORÇ.GLOBAL P CAIXA'!I66="",J65*INFORMAÇÕES!$U$115,IF('ORÇ.GLOBAL P CAIXA'!I66="CF",J65,0))),0)</f>
        <v>0</v>
      </c>
      <c r="AW65" s="75" t="n">
        <f aca="false">IF(AP65&lt;&gt;AR65,(IF('ORÇ.GLOBAL P CAIXA'!I66="",J65*INFORMAÇÕES!$U$116,IF('ORÇ.GLOBAL P CAIXA'!I66="O",J65,0))),0)</f>
        <v>0</v>
      </c>
      <c r="AX65" s="731" t="n">
        <f aca="false">IF(E65&lt;&gt;0,J65,0)</f>
        <v>0</v>
      </c>
      <c r="AY65" s="730" t="n">
        <f aca="false">IF(AP65&lt;&gt;AR65,(IF('ORÇ.GLOBAL P CAIXA'!I66="",L65*(INFORMAÇÕES!$Q$99/INFORMAÇÕES!$Q$102),IF('ORÇ.GLOBAL P CAIXA'!I66="R",L65,0))),0)</f>
        <v>0</v>
      </c>
      <c r="AZ65" s="75" t="n">
        <f aca="false">IF(AP65&lt;&gt;AR65,(IF('ORÇ.GLOBAL P CAIXA'!I66="",L65*(INFORMAÇÕES!$Q$100/INFORMAÇÕES!$Q$102),IF('ORÇ.GLOBAL P CAIXA'!I66="C",L65,0))),0)</f>
        <v>0</v>
      </c>
      <c r="BA65" s="75" t="n">
        <f aca="false">IF(AP65&lt;&gt;AR65,(IF('ORÇ.GLOBAL P CAIXA'!I66="",L65*INFORMAÇÕES!$U$115,IF('ORÇ.GLOBAL P CAIXA'!I66="CF",L65,0))),0)</f>
        <v>0</v>
      </c>
      <c r="BB65" s="75" t="n">
        <f aca="false">IF(AP65&lt;&gt;AR65,(IF('ORÇ.GLOBAL P CAIXA'!I66="",L65*INFORMAÇÕES!$U$116,IF('ORÇ.GLOBAL P CAIXA'!I66="O",L65,0))),0)</f>
        <v>0</v>
      </c>
      <c r="BC65" s="731" t="n">
        <f aca="false">IF(E65&lt;&gt;0,L65,0)</f>
        <v>0</v>
      </c>
    </row>
    <row r="66" s="174" customFormat="true" ht="14.25" hidden="false" customHeight="false" outlineLevel="0" collapsed="false">
      <c r="A66" s="159" t="n">
        <v>56</v>
      </c>
      <c r="B66" s="160" t="n">
        <f aca="false">'ORÇ.REPROG. P CAIXA'!B68</f>
        <v>0</v>
      </c>
      <c r="C66" s="723" t="n">
        <f aca="false">'ORÇ.REPROG. P CAIXA'!C68</f>
        <v>0</v>
      </c>
      <c r="D66" s="162" t="n">
        <f aca="false">'ORÇ.REPROG. P CAIXA'!D68</f>
        <v>0</v>
      </c>
      <c r="E66" s="163" t="n">
        <f aca="false">IF('BM GLOBAL'!$P$1&lt;&gt;0,'ORÇ.REPROG. P CAIXA'!E68,'ORÇ.REPROG. P CAIXA'!H68)</f>
        <v>0</v>
      </c>
      <c r="F66" s="163" t="n">
        <f aca="false">IF('BM GLOBAL'!$P$1&lt;&gt;0,IF('ORÇ.GLOBAL P CAIXA'!K67=0,'ORÇ.GLOBAL EMPRESA'!G67,'ORÇ.GLOBAL P CAIXA'!F67),'ORÇ.REPROG. P CAIXA'!I68)</f>
        <v>0</v>
      </c>
      <c r="G66" s="163" t="n">
        <f aca="false">IF(E66&lt;&gt;0,ROUND(E66*F66,2),IF(AO66=0,(SUMIF('ORÇ.REPROG. P CAIXA'!$AC$13:$AC$1012,B66,$AO$11:$AO$1010)),AO66))</f>
        <v>0</v>
      </c>
      <c r="H66" s="163" t="n">
        <f aca="false">IF(J66&lt;&gt;0,IF(E66&lt;&gt;0,J66/F66,0),0)</f>
        <v>0</v>
      </c>
      <c r="I66" s="163" t="n">
        <f aca="false">IF(L66&lt;&gt;0,IF(E66&lt;&gt;0,L66/F66,0),0)</f>
        <v>0</v>
      </c>
      <c r="J66" s="163" t="n">
        <f aca="false">IF(E66&lt;&gt;0,ROUND(INDEX($P$11:$AM$1010,$A66,$L$1),2),IF(AX66=0,(SUMIF($AP$11:$AP$1010,B66,$AX$11:$AX$1010)),AX66))</f>
        <v>0</v>
      </c>
      <c r="K66" s="163" t="n">
        <f aca="false">IF(G66=0,0,(J66/G66)*100)</f>
        <v>0</v>
      </c>
      <c r="L66" s="163" t="n">
        <f aca="false">IF(E66&lt;&gt;0,ROUND(IF($L$1=1,SUM(P66),"0")+IF($L$1=2,SUM($P66:Q66),"0")+IF($L$1=3,SUM($P66:R66),"0")+IF($L$1=4,SUM($P66:S66),"0")+IF($L$1=5,SUM($P66:T66),"0")+IF($L$1=6,SUM($P66:U66),"0")+IF($L$1=7,SUM($P66:V66),"0")+IF($L$1=8,SUM($P66:W66),"0")+IF($L$1=9,SUM($P66:X66),"0")+IF($L$1=10,SUM($P66:Y66),"0")+IF($L$1=11,SUM($P66:Z66),"0")+IF($L$1=12,SUM($P66:AA66),"0")+IF($L$1=13,SUM($P66:AB66),"0")+IF($L$1=14,SUM($P66:AC66),"0")+IF($L$1=15,SUM($P66:AD66),"0")+IF($L$1=16,SUM($P66:AE66),"0")+IF($L$1=17,SUM($P66:AF66),"0")+IF($L$1=18,SUM($P66:AG66),"0")+IF($L$1=19,SUM($P66:AH66),"0")+IF($L$1=20,SUM($P66:AI66),"0")+IF($L$1=21,SUM($P66:AJ66),"0")+IF($L$1=22,SUM($P66:AK66),"0")+IF($L$1=23,SUM($P66:AL66),"0")+IF($L$1=24,SUM($P66:AM66),"0"),2),IF(BC66=0,(SUMIF($AP$11:$AP$1010,B66,$BC$11:$BC$1010)),BC66))</f>
        <v>0</v>
      </c>
      <c r="M66" s="163" t="n">
        <f aca="false">IF(G66=0,0,(L66/G66)*100)</f>
        <v>0</v>
      </c>
      <c r="N66" s="168" t="str">
        <f aca="false">IF(B66&gt;0,"ok","ocultar")</f>
        <v>ocultar</v>
      </c>
      <c r="O66" s="650"/>
      <c r="P66" s="724"/>
      <c r="Q66" s="725"/>
      <c r="R66" s="725"/>
      <c r="S66" s="725"/>
      <c r="T66" s="725"/>
      <c r="U66" s="725"/>
      <c r="V66" s="725"/>
      <c r="W66" s="725"/>
      <c r="X66" s="725"/>
      <c r="Y66" s="725"/>
      <c r="Z66" s="725"/>
      <c r="AA66" s="726"/>
      <c r="AB66" s="726"/>
      <c r="AC66" s="726"/>
      <c r="AD66" s="726"/>
      <c r="AE66" s="726"/>
      <c r="AF66" s="726"/>
      <c r="AG66" s="726"/>
      <c r="AH66" s="726"/>
      <c r="AI66" s="726"/>
      <c r="AJ66" s="726"/>
      <c r="AK66" s="726"/>
      <c r="AL66" s="726"/>
      <c r="AM66" s="727"/>
      <c r="AO66" s="728" t="n">
        <f aca="false">IF(E66&lt;&gt;0,G66,0)</f>
        <v>0</v>
      </c>
      <c r="AP66" s="157" t="n">
        <f aca="false">IF(B66=0,AP65,IF(ISNONTEXT(B66)=TRUE(),INT(B66),INT(LEFT(B66,FIND(".",B66)-1))))</f>
        <v>3</v>
      </c>
      <c r="AQ66" s="157" t="str">
        <f aca="false">IF(AQ67=1,1,IF(B66&lt;&gt;0,1,IF(C66&lt;&gt;0,1,IF(D66&lt;&gt;0,1,IF(E66&lt;&gt;0,1,"")))))</f>
        <v/>
      </c>
      <c r="AR66" s="157" t="str">
        <f aca="false">IF(AP66=0," ",IF(AP66&lt;&gt;AP65,AP66," "))</f>
        <v> </v>
      </c>
      <c r="AS66" s="732"/>
      <c r="AT66" s="730" t="n">
        <f aca="false">IF(AP66&lt;&gt;AR66,(IF('ORÇ.GLOBAL P CAIXA'!I67="",J66*(INFORMAÇÕES!$Q$99/INFORMAÇÕES!$Q$102),IF('ORÇ.GLOBAL P CAIXA'!I67="R",J66,0))),0)</f>
        <v>0</v>
      </c>
      <c r="AU66" s="75" t="n">
        <f aca="false">IF(AP66&lt;&gt;AR66,(IF('ORÇ.GLOBAL P CAIXA'!I67="",J66*(INFORMAÇÕES!$Q$100/INFORMAÇÕES!$Q$102),IF('ORÇ.GLOBAL P CAIXA'!I67="C",J66,0))),0)</f>
        <v>0</v>
      </c>
      <c r="AV66" s="75" t="n">
        <f aca="false">IF(AP66&lt;&gt;AR66,(IF('ORÇ.GLOBAL P CAIXA'!I67="",J66*INFORMAÇÕES!$U$115,IF('ORÇ.GLOBAL P CAIXA'!I67="CF",J66,0))),0)</f>
        <v>0</v>
      </c>
      <c r="AW66" s="75" t="n">
        <f aca="false">IF(AP66&lt;&gt;AR66,(IF('ORÇ.GLOBAL P CAIXA'!I67="",J66*INFORMAÇÕES!$U$116,IF('ORÇ.GLOBAL P CAIXA'!I67="O",J66,0))),0)</f>
        <v>0</v>
      </c>
      <c r="AX66" s="731" t="n">
        <f aca="false">IF(E66&lt;&gt;0,J66,0)</f>
        <v>0</v>
      </c>
      <c r="AY66" s="730" t="n">
        <f aca="false">IF(AP66&lt;&gt;AR66,(IF('ORÇ.GLOBAL P CAIXA'!I67="",L66*(INFORMAÇÕES!$Q$99/INFORMAÇÕES!$Q$102),IF('ORÇ.GLOBAL P CAIXA'!I67="R",L66,0))),0)</f>
        <v>0</v>
      </c>
      <c r="AZ66" s="75" t="n">
        <f aca="false">IF(AP66&lt;&gt;AR66,(IF('ORÇ.GLOBAL P CAIXA'!I67="",L66*(INFORMAÇÕES!$Q$100/INFORMAÇÕES!$Q$102),IF('ORÇ.GLOBAL P CAIXA'!I67="C",L66,0))),0)</f>
        <v>0</v>
      </c>
      <c r="BA66" s="75" t="n">
        <f aca="false">IF(AP66&lt;&gt;AR66,(IF('ORÇ.GLOBAL P CAIXA'!I67="",L66*INFORMAÇÕES!$U$115,IF('ORÇ.GLOBAL P CAIXA'!I67="CF",L66,0))),0)</f>
        <v>0</v>
      </c>
      <c r="BB66" s="75" t="n">
        <f aca="false">IF(AP66&lt;&gt;AR66,(IF('ORÇ.GLOBAL P CAIXA'!I67="",L66*INFORMAÇÕES!$U$116,IF('ORÇ.GLOBAL P CAIXA'!I67="O",L66,0))),0)</f>
        <v>0</v>
      </c>
      <c r="BC66" s="731" t="n">
        <f aca="false">IF(E66&lt;&gt;0,L66,0)</f>
        <v>0</v>
      </c>
    </row>
    <row r="67" s="174" customFormat="true" ht="14.25" hidden="false" customHeight="false" outlineLevel="0" collapsed="false">
      <c r="A67" s="159" t="n">
        <v>57</v>
      </c>
      <c r="B67" s="160" t="n">
        <f aca="false">'ORÇ.REPROG. P CAIXA'!B69</f>
        <v>0</v>
      </c>
      <c r="C67" s="723" t="n">
        <f aca="false">'ORÇ.REPROG. P CAIXA'!C69</f>
        <v>0</v>
      </c>
      <c r="D67" s="162" t="n">
        <f aca="false">'ORÇ.REPROG. P CAIXA'!D69</f>
        <v>0</v>
      </c>
      <c r="E67" s="163" t="n">
        <f aca="false">IF('BM GLOBAL'!$P$1&lt;&gt;0,'ORÇ.REPROG. P CAIXA'!E69,'ORÇ.REPROG. P CAIXA'!H69)</f>
        <v>0</v>
      </c>
      <c r="F67" s="163" t="n">
        <f aca="false">IF('BM GLOBAL'!$P$1&lt;&gt;0,IF('ORÇ.GLOBAL P CAIXA'!K68=0,'ORÇ.GLOBAL EMPRESA'!G68,'ORÇ.GLOBAL P CAIXA'!F68),'ORÇ.REPROG. P CAIXA'!I69)</f>
        <v>0</v>
      </c>
      <c r="G67" s="163" t="n">
        <f aca="false">IF(E67&lt;&gt;0,ROUND(E67*F67,2),IF(AO67=0,(SUMIF('ORÇ.REPROG. P CAIXA'!$AC$13:$AC$1012,B67,$AO$11:$AO$1010)),AO67))</f>
        <v>0</v>
      </c>
      <c r="H67" s="163" t="n">
        <f aca="false">IF(J67&lt;&gt;0,IF(E67&lt;&gt;0,J67/F67,0),0)</f>
        <v>0</v>
      </c>
      <c r="I67" s="163" t="n">
        <f aca="false">IF(L67&lt;&gt;0,IF(E67&lt;&gt;0,L67/F67,0),0)</f>
        <v>0</v>
      </c>
      <c r="J67" s="163" t="n">
        <f aca="false">IF(E67&lt;&gt;0,ROUND(INDEX($P$11:$AM$1010,$A67,$L$1),2),IF(AX67=0,(SUMIF($AP$11:$AP$1010,B67,$AX$11:$AX$1010)),AX67))</f>
        <v>0</v>
      </c>
      <c r="K67" s="163" t="n">
        <f aca="false">IF(G67=0,0,(J67/G67)*100)</f>
        <v>0</v>
      </c>
      <c r="L67" s="163" t="n">
        <f aca="false">IF(E67&lt;&gt;0,ROUND(IF($L$1=1,SUM(P67),"0")+IF($L$1=2,SUM($P67:Q67),"0")+IF($L$1=3,SUM($P67:R67),"0")+IF($L$1=4,SUM($P67:S67),"0")+IF($L$1=5,SUM($P67:T67),"0")+IF($L$1=6,SUM($P67:U67),"0")+IF($L$1=7,SUM($P67:V67),"0")+IF($L$1=8,SUM($P67:W67),"0")+IF($L$1=9,SUM($P67:X67),"0")+IF($L$1=10,SUM($P67:Y67),"0")+IF($L$1=11,SUM($P67:Z67),"0")+IF($L$1=12,SUM($P67:AA67),"0")+IF($L$1=13,SUM($P67:AB67),"0")+IF($L$1=14,SUM($P67:AC67),"0")+IF($L$1=15,SUM($P67:AD67),"0")+IF($L$1=16,SUM($P67:AE67),"0")+IF($L$1=17,SUM($P67:AF67),"0")+IF($L$1=18,SUM($P67:AG67),"0")+IF($L$1=19,SUM($P67:AH67),"0")+IF($L$1=20,SUM($P67:AI67),"0")+IF($L$1=21,SUM($P67:AJ67),"0")+IF($L$1=22,SUM($P67:AK67),"0")+IF($L$1=23,SUM($P67:AL67),"0")+IF($L$1=24,SUM($P67:AM67),"0"),2),IF(BC67=0,(SUMIF($AP$11:$AP$1010,B67,$BC$11:$BC$1010)),BC67))</f>
        <v>0</v>
      </c>
      <c r="M67" s="163" t="n">
        <f aca="false">IF(G67=0,0,(L67/G67)*100)</f>
        <v>0</v>
      </c>
      <c r="N67" s="168" t="str">
        <f aca="false">IF(B67&gt;0,"ok","ocultar")</f>
        <v>ocultar</v>
      </c>
      <c r="O67" s="650"/>
      <c r="P67" s="724"/>
      <c r="Q67" s="725"/>
      <c r="R67" s="725"/>
      <c r="S67" s="725"/>
      <c r="T67" s="725"/>
      <c r="U67" s="725"/>
      <c r="V67" s="725"/>
      <c r="W67" s="725"/>
      <c r="X67" s="725"/>
      <c r="Y67" s="725"/>
      <c r="Z67" s="725"/>
      <c r="AA67" s="726"/>
      <c r="AB67" s="726"/>
      <c r="AC67" s="726"/>
      <c r="AD67" s="726"/>
      <c r="AE67" s="726"/>
      <c r="AF67" s="726"/>
      <c r="AG67" s="726"/>
      <c r="AH67" s="726"/>
      <c r="AI67" s="726"/>
      <c r="AJ67" s="726"/>
      <c r="AK67" s="726"/>
      <c r="AL67" s="726"/>
      <c r="AM67" s="727"/>
      <c r="AO67" s="728" t="n">
        <f aca="false">IF(E67&lt;&gt;0,G67,0)</f>
        <v>0</v>
      </c>
      <c r="AP67" s="157" t="n">
        <f aca="false">IF(B67=0,AP66,IF(ISNONTEXT(B67)=TRUE(),INT(B67),INT(LEFT(B67,FIND(".",B67)-1))))</f>
        <v>3</v>
      </c>
      <c r="AQ67" s="157" t="str">
        <f aca="false">IF(AQ68=1,1,IF(B67&lt;&gt;0,1,IF(C67&lt;&gt;0,1,IF(D67&lt;&gt;0,1,IF(E67&lt;&gt;0,1,"")))))</f>
        <v/>
      </c>
      <c r="AR67" s="157" t="str">
        <f aca="false">IF(AP67=0," ",IF(AP67&lt;&gt;AP66,AP67," "))</f>
        <v> </v>
      </c>
      <c r="AS67" s="732"/>
      <c r="AT67" s="730" t="n">
        <f aca="false">IF(AP67&lt;&gt;AR67,(IF('ORÇ.GLOBAL P CAIXA'!I68="",J67*(INFORMAÇÕES!$Q$99/INFORMAÇÕES!$Q$102),IF('ORÇ.GLOBAL P CAIXA'!I68="R",J67,0))),0)</f>
        <v>0</v>
      </c>
      <c r="AU67" s="75" t="n">
        <f aca="false">IF(AP67&lt;&gt;AR67,(IF('ORÇ.GLOBAL P CAIXA'!I68="",J67*(INFORMAÇÕES!$Q$100/INFORMAÇÕES!$Q$102),IF('ORÇ.GLOBAL P CAIXA'!I68="C",J67,0))),0)</f>
        <v>0</v>
      </c>
      <c r="AV67" s="75" t="n">
        <f aca="false">IF(AP67&lt;&gt;AR67,(IF('ORÇ.GLOBAL P CAIXA'!I68="",J67*INFORMAÇÕES!$U$115,IF('ORÇ.GLOBAL P CAIXA'!I68="CF",J67,0))),0)</f>
        <v>0</v>
      </c>
      <c r="AW67" s="75" t="n">
        <f aca="false">IF(AP67&lt;&gt;AR67,(IF('ORÇ.GLOBAL P CAIXA'!I68="",J67*INFORMAÇÕES!$U$116,IF('ORÇ.GLOBAL P CAIXA'!I68="O",J67,0))),0)</f>
        <v>0</v>
      </c>
      <c r="AX67" s="731" t="n">
        <f aca="false">IF(E67&lt;&gt;0,J67,0)</f>
        <v>0</v>
      </c>
      <c r="AY67" s="730" t="n">
        <f aca="false">IF(AP67&lt;&gt;AR67,(IF('ORÇ.GLOBAL P CAIXA'!I68="",L67*(INFORMAÇÕES!$Q$99/INFORMAÇÕES!$Q$102),IF('ORÇ.GLOBAL P CAIXA'!I68="R",L67,0))),0)</f>
        <v>0</v>
      </c>
      <c r="AZ67" s="75" t="n">
        <f aca="false">IF(AP67&lt;&gt;AR67,(IF('ORÇ.GLOBAL P CAIXA'!I68="",L67*(INFORMAÇÕES!$Q$100/INFORMAÇÕES!$Q$102),IF('ORÇ.GLOBAL P CAIXA'!I68="C",L67,0))),0)</f>
        <v>0</v>
      </c>
      <c r="BA67" s="75" t="n">
        <f aca="false">IF(AP67&lt;&gt;AR67,(IF('ORÇ.GLOBAL P CAIXA'!I68="",L67*INFORMAÇÕES!$U$115,IF('ORÇ.GLOBAL P CAIXA'!I68="CF",L67,0))),0)</f>
        <v>0</v>
      </c>
      <c r="BB67" s="75" t="n">
        <f aca="false">IF(AP67&lt;&gt;AR67,(IF('ORÇ.GLOBAL P CAIXA'!I68="",L67*INFORMAÇÕES!$U$116,IF('ORÇ.GLOBAL P CAIXA'!I68="O",L67,0))),0)</f>
        <v>0</v>
      </c>
      <c r="BC67" s="731" t="n">
        <f aca="false">IF(E67&lt;&gt;0,L67,0)</f>
        <v>0</v>
      </c>
    </row>
    <row r="68" s="174" customFormat="true" ht="14.25" hidden="false" customHeight="false" outlineLevel="0" collapsed="false">
      <c r="A68" s="159" t="n">
        <v>58</v>
      </c>
      <c r="B68" s="160" t="n">
        <f aca="false">'ORÇ.REPROG. P CAIXA'!B70</f>
        <v>0</v>
      </c>
      <c r="C68" s="723" t="n">
        <f aca="false">'ORÇ.REPROG. P CAIXA'!C70</f>
        <v>0</v>
      </c>
      <c r="D68" s="162" t="n">
        <f aca="false">'ORÇ.REPROG. P CAIXA'!D70</f>
        <v>0</v>
      </c>
      <c r="E68" s="163" t="n">
        <f aca="false">IF('BM GLOBAL'!$P$1&lt;&gt;0,'ORÇ.REPROG. P CAIXA'!E70,'ORÇ.REPROG. P CAIXA'!H70)</f>
        <v>0</v>
      </c>
      <c r="F68" s="163" t="n">
        <f aca="false">IF('BM GLOBAL'!$P$1&lt;&gt;0,IF('ORÇ.GLOBAL P CAIXA'!K69=0,'ORÇ.GLOBAL EMPRESA'!G69,'ORÇ.GLOBAL P CAIXA'!F69),'ORÇ.REPROG. P CAIXA'!I70)</f>
        <v>0</v>
      </c>
      <c r="G68" s="163" t="n">
        <f aca="false">IF(E68&lt;&gt;0,ROUND(E68*F68,2),IF(AO68=0,(SUMIF('ORÇ.REPROG. P CAIXA'!$AC$13:$AC$1012,B68,$AO$11:$AO$1010)),AO68))</f>
        <v>0</v>
      </c>
      <c r="H68" s="163" t="n">
        <f aca="false">IF(J68&lt;&gt;0,IF(E68&lt;&gt;0,J68/F68,0),0)</f>
        <v>0</v>
      </c>
      <c r="I68" s="163" t="n">
        <f aca="false">IF(L68&lt;&gt;0,IF(E68&lt;&gt;0,L68/F68,0),0)</f>
        <v>0</v>
      </c>
      <c r="J68" s="163" t="n">
        <f aca="false">IF(E68&lt;&gt;0,ROUND(INDEX($P$11:$AM$1010,$A68,$L$1),2),IF(AX68=0,(SUMIF($AP$11:$AP$1010,B68,$AX$11:$AX$1010)),AX68))</f>
        <v>0</v>
      </c>
      <c r="K68" s="163" t="n">
        <f aca="false">IF(G68=0,0,(J68/G68)*100)</f>
        <v>0</v>
      </c>
      <c r="L68" s="163" t="n">
        <f aca="false">IF(E68&lt;&gt;0,ROUND(IF($L$1=1,SUM(P68),"0")+IF($L$1=2,SUM($P68:Q68),"0")+IF($L$1=3,SUM($P68:R68),"0")+IF($L$1=4,SUM($P68:S68),"0")+IF($L$1=5,SUM($P68:T68),"0")+IF($L$1=6,SUM($P68:U68),"0")+IF($L$1=7,SUM($P68:V68),"0")+IF($L$1=8,SUM($P68:W68),"0")+IF($L$1=9,SUM($P68:X68),"0")+IF($L$1=10,SUM($P68:Y68),"0")+IF($L$1=11,SUM($P68:Z68),"0")+IF($L$1=12,SUM($P68:AA68),"0")+IF($L$1=13,SUM($P68:AB68),"0")+IF($L$1=14,SUM($P68:AC68),"0")+IF($L$1=15,SUM($P68:AD68),"0")+IF($L$1=16,SUM($P68:AE68),"0")+IF($L$1=17,SUM($P68:AF68),"0")+IF($L$1=18,SUM($P68:AG68),"0")+IF($L$1=19,SUM($P68:AH68),"0")+IF($L$1=20,SUM($P68:AI68),"0")+IF($L$1=21,SUM($P68:AJ68),"0")+IF($L$1=22,SUM($P68:AK68),"0")+IF($L$1=23,SUM($P68:AL68),"0")+IF($L$1=24,SUM($P68:AM68),"0"),2),IF(BC68=0,(SUMIF($AP$11:$AP$1010,B68,$BC$11:$BC$1010)),BC68))</f>
        <v>0</v>
      </c>
      <c r="M68" s="163" t="n">
        <f aca="false">IF(G68=0,0,(L68/G68)*100)</f>
        <v>0</v>
      </c>
      <c r="N68" s="168" t="str">
        <f aca="false">IF(B68&gt;0,"ok","ocultar")</f>
        <v>ocultar</v>
      </c>
      <c r="O68" s="650"/>
      <c r="P68" s="724"/>
      <c r="Q68" s="725"/>
      <c r="R68" s="725"/>
      <c r="S68" s="725"/>
      <c r="T68" s="725"/>
      <c r="U68" s="725"/>
      <c r="V68" s="725"/>
      <c r="W68" s="725"/>
      <c r="X68" s="725"/>
      <c r="Y68" s="725"/>
      <c r="Z68" s="725"/>
      <c r="AA68" s="726"/>
      <c r="AB68" s="726"/>
      <c r="AC68" s="726"/>
      <c r="AD68" s="726"/>
      <c r="AE68" s="726"/>
      <c r="AF68" s="726"/>
      <c r="AG68" s="726"/>
      <c r="AH68" s="726"/>
      <c r="AI68" s="726"/>
      <c r="AJ68" s="726"/>
      <c r="AK68" s="726"/>
      <c r="AL68" s="726"/>
      <c r="AM68" s="727"/>
      <c r="AO68" s="728" t="n">
        <f aca="false">IF(E68&lt;&gt;0,G68,0)</f>
        <v>0</v>
      </c>
      <c r="AP68" s="157" t="n">
        <f aca="false">IF(B68=0,AP67,IF(ISNONTEXT(B68)=TRUE(),INT(B68),INT(LEFT(B68,FIND(".",B68)-1))))</f>
        <v>3</v>
      </c>
      <c r="AQ68" s="157" t="str">
        <f aca="false">IF(AQ69=1,1,IF(B68&lt;&gt;0,1,IF(C68&lt;&gt;0,1,IF(D68&lt;&gt;0,1,IF(E68&lt;&gt;0,1,"")))))</f>
        <v/>
      </c>
      <c r="AR68" s="157" t="str">
        <f aca="false">IF(AP68=0," ",IF(AP68&lt;&gt;AP67,AP68," "))</f>
        <v> </v>
      </c>
      <c r="AS68" s="732"/>
      <c r="AT68" s="730" t="n">
        <f aca="false">IF(AP68&lt;&gt;AR68,(IF('ORÇ.GLOBAL P CAIXA'!I69="",J68*(INFORMAÇÕES!$Q$99/INFORMAÇÕES!$Q$102),IF('ORÇ.GLOBAL P CAIXA'!I69="R",J68,0))),0)</f>
        <v>0</v>
      </c>
      <c r="AU68" s="75" t="n">
        <f aca="false">IF(AP68&lt;&gt;AR68,(IF('ORÇ.GLOBAL P CAIXA'!I69="",J68*(INFORMAÇÕES!$Q$100/INFORMAÇÕES!$Q$102),IF('ORÇ.GLOBAL P CAIXA'!I69="C",J68,0))),0)</f>
        <v>0</v>
      </c>
      <c r="AV68" s="75" t="n">
        <f aca="false">IF(AP68&lt;&gt;AR68,(IF('ORÇ.GLOBAL P CAIXA'!I69="",J68*INFORMAÇÕES!$U$115,IF('ORÇ.GLOBAL P CAIXA'!I69="CF",J68,0))),0)</f>
        <v>0</v>
      </c>
      <c r="AW68" s="75" t="n">
        <f aca="false">IF(AP68&lt;&gt;AR68,(IF('ORÇ.GLOBAL P CAIXA'!I69="",J68*INFORMAÇÕES!$U$116,IF('ORÇ.GLOBAL P CAIXA'!I69="O",J68,0))),0)</f>
        <v>0</v>
      </c>
      <c r="AX68" s="731" t="n">
        <f aca="false">IF(E68&lt;&gt;0,J68,0)</f>
        <v>0</v>
      </c>
      <c r="AY68" s="730" t="n">
        <f aca="false">IF(AP68&lt;&gt;AR68,(IF('ORÇ.GLOBAL P CAIXA'!I69="",L68*(INFORMAÇÕES!$Q$99/INFORMAÇÕES!$Q$102),IF('ORÇ.GLOBAL P CAIXA'!I69="R",L68,0))),0)</f>
        <v>0</v>
      </c>
      <c r="AZ68" s="75" t="n">
        <f aca="false">IF(AP68&lt;&gt;AR68,(IF('ORÇ.GLOBAL P CAIXA'!I69="",L68*(INFORMAÇÕES!$Q$100/INFORMAÇÕES!$Q$102),IF('ORÇ.GLOBAL P CAIXA'!I69="C",L68,0))),0)</f>
        <v>0</v>
      </c>
      <c r="BA68" s="75" t="n">
        <f aca="false">IF(AP68&lt;&gt;AR68,(IF('ORÇ.GLOBAL P CAIXA'!I69="",L68*INFORMAÇÕES!$U$115,IF('ORÇ.GLOBAL P CAIXA'!I69="CF",L68,0))),0)</f>
        <v>0</v>
      </c>
      <c r="BB68" s="75" t="n">
        <f aca="false">IF(AP68&lt;&gt;AR68,(IF('ORÇ.GLOBAL P CAIXA'!I69="",L68*INFORMAÇÕES!$U$116,IF('ORÇ.GLOBAL P CAIXA'!I69="O",L68,0))),0)</f>
        <v>0</v>
      </c>
      <c r="BC68" s="731" t="n">
        <f aca="false">IF(E68&lt;&gt;0,L68,0)</f>
        <v>0</v>
      </c>
    </row>
    <row r="69" s="174" customFormat="true" ht="14.25" hidden="false" customHeight="false" outlineLevel="0" collapsed="false">
      <c r="A69" s="159" t="n">
        <v>59</v>
      </c>
      <c r="B69" s="160" t="n">
        <f aca="false">'ORÇ.REPROG. P CAIXA'!B71</f>
        <v>0</v>
      </c>
      <c r="C69" s="723" t="n">
        <f aca="false">'ORÇ.REPROG. P CAIXA'!C71</f>
        <v>0</v>
      </c>
      <c r="D69" s="162" t="n">
        <f aca="false">'ORÇ.REPROG. P CAIXA'!D71</f>
        <v>0</v>
      </c>
      <c r="E69" s="163" t="n">
        <f aca="false">IF('BM GLOBAL'!$P$1&lt;&gt;0,'ORÇ.REPROG. P CAIXA'!E71,'ORÇ.REPROG. P CAIXA'!H71)</f>
        <v>0</v>
      </c>
      <c r="F69" s="163" t="n">
        <f aca="false">IF('BM GLOBAL'!$P$1&lt;&gt;0,IF('ORÇ.GLOBAL P CAIXA'!K70=0,'ORÇ.GLOBAL EMPRESA'!G70,'ORÇ.GLOBAL P CAIXA'!F70),'ORÇ.REPROG. P CAIXA'!I71)</f>
        <v>0</v>
      </c>
      <c r="G69" s="163" t="n">
        <f aca="false">IF(E69&lt;&gt;0,ROUND(E69*F69,2),IF(AO69=0,(SUMIF('ORÇ.REPROG. P CAIXA'!$AC$13:$AC$1012,B69,$AO$11:$AO$1010)),AO69))</f>
        <v>0</v>
      </c>
      <c r="H69" s="163" t="n">
        <f aca="false">IF(J69&lt;&gt;0,IF(E69&lt;&gt;0,J69/F69,0),0)</f>
        <v>0</v>
      </c>
      <c r="I69" s="163" t="n">
        <f aca="false">IF(L69&lt;&gt;0,IF(E69&lt;&gt;0,L69/F69,0),0)</f>
        <v>0</v>
      </c>
      <c r="J69" s="163" t="n">
        <f aca="false">IF(E69&lt;&gt;0,ROUND(INDEX($P$11:$AM$1010,$A69,$L$1),2),IF(AX69=0,(SUMIF($AP$11:$AP$1010,B69,$AX$11:$AX$1010)),AX69))</f>
        <v>0</v>
      </c>
      <c r="K69" s="163" t="n">
        <f aca="false">IF(G69=0,0,(J69/G69)*100)</f>
        <v>0</v>
      </c>
      <c r="L69" s="163" t="n">
        <f aca="false">IF(E69&lt;&gt;0,ROUND(IF($L$1=1,SUM(P69),"0")+IF($L$1=2,SUM($P69:Q69),"0")+IF($L$1=3,SUM($P69:R69),"0")+IF($L$1=4,SUM($P69:S69),"0")+IF($L$1=5,SUM($P69:T69),"0")+IF($L$1=6,SUM($P69:U69),"0")+IF($L$1=7,SUM($P69:V69),"0")+IF($L$1=8,SUM($P69:W69),"0")+IF($L$1=9,SUM($P69:X69),"0")+IF($L$1=10,SUM($P69:Y69),"0")+IF($L$1=11,SUM($P69:Z69),"0")+IF($L$1=12,SUM($P69:AA69),"0")+IF($L$1=13,SUM($P69:AB69),"0")+IF($L$1=14,SUM($P69:AC69),"0")+IF($L$1=15,SUM($P69:AD69),"0")+IF($L$1=16,SUM($P69:AE69),"0")+IF($L$1=17,SUM($P69:AF69),"0")+IF($L$1=18,SUM($P69:AG69),"0")+IF($L$1=19,SUM($P69:AH69),"0")+IF($L$1=20,SUM($P69:AI69),"0")+IF($L$1=21,SUM($P69:AJ69),"0")+IF($L$1=22,SUM($P69:AK69),"0")+IF($L$1=23,SUM($P69:AL69),"0")+IF($L$1=24,SUM($P69:AM69),"0"),2),IF(BC69=0,(SUMIF($AP$11:$AP$1010,B69,$BC$11:$BC$1010)),BC69))</f>
        <v>0</v>
      </c>
      <c r="M69" s="163" t="n">
        <f aca="false">IF(G69=0,0,(L69/G69)*100)</f>
        <v>0</v>
      </c>
      <c r="N69" s="168" t="str">
        <f aca="false">IF(B69&gt;0,"ok","ocultar")</f>
        <v>ocultar</v>
      </c>
      <c r="O69" s="650"/>
      <c r="P69" s="724"/>
      <c r="Q69" s="725"/>
      <c r="R69" s="725"/>
      <c r="S69" s="725"/>
      <c r="T69" s="725"/>
      <c r="U69" s="725"/>
      <c r="V69" s="725"/>
      <c r="W69" s="725"/>
      <c r="X69" s="725"/>
      <c r="Y69" s="725"/>
      <c r="Z69" s="725"/>
      <c r="AA69" s="726"/>
      <c r="AB69" s="726"/>
      <c r="AC69" s="726"/>
      <c r="AD69" s="726"/>
      <c r="AE69" s="726"/>
      <c r="AF69" s="726"/>
      <c r="AG69" s="726"/>
      <c r="AH69" s="726"/>
      <c r="AI69" s="726"/>
      <c r="AJ69" s="726"/>
      <c r="AK69" s="726"/>
      <c r="AL69" s="726"/>
      <c r="AM69" s="727"/>
      <c r="AO69" s="728" t="n">
        <f aca="false">IF(E69&lt;&gt;0,G69,0)</f>
        <v>0</v>
      </c>
      <c r="AP69" s="157" t="n">
        <f aca="false">IF(B69=0,AP68,IF(ISNONTEXT(B69)=TRUE(),INT(B69),INT(LEFT(B69,FIND(".",B69)-1))))</f>
        <v>3</v>
      </c>
      <c r="AQ69" s="157" t="str">
        <f aca="false">IF(AQ70=1,1,IF(B69&lt;&gt;0,1,IF(C69&lt;&gt;0,1,IF(D69&lt;&gt;0,1,IF(E69&lt;&gt;0,1,"")))))</f>
        <v/>
      </c>
      <c r="AR69" s="157" t="str">
        <f aca="false">IF(AP69=0," ",IF(AP69&lt;&gt;AP68,AP69," "))</f>
        <v> </v>
      </c>
      <c r="AS69" s="732"/>
      <c r="AT69" s="730" t="n">
        <f aca="false">IF(AP69&lt;&gt;AR69,(IF('ORÇ.GLOBAL P CAIXA'!I70="",J69*(INFORMAÇÕES!$Q$99/INFORMAÇÕES!$Q$102),IF('ORÇ.GLOBAL P CAIXA'!I70="R",J69,0))),0)</f>
        <v>0</v>
      </c>
      <c r="AU69" s="75" t="n">
        <f aca="false">IF(AP69&lt;&gt;AR69,(IF('ORÇ.GLOBAL P CAIXA'!I70="",J69*(INFORMAÇÕES!$Q$100/INFORMAÇÕES!$Q$102),IF('ORÇ.GLOBAL P CAIXA'!I70="C",J69,0))),0)</f>
        <v>0</v>
      </c>
      <c r="AV69" s="75" t="n">
        <f aca="false">IF(AP69&lt;&gt;AR69,(IF('ORÇ.GLOBAL P CAIXA'!I70="",J69*INFORMAÇÕES!$U$115,IF('ORÇ.GLOBAL P CAIXA'!I70="CF",J69,0))),0)</f>
        <v>0</v>
      </c>
      <c r="AW69" s="75" t="n">
        <f aca="false">IF(AP69&lt;&gt;AR69,(IF('ORÇ.GLOBAL P CAIXA'!I70="",J69*INFORMAÇÕES!$U$116,IF('ORÇ.GLOBAL P CAIXA'!I70="O",J69,0))),0)</f>
        <v>0</v>
      </c>
      <c r="AX69" s="731" t="n">
        <f aca="false">IF(E69&lt;&gt;0,J69,0)</f>
        <v>0</v>
      </c>
      <c r="AY69" s="730" t="n">
        <f aca="false">IF(AP69&lt;&gt;AR69,(IF('ORÇ.GLOBAL P CAIXA'!I70="",L69*(INFORMAÇÕES!$Q$99/INFORMAÇÕES!$Q$102),IF('ORÇ.GLOBAL P CAIXA'!I70="R",L69,0))),0)</f>
        <v>0</v>
      </c>
      <c r="AZ69" s="75" t="n">
        <f aca="false">IF(AP69&lt;&gt;AR69,(IF('ORÇ.GLOBAL P CAIXA'!I70="",L69*(INFORMAÇÕES!$Q$100/INFORMAÇÕES!$Q$102),IF('ORÇ.GLOBAL P CAIXA'!I70="C",L69,0))),0)</f>
        <v>0</v>
      </c>
      <c r="BA69" s="75" t="n">
        <f aca="false">IF(AP69&lt;&gt;AR69,(IF('ORÇ.GLOBAL P CAIXA'!I70="",L69*INFORMAÇÕES!$U$115,IF('ORÇ.GLOBAL P CAIXA'!I70="CF",L69,0))),0)</f>
        <v>0</v>
      </c>
      <c r="BB69" s="75" t="n">
        <f aca="false">IF(AP69&lt;&gt;AR69,(IF('ORÇ.GLOBAL P CAIXA'!I70="",L69*INFORMAÇÕES!$U$116,IF('ORÇ.GLOBAL P CAIXA'!I70="O",L69,0))),0)</f>
        <v>0</v>
      </c>
      <c r="BC69" s="731" t="n">
        <f aca="false">IF(E69&lt;&gt;0,L69,0)</f>
        <v>0</v>
      </c>
    </row>
    <row r="70" s="174" customFormat="true" ht="14.25" hidden="false" customHeight="false" outlineLevel="0" collapsed="false">
      <c r="A70" s="159" t="n">
        <v>60</v>
      </c>
      <c r="B70" s="160" t="n">
        <f aca="false">'ORÇ.REPROG. P CAIXA'!B72</f>
        <v>0</v>
      </c>
      <c r="C70" s="723" t="n">
        <f aca="false">'ORÇ.REPROG. P CAIXA'!C72</f>
        <v>0</v>
      </c>
      <c r="D70" s="162" t="n">
        <f aca="false">'ORÇ.REPROG. P CAIXA'!D72</f>
        <v>0</v>
      </c>
      <c r="E70" s="163" t="n">
        <f aca="false">IF('BM GLOBAL'!$P$1&lt;&gt;0,'ORÇ.REPROG. P CAIXA'!E72,'ORÇ.REPROG. P CAIXA'!H72)</f>
        <v>0</v>
      </c>
      <c r="F70" s="163" t="n">
        <f aca="false">IF('BM GLOBAL'!$P$1&lt;&gt;0,IF('ORÇ.GLOBAL P CAIXA'!K71=0,'ORÇ.GLOBAL EMPRESA'!G71,'ORÇ.GLOBAL P CAIXA'!F71),'ORÇ.REPROG. P CAIXA'!I72)</f>
        <v>0</v>
      </c>
      <c r="G70" s="163" t="n">
        <f aca="false">IF(E70&lt;&gt;0,ROUND(E70*F70,2),IF(AO70=0,(SUMIF('ORÇ.REPROG. P CAIXA'!$AC$13:$AC$1012,B70,$AO$11:$AO$1010)),AO70))</f>
        <v>0</v>
      </c>
      <c r="H70" s="163" t="n">
        <f aca="false">IF(J70&lt;&gt;0,IF(E70&lt;&gt;0,J70/F70,0),0)</f>
        <v>0</v>
      </c>
      <c r="I70" s="163" t="n">
        <f aca="false">IF(L70&lt;&gt;0,IF(E70&lt;&gt;0,L70/F70,0),0)</f>
        <v>0</v>
      </c>
      <c r="J70" s="163" t="n">
        <f aca="false">IF(E70&lt;&gt;0,ROUND(INDEX($P$11:$AM$1010,$A70,$L$1),2),IF(AX70=0,(SUMIF($AP$11:$AP$1010,B70,$AX$11:$AX$1010)),AX70))</f>
        <v>0</v>
      </c>
      <c r="K70" s="163" t="n">
        <f aca="false">IF(G70=0,0,(J70/G70)*100)</f>
        <v>0</v>
      </c>
      <c r="L70" s="163" t="n">
        <f aca="false">IF(E70&lt;&gt;0,ROUND(IF($L$1=1,SUM(P70),"0")+IF($L$1=2,SUM($P70:Q70),"0")+IF($L$1=3,SUM($P70:R70),"0")+IF($L$1=4,SUM($P70:S70),"0")+IF($L$1=5,SUM($P70:T70),"0")+IF($L$1=6,SUM($P70:U70),"0")+IF($L$1=7,SUM($P70:V70),"0")+IF($L$1=8,SUM($P70:W70),"0")+IF($L$1=9,SUM($P70:X70),"0")+IF($L$1=10,SUM($P70:Y70),"0")+IF($L$1=11,SUM($P70:Z70),"0")+IF($L$1=12,SUM($P70:AA70),"0")+IF($L$1=13,SUM($P70:AB70),"0")+IF($L$1=14,SUM($P70:AC70),"0")+IF($L$1=15,SUM($P70:AD70),"0")+IF($L$1=16,SUM($P70:AE70),"0")+IF($L$1=17,SUM($P70:AF70),"0")+IF($L$1=18,SUM($P70:AG70),"0")+IF($L$1=19,SUM($P70:AH70),"0")+IF($L$1=20,SUM($P70:AI70),"0")+IF($L$1=21,SUM($P70:AJ70),"0")+IF($L$1=22,SUM($P70:AK70),"0")+IF($L$1=23,SUM($P70:AL70),"0")+IF($L$1=24,SUM($P70:AM70),"0"),2),IF(BC70=0,(SUMIF($AP$11:$AP$1010,B70,$BC$11:$BC$1010)),BC70))</f>
        <v>0</v>
      </c>
      <c r="M70" s="163" t="n">
        <f aca="false">IF(G70=0,0,(L70/G70)*100)</f>
        <v>0</v>
      </c>
      <c r="N70" s="168" t="str">
        <f aca="false">IF(B70&gt;0,"ok","ocultar")</f>
        <v>ocultar</v>
      </c>
      <c r="O70" s="650"/>
      <c r="P70" s="724"/>
      <c r="Q70" s="725"/>
      <c r="R70" s="725"/>
      <c r="S70" s="725"/>
      <c r="T70" s="725"/>
      <c r="U70" s="725"/>
      <c r="V70" s="725"/>
      <c r="W70" s="725"/>
      <c r="X70" s="725"/>
      <c r="Y70" s="725"/>
      <c r="Z70" s="725"/>
      <c r="AA70" s="726"/>
      <c r="AB70" s="726"/>
      <c r="AC70" s="726"/>
      <c r="AD70" s="726"/>
      <c r="AE70" s="726"/>
      <c r="AF70" s="726"/>
      <c r="AG70" s="726"/>
      <c r="AH70" s="726"/>
      <c r="AI70" s="726"/>
      <c r="AJ70" s="726"/>
      <c r="AK70" s="726"/>
      <c r="AL70" s="726"/>
      <c r="AM70" s="727"/>
      <c r="AO70" s="728" t="n">
        <f aca="false">IF(E70&lt;&gt;0,G70,0)</f>
        <v>0</v>
      </c>
      <c r="AP70" s="157" t="n">
        <f aca="false">IF(B70=0,AP69,IF(ISNONTEXT(B70)=TRUE(),INT(B70),INT(LEFT(B70,FIND(".",B70)-1))))</f>
        <v>3</v>
      </c>
      <c r="AQ70" s="157" t="str">
        <f aca="false">IF(AQ71=1,1,IF(B70&lt;&gt;0,1,IF(C70&lt;&gt;0,1,IF(D70&lt;&gt;0,1,IF(E70&lt;&gt;0,1,"")))))</f>
        <v/>
      </c>
      <c r="AR70" s="157" t="str">
        <f aca="false">IF(AP70=0," ",IF(AP70&lt;&gt;AP69,AP70," "))</f>
        <v> </v>
      </c>
      <c r="AS70" s="732"/>
      <c r="AT70" s="730" t="n">
        <f aca="false">IF(AP70&lt;&gt;AR70,(IF('ORÇ.GLOBAL P CAIXA'!I71="",J70*(INFORMAÇÕES!$Q$99/INFORMAÇÕES!$Q$102),IF('ORÇ.GLOBAL P CAIXA'!I71="R",J70,0))),0)</f>
        <v>0</v>
      </c>
      <c r="AU70" s="75" t="n">
        <f aca="false">IF(AP70&lt;&gt;AR70,(IF('ORÇ.GLOBAL P CAIXA'!I71="",J70*(INFORMAÇÕES!$Q$100/INFORMAÇÕES!$Q$102),IF('ORÇ.GLOBAL P CAIXA'!I71="C",J70,0))),0)</f>
        <v>0</v>
      </c>
      <c r="AV70" s="75" t="n">
        <f aca="false">IF(AP70&lt;&gt;AR70,(IF('ORÇ.GLOBAL P CAIXA'!I71="",J70*INFORMAÇÕES!$U$115,IF('ORÇ.GLOBAL P CAIXA'!I71="CF",J70,0))),0)</f>
        <v>0</v>
      </c>
      <c r="AW70" s="75" t="n">
        <f aca="false">IF(AP70&lt;&gt;AR70,(IF('ORÇ.GLOBAL P CAIXA'!I71="",J70*INFORMAÇÕES!$U$116,IF('ORÇ.GLOBAL P CAIXA'!I71="O",J70,0))),0)</f>
        <v>0</v>
      </c>
      <c r="AX70" s="731" t="n">
        <f aca="false">IF(E70&lt;&gt;0,J70,0)</f>
        <v>0</v>
      </c>
      <c r="AY70" s="730" t="n">
        <f aca="false">IF(AP70&lt;&gt;AR70,(IF('ORÇ.GLOBAL P CAIXA'!I71="",L70*(INFORMAÇÕES!$Q$99/INFORMAÇÕES!$Q$102),IF('ORÇ.GLOBAL P CAIXA'!I71="R",L70,0))),0)</f>
        <v>0</v>
      </c>
      <c r="AZ70" s="75" t="n">
        <f aca="false">IF(AP70&lt;&gt;AR70,(IF('ORÇ.GLOBAL P CAIXA'!I71="",L70*(INFORMAÇÕES!$Q$100/INFORMAÇÕES!$Q$102),IF('ORÇ.GLOBAL P CAIXA'!I71="C",L70,0))),0)</f>
        <v>0</v>
      </c>
      <c r="BA70" s="75" t="n">
        <f aca="false">IF(AP70&lt;&gt;AR70,(IF('ORÇ.GLOBAL P CAIXA'!I71="",L70*INFORMAÇÕES!$U$115,IF('ORÇ.GLOBAL P CAIXA'!I71="CF",L70,0))),0)</f>
        <v>0</v>
      </c>
      <c r="BB70" s="75" t="n">
        <f aca="false">IF(AP70&lt;&gt;AR70,(IF('ORÇ.GLOBAL P CAIXA'!I71="",L70*INFORMAÇÕES!$U$116,IF('ORÇ.GLOBAL P CAIXA'!I71="O",L70,0))),0)</f>
        <v>0</v>
      </c>
      <c r="BC70" s="731" t="n">
        <f aca="false">IF(E70&lt;&gt;0,L70,0)</f>
        <v>0</v>
      </c>
    </row>
    <row r="71" s="174" customFormat="true" ht="14.25" hidden="false" customHeight="false" outlineLevel="0" collapsed="false">
      <c r="A71" s="159" t="n">
        <v>61</v>
      </c>
      <c r="B71" s="160" t="n">
        <f aca="false">'ORÇ.REPROG. P CAIXA'!B73</f>
        <v>0</v>
      </c>
      <c r="C71" s="723" t="n">
        <f aca="false">'ORÇ.REPROG. P CAIXA'!C73</f>
        <v>0</v>
      </c>
      <c r="D71" s="162" t="n">
        <f aca="false">'ORÇ.REPROG. P CAIXA'!D73</f>
        <v>0</v>
      </c>
      <c r="E71" s="163" t="n">
        <f aca="false">IF('BM GLOBAL'!$P$1&lt;&gt;0,'ORÇ.REPROG. P CAIXA'!E73,'ORÇ.REPROG. P CAIXA'!H73)</f>
        <v>0</v>
      </c>
      <c r="F71" s="163" t="n">
        <f aca="false">IF('BM GLOBAL'!$P$1&lt;&gt;0,IF('ORÇ.GLOBAL P CAIXA'!K72=0,'ORÇ.GLOBAL EMPRESA'!G72,'ORÇ.GLOBAL P CAIXA'!F72),'ORÇ.REPROG. P CAIXA'!I73)</f>
        <v>0</v>
      </c>
      <c r="G71" s="163" t="n">
        <f aca="false">IF(E71&lt;&gt;0,ROUND(E71*F71,2),IF(AO71=0,(SUMIF('ORÇ.REPROG. P CAIXA'!$AC$13:$AC$1012,B71,$AO$11:$AO$1010)),AO71))</f>
        <v>0</v>
      </c>
      <c r="H71" s="163" t="n">
        <f aca="false">IF(J71&lt;&gt;0,IF(E71&lt;&gt;0,J71/F71,0),0)</f>
        <v>0</v>
      </c>
      <c r="I71" s="163" t="n">
        <f aca="false">IF(L71&lt;&gt;0,IF(E71&lt;&gt;0,L71/F71,0),0)</f>
        <v>0</v>
      </c>
      <c r="J71" s="163" t="n">
        <f aca="false">IF(E71&lt;&gt;0,ROUND(INDEX($P$11:$AM$1010,$A71,$L$1),2),IF(AX71=0,(SUMIF($AP$11:$AP$1010,B71,$AX$11:$AX$1010)),AX71))</f>
        <v>0</v>
      </c>
      <c r="K71" s="163" t="n">
        <f aca="false">IF(G71=0,0,(J71/G71)*100)</f>
        <v>0</v>
      </c>
      <c r="L71" s="163" t="n">
        <f aca="false">IF(E71&lt;&gt;0,ROUND(IF($L$1=1,SUM(P71),"0")+IF($L$1=2,SUM($P71:Q71),"0")+IF($L$1=3,SUM($P71:R71),"0")+IF($L$1=4,SUM($P71:S71),"0")+IF($L$1=5,SUM($P71:T71),"0")+IF($L$1=6,SUM($P71:U71),"0")+IF($L$1=7,SUM($P71:V71),"0")+IF($L$1=8,SUM($P71:W71),"0")+IF($L$1=9,SUM($P71:X71),"0")+IF($L$1=10,SUM($P71:Y71),"0")+IF($L$1=11,SUM($P71:Z71),"0")+IF($L$1=12,SUM($P71:AA71),"0")+IF($L$1=13,SUM($P71:AB71),"0")+IF($L$1=14,SUM($P71:AC71),"0")+IF($L$1=15,SUM($P71:AD71),"0")+IF($L$1=16,SUM($P71:AE71),"0")+IF($L$1=17,SUM($P71:AF71),"0")+IF($L$1=18,SUM($P71:AG71),"0")+IF($L$1=19,SUM($P71:AH71),"0")+IF($L$1=20,SUM($P71:AI71),"0")+IF($L$1=21,SUM($P71:AJ71),"0")+IF($L$1=22,SUM($P71:AK71),"0")+IF($L$1=23,SUM($P71:AL71),"0")+IF($L$1=24,SUM($P71:AM71),"0"),2),IF(BC71=0,(SUMIF($AP$11:$AP$1010,B71,$BC$11:$BC$1010)),BC71))</f>
        <v>0</v>
      </c>
      <c r="M71" s="163" t="n">
        <f aca="false">IF(G71=0,0,(L71/G71)*100)</f>
        <v>0</v>
      </c>
      <c r="N71" s="168" t="str">
        <f aca="false">IF(B71&gt;0,"ok","ocultar")</f>
        <v>ocultar</v>
      </c>
      <c r="O71" s="650"/>
      <c r="P71" s="724"/>
      <c r="Q71" s="725"/>
      <c r="R71" s="725"/>
      <c r="S71" s="725"/>
      <c r="T71" s="725"/>
      <c r="U71" s="725"/>
      <c r="V71" s="725"/>
      <c r="W71" s="725"/>
      <c r="X71" s="725"/>
      <c r="Y71" s="725"/>
      <c r="Z71" s="725"/>
      <c r="AA71" s="726"/>
      <c r="AB71" s="726"/>
      <c r="AC71" s="726"/>
      <c r="AD71" s="726"/>
      <c r="AE71" s="726"/>
      <c r="AF71" s="726"/>
      <c r="AG71" s="726"/>
      <c r="AH71" s="726"/>
      <c r="AI71" s="726"/>
      <c r="AJ71" s="726"/>
      <c r="AK71" s="726"/>
      <c r="AL71" s="726"/>
      <c r="AM71" s="727"/>
      <c r="AO71" s="728" t="n">
        <f aca="false">IF(E71&lt;&gt;0,G71,0)</f>
        <v>0</v>
      </c>
      <c r="AP71" s="157" t="n">
        <f aca="false">IF(B71=0,AP70,IF(ISNONTEXT(B71)=TRUE(),INT(B71),INT(LEFT(B71,FIND(".",B71)-1))))</f>
        <v>3</v>
      </c>
      <c r="AQ71" s="157" t="str">
        <f aca="false">IF(AQ72=1,1,IF(B71&lt;&gt;0,1,IF(C71&lt;&gt;0,1,IF(D71&lt;&gt;0,1,IF(E71&lt;&gt;0,1,"")))))</f>
        <v/>
      </c>
      <c r="AR71" s="157" t="str">
        <f aca="false">IF(AP71=0," ",IF(AP71&lt;&gt;AP70,AP71," "))</f>
        <v> </v>
      </c>
      <c r="AS71" s="732"/>
      <c r="AT71" s="730" t="n">
        <f aca="false">IF(AP71&lt;&gt;AR71,(IF('ORÇ.GLOBAL P CAIXA'!I72="",J71*(INFORMAÇÕES!$Q$99/INFORMAÇÕES!$Q$102),IF('ORÇ.GLOBAL P CAIXA'!I72="R",J71,0))),0)</f>
        <v>0</v>
      </c>
      <c r="AU71" s="75" t="n">
        <f aca="false">IF(AP71&lt;&gt;AR71,(IF('ORÇ.GLOBAL P CAIXA'!I72="",J71*(INFORMAÇÕES!$Q$100/INFORMAÇÕES!$Q$102),IF('ORÇ.GLOBAL P CAIXA'!I72="C",J71,0))),0)</f>
        <v>0</v>
      </c>
      <c r="AV71" s="75" t="n">
        <f aca="false">IF(AP71&lt;&gt;AR71,(IF('ORÇ.GLOBAL P CAIXA'!I72="",J71*INFORMAÇÕES!$U$115,IF('ORÇ.GLOBAL P CAIXA'!I72="CF",J71,0))),0)</f>
        <v>0</v>
      </c>
      <c r="AW71" s="75" t="n">
        <f aca="false">IF(AP71&lt;&gt;AR71,(IF('ORÇ.GLOBAL P CAIXA'!I72="",J71*INFORMAÇÕES!$U$116,IF('ORÇ.GLOBAL P CAIXA'!I72="O",J71,0))),0)</f>
        <v>0</v>
      </c>
      <c r="AX71" s="731" t="n">
        <f aca="false">IF(E71&lt;&gt;0,J71,0)</f>
        <v>0</v>
      </c>
      <c r="AY71" s="730" t="n">
        <f aca="false">IF(AP71&lt;&gt;AR71,(IF('ORÇ.GLOBAL P CAIXA'!I72="",L71*(INFORMAÇÕES!$Q$99/INFORMAÇÕES!$Q$102),IF('ORÇ.GLOBAL P CAIXA'!I72="R",L71,0))),0)</f>
        <v>0</v>
      </c>
      <c r="AZ71" s="75" t="n">
        <f aca="false">IF(AP71&lt;&gt;AR71,(IF('ORÇ.GLOBAL P CAIXA'!I72="",L71*(INFORMAÇÕES!$Q$100/INFORMAÇÕES!$Q$102),IF('ORÇ.GLOBAL P CAIXA'!I72="C",L71,0))),0)</f>
        <v>0</v>
      </c>
      <c r="BA71" s="75" t="n">
        <f aca="false">IF(AP71&lt;&gt;AR71,(IF('ORÇ.GLOBAL P CAIXA'!I72="",L71*INFORMAÇÕES!$U$115,IF('ORÇ.GLOBAL P CAIXA'!I72="CF",L71,0))),0)</f>
        <v>0</v>
      </c>
      <c r="BB71" s="75" t="n">
        <f aca="false">IF(AP71&lt;&gt;AR71,(IF('ORÇ.GLOBAL P CAIXA'!I72="",L71*INFORMAÇÕES!$U$116,IF('ORÇ.GLOBAL P CAIXA'!I72="O",L71,0))),0)</f>
        <v>0</v>
      </c>
      <c r="BC71" s="731" t="n">
        <f aca="false">IF(E71&lt;&gt;0,L71,0)</f>
        <v>0</v>
      </c>
    </row>
    <row r="72" s="174" customFormat="true" ht="14.25" hidden="false" customHeight="false" outlineLevel="0" collapsed="false">
      <c r="A72" s="159" t="n">
        <v>62</v>
      </c>
      <c r="B72" s="160" t="n">
        <f aca="false">'ORÇ.REPROG. P CAIXA'!B74</f>
        <v>0</v>
      </c>
      <c r="C72" s="723" t="n">
        <f aca="false">'ORÇ.REPROG. P CAIXA'!C74</f>
        <v>0</v>
      </c>
      <c r="D72" s="162" t="n">
        <f aca="false">'ORÇ.REPROG. P CAIXA'!D74</f>
        <v>0</v>
      </c>
      <c r="E72" s="163" t="n">
        <f aca="false">IF('BM GLOBAL'!$P$1&lt;&gt;0,'ORÇ.REPROG. P CAIXA'!E74,'ORÇ.REPROG. P CAIXA'!H74)</f>
        <v>0</v>
      </c>
      <c r="F72" s="163" t="n">
        <f aca="false">IF('BM GLOBAL'!$P$1&lt;&gt;0,IF('ORÇ.GLOBAL P CAIXA'!K73=0,'ORÇ.GLOBAL EMPRESA'!G73,'ORÇ.GLOBAL P CAIXA'!F73),'ORÇ.REPROG. P CAIXA'!I74)</f>
        <v>0</v>
      </c>
      <c r="G72" s="163" t="n">
        <f aca="false">IF(E72&lt;&gt;0,ROUND(E72*F72,2),IF(AO72=0,(SUMIF('ORÇ.REPROG. P CAIXA'!$AC$13:$AC$1012,B72,$AO$11:$AO$1010)),AO72))</f>
        <v>0</v>
      </c>
      <c r="H72" s="163" t="n">
        <f aca="false">IF(J72&lt;&gt;0,IF(E72&lt;&gt;0,J72/F72,0),0)</f>
        <v>0</v>
      </c>
      <c r="I72" s="163" t="n">
        <f aca="false">IF(L72&lt;&gt;0,IF(E72&lt;&gt;0,L72/F72,0),0)</f>
        <v>0</v>
      </c>
      <c r="J72" s="163" t="n">
        <f aca="false">IF(E72&lt;&gt;0,ROUND(INDEX($P$11:$AM$1010,$A72,$L$1),2),IF(AX72=0,(SUMIF($AP$11:$AP$1010,B72,$AX$11:$AX$1010)),AX72))</f>
        <v>0</v>
      </c>
      <c r="K72" s="163" t="n">
        <f aca="false">IF(G72=0,0,(J72/G72)*100)</f>
        <v>0</v>
      </c>
      <c r="L72" s="163" t="n">
        <f aca="false">IF(E72&lt;&gt;0,ROUND(IF($L$1=1,SUM(P72),"0")+IF($L$1=2,SUM($P72:Q72),"0")+IF($L$1=3,SUM($P72:R72),"0")+IF($L$1=4,SUM($P72:S72),"0")+IF($L$1=5,SUM($P72:T72),"0")+IF($L$1=6,SUM($P72:U72),"0")+IF($L$1=7,SUM($P72:V72),"0")+IF($L$1=8,SUM($P72:W72),"0")+IF($L$1=9,SUM($P72:X72),"0")+IF($L$1=10,SUM($P72:Y72),"0")+IF($L$1=11,SUM($P72:Z72),"0")+IF($L$1=12,SUM($P72:AA72),"0")+IF($L$1=13,SUM($P72:AB72),"0")+IF($L$1=14,SUM($P72:AC72),"0")+IF($L$1=15,SUM($P72:AD72),"0")+IF($L$1=16,SUM($P72:AE72),"0")+IF($L$1=17,SUM($P72:AF72),"0")+IF($L$1=18,SUM($P72:AG72),"0")+IF($L$1=19,SUM($P72:AH72),"0")+IF($L$1=20,SUM($P72:AI72),"0")+IF($L$1=21,SUM($P72:AJ72),"0")+IF($L$1=22,SUM($P72:AK72),"0")+IF($L$1=23,SUM($P72:AL72),"0")+IF($L$1=24,SUM($P72:AM72),"0"),2),IF(BC72=0,(SUMIF($AP$11:$AP$1010,B72,$BC$11:$BC$1010)),BC72))</f>
        <v>0</v>
      </c>
      <c r="M72" s="163" t="n">
        <f aca="false">IF(G72=0,0,(L72/G72)*100)</f>
        <v>0</v>
      </c>
      <c r="N72" s="168" t="str">
        <f aca="false">IF(B72&gt;0,"ok","ocultar")</f>
        <v>ocultar</v>
      </c>
      <c r="O72" s="650"/>
      <c r="P72" s="724"/>
      <c r="Q72" s="725"/>
      <c r="R72" s="725"/>
      <c r="S72" s="725"/>
      <c r="T72" s="725"/>
      <c r="U72" s="725"/>
      <c r="V72" s="725"/>
      <c r="W72" s="725"/>
      <c r="X72" s="725"/>
      <c r="Y72" s="725"/>
      <c r="Z72" s="725"/>
      <c r="AA72" s="726"/>
      <c r="AB72" s="726"/>
      <c r="AC72" s="726"/>
      <c r="AD72" s="726"/>
      <c r="AE72" s="726"/>
      <c r="AF72" s="726"/>
      <c r="AG72" s="726"/>
      <c r="AH72" s="726"/>
      <c r="AI72" s="726"/>
      <c r="AJ72" s="726"/>
      <c r="AK72" s="726"/>
      <c r="AL72" s="726"/>
      <c r="AM72" s="727"/>
      <c r="AO72" s="728" t="n">
        <f aca="false">IF(E72&lt;&gt;0,G72,0)</f>
        <v>0</v>
      </c>
      <c r="AP72" s="157" t="n">
        <f aca="false">IF(B72=0,AP71,IF(ISNONTEXT(B72)=TRUE(),INT(B72),INT(LEFT(B72,FIND(".",B72)-1))))</f>
        <v>3</v>
      </c>
      <c r="AQ72" s="157" t="str">
        <f aca="false">IF(AQ73=1,1,IF(B72&lt;&gt;0,1,IF(C72&lt;&gt;0,1,IF(D72&lt;&gt;0,1,IF(E72&lt;&gt;0,1,"")))))</f>
        <v/>
      </c>
      <c r="AR72" s="157" t="str">
        <f aca="false">IF(AP72=0," ",IF(AP72&lt;&gt;AP71,AP72," "))</f>
        <v> </v>
      </c>
      <c r="AS72" s="732"/>
      <c r="AT72" s="730" t="n">
        <f aca="false">IF(AP72&lt;&gt;AR72,(IF('ORÇ.GLOBAL P CAIXA'!I73="",J72*(INFORMAÇÕES!$Q$99/INFORMAÇÕES!$Q$102),IF('ORÇ.GLOBAL P CAIXA'!I73="R",J72,0))),0)</f>
        <v>0</v>
      </c>
      <c r="AU72" s="75" t="n">
        <f aca="false">IF(AP72&lt;&gt;AR72,(IF('ORÇ.GLOBAL P CAIXA'!I73="",J72*(INFORMAÇÕES!$Q$100/INFORMAÇÕES!$Q$102),IF('ORÇ.GLOBAL P CAIXA'!I73="C",J72,0))),0)</f>
        <v>0</v>
      </c>
      <c r="AV72" s="75" t="n">
        <f aca="false">IF(AP72&lt;&gt;AR72,(IF('ORÇ.GLOBAL P CAIXA'!I73="",J72*INFORMAÇÕES!$U$115,IF('ORÇ.GLOBAL P CAIXA'!I73="CF",J72,0))),0)</f>
        <v>0</v>
      </c>
      <c r="AW72" s="75" t="n">
        <f aca="false">IF(AP72&lt;&gt;AR72,(IF('ORÇ.GLOBAL P CAIXA'!I73="",J72*INFORMAÇÕES!$U$116,IF('ORÇ.GLOBAL P CAIXA'!I73="O",J72,0))),0)</f>
        <v>0</v>
      </c>
      <c r="AX72" s="731" t="n">
        <f aca="false">IF(E72&lt;&gt;0,J72,0)</f>
        <v>0</v>
      </c>
      <c r="AY72" s="730" t="n">
        <f aca="false">IF(AP72&lt;&gt;AR72,(IF('ORÇ.GLOBAL P CAIXA'!I73="",L72*(INFORMAÇÕES!$Q$99/INFORMAÇÕES!$Q$102),IF('ORÇ.GLOBAL P CAIXA'!I73="R",L72,0))),0)</f>
        <v>0</v>
      </c>
      <c r="AZ72" s="75" t="n">
        <f aca="false">IF(AP72&lt;&gt;AR72,(IF('ORÇ.GLOBAL P CAIXA'!I73="",L72*(INFORMAÇÕES!$Q$100/INFORMAÇÕES!$Q$102),IF('ORÇ.GLOBAL P CAIXA'!I73="C",L72,0))),0)</f>
        <v>0</v>
      </c>
      <c r="BA72" s="75" t="n">
        <f aca="false">IF(AP72&lt;&gt;AR72,(IF('ORÇ.GLOBAL P CAIXA'!I73="",L72*INFORMAÇÕES!$U$115,IF('ORÇ.GLOBAL P CAIXA'!I73="CF",L72,0))),0)</f>
        <v>0</v>
      </c>
      <c r="BB72" s="75" t="n">
        <f aca="false">IF(AP72&lt;&gt;AR72,(IF('ORÇ.GLOBAL P CAIXA'!I73="",L72*INFORMAÇÕES!$U$116,IF('ORÇ.GLOBAL P CAIXA'!I73="O",L72,0))),0)</f>
        <v>0</v>
      </c>
      <c r="BC72" s="731" t="n">
        <f aca="false">IF(E72&lt;&gt;0,L72,0)</f>
        <v>0</v>
      </c>
    </row>
    <row r="73" s="174" customFormat="true" ht="14.25" hidden="false" customHeight="false" outlineLevel="0" collapsed="false">
      <c r="A73" s="159" t="n">
        <v>63</v>
      </c>
      <c r="B73" s="160" t="n">
        <f aca="false">'ORÇ.REPROG. P CAIXA'!B75</f>
        <v>0</v>
      </c>
      <c r="C73" s="723" t="n">
        <f aca="false">'ORÇ.REPROG. P CAIXA'!C75</f>
        <v>0</v>
      </c>
      <c r="D73" s="162" t="n">
        <f aca="false">'ORÇ.REPROG. P CAIXA'!D75</f>
        <v>0</v>
      </c>
      <c r="E73" s="163" t="n">
        <f aca="false">IF('BM GLOBAL'!$P$1&lt;&gt;0,'ORÇ.REPROG. P CAIXA'!E75,'ORÇ.REPROG. P CAIXA'!H75)</f>
        <v>0</v>
      </c>
      <c r="F73" s="163" t="n">
        <f aca="false">IF('BM GLOBAL'!$P$1&lt;&gt;0,IF('ORÇ.GLOBAL P CAIXA'!K74=0,'ORÇ.GLOBAL EMPRESA'!G74,'ORÇ.GLOBAL P CAIXA'!F74),'ORÇ.REPROG. P CAIXA'!I75)</f>
        <v>0</v>
      </c>
      <c r="G73" s="163" t="n">
        <f aca="false">IF(E73&lt;&gt;0,ROUND(E73*F73,2),IF(AO73=0,(SUMIF('ORÇ.REPROG. P CAIXA'!$AC$13:$AC$1012,B73,$AO$11:$AO$1010)),AO73))</f>
        <v>0</v>
      </c>
      <c r="H73" s="163" t="n">
        <f aca="false">IF(J73&lt;&gt;0,IF(E73&lt;&gt;0,J73/F73,0),0)</f>
        <v>0</v>
      </c>
      <c r="I73" s="163" t="n">
        <f aca="false">IF(L73&lt;&gt;0,IF(E73&lt;&gt;0,L73/F73,0),0)</f>
        <v>0</v>
      </c>
      <c r="J73" s="163" t="n">
        <f aca="false">IF(E73&lt;&gt;0,ROUND(INDEX($P$11:$AM$1010,$A73,$L$1),2),IF(AX73=0,(SUMIF($AP$11:$AP$1010,B73,$AX$11:$AX$1010)),AX73))</f>
        <v>0</v>
      </c>
      <c r="K73" s="163" t="n">
        <f aca="false">IF(G73=0,0,(J73/G73)*100)</f>
        <v>0</v>
      </c>
      <c r="L73" s="163" t="n">
        <f aca="false">IF(E73&lt;&gt;0,ROUND(IF($L$1=1,SUM(P73),"0")+IF($L$1=2,SUM($P73:Q73),"0")+IF($L$1=3,SUM($P73:R73),"0")+IF($L$1=4,SUM($P73:S73),"0")+IF($L$1=5,SUM($P73:T73),"0")+IF($L$1=6,SUM($P73:U73),"0")+IF($L$1=7,SUM($P73:V73),"0")+IF($L$1=8,SUM($P73:W73),"0")+IF($L$1=9,SUM($P73:X73),"0")+IF($L$1=10,SUM($P73:Y73),"0")+IF($L$1=11,SUM($P73:Z73),"0")+IF($L$1=12,SUM($P73:AA73),"0")+IF($L$1=13,SUM($P73:AB73),"0")+IF($L$1=14,SUM($P73:AC73),"0")+IF($L$1=15,SUM($P73:AD73),"0")+IF($L$1=16,SUM($P73:AE73),"0")+IF($L$1=17,SUM($P73:AF73),"0")+IF($L$1=18,SUM($P73:AG73),"0")+IF($L$1=19,SUM($P73:AH73),"0")+IF($L$1=20,SUM($P73:AI73),"0")+IF($L$1=21,SUM($P73:AJ73),"0")+IF($L$1=22,SUM($P73:AK73),"0")+IF($L$1=23,SUM($P73:AL73),"0")+IF($L$1=24,SUM($P73:AM73),"0"),2),IF(BC73=0,(SUMIF($AP$11:$AP$1010,B73,$BC$11:$BC$1010)),BC73))</f>
        <v>0</v>
      </c>
      <c r="M73" s="163" t="n">
        <f aca="false">IF(G73=0,0,(L73/G73)*100)</f>
        <v>0</v>
      </c>
      <c r="N73" s="168" t="str">
        <f aca="false">IF(B73&gt;0,"ok","ocultar")</f>
        <v>ocultar</v>
      </c>
      <c r="O73" s="650"/>
      <c r="P73" s="724"/>
      <c r="Q73" s="725"/>
      <c r="R73" s="725"/>
      <c r="S73" s="725"/>
      <c r="T73" s="725"/>
      <c r="U73" s="725"/>
      <c r="V73" s="725"/>
      <c r="W73" s="725"/>
      <c r="X73" s="725"/>
      <c r="Y73" s="725"/>
      <c r="Z73" s="725"/>
      <c r="AA73" s="726"/>
      <c r="AB73" s="726"/>
      <c r="AC73" s="726"/>
      <c r="AD73" s="726"/>
      <c r="AE73" s="726"/>
      <c r="AF73" s="726"/>
      <c r="AG73" s="726"/>
      <c r="AH73" s="726"/>
      <c r="AI73" s="726"/>
      <c r="AJ73" s="726"/>
      <c r="AK73" s="726"/>
      <c r="AL73" s="726"/>
      <c r="AM73" s="727"/>
      <c r="AO73" s="728" t="n">
        <f aca="false">IF(E73&lt;&gt;0,G73,0)</f>
        <v>0</v>
      </c>
      <c r="AP73" s="157" t="n">
        <f aca="false">IF(B73=0,AP72,IF(ISNONTEXT(B73)=TRUE(),INT(B73),INT(LEFT(B73,FIND(".",B73)-1))))</f>
        <v>3</v>
      </c>
      <c r="AQ73" s="157" t="str">
        <f aca="false">IF(AQ74=1,1,IF(B73&lt;&gt;0,1,IF(C73&lt;&gt;0,1,IF(D73&lt;&gt;0,1,IF(E73&lt;&gt;0,1,"")))))</f>
        <v/>
      </c>
      <c r="AR73" s="157" t="str">
        <f aca="false">IF(AP73=0," ",IF(AP73&lt;&gt;AP72,AP73," "))</f>
        <v> </v>
      </c>
      <c r="AS73" s="732"/>
      <c r="AT73" s="730" t="n">
        <f aca="false">IF(AP73&lt;&gt;AR73,(IF('ORÇ.GLOBAL P CAIXA'!I74="",J73*(INFORMAÇÕES!$Q$99/INFORMAÇÕES!$Q$102),IF('ORÇ.GLOBAL P CAIXA'!I74="R",J73,0))),0)</f>
        <v>0</v>
      </c>
      <c r="AU73" s="75" t="n">
        <f aca="false">IF(AP73&lt;&gt;AR73,(IF('ORÇ.GLOBAL P CAIXA'!I74="",J73*(INFORMAÇÕES!$Q$100/INFORMAÇÕES!$Q$102),IF('ORÇ.GLOBAL P CAIXA'!I74="C",J73,0))),0)</f>
        <v>0</v>
      </c>
      <c r="AV73" s="75" t="n">
        <f aca="false">IF(AP73&lt;&gt;AR73,(IF('ORÇ.GLOBAL P CAIXA'!I74="",J73*INFORMAÇÕES!$U$115,IF('ORÇ.GLOBAL P CAIXA'!I74="CF",J73,0))),0)</f>
        <v>0</v>
      </c>
      <c r="AW73" s="75" t="n">
        <f aca="false">IF(AP73&lt;&gt;AR73,(IF('ORÇ.GLOBAL P CAIXA'!I74="",J73*INFORMAÇÕES!$U$116,IF('ORÇ.GLOBAL P CAIXA'!I74="O",J73,0))),0)</f>
        <v>0</v>
      </c>
      <c r="AX73" s="731" t="n">
        <f aca="false">IF(E73&lt;&gt;0,J73,0)</f>
        <v>0</v>
      </c>
      <c r="AY73" s="730" t="n">
        <f aca="false">IF(AP73&lt;&gt;AR73,(IF('ORÇ.GLOBAL P CAIXA'!I74="",L73*(INFORMAÇÕES!$Q$99/INFORMAÇÕES!$Q$102),IF('ORÇ.GLOBAL P CAIXA'!I74="R",L73,0))),0)</f>
        <v>0</v>
      </c>
      <c r="AZ73" s="75" t="n">
        <f aca="false">IF(AP73&lt;&gt;AR73,(IF('ORÇ.GLOBAL P CAIXA'!I74="",L73*(INFORMAÇÕES!$Q$100/INFORMAÇÕES!$Q$102),IF('ORÇ.GLOBAL P CAIXA'!I74="C",L73,0))),0)</f>
        <v>0</v>
      </c>
      <c r="BA73" s="75" t="n">
        <f aca="false">IF(AP73&lt;&gt;AR73,(IF('ORÇ.GLOBAL P CAIXA'!I74="",L73*INFORMAÇÕES!$U$115,IF('ORÇ.GLOBAL P CAIXA'!I74="CF",L73,0))),0)</f>
        <v>0</v>
      </c>
      <c r="BB73" s="75" t="n">
        <f aca="false">IF(AP73&lt;&gt;AR73,(IF('ORÇ.GLOBAL P CAIXA'!I74="",L73*INFORMAÇÕES!$U$116,IF('ORÇ.GLOBAL P CAIXA'!I74="O",L73,0))),0)</f>
        <v>0</v>
      </c>
      <c r="BC73" s="731" t="n">
        <f aca="false">IF(E73&lt;&gt;0,L73,0)</f>
        <v>0</v>
      </c>
    </row>
    <row r="74" s="174" customFormat="true" ht="14.25" hidden="false" customHeight="false" outlineLevel="0" collapsed="false">
      <c r="A74" s="159" t="n">
        <v>64</v>
      </c>
      <c r="B74" s="160" t="n">
        <f aca="false">'ORÇ.REPROG. P CAIXA'!B76</f>
        <v>0</v>
      </c>
      <c r="C74" s="723" t="n">
        <f aca="false">'ORÇ.REPROG. P CAIXA'!C76</f>
        <v>0</v>
      </c>
      <c r="D74" s="162" t="n">
        <f aca="false">'ORÇ.REPROG. P CAIXA'!D76</f>
        <v>0</v>
      </c>
      <c r="E74" s="163" t="n">
        <f aca="false">IF('BM GLOBAL'!$P$1&lt;&gt;0,'ORÇ.REPROG. P CAIXA'!E76,'ORÇ.REPROG. P CAIXA'!H76)</f>
        <v>0</v>
      </c>
      <c r="F74" s="163" t="n">
        <f aca="false">IF('BM GLOBAL'!$P$1&lt;&gt;0,IF('ORÇ.GLOBAL P CAIXA'!K75=0,'ORÇ.GLOBAL EMPRESA'!G75,'ORÇ.GLOBAL P CAIXA'!F75),'ORÇ.REPROG. P CAIXA'!I76)</f>
        <v>0</v>
      </c>
      <c r="G74" s="163" t="n">
        <f aca="false">IF(E74&lt;&gt;0,ROUND(E74*F74,2),IF(AO74=0,(SUMIF('ORÇ.REPROG. P CAIXA'!$AC$13:$AC$1012,B74,$AO$11:$AO$1010)),AO74))</f>
        <v>0</v>
      </c>
      <c r="H74" s="163" t="n">
        <f aca="false">IF(J74&lt;&gt;0,IF(E74&lt;&gt;0,J74/F74,0),0)</f>
        <v>0</v>
      </c>
      <c r="I74" s="163" t="n">
        <f aca="false">IF(L74&lt;&gt;0,IF(E74&lt;&gt;0,L74/F74,0),0)</f>
        <v>0</v>
      </c>
      <c r="J74" s="163" t="n">
        <f aca="false">IF(E74&lt;&gt;0,ROUND(INDEX($P$11:$AM$1010,$A74,$L$1),2),IF(AX74=0,(SUMIF($AP$11:$AP$1010,B74,$AX$11:$AX$1010)),AX74))</f>
        <v>0</v>
      </c>
      <c r="K74" s="163" t="n">
        <f aca="false">IF(G74=0,0,(J74/G74)*100)</f>
        <v>0</v>
      </c>
      <c r="L74" s="163" t="n">
        <f aca="false">IF(E74&lt;&gt;0,ROUND(IF($L$1=1,SUM(P74),"0")+IF($L$1=2,SUM($P74:Q74),"0")+IF($L$1=3,SUM($P74:R74),"0")+IF($L$1=4,SUM($P74:S74),"0")+IF($L$1=5,SUM($P74:T74),"0")+IF($L$1=6,SUM($P74:U74),"0")+IF($L$1=7,SUM($P74:V74),"0")+IF($L$1=8,SUM($P74:W74),"0")+IF($L$1=9,SUM($P74:X74),"0")+IF($L$1=10,SUM($P74:Y74),"0")+IF($L$1=11,SUM($P74:Z74),"0")+IF($L$1=12,SUM($P74:AA74),"0")+IF($L$1=13,SUM($P74:AB74),"0")+IF($L$1=14,SUM($P74:AC74),"0")+IF($L$1=15,SUM($P74:AD74),"0")+IF($L$1=16,SUM($P74:AE74),"0")+IF($L$1=17,SUM($P74:AF74),"0")+IF($L$1=18,SUM($P74:AG74),"0")+IF($L$1=19,SUM($P74:AH74),"0")+IF($L$1=20,SUM($P74:AI74),"0")+IF($L$1=21,SUM($P74:AJ74),"0")+IF($L$1=22,SUM($P74:AK74),"0")+IF($L$1=23,SUM($P74:AL74),"0")+IF($L$1=24,SUM($P74:AM74),"0"),2),IF(BC74=0,(SUMIF($AP$11:$AP$1010,B74,$BC$11:$BC$1010)),BC74))</f>
        <v>0</v>
      </c>
      <c r="M74" s="163" t="n">
        <f aca="false">IF(G74=0,0,(L74/G74)*100)</f>
        <v>0</v>
      </c>
      <c r="N74" s="168" t="str">
        <f aca="false">IF(B74&gt;0,"ok","ocultar")</f>
        <v>ocultar</v>
      </c>
      <c r="O74" s="650"/>
      <c r="P74" s="724"/>
      <c r="Q74" s="725"/>
      <c r="R74" s="725"/>
      <c r="S74" s="725"/>
      <c r="T74" s="725"/>
      <c r="U74" s="725"/>
      <c r="V74" s="725"/>
      <c r="W74" s="725"/>
      <c r="X74" s="725"/>
      <c r="Y74" s="725"/>
      <c r="Z74" s="725"/>
      <c r="AA74" s="726"/>
      <c r="AB74" s="726"/>
      <c r="AC74" s="726"/>
      <c r="AD74" s="726"/>
      <c r="AE74" s="726"/>
      <c r="AF74" s="726"/>
      <c r="AG74" s="726"/>
      <c r="AH74" s="726"/>
      <c r="AI74" s="726"/>
      <c r="AJ74" s="726"/>
      <c r="AK74" s="726"/>
      <c r="AL74" s="726"/>
      <c r="AM74" s="727"/>
      <c r="AO74" s="728" t="n">
        <f aca="false">IF(E74&lt;&gt;0,G74,0)</f>
        <v>0</v>
      </c>
      <c r="AP74" s="157" t="n">
        <f aca="false">IF(B74=0,AP73,IF(ISNONTEXT(B74)=TRUE(),INT(B74),INT(LEFT(B74,FIND(".",B74)-1))))</f>
        <v>3</v>
      </c>
      <c r="AQ74" s="157" t="str">
        <f aca="false">IF(AQ75=1,1,IF(B74&lt;&gt;0,1,IF(C74&lt;&gt;0,1,IF(D74&lt;&gt;0,1,IF(E74&lt;&gt;0,1,"")))))</f>
        <v/>
      </c>
      <c r="AR74" s="157" t="str">
        <f aca="false">IF(AP74=0," ",IF(AP74&lt;&gt;AP73,AP74," "))</f>
        <v> </v>
      </c>
      <c r="AS74" s="732"/>
      <c r="AT74" s="730" t="n">
        <f aca="false">IF(AP74&lt;&gt;AR74,(IF('ORÇ.GLOBAL P CAIXA'!I75="",J74*(INFORMAÇÕES!$Q$99/INFORMAÇÕES!$Q$102),IF('ORÇ.GLOBAL P CAIXA'!I75="R",J74,0))),0)</f>
        <v>0</v>
      </c>
      <c r="AU74" s="75" t="n">
        <f aca="false">IF(AP74&lt;&gt;AR74,(IF('ORÇ.GLOBAL P CAIXA'!I75="",J74*(INFORMAÇÕES!$Q$100/INFORMAÇÕES!$Q$102),IF('ORÇ.GLOBAL P CAIXA'!I75="C",J74,0))),0)</f>
        <v>0</v>
      </c>
      <c r="AV74" s="75" t="n">
        <f aca="false">IF(AP74&lt;&gt;AR74,(IF('ORÇ.GLOBAL P CAIXA'!I75="",J74*INFORMAÇÕES!$U$115,IF('ORÇ.GLOBAL P CAIXA'!I75="CF",J74,0))),0)</f>
        <v>0</v>
      </c>
      <c r="AW74" s="75" t="n">
        <f aca="false">IF(AP74&lt;&gt;AR74,(IF('ORÇ.GLOBAL P CAIXA'!I75="",J74*INFORMAÇÕES!$U$116,IF('ORÇ.GLOBAL P CAIXA'!I75="O",J74,0))),0)</f>
        <v>0</v>
      </c>
      <c r="AX74" s="731" t="n">
        <f aca="false">IF(E74&lt;&gt;0,J74,0)</f>
        <v>0</v>
      </c>
      <c r="AY74" s="730" t="n">
        <f aca="false">IF(AP74&lt;&gt;AR74,(IF('ORÇ.GLOBAL P CAIXA'!I75="",L74*(INFORMAÇÕES!$Q$99/INFORMAÇÕES!$Q$102),IF('ORÇ.GLOBAL P CAIXA'!I75="R",L74,0))),0)</f>
        <v>0</v>
      </c>
      <c r="AZ74" s="75" t="n">
        <f aca="false">IF(AP74&lt;&gt;AR74,(IF('ORÇ.GLOBAL P CAIXA'!I75="",L74*(INFORMAÇÕES!$Q$100/INFORMAÇÕES!$Q$102),IF('ORÇ.GLOBAL P CAIXA'!I75="C",L74,0))),0)</f>
        <v>0</v>
      </c>
      <c r="BA74" s="75" t="n">
        <f aca="false">IF(AP74&lt;&gt;AR74,(IF('ORÇ.GLOBAL P CAIXA'!I75="",L74*INFORMAÇÕES!$U$115,IF('ORÇ.GLOBAL P CAIXA'!I75="CF",L74,0))),0)</f>
        <v>0</v>
      </c>
      <c r="BB74" s="75" t="n">
        <f aca="false">IF(AP74&lt;&gt;AR74,(IF('ORÇ.GLOBAL P CAIXA'!I75="",L74*INFORMAÇÕES!$U$116,IF('ORÇ.GLOBAL P CAIXA'!I75="O",L74,0))),0)</f>
        <v>0</v>
      </c>
      <c r="BC74" s="731" t="n">
        <f aca="false">IF(E74&lt;&gt;0,L74,0)</f>
        <v>0</v>
      </c>
    </row>
    <row r="75" s="174" customFormat="true" ht="14.25" hidden="false" customHeight="false" outlineLevel="0" collapsed="false">
      <c r="A75" s="159" t="n">
        <v>65</v>
      </c>
      <c r="B75" s="160" t="n">
        <f aca="false">'ORÇ.REPROG. P CAIXA'!B77</f>
        <v>0</v>
      </c>
      <c r="C75" s="723" t="n">
        <f aca="false">'ORÇ.REPROG. P CAIXA'!C77</f>
        <v>0</v>
      </c>
      <c r="D75" s="162" t="n">
        <f aca="false">'ORÇ.REPROG. P CAIXA'!D77</f>
        <v>0</v>
      </c>
      <c r="E75" s="163" t="n">
        <f aca="false">IF('BM GLOBAL'!$P$1&lt;&gt;0,'ORÇ.REPROG. P CAIXA'!E77,'ORÇ.REPROG. P CAIXA'!H77)</f>
        <v>0</v>
      </c>
      <c r="F75" s="163" t="n">
        <f aca="false">IF('BM GLOBAL'!$P$1&lt;&gt;0,IF('ORÇ.GLOBAL P CAIXA'!K76=0,'ORÇ.GLOBAL EMPRESA'!G76,'ORÇ.GLOBAL P CAIXA'!F76),'ORÇ.REPROG. P CAIXA'!I77)</f>
        <v>0</v>
      </c>
      <c r="G75" s="163" t="n">
        <f aca="false">IF(E75&lt;&gt;0,ROUND(E75*F75,2),IF(AO75=0,(SUMIF('ORÇ.REPROG. P CAIXA'!$AC$13:$AC$1012,B75,$AO$11:$AO$1010)),AO75))</f>
        <v>0</v>
      </c>
      <c r="H75" s="163" t="n">
        <f aca="false">IF(J75&lt;&gt;0,IF(E75&lt;&gt;0,J75/F75,0),0)</f>
        <v>0</v>
      </c>
      <c r="I75" s="163" t="n">
        <f aca="false">IF(L75&lt;&gt;0,IF(E75&lt;&gt;0,L75/F75,0),0)</f>
        <v>0</v>
      </c>
      <c r="J75" s="163" t="n">
        <f aca="false">IF(E75&lt;&gt;0,ROUND(INDEX($P$11:$AM$1010,$A75,$L$1),2),IF(AX75=0,(SUMIF($AP$11:$AP$1010,B75,$AX$11:$AX$1010)),AX75))</f>
        <v>0</v>
      </c>
      <c r="K75" s="163" t="n">
        <f aca="false">IF(G75=0,0,(J75/G75)*100)</f>
        <v>0</v>
      </c>
      <c r="L75" s="163" t="n">
        <f aca="false">IF(E75&lt;&gt;0,ROUND(IF($L$1=1,SUM(P75),"0")+IF($L$1=2,SUM($P75:Q75),"0")+IF($L$1=3,SUM($P75:R75),"0")+IF($L$1=4,SUM($P75:S75),"0")+IF($L$1=5,SUM($P75:T75),"0")+IF($L$1=6,SUM($P75:U75),"0")+IF($L$1=7,SUM($P75:V75),"0")+IF($L$1=8,SUM($P75:W75),"0")+IF($L$1=9,SUM($P75:X75),"0")+IF($L$1=10,SUM($P75:Y75),"0")+IF($L$1=11,SUM($P75:Z75),"0")+IF($L$1=12,SUM($P75:AA75),"0")+IF($L$1=13,SUM($P75:AB75),"0")+IF($L$1=14,SUM($P75:AC75),"0")+IF($L$1=15,SUM($P75:AD75),"0")+IF($L$1=16,SUM($P75:AE75),"0")+IF($L$1=17,SUM($P75:AF75),"0")+IF($L$1=18,SUM($P75:AG75),"0")+IF($L$1=19,SUM($P75:AH75),"0")+IF($L$1=20,SUM($P75:AI75),"0")+IF($L$1=21,SUM($P75:AJ75),"0")+IF($L$1=22,SUM($P75:AK75),"0")+IF($L$1=23,SUM($P75:AL75),"0")+IF($L$1=24,SUM($P75:AM75),"0"),2),IF(BC75=0,(SUMIF($AP$11:$AP$1010,B75,$BC$11:$BC$1010)),BC75))</f>
        <v>0</v>
      </c>
      <c r="M75" s="163" t="n">
        <f aca="false">IF(G75=0,0,(L75/G75)*100)</f>
        <v>0</v>
      </c>
      <c r="N75" s="168" t="str">
        <f aca="false">IF(B75&gt;0,"ok","ocultar")</f>
        <v>ocultar</v>
      </c>
      <c r="O75" s="650"/>
      <c r="P75" s="724"/>
      <c r="Q75" s="725"/>
      <c r="R75" s="725"/>
      <c r="S75" s="725"/>
      <c r="T75" s="725"/>
      <c r="U75" s="725"/>
      <c r="V75" s="725"/>
      <c r="W75" s="725"/>
      <c r="X75" s="725"/>
      <c r="Y75" s="725"/>
      <c r="Z75" s="725"/>
      <c r="AA75" s="726"/>
      <c r="AB75" s="726"/>
      <c r="AC75" s="726"/>
      <c r="AD75" s="726"/>
      <c r="AE75" s="726"/>
      <c r="AF75" s="726"/>
      <c r="AG75" s="726"/>
      <c r="AH75" s="726"/>
      <c r="AI75" s="726"/>
      <c r="AJ75" s="726"/>
      <c r="AK75" s="726"/>
      <c r="AL75" s="726"/>
      <c r="AM75" s="727"/>
      <c r="AO75" s="728" t="n">
        <f aca="false">IF(E75&lt;&gt;0,G75,0)</f>
        <v>0</v>
      </c>
      <c r="AP75" s="157" t="n">
        <f aca="false">IF(B75=0,AP74,IF(ISNONTEXT(B75)=TRUE(),INT(B75),INT(LEFT(B75,FIND(".",B75)-1))))</f>
        <v>3</v>
      </c>
      <c r="AQ75" s="157" t="str">
        <f aca="false">IF(AQ76=1,1,IF(B75&lt;&gt;0,1,IF(C75&lt;&gt;0,1,IF(D75&lt;&gt;0,1,IF(E75&lt;&gt;0,1,"")))))</f>
        <v/>
      </c>
      <c r="AR75" s="157" t="str">
        <f aca="false">IF(AP75=0," ",IF(AP75&lt;&gt;AP74,AP75," "))</f>
        <v> </v>
      </c>
      <c r="AS75" s="732"/>
      <c r="AT75" s="730" t="n">
        <f aca="false">IF(AP75&lt;&gt;AR75,(IF('ORÇ.GLOBAL P CAIXA'!I76="",J75*(INFORMAÇÕES!$Q$99/INFORMAÇÕES!$Q$102),IF('ORÇ.GLOBAL P CAIXA'!I76="R",J75,0))),0)</f>
        <v>0</v>
      </c>
      <c r="AU75" s="75" t="n">
        <f aca="false">IF(AP75&lt;&gt;AR75,(IF('ORÇ.GLOBAL P CAIXA'!I76="",J75*(INFORMAÇÕES!$Q$100/INFORMAÇÕES!$Q$102),IF('ORÇ.GLOBAL P CAIXA'!I76="C",J75,0))),0)</f>
        <v>0</v>
      </c>
      <c r="AV75" s="75" t="n">
        <f aca="false">IF(AP75&lt;&gt;AR75,(IF('ORÇ.GLOBAL P CAIXA'!I76="",J75*INFORMAÇÕES!$U$115,IF('ORÇ.GLOBAL P CAIXA'!I76="CF",J75,0))),0)</f>
        <v>0</v>
      </c>
      <c r="AW75" s="75" t="n">
        <f aca="false">IF(AP75&lt;&gt;AR75,(IF('ORÇ.GLOBAL P CAIXA'!I76="",J75*INFORMAÇÕES!$U$116,IF('ORÇ.GLOBAL P CAIXA'!I76="O",J75,0))),0)</f>
        <v>0</v>
      </c>
      <c r="AX75" s="731" t="n">
        <f aca="false">IF(E75&lt;&gt;0,J75,0)</f>
        <v>0</v>
      </c>
      <c r="AY75" s="730" t="n">
        <f aca="false">IF(AP75&lt;&gt;AR75,(IF('ORÇ.GLOBAL P CAIXA'!I76="",L75*(INFORMAÇÕES!$Q$99/INFORMAÇÕES!$Q$102),IF('ORÇ.GLOBAL P CAIXA'!I76="R",L75,0))),0)</f>
        <v>0</v>
      </c>
      <c r="AZ75" s="75" t="n">
        <f aca="false">IF(AP75&lt;&gt;AR75,(IF('ORÇ.GLOBAL P CAIXA'!I76="",L75*(INFORMAÇÕES!$Q$100/INFORMAÇÕES!$Q$102),IF('ORÇ.GLOBAL P CAIXA'!I76="C",L75,0))),0)</f>
        <v>0</v>
      </c>
      <c r="BA75" s="75" t="n">
        <f aca="false">IF(AP75&lt;&gt;AR75,(IF('ORÇ.GLOBAL P CAIXA'!I76="",L75*INFORMAÇÕES!$U$115,IF('ORÇ.GLOBAL P CAIXA'!I76="CF",L75,0))),0)</f>
        <v>0</v>
      </c>
      <c r="BB75" s="75" t="n">
        <f aca="false">IF(AP75&lt;&gt;AR75,(IF('ORÇ.GLOBAL P CAIXA'!I76="",L75*INFORMAÇÕES!$U$116,IF('ORÇ.GLOBAL P CAIXA'!I76="O",L75,0))),0)</f>
        <v>0</v>
      </c>
      <c r="BC75" s="731" t="n">
        <f aca="false">IF(E75&lt;&gt;0,L75,0)</f>
        <v>0</v>
      </c>
    </row>
    <row r="76" s="174" customFormat="true" ht="14.25" hidden="false" customHeight="false" outlineLevel="0" collapsed="false">
      <c r="A76" s="159" t="n">
        <v>66</v>
      </c>
      <c r="B76" s="160" t="n">
        <f aca="false">'ORÇ.REPROG. P CAIXA'!B78</f>
        <v>0</v>
      </c>
      <c r="C76" s="723" t="n">
        <f aca="false">'ORÇ.REPROG. P CAIXA'!C78</f>
        <v>0</v>
      </c>
      <c r="D76" s="162" t="n">
        <f aca="false">'ORÇ.REPROG. P CAIXA'!D78</f>
        <v>0</v>
      </c>
      <c r="E76" s="163" t="n">
        <f aca="false">IF('BM GLOBAL'!$P$1&lt;&gt;0,'ORÇ.REPROG. P CAIXA'!E78,'ORÇ.REPROG. P CAIXA'!H78)</f>
        <v>0</v>
      </c>
      <c r="F76" s="163" t="n">
        <f aca="false">IF('BM GLOBAL'!$P$1&lt;&gt;0,IF('ORÇ.GLOBAL P CAIXA'!K77=0,'ORÇ.GLOBAL EMPRESA'!G77,'ORÇ.GLOBAL P CAIXA'!F77),'ORÇ.REPROG. P CAIXA'!I78)</f>
        <v>0</v>
      </c>
      <c r="G76" s="163" t="n">
        <f aca="false">IF(E76&lt;&gt;0,ROUND(E76*F76,2),IF(AO76=0,(SUMIF('ORÇ.REPROG. P CAIXA'!$AC$13:$AC$1012,B76,$AO$11:$AO$1010)),AO76))</f>
        <v>0</v>
      </c>
      <c r="H76" s="163" t="n">
        <f aca="false">IF(J76&lt;&gt;0,IF(E76&lt;&gt;0,J76/F76,0),0)</f>
        <v>0</v>
      </c>
      <c r="I76" s="163" t="n">
        <f aca="false">IF(L76&lt;&gt;0,IF(E76&lt;&gt;0,L76/F76,0),0)</f>
        <v>0</v>
      </c>
      <c r="J76" s="163" t="n">
        <f aca="false">IF(E76&lt;&gt;0,ROUND(INDEX($P$11:$AM$1010,$A76,$L$1),2),IF(AX76=0,(SUMIF($AP$11:$AP$1010,B76,$AX$11:$AX$1010)),AX76))</f>
        <v>0</v>
      </c>
      <c r="K76" s="163" t="n">
        <f aca="false">IF(G76=0,0,(J76/G76)*100)</f>
        <v>0</v>
      </c>
      <c r="L76" s="163" t="n">
        <f aca="false">IF(E76&lt;&gt;0,ROUND(IF($L$1=1,SUM(P76),"0")+IF($L$1=2,SUM($P76:Q76),"0")+IF($L$1=3,SUM($P76:R76),"0")+IF($L$1=4,SUM($P76:S76),"0")+IF($L$1=5,SUM($P76:T76),"0")+IF($L$1=6,SUM($P76:U76),"0")+IF($L$1=7,SUM($P76:V76),"0")+IF($L$1=8,SUM($P76:W76),"0")+IF($L$1=9,SUM($P76:X76),"0")+IF($L$1=10,SUM($P76:Y76),"0")+IF($L$1=11,SUM($P76:Z76),"0")+IF($L$1=12,SUM($P76:AA76),"0")+IF($L$1=13,SUM($P76:AB76),"0")+IF($L$1=14,SUM($P76:AC76),"0")+IF($L$1=15,SUM($P76:AD76),"0")+IF($L$1=16,SUM($P76:AE76),"0")+IF($L$1=17,SUM($P76:AF76),"0")+IF($L$1=18,SUM($P76:AG76),"0")+IF($L$1=19,SUM($P76:AH76),"0")+IF($L$1=20,SUM($P76:AI76),"0")+IF($L$1=21,SUM($P76:AJ76),"0")+IF($L$1=22,SUM($P76:AK76),"0")+IF($L$1=23,SUM($P76:AL76),"0")+IF($L$1=24,SUM($P76:AM76),"0"),2),IF(BC76=0,(SUMIF($AP$11:$AP$1010,B76,$BC$11:$BC$1010)),BC76))</f>
        <v>0</v>
      </c>
      <c r="M76" s="163" t="n">
        <f aca="false">IF(G76=0,0,(L76/G76)*100)</f>
        <v>0</v>
      </c>
      <c r="N76" s="168" t="str">
        <f aca="false">IF(B76&gt;0,"ok","ocultar")</f>
        <v>ocultar</v>
      </c>
      <c r="O76" s="650"/>
      <c r="P76" s="724"/>
      <c r="Q76" s="725"/>
      <c r="R76" s="725"/>
      <c r="S76" s="725"/>
      <c r="T76" s="725"/>
      <c r="U76" s="725"/>
      <c r="V76" s="725"/>
      <c r="W76" s="725"/>
      <c r="X76" s="725"/>
      <c r="Y76" s="725"/>
      <c r="Z76" s="725"/>
      <c r="AA76" s="726"/>
      <c r="AB76" s="726"/>
      <c r="AC76" s="726"/>
      <c r="AD76" s="726"/>
      <c r="AE76" s="726"/>
      <c r="AF76" s="726"/>
      <c r="AG76" s="726"/>
      <c r="AH76" s="726"/>
      <c r="AI76" s="726"/>
      <c r="AJ76" s="726"/>
      <c r="AK76" s="726"/>
      <c r="AL76" s="726"/>
      <c r="AM76" s="727"/>
      <c r="AO76" s="728" t="n">
        <f aca="false">IF(E76&lt;&gt;0,G76,0)</f>
        <v>0</v>
      </c>
      <c r="AP76" s="157" t="n">
        <f aca="false">IF(B76=0,AP75,IF(ISNONTEXT(B76)=TRUE(),INT(B76),INT(LEFT(B76,FIND(".",B76)-1))))</f>
        <v>3</v>
      </c>
      <c r="AQ76" s="157" t="str">
        <f aca="false">IF(AQ77=1,1,IF(B76&lt;&gt;0,1,IF(C76&lt;&gt;0,1,IF(D76&lt;&gt;0,1,IF(E76&lt;&gt;0,1,"")))))</f>
        <v/>
      </c>
      <c r="AR76" s="157" t="str">
        <f aca="false">IF(AP76=0," ",IF(AP76&lt;&gt;AP75,AP76," "))</f>
        <v> </v>
      </c>
      <c r="AS76" s="732"/>
      <c r="AT76" s="730" t="n">
        <f aca="false">IF(AP76&lt;&gt;AR76,(IF('ORÇ.GLOBAL P CAIXA'!I77="",J76*(INFORMAÇÕES!$Q$99/INFORMAÇÕES!$Q$102),IF('ORÇ.GLOBAL P CAIXA'!I77="R",J76,0))),0)</f>
        <v>0</v>
      </c>
      <c r="AU76" s="75" t="n">
        <f aca="false">IF(AP76&lt;&gt;AR76,(IF('ORÇ.GLOBAL P CAIXA'!I77="",J76*(INFORMAÇÕES!$Q$100/INFORMAÇÕES!$Q$102),IF('ORÇ.GLOBAL P CAIXA'!I77="C",J76,0))),0)</f>
        <v>0</v>
      </c>
      <c r="AV76" s="75" t="n">
        <f aca="false">IF(AP76&lt;&gt;AR76,(IF('ORÇ.GLOBAL P CAIXA'!I77="",J76*INFORMAÇÕES!$U$115,IF('ORÇ.GLOBAL P CAIXA'!I77="CF",J76,0))),0)</f>
        <v>0</v>
      </c>
      <c r="AW76" s="75" t="n">
        <f aca="false">IF(AP76&lt;&gt;AR76,(IF('ORÇ.GLOBAL P CAIXA'!I77="",J76*INFORMAÇÕES!$U$116,IF('ORÇ.GLOBAL P CAIXA'!I77="O",J76,0))),0)</f>
        <v>0</v>
      </c>
      <c r="AX76" s="731" t="n">
        <f aca="false">IF(E76&lt;&gt;0,J76,0)</f>
        <v>0</v>
      </c>
      <c r="AY76" s="730" t="n">
        <f aca="false">IF(AP76&lt;&gt;AR76,(IF('ORÇ.GLOBAL P CAIXA'!I77="",L76*(INFORMAÇÕES!$Q$99/INFORMAÇÕES!$Q$102),IF('ORÇ.GLOBAL P CAIXA'!I77="R",L76,0))),0)</f>
        <v>0</v>
      </c>
      <c r="AZ76" s="75" t="n">
        <f aca="false">IF(AP76&lt;&gt;AR76,(IF('ORÇ.GLOBAL P CAIXA'!I77="",L76*(INFORMAÇÕES!$Q$100/INFORMAÇÕES!$Q$102),IF('ORÇ.GLOBAL P CAIXA'!I77="C",L76,0))),0)</f>
        <v>0</v>
      </c>
      <c r="BA76" s="75" t="n">
        <f aca="false">IF(AP76&lt;&gt;AR76,(IF('ORÇ.GLOBAL P CAIXA'!I77="",L76*INFORMAÇÕES!$U$115,IF('ORÇ.GLOBAL P CAIXA'!I77="CF",L76,0))),0)</f>
        <v>0</v>
      </c>
      <c r="BB76" s="75" t="n">
        <f aca="false">IF(AP76&lt;&gt;AR76,(IF('ORÇ.GLOBAL P CAIXA'!I77="",L76*INFORMAÇÕES!$U$116,IF('ORÇ.GLOBAL P CAIXA'!I77="O",L76,0))),0)</f>
        <v>0</v>
      </c>
      <c r="BC76" s="731" t="n">
        <f aca="false">IF(E76&lt;&gt;0,L76,0)</f>
        <v>0</v>
      </c>
    </row>
    <row r="77" s="174" customFormat="true" ht="14.25" hidden="false" customHeight="false" outlineLevel="0" collapsed="false">
      <c r="A77" s="159" t="n">
        <v>67</v>
      </c>
      <c r="B77" s="160" t="n">
        <f aca="false">'ORÇ.REPROG. P CAIXA'!B79</f>
        <v>0</v>
      </c>
      <c r="C77" s="723" t="n">
        <f aca="false">'ORÇ.REPROG. P CAIXA'!C79</f>
        <v>0</v>
      </c>
      <c r="D77" s="162" t="n">
        <f aca="false">'ORÇ.REPROG. P CAIXA'!D79</f>
        <v>0</v>
      </c>
      <c r="E77" s="163" t="n">
        <f aca="false">IF('BM GLOBAL'!$P$1&lt;&gt;0,'ORÇ.REPROG. P CAIXA'!E79,'ORÇ.REPROG. P CAIXA'!H79)</f>
        <v>0</v>
      </c>
      <c r="F77" s="163" t="n">
        <f aca="false">IF('BM GLOBAL'!$P$1&lt;&gt;0,IF('ORÇ.GLOBAL P CAIXA'!K78=0,'ORÇ.GLOBAL EMPRESA'!G78,'ORÇ.GLOBAL P CAIXA'!F78),'ORÇ.REPROG. P CAIXA'!I79)</f>
        <v>0</v>
      </c>
      <c r="G77" s="163" t="n">
        <f aca="false">IF(E77&lt;&gt;0,ROUND(E77*F77,2),IF(AO77=0,(SUMIF('ORÇ.REPROG. P CAIXA'!$AC$13:$AC$1012,B77,$AO$11:$AO$1010)),AO77))</f>
        <v>0</v>
      </c>
      <c r="H77" s="163" t="n">
        <f aca="false">IF(J77&lt;&gt;0,IF(E77&lt;&gt;0,J77/F77,0),0)</f>
        <v>0</v>
      </c>
      <c r="I77" s="163" t="n">
        <f aca="false">IF(L77&lt;&gt;0,IF(E77&lt;&gt;0,L77/F77,0),0)</f>
        <v>0</v>
      </c>
      <c r="J77" s="163" t="n">
        <f aca="false">IF(E77&lt;&gt;0,ROUND(INDEX($P$11:$AM$1010,$A77,$L$1),2),IF(AX77=0,(SUMIF($AP$11:$AP$1010,B77,$AX$11:$AX$1010)),AX77))</f>
        <v>0</v>
      </c>
      <c r="K77" s="163" t="n">
        <f aca="false">IF(G77=0,0,(J77/G77)*100)</f>
        <v>0</v>
      </c>
      <c r="L77" s="163" t="n">
        <f aca="false">IF(E77&lt;&gt;0,ROUND(IF($L$1=1,SUM(P77),"0")+IF($L$1=2,SUM($P77:Q77),"0")+IF($L$1=3,SUM($P77:R77),"0")+IF($L$1=4,SUM($P77:S77),"0")+IF($L$1=5,SUM($P77:T77),"0")+IF($L$1=6,SUM($P77:U77),"0")+IF($L$1=7,SUM($P77:V77),"0")+IF($L$1=8,SUM($P77:W77),"0")+IF($L$1=9,SUM($P77:X77),"0")+IF($L$1=10,SUM($P77:Y77),"0")+IF($L$1=11,SUM($P77:Z77),"0")+IF($L$1=12,SUM($P77:AA77),"0")+IF($L$1=13,SUM($P77:AB77),"0")+IF($L$1=14,SUM($P77:AC77),"0")+IF($L$1=15,SUM($P77:AD77),"0")+IF($L$1=16,SUM($P77:AE77),"0")+IF($L$1=17,SUM($P77:AF77),"0")+IF($L$1=18,SUM($P77:AG77),"0")+IF($L$1=19,SUM($P77:AH77),"0")+IF($L$1=20,SUM($P77:AI77),"0")+IF($L$1=21,SUM($P77:AJ77),"0")+IF($L$1=22,SUM($P77:AK77),"0")+IF($L$1=23,SUM($P77:AL77),"0")+IF($L$1=24,SUM($P77:AM77),"0"),2),IF(BC77=0,(SUMIF($AP$11:$AP$1010,B77,$BC$11:$BC$1010)),BC77))</f>
        <v>0</v>
      </c>
      <c r="M77" s="163" t="n">
        <f aca="false">IF(G77=0,0,(L77/G77)*100)</f>
        <v>0</v>
      </c>
      <c r="N77" s="168" t="str">
        <f aca="false">IF(B77&gt;0,"ok","ocultar")</f>
        <v>ocultar</v>
      </c>
      <c r="O77" s="650"/>
      <c r="P77" s="724"/>
      <c r="Q77" s="725"/>
      <c r="R77" s="725"/>
      <c r="S77" s="725"/>
      <c r="T77" s="725"/>
      <c r="U77" s="725"/>
      <c r="V77" s="725"/>
      <c r="W77" s="725"/>
      <c r="X77" s="725"/>
      <c r="Y77" s="725"/>
      <c r="Z77" s="725"/>
      <c r="AA77" s="726"/>
      <c r="AB77" s="726"/>
      <c r="AC77" s="726"/>
      <c r="AD77" s="726"/>
      <c r="AE77" s="726"/>
      <c r="AF77" s="726"/>
      <c r="AG77" s="726"/>
      <c r="AH77" s="726"/>
      <c r="AI77" s="726"/>
      <c r="AJ77" s="726"/>
      <c r="AK77" s="726"/>
      <c r="AL77" s="726"/>
      <c r="AM77" s="727"/>
      <c r="AO77" s="728" t="n">
        <f aca="false">IF(E77&lt;&gt;0,G77,0)</f>
        <v>0</v>
      </c>
      <c r="AP77" s="157" t="n">
        <f aca="false">IF(B77=0,AP76,IF(ISNONTEXT(B77)=TRUE(),INT(B77),INT(LEFT(B77,FIND(".",B77)-1))))</f>
        <v>3</v>
      </c>
      <c r="AQ77" s="157" t="str">
        <f aca="false">IF(AQ78=1,1,IF(B77&lt;&gt;0,1,IF(C77&lt;&gt;0,1,IF(D77&lt;&gt;0,1,IF(E77&lt;&gt;0,1,"")))))</f>
        <v/>
      </c>
      <c r="AR77" s="157" t="str">
        <f aca="false">IF(AP77=0," ",IF(AP77&lt;&gt;AP76,AP77," "))</f>
        <v> </v>
      </c>
      <c r="AS77" s="732"/>
      <c r="AT77" s="730" t="n">
        <f aca="false">IF(AP77&lt;&gt;AR77,(IF('ORÇ.GLOBAL P CAIXA'!I78="",J77*(INFORMAÇÕES!$Q$99/INFORMAÇÕES!$Q$102),IF('ORÇ.GLOBAL P CAIXA'!I78="R",J77,0))),0)</f>
        <v>0</v>
      </c>
      <c r="AU77" s="75" t="n">
        <f aca="false">IF(AP77&lt;&gt;AR77,(IF('ORÇ.GLOBAL P CAIXA'!I78="",J77*(INFORMAÇÕES!$Q$100/INFORMAÇÕES!$Q$102),IF('ORÇ.GLOBAL P CAIXA'!I78="C",J77,0))),0)</f>
        <v>0</v>
      </c>
      <c r="AV77" s="75" t="n">
        <f aca="false">IF(AP77&lt;&gt;AR77,(IF('ORÇ.GLOBAL P CAIXA'!I78="",J77*INFORMAÇÕES!$U$115,IF('ORÇ.GLOBAL P CAIXA'!I78="CF",J77,0))),0)</f>
        <v>0</v>
      </c>
      <c r="AW77" s="75" t="n">
        <f aca="false">IF(AP77&lt;&gt;AR77,(IF('ORÇ.GLOBAL P CAIXA'!I78="",J77*INFORMAÇÕES!$U$116,IF('ORÇ.GLOBAL P CAIXA'!I78="O",J77,0))),0)</f>
        <v>0</v>
      </c>
      <c r="AX77" s="731" t="n">
        <f aca="false">IF(E77&lt;&gt;0,J77,0)</f>
        <v>0</v>
      </c>
      <c r="AY77" s="730" t="n">
        <f aca="false">IF(AP77&lt;&gt;AR77,(IF('ORÇ.GLOBAL P CAIXA'!I78="",L77*(INFORMAÇÕES!$Q$99/INFORMAÇÕES!$Q$102),IF('ORÇ.GLOBAL P CAIXA'!I78="R",L77,0))),0)</f>
        <v>0</v>
      </c>
      <c r="AZ77" s="75" t="n">
        <f aca="false">IF(AP77&lt;&gt;AR77,(IF('ORÇ.GLOBAL P CAIXA'!I78="",L77*(INFORMAÇÕES!$Q$100/INFORMAÇÕES!$Q$102),IF('ORÇ.GLOBAL P CAIXA'!I78="C",L77,0))),0)</f>
        <v>0</v>
      </c>
      <c r="BA77" s="75" t="n">
        <f aca="false">IF(AP77&lt;&gt;AR77,(IF('ORÇ.GLOBAL P CAIXA'!I78="",L77*INFORMAÇÕES!$U$115,IF('ORÇ.GLOBAL P CAIXA'!I78="CF",L77,0))),0)</f>
        <v>0</v>
      </c>
      <c r="BB77" s="75" t="n">
        <f aca="false">IF(AP77&lt;&gt;AR77,(IF('ORÇ.GLOBAL P CAIXA'!I78="",L77*INFORMAÇÕES!$U$116,IF('ORÇ.GLOBAL P CAIXA'!I78="O",L77,0))),0)</f>
        <v>0</v>
      </c>
      <c r="BC77" s="731" t="n">
        <f aca="false">IF(E77&lt;&gt;0,L77,0)</f>
        <v>0</v>
      </c>
    </row>
    <row r="78" s="174" customFormat="true" ht="14.25" hidden="false" customHeight="false" outlineLevel="0" collapsed="false">
      <c r="A78" s="159" t="n">
        <v>68</v>
      </c>
      <c r="B78" s="160" t="n">
        <f aca="false">'ORÇ.REPROG. P CAIXA'!B80</f>
        <v>0</v>
      </c>
      <c r="C78" s="723" t="n">
        <f aca="false">'ORÇ.REPROG. P CAIXA'!C80</f>
        <v>0</v>
      </c>
      <c r="D78" s="162" t="n">
        <f aca="false">'ORÇ.REPROG. P CAIXA'!D80</f>
        <v>0</v>
      </c>
      <c r="E78" s="163" t="n">
        <f aca="false">IF('BM GLOBAL'!$P$1&lt;&gt;0,'ORÇ.REPROG. P CAIXA'!E80,'ORÇ.REPROG. P CAIXA'!H80)</f>
        <v>0</v>
      </c>
      <c r="F78" s="163" t="n">
        <f aca="false">IF('BM GLOBAL'!$P$1&lt;&gt;0,IF('ORÇ.GLOBAL P CAIXA'!K79=0,'ORÇ.GLOBAL EMPRESA'!G79,'ORÇ.GLOBAL P CAIXA'!F79),'ORÇ.REPROG. P CAIXA'!I80)</f>
        <v>0</v>
      </c>
      <c r="G78" s="163" t="n">
        <f aca="false">IF(E78&lt;&gt;0,ROUND(E78*F78,2),IF(AO78=0,(SUMIF('ORÇ.REPROG. P CAIXA'!$AC$13:$AC$1012,B78,$AO$11:$AO$1010)),AO78))</f>
        <v>0</v>
      </c>
      <c r="H78" s="163" t="n">
        <f aca="false">IF(J78&lt;&gt;0,IF(E78&lt;&gt;0,J78/F78,0),0)</f>
        <v>0</v>
      </c>
      <c r="I78" s="163" t="n">
        <f aca="false">IF(L78&lt;&gt;0,IF(E78&lt;&gt;0,L78/F78,0),0)</f>
        <v>0</v>
      </c>
      <c r="J78" s="163" t="n">
        <f aca="false">IF(E78&lt;&gt;0,ROUND(INDEX($P$11:$AM$1010,$A78,$L$1),2),IF(AX78=0,(SUMIF($AP$11:$AP$1010,B78,$AX$11:$AX$1010)),AX78))</f>
        <v>0</v>
      </c>
      <c r="K78" s="163" t="n">
        <f aca="false">IF(G78=0,0,(J78/G78)*100)</f>
        <v>0</v>
      </c>
      <c r="L78" s="163" t="n">
        <f aca="false">IF(E78&lt;&gt;0,ROUND(IF($L$1=1,SUM(P78),"0")+IF($L$1=2,SUM($P78:Q78),"0")+IF($L$1=3,SUM($P78:R78),"0")+IF($L$1=4,SUM($P78:S78),"0")+IF($L$1=5,SUM($P78:T78),"0")+IF($L$1=6,SUM($P78:U78),"0")+IF($L$1=7,SUM($P78:V78),"0")+IF($L$1=8,SUM($P78:W78),"0")+IF($L$1=9,SUM($P78:X78),"0")+IF($L$1=10,SUM($P78:Y78),"0")+IF($L$1=11,SUM($P78:Z78),"0")+IF($L$1=12,SUM($P78:AA78),"0")+IF($L$1=13,SUM($P78:AB78),"0")+IF($L$1=14,SUM($P78:AC78),"0")+IF($L$1=15,SUM($P78:AD78),"0")+IF($L$1=16,SUM($P78:AE78),"0")+IF($L$1=17,SUM($P78:AF78),"0")+IF($L$1=18,SUM($P78:AG78),"0")+IF($L$1=19,SUM($P78:AH78),"0")+IF($L$1=20,SUM($P78:AI78),"0")+IF($L$1=21,SUM($P78:AJ78),"0")+IF($L$1=22,SUM($P78:AK78),"0")+IF($L$1=23,SUM($P78:AL78),"0")+IF($L$1=24,SUM($P78:AM78),"0"),2),IF(BC78=0,(SUMIF($AP$11:$AP$1010,B78,$BC$11:$BC$1010)),BC78))</f>
        <v>0</v>
      </c>
      <c r="M78" s="163" t="n">
        <f aca="false">IF(G78=0,0,(L78/G78)*100)</f>
        <v>0</v>
      </c>
      <c r="N78" s="168" t="str">
        <f aca="false">IF(B78&gt;0,"ok","ocultar")</f>
        <v>ocultar</v>
      </c>
      <c r="O78" s="650"/>
      <c r="P78" s="724"/>
      <c r="Q78" s="725"/>
      <c r="R78" s="725"/>
      <c r="S78" s="725"/>
      <c r="T78" s="725"/>
      <c r="U78" s="725"/>
      <c r="V78" s="725"/>
      <c r="W78" s="725"/>
      <c r="X78" s="725"/>
      <c r="Y78" s="725"/>
      <c r="Z78" s="725"/>
      <c r="AA78" s="726"/>
      <c r="AB78" s="726"/>
      <c r="AC78" s="726"/>
      <c r="AD78" s="726"/>
      <c r="AE78" s="726"/>
      <c r="AF78" s="726"/>
      <c r="AG78" s="726"/>
      <c r="AH78" s="726"/>
      <c r="AI78" s="726"/>
      <c r="AJ78" s="726"/>
      <c r="AK78" s="726"/>
      <c r="AL78" s="726"/>
      <c r="AM78" s="727"/>
      <c r="AO78" s="728" t="n">
        <f aca="false">IF(E78&lt;&gt;0,G78,0)</f>
        <v>0</v>
      </c>
      <c r="AP78" s="157" t="n">
        <f aca="false">IF(B78=0,AP77,IF(ISNONTEXT(B78)=TRUE(),INT(B78),INT(LEFT(B78,FIND(".",B78)-1))))</f>
        <v>3</v>
      </c>
      <c r="AQ78" s="157" t="str">
        <f aca="false">IF(AQ79=1,1,IF(B78&lt;&gt;0,1,IF(C78&lt;&gt;0,1,IF(D78&lt;&gt;0,1,IF(E78&lt;&gt;0,1,"")))))</f>
        <v/>
      </c>
      <c r="AR78" s="157" t="str">
        <f aca="false">IF(AP78=0," ",IF(AP78&lt;&gt;AP77,AP78," "))</f>
        <v> </v>
      </c>
      <c r="AS78" s="732"/>
      <c r="AT78" s="730" t="n">
        <f aca="false">IF(AP78&lt;&gt;AR78,(IF('ORÇ.GLOBAL P CAIXA'!I79="",J78*(INFORMAÇÕES!$Q$99/INFORMAÇÕES!$Q$102),IF('ORÇ.GLOBAL P CAIXA'!I79="R",J78,0))),0)</f>
        <v>0</v>
      </c>
      <c r="AU78" s="75" t="n">
        <f aca="false">IF(AP78&lt;&gt;AR78,(IF('ORÇ.GLOBAL P CAIXA'!I79="",J78*(INFORMAÇÕES!$Q$100/INFORMAÇÕES!$Q$102),IF('ORÇ.GLOBAL P CAIXA'!I79="C",J78,0))),0)</f>
        <v>0</v>
      </c>
      <c r="AV78" s="75" t="n">
        <f aca="false">IF(AP78&lt;&gt;AR78,(IF('ORÇ.GLOBAL P CAIXA'!I79="",J78*INFORMAÇÕES!$U$115,IF('ORÇ.GLOBAL P CAIXA'!I79="CF",J78,0))),0)</f>
        <v>0</v>
      </c>
      <c r="AW78" s="75" t="n">
        <f aca="false">IF(AP78&lt;&gt;AR78,(IF('ORÇ.GLOBAL P CAIXA'!I79="",J78*INFORMAÇÕES!$U$116,IF('ORÇ.GLOBAL P CAIXA'!I79="O",J78,0))),0)</f>
        <v>0</v>
      </c>
      <c r="AX78" s="731" t="n">
        <f aca="false">IF(E78&lt;&gt;0,J78,0)</f>
        <v>0</v>
      </c>
      <c r="AY78" s="730" t="n">
        <f aca="false">IF(AP78&lt;&gt;AR78,(IF('ORÇ.GLOBAL P CAIXA'!I79="",L78*(INFORMAÇÕES!$Q$99/INFORMAÇÕES!$Q$102),IF('ORÇ.GLOBAL P CAIXA'!I79="R",L78,0))),0)</f>
        <v>0</v>
      </c>
      <c r="AZ78" s="75" t="n">
        <f aca="false">IF(AP78&lt;&gt;AR78,(IF('ORÇ.GLOBAL P CAIXA'!I79="",L78*(INFORMAÇÕES!$Q$100/INFORMAÇÕES!$Q$102),IF('ORÇ.GLOBAL P CAIXA'!I79="C",L78,0))),0)</f>
        <v>0</v>
      </c>
      <c r="BA78" s="75" t="n">
        <f aca="false">IF(AP78&lt;&gt;AR78,(IF('ORÇ.GLOBAL P CAIXA'!I79="",L78*INFORMAÇÕES!$U$115,IF('ORÇ.GLOBAL P CAIXA'!I79="CF",L78,0))),0)</f>
        <v>0</v>
      </c>
      <c r="BB78" s="75" t="n">
        <f aca="false">IF(AP78&lt;&gt;AR78,(IF('ORÇ.GLOBAL P CAIXA'!I79="",L78*INFORMAÇÕES!$U$116,IF('ORÇ.GLOBAL P CAIXA'!I79="O",L78,0))),0)</f>
        <v>0</v>
      </c>
      <c r="BC78" s="731" t="n">
        <f aca="false">IF(E78&lt;&gt;0,L78,0)</f>
        <v>0</v>
      </c>
    </row>
    <row r="79" s="174" customFormat="true" ht="14.25" hidden="false" customHeight="false" outlineLevel="0" collapsed="false">
      <c r="A79" s="159" t="n">
        <v>69</v>
      </c>
      <c r="B79" s="160" t="n">
        <f aca="false">'ORÇ.REPROG. P CAIXA'!B81</f>
        <v>0</v>
      </c>
      <c r="C79" s="723" t="n">
        <f aca="false">'ORÇ.REPROG. P CAIXA'!C81</f>
        <v>0</v>
      </c>
      <c r="D79" s="162" t="n">
        <f aca="false">'ORÇ.REPROG. P CAIXA'!D81</f>
        <v>0</v>
      </c>
      <c r="E79" s="163" t="n">
        <f aca="false">IF('BM GLOBAL'!$P$1&lt;&gt;0,'ORÇ.REPROG. P CAIXA'!E81,'ORÇ.REPROG. P CAIXA'!H81)</f>
        <v>0</v>
      </c>
      <c r="F79" s="163" t="n">
        <f aca="false">IF('BM GLOBAL'!$P$1&lt;&gt;0,IF('ORÇ.GLOBAL P CAIXA'!K80=0,'ORÇ.GLOBAL EMPRESA'!G80,'ORÇ.GLOBAL P CAIXA'!F80),'ORÇ.REPROG. P CAIXA'!I81)</f>
        <v>0</v>
      </c>
      <c r="G79" s="163" t="n">
        <f aca="false">IF(E79&lt;&gt;0,ROUND(E79*F79,2),IF(AO79=0,(SUMIF('ORÇ.REPROG. P CAIXA'!$AC$13:$AC$1012,B79,$AO$11:$AO$1010)),AO79))</f>
        <v>0</v>
      </c>
      <c r="H79" s="163" t="n">
        <f aca="false">IF(J79&lt;&gt;0,IF(E79&lt;&gt;0,J79/F79,0),0)</f>
        <v>0</v>
      </c>
      <c r="I79" s="163" t="n">
        <f aca="false">IF(L79&lt;&gt;0,IF(E79&lt;&gt;0,L79/F79,0),0)</f>
        <v>0</v>
      </c>
      <c r="J79" s="163" t="n">
        <f aca="false">IF(E79&lt;&gt;0,ROUND(INDEX($P$11:$AM$1010,$A79,$L$1),2),IF(AX79=0,(SUMIF($AP$11:$AP$1010,B79,$AX$11:$AX$1010)),AX79))</f>
        <v>0</v>
      </c>
      <c r="K79" s="163" t="n">
        <f aca="false">IF(G79=0,0,(J79/G79)*100)</f>
        <v>0</v>
      </c>
      <c r="L79" s="163" t="n">
        <f aca="false">IF(E79&lt;&gt;0,ROUND(IF($L$1=1,SUM(P79),"0")+IF($L$1=2,SUM($P79:Q79),"0")+IF($L$1=3,SUM($P79:R79),"0")+IF($L$1=4,SUM($P79:S79),"0")+IF($L$1=5,SUM($P79:T79),"0")+IF($L$1=6,SUM($P79:U79),"0")+IF($L$1=7,SUM($P79:V79),"0")+IF($L$1=8,SUM($P79:W79),"0")+IF($L$1=9,SUM($P79:X79),"0")+IF($L$1=10,SUM($P79:Y79),"0")+IF($L$1=11,SUM($P79:Z79),"0")+IF($L$1=12,SUM($P79:AA79),"0")+IF($L$1=13,SUM($P79:AB79),"0")+IF($L$1=14,SUM($P79:AC79),"0")+IF($L$1=15,SUM($P79:AD79),"0")+IF($L$1=16,SUM($P79:AE79),"0")+IF($L$1=17,SUM($P79:AF79),"0")+IF($L$1=18,SUM($P79:AG79),"0")+IF($L$1=19,SUM($P79:AH79),"0")+IF($L$1=20,SUM($P79:AI79),"0")+IF($L$1=21,SUM($P79:AJ79),"0")+IF($L$1=22,SUM($P79:AK79),"0")+IF($L$1=23,SUM($P79:AL79),"0")+IF($L$1=24,SUM($P79:AM79),"0"),2),IF(BC79=0,(SUMIF($AP$11:$AP$1010,B79,$BC$11:$BC$1010)),BC79))</f>
        <v>0</v>
      </c>
      <c r="M79" s="163" t="n">
        <f aca="false">IF(G79=0,0,(L79/G79)*100)</f>
        <v>0</v>
      </c>
      <c r="N79" s="168" t="str">
        <f aca="false">IF(B79&gt;0,"ok","ocultar")</f>
        <v>ocultar</v>
      </c>
      <c r="O79" s="650"/>
      <c r="P79" s="724"/>
      <c r="Q79" s="725"/>
      <c r="R79" s="725"/>
      <c r="S79" s="725"/>
      <c r="T79" s="725"/>
      <c r="U79" s="725"/>
      <c r="V79" s="725"/>
      <c r="W79" s="725"/>
      <c r="X79" s="725"/>
      <c r="Y79" s="725"/>
      <c r="Z79" s="725"/>
      <c r="AA79" s="726"/>
      <c r="AB79" s="726"/>
      <c r="AC79" s="726"/>
      <c r="AD79" s="726"/>
      <c r="AE79" s="726"/>
      <c r="AF79" s="726"/>
      <c r="AG79" s="726"/>
      <c r="AH79" s="726"/>
      <c r="AI79" s="726"/>
      <c r="AJ79" s="726"/>
      <c r="AK79" s="726"/>
      <c r="AL79" s="726"/>
      <c r="AM79" s="727"/>
      <c r="AO79" s="728" t="n">
        <f aca="false">IF(E79&lt;&gt;0,G79,0)</f>
        <v>0</v>
      </c>
      <c r="AP79" s="157" t="n">
        <f aca="false">IF(B79=0,AP78,IF(ISNONTEXT(B79)=TRUE(),INT(B79),INT(LEFT(B79,FIND(".",B79)-1))))</f>
        <v>3</v>
      </c>
      <c r="AQ79" s="157" t="str">
        <f aca="false">IF(AQ80=1,1,IF(B79&lt;&gt;0,1,IF(C79&lt;&gt;0,1,IF(D79&lt;&gt;0,1,IF(E79&lt;&gt;0,1,"")))))</f>
        <v/>
      </c>
      <c r="AR79" s="157" t="str">
        <f aca="false">IF(AP79=0," ",IF(AP79&lt;&gt;AP78,AP79," "))</f>
        <v> </v>
      </c>
      <c r="AS79" s="732"/>
      <c r="AT79" s="730" t="n">
        <f aca="false">IF(AP79&lt;&gt;AR79,(IF('ORÇ.GLOBAL P CAIXA'!I80="",J79*(INFORMAÇÕES!$Q$99/INFORMAÇÕES!$Q$102),IF('ORÇ.GLOBAL P CAIXA'!I80="R",J79,0))),0)</f>
        <v>0</v>
      </c>
      <c r="AU79" s="75" t="n">
        <f aca="false">IF(AP79&lt;&gt;AR79,(IF('ORÇ.GLOBAL P CAIXA'!I80="",J79*(INFORMAÇÕES!$Q$100/INFORMAÇÕES!$Q$102),IF('ORÇ.GLOBAL P CAIXA'!I80="C",J79,0))),0)</f>
        <v>0</v>
      </c>
      <c r="AV79" s="75" t="n">
        <f aca="false">IF(AP79&lt;&gt;AR79,(IF('ORÇ.GLOBAL P CAIXA'!I80="",J79*INFORMAÇÕES!$U$115,IF('ORÇ.GLOBAL P CAIXA'!I80="CF",J79,0))),0)</f>
        <v>0</v>
      </c>
      <c r="AW79" s="75" t="n">
        <f aca="false">IF(AP79&lt;&gt;AR79,(IF('ORÇ.GLOBAL P CAIXA'!I80="",J79*INFORMAÇÕES!$U$116,IF('ORÇ.GLOBAL P CAIXA'!I80="O",J79,0))),0)</f>
        <v>0</v>
      </c>
      <c r="AX79" s="731" t="n">
        <f aca="false">IF(E79&lt;&gt;0,J79,0)</f>
        <v>0</v>
      </c>
      <c r="AY79" s="730" t="n">
        <f aca="false">IF(AP79&lt;&gt;AR79,(IF('ORÇ.GLOBAL P CAIXA'!I80="",L79*(INFORMAÇÕES!$Q$99/INFORMAÇÕES!$Q$102),IF('ORÇ.GLOBAL P CAIXA'!I80="R",L79,0))),0)</f>
        <v>0</v>
      </c>
      <c r="AZ79" s="75" t="n">
        <f aca="false">IF(AP79&lt;&gt;AR79,(IF('ORÇ.GLOBAL P CAIXA'!I80="",L79*(INFORMAÇÕES!$Q$100/INFORMAÇÕES!$Q$102),IF('ORÇ.GLOBAL P CAIXA'!I80="C",L79,0))),0)</f>
        <v>0</v>
      </c>
      <c r="BA79" s="75" t="n">
        <f aca="false">IF(AP79&lt;&gt;AR79,(IF('ORÇ.GLOBAL P CAIXA'!I80="",L79*INFORMAÇÕES!$U$115,IF('ORÇ.GLOBAL P CAIXA'!I80="CF",L79,0))),0)</f>
        <v>0</v>
      </c>
      <c r="BB79" s="75" t="n">
        <f aca="false">IF(AP79&lt;&gt;AR79,(IF('ORÇ.GLOBAL P CAIXA'!I80="",L79*INFORMAÇÕES!$U$116,IF('ORÇ.GLOBAL P CAIXA'!I80="O",L79,0))),0)</f>
        <v>0</v>
      </c>
      <c r="BC79" s="731" t="n">
        <f aca="false">IF(E79&lt;&gt;0,L79,0)</f>
        <v>0</v>
      </c>
    </row>
    <row r="80" s="174" customFormat="true" ht="14.25" hidden="false" customHeight="false" outlineLevel="0" collapsed="false">
      <c r="A80" s="159" t="n">
        <v>70</v>
      </c>
      <c r="B80" s="160" t="n">
        <f aca="false">'ORÇ.REPROG. P CAIXA'!B82</f>
        <v>0</v>
      </c>
      <c r="C80" s="723" t="n">
        <f aca="false">'ORÇ.REPROG. P CAIXA'!C82</f>
        <v>0</v>
      </c>
      <c r="D80" s="162" t="n">
        <f aca="false">'ORÇ.REPROG. P CAIXA'!D82</f>
        <v>0</v>
      </c>
      <c r="E80" s="163" t="n">
        <f aca="false">IF('BM GLOBAL'!$P$1&lt;&gt;0,'ORÇ.REPROG. P CAIXA'!E82,'ORÇ.REPROG. P CAIXA'!H82)</f>
        <v>0</v>
      </c>
      <c r="F80" s="163" t="n">
        <f aca="false">IF('BM GLOBAL'!$P$1&lt;&gt;0,IF('ORÇ.GLOBAL P CAIXA'!K81=0,'ORÇ.GLOBAL EMPRESA'!G81,'ORÇ.GLOBAL P CAIXA'!F81),'ORÇ.REPROG. P CAIXA'!I82)</f>
        <v>0</v>
      </c>
      <c r="G80" s="163" t="n">
        <f aca="false">IF(E80&lt;&gt;0,ROUND(E80*F80,2),IF(AO80=0,(SUMIF('ORÇ.REPROG. P CAIXA'!$AC$13:$AC$1012,B80,$AO$11:$AO$1010)),AO80))</f>
        <v>0</v>
      </c>
      <c r="H80" s="163" t="n">
        <f aca="false">IF(J80&lt;&gt;0,IF(E80&lt;&gt;0,J80/F80,0),0)</f>
        <v>0</v>
      </c>
      <c r="I80" s="163" t="n">
        <f aca="false">IF(L80&lt;&gt;0,IF(E80&lt;&gt;0,L80/F80,0),0)</f>
        <v>0</v>
      </c>
      <c r="J80" s="163" t="n">
        <f aca="false">IF(E80&lt;&gt;0,ROUND(INDEX($P$11:$AM$1010,$A80,$L$1),2),IF(AX80=0,(SUMIF($AP$11:$AP$1010,B80,$AX$11:$AX$1010)),AX80))</f>
        <v>0</v>
      </c>
      <c r="K80" s="163" t="n">
        <f aca="false">IF(G80=0,0,(J80/G80)*100)</f>
        <v>0</v>
      </c>
      <c r="L80" s="163" t="n">
        <f aca="false">IF(E80&lt;&gt;0,ROUND(IF($L$1=1,SUM(P80),"0")+IF($L$1=2,SUM($P80:Q80),"0")+IF($L$1=3,SUM($P80:R80),"0")+IF($L$1=4,SUM($P80:S80),"0")+IF($L$1=5,SUM($P80:T80),"0")+IF($L$1=6,SUM($P80:U80),"0")+IF($L$1=7,SUM($P80:V80),"0")+IF($L$1=8,SUM($P80:W80),"0")+IF($L$1=9,SUM($P80:X80),"0")+IF($L$1=10,SUM($P80:Y80),"0")+IF($L$1=11,SUM($P80:Z80),"0")+IF($L$1=12,SUM($P80:AA80),"0")+IF($L$1=13,SUM($P80:AB80),"0")+IF($L$1=14,SUM($P80:AC80),"0")+IF($L$1=15,SUM($P80:AD80),"0")+IF($L$1=16,SUM($P80:AE80),"0")+IF($L$1=17,SUM($P80:AF80),"0")+IF($L$1=18,SUM($P80:AG80),"0")+IF($L$1=19,SUM($P80:AH80),"0")+IF($L$1=20,SUM($P80:AI80),"0")+IF($L$1=21,SUM($P80:AJ80),"0")+IF($L$1=22,SUM($P80:AK80),"0")+IF($L$1=23,SUM($P80:AL80),"0")+IF($L$1=24,SUM($P80:AM80),"0"),2),IF(BC80=0,(SUMIF($AP$11:$AP$1010,B80,$BC$11:$BC$1010)),BC80))</f>
        <v>0</v>
      </c>
      <c r="M80" s="163" t="n">
        <f aca="false">IF(G80=0,0,(L80/G80)*100)</f>
        <v>0</v>
      </c>
      <c r="N80" s="168" t="str">
        <f aca="false">IF(B80&gt;0,"ok","ocultar")</f>
        <v>ocultar</v>
      </c>
      <c r="O80" s="650"/>
      <c r="P80" s="724"/>
      <c r="Q80" s="725"/>
      <c r="R80" s="725"/>
      <c r="S80" s="725"/>
      <c r="T80" s="725"/>
      <c r="U80" s="725"/>
      <c r="V80" s="725"/>
      <c r="W80" s="725"/>
      <c r="X80" s="725"/>
      <c r="Y80" s="725"/>
      <c r="Z80" s="725"/>
      <c r="AA80" s="726"/>
      <c r="AB80" s="726"/>
      <c r="AC80" s="726"/>
      <c r="AD80" s="726"/>
      <c r="AE80" s="726"/>
      <c r="AF80" s="726"/>
      <c r="AG80" s="726"/>
      <c r="AH80" s="726"/>
      <c r="AI80" s="726"/>
      <c r="AJ80" s="726"/>
      <c r="AK80" s="726"/>
      <c r="AL80" s="726"/>
      <c r="AM80" s="727"/>
      <c r="AO80" s="728" t="n">
        <f aca="false">IF(E80&lt;&gt;0,G80,0)</f>
        <v>0</v>
      </c>
      <c r="AP80" s="157" t="n">
        <f aca="false">IF(B80=0,AP79,IF(ISNONTEXT(B80)=TRUE(),INT(B80),INT(LEFT(B80,FIND(".",B80)-1))))</f>
        <v>3</v>
      </c>
      <c r="AQ80" s="157" t="str">
        <f aca="false">IF(AQ81=1,1,IF(B80&lt;&gt;0,1,IF(C80&lt;&gt;0,1,IF(D80&lt;&gt;0,1,IF(E80&lt;&gt;0,1,"")))))</f>
        <v/>
      </c>
      <c r="AR80" s="157" t="str">
        <f aca="false">IF(AP80=0," ",IF(AP80&lt;&gt;AP79,AP80," "))</f>
        <v> </v>
      </c>
      <c r="AS80" s="732"/>
      <c r="AT80" s="730" t="n">
        <f aca="false">IF(AP80&lt;&gt;AR80,(IF('ORÇ.GLOBAL P CAIXA'!I81="",J80*(INFORMAÇÕES!$Q$99/INFORMAÇÕES!$Q$102),IF('ORÇ.GLOBAL P CAIXA'!I81="R",J80,0))),0)</f>
        <v>0</v>
      </c>
      <c r="AU80" s="75" t="n">
        <f aca="false">IF(AP80&lt;&gt;AR80,(IF('ORÇ.GLOBAL P CAIXA'!I81="",J80*(INFORMAÇÕES!$Q$100/INFORMAÇÕES!$Q$102),IF('ORÇ.GLOBAL P CAIXA'!I81="C",J80,0))),0)</f>
        <v>0</v>
      </c>
      <c r="AV80" s="75" t="n">
        <f aca="false">IF(AP80&lt;&gt;AR80,(IF('ORÇ.GLOBAL P CAIXA'!I81="",J80*INFORMAÇÕES!$U$115,IF('ORÇ.GLOBAL P CAIXA'!I81="CF",J80,0))),0)</f>
        <v>0</v>
      </c>
      <c r="AW80" s="75" t="n">
        <f aca="false">IF(AP80&lt;&gt;AR80,(IF('ORÇ.GLOBAL P CAIXA'!I81="",J80*INFORMAÇÕES!$U$116,IF('ORÇ.GLOBAL P CAIXA'!I81="O",J80,0))),0)</f>
        <v>0</v>
      </c>
      <c r="AX80" s="731" t="n">
        <f aca="false">IF(E80&lt;&gt;0,J80,0)</f>
        <v>0</v>
      </c>
      <c r="AY80" s="730" t="n">
        <f aca="false">IF(AP80&lt;&gt;AR80,(IF('ORÇ.GLOBAL P CAIXA'!I81="",L80*(INFORMAÇÕES!$Q$99/INFORMAÇÕES!$Q$102),IF('ORÇ.GLOBAL P CAIXA'!I81="R",L80,0))),0)</f>
        <v>0</v>
      </c>
      <c r="AZ80" s="75" t="n">
        <f aca="false">IF(AP80&lt;&gt;AR80,(IF('ORÇ.GLOBAL P CAIXA'!I81="",L80*(INFORMAÇÕES!$Q$100/INFORMAÇÕES!$Q$102),IF('ORÇ.GLOBAL P CAIXA'!I81="C",L80,0))),0)</f>
        <v>0</v>
      </c>
      <c r="BA80" s="75" t="n">
        <f aca="false">IF(AP80&lt;&gt;AR80,(IF('ORÇ.GLOBAL P CAIXA'!I81="",L80*INFORMAÇÕES!$U$115,IF('ORÇ.GLOBAL P CAIXA'!I81="CF",L80,0))),0)</f>
        <v>0</v>
      </c>
      <c r="BB80" s="75" t="n">
        <f aca="false">IF(AP80&lt;&gt;AR80,(IF('ORÇ.GLOBAL P CAIXA'!I81="",L80*INFORMAÇÕES!$U$116,IF('ORÇ.GLOBAL P CAIXA'!I81="O",L80,0))),0)</f>
        <v>0</v>
      </c>
      <c r="BC80" s="731" t="n">
        <f aca="false">IF(E80&lt;&gt;0,L80,0)</f>
        <v>0</v>
      </c>
    </row>
    <row r="81" s="174" customFormat="true" ht="14.25" hidden="false" customHeight="false" outlineLevel="0" collapsed="false">
      <c r="A81" s="159" t="n">
        <v>71</v>
      </c>
      <c r="B81" s="160" t="n">
        <f aca="false">'ORÇ.REPROG. P CAIXA'!B83</f>
        <v>0</v>
      </c>
      <c r="C81" s="723" t="n">
        <f aca="false">'ORÇ.REPROG. P CAIXA'!C83</f>
        <v>0</v>
      </c>
      <c r="D81" s="162" t="n">
        <f aca="false">'ORÇ.REPROG. P CAIXA'!D83</f>
        <v>0</v>
      </c>
      <c r="E81" s="163" t="n">
        <f aca="false">IF('BM GLOBAL'!$P$1&lt;&gt;0,'ORÇ.REPROG. P CAIXA'!E83,'ORÇ.REPROG. P CAIXA'!H83)</f>
        <v>0</v>
      </c>
      <c r="F81" s="163" t="n">
        <f aca="false">IF('BM GLOBAL'!$P$1&lt;&gt;0,IF('ORÇ.GLOBAL P CAIXA'!K82=0,'ORÇ.GLOBAL EMPRESA'!G82,'ORÇ.GLOBAL P CAIXA'!F82),'ORÇ.REPROG. P CAIXA'!I83)</f>
        <v>0</v>
      </c>
      <c r="G81" s="163" t="n">
        <f aca="false">IF(E81&lt;&gt;0,ROUND(E81*F81,2),IF(AO81=0,(SUMIF('ORÇ.REPROG. P CAIXA'!$AC$13:$AC$1012,B81,$AO$11:$AO$1010)),AO81))</f>
        <v>0</v>
      </c>
      <c r="H81" s="163" t="n">
        <f aca="false">IF(J81&lt;&gt;0,IF(E81&lt;&gt;0,J81/F81,0),0)</f>
        <v>0</v>
      </c>
      <c r="I81" s="163" t="n">
        <f aca="false">IF(L81&lt;&gt;0,IF(E81&lt;&gt;0,L81/F81,0),0)</f>
        <v>0</v>
      </c>
      <c r="J81" s="163" t="n">
        <f aca="false">IF(E81&lt;&gt;0,ROUND(INDEX($P$11:$AM$1010,$A81,$L$1),2),IF(AX81=0,(SUMIF($AP$11:$AP$1010,B81,$AX$11:$AX$1010)),AX81))</f>
        <v>0</v>
      </c>
      <c r="K81" s="163" t="n">
        <f aca="false">IF(G81=0,0,(J81/G81)*100)</f>
        <v>0</v>
      </c>
      <c r="L81" s="163" t="n">
        <f aca="false">IF(E81&lt;&gt;0,ROUND(IF($L$1=1,SUM(P81),"0")+IF($L$1=2,SUM($P81:Q81),"0")+IF($L$1=3,SUM($P81:R81),"0")+IF($L$1=4,SUM($P81:S81),"0")+IF($L$1=5,SUM($P81:T81),"0")+IF($L$1=6,SUM($P81:U81),"0")+IF($L$1=7,SUM($P81:V81),"0")+IF($L$1=8,SUM($P81:W81),"0")+IF($L$1=9,SUM($P81:X81),"0")+IF($L$1=10,SUM($P81:Y81),"0")+IF($L$1=11,SUM($P81:Z81),"0")+IF($L$1=12,SUM($P81:AA81),"0")+IF($L$1=13,SUM($P81:AB81),"0")+IF($L$1=14,SUM($P81:AC81),"0")+IF($L$1=15,SUM($P81:AD81),"0")+IF($L$1=16,SUM($P81:AE81),"0")+IF($L$1=17,SUM($P81:AF81),"0")+IF($L$1=18,SUM($P81:AG81),"0")+IF($L$1=19,SUM($P81:AH81),"0")+IF($L$1=20,SUM($P81:AI81),"0")+IF($L$1=21,SUM($P81:AJ81),"0")+IF($L$1=22,SUM($P81:AK81),"0")+IF($L$1=23,SUM($P81:AL81),"0")+IF($L$1=24,SUM($P81:AM81),"0"),2),IF(BC81=0,(SUMIF($AP$11:$AP$1010,B81,$BC$11:$BC$1010)),BC81))</f>
        <v>0</v>
      </c>
      <c r="M81" s="163" t="n">
        <f aca="false">IF(G81=0,0,(L81/G81)*100)</f>
        <v>0</v>
      </c>
      <c r="N81" s="168" t="str">
        <f aca="false">IF(B81&gt;0,"ok","ocultar")</f>
        <v>ocultar</v>
      </c>
      <c r="O81" s="650"/>
      <c r="P81" s="724"/>
      <c r="Q81" s="725"/>
      <c r="R81" s="725"/>
      <c r="S81" s="725"/>
      <c r="T81" s="725"/>
      <c r="U81" s="725"/>
      <c r="V81" s="725"/>
      <c r="W81" s="725"/>
      <c r="X81" s="725"/>
      <c r="Y81" s="725"/>
      <c r="Z81" s="725"/>
      <c r="AA81" s="726"/>
      <c r="AB81" s="726"/>
      <c r="AC81" s="726"/>
      <c r="AD81" s="726"/>
      <c r="AE81" s="726"/>
      <c r="AF81" s="726"/>
      <c r="AG81" s="726"/>
      <c r="AH81" s="726"/>
      <c r="AI81" s="726"/>
      <c r="AJ81" s="726"/>
      <c r="AK81" s="726"/>
      <c r="AL81" s="726"/>
      <c r="AM81" s="727"/>
      <c r="AO81" s="728" t="n">
        <f aca="false">IF(E81&lt;&gt;0,G81,0)</f>
        <v>0</v>
      </c>
      <c r="AP81" s="157" t="n">
        <f aca="false">IF(B81=0,AP80,IF(ISNONTEXT(B81)=TRUE(),INT(B81),INT(LEFT(B81,FIND(".",B81)-1))))</f>
        <v>3</v>
      </c>
      <c r="AQ81" s="157" t="str">
        <f aca="false">IF(AQ82=1,1,IF(B81&lt;&gt;0,1,IF(C81&lt;&gt;0,1,IF(D81&lt;&gt;0,1,IF(E81&lt;&gt;0,1,"")))))</f>
        <v/>
      </c>
      <c r="AR81" s="157" t="str">
        <f aca="false">IF(AP81=0," ",IF(AP81&lt;&gt;AP80,AP81," "))</f>
        <v> </v>
      </c>
      <c r="AS81" s="732"/>
      <c r="AT81" s="730" t="n">
        <f aca="false">IF(AP81&lt;&gt;AR81,(IF('ORÇ.GLOBAL P CAIXA'!I82="",J81*(INFORMAÇÕES!$Q$99/INFORMAÇÕES!$Q$102),IF('ORÇ.GLOBAL P CAIXA'!I82="R",J81,0))),0)</f>
        <v>0</v>
      </c>
      <c r="AU81" s="75" t="n">
        <f aca="false">IF(AP81&lt;&gt;AR81,(IF('ORÇ.GLOBAL P CAIXA'!I82="",J81*(INFORMAÇÕES!$Q$100/INFORMAÇÕES!$Q$102),IF('ORÇ.GLOBAL P CAIXA'!I82="C",J81,0))),0)</f>
        <v>0</v>
      </c>
      <c r="AV81" s="75" t="n">
        <f aca="false">IF(AP81&lt;&gt;AR81,(IF('ORÇ.GLOBAL P CAIXA'!I82="",J81*INFORMAÇÕES!$U$115,IF('ORÇ.GLOBAL P CAIXA'!I82="CF",J81,0))),0)</f>
        <v>0</v>
      </c>
      <c r="AW81" s="75" t="n">
        <f aca="false">IF(AP81&lt;&gt;AR81,(IF('ORÇ.GLOBAL P CAIXA'!I82="",J81*INFORMAÇÕES!$U$116,IF('ORÇ.GLOBAL P CAIXA'!I82="O",J81,0))),0)</f>
        <v>0</v>
      </c>
      <c r="AX81" s="731" t="n">
        <f aca="false">IF(E81&lt;&gt;0,J81,0)</f>
        <v>0</v>
      </c>
      <c r="AY81" s="730" t="n">
        <f aca="false">IF(AP81&lt;&gt;AR81,(IF('ORÇ.GLOBAL P CAIXA'!I82="",L81*(INFORMAÇÕES!$Q$99/INFORMAÇÕES!$Q$102),IF('ORÇ.GLOBAL P CAIXA'!I82="R",L81,0))),0)</f>
        <v>0</v>
      </c>
      <c r="AZ81" s="75" t="n">
        <f aca="false">IF(AP81&lt;&gt;AR81,(IF('ORÇ.GLOBAL P CAIXA'!I82="",L81*(INFORMAÇÕES!$Q$100/INFORMAÇÕES!$Q$102),IF('ORÇ.GLOBAL P CAIXA'!I82="C",L81,0))),0)</f>
        <v>0</v>
      </c>
      <c r="BA81" s="75" t="n">
        <f aca="false">IF(AP81&lt;&gt;AR81,(IF('ORÇ.GLOBAL P CAIXA'!I82="",L81*INFORMAÇÕES!$U$115,IF('ORÇ.GLOBAL P CAIXA'!I82="CF",L81,0))),0)</f>
        <v>0</v>
      </c>
      <c r="BB81" s="75" t="n">
        <f aca="false">IF(AP81&lt;&gt;AR81,(IF('ORÇ.GLOBAL P CAIXA'!I82="",L81*INFORMAÇÕES!$U$116,IF('ORÇ.GLOBAL P CAIXA'!I82="O",L81,0))),0)</f>
        <v>0</v>
      </c>
      <c r="BC81" s="731" t="n">
        <f aca="false">IF(E81&lt;&gt;0,L81,0)</f>
        <v>0</v>
      </c>
    </row>
    <row r="82" s="174" customFormat="true" ht="14.25" hidden="false" customHeight="false" outlineLevel="0" collapsed="false">
      <c r="A82" s="159" t="n">
        <v>72</v>
      </c>
      <c r="B82" s="160" t="n">
        <f aca="false">'ORÇ.REPROG. P CAIXA'!B84</f>
        <v>0</v>
      </c>
      <c r="C82" s="723" t="n">
        <f aca="false">'ORÇ.REPROG. P CAIXA'!C84</f>
        <v>0</v>
      </c>
      <c r="D82" s="162" t="n">
        <f aca="false">'ORÇ.REPROG. P CAIXA'!D84</f>
        <v>0</v>
      </c>
      <c r="E82" s="163" t="n">
        <f aca="false">IF('BM GLOBAL'!$P$1&lt;&gt;0,'ORÇ.REPROG. P CAIXA'!E84,'ORÇ.REPROG. P CAIXA'!H84)</f>
        <v>0</v>
      </c>
      <c r="F82" s="163" t="n">
        <f aca="false">IF('BM GLOBAL'!$P$1&lt;&gt;0,IF('ORÇ.GLOBAL P CAIXA'!K83=0,'ORÇ.GLOBAL EMPRESA'!G83,'ORÇ.GLOBAL P CAIXA'!F83),'ORÇ.REPROG. P CAIXA'!I84)</f>
        <v>0</v>
      </c>
      <c r="G82" s="163" t="n">
        <f aca="false">IF(E82&lt;&gt;0,ROUND(E82*F82,2),IF(AO82=0,(SUMIF('ORÇ.REPROG. P CAIXA'!$AC$13:$AC$1012,B82,$AO$11:$AO$1010)),AO82))</f>
        <v>0</v>
      </c>
      <c r="H82" s="163" t="n">
        <f aca="false">IF(J82&lt;&gt;0,IF(E82&lt;&gt;0,J82/F82,0),0)</f>
        <v>0</v>
      </c>
      <c r="I82" s="163" t="n">
        <f aca="false">IF(L82&lt;&gt;0,IF(E82&lt;&gt;0,L82/F82,0),0)</f>
        <v>0</v>
      </c>
      <c r="J82" s="163" t="n">
        <f aca="false">IF(E82&lt;&gt;0,ROUND(INDEX($P$11:$AM$1010,$A82,$L$1),2),IF(AX82=0,(SUMIF($AP$11:$AP$1010,B82,$AX$11:$AX$1010)),AX82))</f>
        <v>0</v>
      </c>
      <c r="K82" s="163" t="n">
        <f aca="false">IF(G82=0,0,(J82/G82)*100)</f>
        <v>0</v>
      </c>
      <c r="L82" s="163" t="n">
        <f aca="false">IF(E82&lt;&gt;0,ROUND(IF($L$1=1,SUM(P82),"0")+IF($L$1=2,SUM($P82:Q82),"0")+IF($L$1=3,SUM($P82:R82),"0")+IF($L$1=4,SUM($P82:S82),"0")+IF($L$1=5,SUM($P82:T82),"0")+IF($L$1=6,SUM($P82:U82),"0")+IF($L$1=7,SUM($P82:V82),"0")+IF($L$1=8,SUM($P82:W82),"0")+IF($L$1=9,SUM($P82:X82),"0")+IF($L$1=10,SUM($P82:Y82),"0")+IF($L$1=11,SUM($P82:Z82),"0")+IF($L$1=12,SUM($P82:AA82),"0")+IF($L$1=13,SUM($P82:AB82),"0")+IF($L$1=14,SUM($P82:AC82),"0")+IF($L$1=15,SUM($P82:AD82),"0")+IF($L$1=16,SUM($P82:AE82),"0")+IF($L$1=17,SUM($P82:AF82),"0")+IF($L$1=18,SUM($P82:AG82),"0")+IF($L$1=19,SUM($P82:AH82),"0")+IF($L$1=20,SUM($P82:AI82),"0")+IF($L$1=21,SUM($P82:AJ82),"0")+IF($L$1=22,SUM($P82:AK82),"0")+IF($L$1=23,SUM($P82:AL82),"0")+IF($L$1=24,SUM($P82:AM82),"0"),2),IF(BC82=0,(SUMIF($AP$11:$AP$1010,B82,$BC$11:$BC$1010)),BC82))</f>
        <v>0</v>
      </c>
      <c r="M82" s="163" t="n">
        <f aca="false">IF(G82=0,0,(L82/G82)*100)</f>
        <v>0</v>
      </c>
      <c r="N82" s="168" t="str">
        <f aca="false">IF(B82&gt;0,"ok","ocultar")</f>
        <v>ocultar</v>
      </c>
      <c r="O82" s="650"/>
      <c r="P82" s="724"/>
      <c r="Q82" s="725"/>
      <c r="R82" s="725"/>
      <c r="S82" s="725"/>
      <c r="T82" s="725"/>
      <c r="U82" s="725"/>
      <c r="V82" s="725"/>
      <c r="W82" s="725"/>
      <c r="X82" s="725"/>
      <c r="Y82" s="725"/>
      <c r="Z82" s="725"/>
      <c r="AA82" s="726"/>
      <c r="AB82" s="726"/>
      <c r="AC82" s="726"/>
      <c r="AD82" s="726"/>
      <c r="AE82" s="726"/>
      <c r="AF82" s="726"/>
      <c r="AG82" s="726"/>
      <c r="AH82" s="726"/>
      <c r="AI82" s="726"/>
      <c r="AJ82" s="726"/>
      <c r="AK82" s="726"/>
      <c r="AL82" s="726"/>
      <c r="AM82" s="727"/>
      <c r="AO82" s="728" t="n">
        <f aca="false">IF(E82&lt;&gt;0,G82,0)</f>
        <v>0</v>
      </c>
      <c r="AP82" s="157" t="n">
        <f aca="false">IF(B82=0,AP81,IF(ISNONTEXT(B82)=TRUE(),INT(B82),INT(LEFT(B82,FIND(".",B82)-1))))</f>
        <v>3</v>
      </c>
      <c r="AQ82" s="157" t="str">
        <f aca="false">IF(AQ83=1,1,IF(B82&lt;&gt;0,1,IF(C82&lt;&gt;0,1,IF(D82&lt;&gt;0,1,IF(E82&lt;&gt;0,1,"")))))</f>
        <v/>
      </c>
      <c r="AR82" s="157" t="str">
        <f aca="false">IF(AP82=0," ",IF(AP82&lt;&gt;AP81,AP82," "))</f>
        <v> </v>
      </c>
      <c r="AS82" s="732"/>
      <c r="AT82" s="730" t="n">
        <f aca="false">IF(AP82&lt;&gt;AR82,(IF('ORÇ.GLOBAL P CAIXA'!I83="",J82*(INFORMAÇÕES!$Q$99/INFORMAÇÕES!$Q$102),IF('ORÇ.GLOBAL P CAIXA'!I83="R",J82,0))),0)</f>
        <v>0</v>
      </c>
      <c r="AU82" s="75" t="n">
        <f aca="false">IF(AP82&lt;&gt;AR82,(IF('ORÇ.GLOBAL P CAIXA'!I83="",J82*(INFORMAÇÕES!$Q$100/INFORMAÇÕES!$Q$102),IF('ORÇ.GLOBAL P CAIXA'!I83="C",J82,0))),0)</f>
        <v>0</v>
      </c>
      <c r="AV82" s="75" t="n">
        <f aca="false">IF(AP82&lt;&gt;AR82,(IF('ORÇ.GLOBAL P CAIXA'!I83="",J82*INFORMAÇÕES!$U$115,IF('ORÇ.GLOBAL P CAIXA'!I83="CF",J82,0))),0)</f>
        <v>0</v>
      </c>
      <c r="AW82" s="75" t="n">
        <f aca="false">IF(AP82&lt;&gt;AR82,(IF('ORÇ.GLOBAL P CAIXA'!I83="",J82*INFORMAÇÕES!$U$116,IF('ORÇ.GLOBAL P CAIXA'!I83="O",J82,0))),0)</f>
        <v>0</v>
      </c>
      <c r="AX82" s="731" t="n">
        <f aca="false">IF(E82&lt;&gt;0,J82,0)</f>
        <v>0</v>
      </c>
      <c r="AY82" s="730" t="n">
        <f aca="false">IF(AP82&lt;&gt;AR82,(IF('ORÇ.GLOBAL P CAIXA'!I83="",L82*(INFORMAÇÕES!$Q$99/INFORMAÇÕES!$Q$102),IF('ORÇ.GLOBAL P CAIXA'!I83="R",L82,0))),0)</f>
        <v>0</v>
      </c>
      <c r="AZ82" s="75" t="n">
        <f aca="false">IF(AP82&lt;&gt;AR82,(IF('ORÇ.GLOBAL P CAIXA'!I83="",L82*(INFORMAÇÕES!$Q$100/INFORMAÇÕES!$Q$102),IF('ORÇ.GLOBAL P CAIXA'!I83="C",L82,0))),0)</f>
        <v>0</v>
      </c>
      <c r="BA82" s="75" t="n">
        <f aca="false">IF(AP82&lt;&gt;AR82,(IF('ORÇ.GLOBAL P CAIXA'!I83="",L82*INFORMAÇÕES!$U$115,IF('ORÇ.GLOBAL P CAIXA'!I83="CF",L82,0))),0)</f>
        <v>0</v>
      </c>
      <c r="BB82" s="75" t="n">
        <f aca="false">IF(AP82&lt;&gt;AR82,(IF('ORÇ.GLOBAL P CAIXA'!I83="",L82*INFORMAÇÕES!$U$116,IF('ORÇ.GLOBAL P CAIXA'!I83="O",L82,0))),0)</f>
        <v>0</v>
      </c>
      <c r="BC82" s="731" t="n">
        <f aca="false">IF(E82&lt;&gt;0,L82,0)</f>
        <v>0</v>
      </c>
    </row>
    <row r="83" s="174" customFormat="true" ht="14.25" hidden="false" customHeight="false" outlineLevel="0" collapsed="false">
      <c r="A83" s="159" t="n">
        <v>73</v>
      </c>
      <c r="B83" s="160" t="n">
        <f aca="false">'ORÇ.REPROG. P CAIXA'!B85</f>
        <v>0</v>
      </c>
      <c r="C83" s="723" t="n">
        <f aca="false">'ORÇ.REPROG. P CAIXA'!C85</f>
        <v>0</v>
      </c>
      <c r="D83" s="162" t="n">
        <f aca="false">'ORÇ.REPROG. P CAIXA'!D85</f>
        <v>0</v>
      </c>
      <c r="E83" s="163" t="n">
        <f aca="false">IF('BM GLOBAL'!$P$1&lt;&gt;0,'ORÇ.REPROG. P CAIXA'!E85,'ORÇ.REPROG. P CAIXA'!H85)</f>
        <v>0</v>
      </c>
      <c r="F83" s="163" t="n">
        <f aca="false">IF('BM GLOBAL'!$P$1&lt;&gt;0,IF('ORÇ.GLOBAL P CAIXA'!K84=0,'ORÇ.GLOBAL EMPRESA'!G84,'ORÇ.GLOBAL P CAIXA'!F84),'ORÇ.REPROG. P CAIXA'!I85)</f>
        <v>0</v>
      </c>
      <c r="G83" s="163" t="n">
        <f aca="false">IF(E83&lt;&gt;0,ROUND(E83*F83,2),IF(AO83=0,(SUMIF('ORÇ.REPROG. P CAIXA'!$AC$13:$AC$1012,B83,$AO$11:$AO$1010)),AO83))</f>
        <v>0</v>
      </c>
      <c r="H83" s="163" t="n">
        <f aca="false">IF(J83&lt;&gt;0,IF(E83&lt;&gt;0,J83/F83,0),0)</f>
        <v>0</v>
      </c>
      <c r="I83" s="163" t="n">
        <f aca="false">IF(L83&lt;&gt;0,IF(E83&lt;&gt;0,L83/F83,0),0)</f>
        <v>0</v>
      </c>
      <c r="J83" s="163" t="n">
        <f aca="false">IF(E83&lt;&gt;0,ROUND(INDEX($P$11:$AM$1010,$A83,$L$1),2),IF(AX83=0,(SUMIF($AP$11:$AP$1010,B83,$AX$11:$AX$1010)),AX83))</f>
        <v>0</v>
      </c>
      <c r="K83" s="163" t="n">
        <f aca="false">IF(G83=0,0,(J83/G83)*100)</f>
        <v>0</v>
      </c>
      <c r="L83" s="163" t="n">
        <f aca="false">IF(E83&lt;&gt;0,ROUND(IF($L$1=1,SUM(P83),"0")+IF($L$1=2,SUM($P83:Q83),"0")+IF($L$1=3,SUM($P83:R83),"0")+IF($L$1=4,SUM($P83:S83),"0")+IF($L$1=5,SUM($P83:T83),"0")+IF($L$1=6,SUM($P83:U83),"0")+IF($L$1=7,SUM($P83:V83),"0")+IF($L$1=8,SUM($P83:W83),"0")+IF($L$1=9,SUM($P83:X83),"0")+IF($L$1=10,SUM($P83:Y83),"0")+IF($L$1=11,SUM($P83:Z83),"0")+IF($L$1=12,SUM($P83:AA83),"0")+IF($L$1=13,SUM($P83:AB83),"0")+IF($L$1=14,SUM($P83:AC83),"0")+IF($L$1=15,SUM($P83:AD83),"0")+IF($L$1=16,SUM($P83:AE83),"0")+IF($L$1=17,SUM($P83:AF83),"0")+IF($L$1=18,SUM($P83:AG83),"0")+IF($L$1=19,SUM($P83:AH83),"0")+IF($L$1=20,SUM($P83:AI83),"0")+IF($L$1=21,SUM($P83:AJ83),"0")+IF($L$1=22,SUM($P83:AK83),"0")+IF($L$1=23,SUM($P83:AL83),"0")+IF($L$1=24,SUM($P83:AM83),"0"),2),IF(BC83=0,(SUMIF($AP$11:$AP$1010,B83,$BC$11:$BC$1010)),BC83))</f>
        <v>0</v>
      </c>
      <c r="M83" s="163" t="n">
        <f aca="false">IF(G83=0,0,(L83/G83)*100)</f>
        <v>0</v>
      </c>
      <c r="N83" s="168" t="str">
        <f aca="false">IF(B83&gt;0,"ok","ocultar")</f>
        <v>ocultar</v>
      </c>
      <c r="O83" s="650"/>
      <c r="P83" s="724"/>
      <c r="Q83" s="725"/>
      <c r="R83" s="725"/>
      <c r="S83" s="725"/>
      <c r="T83" s="725"/>
      <c r="U83" s="725"/>
      <c r="V83" s="725"/>
      <c r="W83" s="725"/>
      <c r="X83" s="725"/>
      <c r="Y83" s="725"/>
      <c r="Z83" s="725"/>
      <c r="AA83" s="726"/>
      <c r="AB83" s="726"/>
      <c r="AC83" s="726"/>
      <c r="AD83" s="726"/>
      <c r="AE83" s="726"/>
      <c r="AF83" s="726"/>
      <c r="AG83" s="726"/>
      <c r="AH83" s="726"/>
      <c r="AI83" s="726"/>
      <c r="AJ83" s="726"/>
      <c r="AK83" s="726"/>
      <c r="AL83" s="726"/>
      <c r="AM83" s="727"/>
      <c r="AO83" s="728" t="n">
        <f aca="false">IF(E83&lt;&gt;0,G83,0)</f>
        <v>0</v>
      </c>
      <c r="AP83" s="157" t="n">
        <f aca="false">IF(B83=0,AP82,IF(ISNONTEXT(B83)=TRUE(),INT(B83),INT(LEFT(B83,FIND(".",B83)-1))))</f>
        <v>3</v>
      </c>
      <c r="AQ83" s="157" t="str">
        <f aca="false">IF(AQ84=1,1,IF(B83&lt;&gt;0,1,IF(C83&lt;&gt;0,1,IF(D83&lt;&gt;0,1,IF(E83&lt;&gt;0,1,"")))))</f>
        <v/>
      </c>
      <c r="AR83" s="157" t="str">
        <f aca="false">IF(AP83=0," ",IF(AP83&lt;&gt;AP82,AP83," "))</f>
        <v> </v>
      </c>
      <c r="AS83" s="732"/>
      <c r="AT83" s="730" t="n">
        <f aca="false">IF(AP83&lt;&gt;AR83,(IF('ORÇ.GLOBAL P CAIXA'!I84="",J83*(INFORMAÇÕES!$Q$99/INFORMAÇÕES!$Q$102),IF('ORÇ.GLOBAL P CAIXA'!I84="R",J83,0))),0)</f>
        <v>0</v>
      </c>
      <c r="AU83" s="75" t="n">
        <f aca="false">IF(AP83&lt;&gt;AR83,(IF('ORÇ.GLOBAL P CAIXA'!I84="",J83*(INFORMAÇÕES!$Q$100/INFORMAÇÕES!$Q$102),IF('ORÇ.GLOBAL P CAIXA'!I84="C",J83,0))),0)</f>
        <v>0</v>
      </c>
      <c r="AV83" s="75" t="n">
        <f aca="false">IF(AP83&lt;&gt;AR83,(IF('ORÇ.GLOBAL P CAIXA'!I84="",J83*INFORMAÇÕES!$U$115,IF('ORÇ.GLOBAL P CAIXA'!I84="CF",J83,0))),0)</f>
        <v>0</v>
      </c>
      <c r="AW83" s="75" t="n">
        <f aca="false">IF(AP83&lt;&gt;AR83,(IF('ORÇ.GLOBAL P CAIXA'!I84="",J83*INFORMAÇÕES!$U$116,IF('ORÇ.GLOBAL P CAIXA'!I84="O",J83,0))),0)</f>
        <v>0</v>
      </c>
      <c r="AX83" s="731" t="n">
        <f aca="false">IF(E83&lt;&gt;0,J83,0)</f>
        <v>0</v>
      </c>
      <c r="AY83" s="730" t="n">
        <f aca="false">IF(AP83&lt;&gt;AR83,(IF('ORÇ.GLOBAL P CAIXA'!I84="",L83*(INFORMAÇÕES!$Q$99/INFORMAÇÕES!$Q$102),IF('ORÇ.GLOBAL P CAIXA'!I84="R",L83,0))),0)</f>
        <v>0</v>
      </c>
      <c r="AZ83" s="75" t="n">
        <f aca="false">IF(AP83&lt;&gt;AR83,(IF('ORÇ.GLOBAL P CAIXA'!I84="",L83*(INFORMAÇÕES!$Q$100/INFORMAÇÕES!$Q$102),IF('ORÇ.GLOBAL P CAIXA'!I84="C",L83,0))),0)</f>
        <v>0</v>
      </c>
      <c r="BA83" s="75" t="n">
        <f aca="false">IF(AP83&lt;&gt;AR83,(IF('ORÇ.GLOBAL P CAIXA'!I84="",L83*INFORMAÇÕES!$U$115,IF('ORÇ.GLOBAL P CAIXA'!I84="CF",L83,0))),0)</f>
        <v>0</v>
      </c>
      <c r="BB83" s="75" t="n">
        <f aca="false">IF(AP83&lt;&gt;AR83,(IF('ORÇ.GLOBAL P CAIXA'!I84="",L83*INFORMAÇÕES!$U$116,IF('ORÇ.GLOBAL P CAIXA'!I84="O",L83,0))),0)</f>
        <v>0</v>
      </c>
      <c r="BC83" s="731" t="n">
        <f aca="false">IF(E83&lt;&gt;0,L83,0)</f>
        <v>0</v>
      </c>
    </row>
    <row r="84" s="174" customFormat="true" ht="14.25" hidden="false" customHeight="false" outlineLevel="0" collapsed="false">
      <c r="A84" s="159" t="n">
        <v>74</v>
      </c>
      <c r="B84" s="160" t="n">
        <f aca="false">'ORÇ.REPROG. P CAIXA'!B86</f>
        <v>0</v>
      </c>
      <c r="C84" s="723" t="n">
        <f aca="false">'ORÇ.REPROG. P CAIXA'!C86</f>
        <v>0</v>
      </c>
      <c r="D84" s="162" t="n">
        <f aca="false">'ORÇ.REPROG. P CAIXA'!D86</f>
        <v>0</v>
      </c>
      <c r="E84" s="163" t="n">
        <f aca="false">IF('BM GLOBAL'!$P$1&lt;&gt;0,'ORÇ.REPROG. P CAIXA'!E86,'ORÇ.REPROG. P CAIXA'!H86)</f>
        <v>0</v>
      </c>
      <c r="F84" s="163" t="n">
        <f aca="false">IF('BM GLOBAL'!$P$1&lt;&gt;0,IF('ORÇ.GLOBAL P CAIXA'!K85=0,'ORÇ.GLOBAL EMPRESA'!G85,'ORÇ.GLOBAL P CAIXA'!F85),'ORÇ.REPROG. P CAIXA'!I86)</f>
        <v>0</v>
      </c>
      <c r="G84" s="163" t="n">
        <f aca="false">IF(E84&lt;&gt;0,ROUND(E84*F84,2),IF(AO84=0,(SUMIF('ORÇ.REPROG. P CAIXA'!$AC$13:$AC$1012,B84,$AO$11:$AO$1010)),AO84))</f>
        <v>0</v>
      </c>
      <c r="H84" s="163" t="n">
        <f aca="false">IF(J84&lt;&gt;0,IF(E84&lt;&gt;0,J84/F84,0),0)</f>
        <v>0</v>
      </c>
      <c r="I84" s="163" t="n">
        <f aca="false">IF(L84&lt;&gt;0,IF(E84&lt;&gt;0,L84/F84,0),0)</f>
        <v>0</v>
      </c>
      <c r="J84" s="163" t="n">
        <f aca="false">IF(E84&lt;&gt;0,ROUND(INDEX($P$11:$AM$1010,$A84,$L$1),2),IF(AX84=0,(SUMIF($AP$11:$AP$1010,B84,$AX$11:$AX$1010)),AX84))</f>
        <v>0</v>
      </c>
      <c r="K84" s="163" t="n">
        <f aca="false">IF(G84=0,0,(J84/G84)*100)</f>
        <v>0</v>
      </c>
      <c r="L84" s="163" t="n">
        <f aca="false">IF(E84&lt;&gt;0,ROUND(IF($L$1=1,SUM(P84),"0")+IF($L$1=2,SUM($P84:Q84),"0")+IF($L$1=3,SUM($P84:R84),"0")+IF($L$1=4,SUM($P84:S84),"0")+IF($L$1=5,SUM($P84:T84),"0")+IF($L$1=6,SUM($P84:U84),"0")+IF($L$1=7,SUM($P84:V84),"0")+IF($L$1=8,SUM($P84:W84),"0")+IF($L$1=9,SUM($P84:X84),"0")+IF($L$1=10,SUM($P84:Y84),"0")+IF($L$1=11,SUM($P84:Z84),"0")+IF($L$1=12,SUM($P84:AA84),"0")+IF($L$1=13,SUM($P84:AB84),"0")+IF($L$1=14,SUM($P84:AC84),"0")+IF($L$1=15,SUM($P84:AD84),"0")+IF($L$1=16,SUM($P84:AE84),"0")+IF($L$1=17,SUM($P84:AF84),"0")+IF($L$1=18,SUM($P84:AG84),"0")+IF($L$1=19,SUM($P84:AH84),"0")+IF($L$1=20,SUM($P84:AI84),"0")+IF($L$1=21,SUM($P84:AJ84),"0")+IF($L$1=22,SUM($P84:AK84),"0")+IF($L$1=23,SUM($P84:AL84),"0")+IF($L$1=24,SUM($P84:AM84),"0"),2),IF(BC84=0,(SUMIF($AP$11:$AP$1010,B84,$BC$11:$BC$1010)),BC84))</f>
        <v>0</v>
      </c>
      <c r="M84" s="163" t="n">
        <f aca="false">IF(G84=0,0,(L84/G84)*100)</f>
        <v>0</v>
      </c>
      <c r="N84" s="168" t="str">
        <f aca="false">IF(B84&gt;0,"ok","ocultar")</f>
        <v>ocultar</v>
      </c>
      <c r="O84" s="650"/>
      <c r="P84" s="724"/>
      <c r="Q84" s="725"/>
      <c r="R84" s="725"/>
      <c r="S84" s="725"/>
      <c r="T84" s="725"/>
      <c r="U84" s="725"/>
      <c r="V84" s="725"/>
      <c r="W84" s="725"/>
      <c r="X84" s="725"/>
      <c r="Y84" s="725"/>
      <c r="Z84" s="725"/>
      <c r="AA84" s="726"/>
      <c r="AB84" s="726"/>
      <c r="AC84" s="726"/>
      <c r="AD84" s="726"/>
      <c r="AE84" s="726"/>
      <c r="AF84" s="726"/>
      <c r="AG84" s="726"/>
      <c r="AH84" s="726"/>
      <c r="AI84" s="726"/>
      <c r="AJ84" s="726"/>
      <c r="AK84" s="726"/>
      <c r="AL84" s="726"/>
      <c r="AM84" s="727"/>
      <c r="AO84" s="728" t="n">
        <f aca="false">IF(E84&lt;&gt;0,G84,0)</f>
        <v>0</v>
      </c>
      <c r="AP84" s="157" t="n">
        <f aca="false">IF(B84=0,AP83,IF(ISNONTEXT(B84)=TRUE(),INT(B84),INT(LEFT(B84,FIND(".",B84)-1))))</f>
        <v>3</v>
      </c>
      <c r="AQ84" s="157" t="str">
        <f aca="false">IF(AQ85=1,1,IF(B84&lt;&gt;0,1,IF(C84&lt;&gt;0,1,IF(D84&lt;&gt;0,1,IF(E84&lt;&gt;0,1,"")))))</f>
        <v/>
      </c>
      <c r="AR84" s="157" t="str">
        <f aca="false">IF(AP84=0," ",IF(AP84&lt;&gt;AP83,AP84," "))</f>
        <v> </v>
      </c>
      <c r="AS84" s="732"/>
      <c r="AT84" s="730" t="n">
        <f aca="false">IF(AP84&lt;&gt;AR84,(IF('ORÇ.GLOBAL P CAIXA'!I85="",J84*(INFORMAÇÕES!$Q$99/INFORMAÇÕES!$Q$102),IF('ORÇ.GLOBAL P CAIXA'!I85="R",J84,0))),0)</f>
        <v>0</v>
      </c>
      <c r="AU84" s="75" t="n">
        <f aca="false">IF(AP84&lt;&gt;AR84,(IF('ORÇ.GLOBAL P CAIXA'!I85="",J84*(INFORMAÇÕES!$Q$100/INFORMAÇÕES!$Q$102),IF('ORÇ.GLOBAL P CAIXA'!I85="C",J84,0))),0)</f>
        <v>0</v>
      </c>
      <c r="AV84" s="75" t="n">
        <f aca="false">IF(AP84&lt;&gt;AR84,(IF('ORÇ.GLOBAL P CAIXA'!I85="",J84*INFORMAÇÕES!$U$115,IF('ORÇ.GLOBAL P CAIXA'!I85="CF",J84,0))),0)</f>
        <v>0</v>
      </c>
      <c r="AW84" s="75" t="n">
        <f aca="false">IF(AP84&lt;&gt;AR84,(IF('ORÇ.GLOBAL P CAIXA'!I85="",J84*INFORMAÇÕES!$U$116,IF('ORÇ.GLOBAL P CAIXA'!I85="O",J84,0))),0)</f>
        <v>0</v>
      </c>
      <c r="AX84" s="731" t="n">
        <f aca="false">IF(E84&lt;&gt;0,J84,0)</f>
        <v>0</v>
      </c>
      <c r="AY84" s="730" t="n">
        <f aca="false">IF(AP84&lt;&gt;AR84,(IF('ORÇ.GLOBAL P CAIXA'!I85="",L84*(INFORMAÇÕES!$Q$99/INFORMAÇÕES!$Q$102),IF('ORÇ.GLOBAL P CAIXA'!I85="R",L84,0))),0)</f>
        <v>0</v>
      </c>
      <c r="AZ84" s="75" t="n">
        <f aca="false">IF(AP84&lt;&gt;AR84,(IF('ORÇ.GLOBAL P CAIXA'!I85="",L84*(INFORMAÇÕES!$Q$100/INFORMAÇÕES!$Q$102),IF('ORÇ.GLOBAL P CAIXA'!I85="C",L84,0))),0)</f>
        <v>0</v>
      </c>
      <c r="BA84" s="75" t="n">
        <f aca="false">IF(AP84&lt;&gt;AR84,(IF('ORÇ.GLOBAL P CAIXA'!I85="",L84*INFORMAÇÕES!$U$115,IF('ORÇ.GLOBAL P CAIXA'!I85="CF",L84,0))),0)</f>
        <v>0</v>
      </c>
      <c r="BB84" s="75" t="n">
        <f aca="false">IF(AP84&lt;&gt;AR84,(IF('ORÇ.GLOBAL P CAIXA'!I85="",L84*INFORMAÇÕES!$U$116,IF('ORÇ.GLOBAL P CAIXA'!I85="O",L84,0))),0)</f>
        <v>0</v>
      </c>
      <c r="BC84" s="731" t="n">
        <f aca="false">IF(E84&lt;&gt;0,L84,0)</f>
        <v>0</v>
      </c>
    </row>
    <row r="85" s="174" customFormat="true" ht="14.25" hidden="false" customHeight="false" outlineLevel="0" collapsed="false">
      <c r="A85" s="159" t="n">
        <v>75</v>
      </c>
      <c r="B85" s="160" t="n">
        <f aca="false">'ORÇ.REPROG. P CAIXA'!B87</f>
        <v>0</v>
      </c>
      <c r="C85" s="723" t="n">
        <f aca="false">'ORÇ.REPROG. P CAIXA'!C87</f>
        <v>0</v>
      </c>
      <c r="D85" s="162" t="n">
        <f aca="false">'ORÇ.REPROG. P CAIXA'!D87</f>
        <v>0</v>
      </c>
      <c r="E85" s="163" t="n">
        <f aca="false">IF('BM GLOBAL'!$P$1&lt;&gt;0,'ORÇ.REPROG. P CAIXA'!E87,'ORÇ.REPROG. P CAIXA'!H87)</f>
        <v>0</v>
      </c>
      <c r="F85" s="163" t="n">
        <f aca="false">IF('BM GLOBAL'!$P$1&lt;&gt;0,IF('ORÇ.GLOBAL P CAIXA'!K86=0,'ORÇ.GLOBAL EMPRESA'!G86,'ORÇ.GLOBAL P CAIXA'!F86),'ORÇ.REPROG. P CAIXA'!I87)</f>
        <v>0</v>
      </c>
      <c r="G85" s="163" t="n">
        <f aca="false">IF(E85&lt;&gt;0,ROUND(E85*F85,2),IF(AO85=0,(SUMIF('ORÇ.REPROG. P CAIXA'!$AC$13:$AC$1012,B85,$AO$11:$AO$1010)),AO85))</f>
        <v>0</v>
      </c>
      <c r="H85" s="163" t="n">
        <f aca="false">IF(J85&lt;&gt;0,IF(E85&lt;&gt;0,J85/F85,0),0)</f>
        <v>0</v>
      </c>
      <c r="I85" s="163" t="n">
        <f aca="false">IF(L85&lt;&gt;0,IF(E85&lt;&gt;0,L85/F85,0),0)</f>
        <v>0</v>
      </c>
      <c r="J85" s="163" t="n">
        <f aca="false">IF(E85&lt;&gt;0,ROUND(INDEX($P$11:$AM$1010,$A85,$L$1),2),IF(AX85=0,(SUMIF($AP$11:$AP$1010,B85,$AX$11:$AX$1010)),AX85))</f>
        <v>0</v>
      </c>
      <c r="K85" s="163" t="n">
        <f aca="false">IF(G85=0,0,(J85/G85)*100)</f>
        <v>0</v>
      </c>
      <c r="L85" s="163" t="n">
        <f aca="false">IF(E85&lt;&gt;0,ROUND(IF($L$1=1,SUM(P85),"0")+IF($L$1=2,SUM($P85:Q85),"0")+IF($L$1=3,SUM($P85:R85),"0")+IF($L$1=4,SUM($P85:S85),"0")+IF($L$1=5,SUM($P85:T85),"0")+IF($L$1=6,SUM($P85:U85),"0")+IF($L$1=7,SUM($P85:V85),"0")+IF($L$1=8,SUM($P85:W85),"0")+IF($L$1=9,SUM($P85:X85),"0")+IF($L$1=10,SUM($P85:Y85),"0")+IF($L$1=11,SUM($P85:Z85),"0")+IF($L$1=12,SUM($P85:AA85),"0")+IF($L$1=13,SUM($P85:AB85),"0")+IF($L$1=14,SUM($P85:AC85),"0")+IF($L$1=15,SUM($P85:AD85),"0")+IF($L$1=16,SUM($P85:AE85),"0")+IF($L$1=17,SUM($P85:AF85),"0")+IF($L$1=18,SUM($P85:AG85),"0")+IF($L$1=19,SUM($P85:AH85),"0")+IF($L$1=20,SUM($P85:AI85),"0")+IF($L$1=21,SUM($P85:AJ85),"0")+IF($L$1=22,SUM($P85:AK85),"0")+IF($L$1=23,SUM($P85:AL85),"0")+IF($L$1=24,SUM($P85:AM85),"0"),2),IF(BC85=0,(SUMIF($AP$11:$AP$1010,B85,$BC$11:$BC$1010)),BC85))</f>
        <v>0</v>
      </c>
      <c r="M85" s="163" t="n">
        <f aca="false">IF(G85=0,0,(L85/G85)*100)</f>
        <v>0</v>
      </c>
      <c r="N85" s="168" t="str">
        <f aca="false">IF(B85&gt;0,"ok","ocultar")</f>
        <v>ocultar</v>
      </c>
      <c r="O85" s="650"/>
      <c r="P85" s="724"/>
      <c r="Q85" s="725"/>
      <c r="R85" s="725"/>
      <c r="S85" s="725"/>
      <c r="T85" s="725"/>
      <c r="U85" s="725"/>
      <c r="V85" s="725"/>
      <c r="W85" s="725"/>
      <c r="X85" s="725"/>
      <c r="Y85" s="725"/>
      <c r="Z85" s="725"/>
      <c r="AA85" s="726"/>
      <c r="AB85" s="726"/>
      <c r="AC85" s="726"/>
      <c r="AD85" s="726"/>
      <c r="AE85" s="726"/>
      <c r="AF85" s="726"/>
      <c r="AG85" s="726"/>
      <c r="AH85" s="726"/>
      <c r="AI85" s="726"/>
      <c r="AJ85" s="726"/>
      <c r="AK85" s="726"/>
      <c r="AL85" s="726"/>
      <c r="AM85" s="727"/>
      <c r="AO85" s="728" t="n">
        <f aca="false">IF(E85&lt;&gt;0,G85,0)</f>
        <v>0</v>
      </c>
      <c r="AP85" s="157" t="n">
        <f aca="false">IF(B85=0,AP84,IF(ISNONTEXT(B85)=TRUE(),INT(B85),INT(LEFT(B85,FIND(".",B85)-1))))</f>
        <v>3</v>
      </c>
      <c r="AQ85" s="157" t="str">
        <f aca="false">IF(AQ86=1,1,IF(B85&lt;&gt;0,1,IF(C85&lt;&gt;0,1,IF(D85&lt;&gt;0,1,IF(E85&lt;&gt;0,1,"")))))</f>
        <v/>
      </c>
      <c r="AR85" s="157" t="str">
        <f aca="false">IF(AP85=0," ",IF(AP85&lt;&gt;AP84,AP85," "))</f>
        <v> </v>
      </c>
      <c r="AS85" s="732"/>
      <c r="AT85" s="730" t="n">
        <f aca="false">IF(AP85&lt;&gt;AR85,(IF('ORÇ.GLOBAL P CAIXA'!I86="",J85*(INFORMAÇÕES!$Q$99/INFORMAÇÕES!$Q$102),IF('ORÇ.GLOBAL P CAIXA'!I86="R",J85,0))),0)</f>
        <v>0</v>
      </c>
      <c r="AU85" s="75" t="n">
        <f aca="false">IF(AP85&lt;&gt;AR85,(IF('ORÇ.GLOBAL P CAIXA'!I86="",J85*(INFORMAÇÕES!$Q$100/INFORMAÇÕES!$Q$102),IF('ORÇ.GLOBAL P CAIXA'!I86="C",J85,0))),0)</f>
        <v>0</v>
      </c>
      <c r="AV85" s="75" t="n">
        <f aca="false">IF(AP85&lt;&gt;AR85,(IF('ORÇ.GLOBAL P CAIXA'!I86="",J85*INFORMAÇÕES!$U$115,IF('ORÇ.GLOBAL P CAIXA'!I86="CF",J85,0))),0)</f>
        <v>0</v>
      </c>
      <c r="AW85" s="75" t="n">
        <f aca="false">IF(AP85&lt;&gt;AR85,(IF('ORÇ.GLOBAL P CAIXA'!I86="",J85*INFORMAÇÕES!$U$116,IF('ORÇ.GLOBAL P CAIXA'!I86="O",J85,0))),0)</f>
        <v>0</v>
      </c>
      <c r="AX85" s="731" t="n">
        <f aca="false">IF(E85&lt;&gt;0,J85,0)</f>
        <v>0</v>
      </c>
      <c r="AY85" s="730" t="n">
        <f aca="false">IF(AP85&lt;&gt;AR85,(IF('ORÇ.GLOBAL P CAIXA'!I86="",L85*(INFORMAÇÕES!$Q$99/INFORMAÇÕES!$Q$102),IF('ORÇ.GLOBAL P CAIXA'!I86="R",L85,0))),0)</f>
        <v>0</v>
      </c>
      <c r="AZ85" s="75" t="n">
        <f aca="false">IF(AP85&lt;&gt;AR85,(IF('ORÇ.GLOBAL P CAIXA'!I86="",L85*(INFORMAÇÕES!$Q$100/INFORMAÇÕES!$Q$102),IF('ORÇ.GLOBAL P CAIXA'!I86="C",L85,0))),0)</f>
        <v>0</v>
      </c>
      <c r="BA85" s="75" t="n">
        <f aca="false">IF(AP85&lt;&gt;AR85,(IF('ORÇ.GLOBAL P CAIXA'!I86="",L85*INFORMAÇÕES!$U$115,IF('ORÇ.GLOBAL P CAIXA'!I86="CF",L85,0))),0)</f>
        <v>0</v>
      </c>
      <c r="BB85" s="75" t="n">
        <f aca="false">IF(AP85&lt;&gt;AR85,(IF('ORÇ.GLOBAL P CAIXA'!I86="",L85*INFORMAÇÕES!$U$116,IF('ORÇ.GLOBAL P CAIXA'!I86="O",L85,0))),0)</f>
        <v>0</v>
      </c>
      <c r="BC85" s="731" t="n">
        <f aca="false">IF(E85&lt;&gt;0,L85,0)</f>
        <v>0</v>
      </c>
    </row>
    <row r="86" s="174" customFormat="true" ht="14.25" hidden="false" customHeight="false" outlineLevel="0" collapsed="false">
      <c r="A86" s="159" t="n">
        <v>76</v>
      </c>
      <c r="B86" s="160" t="n">
        <f aca="false">'ORÇ.REPROG. P CAIXA'!B88</f>
        <v>0</v>
      </c>
      <c r="C86" s="723" t="n">
        <f aca="false">'ORÇ.REPROG. P CAIXA'!C88</f>
        <v>0</v>
      </c>
      <c r="D86" s="162" t="n">
        <f aca="false">'ORÇ.REPROG. P CAIXA'!D88</f>
        <v>0</v>
      </c>
      <c r="E86" s="163" t="n">
        <f aca="false">IF('BM GLOBAL'!$P$1&lt;&gt;0,'ORÇ.REPROG. P CAIXA'!E88,'ORÇ.REPROG. P CAIXA'!H88)</f>
        <v>0</v>
      </c>
      <c r="F86" s="163" t="n">
        <f aca="false">IF('BM GLOBAL'!$P$1&lt;&gt;0,IF('ORÇ.GLOBAL P CAIXA'!K87=0,'ORÇ.GLOBAL EMPRESA'!G87,'ORÇ.GLOBAL P CAIXA'!F87),'ORÇ.REPROG. P CAIXA'!I88)</f>
        <v>0</v>
      </c>
      <c r="G86" s="163" t="n">
        <f aca="false">IF(E86&lt;&gt;0,ROUND(E86*F86,2),IF(AO86=0,(SUMIF('ORÇ.REPROG. P CAIXA'!$AC$13:$AC$1012,B86,$AO$11:$AO$1010)),AO86))</f>
        <v>0</v>
      </c>
      <c r="H86" s="163" t="n">
        <f aca="false">IF(J86&lt;&gt;0,IF(E86&lt;&gt;0,J86/F86,0),0)</f>
        <v>0</v>
      </c>
      <c r="I86" s="163" t="n">
        <f aca="false">IF(L86&lt;&gt;0,IF(E86&lt;&gt;0,L86/F86,0),0)</f>
        <v>0</v>
      </c>
      <c r="J86" s="163" t="n">
        <f aca="false">IF(E86&lt;&gt;0,ROUND(INDEX($P$11:$AM$1010,$A86,$L$1),2),IF(AX86=0,(SUMIF($AP$11:$AP$1010,B86,$AX$11:$AX$1010)),AX86))</f>
        <v>0</v>
      </c>
      <c r="K86" s="163" t="n">
        <f aca="false">IF(G86=0,0,(J86/G86)*100)</f>
        <v>0</v>
      </c>
      <c r="L86" s="163" t="n">
        <f aca="false">IF(E86&lt;&gt;0,ROUND(IF($L$1=1,SUM(P86),"0")+IF($L$1=2,SUM($P86:Q86),"0")+IF($L$1=3,SUM($P86:R86),"0")+IF($L$1=4,SUM($P86:S86),"0")+IF($L$1=5,SUM($P86:T86),"0")+IF($L$1=6,SUM($P86:U86),"0")+IF($L$1=7,SUM($P86:V86),"0")+IF($L$1=8,SUM($P86:W86),"0")+IF($L$1=9,SUM($P86:X86),"0")+IF($L$1=10,SUM($P86:Y86),"0")+IF($L$1=11,SUM($P86:Z86),"0")+IF($L$1=12,SUM($P86:AA86),"0")+IF($L$1=13,SUM($P86:AB86),"0")+IF($L$1=14,SUM($P86:AC86),"0")+IF($L$1=15,SUM($P86:AD86),"0")+IF($L$1=16,SUM($P86:AE86),"0")+IF($L$1=17,SUM($P86:AF86),"0")+IF($L$1=18,SUM($P86:AG86),"0")+IF($L$1=19,SUM($P86:AH86),"0")+IF($L$1=20,SUM($P86:AI86),"0")+IF($L$1=21,SUM($P86:AJ86),"0")+IF($L$1=22,SUM($P86:AK86),"0")+IF($L$1=23,SUM($P86:AL86),"0")+IF($L$1=24,SUM($P86:AM86),"0"),2),IF(BC86=0,(SUMIF($AP$11:$AP$1010,B86,$BC$11:$BC$1010)),BC86))</f>
        <v>0</v>
      </c>
      <c r="M86" s="163" t="n">
        <f aca="false">IF(G86=0,0,(L86/G86)*100)</f>
        <v>0</v>
      </c>
      <c r="N86" s="168" t="str">
        <f aca="false">IF(B86&gt;0,"ok","ocultar")</f>
        <v>ocultar</v>
      </c>
      <c r="O86" s="650"/>
      <c r="P86" s="724"/>
      <c r="Q86" s="725"/>
      <c r="R86" s="725"/>
      <c r="S86" s="725"/>
      <c r="T86" s="725"/>
      <c r="U86" s="725"/>
      <c r="V86" s="725"/>
      <c r="W86" s="725"/>
      <c r="X86" s="725"/>
      <c r="Y86" s="725"/>
      <c r="Z86" s="725"/>
      <c r="AA86" s="726"/>
      <c r="AB86" s="726"/>
      <c r="AC86" s="726"/>
      <c r="AD86" s="726"/>
      <c r="AE86" s="726"/>
      <c r="AF86" s="726"/>
      <c r="AG86" s="726"/>
      <c r="AH86" s="726"/>
      <c r="AI86" s="726"/>
      <c r="AJ86" s="726"/>
      <c r="AK86" s="726"/>
      <c r="AL86" s="726"/>
      <c r="AM86" s="727"/>
      <c r="AO86" s="728" t="n">
        <f aca="false">IF(E86&lt;&gt;0,G86,0)</f>
        <v>0</v>
      </c>
      <c r="AP86" s="157" t="n">
        <f aca="false">IF(B86=0,AP85,IF(ISNONTEXT(B86)=TRUE(),INT(B86),INT(LEFT(B86,FIND(".",B86)-1))))</f>
        <v>3</v>
      </c>
      <c r="AQ86" s="157" t="str">
        <f aca="false">IF(AQ87=1,1,IF(B86&lt;&gt;0,1,IF(C86&lt;&gt;0,1,IF(D86&lt;&gt;0,1,IF(E86&lt;&gt;0,1,"")))))</f>
        <v/>
      </c>
      <c r="AR86" s="157" t="str">
        <f aca="false">IF(AP86=0," ",IF(AP86&lt;&gt;AP85,AP86," "))</f>
        <v> </v>
      </c>
      <c r="AS86" s="732"/>
      <c r="AT86" s="730" t="n">
        <f aca="false">IF(AP86&lt;&gt;AR86,(IF('ORÇ.GLOBAL P CAIXA'!I87="",J86*(INFORMAÇÕES!$Q$99/INFORMAÇÕES!$Q$102),IF('ORÇ.GLOBAL P CAIXA'!I87="R",J86,0))),0)</f>
        <v>0</v>
      </c>
      <c r="AU86" s="75" t="n">
        <f aca="false">IF(AP86&lt;&gt;AR86,(IF('ORÇ.GLOBAL P CAIXA'!I87="",J86*(INFORMAÇÕES!$Q$100/INFORMAÇÕES!$Q$102),IF('ORÇ.GLOBAL P CAIXA'!I87="C",J86,0))),0)</f>
        <v>0</v>
      </c>
      <c r="AV86" s="75" t="n">
        <f aca="false">IF(AP86&lt;&gt;AR86,(IF('ORÇ.GLOBAL P CAIXA'!I87="",J86*INFORMAÇÕES!$U$115,IF('ORÇ.GLOBAL P CAIXA'!I87="CF",J86,0))),0)</f>
        <v>0</v>
      </c>
      <c r="AW86" s="75" t="n">
        <f aca="false">IF(AP86&lt;&gt;AR86,(IF('ORÇ.GLOBAL P CAIXA'!I87="",J86*INFORMAÇÕES!$U$116,IF('ORÇ.GLOBAL P CAIXA'!I87="O",J86,0))),0)</f>
        <v>0</v>
      </c>
      <c r="AX86" s="731" t="n">
        <f aca="false">IF(E86&lt;&gt;0,J86,0)</f>
        <v>0</v>
      </c>
      <c r="AY86" s="730" t="n">
        <f aca="false">IF(AP86&lt;&gt;AR86,(IF('ORÇ.GLOBAL P CAIXA'!I87="",L86*(INFORMAÇÕES!$Q$99/INFORMAÇÕES!$Q$102),IF('ORÇ.GLOBAL P CAIXA'!I87="R",L86,0))),0)</f>
        <v>0</v>
      </c>
      <c r="AZ86" s="75" t="n">
        <f aca="false">IF(AP86&lt;&gt;AR86,(IF('ORÇ.GLOBAL P CAIXA'!I87="",L86*(INFORMAÇÕES!$Q$100/INFORMAÇÕES!$Q$102),IF('ORÇ.GLOBAL P CAIXA'!I87="C",L86,0))),0)</f>
        <v>0</v>
      </c>
      <c r="BA86" s="75" t="n">
        <f aca="false">IF(AP86&lt;&gt;AR86,(IF('ORÇ.GLOBAL P CAIXA'!I87="",L86*INFORMAÇÕES!$U$115,IF('ORÇ.GLOBAL P CAIXA'!I87="CF",L86,0))),0)</f>
        <v>0</v>
      </c>
      <c r="BB86" s="75" t="n">
        <f aca="false">IF(AP86&lt;&gt;AR86,(IF('ORÇ.GLOBAL P CAIXA'!I87="",L86*INFORMAÇÕES!$U$116,IF('ORÇ.GLOBAL P CAIXA'!I87="O",L86,0))),0)</f>
        <v>0</v>
      </c>
      <c r="BC86" s="731" t="n">
        <f aca="false">IF(E86&lt;&gt;0,L86,0)</f>
        <v>0</v>
      </c>
    </row>
    <row r="87" s="174" customFormat="true" ht="14.25" hidden="false" customHeight="false" outlineLevel="0" collapsed="false">
      <c r="A87" s="159" t="n">
        <v>77</v>
      </c>
      <c r="B87" s="160" t="n">
        <f aca="false">'ORÇ.REPROG. P CAIXA'!B89</f>
        <v>0</v>
      </c>
      <c r="C87" s="723" t="n">
        <f aca="false">'ORÇ.REPROG. P CAIXA'!C89</f>
        <v>0</v>
      </c>
      <c r="D87" s="162" t="n">
        <f aca="false">'ORÇ.REPROG. P CAIXA'!D89</f>
        <v>0</v>
      </c>
      <c r="E87" s="163" t="n">
        <f aca="false">IF('BM GLOBAL'!$P$1&lt;&gt;0,'ORÇ.REPROG. P CAIXA'!E89,'ORÇ.REPROG. P CAIXA'!H89)</f>
        <v>0</v>
      </c>
      <c r="F87" s="163" t="n">
        <f aca="false">IF('BM GLOBAL'!$P$1&lt;&gt;0,IF('ORÇ.GLOBAL P CAIXA'!K88=0,'ORÇ.GLOBAL EMPRESA'!G88,'ORÇ.GLOBAL P CAIXA'!F88),'ORÇ.REPROG. P CAIXA'!I89)</f>
        <v>0</v>
      </c>
      <c r="G87" s="163" t="n">
        <f aca="false">IF(E87&lt;&gt;0,ROUND(E87*F87,2),IF(AO87=0,(SUMIF('ORÇ.REPROG. P CAIXA'!$AC$13:$AC$1012,B87,$AO$11:$AO$1010)),AO87))</f>
        <v>0</v>
      </c>
      <c r="H87" s="163" t="n">
        <f aca="false">IF(J87&lt;&gt;0,IF(E87&lt;&gt;0,J87/F87,0),0)</f>
        <v>0</v>
      </c>
      <c r="I87" s="163" t="n">
        <f aca="false">IF(L87&lt;&gt;0,IF(E87&lt;&gt;0,L87/F87,0),0)</f>
        <v>0</v>
      </c>
      <c r="J87" s="163" t="n">
        <f aca="false">IF(E87&lt;&gt;0,ROUND(INDEX($P$11:$AM$1010,$A87,$L$1),2),IF(AX87=0,(SUMIF($AP$11:$AP$1010,B87,$AX$11:$AX$1010)),AX87))</f>
        <v>0</v>
      </c>
      <c r="K87" s="163" t="n">
        <f aca="false">IF(G87=0,0,(J87/G87)*100)</f>
        <v>0</v>
      </c>
      <c r="L87" s="163" t="n">
        <f aca="false">IF(E87&lt;&gt;0,ROUND(IF($L$1=1,SUM(P87),"0")+IF($L$1=2,SUM($P87:Q87),"0")+IF($L$1=3,SUM($P87:R87),"0")+IF($L$1=4,SUM($P87:S87),"0")+IF($L$1=5,SUM($P87:T87),"0")+IF($L$1=6,SUM($P87:U87),"0")+IF($L$1=7,SUM($P87:V87),"0")+IF($L$1=8,SUM($P87:W87),"0")+IF($L$1=9,SUM($P87:X87),"0")+IF($L$1=10,SUM($P87:Y87),"0")+IF($L$1=11,SUM($P87:Z87),"0")+IF($L$1=12,SUM($P87:AA87),"0")+IF($L$1=13,SUM($P87:AB87),"0")+IF($L$1=14,SUM($P87:AC87),"0")+IF($L$1=15,SUM($P87:AD87),"0")+IF($L$1=16,SUM($P87:AE87),"0")+IF($L$1=17,SUM($P87:AF87),"0")+IF($L$1=18,SUM($P87:AG87),"0")+IF($L$1=19,SUM($P87:AH87),"0")+IF($L$1=20,SUM($P87:AI87),"0")+IF($L$1=21,SUM($P87:AJ87),"0")+IF($L$1=22,SUM($P87:AK87),"0")+IF($L$1=23,SUM($P87:AL87),"0")+IF($L$1=24,SUM($P87:AM87),"0"),2),IF(BC87=0,(SUMIF($AP$11:$AP$1010,B87,$BC$11:$BC$1010)),BC87))</f>
        <v>0</v>
      </c>
      <c r="M87" s="163" t="n">
        <f aca="false">IF(G87=0,0,(L87/G87)*100)</f>
        <v>0</v>
      </c>
      <c r="N87" s="168" t="str">
        <f aca="false">IF(B87&gt;0,"ok","ocultar")</f>
        <v>ocultar</v>
      </c>
      <c r="O87" s="650"/>
      <c r="P87" s="724"/>
      <c r="Q87" s="725"/>
      <c r="R87" s="725"/>
      <c r="S87" s="725"/>
      <c r="T87" s="725"/>
      <c r="U87" s="725"/>
      <c r="V87" s="725"/>
      <c r="W87" s="725"/>
      <c r="X87" s="725"/>
      <c r="Y87" s="725"/>
      <c r="Z87" s="725"/>
      <c r="AA87" s="726"/>
      <c r="AB87" s="726"/>
      <c r="AC87" s="726"/>
      <c r="AD87" s="726"/>
      <c r="AE87" s="726"/>
      <c r="AF87" s="726"/>
      <c r="AG87" s="726"/>
      <c r="AH87" s="726"/>
      <c r="AI87" s="726"/>
      <c r="AJ87" s="726"/>
      <c r="AK87" s="726"/>
      <c r="AL87" s="726"/>
      <c r="AM87" s="727"/>
      <c r="AO87" s="728" t="n">
        <f aca="false">IF(E87&lt;&gt;0,G87,0)</f>
        <v>0</v>
      </c>
      <c r="AP87" s="157" t="n">
        <f aca="false">IF(B87=0,AP86,IF(ISNONTEXT(B87)=TRUE(),INT(B87),INT(LEFT(B87,FIND(".",B87)-1))))</f>
        <v>3</v>
      </c>
      <c r="AQ87" s="157" t="str">
        <f aca="false">IF(AQ88=1,1,IF(B87&lt;&gt;0,1,IF(C87&lt;&gt;0,1,IF(D87&lt;&gt;0,1,IF(E87&lt;&gt;0,1,"")))))</f>
        <v/>
      </c>
      <c r="AR87" s="157" t="str">
        <f aca="false">IF(AP87=0," ",IF(AP87&lt;&gt;AP86,AP87," "))</f>
        <v> </v>
      </c>
      <c r="AS87" s="732"/>
      <c r="AT87" s="730" t="n">
        <f aca="false">IF(AP87&lt;&gt;AR87,(IF('ORÇ.GLOBAL P CAIXA'!I88="",J87*(INFORMAÇÕES!$Q$99/INFORMAÇÕES!$Q$102),IF('ORÇ.GLOBAL P CAIXA'!I88="R",J87,0))),0)</f>
        <v>0</v>
      </c>
      <c r="AU87" s="75" t="n">
        <f aca="false">IF(AP87&lt;&gt;AR87,(IF('ORÇ.GLOBAL P CAIXA'!I88="",J87*(INFORMAÇÕES!$Q$100/INFORMAÇÕES!$Q$102),IF('ORÇ.GLOBAL P CAIXA'!I88="C",J87,0))),0)</f>
        <v>0</v>
      </c>
      <c r="AV87" s="75" t="n">
        <f aca="false">IF(AP87&lt;&gt;AR87,(IF('ORÇ.GLOBAL P CAIXA'!I88="",J87*INFORMAÇÕES!$U$115,IF('ORÇ.GLOBAL P CAIXA'!I88="CF",J87,0))),0)</f>
        <v>0</v>
      </c>
      <c r="AW87" s="75" t="n">
        <f aca="false">IF(AP87&lt;&gt;AR87,(IF('ORÇ.GLOBAL P CAIXA'!I88="",J87*INFORMAÇÕES!$U$116,IF('ORÇ.GLOBAL P CAIXA'!I88="O",J87,0))),0)</f>
        <v>0</v>
      </c>
      <c r="AX87" s="731" t="n">
        <f aca="false">IF(E87&lt;&gt;0,J87,0)</f>
        <v>0</v>
      </c>
      <c r="AY87" s="730" t="n">
        <f aca="false">IF(AP87&lt;&gt;AR87,(IF('ORÇ.GLOBAL P CAIXA'!I88="",L87*(INFORMAÇÕES!$Q$99/INFORMAÇÕES!$Q$102),IF('ORÇ.GLOBAL P CAIXA'!I88="R",L87,0))),0)</f>
        <v>0</v>
      </c>
      <c r="AZ87" s="75" t="n">
        <f aca="false">IF(AP87&lt;&gt;AR87,(IF('ORÇ.GLOBAL P CAIXA'!I88="",L87*(INFORMAÇÕES!$Q$100/INFORMAÇÕES!$Q$102),IF('ORÇ.GLOBAL P CAIXA'!I88="C",L87,0))),0)</f>
        <v>0</v>
      </c>
      <c r="BA87" s="75" t="n">
        <f aca="false">IF(AP87&lt;&gt;AR87,(IF('ORÇ.GLOBAL P CAIXA'!I88="",L87*INFORMAÇÕES!$U$115,IF('ORÇ.GLOBAL P CAIXA'!I88="CF",L87,0))),0)</f>
        <v>0</v>
      </c>
      <c r="BB87" s="75" t="n">
        <f aca="false">IF(AP87&lt;&gt;AR87,(IF('ORÇ.GLOBAL P CAIXA'!I88="",L87*INFORMAÇÕES!$U$116,IF('ORÇ.GLOBAL P CAIXA'!I88="O",L87,0))),0)</f>
        <v>0</v>
      </c>
      <c r="BC87" s="731" t="n">
        <f aca="false">IF(E87&lt;&gt;0,L87,0)</f>
        <v>0</v>
      </c>
    </row>
    <row r="88" s="174" customFormat="true" ht="14.25" hidden="false" customHeight="false" outlineLevel="0" collapsed="false">
      <c r="A88" s="159" t="n">
        <v>78</v>
      </c>
      <c r="B88" s="160" t="n">
        <f aca="false">'ORÇ.REPROG. P CAIXA'!B90</f>
        <v>0</v>
      </c>
      <c r="C88" s="723" t="n">
        <f aca="false">'ORÇ.REPROG. P CAIXA'!C90</f>
        <v>0</v>
      </c>
      <c r="D88" s="162" t="n">
        <f aca="false">'ORÇ.REPROG. P CAIXA'!D90</f>
        <v>0</v>
      </c>
      <c r="E88" s="163" t="n">
        <f aca="false">IF('BM GLOBAL'!$P$1&lt;&gt;0,'ORÇ.REPROG. P CAIXA'!E90,'ORÇ.REPROG. P CAIXA'!H90)</f>
        <v>0</v>
      </c>
      <c r="F88" s="163" t="n">
        <f aca="false">IF('BM GLOBAL'!$P$1&lt;&gt;0,IF('ORÇ.GLOBAL P CAIXA'!K89=0,'ORÇ.GLOBAL EMPRESA'!G89,'ORÇ.GLOBAL P CAIXA'!F89),'ORÇ.REPROG. P CAIXA'!I90)</f>
        <v>0</v>
      </c>
      <c r="G88" s="163" t="n">
        <f aca="false">IF(E88&lt;&gt;0,ROUND(E88*F88,2),IF(AO88=0,(SUMIF('ORÇ.REPROG. P CAIXA'!$AC$13:$AC$1012,B88,$AO$11:$AO$1010)),AO88))</f>
        <v>0</v>
      </c>
      <c r="H88" s="163" t="n">
        <f aca="false">IF(J88&lt;&gt;0,IF(E88&lt;&gt;0,J88/F88,0),0)</f>
        <v>0</v>
      </c>
      <c r="I88" s="163" t="n">
        <f aca="false">IF(L88&lt;&gt;0,IF(E88&lt;&gt;0,L88/F88,0),0)</f>
        <v>0</v>
      </c>
      <c r="J88" s="163" t="n">
        <f aca="false">IF(E88&lt;&gt;0,ROUND(INDEX($P$11:$AM$1010,$A88,$L$1),2),IF(AX88=0,(SUMIF($AP$11:$AP$1010,B88,$AX$11:$AX$1010)),AX88))</f>
        <v>0</v>
      </c>
      <c r="K88" s="163" t="n">
        <f aca="false">IF(G88=0,0,(J88/G88)*100)</f>
        <v>0</v>
      </c>
      <c r="L88" s="163" t="n">
        <f aca="false">IF(E88&lt;&gt;0,ROUND(IF($L$1=1,SUM(P88),"0")+IF($L$1=2,SUM($P88:Q88),"0")+IF($L$1=3,SUM($P88:R88),"0")+IF($L$1=4,SUM($P88:S88),"0")+IF($L$1=5,SUM($P88:T88),"0")+IF($L$1=6,SUM($P88:U88),"0")+IF($L$1=7,SUM($P88:V88),"0")+IF($L$1=8,SUM($P88:W88),"0")+IF($L$1=9,SUM($P88:X88),"0")+IF($L$1=10,SUM($P88:Y88),"0")+IF($L$1=11,SUM($P88:Z88),"0")+IF($L$1=12,SUM($P88:AA88),"0")+IF($L$1=13,SUM($P88:AB88),"0")+IF($L$1=14,SUM($P88:AC88),"0")+IF($L$1=15,SUM($P88:AD88),"0")+IF($L$1=16,SUM($P88:AE88),"0")+IF($L$1=17,SUM($P88:AF88),"0")+IF($L$1=18,SUM($P88:AG88),"0")+IF($L$1=19,SUM($P88:AH88),"0")+IF($L$1=20,SUM($P88:AI88),"0")+IF($L$1=21,SUM($P88:AJ88),"0")+IF($L$1=22,SUM($P88:AK88),"0")+IF($L$1=23,SUM($P88:AL88),"0")+IF($L$1=24,SUM($P88:AM88),"0"),2),IF(BC88=0,(SUMIF($AP$11:$AP$1010,B88,$BC$11:$BC$1010)),BC88))</f>
        <v>0</v>
      </c>
      <c r="M88" s="163" t="n">
        <f aca="false">IF(G88=0,0,(L88/G88)*100)</f>
        <v>0</v>
      </c>
      <c r="N88" s="168" t="str">
        <f aca="false">IF(B88&gt;0,"ok","ocultar")</f>
        <v>ocultar</v>
      </c>
      <c r="O88" s="650"/>
      <c r="P88" s="724"/>
      <c r="Q88" s="725"/>
      <c r="R88" s="725"/>
      <c r="S88" s="725"/>
      <c r="T88" s="725"/>
      <c r="U88" s="725"/>
      <c r="V88" s="725"/>
      <c r="W88" s="725"/>
      <c r="X88" s="725"/>
      <c r="Y88" s="725"/>
      <c r="Z88" s="725"/>
      <c r="AA88" s="726"/>
      <c r="AB88" s="726"/>
      <c r="AC88" s="726"/>
      <c r="AD88" s="726"/>
      <c r="AE88" s="726"/>
      <c r="AF88" s="726"/>
      <c r="AG88" s="726"/>
      <c r="AH88" s="726"/>
      <c r="AI88" s="726"/>
      <c r="AJ88" s="726"/>
      <c r="AK88" s="726"/>
      <c r="AL88" s="726"/>
      <c r="AM88" s="727"/>
      <c r="AO88" s="728" t="n">
        <f aca="false">IF(E88&lt;&gt;0,G88,0)</f>
        <v>0</v>
      </c>
      <c r="AP88" s="157" t="n">
        <f aca="false">IF(B88=0,AP87,IF(ISNONTEXT(B88)=TRUE(),INT(B88),INT(LEFT(B88,FIND(".",B88)-1))))</f>
        <v>3</v>
      </c>
      <c r="AQ88" s="157" t="str">
        <f aca="false">IF(AQ89=1,1,IF(B88&lt;&gt;0,1,IF(C88&lt;&gt;0,1,IF(D88&lt;&gt;0,1,IF(E88&lt;&gt;0,1,"")))))</f>
        <v/>
      </c>
      <c r="AR88" s="157" t="str">
        <f aca="false">IF(AP88=0," ",IF(AP88&lt;&gt;AP87,AP88," "))</f>
        <v> </v>
      </c>
      <c r="AS88" s="732"/>
      <c r="AT88" s="730" t="n">
        <f aca="false">IF(AP88&lt;&gt;AR88,(IF('ORÇ.GLOBAL P CAIXA'!I89="",J88*(INFORMAÇÕES!$Q$99/INFORMAÇÕES!$Q$102),IF('ORÇ.GLOBAL P CAIXA'!I89="R",J88,0))),0)</f>
        <v>0</v>
      </c>
      <c r="AU88" s="75" t="n">
        <f aca="false">IF(AP88&lt;&gt;AR88,(IF('ORÇ.GLOBAL P CAIXA'!I89="",J88*(INFORMAÇÕES!$Q$100/INFORMAÇÕES!$Q$102),IF('ORÇ.GLOBAL P CAIXA'!I89="C",J88,0))),0)</f>
        <v>0</v>
      </c>
      <c r="AV88" s="75" t="n">
        <f aca="false">IF(AP88&lt;&gt;AR88,(IF('ORÇ.GLOBAL P CAIXA'!I89="",J88*INFORMAÇÕES!$U$115,IF('ORÇ.GLOBAL P CAIXA'!I89="CF",J88,0))),0)</f>
        <v>0</v>
      </c>
      <c r="AW88" s="75" t="n">
        <f aca="false">IF(AP88&lt;&gt;AR88,(IF('ORÇ.GLOBAL P CAIXA'!I89="",J88*INFORMAÇÕES!$U$116,IF('ORÇ.GLOBAL P CAIXA'!I89="O",J88,0))),0)</f>
        <v>0</v>
      </c>
      <c r="AX88" s="731" t="n">
        <f aca="false">IF(E88&lt;&gt;0,J88,0)</f>
        <v>0</v>
      </c>
      <c r="AY88" s="730" t="n">
        <f aca="false">IF(AP88&lt;&gt;AR88,(IF('ORÇ.GLOBAL P CAIXA'!I89="",L88*(INFORMAÇÕES!$Q$99/INFORMAÇÕES!$Q$102),IF('ORÇ.GLOBAL P CAIXA'!I89="R",L88,0))),0)</f>
        <v>0</v>
      </c>
      <c r="AZ88" s="75" t="n">
        <f aca="false">IF(AP88&lt;&gt;AR88,(IF('ORÇ.GLOBAL P CAIXA'!I89="",L88*(INFORMAÇÕES!$Q$100/INFORMAÇÕES!$Q$102),IF('ORÇ.GLOBAL P CAIXA'!I89="C",L88,0))),0)</f>
        <v>0</v>
      </c>
      <c r="BA88" s="75" t="n">
        <f aca="false">IF(AP88&lt;&gt;AR88,(IF('ORÇ.GLOBAL P CAIXA'!I89="",L88*INFORMAÇÕES!$U$115,IF('ORÇ.GLOBAL P CAIXA'!I89="CF",L88,0))),0)</f>
        <v>0</v>
      </c>
      <c r="BB88" s="75" t="n">
        <f aca="false">IF(AP88&lt;&gt;AR88,(IF('ORÇ.GLOBAL P CAIXA'!I89="",L88*INFORMAÇÕES!$U$116,IF('ORÇ.GLOBAL P CAIXA'!I89="O",L88,0))),0)</f>
        <v>0</v>
      </c>
      <c r="BC88" s="731" t="n">
        <f aca="false">IF(E88&lt;&gt;0,L88,0)</f>
        <v>0</v>
      </c>
    </row>
    <row r="89" s="174" customFormat="true" ht="14.25" hidden="false" customHeight="false" outlineLevel="0" collapsed="false">
      <c r="A89" s="159" t="n">
        <v>79</v>
      </c>
      <c r="B89" s="160" t="n">
        <f aca="false">'ORÇ.REPROG. P CAIXA'!B91</f>
        <v>0</v>
      </c>
      <c r="C89" s="723" t="n">
        <f aca="false">'ORÇ.REPROG. P CAIXA'!C91</f>
        <v>0</v>
      </c>
      <c r="D89" s="162" t="n">
        <f aca="false">'ORÇ.REPROG. P CAIXA'!D91</f>
        <v>0</v>
      </c>
      <c r="E89" s="163" t="n">
        <f aca="false">IF('BM GLOBAL'!$P$1&lt;&gt;0,'ORÇ.REPROG. P CAIXA'!E91,'ORÇ.REPROG. P CAIXA'!H91)</f>
        <v>0</v>
      </c>
      <c r="F89" s="163" t="n">
        <f aca="false">IF('BM GLOBAL'!$P$1&lt;&gt;0,IF('ORÇ.GLOBAL P CAIXA'!K90=0,'ORÇ.GLOBAL EMPRESA'!G90,'ORÇ.GLOBAL P CAIXA'!F90),'ORÇ.REPROG. P CAIXA'!I91)</f>
        <v>0</v>
      </c>
      <c r="G89" s="163" t="n">
        <f aca="false">IF(E89&lt;&gt;0,ROUND(E89*F89,2),IF(AO89=0,(SUMIF('ORÇ.REPROG. P CAIXA'!$AC$13:$AC$1012,B89,$AO$11:$AO$1010)),AO89))</f>
        <v>0</v>
      </c>
      <c r="H89" s="163" t="n">
        <f aca="false">IF(J89&lt;&gt;0,IF(E89&lt;&gt;0,J89/F89,0),0)</f>
        <v>0</v>
      </c>
      <c r="I89" s="163" t="n">
        <f aca="false">IF(L89&lt;&gt;0,IF(E89&lt;&gt;0,L89/F89,0),0)</f>
        <v>0</v>
      </c>
      <c r="J89" s="163" t="n">
        <f aca="false">IF(E89&lt;&gt;0,ROUND(INDEX($P$11:$AM$1010,$A89,$L$1),2),IF(AX89=0,(SUMIF($AP$11:$AP$1010,B89,$AX$11:$AX$1010)),AX89))</f>
        <v>0</v>
      </c>
      <c r="K89" s="163" t="n">
        <f aca="false">IF(G89=0,0,(J89/G89)*100)</f>
        <v>0</v>
      </c>
      <c r="L89" s="163" t="n">
        <f aca="false">IF(E89&lt;&gt;0,ROUND(IF($L$1=1,SUM(P89),"0")+IF($L$1=2,SUM($P89:Q89),"0")+IF($L$1=3,SUM($P89:R89),"0")+IF($L$1=4,SUM($P89:S89),"0")+IF($L$1=5,SUM($P89:T89),"0")+IF($L$1=6,SUM($P89:U89),"0")+IF($L$1=7,SUM($P89:V89),"0")+IF($L$1=8,SUM($P89:W89),"0")+IF($L$1=9,SUM($P89:X89),"0")+IF($L$1=10,SUM($P89:Y89),"0")+IF($L$1=11,SUM($P89:Z89),"0")+IF($L$1=12,SUM($P89:AA89),"0")+IF($L$1=13,SUM($P89:AB89),"0")+IF($L$1=14,SUM($P89:AC89),"0")+IF($L$1=15,SUM($P89:AD89),"0")+IF($L$1=16,SUM($P89:AE89),"0")+IF($L$1=17,SUM($P89:AF89),"0")+IF($L$1=18,SUM($P89:AG89),"0")+IF($L$1=19,SUM($P89:AH89),"0")+IF($L$1=20,SUM($P89:AI89),"0")+IF($L$1=21,SUM($P89:AJ89),"0")+IF($L$1=22,SUM($P89:AK89),"0")+IF($L$1=23,SUM($P89:AL89),"0")+IF($L$1=24,SUM($P89:AM89),"0"),2),IF(BC89=0,(SUMIF($AP$11:$AP$1010,B89,$BC$11:$BC$1010)),BC89))</f>
        <v>0</v>
      </c>
      <c r="M89" s="163" t="n">
        <f aca="false">IF(G89=0,0,(L89/G89)*100)</f>
        <v>0</v>
      </c>
      <c r="N89" s="168" t="str">
        <f aca="false">IF(B89&gt;0,"ok","ocultar")</f>
        <v>ocultar</v>
      </c>
      <c r="O89" s="650"/>
      <c r="P89" s="724"/>
      <c r="Q89" s="725"/>
      <c r="R89" s="725"/>
      <c r="S89" s="725"/>
      <c r="T89" s="725"/>
      <c r="U89" s="725"/>
      <c r="V89" s="725"/>
      <c r="W89" s="725"/>
      <c r="X89" s="725"/>
      <c r="Y89" s="725"/>
      <c r="Z89" s="725"/>
      <c r="AA89" s="726"/>
      <c r="AB89" s="726"/>
      <c r="AC89" s="726"/>
      <c r="AD89" s="726"/>
      <c r="AE89" s="726"/>
      <c r="AF89" s="726"/>
      <c r="AG89" s="726"/>
      <c r="AH89" s="726"/>
      <c r="AI89" s="726"/>
      <c r="AJ89" s="726"/>
      <c r="AK89" s="726"/>
      <c r="AL89" s="726"/>
      <c r="AM89" s="727"/>
      <c r="AO89" s="728" t="n">
        <f aca="false">IF(E89&lt;&gt;0,G89,0)</f>
        <v>0</v>
      </c>
      <c r="AP89" s="157" t="n">
        <f aca="false">IF(B89=0,AP88,IF(ISNONTEXT(B89)=TRUE(),INT(B89),INT(LEFT(B89,FIND(".",B89)-1))))</f>
        <v>3</v>
      </c>
      <c r="AQ89" s="157" t="str">
        <f aca="false">IF(AQ90=1,1,IF(B89&lt;&gt;0,1,IF(C89&lt;&gt;0,1,IF(D89&lt;&gt;0,1,IF(E89&lt;&gt;0,1,"")))))</f>
        <v/>
      </c>
      <c r="AR89" s="157" t="str">
        <f aca="false">IF(AP89=0," ",IF(AP89&lt;&gt;AP88,AP89," "))</f>
        <v> </v>
      </c>
      <c r="AS89" s="732"/>
      <c r="AT89" s="730" t="n">
        <f aca="false">IF(AP89&lt;&gt;AR89,(IF('ORÇ.GLOBAL P CAIXA'!I90="",J89*(INFORMAÇÕES!$Q$99/INFORMAÇÕES!$Q$102),IF('ORÇ.GLOBAL P CAIXA'!I90="R",J89,0))),0)</f>
        <v>0</v>
      </c>
      <c r="AU89" s="75" t="n">
        <f aca="false">IF(AP89&lt;&gt;AR89,(IF('ORÇ.GLOBAL P CAIXA'!I90="",J89*(INFORMAÇÕES!$Q$100/INFORMAÇÕES!$Q$102),IF('ORÇ.GLOBAL P CAIXA'!I90="C",J89,0))),0)</f>
        <v>0</v>
      </c>
      <c r="AV89" s="75" t="n">
        <f aca="false">IF(AP89&lt;&gt;AR89,(IF('ORÇ.GLOBAL P CAIXA'!I90="",J89*INFORMAÇÕES!$U$115,IF('ORÇ.GLOBAL P CAIXA'!I90="CF",J89,0))),0)</f>
        <v>0</v>
      </c>
      <c r="AW89" s="75" t="n">
        <f aca="false">IF(AP89&lt;&gt;AR89,(IF('ORÇ.GLOBAL P CAIXA'!I90="",J89*INFORMAÇÕES!$U$116,IF('ORÇ.GLOBAL P CAIXA'!I90="O",J89,0))),0)</f>
        <v>0</v>
      </c>
      <c r="AX89" s="731" t="n">
        <f aca="false">IF(E89&lt;&gt;0,J89,0)</f>
        <v>0</v>
      </c>
      <c r="AY89" s="730" t="n">
        <f aca="false">IF(AP89&lt;&gt;AR89,(IF('ORÇ.GLOBAL P CAIXA'!I90="",L89*(INFORMAÇÕES!$Q$99/INFORMAÇÕES!$Q$102),IF('ORÇ.GLOBAL P CAIXA'!I90="R",L89,0))),0)</f>
        <v>0</v>
      </c>
      <c r="AZ89" s="75" t="n">
        <f aca="false">IF(AP89&lt;&gt;AR89,(IF('ORÇ.GLOBAL P CAIXA'!I90="",L89*(INFORMAÇÕES!$Q$100/INFORMAÇÕES!$Q$102),IF('ORÇ.GLOBAL P CAIXA'!I90="C",L89,0))),0)</f>
        <v>0</v>
      </c>
      <c r="BA89" s="75" t="n">
        <f aca="false">IF(AP89&lt;&gt;AR89,(IF('ORÇ.GLOBAL P CAIXA'!I90="",L89*INFORMAÇÕES!$U$115,IF('ORÇ.GLOBAL P CAIXA'!I90="CF",L89,0))),0)</f>
        <v>0</v>
      </c>
      <c r="BB89" s="75" t="n">
        <f aca="false">IF(AP89&lt;&gt;AR89,(IF('ORÇ.GLOBAL P CAIXA'!I90="",L89*INFORMAÇÕES!$U$116,IF('ORÇ.GLOBAL P CAIXA'!I90="O",L89,0))),0)</f>
        <v>0</v>
      </c>
      <c r="BC89" s="731" t="n">
        <f aca="false">IF(E89&lt;&gt;0,L89,0)</f>
        <v>0</v>
      </c>
    </row>
    <row r="90" s="174" customFormat="true" ht="14.25" hidden="false" customHeight="false" outlineLevel="0" collapsed="false">
      <c r="A90" s="159" t="n">
        <v>80</v>
      </c>
      <c r="B90" s="160" t="n">
        <f aca="false">'ORÇ.REPROG. P CAIXA'!B92</f>
        <v>0</v>
      </c>
      <c r="C90" s="723" t="n">
        <f aca="false">'ORÇ.REPROG. P CAIXA'!C92</f>
        <v>0</v>
      </c>
      <c r="D90" s="162" t="n">
        <f aca="false">'ORÇ.REPROG. P CAIXA'!D92</f>
        <v>0</v>
      </c>
      <c r="E90" s="163" t="n">
        <f aca="false">IF('BM GLOBAL'!$P$1&lt;&gt;0,'ORÇ.REPROG. P CAIXA'!E92,'ORÇ.REPROG. P CAIXA'!H92)</f>
        <v>0</v>
      </c>
      <c r="F90" s="163" t="n">
        <f aca="false">IF('BM GLOBAL'!$P$1&lt;&gt;0,IF('ORÇ.GLOBAL P CAIXA'!K91=0,'ORÇ.GLOBAL EMPRESA'!G91,'ORÇ.GLOBAL P CAIXA'!F91),'ORÇ.REPROG. P CAIXA'!I92)</f>
        <v>0</v>
      </c>
      <c r="G90" s="163" t="n">
        <f aca="false">IF(E90&lt;&gt;0,ROUND(E90*F90,2),IF(AO90=0,(SUMIF('ORÇ.REPROG. P CAIXA'!$AC$13:$AC$1012,B90,$AO$11:$AO$1010)),AO90))</f>
        <v>0</v>
      </c>
      <c r="H90" s="163" t="n">
        <f aca="false">IF(J90&lt;&gt;0,IF(E90&lt;&gt;0,J90/F90,0),0)</f>
        <v>0</v>
      </c>
      <c r="I90" s="163" t="n">
        <f aca="false">IF(L90&lt;&gt;0,IF(E90&lt;&gt;0,L90/F90,0),0)</f>
        <v>0</v>
      </c>
      <c r="J90" s="163" t="n">
        <f aca="false">IF(E90&lt;&gt;0,ROUND(INDEX($P$11:$AM$1010,$A90,$L$1),2),IF(AX90=0,(SUMIF($AP$11:$AP$1010,B90,$AX$11:$AX$1010)),AX90))</f>
        <v>0</v>
      </c>
      <c r="K90" s="163" t="n">
        <f aca="false">IF(G90=0,0,(J90/G90)*100)</f>
        <v>0</v>
      </c>
      <c r="L90" s="163" t="n">
        <f aca="false">IF(E90&lt;&gt;0,ROUND(IF($L$1=1,SUM(P90),"0")+IF($L$1=2,SUM($P90:Q90),"0")+IF($L$1=3,SUM($P90:R90),"0")+IF($L$1=4,SUM($P90:S90),"0")+IF($L$1=5,SUM($P90:T90),"0")+IF($L$1=6,SUM($P90:U90),"0")+IF($L$1=7,SUM($P90:V90),"0")+IF($L$1=8,SUM($P90:W90),"0")+IF($L$1=9,SUM($P90:X90),"0")+IF($L$1=10,SUM($P90:Y90),"0")+IF($L$1=11,SUM($P90:Z90),"0")+IF($L$1=12,SUM($P90:AA90),"0")+IF($L$1=13,SUM($P90:AB90),"0")+IF($L$1=14,SUM($P90:AC90),"0")+IF($L$1=15,SUM($P90:AD90),"0")+IF($L$1=16,SUM($P90:AE90),"0")+IF($L$1=17,SUM($P90:AF90),"0")+IF($L$1=18,SUM($P90:AG90),"0")+IF($L$1=19,SUM($P90:AH90),"0")+IF($L$1=20,SUM($P90:AI90),"0")+IF($L$1=21,SUM($P90:AJ90),"0")+IF($L$1=22,SUM($P90:AK90),"0")+IF($L$1=23,SUM($P90:AL90),"0")+IF($L$1=24,SUM($P90:AM90),"0"),2),IF(BC90=0,(SUMIF($AP$11:$AP$1010,B90,$BC$11:$BC$1010)),BC90))</f>
        <v>0</v>
      </c>
      <c r="M90" s="163" t="n">
        <f aca="false">IF(G90=0,0,(L90/G90)*100)</f>
        <v>0</v>
      </c>
      <c r="N90" s="168" t="str">
        <f aca="false">IF(B90&gt;0,"ok","ocultar")</f>
        <v>ocultar</v>
      </c>
      <c r="O90" s="650"/>
      <c r="P90" s="724"/>
      <c r="Q90" s="725"/>
      <c r="R90" s="725"/>
      <c r="S90" s="725"/>
      <c r="T90" s="725"/>
      <c r="U90" s="725"/>
      <c r="V90" s="725"/>
      <c r="W90" s="725"/>
      <c r="X90" s="725"/>
      <c r="Y90" s="725"/>
      <c r="Z90" s="725"/>
      <c r="AA90" s="726"/>
      <c r="AB90" s="726"/>
      <c r="AC90" s="726"/>
      <c r="AD90" s="726"/>
      <c r="AE90" s="726"/>
      <c r="AF90" s="726"/>
      <c r="AG90" s="726"/>
      <c r="AH90" s="726"/>
      <c r="AI90" s="726"/>
      <c r="AJ90" s="726"/>
      <c r="AK90" s="726"/>
      <c r="AL90" s="726"/>
      <c r="AM90" s="727"/>
      <c r="AO90" s="728" t="n">
        <f aca="false">IF(E90&lt;&gt;0,G90,0)</f>
        <v>0</v>
      </c>
      <c r="AP90" s="157" t="n">
        <f aca="false">IF(B90=0,AP89,IF(ISNONTEXT(B90)=TRUE(),INT(B90),INT(LEFT(B90,FIND(".",B90)-1))))</f>
        <v>3</v>
      </c>
      <c r="AQ90" s="157" t="str">
        <f aca="false">IF(AQ91=1,1,IF(B90&lt;&gt;0,1,IF(C90&lt;&gt;0,1,IF(D90&lt;&gt;0,1,IF(E90&lt;&gt;0,1,"")))))</f>
        <v/>
      </c>
      <c r="AR90" s="157" t="str">
        <f aca="false">IF(AP90=0," ",IF(AP90&lt;&gt;AP89,AP90," "))</f>
        <v> </v>
      </c>
      <c r="AS90" s="732"/>
      <c r="AT90" s="730" t="n">
        <f aca="false">IF(AP90&lt;&gt;AR90,(IF('ORÇ.GLOBAL P CAIXA'!I91="",J90*(INFORMAÇÕES!$Q$99/INFORMAÇÕES!$Q$102),IF('ORÇ.GLOBAL P CAIXA'!I91="R",J90,0))),0)</f>
        <v>0</v>
      </c>
      <c r="AU90" s="75" t="n">
        <f aca="false">IF(AP90&lt;&gt;AR90,(IF('ORÇ.GLOBAL P CAIXA'!I91="",J90*(INFORMAÇÕES!$Q$100/INFORMAÇÕES!$Q$102),IF('ORÇ.GLOBAL P CAIXA'!I91="C",J90,0))),0)</f>
        <v>0</v>
      </c>
      <c r="AV90" s="75" t="n">
        <f aca="false">IF(AP90&lt;&gt;AR90,(IF('ORÇ.GLOBAL P CAIXA'!I91="",J90*INFORMAÇÕES!$U$115,IF('ORÇ.GLOBAL P CAIXA'!I91="CF",J90,0))),0)</f>
        <v>0</v>
      </c>
      <c r="AW90" s="75" t="n">
        <f aca="false">IF(AP90&lt;&gt;AR90,(IF('ORÇ.GLOBAL P CAIXA'!I91="",J90*INFORMAÇÕES!$U$116,IF('ORÇ.GLOBAL P CAIXA'!I91="O",J90,0))),0)</f>
        <v>0</v>
      </c>
      <c r="AX90" s="731" t="n">
        <f aca="false">IF(E90&lt;&gt;0,J90,0)</f>
        <v>0</v>
      </c>
      <c r="AY90" s="730" t="n">
        <f aca="false">IF(AP90&lt;&gt;AR90,(IF('ORÇ.GLOBAL P CAIXA'!I91="",L90*(INFORMAÇÕES!$Q$99/INFORMAÇÕES!$Q$102),IF('ORÇ.GLOBAL P CAIXA'!I91="R",L90,0))),0)</f>
        <v>0</v>
      </c>
      <c r="AZ90" s="75" t="n">
        <f aca="false">IF(AP90&lt;&gt;AR90,(IF('ORÇ.GLOBAL P CAIXA'!I91="",L90*(INFORMAÇÕES!$Q$100/INFORMAÇÕES!$Q$102),IF('ORÇ.GLOBAL P CAIXA'!I91="C",L90,0))),0)</f>
        <v>0</v>
      </c>
      <c r="BA90" s="75" t="n">
        <f aca="false">IF(AP90&lt;&gt;AR90,(IF('ORÇ.GLOBAL P CAIXA'!I91="",L90*INFORMAÇÕES!$U$115,IF('ORÇ.GLOBAL P CAIXA'!I91="CF",L90,0))),0)</f>
        <v>0</v>
      </c>
      <c r="BB90" s="75" t="n">
        <f aca="false">IF(AP90&lt;&gt;AR90,(IF('ORÇ.GLOBAL P CAIXA'!I91="",L90*INFORMAÇÕES!$U$116,IF('ORÇ.GLOBAL P CAIXA'!I91="O",L90,0))),0)</f>
        <v>0</v>
      </c>
      <c r="BC90" s="731" t="n">
        <f aca="false">IF(E90&lt;&gt;0,L90,0)</f>
        <v>0</v>
      </c>
    </row>
    <row r="91" s="174" customFormat="true" ht="14.25" hidden="false" customHeight="false" outlineLevel="0" collapsed="false">
      <c r="A91" s="159" t="n">
        <v>81</v>
      </c>
      <c r="B91" s="160" t="n">
        <f aca="false">'ORÇ.REPROG. P CAIXA'!B93</f>
        <v>0</v>
      </c>
      <c r="C91" s="723" t="n">
        <f aca="false">'ORÇ.REPROG. P CAIXA'!C93</f>
        <v>0</v>
      </c>
      <c r="D91" s="162" t="n">
        <f aca="false">'ORÇ.REPROG. P CAIXA'!D93</f>
        <v>0</v>
      </c>
      <c r="E91" s="163" t="n">
        <f aca="false">IF('BM GLOBAL'!$P$1&lt;&gt;0,'ORÇ.REPROG. P CAIXA'!E93,'ORÇ.REPROG. P CAIXA'!H93)</f>
        <v>0</v>
      </c>
      <c r="F91" s="163" t="n">
        <f aca="false">IF('BM GLOBAL'!$P$1&lt;&gt;0,IF('ORÇ.GLOBAL P CAIXA'!K92=0,'ORÇ.GLOBAL EMPRESA'!G92,'ORÇ.GLOBAL P CAIXA'!F92),'ORÇ.REPROG. P CAIXA'!I93)</f>
        <v>0</v>
      </c>
      <c r="G91" s="163" t="n">
        <f aca="false">IF(E91&lt;&gt;0,ROUND(E91*F91,2),IF(AO91=0,(SUMIF('ORÇ.REPROG. P CAIXA'!$AC$13:$AC$1012,B91,$AO$11:$AO$1010)),AO91))</f>
        <v>0</v>
      </c>
      <c r="H91" s="163" t="n">
        <f aca="false">IF(J91&lt;&gt;0,IF(E91&lt;&gt;0,J91/F91,0),0)</f>
        <v>0</v>
      </c>
      <c r="I91" s="163" t="n">
        <f aca="false">IF(L91&lt;&gt;0,IF(E91&lt;&gt;0,L91/F91,0),0)</f>
        <v>0</v>
      </c>
      <c r="J91" s="163" t="n">
        <f aca="false">IF(E91&lt;&gt;0,ROUND(INDEX($P$11:$AM$1010,$A91,$L$1),2),IF(AX91=0,(SUMIF($AP$11:$AP$1010,B91,$AX$11:$AX$1010)),AX91))</f>
        <v>0</v>
      </c>
      <c r="K91" s="163" t="n">
        <f aca="false">IF(G91=0,0,(J91/G91)*100)</f>
        <v>0</v>
      </c>
      <c r="L91" s="163" t="n">
        <f aca="false">IF(E91&lt;&gt;0,ROUND(IF($L$1=1,SUM(P91),"0")+IF($L$1=2,SUM($P91:Q91),"0")+IF($L$1=3,SUM($P91:R91),"0")+IF($L$1=4,SUM($P91:S91),"0")+IF($L$1=5,SUM($P91:T91),"0")+IF($L$1=6,SUM($P91:U91),"0")+IF($L$1=7,SUM($P91:V91),"0")+IF($L$1=8,SUM($P91:W91),"0")+IF($L$1=9,SUM($P91:X91),"0")+IF($L$1=10,SUM($P91:Y91),"0")+IF($L$1=11,SUM($P91:Z91),"0")+IF($L$1=12,SUM($P91:AA91),"0")+IF($L$1=13,SUM($P91:AB91),"0")+IF($L$1=14,SUM($P91:AC91),"0")+IF($L$1=15,SUM($P91:AD91),"0")+IF($L$1=16,SUM($P91:AE91),"0")+IF($L$1=17,SUM($P91:AF91),"0")+IF($L$1=18,SUM($P91:AG91),"0")+IF($L$1=19,SUM($P91:AH91),"0")+IF($L$1=20,SUM($P91:AI91),"0")+IF($L$1=21,SUM($P91:AJ91),"0")+IF($L$1=22,SUM($P91:AK91),"0")+IF($L$1=23,SUM($P91:AL91),"0")+IF($L$1=24,SUM($P91:AM91),"0"),2),IF(BC91=0,(SUMIF($AP$11:$AP$1010,B91,$BC$11:$BC$1010)),BC91))</f>
        <v>0</v>
      </c>
      <c r="M91" s="163" t="n">
        <f aca="false">IF(G91=0,0,(L91/G91)*100)</f>
        <v>0</v>
      </c>
      <c r="N91" s="168" t="str">
        <f aca="false">IF(B91&gt;0,"ok","ocultar")</f>
        <v>ocultar</v>
      </c>
      <c r="O91" s="650"/>
      <c r="P91" s="724"/>
      <c r="Q91" s="725"/>
      <c r="R91" s="725"/>
      <c r="S91" s="725"/>
      <c r="T91" s="725"/>
      <c r="U91" s="725"/>
      <c r="V91" s="725"/>
      <c r="W91" s="725"/>
      <c r="X91" s="725"/>
      <c r="Y91" s="725"/>
      <c r="Z91" s="725"/>
      <c r="AA91" s="726"/>
      <c r="AB91" s="726"/>
      <c r="AC91" s="726"/>
      <c r="AD91" s="726"/>
      <c r="AE91" s="726"/>
      <c r="AF91" s="726"/>
      <c r="AG91" s="726"/>
      <c r="AH91" s="726"/>
      <c r="AI91" s="726"/>
      <c r="AJ91" s="726"/>
      <c r="AK91" s="726"/>
      <c r="AL91" s="726"/>
      <c r="AM91" s="727"/>
      <c r="AO91" s="728" t="n">
        <f aca="false">IF(E91&lt;&gt;0,G91,0)</f>
        <v>0</v>
      </c>
      <c r="AP91" s="157" t="n">
        <f aca="false">IF(B91=0,AP90,IF(ISNONTEXT(B91)=TRUE(),INT(B91),INT(LEFT(B91,FIND(".",B91)-1))))</f>
        <v>3</v>
      </c>
      <c r="AQ91" s="157" t="str">
        <f aca="false">IF(AQ92=1,1,IF(B91&lt;&gt;0,1,IF(C91&lt;&gt;0,1,IF(D91&lt;&gt;0,1,IF(E91&lt;&gt;0,1,"")))))</f>
        <v/>
      </c>
      <c r="AR91" s="157" t="str">
        <f aca="false">IF(AP91=0," ",IF(AP91&lt;&gt;AP90,AP91," "))</f>
        <v> </v>
      </c>
      <c r="AS91" s="732"/>
      <c r="AT91" s="730" t="n">
        <f aca="false">IF(AP91&lt;&gt;AR91,(IF('ORÇ.GLOBAL P CAIXA'!I92="",J91*(INFORMAÇÕES!$Q$99/INFORMAÇÕES!$Q$102),IF('ORÇ.GLOBAL P CAIXA'!I92="R",J91,0))),0)</f>
        <v>0</v>
      </c>
      <c r="AU91" s="75" t="n">
        <f aca="false">IF(AP91&lt;&gt;AR91,(IF('ORÇ.GLOBAL P CAIXA'!I92="",J91*(INFORMAÇÕES!$Q$100/INFORMAÇÕES!$Q$102),IF('ORÇ.GLOBAL P CAIXA'!I92="C",J91,0))),0)</f>
        <v>0</v>
      </c>
      <c r="AV91" s="75" t="n">
        <f aca="false">IF(AP91&lt;&gt;AR91,(IF('ORÇ.GLOBAL P CAIXA'!I92="",J91*INFORMAÇÕES!$U$115,IF('ORÇ.GLOBAL P CAIXA'!I92="CF",J91,0))),0)</f>
        <v>0</v>
      </c>
      <c r="AW91" s="75" t="n">
        <f aca="false">IF(AP91&lt;&gt;AR91,(IF('ORÇ.GLOBAL P CAIXA'!I92="",J91*INFORMAÇÕES!$U$116,IF('ORÇ.GLOBAL P CAIXA'!I92="O",J91,0))),0)</f>
        <v>0</v>
      </c>
      <c r="AX91" s="731" t="n">
        <f aca="false">IF(E91&lt;&gt;0,J91,0)</f>
        <v>0</v>
      </c>
      <c r="AY91" s="730" t="n">
        <f aca="false">IF(AP91&lt;&gt;AR91,(IF('ORÇ.GLOBAL P CAIXA'!I92="",L91*(INFORMAÇÕES!$Q$99/INFORMAÇÕES!$Q$102),IF('ORÇ.GLOBAL P CAIXA'!I92="R",L91,0))),0)</f>
        <v>0</v>
      </c>
      <c r="AZ91" s="75" t="n">
        <f aca="false">IF(AP91&lt;&gt;AR91,(IF('ORÇ.GLOBAL P CAIXA'!I92="",L91*(INFORMAÇÕES!$Q$100/INFORMAÇÕES!$Q$102),IF('ORÇ.GLOBAL P CAIXA'!I92="C",L91,0))),0)</f>
        <v>0</v>
      </c>
      <c r="BA91" s="75" t="n">
        <f aca="false">IF(AP91&lt;&gt;AR91,(IF('ORÇ.GLOBAL P CAIXA'!I92="",L91*INFORMAÇÕES!$U$115,IF('ORÇ.GLOBAL P CAIXA'!I92="CF",L91,0))),0)</f>
        <v>0</v>
      </c>
      <c r="BB91" s="75" t="n">
        <f aca="false">IF(AP91&lt;&gt;AR91,(IF('ORÇ.GLOBAL P CAIXA'!I92="",L91*INFORMAÇÕES!$U$116,IF('ORÇ.GLOBAL P CAIXA'!I92="O",L91,0))),0)</f>
        <v>0</v>
      </c>
      <c r="BC91" s="731" t="n">
        <f aca="false">IF(E91&lt;&gt;0,L91,0)</f>
        <v>0</v>
      </c>
    </row>
    <row r="92" s="174" customFormat="true" ht="14.25" hidden="false" customHeight="false" outlineLevel="0" collapsed="false">
      <c r="A92" s="159" t="n">
        <v>82</v>
      </c>
      <c r="B92" s="160" t="n">
        <f aca="false">'ORÇ.REPROG. P CAIXA'!B94</f>
        <v>0</v>
      </c>
      <c r="C92" s="723" t="n">
        <f aca="false">'ORÇ.REPROG. P CAIXA'!C94</f>
        <v>0</v>
      </c>
      <c r="D92" s="162" t="n">
        <f aca="false">'ORÇ.REPROG. P CAIXA'!D94</f>
        <v>0</v>
      </c>
      <c r="E92" s="163" t="n">
        <f aca="false">IF('BM GLOBAL'!$P$1&lt;&gt;0,'ORÇ.REPROG. P CAIXA'!E94,'ORÇ.REPROG. P CAIXA'!H94)</f>
        <v>0</v>
      </c>
      <c r="F92" s="163" t="n">
        <f aca="false">IF('BM GLOBAL'!$P$1&lt;&gt;0,IF('ORÇ.GLOBAL P CAIXA'!K93=0,'ORÇ.GLOBAL EMPRESA'!G93,'ORÇ.GLOBAL P CAIXA'!F93),'ORÇ.REPROG. P CAIXA'!I94)</f>
        <v>0</v>
      </c>
      <c r="G92" s="163" t="n">
        <f aca="false">IF(E92&lt;&gt;0,ROUND(E92*F92,2),IF(AO92=0,(SUMIF('ORÇ.REPROG. P CAIXA'!$AC$13:$AC$1012,B92,$AO$11:$AO$1010)),AO92))</f>
        <v>0</v>
      </c>
      <c r="H92" s="163" t="n">
        <f aca="false">IF(J92&lt;&gt;0,IF(E92&lt;&gt;0,J92/F92,0),0)</f>
        <v>0</v>
      </c>
      <c r="I92" s="163" t="n">
        <f aca="false">IF(L92&lt;&gt;0,IF(E92&lt;&gt;0,L92/F92,0),0)</f>
        <v>0</v>
      </c>
      <c r="J92" s="163" t="n">
        <f aca="false">IF(E92&lt;&gt;0,ROUND(INDEX($P$11:$AM$1010,$A92,$L$1),2),IF(AX92=0,(SUMIF($AP$11:$AP$1010,B92,$AX$11:$AX$1010)),AX92))</f>
        <v>0</v>
      </c>
      <c r="K92" s="163" t="n">
        <f aca="false">IF(G92=0,0,(J92/G92)*100)</f>
        <v>0</v>
      </c>
      <c r="L92" s="163" t="n">
        <f aca="false">IF(E92&lt;&gt;0,ROUND(IF($L$1=1,SUM(P92),"0")+IF($L$1=2,SUM($P92:Q92),"0")+IF($L$1=3,SUM($P92:R92),"0")+IF($L$1=4,SUM($P92:S92),"0")+IF($L$1=5,SUM($P92:T92),"0")+IF($L$1=6,SUM($P92:U92),"0")+IF($L$1=7,SUM($P92:V92),"0")+IF($L$1=8,SUM($P92:W92),"0")+IF($L$1=9,SUM($P92:X92),"0")+IF($L$1=10,SUM($P92:Y92),"0")+IF($L$1=11,SUM($P92:Z92),"0")+IF($L$1=12,SUM($P92:AA92),"0")+IF($L$1=13,SUM($P92:AB92),"0")+IF($L$1=14,SUM($P92:AC92),"0")+IF($L$1=15,SUM($P92:AD92),"0")+IF($L$1=16,SUM($P92:AE92),"0")+IF($L$1=17,SUM($P92:AF92),"0")+IF($L$1=18,SUM($P92:AG92),"0")+IF($L$1=19,SUM($P92:AH92),"0")+IF($L$1=20,SUM($P92:AI92),"0")+IF($L$1=21,SUM($P92:AJ92),"0")+IF($L$1=22,SUM($P92:AK92),"0")+IF($L$1=23,SUM($P92:AL92),"0")+IF($L$1=24,SUM($P92:AM92),"0"),2),IF(BC92=0,(SUMIF($AP$11:$AP$1010,B92,$BC$11:$BC$1010)),BC92))</f>
        <v>0</v>
      </c>
      <c r="M92" s="163" t="n">
        <f aca="false">IF(G92=0,0,(L92/G92)*100)</f>
        <v>0</v>
      </c>
      <c r="N92" s="168" t="str">
        <f aca="false">IF(B92&gt;0,"ok","ocultar")</f>
        <v>ocultar</v>
      </c>
      <c r="O92" s="650"/>
      <c r="P92" s="724"/>
      <c r="Q92" s="725"/>
      <c r="R92" s="725"/>
      <c r="S92" s="725"/>
      <c r="T92" s="725"/>
      <c r="U92" s="725"/>
      <c r="V92" s="725"/>
      <c r="W92" s="725"/>
      <c r="X92" s="725"/>
      <c r="Y92" s="725"/>
      <c r="Z92" s="725"/>
      <c r="AA92" s="726"/>
      <c r="AB92" s="726"/>
      <c r="AC92" s="726"/>
      <c r="AD92" s="726"/>
      <c r="AE92" s="726"/>
      <c r="AF92" s="726"/>
      <c r="AG92" s="726"/>
      <c r="AH92" s="726"/>
      <c r="AI92" s="726"/>
      <c r="AJ92" s="726"/>
      <c r="AK92" s="726"/>
      <c r="AL92" s="726"/>
      <c r="AM92" s="727"/>
      <c r="AO92" s="728" t="n">
        <f aca="false">IF(E92&lt;&gt;0,G92,0)</f>
        <v>0</v>
      </c>
      <c r="AP92" s="157" t="n">
        <f aca="false">IF(B92=0,AP91,IF(ISNONTEXT(B92)=TRUE(),INT(B92),INT(LEFT(B92,FIND(".",B92)-1))))</f>
        <v>3</v>
      </c>
      <c r="AQ92" s="157" t="str">
        <f aca="false">IF(AQ93=1,1,IF(B92&lt;&gt;0,1,IF(C92&lt;&gt;0,1,IF(D92&lt;&gt;0,1,IF(E92&lt;&gt;0,1,"")))))</f>
        <v/>
      </c>
      <c r="AR92" s="157" t="str">
        <f aca="false">IF(AP92=0," ",IF(AP92&lt;&gt;AP91,AP92," "))</f>
        <v> </v>
      </c>
      <c r="AS92" s="732"/>
      <c r="AT92" s="730" t="n">
        <f aca="false">IF(AP92&lt;&gt;AR92,(IF('ORÇ.GLOBAL P CAIXA'!I93="",J92*(INFORMAÇÕES!$Q$99/INFORMAÇÕES!$Q$102),IF('ORÇ.GLOBAL P CAIXA'!I93="R",J92,0))),0)</f>
        <v>0</v>
      </c>
      <c r="AU92" s="75" t="n">
        <f aca="false">IF(AP92&lt;&gt;AR92,(IF('ORÇ.GLOBAL P CAIXA'!I93="",J92*(INFORMAÇÕES!$Q$100/INFORMAÇÕES!$Q$102),IF('ORÇ.GLOBAL P CAIXA'!I93="C",J92,0))),0)</f>
        <v>0</v>
      </c>
      <c r="AV92" s="75" t="n">
        <f aca="false">IF(AP92&lt;&gt;AR92,(IF('ORÇ.GLOBAL P CAIXA'!I93="",J92*INFORMAÇÕES!$U$115,IF('ORÇ.GLOBAL P CAIXA'!I93="CF",J92,0))),0)</f>
        <v>0</v>
      </c>
      <c r="AW92" s="75" t="n">
        <f aca="false">IF(AP92&lt;&gt;AR92,(IF('ORÇ.GLOBAL P CAIXA'!I93="",J92*INFORMAÇÕES!$U$116,IF('ORÇ.GLOBAL P CAIXA'!I93="O",J92,0))),0)</f>
        <v>0</v>
      </c>
      <c r="AX92" s="731" t="n">
        <f aca="false">IF(E92&lt;&gt;0,J92,0)</f>
        <v>0</v>
      </c>
      <c r="AY92" s="730" t="n">
        <f aca="false">IF(AP92&lt;&gt;AR92,(IF('ORÇ.GLOBAL P CAIXA'!I93="",L92*(INFORMAÇÕES!$Q$99/INFORMAÇÕES!$Q$102),IF('ORÇ.GLOBAL P CAIXA'!I93="R",L92,0))),0)</f>
        <v>0</v>
      </c>
      <c r="AZ92" s="75" t="n">
        <f aca="false">IF(AP92&lt;&gt;AR92,(IF('ORÇ.GLOBAL P CAIXA'!I93="",L92*(INFORMAÇÕES!$Q$100/INFORMAÇÕES!$Q$102),IF('ORÇ.GLOBAL P CAIXA'!I93="C",L92,0))),0)</f>
        <v>0</v>
      </c>
      <c r="BA92" s="75" t="n">
        <f aca="false">IF(AP92&lt;&gt;AR92,(IF('ORÇ.GLOBAL P CAIXA'!I93="",L92*INFORMAÇÕES!$U$115,IF('ORÇ.GLOBAL P CAIXA'!I93="CF",L92,0))),0)</f>
        <v>0</v>
      </c>
      <c r="BB92" s="75" t="n">
        <f aca="false">IF(AP92&lt;&gt;AR92,(IF('ORÇ.GLOBAL P CAIXA'!I93="",L92*INFORMAÇÕES!$U$116,IF('ORÇ.GLOBAL P CAIXA'!I93="O",L92,0))),0)</f>
        <v>0</v>
      </c>
      <c r="BC92" s="731" t="n">
        <f aca="false">IF(E92&lt;&gt;0,L92,0)</f>
        <v>0</v>
      </c>
    </row>
    <row r="93" s="174" customFormat="true" ht="14.25" hidden="false" customHeight="false" outlineLevel="0" collapsed="false">
      <c r="A93" s="159" t="n">
        <v>83</v>
      </c>
      <c r="B93" s="160" t="n">
        <f aca="false">'ORÇ.REPROG. P CAIXA'!B95</f>
        <v>0</v>
      </c>
      <c r="C93" s="723" t="n">
        <f aca="false">'ORÇ.REPROG. P CAIXA'!C95</f>
        <v>0</v>
      </c>
      <c r="D93" s="162" t="n">
        <f aca="false">'ORÇ.REPROG. P CAIXA'!D95</f>
        <v>0</v>
      </c>
      <c r="E93" s="163" t="n">
        <f aca="false">IF('BM GLOBAL'!$P$1&lt;&gt;0,'ORÇ.REPROG. P CAIXA'!E95,'ORÇ.REPROG. P CAIXA'!H95)</f>
        <v>0</v>
      </c>
      <c r="F93" s="163" t="n">
        <f aca="false">IF('BM GLOBAL'!$P$1&lt;&gt;0,IF('ORÇ.GLOBAL P CAIXA'!K94=0,'ORÇ.GLOBAL EMPRESA'!G94,'ORÇ.GLOBAL P CAIXA'!F94),'ORÇ.REPROG. P CAIXA'!I95)</f>
        <v>0</v>
      </c>
      <c r="G93" s="163" t="n">
        <f aca="false">IF(E93&lt;&gt;0,ROUND(E93*F93,2),IF(AO93=0,(SUMIF('ORÇ.REPROG. P CAIXA'!$AC$13:$AC$1012,B93,$AO$11:$AO$1010)),AO93))</f>
        <v>0</v>
      </c>
      <c r="H93" s="163" t="n">
        <f aca="false">IF(J93&lt;&gt;0,IF(E93&lt;&gt;0,J93/F93,0),0)</f>
        <v>0</v>
      </c>
      <c r="I93" s="163" t="n">
        <f aca="false">IF(L93&lt;&gt;0,IF(E93&lt;&gt;0,L93/F93,0),0)</f>
        <v>0</v>
      </c>
      <c r="J93" s="163" t="n">
        <f aca="false">IF(E93&lt;&gt;0,ROUND(INDEX($P$11:$AM$1010,$A93,$L$1),2),IF(AX93=0,(SUMIF($AP$11:$AP$1010,B93,$AX$11:$AX$1010)),AX93))</f>
        <v>0</v>
      </c>
      <c r="K93" s="163" t="n">
        <f aca="false">IF(G93=0,0,(J93/G93)*100)</f>
        <v>0</v>
      </c>
      <c r="L93" s="163" t="n">
        <f aca="false">IF(E93&lt;&gt;0,ROUND(IF($L$1=1,SUM(P93),"0")+IF($L$1=2,SUM($P93:Q93),"0")+IF($L$1=3,SUM($P93:R93),"0")+IF($L$1=4,SUM($P93:S93),"0")+IF($L$1=5,SUM($P93:T93),"0")+IF($L$1=6,SUM($P93:U93),"0")+IF($L$1=7,SUM($P93:V93),"0")+IF($L$1=8,SUM($P93:W93),"0")+IF($L$1=9,SUM($P93:X93),"0")+IF($L$1=10,SUM($P93:Y93),"0")+IF($L$1=11,SUM($P93:Z93),"0")+IF($L$1=12,SUM($P93:AA93),"0")+IF($L$1=13,SUM($P93:AB93),"0")+IF($L$1=14,SUM($P93:AC93),"0")+IF($L$1=15,SUM($P93:AD93),"0")+IF($L$1=16,SUM($P93:AE93),"0")+IF($L$1=17,SUM($P93:AF93),"0")+IF($L$1=18,SUM($P93:AG93),"0")+IF($L$1=19,SUM($P93:AH93),"0")+IF($L$1=20,SUM($P93:AI93),"0")+IF($L$1=21,SUM($P93:AJ93),"0")+IF($L$1=22,SUM($P93:AK93),"0")+IF($L$1=23,SUM($P93:AL93),"0")+IF($L$1=24,SUM($P93:AM93),"0"),2),IF(BC93=0,(SUMIF($AP$11:$AP$1010,B93,$BC$11:$BC$1010)),BC93))</f>
        <v>0</v>
      </c>
      <c r="M93" s="163" t="n">
        <f aca="false">IF(G93=0,0,(L93/G93)*100)</f>
        <v>0</v>
      </c>
      <c r="N93" s="168" t="str">
        <f aca="false">IF(B93&gt;0,"ok","ocultar")</f>
        <v>ocultar</v>
      </c>
      <c r="O93" s="650"/>
      <c r="P93" s="724"/>
      <c r="Q93" s="725"/>
      <c r="R93" s="725"/>
      <c r="S93" s="725"/>
      <c r="T93" s="725"/>
      <c r="U93" s="725"/>
      <c r="V93" s="725"/>
      <c r="W93" s="725"/>
      <c r="X93" s="725"/>
      <c r="Y93" s="725"/>
      <c r="Z93" s="725"/>
      <c r="AA93" s="726"/>
      <c r="AB93" s="726"/>
      <c r="AC93" s="726"/>
      <c r="AD93" s="726"/>
      <c r="AE93" s="726"/>
      <c r="AF93" s="726"/>
      <c r="AG93" s="726"/>
      <c r="AH93" s="726"/>
      <c r="AI93" s="726"/>
      <c r="AJ93" s="726"/>
      <c r="AK93" s="726"/>
      <c r="AL93" s="726"/>
      <c r="AM93" s="727"/>
      <c r="AO93" s="728" t="n">
        <f aca="false">IF(E93&lt;&gt;0,G93,0)</f>
        <v>0</v>
      </c>
      <c r="AP93" s="157" t="n">
        <f aca="false">IF(B93=0,AP92,IF(ISNONTEXT(B93)=TRUE(),INT(B93),INT(LEFT(B93,FIND(".",B93)-1))))</f>
        <v>3</v>
      </c>
      <c r="AQ93" s="157" t="str">
        <f aca="false">IF(AQ94=1,1,IF(B93&lt;&gt;0,1,IF(C93&lt;&gt;0,1,IF(D93&lt;&gt;0,1,IF(E93&lt;&gt;0,1,"")))))</f>
        <v/>
      </c>
      <c r="AR93" s="157" t="str">
        <f aca="false">IF(AP93=0," ",IF(AP93&lt;&gt;AP92,AP93," "))</f>
        <v> </v>
      </c>
      <c r="AS93" s="732"/>
      <c r="AT93" s="730" t="n">
        <f aca="false">IF(AP93&lt;&gt;AR93,(IF('ORÇ.GLOBAL P CAIXA'!I94="",J93*(INFORMAÇÕES!$Q$99/INFORMAÇÕES!$Q$102),IF('ORÇ.GLOBAL P CAIXA'!I94="R",J93,0))),0)</f>
        <v>0</v>
      </c>
      <c r="AU93" s="75" t="n">
        <f aca="false">IF(AP93&lt;&gt;AR93,(IF('ORÇ.GLOBAL P CAIXA'!I94="",J93*(INFORMAÇÕES!$Q$100/INFORMAÇÕES!$Q$102),IF('ORÇ.GLOBAL P CAIXA'!I94="C",J93,0))),0)</f>
        <v>0</v>
      </c>
      <c r="AV93" s="75" t="n">
        <f aca="false">IF(AP93&lt;&gt;AR93,(IF('ORÇ.GLOBAL P CAIXA'!I94="",J93*INFORMAÇÕES!$U$115,IF('ORÇ.GLOBAL P CAIXA'!I94="CF",J93,0))),0)</f>
        <v>0</v>
      </c>
      <c r="AW93" s="75" t="n">
        <f aca="false">IF(AP93&lt;&gt;AR93,(IF('ORÇ.GLOBAL P CAIXA'!I94="",J93*INFORMAÇÕES!$U$116,IF('ORÇ.GLOBAL P CAIXA'!I94="O",J93,0))),0)</f>
        <v>0</v>
      </c>
      <c r="AX93" s="731" t="n">
        <f aca="false">IF(E93&lt;&gt;0,J93,0)</f>
        <v>0</v>
      </c>
      <c r="AY93" s="730" t="n">
        <f aca="false">IF(AP93&lt;&gt;AR93,(IF('ORÇ.GLOBAL P CAIXA'!I94="",L93*(INFORMAÇÕES!$Q$99/INFORMAÇÕES!$Q$102),IF('ORÇ.GLOBAL P CAIXA'!I94="R",L93,0))),0)</f>
        <v>0</v>
      </c>
      <c r="AZ93" s="75" t="n">
        <f aca="false">IF(AP93&lt;&gt;AR93,(IF('ORÇ.GLOBAL P CAIXA'!I94="",L93*(INFORMAÇÕES!$Q$100/INFORMAÇÕES!$Q$102),IF('ORÇ.GLOBAL P CAIXA'!I94="C",L93,0))),0)</f>
        <v>0</v>
      </c>
      <c r="BA93" s="75" t="n">
        <f aca="false">IF(AP93&lt;&gt;AR93,(IF('ORÇ.GLOBAL P CAIXA'!I94="",L93*INFORMAÇÕES!$U$115,IF('ORÇ.GLOBAL P CAIXA'!I94="CF",L93,0))),0)</f>
        <v>0</v>
      </c>
      <c r="BB93" s="75" t="n">
        <f aca="false">IF(AP93&lt;&gt;AR93,(IF('ORÇ.GLOBAL P CAIXA'!I94="",L93*INFORMAÇÕES!$U$116,IF('ORÇ.GLOBAL P CAIXA'!I94="O",L93,0))),0)</f>
        <v>0</v>
      </c>
      <c r="BC93" s="731" t="n">
        <f aca="false">IF(E93&lt;&gt;0,L93,0)</f>
        <v>0</v>
      </c>
    </row>
    <row r="94" s="174" customFormat="true" ht="14.25" hidden="false" customHeight="false" outlineLevel="0" collapsed="false">
      <c r="A94" s="159" t="n">
        <v>84</v>
      </c>
      <c r="B94" s="160" t="n">
        <f aca="false">'ORÇ.REPROG. P CAIXA'!B96</f>
        <v>0</v>
      </c>
      <c r="C94" s="723" t="n">
        <f aca="false">'ORÇ.REPROG. P CAIXA'!C96</f>
        <v>0</v>
      </c>
      <c r="D94" s="162" t="n">
        <f aca="false">'ORÇ.REPROG. P CAIXA'!D96</f>
        <v>0</v>
      </c>
      <c r="E94" s="163" t="n">
        <f aca="false">IF('BM GLOBAL'!$P$1&lt;&gt;0,'ORÇ.REPROG. P CAIXA'!E96,'ORÇ.REPROG. P CAIXA'!H96)</f>
        <v>0</v>
      </c>
      <c r="F94" s="163" t="n">
        <f aca="false">IF('BM GLOBAL'!$P$1&lt;&gt;0,IF('ORÇ.GLOBAL P CAIXA'!K95=0,'ORÇ.GLOBAL EMPRESA'!G95,'ORÇ.GLOBAL P CAIXA'!F95),'ORÇ.REPROG. P CAIXA'!I96)</f>
        <v>0</v>
      </c>
      <c r="G94" s="163" t="n">
        <f aca="false">IF(E94&lt;&gt;0,ROUND(E94*F94,2),IF(AO94=0,(SUMIF('ORÇ.REPROG. P CAIXA'!$AC$13:$AC$1012,B94,$AO$11:$AO$1010)),AO94))</f>
        <v>0</v>
      </c>
      <c r="H94" s="163" t="n">
        <f aca="false">IF(J94&lt;&gt;0,IF(E94&lt;&gt;0,J94/F94,0),0)</f>
        <v>0</v>
      </c>
      <c r="I94" s="163" t="n">
        <f aca="false">IF(L94&lt;&gt;0,IF(E94&lt;&gt;0,L94/F94,0),0)</f>
        <v>0</v>
      </c>
      <c r="J94" s="163" t="n">
        <f aca="false">IF(E94&lt;&gt;0,ROUND(INDEX($P$11:$AM$1010,$A94,$L$1),2),IF(AX94=0,(SUMIF($AP$11:$AP$1010,B94,$AX$11:$AX$1010)),AX94))</f>
        <v>0</v>
      </c>
      <c r="K94" s="163" t="n">
        <f aca="false">IF(G94=0,0,(J94/G94)*100)</f>
        <v>0</v>
      </c>
      <c r="L94" s="163" t="n">
        <f aca="false">IF(E94&lt;&gt;0,ROUND(IF($L$1=1,SUM(P94),"0")+IF($L$1=2,SUM($P94:Q94),"0")+IF($L$1=3,SUM($P94:R94),"0")+IF($L$1=4,SUM($P94:S94),"0")+IF($L$1=5,SUM($P94:T94),"0")+IF($L$1=6,SUM($P94:U94),"0")+IF($L$1=7,SUM($P94:V94),"0")+IF($L$1=8,SUM($P94:W94),"0")+IF($L$1=9,SUM($P94:X94),"0")+IF($L$1=10,SUM($P94:Y94),"0")+IF($L$1=11,SUM($P94:Z94),"0")+IF($L$1=12,SUM($P94:AA94),"0")+IF($L$1=13,SUM($P94:AB94),"0")+IF($L$1=14,SUM($P94:AC94),"0")+IF($L$1=15,SUM($P94:AD94),"0")+IF($L$1=16,SUM($P94:AE94),"0")+IF($L$1=17,SUM($P94:AF94),"0")+IF($L$1=18,SUM($P94:AG94),"0")+IF($L$1=19,SUM($P94:AH94),"0")+IF($L$1=20,SUM($P94:AI94),"0")+IF($L$1=21,SUM($P94:AJ94),"0")+IF($L$1=22,SUM($P94:AK94),"0")+IF($L$1=23,SUM($P94:AL94),"0")+IF($L$1=24,SUM($P94:AM94),"0"),2),IF(BC94=0,(SUMIF($AP$11:$AP$1010,B94,$BC$11:$BC$1010)),BC94))</f>
        <v>0</v>
      </c>
      <c r="M94" s="163" t="n">
        <f aca="false">IF(G94=0,0,(L94/G94)*100)</f>
        <v>0</v>
      </c>
      <c r="N94" s="168" t="str">
        <f aca="false">IF(B94&gt;0,"ok","ocultar")</f>
        <v>ocultar</v>
      </c>
      <c r="O94" s="650"/>
      <c r="P94" s="724"/>
      <c r="Q94" s="725"/>
      <c r="R94" s="725"/>
      <c r="S94" s="725"/>
      <c r="T94" s="725"/>
      <c r="U94" s="725"/>
      <c r="V94" s="725"/>
      <c r="W94" s="725"/>
      <c r="X94" s="725"/>
      <c r="Y94" s="725"/>
      <c r="Z94" s="725"/>
      <c r="AA94" s="726"/>
      <c r="AB94" s="726"/>
      <c r="AC94" s="726"/>
      <c r="AD94" s="726"/>
      <c r="AE94" s="726"/>
      <c r="AF94" s="726"/>
      <c r="AG94" s="726"/>
      <c r="AH94" s="726"/>
      <c r="AI94" s="726"/>
      <c r="AJ94" s="726"/>
      <c r="AK94" s="726"/>
      <c r="AL94" s="726"/>
      <c r="AM94" s="727"/>
      <c r="AO94" s="728" t="n">
        <f aca="false">IF(E94&lt;&gt;0,G94,0)</f>
        <v>0</v>
      </c>
      <c r="AP94" s="157" t="n">
        <f aca="false">IF(B94=0,AP93,IF(ISNONTEXT(B94)=TRUE(),INT(B94),INT(LEFT(B94,FIND(".",B94)-1))))</f>
        <v>3</v>
      </c>
      <c r="AQ94" s="157" t="str">
        <f aca="false">IF(AQ95=1,1,IF(B94&lt;&gt;0,1,IF(C94&lt;&gt;0,1,IF(D94&lt;&gt;0,1,IF(E94&lt;&gt;0,1,"")))))</f>
        <v/>
      </c>
      <c r="AR94" s="157" t="str">
        <f aca="false">IF(AP94=0," ",IF(AP94&lt;&gt;AP93,AP94," "))</f>
        <v> </v>
      </c>
      <c r="AS94" s="732"/>
      <c r="AT94" s="730" t="n">
        <f aca="false">IF(AP94&lt;&gt;AR94,(IF('ORÇ.GLOBAL P CAIXA'!I95="",J94*(INFORMAÇÕES!$Q$99/INFORMAÇÕES!$Q$102),IF('ORÇ.GLOBAL P CAIXA'!I95="R",J94,0))),0)</f>
        <v>0</v>
      </c>
      <c r="AU94" s="75" t="n">
        <f aca="false">IF(AP94&lt;&gt;AR94,(IF('ORÇ.GLOBAL P CAIXA'!I95="",J94*(INFORMAÇÕES!$Q$100/INFORMAÇÕES!$Q$102),IF('ORÇ.GLOBAL P CAIXA'!I95="C",J94,0))),0)</f>
        <v>0</v>
      </c>
      <c r="AV94" s="75" t="n">
        <f aca="false">IF(AP94&lt;&gt;AR94,(IF('ORÇ.GLOBAL P CAIXA'!I95="",J94*INFORMAÇÕES!$U$115,IF('ORÇ.GLOBAL P CAIXA'!I95="CF",J94,0))),0)</f>
        <v>0</v>
      </c>
      <c r="AW94" s="75" t="n">
        <f aca="false">IF(AP94&lt;&gt;AR94,(IF('ORÇ.GLOBAL P CAIXA'!I95="",J94*INFORMAÇÕES!$U$116,IF('ORÇ.GLOBAL P CAIXA'!I95="O",J94,0))),0)</f>
        <v>0</v>
      </c>
      <c r="AX94" s="731" t="n">
        <f aca="false">IF(E94&lt;&gt;0,J94,0)</f>
        <v>0</v>
      </c>
      <c r="AY94" s="730" t="n">
        <f aca="false">IF(AP94&lt;&gt;AR94,(IF('ORÇ.GLOBAL P CAIXA'!I95="",L94*(INFORMAÇÕES!$Q$99/INFORMAÇÕES!$Q$102),IF('ORÇ.GLOBAL P CAIXA'!I95="R",L94,0))),0)</f>
        <v>0</v>
      </c>
      <c r="AZ94" s="75" t="n">
        <f aca="false">IF(AP94&lt;&gt;AR94,(IF('ORÇ.GLOBAL P CAIXA'!I95="",L94*(INFORMAÇÕES!$Q$100/INFORMAÇÕES!$Q$102),IF('ORÇ.GLOBAL P CAIXA'!I95="C",L94,0))),0)</f>
        <v>0</v>
      </c>
      <c r="BA94" s="75" t="n">
        <f aca="false">IF(AP94&lt;&gt;AR94,(IF('ORÇ.GLOBAL P CAIXA'!I95="",L94*INFORMAÇÕES!$U$115,IF('ORÇ.GLOBAL P CAIXA'!I95="CF",L94,0))),0)</f>
        <v>0</v>
      </c>
      <c r="BB94" s="75" t="n">
        <f aca="false">IF(AP94&lt;&gt;AR94,(IF('ORÇ.GLOBAL P CAIXA'!I95="",L94*INFORMAÇÕES!$U$116,IF('ORÇ.GLOBAL P CAIXA'!I95="O",L94,0))),0)</f>
        <v>0</v>
      </c>
      <c r="BC94" s="731" t="n">
        <f aca="false">IF(E94&lt;&gt;0,L94,0)</f>
        <v>0</v>
      </c>
    </row>
    <row r="95" s="174" customFormat="true" ht="14.25" hidden="false" customHeight="false" outlineLevel="0" collapsed="false">
      <c r="A95" s="159" t="n">
        <v>85</v>
      </c>
      <c r="B95" s="160" t="n">
        <f aca="false">'ORÇ.REPROG. P CAIXA'!B97</f>
        <v>0</v>
      </c>
      <c r="C95" s="723" t="n">
        <f aca="false">'ORÇ.REPROG. P CAIXA'!C97</f>
        <v>0</v>
      </c>
      <c r="D95" s="162" t="n">
        <f aca="false">'ORÇ.REPROG. P CAIXA'!D97</f>
        <v>0</v>
      </c>
      <c r="E95" s="163" t="n">
        <f aca="false">IF('BM GLOBAL'!$P$1&lt;&gt;0,'ORÇ.REPROG. P CAIXA'!E97,'ORÇ.REPROG. P CAIXA'!H97)</f>
        <v>0</v>
      </c>
      <c r="F95" s="163" t="n">
        <f aca="false">IF('BM GLOBAL'!$P$1&lt;&gt;0,IF('ORÇ.GLOBAL P CAIXA'!K96=0,'ORÇ.GLOBAL EMPRESA'!G96,'ORÇ.GLOBAL P CAIXA'!F96),'ORÇ.REPROG. P CAIXA'!I97)</f>
        <v>0</v>
      </c>
      <c r="G95" s="163" t="n">
        <f aca="false">IF(E95&lt;&gt;0,ROUND(E95*F95,2),IF(AO95=0,(SUMIF('ORÇ.REPROG. P CAIXA'!$AC$13:$AC$1012,B95,$AO$11:$AO$1010)),AO95))</f>
        <v>0</v>
      </c>
      <c r="H95" s="163" t="n">
        <f aca="false">IF(J95&lt;&gt;0,IF(E95&lt;&gt;0,J95/F95,0),0)</f>
        <v>0</v>
      </c>
      <c r="I95" s="163" t="n">
        <f aca="false">IF(L95&lt;&gt;0,IF(E95&lt;&gt;0,L95/F95,0),0)</f>
        <v>0</v>
      </c>
      <c r="J95" s="163" t="n">
        <f aca="false">IF(E95&lt;&gt;0,ROUND(INDEX($P$11:$AM$1010,$A95,$L$1),2),IF(AX95=0,(SUMIF($AP$11:$AP$1010,B95,$AX$11:$AX$1010)),AX95))</f>
        <v>0</v>
      </c>
      <c r="K95" s="163" t="n">
        <f aca="false">IF(G95=0,0,(J95/G95)*100)</f>
        <v>0</v>
      </c>
      <c r="L95" s="163" t="n">
        <f aca="false">IF(E95&lt;&gt;0,ROUND(IF($L$1=1,SUM(P95),"0")+IF($L$1=2,SUM($P95:Q95),"0")+IF($L$1=3,SUM($P95:R95),"0")+IF($L$1=4,SUM($P95:S95),"0")+IF($L$1=5,SUM($P95:T95),"0")+IF($L$1=6,SUM($P95:U95),"0")+IF($L$1=7,SUM($P95:V95),"0")+IF($L$1=8,SUM($P95:W95),"0")+IF($L$1=9,SUM($P95:X95),"0")+IF($L$1=10,SUM($P95:Y95),"0")+IF($L$1=11,SUM($P95:Z95),"0")+IF($L$1=12,SUM($P95:AA95),"0")+IF($L$1=13,SUM($P95:AB95),"0")+IF($L$1=14,SUM($P95:AC95),"0")+IF($L$1=15,SUM($P95:AD95),"0")+IF($L$1=16,SUM($P95:AE95),"0")+IF($L$1=17,SUM($P95:AF95),"0")+IF($L$1=18,SUM($P95:AG95),"0")+IF($L$1=19,SUM($P95:AH95),"0")+IF($L$1=20,SUM($P95:AI95),"0")+IF($L$1=21,SUM($P95:AJ95),"0")+IF($L$1=22,SUM($P95:AK95),"0")+IF($L$1=23,SUM($P95:AL95),"0")+IF($L$1=24,SUM($P95:AM95),"0"),2),IF(BC95=0,(SUMIF($AP$11:$AP$1010,B95,$BC$11:$BC$1010)),BC95))</f>
        <v>0</v>
      </c>
      <c r="M95" s="163" t="n">
        <f aca="false">IF(G95=0,0,(L95/G95)*100)</f>
        <v>0</v>
      </c>
      <c r="N95" s="168" t="str">
        <f aca="false">IF(B95&gt;0,"ok","ocultar")</f>
        <v>ocultar</v>
      </c>
      <c r="O95" s="650"/>
      <c r="P95" s="724"/>
      <c r="Q95" s="725"/>
      <c r="R95" s="725"/>
      <c r="S95" s="725"/>
      <c r="T95" s="725"/>
      <c r="U95" s="725"/>
      <c r="V95" s="725"/>
      <c r="W95" s="725"/>
      <c r="X95" s="725"/>
      <c r="Y95" s="725"/>
      <c r="Z95" s="725"/>
      <c r="AA95" s="726"/>
      <c r="AB95" s="726"/>
      <c r="AC95" s="726"/>
      <c r="AD95" s="726"/>
      <c r="AE95" s="726"/>
      <c r="AF95" s="726"/>
      <c r="AG95" s="726"/>
      <c r="AH95" s="726"/>
      <c r="AI95" s="726"/>
      <c r="AJ95" s="726"/>
      <c r="AK95" s="726"/>
      <c r="AL95" s="726"/>
      <c r="AM95" s="727"/>
      <c r="AO95" s="728" t="n">
        <f aca="false">IF(E95&lt;&gt;0,G95,0)</f>
        <v>0</v>
      </c>
      <c r="AP95" s="157" t="n">
        <f aca="false">IF(B95=0,AP94,IF(ISNONTEXT(B95)=TRUE(),INT(B95),INT(LEFT(B95,FIND(".",B95)-1))))</f>
        <v>3</v>
      </c>
      <c r="AQ95" s="157" t="str">
        <f aca="false">IF(AQ96=1,1,IF(B95&lt;&gt;0,1,IF(C95&lt;&gt;0,1,IF(D95&lt;&gt;0,1,IF(E95&lt;&gt;0,1,"")))))</f>
        <v/>
      </c>
      <c r="AR95" s="157" t="str">
        <f aca="false">IF(AP95=0," ",IF(AP95&lt;&gt;AP94,AP95," "))</f>
        <v> </v>
      </c>
      <c r="AS95" s="732"/>
      <c r="AT95" s="730" t="n">
        <f aca="false">IF(AP95&lt;&gt;AR95,(IF('ORÇ.GLOBAL P CAIXA'!I96="",J95*(INFORMAÇÕES!$Q$99/INFORMAÇÕES!$Q$102),IF('ORÇ.GLOBAL P CAIXA'!I96="R",J95,0))),0)</f>
        <v>0</v>
      </c>
      <c r="AU95" s="75" t="n">
        <f aca="false">IF(AP95&lt;&gt;AR95,(IF('ORÇ.GLOBAL P CAIXA'!I96="",J95*(INFORMAÇÕES!$Q$100/INFORMAÇÕES!$Q$102),IF('ORÇ.GLOBAL P CAIXA'!I96="C",J95,0))),0)</f>
        <v>0</v>
      </c>
      <c r="AV95" s="75" t="n">
        <f aca="false">IF(AP95&lt;&gt;AR95,(IF('ORÇ.GLOBAL P CAIXA'!I96="",J95*INFORMAÇÕES!$U$115,IF('ORÇ.GLOBAL P CAIXA'!I96="CF",J95,0))),0)</f>
        <v>0</v>
      </c>
      <c r="AW95" s="75" t="n">
        <f aca="false">IF(AP95&lt;&gt;AR95,(IF('ORÇ.GLOBAL P CAIXA'!I96="",J95*INFORMAÇÕES!$U$116,IF('ORÇ.GLOBAL P CAIXA'!I96="O",J95,0))),0)</f>
        <v>0</v>
      </c>
      <c r="AX95" s="731" t="n">
        <f aca="false">IF(E95&lt;&gt;0,J95,0)</f>
        <v>0</v>
      </c>
      <c r="AY95" s="730" t="n">
        <f aca="false">IF(AP95&lt;&gt;AR95,(IF('ORÇ.GLOBAL P CAIXA'!I96="",L95*(INFORMAÇÕES!$Q$99/INFORMAÇÕES!$Q$102),IF('ORÇ.GLOBAL P CAIXA'!I96="R",L95,0))),0)</f>
        <v>0</v>
      </c>
      <c r="AZ95" s="75" t="n">
        <f aca="false">IF(AP95&lt;&gt;AR95,(IF('ORÇ.GLOBAL P CAIXA'!I96="",L95*(INFORMAÇÕES!$Q$100/INFORMAÇÕES!$Q$102),IF('ORÇ.GLOBAL P CAIXA'!I96="C",L95,0))),0)</f>
        <v>0</v>
      </c>
      <c r="BA95" s="75" t="n">
        <f aca="false">IF(AP95&lt;&gt;AR95,(IF('ORÇ.GLOBAL P CAIXA'!I96="",L95*INFORMAÇÕES!$U$115,IF('ORÇ.GLOBAL P CAIXA'!I96="CF",L95,0))),0)</f>
        <v>0</v>
      </c>
      <c r="BB95" s="75" t="n">
        <f aca="false">IF(AP95&lt;&gt;AR95,(IF('ORÇ.GLOBAL P CAIXA'!I96="",L95*INFORMAÇÕES!$U$116,IF('ORÇ.GLOBAL P CAIXA'!I96="O",L95,0))),0)</f>
        <v>0</v>
      </c>
      <c r="BC95" s="731" t="n">
        <f aca="false">IF(E95&lt;&gt;0,L95,0)</f>
        <v>0</v>
      </c>
    </row>
    <row r="96" s="174" customFormat="true" ht="14.25" hidden="false" customHeight="false" outlineLevel="0" collapsed="false">
      <c r="A96" s="159" t="n">
        <v>86</v>
      </c>
      <c r="B96" s="160" t="n">
        <f aca="false">'ORÇ.REPROG. P CAIXA'!B98</f>
        <v>0</v>
      </c>
      <c r="C96" s="723" t="n">
        <f aca="false">'ORÇ.REPROG. P CAIXA'!C98</f>
        <v>0</v>
      </c>
      <c r="D96" s="162" t="n">
        <f aca="false">'ORÇ.REPROG. P CAIXA'!D98</f>
        <v>0</v>
      </c>
      <c r="E96" s="163" t="n">
        <f aca="false">IF('BM GLOBAL'!$P$1&lt;&gt;0,'ORÇ.REPROG. P CAIXA'!E98,'ORÇ.REPROG. P CAIXA'!H98)</f>
        <v>0</v>
      </c>
      <c r="F96" s="163" t="n">
        <f aca="false">IF('BM GLOBAL'!$P$1&lt;&gt;0,IF('ORÇ.GLOBAL P CAIXA'!K97=0,'ORÇ.GLOBAL EMPRESA'!G97,'ORÇ.GLOBAL P CAIXA'!F97),'ORÇ.REPROG. P CAIXA'!I98)</f>
        <v>0</v>
      </c>
      <c r="G96" s="163" t="n">
        <f aca="false">IF(E96&lt;&gt;0,ROUND(E96*F96,2),IF(AO96=0,(SUMIF('ORÇ.REPROG. P CAIXA'!$AC$13:$AC$1012,B96,$AO$11:$AO$1010)),AO96))</f>
        <v>0</v>
      </c>
      <c r="H96" s="163" t="n">
        <f aca="false">IF(J96&lt;&gt;0,IF(E96&lt;&gt;0,J96/F96,0),0)</f>
        <v>0</v>
      </c>
      <c r="I96" s="163" t="n">
        <f aca="false">IF(L96&lt;&gt;0,IF(E96&lt;&gt;0,L96/F96,0),0)</f>
        <v>0</v>
      </c>
      <c r="J96" s="163" t="n">
        <f aca="false">IF(E96&lt;&gt;0,ROUND(INDEX($P$11:$AM$1010,$A96,$L$1),2),IF(AX96=0,(SUMIF($AP$11:$AP$1010,B96,$AX$11:$AX$1010)),AX96))</f>
        <v>0</v>
      </c>
      <c r="K96" s="163" t="n">
        <f aca="false">IF(G96=0,0,(J96/G96)*100)</f>
        <v>0</v>
      </c>
      <c r="L96" s="163" t="n">
        <f aca="false">IF(E96&lt;&gt;0,ROUND(IF($L$1=1,SUM(P96),"0")+IF($L$1=2,SUM($P96:Q96),"0")+IF($L$1=3,SUM($P96:R96),"0")+IF($L$1=4,SUM($P96:S96),"0")+IF($L$1=5,SUM($P96:T96),"0")+IF($L$1=6,SUM($P96:U96),"0")+IF($L$1=7,SUM($P96:V96),"0")+IF($L$1=8,SUM($P96:W96),"0")+IF($L$1=9,SUM($P96:X96),"0")+IF($L$1=10,SUM($P96:Y96),"0")+IF($L$1=11,SUM($P96:Z96),"0")+IF($L$1=12,SUM($P96:AA96),"0")+IF($L$1=13,SUM($P96:AB96),"0")+IF($L$1=14,SUM($P96:AC96),"0")+IF($L$1=15,SUM($P96:AD96),"0")+IF($L$1=16,SUM($P96:AE96),"0")+IF($L$1=17,SUM($P96:AF96),"0")+IF($L$1=18,SUM($P96:AG96),"0")+IF($L$1=19,SUM($P96:AH96),"0")+IF($L$1=20,SUM($P96:AI96),"0")+IF($L$1=21,SUM($P96:AJ96),"0")+IF($L$1=22,SUM($P96:AK96),"0")+IF($L$1=23,SUM($P96:AL96),"0")+IF($L$1=24,SUM($P96:AM96),"0"),2),IF(BC96=0,(SUMIF($AP$11:$AP$1010,B96,$BC$11:$BC$1010)),BC96))</f>
        <v>0</v>
      </c>
      <c r="M96" s="163" t="n">
        <f aca="false">IF(G96=0,0,(L96/G96)*100)</f>
        <v>0</v>
      </c>
      <c r="N96" s="168" t="str">
        <f aca="false">IF(B96&gt;0,"ok","ocultar")</f>
        <v>ocultar</v>
      </c>
      <c r="O96" s="650"/>
      <c r="P96" s="724"/>
      <c r="Q96" s="725"/>
      <c r="R96" s="725"/>
      <c r="S96" s="725"/>
      <c r="T96" s="725"/>
      <c r="U96" s="725"/>
      <c r="V96" s="725"/>
      <c r="W96" s="725"/>
      <c r="X96" s="725"/>
      <c r="Y96" s="725"/>
      <c r="Z96" s="725"/>
      <c r="AA96" s="726"/>
      <c r="AB96" s="726"/>
      <c r="AC96" s="726"/>
      <c r="AD96" s="726"/>
      <c r="AE96" s="726"/>
      <c r="AF96" s="726"/>
      <c r="AG96" s="726"/>
      <c r="AH96" s="726"/>
      <c r="AI96" s="726"/>
      <c r="AJ96" s="726"/>
      <c r="AK96" s="726"/>
      <c r="AL96" s="726"/>
      <c r="AM96" s="727"/>
      <c r="AO96" s="728" t="n">
        <f aca="false">IF(E96&lt;&gt;0,G96,0)</f>
        <v>0</v>
      </c>
      <c r="AP96" s="157" t="n">
        <f aca="false">IF(B96=0,AP95,IF(ISNONTEXT(B96)=TRUE(),INT(B96),INT(LEFT(B96,FIND(".",B96)-1))))</f>
        <v>3</v>
      </c>
      <c r="AQ96" s="157" t="str">
        <f aca="false">IF(AQ97=1,1,IF(B96&lt;&gt;0,1,IF(C96&lt;&gt;0,1,IF(D96&lt;&gt;0,1,IF(E96&lt;&gt;0,1,"")))))</f>
        <v/>
      </c>
      <c r="AR96" s="157" t="str">
        <f aca="false">IF(AP96=0," ",IF(AP96&lt;&gt;AP95,AP96," "))</f>
        <v> </v>
      </c>
      <c r="AS96" s="732"/>
      <c r="AT96" s="730" t="n">
        <f aca="false">IF(AP96&lt;&gt;AR96,(IF('ORÇ.GLOBAL P CAIXA'!I97="",J96*(INFORMAÇÕES!$Q$99/INFORMAÇÕES!$Q$102),IF('ORÇ.GLOBAL P CAIXA'!I97="R",J96,0))),0)</f>
        <v>0</v>
      </c>
      <c r="AU96" s="75" t="n">
        <f aca="false">IF(AP96&lt;&gt;AR96,(IF('ORÇ.GLOBAL P CAIXA'!I97="",J96*(INFORMAÇÕES!$Q$100/INFORMAÇÕES!$Q$102),IF('ORÇ.GLOBAL P CAIXA'!I97="C",J96,0))),0)</f>
        <v>0</v>
      </c>
      <c r="AV96" s="75" t="n">
        <f aca="false">IF(AP96&lt;&gt;AR96,(IF('ORÇ.GLOBAL P CAIXA'!I97="",J96*INFORMAÇÕES!$U$115,IF('ORÇ.GLOBAL P CAIXA'!I97="CF",J96,0))),0)</f>
        <v>0</v>
      </c>
      <c r="AW96" s="75" t="n">
        <f aca="false">IF(AP96&lt;&gt;AR96,(IF('ORÇ.GLOBAL P CAIXA'!I97="",J96*INFORMAÇÕES!$U$116,IF('ORÇ.GLOBAL P CAIXA'!I97="O",J96,0))),0)</f>
        <v>0</v>
      </c>
      <c r="AX96" s="731" t="n">
        <f aca="false">IF(E96&lt;&gt;0,J96,0)</f>
        <v>0</v>
      </c>
      <c r="AY96" s="730" t="n">
        <f aca="false">IF(AP96&lt;&gt;AR96,(IF('ORÇ.GLOBAL P CAIXA'!I97="",L96*(INFORMAÇÕES!$Q$99/INFORMAÇÕES!$Q$102),IF('ORÇ.GLOBAL P CAIXA'!I97="R",L96,0))),0)</f>
        <v>0</v>
      </c>
      <c r="AZ96" s="75" t="n">
        <f aca="false">IF(AP96&lt;&gt;AR96,(IF('ORÇ.GLOBAL P CAIXA'!I97="",L96*(INFORMAÇÕES!$Q$100/INFORMAÇÕES!$Q$102),IF('ORÇ.GLOBAL P CAIXA'!I97="C",L96,0))),0)</f>
        <v>0</v>
      </c>
      <c r="BA96" s="75" t="n">
        <f aca="false">IF(AP96&lt;&gt;AR96,(IF('ORÇ.GLOBAL P CAIXA'!I97="",L96*INFORMAÇÕES!$U$115,IF('ORÇ.GLOBAL P CAIXA'!I97="CF",L96,0))),0)</f>
        <v>0</v>
      </c>
      <c r="BB96" s="75" t="n">
        <f aca="false">IF(AP96&lt;&gt;AR96,(IF('ORÇ.GLOBAL P CAIXA'!I97="",L96*INFORMAÇÕES!$U$116,IF('ORÇ.GLOBAL P CAIXA'!I97="O",L96,0))),0)</f>
        <v>0</v>
      </c>
      <c r="BC96" s="731" t="n">
        <f aca="false">IF(E96&lt;&gt;0,L96,0)</f>
        <v>0</v>
      </c>
    </row>
    <row r="97" s="174" customFormat="true" ht="14.25" hidden="false" customHeight="false" outlineLevel="0" collapsed="false">
      <c r="A97" s="159" t="n">
        <v>87</v>
      </c>
      <c r="B97" s="160" t="n">
        <f aca="false">'ORÇ.REPROG. P CAIXA'!B99</f>
        <v>0</v>
      </c>
      <c r="C97" s="723" t="n">
        <f aca="false">'ORÇ.REPROG. P CAIXA'!C99</f>
        <v>0</v>
      </c>
      <c r="D97" s="162" t="n">
        <f aca="false">'ORÇ.REPROG. P CAIXA'!D99</f>
        <v>0</v>
      </c>
      <c r="E97" s="163" t="n">
        <f aca="false">IF('BM GLOBAL'!$P$1&lt;&gt;0,'ORÇ.REPROG. P CAIXA'!E99,'ORÇ.REPROG. P CAIXA'!H99)</f>
        <v>0</v>
      </c>
      <c r="F97" s="163" t="n">
        <f aca="false">IF('BM GLOBAL'!$P$1&lt;&gt;0,IF('ORÇ.GLOBAL P CAIXA'!K98=0,'ORÇ.GLOBAL EMPRESA'!G98,'ORÇ.GLOBAL P CAIXA'!F98),'ORÇ.REPROG. P CAIXA'!I99)</f>
        <v>0</v>
      </c>
      <c r="G97" s="163" t="n">
        <f aca="false">IF(E97&lt;&gt;0,ROUND(E97*F97,2),IF(AO97=0,(SUMIF('ORÇ.REPROG. P CAIXA'!$AC$13:$AC$1012,B97,$AO$11:$AO$1010)),AO97))</f>
        <v>0</v>
      </c>
      <c r="H97" s="163" t="n">
        <f aca="false">IF(J97&lt;&gt;0,IF(E97&lt;&gt;0,J97/F97,0),0)</f>
        <v>0</v>
      </c>
      <c r="I97" s="163" t="n">
        <f aca="false">IF(L97&lt;&gt;0,IF(E97&lt;&gt;0,L97/F97,0),0)</f>
        <v>0</v>
      </c>
      <c r="J97" s="163" t="n">
        <f aca="false">IF(E97&lt;&gt;0,ROUND(INDEX($P$11:$AM$1010,$A97,$L$1),2),IF(AX97=0,(SUMIF($AP$11:$AP$1010,B97,$AX$11:$AX$1010)),AX97))</f>
        <v>0</v>
      </c>
      <c r="K97" s="163" t="n">
        <f aca="false">IF(G97=0,0,(J97/G97)*100)</f>
        <v>0</v>
      </c>
      <c r="L97" s="163" t="n">
        <f aca="false">IF(E97&lt;&gt;0,ROUND(IF($L$1=1,SUM(P97),"0")+IF($L$1=2,SUM($P97:Q97),"0")+IF($L$1=3,SUM($P97:R97),"0")+IF($L$1=4,SUM($P97:S97),"0")+IF($L$1=5,SUM($P97:T97),"0")+IF($L$1=6,SUM($P97:U97),"0")+IF($L$1=7,SUM($P97:V97),"0")+IF($L$1=8,SUM($P97:W97),"0")+IF($L$1=9,SUM($P97:X97),"0")+IF($L$1=10,SUM($P97:Y97),"0")+IF($L$1=11,SUM($P97:Z97),"0")+IF($L$1=12,SUM($P97:AA97),"0")+IF($L$1=13,SUM($P97:AB97),"0")+IF($L$1=14,SUM($P97:AC97),"0")+IF($L$1=15,SUM($P97:AD97),"0")+IF($L$1=16,SUM($P97:AE97),"0")+IF($L$1=17,SUM($P97:AF97),"0")+IF($L$1=18,SUM($P97:AG97),"0")+IF($L$1=19,SUM($P97:AH97),"0")+IF($L$1=20,SUM($P97:AI97),"0")+IF($L$1=21,SUM($P97:AJ97),"0")+IF($L$1=22,SUM($P97:AK97),"0")+IF($L$1=23,SUM($P97:AL97),"0")+IF($L$1=24,SUM($P97:AM97),"0"),2),IF(BC97=0,(SUMIF($AP$11:$AP$1010,B97,$BC$11:$BC$1010)),BC97))</f>
        <v>0</v>
      </c>
      <c r="M97" s="163" t="n">
        <f aca="false">IF(G97=0,0,(L97/G97)*100)</f>
        <v>0</v>
      </c>
      <c r="N97" s="168" t="str">
        <f aca="false">IF(B97&gt;0,"ok","ocultar")</f>
        <v>ocultar</v>
      </c>
      <c r="O97" s="650"/>
      <c r="P97" s="724"/>
      <c r="Q97" s="725"/>
      <c r="R97" s="725"/>
      <c r="S97" s="725"/>
      <c r="T97" s="725"/>
      <c r="U97" s="725"/>
      <c r="V97" s="725"/>
      <c r="W97" s="725"/>
      <c r="X97" s="725"/>
      <c r="Y97" s="725"/>
      <c r="Z97" s="725"/>
      <c r="AA97" s="726"/>
      <c r="AB97" s="726"/>
      <c r="AC97" s="726"/>
      <c r="AD97" s="726"/>
      <c r="AE97" s="726"/>
      <c r="AF97" s="726"/>
      <c r="AG97" s="726"/>
      <c r="AH97" s="726"/>
      <c r="AI97" s="726"/>
      <c r="AJ97" s="726"/>
      <c r="AK97" s="726"/>
      <c r="AL97" s="726"/>
      <c r="AM97" s="727"/>
      <c r="AO97" s="728" t="n">
        <f aca="false">IF(E97&lt;&gt;0,G97,0)</f>
        <v>0</v>
      </c>
      <c r="AP97" s="157" t="n">
        <f aca="false">IF(B97=0,AP96,IF(ISNONTEXT(B97)=TRUE(),INT(B97),INT(LEFT(B97,FIND(".",B97)-1))))</f>
        <v>3</v>
      </c>
      <c r="AQ97" s="157" t="str">
        <f aca="false">IF(AQ98=1,1,IF(B97&lt;&gt;0,1,IF(C97&lt;&gt;0,1,IF(D97&lt;&gt;0,1,IF(E97&lt;&gt;0,1,"")))))</f>
        <v/>
      </c>
      <c r="AR97" s="157" t="str">
        <f aca="false">IF(AP97=0," ",IF(AP97&lt;&gt;AP96,AP97," "))</f>
        <v> </v>
      </c>
      <c r="AS97" s="732"/>
      <c r="AT97" s="730" t="n">
        <f aca="false">IF(AP97&lt;&gt;AR97,(IF('ORÇ.GLOBAL P CAIXA'!I98="",J97*(INFORMAÇÕES!$Q$99/INFORMAÇÕES!$Q$102),IF('ORÇ.GLOBAL P CAIXA'!I98="R",J97,0))),0)</f>
        <v>0</v>
      </c>
      <c r="AU97" s="75" t="n">
        <f aca="false">IF(AP97&lt;&gt;AR97,(IF('ORÇ.GLOBAL P CAIXA'!I98="",J97*(INFORMAÇÕES!$Q$100/INFORMAÇÕES!$Q$102),IF('ORÇ.GLOBAL P CAIXA'!I98="C",J97,0))),0)</f>
        <v>0</v>
      </c>
      <c r="AV97" s="75" t="n">
        <f aca="false">IF(AP97&lt;&gt;AR97,(IF('ORÇ.GLOBAL P CAIXA'!I98="",J97*INFORMAÇÕES!$U$115,IF('ORÇ.GLOBAL P CAIXA'!I98="CF",J97,0))),0)</f>
        <v>0</v>
      </c>
      <c r="AW97" s="75" t="n">
        <f aca="false">IF(AP97&lt;&gt;AR97,(IF('ORÇ.GLOBAL P CAIXA'!I98="",J97*INFORMAÇÕES!$U$116,IF('ORÇ.GLOBAL P CAIXA'!I98="O",J97,0))),0)</f>
        <v>0</v>
      </c>
      <c r="AX97" s="731" t="n">
        <f aca="false">IF(E97&lt;&gt;0,J97,0)</f>
        <v>0</v>
      </c>
      <c r="AY97" s="730" t="n">
        <f aca="false">IF(AP97&lt;&gt;AR97,(IF('ORÇ.GLOBAL P CAIXA'!I98="",L97*(INFORMAÇÕES!$Q$99/INFORMAÇÕES!$Q$102),IF('ORÇ.GLOBAL P CAIXA'!I98="R",L97,0))),0)</f>
        <v>0</v>
      </c>
      <c r="AZ97" s="75" t="n">
        <f aca="false">IF(AP97&lt;&gt;AR97,(IF('ORÇ.GLOBAL P CAIXA'!I98="",L97*(INFORMAÇÕES!$Q$100/INFORMAÇÕES!$Q$102),IF('ORÇ.GLOBAL P CAIXA'!I98="C",L97,0))),0)</f>
        <v>0</v>
      </c>
      <c r="BA97" s="75" t="n">
        <f aca="false">IF(AP97&lt;&gt;AR97,(IF('ORÇ.GLOBAL P CAIXA'!I98="",L97*INFORMAÇÕES!$U$115,IF('ORÇ.GLOBAL P CAIXA'!I98="CF",L97,0))),0)</f>
        <v>0</v>
      </c>
      <c r="BB97" s="75" t="n">
        <f aca="false">IF(AP97&lt;&gt;AR97,(IF('ORÇ.GLOBAL P CAIXA'!I98="",L97*INFORMAÇÕES!$U$116,IF('ORÇ.GLOBAL P CAIXA'!I98="O",L97,0))),0)</f>
        <v>0</v>
      </c>
      <c r="BC97" s="731" t="n">
        <f aca="false">IF(E97&lt;&gt;0,L97,0)</f>
        <v>0</v>
      </c>
    </row>
    <row r="98" s="174" customFormat="true" ht="14.25" hidden="false" customHeight="false" outlineLevel="0" collapsed="false">
      <c r="A98" s="159" t="n">
        <v>88</v>
      </c>
      <c r="B98" s="160" t="n">
        <f aca="false">'ORÇ.REPROG. P CAIXA'!B100</f>
        <v>0</v>
      </c>
      <c r="C98" s="723" t="n">
        <f aca="false">'ORÇ.REPROG. P CAIXA'!C100</f>
        <v>0</v>
      </c>
      <c r="D98" s="162" t="n">
        <f aca="false">'ORÇ.REPROG. P CAIXA'!D100</f>
        <v>0</v>
      </c>
      <c r="E98" s="163" t="n">
        <f aca="false">IF('BM GLOBAL'!$P$1&lt;&gt;0,'ORÇ.REPROG. P CAIXA'!E100,'ORÇ.REPROG. P CAIXA'!H100)</f>
        <v>0</v>
      </c>
      <c r="F98" s="163" t="n">
        <f aca="false">IF('BM GLOBAL'!$P$1&lt;&gt;0,IF('ORÇ.GLOBAL P CAIXA'!K99=0,'ORÇ.GLOBAL EMPRESA'!G99,'ORÇ.GLOBAL P CAIXA'!F99),'ORÇ.REPROG. P CAIXA'!I100)</f>
        <v>0</v>
      </c>
      <c r="G98" s="163" t="n">
        <f aca="false">IF(E98&lt;&gt;0,ROUND(E98*F98,2),IF(AO98=0,(SUMIF('ORÇ.REPROG. P CAIXA'!$AC$13:$AC$1012,B98,$AO$11:$AO$1010)),AO98))</f>
        <v>0</v>
      </c>
      <c r="H98" s="163" t="n">
        <f aca="false">IF(J98&lt;&gt;0,IF(E98&lt;&gt;0,J98/F98,0),0)</f>
        <v>0</v>
      </c>
      <c r="I98" s="163" t="n">
        <f aca="false">IF(L98&lt;&gt;0,IF(E98&lt;&gt;0,L98/F98,0),0)</f>
        <v>0</v>
      </c>
      <c r="J98" s="163" t="n">
        <f aca="false">IF(E98&lt;&gt;0,ROUND(INDEX($P$11:$AM$1010,$A98,$L$1),2),IF(AX98=0,(SUMIF($AP$11:$AP$1010,B98,$AX$11:$AX$1010)),AX98))</f>
        <v>0</v>
      </c>
      <c r="K98" s="163" t="n">
        <f aca="false">IF(G98=0,0,(J98/G98)*100)</f>
        <v>0</v>
      </c>
      <c r="L98" s="163" t="n">
        <f aca="false">IF(E98&lt;&gt;0,ROUND(IF($L$1=1,SUM(P98),"0")+IF($L$1=2,SUM($P98:Q98),"0")+IF($L$1=3,SUM($P98:R98),"0")+IF($L$1=4,SUM($P98:S98),"0")+IF($L$1=5,SUM($P98:T98),"0")+IF($L$1=6,SUM($P98:U98),"0")+IF($L$1=7,SUM($P98:V98),"0")+IF($L$1=8,SUM($P98:W98),"0")+IF($L$1=9,SUM($P98:X98),"0")+IF($L$1=10,SUM($P98:Y98),"0")+IF($L$1=11,SUM($P98:Z98),"0")+IF($L$1=12,SUM($P98:AA98),"0")+IF($L$1=13,SUM($P98:AB98),"0")+IF($L$1=14,SUM($P98:AC98),"0")+IF($L$1=15,SUM($P98:AD98),"0")+IF($L$1=16,SUM($P98:AE98),"0")+IF($L$1=17,SUM($P98:AF98),"0")+IF($L$1=18,SUM($P98:AG98),"0")+IF($L$1=19,SUM($P98:AH98),"0")+IF($L$1=20,SUM($P98:AI98),"0")+IF($L$1=21,SUM($P98:AJ98),"0")+IF($L$1=22,SUM($P98:AK98),"0")+IF($L$1=23,SUM($P98:AL98),"0")+IF($L$1=24,SUM($P98:AM98),"0"),2),IF(BC98=0,(SUMIF($AP$11:$AP$1010,B98,$BC$11:$BC$1010)),BC98))</f>
        <v>0</v>
      </c>
      <c r="M98" s="163" t="n">
        <f aca="false">IF(G98=0,0,(L98/G98)*100)</f>
        <v>0</v>
      </c>
      <c r="N98" s="168" t="str">
        <f aca="false">IF(B98&gt;0,"ok","ocultar")</f>
        <v>ocultar</v>
      </c>
      <c r="O98" s="650"/>
      <c r="P98" s="724"/>
      <c r="Q98" s="725"/>
      <c r="R98" s="725"/>
      <c r="S98" s="725"/>
      <c r="T98" s="725"/>
      <c r="U98" s="725"/>
      <c r="V98" s="725"/>
      <c r="W98" s="725"/>
      <c r="X98" s="725"/>
      <c r="Y98" s="725"/>
      <c r="Z98" s="725"/>
      <c r="AA98" s="726"/>
      <c r="AB98" s="726"/>
      <c r="AC98" s="726"/>
      <c r="AD98" s="726"/>
      <c r="AE98" s="726"/>
      <c r="AF98" s="726"/>
      <c r="AG98" s="726"/>
      <c r="AH98" s="726"/>
      <c r="AI98" s="726"/>
      <c r="AJ98" s="726"/>
      <c r="AK98" s="726"/>
      <c r="AL98" s="726"/>
      <c r="AM98" s="727"/>
      <c r="AO98" s="728" t="n">
        <f aca="false">IF(E98&lt;&gt;0,G98,0)</f>
        <v>0</v>
      </c>
      <c r="AP98" s="157" t="n">
        <f aca="false">IF(B98=0,AP97,IF(ISNONTEXT(B98)=TRUE(),INT(B98),INT(LEFT(B98,FIND(".",B98)-1))))</f>
        <v>3</v>
      </c>
      <c r="AQ98" s="157" t="str">
        <f aca="false">IF(AQ99=1,1,IF(B98&lt;&gt;0,1,IF(C98&lt;&gt;0,1,IF(D98&lt;&gt;0,1,IF(E98&lt;&gt;0,1,"")))))</f>
        <v/>
      </c>
      <c r="AR98" s="157" t="str">
        <f aca="false">IF(AP98=0," ",IF(AP98&lt;&gt;AP97,AP98," "))</f>
        <v> </v>
      </c>
      <c r="AS98" s="732"/>
      <c r="AT98" s="730" t="n">
        <f aca="false">IF(AP98&lt;&gt;AR98,(IF('ORÇ.GLOBAL P CAIXA'!I99="",J98*(INFORMAÇÕES!$Q$99/INFORMAÇÕES!$Q$102),IF('ORÇ.GLOBAL P CAIXA'!I99="R",J98,0))),0)</f>
        <v>0</v>
      </c>
      <c r="AU98" s="75" t="n">
        <f aca="false">IF(AP98&lt;&gt;AR98,(IF('ORÇ.GLOBAL P CAIXA'!I99="",J98*(INFORMAÇÕES!$Q$100/INFORMAÇÕES!$Q$102),IF('ORÇ.GLOBAL P CAIXA'!I99="C",J98,0))),0)</f>
        <v>0</v>
      </c>
      <c r="AV98" s="75" t="n">
        <f aca="false">IF(AP98&lt;&gt;AR98,(IF('ORÇ.GLOBAL P CAIXA'!I99="",J98*INFORMAÇÕES!$U$115,IF('ORÇ.GLOBAL P CAIXA'!I99="CF",J98,0))),0)</f>
        <v>0</v>
      </c>
      <c r="AW98" s="75" t="n">
        <f aca="false">IF(AP98&lt;&gt;AR98,(IF('ORÇ.GLOBAL P CAIXA'!I99="",J98*INFORMAÇÕES!$U$116,IF('ORÇ.GLOBAL P CAIXA'!I99="O",J98,0))),0)</f>
        <v>0</v>
      </c>
      <c r="AX98" s="731" t="n">
        <f aca="false">IF(E98&lt;&gt;0,J98,0)</f>
        <v>0</v>
      </c>
      <c r="AY98" s="730" t="n">
        <f aca="false">IF(AP98&lt;&gt;AR98,(IF('ORÇ.GLOBAL P CAIXA'!I99="",L98*(INFORMAÇÕES!$Q$99/INFORMAÇÕES!$Q$102),IF('ORÇ.GLOBAL P CAIXA'!I99="R",L98,0))),0)</f>
        <v>0</v>
      </c>
      <c r="AZ98" s="75" t="n">
        <f aca="false">IF(AP98&lt;&gt;AR98,(IF('ORÇ.GLOBAL P CAIXA'!I99="",L98*(INFORMAÇÕES!$Q$100/INFORMAÇÕES!$Q$102),IF('ORÇ.GLOBAL P CAIXA'!I99="C",L98,0))),0)</f>
        <v>0</v>
      </c>
      <c r="BA98" s="75" t="n">
        <f aca="false">IF(AP98&lt;&gt;AR98,(IF('ORÇ.GLOBAL P CAIXA'!I99="",L98*INFORMAÇÕES!$U$115,IF('ORÇ.GLOBAL P CAIXA'!I99="CF",L98,0))),0)</f>
        <v>0</v>
      </c>
      <c r="BB98" s="75" t="n">
        <f aca="false">IF(AP98&lt;&gt;AR98,(IF('ORÇ.GLOBAL P CAIXA'!I99="",L98*INFORMAÇÕES!$U$116,IF('ORÇ.GLOBAL P CAIXA'!I99="O",L98,0))),0)</f>
        <v>0</v>
      </c>
      <c r="BC98" s="731" t="n">
        <f aca="false">IF(E98&lt;&gt;0,L98,0)</f>
        <v>0</v>
      </c>
    </row>
    <row r="99" s="174" customFormat="true" ht="14.25" hidden="false" customHeight="false" outlineLevel="0" collapsed="false">
      <c r="A99" s="159" t="n">
        <v>89</v>
      </c>
      <c r="B99" s="160" t="n">
        <f aca="false">'ORÇ.REPROG. P CAIXA'!B101</f>
        <v>0</v>
      </c>
      <c r="C99" s="723" t="n">
        <f aca="false">'ORÇ.REPROG. P CAIXA'!C101</f>
        <v>0</v>
      </c>
      <c r="D99" s="162" t="n">
        <f aca="false">'ORÇ.REPROG. P CAIXA'!D101</f>
        <v>0</v>
      </c>
      <c r="E99" s="163" t="n">
        <f aca="false">IF('BM GLOBAL'!$P$1&lt;&gt;0,'ORÇ.REPROG. P CAIXA'!E101,'ORÇ.REPROG. P CAIXA'!H101)</f>
        <v>0</v>
      </c>
      <c r="F99" s="163" t="n">
        <f aca="false">IF('BM GLOBAL'!$P$1&lt;&gt;0,IF('ORÇ.GLOBAL P CAIXA'!K100=0,'ORÇ.GLOBAL EMPRESA'!G100,'ORÇ.GLOBAL P CAIXA'!F100),'ORÇ.REPROG. P CAIXA'!I101)</f>
        <v>0</v>
      </c>
      <c r="G99" s="163" t="n">
        <f aca="false">IF(E99&lt;&gt;0,ROUND(E99*F99,2),IF(AO99=0,(SUMIF('ORÇ.REPROG. P CAIXA'!$AC$13:$AC$1012,B99,$AO$11:$AO$1010)),AO99))</f>
        <v>0</v>
      </c>
      <c r="H99" s="163" t="n">
        <f aca="false">IF(J99&lt;&gt;0,IF(E99&lt;&gt;0,J99/F99,0),0)</f>
        <v>0</v>
      </c>
      <c r="I99" s="163" t="n">
        <f aca="false">IF(L99&lt;&gt;0,IF(E99&lt;&gt;0,L99/F99,0),0)</f>
        <v>0</v>
      </c>
      <c r="J99" s="163" t="n">
        <f aca="false">IF(E99&lt;&gt;0,ROUND(INDEX($P$11:$AM$1010,$A99,$L$1),2),IF(AX99=0,(SUMIF($AP$11:$AP$1010,B99,$AX$11:$AX$1010)),AX99))</f>
        <v>0</v>
      </c>
      <c r="K99" s="163" t="n">
        <f aca="false">IF(G99=0,0,(J99/G99)*100)</f>
        <v>0</v>
      </c>
      <c r="L99" s="163" t="n">
        <f aca="false">IF(E99&lt;&gt;0,ROUND(IF($L$1=1,SUM(P99),"0")+IF($L$1=2,SUM($P99:Q99),"0")+IF($L$1=3,SUM($P99:R99),"0")+IF($L$1=4,SUM($P99:S99),"0")+IF($L$1=5,SUM($P99:T99),"0")+IF($L$1=6,SUM($P99:U99),"0")+IF($L$1=7,SUM($P99:V99),"0")+IF($L$1=8,SUM($P99:W99),"0")+IF($L$1=9,SUM($P99:X99),"0")+IF($L$1=10,SUM($P99:Y99),"0")+IF($L$1=11,SUM($P99:Z99),"0")+IF($L$1=12,SUM($P99:AA99),"0")+IF($L$1=13,SUM($P99:AB99),"0")+IF($L$1=14,SUM($P99:AC99),"0")+IF($L$1=15,SUM($P99:AD99),"0")+IF($L$1=16,SUM($P99:AE99),"0")+IF($L$1=17,SUM($P99:AF99),"0")+IF($L$1=18,SUM($P99:AG99),"0")+IF($L$1=19,SUM($P99:AH99),"0")+IF($L$1=20,SUM($P99:AI99),"0")+IF($L$1=21,SUM($P99:AJ99),"0")+IF($L$1=22,SUM($P99:AK99),"0")+IF($L$1=23,SUM($P99:AL99),"0")+IF($L$1=24,SUM($P99:AM99),"0"),2),IF(BC99=0,(SUMIF($AP$11:$AP$1010,B99,$BC$11:$BC$1010)),BC99))</f>
        <v>0</v>
      </c>
      <c r="M99" s="163" t="n">
        <f aca="false">IF(G99=0,0,(L99/G99)*100)</f>
        <v>0</v>
      </c>
      <c r="N99" s="168" t="str">
        <f aca="false">IF(B99&gt;0,"ok","ocultar")</f>
        <v>ocultar</v>
      </c>
      <c r="O99" s="650"/>
      <c r="P99" s="724"/>
      <c r="Q99" s="725"/>
      <c r="R99" s="725"/>
      <c r="S99" s="725"/>
      <c r="T99" s="725"/>
      <c r="U99" s="725"/>
      <c r="V99" s="725"/>
      <c r="W99" s="725"/>
      <c r="X99" s="725"/>
      <c r="Y99" s="725"/>
      <c r="Z99" s="725"/>
      <c r="AA99" s="726"/>
      <c r="AB99" s="726"/>
      <c r="AC99" s="726"/>
      <c r="AD99" s="726"/>
      <c r="AE99" s="726"/>
      <c r="AF99" s="726"/>
      <c r="AG99" s="726"/>
      <c r="AH99" s="726"/>
      <c r="AI99" s="726"/>
      <c r="AJ99" s="726"/>
      <c r="AK99" s="726"/>
      <c r="AL99" s="726"/>
      <c r="AM99" s="727"/>
      <c r="AO99" s="728" t="n">
        <f aca="false">IF(E99&lt;&gt;0,G99,0)</f>
        <v>0</v>
      </c>
      <c r="AP99" s="157" t="n">
        <f aca="false">IF(B99=0,AP98,IF(ISNONTEXT(B99)=TRUE(),INT(B99),INT(LEFT(B99,FIND(".",B99)-1))))</f>
        <v>3</v>
      </c>
      <c r="AQ99" s="157" t="str">
        <f aca="false">IF(AQ100=1,1,IF(B99&lt;&gt;0,1,IF(C99&lt;&gt;0,1,IF(D99&lt;&gt;0,1,IF(E99&lt;&gt;0,1,"")))))</f>
        <v/>
      </c>
      <c r="AR99" s="157" t="str">
        <f aca="false">IF(AP99=0," ",IF(AP99&lt;&gt;AP98,AP99," "))</f>
        <v> </v>
      </c>
      <c r="AS99" s="732"/>
      <c r="AT99" s="730" t="n">
        <f aca="false">IF(AP99&lt;&gt;AR99,(IF('ORÇ.GLOBAL P CAIXA'!I100="",J99*(INFORMAÇÕES!$Q$99/INFORMAÇÕES!$Q$102),IF('ORÇ.GLOBAL P CAIXA'!I100="R",J99,0))),0)</f>
        <v>0</v>
      </c>
      <c r="AU99" s="75" t="n">
        <f aca="false">IF(AP99&lt;&gt;AR99,(IF('ORÇ.GLOBAL P CAIXA'!I100="",J99*(INFORMAÇÕES!$Q$100/INFORMAÇÕES!$Q$102),IF('ORÇ.GLOBAL P CAIXA'!I100="C",J99,0))),0)</f>
        <v>0</v>
      </c>
      <c r="AV99" s="75" t="n">
        <f aca="false">IF(AP99&lt;&gt;AR99,(IF('ORÇ.GLOBAL P CAIXA'!I100="",J99*INFORMAÇÕES!$U$115,IF('ORÇ.GLOBAL P CAIXA'!I100="CF",J99,0))),0)</f>
        <v>0</v>
      </c>
      <c r="AW99" s="75" t="n">
        <f aca="false">IF(AP99&lt;&gt;AR99,(IF('ORÇ.GLOBAL P CAIXA'!I100="",J99*INFORMAÇÕES!$U$116,IF('ORÇ.GLOBAL P CAIXA'!I100="O",J99,0))),0)</f>
        <v>0</v>
      </c>
      <c r="AX99" s="731" t="n">
        <f aca="false">IF(E99&lt;&gt;0,J99,0)</f>
        <v>0</v>
      </c>
      <c r="AY99" s="730" t="n">
        <f aca="false">IF(AP99&lt;&gt;AR99,(IF('ORÇ.GLOBAL P CAIXA'!I100="",L99*(INFORMAÇÕES!$Q$99/INFORMAÇÕES!$Q$102),IF('ORÇ.GLOBAL P CAIXA'!I100="R",L99,0))),0)</f>
        <v>0</v>
      </c>
      <c r="AZ99" s="75" t="n">
        <f aca="false">IF(AP99&lt;&gt;AR99,(IF('ORÇ.GLOBAL P CAIXA'!I100="",L99*(INFORMAÇÕES!$Q$100/INFORMAÇÕES!$Q$102),IF('ORÇ.GLOBAL P CAIXA'!I100="C",L99,0))),0)</f>
        <v>0</v>
      </c>
      <c r="BA99" s="75" t="n">
        <f aca="false">IF(AP99&lt;&gt;AR99,(IF('ORÇ.GLOBAL P CAIXA'!I100="",L99*INFORMAÇÕES!$U$115,IF('ORÇ.GLOBAL P CAIXA'!I100="CF",L99,0))),0)</f>
        <v>0</v>
      </c>
      <c r="BB99" s="75" t="n">
        <f aca="false">IF(AP99&lt;&gt;AR99,(IF('ORÇ.GLOBAL P CAIXA'!I100="",L99*INFORMAÇÕES!$U$116,IF('ORÇ.GLOBAL P CAIXA'!I100="O",L99,0))),0)</f>
        <v>0</v>
      </c>
      <c r="BC99" s="731" t="n">
        <f aca="false">IF(E99&lt;&gt;0,L99,0)</f>
        <v>0</v>
      </c>
    </row>
    <row r="100" s="174" customFormat="true" ht="14.25" hidden="false" customHeight="false" outlineLevel="0" collapsed="false">
      <c r="A100" s="159" t="n">
        <v>90</v>
      </c>
      <c r="B100" s="160" t="n">
        <f aca="false">'ORÇ.REPROG. P CAIXA'!B102</f>
        <v>0</v>
      </c>
      <c r="C100" s="723" t="n">
        <f aca="false">'ORÇ.REPROG. P CAIXA'!C102</f>
        <v>0</v>
      </c>
      <c r="D100" s="162" t="n">
        <f aca="false">'ORÇ.REPROG. P CAIXA'!D102</f>
        <v>0</v>
      </c>
      <c r="E100" s="163" t="n">
        <f aca="false">IF('BM GLOBAL'!$P$1&lt;&gt;0,'ORÇ.REPROG. P CAIXA'!E102,'ORÇ.REPROG. P CAIXA'!H102)</f>
        <v>0</v>
      </c>
      <c r="F100" s="163" t="n">
        <f aca="false">IF('BM GLOBAL'!$P$1&lt;&gt;0,IF('ORÇ.GLOBAL P CAIXA'!K101=0,'ORÇ.GLOBAL EMPRESA'!G101,'ORÇ.GLOBAL P CAIXA'!F101),'ORÇ.REPROG. P CAIXA'!I102)</f>
        <v>0</v>
      </c>
      <c r="G100" s="163" t="n">
        <f aca="false">IF(E100&lt;&gt;0,ROUND(E100*F100,2),IF(AO100=0,(SUMIF('ORÇ.REPROG. P CAIXA'!$AC$13:$AC$1012,B100,$AO$11:$AO$1010)),AO100))</f>
        <v>0</v>
      </c>
      <c r="H100" s="163" t="n">
        <f aca="false">IF(J100&lt;&gt;0,IF(E100&lt;&gt;0,J100/F100,0),0)</f>
        <v>0</v>
      </c>
      <c r="I100" s="163" t="n">
        <f aca="false">IF(L100&lt;&gt;0,IF(E100&lt;&gt;0,L100/F100,0),0)</f>
        <v>0</v>
      </c>
      <c r="J100" s="163" t="n">
        <f aca="false">IF(E100&lt;&gt;0,ROUND(INDEX($P$11:$AM$1010,$A100,$L$1),2),IF(AX100=0,(SUMIF($AP$11:$AP$1010,B100,$AX$11:$AX$1010)),AX100))</f>
        <v>0</v>
      </c>
      <c r="K100" s="163" t="n">
        <f aca="false">IF(G100=0,0,(J100/G100)*100)</f>
        <v>0</v>
      </c>
      <c r="L100" s="163" t="n">
        <f aca="false">IF(E100&lt;&gt;0,ROUND(IF($L$1=1,SUM(P100),"0")+IF($L$1=2,SUM($P100:Q100),"0")+IF($L$1=3,SUM($P100:R100),"0")+IF($L$1=4,SUM($P100:S100),"0")+IF($L$1=5,SUM($P100:T100),"0")+IF($L$1=6,SUM($P100:U100),"0")+IF($L$1=7,SUM($P100:V100),"0")+IF($L$1=8,SUM($P100:W100),"0")+IF($L$1=9,SUM($P100:X100),"0")+IF($L$1=10,SUM($P100:Y100),"0")+IF($L$1=11,SUM($P100:Z100),"0")+IF($L$1=12,SUM($P100:AA100),"0")+IF($L$1=13,SUM($P100:AB100),"0")+IF($L$1=14,SUM($P100:AC100),"0")+IF($L$1=15,SUM($P100:AD100),"0")+IF($L$1=16,SUM($P100:AE100),"0")+IF($L$1=17,SUM($P100:AF100),"0")+IF($L$1=18,SUM($P100:AG100),"0")+IF($L$1=19,SUM($P100:AH100),"0")+IF($L$1=20,SUM($P100:AI100),"0")+IF($L$1=21,SUM($P100:AJ100),"0")+IF($L$1=22,SUM($P100:AK100),"0")+IF($L$1=23,SUM($P100:AL100),"0")+IF($L$1=24,SUM($P100:AM100),"0"),2),IF(BC100=0,(SUMIF($AP$11:$AP$1010,B100,$BC$11:$BC$1010)),BC100))</f>
        <v>0</v>
      </c>
      <c r="M100" s="163" t="n">
        <f aca="false">IF(G100=0,0,(L100/G100)*100)</f>
        <v>0</v>
      </c>
      <c r="N100" s="168" t="str">
        <f aca="false">IF(B100&gt;0,"ok","ocultar")</f>
        <v>ocultar</v>
      </c>
      <c r="O100" s="650"/>
      <c r="P100" s="724"/>
      <c r="Q100" s="725"/>
      <c r="R100" s="725"/>
      <c r="S100" s="725"/>
      <c r="T100" s="725"/>
      <c r="U100" s="725"/>
      <c r="V100" s="725"/>
      <c r="W100" s="725"/>
      <c r="X100" s="725"/>
      <c r="Y100" s="725"/>
      <c r="Z100" s="725"/>
      <c r="AA100" s="726"/>
      <c r="AB100" s="726"/>
      <c r="AC100" s="726"/>
      <c r="AD100" s="726"/>
      <c r="AE100" s="726"/>
      <c r="AF100" s="726"/>
      <c r="AG100" s="726"/>
      <c r="AH100" s="726"/>
      <c r="AI100" s="726"/>
      <c r="AJ100" s="726"/>
      <c r="AK100" s="726"/>
      <c r="AL100" s="726"/>
      <c r="AM100" s="727"/>
      <c r="AO100" s="728" t="n">
        <f aca="false">IF(E100&lt;&gt;0,G100,0)</f>
        <v>0</v>
      </c>
      <c r="AP100" s="157" t="n">
        <f aca="false">IF(B100=0,AP99,IF(ISNONTEXT(B100)=TRUE(),INT(B100),INT(LEFT(B100,FIND(".",B100)-1))))</f>
        <v>3</v>
      </c>
      <c r="AQ100" s="157" t="str">
        <f aca="false">IF(AQ101=1,1,IF(B100&lt;&gt;0,1,IF(C100&lt;&gt;0,1,IF(D100&lt;&gt;0,1,IF(E100&lt;&gt;0,1,"")))))</f>
        <v/>
      </c>
      <c r="AR100" s="157" t="str">
        <f aca="false">IF(AP100=0," ",IF(AP100&lt;&gt;AP99,AP100," "))</f>
        <v> </v>
      </c>
      <c r="AS100" s="732"/>
      <c r="AT100" s="730" t="n">
        <f aca="false">IF(AP100&lt;&gt;AR100,(IF('ORÇ.GLOBAL P CAIXA'!I101="",J100*(INFORMAÇÕES!$Q$99/INFORMAÇÕES!$Q$102),IF('ORÇ.GLOBAL P CAIXA'!I101="R",J100,0))),0)</f>
        <v>0</v>
      </c>
      <c r="AU100" s="75" t="n">
        <f aca="false">IF(AP100&lt;&gt;AR100,(IF('ORÇ.GLOBAL P CAIXA'!I101="",J100*(INFORMAÇÕES!$Q$100/INFORMAÇÕES!$Q$102),IF('ORÇ.GLOBAL P CAIXA'!I101="C",J100,0))),0)</f>
        <v>0</v>
      </c>
      <c r="AV100" s="75" t="n">
        <f aca="false">IF(AP100&lt;&gt;AR100,(IF('ORÇ.GLOBAL P CAIXA'!I101="",J100*INFORMAÇÕES!$U$115,IF('ORÇ.GLOBAL P CAIXA'!I101="CF",J100,0))),0)</f>
        <v>0</v>
      </c>
      <c r="AW100" s="75" t="n">
        <f aca="false">IF(AP100&lt;&gt;AR100,(IF('ORÇ.GLOBAL P CAIXA'!I101="",J100*INFORMAÇÕES!$U$116,IF('ORÇ.GLOBAL P CAIXA'!I101="O",J100,0))),0)</f>
        <v>0</v>
      </c>
      <c r="AX100" s="731" t="n">
        <f aca="false">IF(E100&lt;&gt;0,J100,0)</f>
        <v>0</v>
      </c>
      <c r="AY100" s="730" t="n">
        <f aca="false">IF(AP100&lt;&gt;AR100,(IF('ORÇ.GLOBAL P CAIXA'!I101="",L100*(INFORMAÇÕES!$Q$99/INFORMAÇÕES!$Q$102),IF('ORÇ.GLOBAL P CAIXA'!I101="R",L100,0))),0)</f>
        <v>0</v>
      </c>
      <c r="AZ100" s="75" t="n">
        <f aca="false">IF(AP100&lt;&gt;AR100,(IF('ORÇ.GLOBAL P CAIXA'!I101="",L100*(INFORMAÇÕES!$Q$100/INFORMAÇÕES!$Q$102),IF('ORÇ.GLOBAL P CAIXA'!I101="C",L100,0))),0)</f>
        <v>0</v>
      </c>
      <c r="BA100" s="75" t="n">
        <f aca="false">IF(AP100&lt;&gt;AR100,(IF('ORÇ.GLOBAL P CAIXA'!I101="",L100*INFORMAÇÕES!$U$115,IF('ORÇ.GLOBAL P CAIXA'!I101="CF",L100,0))),0)</f>
        <v>0</v>
      </c>
      <c r="BB100" s="75" t="n">
        <f aca="false">IF(AP100&lt;&gt;AR100,(IF('ORÇ.GLOBAL P CAIXA'!I101="",L100*INFORMAÇÕES!$U$116,IF('ORÇ.GLOBAL P CAIXA'!I101="O",L100,0))),0)</f>
        <v>0</v>
      </c>
      <c r="BC100" s="731" t="n">
        <f aca="false">IF(E100&lt;&gt;0,L100,0)</f>
        <v>0</v>
      </c>
    </row>
    <row r="101" s="174" customFormat="true" ht="14.25" hidden="false" customHeight="false" outlineLevel="0" collapsed="false">
      <c r="A101" s="159" t="n">
        <v>91</v>
      </c>
      <c r="B101" s="160" t="n">
        <f aca="false">'ORÇ.REPROG. P CAIXA'!B103</f>
        <v>0</v>
      </c>
      <c r="C101" s="723" t="n">
        <f aca="false">'ORÇ.REPROG. P CAIXA'!C103</f>
        <v>0</v>
      </c>
      <c r="D101" s="162" t="n">
        <f aca="false">'ORÇ.REPROG. P CAIXA'!D103</f>
        <v>0</v>
      </c>
      <c r="E101" s="163" t="n">
        <f aca="false">IF('BM GLOBAL'!$P$1&lt;&gt;0,'ORÇ.REPROG. P CAIXA'!E103,'ORÇ.REPROG. P CAIXA'!H103)</f>
        <v>0</v>
      </c>
      <c r="F101" s="163" t="n">
        <f aca="false">IF('BM GLOBAL'!$P$1&lt;&gt;0,IF('ORÇ.GLOBAL P CAIXA'!K102=0,'ORÇ.GLOBAL EMPRESA'!G102,'ORÇ.GLOBAL P CAIXA'!F102),'ORÇ.REPROG. P CAIXA'!I103)</f>
        <v>0</v>
      </c>
      <c r="G101" s="163" t="n">
        <f aca="false">IF(E101&lt;&gt;0,ROUND(E101*F101,2),IF(AO101=0,(SUMIF('ORÇ.REPROG. P CAIXA'!$AC$13:$AC$1012,B101,$AO$11:$AO$1010)),AO101))</f>
        <v>0</v>
      </c>
      <c r="H101" s="163" t="n">
        <f aca="false">IF(J101&lt;&gt;0,IF(E101&lt;&gt;0,J101/F101,0),0)</f>
        <v>0</v>
      </c>
      <c r="I101" s="163" t="n">
        <f aca="false">IF(L101&lt;&gt;0,IF(E101&lt;&gt;0,L101/F101,0),0)</f>
        <v>0</v>
      </c>
      <c r="J101" s="163" t="n">
        <f aca="false">IF(E101&lt;&gt;0,ROUND(INDEX($P$11:$AM$1010,$A101,$L$1),2),IF(AX101=0,(SUMIF($AP$11:$AP$1010,B101,$AX$11:$AX$1010)),AX101))</f>
        <v>0</v>
      </c>
      <c r="K101" s="163" t="n">
        <f aca="false">IF(G101=0,0,(J101/G101)*100)</f>
        <v>0</v>
      </c>
      <c r="L101" s="163" t="n">
        <f aca="false">IF(E101&lt;&gt;0,ROUND(IF($L$1=1,SUM(P101),"0")+IF($L$1=2,SUM($P101:Q101),"0")+IF($L$1=3,SUM($P101:R101),"0")+IF($L$1=4,SUM($P101:S101),"0")+IF($L$1=5,SUM($P101:T101),"0")+IF($L$1=6,SUM($P101:U101),"0")+IF($L$1=7,SUM($P101:V101),"0")+IF($L$1=8,SUM($P101:W101),"0")+IF($L$1=9,SUM($P101:X101),"0")+IF($L$1=10,SUM($P101:Y101),"0")+IF($L$1=11,SUM($P101:Z101),"0")+IF($L$1=12,SUM($P101:AA101),"0")+IF($L$1=13,SUM($P101:AB101),"0")+IF($L$1=14,SUM($P101:AC101),"0")+IF($L$1=15,SUM($P101:AD101),"0")+IF($L$1=16,SUM($P101:AE101),"0")+IF($L$1=17,SUM($P101:AF101),"0")+IF($L$1=18,SUM($P101:AG101),"0")+IF($L$1=19,SUM($P101:AH101),"0")+IF($L$1=20,SUM($P101:AI101),"0")+IF($L$1=21,SUM($P101:AJ101),"0")+IF($L$1=22,SUM($P101:AK101),"0")+IF($L$1=23,SUM($P101:AL101),"0")+IF($L$1=24,SUM($P101:AM101),"0"),2),IF(BC101=0,(SUMIF($AP$11:$AP$1010,B101,$BC$11:$BC$1010)),BC101))</f>
        <v>0</v>
      </c>
      <c r="M101" s="163" t="n">
        <f aca="false">IF(G101=0,0,(L101/G101)*100)</f>
        <v>0</v>
      </c>
      <c r="N101" s="168" t="str">
        <f aca="false">IF(B101&gt;0,"ok","ocultar")</f>
        <v>ocultar</v>
      </c>
      <c r="O101" s="650"/>
      <c r="P101" s="724"/>
      <c r="Q101" s="725"/>
      <c r="R101" s="725"/>
      <c r="S101" s="725"/>
      <c r="T101" s="725"/>
      <c r="U101" s="725"/>
      <c r="V101" s="725"/>
      <c r="W101" s="725"/>
      <c r="X101" s="725"/>
      <c r="Y101" s="725"/>
      <c r="Z101" s="725"/>
      <c r="AA101" s="726"/>
      <c r="AB101" s="726"/>
      <c r="AC101" s="726"/>
      <c r="AD101" s="726"/>
      <c r="AE101" s="726"/>
      <c r="AF101" s="726"/>
      <c r="AG101" s="726"/>
      <c r="AH101" s="726"/>
      <c r="AI101" s="726"/>
      <c r="AJ101" s="726"/>
      <c r="AK101" s="726"/>
      <c r="AL101" s="726"/>
      <c r="AM101" s="727"/>
      <c r="AO101" s="728" t="n">
        <f aca="false">IF(E101&lt;&gt;0,G101,0)</f>
        <v>0</v>
      </c>
      <c r="AP101" s="157" t="n">
        <f aca="false">IF(B101=0,AP100,IF(ISNONTEXT(B101)=TRUE(),INT(B101),INT(LEFT(B101,FIND(".",B101)-1))))</f>
        <v>3</v>
      </c>
      <c r="AQ101" s="157" t="str">
        <f aca="false">IF(AQ102=1,1,IF(B101&lt;&gt;0,1,IF(C101&lt;&gt;0,1,IF(D101&lt;&gt;0,1,IF(E101&lt;&gt;0,1,"")))))</f>
        <v/>
      </c>
      <c r="AR101" s="157" t="str">
        <f aca="false">IF(AP101=0," ",IF(AP101&lt;&gt;AP100,AP101," "))</f>
        <v> </v>
      </c>
      <c r="AS101" s="732"/>
      <c r="AT101" s="730" t="n">
        <f aca="false">IF(AP101&lt;&gt;AR101,(IF('ORÇ.GLOBAL P CAIXA'!I102="",J101*(INFORMAÇÕES!$Q$99/INFORMAÇÕES!$Q$102),IF('ORÇ.GLOBAL P CAIXA'!I102="R",J101,0))),0)</f>
        <v>0</v>
      </c>
      <c r="AU101" s="75" t="n">
        <f aca="false">IF(AP101&lt;&gt;AR101,(IF('ORÇ.GLOBAL P CAIXA'!I102="",J101*(INFORMAÇÕES!$Q$100/INFORMAÇÕES!$Q$102),IF('ORÇ.GLOBAL P CAIXA'!I102="C",J101,0))),0)</f>
        <v>0</v>
      </c>
      <c r="AV101" s="75" t="n">
        <f aca="false">IF(AP101&lt;&gt;AR101,(IF('ORÇ.GLOBAL P CAIXA'!I102="",J101*INFORMAÇÕES!$U$115,IF('ORÇ.GLOBAL P CAIXA'!I102="CF",J101,0))),0)</f>
        <v>0</v>
      </c>
      <c r="AW101" s="75" t="n">
        <f aca="false">IF(AP101&lt;&gt;AR101,(IF('ORÇ.GLOBAL P CAIXA'!I102="",J101*INFORMAÇÕES!$U$116,IF('ORÇ.GLOBAL P CAIXA'!I102="O",J101,0))),0)</f>
        <v>0</v>
      </c>
      <c r="AX101" s="731" t="n">
        <f aca="false">IF(E101&lt;&gt;0,J101,0)</f>
        <v>0</v>
      </c>
      <c r="AY101" s="730" t="n">
        <f aca="false">IF(AP101&lt;&gt;AR101,(IF('ORÇ.GLOBAL P CAIXA'!I102="",L101*(INFORMAÇÕES!$Q$99/INFORMAÇÕES!$Q$102),IF('ORÇ.GLOBAL P CAIXA'!I102="R",L101,0))),0)</f>
        <v>0</v>
      </c>
      <c r="AZ101" s="75" t="n">
        <f aca="false">IF(AP101&lt;&gt;AR101,(IF('ORÇ.GLOBAL P CAIXA'!I102="",L101*(INFORMAÇÕES!$Q$100/INFORMAÇÕES!$Q$102),IF('ORÇ.GLOBAL P CAIXA'!I102="C",L101,0))),0)</f>
        <v>0</v>
      </c>
      <c r="BA101" s="75" t="n">
        <f aca="false">IF(AP101&lt;&gt;AR101,(IF('ORÇ.GLOBAL P CAIXA'!I102="",L101*INFORMAÇÕES!$U$115,IF('ORÇ.GLOBAL P CAIXA'!I102="CF",L101,0))),0)</f>
        <v>0</v>
      </c>
      <c r="BB101" s="75" t="n">
        <f aca="false">IF(AP101&lt;&gt;AR101,(IF('ORÇ.GLOBAL P CAIXA'!I102="",L101*INFORMAÇÕES!$U$116,IF('ORÇ.GLOBAL P CAIXA'!I102="O",L101,0))),0)</f>
        <v>0</v>
      </c>
      <c r="BC101" s="731" t="n">
        <f aca="false">IF(E101&lt;&gt;0,L101,0)</f>
        <v>0</v>
      </c>
    </row>
    <row r="102" s="174" customFormat="true" ht="14.25" hidden="false" customHeight="false" outlineLevel="0" collapsed="false">
      <c r="A102" s="159" t="n">
        <v>92</v>
      </c>
      <c r="B102" s="160" t="n">
        <f aca="false">'ORÇ.REPROG. P CAIXA'!B104</f>
        <v>0</v>
      </c>
      <c r="C102" s="723" t="n">
        <f aca="false">'ORÇ.REPROG. P CAIXA'!C104</f>
        <v>0</v>
      </c>
      <c r="D102" s="162" t="n">
        <f aca="false">'ORÇ.REPROG. P CAIXA'!D104</f>
        <v>0</v>
      </c>
      <c r="E102" s="163" t="n">
        <f aca="false">IF('BM GLOBAL'!$P$1&lt;&gt;0,'ORÇ.REPROG. P CAIXA'!E104,'ORÇ.REPROG. P CAIXA'!H104)</f>
        <v>0</v>
      </c>
      <c r="F102" s="163" t="n">
        <f aca="false">IF('BM GLOBAL'!$P$1&lt;&gt;0,IF('ORÇ.GLOBAL P CAIXA'!K103=0,'ORÇ.GLOBAL EMPRESA'!G103,'ORÇ.GLOBAL P CAIXA'!F103),'ORÇ.REPROG. P CAIXA'!I104)</f>
        <v>0</v>
      </c>
      <c r="G102" s="163" t="n">
        <f aca="false">IF(E102&lt;&gt;0,ROUND(E102*F102,2),IF(AO102=0,(SUMIF('ORÇ.REPROG. P CAIXA'!$AC$13:$AC$1012,B102,$AO$11:$AO$1010)),AO102))</f>
        <v>0</v>
      </c>
      <c r="H102" s="163" t="n">
        <f aca="false">IF(J102&lt;&gt;0,IF(E102&lt;&gt;0,J102/F102,0),0)</f>
        <v>0</v>
      </c>
      <c r="I102" s="163" t="n">
        <f aca="false">IF(L102&lt;&gt;0,IF(E102&lt;&gt;0,L102/F102,0),0)</f>
        <v>0</v>
      </c>
      <c r="J102" s="163" t="n">
        <f aca="false">IF(E102&lt;&gt;0,ROUND(INDEX($P$11:$AM$1010,$A102,$L$1),2),IF(AX102=0,(SUMIF($AP$11:$AP$1010,B102,$AX$11:$AX$1010)),AX102))</f>
        <v>0</v>
      </c>
      <c r="K102" s="163" t="n">
        <f aca="false">IF(G102=0,0,(J102/G102)*100)</f>
        <v>0</v>
      </c>
      <c r="L102" s="163" t="n">
        <f aca="false">IF(E102&lt;&gt;0,ROUND(IF($L$1=1,SUM(P102),"0")+IF($L$1=2,SUM($P102:Q102),"0")+IF($L$1=3,SUM($P102:R102),"0")+IF($L$1=4,SUM($P102:S102),"0")+IF($L$1=5,SUM($P102:T102),"0")+IF($L$1=6,SUM($P102:U102),"0")+IF($L$1=7,SUM($P102:V102),"0")+IF($L$1=8,SUM($P102:W102),"0")+IF($L$1=9,SUM($P102:X102),"0")+IF($L$1=10,SUM($P102:Y102),"0")+IF($L$1=11,SUM($P102:Z102),"0")+IF($L$1=12,SUM($P102:AA102),"0")+IF($L$1=13,SUM($P102:AB102),"0")+IF($L$1=14,SUM($P102:AC102),"0")+IF($L$1=15,SUM($P102:AD102),"0")+IF($L$1=16,SUM($P102:AE102),"0")+IF($L$1=17,SUM($P102:AF102),"0")+IF($L$1=18,SUM($P102:AG102),"0")+IF($L$1=19,SUM($P102:AH102),"0")+IF($L$1=20,SUM($P102:AI102),"0")+IF($L$1=21,SUM($P102:AJ102),"0")+IF($L$1=22,SUM($P102:AK102),"0")+IF($L$1=23,SUM($P102:AL102),"0")+IF($L$1=24,SUM($P102:AM102),"0"),2),IF(BC102=0,(SUMIF($AP$11:$AP$1010,B102,$BC$11:$BC$1010)),BC102))</f>
        <v>0</v>
      </c>
      <c r="M102" s="163" t="n">
        <f aca="false">IF(G102=0,0,(L102/G102)*100)</f>
        <v>0</v>
      </c>
      <c r="N102" s="168" t="str">
        <f aca="false">IF(B102&gt;0,"ok","ocultar")</f>
        <v>ocultar</v>
      </c>
      <c r="O102" s="650"/>
      <c r="P102" s="724"/>
      <c r="Q102" s="725"/>
      <c r="R102" s="725"/>
      <c r="S102" s="725"/>
      <c r="T102" s="725"/>
      <c r="U102" s="725"/>
      <c r="V102" s="725"/>
      <c r="W102" s="725"/>
      <c r="X102" s="725"/>
      <c r="Y102" s="725"/>
      <c r="Z102" s="725"/>
      <c r="AA102" s="726"/>
      <c r="AB102" s="726"/>
      <c r="AC102" s="726"/>
      <c r="AD102" s="726"/>
      <c r="AE102" s="726"/>
      <c r="AF102" s="726"/>
      <c r="AG102" s="726"/>
      <c r="AH102" s="726"/>
      <c r="AI102" s="726"/>
      <c r="AJ102" s="726"/>
      <c r="AK102" s="726"/>
      <c r="AL102" s="726"/>
      <c r="AM102" s="727"/>
      <c r="AO102" s="728" t="n">
        <f aca="false">IF(E102&lt;&gt;0,G102,0)</f>
        <v>0</v>
      </c>
      <c r="AP102" s="157" t="n">
        <f aca="false">IF(B102=0,AP101,IF(ISNONTEXT(B102)=TRUE(),INT(B102),INT(LEFT(B102,FIND(".",B102)-1))))</f>
        <v>3</v>
      </c>
      <c r="AQ102" s="157" t="str">
        <f aca="false">IF(AQ103=1,1,IF(B102&lt;&gt;0,1,IF(C102&lt;&gt;0,1,IF(D102&lt;&gt;0,1,IF(E102&lt;&gt;0,1,"")))))</f>
        <v/>
      </c>
      <c r="AR102" s="157" t="str">
        <f aca="false">IF(AP102=0," ",IF(AP102&lt;&gt;AP101,AP102," "))</f>
        <v> </v>
      </c>
      <c r="AS102" s="732"/>
      <c r="AT102" s="730" t="n">
        <f aca="false">IF(AP102&lt;&gt;AR102,(IF('ORÇ.GLOBAL P CAIXA'!I103="",J102*(INFORMAÇÕES!$Q$99/INFORMAÇÕES!$Q$102),IF('ORÇ.GLOBAL P CAIXA'!I103="R",J102,0))),0)</f>
        <v>0</v>
      </c>
      <c r="AU102" s="75" t="n">
        <f aca="false">IF(AP102&lt;&gt;AR102,(IF('ORÇ.GLOBAL P CAIXA'!I103="",J102*(INFORMAÇÕES!$Q$100/INFORMAÇÕES!$Q$102),IF('ORÇ.GLOBAL P CAIXA'!I103="C",J102,0))),0)</f>
        <v>0</v>
      </c>
      <c r="AV102" s="75" t="n">
        <f aca="false">IF(AP102&lt;&gt;AR102,(IF('ORÇ.GLOBAL P CAIXA'!I103="",J102*INFORMAÇÕES!$U$115,IF('ORÇ.GLOBAL P CAIXA'!I103="CF",J102,0))),0)</f>
        <v>0</v>
      </c>
      <c r="AW102" s="75" t="n">
        <f aca="false">IF(AP102&lt;&gt;AR102,(IF('ORÇ.GLOBAL P CAIXA'!I103="",J102*INFORMAÇÕES!$U$116,IF('ORÇ.GLOBAL P CAIXA'!I103="O",J102,0))),0)</f>
        <v>0</v>
      </c>
      <c r="AX102" s="731" t="n">
        <f aca="false">IF(E102&lt;&gt;0,J102,0)</f>
        <v>0</v>
      </c>
      <c r="AY102" s="730" t="n">
        <f aca="false">IF(AP102&lt;&gt;AR102,(IF('ORÇ.GLOBAL P CAIXA'!I103="",L102*(INFORMAÇÕES!$Q$99/INFORMAÇÕES!$Q$102),IF('ORÇ.GLOBAL P CAIXA'!I103="R",L102,0))),0)</f>
        <v>0</v>
      </c>
      <c r="AZ102" s="75" t="n">
        <f aca="false">IF(AP102&lt;&gt;AR102,(IF('ORÇ.GLOBAL P CAIXA'!I103="",L102*(INFORMAÇÕES!$Q$100/INFORMAÇÕES!$Q$102),IF('ORÇ.GLOBAL P CAIXA'!I103="C",L102,0))),0)</f>
        <v>0</v>
      </c>
      <c r="BA102" s="75" t="n">
        <f aca="false">IF(AP102&lt;&gt;AR102,(IF('ORÇ.GLOBAL P CAIXA'!I103="",L102*INFORMAÇÕES!$U$115,IF('ORÇ.GLOBAL P CAIXA'!I103="CF",L102,0))),0)</f>
        <v>0</v>
      </c>
      <c r="BB102" s="75" t="n">
        <f aca="false">IF(AP102&lt;&gt;AR102,(IF('ORÇ.GLOBAL P CAIXA'!I103="",L102*INFORMAÇÕES!$U$116,IF('ORÇ.GLOBAL P CAIXA'!I103="O",L102,0))),0)</f>
        <v>0</v>
      </c>
      <c r="BC102" s="731" t="n">
        <f aca="false">IF(E102&lt;&gt;0,L102,0)</f>
        <v>0</v>
      </c>
    </row>
    <row r="103" s="174" customFormat="true" ht="14.25" hidden="false" customHeight="false" outlineLevel="0" collapsed="false">
      <c r="A103" s="159" t="n">
        <v>93</v>
      </c>
      <c r="B103" s="160" t="n">
        <f aca="false">'ORÇ.REPROG. P CAIXA'!B105</f>
        <v>0</v>
      </c>
      <c r="C103" s="723" t="n">
        <f aca="false">'ORÇ.REPROG. P CAIXA'!C105</f>
        <v>0</v>
      </c>
      <c r="D103" s="162" t="n">
        <f aca="false">'ORÇ.REPROG. P CAIXA'!D105</f>
        <v>0</v>
      </c>
      <c r="E103" s="163" t="n">
        <f aca="false">IF('BM GLOBAL'!$P$1&lt;&gt;0,'ORÇ.REPROG. P CAIXA'!E105,'ORÇ.REPROG. P CAIXA'!H105)</f>
        <v>0</v>
      </c>
      <c r="F103" s="163" t="n">
        <f aca="false">IF('BM GLOBAL'!$P$1&lt;&gt;0,IF('ORÇ.GLOBAL P CAIXA'!K104=0,'ORÇ.GLOBAL EMPRESA'!G104,'ORÇ.GLOBAL P CAIXA'!F104),'ORÇ.REPROG. P CAIXA'!I105)</f>
        <v>0</v>
      </c>
      <c r="G103" s="163" t="n">
        <f aca="false">IF(E103&lt;&gt;0,ROUND(E103*F103,2),IF(AO103=0,(SUMIF('ORÇ.REPROG. P CAIXA'!$AC$13:$AC$1012,B103,$AO$11:$AO$1010)),AO103))</f>
        <v>0</v>
      </c>
      <c r="H103" s="163" t="n">
        <f aca="false">IF(J103&lt;&gt;0,IF(E103&lt;&gt;0,J103/F103,0),0)</f>
        <v>0</v>
      </c>
      <c r="I103" s="163" t="n">
        <f aca="false">IF(L103&lt;&gt;0,IF(E103&lt;&gt;0,L103/F103,0),0)</f>
        <v>0</v>
      </c>
      <c r="J103" s="163" t="n">
        <f aca="false">IF(E103&lt;&gt;0,ROUND(INDEX($P$11:$AM$1010,$A103,$L$1),2),IF(AX103=0,(SUMIF($AP$11:$AP$1010,B103,$AX$11:$AX$1010)),AX103))</f>
        <v>0</v>
      </c>
      <c r="K103" s="163" t="n">
        <f aca="false">IF(G103=0,0,(J103/G103)*100)</f>
        <v>0</v>
      </c>
      <c r="L103" s="163" t="n">
        <f aca="false">IF(E103&lt;&gt;0,ROUND(IF($L$1=1,SUM(P103),"0")+IF($L$1=2,SUM($P103:Q103),"0")+IF($L$1=3,SUM($P103:R103),"0")+IF($L$1=4,SUM($P103:S103),"0")+IF($L$1=5,SUM($P103:T103),"0")+IF($L$1=6,SUM($P103:U103),"0")+IF($L$1=7,SUM($P103:V103),"0")+IF($L$1=8,SUM($P103:W103),"0")+IF($L$1=9,SUM($P103:X103),"0")+IF($L$1=10,SUM($P103:Y103),"0")+IF($L$1=11,SUM($P103:Z103),"0")+IF($L$1=12,SUM($P103:AA103),"0")+IF($L$1=13,SUM($P103:AB103),"0")+IF($L$1=14,SUM($P103:AC103),"0")+IF($L$1=15,SUM($P103:AD103),"0")+IF($L$1=16,SUM($P103:AE103),"0")+IF($L$1=17,SUM($P103:AF103),"0")+IF($L$1=18,SUM($P103:AG103),"0")+IF($L$1=19,SUM($P103:AH103),"0")+IF($L$1=20,SUM($P103:AI103),"0")+IF($L$1=21,SUM($P103:AJ103),"0")+IF($L$1=22,SUM($P103:AK103),"0")+IF($L$1=23,SUM($P103:AL103),"0")+IF($L$1=24,SUM($P103:AM103),"0"),2),IF(BC103=0,(SUMIF($AP$11:$AP$1010,B103,$BC$11:$BC$1010)),BC103))</f>
        <v>0</v>
      </c>
      <c r="M103" s="163" t="n">
        <f aca="false">IF(G103=0,0,(L103/G103)*100)</f>
        <v>0</v>
      </c>
      <c r="N103" s="168" t="str">
        <f aca="false">IF(B103&gt;0,"ok","ocultar")</f>
        <v>ocultar</v>
      </c>
      <c r="O103" s="650"/>
      <c r="P103" s="724"/>
      <c r="Q103" s="725"/>
      <c r="R103" s="725"/>
      <c r="S103" s="725"/>
      <c r="T103" s="725"/>
      <c r="U103" s="725"/>
      <c r="V103" s="725"/>
      <c r="W103" s="725"/>
      <c r="X103" s="725"/>
      <c r="Y103" s="725"/>
      <c r="Z103" s="725"/>
      <c r="AA103" s="726"/>
      <c r="AB103" s="726"/>
      <c r="AC103" s="726"/>
      <c r="AD103" s="726"/>
      <c r="AE103" s="726"/>
      <c r="AF103" s="726"/>
      <c r="AG103" s="726"/>
      <c r="AH103" s="726"/>
      <c r="AI103" s="726"/>
      <c r="AJ103" s="726"/>
      <c r="AK103" s="726"/>
      <c r="AL103" s="726"/>
      <c r="AM103" s="727"/>
      <c r="AO103" s="728" t="n">
        <f aca="false">IF(E103&lt;&gt;0,G103,0)</f>
        <v>0</v>
      </c>
      <c r="AP103" s="157" t="n">
        <f aca="false">IF(B103=0,AP102,IF(ISNONTEXT(B103)=TRUE(),INT(B103),INT(LEFT(B103,FIND(".",B103)-1))))</f>
        <v>3</v>
      </c>
      <c r="AQ103" s="157" t="str">
        <f aca="false">IF(AQ104=1,1,IF(B103&lt;&gt;0,1,IF(C103&lt;&gt;0,1,IF(D103&lt;&gt;0,1,IF(E103&lt;&gt;0,1,"")))))</f>
        <v/>
      </c>
      <c r="AR103" s="157" t="str">
        <f aca="false">IF(AP103=0," ",IF(AP103&lt;&gt;AP102,AP103," "))</f>
        <v> </v>
      </c>
      <c r="AS103" s="732"/>
      <c r="AT103" s="730" t="n">
        <f aca="false">IF(AP103&lt;&gt;AR103,(IF('ORÇ.GLOBAL P CAIXA'!I104="",J103*(INFORMAÇÕES!$Q$99/INFORMAÇÕES!$Q$102),IF('ORÇ.GLOBAL P CAIXA'!I104="R",J103,0))),0)</f>
        <v>0</v>
      </c>
      <c r="AU103" s="75" t="n">
        <f aca="false">IF(AP103&lt;&gt;AR103,(IF('ORÇ.GLOBAL P CAIXA'!I104="",J103*(INFORMAÇÕES!$Q$100/INFORMAÇÕES!$Q$102),IF('ORÇ.GLOBAL P CAIXA'!I104="C",J103,0))),0)</f>
        <v>0</v>
      </c>
      <c r="AV103" s="75" t="n">
        <f aca="false">IF(AP103&lt;&gt;AR103,(IF('ORÇ.GLOBAL P CAIXA'!I104="",J103*INFORMAÇÕES!$U$115,IF('ORÇ.GLOBAL P CAIXA'!I104="CF",J103,0))),0)</f>
        <v>0</v>
      </c>
      <c r="AW103" s="75" t="n">
        <f aca="false">IF(AP103&lt;&gt;AR103,(IF('ORÇ.GLOBAL P CAIXA'!I104="",J103*INFORMAÇÕES!$U$116,IF('ORÇ.GLOBAL P CAIXA'!I104="O",J103,0))),0)</f>
        <v>0</v>
      </c>
      <c r="AX103" s="731" t="n">
        <f aca="false">IF(E103&lt;&gt;0,J103,0)</f>
        <v>0</v>
      </c>
      <c r="AY103" s="730" t="n">
        <f aca="false">IF(AP103&lt;&gt;AR103,(IF('ORÇ.GLOBAL P CAIXA'!I104="",L103*(INFORMAÇÕES!$Q$99/INFORMAÇÕES!$Q$102),IF('ORÇ.GLOBAL P CAIXA'!I104="R",L103,0))),0)</f>
        <v>0</v>
      </c>
      <c r="AZ103" s="75" t="n">
        <f aca="false">IF(AP103&lt;&gt;AR103,(IF('ORÇ.GLOBAL P CAIXA'!I104="",L103*(INFORMAÇÕES!$Q$100/INFORMAÇÕES!$Q$102),IF('ORÇ.GLOBAL P CAIXA'!I104="C",L103,0))),0)</f>
        <v>0</v>
      </c>
      <c r="BA103" s="75" t="n">
        <f aca="false">IF(AP103&lt;&gt;AR103,(IF('ORÇ.GLOBAL P CAIXA'!I104="",L103*INFORMAÇÕES!$U$115,IF('ORÇ.GLOBAL P CAIXA'!I104="CF",L103,0))),0)</f>
        <v>0</v>
      </c>
      <c r="BB103" s="75" t="n">
        <f aca="false">IF(AP103&lt;&gt;AR103,(IF('ORÇ.GLOBAL P CAIXA'!I104="",L103*INFORMAÇÕES!$U$116,IF('ORÇ.GLOBAL P CAIXA'!I104="O",L103,0))),0)</f>
        <v>0</v>
      </c>
      <c r="BC103" s="731" t="n">
        <f aca="false">IF(E103&lt;&gt;0,L103,0)</f>
        <v>0</v>
      </c>
    </row>
    <row r="104" s="174" customFormat="true" ht="14.25" hidden="false" customHeight="false" outlineLevel="0" collapsed="false">
      <c r="A104" s="159" t="n">
        <v>94</v>
      </c>
      <c r="B104" s="160" t="n">
        <f aca="false">'ORÇ.REPROG. P CAIXA'!B106</f>
        <v>0</v>
      </c>
      <c r="C104" s="723" t="n">
        <f aca="false">'ORÇ.REPROG. P CAIXA'!C106</f>
        <v>0</v>
      </c>
      <c r="D104" s="162" t="n">
        <f aca="false">'ORÇ.REPROG. P CAIXA'!D106</f>
        <v>0</v>
      </c>
      <c r="E104" s="163" t="n">
        <f aca="false">IF('BM GLOBAL'!$P$1&lt;&gt;0,'ORÇ.REPROG. P CAIXA'!E106,'ORÇ.REPROG. P CAIXA'!H106)</f>
        <v>0</v>
      </c>
      <c r="F104" s="163" t="n">
        <f aca="false">IF('BM GLOBAL'!$P$1&lt;&gt;0,IF('ORÇ.GLOBAL P CAIXA'!K105=0,'ORÇ.GLOBAL EMPRESA'!G105,'ORÇ.GLOBAL P CAIXA'!F105),'ORÇ.REPROG. P CAIXA'!I106)</f>
        <v>0</v>
      </c>
      <c r="G104" s="163" t="n">
        <f aca="false">IF(E104&lt;&gt;0,ROUND(E104*F104,2),IF(AO104=0,(SUMIF('ORÇ.REPROG. P CAIXA'!$AC$13:$AC$1012,B104,$AO$11:$AO$1010)),AO104))</f>
        <v>0</v>
      </c>
      <c r="H104" s="163" t="n">
        <f aca="false">IF(J104&lt;&gt;0,IF(E104&lt;&gt;0,J104/F104,0),0)</f>
        <v>0</v>
      </c>
      <c r="I104" s="163" t="n">
        <f aca="false">IF(L104&lt;&gt;0,IF(E104&lt;&gt;0,L104/F104,0),0)</f>
        <v>0</v>
      </c>
      <c r="J104" s="163" t="n">
        <f aca="false">IF(E104&lt;&gt;0,ROUND(INDEX($P$11:$AM$1010,$A104,$L$1),2),IF(AX104=0,(SUMIF($AP$11:$AP$1010,B104,$AX$11:$AX$1010)),AX104))</f>
        <v>0</v>
      </c>
      <c r="K104" s="163" t="n">
        <f aca="false">IF(G104=0,0,(J104/G104)*100)</f>
        <v>0</v>
      </c>
      <c r="L104" s="163" t="n">
        <f aca="false">IF(E104&lt;&gt;0,ROUND(IF($L$1=1,SUM(P104),"0")+IF($L$1=2,SUM($P104:Q104),"0")+IF($L$1=3,SUM($P104:R104),"0")+IF($L$1=4,SUM($P104:S104),"0")+IF($L$1=5,SUM($P104:T104),"0")+IF($L$1=6,SUM($P104:U104),"0")+IF($L$1=7,SUM($P104:V104),"0")+IF($L$1=8,SUM($P104:W104),"0")+IF($L$1=9,SUM($P104:X104),"0")+IF($L$1=10,SUM($P104:Y104),"0")+IF($L$1=11,SUM($P104:Z104),"0")+IF($L$1=12,SUM($P104:AA104),"0")+IF($L$1=13,SUM($P104:AB104),"0")+IF($L$1=14,SUM($P104:AC104),"0")+IF($L$1=15,SUM($P104:AD104),"0")+IF($L$1=16,SUM($P104:AE104),"0")+IF($L$1=17,SUM($P104:AF104),"0")+IF($L$1=18,SUM($P104:AG104),"0")+IF($L$1=19,SUM($P104:AH104),"0")+IF($L$1=20,SUM($P104:AI104),"0")+IF($L$1=21,SUM($P104:AJ104),"0")+IF($L$1=22,SUM($P104:AK104),"0")+IF($L$1=23,SUM($P104:AL104),"0")+IF($L$1=24,SUM($P104:AM104),"0"),2),IF(BC104=0,(SUMIF($AP$11:$AP$1010,B104,$BC$11:$BC$1010)),BC104))</f>
        <v>0</v>
      </c>
      <c r="M104" s="163" t="n">
        <f aca="false">IF(G104=0,0,(L104/G104)*100)</f>
        <v>0</v>
      </c>
      <c r="N104" s="168" t="str">
        <f aca="false">IF(B104&gt;0,"ok","ocultar")</f>
        <v>ocultar</v>
      </c>
      <c r="O104" s="650"/>
      <c r="P104" s="724"/>
      <c r="Q104" s="725"/>
      <c r="R104" s="725"/>
      <c r="S104" s="725"/>
      <c r="T104" s="725"/>
      <c r="U104" s="725"/>
      <c r="V104" s="725"/>
      <c r="W104" s="725"/>
      <c r="X104" s="725"/>
      <c r="Y104" s="725"/>
      <c r="Z104" s="725"/>
      <c r="AA104" s="726"/>
      <c r="AB104" s="726"/>
      <c r="AC104" s="726"/>
      <c r="AD104" s="726"/>
      <c r="AE104" s="726"/>
      <c r="AF104" s="726"/>
      <c r="AG104" s="726"/>
      <c r="AH104" s="726"/>
      <c r="AI104" s="726"/>
      <c r="AJ104" s="726"/>
      <c r="AK104" s="726"/>
      <c r="AL104" s="726"/>
      <c r="AM104" s="727"/>
      <c r="AO104" s="728" t="n">
        <f aca="false">IF(E104&lt;&gt;0,G104,0)</f>
        <v>0</v>
      </c>
      <c r="AP104" s="157" t="n">
        <f aca="false">IF(B104=0,AP103,IF(ISNONTEXT(B104)=TRUE(),INT(B104),INT(LEFT(B104,FIND(".",B104)-1))))</f>
        <v>3</v>
      </c>
      <c r="AQ104" s="157" t="str">
        <f aca="false">IF(AQ105=1,1,IF(B104&lt;&gt;0,1,IF(C104&lt;&gt;0,1,IF(D104&lt;&gt;0,1,IF(E104&lt;&gt;0,1,"")))))</f>
        <v/>
      </c>
      <c r="AR104" s="157" t="str">
        <f aca="false">IF(AP104=0," ",IF(AP104&lt;&gt;AP103,AP104," "))</f>
        <v> </v>
      </c>
      <c r="AS104" s="732"/>
      <c r="AT104" s="730" t="n">
        <f aca="false">IF(AP104&lt;&gt;AR104,(IF('ORÇ.GLOBAL P CAIXA'!I105="",J104*(INFORMAÇÕES!$Q$99/INFORMAÇÕES!$Q$102),IF('ORÇ.GLOBAL P CAIXA'!I105="R",J104,0))),0)</f>
        <v>0</v>
      </c>
      <c r="AU104" s="75" t="n">
        <f aca="false">IF(AP104&lt;&gt;AR104,(IF('ORÇ.GLOBAL P CAIXA'!I105="",J104*(INFORMAÇÕES!$Q$100/INFORMAÇÕES!$Q$102),IF('ORÇ.GLOBAL P CAIXA'!I105="C",J104,0))),0)</f>
        <v>0</v>
      </c>
      <c r="AV104" s="75" t="n">
        <f aca="false">IF(AP104&lt;&gt;AR104,(IF('ORÇ.GLOBAL P CAIXA'!I105="",J104*INFORMAÇÕES!$U$115,IF('ORÇ.GLOBAL P CAIXA'!I105="CF",J104,0))),0)</f>
        <v>0</v>
      </c>
      <c r="AW104" s="75" t="n">
        <f aca="false">IF(AP104&lt;&gt;AR104,(IF('ORÇ.GLOBAL P CAIXA'!I105="",J104*INFORMAÇÕES!$U$116,IF('ORÇ.GLOBAL P CAIXA'!I105="O",J104,0))),0)</f>
        <v>0</v>
      </c>
      <c r="AX104" s="731" t="n">
        <f aca="false">IF(E104&lt;&gt;0,J104,0)</f>
        <v>0</v>
      </c>
      <c r="AY104" s="730" t="n">
        <f aca="false">IF(AP104&lt;&gt;AR104,(IF('ORÇ.GLOBAL P CAIXA'!I105="",L104*(INFORMAÇÕES!$Q$99/INFORMAÇÕES!$Q$102),IF('ORÇ.GLOBAL P CAIXA'!I105="R",L104,0))),0)</f>
        <v>0</v>
      </c>
      <c r="AZ104" s="75" t="n">
        <f aca="false">IF(AP104&lt;&gt;AR104,(IF('ORÇ.GLOBAL P CAIXA'!I105="",L104*(INFORMAÇÕES!$Q$100/INFORMAÇÕES!$Q$102),IF('ORÇ.GLOBAL P CAIXA'!I105="C",L104,0))),0)</f>
        <v>0</v>
      </c>
      <c r="BA104" s="75" t="n">
        <f aca="false">IF(AP104&lt;&gt;AR104,(IF('ORÇ.GLOBAL P CAIXA'!I105="",L104*INFORMAÇÕES!$U$115,IF('ORÇ.GLOBAL P CAIXA'!I105="CF",L104,0))),0)</f>
        <v>0</v>
      </c>
      <c r="BB104" s="75" t="n">
        <f aca="false">IF(AP104&lt;&gt;AR104,(IF('ORÇ.GLOBAL P CAIXA'!I105="",L104*INFORMAÇÕES!$U$116,IF('ORÇ.GLOBAL P CAIXA'!I105="O",L104,0))),0)</f>
        <v>0</v>
      </c>
      <c r="BC104" s="731" t="n">
        <f aca="false">IF(E104&lt;&gt;0,L104,0)</f>
        <v>0</v>
      </c>
    </row>
    <row r="105" s="174" customFormat="true" ht="14.25" hidden="false" customHeight="false" outlineLevel="0" collapsed="false">
      <c r="A105" s="159" t="n">
        <v>95</v>
      </c>
      <c r="B105" s="160" t="n">
        <f aca="false">'ORÇ.REPROG. P CAIXA'!B107</f>
        <v>0</v>
      </c>
      <c r="C105" s="723" t="n">
        <f aca="false">'ORÇ.REPROG. P CAIXA'!C107</f>
        <v>0</v>
      </c>
      <c r="D105" s="162" t="n">
        <f aca="false">'ORÇ.REPROG. P CAIXA'!D107</f>
        <v>0</v>
      </c>
      <c r="E105" s="163" t="n">
        <f aca="false">IF('BM GLOBAL'!$P$1&lt;&gt;0,'ORÇ.REPROG. P CAIXA'!E107,'ORÇ.REPROG. P CAIXA'!H107)</f>
        <v>0</v>
      </c>
      <c r="F105" s="163" t="n">
        <f aca="false">IF('BM GLOBAL'!$P$1&lt;&gt;0,IF('ORÇ.GLOBAL P CAIXA'!K106=0,'ORÇ.GLOBAL EMPRESA'!G106,'ORÇ.GLOBAL P CAIXA'!F106),'ORÇ.REPROG. P CAIXA'!I107)</f>
        <v>0</v>
      </c>
      <c r="G105" s="163" t="n">
        <f aca="false">IF(E105&lt;&gt;0,ROUND(E105*F105,2),IF(AO105=0,(SUMIF('ORÇ.REPROG. P CAIXA'!$AC$13:$AC$1012,B105,$AO$11:$AO$1010)),AO105))</f>
        <v>0</v>
      </c>
      <c r="H105" s="163" t="n">
        <f aca="false">IF(J105&lt;&gt;0,IF(E105&lt;&gt;0,J105/F105,0),0)</f>
        <v>0</v>
      </c>
      <c r="I105" s="163" t="n">
        <f aca="false">IF(L105&lt;&gt;0,IF(E105&lt;&gt;0,L105/F105,0),0)</f>
        <v>0</v>
      </c>
      <c r="J105" s="163" t="n">
        <f aca="false">IF(E105&lt;&gt;0,ROUND(INDEX($P$11:$AM$1010,$A105,$L$1),2),IF(AX105=0,(SUMIF($AP$11:$AP$1010,B105,$AX$11:$AX$1010)),AX105))</f>
        <v>0</v>
      </c>
      <c r="K105" s="163" t="n">
        <f aca="false">IF(G105=0,0,(J105/G105)*100)</f>
        <v>0</v>
      </c>
      <c r="L105" s="163" t="n">
        <f aca="false">IF(E105&lt;&gt;0,ROUND(IF($L$1=1,SUM(P105),"0")+IF($L$1=2,SUM($P105:Q105),"0")+IF($L$1=3,SUM($P105:R105),"0")+IF($L$1=4,SUM($P105:S105),"0")+IF($L$1=5,SUM($P105:T105),"0")+IF($L$1=6,SUM($P105:U105),"0")+IF($L$1=7,SUM($P105:V105),"0")+IF($L$1=8,SUM($P105:W105),"0")+IF($L$1=9,SUM($P105:X105),"0")+IF($L$1=10,SUM($P105:Y105),"0")+IF($L$1=11,SUM($P105:Z105),"0")+IF($L$1=12,SUM($P105:AA105),"0")+IF($L$1=13,SUM($P105:AB105),"0")+IF($L$1=14,SUM($P105:AC105),"0")+IF($L$1=15,SUM($P105:AD105),"0")+IF($L$1=16,SUM($P105:AE105),"0")+IF($L$1=17,SUM($P105:AF105),"0")+IF($L$1=18,SUM($P105:AG105),"0")+IF($L$1=19,SUM($P105:AH105),"0")+IF($L$1=20,SUM($P105:AI105),"0")+IF($L$1=21,SUM($P105:AJ105),"0")+IF($L$1=22,SUM($P105:AK105),"0")+IF($L$1=23,SUM($P105:AL105),"0")+IF($L$1=24,SUM($P105:AM105),"0"),2),IF(BC105=0,(SUMIF($AP$11:$AP$1010,B105,$BC$11:$BC$1010)),BC105))</f>
        <v>0</v>
      </c>
      <c r="M105" s="163" t="n">
        <f aca="false">IF(G105=0,0,(L105/G105)*100)</f>
        <v>0</v>
      </c>
      <c r="N105" s="168" t="str">
        <f aca="false">IF(B105&gt;0,"ok","ocultar")</f>
        <v>ocultar</v>
      </c>
      <c r="O105" s="650"/>
      <c r="P105" s="724"/>
      <c r="Q105" s="725"/>
      <c r="R105" s="725"/>
      <c r="S105" s="725"/>
      <c r="T105" s="725"/>
      <c r="U105" s="725"/>
      <c r="V105" s="725"/>
      <c r="W105" s="725"/>
      <c r="X105" s="725"/>
      <c r="Y105" s="725"/>
      <c r="Z105" s="725"/>
      <c r="AA105" s="726"/>
      <c r="AB105" s="726"/>
      <c r="AC105" s="726"/>
      <c r="AD105" s="726"/>
      <c r="AE105" s="726"/>
      <c r="AF105" s="726"/>
      <c r="AG105" s="726"/>
      <c r="AH105" s="726"/>
      <c r="AI105" s="726"/>
      <c r="AJ105" s="726"/>
      <c r="AK105" s="726"/>
      <c r="AL105" s="726"/>
      <c r="AM105" s="727"/>
      <c r="AO105" s="728" t="n">
        <f aca="false">IF(E105&lt;&gt;0,G105,0)</f>
        <v>0</v>
      </c>
      <c r="AP105" s="157" t="n">
        <f aca="false">IF(B105=0,AP104,IF(ISNONTEXT(B105)=TRUE(),INT(B105),INT(LEFT(B105,FIND(".",B105)-1))))</f>
        <v>3</v>
      </c>
      <c r="AQ105" s="157" t="str">
        <f aca="false">IF(AQ106=1,1,IF(B105&lt;&gt;0,1,IF(C105&lt;&gt;0,1,IF(D105&lt;&gt;0,1,IF(E105&lt;&gt;0,1,"")))))</f>
        <v/>
      </c>
      <c r="AR105" s="157" t="str">
        <f aca="false">IF(AP105=0," ",IF(AP105&lt;&gt;AP104,AP105," "))</f>
        <v> </v>
      </c>
      <c r="AS105" s="732"/>
      <c r="AT105" s="730" t="n">
        <f aca="false">IF(AP105&lt;&gt;AR105,(IF('ORÇ.GLOBAL P CAIXA'!I106="",J105*(INFORMAÇÕES!$Q$99/INFORMAÇÕES!$Q$102),IF('ORÇ.GLOBAL P CAIXA'!I106="R",J105,0))),0)</f>
        <v>0</v>
      </c>
      <c r="AU105" s="75" t="n">
        <f aca="false">IF(AP105&lt;&gt;AR105,(IF('ORÇ.GLOBAL P CAIXA'!I106="",J105*(INFORMAÇÕES!$Q$100/INFORMAÇÕES!$Q$102),IF('ORÇ.GLOBAL P CAIXA'!I106="C",J105,0))),0)</f>
        <v>0</v>
      </c>
      <c r="AV105" s="75" t="n">
        <f aca="false">IF(AP105&lt;&gt;AR105,(IF('ORÇ.GLOBAL P CAIXA'!I106="",J105*INFORMAÇÕES!$U$115,IF('ORÇ.GLOBAL P CAIXA'!I106="CF",J105,0))),0)</f>
        <v>0</v>
      </c>
      <c r="AW105" s="75" t="n">
        <f aca="false">IF(AP105&lt;&gt;AR105,(IF('ORÇ.GLOBAL P CAIXA'!I106="",J105*INFORMAÇÕES!$U$116,IF('ORÇ.GLOBAL P CAIXA'!I106="O",J105,0))),0)</f>
        <v>0</v>
      </c>
      <c r="AX105" s="731" t="n">
        <f aca="false">IF(E105&lt;&gt;0,J105,0)</f>
        <v>0</v>
      </c>
      <c r="AY105" s="730" t="n">
        <f aca="false">IF(AP105&lt;&gt;AR105,(IF('ORÇ.GLOBAL P CAIXA'!I106="",L105*(INFORMAÇÕES!$Q$99/INFORMAÇÕES!$Q$102),IF('ORÇ.GLOBAL P CAIXA'!I106="R",L105,0))),0)</f>
        <v>0</v>
      </c>
      <c r="AZ105" s="75" t="n">
        <f aca="false">IF(AP105&lt;&gt;AR105,(IF('ORÇ.GLOBAL P CAIXA'!I106="",L105*(INFORMAÇÕES!$Q$100/INFORMAÇÕES!$Q$102),IF('ORÇ.GLOBAL P CAIXA'!I106="C",L105,0))),0)</f>
        <v>0</v>
      </c>
      <c r="BA105" s="75" t="n">
        <f aca="false">IF(AP105&lt;&gt;AR105,(IF('ORÇ.GLOBAL P CAIXA'!I106="",L105*INFORMAÇÕES!$U$115,IF('ORÇ.GLOBAL P CAIXA'!I106="CF",L105,0))),0)</f>
        <v>0</v>
      </c>
      <c r="BB105" s="75" t="n">
        <f aca="false">IF(AP105&lt;&gt;AR105,(IF('ORÇ.GLOBAL P CAIXA'!I106="",L105*INFORMAÇÕES!$U$116,IF('ORÇ.GLOBAL P CAIXA'!I106="O",L105,0))),0)</f>
        <v>0</v>
      </c>
      <c r="BC105" s="731" t="n">
        <f aca="false">IF(E105&lt;&gt;0,L105,0)</f>
        <v>0</v>
      </c>
    </row>
    <row r="106" s="174" customFormat="true" ht="14.25" hidden="false" customHeight="false" outlineLevel="0" collapsed="false">
      <c r="A106" s="159" t="n">
        <v>96</v>
      </c>
      <c r="B106" s="160" t="n">
        <f aca="false">'ORÇ.REPROG. P CAIXA'!B108</f>
        <v>0</v>
      </c>
      <c r="C106" s="723" t="n">
        <f aca="false">'ORÇ.REPROG. P CAIXA'!C108</f>
        <v>0</v>
      </c>
      <c r="D106" s="162" t="n">
        <f aca="false">'ORÇ.REPROG. P CAIXA'!D108</f>
        <v>0</v>
      </c>
      <c r="E106" s="163" t="n">
        <f aca="false">IF('BM GLOBAL'!$P$1&lt;&gt;0,'ORÇ.REPROG. P CAIXA'!E108,'ORÇ.REPROG. P CAIXA'!H108)</f>
        <v>0</v>
      </c>
      <c r="F106" s="163" t="n">
        <f aca="false">IF('BM GLOBAL'!$P$1&lt;&gt;0,IF('ORÇ.GLOBAL P CAIXA'!K107=0,'ORÇ.GLOBAL EMPRESA'!G107,'ORÇ.GLOBAL P CAIXA'!F107),'ORÇ.REPROG. P CAIXA'!I108)</f>
        <v>0</v>
      </c>
      <c r="G106" s="163" t="n">
        <f aca="false">IF(E106&lt;&gt;0,ROUND(E106*F106,2),IF(AO106=0,(SUMIF('ORÇ.REPROG. P CAIXA'!$AC$13:$AC$1012,B106,$AO$11:$AO$1010)),AO106))</f>
        <v>0</v>
      </c>
      <c r="H106" s="163" t="n">
        <f aca="false">IF(J106&lt;&gt;0,IF(E106&lt;&gt;0,J106/F106,0),0)</f>
        <v>0</v>
      </c>
      <c r="I106" s="163" t="n">
        <f aca="false">IF(L106&lt;&gt;0,IF(E106&lt;&gt;0,L106/F106,0),0)</f>
        <v>0</v>
      </c>
      <c r="J106" s="163" t="n">
        <f aca="false">IF(E106&lt;&gt;0,ROUND(INDEX($P$11:$AM$1010,$A106,$L$1),2),IF(AX106=0,(SUMIF($AP$11:$AP$1010,B106,$AX$11:$AX$1010)),AX106))</f>
        <v>0</v>
      </c>
      <c r="K106" s="163" t="n">
        <f aca="false">IF(G106=0,0,(J106/G106)*100)</f>
        <v>0</v>
      </c>
      <c r="L106" s="163" t="n">
        <f aca="false">IF(E106&lt;&gt;0,ROUND(IF($L$1=1,SUM(P106),"0")+IF($L$1=2,SUM($P106:Q106),"0")+IF($L$1=3,SUM($P106:R106),"0")+IF($L$1=4,SUM($P106:S106),"0")+IF($L$1=5,SUM($P106:T106),"0")+IF($L$1=6,SUM($P106:U106),"0")+IF($L$1=7,SUM($P106:V106),"0")+IF($L$1=8,SUM($P106:W106),"0")+IF($L$1=9,SUM($P106:X106),"0")+IF($L$1=10,SUM($P106:Y106),"0")+IF($L$1=11,SUM($P106:Z106),"0")+IF($L$1=12,SUM($P106:AA106),"0")+IF($L$1=13,SUM($P106:AB106),"0")+IF($L$1=14,SUM($P106:AC106),"0")+IF($L$1=15,SUM($P106:AD106),"0")+IF($L$1=16,SUM($P106:AE106),"0")+IF($L$1=17,SUM($P106:AF106),"0")+IF($L$1=18,SUM($P106:AG106),"0")+IF($L$1=19,SUM($P106:AH106),"0")+IF($L$1=20,SUM($P106:AI106),"0")+IF($L$1=21,SUM($P106:AJ106),"0")+IF($L$1=22,SUM($P106:AK106),"0")+IF($L$1=23,SUM($P106:AL106),"0")+IF($L$1=24,SUM($P106:AM106),"0"),2),IF(BC106=0,(SUMIF($AP$11:$AP$1010,B106,$BC$11:$BC$1010)),BC106))</f>
        <v>0</v>
      </c>
      <c r="M106" s="163" t="n">
        <f aca="false">IF(G106=0,0,(L106/G106)*100)</f>
        <v>0</v>
      </c>
      <c r="N106" s="168" t="str">
        <f aca="false">IF(B106&gt;0,"ok","ocultar")</f>
        <v>ocultar</v>
      </c>
      <c r="O106" s="650"/>
      <c r="P106" s="724"/>
      <c r="Q106" s="725"/>
      <c r="R106" s="725"/>
      <c r="S106" s="725"/>
      <c r="T106" s="725"/>
      <c r="U106" s="725"/>
      <c r="V106" s="725"/>
      <c r="W106" s="725"/>
      <c r="X106" s="725"/>
      <c r="Y106" s="725"/>
      <c r="Z106" s="725"/>
      <c r="AA106" s="726"/>
      <c r="AB106" s="726"/>
      <c r="AC106" s="726"/>
      <c r="AD106" s="726"/>
      <c r="AE106" s="726"/>
      <c r="AF106" s="726"/>
      <c r="AG106" s="726"/>
      <c r="AH106" s="726"/>
      <c r="AI106" s="726"/>
      <c r="AJ106" s="726"/>
      <c r="AK106" s="726"/>
      <c r="AL106" s="726"/>
      <c r="AM106" s="727"/>
      <c r="AO106" s="728" t="n">
        <f aca="false">IF(E106&lt;&gt;0,G106,0)</f>
        <v>0</v>
      </c>
      <c r="AP106" s="157" t="n">
        <f aca="false">IF(B106=0,AP105,IF(ISNONTEXT(B106)=TRUE(),INT(B106),INT(LEFT(B106,FIND(".",B106)-1))))</f>
        <v>3</v>
      </c>
      <c r="AQ106" s="157" t="str">
        <f aca="false">IF(AQ107=1,1,IF(B106&lt;&gt;0,1,IF(C106&lt;&gt;0,1,IF(D106&lt;&gt;0,1,IF(E106&lt;&gt;0,1,"")))))</f>
        <v/>
      </c>
      <c r="AR106" s="157" t="str">
        <f aca="false">IF(AP106=0," ",IF(AP106&lt;&gt;AP105,AP106," "))</f>
        <v> </v>
      </c>
      <c r="AS106" s="732"/>
      <c r="AT106" s="730" t="n">
        <f aca="false">IF(AP106&lt;&gt;AR106,(IF('ORÇ.GLOBAL P CAIXA'!I107="",J106*(INFORMAÇÕES!$Q$99/INFORMAÇÕES!$Q$102),IF('ORÇ.GLOBAL P CAIXA'!I107="R",J106,0))),0)</f>
        <v>0</v>
      </c>
      <c r="AU106" s="75" t="n">
        <f aca="false">IF(AP106&lt;&gt;AR106,(IF('ORÇ.GLOBAL P CAIXA'!I107="",J106*(INFORMAÇÕES!$Q$100/INFORMAÇÕES!$Q$102),IF('ORÇ.GLOBAL P CAIXA'!I107="C",J106,0))),0)</f>
        <v>0</v>
      </c>
      <c r="AV106" s="75" t="n">
        <f aca="false">IF(AP106&lt;&gt;AR106,(IF('ORÇ.GLOBAL P CAIXA'!I107="",J106*INFORMAÇÕES!$U$115,IF('ORÇ.GLOBAL P CAIXA'!I107="CF",J106,0))),0)</f>
        <v>0</v>
      </c>
      <c r="AW106" s="75" t="n">
        <f aca="false">IF(AP106&lt;&gt;AR106,(IF('ORÇ.GLOBAL P CAIXA'!I107="",J106*INFORMAÇÕES!$U$116,IF('ORÇ.GLOBAL P CAIXA'!I107="O",J106,0))),0)</f>
        <v>0</v>
      </c>
      <c r="AX106" s="731" t="n">
        <f aca="false">IF(E106&lt;&gt;0,J106,0)</f>
        <v>0</v>
      </c>
      <c r="AY106" s="730" t="n">
        <f aca="false">IF(AP106&lt;&gt;AR106,(IF('ORÇ.GLOBAL P CAIXA'!I107="",L106*(INFORMAÇÕES!$Q$99/INFORMAÇÕES!$Q$102),IF('ORÇ.GLOBAL P CAIXA'!I107="R",L106,0))),0)</f>
        <v>0</v>
      </c>
      <c r="AZ106" s="75" t="n">
        <f aca="false">IF(AP106&lt;&gt;AR106,(IF('ORÇ.GLOBAL P CAIXA'!I107="",L106*(INFORMAÇÕES!$Q$100/INFORMAÇÕES!$Q$102),IF('ORÇ.GLOBAL P CAIXA'!I107="C",L106,0))),0)</f>
        <v>0</v>
      </c>
      <c r="BA106" s="75" t="n">
        <f aca="false">IF(AP106&lt;&gt;AR106,(IF('ORÇ.GLOBAL P CAIXA'!I107="",L106*INFORMAÇÕES!$U$115,IF('ORÇ.GLOBAL P CAIXA'!I107="CF",L106,0))),0)</f>
        <v>0</v>
      </c>
      <c r="BB106" s="75" t="n">
        <f aca="false">IF(AP106&lt;&gt;AR106,(IF('ORÇ.GLOBAL P CAIXA'!I107="",L106*INFORMAÇÕES!$U$116,IF('ORÇ.GLOBAL P CAIXA'!I107="O",L106,0))),0)</f>
        <v>0</v>
      </c>
      <c r="BC106" s="731" t="n">
        <f aca="false">IF(E106&lt;&gt;0,L106,0)</f>
        <v>0</v>
      </c>
    </row>
    <row r="107" s="174" customFormat="true" ht="14.25" hidden="false" customHeight="false" outlineLevel="0" collapsed="false">
      <c r="A107" s="159" t="n">
        <v>97</v>
      </c>
      <c r="B107" s="160" t="n">
        <f aca="false">'ORÇ.REPROG. P CAIXA'!B109</f>
        <v>0</v>
      </c>
      <c r="C107" s="723" t="n">
        <f aca="false">'ORÇ.REPROG. P CAIXA'!C109</f>
        <v>0</v>
      </c>
      <c r="D107" s="162" t="n">
        <f aca="false">'ORÇ.REPROG. P CAIXA'!D109</f>
        <v>0</v>
      </c>
      <c r="E107" s="163" t="n">
        <f aca="false">IF('BM GLOBAL'!$P$1&lt;&gt;0,'ORÇ.REPROG. P CAIXA'!E109,'ORÇ.REPROG. P CAIXA'!H109)</f>
        <v>0</v>
      </c>
      <c r="F107" s="163" t="n">
        <f aca="false">IF('BM GLOBAL'!$P$1&lt;&gt;0,IF('ORÇ.GLOBAL P CAIXA'!K108=0,'ORÇ.GLOBAL EMPRESA'!G108,'ORÇ.GLOBAL P CAIXA'!F108),'ORÇ.REPROG. P CAIXA'!I109)</f>
        <v>0</v>
      </c>
      <c r="G107" s="163" t="n">
        <f aca="false">IF(E107&lt;&gt;0,ROUND(E107*F107,2),IF(AO107=0,(SUMIF('ORÇ.REPROG. P CAIXA'!$AC$13:$AC$1012,B107,$AO$11:$AO$1010)),AO107))</f>
        <v>0</v>
      </c>
      <c r="H107" s="163" t="n">
        <f aca="false">IF(J107&lt;&gt;0,IF(E107&lt;&gt;0,J107/F107,0),0)</f>
        <v>0</v>
      </c>
      <c r="I107" s="163" t="n">
        <f aca="false">IF(L107&lt;&gt;0,IF(E107&lt;&gt;0,L107/F107,0),0)</f>
        <v>0</v>
      </c>
      <c r="J107" s="163" t="n">
        <f aca="false">IF(E107&lt;&gt;0,ROUND(INDEX($P$11:$AM$1010,$A107,$L$1),2),IF(AX107=0,(SUMIF($AP$11:$AP$1010,B107,$AX$11:$AX$1010)),AX107))</f>
        <v>0</v>
      </c>
      <c r="K107" s="163" t="n">
        <f aca="false">IF(G107=0,0,(J107/G107)*100)</f>
        <v>0</v>
      </c>
      <c r="L107" s="163" t="n">
        <f aca="false">IF(E107&lt;&gt;0,ROUND(IF($L$1=1,SUM(P107),"0")+IF($L$1=2,SUM($P107:Q107),"0")+IF($L$1=3,SUM($P107:R107),"0")+IF($L$1=4,SUM($P107:S107),"0")+IF($L$1=5,SUM($P107:T107),"0")+IF($L$1=6,SUM($P107:U107),"0")+IF($L$1=7,SUM($P107:V107),"0")+IF($L$1=8,SUM($P107:W107),"0")+IF($L$1=9,SUM($P107:X107),"0")+IF($L$1=10,SUM($P107:Y107),"0")+IF($L$1=11,SUM($P107:Z107),"0")+IF($L$1=12,SUM($P107:AA107),"0")+IF($L$1=13,SUM($P107:AB107),"0")+IF($L$1=14,SUM($P107:AC107),"0")+IF($L$1=15,SUM($P107:AD107),"0")+IF($L$1=16,SUM($P107:AE107),"0")+IF($L$1=17,SUM($P107:AF107),"0")+IF($L$1=18,SUM($P107:AG107),"0")+IF($L$1=19,SUM($P107:AH107),"0")+IF($L$1=20,SUM($P107:AI107),"0")+IF($L$1=21,SUM($P107:AJ107),"0")+IF($L$1=22,SUM($P107:AK107),"0")+IF($L$1=23,SUM($P107:AL107),"0")+IF($L$1=24,SUM($P107:AM107),"0"),2),IF(BC107=0,(SUMIF($AP$11:$AP$1010,B107,$BC$11:$BC$1010)),BC107))</f>
        <v>0</v>
      </c>
      <c r="M107" s="163" t="n">
        <f aca="false">IF(G107=0,0,(L107/G107)*100)</f>
        <v>0</v>
      </c>
      <c r="N107" s="168" t="str">
        <f aca="false">IF(B107&gt;0,"ok","ocultar")</f>
        <v>ocultar</v>
      </c>
      <c r="O107" s="650"/>
      <c r="P107" s="724"/>
      <c r="Q107" s="725"/>
      <c r="R107" s="725"/>
      <c r="S107" s="725"/>
      <c r="T107" s="725"/>
      <c r="U107" s="725"/>
      <c r="V107" s="725"/>
      <c r="W107" s="725"/>
      <c r="X107" s="725"/>
      <c r="Y107" s="725"/>
      <c r="Z107" s="725"/>
      <c r="AA107" s="726"/>
      <c r="AB107" s="726"/>
      <c r="AC107" s="726"/>
      <c r="AD107" s="726"/>
      <c r="AE107" s="726"/>
      <c r="AF107" s="726"/>
      <c r="AG107" s="726"/>
      <c r="AH107" s="726"/>
      <c r="AI107" s="726"/>
      <c r="AJ107" s="726"/>
      <c r="AK107" s="726"/>
      <c r="AL107" s="726"/>
      <c r="AM107" s="727"/>
      <c r="AO107" s="728" t="n">
        <f aca="false">IF(E107&lt;&gt;0,G107,0)</f>
        <v>0</v>
      </c>
      <c r="AP107" s="157" t="n">
        <f aca="false">IF(B107=0,AP106,IF(ISNONTEXT(B107)=TRUE(),INT(B107),INT(LEFT(B107,FIND(".",B107)-1))))</f>
        <v>3</v>
      </c>
      <c r="AQ107" s="157" t="str">
        <f aca="false">IF(AQ108=1,1,IF(B107&lt;&gt;0,1,IF(C107&lt;&gt;0,1,IF(D107&lt;&gt;0,1,IF(E107&lt;&gt;0,1,"")))))</f>
        <v/>
      </c>
      <c r="AR107" s="157" t="str">
        <f aca="false">IF(AP107=0," ",IF(AP107&lt;&gt;AP106,AP107," "))</f>
        <v> </v>
      </c>
      <c r="AS107" s="732"/>
      <c r="AT107" s="730" t="n">
        <f aca="false">IF(AP107&lt;&gt;AR107,(IF('ORÇ.GLOBAL P CAIXA'!I108="",J107*(INFORMAÇÕES!$Q$99/INFORMAÇÕES!$Q$102),IF('ORÇ.GLOBAL P CAIXA'!I108="R",J107,0))),0)</f>
        <v>0</v>
      </c>
      <c r="AU107" s="75" t="n">
        <f aca="false">IF(AP107&lt;&gt;AR107,(IF('ORÇ.GLOBAL P CAIXA'!I108="",J107*(INFORMAÇÕES!$Q$100/INFORMAÇÕES!$Q$102),IF('ORÇ.GLOBAL P CAIXA'!I108="C",J107,0))),0)</f>
        <v>0</v>
      </c>
      <c r="AV107" s="75" t="n">
        <f aca="false">IF(AP107&lt;&gt;AR107,(IF('ORÇ.GLOBAL P CAIXA'!I108="",J107*INFORMAÇÕES!$U$115,IF('ORÇ.GLOBAL P CAIXA'!I108="CF",J107,0))),0)</f>
        <v>0</v>
      </c>
      <c r="AW107" s="75" t="n">
        <f aca="false">IF(AP107&lt;&gt;AR107,(IF('ORÇ.GLOBAL P CAIXA'!I108="",J107*INFORMAÇÕES!$U$116,IF('ORÇ.GLOBAL P CAIXA'!I108="O",J107,0))),0)</f>
        <v>0</v>
      </c>
      <c r="AX107" s="731" t="n">
        <f aca="false">IF(E107&lt;&gt;0,J107,0)</f>
        <v>0</v>
      </c>
      <c r="AY107" s="730" t="n">
        <f aca="false">IF(AP107&lt;&gt;AR107,(IF('ORÇ.GLOBAL P CAIXA'!I108="",L107*(INFORMAÇÕES!$Q$99/INFORMAÇÕES!$Q$102),IF('ORÇ.GLOBAL P CAIXA'!I108="R",L107,0))),0)</f>
        <v>0</v>
      </c>
      <c r="AZ107" s="75" t="n">
        <f aca="false">IF(AP107&lt;&gt;AR107,(IF('ORÇ.GLOBAL P CAIXA'!I108="",L107*(INFORMAÇÕES!$Q$100/INFORMAÇÕES!$Q$102),IF('ORÇ.GLOBAL P CAIXA'!I108="C",L107,0))),0)</f>
        <v>0</v>
      </c>
      <c r="BA107" s="75" t="n">
        <f aca="false">IF(AP107&lt;&gt;AR107,(IF('ORÇ.GLOBAL P CAIXA'!I108="",L107*INFORMAÇÕES!$U$115,IF('ORÇ.GLOBAL P CAIXA'!I108="CF",L107,0))),0)</f>
        <v>0</v>
      </c>
      <c r="BB107" s="75" t="n">
        <f aca="false">IF(AP107&lt;&gt;AR107,(IF('ORÇ.GLOBAL P CAIXA'!I108="",L107*INFORMAÇÕES!$U$116,IF('ORÇ.GLOBAL P CAIXA'!I108="O",L107,0))),0)</f>
        <v>0</v>
      </c>
      <c r="BC107" s="731" t="n">
        <f aca="false">IF(E107&lt;&gt;0,L107,0)</f>
        <v>0</v>
      </c>
    </row>
    <row r="108" s="174" customFormat="true" ht="14.25" hidden="false" customHeight="false" outlineLevel="0" collapsed="false">
      <c r="A108" s="159" t="n">
        <v>98</v>
      </c>
      <c r="B108" s="160" t="n">
        <f aca="false">'ORÇ.REPROG. P CAIXA'!B110</f>
        <v>0</v>
      </c>
      <c r="C108" s="723" t="n">
        <f aca="false">'ORÇ.REPROG. P CAIXA'!C110</f>
        <v>0</v>
      </c>
      <c r="D108" s="162" t="n">
        <f aca="false">'ORÇ.REPROG. P CAIXA'!D110</f>
        <v>0</v>
      </c>
      <c r="E108" s="163" t="n">
        <f aca="false">IF('BM GLOBAL'!$P$1&lt;&gt;0,'ORÇ.REPROG. P CAIXA'!E110,'ORÇ.REPROG. P CAIXA'!H110)</f>
        <v>0</v>
      </c>
      <c r="F108" s="163" t="n">
        <f aca="false">IF('BM GLOBAL'!$P$1&lt;&gt;0,IF('ORÇ.GLOBAL P CAIXA'!K109=0,'ORÇ.GLOBAL EMPRESA'!G109,'ORÇ.GLOBAL P CAIXA'!F109),'ORÇ.REPROG. P CAIXA'!I110)</f>
        <v>0</v>
      </c>
      <c r="G108" s="163" t="n">
        <f aca="false">IF(E108&lt;&gt;0,ROUND(E108*F108,2),IF(AO108=0,(SUMIF('ORÇ.REPROG. P CAIXA'!$AC$13:$AC$1012,B108,$AO$11:$AO$1010)),AO108))</f>
        <v>0</v>
      </c>
      <c r="H108" s="163" t="n">
        <f aca="false">IF(J108&lt;&gt;0,IF(E108&lt;&gt;0,J108/F108,0),0)</f>
        <v>0</v>
      </c>
      <c r="I108" s="163" t="n">
        <f aca="false">IF(L108&lt;&gt;0,IF(E108&lt;&gt;0,L108/F108,0),0)</f>
        <v>0</v>
      </c>
      <c r="J108" s="163" t="n">
        <f aca="false">IF(E108&lt;&gt;0,ROUND(INDEX($P$11:$AM$1010,$A108,$L$1),2),IF(AX108=0,(SUMIF($AP$11:$AP$1010,B108,$AX$11:$AX$1010)),AX108))</f>
        <v>0</v>
      </c>
      <c r="K108" s="163" t="n">
        <f aca="false">IF(G108=0,0,(J108/G108)*100)</f>
        <v>0</v>
      </c>
      <c r="L108" s="163" t="n">
        <f aca="false">IF(E108&lt;&gt;0,ROUND(IF($L$1=1,SUM(P108),"0")+IF($L$1=2,SUM($P108:Q108),"0")+IF($L$1=3,SUM($P108:R108),"0")+IF($L$1=4,SUM($P108:S108),"0")+IF($L$1=5,SUM($P108:T108),"0")+IF($L$1=6,SUM($P108:U108),"0")+IF($L$1=7,SUM($P108:V108),"0")+IF($L$1=8,SUM($P108:W108),"0")+IF($L$1=9,SUM($P108:X108),"0")+IF($L$1=10,SUM($P108:Y108),"0")+IF($L$1=11,SUM($P108:Z108),"0")+IF($L$1=12,SUM($P108:AA108),"0")+IF($L$1=13,SUM($P108:AB108),"0")+IF($L$1=14,SUM($P108:AC108),"0")+IF($L$1=15,SUM($P108:AD108),"0")+IF($L$1=16,SUM($P108:AE108),"0")+IF($L$1=17,SUM($P108:AF108),"0")+IF($L$1=18,SUM($P108:AG108),"0")+IF($L$1=19,SUM($P108:AH108),"0")+IF($L$1=20,SUM($P108:AI108),"0")+IF($L$1=21,SUM($P108:AJ108),"0")+IF($L$1=22,SUM($P108:AK108),"0")+IF($L$1=23,SUM($P108:AL108),"0")+IF($L$1=24,SUM($P108:AM108),"0"),2),IF(BC108=0,(SUMIF($AP$11:$AP$1010,B108,$BC$11:$BC$1010)),BC108))</f>
        <v>0</v>
      </c>
      <c r="M108" s="163" t="n">
        <f aca="false">IF(G108=0,0,(L108/G108)*100)</f>
        <v>0</v>
      </c>
      <c r="N108" s="168" t="str">
        <f aca="false">IF(B108&gt;0,"ok","ocultar")</f>
        <v>ocultar</v>
      </c>
      <c r="O108" s="650"/>
      <c r="P108" s="724"/>
      <c r="Q108" s="725"/>
      <c r="R108" s="725"/>
      <c r="S108" s="725"/>
      <c r="T108" s="725"/>
      <c r="U108" s="725"/>
      <c r="V108" s="725"/>
      <c r="W108" s="725"/>
      <c r="X108" s="725"/>
      <c r="Y108" s="725"/>
      <c r="Z108" s="725"/>
      <c r="AA108" s="726"/>
      <c r="AB108" s="726"/>
      <c r="AC108" s="726"/>
      <c r="AD108" s="726"/>
      <c r="AE108" s="726"/>
      <c r="AF108" s="726"/>
      <c r="AG108" s="726"/>
      <c r="AH108" s="726"/>
      <c r="AI108" s="726"/>
      <c r="AJ108" s="726"/>
      <c r="AK108" s="726"/>
      <c r="AL108" s="726"/>
      <c r="AM108" s="727"/>
      <c r="AO108" s="728" t="n">
        <f aca="false">IF(E108&lt;&gt;0,G108,0)</f>
        <v>0</v>
      </c>
      <c r="AP108" s="157" t="n">
        <f aca="false">IF(B108=0,AP107,IF(ISNONTEXT(B108)=TRUE(),INT(B108),INT(LEFT(B108,FIND(".",B108)-1))))</f>
        <v>3</v>
      </c>
      <c r="AQ108" s="157" t="str">
        <f aca="false">IF(AQ109=1,1,IF(B108&lt;&gt;0,1,IF(C108&lt;&gt;0,1,IF(D108&lt;&gt;0,1,IF(E108&lt;&gt;0,1,"")))))</f>
        <v/>
      </c>
      <c r="AR108" s="157" t="str">
        <f aca="false">IF(AP108=0," ",IF(AP108&lt;&gt;AP107,AP108," "))</f>
        <v> </v>
      </c>
      <c r="AS108" s="732"/>
      <c r="AT108" s="730" t="n">
        <f aca="false">IF(AP108&lt;&gt;AR108,(IF('ORÇ.GLOBAL P CAIXA'!I109="",J108*(INFORMAÇÕES!$Q$99/INFORMAÇÕES!$Q$102),IF('ORÇ.GLOBAL P CAIXA'!I109="R",J108,0))),0)</f>
        <v>0</v>
      </c>
      <c r="AU108" s="75" t="n">
        <f aca="false">IF(AP108&lt;&gt;AR108,(IF('ORÇ.GLOBAL P CAIXA'!I109="",J108*(INFORMAÇÕES!$Q$100/INFORMAÇÕES!$Q$102),IF('ORÇ.GLOBAL P CAIXA'!I109="C",J108,0))),0)</f>
        <v>0</v>
      </c>
      <c r="AV108" s="75" t="n">
        <f aca="false">IF(AP108&lt;&gt;AR108,(IF('ORÇ.GLOBAL P CAIXA'!I109="",J108*INFORMAÇÕES!$U$115,IF('ORÇ.GLOBAL P CAIXA'!I109="CF",J108,0))),0)</f>
        <v>0</v>
      </c>
      <c r="AW108" s="75" t="n">
        <f aca="false">IF(AP108&lt;&gt;AR108,(IF('ORÇ.GLOBAL P CAIXA'!I109="",J108*INFORMAÇÕES!$U$116,IF('ORÇ.GLOBAL P CAIXA'!I109="O",J108,0))),0)</f>
        <v>0</v>
      </c>
      <c r="AX108" s="731" t="n">
        <f aca="false">IF(E108&lt;&gt;0,J108,0)</f>
        <v>0</v>
      </c>
      <c r="AY108" s="730" t="n">
        <f aca="false">IF(AP108&lt;&gt;AR108,(IF('ORÇ.GLOBAL P CAIXA'!I109="",L108*(INFORMAÇÕES!$Q$99/INFORMAÇÕES!$Q$102),IF('ORÇ.GLOBAL P CAIXA'!I109="R",L108,0))),0)</f>
        <v>0</v>
      </c>
      <c r="AZ108" s="75" t="n">
        <f aca="false">IF(AP108&lt;&gt;AR108,(IF('ORÇ.GLOBAL P CAIXA'!I109="",L108*(INFORMAÇÕES!$Q$100/INFORMAÇÕES!$Q$102),IF('ORÇ.GLOBAL P CAIXA'!I109="C",L108,0))),0)</f>
        <v>0</v>
      </c>
      <c r="BA108" s="75" t="n">
        <f aca="false">IF(AP108&lt;&gt;AR108,(IF('ORÇ.GLOBAL P CAIXA'!I109="",L108*INFORMAÇÕES!$U$115,IF('ORÇ.GLOBAL P CAIXA'!I109="CF",L108,0))),0)</f>
        <v>0</v>
      </c>
      <c r="BB108" s="75" t="n">
        <f aca="false">IF(AP108&lt;&gt;AR108,(IF('ORÇ.GLOBAL P CAIXA'!I109="",L108*INFORMAÇÕES!$U$116,IF('ORÇ.GLOBAL P CAIXA'!I109="O",L108,0))),0)</f>
        <v>0</v>
      </c>
      <c r="BC108" s="731" t="n">
        <f aca="false">IF(E108&lt;&gt;0,L108,0)</f>
        <v>0</v>
      </c>
    </row>
    <row r="109" s="174" customFormat="true" ht="14.25" hidden="false" customHeight="false" outlineLevel="0" collapsed="false">
      <c r="A109" s="159" t="n">
        <v>99</v>
      </c>
      <c r="B109" s="160" t="n">
        <f aca="false">'ORÇ.REPROG. P CAIXA'!B111</f>
        <v>0</v>
      </c>
      <c r="C109" s="723" t="n">
        <f aca="false">'ORÇ.REPROG. P CAIXA'!C111</f>
        <v>0</v>
      </c>
      <c r="D109" s="162" t="n">
        <f aca="false">'ORÇ.REPROG. P CAIXA'!D111</f>
        <v>0</v>
      </c>
      <c r="E109" s="163" t="n">
        <f aca="false">IF('BM GLOBAL'!$P$1&lt;&gt;0,'ORÇ.REPROG. P CAIXA'!E111,'ORÇ.REPROG. P CAIXA'!H111)</f>
        <v>0</v>
      </c>
      <c r="F109" s="163" t="n">
        <f aca="false">IF('BM GLOBAL'!$P$1&lt;&gt;0,IF('ORÇ.GLOBAL P CAIXA'!K110=0,'ORÇ.GLOBAL EMPRESA'!G110,'ORÇ.GLOBAL P CAIXA'!F110),'ORÇ.REPROG. P CAIXA'!I111)</f>
        <v>0</v>
      </c>
      <c r="G109" s="163" t="n">
        <f aca="false">IF(E109&lt;&gt;0,ROUND(E109*F109,2),IF(AO109=0,(SUMIF('ORÇ.REPROG. P CAIXA'!$AC$13:$AC$1012,B109,$AO$11:$AO$1010)),AO109))</f>
        <v>0</v>
      </c>
      <c r="H109" s="163" t="n">
        <f aca="false">IF(J109&lt;&gt;0,IF(E109&lt;&gt;0,J109/F109,0),0)</f>
        <v>0</v>
      </c>
      <c r="I109" s="163" t="n">
        <f aca="false">IF(L109&lt;&gt;0,IF(E109&lt;&gt;0,L109/F109,0),0)</f>
        <v>0</v>
      </c>
      <c r="J109" s="163" t="n">
        <f aca="false">IF(E109&lt;&gt;0,ROUND(INDEX($P$11:$AM$1010,$A109,$L$1),2),IF(AX109=0,(SUMIF($AP$11:$AP$1010,B109,$AX$11:$AX$1010)),AX109))</f>
        <v>0</v>
      </c>
      <c r="K109" s="163" t="n">
        <f aca="false">IF(G109=0,0,(J109/G109)*100)</f>
        <v>0</v>
      </c>
      <c r="L109" s="163" t="n">
        <f aca="false">IF(E109&lt;&gt;0,ROUND(IF($L$1=1,SUM(P109),"0")+IF($L$1=2,SUM($P109:Q109),"0")+IF($L$1=3,SUM($P109:R109),"0")+IF($L$1=4,SUM($P109:S109),"0")+IF($L$1=5,SUM($P109:T109),"0")+IF($L$1=6,SUM($P109:U109),"0")+IF($L$1=7,SUM($P109:V109),"0")+IF($L$1=8,SUM($P109:W109),"0")+IF($L$1=9,SUM($P109:X109),"0")+IF($L$1=10,SUM($P109:Y109),"0")+IF($L$1=11,SUM($P109:Z109),"0")+IF($L$1=12,SUM($P109:AA109),"0")+IF($L$1=13,SUM($P109:AB109),"0")+IF($L$1=14,SUM($P109:AC109),"0")+IF($L$1=15,SUM($P109:AD109),"0")+IF($L$1=16,SUM($P109:AE109),"0")+IF($L$1=17,SUM($P109:AF109),"0")+IF($L$1=18,SUM($P109:AG109),"0")+IF($L$1=19,SUM($P109:AH109),"0")+IF($L$1=20,SUM($P109:AI109),"0")+IF($L$1=21,SUM($P109:AJ109),"0")+IF($L$1=22,SUM($P109:AK109),"0")+IF($L$1=23,SUM($P109:AL109),"0")+IF($L$1=24,SUM($P109:AM109),"0"),2),IF(BC109=0,(SUMIF($AP$11:$AP$1010,B109,$BC$11:$BC$1010)),BC109))</f>
        <v>0</v>
      </c>
      <c r="M109" s="163" t="n">
        <f aca="false">IF(G109=0,0,(L109/G109)*100)</f>
        <v>0</v>
      </c>
      <c r="N109" s="168" t="str">
        <f aca="false">IF(B109&gt;0,"ok","ocultar")</f>
        <v>ocultar</v>
      </c>
      <c r="O109" s="650"/>
      <c r="P109" s="724"/>
      <c r="Q109" s="725"/>
      <c r="R109" s="725"/>
      <c r="S109" s="725"/>
      <c r="T109" s="725"/>
      <c r="U109" s="725"/>
      <c r="V109" s="725"/>
      <c r="W109" s="725"/>
      <c r="X109" s="725"/>
      <c r="Y109" s="725"/>
      <c r="Z109" s="725"/>
      <c r="AA109" s="726"/>
      <c r="AB109" s="726"/>
      <c r="AC109" s="726"/>
      <c r="AD109" s="726"/>
      <c r="AE109" s="726"/>
      <c r="AF109" s="726"/>
      <c r="AG109" s="726"/>
      <c r="AH109" s="726"/>
      <c r="AI109" s="726"/>
      <c r="AJ109" s="726"/>
      <c r="AK109" s="726"/>
      <c r="AL109" s="726"/>
      <c r="AM109" s="727"/>
      <c r="AO109" s="728" t="n">
        <f aca="false">IF(E109&lt;&gt;0,G109,0)</f>
        <v>0</v>
      </c>
      <c r="AP109" s="157" t="n">
        <f aca="false">IF(B109=0,AP108,IF(ISNONTEXT(B109)=TRUE(),INT(B109),INT(LEFT(B109,FIND(".",B109)-1))))</f>
        <v>3</v>
      </c>
      <c r="AQ109" s="157" t="str">
        <f aca="false">IF(AQ110=1,1,IF(B109&lt;&gt;0,1,IF(C109&lt;&gt;0,1,IF(D109&lt;&gt;0,1,IF(E109&lt;&gt;0,1,"")))))</f>
        <v/>
      </c>
      <c r="AR109" s="157" t="str">
        <f aca="false">IF(AP109=0," ",IF(AP109&lt;&gt;AP108,AP109," "))</f>
        <v> </v>
      </c>
      <c r="AS109" s="732"/>
      <c r="AT109" s="730" t="n">
        <f aca="false">IF(AP109&lt;&gt;AR109,(IF('ORÇ.GLOBAL P CAIXA'!I110="",J109*(INFORMAÇÕES!$Q$99/INFORMAÇÕES!$Q$102),IF('ORÇ.GLOBAL P CAIXA'!I110="R",J109,0))),0)</f>
        <v>0</v>
      </c>
      <c r="AU109" s="75" t="n">
        <f aca="false">IF(AP109&lt;&gt;AR109,(IF('ORÇ.GLOBAL P CAIXA'!I110="",J109*(INFORMAÇÕES!$Q$100/INFORMAÇÕES!$Q$102),IF('ORÇ.GLOBAL P CAIXA'!I110="C",J109,0))),0)</f>
        <v>0</v>
      </c>
      <c r="AV109" s="75" t="n">
        <f aca="false">IF(AP109&lt;&gt;AR109,(IF('ORÇ.GLOBAL P CAIXA'!I110="",J109*INFORMAÇÕES!$U$115,IF('ORÇ.GLOBAL P CAIXA'!I110="CF",J109,0))),0)</f>
        <v>0</v>
      </c>
      <c r="AW109" s="75" t="n">
        <f aca="false">IF(AP109&lt;&gt;AR109,(IF('ORÇ.GLOBAL P CAIXA'!I110="",J109*INFORMAÇÕES!$U$116,IF('ORÇ.GLOBAL P CAIXA'!I110="O",J109,0))),0)</f>
        <v>0</v>
      </c>
      <c r="AX109" s="731" t="n">
        <f aca="false">IF(E109&lt;&gt;0,J109,0)</f>
        <v>0</v>
      </c>
      <c r="AY109" s="730" t="n">
        <f aca="false">IF(AP109&lt;&gt;AR109,(IF('ORÇ.GLOBAL P CAIXA'!I110="",L109*(INFORMAÇÕES!$Q$99/INFORMAÇÕES!$Q$102),IF('ORÇ.GLOBAL P CAIXA'!I110="R",L109,0))),0)</f>
        <v>0</v>
      </c>
      <c r="AZ109" s="75" t="n">
        <f aca="false">IF(AP109&lt;&gt;AR109,(IF('ORÇ.GLOBAL P CAIXA'!I110="",L109*(INFORMAÇÕES!$Q$100/INFORMAÇÕES!$Q$102),IF('ORÇ.GLOBAL P CAIXA'!I110="C",L109,0))),0)</f>
        <v>0</v>
      </c>
      <c r="BA109" s="75" t="n">
        <f aca="false">IF(AP109&lt;&gt;AR109,(IF('ORÇ.GLOBAL P CAIXA'!I110="",L109*INFORMAÇÕES!$U$115,IF('ORÇ.GLOBAL P CAIXA'!I110="CF",L109,0))),0)</f>
        <v>0</v>
      </c>
      <c r="BB109" s="75" t="n">
        <f aca="false">IF(AP109&lt;&gt;AR109,(IF('ORÇ.GLOBAL P CAIXA'!I110="",L109*INFORMAÇÕES!$U$116,IF('ORÇ.GLOBAL P CAIXA'!I110="O",L109,0))),0)</f>
        <v>0</v>
      </c>
      <c r="BC109" s="731" t="n">
        <f aca="false">IF(E109&lt;&gt;0,L109,0)</f>
        <v>0</v>
      </c>
    </row>
    <row r="110" s="174" customFormat="true" ht="14.25" hidden="false" customHeight="false" outlineLevel="0" collapsed="false">
      <c r="A110" s="159" t="n">
        <v>100</v>
      </c>
      <c r="B110" s="160" t="n">
        <f aca="false">'ORÇ.REPROG. P CAIXA'!B112</f>
        <v>0</v>
      </c>
      <c r="C110" s="723" t="n">
        <f aca="false">'ORÇ.REPROG. P CAIXA'!C112</f>
        <v>0</v>
      </c>
      <c r="D110" s="162" t="n">
        <f aca="false">'ORÇ.REPROG. P CAIXA'!D112</f>
        <v>0</v>
      </c>
      <c r="E110" s="163" t="n">
        <f aca="false">IF('BM GLOBAL'!$P$1&lt;&gt;0,'ORÇ.REPROG. P CAIXA'!E112,'ORÇ.REPROG. P CAIXA'!H112)</f>
        <v>0</v>
      </c>
      <c r="F110" s="163" t="n">
        <f aca="false">IF('BM GLOBAL'!$P$1&lt;&gt;0,IF('ORÇ.GLOBAL P CAIXA'!K111=0,'ORÇ.GLOBAL EMPRESA'!G111,'ORÇ.GLOBAL P CAIXA'!F111),'ORÇ.REPROG. P CAIXA'!I112)</f>
        <v>0</v>
      </c>
      <c r="G110" s="163" t="n">
        <f aca="false">IF(E110&lt;&gt;0,ROUND(E110*F110,2),IF(AO110=0,(SUMIF('ORÇ.REPROG. P CAIXA'!$AC$13:$AC$1012,B110,$AO$11:$AO$1010)),AO110))</f>
        <v>0</v>
      </c>
      <c r="H110" s="163" t="n">
        <f aca="false">IF(J110&lt;&gt;0,IF(E110&lt;&gt;0,J110/F110,0),0)</f>
        <v>0</v>
      </c>
      <c r="I110" s="163" t="n">
        <f aca="false">IF(L110&lt;&gt;0,IF(E110&lt;&gt;0,L110/F110,0),0)</f>
        <v>0</v>
      </c>
      <c r="J110" s="163" t="n">
        <f aca="false">IF(E110&lt;&gt;0,ROUND(INDEX($P$11:$AM$1010,$A110,$L$1),2),IF(AX110=0,(SUMIF($AP$11:$AP$1010,B110,$AX$11:$AX$1010)),AX110))</f>
        <v>0</v>
      </c>
      <c r="K110" s="163" t="n">
        <f aca="false">IF(G110=0,0,(J110/G110)*100)</f>
        <v>0</v>
      </c>
      <c r="L110" s="163" t="n">
        <f aca="false">IF(E110&lt;&gt;0,ROUND(IF($L$1=1,SUM(P110),"0")+IF($L$1=2,SUM($P110:Q110),"0")+IF($L$1=3,SUM($P110:R110),"0")+IF($L$1=4,SUM($P110:S110),"0")+IF($L$1=5,SUM($P110:T110),"0")+IF($L$1=6,SUM($P110:U110),"0")+IF($L$1=7,SUM($P110:V110),"0")+IF($L$1=8,SUM($P110:W110),"0")+IF($L$1=9,SUM($P110:X110),"0")+IF($L$1=10,SUM($P110:Y110),"0")+IF($L$1=11,SUM($P110:Z110),"0")+IF($L$1=12,SUM($P110:AA110),"0")+IF($L$1=13,SUM($P110:AB110),"0")+IF($L$1=14,SUM($P110:AC110),"0")+IF($L$1=15,SUM($P110:AD110),"0")+IF($L$1=16,SUM($P110:AE110),"0")+IF($L$1=17,SUM($P110:AF110),"0")+IF($L$1=18,SUM($P110:AG110),"0")+IF($L$1=19,SUM($P110:AH110),"0")+IF($L$1=20,SUM($P110:AI110),"0")+IF($L$1=21,SUM($P110:AJ110),"0")+IF($L$1=22,SUM($P110:AK110),"0")+IF($L$1=23,SUM($P110:AL110),"0")+IF($L$1=24,SUM($P110:AM110),"0"),2),IF(BC110=0,(SUMIF($AP$11:$AP$1010,B110,$BC$11:$BC$1010)),BC110))</f>
        <v>0</v>
      </c>
      <c r="M110" s="163" t="n">
        <f aca="false">IF(G110=0,0,(L110/G110)*100)</f>
        <v>0</v>
      </c>
      <c r="N110" s="168" t="str">
        <f aca="false">IF(B110&gt;0,"ok","ocultar")</f>
        <v>ocultar</v>
      </c>
      <c r="O110" s="650"/>
      <c r="P110" s="724"/>
      <c r="Q110" s="725"/>
      <c r="R110" s="725"/>
      <c r="S110" s="725"/>
      <c r="T110" s="725"/>
      <c r="U110" s="725"/>
      <c r="V110" s="725"/>
      <c r="W110" s="725"/>
      <c r="X110" s="725"/>
      <c r="Y110" s="725"/>
      <c r="Z110" s="725"/>
      <c r="AA110" s="726"/>
      <c r="AB110" s="726"/>
      <c r="AC110" s="726"/>
      <c r="AD110" s="726"/>
      <c r="AE110" s="726"/>
      <c r="AF110" s="726"/>
      <c r="AG110" s="726"/>
      <c r="AH110" s="726"/>
      <c r="AI110" s="726"/>
      <c r="AJ110" s="726"/>
      <c r="AK110" s="726"/>
      <c r="AL110" s="726"/>
      <c r="AM110" s="727"/>
      <c r="AO110" s="728" t="n">
        <f aca="false">IF(E110&lt;&gt;0,G110,0)</f>
        <v>0</v>
      </c>
      <c r="AP110" s="157" t="n">
        <f aca="false">IF(B110=0,AP109,IF(ISNONTEXT(B110)=TRUE(),INT(B110),INT(LEFT(B110,FIND(".",B110)-1))))</f>
        <v>3</v>
      </c>
      <c r="AQ110" s="157" t="str">
        <f aca="false">IF(AQ111=1,1,IF(B110&lt;&gt;0,1,IF(C110&lt;&gt;0,1,IF(D110&lt;&gt;0,1,IF(E110&lt;&gt;0,1,"")))))</f>
        <v/>
      </c>
      <c r="AR110" s="157" t="str">
        <f aca="false">IF(AP110=0," ",IF(AP110&lt;&gt;AP109,AP110," "))</f>
        <v> </v>
      </c>
      <c r="AS110" s="732"/>
      <c r="AT110" s="730" t="n">
        <f aca="false">IF(AP110&lt;&gt;AR110,(IF('ORÇ.GLOBAL P CAIXA'!I111="",J110*(INFORMAÇÕES!$Q$99/INFORMAÇÕES!$Q$102),IF('ORÇ.GLOBAL P CAIXA'!I111="R",J110,0))),0)</f>
        <v>0</v>
      </c>
      <c r="AU110" s="75" t="n">
        <f aca="false">IF(AP110&lt;&gt;AR110,(IF('ORÇ.GLOBAL P CAIXA'!I111="",J110*(INFORMAÇÕES!$Q$100/INFORMAÇÕES!$Q$102),IF('ORÇ.GLOBAL P CAIXA'!I111="C",J110,0))),0)</f>
        <v>0</v>
      </c>
      <c r="AV110" s="75" t="n">
        <f aca="false">IF(AP110&lt;&gt;AR110,(IF('ORÇ.GLOBAL P CAIXA'!I111="",J110*INFORMAÇÕES!$U$115,IF('ORÇ.GLOBAL P CAIXA'!I111="CF",J110,0))),0)</f>
        <v>0</v>
      </c>
      <c r="AW110" s="75" t="n">
        <f aca="false">IF(AP110&lt;&gt;AR110,(IF('ORÇ.GLOBAL P CAIXA'!I111="",J110*INFORMAÇÕES!$U$116,IF('ORÇ.GLOBAL P CAIXA'!I111="O",J110,0))),0)</f>
        <v>0</v>
      </c>
      <c r="AX110" s="731" t="n">
        <f aca="false">IF(E110&lt;&gt;0,J110,0)</f>
        <v>0</v>
      </c>
      <c r="AY110" s="730" t="n">
        <f aca="false">IF(AP110&lt;&gt;AR110,(IF('ORÇ.GLOBAL P CAIXA'!I111="",L110*(INFORMAÇÕES!$Q$99/INFORMAÇÕES!$Q$102),IF('ORÇ.GLOBAL P CAIXA'!I111="R",L110,0))),0)</f>
        <v>0</v>
      </c>
      <c r="AZ110" s="75" t="n">
        <f aca="false">IF(AP110&lt;&gt;AR110,(IF('ORÇ.GLOBAL P CAIXA'!I111="",L110*(INFORMAÇÕES!$Q$100/INFORMAÇÕES!$Q$102),IF('ORÇ.GLOBAL P CAIXA'!I111="C",L110,0))),0)</f>
        <v>0</v>
      </c>
      <c r="BA110" s="75" t="n">
        <f aca="false">IF(AP110&lt;&gt;AR110,(IF('ORÇ.GLOBAL P CAIXA'!I111="",L110*INFORMAÇÕES!$U$115,IF('ORÇ.GLOBAL P CAIXA'!I111="CF",L110,0))),0)</f>
        <v>0</v>
      </c>
      <c r="BB110" s="75" t="n">
        <f aca="false">IF(AP110&lt;&gt;AR110,(IF('ORÇ.GLOBAL P CAIXA'!I111="",L110*INFORMAÇÕES!$U$116,IF('ORÇ.GLOBAL P CAIXA'!I111="O",L110,0))),0)</f>
        <v>0</v>
      </c>
      <c r="BC110" s="731" t="n">
        <f aca="false">IF(E110&lt;&gt;0,L110,0)</f>
        <v>0</v>
      </c>
    </row>
    <row r="111" s="174" customFormat="true" ht="14.25" hidden="false" customHeight="false" outlineLevel="0" collapsed="false">
      <c r="A111" s="159" t="n">
        <v>101</v>
      </c>
      <c r="B111" s="160" t="n">
        <f aca="false">'ORÇ.REPROG. P CAIXA'!B113</f>
        <v>0</v>
      </c>
      <c r="C111" s="723" t="n">
        <f aca="false">'ORÇ.REPROG. P CAIXA'!C113</f>
        <v>0</v>
      </c>
      <c r="D111" s="162" t="n">
        <f aca="false">'ORÇ.REPROG. P CAIXA'!D113</f>
        <v>0</v>
      </c>
      <c r="E111" s="163" t="n">
        <f aca="false">IF('BM GLOBAL'!$P$1&lt;&gt;0,'ORÇ.REPROG. P CAIXA'!E113,'ORÇ.REPROG. P CAIXA'!H113)</f>
        <v>0</v>
      </c>
      <c r="F111" s="163" t="n">
        <f aca="false">IF('BM GLOBAL'!$P$1&lt;&gt;0,IF('ORÇ.GLOBAL P CAIXA'!K112=0,'ORÇ.GLOBAL EMPRESA'!G112,'ORÇ.GLOBAL P CAIXA'!F112),'ORÇ.REPROG. P CAIXA'!I113)</f>
        <v>0</v>
      </c>
      <c r="G111" s="163" t="n">
        <f aca="false">IF(E111&lt;&gt;0,ROUND(E111*F111,2),IF(AO111=0,(SUMIF('ORÇ.REPROG. P CAIXA'!$AC$13:$AC$1012,B111,$AO$11:$AO$1010)),AO111))</f>
        <v>0</v>
      </c>
      <c r="H111" s="163" t="n">
        <f aca="false">IF(J111&lt;&gt;0,IF(E111&lt;&gt;0,J111/F111,0),0)</f>
        <v>0</v>
      </c>
      <c r="I111" s="163" t="n">
        <f aca="false">IF(L111&lt;&gt;0,IF(E111&lt;&gt;0,L111/F111,0),0)</f>
        <v>0</v>
      </c>
      <c r="J111" s="163" t="n">
        <f aca="false">IF(E111&lt;&gt;0,ROUND(INDEX($P$11:$AM$1010,$A111,$L$1),2),IF(AX111=0,(SUMIF($AP$11:$AP$1010,B111,$AX$11:$AX$1010)),AX111))</f>
        <v>0</v>
      </c>
      <c r="K111" s="163" t="n">
        <f aca="false">IF(G111=0,0,(J111/G111)*100)</f>
        <v>0</v>
      </c>
      <c r="L111" s="163" t="n">
        <f aca="false">IF(E111&lt;&gt;0,ROUND(IF($L$1=1,SUM(P111),"0")+IF($L$1=2,SUM($P111:Q111),"0")+IF($L$1=3,SUM($P111:R111),"0")+IF($L$1=4,SUM($P111:S111),"0")+IF($L$1=5,SUM($P111:T111),"0")+IF($L$1=6,SUM($P111:U111),"0")+IF($L$1=7,SUM($P111:V111),"0")+IF($L$1=8,SUM($P111:W111),"0")+IF($L$1=9,SUM($P111:X111),"0")+IF($L$1=10,SUM($P111:Y111),"0")+IF($L$1=11,SUM($P111:Z111),"0")+IF($L$1=12,SUM($P111:AA111),"0")+IF($L$1=13,SUM($P111:AB111),"0")+IF($L$1=14,SUM($P111:AC111),"0")+IF($L$1=15,SUM($P111:AD111),"0")+IF($L$1=16,SUM($P111:AE111),"0")+IF($L$1=17,SUM($P111:AF111),"0")+IF($L$1=18,SUM($P111:AG111),"0")+IF($L$1=19,SUM($P111:AH111),"0")+IF($L$1=20,SUM($P111:AI111),"0")+IF($L$1=21,SUM($P111:AJ111),"0")+IF($L$1=22,SUM($P111:AK111),"0")+IF($L$1=23,SUM($P111:AL111),"0")+IF($L$1=24,SUM($P111:AM111),"0"),2),IF(BC111=0,(SUMIF($AP$11:$AP$1010,B111,$BC$11:$BC$1010)),BC111))</f>
        <v>0</v>
      </c>
      <c r="M111" s="163" t="n">
        <f aca="false">IF(G111=0,0,(L111/G111)*100)</f>
        <v>0</v>
      </c>
      <c r="N111" s="168" t="str">
        <f aca="false">IF(B111&gt;0,"ok","ocultar")</f>
        <v>ocultar</v>
      </c>
      <c r="O111" s="650"/>
      <c r="P111" s="724"/>
      <c r="Q111" s="725"/>
      <c r="R111" s="725"/>
      <c r="S111" s="725"/>
      <c r="T111" s="725"/>
      <c r="U111" s="725"/>
      <c r="V111" s="725"/>
      <c r="W111" s="725"/>
      <c r="X111" s="725"/>
      <c r="Y111" s="725"/>
      <c r="Z111" s="725"/>
      <c r="AA111" s="726"/>
      <c r="AB111" s="726"/>
      <c r="AC111" s="726"/>
      <c r="AD111" s="726"/>
      <c r="AE111" s="726"/>
      <c r="AF111" s="726"/>
      <c r="AG111" s="726"/>
      <c r="AH111" s="726"/>
      <c r="AI111" s="726"/>
      <c r="AJ111" s="726"/>
      <c r="AK111" s="726"/>
      <c r="AL111" s="726"/>
      <c r="AM111" s="727"/>
      <c r="AO111" s="728" t="n">
        <f aca="false">IF(E111&lt;&gt;0,G111,0)</f>
        <v>0</v>
      </c>
      <c r="AP111" s="157" t="n">
        <f aca="false">IF(B111=0,AP110,IF(ISNONTEXT(B111)=TRUE(),INT(B111),INT(LEFT(B111,FIND(".",B111)-1))))</f>
        <v>3</v>
      </c>
      <c r="AQ111" s="157" t="str">
        <f aca="false">IF(AQ112=1,1,IF(B111&lt;&gt;0,1,IF(C111&lt;&gt;0,1,IF(D111&lt;&gt;0,1,IF(E111&lt;&gt;0,1,"")))))</f>
        <v/>
      </c>
      <c r="AR111" s="157" t="str">
        <f aca="false">IF(AP111=0," ",IF(AP111&lt;&gt;AP110,AP111," "))</f>
        <v> </v>
      </c>
      <c r="AS111" s="732"/>
      <c r="AT111" s="730" t="n">
        <f aca="false">IF(AP111&lt;&gt;AR111,(IF('ORÇ.GLOBAL P CAIXA'!I112="",J111*(INFORMAÇÕES!$Q$99/INFORMAÇÕES!$Q$102),IF('ORÇ.GLOBAL P CAIXA'!I112="R",J111,0))),0)</f>
        <v>0</v>
      </c>
      <c r="AU111" s="75" t="n">
        <f aca="false">IF(AP111&lt;&gt;AR111,(IF('ORÇ.GLOBAL P CAIXA'!I112="",J111*(INFORMAÇÕES!$Q$100/INFORMAÇÕES!$Q$102),IF('ORÇ.GLOBAL P CAIXA'!I112="C",J111,0))),0)</f>
        <v>0</v>
      </c>
      <c r="AV111" s="75" t="n">
        <f aca="false">IF(AP111&lt;&gt;AR111,(IF('ORÇ.GLOBAL P CAIXA'!I112="",J111*INFORMAÇÕES!$U$115,IF('ORÇ.GLOBAL P CAIXA'!I112="CF",J111,0))),0)</f>
        <v>0</v>
      </c>
      <c r="AW111" s="75" t="n">
        <f aca="false">IF(AP111&lt;&gt;AR111,(IF('ORÇ.GLOBAL P CAIXA'!I112="",J111*INFORMAÇÕES!$U$116,IF('ORÇ.GLOBAL P CAIXA'!I112="O",J111,0))),0)</f>
        <v>0</v>
      </c>
      <c r="AX111" s="731" t="n">
        <f aca="false">IF(E111&lt;&gt;0,J111,0)</f>
        <v>0</v>
      </c>
      <c r="AY111" s="730" t="n">
        <f aca="false">IF(AP111&lt;&gt;AR111,(IF('ORÇ.GLOBAL P CAIXA'!I112="",L111*(INFORMAÇÕES!$Q$99/INFORMAÇÕES!$Q$102),IF('ORÇ.GLOBAL P CAIXA'!I112="R",L111,0))),0)</f>
        <v>0</v>
      </c>
      <c r="AZ111" s="75" t="n">
        <f aca="false">IF(AP111&lt;&gt;AR111,(IF('ORÇ.GLOBAL P CAIXA'!I112="",L111*(INFORMAÇÕES!$Q$100/INFORMAÇÕES!$Q$102),IF('ORÇ.GLOBAL P CAIXA'!I112="C",L111,0))),0)</f>
        <v>0</v>
      </c>
      <c r="BA111" s="75" t="n">
        <f aca="false">IF(AP111&lt;&gt;AR111,(IF('ORÇ.GLOBAL P CAIXA'!I112="",L111*INFORMAÇÕES!$U$115,IF('ORÇ.GLOBAL P CAIXA'!I112="CF",L111,0))),0)</f>
        <v>0</v>
      </c>
      <c r="BB111" s="75" t="n">
        <f aca="false">IF(AP111&lt;&gt;AR111,(IF('ORÇ.GLOBAL P CAIXA'!I112="",L111*INFORMAÇÕES!$U$116,IF('ORÇ.GLOBAL P CAIXA'!I112="O",L111,0))),0)</f>
        <v>0</v>
      </c>
      <c r="BC111" s="731" t="n">
        <f aca="false">IF(E111&lt;&gt;0,L111,0)</f>
        <v>0</v>
      </c>
    </row>
    <row r="112" s="174" customFormat="true" ht="14.25" hidden="false" customHeight="false" outlineLevel="0" collapsed="false">
      <c r="A112" s="159" t="n">
        <v>102</v>
      </c>
      <c r="B112" s="160" t="n">
        <f aca="false">'ORÇ.REPROG. P CAIXA'!B114</f>
        <v>0</v>
      </c>
      <c r="C112" s="723" t="n">
        <f aca="false">'ORÇ.REPROG. P CAIXA'!C114</f>
        <v>0</v>
      </c>
      <c r="D112" s="162" t="n">
        <f aca="false">'ORÇ.REPROG. P CAIXA'!D114</f>
        <v>0</v>
      </c>
      <c r="E112" s="163" t="n">
        <f aca="false">IF('BM GLOBAL'!$P$1&lt;&gt;0,'ORÇ.REPROG. P CAIXA'!E114,'ORÇ.REPROG. P CAIXA'!H114)</f>
        <v>0</v>
      </c>
      <c r="F112" s="163" t="n">
        <f aca="false">IF('BM GLOBAL'!$P$1&lt;&gt;0,IF('ORÇ.GLOBAL P CAIXA'!K113=0,'ORÇ.GLOBAL EMPRESA'!G113,'ORÇ.GLOBAL P CAIXA'!F113),'ORÇ.REPROG. P CAIXA'!I114)</f>
        <v>0</v>
      </c>
      <c r="G112" s="163" t="n">
        <f aca="false">IF(E112&lt;&gt;0,ROUND(E112*F112,2),IF(AO112=0,(SUMIF('ORÇ.REPROG. P CAIXA'!$AC$13:$AC$1012,B112,$AO$11:$AO$1010)),AO112))</f>
        <v>0</v>
      </c>
      <c r="H112" s="163" t="n">
        <f aca="false">IF(J112&lt;&gt;0,IF(E112&lt;&gt;0,J112/F112,0),0)</f>
        <v>0</v>
      </c>
      <c r="I112" s="163" t="n">
        <f aca="false">IF(L112&lt;&gt;0,IF(E112&lt;&gt;0,L112/F112,0),0)</f>
        <v>0</v>
      </c>
      <c r="J112" s="163" t="n">
        <f aca="false">IF(E112&lt;&gt;0,ROUND(INDEX($P$11:$AM$1010,$A112,$L$1),2),IF(AX112=0,(SUMIF($AP$11:$AP$1010,B112,$AX$11:$AX$1010)),AX112))</f>
        <v>0</v>
      </c>
      <c r="K112" s="163" t="n">
        <f aca="false">IF(G112=0,0,(J112/G112)*100)</f>
        <v>0</v>
      </c>
      <c r="L112" s="163" t="n">
        <f aca="false">IF(E112&lt;&gt;0,ROUND(IF($L$1=1,SUM(P112),"0")+IF($L$1=2,SUM($P112:Q112),"0")+IF($L$1=3,SUM($P112:R112),"0")+IF($L$1=4,SUM($P112:S112),"0")+IF($L$1=5,SUM($P112:T112),"0")+IF($L$1=6,SUM($P112:U112),"0")+IF($L$1=7,SUM($P112:V112),"0")+IF($L$1=8,SUM($P112:W112),"0")+IF($L$1=9,SUM($P112:X112),"0")+IF($L$1=10,SUM($P112:Y112),"0")+IF($L$1=11,SUM($P112:Z112),"0")+IF($L$1=12,SUM($P112:AA112),"0")+IF($L$1=13,SUM($P112:AB112),"0")+IF($L$1=14,SUM($P112:AC112),"0")+IF($L$1=15,SUM($P112:AD112),"0")+IF($L$1=16,SUM($P112:AE112),"0")+IF($L$1=17,SUM($P112:AF112),"0")+IF($L$1=18,SUM($P112:AG112),"0")+IF($L$1=19,SUM($P112:AH112),"0")+IF($L$1=20,SUM($P112:AI112),"0")+IF($L$1=21,SUM($P112:AJ112),"0")+IF($L$1=22,SUM($P112:AK112),"0")+IF($L$1=23,SUM($P112:AL112),"0")+IF($L$1=24,SUM($P112:AM112),"0"),2),IF(BC112=0,(SUMIF($AP$11:$AP$1010,B112,$BC$11:$BC$1010)),BC112))</f>
        <v>0</v>
      </c>
      <c r="M112" s="163" t="n">
        <f aca="false">IF(G112=0,0,(L112/G112)*100)</f>
        <v>0</v>
      </c>
      <c r="N112" s="168" t="str">
        <f aca="false">IF(B112&gt;0,"ok","ocultar")</f>
        <v>ocultar</v>
      </c>
      <c r="O112" s="650"/>
      <c r="P112" s="724"/>
      <c r="Q112" s="725"/>
      <c r="R112" s="725"/>
      <c r="S112" s="725"/>
      <c r="T112" s="725"/>
      <c r="U112" s="725"/>
      <c r="V112" s="725"/>
      <c r="W112" s="725"/>
      <c r="X112" s="725"/>
      <c r="Y112" s="725"/>
      <c r="Z112" s="725"/>
      <c r="AA112" s="726"/>
      <c r="AB112" s="726"/>
      <c r="AC112" s="726"/>
      <c r="AD112" s="726"/>
      <c r="AE112" s="726"/>
      <c r="AF112" s="726"/>
      <c r="AG112" s="726"/>
      <c r="AH112" s="726"/>
      <c r="AI112" s="726"/>
      <c r="AJ112" s="726"/>
      <c r="AK112" s="726"/>
      <c r="AL112" s="726"/>
      <c r="AM112" s="727"/>
      <c r="AO112" s="728" t="n">
        <f aca="false">IF(E112&lt;&gt;0,G112,0)</f>
        <v>0</v>
      </c>
      <c r="AP112" s="157" t="n">
        <f aca="false">IF(B112=0,AP111,IF(ISNONTEXT(B112)=TRUE(),INT(B112),INT(LEFT(B112,FIND(".",B112)-1))))</f>
        <v>3</v>
      </c>
      <c r="AQ112" s="157" t="str">
        <f aca="false">IF(AQ113=1,1,IF(B112&lt;&gt;0,1,IF(C112&lt;&gt;0,1,IF(D112&lt;&gt;0,1,IF(E112&lt;&gt;0,1,"")))))</f>
        <v/>
      </c>
      <c r="AR112" s="157" t="str">
        <f aca="false">IF(AP112=0," ",IF(AP112&lt;&gt;AP111,AP112," "))</f>
        <v> </v>
      </c>
      <c r="AS112" s="732"/>
      <c r="AT112" s="730" t="n">
        <f aca="false">IF(AP112&lt;&gt;AR112,(IF('ORÇ.GLOBAL P CAIXA'!I113="",J112*(INFORMAÇÕES!$Q$99/INFORMAÇÕES!$Q$102),IF('ORÇ.GLOBAL P CAIXA'!I113="R",J112,0))),0)</f>
        <v>0</v>
      </c>
      <c r="AU112" s="75" t="n">
        <f aca="false">IF(AP112&lt;&gt;AR112,(IF('ORÇ.GLOBAL P CAIXA'!I113="",J112*(INFORMAÇÕES!$Q$100/INFORMAÇÕES!$Q$102),IF('ORÇ.GLOBAL P CAIXA'!I113="C",J112,0))),0)</f>
        <v>0</v>
      </c>
      <c r="AV112" s="75" t="n">
        <f aca="false">IF(AP112&lt;&gt;AR112,(IF('ORÇ.GLOBAL P CAIXA'!I113="",J112*INFORMAÇÕES!$U$115,IF('ORÇ.GLOBAL P CAIXA'!I113="CF",J112,0))),0)</f>
        <v>0</v>
      </c>
      <c r="AW112" s="75" t="n">
        <f aca="false">IF(AP112&lt;&gt;AR112,(IF('ORÇ.GLOBAL P CAIXA'!I113="",J112*INFORMAÇÕES!$U$116,IF('ORÇ.GLOBAL P CAIXA'!I113="O",J112,0))),0)</f>
        <v>0</v>
      </c>
      <c r="AX112" s="731" t="n">
        <f aca="false">IF(E112&lt;&gt;0,J112,0)</f>
        <v>0</v>
      </c>
      <c r="AY112" s="730" t="n">
        <f aca="false">IF(AP112&lt;&gt;AR112,(IF('ORÇ.GLOBAL P CAIXA'!I113="",L112*(INFORMAÇÕES!$Q$99/INFORMAÇÕES!$Q$102),IF('ORÇ.GLOBAL P CAIXA'!I113="R",L112,0))),0)</f>
        <v>0</v>
      </c>
      <c r="AZ112" s="75" t="n">
        <f aca="false">IF(AP112&lt;&gt;AR112,(IF('ORÇ.GLOBAL P CAIXA'!I113="",L112*(INFORMAÇÕES!$Q$100/INFORMAÇÕES!$Q$102),IF('ORÇ.GLOBAL P CAIXA'!I113="C",L112,0))),0)</f>
        <v>0</v>
      </c>
      <c r="BA112" s="75" t="n">
        <f aca="false">IF(AP112&lt;&gt;AR112,(IF('ORÇ.GLOBAL P CAIXA'!I113="",L112*INFORMAÇÕES!$U$115,IF('ORÇ.GLOBAL P CAIXA'!I113="CF",L112,0))),0)</f>
        <v>0</v>
      </c>
      <c r="BB112" s="75" t="n">
        <f aca="false">IF(AP112&lt;&gt;AR112,(IF('ORÇ.GLOBAL P CAIXA'!I113="",L112*INFORMAÇÕES!$U$116,IF('ORÇ.GLOBAL P CAIXA'!I113="O",L112,0))),0)</f>
        <v>0</v>
      </c>
      <c r="BC112" s="731" t="n">
        <f aca="false">IF(E112&lt;&gt;0,L112,0)</f>
        <v>0</v>
      </c>
    </row>
    <row r="113" s="174" customFormat="true" ht="14.25" hidden="false" customHeight="false" outlineLevel="0" collapsed="false">
      <c r="A113" s="159" t="n">
        <v>103</v>
      </c>
      <c r="B113" s="160" t="n">
        <f aca="false">'ORÇ.REPROG. P CAIXA'!B115</f>
        <v>0</v>
      </c>
      <c r="C113" s="723" t="n">
        <f aca="false">'ORÇ.REPROG. P CAIXA'!C115</f>
        <v>0</v>
      </c>
      <c r="D113" s="162" t="n">
        <f aca="false">'ORÇ.REPROG. P CAIXA'!D115</f>
        <v>0</v>
      </c>
      <c r="E113" s="163" t="n">
        <f aca="false">IF('BM GLOBAL'!$P$1&lt;&gt;0,'ORÇ.REPROG. P CAIXA'!E115,'ORÇ.REPROG. P CAIXA'!H115)</f>
        <v>0</v>
      </c>
      <c r="F113" s="163" t="n">
        <f aca="false">IF('BM GLOBAL'!$P$1&lt;&gt;0,IF('ORÇ.GLOBAL P CAIXA'!K114=0,'ORÇ.GLOBAL EMPRESA'!G114,'ORÇ.GLOBAL P CAIXA'!F114),'ORÇ.REPROG. P CAIXA'!I115)</f>
        <v>0</v>
      </c>
      <c r="G113" s="163" t="n">
        <f aca="false">IF(E113&lt;&gt;0,ROUND(E113*F113,2),IF(AO113=0,(SUMIF('ORÇ.REPROG. P CAIXA'!$AC$13:$AC$1012,B113,$AO$11:$AO$1010)),AO113))</f>
        <v>0</v>
      </c>
      <c r="H113" s="163" t="n">
        <f aca="false">IF(J113&lt;&gt;0,IF(E113&lt;&gt;0,J113/F113,0),0)</f>
        <v>0</v>
      </c>
      <c r="I113" s="163" t="n">
        <f aca="false">IF(L113&lt;&gt;0,IF(E113&lt;&gt;0,L113/F113,0),0)</f>
        <v>0</v>
      </c>
      <c r="J113" s="163" t="n">
        <f aca="false">IF(E113&lt;&gt;0,ROUND(INDEX($P$11:$AM$1010,$A113,$L$1),2),IF(AX113=0,(SUMIF($AP$11:$AP$1010,B113,$AX$11:$AX$1010)),AX113))</f>
        <v>0</v>
      </c>
      <c r="K113" s="163" t="n">
        <f aca="false">IF(G113=0,0,(J113/G113)*100)</f>
        <v>0</v>
      </c>
      <c r="L113" s="163" t="n">
        <f aca="false">IF(E113&lt;&gt;0,ROUND(IF($L$1=1,SUM(P113),"0")+IF($L$1=2,SUM($P113:Q113),"0")+IF($L$1=3,SUM($P113:R113),"0")+IF($L$1=4,SUM($P113:S113),"0")+IF($L$1=5,SUM($P113:T113),"0")+IF($L$1=6,SUM($P113:U113),"0")+IF($L$1=7,SUM($P113:V113),"0")+IF($L$1=8,SUM($P113:W113),"0")+IF($L$1=9,SUM($P113:X113),"0")+IF($L$1=10,SUM($P113:Y113),"0")+IF($L$1=11,SUM($P113:Z113),"0")+IF($L$1=12,SUM($P113:AA113),"0")+IF($L$1=13,SUM($P113:AB113),"0")+IF($L$1=14,SUM($P113:AC113),"0")+IF($L$1=15,SUM($P113:AD113),"0")+IF($L$1=16,SUM($P113:AE113),"0")+IF($L$1=17,SUM($P113:AF113),"0")+IF($L$1=18,SUM($P113:AG113),"0")+IF($L$1=19,SUM($P113:AH113),"0")+IF($L$1=20,SUM($P113:AI113),"0")+IF($L$1=21,SUM($P113:AJ113),"0")+IF($L$1=22,SUM($P113:AK113),"0")+IF($L$1=23,SUM($P113:AL113),"0")+IF($L$1=24,SUM($P113:AM113),"0"),2),IF(BC113=0,(SUMIF($AP$11:$AP$1010,B113,$BC$11:$BC$1010)),BC113))</f>
        <v>0</v>
      </c>
      <c r="M113" s="163" t="n">
        <f aca="false">IF(G113=0,0,(L113/G113)*100)</f>
        <v>0</v>
      </c>
      <c r="N113" s="168" t="str">
        <f aca="false">IF(B113&gt;0,"ok","ocultar")</f>
        <v>ocultar</v>
      </c>
      <c r="O113" s="650"/>
      <c r="P113" s="724"/>
      <c r="Q113" s="725"/>
      <c r="R113" s="725"/>
      <c r="S113" s="725"/>
      <c r="T113" s="725"/>
      <c r="U113" s="725"/>
      <c r="V113" s="725"/>
      <c r="W113" s="725"/>
      <c r="X113" s="725"/>
      <c r="Y113" s="725"/>
      <c r="Z113" s="725"/>
      <c r="AA113" s="726"/>
      <c r="AB113" s="726"/>
      <c r="AC113" s="726"/>
      <c r="AD113" s="726"/>
      <c r="AE113" s="726"/>
      <c r="AF113" s="726"/>
      <c r="AG113" s="726"/>
      <c r="AH113" s="726"/>
      <c r="AI113" s="726"/>
      <c r="AJ113" s="726"/>
      <c r="AK113" s="726"/>
      <c r="AL113" s="726"/>
      <c r="AM113" s="727"/>
      <c r="AO113" s="728" t="n">
        <f aca="false">IF(E113&lt;&gt;0,G113,0)</f>
        <v>0</v>
      </c>
      <c r="AP113" s="157" t="n">
        <f aca="false">IF(B113=0,AP112,IF(ISNONTEXT(B113)=TRUE(),INT(B113),INT(LEFT(B113,FIND(".",B113)-1))))</f>
        <v>3</v>
      </c>
      <c r="AQ113" s="157" t="str">
        <f aca="false">IF(AQ114=1,1,IF(B113&lt;&gt;0,1,IF(C113&lt;&gt;0,1,IF(D113&lt;&gt;0,1,IF(E113&lt;&gt;0,1,"")))))</f>
        <v/>
      </c>
      <c r="AR113" s="157" t="str">
        <f aca="false">IF(AP113=0," ",IF(AP113&lt;&gt;AP112,AP113," "))</f>
        <v> </v>
      </c>
      <c r="AS113" s="732"/>
      <c r="AT113" s="730" t="n">
        <f aca="false">IF(AP113&lt;&gt;AR113,(IF('ORÇ.GLOBAL P CAIXA'!I114="",J113*(INFORMAÇÕES!$Q$99/INFORMAÇÕES!$Q$102),IF('ORÇ.GLOBAL P CAIXA'!I114="R",J113,0))),0)</f>
        <v>0</v>
      </c>
      <c r="AU113" s="75" t="n">
        <f aca="false">IF(AP113&lt;&gt;AR113,(IF('ORÇ.GLOBAL P CAIXA'!I114="",J113*(INFORMAÇÕES!$Q$100/INFORMAÇÕES!$Q$102),IF('ORÇ.GLOBAL P CAIXA'!I114="C",J113,0))),0)</f>
        <v>0</v>
      </c>
      <c r="AV113" s="75" t="n">
        <f aca="false">IF(AP113&lt;&gt;AR113,(IF('ORÇ.GLOBAL P CAIXA'!I114="",J113*INFORMAÇÕES!$U$115,IF('ORÇ.GLOBAL P CAIXA'!I114="CF",J113,0))),0)</f>
        <v>0</v>
      </c>
      <c r="AW113" s="75" t="n">
        <f aca="false">IF(AP113&lt;&gt;AR113,(IF('ORÇ.GLOBAL P CAIXA'!I114="",J113*INFORMAÇÕES!$U$116,IF('ORÇ.GLOBAL P CAIXA'!I114="O",J113,0))),0)</f>
        <v>0</v>
      </c>
      <c r="AX113" s="731" t="n">
        <f aca="false">IF(E113&lt;&gt;0,J113,0)</f>
        <v>0</v>
      </c>
      <c r="AY113" s="730" t="n">
        <f aca="false">IF(AP113&lt;&gt;AR113,(IF('ORÇ.GLOBAL P CAIXA'!I114="",L113*(INFORMAÇÕES!$Q$99/INFORMAÇÕES!$Q$102),IF('ORÇ.GLOBAL P CAIXA'!I114="R",L113,0))),0)</f>
        <v>0</v>
      </c>
      <c r="AZ113" s="75" t="n">
        <f aca="false">IF(AP113&lt;&gt;AR113,(IF('ORÇ.GLOBAL P CAIXA'!I114="",L113*(INFORMAÇÕES!$Q$100/INFORMAÇÕES!$Q$102),IF('ORÇ.GLOBAL P CAIXA'!I114="C",L113,0))),0)</f>
        <v>0</v>
      </c>
      <c r="BA113" s="75" t="n">
        <f aca="false">IF(AP113&lt;&gt;AR113,(IF('ORÇ.GLOBAL P CAIXA'!I114="",L113*INFORMAÇÕES!$U$115,IF('ORÇ.GLOBAL P CAIXA'!I114="CF",L113,0))),0)</f>
        <v>0</v>
      </c>
      <c r="BB113" s="75" t="n">
        <f aca="false">IF(AP113&lt;&gt;AR113,(IF('ORÇ.GLOBAL P CAIXA'!I114="",L113*INFORMAÇÕES!$U$116,IF('ORÇ.GLOBAL P CAIXA'!I114="O",L113,0))),0)</f>
        <v>0</v>
      </c>
      <c r="BC113" s="731" t="n">
        <f aca="false">IF(E113&lt;&gt;0,L113,0)</f>
        <v>0</v>
      </c>
    </row>
    <row r="114" s="174" customFormat="true" ht="14.25" hidden="false" customHeight="false" outlineLevel="0" collapsed="false">
      <c r="A114" s="159" t="n">
        <v>104</v>
      </c>
      <c r="B114" s="160" t="n">
        <f aca="false">'ORÇ.REPROG. P CAIXA'!B116</f>
        <v>0</v>
      </c>
      <c r="C114" s="723" t="n">
        <f aca="false">'ORÇ.REPROG. P CAIXA'!C116</f>
        <v>0</v>
      </c>
      <c r="D114" s="162" t="n">
        <f aca="false">'ORÇ.REPROG. P CAIXA'!D116</f>
        <v>0</v>
      </c>
      <c r="E114" s="163" t="n">
        <f aca="false">IF('BM GLOBAL'!$P$1&lt;&gt;0,'ORÇ.REPROG. P CAIXA'!E116,'ORÇ.REPROG. P CAIXA'!H116)</f>
        <v>0</v>
      </c>
      <c r="F114" s="163" t="n">
        <f aca="false">IF('BM GLOBAL'!$P$1&lt;&gt;0,IF('ORÇ.GLOBAL P CAIXA'!K115=0,'ORÇ.GLOBAL EMPRESA'!G115,'ORÇ.GLOBAL P CAIXA'!F115),'ORÇ.REPROG. P CAIXA'!I116)</f>
        <v>0</v>
      </c>
      <c r="G114" s="163" t="n">
        <f aca="false">IF(E114&lt;&gt;0,ROUND(E114*F114,2),IF(AO114=0,(SUMIF('ORÇ.REPROG. P CAIXA'!$AC$13:$AC$1012,B114,$AO$11:$AO$1010)),AO114))</f>
        <v>0</v>
      </c>
      <c r="H114" s="163" t="n">
        <f aca="false">IF(J114&lt;&gt;0,IF(E114&lt;&gt;0,J114/F114,0),0)</f>
        <v>0</v>
      </c>
      <c r="I114" s="163" t="n">
        <f aca="false">IF(L114&lt;&gt;0,IF(E114&lt;&gt;0,L114/F114,0),0)</f>
        <v>0</v>
      </c>
      <c r="J114" s="163" t="n">
        <f aca="false">IF(E114&lt;&gt;0,ROUND(INDEX($P$11:$AM$1010,$A114,$L$1),2),IF(AX114=0,(SUMIF($AP$11:$AP$1010,B114,$AX$11:$AX$1010)),AX114))</f>
        <v>0</v>
      </c>
      <c r="K114" s="163" t="n">
        <f aca="false">IF(G114=0,0,(J114/G114)*100)</f>
        <v>0</v>
      </c>
      <c r="L114" s="163" t="n">
        <f aca="false">IF(E114&lt;&gt;0,ROUND(IF($L$1=1,SUM(P114),"0")+IF($L$1=2,SUM($P114:Q114),"0")+IF($L$1=3,SUM($P114:R114),"0")+IF($L$1=4,SUM($P114:S114),"0")+IF($L$1=5,SUM($P114:T114),"0")+IF($L$1=6,SUM($P114:U114),"0")+IF($L$1=7,SUM($P114:V114),"0")+IF($L$1=8,SUM($P114:W114),"0")+IF($L$1=9,SUM($P114:X114),"0")+IF($L$1=10,SUM($P114:Y114),"0")+IF($L$1=11,SUM($P114:Z114),"0")+IF($L$1=12,SUM($P114:AA114),"0")+IF($L$1=13,SUM($P114:AB114),"0")+IF($L$1=14,SUM($P114:AC114),"0")+IF($L$1=15,SUM($P114:AD114),"0")+IF($L$1=16,SUM($P114:AE114),"0")+IF($L$1=17,SUM($P114:AF114),"0")+IF($L$1=18,SUM($P114:AG114),"0")+IF($L$1=19,SUM($P114:AH114),"0")+IF($L$1=20,SUM($P114:AI114),"0")+IF($L$1=21,SUM($P114:AJ114),"0")+IF($L$1=22,SUM($P114:AK114),"0")+IF($L$1=23,SUM($P114:AL114),"0")+IF($L$1=24,SUM($P114:AM114),"0"),2),IF(BC114=0,(SUMIF($AP$11:$AP$1010,B114,$BC$11:$BC$1010)),BC114))</f>
        <v>0</v>
      </c>
      <c r="M114" s="163" t="n">
        <f aca="false">IF(G114=0,0,(L114/G114)*100)</f>
        <v>0</v>
      </c>
      <c r="N114" s="168" t="str">
        <f aca="false">IF(B114&gt;0,"ok","ocultar")</f>
        <v>ocultar</v>
      </c>
      <c r="O114" s="650"/>
      <c r="P114" s="724"/>
      <c r="Q114" s="725"/>
      <c r="R114" s="725"/>
      <c r="S114" s="725"/>
      <c r="T114" s="725"/>
      <c r="U114" s="725"/>
      <c r="V114" s="725"/>
      <c r="W114" s="725"/>
      <c r="X114" s="725"/>
      <c r="Y114" s="725"/>
      <c r="Z114" s="725"/>
      <c r="AA114" s="726"/>
      <c r="AB114" s="726"/>
      <c r="AC114" s="726"/>
      <c r="AD114" s="726"/>
      <c r="AE114" s="726"/>
      <c r="AF114" s="726"/>
      <c r="AG114" s="726"/>
      <c r="AH114" s="726"/>
      <c r="AI114" s="726"/>
      <c r="AJ114" s="726"/>
      <c r="AK114" s="726"/>
      <c r="AL114" s="726"/>
      <c r="AM114" s="727"/>
      <c r="AO114" s="728" t="n">
        <f aca="false">IF(E114&lt;&gt;0,G114,0)</f>
        <v>0</v>
      </c>
      <c r="AP114" s="157" t="n">
        <f aca="false">IF(B114=0,AP113,IF(ISNONTEXT(B114)=TRUE(),INT(B114),INT(LEFT(B114,FIND(".",B114)-1))))</f>
        <v>3</v>
      </c>
      <c r="AQ114" s="157" t="str">
        <f aca="false">IF(AQ115=1,1,IF(B114&lt;&gt;0,1,IF(C114&lt;&gt;0,1,IF(D114&lt;&gt;0,1,IF(E114&lt;&gt;0,1,"")))))</f>
        <v/>
      </c>
      <c r="AR114" s="157" t="str">
        <f aca="false">IF(AP114=0," ",IF(AP114&lt;&gt;AP113,AP114," "))</f>
        <v> </v>
      </c>
      <c r="AS114" s="732"/>
      <c r="AT114" s="730" t="n">
        <f aca="false">IF(AP114&lt;&gt;AR114,(IF('ORÇ.GLOBAL P CAIXA'!I115="",J114*(INFORMAÇÕES!$Q$99/INFORMAÇÕES!$Q$102),IF('ORÇ.GLOBAL P CAIXA'!I115="R",J114,0))),0)</f>
        <v>0</v>
      </c>
      <c r="AU114" s="75" t="n">
        <f aca="false">IF(AP114&lt;&gt;AR114,(IF('ORÇ.GLOBAL P CAIXA'!I115="",J114*(INFORMAÇÕES!$Q$100/INFORMAÇÕES!$Q$102),IF('ORÇ.GLOBAL P CAIXA'!I115="C",J114,0))),0)</f>
        <v>0</v>
      </c>
      <c r="AV114" s="75" t="n">
        <f aca="false">IF(AP114&lt;&gt;AR114,(IF('ORÇ.GLOBAL P CAIXA'!I115="",J114*INFORMAÇÕES!$U$115,IF('ORÇ.GLOBAL P CAIXA'!I115="CF",J114,0))),0)</f>
        <v>0</v>
      </c>
      <c r="AW114" s="75" t="n">
        <f aca="false">IF(AP114&lt;&gt;AR114,(IF('ORÇ.GLOBAL P CAIXA'!I115="",J114*INFORMAÇÕES!$U$116,IF('ORÇ.GLOBAL P CAIXA'!I115="O",J114,0))),0)</f>
        <v>0</v>
      </c>
      <c r="AX114" s="731" t="n">
        <f aca="false">IF(E114&lt;&gt;0,J114,0)</f>
        <v>0</v>
      </c>
      <c r="AY114" s="730" t="n">
        <f aca="false">IF(AP114&lt;&gt;AR114,(IF('ORÇ.GLOBAL P CAIXA'!I115="",L114*(INFORMAÇÕES!$Q$99/INFORMAÇÕES!$Q$102),IF('ORÇ.GLOBAL P CAIXA'!I115="R",L114,0))),0)</f>
        <v>0</v>
      </c>
      <c r="AZ114" s="75" t="n">
        <f aca="false">IF(AP114&lt;&gt;AR114,(IF('ORÇ.GLOBAL P CAIXA'!I115="",L114*(INFORMAÇÕES!$Q$100/INFORMAÇÕES!$Q$102),IF('ORÇ.GLOBAL P CAIXA'!I115="C",L114,0))),0)</f>
        <v>0</v>
      </c>
      <c r="BA114" s="75" t="n">
        <f aca="false">IF(AP114&lt;&gt;AR114,(IF('ORÇ.GLOBAL P CAIXA'!I115="",L114*INFORMAÇÕES!$U$115,IF('ORÇ.GLOBAL P CAIXA'!I115="CF",L114,0))),0)</f>
        <v>0</v>
      </c>
      <c r="BB114" s="75" t="n">
        <f aca="false">IF(AP114&lt;&gt;AR114,(IF('ORÇ.GLOBAL P CAIXA'!I115="",L114*INFORMAÇÕES!$U$116,IF('ORÇ.GLOBAL P CAIXA'!I115="O",L114,0))),0)</f>
        <v>0</v>
      </c>
      <c r="BC114" s="731" t="n">
        <f aca="false">IF(E114&lt;&gt;0,L114,0)</f>
        <v>0</v>
      </c>
    </row>
    <row r="115" s="174" customFormat="true" ht="14.25" hidden="false" customHeight="false" outlineLevel="0" collapsed="false">
      <c r="A115" s="159" t="n">
        <v>105</v>
      </c>
      <c r="B115" s="160" t="n">
        <f aca="false">'ORÇ.REPROG. P CAIXA'!B117</f>
        <v>0</v>
      </c>
      <c r="C115" s="723" t="n">
        <f aca="false">'ORÇ.REPROG. P CAIXA'!C117</f>
        <v>0</v>
      </c>
      <c r="D115" s="162" t="n">
        <f aca="false">'ORÇ.REPROG. P CAIXA'!D117</f>
        <v>0</v>
      </c>
      <c r="E115" s="163" t="n">
        <f aca="false">IF('BM GLOBAL'!$P$1&lt;&gt;0,'ORÇ.REPROG. P CAIXA'!E117,'ORÇ.REPROG. P CAIXA'!H117)</f>
        <v>0</v>
      </c>
      <c r="F115" s="163" t="n">
        <f aca="false">IF('BM GLOBAL'!$P$1&lt;&gt;0,IF('ORÇ.GLOBAL P CAIXA'!K116=0,'ORÇ.GLOBAL EMPRESA'!G116,'ORÇ.GLOBAL P CAIXA'!F116),'ORÇ.REPROG. P CAIXA'!I117)</f>
        <v>0</v>
      </c>
      <c r="G115" s="163" t="n">
        <f aca="false">IF(E115&lt;&gt;0,ROUND(E115*F115,2),IF(AO115=0,(SUMIF('ORÇ.REPROG. P CAIXA'!$AC$13:$AC$1012,B115,$AO$11:$AO$1010)),AO115))</f>
        <v>0</v>
      </c>
      <c r="H115" s="163" t="n">
        <f aca="false">IF(J115&lt;&gt;0,IF(E115&lt;&gt;0,J115/F115,0),0)</f>
        <v>0</v>
      </c>
      <c r="I115" s="163" t="n">
        <f aca="false">IF(L115&lt;&gt;0,IF(E115&lt;&gt;0,L115/F115,0),0)</f>
        <v>0</v>
      </c>
      <c r="J115" s="163" t="n">
        <f aca="false">IF(E115&lt;&gt;0,ROUND(INDEX($P$11:$AM$1010,$A115,$L$1),2),IF(AX115=0,(SUMIF($AP$11:$AP$1010,B115,$AX$11:$AX$1010)),AX115))</f>
        <v>0</v>
      </c>
      <c r="K115" s="163" t="n">
        <f aca="false">IF(G115=0,0,(J115/G115)*100)</f>
        <v>0</v>
      </c>
      <c r="L115" s="163" t="n">
        <f aca="false">IF(E115&lt;&gt;0,ROUND(IF($L$1=1,SUM(P115),"0")+IF($L$1=2,SUM($P115:Q115),"0")+IF($L$1=3,SUM($P115:R115),"0")+IF($L$1=4,SUM($P115:S115),"0")+IF($L$1=5,SUM($P115:T115),"0")+IF($L$1=6,SUM($P115:U115),"0")+IF($L$1=7,SUM($P115:V115),"0")+IF($L$1=8,SUM($P115:W115),"0")+IF($L$1=9,SUM($P115:X115),"0")+IF($L$1=10,SUM($P115:Y115),"0")+IF($L$1=11,SUM($P115:Z115),"0")+IF($L$1=12,SUM($P115:AA115),"0")+IF($L$1=13,SUM($P115:AB115),"0")+IF($L$1=14,SUM($P115:AC115),"0")+IF($L$1=15,SUM($P115:AD115),"0")+IF($L$1=16,SUM($P115:AE115),"0")+IF($L$1=17,SUM($P115:AF115),"0")+IF($L$1=18,SUM($P115:AG115),"0")+IF($L$1=19,SUM($P115:AH115),"0")+IF($L$1=20,SUM($P115:AI115),"0")+IF($L$1=21,SUM($P115:AJ115),"0")+IF($L$1=22,SUM($P115:AK115),"0")+IF($L$1=23,SUM($P115:AL115),"0")+IF($L$1=24,SUM($P115:AM115),"0"),2),IF(BC115=0,(SUMIF($AP$11:$AP$1010,B115,$BC$11:$BC$1010)),BC115))</f>
        <v>0</v>
      </c>
      <c r="M115" s="163" t="n">
        <f aca="false">IF(G115=0,0,(L115/G115)*100)</f>
        <v>0</v>
      </c>
      <c r="N115" s="168" t="str">
        <f aca="false">IF(B115&gt;0,"ok","ocultar")</f>
        <v>ocultar</v>
      </c>
      <c r="O115" s="650"/>
      <c r="P115" s="724"/>
      <c r="Q115" s="725"/>
      <c r="R115" s="725"/>
      <c r="S115" s="725"/>
      <c r="T115" s="725"/>
      <c r="U115" s="725"/>
      <c r="V115" s="725"/>
      <c r="W115" s="725"/>
      <c r="X115" s="725"/>
      <c r="Y115" s="725"/>
      <c r="Z115" s="725"/>
      <c r="AA115" s="726"/>
      <c r="AB115" s="726"/>
      <c r="AC115" s="726"/>
      <c r="AD115" s="726"/>
      <c r="AE115" s="726"/>
      <c r="AF115" s="726"/>
      <c r="AG115" s="726"/>
      <c r="AH115" s="726"/>
      <c r="AI115" s="726"/>
      <c r="AJ115" s="726"/>
      <c r="AK115" s="726"/>
      <c r="AL115" s="726"/>
      <c r="AM115" s="727"/>
      <c r="AO115" s="728" t="n">
        <f aca="false">IF(E115&lt;&gt;0,G115,0)</f>
        <v>0</v>
      </c>
      <c r="AP115" s="157" t="n">
        <f aca="false">IF(B115=0,AP114,IF(ISNONTEXT(B115)=TRUE(),INT(B115),INT(LEFT(B115,FIND(".",B115)-1))))</f>
        <v>3</v>
      </c>
      <c r="AQ115" s="157" t="str">
        <f aca="false">IF(AQ116=1,1,IF(B115&lt;&gt;0,1,IF(C115&lt;&gt;0,1,IF(D115&lt;&gt;0,1,IF(E115&lt;&gt;0,1,"")))))</f>
        <v/>
      </c>
      <c r="AR115" s="157" t="str">
        <f aca="false">IF(AP115=0," ",IF(AP115&lt;&gt;AP114,AP115," "))</f>
        <v> </v>
      </c>
      <c r="AS115" s="732"/>
      <c r="AT115" s="730" t="n">
        <f aca="false">IF(AP115&lt;&gt;AR115,(IF('ORÇ.GLOBAL P CAIXA'!I116="",J115*(INFORMAÇÕES!$Q$99/INFORMAÇÕES!$Q$102),IF('ORÇ.GLOBAL P CAIXA'!I116="R",J115,0))),0)</f>
        <v>0</v>
      </c>
      <c r="AU115" s="75" t="n">
        <f aca="false">IF(AP115&lt;&gt;AR115,(IF('ORÇ.GLOBAL P CAIXA'!I116="",J115*(INFORMAÇÕES!$Q$100/INFORMAÇÕES!$Q$102),IF('ORÇ.GLOBAL P CAIXA'!I116="C",J115,0))),0)</f>
        <v>0</v>
      </c>
      <c r="AV115" s="75" t="n">
        <f aca="false">IF(AP115&lt;&gt;AR115,(IF('ORÇ.GLOBAL P CAIXA'!I116="",J115*INFORMAÇÕES!$U$115,IF('ORÇ.GLOBAL P CAIXA'!I116="CF",J115,0))),0)</f>
        <v>0</v>
      </c>
      <c r="AW115" s="75" t="n">
        <f aca="false">IF(AP115&lt;&gt;AR115,(IF('ORÇ.GLOBAL P CAIXA'!I116="",J115*INFORMAÇÕES!$U$116,IF('ORÇ.GLOBAL P CAIXA'!I116="O",J115,0))),0)</f>
        <v>0</v>
      </c>
      <c r="AX115" s="731" t="n">
        <f aca="false">IF(E115&lt;&gt;0,J115,0)</f>
        <v>0</v>
      </c>
      <c r="AY115" s="730" t="n">
        <f aca="false">IF(AP115&lt;&gt;AR115,(IF('ORÇ.GLOBAL P CAIXA'!I116="",L115*(INFORMAÇÕES!$Q$99/INFORMAÇÕES!$Q$102),IF('ORÇ.GLOBAL P CAIXA'!I116="R",L115,0))),0)</f>
        <v>0</v>
      </c>
      <c r="AZ115" s="75" t="n">
        <f aca="false">IF(AP115&lt;&gt;AR115,(IF('ORÇ.GLOBAL P CAIXA'!I116="",L115*(INFORMAÇÕES!$Q$100/INFORMAÇÕES!$Q$102),IF('ORÇ.GLOBAL P CAIXA'!I116="C",L115,0))),0)</f>
        <v>0</v>
      </c>
      <c r="BA115" s="75" t="n">
        <f aca="false">IF(AP115&lt;&gt;AR115,(IF('ORÇ.GLOBAL P CAIXA'!I116="",L115*INFORMAÇÕES!$U$115,IF('ORÇ.GLOBAL P CAIXA'!I116="CF",L115,0))),0)</f>
        <v>0</v>
      </c>
      <c r="BB115" s="75" t="n">
        <f aca="false">IF(AP115&lt;&gt;AR115,(IF('ORÇ.GLOBAL P CAIXA'!I116="",L115*INFORMAÇÕES!$U$116,IF('ORÇ.GLOBAL P CAIXA'!I116="O",L115,0))),0)</f>
        <v>0</v>
      </c>
      <c r="BC115" s="731" t="n">
        <f aca="false">IF(E115&lt;&gt;0,L115,0)</f>
        <v>0</v>
      </c>
    </row>
    <row r="116" s="174" customFormat="true" ht="14.25" hidden="false" customHeight="false" outlineLevel="0" collapsed="false">
      <c r="A116" s="159" t="n">
        <v>106</v>
      </c>
      <c r="B116" s="160" t="n">
        <f aca="false">'ORÇ.REPROG. P CAIXA'!B118</f>
        <v>0</v>
      </c>
      <c r="C116" s="723" t="n">
        <f aca="false">'ORÇ.REPROG. P CAIXA'!C118</f>
        <v>0</v>
      </c>
      <c r="D116" s="162" t="n">
        <f aca="false">'ORÇ.REPROG. P CAIXA'!D118</f>
        <v>0</v>
      </c>
      <c r="E116" s="163" t="n">
        <f aca="false">IF('BM GLOBAL'!$P$1&lt;&gt;0,'ORÇ.REPROG. P CAIXA'!E118,'ORÇ.REPROG. P CAIXA'!H118)</f>
        <v>0</v>
      </c>
      <c r="F116" s="163" t="n">
        <f aca="false">IF('BM GLOBAL'!$P$1&lt;&gt;0,IF('ORÇ.GLOBAL P CAIXA'!K117=0,'ORÇ.GLOBAL EMPRESA'!G117,'ORÇ.GLOBAL P CAIXA'!F117),'ORÇ.REPROG. P CAIXA'!I118)</f>
        <v>0</v>
      </c>
      <c r="G116" s="163" t="n">
        <f aca="false">IF(E116&lt;&gt;0,ROUND(E116*F116,2),IF(AO116=0,(SUMIF('ORÇ.REPROG. P CAIXA'!$AC$13:$AC$1012,B116,$AO$11:$AO$1010)),AO116))</f>
        <v>0</v>
      </c>
      <c r="H116" s="163" t="n">
        <f aca="false">IF(J116&lt;&gt;0,IF(E116&lt;&gt;0,J116/F116,0),0)</f>
        <v>0</v>
      </c>
      <c r="I116" s="163" t="n">
        <f aca="false">IF(L116&lt;&gt;0,IF(E116&lt;&gt;0,L116/F116,0),0)</f>
        <v>0</v>
      </c>
      <c r="J116" s="163" t="n">
        <f aca="false">IF(E116&lt;&gt;0,ROUND(INDEX($P$11:$AM$1010,$A116,$L$1),2),IF(AX116=0,(SUMIF($AP$11:$AP$1010,B116,$AX$11:$AX$1010)),AX116))</f>
        <v>0</v>
      </c>
      <c r="K116" s="163" t="n">
        <f aca="false">IF(G116=0,0,(J116/G116)*100)</f>
        <v>0</v>
      </c>
      <c r="L116" s="163" t="n">
        <f aca="false">IF(E116&lt;&gt;0,ROUND(IF($L$1=1,SUM(P116),"0")+IF($L$1=2,SUM($P116:Q116),"0")+IF($L$1=3,SUM($P116:R116),"0")+IF($L$1=4,SUM($P116:S116),"0")+IF($L$1=5,SUM($P116:T116),"0")+IF($L$1=6,SUM($P116:U116),"0")+IF($L$1=7,SUM($P116:V116),"0")+IF($L$1=8,SUM($P116:W116),"0")+IF($L$1=9,SUM($P116:X116),"0")+IF($L$1=10,SUM($P116:Y116),"0")+IF($L$1=11,SUM($P116:Z116),"0")+IF($L$1=12,SUM($P116:AA116),"0")+IF($L$1=13,SUM($P116:AB116),"0")+IF($L$1=14,SUM($P116:AC116),"0")+IF($L$1=15,SUM($P116:AD116),"0")+IF($L$1=16,SUM($P116:AE116),"0")+IF($L$1=17,SUM($P116:AF116),"0")+IF($L$1=18,SUM($P116:AG116),"0")+IF($L$1=19,SUM($P116:AH116),"0")+IF($L$1=20,SUM($P116:AI116),"0")+IF($L$1=21,SUM($P116:AJ116),"0")+IF($L$1=22,SUM($P116:AK116),"0")+IF($L$1=23,SUM($P116:AL116),"0")+IF($L$1=24,SUM($P116:AM116),"0"),2),IF(BC116=0,(SUMIF($AP$11:$AP$1010,B116,$BC$11:$BC$1010)),BC116))</f>
        <v>0</v>
      </c>
      <c r="M116" s="163" t="n">
        <f aca="false">IF(G116=0,0,(L116/G116)*100)</f>
        <v>0</v>
      </c>
      <c r="N116" s="168" t="str">
        <f aca="false">IF(B116&gt;0,"ok","ocultar")</f>
        <v>ocultar</v>
      </c>
      <c r="O116" s="650"/>
      <c r="P116" s="724"/>
      <c r="Q116" s="725"/>
      <c r="R116" s="725"/>
      <c r="S116" s="725"/>
      <c r="T116" s="725"/>
      <c r="U116" s="725"/>
      <c r="V116" s="725"/>
      <c r="W116" s="725"/>
      <c r="X116" s="725"/>
      <c r="Y116" s="725"/>
      <c r="Z116" s="725"/>
      <c r="AA116" s="726"/>
      <c r="AB116" s="726"/>
      <c r="AC116" s="726"/>
      <c r="AD116" s="726"/>
      <c r="AE116" s="726"/>
      <c r="AF116" s="726"/>
      <c r="AG116" s="726"/>
      <c r="AH116" s="726"/>
      <c r="AI116" s="726"/>
      <c r="AJ116" s="726"/>
      <c r="AK116" s="726"/>
      <c r="AL116" s="726"/>
      <c r="AM116" s="727"/>
      <c r="AO116" s="728" t="n">
        <f aca="false">IF(E116&lt;&gt;0,G116,0)</f>
        <v>0</v>
      </c>
      <c r="AP116" s="157" t="n">
        <f aca="false">IF(B116=0,AP115,IF(ISNONTEXT(B116)=TRUE(),INT(B116),INT(LEFT(B116,FIND(".",B116)-1))))</f>
        <v>3</v>
      </c>
      <c r="AQ116" s="157" t="str">
        <f aca="false">IF(AQ117=1,1,IF(B116&lt;&gt;0,1,IF(C116&lt;&gt;0,1,IF(D116&lt;&gt;0,1,IF(E116&lt;&gt;0,1,"")))))</f>
        <v/>
      </c>
      <c r="AR116" s="157" t="str">
        <f aca="false">IF(AP116=0," ",IF(AP116&lt;&gt;AP115,AP116," "))</f>
        <v> </v>
      </c>
      <c r="AS116" s="732"/>
      <c r="AT116" s="730" t="n">
        <f aca="false">IF(AP116&lt;&gt;AR116,(IF('ORÇ.GLOBAL P CAIXA'!I117="",J116*(INFORMAÇÕES!$Q$99/INFORMAÇÕES!$Q$102),IF('ORÇ.GLOBAL P CAIXA'!I117="R",J116,0))),0)</f>
        <v>0</v>
      </c>
      <c r="AU116" s="75" t="n">
        <f aca="false">IF(AP116&lt;&gt;AR116,(IF('ORÇ.GLOBAL P CAIXA'!I117="",J116*(INFORMAÇÕES!$Q$100/INFORMAÇÕES!$Q$102),IF('ORÇ.GLOBAL P CAIXA'!I117="C",J116,0))),0)</f>
        <v>0</v>
      </c>
      <c r="AV116" s="75" t="n">
        <f aca="false">IF(AP116&lt;&gt;AR116,(IF('ORÇ.GLOBAL P CAIXA'!I117="",J116*INFORMAÇÕES!$U$115,IF('ORÇ.GLOBAL P CAIXA'!I117="CF",J116,0))),0)</f>
        <v>0</v>
      </c>
      <c r="AW116" s="75" t="n">
        <f aca="false">IF(AP116&lt;&gt;AR116,(IF('ORÇ.GLOBAL P CAIXA'!I117="",J116*INFORMAÇÕES!$U$116,IF('ORÇ.GLOBAL P CAIXA'!I117="O",J116,0))),0)</f>
        <v>0</v>
      </c>
      <c r="AX116" s="731" t="n">
        <f aca="false">IF(E116&lt;&gt;0,J116,0)</f>
        <v>0</v>
      </c>
      <c r="AY116" s="730" t="n">
        <f aca="false">IF(AP116&lt;&gt;AR116,(IF('ORÇ.GLOBAL P CAIXA'!I117="",L116*(INFORMAÇÕES!$Q$99/INFORMAÇÕES!$Q$102),IF('ORÇ.GLOBAL P CAIXA'!I117="R",L116,0))),0)</f>
        <v>0</v>
      </c>
      <c r="AZ116" s="75" t="n">
        <f aca="false">IF(AP116&lt;&gt;AR116,(IF('ORÇ.GLOBAL P CAIXA'!I117="",L116*(INFORMAÇÕES!$Q$100/INFORMAÇÕES!$Q$102),IF('ORÇ.GLOBAL P CAIXA'!I117="C",L116,0))),0)</f>
        <v>0</v>
      </c>
      <c r="BA116" s="75" t="n">
        <f aca="false">IF(AP116&lt;&gt;AR116,(IF('ORÇ.GLOBAL P CAIXA'!I117="",L116*INFORMAÇÕES!$U$115,IF('ORÇ.GLOBAL P CAIXA'!I117="CF",L116,0))),0)</f>
        <v>0</v>
      </c>
      <c r="BB116" s="75" t="n">
        <f aca="false">IF(AP116&lt;&gt;AR116,(IF('ORÇ.GLOBAL P CAIXA'!I117="",L116*INFORMAÇÕES!$U$116,IF('ORÇ.GLOBAL P CAIXA'!I117="O",L116,0))),0)</f>
        <v>0</v>
      </c>
      <c r="BC116" s="731" t="n">
        <f aca="false">IF(E116&lt;&gt;0,L116,0)</f>
        <v>0</v>
      </c>
    </row>
    <row r="117" s="174" customFormat="true" ht="14.25" hidden="false" customHeight="false" outlineLevel="0" collapsed="false">
      <c r="A117" s="159" t="n">
        <v>107</v>
      </c>
      <c r="B117" s="160" t="n">
        <f aca="false">'ORÇ.REPROG. P CAIXA'!B119</f>
        <v>0</v>
      </c>
      <c r="C117" s="723" t="n">
        <f aca="false">'ORÇ.REPROG. P CAIXA'!C119</f>
        <v>0</v>
      </c>
      <c r="D117" s="162" t="n">
        <f aca="false">'ORÇ.REPROG. P CAIXA'!D119</f>
        <v>0</v>
      </c>
      <c r="E117" s="163" t="n">
        <f aca="false">IF('BM GLOBAL'!$P$1&lt;&gt;0,'ORÇ.REPROG. P CAIXA'!E119,'ORÇ.REPROG. P CAIXA'!H119)</f>
        <v>0</v>
      </c>
      <c r="F117" s="163" t="n">
        <f aca="false">IF('BM GLOBAL'!$P$1&lt;&gt;0,IF('ORÇ.GLOBAL P CAIXA'!K118=0,'ORÇ.GLOBAL EMPRESA'!G118,'ORÇ.GLOBAL P CAIXA'!F118),'ORÇ.REPROG. P CAIXA'!I119)</f>
        <v>0</v>
      </c>
      <c r="G117" s="163" t="n">
        <f aca="false">IF(E117&lt;&gt;0,ROUND(E117*F117,2),IF(AO117=0,(SUMIF('ORÇ.REPROG. P CAIXA'!$AC$13:$AC$1012,B117,$AO$11:$AO$1010)),AO117))</f>
        <v>0</v>
      </c>
      <c r="H117" s="163" t="n">
        <f aca="false">IF(J117&lt;&gt;0,IF(E117&lt;&gt;0,J117/F117,0),0)</f>
        <v>0</v>
      </c>
      <c r="I117" s="163" t="n">
        <f aca="false">IF(L117&lt;&gt;0,IF(E117&lt;&gt;0,L117/F117,0),0)</f>
        <v>0</v>
      </c>
      <c r="J117" s="163" t="n">
        <f aca="false">IF(E117&lt;&gt;0,ROUND(INDEX($P$11:$AM$1010,$A117,$L$1),2),IF(AX117=0,(SUMIF($AP$11:$AP$1010,B117,$AX$11:$AX$1010)),AX117))</f>
        <v>0</v>
      </c>
      <c r="K117" s="163" t="n">
        <f aca="false">IF(G117=0,0,(J117/G117)*100)</f>
        <v>0</v>
      </c>
      <c r="L117" s="163" t="n">
        <f aca="false">IF(E117&lt;&gt;0,ROUND(IF($L$1=1,SUM(P117),"0")+IF($L$1=2,SUM($P117:Q117),"0")+IF($L$1=3,SUM($P117:R117),"0")+IF($L$1=4,SUM($P117:S117),"0")+IF($L$1=5,SUM($P117:T117),"0")+IF($L$1=6,SUM($P117:U117),"0")+IF($L$1=7,SUM($P117:V117),"0")+IF($L$1=8,SUM($P117:W117),"0")+IF($L$1=9,SUM($P117:X117),"0")+IF($L$1=10,SUM($P117:Y117),"0")+IF($L$1=11,SUM($P117:Z117),"0")+IF($L$1=12,SUM($P117:AA117),"0")+IF($L$1=13,SUM($P117:AB117),"0")+IF($L$1=14,SUM($P117:AC117),"0")+IF($L$1=15,SUM($P117:AD117),"0")+IF($L$1=16,SUM($P117:AE117),"0")+IF($L$1=17,SUM($P117:AF117),"0")+IF($L$1=18,SUM($P117:AG117),"0")+IF($L$1=19,SUM($P117:AH117),"0")+IF($L$1=20,SUM($P117:AI117),"0")+IF($L$1=21,SUM($P117:AJ117),"0")+IF($L$1=22,SUM($P117:AK117),"0")+IF($L$1=23,SUM($P117:AL117),"0")+IF($L$1=24,SUM($P117:AM117),"0"),2),IF(BC117=0,(SUMIF($AP$11:$AP$1010,B117,$BC$11:$BC$1010)),BC117))</f>
        <v>0</v>
      </c>
      <c r="M117" s="163" t="n">
        <f aca="false">IF(G117=0,0,(L117/G117)*100)</f>
        <v>0</v>
      </c>
      <c r="N117" s="168" t="str">
        <f aca="false">IF(B117&gt;0,"ok","ocultar")</f>
        <v>ocultar</v>
      </c>
      <c r="O117" s="650"/>
      <c r="P117" s="724"/>
      <c r="Q117" s="725"/>
      <c r="R117" s="725"/>
      <c r="S117" s="725"/>
      <c r="T117" s="725"/>
      <c r="U117" s="725"/>
      <c r="V117" s="725"/>
      <c r="W117" s="725"/>
      <c r="X117" s="725"/>
      <c r="Y117" s="725"/>
      <c r="Z117" s="725"/>
      <c r="AA117" s="726"/>
      <c r="AB117" s="726"/>
      <c r="AC117" s="726"/>
      <c r="AD117" s="726"/>
      <c r="AE117" s="726"/>
      <c r="AF117" s="726"/>
      <c r="AG117" s="726"/>
      <c r="AH117" s="726"/>
      <c r="AI117" s="726"/>
      <c r="AJ117" s="726"/>
      <c r="AK117" s="726"/>
      <c r="AL117" s="726"/>
      <c r="AM117" s="727"/>
      <c r="AO117" s="728" t="n">
        <f aca="false">IF(E117&lt;&gt;0,G117,0)</f>
        <v>0</v>
      </c>
      <c r="AP117" s="157" t="n">
        <f aca="false">IF(B117=0,AP116,IF(ISNONTEXT(B117)=TRUE(),INT(B117),INT(LEFT(B117,FIND(".",B117)-1))))</f>
        <v>3</v>
      </c>
      <c r="AQ117" s="157" t="str">
        <f aca="false">IF(AQ118=1,1,IF(B117&lt;&gt;0,1,IF(C117&lt;&gt;0,1,IF(D117&lt;&gt;0,1,IF(E117&lt;&gt;0,1,"")))))</f>
        <v/>
      </c>
      <c r="AR117" s="157" t="str">
        <f aca="false">IF(AP117=0," ",IF(AP117&lt;&gt;AP116,AP117," "))</f>
        <v> </v>
      </c>
      <c r="AS117" s="732"/>
      <c r="AT117" s="730" t="n">
        <f aca="false">IF(AP117&lt;&gt;AR117,(IF('ORÇ.GLOBAL P CAIXA'!I118="",J117*(INFORMAÇÕES!$Q$99/INFORMAÇÕES!$Q$102),IF('ORÇ.GLOBAL P CAIXA'!I118="R",J117,0))),0)</f>
        <v>0</v>
      </c>
      <c r="AU117" s="75" t="n">
        <f aca="false">IF(AP117&lt;&gt;AR117,(IF('ORÇ.GLOBAL P CAIXA'!I118="",J117*(INFORMAÇÕES!$Q$100/INFORMAÇÕES!$Q$102),IF('ORÇ.GLOBAL P CAIXA'!I118="C",J117,0))),0)</f>
        <v>0</v>
      </c>
      <c r="AV117" s="75" t="n">
        <f aca="false">IF(AP117&lt;&gt;AR117,(IF('ORÇ.GLOBAL P CAIXA'!I118="",J117*INFORMAÇÕES!$U$115,IF('ORÇ.GLOBAL P CAIXA'!I118="CF",J117,0))),0)</f>
        <v>0</v>
      </c>
      <c r="AW117" s="75" t="n">
        <f aca="false">IF(AP117&lt;&gt;AR117,(IF('ORÇ.GLOBAL P CAIXA'!I118="",J117*INFORMAÇÕES!$U$116,IF('ORÇ.GLOBAL P CAIXA'!I118="O",J117,0))),0)</f>
        <v>0</v>
      </c>
      <c r="AX117" s="731" t="n">
        <f aca="false">IF(E117&lt;&gt;0,J117,0)</f>
        <v>0</v>
      </c>
      <c r="AY117" s="730" t="n">
        <f aca="false">IF(AP117&lt;&gt;AR117,(IF('ORÇ.GLOBAL P CAIXA'!I118="",L117*(INFORMAÇÕES!$Q$99/INFORMAÇÕES!$Q$102),IF('ORÇ.GLOBAL P CAIXA'!I118="R",L117,0))),0)</f>
        <v>0</v>
      </c>
      <c r="AZ117" s="75" t="n">
        <f aca="false">IF(AP117&lt;&gt;AR117,(IF('ORÇ.GLOBAL P CAIXA'!I118="",L117*(INFORMAÇÕES!$Q$100/INFORMAÇÕES!$Q$102),IF('ORÇ.GLOBAL P CAIXA'!I118="C",L117,0))),0)</f>
        <v>0</v>
      </c>
      <c r="BA117" s="75" t="n">
        <f aca="false">IF(AP117&lt;&gt;AR117,(IF('ORÇ.GLOBAL P CAIXA'!I118="",L117*INFORMAÇÕES!$U$115,IF('ORÇ.GLOBAL P CAIXA'!I118="CF",L117,0))),0)</f>
        <v>0</v>
      </c>
      <c r="BB117" s="75" t="n">
        <f aca="false">IF(AP117&lt;&gt;AR117,(IF('ORÇ.GLOBAL P CAIXA'!I118="",L117*INFORMAÇÕES!$U$116,IF('ORÇ.GLOBAL P CAIXA'!I118="O",L117,0))),0)</f>
        <v>0</v>
      </c>
      <c r="BC117" s="731" t="n">
        <f aca="false">IF(E117&lt;&gt;0,L117,0)</f>
        <v>0</v>
      </c>
    </row>
    <row r="118" s="174" customFormat="true" ht="14.25" hidden="false" customHeight="false" outlineLevel="0" collapsed="false">
      <c r="A118" s="159" t="n">
        <v>108</v>
      </c>
      <c r="B118" s="160" t="n">
        <f aca="false">'ORÇ.REPROG. P CAIXA'!B120</f>
        <v>0</v>
      </c>
      <c r="C118" s="723" t="n">
        <f aca="false">'ORÇ.REPROG. P CAIXA'!C120</f>
        <v>0</v>
      </c>
      <c r="D118" s="162" t="n">
        <f aca="false">'ORÇ.REPROG. P CAIXA'!D120</f>
        <v>0</v>
      </c>
      <c r="E118" s="163" t="n">
        <f aca="false">IF('BM GLOBAL'!$P$1&lt;&gt;0,'ORÇ.REPROG. P CAIXA'!E120,'ORÇ.REPROG. P CAIXA'!H120)</f>
        <v>0</v>
      </c>
      <c r="F118" s="163" t="n">
        <f aca="false">IF('BM GLOBAL'!$P$1&lt;&gt;0,IF('ORÇ.GLOBAL P CAIXA'!K119=0,'ORÇ.GLOBAL EMPRESA'!G119,'ORÇ.GLOBAL P CAIXA'!F119),'ORÇ.REPROG. P CAIXA'!I120)</f>
        <v>0</v>
      </c>
      <c r="G118" s="163" t="n">
        <f aca="false">IF(E118&lt;&gt;0,ROUND(E118*F118,2),IF(AO118=0,(SUMIF('ORÇ.REPROG. P CAIXA'!$AC$13:$AC$1012,B118,$AO$11:$AO$1010)),AO118))</f>
        <v>0</v>
      </c>
      <c r="H118" s="163" t="n">
        <f aca="false">IF(J118&lt;&gt;0,IF(E118&lt;&gt;0,J118/F118,0),0)</f>
        <v>0</v>
      </c>
      <c r="I118" s="163" t="n">
        <f aca="false">IF(L118&lt;&gt;0,IF(E118&lt;&gt;0,L118/F118,0),0)</f>
        <v>0</v>
      </c>
      <c r="J118" s="163" t="n">
        <f aca="false">IF(E118&lt;&gt;0,ROUND(INDEX($P$11:$AM$1010,$A118,$L$1),2),IF(AX118=0,(SUMIF($AP$11:$AP$1010,B118,$AX$11:$AX$1010)),AX118))</f>
        <v>0</v>
      </c>
      <c r="K118" s="163" t="n">
        <f aca="false">IF(G118=0,0,(J118/G118)*100)</f>
        <v>0</v>
      </c>
      <c r="L118" s="163" t="n">
        <f aca="false">IF(E118&lt;&gt;0,ROUND(IF($L$1=1,SUM(P118),"0")+IF($L$1=2,SUM($P118:Q118),"0")+IF($L$1=3,SUM($P118:R118),"0")+IF($L$1=4,SUM($P118:S118),"0")+IF($L$1=5,SUM($P118:T118),"0")+IF($L$1=6,SUM($P118:U118),"0")+IF($L$1=7,SUM($P118:V118),"0")+IF($L$1=8,SUM($P118:W118),"0")+IF($L$1=9,SUM($P118:X118),"0")+IF($L$1=10,SUM($P118:Y118),"0")+IF($L$1=11,SUM($P118:Z118),"0")+IF($L$1=12,SUM($P118:AA118),"0")+IF($L$1=13,SUM($P118:AB118),"0")+IF($L$1=14,SUM($P118:AC118),"0")+IF($L$1=15,SUM($P118:AD118),"0")+IF($L$1=16,SUM($P118:AE118),"0")+IF($L$1=17,SUM($P118:AF118),"0")+IF($L$1=18,SUM($P118:AG118),"0")+IF($L$1=19,SUM($P118:AH118),"0")+IF($L$1=20,SUM($P118:AI118),"0")+IF($L$1=21,SUM($P118:AJ118),"0")+IF($L$1=22,SUM($P118:AK118),"0")+IF($L$1=23,SUM($P118:AL118),"0")+IF($L$1=24,SUM($P118:AM118),"0"),2),IF(BC118=0,(SUMIF($AP$11:$AP$1010,B118,$BC$11:$BC$1010)),BC118))</f>
        <v>0</v>
      </c>
      <c r="M118" s="163" t="n">
        <f aca="false">IF(G118=0,0,(L118/G118)*100)</f>
        <v>0</v>
      </c>
      <c r="N118" s="168" t="str">
        <f aca="false">IF(B118&gt;0,"ok","ocultar")</f>
        <v>ocultar</v>
      </c>
      <c r="O118" s="650"/>
      <c r="P118" s="724"/>
      <c r="Q118" s="725"/>
      <c r="R118" s="725"/>
      <c r="S118" s="725"/>
      <c r="T118" s="725"/>
      <c r="U118" s="725"/>
      <c r="V118" s="725"/>
      <c r="W118" s="725"/>
      <c r="X118" s="725"/>
      <c r="Y118" s="725"/>
      <c r="Z118" s="725"/>
      <c r="AA118" s="726"/>
      <c r="AB118" s="726"/>
      <c r="AC118" s="726"/>
      <c r="AD118" s="726"/>
      <c r="AE118" s="726"/>
      <c r="AF118" s="726"/>
      <c r="AG118" s="726"/>
      <c r="AH118" s="726"/>
      <c r="AI118" s="726"/>
      <c r="AJ118" s="726"/>
      <c r="AK118" s="726"/>
      <c r="AL118" s="726"/>
      <c r="AM118" s="727"/>
      <c r="AO118" s="728" t="n">
        <f aca="false">IF(E118&lt;&gt;0,G118,0)</f>
        <v>0</v>
      </c>
      <c r="AP118" s="157" t="n">
        <f aca="false">IF(B118=0,AP117,IF(ISNONTEXT(B118)=TRUE(),INT(B118),INT(LEFT(B118,FIND(".",B118)-1))))</f>
        <v>3</v>
      </c>
      <c r="AQ118" s="157" t="str">
        <f aca="false">IF(AQ119=1,1,IF(B118&lt;&gt;0,1,IF(C118&lt;&gt;0,1,IF(D118&lt;&gt;0,1,IF(E118&lt;&gt;0,1,"")))))</f>
        <v/>
      </c>
      <c r="AR118" s="157" t="str">
        <f aca="false">IF(AP118=0," ",IF(AP118&lt;&gt;AP117,AP118," "))</f>
        <v> </v>
      </c>
      <c r="AS118" s="732"/>
      <c r="AT118" s="730" t="n">
        <f aca="false">IF(AP118&lt;&gt;AR118,(IF('ORÇ.GLOBAL P CAIXA'!I119="",J118*(INFORMAÇÕES!$Q$99/INFORMAÇÕES!$Q$102),IF('ORÇ.GLOBAL P CAIXA'!I119="R",J118,0))),0)</f>
        <v>0</v>
      </c>
      <c r="AU118" s="75" t="n">
        <f aca="false">IF(AP118&lt;&gt;AR118,(IF('ORÇ.GLOBAL P CAIXA'!I119="",J118*(INFORMAÇÕES!$Q$100/INFORMAÇÕES!$Q$102),IF('ORÇ.GLOBAL P CAIXA'!I119="C",J118,0))),0)</f>
        <v>0</v>
      </c>
      <c r="AV118" s="75" t="n">
        <f aca="false">IF(AP118&lt;&gt;AR118,(IF('ORÇ.GLOBAL P CAIXA'!I119="",J118*INFORMAÇÕES!$U$115,IF('ORÇ.GLOBAL P CAIXA'!I119="CF",J118,0))),0)</f>
        <v>0</v>
      </c>
      <c r="AW118" s="75" t="n">
        <f aca="false">IF(AP118&lt;&gt;AR118,(IF('ORÇ.GLOBAL P CAIXA'!I119="",J118*INFORMAÇÕES!$U$116,IF('ORÇ.GLOBAL P CAIXA'!I119="O",J118,0))),0)</f>
        <v>0</v>
      </c>
      <c r="AX118" s="731" t="n">
        <f aca="false">IF(E118&lt;&gt;0,J118,0)</f>
        <v>0</v>
      </c>
      <c r="AY118" s="730" t="n">
        <f aca="false">IF(AP118&lt;&gt;AR118,(IF('ORÇ.GLOBAL P CAIXA'!I119="",L118*(INFORMAÇÕES!$Q$99/INFORMAÇÕES!$Q$102),IF('ORÇ.GLOBAL P CAIXA'!I119="R",L118,0))),0)</f>
        <v>0</v>
      </c>
      <c r="AZ118" s="75" t="n">
        <f aca="false">IF(AP118&lt;&gt;AR118,(IF('ORÇ.GLOBAL P CAIXA'!I119="",L118*(INFORMAÇÕES!$Q$100/INFORMAÇÕES!$Q$102),IF('ORÇ.GLOBAL P CAIXA'!I119="C",L118,0))),0)</f>
        <v>0</v>
      </c>
      <c r="BA118" s="75" t="n">
        <f aca="false">IF(AP118&lt;&gt;AR118,(IF('ORÇ.GLOBAL P CAIXA'!I119="",L118*INFORMAÇÕES!$U$115,IF('ORÇ.GLOBAL P CAIXA'!I119="CF",L118,0))),0)</f>
        <v>0</v>
      </c>
      <c r="BB118" s="75" t="n">
        <f aca="false">IF(AP118&lt;&gt;AR118,(IF('ORÇ.GLOBAL P CAIXA'!I119="",L118*INFORMAÇÕES!$U$116,IF('ORÇ.GLOBAL P CAIXA'!I119="O",L118,0))),0)</f>
        <v>0</v>
      </c>
      <c r="BC118" s="731" t="n">
        <f aca="false">IF(E118&lt;&gt;0,L118,0)</f>
        <v>0</v>
      </c>
    </row>
    <row r="119" s="174" customFormat="true" ht="14.25" hidden="false" customHeight="false" outlineLevel="0" collapsed="false">
      <c r="A119" s="159" t="n">
        <v>109</v>
      </c>
      <c r="B119" s="160" t="n">
        <f aca="false">'ORÇ.REPROG. P CAIXA'!B121</f>
        <v>0</v>
      </c>
      <c r="C119" s="723" t="n">
        <f aca="false">'ORÇ.REPROG. P CAIXA'!C121</f>
        <v>0</v>
      </c>
      <c r="D119" s="162" t="n">
        <f aca="false">'ORÇ.REPROG. P CAIXA'!D121</f>
        <v>0</v>
      </c>
      <c r="E119" s="163" t="n">
        <f aca="false">IF('BM GLOBAL'!$P$1&lt;&gt;0,'ORÇ.REPROG. P CAIXA'!E121,'ORÇ.REPROG. P CAIXA'!H121)</f>
        <v>0</v>
      </c>
      <c r="F119" s="163" t="n">
        <f aca="false">IF('BM GLOBAL'!$P$1&lt;&gt;0,IF('ORÇ.GLOBAL P CAIXA'!K120=0,'ORÇ.GLOBAL EMPRESA'!G120,'ORÇ.GLOBAL P CAIXA'!F120),'ORÇ.REPROG. P CAIXA'!I121)</f>
        <v>0</v>
      </c>
      <c r="G119" s="163" t="n">
        <f aca="false">IF(E119&lt;&gt;0,ROUND(E119*F119,2),IF(AO119=0,(SUMIF('ORÇ.REPROG. P CAIXA'!$AC$13:$AC$1012,B119,$AO$11:$AO$1010)),AO119))</f>
        <v>0</v>
      </c>
      <c r="H119" s="163" t="n">
        <f aca="false">IF(J119&lt;&gt;0,IF(E119&lt;&gt;0,J119/F119,0),0)</f>
        <v>0</v>
      </c>
      <c r="I119" s="163" t="n">
        <f aca="false">IF(L119&lt;&gt;0,IF(E119&lt;&gt;0,L119/F119,0),0)</f>
        <v>0</v>
      </c>
      <c r="J119" s="163" t="n">
        <f aca="false">IF(E119&lt;&gt;0,ROUND(INDEX($P$11:$AM$1010,$A119,$L$1),2),IF(AX119=0,(SUMIF($AP$11:$AP$1010,B119,$AX$11:$AX$1010)),AX119))</f>
        <v>0</v>
      </c>
      <c r="K119" s="163" t="n">
        <f aca="false">IF(G119=0,0,(J119/G119)*100)</f>
        <v>0</v>
      </c>
      <c r="L119" s="163" t="n">
        <f aca="false">IF(E119&lt;&gt;0,ROUND(IF($L$1=1,SUM(P119),"0")+IF($L$1=2,SUM($P119:Q119),"0")+IF($L$1=3,SUM($P119:R119),"0")+IF($L$1=4,SUM($P119:S119),"0")+IF($L$1=5,SUM($P119:T119),"0")+IF($L$1=6,SUM($P119:U119),"0")+IF($L$1=7,SUM($P119:V119),"0")+IF($L$1=8,SUM($P119:W119),"0")+IF($L$1=9,SUM($P119:X119),"0")+IF($L$1=10,SUM($P119:Y119),"0")+IF($L$1=11,SUM($P119:Z119),"0")+IF($L$1=12,SUM($P119:AA119),"0")+IF($L$1=13,SUM($P119:AB119),"0")+IF($L$1=14,SUM($P119:AC119),"0")+IF($L$1=15,SUM($P119:AD119),"0")+IF($L$1=16,SUM($P119:AE119),"0")+IF($L$1=17,SUM($P119:AF119),"0")+IF($L$1=18,SUM($P119:AG119),"0")+IF($L$1=19,SUM($P119:AH119),"0")+IF($L$1=20,SUM($P119:AI119),"0")+IF($L$1=21,SUM($P119:AJ119),"0")+IF($L$1=22,SUM($P119:AK119),"0")+IF($L$1=23,SUM($P119:AL119),"0")+IF($L$1=24,SUM($P119:AM119),"0"),2),IF(BC119=0,(SUMIF($AP$11:$AP$1010,B119,$BC$11:$BC$1010)),BC119))</f>
        <v>0</v>
      </c>
      <c r="M119" s="163" t="n">
        <f aca="false">IF(G119=0,0,(L119/G119)*100)</f>
        <v>0</v>
      </c>
      <c r="N119" s="168" t="str">
        <f aca="false">IF(B119&gt;0,"ok","ocultar")</f>
        <v>ocultar</v>
      </c>
      <c r="O119" s="650"/>
      <c r="P119" s="724"/>
      <c r="Q119" s="725"/>
      <c r="R119" s="725"/>
      <c r="S119" s="725"/>
      <c r="T119" s="725"/>
      <c r="U119" s="725"/>
      <c r="V119" s="725"/>
      <c r="W119" s="725"/>
      <c r="X119" s="725"/>
      <c r="Y119" s="725"/>
      <c r="Z119" s="725"/>
      <c r="AA119" s="726"/>
      <c r="AB119" s="726"/>
      <c r="AC119" s="726"/>
      <c r="AD119" s="726"/>
      <c r="AE119" s="726"/>
      <c r="AF119" s="726"/>
      <c r="AG119" s="726"/>
      <c r="AH119" s="726"/>
      <c r="AI119" s="726"/>
      <c r="AJ119" s="726"/>
      <c r="AK119" s="726"/>
      <c r="AL119" s="726"/>
      <c r="AM119" s="727"/>
      <c r="AO119" s="728" t="n">
        <f aca="false">IF(E119&lt;&gt;0,G119,0)</f>
        <v>0</v>
      </c>
      <c r="AP119" s="157" t="n">
        <f aca="false">IF(B119=0,AP118,IF(ISNONTEXT(B119)=TRUE(),INT(B119),INT(LEFT(B119,FIND(".",B119)-1))))</f>
        <v>3</v>
      </c>
      <c r="AQ119" s="157" t="str">
        <f aca="false">IF(AQ120=1,1,IF(B119&lt;&gt;0,1,IF(C119&lt;&gt;0,1,IF(D119&lt;&gt;0,1,IF(E119&lt;&gt;0,1,"")))))</f>
        <v/>
      </c>
      <c r="AR119" s="157" t="str">
        <f aca="false">IF(AP119=0," ",IF(AP119&lt;&gt;AP118,AP119," "))</f>
        <v> </v>
      </c>
      <c r="AS119" s="732"/>
      <c r="AT119" s="730" t="n">
        <f aca="false">IF(AP119&lt;&gt;AR119,(IF('ORÇ.GLOBAL P CAIXA'!I120="",J119*(INFORMAÇÕES!$Q$99/INFORMAÇÕES!$Q$102),IF('ORÇ.GLOBAL P CAIXA'!I120="R",J119,0))),0)</f>
        <v>0</v>
      </c>
      <c r="AU119" s="75" t="n">
        <f aca="false">IF(AP119&lt;&gt;AR119,(IF('ORÇ.GLOBAL P CAIXA'!I120="",J119*(INFORMAÇÕES!$Q$100/INFORMAÇÕES!$Q$102),IF('ORÇ.GLOBAL P CAIXA'!I120="C",J119,0))),0)</f>
        <v>0</v>
      </c>
      <c r="AV119" s="75" t="n">
        <f aca="false">IF(AP119&lt;&gt;AR119,(IF('ORÇ.GLOBAL P CAIXA'!I120="",J119*INFORMAÇÕES!$U$115,IF('ORÇ.GLOBAL P CAIXA'!I120="CF",J119,0))),0)</f>
        <v>0</v>
      </c>
      <c r="AW119" s="75" t="n">
        <f aca="false">IF(AP119&lt;&gt;AR119,(IF('ORÇ.GLOBAL P CAIXA'!I120="",J119*INFORMAÇÕES!$U$116,IF('ORÇ.GLOBAL P CAIXA'!I120="O",J119,0))),0)</f>
        <v>0</v>
      </c>
      <c r="AX119" s="731" t="n">
        <f aca="false">IF(E119&lt;&gt;0,J119,0)</f>
        <v>0</v>
      </c>
      <c r="AY119" s="730" t="n">
        <f aca="false">IF(AP119&lt;&gt;AR119,(IF('ORÇ.GLOBAL P CAIXA'!I120="",L119*(INFORMAÇÕES!$Q$99/INFORMAÇÕES!$Q$102),IF('ORÇ.GLOBAL P CAIXA'!I120="R",L119,0))),0)</f>
        <v>0</v>
      </c>
      <c r="AZ119" s="75" t="n">
        <f aca="false">IF(AP119&lt;&gt;AR119,(IF('ORÇ.GLOBAL P CAIXA'!I120="",L119*(INFORMAÇÕES!$Q$100/INFORMAÇÕES!$Q$102),IF('ORÇ.GLOBAL P CAIXA'!I120="C",L119,0))),0)</f>
        <v>0</v>
      </c>
      <c r="BA119" s="75" t="n">
        <f aca="false">IF(AP119&lt;&gt;AR119,(IF('ORÇ.GLOBAL P CAIXA'!I120="",L119*INFORMAÇÕES!$U$115,IF('ORÇ.GLOBAL P CAIXA'!I120="CF",L119,0))),0)</f>
        <v>0</v>
      </c>
      <c r="BB119" s="75" t="n">
        <f aca="false">IF(AP119&lt;&gt;AR119,(IF('ORÇ.GLOBAL P CAIXA'!I120="",L119*INFORMAÇÕES!$U$116,IF('ORÇ.GLOBAL P CAIXA'!I120="O",L119,0))),0)</f>
        <v>0</v>
      </c>
      <c r="BC119" s="731" t="n">
        <f aca="false">IF(E119&lt;&gt;0,L119,0)</f>
        <v>0</v>
      </c>
    </row>
    <row r="120" s="174" customFormat="true" ht="14.25" hidden="false" customHeight="false" outlineLevel="0" collapsed="false">
      <c r="A120" s="159" t="n">
        <v>110</v>
      </c>
      <c r="B120" s="160" t="n">
        <f aca="false">'ORÇ.REPROG. P CAIXA'!B122</f>
        <v>0</v>
      </c>
      <c r="C120" s="723" t="n">
        <f aca="false">'ORÇ.REPROG. P CAIXA'!C122</f>
        <v>0</v>
      </c>
      <c r="D120" s="162" t="n">
        <f aca="false">'ORÇ.REPROG. P CAIXA'!D122</f>
        <v>0</v>
      </c>
      <c r="E120" s="163" t="n">
        <f aca="false">IF('BM GLOBAL'!$P$1&lt;&gt;0,'ORÇ.REPROG. P CAIXA'!E122,'ORÇ.REPROG. P CAIXA'!H122)</f>
        <v>0</v>
      </c>
      <c r="F120" s="163" t="n">
        <f aca="false">IF('BM GLOBAL'!$P$1&lt;&gt;0,IF('ORÇ.GLOBAL P CAIXA'!K121=0,'ORÇ.GLOBAL EMPRESA'!G121,'ORÇ.GLOBAL P CAIXA'!F121),'ORÇ.REPROG. P CAIXA'!I122)</f>
        <v>0</v>
      </c>
      <c r="G120" s="163" t="n">
        <f aca="false">IF(E120&lt;&gt;0,ROUND(E120*F120,2),IF(AO120=0,(SUMIF('ORÇ.REPROG. P CAIXA'!$AC$13:$AC$1012,B120,$AO$11:$AO$1010)),AO120))</f>
        <v>0</v>
      </c>
      <c r="H120" s="163" t="n">
        <f aca="false">IF(J120&lt;&gt;0,IF(E120&lt;&gt;0,J120/F120,0),0)</f>
        <v>0</v>
      </c>
      <c r="I120" s="163" t="n">
        <f aca="false">IF(L120&lt;&gt;0,IF(E120&lt;&gt;0,L120/F120,0),0)</f>
        <v>0</v>
      </c>
      <c r="J120" s="163" t="n">
        <f aca="false">IF(E120&lt;&gt;0,ROUND(INDEX($P$11:$AM$1010,$A120,$L$1),2),IF(AX120=0,(SUMIF($AP$11:$AP$1010,B120,$AX$11:$AX$1010)),AX120))</f>
        <v>0</v>
      </c>
      <c r="K120" s="163" t="n">
        <f aca="false">IF(G120=0,0,(J120/G120)*100)</f>
        <v>0</v>
      </c>
      <c r="L120" s="163" t="n">
        <f aca="false">IF(E120&lt;&gt;0,ROUND(IF($L$1=1,SUM(P120),"0")+IF($L$1=2,SUM($P120:Q120),"0")+IF($L$1=3,SUM($P120:R120),"0")+IF($L$1=4,SUM($P120:S120),"0")+IF($L$1=5,SUM($P120:T120),"0")+IF($L$1=6,SUM($P120:U120),"0")+IF($L$1=7,SUM($P120:V120),"0")+IF($L$1=8,SUM($P120:W120),"0")+IF($L$1=9,SUM($P120:X120),"0")+IF($L$1=10,SUM($P120:Y120),"0")+IF($L$1=11,SUM($P120:Z120),"0")+IF($L$1=12,SUM($P120:AA120),"0")+IF($L$1=13,SUM($P120:AB120),"0")+IF($L$1=14,SUM($P120:AC120),"0")+IF($L$1=15,SUM($P120:AD120),"0")+IF($L$1=16,SUM($P120:AE120),"0")+IF($L$1=17,SUM($P120:AF120),"0")+IF($L$1=18,SUM($P120:AG120),"0")+IF($L$1=19,SUM($P120:AH120),"0")+IF($L$1=20,SUM($P120:AI120),"0")+IF($L$1=21,SUM($P120:AJ120),"0")+IF($L$1=22,SUM($P120:AK120),"0")+IF($L$1=23,SUM($P120:AL120),"0")+IF($L$1=24,SUM($P120:AM120),"0"),2),IF(BC120=0,(SUMIF($AP$11:$AP$1010,B120,$BC$11:$BC$1010)),BC120))</f>
        <v>0</v>
      </c>
      <c r="M120" s="163" t="n">
        <f aca="false">IF(G120=0,0,(L120/G120)*100)</f>
        <v>0</v>
      </c>
      <c r="N120" s="168" t="str">
        <f aca="false">IF(B120&gt;0,"ok","ocultar")</f>
        <v>ocultar</v>
      </c>
      <c r="O120" s="650"/>
      <c r="P120" s="724"/>
      <c r="Q120" s="725"/>
      <c r="R120" s="725"/>
      <c r="S120" s="725"/>
      <c r="T120" s="725"/>
      <c r="U120" s="725"/>
      <c r="V120" s="725"/>
      <c r="W120" s="725"/>
      <c r="X120" s="725"/>
      <c r="Y120" s="725"/>
      <c r="Z120" s="725"/>
      <c r="AA120" s="726"/>
      <c r="AB120" s="726"/>
      <c r="AC120" s="726"/>
      <c r="AD120" s="726"/>
      <c r="AE120" s="726"/>
      <c r="AF120" s="726"/>
      <c r="AG120" s="726"/>
      <c r="AH120" s="726"/>
      <c r="AI120" s="726"/>
      <c r="AJ120" s="726"/>
      <c r="AK120" s="726"/>
      <c r="AL120" s="726"/>
      <c r="AM120" s="727"/>
      <c r="AO120" s="728" t="n">
        <f aca="false">IF(E120&lt;&gt;0,G120,0)</f>
        <v>0</v>
      </c>
      <c r="AP120" s="157" t="n">
        <f aca="false">IF(B120=0,AP119,IF(ISNONTEXT(B120)=TRUE(),INT(B120),INT(LEFT(B120,FIND(".",B120)-1))))</f>
        <v>3</v>
      </c>
      <c r="AQ120" s="157" t="str">
        <f aca="false">IF(AQ121=1,1,IF(B120&lt;&gt;0,1,IF(C120&lt;&gt;0,1,IF(D120&lt;&gt;0,1,IF(E120&lt;&gt;0,1,"")))))</f>
        <v/>
      </c>
      <c r="AR120" s="157" t="str">
        <f aca="false">IF(AP120=0," ",IF(AP120&lt;&gt;AP119,AP120," "))</f>
        <v> </v>
      </c>
      <c r="AS120" s="732"/>
      <c r="AT120" s="730" t="n">
        <f aca="false">IF(AP120&lt;&gt;AR120,(IF('ORÇ.GLOBAL P CAIXA'!I121="",J120*(INFORMAÇÕES!$Q$99/INFORMAÇÕES!$Q$102),IF('ORÇ.GLOBAL P CAIXA'!I121="R",J120,0))),0)</f>
        <v>0</v>
      </c>
      <c r="AU120" s="75" t="n">
        <f aca="false">IF(AP120&lt;&gt;AR120,(IF('ORÇ.GLOBAL P CAIXA'!I121="",J120*(INFORMAÇÕES!$Q$100/INFORMAÇÕES!$Q$102),IF('ORÇ.GLOBAL P CAIXA'!I121="C",J120,0))),0)</f>
        <v>0</v>
      </c>
      <c r="AV120" s="75" t="n">
        <f aca="false">IF(AP120&lt;&gt;AR120,(IF('ORÇ.GLOBAL P CAIXA'!I121="",J120*INFORMAÇÕES!$U$115,IF('ORÇ.GLOBAL P CAIXA'!I121="CF",J120,0))),0)</f>
        <v>0</v>
      </c>
      <c r="AW120" s="75" t="n">
        <f aca="false">IF(AP120&lt;&gt;AR120,(IF('ORÇ.GLOBAL P CAIXA'!I121="",J120*INFORMAÇÕES!$U$116,IF('ORÇ.GLOBAL P CAIXA'!I121="O",J120,0))),0)</f>
        <v>0</v>
      </c>
      <c r="AX120" s="731" t="n">
        <f aca="false">IF(E120&lt;&gt;0,J120,0)</f>
        <v>0</v>
      </c>
      <c r="AY120" s="730" t="n">
        <f aca="false">IF(AP120&lt;&gt;AR120,(IF('ORÇ.GLOBAL P CAIXA'!I121="",L120*(INFORMAÇÕES!$Q$99/INFORMAÇÕES!$Q$102),IF('ORÇ.GLOBAL P CAIXA'!I121="R",L120,0))),0)</f>
        <v>0</v>
      </c>
      <c r="AZ120" s="75" t="n">
        <f aca="false">IF(AP120&lt;&gt;AR120,(IF('ORÇ.GLOBAL P CAIXA'!I121="",L120*(INFORMAÇÕES!$Q$100/INFORMAÇÕES!$Q$102),IF('ORÇ.GLOBAL P CAIXA'!I121="C",L120,0))),0)</f>
        <v>0</v>
      </c>
      <c r="BA120" s="75" t="n">
        <f aca="false">IF(AP120&lt;&gt;AR120,(IF('ORÇ.GLOBAL P CAIXA'!I121="",L120*INFORMAÇÕES!$U$115,IF('ORÇ.GLOBAL P CAIXA'!I121="CF",L120,0))),0)</f>
        <v>0</v>
      </c>
      <c r="BB120" s="75" t="n">
        <f aca="false">IF(AP120&lt;&gt;AR120,(IF('ORÇ.GLOBAL P CAIXA'!I121="",L120*INFORMAÇÕES!$U$116,IF('ORÇ.GLOBAL P CAIXA'!I121="O",L120,0))),0)</f>
        <v>0</v>
      </c>
      <c r="BC120" s="731" t="n">
        <f aca="false">IF(E120&lt;&gt;0,L120,0)</f>
        <v>0</v>
      </c>
    </row>
    <row r="121" s="174" customFormat="true" ht="14.25" hidden="false" customHeight="false" outlineLevel="0" collapsed="false">
      <c r="A121" s="159" t="n">
        <v>111</v>
      </c>
      <c r="B121" s="160" t="n">
        <f aca="false">'ORÇ.REPROG. P CAIXA'!B123</f>
        <v>0</v>
      </c>
      <c r="C121" s="723" t="n">
        <f aca="false">'ORÇ.REPROG. P CAIXA'!C123</f>
        <v>0</v>
      </c>
      <c r="D121" s="162" t="n">
        <f aca="false">'ORÇ.REPROG. P CAIXA'!D123</f>
        <v>0</v>
      </c>
      <c r="E121" s="163" t="n">
        <f aca="false">IF('BM GLOBAL'!$P$1&lt;&gt;0,'ORÇ.REPROG. P CAIXA'!E123,'ORÇ.REPROG. P CAIXA'!H123)</f>
        <v>0</v>
      </c>
      <c r="F121" s="163" t="n">
        <f aca="false">IF('BM GLOBAL'!$P$1&lt;&gt;0,IF('ORÇ.GLOBAL P CAIXA'!K122=0,'ORÇ.GLOBAL EMPRESA'!G122,'ORÇ.GLOBAL P CAIXA'!F122),'ORÇ.REPROG. P CAIXA'!I123)</f>
        <v>0</v>
      </c>
      <c r="G121" s="163" t="n">
        <f aca="false">IF(E121&lt;&gt;0,ROUND(E121*F121,2),IF(AO121=0,(SUMIF('ORÇ.REPROG. P CAIXA'!$AC$13:$AC$1012,B121,$AO$11:$AO$1010)),AO121))</f>
        <v>0</v>
      </c>
      <c r="H121" s="163" t="n">
        <f aca="false">IF(J121&lt;&gt;0,IF(E121&lt;&gt;0,J121/F121,0),0)</f>
        <v>0</v>
      </c>
      <c r="I121" s="163" t="n">
        <f aca="false">IF(L121&lt;&gt;0,IF(E121&lt;&gt;0,L121/F121,0),0)</f>
        <v>0</v>
      </c>
      <c r="J121" s="163" t="n">
        <f aca="false">IF(E121&lt;&gt;0,ROUND(INDEX($P$11:$AM$1010,$A121,$L$1),2),IF(AX121=0,(SUMIF($AP$11:$AP$1010,B121,$AX$11:$AX$1010)),AX121))</f>
        <v>0</v>
      </c>
      <c r="K121" s="163" t="n">
        <f aca="false">IF(G121=0,0,(J121/G121)*100)</f>
        <v>0</v>
      </c>
      <c r="L121" s="163" t="n">
        <f aca="false">IF(E121&lt;&gt;0,ROUND(IF($L$1=1,SUM(P121),"0")+IF($L$1=2,SUM($P121:Q121),"0")+IF($L$1=3,SUM($P121:R121),"0")+IF($L$1=4,SUM($P121:S121),"0")+IF($L$1=5,SUM($P121:T121),"0")+IF($L$1=6,SUM($P121:U121),"0")+IF($L$1=7,SUM($P121:V121),"0")+IF($L$1=8,SUM($P121:W121),"0")+IF($L$1=9,SUM($P121:X121),"0")+IF($L$1=10,SUM($P121:Y121),"0")+IF($L$1=11,SUM($P121:Z121),"0")+IF($L$1=12,SUM($P121:AA121),"0")+IF($L$1=13,SUM($P121:AB121),"0")+IF($L$1=14,SUM($P121:AC121),"0")+IF($L$1=15,SUM($P121:AD121),"0")+IF($L$1=16,SUM($P121:AE121),"0")+IF($L$1=17,SUM($P121:AF121),"0")+IF($L$1=18,SUM($P121:AG121),"0")+IF($L$1=19,SUM($P121:AH121),"0")+IF($L$1=20,SUM($P121:AI121),"0")+IF($L$1=21,SUM($P121:AJ121),"0")+IF($L$1=22,SUM($P121:AK121),"0")+IF($L$1=23,SUM($P121:AL121),"0")+IF($L$1=24,SUM($P121:AM121),"0"),2),IF(BC121=0,(SUMIF($AP$11:$AP$1010,B121,$BC$11:$BC$1010)),BC121))</f>
        <v>0</v>
      </c>
      <c r="M121" s="163" t="n">
        <f aca="false">IF(G121=0,0,(L121/G121)*100)</f>
        <v>0</v>
      </c>
      <c r="N121" s="168" t="str">
        <f aca="false">IF(B121&gt;0,"ok","ocultar")</f>
        <v>ocultar</v>
      </c>
      <c r="O121" s="650"/>
      <c r="P121" s="724"/>
      <c r="Q121" s="725"/>
      <c r="R121" s="725"/>
      <c r="S121" s="725"/>
      <c r="T121" s="725"/>
      <c r="U121" s="725"/>
      <c r="V121" s="725"/>
      <c r="W121" s="725"/>
      <c r="X121" s="725"/>
      <c r="Y121" s="725"/>
      <c r="Z121" s="725"/>
      <c r="AA121" s="726"/>
      <c r="AB121" s="726"/>
      <c r="AC121" s="726"/>
      <c r="AD121" s="726"/>
      <c r="AE121" s="726"/>
      <c r="AF121" s="726"/>
      <c r="AG121" s="726"/>
      <c r="AH121" s="726"/>
      <c r="AI121" s="726"/>
      <c r="AJ121" s="726"/>
      <c r="AK121" s="726"/>
      <c r="AL121" s="726"/>
      <c r="AM121" s="727"/>
      <c r="AO121" s="728" t="n">
        <f aca="false">IF(E121&lt;&gt;0,G121,0)</f>
        <v>0</v>
      </c>
      <c r="AP121" s="157" t="n">
        <f aca="false">IF(B121=0,AP120,IF(ISNONTEXT(B121)=TRUE(),INT(B121),INT(LEFT(B121,FIND(".",B121)-1))))</f>
        <v>3</v>
      </c>
      <c r="AQ121" s="157" t="str">
        <f aca="false">IF(AQ122=1,1,IF(B121&lt;&gt;0,1,IF(C121&lt;&gt;0,1,IF(D121&lt;&gt;0,1,IF(E121&lt;&gt;0,1,"")))))</f>
        <v/>
      </c>
      <c r="AR121" s="157" t="str">
        <f aca="false">IF(AP121=0," ",IF(AP121&lt;&gt;AP120,AP121," "))</f>
        <v> </v>
      </c>
      <c r="AS121" s="732"/>
      <c r="AT121" s="730" t="n">
        <f aca="false">IF(AP121&lt;&gt;AR121,(IF('ORÇ.GLOBAL P CAIXA'!I122="",J121*(INFORMAÇÕES!$Q$99/INFORMAÇÕES!$Q$102),IF('ORÇ.GLOBAL P CAIXA'!I122="R",J121,0))),0)</f>
        <v>0</v>
      </c>
      <c r="AU121" s="75" t="n">
        <f aca="false">IF(AP121&lt;&gt;AR121,(IF('ORÇ.GLOBAL P CAIXA'!I122="",J121*(INFORMAÇÕES!$Q$100/INFORMAÇÕES!$Q$102),IF('ORÇ.GLOBAL P CAIXA'!I122="C",J121,0))),0)</f>
        <v>0</v>
      </c>
      <c r="AV121" s="75" t="n">
        <f aca="false">IF(AP121&lt;&gt;AR121,(IF('ORÇ.GLOBAL P CAIXA'!I122="",J121*INFORMAÇÕES!$U$115,IF('ORÇ.GLOBAL P CAIXA'!I122="CF",J121,0))),0)</f>
        <v>0</v>
      </c>
      <c r="AW121" s="75" t="n">
        <f aca="false">IF(AP121&lt;&gt;AR121,(IF('ORÇ.GLOBAL P CAIXA'!I122="",J121*INFORMAÇÕES!$U$116,IF('ORÇ.GLOBAL P CAIXA'!I122="O",J121,0))),0)</f>
        <v>0</v>
      </c>
      <c r="AX121" s="731" t="n">
        <f aca="false">IF(E121&lt;&gt;0,J121,0)</f>
        <v>0</v>
      </c>
      <c r="AY121" s="730" t="n">
        <f aca="false">IF(AP121&lt;&gt;AR121,(IF('ORÇ.GLOBAL P CAIXA'!I122="",L121*(INFORMAÇÕES!$Q$99/INFORMAÇÕES!$Q$102),IF('ORÇ.GLOBAL P CAIXA'!I122="R",L121,0))),0)</f>
        <v>0</v>
      </c>
      <c r="AZ121" s="75" t="n">
        <f aca="false">IF(AP121&lt;&gt;AR121,(IF('ORÇ.GLOBAL P CAIXA'!I122="",L121*(INFORMAÇÕES!$Q$100/INFORMAÇÕES!$Q$102),IF('ORÇ.GLOBAL P CAIXA'!I122="C",L121,0))),0)</f>
        <v>0</v>
      </c>
      <c r="BA121" s="75" t="n">
        <f aca="false">IF(AP121&lt;&gt;AR121,(IF('ORÇ.GLOBAL P CAIXA'!I122="",L121*INFORMAÇÕES!$U$115,IF('ORÇ.GLOBAL P CAIXA'!I122="CF",L121,0))),0)</f>
        <v>0</v>
      </c>
      <c r="BB121" s="75" t="n">
        <f aca="false">IF(AP121&lt;&gt;AR121,(IF('ORÇ.GLOBAL P CAIXA'!I122="",L121*INFORMAÇÕES!$U$116,IF('ORÇ.GLOBAL P CAIXA'!I122="O",L121,0))),0)</f>
        <v>0</v>
      </c>
      <c r="BC121" s="731" t="n">
        <f aca="false">IF(E121&lt;&gt;0,L121,0)</f>
        <v>0</v>
      </c>
    </row>
    <row r="122" s="174" customFormat="true" ht="14.25" hidden="false" customHeight="false" outlineLevel="0" collapsed="false">
      <c r="A122" s="159" t="n">
        <v>112</v>
      </c>
      <c r="B122" s="160" t="n">
        <f aca="false">'ORÇ.REPROG. P CAIXA'!B124</f>
        <v>0</v>
      </c>
      <c r="C122" s="723" t="n">
        <f aca="false">'ORÇ.REPROG. P CAIXA'!C124</f>
        <v>0</v>
      </c>
      <c r="D122" s="162" t="n">
        <f aca="false">'ORÇ.REPROG. P CAIXA'!D124</f>
        <v>0</v>
      </c>
      <c r="E122" s="163" t="n">
        <f aca="false">IF('BM GLOBAL'!$P$1&lt;&gt;0,'ORÇ.REPROG. P CAIXA'!E124,'ORÇ.REPROG. P CAIXA'!H124)</f>
        <v>0</v>
      </c>
      <c r="F122" s="163" t="n">
        <f aca="false">IF('BM GLOBAL'!$P$1&lt;&gt;0,IF('ORÇ.GLOBAL P CAIXA'!K123=0,'ORÇ.GLOBAL EMPRESA'!G123,'ORÇ.GLOBAL P CAIXA'!F123),'ORÇ.REPROG. P CAIXA'!I124)</f>
        <v>0</v>
      </c>
      <c r="G122" s="163" t="n">
        <f aca="false">IF(E122&lt;&gt;0,ROUND(E122*F122,2),IF(AO122=0,(SUMIF('ORÇ.REPROG. P CAIXA'!$AC$13:$AC$1012,B122,$AO$11:$AO$1010)),AO122))</f>
        <v>0</v>
      </c>
      <c r="H122" s="163" t="n">
        <f aca="false">IF(J122&lt;&gt;0,IF(E122&lt;&gt;0,J122/F122,0),0)</f>
        <v>0</v>
      </c>
      <c r="I122" s="163" t="n">
        <f aca="false">IF(L122&lt;&gt;0,IF(E122&lt;&gt;0,L122/F122,0),0)</f>
        <v>0</v>
      </c>
      <c r="J122" s="163" t="n">
        <f aca="false">IF(E122&lt;&gt;0,ROUND(INDEX($P$11:$AM$1010,$A122,$L$1),2),IF(AX122=0,(SUMIF($AP$11:$AP$1010,B122,$AX$11:$AX$1010)),AX122))</f>
        <v>0</v>
      </c>
      <c r="K122" s="163" t="n">
        <f aca="false">IF(G122=0,0,(J122/G122)*100)</f>
        <v>0</v>
      </c>
      <c r="L122" s="163" t="n">
        <f aca="false">IF(E122&lt;&gt;0,ROUND(IF($L$1=1,SUM(P122),"0")+IF($L$1=2,SUM($P122:Q122),"0")+IF($L$1=3,SUM($P122:R122),"0")+IF($L$1=4,SUM($P122:S122),"0")+IF($L$1=5,SUM($P122:T122),"0")+IF($L$1=6,SUM($P122:U122),"0")+IF($L$1=7,SUM($P122:V122),"0")+IF($L$1=8,SUM($P122:W122),"0")+IF($L$1=9,SUM($P122:X122),"0")+IF($L$1=10,SUM($P122:Y122),"0")+IF($L$1=11,SUM($P122:Z122),"0")+IF($L$1=12,SUM($P122:AA122),"0")+IF($L$1=13,SUM($P122:AB122),"0")+IF($L$1=14,SUM($P122:AC122),"0")+IF($L$1=15,SUM($P122:AD122),"0")+IF($L$1=16,SUM($P122:AE122),"0")+IF($L$1=17,SUM($P122:AF122),"0")+IF($L$1=18,SUM($P122:AG122),"0")+IF($L$1=19,SUM($P122:AH122),"0")+IF($L$1=20,SUM($P122:AI122),"0")+IF($L$1=21,SUM($P122:AJ122),"0")+IF($L$1=22,SUM($P122:AK122),"0")+IF($L$1=23,SUM($P122:AL122),"0")+IF($L$1=24,SUM($P122:AM122),"0"),2),IF(BC122=0,(SUMIF($AP$11:$AP$1010,B122,$BC$11:$BC$1010)),BC122))</f>
        <v>0</v>
      </c>
      <c r="M122" s="163" t="n">
        <f aca="false">IF(G122=0,0,(L122/G122)*100)</f>
        <v>0</v>
      </c>
      <c r="N122" s="168" t="str">
        <f aca="false">IF(B122&gt;0,"ok","ocultar")</f>
        <v>ocultar</v>
      </c>
      <c r="O122" s="650"/>
      <c r="P122" s="724"/>
      <c r="Q122" s="725"/>
      <c r="R122" s="725"/>
      <c r="S122" s="725"/>
      <c r="T122" s="725"/>
      <c r="U122" s="725"/>
      <c r="V122" s="725"/>
      <c r="W122" s="725"/>
      <c r="X122" s="725"/>
      <c r="Y122" s="725"/>
      <c r="Z122" s="725"/>
      <c r="AA122" s="726"/>
      <c r="AB122" s="726"/>
      <c r="AC122" s="726"/>
      <c r="AD122" s="726"/>
      <c r="AE122" s="726"/>
      <c r="AF122" s="726"/>
      <c r="AG122" s="726"/>
      <c r="AH122" s="726"/>
      <c r="AI122" s="726"/>
      <c r="AJ122" s="726"/>
      <c r="AK122" s="726"/>
      <c r="AL122" s="726"/>
      <c r="AM122" s="727"/>
      <c r="AO122" s="728" t="n">
        <f aca="false">IF(E122&lt;&gt;0,G122,0)</f>
        <v>0</v>
      </c>
      <c r="AP122" s="157" t="n">
        <f aca="false">IF(B122=0,AP121,IF(ISNONTEXT(B122)=TRUE(),INT(B122),INT(LEFT(B122,FIND(".",B122)-1))))</f>
        <v>3</v>
      </c>
      <c r="AQ122" s="157" t="str">
        <f aca="false">IF(AQ123=1,1,IF(B122&lt;&gt;0,1,IF(C122&lt;&gt;0,1,IF(D122&lt;&gt;0,1,IF(E122&lt;&gt;0,1,"")))))</f>
        <v/>
      </c>
      <c r="AR122" s="157" t="str">
        <f aca="false">IF(AP122=0," ",IF(AP122&lt;&gt;AP121,AP122," "))</f>
        <v> </v>
      </c>
      <c r="AS122" s="732"/>
      <c r="AT122" s="730" t="n">
        <f aca="false">IF(AP122&lt;&gt;AR122,(IF('ORÇ.GLOBAL P CAIXA'!I123="",J122*(INFORMAÇÕES!$Q$99/INFORMAÇÕES!$Q$102),IF('ORÇ.GLOBAL P CAIXA'!I123="R",J122,0))),0)</f>
        <v>0</v>
      </c>
      <c r="AU122" s="75" t="n">
        <f aca="false">IF(AP122&lt;&gt;AR122,(IF('ORÇ.GLOBAL P CAIXA'!I123="",J122*(INFORMAÇÕES!$Q$100/INFORMAÇÕES!$Q$102),IF('ORÇ.GLOBAL P CAIXA'!I123="C",J122,0))),0)</f>
        <v>0</v>
      </c>
      <c r="AV122" s="75" t="n">
        <f aca="false">IF(AP122&lt;&gt;AR122,(IF('ORÇ.GLOBAL P CAIXA'!I123="",J122*INFORMAÇÕES!$U$115,IF('ORÇ.GLOBAL P CAIXA'!I123="CF",J122,0))),0)</f>
        <v>0</v>
      </c>
      <c r="AW122" s="75" t="n">
        <f aca="false">IF(AP122&lt;&gt;AR122,(IF('ORÇ.GLOBAL P CAIXA'!I123="",J122*INFORMAÇÕES!$U$116,IF('ORÇ.GLOBAL P CAIXA'!I123="O",J122,0))),0)</f>
        <v>0</v>
      </c>
      <c r="AX122" s="731" t="n">
        <f aca="false">IF(E122&lt;&gt;0,J122,0)</f>
        <v>0</v>
      </c>
      <c r="AY122" s="730" t="n">
        <f aca="false">IF(AP122&lt;&gt;AR122,(IF('ORÇ.GLOBAL P CAIXA'!I123="",L122*(INFORMAÇÕES!$Q$99/INFORMAÇÕES!$Q$102),IF('ORÇ.GLOBAL P CAIXA'!I123="R",L122,0))),0)</f>
        <v>0</v>
      </c>
      <c r="AZ122" s="75" t="n">
        <f aca="false">IF(AP122&lt;&gt;AR122,(IF('ORÇ.GLOBAL P CAIXA'!I123="",L122*(INFORMAÇÕES!$Q$100/INFORMAÇÕES!$Q$102),IF('ORÇ.GLOBAL P CAIXA'!I123="C",L122,0))),0)</f>
        <v>0</v>
      </c>
      <c r="BA122" s="75" t="n">
        <f aca="false">IF(AP122&lt;&gt;AR122,(IF('ORÇ.GLOBAL P CAIXA'!I123="",L122*INFORMAÇÕES!$U$115,IF('ORÇ.GLOBAL P CAIXA'!I123="CF",L122,0))),0)</f>
        <v>0</v>
      </c>
      <c r="BB122" s="75" t="n">
        <f aca="false">IF(AP122&lt;&gt;AR122,(IF('ORÇ.GLOBAL P CAIXA'!I123="",L122*INFORMAÇÕES!$U$116,IF('ORÇ.GLOBAL P CAIXA'!I123="O",L122,0))),0)</f>
        <v>0</v>
      </c>
      <c r="BC122" s="731" t="n">
        <f aca="false">IF(E122&lt;&gt;0,L122,0)</f>
        <v>0</v>
      </c>
    </row>
    <row r="123" s="174" customFormat="true" ht="14.25" hidden="false" customHeight="false" outlineLevel="0" collapsed="false">
      <c r="A123" s="159" t="n">
        <v>113</v>
      </c>
      <c r="B123" s="160" t="n">
        <f aca="false">'ORÇ.REPROG. P CAIXA'!B125</f>
        <v>0</v>
      </c>
      <c r="C123" s="723" t="n">
        <f aca="false">'ORÇ.REPROG. P CAIXA'!C125</f>
        <v>0</v>
      </c>
      <c r="D123" s="162" t="n">
        <f aca="false">'ORÇ.REPROG. P CAIXA'!D125</f>
        <v>0</v>
      </c>
      <c r="E123" s="163" t="n">
        <f aca="false">IF('BM GLOBAL'!$P$1&lt;&gt;0,'ORÇ.REPROG. P CAIXA'!E125,'ORÇ.REPROG. P CAIXA'!H125)</f>
        <v>0</v>
      </c>
      <c r="F123" s="163" t="n">
        <f aca="false">IF('BM GLOBAL'!$P$1&lt;&gt;0,IF('ORÇ.GLOBAL P CAIXA'!K124=0,'ORÇ.GLOBAL EMPRESA'!G124,'ORÇ.GLOBAL P CAIXA'!F124),'ORÇ.REPROG. P CAIXA'!I125)</f>
        <v>0</v>
      </c>
      <c r="G123" s="163" t="n">
        <f aca="false">IF(E123&lt;&gt;0,ROUND(E123*F123,2),IF(AO123=0,(SUMIF('ORÇ.REPROG. P CAIXA'!$AC$13:$AC$1012,B123,$AO$11:$AO$1010)),AO123))</f>
        <v>0</v>
      </c>
      <c r="H123" s="163" t="n">
        <f aca="false">IF(J123&lt;&gt;0,IF(E123&lt;&gt;0,J123/F123,0),0)</f>
        <v>0</v>
      </c>
      <c r="I123" s="163" t="n">
        <f aca="false">IF(L123&lt;&gt;0,IF(E123&lt;&gt;0,L123/F123,0),0)</f>
        <v>0</v>
      </c>
      <c r="J123" s="163" t="n">
        <f aca="false">IF(E123&lt;&gt;0,ROUND(INDEX($P$11:$AM$1010,$A123,$L$1),2),IF(AX123=0,(SUMIF($AP$11:$AP$1010,B123,$AX$11:$AX$1010)),AX123))</f>
        <v>0</v>
      </c>
      <c r="K123" s="163" t="n">
        <f aca="false">IF(G123=0,0,(J123/G123)*100)</f>
        <v>0</v>
      </c>
      <c r="L123" s="163" t="n">
        <f aca="false">IF(E123&lt;&gt;0,ROUND(IF($L$1=1,SUM(P123),"0")+IF($L$1=2,SUM($P123:Q123),"0")+IF($L$1=3,SUM($P123:R123),"0")+IF($L$1=4,SUM($P123:S123),"0")+IF($L$1=5,SUM($P123:T123),"0")+IF($L$1=6,SUM($P123:U123),"0")+IF($L$1=7,SUM($P123:V123),"0")+IF($L$1=8,SUM($P123:W123),"0")+IF($L$1=9,SUM($P123:X123),"0")+IF($L$1=10,SUM($P123:Y123),"0")+IF($L$1=11,SUM($P123:Z123),"0")+IF($L$1=12,SUM($P123:AA123),"0")+IF($L$1=13,SUM($P123:AB123),"0")+IF($L$1=14,SUM($P123:AC123),"0")+IF($L$1=15,SUM($P123:AD123),"0")+IF($L$1=16,SUM($P123:AE123),"0")+IF($L$1=17,SUM($P123:AF123),"0")+IF($L$1=18,SUM($P123:AG123),"0")+IF($L$1=19,SUM($P123:AH123),"0")+IF($L$1=20,SUM($P123:AI123),"0")+IF($L$1=21,SUM($P123:AJ123),"0")+IF($L$1=22,SUM($P123:AK123),"0")+IF($L$1=23,SUM($P123:AL123),"0")+IF($L$1=24,SUM($P123:AM123),"0"),2),IF(BC123=0,(SUMIF($AP$11:$AP$1010,B123,$BC$11:$BC$1010)),BC123))</f>
        <v>0</v>
      </c>
      <c r="M123" s="163" t="n">
        <f aca="false">IF(G123=0,0,(L123/G123)*100)</f>
        <v>0</v>
      </c>
      <c r="N123" s="168" t="str">
        <f aca="false">IF(B123&gt;0,"ok","ocultar")</f>
        <v>ocultar</v>
      </c>
      <c r="O123" s="650"/>
      <c r="P123" s="724"/>
      <c r="Q123" s="725"/>
      <c r="R123" s="725"/>
      <c r="S123" s="725"/>
      <c r="T123" s="725"/>
      <c r="U123" s="725"/>
      <c r="V123" s="725"/>
      <c r="W123" s="725"/>
      <c r="X123" s="725"/>
      <c r="Y123" s="725"/>
      <c r="Z123" s="725"/>
      <c r="AA123" s="726"/>
      <c r="AB123" s="726"/>
      <c r="AC123" s="726"/>
      <c r="AD123" s="726"/>
      <c r="AE123" s="726"/>
      <c r="AF123" s="726"/>
      <c r="AG123" s="726"/>
      <c r="AH123" s="726"/>
      <c r="AI123" s="726"/>
      <c r="AJ123" s="726"/>
      <c r="AK123" s="726"/>
      <c r="AL123" s="726"/>
      <c r="AM123" s="727"/>
      <c r="AO123" s="728" t="n">
        <f aca="false">IF(E123&lt;&gt;0,G123,0)</f>
        <v>0</v>
      </c>
      <c r="AP123" s="157" t="n">
        <f aca="false">IF(B123=0,AP122,IF(ISNONTEXT(B123)=TRUE(),INT(B123),INT(LEFT(B123,FIND(".",B123)-1))))</f>
        <v>3</v>
      </c>
      <c r="AQ123" s="157" t="str">
        <f aca="false">IF(AQ124=1,1,IF(B123&lt;&gt;0,1,IF(C123&lt;&gt;0,1,IF(D123&lt;&gt;0,1,IF(E123&lt;&gt;0,1,"")))))</f>
        <v/>
      </c>
      <c r="AR123" s="157" t="str">
        <f aca="false">IF(AP123=0," ",IF(AP123&lt;&gt;AP122,AP123," "))</f>
        <v> </v>
      </c>
      <c r="AS123" s="732"/>
      <c r="AT123" s="730" t="n">
        <f aca="false">IF(AP123&lt;&gt;AR123,(IF('ORÇ.GLOBAL P CAIXA'!I124="",J123*(INFORMAÇÕES!$Q$99/INFORMAÇÕES!$Q$102),IF('ORÇ.GLOBAL P CAIXA'!I124="R",J123,0))),0)</f>
        <v>0</v>
      </c>
      <c r="AU123" s="75" t="n">
        <f aca="false">IF(AP123&lt;&gt;AR123,(IF('ORÇ.GLOBAL P CAIXA'!I124="",J123*(INFORMAÇÕES!$Q$100/INFORMAÇÕES!$Q$102),IF('ORÇ.GLOBAL P CAIXA'!I124="C",J123,0))),0)</f>
        <v>0</v>
      </c>
      <c r="AV123" s="75" t="n">
        <f aca="false">IF(AP123&lt;&gt;AR123,(IF('ORÇ.GLOBAL P CAIXA'!I124="",J123*INFORMAÇÕES!$U$115,IF('ORÇ.GLOBAL P CAIXA'!I124="CF",J123,0))),0)</f>
        <v>0</v>
      </c>
      <c r="AW123" s="75" t="n">
        <f aca="false">IF(AP123&lt;&gt;AR123,(IF('ORÇ.GLOBAL P CAIXA'!I124="",J123*INFORMAÇÕES!$U$116,IF('ORÇ.GLOBAL P CAIXA'!I124="O",J123,0))),0)</f>
        <v>0</v>
      </c>
      <c r="AX123" s="731" t="n">
        <f aca="false">IF(E123&lt;&gt;0,J123,0)</f>
        <v>0</v>
      </c>
      <c r="AY123" s="730" t="n">
        <f aca="false">IF(AP123&lt;&gt;AR123,(IF('ORÇ.GLOBAL P CAIXA'!I124="",L123*(INFORMAÇÕES!$Q$99/INFORMAÇÕES!$Q$102),IF('ORÇ.GLOBAL P CAIXA'!I124="R",L123,0))),0)</f>
        <v>0</v>
      </c>
      <c r="AZ123" s="75" t="n">
        <f aca="false">IF(AP123&lt;&gt;AR123,(IF('ORÇ.GLOBAL P CAIXA'!I124="",L123*(INFORMAÇÕES!$Q$100/INFORMAÇÕES!$Q$102),IF('ORÇ.GLOBAL P CAIXA'!I124="C",L123,0))),0)</f>
        <v>0</v>
      </c>
      <c r="BA123" s="75" t="n">
        <f aca="false">IF(AP123&lt;&gt;AR123,(IF('ORÇ.GLOBAL P CAIXA'!I124="",L123*INFORMAÇÕES!$U$115,IF('ORÇ.GLOBAL P CAIXA'!I124="CF",L123,0))),0)</f>
        <v>0</v>
      </c>
      <c r="BB123" s="75" t="n">
        <f aca="false">IF(AP123&lt;&gt;AR123,(IF('ORÇ.GLOBAL P CAIXA'!I124="",L123*INFORMAÇÕES!$U$116,IF('ORÇ.GLOBAL P CAIXA'!I124="O",L123,0))),0)</f>
        <v>0</v>
      </c>
      <c r="BC123" s="731" t="n">
        <f aca="false">IF(E123&lt;&gt;0,L123,0)</f>
        <v>0</v>
      </c>
    </row>
    <row r="124" s="174" customFormat="true" ht="14.25" hidden="false" customHeight="false" outlineLevel="0" collapsed="false">
      <c r="A124" s="159" t="n">
        <v>114</v>
      </c>
      <c r="B124" s="160" t="n">
        <f aca="false">'ORÇ.REPROG. P CAIXA'!B126</f>
        <v>0</v>
      </c>
      <c r="C124" s="723" t="n">
        <f aca="false">'ORÇ.REPROG. P CAIXA'!C126</f>
        <v>0</v>
      </c>
      <c r="D124" s="162" t="n">
        <f aca="false">'ORÇ.REPROG. P CAIXA'!D126</f>
        <v>0</v>
      </c>
      <c r="E124" s="163" t="n">
        <f aca="false">IF('BM GLOBAL'!$P$1&lt;&gt;0,'ORÇ.REPROG. P CAIXA'!E126,'ORÇ.REPROG. P CAIXA'!H126)</f>
        <v>0</v>
      </c>
      <c r="F124" s="163" t="n">
        <f aca="false">IF('BM GLOBAL'!$P$1&lt;&gt;0,IF('ORÇ.GLOBAL P CAIXA'!K125=0,'ORÇ.GLOBAL EMPRESA'!G125,'ORÇ.GLOBAL P CAIXA'!F125),'ORÇ.REPROG. P CAIXA'!I126)</f>
        <v>0</v>
      </c>
      <c r="G124" s="163" t="n">
        <f aca="false">IF(E124&lt;&gt;0,ROUND(E124*F124,2),IF(AO124=0,(SUMIF('ORÇ.REPROG. P CAIXA'!$AC$13:$AC$1012,B124,$AO$11:$AO$1010)),AO124))</f>
        <v>0</v>
      </c>
      <c r="H124" s="163" t="n">
        <f aca="false">IF(J124&lt;&gt;0,IF(E124&lt;&gt;0,J124/F124,0),0)</f>
        <v>0</v>
      </c>
      <c r="I124" s="163" t="n">
        <f aca="false">IF(L124&lt;&gt;0,IF(E124&lt;&gt;0,L124/F124,0),0)</f>
        <v>0</v>
      </c>
      <c r="J124" s="163" t="n">
        <f aca="false">IF(E124&lt;&gt;0,ROUND(INDEX($P$11:$AM$1010,$A124,$L$1),2),IF(AX124=0,(SUMIF($AP$11:$AP$1010,B124,$AX$11:$AX$1010)),AX124))</f>
        <v>0</v>
      </c>
      <c r="K124" s="163" t="n">
        <f aca="false">IF(G124=0,0,(J124/G124)*100)</f>
        <v>0</v>
      </c>
      <c r="L124" s="163" t="n">
        <f aca="false">IF(E124&lt;&gt;0,ROUND(IF($L$1=1,SUM(P124),"0")+IF($L$1=2,SUM($P124:Q124),"0")+IF($L$1=3,SUM($P124:R124),"0")+IF($L$1=4,SUM($P124:S124),"0")+IF($L$1=5,SUM($P124:T124),"0")+IF($L$1=6,SUM($P124:U124),"0")+IF($L$1=7,SUM($P124:V124),"0")+IF($L$1=8,SUM($P124:W124),"0")+IF($L$1=9,SUM($P124:X124),"0")+IF($L$1=10,SUM($P124:Y124),"0")+IF($L$1=11,SUM($P124:Z124),"0")+IF($L$1=12,SUM($P124:AA124),"0")+IF($L$1=13,SUM($P124:AB124),"0")+IF($L$1=14,SUM($P124:AC124),"0")+IF($L$1=15,SUM($P124:AD124),"0")+IF($L$1=16,SUM($P124:AE124),"0")+IF($L$1=17,SUM($P124:AF124),"0")+IF($L$1=18,SUM($P124:AG124),"0")+IF($L$1=19,SUM($P124:AH124),"0")+IF($L$1=20,SUM($P124:AI124),"0")+IF($L$1=21,SUM($P124:AJ124),"0")+IF($L$1=22,SUM($P124:AK124),"0")+IF($L$1=23,SUM($P124:AL124),"0")+IF($L$1=24,SUM($P124:AM124),"0"),2),IF(BC124=0,(SUMIF($AP$11:$AP$1010,B124,$BC$11:$BC$1010)),BC124))</f>
        <v>0</v>
      </c>
      <c r="M124" s="163" t="n">
        <f aca="false">IF(G124=0,0,(L124/G124)*100)</f>
        <v>0</v>
      </c>
      <c r="N124" s="168" t="str">
        <f aca="false">IF(B124&gt;0,"ok","ocultar")</f>
        <v>ocultar</v>
      </c>
      <c r="O124" s="650"/>
      <c r="P124" s="724"/>
      <c r="Q124" s="725"/>
      <c r="R124" s="725"/>
      <c r="S124" s="725"/>
      <c r="T124" s="725"/>
      <c r="U124" s="725"/>
      <c r="V124" s="725"/>
      <c r="W124" s="725"/>
      <c r="X124" s="725"/>
      <c r="Y124" s="725"/>
      <c r="Z124" s="725"/>
      <c r="AA124" s="726"/>
      <c r="AB124" s="726"/>
      <c r="AC124" s="726"/>
      <c r="AD124" s="726"/>
      <c r="AE124" s="726"/>
      <c r="AF124" s="726"/>
      <c r="AG124" s="726"/>
      <c r="AH124" s="726"/>
      <c r="AI124" s="726"/>
      <c r="AJ124" s="726"/>
      <c r="AK124" s="726"/>
      <c r="AL124" s="726"/>
      <c r="AM124" s="727"/>
      <c r="AO124" s="728" t="n">
        <f aca="false">IF(E124&lt;&gt;0,G124,0)</f>
        <v>0</v>
      </c>
      <c r="AP124" s="157" t="n">
        <f aca="false">IF(B124=0,AP123,IF(ISNONTEXT(B124)=TRUE(),INT(B124),INT(LEFT(B124,FIND(".",B124)-1))))</f>
        <v>3</v>
      </c>
      <c r="AQ124" s="157" t="str">
        <f aca="false">IF(AQ125=1,1,IF(B124&lt;&gt;0,1,IF(C124&lt;&gt;0,1,IF(D124&lt;&gt;0,1,IF(E124&lt;&gt;0,1,"")))))</f>
        <v/>
      </c>
      <c r="AR124" s="157" t="str">
        <f aca="false">IF(AP124=0," ",IF(AP124&lt;&gt;AP123,AP124," "))</f>
        <v> </v>
      </c>
      <c r="AS124" s="732"/>
      <c r="AT124" s="730" t="n">
        <f aca="false">IF(AP124&lt;&gt;AR124,(IF('ORÇ.GLOBAL P CAIXA'!I125="",J124*(INFORMAÇÕES!$Q$99/INFORMAÇÕES!$Q$102),IF('ORÇ.GLOBAL P CAIXA'!I125="R",J124,0))),0)</f>
        <v>0</v>
      </c>
      <c r="AU124" s="75" t="n">
        <f aca="false">IF(AP124&lt;&gt;AR124,(IF('ORÇ.GLOBAL P CAIXA'!I125="",J124*(INFORMAÇÕES!$Q$100/INFORMAÇÕES!$Q$102),IF('ORÇ.GLOBAL P CAIXA'!I125="C",J124,0))),0)</f>
        <v>0</v>
      </c>
      <c r="AV124" s="75" t="n">
        <f aca="false">IF(AP124&lt;&gt;AR124,(IF('ORÇ.GLOBAL P CAIXA'!I125="",J124*INFORMAÇÕES!$U$115,IF('ORÇ.GLOBAL P CAIXA'!I125="CF",J124,0))),0)</f>
        <v>0</v>
      </c>
      <c r="AW124" s="75" t="n">
        <f aca="false">IF(AP124&lt;&gt;AR124,(IF('ORÇ.GLOBAL P CAIXA'!I125="",J124*INFORMAÇÕES!$U$116,IF('ORÇ.GLOBAL P CAIXA'!I125="O",J124,0))),0)</f>
        <v>0</v>
      </c>
      <c r="AX124" s="731" t="n">
        <f aca="false">IF(E124&lt;&gt;0,J124,0)</f>
        <v>0</v>
      </c>
      <c r="AY124" s="730" t="n">
        <f aca="false">IF(AP124&lt;&gt;AR124,(IF('ORÇ.GLOBAL P CAIXA'!I125="",L124*(INFORMAÇÕES!$Q$99/INFORMAÇÕES!$Q$102),IF('ORÇ.GLOBAL P CAIXA'!I125="R",L124,0))),0)</f>
        <v>0</v>
      </c>
      <c r="AZ124" s="75" t="n">
        <f aca="false">IF(AP124&lt;&gt;AR124,(IF('ORÇ.GLOBAL P CAIXA'!I125="",L124*(INFORMAÇÕES!$Q$100/INFORMAÇÕES!$Q$102),IF('ORÇ.GLOBAL P CAIXA'!I125="C",L124,0))),0)</f>
        <v>0</v>
      </c>
      <c r="BA124" s="75" t="n">
        <f aca="false">IF(AP124&lt;&gt;AR124,(IF('ORÇ.GLOBAL P CAIXA'!I125="",L124*INFORMAÇÕES!$U$115,IF('ORÇ.GLOBAL P CAIXA'!I125="CF",L124,0))),0)</f>
        <v>0</v>
      </c>
      <c r="BB124" s="75" t="n">
        <f aca="false">IF(AP124&lt;&gt;AR124,(IF('ORÇ.GLOBAL P CAIXA'!I125="",L124*INFORMAÇÕES!$U$116,IF('ORÇ.GLOBAL P CAIXA'!I125="O",L124,0))),0)</f>
        <v>0</v>
      </c>
      <c r="BC124" s="731" t="n">
        <f aca="false">IF(E124&lt;&gt;0,L124,0)</f>
        <v>0</v>
      </c>
    </row>
    <row r="125" s="174" customFormat="true" ht="14.25" hidden="false" customHeight="false" outlineLevel="0" collapsed="false">
      <c r="A125" s="159" t="n">
        <v>115</v>
      </c>
      <c r="B125" s="160" t="n">
        <f aca="false">'ORÇ.REPROG. P CAIXA'!B127</f>
        <v>0</v>
      </c>
      <c r="C125" s="723" t="n">
        <f aca="false">'ORÇ.REPROG. P CAIXA'!C127</f>
        <v>0</v>
      </c>
      <c r="D125" s="162" t="n">
        <f aca="false">'ORÇ.REPROG. P CAIXA'!D127</f>
        <v>0</v>
      </c>
      <c r="E125" s="163" t="n">
        <f aca="false">IF('BM GLOBAL'!$P$1&lt;&gt;0,'ORÇ.REPROG. P CAIXA'!E127,'ORÇ.REPROG. P CAIXA'!H127)</f>
        <v>0</v>
      </c>
      <c r="F125" s="163" t="n">
        <f aca="false">IF('BM GLOBAL'!$P$1&lt;&gt;0,IF('ORÇ.GLOBAL P CAIXA'!K126=0,'ORÇ.GLOBAL EMPRESA'!G126,'ORÇ.GLOBAL P CAIXA'!F126),'ORÇ.REPROG. P CAIXA'!I127)</f>
        <v>0</v>
      </c>
      <c r="G125" s="163" t="n">
        <f aca="false">IF(E125&lt;&gt;0,ROUND(E125*F125,2),IF(AO125=0,(SUMIF('ORÇ.REPROG. P CAIXA'!$AC$13:$AC$1012,B125,$AO$11:$AO$1010)),AO125))</f>
        <v>0</v>
      </c>
      <c r="H125" s="163" t="n">
        <f aca="false">IF(J125&lt;&gt;0,IF(E125&lt;&gt;0,J125/F125,0),0)</f>
        <v>0</v>
      </c>
      <c r="I125" s="163" t="n">
        <f aca="false">IF(L125&lt;&gt;0,IF(E125&lt;&gt;0,L125/F125,0),0)</f>
        <v>0</v>
      </c>
      <c r="J125" s="163" t="n">
        <f aca="false">IF(E125&lt;&gt;0,ROUND(INDEX($P$11:$AM$1010,$A125,$L$1),2),IF(AX125=0,(SUMIF($AP$11:$AP$1010,B125,$AX$11:$AX$1010)),AX125))</f>
        <v>0</v>
      </c>
      <c r="K125" s="163" t="n">
        <f aca="false">IF(G125=0,0,(J125/G125)*100)</f>
        <v>0</v>
      </c>
      <c r="L125" s="163" t="n">
        <f aca="false">IF(E125&lt;&gt;0,ROUND(IF($L$1=1,SUM(P125),"0")+IF($L$1=2,SUM($P125:Q125),"0")+IF($L$1=3,SUM($P125:R125),"0")+IF($L$1=4,SUM($P125:S125),"0")+IF($L$1=5,SUM($P125:T125),"0")+IF($L$1=6,SUM($P125:U125),"0")+IF($L$1=7,SUM($P125:V125),"0")+IF($L$1=8,SUM($P125:W125),"0")+IF($L$1=9,SUM($P125:X125),"0")+IF($L$1=10,SUM($P125:Y125),"0")+IF($L$1=11,SUM($P125:Z125),"0")+IF($L$1=12,SUM($P125:AA125),"0")+IF($L$1=13,SUM($P125:AB125),"0")+IF($L$1=14,SUM($P125:AC125),"0")+IF($L$1=15,SUM($P125:AD125),"0")+IF($L$1=16,SUM($P125:AE125),"0")+IF($L$1=17,SUM($P125:AF125),"0")+IF($L$1=18,SUM($P125:AG125),"0")+IF($L$1=19,SUM($P125:AH125),"0")+IF($L$1=20,SUM($P125:AI125),"0")+IF($L$1=21,SUM($P125:AJ125),"0")+IF($L$1=22,SUM($P125:AK125),"0")+IF($L$1=23,SUM($P125:AL125),"0")+IF($L$1=24,SUM($P125:AM125),"0"),2),IF(BC125=0,(SUMIF($AP$11:$AP$1010,B125,$BC$11:$BC$1010)),BC125))</f>
        <v>0</v>
      </c>
      <c r="M125" s="163" t="n">
        <f aca="false">IF(G125=0,0,(L125/G125)*100)</f>
        <v>0</v>
      </c>
      <c r="N125" s="168" t="str">
        <f aca="false">IF(B125&gt;0,"ok","ocultar")</f>
        <v>ocultar</v>
      </c>
      <c r="O125" s="650"/>
      <c r="P125" s="724"/>
      <c r="Q125" s="725"/>
      <c r="R125" s="725"/>
      <c r="S125" s="725"/>
      <c r="T125" s="725"/>
      <c r="U125" s="725"/>
      <c r="V125" s="725"/>
      <c r="W125" s="725"/>
      <c r="X125" s="725"/>
      <c r="Y125" s="725"/>
      <c r="Z125" s="725"/>
      <c r="AA125" s="726"/>
      <c r="AB125" s="726"/>
      <c r="AC125" s="726"/>
      <c r="AD125" s="726"/>
      <c r="AE125" s="726"/>
      <c r="AF125" s="726"/>
      <c r="AG125" s="726"/>
      <c r="AH125" s="726"/>
      <c r="AI125" s="726"/>
      <c r="AJ125" s="726"/>
      <c r="AK125" s="726"/>
      <c r="AL125" s="726"/>
      <c r="AM125" s="727"/>
      <c r="AO125" s="728" t="n">
        <f aca="false">IF(E125&lt;&gt;0,G125,0)</f>
        <v>0</v>
      </c>
      <c r="AP125" s="157" t="n">
        <f aca="false">IF(B125=0,AP124,IF(ISNONTEXT(B125)=TRUE(),INT(B125),INT(LEFT(B125,FIND(".",B125)-1))))</f>
        <v>3</v>
      </c>
      <c r="AQ125" s="157" t="str">
        <f aca="false">IF(AQ126=1,1,IF(B125&lt;&gt;0,1,IF(C125&lt;&gt;0,1,IF(D125&lt;&gt;0,1,IF(E125&lt;&gt;0,1,"")))))</f>
        <v/>
      </c>
      <c r="AR125" s="157" t="str">
        <f aca="false">IF(AP125=0," ",IF(AP125&lt;&gt;AP124,AP125," "))</f>
        <v> </v>
      </c>
      <c r="AS125" s="732"/>
      <c r="AT125" s="730" t="n">
        <f aca="false">IF(AP125&lt;&gt;AR125,(IF('ORÇ.GLOBAL P CAIXA'!I126="",J125*(INFORMAÇÕES!$Q$99/INFORMAÇÕES!$Q$102),IF('ORÇ.GLOBAL P CAIXA'!I126="R",J125,0))),0)</f>
        <v>0</v>
      </c>
      <c r="AU125" s="75" t="n">
        <f aca="false">IF(AP125&lt;&gt;AR125,(IF('ORÇ.GLOBAL P CAIXA'!I126="",J125*(INFORMAÇÕES!$Q$100/INFORMAÇÕES!$Q$102),IF('ORÇ.GLOBAL P CAIXA'!I126="C",J125,0))),0)</f>
        <v>0</v>
      </c>
      <c r="AV125" s="75" t="n">
        <f aca="false">IF(AP125&lt;&gt;AR125,(IF('ORÇ.GLOBAL P CAIXA'!I126="",J125*INFORMAÇÕES!$U$115,IF('ORÇ.GLOBAL P CAIXA'!I126="CF",J125,0))),0)</f>
        <v>0</v>
      </c>
      <c r="AW125" s="75" t="n">
        <f aca="false">IF(AP125&lt;&gt;AR125,(IF('ORÇ.GLOBAL P CAIXA'!I126="",J125*INFORMAÇÕES!$U$116,IF('ORÇ.GLOBAL P CAIXA'!I126="O",J125,0))),0)</f>
        <v>0</v>
      </c>
      <c r="AX125" s="731" t="n">
        <f aca="false">IF(E125&lt;&gt;0,J125,0)</f>
        <v>0</v>
      </c>
      <c r="AY125" s="730" t="n">
        <f aca="false">IF(AP125&lt;&gt;AR125,(IF('ORÇ.GLOBAL P CAIXA'!I126="",L125*(INFORMAÇÕES!$Q$99/INFORMAÇÕES!$Q$102),IF('ORÇ.GLOBAL P CAIXA'!I126="R",L125,0))),0)</f>
        <v>0</v>
      </c>
      <c r="AZ125" s="75" t="n">
        <f aca="false">IF(AP125&lt;&gt;AR125,(IF('ORÇ.GLOBAL P CAIXA'!I126="",L125*(INFORMAÇÕES!$Q$100/INFORMAÇÕES!$Q$102),IF('ORÇ.GLOBAL P CAIXA'!I126="C",L125,0))),0)</f>
        <v>0</v>
      </c>
      <c r="BA125" s="75" t="n">
        <f aca="false">IF(AP125&lt;&gt;AR125,(IF('ORÇ.GLOBAL P CAIXA'!I126="",L125*INFORMAÇÕES!$U$115,IF('ORÇ.GLOBAL P CAIXA'!I126="CF",L125,0))),0)</f>
        <v>0</v>
      </c>
      <c r="BB125" s="75" t="n">
        <f aca="false">IF(AP125&lt;&gt;AR125,(IF('ORÇ.GLOBAL P CAIXA'!I126="",L125*INFORMAÇÕES!$U$116,IF('ORÇ.GLOBAL P CAIXA'!I126="O",L125,0))),0)</f>
        <v>0</v>
      </c>
      <c r="BC125" s="731" t="n">
        <f aca="false">IF(E125&lt;&gt;0,L125,0)</f>
        <v>0</v>
      </c>
    </row>
    <row r="126" s="174" customFormat="true" ht="14.25" hidden="false" customHeight="false" outlineLevel="0" collapsed="false">
      <c r="A126" s="159" t="n">
        <v>116</v>
      </c>
      <c r="B126" s="160" t="n">
        <f aca="false">'ORÇ.REPROG. P CAIXA'!B128</f>
        <v>0</v>
      </c>
      <c r="C126" s="723" t="n">
        <f aca="false">'ORÇ.REPROG. P CAIXA'!C128</f>
        <v>0</v>
      </c>
      <c r="D126" s="162" t="n">
        <f aca="false">'ORÇ.REPROG. P CAIXA'!D128</f>
        <v>0</v>
      </c>
      <c r="E126" s="163" t="n">
        <f aca="false">IF('BM GLOBAL'!$P$1&lt;&gt;0,'ORÇ.REPROG. P CAIXA'!E128,'ORÇ.REPROG. P CAIXA'!H128)</f>
        <v>0</v>
      </c>
      <c r="F126" s="163" t="n">
        <f aca="false">IF('BM GLOBAL'!$P$1&lt;&gt;0,IF('ORÇ.GLOBAL P CAIXA'!K127=0,'ORÇ.GLOBAL EMPRESA'!G127,'ORÇ.GLOBAL P CAIXA'!F127),'ORÇ.REPROG. P CAIXA'!I128)</f>
        <v>0</v>
      </c>
      <c r="G126" s="163" t="n">
        <f aca="false">IF(E126&lt;&gt;0,ROUND(E126*F126,2),IF(AO126=0,(SUMIF('ORÇ.REPROG. P CAIXA'!$AC$13:$AC$1012,B126,$AO$11:$AO$1010)),AO126))</f>
        <v>0</v>
      </c>
      <c r="H126" s="163" t="n">
        <f aca="false">IF(J126&lt;&gt;0,IF(E126&lt;&gt;0,J126/F126,0),0)</f>
        <v>0</v>
      </c>
      <c r="I126" s="163" t="n">
        <f aca="false">IF(L126&lt;&gt;0,IF(E126&lt;&gt;0,L126/F126,0),0)</f>
        <v>0</v>
      </c>
      <c r="J126" s="163" t="n">
        <f aca="false">IF(E126&lt;&gt;0,ROUND(INDEX($P$11:$AM$1010,$A126,$L$1),2),IF(AX126=0,(SUMIF($AP$11:$AP$1010,B126,$AX$11:$AX$1010)),AX126))</f>
        <v>0</v>
      </c>
      <c r="K126" s="163" t="n">
        <f aca="false">IF(G126=0,0,(J126/G126)*100)</f>
        <v>0</v>
      </c>
      <c r="L126" s="163" t="n">
        <f aca="false">IF(E126&lt;&gt;0,ROUND(IF($L$1=1,SUM(P126),"0")+IF($L$1=2,SUM($P126:Q126),"0")+IF($L$1=3,SUM($P126:R126),"0")+IF($L$1=4,SUM($P126:S126),"0")+IF($L$1=5,SUM($P126:T126),"0")+IF($L$1=6,SUM($P126:U126),"0")+IF($L$1=7,SUM($P126:V126),"0")+IF($L$1=8,SUM($P126:W126),"0")+IF($L$1=9,SUM($P126:X126),"0")+IF($L$1=10,SUM($P126:Y126),"0")+IF($L$1=11,SUM($P126:Z126),"0")+IF($L$1=12,SUM($P126:AA126),"0")+IF($L$1=13,SUM($P126:AB126),"0")+IF($L$1=14,SUM($P126:AC126),"0")+IF($L$1=15,SUM($P126:AD126),"0")+IF($L$1=16,SUM($P126:AE126),"0")+IF($L$1=17,SUM($P126:AF126),"0")+IF($L$1=18,SUM($P126:AG126),"0")+IF($L$1=19,SUM($P126:AH126),"0")+IF($L$1=20,SUM($P126:AI126),"0")+IF($L$1=21,SUM($P126:AJ126),"0")+IF($L$1=22,SUM($P126:AK126),"0")+IF($L$1=23,SUM($P126:AL126),"0")+IF($L$1=24,SUM($P126:AM126),"0"),2),IF(BC126=0,(SUMIF($AP$11:$AP$1010,B126,$BC$11:$BC$1010)),BC126))</f>
        <v>0</v>
      </c>
      <c r="M126" s="163" t="n">
        <f aca="false">IF(G126=0,0,(L126/G126)*100)</f>
        <v>0</v>
      </c>
      <c r="N126" s="168" t="str">
        <f aca="false">IF(B126&gt;0,"ok","ocultar")</f>
        <v>ocultar</v>
      </c>
      <c r="O126" s="650"/>
      <c r="P126" s="724"/>
      <c r="Q126" s="725"/>
      <c r="R126" s="725"/>
      <c r="S126" s="725"/>
      <c r="T126" s="725"/>
      <c r="U126" s="725"/>
      <c r="V126" s="725"/>
      <c r="W126" s="725"/>
      <c r="X126" s="725"/>
      <c r="Y126" s="725"/>
      <c r="Z126" s="725"/>
      <c r="AA126" s="726"/>
      <c r="AB126" s="726"/>
      <c r="AC126" s="726"/>
      <c r="AD126" s="726"/>
      <c r="AE126" s="726"/>
      <c r="AF126" s="726"/>
      <c r="AG126" s="726"/>
      <c r="AH126" s="726"/>
      <c r="AI126" s="726"/>
      <c r="AJ126" s="726"/>
      <c r="AK126" s="726"/>
      <c r="AL126" s="726"/>
      <c r="AM126" s="727"/>
      <c r="AO126" s="728" t="n">
        <f aca="false">IF(E126&lt;&gt;0,G126,0)</f>
        <v>0</v>
      </c>
      <c r="AP126" s="157" t="n">
        <f aca="false">IF(B126=0,AP125,IF(ISNONTEXT(B126)=TRUE(),INT(B126),INT(LEFT(B126,FIND(".",B126)-1))))</f>
        <v>3</v>
      </c>
      <c r="AQ126" s="157" t="str">
        <f aca="false">IF(AQ127=1,1,IF(B126&lt;&gt;0,1,IF(C126&lt;&gt;0,1,IF(D126&lt;&gt;0,1,IF(E126&lt;&gt;0,1,"")))))</f>
        <v/>
      </c>
      <c r="AR126" s="157" t="str">
        <f aca="false">IF(AP126=0," ",IF(AP126&lt;&gt;AP125,AP126," "))</f>
        <v> </v>
      </c>
      <c r="AS126" s="732"/>
      <c r="AT126" s="730" t="n">
        <f aca="false">IF(AP126&lt;&gt;AR126,(IF('ORÇ.GLOBAL P CAIXA'!I127="",J126*(INFORMAÇÕES!$Q$99/INFORMAÇÕES!$Q$102),IF('ORÇ.GLOBAL P CAIXA'!I127="R",J126,0))),0)</f>
        <v>0</v>
      </c>
      <c r="AU126" s="75" t="n">
        <f aca="false">IF(AP126&lt;&gt;AR126,(IF('ORÇ.GLOBAL P CAIXA'!I127="",J126*(INFORMAÇÕES!$Q$100/INFORMAÇÕES!$Q$102),IF('ORÇ.GLOBAL P CAIXA'!I127="C",J126,0))),0)</f>
        <v>0</v>
      </c>
      <c r="AV126" s="75" t="n">
        <f aca="false">IF(AP126&lt;&gt;AR126,(IF('ORÇ.GLOBAL P CAIXA'!I127="",J126*INFORMAÇÕES!$U$115,IF('ORÇ.GLOBAL P CAIXA'!I127="CF",J126,0))),0)</f>
        <v>0</v>
      </c>
      <c r="AW126" s="75" t="n">
        <f aca="false">IF(AP126&lt;&gt;AR126,(IF('ORÇ.GLOBAL P CAIXA'!I127="",J126*INFORMAÇÕES!$U$116,IF('ORÇ.GLOBAL P CAIXA'!I127="O",J126,0))),0)</f>
        <v>0</v>
      </c>
      <c r="AX126" s="731" t="n">
        <f aca="false">IF(E126&lt;&gt;0,J126,0)</f>
        <v>0</v>
      </c>
      <c r="AY126" s="730" t="n">
        <f aca="false">IF(AP126&lt;&gt;AR126,(IF('ORÇ.GLOBAL P CAIXA'!I127="",L126*(INFORMAÇÕES!$Q$99/INFORMAÇÕES!$Q$102),IF('ORÇ.GLOBAL P CAIXA'!I127="R",L126,0))),0)</f>
        <v>0</v>
      </c>
      <c r="AZ126" s="75" t="n">
        <f aca="false">IF(AP126&lt;&gt;AR126,(IF('ORÇ.GLOBAL P CAIXA'!I127="",L126*(INFORMAÇÕES!$Q$100/INFORMAÇÕES!$Q$102),IF('ORÇ.GLOBAL P CAIXA'!I127="C",L126,0))),0)</f>
        <v>0</v>
      </c>
      <c r="BA126" s="75" t="n">
        <f aca="false">IF(AP126&lt;&gt;AR126,(IF('ORÇ.GLOBAL P CAIXA'!I127="",L126*INFORMAÇÕES!$U$115,IF('ORÇ.GLOBAL P CAIXA'!I127="CF",L126,0))),0)</f>
        <v>0</v>
      </c>
      <c r="BB126" s="75" t="n">
        <f aca="false">IF(AP126&lt;&gt;AR126,(IF('ORÇ.GLOBAL P CAIXA'!I127="",L126*INFORMAÇÕES!$U$116,IF('ORÇ.GLOBAL P CAIXA'!I127="O",L126,0))),0)</f>
        <v>0</v>
      </c>
      <c r="BC126" s="731" t="n">
        <f aca="false">IF(E126&lt;&gt;0,L126,0)</f>
        <v>0</v>
      </c>
    </row>
    <row r="127" s="174" customFormat="true" ht="14.25" hidden="false" customHeight="false" outlineLevel="0" collapsed="false">
      <c r="A127" s="159" t="n">
        <v>117</v>
      </c>
      <c r="B127" s="160" t="n">
        <f aca="false">'ORÇ.REPROG. P CAIXA'!B129</f>
        <v>0</v>
      </c>
      <c r="C127" s="723" t="n">
        <f aca="false">'ORÇ.REPROG. P CAIXA'!C129</f>
        <v>0</v>
      </c>
      <c r="D127" s="162" t="n">
        <f aca="false">'ORÇ.REPROG. P CAIXA'!D129</f>
        <v>0</v>
      </c>
      <c r="E127" s="163" t="n">
        <f aca="false">IF('BM GLOBAL'!$P$1&lt;&gt;0,'ORÇ.REPROG. P CAIXA'!E129,'ORÇ.REPROG. P CAIXA'!H129)</f>
        <v>0</v>
      </c>
      <c r="F127" s="163" t="n">
        <f aca="false">IF('BM GLOBAL'!$P$1&lt;&gt;0,IF('ORÇ.GLOBAL P CAIXA'!K128=0,'ORÇ.GLOBAL EMPRESA'!G128,'ORÇ.GLOBAL P CAIXA'!F128),'ORÇ.REPROG. P CAIXA'!I129)</f>
        <v>0</v>
      </c>
      <c r="G127" s="163" t="n">
        <f aca="false">IF(E127&lt;&gt;0,ROUND(E127*F127,2),IF(AO127=0,(SUMIF('ORÇ.REPROG. P CAIXA'!$AC$13:$AC$1012,B127,$AO$11:$AO$1010)),AO127))</f>
        <v>0</v>
      </c>
      <c r="H127" s="163" t="n">
        <f aca="false">IF(J127&lt;&gt;0,IF(E127&lt;&gt;0,J127/F127,0),0)</f>
        <v>0</v>
      </c>
      <c r="I127" s="163" t="n">
        <f aca="false">IF(L127&lt;&gt;0,IF(E127&lt;&gt;0,L127/F127,0),0)</f>
        <v>0</v>
      </c>
      <c r="J127" s="163" t="n">
        <f aca="false">IF(E127&lt;&gt;0,ROUND(INDEX($P$11:$AM$1010,$A127,$L$1),2),IF(AX127=0,(SUMIF($AP$11:$AP$1010,B127,$AX$11:$AX$1010)),AX127))</f>
        <v>0</v>
      </c>
      <c r="K127" s="163" t="n">
        <f aca="false">IF(G127=0,0,(J127/G127)*100)</f>
        <v>0</v>
      </c>
      <c r="L127" s="163" t="n">
        <f aca="false">IF(E127&lt;&gt;0,ROUND(IF($L$1=1,SUM(P127),"0")+IF($L$1=2,SUM($P127:Q127),"0")+IF($L$1=3,SUM($P127:R127),"0")+IF($L$1=4,SUM($P127:S127),"0")+IF($L$1=5,SUM($P127:T127),"0")+IF($L$1=6,SUM($P127:U127),"0")+IF($L$1=7,SUM($P127:V127),"0")+IF($L$1=8,SUM($P127:W127),"0")+IF($L$1=9,SUM($P127:X127),"0")+IF($L$1=10,SUM($P127:Y127),"0")+IF($L$1=11,SUM($P127:Z127),"0")+IF($L$1=12,SUM($P127:AA127),"0")+IF($L$1=13,SUM($P127:AB127),"0")+IF($L$1=14,SUM($P127:AC127),"0")+IF($L$1=15,SUM($P127:AD127),"0")+IF($L$1=16,SUM($P127:AE127),"0")+IF($L$1=17,SUM($P127:AF127),"0")+IF($L$1=18,SUM($P127:AG127),"0")+IF($L$1=19,SUM($P127:AH127),"0")+IF($L$1=20,SUM($P127:AI127),"0")+IF($L$1=21,SUM($P127:AJ127),"0")+IF($L$1=22,SUM($P127:AK127),"0")+IF($L$1=23,SUM($P127:AL127),"0")+IF($L$1=24,SUM($P127:AM127),"0"),2),IF(BC127=0,(SUMIF($AP$11:$AP$1010,B127,$BC$11:$BC$1010)),BC127))</f>
        <v>0</v>
      </c>
      <c r="M127" s="163" t="n">
        <f aca="false">IF(G127=0,0,(L127/G127)*100)</f>
        <v>0</v>
      </c>
      <c r="N127" s="168" t="str">
        <f aca="false">IF(B127&gt;0,"ok","ocultar")</f>
        <v>ocultar</v>
      </c>
      <c r="O127" s="650"/>
      <c r="P127" s="724"/>
      <c r="Q127" s="725"/>
      <c r="R127" s="725"/>
      <c r="S127" s="725"/>
      <c r="T127" s="725"/>
      <c r="U127" s="725"/>
      <c r="V127" s="725"/>
      <c r="W127" s="725"/>
      <c r="X127" s="725"/>
      <c r="Y127" s="725"/>
      <c r="Z127" s="725"/>
      <c r="AA127" s="726"/>
      <c r="AB127" s="726"/>
      <c r="AC127" s="726"/>
      <c r="AD127" s="726"/>
      <c r="AE127" s="726"/>
      <c r="AF127" s="726"/>
      <c r="AG127" s="726"/>
      <c r="AH127" s="726"/>
      <c r="AI127" s="726"/>
      <c r="AJ127" s="726"/>
      <c r="AK127" s="726"/>
      <c r="AL127" s="726"/>
      <c r="AM127" s="727"/>
      <c r="AO127" s="728" t="n">
        <f aca="false">IF(E127&lt;&gt;0,G127,0)</f>
        <v>0</v>
      </c>
      <c r="AP127" s="157" t="n">
        <f aca="false">IF(B127=0,AP126,IF(ISNONTEXT(B127)=TRUE(),INT(B127),INT(LEFT(B127,FIND(".",B127)-1))))</f>
        <v>3</v>
      </c>
      <c r="AQ127" s="157" t="str">
        <f aca="false">IF(AQ128=1,1,IF(B127&lt;&gt;0,1,IF(C127&lt;&gt;0,1,IF(D127&lt;&gt;0,1,IF(E127&lt;&gt;0,1,"")))))</f>
        <v/>
      </c>
      <c r="AR127" s="157" t="str">
        <f aca="false">IF(AP127=0," ",IF(AP127&lt;&gt;AP126,AP127," "))</f>
        <v> </v>
      </c>
      <c r="AS127" s="732"/>
      <c r="AT127" s="730" t="n">
        <f aca="false">IF(AP127&lt;&gt;AR127,(IF('ORÇ.GLOBAL P CAIXA'!I128="",J127*(INFORMAÇÕES!$Q$99/INFORMAÇÕES!$Q$102),IF('ORÇ.GLOBAL P CAIXA'!I128="R",J127,0))),0)</f>
        <v>0</v>
      </c>
      <c r="AU127" s="75" t="n">
        <f aca="false">IF(AP127&lt;&gt;AR127,(IF('ORÇ.GLOBAL P CAIXA'!I128="",J127*(INFORMAÇÕES!$Q$100/INFORMAÇÕES!$Q$102),IF('ORÇ.GLOBAL P CAIXA'!I128="C",J127,0))),0)</f>
        <v>0</v>
      </c>
      <c r="AV127" s="75" t="n">
        <f aca="false">IF(AP127&lt;&gt;AR127,(IF('ORÇ.GLOBAL P CAIXA'!I128="",J127*INFORMAÇÕES!$U$115,IF('ORÇ.GLOBAL P CAIXA'!I128="CF",J127,0))),0)</f>
        <v>0</v>
      </c>
      <c r="AW127" s="75" t="n">
        <f aca="false">IF(AP127&lt;&gt;AR127,(IF('ORÇ.GLOBAL P CAIXA'!I128="",J127*INFORMAÇÕES!$U$116,IF('ORÇ.GLOBAL P CAIXA'!I128="O",J127,0))),0)</f>
        <v>0</v>
      </c>
      <c r="AX127" s="731" t="n">
        <f aca="false">IF(E127&lt;&gt;0,J127,0)</f>
        <v>0</v>
      </c>
      <c r="AY127" s="730" t="n">
        <f aca="false">IF(AP127&lt;&gt;AR127,(IF('ORÇ.GLOBAL P CAIXA'!I128="",L127*(INFORMAÇÕES!$Q$99/INFORMAÇÕES!$Q$102),IF('ORÇ.GLOBAL P CAIXA'!I128="R",L127,0))),0)</f>
        <v>0</v>
      </c>
      <c r="AZ127" s="75" t="n">
        <f aca="false">IF(AP127&lt;&gt;AR127,(IF('ORÇ.GLOBAL P CAIXA'!I128="",L127*(INFORMAÇÕES!$Q$100/INFORMAÇÕES!$Q$102),IF('ORÇ.GLOBAL P CAIXA'!I128="C",L127,0))),0)</f>
        <v>0</v>
      </c>
      <c r="BA127" s="75" t="n">
        <f aca="false">IF(AP127&lt;&gt;AR127,(IF('ORÇ.GLOBAL P CAIXA'!I128="",L127*INFORMAÇÕES!$U$115,IF('ORÇ.GLOBAL P CAIXA'!I128="CF",L127,0))),0)</f>
        <v>0</v>
      </c>
      <c r="BB127" s="75" t="n">
        <f aca="false">IF(AP127&lt;&gt;AR127,(IF('ORÇ.GLOBAL P CAIXA'!I128="",L127*INFORMAÇÕES!$U$116,IF('ORÇ.GLOBAL P CAIXA'!I128="O",L127,0))),0)</f>
        <v>0</v>
      </c>
      <c r="BC127" s="731" t="n">
        <f aca="false">IF(E127&lt;&gt;0,L127,0)</f>
        <v>0</v>
      </c>
    </row>
    <row r="128" s="174" customFormat="true" ht="14.25" hidden="false" customHeight="false" outlineLevel="0" collapsed="false">
      <c r="A128" s="159" t="n">
        <v>118</v>
      </c>
      <c r="B128" s="160" t="n">
        <f aca="false">'ORÇ.REPROG. P CAIXA'!B130</f>
        <v>0</v>
      </c>
      <c r="C128" s="723" t="n">
        <f aca="false">'ORÇ.REPROG. P CAIXA'!C130</f>
        <v>0</v>
      </c>
      <c r="D128" s="162" t="n">
        <f aca="false">'ORÇ.REPROG. P CAIXA'!D130</f>
        <v>0</v>
      </c>
      <c r="E128" s="163" t="n">
        <f aca="false">IF('BM GLOBAL'!$P$1&lt;&gt;0,'ORÇ.REPROG. P CAIXA'!E130,'ORÇ.REPROG. P CAIXA'!H130)</f>
        <v>0</v>
      </c>
      <c r="F128" s="163" t="n">
        <f aca="false">IF('BM GLOBAL'!$P$1&lt;&gt;0,IF('ORÇ.GLOBAL P CAIXA'!K129=0,'ORÇ.GLOBAL EMPRESA'!G129,'ORÇ.GLOBAL P CAIXA'!F129),'ORÇ.REPROG. P CAIXA'!I130)</f>
        <v>0</v>
      </c>
      <c r="G128" s="163" t="n">
        <f aca="false">IF(E128&lt;&gt;0,ROUND(E128*F128,2),IF(AO128=0,(SUMIF('ORÇ.REPROG. P CAIXA'!$AC$13:$AC$1012,B128,$AO$11:$AO$1010)),AO128))</f>
        <v>0</v>
      </c>
      <c r="H128" s="163" t="n">
        <f aca="false">IF(J128&lt;&gt;0,IF(E128&lt;&gt;0,J128/F128,0),0)</f>
        <v>0</v>
      </c>
      <c r="I128" s="163" t="n">
        <f aca="false">IF(L128&lt;&gt;0,IF(E128&lt;&gt;0,L128/F128,0),0)</f>
        <v>0</v>
      </c>
      <c r="J128" s="163" t="n">
        <f aca="false">IF(E128&lt;&gt;0,ROUND(INDEX($P$11:$AM$1010,$A128,$L$1),2),IF(AX128=0,(SUMIF($AP$11:$AP$1010,B128,$AX$11:$AX$1010)),AX128))</f>
        <v>0</v>
      </c>
      <c r="K128" s="163" t="n">
        <f aca="false">IF(G128=0,0,(J128/G128)*100)</f>
        <v>0</v>
      </c>
      <c r="L128" s="163" t="n">
        <f aca="false">IF(E128&lt;&gt;0,ROUND(IF($L$1=1,SUM(P128),"0")+IF($L$1=2,SUM($P128:Q128),"0")+IF($L$1=3,SUM($P128:R128),"0")+IF($L$1=4,SUM($P128:S128),"0")+IF($L$1=5,SUM($P128:T128),"0")+IF($L$1=6,SUM($P128:U128),"0")+IF($L$1=7,SUM($P128:V128),"0")+IF($L$1=8,SUM($P128:W128),"0")+IF($L$1=9,SUM($P128:X128),"0")+IF($L$1=10,SUM($P128:Y128),"0")+IF($L$1=11,SUM($P128:Z128),"0")+IF($L$1=12,SUM($P128:AA128),"0")+IF($L$1=13,SUM($P128:AB128),"0")+IF($L$1=14,SUM($P128:AC128),"0")+IF($L$1=15,SUM($P128:AD128),"0")+IF($L$1=16,SUM($P128:AE128),"0")+IF($L$1=17,SUM($P128:AF128),"0")+IF($L$1=18,SUM($P128:AG128),"0")+IF($L$1=19,SUM($P128:AH128),"0")+IF($L$1=20,SUM($P128:AI128),"0")+IF($L$1=21,SUM($P128:AJ128),"0")+IF($L$1=22,SUM($P128:AK128),"0")+IF($L$1=23,SUM($P128:AL128),"0")+IF($L$1=24,SUM($P128:AM128),"0"),2),IF(BC128=0,(SUMIF($AP$11:$AP$1010,B128,$BC$11:$BC$1010)),BC128))</f>
        <v>0</v>
      </c>
      <c r="M128" s="163" t="n">
        <f aca="false">IF(G128=0,0,(L128/G128)*100)</f>
        <v>0</v>
      </c>
      <c r="N128" s="168" t="str">
        <f aca="false">IF(B128&gt;0,"ok","ocultar")</f>
        <v>ocultar</v>
      </c>
      <c r="O128" s="650"/>
      <c r="P128" s="724"/>
      <c r="Q128" s="725"/>
      <c r="R128" s="725"/>
      <c r="S128" s="725"/>
      <c r="T128" s="725"/>
      <c r="U128" s="725"/>
      <c r="V128" s="725"/>
      <c r="W128" s="725"/>
      <c r="X128" s="725"/>
      <c r="Y128" s="725"/>
      <c r="Z128" s="725"/>
      <c r="AA128" s="726"/>
      <c r="AB128" s="726"/>
      <c r="AC128" s="726"/>
      <c r="AD128" s="726"/>
      <c r="AE128" s="726"/>
      <c r="AF128" s="726"/>
      <c r="AG128" s="726"/>
      <c r="AH128" s="726"/>
      <c r="AI128" s="726"/>
      <c r="AJ128" s="726"/>
      <c r="AK128" s="726"/>
      <c r="AL128" s="726"/>
      <c r="AM128" s="727"/>
      <c r="AO128" s="728" t="n">
        <f aca="false">IF(E128&lt;&gt;0,G128,0)</f>
        <v>0</v>
      </c>
      <c r="AP128" s="157" t="n">
        <f aca="false">IF(B128=0,AP127,IF(ISNONTEXT(B128)=TRUE(),INT(B128),INT(LEFT(B128,FIND(".",B128)-1))))</f>
        <v>3</v>
      </c>
      <c r="AQ128" s="157" t="str">
        <f aca="false">IF(AQ129=1,1,IF(B128&lt;&gt;0,1,IF(C128&lt;&gt;0,1,IF(D128&lt;&gt;0,1,IF(E128&lt;&gt;0,1,"")))))</f>
        <v/>
      </c>
      <c r="AR128" s="157" t="str">
        <f aca="false">IF(AP128=0," ",IF(AP128&lt;&gt;AP127,AP128," "))</f>
        <v> </v>
      </c>
      <c r="AS128" s="732"/>
      <c r="AT128" s="730" t="n">
        <f aca="false">IF(AP128&lt;&gt;AR128,(IF('ORÇ.GLOBAL P CAIXA'!I129="",J128*(INFORMAÇÕES!$Q$99/INFORMAÇÕES!$Q$102),IF('ORÇ.GLOBAL P CAIXA'!I129="R",J128,0))),0)</f>
        <v>0</v>
      </c>
      <c r="AU128" s="75" t="n">
        <f aca="false">IF(AP128&lt;&gt;AR128,(IF('ORÇ.GLOBAL P CAIXA'!I129="",J128*(INFORMAÇÕES!$Q$100/INFORMAÇÕES!$Q$102),IF('ORÇ.GLOBAL P CAIXA'!I129="C",J128,0))),0)</f>
        <v>0</v>
      </c>
      <c r="AV128" s="75" t="n">
        <f aca="false">IF(AP128&lt;&gt;AR128,(IF('ORÇ.GLOBAL P CAIXA'!I129="",J128*INFORMAÇÕES!$U$115,IF('ORÇ.GLOBAL P CAIXA'!I129="CF",J128,0))),0)</f>
        <v>0</v>
      </c>
      <c r="AW128" s="75" t="n">
        <f aca="false">IF(AP128&lt;&gt;AR128,(IF('ORÇ.GLOBAL P CAIXA'!I129="",J128*INFORMAÇÕES!$U$116,IF('ORÇ.GLOBAL P CAIXA'!I129="O",J128,0))),0)</f>
        <v>0</v>
      </c>
      <c r="AX128" s="731" t="n">
        <f aca="false">IF(E128&lt;&gt;0,J128,0)</f>
        <v>0</v>
      </c>
      <c r="AY128" s="730" t="n">
        <f aca="false">IF(AP128&lt;&gt;AR128,(IF('ORÇ.GLOBAL P CAIXA'!I129="",L128*(INFORMAÇÕES!$Q$99/INFORMAÇÕES!$Q$102),IF('ORÇ.GLOBAL P CAIXA'!I129="R",L128,0))),0)</f>
        <v>0</v>
      </c>
      <c r="AZ128" s="75" t="n">
        <f aca="false">IF(AP128&lt;&gt;AR128,(IF('ORÇ.GLOBAL P CAIXA'!I129="",L128*(INFORMAÇÕES!$Q$100/INFORMAÇÕES!$Q$102),IF('ORÇ.GLOBAL P CAIXA'!I129="C",L128,0))),0)</f>
        <v>0</v>
      </c>
      <c r="BA128" s="75" t="n">
        <f aca="false">IF(AP128&lt;&gt;AR128,(IF('ORÇ.GLOBAL P CAIXA'!I129="",L128*INFORMAÇÕES!$U$115,IF('ORÇ.GLOBAL P CAIXA'!I129="CF",L128,0))),0)</f>
        <v>0</v>
      </c>
      <c r="BB128" s="75" t="n">
        <f aca="false">IF(AP128&lt;&gt;AR128,(IF('ORÇ.GLOBAL P CAIXA'!I129="",L128*INFORMAÇÕES!$U$116,IF('ORÇ.GLOBAL P CAIXA'!I129="O",L128,0))),0)</f>
        <v>0</v>
      </c>
      <c r="BC128" s="731" t="n">
        <f aca="false">IF(E128&lt;&gt;0,L128,0)</f>
        <v>0</v>
      </c>
    </row>
    <row r="129" s="174" customFormat="true" ht="14.25" hidden="false" customHeight="false" outlineLevel="0" collapsed="false">
      <c r="A129" s="159" t="n">
        <v>119</v>
      </c>
      <c r="B129" s="160" t="n">
        <f aca="false">'ORÇ.REPROG. P CAIXA'!B131</f>
        <v>0</v>
      </c>
      <c r="C129" s="723" t="n">
        <f aca="false">'ORÇ.REPROG. P CAIXA'!C131</f>
        <v>0</v>
      </c>
      <c r="D129" s="162" t="n">
        <f aca="false">'ORÇ.REPROG. P CAIXA'!D131</f>
        <v>0</v>
      </c>
      <c r="E129" s="163" t="n">
        <f aca="false">IF('BM GLOBAL'!$P$1&lt;&gt;0,'ORÇ.REPROG. P CAIXA'!E131,'ORÇ.REPROG. P CAIXA'!H131)</f>
        <v>0</v>
      </c>
      <c r="F129" s="163" t="n">
        <f aca="false">IF('BM GLOBAL'!$P$1&lt;&gt;0,IF('ORÇ.GLOBAL P CAIXA'!K130=0,'ORÇ.GLOBAL EMPRESA'!G130,'ORÇ.GLOBAL P CAIXA'!F130),'ORÇ.REPROG. P CAIXA'!I131)</f>
        <v>0</v>
      </c>
      <c r="G129" s="163" t="n">
        <f aca="false">IF(E129&lt;&gt;0,ROUND(E129*F129,2),IF(AO129=0,(SUMIF('ORÇ.REPROG. P CAIXA'!$AC$13:$AC$1012,B129,$AO$11:$AO$1010)),AO129))</f>
        <v>0</v>
      </c>
      <c r="H129" s="163" t="n">
        <f aca="false">IF(J129&lt;&gt;0,IF(E129&lt;&gt;0,J129/F129,0),0)</f>
        <v>0</v>
      </c>
      <c r="I129" s="163" t="n">
        <f aca="false">IF(L129&lt;&gt;0,IF(E129&lt;&gt;0,L129/F129,0),0)</f>
        <v>0</v>
      </c>
      <c r="J129" s="163" t="n">
        <f aca="false">IF(E129&lt;&gt;0,ROUND(INDEX($P$11:$AM$1010,$A129,$L$1),2),IF(AX129=0,(SUMIF($AP$11:$AP$1010,B129,$AX$11:$AX$1010)),AX129))</f>
        <v>0</v>
      </c>
      <c r="K129" s="163" t="n">
        <f aca="false">IF(G129=0,0,(J129/G129)*100)</f>
        <v>0</v>
      </c>
      <c r="L129" s="163" t="n">
        <f aca="false">IF(E129&lt;&gt;0,ROUND(IF($L$1=1,SUM(P129),"0")+IF($L$1=2,SUM($P129:Q129),"0")+IF($L$1=3,SUM($P129:R129),"0")+IF($L$1=4,SUM($P129:S129),"0")+IF($L$1=5,SUM($P129:T129),"0")+IF($L$1=6,SUM($P129:U129),"0")+IF($L$1=7,SUM($P129:V129),"0")+IF($L$1=8,SUM($P129:W129),"0")+IF($L$1=9,SUM($P129:X129),"0")+IF($L$1=10,SUM($P129:Y129),"0")+IF($L$1=11,SUM($P129:Z129),"0")+IF($L$1=12,SUM($P129:AA129),"0")+IF($L$1=13,SUM($P129:AB129),"0")+IF($L$1=14,SUM($P129:AC129),"0")+IF($L$1=15,SUM($P129:AD129),"0")+IF($L$1=16,SUM($P129:AE129),"0")+IF($L$1=17,SUM($P129:AF129),"0")+IF($L$1=18,SUM($P129:AG129),"0")+IF($L$1=19,SUM($P129:AH129),"0")+IF($L$1=20,SUM($P129:AI129),"0")+IF($L$1=21,SUM($P129:AJ129),"0")+IF($L$1=22,SUM($P129:AK129),"0")+IF($L$1=23,SUM($P129:AL129),"0")+IF($L$1=24,SUM($P129:AM129),"0"),2),IF(BC129=0,(SUMIF($AP$11:$AP$1010,B129,$BC$11:$BC$1010)),BC129))</f>
        <v>0</v>
      </c>
      <c r="M129" s="163" t="n">
        <f aca="false">IF(G129=0,0,(L129/G129)*100)</f>
        <v>0</v>
      </c>
      <c r="N129" s="168" t="str">
        <f aca="false">IF(B129&gt;0,"ok","ocultar")</f>
        <v>ocultar</v>
      </c>
      <c r="O129" s="650"/>
      <c r="P129" s="724"/>
      <c r="Q129" s="725"/>
      <c r="R129" s="725"/>
      <c r="S129" s="725"/>
      <c r="T129" s="725"/>
      <c r="U129" s="725"/>
      <c r="V129" s="725"/>
      <c r="W129" s="725"/>
      <c r="X129" s="725"/>
      <c r="Y129" s="725"/>
      <c r="Z129" s="725"/>
      <c r="AA129" s="726"/>
      <c r="AB129" s="726"/>
      <c r="AC129" s="726"/>
      <c r="AD129" s="726"/>
      <c r="AE129" s="726"/>
      <c r="AF129" s="726"/>
      <c r="AG129" s="726"/>
      <c r="AH129" s="726"/>
      <c r="AI129" s="726"/>
      <c r="AJ129" s="726"/>
      <c r="AK129" s="726"/>
      <c r="AL129" s="726"/>
      <c r="AM129" s="727"/>
      <c r="AO129" s="728" t="n">
        <f aca="false">IF(E129&lt;&gt;0,G129,0)</f>
        <v>0</v>
      </c>
      <c r="AP129" s="157" t="n">
        <f aca="false">IF(B129=0,AP128,IF(ISNONTEXT(B129)=TRUE(),INT(B129),INT(LEFT(B129,FIND(".",B129)-1))))</f>
        <v>3</v>
      </c>
      <c r="AQ129" s="157" t="str">
        <f aca="false">IF(AQ130=1,1,IF(B129&lt;&gt;0,1,IF(C129&lt;&gt;0,1,IF(D129&lt;&gt;0,1,IF(E129&lt;&gt;0,1,"")))))</f>
        <v/>
      </c>
      <c r="AR129" s="157" t="str">
        <f aca="false">IF(AP129=0," ",IF(AP129&lt;&gt;AP128,AP129," "))</f>
        <v> </v>
      </c>
      <c r="AS129" s="732"/>
      <c r="AT129" s="730" t="n">
        <f aca="false">IF(AP129&lt;&gt;AR129,(IF('ORÇ.GLOBAL P CAIXA'!I130="",J129*(INFORMAÇÕES!$Q$99/INFORMAÇÕES!$Q$102),IF('ORÇ.GLOBAL P CAIXA'!I130="R",J129,0))),0)</f>
        <v>0</v>
      </c>
      <c r="AU129" s="75" t="n">
        <f aca="false">IF(AP129&lt;&gt;AR129,(IF('ORÇ.GLOBAL P CAIXA'!I130="",J129*(INFORMAÇÕES!$Q$100/INFORMAÇÕES!$Q$102),IF('ORÇ.GLOBAL P CAIXA'!I130="C",J129,0))),0)</f>
        <v>0</v>
      </c>
      <c r="AV129" s="75" t="n">
        <f aca="false">IF(AP129&lt;&gt;AR129,(IF('ORÇ.GLOBAL P CAIXA'!I130="",J129*INFORMAÇÕES!$U$115,IF('ORÇ.GLOBAL P CAIXA'!I130="CF",J129,0))),0)</f>
        <v>0</v>
      </c>
      <c r="AW129" s="75" t="n">
        <f aca="false">IF(AP129&lt;&gt;AR129,(IF('ORÇ.GLOBAL P CAIXA'!I130="",J129*INFORMAÇÕES!$U$116,IF('ORÇ.GLOBAL P CAIXA'!I130="O",J129,0))),0)</f>
        <v>0</v>
      </c>
      <c r="AX129" s="731" t="n">
        <f aca="false">IF(E129&lt;&gt;0,J129,0)</f>
        <v>0</v>
      </c>
      <c r="AY129" s="730" t="n">
        <f aca="false">IF(AP129&lt;&gt;AR129,(IF('ORÇ.GLOBAL P CAIXA'!I130="",L129*(INFORMAÇÕES!$Q$99/INFORMAÇÕES!$Q$102),IF('ORÇ.GLOBAL P CAIXA'!I130="R",L129,0))),0)</f>
        <v>0</v>
      </c>
      <c r="AZ129" s="75" t="n">
        <f aca="false">IF(AP129&lt;&gt;AR129,(IF('ORÇ.GLOBAL P CAIXA'!I130="",L129*(INFORMAÇÕES!$Q$100/INFORMAÇÕES!$Q$102),IF('ORÇ.GLOBAL P CAIXA'!I130="C",L129,0))),0)</f>
        <v>0</v>
      </c>
      <c r="BA129" s="75" t="n">
        <f aca="false">IF(AP129&lt;&gt;AR129,(IF('ORÇ.GLOBAL P CAIXA'!I130="",L129*INFORMAÇÕES!$U$115,IF('ORÇ.GLOBAL P CAIXA'!I130="CF",L129,0))),0)</f>
        <v>0</v>
      </c>
      <c r="BB129" s="75" t="n">
        <f aca="false">IF(AP129&lt;&gt;AR129,(IF('ORÇ.GLOBAL P CAIXA'!I130="",L129*INFORMAÇÕES!$U$116,IF('ORÇ.GLOBAL P CAIXA'!I130="O",L129,0))),0)</f>
        <v>0</v>
      </c>
      <c r="BC129" s="731" t="n">
        <f aca="false">IF(E129&lt;&gt;0,L129,0)</f>
        <v>0</v>
      </c>
    </row>
    <row r="130" s="174" customFormat="true" ht="14.25" hidden="false" customHeight="false" outlineLevel="0" collapsed="false">
      <c r="A130" s="159" t="n">
        <v>120</v>
      </c>
      <c r="B130" s="160" t="n">
        <f aca="false">'ORÇ.REPROG. P CAIXA'!B132</f>
        <v>0</v>
      </c>
      <c r="C130" s="723" t="n">
        <f aca="false">'ORÇ.REPROG. P CAIXA'!C132</f>
        <v>0</v>
      </c>
      <c r="D130" s="162" t="n">
        <f aca="false">'ORÇ.REPROG. P CAIXA'!D132</f>
        <v>0</v>
      </c>
      <c r="E130" s="163" t="n">
        <f aca="false">IF('BM GLOBAL'!$P$1&lt;&gt;0,'ORÇ.REPROG. P CAIXA'!E132,'ORÇ.REPROG. P CAIXA'!H132)</f>
        <v>0</v>
      </c>
      <c r="F130" s="163" t="n">
        <f aca="false">IF('BM GLOBAL'!$P$1&lt;&gt;0,IF('ORÇ.GLOBAL P CAIXA'!K131=0,'ORÇ.GLOBAL EMPRESA'!G131,'ORÇ.GLOBAL P CAIXA'!F131),'ORÇ.REPROG. P CAIXA'!I132)</f>
        <v>0</v>
      </c>
      <c r="G130" s="163" t="n">
        <f aca="false">IF(E130&lt;&gt;0,ROUND(E130*F130,2),IF(AO130=0,(SUMIF('ORÇ.REPROG. P CAIXA'!$AC$13:$AC$1012,B130,$AO$11:$AO$1010)),AO130))</f>
        <v>0</v>
      </c>
      <c r="H130" s="163" t="n">
        <f aca="false">IF(J130&lt;&gt;0,IF(E130&lt;&gt;0,J130/F130,0),0)</f>
        <v>0</v>
      </c>
      <c r="I130" s="163" t="n">
        <f aca="false">IF(L130&lt;&gt;0,IF(E130&lt;&gt;0,L130/F130,0),0)</f>
        <v>0</v>
      </c>
      <c r="J130" s="163" t="n">
        <f aca="false">IF(E130&lt;&gt;0,ROUND(INDEX($P$11:$AM$1010,$A130,$L$1),2),IF(AX130=0,(SUMIF($AP$11:$AP$1010,B130,$AX$11:$AX$1010)),AX130))</f>
        <v>0</v>
      </c>
      <c r="K130" s="163" t="n">
        <f aca="false">IF(G130=0,0,(J130/G130)*100)</f>
        <v>0</v>
      </c>
      <c r="L130" s="163" t="n">
        <f aca="false">IF(E130&lt;&gt;0,ROUND(IF($L$1=1,SUM(P130),"0")+IF($L$1=2,SUM($P130:Q130),"0")+IF($L$1=3,SUM($P130:R130),"0")+IF($L$1=4,SUM($P130:S130),"0")+IF($L$1=5,SUM($P130:T130),"0")+IF($L$1=6,SUM($P130:U130),"0")+IF($L$1=7,SUM($P130:V130),"0")+IF($L$1=8,SUM($P130:W130),"0")+IF($L$1=9,SUM($P130:X130),"0")+IF($L$1=10,SUM($P130:Y130),"0")+IF($L$1=11,SUM($P130:Z130),"0")+IF($L$1=12,SUM($P130:AA130),"0")+IF($L$1=13,SUM($P130:AB130),"0")+IF($L$1=14,SUM($P130:AC130),"0")+IF($L$1=15,SUM($P130:AD130),"0")+IF($L$1=16,SUM($P130:AE130),"0")+IF($L$1=17,SUM($P130:AF130),"0")+IF($L$1=18,SUM($P130:AG130),"0")+IF($L$1=19,SUM($P130:AH130),"0")+IF($L$1=20,SUM($P130:AI130),"0")+IF($L$1=21,SUM($P130:AJ130),"0")+IF($L$1=22,SUM($P130:AK130),"0")+IF($L$1=23,SUM($P130:AL130),"0")+IF($L$1=24,SUM($P130:AM130),"0"),2),IF(BC130=0,(SUMIF($AP$11:$AP$1010,B130,$BC$11:$BC$1010)),BC130))</f>
        <v>0</v>
      </c>
      <c r="M130" s="163" t="n">
        <f aca="false">IF(G130=0,0,(L130/G130)*100)</f>
        <v>0</v>
      </c>
      <c r="N130" s="168" t="str">
        <f aca="false">IF(B130&gt;0,"ok","ocultar")</f>
        <v>ocultar</v>
      </c>
      <c r="O130" s="650"/>
      <c r="P130" s="724"/>
      <c r="Q130" s="725"/>
      <c r="R130" s="725"/>
      <c r="S130" s="725"/>
      <c r="T130" s="725"/>
      <c r="U130" s="725"/>
      <c r="V130" s="725"/>
      <c r="W130" s="725"/>
      <c r="X130" s="725"/>
      <c r="Y130" s="725"/>
      <c r="Z130" s="725"/>
      <c r="AA130" s="726"/>
      <c r="AB130" s="726"/>
      <c r="AC130" s="726"/>
      <c r="AD130" s="726"/>
      <c r="AE130" s="726"/>
      <c r="AF130" s="726"/>
      <c r="AG130" s="726"/>
      <c r="AH130" s="726"/>
      <c r="AI130" s="726"/>
      <c r="AJ130" s="726"/>
      <c r="AK130" s="726"/>
      <c r="AL130" s="726"/>
      <c r="AM130" s="727"/>
      <c r="AO130" s="728" t="n">
        <f aca="false">IF(E130&lt;&gt;0,G130,0)</f>
        <v>0</v>
      </c>
      <c r="AP130" s="157" t="n">
        <f aca="false">IF(B130=0,AP129,IF(ISNONTEXT(B130)=TRUE(),INT(B130),INT(LEFT(B130,FIND(".",B130)-1))))</f>
        <v>3</v>
      </c>
      <c r="AQ130" s="157" t="str">
        <f aca="false">IF(AQ131=1,1,IF(B130&lt;&gt;0,1,IF(C130&lt;&gt;0,1,IF(D130&lt;&gt;0,1,IF(E130&lt;&gt;0,1,"")))))</f>
        <v/>
      </c>
      <c r="AR130" s="157" t="str">
        <f aca="false">IF(AP130=0," ",IF(AP130&lt;&gt;AP129,AP130," "))</f>
        <v> </v>
      </c>
      <c r="AS130" s="732"/>
      <c r="AT130" s="730" t="n">
        <f aca="false">IF(AP130&lt;&gt;AR130,(IF('ORÇ.GLOBAL P CAIXA'!I131="",J130*(INFORMAÇÕES!$Q$99/INFORMAÇÕES!$Q$102),IF('ORÇ.GLOBAL P CAIXA'!I131="R",J130,0))),0)</f>
        <v>0</v>
      </c>
      <c r="AU130" s="75" t="n">
        <f aca="false">IF(AP130&lt;&gt;AR130,(IF('ORÇ.GLOBAL P CAIXA'!I131="",J130*(INFORMAÇÕES!$Q$100/INFORMAÇÕES!$Q$102),IF('ORÇ.GLOBAL P CAIXA'!I131="C",J130,0))),0)</f>
        <v>0</v>
      </c>
      <c r="AV130" s="75" t="n">
        <f aca="false">IF(AP130&lt;&gt;AR130,(IF('ORÇ.GLOBAL P CAIXA'!I131="",J130*INFORMAÇÕES!$U$115,IF('ORÇ.GLOBAL P CAIXA'!I131="CF",J130,0))),0)</f>
        <v>0</v>
      </c>
      <c r="AW130" s="75" t="n">
        <f aca="false">IF(AP130&lt;&gt;AR130,(IF('ORÇ.GLOBAL P CAIXA'!I131="",J130*INFORMAÇÕES!$U$116,IF('ORÇ.GLOBAL P CAIXA'!I131="O",J130,0))),0)</f>
        <v>0</v>
      </c>
      <c r="AX130" s="731" t="n">
        <f aca="false">IF(E130&lt;&gt;0,J130,0)</f>
        <v>0</v>
      </c>
      <c r="AY130" s="730" t="n">
        <f aca="false">IF(AP130&lt;&gt;AR130,(IF('ORÇ.GLOBAL P CAIXA'!I131="",L130*(INFORMAÇÕES!$Q$99/INFORMAÇÕES!$Q$102),IF('ORÇ.GLOBAL P CAIXA'!I131="R",L130,0))),0)</f>
        <v>0</v>
      </c>
      <c r="AZ130" s="75" t="n">
        <f aca="false">IF(AP130&lt;&gt;AR130,(IF('ORÇ.GLOBAL P CAIXA'!I131="",L130*(INFORMAÇÕES!$Q$100/INFORMAÇÕES!$Q$102),IF('ORÇ.GLOBAL P CAIXA'!I131="C",L130,0))),0)</f>
        <v>0</v>
      </c>
      <c r="BA130" s="75" t="n">
        <f aca="false">IF(AP130&lt;&gt;AR130,(IF('ORÇ.GLOBAL P CAIXA'!I131="",L130*INFORMAÇÕES!$U$115,IF('ORÇ.GLOBAL P CAIXA'!I131="CF",L130,0))),0)</f>
        <v>0</v>
      </c>
      <c r="BB130" s="75" t="n">
        <f aca="false">IF(AP130&lt;&gt;AR130,(IF('ORÇ.GLOBAL P CAIXA'!I131="",L130*INFORMAÇÕES!$U$116,IF('ORÇ.GLOBAL P CAIXA'!I131="O",L130,0))),0)</f>
        <v>0</v>
      </c>
      <c r="BC130" s="731" t="n">
        <f aca="false">IF(E130&lt;&gt;0,L130,0)</f>
        <v>0</v>
      </c>
    </row>
    <row r="131" s="174" customFormat="true" ht="14.25" hidden="false" customHeight="false" outlineLevel="0" collapsed="false">
      <c r="A131" s="159" t="n">
        <v>121</v>
      </c>
      <c r="B131" s="160" t="n">
        <f aca="false">'ORÇ.REPROG. P CAIXA'!B133</f>
        <v>0</v>
      </c>
      <c r="C131" s="723" t="n">
        <f aca="false">'ORÇ.REPROG. P CAIXA'!C133</f>
        <v>0</v>
      </c>
      <c r="D131" s="162" t="n">
        <f aca="false">'ORÇ.REPROG. P CAIXA'!D133</f>
        <v>0</v>
      </c>
      <c r="E131" s="163" t="n">
        <f aca="false">IF('BM GLOBAL'!$P$1&lt;&gt;0,'ORÇ.REPROG. P CAIXA'!E133,'ORÇ.REPROG. P CAIXA'!H133)</f>
        <v>0</v>
      </c>
      <c r="F131" s="163" t="n">
        <f aca="false">IF('BM GLOBAL'!$P$1&lt;&gt;0,IF('ORÇ.GLOBAL P CAIXA'!K132=0,'ORÇ.GLOBAL EMPRESA'!G132,'ORÇ.GLOBAL P CAIXA'!F132),'ORÇ.REPROG. P CAIXA'!I133)</f>
        <v>0</v>
      </c>
      <c r="G131" s="163" t="n">
        <f aca="false">IF(E131&lt;&gt;0,ROUND(E131*F131,2),IF(AO131=0,(SUMIF('ORÇ.REPROG. P CAIXA'!$AC$13:$AC$1012,B131,$AO$11:$AO$1010)),AO131))</f>
        <v>0</v>
      </c>
      <c r="H131" s="163" t="n">
        <f aca="false">IF(J131&lt;&gt;0,IF(E131&lt;&gt;0,J131/F131,0),0)</f>
        <v>0</v>
      </c>
      <c r="I131" s="163" t="n">
        <f aca="false">IF(L131&lt;&gt;0,IF(E131&lt;&gt;0,L131/F131,0),0)</f>
        <v>0</v>
      </c>
      <c r="J131" s="163" t="n">
        <f aca="false">IF(E131&lt;&gt;0,ROUND(INDEX($P$11:$AM$1010,$A131,$L$1),2),IF(AX131=0,(SUMIF($AP$11:$AP$1010,B131,$AX$11:$AX$1010)),AX131))</f>
        <v>0</v>
      </c>
      <c r="K131" s="163" t="n">
        <f aca="false">IF(G131=0,0,(J131/G131)*100)</f>
        <v>0</v>
      </c>
      <c r="L131" s="163" t="n">
        <f aca="false">IF(E131&lt;&gt;0,ROUND(IF($L$1=1,SUM(P131),"0")+IF($L$1=2,SUM($P131:Q131),"0")+IF($L$1=3,SUM($P131:R131),"0")+IF($L$1=4,SUM($P131:S131),"0")+IF($L$1=5,SUM($P131:T131),"0")+IF($L$1=6,SUM($P131:U131),"0")+IF($L$1=7,SUM($P131:V131),"0")+IF($L$1=8,SUM($P131:W131),"0")+IF($L$1=9,SUM($P131:X131),"0")+IF($L$1=10,SUM($P131:Y131),"0")+IF($L$1=11,SUM($P131:Z131),"0")+IF($L$1=12,SUM($P131:AA131),"0")+IF($L$1=13,SUM($P131:AB131),"0")+IF($L$1=14,SUM($P131:AC131),"0")+IF($L$1=15,SUM($P131:AD131),"0")+IF($L$1=16,SUM($P131:AE131),"0")+IF($L$1=17,SUM($P131:AF131),"0")+IF($L$1=18,SUM($P131:AG131),"0")+IF($L$1=19,SUM($P131:AH131),"0")+IF($L$1=20,SUM($P131:AI131),"0")+IF($L$1=21,SUM($P131:AJ131),"0")+IF($L$1=22,SUM($P131:AK131),"0")+IF($L$1=23,SUM($P131:AL131),"0")+IF($L$1=24,SUM($P131:AM131),"0"),2),IF(BC131=0,(SUMIF($AP$11:$AP$1010,B131,$BC$11:$BC$1010)),BC131))</f>
        <v>0</v>
      </c>
      <c r="M131" s="163" t="n">
        <f aca="false">IF(G131=0,0,(L131/G131)*100)</f>
        <v>0</v>
      </c>
      <c r="N131" s="168" t="str">
        <f aca="false">IF(B131&gt;0,"ok","ocultar")</f>
        <v>ocultar</v>
      </c>
      <c r="O131" s="650"/>
      <c r="P131" s="724"/>
      <c r="Q131" s="725"/>
      <c r="R131" s="725"/>
      <c r="S131" s="725"/>
      <c r="T131" s="725"/>
      <c r="U131" s="725"/>
      <c r="V131" s="725"/>
      <c r="W131" s="725"/>
      <c r="X131" s="725"/>
      <c r="Y131" s="725"/>
      <c r="Z131" s="725"/>
      <c r="AA131" s="726"/>
      <c r="AB131" s="726"/>
      <c r="AC131" s="726"/>
      <c r="AD131" s="726"/>
      <c r="AE131" s="726"/>
      <c r="AF131" s="726"/>
      <c r="AG131" s="726"/>
      <c r="AH131" s="726"/>
      <c r="AI131" s="726"/>
      <c r="AJ131" s="726"/>
      <c r="AK131" s="726"/>
      <c r="AL131" s="726"/>
      <c r="AM131" s="727"/>
      <c r="AO131" s="728" t="n">
        <f aca="false">IF(E131&lt;&gt;0,G131,0)</f>
        <v>0</v>
      </c>
      <c r="AP131" s="157" t="n">
        <f aca="false">IF(B131=0,AP130,IF(ISNONTEXT(B131)=TRUE(),INT(B131),INT(LEFT(B131,FIND(".",B131)-1))))</f>
        <v>3</v>
      </c>
      <c r="AQ131" s="157" t="str">
        <f aca="false">IF(AQ132=1,1,IF(B131&lt;&gt;0,1,IF(C131&lt;&gt;0,1,IF(D131&lt;&gt;0,1,IF(E131&lt;&gt;0,1,"")))))</f>
        <v/>
      </c>
      <c r="AR131" s="157" t="str">
        <f aca="false">IF(AP131=0," ",IF(AP131&lt;&gt;AP130,AP131," "))</f>
        <v> </v>
      </c>
      <c r="AS131" s="732"/>
      <c r="AT131" s="730" t="n">
        <f aca="false">IF(AP131&lt;&gt;AR131,(IF('ORÇ.GLOBAL P CAIXA'!I132="",J131*(INFORMAÇÕES!$Q$99/INFORMAÇÕES!$Q$102),IF('ORÇ.GLOBAL P CAIXA'!I132="R",J131,0))),0)</f>
        <v>0</v>
      </c>
      <c r="AU131" s="75" t="n">
        <f aca="false">IF(AP131&lt;&gt;AR131,(IF('ORÇ.GLOBAL P CAIXA'!I132="",J131*(INFORMAÇÕES!$Q$100/INFORMAÇÕES!$Q$102),IF('ORÇ.GLOBAL P CAIXA'!I132="C",J131,0))),0)</f>
        <v>0</v>
      </c>
      <c r="AV131" s="75" t="n">
        <f aca="false">IF(AP131&lt;&gt;AR131,(IF('ORÇ.GLOBAL P CAIXA'!I132="",J131*INFORMAÇÕES!$U$115,IF('ORÇ.GLOBAL P CAIXA'!I132="CF",J131,0))),0)</f>
        <v>0</v>
      </c>
      <c r="AW131" s="75" t="n">
        <f aca="false">IF(AP131&lt;&gt;AR131,(IF('ORÇ.GLOBAL P CAIXA'!I132="",J131*INFORMAÇÕES!$U$116,IF('ORÇ.GLOBAL P CAIXA'!I132="O",J131,0))),0)</f>
        <v>0</v>
      </c>
      <c r="AX131" s="731" t="n">
        <f aca="false">IF(E131&lt;&gt;0,J131,0)</f>
        <v>0</v>
      </c>
      <c r="AY131" s="730" t="n">
        <f aca="false">IF(AP131&lt;&gt;AR131,(IF('ORÇ.GLOBAL P CAIXA'!I132="",L131*(INFORMAÇÕES!$Q$99/INFORMAÇÕES!$Q$102),IF('ORÇ.GLOBAL P CAIXA'!I132="R",L131,0))),0)</f>
        <v>0</v>
      </c>
      <c r="AZ131" s="75" t="n">
        <f aca="false">IF(AP131&lt;&gt;AR131,(IF('ORÇ.GLOBAL P CAIXA'!I132="",L131*(INFORMAÇÕES!$Q$100/INFORMAÇÕES!$Q$102),IF('ORÇ.GLOBAL P CAIXA'!I132="C",L131,0))),0)</f>
        <v>0</v>
      </c>
      <c r="BA131" s="75" t="n">
        <f aca="false">IF(AP131&lt;&gt;AR131,(IF('ORÇ.GLOBAL P CAIXA'!I132="",L131*INFORMAÇÕES!$U$115,IF('ORÇ.GLOBAL P CAIXA'!I132="CF",L131,0))),0)</f>
        <v>0</v>
      </c>
      <c r="BB131" s="75" t="n">
        <f aca="false">IF(AP131&lt;&gt;AR131,(IF('ORÇ.GLOBAL P CAIXA'!I132="",L131*INFORMAÇÕES!$U$116,IF('ORÇ.GLOBAL P CAIXA'!I132="O",L131,0))),0)</f>
        <v>0</v>
      </c>
      <c r="BC131" s="731" t="n">
        <f aca="false">IF(E131&lt;&gt;0,L131,0)</f>
        <v>0</v>
      </c>
    </row>
    <row r="132" s="174" customFormat="true" ht="14.25" hidden="false" customHeight="false" outlineLevel="0" collapsed="false">
      <c r="A132" s="159" t="n">
        <v>122</v>
      </c>
      <c r="B132" s="160" t="n">
        <f aca="false">'ORÇ.REPROG. P CAIXA'!B134</f>
        <v>0</v>
      </c>
      <c r="C132" s="723" t="n">
        <f aca="false">'ORÇ.REPROG. P CAIXA'!C134</f>
        <v>0</v>
      </c>
      <c r="D132" s="162" t="n">
        <f aca="false">'ORÇ.REPROG. P CAIXA'!D134</f>
        <v>0</v>
      </c>
      <c r="E132" s="163" t="n">
        <f aca="false">IF('BM GLOBAL'!$P$1&lt;&gt;0,'ORÇ.REPROG. P CAIXA'!E134,'ORÇ.REPROG. P CAIXA'!H134)</f>
        <v>0</v>
      </c>
      <c r="F132" s="163" t="n">
        <f aca="false">IF('BM GLOBAL'!$P$1&lt;&gt;0,IF('ORÇ.GLOBAL P CAIXA'!K133=0,'ORÇ.GLOBAL EMPRESA'!G133,'ORÇ.GLOBAL P CAIXA'!F133),'ORÇ.REPROG. P CAIXA'!I134)</f>
        <v>0</v>
      </c>
      <c r="G132" s="163" t="n">
        <f aca="false">IF(E132&lt;&gt;0,ROUND(E132*F132,2),IF(AO132=0,(SUMIF('ORÇ.REPROG. P CAIXA'!$AC$13:$AC$1012,B132,$AO$11:$AO$1010)),AO132))</f>
        <v>0</v>
      </c>
      <c r="H132" s="163" t="n">
        <f aca="false">IF(J132&lt;&gt;0,IF(E132&lt;&gt;0,J132/F132,0),0)</f>
        <v>0</v>
      </c>
      <c r="I132" s="163" t="n">
        <f aca="false">IF(L132&lt;&gt;0,IF(E132&lt;&gt;0,L132/F132,0),0)</f>
        <v>0</v>
      </c>
      <c r="J132" s="163" t="n">
        <f aca="false">IF(E132&lt;&gt;0,ROUND(INDEX($P$11:$AM$1010,$A132,$L$1),2),IF(AX132=0,(SUMIF($AP$11:$AP$1010,B132,$AX$11:$AX$1010)),AX132))</f>
        <v>0</v>
      </c>
      <c r="K132" s="163" t="n">
        <f aca="false">IF(G132=0,0,(J132/G132)*100)</f>
        <v>0</v>
      </c>
      <c r="L132" s="163" t="n">
        <f aca="false">IF(E132&lt;&gt;0,ROUND(IF($L$1=1,SUM(P132),"0")+IF($L$1=2,SUM($P132:Q132),"0")+IF($L$1=3,SUM($P132:R132),"0")+IF($L$1=4,SUM($P132:S132),"0")+IF($L$1=5,SUM($P132:T132),"0")+IF($L$1=6,SUM($P132:U132),"0")+IF($L$1=7,SUM($P132:V132),"0")+IF($L$1=8,SUM($P132:W132),"0")+IF($L$1=9,SUM($P132:X132),"0")+IF($L$1=10,SUM($P132:Y132),"0")+IF($L$1=11,SUM($P132:Z132),"0")+IF($L$1=12,SUM($P132:AA132),"0")+IF($L$1=13,SUM($P132:AB132),"0")+IF($L$1=14,SUM($P132:AC132),"0")+IF($L$1=15,SUM($P132:AD132),"0")+IF($L$1=16,SUM($P132:AE132),"0")+IF($L$1=17,SUM($P132:AF132),"0")+IF($L$1=18,SUM($P132:AG132),"0")+IF($L$1=19,SUM($P132:AH132),"0")+IF($L$1=20,SUM($P132:AI132),"0")+IF($L$1=21,SUM($P132:AJ132),"0")+IF($L$1=22,SUM($P132:AK132),"0")+IF($L$1=23,SUM($P132:AL132),"0")+IF($L$1=24,SUM($P132:AM132),"0"),2),IF(BC132=0,(SUMIF($AP$11:$AP$1010,B132,$BC$11:$BC$1010)),BC132))</f>
        <v>0</v>
      </c>
      <c r="M132" s="163" t="n">
        <f aca="false">IF(G132=0,0,(L132/G132)*100)</f>
        <v>0</v>
      </c>
      <c r="N132" s="168" t="str">
        <f aca="false">IF(B132&gt;0,"ok","ocultar")</f>
        <v>ocultar</v>
      </c>
      <c r="O132" s="650"/>
      <c r="P132" s="724"/>
      <c r="Q132" s="725"/>
      <c r="R132" s="725"/>
      <c r="S132" s="725"/>
      <c r="T132" s="725"/>
      <c r="U132" s="725"/>
      <c r="V132" s="725"/>
      <c r="W132" s="725"/>
      <c r="X132" s="725"/>
      <c r="Y132" s="725"/>
      <c r="Z132" s="725"/>
      <c r="AA132" s="726"/>
      <c r="AB132" s="726"/>
      <c r="AC132" s="726"/>
      <c r="AD132" s="726"/>
      <c r="AE132" s="726"/>
      <c r="AF132" s="726"/>
      <c r="AG132" s="726"/>
      <c r="AH132" s="726"/>
      <c r="AI132" s="726"/>
      <c r="AJ132" s="726"/>
      <c r="AK132" s="726"/>
      <c r="AL132" s="726"/>
      <c r="AM132" s="727"/>
      <c r="AO132" s="728" t="n">
        <f aca="false">IF(E132&lt;&gt;0,G132,0)</f>
        <v>0</v>
      </c>
      <c r="AP132" s="157" t="n">
        <f aca="false">IF(B132=0,AP131,IF(ISNONTEXT(B132)=TRUE(),INT(B132),INT(LEFT(B132,FIND(".",B132)-1))))</f>
        <v>3</v>
      </c>
      <c r="AQ132" s="157" t="str">
        <f aca="false">IF(AQ133=1,1,IF(B132&lt;&gt;0,1,IF(C132&lt;&gt;0,1,IF(D132&lt;&gt;0,1,IF(E132&lt;&gt;0,1,"")))))</f>
        <v/>
      </c>
      <c r="AR132" s="157" t="str">
        <f aca="false">IF(AP132=0," ",IF(AP132&lt;&gt;AP131,AP132," "))</f>
        <v> </v>
      </c>
      <c r="AS132" s="732"/>
      <c r="AT132" s="730" t="n">
        <f aca="false">IF(AP132&lt;&gt;AR132,(IF('ORÇ.GLOBAL P CAIXA'!I133="",J132*(INFORMAÇÕES!$Q$99/INFORMAÇÕES!$Q$102),IF('ORÇ.GLOBAL P CAIXA'!I133="R",J132,0))),0)</f>
        <v>0</v>
      </c>
      <c r="AU132" s="75" t="n">
        <f aca="false">IF(AP132&lt;&gt;AR132,(IF('ORÇ.GLOBAL P CAIXA'!I133="",J132*(INFORMAÇÕES!$Q$100/INFORMAÇÕES!$Q$102),IF('ORÇ.GLOBAL P CAIXA'!I133="C",J132,0))),0)</f>
        <v>0</v>
      </c>
      <c r="AV132" s="75" t="n">
        <f aca="false">IF(AP132&lt;&gt;AR132,(IF('ORÇ.GLOBAL P CAIXA'!I133="",J132*INFORMAÇÕES!$U$115,IF('ORÇ.GLOBAL P CAIXA'!I133="CF",J132,0))),0)</f>
        <v>0</v>
      </c>
      <c r="AW132" s="75" t="n">
        <f aca="false">IF(AP132&lt;&gt;AR132,(IF('ORÇ.GLOBAL P CAIXA'!I133="",J132*INFORMAÇÕES!$U$116,IF('ORÇ.GLOBAL P CAIXA'!I133="O",J132,0))),0)</f>
        <v>0</v>
      </c>
      <c r="AX132" s="731" t="n">
        <f aca="false">IF(E132&lt;&gt;0,J132,0)</f>
        <v>0</v>
      </c>
      <c r="AY132" s="730" t="n">
        <f aca="false">IF(AP132&lt;&gt;AR132,(IF('ORÇ.GLOBAL P CAIXA'!I133="",L132*(INFORMAÇÕES!$Q$99/INFORMAÇÕES!$Q$102),IF('ORÇ.GLOBAL P CAIXA'!I133="R",L132,0))),0)</f>
        <v>0</v>
      </c>
      <c r="AZ132" s="75" t="n">
        <f aca="false">IF(AP132&lt;&gt;AR132,(IF('ORÇ.GLOBAL P CAIXA'!I133="",L132*(INFORMAÇÕES!$Q$100/INFORMAÇÕES!$Q$102),IF('ORÇ.GLOBAL P CAIXA'!I133="C",L132,0))),0)</f>
        <v>0</v>
      </c>
      <c r="BA132" s="75" t="n">
        <f aca="false">IF(AP132&lt;&gt;AR132,(IF('ORÇ.GLOBAL P CAIXA'!I133="",L132*INFORMAÇÕES!$U$115,IF('ORÇ.GLOBAL P CAIXA'!I133="CF",L132,0))),0)</f>
        <v>0</v>
      </c>
      <c r="BB132" s="75" t="n">
        <f aca="false">IF(AP132&lt;&gt;AR132,(IF('ORÇ.GLOBAL P CAIXA'!I133="",L132*INFORMAÇÕES!$U$116,IF('ORÇ.GLOBAL P CAIXA'!I133="O",L132,0))),0)</f>
        <v>0</v>
      </c>
      <c r="BC132" s="731" t="n">
        <f aca="false">IF(E132&lt;&gt;0,L132,0)</f>
        <v>0</v>
      </c>
    </row>
    <row r="133" s="174" customFormat="true" ht="14.25" hidden="false" customHeight="false" outlineLevel="0" collapsed="false">
      <c r="A133" s="159" t="n">
        <v>123</v>
      </c>
      <c r="B133" s="160" t="n">
        <f aca="false">'ORÇ.REPROG. P CAIXA'!B135</f>
        <v>0</v>
      </c>
      <c r="C133" s="723" t="n">
        <f aca="false">'ORÇ.REPROG. P CAIXA'!C135</f>
        <v>0</v>
      </c>
      <c r="D133" s="162" t="n">
        <f aca="false">'ORÇ.REPROG. P CAIXA'!D135</f>
        <v>0</v>
      </c>
      <c r="E133" s="163" t="n">
        <f aca="false">IF('BM GLOBAL'!$P$1&lt;&gt;0,'ORÇ.REPROG. P CAIXA'!E135,'ORÇ.REPROG. P CAIXA'!H135)</f>
        <v>0</v>
      </c>
      <c r="F133" s="163" t="n">
        <f aca="false">IF('BM GLOBAL'!$P$1&lt;&gt;0,IF('ORÇ.GLOBAL P CAIXA'!K134=0,'ORÇ.GLOBAL EMPRESA'!G134,'ORÇ.GLOBAL P CAIXA'!F134),'ORÇ.REPROG. P CAIXA'!I135)</f>
        <v>0</v>
      </c>
      <c r="G133" s="163" t="n">
        <f aca="false">IF(E133&lt;&gt;0,ROUND(E133*F133,2),IF(AO133=0,(SUMIF('ORÇ.REPROG. P CAIXA'!$AC$13:$AC$1012,B133,$AO$11:$AO$1010)),AO133))</f>
        <v>0</v>
      </c>
      <c r="H133" s="163" t="n">
        <f aca="false">IF(J133&lt;&gt;0,IF(E133&lt;&gt;0,J133/F133,0),0)</f>
        <v>0</v>
      </c>
      <c r="I133" s="163" t="n">
        <f aca="false">IF(L133&lt;&gt;0,IF(E133&lt;&gt;0,L133/F133,0),0)</f>
        <v>0</v>
      </c>
      <c r="J133" s="163" t="n">
        <f aca="false">IF(E133&lt;&gt;0,ROUND(INDEX($P$11:$AM$1010,$A133,$L$1),2),IF(AX133=0,(SUMIF($AP$11:$AP$1010,B133,$AX$11:$AX$1010)),AX133))</f>
        <v>0</v>
      </c>
      <c r="K133" s="163" t="n">
        <f aca="false">IF(G133=0,0,(J133/G133)*100)</f>
        <v>0</v>
      </c>
      <c r="L133" s="163" t="n">
        <f aca="false">IF(E133&lt;&gt;0,ROUND(IF($L$1=1,SUM(P133),"0")+IF($L$1=2,SUM($P133:Q133),"0")+IF($L$1=3,SUM($P133:R133),"0")+IF($L$1=4,SUM($P133:S133),"0")+IF($L$1=5,SUM($P133:T133),"0")+IF($L$1=6,SUM($P133:U133),"0")+IF($L$1=7,SUM($P133:V133),"0")+IF($L$1=8,SUM($P133:W133),"0")+IF($L$1=9,SUM($P133:X133),"0")+IF($L$1=10,SUM($P133:Y133),"0")+IF($L$1=11,SUM($P133:Z133),"0")+IF($L$1=12,SUM($P133:AA133),"0")+IF($L$1=13,SUM($P133:AB133),"0")+IF($L$1=14,SUM($P133:AC133),"0")+IF($L$1=15,SUM($P133:AD133),"0")+IF($L$1=16,SUM($P133:AE133),"0")+IF($L$1=17,SUM($P133:AF133),"0")+IF($L$1=18,SUM($P133:AG133),"0")+IF($L$1=19,SUM($P133:AH133),"0")+IF($L$1=20,SUM($P133:AI133),"0")+IF($L$1=21,SUM($P133:AJ133),"0")+IF($L$1=22,SUM($P133:AK133),"0")+IF($L$1=23,SUM($P133:AL133),"0")+IF($L$1=24,SUM($P133:AM133),"0"),2),IF(BC133=0,(SUMIF($AP$11:$AP$1010,B133,$BC$11:$BC$1010)),BC133))</f>
        <v>0</v>
      </c>
      <c r="M133" s="163" t="n">
        <f aca="false">IF(G133=0,0,(L133/G133)*100)</f>
        <v>0</v>
      </c>
      <c r="N133" s="168" t="str">
        <f aca="false">IF(B133&gt;0,"ok","ocultar")</f>
        <v>ocultar</v>
      </c>
      <c r="O133" s="650"/>
      <c r="P133" s="724"/>
      <c r="Q133" s="725"/>
      <c r="R133" s="725"/>
      <c r="S133" s="725"/>
      <c r="T133" s="725"/>
      <c r="U133" s="725"/>
      <c r="V133" s="725"/>
      <c r="W133" s="725"/>
      <c r="X133" s="725"/>
      <c r="Y133" s="725"/>
      <c r="Z133" s="725"/>
      <c r="AA133" s="726"/>
      <c r="AB133" s="726"/>
      <c r="AC133" s="726"/>
      <c r="AD133" s="726"/>
      <c r="AE133" s="726"/>
      <c r="AF133" s="726"/>
      <c r="AG133" s="726"/>
      <c r="AH133" s="726"/>
      <c r="AI133" s="726"/>
      <c r="AJ133" s="726"/>
      <c r="AK133" s="726"/>
      <c r="AL133" s="726"/>
      <c r="AM133" s="727"/>
      <c r="AO133" s="728" t="n">
        <f aca="false">IF(E133&lt;&gt;0,G133,0)</f>
        <v>0</v>
      </c>
      <c r="AP133" s="157" t="n">
        <f aca="false">IF(B133=0,AP132,IF(ISNONTEXT(B133)=TRUE(),INT(B133),INT(LEFT(B133,FIND(".",B133)-1))))</f>
        <v>3</v>
      </c>
      <c r="AQ133" s="157" t="str">
        <f aca="false">IF(AQ134=1,1,IF(B133&lt;&gt;0,1,IF(C133&lt;&gt;0,1,IF(D133&lt;&gt;0,1,IF(E133&lt;&gt;0,1,"")))))</f>
        <v/>
      </c>
      <c r="AR133" s="157" t="str">
        <f aca="false">IF(AP133=0," ",IF(AP133&lt;&gt;AP132,AP133," "))</f>
        <v> </v>
      </c>
      <c r="AS133" s="732"/>
      <c r="AT133" s="730" t="n">
        <f aca="false">IF(AP133&lt;&gt;AR133,(IF('ORÇ.GLOBAL P CAIXA'!I134="",J133*(INFORMAÇÕES!$Q$99/INFORMAÇÕES!$Q$102),IF('ORÇ.GLOBAL P CAIXA'!I134="R",J133,0))),0)</f>
        <v>0</v>
      </c>
      <c r="AU133" s="75" t="n">
        <f aca="false">IF(AP133&lt;&gt;AR133,(IF('ORÇ.GLOBAL P CAIXA'!I134="",J133*(INFORMAÇÕES!$Q$100/INFORMAÇÕES!$Q$102),IF('ORÇ.GLOBAL P CAIXA'!I134="C",J133,0))),0)</f>
        <v>0</v>
      </c>
      <c r="AV133" s="75" t="n">
        <f aca="false">IF(AP133&lt;&gt;AR133,(IF('ORÇ.GLOBAL P CAIXA'!I134="",J133*INFORMAÇÕES!$U$115,IF('ORÇ.GLOBAL P CAIXA'!I134="CF",J133,0))),0)</f>
        <v>0</v>
      </c>
      <c r="AW133" s="75" t="n">
        <f aca="false">IF(AP133&lt;&gt;AR133,(IF('ORÇ.GLOBAL P CAIXA'!I134="",J133*INFORMAÇÕES!$U$116,IF('ORÇ.GLOBAL P CAIXA'!I134="O",J133,0))),0)</f>
        <v>0</v>
      </c>
      <c r="AX133" s="731" t="n">
        <f aca="false">IF(E133&lt;&gt;0,J133,0)</f>
        <v>0</v>
      </c>
      <c r="AY133" s="730" t="n">
        <f aca="false">IF(AP133&lt;&gt;AR133,(IF('ORÇ.GLOBAL P CAIXA'!I134="",L133*(INFORMAÇÕES!$Q$99/INFORMAÇÕES!$Q$102),IF('ORÇ.GLOBAL P CAIXA'!I134="R",L133,0))),0)</f>
        <v>0</v>
      </c>
      <c r="AZ133" s="75" t="n">
        <f aca="false">IF(AP133&lt;&gt;AR133,(IF('ORÇ.GLOBAL P CAIXA'!I134="",L133*(INFORMAÇÕES!$Q$100/INFORMAÇÕES!$Q$102),IF('ORÇ.GLOBAL P CAIXA'!I134="C",L133,0))),0)</f>
        <v>0</v>
      </c>
      <c r="BA133" s="75" t="n">
        <f aca="false">IF(AP133&lt;&gt;AR133,(IF('ORÇ.GLOBAL P CAIXA'!I134="",L133*INFORMAÇÕES!$U$115,IF('ORÇ.GLOBAL P CAIXA'!I134="CF",L133,0))),0)</f>
        <v>0</v>
      </c>
      <c r="BB133" s="75" t="n">
        <f aca="false">IF(AP133&lt;&gt;AR133,(IF('ORÇ.GLOBAL P CAIXA'!I134="",L133*INFORMAÇÕES!$U$116,IF('ORÇ.GLOBAL P CAIXA'!I134="O",L133,0))),0)</f>
        <v>0</v>
      </c>
      <c r="BC133" s="731" t="n">
        <f aca="false">IF(E133&lt;&gt;0,L133,0)</f>
        <v>0</v>
      </c>
    </row>
    <row r="134" s="174" customFormat="true" ht="14.25" hidden="false" customHeight="false" outlineLevel="0" collapsed="false">
      <c r="A134" s="159" t="n">
        <v>124</v>
      </c>
      <c r="B134" s="160" t="n">
        <f aca="false">'ORÇ.REPROG. P CAIXA'!B136</f>
        <v>0</v>
      </c>
      <c r="C134" s="723" t="n">
        <f aca="false">'ORÇ.REPROG. P CAIXA'!C136</f>
        <v>0</v>
      </c>
      <c r="D134" s="162" t="n">
        <f aca="false">'ORÇ.REPROG. P CAIXA'!D136</f>
        <v>0</v>
      </c>
      <c r="E134" s="163" t="n">
        <f aca="false">IF('BM GLOBAL'!$P$1&lt;&gt;0,'ORÇ.REPROG. P CAIXA'!E136,'ORÇ.REPROG. P CAIXA'!H136)</f>
        <v>0</v>
      </c>
      <c r="F134" s="163" t="n">
        <f aca="false">IF('BM GLOBAL'!$P$1&lt;&gt;0,IF('ORÇ.GLOBAL P CAIXA'!K135=0,'ORÇ.GLOBAL EMPRESA'!G135,'ORÇ.GLOBAL P CAIXA'!F135),'ORÇ.REPROG. P CAIXA'!I136)</f>
        <v>0</v>
      </c>
      <c r="G134" s="163" t="n">
        <f aca="false">IF(E134&lt;&gt;0,ROUND(E134*F134,2),IF(AO134=0,(SUMIF('ORÇ.REPROG. P CAIXA'!$AC$13:$AC$1012,B134,$AO$11:$AO$1010)),AO134))</f>
        <v>0</v>
      </c>
      <c r="H134" s="163" t="n">
        <f aca="false">IF(J134&lt;&gt;0,IF(E134&lt;&gt;0,J134/F134,0),0)</f>
        <v>0</v>
      </c>
      <c r="I134" s="163" t="n">
        <f aca="false">IF(L134&lt;&gt;0,IF(E134&lt;&gt;0,L134/F134,0),0)</f>
        <v>0</v>
      </c>
      <c r="J134" s="163" t="n">
        <f aca="false">IF(E134&lt;&gt;0,ROUND(INDEX($P$11:$AM$1010,$A134,$L$1),2),IF(AX134=0,(SUMIF($AP$11:$AP$1010,B134,$AX$11:$AX$1010)),AX134))</f>
        <v>0</v>
      </c>
      <c r="K134" s="163" t="n">
        <f aca="false">IF(G134=0,0,(J134/G134)*100)</f>
        <v>0</v>
      </c>
      <c r="L134" s="163" t="n">
        <f aca="false">IF(E134&lt;&gt;0,ROUND(IF($L$1=1,SUM(P134),"0")+IF($L$1=2,SUM($P134:Q134),"0")+IF($L$1=3,SUM($P134:R134),"0")+IF($L$1=4,SUM($P134:S134),"0")+IF($L$1=5,SUM($P134:T134),"0")+IF($L$1=6,SUM($P134:U134),"0")+IF($L$1=7,SUM($P134:V134),"0")+IF($L$1=8,SUM($P134:W134),"0")+IF($L$1=9,SUM($P134:X134),"0")+IF($L$1=10,SUM($P134:Y134),"0")+IF($L$1=11,SUM($P134:Z134),"0")+IF($L$1=12,SUM($P134:AA134),"0")+IF($L$1=13,SUM($P134:AB134),"0")+IF($L$1=14,SUM($P134:AC134),"0")+IF($L$1=15,SUM($P134:AD134),"0")+IF($L$1=16,SUM($P134:AE134),"0")+IF($L$1=17,SUM($P134:AF134),"0")+IF($L$1=18,SUM($P134:AG134),"0")+IF($L$1=19,SUM($P134:AH134),"0")+IF($L$1=20,SUM($P134:AI134),"0")+IF($L$1=21,SUM($P134:AJ134),"0")+IF($L$1=22,SUM($P134:AK134),"0")+IF($L$1=23,SUM($P134:AL134),"0")+IF($L$1=24,SUM($P134:AM134),"0"),2),IF(BC134=0,(SUMIF($AP$11:$AP$1010,B134,$BC$11:$BC$1010)),BC134))</f>
        <v>0</v>
      </c>
      <c r="M134" s="163" t="n">
        <f aca="false">IF(G134=0,0,(L134/G134)*100)</f>
        <v>0</v>
      </c>
      <c r="N134" s="168" t="str">
        <f aca="false">IF(B134&gt;0,"ok","ocultar")</f>
        <v>ocultar</v>
      </c>
      <c r="O134" s="650"/>
      <c r="P134" s="724"/>
      <c r="Q134" s="725"/>
      <c r="R134" s="725"/>
      <c r="S134" s="725"/>
      <c r="T134" s="725"/>
      <c r="U134" s="725"/>
      <c r="V134" s="725"/>
      <c r="W134" s="725"/>
      <c r="X134" s="725"/>
      <c r="Y134" s="725"/>
      <c r="Z134" s="725"/>
      <c r="AA134" s="726"/>
      <c r="AB134" s="726"/>
      <c r="AC134" s="726"/>
      <c r="AD134" s="726"/>
      <c r="AE134" s="726"/>
      <c r="AF134" s="726"/>
      <c r="AG134" s="726"/>
      <c r="AH134" s="726"/>
      <c r="AI134" s="726"/>
      <c r="AJ134" s="726"/>
      <c r="AK134" s="726"/>
      <c r="AL134" s="726"/>
      <c r="AM134" s="727"/>
      <c r="AO134" s="728" t="n">
        <f aca="false">IF(E134&lt;&gt;0,G134,0)</f>
        <v>0</v>
      </c>
      <c r="AP134" s="157" t="n">
        <f aca="false">IF(B134=0,AP133,IF(ISNONTEXT(B134)=TRUE(),INT(B134),INT(LEFT(B134,FIND(".",B134)-1))))</f>
        <v>3</v>
      </c>
      <c r="AQ134" s="157" t="str">
        <f aca="false">IF(AQ135=1,1,IF(B134&lt;&gt;0,1,IF(C134&lt;&gt;0,1,IF(D134&lt;&gt;0,1,IF(E134&lt;&gt;0,1,"")))))</f>
        <v/>
      </c>
      <c r="AR134" s="157" t="str">
        <f aca="false">IF(AP134=0," ",IF(AP134&lt;&gt;AP133,AP134," "))</f>
        <v> </v>
      </c>
      <c r="AS134" s="732"/>
      <c r="AT134" s="730" t="n">
        <f aca="false">IF(AP134&lt;&gt;AR134,(IF('ORÇ.GLOBAL P CAIXA'!I135="",J134*(INFORMAÇÕES!$Q$99/INFORMAÇÕES!$Q$102),IF('ORÇ.GLOBAL P CAIXA'!I135="R",J134,0))),0)</f>
        <v>0</v>
      </c>
      <c r="AU134" s="75" t="n">
        <f aca="false">IF(AP134&lt;&gt;AR134,(IF('ORÇ.GLOBAL P CAIXA'!I135="",J134*(INFORMAÇÕES!$Q$100/INFORMAÇÕES!$Q$102),IF('ORÇ.GLOBAL P CAIXA'!I135="C",J134,0))),0)</f>
        <v>0</v>
      </c>
      <c r="AV134" s="75" t="n">
        <f aca="false">IF(AP134&lt;&gt;AR134,(IF('ORÇ.GLOBAL P CAIXA'!I135="",J134*INFORMAÇÕES!$U$115,IF('ORÇ.GLOBAL P CAIXA'!I135="CF",J134,0))),0)</f>
        <v>0</v>
      </c>
      <c r="AW134" s="75" t="n">
        <f aca="false">IF(AP134&lt;&gt;AR134,(IF('ORÇ.GLOBAL P CAIXA'!I135="",J134*INFORMAÇÕES!$U$116,IF('ORÇ.GLOBAL P CAIXA'!I135="O",J134,0))),0)</f>
        <v>0</v>
      </c>
      <c r="AX134" s="731" t="n">
        <f aca="false">IF(E134&lt;&gt;0,J134,0)</f>
        <v>0</v>
      </c>
      <c r="AY134" s="730" t="n">
        <f aca="false">IF(AP134&lt;&gt;AR134,(IF('ORÇ.GLOBAL P CAIXA'!I135="",L134*(INFORMAÇÕES!$Q$99/INFORMAÇÕES!$Q$102),IF('ORÇ.GLOBAL P CAIXA'!I135="R",L134,0))),0)</f>
        <v>0</v>
      </c>
      <c r="AZ134" s="75" t="n">
        <f aca="false">IF(AP134&lt;&gt;AR134,(IF('ORÇ.GLOBAL P CAIXA'!I135="",L134*(INFORMAÇÕES!$Q$100/INFORMAÇÕES!$Q$102),IF('ORÇ.GLOBAL P CAIXA'!I135="C",L134,0))),0)</f>
        <v>0</v>
      </c>
      <c r="BA134" s="75" t="n">
        <f aca="false">IF(AP134&lt;&gt;AR134,(IF('ORÇ.GLOBAL P CAIXA'!I135="",L134*INFORMAÇÕES!$U$115,IF('ORÇ.GLOBAL P CAIXA'!I135="CF",L134,0))),0)</f>
        <v>0</v>
      </c>
      <c r="BB134" s="75" t="n">
        <f aca="false">IF(AP134&lt;&gt;AR134,(IF('ORÇ.GLOBAL P CAIXA'!I135="",L134*INFORMAÇÕES!$U$116,IF('ORÇ.GLOBAL P CAIXA'!I135="O",L134,0))),0)</f>
        <v>0</v>
      </c>
      <c r="BC134" s="731" t="n">
        <f aca="false">IF(E134&lt;&gt;0,L134,0)</f>
        <v>0</v>
      </c>
    </row>
    <row r="135" s="174" customFormat="true" ht="14.25" hidden="false" customHeight="false" outlineLevel="0" collapsed="false">
      <c r="A135" s="159" t="n">
        <v>125</v>
      </c>
      <c r="B135" s="160" t="n">
        <f aca="false">'ORÇ.REPROG. P CAIXA'!B137</f>
        <v>0</v>
      </c>
      <c r="C135" s="723" t="n">
        <f aca="false">'ORÇ.REPROG. P CAIXA'!C137</f>
        <v>0</v>
      </c>
      <c r="D135" s="162" t="n">
        <f aca="false">'ORÇ.REPROG. P CAIXA'!D137</f>
        <v>0</v>
      </c>
      <c r="E135" s="163" t="n">
        <f aca="false">IF('BM GLOBAL'!$P$1&lt;&gt;0,'ORÇ.REPROG. P CAIXA'!E137,'ORÇ.REPROG. P CAIXA'!H137)</f>
        <v>0</v>
      </c>
      <c r="F135" s="163" t="n">
        <f aca="false">IF('BM GLOBAL'!$P$1&lt;&gt;0,IF('ORÇ.GLOBAL P CAIXA'!K136=0,'ORÇ.GLOBAL EMPRESA'!G136,'ORÇ.GLOBAL P CAIXA'!F136),'ORÇ.REPROG. P CAIXA'!I137)</f>
        <v>0</v>
      </c>
      <c r="G135" s="163" t="n">
        <f aca="false">IF(E135&lt;&gt;0,ROUND(E135*F135,2),IF(AO135=0,(SUMIF('ORÇ.REPROG. P CAIXA'!$AC$13:$AC$1012,B135,$AO$11:$AO$1010)),AO135))</f>
        <v>0</v>
      </c>
      <c r="H135" s="163" t="n">
        <f aca="false">IF(J135&lt;&gt;0,IF(E135&lt;&gt;0,J135/F135,0),0)</f>
        <v>0</v>
      </c>
      <c r="I135" s="163" t="n">
        <f aca="false">IF(L135&lt;&gt;0,IF(E135&lt;&gt;0,L135/F135,0),0)</f>
        <v>0</v>
      </c>
      <c r="J135" s="163" t="n">
        <f aca="false">IF(E135&lt;&gt;0,ROUND(INDEX($P$11:$AM$1010,$A135,$L$1),2),IF(AX135=0,(SUMIF($AP$11:$AP$1010,B135,$AX$11:$AX$1010)),AX135))</f>
        <v>0</v>
      </c>
      <c r="K135" s="163" t="n">
        <f aca="false">IF(G135=0,0,(J135/G135)*100)</f>
        <v>0</v>
      </c>
      <c r="L135" s="163" t="n">
        <f aca="false">IF(E135&lt;&gt;0,ROUND(IF($L$1=1,SUM(P135),"0")+IF($L$1=2,SUM($P135:Q135),"0")+IF($L$1=3,SUM($P135:R135),"0")+IF($L$1=4,SUM($P135:S135),"0")+IF($L$1=5,SUM($P135:T135),"0")+IF($L$1=6,SUM($P135:U135),"0")+IF($L$1=7,SUM($P135:V135),"0")+IF($L$1=8,SUM($P135:W135),"0")+IF($L$1=9,SUM($P135:X135),"0")+IF($L$1=10,SUM($P135:Y135),"0")+IF($L$1=11,SUM($P135:Z135),"0")+IF($L$1=12,SUM($P135:AA135),"0")+IF($L$1=13,SUM($P135:AB135),"0")+IF($L$1=14,SUM($P135:AC135),"0")+IF($L$1=15,SUM($P135:AD135),"0")+IF($L$1=16,SUM($P135:AE135),"0")+IF($L$1=17,SUM($P135:AF135),"0")+IF($L$1=18,SUM($P135:AG135),"0")+IF($L$1=19,SUM($P135:AH135),"0")+IF($L$1=20,SUM($P135:AI135),"0")+IF($L$1=21,SUM($P135:AJ135),"0")+IF($L$1=22,SUM($P135:AK135),"0")+IF($L$1=23,SUM($P135:AL135),"0")+IF($L$1=24,SUM($P135:AM135),"0"),2),IF(BC135=0,(SUMIF($AP$11:$AP$1010,B135,$BC$11:$BC$1010)),BC135))</f>
        <v>0</v>
      </c>
      <c r="M135" s="163" t="n">
        <f aca="false">IF(G135=0,0,(L135/G135)*100)</f>
        <v>0</v>
      </c>
      <c r="N135" s="168" t="str">
        <f aca="false">IF(B135&gt;0,"ok","ocultar")</f>
        <v>ocultar</v>
      </c>
      <c r="O135" s="650"/>
      <c r="P135" s="724"/>
      <c r="Q135" s="725"/>
      <c r="R135" s="725"/>
      <c r="S135" s="725"/>
      <c r="T135" s="725"/>
      <c r="U135" s="725"/>
      <c r="V135" s="725"/>
      <c r="W135" s="725"/>
      <c r="X135" s="725"/>
      <c r="Y135" s="725"/>
      <c r="Z135" s="725"/>
      <c r="AA135" s="726"/>
      <c r="AB135" s="726"/>
      <c r="AC135" s="726"/>
      <c r="AD135" s="726"/>
      <c r="AE135" s="726"/>
      <c r="AF135" s="726"/>
      <c r="AG135" s="726"/>
      <c r="AH135" s="726"/>
      <c r="AI135" s="726"/>
      <c r="AJ135" s="726"/>
      <c r="AK135" s="726"/>
      <c r="AL135" s="726"/>
      <c r="AM135" s="727"/>
      <c r="AO135" s="728" t="n">
        <f aca="false">IF(E135&lt;&gt;0,G135,0)</f>
        <v>0</v>
      </c>
      <c r="AP135" s="157" t="n">
        <f aca="false">IF(B135=0,AP134,IF(ISNONTEXT(B135)=TRUE(),INT(B135),INT(LEFT(B135,FIND(".",B135)-1))))</f>
        <v>3</v>
      </c>
      <c r="AQ135" s="157" t="str">
        <f aca="false">IF(AQ136=1,1,IF(B135&lt;&gt;0,1,IF(C135&lt;&gt;0,1,IF(D135&lt;&gt;0,1,IF(E135&lt;&gt;0,1,"")))))</f>
        <v/>
      </c>
      <c r="AR135" s="157" t="str">
        <f aca="false">IF(AP135=0," ",IF(AP135&lt;&gt;AP134,AP135," "))</f>
        <v> </v>
      </c>
      <c r="AS135" s="732"/>
      <c r="AT135" s="730" t="n">
        <f aca="false">IF(AP135&lt;&gt;AR135,(IF('ORÇ.GLOBAL P CAIXA'!I136="",J135*(INFORMAÇÕES!$Q$99/INFORMAÇÕES!$Q$102),IF('ORÇ.GLOBAL P CAIXA'!I136="R",J135,0))),0)</f>
        <v>0</v>
      </c>
      <c r="AU135" s="75" t="n">
        <f aca="false">IF(AP135&lt;&gt;AR135,(IF('ORÇ.GLOBAL P CAIXA'!I136="",J135*(INFORMAÇÕES!$Q$100/INFORMAÇÕES!$Q$102),IF('ORÇ.GLOBAL P CAIXA'!I136="C",J135,0))),0)</f>
        <v>0</v>
      </c>
      <c r="AV135" s="75" t="n">
        <f aca="false">IF(AP135&lt;&gt;AR135,(IF('ORÇ.GLOBAL P CAIXA'!I136="",J135*INFORMAÇÕES!$U$115,IF('ORÇ.GLOBAL P CAIXA'!I136="CF",J135,0))),0)</f>
        <v>0</v>
      </c>
      <c r="AW135" s="75" t="n">
        <f aca="false">IF(AP135&lt;&gt;AR135,(IF('ORÇ.GLOBAL P CAIXA'!I136="",J135*INFORMAÇÕES!$U$116,IF('ORÇ.GLOBAL P CAIXA'!I136="O",J135,0))),0)</f>
        <v>0</v>
      </c>
      <c r="AX135" s="731" t="n">
        <f aca="false">IF(E135&lt;&gt;0,J135,0)</f>
        <v>0</v>
      </c>
      <c r="AY135" s="730" t="n">
        <f aca="false">IF(AP135&lt;&gt;AR135,(IF('ORÇ.GLOBAL P CAIXA'!I136="",L135*(INFORMAÇÕES!$Q$99/INFORMAÇÕES!$Q$102),IF('ORÇ.GLOBAL P CAIXA'!I136="R",L135,0))),0)</f>
        <v>0</v>
      </c>
      <c r="AZ135" s="75" t="n">
        <f aca="false">IF(AP135&lt;&gt;AR135,(IF('ORÇ.GLOBAL P CAIXA'!I136="",L135*(INFORMAÇÕES!$Q$100/INFORMAÇÕES!$Q$102),IF('ORÇ.GLOBAL P CAIXA'!I136="C",L135,0))),0)</f>
        <v>0</v>
      </c>
      <c r="BA135" s="75" t="n">
        <f aca="false">IF(AP135&lt;&gt;AR135,(IF('ORÇ.GLOBAL P CAIXA'!I136="",L135*INFORMAÇÕES!$U$115,IF('ORÇ.GLOBAL P CAIXA'!I136="CF",L135,0))),0)</f>
        <v>0</v>
      </c>
      <c r="BB135" s="75" t="n">
        <f aca="false">IF(AP135&lt;&gt;AR135,(IF('ORÇ.GLOBAL P CAIXA'!I136="",L135*INFORMAÇÕES!$U$116,IF('ORÇ.GLOBAL P CAIXA'!I136="O",L135,0))),0)</f>
        <v>0</v>
      </c>
      <c r="BC135" s="731" t="n">
        <f aca="false">IF(E135&lt;&gt;0,L135,0)</f>
        <v>0</v>
      </c>
    </row>
    <row r="136" s="174" customFormat="true" ht="14.25" hidden="false" customHeight="false" outlineLevel="0" collapsed="false">
      <c r="A136" s="159" t="n">
        <v>126</v>
      </c>
      <c r="B136" s="160" t="n">
        <f aca="false">'ORÇ.REPROG. P CAIXA'!B138</f>
        <v>0</v>
      </c>
      <c r="C136" s="723" t="n">
        <f aca="false">'ORÇ.REPROG. P CAIXA'!C138</f>
        <v>0</v>
      </c>
      <c r="D136" s="162" t="n">
        <f aca="false">'ORÇ.REPROG. P CAIXA'!D138</f>
        <v>0</v>
      </c>
      <c r="E136" s="163" t="n">
        <f aca="false">IF('BM GLOBAL'!$P$1&lt;&gt;0,'ORÇ.REPROG. P CAIXA'!E138,'ORÇ.REPROG. P CAIXA'!H138)</f>
        <v>0</v>
      </c>
      <c r="F136" s="163" t="n">
        <f aca="false">IF('BM GLOBAL'!$P$1&lt;&gt;0,IF('ORÇ.GLOBAL P CAIXA'!K137=0,'ORÇ.GLOBAL EMPRESA'!G137,'ORÇ.GLOBAL P CAIXA'!F137),'ORÇ.REPROG. P CAIXA'!I138)</f>
        <v>0</v>
      </c>
      <c r="G136" s="163" t="n">
        <f aca="false">IF(E136&lt;&gt;0,ROUND(E136*F136,2),IF(AO136=0,(SUMIF('ORÇ.REPROG. P CAIXA'!$AC$13:$AC$1012,B136,$AO$11:$AO$1010)),AO136))</f>
        <v>0</v>
      </c>
      <c r="H136" s="163" t="n">
        <f aca="false">IF(J136&lt;&gt;0,IF(E136&lt;&gt;0,J136/F136,0),0)</f>
        <v>0</v>
      </c>
      <c r="I136" s="163" t="n">
        <f aca="false">IF(L136&lt;&gt;0,IF(E136&lt;&gt;0,L136/F136,0),0)</f>
        <v>0</v>
      </c>
      <c r="J136" s="163" t="n">
        <f aca="false">IF(E136&lt;&gt;0,ROUND(INDEX($P$11:$AM$1010,$A136,$L$1),2),IF(AX136=0,(SUMIF($AP$11:$AP$1010,B136,$AX$11:$AX$1010)),AX136))</f>
        <v>0</v>
      </c>
      <c r="K136" s="163" t="n">
        <f aca="false">IF(G136=0,0,(J136/G136)*100)</f>
        <v>0</v>
      </c>
      <c r="L136" s="163" t="n">
        <f aca="false">IF(E136&lt;&gt;0,ROUND(IF($L$1=1,SUM(P136),"0")+IF($L$1=2,SUM($P136:Q136),"0")+IF($L$1=3,SUM($P136:R136),"0")+IF($L$1=4,SUM($P136:S136),"0")+IF($L$1=5,SUM($P136:T136),"0")+IF($L$1=6,SUM($P136:U136),"0")+IF($L$1=7,SUM($P136:V136),"0")+IF($L$1=8,SUM($P136:W136),"0")+IF($L$1=9,SUM($P136:X136),"0")+IF($L$1=10,SUM($P136:Y136),"0")+IF($L$1=11,SUM($P136:Z136),"0")+IF($L$1=12,SUM($P136:AA136),"0")+IF($L$1=13,SUM($P136:AB136),"0")+IF($L$1=14,SUM($P136:AC136),"0")+IF($L$1=15,SUM($P136:AD136),"0")+IF($L$1=16,SUM($P136:AE136),"0")+IF($L$1=17,SUM($P136:AF136),"0")+IF($L$1=18,SUM($P136:AG136),"0")+IF($L$1=19,SUM($P136:AH136),"0")+IF($L$1=20,SUM($P136:AI136),"0")+IF($L$1=21,SUM($P136:AJ136),"0")+IF($L$1=22,SUM($P136:AK136),"0")+IF($L$1=23,SUM($P136:AL136),"0")+IF($L$1=24,SUM($P136:AM136),"0"),2),IF(BC136=0,(SUMIF($AP$11:$AP$1010,B136,$BC$11:$BC$1010)),BC136))</f>
        <v>0</v>
      </c>
      <c r="M136" s="163" t="n">
        <f aca="false">IF(G136=0,0,(L136/G136)*100)</f>
        <v>0</v>
      </c>
      <c r="N136" s="168" t="str">
        <f aca="false">IF(B136&gt;0,"ok","ocultar")</f>
        <v>ocultar</v>
      </c>
      <c r="O136" s="650"/>
      <c r="P136" s="724"/>
      <c r="Q136" s="725"/>
      <c r="R136" s="725"/>
      <c r="S136" s="725"/>
      <c r="T136" s="725"/>
      <c r="U136" s="725"/>
      <c r="V136" s="725"/>
      <c r="W136" s="725"/>
      <c r="X136" s="725"/>
      <c r="Y136" s="725"/>
      <c r="Z136" s="725"/>
      <c r="AA136" s="726"/>
      <c r="AB136" s="726"/>
      <c r="AC136" s="726"/>
      <c r="AD136" s="726"/>
      <c r="AE136" s="726"/>
      <c r="AF136" s="726"/>
      <c r="AG136" s="726"/>
      <c r="AH136" s="726"/>
      <c r="AI136" s="726"/>
      <c r="AJ136" s="726"/>
      <c r="AK136" s="726"/>
      <c r="AL136" s="726"/>
      <c r="AM136" s="727"/>
      <c r="AO136" s="728" t="n">
        <f aca="false">IF(E136&lt;&gt;0,G136,0)</f>
        <v>0</v>
      </c>
      <c r="AP136" s="157" t="n">
        <f aca="false">IF(B136=0,AP135,IF(ISNONTEXT(B136)=TRUE(),INT(B136),INT(LEFT(B136,FIND(".",B136)-1))))</f>
        <v>3</v>
      </c>
      <c r="AQ136" s="157" t="str">
        <f aca="false">IF(AQ137=1,1,IF(B136&lt;&gt;0,1,IF(C136&lt;&gt;0,1,IF(D136&lt;&gt;0,1,IF(E136&lt;&gt;0,1,"")))))</f>
        <v/>
      </c>
      <c r="AR136" s="157" t="str">
        <f aca="false">IF(AP136=0," ",IF(AP136&lt;&gt;AP135,AP136," "))</f>
        <v> </v>
      </c>
      <c r="AS136" s="732"/>
      <c r="AT136" s="730" t="n">
        <f aca="false">IF(AP136&lt;&gt;AR136,(IF('ORÇ.GLOBAL P CAIXA'!I137="",J136*(INFORMAÇÕES!$Q$99/INFORMAÇÕES!$Q$102),IF('ORÇ.GLOBAL P CAIXA'!I137="R",J136,0))),0)</f>
        <v>0</v>
      </c>
      <c r="AU136" s="75" t="n">
        <f aca="false">IF(AP136&lt;&gt;AR136,(IF('ORÇ.GLOBAL P CAIXA'!I137="",J136*(INFORMAÇÕES!$Q$100/INFORMAÇÕES!$Q$102),IF('ORÇ.GLOBAL P CAIXA'!I137="C",J136,0))),0)</f>
        <v>0</v>
      </c>
      <c r="AV136" s="75" t="n">
        <f aca="false">IF(AP136&lt;&gt;AR136,(IF('ORÇ.GLOBAL P CAIXA'!I137="",J136*INFORMAÇÕES!$U$115,IF('ORÇ.GLOBAL P CAIXA'!I137="CF",J136,0))),0)</f>
        <v>0</v>
      </c>
      <c r="AW136" s="75" t="n">
        <f aca="false">IF(AP136&lt;&gt;AR136,(IF('ORÇ.GLOBAL P CAIXA'!I137="",J136*INFORMAÇÕES!$U$116,IF('ORÇ.GLOBAL P CAIXA'!I137="O",J136,0))),0)</f>
        <v>0</v>
      </c>
      <c r="AX136" s="731" t="n">
        <f aca="false">IF(E136&lt;&gt;0,J136,0)</f>
        <v>0</v>
      </c>
      <c r="AY136" s="730" t="n">
        <f aca="false">IF(AP136&lt;&gt;AR136,(IF('ORÇ.GLOBAL P CAIXA'!I137="",L136*(INFORMAÇÕES!$Q$99/INFORMAÇÕES!$Q$102),IF('ORÇ.GLOBAL P CAIXA'!I137="R",L136,0))),0)</f>
        <v>0</v>
      </c>
      <c r="AZ136" s="75" t="n">
        <f aca="false">IF(AP136&lt;&gt;AR136,(IF('ORÇ.GLOBAL P CAIXA'!I137="",L136*(INFORMAÇÕES!$Q$100/INFORMAÇÕES!$Q$102),IF('ORÇ.GLOBAL P CAIXA'!I137="C",L136,0))),0)</f>
        <v>0</v>
      </c>
      <c r="BA136" s="75" t="n">
        <f aca="false">IF(AP136&lt;&gt;AR136,(IF('ORÇ.GLOBAL P CAIXA'!I137="",L136*INFORMAÇÕES!$U$115,IF('ORÇ.GLOBAL P CAIXA'!I137="CF",L136,0))),0)</f>
        <v>0</v>
      </c>
      <c r="BB136" s="75" t="n">
        <f aca="false">IF(AP136&lt;&gt;AR136,(IF('ORÇ.GLOBAL P CAIXA'!I137="",L136*INFORMAÇÕES!$U$116,IF('ORÇ.GLOBAL P CAIXA'!I137="O",L136,0))),0)</f>
        <v>0</v>
      </c>
      <c r="BC136" s="731" t="n">
        <f aca="false">IF(E136&lt;&gt;0,L136,0)</f>
        <v>0</v>
      </c>
    </row>
    <row r="137" s="174" customFormat="true" ht="14.25" hidden="false" customHeight="false" outlineLevel="0" collapsed="false">
      <c r="A137" s="159" t="n">
        <v>127</v>
      </c>
      <c r="B137" s="160" t="n">
        <f aca="false">'ORÇ.REPROG. P CAIXA'!B139</f>
        <v>0</v>
      </c>
      <c r="C137" s="723" t="n">
        <f aca="false">'ORÇ.REPROG. P CAIXA'!C139</f>
        <v>0</v>
      </c>
      <c r="D137" s="162" t="n">
        <f aca="false">'ORÇ.REPROG. P CAIXA'!D139</f>
        <v>0</v>
      </c>
      <c r="E137" s="163" t="n">
        <f aca="false">IF('BM GLOBAL'!$P$1&lt;&gt;0,'ORÇ.REPROG. P CAIXA'!E139,'ORÇ.REPROG. P CAIXA'!H139)</f>
        <v>0</v>
      </c>
      <c r="F137" s="163" t="n">
        <f aca="false">IF('BM GLOBAL'!$P$1&lt;&gt;0,IF('ORÇ.GLOBAL P CAIXA'!K138=0,'ORÇ.GLOBAL EMPRESA'!G138,'ORÇ.GLOBAL P CAIXA'!F138),'ORÇ.REPROG. P CAIXA'!I139)</f>
        <v>0</v>
      </c>
      <c r="G137" s="163" t="n">
        <f aca="false">IF(E137&lt;&gt;0,ROUND(E137*F137,2),IF(AO137=0,(SUMIF('ORÇ.REPROG. P CAIXA'!$AC$13:$AC$1012,B137,$AO$11:$AO$1010)),AO137))</f>
        <v>0</v>
      </c>
      <c r="H137" s="163" t="n">
        <f aca="false">IF(J137&lt;&gt;0,IF(E137&lt;&gt;0,J137/F137,0),0)</f>
        <v>0</v>
      </c>
      <c r="I137" s="163" t="n">
        <f aca="false">IF(L137&lt;&gt;0,IF(E137&lt;&gt;0,L137/F137,0),0)</f>
        <v>0</v>
      </c>
      <c r="J137" s="163" t="n">
        <f aca="false">IF(E137&lt;&gt;0,ROUND(INDEX($P$11:$AM$1010,$A137,$L$1),2),IF(AX137=0,(SUMIF($AP$11:$AP$1010,B137,$AX$11:$AX$1010)),AX137))</f>
        <v>0</v>
      </c>
      <c r="K137" s="163" t="n">
        <f aca="false">IF(G137=0,0,(J137/G137)*100)</f>
        <v>0</v>
      </c>
      <c r="L137" s="163" t="n">
        <f aca="false">IF(E137&lt;&gt;0,ROUND(IF($L$1=1,SUM(P137),"0")+IF($L$1=2,SUM($P137:Q137),"0")+IF($L$1=3,SUM($P137:R137),"0")+IF($L$1=4,SUM($P137:S137),"0")+IF($L$1=5,SUM($P137:T137),"0")+IF($L$1=6,SUM($P137:U137),"0")+IF($L$1=7,SUM($P137:V137),"0")+IF($L$1=8,SUM($P137:W137),"0")+IF($L$1=9,SUM($P137:X137),"0")+IF($L$1=10,SUM($P137:Y137),"0")+IF($L$1=11,SUM($P137:Z137),"0")+IF($L$1=12,SUM($P137:AA137),"0")+IF($L$1=13,SUM($P137:AB137),"0")+IF($L$1=14,SUM($P137:AC137),"0")+IF($L$1=15,SUM($P137:AD137),"0")+IF($L$1=16,SUM($P137:AE137),"0")+IF($L$1=17,SUM($P137:AF137),"0")+IF($L$1=18,SUM($P137:AG137),"0")+IF($L$1=19,SUM($P137:AH137),"0")+IF($L$1=20,SUM($P137:AI137),"0")+IF($L$1=21,SUM($P137:AJ137),"0")+IF($L$1=22,SUM($P137:AK137),"0")+IF($L$1=23,SUM($P137:AL137),"0")+IF($L$1=24,SUM($P137:AM137),"0"),2),IF(BC137=0,(SUMIF($AP$11:$AP$1010,B137,$BC$11:$BC$1010)),BC137))</f>
        <v>0</v>
      </c>
      <c r="M137" s="163" t="n">
        <f aca="false">IF(G137=0,0,(L137/G137)*100)</f>
        <v>0</v>
      </c>
      <c r="N137" s="168" t="str">
        <f aca="false">IF(B137&gt;0,"ok","ocultar")</f>
        <v>ocultar</v>
      </c>
      <c r="O137" s="650"/>
      <c r="P137" s="724"/>
      <c r="Q137" s="725"/>
      <c r="R137" s="725"/>
      <c r="S137" s="725"/>
      <c r="T137" s="725"/>
      <c r="U137" s="725"/>
      <c r="V137" s="725"/>
      <c r="W137" s="725"/>
      <c r="X137" s="725"/>
      <c r="Y137" s="725"/>
      <c r="Z137" s="725"/>
      <c r="AA137" s="726"/>
      <c r="AB137" s="726"/>
      <c r="AC137" s="726"/>
      <c r="AD137" s="726"/>
      <c r="AE137" s="726"/>
      <c r="AF137" s="726"/>
      <c r="AG137" s="726"/>
      <c r="AH137" s="726"/>
      <c r="AI137" s="726"/>
      <c r="AJ137" s="726"/>
      <c r="AK137" s="726"/>
      <c r="AL137" s="726"/>
      <c r="AM137" s="727"/>
      <c r="AO137" s="728" t="n">
        <f aca="false">IF(E137&lt;&gt;0,G137,0)</f>
        <v>0</v>
      </c>
      <c r="AP137" s="157" t="n">
        <f aca="false">IF(B137=0,AP136,IF(ISNONTEXT(B137)=TRUE(),INT(B137),INT(LEFT(B137,FIND(".",B137)-1))))</f>
        <v>3</v>
      </c>
      <c r="AQ137" s="157" t="str">
        <f aca="false">IF(AQ138=1,1,IF(B137&lt;&gt;0,1,IF(C137&lt;&gt;0,1,IF(D137&lt;&gt;0,1,IF(E137&lt;&gt;0,1,"")))))</f>
        <v/>
      </c>
      <c r="AR137" s="157" t="str">
        <f aca="false">IF(AP137=0," ",IF(AP137&lt;&gt;AP136,AP137," "))</f>
        <v> </v>
      </c>
      <c r="AS137" s="732"/>
      <c r="AT137" s="730" t="n">
        <f aca="false">IF(AP137&lt;&gt;AR137,(IF('ORÇ.GLOBAL P CAIXA'!I138="",J137*(INFORMAÇÕES!$Q$99/INFORMAÇÕES!$Q$102),IF('ORÇ.GLOBAL P CAIXA'!I138="R",J137,0))),0)</f>
        <v>0</v>
      </c>
      <c r="AU137" s="75" t="n">
        <f aca="false">IF(AP137&lt;&gt;AR137,(IF('ORÇ.GLOBAL P CAIXA'!I138="",J137*(INFORMAÇÕES!$Q$100/INFORMAÇÕES!$Q$102),IF('ORÇ.GLOBAL P CAIXA'!I138="C",J137,0))),0)</f>
        <v>0</v>
      </c>
      <c r="AV137" s="75" t="n">
        <f aca="false">IF(AP137&lt;&gt;AR137,(IF('ORÇ.GLOBAL P CAIXA'!I138="",J137*INFORMAÇÕES!$U$115,IF('ORÇ.GLOBAL P CAIXA'!I138="CF",J137,0))),0)</f>
        <v>0</v>
      </c>
      <c r="AW137" s="75" t="n">
        <f aca="false">IF(AP137&lt;&gt;AR137,(IF('ORÇ.GLOBAL P CAIXA'!I138="",J137*INFORMAÇÕES!$U$116,IF('ORÇ.GLOBAL P CAIXA'!I138="O",J137,0))),0)</f>
        <v>0</v>
      </c>
      <c r="AX137" s="731" t="n">
        <f aca="false">IF(E137&lt;&gt;0,J137,0)</f>
        <v>0</v>
      </c>
      <c r="AY137" s="730" t="n">
        <f aca="false">IF(AP137&lt;&gt;AR137,(IF('ORÇ.GLOBAL P CAIXA'!I138="",L137*(INFORMAÇÕES!$Q$99/INFORMAÇÕES!$Q$102),IF('ORÇ.GLOBAL P CAIXA'!I138="R",L137,0))),0)</f>
        <v>0</v>
      </c>
      <c r="AZ137" s="75" t="n">
        <f aca="false">IF(AP137&lt;&gt;AR137,(IF('ORÇ.GLOBAL P CAIXA'!I138="",L137*(INFORMAÇÕES!$Q$100/INFORMAÇÕES!$Q$102),IF('ORÇ.GLOBAL P CAIXA'!I138="C",L137,0))),0)</f>
        <v>0</v>
      </c>
      <c r="BA137" s="75" t="n">
        <f aca="false">IF(AP137&lt;&gt;AR137,(IF('ORÇ.GLOBAL P CAIXA'!I138="",L137*INFORMAÇÕES!$U$115,IF('ORÇ.GLOBAL P CAIXA'!I138="CF",L137,0))),0)</f>
        <v>0</v>
      </c>
      <c r="BB137" s="75" t="n">
        <f aca="false">IF(AP137&lt;&gt;AR137,(IF('ORÇ.GLOBAL P CAIXA'!I138="",L137*INFORMAÇÕES!$U$116,IF('ORÇ.GLOBAL P CAIXA'!I138="O",L137,0))),0)</f>
        <v>0</v>
      </c>
      <c r="BC137" s="731" t="n">
        <f aca="false">IF(E137&lt;&gt;0,L137,0)</f>
        <v>0</v>
      </c>
    </row>
    <row r="138" s="174" customFormat="true" ht="14.25" hidden="false" customHeight="false" outlineLevel="0" collapsed="false">
      <c r="A138" s="159" t="n">
        <v>128</v>
      </c>
      <c r="B138" s="160" t="n">
        <f aca="false">'ORÇ.REPROG. P CAIXA'!B140</f>
        <v>0</v>
      </c>
      <c r="C138" s="723" t="n">
        <f aca="false">'ORÇ.REPROG. P CAIXA'!C140</f>
        <v>0</v>
      </c>
      <c r="D138" s="162" t="n">
        <f aca="false">'ORÇ.REPROG. P CAIXA'!D140</f>
        <v>0</v>
      </c>
      <c r="E138" s="163" t="n">
        <f aca="false">IF('BM GLOBAL'!$P$1&lt;&gt;0,'ORÇ.REPROG. P CAIXA'!E140,'ORÇ.REPROG. P CAIXA'!H140)</f>
        <v>0</v>
      </c>
      <c r="F138" s="163" t="n">
        <f aca="false">IF('BM GLOBAL'!$P$1&lt;&gt;0,IF('ORÇ.GLOBAL P CAIXA'!K139=0,'ORÇ.GLOBAL EMPRESA'!G139,'ORÇ.GLOBAL P CAIXA'!F139),'ORÇ.REPROG. P CAIXA'!I140)</f>
        <v>0</v>
      </c>
      <c r="G138" s="163" t="n">
        <f aca="false">IF(E138&lt;&gt;0,ROUND(E138*F138,2),IF(AO138=0,(SUMIF('ORÇ.REPROG. P CAIXA'!$AC$13:$AC$1012,B138,$AO$11:$AO$1010)),AO138))</f>
        <v>0</v>
      </c>
      <c r="H138" s="163" t="n">
        <f aca="false">IF(J138&lt;&gt;0,IF(E138&lt;&gt;0,J138/F138,0),0)</f>
        <v>0</v>
      </c>
      <c r="I138" s="163" t="n">
        <f aca="false">IF(L138&lt;&gt;0,IF(E138&lt;&gt;0,L138/F138,0),0)</f>
        <v>0</v>
      </c>
      <c r="J138" s="163" t="n">
        <f aca="false">IF(E138&lt;&gt;0,ROUND(INDEX($P$11:$AM$1010,$A138,$L$1),2),IF(AX138=0,(SUMIF($AP$11:$AP$1010,B138,$AX$11:$AX$1010)),AX138))</f>
        <v>0</v>
      </c>
      <c r="K138" s="163" t="n">
        <f aca="false">IF(G138=0,0,(J138/G138)*100)</f>
        <v>0</v>
      </c>
      <c r="L138" s="163" t="n">
        <f aca="false">IF(E138&lt;&gt;0,ROUND(IF($L$1=1,SUM(P138),"0")+IF($L$1=2,SUM($P138:Q138),"0")+IF($L$1=3,SUM($P138:R138),"0")+IF($L$1=4,SUM($P138:S138),"0")+IF($L$1=5,SUM($P138:T138),"0")+IF($L$1=6,SUM($P138:U138),"0")+IF($L$1=7,SUM($P138:V138),"0")+IF($L$1=8,SUM($P138:W138),"0")+IF($L$1=9,SUM($P138:X138),"0")+IF($L$1=10,SUM($P138:Y138),"0")+IF($L$1=11,SUM($P138:Z138),"0")+IF($L$1=12,SUM($P138:AA138),"0")+IF($L$1=13,SUM($P138:AB138),"0")+IF($L$1=14,SUM($P138:AC138),"0")+IF($L$1=15,SUM($P138:AD138),"0")+IF($L$1=16,SUM($P138:AE138),"0")+IF($L$1=17,SUM($P138:AF138),"0")+IF($L$1=18,SUM($P138:AG138),"0")+IF($L$1=19,SUM($P138:AH138),"0")+IF($L$1=20,SUM($P138:AI138),"0")+IF($L$1=21,SUM($P138:AJ138),"0")+IF($L$1=22,SUM($P138:AK138),"0")+IF($L$1=23,SUM($P138:AL138),"0")+IF($L$1=24,SUM($P138:AM138),"0"),2),IF(BC138=0,(SUMIF($AP$11:$AP$1010,B138,$BC$11:$BC$1010)),BC138))</f>
        <v>0</v>
      </c>
      <c r="M138" s="163" t="n">
        <f aca="false">IF(G138=0,0,(L138/G138)*100)</f>
        <v>0</v>
      </c>
      <c r="N138" s="168" t="str">
        <f aca="false">IF(B138&gt;0,"ok","ocultar")</f>
        <v>ocultar</v>
      </c>
      <c r="O138" s="650"/>
      <c r="P138" s="724"/>
      <c r="Q138" s="725"/>
      <c r="R138" s="725"/>
      <c r="S138" s="725"/>
      <c r="T138" s="725"/>
      <c r="U138" s="725"/>
      <c r="V138" s="725"/>
      <c r="W138" s="725"/>
      <c r="X138" s="725"/>
      <c r="Y138" s="725"/>
      <c r="Z138" s="725"/>
      <c r="AA138" s="726"/>
      <c r="AB138" s="726"/>
      <c r="AC138" s="726"/>
      <c r="AD138" s="726"/>
      <c r="AE138" s="726"/>
      <c r="AF138" s="726"/>
      <c r="AG138" s="726"/>
      <c r="AH138" s="726"/>
      <c r="AI138" s="726"/>
      <c r="AJ138" s="726"/>
      <c r="AK138" s="726"/>
      <c r="AL138" s="726"/>
      <c r="AM138" s="727"/>
      <c r="AO138" s="728" t="n">
        <f aca="false">IF(E138&lt;&gt;0,G138,0)</f>
        <v>0</v>
      </c>
      <c r="AP138" s="157" t="n">
        <f aca="false">IF(B138=0,AP137,IF(ISNONTEXT(B138)=TRUE(),INT(B138),INT(LEFT(B138,FIND(".",B138)-1))))</f>
        <v>3</v>
      </c>
      <c r="AQ138" s="157" t="str">
        <f aca="false">IF(AQ139=1,1,IF(B138&lt;&gt;0,1,IF(C138&lt;&gt;0,1,IF(D138&lt;&gt;0,1,IF(E138&lt;&gt;0,1,"")))))</f>
        <v/>
      </c>
      <c r="AR138" s="157" t="str">
        <f aca="false">IF(AP138=0," ",IF(AP138&lt;&gt;AP137,AP138," "))</f>
        <v> </v>
      </c>
      <c r="AS138" s="732"/>
      <c r="AT138" s="730" t="n">
        <f aca="false">IF(AP138&lt;&gt;AR138,(IF('ORÇ.GLOBAL P CAIXA'!I139="",J138*(INFORMAÇÕES!$Q$99/INFORMAÇÕES!$Q$102),IF('ORÇ.GLOBAL P CAIXA'!I139="R",J138,0))),0)</f>
        <v>0</v>
      </c>
      <c r="AU138" s="75" t="n">
        <f aca="false">IF(AP138&lt;&gt;AR138,(IF('ORÇ.GLOBAL P CAIXA'!I139="",J138*(INFORMAÇÕES!$Q$100/INFORMAÇÕES!$Q$102),IF('ORÇ.GLOBAL P CAIXA'!I139="C",J138,0))),0)</f>
        <v>0</v>
      </c>
      <c r="AV138" s="75" t="n">
        <f aca="false">IF(AP138&lt;&gt;AR138,(IF('ORÇ.GLOBAL P CAIXA'!I139="",J138*INFORMAÇÕES!$U$115,IF('ORÇ.GLOBAL P CAIXA'!I139="CF",J138,0))),0)</f>
        <v>0</v>
      </c>
      <c r="AW138" s="75" t="n">
        <f aca="false">IF(AP138&lt;&gt;AR138,(IF('ORÇ.GLOBAL P CAIXA'!I139="",J138*INFORMAÇÕES!$U$116,IF('ORÇ.GLOBAL P CAIXA'!I139="O",J138,0))),0)</f>
        <v>0</v>
      </c>
      <c r="AX138" s="731" t="n">
        <f aca="false">IF(E138&lt;&gt;0,J138,0)</f>
        <v>0</v>
      </c>
      <c r="AY138" s="730" t="n">
        <f aca="false">IF(AP138&lt;&gt;AR138,(IF('ORÇ.GLOBAL P CAIXA'!I139="",L138*(INFORMAÇÕES!$Q$99/INFORMAÇÕES!$Q$102),IF('ORÇ.GLOBAL P CAIXA'!I139="R",L138,0))),0)</f>
        <v>0</v>
      </c>
      <c r="AZ138" s="75" t="n">
        <f aca="false">IF(AP138&lt;&gt;AR138,(IF('ORÇ.GLOBAL P CAIXA'!I139="",L138*(INFORMAÇÕES!$Q$100/INFORMAÇÕES!$Q$102),IF('ORÇ.GLOBAL P CAIXA'!I139="C",L138,0))),0)</f>
        <v>0</v>
      </c>
      <c r="BA138" s="75" t="n">
        <f aca="false">IF(AP138&lt;&gt;AR138,(IF('ORÇ.GLOBAL P CAIXA'!I139="",L138*INFORMAÇÕES!$U$115,IF('ORÇ.GLOBAL P CAIXA'!I139="CF",L138,0))),0)</f>
        <v>0</v>
      </c>
      <c r="BB138" s="75" t="n">
        <f aca="false">IF(AP138&lt;&gt;AR138,(IF('ORÇ.GLOBAL P CAIXA'!I139="",L138*INFORMAÇÕES!$U$116,IF('ORÇ.GLOBAL P CAIXA'!I139="O",L138,0))),0)</f>
        <v>0</v>
      </c>
      <c r="BC138" s="731" t="n">
        <f aca="false">IF(E138&lt;&gt;0,L138,0)</f>
        <v>0</v>
      </c>
    </row>
    <row r="139" s="174" customFormat="true" ht="14.25" hidden="false" customHeight="false" outlineLevel="0" collapsed="false">
      <c r="A139" s="159" t="n">
        <v>129</v>
      </c>
      <c r="B139" s="160" t="n">
        <f aca="false">'ORÇ.REPROG. P CAIXA'!B141</f>
        <v>0</v>
      </c>
      <c r="C139" s="723" t="n">
        <f aca="false">'ORÇ.REPROG. P CAIXA'!C141</f>
        <v>0</v>
      </c>
      <c r="D139" s="162" t="n">
        <f aca="false">'ORÇ.REPROG. P CAIXA'!D141</f>
        <v>0</v>
      </c>
      <c r="E139" s="163" t="n">
        <f aca="false">IF('BM GLOBAL'!$P$1&lt;&gt;0,'ORÇ.REPROG. P CAIXA'!E141,'ORÇ.REPROG. P CAIXA'!H141)</f>
        <v>0</v>
      </c>
      <c r="F139" s="163" t="n">
        <f aca="false">IF('BM GLOBAL'!$P$1&lt;&gt;0,IF('ORÇ.GLOBAL P CAIXA'!K140=0,'ORÇ.GLOBAL EMPRESA'!G140,'ORÇ.GLOBAL P CAIXA'!F140),'ORÇ.REPROG. P CAIXA'!I141)</f>
        <v>0</v>
      </c>
      <c r="G139" s="163" t="n">
        <f aca="false">IF(E139&lt;&gt;0,ROUND(E139*F139,2),IF(AO139=0,(SUMIF('ORÇ.REPROG. P CAIXA'!$AC$13:$AC$1012,B139,$AO$11:$AO$1010)),AO139))</f>
        <v>0</v>
      </c>
      <c r="H139" s="163" t="n">
        <f aca="false">IF(J139&lt;&gt;0,IF(E139&lt;&gt;0,J139/F139,0),0)</f>
        <v>0</v>
      </c>
      <c r="I139" s="163" t="n">
        <f aca="false">IF(L139&lt;&gt;0,IF(E139&lt;&gt;0,L139/F139,0),0)</f>
        <v>0</v>
      </c>
      <c r="J139" s="163" t="n">
        <f aca="false">IF(E139&lt;&gt;0,ROUND(INDEX($P$11:$AM$1010,$A139,$L$1),2),IF(AX139=0,(SUMIF($AP$11:$AP$1010,B139,$AX$11:$AX$1010)),AX139))</f>
        <v>0</v>
      </c>
      <c r="K139" s="163" t="n">
        <f aca="false">IF(G139=0,0,(J139/G139)*100)</f>
        <v>0</v>
      </c>
      <c r="L139" s="163" t="n">
        <f aca="false">IF(E139&lt;&gt;0,ROUND(IF($L$1=1,SUM(P139),"0")+IF($L$1=2,SUM($P139:Q139),"0")+IF($L$1=3,SUM($P139:R139),"0")+IF($L$1=4,SUM($P139:S139),"0")+IF($L$1=5,SUM($P139:T139),"0")+IF($L$1=6,SUM($P139:U139),"0")+IF($L$1=7,SUM($P139:V139),"0")+IF($L$1=8,SUM($P139:W139),"0")+IF($L$1=9,SUM($P139:X139),"0")+IF($L$1=10,SUM($P139:Y139),"0")+IF($L$1=11,SUM($P139:Z139),"0")+IF($L$1=12,SUM($P139:AA139),"0")+IF($L$1=13,SUM($P139:AB139),"0")+IF($L$1=14,SUM($P139:AC139),"0")+IF($L$1=15,SUM($P139:AD139),"0")+IF($L$1=16,SUM($P139:AE139),"0")+IF($L$1=17,SUM($P139:AF139),"0")+IF($L$1=18,SUM($P139:AG139),"0")+IF($L$1=19,SUM($P139:AH139),"0")+IF($L$1=20,SUM($P139:AI139),"0")+IF($L$1=21,SUM($P139:AJ139),"0")+IF($L$1=22,SUM($P139:AK139),"0")+IF($L$1=23,SUM($P139:AL139),"0")+IF($L$1=24,SUM($P139:AM139),"0"),2),IF(BC139=0,(SUMIF($AP$11:$AP$1010,B139,$BC$11:$BC$1010)),BC139))</f>
        <v>0</v>
      </c>
      <c r="M139" s="163" t="n">
        <f aca="false">IF(G139=0,0,(L139/G139)*100)</f>
        <v>0</v>
      </c>
      <c r="N139" s="168" t="str">
        <f aca="false">IF(B139&gt;0,"ok","ocultar")</f>
        <v>ocultar</v>
      </c>
      <c r="O139" s="650"/>
      <c r="P139" s="724"/>
      <c r="Q139" s="725"/>
      <c r="R139" s="725"/>
      <c r="S139" s="725"/>
      <c r="T139" s="725"/>
      <c r="U139" s="725"/>
      <c r="V139" s="725"/>
      <c r="W139" s="725"/>
      <c r="X139" s="725"/>
      <c r="Y139" s="725"/>
      <c r="Z139" s="725"/>
      <c r="AA139" s="726"/>
      <c r="AB139" s="726"/>
      <c r="AC139" s="726"/>
      <c r="AD139" s="726"/>
      <c r="AE139" s="726"/>
      <c r="AF139" s="726"/>
      <c r="AG139" s="726"/>
      <c r="AH139" s="726"/>
      <c r="AI139" s="726"/>
      <c r="AJ139" s="726"/>
      <c r="AK139" s="726"/>
      <c r="AL139" s="726"/>
      <c r="AM139" s="727"/>
      <c r="AO139" s="728" t="n">
        <f aca="false">IF(E139&lt;&gt;0,G139,0)</f>
        <v>0</v>
      </c>
      <c r="AP139" s="157" t="n">
        <f aca="false">IF(B139=0,AP138,IF(ISNONTEXT(B139)=TRUE(),INT(B139),INT(LEFT(B139,FIND(".",B139)-1))))</f>
        <v>3</v>
      </c>
      <c r="AQ139" s="157" t="str">
        <f aca="false">IF(AQ140=1,1,IF(B139&lt;&gt;0,1,IF(C139&lt;&gt;0,1,IF(D139&lt;&gt;0,1,IF(E139&lt;&gt;0,1,"")))))</f>
        <v/>
      </c>
      <c r="AR139" s="157" t="str">
        <f aca="false">IF(AP139=0," ",IF(AP139&lt;&gt;AP138,AP139," "))</f>
        <v> </v>
      </c>
      <c r="AS139" s="732"/>
      <c r="AT139" s="730" t="n">
        <f aca="false">IF(AP139&lt;&gt;AR139,(IF('ORÇ.GLOBAL P CAIXA'!I140="",J139*(INFORMAÇÕES!$Q$99/INFORMAÇÕES!$Q$102),IF('ORÇ.GLOBAL P CAIXA'!I140="R",J139,0))),0)</f>
        <v>0</v>
      </c>
      <c r="AU139" s="75" t="n">
        <f aca="false">IF(AP139&lt;&gt;AR139,(IF('ORÇ.GLOBAL P CAIXA'!I140="",J139*(INFORMAÇÕES!$Q$100/INFORMAÇÕES!$Q$102),IF('ORÇ.GLOBAL P CAIXA'!I140="C",J139,0))),0)</f>
        <v>0</v>
      </c>
      <c r="AV139" s="75" t="n">
        <f aca="false">IF(AP139&lt;&gt;AR139,(IF('ORÇ.GLOBAL P CAIXA'!I140="",J139*INFORMAÇÕES!$U$115,IF('ORÇ.GLOBAL P CAIXA'!I140="CF",J139,0))),0)</f>
        <v>0</v>
      </c>
      <c r="AW139" s="75" t="n">
        <f aca="false">IF(AP139&lt;&gt;AR139,(IF('ORÇ.GLOBAL P CAIXA'!I140="",J139*INFORMAÇÕES!$U$116,IF('ORÇ.GLOBAL P CAIXA'!I140="O",J139,0))),0)</f>
        <v>0</v>
      </c>
      <c r="AX139" s="731" t="n">
        <f aca="false">IF(E139&lt;&gt;0,J139,0)</f>
        <v>0</v>
      </c>
      <c r="AY139" s="730" t="n">
        <f aca="false">IF(AP139&lt;&gt;AR139,(IF('ORÇ.GLOBAL P CAIXA'!I140="",L139*(INFORMAÇÕES!$Q$99/INFORMAÇÕES!$Q$102),IF('ORÇ.GLOBAL P CAIXA'!I140="R",L139,0))),0)</f>
        <v>0</v>
      </c>
      <c r="AZ139" s="75" t="n">
        <f aca="false">IF(AP139&lt;&gt;AR139,(IF('ORÇ.GLOBAL P CAIXA'!I140="",L139*(INFORMAÇÕES!$Q$100/INFORMAÇÕES!$Q$102),IF('ORÇ.GLOBAL P CAIXA'!I140="C",L139,0))),0)</f>
        <v>0</v>
      </c>
      <c r="BA139" s="75" t="n">
        <f aca="false">IF(AP139&lt;&gt;AR139,(IF('ORÇ.GLOBAL P CAIXA'!I140="",L139*INFORMAÇÕES!$U$115,IF('ORÇ.GLOBAL P CAIXA'!I140="CF",L139,0))),0)</f>
        <v>0</v>
      </c>
      <c r="BB139" s="75" t="n">
        <f aca="false">IF(AP139&lt;&gt;AR139,(IF('ORÇ.GLOBAL P CAIXA'!I140="",L139*INFORMAÇÕES!$U$116,IF('ORÇ.GLOBAL P CAIXA'!I140="O",L139,0))),0)</f>
        <v>0</v>
      </c>
      <c r="BC139" s="731" t="n">
        <f aca="false">IF(E139&lt;&gt;0,L139,0)</f>
        <v>0</v>
      </c>
    </row>
    <row r="140" s="174" customFormat="true" ht="14.25" hidden="false" customHeight="false" outlineLevel="0" collapsed="false">
      <c r="A140" s="159" t="n">
        <v>130</v>
      </c>
      <c r="B140" s="160" t="n">
        <f aca="false">'ORÇ.REPROG. P CAIXA'!B142</f>
        <v>0</v>
      </c>
      <c r="C140" s="723" t="n">
        <f aca="false">'ORÇ.REPROG. P CAIXA'!C142</f>
        <v>0</v>
      </c>
      <c r="D140" s="162" t="n">
        <f aca="false">'ORÇ.REPROG. P CAIXA'!D142</f>
        <v>0</v>
      </c>
      <c r="E140" s="163" t="n">
        <f aca="false">IF('BM GLOBAL'!$P$1&lt;&gt;0,'ORÇ.REPROG. P CAIXA'!E142,'ORÇ.REPROG. P CAIXA'!H142)</f>
        <v>0</v>
      </c>
      <c r="F140" s="163" t="n">
        <f aca="false">IF('BM GLOBAL'!$P$1&lt;&gt;0,IF('ORÇ.GLOBAL P CAIXA'!K141=0,'ORÇ.GLOBAL EMPRESA'!G141,'ORÇ.GLOBAL P CAIXA'!F141),'ORÇ.REPROG. P CAIXA'!I142)</f>
        <v>0</v>
      </c>
      <c r="G140" s="163" t="n">
        <f aca="false">IF(E140&lt;&gt;0,ROUND(E140*F140,2),IF(AO140=0,(SUMIF('ORÇ.REPROG. P CAIXA'!$AC$13:$AC$1012,B140,$AO$11:$AO$1010)),AO140))</f>
        <v>0</v>
      </c>
      <c r="H140" s="163" t="n">
        <f aca="false">IF(J140&lt;&gt;0,IF(E140&lt;&gt;0,J140/F140,0),0)</f>
        <v>0</v>
      </c>
      <c r="I140" s="163" t="n">
        <f aca="false">IF(L140&lt;&gt;0,IF(E140&lt;&gt;0,L140/F140,0),0)</f>
        <v>0</v>
      </c>
      <c r="J140" s="163" t="n">
        <f aca="false">IF(E140&lt;&gt;0,ROUND(INDEX($P$11:$AM$1010,$A140,$L$1),2),IF(AX140=0,(SUMIF($AP$11:$AP$1010,B140,$AX$11:$AX$1010)),AX140))</f>
        <v>0</v>
      </c>
      <c r="K140" s="163" t="n">
        <f aca="false">IF(G140=0,0,(J140/G140)*100)</f>
        <v>0</v>
      </c>
      <c r="L140" s="163" t="n">
        <f aca="false">IF(E140&lt;&gt;0,ROUND(IF($L$1=1,SUM(P140),"0")+IF($L$1=2,SUM($P140:Q140),"0")+IF($L$1=3,SUM($P140:R140),"0")+IF($L$1=4,SUM($P140:S140),"0")+IF($L$1=5,SUM($P140:T140),"0")+IF($L$1=6,SUM($P140:U140),"0")+IF($L$1=7,SUM($P140:V140),"0")+IF($L$1=8,SUM($P140:W140),"0")+IF($L$1=9,SUM($P140:X140),"0")+IF($L$1=10,SUM($P140:Y140),"0")+IF($L$1=11,SUM($P140:Z140),"0")+IF($L$1=12,SUM($P140:AA140),"0")+IF($L$1=13,SUM($P140:AB140),"0")+IF($L$1=14,SUM($P140:AC140),"0")+IF($L$1=15,SUM($P140:AD140),"0")+IF($L$1=16,SUM($P140:AE140),"0")+IF($L$1=17,SUM($P140:AF140),"0")+IF($L$1=18,SUM($P140:AG140),"0")+IF($L$1=19,SUM($P140:AH140),"0")+IF($L$1=20,SUM($P140:AI140),"0")+IF($L$1=21,SUM($P140:AJ140),"0")+IF($L$1=22,SUM($P140:AK140),"0")+IF($L$1=23,SUM($P140:AL140),"0")+IF($L$1=24,SUM($P140:AM140),"0"),2),IF(BC140=0,(SUMIF($AP$11:$AP$1010,B140,$BC$11:$BC$1010)),BC140))</f>
        <v>0</v>
      </c>
      <c r="M140" s="163" t="n">
        <f aca="false">IF(G140=0,0,(L140/G140)*100)</f>
        <v>0</v>
      </c>
      <c r="N140" s="168" t="str">
        <f aca="false">IF(B140&gt;0,"ok","ocultar")</f>
        <v>ocultar</v>
      </c>
      <c r="O140" s="650"/>
      <c r="P140" s="724"/>
      <c r="Q140" s="725"/>
      <c r="R140" s="725"/>
      <c r="S140" s="725"/>
      <c r="T140" s="725"/>
      <c r="U140" s="725"/>
      <c r="V140" s="725"/>
      <c r="W140" s="725"/>
      <c r="X140" s="725"/>
      <c r="Y140" s="725"/>
      <c r="Z140" s="725"/>
      <c r="AA140" s="726"/>
      <c r="AB140" s="726"/>
      <c r="AC140" s="726"/>
      <c r="AD140" s="726"/>
      <c r="AE140" s="726"/>
      <c r="AF140" s="726"/>
      <c r="AG140" s="726"/>
      <c r="AH140" s="726"/>
      <c r="AI140" s="726"/>
      <c r="AJ140" s="726"/>
      <c r="AK140" s="726"/>
      <c r="AL140" s="726"/>
      <c r="AM140" s="727"/>
      <c r="AO140" s="728" t="n">
        <f aca="false">IF(E140&lt;&gt;0,G140,0)</f>
        <v>0</v>
      </c>
      <c r="AP140" s="157" t="n">
        <f aca="false">IF(B140=0,AP139,IF(ISNONTEXT(B140)=TRUE(),INT(B140),INT(LEFT(B140,FIND(".",B140)-1))))</f>
        <v>3</v>
      </c>
      <c r="AQ140" s="157" t="str">
        <f aca="false">IF(AQ141=1,1,IF(B140&lt;&gt;0,1,IF(C140&lt;&gt;0,1,IF(D140&lt;&gt;0,1,IF(E140&lt;&gt;0,1,"")))))</f>
        <v/>
      </c>
      <c r="AR140" s="157" t="str">
        <f aca="false">IF(AP140=0," ",IF(AP140&lt;&gt;AP139,AP140," "))</f>
        <v> </v>
      </c>
      <c r="AS140" s="732"/>
      <c r="AT140" s="730" t="n">
        <f aca="false">IF(AP140&lt;&gt;AR140,(IF('ORÇ.GLOBAL P CAIXA'!I141="",J140*(INFORMAÇÕES!$Q$99/INFORMAÇÕES!$Q$102),IF('ORÇ.GLOBAL P CAIXA'!I141="R",J140,0))),0)</f>
        <v>0</v>
      </c>
      <c r="AU140" s="75" t="n">
        <f aca="false">IF(AP140&lt;&gt;AR140,(IF('ORÇ.GLOBAL P CAIXA'!I141="",J140*(INFORMAÇÕES!$Q$100/INFORMAÇÕES!$Q$102),IF('ORÇ.GLOBAL P CAIXA'!I141="C",J140,0))),0)</f>
        <v>0</v>
      </c>
      <c r="AV140" s="75" t="n">
        <f aca="false">IF(AP140&lt;&gt;AR140,(IF('ORÇ.GLOBAL P CAIXA'!I141="",J140*INFORMAÇÕES!$U$115,IF('ORÇ.GLOBAL P CAIXA'!I141="CF",J140,0))),0)</f>
        <v>0</v>
      </c>
      <c r="AW140" s="75" t="n">
        <f aca="false">IF(AP140&lt;&gt;AR140,(IF('ORÇ.GLOBAL P CAIXA'!I141="",J140*INFORMAÇÕES!$U$116,IF('ORÇ.GLOBAL P CAIXA'!I141="O",J140,0))),0)</f>
        <v>0</v>
      </c>
      <c r="AX140" s="731" t="n">
        <f aca="false">IF(E140&lt;&gt;0,J140,0)</f>
        <v>0</v>
      </c>
      <c r="AY140" s="730" t="n">
        <f aca="false">IF(AP140&lt;&gt;AR140,(IF('ORÇ.GLOBAL P CAIXA'!I141="",L140*(INFORMAÇÕES!$Q$99/INFORMAÇÕES!$Q$102),IF('ORÇ.GLOBAL P CAIXA'!I141="R",L140,0))),0)</f>
        <v>0</v>
      </c>
      <c r="AZ140" s="75" t="n">
        <f aca="false">IF(AP140&lt;&gt;AR140,(IF('ORÇ.GLOBAL P CAIXA'!I141="",L140*(INFORMAÇÕES!$Q$100/INFORMAÇÕES!$Q$102),IF('ORÇ.GLOBAL P CAIXA'!I141="C",L140,0))),0)</f>
        <v>0</v>
      </c>
      <c r="BA140" s="75" t="n">
        <f aca="false">IF(AP140&lt;&gt;AR140,(IF('ORÇ.GLOBAL P CAIXA'!I141="",L140*INFORMAÇÕES!$U$115,IF('ORÇ.GLOBAL P CAIXA'!I141="CF",L140,0))),0)</f>
        <v>0</v>
      </c>
      <c r="BB140" s="75" t="n">
        <f aca="false">IF(AP140&lt;&gt;AR140,(IF('ORÇ.GLOBAL P CAIXA'!I141="",L140*INFORMAÇÕES!$U$116,IF('ORÇ.GLOBAL P CAIXA'!I141="O",L140,0))),0)</f>
        <v>0</v>
      </c>
      <c r="BC140" s="731" t="n">
        <f aca="false">IF(E140&lt;&gt;0,L140,0)</f>
        <v>0</v>
      </c>
    </row>
    <row r="141" s="174" customFormat="true" ht="14.25" hidden="false" customHeight="false" outlineLevel="0" collapsed="false">
      <c r="A141" s="159" t="n">
        <v>131</v>
      </c>
      <c r="B141" s="160" t="n">
        <f aca="false">'ORÇ.REPROG. P CAIXA'!B143</f>
        <v>0</v>
      </c>
      <c r="C141" s="723" t="n">
        <f aca="false">'ORÇ.REPROG. P CAIXA'!C143</f>
        <v>0</v>
      </c>
      <c r="D141" s="162" t="n">
        <f aca="false">'ORÇ.REPROG. P CAIXA'!D143</f>
        <v>0</v>
      </c>
      <c r="E141" s="163" t="n">
        <f aca="false">IF('BM GLOBAL'!$P$1&lt;&gt;0,'ORÇ.REPROG. P CAIXA'!E143,'ORÇ.REPROG. P CAIXA'!H143)</f>
        <v>0</v>
      </c>
      <c r="F141" s="163" t="n">
        <f aca="false">IF('BM GLOBAL'!$P$1&lt;&gt;0,IF('ORÇ.GLOBAL P CAIXA'!K142=0,'ORÇ.GLOBAL EMPRESA'!G142,'ORÇ.GLOBAL P CAIXA'!F142),'ORÇ.REPROG. P CAIXA'!I143)</f>
        <v>0</v>
      </c>
      <c r="G141" s="163" t="n">
        <f aca="false">IF(E141&lt;&gt;0,ROUND(E141*F141,2),IF(AO141=0,(SUMIF('ORÇ.REPROG. P CAIXA'!$AC$13:$AC$1012,B141,$AO$11:$AO$1010)),AO141))</f>
        <v>0</v>
      </c>
      <c r="H141" s="163" t="n">
        <f aca="false">IF(J141&lt;&gt;0,IF(E141&lt;&gt;0,J141/F141,0),0)</f>
        <v>0</v>
      </c>
      <c r="I141" s="163" t="n">
        <f aca="false">IF(L141&lt;&gt;0,IF(E141&lt;&gt;0,L141/F141,0),0)</f>
        <v>0</v>
      </c>
      <c r="J141" s="163" t="n">
        <f aca="false">IF(E141&lt;&gt;0,ROUND(INDEX($P$11:$AM$1010,$A141,$L$1),2),IF(AX141=0,(SUMIF($AP$11:$AP$1010,B141,$AX$11:$AX$1010)),AX141))</f>
        <v>0</v>
      </c>
      <c r="K141" s="163" t="n">
        <f aca="false">IF(G141=0,0,(J141/G141)*100)</f>
        <v>0</v>
      </c>
      <c r="L141" s="163" t="n">
        <f aca="false">IF(E141&lt;&gt;0,ROUND(IF($L$1=1,SUM(P141),"0")+IF($L$1=2,SUM($P141:Q141),"0")+IF($L$1=3,SUM($P141:R141),"0")+IF($L$1=4,SUM($P141:S141),"0")+IF($L$1=5,SUM($P141:T141),"0")+IF($L$1=6,SUM($P141:U141),"0")+IF($L$1=7,SUM($P141:V141),"0")+IF($L$1=8,SUM($P141:W141),"0")+IF($L$1=9,SUM($P141:X141),"0")+IF($L$1=10,SUM($P141:Y141),"0")+IF($L$1=11,SUM($P141:Z141),"0")+IF($L$1=12,SUM($P141:AA141),"0")+IF($L$1=13,SUM($P141:AB141),"0")+IF($L$1=14,SUM($P141:AC141),"0")+IF($L$1=15,SUM($P141:AD141),"0")+IF($L$1=16,SUM($P141:AE141),"0")+IF($L$1=17,SUM($P141:AF141),"0")+IF($L$1=18,SUM($P141:AG141),"0")+IF($L$1=19,SUM($P141:AH141),"0")+IF($L$1=20,SUM($P141:AI141),"0")+IF($L$1=21,SUM($P141:AJ141),"0")+IF($L$1=22,SUM($P141:AK141),"0")+IF($L$1=23,SUM($P141:AL141),"0")+IF($L$1=24,SUM($P141:AM141),"0"),2),IF(BC141=0,(SUMIF($AP$11:$AP$1010,B141,$BC$11:$BC$1010)),BC141))</f>
        <v>0</v>
      </c>
      <c r="M141" s="163" t="n">
        <f aca="false">IF(G141=0,0,(L141/G141)*100)</f>
        <v>0</v>
      </c>
      <c r="N141" s="168" t="str">
        <f aca="false">IF(B141&gt;0,"ok","ocultar")</f>
        <v>ocultar</v>
      </c>
      <c r="O141" s="650"/>
      <c r="P141" s="724"/>
      <c r="Q141" s="725"/>
      <c r="R141" s="725"/>
      <c r="S141" s="725"/>
      <c r="T141" s="725"/>
      <c r="U141" s="725"/>
      <c r="V141" s="725"/>
      <c r="W141" s="725"/>
      <c r="X141" s="725"/>
      <c r="Y141" s="725"/>
      <c r="Z141" s="725"/>
      <c r="AA141" s="726"/>
      <c r="AB141" s="726"/>
      <c r="AC141" s="726"/>
      <c r="AD141" s="726"/>
      <c r="AE141" s="726"/>
      <c r="AF141" s="726"/>
      <c r="AG141" s="726"/>
      <c r="AH141" s="726"/>
      <c r="AI141" s="726"/>
      <c r="AJ141" s="726"/>
      <c r="AK141" s="726"/>
      <c r="AL141" s="726"/>
      <c r="AM141" s="727"/>
      <c r="AO141" s="728" t="n">
        <f aca="false">IF(E141&lt;&gt;0,G141,0)</f>
        <v>0</v>
      </c>
      <c r="AP141" s="157" t="n">
        <f aca="false">IF(B141=0,AP140,IF(ISNONTEXT(B141)=TRUE(),INT(B141),INT(LEFT(B141,FIND(".",B141)-1))))</f>
        <v>3</v>
      </c>
      <c r="AQ141" s="157" t="str">
        <f aca="false">IF(AQ142=1,1,IF(B141&lt;&gt;0,1,IF(C141&lt;&gt;0,1,IF(D141&lt;&gt;0,1,IF(E141&lt;&gt;0,1,"")))))</f>
        <v/>
      </c>
      <c r="AR141" s="157" t="str">
        <f aca="false">IF(AP141=0," ",IF(AP141&lt;&gt;AP140,AP141," "))</f>
        <v> </v>
      </c>
      <c r="AS141" s="732"/>
      <c r="AT141" s="730" t="n">
        <f aca="false">IF(AP141&lt;&gt;AR141,(IF('ORÇ.GLOBAL P CAIXA'!I142="",J141*(INFORMAÇÕES!$Q$99/INFORMAÇÕES!$Q$102),IF('ORÇ.GLOBAL P CAIXA'!I142="R",J141,0))),0)</f>
        <v>0</v>
      </c>
      <c r="AU141" s="75" t="n">
        <f aca="false">IF(AP141&lt;&gt;AR141,(IF('ORÇ.GLOBAL P CAIXA'!I142="",J141*(INFORMAÇÕES!$Q$100/INFORMAÇÕES!$Q$102),IF('ORÇ.GLOBAL P CAIXA'!I142="C",J141,0))),0)</f>
        <v>0</v>
      </c>
      <c r="AV141" s="75" t="n">
        <f aca="false">IF(AP141&lt;&gt;AR141,(IF('ORÇ.GLOBAL P CAIXA'!I142="",J141*INFORMAÇÕES!$U$115,IF('ORÇ.GLOBAL P CAIXA'!I142="CF",J141,0))),0)</f>
        <v>0</v>
      </c>
      <c r="AW141" s="75" t="n">
        <f aca="false">IF(AP141&lt;&gt;AR141,(IF('ORÇ.GLOBAL P CAIXA'!I142="",J141*INFORMAÇÕES!$U$116,IF('ORÇ.GLOBAL P CAIXA'!I142="O",J141,0))),0)</f>
        <v>0</v>
      </c>
      <c r="AX141" s="731" t="n">
        <f aca="false">IF(E141&lt;&gt;0,J141,0)</f>
        <v>0</v>
      </c>
      <c r="AY141" s="730" t="n">
        <f aca="false">IF(AP141&lt;&gt;AR141,(IF('ORÇ.GLOBAL P CAIXA'!I142="",L141*(INFORMAÇÕES!$Q$99/INFORMAÇÕES!$Q$102),IF('ORÇ.GLOBAL P CAIXA'!I142="R",L141,0))),0)</f>
        <v>0</v>
      </c>
      <c r="AZ141" s="75" t="n">
        <f aca="false">IF(AP141&lt;&gt;AR141,(IF('ORÇ.GLOBAL P CAIXA'!I142="",L141*(INFORMAÇÕES!$Q$100/INFORMAÇÕES!$Q$102),IF('ORÇ.GLOBAL P CAIXA'!I142="C",L141,0))),0)</f>
        <v>0</v>
      </c>
      <c r="BA141" s="75" t="n">
        <f aca="false">IF(AP141&lt;&gt;AR141,(IF('ORÇ.GLOBAL P CAIXA'!I142="",L141*INFORMAÇÕES!$U$115,IF('ORÇ.GLOBAL P CAIXA'!I142="CF",L141,0))),0)</f>
        <v>0</v>
      </c>
      <c r="BB141" s="75" t="n">
        <f aca="false">IF(AP141&lt;&gt;AR141,(IF('ORÇ.GLOBAL P CAIXA'!I142="",L141*INFORMAÇÕES!$U$116,IF('ORÇ.GLOBAL P CAIXA'!I142="O",L141,0))),0)</f>
        <v>0</v>
      </c>
      <c r="BC141" s="731" t="n">
        <f aca="false">IF(E141&lt;&gt;0,L141,0)</f>
        <v>0</v>
      </c>
    </row>
    <row r="142" s="174" customFormat="true" ht="14.25" hidden="false" customHeight="false" outlineLevel="0" collapsed="false">
      <c r="A142" s="159" t="n">
        <v>132</v>
      </c>
      <c r="B142" s="160" t="n">
        <f aca="false">'ORÇ.REPROG. P CAIXA'!B144</f>
        <v>0</v>
      </c>
      <c r="C142" s="723" t="n">
        <f aca="false">'ORÇ.REPROG. P CAIXA'!C144</f>
        <v>0</v>
      </c>
      <c r="D142" s="162" t="n">
        <f aca="false">'ORÇ.REPROG. P CAIXA'!D144</f>
        <v>0</v>
      </c>
      <c r="E142" s="163" t="n">
        <f aca="false">IF('BM GLOBAL'!$P$1&lt;&gt;0,'ORÇ.REPROG. P CAIXA'!E144,'ORÇ.REPROG. P CAIXA'!H144)</f>
        <v>0</v>
      </c>
      <c r="F142" s="163" t="n">
        <f aca="false">IF('BM GLOBAL'!$P$1&lt;&gt;0,IF('ORÇ.GLOBAL P CAIXA'!K143=0,'ORÇ.GLOBAL EMPRESA'!G143,'ORÇ.GLOBAL P CAIXA'!F143),'ORÇ.REPROG. P CAIXA'!I144)</f>
        <v>0</v>
      </c>
      <c r="G142" s="163" t="n">
        <f aca="false">IF(E142&lt;&gt;0,ROUND(E142*F142,2),IF(AO142=0,(SUMIF('ORÇ.REPROG. P CAIXA'!$AC$13:$AC$1012,B142,$AO$11:$AO$1010)),AO142))</f>
        <v>0</v>
      </c>
      <c r="H142" s="163" t="n">
        <f aca="false">IF(J142&lt;&gt;0,IF(E142&lt;&gt;0,J142/F142,0),0)</f>
        <v>0</v>
      </c>
      <c r="I142" s="163" t="n">
        <f aca="false">IF(L142&lt;&gt;0,IF(E142&lt;&gt;0,L142/F142,0),0)</f>
        <v>0</v>
      </c>
      <c r="J142" s="163" t="n">
        <f aca="false">IF(E142&lt;&gt;0,ROUND(INDEX($P$11:$AM$1010,$A142,$L$1),2),IF(AX142=0,(SUMIF($AP$11:$AP$1010,B142,$AX$11:$AX$1010)),AX142))</f>
        <v>0</v>
      </c>
      <c r="K142" s="163" t="n">
        <f aca="false">IF(G142=0,0,(J142/G142)*100)</f>
        <v>0</v>
      </c>
      <c r="L142" s="163" t="n">
        <f aca="false">IF(E142&lt;&gt;0,ROUND(IF($L$1=1,SUM(P142),"0")+IF($L$1=2,SUM($P142:Q142),"0")+IF($L$1=3,SUM($P142:R142),"0")+IF($L$1=4,SUM($P142:S142),"0")+IF($L$1=5,SUM($P142:T142),"0")+IF($L$1=6,SUM($P142:U142),"0")+IF($L$1=7,SUM($P142:V142),"0")+IF($L$1=8,SUM($P142:W142),"0")+IF($L$1=9,SUM($P142:X142),"0")+IF($L$1=10,SUM($P142:Y142),"0")+IF($L$1=11,SUM($P142:Z142),"0")+IF($L$1=12,SUM($P142:AA142),"0")+IF($L$1=13,SUM($P142:AB142),"0")+IF($L$1=14,SUM($P142:AC142),"0")+IF($L$1=15,SUM($P142:AD142),"0")+IF($L$1=16,SUM($P142:AE142),"0")+IF($L$1=17,SUM($P142:AF142),"0")+IF($L$1=18,SUM($P142:AG142),"0")+IF($L$1=19,SUM($P142:AH142),"0")+IF($L$1=20,SUM($P142:AI142),"0")+IF($L$1=21,SUM($P142:AJ142),"0")+IF($L$1=22,SUM($P142:AK142),"0")+IF($L$1=23,SUM($P142:AL142),"0")+IF($L$1=24,SUM($P142:AM142),"0"),2),IF(BC142=0,(SUMIF($AP$11:$AP$1010,B142,$BC$11:$BC$1010)),BC142))</f>
        <v>0</v>
      </c>
      <c r="M142" s="163" t="n">
        <f aca="false">IF(G142=0,0,(L142/G142)*100)</f>
        <v>0</v>
      </c>
      <c r="N142" s="168" t="str">
        <f aca="false">IF(B142&gt;0,"ok","ocultar")</f>
        <v>ocultar</v>
      </c>
      <c r="O142" s="650"/>
      <c r="P142" s="724"/>
      <c r="Q142" s="725"/>
      <c r="R142" s="725"/>
      <c r="S142" s="725"/>
      <c r="T142" s="725"/>
      <c r="U142" s="725"/>
      <c r="V142" s="725"/>
      <c r="W142" s="725"/>
      <c r="X142" s="725"/>
      <c r="Y142" s="725"/>
      <c r="Z142" s="725"/>
      <c r="AA142" s="726"/>
      <c r="AB142" s="726"/>
      <c r="AC142" s="726"/>
      <c r="AD142" s="726"/>
      <c r="AE142" s="726"/>
      <c r="AF142" s="726"/>
      <c r="AG142" s="726"/>
      <c r="AH142" s="726"/>
      <c r="AI142" s="726"/>
      <c r="AJ142" s="726"/>
      <c r="AK142" s="726"/>
      <c r="AL142" s="726"/>
      <c r="AM142" s="727"/>
      <c r="AO142" s="728" t="n">
        <f aca="false">IF(E142&lt;&gt;0,G142,0)</f>
        <v>0</v>
      </c>
      <c r="AP142" s="157" t="n">
        <f aca="false">IF(B142=0,AP141,IF(ISNONTEXT(B142)=TRUE(),INT(B142),INT(LEFT(B142,FIND(".",B142)-1))))</f>
        <v>3</v>
      </c>
      <c r="AQ142" s="157" t="str">
        <f aca="false">IF(AQ143=1,1,IF(B142&lt;&gt;0,1,IF(C142&lt;&gt;0,1,IF(D142&lt;&gt;0,1,IF(E142&lt;&gt;0,1,"")))))</f>
        <v/>
      </c>
      <c r="AR142" s="157" t="str">
        <f aca="false">IF(AP142=0," ",IF(AP142&lt;&gt;AP141,AP142," "))</f>
        <v> </v>
      </c>
      <c r="AS142" s="732"/>
      <c r="AT142" s="730" t="n">
        <f aca="false">IF(AP142&lt;&gt;AR142,(IF('ORÇ.GLOBAL P CAIXA'!I143="",J142*(INFORMAÇÕES!$Q$99/INFORMAÇÕES!$Q$102),IF('ORÇ.GLOBAL P CAIXA'!I143="R",J142,0))),0)</f>
        <v>0</v>
      </c>
      <c r="AU142" s="75" t="n">
        <f aca="false">IF(AP142&lt;&gt;AR142,(IF('ORÇ.GLOBAL P CAIXA'!I143="",J142*(INFORMAÇÕES!$Q$100/INFORMAÇÕES!$Q$102),IF('ORÇ.GLOBAL P CAIXA'!I143="C",J142,0))),0)</f>
        <v>0</v>
      </c>
      <c r="AV142" s="75" t="n">
        <f aca="false">IF(AP142&lt;&gt;AR142,(IF('ORÇ.GLOBAL P CAIXA'!I143="",J142*INFORMAÇÕES!$U$115,IF('ORÇ.GLOBAL P CAIXA'!I143="CF",J142,0))),0)</f>
        <v>0</v>
      </c>
      <c r="AW142" s="75" t="n">
        <f aca="false">IF(AP142&lt;&gt;AR142,(IF('ORÇ.GLOBAL P CAIXA'!I143="",J142*INFORMAÇÕES!$U$116,IF('ORÇ.GLOBAL P CAIXA'!I143="O",J142,0))),0)</f>
        <v>0</v>
      </c>
      <c r="AX142" s="731" t="n">
        <f aca="false">IF(E142&lt;&gt;0,J142,0)</f>
        <v>0</v>
      </c>
      <c r="AY142" s="730" t="n">
        <f aca="false">IF(AP142&lt;&gt;AR142,(IF('ORÇ.GLOBAL P CAIXA'!I143="",L142*(INFORMAÇÕES!$Q$99/INFORMAÇÕES!$Q$102),IF('ORÇ.GLOBAL P CAIXA'!I143="R",L142,0))),0)</f>
        <v>0</v>
      </c>
      <c r="AZ142" s="75" t="n">
        <f aca="false">IF(AP142&lt;&gt;AR142,(IF('ORÇ.GLOBAL P CAIXA'!I143="",L142*(INFORMAÇÕES!$Q$100/INFORMAÇÕES!$Q$102),IF('ORÇ.GLOBAL P CAIXA'!I143="C",L142,0))),0)</f>
        <v>0</v>
      </c>
      <c r="BA142" s="75" t="n">
        <f aca="false">IF(AP142&lt;&gt;AR142,(IF('ORÇ.GLOBAL P CAIXA'!I143="",L142*INFORMAÇÕES!$U$115,IF('ORÇ.GLOBAL P CAIXA'!I143="CF",L142,0))),0)</f>
        <v>0</v>
      </c>
      <c r="BB142" s="75" t="n">
        <f aca="false">IF(AP142&lt;&gt;AR142,(IF('ORÇ.GLOBAL P CAIXA'!I143="",L142*INFORMAÇÕES!$U$116,IF('ORÇ.GLOBAL P CAIXA'!I143="O",L142,0))),0)</f>
        <v>0</v>
      </c>
      <c r="BC142" s="731" t="n">
        <f aca="false">IF(E142&lt;&gt;0,L142,0)</f>
        <v>0</v>
      </c>
    </row>
    <row r="143" s="174" customFormat="true" ht="14.25" hidden="false" customHeight="false" outlineLevel="0" collapsed="false">
      <c r="A143" s="159" t="n">
        <v>133</v>
      </c>
      <c r="B143" s="160" t="n">
        <f aca="false">'ORÇ.REPROG. P CAIXA'!B145</f>
        <v>0</v>
      </c>
      <c r="C143" s="723" t="n">
        <f aca="false">'ORÇ.REPROG. P CAIXA'!C145</f>
        <v>0</v>
      </c>
      <c r="D143" s="162" t="n">
        <f aca="false">'ORÇ.REPROG. P CAIXA'!D145</f>
        <v>0</v>
      </c>
      <c r="E143" s="163" t="n">
        <f aca="false">IF('BM GLOBAL'!$P$1&lt;&gt;0,'ORÇ.REPROG. P CAIXA'!E145,'ORÇ.REPROG. P CAIXA'!H145)</f>
        <v>0</v>
      </c>
      <c r="F143" s="163" t="n">
        <f aca="false">IF('BM GLOBAL'!$P$1&lt;&gt;0,IF('ORÇ.GLOBAL P CAIXA'!K144=0,'ORÇ.GLOBAL EMPRESA'!G144,'ORÇ.GLOBAL P CAIXA'!F144),'ORÇ.REPROG. P CAIXA'!I145)</f>
        <v>0</v>
      </c>
      <c r="G143" s="163" t="n">
        <f aca="false">IF(E143&lt;&gt;0,ROUND(E143*F143,2),IF(AO143=0,(SUMIF('ORÇ.REPROG. P CAIXA'!$AC$13:$AC$1012,B143,$AO$11:$AO$1010)),AO143))</f>
        <v>0</v>
      </c>
      <c r="H143" s="163" t="n">
        <f aca="false">IF(J143&lt;&gt;0,IF(E143&lt;&gt;0,J143/F143,0),0)</f>
        <v>0</v>
      </c>
      <c r="I143" s="163" t="n">
        <f aca="false">IF(L143&lt;&gt;0,IF(E143&lt;&gt;0,L143/F143,0),0)</f>
        <v>0</v>
      </c>
      <c r="J143" s="163" t="n">
        <f aca="false">IF(E143&lt;&gt;0,ROUND(INDEX($P$11:$AM$1010,$A143,$L$1),2),IF(AX143=0,(SUMIF($AP$11:$AP$1010,B143,$AX$11:$AX$1010)),AX143))</f>
        <v>0</v>
      </c>
      <c r="K143" s="163" t="n">
        <f aca="false">IF(G143=0,0,(J143/G143)*100)</f>
        <v>0</v>
      </c>
      <c r="L143" s="163" t="n">
        <f aca="false">IF(E143&lt;&gt;0,ROUND(IF($L$1=1,SUM(P143),"0")+IF($L$1=2,SUM($P143:Q143),"0")+IF($L$1=3,SUM($P143:R143),"0")+IF($L$1=4,SUM($P143:S143),"0")+IF($L$1=5,SUM($P143:T143),"0")+IF($L$1=6,SUM($P143:U143),"0")+IF($L$1=7,SUM($P143:V143),"0")+IF($L$1=8,SUM($P143:W143),"0")+IF($L$1=9,SUM($P143:X143),"0")+IF($L$1=10,SUM($P143:Y143),"0")+IF($L$1=11,SUM($P143:Z143),"0")+IF($L$1=12,SUM($P143:AA143),"0")+IF($L$1=13,SUM($P143:AB143),"0")+IF($L$1=14,SUM($P143:AC143),"0")+IF($L$1=15,SUM($P143:AD143),"0")+IF($L$1=16,SUM($P143:AE143),"0")+IF($L$1=17,SUM($P143:AF143),"0")+IF($L$1=18,SUM($P143:AG143),"0")+IF($L$1=19,SUM($P143:AH143),"0")+IF($L$1=20,SUM($P143:AI143),"0")+IF($L$1=21,SUM($P143:AJ143),"0")+IF($L$1=22,SUM($P143:AK143),"0")+IF($L$1=23,SUM($P143:AL143),"0")+IF($L$1=24,SUM($P143:AM143),"0"),2),IF(BC143=0,(SUMIF($AP$11:$AP$1010,B143,$BC$11:$BC$1010)),BC143))</f>
        <v>0</v>
      </c>
      <c r="M143" s="163" t="n">
        <f aca="false">IF(G143=0,0,(L143/G143)*100)</f>
        <v>0</v>
      </c>
      <c r="N143" s="168" t="str">
        <f aca="false">IF(B143&gt;0,"ok","ocultar")</f>
        <v>ocultar</v>
      </c>
      <c r="O143" s="650"/>
      <c r="P143" s="724"/>
      <c r="Q143" s="725"/>
      <c r="R143" s="725"/>
      <c r="S143" s="725"/>
      <c r="T143" s="725"/>
      <c r="U143" s="725"/>
      <c r="V143" s="725"/>
      <c r="W143" s="725"/>
      <c r="X143" s="725"/>
      <c r="Y143" s="725"/>
      <c r="Z143" s="725"/>
      <c r="AA143" s="726"/>
      <c r="AB143" s="726"/>
      <c r="AC143" s="726"/>
      <c r="AD143" s="726"/>
      <c r="AE143" s="726"/>
      <c r="AF143" s="726"/>
      <c r="AG143" s="726"/>
      <c r="AH143" s="726"/>
      <c r="AI143" s="726"/>
      <c r="AJ143" s="726"/>
      <c r="AK143" s="726"/>
      <c r="AL143" s="726"/>
      <c r="AM143" s="727"/>
      <c r="AO143" s="728" t="n">
        <f aca="false">IF(E143&lt;&gt;0,G143,0)</f>
        <v>0</v>
      </c>
      <c r="AP143" s="157" t="n">
        <f aca="false">IF(B143=0,AP142,IF(ISNONTEXT(B143)=TRUE(),INT(B143),INT(LEFT(B143,FIND(".",B143)-1))))</f>
        <v>3</v>
      </c>
      <c r="AQ143" s="157" t="str">
        <f aca="false">IF(AQ144=1,1,IF(B143&lt;&gt;0,1,IF(C143&lt;&gt;0,1,IF(D143&lt;&gt;0,1,IF(E143&lt;&gt;0,1,"")))))</f>
        <v/>
      </c>
      <c r="AR143" s="157" t="str">
        <f aca="false">IF(AP143=0," ",IF(AP143&lt;&gt;AP142,AP143," "))</f>
        <v> </v>
      </c>
      <c r="AS143" s="732"/>
      <c r="AT143" s="730" t="n">
        <f aca="false">IF(AP143&lt;&gt;AR143,(IF('ORÇ.GLOBAL P CAIXA'!I144="",J143*(INFORMAÇÕES!$Q$99/INFORMAÇÕES!$Q$102),IF('ORÇ.GLOBAL P CAIXA'!I144="R",J143,0))),0)</f>
        <v>0</v>
      </c>
      <c r="AU143" s="75" t="n">
        <f aca="false">IF(AP143&lt;&gt;AR143,(IF('ORÇ.GLOBAL P CAIXA'!I144="",J143*(INFORMAÇÕES!$Q$100/INFORMAÇÕES!$Q$102),IF('ORÇ.GLOBAL P CAIXA'!I144="C",J143,0))),0)</f>
        <v>0</v>
      </c>
      <c r="AV143" s="75" t="n">
        <f aca="false">IF(AP143&lt;&gt;AR143,(IF('ORÇ.GLOBAL P CAIXA'!I144="",J143*INFORMAÇÕES!$U$115,IF('ORÇ.GLOBAL P CAIXA'!I144="CF",J143,0))),0)</f>
        <v>0</v>
      </c>
      <c r="AW143" s="75" t="n">
        <f aca="false">IF(AP143&lt;&gt;AR143,(IF('ORÇ.GLOBAL P CAIXA'!I144="",J143*INFORMAÇÕES!$U$116,IF('ORÇ.GLOBAL P CAIXA'!I144="O",J143,0))),0)</f>
        <v>0</v>
      </c>
      <c r="AX143" s="731" t="n">
        <f aca="false">IF(E143&lt;&gt;0,J143,0)</f>
        <v>0</v>
      </c>
      <c r="AY143" s="730" t="n">
        <f aca="false">IF(AP143&lt;&gt;AR143,(IF('ORÇ.GLOBAL P CAIXA'!I144="",L143*(INFORMAÇÕES!$Q$99/INFORMAÇÕES!$Q$102),IF('ORÇ.GLOBAL P CAIXA'!I144="R",L143,0))),0)</f>
        <v>0</v>
      </c>
      <c r="AZ143" s="75" t="n">
        <f aca="false">IF(AP143&lt;&gt;AR143,(IF('ORÇ.GLOBAL P CAIXA'!I144="",L143*(INFORMAÇÕES!$Q$100/INFORMAÇÕES!$Q$102),IF('ORÇ.GLOBAL P CAIXA'!I144="C",L143,0))),0)</f>
        <v>0</v>
      </c>
      <c r="BA143" s="75" t="n">
        <f aca="false">IF(AP143&lt;&gt;AR143,(IF('ORÇ.GLOBAL P CAIXA'!I144="",L143*INFORMAÇÕES!$U$115,IF('ORÇ.GLOBAL P CAIXA'!I144="CF",L143,0))),0)</f>
        <v>0</v>
      </c>
      <c r="BB143" s="75" t="n">
        <f aca="false">IF(AP143&lt;&gt;AR143,(IF('ORÇ.GLOBAL P CAIXA'!I144="",L143*INFORMAÇÕES!$U$116,IF('ORÇ.GLOBAL P CAIXA'!I144="O",L143,0))),0)</f>
        <v>0</v>
      </c>
      <c r="BC143" s="731" t="n">
        <f aca="false">IF(E143&lt;&gt;0,L143,0)</f>
        <v>0</v>
      </c>
    </row>
    <row r="144" s="174" customFormat="true" ht="14.25" hidden="false" customHeight="false" outlineLevel="0" collapsed="false">
      <c r="A144" s="159" t="n">
        <v>134</v>
      </c>
      <c r="B144" s="160" t="n">
        <f aca="false">'ORÇ.REPROG. P CAIXA'!B146</f>
        <v>0</v>
      </c>
      <c r="C144" s="723" t="n">
        <f aca="false">'ORÇ.REPROG. P CAIXA'!C146</f>
        <v>0</v>
      </c>
      <c r="D144" s="162" t="n">
        <f aca="false">'ORÇ.REPROG. P CAIXA'!D146</f>
        <v>0</v>
      </c>
      <c r="E144" s="163" t="n">
        <f aca="false">IF('BM GLOBAL'!$P$1&lt;&gt;0,'ORÇ.REPROG. P CAIXA'!E146,'ORÇ.REPROG. P CAIXA'!H146)</f>
        <v>0</v>
      </c>
      <c r="F144" s="163" t="n">
        <f aca="false">IF('BM GLOBAL'!$P$1&lt;&gt;0,IF('ORÇ.GLOBAL P CAIXA'!K145=0,'ORÇ.GLOBAL EMPRESA'!G145,'ORÇ.GLOBAL P CAIXA'!F145),'ORÇ.REPROG. P CAIXA'!I146)</f>
        <v>0</v>
      </c>
      <c r="G144" s="163" t="n">
        <f aca="false">IF(E144&lt;&gt;0,ROUND(E144*F144,2),IF(AO144=0,(SUMIF('ORÇ.REPROG. P CAIXA'!$AC$13:$AC$1012,B144,$AO$11:$AO$1010)),AO144))</f>
        <v>0</v>
      </c>
      <c r="H144" s="163" t="n">
        <f aca="false">IF(J144&lt;&gt;0,IF(E144&lt;&gt;0,J144/F144,0),0)</f>
        <v>0</v>
      </c>
      <c r="I144" s="163" t="n">
        <f aca="false">IF(L144&lt;&gt;0,IF(E144&lt;&gt;0,L144/F144,0),0)</f>
        <v>0</v>
      </c>
      <c r="J144" s="163" t="n">
        <f aca="false">IF(E144&lt;&gt;0,ROUND(INDEX($P$11:$AM$1010,$A144,$L$1),2),IF(AX144=0,(SUMIF($AP$11:$AP$1010,B144,$AX$11:$AX$1010)),AX144))</f>
        <v>0</v>
      </c>
      <c r="K144" s="163" t="n">
        <f aca="false">IF(G144=0,0,(J144/G144)*100)</f>
        <v>0</v>
      </c>
      <c r="L144" s="163" t="n">
        <f aca="false">IF(E144&lt;&gt;0,ROUND(IF($L$1=1,SUM(P144),"0")+IF($L$1=2,SUM($P144:Q144),"0")+IF($L$1=3,SUM($P144:R144),"0")+IF($L$1=4,SUM($P144:S144),"0")+IF($L$1=5,SUM($P144:T144),"0")+IF($L$1=6,SUM($P144:U144),"0")+IF($L$1=7,SUM($P144:V144),"0")+IF($L$1=8,SUM($P144:W144),"0")+IF($L$1=9,SUM($P144:X144),"0")+IF($L$1=10,SUM($P144:Y144),"0")+IF($L$1=11,SUM($P144:Z144),"0")+IF($L$1=12,SUM($P144:AA144),"0")+IF($L$1=13,SUM($P144:AB144),"0")+IF($L$1=14,SUM($P144:AC144),"0")+IF($L$1=15,SUM($P144:AD144),"0")+IF($L$1=16,SUM($P144:AE144),"0")+IF($L$1=17,SUM($P144:AF144),"0")+IF($L$1=18,SUM($P144:AG144),"0")+IF($L$1=19,SUM($P144:AH144),"0")+IF($L$1=20,SUM($P144:AI144),"0")+IF($L$1=21,SUM($P144:AJ144),"0")+IF($L$1=22,SUM($P144:AK144),"0")+IF($L$1=23,SUM($P144:AL144),"0")+IF($L$1=24,SUM($P144:AM144),"0"),2),IF(BC144=0,(SUMIF($AP$11:$AP$1010,B144,$BC$11:$BC$1010)),BC144))</f>
        <v>0</v>
      </c>
      <c r="M144" s="163" t="n">
        <f aca="false">IF(G144=0,0,(L144/G144)*100)</f>
        <v>0</v>
      </c>
      <c r="N144" s="168" t="str">
        <f aca="false">IF(B144&gt;0,"ok","ocultar")</f>
        <v>ocultar</v>
      </c>
      <c r="O144" s="650"/>
      <c r="P144" s="724"/>
      <c r="Q144" s="725"/>
      <c r="R144" s="725"/>
      <c r="S144" s="725"/>
      <c r="T144" s="725"/>
      <c r="U144" s="725"/>
      <c r="V144" s="725"/>
      <c r="W144" s="725"/>
      <c r="X144" s="725"/>
      <c r="Y144" s="725"/>
      <c r="Z144" s="725"/>
      <c r="AA144" s="726"/>
      <c r="AB144" s="726"/>
      <c r="AC144" s="726"/>
      <c r="AD144" s="726"/>
      <c r="AE144" s="726"/>
      <c r="AF144" s="726"/>
      <c r="AG144" s="726"/>
      <c r="AH144" s="726"/>
      <c r="AI144" s="726"/>
      <c r="AJ144" s="726"/>
      <c r="AK144" s="726"/>
      <c r="AL144" s="726"/>
      <c r="AM144" s="727"/>
      <c r="AO144" s="728" t="n">
        <f aca="false">IF(E144&lt;&gt;0,G144,0)</f>
        <v>0</v>
      </c>
      <c r="AP144" s="157" t="n">
        <f aca="false">IF(B144=0,AP143,IF(ISNONTEXT(B144)=TRUE(),INT(B144),INT(LEFT(B144,FIND(".",B144)-1))))</f>
        <v>3</v>
      </c>
      <c r="AQ144" s="157" t="str">
        <f aca="false">IF(AQ145=1,1,IF(B144&lt;&gt;0,1,IF(C144&lt;&gt;0,1,IF(D144&lt;&gt;0,1,IF(E144&lt;&gt;0,1,"")))))</f>
        <v/>
      </c>
      <c r="AR144" s="157" t="str">
        <f aca="false">IF(AP144=0," ",IF(AP144&lt;&gt;AP143,AP144," "))</f>
        <v> </v>
      </c>
      <c r="AS144" s="732"/>
      <c r="AT144" s="730" t="n">
        <f aca="false">IF(AP144&lt;&gt;AR144,(IF('ORÇ.GLOBAL P CAIXA'!I145="",J144*(INFORMAÇÕES!$Q$99/INFORMAÇÕES!$Q$102),IF('ORÇ.GLOBAL P CAIXA'!I145="R",J144,0))),0)</f>
        <v>0</v>
      </c>
      <c r="AU144" s="75" t="n">
        <f aca="false">IF(AP144&lt;&gt;AR144,(IF('ORÇ.GLOBAL P CAIXA'!I145="",J144*(INFORMAÇÕES!$Q$100/INFORMAÇÕES!$Q$102),IF('ORÇ.GLOBAL P CAIXA'!I145="C",J144,0))),0)</f>
        <v>0</v>
      </c>
      <c r="AV144" s="75" t="n">
        <f aca="false">IF(AP144&lt;&gt;AR144,(IF('ORÇ.GLOBAL P CAIXA'!I145="",J144*INFORMAÇÕES!$U$115,IF('ORÇ.GLOBAL P CAIXA'!I145="CF",J144,0))),0)</f>
        <v>0</v>
      </c>
      <c r="AW144" s="75" t="n">
        <f aca="false">IF(AP144&lt;&gt;AR144,(IF('ORÇ.GLOBAL P CAIXA'!I145="",J144*INFORMAÇÕES!$U$116,IF('ORÇ.GLOBAL P CAIXA'!I145="O",J144,0))),0)</f>
        <v>0</v>
      </c>
      <c r="AX144" s="731" t="n">
        <f aca="false">IF(E144&lt;&gt;0,J144,0)</f>
        <v>0</v>
      </c>
      <c r="AY144" s="730" t="n">
        <f aca="false">IF(AP144&lt;&gt;AR144,(IF('ORÇ.GLOBAL P CAIXA'!I145="",L144*(INFORMAÇÕES!$Q$99/INFORMAÇÕES!$Q$102),IF('ORÇ.GLOBAL P CAIXA'!I145="R",L144,0))),0)</f>
        <v>0</v>
      </c>
      <c r="AZ144" s="75" t="n">
        <f aca="false">IF(AP144&lt;&gt;AR144,(IF('ORÇ.GLOBAL P CAIXA'!I145="",L144*(INFORMAÇÕES!$Q$100/INFORMAÇÕES!$Q$102),IF('ORÇ.GLOBAL P CAIXA'!I145="C",L144,0))),0)</f>
        <v>0</v>
      </c>
      <c r="BA144" s="75" t="n">
        <f aca="false">IF(AP144&lt;&gt;AR144,(IF('ORÇ.GLOBAL P CAIXA'!I145="",L144*INFORMAÇÕES!$U$115,IF('ORÇ.GLOBAL P CAIXA'!I145="CF",L144,0))),0)</f>
        <v>0</v>
      </c>
      <c r="BB144" s="75" t="n">
        <f aca="false">IF(AP144&lt;&gt;AR144,(IF('ORÇ.GLOBAL P CAIXA'!I145="",L144*INFORMAÇÕES!$U$116,IF('ORÇ.GLOBAL P CAIXA'!I145="O",L144,0))),0)</f>
        <v>0</v>
      </c>
      <c r="BC144" s="731" t="n">
        <f aca="false">IF(E144&lt;&gt;0,L144,0)</f>
        <v>0</v>
      </c>
    </row>
    <row r="145" s="174" customFormat="true" ht="14.25" hidden="false" customHeight="false" outlineLevel="0" collapsed="false">
      <c r="A145" s="159" t="n">
        <v>135</v>
      </c>
      <c r="B145" s="160" t="n">
        <f aca="false">'ORÇ.REPROG. P CAIXA'!B147</f>
        <v>0</v>
      </c>
      <c r="C145" s="723" t="n">
        <f aca="false">'ORÇ.REPROG. P CAIXA'!C147</f>
        <v>0</v>
      </c>
      <c r="D145" s="162" t="n">
        <f aca="false">'ORÇ.REPROG. P CAIXA'!D147</f>
        <v>0</v>
      </c>
      <c r="E145" s="163" t="n">
        <f aca="false">IF('BM GLOBAL'!$P$1&lt;&gt;0,'ORÇ.REPROG. P CAIXA'!E147,'ORÇ.REPROG. P CAIXA'!H147)</f>
        <v>0</v>
      </c>
      <c r="F145" s="163" t="n">
        <f aca="false">IF('BM GLOBAL'!$P$1&lt;&gt;0,IF('ORÇ.GLOBAL P CAIXA'!K146=0,'ORÇ.GLOBAL EMPRESA'!G146,'ORÇ.GLOBAL P CAIXA'!F146),'ORÇ.REPROG. P CAIXA'!I147)</f>
        <v>0</v>
      </c>
      <c r="G145" s="163" t="n">
        <f aca="false">IF(E145&lt;&gt;0,ROUND(E145*F145,2),IF(AO145=0,(SUMIF('ORÇ.REPROG. P CAIXA'!$AC$13:$AC$1012,B145,$AO$11:$AO$1010)),AO145))</f>
        <v>0</v>
      </c>
      <c r="H145" s="163" t="n">
        <f aca="false">IF(J145&lt;&gt;0,IF(E145&lt;&gt;0,J145/F145,0),0)</f>
        <v>0</v>
      </c>
      <c r="I145" s="163" t="n">
        <f aca="false">IF(L145&lt;&gt;0,IF(E145&lt;&gt;0,L145/F145,0),0)</f>
        <v>0</v>
      </c>
      <c r="J145" s="163" t="n">
        <f aca="false">IF(E145&lt;&gt;0,ROUND(INDEX($P$11:$AM$1010,$A145,$L$1),2),IF(AX145=0,(SUMIF($AP$11:$AP$1010,B145,$AX$11:$AX$1010)),AX145))</f>
        <v>0</v>
      </c>
      <c r="K145" s="163" t="n">
        <f aca="false">IF(G145=0,0,(J145/G145)*100)</f>
        <v>0</v>
      </c>
      <c r="L145" s="163" t="n">
        <f aca="false">IF(E145&lt;&gt;0,ROUND(IF($L$1=1,SUM(P145),"0")+IF($L$1=2,SUM($P145:Q145),"0")+IF($L$1=3,SUM($P145:R145),"0")+IF($L$1=4,SUM($P145:S145),"0")+IF($L$1=5,SUM($P145:T145),"0")+IF($L$1=6,SUM($P145:U145),"0")+IF($L$1=7,SUM($P145:V145),"0")+IF($L$1=8,SUM($P145:W145),"0")+IF($L$1=9,SUM($P145:X145),"0")+IF($L$1=10,SUM($P145:Y145),"0")+IF($L$1=11,SUM($P145:Z145),"0")+IF($L$1=12,SUM($P145:AA145),"0")+IF($L$1=13,SUM($P145:AB145),"0")+IF($L$1=14,SUM($P145:AC145),"0")+IF($L$1=15,SUM($P145:AD145),"0")+IF($L$1=16,SUM($P145:AE145),"0")+IF($L$1=17,SUM($P145:AF145),"0")+IF($L$1=18,SUM($P145:AG145),"0")+IF($L$1=19,SUM($P145:AH145),"0")+IF($L$1=20,SUM($P145:AI145),"0")+IF($L$1=21,SUM($P145:AJ145),"0")+IF($L$1=22,SUM($P145:AK145),"0")+IF($L$1=23,SUM($P145:AL145),"0")+IF($L$1=24,SUM($P145:AM145),"0"),2),IF(BC145=0,(SUMIF($AP$11:$AP$1010,B145,$BC$11:$BC$1010)),BC145))</f>
        <v>0</v>
      </c>
      <c r="M145" s="163" t="n">
        <f aca="false">IF(G145=0,0,(L145/G145)*100)</f>
        <v>0</v>
      </c>
      <c r="N145" s="168" t="str">
        <f aca="false">IF(B145&gt;0,"ok","ocultar")</f>
        <v>ocultar</v>
      </c>
      <c r="O145" s="650"/>
      <c r="P145" s="724"/>
      <c r="Q145" s="725"/>
      <c r="R145" s="725"/>
      <c r="S145" s="725"/>
      <c r="T145" s="725"/>
      <c r="U145" s="725"/>
      <c r="V145" s="725"/>
      <c r="W145" s="725"/>
      <c r="X145" s="725"/>
      <c r="Y145" s="725"/>
      <c r="Z145" s="725"/>
      <c r="AA145" s="726"/>
      <c r="AB145" s="726"/>
      <c r="AC145" s="726"/>
      <c r="AD145" s="726"/>
      <c r="AE145" s="726"/>
      <c r="AF145" s="726"/>
      <c r="AG145" s="726"/>
      <c r="AH145" s="726"/>
      <c r="AI145" s="726"/>
      <c r="AJ145" s="726"/>
      <c r="AK145" s="726"/>
      <c r="AL145" s="726"/>
      <c r="AM145" s="727"/>
      <c r="AO145" s="728" t="n">
        <f aca="false">IF(E145&lt;&gt;0,G145,0)</f>
        <v>0</v>
      </c>
      <c r="AP145" s="157" t="n">
        <f aca="false">IF(B145=0,AP144,IF(ISNONTEXT(B145)=TRUE(),INT(B145),INT(LEFT(B145,FIND(".",B145)-1))))</f>
        <v>3</v>
      </c>
      <c r="AQ145" s="157" t="str">
        <f aca="false">IF(AQ146=1,1,IF(B145&lt;&gt;0,1,IF(C145&lt;&gt;0,1,IF(D145&lt;&gt;0,1,IF(E145&lt;&gt;0,1,"")))))</f>
        <v/>
      </c>
      <c r="AR145" s="157" t="str">
        <f aca="false">IF(AP145=0," ",IF(AP145&lt;&gt;AP144,AP145," "))</f>
        <v> </v>
      </c>
      <c r="AS145" s="732"/>
      <c r="AT145" s="730" t="n">
        <f aca="false">IF(AP145&lt;&gt;AR145,(IF('ORÇ.GLOBAL P CAIXA'!I146="",J145*(INFORMAÇÕES!$Q$99/INFORMAÇÕES!$Q$102),IF('ORÇ.GLOBAL P CAIXA'!I146="R",J145,0))),0)</f>
        <v>0</v>
      </c>
      <c r="AU145" s="75" t="n">
        <f aca="false">IF(AP145&lt;&gt;AR145,(IF('ORÇ.GLOBAL P CAIXA'!I146="",J145*(INFORMAÇÕES!$Q$100/INFORMAÇÕES!$Q$102),IF('ORÇ.GLOBAL P CAIXA'!I146="C",J145,0))),0)</f>
        <v>0</v>
      </c>
      <c r="AV145" s="75" t="n">
        <f aca="false">IF(AP145&lt;&gt;AR145,(IF('ORÇ.GLOBAL P CAIXA'!I146="",J145*INFORMAÇÕES!$U$115,IF('ORÇ.GLOBAL P CAIXA'!I146="CF",J145,0))),0)</f>
        <v>0</v>
      </c>
      <c r="AW145" s="75" t="n">
        <f aca="false">IF(AP145&lt;&gt;AR145,(IF('ORÇ.GLOBAL P CAIXA'!I146="",J145*INFORMAÇÕES!$U$116,IF('ORÇ.GLOBAL P CAIXA'!I146="O",J145,0))),0)</f>
        <v>0</v>
      </c>
      <c r="AX145" s="731" t="n">
        <f aca="false">IF(E145&lt;&gt;0,J145,0)</f>
        <v>0</v>
      </c>
      <c r="AY145" s="730" t="n">
        <f aca="false">IF(AP145&lt;&gt;AR145,(IF('ORÇ.GLOBAL P CAIXA'!I146="",L145*(INFORMAÇÕES!$Q$99/INFORMAÇÕES!$Q$102),IF('ORÇ.GLOBAL P CAIXA'!I146="R",L145,0))),0)</f>
        <v>0</v>
      </c>
      <c r="AZ145" s="75" t="n">
        <f aca="false">IF(AP145&lt;&gt;AR145,(IF('ORÇ.GLOBAL P CAIXA'!I146="",L145*(INFORMAÇÕES!$Q$100/INFORMAÇÕES!$Q$102),IF('ORÇ.GLOBAL P CAIXA'!I146="C",L145,0))),0)</f>
        <v>0</v>
      </c>
      <c r="BA145" s="75" t="n">
        <f aca="false">IF(AP145&lt;&gt;AR145,(IF('ORÇ.GLOBAL P CAIXA'!I146="",L145*INFORMAÇÕES!$U$115,IF('ORÇ.GLOBAL P CAIXA'!I146="CF",L145,0))),0)</f>
        <v>0</v>
      </c>
      <c r="BB145" s="75" t="n">
        <f aca="false">IF(AP145&lt;&gt;AR145,(IF('ORÇ.GLOBAL P CAIXA'!I146="",L145*INFORMAÇÕES!$U$116,IF('ORÇ.GLOBAL P CAIXA'!I146="O",L145,0))),0)</f>
        <v>0</v>
      </c>
      <c r="BC145" s="731" t="n">
        <f aca="false">IF(E145&lt;&gt;0,L145,0)</f>
        <v>0</v>
      </c>
    </row>
    <row r="146" s="174" customFormat="true" ht="14.25" hidden="false" customHeight="false" outlineLevel="0" collapsed="false">
      <c r="A146" s="159" t="n">
        <v>136</v>
      </c>
      <c r="B146" s="160" t="n">
        <f aca="false">'ORÇ.REPROG. P CAIXA'!B148</f>
        <v>0</v>
      </c>
      <c r="C146" s="723" t="n">
        <f aca="false">'ORÇ.REPROG. P CAIXA'!C148</f>
        <v>0</v>
      </c>
      <c r="D146" s="162" t="n">
        <f aca="false">'ORÇ.REPROG. P CAIXA'!D148</f>
        <v>0</v>
      </c>
      <c r="E146" s="163" t="n">
        <f aca="false">IF('BM GLOBAL'!$P$1&lt;&gt;0,'ORÇ.REPROG. P CAIXA'!E148,'ORÇ.REPROG. P CAIXA'!H148)</f>
        <v>0</v>
      </c>
      <c r="F146" s="163" t="n">
        <f aca="false">IF('BM GLOBAL'!$P$1&lt;&gt;0,IF('ORÇ.GLOBAL P CAIXA'!K147=0,'ORÇ.GLOBAL EMPRESA'!G147,'ORÇ.GLOBAL P CAIXA'!F147),'ORÇ.REPROG. P CAIXA'!I148)</f>
        <v>0</v>
      </c>
      <c r="G146" s="163" t="n">
        <f aca="false">IF(E146&lt;&gt;0,ROUND(E146*F146,2),IF(AO146=0,(SUMIF('ORÇ.REPROG. P CAIXA'!$AC$13:$AC$1012,B146,$AO$11:$AO$1010)),AO146))</f>
        <v>0</v>
      </c>
      <c r="H146" s="163" t="n">
        <f aca="false">IF(J146&lt;&gt;0,IF(E146&lt;&gt;0,J146/F146,0),0)</f>
        <v>0</v>
      </c>
      <c r="I146" s="163" t="n">
        <f aca="false">IF(L146&lt;&gt;0,IF(E146&lt;&gt;0,L146/F146,0),0)</f>
        <v>0</v>
      </c>
      <c r="J146" s="163" t="n">
        <f aca="false">IF(E146&lt;&gt;0,ROUND(INDEX($P$11:$AM$1010,$A146,$L$1),2),IF(AX146=0,(SUMIF($AP$11:$AP$1010,B146,$AX$11:$AX$1010)),AX146))</f>
        <v>0</v>
      </c>
      <c r="K146" s="163" t="n">
        <f aca="false">IF(G146=0,0,(J146/G146)*100)</f>
        <v>0</v>
      </c>
      <c r="L146" s="163" t="n">
        <f aca="false">IF(E146&lt;&gt;0,ROUND(IF($L$1=1,SUM(P146),"0")+IF($L$1=2,SUM($P146:Q146),"0")+IF($L$1=3,SUM($P146:R146),"0")+IF($L$1=4,SUM($P146:S146),"0")+IF($L$1=5,SUM($P146:T146),"0")+IF($L$1=6,SUM($P146:U146),"0")+IF($L$1=7,SUM($P146:V146),"0")+IF($L$1=8,SUM($P146:W146),"0")+IF($L$1=9,SUM($P146:X146),"0")+IF($L$1=10,SUM($P146:Y146),"0")+IF($L$1=11,SUM($P146:Z146),"0")+IF($L$1=12,SUM($P146:AA146),"0")+IF($L$1=13,SUM($P146:AB146),"0")+IF($L$1=14,SUM($P146:AC146),"0")+IF($L$1=15,SUM($P146:AD146),"0")+IF($L$1=16,SUM($P146:AE146),"0")+IF($L$1=17,SUM($P146:AF146),"0")+IF($L$1=18,SUM($P146:AG146),"0")+IF($L$1=19,SUM($P146:AH146),"0")+IF($L$1=20,SUM($P146:AI146),"0")+IF($L$1=21,SUM($P146:AJ146),"0")+IF($L$1=22,SUM($P146:AK146),"0")+IF($L$1=23,SUM($P146:AL146),"0")+IF($L$1=24,SUM($P146:AM146),"0"),2),IF(BC146=0,(SUMIF($AP$11:$AP$1010,B146,$BC$11:$BC$1010)),BC146))</f>
        <v>0</v>
      </c>
      <c r="M146" s="163" t="n">
        <f aca="false">IF(G146=0,0,(L146/G146)*100)</f>
        <v>0</v>
      </c>
      <c r="N146" s="168" t="str">
        <f aca="false">IF(B146&gt;0,"ok","ocultar")</f>
        <v>ocultar</v>
      </c>
      <c r="O146" s="650"/>
      <c r="P146" s="724"/>
      <c r="Q146" s="725"/>
      <c r="R146" s="725"/>
      <c r="S146" s="725"/>
      <c r="T146" s="725"/>
      <c r="U146" s="725"/>
      <c r="V146" s="725"/>
      <c r="W146" s="725"/>
      <c r="X146" s="725"/>
      <c r="Y146" s="725"/>
      <c r="Z146" s="725"/>
      <c r="AA146" s="726"/>
      <c r="AB146" s="726"/>
      <c r="AC146" s="726"/>
      <c r="AD146" s="726"/>
      <c r="AE146" s="726"/>
      <c r="AF146" s="726"/>
      <c r="AG146" s="726"/>
      <c r="AH146" s="726"/>
      <c r="AI146" s="726"/>
      <c r="AJ146" s="726"/>
      <c r="AK146" s="726"/>
      <c r="AL146" s="726"/>
      <c r="AM146" s="727"/>
      <c r="AO146" s="728" t="n">
        <f aca="false">IF(E146&lt;&gt;0,G146,0)</f>
        <v>0</v>
      </c>
      <c r="AP146" s="157" t="n">
        <f aca="false">IF(B146=0,AP145,IF(ISNONTEXT(B146)=TRUE(),INT(B146),INT(LEFT(B146,FIND(".",B146)-1))))</f>
        <v>3</v>
      </c>
      <c r="AQ146" s="157" t="str">
        <f aca="false">IF(AQ147=1,1,IF(B146&lt;&gt;0,1,IF(C146&lt;&gt;0,1,IF(D146&lt;&gt;0,1,IF(E146&lt;&gt;0,1,"")))))</f>
        <v/>
      </c>
      <c r="AR146" s="157" t="str">
        <f aca="false">IF(AP146=0," ",IF(AP146&lt;&gt;AP145,AP146," "))</f>
        <v> </v>
      </c>
      <c r="AS146" s="732"/>
      <c r="AT146" s="730" t="n">
        <f aca="false">IF(AP146&lt;&gt;AR146,(IF('ORÇ.GLOBAL P CAIXA'!I147="",J146*(INFORMAÇÕES!$Q$99/INFORMAÇÕES!$Q$102),IF('ORÇ.GLOBAL P CAIXA'!I147="R",J146,0))),0)</f>
        <v>0</v>
      </c>
      <c r="AU146" s="75" t="n">
        <f aca="false">IF(AP146&lt;&gt;AR146,(IF('ORÇ.GLOBAL P CAIXA'!I147="",J146*(INFORMAÇÕES!$Q$100/INFORMAÇÕES!$Q$102),IF('ORÇ.GLOBAL P CAIXA'!I147="C",J146,0))),0)</f>
        <v>0</v>
      </c>
      <c r="AV146" s="75" t="n">
        <f aca="false">IF(AP146&lt;&gt;AR146,(IF('ORÇ.GLOBAL P CAIXA'!I147="",J146*INFORMAÇÕES!$U$115,IF('ORÇ.GLOBAL P CAIXA'!I147="CF",J146,0))),0)</f>
        <v>0</v>
      </c>
      <c r="AW146" s="75" t="n">
        <f aca="false">IF(AP146&lt;&gt;AR146,(IF('ORÇ.GLOBAL P CAIXA'!I147="",J146*INFORMAÇÕES!$U$116,IF('ORÇ.GLOBAL P CAIXA'!I147="O",J146,0))),0)</f>
        <v>0</v>
      </c>
      <c r="AX146" s="731" t="n">
        <f aca="false">IF(E146&lt;&gt;0,J146,0)</f>
        <v>0</v>
      </c>
      <c r="AY146" s="730" t="n">
        <f aca="false">IF(AP146&lt;&gt;AR146,(IF('ORÇ.GLOBAL P CAIXA'!I147="",L146*(INFORMAÇÕES!$Q$99/INFORMAÇÕES!$Q$102),IF('ORÇ.GLOBAL P CAIXA'!I147="R",L146,0))),0)</f>
        <v>0</v>
      </c>
      <c r="AZ146" s="75" t="n">
        <f aca="false">IF(AP146&lt;&gt;AR146,(IF('ORÇ.GLOBAL P CAIXA'!I147="",L146*(INFORMAÇÕES!$Q$100/INFORMAÇÕES!$Q$102),IF('ORÇ.GLOBAL P CAIXA'!I147="C",L146,0))),0)</f>
        <v>0</v>
      </c>
      <c r="BA146" s="75" t="n">
        <f aca="false">IF(AP146&lt;&gt;AR146,(IF('ORÇ.GLOBAL P CAIXA'!I147="",L146*INFORMAÇÕES!$U$115,IF('ORÇ.GLOBAL P CAIXA'!I147="CF",L146,0))),0)</f>
        <v>0</v>
      </c>
      <c r="BB146" s="75" t="n">
        <f aca="false">IF(AP146&lt;&gt;AR146,(IF('ORÇ.GLOBAL P CAIXA'!I147="",L146*INFORMAÇÕES!$U$116,IF('ORÇ.GLOBAL P CAIXA'!I147="O",L146,0))),0)</f>
        <v>0</v>
      </c>
      <c r="BC146" s="731" t="n">
        <f aca="false">IF(E146&lt;&gt;0,L146,0)</f>
        <v>0</v>
      </c>
    </row>
    <row r="147" s="174" customFormat="true" ht="14.25" hidden="false" customHeight="false" outlineLevel="0" collapsed="false">
      <c r="A147" s="159" t="n">
        <v>137</v>
      </c>
      <c r="B147" s="160" t="n">
        <f aca="false">'ORÇ.REPROG. P CAIXA'!B149</f>
        <v>0</v>
      </c>
      <c r="C147" s="723" t="n">
        <f aca="false">'ORÇ.REPROG. P CAIXA'!C149</f>
        <v>0</v>
      </c>
      <c r="D147" s="162" t="n">
        <f aca="false">'ORÇ.REPROG. P CAIXA'!D149</f>
        <v>0</v>
      </c>
      <c r="E147" s="163" t="n">
        <f aca="false">IF('BM GLOBAL'!$P$1&lt;&gt;0,'ORÇ.REPROG. P CAIXA'!E149,'ORÇ.REPROG. P CAIXA'!H149)</f>
        <v>0</v>
      </c>
      <c r="F147" s="163" t="n">
        <f aca="false">IF('BM GLOBAL'!$P$1&lt;&gt;0,IF('ORÇ.GLOBAL P CAIXA'!K148=0,'ORÇ.GLOBAL EMPRESA'!G148,'ORÇ.GLOBAL P CAIXA'!F148),'ORÇ.REPROG. P CAIXA'!I149)</f>
        <v>0</v>
      </c>
      <c r="G147" s="163" t="n">
        <f aca="false">IF(E147&lt;&gt;0,ROUND(E147*F147,2),IF(AO147=0,(SUMIF('ORÇ.REPROG. P CAIXA'!$AC$13:$AC$1012,B147,$AO$11:$AO$1010)),AO147))</f>
        <v>0</v>
      </c>
      <c r="H147" s="163" t="n">
        <f aca="false">IF(J147&lt;&gt;0,IF(E147&lt;&gt;0,J147/F147,0),0)</f>
        <v>0</v>
      </c>
      <c r="I147" s="163" t="n">
        <f aca="false">IF(L147&lt;&gt;0,IF(E147&lt;&gt;0,L147/F147,0),0)</f>
        <v>0</v>
      </c>
      <c r="J147" s="163" t="n">
        <f aca="false">IF(E147&lt;&gt;0,ROUND(INDEX($P$11:$AM$1010,$A147,$L$1),2),IF(AX147=0,(SUMIF($AP$11:$AP$1010,B147,$AX$11:$AX$1010)),AX147))</f>
        <v>0</v>
      </c>
      <c r="K147" s="163" t="n">
        <f aca="false">IF(G147=0,0,(J147/G147)*100)</f>
        <v>0</v>
      </c>
      <c r="L147" s="163" t="n">
        <f aca="false">IF(E147&lt;&gt;0,ROUND(IF($L$1=1,SUM(P147),"0")+IF($L$1=2,SUM($P147:Q147),"0")+IF($L$1=3,SUM($P147:R147),"0")+IF($L$1=4,SUM($P147:S147),"0")+IF($L$1=5,SUM($P147:T147),"0")+IF($L$1=6,SUM($P147:U147),"0")+IF($L$1=7,SUM($P147:V147),"0")+IF($L$1=8,SUM($P147:W147),"0")+IF($L$1=9,SUM($P147:X147),"0")+IF($L$1=10,SUM($P147:Y147),"0")+IF($L$1=11,SUM($P147:Z147),"0")+IF($L$1=12,SUM($P147:AA147),"0")+IF($L$1=13,SUM($P147:AB147),"0")+IF($L$1=14,SUM($P147:AC147),"0")+IF($L$1=15,SUM($P147:AD147),"0")+IF($L$1=16,SUM($P147:AE147),"0")+IF($L$1=17,SUM($P147:AF147),"0")+IF($L$1=18,SUM($P147:AG147),"0")+IF($L$1=19,SUM($P147:AH147),"0")+IF($L$1=20,SUM($P147:AI147),"0")+IF($L$1=21,SUM($P147:AJ147),"0")+IF($L$1=22,SUM($P147:AK147),"0")+IF($L$1=23,SUM($P147:AL147),"0")+IF($L$1=24,SUM($P147:AM147),"0"),2),IF(BC147=0,(SUMIF($AP$11:$AP$1010,B147,$BC$11:$BC$1010)),BC147))</f>
        <v>0</v>
      </c>
      <c r="M147" s="163" t="n">
        <f aca="false">IF(G147=0,0,(L147/G147)*100)</f>
        <v>0</v>
      </c>
      <c r="N147" s="168" t="str">
        <f aca="false">IF(B147&gt;0,"ok","ocultar")</f>
        <v>ocultar</v>
      </c>
      <c r="O147" s="650"/>
      <c r="P147" s="724"/>
      <c r="Q147" s="725"/>
      <c r="R147" s="725"/>
      <c r="S147" s="725"/>
      <c r="T147" s="725"/>
      <c r="U147" s="725"/>
      <c r="V147" s="725"/>
      <c r="W147" s="725"/>
      <c r="X147" s="725"/>
      <c r="Y147" s="725"/>
      <c r="Z147" s="725"/>
      <c r="AA147" s="726"/>
      <c r="AB147" s="726"/>
      <c r="AC147" s="726"/>
      <c r="AD147" s="726"/>
      <c r="AE147" s="726"/>
      <c r="AF147" s="726"/>
      <c r="AG147" s="726"/>
      <c r="AH147" s="726"/>
      <c r="AI147" s="726"/>
      <c r="AJ147" s="726"/>
      <c r="AK147" s="726"/>
      <c r="AL147" s="726"/>
      <c r="AM147" s="727"/>
      <c r="AO147" s="728" t="n">
        <f aca="false">IF(E147&lt;&gt;0,G147,0)</f>
        <v>0</v>
      </c>
      <c r="AP147" s="157" t="n">
        <f aca="false">IF(B147=0,AP146,IF(ISNONTEXT(B147)=TRUE(),INT(B147),INT(LEFT(B147,FIND(".",B147)-1))))</f>
        <v>3</v>
      </c>
      <c r="AQ147" s="157" t="str">
        <f aca="false">IF(AQ148=1,1,IF(B147&lt;&gt;0,1,IF(C147&lt;&gt;0,1,IF(D147&lt;&gt;0,1,IF(E147&lt;&gt;0,1,"")))))</f>
        <v/>
      </c>
      <c r="AR147" s="157" t="str">
        <f aca="false">IF(AP147=0," ",IF(AP147&lt;&gt;AP146,AP147," "))</f>
        <v> </v>
      </c>
      <c r="AS147" s="732"/>
      <c r="AT147" s="730" t="n">
        <f aca="false">IF(AP147&lt;&gt;AR147,(IF('ORÇ.GLOBAL P CAIXA'!I148="",J147*(INFORMAÇÕES!$Q$99/INFORMAÇÕES!$Q$102),IF('ORÇ.GLOBAL P CAIXA'!I148="R",J147,0))),0)</f>
        <v>0</v>
      </c>
      <c r="AU147" s="75" t="n">
        <f aca="false">IF(AP147&lt;&gt;AR147,(IF('ORÇ.GLOBAL P CAIXA'!I148="",J147*(INFORMAÇÕES!$Q$100/INFORMAÇÕES!$Q$102),IF('ORÇ.GLOBAL P CAIXA'!I148="C",J147,0))),0)</f>
        <v>0</v>
      </c>
      <c r="AV147" s="75" t="n">
        <f aca="false">IF(AP147&lt;&gt;AR147,(IF('ORÇ.GLOBAL P CAIXA'!I148="",J147*INFORMAÇÕES!$U$115,IF('ORÇ.GLOBAL P CAIXA'!I148="CF",J147,0))),0)</f>
        <v>0</v>
      </c>
      <c r="AW147" s="75" t="n">
        <f aca="false">IF(AP147&lt;&gt;AR147,(IF('ORÇ.GLOBAL P CAIXA'!I148="",J147*INFORMAÇÕES!$U$116,IF('ORÇ.GLOBAL P CAIXA'!I148="O",J147,0))),0)</f>
        <v>0</v>
      </c>
      <c r="AX147" s="731" t="n">
        <f aca="false">IF(E147&lt;&gt;0,J147,0)</f>
        <v>0</v>
      </c>
      <c r="AY147" s="730" t="n">
        <f aca="false">IF(AP147&lt;&gt;AR147,(IF('ORÇ.GLOBAL P CAIXA'!I148="",L147*(INFORMAÇÕES!$Q$99/INFORMAÇÕES!$Q$102),IF('ORÇ.GLOBAL P CAIXA'!I148="R",L147,0))),0)</f>
        <v>0</v>
      </c>
      <c r="AZ147" s="75" t="n">
        <f aca="false">IF(AP147&lt;&gt;AR147,(IF('ORÇ.GLOBAL P CAIXA'!I148="",L147*(INFORMAÇÕES!$Q$100/INFORMAÇÕES!$Q$102),IF('ORÇ.GLOBAL P CAIXA'!I148="C",L147,0))),0)</f>
        <v>0</v>
      </c>
      <c r="BA147" s="75" t="n">
        <f aca="false">IF(AP147&lt;&gt;AR147,(IF('ORÇ.GLOBAL P CAIXA'!I148="",L147*INFORMAÇÕES!$U$115,IF('ORÇ.GLOBAL P CAIXA'!I148="CF",L147,0))),0)</f>
        <v>0</v>
      </c>
      <c r="BB147" s="75" t="n">
        <f aca="false">IF(AP147&lt;&gt;AR147,(IF('ORÇ.GLOBAL P CAIXA'!I148="",L147*INFORMAÇÕES!$U$116,IF('ORÇ.GLOBAL P CAIXA'!I148="O",L147,0))),0)</f>
        <v>0</v>
      </c>
      <c r="BC147" s="731" t="n">
        <f aca="false">IF(E147&lt;&gt;0,L147,0)</f>
        <v>0</v>
      </c>
    </row>
    <row r="148" s="174" customFormat="true" ht="14.25" hidden="false" customHeight="false" outlineLevel="0" collapsed="false">
      <c r="A148" s="159" t="n">
        <v>138</v>
      </c>
      <c r="B148" s="160" t="n">
        <f aca="false">'ORÇ.REPROG. P CAIXA'!B150</f>
        <v>0</v>
      </c>
      <c r="C148" s="723" t="n">
        <f aca="false">'ORÇ.REPROG. P CAIXA'!C150</f>
        <v>0</v>
      </c>
      <c r="D148" s="162" t="n">
        <f aca="false">'ORÇ.REPROG. P CAIXA'!D150</f>
        <v>0</v>
      </c>
      <c r="E148" s="163" t="n">
        <f aca="false">IF('BM GLOBAL'!$P$1&lt;&gt;0,'ORÇ.REPROG. P CAIXA'!E150,'ORÇ.REPROG. P CAIXA'!H150)</f>
        <v>0</v>
      </c>
      <c r="F148" s="163" t="n">
        <f aca="false">IF('BM GLOBAL'!$P$1&lt;&gt;0,IF('ORÇ.GLOBAL P CAIXA'!K149=0,'ORÇ.GLOBAL EMPRESA'!G149,'ORÇ.GLOBAL P CAIXA'!F149),'ORÇ.REPROG. P CAIXA'!I150)</f>
        <v>0</v>
      </c>
      <c r="G148" s="163" t="n">
        <f aca="false">IF(E148&lt;&gt;0,ROUND(E148*F148,2),IF(AO148=0,(SUMIF('ORÇ.REPROG. P CAIXA'!$AC$13:$AC$1012,B148,$AO$11:$AO$1010)),AO148))</f>
        <v>0</v>
      </c>
      <c r="H148" s="163" t="n">
        <f aca="false">IF(J148&lt;&gt;0,IF(E148&lt;&gt;0,J148/F148,0),0)</f>
        <v>0</v>
      </c>
      <c r="I148" s="163" t="n">
        <f aca="false">IF(L148&lt;&gt;0,IF(E148&lt;&gt;0,L148/F148,0),0)</f>
        <v>0</v>
      </c>
      <c r="J148" s="163" t="n">
        <f aca="false">IF(E148&lt;&gt;0,ROUND(INDEX($P$11:$AM$1010,$A148,$L$1),2),IF(AX148=0,(SUMIF($AP$11:$AP$1010,B148,$AX$11:$AX$1010)),AX148))</f>
        <v>0</v>
      </c>
      <c r="K148" s="163" t="n">
        <f aca="false">IF(G148=0,0,(J148/G148)*100)</f>
        <v>0</v>
      </c>
      <c r="L148" s="163" t="n">
        <f aca="false">IF(E148&lt;&gt;0,ROUND(IF($L$1=1,SUM(P148),"0")+IF($L$1=2,SUM($P148:Q148),"0")+IF($L$1=3,SUM($P148:R148),"0")+IF($L$1=4,SUM($P148:S148),"0")+IF($L$1=5,SUM($P148:T148),"0")+IF($L$1=6,SUM($P148:U148),"0")+IF($L$1=7,SUM($P148:V148),"0")+IF($L$1=8,SUM($P148:W148),"0")+IF($L$1=9,SUM($P148:X148),"0")+IF($L$1=10,SUM($P148:Y148),"0")+IF($L$1=11,SUM($P148:Z148),"0")+IF($L$1=12,SUM($P148:AA148),"0")+IF($L$1=13,SUM($P148:AB148),"0")+IF($L$1=14,SUM($P148:AC148),"0")+IF($L$1=15,SUM($P148:AD148),"0")+IF($L$1=16,SUM($P148:AE148),"0")+IF($L$1=17,SUM($P148:AF148),"0")+IF($L$1=18,SUM($P148:AG148),"0")+IF($L$1=19,SUM($P148:AH148),"0")+IF($L$1=20,SUM($P148:AI148),"0")+IF($L$1=21,SUM($P148:AJ148),"0")+IF($L$1=22,SUM($P148:AK148),"0")+IF($L$1=23,SUM($P148:AL148),"0")+IF($L$1=24,SUM($P148:AM148),"0"),2),IF(BC148=0,(SUMIF($AP$11:$AP$1010,B148,$BC$11:$BC$1010)),BC148))</f>
        <v>0</v>
      </c>
      <c r="M148" s="163" t="n">
        <f aca="false">IF(G148=0,0,(L148/G148)*100)</f>
        <v>0</v>
      </c>
      <c r="N148" s="168" t="str">
        <f aca="false">IF(B148&gt;0,"ok","ocultar")</f>
        <v>ocultar</v>
      </c>
      <c r="O148" s="650"/>
      <c r="P148" s="724"/>
      <c r="Q148" s="725"/>
      <c r="R148" s="725"/>
      <c r="S148" s="725"/>
      <c r="T148" s="725"/>
      <c r="U148" s="725"/>
      <c r="V148" s="725"/>
      <c r="W148" s="725"/>
      <c r="X148" s="725"/>
      <c r="Y148" s="725"/>
      <c r="Z148" s="725"/>
      <c r="AA148" s="726"/>
      <c r="AB148" s="726"/>
      <c r="AC148" s="726"/>
      <c r="AD148" s="726"/>
      <c r="AE148" s="726"/>
      <c r="AF148" s="726"/>
      <c r="AG148" s="726"/>
      <c r="AH148" s="726"/>
      <c r="AI148" s="726"/>
      <c r="AJ148" s="726"/>
      <c r="AK148" s="726"/>
      <c r="AL148" s="726"/>
      <c r="AM148" s="727"/>
      <c r="AO148" s="728" t="n">
        <f aca="false">IF(E148&lt;&gt;0,G148,0)</f>
        <v>0</v>
      </c>
      <c r="AP148" s="157" t="n">
        <f aca="false">IF(B148=0,AP147,IF(ISNONTEXT(B148)=TRUE(),INT(B148),INT(LEFT(B148,FIND(".",B148)-1))))</f>
        <v>3</v>
      </c>
      <c r="AQ148" s="157" t="str">
        <f aca="false">IF(AQ149=1,1,IF(B148&lt;&gt;0,1,IF(C148&lt;&gt;0,1,IF(D148&lt;&gt;0,1,IF(E148&lt;&gt;0,1,"")))))</f>
        <v/>
      </c>
      <c r="AR148" s="157" t="str">
        <f aca="false">IF(AP148=0," ",IF(AP148&lt;&gt;AP147,AP148," "))</f>
        <v> </v>
      </c>
      <c r="AS148" s="732"/>
      <c r="AT148" s="730" t="n">
        <f aca="false">IF(AP148&lt;&gt;AR148,(IF('ORÇ.GLOBAL P CAIXA'!I149="",J148*(INFORMAÇÕES!$Q$99/INFORMAÇÕES!$Q$102),IF('ORÇ.GLOBAL P CAIXA'!I149="R",J148,0))),0)</f>
        <v>0</v>
      </c>
      <c r="AU148" s="75" t="n">
        <f aca="false">IF(AP148&lt;&gt;AR148,(IF('ORÇ.GLOBAL P CAIXA'!I149="",J148*(INFORMAÇÕES!$Q$100/INFORMAÇÕES!$Q$102),IF('ORÇ.GLOBAL P CAIXA'!I149="C",J148,0))),0)</f>
        <v>0</v>
      </c>
      <c r="AV148" s="75" t="n">
        <f aca="false">IF(AP148&lt;&gt;AR148,(IF('ORÇ.GLOBAL P CAIXA'!I149="",J148*INFORMAÇÕES!$U$115,IF('ORÇ.GLOBAL P CAIXA'!I149="CF",J148,0))),0)</f>
        <v>0</v>
      </c>
      <c r="AW148" s="75" t="n">
        <f aca="false">IF(AP148&lt;&gt;AR148,(IF('ORÇ.GLOBAL P CAIXA'!I149="",J148*INFORMAÇÕES!$U$116,IF('ORÇ.GLOBAL P CAIXA'!I149="O",J148,0))),0)</f>
        <v>0</v>
      </c>
      <c r="AX148" s="731" t="n">
        <f aca="false">IF(E148&lt;&gt;0,J148,0)</f>
        <v>0</v>
      </c>
      <c r="AY148" s="730" t="n">
        <f aca="false">IF(AP148&lt;&gt;AR148,(IF('ORÇ.GLOBAL P CAIXA'!I149="",L148*(INFORMAÇÕES!$Q$99/INFORMAÇÕES!$Q$102),IF('ORÇ.GLOBAL P CAIXA'!I149="R",L148,0))),0)</f>
        <v>0</v>
      </c>
      <c r="AZ148" s="75" t="n">
        <f aca="false">IF(AP148&lt;&gt;AR148,(IF('ORÇ.GLOBAL P CAIXA'!I149="",L148*(INFORMAÇÕES!$Q$100/INFORMAÇÕES!$Q$102),IF('ORÇ.GLOBAL P CAIXA'!I149="C",L148,0))),0)</f>
        <v>0</v>
      </c>
      <c r="BA148" s="75" t="n">
        <f aca="false">IF(AP148&lt;&gt;AR148,(IF('ORÇ.GLOBAL P CAIXA'!I149="",L148*INFORMAÇÕES!$U$115,IF('ORÇ.GLOBAL P CAIXA'!I149="CF",L148,0))),0)</f>
        <v>0</v>
      </c>
      <c r="BB148" s="75" t="n">
        <f aca="false">IF(AP148&lt;&gt;AR148,(IF('ORÇ.GLOBAL P CAIXA'!I149="",L148*INFORMAÇÕES!$U$116,IF('ORÇ.GLOBAL P CAIXA'!I149="O",L148,0))),0)</f>
        <v>0</v>
      </c>
      <c r="BC148" s="731" t="n">
        <f aca="false">IF(E148&lt;&gt;0,L148,0)</f>
        <v>0</v>
      </c>
    </row>
    <row r="149" s="174" customFormat="true" ht="14.25" hidden="false" customHeight="false" outlineLevel="0" collapsed="false">
      <c r="A149" s="159" t="n">
        <v>139</v>
      </c>
      <c r="B149" s="160" t="n">
        <f aca="false">'ORÇ.REPROG. P CAIXA'!B151</f>
        <v>0</v>
      </c>
      <c r="C149" s="723" t="n">
        <f aca="false">'ORÇ.REPROG. P CAIXA'!C151</f>
        <v>0</v>
      </c>
      <c r="D149" s="162" t="n">
        <f aca="false">'ORÇ.REPROG. P CAIXA'!D151</f>
        <v>0</v>
      </c>
      <c r="E149" s="163" t="n">
        <f aca="false">IF('BM GLOBAL'!$P$1&lt;&gt;0,'ORÇ.REPROG. P CAIXA'!E151,'ORÇ.REPROG. P CAIXA'!H151)</f>
        <v>0</v>
      </c>
      <c r="F149" s="163" t="n">
        <f aca="false">IF('BM GLOBAL'!$P$1&lt;&gt;0,IF('ORÇ.GLOBAL P CAIXA'!K150=0,'ORÇ.GLOBAL EMPRESA'!G150,'ORÇ.GLOBAL P CAIXA'!F150),'ORÇ.REPROG. P CAIXA'!I151)</f>
        <v>0</v>
      </c>
      <c r="G149" s="163" t="n">
        <f aca="false">IF(E149&lt;&gt;0,ROUND(E149*F149,2),IF(AO149=0,(SUMIF('ORÇ.REPROG. P CAIXA'!$AC$13:$AC$1012,B149,$AO$11:$AO$1010)),AO149))</f>
        <v>0</v>
      </c>
      <c r="H149" s="163" t="n">
        <f aca="false">IF(J149&lt;&gt;0,IF(E149&lt;&gt;0,J149/F149,0),0)</f>
        <v>0</v>
      </c>
      <c r="I149" s="163" t="n">
        <f aca="false">IF(L149&lt;&gt;0,IF(E149&lt;&gt;0,L149/F149,0),0)</f>
        <v>0</v>
      </c>
      <c r="J149" s="163" t="n">
        <f aca="false">IF(E149&lt;&gt;0,ROUND(INDEX($P$11:$AM$1010,$A149,$L$1),2),IF(AX149=0,(SUMIF($AP$11:$AP$1010,B149,$AX$11:$AX$1010)),AX149))</f>
        <v>0</v>
      </c>
      <c r="K149" s="163" t="n">
        <f aca="false">IF(G149=0,0,(J149/G149)*100)</f>
        <v>0</v>
      </c>
      <c r="L149" s="163" t="n">
        <f aca="false">IF(E149&lt;&gt;0,ROUND(IF($L$1=1,SUM(P149),"0")+IF($L$1=2,SUM($P149:Q149),"0")+IF($L$1=3,SUM($P149:R149),"0")+IF($L$1=4,SUM($P149:S149),"0")+IF($L$1=5,SUM($P149:T149),"0")+IF($L$1=6,SUM($P149:U149),"0")+IF($L$1=7,SUM($P149:V149),"0")+IF($L$1=8,SUM($P149:W149),"0")+IF($L$1=9,SUM($P149:X149),"0")+IF($L$1=10,SUM($P149:Y149),"0")+IF($L$1=11,SUM($P149:Z149),"0")+IF($L$1=12,SUM($P149:AA149),"0")+IF($L$1=13,SUM($P149:AB149),"0")+IF($L$1=14,SUM($P149:AC149),"0")+IF($L$1=15,SUM($P149:AD149),"0")+IF($L$1=16,SUM($P149:AE149),"0")+IF($L$1=17,SUM($P149:AF149),"0")+IF($L$1=18,SUM($P149:AG149),"0")+IF($L$1=19,SUM($P149:AH149),"0")+IF($L$1=20,SUM($P149:AI149),"0")+IF($L$1=21,SUM($P149:AJ149),"0")+IF($L$1=22,SUM($P149:AK149),"0")+IF($L$1=23,SUM($P149:AL149),"0")+IF($L$1=24,SUM($P149:AM149),"0"),2),IF(BC149=0,(SUMIF($AP$11:$AP$1010,B149,$BC$11:$BC$1010)),BC149))</f>
        <v>0</v>
      </c>
      <c r="M149" s="163" t="n">
        <f aca="false">IF(G149=0,0,(L149/G149)*100)</f>
        <v>0</v>
      </c>
      <c r="N149" s="168" t="str">
        <f aca="false">IF(B149&gt;0,"ok","ocultar")</f>
        <v>ocultar</v>
      </c>
      <c r="O149" s="650"/>
      <c r="P149" s="724"/>
      <c r="Q149" s="725"/>
      <c r="R149" s="725"/>
      <c r="S149" s="725"/>
      <c r="T149" s="725"/>
      <c r="U149" s="725"/>
      <c r="V149" s="725"/>
      <c r="W149" s="725"/>
      <c r="X149" s="725"/>
      <c r="Y149" s="725"/>
      <c r="Z149" s="725"/>
      <c r="AA149" s="726"/>
      <c r="AB149" s="726"/>
      <c r="AC149" s="726"/>
      <c r="AD149" s="726"/>
      <c r="AE149" s="726"/>
      <c r="AF149" s="726"/>
      <c r="AG149" s="726"/>
      <c r="AH149" s="726"/>
      <c r="AI149" s="726"/>
      <c r="AJ149" s="726"/>
      <c r="AK149" s="726"/>
      <c r="AL149" s="726"/>
      <c r="AM149" s="727"/>
      <c r="AO149" s="728" t="n">
        <f aca="false">IF(E149&lt;&gt;0,G149,0)</f>
        <v>0</v>
      </c>
      <c r="AP149" s="157" t="n">
        <f aca="false">IF(B149=0,AP148,IF(ISNONTEXT(B149)=TRUE(),INT(B149),INT(LEFT(B149,FIND(".",B149)-1))))</f>
        <v>3</v>
      </c>
      <c r="AQ149" s="157" t="str">
        <f aca="false">IF(AQ150=1,1,IF(B149&lt;&gt;0,1,IF(C149&lt;&gt;0,1,IF(D149&lt;&gt;0,1,IF(E149&lt;&gt;0,1,"")))))</f>
        <v/>
      </c>
      <c r="AR149" s="157" t="str">
        <f aca="false">IF(AP149=0," ",IF(AP149&lt;&gt;AP148,AP149," "))</f>
        <v> </v>
      </c>
      <c r="AS149" s="732"/>
      <c r="AT149" s="730" t="n">
        <f aca="false">IF(AP149&lt;&gt;AR149,(IF('ORÇ.GLOBAL P CAIXA'!I150="",J149*(INFORMAÇÕES!$Q$99/INFORMAÇÕES!$Q$102),IF('ORÇ.GLOBAL P CAIXA'!I150="R",J149,0))),0)</f>
        <v>0</v>
      </c>
      <c r="AU149" s="75" t="n">
        <f aca="false">IF(AP149&lt;&gt;AR149,(IF('ORÇ.GLOBAL P CAIXA'!I150="",J149*(INFORMAÇÕES!$Q$100/INFORMAÇÕES!$Q$102),IF('ORÇ.GLOBAL P CAIXA'!I150="C",J149,0))),0)</f>
        <v>0</v>
      </c>
      <c r="AV149" s="75" t="n">
        <f aca="false">IF(AP149&lt;&gt;AR149,(IF('ORÇ.GLOBAL P CAIXA'!I150="",J149*INFORMAÇÕES!$U$115,IF('ORÇ.GLOBAL P CAIXA'!I150="CF",J149,0))),0)</f>
        <v>0</v>
      </c>
      <c r="AW149" s="75" t="n">
        <f aca="false">IF(AP149&lt;&gt;AR149,(IF('ORÇ.GLOBAL P CAIXA'!I150="",J149*INFORMAÇÕES!$U$116,IF('ORÇ.GLOBAL P CAIXA'!I150="O",J149,0))),0)</f>
        <v>0</v>
      </c>
      <c r="AX149" s="731" t="n">
        <f aca="false">IF(E149&lt;&gt;0,J149,0)</f>
        <v>0</v>
      </c>
      <c r="AY149" s="730" t="n">
        <f aca="false">IF(AP149&lt;&gt;AR149,(IF('ORÇ.GLOBAL P CAIXA'!I150="",L149*(INFORMAÇÕES!$Q$99/INFORMAÇÕES!$Q$102),IF('ORÇ.GLOBAL P CAIXA'!I150="R",L149,0))),0)</f>
        <v>0</v>
      </c>
      <c r="AZ149" s="75" t="n">
        <f aca="false">IF(AP149&lt;&gt;AR149,(IF('ORÇ.GLOBAL P CAIXA'!I150="",L149*(INFORMAÇÕES!$Q$100/INFORMAÇÕES!$Q$102),IF('ORÇ.GLOBAL P CAIXA'!I150="C",L149,0))),0)</f>
        <v>0</v>
      </c>
      <c r="BA149" s="75" t="n">
        <f aca="false">IF(AP149&lt;&gt;AR149,(IF('ORÇ.GLOBAL P CAIXA'!I150="",L149*INFORMAÇÕES!$U$115,IF('ORÇ.GLOBAL P CAIXA'!I150="CF",L149,0))),0)</f>
        <v>0</v>
      </c>
      <c r="BB149" s="75" t="n">
        <f aca="false">IF(AP149&lt;&gt;AR149,(IF('ORÇ.GLOBAL P CAIXA'!I150="",L149*INFORMAÇÕES!$U$116,IF('ORÇ.GLOBAL P CAIXA'!I150="O",L149,0))),0)</f>
        <v>0</v>
      </c>
      <c r="BC149" s="731" t="n">
        <f aca="false">IF(E149&lt;&gt;0,L149,0)</f>
        <v>0</v>
      </c>
    </row>
    <row r="150" s="174" customFormat="true" ht="14.25" hidden="false" customHeight="false" outlineLevel="0" collapsed="false">
      <c r="A150" s="159" t="n">
        <v>140</v>
      </c>
      <c r="B150" s="160" t="n">
        <f aca="false">'ORÇ.REPROG. P CAIXA'!B152</f>
        <v>0</v>
      </c>
      <c r="C150" s="723" t="n">
        <f aca="false">'ORÇ.REPROG. P CAIXA'!C152</f>
        <v>0</v>
      </c>
      <c r="D150" s="162" t="n">
        <f aca="false">'ORÇ.REPROG. P CAIXA'!D152</f>
        <v>0</v>
      </c>
      <c r="E150" s="163" t="n">
        <f aca="false">IF('BM GLOBAL'!$P$1&lt;&gt;0,'ORÇ.REPROG. P CAIXA'!E152,'ORÇ.REPROG. P CAIXA'!H152)</f>
        <v>0</v>
      </c>
      <c r="F150" s="163" t="n">
        <f aca="false">IF('BM GLOBAL'!$P$1&lt;&gt;0,IF('ORÇ.GLOBAL P CAIXA'!K151=0,'ORÇ.GLOBAL EMPRESA'!G151,'ORÇ.GLOBAL P CAIXA'!F151),'ORÇ.REPROG. P CAIXA'!I152)</f>
        <v>0</v>
      </c>
      <c r="G150" s="163" t="n">
        <f aca="false">IF(E150&lt;&gt;0,ROUND(E150*F150,2),IF(AO150=0,(SUMIF('ORÇ.REPROG. P CAIXA'!$AC$13:$AC$1012,B150,$AO$11:$AO$1010)),AO150))</f>
        <v>0</v>
      </c>
      <c r="H150" s="163" t="n">
        <f aca="false">IF(J150&lt;&gt;0,IF(E150&lt;&gt;0,J150/F150,0),0)</f>
        <v>0</v>
      </c>
      <c r="I150" s="163" t="n">
        <f aca="false">IF(L150&lt;&gt;0,IF(E150&lt;&gt;0,L150/F150,0),0)</f>
        <v>0</v>
      </c>
      <c r="J150" s="163" t="n">
        <f aca="false">IF(E150&lt;&gt;0,ROUND(INDEX($P$11:$AM$1010,$A150,$L$1),2),IF(AX150=0,(SUMIF($AP$11:$AP$1010,B150,$AX$11:$AX$1010)),AX150))</f>
        <v>0</v>
      </c>
      <c r="K150" s="163" t="n">
        <f aca="false">IF(G150=0,0,(J150/G150)*100)</f>
        <v>0</v>
      </c>
      <c r="L150" s="163" t="n">
        <f aca="false">IF(E150&lt;&gt;0,ROUND(IF($L$1=1,SUM(P150),"0")+IF($L$1=2,SUM($P150:Q150),"0")+IF($L$1=3,SUM($P150:R150),"0")+IF($L$1=4,SUM($P150:S150),"0")+IF($L$1=5,SUM($P150:T150),"0")+IF($L$1=6,SUM($P150:U150),"0")+IF($L$1=7,SUM($P150:V150),"0")+IF($L$1=8,SUM($P150:W150),"0")+IF($L$1=9,SUM($P150:X150),"0")+IF($L$1=10,SUM($P150:Y150),"0")+IF($L$1=11,SUM($P150:Z150),"0")+IF($L$1=12,SUM($P150:AA150),"0")+IF($L$1=13,SUM($P150:AB150),"0")+IF($L$1=14,SUM($P150:AC150),"0")+IF($L$1=15,SUM($P150:AD150),"0")+IF($L$1=16,SUM($P150:AE150),"0")+IF($L$1=17,SUM($P150:AF150),"0")+IF($L$1=18,SUM($P150:AG150),"0")+IF($L$1=19,SUM($P150:AH150),"0")+IF($L$1=20,SUM($P150:AI150),"0")+IF($L$1=21,SUM($P150:AJ150),"0")+IF($L$1=22,SUM($P150:AK150),"0")+IF($L$1=23,SUM($P150:AL150),"0")+IF($L$1=24,SUM($P150:AM150),"0"),2),IF(BC150=0,(SUMIF($AP$11:$AP$1010,B150,$BC$11:$BC$1010)),BC150))</f>
        <v>0</v>
      </c>
      <c r="M150" s="163" t="n">
        <f aca="false">IF(G150=0,0,(L150/G150)*100)</f>
        <v>0</v>
      </c>
      <c r="N150" s="168" t="str">
        <f aca="false">IF(B150&gt;0,"ok","ocultar")</f>
        <v>ocultar</v>
      </c>
      <c r="O150" s="650"/>
      <c r="P150" s="724"/>
      <c r="Q150" s="725"/>
      <c r="R150" s="725"/>
      <c r="S150" s="725"/>
      <c r="T150" s="725"/>
      <c r="U150" s="725"/>
      <c r="V150" s="725"/>
      <c r="W150" s="725"/>
      <c r="X150" s="725"/>
      <c r="Y150" s="725"/>
      <c r="Z150" s="725"/>
      <c r="AA150" s="726"/>
      <c r="AB150" s="726"/>
      <c r="AC150" s="726"/>
      <c r="AD150" s="726"/>
      <c r="AE150" s="726"/>
      <c r="AF150" s="726"/>
      <c r="AG150" s="726"/>
      <c r="AH150" s="726"/>
      <c r="AI150" s="726"/>
      <c r="AJ150" s="726"/>
      <c r="AK150" s="726"/>
      <c r="AL150" s="726"/>
      <c r="AM150" s="727"/>
      <c r="AO150" s="728" t="n">
        <f aca="false">IF(E150&lt;&gt;0,G150,0)</f>
        <v>0</v>
      </c>
      <c r="AP150" s="157" t="n">
        <f aca="false">IF(B150=0,AP149,IF(ISNONTEXT(B150)=TRUE(),INT(B150),INT(LEFT(B150,FIND(".",B150)-1))))</f>
        <v>3</v>
      </c>
      <c r="AQ150" s="157" t="str">
        <f aca="false">IF(AQ151=1,1,IF(B150&lt;&gt;0,1,IF(C150&lt;&gt;0,1,IF(D150&lt;&gt;0,1,IF(E150&lt;&gt;0,1,"")))))</f>
        <v/>
      </c>
      <c r="AR150" s="157" t="str">
        <f aca="false">IF(AP150=0," ",IF(AP150&lt;&gt;AP149,AP150," "))</f>
        <v> </v>
      </c>
      <c r="AS150" s="732"/>
      <c r="AT150" s="730" t="n">
        <f aca="false">IF(AP150&lt;&gt;AR150,(IF('ORÇ.GLOBAL P CAIXA'!I151="",J150*(INFORMAÇÕES!$Q$99/INFORMAÇÕES!$Q$102),IF('ORÇ.GLOBAL P CAIXA'!I151="R",J150,0))),0)</f>
        <v>0</v>
      </c>
      <c r="AU150" s="75" t="n">
        <f aca="false">IF(AP150&lt;&gt;AR150,(IF('ORÇ.GLOBAL P CAIXA'!I151="",J150*(INFORMAÇÕES!$Q$100/INFORMAÇÕES!$Q$102),IF('ORÇ.GLOBAL P CAIXA'!I151="C",J150,0))),0)</f>
        <v>0</v>
      </c>
      <c r="AV150" s="75" t="n">
        <f aca="false">IF(AP150&lt;&gt;AR150,(IF('ORÇ.GLOBAL P CAIXA'!I151="",J150*INFORMAÇÕES!$U$115,IF('ORÇ.GLOBAL P CAIXA'!I151="CF",J150,0))),0)</f>
        <v>0</v>
      </c>
      <c r="AW150" s="75" t="n">
        <f aca="false">IF(AP150&lt;&gt;AR150,(IF('ORÇ.GLOBAL P CAIXA'!I151="",J150*INFORMAÇÕES!$U$116,IF('ORÇ.GLOBAL P CAIXA'!I151="O",J150,0))),0)</f>
        <v>0</v>
      </c>
      <c r="AX150" s="731" t="n">
        <f aca="false">IF(E150&lt;&gt;0,J150,0)</f>
        <v>0</v>
      </c>
      <c r="AY150" s="730" t="n">
        <f aca="false">IF(AP150&lt;&gt;AR150,(IF('ORÇ.GLOBAL P CAIXA'!I151="",L150*(INFORMAÇÕES!$Q$99/INFORMAÇÕES!$Q$102),IF('ORÇ.GLOBAL P CAIXA'!I151="R",L150,0))),0)</f>
        <v>0</v>
      </c>
      <c r="AZ150" s="75" t="n">
        <f aca="false">IF(AP150&lt;&gt;AR150,(IF('ORÇ.GLOBAL P CAIXA'!I151="",L150*(INFORMAÇÕES!$Q$100/INFORMAÇÕES!$Q$102),IF('ORÇ.GLOBAL P CAIXA'!I151="C",L150,0))),0)</f>
        <v>0</v>
      </c>
      <c r="BA150" s="75" t="n">
        <f aca="false">IF(AP150&lt;&gt;AR150,(IF('ORÇ.GLOBAL P CAIXA'!I151="",L150*INFORMAÇÕES!$U$115,IF('ORÇ.GLOBAL P CAIXA'!I151="CF",L150,0))),0)</f>
        <v>0</v>
      </c>
      <c r="BB150" s="75" t="n">
        <f aca="false">IF(AP150&lt;&gt;AR150,(IF('ORÇ.GLOBAL P CAIXA'!I151="",L150*INFORMAÇÕES!$U$116,IF('ORÇ.GLOBAL P CAIXA'!I151="O",L150,0))),0)</f>
        <v>0</v>
      </c>
      <c r="BC150" s="731" t="n">
        <f aca="false">IF(E150&lt;&gt;0,L150,0)</f>
        <v>0</v>
      </c>
    </row>
    <row r="151" s="174" customFormat="true" ht="14.25" hidden="false" customHeight="false" outlineLevel="0" collapsed="false">
      <c r="A151" s="159" t="n">
        <v>141</v>
      </c>
      <c r="B151" s="160" t="n">
        <f aca="false">'ORÇ.REPROG. P CAIXA'!B153</f>
        <v>0</v>
      </c>
      <c r="C151" s="723" t="n">
        <f aca="false">'ORÇ.REPROG. P CAIXA'!C153</f>
        <v>0</v>
      </c>
      <c r="D151" s="162" t="n">
        <f aca="false">'ORÇ.REPROG. P CAIXA'!D153</f>
        <v>0</v>
      </c>
      <c r="E151" s="163" t="n">
        <f aca="false">IF('BM GLOBAL'!$P$1&lt;&gt;0,'ORÇ.REPROG. P CAIXA'!E153,'ORÇ.REPROG. P CAIXA'!H153)</f>
        <v>0</v>
      </c>
      <c r="F151" s="163" t="n">
        <f aca="false">IF('BM GLOBAL'!$P$1&lt;&gt;0,IF('ORÇ.GLOBAL P CAIXA'!K152=0,'ORÇ.GLOBAL EMPRESA'!G152,'ORÇ.GLOBAL P CAIXA'!F152),'ORÇ.REPROG. P CAIXA'!I153)</f>
        <v>0</v>
      </c>
      <c r="G151" s="163" t="n">
        <f aca="false">IF(E151&lt;&gt;0,ROUND(E151*F151,2),IF(AO151=0,(SUMIF('ORÇ.REPROG. P CAIXA'!$AC$13:$AC$1012,B151,$AO$11:$AO$1010)),AO151))</f>
        <v>0</v>
      </c>
      <c r="H151" s="163" t="n">
        <f aca="false">IF(J151&lt;&gt;0,IF(E151&lt;&gt;0,J151/F151,0),0)</f>
        <v>0</v>
      </c>
      <c r="I151" s="163" t="n">
        <f aca="false">IF(L151&lt;&gt;0,IF(E151&lt;&gt;0,L151/F151,0),0)</f>
        <v>0</v>
      </c>
      <c r="J151" s="163" t="n">
        <f aca="false">IF(E151&lt;&gt;0,ROUND(INDEX($P$11:$AM$1010,$A151,$L$1),2),IF(AX151=0,(SUMIF($AP$11:$AP$1010,B151,$AX$11:$AX$1010)),AX151))</f>
        <v>0</v>
      </c>
      <c r="K151" s="163" t="n">
        <f aca="false">IF(G151=0,0,(J151/G151)*100)</f>
        <v>0</v>
      </c>
      <c r="L151" s="163" t="n">
        <f aca="false">IF(E151&lt;&gt;0,ROUND(IF($L$1=1,SUM(P151),"0")+IF($L$1=2,SUM($P151:Q151),"0")+IF($L$1=3,SUM($P151:R151),"0")+IF($L$1=4,SUM($P151:S151),"0")+IF($L$1=5,SUM($P151:T151),"0")+IF($L$1=6,SUM($P151:U151),"0")+IF($L$1=7,SUM($P151:V151),"0")+IF($L$1=8,SUM($P151:W151),"0")+IF($L$1=9,SUM($P151:X151),"0")+IF($L$1=10,SUM($P151:Y151),"0")+IF($L$1=11,SUM($P151:Z151),"0")+IF($L$1=12,SUM($P151:AA151),"0")+IF($L$1=13,SUM($P151:AB151),"0")+IF($L$1=14,SUM($P151:AC151),"0")+IF($L$1=15,SUM($P151:AD151),"0")+IF($L$1=16,SUM($P151:AE151),"0")+IF($L$1=17,SUM($P151:AF151),"0")+IF($L$1=18,SUM($P151:AG151),"0")+IF($L$1=19,SUM($P151:AH151),"0")+IF($L$1=20,SUM($P151:AI151),"0")+IF($L$1=21,SUM($P151:AJ151),"0")+IF($L$1=22,SUM($P151:AK151),"0")+IF($L$1=23,SUM($P151:AL151),"0")+IF($L$1=24,SUM($P151:AM151),"0"),2),IF(BC151=0,(SUMIF($AP$11:$AP$1010,B151,$BC$11:$BC$1010)),BC151))</f>
        <v>0</v>
      </c>
      <c r="M151" s="163" t="n">
        <f aca="false">IF(G151=0,0,(L151/G151)*100)</f>
        <v>0</v>
      </c>
      <c r="N151" s="168" t="str">
        <f aca="false">IF(B151&gt;0,"ok","ocultar")</f>
        <v>ocultar</v>
      </c>
      <c r="O151" s="650"/>
      <c r="P151" s="724"/>
      <c r="Q151" s="725"/>
      <c r="R151" s="725"/>
      <c r="S151" s="725"/>
      <c r="T151" s="725"/>
      <c r="U151" s="725"/>
      <c r="V151" s="725"/>
      <c r="W151" s="725"/>
      <c r="X151" s="725"/>
      <c r="Y151" s="725"/>
      <c r="Z151" s="725"/>
      <c r="AA151" s="726"/>
      <c r="AB151" s="726"/>
      <c r="AC151" s="726"/>
      <c r="AD151" s="726"/>
      <c r="AE151" s="726"/>
      <c r="AF151" s="726"/>
      <c r="AG151" s="726"/>
      <c r="AH151" s="726"/>
      <c r="AI151" s="726"/>
      <c r="AJ151" s="726"/>
      <c r="AK151" s="726"/>
      <c r="AL151" s="726"/>
      <c r="AM151" s="727"/>
      <c r="AO151" s="728" t="n">
        <f aca="false">IF(E151&lt;&gt;0,G151,0)</f>
        <v>0</v>
      </c>
      <c r="AP151" s="157" t="n">
        <f aca="false">IF(B151=0,AP150,IF(ISNONTEXT(B151)=TRUE(),INT(B151),INT(LEFT(B151,FIND(".",B151)-1))))</f>
        <v>3</v>
      </c>
      <c r="AQ151" s="157" t="str">
        <f aca="false">IF(AQ152=1,1,IF(B151&lt;&gt;0,1,IF(C151&lt;&gt;0,1,IF(D151&lt;&gt;0,1,IF(E151&lt;&gt;0,1,"")))))</f>
        <v/>
      </c>
      <c r="AR151" s="157" t="str">
        <f aca="false">IF(AP151=0," ",IF(AP151&lt;&gt;AP150,AP151," "))</f>
        <v> </v>
      </c>
      <c r="AS151" s="732"/>
      <c r="AT151" s="730" t="n">
        <f aca="false">IF(AP151&lt;&gt;AR151,(IF('ORÇ.GLOBAL P CAIXA'!I152="",J151*(INFORMAÇÕES!$Q$99/INFORMAÇÕES!$Q$102),IF('ORÇ.GLOBAL P CAIXA'!I152="R",J151,0))),0)</f>
        <v>0</v>
      </c>
      <c r="AU151" s="75" t="n">
        <f aca="false">IF(AP151&lt;&gt;AR151,(IF('ORÇ.GLOBAL P CAIXA'!I152="",J151*(INFORMAÇÕES!$Q$100/INFORMAÇÕES!$Q$102),IF('ORÇ.GLOBAL P CAIXA'!I152="C",J151,0))),0)</f>
        <v>0</v>
      </c>
      <c r="AV151" s="75" t="n">
        <f aca="false">IF(AP151&lt;&gt;AR151,(IF('ORÇ.GLOBAL P CAIXA'!I152="",J151*INFORMAÇÕES!$U$115,IF('ORÇ.GLOBAL P CAIXA'!I152="CF",J151,0))),0)</f>
        <v>0</v>
      </c>
      <c r="AW151" s="75" t="n">
        <f aca="false">IF(AP151&lt;&gt;AR151,(IF('ORÇ.GLOBAL P CAIXA'!I152="",J151*INFORMAÇÕES!$U$116,IF('ORÇ.GLOBAL P CAIXA'!I152="O",J151,0))),0)</f>
        <v>0</v>
      </c>
      <c r="AX151" s="731" t="n">
        <f aca="false">IF(E151&lt;&gt;0,J151,0)</f>
        <v>0</v>
      </c>
      <c r="AY151" s="730" t="n">
        <f aca="false">IF(AP151&lt;&gt;AR151,(IF('ORÇ.GLOBAL P CAIXA'!I152="",L151*(INFORMAÇÕES!$Q$99/INFORMAÇÕES!$Q$102),IF('ORÇ.GLOBAL P CAIXA'!I152="R",L151,0))),0)</f>
        <v>0</v>
      </c>
      <c r="AZ151" s="75" t="n">
        <f aca="false">IF(AP151&lt;&gt;AR151,(IF('ORÇ.GLOBAL P CAIXA'!I152="",L151*(INFORMAÇÕES!$Q$100/INFORMAÇÕES!$Q$102),IF('ORÇ.GLOBAL P CAIXA'!I152="C",L151,0))),0)</f>
        <v>0</v>
      </c>
      <c r="BA151" s="75" t="n">
        <f aca="false">IF(AP151&lt;&gt;AR151,(IF('ORÇ.GLOBAL P CAIXA'!I152="",L151*INFORMAÇÕES!$U$115,IF('ORÇ.GLOBAL P CAIXA'!I152="CF",L151,0))),0)</f>
        <v>0</v>
      </c>
      <c r="BB151" s="75" t="n">
        <f aca="false">IF(AP151&lt;&gt;AR151,(IF('ORÇ.GLOBAL P CAIXA'!I152="",L151*INFORMAÇÕES!$U$116,IF('ORÇ.GLOBAL P CAIXA'!I152="O",L151,0))),0)</f>
        <v>0</v>
      </c>
      <c r="BC151" s="731" t="n">
        <f aca="false">IF(E151&lt;&gt;0,L151,0)</f>
        <v>0</v>
      </c>
    </row>
    <row r="152" s="174" customFormat="true" ht="14.25" hidden="false" customHeight="false" outlineLevel="0" collapsed="false">
      <c r="A152" s="159" t="n">
        <v>142</v>
      </c>
      <c r="B152" s="160" t="n">
        <f aca="false">'ORÇ.REPROG. P CAIXA'!B154</f>
        <v>0</v>
      </c>
      <c r="C152" s="723" t="n">
        <f aca="false">'ORÇ.REPROG. P CAIXA'!C154</f>
        <v>0</v>
      </c>
      <c r="D152" s="162" t="n">
        <f aca="false">'ORÇ.REPROG. P CAIXA'!D154</f>
        <v>0</v>
      </c>
      <c r="E152" s="163" t="n">
        <f aca="false">IF('BM GLOBAL'!$P$1&lt;&gt;0,'ORÇ.REPROG. P CAIXA'!E154,'ORÇ.REPROG. P CAIXA'!H154)</f>
        <v>0</v>
      </c>
      <c r="F152" s="163" t="n">
        <f aca="false">IF('BM GLOBAL'!$P$1&lt;&gt;0,IF('ORÇ.GLOBAL P CAIXA'!K153=0,'ORÇ.GLOBAL EMPRESA'!G153,'ORÇ.GLOBAL P CAIXA'!F153),'ORÇ.REPROG. P CAIXA'!I154)</f>
        <v>0</v>
      </c>
      <c r="G152" s="163" t="n">
        <f aca="false">IF(E152&lt;&gt;0,ROUND(E152*F152,2),IF(AO152=0,(SUMIF('ORÇ.REPROG. P CAIXA'!$AC$13:$AC$1012,B152,$AO$11:$AO$1010)),AO152))</f>
        <v>0</v>
      </c>
      <c r="H152" s="163" t="n">
        <f aca="false">IF(J152&lt;&gt;0,IF(E152&lt;&gt;0,J152/F152,0),0)</f>
        <v>0</v>
      </c>
      <c r="I152" s="163" t="n">
        <f aca="false">IF(L152&lt;&gt;0,IF(E152&lt;&gt;0,L152/F152,0),0)</f>
        <v>0</v>
      </c>
      <c r="J152" s="163" t="n">
        <f aca="false">IF(E152&lt;&gt;0,ROUND(INDEX($P$11:$AM$1010,$A152,$L$1),2),IF(AX152=0,(SUMIF($AP$11:$AP$1010,B152,$AX$11:$AX$1010)),AX152))</f>
        <v>0</v>
      </c>
      <c r="K152" s="163" t="n">
        <f aca="false">IF(G152=0,0,(J152/G152)*100)</f>
        <v>0</v>
      </c>
      <c r="L152" s="163" t="n">
        <f aca="false">IF(E152&lt;&gt;0,ROUND(IF($L$1=1,SUM(P152),"0")+IF($L$1=2,SUM($P152:Q152),"0")+IF($L$1=3,SUM($P152:R152),"0")+IF($L$1=4,SUM($P152:S152),"0")+IF($L$1=5,SUM($P152:T152),"0")+IF($L$1=6,SUM($P152:U152),"0")+IF($L$1=7,SUM($P152:V152),"0")+IF($L$1=8,SUM($P152:W152),"0")+IF($L$1=9,SUM($P152:X152),"0")+IF($L$1=10,SUM($P152:Y152),"0")+IF($L$1=11,SUM($P152:Z152),"0")+IF($L$1=12,SUM($P152:AA152),"0")+IF($L$1=13,SUM($P152:AB152),"0")+IF($L$1=14,SUM($P152:AC152),"0")+IF($L$1=15,SUM($P152:AD152),"0")+IF($L$1=16,SUM($P152:AE152),"0")+IF($L$1=17,SUM($P152:AF152),"0")+IF($L$1=18,SUM($P152:AG152),"0")+IF($L$1=19,SUM($P152:AH152),"0")+IF($L$1=20,SUM($P152:AI152),"0")+IF($L$1=21,SUM($P152:AJ152),"0")+IF($L$1=22,SUM($P152:AK152),"0")+IF($L$1=23,SUM($P152:AL152),"0")+IF($L$1=24,SUM($P152:AM152),"0"),2),IF(BC152=0,(SUMIF($AP$11:$AP$1010,B152,$BC$11:$BC$1010)),BC152))</f>
        <v>0</v>
      </c>
      <c r="M152" s="163" t="n">
        <f aca="false">IF(G152=0,0,(L152/G152)*100)</f>
        <v>0</v>
      </c>
      <c r="N152" s="168" t="str">
        <f aca="false">IF(B152&gt;0,"ok","ocultar")</f>
        <v>ocultar</v>
      </c>
      <c r="O152" s="650"/>
      <c r="P152" s="724"/>
      <c r="Q152" s="725"/>
      <c r="R152" s="725"/>
      <c r="S152" s="725"/>
      <c r="T152" s="725"/>
      <c r="U152" s="725"/>
      <c r="V152" s="725"/>
      <c r="W152" s="725"/>
      <c r="X152" s="725"/>
      <c r="Y152" s="725"/>
      <c r="Z152" s="725"/>
      <c r="AA152" s="726"/>
      <c r="AB152" s="726"/>
      <c r="AC152" s="726"/>
      <c r="AD152" s="726"/>
      <c r="AE152" s="726"/>
      <c r="AF152" s="726"/>
      <c r="AG152" s="726"/>
      <c r="AH152" s="726"/>
      <c r="AI152" s="726"/>
      <c r="AJ152" s="726"/>
      <c r="AK152" s="726"/>
      <c r="AL152" s="726"/>
      <c r="AM152" s="727"/>
      <c r="AO152" s="728" t="n">
        <f aca="false">IF(E152&lt;&gt;0,G152,0)</f>
        <v>0</v>
      </c>
      <c r="AP152" s="157" t="n">
        <f aca="false">IF(B152=0,AP151,IF(ISNONTEXT(B152)=TRUE(),INT(B152),INT(LEFT(B152,FIND(".",B152)-1))))</f>
        <v>3</v>
      </c>
      <c r="AQ152" s="157" t="str">
        <f aca="false">IF(AQ153=1,1,IF(B152&lt;&gt;0,1,IF(C152&lt;&gt;0,1,IF(D152&lt;&gt;0,1,IF(E152&lt;&gt;0,1,"")))))</f>
        <v/>
      </c>
      <c r="AR152" s="157" t="str">
        <f aca="false">IF(AP152=0," ",IF(AP152&lt;&gt;AP151,AP152," "))</f>
        <v> </v>
      </c>
      <c r="AS152" s="732"/>
      <c r="AT152" s="730" t="n">
        <f aca="false">IF(AP152&lt;&gt;AR152,(IF('ORÇ.GLOBAL P CAIXA'!I153="",J152*(INFORMAÇÕES!$Q$99/INFORMAÇÕES!$Q$102),IF('ORÇ.GLOBAL P CAIXA'!I153="R",J152,0))),0)</f>
        <v>0</v>
      </c>
      <c r="AU152" s="75" t="n">
        <f aca="false">IF(AP152&lt;&gt;AR152,(IF('ORÇ.GLOBAL P CAIXA'!I153="",J152*(INFORMAÇÕES!$Q$100/INFORMAÇÕES!$Q$102),IF('ORÇ.GLOBAL P CAIXA'!I153="C",J152,0))),0)</f>
        <v>0</v>
      </c>
      <c r="AV152" s="75" t="n">
        <f aca="false">IF(AP152&lt;&gt;AR152,(IF('ORÇ.GLOBAL P CAIXA'!I153="",J152*INFORMAÇÕES!$U$115,IF('ORÇ.GLOBAL P CAIXA'!I153="CF",J152,0))),0)</f>
        <v>0</v>
      </c>
      <c r="AW152" s="75" t="n">
        <f aca="false">IF(AP152&lt;&gt;AR152,(IF('ORÇ.GLOBAL P CAIXA'!I153="",J152*INFORMAÇÕES!$U$116,IF('ORÇ.GLOBAL P CAIXA'!I153="O",J152,0))),0)</f>
        <v>0</v>
      </c>
      <c r="AX152" s="731" t="n">
        <f aca="false">IF(E152&lt;&gt;0,J152,0)</f>
        <v>0</v>
      </c>
      <c r="AY152" s="730" t="n">
        <f aca="false">IF(AP152&lt;&gt;AR152,(IF('ORÇ.GLOBAL P CAIXA'!I153="",L152*(INFORMAÇÕES!$Q$99/INFORMAÇÕES!$Q$102),IF('ORÇ.GLOBAL P CAIXA'!I153="R",L152,0))),0)</f>
        <v>0</v>
      </c>
      <c r="AZ152" s="75" t="n">
        <f aca="false">IF(AP152&lt;&gt;AR152,(IF('ORÇ.GLOBAL P CAIXA'!I153="",L152*(INFORMAÇÕES!$Q$100/INFORMAÇÕES!$Q$102),IF('ORÇ.GLOBAL P CAIXA'!I153="C",L152,0))),0)</f>
        <v>0</v>
      </c>
      <c r="BA152" s="75" t="n">
        <f aca="false">IF(AP152&lt;&gt;AR152,(IF('ORÇ.GLOBAL P CAIXA'!I153="",L152*INFORMAÇÕES!$U$115,IF('ORÇ.GLOBAL P CAIXA'!I153="CF",L152,0))),0)</f>
        <v>0</v>
      </c>
      <c r="BB152" s="75" t="n">
        <f aca="false">IF(AP152&lt;&gt;AR152,(IF('ORÇ.GLOBAL P CAIXA'!I153="",L152*INFORMAÇÕES!$U$116,IF('ORÇ.GLOBAL P CAIXA'!I153="O",L152,0))),0)</f>
        <v>0</v>
      </c>
      <c r="BC152" s="731" t="n">
        <f aca="false">IF(E152&lt;&gt;0,L152,0)</f>
        <v>0</v>
      </c>
    </row>
    <row r="153" s="174" customFormat="true" ht="14.25" hidden="false" customHeight="false" outlineLevel="0" collapsed="false">
      <c r="A153" s="159" t="n">
        <v>143</v>
      </c>
      <c r="B153" s="160" t="n">
        <f aca="false">'ORÇ.REPROG. P CAIXA'!B155</f>
        <v>0</v>
      </c>
      <c r="C153" s="723" t="n">
        <f aca="false">'ORÇ.REPROG. P CAIXA'!C155</f>
        <v>0</v>
      </c>
      <c r="D153" s="162" t="n">
        <f aca="false">'ORÇ.REPROG. P CAIXA'!D155</f>
        <v>0</v>
      </c>
      <c r="E153" s="163" t="n">
        <f aca="false">IF('BM GLOBAL'!$P$1&lt;&gt;0,'ORÇ.REPROG. P CAIXA'!E155,'ORÇ.REPROG. P CAIXA'!H155)</f>
        <v>0</v>
      </c>
      <c r="F153" s="163" t="n">
        <f aca="false">IF('BM GLOBAL'!$P$1&lt;&gt;0,IF('ORÇ.GLOBAL P CAIXA'!K154=0,'ORÇ.GLOBAL EMPRESA'!G154,'ORÇ.GLOBAL P CAIXA'!F154),'ORÇ.REPROG. P CAIXA'!I155)</f>
        <v>0</v>
      </c>
      <c r="G153" s="163" t="n">
        <f aca="false">IF(E153&lt;&gt;0,ROUND(E153*F153,2),IF(AO153=0,(SUMIF('ORÇ.REPROG. P CAIXA'!$AC$13:$AC$1012,B153,$AO$11:$AO$1010)),AO153))</f>
        <v>0</v>
      </c>
      <c r="H153" s="163" t="n">
        <f aca="false">IF(J153&lt;&gt;0,IF(E153&lt;&gt;0,J153/F153,0),0)</f>
        <v>0</v>
      </c>
      <c r="I153" s="163" t="n">
        <f aca="false">IF(L153&lt;&gt;0,IF(E153&lt;&gt;0,L153/F153,0),0)</f>
        <v>0</v>
      </c>
      <c r="J153" s="163" t="n">
        <f aca="false">IF(E153&lt;&gt;0,ROUND(INDEX($P$11:$AM$1010,$A153,$L$1),2),IF(AX153=0,(SUMIF($AP$11:$AP$1010,B153,$AX$11:$AX$1010)),AX153))</f>
        <v>0</v>
      </c>
      <c r="K153" s="163" t="n">
        <f aca="false">IF(G153=0,0,(J153/G153)*100)</f>
        <v>0</v>
      </c>
      <c r="L153" s="163" t="n">
        <f aca="false">IF(E153&lt;&gt;0,ROUND(IF($L$1=1,SUM(P153),"0")+IF($L$1=2,SUM($P153:Q153),"0")+IF($L$1=3,SUM($P153:R153),"0")+IF($L$1=4,SUM($P153:S153),"0")+IF($L$1=5,SUM($P153:T153),"0")+IF($L$1=6,SUM($P153:U153),"0")+IF($L$1=7,SUM($P153:V153),"0")+IF($L$1=8,SUM($P153:W153),"0")+IF($L$1=9,SUM($P153:X153),"0")+IF($L$1=10,SUM($P153:Y153),"0")+IF($L$1=11,SUM($P153:Z153),"0")+IF($L$1=12,SUM($P153:AA153),"0")+IF($L$1=13,SUM($P153:AB153),"0")+IF($L$1=14,SUM($P153:AC153),"0")+IF($L$1=15,SUM($P153:AD153),"0")+IF($L$1=16,SUM($P153:AE153),"0")+IF($L$1=17,SUM($P153:AF153),"0")+IF($L$1=18,SUM($P153:AG153),"0")+IF($L$1=19,SUM($P153:AH153),"0")+IF($L$1=20,SUM($P153:AI153),"0")+IF($L$1=21,SUM($P153:AJ153),"0")+IF($L$1=22,SUM($P153:AK153),"0")+IF($L$1=23,SUM($P153:AL153),"0")+IF($L$1=24,SUM($P153:AM153),"0"),2),IF(BC153=0,(SUMIF($AP$11:$AP$1010,B153,$BC$11:$BC$1010)),BC153))</f>
        <v>0</v>
      </c>
      <c r="M153" s="163" t="n">
        <f aca="false">IF(G153=0,0,(L153/G153)*100)</f>
        <v>0</v>
      </c>
      <c r="N153" s="168" t="str">
        <f aca="false">IF(B153&gt;0,"ok","ocultar")</f>
        <v>ocultar</v>
      </c>
      <c r="O153" s="650"/>
      <c r="P153" s="724"/>
      <c r="Q153" s="725"/>
      <c r="R153" s="725"/>
      <c r="S153" s="725"/>
      <c r="T153" s="725"/>
      <c r="U153" s="725"/>
      <c r="V153" s="725"/>
      <c r="W153" s="725"/>
      <c r="X153" s="725"/>
      <c r="Y153" s="725"/>
      <c r="Z153" s="725"/>
      <c r="AA153" s="726"/>
      <c r="AB153" s="726"/>
      <c r="AC153" s="726"/>
      <c r="AD153" s="726"/>
      <c r="AE153" s="726"/>
      <c r="AF153" s="726"/>
      <c r="AG153" s="726"/>
      <c r="AH153" s="726"/>
      <c r="AI153" s="726"/>
      <c r="AJ153" s="726"/>
      <c r="AK153" s="726"/>
      <c r="AL153" s="726"/>
      <c r="AM153" s="727"/>
      <c r="AO153" s="728" t="n">
        <f aca="false">IF(E153&lt;&gt;0,G153,0)</f>
        <v>0</v>
      </c>
      <c r="AP153" s="157" t="n">
        <f aca="false">IF(B153=0,AP152,IF(ISNONTEXT(B153)=TRUE(),INT(B153),INT(LEFT(B153,FIND(".",B153)-1))))</f>
        <v>3</v>
      </c>
      <c r="AQ153" s="157" t="str">
        <f aca="false">IF(AQ154=1,1,IF(B153&lt;&gt;0,1,IF(C153&lt;&gt;0,1,IF(D153&lt;&gt;0,1,IF(E153&lt;&gt;0,1,"")))))</f>
        <v/>
      </c>
      <c r="AR153" s="157" t="str">
        <f aca="false">IF(AP153=0," ",IF(AP153&lt;&gt;AP152,AP153," "))</f>
        <v> </v>
      </c>
      <c r="AS153" s="732"/>
      <c r="AT153" s="730" t="n">
        <f aca="false">IF(AP153&lt;&gt;AR153,(IF('ORÇ.GLOBAL P CAIXA'!I154="",J153*(INFORMAÇÕES!$Q$99/INFORMAÇÕES!$Q$102),IF('ORÇ.GLOBAL P CAIXA'!I154="R",J153,0))),0)</f>
        <v>0</v>
      </c>
      <c r="AU153" s="75" t="n">
        <f aca="false">IF(AP153&lt;&gt;AR153,(IF('ORÇ.GLOBAL P CAIXA'!I154="",J153*(INFORMAÇÕES!$Q$100/INFORMAÇÕES!$Q$102),IF('ORÇ.GLOBAL P CAIXA'!I154="C",J153,0))),0)</f>
        <v>0</v>
      </c>
      <c r="AV153" s="75" t="n">
        <f aca="false">IF(AP153&lt;&gt;AR153,(IF('ORÇ.GLOBAL P CAIXA'!I154="",J153*INFORMAÇÕES!$U$115,IF('ORÇ.GLOBAL P CAIXA'!I154="CF",J153,0))),0)</f>
        <v>0</v>
      </c>
      <c r="AW153" s="75" t="n">
        <f aca="false">IF(AP153&lt;&gt;AR153,(IF('ORÇ.GLOBAL P CAIXA'!I154="",J153*INFORMAÇÕES!$U$116,IF('ORÇ.GLOBAL P CAIXA'!I154="O",J153,0))),0)</f>
        <v>0</v>
      </c>
      <c r="AX153" s="731" t="n">
        <f aca="false">IF(E153&lt;&gt;0,J153,0)</f>
        <v>0</v>
      </c>
      <c r="AY153" s="730" t="n">
        <f aca="false">IF(AP153&lt;&gt;AR153,(IF('ORÇ.GLOBAL P CAIXA'!I154="",L153*(INFORMAÇÕES!$Q$99/INFORMAÇÕES!$Q$102),IF('ORÇ.GLOBAL P CAIXA'!I154="R",L153,0))),0)</f>
        <v>0</v>
      </c>
      <c r="AZ153" s="75" t="n">
        <f aca="false">IF(AP153&lt;&gt;AR153,(IF('ORÇ.GLOBAL P CAIXA'!I154="",L153*(INFORMAÇÕES!$Q$100/INFORMAÇÕES!$Q$102),IF('ORÇ.GLOBAL P CAIXA'!I154="C",L153,0))),0)</f>
        <v>0</v>
      </c>
      <c r="BA153" s="75" t="n">
        <f aca="false">IF(AP153&lt;&gt;AR153,(IF('ORÇ.GLOBAL P CAIXA'!I154="",L153*INFORMAÇÕES!$U$115,IF('ORÇ.GLOBAL P CAIXA'!I154="CF",L153,0))),0)</f>
        <v>0</v>
      </c>
      <c r="BB153" s="75" t="n">
        <f aca="false">IF(AP153&lt;&gt;AR153,(IF('ORÇ.GLOBAL P CAIXA'!I154="",L153*INFORMAÇÕES!$U$116,IF('ORÇ.GLOBAL P CAIXA'!I154="O",L153,0))),0)</f>
        <v>0</v>
      </c>
      <c r="BC153" s="731" t="n">
        <f aca="false">IF(E153&lt;&gt;0,L153,0)</f>
        <v>0</v>
      </c>
    </row>
    <row r="154" s="174" customFormat="true" ht="14.25" hidden="false" customHeight="false" outlineLevel="0" collapsed="false">
      <c r="A154" s="159" t="n">
        <v>144</v>
      </c>
      <c r="B154" s="160" t="n">
        <f aca="false">'ORÇ.REPROG. P CAIXA'!B156</f>
        <v>0</v>
      </c>
      <c r="C154" s="723" t="n">
        <f aca="false">'ORÇ.REPROG. P CAIXA'!C156</f>
        <v>0</v>
      </c>
      <c r="D154" s="162" t="n">
        <f aca="false">'ORÇ.REPROG. P CAIXA'!D156</f>
        <v>0</v>
      </c>
      <c r="E154" s="163" t="n">
        <f aca="false">IF('BM GLOBAL'!$P$1&lt;&gt;0,'ORÇ.REPROG. P CAIXA'!E156,'ORÇ.REPROG. P CAIXA'!H156)</f>
        <v>0</v>
      </c>
      <c r="F154" s="163" t="n">
        <f aca="false">IF('BM GLOBAL'!$P$1&lt;&gt;0,IF('ORÇ.GLOBAL P CAIXA'!K155=0,'ORÇ.GLOBAL EMPRESA'!G155,'ORÇ.GLOBAL P CAIXA'!F155),'ORÇ.REPROG. P CAIXA'!I156)</f>
        <v>0</v>
      </c>
      <c r="G154" s="163" t="n">
        <f aca="false">IF(E154&lt;&gt;0,ROUND(E154*F154,2),IF(AO154=0,(SUMIF('ORÇ.REPROG. P CAIXA'!$AC$13:$AC$1012,B154,$AO$11:$AO$1010)),AO154))</f>
        <v>0</v>
      </c>
      <c r="H154" s="163" t="n">
        <f aca="false">IF(J154&lt;&gt;0,IF(E154&lt;&gt;0,J154/F154,0),0)</f>
        <v>0</v>
      </c>
      <c r="I154" s="163" t="n">
        <f aca="false">IF(L154&lt;&gt;0,IF(E154&lt;&gt;0,L154/F154,0),0)</f>
        <v>0</v>
      </c>
      <c r="J154" s="163" t="n">
        <f aca="false">IF(E154&lt;&gt;0,ROUND(INDEX($P$11:$AM$1010,$A154,$L$1),2),IF(AX154=0,(SUMIF($AP$11:$AP$1010,B154,$AX$11:$AX$1010)),AX154))</f>
        <v>0</v>
      </c>
      <c r="K154" s="163" t="n">
        <f aca="false">IF(G154=0,0,(J154/G154)*100)</f>
        <v>0</v>
      </c>
      <c r="L154" s="163" t="n">
        <f aca="false">IF(E154&lt;&gt;0,ROUND(IF($L$1=1,SUM(P154),"0")+IF($L$1=2,SUM($P154:Q154),"0")+IF($L$1=3,SUM($P154:R154),"0")+IF($L$1=4,SUM($P154:S154),"0")+IF($L$1=5,SUM($P154:T154),"0")+IF($L$1=6,SUM($P154:U154),"0")+IF($L$1=7,SUM($P154:V154),"0")+IF($L$1=8,SUM($P154:W154),"0")+IF($L$1=9,SUM($P154:X154),"0")+IF($L$1=10,SUM($P154:Y154),"0")+IF($L$1=11,SUM($P154:Z154),"0")+IF($L$1=12,SUM($P154:AA154),"0")+IF($L$1=13,SUM($P154:AB154),"0")+IF($L$1=14,SUM($P154:AC154),"0")+IF($L$1=15,SUM($P154:AD154),"0")+IF($L$1=16,SUM($P154:AE154),"0")+IF($L$1=17,SUM($P154:AF154),"0")+IF($L$1=18,SUM($P154:AG154),"0")+IF($L$1=19,SUM($P154:AH154),"0")+IF($L$1=20,SUM($P154:AI154),"0")+IF($L$1=21,SUM($P154:AJ154),"0")+IF($L$1=22,SUM($P154:AK154),"0")+IF($L$1=23,SUM($P154:AL154),"0")+IF($L$1=24,SUM($P154:AM154),"0"),2),IF(BC154=0,(SUMIF($AP$11:$AP$1010,B154,$BC$11:$BC$1010)),BC154))</f>
        <v>0</v>
      </c>
      <c r="M154" s="163" t="n">
        <f aca="false">IF(G154=0,0,(L154/G154)*100)</f>
        <v>0</v>
      </c>
      <c r="N154" s="168" t="str">
        <f aca="false">IF(B154&gt;0,"ok","ocultar")</f>
        <v>ocultar</v>
      </c>
      <c r="O154" s="650"/>
      <c r="P154" s="724"/>
      <c r="Q154" s="725"/>
      <c r="R154" s="725"/>
      <c r="S154" s="725"/>
      <c r="T154" s="725"/>
      <c r="U154" s="725"/>
      <c r="V154" s="725"/>
      <c r="W154" s="725"/>
      <c r="X154" s="725"/>
      <c r="Y154" s="725"/>
      <c r="Z154" s="725"/>
      <c r="AA154" s="726"/>
      <c r="AB154" s="726"/>
      <c r="AC154" s="726"/>
      <c r="AD154" s="726"/>
      <c r="AE154" s="726"/>
      <c r="AF154" s="726"/>
      <c r="AG154" s="726"/>
      <c r="AH154" s="726"/>
      <c r="AI154" s="726"/>
      <c r="AJ154" s="726"/>
      <c r="AK154" s="726"/>
      <c r="AL154" s="726"/>
      <c r="AM154" s="727"/>
      <c r="AO154" s="728" t="n">
        <f aca="false">IF(E154&lt;&gt;0,G154,0)</f>
        <v>0</v>
      </c>
      <c r="AP154" s="157" t="n">
        <f aca="false">IF(B154=0,AP153,IF(ISNONTEXT(B154)=TRUE(),INT(B154),INT(LEFT(B154,FIND(".",B154)-1))))</f>
        <v>3</v>
      </c>
      <c r="AQ154" s="157" t="str">
        <f aca="false">IF(AQ155=1,1,IF(B154&lt;&gt;0,1,IF(C154&lt;&gt;0,1,IF(D154&lt;&gt;0,1,IF(E154&lt;&gt;0,1,"")))))</f>
        <v/>
      </c>
      <c r="AR154" s="157" t="str">
        <f aca="false">IF(AP154=0," ",IF(AP154&lt;&gt;AP153,AP154," "))</f>
        <v> </v>
      </c>
      <c r="AS154" s="732"/>
      <c r="AT154" s="730" t="n">
        <f aca="false">IF(AP154&lt;&gt;AR154,(IF('ORÇ.GLOBAL P CAIXA'!I155="",J154*(INFORMAÇÕES!$Q$99/INFORMAÇÕES!$Q$102),IF('ORÇ.GLOBAL P CAIXA'!I155="R",J154,0))),0)</f>
        <v>0</v>
      </c>
      <c r="AU154" s="75" t="n">
        <f aca="false">IF(AP154&lt;&gt;AR154,(IF('ORÇ.GLOBAL P CAIXA'!I155="",J154*(INFORMAÇÕES!$Q$100/INFORMAÇÕES!$Q$102),IF('ORÇ.GLOBAL P CAIXA'!I155="C",J154,0))),0)</f>
        <v>0</v>
      </c>
      <c r="AV154" s="75" t="n">
        <f aca="false">IF(AP154&lt;&gt;AR154,(IF('ORÇ.GLOBAL P CAIXA'!I155="",J154*INFORMAÇÕES!$U$115,IF('ORÇ.GLOBAL P CAIXA'!I155="CF",J154,0))),0)</f>
        <v>0</v>
      </c>
      <c r="AW154" s="75" t="n">
        <f aca="false">IF(AP154&lt;&gt;AR154,(IF('ORÇ.GLOBAL P CAIXA'!I155="",J154*INFORMAÇÕES!$U$116,IF('ORÇ.GLOBAL P CAIXA'!I155="O",J154,0))),0)</f>
        <v>0</v>
      </c>
      <c r="AX154" s="731" t="n">
        <f aca="false">IF(E154&lt;&gt;0,J154,0)</f>
        <v>0</v>
      </c>
      <c r="AY154" s="730" t="n">
        <f aca="false">IF(AP154&lt;&gt;AR154,(IF('ORÇ.GLOBAL P CAIXA'!I155="",L154*(INFORMAÇÕES!$Q$99/INFORMAÇÕES!$Q$102),IF('ORÇ.GLOBAL P CAIXA'!I155="R",L154,0))),0)</f>
        <v>0</v>
      </c>
      <c r="AZ154" s="75" t="n">
        <f aca="false">IF(AP154&lt;&gt;AR154,(IF('ORÇ.GLOBAL P CAIXA'!I155="",L154*(INFORMAÇÕES!$Q$100/INFORMAÇÕES!$Q$102),IF('ORÇ.GLOBAL P CAIXA'!I155="C",L154,0))),0)</f>
        <v>0</v>
      </c>
      <c r="BA154" s="75" t="n">
        <f aca="false">IF(AP154&lt;&gt;AR154,(IF('ORÇ.GLOBAL P CAIXA'!I155="",L154*INFORMAÇÕES!$U$115,IF('ORÇ.GLOBAL P CAIXA'!I155="CF",L154,0))),0)</f>
        <v>0</v>
      </c>
      <c r="BB154" s="75" t="n">
        <f aca="false">IF(AP154&lt;&gt;AR154,(IF('ORÇ.GLOBAL P CAIXA'!I155="",L154*INFORMAÇÕES!$U$116,IF('ORÇ.GLOBAL P CAIXA'!I155="O",L154,0))),0)</f>
        <v>0</v>
      </c>
      <c r="BC154" s="731" t="n">
        <f aca="false">IF(E154&lt;&gt;0,L154,0)</f>
        <v>0</v>
      </c>
    </row>
    <row r="155" s="174" customFormat="true" ht="14.25" hidden="false" customHeight="false" outlineLevel="0" collapsed="false">
      <c r="A155" s="159" t="n">
        <v>145</v>
      </c>
      <c r="B155" s="160" t="n">
        <f aca="false">'ORÇ.REPROG. P CAIXA'!B157</f>
        <v>0</v>
      </c>
      <c r="C155" s="723" t="n">
        <f aca="false">'ORÇ.REPROG. P CAIXA'!C157</f>
        <v>0</v>
      </c>
      <c r="D155" s="162" t="n">
        <f aca="false">'ORÇ.REPROG. P CAIXA'!D157</f>
        <v>0</v>
      </c>
      <c r="E155" s="163" t="n">
        <f aca="false">IF('BM GLOBAL'!$P$1&lt;&gt;0,'ORÇ.REPROG. P CAIXA'!E157,'ORÇ.REPROG. P CAIXA'!H157)</f>
        <v>0</v>
      </c>
      <c r="F155" s="163" t="n">
        <f aca="false">IF('BM GLOBAL'!$P$1&lt;&gt;0,IF('ORÇ.GLOBAL P CAIXA'!K156=0,'ORÇ.GLOBAL EMPRESA'!G156,'ORÇ.GLOBAL P CAIXA'!F156),'ORÇ.REPROG. P CAIXA'!I157)</f>
        <v>0</v>
      </c>
      <c r="G155" s="163" t="n">
        <f aca="false">IF(E155&lt;&gt;0,ROUND(E155*F155,2),IF(AO155=0,(SUMIF('ORÇ.REPROG. P CAIXA'!$AC$13:$AC$1012,B155,$AO$11:$AO$1010)),AO155))</f>
        <v>0</v>
      </c>
      <c r="H155" s="163" t="n">
        <f aca="false">IF(J155&lt;&gt;0,IF(E155&lt;&gt;0,J155/F155,0),0)</f>
        <v>0</v>
      </c>
      <c r="I155" s="163" t="n">
        <f aca="false">IF(L155&lt;&gt;0,IF(E155&lt;&gt;0,L155/F155,0),0)</f>
        <v>0</v>
      </c>
      <c r="J155" s="163" t="n">
        <f aca="false">IF(E155&lt;&gt;0,ROUND(INDEX($P$11:$AM$1010,$A155,$L$1),2),IF(AX155=0,(SUMIF($AP$11:$AP$1010,B155,$AX$11:$AX$1010)),AX155))</f>
        <v>0</v>
      </c>
      <c r="K155" s="163" t="n">
        <f aca="false">IF(G155=0,0,(J155/G155)*100)</f>
        <v>0</v>
      </c>
      <c r="L155" s="163" t="n">
        <f aca="false">IF(E155&lt;&gt;0,ROUND(IF($L$1=1,SUM(P155),"0")+IF($L$1=2,SUM($P155:Q155),"0")+IF($L$1=3,SUM($P155:R155),"0")+IF($L$1=4,SUM($P155:S155),"0")+IF($L$1=5,SUM($P155:T155),"0")+IF($L$1=6,SUM($P155:U155),"0")+IF($L$1=7,SUM($P155:V155),"0")+IF($L$1=8,SUM($P155:W155),"0")+IF($L$1=9,SUM($P155:X155),"0")+IF($L$1=10,SUM($P155:Y155),"0")+IF($L$1=11,SUM($P155:Z155),"0")+IF($L$1=12,SUM($P155:AA155),"0")+IF($L$1=13,SUM($P155:AB155),"0")+IF($L$1=14,SUM($P155:AC155),"0")+IF($L$1=15,SUM($P155:AD155),"0")+IF($L$1=16,SUM($P155:AE155),"0")+IF($L$1=17,SUM($P155:AF155),"0")+IF($L$1=18,SUM($P155:AG155),"0")+IF($L$1=19,SUM($P155:AH155),"0")+IF($L$1=20,SUM($P155:AI155),"0")+IF($L$1=21,SUM($P155:AJ155),"0")+IF($L$1=22,SUM($P155:AK155),"0")+IF($L$1=23,SUM($P155:AL155),"0")+IF($L$1=24,SUM($P155:AM155),"0"),2),IF(BC155=0,(SUMIF($AP$11:$AP$1010,B155,$BC$11:$BC$1010)),BC155))</f>
        <v>0</v>
      </c>
      <c r="M155" s="163" t="n">
        <f aca="false">IF(G155=0,0,(L155/G155)*100)</f>
        <v>0</v>
      </c>
      <c r="N155" s="168" t="str">
        <f aca="false">IF(B155&gt;0,"ok","ocultar")</f>
        <v>ocultar</v>
      </c>
      <c r="O155" s="650"/>
      <c r="P155" s="724"/>
      <c r="Q155" s="725"/>
      <c r="R155" s="725"/>
      <c r="S155" s="725"/>
      <c r="T155" s="725"/>
      <c r="U155" s="725"/>
      <c r="V155" s="725"/>
      <c r="W155" s="725"/>
      <c r="X155" s="725"/>
      <c r="Y155" s="725"/>
      <c r="Z155" s="725"/>
      <c r="AA155" s="726"/>
      <c r="AB155" s="726"/>
      <c r="AC155" s="726"/>
      <c r="AD155" s="726"/>
      <c r="AE155" s="726"/>
      <c r="AF155" s="726"/>
      <c r="AG155" s="726"/>
      <c r="AH155" s="726"/>
      <c r="AI155" s="726"/>
      <c r="AJ155" s="726"/>
      <c r="AK155" s="726"/>
      <c r="AL155" s="726"/>
      <c r="AM155" s="727"/>
      <c r="AO155" s="728" t="n">
        <f aca="false">IF(E155&lt;&gt;0,G155,0)</f>
        <v>0</v>
      </c>
      <c r="AP155" s="157" t="n">
        <f aca="false">IF(B155=0,AP154,IF(ISNONTEXT(B155)=TRUE(),INT(B155),INT(LEFT(B155,FIND(".",B155)-1))))</f>
        <v>3</v>
      </c>
      <c r="AQ155" s="157" t="str">
        <f aca="false">IF(AQ156=1,1,IF(B155&lt;&gt;0,1,IF(C155&lt;&gt;0,1,IF(D155&lt;&gt;0,1,IF(E155&lt;&gt;0,1,"")))))</f>
        <v/>
      </c>
      <c r="AR155" s="157" t="str">
        <f aca="false">IF(AP155=0," ",IF(AP155&lt;&gt;AP154,AP155," "))</f>
        <v> </v>
      </c>
      <c r="AS155" s="732"/>
      <c r="AT155" s="730" t="n">
        <f aca="false">IF(AP155&lt;&gt;AR155,(IF('ORÇ.GLOBAL P CAIXA'!I156="",J155*(INFORMAÇÕES!$Q$99/INFORMAÇÕES!$Q$102),IF('ORÇ.GLOBAL P CAIXA'!I156="R",J155,0))),0)</f>
        <v>0</v>
      </c>
      <c r="AU155" s="75" t="n">
        <f aca="false">IF(AP155&lt;&gt;AR155,(IF('ORÇ.GLOBAL P CAIXA'!I156="",J155*(INFORMAÇÕES!$Q$100/INFORMAÇÕES!$Q$102),IF('ORÇ.GLOBAL P CAIXA'!I156="C",J155,0))),0)</f>
        <v>0</v>
      </c>
      <c r="AV155" s="75" t="n">
        <f aca="false">IF(AP155&lt;&gt;AR155,(IF('ORÇ.GLOBAL P CAIXA'!I156="",J155*INFORMAÇÕES!$U$115,IF('ORÇ.GLOBAL P CAIXA'!I156="CF",J155,0))),0)</f>
        <v>0</v>
      </c>
      <c r="AW155" s="75" t="n">
        <f aca="false">IF(AP155&lt;&gt;AR155,(IF('ORÇ.GLOBAL P CAIXA'!I156="",J155*INFORMAÇÕES!$U$116,IF('ORÇ.GLOBAL P CAIXA'!I156="O",J155,0))),0)</f>
        <v>0</v>
      </c>
      <c r="AX155" s="731" t="n">
        <f aca="false">IF(E155&lt;&gt;0,J155,0)</f>
        <v>0</v>
      </c>
      <c r="AY155" s="730" t="n">
        <f aca="false">IF(AP155&lt;&gt;AR155,(IF('ORÇ.GLOBAL P CAIXA'!I156="",L155*(INFORMAÇÕES!$Q$99/INFORMAÇÕES!$Q$102),IF('ORÇ.GLOBAL P CAIXA'!I156="R",L155,0))),0)</f>
        <v>0</v>
      </c>
      <c r="AZ155" s="75" t="n">
        <f aca="false">IF(AP155&lt;&gt;AR155,(IF('ORÇ.GLOBAL P CAIXA'!I156="",L155*(INFORMAÇÕES!$Q$100/INFORMAÇÕES!$Q$102),IF('ORÇ.GLOBAL P CAIXA'!I156="C",L155,0))),0)</f>
        <v>0</v>
      </c>
      <c r="BA155" s="75" t="n">
        <f aca="false">IF(AP155&lt;&gt;AR155,(IF('ORÇ.GLOBAL P CAIXA'!I156="",L155*INFORMAÇÕES!$U$115,IF('ORÇ.GLOBAL P CAIXA'!I156="CF",L155,0))),0)</f>
        <v>0</v>
      </c>
      <c r="BB155" s="75" t="n">
        <f aca="false">IF(AP155&lt;&gt;AR155,(IF('ORÇ.GLOBAL P CAIXA'!I156="",L155*INFORMAÇÕES!$U$116,IF('ORÇ.GLOBAL P CAIXA'!I156="O",L155,0))),0)</f>
        <v>0</v>
      </c>
      <c r="BC155" s="731" t="n">
        <f aca="false">IF(E155&lt;&gt;0,L155,0)</f>
        <v>0</v>
      </c>
      <c r="OK155" s="734"/>
    </row>
    <row r="156" s="174" customFormat="true" ht="14.25" hidden="false" customHeight="false" outlineLevel="0" collapsed="false">
      <c r="A156" s="159" t="n">
        <v>146</v>
      </c>
      <c r="B156" s="160" t="n">
        <f aca="false">'ORÇ.REPROG. P CAIXA'!B158</f>
        <v>0</v>
      </c>
      <c r="C156" s="723" t="n">
        <f aca="false">'ORÇ.REPROG. P CAIXA'!C158</f>
        <v>0</v>
      </c>
      <c r="D156" s="162" t="n">
        <f aca="false">'ORÇ.REPROG. P CAIXA'!D158</f>
        <v>0</v>
      </c>
      <c r="E156" s="163" t="n">
        <f aca="false">IF('BM GLOBAL'!$P$1&lt;&gt;0,'ORÇ.REPROG. P CAIXA'!E158,'ORÇ.REPROG. P CAIXA'!H158)</f>
        <v>0</v>
      </c>
      <c r="F156" s="163" t="n">
        <f aca="false">IF('BM GLOBAL'!$P$1&lt;&gt;0,IF('ORÇ.GLOBAL P CAIXA'!K157=0,'ORÇ.GLOBAL EMPRESA'!G157,'ORÇ.GLOBAL P CAIXA'!F157),'ORÇ.REPROG. P CAIXA'!I158)</f>
        <v>0</v>
      </c>
      <c r="G156" s="163" t="n">
        <f aca="false">IF(E156&lt;&gt;0,ROUND(E156*F156,2),IF(AO156=0,(SUMIF('ORÇ.REPROG. P CAIXA'!$AC$13:$AC$1012,B156,$AO$11:$AO$1010)),AO156))</f>
        <v>0</v>
      </c>
      <c r="H156" s="163" t="n">
        <f aca="false">IF(J156&lt;&gt;0,IF(E156&lt;&gt;0,J156/F156,0),0)</f>
        <v>0</v>
      </c>
      <c r="I156" s="163" t="n">
        <f aca="false">IF(L156&lt;&gt;0,IF(E156&lt;&gt;0,L156/F156,0),0)</f>
        <v>0</v>
      </c>
      <c r="J156" s="163" t="n">
        <f aca="false">IF(E156&lt;&gt;0,ROUND(INDEX($P$11:$AM$1010,$A156,$L$1),2),IF(AX156=0,(SUMIF($AP$11:$AP$1010,B156,$AX$11:$AX$1010)),AX156))</f>
        <v>0</v>
      </c>
      <c r="K156" s="163" t="n">
        <f aca="false">IF(G156=0,0,(J156/G156)*100)</f>
        <v>0</v>
      </c>
      <c r="L156" s="163" t="n">
        <f aca="false">IF(E156&lt;&gt;0,ROUND(IF($L$1=1,SUM(P156),"0")+IF($L$1=2,SUM($P156:Q156),"0")+IF($L$1=3,SUM($P156:R156),"0")+IF($L$1=4,SUM($P156:S156),"0")+IF($L$1=5,SUM($P156:T156),"0")+IF($L$1=6,SUM($P156:U156),"0")+IF($L$1=7,SUM($P156:V156),"0")+IF($L$1=8,SUM($P156:W156),"0")+IF($L$1=9,SUM($P156:X156),"0")+IF($L$1=10,SUM($P156:Y156),"0")+IF($L$1=11,SUM($P156:Z156),"0")+IF($L$1=12,SUM($P156:AA156),"0")+IF($L$1=13,SUM($P156:AB156),"0")+IF($L$1=14,SUM($P156:AC156),"0")+IF($L$1=15,SUM($P156:AD156),"0")+IF($L$1=16,SUM($P156:AE156),"0")+IF($L$1=17,SUM($P156:AF156),"0")+IF($L$1=18,SUM($P156:AG156),"0")+IF($L$1=19,SUM($P156:AH156),"0")+IF($L$1=20,SUM($P156:AI156),"0")+IF($L$1=21,SUM($P156:AJ156),"0")+IF($L$1=22,SUM($P156:AK156),"0")+IF($L$1=23,SUM($P156:AL156),"0")+IF($L$1=24,SUM($P156:AM156),"0"),2),IF(BC156=0,(SUMIF($AP$11:$AP$1010,B156,$BC$11:$BC$1010)),BC156))</f>
        <v>0</v>
      </c>
      <c r="M156" s="163" t="n">
        <f aca="false">IF(G156=0,0,(L156/G156)*100)</f>
        <v>0</v>
      </c>
      <c r="N156" s="168" t="str">
        <f aca="false">IF(B156&gt;0,"ok","ocultar")</f>
        <v>ocultar</v>
      </c>
      <c r="O156" s="650"/>
      <c r="P156" s="724"/>
      <c r="Q156" s="725"/>
      <c r="R156" s="725"/>
      <c r="S156" s="725"/>
      <c r="T156" s="725"/>
      <c r="U156" s="725"/>
      <c r="V156" s="725"/>
      <c r="W156" s="725"/>
      <c r="X156" s="725"/>
      <c r="Y156" s="725"/>
      <c r="Z156" s="725"/>
      <c r="AA156" s="726"/>
      <c r="AB156" s="726"/>
      <c r="AC156" s="726"/>
      <c r="AD156" s="726"/>
      <c r="AE156" s="726"/>
      <c r="AF156" s="726"/>
      <c r="AG156" s="726"/>
      <c r="AH156" s="726"/>
      <c r="AI156" s="726"/>
      <c r="AJ156" s="726"/>
      <c r="AK156" s="726"/>
      <c r="AL156" s="726"/>
      <c r="AM156" s="727"/>
      <c r="AO156" s="728" t="n">
        <f aca="false">IF(E156&lt;&gt;0,G156,0)</f>
        <v>0</v>
      </c>
      <c r="AP156" s="157" t="n">
        <f aca="false">IF(B156=0,AP155,IF(ISNONTEXT(B156)=TRUE(),INT(B156),INT(LEFT(B156,FIND(".",B156)-1))))</f>
        <v>3</v>
      </c>
      <c r="AQ156" s="157" t="str">
        <f aca="false">IF(AQ157=1,1,IF(B156&lt;&gt;0,1,IF(C156&lt;&gt;0,1,IF(D156&lt;&gt;0,1,IF(E156&lt;&gt;0,1,"")))))</f>
        <v/>
      </c>
      <c r="AR156" s="157" t="str">
        <f aca="false">IF(AP156=0," ",IF(AP156&lt;&gt;AP155,AP156," "))</f>
        <v> </v>
      </c>
      <c r="AS156" s="732"/>
      <c r="AT156" s="730" t="n">
        <f aca="false">IF(AP156&lt;&gt;AR156,(IF('ORÇ.GLOBAL P CAIXA'!I157="",J156*(INFORMAÇÕES!$Q$99/INFORMAÇÕES!$Q$102),IF('ORÇ.GLOBAL P CAIXA'!I157="R",J156,0))),0)</f>
        <v>0</v>
      </c>
      <c r="AU156" s="75" t="n">
        <f aca="false">IF(AP156&lt;&gt;AR156,(IF('ORÇ.GLOBAL P CAIXA'!I157="",J156*(INFORMAÇÕES!$Q$100/INFORMAÇÕES!$Q$102),IF('ORÇ.GLOBAL P CAIXA'!I157="C",J156,0))),0)</f>
        <v>0</v>
      </c>
      <c r="AV156" s="75" t="n">
        <f aca="false">IF(AP156&lt;&gt;AR156,(IF('ORÇ.GLOBAL P CAIXA'!I157="",J156*INFORMAÇÕES!$U$115,IF('ORÇ.GLOBAL P CAIXA'!I157="CF",J156,0))),0)</f>
        <v>0</v>
      </c>
      <c r="AW156" s="75" t="n">
        <f aca="false">IF(AP156&lt;&gt;AR156,(IF('ORÇ.GLOBAL P CAIXA'!I157="",J156*INFORMAÇÕES!$U$116,IF('ORÇ.GLOBAL P CAIXA'!I157="O",J156,0))),0)</f>
        <v>0</v>
      </c>
      <c r="AX156" s="731" t="n">
        <f aca="false">IF(E156&lt;&gt;0,J156,0)</f>
        <v>0</v>
      </c>
      <c r="AY156" s="730" t="n">
        <f aca="false">IF(AP156&lt;&gt;AR156,(IF('ORÇ.GLOBAL P CAIXA'!I157="",L156*(INFORMAÇÕES!$Q$99/INFORMAÇÕES!$Q$102),IF('ORÇ.GLOBAL P CAIXA'!I157="R",L156,0))),0)</f>
        <v>0</v>
      </c>
      <c r="AZ156" s="75" t="n">
        <f aca="false">IF(AP156&lt;&gt;AR156,(IF('ORÇ.GLOBAL P CAIXA'!I157="",L156*(INFORMAÇÕES!$Q$100/INFORMAÇÕES!$Q$102),IF('ORÇ.GLOBAL P CAIXA'!I157="C",L156,0))),0)</f>
        <v>0</v>
      </c>
      <c r="BA156" s="75" t="n">
        <f aca="false">IF(AP156&lt;&gt;AR156,(IF('ORÇ.GLOBAL P CAIXA'!I157="",L156*INFORMAÇÕES!$U$115,IF('ORÇ.GLOBAL P CAIXA'!I157="CF",L156,0))),0)</f>
        <v>0</v>
      </c>
      <c r="BB156" s="75" t="n">
        <f aca="false">IF(AP156&lt;&gt;AR156,(IF('ORÇ.GLOBAL P CAIXA'!I157="",L156*INFORMAÇÕES!$U$116,IF('ORÇ.GLOBAL P CAIXA'!I157="O",L156,0))),0)</f>
        <v>0</v>
      </c>
      <c r="BC156" s="731" t="n">
        <f aca="false">IF(E156&lt;&gt;0,L156,0)</f>
        <v>0</v>
      </c>
      <c r="OK156" s="734"/>
    </row>
    <row r="157" s="174" customFormat="true" ht="14.25" hidden="false" customHeight="false" outlineLevel="0" collapsed="false">
      <c r="A157" s="159" t="n">
        <v>147</v>
      </c>
      <c r="B157" s="160" t="n">
        <f aca="false">'ORÇ.REPROG. P CAIXA'!B159</f>
        <v>0</v>
      </c>
      <c r="C157" s="723" t="n">
        <f aca="false">'ORÇ.REPROG. P CAIXA'!C159</f>
        <v>0</v>
      </c>
      <c r="D157" s="162" t="n">
        <f aca="false">'ORÇ.REPROG. P CAIXA'!D159</f>
        <v>0</v>
      </c>
      <c r="E157" s="163" t="n">
        <f aca="false">IF('BM GLOBAL'!$P$1&lt;&gt;0,'ORÇ.REPROG. P CAIXA'!E159,'ORÇ.REPROG. P CAIXA'!H159)</f>
        <v>0</v>
      </c>
      <c r="F157" s="163" t="n">
        <f aca="false">IF('BM GLOBAL'!$P$1&lt;&gt;0,IF('ORÇ.GLOBAL P CAIXA'!K158=0,'ORÇ.GLOBAL EMPRESA'!G158,'ORÇ.GLOBAL P CAIXA'!F158),'ORÇ.REPROG. P CAIXA'!I159)</f>
        <v>0</v>
      </c>
      <c r="G157" s="163" t="n">
        <f aca="false">IF(E157&lt;&gt;0,ROUND(E157*F157,2),IF(AO157=0,(SUMIF('ORÇ.REPROG. P CAIXA'!$AC$13:$AC$1012,B157,$AO$11:$AO$1010)),AO157))</f>
        <v>0</v>
      </c>
      <c r="H157" s="163" t="n">
        <f aca="false">IF(J157&lt;&gt;0,IF(E157&lt;&gt;0,J157/F157,0),0)</f>
        <v>0</v>
      </c>
      <c r="I157" s="163" t="n">
        <f aca="false">IF(L157&lt;&gt;0,IF(E157&lt;&gt;0,L157/F157,0),0)</f>
        <v>0</v>
      </c>
      <c r="J157" s="163" t="n">
        <f aca="false">IF(E157&lt;&gt;0,ROUND(INDEX($P$11:$AM$1010,$A157,$L$1),2),IF(AX157=0,(SUMIF($AP$11:$AP$1010,B157,$AX$11:$AX$1010)),AX157))</f>
        <v>0</v>
      </c>
      <c r="K157" s="163" t="n">
        <f aca="false">IF(G157=0,0,(J157/G157)*100)</f>
        <v>0</v>
      </c>
      <c r="L157" s="163" t="n">
        <f aca="false">IF(E157&lt;&gt;0,ROUND(IF($L$1=1,SUM(P157),"0")+IF($L$1=2,SUM($P157:Q157),"0")+IF($L$1=3,SUM($P157:R157),"0")+IF($L$1=4,SUM($P157:S157),"0")+IF($L$1=5,SUM($P157:T157),"0")+IF($L$1=6,SUM($P157:U157),"0")+IF($L$1=7,SUM($P157:V157),"0")+IF($L$1=8,SUM($P157:W157),"0")+IF($L$1=9,SUM($P157:X157),"0")+IF($L$1=10,SUM($P157:Y157),"0")+IF($L$1=11,SUM($P157:Z157),"0")+IF($L$1=12,SUM($P157:AA157),"0")+IF($L$1=13,SUM($P157:AB157),"0")+IF($L$1=14,SUM($P157:AC157),"0")+IF($L$1=15,SUM($P157:AD157),"0")+IF($L$1=16,SUM($P157:AE157),"0")+IF($L$1=17,SUM($P157:AF157),"0")+IF($L$1=18,SUM($P157:AG157),"0")+IF($L$1=19,SUM($P157:AH157),"0")+IF($L$1=20,SUM($P157:AI157),"0")+IF($L$1=21,SUM($P157:AJ157),"0")+IF($L$1=22,SUM($P157:AK157),"0")+IF($L$1=23,SUM($P157:AL157),"0")+IF($L$1=24,SUM($P157:AM157),"0"),2),IF(BC157=0,(SUMIF($AP$11:$AP$1010,B157,$BC$11:$BC$1010)),BC157))</f>
        <v>0</v>
      </c>
      <c r="M157" s="163" t="n">
        <f aca="false">IF(G157=0,0,(L157/G157)*100)</f>
        <v>0</v>
      </c>
      <c r="N157" s="168" t="str">
        <f aca="false">IF(B157&gt;0,"ok","ocultar")</f>
        <v>ocultar</v>
      </c>
      <c r="O157" s="650"/>
      <c r="P157" s="724"/>
      <c r="Q157" s="725"/>
      <c r="R157" s="725"/>
      <c r="S157" s="725"/>
      <c r="T157" s="725"/>
      <c r="U157" s="725"/>
      <c r="V157" s="725"/>
      <c r="W157" s="725"/>
      <c r="X157" s="725"/>
      <c r="Y157" s="725"/>
      <c r="Z157" s="725"/>
      <c r="AA157" s="726"/>
      <c r="AB157" s="726"/>
      <c r="AC157" s="726"/>
      <c r="AD157" s="726"/>
      <c r="AE157" s="726"/>
      <c r="AF157" s="726"/>
      <c r="AG157" s="726"/>
      <c r="AH157" s="726"/>
      <c r="AI157" s="726"/>
      <c r="AJ157" s="726"/>
      <c r="AK157" s="726"/>
      <c r="AL157" s="726"/>
      <c r="AM157" s="727"/>
      <c r="AO157" s="728" t="n">
        <f aca="false">IF(E157&lt;&gt;0,G157,0)</f>
        <v>0</v>
      </c>
      <c r="AP157" s="157" t="n">
        <f aca="false">IF(B157=0,AP156,IF(ISNONTEXT(B157)=TRUE(),INT(B157),INT(LEFT(B157,FIND(".",B157)-1))))</f>
        <v>3</v>
      </c>
      <c r="AQ157" s="157" t="str">
        <f aca="false">IF(AQ158=1,1,IF(B157&lt;&gt;0,1,IF(C157&lt;&gt;0,1,IF(D157&lt;&gt;0,1,IF(E157&lt;&gt;0,1,"")))))</f>
        <v/>
      </c>
      <c r="AR157" s="157" t="str">
        <f aca="false">IF(AP157=0," ",IF(AP157&lt;&gt;AP156,AP157," "))</f>
        <v> </v>
      </c>
      <c r="AS157" s="732"/>
      <c r="AT157" s="730" t="n">
        <f aca="false">IF(AP157&lt;&gt;AR157,(IF('ORÇ.GLOBAL P CAIXA'!I158="",J157*(INFORMAÇÕES!$Q$99/INFORMAÇÕES!$Q$102),IF('ORÇ.GLOBAL P CAIXA'!I158="R",J157,0))),0)</f>
        <v>0</v>
      </c>
      <c r="AU157" s="75" t="n">
        <f aca="false">IF(AP157&lt;&gt;AR157,(IF('ORÇ.GLOBAL P CAIXA'!I158="",J157*(INFORMAÇÕES!$Q$100/INFORMAÇÕES!$Q$102),IF('ORÇ.GLOBAL P CAIXA'!I158="C",J157,0))),0)</f>
        <v>0</v>
      </c>
      <c r="AV157" s="75" t="n">
        <f aca="false">IF(AP157&lt;&gt;AR157,(IF('ORÇ.GLOBAL P CAIXA'!I158="",J157*INFORMAÇÕES!$U$115,IF('ORÇ.GLOBAL P CAIXA'!I158="CF",J157,0))),0)</f>
        <v>0</v>
      </c>
      <c r="AW157" s="75" t="n">
        <f aca="false">IF(AP157&lt;&gt;AR157,(IF('ORÇ.GLOBAL P CAIXA'!I158="",J157*INFORMAÇÕES!$U$116,IF('ORÇ.GLOBAL P CAIXA'!I158="O",J157,0))),0)</f>
        <v>0</v>
      </c>
      <c r="AX157" s="731" t="n">
        <f aca="false">IF(E157&lt;&gt;0,J157,0)</f>
        <v>0</v>
      </c>
      <c r="AY157" s="730" t="n">
        <f aca="false">IF(AP157&lt;&gt;AR157,(IF('ORÇ.GLOBAL P CAIXA'!I158="",L157*(INFORMAÇÕES!$Q$99/INFORMAÇÕES!$Q$102),IF('ORÇ.GLOBAL P CAIXA'!I158="R",L157,0))),0)</f>
        <v>0</v>
      </c>
      <c r="AZ157" s="75" t="n">
        <f aca="false">IF(AP157&lt;&gt;AR157,(IF('ORÇ.GLOBAL P CAIXA'!I158="",L157*(INFORMAÇÕES!$Q$100/INFORMAÇÕES!$Q$102),IF('ORÇ.GLOBAL P CAIXA'!I158="C",L157,0))),0)</f>
        <v>0</v>
      </c>
      <c r="BA157" s="75" t="n">
        <f aca="false">IF(AP157&lt;&gt;AR157,(IF('ORÇ.GLOBAL P CAIXA'!I158="",L157*INFORMAÇÕES!$U$115,IF('ORÇ.GLOBAL P CAIXA'!I158="CF",L157,0))),0)</f>
        <v>0</v>
      </c>
      <c r="BB157" s="75" t="n">
        <f aca="false">IF(AP157&lt;&gt;AR157,(IF('ORÇ.GLOBAL P CAIXA'!I158="",L157*INFORMAÇÕES!$U$116,IF('ORÇ.GLOBAL P CAIXA'!I158="O",L157,0))),0)</f>
        <v>0</v>
      </c>
      <c r="BC157" s="731" t="n">
        <f aca="false">IF(E157&lt;&gt;0,L157,0)</f>
        <v>0</v>
      </c>
    </row>
    <row r="158" s="174" customFormat="true" ht="14.25" hidden="false" customHeight="false" outlineLevel="0" collapsed="false">
      <c r="A158" s="159" t="n">
        <v>148</v>
      </c>
      <c r="B158" s="160" t="n">
        <f aca="false">'ORÇ.REPROG. P CAIXA'!B160</f>
        <v>0</v>
      </c>
      <c r="C158" s="723" t="n">
        <f aca="false">'ORÇ.REPROG. P CAIXA'!C160</f>
        <v>0</v>
      </c>
      <c r="D158" s="162" t="n">
        <f aca="false">'ORÇ.REPROG. P CAIXA'!D160</f>
        <v>0</v>
      </c>
      <c r="E158" s="163" t="n">
        <f aca="false">IF('BM GLOBAL'!$P$1&lt;&gt;0,'ORÇ.REPROG. P CAIXA'!E160,'ORÇ.REPROG. P CAIXA'!H160)</f>
        <v>0</v>
      </c>
      <c r="F158" s="163" t="n">
        <f aca="false">IF('BM GLOBAL'!$P$1&lt;&gt;0,IF('ORÇ.GLOBAL P CAIXA'!K159=0,'ORÇ.GLOBAL EMPRESA'!G159,'ORÇ.GLOBAL P CAIXA'!F159),'ORÇ.REPROG. P CAIXA'!I160)</f>
        <v>0</v>
      </c>
      <c r="G158" s="163" t="n">
        <f aca="false">IF(E158&lt;&gt;0,ROUND(E158*F158,2),IF(AO158=0,(SUMIF('ORÇ.REPROG. P CAIXA'!$AC$13:$AC$1012,B158,$AO$11:$AO$1010)),AO158))</f>
        <v>0</v>
      </c>
      <c r="H158" s="163" t="n">
        <f aca="false">IF(J158&lt;&gt;0,IF(E158&lt;&gt;0,J158/F158,0),0)</f>
        <v>0</v>
      </c>
      <c r="I158" s="163" t="n">
        <f aca="false">IF(L158&lt;&gt;0,IF(E158&lt;&gt;0,L158/F158,0),0)</f>
        <v>0</v>
      </c>
      <c r="J158" s="163" t="n">
        <f aca="false">IF(E158&lt;&gt;0,ROUND(INDEX($P$11:$AM$1010,$A158,$L$1),2),IF(AX158=0,(SUMIF($AP$11:$AP$1010,B158,$AX$11:$AX$1010)),AX158))</f>
        <v>0</v>
      </c>
      <c r="K158" s="163" t="n">
        <f aca="false">IF(G158=0,0,(J158/G158)*100)</f>
        <v>0</v>
      </c>
      <c r="L158" s="163" t="n">
        <f aca="false">IF(E158&lt;&gt;0,ROUND(IF($L$1=1,SUM(P158),"0")+IF($L$1=2,SUM($P158:Q158),"0")+IF($L$1=3,SUM($P158:R158),"0")+IF($L$1=4,SUM($P158:S158),"0")+IF($L$1=5,SUM($P158:T158),"0")+IF($L$1=6,SUM($P158:U158),"0")+IF($L$1=7,SUM($P158:V158),"0")+IF($L$1=8,SUM($P158:W158),"0")+IF($L$1=9,SUM($P158:X158),"0")+IF($L$1=10,SUM($P158:Y158),"0")+IF($L$1=11,SUM($P158:Z158),"0")+IF($L$1=12,SUM($P158:AA158),"0")+IF($L$1=13,SUM($P158:AB158),"0")+IF($L$1=14,SUM($P158:AC158),"0")+IF($L$1=15,SUM($P158:AD158),"0")+IF($L$1=16,SUM($P158:AE158),"0")+IF($L$1=17,SUM($P158:AF158),"0")+IF($L$1=18,SUM($P158:AG158),"0")+IF($L$1=19,SUM($P158:AH158),"0")+IF($L$1=20,SUM($P158:AI158),"0")+IF($L$1=21,SUM($P158:AJ158),"0")+IF($L$1=22,SUM($P158:AK158),"0")+IF($L$1=23,SUM($P158:AL158),"0")+IF($L$1=24,SUM($P158:AM158),"0"),2),IF(BC158=0,(SUMIF($AP$11:$AP$1010,B158,$BC$11:$BC$1010)),BC158))</f>
        <v>0</v>
      </c>
      <c r="M158" s="163" t="n">
        <f aca="false">IF(G158=0,0,(L158/G158)*100)</f>
        <v>0</v>
      </c>
      <c r="N158" s="168" t="str">
        <f aca="false">IF(B158&gt;0,"ok","ocultar")</f>
        <v>ocultar</v>
      </c>
      <c r="O158" s="650"/>
      <c r="P158" s="724"/>
      <c r="Q158" s="725"/>
      <c r="R158" s="725"/>
      <c r="S158" s="725"/>
      <c r="T158" s="725"/>
      <c r="U158" s="725"/>
      <c r="V158" s="725"/>
      <c r="W158" s="725"/>
      <c r="X158" s="725"/>
      <c r="Y158" s="725"/>
      <c r="Z158" s="725"/>
      <c r="AA158" s="726"/>
      <c r="AB158" s="726"/>
      <c r="AC158" s="726"/>
      <c r="AD158" s="726"/>
      <c r="AE158" s="726"/>
      <c r="AF158" s="726"/>
      <c r="AG158" s="726"/>
      <c r="AH158" s="726"/>
      <c r="AI158" s="726"/>
      <c r="AJ158" s="726"/>
      <c r="AK158" s="726"/>
      <c r="AL158" s="726"/>
      <c r="AM158" s="727"/>
      <c r="AO158" s="728" t="n">
        <f aca="false">IF(E158&lt;&gt;0,G158,0)</f>
        <v>0</v>
      </c>
      <c r="AP158" s="157" t="n">
        <f aca="false">IF(B158=0,AP157,IF(ISNONTEXT(B158)=TRUE(),INT(B158),INT(LEFT(B158,FIND(".",B158)-1))))</f>
        <v>3</v>
      </c>
      <c r="AQ158" s="157" t="str">
        <f aca="false">IF(AQ159=1,1,IF(B158&lt;&gt;0,1,IF(C158&lt;&gt;0,1,IF(D158&lt;&gt;0,1,IF(E158&lt;&gt;0,1,"")))))</f>
        <v/>
      </c>
      <c r="AR158" s="157" t="str">
        <f aca="false">IF(AP158=0," ",IF(AP158&lt;&gt;AP157,AP158," "))</f>
        <v> </v>
      </c>
      <c r="AS158" s="732"/>
      <c r="AT158" s="730" t="n">
        <f aca="false">IF(AP158&lt;&gt;AR158,(IF('ORÇ.GLOBAL P CAIXA'!I159="",J158*(INFORMAÇÕES!$Q$99/INFORMAÇÕES!$Q$102),IF('ORÇ.GLOBAL P CAIXA'!I159="R",J158,0))),0)</f>
        <v>0</v>
      </c>
      <c r="AU158" s="75" t="n">
        <f aca="false">IF(AP158&lt;&gt;AR158,(IF('ORÇ.GLOBAL P CAIXA'!I159="",J158*(INFORMAÇÕES!$Q$100/INFORMAÇÕES!$Q$102),IF('ORÇ.GLOBAL P CAIXA'!I159="C",J158,0))),0)</f>
        <v>0</v>
      </c>
      <c r="AV158" s="75" t="n">
        <f aca="false">IF(AP158&lt;&gt;AR158,(IF('ORÇ.GLOBAL P CAIXA'!I159="",J158*INFORMAÇÕES!$U$115,IF('ORÇ.GLOBAL P CAIXA'!I159="CF",J158,0))),0)</f>
        <v>0</v>
      </c>
      <c r="AW158" s="75" t="n">
        <f aca="false">IF(AP158&lt;&gt;AR158,(IF('ORÇ.GLOBAL P CAIXA'!I159="",J158*INFORMAÇÕES!$U$116,IF('ORÇ.GLOBAL P CAIXA'!I159="O",J158,0))),0)</f>
        <v>0</v>
      </c>
      <c r="AX158" s="731" t="n">
        <f aca="false">IF(E158&lt;&gt;0,J158,0)</f>
        <v>0</v>
      </c>
      <c r="AY158" s="730" t="n">
        <f aca="false">IF(AP158&lt;&gt;AR158,(IF('ORÇ.GLOBAL P CAIXA'!I159="",L158*(INFORMAÇÕES!$Q$99/INFORMAÇÕES!$Q$102),IF('ORÇ.GLOBAL P CAIXA'!I159="R",L158,0))),0)</f>
        <v>0</v>
      </c>
      <c r="AZ158" s="75" t="n">
        <f aca="false">IF(AP158&lt;&gt;AR158,(IF('ORÇ.GLOBAL P CAIXA'!I159="",L158*(INFORMAÇÕES!$Q$100/INFORMAÇÕES!$Q$102),IF('ORÇ.GLOBAL P CAIXA'!I159="C",L158,0))),0)</f>
        <v>0</v>
      </c>
      <c r="BA158" s="75" t="n">
        <f aca="false">IF(AP158&lt;&gt;AR158,(IF('ORÇ.GLOBAL P CAIXA'!I159="",L158*INFORMAÇÕES!$U$115,IF('ORÇ.GLOBAL P CAIXA'!I159="CF",L158,0))),0)</f>
        <v>0</v>
      </c>
      <c r="BB158" s="75" t="n">
        <f aca="false">IF(AP158&lt;&gt;AR158,(IF('ORÇ.GLOBAL P CAIXA'!I159="",L158*INFORMAÇÕES!$U$116,IF('ORÇ.GLOBAL P CAIXA'!I159="O",L158,0))),0)</f>
        <v>0</v>
      </c>
      <c r="BC158" s="731" t="n">
        <f aca="false">IF(E158&lt;&gt;0,L158,0)</f>
        <v>0</v>
      </c>
    </row>
    <row r="159" s="174" customFormat="true" ht="14.25" hidden="false" customHeight="false" outlineLevel="0" collapsed="false">
      <c r="A159" s="159" t="n">
        <v>149</v>
      </c>
      <c r="B159" s="160" t="n">
        <f aca="false">'ORÇ.REPROG. P CAIXA'!B161</f>
        <v>0</v>
      </c>
      <c r="C159" s="723" t="n">
        <f aca="false">'ORÇ.REPROG. P CAIXA'!C161</f>
        <v>0</v>
      </c>
      <c r="D159" s="162" t="n">
        <f aca="false">'ORÇ.REPROG. P CAIXA'!D161</f>
        <v>0</v>
      </c>
      <c r="E159" s="163" t="n">
        <f aca="false">IF('BM GLOBAL'!$P$1&lt;&gt;0,'ORÇ.REPROG. P CAIXA'!E161,'ORÇ.REPROG. P CAIXA'!H161)</f>
        <v>0</v>
      </c>
      <c r="F159" s="163" t="n">
        <f aca="false">IF('BM GLOBAL'!$P$1&lt;&gt;0,IF('ORÇ.GLOBAL P CAIXA'!K160=0,'ORÇ.GLOBAL EMPRESA'!G160,'ORÇ.GLOBAL P CAIXA'!F160),'ORÇ.REPROG. P CAIXA'!I161)</f>
        <v>0</v>
      </c>
      <c r="G159" s="163" t="n">
        <f aca="false">IF(E159&lt;&gt;0,ROUND(E159*F159,2),IF(AO159=0,(SUMIF('ORÇ.REPROG. P CAIXA'!$AC$13:$AC$1012,B159,$AO$11:$AO$1010)),AO159))</f>
        <v>0</v>
      </c>
      <c r="H159" s="163" t="n">
        <f aca="false">IF(J159&lt;&gt;0,IF(E159&lt;&gt;0,J159/F159,0),0)</f>
        <v>0</v>
      </c>
      <c r="I159" s="163" t="n">
        <f aca="false">IF(L159&lt;&gt;0,IF(E159&lt;&gt;0,L159/F159,0),0)</f>
        <v>0</v>
      </c>
      <c r="J159" s="163" t="n">
        <f aca="false">IF(E159&lt;&gt;0,ROUND(INDEX($P$11:$AM$1010,$A159,$L$1),2),IF(AX159=0,(SUMIF($AP$11:$AP$1010,B159,$AX$11:$AX$1010)),AX159))</f>
        <v>0</v>
      </c>
      <c r="K159" s="163" t="n">
        <f aca="false">IF(G159=0,0,(J159/G159)*100)</f>
        <v>0</v>
      </c>
      <c r="L159" s="163" t="n">
        <f aca="false">IF(E159&lt;&gt;0,ROUND(IF($L$1=1,SUM(P159),"0")+IF($L$1=2,SUM($P159:Q159),"0")+IF($L$1=3,SUM($P159:R159),"0")+IF($L$1=4,SUM($P159:S159),"0")+IF($L$1=5,SUM($P159:T159),"0")+IF($L$1=6,SUM($P159:U159),"0")+IF($L$1=7,SUM($P159:V159),"0")+IF($L$1=8,SUM($P159:W159),"0")+IF($L$1=9,SUM($P159:X159),"0")+IF($L$1=10,SUM($P159:Y159),"0")+IF($L$1=11,SUM($P159:Z159),"0")+IF($L$1=12,SUM($P159:AA159),"0")+IF($L$1=13,SUM($P159:AB159),"0")+IF($L$1=14,SUM($P159:AC159),"0")+IF($L$1=15,SUM($P159:AD159),"0")+IF($L$1=16,SUM($P159:AE159),"0")+IF($L$1=17,SUM($P159:AF159),"0")+IF($L$1=18,SUM($P159:AG159),"0")+IF($L$1=19,SUM($P159:AH159),"0")+IF($L$1=20,SUM($P159:AI159),"0")+IF($L$1=21,SUM($P159:AJ159),"0")+IF($L$1=22,SUM($P159:AK159),"0")+IF($L$1=23,SUM($P159:AL159),"0")+IF($L$1=24,SUM($P159:AM159),"0"),2),IF(BC159=0,(SUMIF($AP$11:$AP$1010,B159,$BC$11:$BC$1010)),BC159))</f>
        <v>0</v>
      </c>
      <c r="M159" s="163" t="n">
        <f aca="false">IF(G159=0,0,(L159/G159)*100)</f>
        <v>0</v>
      </c>
      <c r="N159" s="168" t="str">
        <f aca="false">IF(B159&gt;0,"ok","ocultar")</f>
        <v>ocultar</v>
      </c>
      <c r="O159" s="650"/>
      <c r="P159" s="724"/>
      <c r="Q159" s="725"/>
      <c r="R159" s="725"/>
      <c r="S159" s="725"/>
      <c r="T159" s="725"/>
      <c r="U159" s="725"/>
      <c r="V159" s="725"/>
      <c r="W159" s="725"/>
      <c r="X159" s="725"/>
      <c r="Y159" s="725"/>
      <c r="Z159" s="725"/>
      <c r="AA159" s="726"/>
      <c r="AB159" s="726"/>
      <c r="AC159" s="726"/>
      <c r="AD159" s="726"/>
      <c r="AE159" s="726"/>
      <c r="AF159" s="726"/>
      <c r="AG159" s="726"/>
      <c r="AH159" s="726"/>
      <c r="AI159" s="726"/>
      <c r="AJ159" s="726"/>
      <c r="AK159" s="726"/>
      <c r="AL159" s="726"/>
      <c r="AM159" s="727"/>
      <c r="AO159" s="728" t="n">
        <f aca="false">IF(E159&lt;&gt;0,G159,0)</f>
        <v>0</v>
      </c>
      <c r="AP159" s="157" t="n">
        <f aca="false">IF(B159=0,AP158,IF(ISNONTEXT(B159)=TRUE(),INT(B159),INT(LEFT(B159,FIND(".",B159)-1))))</f>
        <v>3</v>
      </c>
      <c r="AQ159" s="157" t="str">
        <f aca="false">IF(AQ160=1,1,IF(B159&lt;&gt;0,1,IF(C159&lt;&gt;0,1,IF(D159&lt;&gt;0,1,IF(E159&lt;&gt;0,1,"")))))</f>
        <v/>
      </c>
      <c r="AR159" s="157" t="str">
        <f aca="false">IF(AP159=0," ",IF(AP159&lt;&gt;AP158,AP159," "))</f>
        <v> </v>
      </c>
      <c r="AS159" s="732"/>
      <c r="AT159" s="730" t="n">
        <f aca="false">IF(AP159&lt;&gt;AR159,(IF('ORÇ.GLOBAL P CAIXA'!I160="",J159*(INFORMAÇÕES!$Q$99/INFORMAÇÕES!$Q$102),IF('ORÇ.GLOBAL P CAIXA'!I160="R",J159,0))),0)</f>
        <v>0</v>
      </c>
      <c r="AU159" s="75" t="n">
        <f aca="false">IF(AP159&lt;&gt;AR159,(IF('ORÇ.GLOBAL P CAIXA'!I160="",J159*(INFORMAÇÕES!$Q$100/INFORMAÇÕES!$Q$102),IF('ORÇ.GLOBAL P CAIXA'!I160="C",J159,0))),0)</f>
        <v>0</v>
      </c>
      <c r="AV159" s="75" t="n">
        <f aca="false">IF(AP159&lt;&gt;AR159,(IF('ORÇ.GLOBAL P CAIXA'!I160="",J159*INFORMAÇÕES!$U$115,IF('ORÇ.GLOBAL P CAIXA'!I160="CF",J159,0))),0)</f>
        <v>0</v>
      </c>
      <c r="AW159" s="75" t="n">
        <f aca="false">IF(AP159&lt;&gt;AR159,(IF('ORÇ.GLOBAL P CAIXA'!I160="",J159*INFORMAÇÕES!$U$116,IF('ORÇ.GLOBAL P CAIXA'!I160="O",J159,0))),0)</f>
        <v>0</v>
      </c>
      <c r="AX159" s="731" t="n">
        <f aca="false">IF(E159&lt;&gt;0,J159,0)</f>
        <v>0</v>
      </c>
      <c r="AY159" s="730" t="n">
        <f aca="false">IF(AP159&lt;&gt;AR159,(IF('ORÇ.GLOBAL P CAIXA'!I160="",L159*(INFORMAÇÕES!$Q$99/INFORMAÇÕES!$Q$102),IF('ORÇ.GLOBAL P CAIXA'!I160="R",L159,0))),0)</f>
        <v>0</v>
      </c>
      <c r="AZ159" s="75" t="n">
        <f aca="false">IF(AP159&lt;&gt;AR159,(IF('ORÇ.GLOBAL P CAIXA'!I160="",L159*(INFORMAÇÕES!$Q$100/INFORMAÇÕES!$Q$102),IF('ORÇ.GLOBAL P CAIXA'!I160="C",L159,0))),0)</f>
        <v>0</v>
      </c>
      <c r="BA159" s="75" t="n">
        <f aca="false">IF(AP159&lt;&gt;AR159,(IF('ORÇ.GLOBAL P CAIXA'!I160="",L159*INFORMAÇÕES!$U$115,IF('ORÇ.GLOBAL P CAIXA'!I160="CF",L159,0))),0)</f>
        <v>0</v>
      </c>
      <c r="BB159" s="75" t="n">
        <f aca="false">IF(AP159&lt;&gt;AR159,(IF('ORÇ.GLOBAL P CAIXA'!I160="",L159*INFORMAÇÕES!$U$116,IF('ORÇ.GLOBAL P CAIXA'!I160="O",L159,0))),0)</f>
        <v>0</v>
      </c>
      <c r="BC159" s="731" t="n">
        <f aca="false">IF(E159&lt;&gt;0,L159,0)</f>
        <v>0</v>
      </c>
    </row>
    <row r="160" s="174" customFormat="true" ht="14.25" hidden="false" customHeight="false" outlineLevel="0" collapsed="false">
      <c r="A160" s="159" t="n">
        <v>150</v>
      </c>
      <c r="B160" s="160" t="n">
        <f aca="false">'ORÇ.REPROG. P CAIXA'!B162</f>
        <v>0</v>
      </c>
      <c r="C160" s="723" t="n">
        <f aca="false">'ORÇ.REPROG. P CAIXA'!C162</f>
        <v>0</v>
      </c>
      <c r="D160" s="162" t="n">
        <f aca="false">'ORÇ.REPROG. P CAIXA'!D162</f>
        <v>0</v>
      </c>
      <c r="E160" s="163" t="n">
        <f aca="false">IF('BM GLOBAL'!$P$1&lt;&gt;0,'ORÇ.REPROG. P CAIXA'!E162,'ORÇ.REPROG. P CAIXA'!H162)</f>
        <v>0</v>
      </c>
      <c r="F160" s="163" t="n">
        <f aca="false">IF('BM GLOBAL'!$P$1&lt;&gt;0,IF('ORÇ.GLOBAL P CAIXA'!K161=0,'ORÇ.GLOBAL EMPRESA'!G161,'ORÇ.GLOBAL P CAIXA'!F161),'ORÇ.REPROG. P CAIXA'!I162)</f>
        <v>0</v>
      </c>
      <c r="G160" s="163" t="n">
        <f aca="false">IF(E160&lt;&gt;0,ROUND(E160*F160,2),IF(AO160=0,(SUMIF('ORÇ.REPROG. P CAIXA'!$AC$13:$AC$1012,B160,$AO$11:$AO$1010)),AO160))</f>
        <v>0</v>
      </c>
      <c r="H160" s="163" t="n">
        <f aca="false">IF(J160&lt;&gt;0,IF(E160&lt;&gt;0,J160/F160,0),0)</f>
        <v>0</v>
      </c>
      <c r="I160" s="163" t="n">
        <f aca="false">IF(L160&lt;&gt;0,IF(E160&lt;&gt;0,L160/F160,0),0)</f>
        <v>0</v>
      </c>
      <c r="J160" s="163" t="n">
        <f aca="false">IF(E160&lt;&gt;0,ROUND(INDEX($P$11:$AM$1010,$A160,$L$1),2),IF(AX160=0,(SUMIF($AP$11:$AP$1010,B160,$AX$11:$AX$1010)),AX160))</f>
        <v>0</v>
      </c>
      <c r="K160" s="163" t="n">
        <f aca="false">IF(G160=0,0,(J160/G160)*100)</f>
        <v>0</v>
      </c>
      <c r="L160" s="163" t="n">
        <f aca="false">IF(E160&lt;&gt;0,ROUND(IF($L$1=1,SUM(P160),"0")+IF($L$1=2,SUM($P160:Q160),"0")+IF($L$1=3,SUM($P160:R160),"0")+IF($L$1=4,SUM($P160:S160),"0")+IF($L$1=5,SUM($P160:T160),"0")+IF($L$1=6,SUM($P160:U160),"0")+IF($L$1=7,SUM($P160:V160),"0")+IF($L$1=8,SUM($P160:W160),"0")+IF($L$1=9,SUM($P160:X160),"0")+IF($L$1=10,SUM($P160:Y160),"0")+IF($L$1=11,SUM($P160:Z160),"0")+IF($L$1=12,SUM($P160:AA160),"0")+IF($L$1=13,SUM($P160:AB160),"0")+IF($L$1=14,SUM($P160:AC160),"0")+IF($L$1=15,SUM($P160:AD160),"0")+IF($L$1=16,SUM($P160:AE160),"0")+IF($L$1=17,SUM($P160:AF160),"0")+IF($L$1=18,SUM($P160:AG160),"0")+IF($L$1=19,SUM($P160:AH160),"0")+IF($L$1=20,SUM($P160:AI160),"0")+IF($L$1=21,SUM($P160:AJ160),"0")+IF($L$1=22,SUM($P160:AK160),"0")+IF($L$1=23,SUM($P160:AL160),"0")+IF($L$1=24,SUM($P160:AM160),"0"),2),IF(BC160=0,(SUMIF($AP$11:$AP$1010,B160,$BC$11:$BC$1010)),BC160))</f>
        <v>0</v>
      </c>
      <c r="M160" s="163" t="n">
        <f aca="false">IF(G160=0,0,(L160/G160)*100)</f>
        <v>0</v>
      </c>
      <c r="N160" s="168" t="str">
        <f aca="false">IF(B160&gt;0,"ok","ocultar")</f>
        <v>ocultar</v>
      </c>
      <c r="O160" s="650"/>
      <c r="P160" s="724"/>
      <c r="Q160" s="725"/>
      <c r="R160" s="725"/>
      <c r="S160" s="725"/>
      <c r="T160" s="725"/>
      <c r="U160" s="725"/>
      <c r="V160" s="725"/>
      <c r="W160" s="725"/>
      <c r="X160" s="725"/>
      <c r="Y160" s="725"/>
      <c r="Z160" s="725"/>
      <c r="AA160" s="726"/>
      <c r="AB160" s="726"/>
      <c r="AC160" s="726"/>
      <c r="AD160" s="726"/>
      <c r="AE160" s="726"/>
      <c r="AF160" s="726"/>
      <c r="AG160" s="726"/>
      <c r="AH160" s="726"/>
      <c r="AI160" s="726"/>
      <c r="AJ160" s="726"/>
      <c r="AK160" s="726"/>
      <c r="AL160" s="726"/>
      <c r="AM160" s="727"/>
      <c r="AO160" s="728" t="n">
        <f aca="false">IF(E160&lt;&gt;0,G160,0)</f>
        <v>0</v>
      </c>
      <c r="AP160" s="157" t="n">
        <f aca="false">IF(B160=0,AP159,IF(ISNONTEXT(B160)=TRUE(),INT(B160),INT(LEFT(B160,FIND(".",B160)-1))))</f>
        <v>3</v>
      </c>
      <c r="AQ160" s="157" t="str">
        <f aca="false">IF(AQ161=1,1,IF(B160&lt;&gt;0,1,IF(C160&lt;&gt;0,1,IF(D160&lt;&gt;0,1,IF(E160&lt;&gt;0,1,"")))))</f>
        <v/>
      </c>
      <c r="AR160" s="157" t="str">
        <f aca="false">IF(AP160=0," ",IF(AP160&lt;&gt;AP159,AP160," "))</f>
        <v> </v>
      </c>
      <c r="AS160" s="732"/>
      <c r="AT160" s="730" t="n">
        <f aca="false">IF(AP160&lt;&gt;AR160,(IF('ORÇ.GLOBAL P CAIXA'!I161="",J160*(INFORMAÇÕES!$Q$99/INFORMAÇÕES!$Q$102),IF('ORÇ.GLOBAL P CAIXA'!I161="R",J160,0))),0)</f>
        <v>0</v>
      </c>
      <c r="AU160" s="75" t="n">
        <f aca="false">IF(AP160&lt;&gt;AR160,(IF('ORÇ.GLOBAL P CAIXA'!I161="",J160*(INFORMAÇÕES!$Q$100/INFORMAÇÕES!$Q$102),IF('ORÇ.GLOBAL P CAIXA'!I161="C",J160,0))),0)</f>
        <v>0</v>
      </c>
      <c r="AV160" s="75" t="n">
        <f aca="false">IF(AP160&lt;&gt;AR160,(IF('ORÇ.GLOBAL P CAIXA'!I161="",J160*INFORMAÇÕES!$U$115,IF('ORÇ.GLOBAL P CAIXA'!I161="CF",J160,0))),0)</f>
        <v>0</v>
      </c>
      <c r="AW160" s="75" t="n">
        <f aca="false">IF(AP160&lt;&gt;AR160,(IF('ORÇ.GLOBAL P CAIXA'!I161="",J160*INFORMAÇÕES!$U$116,IF('ORÇ.GLOBAL P CAIXA'!I161="O",J160,0))),0)</f>
        <v>0</v>
      </c>
      <c r="AX160" s="731" t="n">
        <f aca="false">IF(E160&lt;&gt;0,J160,0)</f>
        <v>0</v>
      </c>
      <c r="AY160" s="730" t="n">
        <f aca="false">IF(AP160&lt;&gt;AR160,(IF('ORÇ.GLOBAL P CAIXA'!I161="",L160*(INFORMAÇÕES!$Q$99/INFORMAÇÕES!$Q$102),IF('ORÇ.GLOBAL P CAIXA'!I161="R",L160,0))),0)</f>
        <v>0</v>
      </c>
      <c r="AZ160" s="75" t="n">
        <f aca="false">IF(AP160&lt;&gt;AR160,(IF('ORÇ.GLOBAL P CAIXA'!I161="",L160*(INFORMAÇÕES!$Q$100/INFORMAÇÕES!$Q$102),IF('ORÇ.GLOBAL P CAIXA'!I161="C",L160,0))),0)</f>
        <v>0</v>
      </c>
      <c r="BA160" s="75" t="n">
        <f aca="false">IF(AP160&lt;&gt;AR160,(IF('ORÇ.GLOBAL P CAIXA'!I161="",L160*INFORMAÇÕES!$U$115,IF('ORÇ.GLOBAL P CAIXA'!I161="CF",L160,0))),0)</f>
        <v>0</v>
      </c>
      <c r="BB160" s="75" t="n">
        <f aca="false">IF(AP160&lt;&gt;AR160,(IF('ORÇ.GLOBAL P CAIXA'!I161="",L160*INFORMAÇÕES!$U$116,IF('ORÇ.GLOBAL P CAIXA'!I161="O",L160,0))),0)</f>
        <v>0</v>
      </c>
      <c r="BC160" s="731" t="n">
        <f aca="false">IF(E160&lt;&gt;0,L160,0)</f>
        <v>0</v>
      </c>
    </row>
    <row r="161" s="174" customFormat="true" ht="14.25" hidden="false" customHeight="false" outlineLevel="0" collapsed="false">
      <c r="A161" s="159" t="n">
        <v>151</v>
      </c>
      <c r="B161" s="160" t="n">
        <f aca="false">'ORÇ.REPROG. P CAIXA'!B163</f>
        <v>0</v>
      </c>
      <c r="C161" s="723" t="n">
        <f aca="false">'ORÇ.REPROG. P CAIXA'!C163</f>
        <v>0</v>
      </c>
      <c r="D161" s="162" t="n">
        <f aca="false">'ORÇ.REPROG. P CAIXA'!D163</f>
        <v>0</v>
      </c>
      <c r="E161" s="163" t="n">
        <f aca="false">IF('BM GLOBAL'!$P$1&lt;&gt;0,'ORÇ.REPROG. P CAIXA'!E163,'ORÇ.REPROG. P CAIXA'!H163)</f>
        <v>0</v>
      </c>
      <c r="F161" s="163" t="n">
        <f aca="false">IF('BM GLOBAL'!$P$1&lt;&gt;0,IF('ORÇ.GLOBAL P CAIXA'!K162=0,'ORÇ.GLOBAL EMPRESA'!G162,'ORÇ.GLOBAL P CAIXA'!F162),'ORÇ.REPROG. P CAIXA'!I163)</f>
        <v>0</v>
      </c>
      <c r="G161" s="163" t="n">
        <f aca="false">IF(E161&lt;&gt;0,ROUND(E161*F161,2),IF(AO161=0,(SUMIF('ORÇ.REPROG. P CAIXA'!$AC$13:$AC$1012,B161,$AO$11:$AO$1010)),AO161))</f>
        <v>0</v>
      </c>
      <c r="H161" s="163" t="n">
        <f aca="false">IF(J161&lt;&gt;0,IF(E161&lt;&gt;0,J161/F161,0),0)</f>
        <v>0</v>
      </c>
      <c r="I161" s="163" t="n">
        <f aca="false">IF(L161&lt;&gt;0,IF(E161&lt;&gt;0,L161/F161,0),0)</f>
        <v>0</v>
      </c>
      <c r="J161" s="163" t="n">
        <f aca="false">IF(E161&lt;&gt;0,ROUND(INDEX($P$11:$AM$1010,$A161,$L$1),2),IF(AX161=0,(SUMIF($AP$11:$AP$1010,B161,$AX$11:$AX$1010)),AX161))</f>
        <v>0</v>
      </c>
      <c r="K161" s="163" t="n">
        <f aca="false">IF(G161=0,0,(J161/G161)*100)</f>
        <v>0</v>
      </c>
      <c r="L161" s="163" t="n">
        <f aca="false">IF(E161&lt;&gt;0,ROUND(IF($L$1=1,SUM(P161),"0")+IF($L$1=2,SUM($P161:Q161),"0")+IF($L$1=3,SUM($P161:R161),"0")+IF($L$1=4,SUM($P161:S161),"0")+IF($L$1=5,SUM($P161:T161),"0")+IF($L$1=6,SUM($P161:U161),"0")+IF($L$1=7,SUM($P161:V161),"0")+IF($L$1=8,SUM($P161:W161),"0")+IF($L$1=9,SUM($P161:X161),"0")+IF($L$1=10,SUM($P161:Y161),"0")+IF($L$1=11,SUM($P161:Z161),"0")+IF($L$1=12,SUM($P161:AA161),"0")+IF($L$1=13,SUM($P161:AB161),"0")+IF($L$1=14,SUM($P161:AC161),"0")+IF($L$1=15,SUM($P161:AD161),"0")+IF($L$1=16,SUM($P161:AE161),"0")+IF($L$1=17,SUM($P161:AF161),"0")+IF($L$1=18,SUM($P161:AG161),"0")+IF($L$1=19,SUM($P161:AH161),"0")+IF($L$1=20,SUM($P161:AI161),"0")+IF($L$1=21,SUM($P161:AJ161),"0")+IF($L$1=22,SUM($P161:AK161),"0")+IF($L$1=23,SUM($P161:AL161),"0")+IF($L$1=24,SUM($P161:AM161),"0"),2),IF(BC161=0,(SUMIF($AP$11:$AP$1010,B161,$BC$11:$BC$1010)),BC161))</f>
        <v>0</v>
      </c>
      <c r="M161" s="163" t="n">
        <f aca="false">IF(G161=0,0,(L161/G161)*100)</f>
        <v>0</v>
      </c>
      <c r="N161" s="168" t="str">
        <f aca="false">IF(B161&gt;0,"ok","ocultar")</f>
        <v>ocultar</v>
      </c>
      <c r="O161" s="650"/>
      <c r="P161" s="724"/>
      <c r="Q161" s="725"/>
      <c r="R161" s="725"/>
      <c r="S161" s="725"/>
      <c r="T161" s="725"/>
      <c r="U161" s="725"/>
      <c r="V161" s="725"/>
      <c r="W161" s="725"/>
      <c r="X161" s="725"/>
      <c r="Y161" s="725"/>
      <c r="Z161" s="725"/>
      <c r="AA161" s="726"/>
      <c r="AB161" s="726"/>
      <c r="AC161" s="726"/>
      <c r="AD161" s="726"/>
      <c r="AE161" s="726"/>
      <c r="AF161" s="726"/>
      <c r="AG161" s="726"/>
      <c r="AH161" s="726"/>
      <c r="AI161" s="726"/>
      <c r="AJ161" s="726"/>
      <c r="AK161" s="726"/>
      <c r="AL161" s="726"/>
      <c r="AM161" s="727"/>
      <c r="AO161" s="728" t="n">
        <f aca="false">IF(E161&lt;&gt;0,G161,0)</f>
        <v>0</v>
      </c>
      <c r="AP161" s="157" t="n">
        <f aca="false">IF(B161=0,AP160,IF(ISNONTEXT(B161)=TRUE(),INT(B161),INT(LEFT(B161,FIND(".",B161)-1))))</f>
        <v>3</v>
      </c>
      <c r="AQ161" s="157" t="str">
        <f aca="false">IF(AQ162=1,1,IF(B161&lt;&gt;0,1,IF(C161&lt;&gt;0,1,IF(D161&lt;&gt;0,1,IF(E161&lt;&gt;0,1,"")))))</f>
        <v/>
      </c>
      <c r="AR161" s="157" t="str">
        <f aca="false">IF(AP161=0," ",IF(AP161&lt;&gt;AP160,AP161," "))</f>
        <v> </v>
      </c>
      <c r="AS161" s="732"/>
      <c r="AT161" s="730" t="n">
        <f aca="false">IF(AP161&lt;&gt;AR161,(IF('ORÇ.GLOBAL P CAIXA'!I162="",J161*(INFORMAÇÕES!$Q$99/INFORMAÇÕES!$Q$102),IF('ORÇ.GLOBAL P CAIXA'!I162="R",J161,0))),0)</f>
        <v>0</v>
      </c>
      <c r="AU161" s="75" t="n">
        <f aca="false">IF(AP161&lt;&gt;AR161,(IF('ORÇ.GLOBAL P CAIXA'!I162="",J161*(INFORMAÇÕES!$Q$100/INFORMAÇÕES!$Q$102),IF('ORÇ.GLOBAL P CAIXA'!I162="C",J161,0))),0)</f>
        <v>0</v>
      </c>
      <c r="AV161" s="75" t="n">
        <f aca="false">IF(AP161&lt;&gt;AR161,(IF('ORÇ.GLOBAL P CAIXA'!I162="",J161*INFORMAÇÕES!$U$115,IF('ORÇ.GLOBAL P CAIXA'!I162="CF",J161,0))),0)</f>
        <v>0</v>
      </c>
      <c r="AW161" s="75" t="n">
        <f aca="false">IF(AP161&lt;&gt;AR161,(IF('ORÇ.GLOBAL P CAIXA'!I162="",J161*INFORMAÇÕES!$U$116,IF('ORÇ.GLOBAL P CAIXA'!I162="O",J161,0))),0)</f>
        <v>0</v>
      </c>
      <c r="AX161" s="731" t="n">
        <f aca="false">IF(E161&lt;&gt;0,J161,0)</f>
        <v>0</v>
      </c>
      <c r="AY161" s="730" t="n">
        <f aca="false">IF(AP161&lt;&gt;AR161,(IF('ORÇ.GLOBAL P CAIXA'!I162="",L161*(INFORMAÇÕES!$Q$99/INFORMAÇÕES!$Q$102),IF('ORÇ.GLOBAL P CAIXA'!I162="R",L161,0))),0)</f>
        <v>0</v>
      </c>
      <c r="AZ161" s="75" t="n">
        <f aca="false">IF(AP161&lt;&gt;AR161,(IF('ORÇ.GLOBAL P CAIXA'!I162="",L161*(INFORMAÇÕES!$Q$100/INFORMAÇÕES!$Q$102),IF('ORÇ.GLOBAL P CAIXA'!I162="C",L161,0))),0)</f>
        <v>0</v>
      </c>
      <c r="BA161" s="75" t="n">
        <f aca="false">IF(AP161&lt;&gt;AR161,(IF('ORÇ.GLOBAL P CAIXA'!I162="",L161*INFORMAÇÕES!$U$115,IF('ORÇ.GLOBAL P CAIXA'!I162="CF",L161,0))),0)</f>
        <v>0</v>
      </c>
      <c r="BB161" s="75" t="n">
        <f aca="false">IF(AP161&lt;&gt;AR161,(IF('ORÇ.GLOBAL P CAIXA'!I162="",L161*INFORMAÇÕES!$U$116,IF('ORÇ.GLOBAL P CAIXA'!I162="O",L161,0))),0)</f>
        <v>0</v>
      </c>
      <c r="BC161" s="731" t="n">
        <f aca="false">IF(E161&lt;&gt;0,L161,0)</f>
        <v>0</v>
      </c>
    </row>
    <row r="162" s="174" customFormat="true" ht="14.25" hidden="false" customHeight="false" outlineLevel="0" collapsed="false">
      <c r="A162" s="159" t="n">
        <v>152</v>
      </c>
      <c r="B162" s="160" t="n">
        <f aca="false">'ORÇ.REPROG. P CAIXA'!B164</f>
        <v>0</v>
      </c>
      <c r="C162" s="723" t="n">
        <f aca="false">'ORÇ.REPROG. P CAIXA'!C164</f>
        <v>0</v>
      </c>
      <c r="D162" s="162" t="n">
        <f aca="false">'ORÇ.REPROG. P CAIXA'!D164</f>
        <v>0</v>
      </c>
      <c r="E162" s="163" t="n">
        <f aca="false">IF('BM GLOBAL'!$P$1&lt;&gt;0,'ORÇ.REPROG. P CAIXA'!E164,'ORÇ.REPROG. P CAIXA'!H164)</f>
        <v>0</v>
      </c>
      <c r="F162" s="163" t="n">
        <f aca="false">IF('BM GLOBAL'!$P$1&lt;&gt;0,IF('ORÇ.GLOBAL P CAIXA'!K163=0,'ORÇ.GLOBAL EMPRESA'!G163,'ORÇ.GLOBAL P CAIXA'!F163),'ORÇ.REPROG. P CAIXA'!I164)</f>
        <v>0</v>
      </c>
      <c r="G162" s="163" t="n">
        <f aca="false">IF(E162&lt;&gt;0,ROUND(E162*F162,2),IF(AO162=0,(SUMIF('ORÇ.REPROG. P CAIXA'!$AC$13:$AC$1012,B162,$AO$11:$AO$1010)),AO162))</f>
        <v>0</v>
      </c>
      <c r="H162" s="163" t="n">
        <f aca="false">IF(J162&lt;&gt;0,IF(E162&lt;&gt;0,J162/F162,0),0)</f>
        <v>0</v>
      </c>
      <c r="I162" s="163" t="n">
        <f aca="false">IF(L162&lt;&gt;0,IF(E162&lt;&gt;0,L162/F162,0),0)</f>
        <v>0</v>
      </c>
      <c r="J162" s="163" t="n">
        <f aca="false">IF(E162&lt;&gt;0,ROUND(INDEX($P$11:$AM$1010,$A162,$L$1),2),IF(AX162=0,(SUMIF($AP$11:$AP$1010,B162,$AX$11:$AX$1010)),AX162))</f>
        <v>0</v>
      </c>
      <c r="K162" s="163" t="n">
        <f aca="false">IF(G162=0,0,(J162/G162)*100)</f>
        <v>0</v>
      </c>
      <c r="L162" s="163" t="n">
        <f aca="false">IF(E162&lt;&gt;0,ROUND(IF($L$1=1,SUM(P162),"0")+IF($L$1=2,SUM($P162:Q162),"0")+IF($L$1=3,SUM($P162:R162),"0")+IF($L$1=4,SUM($P162:S162),"0")+IF($L$1=5,SUM($P162:T162),"0")+IF($L$1=6,SUM($P162:U162),"0")+IF($L$1=7,SUM($P162:V162),"0")+IF($L$1=8,SUM($P162:W162),"0")+IF($L$1=9,SUM($P162:X162),"0")+IF($L$1=10,SUM($P162:Y162),"0")+IF($L$1=11,SUM($P162:Z162),"0")+IF($L$1=12,SUM($P162:AA162),"0")+IF($L$1=13,SUM($P162:AB162),"0")+IF($L$1=14,SUM($P162:AC162),"0")+IF($L$1=15,SUM($P162:AD162),"0")+IF($L$1=16,SUM($P162:AE162),"0")+IF($L$1=17,SUM($P162:AF162),"0")+IF($L$1=18,SUM($P162:AG162),"0")+IF($L$1=19,SUM($P162:AH162),"0")+IF($L$1=20,SUM($P162:AI162),"0")+IF($L$1=21,SUM($P162:AJ162),"0")+IF($L$1=22,SUM($P162:AK162),"0")+IF($L$1=23,SUM($P162:AL162),"0")+IF($L$1=24,SUM($P162:AM162),"0"),2),IF(BC162=0,(SUMIF($AP$11:$AP$1010,B162,$BC$11:$BC$1010)),BC162))</f>
        <v>0</v>
      </c>
      <c r="M162" s="163" t="n">
        <f aca="false">IF(G162=0,0,(L162/G162)*100)</f>
        <v>0</v>
      </c>
      <c r="N162" s="168" t="str">
        <f aca="false">IF(B162&gt;0,"ok","ocultar")</f>
        <v>ocultar</v>
      </c>
      <c r="O162" s="650"/>
      <c r="P162" s="724"/>
      <c r="Q162" s="725"/>
      <c r="R162" s="725"/>
      <c r="S162" s="725"/>
      <c r="T162" s="725"/>
      <c r="U162" s="725"/>
      <c r="V162" s="725"/>
      <c r="W162" s="725"/>
      <c r="X162" s="725"/>
      <c r="Y162" s="725"/>
      <c r="Z162" s="725"/>
      <c r="AA162" s="726"/>
      <c r="AB162" s="726"/>
      <c r="AC162" s="726"/>
      <c r="AD162" s="726"/>
      <c r="AE162" s="726"/>
      <c r="AF162" s="726"/>
      <c r="AG162" s="726"/>
      <c r="AH162" s="726"/>
      <c r="AI162" s="726"/>
      <c r="AJ162" s="726"/>
      <c r="AK162" s="726"/>
      <c r="AL162" s="726"/>
      <c r="AM162" s="727"/>
      <c r="AO162" s="728" t="n">
        <f aca="false">IF(E162&lt;&gt;0,G162,0)</f>
        <v>0</v>
      </c>
      <c r="AP162" s="157" t="n">
        <f aca="false">IF(B162=0,AP161,IF(ISNONTEXT(B162)=TRUE(),INT(B162),INT(LEFT(B162,FIND(".",B162)-1))))</f>
        <v>3</v>
      </c>
      <c r="AQ162" s="157" t="str">
        <f aca="false">IF(AQ163=1,1,IF(B162&lt;&gt;0,1,IF(C162&lt;&gt;0,1,IF(D162&lt;&gt;0,1,IF(E162&lt;&gt;0,1,"")))))</f>
        <v/>
      </c>
      <c r="AR162" s="157" t="str">
        <f aca="false">IF(AP162=0," ",IF(AP162&lt;&gt;AP161,AP162," "))</f>
        <v> </v>
      </c>
      <c r="AS162" s="732"/>
      <c r="AT162" s="730" t="n">
        <f aca="false">IF(AP162&lt;&gt;AR162,(IF('ORÇ.GLOBAL P CAIXA'!I163="",J162*(INFORMAÇÕES!$Q$99/INFORMAÇÕES!$Q$102),IF('ORÇ.GLOBAL P CAIXA'!I163="R",J162,0))),0)</f>
        <v>0</v>
      </c>
      <c r="AU162" s="75" t="n">
        <f aca="false">IF(AP162&lt;&gt;AR162,(IF('ORÇ.GLOBAL P CAIXA'!I163="",J162*(INFORMAÇÕES!$Q$100/INFORMAÇÕES!$Q$102),IF('ORÇ.GLOBAL P CAIXA'!I163="C",J162,0))),0)</f>
        <v>0</v>
      </c>
      <c r="AV162" s="75" t="n">
        <f aca="false">IF(AP162&lt;&gt;AR162,(IF('ORÇ.GLOBAL P CAIXA'!I163="",J162*INFORMAÇÕES!$U$115,IF('ORÇ.GLOBAL P CAIXA'!I163="CF",J162,0))),0)</f>
        <v>0</v>
      </c>
      <c r="AW162" s="75" t="n">
        <f aca="false">IF(AP162&lt;&gt;AR162,(IF('ORÇ.GLOBAL P CAIXA'!I163="",J162*INFORMAÇÕES!$U$116,IF('ORÇ.GLOBAL P CAIXA'!I163="O",J162,0))),0)</f>
        <v>0</v>
      </c>
      <c r="AX162" s="731" t="n">
        <f aca="false">IF(E162&lt;&gt;0,J162,0)</f>
        <v>0</v>
      </c>
      <c r="AY162" s="730" t="n">
        <f aca="false">IF(AP162&lt;&gt;AR162,(IF('ORÇ.GLOBAL P CAIXA'!I163="",L162*(INFORMAÇÕES!$Q$99/INFORMAÇÕES!$Q$102),IF('ORÇ.GLOBAL P CAIXA'!I163="R",L162,0))),0)</f>
        <v>0</v>
      </c>
      <c r="AZ162" s="75" t="n">
        <f aca="false">IF(AP162&lt;&gt;AR162,(IF('ORÇ.GLOBAL P CAIXA'!I163="",L162*(INFORMAÇÕES!$Q$100/INFORMAÇÕES!$Q$102),IF('ORÇ.GLOBAL P CAIXA'!I163="C",L162,0))),0)</f>
        <v>0</v>
      </c>
      <c r="BA162" s="75" t="n">
        <f aca="false">IF(AP162&lt;&gt;AR162,(IF('ORÇ.GLOBAL P CAIXA'!I163="",L162*INFORMAÇÕES!$U$115,IF('ORÇ.GLOBAL P CAIXA'!I163="CF",L162,0))),0)</f>
        <v>0</v>
      </c>
      <c r="BB162" s="75" t="n">
        <f aca="false">IF(AP162&lt;&gt;AR162,(IF('ORÇ.GLOBAL P CAIXA'!I163="",L162*INFORMAÇÕES!$U$116,IF('ORÇ.GLOBAL P CAIXA'!I163="O",L162,0))),0)</f>
        <v>0</v>
      </c>
      <c r="BC162" s="731" t="n">
        <f aca="false">IF(E162&lt;&gt;0,L162,0)</f>
        <v>0</v>
      </c>
    </row>
    <row r="163" s="174" customFormat="true" ht="14.25" hidden="false" customHeight="false" outlineLevel="0" collapsed="false">
      <c r="A163" s="159" t="n">
        <v>153</v>
      </c>
      <c r="B163" s="160" t="n">
        <f aca="false">'ORÇ.REPROG. P CAIXA'!B165</f>
        <v>0</v>
      </c>
      <c r="C163" s="723" t="n">
        <f aca="false">'ORÇ.REPROG. P CAIXA'!C165</f>
        <v>0</v>
      </c>
      <c r="D163" s="162" t="n">
        <f aca="false">'ORÇ.REPROG. P CAIXA'!D165</f>
        <v>0</v>
      </c>
      <c r="E163" s="163" t="n">
        <f aca="false">IF('BM GLOBAL'!$P$1&lt;&gt;0,'ORÇ.REPROG. P CAIXA'!E165,'ORÇ.REPROG. P CAIXA'!H165)</f>
        <v>0</v>
      </c>
      <c r="F163" s="163" t="n">
        <f aca="false">IF('BM GLOBAL'!$P$1&lt;&gt;0,IF('ORÇ.GLOBAL P CAIXA'!K164=0,'ORÇ.GLOBAL EMPRESA'!G164,'ORÇ.GLOBAL P CAIXA'!F164),'ORÇ.REPROG. P CAIXA'!I165)</f>
        <v>0</v>
      </c>
      <c r="G163" s="163" t="n">
        <f aca="false">IF(E163&lt;&gt;0,ROUND(E163*F163,2),IF(AO163=0,(SUMIF('ORÇ.REPROG. P CAIXA'!$AC$13:$AC$1012,B163,$AO$11:$AO$1010)),AO163))</f>
        <v>0</v>
      </c>
      <c r="H163" s="163" t="n">
        <f aca="false">IF(J163&lt;&gt;0,IF(E163&lt;&gt;0,J163/F163,0),0)</f>
        <v>0</v>
      </c>
      <c r="I163" s="163" t="n">
        <f aca="false">IF(L163&lt;&gt;0,IF(E163&lt;&gt;0,L163/F163,0),0)</f>
        <v>0</v>
      </c>
      <c r="J163" s="163" t="n">
        <f aca="false">IF(E163&lt;&gt;0,ROUND(INDEX($P$11:$AM$1010,$A163,$L$1),2),IF(AX163=0,(SUMIF($AP$11:$AP$1010,B163,$AX$11:$AX$1010)),AX163))</f>
        <v>0</v>
      </c>
      <c r="K163" s="163" t="n">
        <f aca="false">IF(G163=0,0,(J163/G163)*100)</f>
        <v>0</v>
      </c>
      <c r="L163" s="163" t="n">
        <f aca="false">IF(E163&lt;&gt;0,ROUND(IF($L$1=1,SUM(P163),"0")+IF($L$1=2,SUM($P163:Q163),"0")+IF($L$1=3,SUM($P163:R163),"0")+IF($L$1=4,SUM($P163:S163),"0")+IF($L$1=5,SUM($P163:T163),"0")+IF($L$1=6,SUM($P163:U163),"0")+IF($L$1=7,SUM($P163:V163),"0")+IF($L$1=8,SUM($P163:W163),"0")+IF($L$1=9,SUM($P163:X163),"0")+IF($L$1=10,SUM($P163:Y163),"0")+IF($L$1=11,SUM($P163:Z163),"0")+IF($L$1=12,SUM($P163:AA163),"0")+IF($L$1=13,SUM($P163:AB163),"0")+IF($L$1=14,SUM($P163:AC163),"0")+IF($L$1=15,SUM($P163:AD163),"0")+IF($L$1=16,SUM($P163:AE163),"0")+IF($L$1=17,SUM($P163:AF163),"0")+IF($L$1=18,SUM($P163:AG163),"0")+IF($L$1=19,SUM($P163:AH163),"0")+IF($L$1=20,SUM($P163:AI163),"0")+IF($L$1=21,SUM($P163:AJ163),"0")+IF($L$1=22,SUM($P163:AK163),"0")+IF($L$1=23,SUM($P163:AL163),"0")+IF($L$1=24,SUM($P163:AM163),"0"),2),IF(BC163=0,(SUMIF($AP$11:$AP$1010,B163,$BC$11:$BC$1010)),BC163))</f>
        <v>0</v>
      </c>
      <c r="M163" s="163" t="n">
        <f aca="false">IF(G163=0,0,(L163/G163)*100)</f>
        <v>0</v>
      </c>
      <c r="N163" s="168" t="str">
        <f aca="false">IF(B163&gt;0,"ok","ocultar")</f>
        <v>ocultar</v>
      </c>
      <c r="O163" s="650"/>
      <c r="P163" s="724"/>
      <c r="Q163" s="725"/>
      <c r="R163" s="725"/>
      <c r="S163" s="725"/>
      <c r="T163" s="725"/>
      <c r="U163" s="725"/>
      <c r="V163" s="725"/>
      <c r="W163" s="725"/>
      <c r="X163" s="725"/>
      <c r="Y163" s="725"/>
      <c r="Z163" s="725"/>
      <c r="AA163" s="726"/>
      <c r="AB163" s="726"/>
      <c r="AC163" s="726"/>
      <c r="AD163" s="726"/>
      <c r="AE163" s="726"/>
      <c r="AF163" s="726"/>
      <c r="AG163" s="726"/>
      <c r="AH163" s="726"/>
      <c r="AI163" s="726"/>
      <c r="AJ163" s="726"/>
      <c r="AK163" s="726"/>
      <c r="AL163" s="726"/>
      <c r="AM163" s="727"/>
      <c r="AO163" s="728" t="n">
        <f aca="false">IF(E163&lt;&gt;0,G163,0)</f>
        <v>0</v>
      </c>
      <c r="AP163" s="157" t="n">
        <f aca="false">IF(B163=0,AP162,IF(ISNONTEXT(B163)=TRUE(),INT(B163),INT(LEFT(B163,FIND(".",B163)-1))))</f>
        <v>3</v>
      </c>
      <c r="AQ163" s="157" t="str">
        <f aca="false">IF(AQ164=1,1,IF(B163&lt;&gt;0,1,IF(C163&lt;&gt;0,1,IF(D163&lt;&gt;0,1,IF(E163&lt;&gt;0,1,"")))))</f>
        <v/>
      </c>
      <c r="AR163" s="157" t="str">
        <f aca="false">IF(AP163=0," ",IF(AP163&lt;&gt;AP162,AP163," "))</f>
        <v> </v>
      </c>
      <c r="AS163" s="732"/>
      <c r="AT163" s="730" t="n">
        <f aca="false">IF(AP163&lt;&gt;AR163,(IF('ORÇ.GLOBAL P CAIXA'!I164="",J163*(INFORMAÇÕES!$Q$99/INFORMAÇÕES!$Q$102),IF('ORÇ.GLOBAL P CAIXA'!I164="R",J163,0))),0)</f>
        <v>0</v>
      </c>
      <c r="AU163" s="75" t="n">
        <f aca="false">IF(AP163&lt;&gt;AR163,(IF('ORÇ.GLOBAL P CAIXA'!I164="",J163*(INFORMAÇÕES!$Q$100/INFORMAÇÕES!$Q$102),IF('ORÇ.GLOBAL P CAIXA'!I164="C",J163,0))),0)</f>
        <v>0</v>
      </c>
      <c r="AV163" s="75" t="n">
        <f aca="false">IF(AP163&lt;&gt;AR163,(IF('ORÇ.GLOBAL P CAIXA'!I164="",J163*INFORMAÇÕES!$U$115,IF('ORÇ.GLOBAL P CAIXA'!I164="CF",J163,0))),0)</f>
        <v>0</v>
      </c>
      <c r="AW163" s="75" t="n">
        <f aca="false">IF(AP163&lt;&gt;AR163,(IF('ORÇ.GLOBAL P CAIXA'!I164="",J163*INFORMAÇÕES!$U$116,IF('ORÇ.GLOBAL P CAIXA'!I164="O",J163,0))),0)</f>
        <v>0</v>
      </c>
      <c r="AX163" s="731" t="n">
        <f aca="false">IF(E163&lt;&gt;0,J163,0)</f>
        <v>0</v>
      </c>
      <c r="AY163" s="730" t="n">
        <f aca="false">IF(AP163&lt;&gt;AR163,(IF('ORÇ.GLOBAL P CAIXA'!I164="",L163*(INFORMAÇÕES!$Q$99/INFORMAÇÕES!$Q$102),IF('ORÇ.GLOBAL P CAIXA'!I164="R",L163,0))),0)</f>
        <v>0</v>
      </c>
      <c r="AZ163" s="75" t="n">
        <f aca="false">IF(AP163&lt;&gt;AR163,(IF('ORÇ.GLOBAL P CAIXA'!I164="",L163*(INFORMAÇÕES!$Q$100/INFORMAÇÕES!$Q$102),IF('ORÇ.GLOBAL P CAIXA'!I164="C",L163,0))),0)</f>
        <v>0</v>
      </c>
      <c r="BA163" s="75" t="n">
        <f aca="false">IF(AP163&lt;&gt;AR163,(IF('ORÇ.GLOBAL P CAIXA'!I164="",L163*INFORMAÇÕES!$U$115,IF('ORÇ.GLOBAL P CAIXA'!I164="CF",L163,0))),0)</f>
        <v>0</v>
      </c>
      <c r="BB163" s="75" t="n">
        <f aca="false">IF(AP163&lt;&gt;AR163,(IF('ORÇ.GLOBAL P CAIXA'!I164="",L163*INFORMAÇÕES!$U$116,IF('ORÇ.GLOBAL P CAIXA'!I164="O",L163,0))),0)</f>
        <v>0</v>
      </c>
      <c r="BC163" s="731" t="n">
        <f aca="false">IF(E163&lt;&gt;0,L163,0)</f>
        <v>0</v>
      </c>
    </row>
    <row r="164" s="174" customFormat="true" ht="14.25" hidden="false" customHeight="false" outlineLevel="0" collapsed="false">
      <c r="A164" s="159" t="n">
        <v>154</v>
      </c>
      <c r="B164" s="160" t="n">
        <f aca="false">'ORÇ.REPROG. P CAIXA'!B166</f>
        <v>0</v>
      </c>
      <c r="C164" s="723" t="n">
        <f aca="false">'ORÇ.REPROG. P CAIXA'!C166</f>
        <v>0</v>
      </c>
      <c r="D164" s="162" t="n">
        <f aca="false">'ORÇ.REPROG. P CAIXA'!D166</f>
        <v>0</v>
      </c>
      <c r="E164" s="163" t="n">
        <f aca="false">IF('BM GLOBAL'!$P$1&lt;&gt;0,'ORÇ.REPROG. P CAIXA'!E166,'ORÇ.REPROG. P CAIXA'!H166)</f>
        <v>0</v>
      </c>
      <c r="F164" s="163" t="n">
        <f aca="false">IF('BM GLOBAL'!$P$1&lt;&gt;0,IF('ORÇ.GLOBAL P CAIXA'!K165=0,'ORÇ.GLOBAL EMPRESA'!G165,'ORÇ.GLOBAL P CAIXA'!F165),'ORÇ.REPROG. P CAIXA'!I166)</f>
        <v>0</v>
      </c>
      <c r="G164" s="163" t="n">
        <f aca="false">IF(E164&lt;&gt;0,ROUND(E164*F164,2),IF(AO164=0,(SUMIF('ORÇ.REPROG. P CAIXA'!$AC$13:$AC$1012,B164,$AO$11:$AO$1010)),AO164))</f>
        <v>0</v>
      </c>
      <c r="H164" s="163" t="n">
        <f aca="false">IF(J164&lt;&gt;0,IF(E164&lt;&gt;0,J164/F164,0),0)</f>
        <v>0</v>
      </c>
      <c r="I164" s="163" t="n">
        <f aca="false">IF(L164&lt;&gt;0,IF(E164&lt;&gt;0,L164/F164,0),0)</f>
        <v>0</v>
      </c>
      <c r="J164" s="163" t="n">
        <f aca="false">IF(E164&lt;&gt;0,ROUND(INDEX($P$11:$AM$1010,$A164,$L$1),2),IF(AX164=0,(SUMIF($AP$11:$AP$1010,B164,$AX$11:$AX$1010)),AX164))</f>
        <v>0</v>
      </c>
      <c r="K164" s="163" t="n">
        <f aca="false">IF(G164=0,0,(J164/G164)*100)</f>
        <v>0</v>
      </c>
      <c r="L164" s="163" t="n">
        <f aca="false">IF(E164&lt;&gt;0,ROUND(IF($L$1=1,SUM(P164),"0")+IF($L$1=2,SUM($P164:Q164),"0")+IF($L$1=3,SUM($P164:R164),"0")+IF($L$1=4,SUM($P164:S164),"0")+IF($L$1=5,SUM($P164:T164),"0")+IF($L$1=6,SUM($P164:U164),"0")+IF($L$1=7,SUM($P164:V164),"0")+IF($L$1=8,SUM($P164:W164),"0")+IF($L$1=9,SUM($P164:X164),"0")+IF($L$1=10,SUM($P164:Y164),"0")+IF($L$1=11,SUM($P164:Z164),"0")+IF($L$1=12,SUM($P164:AA164),"0")+IF($L$1=13,SUM($P164:AB164),"0")+IF($L$1=14,SUM($P164:AC164),"0")+IF($L$1=15,SUM($P164:AD164),"0")+IF($L$1=16,SUM($P164:AE164),"0")+IF($L$1=17,SUM($P164:AF164),"0")+IF($L$1=18,SUM($P164:AG164),"0")+IF($L$1=19,SUM($P164:AH164),"0")+IF($L$1=20,SUM($P164:AI164),"0")+IF($L$1=21,SUM($P164:AJ164),"0")+IF($L$1=22,SUM($P164:AK164),"0")+IF($L$1=23,SUM($P164:AL164),"0")+IF($L$1=24,SUM($P164:AM164),"0"),2),IF(BC164=0,(SUMIF($AP$11:$AP$1010,B164,$BC$11:$BC$1010)),BC164))</f>
        <v>0</v>
      </c>
      <c r="M164" s="163" t="n">
        <f aca="false">IF(G164=0,0,(L164/G164)*100)</f>
        <v>0</v>
      </c>
      <c r="N164" s="168" t="str">
        <f aca="false">IF(B164&gt;0,"ok","ocultar")</f>
        <v>ocultar</v>
      </c>
      <c r="O164" s="650"/>
      <c r="P164" s="724"/>
      <c r="Q164" s="725"/>
      <c r="R164" s="725"/>
      <c r="S164" s="725"/>
      <c r="T164" s="725"/>
      <c r="U164" s="725"/>
      <c r="V164" s="725"/>
      <c r="W164" s="725"/>
      <c r="X164" s="725"/>
      <c r="Y164" s="725"/>
      <c r="Z164" s="725"/>
      <c r="AA164" s="726"/>
      <c r="AB164" s="726"/>
      <c r="AC164" s="726"/>
      <c r="AD164" s="726"/>
      <c r="AE164" s="726"/>
      <c r="AF164" s="726"/>
      <c r="AG164" s="726"/>
      <c r="AH164" s="726"/>
      <c r="AI164" s="726"/>
      <c r="AJ164" s="726"/>
      <c r="AK164" s="726"/>
      <c r="AL164" s="726"/>
      <c r="AM164" s="727"/>
      <c r="AO164" s="728" t="n">
        <f aca="false">IF(E164&lt;&gt;0,G164,0)</f>
        <v>0</v>
      </c>
      <c r="AP164" s="157" t="n">
        <f aca="false">IF(B164=0,AP163,IF(ISNONTEXT(B164)=TRUE(),INT(B164),INT(LEFT(B164,FIND(".",B164)-1))))</f>
        <v>3</v>
      </c>
      <c r="AQ164" s="157" t="str">
        <f aca="false">IF(AQ165=1,1,IF(B164&lt;&gt;0,1,IF(C164&lt;&gt;0,1,IF(D164&lt;&gt;0,1,IF(E164&lt;&gt;0,1,"")))))</f>
        <v/>
      </c>
      <c r="AR164" s="157" t="str">
        <f aca="false">IF(AP164=0," ",IF(AP164&lt;&gt;AP163,AP164," "))</f>
        <v> </v>
      </c>
      <c r="AS164" s="732"/>
      <c r="AT164" s="730" t="n">
        <f aca="false">IF(AP164&lt;&gt;AR164,(IF('ORÇ.GLOBAL P CAIXA'!I165="",J164*(INFORMAÇÕES!$Q$99/INFORMAÇÕES!$Q$102),IF('ORÇ.GLOBAL P CAIXA'!I165="R",J164,0))),0)</f>
        <v>0</v>
      </c>
      <c r="AU164" s="75" t="n">
        <f aca="false">IF(AP164&lt;&gt;AR164,(IF('ORÇ.GLOBAL P CAIXA'!I165="",J164*(INFORMAÇÕES!$Q$100/INFORMAÇÕES!$Q$102),IF('ORÇ.GLOBAL P CAIXA'!I165="C",J164,0))),0)</f>
        <v>0</v>
      </c>
      <c r="AV164" s="75" t="n">
        <f aca="false">IF(AP164&lt;&gt;AR164,(IF('ORÇ.GLOBAL P CAIXA'!I165="",J164*INFORMAÇÕES!$U$115,IF('ORÇ.GLOBAL P CAIXA'!I165="CF",J164,0))),0)</f>
        <v>0</v>
      </c>
      <c r="AW164" s="75" t="n">
        <f aca="false">IF(AP164&lt;&gt;AR164,(IF('ORÇ.GLOBAL P CAIXA'!I165="",J164*INFORMAÇÕES!$U$116,IF('ORÇ.GLOBAL P CAIXA'!I165="O",J164,0))),0)</f>
        <v>0</v>
      </c>
      <c r="AX164" s="731" t="n">
        <f aca="false">IF(E164&lt;&gt;0,J164,0)</f>
        <v>0</v>
      </c>
      <c r="AY164" s="730" t="n">
        <f aca="false">IF(AP164&lt;&gt;AR164,(IF('ORÇ.GLOBAL P CAIXA'!I165="",L164*(INFORMAÇÕES!$Q$99/INFORMAÇÕES!$Q$102),IF('ORÇ.GLOBAL P CAIXA'!I165="R",L164,0))),0)</f>
        <v>0</v>
      </c>
      <c r="AZ164" s="75" t="n">
        <f aca="false">IF(AP164&lt;&gt;AR164,(IF('ORÇ.GLOBAL P CAIXA'!I165="",L164*(INFORMAÇÕES!$Q$100/INFORMAÇÕES!$Q$102),IF('ORÇ.GLOBAL P CAIXA'!I165="C",L164,0))),0)</f>
        <v>0</v>
      </c>
      <c r="BA164" s="75" t="n">
        <f aca="false">IF(AP164&lt;&gt;AR164,(IF('ORÇ.GLOBAL P CAIXA'!I165="",L164*INFORMAÇÕES!$U$115,IF('ORÇ.GLOBAL P CAIXA'!I165="CF",L164,0))),0)</f>
        <v>0</v>
      </c>
      <c r="BB164" s="75" t="n">
        <f aca="false">IF(AP164&lt;&gt;AR164,(IF('ORÇ.GLOBAL P CAIXA'!I165="",L164*INFORMAÇÕES!$U$116,IF('ORÇ.GLOBAL P CAIXA'!I165="O",L164,0))),0)</f>
        <v>0</v>
      </c>
      <c r="BC164" s="731" t="n">
        <f aca="false">IF(E164&lt;&gt;0,L164,0)</f>
        <v>0</v>
      </c>
    </row>
    <row r="165" s="174" customFormat="true" ht="14.25" hidden="false" customHeight="false" outlineLevel="0" collapsed="false">
      <c r="A165" s="159" t="n">
        <v>155</v>
      </c>
      <c r="B165" s="160" t="n">
        <f aca="false">'ORÇ.REPROG. P CAIXA'!B167</f>
        <v>0</v>
      </c>
      <c r="C165" s="723" t="n">
        <f aca="false">'ORÇ.REPROG. P CAIXA'!C167</f>
        <v>0</v>
      </c>
      <c r="D165" s="162" t="n">
        <f aca="false">'ORÇ.REPROG. P CAIXA'!D167</f>
        <v>0</v>
      </c>
      <c r="E165" s="163" t="n">
        <f aca="false">IF('BM GLOBAL'!$P$1&lt;&gt;0,'ORÇ.REPROG. P CAIXA'!E167,'ORÇ.REPROG. P CAIXA'!H167)</f>
        <v>0</v>
      </c>
      <c r="F165" s="163" t="n">
        <f aca="false">IF('BM GLOBAL'!$P$1&lt;&gt;0,IF('ORÇ.GLOBAL P CAIXA'!K166=0,'ORÇ.GLOBAL EMPRESA'!G166,'ORÇ.GLOBAL P CAIXA'!F166),'ORÇ.REPROG. P CAIXA'!I167)</f>
        <v>0</v>
      </c>
      <c r="G165" s="163" t="n">
        <f aca="false">IF(E165&lt;&gt;0,ROUND(E165*F165,2),IF(AO165=0,(SUMIF('ORÇ.REPROG. P CAIXA'!$AC$13:$AC$1012,B165,$AO$11:$AO$1010)),AO165))</f>
        <v>0</v>
      </c>
      <c r="H165" s="163" t="n">
        <f aca="false">IF(J165&lt;&gt;0,IF(E165&lt;&gt;0,J165/F165,0),0)</f>
        <v>0</v>
      </c>
      <c r="I165" s="163" t="n">
        <f aca="false">IF(L165&lt;&gt;0,IF(E165&lt;&gt;0,L165/F165,0),0)</f>
        <v>0</v>
      </c>
      <c r="J165" s="163" t="n">
        <f aca="false">IF(E165&lt;&gt;0,ROUND(INDEX($P$11:$AM$1010,$A165,$L$1),2),IF(AX165=0,(SUMIF($AP$11:$AP$1010,B165,$AX$11:$AX$1010)),AX165))</f>
        <v>0</v>
      </c>
      <c r="K165" s="163" t="n">
        <f aca="false">IF(G165=0,0,(J165/G165)*100)</f>
        <v>0</v>
      </c>
      <c r="L165" s="163" t="n">
        <f aca="false">IF(E165&lt;&gt;0,ROUND(IF($L$1=1,SUM(P165),"0")+IF($L$1=2,SUM($P165:Q165),"0")+IF($L$1=3,SUM($P165:R165),"0")+IF($L$1=4,SUM($P165:S165),"0")+IF($L$1=5,SUM($P165:T165),"0")+IF($L$1=6,SUM($P165:U165),"0")+IF($L$1=7,SUM($P165:V165),"0")+IF($L$1=8,SUM($P165:W165),"0")+IF($L$1=9,SUM($P165:X165),"0")+IF($L$1=10,SUM($P165:Y165),"0")+IF($L$1=11,SUM($P165:Z165),"0")+IF($L$1=12,SUM($P165:AA165),"0")+IF($L$1=13,SUM($P165:AB165),"0")+IF($L$1=14,SUM($P165:AC165),"0")+IF($L$1=15,SUM($P165:AD165),"0")+IF($L$1=16,SUM($P165:AE165),"0")+IF($L$1=17,SUM($P165:AF165),"0")+IF($L$1=18,SUM($P165:AG165),"0")+IF($L$1=19,SUM($P165:AH165),"0")+IF($L$1=20,SUM($P165:AI165),"0")+IF($L$1=21,SUM($P165:AJ165),"0")+IF($L$1=22,SUM($P165:AK165),"0")+IF($L$1=23,SUM($P165:AL165),"0")+IF($L$1=24,SUM($P165:AM165),"0"),2),IF(BC165=0,(SUMIF($AP$11:$AP$1010,B165,$BC$11:$BC$1010)),BC165))</f>
        <v>0</v>
      </c>
      <c r="M165" s="163" t="n">
        <f aca="false">IF(G165=0,0,(L165/G165)*100)</f>
        <v>0</v>
      </c>
      <c r="N165" s="168" t="str">
        <f aca="false">IF(B165&gt;0,"ok","ocultar")</f>
        <v>ocultar</v>
      </c>
      <c r="O165" s="650"/>
      <c r="P165" s="724"/>
      <c r="Q165" s="725"/>
      <c r="R165" s="725"/>
      <c r="S165" s="725"/>
      <c r="T165" s="725"/>
      <c r="U165" s="725"/>
      <c r="V165" s="725"/>
      <c r="W165" s="725"/>
      <c r="X165" s="725"/>
      <c r="Y165" s="725"/>
      <c r="Z165" s="725"/>
      <c r="AA165" s="726"/>
      <c r="AB165" s="726"/>
      <c r="AC165" s="726"/>
      <c r="AD165" s="726"/>
      <c r="AE165" s="726"/>
      <c r="AF165" s="726"/>
      <c r="AG165" s="726"/>
      <c r="AH165" s="726"/>
      <c r="AI165" s="726"/>
      <c r="AJ165" s="726"/>
      <c r="AK165" s="726"/>
      <c r="AL165" s="726"/>
      <c r="AM165" s="727"/>
      <c r="AO165" s="728" t="n">
        <f aca="false">IF(E165&lt;&gt;0,G165,0)</f>
        <v>0</v>
      </c>
      <c r="AP165" s="157" t="n">
        <f aca="false">IF(B165=0,AP164,IF(ISNONTEXT(B165)=TRUE(),INT(B165),INT(LEFT(B165,FIND(".",B165)-1))))</f>
        <v>3</v>
      </c>
      <c r="AQ165" s="157" t="str">
        <f aca="false">IF(AQ166=1,1,IF(B165&lt;&gt;0,1,IF(C165&lt;&gt;0,1,IF(D165&lt;&gt;0,1,IF(E165&lt;&gt;0,1,"")))))</f>
        <v/>
      </c>
      <c r="AR165" s="157" t="str">
        <f aca="false">IF(AP165=0," ",IF(AP165&lt;&gt;AP164,AP165," "))</f>
        <v> </v>
      </c>
      <c r="AS165" s="732"/>
      <c r="AT165" s="730" t="n">
        <f aca="false">IF(AP165&lt;&gt;AR165,(IF('ORÇ.GLOBAL P CAIXA'!I166="",J165*(INFORMAÇÕES!$Q$99/INFORMAÇÕES!$Q$102),IF('ORÇ.GLOBAL P CAIXA'!I166="R",J165,0))),0)</f>
        <v>0</v>
      </c>
      <c r="AU165" s="75" t="n">
        <f aca="false">IF(AP165&lt;&gt;AR165,(IF('ORÇ.GLOBAL P CAIXA'!I166="",J165*(INFORMAÇÕES!$Q$100/INFORMAÇÕES!$Q$102),IF('ORÇ.GLOBAL P CAIXA'!I166="C",J165,0))),0)</f>
        <v>0</v>
      </c>
      <c r="AV165" s="75" t="n">
        <f aca="false">IF(AP165&lt;&gt;AR165,(IF('ORÇ.GLOBAL P CAIXA'!I166="",J165*INFORMAÇÕES!$U$115,IF('ORÇ.GLOBAL P CAIXA'!I166="CF",J165,0))),0)</f>
        <v>0</v>
      </c>
      <c r="AW165" s="75" t="n">
        <f aca="false">IF(AP165&lt;&gt;AR165,(IF('ORÇ.GLOBAL P CAIXA'!I166="",J165*INFORMAÇÕES!$U$116,IF('ORÇ.GLOBAL P CAIXA'!I166="O",J165,0))),0)</f>
        <v>0</v>
      </c>
      <c r="AX165" s="731" t="n">
        <f aca="false">IF(E165&lt;&gt;0,J165,0)</f>
        <v>0</v>
      </c>
      <c r="AY165" s="730" t="n">
        <f aca="false">IF(AP165&lt;&gt;AR165,(IF('ORÇ.GLOBAL P CAIXA'!I166="",L165*(INFORMAÇÕES!$Q$99/INFORMAÇÕES!$Q$102),IF('ORÇ.GLOBAL P CAIXA'!I166="R",L165,0))),0)</f>
        <v>0</v>
      </c>
      <c r="AZ165" s="75" t="n">
        <f aca="false">IF(AP165&lt;&gt;AR165,(IF('ORÇ.GLOBAL P CAIXA'!I166="",L165*(INFORMAÇÕES!$Q$100/INFORMAÇÕES!$Q$102),IF('ORÇ.GLOBAL P CAIXA'!I166="C",L165,0))),0)</f>
        <v>0</v>
      </c>
      <c r="BA165" s="75" t="n">
        <f aca="false">IF(AP165&lt;&gt;AR165,(IF('ORÇ.GLOBAL P CAIXA'!I166="",L165*INFORMAÇÕES!$U$115,IF('ORÇ.GLOBAL P CAIXA'!I166="CF",L165,0))),0)</f>
        <v>0</v>
      </c>
      <c r="BB165" s="75" t="n">
        <f aca="false">IF(AP165&lt;&gt;AR165,(IF('ORÇ.GLOBAL P CAIXA'!I166="",L165*INFORMAÇÕES!$U$116,IF('ORÇ.GLOBAL P CAIXA'!I166="O",L165,0))),0)</f>
        <v>0</v>
      </c>
      <c r="BC165" s="731" t="n">
        <f aca="false">IF(E165&lt;&gt;0,L165,0)</f>
        <v>0</v>
      </c>
    </row>
    <row r="166" s="174" customFormat="true" ht="14.25" hidden="false" customHeight="false" outlineLevel="0" collapsed="false">
      <c r="A166" s="159" t="n">
        <v>156</v>
      </c>
      <c r="B166" s="160" t="n">
        <f aca="false">'ORÇ.REPROG. P CAIXA'!B168</f>
        <v>0</v>
      </c>
      <c r="C166" s="723" t="n">
        <f aca="false">'ORÇ.REPROG. P CAIXA'!C168</f>
        <v>0</v>
      </c>
      <c r="D166" s="162" t="n">
        <f aca="false">'ORÇ.REPROG. P CAIXA'!D168</f>
        <v>0</v>
      </c>
      <c r="E166" s="163" t="n">
        <f aca="false">IF('BM GLOBAL'!$P$1&lt;&gt;0,'ORÇ.REPROG. P CAIXA'!E168,'ORÇ.REPROG. P CAIXA'!H168)</f>
        <v>0</v>
      </c>
      <c r="F166" s="163" t="n">
        <f aca="false">IF('BM GLOBAL'!$P$1&lt;&gt;0,IF('ORÇ.GLOBAL P CAIXA'!K167=0,'ORÇ.GLOBAL EMPRESA'!G167,'ORÇ.GLOBAL P CAIXA'!F167),'ORÇ.REPROG. P CAIXA'!I168)</f>
        <v>0</v>
      </c>
      <c r="G166" s="163" t="n">
        <f aca="false">IF(E166&lt;&gt;0,ROUND(E166*F166,2),IF(AO166=0,(SUMIF('ORÇ.REPROG. P CAIXA'!$AC$13:$AC$1012,B166,$AO$11:$AO$1010)),AO166))</f>
        <v>0</v>
      </c>
      <c r="H166" s="163" t="n">
        <f aca="false">IF(J166&lt;&gt;0,IF(E166&lt;&gt;0,J166/F166,0),0)</f>
        <v>0</v>
      </c>
      <c r="I166" s="163" t="n">
        <f aca="false">IF(L166&lt;&gt;0,IF(E166&lt;&gt;0,L166/F166,0),0)</f>
        <v>0</v>
      </c>
      <c r="J166" s="163" t="n">
        <f aca="false">IF(E166&lt;&gt;0,ROUND(INDEX($P$11:$AM$1010,$A166,$L$1),2),IF(AX166=0,(SUMIF($AP$11:$AP$1010,B166,$AX$11:$AX$1010)),AX166))</f>
        <v>0</v>
      </c>
      <c r="K166" s="163" t="n">
        <f aca="false">IF(G166=0,0,(J166/G166)*100)</f>
        <v>0</v>
      </c>
      <c r="L166" s="163" t="n">
        <f aca="false">IF(E166&lt;&gt;0,ROUND(IF($L$1=1,SUM(P166),"0")+IF($L$1=2,SUM($P166:Q166),"0")+IF($L$1=3,SUM($P166:R166),"0")+IF($L$1=4,SUM($P166:S166),"0")+IF($L$1=5,SUM($P166:T166),"0")+IF($L$1=6,SUM($P166:U166),"0")+IF($L$1=7,SUM($P166:V166),"0")+IF($L$1=8,SUM($P166:W166),"0")+IF($L$1=9,SUM($P166:X166),"0")+IF($L$1=10,SUM($P166:Y166),"0")+IF($L$1=11,SUM($P166:Z166),"0")+IF($L$1=12,SUM($P166:AA166),"0")+IF($L$1=13,SUM($P166:AB166),"0")+IF($L$1=14,SUM($P166:AC166),"0")+IF($L$1=15,SUM($P166:AD166),"0")+IF($L$1=16,SUM($P166:AE166),"0")+IF($L$1=17,SUM($P166:AF166),"0")+IF($L$1=18,SUM($P166:AG166),"0")+IF($L$1=19,SUM($P166:AH166),"0")+IF($L$1=20,SUM($P166:AI166),"0")+IF($L$1=21,SUM($P166:AJ166),"0")+IF($L$1=22,SUM($P166:AK166),"0")+IF($L$1=23,SUM($P166:AL166),"0")+IF($L$1=24,SUM($P166:AM166),"0"),2),IF(BC166=0,(SUMIF($AP$11:$AP$1010,B166,$BC$11:$BC$1010)),BC166))</f>
        <v>0</v>
      </c>
      <c r="M166" s="163" t="n">
        <f aca="false">IF(G166=0,0,(L166/G166)*100)</f>
        <v>0</v>
      </c>
      <c r="N166" s="168" t="str">
        <f aca="false">IF(B166&gt;0,"ok","ocultar")</f>
        <v>ocultar</v>
      </c>
      <c r="O166" s="650"/>
      <c r="P166" s="724"/>
      <c r="Q166" s="725"/>
      <c r="R166" s="725"/>
      <c r="S166" s="725"/>
      <c r="T166" s="725"/>
      <c r="U166" s="725"/>
      <c r="V166" s="725"/>
      <c r="W166" s="725"/>
      <c r="X166" s="725"/>
      <c r="Y166" s="725"/>
      <c r="Z166" s="725"/>
      <c r="AA166" s="726"/>
      <c r="AB166" s="726"/>
      <c r="AC166" s="726"/>
      <c r="AD166" s="726"/>
      <c r="AE166" s="726"/>
      <c r="AF166" s="726"/>
      <c r="AG166" s="726"/>
      <c r="AH166" s="726"/>
      <c r="AI166" s="726"/>
      <c r="AJ166" s="726"/>
      <c r="AK166" s="726"/>
      <c r="AL166" s="726"/>
      <c r="AM166" s="727"/>
      <c r="AO166" s="728" t="n">
        <f aca="false">IF(E166&lt;&gt;0,G166,0)</f>
        <v>0</v>
      </c>
      <c r="AP166" s="157" t="n">
        <f aca="false">IF(B166=0,AP165,IF(ISNONTEXT(B166)=TRUE(),INT(B166),INT(LEFT(B166,FIND(".",B166)-1))))</f>
        <v>3</v>
      </c>
      <c r="AQ166" s="157" t="str">
        <f aca="false">IF(AQ167=1,1,IF(B166&lt;&gt;0,1,IF(C166&lt;&gt;0,1,IF(D166&lt;&gt;0,1,IF(E166&lt;&gt;0,1,"")))))</f>
        <v/>
      </c>
      <c r="AR166" s="157" t="str">
        <f aca="false">IF(AP166=0," ",IF(AP166&lt;&gt;AP165,AP166," "))</f>
        <v> </v>
      </c>
      <c r="AS166" s="732"/>
      <c r="AT166" s="730" t="n">
        <f aca="false">IF(AP166&lt;&gt;AR166,(IF('ORÇ.GLOBAL P CAIXA'!I167="",J166*(INFORMAÇÕES!$Q$99/INFORMAÇÕES!$Q$102),IF('ORÇ.GLOBAL P CAIXA'!I167="R",J166,0))),0)</f>
        <v>0</v>
      </c>
      <c r="AU166" s="75" t="n">
        <f aca="false">IF(AP166&lt;&gt;AR166,(IF('ORÇ.GLOBAL P CAIXA'!I167="",J166*(INFORMAÇÕES!$Q$100/INFORMAÇÕES!$Q$102),IF('ORÇ.GLOBAL P CAIXA'!I167="C",J166,0))),0)</f>
        <v>0</v>
      </c>
      <c r="AV166" s="75" t="n">
        <f aca="false">IF(AP166&lt;&gt;AR166,(IF('ORÇ.GLOBAL P CAIXA'!I167="",J166*INFORMAÇÕES!$U$115,IF('ORÇ.GLOBAL P CAIXA'!I167="CF",J166,0))),0)</f>
        <v>0</v>
      </c>
      <c r="AW166" s="75" t="n">
        <f aca="false">IF(AP166&lt;&gt;AR166,(IF('ORÇ.GLOBAL P CAIXA'!I167="",J166*INFORMAÇÕES!$U$116,IF('ORÇ.GLOBAL P CAIXA'!I167="O",J166,0))),0)</f>
        <v>0</v>
      </c>
      <c r="AX166" s="731" t="n">
        <f aca="false">IF(E166&lt;&gt;0,J166,0)</f>
        <v>0</v>
      </c>
      <c r="AY166" s="730" t="n">
        <f aca="false">IF(AP166&lt;&gt;AR166,(IF('ORÇ.GLOBAL P CAIXA'!I167="",L166*(INFORMAÇÕES!$Q$99/INFORMAÇÕES!$Q$102),IF('ORÇ.GLOBAL P CAIXA'!I167="R",L166,0))),0)</f>
        <v>0</v>
      </c>
      <c r="AZ166" s="75" t="n">
        <f aca="false">IF(AP166&lt;&gt;AR166,(IF('ORÇ.GLOBAL P CAIXA'!I167="",L166*(INFORMAÇÕES!$Q$100/INFORMAÇÕES!$Q$102),IF('ORÇ.GLOBAL P CAIXA'!I167="C",L166,0))),0)</f>
        <v>0</v>
      </c>
      <c r="BA166" s="75" t="n">
        <f aca="false">IF(AP166&lt;&gt;AR166,(IF('ORÇ.GLOBAL P CAIXA'!I167="",L166*INFORMAÇÕES!$U$115,IF('ORÇ.GLOBAL P CAIXA'!I167="CF",L166,0))),0)</f>
        <v>0</v>
      </c>
      <c r="BB166" s="75" t="n">
        <f aca="false">IF(AP166&lt;&gt;AR166,(IF('ORÇ.GLOBAL P CAIXA'!I167="",L166*INFORMAÇÕES!$U$116,IF('ORÇ.GLOBAL P CAIXA'!I167="O",L166,0))),0)</f>
        <v>0</v>
      </c>
      <c r="BC166" s="731" t="n">
        <f aca="false">IF(E166&lt;&gt;0,L166,0)</f>
        <v>0</v>
      </c>
    </row>
    <row r="167" s="174" customFormat="true" ht="14.25" hidden="false" customHeight="false" outlineLevel="0" collapsed="false">
      <c r="A167" s="159" t="n">
        <v>157</v>
      </c>
      <c r="B167" s="160" t="n">
        <f aca="false">'ORÇ.REPROG. P CAIXA'!B169</f>
        <v>0</v>
      </c>
      <c r="C167" s="723" t="n">
        <f aca="false">'ORÇ.REPROG. P CAIXA'!C169</f>
        <v>0</v>
      </c>
      <c r="D167" s="162" t="n">
        <f aca="false">'ORÇ.REPROG. P CAIXA'!D169</f>
        <v>0</v>
      </c>
      <c r="E167" s="163" t="n">
        <f aca="false">IF('BM GLOBAL'!$P$1&lt;&gt;0,'ORÇ.REPROG. P CAIXA'!E169,'ORÇ.REPROG. P CAIXA'!H169)</f>
        <v>0</v>
      </c>
      <c r="F167" s="163" t="n">
        <f aca="false">IF('BM GLOBAL'!$P$1&lt;&gt;0,IF('ORÇ.GLOBAL P CAIXA'!K168=0,'ORÇ.GLOBAL EMPRESA'!G168,'ORÇ.GLOBAL P CAIXA'!F168),'ORÇ.REPROG. P CAIXA'!I169)</f>
        <v>0</v>
      </c>
      <c r="G167" s="163" t="n">
        <f aca="false">IF(E167&lt;&gt;0,ROUND(E167*F167,2),IF(AO167=0,(SUMIF('ORÇ.REPROG. P CAIXA'!$AC$13:$AC$1012,B167,$AO$11:$AO$1010)),AO167))</f>
        <v>0</v>
      </c>
      <c r="H167" s="163" t="n">
        <f aca="false">IF(J167&lt;&gt;0,IF(E167&lt;&gt;0,J167/F167,0),0)</f>
        <v>0</v>
      </c>
      <c r="I167" s="163" t="n">
        <f aca="false">IF(L167&lt;&gt;0,IF(E167&lt;&gt;0,L167/F167,0),0)</f>
        <v>0</v>
      </c>
      <c r="J167" s="163" t="n">
        <f aca="false">IF(E167&lt;&gt;0,ROUND(INDEX($P$11:$AM$1010,$A167,$L$1),2),IF(AX167=0,(SUMIF($AP$11:$AP$1010,B167,$AX$11:$AX$1010)),AX167))</f>
        <v>0</v>
      </c>
      <c r="K167" s="163" t="n">
        <f aca="false">IF(G167=0,0,(J167/G167)*100)</f>
        <v>0</v>
      </c>
      <c r="L167" s="163" t="n">
        <f aca="false">IF(E167&lt;&gt;0,ROUND(IF($L$1=1,SUM(P167),"0")+IF($L$1=2,SUM($P167:Q167),"0")+IF($L$1=3,SUM($P167:R167),"0")+IF($L$1=4,SUM($P167:S167),"0")+IF($L$1=5,SUM($P167:T167),"0")+IF($L$1=6,SUM($P167:U167),"0")+IF($L$1=7,SUM($P167:V167),"0")+IF($L$1=8,SUM($P167:W167),"0")+IF($L$1=9,SUM($P167:X167),"0")+IF($L$1=10,SUM($P167:Y167),"0")+IF($L$1=11,SUM($P167:Z167),"0")+IF($L$1=12,SUM($P167:AA167),"0")+IF($L$1=13,SUM($P167:AB167),"0")+IF($L$1=14,SUM($P167:AC167),"0")+IF($L$1=15,SUM($P167:AD167),"0")+IF($L$1=16,SUM($P167:AE167),"0")+IF($L$1=17,SUM($P167:AF167),"0")+IF($L$1=18,SUM($P167:AG167),"0")+IF($L$1=19,SUM($P167:AH167),"0")+IF($L$1=20,SUM($P167:AI167),"0")+IF($L$1=21,SUM($P167:AJ167),"0")+IF($L$1=22,SUM($P167:AK167),"0")+IF($L$1=23,SUM($P167:AL167),"0")+IF($L$1=24,SUM($P167:AM167),"0"),2),IF(BC167=0,(SUMIF($AP$11:$AP$1010,B167,$BC$11:$BC$1010)),BC167))</f>
        <v>0</v>
      </c>
      <c r="M167" s="163" t="n">
        <f aca="false">IF(G167=0,0,(L167/G167)*100)</f>
        <v>0</v>
      </c>
      <c r="N167" s="168" t="str">
        <f aca="false">IF(B167&gt;0,"ok","ocultar")</f>
        <v>ocultar</v>
      </c>
      <c r="O167" s="650"/>
      <c r="P167" s="724"/>
      <c r="Q167" s="725"/>
      <c r="R167" s="725"/>
      <c r="S167" s="725"/>
      <c r="T167" s="725"/>
      <c r="U167" s="725"/>
      <c r="V167" s="725"/>
      <c r="W167" s="725"/>
      <c r="X167" s="725"/>
      <c r="Y167" s="725"/>
      <c r="Z167" s="725"/>
      <c r="AA167" s="726"/>
      <c r="AB167" s="726"/>
      <c r="AC167" s="726"/>
      <c r="AD167" s="726"/>
      <c r="AE167" s="726"/>
      <c r="AF167" s="726"/>
      <c r="AG167" s="726"/>
      <c r="AH167" s="726"/>
      <c r="AI167" s="726"/>
      <c r="AJ167" s="726"/>
      <c r="AK167" s="726"/>
      <c r="AL167" s="726"/>
      <c r="AM167" s="727"/>
      <c r="AO167" s="728" t="n">
        <f aca="false">IF(E167&lt;&gt;0,G167,0)</f>
        <v>0</v>
      </c>
      <c r="AP167" s="157" t="n">
        <f aca="false">IF(B167=0,AP166,IF(ISNONTEXT(B167)=TRUE(),INT(B167),INT(LEFT(B167,FIND(".",B167)-1))))</f>
        <v>3</v>
      </c>
      <c r="AQ167" s="157" t="str">
        <f aca="false">IF(AQ168=1,1,IF(B167&lt;&gt;0,1,IF(C167&lt;&gt;0,1,IF(D167&lt;&gt;0,1,IF(E167&lt;&gt;0,1,"")))))</f>
        <v/>
      </c>
      <c r="AR167" s="157" t="str">
        <f aca="false">IF(AP167=0," ",IF(AP167&lt;&gt;AP166,AP167," "))</f>
        <v> </v>
      </c>
      <c r="AS167" s="732"/>
      <c r="AT167" s="730" t="n">
        <f aca="false">IF(AP167&lt;&gt;AR167,(IF('ORÇ.GLOBAL P CAIXA'!I168="",J167*(INFORMAÇÕES!$Q$99/INFORMAÇÕES!$Q$102),IF('ORÇ.GLOBAL P CAIXA'!I168="R",J167,0))),0)</f>
        <v>0</v>
      </c>
      <c r="AU167" s="75" t="n">
        <f aca="false">IF(AP167&lt;&gt;AR167,(IF('ORÇ.GLOBAL P CAIXA'!I168="",J167*(INFORMAÇÕES!$Q$100/INFORMAÇÕES!$Q$102),IF('ORÇ.GLOBAL P CAIXA'!I168="C",J167,0))),0)</f>
        <v>0</v>
      </c>
      <c r="AV167" s="75" t="n">
        <f aca="false">IF(AP167&lt;&gt;AR167,(IF('ORÇ.GLOBAL P CAIXA'!I168="",J167*INFORMAÇÕES!$U$115,IF('ORÇ.GLOBAL P CAIXA'!I168="CF",J167,0))),0)</f>
        <v>0</v>
      </c>
      <c r="AW167" s="75" t="n">
        <f aca="false">IF(AP167&lt;&gt;AR167,(IF('ORÇ.GLOBAL P CAIXA'!I168="",J167*INFORMAÇÕES!$U$116,IF('ORÇ.GLOBAL P CAIXA'!I168="O",J167,0))),0)</f>
        <v>0</v>
      </c>
      <c r="AX167" s="731" t="n">
        <f aca="false">IF(E167&lt;&gt;0,J167,0)</f>
        <v>0</v>
      </c>
      <c r="AY167" s="730" t="n">
        <f aca="false">IF(AP167&lt;&gt;AR167,(IF('ORÇ.GLOBAL P CAIXA'!I168="",L167*(INFORMAÇÕES!$Q$99/INFORMAÇÕES!$Q$102),IF('ORÇ.GLOBAL P CAIXA'!I168="R",L167,0))),0)</f>
        <v>0</v>
      </c>
      <c r="AZ167" s="75" t="n">
        <f aca="false">IF(AP167&lt;&gt;AR167,(IF('ORÇ.GLOBAL P CAIXA'!I168="",L167*(INFORMAÇÕES!$Q$100/INFORMAÇÕES!$Q$102),IF('ORÇ.GLOBAL P CAIXA'!I168="C",L167,0))),0)</f>
        <v>0</v>
      </c>
      <c r="BA167" s="75" t="n">
        <f aca="false">IF(AP167&lt;&gt;AR167,(IF('ORÇ.GLOBAL P CAIXA'!I168="",L167*INFORMAÇÕES!$U$115,IF('ORÇ.GLOBAL P CAIXA'!I168="CF",L167,0))),0)</f>
        <v>0</v>
      </c>
      <c r="BB167" s="75" t="n">
        <f aca="false">IF(AP167&lt;&gt;AR167,(IF('ORÇ.GLOBAL P CAIXA'!I168="",L167*INFORMAÇÕES!$U$116,IF('ORÇ.GLOBAL P CAIXA'!I168="O",L167,0))),0)</f>
        <v>0</v>
      </c>
      <c r="BC167" s="731" t="n">
        <f aca="false">IF(E167&lt;&gt;0,L167,0)</f>
        <v>0</v>
      </c>
    </row>
    <row r="168" s="174" customFormat="true" ht="14.25" hidden="false" customHeight="false" outlineLevel="0" collapsed="false">
      <c r="A168" s="159" t="n">
        <v>158</v>
      </c>
      <c r="B168" s="160" t="n">
        <f aca="false">'ORÇ.REPROG. P CAIXA'!B170</f>
        <v>0</v>
      </c>
      <c r="C168" s="723" t="n">
        <f aca="false">'ORÇ.REPROG. P CAIXA'!C170</f>
        <v>0</v>
      </c>
      <c r="D168" s="162" t="n">
        <f aca="false">'ORÇ.REPROG. P CAIXA'!D170</f>
        <v>0</v>
      </c>
      <c r="E168" s="163" t="n">
        <f aca="false">IF('BM GLOBAL'!$P$1&lt;&gt;0,'ORÇ.REPROG. P CAIXA'!E170,'ORÇ.REPROG. P CAIXA'!H170)</f>
        <v>0</v>
      </c>
      <c r="F168" s="163" t="n">
        <f aca="false">IF('BM GLOBAL'!$P$1&lt;&gt;0,IF('ORÇ.GLOBAL P CAIXA'!K169=0,'ORÇ.GLOBAL EMPRESA'!G169,'ORÇ.GLOBAL P CAIXA'!F169),'ORÇ.REPROG. P CAIXA'!I170)</f>
        <v>0</v>
      </c>
      <c r="G168" s="163" t="n">
        <f aca="false">IF(E168&lt;&gt;0,ROUND(E168*F168,2),IF(AO168=0,(SUMIF('ORÇ.REPROG. P CAIXA'!$AC$13:$AC$1012,B168,$AO$11:$AO$1010)),AO168))</f>
        <v>0</v>
      </c>
      <c r="H168" s="163" t="n">
        <f aca="false">IF(J168&lt;&gt;0,IF(E168&lt;&gt;0,J168/F168,0),0)</f>
        <v>0</v>
      </c>
      <c r="I168" s="163" t="n">
        <f aca="false">IF(L168&lt;&gt;0,IF(E168&lt;&gt;0,L168/F168,0),0)</f>
        <v>0</v>
      </c>
      <c r="J168" s="163" t="n">
        <f aca="false">IF(E168&lt;&gt;0,ROUND(INDEX($P$11:$AM$1010,$A168,$L$1),2),IF(AX168=0,(SUMIF($AP$11:$AP$1010,B168,$AX$11:$AX$1010)),AX168))</f>
        <v>0</v>
      </c>
      <c r="K168" s="163" t="n">
        <f aca="false">IF(G168=0,0,(J168/G168)*100)</f>
        <v>0</v>
      </c>
      <c r="L168" s="163" t="n">
        <f aca="false">IF(E168&lt;&gt;0,ROUND(IF($L$1=1,SUM(P168),"0")+IF($L$1=2,SUM($P168:Q168),"0")+IF($L$1=3,SUM($P168:R168),"0")+IF($L$1=4,SUM($P168:S168),"0")+IF($L$1=5,SUM($P168:T168),"0")+IF($L$1=6,SUM($P168:U168),"0")+IF($L$1=7,SUM($P168:V168),"0")+IF($L$1=8,SUM($P168:W168),"0")+IF($L$1=9,SUM($P168:X168),"0")+IF($L$1=10,SUM($P168:Y168),"0")+IF($L$1=11,SUM($P168:Z168),"0")+IF($L$1=12,SUM($P168:AA168),"0")+IF($L$1=13,SUM($P168:AB168),"0")+IF($L$1=14,SUM($P168:AC168),"0")+IF($L$1=15,SUM($P168:AD168),"0")+IF($L$1=16,SUM($P168:AE168),"0")+IF($L$1=17,SUM($P168:AF168),"0")+IF($L$1=18,SUM($P168:AG168),"0")+IF($L$1=19,SUM($P168:AH168),"0")+IF($L$1=20,SUM($P168:AI168),"0")+IF($L$1=21,SUM($P168:AJ168),"0")+IF($L$1=22,SUM($P168:AK168),"0")+IF($L$1=23,SUM($P168:AL168),"0")+IF($L$1=24,SUM($P168:AM168),"0"),2),IF(BC168=0,(SUMIF($AP$11:$AP$1010,B168,$BC$11:$BC$1010)),BC168))</f>
        <v>0</v>
      </c>
      <c r="M168" s="163" t="n">
        <f aca="false">IF(G168=0,0,(L168/G168)*100)</f>
        <v>0</v>
      </c>
      <c r="N168" s="168" t="str">
        <f aca="false">IF(B168&gt;0,"ok","ocultar")</f>
        <v>ocultar</v>
      </c>
      <c r="O168" s="650"/>
      <c r="P168" s="724"/>
      <c r="Q168" s="725"/>
      <c r="R168" s="725"/>
      <c r="S168" s="725"/>
      <c r="T168" s="725"/>
      <c r="U168" s="725"/>
      <c r="V168" s="725"/>
      <c r="W168" s="725"/>
      <c r="X168" s="725"/>
      <c r="Y168" s="725"/>
      <c r="Z168" s="725"/>
      <c r="AA168" s="726"/>
      <c r="AB168" s="726"/>
      <c r="AC168" s="726"/>
      <c r="AD168" s="726"/>
      <c r="AE168" s="726"/>
      <c r="AF168" s="726"/>
      <c r="AG168" s="726"/>
      <c r="AH168" s="726"/>
      <c r="AI168" s="726"/>
      <c r="AJ168" s="726"/>
      <c r="AK168" s="726"/>
      <c r="AL168" s="726"/>
      <c r="AM168" s="727"/>
      <c r="AO168" s="728" t="n">
        <f aca="false">IF(E168&lt;&gt;0,G168,0)</f>
        <v>0</v>
      </c>
      <c r="AP168" s="157" t="n">
        <f aca="false">IF(B168=0,AP167,IF(ISNONTEXT(B168)=TRUE(),INT(B168),INT(LEFT(B168,FIND(".",B168)-1))))</f>
        <v>3</v>
      </c>
      <c r="AQ168" s="157" t="str">
        <f aca="false">IF(AQ169=1,1,IF(B168&lt;&gt;0,1,IF(C168&lt;&gt;0,1,IF(D168&lt;&gt;0,1,IF(E168&lt;&gt;0,1,"")))))</f>
        <v/>
      </c>
      <c r="AR168" s="157" t="str">
        <f aca="false">IF(AP168=0," ",IF(AP168&lt;&gt;AP167,AP168," "))</f>
        <v> </v>
      </c>
      <c r="AS168" s="732"/>
      <c r="AT168" s="730" t="n">
        <f aca="false">IF(AP168&lt;&gt;AR168,(IF('ORÇ.GLOBAL P CAIXA'!I169="",J168*(INFORMAÇÕES!$Q$99/INFORMAÇÕES!$Q$102),IF('ORÇ.GLOBAL P CAIXA'!I169="R",J168,0))),0)</f>
        <v>0</v>
      </c>
      <c r="AU168" s="75" t="n">
        <f aca="false">IF(AP168&lt;&gt;AR168,(IF('ORÇ.GLOBAL P CAIXA'!I169="",J168*(INFORMAÇÕES!$Q$100/INFORMAÇÕES!$Q$102),IF('ORÇ.GLOBAL P CAIXA'!I169="C",J168,0))),0)</f>
        <v>0</v>
      </c>
      <c r="AV168" s="75" t="n">
        <f aca="false">IF(AP168&lt;&gt;AR168,(IF('ORÇ.GLOBAL P CAIXA'!I169="",J168*INFORMAÇÕES!$U$115,IF('ORÇ.GLOBAL P CAIXA'!I169="CF",J168,0))),0)</f>
        <v>0</v>
      </c>
      <c r="AW168" s="75" t="n">
        <f aca="false">IF(AP168&lt;&gt;AR168,(IF('ORÇ.GLOBAL P CAIXA'!I169="",J168*INFORMAÇÕES!$U$116,IF('ORÇ.GLOBAL P CAIXA'!I169="O",J168,0))),0)</f>
        <v>0</v>
      </c>
      <c r="AX168" s="731" t="n">
        <f aca="false">IF(E168&lt;&gt;0,J168,0)</f>
        <v>0</v>
      </c>
      <c r="AY168" s="730" t="n">
        <f aca="false">IF(AP168&lt;&gt;AR168,(IF('ORÇ.GLOBAL P CAIXA'!I169="",L168*(INFORMAÇÕES!$Q$99/INFORMAÇÕES!$Q$102),IF('ORÇ.GLOBAL P CAIXA'!I169="R",L168,0))),0)</f>
        <v>0</v>
      </c>
      <c r="AZ168" s="75" t="n">
        <f aca="false">IF(AP168&lt;&gt;AR168,(IF('ORÇ.GLOBAL P CAIXA'!I169="",L168*(INFORMAÇÕES!$Q$100/INFORMAÇÕES!$Q$102),IF('ORÇ.GLOBAL P CAIXA'!I169="C",L168,0))),0)</f>
        <v>0</v>
      </c>
      <c r="BA168" s="75" t="n">
        <f aca="false">IF(AP168&lt;&gt;AR168,(IF('ORÇ.GLOBAL P CAIXA'!I169="",L168*INFORMAÇÕES!$U$115,IF('ORÇ.GLOBAL P CAIXA'!I169="CF",L168,0))),0)</f>
        <v>0</v>
      </c>
      <c r="BB168" s="75" t="n">
        <f aca="false">IF(AP168&lt;&gt;AR168,(IF('ORÇ.GLOBAL P CAIXA'!I169="",L168*INFORMAÇÕES!$U$116,IF('ORÇ.GLOBAL P CAIXA'!I169="O",L168,0))),0)</f>
        <v>0</v>
      </c>
      <c r="BC168" s="731" t="n">
        <f aca="false">IF(E168&lt;&gt;0,L168,0)</f>
        <v>0</v>
      </c>
    </row>
    <row r="169" s="174" customFormat="true" ht="14.25" hidden="false" customHeight="false" outlineLevel="0" collapsed="false">
      <c r="A169" s="159" t="n">
        <v>159</v>
      </c>
      <c r="B169" s="160" t="n">
        <f aca="false">'ORÇ.REPROG. P CAIXA'!B171</f>
        <v>0</v>
      </c>
      <c r="C169" s="723" t="n">
        <f aca="false">'ORÇ.REPROG. P CAIXA'!C171</f>
        <v>0</v>
      </c>
      <c r="D169" s="162" t="n">
        <f aca="false">'ORÇ.REPROG. P CAIXA'!D171</f>
        <v>0</v>
      </c>
      <c r="E169" s="163" t="n">
        <f aca="false">IF('BM GLOBAL'!$P$1&lt;&gt;0,'ORÇ.REPROG. P CAIXA'!E171,'ORÇ.REPROG. P CAIXA'!H171)</f>
        <v>0</v>
      </c>
      <c r="F169" s="163" t="n">
        <f aca="false">IF('BM GLOBAL'!$P$1&lt;&gt;0,IF('ORÇ.GLOBAL P CAIXA'!K170=0,'ORÇ.GLOBAL EMPRESA'!G170,'ORÇ.GLOBAL P CAIXA'!F170),'ORÇ.REPROG. P CAIXA'!I171)</f>
        <v>0</v>
      </c>
      <c r="G169" s="163" t="n">
        <f aca="false">IF(E169&lt;&gt;0,ROUND(E169*F169,2),IF(AO169=0,(SUMIF('ORÇ.REPROG. P CAIXA'!$AC$13:$AC$1012,B169,$AO$11:$AO$1010)),AO169))</f>
        <v>0</v>
      </c>
      <c r="H169" s="163" t="n">
        <f aca="false">IF(J169&lt;&gt;0,IF(E169&lt;&gt;0,J169/F169,0),0)</f>
        <v>0</v>
      </c>
      <c r="I169" s="163" t="n">
        <f aca="false">IF(L169&lt;&gt;0,IF(E169&lt;&gt;0,L169/F169,0),0)</f>
        <v>0</v>
      </c>
      <c r="J169" s="163" t="n">
        <f aca="false">IF(E169&lt;&gt;0,ROUND(INDEX($P$11:$AM$1010,$A169,$L$1),2),IF(AX169=0,(SUMIF($AP$11:$AP$1010,B169,$AX$11:$AX$1010)),AX169))</f>
        <v>0</v>
      </c>
      <c r="K169" s="163" t="n">
        <f aca="false">IF(G169=0,0,(J169/G169)*100)</f>
        <v>0</v>
      </c>
      <c r="L169" s="163" t="n">
        <f aca="false">IF(E169&lt;&gt;0,ROUND(IF($L$1=1,SUM(P169),"0")+IF($L$1=2,SUM($P169:Q169),"0")+IF($L$1=3,SUM($P169:R169),"0")+IF($L$1=4,SUM($P169:S169),"0")+IF($L$1=5,SUM($P169:T169),"0")+IF($L$1=6,SUM($P169:U169),"0")+IF($L$1=7,SUM($P169:V169),"0")+IF($L$1=8,SUM($P169:W169),"0")+IF($L$1=9,SUM($P169:X169),"0")+IF($L$1=10,SUM($P169:Y169),"0")+IF($L$1=11,SUM($P169:Z169),"0")+IF($L$1=12,SUM($P169:AA169),"0")+IF($L$1=13,SUM($P169:AB169),"0")+IF($L$1=14,SUM($P169:AC169),"0")+IF($L$1=15,SUM($P169:AD169),"0")+IF($L$1=16,SUM($P169:AE169),"0")+IF($L$1=17,SUM($P169:AF169),"0")+IF($L$1=18,SUM($P169:AG169),"0")+IF($L$1=19,SUM($P169:AH169),"0")+IF($L$1=20,SUM($P169:AI169),"0")+IF($L$1=21,SUM($P169:AJ169),"0")+IF($L$1=22,SUM($P169:AK169),"0")+IF($L$1=23,SUM($P169:AL169),"0")+IF($L$1=24,SUM($P169:AM169),"0"),2),IF(BC169=0,(SUMIF($AP$11:$AP$1010,B169,$BC$11:$BC$1010)),BC169))</f>
        <v>0</v>
      </c>
      <c r="M169" s="163" t="n">
        <f aca="false">IF(G169=0,0,(L169/G169)*100)</f>
        <v>0</v>
      </c>
      <c r="N169" s="168" t="str">
        <f aca="false">IF(B169&gt;0,"ok","ocultar")</f>
        <v>ocultar</v>
      </c>
      <c r="O169" s="650"/>
      <c r="P169" s="724"/>
      <c r="Q169" s="725"/>
      <c r="R169" s="725"/>
      <c r="S169" s="725"/>
      <c r="T169" s="725"/>
      <c r="U169" s="725"/>
      <c r="V169" s="725"/>
      <c r="W169" s="725"/>
      <c r="X169" s="725"/>
      <c r="Y169" s="725"/>
      <c r="Z169" s="725"/>
      <c r="AA169" s="726"/>
      <c r="AB169" s="726"/>
      <c r="AC169" s="726"/>
      <c r="AD169" s="726"/>
      <c r="AE169" s="726"/>
      <c r="AF169" s="726"/>
      <c r="AG169" s="726"/>
      <c r="AH169" s="726"/>
      <c r="AI169" s="726"/>
      <c r="AJ169" s="726"/>
      <c r="AK169" s="726"/>
      <c r="AL169" s="726"/>
      <c r="AM169" s="727"/>
      <c r="AO169" s="728" t="n">
        <f aca="false">IF(E169&lt;&gt;0,G169,0)</f>
        <v>0</v>
      </c>
      <c r="AP169" s="157" t="n">
        <f aca="false">IF(B169=0,AP168,IF(ISNONTEXT(B169)=TRUE(),INT(B169),INT(LEFT(B169,FIND(".",B169)-1))))</f>
        <v>3</v>
      </c>
      <c r="AQ169" s="157" t="str">
        <f aca="false">IF(AQ170=1,1,IF(B169&lt;&gt;0,1,IF(C169&lt;&gt;0,1,IF(D169&lt;&gt;0,1,IF(E169&lt;&gt;0,1,"")))))</f>
        <v/>
      </c>
      <c r="AR169" s="157" t="str">
        <f aca="false">IF(AP169=0," ",IF(AP169&lt;&gt;AP168,AP169," "))</f>
        <v> </v>
      </c>
      <c r="AS169" s="732"/>
      <c r="AT169" s="730" t="n">
        <f aca="false">IF(AP169&lt;&gt;AR169,(IF('ORÇ.GLOBAL P CAIXA'!I170="",J169*(INFORMAÇÕES!$Q$99/INFORMAÇÕES!$Q$102),IF('ORÇ.GLOBAL P CAIXA'!I170="R",J169,0))),0)</f>
        <v>0</v>
      </c>
      <c r="AU169" s="75" t="n">
        <f aca="false">IF(AP169&lt;&gt;AR169,(IF('ORÇ.GLOBAL P CAIXA'!I170="",J169*(INFORMAÇÕES!$Q$100/INFORMAÇÕES!$Q$102),IF('ORÇ.GLOBAL P CAIXA'!I170="C",J169,0))),0)</f>
        <v>0</v>
      </c>
      <c r="AV169" s="75" t="n">
        <f aca="false">IF(AP169&lt;&gt;AR169,(IF('ORÇ.GLOBAL P CAIXA'!I170="",J169*INFORMAÇÕES!$U$115,IF('ORÇ.GLOBAL P CAIXA'!I170="CF",J169,0))),0)</f>
        <v>0</v>
      </c>
      <c r="AW169" s="75" t="n">
        <f aca="false">IF(AP169&lt;&gt;AR169,(IF('ORÇ.GLOBAL P CAIXA'!I170="",J169*INFORMAÇÕES!$U$116,IF('ORÇ.GLOBAL P CAIXA'!I170="O",J169,0))),0)</f>
        <v>0</v>
      </c>
      <c r="AX169" s="731" t="n">
        <f aca="false">IF(E169&lt;&gt;0,J169,0)</f>
        <v>0</v>
      </c>
      <c r="AY169" s="730" t="n">
        <f aca="false">IF(AP169&lt;&gt;AR169,(IF('ORÇ.GLOBAL P CAIXA'!I170="",L169*(INFORMAÇÕES!$Q$99/INFORMAÇÕES!$Q$102),IF('ORÇ.GLOBAL P CAIXA'!I170="R",L169,0))),0)</f>
        <v>0</v>
      </c>
      <c r="AZ169" s="75" t="n">
        <f aca="false">IF(AP169&lt;&gt;AR169,(IF('ORÇ.GLOBAL P CAIXA'!I170="",L169*(INFORMAÇÕES!$Q$100/INFORMAÇÕES!$Q$102),IF('ORÇ.GLOBAL P CAIXA'!I170="C",L169,0))),0)</f>
        <v>0</v>
      </c>
      <c r="BA169" s="75" t="n">
        <f aca="false">IF(AP169&lt;&gt;AR169,(IF('ORÇ.GLOBAL P CAIXA'!I170="",L169*INFORMAÇÕES!$U$115,IF('ORÇ.GLOBAL P CAIXA'!I170="CF",L169,0))),0)</f>
        <v>0</v>
      </c>
      <c r="BB169" s="75" t="n">
        <f aca="false">IF(AP169&lt;&gt;AR169,(IF('ORÇ.GLOBAL P CAIXA'!I170="",L169*INFORMAÇÕES!$U$116,IF('ORÇ.GLOBAL P CAIXA'!I170="O",L169,0))),0)</f>
        <v>0</v>
      </c>
      <c r="BC169" s="731" t="n">
        <f aca="false">IF(E169&lt;&gt;0,L169,0)</f>
        <v>0</v>
      </c>
      <c r="OK169" s="188"/>
    </row>
    <row r="170" s="174" customFormat="true" ht="14.25" hidden="false" customHeight="false" outlineLevel="0" collapsed="false">
      <c r="A170" s="159" t="n">
        <v>160</v>
      </c>
      <c r="B170" s="160" t="n">
        <f aca="false">'ORÇ.REPROG. P CAIXA'!B172</f>
        <v>0</v>
      </c>
      <c r="C170" s="723" t="n">
        <f aca="false">'ORÇ.REPROG. P CAIXA'!C172</f>
        <v>0</v>
      </c>
      <c r="D170" s="162" t="n">
        <f aca="false">'ORÇ.REPROG. P CAIXA'!D172</f>
        <v>0</v>
      </c>
      <c r="E170" s="163" t="n">
        <f aca="false">IF('BM GLOBAL'!$P$1&lt;&gt;0,'ORÇ.REPROG. P CAIXA'!E172,'ORÇ.REPROG. P CAIXA'!H172)</f>
        <v>0</v>
      </c>
      <c r="F170" s="163" t="n">
        <f aca="false">IF('BM GLOBAL'!$P$1&lt;&gt;0,IF('ORÇ.GLOBAL P CAIXA'!K171=0,'ORÇ.GLOBAL EMPRESA'!G171,'ORÇ.GLOBAL P CAIXA'!F171),'ORÇ.REPROG. P CAIXA'!I172)</f>
        <v>0</v>
      </c>
      <c r="G170" s="163" t="n">
        <f aca="false">IF(E170&lt;&gt;0,ROUND(E170*F170,2),IF(AO170=0,(SUMIF('ORÇ.REPROG. P CAIXA'!$AC$13:$AC$1012,B170,$AO$11:$AO$1010)),AO170))</f>
        <v>0</v>
      </c>
      <c r="H170" s="163" t="n">
        <f aca="false">IF(J170&lt;&gt;0,IF(E170&lt;&gt;0,J170/F170,0),0)</f>
        <v>0</v>
      </c>
      <c r="I170" s="163" t="n">
        <f aca="false">IF(L170&lt;&gt;0,IF(E170&lt;&gt;0,L170/F170,0),0)</f>
        <v>0</v>
      </c>
      <c r="J170" s="163" t="n">
        <f aca="false">IF(E170&lt;&gt;0,ROUND(INDEX($P$11:$AM$1010,$A170,$L$1),2),IF(AX170=0,(SUMIF($AP$11:$AP$1010,B170,$AX$11:$AX$1010)),AX170))</f>
        <v>0</v>
      </c>
      <c r="K170" s="163" t="n">
        <f aca="false">IF(G170=0,0,(J170/G170)*100)</f>
        <v>0</v>
      </c>
      <c r="L170" s="163" t="n">
        <f aca="false">IF(E170&lt;&gt;0,ROUND(IF($L$1=1,SUM(P170),"0")+IF($L$1=2,SUM($P170:Q170),"0")+IF($L$1=3,SUM($P170:R170),"0")+IF($L$1=4,SUM($P170:S170),"0")+IF($L$1=5,SUM($P170:T170),"0")+IF($L$1=6,SUM($P170:U170),"0")+IF($L$1=7,SUM($P170:V170),"0")+IF($L$1=8,SUM($P170:W170),"0")+IF($L$1=9,SUM($P170:X170),"0")+IF($L$1=10,SUM($P170:Y170),"0")+IF($L$1=11,SUM($P170:Z170),"0")+IF($L$1=12,SUM($P170:AA170),"0")+IF($L$1=13,SUM($P170:AB170),"0")+IF($L$1=14,SUM($P170:AC170),"0")+IF($L$1=15,SUM($P170:AD170),"0")+IF($L$1=16,SUM($P170:AE170),"0")+IF($L$1=17,SUM($P170:AF170),"0")+IF($L$1=18,SUM($P170:AG170),"0")+IF($L$1=19,SUM($P170:AH170),"0")+IF($L$1=20,SUM($P170:AI170),"0")+IF($L$1=21,SUM($P170:AJ170),"0")+IF($L$1=22,SUM($P170:AK170),"0")+IF($L$1=23,SUM($P170:AL170),"0")+IF($L$1=24,SUM($P170:AM170),"0"),2),IF(BC170=0,(SUMIF($AP$11:$AP$1010,B170,$BC$11:$BC$1010)),BC170))</f>
        <v>0</v>
      </c>
      <c r="M170" s="163" t="n">
        <f aca="false">IF(G170=0,0,(L170/G170)*100)</f>
        <v>0</v>
      </c>
      <c r="N170" s="168" t="str">
        <f aca="false">IF(B170&gt;0,"ok","ocultar")</f>
        <v>ocultar</v>
      </c>
      <c r="O170" s="650"/>
      <c r="P170" s="724"/>
      <c r="Q170" s="725"/>
      <c r="R170" s="725"/>
      <c r="S170" s="725"/>
      <c r="T170" s="725"/>
      <c r="U170" s="725"/>
      <c r="V170" s="725"/>
      <c r="W170" s="725"/>
      <c r="X170" s="725"/>
      <c r="Y170" s="725"/>
      <c r="Z170" s="725"/>
      <c r="AA170" s="726"/>
      <c r="AB170" s="726"/>
      <c r="AC170" s="726"/>
      <c r="AD170" s="726"/>
      <c r="AE170" s="726"/>
      <c r="AF170" s="726"/>
      <c r="AG170" s="726"/>
      <c r="AH170" s="726"/>
      <c r="AI170" s="726"/>
      <c r="AJ170" s="726"/>
      <c r="AK170" s="726"/>
      <c r="AL170" s="726"/>
      <c r="AM170" s="727"/>
      <c r="AO170" s="728" t="n">
        <f aca="false">IF(E170&lt;&gt;0,G170,0)</f>
        <v>0</v>
      </c>
      <c r="AP170" s="157" t="n">
        <f aca="false">IF(B170=0,AP169,IF(ISNONTEXT(B170)=TRUE(),INT(B170),INT(LEFT(B170,FIND(".",B170)-1))))</f>
        <v>3</v>
      </c>
      <c r="AQ170" s="157" t="str">
        <f aca="false">IF(AQ171=1,1,IF(B170&lt;&gt;0,1,IF(C170&lt;&gt;0,1,IF(D170&lt;&gt;0,1,IF(E170&lt;&gt;0,1,"")))))</f>
        <v/>
      </c>
      <c r="AR170" s="157" t="str">
        <f aca="false">IF(AP170=0," ",IF(AP170&lt;&gt;AP169,AP170," "))</f>
        <v> </v>
      </c>
      <c r="AS170" s="732"/>
      <c r="AT170" s="730" t="n">
        <f aca="false">IF(AP170&lt;&gt;AR170,(IF('ORÇ.GLOBAL P CAIXA'!I171="",J170*(INFORMAÇÕES!$Q$99/INFORMAÇÕES!$Q$102),IF('ORÇ.GLOBAL P CAIXA'!I171="R",J170,0))),0)</f>
        <v>0</v>
      </c>
      <c r="AU170" s="75" t="n">
        <f aca="false">IF(AP170&lt;&gt;AR170,(IF('ORÇ.GLOBAL P CAIXA'!I171="",J170*(INFORMAÇÕES!$Q$100/INFORMAÇÕES!$Q$102),IF('ORÇ.GLOBAL P CAIXA'!I171="C",J170,0))),0)</f>
        <v>0</v>
      </c>
      <c r="AV170" s="75" t="n">
        <f aca="false">IF(AP170&lt;&gt;AR170,(IF('ORÇ.GLOBAL P CAIXA'!I171="",J170*INFORMAÇÕES!$U$115,IF('ORÇ.GLOBAL P CAIXA'!I171="CF",J170,0))),0)</f>
        <v>0</v>
      </c>
      <c r="AW170" s="75" t="n">
        <f aca="false">IF(AP170&lt;&gt;AR170,(IF('ORÇ.GLOBAL P CAIXA'!I171="",J170*INFORMAÇÕES!$U$116,IF('ORÇ.GLOBAL P CAIXA'!I171="O",J170,0))),0)</f>
        <v>0</v>
      </c>
      <c r="AX170" s="731" t="n">
        <f aca="false">IF(E170&lt;&gt;0,J170,0)</f>
        <v>0</v>
      </c>
      <c r="AY170" s="730" t="n">
        <f aca="false">IF(AP170&lt;&gt;AR170,(IF('ORÇ.GLOBAL P CAIXA'!I171="",L170*(INFORMAÇÕES!$Q$99/INFORMAÇÕES!$Q$102),IF('ORÇ.GLOBAL P CAIXA'!I171="R",L170,0))),0)</f>
        <v>0</v>
      </c>
      <c r="AZ170" s="75" t="n">
        <f aca="false">IF(AP170&lt;&gt;AR170,(IF('ORÇ.GLOBAL P CAIXA'!I171="",L170*(INFORMAÇÕES!$Q$100/INFORMAÇÕES!$Q$102),IF('ORÇ.GLOBAL P CAIXA'!I171="C",L170,0))),0)</f>
        <v>0</v>
      </c>
      <c r="BA170" s="75" t="n">
        <f aca="false">IF(AP170&lt;&gt;AR170,(IF('ORÇ.GLOBAL P CAIXA'!I171="",L170*INFORMAÇÕES!$U$115,IF('ORÇ.GLOBAL P CAIXA'!I171="CF",L170,0))),0)</f>
        <v>0</v>
      </c>
      <c r="BB170" s="75" t="n">
        <f aca="false">IF(AP170&lt;&gt;AR170,(IF('ORÇ.GLOBAL P CAIXA'!I171="",L170*INFORMAÇÕES!$U$116,IF('ORÇ.GLOBAL P CAIXA'!I171="O",L170,0))),0)</f>
        <v>0</v>
      </c>
      <c r="BC170" s="731" t="n">
        <f aca="false">IF(E170&lt;&gt;0,L170,0)</f>
        <v>0</v>
      </c>
    </row>
    <row r="171" s="174" customFormat="true" ht="14.25" hidden="false" customHeight="false" outlineLevel="0" collapsed="false">
      <c r="A171" s="159" t="n">
        <v>161</v>
      </c>
      <c r="B171" s="160" t="n">
        <f aca="false">'ORÇ.REPROG. P CAIXA'!B173</f>
        <v>0</v>
      </c>
      <c r="C171" s="723" t="n">
        <f aca="false">'ORÇ.REPROG. P CAIXA'!C173</f>
        <v>0</v>
      </c>
      <c r="D171" s="162" t="n">
        <f aca="false">'ORÇ.REPROG. P CAIXA'!D173</f>
        <v>0</v>
      </c>
      <c r="E171" s="163" t="n">
        <f aca="false">IF('BM GLOBAL'!$P$1&lt;&gt;0,'ORÇ.REPROG. P CAIXA'!E173,'ORÇ.REPROG. P CAIXA'!H173)</f>
        <v>0</v>
      </c>
      <c r="F171" s="163" t="n">
        <f aca="false">IF('BM GLOBAL'!$P$1&lt;&gt;0,IF('ORÇ.GLOBAL P CAIXA'!K172=0,'ORÇ.GLOBAL EMPRESA'!G172,'ORÇ.GLOBAL P CAIXA'!F172),'ORÇ.REPROG. P CAIXA'!I173)</f>
        <v>0</v>
      </c>
      <c r="G171" s="163" t="n">
        <f aca="false">IF(E171&lt;&gt;0,ROUND(E171*F171,2),IF(AO171=0,(SUMIF('ORÇ.REPROG. P CAIXA'!$AC$13:$AC$1012,B171,$AO$11:$AO$1010)),AO171))</f>
        <v>0</v>
      </c>
      <c r="H171" s="163" t="n">
        <f aca="false">IF(J171&lt;&gt;0,IF(E171&lt;&gt;0,J171/F171,0),0)</f>
        <v>0</v>
      </c>
      <c r="I171" s="163" t="n">
        <f aca="false">IF(L171&lt;&gt;0,IF(E171&lt;&gt;0,L171/F171,0),0)</f>
        <v>0</v>
      </c>
      <c r="J171" s="163" t="n">
        <f aca="false">IF(E171&lt;&gt;0,ROUND(INDEX($P$11:$AM$1010,$A171,$L$1),2),IF(AX171=0,(SUMIF($AP$11:$AP$1010,B171,$AX$11:$AX$1010)),AX171))</f>
        <v>0</v>
      </c>
      <c r="K171" s="163" t="n">
        <f aca="false">IF(G171=0,0,(J171/G171)*100)</f>
        <v>0</v>
      </c>
      <c r="L171" s="163" t="n">
        <f aca="false">IF(E171&lt;&gt;0,ROUND(IF($L$1=1,SUM(P171),"0")+IF($L$1=2,SUM($P171:Q171),"0")+IF($L$1=3,SUM($P171:R171),"0")+IF($L$1=4,SUM($P171:S171),"0")+IF($L$1=5,SUM($P171:T171),"0")+IF($L$1=6,SUM($P171:U171),"0")+IF($L$1=7,SUM($P171:V171),"0")+IF($L$1=8,SUM($P171:W171),"0")+IF($L$1=9,SUM($P171:X171),"0")+IF($L$1=10,SUM($P171:Y171),"0")+IF($L$1=11,SUM($P171:Z171),"0")+IF($L$1=12,SUM($P171:AA171),"0")+IF($L$1=13,SUM($P171:AB171),"0")+IF($L$1=14,SUM($P171:AC171),"0")+IF($L$1=15,SUM($P171:AD171),"0")+IF($L$1=16,SUM($P171:AE171),"0")+IF($L$1=17,SUM($P171:AF171),"0")+IF($L$1=18,SUM($P171:AG171),"0")+IF($L$1=19,SUM($P171:AH171),"0")+IF($L$1=20,SUM($P171:AI171),"0")+IF($L$1=21,SUM($P171:AJ171),"0")+IF($L$1=22,SUM($P171:AK171),"0")+IF($L$1=23,SUM($P171:AL171),"0")+IF($L$1=24,SUM($P171:AM171),"0"),2),IF(BC171=0,(SUMIF($AP$11:$AP$1010,B171,$BC$11:$BC$1010)),BC171))</f>
        <v>0</v>
      </c>
      <c r="M171" s="163" t="n">
        <f aca="false">IF(G171=0,0,(L171/G171)*100)</f>
        <v>0</v>
      </c>
      <c r="N171" s="168" t="str">
        <f aca="false">IF(B171&gt;0,"ok","ocultar")</f>
        <v>ocultar</v>
      </c>
      <c r="O171" s="650"/>
      <c r="P171" s="724"/>
      <c r="Q171" s="725"/>
      <c r="R171" s="725"/>
      <c r="S171" s="725"/>
      <c r="T171" s="725"/>
      <c r="U171" s="725"/>
      <c r="V171" s="725"/>
      <c r="W171" s="725"/>
      <c r="X171" s="725"/>
      <c r="Y171" s="725"/>
      <c r="Z171" s="725"/>
      <c r="AA171" s="726"/>
      <c r="AB171" s="726"/>
      <c r="AC171" s="726"/>
      <c r="AD171" s="726"/>
      <c r="AE171" s="726"/>
      <c r="AF171" s="726"/>
      <c r="AG171" s="726"/>
      <c r="AH171" s="726"/>
      <c r="AI171" s="726"/>
      <c r="AJ171" s="726"/>
      <c r="AK171" s="726"/>
      <c r="AL171" s="726"/>
      <c r="AM171" s="727"/>
      <c r="AO171" s="728" t="n">
        <f aca="false">IF(E171&lt;&gt;0,G171,0)</f>
        <v>0</v>
      </c>
      <c r="AP171" s="157" t="n">
        <f aca="false">IF(B171=0,AP170,IF(ISNONTEXT(B171)=TRUE(),INT(B171),INT(LEFT(B171,FIND(".",B171)-1))))</f>
        <v>3</v>
      </c>
      <c r="AQ171" s="157" t="str">
        <f aca="false">IF(AQ172=1,1,IF(B171&lt;&gt;0,1,IF(C171&lt;&gt;0,1,IF(D171&lt;&gt;0,1,IF(E171&lt;&gt;0,1,"")))))</f>
        <v/>
      </c>
      <c r="AR171" s="157" t="str">
        <f aca="false">IF(AP171=0," ",IF(AP171&lt;&gt;AP170,AP171," "))</f>
        <v> </v>
      </c>
      <c r="AS171" s="732"/>
      <c r="AT171" s="730" t="n">
        <f aca="false">IF(AP171&lt;&gt;AR171,(IF('ORÇ.GLOBAL P CAIXA'!I172="",J171*(INFORMAÇÕES!$Q$99/INFORMAÇÕES!$Q$102),IF('ORÇ.GLOBAL P CAIXA'!I172="R",J171,0))),0)</f>
        <v>0</v>
      </c>
      <c r="AU171" s="75" t="n">
        <f aca="false">IF(AP171&lt;&gt;AR171,(IF('ORÇ.GLOBAL P CAIXA'!I172="",J171*(INFORMAÇÕES!$Q$100/INFORMAÇÕES!$Q$102),IF('ORÇ.GLOBAL P CAIXA'!I172="C",J171,0))),0)</f>
        <v>0</v>
      </c>
      <c r="AV171" s="75" t="n">
        <f aca="false">IF(AP171&lt;&gt;AR171,(IF('ORÇ.GLOBAL P CAIXA'!I172="",J171*INFORMAÇÕES!$U$115,IF('ORÇ.GLOBAL P CAIXA'!I172="CF",J171,0))),0)</f>
        <v>0</v>
      </c>
      <c r="AW171" s="75" t="n">
        <f aca="false">IF(AP171&lt;&gt;AR171,(IF('ORÇ.GLOBAL P CAIXA'!I172="",J171*INFORMAÇÕES!$U$116,IF('ORÇ.GLOBAL P CAIXA'!I172="O",J171,0))),0)</f>
        <v>0</v>
      </c>
      <c r="AX171" s="731" t="n">
        <f aca="false">IF(E171&lt;&gt;0,J171,0)</f>
        <v>0</v>
      </c>
      <c r="AY171" s="730" t="n">
        <f aca="false">IF(AP171&lt;&gt;AR171,(IF('ORÇ.GLOBAL P CAIXA'!I172="",L171*(INFORMAÇÕES!$Q$99/INFORMAÇÕES!$Q$102),IF('ORÇ.GLOBAL P CAIXA'!I172="R",L171,0))),0)</f>
        <v>0</v>
      </c>
      <c r="AZ171" s="75" t="n">
        <f aca="false">IF(AP171&lt;&gt;AR171,(IF('ORÇ.GLOBAL P CAIXA'!I172="",L171*(INFORMAÇÕES!$Q$100/INFORMAÇÕES!$Q$102),IF('ORÇ.GLOBAL P CAIXA'!I172="C",L171,0))),0)</f>
        <v>0</v>
      </c>
      <c r="BA171" s="75" t="n">
        <f aca="false">IF(AP171&lt;&gt;AR171,(IF('ORÇ.GLOBAL P CAIXA'!I172="",L171*INFORMAÇÕES!$U$115,IF('ORÇ.GLOBAL P CAIXA'!I172="CF",L171,0))),0)</f>
        <v>0</v>
      </c>
      <c r="BB171" s="75" t="n">
        <f aca="false">IF(AP171&lt;&gt;AR171,(IF('ORÇ.GLOBAL P CAIXA'!I172="",L171*INFORMAÇÕES!$U$116,IF('ORÇ.GLOBAL P CAIXA'!I172="O",L171,0))),0)</f>
        <v>0</v>
      </c>
      <c r="BC171" s="731" t="n">
        <f aca="false">IF(E171&lt;&gt;0,L171,0)</f>
        <v>0</v>
      </c>
    </row>
    <row r="172" s="174" customFormat="true" ht="14.25" hidden="false" customHeight="false" outlineLevel="0" collapsed="false">
      <c r="A172" s="159" t="n">
        <v>162</v>
      </c>
      <c r="B172" s="160" t="n">
        <f aca="false">'ORÇ.REPROG. P CAIXA'!B174</f>
        <v>0</v>
      </c>
      <c r="C172" s="723" t="n">
        <f aca="false">'ORÇ.REPROG. P CAIXA'!C174</f>
        <v>0</v>
      </c>
      <c r="D172" s="162" t="n">
        <f aca="false">'ORÇ.REPROG. P CAIXA'!D174</f>
        <v>0</v>
      </c>
      <c r="E172" s="163" t="n">
        <f aca="false">IF('BM GLOBAL'!$P$1&lt;&gt;0,'ORÇ.REPROG. P CAIXA'!E174,'ORÇ.REPROG. P CAIXA'!H174)</f>
        <v>0</v>
      </c>
      <c r="F172" s="163" t="n">
        <f aca="false">IF('BM GLOBAL'!$P$1&lt;&gt;0,IF('ORÇ.GLOBAL P CAIXA'!K173=0,'ORÇ.GLOBAL EMPRESA'!G173,'ORÇ.GLOBAL P CAIXA'!F173),'ORÇ.REPROG. P CAIXA'!I174)</f>
        <v>0</v>
      </c>
      <c r="G172" s="163" t="n">
        <f aca="false">IF(E172&lt;&gt;0,ROUND(E172*F172,2),IF(AO172=0,(SUMIF('ORÇ.REPROG. P CAIXA'!$AC$13:$AC$1012,B172,$AO$11:$AO$1010)),AO172))</f>
        <v>0</v>
      </c>
      <c r="H172" s="163" t="n">
        <f aca="false">IF(J172&lt;&gt;0,IF(E172&lt;&gt;0,J172/F172,0),0)</f>
        <v>0</v>
      </c>
      <c r="I172" s="163" t="n">
        <f aca="false">IF(L172&lt;&gt;0,IF(E172&lt;&gt;0,L172/F172,0),0)</f>
        <v>0</v>
      </c>
      <c r="J172" s="163" t="n">
        <f aca="false">IF(E172&lt;&gt;0,ROUND(INDEX($P$11:$AM$1010,$A172,$L$1),2),IF(AX172=0,(SUMIF($AP$11:$AP$1010,B172,$AX$11:$AX$1010)),AX172))</f>
        <v>0</v>
      </c>
      <c r="K172" s="163" t="n">
        <f aca="false">IF(G172=0,0,(J172/G172)*100)</f>
        <v>0</v>
      </c>
      <c r="L172" s="163" t="n">
        <f aca="false">IF(E172&lt;&gt;0,ROUND(IF($L$1=1,SUM(P172),"0")+IF($L$1=2,SUM($P172:Q172),"0")+IF($L$1=3,SUM($P172:R172),"0")+IF($L$1=4,SUM($P172:S172),"0")+IF($L$1=5,SUM($P172:T172),"0")+IF($L$1=6,SUM($P172:U172),"0")+IF($L$1=7,SUM($P172:V172),"0")+IF($L$1=8,SUM($P172:W172),"0")+IF($L$1=9,SUM($P172:X172),"0")+IF($L$1=10,SUM($P172:Y172),"0")+IF($L$1=11,SUM($P172:Z172),"0")+IF($L$1=12,SUM($P172:AA172),"0")+IF($L$1=13,SUM($P172:AB172),"0")+IF($L$1=14,SUM($P172:AC172),"0")+IF($L$1=15,SUM($P172:AD172),"0")+IF($L$1=16,SUM($P172:AE172),"0")+IF($L$1=17,SUM($P172:AF172),"0")+IF($L$1=18,SUM($P172:AG172),"0")+IF($L$1=19,SUM($P172:AH172),"0")+IF($L$1=20,SUM($P172:AI172),"0")+IF($L$1=21,SUM($P172:AJ172),"0")+IF($L$1=22,SUM($P172:AK172),"0")+IF($L$1=23,SUM($P172:AL172),"0")+IF($L$1=24,SUM($P172:AM172),"0"),2),IF(BC172=0,(SUMIF($AP$11:$AP$1010,B172,$BC$11:$BC$1010)),BC172))</f>
        <v>0</v>
      </c>
      <c r="M172" s="163" t="n">
        <f aca="false">IF(G172=0,0,(L172/G172)*100)</f>
        <v>0</v>
      </c>
      <c r="N172" s="168" t="str">
        <f aca="false">IF(B172&gt;0,"ok","ocultar")</f>
        <v>ocultar</v>
      </c>
      <c r="O172" s="650"/>
      <c r="P172" s="724"/>
      <c r="Q172" s="725"/>
      <c r="R172" s="725"/>
      <c r="S172" s="725"/>
      <c r="T172" s="725"/>
      <c r="U172" s="725"/>
      <c r="V172" s="725"/>
      <c r="W172" s="725"/>
      <c r="X172" s="725"/>
      <c r="Y172" s="725"/>
      <c r="Z172" s="725"/>
      <c r="AA172" s="726"/>
      <c r="AB172" s="726"/>
      <c r="AC172" s="726"/>
      <c r="AD172" s="726"/>
      <c r="AE172" s="726"/>
      <c r="AF172" s="726"/>
      <c r="AG172" s="726"/>
      <c r="AH172" s="726"/>
      <c r="AI172" s="726"/>
      <c r="AJ172" s="726"/>
      <c r="AK172" s="726"/>
      <c r="AL172" s="726"/>
      <c r="AM172" s="727"/>
      <c r="AO172" s="728" t="n">
        <f aca="false">IF(E172&lt;&gt;0,G172,0)</f>
        <v>0</v>
      </c>
      <c r="AP172" s="157" t="n">
        <f aca="false">IF(B172=0,AP171,IF(ISNONTEXT(B172)=TRUE(),INT(B172),INT(LEFT(B172,FIND(".",B172)-1))))</f>
        <v>3</v>
      </c>
      <c r="AQ172" s="157" t="str">
        <f aca="false">IF(AQ173=1,1,IF(B172&lt;&gt;0,1,IF(C172&lt;&gt;0,1,IF(D172&lt;&gt;0,1,IF(E172&lt;&gt;0,1,"")))))</f>
        <v/>
      </c>
      <c r="AR172" s="157" t="str">
        <f aca="false">IF(AP172=0," ",IF(AP172&lt;&gt;AP171,AP172," "))</f>
        <v> </v>
      </c>
      <c r="AS172" s="732"/>
      <c r="AT172" s="730" t="n">
        <f aca="false">IF(AP172&lt;&gt;AR172,(IF('ORÇ.GLOBAL P CAIXA'!I173="",J172*(INFORMAÇÕES!$Q$99/INFORMAÇÕES!$Q$102),IF('ORÇ.GLOBAL P CAIXA'!I173="R",J172,0))),0)</f>
        <v>0</v>
      </c>
      <c r="AU172" s="75" t="n">
        <f aca="false">IF(AP172&lt;&gt;AR172,(IF('ORÇ.GLOBAL P CAIXA'!I173="",J172*(INFORMAÇÕES!$Q$100/INFORMAÇÕES!$Q$102),IF('ORÇ.GLOBAL P CAIXA'!I173="C",J172,0))),0)</f>
        <v>0</v>
      </c>
      <c r="AV172" s="75" t="n">
        <f aca="false">IF(AP172&lt;&gt;AR172,(IF('ORÇ.GLOBAL P CAIXA'!I173="",J172*INFORMAÇÕES!$U$115,IF('ORÇ.GLOBAL P CAIXA'!I173="CF",J172,0))),0)</f>
        <v>0</v>
      </c>
      <c r="AW172" s="75" t="n">
        <f aca="false">IF(AP172&lt;&gt;AR172,(IF('ORÇ.GLOBAL P CAIXA'!I173="",J172*INFORMAÇÕES!$U$116,IF('ORÇ.GLOBAL P CAIXA'!I173="O",J172,0))),0)</f>
        <v>0</v>
      </c>
      <c r="AX172" s="731" t="n">
        <f aca="false">IF(E172&lt;&gt;0,J172,0)</f>
        <v>0</v>
      </c>
      <c r="AY172" s="730" t="n">
        <f aca="false">IF(AP172&lt;&gt;AR172,(IF('ORÇ.GLOBAL P CAIXA'!I173="",L172*(INFORMAÇÕES!$Q$99/INFORMAÇÕES!$Q$102),IF('ORÇ.GLOBAL P CAIXA'!I173="R",L172,0))),0)</f>
        <v>0</v>
      </c>
      <c r="AZ172" s="75" t="n">
        <f aca="false">IF(AP172&lt;&gt;AR172,(IF('ORÇ.GLOBAL P CAIXA'!I173="",L172*(INFORMAÇÕES!$Q$100/INFORMAÇÕES!$Q$102),IF('ORÇ.GLOBAL P CAIXA'!I173="C",L172,0))),0)</f>
        <v>0</v>
      </c>
      <c r="BA172" s="75" t="n">
        <f aca="false">IF(AP172&lt;&gt;AR172,(IF('ORÇ.GLOBAL P CAIXA'!I173="",L172*INFORMAÇÕES!$U$115,IF('ORÇ.GLOBAL P CAIXA'!I173="CF",L172,0))),0)</f>
        <v>0</v>
      </c>
      <c r="BB172" s="75" t="n">
        <f aca="false">IF(AP172&lt;&gt;AR172,(IF('ORÇ.GLOBAL P CAIXA'!I173="",L172*INFORMAÇÕES!$U$116,IF('ORÇ.GLOBAL P CAIXA'!I173="O",L172,0))),0)</f>
        <v>0</v>
      </c>
      <c r="BC172" s="731" t="n">
        <f aca="false">IF(E172&lt;&gt;0,L172,0)</f>
        <v>0</v>
      </c>
    </row>
    <row r="173" s="174" customFormat="true" ht="14.25" hidden="false" customHeight="false" outlineLevel="0" collapsed="false">
      <c r="A173" s="159" t="n">
        <v>163</v>
      </c>
      <c r="B173" s="160" t="n">
        <f aca="false">'ORÇ.REPROG. P CAIXA'!B175</f>
        <v>0</v>
      </c>
      <c r="C173" s="723" t="n">
        <f aca="false">'ORÇ.REPROG. P CAIXA'!C175</f>
        <v>0</v>
      </c>
      <c r="D173" s="162" t="n">
        <f aca="false">'ORÇ.REPROG. P CAIXA'!D175</f>
        <v>0</v>
      </c>
      <c r="E173" s="163" t="n">
        <f aca="false">IF('BM GLOBAL'!$P$1&lt;&gt;0,'ORÇ.REPROG. P CAIXA'!E175,'ORÇ.REPROG. P CAIXA'!H175)</f>
        <v>0</v>
      </c>
      <c r="F173" s="163" t="n">
        <f aca="false">IF('BM GLOBAL'!$P$1&lt;&gt;0,IF('ORÇ.GLOBAL P CAIXA'!K174=0,'ORÇ.GLOBAL EMPRESA'!G174,'ORÇ.GLOBAL P CAIXA'!F174),'ORÇ.REPROG. P CAIXA'!I175)</f>
        <v>0</v>
      </c>
      <c r="G173" s="163" t="n">
        <f aca="false">IF(E173&lt;&gt;0,ROUND(E173*F173,2),IF(AO173=0,(SUMIF('ORÇ.REPROG. P CAIXA'!$AC$13:$AC$1012,B173,$AO$11:$AO$1010)),AO173))</f>
        <v>0</v>
      </c>
      <c r="H173" s="163" t="n">
        <f aca="false">IF(J173&lt;&gt;0,IF(E173&lt;&gt;0,J173/F173,0),0)</f>
        <v>0</v>
      </c>
      <c r="I173" s="163" t="n">
        <f aca="false">IF(L173&lt;&gt;0,IF(E173&lt;&gt;0,L173/F173,0),0)</f>
        <v>0</v>
      </c>
      <c r="J173" s="163" t="n">
        <f aca="false">IF(E173&lt;&gt;0,ROUND(INDEX($P$11:$AM$1010,$A173,$L$1),2),IF(AX173=0,(SUMIF($AP$11:$AP$1010,B173,$AX$11:$AX$1010)),AX173))</f>
        <v>0</v>
      </c>
      <c r="K173" s="163" t="n">
        <f aca="false">IF(G173=0,0,(J173/G173)*100)</f>
        <v>0</v>
      </c>
      <c r="L173" s="163" t="n">
        <f aca="false">IF(E173&lt;&gt;0,ROUND(IF($L$1=1,SUM(P173),"0")+IF($L$1=2,SUM($P173:Q173),"0")+IF($L$1=3,SUM($P173:R173),"0")+IF($L$1=4,SUM($P173:S173),"0")+IF($L$1=5,SUM($P173:T173),"0")+IF($L$1=6,SUM($P173:U173),"0")+IF($L$1=7,SUM($P173:V173),"0")+IF($L$1=8,SUM($P173:W173),"0")+IF($L$1=9,SUM($P173:X173),"0")+IF($L$1=10,SUM($P173:Y173),"0")+IF($L$1=11,SUM($P173:Z173),"0")+IF($L$1=12,SUM($P173:AA173),"0")+IF($L$1=13,SUM($P173:AB173),"0")+IF($L$1=14,SUM($P173:AC173),"0")+IF($L$1=15,SUM($P173:AD173),"0")+IF($L$1=16,SUM($P173:AE173),"0")+IF($L$1=17,SUM($P173:AF173),"0")+IF($L$1=18,SUM($P173:AG173),"0")+IF($L$1=19,SUM($P173:AH173),"0")+IF($L$1=20,SUM($P173:AI173),"0")+IF($L$1=21,SUM($P173:AJ173),"0")+IF($L$1=22,SUM($P173:AK173),"0")+IF($L$1=23,SUM($P173:AL173),"0")+IF($L$1=24,SUM($P173:AM173),"0"),2),IF(BC173=0,(SUMIF($AP$11:$AP$1010,B173,$BC$11:$BC$1010)),BC173))</f>
        <v>0</v>
      </c>
      <c r="M173" s="163" t="n">
        <f aca="false">IF(G173=0,0,(L173/G173)*100)</f>
        <v>0</v>
      </c>
      <c r="N173" s="168" t="str">
        <f aca="false">IF(B173&gt;0,"ok","ocultar")</f>
        <v>ocultar</v>
      </c>
      <c r="O173" s="650"/>
      <c r="P173" s="724"/>
      <c r="Q173" s="725"/>
      <c r="R173" s="725"/>
      <c r="S173" s="725"/>
      <c r="T173" s="725"/>
      <c r="U173" s="725"/>
      <c r="V173" s="725"/>
      <c r="W173" s="725"/>
      <c r="X173" s="725"/>
      <c r="Y173" s="725"/>
      <c r="Z173" s="725"/>
      <c r="AA173" s="726"/>
      <c r="AB173" s="726"/>
      <c r="AC173" s="726"/>
      <c r="AD173" s="726"/>
      <c r="AE173" s="726"/>
      <c r="AF173" s="726"/>
      <c r="AG173" s="726"/>
      <c r="AH173" s="726"/>
      <c r="AI173" s="726"/>
      <c r="AJ173" s="726"/>
      <c r="AK173" s="726"/>
      <c r="AL173" s="726"/>
      <c r="AM173" s="727"/>
      <c r="AO173" s="728" t="n">
        <f aca="false">IF(E173&lt;&gt;0,G173,0)</f>
        <v>0</v>
      </c>
      <c r="AP173" s="157" t="n">
        <f aca="false">IF(B173=0,AP172,IF(ISNONTEXT(B173)=TRUE(),INT(B173),INT(LEFT(B173,FIND(".",B173)-1))))</f>
        <v>3</v>
      </c>
      <c r="AQ173" s="157" t="str">
        <f aca="false">IF(AQ174=1,1,IF(B173&lt;&gt;0,1,IF(C173&lt;&gt;0,1,IF(D173&lt;&gt;0,1,IF(E173&lt;&gt;0,1,"")))))</f>
        <v/>
      </c>
      <c r="AR173" s="157" t="str">
        <f aca="false">IF(AP173=0," ",IF(AP173&lt;&gt;AP172,AP173," "))</f>
        <v> </v>
      </c>
      <c r="AS173" s="732"/>
      <c r="AT173" s="730" t="n">
        <f aca="false">IF(AP173&lt;&gt;AR173,(IF('ORÇ.GLOBAL P CAIXA'!I174="",J173*(INFORMAÇÕES!$Q$99/INFORMAÇÕES!$Q$102),IF('ORÇ.GLOBAL P CAIXA'!I174="R",J173,0))),0)</f>
        <v>0</v>
      </c>
      <c r="AU173" s="75" t="n">
        <f aca="false">IF(AP173&lt;&gt;AR173,(IF('ORÇ.GLOBAL P CAIXA'!I174="",J173*(INFORMAÇÕES!$Q$100/INFORMAÇÕES!$Q$102),IF('ORÇ.GLOBAL P CAIXA'!I174="C",J173,0))),0)</f>
        <v>0</v>
      </c>
      <c r="AV173" s="75" t="n">
        <f aca="false">IF(AP173&lt;&gt;AR173,(IF('ORÇ.GLOBAL P CAIXA'!I174="",J173*INFORMAÇÕES!$U$115,IF('ORÇ.GLOBAL P CAIXA'!I174="CF",J173,0))),0)</f>
        <v>0</v>
      </c>
      <c r="AW173" s="75" t="n">
        <f aca="false">IF(AP173&lt;&gt;AR173,(IF('ORÇ.GLOBAL P CAIXA'!I174="",J173*INFORMAÇÕES!$U$116,IF('ORÇ.GLOBAL P CAIXA'!I174="O",J173,0))),0)</f>
        <v>0</v>
      </c>
      <c r="AX173" s="731" t="n">
        <f aca="false">IF(E173&lt;&gt;0,J173,0)</f>
        <v>0</v>
      </c>
      <c r="AY173" s="730" t="n">
        <f aca="false">IF(AP173&lt;&gt;AR173,(IF('ORÇ.GLOBAL P CAIXA'!I174="",L173*(INFORMAÇÕES!$Q$99/INFORMAÇÕES!$Q$102),IF('ORÇ.GLOBAL P CAIXA'!I174="R",L173,0))),0)</f>
        <v>0</v>
      </c>
      <c r="AZ173" s="75" t="n">
        <f aca="false">IF(AP173&lt;&gt;AR173,(IF('ORÇ.GLOBAL P CAIXA'!I174="",L173*(INFORMAÇÕES!$Q$100/INFORMAÇÕES!$Q$102),IF('ORÇ.GLOBAL P CAIXA'!I174="C",L173,0))),0)</f>
        <v>0</v>
      </c>
      <c r="BA173" s="75" t="n">
        <f aca="false">IF(AP173&lt;&gt;AR173,(IF('ORÇ.GLOBAL P CAIXA'!I174="",L173*INFORMAÇÕES!$U$115,IF('ORÇ.GLOBAL P CAIXA'!I174="CF",L173,0))),0)</f>
        <v>0</v>
      </c>
      <c r="BB173" s="75" t="n">
        <f aca="false">IF(AP173&lt;&gt;AR173,(IF('ORÇ.GLOBAL P CAIXA'!I174="",L173*INFORMAÇÕES!$U$116,IF('ORÇ.GLOBAL P CAIXA'!I174="O",L173,0))),0)</f>
        <v>0</v>
      </c>
      <c r="BC173" s="731" t="n">
        <f aca="false">IF(E173&lt;&gt;0,L173,0)</f>
        <v>0</v>
      </c>
    </row>
    <row r="174" s="174" customFormat="true" ht="14.25" hidden="false" customHeight="false" outlineLevel="0" collapsed="false">
      <c r="A174" s="159" t="n">
        <v>164</v>
      </c>
      <c r="B174" s="160" t="n">
        <f aca="false">'ORÇ.REPROG. P CAIXA'!B176</f>
        <v>0</v>
      </c>
      <c r="C174" s="723" t="n">
        <f aca="false">'ORÇ.REPROG. P CAIXA'!C176</f>
        <v>0</v>
      </c>
      <c r="D174" s="162" t="n">
        <f aca="false">'ORÇ.REPROG. P CAIXA'!D176</f>
        <v>0</v>
      </c>
      <c r="E174" s="163" t="n">
        <f aca="false">IF('BM GLOBAL'!$P$1&lt;&gt;0,'ORÇ.REPROG. P CAIXA'!E176,'ORÇ.REPROG. P CAIXA'!H176)</f>
        <v>0</v>
      </c>
      <c r="F174" s="163" t="n">
        <f aca="false">IF('BM GLOBAL'!$P$1&lt;&gt;0,IF('ORÇ.GLOBAL P CAIXA'!K175=0,'ORÇ.GLOBAL EMPRESA'!G175,'ORÇ.GLOBAL P CAIXA'!F175),'ORÇ.REPROG. P CAIXA'!I176)</f>
        <v>0</v>
      </c>
      <c r="G174" s="163" t="n">
        <f aca="false">IF(E174&lt;&gt;0,ROUND(E174*F174,2),IF(AO174=0,(SUMIF('ORÇ.REPROG. P CAIXA'!$AC$13:$AC$1012,B174,$AO$11:$AO$1010)),AO174))</f>
        <v>0</v>
      </c>
      <c r="H174" s="163" t="n">
        <f aca="false">IF(J174&lt;&gt;0,IF(E174&lt;&gt;0,J174/F174,0),0)</f>
        <v>0</v>
      </c>
      <c r="I174" s="163" t="n">
        <f aca="false">IF(L174&lt;&gt;0,IF(E174&lt;&gt;0,L174/F174,0),0)</f>
        <v>0</v>
      </c>
      <c r="J174" s="163" t="n">
        <f aca="false">IF(E174&lt;&gt;0,ROUND(INDEX($P$11:$AM$1010,$A174,$L$1),2),IF(AX174=0,(SUMIF($AP$11:$AP$1010,B174,$AX$11:$AX$1010)),AX174))</f>
        <v>0</v>
      </c>
      <c r="K174" s="163" t="n">
        <f aca="false">IF(G174=0,0,(J174/G174)*100)</f>
        <v>0</v>
      </c>
      <c r="L174" s="163" t="n">
        <f aca="false">IF(E174&lt;&gt;0,ROUND(IF($L$1=1,SUM(P174),"0")+IF($L$1=2,SUM($P174:Q174),"0")+IF($L$1=3,SUM($P174:R174),"0")+IF($L$1=4,SUM($P174:S174),"0")+IF($L$1=5,SUM($P174:T174),"0")+IF($L$1=6,SUM($P174:U174),"0")+IF($L$1=7,SUM($P174:V174),"0")+IF($L$1=8,SUM($P174:W174),"0")+IF($L$1=9,SUM($P174:X174),"0")+IF($L$1=10,SUM($P174:Y174),"0")+IF($L$1=11,SUM($P174:Z174),"0")+IF($L$1=12,SUM($P174:AA174),"0")+IF($L$1=13,SUM($P174:AB174),"0")+IF($L$1=14,SUM($P174:AC174),"0")+IF($L$1=15,SUM($P174:AD174),"0")+IF($L$1=16,SUM($P174:AE174),"0")+IF($L$1=17,SUM($P174:AF174),"0")+IF($L$1=18,SUM($P174:AG174),"0")+IF($L$1=19,SUM($P174:AH174),"0")+IF($L$1=20,SUM($P174:AI174),"0")+IF($L$1=21,SUM($P174:AJ174),"0")+IF($L$1=22,SUM($P174:AK174),"0")+IF($L$1=23,SUM($P174:AL174),"0")+IF($L$1=24,SUM($P174:AM174),"0"),2),IF(BC174=0,(SUMIF($AP$11:$AP$1010,B174,$BC$11:$BC$1010)),BC174))</f>
        <v>0</v>
      </c>
      <c r="M174" s="163" t="n">
        <f aca="false">IF(G174=0,0,(L174/G174)*100)</f>
        <v>0</v>
      </c>
      <c r="N174" s="168" t="str">
        <f aca="false">IF(B174&gt;0,"ok","ocultar")</f>
        <v>ocultar</v>
      </c>
      <c r="O174" s="650"/>
      <c r="P174" s="724"/>
      <c r="Q174" s="725"/>
      <c r="R174" s="725"/>
      <c r="S174" s="725"/>
      <c r="T174" s="725"/>
      <c r="U174" s="725"/>
      <c r="V174" s="725"/>
      <c r="W174" s="725"/>
      <c r="X174" s="725"/>
      <c r="Y174" s="725"/>
      <c r="Z174" s="725"/>
      <c r="AA174" s="726"/>
      <c r="AB174" s="726"/>
      <c r="AC174" s="726"/>
      <c r="AD174" s="726"/>
      <c r="AE174" s="726"/>
      <c r="AF174" s="726"/>
      <c r="AG174" s="726"/>
      <c r="AH174" s="726"/>
      <c r="AI174" s="726"/>
      <c r="AJ174" s="726"/>
      <c r="AK174" s="726"/>
      <c r="AL174" s="726"/>
      <c r="AM174" s="727"/>
      <c r="AO174" s="728" t="n">
        <f aca="false">IF(E174&lt;&gt;0,G174,0)</f>
        <v>0</v>
      </c>
      <c r="AP174" s="157" t="n">
        <f aca="false">IF(B174=0,AP173,IF(ISNONTEXT(B174)=TRUE(),INT(B174),INT(LEFT(B174,FIND(".",B174)-1))))</f>
        <v>3</v>
      </c>
      <c r="AQ174" s="157" t="str">
        <f aca="false">IF(AQ175=1,1,IF(B174&lt;&gt;0,1,IF(C174&lt;&gt;0,1,IF(D174&lt;&gt;0,1,IF(E174&lt;&gt;0,1,"")))))</f>
        <v/>
      </c>
      <c r="AR174" s="157" t="str">
        <f aca="false">IF(AP174=0," ",IF(AP174&lt;&gt;AP173,AP174," "))</f>
        <v> </v>
      </c>
      <c r="AS174" s="732"/>
      <c r="AT174" s="730" t="n">
        <f aca="false">IF(AP174&lt;&gt;AR174,(IF('ORÇ.GLOBAL P CAIXA'!I175="",J174*(INFORMAÇÕES!$Q$99/INFORMAÇÕES!$Q$102),IF('ORÇ.GLOBAL P CAIXA'!I175="R",J174,0))),0)</f>
        <v>0</v>
      </c>
      <c r="AU174" s="75" t="n">
        <f aca="false">IF(AP174&lt;&gt;AR174,(IF('ORÇ.GLOBAL P CAIXA'!I175="",J174*(INFORMAÇÕES!$Q$100/INFORMAÇÕES!$Q$102),IF('ORÇ.GLOBAL P CAIXA'!I175="C",J174,0))),0)</f>
        <v>0</v>
      </c>
      <c r="AV174" s="75" t="n">
        <f aca="false">IF(AP174&lt;&gt;AR174,(IF('ORÇ.GLOBAL P CAIXA'!I175="",J174*INFORMAÇÕES!$U$115,IF('ORÇ.GLOBAL P CAIXA'!I175="CF",J174,0))),0)</f>
        <v>0</v>
      </c>
      <c r="AW174" s="75" t="n">
        <f aca="false">IF(AP174&lt;&gt;AR174,(IF('ORÇ.GLOBAL P CAIXA'!I175="",J174*INFORMAÇÕES!$U$116,IF('ORÇ.GLOBAL P CAIXA'!I175="O",J174,0))),0)</f>
        <v>0</v>
      </c>
      <c r="AX174" s="731" t="n">
        <f aca="false">IF(E174&lt;&gt;0,J174,0)</f>
        <v>0</v>
      </c>
      <c r="AY174" s="730" t="n">
        <f aca="false">IF(AP174&lt;&gt;AR174,(IF('ORÇ.GLOBAL P CAIXA'!I175="",L174*(INFORMAÇÕES!$Q$99/INFORMAÇÕES!$Q$102),IF('ORÇ.GLOBAL P CAIXA'!I175="R",L174,0))),0)</f>
        <v>0</v>
      </c>
      <c r="AZ174" s="75" t="n">
        <f aca="false">IF(AP174&lt;&gt;AR174,(IF('ORÇ.GLOBAL P CAIXA'!I175="",L174*(INFORMAÇÕES!$Q$100/INFORMAÇÕES!$Q$102),IF('ORÇ.GLOBAL P CAIXA'!I175="C",L174,0))),0)</f>
        <v>0</v>
      </c>
      <c r="BA174" s="75" t="n">
        <f aca="false">IF(AP174&lt;&gt;AR174,(IF('ORÇ.GLOBAL P CAIXA'!I175="",L174*INFORMAÇÕES!$U$115,IF('ORÇ.GLOBAL P CAIXA'!I175="CF",L174,0))),0)</f>
        <v>0</v>
      </c>
      <c r="BB174" s="75" t="n">
        <f aca="false">IF(AP174&lt;&gt;AR174,(IF('ORÇ.GLOBAL P CAIXA'!I175="",L174*INFORMAÇÕES!$U$116,IF('ORÇ.GLOBAL P CAIXA'!I175="O",L174,0))),0)</f>
        <v>0</v>
      </c>
      <c r="BC174" s="731" t="n">
        <f aca="false">IF(E174&lt;&gt;0,L174,0)</f>
        <v>0</v>
      </c>
    </row>
    <row r="175" s="174" customFormat="true" ht="14.25" hidden="false" customHeight="false" outlineLevel="0" collapsed="false">
      <c r="A175" s="159" t="n">
        <v>165</v>
      </c>
      <c r="B175" s="160" t="n">
        <f aca="false">'ORÇ.REPROG. P CAIXA'!B177</f>
        <v>0</v>
      </c>
      <c r="C175" s="723" t="n">
        <f aca="false">'ORÇ.REPROG. P CAIXA'!C177</f>
        <v>0</v>
      </c>
      <c r="D175" s="162" t="n">
        <f aca="false">'ORÇ.REPROG. P CAIXA'!D177</f>
        <v>0</v>
      </c>
      <c r="E175" s="163" t="n">
        <f aca="false">IF('BM GLOBAL'!$P$1&lt;&gt;0,'ORÇ.REPROG. P CAIXA'!E177,'ORÇ.REPROG. P CAIXA'!H177)</f>
        <v>0</v>
      </c>
      <c r="F175" s="163" t="n">
        <f aca="false">IF('BM GLOBAL'!$P$1&lt;&gt;0,IF('ORÇ.GLOBAL P CAIXA'!K176=0,'ORÇ.GLOBAL EMPRESA'!G176,'ORÇ.GLOBAL P CAIXA'!F176),'ORÇ.REPROG. P CAIXA'!I177)</f>
        <v>0</v>
      </c>
      <c r="G175" s="163" t="n">
        <f aca="false">IF(E175&lt;&gt;0,ROUND(E175*F175,2),IF(AO175=0,(SUMIF('ORÇ.REPROG. P CAIXA'!$AC$13:$AC$1012,B175,$AO$11:$AO$1010)),AO175))</f>
        <v>0</v>
      </c>
      <c r="H175" s="163" t="n">
        <f aca="false">IF(J175&lt;&gt;0,IF(E175&lt;&gt;0,J175/F175,0),0)</f>
        <v>0</v>
      </c>
      <c r="I175" s="163" t="n">
        <f aca="false">IF(L175&lt;&gt;0,IF(E175&lt;&gt;0,L175/F175,0),0)</f>
        <v>0</v>
      </c>
      <c r="J175" s="163" t="n">
        <f aca="false">IF(E175&lt;&gt;0,ROUND(INDEX($P$11:$AM$1010,$A175,$L$1),2),IF(AX175=0,(SUMIF($AP$11:$AP$1010,B175,$AX$11:$AX$1010)),AX175))</f>
        <v>0</v>
      </c>
      <c r="K175" s="163" t="n">
        <f aca="false">IF(G175=0,0,(J175/G175)*100)</f>
        <v>0</v>
      </c>
      <c r="L175" s="163" t="n">
        <f aca="false">IF(E175&lt;&gt;0,ROUND(IF($L$1=1,SUM(P175),"0")+IF($L$1=2,SUM($P175:Q175),"0")+IF($L$1=3,SUM($P175:R175),"0")+IF($L$1=4,SUM($P175:S175),"0")+IF($L$1=5,SUM($P175:T175),"0")+IF($L$1=6,SUM($P175:U175),"0")+IF($L$1=7,SUM($P175:V175),"0")+IF($L$1=8,SUM($P175:W175),"0")+IF($L$1=9,SUM($P175:X175),"0")+IF($L$1=10,SUM($P175:Y175),"0")+IF($L$1=11,SUM($P175:Z175),"0")+IF($L$1=12,SUM($P175:AA175),"0")+IF($L$1=13,SUM($P175:AB175),"0")+IF($L$1=14,SUM($P175:AC175),"0")+IF($L$1=15,SUM($P175:AD175),"0")+IF($L$1=16,SUM($P175:AE175),"0")+IF($L$1=17,SUM($P175:AF175),"0")+IF($L$1=18,SUM($P175:AG175),"0")+IF($L$1=19,SUM($P175:AH175),"0")+IF($L$1=20,SUM($P175:AI175),"0")+IF($L$1=21,SUM($P175:AJ175),"0")+IF($L$1=22,SUM($P175:AK175),"0")+IF($L$1=23,SUM($P175:AL175),"0")+IF($L$1=24,SUM($P175:AM175),"0"),2),IF(BC175=0,(SUMIF($AP$11:$AP$1010,B175,$BC$11:$BC$1010)),BC175))</f>
        <v>0</v>
      </c>
      <c r="M175" s="163" t="n">
        <f aca="false">IF(G175=0,0,(L175/G175)*100)</f>
        <v>0</v>
      </c>
      <c r="N175" s="168" t="str">
        <f aca="false">IF(B175&gt;0,"ok","ocultar")</f>
        <v>ocultar</v>
      </c>
      <c r="O175" s="650"/>
      <c r="P175" s="724"/>
      <c r="Q175" s="725"/>
      <c r="R175" s="725"/>
      <c r="S175" s="725"/>
      <c r="T175" s="725"/>
      <c r="U175" s="725"/>
      <c r="V175" s="725"/>
      <c r="W175" s="725"/>
      <c r="X175" s="725"/>
      <c r="Y175" s="725"/>
      <c r="Z175" s="725"/>
      <c r="AA175" s="726"/>
      <c r="AB175" s="726"/>
      <c r="AC175" s="726"/>
      <c r="AD175" s="726"/>
      <c r="AE175" s="726"/>
      <c r="AF175" s="726"/>
      <c r="AG175" s="726"/>
      <c r="AH175" s="726"/>
      <c r="AI175" s="726"/>
      <c r="AJ175" s="726"/>
      <c r="AK175" s="726"/>
      <c r="AL175" s="726"/>
      <c r="AM175" s="727"/>
      <c r="AO175" s="728" t="n">
        <f aca="false">IF(E175&lt;&gt;0,G175,0)</f>
        <v>0</v>
      </c>
      <c r="AP175" s="157" t="n">
        <f aca="false">IF(B175=0,AP174,IF(ISNONTEXT(B175)=TRUE(),INT(B175),INT(LEFT(B175,FIND(".",B175)-1))))</f>
        <v>3</v>
      </c>
      <c r="AQ175" s="157" t="str">
        <f aca="false">IF(AQ176=1,1,IF(B175&lt;&gt;0,1,IF(C175&lt;&gt;0,1,IF(D175&lt;&gt;0,1,IF(E175&lt;&gt;0,1,"")))))</f>
        <v/>
      </c>
      <c r="AR175" s="157" t="str">
        <f aca="false">IF(AP175=0," ",IF(AP175&lt;&gt;AP174,AP175," "))</f>
        <v> </v>
      </c>
      <c r="AS175" s="732"/>
      <c r="AT175" s="730" t="n">
        <f aca="false">IF(AP175&lt;&gt;AR175,(IF('ORÇ.GLOBAL P CAIXA'!I176="",J175*(INFORMAÇÕES!$Q$99/INFORMAÇÕES!$Q$102),IF('ORÇ.GLOBAL P CAIXA'!I176="R",J175,0))),0)</f>
        <v>0</v>
      </c>
      <c r="AU175" s="75" t="n">
        <f aca="false">IF(AP175&lt;&gt;AR175,(IF('ORÇ.GLOBAL P CAIXA'!I176="",J175*(INFORMAÇÕES!$Q$100/INFORMAÇÕES!$Q$102),IF('ORÇ.GLOBAL P CAIXA'!I176="C",J175,0))),0)</f>
        <v>0</v>
      </c>
      <c r="AV175" s="75" t="n">
        <f aca="false">IF(AP175&lt;&gt;AR175,(IF('ORÇ.GLOBAL P CAIXA'!I176="",J175*INFORMAÇÕES!$U$115,IF('ORÇ.GLOBAL P CAIXA'!I176="CF",J175,0))),0)</f>
        <v>0</v>
      </c>
      <c r="AW175" s="75" t="n">
        <f aca="false">IF(AP175&lt;&gt;AR175,(IF('ORÇ.GLOBAL P CAIXA'!I176="",J175*INFORMAÇÕES!$U$116,IF('ORÇ.GLOBAL P CAIXA'!I176="O",J175,0))),0)</f>
        <v>0</v>
      </c>
      <c r="AX175" s="731" t="n">
        <f aca="false">IF(E175&lt;&gt;0,J175,0)</f>
        <v>0</v>
      </c>
      <c r="AY175" s="730" t="n">
        <f aca="false">IF(AP175&lt;&gt;AR175,(IF('ORÇ.GLOBAL P CAIXA'!I176="",L175*(INFORMAÇÕES!$Q$99/INFORMAÇÕES!$Q$102),IF('ORÇ.GLOBAL P CAIXA'!I176="R",L175,0))),0)</f>
        <v>0</v>
      </c>
      <c r="AZ175" s="75" t="n">
        <f aca="false">IF(AP175&lt;&gt;AR175,(IF('ORÇ.GLOBAL P CAIXA'!I176="",L175*(INFORMAÇÕES!$Q$100/INFORMAÇÕES!$Q$102),IF('ORÇ.GLOBAL P CAIXA'!I176="C",L175,0))),0)</f>
        <v>0</v>
      </c>
      <c r="BA175" s="75" t="n">
        <f aca="false">IF(AP175&lt;&gt;AR175,(IF('ORÇ.GLOBAL P CAIXA'!I176="",L175*INFORMAÇÕES!$U$115,IF('ORÇ.GLOBAL P CAIXA'!I176="CF",L175,0))),0)</f>
        <v>0</v>
      </c>
      <c r="BB175" s="75" t="n">
        <f aca="false">IF(AP175&lt;&gt;AR175,(IF('ORÇ.GLOBAL P CAIXA'!I176="",L175*INFORMAÇÕES!$U$116,IF('ORÇ.GLOBAL P CAIXA'!I176="O",L175,0))),0)</f>
        <v>0</v>
      </c>
      <c r="BC175" s="731" t="n">
        <f aca="false">IF(E175&lt;&gt;0,L175,0)</f>
        <v>0</v>
      </c>
    </row>
    <row r="176" s="174" customFormat="true" ht="14.25" hidden="false" customHeight="false" outlineLevel="0" collapsed="false">
      <c r="A176" s="159" t="n">
        <v>166</v>
      </c>
      <c r="B176" s="160" t="n">
        <f aca="false">'ORÇ.REPROG. P CAIXA'!B178</f>
        <v>0</v>
      </c>
      <c r="C176" s="723" t="n">
        <f aca="false">'ORÇ.REPROG. P CAIXA'!C178</f>
        <v>0</v>
      </c>
      <c r="D176" s="162" t="n">
        <f aca="false">'ORÇ.REPROG. P CAIXA'!D178</f>
        <v>0</v>
      </c>
      <c r="E176" s="163" t="n">
        <f aca="false">IF('BM GLOBAL'!$P$1&lt;&gt;0,'ORÇ.REPROG. P CAIXA'!E178,'ORÇ.REPROG. P CAIXA'!H178)</f>
        <v>0</v>
      </c>
      <c r="F176" s="163" t="n">
        <f aca="false">IF('BM GLOBAL'!$P$1&lt;&gt;0,IF('ORÇ.GLOBAL P CAIXA'!K177=0,'ORÇ.GLOBAL EMPRESA'!G177,'ORÇ.GLOBAL P CAIXA'!F177),'ORÇ.REPROG. P CAIXA'!I178)</f>
        <v>0</v>
      </c>
      <c r="G176" s="163" t="n">
        <f aca="false">IF(E176&lt;&gt;0,ROUND(E176*F176,2),IF(AO176=0,(SUMIF('ORÇ.REPROG. P CAIXA'!$AC$13:$AC$1012,B176,$AO$11:$AO$1010)),AO176))</f>
        <v>0</v>
      </c>
      <c r="H176" s="163" t="n">
        <f aca="false">IF(J176&lt;&gt;0,IF(E176&lt;&gt;0,J176/F176,0),0)</f>
        <v>0</v>
      </c>
      <c r="I176" s="163" t="n">
        <f aca="false">IF(L176&lt;&gt;0,IF(E176&lt;&gt;0,L176/F176,0),0)</f>
        <v>0</v>
      </c>
      <c r="J176" s="163" t="n">
        <f aca="false">IF(E176&lt;&gt;0,ROUND(INDEX($P$11:$AM$1010,$A176,$L$1),2),IF(AX176=0,(SUMIF($AP$11:$AP$1010,B176,$AX$11:$AX$1010)),AX176))</f>
        <v>0</v>
      </c>
      <c r="K176" s="163" t="n">
        <f aca="false">IF(G176=0,0,(J176/G176)*100)</f>
        <v>0</v>
      </c>
      <c r="L176" s="163" t="n">
        <f aca="false">IF(E176&lt;&gt;0,ROUND(IF($L$1=1,SUM(P176),"0")+IF($L$1=2,SUM($P176:Q176),"0")+IF($L$1=3,SUM($P176:R176),"0")+IF($L$1=4,SUM($P176:S176),"0")+IF($L$1=5,SUM($P176:T176),"0")+IF($L$1=6,SUM($P176:U176),"0")+IF($L$1=7,SUM($P176:V176),"0")+IF($L$1=8,SUM($P176:W176),"0")+IF($L$1=9,SUM($P176:X176),"0")+IF($L$1=10,SUM($P176:Y176),"0")+IF($L$1=11,SUM($P176:Z176),"0")+IF($L$1=12,SUM($P176:AA176),"0")+IF($L$1=13,SUM($P176:AB176),"0")+IF($L$1=14,SUM($P176:AC176),"0")+IF($L$1=15,SUM($P176:AD176),"0")+IF($L$1=16,SUM($P176:AE176),"0")+IF($L$1=17,SUM($P176:AF176),"0")+IF($L$1=18,SUM($P176:AG176),"0")+IF($L$1=19,SUM($P176:AH176),"0")+IF($L$1=20,SUM($P176:AI176),"0")+IF($L$1=21,SUM($P176:AJ176),"0")+IF($L$1=22,SUM($P176:AK176),"0")+IF($L$1=23,SUM($P176:AL176),"0")+IF($L$1=24,SUM($P176:AM176),"0"),2),IF(BC176=0,(SUMIF($AP$11:$AP$1010,B176,$BC$11:$BC$1010)),BC176))</f>
        <v>0</v>
      </c>
      <c r="M176" s="163" t="n">
        <f aca="false">IF(G176=0,0,(L176/G176)*100)</f>
        <v>0</v>
      </c>
      <c r="N176" s="168" t="str">
        <f aca="false">IF(B176&gt;0,"ok","ocultar")</f>
        <v>ocultar</v>
      </c>
      <c r="O176" s="650"/>
      <c r="P176" s="724"/>
      <c r="Q176" s="725"/>
      <c r="R176" s="725"/>
      <c r="S176" s="725"/>
      <c r="T176" s="725"/>
      <c r="U176" s="725"/>
      <c r="V176" s="725"/>
      <c r="W176" s="725"/>
      <c r="X176" s="725"/>
      <c r="Y176" s="725"/>
      <c r="Z176" s="725"/>
      <c r="AA176" s="726"/>
      <c r="AB176" s="726"/>
      <c r="AC176" s="726"/>
      <c r="AD176" s="726"/>
      <c r="AE176" s="726"/>
      <c r="AF176" s="726"/>
      <c r="AG176" s="726"/>
      <c r="AH176" s="726"/>
      <c r="AI176" s="726"/>
      <c r="AJ176" s="726"/>
      <c r="AK176" s="726"/>
      <c r="AL176" s="726"/>
      <c r="AM176" s="727"/>
      <c r="AO176" s="728" t="n">
        <f aca="false">IF(E176&lt;&gt;0,G176,0)</f>
        <v>0</v>
      </c>
      <c r="AP176" s="157" t="n">
        <f aca="false">IF(B176=0,AP175,IF(ISNONTEXT(B176)=TRUE(),INT(B176),INT(LEFT(B176,FIND(".",B176)-1))))</f>
        <v>3</v>
      </c>
      <c r="AQ176" s="157" t="str">
        <f aca="false">IF(AQ177=1,1,IF(B176&lt;&gt;0,1,IF(C176&lt;&gt;0,1,IF(D176&lt;&gt;0,1,IF(E176&lt;&gt;0,1,"")))))</f>
        <v/>
      </c>
      <c r="AR176" s="157" t="str">
        <f aca="false">IF(AP176=0," ",IF(AP176&lt;&gt;AP175,AP176," "))</f>
        <v> </v>
      </c>
      <c r="AS176" s="732"/>
      <c r="AT176" s="730" t="n">
        <f aca="false">IF(AP176&lt;&gt;AR176,(IF('ORÇ.GLOBAL P CAIXA'!I177="",J176*(INFORMAÇÕES!$Q$99/INFORMAÇÕES!$Q$102),IF('ORÇ.GLOBAL P CAIXA'!I177="R",J176,0))),0)</f>
        <v>0</v>
      </c>
      <c r="AU176" s="75" t="n">
        <f aca="false">IF(AP176&lt;&gt;AR176,(IF('ORÇ.GLOBAL P CAIXA'!I177="",J176*(INFORMAÇÕES!$Q$100/INFORMAÇÕES!$Q$102),IF('ORÇ.GLOBAL P CAIXA'!I177="C",J176,0))),0)</f>
        <v>0</v>
      </c>
      <c r="AV176" s="75" t="n">
        <f aca="false">IF(AP176&lt;&gt;AR176,(IF('ORÇ.GLOBAL P CAIXA'!I177="",J176*INFORMAÇÕES!$U$115,IF('ORÇ.GLOBAL P CAIXA'!I177="CF",J176,0))),0)</f>
        <v>0</v>
      </c>
      <c r="AW176" s="75" t="n">
        <f aca="false">IF(AP176&lt;&gt;AR176,(IF('ORÇ.GLOBAL P CAIXA'!I177="",J176*INFORMAÇÕES!$U$116,IF('ORÇ.GLOBAL P CAIXA'!I177="O",J176,0))),0)</f>
        <v>0</v>
      </c>
      <c r="AX176" s="731" t="n">
        <f aca="false">IF(E176&lt;&gt;0,J176,0)</f>
        <v>0</v>
      </c>
      <c r="AY176" s="730" t="n">
        <f aca="false">IF(AP176&lt;&gt;AR176,(IF('ORÇ.GLOBAL P CAIXA'!I177="",L176*(INFORMAÇÕES!$Q$99/INFORMAÇÕES!$Q$102),IF('ORÇ.GLOBAL P CAIXA'!I177="R",L176,0))),0)</f>
        <v>0</v>
      </c>
      <c r="AZ176" s="75" t="n">
        <f aca="false">IF(AP176&lt;&gt;AR176,(IF('ORÇ.GLOBAL P CAIXA'!I177="",L176*(INFORMAÇÕES!$Q$100/INFORMAÇÕES!$Q$102),IF('ORÇ.GLOBAL P CAIXA'!I177="C",L176,0))),0)</f>
        <v>0</v>
      </c>
      <c r="BA176" s="75" t="n">
        <f aca="false">IF(AP176&lt;&gt;AR176,(IF('ORÇ.GLOBAL P CAIXA'!I177="",L176*INFORMAÇÕES!$U$115,IF('ORÇ.GLOBAL P CAIXA'!I177="CF",L176,0))),0)</f>
        <v>0</v>
      </c>
      <c r="BB176" s="75" t="n">
        <f aca="false">IF(AP176&lt;&gt;AR176,(IF('ORÇ.GLOBAL P CAIXA'!I177="",L176*INFORMAÇÕES!$U$116,IF('ORÇ.GLOBAL P CAIXA'!I177="O",L176,0))),0)</f>
        <v>0</v>
      </c>
      <c r="BC176" s="731" t="n">
        <f aca="false">IF(E176&lt;&gt;0,L176,0)</f>
        <v>0</v>
      </c>
    </row>
    <row r="177" s="174" customFormat="true" ht="14.25" hidden="false" customHeight="false" outlineLevel="0" collapsed="false">
      <c r="A177" s="159" t="n">
        <v>167</v>
      </c>
      <c r="B177" s="160" t="n">
        <f aca="false">'ORÇ.REPROG. P CAIXA'!B179</f>
        <v>0</v>
      </c>
      <c r="C177" s="723" t="n">
        <f aca="false">'ORÇ.REPROG. P CAIXA'!C179</f>
        <v>0</v>
      </c>
      <c r="D177" s="162" t="n">
        <f aca="false">'ORÇ.REPROG. P CAIXA'!D179</f>
        <v>0</v>
      </c>
      <c r="E177" s="163" t="n">
        <f aca="false">IF('BM GLOBAL'!$P$1&lt;&gt;0,'ORÇ.REPROG. P CAIXA'!E179,'ORÇ.REPROG. P CAIXA'!H179)</f>
        <v>0</v>
      </c>
      <c r="F177" s="163" t="n">
        <f aca="false">IF('BM GLOBAL'!$P$1&lt;&gt;0,IF('ORÇ.GLOBAL P CAIXA'!K178=0,'ORÇ.GLOBAL EMPRESA'!G178,'ORÇ.GLOBAL P CAIXA'!F178),'ORÇ.REPROG. P CAIXA'!I179)</f>
        <v>0</v>
      </c>
      <c r="G177" s="163" t="n">
        <f aca="false">IF(E177&lt;&gt;0,ROUND(E177*F177,2),IF(AO177=0,(SUMIF('ORÇ.REPROG. P CAIXA'!$AC$13:$AC$1012,B177,$AO$11:$AO$1010)),AO177))</f>
        <v>0</v>
      </c>
      <c r="H177" s="163" t="n">
        <f aca="false">IF(J177&lt;&gt;0,IF(E177&lt;&gt;0,J177/F177,0),0)</f>
        <v>0</v>
      </c>
      <c r="I177" s="163" t="n">
        <f aca="false">IF(L177&lt;&gt;0,IF(E177&lt;&gt;0,L177/F177,0),0)</f>
        <v>0</v>
      </c>
      <c r="J177" s="163" t="n">
        <f aca="false">IF(E177&lt;&gt;0,ROUND(INDEX($P$11:$AM$1010,$A177,$L$1),2),IF(AX177=0,(SUMIF($AP$11:$AP$1010,B177,$AX$11:$AX$1010)),AX177))</f>
        <v>0</v>
      </c>
      <c r="K177" s="163" t="n">
        <f aca="false">IF(G177=0,0,(J177/G177)*100)</f>
        <v>0</v>
      </c>
      <c r="L177" s="163" t="n">
        <f aca="false">IF(E177&lt;&gt;0,ROUND(IF($L$1=1,SUM(P177),"0")+IF($L$1=2,SUM($P177:Q177),"0")+IF($L$1=3,SUM($P177:R177),"0")+IF($L$1=4,SUM($P177:S177),"0")+IF($L$1=5,SUM($P177:T177),"0")+IF($L$1=6,SUM($P177:U177),"0")+IF($L$1=7,SUM($P177:V177),"0")+IF($L$1=8,SUM($P177:W177),"0")+IF($L$1=9,SUM($P177:X177),"0")+IF($L$1=10,SUM($P177:Y177),"0")+IF($L$1=11,SUM($P177:Z177),"0")+IF($L$1=12,SUM($P177:AA177),"0")+IF($L$1=13,SUM($P177:AB177),"0")+IF($L$1=14,SUM($P177:AC177),"0")+IF($L$1=15,SUM($P177:AD177),"0")+IF($L$1=16,SUM($P177:AE177),"0")+IF($L$1=17,SUM($P177:AF177),"0")+IF($L$1=18,SUM($P177:AG177),"0")+IF($L$1=19,SUM($P177:AH177),"0")+IF($L$1=20,SUM($P177:AI177),"0")+IF($L$1=21,SUM($P177:AJ177),"0")+IF($L$1=22,SUM($P177:AK177),"0")+IF($L$1=23,SUM($P177:AL177),"0")+IF($L$1=24,SUM($P177:AM177),"0"),2),IF(BC177=0,(SUMIF($AP$11:$AP$1010,B177,$BC$11:$BC$1010)),BC177))</f>
        <v>0</v>
      </c>
      <c r="M177" s="163" t="n">
        <f aca="false">IF(G177=0,0,(L177/G177)*100)</f>
        <v>0</v>
      </c>
      <c r="N177" s="168" t="str">
        <f aca="false">IF(B177&gt;0,"ok","ocultar")</f>
        <v>ocultar</v>
      </c>
      <c r="O177" s="650"/>
      <c r="P177" s="724"/>
      <c r="Q177" s="725"/>
      <c r="R177" s="725"/>
      <c r="S177" s="725"/>
      <c r="T177" s="725"/>
      <c r="U177" s="725"/>
      <c r="V177" s="725"/>
      <c r="W177" s="725"/>
      <c r="X177" s="725"/>
      <c r="Y177" s="725"/>
      <c r="Z177" s="725"/>
      <c r="AA177" s="726"/>
      <c r="AB177" s="726"/>
      <c r="AC177" s="726"/>
      <c r="AD177" s="726"/>
      <c r="AE177" s="726"/>
      <c r="AF177" s="726"/>
      <c r="AG177" s="726"/>
      <c r="AH177" s="726"/>
      <c r="AI177" s="726"/>
      <c r="AJ177" s="726"/>
      <c r="AK177" s="726"/>
      <c r="AL177" s="726"/>
      <c r="AM177" s="727"/>
      <c r="AO177" s="728" t="n">
        <f aca="false">IF(E177&lt;&gt;0,G177,0)</f>
        <v>0</v>
      </c>
      <c r="AP177" s="157" t="n">
        <f aca="false">IF(B177=0,AP176,IF(ISNONTEXT(B177)=TRUE(),INT(B177),INT(LEFT(B177,FIND(".",B177)-1))))</f>
        <v>3</v>
      </c>
      <c r="AQ177" s="157" t="str">
        <f aca="false">IF(AQ178=1,1,IF(B177&lt;&gt;0,1,IF(C177&lt;&gt;0,1,IF(D177&lt;&gt;0,1,IF(E177&lt;&gt;0,1,"")))))</f>
        <v/>
      </c>
      <c r="AR177" s="157" t="str">
        <f aca="false">IF(AP177=0," ",IF(AP177&lt;&gt;AP176,AP177," "))</f>
        <v> </v>
      </c>
      <c r="AS177" s="732"/>
      <c r="AT177" s="730" t="n">
        <f aca="false">IF(AP177&lt;&gt;AR177,(IF('ORÇ.GLOBAL P CAIXA'!I178="",J177*(INFORMAÇÕES!$Q$99/INFORMAÇÕES!$Q$102),IF('ORÇ.GLOBAL P CAIXA'!I178="R",J177,0))),0)</f>
        <v>0</v>
      </c>
      <c r="AU177" s="75" t="n">
        <f aca="false">IF(AP177&lt;&gt;AR177,(IF('ORÇ.GLOBAL P CAIXA'!I178="",J177*(INFORMAÇÕES!$Q$100/INFORMAÇÕES!$Q$102),IF('ORÇ.GLOBAL P CAIXA'!I178="C",J177,0))),0)</f>
        <v>0</v>
      </c>
      <c r="AV177" s="75" t="n">
        <f aca="false">IF(AP177&lt;&gt;AR177,(IF('ORÇ.GLOBAL P CAIXA'!I178="",J177*INFORMAÇÕES!$U$115,IF('ORÇ.GLOBAL P CAIXA'!I178="CF",J177,0))),0)</f>
        <v>0</v>
      </c>
      <c r="AW177" s="75" t="n">
        <f aca="false">IF(AP177&lt;&gt;AR177,(IF('ORÇ.GLOBAL P CAIXA'!I178="",J177*INFORMAÇÕES!$U$116,IF('ORÇ.GLOBAL P CAIXA'!I178="O",J177,0))),0)</f>
        <v>0</v>
      </c>
      <c r="AX177" s="731" t="n">
        <f aca="false">IF(E177&lt;&gt;0,J177,0)</f>
        <v>0</v>
      </c>
      <c r="AY177" s="730" t="n">
        <f aca="false">IF(AP177&lt;&gt;AR177,(IF('ORÇ.GLOBAL P CAIXA'!I178="",L177*(INFORMAÇÕES!$Q$99/INFORMAÇÕES!$Q$102),IF('ORÇ.GLOBAL P CAIXA'!I178="R",L177,0))),0)</f>
        <v>0</v>
      </c>
      <c r="AZ177" s="75" t="n">
        <f aca="false">IF(AP177&lt;&gt;AR177,(IF('ORÇ.GLOBAL P CAIXA'!I178="",L177*(INFORMAÇÕES!$Q$100/INFORMAÇÕES!$Q$102),IF('ORÇ.GLOBAL P CAIXA'!I178="C",L177,0))),0)</f>
        <v>0</v>
      </c>
      <c r="BA177" s="75" t="n">
        <f aca="false">IF(AP177&lt;&gt;AR177,(IF('ORÇ.GLOBAL P CAIXA'!I178="",L177*INFORMAÇÕES!$U$115,IF('ORÇ.GLOBAL P CAIXA'!I178="CF",L177,0))),0)</f>
        <v>0</v>
      </c>
      <c r="BB177" s="75" t="n">
        <f aca="false">IF(AP177&lt;&gt;AR177,(IF('ORÇ.GLOBAL P CAIXA'!I178="",L177*INFORMAÇÕES!$U$116,IF('ORÇ.GLOBAL P CAIXA'!I178="O",L177,0))),0)</f>
        <v>0</v>
      </c>
      <c r="BC177" s="731" t="n">
        <f aca="false">IF(E177&lt;&gt;0,L177,0)</f>
        <v>0</v>
      </c>
    </row>
    <row r="178" s="174" customFormat="true" ht="14.25" hidden="false" customHeight="false" outlineLevel="0" collapsed="false">
      <c r="A178" s="159" t="n">
        <v>168</v>
      </c>
      <c r="B178" s="160" t="n">
        <f aca="false">'ORÇ.REPROG. P CAIXA'!B180</f>
        <v>0</v>
      </c>
      <c r="C178" s="723" t="n">
        <f aca="false">'ORÇ.REPROG. P CAIXA'!C180</f>
        <v>0</v>
      </c>
      <c r="D178" s="162" t="n">
        <f aca="false">'ORÇ.REPROG. P CAIXA'!D180</f>
        <v>0</v>
      </c>
      <c r="E178" s="163" t="n">
        <f aca="false">IF('BM GLOBAL'!$P$1&lt;&gt;0,'ORÇ.REPROG. P CAIXA'!E180,'ORÇ.REPROG. P CAIXA'!H180)</f>
        <v>0</v>
      </c>
      <c r="F178" s="163" t="n">
        <f aca="false">IF('BM GLOBAL'!$P$1&lt;&gt;0,IF('ORÇ.GLOBAL P CAIXA'!K179=0,'ORÇ.GLOBAL EMPRESA'!G179,'ORÇ.GLOBAL P CAIXA'!F179),'ORÇ.REPROG. P CAIXA'!I180)</f>
        <v>0</v>
      </c>
      <c r="G178" s="163" t="n">
        <f aca="false">IF(E178&lt;&gt;0,ROUND(E178*F178,2),IF(AO178=0,(SUMIF('ORÇ.REPROG. P CAIXA'!$AC$13:$AC$1012,B178,$AO$11:$AO$1010)),AO178))</f>
        <v>0</v>
      </c>
      <c r="H178" s="163" t="n">
        <f aca="false">IF(J178&lt;&gt;0,IF(E178&lt;&gt;0,J178/F178,0),0)</f>
        <v>0</v>
      </c>
      <c r="I178" s="163" t="n">
        <f aca="false">IF(L178&lt;&gt;0,IF(E178&lt;&gt;0,L178/F178,0),0)</f>
        <v>0</v>
      </c>
      <c r="J178" s="163" t="n">
        <f aca="false">IF(E178&lt;&gt;0,ROUND(INDEX($P$11:$AM$1010,$A178,$L$1),2),IF(AX178=0,(SUMIF($AP$11:$AP$1010,B178,$AX$11:$AX$1010)),AX178))</f>
        <v>0</v>
      </c>
      <c r="K178" s="163" t="n">
        <f aca="false">IF(G178=0,0,(J178/G178)*100)</f>
        <v>0</v>
      </c>
      <c r="L178" s="163" t="n">
        <f aca="false">IF(E178&lt;&gt;0,ROUND(IF($L$1=1,SUM(P178),"0")+IF($L$1=2,SUM($P178:Q178),"0")+IF($L$1=3,SUM($P178:R178),"0")+IF($L$1=4,SUM($P178:S178),"0")+IF($L$1=5,SUM($P178:T178),"0")+IF($L$1=6,SUM($P178:U178),"0")+IF($L$1=7,SUM($P178:V178),"0")+IF($L$1=8,SUM($P178:W178),"0")+IF($L$1=9,SUM($P178:X178),"0")+IF($L$1=10,SUM($P178:Y178),"0")+IF($L$1=11,SUM($P178:Z178),"0")+IF($L$1=12,SUM($P178:AA178),"0")+IF($L$1=13,SUM($P178:AB178),"0")+IF($L$1=14,SUM($P178:AC178),"0")+IF($L$1=15,SUM($P178:AD178),"0")+IF($L$1=16,SUM($P178:AE178),"0")+IF($L$1=17,SUM($P178:AF178),"0")+IF($L$1=18,SUM($P178:AG178),"0")+IF($L$1=19,SUM($P178:AH178),"0")+IF($L$1=20,SUM($P178:AI178),"0")+IF($L$1=21,SUM($P178:AJ178),"0")+IF($L$1=22,SUM($P178:AK178),"0")+IF($L$1=23,SUM($P178:AL178),"0")+IF($L$1=24,SUM($P178:AM178),"0"),2),IF(BC178=0,(SUMIF($AP$11:$AP$1010,B178,$BC$11:$BC$1010)),BC178))</f>
        <v>0</v>
      </c>
      <c r="M178" s="163" t="n">
        <f aca="false">IF(G178=0,0,(L178/G178)*100)</f>
        <v>0</v>
      </c>
      <c r="N178" s="168" t="str">
        <f aca="false">IF(B178&gt;0,"ok","ocultar")</f>
        <v>ocultar</v>
      </c>
      <c r="O178" s="650"/>
      <c r="P178" s="724"/>
      <c r="Q178" s="725"/>
      <c r="R178" s="725"/>
      <c r="S178" s="725"/>
      <c r="T178" s="725"/>
      <c r="U178" s="725"/>
      <c r="V178" s="725"/>
      <c r="W178" s="725"/>
      <c r="X178" s="725"/>
      <c r="Y178" s="725"/>
      <c r="Z178" s="725"/>
      <c r="AA178" s="726"/>
      <c r="AB178" s="726"/>
      <c r="AC178" s="726"/>
      <c r="AD178" s="726"/>
      <c r="AE178" s="726"/>
      <c r="AF178" s="726"/>
      <c r="AG178" s="726"/>
      <c r="AH178" s="726"/>
      <c r="AI178" s="726"/>
      <c r="AJ178" s="726"/>
      <c r="AK178" s="726"/>
      <c r="AL178" s="726"/>
      <c r="AM178" s="727"/>
      <c r="AO178" s="728" t="n">
        <f aca="false">IF(E178&lt;&gt;0,G178,0)</f>
        <v>0</v>
      </c>
      <c r="AP178" s="157" t="n">
        <f aca="false">IF(B178=0,AP177,IF(ISNONTEXT(B178)=TRUE(),INT(B178),INT(LEFT(B178,FIND(".",B178)-1))))</f>
        <v>3</v>
      </c>
      <c r="AQ178" s="157" t="str">
        <f aca="false">IF(AQ179=1,1,IF(B178&lt;&gt;0,1,IF(C178&lt;&gt;0,1,IF(D178&lt;&gt;0,1,IF(E178&lt;&gt;0,1,"")))))</f>
        <v/>
      </c>
      <c r="AR178" s="157" t="str">
        <f aca="false">IF(AP178=0," ",IF(AP178&lt;&gt;AP177,AP178," "))</f>
        <v> </v>
      </c>
      <c r="AS178" s="732"/>
      <c r="AT178" s="730" t="n">
        <f aca="false">IF(AP178&lt;&gt;AR178,(IF('ORÇ.GLOBAL P CAIXA'!I179="",J178*(INFORMAÇÕES!$Q$99/INFORMAÇÕES!$Q$102),IF('ORÇ.GLOBAL P CAIXA'!I179="R",J178,0))),0)</f>
        <v>0</v>
      </c>
      <c r="AU178" s="75" t="n">
        <f aca="false">IF(AP178&lt;&gt;AR178,(IF('ORÇ.GLOBAL P CAIXA'!I179="",J178*(INFORMAÇÕES!$Q$100/INFORMAÇÕES!$Q$102),IF('ORÇ.GLOBAL P CAIXA'!I179="C",J178,0))),0)</f>
        <v>0</v>
      </c>
      <c r="AV178" s="75" t="n">
        <f aca="false">IF(AP178&lt;&gt;AR178,(IF('ORÇ.GLOBAL P CAIXA'!I179="",J178*INFORMAÇÕES!$U$115,IF('ORÇ.GLOBAL P CAIXA'!I179="CF",J178,0))),0)</f>
        <v>0</v>
      </c>
      <c r="AW178" s="75" t="n">
        <f aca="false">IF(AP178&lt;&gt;AR178,(IF('ORÇ.GLOBAL P CAIXA'!I179="",J178*INFORMAÇÕES!$U$116,IF('ORÇ.GLOBAL P CAIXA'!I179="O",J178,0))),0)</f>
        <v>0</v>
      </c>
      <c r="AX178" s="731" t="n">
        <f aca="false">IF(E178&lt;&gt;0,J178,0)</f>
        <v>0</v>
      </c>
      <c r="AY178" s="730" t="n">
        <f aca="false">IF(AP178&lt;&gt;AR178,(IF('ORÇ.GLOBAL P CAIXA'!I179="",L178*(INFORMAÇÕES!$Q$99/INFORMAÇÕES!$Q$102),IF('ORÇ.GLOBAL P CAIXA'!I179="R",L178,0))),0)</f>
        <v>0</v>
      </c>
      <c r="AZ178" s="75" t="n">
        <f aca="false">IF(AP178&lt;&gt;AR178,(IF('ORÇ.GLOBAL P CAIXA'!I179="",L178*(INFORMAÇÕES!$Q$100/INFORMAÇÕES!$Q$102),IF('ORÇ.GLOBAL P CAIXA'!I179="C",L178,0))),0)</f>
        <v>0</v>
      </c>
      <c r="BA178" s="75" t="n">
        <f aca="false">IF(AP178&lt;&gt;AR178,(IF('ORÇ.GLOBAL P CAIXA'!I179="",L178*INFORMAÇÕES!$U$115,IF('ORÇ.GLOBAL P CAIXA'!I179="CF",L178,0))),0)</f>
        <v>0</v>
      </c>
      <c r="BB178" s="75" t="n">
        <f aca="false">IF(AP178&lt;&gt;AR178,(IF('ORÇ.GLOBAL P CAIXA'!I179="",L178*INFORMAÇÕES!$U$116,IF('ORÇ.GLOBAL P CAIXA'!I179="O",L178,0))),0)</f>
        <v>0</v>
      </c>
      <c r="BC178" s="731" t="n">
        <f aca="false">IF(E178&lt;&gt;0,L178,0)</f>
        <v>0</v>
      </c>
    </row>
    <row r="179" s="174" customFormat="true" ht="14.25" hidden="false" customHeight="false" outlineLevel="0" collapsed="false">
      <c r="A179" s="159" t="n">
        <v>169</v>
      </c>
      <c r="B179" s="160" t="n">
        <f aca="false">'ORÇ.REPROG. P CAIXA'!B181</f>
        <v>0</v>
      </c>
      <c r="C179" s="723" t="n">
        <f aca="false">'ORÇ.REPROG. P CAIXA'!C181</f>
        <v>0</v>
      </c>
      <c r="D179" s="162" t="n">
        <f aca="false">'ORÇ.REPROG. P CAIXA'!D181</f>
        <v>0</v>
      </c>
      <c r="E179" s="163" t="n">
        <f aca="false">IF('BM GLOBAL'!$P$1&lt;&gt;0,'ORÇ.REPROG. P CAIXA'!E181,'ORÇ.REPROG. P CAIXA'!H181)</f>
        <v>0</v>
      </c>
      <c r="F179" s="163" t="n">
        <f aca="false">IF('BM GLOBAL'!$P$1&lt;&gt;0,IF('ORÇ.GLOBAL P CAIXA'!K180=0,'ORÇ.GLOBAL EMPRESA'!G180,'ORÇ.GLOBAL P CAIXA'!F180),'ORÇ.REPROG. P CAIXA'!I181)</f>
        <v>0</v>
      </c>
      <c r="G179" s="163" t="n">
        <f aca="false">IF(E179&lt;&gt;0,ROUND(E179*F179,2),IF(AO179=0,(SUMIF('ORÇ.REPROG. P CAIXA'!$AC$13:$AC$1012,B179,$AO$11:$AO$1010)),AO179))</f>
        <v>0</v>
      </c>
      <c r="H179" s="163" t="n">
        <f aca="false">IF(J179&lt;&gt;0,IF(E179&lt;&gt;0,J179/F179,0),0)</f>
        <v>0</v>
      </c>
      <c r="I179" s="163" t="n">
        <f aca="false">IF(L179&lt;&gt;0,IF(E179&lt;&gt;0,L179/F179,0),0)</f>
        <v>0</v>
      </c>
      <c r="J179" s="163" t="n">
        <f aca="false">IF(E179&lt;&gt;0,ROUND(INDEX($P$11:$AM$1010,$A179,$L$1),2),IF(AX179=0,(SUMIF($AP$11:$AP$1010,B179,$AX$11:$AX$1010)),AX179))</f>
        <v>0</v>
      </c>
      <c r="K179" s="163" t="n">
        <f aca="false">IF(G179=0,0,(J179/G179)*100)</f>
        <v>0</v>
      </c>
      <c r="L179" s="163" t="n">
        <f aca="false">IF(E179&lt;&gt;0,ROUND(IF($L$1=1,SUM(P179),"0")+IF($L$1=2,SUM($P179:Q179),"0")+IF($L$1=3,SUM($P179:R179),"0")+IF($L$1=4,SUM($P179:S179),"0")+IF($L$1=5,SUM($P179:T179),"0")+IF($L$1=6,SUM($P179:U179),"0")+IF($L$1=7,SUM($P179:V179),"0")+IF($L$1=8,SUM($P179:W179),"0")+IF($L$1=9,SUM($P179:X179),"0")+IF($L$1=10,SUM($P179:Y179),"0")+IF($L$1=11,SUM($P179:Z179),"0")+IF($L$1=12,SUM($P179:AA179),"0")+IF($L$1=13,SUM($P179:AB179),"0")+IF($L$1=14,SUM($P179:AC179),"0")+IF($L$1=15,SUM($P179:AD179),"0")+IF($L$1=16,SUM($P179:AE179),"0")+IF($L$1=17,SUM($P179:AF179),"0")+IF($L$1=18,SUM($P179:AG179),"0")+IF($L$1=19,SUM($P179:AH179),"0")+IF($L$1=20,SUM($P179:AI179),"0")+IF($L$1=21,SUM($P179:AJ179),"0")+IF($L$1=22,SUM($P179:AK179),"0")+IF($L$1=23,SUM($P179:AL179),"0")+IF($L$1=24,SUM($P179:AM179),"0"),2),IF(BC179=0,(SUMIF($AP$11:$AP$1010,B179,$BC$11:$BC$1010)),BC179))</f>
        <v>0</v>
      </c>
      <c r="M179" s="163" t="n">
        <f aca="false">IF(G179=0,0,(L179/G179)*100)</f>
        <v>0</v>
      </c>
      <c r="N179" s="168" t="str">
        <f aca="false">IF(B179&gt;0,"ok","ocultar")</f>
        <v>ocultar</v>
      </c>
      <c r="O179" s="650"/>
      <c r="P179" s="724"/>
      <c r="Q179" s="725"/>
      <c r="R179" s="725"/>
      <c r="S179" s="725"/>
      <c r="T179" s="725"/>
      <c r="U179" s="725"/>
      <c r="V179" s="725"/>
      <c r="W179" s="725"/>
      <c r="X179" s="725"/>
      <c r="Y179" s="725"/>
      <c r="Z179" s="725"/>
      <c r="AA179" s="726"/>
      <c r="AB179" s="726"/>
      <c r="AC179" s="726"/>
      <c r="AD179" s="726"/>
      <c r="AE179" s="726"/>
      <c r="AF179" s="726"/>
      <c r="AG179" s="726"/>
      <c r="AH179" s="726"/>
      <c r="AI179" s="726"/>
      <c r="AJ179" s="726"/>
      <c r="AK179" s="726"/>
      <c r="AL179" s="726"/>
      <c r="AM179" s="727"/>
      <c r="AO179" s="728" t="n">
        <f aca="false">IF(E179&lt;&gt;0,G179,0)</f>
        <v>0</v>
      </c>
      <c r="AP179" s="157" t="n">
        <f aca="false">IF(B179=0,AP178,IF(ISNONTEXT(B179)=TRUE(),INT(B179),INT(LEFT(B179,FIND(".",B179)-1))))</f>
        <v>3</v>
      </c>
      <c r="AQ179" s="157" t="str">
        <f aca="false">IF(AQ180=1,1,IF(B179&lt;&gt;0,1,IF(C179&lt;&gt;0,1,IF(D179&lt;&gt;0,1,IF(E179&lt;&gt;0,1,"")))))</f>
        <v/>
      </c>
      <c r="AR179" s="157" t="str">
        <f aca="false">IF(AP179=0," ",IF(AP179&lt;&gt;AP178,AP179," "))</f>
        <v> </v>
      </c>
      <c r="AS179" s="732"/>
      <c r="AT179" s="730" t="n">
        <f aca="false">IF(AP179&lt;&gt;AR179,(IF('ORÇ.GLOBAL P CAIXA'!I180="",J179*(INFORMAÇÕES!$Q$99/INFORMAÇÕES!$Q$102),IF('ORÇ.GLOBAL P CAIXA'!I180="R",J179,0))),0)</f>
        <v>0</v>
      </c>
      <c r="AU179" s="75" t="n">
        <f aca="false">IF(AP179&lt;&gt;AR179,(IF('ORÇ.GLOBAL P CAIXA'!I180="",J179*(INFORMAÇÕES!$Q$100/INFORMAÇÕES!$Q$102),IF('ORÇ.GLOBAL P CAIXA'!I180="C",J179,0))),0)</f>
        <v>0</v>
      </c>
      <c r="AV179" s="75" t="n">
        <f aca="false">IF(AP179&lt;&gt;AR179,(IF('ORÇ.GLOBAL P CAIXA'!I180="",J179*INFORMAÇÕES!$U$115,IF('ORÇ.GLOBAL P CAIXA'!I180="CF",J179,0))),0)</f>
        <v>0</v>
      </c>
      <c r="AW179" s="75" t="n">
        <f aca="false">IF(AP179&lt;&gt;AR179,(IF('ORÇ.GLOBAL P CAIXA'!I180="",J179*INFORMAÇÕES!$U$116,IF('ORÇ.GLOBAL P CAIXA'!I180="O",J179,0))),0)</f>
        <v>0</v>
      </c>
      <c r="AX179" s="731" t="n">
        <f aca="false">IF(E179&lt;&gt;0,J179,0)</f>
        <v>0</v>
      </c>
      <c r="AY179" s="730" t="n">
        <f aca="false">IF(AP179&lt;&gt;AR179,(IF('ORÇ.GLOBAL P CAIXA'!I180="",L179*(INFORMAÇÕES!$Q$99/INFORMAÇÕES!$Q$102),IF('ORÇ.GLOBAL P CAIXA'!I180="R",L179,0))),0)</f>
        <v>0</v>
      </c>
      <c r="AZ179" s="75" t="n">
        <f aca="false">IF(AP179&lt;&gt;AR179,(IF('ORÇ.GLOBAL P CAIXA'!I180="",L179*(INFORMAÇÕES!$Q$100/INFORMAÇÕES!$Q$102),IF('ORÇ.GLOBAL P CAIXA'!I180="C",L179,0))),0)</f>
        <v>0</v>
      </c>
      <c r="BA179" s="75" t="n">
        <f aca="false">IF(AP179&lt;&gt;AR179,(IF('ORÇ.GLOBAL P CAIXA'!I180="",L179*INFORMAÇÕES!$U$115,IF('ORÇ.GLOBAL P CAIXA'!I180="CF",L179,0))),0)</f>
        <v>0</v>
      </c>
      <c r="BB179" s="75" t="n">
        <f aca="false">IF(AP179&lt;&gt;AR179,(IF('ORÇ.GLOBAL P CAIXA'!I180="",L179*INFORMAÇÕES!$U$116,IF('ORÇ.GLOBAL P CAIXA'!I180="O",L179,0))),0)</f>
        <v>0</v>
      </c>
      <c r="BC179" s="731" t="n">
        <f aca="false">IF(E179&lt;&gt;0,L179,0)</f>
        <v>0</v>
      </c>
    </row>
    <row r="180" s="174" customFormat="true" ht="14.25" hidden="false" customHeight="false" outlineLevel="0" collapsed="false">
      <c r="A180" s="159" t="n">
        <v>170</v>
      </c>
      <c r="B180" s="160" t="n">
        <f aca="false">'ORÇ.REPROG. P CAIXA'!B182</f>
        <v>0</v>
      </c>
      <c r="C180" s="723" t="n">
        <f aca="false">'ORÇ.REPROG. P CAIXA'!C182</f>
        <v>0</v>
      </c>
      <c r="D180" s="162" t="n">
        <f aca="false">'ORÇ.REPROG. P CAIXA'!D182</f>
        <v>0</v>
      </c>
      <c r="E180" s="163" t="n">
        <f aca="false">IF('BM GLOBAL'!$P$1&lt;&gt;0,'ORÇ.REPROG. P CAIXA'!E182,'ORÇ.REPROG. P CAIXA'!H182)</f>
        <v>0</v>
      </c>
      <c r="F180" s="163" t="n">
        <f aca="false">IF('BM GLOBAL'!$P$1&lt;&gt;0,IF('ORÇ.GLOBAL P CAIXA'!K181=0,'ORÇ.GLOBAL EMPRESA'!G181,'ORÇ.GLOBAL P CAIXA'!F181),'ORÇ.REPROG. P CAIXA'!I182)</f>
        <v>0</v>
      </c>
      <c r="G180" s="163" t="n">
        <f aca="false">IF(E180&lt;&gt;0,ROUND(E180*F180,2),IF(AO180=0,(SUMIF('ORÇ.REPROG. P CAIXA'!$AC$13:$AC$1012,B180,$AO$11:$AO$1010)),AO180))</f>
        <v>0</v>
      </c>
      <c r="H180" s="163" t="n">
        <f aca="false">IF(J180&lt;&gt;0,IF(E180&lt;&gt;0,J180/F180,0),0)</f>
        <v>0</v>
      </c>
      <c r="I180" s="163" t="n">
        <f aca="false">IF(L180&lt;&gt;0,IF(E180&lt;&gt;0,L180/F180,0),0)</f>
        <v>0</v>
      </c>
      <c r="J180" s="163" t="n">
        <f aca="false">IF(E180&lt;&gt;0,ROUND(INDEX($P$11:$AM$1010,$A180,$L$1),2),IF(AX180=0,(SUMIF($AP$11:$AP$1010,B180,$AX$11:$AX$1010)),AX180))</f>
        <v>0</v>
      </c>
      <c r="K180" s="163" t="n">
        <f aca="false">IF(G180=0,0,(J180/G180)*100)</f>
        <v>0</v>
      </c>
      <c r="L180" s="163" t="n">
        <f aca="false">IF(E180&lt;&gt;0,ROUND(IF($L$1=1,SUM(P180),"0")+IF($L$1=2,SUM($P180:Q180),"0")+IF($L$1=3,SUM($P180:R180),"0")+IF($L$1=4,SUM($P180:S180),"0")+IF($L$1=5,SUM($P180:T180),"0")+IF($L$1=6,SUM($P180:U180),"0")+IF($L$1=7,SUM($P180:V180),"0")+IF($L$1=8,SUM($P180:W180),"0")+IF($L$1=9,SUM($P180:X180),"0")+IF($L$1=10,SUM($P180:Y180),"0")+IF($L$1=11,SUM($P180:Z180),"0")+IF($L$1=12,SUM($P180:AA180),"0")+IF($L$1=13,SUM($P180:AB180),"0")+IF($L$1=14,SUM($P180:AC180),"0")+IF($L$1=15,SUM($P180:AD180),"0")+IF($L$1=16,SUM($P180:AE180),"0")+IF($L$1=17,SUM($P180:AF180),"0")+IF($L$1=18,SUM($P180:AG180),"0")+IF($L$1=19,SUM($P180:AH180),"0")+IF($L$1=20,SUM($P180:AI180),"0")+IF($L$1=21,SUM($P180:AJ180),"0")+IF($L$1=22,SUM($P180:AK180),"0")+IF($L$1=23,SUM($P180:AL180),"0")+IF($L$1=24,SUM($P180:AM180),"0"),2),IF(BC180=0,(SUMIF($AP$11:$AP$1010,B180,$BC$11:$BC$1010)),BC180))</f>
        <v>0</v>
      </c>
      <c r="M180" s="163" t="n">
        <f aca="false">IF(G180=0,0,(L180/G180)*100)</f>
        <v>0</v>
      </c>
      <c r="N180" s="168" t="str">
        <f aca="false">IF(B180&gt;0,"ok","ocultar")</f>
        <v>ocultar</v>
      </c>
      <c r="O180" s="650"/>
      <c r="P180" s="724"/>
      <c r="Q180" s="725"/>
      <c r="R180" s="725"/>
      <c r="S180" s="725"/>
      <c r="T180" s="725"/>
      <c r="U180" s="725"/>
      <c r="V180" s="725"/>
      <c r="W180" s="725"/>
      <c r="X180" s="725"/>
      <c r="Y180" s="725"/>
      <c r="Z180" s="725"/>
      <c r="AA180" s="726"/>
      <c r="AB180" s="726"/>
      <c r="AC180" s="726"/>
      <c r="AD180" s="726"/>
      <c r="AE180" s="726"/>
      <c r="AF180" s="726"/>
      <c r="AG180" s="726"/>
      <c r="AH180" s="726"/>
      <c r="AI180" s="726"/>
      <c r="AJ180" s="726"/>
      <c r="AK180" s="726"/>
      <c r="AL180" s="726"/>
      <c r="AM180" s="727"/>
      <c r="AO180" s="728" t="n">
        <f aca="false">IF(E180&lt;&gt;0,G180,0)</f>
        <v>0</v>
      </c>
      <c r="AP180" s="157" t="n">
        <f aca="false">IF(B180=0,AP179,IF(ISNONTEXT(B180)=TRUE(),INT(B180),INT(LEFT(B180,FIND(".",B180)-1))))</f>
        <v>3</v>
      </c>
      <c r="AQ180" s="157" t="str">
        <f aca="false">IF(AQ181=1,1,IF(B180&lt;&gt;0,1,IF(C180&lt;&gt;0,1,IF(D180&lt;&gt;0,1,IF(E180&lt;&gt;0,1,"")))))</f>
        <v/>
      </c>
      <c r="AR180" s="157" t="str">
        <f aca="false">IF(AP180=0," ",IF(AP180&lt;&gt;AP179,AP180," "))</f>
        <v> </v>
      </c>
      <c r="AS180" s="732"/>
      <c r="AT180" s="730" t="n">
        <f aca="false">IF(AP180&lt;&gt;AR180,(IF('ORÇ.GLOBAL P CAIXA'!I181="",J180*(INFORMAÇÕES!$Q$99/INFORMAÇÕES!$Q$102),IF('ORÇ.GLOBAL P CAIXA'!I181="R",J180,0))),0)</f>
        <v>0</v>
      </c>
      <c r="AU180" s="75" t="n">
        <f aca="false">IF(AP180&lt;&gt;AR180,(IF('ORÇ.GLOBAL P CAIXA'!I181="",J180*(INFORMAÇÕES!$Q$100/INFORMAÇÕES!$Q$102),IF('ORÇ.GLOBAL P CAIXA'!I181="C",J180,0))),0)</f>
        <v>0</v>
      </c>
      <c r="AV180" s="75" t="n">
        <f aca="false">IF(AP180&lt;&gt;AR180,(IF('ORÇ.GLOBAL P CAIXA'!I181="",J180*INFORMAÇÕES!$U$115,IF('ORÇ.GLOBAL P CAIXA'!I181="CF",J180,0))),0)</f>
        <v>0</v>
      </c>
      <c r="AW180" s="75" t="n">
        <f aca="false">IF(AP180&lt;&gt;AR180,(IF('ORÇ.GLOBAL P CAIXA'!I181="",J180*INFORMAÇÕES!$U$116,IF('ORÇ.GLOBAL P CAIXA'!I181="O",J180,0))),0)</f>
        <v>0</v>
      </c>
      <c r="AX180" s="731" t="n">
        <f aca="false">IF(E180&lt;&gt;0,J180,0)</f>
        <v>0</v>
      </c>
      <c r="AY180" s="730" t="n">
        <f aca="false">IF(AP180&lt;&gt;AR180,(IF('ORÇ.GLOBAL P CAIXA'!I181="",L180*(INFORMAÇÕES!$Q$99/INFORMAÇÕES!$Q$102),IF('ORÇ.GLOBAL P CAIXA'!I181="R",L180,0))),0)</f>
        <v>0</v>
      </c>
      <c r="AZ180" s="75" t="n">
        <f aca="false">IF(AP180&lt;&gt;AR180,(IF('ORÇ.GLOBAL P CAIXA'!I181="",L180*(INFORMAÇÕES!$Q$100/INFORMAÇÕES!$Q$102),IF('ORÇ.GLOBAL P CAIXA'!I181="C",L180,0))),0)</f>
        <v>0</v>
      </c>
      <c r="BA180" s="75" t="n">
        <f aca="false">IF(AP180&lt;&gt;AR180,(IF('ORÇ.GLOBAL P CAIXA'!I181="",L180*INFORMAÇÕES!$U$115,IF('ORÇ.GLOBAL P CAIXA'!I181="CF",L180,0))),0)</f>
        <v>0</v>
      </c>
      <c r="BB180" s="75" t="n">
        <f aca="false">IF(AP180&lt;&gt;AR180,(IF('ORÇ.GLOBAL P CAIXA'!I181="",L180*INFORMAÇÕES!$U$116,IF('ORÇ.GLOBAL P CAIXA'!I181="O",L180,0))),0)</f>
        <v>0</v>
      </c>
      <c r="BC180" s="731" t="n">
        <f aca="false">IF(E180&lt;&gt;0,L180,0)</f>
        <v>0</v>
      </c>
    </row>
    <row r="181" s="174" customFormat="true" ht="14.25" hidden="false" customHeight="false" outlineLevel="0" collapsed="false">
      <c r="A181" s="159" t="n">
        <v>171</v>
      </c>
      <c r="B181" s="160" t="n">
        <f aca="false">'ORÇ.REPROG. P CAIXA'!B183</f>
        <v>0</v>
      </c>
      <c r="C181" s="723" t="n">
        <f aca="false">'ORÇ.REPROG. P CAIXA'!C183</f>
        <v>0</v>
      </c>
      <c r="D181" s="162" t="n">
        <f aca="false">'ORÇ.REPROG. P CAIXA'!D183</f>
        <v>0</v>
      </c>
      <c r="E181" s="163" t="n">
        <f aca="false">IF('BM GLOBAL'!$P$1&lt;&gt;0,'ORÇ.REPROG. P CAIXA'!E183,'ORÇ.REPROG. P CAIXA'!H183)</f>
        <v>0</v>
      </c>
      <c r="F181" s="163" t="n">
        <f aca="false">IF('BM GLOBAL'!$P$1&lt;&gt;0,IF('ORÇ.GLOBAL P CAIXA'!K182=0,'ORÇ.GLOBAL EMPRESA'!G182,'ORÇ.GLOBAL P CAIXA'!F182),'ORÇ.REPROG. P CAIXA'!I183)</f>
        <v>0</v>
      </c>
      <c r="G181" s="163" t="n">
        <f aca="false">IF(E181&lt;&gt;0,ROUND(E181*F181,2),IF(AO181=0,(SUMIF('ORÇ.REPROG. P CAIXA'!$AC$13:$AC$1012,B181,$AO$11:$AO$1010)),AO181))</f>
        <v>0</v>
      </c>
      <c r="H181" s="163" t="n">
        <f aca="false">IF(J181&lt;&gt;0,IF(E181&lt;&gt;0,J181/F181,0),0)</f>
        <v>0</v>
      </c>
      <c r="I181" s="163" t="n">
        <f aca="false">IF(L181&lt;&gt;0,IF(E181&lt;&gt;0,L181/F181,0),0)</f>
        <v>0</v>
      </c>
      <c r="J181" s="163" t="n">
        <f aca="false">IF(E181&lt;&gt;0,ROUND(INDEX($P$11:$AM$1010,$A181,$L$1),2),IF(AX181=0,(SUMIF($AP$11:$AP$1010,B181,$AX$11:$AX$1010)),AX181))</f>
        <v>0</v>
      </c>
      <c r="K181" s="163" t="n">
        <f aca="false">IF(G181=0,0,(J181/G181)*100)</f>
        <v>0</v>
      </c>
      <c r="L181" s="163" t="n">
        <f aca="false">IF(E181&lt;&gt;0,ROUND(IF($L$1=1,SUM(P181),"0")+IF($L$1=2,SUM($P181:Q181),"0")+IF($L$1=3,SUM($P181:R181),"0")+IF($L$1=4,SUM($P181:S181),"0")+IF($L$1=5,SUM($P181:T181),"0")+IF($L$1=6,SUM($P181:U181),"0")+IF($L$1=7,SUM($P181:V181),"0")+IF($L$1=8,SUM($P181:W181),"0")+IF($L$1=9,SUM($P181:X181),"0")+IF($L$1=10,SUM($P181:Y181),"0")+IF($L$1=11,SUM($P181:Z181),"0")+IF($L$1=12,SUM($P181:AA181),"0")+IF($L$1=13,SUM($P181:AB181),"0")+IF($L$1=14,SUM($P181:AC181),"0")+IF($L$1=15,SUM($P181:AD181),"0")+IF($L$1=16,SUM($P181:AE181),"0")+IF($L$1=17,SUM($P181:AF181),"0")+IF($L$1=18,SUM($P181:AG181),"0")+IF($L$1=19,SUM($P181:AH181),"0")+IF($L$1=20,SUM($P181:AI181),"0")+IF($L$1=21,SUM($P181:AJ181),"0")+IF($L$1=22,SUM($P181:AK181),"0")+IF($L$1=23,SUM($P181:AL181),"0")+IF($L$1=24,SUM($P181:AM181),"0"),2),IF(BC181=0,(SUMIF($AP$11:$AP$1010,B181,$BC$11:$BC$1010)),BC181))</f>
        <v>0</v>
      </c>
      <c r="M181" s="163" t="n">
        <f aca="false">IF(G181=0,0,(L181/G181)*100)</f>
        <v>0</v>
      </c>
      <c r="N181" s="168" t="str">
        <f aca="false">IF(B181&gt;0,"ok","ocultar")</f>
        <v>ocultar</v>
      </c>
      <c r="O181" s="650"/>
      <c r="P181" s="724"/>
      <c r="Q181" s="725"/>
      <c r="R181" s="725"/>
      <c r="S181" s="725"/>
      <c r="T181" s="725"/>
      <c r="U181" s="725"/>
      <c r="V181" s="725"/>
      <c r="W181" s="725"/>
      <c r="X181" s="725"/>
      <c r="Y181" s="725"/>
      <c r="Z181" s="725"/>
      <c r="AA181" s="726"/>
      <c r="AB181" s="726"/>
      <c r="AC181" s="726"/>
      <c r="AD181" s="726"/>
      <c r="AE181" s="726"/>
      <c r="AF181" s="726"/>
      <c r="AG181" s="726"/>
      <c r="AH181" s="726"/>
      <c r="AI181" s="726"/>
      <c r="AJ181" s="726"/>
      <c r="AK181" s="726"/>
      <c r="AL181" s="726"/>
      <c r="AM181" s="727"/>
      <c r="AO181" s="728" t="n">
        <f aca="false">IF(E181&lt;&gt;0,G181,0)</f>
        <v>0</v>
      </c>
      <c r="AP181" s="157" t="n">
        <f aca="false">IF(B181=0,AP180,IF(ISNONTEXT(B181)=TRUE(),INT(B181),INT(LEFT(B181,FIND(".",B181)-1))))</f>
        <v>3</v>
      </c>
      <c r="AQ181" s="157" t="str">
        <f aca="false">IF(AQ182=1,1,IF(B181&lt;&gt;0,1,IF(C181&lt;&gt;0,1,IF(D181&lt;&gt;0,1,IF(E181&lt;&gt;0,1,"")))))</f>
        <v/>
      </c>
      <c r="AR181" s="157" t="str">
        <f aca="false">IF(AP181=0," ",IF(AP181&lt;&gt;AP180,AP181," "))</f>
        <v> </v>
      </c>
      <c r="AS181" s="732"/>
      <c r="AT181" s="730" t="n">
        <f aca="false">IF(AP181&lt;&gt;AR181,(IF('ORÇ.GLOBAL P CAIXA'!I182="",J181*(INFORMAÇÕES!$Q$99/INFORMAÇÕES!$Q$102),IF('ORÇ.GLOBAL P CAIXA'!I182="R",J181,0))),0)</f>
        <v>0</v>
      </c>
      <c r="AU181" s="75" t="n">
        <f aca="false">IF(AP181&lt;&gt;AR181,(IF('ORÇ.GLOBAL P CAIXA'!I182="",J181*(INFORMAÇÕES!$Q$100/INFORMAÇÕES!$Q$102),IF('ORÇ.GLOBAL P CAIXA'!I182="C",J181,0))),0)</f>
        <v>0</v>
      </c>
      <c r="AV181" s="75" t="n">
        <f aca="false">IF(AP181&lt;&gt;AR181,(IF('ORÇ.GLOBAL P CAIXA'!I182="",J181*INFORMAÇÕES!$U$115,IF('ORÇ.GLOBAL P CAIXA'!I182="CF",J181,0))),0)</f>
        <v>0</v>
      </c>
      <c r="AW181" s="75" t="n">
        <f aca="false">IF(AP181&lt;&gt;AR181,(IF('ORÇ.GLOBAL P CAIXA'!I182="",J181*INFORMAÇÕES!$U$116,IF('ORÇ.GLOBAL P CAIXA'!I182="O",J181,0))),0)</f>
        <v>0</v>
      </c>
      <c r="AX181" s="731" t="n">
        <f aca="false">IF(E181&lt;&gt;0,J181,0)</f>
        <v>0</v>
      </c>
      <c r="AY181" s="730" t="n">
        <f aca="false">IF(AP181&lt;&gt;AR181,(IF('ORÇ.GLOBAL P CAIXA'!I182="",L181*(INFORMAÇÕES!$Q$99/INFORMAÇÕES!$Q$102),IF('ORÇ.GLOBAL P CAIXA'!I182="R",L181,0))),0)</f>
        <v>0</v>
      </c>
      <c r="AZ181" s="75" t="n">
        <f aca="false">IF(AP181&lt;&gt;AR181,(IF('ORÇ.GLOBAL P CAIXA'!I182="",L181*(INFORMAÇÕES!$Q$100/INFORMAÇÕES!$Q$102),IF('ORÇ.GLOBAL P CAIXA'!I182="C",L181,0))),0)</f>
        <v>0</v>
      </c>
      <c r="BA181" s="75" t="n">
        <f aca="false">IF(AP181&lt;&gt;AR181,(IF('ORÇ.GLOBAL P CAIXA'!I182="",L181*INFORMAÇÕES!$U$115,IF('ORÇ.GLOBAL P CAIXA'!I182="CF",L181,0))),0)</f>
        <v>0</v>
      </c>
      <c r="BB181" s="75" t="n">
        <f aca="false">IF(AP181&lt;&gt;AR181,(IF('ORÇ.GLOBAL P CAIXA'!I182="",L181*INFORMAÇÕES!$U$116,IF('ORÇ.GLOBAL P CAIXA'!I182="O",L181,0))),0)</f>
        <v>0</v>
      </c>
      <c r="BC181" s="731" t="n">
        <f aca="false">IF(E181&lt;&gt;0,L181,0)</f>
        <v>0</v>
      </c>
    </row>
    <row r="182" s="174" customFormat="true" ht="14.25" hidden="false" customHeight="false" outlineLevel="0" collapsed="false">
      <c r="A182" s="159" t="n">
        <v>172</v>
      </c>
      <c r="B182" s="160" t="n">
        <f aca="false">'ORÇ.REPROG. P CAIXA'!B184</f>
        <v>0</v>
      </c>
      <c r="C182" s="723" t="n">
        <f aca="false">'ORÇ.REPROG. P CAIXA'!C184</f>
        <v>0</v>
      </c>
      <c r="D182" s="162" t="n">
        <f aca="false">'ORÇ.REPROG. P CAIXA'!D184</f>
        <v>0</v>
      </c>
      <c r="E182" s="163" t="n">
        <f aca="false">IF('BM GLOBAL'!$P$1&lt;&gt;0,'ORÇ.REPROG. P CAIXA'!E184,'ORÇ.REPROG. P CAIXA'!H184)</f>
        <v>0</v>
      </c>
      <c r="F182" s="163" t="n">
        <f aca="false">IF('BM GLOBAL'!$P$1&lt;&gt;0,IF('ORÇ.GLOBAL P CAIXA'!K183=0,'ORÇ.GLOBAL EMPRESA'!G183,'ORÇ.GLOBAL P CAIXA'!F183),'ORÇ.REPROG. P CAIXA'!I184)</f>
        <v>0</v>
      </c>
      <c r="G182" s="163" t="n">
        <f aca="false">IF(E182&lt;&gt;0,ROUND(E182*F182,2),IF(AO182=0,(SUMIF('ORÇ.REPROG. P CAIXA'!$AC$13:$AC$1012,B182,$AO$11:$AO$1010)),AO182))</f>
        <v>0</v>
      </c>
      <c r="H182" s="163" t="n">
        <f aca="false">IF(J182&lt;&gt;0,IF(E182&lt;&gt;0,J182/F182,0),0)</f>
        <v>0</v>
      </c>
      <c r="I182" s="163" t="n">
        <f aca="false">IF(L182&lt;&gt;0,IF(E182&lt;&gt;0,L182/F182,0),0)</f>
        <v>0</v>
      </c>
      <c r="J182" s="163" t="n">
        <f aca="false">IF(E182&lt;&gt;0,ROUND(INDEX($P$11:$AM$1010,$A182,$L$1),2),IF(AX182=0,(SUMIF($AP$11:$AP$1010,B182,$AX$11:$AX$1010)),AX182))</f>
        <v>0</v>
      </c>
      <c r="K182" s="163" t="n">
        <f aca="false">IF(G182=0,0,(J182/G182)*100)</f>
        <v>0</v>
      </c>
      <c r="L182" s="163" t="n">
        <f aca="false">IF(E182&lt;&gt;0,ROUND(IF($L$1=1,SUM(P182),"0")+IF($L$1=2,SUM($P182:Q182),"0")+IF($L$1=3,SUM($P182:R182),"0")+IF($L$1=4,SUM($P182:S182),"0")+IF($L$1=5,SUM($P182:T182),"0")+IF($L$1=6,SUM($P182:U182),"0")+IF($L$1=7,SUM($P182:V182),"0")+IF($L$1=8,SUM($P182:W182),"0")+IF($L$1=9,SUM($P182:X182),"0")+IF($L$1=10,SUM($P182:Y182),"0")+IF($L$1=11,SUM($P182:Z182),"0")+IF($L$1=12,SUM($P182:AA182),"0")+IF($L$1=13,SUM($P182:AB182),"0")+IF($L$1=14,SUM($P182:AC182),"0")+IF($L$1=15,SUM($P182:AD182),"0")+IF($L$1=16,SUM($P182:AE182),"0")+IF($L$1=17,SUM($P182:AF182),"0")+IF($L$1=18,SUM($P182:AG182),"0")+IF($L$1=19,SUM($P182:AH182),"0")+IF($L$1=20,SUM($P182:AI182),"0")+IF($L$1=21,SUM($P182:AJ182),"0")+IF($L$1=22,SUM($P182:AK182),"0")+IF($L$1=23,SUM($P182:AL182),"0")+IF($L$1=24,SUM($P182:AM182),"0"),2),IF(BC182=0,(SUMIF($AP$11:$AP$1010,B182,$BC$11:$BC$1010)),BC182))</f>
        <v>0</v>
      </c>
      <c r="M182" s="163" t="n">
        <f aca="false">IF(G182=0,0,(L182/G182)*100)</f>
        <v>0</v>
      </c>
      <c r="N182" s="168" t="str">
        <f aca="false">IF(B182&gt;0,"ok","ocultar")</f>
        <v>ocultar</v>
      </c>
      <c r="O182" s="650"/>
      <c r="P182" s="724"/>
      <c r="Q182" s="725"/>
      <c r="R182" s="725"/>
      <c r="S182" s="725"/>
      <c r="T182" s="725"/>
      <c r="U182" s="725"/>
      <c r="V182" s="725"/>
      <c r="W182" s="725"/>
      <c r="X182" s="725"/>
      <c r="Y182" s="725"/>
      <c r="Z182" s="725"/>
      <c r="AA182" s="726"/>
      <c r="AB182" s="726"/>
      <c r="AC182" s="726"/>
      <c r="AD182" s="726"/>
      <c r="AE182" s="726"/>
      <c r="AF182" s="726"/>
      <c r="AG182" s="726"/>
      <c r="AH182" s="726"/>
      <c r="AI182" s="726"/>
      <c r="AJ182" s="726"/>
      <c r="AK182" s="726"/>
      <c r="AL182" s="726"/>
      <c r="AM182" s="727"/>
      <c r="AO182" s="728" t="n">
        <f aca="false">IF(E182&lt;&gt;0,G182,0)</f>
        <v>0</v>
      </c>
      <c r="AP182" s="157" t="n">
        <f aca="false">IF(B182=0,AP181,IF(ISNONTEXT(B182)=TRUE(),INT(B182),INT(LEFT(B182,FIND(".",B182)-1))))</f>
        <v>3</v>
      </c>
      <c r="AQ182" s="157" t="str">
        <f aca="false">IF(AQ183=1,1,IF(B182&lt;&gt;0,1,IF(C182&lt;&gt;0,1,IF(D182&lt;&gt;0,1,IF(E182&lt;&gt;0,1,"")))))</f>
        <v/>
      </c>
      <c r="AR182" s="157" t="str">
        <f aca="false">IF(AP182=0," ",IF(AP182&lt;&gt;AP181,AP182," "))</f>
        <v> </v>
      </c>
      <c r="AS182" s="732"/>
      <c r="AT182" s="730" t="n">
        <f aca="false">IF(AP182&lt;&gt;AR182,(IF('ORÇ.GLOBAL P CAIXA'!I183="",J182*(INFORMAÇÕES!$Q$99/INFORMAÇÕES!$Q$102),IF('ORÇ.GLOBAL P CAIXA'!I183="R",J182,0))),0)</f>
        <v>0</v>
      </c>
      <c r="AU182" s="75" t="n">
        <f aca="false">IF(AP182&lt;&gt;AR182,(IF('ORÇ.GLOBAL P CAIXA'!I183="",J182*(INFORMAÇÕES!$Q$100/INFORMAÇÕES!$Q$102),IF('ORÇ.GLOBAL P CAIXA'!I183="C",J182,0))),0)</f>
        <v>0</v>
      </c>
      <c r="AV182" s="75" t="n">
        <f aca="false">IF(AP182&lt;&gt;AR182,(IF('ORÇ.GLOBAL P CAIXA'!I183="",J182*INFORMAÇÕES!$U$115,IF('ORÇ.GLOBAL P CAIXA'!I183="CF",J182,0))),0)</f>
        <v>0</v>
      </c>
      <c r="AW182" s="75" t="n">
        <f aca="false">IF(AP182&lt;&gt;AR182,(IF('ORÇ.GLOBAL P CAIXA'!I183="",J182*INFORMAÇÕES!$U$116,IF('ORÇ.GLOBAL P CAIXA'!I183="O",J182,0))),0)</f>
        <v>0</v>
      </c>
      <c r="AX182" s="731" t="n">
        <f aca="false">IF(E182&lt;&gt;0,J182,0)</f>
        <v>0</v>
      </c>
      <c r="AY182" s="730" t="n">
        <f aca="false">IF(AP182&lt;&gt;AR182,(IF('ORÇ.GLOBAL P CAIXA'!I183="",L182*(INFORMAÇÕES!$Q$99/INFORMAÇÕES!$Q$102),IF('ORÇ.GLOBAL P CAIXA'!I183="R",L182,0))),0)</f>
        <v>0</v>
      </c>
      <c r="AZ182" s="75" t="n">
        <f aca="false">IF(AP182&lt;&gt;AR182,(IF('ORÇ.GLOBAL P CAIXA'!I183="",L182*(INFORMAÇÕES!$Q$100/INFORMAÇÕES!$Q$102),IF('ORÇ.GLOBAL P CAIXA'!I183="C",L182,0))),0)</f>
        <v>0</v>
      </c>
      <c r="BA182" s="75" t="n">
        <f aca="false">IF(AP182&lt;&gt;AR182,(IF('ORÇ.GLOBAL P CAIXA'!I183="",L182*INFORMAÇÕES!$U$115,IF('ORÇ.GLOBAL P CAIXA'!I183="CF",L182,0))),0)</f>
        <v>0</v>
      </c>
      <c r="BB182" s="75" t="n">
        <f aca="false">IF(AP182&lt;&gt;AR182,(IF('ORÇ.GLOBAL P CAIXA'!I183="",L182*INFORMAÇÕES!$U$116,IF('ORÇ.GLOBAL P CAIXA'!I183="O",L182,0))),0)</f>
        <v>0</v>
      </c>
      <c r="BC182" s="731" t="n">
        <f aca="false">IF(E182&lt;&gt;0,L182,0)</f>
        <v>0</v>
      </c>
    </row>
    <row r="183" s="174" customFormat="true" ht="14.25" hidden="false" customHeight="false" outlineLevel="0" collapsed="false">
      <c r="A183" s="159" t="n">
        <v>173</v>
      </c>
      <c r="B183" s="160" t="n">
        <f aca="false">'ORÇ.REPROG. P CAIXA'!B185</f>
        <v>0</v>
      </c>
      <c r="C183" s="723" t="n">
        <f aca="false">'ORÇ.REPROG. P CAIXA'!C185</f>
        <v>0</v>
      </c>
      <c r="D183" s="162" t="n">
        <f aca="false">'ORÇ.REPROG. P CAIXA'!D185</f>
        <v>0</v>
      </c>
      <c r="E183" s="163" t="n">
        <f aca="false">IF('BM GLOBAL'!$P$1&lt;&gt;0,'ORÇ.REPROG. P CAIXA'!E185,'ORÇ.REPROG. P CAIXA'!H185)</f>
        <v>0</v>
      </c>
      <c r="F183" s="163" t="n">
        <f aca="false">IF('BM GLOBAL'!$P$1&lt;&gt;0,IF('ORÇ.GLOBAL P CAIXA'!K184=0,'ORÇ.GLOBAL EMPRESA'!G184,'ORÇ.GLOBAL P CAIXA'!F184),'ORÇ.REPROG. P CAIXA'!I185)</f>
        <v>0</v>
      </c>
      <c r="G183" s="163" t="n">
        <f aca="false">IF(E183&lt;&gt;0,ROUND(E183*F183,2),IF(AO183=0,(SUMIF('ORÇ.REPROG. P CAIXA'!$AC$13:$AC$1012,B183,$AO$11:$AO$1010)),AO183))</f>
        <v>0</v>
      </c>
      <c r="H183" s="163" t="n">
        <f aca="false">IF(J183&lt;&gt;0,IF(E183&lt;&gt;0,J183/F183,0),0)</f>
        <v>0</v>
      </c>
      <c r="I183" s="163" t="n">
        <f aca="false">IF(L183&lt;&gt;0,IF(E183&lt;&gt;0,L183/F183,0),0)</f>
        <v>0</v>
      </c>
      <c r="J183" s="163" t="n">
        <f aca="false">IF(E183&lt;&gt;0,ROUND(INDEX($P$11:$AM$1010,$A183,$L$1),2),IF(AX183=0,(SUMIF($AP$11:$AP$1010,B183,$AX$11:$AX$1010)),AX183))</f>
        <v>0</v>
      </c>
      <c r="K183" s="163" t="n">
        <f aca="false">IF(G183=0,0,(J183/G183)*100)</f>
        <v>0</v>
      </c>
      <c r="L183" s="163" t="n">
        <f aca="false">IF(E183&lt;&gt;0,ROUND(IF($L$1=1,SUM(P183),"0")+IF($L$1=2,SUM($P183:Q183),"0")+IF($L$1=3,SUM($P183:R183),"0")+IF($L$1=4,SUM($P183:S183),"0")+IF($L$1=5,SUM($P183:T183),"0")+IF($L$1=6,SUM($P183:U183),"0")+IF($L$1=7,SUM($P183:V183),"0")+IF($L$1=8,SUM($P183:W183),"0")+IF($L$1=9,SUM($P183:X183),"0")+IF($L$1=10,SUM($P183:Y183),"0")+IF($L$1=11,SUM($P183:Z183),"0")+IF($L$1=12,SUM($P183:AA183),"0")+IF($L$1=13,SUM($P183:AB183),"0")+IF($L$1=14,SUM($P183:AC183),"0")+IF($L$1=15,SUM($P183:AD183),"0")+IF($L$1=16,SUM($P183:AE183),"0")+IF($L$1=17,SUM($P183:AF183),"0")+IF($L$1=18,SUM($P183:AG183),"0")+IF($L$1=19,SUM($P183:AH183),"0")+IF($L$1=20,SUM($P183:AI183),"0")+IF($L$1=21,SUM($P183:AJ183),"0")+IF($L$1=22,SUM($P183:AK183),"0")+IF($L$1=23,SUM($P183:AL183),"0")+IF($L$1=24,SUM($P183:AM183),"0"),2),IF(BC183=0,(SUMIF($AP$11:$AP$1010,B183,$BC$11:$BC$1010)),BC183))</f>
        <v>0</v>
      </c>
      <c r="M183" s="163" t="n">
        <f aca="false">IF(G183=0,0,(L183/G183)*100)</f>
        <v>0</v>
      </c>
      <c r="N183" s="168" t="str">
        <f aca="false">IF(B183&gt;0,"ok","ocultar")</f>
        <v>ocultar</v>
      </c>
      <c r="O183" s="650"/>
      <c r="P183" s="724"/>
      <c r="Q183" s="725"/>
      <c r="R183" s="725"/>
      <c r="S183" s="725"/>
      <c r="T183" s="725"/>
      <c r="U183" s="725"/>
      <c r="V183" s="725"/>
      <c r="W183" s="725"/>
      <c r="X183" s="725"/>
      <c r="Y183" s="725"/>
      <c r="Z183" s="725"/>
      <c r="AA183" s="726"/>
      <c r="AB183" s="726"/>
      <c r="AC183" s="726"/>
      <c r="AD183" s="726"/>
      <c r="AE183" s="726"/>
      <c r="AF183" s="726"/>
      <c r="AG183" s="726"/>
      <c r="AH183" s="726"/>
      <c r="AI183" s="726"/>
      <c r="AJ183" s="726"/>
      <c r="AK183" s="726"/>
      <c r="AL183" s="726"/>
      <c r="AM183" s="727"/>
      <c r="AO183" s="728" t="n">
        <f aca="false">IF(E183&lt;&gt;0,G183,0)</f>
        <v>0</v>
      </c>
      <c r="AP183" s="157" t="n">
        <f aca="false">IF(B183=0,AP182,IF(ISNONTEXT(B183)=TRUE(),INT(B183),INT(LEFT(B183,FIND(".",B183)-1))))</f>
        <v>3</v>
      </c>
      <c r="AQ183" s="157" t="str">
        <f aca="false">IF(AQ184=1,1,IF(B183&lt;&gt;0,1,IF(C183&lt;&gt;0,1,IF(D183&lt;&gt;0,1,IF(E183&lt;&gt;0,1,"")))))</f>
        <v/>
      </c>
      <c r="AR183" s="157" t="str">
        <f aca="false">IF(AP183=0," ",IF(AP183&lt;&gt;AP182,AP183," "))</f>
        <v> </v>
      </c>
      <c r="AS183" s="732"/>
      <c r="AT183" s="730" t="n">
        <f aca="false">IF(AP183&lt;&gt;AR183,(IF('ORÇ.GLOBAL P CAIXA'!I184="",J183*(INFORMAÇÕES!$Q$99/INFORMAÇÕES!$Q$102),IF('ORÇ.GLOBAL P CAIXA'!I184="R",J183,0))),0)</f>
        <v>0</v>
      </c>
      <c r="AU183" s="75" t="n">
        <f aca="false">IF(AP183&lt;&gt;AR183,(IF('ORÇ.GLOBAL P CAIXA'!I184="",J183*(INFORMAÇÕES!$Q$100/INFORMAÇÕES!$Q$102),IF('ORÇ.GLOBAL P CAIXA'!I184="C",J183,0))),0)</f>
        <v>0</v>
      </c>
      <c r="AV183" s="75" t="n">
        <f aca="false">IF(AP183&lt;&gt;AR183,(IF('ORÇ.GLOBAL P CAIXA'!I184="",J183*INFORMAÇÕES!$U$115,IF('ORÇ.GLOBAL P CAIXA'!I184="CF",J183,0))),0)</f>
        <v>0</v>
      </c>
      <c r="AW183" s="75" t="n">
        <f aca="false">IF(AP183&lt;&gt;AR183,(IF('ORÇ.GLOBAL P CAIXA'!I184="",J183*INFORMAÇÕES!$U$116,IF('ORÇ.GLOBAL P CAIXA'!I184="O",J183,0))),0)</f>
        <v>0</v>
      </c>
      <c r="AX183" s="731" t="n">
        <f aca="false">IF(E183&lt;&gt;0,J183,0)</f>
        <v>0</v>
      </c>
      <c r="AY183" s="730" t="n">
        <f aca="false">IF(AP183&lt;&gt;AR183,(IF('ORÇ.GLOBAL P CAIXA'!I184="",L183*(INFORMAÇÕES!$Q$99/INFORMAÇÕES!$Q$102),IF('ORÇ.GLOBAL P CAIXA'!I184="R",L183,0))),0)</f>
        <v>0</v>
      </c>
      <c r="AZ183" s="75" t="n">
        <f aca="false">IF(AP183&lt;&gt;AR183,(IF('ORÇ.GLOBAL P CAIXA'!I184="",L183*(INFORMAÇÕES!$Q$100/INFORMAÇÕES!$Q$102),IF('ORÇ.GLOBAL P CAIXA'!I184="C",L183,0))),0)</f>
        <v>0</v>
      </c>
      <c r="BA183" s="75" t="n">
        <f aca="false">IF(AP183&lt;&gt;AR183,(IF('ORÇ.GLOBAL P CAIXA'!I184="",L183*INFORMAÇÕES!$U$115,IF('ORÇ.GLOBAL P CAIXA'!I184="CF",L183,0))),0)</f>
        <v>0</v>
      </c>
      <c r="BB183" s="75" t="n">
        <f aca="false">IF(AP183&lt;&gt;AR183,(IF('ORÇ.GLOBAL P CAIXA'!I184="",L183*INFORMAÇÕES!$U$116,IF('ORÇ.GLOBAL P CAIXA'!I184="O",L183,0))),0)</f>
        <v>0</v>
      </c>
      <c r="BC183" s="731" t="n">
        <f aca="false">IF(E183&lt;&gt;0,L183,0)</f>
        <v>0</v>
      </c>
    </row>
    <row r="184" s="174" customFormat="true" ht="14.25" hidden="false" customHeight="false" outlineLevel="0" collapsed="false">
      <c r="A184" s="159" t="n">
        <v>174</v>
      </c>
      <c r="B184" s="160" t="n">
        <f aca="false">'ORÇ.REPROG. P CAIXA'!B186</f>
        <v>0</v>
      </c>
      <c r="C184" s="723" t="n">
        <f aca="false">'ORÇ.REPROG. P CAIXA'!C186</f>
        <v>0</v>
      </c>
      <c r="D184" s="162" t="n">
        <f aca="false">'ORÇ.REPROG. P CAIXA'!D186</f>
        <v>0</v>
      </c>
      <c r="E184" s="163" t="n">
        <f aca="false">IF('BM GLOBAL'!$P$1&lt;&gt;0,'ORÇ.REPROG. P CAIXA'!E186,'ORÇ.REPROG. P CAIXA'!H186)</f>
        <v>0</v>
      </c>
      <c r="F184" s="163" t="n">
        <f aca="false">IF('BM GLOBAL'!$P$1&lt;&gt;0,IF('ORÇ.GLOBAL P CAIXA'!K185=0,'ORÇ.GLOBAL EMPRESA'!G185,'ORÇ.GLOBAL P CAIXA'!F185),'ORÇ.REPROG. P CAIXA'!I186)</f>
        <v>0</v>
      </c>
      <c r="G184" s="163" t="n">
        <f aca="false">IF(E184&lt;&gt;0,ROUND(E184*F184,2),IF(AO184=0,(SUMIF('ORÇ.REPROG. P CAIXA'!$AC$13:$AC$1012,B184,$AO$11:$AO$1010)),AO184))</f>
        <v>0</v>
      </c>
      <c r="H184" s="163" t="n">
        <f aca="false">IF(J184&lt;&gt;0,IF(E184&lt;&gt;0,J184/F184,0),0)</f>
        <v>0</v>
      </c>
      <c r="I184" s="163" t="n">
        <f aca="false">IF(L184&lt;&gt;0,IF(E184&lt;&gt;0,L184/F184,0),0)</f>
        <v>0</v>
      </c>
      <c r="J184" s="163" t="n">
        <f aca="false">IF(E184&lt;&gt;0,ROUND(INDEX($P$11:$AM$1010,$A184,$L$1),2),IF(AX184=0,(SUMIF($AP$11:$AP$1010,B184,$AX$11:$AX$1010)),AX184))</f>
        <v>0</v>
      </c>
      <c r="K184" s="163" t="n">
        <f aca="false">IF(G184=0,0,(J184/G184)*100)</f>
        <v>0</v>
      </c>
      <c r="L184" s="163" t="n">
        <f aca="false">IF(E184&lt;&gt;0,ROUND(IF($L$1=1,SUM(P184),"0")+IF($L$1=2,SUM($P184:Q184),"0")+IF($L$1=3,SUM($P184:R184),"0")+IF($L$1=4,SUM($P184:S184),"0")+IF($L$1=5,SUM($P184:T184),"0")+IF($L$1=6,SUM($P184:U184),"0")+IF($L$1=7,SUM($P184:V184),"0")+IF($L$1=8,SUM($P184:W184),"0")+IF($L$1=9,SUM($P184:X184),"0")+IF($L$1=10,SUM($P184:Y184),"0")+IF($L$1=11,SUM($P184:Z184),"0")+IF($L$1=12,SUM($P184:AA184),"0")+IF($L$1=13,SUM($P184:AB184),"0")+IF($L$1=14,SUM($P184:AC184),"0")+IF($L$1=15,SUM($P184:AD184),"0")+IF($L$1=16,SUM($P184:AE184),"0")+IF($L$1=17,SUM($P184:AF184),"0")+IF($L$1=18,SUM($P184:AG184),"0")+IF($L$1=19,SUM($P184:AH184),"0")+IF($L$1=20,SUM($P184:AI184),"0")+IF($L$1=21,SUM($P184:AJ184),"0")+IF($L$1=22,SUM($P184:AK184),"0")+IF($L$1=23,SUM($P184:AL184),"0")+IF($L$1=24,SUM($P184:AM184),"0"),2),IF(BC184=0,(SUMIF($AP$11:$AP$1010,B184,$BC$11:$BC$1010)),BC184))</f>
        <v>0</v>
      </c>
      <c r="M184" s="163" t="n">
        <f aca="false">IF(G184=0,0,(L184/G184)*100)</f>
        <v>0</v>
      </c>
      <c r="N184" s="168" t="str">
        <f aca="false">IF(B184&gt;0,"ok","ocultar")</f>
        <v>ocultar</v>
      </c>
      <c r="O184" s="650"/>
      <c r="P184" s="724"/>
      <c r="Q184" s="725"/>
      <c r="R184" s="725"/>
      <c r="S184" s="725"/>
      <c r="T184" s="725"/>
      <c r="U184" s="725"/>
      <c r="V184" s="725"/>
      <c r="W184" s="725"/>
      <c r="X184" s="725"/>
      <c r="Y184" s="725"/>
      <c r="Z184" s="725"/>
      <c r="AA184" s="726"/>
      <c r="AB184" s="726"/>
      <c r="AC184" s="726"/>
      <c r="AD184" s="726"/>
      <c r="AE184" s="726"/>
      <c r="AF184" s="726"/>
      <c r="AG184" s="726"/>
      <c r="AH184" s="726"/>
      <c r="AI184" s="726"/>
      <c r="AJ184" s="726"/>
      <c r="AK184" s="726"/>
      <c r="AL184" s="726"/>
      <c r="AM184" s="727"/>
      <c r="AO184" s="728" t="n">
        <f aca="false">IF(E184&lt;&gt;0,G184,0)</f>
        <v>0</v>
      </c>
      <c r="AP184" s="157" t="n">
        <f aca="false">IF(B184=0,AP183,IF(ISNONTEXT(B184)=TRUE(),INT(B184),INT(LEFT(B184,FIND(".",B184)-1))))</f>
        <v>3</v>
      </c>
      <c r="AQ184" s="157" t="str">
        <f aca="false">IF(AQ185=1,1,IF(B184&lt;&gt;0,1,IF(C184&lt;&gt;0,1,IF(D184&lt;&gt;0,1,IF(E184&lt;&gt;0,1,"")))))</f>
        <v/>
      </c>
      <c r="AR184" s="157" t="str">
        <f aca="false">IF(AP184=0," ",IF(AP184&lt;&gt;AP183,AP184," "))</f>
        <v> </v>
      </c>
      <c r="AS184" s="732"/>
      <c r="AT184" s="730" t="n">
        <f aca="false">IF(AP184&lt;&gt;AR184,(IF('ORÇ.GLOBAL P CAIXA'!I185="",J184*(INFORMAÇÕES!$Q$99/INFORMAÇÕES!$Q$102),IF('ORÇ.GLOBAL P CAIXA'!I185="R",J184,0))),0)</f>
        <v>0</v>
      </c>
      <c r="AU184" s="75" t="n">
        <f aca="false">IF(AP184&lt;&gt;AR184,(IF('ORÇ.GLOBAL P CAIXA'!I185="",J184*(INFORMAÇÕES!$Q$100/INFORMAÇÕES!$Q$102),IF('ORÇ.GLOBAL P CAIXA'!I185="C",J184,0))),0)</f>
        <v>0</v>
      </c>
      <c r="AV184" s="75" t="n">
        <f aca="false">IF(AP184&lt;&gt;AR184,(IF('ORÇ.GLOBAL P CAIXA'!I185="",J184*INFORMAÇÕES!$U$115,IF('ORÇ.GLOBAL P CAIXA'!I185="CF",J184,0))),0)</f>
        <v>0</v>
      </c>
      <c r="AW184" s="75" t="n">
        <f aca="false">IF(AP184&lt;&gt;AR184,(IF('ORÇ.GLOBAL P CAIXA'!I185="",J184*INFORMAÇÕES!$U$116,IF('ORÇ.GLOBAL P CAIXA'!I185="O",J184,0))),0)</f>
        <v>0</v>
      </c>
      <c r="AX184" s="731" t="n">
        <f aca="false">IF(E184&lt;&gt;0,J184,0)</f>
        <v>0</v>
      </c>
      <c r="AY184" s="730" t="n">
        <f aca="false">IF(AP184&lt;&gt;AR184,(IF('ORÇ.GLOBAL P CAIXA'!I185="",L184*(INFORMAÇÕES!$Q$99/INFORMAÇÕES!$Q$102),IF('ORÇ.GLOBAL P CAIXA'!I185="R",L184,0))),0)</f>
        <v>0</v>
      </c>
      <c r="AZ184" s="75" t="n">
        <f aca="false">IF(AP184&lt;&gt;AR184,(IF('ORÇ.GLOBAL P CAIXA'!I185="",L184*(INFORMAÇÕES!$Q$100/INFORMAÇÕES!$Q$102),IF('ORÇ.GLOBAL P CAIXA'!I185="C",L184,0))),0)</f>
        <v>0</v>
      </c>
      <c r="BA184" s="75" t="n">
        <f aca="false">IF(AP184&lt;&gt;AR184,(IF('ORÇ.GLOBAL P CAIXA'!I185="",L184*INFORMAÇÕES!$U$115,IF('ORÇ.GLOBAL P CAIXA'!I185="CF",L184,0))),0)</f>
        <v>0</v>
      </c>
      <c r="BB184" s="75" t="n">
        <f aca="false">IF(AP184&lt;&gt;AR184,(IF('ORÇ.GLOBAL P CAIXA'!I185="",L184*INFORMAÇÕES!$U$116,IF('ORÇ.GLOBAL P CAIXA'!I185="O",L184,0))),0)</f>
        <v>0</v>
      </c>
      <c r="BC184" s="731" t="n">
        <f aca="false">IF(E184&lt;&gt;0,L184,0)</f>
        <v>0</v>
      </c>
    </row>
    <row r="185" s="174" customFormat="true" ht="14.25" hidden="false" customHeight="false" outlineLevel="0" collapsed="false">
      <c r="A185" s="159" t="n">
        <v>175</v>
      </c>
      <c r="B185" s="160" t="n">
        <f aca="false">'ORÇ.REPROG. P CAIXA'!B187</f>
        <v>0</v>
      </c>
      <c r="C185" s="723" t="n">
        <f aca="false">'ORÇ.REPROG. P CAIXA'!C187</f>
        <v>0</v>
      </c>
      <c r="D185" s="162" t="n">
        <f aca="false">'ORÇ.REPROG. P CAIXA'!D187</f>
        <v>0</v>
      </c>
      <c r="E185" s="163" t="n">
        <f aca="false">IF('BM GLOBAL'!$P$1&lt;&gt;0,'ORÇ.REPROG. P CAIXA'!E187,'ORÇ.REPROG. P CAIXA'!H187)</f>
        <v>0</v>
      </c>
      <c r="F185" s="163" t="n">
        <f aca="false">IF('BM GLOBAL'!$P$1&lt;&gt;0,IF('ORÇ.GLOBAL P CAIXA'!K186=0,'ORÇ.GLOBAL EMPRESA'!G186,'ORÇ.GLOBAL P CAIXA'!F186),'ORÇ.REPROG. P CAIXA'!I187)</f>
        <v>0</v>
      </c>
      <c r="G185" s="163" t="n">
        <f aca="false">IF(E185&lt;&gt;0,ROUND(E185*F185,2),IF(AO185=0,(SUMIF('ORÇ.REPROG. P CAIXA'!$AC$13:$AC$1012,B185,$AO$11:$AO$1010)),AO185))</f>
        <v>0</v>
      </c>
      <c r="H185" s="163" t="n">
        <f aca="false">IF(J185&lt;&gt;0,IF(E185&lt;&gt;0,J185/F185,0),0)</f>
        <v>0</v>
      </c>
      <c r="I185" s="163" t="n">
        <f aca="false">IF(L185&lt;&gt;0,IF(E185&lt;&gt;0,L185/F185,0),0)</f>
        <v>0</v>
      </c>
      <c r="J185" s="163" t="n">
        <f aca="false">IF(E185&lt;&gt;0,ROUND(INDEX($P$11:$AM$1010,$A185,$L$1),2),IF(AX185=0,(SUMIF($AP$11:$AP$1010,B185,$AX$11:$AX$1010)),AX185))</f>
        <v>0</v>
      </c>
      <c r="K185" s="163" t="n">
        <f aca="false">IF(G185=0,0,(J185/G185)*100)</f>
        <v>0</v>
      </c>
      <c r="L185" s="163" t="n">
        <f aca="false">IF(E185&lt;&gt;0,ROUND(IF($L$1=1,SUM(P185),"0")+IF($L$1=2,SUM($P185:Q185),"0")+IF($L$1=3,SUM($P185:R185),"0")+IF($L$1=4,SUM($P185:S185),"0")+IF($L$1=5,SUM($P185:T185),"0")+IF($L$1=6,SUM($P185:U185),"0")+IF($L$1=7,SUM($P185:V185),"0")+IF($L$1=8,SUM($P185:W185),"0")+IF($L$1=9,SUM($P185:X185),"0")+IF($L$1=10,SUM($P185:Y185),"0")+IF($L$1=11,SUM($P185:Z185),"0")+IF($L$1=12,SUM($P185:AA185),"0")+IF($L$1=13,SUM($P185:AB185),"0")+IF($L$1=14,SUM($P185:AC185),"0")+IF($L$1=15,SUM($P185:AD185),"0")+IF($L$1=16,SUM($P185:AE185),"0")+IF($L$1=17,SUM($P185:AF185),"0")+IF($L$1=18,SUM($P185:AG185),"0")+IF($L$1=19,SUM($P185:AH185),"0")+IF($L$1=20,SUM($P185:AI185),"0")+IF($L$1=21,SUM($P185:AJ185),"0")+IF($L$1=22,SUM($P185:AK185),"0")+IF($L$1=23,SUM($P185:AL185),"0")+IF($L$1=24,SUM($P185:AM185),"0"),2),IF(BC185=0,(SUMIF($AP$11:$AP$1010,B185,$BC$11:$BC$1010)),BC185))</f>
        <v>0</v>
      </c>
      <c r="M185" s="163" t="n">
        <f aca="false">IF(G185=0,0,(L185/G185)*100)</f>
        <v>0</v>
      </c>
      <c r="N185" s="168" t="str">
        <f aca="false">IF(B185&gt;0,"ok","ocultar")</f>
        <v>ocultar</v>
      </c>
      <c r="O185" s="650"/>
      <c r="P185" s="724"/>
      <c r="Q185" s="725"/>
      <c r="R185" s="725"/>
      <c r="S185" s="725"/>
      <c r="T185" s="725"/>
      <c r="U185" s="725"/>
      <c r="V185" s="725"/>
      <c r="W185" s="725"/>
      <c r="X185" s="725"/>
      <c r="Y185" s="725"/>
      <c r="Z185" s="725"/>
      <c r="AA185" s="726"/>
      <c r="AB185" s="726"/>
      <c r="AC185" s="726"/>
      <c r="AD185" s="726"/>
      <c r="AE185" s="726"/>
      <c r="AF185" s="726"/>
      <c r="AG185" s="726"/>
      <c r="AH185" s="726"/>
      <c r="AI185" s="726"/>
      <c r="AJ185" s="726"/>
      <c r="AK185" s="726"/>
      <c r="AL185" s="726"/>
      <c r="AM185" s="727"/>
      <c r="AO185" s="728" t="n">
        <f aca="false">IF(E185&lt;&gt;0,G185,0)</f>
        <v>0</v>
      </c>
      <c r="AP185" s="157" t="n">
        <f aca="false">IF(B185=0,AP184,IF(ISNONTEXT(B185)=TRUE(),INT(B185),INT(LEFT(B185,FIND(".",B185)-1))))</f>
        <v>3</v>
      </c>
      <c r="AQ185" s="157" t="str">
        <f aca="false">IF(AQ186=1,1,IF(B185&lt;&gt;0,1,IF(C185&lt;&gt;0,1,IF(D185&lt;&gt;0,1,IF(E185&lt;&gt;0,1,"")))))</f>
        <v/>
      </c>
      <c r="AR185" s="157" t="str">
        <f aca="false">IF(AP185=0," ",IF(AP185&lt;&gt;AP184,AP185," "))</f>
        <v> </v>
      </c>
      <c r="AS185" s="732"/>
      <c r="AT185" s="730" t="n">
        <f aca="false">IF(AP185&lt;&gt;AR185,(IF('ORÇ.GLOBAL P CAIXA'!I186="",J185*(INFORMAÇÕES!$Q$99/INFORMAÇÕES!$Q$102),IF('ORÇ.GLOBAL P CAIXA'!I186="R",J185,0))),0)</f>
        <v>0</v>
      </c>
      <c r="AU185" s="75" t="n">
        <f aca="false">IF(AP185&lt;&gt;AR185,(IF('ORÇ.GLOBAL P CAIXA'!I186="",J185*(INFORMAÇÕES!$Q$100/INFORMAÇÕES!$Q$102),IF('ORÇ.GLOBAL P CAIXA'!I186="C",J185,0))),0)</f>
        <v>0</v>
      </c>
      <c r="AV185" s="75" t="n">
        <f aca="false">IF(AP185&lt;&gt;AR185,(IF('ORÇ.GLOBAL P CAIXA'!I186="",J185*INFORMAÇÕES!$U$115,IF('ORÇ.GLOBAL P CAIXA'!I186="CF",J185,0))),0)</f>
        <v>0</v>
      </c>
      <c r="AW185" s="75" t="n">
        <f aca="false">IF(AP185&lt;&gt;AR185,(IF('ORÇ.GLOBAL P CAIXA'!I186="",J185*INFORMAÇÕES!$U$116,IF('ORÇ.GLOBAL P CAIXA'!I186="O",J185,0))),0)</f>
        <v>0</v>
      </c>
      <c r="AX185" s="731" t="n">
        <f aca="false">IF(E185&lt;&gt;0,J185,0)</f>
        <v>0</v>
      </c>
      <c r="AY185" s="730" t="n">
        <f aca="false">IF(AP185&lt;&gt;AR185,(IF('ORÇ.GLOBAL P CAIXA'!I186="",L185*(INFORMAÇÕES!$Q$99/INFORMAÇÕES!$Q$102),IF('ORÇ.GLOBAL P CAIXA'!I186="R",L185,0))),0)</f>
        <v>0</v>
      </c>
      <c r="AZ185" s="75" t="n">
        <f aca="false">IF(AP185&lt;&gt;AR185,(IF('ORÇ.GLOBAL P CAIXA'!I186="",L185*(INFORMAÇÕES!$Q$100/INFORMAÇÕES!$Q$102),IF('ORÇ.GLOBAL P CAIXA'!I186="C",L185,0))),0)</f>
        <v>0</v>
      </c>
      <c r="BA185" s="75" t="n">
        <f aca="false">IF(AP185&lt;&gt;AR185,(IF('ORÇ.GLOBAL P CAIXA'!I186="",L185*INFORMAÇÕES!$U$115,IF('ORÇ.GLOBAL P CAIXA'!I186="CF",L185,0))),0)</f>
        <v>0</v>
      </c>
      <c r="BB185" s="75" t="n">
        <f aca="false">IF(AP185&lt;&gt;AR185,(IF('ORÇ.GLOBAL P CAIXA'!I186="",L185*INFORMAÇÕES!$U$116,IF('ORÇ.GLOBAL P CAIXA'!I186="O",L185,0))),0)</f>
        <v>0</v>
      </c>
      <c r="BC185" s="731" t="n">
        <f aca="false">IF(E185&lt;&gt;0,L185,0)</f>
        <v>0</v>
      </c>
    </row>
    <row r="186" s="174" customFormat="true" ht="14.25" hidden="false" customHeight="false" outlineLevel="0" collapsed="false">
      <c r="A186" s="159" t="n">
        <v>176</v>
      </c>
      <c r="B186" s="160" t="n">
        <f aca="false">'ORÇ.REPROG. P CAIXA'!B188</f>
        <v>0</v>
      </c>
      <c r="C186" s="723" t="n">
        <f aca="false">'ORÇ.REPROG. P CAIXA'!C188</f>
        <v>0</v>
      </c>
      <c r="D186" s="162" t="n">
        <f aca="false">'ORÇ.REPROG. P CAIXA'!D188</f>
        <v>0</v>
      </c>
      <c r="E186" s="163" t="n">
        <f aca="false">IF('BM GLOBAL'!$P$1&lt;&gt;0,'ORÇ.REPROG. P CAIXA'!E188,'ORÇ.REPROG. P CAIXA'!H188)</f>
        <v>0</v>
      </c>
      <c r="F186" s="163" t="n">
        <f aca="false">IF('BM GLOBAL'!$P$1&lt;&gt;0,IF('ORÇ.GLOBAL P CAIXA'!K187=0,'ORÇ.GLOBAL EMPRESA'!G187,'ORÇ.GLOBAL P CAIXA'!F187),'ORÇ.REPROG. P CAIXA'!I188)</f>
        <v>0</v>
      </c>
      <c r="G186" s="163" t="n">
        <f aca="false">IF(E186&lt;&gt;0,ROUND(E186*F186,2),IF(AO186=0,(SUMIF('ORÇ.REPROG. P CAIXA'!$AC$13:$AC$1012,B186,$AO$11:$AO$1010)),AO186))</f>
        <v>0</v>
      </c>
      <c r="H186" s="163" t="n">
        <f aca="false">IF(J186&lt;&gt;0,IF(E186&lt;&gt;0,J186/F186,0),0)</f>
        <v>0</v>
      </c>
      <c r="I186" s="163" t="n">
        <f aca="false">IF(L186&lt;&gt;0,IF(E186&lt;&gt;0,L186/F186,0),0)</f>
        <v>0</v>
      </c>
      <c r="J186" s="163" t="n">
        <f aca="false">IF(E186&lt;&gt;0,ROUND(INDEX($P$11:$AM$1010,$A186,$L$1),2),IF(AX186=0,(SUMIF($AP$11:$AP$1010,B186,$AX$11:$AX$1010)),AX186))</f>
        <v>0</v>
      </c>
      <c r="K186" s="163" t="n">
        <f aca="false">IF(G186=0,0,(J186/G186)*100)</f>
        <v>0</v>
      </c>
      <c r="L186" s="163" t="n">
        <f aca="false">IF(E186&lt;&gt;0,ROUND(IF($L$1=1,SUM(P186),"0")+IF($L$1=2,SUM($P186:Q186),"0")+IF($L$1=3,SUM($P186:R186),"0")+IF($L$1=4,SUM($P186:S186),"0")+IF($L$1=5,SUM($P186:T186),"0")+IF($L$1=6,SUM($P186:U186),"0")+IF($L$1=7,SUM($P186:V186),"0")+IF($L$1=8,SUM($P186:W186),"0")+IF($L$1=9,SUM($P186:X186),"0")+IF($L$1=10,SUM($P186:Y186),"0")+IF($L$1=11,SUM($P186:Z186),"0")+IF($L$1=12,SUM($P186:AA186),"0")+IF($L$1=13,SUM($P186:AB186),"0")+IF($L$1=14,SUM($P186:AC186),"0")+IF($L$1=15,SUM($P186:AD186),"0")+IF($L$1=16,SUM($P186:AE186),"0")+IF($L$1=17,SUM($P186:AF186),"0")+IF($L$1=18,SUM($P186:AG186),"0")+IF($L$1=19,SUM($P186:AH186),"0")+IF($L$1=20,SUM($P186:AI186),"0")+IF($L$1=21,SUM($P186:AJ186),"0")+IF($L$1=22,SUM($P186:AK186),"0")+IF($L$1=23,SUM($P186:AL186),"0")+IF($L$1=24,SUM($P186:AM186),"0"),2),IF(BC186=0,(SUMIF($AP$11:$AP$1010,B186,$BC$11:$BC$1010)),BC186))</f>
        <v>0</v>
      </c>
      <c r="M186" s="163" t="n">
        <f aca="false">IF(G186=0,0,(L186/G186)*100)</f>
        <v>0</v>
      </c>
      <c r="N186" s="168" t="str">
        <f aca="false">IF(B186&gt;0,"ok","ocultar")</f>
        <v>ocultar</v>
      </c>
      <c r="O186" s="650"/>
      <c r="P186" s="724"/>
      <c r="Q186" s="725"/>
      <c r="R186" s="725"/>
      <c r="S186" s="725"/>
      <c r="T186" s="725"/>
      <c r="U186" s="725"/>
      <c r="V186" s="725"/>
      <c r="W186" s="725"/>
      <c r="X186" s="725"/>
      <c r="Y186" s="725"/>
      <c r="Z186" s="725"/>
      <c r="AA186" s="726"/>
      <c r="AB186" s="726"/>
      <c r="AC186" s="726"/>
      <c r="AD186" s="726"/>
      <c r="AE186" s="726"/>
      <c r="AF186" s="726"/>
      <c r="AG186" s="726"/>
      <c r="AH186" s="726"/>
      <c r="AI186" s="726"/>
      <c r="AJ186" s="726"/>
      <c r="AK186" s="726"/>
      <c r="AL186" s="726"/>
      <c r="AM186" s="727"/>
      <c r="AO186" s="728" t="n">
        <f aca="false">IF(E186&lt;&gt;0,G186,0)</f>
        <v>0</v>
      </c>
      <c r="AP186" s="157" t="n">
        <f aca="false">IF(B186=0,AP185,IF(ISNONTEXT(B186)=TRUE(),INT(B186),INT(LEFT(B186,FIND(".",B186)-1))))</f>
        <v>3</v>
      </c>
      <c r="AQ186" s="157" t="str">
        <f aca="false">IF(AQ187=1,1,IF(B186&lt;&gt;0,1,IF(C186&lt;&gt;0,1,IF(D186&lt;&gt;0,1,IF(E186&lt;&gt;0,1,"")))))</f>
        <v/>
      </c>
      <c r="AR186" s="157" t="str">
        <f aca="false">IF(AP186=0," ",IF(AP186&lt;&gt;AP185,AP186," "))</f>
        <v> </v>
      </c>
      <c r="AS186" s="732"/>
      <c r="AT186" s="730" t="n">
        <f aca="false">IF(AP186&lt;&gt;AR186,(IF('ORÇ.GLOBAL P CAIXA'!I187="",J186*(INFORMAÇÕES!$Q$99/INFORMAÇÕES!$Q$102),IF('ORÇ.GLOBAL P CAIXA'!I187="R",J186,0))),0)</f>
        <v>0</v>
      </c>
      <c r="AU186" s="75" t="n">
        <f aca="false">IF(AP186&lt;&gt;AR186,(IF('ORÇ.GLOBAL P CAIXA'!I187="",J186*(INFORMAÇÕES!$Q$100/INFORMAÇÕES!$Q$102),IF('ORÇ.GLOBAL P CAIXA'!I187="C",J186,0))),0)</f>
        <v>0</v>
      </c>
      <c r="AV186" s="75" t="n">
        <f aca="false">IF(AP186&lt;&gt;AR186,(IF('ORÇ.GLOBAL P CAIXA'!I187="",J186*INFORMAÇÕES!$U$115,IF('ORÇ.GLOBAL P CAIXA'!I187="CF",J186,0))),0)</f>
        <v>0</v>
      </c>
      <c r="AW186" s="75" t="n">
        <f aca="false">IF(AP186&lt;&gt;AR186,(IF('ORÇ.GLOBAL P CAIXA'!I187="",J186*INFORMAÇÕES!$U$116,IF('ORÇ.GLOBAL P CAIXA'!I187="O",J186,0))),0)</f>
        <v>0</v>
      </c>
      <c r="AX186" s="731" t="n">
        <f aca="false">IF(E186&lt;&gt;0,J186,0)</f>
        <v>0</v>
      </c>
      <c r="AY186" s="730" t="n">
        <f aca="false">IF(AP186&lt;&gt;AR186,(IF('ORÇ.GLOBAL P CAIXA'!I187="",L186*(INFORMAÇÕES!$Q$99/INFORMAÇÕES!$Q$102),IF('ORÇ.GLOBAL P CAIXA'!I187="R",L186,0))),0)</f>
        <v>0</v>
      </c>
      <c r="AZ186" s="75" t="n">
        <f aca="false">IF(AP186&lt;&gt;AR186,(IF('ORÇ.GLOBAL P CAIXA'!I187="",L186*(INFORMAÇÕES!$Q$100/INFORMAÇÕES!$Q$102),IF('ORÇ.GLOBAL P CAIXA'!I187="C",L186,0))),0)</f>
        <v>0</v>
      </c>
      <c r="BA186" s="75" t="n">
        <f aca="false">IF(AP186&lt;&gt;AR186,(IF('ORÇ.GLOBAL P CAIXA'!I187="",L186*INFORMAÇÕES!$U$115,IF('ORÇ.GLOBAL P CAIXA'!I187="CF",L186,0))),0)</f>
        <v>0</v>
      </c>
      <c r="BB186" s="75" t="n">
        <f aca="false">IF(AP186&lt;&gt;AR186,(IF('ORÇ.GLOBAL P CAIXA'!I187="",L186*INFORMAÇÕES!$U$116,IF('ORÇ.GLOBAL P CAIXA'!I187="O",L186,0))),0)</f>
        <v>0</v>
      </c>
      <c r="BC186" s="731" t="n">
        <f aca="false">IF(E186&lt;&gt;0,L186,0)</f>
        <v>0</v>
      </c>
    </row>
    <row r="187" s="174" customFormat="true" ht="14.25" hidden="false" customHeight="false" outlineLevel="0" collapsed="false">
      <c r="A187" s="159" t="n">
        <v>177</v>
      </c>
      <c r="B187" s="160" t="n">
        <f aca="false">'ORÇ.REPROG. P CAIXA'!B189</f>
        <v>0</v>
      </c>
      <c r="C187" s="723" t="n">
        <f aca="false">'ORÇ.REPROG. P CAIXA'!C189</f>
        <v>0</v>
      </c>
      <c r="D187" s="162" t="n">
        <f aca="false">'ORÇ.REPROG. P CAIXA'!D189</f>
        <v>0</v>
      </c>
      <c r="E187" s="163" t="n">
        <f aca="false">IF('BM GLOBAL'!$P$1&lt;&gt;0,'ORÇ.REPROG. P CAIXA'!E189,'ORÇ.REPROG. P CAIXA'!H189)</f>
        <v>0</v>
      </c>
      <c r="F187" s="163" t="n">
        <f aca="false">IF('BM GLOBAL'!$P$1&lt;&gt;0,IF('ORÇ.GLOBAL P CAIXA'!K188=0,'ORÇ.GLOBAL EMPRESA'!G188,'ORÇ.GLOBAL P CAIXA'!F188),'ORÇ.REPROG. P CAIXA'!I189)</f>
        <v>0</v>
      </c>
      <c r="G187" s="163" t="n">
        <f aca="false">IF(E187&lt;&gt;0,ROUND(E187*F187,2),IF(AO187=0,(SUMIF('ORÇ.REPROG. P CAIXA'!$AC$13:$AC$1012,B187,$AO$11:$AO$1010)),AO187))</f>
        <v>0</v>
      </c>
      <c r="H187" s="163" t="n">
        <f aca="false">IF(J187&lt;&gt;0,IF(E187&lt;&gt;0,J187/F187,0),0)</f>
        <v>0</v>
      </c>
      <c r="I187" s="163" t="n">
        <f aca="false">IF(L187&lt;&gt;0,IF(E187&lt;&gt;0,L187/F187,0),0)</f>
        <v>0</v>
      </c>
      <c r="J187" s="163" t="n">
        <f aca="false">IF(E187&lt;&gt;0,ROUND(INDEX($P$11:$AM$1010,$A187,$L$1),2),IF(AX187=0,(SUMIF($AP$11:$AP$1010,B187,$AX$11:$AX$1010)),AX187))</f>
        <v>0</v>
      </c>
      <c r="K187" s="163" t="n">
        <f aca="false">IF(G187=0,0,(J187/G187)*100)</f>
        <v>0</v>
      </c>
      <c r="L187" s="163" t="n">
        <f aca="false">IF(E187&lt;&gt;0,ROUND(IF($L$1=1,SUM(P187),"0")+IF($L$1=2,SUM($P187:Q187),"0")+IF($L$1=3,SUM($P187:R187),"0")+IF($L$1=4,SUM($P187:S187),"0")+IF($L$1=5,SUM($P187:T187),"0")+IF($L$1=6,SUM($P187:U187),"0")+IF($L$1=7,SUM($P187:V187),"0")+IF($L$1=8,SUM($P187:W187),"0")+IF($L$1=9,SUM($P187:X187),"0")+IF($L$1=10,SUM($P187:Y187),"0")+IF($L$1=11,SUM($P187:Z187),"0")+IF($L$1=12,SUM($P187:AA187),"0")+IF($L$1=13,SUM($P187:AB187),"0")+IF($L$1=14,SUM($P187:AC187),"0")+IF($L$1=15,SUM($P187:AD187),"0")+IF($L$1=16,SUM($P187:AE187),"0")+IF($L$1=17,SUM($P187:AF187),"0")+IF($L$1=18,SUM($P187:AG187),"0")+IF($L$1=19,SUM($P187:AH187),"0")+IF($L$1=20,SUM($P187:AI187),"0")+IF($L$1=21,SUM($P187:AJ187),"0")+IF($L$1=22,SUM($P187:AK187),"0")+IF($L$1=23,SUM($P187:AL187),"0")+IF($L$1=24,SUM($P187:AM187),"0"),2),IF(BC187=0,(SUMIF($AP$11:$AP$1010,B187,$BC$11:$BC$1010)),BC187))</f>
        <v>0</v>
      </c>
      <c r="M187" s="163" t="n">
        <f aca="false">IF(G187=0,0,(L187/G187)*100)</f>
        <v>0</v>
      </c>
      <c r="N187" s="168" t="str">
        <f aca="false">IF(B187&gt;0,"ok","ocultar")</f>
        <v>ocultar</v>
      </c>
      <c r="O187" s="650"/>
      <c r="P187" s="724"/>
      <c r="Q187" s="725"/>
      <c r="R187" s="725"/>
      <c r="S187" s="725"/>
      <c r="T187" s="725"/>
      <c r="U187" s="725"/>
      <c r="V187" s="725"/>
      <c r="W187" s="725"/>
      <c r="X187" s="725"/>
      <c r="Y187" s="725"/>
      <c r="Z187" s="725"/>
      <c r="AA187" s="726"/>
      <c r="AB187" s="726"/>
      <c r="AC187" s="726"/>
      <c r="AD187" s="726"/>
      <c r="AE187" s="726"/>
      <c r="AF187" s="726"/>
      <c r="AG187" s="726"/>
      <c r="AH187" s="726"/>
      <c r="AI187" s="726"/>
      <c r="AJ187" s="726"/>
      <c r="AK187" s="726"/>
      <c r="AL187" s="726"/>
      <c r="AM187" s="727"/>
      <c r="AO187" s="728" t="n">
        <f aca="false">IF(E187&lt;&gt;0,G187,0)</f>
        <v>0</v>
      </c>
      <c r="AP187" s="157" t="n">
        <f aca="false">IF(B187=0,AP186,IF(ISNONTEXT(B187)=TRUE(),INT(B187),INT(LEFT(B187,FIND(".",B187)-1))))</f>
        <v>3</v>
      </c>
      <c r="AQ187" s="157" t="str">
        <f aca="false">IF(AQ188=1,1,IF(B187&lt;&gt;0,1,IF(C187&lt;&gt;0,1,IF(D187&lt;&gt;0,1,IF(E187&lt;&gt;0,1,"")))))</f>
        <v/>
      </c>
      <c r="AR187" s="157" t="str">
        <f aca="false">IF(AP187=0," ",IF(AP187&lt;&gt;AP186,AP187," "))</f>
        <v> </v>
      </c>
      <c r="AS187" s="732"/>
      <c r="AT187" s="730" t="n">
        <f aca="false">IF(AP187&lt;&gt;AR187,(IF('ORÇ.GLOBAL P CAIXA'!I188="",J187*(INFORMAÇÕES!$Q$99/INFORMAÇÕES!$Q$102),IF('ORÇ.GLOBAL P CAIXA'!I188="R",J187,0))),0)</f>
        <v>0</v>
      </c>
      <c r="AU187" s="75" t="n">
        <f aca="false">IF(AP187&lt;&gt;AR187,(IF('ORÇ.GLOBAL P CAIXA'!I188="",J187*(INFORMAÇÕES!$Q$100/INFORMAÇÕES!$Q$102),IF('ORÇ.GLOBAL P CAIXA'!I188="C",J187,0))),0)</f>
        <v>0</v>
      </c>
      <c r="AV187" s="75" t="n">
        <f aca="false">IF(AP187&lt;&gt;AR187,(IF('ORÇ.GLOBAL P CAIXA'!I188="",J187*INFORMAÇÕES!$U$115,IF('ORÇ.GLOBAL P CAIXA'!I188="CF",J187,0))),0)</f>
        <v>0</v>
      </c>
      <c r="AW187" s="75" t="n">
        <f aca="false">IF(AP187&lt;&gt;AR187,(IF('ORÇ.GLOBAL P CAIXA'!I188="",J187*INFORMAÇÕES!$U$116,IF('ORÇ.GLOBAL P CAIXA'!I188="O",J187,0))),0)</f>
        <v>0</v>
      </c>
      <c r="AX187" s="731" t="n">
        <f aca="false">IF(E187&lt;&gt;0,J187,0)</f>
        <v>0</v>
      </c>
      <c r="AY187" s="730" t="n">
        <f aca="false">IF(AP187&lt;&gt;AR187,(IF('ORÇ.GLOBAL P CAIXA'!I188="",L187*(INFORMAÇÕES!$Q$99/INFORMAÇÕES!$Q$102),IF('ORÇ.GLOBAL P CAIXA'!I188="R",L187,0))),0)</f>
        <v>0</v>
      </c>
      <c r="AZ187" s="75" t="n">
        <f aca="false">IF(AP187&lt;&gt;AR187,(IF('ORÇ.GLOBAL P CAIXA'!I188="",L187*(INFORMAÇÕES!$Q$100/INFORMAÇÕES!$Q$102),IF('ORÇ.GLOBAL P CAIXA'!I188="C",L187,0))),0)</f>
        <v>0</v>
      </c>
      <c r="BA187" s="75" t="n">
        <f aca="false">IF(AP187&lt;&gt;AR187,(IF('ORÇ.GLOBAL P CAIXA'!I188="",L187*INFORMAÇÕES!$U$115,IF('ORÇ.GLOBAL P CAIXA'!I188="CF",L187,0))),0)</f>
        <v>0</v>
      </c>
      <c r="BB187" s="75" t="n">
        <f aca="false">IF(AP187&lt;&gt;AR187,(IF('ORÇ.GLOBAL P CAIXA'!I188="",L187*INFORMAÇÕES!$U$116,IF('ORÇ.GLOBAL P CAIXA'!I188="O",L187,0))),0)</f>
        <v>0</v>
      </c>
      <c r="BC187" s="731" t="n">
        <f aca="false">IF(E187&lt;&gt;0,L187,0)</f>
        <v>0</v>
      </c>
    </row>
    <row r="188" s="174" customFormat="true" ht="14.25" hidden="false" customHeight="false" outlineLevel="0" collapsed="false">
      <c r="A188" s="159" t="n">
        <v>178</v>
      </c>
      <c r="B188" s="160" t="n">
        <f aca="false">'ORÇ.REPROG. P CAIXA'!B190</f>
        <v>0</v>
      </c>
      <c r="C188" s="723" t="n">
        <f aca="false">'ORÇ.REPROG. P CAIXA'!C190</f>
        <v>0</v>
      </c>
      <c r="D188" s="162" t="n">
        <f aca="false">'ORÇ.REPROG. P CAIXA'!D190</f>
        <v>0</v>
      </c>
      <c r="E188" s="163" t="n">
        <f aca="false">IF('BM GLOBAL'!$P$1&lt;&gt;0,'ORÇ.REPROG. P CAIXA'!E190,'ORÇ.REPROG. P CAIXA'!H190)</f>
        <v>0</v>
      </c>
      <c r="F188" s="163" t="n">
        <f aca="false">IF('BM GLOBAL'!$P$1&lt;&gt;0,IF('ORÇ.GLOBAL P CAIXA'!K189=0,'ORÇ.GLOBAL EMPRESA'!G189,'ORÇ.GLOBAL P CAIXA'!F189),'ORÇ.REPROG. P CAIXA'!I190)</f>
        <v>0</v>
      </c>
      <c r="G188" s="163" t="n">
        <f aca="false">IF(E188&lt;&gt;0,ROUND(E188*F188,2),IF(AO188=0,(SUMIF('ORÇ.REPROG. P CAIXA'!$AC$13:$AC$1012,B188,$AO$11:$AO$1010)),AO188))</f>
        <v>0</v>
      </c>
      <c r="H188" s="163" t="n">
        <f aca="false">IF(J188&lt;&gt;0,IF(E188&lt;&gt;0,J188/F188,0),0)</f>
        <v>0</v>
      </c>
      <c r="I188" s="163" t="n">
        <f aca="false">IF(L188&lt;&gt;0,IF(E188&lt;&gt;0,L188/F188,0),0)</f>
        <v>0</v>
      </c>
      <c r="J188" s="163" t="n">
        <f aca="false">IF(E188&lt;&gt;0,ROUND(INDEX($P$11:$AM$1010,$A188,$L$1),2),IF(AX188=0,(SUMIF($AP$11:$AP$1010,B188,$AX$11:$AX$1010)),AX188))</f>
        <v>0</v>
      </c>
      <c r="K188" s="163" t="n">
        <f aca="false">IF(G188=0,0,(J188/G188)*100)</f>
        <v>0</v>
      </c>
      <c r="L188" s="163" t="n">
        <f aca="false">IF(E188&lt;&gt;0,ROUND(IF($L$1=1,SUM(P188),"0")+IF($L$1=2,SUM($P188:Q188),"0")+IF($L$1=3,SUM($P188:R188),"0")+IF($L$1=4,SUM($P188:S188),"0")+IF($L$1=5,SUM($P188:T188),"0")+IF($L$1=6,SUM($P188:U188),"0")+IF($L$1=7,SUM($P188:V188),"0")+IF($L$1=8,SUM($P188:W188),"0")+IF($L$1=9,SUM($P188:X188),"0")+IF($L$1=10,SUM($P188:Y188),"0")+IF($L$1=11,SUM($P188:Z188),"0")+IF($L$1=12,SUM($P188:AA188),"0")+IF($L$1=13,SUM($P188:AB188),"0")+IF($L$1=14,SUM($P188:AC188),"0")+IF($L$1=15,SUM($P188:AD188),"0")+IF($L$1=16,SUM($P188:AE188),"0")+IF($L$1=17,SUM($P188:AF188),"0")+IF($L$1=18,SUM($P188:AG188),"0")+IF($L$1=19,SUM($P188:AH188),"0")+IF($L$1=20,SUM($P188:AI188),"0")+IF($L$1=21,SUM($P188:AJ188),"0")+IF($L$1=22,SUM($P188:AK188),"0")+IF($L$1=23,SUM($P188:AL188),"0")+IF($L$1=24,SUM($P188:AM188),"0"),2),IF(BC188=0,(SUMIF($AP$11:$AP$1010,B188,$BC$11:$BC$1010)),BC188))</f>
        <v>0</v>
      </c>
      <c r="M188" s="163" t="n">
        <f aca="false">IF(G188=0,0,(L188/G188)*100)</f>
        <v>0</v>
      </c>
      <c r="N188" s="168" t="str">
        <f aca="false">IF(B188&gt;0,"ok","ocultar")</f>
        <v>ocultar</v>
      </c>
      <c r="O188" s="650"/>
      <c r="P188" s="724"/>
      <c r="Q188" s="725"/>
      <c r="R188" s="725"/>
      <c r="S188" s="725"/>
      <c r="T188" s="725"/>
      <c r="U188" s="725"/>
      <c r="V188" s="725"/>
      <c r="W188" s="725"/>
      <c r="X188" s="725"/>
      <c r="Y188" s="725"/>
      <c r="Z188" s="725"/>
      <c r="AA188" s="726"/>
      <c r="AB188" s="726"/>
      <c r="AC188" s="726"/>
      <c r="AD188" s="726"/>
      <c r="AE188" s="726"/>
      <c r="AF188" s="726"/>
      <c r="AG188" s="726"/>
      <c r="AH188" s="726"/>
      <c r="AI188" s="726"/>
      <c r="AJ188" s="726"/>
      <c r="AK188" s="726"/>
      <c r="AL188" s="726"/>
      <c r="AM188" s="727"/>
      <c r="AO188" s="728" t="n">
        <f aca="false">IF(E188&lt;&gt;0,G188,0)</f>
        <v>0</v>
      </c>
      <c r="AP188" s="157" t="n">
        <f aca="false">IF(B188=0,AP187,IF(ISNONTEXT(B188)=TRUE(),INT(B188),INT(LEFT(B188,FIND(".",B188)-1))))</f>
        <v>3</v>
      </c>
      <c r="AQ188" s="157" t="str">
        <f aca="false">IF(AQ189=1,1,IF(B188&lt;&gt;0,1,IF(C188&lt;&gt;0,1,IF(D188&lt;&gt;0,1,IF(E188&lt;&gt;0,1,"")))))</f>
        <v/>
      </c>
      <c r="AR188" s="157" t="str">
        <f aca="false">IF(AP188=0," ",IF(AP188&lt;&gt;AP187,AP188," "))</f>
        <v> </v>
      </c>
      <c r="AS188" s="732"/>
      <c r="AT188" s="730" t="n">
        <f aca="false">IF(AP188&lt;&gt;AR188,(IF('ORÇ.GLOBAL P CAIXA'!I189="",J188*(INFORMAÇÕES!$Q$99/INFORMAÇÕES!$Q$102),IF('ORÇ.GLOBAL P CAIXA'!I189="R",J188,0))),0)</f>
        <v>0</v>
      </c>
      <c r="AU188" s="75" t="n">
        <f aca="false">IF(AP188&lt;&gt;AR188,(IF('ORÇ.GLOBAL P CAIXA'!I189="",J188*(INFORMAÇÕES!$Q$100/INFORMAÇÕES!$Q$102),IF('ORÇ.GLOBAL P CAIXA'!I189="C",J188,0))),0)</f>
        <v>0</v>
      </c>
      <c r="AV188" s="75" t="n">
        <f aca="false">IF(AP188&lt;&gt;AR188,(IF('ORÇ.GLOBAL P CAIXA'!I189="",J188*INFORMAÇÕES!$U$115,IF('ORÇ.GLOBAL P CAIXA'!I189="CF",J188,0))),0)</f>
        <v>0</v>
      </c>
      <c r="AW188" s="75" t="n">
        <f aca="false">IF(AP188&lt;&gt;AR188,(IF('ORÇ.GLOBAL P CAIXA'!I189="",J188*INFORMAÇÕES!$U$116,IF('ORÇ.GLOBAL P CAIXA'!I189="O",J188,0))),0)</f>
        <v>0</v>
      </c>
      <c r="AX188" s="731" t="n">
        <f aca="false">IF(E188&lt;&gt;0,J188,0)</f>
        <v>0</v>
      </c>
      <c r="AY188" s="730" t="n">
        <f aca="false">IF(AP188&lt;&gt;AR188,(IF('ORÇ.GLOBAL P CAIXA'!I189="",L188*(INFORMAÇÕES!$Q$99/INFORMAÇÕES!$Q$102),IF('ORÇ.GLOBAL P CAIXA'!I189="R",L188,0))),0)</f>
        <v>0</v>
      </c>
      <c r="AZ188" s="75" t="n">
        <f aca="false">IF(AP188&lt;&gt;AR188,(IF('ORÇ.GLOBAL P CAIXA'!I189="",L188*(INFORMAÇÕES!$Q$100/INFORMAÇÕES!$Q$102),IF('ORÇ.GLOBAL P CAIXA'!I189="C",L188,0))),0)</f>
        <v>0</v>
      </c>
      <c r="BA188" s="75" t="n">
        <f aca="false">IF(AP188&lt;&gt;AR188,(IF('ORÇ.GLOBAL P CAIXA'!I189="",L188*INFORMAÇÕES!$U$115,IF('ORÇ.GLOBAL P CAIXA'!I189="CF",L188,0))),0)</f>
        <v>0</v>
      </c>
      <c r="BB188" s="75" t="n">
        <f aca="false">IF(AP188&lt;&gt;AR188,(IF('ORÇ.GLOBAL P CAIXA'!I189="",L188*INFORMAÇÕES!$U$116,IF('ORÇ.GLOBAL P CAIXA'!I189="O",L188,0))),0)</f>
        <v>0</v>
      </c>
      <c r="BC188" s="731" t="n">
        <f aca="false">IF(E188&lt;&gt;0,L188,0)</f>
        <v>0</v>
      </c>
    </row>
    <row r="189" s="174" customFormat="true" ht="14.25" hidden="false" customHeight="false" outlineLevel="0" collapsed="false">
      <c r="A189" s="159" t="n">
        <v>179</v>
      </c>
      <c r="B189" s="160" t="n">
        <f aca="false">'ORÇ.REPROG. P CAIXA'!B191</f>
        <v>0</v>
      </c>
      <c r="C189" s="723" t="n">
        <f aca="false">'ORÇ.REPROG. P CAIXA'!C191</f>
        <v>0</v>
      </c>
      <c r="D189" s="162" t="n">
        <f aca="false">'ORÇ.REPROG. P CAIXA'!D191</f>
        <v>0</v>
      </c>
      <c r="E189" s="163" t="n">
        <f aca="false">IF('BM GLOBAL'!$P$1&lt;&gt;0,'ORÇ.REPROG. P CAIXA'!E191,'ORÇ.REPROG. P CAIXA'!H191)</f>
        <v>0</v>
      </c>
      <c r="F189" s="163" t="n">
        <f aca="false">IF('BM GLOBAL'!$P$1&lt;&gt;0,IF('ORÇ.GLOBAL P CAIXA'!K190=0,'ORÇ.GLOBAL EMPRESA'!G190,'ORÇ.GLOBAL P CAIXA'!F190),'ORÇ.REPROG. P CAIXA'!I191)</f>
        <v>0</v>
      </c>
      <c r="G189" s="163" t="n">
        <f aca="false">IF(E189&lt;&gt;0,ROUND(E189*F189,2),IF(AO189=0,(SUMIF('ORÇ.REPROG. P CAIXA'!$AC$13:$AC$1012,B189,$AO$11:$AO$1010)),AO189))</f>
        <v>0</v>
      </c>
      <c r="H189" s="163" t="n">
        <f aca="false">IF(J189&lt;&gt;0,IF(E189&lt;&gt;0,J189/F189,0),0)</f>
        <v>0</v>
      </c>
      <c r="I189" s="163" t="n">
        <f aca="false">IF(L189&lt;&gt;0,IF(E189&lt;&gt;0,L189/F189,0),0)</f>
        <v>0</v>
      </c>
      <c r="J189" s="163" t="n">
        <f aca="false">IF(E189&lt;&gt;0,ROUND(INDEX($P$11:$AM$1010,$A189,$L$1),2),IF(AX189=0,(SUMIF($AP$11:$AP$1010,B189,$AX$11:$AX$1010)),AX189))</f>
        <v>0</v>
      </c>
      <c r="K189" s="163" t="n">
        <f aca="false">IF(G189=0,0,(J189/G189)*100)</f>
        <v>0</v>
      </c>
      <c r="L189" s="163" t="n">
        <f aca="false">IF(E189&lt;&gt;0,ROUND(IF($L$1=1,SUM(P189),"0")+IF($L$1=2,SUM($P189:Q189),"0")+IF($L$1=3,SUM($P189:R189),"0")+IF($L$1=4,SUM($P189:S189),"0")+IF($L$1=5,SUM($P189:T189),"0")+IF($L$1=6,SUM($P189:U189),"0")+IF($L$1=7,SUM($P189:V189),"0")+IF($L$1=8,SUM($P189:W189),"0")+IF($L$1=9,SUM($P189:X189),"0")+IF($L$1=10,SUM($P189:Y189),"0")+IF($L$1=11,SUM($P189:Z189),"0")+IF($L$1=12,SUM($P189:AA189),"0")+IF($L$1=13,SUM($P189:AB189),"0")+IF($L$1=14,SUM($P189:AC189),"0")+IF($L$1=15,SUM($P189:AD189),"0")+IF($L$1=16,SUM($P189:AE189),"0")+IF($L$1=17,SUM($P189:AF189),"0")+IF($L$1=18,SUM($P189:AG189),"0")+IF($L$1=19,SUM($P189:AH189),"0")+IF($L$1=20,SUM($P189:AI189),"0")+IF($L$1=21,SUM($P189:AJ189),"0")+IF($L$1=22,SUM($P189:AK189),"0")+IF($L$1=23,SUM($P189:AL189),"0")+IF($L$1=24,SUM($P189:AM189),"0"),2),IF(BC189=0,(SUMIF($AP$11:$AP$1010,B189,$BC$11:$BC$1010)),BC189))</f>
        <v>0</v>
      </c>
      <c r="M189" s="163" t="n">
        <f aca="false">IF(G189=0,0,(L189/G189)*100)</f>
        <v>0</v>
      </c>
      <c r="N189" s="168" t="str">
        <f aca="false">IF(B189&gt;0,"ok","ocultar")</f>
        <v>ocultar</v>
      </c>
      <c r="O189" s="650"/>
      <c r="P189" s="724"/>
      <c r="Q189" s="725"/>
      <c r="R189" s="725"/>
      <c r="S189" s="725"/>
      <c r="T189" s="725"/>
      <c r="U189" s="725"/>
      <c r="V189" s="725"/>
      <c r="W189" s="725"/>
      <c r="X189" s="725"/>
      <c r="Y189" s="725"/>
      <c r="Z189" s="725"/>
      <c r="AA189" s="726"/>
      <c r="AB189" s="726"/>
      <c r="AC189" s="726"/>
      <c r="AD189" s="726"/>
      <c r="AE189" s="726"/>
      <c r="AF189" s="726"/>
      <c r="AG189" s="726"/>
      <c r="AH189" s="726"/>
      <c r="AI189" s="726"/>
      <c r="AJ189" s="726"/>
      <c r="AK189" s="726"/>
      <c r="AL189" s="726"/>
      <c r="AM189" s="727"/>
      <c r="AO189" s="728" t="n">
        <f aca="false">IF(E189&lt;&gt;0,G189,0)</f>
        <v>0</v>
      </c>
      <c r="AP189" s="157" t="n">
        <f aca="false">IF(B189=0,AP188,IF(ISNONTEXT(B189)=TRUE(),INT(B189),INT(LEFT(B189,FIND(".",B189)-1))))</f>
        <v>3</v>
      </c>
      <c r="AQ189" s="157" t="str">
        <f aca="false">IF(AQ190=1,1,IF(B189&lt;&gt;0,1,IF(C189&lt;&gt;0,1,IF(D189&lt;&gt;0,1,IF(E189&lt;&gt;0,1,"")))))</f>
        <v/>
      </c>
      <c r="AR189" s="157" t="str">
        <f aca="false">IF(AP189=0," ",IF(AP189&lt;&gt;AP188,AP189," "))</f>
        <v> </v>
      </c>
      <c r="AS189" s="732"/>
      <c r="AT189" s="730" t="n">
        <f aca="false">IF(AP189&lt;&gt;AR189,(IF('ORÇ.GLOBAL P CAIXA'!I190="",J189*(INFORMAÇÕES!$Q$99/INFORMAÇÕES!$Q$102),IF('ORÇ.GLOBAL P CAIXA'!I190="R",J189,0))),0)</f>
        <v>0</v>
      </c>
      <c r="AU189" s="75" t="n">
        <f aca="false">IF(AP189&lt;&gt;AR189,(IF('ORÇ.GLOBAL P CAIXA'!I190="",J189*(INFORMAÇÕES!$Q$100/INFORMAÇÕES!$Q$102),IF('ORÇ.GLOBAL P CAIXA'!I190="C",J189,0))),0)</f>
        <v>0</v>
      </c>
      <c r="AV189" s="75" t="n">
        <f aca="false">IF(AP189&lt;&gt;AR189,(IF('ORÇ.GLOBAL P CAIXA'!I190="",J189*INFORMAÇÕES!$U$115,IF('ORÇ.GLOBAL P CAIXA'!I190="CF",J189,0))),0)</f>
        <v>0</v>
      </c>
      <c r="AW189" s="75" t="n">
        <f aca="false">IF(AP189&lt;&gt;AR189,(IF('ORÇ.GLOBAL P CAIXA'!I190="",J189*INFORMAÇÕES!$U$116,IF('ORÇ.GLOBAL P CAIXA'!I190="O",J189,0))),0)</f>
        <v>0</v>
      </c>
      <c r="AX189" s="731" t="n">
        <f aca="false">IF(E189&lt;&gt;0,J189,0)</f>
        <v>0</v>
      </c>
      <c r="AY189" s="730" t="n">
        <f aca="false">IF(AP189&lt;&gt;AR189,(IF('ORÇ.GLOBAL P CAIXA'!I190="",L189*(INFORMAÇÕES!$Q$99/INFORMAÇÕES!$Q$102),IF('ORÇ.GLOBAL P CAIXA'!I190="R",L189,0))),0)</f>
        <v>0</v>
      </c>
      <c r="AZ189" s="75" t="n">
        <f aca="false">IF(AP189&lt;&gt;AR189,(IF('ORÇ.GLOBAL P CAIXA'!I190="",L189*(INFORMAÇÕES!$Q$100/INFORMAÇÕES!$Q$102),IF('ORÇ.GLOBAL P CAIXA'!I190="C",L189,0))),0)</f>
        <v>0</v>
      </c>
      <c r="BA189" s="75" t="n">
        <f aca="false">IF(AP189&lt;&gt;AR189,(IF('ORÇ.GLOBAL P CAIXA'!I190="",L189*INFORMAÇÕES!$U$115,IF('ORÇ.GLOBAL P CAIXA'!I190="CF",L189,0))),0)</f>
        <v>0</v>
      </c>
      <c r="BB189" s="75" t="n">
        <f aca="false">IF(AP189&lt;&gt;AR189,(IF('ORÇ.GLOBAL P CAIXA'!I190="",L189*INFORMAÇÕES!$U$116,IF('ORÇ.GLOBAL P CAIXA'!I190="O",L189,0))),0)</f>
        <v>0</v>
      </c>
      <c r="BC189" s="731" t="n">
        <f aca="false">IF(E189&lt;&gt;0,L189,0)</f>
        <v>0</v>
      </c>
    </row>
    <row r="190" s="174" customFormat="true" ht="14.25" hidden="false" customHeight="false" outlineLevel="0" collapsed="false">
      <c r="A190" s="159" t="n">
        <v>180</v>
      </c>
      <c r="B190" s="160" t="n">
        <f aca="false">'ORÇ.REPROG. P CAIXA'!B192</f>
        <v>0</v>
      </c>
      <c r="C190" s="723" t="n">
        <f aca="false">'ORÇ.REPROG. P CAIXA'!C192</f>
        <v>0</v>
      </c>
      <c r="D190" s="162" t="n">
        <f aca="false">'ORÇ.REPROG. P CAIXA'!D192</f>
        <v>0</v>
      </c>
      <c r="E190" s="163" t="n">
        <f aca="false">IF('BM GLOBAL'!$P$1&lt;&gt;0,'ORÇ.REPROG. P CAIXA'!E192,'ORÇ.REPROG. P CAIXA'!H192)</f>
        <v>0</v>
      </c>
      <c r="F190" s="163" t="n">
        <f aca="false">IF('BM GLOBAL'!$P$1&lt;&gt;0,IF('ORÇ.GLOBAL P CAIXA'!K191=0,'ORÇ.GLOBAL EMPRESA'!G191,'ORÇ.GLOBAL P CAIXA'!F191),'ORÇ.REPROG. P CAIXA'!I192)</f>
        <v>0</v>
      </c>
      <c r="G190" s="163" t="n">
        <f aca="false">IF(E190&lt;&gt;0,ROUND(E190*F190,2),IF(AO190=0,(SUMIF('ORÇ.REPROG. P CAIXA'!$AC$13:$AC$1012,B190,$AO$11:$AO$1010)),AO190))</f>
        <v>0</v>
      </c>
      <c r="H190" s="163" t="n">
        <f aca="false">IF(J190&lt;&gt;0,IF(E190&lt;&gt;0,J190/F190,0),0)</f>
        <v>0</v>
      </c>
      <c r="I190" s="163" t="n">
        <f aca="false">IF(L190&lt;&gt;0,IF(E190&lt;&gt;0,L190/F190,0),0)</f>
        <v>0</v>
      </c>
      <c r="J190" s="163" t="n">
        <f aca="false">IF(E190&lt;&gt;0,ROUND(INDEX($P$11:$AM$1010,$A190,$L$1),2),IF(AX190=0,(SUMIF($AP$11:$AP$1010,B190,$AX$11:$AX$1010)),AX190))</f>
        <v>0</v>
      </c>
      <c r="K190" s="163" t="n">
        <f aca="false">IF(G190=0,0,(J190/G190)*100)</f>
        <v>0</v>
      </c>
      <c r="L190" s="163" t="n">
        <f aca="false">IF(E190&lt;&gt;0,ROUND(IF($L$1=1,SUM(P190),"0")+IF($L$1=2,SUM($P190:Q190),"0")+IF($L$1=3,SUM($P190:R190),"0")+IF($L$1=4,SUM($P190:S190),"0")+IF($L$1=5,SUM($P190:T190),"0")+IF($L$1=6,SUM($P190:U190),"0")+IF($L$1=7,SUM($P190:V190),"0")+IF($L$1=8,SUM($P190:W190),"0")+IF($L$1=9,SUM($P190:X190),"0")+IF($L$1=10,SUM($P190:Y190),"0")+IF($L$1=11,SUM($P190:Z190),"0")+IF($L$1=12,SUM($P190:AA190),"0")+IF($L$1=13,SUM($P190:AB190),"0")+IF($L$1=14,SUM($P190:AC190),"0")+IF($L$1=15,SUM($P190:AD190),"0")+IF($L$1=16,SUM($P190:AE190),"0")+IF($L$1=17,SUM($P190:AF190),"0")+IF($L$1=18,SUM($P190:AG190),"0")+IF($L$1=19,SUM($P190:AH190),"0")+IF($L$1=20,SUM($P190:AI190),"0")+IF($L$1=21,SUM($P190:AJ190),"0")+IF($L$1=22,SUM($P190:AK190),"0")+IF($L$1=23,SUM($P190:AL190),"0")+IF($L$1=24,SUM($P190:AM190),"0"),2),IF(BC190=0,(SUMIF($AP$11:$AP$1010,B190,$BC$11:$BC$1010)),BC190))</f>
        <v>0</v>
      </c>
      <c r="M190" s="163" t="n">
        <f aca="false">IF(G190=0,0,(L190/G190)*100)</f>
        <v>0</v>
      </c>
      <c r="N190" s="168" t="str">
        <f aca="false">IF(B190&gt;0,"ok","ocultar")</f>
        <v>ocultar</v>
      </c>
      <c r="O190" s="650"/>
      <c r="P190" s="724"/>
      <c r="Q190" s="725"/>
      <c r="R190" s="725"/>
      <c r="S190" s="725"/>
      <c r="T190" s="725"/>
      <c r="U190" s="725"/>
      <c r="V190" s="725"/>
      <c r="W190" s="725"/>
      <c r="X190" s="725"/>
      <c r="Y190" s="725"/>
      <c r="Z190" s="725"/>
      <c r="AA190" s="726"/>
      <c r="AB190" s="726"/>
      <c r="AC190" s="726"/>
      <c r="AD190" s="726"/>
      <c r="AE190" s="726"/>
      <c r="AF190" s="726"/>
      <c r="AG190" s="726"/>
      <c r="AH190" s="726"/>
      <c r="AI190" s="726"/>
      <c r="AJ190" s="726"/>
      <c r="AK190" s="726"/>
      <c r="AL190" s="726"/>
      <c r="AM190" s="727"/>
      <c r="AO190" s="728" t="n">
        <f aca="false">IF(E190&lt;&gt;0,G190,0)</f>
        <v>0</v>
      </c>
      <c r="AP190" s="157" t="n">
        <f aca="false">IF(B190=0,AP189,IF(ISNONTEXT(B190)=TRUE(),INT(B190),INT(LEFT(B190,FIND(".",B190)-1))))</f>
        <v>3</v>
      </c>
      <c r="AQ190" s="157" t="str">
        <f aca="false">IF(AQ191=1,1,IF(B190&lt;&gt;0,1,IF(C190&lt;&gt;0,1,IF(D190&lt;&gt;0,1,IF(E190&lt;&gt;0,1,"")))))</f>
        <v/>
      </c>
      <c r="AR190" s="157" t="str">
        <f aca="false">IF(AP190=0," ",IF(AP190&lt;&gt;AP189,AP190," "))</f>
        <v> </v>
      </c>
      <c r="AS190" s="732"/>
      <c r="AT190" s="730" t="n">
        <f aca="false">IF(AP190&lt;&gt;AR190,(IF('ORÇ.GLOBAL P CAIXA'!I191="",J190*(INFORMAÇÕES!$Q$99/INFORMAÇÕES!$Q$102),IF('ORÇ.GLOBAL P CAIXA'!I191="R",J190,0))),0)</f>
        <v>0</v>
      </c>
      <c r="AU190" s="75" t="n">
        <f aca="false">IF(AP190&lt;&gt;AR190,(IF('ORÇ.GLOBAL P CAIXA'!I191="",J190*(INFORMAÇÕES!$Q$100/INFORMAÇÕES!$Q$102),IF('ORÇ.GLOBAL P CAIXA'!I191="C",J190,0))),0)</f>
        <v>0</v>
      </c>
      <c r="AV190" s="75" t="n">
        <f aca="false">IF(AP190&lt;&gt;AR190,(IF('ORÇ.GLOBAL P CAIXA'!I191="",J190*INFORMAÇÕES!$U$115,IF('ORÇ.GLOBAL P CAIXA'!I191="CF",J190,0))),0)</f>
        <v>0</v>
      </c>
      <c r="AW190" s="75" t="n">
        <f aca="false">IF(AP190&lt;&gt;AR190,(IF('ORÇ.GLOBAL P CAIXA'!I191="",J190*INFORMAÇÕES!$U$116,IF('ORÇ.GLOBAL P CAIXA'!I191="O",J190,0))),0)</f>
        <v>0</v>
      </c>
      <c r="AX190" s="731" t="n">
        <f aca="false">IF(E190&lt;&gt;0,J190,0)</f>
        <v>0</v>
      </c>
      <c r="AY190" s="730" t="n">
        <f aca="false">IF(AP190&lt;&gt;AR190,(IF('ORÇ.GLOBAL P CAIXA'!I191="",L190*(INFORMAÇÕES!$Q$99/INFORMAÇÕES!$Q$102),IF('ORÇ.GLOBAL P CAIXA'!I191="R",L190,0))),0)</f>
        <v>0</v>
      </c>
      <c r="AZ190" s="75" t="n">
        <f aca="false">IF(AP190&lt;&gt;AR190,(IF('ORÇ.GLOBAL P CAIXA'!I191="",L190*(INFORMAÇÕES!$Q$100/INFORMAÇÕES!$Q$102),IF('ORÇ.GLOBAL P CAIXA'!I191="C",L190,0))),0)</f>
        <v>0</v>
      </c>
      <c r="BA190" s="75" t="n">
        <f aca="false">IF(AP190&lt;&gt;AR190,(IF('ORÇ.GLOBAL P CAIXA'!I191="",L190*INFORMAÇÕES!$U$115,IF('ORÇ.GLOBAL P CAIXA'!I191="CF",L190,0))),0)</f>
        <v>0</v>
      </c>
      <c r="BB190" s="75" t="n">
        <f aca="false">IF(AP190&lt;&gt;AR190,(IF('ORÇ.GLOBAL P CAIXA'!I191="",L190*INFORMAÇÕES!$U$116,IF('ORÇ.GLOBAL P CAIXA'!I191="O",L190,0))),0)</f>
        <v>0</v>
      </c>
      <c r="BC190" s="731" t="n">
        <f aca="false">IF(E190&lt;&gt;0,L190,0)</f>
        <v>0</v>
      </c>
    </row>
    <row r="191" s="174" customFormat="true" ht="14.25" hidden="false" customHeight="false" outlineLevel="0" collapsed="false">
      <c r="A191" s="159" t="n">
        <v>181</v>
      </c>
      <c r="B191" s="160" t="n">
        <f aca="false">'ORÇ.REPROG. P CAIXA'!B193</f>
        <v>0</v>
      </c>
      <c r="C191" s="723" t="n">
        <f aca="false">'ORÇ.REPROG. P CAIXA'!C193</f>
        <v>0</v>
      </c>
      <c r="D191" s="162" t="n">
        <f aca="false">'ORÇ.REPROG. P CAIXA'!D193</f>
        <v>0</v>
      </c>
      <c r="E191" s="163" t="n">
        <f aca="false">IF('BM GLOBAL'!$P$1&lt;&gt;0,'ORÇ.REPROG. P CAIXA'!E193,'ORÇ.REPROG. P CAIXA'!H193)</f>
        <v>0</v>
      </c>
      <c r="F191" s="163" t="n">
        <f aca="false">IF('BM GLOBAL'!$P$1&lt;&gt;0,IF('ORÇ.GLOBAL P CAIXA'!K192=0,'ORÇ.GLOBAL EMPRESA'!G192,'ORÇ.GLOBAL P CAIXA'!F192),'ORÇ.REPROG. P CAIXA'!I193)</f>
        <v>0</v>
      </c>
      <c r="G191" s="163" t="n">
        <f aca="false">IF(E191&lt;&gt;0,ROUND(E191*F191,2),IF(AO191=0,(SUMIF('ORÇ.REPROG. P CAIXA'!$AC$13:$AC$1012,B191,$AO$11:$AO$1010)),AO191))</f>
        <v>0</v>
      </c>
      <c r="H191" s="163" t="n">
        <f aca="false">IF(J191&lt;&gt;0,IF(E191&lt;&gt;0,J191/F191,0),0)</f>
        <v>0</v>
      </c>
      <c r="I191" s="163" t="n">
        <f aca="false">IF(L191&lt;&gt;0,IF(E191&lt;&gt;0,L191/F191,0),0)</f>
        <v>0</v>
      </c>
      <c r="J191" s="163" t="n">
        <f aca="false">IF(E191&lt;&gt;0,ROUND(INDEX($P$11:$AM$1010,$A191,$L$1),2),IF(AX191=0,(SUMIF($AP$11:$AP$1010,B191,$AX$11:$AX$1010)),AX191))</f>
        <v>0</v>
      </c>
      <c r="K191" s="163" t="n">
        <f aca="false">IF(G191=0,0,(J191/G191)*100)</f>
        <v>0</v>
      </c>
      <c r="L191" s="163" t="n">
        <f aca="false">IF(E191&lt;&gt;0,ROUND(IF($L$1=1,SUM(P191),"0")+IF($L$1=2,SUM($P191:Q191),"0")+IF($L$1=3,SUM($P191:R191),"0")+IF($L$1=4,SUM($P191:S191),"0")+IF($L$1=5,SUM($P191:T191),"0")+IF($L$1=6,SUM($P191:U191),"0")+IF($L$1=7,SUM($P191:V191),"0")+IF($L$1=8,SUM($P191:W191),"0")+IF($L$1=9,SUM($P191:X191),"0")+IF($L$1=10,SUM($P191:Y191),"0")+IF($L$1=11,SUM($P191:Z191),"0")+IF($L$1=12,SUM($P191:AA191),"0")+IF($L$1=13,SUM($P191:AB191),"0")+IF($L$1=14,SUM($P191:AC191),"0")+IF($L$1=15,SUM($P191:AD191),"0")+IF($L$1=16,SUM($P191:AE191),"0")+IF($L$1=17,SUM($P191:AF191),"0")+IF($L$1=18,SUM($P191:AG191),"0")+IF($L$1=19,SUM($P191:AH191),"0")+IF($L$1=20,SUM($P191:AI191),"0")+IF($L$1=21,SUM($P191:AJ191),"0")+IF($L$1=22,SUM($P191:AK191),"0")+IF($L$1=23,SUM($P191:AL191),"0")+IF($L$1=24,SUM($P191:AM191),"0"),2),IF(BC191=0,(SUMIF($AP$11:$AP$1010,B191,$BC$11:$BC$1010)),BC191))</f>
        <v>0</v>
      </c>
      <c r="M191" s="163" t="n">
        <f aca="false">IF(G191=0,0,(L191/G191)*100)</f>
        <v>0</v>
      </c>
      <c r="N191" s="168" t="str">
        <f aca="false">IF(B191&gt;0,"ok","ocultar")</f>
        <v>ocultar</v>
      </c>
      <c r="O191" s="650"/>
      <c r="P191" s="724"/>
      <c r="Q191" s="725"/>
      <c r="R191" s="725"/>
      <c r="S191" s="725"/>
      <c r="T191" s="725"/>
      <c r="U191" s="725"/>
      <c r="V191" s="725"/>
      <c r="W191" s="725"/>
      <c r="X191" s="725"/>
      <c r="Y191" s="725"/>
      <c r="Z191" s="725"/>
      <c r="AA191" s="726"/>
      <c r="AB191" s="726"/>
      <c r="AC191" s="726"/>
      <c r="AD191" s="726"/>
      <c r="AE191" s="726"/>
      <c r="AF191" s="726"/>
      <c r="AG191" s="726"/>
      <c r="AH191" s="726"/>
      <c r="AI191" s="726"/>
      <c r="AJ191" s="726"/>
      <c r="AK191" s="726"/>
      <c r="AL191" s="726"/>
      <c r="AM191" s="727"/>
      <c r="AO191" s="728" t="n">
        <f aca="false">IF(E191&lt;&gt;0,G191,0)</f>
        <v>0</v>
      </c>
      <c r="AP191" s="157" t="n">
        <f aca="false">IF(B191=0,AP190,IF(ISNONTEXT(B191)=TRUE(),INT(B191),INT(LEFT(B191,FIND(".",B191)-1))))</f>
        <v>3</v>
      </c>
      <c r="AQ191" s="157" t="str">
        <f aca="false">IF(AQ192=1,1,IF(B191&lt;&gt;0,1,IF(C191&lt;&gt;0,1,IF(D191&lt;&gt;0,1,IF(E191&lt;&gt;0,1,"")))))</f>
        <v/>
      </c>
      <c r="AR191" s="157" t="str">
        <f aca="false">IF(AP191=0," ",IF(AP191&lt;&gt;AP190,AP191," "))</f>
        <v> </v>
      </c>
      <c r="AS191" s="732"/>
      <c r="AT191" s="730" t="n">
        <f aca="false">IF(AP191&lt;&gt;AR191,(IF('ORÇ.GLOBAL P CAIXA'!I192="",J191*(INFORMAÇÕES!$Q$99/INFORMAÇÕES!$Q$102),IF('ORÇ.GLOBAL P CAIXA'!I192="R",J191,0))),0)</f>
        <v>0</v>
      </c>
      <c r="AU191" s="75" t="n">
        <f aca="false">IF(AP191&lt;&gt;AR191,(IF('ORÇ.GLOBAL P CAIXA'!I192="",J191*(INFORMAÇÕES!$Q$100/INFORMAÇÕES!$Q$102),IF('ORÇ.GLOBAL P CAIXA'!I192="C",J191,0))),0)</f>
        <v>0</v>
      </c>
      <c r="AV191" s="75" t="n">
        <f aca="false">IF(AP191&lt;&gt;AR191,(IF('ORÇ.GLOBAL P CAIXA'!I192="",J191*INFORMAÇÕES!$U$115,IF('ORÇ.GLOBAL P CAIXA'!I192="CF",J191,0))),0)</f>
        <v>0</v>
      </c>
      <c r="AW191" s="75" t="n">
        <f aca="false">IF(AP191&lt;&gt;AR191,(IF('ORÇ.GLOBAL P CAIXA'!I192="",J191*INFORMAÇÕES!$U$116,IF('ORÇ.GLOBAL P CAIXA'!I192="O",J191,0))),0)</f>
        <v>0</v>
      </c>
      <c r="AX191" s="731" t="n">
        <f aca="false">IF(E191&lt;&gt;0,J191,0)</f>
        <v>0</v>
      </c>
      <c r="AY191" s="730" t="n">
        <f aca="false">IF(AP191&lt;&gt;AR191,(IF('ORÇ.GLOBAL P CAIXA'!I192="",L191*(INFORMAÇÕES!$Q$99/INFORMAÇÕES!$Q$102),IF('ORÇ.GLOBAL P CAIXA'!I192="R",L191,0))),0)</f>
        <v>0</v>
      </c>
      <c r="AZ191" s="75" t="n">
        <f aca="false">IF(AP191&lt;&gt;AR191,(IF('ORÇ.GLOBAL P CAIXA'!I192="",L191*(INFORMAÇÕES!$Q$100/INFORMAÇÕES!$Q$102),IF('ORÇ.GLOBAL P CAIXA'!I192="C",L191,0))),0)</f>
        <v>0</v>
      </c>
      <c r="BA191" s="75" t="n">
        <f aca="false">IF(AP191&lt;&gt;AR191,(IF('ORÇ.GLOBAL P CAIXA'!I192="",L191*INFORMAÇÕES!$U$115,IF('ORÇ.GLOBAL P CAIXA'!I192="CF",L191,0))),0)</f>
        <v>0</v>
      </c>
      <c r="BB191" s="75" t="n">
        <f aca="false">IF(AP191&lt;&gt;AR191,(IF('ORÇ.GLOBAL P CAIXA'!I192="",L191*INFORMAÇÕES!$U$116,IF('ORÇ.GLOBAL P CAIXA'!I192="O",L191,0))),0)</f>
        <v>0</v>
      </c>
      <c r="BC191" s="731" t="n">
        <f aca="false">IF(E191&lt;&gt;0,L191,0)</f>
        <v>0</v>
      </c>
    </row>
    <row r="192" s="174" customFormat="true" ht="14.25" hidden="false" customHeight="false" outlineLevel="0" collapsed="false">
      <c r="A192" s="159" t="n">
        <v>182</v>
      </c>
      <c r="B192" s="160" t="n">
        <f aca="false">'ORÇ.REPROG. P CAIXA'!B194</f>
        <v>0</v>
      </c>
      <c r="C192" s="723" t="n">
        <f aca="false">'ORÇ.REPROG. P CAIXA'!C194</f>
        <v>0</v>
      </c>
      <c r="D192" s="162" t="n">
        <f aca="false">'ORÇ.REPROG. P CAIXA'!D194</f>
        <v>0</v>
      </c>
      <c r="E192" s="163" t="n">
        <f aca="false">IF('BM GLOBAL'!$P$1&lt;&gt;0,'ORÇ.REPROG. P CAIXA'!E194,'ORÇ.REPROG. P CAIXA'!H194)</f>
        <v>0</v>
      </c>
      <c r="F192" s="163" t="n">
        <f aca="false">IF('BM GLOBAL'!$P$1&lt;&gt;0,IF('ORÇ.GLOBAL P CAIXA'!K193=0,'ORÇ.GLOBAL EMPRESA'!G193,'ORÇ.GLOBAL P CAIXA'!F193),'ORÇ.REPROG. P CAIXA'!I194)</f>
        <v>0</v>
      </c>
      <c r="G192" s="163" t="n">
        <f aca="false">IF(E192&lt;&gt;0,ROUND(E192*F192,2),IF(AO192=0,(SUMIF('ORÇ.REPROG. P CAIXA'!$AC$13:$AC$1012,B192,$AO$11:$AO$1010)),AO192))</f>
        <v>0</v>
      </c>
      <c r="H192" s="163" t="n">
        <f aca="false">IF(J192&lt;&gt;0,IF(E192&lt;&gt;0,J192/F192,0),0)</f>
        <v>0</v>
      </c>
      <c r="I192" s="163" t="n">
        <f aca="false">IF(L192&lt;&gt;0,IF(E192&lt;&gt;0,L192/F192,0),0)</f>
        <v>0</v>
      </c>
      <c r="J192" s="163" t="n">
        <f aca="false">IF(E192&lt;&gt;0,ROUND(INDEX($P$11:$AM$1010,$A192,$L$1),2),IF(AX192=0,(SUMIF($AP$11:$AP$1010,B192,$AX$11:$AX$1010)),AX192))</f>
        <v>0</v>
      </c>
      <c r="K192" s="163" t="n">
        <f aca="false">IF(G192=0,0,(J192/G192)*100)</f>
        <v>0</v>
      </c>
      <c r="L192" s="163" t="n">
        <f aca="false">IF(E192&lt;&gt;0,ROUND(IF($L$1=1,SUM(P192),"0")+IF($L$1=2,SUM($P192:Q192),"0")+IF($L$1=3,SUM($P192:R192),"0")+IF($L$1=4,SUM($P192:S192),"0")+IF($L$1=5,SUM($P192:T192),"0")+IF($L$1=6,SUM($P192:U192),"0")+IF($L$1=7,SUM($P192:V192),"0")+IF($L$1=8,SUM($P192:W192),"0")+IF($L$1=9,SUM($P192:X192),"0")+IF($L$1=10,SUM($P192:Y192),"0")+IF($L$1=11,SUM($P192:Z192),"0")+IF($L$1=12,SUM($P192:AA192),"0")+IF($L$1=13,SUM($P192:AB192),"0")+IF($L$1=14,SUM($P192:AC192),"0")+IF($L$1=15,SUM($P192:AD192),"0")+IF($L$1=16,SUM($P192:AE192),"0")+IF($L$1=17,SUM($P192:AF192),"0")+IF($L$1=18,SUM($P192:AG192),"0")+IF($L$1=19,SUM($P192:AH192),"0")+IF($L$1=20,SUM($P192:AI192),"0")+IF($L$1=21,SUM($P192:AJ192),"0")+IF($L$1=22,SUM($P192:AK192),"0")+IF($L$1=23,SUM($P192:AL192),"0")+IF($L$1=24,SUM($P192:AM192),"0"),2),IF(BC192=0,(SUMIF($AP$11:$AP$1010,B192,$BC$11:$BC$1010)),BC192))</f>
        <v>0</v>
      </c>
      <c r="M192" s="163" t="n">
        <f aca="false">IF(G192=0,0,(L192/G192)*100)</f>
        <v>0</v>
      </c>
      <c r="N192" s="168" t="str">
        <f aca="false">IF(B192&gt;0,"ok","ocultar")</f>
        <v>ocultar</v>
      </c>
      <c r="O192" s="650"/>
      <c r="P192" s="724"/>
      <c r="Q192" s="725"/>
      <c r="R192" s="725"/>
      <c r="S192" s="725"/>
      <c r="T192" s="725"/>
      <c r="U192" s="725"/>
      <c r="V192" s="725"/>
      <c r="W192" s="725"/>
      <c r="X192" s="725"/>
      <c r="Y192" s="725"/>
      <c r="Z192" s="725"/>
      <c r="AA192" s="726"/>
      <c r="AB192" s="726"/>
      <c r="AC192" s="726"/>
      <c r="AD192" s="726"/>
      <c r="AE192" s="726"/>
      <c r="AF192" s="726"/>
      <c r="AG192" s="726"/>
      <c r="AH192" s="726"/>
      <c r="AI192" s="726"/>
      <c r="AJ192" s="726"/>
      <c r="AK192" s="726"/>
      <c r="AL192" s="726"/>
      <c r="AM192" s="727"/>
      <c r="AO192" s="728" t="n">
        <f aca="false">IF(E192&lt;&gt;0,G192,0)</f>
        <v>0</v>
      </c>
      <c r="AP192" s="157" t="n">
        <f aca="false">IF(B192=0,AP191,IF(ISNONTEXT(B192)=TRUE(),INT(B192),INT(LEFT(B192,FIND(".",B192)-1))))</f>
        <v>3</v>
      </c>
      <c r="AQ192" s="157" t="str">
        <f aca="false">IF(AQ193=1,1,IF(B192&lt;&gt;0,1,IF(C192&lt;&gt;0,1,IF(D192&lt;&gt;0,1,IF(E192&lt;&gt;0,1,"")))))</f>
        <v/>
      </c>
      <c r="AR192" s="157" t="str">
        <f aca="false">IF(AP192=0," ",IF(AP192&lt;&gt;AP191,AP192," "))</f>
        <v> </v>
      </c>
      <c r="AS192" s="732"/>
      <c r="AT192" s="730" t="n">
        <f aca="false">IF(AP192&lt;&gt;AR192,(IF('ORÇ.GLOBAL P CAIXA'!I193="",J192*(INFORMAÇÕES!$Q$99/INFORMAÇÕES!$Q$102),IF('ORÇ.GLOBAL P CAIXA'!I193="R",J192,0))),0)</f>
        <v>0</v>
      </c>
      <c r="AU192" s="75" t="n">
        <f aca="false">IF(AP192&lt;&gt;AR192,(IF('ORÇ.GLOBAL P CAIXA'!I193="",J192*(INFORMAÇÕES!$Q$100/INFORMAÇÕES!$Q$102),IF('ORÇ.GLOBAL P CAIXA'!I193="C",J192,0))),0)</f>
        <v>0</v>
      </c>
      <c r="AV192" s="75" t="n">
        <f aca="false">IF(AP192&lt;&gt;AR192,(IF('ORÇ.GLOBAL P CAIXA'!I193="",J192*INFORMAÇÕES!$U$115,IF('ORÇ.GLOBAL P CAIXA'!I193="CF",J192,0))),0)</f>
        <v>0</v>
      </c>
      <c r="AW192" s="75" t="n">
        <f aca="false">IF(AP192&lt;&gt;AR192,(IF('ORÇ.GLOBAL P CAIXA'!I193="",J192*INFORMAÇÕES!$U$116,IF('ORÇ.GLOBAL P CAIXA'!I193="O",J192,0))),0)</f>
        <v>0</v>
      </c>
      <c r="AX192" s="731" t="n">
        <f aca="false">IF(E192&lt;&gt;0,J192,0)</f>
        <v>0</v>
      </c>
      <c r="AY192" s="730" t="n">
        <f aca="false">IF(AP192&lt;&gt;AR192,(IF('ORÇ.GLOBAL P CAIXA'!I193="",L192*(INFORMAÇÕES!$Q$99/INFORMAÇÕES!$Q$102),IF('ORÇ.GLOBAL P CAIXA'!I193="R",L192,0))),0)</f>
        <v>0</v>
      </c>
      <c r="AZ192" s="75" t="n">
        <f aca="false">IF(AP192&lt;&gt;AR192,(IF('ORÇ.GLOBAL P CAIXA'!I193="",L192*(INFORMAÇÕES!$Q$100/INFORMAÇÕES!$Q$102),IF('ORÇ.GLOBAL P CAIXA'!I193="C",L192,0))),0)</f>
        <v>0</v>
      </c>
      <c r="BA192" s="75" t="n">
        <f aca="false">IF(AP192&lt;&gt;AR192,(IF('ORÇ.GLOBAL P CAIXA'!I193="",L192*INFORMAÇÕES!$U$115,IF('ORÇ.GLOBAL P CAIXA'!I193="CF",L192,0))),0)</f>
        <v>0</v>
      </c>
      <c r="BB192" s="75" t="n">
        <f aca="false">IF(AP192&lt;&gt;AR192,(IF('ORÇ.GLOBAL P CAIXA'!I193="",L192*INFORMAÇÕES!$U$116,IF('ORÇ.GLOBAL P CAIXA'!I193="O",L192,0))),0)</f>
        <v>0</v>
      </c>
      <c r="BC192" s="731" t="n">
        <f aca="false">IF(E192&lt;&gt;0,L192,0)</f>
        <v>0</v>
      </c>
    </row>
    <row r="193" s="174" customFormat="true" ht="14.25" hidden="false" customHeight="false" outlineLevel="0" collapsed="false">
      <c r="A193" s="159" t="n">
        <v>183</v>
      </c>
      <c r="B193" s="160" t="n">
        <f aca="false">'ORÇ.REPROG. P CAIXA'!B195</f>
        <v>0</v>
      </c>
      <c r="C193" s="723" t="n">
        <f aca="false">'ORÇ.REPROG. P CAIXA'!C195</f>
        <v>0</v>
      </c>
      <c r="D193" s="162" t="n">
        <f aca="false">'ORÇ.REPROG. P CAIXA'!D195</f>
        <v>0</v>
      </c>
      <c r="E193" s="163" t="n">
        <f aca="false">IF('BM GLOBAL'!$P$1&lt;&gt;0,'ORÇ.REPROG. P CAIXA'!E195,'ORÇ.REPROG. P CAIXA'!H195)</f>
        <v>0</v>
      </c>
      <c r="F193" s="163" t="n">
        <f aca="false">IF('BM GLOBAL'!$P$1&lt;&gt;0,IF('ORÇ.GLOBAL P CAIXA'!K194=0,'ORÇ.GLOBAL EMPRESA'!G194,'ORÇ.GLOBAL P CAIXA'!F194),'ORÇ.REPROG. P CAIXA'!I195)</f>
        <v>0</v>
      </c>
      <c r="G193" s="163" t="n">
        <f aca="false">IF(E193&lt;&gt;0,ROUND(E193*F193,2),IF(AO193=0,(SUMIF('ORÇ.REPROG. P CAIXA'!$AC$13:$AC$1012,B193,$AO$11:$AO$1010)),AO193))</f>
        <v>0</v>
      </c>
      <c r="H193" s="163" t="n">
        <f aca="false">IF(J193&lt;&gt;0,IF(E193&lt;&gt;0,J193/F193,0),0)</f>
        <v>0</v>
      </c>
      <c r="I193" s="163" t="n">
        <f aca="false">IF(L193&lt;&gt;0,IF(E193&lt;&gt;0,L193/F193,0),0)</f>
        <v>0</v>
      </c>
      <c r="J193" s="163" t="n">
        <f aca="false">IF(E193&lt;&gt;0,ROUND(INDEX($P$11:$AM$1010,$A193,$L$1),2),IF(AX193=0,(SUMIF($AP$11:$AP$1010,B193,$AX$11:$AX$1010)),AX193))</f>
        <v>0</v>
      </c>
      <c r="K193" s="163" t="n">
        <f aca="false">IF(G193=0,0,(J193/G193)*100)</f>
        <v>0</v>
      </c>
      <c r="L193" s="163" t="n">
        <f aca="false">IF(E193&lt;&gt;0,ROUND(IF($L$1=1,SUM(P193),"0")+IF($L$1=2,SUM($P193:Q193),"0")+IF($L$1=3,SUM($P193:R193),"0")+IF($L$1=4,SUM($P193:S193),"0")+IF($L$1=5,SUM($P193:T193),"0")+IF($L$1=6,SUM($P193:U193),"0")+IF($L$1=7,SUM($P193:V193),"0")+IF($L$1=8,SUM($P193:W193),"0")+IF($L$1=9,SUM($P193:X193),"0")+IF($L$1=10,SUM($P193:Y193),"0")+IF($L$1=11,SUM($P193:Z193),"0")+IF($L$1=12,SUM($P193:AA193),"0")+IF($L$1=13,SUM($P193:AB193),"0")+IF($L$1=14,SUM($P193:AC193),"0")+IF($L$1=15,SUM($P193:AD193),"0")+IF($L$1=16,SUM($P193:AE193),"0")+IF($L$1=17,SUM($P193:AF193),"0")+IF($L$1=18,SUM($P193:AG193),"0")+IF($L$1=19,SUM($P193:AH193),"0")+IF($L$1=20,SUM($P193:AI193),"0")+IF($L$1=21,SUM($P193:AJ193),"0")+IF($L$1=22,SUM($P193:AK193),"0")+IF($L$1=23,SUM($P193:AL193),"0")+IF($L$1=24,SUM($P193:AM193),"0"),2),IF(BC193=0,(SUMIF($AP$11:$AP$1010,B193,$BC$11:$BC$1010)),BC193))</f>
        <v>0</v>
      </c>
      <c r="M193" s="163" t="n">
        <f aca="false">IF(G193=0,0,(L193/G193)*100)</f>
        <v>0</v>
      </c>
      <c r="N193" s="168" t="str">
        <f aca="false">IF(B193&gt;0,"ok","ocultar")</f>
        <v>ocultar</v>
      </c>
      <c r="O193" s="650"/>
      <c r="P193" s="724"/>
      <c r="Q193" s="725"/>
      <c r="R193" s="725"/>
      <c r="S193" s="725"/>
      <c r="T193" s="725"/>
      <c r="U193" s="725"/>
      <c r="V193" s="725"/>
      <c r="W193" s="725"/>
      <c r="X193" s="725"/>
      <c r="Y193" s="725"/>
      <c r="Z193" s="725"/>
      <c r="AA193" s="726"/>
      <c r="AB193" s="726"/>
      <c r="AC193" s="726"/>
      <c r="AD193" s="726"/>
      <c r="AE193" s="726"/>
      <c r="AF193" s="726"/>
      <c r="AG193" s="726"/>
      <c r="AH193" s="726"/>
      <c r="AI193" s="726"/>
      <c r="AJ193" s="726"/>
      <c r="AK193" s="726"/>
      <c r="AL193" s="726"/>
      <c r="AM193" s="727"/>
      <c r="AO193" s="728" t="n">
        <f aca="false">IF(E193&lt;&gt;0,G193,0)</f>
        <v>0</v>
      </c>
      <c r="AP193" s="157" t="n">
        <f aca="false">IF(B193=0,AP192,IF(ISNONTEXT(B193)=TRUE(),INT(B193),INT(LEFT(B193,FIND(".",B193)-1))))</f>
        <v>3</v>
      </c>
      <c r="AQ193" s="157" t="str">
        <f aca="false">IF(AQ194=1,1,IF(B193&lt;&gt;0,1,IF(C193&lt;&gt;0,1,IF(D193&lt;&gt;0,1,IF(E193&lt;&gt;0,1,"")))))</f>
        <v/>
      </c>
      <c r="AR193" s="157" t="str">
        <f aca="false">IF(AP193=0," ",IF(AP193&lt;&gt;AP192,AP193," "))</f>
        <v> </v>
      </c>
      <c r="AS193" s="732"/>
      <c r="AT193" s="730" t="n">
        <f aca="false">IF(AP193&lt;&gt;AR193,(IF('ORÇ.GLOBAL P CAIXA'!I194="",J193*(INFORMAÇÕES!$Q$99/INFORMAÇÕES!$Q$102),IF('ORÇ.GLOBAL P CAIXA'!I194="R",J193,0))),0)</f>
        <v>0</v>
      </c>
      <c r="AU193" s="75" t="n">
        <f aca="false">IF(AP193&lt;&gt;AR193,(IF('ORÇ.GLOBAL P CAIXA'!I194="",J193*(INFORMAÇÕES!$Q$100/INFORMAÇÕES!$Q$102),IF('ORÇ.GLOBAL P CAIXA'!I194="C",J193,0))),0)</f>
        <v>0</v>
      </c>
      <c r="AV193" s="75" t="n">
        <f aca="false">IF(AP193&lt;&gt;AR193,(IF('ORÇ.GLOBAL P CAIXA'!I194="",J193*INFORMAÇÕES!$U$115,IF('ORÇ.GLOBAL P CAIXA'!I194="CF",J193,0))),0)</f>
        <v>0</v>
      </c>
      <c r="AW193" s="75" t="n">
        <f aca="false">IF(AP193&lt;&gt;AR193,(IF('ORÇ.GLOBAL P CAIXA'!I194="",J193*INFORMAÇÕES!$U$116,IF('ORÇ.GLOBAL P CAIXA'!I194="O",J193,0))),0)</f>
        <v>0</v>
      </c>
      <c r="AX193" s="731" t="n">
        <f aca="false">IF(E193&lt;&gt;0,J193,0)</f>
        <v>0</v>
      </c>
      <c r="AY193" s="730" t="n">
        <f aca="false">IF(AP193&lt;&gt;AR193,(IF('ORÇ.GLOBAL P CAIXA'!I194="",L193*(INFORMAÇÕES!$Q$99/INFORMAÇÕES!$Q$102),IF('ORÇ.GLOBAL P CAIXA'!I194="R",L193,0))),0)</f>
        <v>0</v>
      </c>
      <c r="AZ193" s="75" t="n">
        <f aca="false">IF(AP193&lt;&gt;AR193,(IF('ORÇ.GLOBAL P CAIXA'!I194="",L193*(INFORMAÇÕES!$Q$100/INFORMAÇÕES!$Q$102),IF('ORÇ.GLOBAL P CAIXA'!I194="C",L193,0))),0)</f>
        <v>0</v>
      </c>
      <c r="BA193" s="75" t="n">
        <f aca="false">IF(AP193&lt;&gt;AR193,(IF('ORÇ.GLOBAL P CAIXA'!I194="",L193*INFORMAÇÕES!$U$115,IF('ORÇ.GLOBAL P CAIXA'!I194="CF",L193,0))),0)</f>
        <v>0</v>
      </c>
      <c r="BB193" s="75" t="n">
        <f aca="false">IF(AP193&lt;&gt;AR193,(IF('ORÇ.GLOBAL P CAIXA'!I194="",L193*INFORMAÇÕES!$U$116,IF('ORÇ.GLOBAL P CAIXA'!I194="O",L193,0))),0)</f>
        <v>0</v>
      </c>
      <c r="BC193" s="731" t="n">
        <f aca="false">IF(E193&lt;&gt;0,L193,0)</f>
        <v>0</v>
      </c>
    </row>
    <row r="194" s="174" customFormat="true" ht="14.25" hidden="false" customHeight="false" outlineLevel="0" collapsed="false">
      <c r="A194" s="159" t="n">
        <v>184</v>
      </c>
      <c r="B194" s="160" t="n">
        <f aca="false">'ORÇ.REPROG. P CAIXA'!B196</f>
        <v>0</v>
      </c>
      <c r="C194" s="723" t="n">
        <f aca="false">'ORÇ.REPROG. P CAIXA'!C196</f>
        <v>0</v>
      </c>
      <c r="D194" s="162" t="n">
        <f aca="false">'ORÇ.REPROG. P CAIXA'!D196</f>
        <v>0</v>
      </c>
      <c r="E194" s="163" t="n">
        <f aca="false">IF('BM GLOBAL'!$P$1&lt;&gt;0,'ORÇ.REPROG. P CAIXA'!E196,'ORÇ.REPROG. P CAIXA'!H196)</f>
        <v>0</v>
      </c>
      <c r="F194" s="163" t="n">
        <f aca="false">IF('BM GLOBAL'!$P$1&lt;&gt;0,IF('ORÇ.GLOBAL P CAIXA'!K195=0,'ORÇ.GLOBAL EMPRESA'!G195,'ORÇ.GLOBAL P CAIXA'!F195),'ORÇ.REPROG. P CAIXA'!I196)</f>
        <v>0</v>
      </c>
      <c r="G194" s="163" t="n">
        <f aca="false">IF(E194&lt;&gt;0,ROUND(E194*F194,2),IF(AO194=0,(SUMIF('ORÇ.REPROG. P CAIXA'!$AC$13:$AC$1012,B194,$AO$11:$AO$1010)),AO194))</f>
        <v>0</v>
      </c>
      <c r="H194" s="163" t="n">
        <f aca="false">IF(J194&lt;&gt;0,IF(E194&lt;&gt;0,J194/F194,0),0)</f>
        <v>0</v>
      </c>
      <c r="I194" s="163" t="n">
        <f aca="false">IF(L194&lt;&gt;0,IF(E194&lt;&gt;0,L194/F194,0),0)</f>
        <v>0</v>
      </c>
      <c r="J194" s="163" t="n">
        <f aca="false">IF(E194&lt;&gt;0,ROUND(INDEX($P$11:$AM$1010,$A194,$L$1),2),IF(AX194=0,(SUMIF($AP$11:$AP$1010,B194,$AX$11:$AX$1010)),AX194))</f>
        <v>0</v>
      </c>
      <c r="K194" s="163" t="n">
        <f aca="false">IF(G194=0,0,(J194/G194)*100)</f>
        <v>0</v>
      </c>
      <c r="L194" s="163" t="n">
        <f aca="false">IF(E194&lt;&gt;0,ROUND(IF($L$1=1,SUM(P194),"0")+IF($L$1=2,SUM($P194:Q194),"0")+IF($L$1=3,SUM($P194:R194),"0")+IF($L$1=4,SUM($P194:S194),"0")+IF($L$1=5,SUM($P194:T194),"0")+IF($L$1=6,SUM($P194:U194),"0")+IF($L$1=7,SUM($P194:V194),"0")+IF($L$1=8,SUM($P194:W194),"0")+IF($L$1=9,SUM($P194:X194),"0")+IF($L$1=10,SUM($P194:Y194),"0")+IF($L$1=11,SUM($P194:Z194),"0")+IF($L$1=12,SUM($P194:AA194),"0")+IF($L$1=13,SUM($P194:AB194),"0")+IF($L$1=14,SUM($P194:AC194),"0")+IF($L$1=15,SUM($P194:AD194),"0")+IF($L$1=16,SUM($P194:AE194),"0")+IF($L$1=17,SUM($P194:AF194),"0")+IF($L$1=18,SUM($P194:AG194),"0")+IF($L$1=19,SUM($P194:AH194),"0")+IF($L$1=20,SUM($P194:AI194),"0")+IF($L$1=21,SUM($P194:AJ194),"0")+IF($L$1=22,SUM($P194:AK194),"0")+IF($L$1=23,SUM($P194:AL194),"0")+IF($L$1=24,SUM($P194:AM194),"0"),2),IF(BC194=0,(SUMIF($AP$11:$AP$1010,B194,$BC$11:$BC$1010)),BC194))</f>
        <v>0</v>
      </c>
      <c r="M194" s="163" t="n">
        <f aca="false">IF(G194=0,0,(L194/G194)*100)</f>
        <v>0</v>
      </c>
      <c r="N194" s="168" t="str">
        <f aca="false">IF(B194&gt;0,"ok","ocultar")</f>
        <v>ocultar</v>
      </c>
      <c r="O194" s="650"/>
      <c r="P194" s="724"/>
      <c r="Q194" s="725"/>
      <c r="R194" s="725"/>
      <c r="S194" s="725"/>
      <c r="T194" s="725"/>
      <c r="U194" s="725"/>
      <c r="V194" s="725"/>
      <c r="W194" s="725"/>
      <c r="X194" s="725"/>
      <c r="Y194" s="725"/>
      <c r="Z194" s="725"/>
      <c r="AA194" s="726"/>
      <c r="AB194" s="726"/>
      <c r="AC194" s="726"/>
      <c r="AD194" s="726"/>
      <c r="AE194" s="726"/>
      <c r="AF194" s="726"/>
      <c r="AG194" s="726"/>
      <c r="AH194" s="726"/>
      <c r="AI194" s="726"/>
      <c r="AJ194" s="726"/>
      <c r="AK194" s="726"/>
      <c r="AL194" s="726"/>
      <c r="AM194" s="727"/>
      <c r="AO194" s="728" t="n">
        <f aca="false">IF(E194&lt;&gt;0,G194,0)</f>
        <v>0</v>
      </c>
      <c r="AP194" s="157" t="n">
        <f aca="false">IF(B194=0,AP193,IF(ISNONTEXT(B194)=TRUE(),INT(B194),INT(LEFT(B194,FIND(".",B194)-1))))</f>
        <v>3</v>
      </c>
      <c r="AQ194" s="157" t="str">
        <f aca="false">IF(AQ195=1,1,IF(B194&lt;&gt;0,1,IF(C194&lt;&gt;0,1,IF(D194&lt;&gt;0,1,IF(E194&lt;&gt;0,1,"")))))</f>
        <v/>
      </c>
      <c r="AR194" s="157" t="str">
        <f aca="false">IF(AP194=0," ",IF(AP194&lt;&gt;AP193,AP194," "))</f>
        <v> </v>
      </c>
      <c r="AS194" s="732"/>
      <c r="AT194" s="730" t="n">
        <f aca="false">IF(AP194&lt;&gt;AR194,(IF('ORÇ.GLOBAL P CAIXA'!I195="",J194*(INFORMAÇÕES!$Q$99/INFORMAÇÕES!$Q$102),IF('ORÇ.GLOBAL P CAIXA'!I195="R",J194,0))),0)</f>
        <v>0</v>
      </c>
      <c r="AU194" s="75" t="n">
        <f aca="false">IF(AP194&lt;&gt;AR194,(IF('ORÇ.GLOBAL P CAIXA'!I195="",J194*(INFORMAÇÕES!$Q$100/INFORMAÇÕES!$Q$102),IF('ORÇ.GLOBAL P CAIXA'!I195="C",J194,0))),0)</f>
        <v>0</v>
      </c>
      <c r="AV194" s="75" t="n">
        <f aca="false">IF(AP194&lt;&gt;AR194,(IF('ORÇ.GLOBAL P CAIXA'!I195="",J194*INFORMAÇÕES!$U$115,IF('ORÇ.GLOBAL P CAIXA'!I195="CF",J194,0))),0)</f>
        <v>0</v>
      </c>
      <c r="AW194" s="75" t="n">
        <f aca="false">IF(AP194&lt;&gt;AR194,(IF('ORÇ.GLOBAL P CAIXA'!I195="",J194*INFORMAÇÕES!$U$116,IF('ORÇ.GLOBAL P CAIXA'!I195="O",J194,0))),0)</f>
        <v>0</v>
      </c>
      <c r="AX194" s="731" t="n">
        <f aca="false">IF(E194&lt;&gt;0,J194,0)</f>
        <v>0</v>
      </c>
      <c r="AY194" s="730" t="n">
        <f aca="false">IF(AP194&lt;&gt;AR194,(IF('ORÇ.GLOBAL P CAIXA'!I195="",L194*(INFORMAÇÕES!$Q$99/INFORMAÇÕES!$Q$102),IF('ORÇ.GLOBAL P CAIXA'!I195="R",L194,0))),0)</f>
        <v>0</v>
      </c>
      <c r="AZ194" s="75" t="n">
        <f aca="false">IF(AP194&lt;&gt;AR194,(IF('ORÇ.GLOBAL P CAIXA'!I195="",L194*(INFORMAÇÕES!$Q$100/INFORMAÇÕES!$Q$102),IF('ORÇ.GLOBAL P CAIXA'!I195="C",L194,0))),0)</f>
        <v>0</v>
      </c>
      <c r="BA194" s="75" t="n">
        <f aca="false">IF(AP194&lt;&gt;AR194,(IF('ORÇ.GLOBAL P CAIXA'!I195="",L194*INFORMAÇÕES!$U$115,IF('ORÇ.GLOBAL P CAIXA'!I195="CF",L194,0))),0)</f>
        <v>0</v>
      </c>
      <c r="BB194" s="75" t="n">
        <f aca="false">IF(AP194&lt;&gt;AR194,(IF('ORÇ.GLOBAL P CAIXA'!I195="",L194*INFORMAÇÕES!$U$116,IF('ORÇ.GLOBAL P CAIXA'!I195="O",L194,0))),0)</f>
        <v>0</v>
      </c>
      <c r="BC194" s="731" t="n">
        <f aca="false">IF(E194&lt;&gt;0,L194,0)</f>
        <v>0</v>
      </c>
    </row>
    <row r="195" s="174" customFormat="true" ht="14.25" hidden="false" customHeight="false" outlineLevel="0" collapsed="false">
      <c r="A195" s="159" t="n">
        <v>185</v>
      </c>
      <c r="B195" s="160" t="n">
        <f aca="false">'ORÇ.REPROG. P CAIXA'!B197</f>
        <v>0</v>
      </c>
      <c r="C195" s="723" t="n">
        <f aca="false">'ORÇ.REPROG. P CAIXA'!C197</f>
        <v>0</v>
      </c>
      <c r="D195" s="162" t="n">
        <f aca="false">'ORÇ.REPROG. P CAIXA'!D197</f>
        <v>0</v>
      </c>
      <c r="E195" s="163" t="n">
        <f aca="false">IF('BM GLOBAL'!$P$1&lt;&gt;0,'ORÇ.REPROG. P CAIXA'!E197,'ORÇ.REPROG. P CAIXA'!H197)</f>
        <v>0</v>
      </c>
      <c r="F195" s="163" t="n">
        <f aca="false">IF('BM GLOBAL'!$P$1&lt;&gt;0,IF('ORÇ.GLOBAL P CAIXA'!K196=0,'ORÇ.GLOBAL EMPRESA'!G196,'ORÇ.GLOBAL P CAIXA'!F196),'ORÇ.REPROG. P CAIXA'!I197)</f>
        <v>0</v>
      </c>
      <c r="G195" s="163" t="n">
        <f aca="false">IF(E195&lt;&gt;0,ROUND(E195*F195,2),IF(AO195=0,(SUMIF('ORÇ.REPROG. P CAIXA'!$AC$13:$AC$1012,B195,$AO$11:$AO$1010)),AO195))</f>
        <v>0</v>
      </c>
      <c r="H195" s="163" t="n">
        <f aca="false">IF(J195&lt;&gt;0,IF(E195&lt;&gt;0,J195/F195,0),0)</f>
        <v>0</v>
      </c>
      <c r="I195" s="163" t="n">
        <f aca="false">IF(L195&lt;&gt;0,IF(E195&lt;&gt;0,L195/F195,0),0)</f>
        <v>0</v>
      </c>
      <c r="J195" s="163" t="n">
        <f aca="false">IF(E195&lt;&gt;0,ROUND(INDEX($P$11:$AM$1010,$A195,$L$1),2),IF(AX195=0,(SUMIF($AP$11:$AP$1010,B195,$AX$11:$AX$1010)),AX195))</f>
        <v>0</v>
      </c>
      <c r="K195" s="163" t="n">
        <f aca="false">IF(G195=0,0,(J195/G195)*100)</f>
        <v>0</v>
      </c>
      <c r="L195" s="163" t="n">
        <f aca="false">IF(E195&lt;&gt;0,ROUND(IF($L$1=1,SUM(P195),"0")+IF($L$1=2,SUM($P195:Q195),"0")+IF($L$1=3,SUM($P195:R195),"0")+IF($L$1=4,SUM($P195:S195),"0")+IF($L$1=5,SUM($P195:T195),"0")+IF($L$1=6,SUM($P195:U195),"0")+IF($L$1=7,SUM($P195:V195),"0")+IF($L$1=8,SUM($P195:W195),"0")+IF($L$1=9,SUM($P195:X195),"0")+IF($L$1=10,SUM($P195:Y195),"0")+IF($L$1=11,SUM($P195:Z195),"0")+IF($L$1=12,SUM($P195:AA195),"0")+IF($L$1=13,SUM($P195:AB195),"0")+IF($L$1=14,SUM($P195:AC195),"0")+IF($L$1=15,SUM($P195:AD195),"0")+IF($L$1=16,SUM($P195:AE195),"0")+IF($L$1=17,SUM($P195:AF195),"0")+IF($L$1=18,SUM($P195:AG195),"0")+IF($L$1=19,SUM($P195:AH195),"0")+IF($L$1=20,SUM($P195:AI195),"0")+IF($L$1=21,SUM($P195:AJ195),"0")+IF($L$1=22,SUM($P195:AK195),"0")+IF($L$1=23,SUM($P195:AL195),"0")+IF($L$1=24,SUM($P195:AM195),"0"),2),IF(BC195=0,(SUMIF($AP$11:$AP$1010,B195,$BC$11:$BC$1010)),BC195))</f>
        <v>0</v>
      </c>
      <c r="M195" s="163" t="n">
        <f aca="false">IF(G195=0,0,(L195/G195)*100)</f>
        <v>0</v>
      </c>
      <c r="N195" s="168" t="str">
        <f aca="false">IF(B195&gt;0,"ok","ocultar")</f>
        <v>ocultar</v>
      </c>
      <c r="O195" s="650"/>
      <c r="P195" s="724"/>
      <c r="Q195" s="725"/>
      <c r="R195" s="725"/>
      <c r="S195" s="725"/>
      <c r="T195" s="725"/>
      <c r="U195" s="725"/>
      <c r="V195" s="725"/>
      <c r="W195" s="725"/>
      <c r="X195" s="725"/>
      <c r="Y195" s="725"/>
      <c r="Z195" s="725"/>
      <c r="AA195" s="726"/>
      <c r="AB195" s="726"/>
      <c r="AC195" s="726"/>
      <c r="AD195" s="726"/>
      <c r="AE195" s="726"/>
      <c r="AF195" s="726"/>
      <c r="AG195" s="726"/>
      <c r="AH195" s="726"/>
      <c r="AI195" s="726"/>
      <c r="AJ195" s="726"/>
      <c r="AK195" s="726"/>
      <c r="AL195" s="726"/>
      <c r="AM195" s="727"/>
      <c r="AO195" s="728" t="n">
        <f aca="false">IF(E195&lt;&gt;0,G195,0)</f>
        <v>0</v>
      </c>
      <c r="AP195" s="157" t="n">
        <f aca="false">IF(B195=0,AP194,IF(ISNONTEXT(B195)=TRUE(),INT(B195),INT(LEFT(B195,FIND(".",B195)-1))))</f>
        <v>3</v>
      </c>
      <c r="AQ195" s="157" t="str">
        <f aca="false">IF(AQ196=1,1,IF(B195&lt;&gt;0,1,IF(C195&lt;&gt;0,1,IF(D195&lt;&gt;0,1,IF(E195&lt;&gt;0,1,"")))))</f>
        <v/>
      </c>
      <c r="AR195" s="157" t="str">
        <f aca="false">IF(AP195=0," ",IF(AP195&lt;&gt;AP194,AP195," "))</f>
        <v> </v>
      </c>
      <c r="AS195" s="732"/>
      <c r="AT195" s="730" t="n">
        <f aca="false">IF(AP195&lt;&gt;AR195,(IF('ORÇ.GLOBAL P CAIXA'!I196="",J195*(INFORMAÇÕES!$Q$99/INFORMAÇÕES!$Q$102),IF('ORÇ.GLOBAL P CAIXA'!I196="R",J195,0))),0)</f>
        <v>0</v>
      </c>
      <c r="AU195" s="75" t="n">
        <f aca="false">IF(AP195&lt;&gt;AR195,(IF('ORÇ.GLOBAL P CAIXA'!I196="",J195*(INFORMAÇÕES!$Q$100/INFORMAÇÕES!$Q$102),IF('ORÇ.GLOBAL P CAIXA'!I196="C",J195,0))),0)</f>
        <v>0</v>
      </c>
      <c r="AV195" s="75" t="n">
        <f aca="false">IF(AP195&lt;&gt;AR195,(IF('ORÇ.GLOBAL P CAIXA'!I196="",J195*INFORMAÇÕES!$U$115,IF('ORÇ.GLOBAL P CAIXA'!I196="CF",J195,0))),0)</f>
        <v>0</v>
      </c>
      <c r="AW195" s="75" t="n">
        <f aca="false">IF(AP195&lt;&gt;AR195,(IF('ORÇ.GLOBAL P CAIXA'!I196="",J195*INFORMAÇÕES!$U$116,IF('ORÇ.GLOBAL P CAIXA'!I196="O",J195,0))),0)</f>
        <v>0</v>
      </c>
      <c r="AX195" s="731" t="n">
        <f aca="false">IF(E195&lt;&gt;0,J195,0)</f>
        <v>0</v>
      </c>
      <c r="AY195" s="730" t="n">
        <f aca="false">IF(AP195&lt;&gt;AR195,(IF('ORÇ.GLOBAL P CAIXA'!I196="",L195*(INFORMAÇÕES!$Q$99/INFORMAÇÕES!$Q$102),IF('ORÇ.GLOBAL P CAIXA'!I196="R",L195,0))),0)</f>
        <v>0</v>
      </c>
      <c r="AZ195" s="75" t="n">
        <f aca="false">IF(AP195&lt;&gt;AR195,(IF('ORÇ.GLOBAL P CAIXA'!I196="",L195*(INFORMAÇÕES!$Q$100/INFORMAÇÕES!$Q$102),IF('ORÇ.GLOBAL P CAIXA'!I196="C",L195,0))),0)</f>
        <v>0</v>
      </c>
      <c r="BA195" s="75" t="n">
        <f aca="false">IF(AP195&lt;&gt;AR195,(IF('ORÇ.GLOBAL P CAIXA'!I196="",L195*INFORMAÇÕES!$U$115,IF('ORÇ.GLOBAL P CAIXA'!I196="CF",L195,0))),0)</f>
        <v>0</v>
      </c>
      <c r="BB195" s="75" t="n">
        <f aca="false">IF(AP195&lt;&gt;AR195,(IF('ORÇ.GLOBAL P CAIXA'!I196="",L195*INFORMAÇÕES!$U$116,IF('ORÇ.GLOBAL P CAIXA'!I196="O",L195,0))),0)</f>
        <v>0</v>
      </c>
      <c r="BC195" s="731" t="n">
        <f aca="false">IF(E195&lt;&gt;0,L195,0)</f>
        <v>0</v>
      </c>
    </row>
    <row r="196" s="174" customFormat="true" ht="14.25" hidden="false" customHeight="false" outlineLevel="0" collapsed="false">
      <c r="A196" s="159" t="n">
        <v>186</v>
      </c>
      <c r="B196" s="160" t="n">
        <f aca="false">'ORÇ.REPROG. P CAIXA'!B198</f>
        <v>0</v>
      </c>
      <c r="C196" s="723" t="n">
        <f aca="false">'ORÇ.REPROG. P CAIXA'!C198</f>
        <v>0</v>
      </c>
      <c r="D196" s="162" t="n">
        <f aca="false">'ORÇ.REPROG. P CAIXA'!D198</f>
        <v>0</v>
      </c>
      <c r="E196" s="163" t="n">
        <f aca="false">IF('BM GLOBAL'!$P$1&lt;&gt;0,'ORÇ.REPROG. P CAIXA'!E198,'ORÇ.REPROG. P CAIXA'!H198)</f>
        <v>0</v>
      </c>
      <c r="F196" s="163" t="n">
        <f aca="false">IF('BM GLOBAL'!$P$1&lt;&gt;0,IF('ORÇ.GLOBAL P CAIXA'!K197=0,'ORÇ.GLOBAL EMPRESA'!G197,'ORÇ.GLOBAL P CAIXA'!F197),'ORÇ.REPROG. P CAIXA'!I198)</f>
        <v>0</v>
      </c>
      <c r="G196" s="163" t="n">
        <f aca="false">IF(E196&lt;&gt;0,ROUND(E196*F196,2),IF(AO196=0,(SUMIF('ORÇ.REPROG. P CAIXA'!$AC$13:$AC$1012,B196,$AO$11:$AO$1010)),AO196))</f>
        <v>0</v>
      </c>
      <c r="H196" s="163" t="n">
        <f aca="false">IF(J196&lt;&gt;0,IF(E196&lt;&gt;0,J196/F196,0),0)</f>
        <v>0</v>
      </c>
      <c r="I196" s="163" t="n">
        <f aca="false">IF(L196&lt;&gt;0,IF(E196&lt;&gt;0,L196/F196,0),0)</f>
        <v>0</v>
      </c>
      <c r="J196" s="163" t="n">
        <f aca="false">IF(E196&lt;&gt;0,ROUND(INDEX($P$11:$AM$1010,$A196,$L$1),2),IF(AX196=0,(SUMIF($AP$11:$AP$1010,B196,$AX$11:$AX$1010)),AX196))</f>
        <v>0</v>
      </c>
      <c r="K196" s="163" t="n">
        <f aca="false">IF(G196=0,0,(J196/G196)*100)</f>
        <v>0</v>
      </c>
      <c r="L196" s="163" t="n">
        <f aca="false">IF(E196&lt;&gt;0,ROUND(IF($L$1=1,SUM(P196),"0")+IF($L$1=2,SUM($P196:Q196),"0")+IF($L$1=3,SUM($P196:R196),"0")+IF($L$1=4,SUM($P196:S196),"0")+IF($L$1=5,SUM($P196:T196),"0")+IF($L$1=6,SUM($P196:U196),"0")+IF($L$1=7,SUM($P196:V196),"0")+IF($L$1=8,SUM($P196:W196),"0")+IF($L$1=9,SUM($P196:X196),"0")+IF($L$1=10,SUM($P196:Y196),"0")+IF($L$1=11,SUM($P196:Z196),"0")+IF($L$1=12,SUM($P196:AA196),"0")+IF($L$1=13,SUM($P196:AB196),"0")+IF($L$1=14,SUM($P196:AC196),"0")+IF($L$1=15,SUM($P196:AD196),"0")+IF($L$1=16,SUM($P196:AE196),"0")+IF($L$1=17,SUM($P196:AF196),"0")+IF($L$1=18,SUM($P196:AG196),"0")+IF($L$1=19,SUM($P196:AH196),"0")+IF($L$1=20,SUM($P196:AI196),"0")+IF($L$1=21,SUM($P196:AJ196),"0")+IF($L$1=22,SUM($P196:AK196),"0")+IF($L$1=23,SUM($P196:AL196),"0")+IF($L$1=24,SUM($P196:AM196),"0"),2),IF(BC196=0,(SUMIF($AP$11:$AP$1010,B196,$BC$11:$BC$1010)),BC196))</f>
        <v>0</v>
      </c>
      <c r="M196" s="163" t="n">
        <f aca="false">IF(G196=0,0,(L196/G196)*100)</f>
        <v>0</v>
      </c>
      <c r="N196" s="168" t="str">
        <f aca="false">IF(B196&gt;0,"ok","ocultar")</f>
        <v>ocultar</v>
      </c>
      <c r="O196" s="650"/>
      <c r="P196" s="724"/>
      <c r="Q196" s="725"/>
      <c r="R196" s="725"/>
      <c r="S196" s="725"/>
      <c r="T196" s="725"/>
      <c r="U196" s="725"/>
      <c r="V196" s="725"/>
      <c r="W196" s="725"/>
      <c r="X196" s="725"/>
      <c r="Y196" s="725"/>
      <c r="Z196" s="725"/>
      <c r="AA196" s="726"/>
      <c r="AB196" s="726"/>
      <c r="AC196" s="726"/>
      <c r="AD196" s="726"/>
      <c r="AE196" s="726"/>
      <c r="AF196" s="726"/>
      <c r="AG196" s="726"/>
      <c r="AH196" s="726"/>
      <c r="AI196" s="726"/>
      <c r="AJ196" s="726"/>
      <c r="AK196" s="726"/>
      <c r="AL196" s="726"/>
      <c r="AM196" s="727"/>
      <c r="AO196" s="728" t="n">
        <f aca="false">IF(E196&lt;&gt;0,G196,0)</f>
        <v>0</v>
      </c>
      <c r="AP196" s="157" t="n">
        <f aca="false">IF(B196=0,AP195,IF(ISNONTEXT(B196)=TRUE(),INT(B196),INT(LEFT(B196,FIND(".",B196)-1))))</f>
        <v>3</v>
      </c>
      <c r="AQ196" s="157" t="str">
        <f aca="false">IF(AQ197=1,1,IF(B196&lt;&gt;0,1,IF(C196&lt;&gt;0,1,IF(D196&lt;&gt;0,1,IF(E196&lt;&gt;0,1,"")))))</f>
        <v/>
      </c>
      <c r="AR196" s="157" t="str">
        <f aca="false">IF(AP196=0," ",IF(AP196&lt;&gt;AP195,AP196," "))</f>
        <v> </v>
      </c>
      <c r="AS196" s="732"/>
      <c r="AT196" s="730" t="n">
        <f aca="false">IF(AP196&lt;&gt;AR196,(IF('ORÇ.GLOBAL P CAIXA'!I197="",J196*(INFORMAÇÕES!$Q$99/INFORMAÇÕES!$Q$102),IF('ORÇ.GLOBAL P CAIXA'!I197="R",J196,0))),0)</f>
        <v>0</v>
      </c>
      <c r="AU196" s="75" t="n">
        <f aca="false">IF(AP196&lt;&gt;AR196,(IF('ORÇ.GLOBAL P CAIXA'!I197="",J196*(INFORMAÇÕES!$Q$100/INFORMAÇÕES!$Q$102),IF('ORÇ.GLOBAL P CAIXA'!I197="C",J196,0))),0)</f>
        <v>0</v>
      </c>
      <c r="AV196" s="75" t="n">
        <f aca="false">IF(AP196&lt;&gt;AR196,(IF('ORÇ.GLOBAL P CAIXA'!I197="",J196*INFORMAÇÕES!$U$115,IF('ORÇ.GLOBAL P CAIXA'!I197="CF",J196,0))),0)</f>
        <v>0</v>
      </c>
      <c r="AW196" s="75" t="n">
        <f aca="false">IF(AP196&lt;&gt;AR196,(IF('ORÇ.GLOBAL P CAIXA'!I197="",J196*INFORMAÇÕES!$U$116,IF('ORÇ.GLOBAL P CAIXA'!I197="O",J196,0))),0)</f>
        <v>0</v>
      </c>
      <c r="AX196" s="731" t="n">
        <f aca="false">IF(E196&lt;&gt;0,J196,0)</f>
        <v>0</v>
      </c>
      <c r="AY196" s="730" t="n">
        <f aca="false">IF(AP196&lt;&gt;AR196,(IF('ORÇ.GLOBAL P CAIXA'!I197="",L196*(INFORMAÇÕES!$Q$99/INFORMAÇÕES!$Q$102),IF('ORÇ.GLOBAL P CAIXA'!I197="R",L196,0))),0)</f>
        <v>0</v>
      </c>
      <c r="AZ196" s="75" t="n">
        <f aca="false">IF(AP196&lt;&gt;AR196,(IF('ORÇ.GLOBAL P CAIXA'!I197="",L196*(INFORMAÇÕES!$Q$100/INFORMAÇÕES!$Q$102),IF('ORÇ.GLOBAL P CAIXA'!I197="C",L196,0))),0)</f>
        <v>0</v>
      </c>
      <c r="BA196" s="75" t="n">
        <f aca="false">IF(AP196&lt;&gt;AR196,(IF('ORÇ.GLOBAL P CAIXA'!I197="",L196*INFORMAÇÕES!$U$115,IF('ORÇ.GLOBAL P CAIXA'!I197="CF",L196,0))),0)</f>
        <v>0</v>
      </c>
      <c r="BB196" s="75" t="n">
        <f aca="false">IF(AP196&lt;&gt;AR196,(IF('ORÇ.GLOBAL P CAIXA'!I197="",L196*INFORMAÇÕES!$U$116,IF('ORÇ.GLOBAL P CAIXA'!I197="O",L196,0))),0)</f>
        <v>0</v>
      </c>
      <c r="BC196" s="731" t="n">
        <f aca="false">IF(E196&lt;&gt;0,L196,0)</f>
        <v>0</v>
      </c>
    </row>
    <row r="197" s="174" customFormat="true" ht="14.25" hidden="false" customHeight="false" outlineLevel="0" collapsed="false">
      <c r="A197" s="159" t="n">
        <v>187</v>
      </c>
      <c r="B197" s="160" t="n">
        <f aca="false">'ORÇ.REPROG. P CAIXA'!B199</f>
        <v>0</v>
      </c>
      <c r="C197" s="723" t="n">
        <f aca="false">'ORÇ.REPROG. P CAIXA'!C199</f>
        <v>0</v>
      </c>
      <c r="D197" s="162" t="n">
        <f aca="false">'ORÇ.REPROG. P CAIXA'!D199</f>
        <v>0</v>
      </c>
      <c r="E197" s="163" t="n">
        <f aca="false">IF('BM GLOBAL'!$P$1&lt;&gt;0,'ORÇ.REPROG. P CAIXA'!E199,'ORÇ.REPROG. P CAIXA'!H199)</f>
        <v>0</v>
      </c>
      <c r="F197" s="163" t="n">
        <f aca="false">IF('BM GLOBAL'!$P$1&lt;&gt;0,IF('ORÇ.GLOBAL P CAIXA'!K198=0,'ORÇ.GLOBAL EMPRESA'!G198,'ORÇ.GLOBAL P CAIXA'!F198),'ORÇ.REPROG. P CAIXA'!I199)</f>
        <v>0</v>
      </c>
      <c r="G197" s="163" t="n">
        <f aca="false">IF(E197&lt;&gt;0,ROUND(E197*F197,2),IF(AO197=0,(SUMIF('ORÇ.REPROG. P CAIXA'!$AC$13:$AC$1012,B197,$AO$11:$AO$1010)),AO197))</f>
        <v>0</v>
      </c>
      <c r="H197" s="163" t="n">
        <f aca="false">IF(J197&lt;&gt;0,IF(E197&lt;&gt;0,J197/F197,0),0)</f>
        <v>0</v>
      </c>
      <c r="I197" s="163" t="n">
        <f aca="false">IF(L197&lt;&gt;0,IF(E197&lt;&gt;0,L197/F197,0),0)</f>
        <v>0</v>
      </c>
      <c r="J197" s="163" t="n">
        <f aca="false">IF(E197&lt;&gt;0,ROUND(INDEX($P$11:$AM$1010,$A197,$L$1),2),IF(AX197=0,(SUMIF($AP$11:$AP$1010,B197,$AX$11:$AX$1010)),AX197))</f>
        <v>0</v>
      </c>
      <c r="K197" s="163" t="n">
        <f aca="false">IF(G197=0,0,(J197/G197)*100)</f>
        <v>0</v>
      </c>
      <c r="L197" s="163" t="n">
        <f aca="false">IF(E197&lt;&gt;0,ROUND(IF($L$1=1,SUM(P197),"0")+IF($L$1=2,SUM($P197:Q197),"0")+IF($L$1=3,SUM($P197:R197),"0")+IF($L$1=4,SUM($P197:S197),"0")+IF($L$1=5,SUM($P197:T197),"0")+IF($L$1=6,SUM($P197:U197),"0")+IF($L$1=7,SUM($P197:V197),"0")+IF($L$1=8,SUM($P197:W197),"0")+IF($L$1=9,SUM($P197:X197),"0")+IF($L$1=10,SUM($P197:Y197),"0")+IF($L$1=11,SUM($P197:Z197),"0")+IF($L$1=12,SUM($P197:AA197),"0")+IF($L$1=13,SUM($P197:AB197),"0")+IF($L$1=14,SUM($P197:AC197),"0")+IF($L$1=15,SUM($P197:AD197),"0")+IF($L$1=16,SUM($P197:AE197),"0")+IF($L$1=17,SUM($P197:AF197),"0")+IF($L$1=18,SUM($P197:AG197),"0")+IF($L$1=19,SUM($P197:AH197),"0")+IF($L$1=20,SUM($P197:AI197),"0")+IF($L$1=21,SUM($P197:AJ197),"0")+IF($L$1=22,SUM($P197:AK197),"0")+IF($L$1=23,SUM($P197:AL197),"0")+IF($L$1=24,SUM($P197:AM197),"0"),2),IF(BC197=0,(SUMIF($AP$11:$AP$1010,B197,$BC$11:$BC$1010)),BC197))</f>
        <v>0</v>
      </c>
      <c r="M197" s="163" t="n">
        <f aca="false">IF(G197=0,0,(L197/G197)*100)</f>
        <v>0</v>
      </c>
      <c r="N197" s="168" t="str">
        <f aca="false">IF(B197&gt;0,"ok","ocultar")</f>
        <v>ocultar</v>
      </c>
      <c r="O197" s="650"/>
      <c r="P197" s="724"/>
      <c r="Q197" s="725"/>
      <c r="R197" s="725"/>
      <c r="S197" s="725"/>
      <c r="T197" s="725"/>
      <c r="U197" s="725"/>
      <c r="V197" s="725"/>
      <c r="W197" s="725"/>
      <c r="X197" s="725"/>
      <c r="Y197" s="725"/>
      <c r="Z197" s="725"/>
      <c r="AA197" s="726"/>
      <c r="AB197" s="726"/>
      <c r="AC197" s="726"/>
      <c r="AD197" s="726"/>
      <c r="AE197" s="726"/>
      <c r="AF197" s="726"/>
      <c r="AG197" s="726"/>
      <c r="AH197" s="726"/>
      <c r="AI197" s="726"/>
      <c r="AJ197" s="726"/>
      <c r="AK197" s="726"/>
      <c r="AL197" s="726"/>
      <c r="AM197" s="727"/>
      <c r="AO197" s="728" t="n">
        <f aca="false">IF(E197&lt;&gt;0,G197,0)</f>
        <v>0</v>
      </c>
      <c r="AP197" s="157" t="n">
        <f aca="false">IF(B197=0,AP196,IF(ISNONTEXT(B197)=TRUE(),INT(B197),INT(LEFT(B197,FIND(".",B197)-1))))</f>
        <v>3</v>
      </c>
      <c r="AQ197" s="157" t="str">
        <f aca="false">IF(AQ198=1,1,IF(B197&lt;&gt;0,1,IF(C197&lt;&gt;0,1,IF(D197&lt;&gt;0,1,IF(E197&lt;&gt;0,1,"")))))</f>
        <v/>
      </c>
      <c r="AR197" s="157" t="str">
        <f aca="false">IF(AP197=0," ",IF(AP197&lt;&gt;AP196,AP197," "))</f>
        <v> </v>
      </c>
      <c r="AS197" s="732"/>
      <c r="AT197" s="730" t="n">
        <f aca="false">IF(AP197&lt;&gt;AR197,(IF('ORÇ.GLOBAL P CAIXA'!I198="",J197*(INFORMAÇÕES!$Q$99/INFORMAÇÕES!$Q$102),IF('ORÇ.GLOBAL P CAIXA'!I198="R",J197,0))),0)</f>
        <v>0</v>
      </c>
      <c r="AU197" s="75" t="n">
        <f aca="false">IF(AP197&lt;&gt;AR197,(IF('ORÇ.GLOBAL P CAIXA'!I198="",J197*(INFORMAÇÕES!$Q$100/INFORMAÇÕES!$Q$102),IF('ORÇ.GLOBAL P CAIXA'!I198="C",J197,0))),0)</f>
        <v>0</v>
      </c>
      <c r="AV197" s="75" t="n">
        <f aca="false">IF(AP197&lt;&gt;AR197,(IF('ORÇ.GLOBAL P CAIXA'!I198="",J197*INFORMAÇÕES!$U$115,IF('ORÇ.GLOBAL P CAIXA'!I198="CF",J197,0))),0)</f>
        <v>0</v>
      </c>
      <c r="AW197" s="75" t="n">
        <f aca="false">IF(AP197&lt;&gt;AR197,(IF('ORÇ.GLOBAL P CAIXA'!I198="",J197*INFORMAÇÕES!$U$116,IF('ORÇ.GLOBAL P CAIXA'!I198="O",J197,0))),0)</f>
        <v>0</v>
      </c>
      <c r="AX197" s="731" t="n">
        <f aca="false">IF(E197&lt;&gt;0,J197,0)</f>
        <v>0</v>
      </c>
      <c r="AY197" s="730" t="n">
        <f aca="false">IF(AP197&lt;&gt;AR197,(IF('ORÇ.GLOBAL P CAIXA'!I198="",L197*(INFORMAÇÕES!$Q$99/INFORMAÇÕES!$Q$102),IF('ORÇ.GLOBAL P CAIXA'!I198="R",L197,0))),0)</f>
        <v>0</v>
      </c>
      <c r="AZ197" s="75" t="n">
        <f aca="false">IF(AP197&lt;&gt;AR197,(IF('ORÇ.GLOBAL P CAIXA'!I198="",L197*(INFORMAÇÕES!$Q$100/INFORMAÇÕES!$Q$102),IF('ORÇ.GLOBAL P CAIXA'!I198="C",L197,0))),0)</f>
        <v>0</v>
      </c>
      <c r="BA197" s="75" t="n">
        <f aca="false">IF(AP197&lt;&gt;AR197,(IF('ORÇ.GLOBAL P CAIXA'!I198="",L197*INFORMAÇÕES!$U$115,IF('ORÇ.GLOBAL P CAIXA'!I198="CF",L197,0))),0)</f>
        <v>0</v>
      </c>
      <c r="BB197" s="75" t="n">
        <f aca="false">IF(AP197&lt;&gt;AR197,(IF('ORÇ.GLOBAL P CAIXA'!I198="",L197*INFORMAÇÕES!$U$116,IF('ORÇ.GLOBAL P CAIXA'!I198="O",L197,0))),0)</f>
        <v>0</v>
      </c>
      <c r="BC197" s="731" t="n">
        <f aca="false">IF(E197&lt;&gt;0,L197,0)</f>
        <v>0</v>
      </c>
    </row>
    <row r="198" s="174" customFormat="true" ht="14.25" hidden="false" customHeight="false" outlineLevel="0" collapsed="false">
      <c r="A198" s="159" t="n">
        <v>188</v>
      </c>
      <c r="B198" s="160" t="n">
        <f aca="false">'ORÇ.REPROG. P CAIXA'!B200</f>
        <v>0</v>
      </c>
      <c r="C198" s="723" t="n">
        <f aca="false">'ORÇ.REPROG. P CAIXA'!C200</f>
        <v>0</v>
      </c>
      <c r="D198" s="162" t="n">
        <f aca="false">'ORÇ.REPROG. P CAIXA'!D200</f>
        <v>0</v>
      </c>
      <c r="E198" s="163" t="n">
        <f aca="false">IF('BM GLOBAL'!$P$1&lt;&gt;0,'ORÇ.REPROG. P CAIXA'!E200,'ORÇ.REPROG. P CAIXA'!H200)</f>
        <v>0</v>
      </c>
      <c r="F198" s="163" t="n">
        <f aca="false">IF('BM GLOBAL'!$P$1&lt;&gt;0,IF('ORÇ.GLOBAL P CAIXA'!K199=0,'ORÇ.GLOBAL EMPRESA'!G199,'ORÇ.GLOBAL P CAIXA'!F199),'ORÇ.REPROG. P CAIXA'!I200)</f>
        <v>0</v>
      </c>
      <c r="G198" s="163" t="n">
        <f aca="false">IF(E198&lt;&gt;0,ROUND(E198*F198,2),IF(AO198=0,(SUMIF('ORÇ.REPROG. P CAIXA'!$AC$13:$AC$1012,B198,$AO$11:$AO$1010)),AO198))</f>
        <v>0</v>
      </c>
      <c r="H198" s="163" t="n">
        <f aca="false">IF(J198&lt;&gt;0,IF(E198&lt;&gt;0,J198/F198,0),0)</f>
        <v>0</v>
      </c>
      <c r="I198" s="163" t="n">
        <f aca="false">IF(L198&lt;&gt;0,IF(E198&lt;&gt;0,L198/F198,0),0)</f>
        <v>0</v>
      </c>
      <c r="J198" s="163" t="n">
        <f aca="false">IF(E198&lt;&gt;0,ROUND(INDEX($P$11:$AM$1010,$A198,$L$1),2),IF(AX198=0,(SUMIF($AP$11:$AP$1010,B198,$AX$11:$AX$1010)),AX198))</f>
        <v>0</v>
      </c>
      <c r="K198" s="163" t="n">
        <f aca="false">IF(G198=0,0,(J198/G198)*100)</f>
        <v>0</v>
      </c>
      <c r="L198" s="163" t="n">
        <f aca="false">IF(E198&lt;&gt;0,ROUND(IF($L$1=1,SUM(P198),"0")+IF($L$1=2,SUM($P198:Q198),"0")+IF($L$1=3,SUM($P198:R198),"0")+IF($L$1=4,SUM($P198:S198),"0")+IF($L$1=5,SUM($P198:T198),"0")+IF($L$1=6,SUM($P198:U198),"0")+IF($L$1=7,SUM($P198:V198),"0")+IF($L$1=8,SUM($P198:W198),"0")+IF($L$1=9,SUM($P198:X198),"0")+IF($L$1=10,SUM($P198:Y198),"0")+IF($L$1=11,SUM($P198:Z198),"0")+IF($L$1=12,SUM($P198:AA198),"0")+IF($L$1=13,SUM($P198:AB198),"0")+IF($L$1=14,SUM($P198:AC198),"0")+IF($L$1=15,SUM($P198:AD198),"0")+IF($L$1=16,SUM($P198:AE198),"0")+IF($L$1=17,SUM($P198:AF198),"0")+IF($L$1=18,SUM($P198:AG198),"0")+IF($L$1=19,SUM($P198:AH198),"0")+IF($L$1=20,SUM($P198:AI198),"0")+IF($L$1=21,SUM($P198:AJ198),"0")+IF($L$1=22,SUM($P198:AK198),"0")+IF($L$1=23,SUM($P198:AL198),"0")+IF($L$1=24,SUM($P198:AM198),"0"),2),IF(BC198=0,(SUMIF($AP$11:$AP$1010,B198,$BC$11:$BC$1010)),BC198))</f>
        <v>0</v>
      </c>
      <c r="M198" s="163" t="n">
        <f aca="false">IF(G198=0,0,(L198/G198)*100)</f>
        <v>0</v>
      </c>
      <c r="N198" s="168" t="str">
        <f aca="false">IF(B198&gt;0,"ok","ocultar")</f>
        <v>ocultar</v>
      </c>
      <c r="O198" s="650"/>
      <c r="P198" s="724"/>
      <c r="Q198" s="725"/>
      <c r="R198" s="725"/>
      <c r="S198" s="725"/>
      <c r="T198" s="725"/>
      <c r="U198" s="725"/>
      <c r="V198" s="725"/>
      <c r="W198" s="725"/>
      <c r="X198" s="725"/>
      <c r="Y198" s="725"/>
      <c r="Z198" s="725"/>
      <c r="AA198" s="726"/>
      <c r="AB198" s="726"/>
      <c r="AC198" s="726"/>
      <c r="AD198" s="726"/>
      <c r="AE198" s="726"/>
      <c r="AF198" s="726"/>
      <c r="AG198" s="726"/>
      <c r="AH198" s="726"/>
      <c r="AI198" s="726"/>
      <c r="AJ198" s="726"/>
      <c r="AK198" s="726"/>
      <c r="AL198" s="726"/>
      <c r="AM198" s="727"/>
      <c r="AO198" s="728" t="n">
        <f aca="false">IF(E198&lt;&gt;0,G198,0)</f>
        <v>0</v>
      </c>
      <c r="AP198" s="157" t="n">
        <f aca="false">IF(B198=0,AP197,IF(ISNONTEXT(B198)=TRUE(),INT(B198),INT(LEFT(B198,FIND(".",B198)-1))))</f>
        <v>3</v>
      </c>
      <c r="AQ198" s="157" t="str">
        <f aca="false">IF(AQ199=1,1,IF(B198&lt;&gt;0,1,IF(C198&lt;&gt;0,1,IF(D198&lt;&gt;0,1,IF(E198&lt;&gt;0,1,"")))))</f>
        <v/>
      </c>
      <c r="AR198" s="157" t="str">
        <f aca="false">IF(AP198=0," ",IF(AP198&lt;&gt;AP197,AP198," "))</f>
        <v> </v>
      </c>
      <c r="AS198" s="732"/>
      <c r="AT198" s="730" t="n">
        <f aca="false">IF(AP198&lt;&gt;AR198,(IF('ORÇ.GLOBAL P CAIXA'!I199="",J198*(INFORMAÇÕES!$Q$99/INFORMAÇÕES!$Q$102),IF('ORÇ.GLOBAL P CAIXA'!I199="R",J198,0))),0)</f>
        <v>0</v>
      </c>
      <c r="AU198" s="75" t="n">
        <f aca="false">IF(AP198&lt;&gt;AR198,(IF('ORÇ.GLOBAL P CAIXA'!I199="",J198*(INFORMAÇÕES!$Q$100/INFORMAÇÕES!$Q$102),IF('ORÇ.GLOBAL P CAIXA'!I199="C",J198,0))),0)</f>
        <v>0</v>
      </c>
      <c r="AV198" s="75" t="n">
        <f aca="false">IF(AP198&lt;&gt;AR198,(IF('ORÇ.GLOBAL P CAIXA'!I199="",J198*INFORMAÇÕES!$U$115,IF('ORÇ.GLOBAL P CAIXA'!I199="CF",J198,0))),0)</f>
        <v>0</v>
      </c>
      <c r="AW198" s="75" t="n">
        <f aca="false">IF(AP198&lt;&gt;AR198,(IF('ORÇ.GLOBAL P CAIXA'!I199="",J198*INFORMAÇÕES!$U$116,IF('ORÇ.GLOBAL P CAIXA'!I199="O",J198,0))),0)</f>
        <v>0</v>
      </c>
      <c r="AX198" s="731" t="n">
        <f aca="false">IF(E198&lt;&gt;0,J198,0)</f>
        <v>0</v>
      </c>
      <c r="AY198" s="730" t="n">
        <f aca="false">IF(AP198&lt;&gt;AR198,(IF('ORÇ.GLOBAL P CAIXA'!I199="",L198*(INFORMAÇÕES!$Q$99/INFORMAÇÕES!$Q$102),IF('ORÇ.GLOBAL P CAIXA'!I199="R",L198,0))),0)</f>
        <v>0</v>
      </c>
      <c r="AZ198" s="75" t="n">
        <f aca="false">IF(AP198&lt;&gt;AR198,(IF('ORÇ.GLOBAL P CAIXA'!I199="",L198*(INFORMAÇÕES!$Q$100/INFORMAÇÕES!$Q$102),IF('ORÇ.GLOBAL P CAIXA'!I199="C",L198,0))),0)</f>
        <v>0</v>
      </c>
      <c r="BA198" s="75" t="n">
        <f aca="false">IF(AP198&lt;&gt;AR198,(IF('ORÇ.GLOBAL P CAIXA'!I199="",L198*INFORMAÇÕES!$U$115,IF('ORÇ.GLOBAL P CAIXA'!I199="CF",L198,0))),0)</f>
        <v>0</v>
      </c>
      <c r="BB198" s="75" t="n">
        <f aca="false">IF(AP198&lt;&gt;AR198,(IF('ORÇ.GLOBAL P CAIXA'!I199="",L198*INFORMAÇÕES!$U$116,IF('ORÇ.GLOBAL P CAIXA'!I199="O",L198,0))),0)</f>
        <v>0</v>
      </c>
      <c r="BC198" s="731" t="n">
        <f aca="false">IF(E198&lt;&gt;0,L198,0)</f>
        <v>0</v>
      </c>
    </row>
    <row r="199" s="174" customFormat="true" ht="14.25" hidden="false" customHeight="false" outlineLevel="0" collapsed="false">
      <c r="A199" s="159" t="n">
        <v>189</v>
      </c>
      <c r="B199" s="160" t="n">
        <f aca="false">'ORÇ.REPROG. P CAIXA'!B201</f>
        <v>0</v>
      </c>
      <c r="C199" s="723" t="n">
        <f aca="false">'ORÇ.REPROG. P CAIXA'!C201</f>
        <v>0</v>
      </c>
      <c r="D199" s="162" t="n">
        <f aca="false">'ORÇ.REPROG. P CAIXA'!D201</f>
        <v>0</v>
      </c>
      <c r="E199" s="163" t="n">
        <f aca="false">IF('BM GLOBAL'!$P$1&lt;&gt;0,'ORÇ.REPROG. P CAIXA'!E201,'ORÇ.REPROG. P CAIXA'!H201)</f>
        <v>0</v>
      </c>
      <c r="F199" s="163" t="n">
        <f aca="false">IF('BM GLOBAL'!$P$1&lt;&gt;0,IF('ORÇ.GLOBAL P CAIXA'!K200=0,'ORÇ.GLOBAL EMPRESA'!G200,'ORÇ.GLOBAL P CAIXA'!F200),'ORÇ.REPROG. P CAIXA'!I201)</f>
        <v>0</v>
      </c>
      <c r="G199" s="163" t="n">
        <f aca="false">IF(E199&lt;&gt;0,ROUND(E199*F199,2),IF(AO199=0,(SUMIF('ORÇ.REPROG. P CAIXA'!$AC$13:$AC$1012,B199,$AO$11:$AO$1010)),AO199))</f>
        <v>0</v>
      </c>
      <c r="H199" s="163" t="n">
        <f aca="false">IF(J199&lt;&gt;0,IF(E199&lt;&gt;0,J199/F199,0),0)</f>
        <v>0</v>
      </c>
      <c r="I199" s="163" t="n">
        <f aca="false">IF(L199&lt;&gt;0,IF(E199&lt;&gt;0,L199/F199,0),0)</f>
        <v>0</v>
      </c>
      <c r="J199" s="163" t="n">
        <f aca="false">IF(E199&lt;&gt;0,ROUND(INDEX($P$11:$AM$1010,$A199,$L$1),2),IF(AX199=0,(SUMIF($AP$11:$AP$1010,B199,$AX$11:$AX$1010)),AX199))</f>
        <v>0</v>
      </c>
      <c r="K199" s="163" t="n">
        <f aca="false">IF(G199=0,0,(J199/G199)*100)</f>
        <v>0</v>
      </c>
      <c r="L199" s="163" t="n">
        <f aca="false">IF(E199&lt;&gt;0,ROUND(IF($L$1=1,SUM(P199),"0")+IF($L$1=2,SUM($P199:Q199),"0")+IF($L$1=3,SUM($P199:R199),"0")+IF($L$1=4,SUM($P199:S199),"0")+IF($L$1=5,SUM($P199:T199),"0")+IF($L$1=6,SUM($P199:U199),"0")+IF($L$1=7,SUM($P199:V199),"0")+IF($L$1=8,SUM($P199:W199),"0")+IF($L$1=9,SUM($P199:X199),"0")+IF($L$1=10,SUM($P199:Y199),"0")+IF($L$1=11,SUM($P199:Z199),"0")+IF($L$1=12,SUM($P199:AA199),"0")+IF($L$1=13,SUM($P199:AB199),"0")+IF($L$1=14,SUM($P199:AC199),"0")+IF($L$1=15,SUM($P199:AD199),"0")+IF($L$1=16,SUM($P199:AE199),"0")+IF($L$1=17,SUM($P199:AF199),"0")+IF($L$1=18,SUM($P199:AG199),"0")+IF($L$1=19,SUM($P199:AH199),"0")+IF($L$1=20,SUM($P199:AI199),"0")+IF($L$1=21,SUM($P199:AJ199),"0")+IF($L$1=22,SUM($P199:AK199),"0")+IF($L$1=23,SUM($P199:AL199),"0")+IF($L$1=24,SUM($P199:AM199),"0"),2),IF(BC199=0,(SUMIF($AP$11:$AP$1010,B199,$BC$11:$BC$1010)),BC199))</f>
        <v>0</v>
      </c>
      <c r="M199" s="163" t="n">
        <f aca="false">IF(G199=0,0,(L199/G199)*100)</f>
        <v>0</v>
      </c>
      <c r="N199" s="168" t="str">
        <f aca="false">IF(B199&gt;0,"ok","ocultar")</f>
        <v>ocultar</v>
      </c>
      <c r="O199" s="650"/>
      <c r="P199" s="724"/>
      <c r="Q199" s="725"/>
      <c r="R199" s="725"/>
      <c r="S199" s="725"/>
      <c r="T199" s="725"/>
      <c r="U199" s="725"/>
      <c r="V199" s="725"/>
      <c r="W199" s="725"/>
      <c r="X199" s="725"/>
      <c r="Y199" s="725"/>
      <c r="Z199" s="725"/>
      <c r="AA199" s="726"/>
      <c r="AB199" s="726"/>
      <c r="AC199" s="726"/>
      <c r="AD199" s="726"/>
      <c r="AE199" s="726"/>
      <c r="AF199" s="726"/>
      <c r="AG199" s="726"/>
      <c r="AH199" s="726"/>
      <c r="AI199" s="726"/>
      <c r="AJ199" s="726"/>
      <c r="AK199" s="726"/>
      <c r="AL199" s="726"/>
      <c r="AM199" s="727"/>
      <c r="AO199" s="728" t="n">
        <f aca="false">IF(E199&lt;&gt;0,G199,0)</f>
        <v>0</v>
      </c>
      <c r="AP199" s="157" t="n">
        <f aca="false">IF(B199=0,AP198,IF(ISNONTEXT(B199)=TRUE(),INT(B199),INT(LEFT(B199,FIND(".",B199)-1))))</f>
        <v>3</v>
      </c>
      <c r="AQ199" s="157" t="str">
        <f aca="false">IF(AQ200=1,1,IF(B199&lt;&gt;0,1,IF(C199&lt;&gt;0,1,IF(D199&lt;&gt;0,1,IF(E199&lt;&gt;0,1,"")))))</f>
        <v/>
      </c>
      <c r="AR199" s="157" t="str">
        <f aca="false">IF(AP199=0," ",IF(AP199&lt;&gt;AP198,AP199," "))</f>
        <v> </v>
      </c>
      <c r="AS199" s="732"/>
      <c r="AT199" s="730" t="n">
        <f aca="false">IF(AP199&lt;&gt;AR199,(IF('ORÇ.GLOBAL P CAIXA'!I200="",J199*(INFORMAÇÕES!$Q$99/INFORMAÇÕES!$Q$102),IF('ORÇ.GLOBAL P CAIXA'!I200="R",J199,0))),0)</f>
        <v>0</v>
      </c>
      <c r="AU199" s="75" t="n">
        <f aca="false">IF(AP199&lt;&gt;AR199,(IF('ORÇ.GLOBAL P CAIXA'!I200="",J199*(INFORMAÇÕES!$Q$100/INFORMAÇÕES!$Q$102),IF('ORÇ.GLOBAL P CAIXA'!I200="C",J199,0))),0)</f>
        <v>0</v>
      </c>
      <c r="AV199" s="75" t="n">
        <f aca="false">IF(AP199&lt;&gt;AR199,(IF('ORÇ.GLOBAL P CAIXA'!I200="",J199*INFORMAÇÕES!$U$115,IF('ORÇ.GLOBAL P CAIXA'!I200="CF",J199,0))),0)</f>
        <v>0</v>
      </c>
      <c r="AW199" s="75" t="n">
        <f aca="false">IF(AP199&lt;&gt;AR199,(IF('ORÇ.GLOBAL P CAIXA'!I200="",J199*INFORMAÇÕES!$U$116,IF('ORÇ.GLOBAL P CAIXA'!I200="O",J199,0))),0)</f>
        <v>0</v>
      </c>
      <c r="AX199" s="731" t="n">
        <f aca="false">IF(E199&lt;&gt;0,J199,0)</f>
        <v>0</v>
      </c>
      <c r="AY199" s="730" t="n">
        <f aca="false">IF(AP199&lt;&gt;AR199,(IF('ORÇ.GLOBAL P CAIXA'!I200="",L199*(INFORMAÇÕES!$Q$99/INFORMAÇÕES!$Q$102),IF('ORÇ.GLOBAL P CAIXA'!I200="R",L199,0))),0)</f>
        <v>0</v>
      </c>
      <c r="AZ199" s="75" t="n">
        <f aca="false">IF(AP199&lt;&gt;AR199,(IF('ORÇ.GLOBAL P CAIXA'!I200="",L199*(INFORMAÇÕES!$Q$100/INFORMAÇÕES!$Q$102),IF('ORÇ.GLOBAL P CAIXA'!I200="C",L199,0))),0)</f>
        <v>0</v>
      </c>
      <c r="BA199" s="75" t="n">
        <f aca="false">IF(AP199&lt;&gt;AR199,(IF('ORÇ.GLOBAL P CAIXA'!I200="",L199*INFORMAÇÕES!$U$115,IF('ORÇ.GLOBAL P CAIXA'!I200="CF",L199,0))),0)</f>
        <v>0</v>
      </c>
      <c r="BB199" s="75" t="n">
        <f aca="false">IF(AP199&lt;&gt;AR199,(IF('ORÇ.GLOBAL P CAIXA'!I200="",L199*INFORMAÇÕES!$U$116,IF('ORÇ.GLOBAL P CAIXA'!I200="O",L199,0))),0)</f>
        <v>0</v>
      </c>
      <c r="BC199" s="731" t="n">
        <f aca="false">IF(E199&lt;&gt;0,L199,0)</f>
        <v>0</v>
      </c>
    </row>
    <row r="200" s="174" customFormat="true" ht="14.25" hidden="false" customHeight="false" outlineLevel="0" collapsed="false">
      <c r="A200" s="159" t="n">
        <v>190</v>
      </c>
      <c r="B200" s="160" t="n">
        <f aca="false">'ORÇ.REPROG. P CAIXA'!B202</f>
        <v>0</v>
      </c>
      <c r="C200" s="723" t="n">
        <f aca="false">'ORÇ.REPROG. P CAIXA'!C202</f>
        <v>0</v>
      </c>
      <c r="D200" s="162" t="n">
        <f aca="false">'ORÇ.REPROG. P CAIXA'!D202</f>
        <v>0</v>
      </c>
      <c r="E200" s="163" t="n">
        <f aca="false">IF('BM GLOBAL'!$P$1&lt;&gt;0,'ORÇ.REPROG. P CAIXA'!E202,'ORÇ.REPROG. P CAIXA'!H202)</f>
        <v>0</v>
      </c>
      <c r="F200" s="163" t="n">
        <f aca="false">IF('BM GLOBAL'!$P$1&lt;&gt;0,IF('ORÇ.GLOBAL P CAIXA'!K201=0,'ORÇ.GLOBAL EMPRESA'!G201,'ORÇ.GLOBAL P CAIXA'!F201),'ORÇ.REPROG. P CAIXA'!I202)</f>
        <v>0</v>
      </c>
      <c r="G200" s="163" t="n">
        <f aca="false">IF(E200&lt;&gt;0,ROUND(E200*F200,2),IF(AO200=0,(SUMIF('ORÇ.REPROG. P CAIXA'!$AC$13:$AC$1012,B200,$AO$11:$AO$1010)),AO200))</f>
        <v>0</v>
      </c>
      <c r="H200" s="163" t="n">
        <f aca="false">IF(J200&lt;&gt;0,IF(E200&lt;&gt;0,J200/F200,0),0)</f>
        <v>0</v>
      </c>
      <c r="I200" s="163" t="n">
        <f aca="false">IF(L200&lt;&gt;0,IF(E200&lt;&gt;0,L200/F200,0),0)</f>
        <v>0</v>
      </c>
      <c r="J200" s="163" t="n">
        <f aca="false">IF(E200&lt;&gt;0,ROUND(INDEX($P$11:$AM$1010,$A200,$L$1),2),IF(AX200=0,(SUMIF($AP$11:$AP$1010,B200,$AX$11:$AX$1010)),AX200))</f>
        <v>0</v>
      </c>
      <c r="K200" s="163" t="n">
        <f aca="false">IF(G200=0,0,(J200/G200)*100)</f>
        <v>0</v>
      </c>
      <c r="L200" s="163" t="n">
        <f aca="false">IF(E200&lt;&gt;0,ROUND(IF($L$1=1,SUM(P200),"0")+IF($L$1=2,SUM($P200:Q200),"0")+IF($L$1=3,SUM($P200:R200),"0")+IF($L$1=4,SUM($P200:S200),"0")+IF($L$1=5,SUM($P200:T200),"0")+IF($L$1=6,SUM($P200:U200),"0")+IF($L$1=7,SUM($P200:V200),"0")+IF($L$1=8,SUM($P200:W200),"0")+IF($L$1=9,SUM($P200:X200),"0")+IF($L$1=10,SUM($P200:Y200),"0")+IF($L$1=11,SUM($P200:Z200),"0")+IF($L$1=12,SUM($P200:AA200),"0")+IF($L$1=13,SUM($P200:AB200),"0")+IF($L$1=14,SUM($P200:AC200),"0")+IF($L$1=15,SUM($P200:AD200),"0")+IF($L$1=16,SUM($P200:AE200),"0")+IF($L$1=17,SUM($P200:AF200),"0")+IF($L$1=18,SUM($P200:AG200),"0")+IF($L$1=19,SUM($P200:AH200),"0")+IF($L$1=20,SUM($P200:AI200),"0")+IF($L$1=21,SUM($P200:AJ200),"0")+IF($L$1=22,SUM($P200:AK200),"0")+IF($L$1=23,SUM($P200:AL200),"0")+IF($L$1=24,SUM($P200:AM200),"0"),2),IF(BC200=0,(SUMIF($AP$11:$AP$1010,B200,$BC$11:$BC$1010)),BC200))</f>
        <v>0</v>
      </c>
      <c r="M200" s="163" t="n">
        <f aca="false">IF(G200=0,0,(L200/G200)*100)</f>
        <v>0</v>
      </c>
      <c r="N200" s="168" t="str">
        <f aca="false">IF(B200&gt;0,"ok","ocultar")</f>
        <v>ocultar</v>
      </c>
      <c r="O200" s="650"/>
      <c r="P200" s="724"/>
      <c r="Q200" s="725"/>
      <c r="R200" s="725"/>
      <c r="S200" s="725"/>
      <c r="T200" s="725"/>
      <c r="U200" s="725"/>
      <c r="V200" s="725"/>
      <c r="W200" s="725"/>
      <c r="X200" s="725"/>
      <c r="Y200" s="725"/>
      <c r="Z200" s="725"/>
      <c r="AA200" s="726"/>
      <c r="AB200" s="726"/>
      <c r="AC200" s="726"/>
      <c r="AD200" s="726"/>
      <c r="AE200" s="726"/>
      <c r="AF200" s="726"/>
      <c r="AG200" s="726"/>
      <c r="AH200" s="726"/>
      <c r="AI200" s="726"/>
      <c r="AJ200" s="726"/>
      <c r="AK200" s="726"/>
      <c r="AL200" s="726"/>
      <c r="AM200" s="727"/>
      <c r="AO200" s="728" t="n">
        <f aca="false">IF(E200&lt;&gt;0,G200,0)</f>
        <v>0</v>
      </c>
      <c r="AP200" s="157" t="n">
        <f aca="false">IF(B200=0,AP199,IF(ISNONTEXT(B200)=TRUE(),INT(B200),INT(LEFT(B200,FIND(".",B200)-1))))</f>
        <v>3</v>
      </c>
      <c r="AQ200" s="157" t="str">
        <f aca="false">IF(AQ201=1,1,IF(B200&lt;&gt;0,1,IF(C200&lt;&gt;0,1,IF(D200&lt;&gt;0,1,IF(E200&lt;&gt;0,1,"")))))</f>
        <v/>
      </c>
      <c r="AR200" s="157" t="str">
        <f aca="false">IF(AP200=0," ",IF(AP200&lt;&gt;AP199,AP200," "))</f>
        <v> </v>
      </c>
      <c r="AS200" s="732"/>
      <c r="AT200" s="730" t="n">
        <f aca="false">IF(AP200&lt;&gt;AR200,(IF('ORÇ.GLOBAL P CAIXA'!I201="",J200*(INFORMAÇÕES!$Q$99/INFORMAÇÕES!$Q$102),IF('ORÇ.GLOBAL P CAIXA'!I201="R",J200,0))),0)</f>
        <v>0</v>
      </c>
      <c r="AU200" s="75" t="n">
        <f aca="false">IF(AP200&lt;&gt;AR200,(IF('ORÇ.GLOBAL P CAIXA'!I201="",J200*(INFORMAÇÕES!$Q$100/INFORMAÇÕES!$Q$102),IF('ORÇ.GLOBAL P CAIXA'!I201="C",J200,0))),0)</f>
        <v>0</v>
      </c>
      <c r="AV200" s="75" t="n">
        <f aca="false">IF(AP200&lt;&gt;AR200,(IF('ORÇ.GLOBAL P CAIXA'!I201="",J200*INFORMAÇÕES!$U$115,IF('ORÇ.GLOBAL P CAIXA'!I201="CF",J200,0))),0)</f>
        <v>0</v>
      </c>
      <c r="AW200" s="75" t="n">
        <f aca="false">IF(AP200&lt;&gt;AR200,(IF('ORÇ.GLOBAL P CAIXA'!I201="",J200*INFORMAÇÕES!$U$116,IF('ORÇ.GLOBAL P CAIXA'!I201="O",J200,0))),0)</f>
        <v>0</v>
      </c>
      <c r="AX200" s="731" t="n">
        <f aca="false">IF(E200&lt;&gt;0,J200,0)</f>
        <v>0</v>
      </c>
      <c r="AY200" s="730" t="n">
        <f aca="false">IF(AP200&lt;&gt;AR200,(IF('ORÇ.GLOBAL P CAIXA'!I201="",L200*(INFORMAÇÕES!$Q$99/INFORMAÇÕES!$Q$102),IF('ORÇ.GLOBAL P CAIXA'!I201="R",L200,0))),0)</f>
        <v>0</v>
      </c>
      <c r="AZ200" s="75" t="n">
        <f aca="false">IF(AP200&lt;&gt;AR200,(IF('ORÇ.GLOBAL P CAIXA'!I201="",L200*(INFORMAÇÕES!$Q$100/INFORMAÇÕES!$Q$102),IF('ORÇ.GLOBAL P CAIXA'!I201="C",L200,0))),0)</f>
        <v>0</v>
      </c>
      <c r="BA200" s="75" t="n">
        <f aca="false">IF(AP200&lt;&gt;AR200,(IF('ORÇ.GLOBAL P CAIXA'!I201="",L200*INFORMAÇÕES!$U$115,IF('ORÇ.GLOBAL P CAIXA'!I201="CF",L200,0))),0)</f>
        <v>0</v>
      </c>
      <c r="BB200" s="75" t="n">
        <f aca="false">IF(AP200&lt;&gt;AR200,(IF('ORÇ.GLOBAL P CAIXA'!I201="",L200*INFORMAÇÕES!$U$116,IF('ORÇ.GLOBAL P CAIXA'!I201="O",L200,0))),0)</f>
        <v>0</v>
      </c>
      <c r="BC200" s="731" t="n">
        <f aca="false">IF(E200&lt;&gt;0,L200,0)</f>
        <v>0</v>
      </c>
    </row>
    <row r="201" s="174" customFormat="true" ht="14.25" hidden="false" customHeight="false" outlineLevel="0" collapsed="false">
      <c r="A201" s="159" t="n">
        <v>191</v>
      </c>
      <c r="B201" s="160" t="n">
        <f aca="false">'ORÇ.REPROG. P CAIXA'!B203</f>
        <v>0</v>
      </c>
      <c r="C201" s="723" t="n">
        <f aca="false">'ORÇ.REPROG. P CAIXA'!C203</f>
        <v>0</v>
      </c>
      <c r="D201" s="162" t="n">
        <f aca="false">'ORÇ.REPROG. P CAIXA'!D203</f>
        <v>0</v>
      </c>
      <c r="E201" s="163" t="n">
        <f aca="false">IF('BM GLOBAL'!$P$1&lt;&gt;0,'ORÇ.REPROG. P CAIXA'!E203,'ORÇ.REPROG. P CAIXA'!H203)</f>
        <v>0</v>
      </c>
      <c r="F201" s="163" t="n">
        <f aca="false">IF('BM GLOBAL'!$P$1&lt;&gt;0,IF('ORÇ.GLOBAL P CAIXA'!K202=0,'ORÇ.GLOBAL EMPRESA'!G202,'ORÇ.GLOBAL P CAIXA'!F202),'ORÇ.REPROG. P CAIXA'!I203)</f>
        <v>0</v>
      </c>
      <c r="G201" s="163" t="n">
        <f aca="false">IF(E201&lt;&gt;0,ROUND(E201*F201,2),IF(AO201=0,(SUMIF('ORÇ.REPROG. P CAIXA'!$AC$13:$AC$1012,B201,$AO$11:$AO$1010)),AO201))</f>
        <v>0</v>
      </c>
      <c r="H201" s="163" t="n">
        <f aca="false">IF(J201&lt;&gt;0,IF(E201&lt;&gt;0,J201/F201,0),0)</f>
        <v>0</v>
      </c>
      <c r="I201" s="163" t="n">
        <f aca="false">IF(L201&lt;&gt;0,IF(E201&lt;&gt;0,L201/F201,0),0)</f>
        <v>0</v>
      </c>
      <c r="J201" s="163" t="n">
        <f aca="false">IF(E201&lt;&gt;0,ROUND(INDEX($P$11:$AM$1010,$A201,$L$1),2),IF(AX201=0,(SUMIF($AP$11:$AP$1010,B201,$AX$11:$AX$1010)),AX201))</f>
        <v>0</v>
      </c>
      <c r="K201" s="163" t="n">
        <f aca="false">IF(G201=0,0,(J201/G201)*100)</f>
        <v>0</v>
      </c>
      <c r="L201" s="163" t="n">
        <f aca="false">IF(E201&lt;&gt;0,ROUND(IF($L$1=1,SUM(P201),"0")+IF($L$1=2,SUM($P201:Q201),"0")+IF($L$1=3,SUM($P201:R201),"0")+IF($L$1=4,SUM($P201:S201),"0")+IF($L$1=5,SUM($P201:T201),"0")+IF($L$1=6,SUM($P201:U201),"0")+IF($L$1=7,SUM($P201:V201),"0")+IF($L$1=8,SUM($P201:W201),"0")+IF($L$1=9,SUM($P201:X201),"0")+IF($L$1=10,SUM($P201:Y201),"0")+IF($L$1=11,SUM($P201:Z201),"0")+IF($L$1=12,SUM($P201:AA201),"0")+IF($L$1=13,SUM($P201:AB201),"0")+IF($L$1=14,SUM($P201:AC201),"0")+IF($L$1=15,SUM($P201:AD201),"0")+IF($L$1=16,SUM($P201:AE201),"0")+IF($L$1=17,SUM($P201:AF201),"0")+IF($L$1=18,SUM($P201:AG201),"0")+IF($L$1=19,SUM($P201:AH201),"0")+IF($L$1=20,SUM($P201:AI201),"0")+IF($L$1=21,SUM($P201:AJ201),"0")+IF($L$1=22,SUM($P201:AK201),"0")+IF($L$1=23,SUM($P201:AL201),"0")+IF($L$1=24,SUM($P201:AM201),"0"),2),IF(BC201=0,(SUMIF($AP$11:$AP$1010,B201,$BC$11:$BC$1010)),BC201))</f>
        <v>0</v>
      </c>
      <c r="M201" s="163" t="n">
        <f aca="false">IF(G201=0,0,(L201/G201)*100)</f>
        <v>0</v>
      </c>
      <c r="N201" s="168" t="str">
        <f aca="false">IF(B201&gt;0,"ok","ocultar")</f>
        <v>ocultar</v>
      </c>
      <c r="O201" s="650"/>
      <c r="P201" s="724"/>
      <c r="Q201" s="725"/>
      <c r="R201" s="725"/>
      <c r="S201" s="725"/>
      <c r="T201" s="725"/>
      <c r="U201" s="725"/>
      <c r="V201" s="725"/>
      <c r="W201" s="725"/>
      <c r="X201" s="725"/>
      <c r="Y201" s="725"/>
      <c r="Z201" s="725"/>
      <c r="AA201" s="726"/>
      <c r="AB201" s="726"/>
      <c r="AC201" s="726"/>
      <c r="AD201" s="726"/>
      <c r="AE201" s="726"/>
      <c r="AF201" s="726"/>
      <c r="AG201" s="726"/>
      <c r="AH201" s="726"/>
      <c r="AI201" s="726"/>
      <c r="AJ201" s="726"/>
      <c r="AK201" s="726"/>
      <c r="AL201" s="726"/>
      <c r="AM201" s="727"/>
      <c r="AO201" s="728" t="n">
        <f aca="false">IF(E201&lt;&gt;0,G201,0)</f>
        <v>0</v>
      </c>
      <c r="AP201" s="157" t="n">
        <f aca="false">IF(B201=0,AP200,IF(ISNONTEXT(B201)=TRUE(),INT(B201),INT(LEFT(B201,FIND(".",B201)-1))))</f>
        <v>3</v>
      </c>
      <c r="AQ201" s="157" t="str">
        <f aca="false">IF(AQ202=1,1,IF(B201&lt;&gt;0,1,IF(C201&lt;&gt;0,1,IF(D201&lt;&gt;0,1,IF(E201&lt;&gt;0,1,"")))))</f>
        <v/>
      </c>
      <c r="AR201" s="157" t="str">
        <f aca="false">IF(AP201=0," ",IF(AP201&lt;&gt;AP200,AP201," "))</f>
        <v> </v>
      </c>
      <c r="AS201" s="732"/>
      <c r="AT201" s="730" t="n">
        <f aca="false">IF(AP201&lt;&gt;AR201,(IF('ORÇ.GLOBAL P CAIXA'!I202="",J201*(INFORMAÇÕES!$Q$99/INFORMAÇÕES!$Q$102),IF('ORÇ.GLOBAL P CAIXA'!I202="R",J201,0))),0)</f>
        <v>0</v>
      </c>
      <c r="AU201" s="75" t="n">
        <f aca="false">IF(AP201&lt;&gt;AR201,(IF('ORÇ.GLOBAL P CAIXA'!I202="",J201*(INFORMAÇÕES!$Q$100/INFORMAÇÕES!$Q$102),IF('ORÇ.GLOBAL P CAIXA'!I202="C",J201,0))),0)</f>
        <v>0</v>
      </c>
      <c r="AV201" s="75" t="n">
        <f aca="false">IF(AP201&lt;&gt;AR201,(IF('ORÇ.GLOBAL P CAIXA'!I202="",J201*INFORMAÇÕES!$U$115,IF('ORÇ.GLOBAL P CAIXA'!I202="CF",J201,0))),0)</f>
        <v>0</v>
      </c>
      <c r="AW201" s="75" t="n">
        <f aca="false">IF(AP201&lt;&gt;AR201,(IF('ORÇ.GLOBAL P CAIXA'!I202="",J201*INFORMAÇÕES!$U$116,IF('ORÇ.GLOBAL P CAIXA'!I202="O",J201,0))),0)</f>
        <v>0</v>
      </c>
      <c r="AX201" s="731" t="n">
        <f aca="false">IF(E201&lt;&gt;0,J201,0)</f>
        <v>0</v>
      </c>
      <c r="AY201" s="730" t="n">
        <f aca="false">IF(AP201&lt;&gt;AR201,(IF('ORÇ.GLOBAL P CAIXA'!I202="",L201*(INFORMAÇÕES!$Q$99/INFORMAÇÕES!$Q$102),IF('ORÇ.GLOBAL P CAIXA'!I202="R",L201,0))),0)</f>
        <v>0</v>
      </c>
      <c r="AZ201" s="75" t="n">
        <f aca="false">IF(AP201&lt;&gt;AR201,(IF('ORÇ.GLOBAL P CAIXA'!I202="",L201*(INFORMAÇÕES!$Q$100/INFORMAÇÕES!$Q$102),IF('ORÇ.GLOBAL P CAIXA'!I202="C",L201,0))),0)</f>
        <v>0</v>
      </c>
      <c r="BA201" s="75" t="n">
        <f aca="false">IF(AP201&lt;&gt;AR201,(IF('ORÇ.GLOBAL P CAIXA'!I202="",L201*INFORMAÇÕES!$U$115,IF('ORÇ.GLOBAL P CAIXA'!I202="CF",L201,0))),0)</f>
        <v>0</v>
      </c>
      <c r="BB201" s="75" t="n">
        <f aca="false">IF(AP201&lt;&gt;AR201,(IF('ORÇ.GLOBAL P CAIXA'!I202="",L201*INFORMAÇÕES!$U$116,IF('ORÇ.GLOBAL P CAIXA'!I202="O",L201,0))),0)</f>
        <v>0</v>
      </c>
      <c r="BC201" s="731" t="n">
        <f aca="false">IF(E201&lt;&gt;0,L201,0)</f>
        <v>0</v>
      </c>
    </row>
    <row r="202" s="174" customFormat="true" ht="14.25" hidden="false" customHeight="false" outlineLevel="0" collapsed="false">
      <c r="A202" s="159" t="n">
        <v>192</v>
      </c>
      <c r="B202" s="160" t="n">
        <f aca="false">'ORÇ.REPROG. P CAIXA'!B204</f>
        <v>0</v>
      </c>
      <c r="C202" s="723" t="n">
        <f aca="false">'ORÇ.REPROG. P CAIXA'!C204</f>
        <v>0</v>
      </c>
      <c r="D202" s="162" t="n">
        <f aca="false">'ORÇ.REPROG. P CAIXA'!D204</f>
        <v>0</v>
      </c>
      <c r="E202" s="163" t="n">
        <f aca="false">IF('BM GLOBAL'!$P$1&lt;&gt;0,'ORÇ.REPROG. P CAIXA'!E204,'ORÇ.REPROG. P CAIXA'!H204)</f>
        <v>0</v>
      </c>
      <c r="F202" s="163" t="n">
        <f aca="false">IF('BM GLOBAL'!$P$1&lt;&gt;0,IF('ORÇ.GLOBAL P CAIXA'!K203=0,'ORÇ.GLOBAL EMPRESA'!G203,'ORÇ.GLOBAL P CAIXA'!F203),'ORÇ.REPROG. P CAIXA'!I204)</f>
        <v>0</v>
      </c>
      <c r="G202" s="163" t="n">
        <f aca="false">IF(E202&lt;&gt;0,ROUND(E202*F202,2),IF(AO202=0,(SUMIF('ORÇ.REPROG. P CAIXA'!$AC$13:$AC$1012,B202,$AO$11:$AO$1010)),AO202))</f>
        <v>0</v>
      </c>
      <c r="H202" s="163" t="n">
        <f aca="false">IF(J202&lt;&gt;0,IF(E202&lt;&gt;0,J202/F202,0),0)</f>
        <v>0</v>
      </c>
      <c r="I202" s="163" t="n">
        <f aca="false">IF(L202&lt;&gt;0,IF(E202&lt;&gt;0,L202/F202,0),0)</f>
        <v>0</v>
      </c>
      <c r="J202" s="163" t="n">
        <f aca="false">IF(E202&lt;&gt;0,ROUND(INDEX($P$11:$AM$1010,$A202,$L$1),2),IF(AX202=0,(SUMIF($AP$11:$AP$1010,B202,$AX$11:$AX$1010)),AX202))</f>
        <v>0</v>
      </c>
      <c r="K202" s="163" t="n">
        <f aca="false">IF(G202=0,0,(J202/G202)*100)</f>
        <v>0</v>
      </c>
      <c r="L202" s="163" t="n">
        <f aca="false">IF(E202&lt;&gt;0,ROUND(IF($L$1=1,SUM(P202),"0")+IF($L$1=2,SUM($P202:Q202),"0")+IF($L$1=3,SUM($P202:R202),"0")+IF($L$1=4,SUM($P202:S202),"0")+IF($L$1=5,SUM($P202:T202),"0")+IF($L$1=6,SUM($P202:U202),"0")+IF($L$1=7,SUM($P202:V202),"0")+IF($L$1=8,SUM($P202:W202),"0")+IF($L$1=9,SUM($P202:X202),"0")+IF($L$1=10,SUM($P202:Y202),"0")+IF($L$1=11,SUM($P202:Z202),"0")+IF($L$1=12,SUM($P202:AA202),"0")+IF($L$1=13,SUM($P202:AB202),"0")+IF($L$1=14,SUM($P202:AC202),"0")+IF($L$1=15,SUM($P202:AD202),"0")+IF($L$1=16,SUM($P202:AE202),"0")+IF($L$1=17,SUM($P202:AF202),"0")+IF($L$1=18,SUM($P202:AG202),"0")+IF($L$1=19,SUM($P202:AH202),"0")+IF($L$1=20,SUM($P202:AI202),"0")+IF($L$1=21,SUM($P202:AJ202),"0")+IF($L$1=22,SUM($P202:AK202),"0")+IF($L$1=23,SUM($P202:AL202),"0")+IF($L$1=24,SUM($P202:AM202),"0"),2),IF(BC202=0,(SUMIF($AP$11:$AP$1010,B202,$BC$11:$BC$1010)),BC202))</f>
        <v>0</v>
      </c>
      <c r="M202" s="163" t="n">
        <f aca="false">IF(G202=0,0,(L202/G202)*100)</f>
        <v>0</v>
      </c>
      <c r="N202" s="168" t="str">
        <f aca="false">IF(B202&gt;0,"ok","ocultar")</f>
        <v>ocultar</v>
      </c>
      <c r="O202" s="650"/>
      <c r="P202" s="724"/>
      <c r="Q202" s="725"/>
      <c r="R202" s="725"/>
      <c r="S202" s="725"/>
      <c r="T202" s="725"/>
      <c r="U202" s="725"/>
      <c r="V202" s="725"/>
      <c r="W202" s="725"/>
      <c r="X202" s="725"/>
      <c r="Y202" s="725"/>
      <c r="Z202" s="725"/>
      <c r="AA202" s="726"/>
      <c r="AB202" s="726"/>
      <c r="AC202" s="726"/>
      <c r="AD202" s="726"/>
      <c r="AE202" s="726"/>
      <c r="AF202" s="726"/>
      <c r="AG202" s="726"/>
      <c r="AH202" s="726"/>
      <c r="AI202" s="726"/>
      <c r="AJ202" s="726"/>
      <c r="AK202" s="726"/>
      <c r="AL202" s="726"/>
      <c r="AM202" s="727"/>
      <c r="AO202" s="728" t="n">
        <f aca="false">IF(E202&lt;&gt;0,G202,0)</f>
        <v>0</v>
      </c>
      <c r="AP202" s="157" t="n">
        <f aca="false">IF(B202=0,AP201,IF(ISNONTEXT(B202)=TRUE(),INT(B202),INT(LEFT(B202,FIND(".",B202)-1))))</f>
        <v>3</v>
      </c>
      <c r="AQ202" s="157" t="str">
        <f aca="false">IF(AQ203=1,1,IF(B202&lt;&gt;0,1,IF(C202&lt;&gt;0,1,IF(D202&lt;&gt;0,1,IF(E202&lt;&gt;0,1,"")))))</f>
        <v/>
      </c>
      <c r="AR202" s="157" t="str">
        <f aca="false">IF(AP202=0," ",IF(AP202&lt;&gt;AP201,AP202," "))</f>
        <v> </v>
      </c>
      <c r="AS202" s="732"/>
      <c r="AT202" s="730" t="n">
        <f aca="false">IF(AP202&lt;&gt;AR202,(IF('ORÇ.GLOBAL P CAIXA'!I203="",J202*(INFORMAÇÕES!$Q$99/INFORMAÇÕES!$Q$102),IF('ORÇ.GLOBAL P CAIXA'!I203="R",J202,0))),0)</f>
        <v>0</v>
      </c>
      <c r="AU202" s="75" t="n">
        <f aca="false">IF(AP202&lt;&gt;AR202,(IF('ORÇ.GLOBAL P CAIXA'!I203="",J202*(INFORMAÇÕES!$Q$100/INFORMAÇÕES!$Q$102),IF('ORÇ.GLOBAL P CAIXA'!I203="C",J202,0))),0)</f>
        <v>0</v>
      </c>
      <c r="AV202" s="75" t="n">
        <f aca="false">IF(AP202&lt;&gt;AR202,(IF('ORÇ.GLOBAL P CAIXA'!I203="",J202*INFORMAÇÕES!$U$115,IF('ORÇ.GLOBAL P CAIXA'!I203="CF",J202,0))),0)</f>
        <v>0</v>
      </c>
      <c r="AW202" s="75" t="n">
        <f aca="false">IF(AP202&lt;&gt;AR202,(IF('ORÇ.GLOBAL P CAIXA'!I203="",J202*INFORMAÇÕES!$U$116,IF('ORÇ.GLOBAL P CAIXA'!I203="O",J202,0))),0)</f>
        <v>0</v>
      </c>
      <c r="AX202" s="731" t="n">
        <f aca="false">IF(E202&lt;&gt;0,J202,0)</f>
        <v>0</v>
      </c>
      <c r="AY202" s="730" t="n">
        <f aca="false">IF(AP202&lt;&gt;AR202,(IF('ORÇ.GLOBAL P CAIXA'!I203="",L202*(INFORMAÇÕES!$Q$99/INFORMAÇÕES!$Q$102),IF('ORÇ.GLOBAL P CAIXA'!I203="R",L202,0))),0)</f>
        <v>0</v>
      </c>
      <c r="AZ202" s="75" t="n">
        <f aca="false">IF(AP202&lt;&gt;AR202,(IF('ORÇ.GLOBAL P CAIXA'!I203="",L202*(INFORMAÇÕES!$Q$100/INFORMAÇÕES!$Q$102),IF('ORÇ.GLOBAL P CAIXA'!I203="C",L202,0))),0)</f>
        <v>0</v>
      </c>
      <c r="BA202" s="75" t="n">
        <f aca="false">IF(AP202&lt;&gt;AR202,(IF('ORÇ.GLOBAL P CAIXA'!I203="",L202*INFORMAÇÕES!$U$115,IF('ORÇ.GLOBAL P CAIXA'!I203="CF",L202,0))),0)</f>
        <v>0</v>
      </c>
      <c r="BB202" s="75" t="n">
        <f aca="false">IF(AP202&lt;&gt;AR202,(IF('ORÇ.GLOBAL P CAIXA'!I203="",L202*INFORMAÇÕES!$U$116,IF('ORÇ.GLOBAL P CAIXA'!I203="O",L202,0))),0)</f>
        <v>0</v>
      </c>
      <c r="BC202" s="731" t="n">
        <f aca="false">IF(E202&lt;&gt;0,L202,0)</f>
        <v>0</v>
      </c>
    </row>
    <row r="203" s="174" customFormat="true" ht="14.25" hidden="false" customHeight="false" outlineLevel="0" collapsed="false">
      <c r="A203" s="159" t="n">
        <v>193</v>
      </c>
      <c r="B203" s="160" t="n">
        <f aca="false">'ORÇ.REPROG. P CAIXA'!B205</f>
        <v>0</v>
      </c>
      <c r="C203" s="723" t="n">
        <f aca="false">'ORÇ.REPROG. P CAIXA'!C205</f>
        <v>0</v>
      </c>
      <c r="D203" s="162" t="n">
        <f aca="false">'ORÇ.REPROG. P CAIXA'!D205</f>
        <v>0</v>
      </c>
      <c r="E203" s="163" t="n">
        <f aca="false">IF('BM GLOBAL'!$P$1&lt;&gt;0,'ORÇ.REPROG. P CAIXA'!E205,'ORÇ.REPROG. P CAIXA'!H205)</f>
        <v>0</v>
      </c>
      <c r="F203" s="163" t="n">
        <f aca="false">IF('BM GLOBAL'!$P$1&lt;&gt;0,IF('ORÇ.GLOBAL P CAIXA'!K204=0,'ORÇ.GLOBAL EMPRESA'!G204,'ORÇ.GLOBAL P CAIXA'!F204),'ORÇ.REPROG. P CAIXA'!I205)</f>
        <v>0</v>
      </c>
      <c r="G203" s="163" t="n">
        <f aca="false">IF(E203&lt;&gt;0,ROUND(E203*F203,2),IF(AO203=0,(SUMIF('ORÇ.REPROG. P CAIXA'!$AC$13:$AC$1012,B203,$AO$11:$AO$1010)),AO203))</f>
        <v>0</v>
      </c>
      <c r="H203" s="163" t="n">
        <f aca="false">IF(J203&lt;&gt;0,IF(E203&lt;&gt;0,J203/F203,0),0)</f>
        <v>0</v>
      </c>
      <c r="I203" s="163" t="n">
        <f aca="false">IF(L203&lt;&gt;0,IF(E203&lt;&gt;0,L203/F203,0),0)</f>
        <v>0</v>
      </c>
      <c r="J203" s="163" t="n">
        <f aca="false">IF(E203&lt;&gt;0,ROUND(INDEX($P$11:$AM$1010,$A203,$L$1),2),IF(AX203=0,(SUMIF($AP$11:$AP$1010,B203,$AX$11:$AX$1010)),AX203))</f>
        <v>0</v>
      </c>
      <c r="K203" s="163" t="n">
        <f aca="false">IF(G203=0,0,(J203/G203)*100)</f>
        <v>0</v>
      </c>
      <c r="L203" s="163" t="n">
        <f aca="false">IF(E203&lt;&gt;0,ROUND(IF($L$1=1,SUM(P203),"0")+IF($L$1=2,SUM($P203:Q203),"0")+IF($L$1=3,SUM($P203:R203),"0")+IF($L$1=4,SUM($P203:S203),"0")+IF($L$1=5,SUM($P203:T203),"0")+IF($L$1=6,SUM($P203:U203),"0")+IF($L$1=7,SUM($P203:V203),"0")+IF($L$1=8,SUM($P203:W203),"0")+IF($L$1=9,SUM($P203:X203),"0")+IF($L$1=10,SUM($P203:Y203),"0")+IF($L$1=11,SUM($P203:Z203),"0")+IF($L$1=12,SUM($P203:AA203),"0")+IF($L$1=13,SUM($P203:AB203),"0")+IF($L$1=14,SUM($P203:AC203),"0")+IF($L$1=15,SUM($P203:AD203),"0")+IF($L$1=16,SUM($P203:AE203),"0")+IF($L$1=17,SUM($P203:AF203),"0")+IF($L$1=18,SUM($P203:AG203),"0")+IF($L$1=19,SUM($P203:AH203),"0")+IF($L$1=20,SUM($P203:AI203),"0")+IF($L$1=21,SUM($P203:AJ203),"0")+IF($L$1=22,SUM($P203:AK203),"0")+IF($L$1=23,SUM($P203:AL203),"0")+IF($L$1=24,SUM($P203:AM203),"0"),2),IF(BC203=0,(SUMIF($AP$11:$AP$1010,B203,$BC$11:$BC$1010)),BC203))</f>
        <v>0</v>
      </c>
      <c r="M203" s="163" t="n">
        <f aca="false">IF(G203=0,0,(L203/G203)*100)</f>
        <v>0</v>
      </c>
      <c r="N203" s="168" t="str">
        <f aca="false">IF(B203&gt;0,"ok","ocultar")</f>
        <v>ocultar</v>
      </c>
      <c r="O203" s="650"/>
      <c r="P203" s="724"/>
      <c r="Q203" s="725"/>
      <c r="R203" s="725"/>
      <c r="S203" s="725"/>
      <c r="T203" s="725"/>
      <c r="U203" s="725"/>
      <c r="V203" s="725"/>
      <c r="W203" s="725"/>
      <c r="X203" s="725"/>
      <c r="Y203" s="725"/>
      <c r="Z203" s="725"/>
      <c r="AA203" s="726"/>
      <c r="AB203" s="726"/>
      <c r="AC203" s="726"/>
      <c r="AD203" s="726"/>
      <c r="AE203" s="726"/>
      <c r="AF203" s="726"/>
      <c r="AG203" s="726"/>
      <c r="AH203" s="726"/>
      <c r="AI203" s="726"/>
      <c r="AJ203" s="726"/>
      <c r="AK203" s="726"/>
      <c r="AL203" s="726"/>
      <c r="AM203" s="727"/>
      <c r="AO203" s="728" t="n">
        <f aca="false">IF(E203&lt;&gt;0,G203,0)</f>
        <v>0</v>
      </c>
      <c r="AP203" s="157" t="n">
        <f aca="false">IF(B203=0,AP202,IF(ISNONTEXT(B203)=TRUE(),INT(B203),INT(LEFT(B203,FIND(".",B203)-1))))</f>
        <v>3</v>
      </c>
      <c r="AQ203" s="157" t="str">
        <f aca="false">IF(AQ204=1,1,IF(B203&lt;&gt;0,1,IF(C203&lt;&gt;0,1,IF(D203&lt;&gt;0,1,IF(E203&lt;&gt;0,1,"")))))</f>
        <v/>
      </c>
      <c r="AR203" s="157" t="str">
        <f aca="false">IF(AP203=0," ",IF(AP203&lt;&gt;AP202,AP203," "))</f>
        <v> </v>
      </c>
      <c r="AS203" s="732"/>
      <c r="AT203" s="730" t="n">
        <f aca="false">IF(AP203&lt;&gt;AR203,(IF('ORÇ.GLOBAL P CAIXA'!I204="",J203*(INFORMAÇÕES!$Q$99/INFORMAÇÕES!$Q$102),IF('ORÇ.GLOBAL P CAIXA'!I204="R",J203,0))),0)</f>
        <v>0</v>
      </c>
      <c r="AU203" s="75" t="n">
        <f aca="false">IF(AP203&lt;&gt;AR203,(IF('ORÇ.GLOBAL P CAIXA'!I204="",J203*(INFORMAÇÕES!$Q$100/INFORMAÇÕES!$Q$102),IF('ORÇ.GLOBAL P CAIXA'!I204="C",J203,0))),0)</f>
        <v>0</v>
      </c>
      <c r="AV203" s="75" t="n">
        <f aca="false">IF(AP203&lt;&gt;AR203,(IF('ORÇ.GLOBAL P CAIXA'!I204="",J203*INFORMAÇÕES!$U$115,IF('ORÇ.GLOBAL P CAIXA'!I204="CF",J203,0))),0)</f>
        <v>0</v>
      </c>
      <c r="AW203" s="75" t="n">
        <f aca="false">IF(AP203&lt;&gt;AR203,(IF('ORÇ.GLOBAL P CAIXA'!I204="",J203*INFORMAÇÕES!$U$116,IF('ORÇ.GLOBAL P CAIXA'!I204="O",J203,0))),0)</f>
        <v>0</v>
      </c>
      <c r="AX203" s="731" t="n">
        <f aca="false">IF(E203&lt;&gt;0,J203,0)</f>
        <v>0</v>
      </c>
      <c r="AY203" s="730" t="n">
        <f aca="false">IF(AP203&lt;&gt;AR203,(IF('ORÇ.GLOBAL P CAIXA'!I204="",L203*(INFORMAÇÕES!$Q$99/INFORMAÇÕES!$Q$102),IF('ORÇ.GLOBAL P CAIXA'!I204="R",L203,0))),0)</f>
        <v>0</v>
      </c>
      <c r="AZ203" s="75" t="n">
        <f aca="false">IF(AP203&lt;&gt;AR203,(IF('ORÇ.GLOBAL P CAIXA'!I204="",L203*(INFORMAÇÕES!$Q$100/INFORMAÇÕES!$Q$102),IF('ORÇ.GLOBAL P CAIXA'!I204="C",L203,0))),0)</f>
        <v>0</v>
      </c>
      <c r="BA203" s="75" t="n">
        <f aca="false">IF(AP203&lt;&gt;AR203,(IF('ORÇ.GLOBAL P CAIXA'!I204="",L203*INFORMAÇÕES!$U$115,IF('ORÇ.GLOBAL P CAIXA'!I204="CF",L203,0))),0)</f>
        <v>0</v>
      </c>
      <c r="BB203" s="75" t="n">
        <f aca="false">IF(AP203&lt;&gt;AR203,(IF('ORÇ.GLOBAL P CAIXA'!I204="",L203*INFORMAÇÕES!$U$116,IF('ORÇ.GLOBAL P CAIXA'!I204="O",L203,0))),0)</f>
        <v>0</v>
      </c>
      <c r="BC203" s="731" t="n">
        <f aca="false">IF(E203&lt;&gt;0,L203,0)</f>
        <v>0</v>
      </c>
    </row>
    <row r="204" s="174" customFormat="true" ht="14.25" hidden="false" customHeight="false" outlineLevel="0" collapsed="false">
      <c r="A204" s="159" t="n">
        <v>194</v>
      </c>
      <c r="B204" s="160" t="n">
        <f aca="false">'ORÇ.REPROG. P CAIXA'!B206</f>
        <v>0</v>
      </c>
      <c r="C204" s="723" t="n">
        <f aca="false">'ORÇ.REPROG. P CAIXA'!C206</f>
        <v>0</v>
      </c>
      <c r="D204" s="162" t="n">
        <f aca="false">'ORÇ.REPROG. P CAIXA'!D206</f>
        <v>0</v>
      </c>
      <c r="E204" s="163" t="n">
        <f aca="false">IF('BM GLOBAL'!$P$1&lt;&gt;0,'ORÇ.REPROG. P CAIXA'!E206,'ORÇ.REPROG. P CAIXA'!H206)</f>
        <v>0</v>
      </c>
      <c r="F204" s="163" t="n">
        <f aca="false">IF('BM GLOBAL'!$P$1&lt;&gt;0,IF('ORÇ.GLOBAL P CAIXA'!K205=0,'ORÇ.GLOBAL EMPRESA'!G205,'ORÇ.GLOBAL P CAIXA'!F205),'ORÇ.REPROG. P CAIXA'!I206)</f>
        <v>0</v>
      </c>
      <c r="G204" s="163" t="n">
        <f aca="false">IF(E204&lt;&gt;0,ROUND(E204*F204,2),IF(AO204=0,(SUMIF('ORÇ.REPROG. P CAIXA'!$AC$13:$AC$1012,B204,$AO$11:$AO$1010)),AO204))</f>
        <v>0</v>
      </c>
      <c r="H204" s="163" t="n">
        <f aca="false">IF(J204&lt;&gt;0,IF(E204&lt;&gt;0,J204/F204,0),0)</f>
        <v>0</v>
      </c>
      <c r="I204" s="163" t="n">
        <f aca="false">IF(L204&lt;&gt;0,IF(E204&lt;&gt;0,L204/F204,0),0)</f>
        <v>0</v>
      </c>
      <c r="J204" s="163" t="n">
        <f aca="false">IF(E204&lt;&gt;0,ROUND(INDEX($P$11:$AM$1010,$A204,$L$1),2),IF(AX204=0,(SUMIF($AP$11:$AP$1010,B204,$AX$11:$AX$1010)),AX204))</f>
        <v>0</v>
      </c>
      <c r="K204" s="163" t="n">
        <f aca="false">IF(G204=0,0,(J204/G204)*100)</f>
        <v>0</v>
      </c>
      <c r="L204" s="163" t="n">
        <f aca="false">IF(E204&lt;&gt;0,ROUND(IF($L$1=1,SUM(P204),"0")+IF($L$1=2,SUM($P204:Q204),"0")+IF($L$1=3,SUM($P204:R204),"0")+IF($L$1=4,SUM($P204:S204),"0")+IF($L$1=5,SUM($P204:T204),"0")+IF($L$1=6,SUM($P204:U204),"0")+IF($L$1=7,SUM($P204:V204),"0")+IF($L$1=8,SUM($P204:W204),"0")+IF($L$1=9,SUM($P204:X204),"0")+IF($L$1=10,SUM($P204:Y204),"0")+IF($L$1=11,SUM($P204:Z204),"0")+IF($L$1=12,SUM($P204:AA204),"0")+IF($L$1=13,SUM($P204:AB204),"0")+IF($L$1=14,SUM($P204:AC204),"0")+IF($L$1=15,SUM($P204:AD204),"0")+IF($L$1=16,SUM($P204:AE204),"0")+IF($L$1=17,SUM($P204:AF204),"0")+IF($L$1=18,SUM($P204:AG204),"0")+IF($L$1=19,SUM($P204:AH204),"0")+IF($L$1=20,SUM($P204:AI204),"0")+IF($L$1=21,SUM($P204:AJ204),"0")+IF($L$1=22,SUM($P204:AK204),"0")+IF($L$1=23,SUM($P204:AL204),"0")+IF($L$1=24,SUM($P204:AM204),"0"),2),IF(BC204=0,(SUMIF($AP$11:$AP$1010,B204,$BC$11:$BC$1010)),BC204))</f>
        <v>0</v>
      </c>
      <c r="M204" s="163" t="n">
        <f aca="false">IF(G204=0,0,(L204/G204)*100)</f>
        <v>0</v>
      </c>
      <c r="N204" s="168" t="str">
        <f aca="false">IF(B204&gt;0,"ok","ocultar")</f>
        <v>ocultar</v>
      </c>
      <c r="O204" s="650"/>
      <c r="P204" s="724"/>
      <c r="Q204" s="725"/>
      <c r="R204" s="725"/>
      <c r="S204" s="725"/>
      <c r="T204" s="725"/>
      <c r="U204" s="725"/>
      <c r="V204" s="725"/>
      <c r="W204" s="725"/>
      <c r="X204" s="725"/>
      <c r="Y204" s="725"/>
      <c r="Z204" s="725"/>
      <c r="AA204" s="726"/>
      <c r="AB204" s="726"/>
      <c r="AC204" s="726"/>
      <c r="AD204" s="726"/>
      <c r="AE204" s="726"/>
      <c r="AF204" s="726"/>
      <c r="AG204" s="726"/>
      <c r="AH204" s="726"/>
      <c r="AI204" s="726"/>
      <c r="AJ204" s="726"/>
      <c r="AK204" s="726"/>
      <c r="AL204" s="726"/>
      <c r="AM204" s="727"/>
      <c r="AO204" s="728" t="n">
        <f aca="false">IF(E204&lt;&gt;0,G204,0)</f>
        <v>0</v>
      </c>
      <c r="AP204" s="157" t="n">
        <f aca="false">IF(B204=0,AP203,IF(ISNONTEXT(B204)=TRUE(),INT(B204),INT(LEFT(B204,FIND(".",B204)-1))))</f>
        <v>3</v>
      </c>
      <c r="AQ204" s="157" t="str">
        <f aca="false">IF(AQ205=1,1,IF(B204&lt;&gt;0,1,IF(C204&lt;&gt;0,1,IF(D204&lt;&gt;0,1,IF(E204&lt;&gt;0,1,"")))))</f>
        <v/>
      </c>
      <c r="AR204" s="157" t="str">
        <f aca="false">IF(AP204=0," ",IF(AP204&lt;&gt;AP203,AP204," "))</f>
        <v> </v>
      </c>
      <c r="AS204" s="732"/>
      <c r="AT204" s="730" t="n">
        <f aca="false">IF(AP204&lt;&gt;AR204,(IF('ORÇ.GLOBAL P CAIXA'!I205="",J204*(INFORMAÇÕES!$Q$99/INFORMAÇÕES!$Q$102),IF('ORÇ.GLOBAL P CAIXA'!I205="R",J204,0))),0)</f>
        <v>0</v>
      </c>
      <c r="AU204" s="75" t="n">
        <f aca="false">IF(AP204&lt;&gt;AR204,(IF('ORÇ.GLOBAL P CAIXA'!I205="",J204*(INFORMAÇÕES!$Q$100/INFORMAÇÕES!$Q$102),IF('ORÇ.GLOBAL P CAIXA'!I205="C",J204,0))),0)</f>
        <v>0</v>
      </c>
      <c r="AV204" s="75" t="n">
        <f aca="false">IF(AP204&lt;&gt;AR204,(IF('ORÇ.GLOBAL P CAIXA'!I205="",J204*INFORMAÇÕES!$U$115,IF('ORÇ.GLOBAL P CAIXA'!I205="CF",J204,0))),0)</f>
        <v>0</v>
      </c>
      <c r="AW204" s="75" t="n">
        <f aca="false">IF(AP204&lt;&gt;AR204,(IF('ORÇ.GLOBAL P CAIXA'!I205="",J204*INFORMAÇÕES!$U$116,IF('ORÇ.GLOBAL P CAIXA'!I205="O",J204,0))),0)</f>
        <v>0</v>
      </c>
      <c r="AX204" s="731" t="n">
        <f aca="false">IF(E204&lt;&gt;0,J204,0)</f>
        <v>0</v>
      </c>
      <c r="AY204" s="730" t="n">
        <f aca="false">IF(AP204&lt;&gt;AR204,(IF('ORÇ.GLOBAL P CAIXA'!I205="",L204*(INFORMAÇÕES!$Q$99/INFORMAÇÕES!$Q$102),IF('ORÇ.GLOBAL P CAIXA'!I205="R",L204,0))),0)</f>
        <v>0</v>
      </c>
      <c r="AZ204" s="75" t="n">
        <f aca="false">IF(AP204&lt;&gt;AR204,(IF('ORÇ.GLOBAL P CAIXA'!I205="",L204*(INFORMAÇÕES!$Q$100/INFORMAÇÕES!$Q$102),IF('ORÇ.GLOBAL P CAIXA'!I205="C",L204,0))),0)</f>
        <v>0</v>
      </c>
      <c r="BA204" s="75" t="n">
        <f aca="false">IF(AP204&lt;&gt;AR204,(IF('ORÇ.GLOBAL P CAIXA'!I205="",L204*INFORMAÇÕES!$U$115,IF('ORÇ.GLOBAL P CAIXA'!I205="CF",L204,0))),0)</f>
        <v>0</v>
      </c>
      <c r="BB204" s="75" t="n">
        <f aca="false">IF(AP204&lt;&gt;AR204,(IF('ORÇ.GLOBAL P CAIXA'!I205="",L204*INFORMAÇÕES!$U$116,IF('ORÇ.GLOBAL P CAIXA'!I205="O",L204,0))),0)</f>
        <v>0</v>
      </c>
      <c r="BC204" s="731" t="n">
        <f aca="false">IF(E204&lt;&gt;0,L204,0)</f>
        <v>0</v>
      </c>
    </row>
    <row r="205" s="174" customFormat="true" ht="14.25" hidden="false" customHeight="false" outlineLevel="0" collapsed="false">
      <c r="A205" s="159" t="n">
        <v>195</v>
      </c>
      <c r="B205" s="160" t="n">
        <f aca="false">'ORÇ.REPROG. P CAIXA'!B207</f>
        <v>0</v>
      </c>
      <c r="C205" s="723" t="n">
        <f aca="false">'ORÇ.REPROG. P CAIXA'!C207</f>
        <v>0</v>
      </c>
      <c r="D205" s="162" t="n">
        <f aca="false">'ORÇ.REPROG. P CAIXA'!D207</f>
        <v>0</v>
      </c>
      <c r="E205" s="163" t="n">
        <f aca="false">IF('BM GLOBAL'!$P$1&lt;&gt;0,'ORÇ.REPROG. P CAIXA'!E207,'ORÇ.REPROG. P CAIXA'!H207)</f>
        <v>0</v>
      </c>
      <c r="F205" s="163" t="n">
        <f aca="false">IF('BM GLOBAL'!$P$1&lt;&gt;0,IF('ORÇ.GLOBAL P CAIXA'!K206=0,'ORÇ.GLOBAL EMPRESA'!G206,'ORÇ.GLOBAL P CAIXA'!F206),'ORÇ.REPROG. P CAIXA'!I207)</f>
        <v>0</v>
      </c>
      <c r="G205" s="163" t="n">
        <f aca="false">IF(E205&lt;&gt;0,ROUND(E205*F205,2),IF(AO205=0,(SUMIF('ORÇ.REPROG. P CAIXA'!$AC$13:$AC$1012,B205,$AO$11:$AO$1010)),AO205))</f>
        <v>0</v>
      </c>
      <c r="H205" s="163" t="n">
        <f aca="false">IF(J205&lt;&gt;0,IF(E205&lt;&gt;0,J205/F205,0),0)</f>
        <v>0</v>
      </c>
      <c r="I205" s="163" t="n">
        <f aca="false">IF(L205&lt;&gt;0,IF(E205&lt;&gt;0,L205/F205,0),0)</f>
        <v>0</v>
      </c>
      <c r="J205" s="163" t="n">
        <f aca="false">IF(E205&lt;&gt;0,ROUND(INDEX($P$11:$AM$1010,$A205,$L$1),2),IF(AX205=0,(SUMIF($AP$11:$AP$1010,B205,$AX$11:$AX$1010)),AX205))</f>
        <v>0</v>
      </c>
      <c r="K205" s="163" t="n">
        <f aca="false">IF(G205=0,0,(J205/G205)*100)</f>
        <v>0</v>
      </c>
      <c r="L205" s="163" t="n">
        <f aca="false">IF(E205&lt;&gt;0,ROUND(IF($L$1=1,SUM(P205),"0")+IF($L$1=2,SUM($P205:Q205),"0")+IF($L$1=3,SUM($P205:R205),"0")+IF($L$1=4,SUM($P205:S205),"0")+IF($L$1=5,SUM($P205:T205),"0")+IF($L$1=6,SUM($P205:U205),"0")+IF($L$1=7,SUM($P205:V205),"0")+IF($L$1=8,SUM($P205:W205),"0")+IF($L$1=9,SUM($P205:X205),"0")+IF($L$1=10,SUM($P205:Y205),"0")+IF($L$1=11,SUM($P205:Z205),"0")+IF($L$1=12,SUM($P205:AA205),"0")+IF($L$1=13,SUM($P205:AB205),"0")+IF($L$1=14,SUM($P205:AC205),"0")+IF($L$1=15,SUM($P205:AD205),"0")+IF($L$1=16,SUM($P205:AE205),"0")+IF($L$1=17,SUM($P205:AF205),"0")+IF($L$1=18,SUM($P205:AG205),"0")+IF($L$1=19,SUM($P205:AH205),"0")+IF($L$1=20,SUM($P205:AI205),"0")+IF($L$1=21,SUM($P205:AJ205),"0")+IF($L$1=22,SUM($P205:AK205),"0")+IF($L$1=23,SUM($P205:AL205),"0")+IF($L$1=24,SUM($P205:AM205),"0"),2),IF(BC205=0,(SUMIF($AP$11:$AP$1010,B205,$BC$11:$BC$1010)),BC205))</f>
        <v>0</v>
      </c>
      <c r="M205" s="163" t="n">
        <f aca="false">IF(G205=0,0,(L205/G205)*100)</f>
        <v>0</v>
      </c>
      <c r="N205" s="168" t="str">
        <f aca="false">IF(B205&gt;0,"ok","ocultar")</f>
        <v>ocultar</v>
      </c>
      <c r="O205" s="650"/>
      <c r="P205" s="724"/>
      <c r="Q205" s="725"/>
      <c r="R205" s="725"/>
      <c r="S205" s="725"/>
      <c r="T205" s="725"/>
      <c r="U205" s="725"/>
      <c r="V205" s="725"/>
      <c r="W205" s="725"/>
      <c r="X205" s="725"/>
      <c r="Y205" s="725"/>
      <c r="Z205" s="725"/>
      <c r="AA205" s="726"/>
      <c r="AB205" s="726"/>
      <c r="AC205" s="726"/>
      <c r="AD205" s="726"/>
      <c r="AE205" s="726"/>
      <c r="AF205" s="726"/>
      <c r="AG205" s="726"/>
      <c r="AH205" s="726"/>
      <c r="AI205" s="726"/>
      <c r="AJ205" s="726"/>
      <c r="AK205" s="726"/>
      <c r="AL205" s="726"/>
      <c r="AM205" s="727"/>
      <c r="AO205" s="728" t="n">
        <f aca="false">IF(E205&lt;&gt;0,G205,0)</f>
        <v>0</v>
      </c>
      <c r="AP205" s="157" t="n">
        <f aca="false">IF(B205=0,AP204,IF(ISNONTEXT(B205)=TRUE(),INT(B205),INT(LEFT(B205,FIND(".",B205)-1))))</f>
        <v>3</v>
      </c>
      <c r="AQ205" s="157" t="str">
        <f aca="false">IF(AQ206=1,1,IF(B205&lt;&gt;0,1,IF(C205&lt;&gt;0,1,IF(D205&lt;&gt;0,1,IF(E205&lt;&gt;0,1,"")))))</f>
        <v/>
      </c>
      <c r="AR205" s="157" t="str">
        <f aca="false">IF(AP205=0," ",IF(AP205&lt;&gt;AP204,AP205," "))</f>
        <v> </v>
      </c>
      <c r="AS205" s="732"/>
      <c r="AT205" s="730" t="n">
        <f aca="false">IF(AP205&lt;&gt;AR205,(IF('ORÇ.GLOBAL P CAIXA'!I206="",J205*(INFORMAÇÕES!$Q$99/INFORMAÇÕES!$Q$102),IF('ORÇ.GLOBAL P CAIXA'!I206="R",J205,0))),0)</f>
        <v>0</v>
      </c>
      <c r="AU205" s="75" t="n">
        <f aca="false">IF(AP205&lt;&gt;AR205,(IF('ORÇ.GLOBAL P CAIXA'!I206="",J205*(INFORMAÇÕES!$Q$100/INFORMAÇÕES!$Q$102),IF('ORÇ.GLOBAL P CAIXA'!I206="C",J205,0))),0)</f>
        <v>0</v>
      </c>
      <c r="AV205" s="75" t="n">
        <f aca="false">IF(AP205&lt;&gt;AR205,(IF('ORÇ.GLOBAL P CAIXA'!I206="",J205*INFORMAÇÕES!$U$115,IF('ORÇ.GLOBAL P CAIXA'!I206="CF",J205,0))),0)</f>
        <v>0</v>
      </c>
      <c r="AW205" s="75" t="n">
        <f aca="false">IF(AP205&lt;&gt;AR205,(IF('ORÇ.GLOBAL P CAIXA'!I206="",J205*INFORMAÇÕES!$U$116,IF('ORÇ.GLOBAL P CAIXA'!I206="O",J205,0))),0)</f>
        <v>0</v>
      </c>
      <c r="AX205" s="731" t="n">
        <f aca="false">IF(E205&lt;&gt;0,J205,0)</f>
        <v>0</v>
      </c>
      <c r="AY205" s="730" t="n">
        <f aca="false">IF(AP205&lt;&gt;AR205,(IF('ORÇ.GLOBAL P CAIXA'!I206="",L205*(INFORMAÇÕES!$Q$99/INFORMAÇÕES!$Q$102),IF('ORÇ.GLOBAL P CAIXA'!I206="R",L205,0))),0)</f>
        <v>0</v>
      </c>
      <c r="AZ205" s="75" t="n">
        <f aca="false">IF(AP205&lt;&gt;AR205,(IF('ORÇ.GLOBAL P CAIXA'!I206="",L205*(INFORMAÇÕES!$Q$100/INFORMAÇÕES!$Q$102),IF('ORÇ.GLOBAL P CAIXA'!I206="C",L205,0))),0)</f>
        <v>0</v>
      </c>
      <c r="BA205" s="75" t="n">
        <f aca="false">IF(AP205&lt;&gt;AR205,(IF('ORÇ.GLOBAL P CAIXA'!I206="",L205*INFORMAÇÕES!$U$115,IF('ORÇ.GLOBAL P CAIXA'!I206="CF",L205,0))),0)</f>
        <v>0</v>
      </c>
      <c r="BB205" s="75" t="n">
        <f aca="false">IF(AP205&lt;&gt;AR205,(IF('ORÇ.GLOBAL P CAIXA'!I206="",L205*INFORMAÇÕES!$U$116,IF('ORÇ.GLOBAL P CAIXA'!I206="O",L205,0))),0)</f>
        <v>0</v>
      </c>
      <c r="BC205" s="731" t="n">
        <f aca="false">IF(E205&lt;&gt;0,L205,0)</f>
        <v>0</v>
      </c>
    </row>
    <row r="206" s="174" customFormat="true" ht="14.25" hidden="false" customHeight="false" outlineLevel="0" collapsed="false">
      <c r="A206" s="159" t="n">
        <v>196</v>
      </c>
      <c r="B206" s="160" t="n">
        <f aca="false">'ORÇ.REPROG. P CAIXA'!B208</f>
        <v>0</v>
      </c>
      <c r="C206" s="723" t="n">
        <f aca="false">'ORÇ.REPROG. P CAIXA'!C208</f>
        <v>0</v>
      </c>
      <c r="D206" s="162" t="n">
        <f aca="false">'ORÇ.REPROG. P CAIXA'!D208</f>
        <v>0</v>
      </c>
      <c r="E206" s="163" t="n">
        <f aca="false">IF('BM GLOBAL'!$P$1&lt;&gt;0,'ORÇ.REPROG. P CAIXA'!E208,'ORÇ.REPROG. P CAIXA'!H208)</f>
        <v>0</v>
      </c>
      <c r="F206" s="163" t="n">
        <f aca="false">IF('BM GLOBAL'!$P$1&lt;&gt;0,IF('ORÇ.GLOBAL P CAIXA'!K207=0,'ORÇ.GLOBAL EMPRESA'!G207,'ORÇ.GLOBAL P CAIXA'!F207),'ORÇ.REPROG. P CAIXA'!I208)</f>
        <v>0</v>
      </c>
      <c r="G206" s="163" t="n">
        <f aca="false">IF(E206&lt;&gt;0,ROUND(E206*F206,2),IF(AO206=0,(SUMIF('ORÇ.REPROG. P CAIXA'!$AC$13:$AC$1012,B206,$AO$11:$AO$1010)),AO206))</f>
        <v>0</v>
      </c>
      <c r="H206" s="163" t="n">
        <f aca="false">IF(J206&lt;&gt;0,IF(E206&lt;&gt;0,J206/F206,0),0)</f>
        <v>0</v>
      </c>
      <c r="I206" s="163" t="n">
        <f aca="false">IF(L206&lt;&gt;0,IF(E206&lt;&gt;0,L206/F206,0),0)</f>
        <v>0</v>
      </c>
      <c r="J206" s="163" t="n">
        <f aca="false">IF(E206&lt;&gt;0,ROUND(INDEX($P$11:$AM$1010,$A206,$L$1),2),IF(AX206=0,(SUMIF($AP$11:$AP$1010,B206,$AX$11:$AX$1010)),AX206))</f>
        <v>0</v>
      </c>
      <c r="K206" s="163" t="n">
        <f aca="false">IF(G206=0,0,(J206/G206)*100)</f>
        <v>0</v>
      </c>
      <c r="L206" s="163" t="n">
        <f aca="false">IF(E206&lt;&gt;0,ROUND(IF($L$1=1,SUM(P206),"0")+IF($L$1=2,SUM($P206:Q206),"0")+IF($L$1=3,SUM($P206:R206),"0")+IF($L$1=4,SUM($P206:S206),"0")+IF($L$1=5,SUM($P206:T206),"0")+IF($L$1=6,SUM($P206:U206),"0")+IF($L$1=7,SUM($P206:V206),"0")+IF($L$1=8,SUM($P206:W206),"0")+IF($L$1=9,SUM($P206:X206),"0")+IF($L$1=10,SUM($P206:Y206),"0")+IF($L$1=11,SUM($P206:Z206),"0")+IF($L$1=12,SUM($P206:AA206),"0")+IF($L$1=13,SUM($P206:AB206),"0")+IF($L$1=14,SUM($P206:AC206),"0")+IF($L$1=15,SUM($P206:AD206),"0")+IF($L$1=16,SUM($P206:AE206),"0")+IF($L$1=17,SUM($P206:AF206),"0")+IF($L$1=18,SUM($P206:AG206),"0")+IF($L$1=19,SUM($P206:AH206),"0")+IF($L$1=20,SUM($P206:AI206),"0")+IF($L$1=21,SUM($P206:AJ206),"0")+IF($L$1=22,SUM($P206:AK206),"0")+IF($L$1=23,SUM($P206:AL206),"0")+IF($L$1=24,SUM($P206:AM206),"0"),2),IF(BC206=0,(SUMIF($AP$11:$AP$1010,B206,$BC$11:$BC$1010)),BC206))</f>
        <v>0</v>
      </c>
      <c r="M206" s="163" t="n">
        <f aca="false">IF(G206=0,0,(L206/G206)*100)</f>
        <v>0</v>
      </c>
      <c r="N206" s="168" t="str">
        <f aca="false">IF(B206&gt;0,"ok","ocultar")</f>
        <v>ocultar</v>
      </c>
      <c r="O206" s="650"/>
      <c r="P206" s="724"/>
      <c r="Q206" s="725"/>
      <c r="R206" s="725"/>
      <c r="S206" s="725"/>
      <c r="T206" s="725"/>
      <c r="U206" s="725"/>
      <c r="V206" s="725"/>
      <c r="W206" s="725"/>
      <c r="X206" s="725"/>
      <c r="Y206" s="725"/>
      <c r="Z206" s="725"/>
      <c r="AA206" s="726"/>
      <c r="AB206" s="726"/>
      <c r="AC206" s="726"/>
      <c r="AD206" s="726"/>
      <c r="AE206" s="726"/>
      <c r="AF206" s="726"/>
      <c r="AG206" s="726"/>
      <c r="AH206" s="726"/>
      <c r="AI206" s="726"/>
      <c r="AJ206" s="726"/>
      <c r="AK206" s="726"/>
      <c r="AL206" s="726"/>
      <c r="AM206" s="727"/>
      <c r="AO206" s="728" t="n">
        <f aca="false">IF(E206&lt;&gt;0,G206,0)</f>
        <v>0</v>
      </c>
      <c r="AP206" s="157" t="n">
        <f aca="false">IF(B206=0,AP205,IF(ISNONTEXT(B206)=TRUE(),INT(B206),INT(LEFT(B206,FIND(".",B206)-1))))</f>
        <v>3</v>
      </c>
      <c r="AQ206" s="157" t="str">
        <f aca="false">IF(AQ207=1,1,IF(B206&lt;&gt;0,1,IF(C206&lt;&gt;0,1,IF(D206&lt;&gt;0,1,IF(E206&lt;&gt;0,1,"")))))</f>
        <v/>
      </c>
      <c r="AR206" s="157" t="str">
        <f aca="false">IF(AP206=0," ",IF(AP206&lt;&gt;AP205,AP206," "))</f>
        <v> </v>
      </c>
      <c r="AS206" s="732"/>
      <c r="AT206" s="730" t="n">
        <f aca="false">IF(AP206&lt;&gt;AR206,(IF('ORÇ.GLOBAL P CAIXA'!I207="",J206*(INFORMAÇÕES!$Q$99/INFORMAÇÕES!$Q$102),IF('ORÇ.GLOBAL P CAIXA'!I207="R",J206,0))),0)</f>
        <v>0</v>
      </c>
      <c r="AU206" s="75" t="n">
        <f aca="false">IF(AP206&lt;&gt;AR206,(IF('ORÇ.GLOBAL P CAIXA'!I207="",J206*(INFORMAÇÕES!$Q$100/INFORMAÇÕES!$Q$102),IF('ORÇ.GLOBAL P CAIXA'!I207="C",J206,0))),0)</f>
        <v>0</v>
      </c>
      <c r="AV206" s="75" t="n">
        <f aca="false">IF(AP206&lt;&gt;AR206,(IF('ORÇ.GLOBAL P CAIXA'!I207="",J206*INFORMAÇÕES!$U$115,IF('ORÇ.GLOBAL P CAIXA'!I207="CF",J206,0))),0)</f>
        <v>0</v>
      </c>
      <c r="AW206" s="75" t="n">
        <f aca="false">IF(AP206&lt;&gt;AR206,(IF('ORÇ.GLOBAL P CAIXA'!I207="",J206*INFORMAÇÕES!$U$116,IF('ORÇ.GLOBAL P CAIXA'!I207="O",J206,0))),0)</f>
        <v>0</v>
      </c>
      <c r="AX206" s="731" t="n">
        <f aca="false">IF(E206&lt;&gt;0,J206,0)</f>
        <v>0</v>
      </c>
      <c r="AY206" s="730" t="n">
        <f aca="false">IF(AP206&lt;&gt;AR206,(IF('ORÇ.GLOBAL P CAIXA'!I207="",L206*(INFORMAÇÕES!$Q$99/INFORMAÇÕES!$Q$102),IF('ORÇ.GLOBAL P CAIXA'!I207="R",L206,0))),0)</f>
        <v>0</v>
      </c>
      <c r="AZ206" s="75" t="n">
        <f aca="false">IF(AP206&lt;&gt;AR206,(IF('ORÇ.GLOBAL P CAIXA'!I207="",L206*(INFORMAÇÕES!$Q$100/INFORMAÇÕES!$Q$102),IF('ORÇ.GLOBAL P CAIXA'!I207="C",L206,0))),0)</f>
        <v>0</v>
      </c>
      <c r="BA206" s="75" t="n">
        <f aca="false">IF(AP206&lt;&gt;AR206,(IF('ORÇ.GLOBAL P CAIXA'!I207="",L206*INFORMAÇÕES!$U$115,IF('ORÇ.GLOBAL P CAIXA'!I207="CF",L206,0))),0)</f>
        <v>0</v>
      </c>
      <c r="BB206" s="75" t="n">
        <f aca="false">IF(AP206&lt;&gt;AR206,(IF('ORÇ.GLOBAL P CAIXA'!I207="",L206*INFORMAÇÕES!$U$116,IF('ORÇ.GLOBAL P CAIXA'!I207="O",L206,0))),0)</f>
        <v>0</v>
      </c>
      <c r="BC206" s="731" t="n">
        <f aca="false">IF(E206&lt;&gt;0,L206,0)</f>
        <v>0</v>
      </c>
    </row>
    <row r="207" s="174" customFormat="true" ht="14.25" hidden="false" customHeight="false" outlineLevel="0" collapsed="false">
      <c r="A207" s="159" t="n">
        <v>197</v>
      </c>
      <c r="B207" s="160" t="n">
        <f aca="false">'ORÇ.REPROG. P CAIXA'!B209</f>
        <v>0</v>
      </c>
      <c r="C207" s="723" t="n">
        <f aca="false">'ORÇ.REPROG. P CAIXA'!C209</f>
        <v>0</v>
      </c>
      <c r="D207" s="162" t="n">
        <f aca="false">'ORÇ.REPROG. P CAIXA'!D209</f>
        <v>0</v>
      </c>
      <c r="E207" s="163" t="n">
        <f aca="false">IF('BM GLOBAL'!$P$1&lt;&gt;0,'ORÇ.REPROG. P CAIXA'!E209,'ORÇ.REPROG. P CAIXA'!H209)</f>
        <v>0</v>
      </c>
      <c r="F207" s="163" t="n">
        <f aca="false">IF('BM GLOBAL'!$P$1&lt;&gt;0,IF('ORÇ.GLOBAL P CAIXA'!K208=0,'ORÇ.GLOBAL EMPRESA'!G208,'ORÇ.GLOBAL P CAIXA'!F208),'ORÇ.REPROG. P CAIXA'!I209)</f>
        <v>0</v>
      </c>
      <c r="G207" s="163" t="n">
        <f aca="false">IF(E207&lt;&gt;0,ROUND(E207*F207,2),IF(AO207=0,(SUMIF('ORÇ.REPROG. P CAIXA'!$AC$13:$AC$1012,B207,$AO$11:$AO$1010)),AO207))</f>
        <v>0</v>
      </c>
      <c r="H207" s="163" t="n">
        <f aca="false">IF(J207&lt;&gt;0,IF(E207&lt;&gt;0,J207/F207,0),0)</f>
        <v>0</v>
      </c>
      <c r="I207" s="163" t="n">
        <f aca="false">IF(L207&lt;&gt;0,IF(E207&lt;&gt;0,L207/F207,0),0)</f>
        <v>0</v>
      </c>
      <c r="J207" s="163" t="n">
        <f aca="false">IF(E207&lt;&gt;0,ROUND(INDEX($P$11:$AM$1010,$A207,$L$1),2),IF(AX207=0,(SUMIF($AP$11:$AP$1010,B207,$AX$11:$AX$1010)),AX207))</f>
        <v>0</v>
      </c>
      <c r="K207" s="163" t="n">
        <f aca="false">IF(G207=0,0,(J207/G207)*100)</f>
        <v>0</v>
      </c>
      <c r="L207" s="163" t="n">
        <f aca="false">IF(E207&lt;&gt;0,ROUND(IF($L$1=1,SUM(P207),"0")+IF($L$1=2,SUM($P207:Q207),"0")+IF($L$1=3,SUM($P207:R207),"0")+IF($L$1=4,SUM($P207:S207),"0")+IF($L$1=5,SUM($P207:T207),"0")+IF($L$1=6,SUM($P207:U207),"0")+IF($L$1=7,SUM($P207:V207),"0")+IF($L$1=8,SUM($P207:W207),"0")+IF($L$1=9,SUM($P207:X207),"0")+IF($L$1=10,SUM($P207:Y207),"0")+IF($L$1=11,SUM($P207:Z207),"0")+IF($L$1=12,SUM($P207:AA207),"0")+IF($L$1=13,SUM($P207:AB207),"0")+IF($L$1=14,SUM($P207:AC207),"0")+IF($L$1=15,SUM($P207:AD207),"0")+IF($L$1=16,SUM($P207:AE207),"0")+IF($L$1=17,SUM($P207:AF207),"0")+IF($L$1=18,SUM($P207:AG207),"0")+IF($L$1=19,SUM($P207:AH207),"0")+IF($L$1=20,SUM($P207:AI207),"0")+IF($L$1=21,SUM($P207:AJ207),"0")+IF($L$1=22,SUM($P207:AK207),"0")+IF($L$1=23,SUM($P207:AL207),"0")+IF($L$1=24,SUM($P207:AM207),"0"),2),IF(BC207=0,(SUMIF($AP$11:$AP$1010,B207,$BC$11:$BC$1010)),BC207))</f>
        <v>0</v>
      </c>
      <c r="M207" s="163" t="n">
        <f aca="false">IF(G207=0,0,(L207/G207)*100)</f>
        <v>0</v>
      </c>
      <c r="N207" s="168" t="str">
        <f aca="false">IF(B207&gt;0,"ok","ocultar")</f>
        <v>ocultar</v>
      </c>
      <c r="O207" s="650"/>
      <c r="P207" s="724"/>
      <c r="Q207" s="725"/>
      <c r="R207" s="725"/>
      <c r="S207" s="725"/>
      <c r="T207" s="725"/>
      <c r="U207" s="725"/>
      <c r="V207" s="725"/>
      <c r="W207" s="725"/>
      <c r="X207" s="725"/>
      <c r="Y207" s="725"/>
      <c r="Z207" s="725"/>
      <c r="AA207" s="726"/>
      <c r="AB207" s="726"/>
      <c r="AC207" s="726"/>
      <c r="AD207" s="726"/>
      <c r="AE207" s="726"/>
      <c r="AF207" s="726"/>
      <c r="AG207" s="726"/>
      <c r="AH207" s="726"/>
      <c r="AI207" s="726"/>
      <c r="AJ207" s="726"/>
      <c r="AK207" s="726"/>
      <c r="AL207" s="726"/>
      <c r="AM207" s="727"/>
      <c r="AO207" s="728" t="n">
        <f aca="false">IF(E207&lt;&gt;0,G207,0)</f>
        <v>0</v>
      </c>
      <c r="AP207" s="157" t="n">
        <f aca="false">IF(B207=0,AP206,IF(ISNONTEXT(B207)=TRUE(),INT(B207),INT(LEFT(B207,FIND(".",B207)-1))))</f>
        <v>3</v>
      </c>
      <c r="AQ207" s="157" t="str">
        <f aca="false">IF(AQ208=1,1,IF(B207&lt;&gt;0,1,IF(C207&lt;&gt;0,1,IF(D207&lt;&gt;0,1,IF(E207&lt;&gt;0,1,"")))))</f>
        <v/>
      </c>
      <c r="AR207" s="157" t="str">
        <f aca="false">IF(AP207=0," ",IF(AP207&lt;&gt;AP206,AP207," "))</f>
        <v> </v>
      </c>
      <c r="AS207" s="732"/>
      <c r="AT207" s="730" t="n">
        <f aca="false">IF(AP207&lt;&gt;AR207,(IF('ORÇ.GLOBAL P CAIXA'!I208="",J207*(INFORMAÇÕES!$Q$99/INFORMAÇÕES!$Q$102),IF('ORÇ.GLOBAL P CAIXA'!I208="R",J207,0))),0)</f>
        <v>0</v>
      </c>
      <c r="AU207" s="75" t="n">
        <f aca="false">IF(AP207&lt;&gt;AR207,(IF('ORÇ.GLOBAL P CAIXA'!I208="",J207*(INFORMAÇÕES!$Q$100/INFORMAÇÕES!$Q$102),IF('ORÇ.GLOBAL P CAIXA'!I208="C",J207,0))),0)</f>
        <v>0</v>
      </c>
      <c r="AV207" s="75" t="n">
        <f aca="false">IF(AP207&lt;&gt;AR207,(IF('ORÇ.GLOBAL P CAIXA'!I208="",J207*INFORMAÇÕES!$U$115,IF('ORÇ.GLOBAL P CAIXA'!I208="CF",J207,0))),0)</f>
        <v>0</v>
      </c>
      <c r="AW207" s="75" t="n">
        <f aca="false">IF(AP207&lt;&gt;AR207,(IF('ORÇ.GLOBAL P CAIXA'!I208="",J207*INFORMAÇÕES!$U$116,IF('ORÇ.GLOBAL P CAIXA'!I208="O",J207,0))),0)</f>
        <v>0</v>
      </c>
      <c r="AX207" s="731" t="n">
        <f aca="false">IF(E207&lt;&gt;0,J207,0)</f>
        <v>0</v>
      </c>
      <c r="AY207" s="730" t="n">
        <f aca="false">IF(AP207&lt;&gt;AR207,(IF('ORÇ.GLOBAL P CAIXA'!I208="",L207*(INFORMAÇÕES!$Q$99/INFORMAÇÕES!$Q$102),IF('ORÇ.GLOBAL P CAIXA'!I208="R",L207,0))),0)</f>
        <v>0</v>
      </c>
      <c r="AZ207" s="75" t="n">
        <f aca="false">IF(AP207&lt;&gt;AR207,(IF('ORÇ.GLOBAL P CAIXA'!I208="",L207*(INFORMAÇÕES!$Q$100/INFORMAÇÕES!$Q$102),IF('ORÇ.GLOBAL P CAIXA'!I208="C",L207,0))),0)</f>
        <v>0</v>
      </c>
      <c r="BA207" s="75" t="n">
        <f aca="false">IF(AP207&lt;&gt;AR207,(IF('ORÇ.GLOBAL P CAIXA'!I208="",L207*INFORMAÇÕES!$U$115,IF('ORÇ.GLOBAL P CAIXA'!I208="CF",L207,0))),0)</f>
        <v>0</v>
      </c>
      <c r="BB207" s="75" t="n">
        <f aca="false">IF(AP207&lt;&gt;AR207,(IF('ORÇ.GLOBAL P CAIXA'!I208="",L207*INFORMAÇÕES!$U$116,IF('ORÇ.GLOBAL P CAIXA'!I208="O",L207,0))),0)</f>
        <v>0</v>
      </c>
      <c r="BC207" s="731" t="n">
        <f aca="false">IF(E207&lt;&gt;0,L207,0)</f>
        <v>0</v>
      </c>
    </row>
    <row r="208" s="174" customFormat="true" ht="14.25" hidden="false" customHeight="false" outlineLevel="0" collapsed="false">
      <c r="A208" s="159" t="n">
        <v>198</v>
      </c>
      <c r="B208" s="160" t="n">
        <f aca="false">'ORÇ.REPROG. P CAIXA'!B210</f>
        <v>0</v>
      </c>
      <c r="C208" s="723" t="n">
        <f aca="false">'ORÇ.REPROG. P CAIXA'!C210</f>
        <v>0</v>
      </c>
      <c r="D208" s="162" t="n">
        <f aca="false">'ORÇ.REPROG. P CAIXA'!D210</f>
        <v>0</v>
      </c>
      <c r="E208" s="163" t="n">
        <f aca="false">IF('BM GLOBAL'!$P$1&lt;&gt;0,'ORÇ.REPROG. P CAIXA'!E210,'ORÇ.REPROG. P CAIXA'!H210)</f>
        <v>0</v>
      </c>
      <c r="F208" s="163" t="n">
        <f aca="false">IF('BM GLOBAL'!$P$1&lt;&gt;0,IF('ORÇ.GLOBAL P CAIXA'!K209=0,'ORÇ.GLOBAL EMPRESA'!G209,'ORÇ.GLOBAL P CAIXA'!F209),'ORÇ.REPROG. P CAIXA'!I210)</f>
        <v>0</v>
      </c>
      <c r="G208" s="163" t="n">
        <f aca="false">IF(E208&lt;&gt;0,ROUND(E208*F208,2),IF(AO208=0,(SUMIF('ORÇ.REPROG. P CAIXA'!$AC$13:$AC$1012,B208,$AO$11:$AO$1010)),AO208))</f>
        <v>0</v>
      </c>
      <c r="H208" s="163" t="n">
        <f aca="false">IF(J208&lt;&gt;0,IF(E208&lt;&gt;0,J208/F208,0),0)</f>
        <v>0</v>
      </c>
      <c r="I208" s="163" t="n">
        <f aca="false">IF(L208&lt;&gt;0,IF(E208&lt;&gt;0,L208/F208,0),0)</f>
        <v>0</v>
      </c>
      <c r="J208" s="163" t="n">
        <f aca="false">IF(E208&lt;&gt;0,ROUND(INDEX($P$11:$AM$1010,$A208,$L$1),2),IF(AX208=0,(SUMIF($AP$11:$AP$1010,B208,$AX$11:$AX$1010)),AX208))</f>
        <v>0</v>
      </c>
      <c r="K208" s="163" t="n">
        <f aca="false">IF(G208=0,0,(J208/G208)*100)</f>
        <v>0</v>
      </c>
      <c r="L208" s="163" t="n">
        <f aca="false">IF(E208&lt;&gt;0,ROUND(IF($L$1=1,SUM(P208),"0")+IF($L$1=2,SUM($P208:Q208),"0")+IF($L$1=3,SUM($P208:R208),"0")+IF($L$1=4,SUM($P208:S208),"0")+IF($L$1=5,SUM($P208:T208),"0")+IF($L$1=6,SUM($P208:U208),"0")+IF($L$1=7,SUM($P208:V208),"0")+IF($L$1=8,SUM($P208:W208),"0")+IF($L$1=9,SUM($P208:X208),"0")+IF($L$1=10,SUM($P208:Y208),"0")+IF($L$1=11,SUM($P208:Z208),"0")+IF($L$1=12,SUM($P208:AA208),"0")+IF($L$1=13,SUM($P208:AB208),"0")+IF($L$1=14,SUM($P208:AC208),"0")+IF($L$1=15,SUM($P208:AD208),"0")+IF($L$1=16,SUM($P208:AE208),"0")+IF($L$1=17,SUM($P208:AF208),"0")+IF($L$1=18,SUM($P208:AG208),"0")+IF($L$1=19,SUM($P208:AH208),"0")+IF($L$1=20,SUM($P208:AI208),"0")+IF($L$1=21,SUM($P208:AJ208),"0")+IF($L$1=22,SUM($P208:AK208),"0")+IF($L$1=23,SUM($P208:AL208),"0")+IF($L$1=24,SUM($P208:AM208),"0"),2),IF(BC208=0,(SUMIF($AP$11:$AP$1010,B208,$BC$11:$BC$1010)),BC208))</f>
        <v>0</v>
      </c>
      <c r="M208" s="163" t="n">
        <f aca="false">IF(G208=0,0,(L208/G208)*100)</f>
        <v>0</v>
      </c>
      <c r="N208" s="168" t="str">
        <f aca="false">IF(B208&gt;0,"ok","ocultar")</f>
        <v>ocultar</v>
      </c>
      <c r="O208" s="650"/>
      <c r="P208" s="724"/>
      <c r="Q208" s="725"/>
      <c r="R208" s="725"/>
      <c r="S208" s="725"/>
      <c r="T208" s="725"/>
      <c r="U208" s="725"/>
      <c r="V208" s="725"/>
      <c r="W208" s="725"/>
      <c r="X208" s="725"/>
      <c r="Y208" s="725"/>
      <c r="Z208" s="725"/>
      <c r="AA208" s="726"/>
      <c r="AB208" s="726"/>
      <c r="AC208" s="726"/>
      <c r="AD208" s="726"/>
      <c r="AE208" s="726"/>
      <c r="AF208" s="726"/>
      <c r="AG208" s="726"/>
      <c r="AH208" s="726"/>
      <c r="AI208" s="726"/>
      <c r="AJ208" s="726"/>
      <c r="AK208" s="726"/>
      <c r="AL208" s="726"/>
      <c r="AM208" s="727"/>
      <c r="AO208" s="728" t="n">
        <f aca="false">IF(E208&lt;&gt;0,G208,0)</f>
        <v>0</v>
      </c>
      <c r="AP208" s="157" t="n">
        <f aca="false">IF(B208=0,AP207,IF(ISNONTEXT(B208)=TRUE(),INT(B208),INT(LEFT(B208,FIND(".",B208)-1))))</f>
        <v>3</v>
      </c>
      <c r="AQ208" s="157" t="str">
        <f aca="false">IF(AQ209=1,1,IF(B208&lt;&gt;0,1,IF(C208&lt;&gt;0,1,IF(D208&lt;&gt;0,1,IF(E208&lt;&gt;0,1,"")))))</f>
        <v/>
      </c>
      <c r="AR208" s="157" t="str">
        <f aca="false">IF(AP208=0," ",IF(AP208&lt;&gt;AP207,AP208," "))</f>
        <v> </v>
      </c>
      <c r="AS208" s="732"/>
      <c r="AT208" s="730" t="n">
        <f aca="false">IF(AP208&lt;&gt;AR208,(IF('ORÇ.GLOBAL P CAIXA'!I209="",J208*(INFORMAÇÕES!$Q$99/INFORMAÇÕES!$Q$102),IF('ORÇ.GLOBAL P CAIXA'!I209="R",J208,0))),0)</f>
        <v>0</v>
      </c>
      <c r="AU208" s="75" t="n">
        <f aca="false">IF(AP208&lt;&gt;AR208,(IF('ORÇ.GLOBAL P CAIXA'!I209="",J208*(INFORMAÇÕES!$Q$100/INFORMAÇÕES!$Q$102),IF('ORÇ.GLOBAL P CAIXA'!I209="C",J208,0))),0)</f>
        <v>0</v>
      </c>
      <c r="AV208" s="75" t="n">
        <f aca="false">IF(AP208&lt;&gt;AR208,(IF('ORÇ.GLOBAL P CAIXA'!I209="",J208*INFORMAÇÕES!$U$115,IF('ORÇ.GLOBAL P CAIXA'!I209="CF",J208,0))),0)</f>
        <v>0</v>
      </c>
      <c r="AW208" s="75" t="n">
        <f aca="false">IF(AP208&lt;&gt;AR208,(IF('ORÇ.GLOBAL P CAIXA'!I209="",J208*INFORMAÇÕES!$U$116,IF('ORÇ.GLOBAL P CAIXA'!I209="O",J208,0))),0)</f>
        <v>0</v>
      </c>
      <c r="AX208" s="731" t="n">
        <f aca="false">IF(E208&lt;&gt;0,J208,0)</f>
        <v>0</v>
      </c>
      <c r="AY208" s="730" t="n">
        <f aca="false">IF(AP208&lt;&gt;AR208,(IF('ORÇ.GLOBAL P CAIXA'!I209="",L208*(INFORMAÇÕES!$Q$99/INFORMAÇÕES!$Q$102),IF('ORÇ.GLOBAL P CAIXA'!I209="R",L208,0))),0)</f>
        <v>0</v>
      </c>
      <c r="AZ208" s="75" t="n">
        <f aca="false">IF(AP208&lt;&gt;AR208,(IF('ORÇ.GLOBAL P CAIXA'!I209="",L208*(INFORMAÇÕES!$Q$100/INFORMAÇÕES!$Q$102),IF('ORÇ.GLOBAL P CAIXA'!I209="C",L208,0))),0)</f>
        <v>0</v>
      </c>
      <c r="BA208" s="75" t="n">
        <f aca="false">IF(AP208&lt;&gt;AR208,(IF('ORÇ.GLOBAL P CAIXA'!I209="",L208*INFORMAÇÕES!$U$115,IF('ORÇ.GLOBAL P CAIXA'!I209="CF",L208,0))),0)</f>
        <v>0</v>
      </c>
      <c r="BB208" s="75" t="n">
        <f aca="false">IF(AP208&lt;&gt;AR208,(IF('ORÇ.GLOBAL P CAIXA'!I209="",L208*INFORMAÇÕES!$U$116,IF('ORÇ.GLOBAL P CAIXA'!I209="O",L208,0))),0)</f>
        <v>0</v>
      </c>
      <c r="BC208" s="731" t="n">
        <f aca="false">IF(E208&lt;&gt;0,L208,0)</f>
        <v>0</v>
      </c>
    </row>
    <row r="209" s="174" customFormat="true" ht="14.25" hidden="false" customHeight="false" outlineLevel="0" collapsed="false">
      <c r="A209" s="159" t="n">
        <v>199</v>
      </c>
      <c r="B209" s="160" t="n">
        <f aca="false">'ORÇ.REPROG. P CAIXA'!B211</f>
        <v>0</v>
      </c>
      <c r="C209" s="723" t="n">
        <f aca="false">'ORÇ.REPROG. P CAIXA'!C211</f>
        <v>0</v>
      </c>
      <c r="D209" s="162" t="n">
        <f aca="false">'ORÇ.REPROG. P CAIXA'!D211</f>
        <v>0</v>
      </c>
      <c r="E209" s="163" t="n">
        <f aca="false">IF('BM GLOBAL'!$P$1&lt;&gt;0,'ORÇ.REPROG. P CAIXA'!E211,'ORÇ.REPROG. P CAIXA'!H211)</f>
        <v>0</v>
      </c>
      <c r="F209" s="163" t="n">
        <f aca="false">IF('BM GLOBAL'!$P$1&lt;&gt;0,IF('ORÇ.GLOBAL P CAIXA'!K210=0,'ORÇ.GLOBAL EMPRESA'!G210,'ORÇ.GLOBAL P CAIXA'!F210),'ORÇ.REPROG. P CAIXA'!I211)</f>
        <v>0</v>
      </c>
      <c r="G209" s="163" t="n">
        <f aca="false">IF(E209&lt;&gt;0,ROUND(E209*F209,2),IF(AO209=0,(SUMIF('ORÇ.REPROG. P CAIXA'!$AC$13:$AC$1012,B209,$AO$11:$AO$1010)),AO209))</f>
        <v>0</v>
      </c>
      <c r="H209" s="163" t="n">
        <f aca="false">IF(J209&lt;&gt;0,IF(E209&lt;&gt;0,J209/F209,0),0)</f>
        <v>0</v>
      </c>
      <c r="I209" s="163" t="n">
        <f aca="false">IF(L209&lt;&gt;0,IF(E209&lt;&gt;0,L209/F209,0),0)</f>
        <v>0</v>
      </c>
      <c r="J209" s="163" t="n">
        <f aca="false">IF(E209&lt;&gt;0,ROUND(INDEX($P$11:$AM$1010,$A209,$L$1),2),IF(AX209=0,(SUMIF($AP$11:$AP$1010,B209,$AX$11:$AX$1010)),AX209))</f>
        <v>0</v>
      </c>
      <c r="K209" s="163" t="n">
        <f aca="false">IF(G209=0,0,(J209/G209)*100)</f>
        <v>0</v>
      </c>
      <c r="L209" s="163" t="n">
        <f aca="false">IF(E209&lt;&gt;0,ROUND(IF($L$1=1,SUM(P209),"0")+IF($L$1=2,SUM($P209:Q209),"0")+IF($L$1=3,SUM($P209:R209),"0")+IF($L$1=4,SUM($P209:S209),"0")+IF($L$1=5,SUM($P209:T209),"0")+IF($L$1=6,SUM($P209:U209),"0")+IF($L$1=7,SUM($P209:V209),"0")+IF($L$1=8,SUM($P209:W209),"0")+IF($L$1=9,SUM($P209:X209),"0")+IF($L$1=10,SUM($P209:Y209),"0")+IF($L$1=11,SUM($P209:Z209),"0")+IF($L$1=12,SUM($P209:AA209),"0")+IF($L$1=13,SUM($P209:AB209),"0")+IF($L$1=14,SUM($P209:AC209),"0")+IF($L$1=15,SUM($P209:AD209),"0")+IF($L$1=16,SUM($P209:AE209),"0")+IF($L$1=17,SUM($P209:AF209),"0")+IF($L$1=18,SUM($P209:AG209),"0")+IF($L$1=19,SUM($P209:AH209),"0")+IF($L$1=20,SUM($P209:AI209),"0")+IF($L$1=21,SUM($P209:AJ209),"0")+IF($L$1=22,SUM($P209:AK209),"0")+IF($L$1=23,SUM($P209:AL209),"0")+IF($L$1=24,SUM($P209:AM209),"0"),2),IF(BC209=0,(SUMIF($AP$11:$AP$1010,B209,$BC$11:$BC$1010)),BC209))</f>
        <v>0</v>
      </c>
      <c r="M209" s="163" t="n">
        <f aca="false">IF(G209=0,0,(L209/G209)*100)</f>
        <v>0</v>
      </c>
      <c r="N209" s="168" t="str">
        <f aca="false">IF(B209&gt;0,"ok","ocultar")</f>
        <v>ocultar</v>
      </c>
      <c r="O209" s="650"/>
      <c r="P209" s="724"/>
      <c r="Q209" s="725"/>
      <c r="R209" s="725"/>
      <c r="S209" s="725"/>
      <c r="T209" s="725"/>
      <c r="U209" s="725"/>
      <c r="V209" s="725"/>
      <c r="W209" s="725"/>
      <c r="X209" s="725"/>
      <c r="Y209" s="725"/>
      <c r="Z209" s="725"/>
      <c r="AA209" s="726"/>
      <c r="AB209" s="726"/>
      <c r="AC209" s="726"/>
      <c r="AD209" s="726"/>
      <c r="AE209" s="726"/>
      <c r="AF209" s="726"/>
      <c r="AG209" s="726"/>
      <c r="AH209" s="726"/>
      <c r="AI209" s="726"/>
      <c r="AJ209" s="726"/>
      <c r="AK209" s="726"/>
      <c r="AL209" s="726"/>
      <c r="AM209" s="727"/>
      <c r="AO209" s="728" t="n">
        <f aca="false">IF(E209&lt;&gt;0,G209,0)</f>
        <v>0</v>
      </c>
      <c r="AP209" s="157" t="n">
        <f aca="false">IF(B209=0,AP208,IF(ISNONTEXT(B209)=TRUE(),INT(B209),INT(LEFT(B209,FIND(".",B209)-1))))</f>
        <v>3</v>
      </c>
      <c r="AQ209" s="157" t="str">
        <f aca="false">IF(AQ210=1,1,IF(B209&lt;&gt;0,1,IF(C209&lt;&gt;0,1,IF(D209&lt;&gt;0,1,IF(E209&lt;&gt;0,1,"")))))</f>
        <v/>
      </c>
      <c r="AR209" s="157" t="str">
        <f aca="false">IF(AP209=0," ",IF(AP209&lt;&gt;AP208,AP209," "))</f>
        <v> </v>
      </c>
      <c r="AS209" s="732"/>
      <c r="AT209" s="730" t="n">
        <f aca="false">IF(AP209&lt;&gt;AR209,(IF('ORÇ.GLOBAL P CAIXA'!I210="",J209*(INFORMAÇÕES!$Q$99/INFORMAÇÕES!$Q$102),IF('ORÇ.GLOBAL P CAIXA'!I210="R",J209,0))),0)</f>
        <v>0</v>
      </c>
      <c r="AU209" s="75" t="n">
        <f aca="false">IF(AP209&lt;&gt;AR209,(IF('ORÇ.GLOBAL P CAIXA'!I210="",J209*(INFORMAÇÕES!$Q$100/INFORMAÇÕES!$Q$102),IF('ORÇ.GLOBAL P CAIXA'!I210="C",J209,0))),0)</f>
        <v>0</v>
      </c>
      <c r="AV209" s="75" t="n">
        <f aca="false">IF(AP209&lt;&gt;AR209,(IF('ORÇ.GLOBAL P CAIXA'!I210="",J209*INFORMAÇÕES!$U$115,IF('ORÇ.GLOBAL P CAIXA'!I210="CF",J209,0))),0)</f>
        <v>0</v>
      </c>
      <c r="AW209" s="75" t="n">
        <f aca="false">IF(AP209&lt;&gt;AR209,(IF('ORÇ.GLOBAL P CAIXA'!I210="",J209*INFORMAÇÕES!$U$116,IF('ORÇ.GLOBAL P CAIXA'!I210="O",J209,0))),0)</f>
        <v>0</v>
      </c>
      <c r="AX209" s="731" t="n">
        <f aca="false">IF(E209&lt;&gt;0,J209,0)</f>
        <v>0</v>
      </c>
      <c r="AY209" s="730" t="n">
        <f aca="false">IF(AP209&lt;&gt;AR209,(IF('ORÇ.GLOBAL P CAIXA'!I210="",L209*(INFORMAÇÕES!$Q$99/INFORMAÇÕES!$Q$102),IF('ORÇ.GLOBAL P CAIXA'!I210="R",L209,0))),0)</f>
        <v>0</v>
      </c>
      <c r="AZ209" s="75" t="n">
        <f aca="false">IF(AP209&lt;&gt;AR209,(IF('ORÇ.GLOBAL P CAIXA'!I210="",L209*(INFORMAÇÕES!$Q$100/INFORMAÇÕES!$Q$102),IF('ORÇ.GLOBAL P CAIXA'!I210="C",L209,0))),0)</f>
        <v>0</v>
      </c>
      <c r="BA209" s="75" t="n">
        <f aca="false">IF(AP209&lt;&gt;AR209,(IF('ORÇ.GLOBAL P CAIXA'!I210="",L209*INFORMAÇÕES!$U$115,IF('ORÇ.GLOBAL P CAIXA'!I210="CF",L209,0))),0)</f>
        <v>0</v>
      </c>
      <c r="BB209" s="75" t="n">
        <f aca="false">IF(AP209&lt;&gt;AR209,(IF('ORÇ.GLOBAL P CAIXA'!I210="",L209*INFORMAÇÕES!$U$116,IF('ORÇ.GLOBAL P CAIXA'!I210="O",L209,0))),0)</f>
        <v>0</v>
      </c>
      <c r="BC209" s="731" t="n">
        <f aca="false">IF(E209&lt;&gt;0,L209,0)</f>
        <v>0</v>
      </c>
    </row>
    <row r="210" s="174" customFormat="true" ht="14.25" hidden="false" customHeight="false" outlineLevel="0" collapsed="false">
      <c r="A210" s="159" t="n">
        <v>200</v>
      </c>
      <c r="B210" s="160" t="n">
        <f aca="false">'ORÇ.REPROG. P CAIXA'!B212</f>
        <v>0</v>
      </c>
      <c r="C210" s="723" t="n">
        <f aca="false">'ORÇ.REPROG. P CAIXA'!C212</f>
        <v>0</v>
      </c>
      <c r="D210" s="162" t="n">
        <f aca="false">'ORÇ.REPROG. P CAIXA'!D212</f>
        <v>0</v>
      </c>
      <c r="E210" s="163" t="n">
        <f aca="false">IF('BM GLOBAL'!$P$1&lt;&gt;0,'ORÇ.REPROG. P CAIXA'!E212,'ORÇ.REPROG. P CAIXA'!H212)</f>
        <v>0</v>
      </c>
      <c r="F210" s="163" t="n">
        <f aca="false">IF('BM GLOBAL'!$P$1&lt;&gt;0,IF('ORÇ.GLOBAL P CAIXA'!K211=0,'ORÇ.GLOBAL EMPRESA'!G211,'ORÇ.GLOBAL P CAIXA'!F211),'ORÇ.REPROG. P CAIXA'!I212)</f>
        <v>0</v>
      </c>
      <c r="G210" s="163" t="n">
        <f aca="false">IF(E210&lt;&gt;0,ROUND(E210*F210,2),IF(AO210=0,(SUMIF('ORÇ.REPROG. P CAIXA'!$AC$13:$AC$1012,B210,$AO$11:$AO$1010)),AO210))</f>
        <v>0</v>
      </c>
      <c r="H210" s="163" t="n">
        <f aca="false">IF(J210&lt;&gt;0,IF(E210&lt;&gt;0,J210/F210,0),0)</f>
        <v>0</v>
      </c>
      <c r="I210" s="163" t="n">
        <f aca="false">IF(L210&lt;&gt;0,IF(E210&lt;&gt;0,L210/F210,0),0)</f>
        <v>0</v>
      </c>
      <c r="J210" s="163" t="n">
        <f aca="false">IF(E210&lt;&gt;0,ROUND(INDEX($P$11:$AM$1010,$A210,$L$1),2),IF(AX210=0,(SUMIF($AP$11:$AP$1010,B210,$AX$11:$AX$1010)),AX210))</f>
        <v>0</v>
      </c>
      <c r="K210" s="163" t="n">
        <f aca="false">IF(G210=0,0,(J210/G210)*100)</f>
        <v>0</v>
      </c>
      <c r="L210" s="163" t="n">
        <f aca="false">IF(E210&lt;&gt;0,ROUND(IF($L$1=1,SUM(P210),"0")+IF($L$1=2,SUM($P210:Q210),"0")+IF($L$1=3,SUM($P210:R210),"0")+IF($L$1=4,SUM($P210:S210),"0")+IF($L$1=5,SUM($P210:T210),"0")+IF($L$1=6,SUM($P210:U210),"0")+IF($L$1=7,SUM($P210:V210),"0")+IF($L$1=8,SUM($P210:W210),"0")+IF($L$1=9,SUM($P210:X210),"0")+IF($L$1=10,SUM($P210:Y210),"0")+IF($L$1=11,SUM($P210:Z210),"0")+IF($L$1=12,SUM($P210:AA210),"0")+IF($L$1=13,SUM($P210:AB210),"0")+IF($L$1=14,SUM($P210:AC210),"0")+IF($L$1=15,SUM($P210:AD210),"0")+IF($L$1=16,SUM($P210:AE210),"0")+IF($L$1=17,SUM($P210:AF210),"0")+IF($L$1=18,SUM($P210:AG210),"0")+IF($L$1=19,SUM($P210:AH210),"0")+IF($L$1=20,SUM($P210:AI210),"0")+IF($L$1=21,SUM($P210:AJ210),"0")+IF($L$1=22,SUM($P210:AK210),"0")+IF($L$1=23,SUM($P210:AL210),"0")+IF($L$1=24,SUM($P210:AM210),"0"),2),IF(BC210=0,(SUMIF($AP$11:$AP$1010,B210,$BC$11:$BC$1010)),BC210))</f>
        <v>0</v>
      </c>
      <c r="M210" s="163" t="n">
        <f aca="false">IF(G210=0,0,(L210/G210)*100)</f>
        <v>0</v>
      </c>
      <c r="N210" s="168" t="str">
        <f aca="false">IF(B210&gt;0,"ok","ocultar")</f>
        <v>ocultar</v>
      </c>
      <c r="O210" s="650"/>
      <c r="P210" s="724"/>
      <c r="Q210" s="725"/>
      <c r="R210" s="725"/>
      <c r="S210" s="725"/>
      <c r="T210" s="725"/>
      <c r="U210" s="725"/>
      <c r="V210" s="725"/>
      <c r="W210" s="725"/>
      <c r="X210" s="725"/>
      <c r="Y210" s="725"/>
      <c r="Z210" s="725"/>
      <c r="AA210" s="726"/>
      <c r="AB210" s="726"/>
      <c r="AC210" s="726"/>
      <c r="AD210" s="726"/>
      <c r="AE210" s="726"/>
      <c r="AF210" s="726"/>
      <c r="AG210" s="726"/>
      <c r="AH210" s="726"/>
      <c r="AI210" s="726"/>
      <c r="AJ210" s="726"/>
      <c r="AK210" s="726"/>
      <c r="AL210" s="726"/>
      <c r="AM210" s="727"/>
      <c r="AO210" s="728" t="n">
        <f aca="false">IF(E210&lt;&gt;0,G210,0)</f>
        <v>0</v>
      </c>
      <c r="AP210" s="157" t="n">
        <f aca="false">IF(B210=0,AP209,IF(ISNONTEXT(B210)=TRUE(),INT(B210),INT(LEFT(B210,FIND(".",B210)-1))))</f>
        <v>3</v>
      </c>
      <c r="AQ210" s="157" t="str">
        <f aca="false">IF(AQ211=1,1,IF(B210&lt;&gt;0,1,IF(C210&lt;&gt;0,1,IF(D210&lt;&gt;0,1,IF(E210&lt;&gt;0,1,"")))))</f>
        <v/>
      </c>
      <c r="AR210" s="157" t="str">
        <f aca="false">IF(AP210=0," ",IF(AP210&lt;&gt;AP209,AP210," "))</f>
        <v> </v>
      </c>
      <c r="AS210" s="732"/>
      <c r="AT210" s="730" t="n">
        <f aca="false">IF(AP210&lt;&gt;AR210,(IF('ORÇ.GLOBAL P CAIXA'!I211="",J210*(INFORMAÇÕES!$Q$99/INFORMAÇÕES!$Q$102),IF('ORÇ.GLOBAL P CAIXA'!I211="R",J210,0))),0)</f>
        <v>0</v>
      </c>
      <c r="AU210" s="75" t="n">
        <f aca="false">IF(AP210&lt;&gt;AR210,(IF('ORÇ.GLOBAL P CAIXA'!I211="",J210*(INFORMAÇÕES!$Q$100/INFORMAÇÕES!$Q$102),IF('ORÇ.GLOBAL P CAIXA'!I211="C",J210,0))),0)</f>
        <v>0</v>
      </c>
      <c r="AV210" s="75" t="n">
        <f aca="false">IF(AP210&lt;&gt;AR210,(IF('ORÇ.GLOBAL P CAIXA'!I211="",J210*INFORMAÇÕES!$U$115,IF('ORÇ.GLOBAL P CAIXA'!I211="CF",J210,0))),0)</f>
        <v>0</v>
      </c>
      <c r="AW210" s="75" t="n">
        <f aca="false">IF(AP210&lt;&gt;AR210,(IF('ORÇ.GLOBAL P CAIXA'!I211="",J210*INFORMAÇÕES!$U$116,IF('ORÇ.GLOBAL P CAIXA'!I211="O",J210,0))),0)</f>
        <v>0</v>
      </c>
      <c r="AX210" s="731" t="n">
        <f aca="false">IF(E210&lt;&gt;0,J210,0)</f>
        <v>0</v>
      </c>
      <c r="AY210" s="730" t="n">
        <f aca="false">IF(AP210&lt;&gt;AR210,(IF('ORÇ.GLOBAL P CAIXA'!I211="",L210*(INFORMAÇÕES!$Q$99/INFORMAÇÕES!$Q$102),IF('ORÇ.GLOBAL P CAIXA'!I211="R",L210,0))),0)</f>
        <v>0</v>
      </c>
      <c r="AZ210" s="75" t="n">
        <f aca="false">IF(AP210&lt;&gt;AR210,(IF('ORÇ.GLOBAL P CAIXA'!I211="",L210*(INFORMAÇÕES!$Q$100/INFORMAÇÕES!$Q$102),IF('ORÇ.GLOBAL P CAIXA'!I211="C",L210,0))),0)</f>
        <v>0</v>
      </c>
      <c r="BA210" s="75" t="n">
        <f aca="false">IF(AP210&lt;&gt;AR210,(IF('ORÇ.GLOBAL P CAIXA'!I211="",L210*INFORMAÇÕES!$U$115,IF('ORÇ.GLOBAL P CAIXA'!I211="CF",L210,0))),0)</f>
        <v>0</v>
      </c>
      <c r="BB210" s="75" t="n">
        <f aca="false">IF(AP210&lt;&gt;AR210,(IF('ORÇ.GLOBAL P CAIXA'!I211="",L210*INFORMAÇÕES!$U$116,IF('ORÇ.GLOBAL P CAIXA'!I211="O",L210,0))),0)</f>
        <v>0</v>
      </c>
      <c r="BC210" s="731" t="n">
        <f aca="false">IF(E210&lt;&gt;0,L210,0)</f>
        <v>0</v>
      </c>
    </row>
    <row r="211" s="174" customFormat="true" ht="14.25" hidden="false" customHeight="false" outlineLevel="0" collapsed="false">
      <c r="A211" s="159" t="n">
        <v>201</v>
      </c>
      <c r="B211" s="160" t="n">
        <f aca="false">'ORÇ.REPROG. P CAIXA'!B213</f>
        <v>0</v>
      </c>
      <c r="C211" s="723" t="n">
        <f aca="false">'ORÇ.REPROG. P CAIXA'!C213</f>
        <v>0</v>
      </c>
      <c r="D211" s="162" t="n">
        <f aca="false">'ORÇ.REPROG. P CAIXA'!D213</f>
        <v>0</v>
      </c>
      <c r="E211" s="163" t="n">
        <f aca="false">IF('BM GLOBAL'!$P$1&lt;&gt;0,'ORÇ.REPROG. P CAIXA'!E213,'ORÇ.REPROG. P CAIXA'!H213)</f>
        <v>0</v>
      </c>
      <c r="F211" s="163" t="n">
        <f aca="false">IF('BM GLOBAL'!$P$1&lt;&gt;0,IF('ORÇ.GLOBAL P CAIXA'!K212=0,'ORÇ.GLOBAL EMPRESA'!G212,'ORÇ.GLOBAL P CAIXA'!F212),'ORÇ.REPROG. P CAIXA'!I213)</f>
        <v>0</v>
      </c>
      <c r="G211" s="163" t="n">
        <f aca="false">IF(E211&lt;&gt;0,ROUND(E211*F211,2),IF(AO211=0,(SUMIF('ORÇ.REPROG. P CAIXA'!$AC$13:$AC$1012,B211,$AO$11:$AO$1010)),AO211))</f>
        <v>0</v>
      </c>
      <c r="H211" s="163" t="n">
        <f aca="false">IF(J211&lt;&gt;0,IF(E211&lt;&gt;0,J211/F211,0),0)</f>
        <v>0</v>
      </c>
      <c r="I211" s="163" t="n">
        <f aca="false">IF(L211&lt;&gt;0,IF(E211&lt;&gt;0,L211/F211,0),0)</f>
        <v>0</v>
      </c>
      <c r="J211" s="163" t="n">
        <f aca="false">IF(E211&lt;&gt;0,ROUND(INDEX($P$11:$AM$1010,$A211,$L$1),2),IF(AX211=0,(SUMIF($AP$11:$AP$1010,B211,$AX$11:$AX$1010)),AX211))</f>
        <v>0</v>
      </c>
      <c r="K211" s="163" t="n">
        <f aca="false">IF(G211=0,0,(J211/G211)*100)</f>
        <v>0</v>
      </c>
      <c r="L211" s="163" t="n">
        <f aca="false">IF(E211&lt;&gt;0,ROUND(IF($L$1=1,SUM(P211),"0")+IF($L$1=2,SUM($P211:Q211),"0")+IF($L$1=3,SUM($P211:R211),"0")+IF($L$1=4,SUM($P211:S211),"0")+IF($L$1=5,SUM($P211:T211),"0")+IF($L$1=6,SUM($P211:U211),"0")+IF($L$1=7,SUM($P211:V211),"0")+IF($L$1=8,SUM($P211:W211),"0")+IF($L$1=9,SUM($P211:X211),"0")+IF($L$1=10,SUM($P211:Y211),"0")+IF($L$1=11,SUM($P211:Z211),"0")+IF($L$1=12,SUM($P211:AA211),"0")+IF($L$1=13,SUM($P211:AB211),"0")+IF($L$1=14,SUM($P211:AC211),"0")+IF($L$1=15,SUM($P211:AD211),"0")+IF($L$1=16,SUM($P211:AE211),"0")+IF($L$1=17,SUM($P211:AF211),"0")+IF($L$1=18,SUM($P211:AG211),"0")+IF($L$1=19,SUM($P211:AH211),"0")+IF($L$1=20,SUM($P211:AI211),"0")+IF($L$1=21,SUM($P211:AJ211),"0")+IF($L$1=22,SUM($P211:AK211),"0")+IF($L$1=23,SUM($P211:AL211),"0")+IF($L$1=24,SUM($P211:AM211),"0"),2),IF(BC211=0,(SUMIF($AP$11:$AP$1010,B211,$BC$11:$BC$1010)),BC211))</f>
        <v>0</v>
      </c>
      <c r="M211" s="163" t="n">
        <f aca="false">IF(G211=0,0,(L211/G211)*100)</f>
        <v>0</v>
      </c>
      <c r="N211" s="168" t="str">
        <f aca="false">IF(B211&gt;0,"ok","ocultar")</f>
        <v>ocultar</v>
      </c>
      <c r="O211" s="650"/>
      <c r="P211" s="724"/>
      <c r="Q211" s="725"/>
      <c r="R211" s="725"/>
      <c r="S211" s="725"/>
      <c r="T211" s="725"/>
      <c r="U211" s="725"/>
      <c r="V211" s="725"/>
      <c r="W211" s="725"/>
      <c r="X211" s="725"/>
      <c r="Y211" s="725"/>
      <c r="Z211" s="725"/>
      <c r="AA211" s="726"/>
      <c r="AB211" s="726"/>
      <c r="AC211" s="726"/>
      <c r="AD211" s="726"/>
      <c r="AE211" s="726"/>
      <c r="AF211" s="726"/>
      <c r="AG211" s="726"/>
      <c r="AH211" s="726"/>
      <c r="AI211" s="726"/>
      <c r="AJ211" s="726"/>
      <c r="AK211" s="726"/>
      <c r="AL211" s="726"/>
      <c r="AM211" s="727"/>
      <c r="AO211" s="728" t="n">
        <f aca="false">IF(E211&lt;&gt;0,G211,0)</f>
        <v>0</v>
      </c>
      <c r="AP211" s="157" t="n">
        <f aca="false">IF(B211=0,AP210,IF(ISNONTEXT(B211)=TRUE(),INT(B211),INT(LEFT(B211,FIND(".",B211)-1))))</f>
        <v>3</v>
      </c>
      <c r="AQ211" s="157" t="str">
        <f aca="false">IF(AQ212=1,1,IF(B211&lt;&gt;0,1,IF(C211&lt;&gt;0,1,IF(D211&lt;&gt;0,1,IF(E211&lt;&gt;0,1,"")))))</f>
        <v/>
      </c>
      <c r="AR211" s="157" t="str">
        <f aca="false">IF(AP211=0," ",IF(AP211&lt;&gt;AP210,AP211," "))</f>
        <v> </v>
      </c>
      <c r="AS211" s="732"/>
      <c r="AT211" s="730" t="n">
        <f aca="false">IF(AP211&lt;&gt;AR211,(IF('ORÇ.GLOBAL P CAIXA'!I212="",J211*(INFORMAÇÕES!$Q$99/INFORMAÇÕES!$Q$102),IF('ORÇ.GLOBAL P CAIXA'!I212="R",J211,0))),0)</f>
        <v>0</v>
      </c>
      <c r="AU211" s="75" t="n">
        <f aca="false">IF(AP211&lt;&gt;AR211,(IF('ORÇ.GLOBAL P CAIXA'!I212="",J211*(INFORMAÇÕES!$Q$100/INFORMAÇÕES!$Q$102),IF('ORÇ.GLOBAL P CAIXA'!I212="C",J211,0))),0)</f>
        <v>0</v>
      </c>
      <c r="AV211" s="75" t="n">
        <f aca="false">IF(AP211&lt;&gt;AR211,(IF('ORÇ.GLOBAL P CAIXA'!I212="",J211*INFORMAÇÕES!$U$115,IF('ORÇ.GLOBAL P CAIXA'!I212="CF",J211,0))),0)</f>
        <v>0</v>
      </c>
      <c r="AW211" s="75" t="n">
        <f aca="false">IF(AP211&lt;&gt;AR211,(IF('ORÇ.GLOBAL P CAIXA'!I212="",J211*INFORMAÇÕES!$U$116,IF('ORÇ.GLOBAL P CAIXA'!I212="O",J211,0))),0)</f>
        <v>0</v>
      </c>
      <c r="AX211" s="731" t="n">
        <f aca="false">IF(E211&lt;&gt;0,J211,0)</f>
        <v>0</v>
      </c>
      <c r="AY211" s="730" t="n">
        <f aca="false">IF(AP211&lt;&gt;AR211,(IF('ORÇ.GLOBAL P CAIXA'!I212="",L211*(INFORMAÇÕES!$Q$99/INFORMAÇÕES!$Q$102),IF('ORÇ.GLOBAL P CAIXA'!I212="R",L211,0))),0)</f>
        <v>0</v>
      </c>
      <c r="AZ211" s="75" t="n">
        <f aca="false">IF(AP211&lt;&gt;AR211,(IF('ORÇ.GLOBAL P CAIXA'!I212="",L211*(INFORMAÇÕES!$Q$100/INFORMAÇÕES!$Q$102),IF('ORÇ.GLOBAL P CAIXA'!I212="C",L211,0))),0)</f>
        <v>0</v>
      </c>
      <c r="BA211" s="75" t="n">
        <f aca="false">IF(AP211&lt;&gt;AR211,(IF('ORÇ.GLOBAL P CAIXA'!I212="",L211*INFORMAÇÕES!$U$115,IF('ORÇ.GLOBAL P CAIXA'!I212="CF",L211,0))),0)</f>
        <v>0</v>
      </c>
      <c r="BB211" s="75" t="n">
        <f aca="false">IF(AP211&lt;&gt;AR211,(IF('ORÇ.GLOBAL P CAIXA'!I212="",L211*INFORMAÇÕES!$U$116,IF('ORÇ.GLOBAL P CAIXA'!I212="O",L211,0))),0)</f>
        <v>0</v>
      </c>
      <c r="BC211" s="731" t="n">
        <f aca="false">IF(E211&lt;&gt;0,L211,0)</f>
        <v>0</v>
      </c>
    </row>
    <row r="212" s="174" customFormat="true" ht="14.25" hidden="false" customHeight="false" outlineLevel="0" collapsed="false">
      <c r="A212" s="159" t="n">
        <v>202</v>
      </c>
      <c r="B212" s="160" t="n">
        <f aca="false">'ORÇ.REPROG. P CAIXA'!B214</f>
        <v>0</v>
      </c>
      <c r="C212" s="723" t="n">
        <f aca="false">'ORÇ.REPROG. P CAIXA'!C214</f>
        <v>0</v>
      </c>
      <c r="D212" s="162" t="n">
        <f aca="false">'ORÇ.REPROG. P CAIXA'!D214</f>
        <v>0</v>
      </c>
      <c r="E212" s="163" t="n">
        <f aca="false">IF('BM GLOBAL'!$P$1&lt;&gt;0,'ORÇ.REPROG. P CAIXA'!E214,'ORÇ.REPROG. P CAIXA'!H214)</f>
        <v>0</v>
      </c>
      <c r="F212" s="163" t="n">
        <f aca="false">IF('BM GLOBAL'!$P$1&lt;&gt;0,IF('ORÇ.GLOBAL P CAIXA'!K213=0,'ORÇ.GLOBAL EMPRESA'!G213,'ORÇ.GLOBAL P CAIXA'!F213),'ORÇ.REPROG. P CAIXA'!I214)</f>
        <v>0</v>
      </c>
      <c r="G212" s="163" t="n">
        <f aca="false">IF(E212&lt;&gt;0,ROUND(E212*F212,2),IF(AO212=0,(SUMIF('ORÇ.REPROG. P CAIXA'!$AC$13:$AC$1012,B212,$AO$11:$AO$1010)),AO212))</f>
        <v>0</v>
      </c>
      <c r="H212" s="163" t="n">
        <f aca="false">IF(J212&lt;&gt;0,IF(E212&lt;&gt;0,J212/F212,0),0)</f>
        <v>0</v>
      </c>
      <c r="I212" s="163" t="n">
        <f aca="false">IF(L212&lt;&gt;0,IF(E212&lt;&gt;0,L212/F212,0),0)</f>
        <v>0</v>
      </c>
      <c r="J212" s="163" t="n">
        <f aca="false">IF(E212&lt;&gt;0,ROUND(INDEX($P$11:$AM$1010,$A212,$L$1),2),IF(AX212=0,(SUMIF($AP$11:$AP$1010,B212,$AX$11:$AX$1010)),AX212))</f>
        <v>0</v>
      </c>
      <c r="K212" s="163" t="n">
        <f aca="false">IF(G212=0,0,(J212/G212)*100)</f>
        <v>0</v>
      </c>
      <c r="L212" s="163" t="n">
        <f aca="false">IF(E212&lt;&gt;0,ROUND(IF($L$1=1,SUM(P212),"0")+IF($L$1=2,SUM($P212:Q212),"0")+IF($L$1=3,SUM($P212:R212),"0")+IF($L$1=4,SUM($P212:S212),"0")+IF($L$1=5,SUM($P212:T212),"0")+IF($L$1=6,SUM($P212:U212),"0")+IF($L$1=7,SUM($P212:V212),"0")+IF($L$1=8,SUM($P212:W212),"0")+IF($L$1=9,SUM($P212:X212),"0")+IF($L$1=10,SUM($P212:Y212),"0")+IF($L$1=11,SUM($P212:Z212),"0")+IF($L$1=12,SUM($P212:AA212),"0")+IF($L$1=13,SUM($P212:AB212),"0")+IF($L$1=14,SUM($P212:AC212),"0")+IF($L$1=15,SUM($P212:AD212),"0")+IF($L$1=16,SUM($P212:AE212),"0")+IF($L$1=17,SUM($P212:AF212),"0")+IF($L$1=18,SUM($P212:AG212),"0")+IF($L$1=19,SUM($P212:AH212),"0")+IF($L$1=20,SUM($P212:AI212),"0")+IF($L$1=21,SUM($P212:AJ212),"0")+IF($L$1=22,SUM($P212:AK212),"0")+IF($L$1=23,SUM($P212:AL212),"0")+IF($L$1=24,SUM($P212:AM212),"0"),2),IF(BC212=0,(SUMIF($AP$11:$AP$1010,B212,$BC$11:$BC$1010)),BC212))</f>
        <v>0</v>
      </c>
      <c r="M212" s="163" t="n">
        <f aca="false">IF(G212=0,0,(L212/G212)*100)</f>
        <v>0</v>
      </c>
      <c r="N212" s="168" t="str">
        <f aca="false">IF(B212&gt;0,"ok","ocultar")</f>
        <v>ocultar</v>
      </c>
      <c r="O212" s="650"/>
      <c r="P212" s="724"/>
      <c r="Q212" s="725"/>
      <c r="R212" s="725"/>
      <c r="S212" s="725"/>
      <c r="T212" s="725"/>
      <c r="U212" s="725"/>
      <c r="V212" s="725"/>
      <c r="W212" s="725"/>
      <c r="X212" s="725"/>
      <c r="Y212" s="725"/>
      <c r="Z212" s="725"/>
      <c r="AA212" s="726"/>
      <c r="AB212" s="726"/>
      <c r="AC212" s="726"/>
      <c r="AD212" s="726"/>
      <c r="AE212" s="726"/>
      <c r="AF212" s="726"/>
      <c r="AG212" s="726"/>
      <c r="AH212" s="726"/>
      <c r="AI212" s="726"/>
      <c r="AJ212" s="726"/>
      <c r="AK212" s="726"/>
      <c r="AL212" s="726"/>
      <c r="AM212" s="727"/>
      <c r="AO212" s="728" t="n">
        <f aca="false">IF(E212&lt;&gt;0,G212,0)</f>
        <v>0</v>
      </c>
      <c r="AP212" s="157" t="n">
        <f aca="false">IF(B212=0,AP211,IF(ISNONTEXT(B212)=TRUE(),INT(B212),INT(LEFT(B212,FIND(".",B212)-1))))</f>
        <v>3</v>
      </c>
      <c r="AQ212" s="157" t="str">
        <f aca="false">IF(AQ213=1,1,IF(B212&lt;&gt;0,1,IF(C212&lt;&gt;0,1,IF(D212&lt;&gt;0,1,IF(E212&lt;&gt;0,1,"")))))</f>
        <v/>
      </c>
      <c r="AR212" s="157" t="str">
        <f aca="false">IF(AP212=0," ",IF(AP212&lt;&gt;AP211,AP212," "))</f>
        <v> </v>
      </c>
      <c r="AS212" s="732"/>
      <c r="AT212" s="730" t="n">
        <f aca="false">IF(AP212&lt;&gt;AR212,(IF('ORÇ.GLOBAL P CAIXA'!I213="",J212*(INFORMAÇÕES!$Q$99/INFORMAÇÕES!$Q$102),IF('ORÇ.GLOBAL P CAIXA'!I213="R",J212,0))),0)</f>
        <v>0</v>
      </c>
      <c r="AU212" s="75" t="n">
        <f aca="false">IF(AP212&lt;&gt;AR212,(IF('ORÇ.GLOBAL P CAIXA'!I213="",J212*(INFORMAÇÕES!$Q$100/INFORMAÇÕES!$Q$102),IF('ORÇ.GLOBAL P CAIXA'!I213="C",J212,0))),0)</f>
        <v>0</v>
      </c>
      <c r="AV212" s="75" t="n">
        <f aca="false">IF(AP212&lt;&gt;AR212,(IF('ORÇ.GLOBAL P CAIXA'!I213="",J212*INFORMAÇÕES!$U$115,IF('ORÇ.GLOBAL P CAIXA'!I213="CF",J212,0))),0)</f>
        <v>0</v>
      </c>
      <c r="AW212" s="75" t="n">
        <f aca="false">IF(AP212&lt;&gt;AR212,(IF('ORÇ.GLOBAL P CAIXA'!I213="",J212*INFORMAÇÕES!$U$116,IF('ORÇ.GLOBAL P CAIXA'!I213="O",J212,0))),0)</f>
        <v>0</v>
      </c>
      <c r="AX212" s="731" t="n">
        <f aca="false">IF(E212&lt;&gt;0,J212,0)</f>
        <v>0</v>
      </c>
      <c r="AY212" s="730" t="n">
        <f aca="false">IF(AP212&lt;&gt;AR212,(IF('ORÇ.GLOBAL P CAIXA'!I213="",L212*(INFORMAÇÕES!$Q$99/INFORMAÇÕES!$Q$102),IF('ORÇ.GLOBAL P CAIXA'!I213="R",L212,0))),0)</f>
        <v>0</v>
      </c>
      <c r="AZ212" s="75" t="n">
        <f aca="false">IF(AP212&lt;&gt;AR212,(IF('ORÇ.GLOBAL P CAIXA'!I213="",L212*(INFORMAÇÕES!$Q$100/INFORMAÇÕES!$Q$102),IF('ORÇ.GLOBAL P CAIXA'!I213="C",L212,0))),0)</f>
        <v>0</v>
      </c>
      <c r="BA212" s="75" t="n">
        <f aca="false">IF(AP212&lt;&gt;AR212,(IF('ORÇ.GLOBAL P CAIXA'!I213="",L212*INFORMAÇÕES!$U$115,IF('ORÇ.GLOBAL P CAIXA'!I213="CF",L212,0))),0)</f>
        <v>0</v>
      </c>
      <c r="BB212" s="75" t="n">
        <f aca="false">IF(AP212&lt;&gt;AR212,(IF('ORÇ.GLOBAL P CAIXA'!I213="",L212*INFORMAÇÕES!$U$116,IF('ORÇ.GLOBAL P CAIXA'!I213="O",L212,0))),0)</f>
        <v>0</v>
      </c>
      <c r="BC212" s="731" t="n">
        <f aca="false">IF(E212&lt;&gt;0,L212,0)</f>
        <v>0</v>
      </c>
    </row>
    <row r="213" s="174" customFormat="true" ht="14.25" hidden="false" customHeight="false" outlineLevel="0" collapsed="false">
      <c r="A213" s="159" t="n">
        <v>203</v>
      </c>
      <c r="B213" s="160" t="n">
        <f aca="false">'ORÇ.REPROG. P CAIXA'!B215</f>
        <v>0</v>
      </c>
      <c r="C213" s="723" t="n">
        <f aca="false">'ORÇ.REPROG. P CAIXA'!C215</f>
        <v>0</v>
      </c>
      <c r="D213" s="162" t="n">
        <f aca="false">'ORÇ.REPROG. P CAIXA'!D215</f>
        <v>0</v>
      </c>
      <c r="E213" s="163" t="n">
        <f aca="false">IF('BM GLOBAL'!$P$1&lt;&gt;0,'ORÇ.REPROG. P CAIXA'!E215,'ORÇ.REPROG. P CAIXA'!H215)</f>
        <v>0</v>
      </c>
      <c r="F213" s="163" t="n">
        <f aca="false">IF('BM GLOBAL'!$P$1&lt;&gt;0,IF('ORÇ.GLOBAL P CAIXA'!K214=0,'ORÇ.GLOBAL EMPRESA'!G214,'ORÇ.GLOBAL P CAIXA'!F214),'ORÇ.REPROG. P CAIXA'!I215)</f>
        <v>0</v>
      </c>
      <c r="G213" s="163" t="n">
        <f aca="false">IF(E213&lt;&gt;0,ROUND(E213*F213,2),IF(AO213=0,(SUMIF('ORÇ.REPROG. P CAIXA'!$AC$13:$AC$1012,B213,$AO$11:$AO$1010)),AO213))</f>
        <v>0</v>
      </c>
      <c r="H213" s="163" t="n">
        <f aca="false">IF(J213&lt;&gt;0,IF(E213&lt;&gt;0,J213/F213,0),0)</f>
        <v>0</v>
      </c>
      <c r="I213" s="163" t="n">
        <f aca="false">IF(L213&lt;&gt;0,IF(E213&lt;&gt;0,L213/F213,0),0)</f>
        <v>0</v>
      </c>
      <c r="J213" s="163" t="n">
        <f aca="false">IF(E213&lt;&gt;0,ROUND(INDEX($P$11:$AM$1010,$A213,$L$1),2),IF(AX213=0,(SUMIF($AP$11:$AP$1010,B213,$AX$11:$AX$1010)),AX213))</f>
        <v>0</v>
      </c>
      <c r="K213" s="163" t="n">
        <f aca="false">IF(G213=0,0,(J213/G213)*100)</f>
        <v>0</v>
      </c>
      <c r="L213" s="163" t="n">
        <f aca="false">IF(E213&lt;&gt;0,ROUND(IF($L$1=1,SUM(P213),"0")+IF($L$1=2,SUM($P213:Q213),"0")+IF($L$1=3,SUM($P213:R213),"0")+IF($L$1=4,SUM($P213:S213),"0")+IF($L$1=5,SUM($P213:T213),"0")+IF($L$1=6,SUM($P213:U213),"0")+IF($L$1=7,SUM($P213:V213),"0")+IF($L$1=8,SUM($P213:W213),"0")+IF($L$1=9,SUM($P213:X213),"0")+IF($L$1=10,SUM($P213:Y213),"0")+IF($L$1=11,SUM($P213:Z213),"0")+IF($L$1=12,SUM($P213:AA213),"0")+IF($L$1=13,SUM($P213:AB213),"0")+IF($L$1=14,SUM($P213:AC213),"0")+IF($L$1=15,SUM($P213:AD213),"0")+IF($L$1=16,SUM($P213:AE213),"0")+IF($L$1=17,SUM($P213:AF213),"0")+IF($L$1=18,SUM($P213:AG213),"0")+IF($L$1=19,SUM($P213:AH213),"0")+IF($L$1=20,SUM($P213:AI213),"0")+IF($L$1=21,SUM($P213:AJ213),"0")+IF($L$1=22,SUM($P213:AK213),"0")+IF($L$1=23,SUM($P213:AL213),"0")+IF($L$1=24,SUM($P213:AM213),"0"),2),IF(BC213=0,(SUMIF($AP$11:$AP$1010,B213,$BC$11:$BC$1010)),BC213))</f>
        <v>0</v>
      </c>
      <c r="M213" s="163" t="n">
        <f aca="false">IF(G213=0,0,(L213/G213)*100)</f>
        <v>0</v>
      </c>
      <c r="N213" s="168" t="str">
        <f aca="false">IF(B213&gt;0,"ok","ocultar")</f>
        <v>ocultar</v>
      </c>
      <c r="O213" s="650"/>
      <c r="P213" s="724"/>
      <c r="Q213" s="725"/>
      <c r="R213" s="725"/>
      <c r="S213" s="725"/>
      <c r="T213" s="725"/>
      <c r="U213" s="725"/>
      <c r="V213" s="725"/>
      <c r="W213" s="725"/>
      <c r="X213" s="725"/>
      <c r="Y213" s="725"/>
      <c r="Z213" s="725"/>
      <c r="AA213" s="726"/>
      <c r="AB213" s="726"/>
      <c r="AC213" s="726"/>
      <c r="AD213" s="726"/>
      <c r="AE213" s="726"/>
      <c r="AF213" s="726"/>
      <c r="AG213" s="726"/>
      <c r="AH213" s="726"/>
      <c r="AI213" s="726"/>
      <c r="AJ213" s="726"/>
      <c r="AK213" s="726"/>
      <c r="AL213" s="726"/>
      <c r="AM213" s="727"/>
      <c r="AO213" s="728" t="n">
        <f aca="false">IF(E213&lt;&gt;0,G213,0)</f>
        <v>0</v>
      </c>
      <c r="AP213" s="157" t="n">
        <f aca="false">IF(B213=0,AP212,IF(ISNONTEXT(B213)=TRUE(),INT(B213),INT(LEFT(B213,FIND(".",B213)-1))))</f>
        <v>3</v>
      </c>
      <c r="AQ213" s="157" t="str">
        <f aca="false">IF(AQ214=1,1,IF(B213&lt;&gt;0,1,IF(C213&lt;&gt;0,1,IF(D213&lt;&gt;0,1,IF(E213&lt;&gt;0,1,"")))))</f>
        <v/>
      </c>
      <c r="AR213" s="157" t="str">
        <f aca="false">IF(AP213=0," ",IF(AP213&lt;&gt;AP212,AP213," "))</f>
        <v> </v>
      </c>
      <c r="AS213" s="732"/>
      <c r="AT213" s="730" t="n">
        <f aca="false">IF(AP213&lt;&gt;AR213,(IF('ORÇ.GLOBAL P CAIXA'!I214="",J213*(INFORMAÇÕES!$Q$99/INFORMAÇÕES!$Q$102),IF('ORÇ.GLOBAL P CAIXA'!I214="R",J213,0))),0)</f>
        <v>0</v>
      </c>
      <c r="AU213" s="75" t="n">
        <f aca="false">IF(AP213&lt;&gt;AR213,(IF('ORÇ.GLOBAL P CAIXA'!I214="",J213*(INFORMAÇÕES!$Q$100/INFORMAÇÕES!$Q$102),IF('ORÇ.GLOBAL P CAIXA'!I214="C",J213,0))),0)</f>
        <v>0</v>
      </c>
      <c r="AV213" s="75" t="n">
        <f aca="false">IF(AP213&lt;&gt;AR213,(IF('ORÇ.GLOBAL P CAIXA'!I214="",J213*INFORMAÇÕES!$U$115,IF('ORÇ.GLOBAL P CAIXA'!I214="CF",J213,0))),0)</f>
        <v>0</v>
      </c>
      <c r="AW213" s="75" t="n">
        <f aca="false">IF(AP213&lt;&gt;AR213,(IF('ORÇ.GLOBAL P CAIXA'!I214="",J213*INFORMAÇÕES!$U$116,IF('ORÇ.GLOBAL P CAIXA'!I214="O",J213,0))),0)</f>
        <v>0</v>
      </c>
      <c r="AX213" s="731" t="n">
        <f aca="false">IF(E213&lt;&gt;0,J213,0)</f>
        <v>0</v>
      </c>
      <c r="AY213" s="730" t="n">
        <f aca="false">IF(AP213&lt;&gt;AR213,(IF('ORÇ.GLOBAL P CAIXA'!I214="",L213*(INFORMAÇÕES!$Q$99/INFORMAÇÕES!$Q$102),IF('ORÇ.GLOBAL P CAIXA'!I214="R",L213,0))),0)</f>
        <v>0</v>
      </c>
      <c r="AZ213" s="75" t="n">
        <f aca="false">IF(AP213&lt;&gt;AR213,(IF('ORÇ.GLOBAL P CAIXA'!I214="",L213*(INFORMAÇÕES!$Q$100/INFORMAÇÕES!$Q$102),IF('ORÇ.GLOBAL P CAIXA'!I214="C",L213,0))),0)</f>
        <v>0</v>
      </c>
      <c r="BA213" s="75" t="n">
        <f aca="false">IF(AP213&lt;&gt;AR213,(IF('ORÇ.GLOBAL P CAIXA'!I214="",L213*INFORMAÇÕES!$U$115,IF('ORÇ.GLOBAL P CAIXA'!I214="CF",L213,0))),0)</f>
        <v>0</v>
      </c>
      <c r="BB213" s="75" t="n">
        <f aca="false">IF(AP213&lt;&gt;AR213,(IF('ORÇ.GLOBAL P CAIXA'!I214="",L213*INFORMAÇÕES!$U$116,IF('ORÇ.GLOBAL P CAIXA'!I214="O",L213,0))),0)</f>
        <v>0</v>
      </c>
      <c r="BC213" s="731" t="n">
        <f aca="false">IF(E213&lt;&gt;0,L213,0)</f>
        <v>0</v>
      </c>
    </row>
    <row r="214" s="174" customFormat="true" ht="14.25" hidden="false" customHeight="false" outlineLevel="0" collapsed="false">
      <c r="A214" s="159" t="n">
        <v>204</v>
      </c>
      <c r="B214" s="160" t="n">
        <f aca="false">'ORÇ.REPROG. P CAIXA'!B216</f>
        <v>0</v>
      </c>
      <c r="C214" s="723" t="n">
        <f aca="false">'ORÇ.REPROG. P CAIXA'!C216</f>
        <v>0</v>
      </c>
      <c r="D214" s="162" t="n">
        <f aca="false">'ORÇ.REPROG. P CAIXA'!D216</f>
        <v>0</v>
      </c>
      <c r="E214" s="163" t="n">
        <f aca="false">IF('BM GLOBAL'!$P$1&lt;&gt;0,'ORÇ.REPROG. P CAIXA'!E216,'ORÇ.REPROG. P CAIXA'!H216)</f>
        <v>0</v>
      </c>
      <c r="F214" s="163" t="n">
        <f aca="false">IF('BM GLOBAL'!$P$1&lt;&gt;0,IF('ORÇ.GLOBAL P CAIXA'!K215=0,'ORÇ.GLOBAL EMPRESA'!G215,'ORÇ.GLOBAL P CAIXA'!F215),'ORÇ.REPROG. P CAIXA'!I216)</f>
        <v>0</v>
      </c>
      <c r="G214" s="163" t="n">
        <f aca="false">IF(E214&lt;&gt;0,ROUND(E214*F214,2),IF(AO214=0,(SUMIF('ORÇ.REPROG. P CAIXA'!$AC$13:$AC$1012,B214,$AO$11:$AO$1010)),AO214))</f>
        <v>0</v>
      </c>
      <c r="H214" s="163" t="n">
        <f aca="false">IF(J214&lt;&gt;0,IF(E214&lt;&gt;0,J214/F214,0),0)</f>
        <v>0</v>
      </c>
      <c r="I214" s="163" t="n">
        <f aca="false">IF(L214&lt;&gt;0,IF(E214&lt;&gt;0,L214/F214,0),0)</f>
        <v>0</v>
      </c>
      <c r="J214" s="163" t="n">
        <f aca="false">IF(E214&lt;&gt;0,ROUND(INDEX($P$11:$AM$1010,$A214,$L$1),2),IF(AX214=0,(SUMIF($AP$11:$AP$1010,B214,$AX$11:$AX$1010)),AX214))</f>
        <v>0</v>
      </c>
      <c r="K214" s="163" t="n">
        <f aca="false">IF(G214=0,0,(J214/G214)*100)</f>
        <v>0</v>
      </c>
      <c r="L214" s="163" t="n">
        <f aca="false">IF(E214&lt;&gt;0,ROUND(IF($L$1=1,SUM(P214),"0")+IF($L$1=2,SUM($P214:Q214),"0")+IF($L$1=3,SUM($P214:R214),"0")+IF($L$1=4,SUM($P214:S214),"0")+IF($L$1=5,SUM($P214:T214),"0")+IF($L$1=6,SUM($P214:U214),"0")+IF($L$1=7,SUM($P214:V214),"0")+IF($L$1=8,SUM($P214:W214),"0")+IF($L$1=9,SUM($P214:X214),"0")+IF($L$1=10,SUM($P214:Y214),"0")+IF($L$1=11,SUM($P214:Z214),"0")+IF($L$1=12,SUM($P214:AA214),"0")+IF($L$1=13,SUM($P214:AB214),"0")+IF($L$1=14,SUM($P214:AC214),"0")+IF($L$1=15,SUM($P214:AD214),"0")+IF($L$1=16,SUM($P214:AE214),"0")+IF($L$1=17,SUM($P214:AF214),"0")+IF($L$1=18,SUM($P214:AG214),"0")+IF($L$1=19,SUM($P214:AH214),"0")+IF($L$1=20,SUM($P214:AI214),"0")+IF($L$1=21,SUM($P214:AJ214),"0")+IF($L$1=22,SUM($P214:AK214),"0")+IF($L$1=23,SUM($P214:AL214),"0")+IF($L$1=24,SUM($P214:AM214),"0"),2),IF(BC214=0,(SUMIF($AP$11:$AP$1010,B214,$BC$11:$BC$1010)),BC214))</f>
        <v>0</v>
      </c>
      <c r="M214" s="163" t="n">
        <f aca="false">IF(G214=0,0,(L214/G214)*100)</f>
        <v>0</v>
      </c>
      <c r="N214" s="168" t="str">
        <f aca="false">IF(B214&gt;0,"ok","ocultar")</f>
        <v>ocultar</v>
      </c>
      <c r="O214" s="650"/>
      <c r="P214" s="724"/>
      <c r="Q214" s="725"/>
      <c r="R214" s="725"/>
      <c r="S214" s="725"/>
      <c r="T214" s="725"/>
      <c r="U214" s="725"/>
      <c r="V214" s="725"/>
      <c r="W214" s="725"/>
      <c r="X214" s="725"/>
      <c r="Y214" s="725"/>
      <c r="Z214" s="725"/>
      <c r="AA214" s="726"/>
      <c r="AB214" s="726"/>
      <c r="AC214" s="726"/>
      <c r="AD214" s="726"/>
      <c r="AE214" s="726"/>
      <c r="AF214" s="726"/>
      <c r="AG214" s="726"/>
      <c r="AH214" s="726"/>
      <c r="AI214" s="726"/>
      <c r="AJ214" s="726"/>
      <c r="AK214" s="726"/>
      <c r="AL214" s="726"/>
      <c r="AM214" s="727"/>
      <c r="AO214" s="728" t="n">
        <f aca="false">IF(E214&lt;&gt;0,G214,0)</f>
        <v>0</v>
      </c>
      <c r="AP214" s="157" t="n">
        <f aca="false">IF(B214=0,AP213,IF(ISNONTEXT(B214)=TRUE(),INT(B214),INT(LEFT(B214,FIND(".",B214)-1))))</f>
        <v>3</v>
      </c>
      <c r="AQ214" s="157" t="str">
        <f aca="false">IF(AQ215=1,1,IF(B214&lt;&gt;0,1,IF(C214&lt;&gt;0,1,IF(D214&lt;&gt;0,1,IF(E214&lt;&gt;0,1,"")))))</f>
        <v/>
      </c>
      <c r="AR214" s="157" t="str">
        <f aca="false">IF(AP214=0," ",IF(AP214&lt;&gt;AP213,AP214," "))</f>
        <v> </v>
      </c>
      <c r="AS214" s="732"/>
      <c r="AT214" s="730" t="n">
        <f aca="false">IF(AP214&lt;&gt;AR214,(IF('ORÇ.GLOBAL P CAIXA'!I215="",J214*(INFORMAÇÕES!$Q$99/INFORMAÇÕES!$Q$102),IF('ORÇ.GLOBAL P CAIXA'!I215="R",J214,0))),0)</f>
        <v>0</v>
      </c>
      <c r="AU214" s="75" t="n">
        <f aca="false">IF(AP214&lt;&gt;AR214,(IF('ORÇ.GLOBAL P CAIXA'!I215="",J214*(INFORMAÇÕES!$Q$100/INFORMAÇÕES!$Q$102),IF('ORÇ.GLOBAL P CAIXA'!I215="C",J214,0))),0)</f>
        <v>0</v>
      </c>
      <c r="AV214" s="75" t="n">
        <f aca="false">IF(AP214&lt;&gt;AR214,(IF('ORÇ.GLOBAL P CAIXA'!I215="",J214*INFORMAÇÕES!$U$115,IF('ORÇ.GLOBAL P CAIXA'!I215="CF",J214,0))),0)</f>
        <v>0</v>
      </c>
      <c r="AW214" s="75" t="n">
        <f aca="false">IF(AP214&lt;&gt;AR214,(IF('ORÇ.GLOBAL P CAIXA'!I215="",J214*INFORMAÇÕES!$U$116,IF('ORÇ.GLOBAL P CAIXA'!I215="O",J214,0))),0)</f>
        <v>0</v>
      </c>
      <c r="AX214" s="731" t="n">
        <f aca="false">IF(E214&lt;&gt;0,J214,0)</f>
        <v>0</v>
      </c>
      <c r="AY214" s="730" t="n">
        <f aca="false">IF(AP214&lt;&gt;AR214,(IF('ORÇ.GLOBAL P CAIXA'!I215="",L214*(INFORMAÇÕES!$Q$99/INFORMAÇÕES!$Q$102),IF('ORÇ.GLOBAL P CAIXA'!I215="R",L214,0))),0)</f>
        <v>0</v>
      </c>
      <c r="AZ214" s="75" t="n">
        <f aca="false">IF(AP214&lt;&gt;AR214,(IF('ORÇ.GLOBAL P CAIXA'!I215="",L214*(INFORMAÇÕES!$Q$100/INFORMAÇÕES!$Q$102),IF('ORÇ.GLOBAL P CAIXA'!I215="C",L214,0))),0)</f>
        <v>0</v>
      </c>
      <c r="BA214" s="75" t="n">
        <f aca="false">IF(AP214&lt;&gt;AR214,(IF('ORÇ.GLOBAL P CAIXA'!I215="",L214*INFORMAÇÕES!$U$115,IF('ORÇ.GLOBAL P CAIXA'!I215="CF",L214,0))),0)</f>
        <v>0</v>
      </c>
      <c r="BB214" s="75" t="n">
        <f aca="false">IF(AP214&lt;&gt;AR214,(IF('ORÇ.GLOBAL P CAIXA'!I215="",L214*INFORMAÇÕES!$U$116,IF('ORÇ.GLOBAL P CAIXA'!I215="O",L214,0))),0)</f>
        <v>0</v>
      </c>
      <c r="BC214" s="731" t="n">
        <f aca="false">IF(E214&lt;&gt;0,L214,0)</f>
        <v>0</v>
      </c>
    </row>
    <row r="215" s="174" customFormat="true" ht="14.25" hidden="false" customHeight="false" outlineLevel="0" collapsed="false">
      <c r="A215" s="159" t="n">
        <v>205</v>
      </c>
      <c r="B215" s="160" t="n">
        <f aca="false">'ORÇ.REPROG. P CAIXA'!B217</f>
        <v>0</v>
      </c>
      <c r="C215" s="723" t="n">
        <f aca="false">'ORÇ.REPROG. P CAIXA'!C217</f>
        <v>0</v>
      </c>
      <c r="D215" s="162" t="n">
        <f aca="false">'ORÇ.REPROG. P CAIXA'!D217</f>
        <v>0</v>
      </c>
      <c r="E215" s="163" t="n">
        <f aca="false">IF('BM GLOBAL'!$P$1&lt;&gt;0,'ORÇ.REPROG. P CAIXA'!E217,'ORÇ.REPROG. P CAIXA'!H217)</f>
        <v>0</v>
      </c>
      <c r="F215" s="163" t="n">
        <f aca="false">IF('BM GLOBAL'!$P$1&lt;&gt;0,IF('ORÇ.GLOBAL P CAIXA'!K216=0,'ORÇ.GLOBAL EMPRESA'!G216,'ORÇ.GLOBAL P CAIXA'!F216),'ORÇ.REPROG. P CAIXA'!I217)</f>
        <v>0</v>
      </c>
      <c r="G215" s="163" t="n">
        <f aca="false">IF(E215&lt;&gt;0,ROUND(E215*F215,2),IF(AO215=0,(SUMIF('ORÇ.REPROG. P CAIXA'!$AC$13:$AC$1012,B215,$AO$11:$AO$1010)),AO215))</f>
        <v>0</v>
      </c>
      <c r="H215" s="163" t="n">
        <f aca="false">IF(J215&lt;&gt;0,IF(E215&lt;&gt;0,J215/F215,0),0)</f>
        <v>0</v>
      </c>
      <c r="I215" s="163" t="n">
        <f aca="false">IF(L215&lt;&gt;0,IF(E215&lt;&gt;0,L215/F215,0),0)</f>
        <v>0</v>
      </c>
      <c r="J215" s="163" t="n">
        <f aca="false">IF(E215&lt;&gt;0,ROUND(INDEX($P$11:$AM$1010,$A215,$L$1),2),IF(AX215=0,(SUMIF($AP$11:$AP$1010,B215,$AX$11:$AX$1010)),AX215))</f>
        <v>0</v>
      </c>
      <c r="K215" s="163" t="n">
        <f aca="false">IF(G215=0,0,(J215/G215)*100)</f>
        <v>0</v>
      </c>
      <c r="L215" s="163" t="n">
        <f aca="false">IF(E215&lt;&gt;0,ROUND(IF($L$1=1,SUM(P215),"0")+IF($L$1=2,SUM($P215:Q215),"0")+IF($L$1=3,SUM($P215:R215),"0")+IF($L$1=4,SUM($P215:S215),"0")+IF($L$1=5,SUM($P215:T215),"0")+IF($L$1=6,SUM($P215:U215),"0")+IF($L$1=7,SUM($P215:V215),"0")+IF($L$1=8,SUM($P215:W215),"0")+IF($L$1=9,SUM($P215:X215),"0")+IF($L$1=10,SUM($P215:Y215),"0")+IF($L$1=11,SUM($P215:Z215),"0")+IF($L$1=12,SUM($P215:AA215),"0")+IF($L$1=13,SUM($P215:AB215),"0")+IF($L$1=14,SUM($P215:AC215),"0")+IF($L$1=15,SUM($P215:AD215),"0")+IF($L$1=16,SUM($P215:AE215),"0")+IF($L$1=17,SUM($P215:AF215),"0")+IF($L$1=18,SUM($P215:AG215),"0")+IF($L$1=19,SUM($P215:AH215),"0")+IF($L$1=20,SUM($P215:AI215),"0")+IF($L$1=21,SUM($P215:AJ215),"0")+IF($L$1=22,SUM($P215:AK215),"0")+IF($L$1=23,SUM($P215:AL215),"0")+IF($L$1=24,SUM($P215:AM215),"0"),2),IF(BC215=0,(SUMIF($AP$11:$AP$1010,B215,$BC$11:$BC$1010)),BC215))</f>
        <v>0</v>
      </c>
      <c r="M215" s="163" t="n">
        <f aca="false">IF(G215=0,0,(L215/G215)*100)</f>
        <v>0</v>
      </c>
      <c r="N215" s="168" t="str">
        <f aca="false">IF(B215&gt;0,"ok","ocultar")</f>
        <v>ocultar</v>
      </c>
      <c r="O215" s="650"/>
      <c r="P215" s="724"/>
      <c r="Q215" s="725"/>
      <c r="R215" s="725"/>
      <c r="S215" s="725"/>
      <c r="T215" s="725"/>
      <c r="U215" s="725"/>
      <c r="V215" s="725"/>
      <c r="W215" s="725"/>
      <c r="X215" s="725"/>
      <c r="Y215" s="725"/>
      <c r="Z215" s="725"/>
      <c r="AA215" s="726"/>
      <c r="AB215" s="726"/>
      <c r="AC215" s="726"/>
      <c r="AD215" s="726"/>
      <c r="AE215" s="726"/>
      <c r="AF215" s="726"/>
      <c r="AG215" s="726"/>
      <c r="AH215" s="726"/>
      <c r="AI215" s="726"/>
      <c r="AJ215" s="726"/>
      <c r="AK215" s="726"/>
      <c r="AL215" s="726"/>
      <c r="AM215" s="727"/>
      <c r="AO215" s="728" t="n">
        <f aca="false">IF(E215&lt;&gt;0,G215,0)</f>
        <v>0</v>
      </c>
      <c r="AP215" s="157" t="n">
        <f aca="false">IF(B215=0,AP214,IF(ISNONTEXT(B215)=TRUE(),INT(B215),INT(LEFT(B215,FIND(".",B215)-1))))</f>
        <v>3</v>
      </c>
      <c r="AQ215" s="157" t="str">
        <f aca="false">IF(AQ216=1,1,IF(B215&lt;&gt;0,1,IF(C215&lt;&gt;0,1,IF(D215&lt;&gt;0,1,IF(E215&lt;&gt;0,1,"")))))</f>
        <v/>
      </c>
      <c r="AR215" s="157" t="str">
        <f aca="false">IF(AP215=0," ",IF(AP215&lt;&gt;AP214,AP215," "))</f>
        <v> </v>
      </c>
      <c r="AS215" s="732"/>
      <c r="AT215" s="730" t="n">
        <f aca="false">IF(AP215&lt;&gt;AR215,(IF('ORÇ.GLOBAL P CAIXA'!I216="",J215*(INFORMAÇÕES!$Q$99/INFORMAÇÕES!$Q$102),IF('ORÇ.GLOBAL P CAIXA'!I216="R",J215,0))),0)</f>
        <v>0</v>
      </c>
      <c r="AU215" s="75" t="n">
        <f aca="false">IF(AP215&lt;&gt;AR215,(IF('ORÇ.GLOBAL P CAIXA'!I216="",J215*(INFORMAÇÕES!$Q$100/INFORMAÇÕES!$Q$102),IF('ORÇ.GLOBAL P CAIXA'!I216="C",J215,0))),0)</f>
        <v>0</v>
      </c>
      <c r="AV215" s="75" t="n">
        <f aca="false">IF(AP215&lt;&gt;AR215,(IF('ORÇ.GLOBAL P CAIXA'!I216="",J215*INFORMAÇÕES!$U$115,IF('ORÇ.GLOBAL P CAIXA'!I216="CF",J215,0))),0)</f>
        <v>0</v>
      </c>
      <c r="AW215" s="75" t="n">
        <f aca="false">IF(AP215&lt;&gt;AR215,(IF('ORÇ.GLOBAL P CAIXA'!I216="",J215*INFORMAÇÕES!$U$116,IF('ORÇ.GLOBAL P CAIXA'!I216="O",J215,0))),0)</f>
        <v>0</v>
      </c>
      <c r="AX215" s="731" t="n">
        <f aca="false">IF(E215&lt;&gt;0,J215,0)</f>
        <v>0</v>
      </c>
      <c r="AY215" s="730" t="n">
        <f aca="false">IF(AP215&lt;&gt;AR215,(IF('ORÇ.GLOBAL P CAIXA'!I216="",L215*(INFORMAÇÕES!$Q$99/INFORMAÇÕES!$Q$102),IF('ORÇ.GLOBAL P CAIXA'!I216="R",L215,0))),0)</f>
        <v>0</v>
      </c>
      <c r="AZ215" s="75" t="n">
        <f aca="false">IF(AP215&lt;&gt;AR215,(IF('ORÇ.GLOBAL P CAIXA'!I216="",L215*(INFORMAÇÕES!$Q$100/INFORMAÇÕES!$Q$102),IF('ORÇ.GLOBAL P CAIXA'!I216="C",L215,0))),0)</f>
        <v>0</v>
      </c>
      <c r="BA215" s="75" t="n">
        <f aca="false">IF(AP215&lt;&gt;AR215,(IF('ORÇ.GLOBAL P CAIXA'!I216="",L215*INFORMAÇÕES!$U$115,IF('ORÇ.GLOBAL P CAIXA'!I216="CF",L215,0))),0)</f>
        <v>0</v>
      </c>
      <c r="BB215" s="75" t="n">
        <f aca="false">IF(AP215&lt;&gt;AR215,(IF('ORÇ.GLOBAL P CAIXA'!I216="",L215*INFORMAÇÕES!$U$116,IF('ORÇ.GLOBAL P CAIXA'!I216="O",L215,0))),0)</f>
        <v>0</v>
      </c>
      <c r="BC215" s="731" t="n">
        <f aca="false">IF(E215&lt;&gt;0,L215,0)</f>
        <v>0</v>
      </c>
    </row>
    <row r="216" s="174" customFormat="true" ht="14.25" hidden="false" customHeight="false" outlineLevel="0" collapsed="false">
      <c r="A216" s="159" t="n">
        <v>206</v>
      </c>
      <c r="B216" s="160" t="n">
        <f aca="false">'ORÇ.REPROG. P CAIXA'!B218</f>
        <v>0</v>
      </c>
      <c r="C216" s="723" t="n">
        <f aca="false">'ORÇ.REPROG. P CAIXA'!C218</f>
        <v>0</v>
      </c>
      <c r="D216" s="162" t="n">
        <f aca="false">'ORÇ.REPROG. P CAIXA'!D218</f>
        <v>0</v>
      </c>
      <c r="E216" s="163" t="n">
        <f aca="false">IF('BM GLOBAL'!$P$1&lt;&gt;0,'ORÇ.REPROG. P CAIXA'!E218,'ORÇ.REPROG. P CAIXA'!H218)</f>
        <v>0</v>
      </c>
      <c r="F216" s="163" t="n">
        <f aca="false">IF('BM GLOBAL'!$P$1&lt;&gt;0,IF('ORÇ.GLOBAL P CAIXA'!K217=0,'ORÇ.GLOBAL EMPRESA'!G217,'ORÇ.GLOBAL P CAIXA'!F217),'ORÇ.REPROG. P CAIXA'!I218)</f>
        <v>0</v>
      </c>
      <c r="G216" s="163" t="n">
        <f aca="false">IF(E216&lt;&gt;0,ROUND(E216*F216,2),IF(AO216=0,(SUMIF('ORÇ.REPROG. P CAIXA'!$AC$13:$AC$1012,B216,$AO$11:$AO$1010)),AO216))</f>
        <v>0</v>
      </c>
      <c r="H216" s="163" t="n">
        <f aca="false">IF(J216&lt;&gt;0,IF(E216&lt;&gt;0,J216/F216,0),0)</f>
        <v>0</v>
      </c>
      <c r="I216" s="163" t="n">
        <f aca="false">IF(L216&lt;&gt;0,IF(E216&lt;&gt;0,L216/F216,0),0)</f>
        <v>0</v>
      </c>
      <c r="J216" s="163" t="n">
        <f aca="false">IF(E216&lt;&gt;0,ROUND(INDEX($P$11:$AM$1010,$A216,$L$1),2),IF(AX216=0,(SUMIF($AP$11:$AP$1010,B216,$AX$11:$AX$1010)),AX216))</f>
        <v>0</v>
      </c>
      <c r="K216" s="163" t="n">
        <f aca="false">IF(G216=0,0,(J216/G216)*100)</f>
        <v>0</v>
      </c>
      <c r="L216" s="163" t="n">
        <f aca="false">IF(E216&lt;&gt;0,ROUND(IF($L$1=1,SUM(P216),"0")+IF($L$1=2,SUM($P216:Q216),"0")+IF($L$1=3,SUM($P216:R216),"0")+IF($L$1=4,SUM($P216:S216),"0")+IF($L$1=5,SUM($P216:T216),"0")+IF($L$1=6,SUM($P216:U216),"0")+IF($L$1=7,SUM($P216:V216),"0")+IF($L$1=8,SUM($P216:W216),"0")+IF($L$1=9,SUM($P216:X216),"0")+IF($L$1=10,SUM($P216:Y216),"0")+IF($L$1=11,SUM($P216:Z216),"0")+IF($L$1=12,SUM($P216:AA216),"0")+IF($L$1=13,SUM($P216:AB216),"0")+IF($L$1=14,SUM($P216:AC216),"0")+IF($L$1=15,SUM($P216:AD216),"0")+IF($L$1=16,SUM($P216:AE216),"0")+IF($L$1=17,SUM($P216:AF216),"0")+IF($L$1=18,SUM($P216:AG216),"0")+IF($L$1=19,SUM($P216:AH216),"0")+IF($L$1=20,SUM($P216:AI216),"0")+IF($L$1=21,SUM($P216:AJ216),"0")+IF($L$1=22,SUM($P216:AK216),"0")+IF($L$1=23,SUM($P216:AL216),"0")+IF($L$1=24,SUM($P216:AM216),"0"),2),IF(BC216=0,(SUMIF($AP$11:$AP$1010,B216,$BC$11:$BC$1010)),BC216))</f>
        <v>0</v>
      </c>
      <c r="M216" s="163" t="n">
        <f aca="false">IF(G216=0,0,(L216/G216)*100)</f>
        <v>0</v>
      </c>
      <c r="N216" s="168" t="str">
        <f aca="false">IF(B216&gt;0,"ok","ocultar")</f>
        <v>ocultar</v>
      </c>
      <c r="O216" s="650"/>
      <c r="P216" s="724"/>
      <c r="Q216" s="725"/>
      <c r="R216" s="725"/>
      <c r="S216" s="725"/>
      <c r="T216" s="725"/>
      <c r="U216" s="725"/>
      <c r="V216" s="725"/>
      <c r="W216" s="725"/>
      <c r="X216" s="725"/>
      <c r="Y216" s="725"/>
      <c r="Z216" s="725"/>
      <c r="AA216" s="726"/>
      <c r="AB216" s="726"/>
      <c r="AC216" s="726"/>
      <c r="AD216" s="726"/>
      <c r="AE216" s="726"/>
      <c r="AF216" s="726"/>
      <c r="AG216" s="726"/>
      <c r="AH216" s="726"/>
      <c r="AI216" s="726"/>
      <c r="AJ216" s="726"/>
      <c r="AK216" s="726"/>
      <c r="AL216" s="726"/>
      <c r="AM216" s="727"/>
      <c r="AO216" s="728" t="n">
        <f aca="false">IF(E216&lt;&gt;0,G216,0)</f>
        <v>0</v>
      </c>
      <c r="AP216" s="157" t="n">
        <f aca="false">IF(B216=0,AP215,IF(ISNONTEXT(B216)=TRUE(),INT(B216),INT(LEFT(B216,FIND(".",B216)-1))))</f>
        <v>3</v>
      </c>
      <c r="AQ216" s="157" t="str">
        <f aca="false">IF(AQ217=1,1,IF(B216&lt;&gt;0,1,IF(C216&lt;&gt;0,1,IF(D216&lt;&gt;0,1,IF(E216&lt;&gt;0,1,"")))))</f>
        <v/>
      </c>
      <c r="AR216" s="157" t="str">
        <f aca="false">IF(AP216=0," ",IF(AP216&lt;&gt;AP215,AP216," "))</f>
        <v> </v>
      </c>
      <c r="AS216" s="732"/>
      <c r="AT216" s="730" t="n">
        <f aca="false">IF(AP216&lt;&gt;AR216,(IF('ORÇ.GLOBAL P CAIXA'!I217="",J216*(INFORMAÇÕES!$Q$99/INFORMAÇÕES!$Q$102),IF('ORÇ.GLOBAL P CAIXA'!I217="R",J216,0))),0)</f>
        <v>0</v>
      </c>
      <c r="AU216" s="75" t="n">
        <f aca="false">IF(AP216&lt;&gt;AR216,(IF('ORÇ.GLOBAL P CAIXA'!I217="",J216*(INFORMAÇÕES!$Q$100/INFORMAÇÕES!$Q$102),IF('ORÇ.GLOBAL P CAIXA'!I217="C",J216,0))),0)</f>
        <v>0</v>
      </c>
      <c r="AV216" s="75" t="n">
        <f aca="false">IF(AP216&lt;&gt;AR216,(IF('ORÇ.GLOBAL P CAIXA'!I217="",J216*INFORMAÇÕES!$U$115,IF('ORÇ.GLOBAL P CAIXA'!I217="CF",J216,0))),0)</f>
        <v>0</v>
      </c>
      <c r="AW216" s="75" t="n">
        <f aca="false">IF(AP216&lt;&gt;AR216,(IF('ORÇ.GLOBAL P CAIXA'!I217="",J216*INFORMAÇÕES!$U$116,IF('ORÇ.GLOBAL P CAIXA'!I217="O",J216,0))),0)</f>
        <v>0</v>
      </c>
      <c r="AX216" s="731" t="n">
        <f aca="false">IF(E216&lt;&gt;0,J216,0)</f>
        <v>0</v>
      </c>
      <c r="AY216" s="730" t="n">
        <f aca="false">IF(AP216&lt;&gt;AR216,(IF('ORÇ.GLOBAL P CAIXA'!I217="",L216*(INFORMAÇÕES!$Q$99/INFORMAÇÕES!$Q$102),IF('ORÇ.GLOBAL P CAIXA'!I217="R",L216,0))),0)</f>
        <v>0</v>
      </c>
      <c r="AZ216" s="75" t="n">
        <f aca="false">IF(AP216&lt;&gt;AR216,(IF('ORÇ.GLOBAL P CAIXA'!I217="",L216*(INFORMAÇÕES!$Q$100/INFORMAÇÕES!$Q$102),IF('ORÇ.GLOBAL P CAIXA'!I217="C",L216,0))),0)</f>
        <v>0</v>
      </c>
      <c r="BA216" s="75" t="n">
        <f aca="false">IF(AP216&lt;&gt;AR216,(IF('ORÇ.GLOBAL P CAIXA'!I217="",L216*INFORMAÇÕES!$U$115,IF('ORÇ.GLOBAL P CAIXA'!I217="CF",L216,0))),0)</f>
        <v>0</v>
      </c>
      <c r="BB216" s="75" t="n">
        <f aca="false">IF(AP216&lt;&gt;AR216,(IF('ORÇ.GLOBAL P CAIXA'!I217="",L216*INFORMAÇÕES!$U$116,IF('ORÇ.GLOBAL P CAIXA'!I217="O",L216,0))),0)</f>
        <v>0</v>
      </c>
      <c r="BC216" s="731" t="n">
        <f aca="false">IF(E216&lt;&gt;0,L216,0)</f>
        <v>0</v>
      </c>
    </row>
    <row r="217" s="174" customFormat="true" ht="14.25" hidden="false" customHeight="false" outlineLevel="0" collapsed="false">
      <c r="A217" s="159" t="n">
        <v>207</v>
      </c>
      <c r="B217" s="160" t="n">
        <f aca="false">'ORÇ.REPROG. P CAIXA'!B219</f>
        <v>0</v>
      </c>
      <c r="C217" s="723" t="n">
        <f aca="false">'ORÇ.REPROG. P CAIXA'!C219</f>
        <v>0</v>
      </c>
      <c r="D217" s="162" t="n">
        <f aca="false">'ORÇ.REPROG. P CAIXA'!D219</f>
        <v>0</v>
      </c>
      <c r="E217" s="163" t="n">
        <f aca="false">IF('BM GLOBAL'!$P$1&lt;&gt;0,'ORÇ.REPROG. P CAIXA'!E219,'ORÇ.REPROG. P CAIXA'!H219)</f>
        <v>0</v>
      </c>
      <c r="F217" s="163" t="n">
        <f aca="false">IF('BM GLOBAL'!$P$1&lt;&gt;0,IF('ORÇ.GLOBAL P CAIXA'!K218=0,'ORÇ.GLOBAL EMPRESA'!G218,'ORÇ.GLOBAL P CAIXA'!F218),'ORÇ.REPROG. P CAIXA'!I219)</f>
        <v>0</v>
      </c>
      <c r="G217" s="163" t="n">
        <f aca="false">IF(E217&lt;&gt;0,ROUND(E217*F217,2),IF(AO217=0,(SUMIF('ORÇ.REPROG. P CAIXA'!$AC$13:$AC$1012,B217,$AO$11:$AO$1010)),AO217))</f>
        <v>0</v>
      </c>
      <c r="H217" s="163" t="n">
        <f aca="false">IF(J217&lt;&gt;0,IF(E217&lt;&gt;0,J217/F217,0),0)</f>
        <v>0</v>
      </c>
      <c r="I217" s="163" t="n">
        <f aca="false">IF(L217&lt;&gt;0,IF(E217&lt;&gt;0,L217/F217,0),0)</f>
        <v>0</v>
      </c>
      <c r="J217" s="163" t="n">
        <f aca="false">IF(E217&lt;&gt;0,ROUND(INDEX($P$11:$AM$1010,$A217,$L$1),2),IF(AX217=0,(SUMIF($AP$11:$AP$1010,B217,$AX$11:$AX$1010)),AX217))</f>
        <v>0</v>
      </c>
      <c r="K217" s="163" t="n">
        <f aca="false">IF(G217=0,0,(J217/G217)*100)</f>
        <v>0</v>
      </c>
      <c r="L217" s="163" t="n">
        <f aca="false">IF(E217&lt;&gt;0,ROUND(IF($L$1=1,SUM(P217),"0")+IF($L$1=2,SUM($P217:Q217),"0")+IF($L$1=3,SUM($P217:R217),"0")+IF($L$1=4,SUM($P217:S217),"0")+IF($L$1=5,SUM($P217:T217),"0")+IF($L$1=6,SUM($P217:U217),"0")+IF($L$1=7,SUM($P217:V217),"0")+IF($L$1=8,SUM($P217:W217),"0")+IF($L$1=9,SUM($P217:X217),"0")+IF($L$1=10,SUM($P217:Y217),"0")+IF($L$1=11,SUM($P217:Z217),"0")+IF($L$1=12,SUM($P217:AA217),"0")+IF($L$1=13,SUM($P217:AB217),"0")+IF($L$1=14,SUM($P217:AC217),"0")+IF($L$1=15,SUM($P217:AD217),"0")+IF($L$1=16,SUM($P217:AE217),"0")+IF($L$1=17,SUM($P217:AF217),"0")+IF($L$1=18,SUM($P217:AG217),"0")+IF($L$1=19,SUM($P217:AH217),"0")+IF($L$1=20,SUM($P217:AI217),"0")+IF($L$1=21,SUM($P217:AJ217),"0")+IF($L$1=22,SUM($P217:AK217),"0")+IF($L$1=23,SUM($P217:AL217),"0")+IF($L$1=24,SUM($P217:AM217),"0"),2),IF(BC217=0,(SUMIF($AP$11:$AP$1010,B217,$BC$11:$BC$1010)),BC217))</f>
        <v>0</v>
      </c>
      <c r="M217" s="163" t="n">
        <f aca="false">IF(G217=0,0,(L217/G217)*100)</f>
        <v>0</v>
      </c>
      <c r="N217" s="168" t="str">
        <f aca="false">IF(B217&gt;0,"ok","ocultar")</f>
        <v>ocultar</v>
      </c>
      <c r="O217" s="650"/>
      <c r="P217" s="724"/>
      <c r="Q217" s="725"/>
      <c r="R217" s="725"/>
      <c r="S217" s="725"/>
      <c r="T217" s="725"/>
      <c r="U217" s="725"/>
      <c r="V217" s="725"/>
      <c r="W217" s="725"/>
      <c r="X217" s="725"/>
      <c r="Y217" s="725"/>
      <c r="Z217" s="725"/>
      <c r="AA217" s="726"/>
      <c r="AB217" s="726"/>
      <c r="AC217" s="726"/>
      <c r="AD217" s="726"/>
      <c r="AE217" s="726"/>
      <c r="AF217" s="726"/>
      <c r="AG217" s="726"/>
      <c r="AH217" s="726"/>
      <c r="AI217" s="726"/>
      <c r="AJ217" s="726"/>
      <c r="AK217" s="726"/>
      <c r="AL217" s="726"/>
      <c r="AM217" s="727"/>
      <c r="AO217" s="728" t="n">
        <f aca="false">IF(E217&lt;&gt;0,G217,0)</f>
        <v>0</v>
      </c>
      <c r="AP217" s="157" t="n">
        <f aca="false">IF(B217=0,AP216,IF(ISNONTEXT(B217)=TRUE(),INT(B217),INT(LEFT(B217,FIND(".",B217)-1))))</f>
        <v>3</v>
      </c>
      <c r="AQ217" s="157" t="str">
        <f aca="false">IF(AQ218=1,1,IF(B217&lt;&gt;0,1,IF(C217&lt;&gt;0,1,IF(D217&lt;&gt;0,1,IF(E217&lt;&gt;0,1,"")))))</f>
        <v/>
      </c>
      <c r="AR217" s="157" t="str">
        <f aca="false">IF(AP217=0," ",IF(AP217&lt;&gt;AP216,AP217," "))</f>
        <v> </v>
      </c>
      <c r="AS217" s="732"/>
      <c r="AT217" s="730" t="n">
        <f aca="false">IF(AP217&lt;&gt;AR217,(IF('ORÇ.GLOBAL P CAIXA'!I218="",J217*(INFORMAÇÕES!$Q$99/INFORMAÇÕES!$Q$102),IF('ORÇ.GLOBAL P CAIXA'!I218="R",J217,0))),0)</f>
        <v>0</v>
      </c>
      <c r="AU217" s="75" t="n">
        <f aca="false">IF(AP217&lt;&gt;AR217,(IF('ORÇ.GLOBAL P CAIXA'!I218="",J217*(INFORMAÇÕES!$Q$100/INFORMAÇÕES!$Q$102),IF('ORÇ.GLOBAL P CAIXA'!I218="C",J217,0))),0)</f>
        <v>0</v>
      </c>
      <c r="AV217" s="75" t="n">
        <f aca="false">IF(AP217&lt;&gt;AR217,(IF('ORÇ.GLOBAL P CAIXA'!I218="",J217*INFORMAÇÕES!$U$115,IF('ORÇ.GLOBAL P CAIXA'!I218="CF",J217,0))),0)</f>
        <v>0</v>
      </c>
      <c r="AW217" s="75" t="n">
        <f aca="false">IF(AP217&lt;&gt;AR217,(IF('ORÇ.GLOBAL P CAIXA'!I218="",J217*INFORMAÇÕES!$U$116,IF('ORÇ.GLOBAL P CAIXA'!I218="O",J217,0))),0)</f>
        <v>0</v>
      </c>
      <c r="AX217" s="731" t="n">
        <f aca="false">IF(E217&lt;&gt;0,J217,0)</f>
        <v>0</v>
      </c>
      <c r="AY217" s="730" t="n">
        <f aca="false">IF(AP217&lt;&gt;AR217,(IF('ORÇ.GLOBAL P CAIXA'!I218="",L217*(INFORMAÇÕES!$Q$99/INFORMAÇÕES!$Q$102),IF('ORÇ.GLOBAL P CAIXA'!I218="R",L217,0))),0)</f>
        <v>0</v>
      </c>
      <c r="AZ217" s="75" t="n">
        <f aca="false">IF(AP217&lt;&gt;AR217,(IF('ORÇ.GLOBAL P CAIXA'!I218="",L217*(INFORMAÇÕES!$Q$100/INFORMAÇÕES!$Q$102),IF('ORÇ.GLOBAL P CAIXA'!I218="C",L217,0))),0)</f>
        <v>0</v>
      </c>
      <c r="BA217" s="75" t="n">
        <f aca="false">IF(AP217&lt;&gt;AR217,(IF('ORÇ.GLOBAL P CAIXA'!I218="",L217*INFORMAÇÕES!$U$115,IF('ORÇ.GLOBAL P CAIXA'!I218="CF",L217,0))),0)</f>
        <v>0</v>
      </c>
      <c r="BB217" s="75" t="n">
        <f aca="false">IF(AP217&lt;&gt;AR217,(IF('ORÇ.GLOBAL P CAIXA'!I218="",L217*INFORMAÇÕES!$U$116,IF('ORÇ.GLOBAL P CAIXA'!I218="O",L217,0))),0)</f>
        <v>0</v>
      </c>
      <c r="BC217" s="731" t="n">
        <f aca="false">IF(E217&lt;&gt;0,L217,0)</f>
        <v>0</v>
      </c>
    </row>
    <row r="218" s="174" customFormat="true" ht="14.25" hidden="false" customHeight="false" outlineLevel="0" collapsed="false">
      <c r="A218" s="159" t="n">
        <v>208</v>
      </c>
      <c r="B218" s="160" t="n">
        <f aca="false">'ORÇ.REPROG. P CAIXA'!B220</f>
        <v>0</v>
      </c>
      <c r="C218" s="723" t="n">
        <f aca="false">'ORÇ.REPROG. P CAIXA'!C220</f>
        <v>0</v>
      </c>
      <c r="D218" s="162" t="n">
        <f aca="false">'ORÇ.REPROG. P CAIXA'!D220</f>
        <v>0</v>
      </c>
      <c r="E218" s="163" t="n">
        <f aca="false">IF('BM GLOBAL'!$P$1&lt;&gt;0,'ORÇ.REPROG. P CAIXA'!E220,'ORÇ.REPROG. P CAIXA'!H220)</f>
        <v>0</v>
      </c>
      <c r="F218" s="163" t="n">
        <f aca="false">IF('BM GLOBAL'!$P$1&lt;&gt;0,IF('ORÇ.GLOBAL P CAIXA'!K219=0,'ORÇ.GLOBAL EMPRESA'!G219,'ORÇ.GLOBAL P CAIXA'!F219),'ORÇ.REPROG. P CAIXA'!I220)</f>
        <v>0</v>
      </c>
      <c r="G218" s="163" t="n">
        <f aca="false">IF(E218&lt;&gt;0,ROUND(E218*F218,2),IF(AO218=0,(SUMIF('ORÇ.REPROG. P CAIXA'!$AC$13:$AC$1012,B218,$AO$11:$AO$1010)),AO218))</f>
        <v>0</v>
      </c>
      <c r="H218" s="163" t="n">
        <f aca="false">IF(J218&lt;&gt;0,IF(E218&lt;&gt;0,J218/F218,0),0)</f>
        <v>0</v>
      </c>
      <c r="I218" s="163" t="n">
        <f aca="false">IF(L218&lt;&gt;0,IF(E218&lt;&gt;0,L218/F218,0),0)</f>
        <v>0</v>
      </c>
      <c r="J218" s="163" t="n">
        <f aca="false">IF(E218&lt;&gt;0,ROUND(INDEX($P$11:$AM$1010,$A218,$L$1),2),IF(AX218=0,(SUMIF($AP$11:$AP$1010,B218,$AX$11:$AX$1010)),AX218))</f>
        <v>0</v>
      </c>
      <c r="K218" s="163" t="n">
        <f aca="false">IF(G218=0,0,(J218/G218)*100)</f>
        <v>0</v>
      </c>
      <c r="L218" s="163" t="n">
        <f aca="false">IF(E218&lt;&gt;0,ROUND(IF($L$1=1,SUM(P218),"0")+IF($L$1=2,SUM($P218:Q218),"0")+IF($L$1=3,SUM($P218:R218),"0")+IF($L$1=4,SUM($P218:S218),"0")+IF($L$1=5,SUM($P218:T218),"0")+IF($L$1=6,SUM($P218:U218),"0")+IF($L$1=7,SUM($P218:V218),"0")+IF($L$1=8,SUM($P218:W218),"0")+IF($L$1=9,SUM($P218:X218),"0")+IF($L$1=10,SUM($P218:Y218),"0")+IF($L$1=11,SUM($P218:Z218),"0")+IF($L$1=12,SUM($P218:AA218),"0")+IF($L$1=13,SUM($P218:AB218),"0")+IF($L$1=14,SUM($P218:AC218),"0")+IF($L$1=15,SUM($P218:AD218),"0")+IF($L$1=16,SUM($P218:AE218),"0")+IF($L$1=17,SUM($P218:AF218),"0")+IF($L$1=18,SUM($P218:AG218),"0")+IF($L$1=19,SUM($P218:AH218),"0")+IF($L$1=20,SUM($P218:AI218),"0")+IF($L$1=21,SUM($P218:AJ218),"0")+IF($L$1=22,SUM($P218:AK218),"0")+IF($L$1=23,SUM($P218:AL218),"0")+IF($L$1=24,SUM($P218:AM218),"0"),2),IF(BC218=0,(SUMIF($AP$11:$AP$1010,B218,$BC$11:$BC$1010)),BC218))</f>
        <v>0</v>
      </c>
      <c r="M218" s="163" t="n">
        <f aca="false">IF(G218=0,0,(L218/G218)*100)</f>
        <v>0</v>
      </c>
      <c r="N218" s="168" t="str">
        <f aca="false">IF(B218&gt;0,"ok","ocultar")</f>
        <v>ocultar</v>
      </c>
      <c r="O218" s="650"/>
      <c r="P218" s="724"/>
      <c r="Q218" s="725"/>
      <c r="R218" s="725"/>
      <c r="S218" s="725"/>
      <c r="T218" s="725"/>
      <c r="U218" s="725"/>
      <c r="V218" s="725"/>
      <c r="W218" s="725"/>
      <c r="X218" s="725"/>
      <c r="Y218" s="725"/>
      <c r="Z218" s="725"/>
      <c r="AA218" s="726"/>
      <c r="AB218" s="726"/>
      <c r="AC218" s="726"/>
      <c r="AD218" s="726"/>
      <c r="AE218" s="726"/>
      <c r="AF218" s="726"/>
      <c r="AG218" s="726"/>
      <c r="AH218" s="726"/>
      <c r="AI218" s="726"/>
      <c r="AJ218" s="726"/>
      <c r="AK218" s="726"/>
      <c r="AL218" s="726"/>
      <c r="AM218" s="727"/>
      <c r="AO218" s="728" t="n">
        <f aca="false">IF(E218&lt;&gt;0,G218,0)</f>
        <v>0</v>
      </c>
      <c r="AP218" s="157" t="n">
        <f aca="false">IF(B218=0,AP217,IF(ISNONTEXT(B218)=TRUE(),INT(B218),INT(LEFT(B218,FIND(".",B218)-1))))</f>
        <v>3</v>
      </c>
      <c r="AQ218" s="157" t="str">
        <f aca="false">IF(AQ219=1,1,IF(B218&lt;&gt;0,1,IF(C218&lt;&gt;0,1,IF(D218&lt;&gt;0,1,IF(E218&lt;&gt;0,1,"")))))</f>
        <v/>
      </c>
      <c r="AR218" s="157" t="str">
        <f aca="false">IF(AP218=0," ",IF(AP218&lt;&gt;AP217,AP218," "))</f>
        <v> </v>
      </c>
      <c r="AS218" s="732"/>
      <c r="AT218" s="730" t="n">
        <f aca="false">IF(AP218&lt;&gt;AR218,(IF('ORÇ.GLOBAL P CAIXA'!I219="",J218*(INFORMAÇÕES!$Q$99/INFORMAÇÕES!$Q$102),IF('ORÇ.GLOBAL P CAIXA'!I219="R",J218,0))),0)</f>
        <v>0</v>
      </c>
      <c r="AU218" s="75" t="n">
        <f aca="false">IF(AP218&lt;&gt;AR218,(IF('ORÇ.GLOBAL P CAIXA'!I219="",J218*(INFORMAÇÕES!$Q$100/INFORMAÇÕES!$Q$102),IF('ORÇ.GLOBAL P CAIXA'!I219="C",J218,0))),0)</f>
        <v>0</v>
      </c>
      <c r="AV218" s="75" t="n">
        <f aca="false">IF(AP218&lt;&gt;AR218,(IF('ORÇ.GLOBAL P CAIXA'!I219="",J218*INFORMAÇÕES!$U$115,IF('ORÇ.GLOBAL P CAIXA'!I219="CF",J218,0))),0)</f>
        <v>0</v>
      </c>
      <c r="AW218" s="75" t="n">
        <f aca="false">IF(AP218&lt;&gt;AR218,(IF('ORÇ.GLOBAL P CAIXA'!I219="",J218*INFORMAÇÕES!$U$116,IF('ORÇ.GLOBAL P CAIXA'!I219="O",J218,0))),0)</f>
        <v>0</v>
      </c>
      <c r="AX218" s="731" t="n">
        <f aca="false">IF(E218&lt;&gt;0,J218,0)</f>
        <v>0</v>
      </c>
      <c r="AY218" s="730" t="n">
        <f aca="false">IF(AP218&lt;&gt;AR218,(IF('ORÇ.GLOBAL P CAIXA'!I219="",L218*(INFORMAÇÕES!$Q$99/INFORMAÇÕES!$Q$102),IF('ORÇ.GLOBAL P CAIXA'!I219="R",L218,0))),0)</f>
        <v>0</v>
      </c>
      <c r="AZ218" s="75" t="n">
        <f aca="false">IF(AP218&lt;&gt;AR218,(IF('ORÇ.GLOBAL P CAIXA'!I219="",L218*(INFORMAÇÕES!$Q$100/INFORMAÇÕES!$Q$102),IF('ORÇ.GLOBAL P CAIXA'!I219="C",L218,0))),0)</f>
        <v>0</v>
      </c>
      <c r="BA218" s="75" t="n">
        <f aca="false">IF(AP218&lt;&gt;AR218,(IF('ORÇ.GLOBAL P CAIXA'!I219="",L218*INFORMAÇÕES!$U$115,IF('ORÇ.GLOBAL P CAIXA'!I219="CF",L218,0))),0)</f>
        <v>0</v>
      </c>
      <c r="BB218" s="75" t="n">
        <f aca="false">IF(AP218&lt;&gt;AR218,(IF('ORÇ.GLOBAL P CAIXA'!I219="",L218*INFORMAÇÕES!$U$116,IF('ORÇ.GLOBAL P CAIXA'!I219="O",L218,0))),0)</f>
        <v>0</v>
      </c>
      <c r="BC218" s="731" t="n">
        <f aca="false">IF(E218&lt;&gt;0,L218,0)</f>
        <v>0</v>
      </c>
    </row>
    <row r="219" s="174" customFormat="true" ht="14.25" hidden="false" customHeight="false" outlineLevel="0" collapsed="false">
      <c r="A219" s="159" t="n">
        <v>209</v>
      </c>
      <c r="B219" s="160" t="n">
        <f aca="false">'ORÇ.REPROG. P CAIXA'!B221</f>
        <v>0</v>
      </c>
      <c r="C219" s="723" t="n">
        <f aca="false">'ORÇ.REPROG. P CAIXA'!C221</f>
        <v>0</v>
      </c>
      <c r="D219" s="162" t="n">
        <f aca="false">'ORÇ.REPROG. P CAIXA'!D221</f>
        <v>0</v>
      </c>
      <c r="E219" s="163" t="n">
        <f aca="false">IF('BM GLOBAL'!$P$1&lt;&gt;0,'ORÇ.REPROG. P CAIXA'!E221,'ORÇ.REPROG. P CAIXA'!H221)</f>
        <v>0</v>
      </c>
      <c r="F219" s="163" t="n">
        <f aca="false">IF('BM GLOBAL'!$P$1&lt;&gt;0,IF('ORÇ.GLOBAL P CAIXA'!K220=0,'ORÇ.GLOBAL EMPRESA'!G220,'ORÇ.GLOBAL P CAIXA'!F220),'ORÇ.REPROG. P CAIXA'!I221)</f>
        <v>0</v>
      </c>
      <c r="G219" s="163" t="n">
        <f aca="false">IF(E219&lt;&gt;0,ROUND(E219*F219,2),IF(AO219=0,(SUMIF('ORÇ.REPROG. P CAIXA'!$AC$13:$AC$1012,B219,$AO$11:$AO$1010)),AO219))</f>
        <v>0</v>
      </c>
      <c r="H219" s="163" t="n">
        <f aca="false">IF(J219&lt;&gt;0,IF(E219&lt;&gt;0,J219/F219,0),0)</f>
        <v>0</v>
      </c>
      <c r="I219" s="163" t="n">
        <f aca="false">IF(L219&lt;&gt;0,IF(E219&lt;&gt;0,L219/F219,0),0)</f>
        <v>0</v>
      </c>
      <c r="J219" s="163" t="n">
        <f aca="false">IF(E219&lt;&gt;0,ROUND(INDEX($P$11:$AM$1010,$A219,$L$1),2),IF(AX219=0,(SUMIF($AP$11:$AP$1010,B219,$AX$11:$AX$1010)),AX219))</f>
        <v>0</v>
      </c>
      <c r="K219" s="163" t="n">
        <f aca="false">IF(G219=0,0,(J219/G219)*100)</f>
        <v>0</v>
      </c>
      <c r="L219" s="163" t="n">
        <f aca="false">IF(E219&lt;&gt;0,ROUND(IF($L$1=1,SUM(P219),"0")+IF($L$1=2,SUM($P219:Q219),"0")+IF($L$1=3,SUM($P219:R219),"0")+IF($L$1=4,SUM($P219:S219),"0")+IF($L$1=5,SUM($P219:T219),"0")+IF($L$1=6,SUM($P219:U219),"0")+IF($L$1=7,SUM($P219:V219),"0")+IF($L$1=8,SUM($P219:W219),"0")+IF($L$1=9,SUM($P219:X219),"0")+IF($L$1=10,SUM($P219:Y219),"0")+IF($L$1=11,SUM($P219:Z219),"0")+IF($L$1=12,SUM($P219:AA219),"0")+IF($L$1=13,SUM($P219:AB219),"0")+IF($L$1=14,SUM($P219:AC219),"0")+IF($L$1=15,SUM($P219:AD219),"0")+IF($L$1=16,SUM($P219:AE219),"0")+IF($L$1=17,SUM($P219:AF219),"0")+IF($L$1=18,SUM($P219:AG219),"0")+IF($L$1=19,SUM($P219:AH219),"0")+IF($L$1=20,SUM($P219:AI219),"0")+IF($L$1=21,SUM($P219:AJ219),"0")+IF($L$1=22,SUM($P219:AK219),"0")+IF($L$1=23,SUM($P219:AL219),"0")+IF($L$1=24,SUM($P219:AM219),"0"),2),IF(BC219=0,(SUMIF($AP$11:$AP$1010,B219,$BC$11:$BC$1010)),BC219))</f>
        <v>0</v>
      </c>
      <c r="M219" s="163" t="n">
        <f aca="false">IF(G219=0,0,(L219/G219)*100)</f>
        <v>0</v>
      </c>
      <c r="N219" s="168" t="str">
        <f aca="false">IF(B219&gt;0,"ok","ocultar")</f>
        <v>ocultar</v>
      </c>
      <c r="O219" s="650"/>
      <c r="P219" s="724"/>
      <c r="Q219" s="725"/>
      <c r="R219" s="725"/>
      <c r="S219" s="725"/>
      <c r="T219" s="725"/>
      <c r="U219" s="725"/>
      <c r="V219" s="725"/>
      <c r="W219" s="725"/>
      <c r="X219" s="725"/>
      <c r="Y219" s="725"/>
      <c r="Z219" s="725"/>
      <c r="AA219" s="726"/>
      <c r="AB219" s="726"/>
      <c r="AC219" s="726"/>
      <c r="AD219" s="726"/>
      <c r="AE219" s="726"/>
      <c r="AF219" s="726"/>
      <c r="AG219" s="726"/>
      <c r="AH219" s="726"/>
      <c r="AI219" s="726"/>
      <c r="AJ219" s="726"/>
      <c r="AK219" s="726"/>
      <c r="AL219" s="726"/>
      <c r="AM219" s="727"/>
      <c r="AO219" s="728" t="n">
        <f aca="false">IF(E219&lt;&gt;0,G219,0)</f>
        <v>0</v>
      </c>
      <c r="AP219" s="157" t="n">
        <f aca="false">IF(B219=0,AP218,IF(ISNONTEXT(B219)=TRUE(),INT(B219),INT(LEFT(B219,FIND(".",B219)-1))))</f>
        <v>3</v>
      </c>
      <c r="AQ219" s="157" t="str">
        <f aca="false">IF(AQ220=1,1,IF(B219&lt;&gt;0,1,IF(C219&lt;&gt;0,1,IF(D219&lt;&gt;0,1,IF(E219&lt;&gt;0,1,"")))))</f>
        <v/>
      </c>
      <c r="AR219" s="157" t="str">
        <f aca="false">IF(AP219=0," ",IF(AP219&lt;&gt;AP218,AP219," "))</f>
        <v> </v>
      </c>
      <c r="AS219" s="732"/>
      <c r="AT219" s="730" t="n">
        <f aca="false">IF(AP219&lt;&gt;AR219,(IF('ORÇ.GLOBAL P CAIXA'!I220="",J219*(INFORMAÇÕES!$Q$99/INFORMAÇÕES!$Q$102),IF('ORÇ.GLOBAL P CAIXA'!I220="R",J219,0))),0)</f>
        <v>0</v>
      </c>
      <c r="AU219" s="75" t="n">
        <f aca="false">IF(AP219&lt;&gt;AR219,(IF('ORÇ.GLOBAL P CAIXA'!I220="",J219*(INFORMAÇÕES!$Q$100/INFORMAÇÕES!$Q$102),IF('ORÇ.GLOBAL P CAIXA'!I220="C",J219,0))),0)</f>
        <v>0</v>
      </c>
      <c r="AV219" s="75" t="n">
        <f aca="false">IF(AP219&lt;&gt;AR219,(IF('ORÇ.GLOBAL P CAIXA'!I220="",J219*INFORMAÇÕES!$U$115,IF('ORÇ.GLOBAL P CAIXA'!I220="CF",J219,0))),0)</f>
        <v>0</v>
      </c>
      <c r="AW219" s="75" t="n">
        <f aca="false">IF(AP219&lt;&gt;AR219,(IF('ORÇ.GLOBAL P CAIXA'!I220="",J219*INFORMAÇÕES!$U$116,IF('ORÇ.GLOBAL P CAIXA'!I220="O",J219,0))),0)</f>
        <v>0</v>
      </c>
      <c r="AX219" s="731" t="n">
        <f aca="false">IF(E219&lt;&gt;0,J219,0)</f>
        <v>0</v>
      </c>
      <c r="AY219" s="730" t="n">
        <f aca="false">IF(AP219&lt;&gt;AR219,(IF('ORÇ.GLOBAL P CAIXA'!I220="",L219*(INFORMAÇÕES!$Q$99/INFORMAÇÕES!$Q$102),IF('ORÇ.GLOBAL P CAIXA'!I220="R",L219,0))),0)</f>
        <v>0</v>
      </c>
      <c r="AZ219" s="75" t="n">
        <f aca="false">IF(AP219&lt;&gt;AR219,(IF('ORÇ.GLOBAL P CAIXA'!I220="",L219*(INFORMAÇÕES!$Q$100/INFORMAÇÕES!$Q$102),IF('ORÇ.GLOBAL P CAIXA'!I220="C",L219,0))),0)</f>
        <v>0</v>
      </c>
      <c r="BA219" s="75" t="n">
        <f aca="false">IF(AP219&lt;&gt;AR219,(IF('ORÇ.GLOBAL P CAIXA'!I220="",L219*INFORMAÇÕES!$U$115,IF('ORÇ.GLOBAL P CAIXA'!I220="CF",L219,0))),0)</f>
        <v>0</v>
      </c>
      <c r="BB219" s="75" t="n">
        <f aca="false">IF(AP219&lt;&gt;AR219,(IF('ORÇ.GLOBAL P CAIXA'!I220="",L219*INFORMAÇÕES!$U$116,IF('ORÇ.GLOBAL P CAIXA'!I220="O",L219,0))),0)</f>
        <v>0</v>
      </c>
      <c r="BC219" s="731" t="n">
        <f aca="false">IF(E219&lt;&gt;0,L219,0)</f>
        <v>0</v>
      </c>
    </row>
    <row r="220" s="174" customFormat="true" ht="14.25" hidden="false" customHeight="false" outlineLevel="0" collapsed="false">
      <c r="A220" s="159" t="n">
        <v>210</v>
      </c>
      <c r="B220" s="160" t="n">
        <f aca="false">'ORÇ.REPROG. P CAIXA'!B222</f>
        <v>0</v>
      </c>
      <c r="C220" s="723" t="n">
        <f aca="false">'ORÇ.REPROG. P CAIXA'!C222</f>
        <v>0</v>
      </c>
      <c r="D220" s="162" t="n">
        <f aca="false">'ORÇ.REPROG. P CAIXA'!D222</f>
        <v>0</v>
      </c>
      <c r="E220" s="163" t="n">
        <f aca="false">IF('BM GLOBAL'!$P$1&lt;&gt;0,'ORÇ.REPROG. P CAIXA'!E222,'ORÇ.REPROG. P CAIXA'!H222)</f>
        <v>0</v>
      </c>
      <c r="F220" s="163" t="n">
        <f aca="false">IF('BM GLOBAL'!$P$1&lt;&gt;0,IF('ORÇ.GLOBAL P CAIXA'!K221=0,'ORÇ.GLOBAL EMPRESA'!G221,'ORÇ.GLOBAL P CAIXA'!F221),'ORÇ.REPROG. P CAIXA'!I222)</f>
        <v>0</v>
      </c>
      <c r="G220" s="163" t="n">
        <f aca="false">IF(E220&lt;&gt;0,ROUND(E220*F220,2),IF(AO220=0,(SUMIF('ORÇ.REPROG. P CAIXA'!$AC$13:$AC$1012,B220,$AO$11:$AO$1010)),AO220))</f>
        <v>0</v>
      </c>
      <c r="H220" s="163" t="n">
        <f aca="false">IF(J220&lt;&gt;0,IF(E220&lt;&gt;0,J220/F220,0),0)</f>
        <v>0</v>
      </c>
      <c r="I220" s="163" t="n">
        <f aca="false">IF(L220&lt;&gt;0,IF(E220&lt;&gt;0,L220/F220,0),0)</f>
        <v>0</v>
      </c>
      <c r="J220" s="163" t="n">
        <f aca="false">IF(E220&lt;&gt;0,ROUND(INDEX($P$11:$AM$1010,$A220,$L$1),2),IF(AX220=0,(SUMIF($AP$11:$AP$1010,B220,$AX$11:$AX$1010)),AX220))</f>
        <v>0</v>
      </c>
      <c r="K220" s="163" t="n">
        <f aca="false">IF(G220=0,0,(J220/G220)*100)</f>
        <v>0</v>
      </c>
      <c r="L220" s="163" t="n">
        <f aca="false">IF(E220&lt;&gt;0,ROUND(IF($L$1=1,SUM(P220),"0")+IF($L$1=2,SUM($P220:Q220),"0")+IF($L$1=3,SUM($P220:R220),"0")+IF($L$1=4,SUM($P220:S220),"0")+IF($L$1=5,SUM($P220:T220),"0")+IF($L$1=6,SUM($P220:U220),"0")+IF($L$1=7,SUM($P220:V220),"0")+IF($L$1=8,SUM($P220:W220),"0")+IF($L$1=9,SUM($P220:X220),"0")+IF($L$1=10,SUM($P220:Y220),"0")+IF($L$1=11,SUM($P220:Z220),"0")+IF($L$1=12,SUM($P220:AA220),"0")+IF($L$1=13,SUM($P220:AB220),"0")+IF($L$1=14,SUM($P220:AC220),"0")+IF($L$1=15,SUM($P220:AD220),"0")+IF($L$1=16,SUM($P220:AE220),"0")+IF($L$1=17,SUM($P220:AF220),"0")+IF($L$1=18,SUM($P220:AG220),"0")+IF($L$1=19,SUM($P220:AH220),"0")+IF($L$1=20,SUM($P220:AI220),"0")+IF($L$1=21,SUM($P220:AJ220),"0")+IF($L$1=22,SUM($P220:AK220),"0")+IF($L$1=23,SUM($P220:AL220),"0")+IF($L$1=24,SUM($P220:AM220),"0"),2),IF(BC220=0,(SUMIF($AP$11:$AP$1010,B220,$BC$11:$BC$1010)),BC220))</f>
        <v>0</v>
      </c>
      <c r="M220" s="163" t="n">
        <f aca="false">IF(G220=0,0,(L220/G220)*100)</f>
        <v>0</v>
      </c>
      <c r="N220" s="168" t="str">
        <f aca="false">IF(B220&gt;0,"ok","ocultar")</f>
        <v>ocultar</v>
      </c>
      <c r="O220" s="650"/>
      <c r="P220" s="724"/>
      <c r="Q220" s="725"/>
      <c r="R220" s="725"/>
      <c r="S220" s="725"/>
      <c r="T220" s="725"/>
      <c r="U220" s="725"/>
      <c r="V220" s="725"/>
      <c r="W220" s="725"/>
      <c r="X220" s="725"/>
      <c r="Y220" s="725"/>
      <c r="Z220" s="725"/>
      <c r="AA220" s="726"/>
      <c r="AB220" s="726"/>
      <c r="AC220" s="726"/>
      <c r="AD220" s="726"/>
      <c r="AE220" s="726"/>
      <c r="AF220" s="726"/>
      <c r="AG220" s="726"/>
      <c r="AH220" s="726"/>
      <c r="AI220" s="726"/>
      <c r="AJ220" s="726"/>
      <c r="AK220" s="726"/>
      <c r="AL220" s="726"/>
      <c r="AM220" s="727"/>
      <c r="AO220" s="728" t="n">
        <f aca="false">IF(E220&lt;&gt;0,G220,0)</f>
        <v>0</v>
      </c>
      <c r="AP220" s="157" t="n">
        <f aca="false">IF(B220=0,AP219,IF(ISNONTEXT(B220)=TRUE(),INT(B220),INT(LEFT(B220,FIND(".",B220)-1))))</f>
        <v>3</v>
      </c>
      <c r="AQ220" s="157" t="str">
        <f aca="false">IF(AQ221=1,1,IF(B220&lt;&gt;0,1,IF(C220&lt;&gt;0,1,IF(D220&lt;&gt;0,1,IF(E220&lt;&gt;0,1,"")))))</f>
        <v/>
      </c>
      <c r="AR220" s="157" t="str">
        <f aca="false">IF(AP220=0," ",IF(AP220&lt;&gt;AP219,AP220," "))</f>
        <v> </v>
      </c>
      <c r="AS220" s="732"/>
      <c r="AT220" s="730" t="n">
        <f aca="false">IF(AP220&lt;&gt;AR220,(IF('ORÇ.GLOBAL P CAIXA'!I221="",J220*(INFORMAÇÕES!$Q$99/INFORMAÇÕES!$Q$102),IF('ORÇ.GLOBAL P CAIXA'!I221="R",J220,0))),0)</f>
        <v>0</v>
      </c>
      <c r="AU220" s="75" t="n">
        <f aca="false">IF(AP220&lt;&gt;AR220,(IF('ORÇ.GLOBAL P CAIXA'!I221="",J220*(INFORMAÇÕES!$Q$100/INFORMAÇÕES!$Q$102),IF('ORÇ.GLOBAL P CAIXA'!I221="C",J220,0))),0)</f>
        <v>0</v>
      </c>
      <c r="AV220" s="75" t="n">
        <f aca="false">IF(AP220&lt;&gt;AR220,(IF('ORÇ.GLOBAL P CAIXA'!I221="",J220*INFORMAÇÕES!$U$115,IF('ORÇ.GLOBAL P CAIXA'!I221="CF",J220,0))),0)</f>
        <v>0</v>
      </c>
      <c r="AW220" s="75" t="n">
        <f aca="false">IF(AP220&lt;&gt;AR220,(IF('ORÇ.GLOBAL P CAIXA'!I221="",J220*INFORMAÇÕES!$U$116,IF('ORÇ.GLOBAL P CAIXA'!I221="O",J220,0))),0)</f>
        <v>0</v>
      </c>
      <c r="AX220" s="731" t="n">
        <f aca="false">IF(E220&lt;&gt;0,J220,0)</f>
        <v>0</v>
      </c>
      <c r="AY220" s="730" t="n">
        <f aca="false">IF(AP220&lt;&gt;AR220,(IF('ORÇ.GLOBAL P CAIXA'!I221="",L220*(INFORMAÇÕES!$Q$99/INFORMAÇÕES!$Q$102),IF('ORÇ.GLOBAL P CAIXA'!I221="R",L220,0))),0)</f>
        <v>0</v>
      </c>
      <c r="AZ220" s="75" t="n">
        <f aca="false">IF(AP220&lt;&gt;AR220,(IF('ORÇ.GLOBAL P CAIXA'!I221="",L220*(INFORMAÇÕES!$Q$100/INFORMAÇÕES!$Q$102),IF('ORÇ.GLOBAL P CAIXA'!I221="C",L220,0))),0)</f>
        <v>0</v>
      </c>
      <c r="BA220" s="75" t="n">
        <f aca="false">IF(AP220&lt;&gt;AR220,(IF('ORÇ.GLOBAL P CAIXA'!I221="",L220*INFORMAÇÕES!$U$115,IF('ORÇ.GLOBAL P CAIXA'!I221="CF",L220,0))),0)</f>
        <v>0</v>
      </c>
      <c r="BB220" s="75" t="n">
        <f aca="false">IF(AP220&lt;&gt;AR220,(IF('ORÇ.GLOBAL P CAIXA'!I221="",L220*INFORMAÇÕES!$U$116,IF('ORÇ.GLOBAL P CAIXA'!I221="O",L220,0))),0)</f>
        <v>0</v>
      </c>
      <c r="BC220" s="731" t="n">
        <f aca="false">IF(E220&lt;&gt;0,L220,0)</f>
        <v>0</v>
      </c>
    </row>
    <row r="221" s="174" customFormat="true" ht="14.25" hidden="false" customHeight="false" outlineLevel="0" collapsed="false">
      <c r="A221" s="159" t="n">
        <v>211</v>
      </c>
      <c r="B221" s="160" t="n">
        <f aca="false">'ORÇ.REPROG. P CAIXA'!B223</f>
        <v>0</v>
      </c>
      <c r="C221" s="723" t="n">
        <f aca="false">'ORÇ.REPROG. P CAIXA'!C223</f>
        <v>0</v>
      </c>
      <c r="D221" s="162" t="n">
        <f aca="false">'ORÇ.REPROG. P CAIXA'!D223</f>
        <v>0</v>
      </c>
      <c r="E221" s="163" t="n">
        <f aca="false">IF('BM GLOBAL'!$P$1&lt;&gt;0,'ORÇ.REPROG. P CAIXA'!E223,'ORÇ.REPROG. P CAIXA'!H223)</f>
        <v>0</v>
      </c>
      <c r="F221" s="163" t="n">
        <f aca="false">IF('BM GLOBAL'!$P$1&lt;&gt;0,IF('ORÇ.GLOBAL P CAIXA'!K222=0,'ORÇ.GLOBAL EMPRESA'!G222,'ORÇ.GLOBAL P CAIXA'!F222),'ORÇ.REPROG. P CAIXA'!I223)</f>
        <v>0</v>
      </c>
      <c r="G221" s="163" t="n">
        <f aca="false">IF(E221&lt;&gt;0,ROUND(E221*F221,2),IF(AO221=0,(SUMIF('ORÇ.REPROG. P CAIXA'!$AC$13:$AC$1012,B221,$AO$11:$AO$1010)),AO221))</f>
        <v>0</v>
      </c>
      <c r="H221" s="163" t="n">
        <f aca="false">IF(J221&lt;&gt;0,IF(E221&lt;&gt;0,J221/F221,0),0)</f>
        <v>0</v>
      </c>
      <c r="I221" s="163" t="n">
        <f aca="false">IF(L221&lt;&gt;0,IF(E221&lt;&gt;0,L221/F221,0),0)</f>
        <v>0</v>
      </c>
      <c r="J221" s="163" t="n">
        <f aca="false">IF(E221&lt;&gt;0,ROUND(INDEX($P$11:$AM$1010,$A221,$L$1),2),IF(AX221=0,(SUMIF($AP$11:$AP$1010,B221,$AX$11:$AX$1010)),AX221))</f>
        <v>0</v>
      </c>
      <c r="K221" s="163" t="n">
        <f aca="false">IF(G221=0,0,(J221/G221)*100)</f>
        <v>0</v>
      </c>
      <c r="L221" s="163" t="n">
        <f aca="false">IF(E221&lt;&gt;0,ROUND(IF($L$1=1,SUM(P221),"0")+IF($L$1=2,SUM($P221:Q221),"0")+IF($L$1=3,SUM($P221:R221),"0")+IF($L$1=4,SUM($P221:S221),"0")+IF($L$1=5,SUM($P221:T221),"0")+IF($L$1=6,SUM($P221:U221),"0")+IF($L$1=7,SUM($P221:V221),"0")+IF($L$1=8,SUM($P221:W221),"0")+IF($L$1=9,SUM($P221:X221),"0")+IF($L$1=10,SUM($P221:Y221),"0")+IF($L$1=11,SUM($P221:Z221),"0")+IF($L$1=12,SUM($P221:AA221),"0")+IF($L$1=13,SUM($P221:AB221),"0")+IF($L$1=14,SUM($P221:AC221),"0")+IF($L$1=15,SUM($P221:AD221),"0")+IF($L$1=16,SUM($P221:AE221),"0")+IF($L$1=17,SUM($P221:AF221),"0")+IF($L$1=18,SUM($P221:AG221),"0")+IF($L$1=19,SUM($P221:AH221),"0")+IF($L$1=20,SUM($P221:AI221),"0")+IF($L$1=21,SUM($P221:AJ221),"0")+IF($L$1=22,SUM($P221:AK221),"0")+IF($L$1=23,SUM($P221:AL221),"0")+IF($L$1=24,SUM($P221:AM221),"0"),2),IF(BC221=0,(SUMIF($AP$11:$AP$1010,B221,$BC$11:$BC$1010)),BC221))</f>
        <v>0</v>
      </c>
      <c r="M221" s="163" t="n">
        <f aca="false">IF(G221=0,0,(L221/G221)*100)</f>
        <v>0</v>
      </c>
      <c r="N221" s="168" t="str">
        <f aca="false">IF(B221&gt;0,"ok","ocultar")</f>
        <v>ocultar</v>
      </c>
      <c r="O221" s="650"/>
      <c r="P221" s="724"/>
      <c r="Q221" s="725"/>
      <c r="R221" s="725"/>
      <c r="S221" s="725"/>
      <c r="T221" s="725"/>
      <c r="U221" s="725"/>
      <c r="V221" s="725"/>
      <c r="W221" s="725"/>
      <c r="X221" s="725"/>
      <c r="Y221" s="725"/>
      <c r="Z221" s="725"/>
      <c r="AA221" s="726"/>
      <c r="AB221" s="726"/>
      <c r="AC221" s="726"/>
      <c r="AD221" s="726"/>
      <c r="AE221" s="726"/>
      <c r="AF221" s="726"/>
      <c r="AG221" s="726"/>
      <c r="AH221" s="726"/>
      <c r="AI221" s="726"/>
      <c r="AJ221" s="726"/>
      <c r="AK221" s="726"/>
      <c r="AL221" s="726"/>
      <c r="AM221" s="727"/>
      <c r="AO221" s="728" t="n">
        <f aca="false">IF(E221&lt;&gt;0,G221,0)</f>
        <v>0</v>
      </c>
      <c r="AP221" s="157" t="n">
        <f aca="false">IF(B221=0,AP220,IF(ISNONTEXT(B221)=TRUE(),INT(B221),INT(LEFT(B221,FIND(".",B221)-1))))</f>
        <v>3</v>
      </c>
      <c r="AQ221" s="157" t="str">
        <f aca="false">IF(AQ222=1,1,IF(B221&lt;&gt;0,1,IF(C221&lt;&gt;0,1,IF(D221&lt;&gt;0,1,IF(E221&lt;&gt;0,1,"")))))</f>
        <v/>
      </c>
      <c r="AR221" s="157" t="str">
        <f aca="false">IF(AP221=0," ",IF(AP221&lt;&gt;AP220,AP221," "))</f>
        <v> </v>
      </c>
      <c r="AS221" s="732"/>
      <c r="AT221" s="730" t="n">
        <f aca="false">IF(AP221&lt;&gt;AR221,(IF('ORÇ.GLOBAL P CAIXA'!I222="",J221*(INFORMAÇÕES!$Q$99/INFORMAÇÕES!$Q$102),IF('ORÇ.GLOBAL P CAIXA'!I222="R",J221,0))),0)</f>
        <v>0</v>
      </c>
      <c r="AU221" s="75" t="n">
        <f aca="false">IF(AP221&lt;&gt;AR221,(IF('ORÇ.GLOBAL P CAIXA'!I222="",J221*(INFORMAÇÕES!$Q$100/INFORMAÇÕES!$Q$102),IF('ORÇ.GLOBAL P CAIXA'!I222="C",J221,0))),0)</f>
        <v>0</v>
      </c>
      <c r="AV221" s="75" t="n">
        <f aca="false">IF(AP221&lt;&gt;AR221,(IF('ORÇ.GLOBAL P CAIXA'!I222="",J221*INFORMAÇÕES!$U$115,IF('ORÇ.GLOBAL P CAIXA'!I222="CF",J221,0))),0)</f>
        <v>0</v>
      </c>
      <c r="AW221" s="75" t="n">
        <f aca="false">IF(AP221&lt;&gt;AR221,(IF('ORÇ.GLOBAL P CAIXA'!I222="",J221*INFORMAÇÕES!$U$116,IF('ORÇ.GLOBAL P CAIXA'!I222="O",J221,0))),0)</f>
        <v>0</v>
      </c>
      <c r="AX221" s="731" t="n">
        <f aca="false">IF(E221&lt;&gt;0,J221,0)</f>
        <v>0</v>
      </c>
      <c r="AY221" s="730" t="n">
        <f aca="false">IF(AP221&lt;&gt;AR221,(IF('ORÇ.GLOBAL P CAIXA'!I222="",L221*(INFORMAÇÕES!$Q$99/INFORMAÇÕES!$Q$102),IF('ORÇ.GLOBAL P CAIXA'!I222="R",L221,0))),0)</f>
        <v>0</v>
      </c>
      <c r="AZ221" s="75" t="n">
        <f aca="false">IF(AP221&lt;&gt;AR221,(IF('ORÇ.GLOBAL P CAIXA'!I222="",L221*(INFORMAÇÕES!$Q$100/INFORMAÇÕES!$Q$102),IF('ORÇ.GLOBAL P CAIXA'!I222="C",L221,0))),0)</f>
        <v>0</v>
      </c>
      <c r="BA221" s="75" t="n">
        <f aca="false">IF(AP221&lt;&gt;AR221,(IF('ORÇ.GLOBAL P CAIXA'!I222="",L221*INFORMAÇÕES!$U$115,IF('ORÇ.GLOBAL P CAIXA'!I222="CF",L221,0))),0)</f>
        <v>0</v>
      </c>
      <c r="BB221" s="75" t="n">
        <f aca="false">IF(AP221&lt;&gt;AR221,(IF('ORÇ.GLOBAL P CAIXA'!I222="",L221*INFORMAÇÕES!$U$116,IF('ORÇ.GLOBAL P CAIXA'!I222="O",L221,0))),0)</f>
        <v>0</v>
      </c>
      <c r="BC221" s="731" t="n">
        <f aca="false">IF(E221&lt;&gt;0,L221,0)</f>
        <v>0</v>
      </c>
    </row>
    <row r="222" s="174" customFormat="true" ht="14.25" hidden="false" customHeight="false" outlineLevel="0" collapsed="false">
      <c r="A222" s="159" t="n">
        <v>212</v>
      </c>
      <c r="B222" s="160" t="n">
        <f aca="false">'ORÇ.REPROG. P CAIXA'!B224</f>
        <v>0</v>
      </c>
      <c r="C222" s="723" t="n">
        <f aca="false">'ORÇ.REPROG. P CAIXA'!C224</f>
        <v>0</v>
      </c>
      <c r="D222" s="162" t="n">
        <f aca="false">'ORÇ.REPROG. P CAIXA'!D224</f>
        <v>0</v>
      </c>
      <c r="E222" s="163" t="n">
        <f aca="false">IF('BM GLOBAL'!$P$1&lt;&gt;0,'ORÇ.REPROG. P CAIXA'!E224,'ORÇ.REPROG. P CAIXA'!H224)</f>
        <v>0</v>
      </c>
      <c r="F222" s="163" t="n">
        <f aca="false">IF('BM GLOBAL'!$P$1&lt;&gt;0,IF('ORÇ.GLOBAL P CAIXA'!K223=0,'ORÇ.GLOBAL EMPRESA'!G223,'ORÇ.GLOBAL P CAIXA'!F223),'ORÇ.REPROG. P CAIXA'!I224)</f>
        <v>0</v>
      </c>
      <c r="G222" s="163" t="n">
        <f aca="false">IF(E222&lt;&gt;0,ROUND(E222*F222,2),IF(AO222=0,(SUMIF('ORÇ.REPROG. P CAIXA'!$AC$13:$AC$1012,B222,$AO$11:$AO$1010)),AO222))</f>
        <v>0</v>
      </c>
      <c r="H222" s="163" t="n">
        <f aca="false">IF(J222&lt;&gt;0,IF(E222&lt;&gt;0,J222/F222,0),0)</f>
        <v>0</v>
      </c>
      <c r="I222" s="163" t="n">
        <f aca="false">IF(L222&lt;&gt;0,IF(E222&lt;&gt;0,L222/F222,0),0)</f>
        <v>0</v>
      </c>
      <c r="J222" s="163" t="n">
        <f aca="false">IF(E222&lt;&gt;0,ROUND(INDEX($P$11:$AM$1010,$A222,$L$1),2),IF(AX222=0,(SUMIF($AP$11:$AP$1010,B222,$AX$11:$AX$1010)),AX222))</f>
        <v>0</v>
      </c>
      <c r="K222" s="163" t="n">
        <f aca="false">IF(G222=0,0,(J222/G222)*100)</f>
        <v>0</v>
      </c>
      <c r="L222" s="163" t="n">
        <f aca="false">IF(E222&lt;&gt;0,ROUND(IF($L$1=1,SUM(P222),"0")+IF($L$1=2,SUM($P222:Q222),"0")+IF($L$1=3,SUM($P222:R222),"0")+IF($L$1=4,SUM($P222:S222),"0")+IF($L$1=5,SUM($P222:T222),"0")+IF($L$1=6,SUM($P222:U222),"0")+IF($L$1=7,SUM($P222:V222),"0")+IF($L$1=8,SUM($P222:W222),"0")+IF($L$1=9,SUM($P222:X222),"0")+IF($L$1=10,SUM($P222:Y222),"0")+IF($L$1=11,SUM($P222:Z222),"0")+IF($L$1=12,SUM($P222:AA222),"0")+IF($L$1=13,SUM($P222:AB222),"0")+IF($L$1=14,SUM($P222:AC222),"0")+IF($L$1=15,SUM($P222:AD222),"0")+IF($L$1=16,SUM($P222:AE222),"0")+IF($L$1=17,SUM($P222:AF222),"0")+IF($L$1=18,SUM($P222:AG222),"0")+IF($L$1=19,SUM($P222:AH222),"0")+IF($L$1=20,SUM($P222:AI222),"0")+IF($L$1=21,SUM($P222:AJ222),"0")+IF($L$1=22,SUM($P222:AK222),"0")+IF($L$1=23,SUM($P222:AL222),"0")+IF($L$1=24,SUM($P222:AM222),"0"),2),IF(BC222=0,(SUMIF($AP$11:$AP$1010,B222,$BC$11:$BC$1010)),BC222))</f>
        <v>0</v>
      </c>
      <c r="M222" s="163" t="n">
        <f aca="false">IF(G222=0,0,(L222/G222)*100)</f>
        <v>0</v>
      </c>
      <c r="N222" s="168" t="str">
        <f aca="false">IF(B222&gt;0,"ok","ocultar")</f>
        <v>ocultar</v>
      </c>
      <c r="O222" s="650"/>
      <c r="P222" s="724"/>
      <c r="Q222" s="725"/>
      <c r="R222" s="725"/>
      <c r="S222" s="725"/>
      <c r="T222" s="725"/>
      <c r="U222" s="725"/>
      <c r="V222" s="725"/>
      <c r="W222" s="725"/>
      <c r="X222" s="725"/>
      <c r="Y222" s="725"/>
      <c r="Z222" s="725"/>
      <c r="AA222" s="726"/>
      <c r="AB222" s="726"/>
      <c r="AC222" s="726"/>
      <c r="AD222" s="726"/>
      <c r="AE222" s="726"/>
      <c r="AF222" s="726"/>
      <c r="AG222" s="726"/>
      <c r="AH222" s="726"/>
      <c r="AI222" s="726"/>
      <c r="AJ222" s="726"/>
      <c r="AK222" s="726"/>
      <c r="AL222" s="726"/>
      <c r="AM222" s="727"/>
      <c r="AO222" s="728" t="n">
        <f aca="false">IF(E222&lt;&gt;0,G222,0)</f>
        <v>0</v>
      </c>
      <c r="AP222" s="157" t="n">
        <f aca="false">IF(B222=0,AP221,IF(ISNONTEXT(B222)=TRUE(),INT(B222),INT(LEFT(B222,FIND(".",B222)-1))))</f>
        <v>3</v>
      </c>
      <c r="AQ222" s="157" t="str">
        <f aca="false">IF(AQ223=1,1,IF(B222&lt;&gt;0,1,IF(C222&lt;&gt;0,1,IF(D222&lt;&gt;0,1,IF(E222&lt;&gt;0,1,"")))))</f>
        <v/>
      </c>
      <c r="AR222" s="157" t="str">
        <f aca="false">IF(AP222=0," ",IF(AP222&lt;&gt;AP221,AP222," "))</f>
        <v> </v>
      </c>
      <c r="AS222" s="732"/>
      <c r="AT222" s="730" t="n">
        <f aca="false">IF(AP222&lt;&gt;AR222,(IF('ORÇ.GLOBAL P CAIXA'!I223="",J222*(INFORMAÇÕES!$Q$99/INFORMAÇÕES!$Q$102),IF('ORÇ.GLOBAL P CAIXA'!I223="R",J222,0))),0)</f>
        <v>0</v>
      </c>
      <c r="AU222" s="75" t="n">
        <f aca="false">IF(AP222&lt;&gt;AR222,(IF('ORÇ.GLOBAL P CAIXA'!I223="",J222*(INFORMAÇÕES!$Q$100/INFORMAÇÕES!$Q$102),IF('ORÇ.GLOBAL P CAIXA'!I223="C",J222,0))),0)</f>
        <v>0</v>
      </c>
      <c r="AV222" s="75" t="n">
        <f aca="false">IF(AP222&lt;&gt;AR222,(IF('ORÇ.GLOBAL P CAIXA'!I223="",J222*INFORMAÇÕES!$U$115,IF('ORÇ.GLOBAL P CAIXA'!I223="CF",J222,0))),0)</f>
        <v>0</v>
      </c>
      <c r="AW222" s="75" t="n">
        <f aca="false">IF(AP222&lt;&gt;AR222,(IF('ORÇ.GLOBAL P CAIXA'!I223="",J222*INFORMAÇÕES!$U$116,IF('ORÇ.GLOBAL P CAIXA'!I223="O",J222,0))),0)</f>
        <v>0</v>
      </c>
      <c r="AX222" s="731" t="n">
        <f aca="false">IF(E222&lt;&gt;0,J222,0)</f>
        <v>0</v>
      </c>
      <c r="AY222" s="730" t="n">
        <f aca="false">IF(AP222&lt;&gt;AR222,(IF('ORÇ.GLOBAL P CAIXA'!I223="",L222*(INFORMAÇÕES!$Q$99/INFORMAÇÕES!$Q$102),IF('ORÇ.GLOBAL P CAIXA'!I223="R",L222,0))),0)</f>
        <v>0</v>
      </c>
      <c r="AZ222" s="75" t="n">
        <f aca="false">IF(AP222&lt;&gt;AR222,(IF('ORÇ.GLOBAL P CAIXA'!I223="",L222*(INFORMAÇÕES!$Q$100/INFORMAÇÕES!$Q$102),IF('ORÇ.GLOBAL P CAIXA'!I223="C",L222,0))),0)</f>
        <v>0</v>
      </c>
      <c r="BA222" s="75" t="n">
        <f aca="false">IF(AP222&lt;&gt;AR222,(IF('ORÇ.GLOBAL P CAIXA'!I223="",L222*INFORMAÇÕES!$U$115,IF('ORÇ.GLOBAL P CAIXA'!I223="CF",L222,0))),0)</f>
        <v>0</v>
      </c>
      <c r="BB222" s="75" t="n">
        <f aca="false">IF(AP222&lt;&gt;AR222,(IF('ORÇ.GLOBAL P CAIXA'!I223="",L222*INFORMAÇÕES!$U$116,IF('ORÇ.GLOBAL P CAIXA'!I223="O",L222,0))),0)</f>
        <v>0</v>
      </c>
      <c r="BC222" s="731" t="n">
        <f aca="false">IF(E222&lt;&gt;0,L222,0)</f>
        <v>0</v>
      </c>
    </row>
    <row r="223" s="174" customFormat="true" ht="14.25" hidden="false" customHeight="false" outlineLevel="0" collapsed="false">
      <c r="A223" s="159" t="n">
        <v>213</v>
      </c>
      <c r="B223" s="160" t="n">
        <f aca="false">'ORÇ.REPROG. P CAIXA'!B225</f>
        <v>0</v>
      </c>
      <c r="C223" s="723" t="n">
        <f aca="false">'ORÇ.REPROG. P CAIXA'!C225</f>
        <v>0</v>
      </c>
      <c r="D223" s="162" t="n">
        <f aca="false">'ORÇ.REPROG. P CAIXA'!D225</f>
        <v>0</v>
      </c>
      <c r="E223" s="163" t="n">
        <f aca="false">IF('BM GLOBAL'!$P$1&lt;&gt;0,'ORÇ.REPROG. P CAIXA'!E225,'ORÇ.REPROG. P CAIXA'!H225)</f>
        <v>0</v>
      </c>
      <c r="F223" s="163" t="n">
        <f aca="false">IF('BM GLOBAL'!$P$1&lt;&gt;0,IF('ORÇ.GLOBAL P CAIXA'!K224=0,'ORÇ.GLOBAL EMPRESA'!G224,'ORÇ.GLOBAL P CAIXA'!F224),'ORÇ.REPROG. P CAIXA'!I225)</f>
        <v>0</v>
      </c>
      <c r="G223" s="163" t="n">
        <f aca="false">IF(E223&lt;&gt;0,ROUND(E223*F223,2),IF(AO223=0,(SUMIF('ORÇ.REPROG. P CAIXA'!$AC$13:$AC$1012,B223,$AO$11:$AO$1010)),AO223))</f>
        <v>0</v>
      </c>
      <c r="H223" s="163" t="n">
        <f aca="false">IF(J223&lt;&gt;0,IF(E223&lt;&gt;0,J223/F223,0),0)</f>
        <v>0</v>
      </c>
      <c r="I223" s="163" t="n">
        <f aca="false">IF(L223&lt;&gt;0,IF(E223&lt;&gt;0,L223/F223,0),0)</f>
        <v>0</v>
      </c>
      <c r="J223" s="163" t="n">
        <f aca="false">IF(E223&lt;&gt;0,ROUND(INDEX($P$11:$AM$1010,$A223,$L$1),2),IF(AX223=0,(SUMIF($AP$11:$AP$1010,B223,$AX$11:$AX$1010)),AX223))</f>
        <v>0</v>
      </c>
      <c r="K223" s="163" t="n">
        <f aca="false">IF(G223=0,0,(J223/G223)*100)</f>
        <v>0</v>
      </c>
      <c r="L223" s="163" t="n">
        <f aca="false">IF(E223&lt;&gt;0,ROUND(IF($L$1=1,SUM(P223),"0")+IF($L$1=2,SUM($P223:Q223),"0")+IF($L$1=3,SUM($P223:R223),"0")+IF($L$1=4,SUM($P223:S223),"0")+IF($L$1=5,SUM($P223:T223),"0")+IF($L$1=6,SUM($P223:U223),"0")+IF($L$1=7,SUM($P223:V223),"0")+IF($L$1=8,SUM($P223:W223),"0")+IF($L$1=9,SUM($P223:X223),"0")+IF($L$1=10,SUM($P223:Y223),"0")+IF($L$1=11,SUM($P223:Z223),"0")+IF($L$1=12,SUM($P223:AA223),"0")+IF($L$1=13,SUM($P223:AB223),"0")+IF($L$1=14,SUM($P223:AC223),"0")+IF($L$1=15,SUM($P223:AD223),"0")+IF($L$1=16,SUM($P223:AE223),"0")+IF($L$1=17,SUM($P223:AF223),"0")+IF($L$1=18,SUM($P223:AG223),"0")+IF($L$1=19,SUM($P223:AH223),"0")+IF($L$1=20,SUM($P223:AI223),"0")+IF($L$1=21,SUM($P223:AJ223),"0")+IF($L$1=22,SUM($P223:AK223),"0")+IF($L$1=23,SUM($P223:AL223),"0")+IF($L$1=24,SUM($P223:AM223),"0"),2),IF(BC223=0,(SUMIF($AP$11:$AP$1010,B223,$BC$11:$BC$1010)),BC223))</f>
        <v>0</v>
      </c>
      <c r="M223" s="163" t="n">
        <f aca="false">IF(G223=0,0,(L223/G223)*100)</f>
        <v>0</v>
      </c>
      <c r="N223" s="168" t="str">
        <f aca="false">IF(B223&gt;0,"ok","ocultar")</f>
        <v>ocultar</v>
      </c>
      <c r="O223" s="650"/>
      <c r="P223" s="724"/>
      <c r="Q223" s="725"/>
      <c r="R223" s="725"/>
      <c r="S223" s="725"/>
      <c r="T223" s="725"/>
      <c r="U223" s="725"/>
      <c r="V223" s="725"/>
      <c r="W223" s="725"/>
      <c r="X223" s="725"/>
      <c r="Y223" s="725"/>
      <c r="Z223" s="725"/>
      <c r="AA223" s="726"/>
      <c r="AB223" s="726"/>
      <c r="AC223" s="726"/>
      <c r="AD223" s="726"/>
      <c r="AE223" s="726"/>
      <c r="AF223" s="726"/>
      <c r="AG223" s="726"/>
      <c r="AH223" s="726"/>
      <c r="AI223" s="726"/>
      <c r="AJ223" s="726"/>
      <c r="AK223" s="726"/>
      <c r="AL223" s="726"/>
      <c r="AM223" s="727"/>
      <c r="AO223" s="728" t="n">
        <f aca="false">IF(E223&lt;&gt;0,G223,0)</f>
        <v>0</v>
      </c>
      <c r="AP223" s="157" t="n">
        <f aca="false">IF(B223=0,AP222,IF(ISNONTEXT(B223)=TRUE(),INT(B223),INT(LEFT(B223,FIND(".",B223)-1))))</f>
        <v>3</v>
      </c>
      <c r="AQ223" s="157" t="str">
        <f aca="false">IF(AQ224=1,1,IF(B223&lt;&gt;0,1,IF(C223&lt;&gt;0,1,IF(D223&lt;&gt;0,1,IF(E223&lt;&gt;0,1,"")))))</f>
        <v/>
      </c>
      <c r="AR223" s="157" t="str">
        <f aca="false">IF(AP223=0," ",IF(AP223&lt;&gt;AP222,AP223," "))</f>
        <v> </v>
      </c>
      <c r="AS223" s="732"/>
      <c r="AT223" s="730" t="n">
        <f aca="false">IF(AP223&lt;&gt;AR223,(IF('ORÇ.GLOBAL P CAIXA'!I224="",J223*(INFORMAÇÕES!$Q$99/INFORMAÇÕES!$Q$102),IF('ORÇ.GLOBAL P CAIXA'!I224="R",J223,0))),0)</f>
        <v>0</v>
      </c>
      <c r="AU223" s="75" t="n">
        <f aca="false">IF(AP223&lt;&gt;AR223,(IF('ORÇ.GLOBAL P CAIXA'!I224="",J223*(INFORMAÇÕES!$Q$100/INFORMAÇÕES!$Q$102),IF('ORÇ.GLOBAL P CAIXA'!I224="C",J223,0))),0)</f>
        <v>0</v>
      </c>
      <c r="AV223" s="75" t="n">
        <f aca="false">IF(AP223&lt;&gt;AR223,(IF('ORÇ.GLOBAL P CAIXA'!I224="",J223*INFORMAÇÕES!$U$115,IF('ORÇ.GLOBAL P CAIXA'!I224="CF",J223,0))),0)</f>
        <v>0</v>
      </c>
      <c r="AW223" s="75" t="n">
        <f aca="false">IF(AP223&lt;&gt;AR223,(IF('ORÇ.GLOBAL P CAIXA'!I224="",J223*INFORMAÇÕES!$U$116,IF('ORÇ.GLOBAL P CAIXA'!I224="O",J223,0))),0)</f>
        <v>0</v>
      </c>
      <c r="AX223" s="731" t="n">
        <f aca="false">IF(E223&lt;&gt;0,J223,0)</f>
        <v>0</v>
      </c>
      <c r="AY223" s="730" t="n">
        <f aca="false">IF(AP223&lt;&gt;AR223,(IF('ORÇ.GLOBAL P CAIXA'!I224="",L223*(INFORMAÇÕES!$Q$99/INFORMAÇÕES!$Q$102),IF('ORÇ.GLOBAL P CAIXA'!I224="R",L223,0))),0)</f>
        <v>0</v>
      </c>
      <c r="AZ223" s="75" t="n">
        <f aca="false">IF(AP223&lt;&gt;AR223,(IF('ORÇ.GLOBAL P CAIXA'!I224="",L223*(INFORMAÇÕES!$Q$100/INFORMAÇÕES!$Q$102),IF('ORÇ.GLOBAL P CAIXA'!I224="C",L223,0))),0)</f>
        <v>0</v>
      </c>
      <c r="BA223" s="75" t="n">
        <f aca="false">IF(AP223&lt;&gt;AR223,(IF('ORÇ.GLOBAL P CAIXA'!I224="",L223*INFORMAÇÕES!$U$115,IF('ORÇ.GLOBAL P CAIXA'!I224="CF",L223,0))),0)</f>
        <v>0</v>
      </c>
      <c r="BB223" s="75" t="n">
        <f aca="false">IF(AP223&lt;&gt;AR223,(IF('ORÇ.GLOBAL P CAIXA'!I224="",L223*INFORMAÇÕES!$U$116,IF('ORÇ.GLOBAL P CAIXA'!I224="O",L223,0))),0)</f>
        <v>0</v>
      </c>
      <c r="BC223" s="731" t="n">
        <f aca="false">IF(E223&lt;&gt;0,L223,0)</f>
        <v>0</v>
      </c>
    </row>
    <row r="224" s="174" customFormat="true" ht="14.25" hidden="false" customHeight="false" outlineLevel="0" collapsed="false">
      <c r="A224" s="159" t="n">
        <v>214</v>
      </c>
      <c r="B224" s="160" t="n">
        <f aca="false">'ORÇ.REPROG. P CAIXA'!B226</f>
        <v>0</v>
      </c>
      <c r="C224" s="723" t="n">
        <f aca="false">'ORÇ.REPROG. P CAIXA'!C226</f>
        <v>0</v>
      </c>
      <c r="D224" s="162" t="n">
        <f aca="false">'ORÇ.REPROG. P CAIXA'!D226</f>
        <v>0</v>
      </c>
      <c r="E224" s="163" t="n">
        <f aca="false">IF('BM GLOBAL'!$P$1&lt;&gt;0,'ORÇ.REPROG. P CAIXA'!E226,'ORÇ.REPROG. P CAIXA'!H226)</f>
        <v>0</v>
      </c>
      <c r="F224" s="163" t="n">
        <f aca="false">IF('BM GLOBAL'!$P$1&lt;&gt;0,IF('ORÇ.GLOBAL P CAIXA'!K225=0,'ORÇ.GLOBAL EMPRESA'!G225,'ORÇ.GLOBAL P CAIXA'!F225),'ORÇ.REPROG. P CAIXA'!I226)</f>
        <v>0</v>
      </c>
      <c r="G224" s="163" t="n">
        <f aca="false">IF(E224&lt;&gt;0,ROUND(E224*F224,2),IF(AO224=0,(SUMIF('ORÇ.REPROG. P CAIXA'!$AC$13:$AC$1012,B224,$AO$11:$AO$1010)),AO224))</f>
        <v>0</v>
      </c>
      <c r="H224" s="163" t="n">
        <f aca="false">IF(J224&lt;&gt;0,IF(E224&lt;&gt;0,J224/F224,0),0)</f>
        <v>0</v>
      </c>
      <c r="I224" s="163" t="n">
        <f aca="false">IF(L224&lt;&gt;0,IF(E224&lt;&gt;0,L224/F224,0),0)</f>
        <v>0</v>
      </c>
      <c r="J224" s="163" t="n">
        <f aca="false">IF(E224&lt;&gt;0,ROUND(INDEX($P$11:$AM$1010,$A224,$L$1),2),IF(AX224=0,(SUMIF($AP$11:$AP$1010,B224,$AX$11:$AX$1010)),AX224))</f>
        <v>0</v>
      </c>
      <c r="K224" s="163" t="n">
        <f aca="false">IF(G224=0,0,(J224/G224)*100)</f>
        <v>0</v>
      </c>
      <c r="L224" s="163" t="n">
        <f aca="false">IF(E224&lt;&gt;0,ROUND(IF($L$1=1,SUM(P224),"0")+IF($L$1=2,SUM($P224:Q224),"0")+IF($L$1=3,SUM($P224:R224),"0")+IF($L$1=4,SUM($P224:S224),"0")+IF($L$1=5,SUM($P224:T224),"0")+IF($L$1=6,SUM($P224:U224),"0")+IF($L$1=7,SUM($P224:V224),"0")+IF($L$1=8,SUM($P224:W224),"0")+IF($L$1=9,SUM($P224:X224),"0")+IF($L$1=10,SUM($P224:Y224),"0")+IF($L$1=11,SUM($P224:Z224),"0")+IF($L$1=12,SUM($P224:AA224),"0")+IF($L$1=13,SUM($P224:AB224),"0")+IF($L$1=14,SUM($P224:AC224),"0")+IF($L$1=15,SUM($P224:AD224),"0")+IF($L$1=16,SUM($P224:AE224),"0")+IF($L$1=17,SUM($P224:AF224),"0")+IF($L$1=18,SUM($P224:AG224),"0")+IF($L$1=19,SUM($P224:AH224),"0")+IF($L$1=20,SUM($P224:AI224),"0")+IF($L$1=21,SUM($P224:AJ224),"0")+IF($L$1=22,SUM($P224:AK224),"0")+IF($L$1=23,SUM($P224:AL224),"0")+IF($L$1=24,SUM($P224:AM224),"0"),2),IF(BC224=0,(SUMIF($AP$11:$AP$1010,B224,$BC$11:$BC$1010)),BC224))</f>
        <v>0</v>
      </c>
      <c r="M224" s="163" t="n">
        <f aca="false">IF(G224=0,0,(L224/G224)*100)</f>
        <v>0</v>
      </c>
      <c r="N224" s="168" t="str">
        <f aca="false">IF(B224&gt;0,"ok","ocultar")</f>
        <v>ocultar</v>
      </c>
      <c r="O224" s="650"/>
      <c r="P224" s="724"/>
      <c r="Q224" s="725"/>
      <c r="R224" s="725"/>
      <c r="S224" s="725"/>
      <c r="T224" s="725"/>
      <c r="U224" s="725"/>
      <c r="V224" s="725"/>
      <c r="W224" s="725"/>
      <c r="X224" s="725"/>
      <c r="Y224" s="725"/>
      <c r="Z224" s="725"/>
      <c r="AA224" s="726"/>
      <c r="AB224" s="726"/>
      <c r="AC224" s="726"/>
      <c r="AD224" s="726"/>
      <c r="AE224" s="726"/>
      <c r="AF224" s="726"/>
      <c r="AG224" s="726"/>
      <c r="AH224" s="726"/>
      <c r="AI224" s="726"/>
      <c r="AJ224" s="726"/>
      <c r="AK224" s="726"/>
      <c r="AL224" s="726"/>
      <c r="AM224" s="727"/>
      <c r="AO224" s="728" t="n">
        <f aca="false">IF(E224&lt;&gt;0,G224,0)</f>
        <v>0</v>
      </c>
      <c r="AP224" s="157" t="n">
        <f aca="false">IF(B224=0,AP223,IF(ISNONTEXT(B224)=TRUE(),INT(B224),INT(LEFT(B224,FIND(".",B224)-1))))</f>
        <v>3</v>
      </c>
      <c r="AQ224" s="157" t="str">
        <f aca="false">IF(AQ225=1,1,IF(B224&lt;&gt;0,1,IF(C224&lt;&gt;0,1,IF(D224&lt;&gt;0,1,IF(E224&lt;&gt;0,1,"")))))</f>
        <v/>
      </c>
      <c r="AR224" s="157" t="str">
        <f aca="false">IF(AP224=0," ",IF(AP224&lt;&gt;AP223,AP224," "))</f>
        <v> </v>
      </c>
      <c r="AS224" s="732"/>
      <c r="AT224" s="730" t="n">
        <f aca="false">IF(AP224&lt;&gt;AR224,(IF('ORÇ.GLOBAL P CAIXA'!I225="",J224*(INFORMAÇÕES!$Q$99/INFORMAÇÕES!$Q$102),IF('ORÇ.GLOBAL P CAIXA'!I225="R",J224,0))),0)</f>
        <v>0</v>
      </c>
      <c r="AU224" s="75" t="n">
        <f aca="false">IF(AP224&lt;&gt;AR224,(IF('ORÇ.GLOBAL P CAIXA'!I225="",J224*(INFORMAÇÕES!$Q$100/INFORMAÇÕES!$Q$102),IF('ORÇ.GLOBAL P CAIXA'!I225="C",J224,0))),0)</f>
        <v>0</v>
      </c>
      <c r="AV224" s="75" t="n">
        <f aca="false">IF(AP224&lt;&gt;AR224,(IF('ORÇ.GLOBAL P CAIXA'!I225="",J224*INFORMAÇÕES!$U$115,IF('ORÇ.GLOBAL P CAIXA'!I225="CF",J224,0))),0)</f>
        <v>0</v>
      </c>
      <c r="AW224" s="75" t="n">
        <f aca="false">IF(AP224&lt;&gt;AR224,(IF('ORÇ.GLOBAL P CAIXA'!I225="",J224*INFORMAÇÕES!$U$116,IF('ORÇ.GLOBAL P CAIXA'!I225="O",J224,0))),0)</f>
        <v>0</v>
      </c>
      <c r="AX224" s="731" t="n">
        <f aca="false">IF(E224&lt;&gt;0,J224,0)</f>
        <v>0</v>
      </c>
      <c r="AY224" s="730" t="n">
        <f aca="false">IF(AP224&lt;&gt;AR224,(IF('ORÇ.GLOBAL P CAIXA'!I225="",L224*(INFORMAÇÕES!$Q$99/INFORMAÇÕES!$Q$102),IF('ORÇ.GLOBAL P CAIXA'!I225="R",L224,0))),0)</f>
        <v>0</v>
      </c>
      <c r="AZ224" s="75" t="n">
        <f aca="false">IF(AP224&lt;&gt;AR224,(IF('ORÇ.GLOBAL P CAIXA'!I225="",L224*(INFORMAÇÕES!$Q$100/INFORMAÇÕES!$Q$102),IF('ORÇ.GLOBAL P CAIXA'!I225="C",L224,0))),0)</f>
        <v>0</v>
      </c>
      <c r="BA224" s="75" t="n">
        <f aca="false">IF(AP224&lt;&gt;AR224,(IF('ORÇ.GLOBAL P CAIXA'!I225="",L224*INFORMAÇÕES!$U$115,IF('ORÇ.GLOBAL P CAIXA'!I225="CF",L224,0))),0)</f>
        <v>0</v>
      </c>
      <c r="BB224" s="75" t="n">
        <f aca="false">IF(AP224&lt;&gt;AR224,(IF('ORÇ.GLOBAL P CAIXA'!I225="",L224*INFORMAÇÕES!$U$116,IF('ORÇ.GLOBAL P CAIXA'!I225="O",L224,0))),0)</f>
        <v>0</v>
      </c>
      <c r="BC224" s="731" t="n">
        <f aca="false">IF(E224&lt;&gt;0,L224,0)</f>
        <v>0</v>
      </c>
    </row>
    <row r="225" s="174" customFormat="true" ht="14.25" hidden="false" customHeight="false" outlineLevel="0" collapsed="false">
      <c r="A225" s="159" t="n">
        <v>215</v>
      </c>
      <c r="B225" s="160" t="n">
        <f aca="false">'ORÇ.REPROG. P CAIXA'!B227</f>
        <v>0</v>
      </c>
      <c r="C225" s="723" t="n">
        <f aca="false">'ORÇ.REPROG. P CAIXA'!C227</f>
        <v>0</v>
      </c>
      <c r="D225" s="162" t="n">
        <f aca="false">'ORÇ.REPROG. P CAIXA'!D227</f>
        <v>0</v>
      </c>
      <c r="E225" s="163" t="n">
        <f aca="false">IF('BM GLOBAL'!$P$1&lt;&gt;0,'ORÇ.REPROG. P CAIXA'!E227,'ORÇ.REPROG. P CAIXA'!H227)</f>
        <v>0</v>
      </c>
      <c r="F225" s="163" t="n">
        <f aca="false">IF('BM GLOBAL'!$P$1&lt;&gt;0,IF('ORÇ.GLOBAL P CAIXA'!K226=0,'ORÇ.GLOBAL EMPRESA'!G226,'ORÇ.GLOBAL P CAIXA'!F226),'ORÇ.REPROG. P CAIXA'!I227)</f>
        <v>0</v>
      </c>
      <c r="G225" s="163" t="n">
        <f aca="false">IF(E225&lt;&gt;0,ROUND(E225*F225,2),IF(AO225=0,(SUMIF('ORÇ.REPROG. P CAIXA'!$AC$13:$AC$1012,B225,$AO$11:$AO$1010)),AO225))</f>
        <v>0</v>
      </c>
      <c r="H225" s="163" t="n">
        <f aca="false">IF(J225&lt;&gt;0,IF(E225&lt;&gt;0,J225/F225,0),0)</f>
        <v>0</v>
      </c>
      <c r="I225" s="163" t="n">
        <f aca="false">IF(L225&lt;&gt;0,IF(E225&lt;&gt;0,L225/F225,0),0)</f>
        <v>0</v>
      </c>
      <c r="J225" s="163" t="n">
        <f aca="false">IF(E225&lt;&gt;0,ROUND(INDEX($P$11:$AM$1010,$A225,$L$1),2),IF(AX225=0,(SUMIF($AP$11:$AP$1010,B225,$AX$11:$AX$1010)),AX225))</f>
        <v>0</v>
      </c>
      <c r="K225" s="163" t="n">
        <f aca="false">IF(G225=0,0,(J225/G225)*100)</f>
        <v>0</v>
      </c>
      <c r="L225" s="163" t="n">
        <f aca="false">IF(E225&lt;&gt;0,ROUND(IF($L$1=1,SUM(P225),"0")+IF($L$1=2,SUM($P225:Q225),"0")+IF($L$1=3,SUM($P225:R225),"0")+IF($L$1=4,SUM($P225:S225),"0")+IF($L$1=5,SUM($P225:T225),"0")+IF($L$1=6,SUM($P225:U225),"0")+IF($L$1=7,SUM($P225:V225),"0")+IF($L$1=8,SUM($P225:W225),"0")+IF($L$1=9,SUM($P225:X225),"0")+IF($L$1=10,SUM($P225:Y225),"0")+IF($L$1=11,SUM($P225:Z225),"0")+IF($L$1=12,SUM($P225:AA225),"0")+IF($L$1=13,SUM($P225:AB225),"0")+IF($L$1=14,SUM($P225:AC225),"0")+IF($L$1=15,SUM($P225:AD225),"0")+IF($L$1=16,SUM($P225:AE225),"0")+IF($L$1=17,SUM($P225:AF225),"0")+IF($L$1=18,SUM($P225:AG225),"0")+IF($L$1=19,SUM($P225:AH225),"0")+IF($L$1=20,SUM($P225:AI225),"0")+IF($L$1=21,SUM($P225:AJ225),"0")+IF($L$1=22,SUM($P225:AK225),"0")+IF($L$1=23,SUM($P225:AL225),"0")+IF($L$1=24,SUM($P225:AM225),"0"),2),IF(BC225=0,(SUMIF($AP$11:$AP$1010,B225,$BC$11:$BC$1010)),BC225))</f>
        <v>0</v>
      </c>
      <c r="M225" s="163" t="n">
        <f aca="false">IF(G225=0,0,(L225/G225)*100)</f>
        <v>0</v>
      </c>
      <c r="N225" s="168" t="str">
        <f aca="false">IF(B225&gt;0,"ok","ocultar")</f>
        <v>ocultar</v>
      </c>
      <c r="O225" s="650"/>
      <c r="P225" s="724"/>
      <c r="Q225" s="725"/>
      <c r="R225" s="725"/>
      <c r="S225" s="725"/>
      <c r="T225" s="725"/>
      <c r="U225" s="725"/>
      <c r="V225" s="725"/>
      <c r="W225" s="725"/>
      <c r="X225" s="725"/>
      <c r="Y225" s="725"/>
      <c r="Z225" s="725"/>
      <c r="AA225" s="726"/>
      <c r="AB225" s="726"/>
      <c r="AC225" s="726"/>
      <c r="AD225" s="726"/>
      <c r="AE225" s="726"/>
      <c r="AF225" s="726"/>
      <c r="AG225" s="726"/>
      <c r="AH225" s="726"/>
      <c r="AI225" s="726"/>
      <c r="AJ225" s="726"/>
      <c r="AK225" s="726"/>
      <c r="AL225" s="726"/>
      <c r="AM225" s="727"/>
      <c r="AO225" s="728" t="n">
        <f aca="false">IF(E225&lt;&gt;0,G225,0)</f>
        <v>0</v>
      </c>
      <c r="AP225" s="157" t="n">
        <f aca="false">IF(B225=0,AP224,IF(ISNONTEXT(B225)=TRUE(),INT(B225),INT(LEFT(B225,FIND(".",B225)-1))))</f>
        <v>3</v>
      </c>
      <c r="AQ225" s="157" t="str">
        <f aca="false">IF(AQ226=1,1,IF(B225&lt;&gt;0,1,IF(C225&lt;&gt;0,1,IF(D225&lt;&gt;0,1,IF(E225&lt;&gt;0,1,"")))))</f>
        <v/>
      </c>
      <c r="AR225" s="157" t="str">
        <f aca="false">IF(AP225=0," ",IF(AP225&lt;&gt;AP224,AP225," "))</f>
        <v> </v>
      </c>
      <c r="AS225" s="732"/>
      <c r="AT225" s="730" t="n">
        <f aca="false">IF(AP225&lt;&gt;AR225,(IF('ORÇ.GLOBAL P CAIXA'!I226="",J225*(INFORMAÇÕES!$Q$99/INFORMAÇÕES!$Q$102),IF('ORÇ.GLOBAL P CAIXA'!I226="R",J225,0))),0)</f>
        <v>0</v>
      </c>
      <c r="AU225" s="75" t="n">
        <f aca="false">IF(AP225&lt;&gt;AR225,(IF('ORÇ.GLOBAL P CAIXA'!I226="",J225*(INFORMAÇÕES!$Q$100/INFORMAÇÕES!$Q$102),IF('ORÇ.GLOBAL P CAIXA'!I226="C",J225,0))),0)</f>
        <v>0</v>
      </c>
      <c r="AV225" s="75" t="n">
        <f aca="false">IF(AP225&lt;&gt;AR225,(IF('ORÇ.GLOBAL P CAIXA'!I226="",J225*INFORMAÇÕES!$U$115,IF('ORÇ.GLOBAL P CAIXA'!I226="CF",J225,0))),0)</f>
        <v>0</v>
      </c>
      <c r="AW225" s="75" t="n">
        <f aca="false">IF(AP225&lt;&gt;AR225,(IF('ORÇ.GLOBAL P CAIXA'!I226="",J225*INFORMAÇÕES!$U$116,IF('ORÇ.GLOBAL P CAIXA'!I226="O",J225,0))),0)</f>
        <v>0</v>
      </c>
      <c r="AX225" s="731" t="n">
        <f aca="false">IF(E225&lt;&gt;0,J225,0)</f>
        <v>0</v>
      </c>
      <c r="AY225" s="730" t="n">
        <f aca="false">IF(AP225&lt;&gt;AR225,(IF('ORÇ.GLOBAL P CAIXA'!I226="",L225*(INFORMAÇÕES!$Q$99/INFORMAÇÕES!$Q$102),IF('ORÇ.GLOBAL P CAIXA'!I226="R",L225,0))),0)</f>
        <v>0</v>
      </c>
      <c r="AZ225" s="75" t="n">
        <f aca="false">IF(AP225&lt;&gt;AR225,(IF('ORÇ.GLOBAL P CAIXA'!I226="",L225*(INFORMAÇÕES!$Q$100/INFORMAÇÕES!$Q$102),IF('ORÇ.GLOBAL P CAIXA'!I226="C",L225,0))),0)</f>
        <v>0</v>
      </c>
      <c r="BA225" s="75" t="n">
        <f aca="false">IF(AP225&lt;&gt;AR225,(IF('ORÇ.GLOBAL P CAIXA'!I226="",L225*INFORMAÇÕES!$U$115,IF('ORÇ.GLOBAL P CAIXA'!I226="CF",L225,0))),0)</f>
        <v>0</v>
      </c>
      <c r="BB225" s="75" t="n">
        <f aca="false">IF(AP225&lt;&gt;AR225,(IF('ORÇ.GLOBAL P CAIXA'!I226="",L225*INFORMAÇÕES!$U$116,IF('ORÇ.GLOBAL P CAIXA'!I226="O",L225,0))),0)</f>
        <v>0</v>
      </c>
      <c r="BC225" s="731" t="n">
        <f aca="false">IF(E225&lt;&gt;0,L225,0)</f>
        <v>0</v>
      </c>
    </row>
    <row r="226" s="174" customFormat="true" ht="14.25" hidden="false" customHeight="false" outlineLevel="0" collapsed="false">
      <c r="A226" s="159" t="n">
        <v>216</v>
      </c>
      <c r="B226" s="160" t="n">
        <f aca="false">'ORÇ.REPROG. P CAIXA'!B228</f>
        <v>0</v>
      </c>
      <c r="C226" s="723" t="n">
        <f aca="false">'ORÇ.REPROG. P CAIXA'!C228</f>
        <v>0</v>
      </c>
      <c r="D226" s="162" t="n">
        <f aca="false">'ORÇ.REPROG. P CAIXA'!D228</f>
        <v>0</v>
      </c>
      <c r="E226" s="163" t="n">
        <f aca="false">IF('BM GLOBAL'!$P$1&lt;&gt;0,'ORÇ.REPROG. P CAIXA'!E228,'ORÇ.REPROG. P CAIXA'!H228)</f>
        <v>0</v>
      </c>
      <c r="F226" s="163" t="n">
        <f aca="false">IF('BM GLOBAL'!$P$1&lt;&gt;0,IF('ORÇ.GLOBAL P CAIXA'!K227=0,'ORÇ.GLOBAL EMPRESA'!G227,'ORÇ.GLOBAL P CAIXA'!F227),'ORÇ.REPROG. P CAIXA'!I228)</f>
        <v>0</v>
      </c>
      <c r="G226" s="163" t="n">
        <f aca="false">IF(E226&lt;&gt;0,ROUND(E226*F226,2),IF(AO226=0,(SUMIF('ORÇ.REPROG. P CAIXA'!$AC$13:$AC$1012,B226,$AO$11:$AO$1010)),AO226))</f>
        <v>0</v>
      </c>
      <c r="H226" s="163" t="n">
        <f aca="false">IF(J226&lt;&gt;0,IF(E226&lt;&gt;0,J226/F226,0),0)</f>
        <v>0</v>
      </c>
      <c r="I226" s="163" t="n">
        <f aca="false">IF(L226&lt;&gt;0,IF(E226&lt;&gt;0,L226/F226,0),0)</f>
        <v>0</v>
      </c>
      <c r="J226" s="163" t="n">
        <f aca="false">IF(E226&lt;&gt;0,ROUND(INDEX($P$11:$AM$1010,$A226,$L$1),2),IF(AX226=0,(SUMIF($AP$11:$AP$1010,B226,$AX$11:$AX$1010)),AX226))</f>
        <v>0</v>
      </c>
      <c r="K226" s="163" t="n">
        <f aca="false">IF(G226=0,0,(J226/G226)*100)</f>
        <v>0</v>
      </c>
      <c r="L226" s="163" t="n">
        <f aca="false">IF(E226&lt;&gt;0,ROUND(IF($L$1=1,SUM(P226),"0")+IF($L$1=2,SUM($P226:Q226),"0")+IF($L$1=3,SUM($P226:R226),"0")+IF($L$1=4,SUM($P226:S226),"0")+IF($L$1=5,SUM($P226:T226),"0")+IF($L$1=6,SUM($P226:U226),"0")+IF($L$1=7,SUM($P226:V226),"0")+IF($L$1=8,SUM($P226:W226),"0")+IF($L$1=9,SUM($P226:X226),"0")+IF($L$1=10,SUM($P226:Y226),"0")+IF($L$1=11,SUM($P226:Z226),"0")+IF($L$1=12,SUM($P226:AA226),"0")+IF($L$1=13,SUM($P226:AB226),"0")+IF($L$1=14,SUM($P226:AC226),"0")+IF($L$1=15,SUM($P226:AD226),"0")+IF($L$1=16,SUM($P226:AE226),"0")+IF($L$1=17,SUM($P226:AF226),"0")+IF($L$1=18,SUM($P226:AG226),"0")+IF($L$1=19,SUM($P226:AH226),"0")+IF($L$1=20,SUM($P226:AI226),"0")+IF($L$1=21,SUM($P226:AJ226),"0")+IF($L$1=22,SUM($P226:AK226),"0")+IF($L$1=23,SUM($P226:AL226),"0")+IF($L$1=24,SUM($P226:AM226),"0"),2),IF(BC226=0,(SUMIF($AP$11:$AP$1010,B226,$BC$11:$BC$1010)),BC226))</f>
        <v>0</v>
      </c>
      <c r="M226" s="163" t="n">
        <f aca="false">IF(G226=0,0,(L226/G226)*100)</f>
        <v>0</v>
      </c>
      <c r="N226" s="168" t="str">
        <f aca="false">IF(B226&gt;0,"ok","ocultar")</f>
        <v>ocultar</v>
      </c>
      <c r="O226" s="650"/>
      <c r="P226" s="724"/>
      <c r="Q226" s="725"/>
      <c r="R226" s="725"/>
      <c r="S226" s="725"/>
      <c r="T226" s="725"/>
      <c r="U226" s="725"/>
      <c r="V226" s="725"/>
      <c r="W226" s="725"/>
      <c r="X226" s="725"/>
      <c r="Y226" s="725"/>
      <c r="Z226" s="725"/>
      <c r="AA226" s="726"/>
      <c r="AB226" s="726"/>
      <c r="AC226" s="726"/>
      <c r="AD226" s="726"/>
      <c r="AE226" s="726"/>
      <c r="AF226" s="726"/>
      <c r="AG226" s="726"/>
      <c r="AH226" s="726"/>
      <c r="AI226" s="726"/>
      <c r="AJ226" s="726"/>
      <c r="AK226" s="726"/>
      <c r="AL226" s="726"/>
      <c r="AM226" s="727"/>
      <c r="AO226" s="728" t="n">
        <f aca="false">IF(E226&lt;&gt;0,G226,0)</f>
        <v>0</v>
      </c>
      <c r="AP226" s="157" t="n">
        <f aca="false">IF(B226=0,AP225,IF(ISNONTEXT(B226)=TRUE(),INT(B226),INT(LEFT(B226,FIND(".",B226)-1))))</f>
        <v>3</v>
      </c>
      <c r="AQ226" s="157" t="str">
        <f aca="false">IF(AQ227=1,1,IF(B226&lt;&gt;0,1,IF(C226&lt;&gt;0,1,IF(D226&lt;&gt;0,1,IF(E226&lt;&gt;0,1,"")))))</f>
        <v/>
      </c>
      <c r="AR226" s="157" t="str">
        <f aca="false">IF(AP226=0," ",IF(AP226&lt;&gt;AP225,AP226," "))</f>
        <v> </v>
      </c>
      <c r="AS226" s="732"/>
      <c r="AT226" s="730" t="n">
        <f aca="false">IF(AP226&lt;&gt;AR226,(IF('ORÇ.GLOBAL P CAIXA'!I227="",J226*(INFORMAÇÕES!$Q$99/INFORMAÇÕES!$Q$102),IF('ORÇ.GLOBAL P CAIXA'!I227="R",J226,0))),0)</f>
        <v>0</v>
      </c>
      <c r="AU226" s="75" t="n">
        <f aca="false">IF(AP226&lt;&gt;AR226,(IF('ORÇ.GLOBAL P CAIXA'!I227="",J226*(INFORMAÇÕES!$Q$100/INFORMAÇÕES!$Q$102),IF('ORÇ.GLOBAL P CAIXA'!I227="C",J226,0))),0)</f>
        <v>0</v>
      </c>
      <c r="AV226" s="75" t="n">
        <f aca="false">IF(AP226&lt;&gt;AR226,(IF('ORÇ.GLOBAL P CAIXA'!I227="",J226*INFORMAÇÕES!$U$115,IF('ORÇ.GLOBAL P CAIXA'!I227="CF",J226,0))),0)</f>
        <v>0</v>
      </c>
      <c r="AW226" s="75" t="n">
        <f aca="false">IF(AP226&lt;&gt;AR226,(IF('ORÇ.GLOBAL P CAIXA'!I227="",J226*INFORMAÇÕES!$U$116,IF('ORÇ.GLOBAL P CAIXA'!I227="O",J226,0))),0)</f>
        <v>0</v>
      </c>
      <c r="AX226" s="731" t="n">
        <f aca="false">IF(E226&lt;&gt;0,J226,0)</f>
        <v>0</v>
      </c>
      <c r="AY226" s="730" t="n">
        <f aca="false">IF(AP226&lt;&gt;AR226,(IF('ORÇ.GLOBAL P CAIXA'!I227="",L226*(INFORMAÇÕES!$Q$99/INFORMAÇÕES!$Q$102),IF('ORÇ.GLOBAL P CAIXA'!I227="R",L226,0))),0)</f>
        <v>0</v>
      </c>
      <c r="AZ226" s="75" t="n">
        <f aca="false">IF(AP226&lt;&gt;AR226,(IF('ORÇ.GLOBAL P CAIXA'!I227="",L226*(INFORMAÇÕES!$Q$100/INFORMAÇÕES!$Q$102),IF('ORÇ.GLOBAL P CAIXA'!I227="C",L226,0))),0)</f>
        <v>0</v>
      </c>
      <c r="BA226" s="75" t="n">
        <f aca="false">IF(AP226&lt;&gt;AR226,(IF('ORÇ.GLOBAL P CAIXA'!I227="",L226*INFORMAÇÕES!$U$115,IF('ORÇ.GLOBAL P CAIXA'!I227="CF",L226,0))),0)</f>
        <v>0</v>
      </c>
      <c r="BB226" s="75" t="n">
        <f aca="false">IF(AP226&lt;&gt;AR226,(IF('ORÇ.GLOBAL P CAIXA'!I227="",L226*INFORMAÇÕES!$U$116,IF('ORÇ.GLOBAL P CAIXA'!I227="O",L226,0))),0)</f>
        <v>0</v>
      </c>
      <c r="BC226" s="731" t="n">
        <f aca="false">IF(E226&lt;&gt;0,L226,0)</f>
        <v>0</v>
      </c>
    </row>
    <row r="227" s="174" customFormat="true" ht="14.25" hidden="false" customHeight="false" outlineLevel="0" collapsed="false">
      <c r="A227" s="159" t="n">
        <v>217</v>
      </c>
      <c r="B227" s="160" t="n">
        <f aca="false">'ORÇ.REPROG. P CAIXA'!B229</f>
        <v>0</v>
      </c>
      <c r="C227" s="723" t="n">
        <f aca="false">'ORÇ.REPROG. P CAIXA'!C229</f>
        <v>0</v>
      </c>
      <c r="D227" s="162" t="n">
        <f aca="false">'ORÇ.REPROG. P CAIXA'!D229</f>
        <v>0</v>
      </c>
      <c r="E227" s="163" t="n">
        <f aca="false">IF('BM GLOBAL'!$P$1&lt;&gt;0,'ORÇ.REPROG. P CAIXA'!E229,'ORÇ.REPROG. P CAIXA'!H229)</f>
        <v>0</v>
      </c>
      <c r="F227" s="163" t="n">
        <f aca="false">IF('BM GLOBAL'!$P$1&lt;&gt;0,IF('ORÇ.GLOBAL P CAIXA'!K228=0,'ORÇ.GLOBAL EMPRESA'!G228,'ORÇ.GLOBAL P CAIXA'!F228),'ORÇ.REPROG. P CAIXA'!I229)</f>
        <v>0</v>
      </c>
      <c r="G227" s="163" t="n">
        <f aca="false">IF(E227&lt;&gt;0,ROUND(E227*F227,2),IF(AO227=0,(SUMIF('ORÇ.REPROG. P CAIXA'!$AC$13:$AC$1012,B227,$AO$11:$AO$1010)),AO227))</f>
        <v>0</v>
      </c>
      <c r="H227" s="163" t="n">
        <f aca="false">IF(J227&lt;&gt;0,IF(E227&lt;&gt;0,J227/F227,0),0)</f>
        <v>0</v>
      </c>
      <c r="I227" s="163" t="n">
        <f aca="false">IF(L227&lt;&gt;0,IF(E227&lt;&gt;0,L227/F227,0),0)</f>
        <v>0</v>
      </c>
      <c r="J227" s="163" t="n">
        <f aca="false">IF(E227&lt;&gt;0,ROUND(INDEX($P$11:$AM$1010,$A227,$L$1),2),IF(AX227=0,(SUMIF($AP$11:$AP$1010,B227,$AX$11:$AX$1010)),AX227))</f>
        <v>0</v>
      </c>
      <c r="K227" s="163" t="n">
        <f aca="false">IF(G227=0,0,(J227/G227)*100)</f>
        <v>0</v>
      </c>
      <c r="L227" s="163" t="n">
        <f aca="false">IF(E227&lt;&gt;0,ROUND(IF($L$1=1,SUM(P227),"0")+IF($L$1=2,SUM($P227:Q227),"0")+IF($L$1=3,SUM($P227:R227),"0")+IF($L$1=4,SUM($P227:S227),"0")+IF($L$1=5,SUM($P227:T227),"0")+IF($L$1=6,SUM($P227:U227),"0")+IF($L$1=7,SUM($P227:V227),"0")+IF($L$1=8,SUM($P227:W227),"0")+IF($L$1=9,SUM($P227:X227),"0")+IF($L$1=10,SUM($P227:Y227),"0")+IF($L$1=11,SUM($P227:Z227),"0")+IF($L$1=12,SUM($P227:AA227),"0")+IF($L$1=13,SUM($P227:AB227),"0")+IF($L$1=14,SUM($P227:AC227),"0")+IF($L$1=15,SUM($P227:AD227),"0")+IF($L$1=16,SUM($P227:AE227),"0")+IF($L$1=17,SUM($P227:AF227),"0")+IF($L$1=18,SUM($P227:AG227),"0")+IF($L$1=19,SUM($P227:AH227),"0")+IF($L$1=20,SUM($P227:AI227),"0")+IF($L$1=21,SUM($P227:AJ227),"0")+IF($L$1=22,SUM($P227:AK227),"0")+IF($L$1=23,SUM($P227:AL227),"0")+IF($L$1=24,SUM($P227:AM227),"0"),2),IF(BC227=0,(SUMIF($AP$11:$AP$1010,B227,$BC$11:$BC$1010)),BC227))</f>
        <v>0</v>
      </c>
      <c r="M227" s="163" t="n">
        <f aca="false">IF(G227=0,0,(L227/G227)*100)</f>
        <v>0</v>
      </c>
      <c r="N227" s="168" t="str">
        <f aca="false">IF(B227&gt;0,"ok","ocultar")</f>
        <v>ocultar</v>
      </c>
      <c r="O227" s="650"/>
      <c r="P227" s="724"/>
      <c r="Q227" s="725"/>
      <c r="R227" s="725"/>
      <c r="S227" s="725"/>
      <c r="T227" s="725"/>
      <c r="U227" s="725"/>
      <c r="V227" s="725"/>
      <c r="W227" s="725"/>
      <c r="X227" s="725"/>
      <c r="Y227" s="725"/>
      <c r="Z227" s="725"/>
      <c r="AA227" s="726"/>
      <c r="AB227" s="726"/>
      <c r="AC227" s="726"/>
      <c r="AD227" s="726"/>
      <c r="AE227" s="726"/>
      <c r="AF227" s="726"/>
      <c r="AG227" s="726"/>
      <c r="AH227" s="726"/>
      <c r="AI227" s="726"/>
      <c r="AJ227" s="726"/>
      <c r="AK227" s="726"/>
      <c r="AL227" s="726"/>
      <c r="AM227" s="727"/>
      <c r="AO227" s="728" t="n">
        <f aca="false">IF(E227&lt;&gt;0,G227,0)</f>
        <v>0</v>
      </c>
      <c r="AP227" s="157" t="n">
        <f aca="false">IF(B227=0,AP226,IF(ISNONTEXT(B227)=TRUE(),INT(B227),INT(LEFT(B227,FIND(".",B227)-1))))</f>
        <v>3</v>
      </c>
      <c r="AQ227" s="157" t="str">
        <f aca="false">IF(AQ228=1,1,IF(B227&lt;&gt;0,1,IF(C227&lt;&gt;0,1,IF(D227&lt;&gt;0,1,IF(E227&lt;&gt;0,1,"")))))</f>
        <v/>
      </c>
      <c r="AR227" s="157" t="str">
        <f aca="false">IF(AP227=0," ",IF(AP227&lt;&gt;AP226,AP227," "))</f>
        <v> </v>
      </c>
      <c r="AS227" s="732"/>
      <c r="AT227" s="730" t="n">
        <f aca="false">IF(AP227&lt;&gt;AR227,(IF('ORÇ.GLOBAL P CAIXA'!I228="",J227*(INFORMAÇÕES!$Q$99/INFORMAÇÕES!$Q$102),IF('ORÇ.GLOBAL P CAIXA'!I228="R",J227,0))),0)</f>
        <v>0</v>
      </c>
      <c r="AU227" s="75" t="n">
        <f aca="false">IF(AP227&lt;&gt;AR227,(IF('ORÇ.GLOBAL P CAIXA'!I228="",J227*(INFORMAÇÕES!$Q$100/INFORMAÇÕES!$Q$102),IF('ORÇ.GLOBAL P CAIXA'!I228="C",J227,0))),0)</f>
        <v>0</v>
      </c>
      <c r="AV227" s="75" t="n">
        <f aca="false">IF(AP227&lt;&gt;AR227,(IF('ORÇ.GLOBAL P CAIXA'!I228="",J227*INFORMAÇÕES!$U$115,IF('ORÇ.GLOBAL P CAIXA'!I228="CF",J227,0))),0)</f>
        <v>0</v>
      </c>
      <c r="AW227" s="75" t="n">
        <f aca="false">IF(AP227&lt;&gt;AR227,(IF('ORÇ.GLOBAL P CAIXA'!I228="",J227*INFORMAÇÕES!$U$116,IF('ORÇ.GLOBAL P CAIXA'!I228="O",J227,0))),0)</f>
        <v>0</v>
      </c>
      <c r="AX227" s="731" t="n">
        <f aca="false">IF(E227&lt;&gt;0,J227,0)</f>
        <v>0</v>
      </c>
      <c r="AY227" s="730" t="n">
        <f aca="false">IF(AP227&lt;&gt;AR227,(IF('ORÇ.GLOBAL P CAIXA'!I228="",L227*(INFORMAÇÕES!$Q$99/INFORMAÇÕES!$Q$102),IF('ORÇ.GLOBAL P CAIXA'!I228="R",L227,0))),0)</f>
        <v>0</v>
      </c>
      <c r="AZ227" s="75" t="n">
        <f aca="false">IF(AP227&lt;&gt;AR227,(IF('ORÇ.GLOBAL P CAIXA'!I228="",L227*(INFORMAÇÕES!$Q$100/INFORMAÇÕES!$Q$102),IF('ORÇ.GLOBAL P CAIXA'!I228="C",L227,0))),0)</f>
        <v>0</v>
      </c>
      <c r="BA227" s="75" t="n">
        <f aca="false">IF(AP227&lt;&gt;AR227,(IF('ORÇ.GLOBAL P CAIXA'!I228="",L227*INFORMAÇÕES!$U$115,IF('ORÇ.GLOBAL P CAIXA'!I228="CF",L227,0))),0)</f>
        <v>0</v>
      </c>
      <c r="BB227" s="75" t="n">
        <f aca="false">IF(AP227&lt;&gt;AR227,(IF('ORÇ.GLOBAL P CAIXA'!I228="",L227*INFORMAÇÕES!$U$116,IF('ORÇ.GLOBAL P CAIXA'!I228="O",L227,0))),0)</f>
        <v>0</v>
      </c>
      <c r="BC227" s="731" t="n">
        <f aca="false">IF(E227&lt;&gt;0,L227,0)</f>
        <v>0</v>
      </c>
    </row>
    <row r="228" s="174" customFormat="true" ht="14.25" hidden="false" customHeight="false" outlineLevel="0" collapsed="false">
      <c r="A228" s="159" t="n">
        <v>218</v>
      </c>
      <c r="B228" s="160" t="n">
        <f aca="false">'ORÇ.REPROG. P CAIXA'!B230</f>
        <v>0</v>
      </c>
      <c r="C228" s="723" t="n">
        <f aca="false">'ORÇ.REPROG. P CAIXA'!C230</f>
        <v>0</v>
      </c>
      <c r="D228" s="162" t="n">
        <f aca="false">'ORÇ.REPROG. P CAIXA'!D230</f>
        <v>0</v>
      </c>
      <c r="E228" s="163" t="n">
        <f aca="false">IF('BM GLOBAL'!$P$1&lt;&gt;0,'ORÇ.REPROG. P CAIXA'!E230,'ORÇ.REPROG. P CAIXA'!H230)</f>
        <v>0</v>
      </c>
      <c r="F228" s="163" t="n">
        <f aca="false">IF('BM GLOBAL'!$P$1&lt;&gt;0,IF('ORÇ.GLOBAL P CAIXA'!K229=0,'ORÇ.GLOBAL EMPRESA'!G229,'ORÇ.GLOBAL P CAIXA'!F229),'ORÇ.REPROG. P CAIXA'!I230)</f>
        <v>0</v>
      </c>
      <c r="G228" s="163" t="n">
        <f aca="false">IF(E228&lt;&gt;0,ROUND(E228*F228,2),IF(AO228=0,(SUMIF('ORÇ.REPROG. P CAIXA'!$AC$13:$AC$1012,B228,$AO$11:$AO$1010)),AO228))</f>
        <v>0</v>
      </c>
      <c r="H228" s="163" t="n">
        <f aca="false">IF(J228&lt;&gt;0,IF(E228&lt;&gt;0,J228/F228,0),0)</f>
        <v>0</v>
      </c>
      <c r="I228" s="163" t="n">
        <f aca="false">IF(L228&lt;&gt;0,IF(E228&lt;&gt;0,L228/F228,0),0)</f>
        <v>0</v>
      </c>
      <c r="J228" s="163" t="n">
        <f aca="false">IF(E228&lt;&gt;0,ROUND(INDEX($P$11:$AM$1010,$A228,$L$1),2),IF(AX228=0,(SUMIF($AP$11:$AP$1010,B228,$AX$11:$AX$1010)),AX228))</f>
        <v>0</v>
      </c>
      <c r="K228" s="163" t="n">
        <f aca="false">IF(G228=0,0,(J228/G228)*100)</f>
        <v>0</v>
      </c>
      <c r="L228" s="163" t="n">
        <f aca="false">IF(E228&lt;&gt;0,ROUND(IF($L$1=1,SUM(P228),"0")+IF($L$1=2,SUM($P228:Q228),"0")+IF($L$1=3,SUM($P228:R228),"0")+IF($L$1=4,SUM($P228:S228),"0")+IF($L$1=5,SUM($P228:T228),"0")+IF($L$1=6,SUM($P228:U228),"0")+IF($L$1=7,SUM($P228:V228),"0")+IF($L$1=8,SUM($P228:W228),"0")+IF($L$1=9,SUM($P228:X228),"0")+IF($L$1=10,SUM($P228:Y228),"0")+IF($L$1=11,SUM($P228:Z228),"0")+IF($L$1=12,SUM($P228:AA228),"0")+IF($L$1=13,SUM($P228:AB228),"0")+IF($L$1=14,SUM($P228:AC228),"0")+IF($L$1=15,SUM($P228:AD228),"0")+IF($L$1=16,SUM($P228:AE228),"0")+IF($L$1=17,SUM($P228:AF228),"0")+IF($L$1=18,SUM($P228:AG228),"0")+IF($L$1=19,SUM($P228:AH228),"0")+IF($L$1=20,SUM($P228:AI228),"0")+IF($L$1=21,SUM($P228:AJ228),"0")+IF($L$1=22,SUM($P228:AK228),"0")+IF($L$1=23,SUM($P228:AL228),"0")+IF($L$1=24,SUM($P228:AM228),"0"),2),IF(BC228=0,(SUMIF($AP$11:$AP$1010,B228,$BC$11:$BC$1010)),BC228))</f>
        <v>0</v>
      </c>
      <c r="M228" s="163" t="n">
        <f aca="false">IF(G228=0,0,(L228/G228)*100)</f>
        <v>0</v>
      </c>
      <c r="N228" s="168" t="str">
        <f aca="false">IF(B228&gt;0,"ok","ocultar")</f>
        <v>ocultar</v>
      </c>
      <c r="O228" s="650"/>
      <c r="P228" s="724"/>
      <c r="Q228" s="725"/>
      <c r="R228" s="725"/>
      <c r="S228" s="725"/>
      <c r="T228" s="725"/>
      <c r="U228" s="725"/>
      <c r="V228" s="725"/>
      <c r="W228" s="725"/>
      <c r="X228" s="725"/>
      <c r="Y228" s="725"/>
      <c r="Z228" s="725"/>
      <c r="AA228" s="726"/>
      <c r="AB228" s="726"/>
      <c r="AC228" s="726"/>
      <c r="AD228" s="726"/>
      <c r="AE228" s="726"/>
      <c r="AF228" s="726"/>
      <c r="AG228" s="726"/>
      <c r="AH228" s="726"/>
      <c r="AI228" s="726"/>
      <c r="AJ228" s="726"/>
      <c r="AK228" s="726"/>
      <c r="AL228" s="726"/>
      <c r="AM228" s="727"/>
      <c r="AO228" s="728" t="n">
        <f aca="false">IF(E228&lt;&gt;0,G228,0)</f>
        <v>0</v>
      </c>
      <c r="AP228" s="157" t="n">
        <f aca="false">IF(B228=0,AP227,IF(ISNONTEXT(B228)=TRUE(),INT(B228),INT(LEFT(B228,FIND(".",B228)-1))))</f>
        <v>3</v>
      </c>
      <c r="AQ228" s="157" t="str">
        <f aca="false">IF(AQ229=1,1,IF(B228&lt;&gt;0,1,IF(C228&lt;&gt;0,1,IF(D228&lt;&gt;0,1,IF(E228&lt;&gt;0,1,"")))))</f>
        <v/>
      </c>
      <c r="AR228" s="157" t="str">
        <f aca="false">IF(AP228=0," ",IF(AP228&lt;&gt;AP227,AP228," "))</f>
        <v> </v>
      </c>
      <c r="AS228" s="732"/>
      <c r="AT228" s="730" t="n">
        <f aca="false">IF(AP228&lt;&gt;AR228,(IF('ORÇ.GLOBAL P CAIXA'!I229="",J228*(INFORMAÇÕES!$Q$99/INFORMAÇÕES!$Q$102),IF('ORÇ.GLOBAL P CAIXA'!I229="R",J228,0))),0)</f>
        <v>0</v>
      </c>
      <c r="AU228" s="75" t="n">
        <f aca="false">IF(AP228&lt;&gt;AR228,(IF('ORÇ.GLOBAL P CAIXA'!I229="",J228*(INFORMAÇÕES!$Q$100/INFORMAÇÕES!$Q$102),IF('ORÇ.GLOBAL P CAIXA'!I229="C",J228,0))),0)</f>
        <v>0</v>
      </c>
      <c r="AV228" s="75" t="n">
        <f aca="false">IF(AP228&lt;&gt;AR228,(IF('ORÇ.GLOBAL P CAIXA'!I229="",J228*INFORMAÇÕES!$U$115,IF('ORÇ.GLOBAL P CAIXA'!I229="CF",J228,0))),0)</f>
        <v>0</v>
      </c>
      <c r="AW228" s="75" t="n">
        <f aca="false">IF(AP228&lt;&gt;AR228,(IF('ORÇ.GLOBAL P CAIXA'!I229="",J228*INFORMAÇÕES!$U$116,IF('ORÇ.GLOBAL P CAIXA'!I229="O",J228,0))),0)</f>
        <v>0</v>
      </c>
      <c r="AX228" s="731" t="n">
        <f aca="false">IF(E228&lt;&gt;0,J228,0)</f>
        <v>0</v>
      </c>
      <c r="AY228" s="730" t="n">
        <f aca="false">IF(AP228&lt;&gt;AR228,(IF('ORÇ.GLOBAL P CAIXA'!I229="",L228*(INFORMAÇÕES!$Q$99/INFORMAÇÕES!$Q$102),IF('ORÇ.GLOBAL P CAIXA'!I229="R",L228,0))),0)</f>
        <v>0</v>
      </c>
      <c r="AZ228" s="75" t="n">
        <f aca="false">IF(AP228&lt;&gt;AR228,(IF('ORÇ.GLOBAL P CAIXA'!I229="",L228*(INFORMAÇÕES!$Q$100/INFORMAÇÕES!$Q$102),IF('ORÇ.GLOBAL P CAIXA'!I229="C",L228,0))),0)</f>
        <v>0</v>
      </c>
      <c r="BA228" s="75" t="n">
        <f aca="false">IF(AP228&lt;&gt;AR228,(IF('ORÇ.GLOBAL P CAIXA'!I229="",L228*INFORMAÇÕES!$U$115,IF('ORÇ.GLOBAL P CAIXA'!I229="CF",L228,0))),0)</f>
        <v>0</v>
      </c>
      <c r="BB228" s="75" t="n">
        <f aca="false">IF(AP228&lt;&gt;AR228,(IF('ORÇ.GLOBAL P CAIXA'!I229="",L228*INFORMAÇÕES!$U$116,IF('ORÇ.GLOBAL P CAIXA'!I229="O",L228,0))),0)</f>
        <v>0</v>
      </c>
      <c r="BC228" s="731" t="n">
        <f aca="false">IF(E228&lt;&gt;0,L228,0)</f>
        <v>0</v>
      </c>
    </row>
    <row r="229" s="174" customFormat="true" ht="14.25" hidden="false" customHeight="false" outlineLevel="0" collapsed="false">
      <c r="A229" s="159" t="n">
        <v>219</v>
      </c>
      <c r="B229" s="160" t="n">
        <f aca="false">'ORÇ.REPROG. P CAIXA'!B231</f>
        <v>0</v>
      </c>
      <c r="C229" s="723" t="n">
        <f aca="false">'ORÇ.REPROG. P CAIXA'!C231</f>
        <v>0</v>
      </c>
      <c r="D229" s="162" t="n">
        <f aca="false">'ORÇ.REPROG. P CAIXA'!D231</f>
        <v>0</v>
      </c>
      <c r="E229" s="163" t="n">
        <f aca="false">IF('BM GLOBAL'!$P$1&lt;&gt;0,'ORÇ.REPROG. P CAIXA'!E231,'ORÇ.REPROG. P CAIXA'!H231)</f>
        <v>0</v>
      </c>
      <c r="F229" s="163" t="n">
        <f aca="false">IF('BM GLOBAL'!$P$1&lt;&gt;0,IF('ORÇ.GLOBAL P CAIXA'!K230=0,'ORÇ.GLOBAL EMPRESA'!G230,'ORÇ.GLOBAL P CAIXA'!F230),'ORÇ.REPROG. P CAIXA'!I231)</f>
        <v>0</v>
      </c>
      <c r="G229" s="163" t="n">
        <f aca="false">IF(E229&lt;&gt;0,ROUND(E229*F229,2),IF(AO229=0,(SUMIF('ORÇ.REPROG. P CAIXA'!$AC$13:$AC$1012,B229,$AO$11:$AO$1010)),AO229))</f>
        <v>0</v>
      </c>
      <c r="H229" s="163" t="n">
        <f aca="false">IF(J229&lt;&gt;0,IF(E229&lt;&gt;0,J229/F229,0),0)</f>
        <v>0</v>
      </c>
      <c r="I229" s="163" t="n">
        <f aca="false">IF(L229&lt;&gt;0,IF(E229&lt;&gt;0,L229/F229,0),0)</f>
        <v>0</v>
      </c>
      <c r="J229" s="163" t="n">
        <f aca="false">IF(E229&lt;&gt;0,ROUND(INDEX($P$11:$AM$1010,$A229,$L$1),2),IF(AX229=0,(SUMIF($AP$11:$AP$1010,B229,$AX$11:$AX$1010)),AX229))</f>
        <v>0</v>
      </c>
      <c r="K229" s="163" t="n">
        <f aca="false">IF(G229=0,0,(J229/G229)*100)</f>
        <v>0</v>
      </c>
      <c r="L229" s="163" t="n">
        <f aca="false">IF(E229&lt;&gt;0,ROUND(IF($L$1=1,SUM(P229),"0")+IF($L$1=2,SUM($P229:Q229),"0")+IF($L$1=3,SUM($P229:R229),"0")+IF($L$1=4,SUM($P229:S229),"0")+IF($L$1=5,SUM($P229:T229),"0")+IF($L$1=6,SUM($P229:U229),"0")+IF($L$1=7,SUM($P229:V229),"0")+IF($L$1=8,SUM($P229:W229),"0")+IF($L$1=9,SUM($P229:X229),"0")+IF($L$1=10,SUM($P229:Y229),"0")+IF($L$1=11,SUM($P229:Z229),"0")+IF($L$1=12,SUM($P229:AA229),"0")+IF($L$1=13,SUM($P229:AB229),"0")+IF($L$1=14,SUM($P229:AC229),"0")+IF($L$1=15,SUM($P229:AD229),"0")+IF($L$1=16,SUM($P229:AE229),"0")+IF($L$1=17,SUM($P229:AF229),"0")+IF($L$1=18,SUM($P229:AG229),"0")+IF($L$1=19,SUM($P229:AH229),"0")+IF($L$1=20,SUM($P229:AI229),"0")+IF($L$1=21,SUM($P229:AJ229),"0")+IF($L$1=22,SUM($P229:AK229),"0")+IF($L$1=23,SUM($P229:AL229),"0")+IF($L$1=24,SUM($P229:AM229),"0"),2),IF(BC229=0,(SUMIF($AP$11:$AP$1010,B229,$BC$11:$BC$1010)),BC229))</f>
        <v>0</v>
      </c>
      <c r="M229" s="163" t="n">
        <f aca="false">IF(G229=0,0,(L229/G229)*100)</f>
        <v>0</v>
      </c>
      <c r="N229" s="168" t="str">
        <f aca="false">IF(B229&gt;0,"ok","ocultar")</f>
        <v>ocultar</v>
      </c>
      <c r="O229" s="650"/>
      <c r="P229" s="724"/>
      <c r="Q229" s="725"/>
      <c r="R229" s="725"/>
      <c r="S229" s="725"/>
      <c r="T229" s="725"/>
      <c r="U229" s="725"/>
      <c r="V229" s="725"/>
      <c r="W229" s="725"/>
      <c r="X229" s="725"/>
      <c r="Y229" s="725"/>
      <c r="Z229" s="725"/>
      <c r="AA229" s="726"/>
      <c r="AB229" s="726"/>
      <c r="AC229" s="726"/>
      <c r="AD229" s="726"/>
      <c r="AE229" s="726"/>
      <c r="AF229" s="726"/>
      <c r="AG229" s="726"/>
      <c r="AH229" s="726"/>
      <c r="AI229" s="726"/>
      <c r="AJ229" s="726"/>
      <c r="AK229" s="726"/>
      <c r="AL229" s="726"/>
      <c r="AM229" s="727"/>
      <c r="AO229" s="728" t="n">
        <f aca="false">IF(E229&lt;&gt;0,G229,0)</f>
        <v>0</v>
      </c>
      <c r="AP229" s="157" t="n">
        <f aca="false">IF(B229=0,AP228,IF(ISNONTEXT(B229)=TRUE(),INT(B229),INT(LEFT(B229,FIND(".",B229)-1))))</f>
        <v>3</v>
      </c>
      <c r="AQ229" s="157" t="str">
        <f aca="false">IF(AQ230=1,1,IF(B229&lt;&gt;0,1,IF(C229&lt;&gt;0,1,IF(D229&lt;&gt;0,1,IF(E229&lt;&gt;0,1,"")))))</f>
        <v/>
      </c>
      <c r="AR229" s="157" t="str">
        <f aca="false">IF(AP229=0," ",IF(AP229&lt;&gt;AP228,AP229," "))</f>
        <v> </v>
      </c>
      <c r="AS229" s="732"/>
      <c r="AT229" s="730" t="n">
        <f aca="false">IF(AP229&lt;&gt;AR229,(IF('ORÇ.GLOBAL P CAIXA'!I230="",J229*(INFORMAÇÕES!$Q$99/INFORMAÇÕES!$Q$102),IF('ORÇ.GLOBAL P CAIXA'!I230="R",J229,0))),0)</f>
        <v>0</v>
      </c>
      <c r="AU229" s="75" t="n">
        <f aca="false">IF(AP229&lt;&gt;AR229,(IF('ORÇ.GLOBAL P CAIXA'!I230="",J229*(INFORMAÇÕES!$Q$100/INFORMAÇÕES!$Q$102),IF('ORÇ.GLOBAL P CAIXA'!I230="C",J229,0))),0)</f>
        <v>0</v>
      </c>
      <c r="AV229" s="75" t="n">
        <f aca="false">IF(AP229&lt;&gt;AR229,(IF('ORÇ.GLOBAL P CAIXA'!I230="",J229*INFORMAÇÕES!$U$115,IF('ORÇ.GLOBAL P CAIXA'!I230="CF",J229,0))),0)</f>
        <v>0</v>
      </c>
      <c r="AW229" s="75" t="n">
        <f aca="false">IF(AP229&lt;&gt;AR229,(IF('ORÇ.GLOBAL P CAIXA'!I230="",J229*INFORMAÇÕES!$U$116,IF('ORÇ.GLOBAL P CAIXA'!I230="O",J229,0))),0)</f>
        <v>0</v>
      </c>
      <c r="AX229" s="731" t="n">
        <f aca="false">IF(E229&lt;&gt;0,J229,0)</f>
        <v>0</v>
      </c>
      <c r="AY229" s="730" t="n">
        <f aca="false">IF(AP229&lt;&gt;AR229,(IF('ORÇ.GLOBAL P CAIXA'!I230="",L229*(INFORMAÇÕES!$Q$99/INFORMAÇÕES!$Q$102),IF('ORÇ.GLOBAL P CAIXA'!I230="R",L229,0))),0)</f>
        <v>0</v>
      </c>
      <c r="AZ229" s="75" t="n">
        <f aca="false">IF(AP229&lt;&gt;AR229,(IF('ORÇ.GLOBAL P CAIXA'!I230="",L229*(INFORMAÇÕES!$Q$100/INFORMAÇÕES!$Q$102),IF('ORÇ.GLOBAL P CAIXA'!I230="C",L229,0))),0)</f>
        <v>0</v>
      </c>
      <c r="BA229" s="75" t="n">
        <f aca="false">IF(AP229&lt;&gt;AR229,(IF('ORÇ.GLOBAL P CAIXA'!I230="",L229*INFORMAÇÕES!$U$115,IF('ORÇ.GLOBAL P CAIXA'!I230="CF",L229,0))),0)</f>
        <v>0</v>
      </c>
      <c r="BB229" s="75" t="n">
        <f aca="false">IF(AP229&lt;&gt;AR229,(IF('ORÇ.GLOBAL P CAIXA'!I230="",L229*INFORMAÇÕES!$U$116,IF('ORÇ.GLOBAL P CAIXA'!I230="O",L229,0))),0)</f>
        <v>0</v>
      </c>
      <c r="BC229" s="731" t="n">
        <f aca="false">IF(E229&lt;&gt;0,L229,0)</f>
        <v>0</v>
      </c>
    </row>
    <row r="230" s="174" customFormat="true" ht="14.25" hidden="false" customHeight="false" outlineLevel="0" collapsed="false">
      <c r="A230" s="159" t="n">
        <v>220</v>
      </c>
      <c r="B230" s="160" t="n">
        <f aca="false">'ORÇ.REPROG. P CAIXA'!B232</f>
        <v>0</v>
      </c>
      <c r="C230" s="723" t="n">
        <f aca="false">'ORÇ.REPROG. P CAIXA'!C232</f>
        <v>0</v>
      </c>
      <c r="D230" s="162" t="n">
        <f aca="false">'ORÇ.REPROG. P CAIXA'!D232</f>
        <v>0</v>
      </c>
      <c r="E230" s="163" t="n">
        <f aca="false">IF('BM GLOBAL'!$P$1&lt;&gt;0,'ORÇ.REPROG. P CAIXA'!E232,'ORÇ.REPROG. P CAIXA'!H232)</f>
        <v>0</v>
      </c>
      <c r="F230" s="163" t="n">
        <f aca="false">IF('BM GLOBAL'!$P$1&lt;&gt;0,IF('ORÇ.GLOBAL P CAIXA'!K231=0,'ORÇ.GLOBAL EMPRESA'!G231,'ORÇ.GLOBAL P CAIXA'!F231),'ORÇ.REPROG. P CAIXA'!I232)</f>
        <v>0</v>
      </c>
      <c r="G230" s="163" t="n">
        <f aca="false">IF(E230&lt;&gt;0,ROUND(E230*F230,2),IF(AO230=0,(SUMIF('ORÇ.REPROG. P CAIXA'!$AC$13:$AC$1012,B230,$AO$11:$AO$1010)),AO230))</f>
        <v>0</v>
      </c>
      <c r="H230" s="163" t="n">
        <f aca="false">IF(J230&lt;&gt;0,IF(E230&lt;&gt;0,J230/F230,0),0)</f>
        <v>0</v>
      </c>
      <c r="I230" s="163" t="n">
        <f aca="false">IF(L230&lt;&gt;0,IF(E230&lt;&gt;0,L230/F230,0),0)</f>
        <v>0</v>
      </c>
      <c r="J230" s="163" t="n">
        <f aca="false">IF(E230&lt;&gt;0,ROUND(INDEX($P$11:$AM$1010,$A230,$L$1),2),IF(AX230=0,(SUMIF($AP$11:$AP$1010,B230,$AX$11:$AX$1010)),AX230))</f>
        <v>0</v>
      </c>
      <c r="K230" s="163" t="n">
        <f aca="false">IF(G230=0,0,(J230/G230)*100)</f>
        <v>0</v>
      </c>
      <c r="L230" s="163" t="n">
        <f aca="false">IF(E230&lt;&gt;0,ROUND(IF($L$1=1,SUM(P230),"0")+IF($L$1=2,SUM($P230:Q230),"0")+IF($L$1=3,SUM($P230:R230),"0")+IF($L$1=4,SUM($P230:S230),"0")+IF($L$1=5,SUM($P230:T230),"0")+IF($L$1=6,SUM($P230:U230),"0")+IF($L$1=7,SUM($P230:V230),"0")+IF($L$1=8,SUM($P230:W230),"0")+IF($L$1=9,SUM($P230:X230),"0")+IF($L$1=10,SUM($P230:Y230),"0")+IF($L$1=11,SUM($P230:Z230),"0")+IF($L$1=12,SUM($P230:AA230),"0")+IF($L$1=13,SUM($P230:AB230),"0")+IF($L$1=14,SUM($P230:AC230),"0")+IF($L$1=15,SUM($P230:AD230),"0")+IF($L$1=16,SUM($P230:AE230),"0")+IF($L$1=17,SUM($P230:AF230),"0")+IF($L$1=18,SUM($P230:AG230),"0")+IF($L$1=19,SUM($P230:AH230),"0")+IF($L$1=20,SUM($P230:AI230),"0")+IF($L$1=21,SUM($P230:AJ230),"0")+IF($L$1=22,SUM($P230:AK230),"0")+IF($L$1=23,SUM($P230:AL230),"0")+IF($L$1=24,SUM($P230:AM230),"0"),2),IF(BC230=0,(SUMIF($AP$11:$AP$1010,B230,$BC$11:$BC$1010)),BC230))</f>
        <v>0</v>
      </c>
      <c r="M230" s="163" t="n">
        <f aca="false">IF(G230=0,0,(L230/G230)*100)</f>
        <v>0</v>
      </c>
      <c r="N230" s="168" t="str">
        <f aca="false">IF(B230&gt;0,"ok","ocultar")</f>
        <v>ocultar</v>
      </c>
      <c r="O230" s="650"/>
      <c r="P230" s="724"/>
      <c r="Q230" s="725"/>
      <c r="R230" s="725"/>
      <c r="S230" s="725"/>
      <c r="T230" s="725"/>
      <c r="U230" s="725"/>
      <c r="V230" s="725"/>
      <c r="W230" s="725"/>
      <c r="X230" s="725"/>
      <c r="Y230" s="725"/>
      <c r="Z230" s="725"/>
      <c r="AA230" s="726"/>
      <c r="AB230" s="726"/>
      <c r="AC230" s="726"/>
      <c r="AD230" s="726"/>
      <c r="AE230" s="726"/>
      <c r="AF230" s="726"/>
      <c r="AG230" s="726"/>
      <c r="AH230" s="726"/>
      <c r="AI230" s="726"/>
      <c r="AJ230" s="726"/>
      <c r="AK230" s="726"/>
      <c r="AL230" s="726"/>
      <c r="AM230" s="727"/>
      <c r="AO230" s="728" t="n">
        <f aca="false">IF(E230&lt;&gt;0,G230,0)</f>
        <v>0</v>
      </c>
      <c r="AP230" s="157" t="n">
        <f aca="false">IF(B230=0,AP229,IF(ISNONTEXT(B230)=TRUE(),INT(B230),INT(LEFT(B230,FIND(".",B230)-1))))</f>
        <v>3</v>
      </c>
      <c r="AQ230" s="157" t="str">
        <f aca="false">IF(AQ231=1,1,IF(B230&lt;&gt;0,1,IF(C230&lt;&gt;0,1,IF(D230&lt;&gt;0,1,IF(E230&lt;&gt;0,1,"")))))</f>
        <v/>
      </c>
      <c r="AR230" s="157" t="str">
        <f aca="false">IF(AP230=0," ",IF(AP230&lt;&gt;AP229,AP230," "))</f>
        <v> </v>
      </c>
      <c r="AS230" s="732"/>
      <c r="AT230" s="730" t="n">
        <f aca="false">IF(AP230&lt;&gt;AR230,(IF('ORÇ.GLOBAL P CAIXA'!I231="",J230*(INFORMAÇÕES!$Q$99/INFORMAÇÕES!$Q$102),IF('ORÇ.GLOBAL P CAIXA'!I231="R",J230,0))),0)</f>
        <v>0</v>
      </c>
      <c r="AU230" s="75" t="n">
        <f aca="false">IF(AP230&lt;&gt;AR230,(IF('ORÇ.GLOBAL P CAIXA'!I231="",J230*(INFORMAÇÕES!$Q$100/INFORMAÇÕES!$Q$102),IF('ORÇ.GLOBAL P CAIXA'!I231="C",J230,0))),0)</f>
        <v>0</v>
      </c>
      <c r="AV230" s="75" t="n">
        <f aca="false">IF(AP230&lt;&gt;AR230,(IF('ORÇ.GLOBAL P CAIXA'!I231="",J230*INFORMAÇÕES!$U$115,IF('ORÇ.GLOBAL P CAIXA'!I231="CF",J230,0))),0)</f>
        <v>0</v>
      </c>
      <c r="AW230" s="75" t="n">
        <f aca="false">IF(AP230&lt;&gt;AR230,(IF('ORÇ.GLOBAL P CAIXA'!I231="",J230*INFORMAÇÕES!$U$116,IF('ORÇ.GLOBAL P CAIXA'!I231="O",J230,0))),0)</f>
        <v>0</v>
      </c>
      <c r="AX230" s="731" t="n">
        <f aca="false">IF(E230&lt;&gt;0,J230,0)</f>
        <v>0</v>
      </c>
      <c r="AY230" s="730" t="n">
        <f aca="false">IF(AP230&lt;&gt;AR230,(IF('ORÇ.GLOBAL P CAIXA'!I231="",L230*(INFORMAÇÕES!$Q$99/INFORMAÇÕES!$Q$102),IF('ORÇ.GLOBAL P CAIXA'!I231="R",L230,0))),0)</f>
        <v>0</v>
      </c>
      <c r="AZ230" s="75" t="n">
        <f aca="false">IF(AP230&lt;&gt;AR230,(IF('ORÇ.GLOBAL P CAIXA'!I231="",L230*(INFORMAÇÕES!$Q$100/INFORMAÇÕES!$Q$102),IF('ORÇ.GLOBAL P CAIXA'!I231="C",L230,0))),0)</f>
        <v>0</v>
      </c>
      <c r="BA230" s="75" t="n">
        <f aca="false">IF(AP230&lt;&gt;AR230,(IF('ORÇ.GLOBAL P CAIXA'!I231="",L230*INFORMAÇÕES!$U$115,IF('ORÇ.GLOBAL P CAIXA'!I231="CF",L230,0))),0)</f>
        <v>0</v>
      </c>
      <c r="BB230" s="75" t="n">
        <f aca="false">IF(AP230&lt;&gt;AR230,(IF('ORÇ.GLOBAL P CAIXA'!I231="",L230*INFORMAÇÕES!$U$116,IF('ORÇ.GLOBAL P CAIXA'!I231="O",L230,0))),0)</f>
        <v>0</v>
      </c>
      <c r="BC230" s="731" t="n">
        <f aca="false">IF(E230&lt;&gt;0,L230,0)</f>
        <v>0</v>
      </c>
    </row>
    <row r="231" s="174" customFormat="true" ht="14.25" hidden="false" customHeight="false" outlineLevel="0" collapsed="false">
      <c r="A231" s="159" t="n">
        <v>221</v>
      </c>
      <c r="B231" s="160" t="n">
        <f aca="false">'ORÇ.REPROG. P CAIXA'!B233</f>
        <v>0</v>
      </c>
      <c r="C231" s="723" t="n">
        <f aca="false">'ORÇ.REPROG. P CAIXA'!C233</f>
        <v>0</v>
      </c>
      <c r="D231" s="162" t="n">
        <f aca="false">'ORÇ.REPROG. P CAIXA'!D233</f>
        <v>0</v>
      </c>
      <c r="E231" s="163" t="n">
        <f aca="false">IF('BM GLOBAL'!$P$1&lt;&gt;0,'ORÇ.REPROG. P CAIXA'!E233,'ORÇ.REPROG. P CAIXA'!H233)</f>
        <v>0</v>
      </c>
      <c r="F231" s="163" t="n">
        <f aca="false">IF('BM GLOBAL'!$P$1&lt;&gt;0,IF('ORÇ.GLOBAL P CAIXA'!K232=0,'ORÇ.GLOBAL EMPRESA'!G232,'ORÇ.GLOBAL P CAIXA'!F232),'ORÇ.REPROG. P CAIXA'!I233)</f>
        <v>0</v>
      </c>
      <c r="G231" s="163" t="n">
        <f aca="false">IF(E231&lt;&gt;0,ROUND(E231*F231,2),IF(AO231=0,(SUMIF('ORÇ.REPROG. P CAIXA'!$AC$13:$AC$1012,B231,$AO$11:$AO$1010)),AO231))</f>
        <v>0</v>
      </c>
      <c r="H231" s="163" t="n">
        <f aca="false">IF(J231&lt;&gt;0,IF(E231&lt;&gt;0,J231/F231,0),0)</f>
        <v>0</v>
      </c>
      <c r="I231" s="163" t="n">
        <f aca="false">IF(L231&lt;&gt;0,IF(E231&lt;&gt;0,L231/F231,0),0)</f>
        <v>0</v>
      </c>
      <c r="J231" s="163" t="n">
        <f aca="false">IF(E231&lt;&gt;0,ROUND(INDEX($P$11:$AM$1010,$A231,$L$1),2),IF(AX231=0,(SUMIF($AP$11:$AP$1010,B231,$AX$11:$AX$1010)),AX231))</f>
        <v>0</v>
      </c>
      <c r="K231" s="163" t="n">
        <f aca="false">IF(G231=0,0,(J231/G231)*100)</f>
        <v>0</v>
      </c>
      <c r="L231" s="163" t="n">
        <f aca="false">IF(E231&lt;&gt;0,ROUND(IF($L$1=1,SUM(P231),"0")+IF($L$1=2,SUM($P231:Q231),"0")+IF($L$1=3,SUM($P231:R231),"0")+IF($L$1=4,SUM($P231:S231),"0")+IF($L$1=5,SUM($P231:T231),"0")+IF($L$1=6,SUM($P231:U231),"0")+IF($L$1=7,SUM($P231:V231),"0")+IF($L$1=8,SUM($P231:W231),"0")+IF($L$1=9,SUM($P231:X231),"0")+IF($L$1=10,SUM($P231:Y231),"0")+IF($L$1=11,SUM($P231:Z231),"0")+IF($L$1=12,SUM($P231:AA231),"0")+IF($L$1=13,SUM($P231:AB231),"0")+IF($L$1=14,SUM($P231:AC231),"0")+IF($L$1=15,SUM($P231:AD231),"0")+IF($L$1=16,SUM($P231:AE231),"0")+IF($L$1=17,SUM($P231:AF231),"0")+IF($L$1=18,SUM($P231:AG231),"0")+IF($L$1=19,SUM($P231:AH231),"0")+IF($L$1=20,SUM($P231:AI231),"0")+IF($L$1=21,SUM($P231:AJ231),"0")+IF($L$1=22,SUM($P231:AK231),"0")+IF($L$1=23,SUM($P231:AL231),"0")+IF($L$1=24,SUM($P231:AM231),"0"),2),IF(BC231=0,(SUMIF($AP$11:$AP$1010,B231,$BC$11:$BC$1010)),BC231))</f>
        <v>0</v>
      </c>
      <c r="M231" s="163" t="n">
        <f aca="false">IF(G231=0,0,(L231/G231)*100)</f>
        <v>0</v>
      </c>
      <c r="N231" s="168" t="str">
        <f aca="false">IF(B231&gt;0,"ok","ocultar")</f>
        <v>ocultar</v>
      </c>
      <c r="O231" s="650"/>
      <c r="P231" s="724"/>
      <c r="Q231" s="725"/>
      <c r="R231" s="725"/>
      <c r="S231" s="725"/>
      <c r="T231" s="725"/>
      <c r="U231" s="725"/>
      <c r="V231" s="725"/>
      <c r="W231" s="725"/>
      <c r="X231" s="725"/>
      <c r="Y231" s="725"/>
      <c r="Z231" s="725"/>
      <c r="AA231" s="726"/>
      <c r="AB231" s="726"/>
      <c r="AC231" s="726"/>
      <c r="AD231" s="726"/>
      <c r="AE231" s="726"/>
      <c r="AF231" s="726"/>
      <c r="AG231" s="726"/>
      <c r="AH231" s="726"/>
      <c r="AI231" s="726"/>
      <c r="AJ231" s="726"/>
      <c r="AK231" s="726"/>
      <c r="AL231" s="726"/>
      <c r="AM231" s="727"/>
      <c r="AO231" s="728" t="n">
        <f aca="false">IF(E231&lt;&gt;0,G231,0)</f>
        <v>0</v>
      </c>
      <c r="AP231" s="157" t="n">
        <f aca="false">IF(B231=0,AP230,IF(ISNONTEXT(B231)=TRUE(),INT(B231),INT(LEFT(B231,FIND(".",B231)-1))))</f>
        <v>3</v>
      </c>
      <c r="AQ231" s="157" t="str">
        <f aca="false">IF(AQ232=1,1,IF(B231&lt;&gt;0,1,IF(C231&lt;&gt;0,1,IF(D231&lt;&gt;0,1,IF(E231&lt;&gt;0,1,"")))))</f>
        <v/>
      </c>
      <c r="AR231" s="157" t="str">
        <f aca="false">IF(AP231=0," ",IF(AP231&lt;&gt;AP230,AP231," "))</f>
        <v> </v>
      </c>
      <c r="AS231" s="732"/>
      <c r="AT231" s="730" t="n">
        <f aca="false">IF(AP231&lt;&gt;AR231,(IF('ORÇ.GLOBAL P CAIXA'!I232="",J231*(INFORMAÇÕES!$Q$99/INFORMAÇÕES!$Q$102),IF('ORÇ.GLOBAL P CAIXA'!I232="R",J231,0))),0)</f>
        <v>0</v>
      </c>
      <c r="AU231" s="75" t="n">
        <f aca="false">IF(AP231&lt;&gt;AR231,(IF('ORÇ.GLOBAL P CAIXA'!I232="",J231*(INFORMAÇÕES!$Q$100/INFORMAÇÕES!$Q$102),IF('ORÇ.GLOBAL P CAIXA'!I232="C",J231,0))),0)</f>
        <v>0</v>
      </c>
      <c r="AV231" s="75" t="n">
        <f aca="false">IF(AP231&lt;&gt;AR231,(IF('ORÇ.GLOBAL P CAIXA'!I232="",J231*INFORMAÇÕES!$U$115,IF('ORÇ.GLOBAL P CAIXA'!I232="CF",J231,0))),0)</f>
        <v>0</v>
      </c>
      <c r="AW231" s="75" t="n">
        <f aca="false">IF(AP231&lt;&gt;AR231,(IF('ORÇ.GLOBAL P CAIXA'!I232="",J231*INFORMAÇÕES!$U$116,IF('ORÇ.GLOBAL P CAIXA'!I232="O",J231,0))),0)</f>
        <v>0</v>
      </c>
      <c r="AX231" s="731" t="n">
        <f aca="false">IF(E231&lt;&gt;0,J231,0)</f>
        <v>0</v>
      </c>
      <c r="AY231" s="730" t="n">
        <f aca="false">IF(AP231&lt;&gt;AR231,(IF('ORÇ.GLOBAL P CAIXA'!I232="",L231*(INFORMAÇÕES!$Q$99/INFORMAÇÕES!$Q$102),IF('ORÇ.GLOBAL P CAIXA'!I232="R",L231,0))),0)</f>
        <v>0</v>
      </c>
      <c r="AZ231" s="75" t="n">
        <f aca="false">IF(AP231&lt;&gt;AR231,(IF('ORÇ.GLOBAL P CAIXA'!I232="",L231*(INFORMAÇÕES!$Q$100/INFORMAÇÕES!$Q$102),IF('ORÇ.GLOBAL P CAIXA'!I232="C",L231,0))),0)</f>
        <v>0</v>
      </c>
      <c r="BA231" s="75" t="n">
        <f aca="false">IF(AP231&lt;&gt;AR231,(IF('ORÇ.GLOBAL P CAIXA'!I232="",L231*INFORMAÇÕES!$U$115,IF('ORÇ.GLOBAL P CAIXA'!I232="CF",L231,0))),0)</f>
        <v>0</v>
      </c>
      <c r="BB231" s="75" t="n">
        <f aca="false">IF(AP231&lt;&gt;AR231,(IF('ORÇ.GLOBAL P CAIXA'!I232="",L231*INFORMAÇÕES!$U$116,IF('ORÇ.GLOBAL P CAIXA'!I232="O",L231,0))),0)</f>
        <v>0</v>
      </c>
      <c r="BC231" s="731" t="n">
        <f aca="false">IF(E231&lt;&gt;0,L231,0)</f>
        <v>0</v>
      </c>
    </row>
    <row r="232" s="174" customFormat="true" ht="14.25" hidden="false" customHeight="false" outlineLevel="0" collapsed="false">
      <c r="A232" s="159" t="n">
        <v>222</v>
      </c>
      <c r="B232" s="160" t="n">
        <f aca="false">'ORÇ.REPROG. P CAIXA'!B234</f>
        <v>0</v>
      </c>
      <c r="C232" s="723" t="n">
        <f aca="false">'ORÇ.REPROG. P CAIXA'!C234</f>
        <v>0</v>
      </c>
      <c r="D232" s="162" t="n">
        <f aca="false">'ORÇ.REPROG. P CAIXA'!D234</f>
        <v>0</v>
      </c>
      <c r="E232" s="163" t="n">
        <f aca="false">IF('BM GLOBAL'!$P$1&lt;&gt;0,'ORÇ.REPROG. P CAIXA'!E234,'ORÇ.REPROG. P CAIXA'!H234)</f>
        <v>0</v>
      </c>
      <c r="F232" s="163" t="n">
        <f aca="false">IF('BM GLOBAL'!$P$1&lt;&gt;0,IF('ORÇ.GLOBAL P CAIXA'!K233=0,'ORÇ.GLOBAL EMPRESA'!G233,'ORÇ.GLOBAL P CAIXA'!F233),'ORÇ.REPROG. P CAIXA'!I234)</f>
        <v>0</v>
      </c>
      <c r="G232" s="163" t="n">
        <f aca="false">IF(E232&lt;&gt;0,ROUND(E232*F232,2),IF(AO232=0,(SUMIF('ORÇ.REPROG. P CAIXA'!$AC$13:$AC$1012,B232,$AO$11:$AO$1010)),AO232))</f>
        <v>0</v>
      </c>
      <c r="H232" s="163" t="n">
        <f aca="false">IF(J232&lt;&gt;0,IF(E232&lt;&gt;0,J232/F232,0),0)</f>
        <v>0</v>
      </c>
      <c r="I232" s="163" t="n">
        <f aca="false">IF(L232&lt;&gt;0,IF(E232&lt;&gt;0,L232/F232,0),0)</f>
        <v>0</v>
      </c>
      <c r="J232" s="163" t="n">
        <f aca="false">IF(E232&lt;&gt;0,ROUND(INDEX($P$11:$AM$1010,$A232,$L$1),2),IF(AX232=0,(SUMIF($AP$11:$AP$1010,B232,$AX$11:$AX$1010)),AX232))</f>
        <v>0</v>
      </c>
      <c r="K232" s="163" t="n">
        <f aca="false">IF(G232=0,0,(J232/G232)*100)</f>
        <v>0</v>
      </c>
      <c r="L232" s="163" t="n">
        <f aca="false">IF(E232&lt;&gt;0,ROUND(IF($L$1=1,SUM(P232),"0")+IF($L$1=2,SUM($P232:Q232),"0")+IF($L$1=3,SUM($P232:R232),"0")+IF($L$1=4,SUM($P232:S232),"0")+IF($L$1=5,SUM($P232:T232),"0")+IF($L$1=6,SUM($P232:U232),"0")+IF($L$1=7,SUM($P232:V232),"0")+IF($L$1=8,SUM($P232:W232),"0")+IF($L$1=9,SUM($P232:X232),"0")+IF($L$1=10,SUM($P232:Y232),"0")+IF($L$1=11,SUM($P232:Z232),"0")+IF($L$1=12,SUM($P232:AA232),"0")+IF($L$1=13,SUM($P232:AB232),"0")+IF($L$1=14,SUM($P232:AC232),"0")+IF($L$1=15,SUM($P232:AD232),"0")+IF($L$1=16,SUM($P232:AE232),"0")+IF($L$1=17,SUM($P232:AF232),"0")+IF($L$1=18,SUM($P232:AG232),"0")+IF($L$1=19,SUM($P232:AH232),"0")+IF($L$1=20,SUM($P232:AI232),"0")+IF($L$1=21,SUM($P232:AJ232),"0")+IF($L$1=22,SUM($P232:AK232),"0")+IF($L$1=23,SUM($P232:AL232),"0")+IF($L$1=24,SUM($P232:AM232),"0"),2),IF(BC232=0,(SUMIF($AP$11:$AP$1010,B232,$BC$11:$BC$1010)),BC232))</f>
        <v>0</v>
      </c>
      <c r="M232" s="163" t="n">
        <f aca="false">IF(G232=0,0,(L232/G232)*100)</f>
        <v>0</v>
      </c>
      <c r="N232" s="168" t="str">
        <f aca="false">IF(B232&gt;0,"ok","ocultar")</f>
        <v>ocultar</v>
      </c>
      <c r="O232" s="650"/>
      <c r="P232" s="724"/>
      <c r="Q232" s="725"/>
      <c r="R232" s="725"/>
      <c r="S232" s="725"/>
      <c r="T232" s="725"/>
      <c r="U232" s="725"/>
      <c r="V232" s="725"/>
      <c r="W232" s="725"/>
      <c r="X232" s="725"/>
      <c r="Y232" s="725"/>
      <c r="Z232" s="725"/>
      <c r="AA232" s="726"/>
      <c r="AB232" s="726"/>
      <c r="AC232" s="726"/>
      <c r="AD232" s="726"/>
      <c r="AE232" s="726"/>
      <c r="AF232" s="726"/>
      <c r="AG232" s="726"/>
      <c r="AH232" s="726"/>
      <c r="AI232" s="726"/>
      <c r="AJ232" s="726"/>
      <c r="AK232" s="726"/>
      <c r="AL232" s="726"/>
      <c r="AM232" s="727"/>
      <c r="AO232" s="728" t="n">
        <f aca="false">IF(E232&lt;&gt;0,G232,0)</f>
        <v>0</v>
      </c>
      <c r="AP232" s="157" t="n">
        <f aca="false">IF(B232=0,AP231,IF(ISNONTEXT(B232)=TRUE(),INT(B232),INT(LEFT(B232,FIND(".",B232)-1))))</f>
        <v>3</v>
      </c>
      <c r="AQ232" s="157" t="str">
        <f aca="false">IF(AQ233=1,1,IF(B232&lt;&gt;0,1,IF(C232&lt;&gt;0,1,IF(D232&lt;&gt;0,1,IF(E232&lt;&gt;0,1,"")))))</f>
        <v/>
      </c>
      <c r="AR232" s="157" t="str">
        <f aca="false">IF(AP232=0," ",IF(AP232&lt;&gt;AP231,AP232," "))</f>
        <v> </v>
      </c>
      <c r="AS232" s="732"/>
      <c r="AT232" s="730" t="n">
        <f aca="false">IF(AP232&lt;&gt;AR232,(IF('ORÇ.GLOBAL P CAIXA'!I233="",J232*(INFORMAÇÕES!$Q$99/INFORMAÇÕES!$Q$102),IF('ORÇ.GLOBAL P CAIXA'!I233="R",J232,0))),0)</f>
        <v>0</v>
      </c>
      <c r="AU232" s="75" t="n">
        <f aca="false">IF(AP232&lt;&gt;AR232,(IF('ORÇ.GLOBAL P CAIXA'!I233="",J232*(INFORMAÇÕES!$Q$100/INFORMAÇÕES!$Q$102),IF('ORÇ.GLOBAL P CAIXA'!I233="C",J232,0))),0)</f>
        <v>0</v>
      </c>
      <c r="AV232" s="75" t="n">
        <f aca="false">IF(AP232&lt;&gt;AR232,(IF('ORÇ.GLOBAL P CAIXA'!I233="",J232*INFORMAÇÕES!$U$115,IF('ORÇ.GLOBAL P CAIXA'!I233="CF",J232,0))),0)</f>
        <v>0</v>
      </c>
      <c r="AW232" s="75" t="n">
        <f aca="false">IF(AP232&lt;&gt;AR232,(IF('ORÇ.GLOBAL P CAIXA'!I233="",J232*INFORMAÇÕES!$U$116,IF('ORÇ.GLOBAL P CAIXA'!I233="O",J232,0))),0)</f>
        <v>0</v>
      </c>
      <c r="AX232" s="731" t="n">
        <f aca="false">IF(E232&lt;&gt;0,J232,0)</f>
        <v>0</v>
      </c>
      <c r="AY232" s="730" t="n">
        <f aca="false">IF(AP232&lt;&gt;AR232,(IF('ORÇ.GLOBAL P CAIXA'!I233="",L232*(INFORMAÇÕES!$Q$99/INFORMAÇÕES!$Q$102),IF('ORÇ.GLOBAL P CAIXA'!I233="R",L232,0))),0)</f>
        <v>0</v>
      </c>
      <c r="AZ232" s="75" t="n">
        <f aca="false">IF(AP232&lt;&gt;AR232,(IF('ORÇ.GLOBAL P CAIXA'!I233="",L232*(INFORMAÇÕES!$Q$100/INFORMAÇÕES!$Q$102),IF('ORÇ.GLOBAL P CAIXA'!I233="C",L232,0))),0)</f>
        <v>0</v>
      </c>
      <c r="BA232" s="75" t="n">
        <f aca="false">IF(AP232&lt;&gt;AR232,(IF('ORÇ.GLOBAL P CAIXA'!I233="",L232*INFORMAÇÕES!$U$115,IF('ORÇ.GLOBAL P CAIXA'!I233="CF",L232,0))),0)</f>
        <v>0</v>
      </c>
      <c r="BB232" s="75" t="n">
        <f aca="false">IF(AP232&lt;&gt;AR232,(IF('ORÇ.GLOBAL P CAIXA'!I233="",L232*INFORMAÇÕES!$U$116,IF('ORÇ.GLOBAL P CAIXA'!I233="O",L232,0))),0)</f>
        <v>0</v>
      </c>
      <c r="BC232" s="731" t="n">
        <f aca="false">IF(E232&lt;&gt;0,L232,0)</f>
        <v>0</v>
      </c>
    </row>
    <row r="233" s="174" customFormat="true" ht="14.25" hidden="false" customHeight="false" outlineLevel="0" collapsed="false">
      <c r="A233" s="159" t="n">
        <v>223</v>
      </c>
      <c r="B233" s="160" t="n">
        <f aca="false">'ORÇ.REPROG. P CAIXA'!B235</f>
        <v>0</v>
      </c>
      <c r="C233" s="723" t="n">
        <f aca="false">'ORÇ.REPROG. P CAIXA'!C235</f>
        <v>0</v>
      </c>
      <c r="D233" s="162" t="n">
        <f aca="false">'ORÇ.REPROG. P CAIXA'!D235</f>
        <v>0</v>
      </c>
      <c r="E233" s="163" t="n">
        <f aca="false">IF('BM GLOBAL'!$P$1&lt;&gt;0,'ORÇ.REPROG. P CAIXA'!E235,'ORÇ.REPROG. P CAIXA'!H235)</f>
        <v>0</v>
      </c>
      <c r="F233" s="163" t="n">
        <f aca="false">IF('BM GLOBAL'!$P$1&lt;&gt;0,IF('ORÇ.GLOBAL P CAIXA'!K234=0,'ORÇ.GLOBAL EMPRESA'!G234,'ORÇ.GLOBAL P CAIXA'!F234),'ORÇ.REPROG. P CAIXA'!I235)</f>
        <v>0</v>
      </c>
      <c r="G233" s="163" t="n">
        <f aca="false">IF(E233&lt;&gt;0,ROUND(E233*F233,2),IF(AO233=0,(SUMIF('ORÇ.REPROG. P CAIXA'!$AC$13:$AC$1012,B233,$AO$11:$AO$1010)),AO233))</f>
        <v>0</v>
      </c>
      <c r="H233" s="163" t="n">
        <f aca="false">IF(J233&lt;&gt;0,IF(E233&lt;&gt;0,J233/F233,0),0)</f>
        <v>0</v>
      </c>
      <c r="I233" s="163" t="n">
        <f aca="false">IF(L233&lt;&gt;0,IF(E233&lt;&gt;0,L233/F233,0),0)</f>
        <v>0</v>
      </c>
      <c r="J233" s="163" t="n">
        <f aca="false">IF(E233&lt;&gt;0,ROUND(INDEX($P$11:$AM$1010,$A233,$L$1),2),IF(AX233=0,(SUMIF($AP$11:$AP$1010,B233,$AX$11:$AX$1010)),AX233))</f>
        <v>0</v>
      </c>
      <c r="K233" s="163" t="n">
        <f aca="false">IF(G233=0,0,(J233/G233)*100)</f>
        <v>0</v>
      </c>
      <c r="L233" s="163" t="n">
        <f aca="false">IF(E233&lt;&gt;0,ROUND(IF($L$1=1,SUM(P233),"0")+IF($L$1=2,SUM($P233:Q233),"0")+IF($L$1=3,SUM($P233:R233),"0")+IF($L$1=4,SUM($P233:S233),"0")+IF($L$1=5,SUM($P233:T233),"0")+IF($L$1=6,SUM($P233:U233),"0")+IF($L$1=7,SUM($P233:V233),"0")+IF($L$1=8,SUM($P233:W233),"0")+IF($L$1=9,SUM($P233:X233),"0")+IF($L$1=10,SUM($P233:Y233),"0")+IF($L$1=11,SUM($P233:Z233),"0")+IF($L$1=12,SUM($P233:AA233),"0")+IF($L$1=13,SUM($P233:AB233),"0")+IF($L$1=14,SUM($P233:AC233),"0")+IF($L$1=15,SUM($P233:AD233),"0")+IF($L$1=16,SUM($P233:AE233),"0")+IF($L$1=17,SUM($P233:AF233),"0")+IF($L$1=18,SUM($P233:AG233),"0")+IF($L$1=19,SUM($P233:AH233),"0")+IF($L$1=20,SUM($P233:AI233),"0")+IF($L$1=21,SUM($P233:AJ233),"0")+IF($L$1=22,SUM($P233:AK233),"0")+IF($L$1=23,SUM($P233:AL233),"0")+IF($L$1=24,SUM($P233:AM233),"0"),2),IF(BC233=0,(SUMIF($AP$11:$AP$1010,B233,$BC$11:$BC$1010)),BC233))</f>
        <v>0</v>
      </c>
      <c r="M233" s="163" t="n">
        <f aca="false">IF(G233=0,0,(L233/G233)*100)</f>
        <v>0</v>
      </c>
      <c r="N233" s="168" t="str">
        <f aca="false">IF(B233&gt;0,"ok","ocultar")</f>
        <v>ocultar</v>
      </c>
      <c r="O233" s="650"/>
      <c r="P233" s="724"/>
      <c r="Q233" s="725"/>
      <c r="R233" s="725"/>
      <c r="S233" s="725"/>
      <c r="T233" s="725"/>
      <c r="U233" s="725"/>
      <c r="V233" s="725"/>
      <c r="W233" s="725"/>
      <c r="X233" s="725"/>
      <c r="Y233" s="725"/>
      <c r="Z233" s="725"/>
      <c r="AA233" s="726"/>
      <c r="AB233" s="726"/>
      <c r="AC233" s="726"/>
      <c r="AD233" s="726"/>
      <c r="AE233" s="726"/>
      <c r="AF233" s="726"/>
      <c r="AG233" s="726"/>
      <c r="AH233" s="726"/>
      <c r="AI233" s="726"/>
      <c r="AJ233" s="726"/>
      <c r="AK233" s="726"/>
      <c r="AL233" s="726"/>
      <c r="AM233" s="727"/>
      <c r="AO233" s="728" t="n">
        <f aca="false">IF(E233&lt;&gt;0,G233,0)</f>
        <v>0</v>
      </c>
      <c r="AP233" s="157" t="n">
        <f aca="false">IF(B233=0,AP232,IF(ISNONTEXT(B233)=TRUE(),INT(B233),INT(LEFT(B233,FIND(".",B233)-1))))</f>
        <v>3</v>
      </c>
      <c r="AQ233" s="157" t="str">
        <f aca="false">IF(AQ234=1,1,IF(B233&lt;&gt;0,1,IF(C233&lt;&gt;0,1,IF(D233&lt;&gt;0,1,IF(E233&lt;&gt;0,1,"")))))</f>
        <v/>
      </c>
      <c r="AR233" s="157" t="str">
        <f aca="false">IF(AP233=0," ",IF(AP233&lt;&gt;AP232,AP233," "))</f>
        <v> </v>
      </c>
      <c r="AS233" s="732"/>
      <c r="AT233" s="730" t="n">
        <f aca="false">IF(AP233&lt;&gt;AR233,(IF('ORÇ.GLOBAL P CAIXA'!I234="",J233*(INFORMAÇÕES!$Q$99/INFORMAÇÕES!$Q$102),IF('ORÇ.GLOBAL P CAIXA'!I234="R",J233,0))),0)</f>
        <v>0</v>
      </c>
      <c r="AU233" s="75" t="n">
        <f aca="false">IF(AP233&lt;&gt;AR233,(IF('ORÇ.GLOBAL P CAIXA'!I234="",J233*(INFORMAÇÕES!$Q$100/INFORMAÇÕES!$Q$102),IF('ORÇ.GLOBAL P CAIXA'!I234="C",J233,0))),0)</f>
        <v>0</v>
      </c>
      <c r="AV233" s="75" t="n">
        <f aca="false">IF(AP233&lt;&gt;AR233,(IF('ORÇ.GLOBAL P CAIXA'!I234="",J233*INFORMAÇÕES!$U$115,IF('ORÇ.GLOBAL P CAIXA'!I234="CF",J233,0))),0)</f>
        <v>0</v>
      </c>
      <c r="AW233" s="75" t="n">
        <f aca="false">IF(AP233&lt;&gt;AR233,(IF('ORÇ.GLOBAL P CAIXA'!I234="",J233*INFORMAÇÕES!$U$116,IF('ORÇ.GLOBAL P CAIXA'!I234="O",J233,0))),0)</f>
        <v>0</v>
      </c>
      <c r="AX233" s="731" t="n">
        <f aca="false">IF(E233&lt;&gt;0,J233,0)</f>
        <v>0</v>
      </c>
      <c r="AY233" s="730" t="n">
        <f aca="false">IF(AP233&lt;&gt;AR233,(IF('ORÇ.GLOBAL P CAIXA'!I234="",L233*(INFORMAÇÕES!$Q$99/INFORMAÇÕES!$Q$102),IF('ORÇ.GLOBAL P CAIXA'!I234="R",L233,0))),0)</f>
        <v>0</v>
      </c>
      <c r="AZ233" s="75" t="n">
        <f aca="false">IF(AP233&lt;&gt;AR233,(IF('ORÇ.GLOBAL P CAIXA'!I234="",L233*(INFORMAÇÕES!$Q$100/INFORMAÇÕES!$Q$102),IF('ORÇ.GLOBAL P CAIXA'!I234="C",L233,0))),0)</f>
        <v>0</v>
      </c>
      <c r="BA233" s="75" t="n">
        <f aca="false">IF(AP233&lt;&gt;AR233,(IF('ORÇ.GLOBAL P CAIXA'!I234="",L233*INFORMAÇÕES!$U$115,IF('ORÇ.GLOBAL P CAIXA'!I234="CF",L233,0))),0)</f>
        <v>0</v>
      </c>
      <c r="BB233" s="75" t="n">
        <f aca="false">IF(AP233&lt;&gt;AR233,(IF('ORÇ.GLOBAL P CAIXA'!I234="",L233*INFORMAÇÕES!$U$116,IF('ORÇ.GLOBAL P CAIXA'!I234="O",L233,0))),0)</f>
        <v>0</v>
      </c>
      <c r="BC233" s="731" t="n">
        <f aca="false">IF(E233&lt;&gt;0,L233,0)</f>
        <v>0</v>
      </c>
    </row>
    <row r="234" s="174" customFormat="true" ht="14.25" hidden="false" customHeight="false" outlineLevel="0" collapsed="false">
      <c r="A234" s="159" t="n">
        <v>224</v>
      </c>
      <c r="B234" s="160" t="n">
        <f aca="false">'ORÇ.REPROG. P CAIXA'!B236</f>
        <v>0</v>
      </c>
      <c r="C234" s="723" t="n">
        <f aca="false">'ORÇ.REPROG. P CAIXA'!C236</f>
        <v>0</v>
      </c>
      <c r="D234" s="162" t="n">
        <f aca="false">'ORÇ.REPROG. P CAIXA'!D236</f>
        <v>0</v>
      </c>
      <c r="E234" s="163" t="n">
        <f aca="false">IF('BM GLOBAL'!$P$1&lt;&gt;0,'ORÇ.REPROG. P CAIXA'!E236,'ORÇ.REPROG. P CAIXA'!H236)</f>
        <v>0</v>
      </c>
      <c r="F234" s="163" t="n">
        <f aca="false">IF('BM GLOBAL'!$P$1&lt;&gt;0,IF('ORÇ.GLOBAL P CAIXA'!K235=0,'ORÇ.GLOBAL EMPRESA'!G235,'ORÇ.GLOBAL P CAIXA'!F235),'ORÇ.REPROG. P CAIXA'!I236)</f>
        <v>0</v>
      </c>
      <c r="G234" s="163" t="n">
        <f aca="false">IF(E234&lt;&gt;0,ROUND(E234*F234,2),IF(AO234=0,(SUMIF('ORÇ.REPROG. P CAIXA'!$AC$13:$AC$1012,B234,$AO$11:$AO$1010)),AO234))</f>
        <v>0</v>
      </c>
      <c r="H234" s="163" t="n">
        <f aca="false">IF(J234&lt;&gt;0,IF(E234&lt;&gt;0,J234/F234,0),0)</f>
        <v>0</v>
      </c>
      <c r="I234" s="163" t="n">
        <f aca="false">IF(L234&lt;&gt;0,IF(E234&lt;&gt;0,L234/F234,0),0)</f>
        <v>0</v>
      </c>
      <c r="J234" s="163" t="n">
        <f aca="false">IF(E234&lt;&gt;0,ROUND(INDEX($P$11:$AM$1010,$A234,$L$1),2),IF(AX234=0,(SUMIF($AP$11:$AP$1010,B234,$AX$11:$AX$1010)),AX234))</f>
        <v>0</v>
      </c>
      <c r="K234" s="163" t="n">
        <f aca="false">IF(G234=0,0,(J234/G234)*100)</f>
        <v>0</v>
      </c>
      <c r="L234" s="163" t="n">
        <f aca="false">IF(E234&lt;&gt;0,ROUND(IF($L$1=1,SUM(P234),"0")+IF($L$1=2,SUM($P234:Q234),"0")+IF($L$1=3,SUM($P234:R234),"0")+IF($L$1=4,SUM($P234:S234),"0")+IF($L$1=5,SUM($P234:T234),"0")+IF($L$1=6,SUM($P234:U234),"0")+IF($L$1=7,SUM($P234:V234),"0")+IF($L$1=8,SUM($P234:W234),"0")+IF($L$1=9,SUM($P234:X234),"0")+IF($L$1=10,SUM($P234:Y234),"0")+IF($L$1=11,SUM($P234:Z234),"0")+IF($L$1=12,SUM($P234:AA234),"0")+IF($L$1=13,SUM($P234:AB234),"0")+IF($L$1=14,SUM($P234:AC234),"0")+IF($L$1=15,SUM($P234:AD234),"0")+IF($L$1=16,SUM($P234:AE234),"0")+IF($L$1=17,SUM($P234:AF234),"0")+IF($L$1=18,SUM($P234:AG234),"0")+IF($L$1=19,SUM($P234:AH234),"0")+IF($L$1=20,SUM($P234:AI234),"0")+IF($L$1=21,SUM($P234:AJ234),"0")+IF($L$1=22,SUM($P234:AK234),"0")+IF($L$1=23,SUM($P234:AL234),"0")+IF($L$1=24,SUM($P234:AM234),"0"),2),IF(BC234=0,(SUMIF($AP$11:$AP$1010,B234,$BC$11:$BC$1010)),BC234))</f>
        <v>0</v>
      </c>
      <c r="M234" s="163" t="n">
        <f aca="false">IF(G234=0,0,(L234/G234)*100)</f>
        <v>0</v>
      </c>
      <c r="N234" s="168" t="str">
        <f aca="false">IF(B234&gt;0,"ok","ocultar")</f>
        <v>ocultar</v>
      </c>
      <c r="O234" s="650"/>
      <c r="P234" s="724"/>
      <c r="Q234" s="725"/>
      <c r="R234" s="725"/>
      <c r="S234" s="725"/>
      <c r="T234" s="725"/>
      <c r="U234" s="725"/>
      <c r="V234" s="725"/>
      <c r="W234" s="725"/>
      <c r="X234" s="725"/>
      <c r="Y234" s="725"/>
      <c r="Z234" s="725"/>
      <c r="AA234" s="726"/>
      <c r="AB234" s="726"/>
      <c r="AC234" s="726"/>
      <c r="AD234" s="726"/>
      <c r="AE234" s="726"/>
      <c r="AF234" s="726"/>
      <c r="AG234" s="726"/>
      <c r="AH234" s="726"/>
      <c r="AI234" s="726"/>
      <c r="AJ234" s="726"/>
      <c r="AK234" s="726"/>
      <c r="AL234" s="726"/>
      <c r="AM234" s="727"/>
      <c r="AO234" s="728" t="n">
        <f aca="false">IF(E234&lt;&gt;0,G234,0)</f>
        <v>0</v>
      </c>
      <c r="AP234" s="157" t="n">
        <f aca="false">IF(B234=0,AP233,IF(ISNONTEXT(B234)=TRUE(),INT(B234),INT(LEFT(B234,FIND(".",B234)-1))))</f>
        <v>3</v>
      </c>
      <c r="AQ234" s="157" t="str">
        <f aca="false">IF(AQ235=1,1,IF(B234&lt;&gt;0,1,IF(C234&lt;&gt;0,1,IF(D234&lt;&gt;0,1,IF(E234&lt;&gt;0,1,"")))))</f>
        <v/>
      </c>
      <c r="AR234" s="157" t="str">
        <f aca="false">IF(AP234=0," ",IF(AP234&lt;&gt;AP233,AP234," "))</f>
        <v> </v>
      </c>
      <c r="AS234" s="732"/>
      <c r="AT234" s="730" t="n">
        <f aca="false">IF(AP234&lt;&gt;AR234,(IF('ORÇ.GLOBAL P CAIXA'!I235="",J234*(INFORMAÇÕES!$Q$99/INFORMAÇÕES!$Q$102),IF('ORÇ.GLOBAL P CAIXA'!I235="R",J234,0))),0)</f>
        <v>0</v>
      </c>
      <c r="AU234" s="75" t="n">
        <f aca="false">IF(AP234&lt;&gt;AR234,(IF('ORÇ.GLOBAL P CAIXA'!I235="",J234*(INFORMAÇÕES!$Q$100/INFORMAÇÕES!$Q$102),IF('ORÇ.GLOBAL P CAIXA'!I235="C",J234,0))),0)</f>
        <v>0</v>
      </c>
      <c r="AV234" s="75" t="n">
        <f aca="false">IF(AP234&lt;&gt;AR234,(IF('ORÇ.GLOBAL P CAIXA'!I235="",J234*INFORMAÇÕES!$U$115,IF('ORÇ.GLOBAL P CAIXA'!I235="CF",J234,0))),0)</f>
        <v>0</v>
      </c>
      <c r="AW234" s="75" t="n">
        <f aca="false">IF(AP234&lt;&gt;AR234,(IF('ORÇ.GLOBAL P CAIXA'!I235="",J234*INFORMAÇÕES!$U$116,IF('ORÇ.GLOBAL P CAIXA'!I235="O",J234,0))),0)</f>
        <v>0</v>
      </c>
      <c r="AX234" s="731" t="n">
        <f aca="false">IF(E234&lt;&gt;0,J234,0)</f>
        <v>0</v>
      </c>
      <c r="AY234" s="730" t="n">
        <f aca="false">IF(AP234&lt;&gt;AR234,(IF('ORÇ.GLOBAL P CAIXA'!I235="",L234*(INFORMAÇÕES!$Q$99/INFORMAÇÕES!$Q$102),IF('ORÇ.GLOBAL P CAIXA'!I235="R",L234,0))),0)</f>
        <v>0</v>
      </c>
      <c r="AZ234" s="75" t="n">
        <f aca="false">IF(AP234&lt;&gt;AR234,(IF('ORÇ.GLOBAL P CAIXA'!I235="",L234*(INFORMAÇÕES!$Q$100/INFORMAÇÕES!$Q$102),IF('ORÇ.GLOBAL P CAIXA'!I235="C",L234,0))),0)</f>
        <v>0</v>
      </c>
      <c r="BA234" s="75" t="n">
        <f aca="false">IF(AP234&lt;&gt;AR234,(IF('ORÇ.GLOBAL P CAIXA'!I235="",L234*INFORMAÇÕES!$U$115,IF('ORÇ.GLOBAL P CAIXA'!I235="CF",L234,0))),0)</f>
        <v>0</v>
      </c>
      <c r="BB234" s="75" t="n">
        <f aca="false">IF(AP234&lt;&gt;AR234,(IF('ORÇ.GLOBAL P CAIXA'!I235="",L234*INFORMAÇÕES!$U$116,IF('ORÇ.GLOBAL P CAIXA'!I235="O",L234,0))),0)</f>
        <v>0</v>
      </c>
      <c r="BC234" s="731" t="n">
        <f aca="false">IF(E234&lt;&gt;0,L234,0)</f>
        <v>0</v>
      </c>
    </row>
    <row r="235" s="174" customFormat="true" ht="14.25" hidden="false" customHeight="false" outlineLevel="0" collapsed="false">
      <c r="A235" s="159" t="n">
        <v>225</v>
      </c>
      <c r="B235" s="160" t="n">
        <f aca="false">'ORÇ.REPROG. P CAIXA'!B237</f>
        <v>0</v>
      </c>
      <c r="C235" s="723" t="n">
        <f aca="false">'ORÇ.REPROG. P CAIXA'!C237</f>
        <v>0</v>
      </c>
      <c r="D235" s="162" t="n">
        <f aca="false">'ORÇ.REPROG. P CAIXA'!D237</f>
        <v>0</v>
      </c>
      <c r="E235" s="163" t="n">
        <f aca="false">IF('BM GLOBAL'!$P$1&lt;&gt;0,'ORÇ.REPROG. P CAIXA'!E237,'ORÇ.REPROG. P CAIXA'!H237)</f>
        <v>0</v>
      </c>
      <c r="F235" s="163" t="n">
        <f aca="false">IF('BM GLOBAL'!$P$1&lt;&gt;0,IF('ORÇ.GLOBAL P CAIXA'!K236=0,'ORÇ.GLOBAL EMPRESA'!G236,'ORÇ.GLOBAL P CAIXA'!F236),'ORÇ.REPROG. P CAIXA'!I237)</f>
        <v>0</v>
      </c>
      <c r="G235" s="163" t="n">
        <f aca="false">IF(E235&lt;&gt;0,ROUND(E235*F235,2),IF(AO235=0,(SUMIF('ORÇ.REPROG. P CAIXA'!$AC$13:$AC$1012,B235,$AO$11:$AO$1010)),AO235))</f>
        <v>0</v>
      </c>
      <c r="H235" s="163" t="n">
        <f aca="false">IF(J235&lt;&gt;0,IF(E235&lt;&gt;0,J235/F235,0),0)</f>
        <v>0</v>
      </c>
      <c r="I235" s="163" t="n">
        <f aca="false">IF(L235&lt;&gt;0,IF(E235&lt;&gt;0,L235/F235,0),0)</f>
        <v>0</v>
      </c>
      <c r="J235" s="163" t="n">
        <f aca="false">IF(E235&lt;&gt;0,ROUND(INDEX($P$11:$AM$1010,$A235,$L$1),2),IF(AX235=0,(SUMIF($AP$11:$AP$1010,B235,$AX$11:$AX$1010)),AX235))</f>
        <v>0</v>
      </c>
      <c r="K235" s="163" t="n">
        <f aca="false">IF(G235=0,0,(J235/G235)*100)</f>
        <v>0</v>
      </c>
      <c r="L235" s="163" t="n">
        <f aca="false">IF(E235&lt;&gt;0,ROUND(IF($L$1=1,SUM(P235),"0")+IF($L$1=2,SUM($P235:Q235),"0")+IF($L$1=3,SUM($P235:R235),"0")+IF($L$1=4,SUM($P235:S235),"0")+IF($L$1=5,SUM($P235:T235),"0")+IF($L$1=6,SUM($P235:U235),"0")+IF($L$1=7,SUM($P235:V235),"0")+IF($L$1=8,SUM($P235:W235),"0")+IF($L$1=9,SUM($P235:X235),"0")+IF($L$1=10,SUM($P235:Y235),"0")+IF($L$1=11,SUM($P235:Z235),"0")+IF($L$1=12,SUM($P235:AA235),"0")+IF($L$1=13,SUM($P235:AB235),"0")+IF($L$1=14,SUM($P235:AC235),"0")+IF($L$1=15,SUM($P235:AD235),"0")+IF($L$1=16,SUM($P235:AE235),"0")+IF($L$1=17,SUM($P235:AF235),"0")+IF($L$1=18,SUM($P235:AG235),"0")+IF($L$1=19,SUM($P235:AH235),"0")+IF($L$1=20,SUM($P235:AI235),"0")+IF($L$1=21,SUM($P235:AJ235),"0")+IF($L$1=22,SUM($P235:AK235),"0")+IF($L$1=23,SUM($P235:AL235),"0")+IF($L$1=24,SUM($P235:AM235),"0"),2),IF(BC235=0,(SUMIF($AP$11:$AP$1010,B235,$BC$11:$BC$1010)),BC235))</f>
        <v>0</v>
      </c>
      <c r="M235" s="163" t="n">
        <f aca="false">IF(G235=0,0,(L235/G235)*100)</f>
        <v>0</v>
      </c>
      <c r="N235" s="168" t="str">
        <f aca="false">IF(B235&gt;0,"ok","ocultar")</f>
        <v>ocultar</v>
      </c>
      <c r="O235" s="650"/>
      <c r="P235" s="724"/>
      <c r="Q235" s="725"/>
      <c r="R235" s="725"/>
      <c r="S235" s="725"/>
      <c r="T235" s="725"/>
      <c r="U235" s="725"/>
      <c r="V235" s="725"/>
      <c r="W235" s="725"/>
      <c r="X235" s="725"/>
      <c r="Y235" s="725"/>
      <c r="Z235" s="725"/>
      <c r="AA235" s="726"/>
      <c r="AB235" s="726"/>
      <c r="AC235" s="726"/>
      <c r="AD235" s="726"/>
      <c r="AE235" s="726"/>
      <c r="AF235" s="726"/>
      <c r="AG235" s="726"/>
      <c r="AH235" s="726"/>
      <c r="AI235" s="726"/>
      <c r="AJ235" s="726"/>
      <c r="AK235" s="726"/>
      <c r="AL235" s="726"/>
      <c r="AM235" s="727"/>
      <c r="AO235" s="728" t="n">
        <f aca="false">IF(E235&lt;&gt;0,G235,0)</f>
        <v>0</v>
      </c>
      <c r="AP235" s="157" t="n">
        <f aca="false">IF(B235=0,AP234,IF(ISNONTEXT(B235)=TRUE(),INT(B235),INT(LEFT(B235,FIND(".",B235)-1))))</f>
        <v>3</v>
      </c>
      <c r="AQ235" s="157" t="str">
        <f aca="false">IF(AQ236=1,1,IF(B235&lt;&gt;0,1,IF(C235&lt;&gt;0,1,IF(D235&lt;&gt;0,1,IF(E235&lt;&gt;0,1,"")))))</f>
        <v/>
      </c>
      <c r="AR235" s="157" t="str">
        <f aca="false">IF(AP235=0," ",IF(AP235&lt;&gt;AP234,AP235," "))</f>
        <v> </v>
      </c>
      <c r="AS235" s="732"/>
      <c r="AT235" s="730" t="n">
        <f aca="false">IF(AP235&lt;&gt;AR235,(IF('ORÇ.GLOBAL P CAIXA'!I236="",J235*(INFORMAÇÕES!$Q$99/INFORMAÇÕES!$Q$102),IF('ORÇ.GLOBAL P CAIXA'!I236="R",J235,0))),0)</f>
        <v>0</v>
      </c>
      <c r="AU235" s="75" t="n">
        <f aca="false">IF(AP235&lt;&gt;AR235,(IF('ORÇ.GLOBAL P CAIXA'!I236="",J235*(INFORMAÇÕES!$Q$100/INFORMAÇÕES!$Q$102),IF('ORÇ.GLOBAL P CAIXA'!I236="C",J235,0))),0)</f>
        <v>0</v>
      </c>
      <c r="AV235" s="75" t="n">
        <f aca="false">IF(AP235&lt;&gt;AR235,(IF('ORÇ.GLOBAL P CAIXA'!I236="",J235*INFORMAÇÕES!$U$115,IF('ORÇ.GLOBAL P CAIXA'!I236="CF",J235,0))),0)</f>
        <v>0</v>
      </c>
      <c r="AW235" s="75" t="n">
        <f aca="false">IF(AP235&lt;&gt;AR235,(IF('ORÇ.GLOBAL P CAIXA'!I236="",J235*INFORMAÇÕES!$U$116,IF('ORÇ.GLOBAL P CAIXA'!I236="O",J235,0))),0)</f>
        <v>0</v>
      </c>
      <c r="AX235" s="731" t="n">
        <f aca="false">IF(E235&lt;&gt;0,J235,0)</f>
        <v>0</v>
      </c>
      <c r="AY235" s="730" t="n">
        <f aca="false">IF(AP235&lt;&gt;AR235,(IF('ORÇ.GLOBAL P CAIXA'!I236="",L235*(INFORMAÇÕES!$Q$99/INFORMAÇÕES!$Q$102),IF('ORÇ.GLOBAL P CAIXA'!I236="R",L235,0))),0)</f>
        <v>0</v>
      </c>
      <c r="AZ235" s="75" t="n">
        <f aca="false">IF(AP235&lt;&gt;AR235,(IF('ORÇ.GLOBAL P CAIXA'!I236="",L235*(INFORMAÇÕES!$Q$100/INFORMAÇÕES!$Q$102),IF('ORÇ.GLOBAL P CAIXA'!I236="C",L235,0))),0)</f>
        <v>0</v>
      </c>
      <c r="BA235" s="75" t="n">
        <f aca="false">IF(AP235&lt;&gt;AR235,(IF('ORÇ.GLOBAL P CAIXA'!I236="",L235*INFORMAÇÕES!$U$115,IF('ORÇ.GLOBAL P CAIXA'!I236="CF",L235,0))),0)</f>
        <v>0</v>
      </c>
      <c r="BB235" s="75" t="n">
        <f aca="false">IF(AP235&lt;&gt;AR235,(IF('ORÇ.GLOBAL P CAIXA'!I236="",L235*INFORMAÇÕES!$U$116,IF('ORÇ.GLOBAL P CAIXA'!I236="O",L235,0))),0)</f>
        <v>0</v>
      </c>
      <c r="BC235" s="731" t="n">
        <f aca="false">IF(E235&lt;&gt;0,L235,0)</f>
        <v>0</v>
      </c>
    </row>
    <row r="236" s="174" customFormat="true" ht="14.25" hidden="false" customHeight="false" outlineLevel="0" collapsed="false">
      <c r="A236" s="159" t="n">
        <v>226</v>
      </c>
      <c r="B236" s="160" t="n">
        <f aca="false">'ORÇ.REPROG. P CAIXA'!B238</f>
        <v>0</v>
      </c>
      <c r="C236" s="723" t="n">
        <f aca="false">'ORÇ.REPROG. P CAIXA'!C238</f>
        <v>0</v>
      </c>
      <c r="D236" s="162" t="n">
        <f aca="false">'ORÇ.REPROG. P CAIXA'!D238</f>
        <v>0</v>
      </c>
      <c r="E236" s="163" t="n">
        <f aca="false">IF('BM GLOBAL'!$P$1&lt;&gt;0,'ORÇ.REPROG. P CAIXA'!E238,'ORÇ.REPROG. P CAIXA'!H238)</f>
        <v>0</v>
      </c>
      <c r="F236" s="163" t="n">
        <f aca="false">IF('BM GLOBAL'!$P$1&lt;&gt;0,IF('ORÇ.GLOBAL P CAIXA'!K237=0,'ORÇ.GLOBAL EMPRESA'!G237,'ORÇ.GLOBAL P CAIXA'!F237),'ORÇ.REPROG. P CAIXA'!I238)</f>
        <v>0</v>
      </c>
      <c r="G236" s="163" t="n">
        <f aca="false">IF(E236&lt;&gt;0,ROUND(E236*F236,2),IF(AO236=0,(SUMIF('ORÇ.REPROG. P CAIXA'!$AC$13:$AC$1012,B236,$AO$11:$AO$1010)),AO236))</f>
        <v>0</v>
      </c>
      <c r="H236" s="163" t="n">
        <f aca="false">IF(J236&lt;&gt;0,IF(E236&lt;&gt;0,J236/F236,0),0)</f>
        <v>0</v>
      </c>
      <c r="I236" s="163" t="n">
        <f aca="false">IF(L236&lt;&gt;0,IF(E236&lt;&gt;0,L236/F236,0),0)</f>
        <v>0</v>
      </c>
      <c r="J236" s="163" t="n">
        <f aca="false">IF(E236&lt;&gt;0,ROUND(INDEX($P$11:$AM$1010,$A236,$L$1),2),IF(AX236=0,(SUMIF($AP$11:$AP$1010,B236,$AX$11:$AX$1010)),AX236))</f>
        <v>0</v>
      </c>
      <c r="K236" s="163" t="n">
        <f aca="false">IF(G236=0,0,(J236/G236)*100)</f>
        <v>0</v>
      </c>
      <c r="L236" s="163" t="n">
        <f aca="false">IF(E236&lt;&gt;0,ROUND(IF($L$1=1,SUM(P236),"0")+IF($L$1=2,SUM($P236:Q236),"0")+IF($L$1=3,SUM($P236:R236),"0")+IF($L$1=4,SUM($P236:S236),"0")+IF($L$1=5,SUM($P236:T236),"0")+IF($L$1=6,SUM($P236:U236),"0")+IF($L$1=7,SUM($P236:V236),"0")+IF($L$1=8,SUM($P236:W236),"0")+IF($L$1=9,SUM($P236:X236),"0")+IF($L$1=10,SUM($P236:Y236),"0")+IF($L$1=11,SUM($P236:Z236),"0")+IF($L$1=12,SUM($P236:AA236),"0")+IF($L$1=13,SUM($P236:AB236),"0")+IF($L$1=14,SUM($P236:AC236),"0")+IF($L$1=15,SUM($P236:AD236),"0")+IF($L$1=16,SUM($P236:AE236),"0")+IF($L$1=17,SUM($P236:AF236),"0")+IF($L$1=18,SUM($P236:AG236),"0")+IF($L$1=19,SUM($P236:AH236),"0")+IF($L$1=20,SUM($P236:AI236),"0")+IF($L$1=21,SUM($P236:AJ236),"0")+IF($L$1=22,SUM($P236:AK236),"0")+IF($L$1=23,SUM($P236:AL236),"0")+IF($L$1=24,SUM($P236:AM236),"0"),2),IF(BC236=0,(SUMIF($AP$11:$AP$1010,B236,$BC$11:$BC$1010)),BC236))</f>
        <v>0</v>
      </c>
      <c r="M236" s="163" t="n">
        <f aca="false">IF(G236=0,0,(L236/G236)*100)</f>
        <v>0</v>
      </c>
      <c r="N236" s="168" t="str">
        <f aca="false">IF(B236&gt;0,"ok","ocultar")</f>
        <v>ocultar</v>
      </c>
      <c r="O236" s="650"/>
      <c r="P236" s="724"/>
      <c r="Q236" s="725"/>
      <c r="R236" s="725"/>
      <c r="S236" s="725"/>
      <c r="T236" s="725"/>
      <c r="U236" s="725"/>
      <c r="V236" s="725"/>
      <c r="W236" s="725"/>
      <c r="X236" s="725"/>
      <c r="Y236" s="725"/>
      <c r="Z236" s="725"/>
      <c r="AA236" s="726"/>
      <c r="AB236" s="726"/>
      <c r="AC236" s="726"/>
      <c r="AD236" s="726"/>
      <c r="AE236" s="726"/>
      <c r="AF236" s="726"/>
      <c r="AG236" s="726"/>
      <c r="AH236" s="726"/>
      <c r="AI236" s="726"/>
      <c r="AJ236" s="726"/>
      <c r="AK236" s="726"/>
      <c r="AL236" s="726"/>
      <c r="AM236" s="727"/>
      <c r="AO236" s="728" t="n">
        <f aca="false">IF(E236&lt;&gt;0,G236,0)</f>
        <v>0</v>
      </c>
      <c r="AP236" s="157" t="n">
        <f aca="false">IF(B236=0,AP235,IF(ISNONTEXT(B236)=TRUE(),INT(B236),INT(LEFT(B236,FIND(".",B236)-1))))</f>
        <v>3</v>
      </c>
      <c r="AQ236" s="157" t="str">
        <f aca="false">IF(AQ237=1,1,IF(B236&lt;&gt;0,1,IF(C236&lt;&gt;0,1,IF(D236&lt;&gt;0,1,IF(E236&lt;&gt;0,1,"")))))</f>
        <v/>
      </c>
      <c r="AR236" s="157" t="str">
        <f aca="false">IF(AP236=0," ",IF(AP236&lt;&gt;AP235,AP236," "))</f>
        <v> </v>
      </c>
      <c r="AS236" s="732"/>
      <c r="AT236" s="730" t="n">
        <f aca="false">IF(AP236&lt;&gt;AR236,(IF('ORÇ.GLOBAL P CAIXA'!I237="",J236*(INFORMAÇÕES!$Q$99/INFORMAÇÕES!$Q$102),IF('ORÇ.GLOBAL P CAIXA'!I237="R",J236,0))),0)</f>
        <v>0</v>
      </c>
      <c r="AU236" s="75" t="n">
        <f aca="false">IF(AP236&lt;&gt;AR236,(IF('ORÇ.GLOBAL P CAIXA'!I237="",J236*(INFORMAÇÕES!$Q$100/INFORMAÇÕES!$Q$102),IF('ORÇ.GLOBAL P CAIXA'!I237="C",J236,0))),0)</f>
        <v>0</v>
      </c>
      <c r="AV236" s="75" t="n">
        <f aca="false">IF(AP236&lt;&gt;AR236,(IF('ORÇ.GLOBAL P CAIXA'!I237="",J236*INFORMAÇÕES!$U$115,IF('ORÇ.GLOBAL P CAIXA'!I237="CF",J236,0))),0)</f>
        <v>0</v>
      </c>
      <c r="AW236" s="75" t="n">
        <f aca="false">IF(AP236&lt;&gt;AR236,(IF('ORÇ.GLOBAL P CAIXA'!I237="",J236*INFORMAÇÕES!$U$116,IF('ORÇ.GLOBAL P CAIXA'!I237="O",J236,0))),0)</f>
        <v>0</v>
      </c>
      <c r="AX236" s="731" t="n">
        <f aca="false">IF(E236&lt;&gt;0,J236,0)</f>
        <v>0</v>
      </c>
      <c r="AY236" s="730" t="n">
        <f aca="false">IF(AP236&lt;&gt;AR236,(IF('ORÇ.GLOBAL P CAIXA'!I237="",L236*(INFORMAÇÕES!$Q$99/INFORMAÇÕES!$Q$102),IF('ORÇ.GLOBAL P CAIXA'!I237="R",L236,0))),0)</f>
        <v>0</v>
      </c>
      <c r="AZ236" s="75" t="n">
        <f aca="false">IF(AP236&lt;&gt;AR236,(IF('ORÇ.GLOBAL P CAIXA'!I237="",L236*(INFORMAÇÕES!$Q$100/INFORMAÇÕES!$Q$102),IF('ORÇ.GLOBAL P CAIXA'!I237="C",L236,0))),0)</f>
        <v>0</v>
      </c>
      <c r="BA236" s="75" t="n">
        <f aca="false">IF(AP236&lt;&gt;AR236,(IF('ORÇ.GLOBAL P CAIXA'!I237="",L236*INFORMAÇÕES!$U$115,IF('ORÇ.GLOBAL P CAIXA'!I237="CF",L236,0))),0)</f>
        <v>0</v>
      </c>
      <c r="BB236" s="75" t="n">
        <f aca="false">IF(AP236&lt;&gt;AR236,(IF('ORÇ.GLOBAL P CAIXA'!I237="",L236*INFORMAÇÕES!$U$116,IF('ORÇ.GLOBAL P CAIXA'!I237="O",L236,0))),0)</f>
        <v>0</v>
      </c>
      <c r="BC236" s="731" t="n">
        <f aca="false">IF(E236&lt;&gt;0,L236,0)</f>
        <v>0</v>
      </c>
    </row>
    <row r="237" s="174" customFormat="true" ht="14.25" hidden="false" customHeight="false" outlineLevel="0" collapsed="false">
      <c r="A237" s="159" t="n">
        <v>227</v>
      </c>
      <c r="B237" s="160" t="n">
        <f aca="false">'ORÇ.REPROG. P CAIXA'!B239</f>
        <v>0</v>
      </c>
      <c r="C237" s="723" t="n">
        <f aca="false">'ORÇ.REPROG. P CAIXA'!C239</f>
        <v>0</v>
      </c>
      <c r="D237" s="162" t="n">
        <f aca="false">'ORÇ.REPROG. P CAIXA'!D239</f>
        <v>0</v>
      </c>
      <c r="E237" s="163" t="n">
        <f aca="false">IF('BM GLOBAL'!$P$1&lt;&gt;0,'ORÇ.REPROG. P CAIXA'!E239,'ORÇ.REPROG. P CAIXA'!H239)</f>
        <v>0</v>
      </c>
      <c r="F237" s="163" t="n">
        <f aca="false">IF('BM GLOBAL'!$P$1&lt;&gt;0,IF('ORÇ.GLOBAL P CAIXA'!K238=0,'ORÇ.GLOBAL EMPRESA'!G238,'ORÇ.GLOBAL P CAIXA'!F238),'ORÇ.REPROG. P CAIXA'!I239)</f>
        <v>0</v>
      </c>
      <c r="G237" s="163" t="n">
        <f aca="false">IF(E237&lt;&gt;0,ROUND(E237*F237,2),IF(AO237=0,(SUMIF('ORÇ.REPROG. P CAIXA'!$AC$13:$AC$1012,B237,$AO$11:$AO$1010)),AO237))</f>
        <v>0</v>
      </c>
      <c r="H237" s="163" t="n">
        <f aca="false">IF(J237&lt;&gt;0,IF(E237&lt;&gt;0,J237/F237,0),0)</f>
        <v>0</v>
      </c>
      <c r="I237" s="163" t="n">
        <f aca="false">IF(L237&lt;&gt;0,IF(E237&lt;&gt;0,L237/F237,0),0)</f>
        <v>0</v>
      </c>
      <c r="J237" s="163" t="n">
        <f aca="false">IF(E237&lt;&gt;0,ROUND(INDEX($P$11:$AM$1010,$A237,$L$1),2),IF(AX237=0,(SUMIF($AP$11:$AP$1010,B237,$AX$11:$AX$1010)),AX237))</f>
        <v>0</v>
      </c>
      <c r="K237" s="163" t="n">
        <f aca="false">IF(G237=0,0,(J237/G237)*100)</f>
        <v>0</v>
      </c>
      <c r="L237" s="163" t="n">
        <f aca="false">IF(E237&lt;&gt;0,ROUND(IF($L$1=1,SUM(P237),"0")+IF($L$1=2,SUM($P237:Q237),"0")+IF($L$1=3,SUM($P237:R237),"0")+IF($L$1=4,SUM($P237:S237),"0")+IF($L$1=5,SUM($P237:T237),"0")+IF($L$1=6,SUM($P237:U237),"0")+IF($L$1=7,SUM($P237:V237),"0")+IF($L$1=8,SUM($P237:W237),"0")+IF($L$1=9,SUM($P237:X237),"0")+IF($L$1=10,SUM($P237:Y237),"0")+IF($L$1=11,SUM($P237:Z237),"0")+IF($L$1=12,SUM($P237:AA237),"0")+IF($L$1=13,SUM($P237:AB237),"0")+IF($L$1=14,SUM($P237:AC237),"0")+IF($L$1=15,SUM($P237:AD237),"0")+IF($L$1=16,SUM($P237:AE237),"0")+IF($L$1=17,SUM($P237:AF237),"0")+IF($L$1=18,SUM($P237:AG237),"0")+IF($L$1=19,SUM($P237:AH237),"0")+IF($L$1=20,SUM($P237:AI237),"0")+IF($L$1=21,SUM($P237:AJ237),"0")+IF($L$1=22,SUM($P237:AK237),"0")+IF($L$1=23,SUM($P237:AL237),"0")+IF($L$1=24,SUM($P237:AM237),"0"),2),IF(BC237=0,(SUMIF($AP$11:$AP$1010,B237,$BC$11:$BC$1010)),BC237))</f>
        <v>0</v>
      </c>
      <c r="M237" s="163" t="n">
        <f aca="false">IF(G237=0,0,(L237/G237)*100)</f>
        <v>0</v>
      </c>
      <c r="N237" s="168" t="str">
        <f aca="false">IF(B237&gt;0,"ok","ocultar")</f>
        <v>ocultar</v>
      </c>
      <c r="O237" s="650"/>
      <c r="P237" s="724"/>
      <c r="Q237" s="725"/>
      <c r="R237" s="725"/>
      <c r="S237" s="725"/>
      <c r="T237" s="725"/>
      <c r="U237" s="725"/>
      <c r="V237" s="725"/>
      <c r="W237" s="725"/>
      <c r="X237" s="725"/>
      <c r="Y237" s="725"/>
      <c r="Z237" s="725"/>
      <c r="AA237" s="726"/>
      <c r="AB237" s="726"/>
      <c r="AC237" s="726"/>
      <c r="AD237" s="726"/>
      <c r="AE237" s="726"/>
      <c r="AF237" s="726"/>
      <c r="AG237" s="726"/>
      <c r="AH237" s="726"/>
      <c r="AI237" s="726"/>
      <c r="AJ237" s="726"/>
      <c r="AK237" s="726"/>
      <c r="AL237" s="726"/>
      <c r="AM237" s="727"/>
      <c r="AO237" s="728" t="n">
        <f aca="false">IF(E237&lt;&gt;0,G237,0)</f>
        <v>0</v>
      </c>
      <c r="AP237" s="157" t="n">
        <f aca="false">IF(B237=0,AP236,IF(ISNONTEXT(B237)=TRUE(),INT(B237),INT(LEFT(B237,FIND(".",B237)-1))))</f>
        <v>3</v>
      </c>
      <c r="AQ237" s="157" t="str">
        <f aca="false">IF(AQ238=1,1,IF(B237&lt;&gt;0,1,IF(C237&lt;&gt;0,1,IF(D237&lt;&gt;0,1,IF(E237&lt;&gt;0,1,"")))))</f>
        <v/>
      </c>
      <c r="AR237" s="157" t="str">
        <f aca="false">IF(AP237=0," ",IF(AP237&lt;&gt;AP236,AP237," "))</f>
        <v> </v>
      </c>
      <c r="AS237" s="732"/>
      <c r="AT237" s="730" t="n">
        <f aca="false">IF(AP237&lt;&gt;AR237,(IF('ORÇ.GLOBAL P CAIXA'!I238="",J237*(INFORMAÇÕES!$Q$99/INFORMAÇÕES!$Q$102),IF('ORÇ.GLOBAL P CAIXA'!I238="R",J237,0))),0)</f>
        <v>0</v>
      </c>
      <c r="AU237" s="75" t="n">
        <f aca="false">IF(AP237&lt;&gt;AR237,(IF('ORÇ.GLOBAL P CAIXA'!I238="",J237*(INFORMAÇÕES!$Q$100/INFORMAÇÕES!$Q$102),IF('ORÇ.GLOBAL P CAIXA'!I238="C",J237,0))),0)</f>
        <v>0</v>
      </c>
      <c r="AV237" s="75" t="n">
        <f aca="false">IF(AP237&lt;&gt;AR237,(IF('ORÇ.GLOBAL P CAIXA'!I238="",J237*INFORMAÇÕES!$U$115,IF('ORÇ.GLOBAL P CAIXA'!I238="CF",J237,0))),0)</f>
        <v>0</v>
      </c>
      <c r="AW237" s="75" t="n">
        <f aca="false">IF(AP237&lt;&gt;AR237,(IF('ORÇ.GLOBAL P CAIXA'!I238="",J237*INFORMAÇÕES!$U$116,IF('ORÇ.GLOBAL P CAIXA'!I238="O",J237,0))),0)</f>
        <v>0</v>
      </c>
      <c r="AX237" s="731" t="n">
        <f aca="false">IF(E237&lt;&gt;0,J237,0)</f>
        <v>0</v>
      </c>
      <c r="AY237" s="730" t="n">
        <f aca="false">IF(AP237&lt;&gt;AR237,(IF('ORÇ.GLOBAL P CAIXA'!I238="",L237*(INFORMAÇÕES!$Q$99/INFORMAÇÕES!$Q$102),IF('ORÇ.GLOBAL P CAIXA'!I238="R",L237,0))),0)</f>
        <v>0</v>
      </c>
      <c r="AZ237" s="75" t="n">
        <f aca="false">IF(AP237&lt;&gt;AR237,(IF('ORÇ.GLOBAL P CAIXA'!I238="",L237*(INFORMAÇÕES!$Q$100/INFORMAÇÕES!$Q$102),IF('ORÇ.GLOBAL P CAIXA'!I238="C",L237,0))),0)</f>
        <v>0</v>
      </c>
      <c r="BA237" s="75" t="n">
        <f aca="false">IF(AP237&lt;&gt;AR237,(IF('ORÇ.GLOBAL P CAIXA'!I238="",L237*INFORMAÇÕES!$U$115,IF('ORÇ.GLOBAL P CAIXA'!I238="CF",L237,0))),0)</f>
        <v>0</v>
      </c>
      <c r="BB237" s="75" t="n">
        <f aca="false">IF(AP237&lt;&gt;AR237,(IF('ORÇ.GLOBAL P CAIXA'!I238="",L237*INFORMAÇÕES!$U$116,IF('ORÇ.GLOBAL P CAIXA'!I238="O",L237,0))),0)</f>
        <v>0</v>
      </c>
      <c r="BC237" s="731" t="n">
        <f aca="false">IF(E237&lt;&gt;0,L237,0)</f>
        <v>0</v>
      </c>
    </row>
    <row r="238" s="174" customFormat="true" ht="14.25" hidden="false" customHeight="false" outlineLevel="0" collapsed="false">
      <c r="A238" s="159" t="n">
        <v>228</v>
      </c>
      <c r="B238" s="160" t="n">
        <f aca="false">'ORÇ.REPROG. P CAIXA'!B240</f>
        <v>0</v>
      </c>
      <c r="C238" s="723" t="n">
        <f aca="false">'ORÇ.REPROG. P CAIXA'!C240</f>
        <v>0</v>
      </c>
      <c r="D238" s="162" t="n">
        <f aca="false">'ORÇ.REPROG. P CAIXA'!D240</f>
        <v>0</v>
      </c>
      <c r="E238" s="163" t="n">
        <f aca="false">IF('BM GLOBAL'!$P$1&lt;&gt;0,'ORÇ.REPROG. P CAIXA'!E240,'ORÇ.REPROG. P CAIXA'!H240)</f>
        <v>0</v>
      </c>
      <c r="F238" s="163" t="n">
        <f aca="false">IF('BM GLOBAL'!$P$1&lt;&gt;0,IF('ORÇ.GLOBAL P CAIXA'!K239=0,'ORÇ.GLOBAL EMPRESA'!G239,'ORÇ.GLOBAL P CAIXA'!F239),'ORÇ.REPROG. P CAIXA'!I240)</f>
        <v>0</v>
      </c>
      <c r="G238" s="163" t="n">
        <f aca="false">IF(E238&lt;&gt;0,ROUND(E238*F238,2),IF(AO238=0,(SUMIF('ORÇ.REPROG. P CAIXA'!$AC$13:$AC$1012,B238,$AO$11:$AO$1010)),AO238))</f>
        <v>0</v>
      </c>
      <c r="H238" s="163" t="n">
        <f aca="false">IF(J238&lt;&gt;0,IF(E238&lt;&gt;0,J238/F238,0),0)</f>
        <v>0</v>
      </c>
      <c r="I238" s="163" t="n">
        <f aca="false">IF(L238&lt;&gt;0,IF(E238&lt;&gt;0,L238/F238,0),0)</f>
        <v>0</v>
      </c>
      <c r="J238" s="163" t="n">
        <f aca="false">IF(E238&lt;&gt;0,ROUND(INDEX($P$11:$AM$1010,$A238,$L$1),2),IF(AX238=0,(SUMIF($AP$11:$AP$1010,B238,$AX$11:$AX$1010)),AX238))</f>
        <v>0</v>
      </c>
      <c r="K238" s="163" t="n">
        <f aca="false">IF(G238=0,0,(J238/G238)*100)</f>
        <v>0</v>
      </c>
      <c r="L238" s="163" t="n">
        <f aca="false">IF(E238&lt;&gt;0,ROUND(IF($L$1=1,SUM(P238),"0")+IF($L$1=2,SUM($P238:Q238),"0")+IF($L$1=3,SUM($P238:R238),"0")+IF($L$1=4,SUM($P238:S238),"0")+IF($L$1=5,SUM($P238:T238),"0")+IF($L$1=6,SUM($P238:U238),"0")+IF($L$1=7,SUM($P238:V238),"0")+IF($L$1=8,SUM($P238:W238),"0")+IF($L$1=9,SUM($P238:X238),"0")+IF($L$1=10,SUM($P238:Y238),"0")+IF($L$1=11,SUM($P238:Z238),"0")+IF($L$1=12,SUM($P238:AA238),"0")+IF($L$1=13,SUM($P238:AB238),"0")+IF($L$1=14,SUM($P238:AC238),"0")+IF($L$1=15,SUM($P238:AD238),"0")+IF($L$1=16,SUM($P238:AE238),"0")+IF($L$1=17,SUM($P238:AF238),"0")+IF($L$1=18,SUM($P238:AG238),"0")+IF($L$1=19,SUM($P238:AH238),"0")+IF($L$1=20,SUM($P238:AI238),"0")+IF($L$1=21,SUM($P238:AJ238),"0")+IF($L$1=22,SUM($P238:AK238),"0")+IF($L$1=23,SUM($P238:AL238),"0")+IF($L$1=24,SUM($P238:AM238),"0"),2),IF(BC238=0,(SUMIF($AP$11:$AP$1010,B238,$BC$11:$BC$1010)),BC238))</f>
        <v>0</v>
      </c>
      <c r="M238" s="163" t="n">
        <f aca="false">IF(G238=0,0,(L238/G238)*100)</f>
        <v>0</v>
      </c>
      <c r="N238" s="168" t="str">
        <f aca="false">IF(B238&gt;0,"ok","ocultar")</f>
        <v>ocultar</v>
      </c>
      <c r="O238" s="650"/>
      <c r="P238" s="724"/>
      <c r="Q238" s="725"/>
      <c r="R238" s="725"/>
      <c r="S238" s="725"/>
      <c r="T238" s="725"/>
      <c r="U238" s="725"/>
      <c r="V238" s="725"/>
      <c r="W238" s="725"/>
      <c r="X238" s="725"/>
      <c r="Y238" s="725"/>
      <c r="Z238" s="725"/>
      <c r="AA238" s="726"/>
      <c r="AB238" s="726"/>
      <c r="AC238" s="726"/>
      <c r="AD238" s="726"/>
      <c r="AE238" s="726"/>
      <c r="AF238" s="726"/>
      <c r="AG238" s="726"/>
      <c r="AH238" s="726"/>
      <c r="AI238" s="726"/>
      <c r="AJ238" s="726"/>
      <c r="AK238" s="726"/>
      <c r="AL238" s="726"/>
      <c r="AM238" s="727"/>
      <c r="AO238" s="728" t="n">
        <f aca="false">IF(E238&lt;&gt;0,G238,0)</f>
        <v>0</v>
      </c>
      <c r="AP238" s="157" t="n">
        <f aca="false">IF(B238=0,AP237,IF(ISNONTEXT(B238)=TRUE(),INT(B238),INT(LEFT(B238,FIND(".",B238)-1))))</f>
        <v>3</v>
      </c>
      <c r="AQ238" s="157" t="str">
        <f aca="false">IF(AQ239=1,1,IF(B238&lt;&gt;0,1,IF(C238&lt;&gt;0,1,IF(D238&lt;&gt;0,1,IF(E238&lt;&gt;0,1,"")))))</f>
        <v/>
      </c>
      <c r="AR238" s="157" t="str">
        <f aca="false">IF(AP238=0," ",IF(AP238&lt;&gt;AP237,AP238," "))</f>
        <v> </v>
      </c>
      <c r="AS238" s="732"/>
      <c r="AT238" s="730" t="n">
        <f aca="false">IF(AP238&lt;&gt;AR238,(IF('ORÇ.GLOBAL P CAIXA'!I239="",J238*(INFORMAÇÕES!$Q$99/INFORMAÇÕES!$Q$102),IF('ORÇ.GLOBAL P CAIXA'!I239="R",J238,0))),0)</f>
        <v>0</v>
      </c>
      <c r="AU238" s="75" t="n">
        <f aca="false">IF(AP238&lt;&gt;AR238,(IF('ORÇ.GLOBAL P CAIXA'!I239="",J238*(INFORMAÇÕES!$Q$100/INFORMAÇÕES!$Q$102),IF('ORÇ.GLOBAL P CAIXA'!I239="C",J238,0))),0)</f>
        <v>0</v>
      </c>
      <c r="AV238" s="75" t="n">
        <f aca="false">IF(AP238&lt;&gt;AR238,(IF('ORÇ.GLOBAL P CAIXA'!I239="",J238*INFORMAÇÕES!$U$115,IF('ORÇ.GLOBAL P CAIXA'!I239="CF",J238,0))),0)</f>
        <v>0</v>
      </c>
      <c r="AW238" s="75" t="n">
        <f aca="false">IF(AP238&lt;&gt;AR238,(IF('ORÇ.GLOBAL P CAIXA'!I239="",J238*INFORMAÇÕES!$U$116,IF('ORÇ.GLOBAL P CAIXA'!I239="O",J238,0))),0)</f>
        <v>0</v>
      </c>
      <c r="AX238" s="731" t="n">
        <f aca="false">IF(E238&lt;&gt;0,J238,0)</f>
        <v>0</v>
      </c>
      <c r="AY238" s="730" t="n">
        <f aca="false">IF(AP238&lt;&gt;AR238,(IF('ORÇ.GLOBAL P CAIXA'!I239="",L238*(INFORMAÇÕES!$Q$99/INFORMAÇÕES!$Q$102),IF('ORÇ.GLOBAL P CAIXA'!I239="R",L238,0))),0)</f>
        <v>0</v>
      </c>
      <c r="AZ238" s="75" t="n">
        <f aca="false">IF(AP238&lt;&gt;AR238,(IF('ORÇ.GLOBAL P CAIXA'!I239="",L238*(INFORMAÇÕES!$Q$100/INFORMAÇÕES!$Q$102),IF('ORÇ.GLOBAL P CAIXA'!I239="C",L238,0))),0)</f>
        <v>0</v>
      </c>
      <c r="BA238" s="75" t="n">
        <f aca="false">IF(AP238&lt;&gt;AR238,(IF('ORÇ.GLOBAL P CAIXA'!I239="",L238*INFORMAÇÕES!$U$115,IF('ORÇ.GLOBAL P CAIXA'!I239="CF",L238,0))),0)</f>
        <v>0</v>
      </c>
      <c r="BB238" s="75" t="n">
        <f aca="false">IF(AP238&lt;&gt;AR238,(IF('ORÇ.GLOBAL P CAIXA'!I239="",L238*INFORMAÇÕES!$U$116,IF('ORÇ.GLOBAL P CAIXA'!I239="O",L238,0))),0)</f>
        <v>0</v>
      </c>
      <c r="BC238" s="731" t="n">
        <f aca="false">IF(E238&lt;&gt;0,L238,0)</f>
        <v>0</v>
      </c>
    </row>
    <row r="239" s="174" customFormat="true" ht="14.25" hidden="false" customHeight="false" outlineLevel="0" collapsed="false">
      <c r="A239" s="159" t="n">
        <v>229</v>
      </c>
      <c r="B239" s="160" t="n">
        <f aca="false">'ORÇ.REPROG. P CAIXA'!B241</f>
        <v>0</v>
      </c>
      <c r="C239" s="723" t="n">
        <f aca="false">'ORÇ.REPROG. P CAIXA'!C241</f>
        <v>0</v>
      </c>
      <c r="D239" s="162" t="n">
        <f aca="false">'ORÇ.REPROG. P CAIXA'!D241</f>
        <v>0</v>
      </c>
      <c r="E239" s="163" t="n">
        <f aca="false">IF('BM GLOBAL'!$P$1&lt;&gt;0,'ORÇ.REPROG. P CAIXA'!E241,'ORÇ.REPROG. P CAIXA'!H241)</f>
        <v>0</v>
      </c>
      <c r="F239" s="163" t="n">
        <f aca="false">IF('BM GLOBAL'!$P$1&lt;&gt;0,IF('ORÇ.GLOBAL P CAIXA'!K240=0,'ORÇ.GLOBAL EMPRESA'!G240,'ORÇ.GLOBAL P CAIXA'!F240),'ORÇ.REPROG. P CAIXA'!I241)</f>
        <v>0</v>
      </c>
      <c r="G239" s="163" t="n">
        <f aca="false">IF(E239&lt;&gt;0,ROUND(E239*F239,2),IF(AO239=0,(SUMIF('ORÇ.REPROG. P CAIXA'!$AC$13:$AC$1012,B239,$AO$11:$AO$1010)),AO239))</f>
        <v>0</v>
      </c>
      <c r="H239" s="163" t="n">
        <f aca="false">IF(J239&lt;&gt;0,IF(E239&lt;&gt;0,J239/F239,0),0)</f>
        <v>0</v>
      </c>
      <c r="I239" s="163" t="n">
        <f aca="false">IF(L239&lt;&gt;0,IF(E239&lt;&gt;0,L239/F239,0),0)</f>
        <v>0</v>
      </c>
      <c r="J239" s="163" t="n">
        <f aca="false">IF(E239&lt;&gt;0,ROUND(INDEX($P$11:$AM$1010,$A239,$L$1),2),IF(AX239=0,(SUMIF($AP$11:$AP$1010,B239,$AX$11:$AX$1010)),AX239))</f>
        <v>0</v>
      </c>
      <c r="K239" s="163" t="n">
        <f aca="false">IF(G239=0,0,(J239/G239)*100)</f>
        <v>0</v>
      </c>
      <c r="L239" s="163" t="n">
        <f aca="false">IF(E239&lt;&gt;0,ROUND(IF($L$1=1,SUM(P239),"0")+IF($L$1=2,SUM($P239:Q239),"0")+IF($L$1=3,SUM($P239:R239),"0")+IF($L$1=4,SUM($P239:S239),"0")+IF($L$1=5,SUM($P239:T239),"0")+IF($L$1=6,SUM($P239:U239),"0")+IF($L$1=7,SUM($P239:V239),"0")+IF($L$1=8,SUM($P239:W239),"0")+IF($L$1=9,SUM($P239:X239),"0")+IF($L$1=10,SUM($P239:Y239),"0")+IF($L$1=11,SUM($P239:Z239),"0")+IF($L$1=12,SUM($P239:AA239),"0")+IF($L$1=13,SUM($P239:AB239),"0")+IF($L$1=14,SUM($P239:AC239),"0")+IF($L$1=15,SUM($P239:AD239),"0")+IF($L$1=16,SUM($P239:AE239),"0")+IF($L$1=17,SUM($P239:AF239),"0")+IF($L$1=18,SUM($P239:AG239),"0")+IF($L$1=19,SUM($P239:AH239),"0")+IF($L$1=20,SUM($P239:AI239),"0")+IF($L$1=21,SUM($P239:AJ239),"0")+IF($L$1=22,SUM($P239:AK239),"0")+IF($L$1=23,SUM($P239:AL239),"0")+IF($L$1=24,SUM($P239:AM239),"0"),2),IF(BC239=0,(SUMIF($AP$11:$AP$1010,B239,$BC$11:$BC$1010)),BC239))</f>
        <v>0</v>
      </c>
      <c r="M239" s="163" t="n">
        <f aca="false">IF(G239=0,0,(L239/G239)*100)</f>
        <v>0</v>
      </c>
      <c r="N239" s="168" t="str">
        <f aca="false">IF(B239&gt;0,"ok","ocultar")</f>
        <v>ocultar</v>
      </c>
      <c r="O239" s="650"/>
      <c r="P239" s="724"/>
      <c r="Q239" s="725"/>
      <c r="R239" s="725"/>
      <c r="S239" s="725"/>
      <c r="T239" s="725"/>
      <c r="U239" s="725"/>
      <c r="V239" s="725"/>
      <c r="W239" s="725"/>
      <c r="X239" s="725"/>
      <c r="Y239" s="725"/>
      <c r="Z239" s="725"/>
      <c r="AA239" s="726"/>
      <c r="AB239" s="726"/>
      <c r="AC239" s="726"/>
      <c r="AD239" s="726"/>
      <c r="AE239" s="726"/>
      <c r="AF239" s="726"/>
      <c r="AG239" s="726"/>
      <c r="AH239" s="726"/>
      <c r="AI239" s="726"/>
      <c r="AJ239" s="726"/>
      <c r="AK239" s="726"/>
      <c r="AL239" s="726"/>
      <c r="AM239" s="727"/>
      <c r="AO239" s="728" t="n">
        <f aca="false">IF(E239&lt;&gt;0,G239,0)</f>
        <v>0</v>
      </c>
      <c r="AP239" s="157" t="n">
        <f aca="false">IF(B239=0,AP238,IF(ISNONTEXT(B239)=TRUE(),INT(B239),INT(LEFT(B239,FIND(".",B239)-1))))</f>
        <v>3</v>
      </c>
      <c r="AQ239" s="157" t="str">
        <f aca="false">IF(AQ240=1,1,IF(B239&lt;&gt;0,1,IF(C239&lt;&gt;0,1,IF(D239&lt;&gt;0,1,IF(E239&lt;&gt;0,1,"")))))</f>
        <v/>
      </c>
      <c r="AR239" s="157" t="str">
        <f aca="false">IF(AP239=0," ",IF(AP239&lt;&gt;AP238,AP239," "))</f>
        <v> </v>
      </c>
      <c r="AS239" s="732"/>
      <c r="AT239" s="730" t="n">
        <f aca="false">IF(AP239&lt;&gt;AR239,(IF('ORÇ.GLOBAL P CAIXA'!I240="",J239*(INFORMAÇÕES!$Q$99/INFORMAÇÕES!$Q$102),IF('ORÇ.GLOBAL P CAIXA'!I240="R",J239,0))),0)</f>
        <v>0</v>
      </c>
      <c r="AU239" s="75" t="n">
        <f aca="false">IF(AP239&lt;&gt;AR239,(IF('ORÇ.GLOBAL P CAIXA'!I240="",J239*(INFORMAÇÕES!$Q$100/INFORMAÇÕES!$Q$102),IF('ORÇ.GLOBAL P CAIXA'!I240="C",J239,0))),0)</f>
        <v>0</v>
      </c>
      <c r="AV239" s="75" t="n">
        <f aca="false">IF(AP239&lt;&gt;AR239,(IF('ORÇ.GLOBAL P CAIXA'!I240="",J239*INFORMAÇÕES!$U$115,IF('ORÇ.GLOBAL P CAIXA'!I240="CF",J239,0))),0)</f>
        <v>0</v>
      </c>
      <c r="AW239" s="75" t="n">
        <f aca="false">IF(AP239&lt;&gt;AR239,(IF('ORÇ.GLOBAL P CAIXA'!I240="",J239*INFORMAÇÕES!$U$116,IF('ORÇ.GLOBAL P CAIXA'!I240="O",J239,0))),0)</f>
        <v>0</v>
      </c>
      <c r="AX239" s="731" t="n">
        <f aca="false">IF(E239&lt;&gt;0,J239,0)</f>
        <v>0</v>
      </c>
      <c r="AY239" s="730" t="n">
        <f aca="false">IF(AP239&lt;&gt;AR239,(IF('ORÇ.GLOBAL P CAIXA'!I240="",L239*(INFORMAÇÕES!$Q$99/INFORMAÇÕES!$Q$102),IF('ORÇ.GLOBAL P CAIXA'!I240="R",L239,0))),0)</f>
        <v>0</v>
      </c>
      <c r="AZ239" s="75" t="n">
        <f aca="false">IF(AP239&lt;&gt;AR239,(IF('ORÇ.GLOBAL P CAIXA'!I240="",L239*(INFORMAÇÕES!$Q$100/INFORMAÇÕES!$Q$102),IF('ORÇ.GLOBAL P CAIXA'!I240="C",L239,0))),0)</f>
        <v>0</v>
      </c>
      <c r="BA239" s="75" t="n">
        <f aca="false">IF(AP239&lt;&gt;AR239,(IF('ORÇ.GLOBAL P CAIXA'!I240="",L239*INFORMAÇÕES!$U$115,IF('ORÇ.GLOBAL P CAIXA'!I240="CF",L239,0))),0)</f>
        <v>0</v>
      </c>
      <c r="BB239" s="75" t="n">
        <f aca="false">IF(AP239&lt;&gt;AR239,(IF('ORÇ.GLOBAL P CAIXA'!I240="",L239*INFORMAÇÕES!$U$116,IF('ORÇ.GLOBAL P CAIXA'!I240="O",L239,0))),0)</f>
        <v>0</v>
      </c>
      <c r="BC239" s="731" t="n">
        <f aca="false">IF(E239&lt;&gt;0,L239,0)</f>
        <v>0</v>
      </c>
    </row>
    <row r="240" s="174" customFormat="true" ht="14.25" hidden="false" customHeight="false" outlineLevel="0" collapsed="false">
      <c r="A240" s="159" t="n">
        <v>230</v>
      </c>
      <c r="B240" s="160" t="n">
        <f aca="false">'ORÇ.REPROG. P CAIXA'!B242</f>
        <v>0</v>
      </c>
      <c r="C240" s="723" t="n">
        <f aca="false">'ORÇ.REPROG. P CAIXA'!C242</f>
        <v>0</v>
      </c>
      <c r="D240" s="162" t="n">
        <f aca="false">'ORÇ.REPROG. P CAIXA'!D242</f>
        <v>0</v>
      </c>
      <c r="E240" s="163" t="n">
        <f aca="false">IF('BM GLOBAL'!$P$1&lt;&gt;0,'ORÇ.REPROG. P CAIXA'!E242,'ORÇ.REPROG. P CAIXA'!H242)</f>
        <v>0</v>
      </c>
      <c r="F240" s="163" t="n">
        <f aca="false">IF('BM GLOBAL'!$P$1&lt;&gt;0,IF('ORÇ.GLOBAL P CAIXA'!K241=0,'ORÇ.GLOBAL EMPRESA'!G241,'ORÇ.GLOBAL P CAIXA'!F241),'ORÇ.REPROG. P CAIXA'!I242)</f>
        <v>0</v>
      </c>
      <c r="G240" s="163" t="n">
        <f aca="false">IF(E240&lt;&gt;0,ROUND(E240*F240,2),IF(AO240=0,(SUMIF('ORÇ.REPROG. P CAIXA'!$AC$13:$AC$1012,B240,$AO$11:$AO$1010)),AO240))</f>
        <v>0</v>
      </c>
      <c r="H240" s="163" t="n">
        <f aca="false">IF(J240&lt;&gt;0,IF(E240&lt;&gt;0,J240/F240,0),0)</f>
        <v>0</v>
      </c>
      <c r="I240" s="163" t="n">
        <f aca="false">IF(L240&lt;&gt;0,IF(E240&lt;&gt;0,L240/F240,0),0)</f>
        <v>0</v>
      </c>
      <c r="J240" s="163" t="n">
        <f aca="false">IF(E240&lt;&gt;0,ROUND(INDEX($P$11:$AM$1010,$A240,$L$1),2),IF(AX240=0,(SUMIF($AP$11:$AP$1010,B240,$AX$11:$AX$1010)),AX240))</f>
        <v>0</v>
      </c>
      <c r="K240" s="163" t="n">
        <f aca="false">IF(G240=0,0,(J240/G240)*100)</f>
        <v>0</v>
      </c>
      <c r="L240" s="163" t="n">
        <f aca="false">IF(E240&lt;&gt;0,ROUND(IF($L$1=1,SUM(P240),"0")+IF($L$1=2,SUM($P240:Q240),"0")+IF($L$1=3,SUM($P240:R240),"0")+IF($L$1=4,SUM($P240:S240),"0")+IF($L$1=5,SUM($P240:T240),"0")+IF($L$1=6,SUM($P240:U240),"0")+IF($L$1=7,SUM($P240:V240),"0")+IF($L$1=8,SUM($P240:W240),"0")+IF($L$1=9,SUM($P240:X240),"0")+IF($L$1=10,SUM($P240:Y240),"0")+IF($L$1=11,SUM($P240:Z240),"0")+IF($L$1=12,SUM($P240:AA240),"0")+IF($L$1=13,SUM($P240:AB240),"0")+IF($L$1=14,SUM($P240:AC240),"0")+IF($L$1=15,SUM($P240:AD240),"0")+IF($L$1=16,SUM($P240:AE240),"0")+IF($L$1=17,SUM($P240:AF240),"0")+IF($L$1=18,SUM($P240:AG240),"0")+IF($L$1=19,SUM($P240:AH240),"0")+IF($L$1=20,SUM($P240:AI240),"0")+IF($L$1=21,SUM($P240:AJ240),"0")+IF($L$1=22,SUM($P240:AK240),"0")+IF($L$1=23,SUM($P240:AL240),"0")+IF($L$1=24,SUM($P240:AM240),"0"),2),IF(BC240=0,(SUMIF($AP$11:$AP$1010,B240,$BC$11:$BC$1010)),BC240))</f>
        <v>0</v>
      </c>
      <c r="M240" s="163" t="n">
        <f aca="false">IF(G240=0,0,(L240/G240)*100)</f>
        <v>0</v>
      </c>
      <c r="N240" s="168" t="str">
        <f aca="false">IF(B240&gt;0,"ok","ocultar")</f>
        <v>ocultar</v>
      </c>
      <c r="O240" s="650"/>
      <c r="P240" s="724"/>
      <c r="Q240" s="725"/>
      <c r="R240" s="725"/>
      <c r="S240" s="725"/>
      <c r="T240" s="725"/>
      <c r="U240" s="725"/>
      <c r="V240" s="725"/>
      <c r="W240" s="725"/>
      <c r="X240" s="725"/>
      <c r="Y240" s="725"/>
      <c r="Z240" s="725"/>
      <c r="AA240" s="726"/>
      <c r="AB240" s="726"/>
      <c r="AC240" s="726"/>
      <c r="AD240" s="726"/>
      <c r="AE240" s="726"/>
      <c r="AF240" s="726"/>
      <c r="AG240" s="726"/>
      <c r="AH240" s="726"/>
      <c r="AI240" s="726"/>
      <c r="AJ240" s="726"/>
      <c r="AK240" s="726"/>
      <c r="AL240" s="726"/>
      <c r="AM240" s="727"/>
      <c r="AO240" s="728" t="n">
        <f aca="false">IF(E240&lt;&gt;0,G240,0)</f>
        <v>0</v>
      </c>
      <c r="AP240" s="157" t="n">
        <f aca="false">IF(B240=0,AP239,IF(ISNONTEXT(B240)=TRUE(),INT(B240),INT(LEFT(B240,FIND(".",B240)-1))))</f>
        <v>3</v>
      </c>
      <c r="AQ240" s="157" t="str">
        <f aca="false">IF(AQ241=1,1,IF(B240&lt;&gt;0,1,IF(C240&lt;&gt;0,1,IF(D240&lt;&gt;0,1,IF(E240&lt;&gt;0,1,"")))))</f>
        <v/>
      </c>
      <c r="AR240" s="157" t="str">
        <f aca="false">IF(AP240=0," ",IF(AP240&lt;&gt;AP239,AP240," "))</f>
        <v> </v>
      </c>
      <c r="AS240" s="732"/>
      <c r="AT240" s="730" t="n">
        <f aca="false">IF(AP240&lt;&gt;AR240,(IF('ORÇ.GLOBAL P CAIXA'!I241="",J240*(INFORMAÇÕES!$Q$99/INFORMAÇÕES!$Q$102),IF('ORÇ.GLOBAL P CAIXA'!I241="R",J240,0))),0)</f>
        <v>0</v>
      </c>
      <c r="AU240" s="75" t="n">
        <f aca="false">IF(AP240&lt;&gt;AR240,(IF('ORÇ.GLOBAL P CAIXA'!I241="",J240*(INFORMAÇÕES!$Q$100/INFORMAÇÕES!$Q$102),IF('ORÇ.GLOBAL P CAIXA'!I241="C",J240,0))),0)</f>
        <v>0</v>
      </c>
      <c r="AV240" s="75" t="n">
        <f aca="false">IF(AP240&lt;&gt;AR240,(IF('ORÇ.GLOBAL P CAIXA'!I241="",J240*INFORMAÇÕES!$U$115,IF('ORÇ.GLOBAL P CAIXA'!I241="CF",J240,0))),0)</f>
        <v>0</v>
      </c>
      <c r="AW240" s="75" t="n">
        <f aca="false">IF(AP240&lt;&gt;AR240,(IF('ORÇ.GLOBAL P CAIXA'!I241="",J240*INFORMAÇÕES!$U$116,IF('ORÇ.GLOBAL P CAIXA'!I241="O",J240,0))),0)</f>
        <v>0</v>
      </c>
      <c r="AX240" s="731" t="n">
        <f aca="false">IF(E240&lt;&gt;0,J240,0)</f>
        <v>0</v>
      </c>
      <c r="AY240" s="730" t="n">
        <f aca="false">IF(AP240&lt;&gt;AR240,(IF('ORÇ.GLOBAL P CAIXA'!I241="",L240*(INFORMAÇÕES!$Q$99/INFORMAÇÕES!$Q$102),IF('ORÇ.GLOBAL P CAIXA'!I241="R",L240,0))),0)</f>
        <v>0</v>
      </c>
      <c r="AZ240" s="75" t="n">
        <f aca="false">IF(AP240&lt;&gt;AR240,(IF('ORÇ.GLOBAL P CAIXA'!I241="",L240*(INFORMAÇÕES!$Q$100/INFORMAÇÕES!$Q$102),IF('ORÇ.GLOBAL P CAIXA'!I241="C",L240,0))),0)</f>
        <v>0</v>
      </c>
      <c r="BA240" s="75" t="n">
        <f aca="false">IF(AP240&lt;&gt;AR240,(IF('ORÇ.GLOBAL P CAIXA'!I241="",L240*INFORMAÇÕES!$U$115,IF('ORÇ.GLOBAL P CAIXA'!I241="CF",L240,0))),0)</f>
        <v>0</v>
      </c>
      <c r="BB240" s="75" t="n">
        <f aca="false">IF(AP240&lt;&gt;AR240,(IF('ORÇ.GLOBAL P CAIXA'!I241="",L240*INFORMAÇÕES!$U$116,IF('ORÇ.GLOBAL P CAIXA'!I241="O",L240,0))),0)</f>
        <v>0</v>
      </c>
      <c r="BC240" s="731" t="n">
        <f aca="false">IF(E240&lt;&gt;0,L240,0)</f>
        <v>0</v>
      </c>
    </row>
    <row r="241" s="174" customFormat="true" ht="14.25" hidden="false" customHeight="false" outlineLevel="0" collapsed="false">
      <c r="A241" s="159" t="n">
        <v>231</v>
      </c>
      <c r="B241" s="160" t="n">
        <f aca="false">'ORÇ.REPROG. P CAIXA'!B243</f>
        <v>0</v>
      </c>
      <c r="C241" s="723" t="n">
        <f aca="false">'ORÇ.REPROG. P CAIXA'!C243</f>
        <v>0</v>
      </c>
      <c r="D241" s="162" t="n">
        <f aca="false">'ORÇ.REPROG. P CAIXA'!D243</f>
        <v>0</v>
      </c>
      <c r="E241" s="163" t="n">
        <f aca="false">IF('BM GLOBAL'!$P$1&lt;&gt;0,'ORÇ.REPROG. P CAIXA'!E243,'ORÇ.REPROG. P CAIXA'!H243)</f>
        <v>0</v>
      </c>
      <c r="F241" s="163" t="n">
        <f aca="false">IF('BM GLOBAL'!$P$1&lt;&gt;0,IF('ORÇ.GLOBAL P CAIXA'!K242=0,'ORÇ.GLOBAL EMPRESA'!G242,'ORÇ.GLOBAL P CAIXA'!F242),'ORÇ.REPROG. P CAIXA'!I243)</f>
        <v>0</v>
      </c>
      <c r="G241" s="163" t="n">
        <f aca="false">IF(E241&lt;&gt;0,ROUND(E241*F241,2),IF(AO241=0,(SUMIF('ORÇ.REPROG. P CAIXA'!$AC$13:$AC$1012,B241,$AO$11:$AO$1010)),AO241))</f>
        <v>0</v>
      </c>
      <c r="H241" s="163" t="n">
        <f aca="false">IF(J241&lt;&gt;0,IF(E241&lt;&gt;0,J241/F241,0),0)</f>
        <v>0</v>
      </c>
      <c r="I241" s="163" t="n">
        <f aca="false">IF(L241&lt;&gt;0,IF(E241&lt;&gt;0,L241/F241,0),0)</f>
        <v>0</v>
      </c>
      <c r="J241" s="163" t="n">
        <f aca="false">IF(E241&lt;&gt;0,ROUND(INDEX($P$11:$AM$1010,$A241,$L$1),2),IF(AX241=0,(SUMIF($AP$11:$AP$1010,B241,$AX$11:$AX$1010)),AX241))</f>
        <v>0</v>
      </c>
      <c r="K241" s="163" t="n">
        <f aca="false">IF(G241=0,0,(J241/G241)*100)</f>
        <v>0</v>
      </c>
      <c r="L241" s="163" t="n">
        <f aca="false">IF(E241&lt;&gt;0,ROUND(IF($L$1=1,SUM(P241),"0")+IF($L$1=2,SUM($P241:Q241),"0")+IF($L$1=3,SUM($P241:R241),"0")+IF($L$1=4,SUM($P241:S241),"0")+IF($L$1=5,SUM($P241:T241),"0")+IF($L$1=6,SUM($P241:U241),"0")+IF($L$1=7,SUM($P241:V241),"0")+IF($L$1=8,SUM($P241:W241),"0")+IF($L$1=9,SUM($P241:X241),"0")+IF($L$1=10,SUM($P241:Y241),"0")+IF($L$1=11,SUM($P241:Z241),"0")+IF($L$1=12,SUM($P241:AA241),"0")+IF($L$1=13,SUM($P241:AB241),"0")+IF($L$1=14,SUM($P241:AC241),"0")+IF($L$1=15,SUM($P241:AD241),"0")+IF($L$1=16,SUM($P241:AE241),"0")+IF($L$1=17,SUM($P241:AF241),"0")+IF($L$1=18,SUM($P241:AG241),"0")+IF($L$1=19,SUM($P241:AH241),"0")+IF($L$1=20,SUM($P241:AI241),"0")+IF($L$1=21,SUM($P241:AJ241),"0")+IF($L$1=22,SUM($P241:AK241),"0")+IF($L$1=23,SUM($P241:AL241),"0")+IF($L$1=24,SUM($P241:AM241),"0"),2),IF(BC241=0,(SUMIF($AP$11:$AP$1010,B241,$BC$11:$BC$1010)),BC241))</f>
        <v>0</v>
      </c>
      <c r="M241" s="163" t="n">
        <f aca="false">IF(G241=0,0,(L241/G241)*100)</f>
        <v>0</v>
      </c>
      <c r="N241" s="168" t="str">
        <f aca="false">IF(B241&gt;0,"ok","ocultar")</f>
        <v>ocultar</v>
      </c>
      <c r="O241" s="650"/>
      <c r="P241" s="724"/>
      <c r="Q241" s="725"/>
      <c r="R241" s="725"/>
      <c r="S241" s="725"/>
      <c r="T241" s="725"/>
      <c r="U241" s="725"/>
      <c r="V241" s="725"/>
      <c r="W241" s="725"/>
      <c r="X241" s="725"/>
      <c r="Y241" s="725"/>
      <c r="Z241" s="725"/>
      <c r="AA241" s="726"/>
      <c r="AB241" s="726"/>
      <c r="AC241" s="726"/>
      <c r="AD241" s="726"/>
      <c r="AE241" s="726"/>
      <c r="AF241" s="726"/>
      <c r="AG241" s="726"/>
      <c r="AH241" s="726"/>
      <c r="AI241" s="726"/>
      <c r="AJ241" s="726"/>
      <c r="AK241" s="726"/>
      <c r="AL241" s="726"/>
      <c r="AM241" s="727"/>
      <c r="AO241" s="728" t="n">
        <f aca="false">IF(E241&lt;&gt;0,G241,0)</f>
        <v>0</v>
      </c>
      <c r="AP241" s="157" t="n">
        <f aca="false">IF(B241=0,AP240,IF(ISNONTEXT(B241)=TRUE(),INT(B241),INT(LEFT(B241,FIND(".",B241)-1))))</f>
        <v>3</v>
      </c>
      <c r="AQ241" s="157" t="str">
        <f aca="false">IF(AQ242=1,1,IF(B241&lt;&gt;0,1,IF(C241&lt;&gt;0,1,IF(D241&lt;&gt;0,1,IF(E241&lt;&gt;0,1,"")))))</f>
        <v/>
      </c>
      <c r="AR241" s="157" t="str">
        <f aca="false">IF(AP241=0," ",IF(AP241&lt;&gt;AP240,AP241," "))</f>
        <v> </v>
      </c>
      <c r="AS241" s="732"/>
      <c r="AT241" s="730" t="n">
        <f aca="false">IF(AP241&lt;&gt;AR241,(IF('ORÇ.GLOBAL P CAIXA'!I242="",J241*(INFORMAÇÕES!$Q$99/INFORMAÇÕES!$Q$102),IF('ORÇ.GLOBAL P CAIXA'!I242="R",J241,0))),0)</f>
        <v>0</v>
      </c>
      <c r="AU241" s="75" t="n">
        <f aca="false">IF(AP241&lt;&gt;AR241,(IF('ORÇ.GLOBAL P CAIXA'!I242="",J241*(INFORMAÇÕES!$Q$100/INFORMAÇÕES!$Q$102),IF('ORÇ.GLOBAL P CAIXA'!I242="C",J241,0))),0)</f>
        <v>0</v>
      </c>
      <c r="AV241" s="75" t="n">
        <f aca="false">IF(AP241&lt;&gt;AR241,(IF('ORÇ.GLOBAL P CAIXA'!I242="",J241*INFORMAÇÕES!$U$115,IF('ORÇ.GLOBAL P CAIXA'!I242="CF",J241,0))),0)</f>
        <v>0</v>
      </c>
      <c r="AW241" s="75" t="n">
        <f aca="false">IF(AP241&lt;&gt;AR241,(IF('ORÇ.GLOBAL P CAIXA'!I242="",J241*INFORMAÇÕES!$U$116,IF('ORÇ.GLOBAL P CAIXA'!I242="O",J241,0))),0)</f>
        <v>0</v>
      </c>
      <c r="AX241" s="731" t="n">
        <f aca="false">IF(E241&lt;&gt;0,J241,0)</f>
        <v>0</v>
      </c>
      <c r="AY241" s="730" t="n">
        <f aca="false">IF(AP241&lt;&gt;AR241,(IF('ORÇ.GLOBAL P CAIXA'!I242="",L241*(INFORMAÇÕES!$Q$99/INFORMAÇÕES!$Q$102),IF('ORÇ.GLOBAL P CAIXA'!I242="R",L241,0))),0)</f>
        <v>0</v>
      </c>
      <c r="AZ241" s="75" t="n">
        <f aca="false">IF(AP241&lt;&gt;AR241,(IF('ORÇ.GLOBAL P CAIXA'!I242="",L241*(INFORMAÇÕES!$Q$100/INFORMAÇÕES!$Q$102),IF('ORÇ.GLOBAL P CAIXA'!I242="C",L241,0))),0)</f>
        <v>0</v>
      </c>
      <c r="BA241" s="75" t="n">
        <f aca="false">IF(AP241&lt;&gt;AR241,(IF('ORÇ.GLOBAL P CAIXA'!I242="",L241*INFORMAÇÕES!$U$115,IF('ORÇ.GLOBAL P CAIXA'!I242="CF",L241,0))),0)</f>
        <v>0</v>
      </c>
      <c r="BB241" s="75" t="n">
        <f aca="false">IF(AP241&lt;&gt;AR241,(IF('ORÇ.GLOBAL P CAIXA'!I242="",L241*INFORMAÇÕES!$U$116,IF('ORÇ.GLOBAL P CAIXA'!I242="O",L241,0))),0)</f>
        <v>0</v>
      </c>
      <c r="BC241" s="731" t="n">
        <f aca="false">IF(E241&lt;&gt;0,L241,0)</f>
        <v>0</v>
      </c>
    </row>
    <row r="242" s="174" customFormat="true" ht="14.25" hidden="false" customHeight="false" outlineLevel="0" collapsed="false">
      <c r="A242" s="159" t="n">
        <v>232</v>
      </c>
      <c r="B242" s="160" t="n">
        <f aca="false">'ORÇ.REPROG. P CAIXA'!B244</f>
        <v>0</v>
      </c>
      <c r="C242" s="723" t="n">
        <f aca="false">'ORÇ.REPROG. P CAIXA'!C244</f>
        <v>0</v>
      </c>
      <c r="D242" s="162" t="n">
        <f aca="false">'ORÇ.REPROG. P CAIXA'!D244</f>
        <v>0</v>
      </c>
      <c r="E242" s="163" t="n">
        <f aca="false">IF('BM GLOBAL'!$P$1&lt;&gt;0,'ORÇ.REPROG. P CAIXA'!E244,'ORÇ.REPROG. P CAIXA'!H244)</f>
        <v>0</v>
      </c>
      <c r="F242" s="163" t="n">
        <f aca="false">IF('BM GLOBAL'!$P$1&lt;&gt;0,IF('ORÇ.GLOBAL P CAIXA'!K243=0,'ORÇ.GLOBAL EMPRESA'!G243,'ORÇ.GLOBAL P CAIXA'!F243),'ORÇ.REPROG. P CAIXA'!I244)</f>
        <v>0</v>
      </c>
      <c r="G242" s="163" t="n">
        <f aca="false">IF(E242&lt;&gt;0,ROUND(E242*F242,2),IF(AO242=0,(SUMIF('ORÇ.REPROG. P CAIXA'!$AC$13:$AC$1012,B242,$AO$11:$AO$1010)),AO242))</f>
        <v>0</v>
      </c>
      <c r="H242" s="163" t="n">
        <f aca="false">IF(J242&lt;&gt;0,IF(E242&lt;&gt;0,J242/F242,0),0)</f>
        <v>0</v>
      </c>
      <c r="I242" s="163" t="n">
        <f aca="false">IF(L242&lt;&gt;0,IF(E242&lt;&gt;0,L242/F242,0),0)</f>
        <v>0</v>
      </c>
      <c r="J242" s="163" t="n">
        <f aca="false">IF(E242&lt;&gt;0,ROUND(INDEX($P$11:$AM$1010,$A242,$L$1),2),IF(AX242=0,(SUMIF($AP$11:$AP$1010,B242,$AX$11:$AX$1010)),AX242))</f>
        <v>0</v>
      </c>
      <c r="K242" s="163" t="n">
        <f aca="false">IF(G242=0,0,(J242/G242)*100)</f>
        <v>0</v>
      </c>
      <c r="L242" s="163" t="n">
        <f aca="false">IF(E242&lt;&gt;0,ROUND(IF($L$1=1,SUM(P242),"0")+IF($L$1=2,SUM($P242:Q242),"0")+IF($L$1=3,SUM($P242:R242),"0")+IF($L$1=4,SUM($P242:S242),"0")+IF($L$1=5,SUM($P242:T242),"0")+IF($L$1=6,SUM($P242:U242),"0")+IF($L$1=7,SUM($P242:V242),"0")+IF($L$1=8,SUM($P242:W242),"0")+IF($L$1=9,SUM($P242:X242),"0")+IF($L$1=10,SUM($P242:Y242),"0")+IF($L$1=11,SUM($P242:Z242),"0")+IF($L$1=12,SUM($P242:AA242),"0")+IF($L$1=13,SUM($P242:AB242),"0")+IF($L$1=14,SUM($P242:AC242),"0")+IF($L$1=15,SUM($P242:AD242),"0")+IF($L$1=16,SUM($P242:AE242),"0")+IF($L$1=17,SUM($P242:AF242),"0")+IF($L$1=18,SUM($P242:AG242),"0")+IF($L$1=19,SUM($P242:AH242),"0")+IF($L$1=20,SUM($P242:AI242),"0")+IF($L$1=21,SUM($P242:AJ242),"0")+IF($L$1=22,SUM($P242:AK242),"0")+IF($L$1=23,SUM($P242:AL242),"0")+IF($L$1=24,SUM($P242:AM242),"0"),2),IF(BC242=0,(SUMIF($AP$11:$AP$1010,B242,$BC$11:$BC$1010)),BC242))</f>
        <v>0</v>
      </c>
      <c r="M242" s="163" t="n">
        <f aca="false">IF(G242=0,0,(L242/G242)*100)</f>
        <v>0</v>
      </c>
      <c r="N242" s="168" t="str">
        <f aca="false">IF(B242&gt;0,"ok","ocultar")</f>
        <v>ocultar</v>
      </c>
      <c r="O242" s="650"/>
      <c r="P242" s="724"/>
      <c r="Q242" s="725"/>
      <c r="R242" s="725"/>
      <c r="S242" s="725"/>
      <c r="T242" s="725"/>
      <c r="U242" s="725"/>
      <c r="V242" s="725"/>
      <c r="W242" s="725"/>
      <c r="X242" s="725"/>
      <c r="Y242" s="725"/>
      <c r="Z242" s="725"/>
      <c r="AA242" s="726"/>
      <c r="AB242" s="726"/>
      <c r="AC242" s="726"/>
      <c r="AD242" s="726"/>
      <c r="AE242" s="726"/>
      <c r="AF242" s="726"/>
      <c r="AG242" s="726"/>
      <c r="AH242" s="726"/>
      <c r="AI242" s="726"/>
      <c r="AJ242" s="726"/>
      <c r="AK242" s="726"/>
      <c r="AL242" s="726"/>
      <c r="AM242" s="727"/>
      <c r="AO242" s="728" t="n">
        <f aca="false">IF(E242&lt;&gt;0,G242,0)</f>
        <v>0</v>
      </c>
      <c r="AP242" s="157" t="n">
        <f aca="false">IF(B242=0,AP241,IF(ISNONTEXT(B242)=TRUE(),INT(B242),INT(LEFT(B242,FIND(".",B242)-1))))</f>
        <v>3</v>
      </c>
      <c r="AQ242" s="157" t="str">
        <f aca="false">IF(AQ243=1,1,IF(B242&lt;&gt;0,1,IF(C242&lt;&gt;0,1,IF(D242&lt;&gt;0,1,IF(E242&lt;&gt;0,1,"")))))</f>
        <v/>
      </c>
      <c r="AR242" s="157" t="str">
        <f aca="false">IF(AP242=0," ",IF(AP242&lt;&gt;AP241,AP242," "))</f>
        <v> </v>
      </c>
      <c r="AS242" s="732"/>
      <c r="AT242" s="730" t="n">
        <f aca="false">IF(AP242&lt;&gt;AR242,(IF('ORÇ.GLOBAL P CAIXA'!I243="",J242*(INFORMAÇÕES!$Q$99/INFORMAÇÕES!$Q$102),IF('ORÇ.GLOBAL P CAIXA'!I243="R",J242,0))),0)</f>
        <v>0</v>
      </c>
      <c r="AU242" s="75" t="n">
        <f aca="false">IF(AP242&lt;&gt;AR242,(IF('ORÇ.GLOBAL P CAIXA'!I243="",J242*(INFORMAÇÕES!$Q$100/INFORMAÇÕES!$Q$102),IF('ORÇ.GLOBAL P CAIXA'!I243="C",J242,0))),0)</f>
        <v>0</v>
      </c>
      <c r="AV242" s="75" t="n">
        <f aca="false">IF(AP242&lt;&gt;AR242,(IF('ORÇ.GLOBAL P CAIXA'!I243="",J242*INFORMAÇÕES!$U$115,IF('ORÇ.GLOBAL P CAIXA'!I243="CF",J242,0))),0)</f>
        <v>0</v>
      </c>
      <c r="AW242" s="75" t="n">
        <f aca="false">IF(AP242&lt;&gt;AR242,(IF('ORÇ.GLOBAL P CAIXA'!I243="",J242*INFORMAÇÕES!$U$116,IF('ORÇ.GLOBAL P CAIXA'!I243="O",J242,0))),0)</f>
        <v>0</v>
      </c>
      <c r="AX242" s="731" t="n">
        <f aca="false">IF(E242&lt;&gt;0,J242,0)</f>
        <v>0</v>
      </c>
      <c r="AY242" s="730" t="n">
        <f aca="false">IF(AP242&lt;&gt;AR242,(IF('ORÇ.GLOBAL P CAIXA'!I243="",L242*(INFORMAÇÕES!$Q$99/INFORMAÇÕES!$Q$102),IF('ORÇ.GLOBAL P CAIXA'!I243="R",L242,0))),0)</f>
        <v>0</v>
      </c>
      <c r="AZ242" s="75" t="n">
        <f aca="false">IF(AP242&lt;&gt;AR242,(IF('ORÇ.GLOBAL P CAIXA'!I243="",L242*(INFORMAÇÕES!$Q$100/INFORMAÇÕES!$Q$102),IF('ORÇ.GLOBAL P CAIXA'!I243="C",L242,0))),0)</f>
        <v>0</v>
      </c>
      <c r="BA242" s="75" t="n">
        <f aca="false">IF(AP242&lt;&gt;AR242,(IF('ORÇ.GLOBAL P CAIXA'!I243="",L242*INFORMAÇÕES!$U$115,IF('ORÇ.GLOBAL P CAIXA'!I243="CF",L242,0))),0)</f>
        <v>0</v>
      </c>
      <c r="BB242" s="75" t="n">
        <f aca="false">IF(AP242&lt;&gt;AR242,(IF('ORÇ.GLOBAL P CAIXA'!I243="",L242*INFORMAÇÕES!$U$116,IF('ORÇ.GLOBAL P CAIXA'!I243="O",L242,0))),0)</f>
        <v>0</v>
      </c>
      <c r="BC242" s="731" t="n">
        <f aca="false">IF(E242&lt;&gt;0,L242,0)</f>
        <v>0</v>
      </c>
    </row>
    <row r="243" s="174" customFormat="true" ht="14.25" hidden="false" customHeight="false" outlineLevel="0" collapsed="false">
      <c r="A243" s="159" t="n">
        <v>233</v>
      </c>
      <c r="B243" s="160" t="n">
        <f aca="false">'ORÇ.REPROG. P CAIXA'!B245</f>
        <v>0</v>
      </c>
      <c r="C243" s="723" t="n">
        <f aca="false">'ORÇ.REPROG. P CAIXA'!C245</f>
        <v>0</v>
      </c>
      <c r="D243" s="162" t="n">
        <f aca="false">'ORÇ.REPROG. P CAIXA'!D245</f>
        <v>0</v>
      </c>
      <c r="E243" s="163" t="n">
        <f aca="false">IF('BM GLOBAL'!$P$1&lt;&gt;0,'ORÇ.REPROG. P CAIXA'!E245,'ORÇ.REPROG. P CAIXA'!H245)</f>
        <v>0</v>
      </c>
      <c r="F243" s="163" t="n">
        <f aca="false">IF('BM GLOBAL'!$P$1&lt;&gt;0,IF('ORÇ.GLOBAL P CAIXA'!K244=0,'ORÇ.GLOBAL EMPRESA'!G244,'ORÇ.GLOBAL P CAIXA'!F244),'ORÇ.REPROG. P CAIXA'!I245)</f>
        <v>0</v>
      </c>
      <c r="G243" s="163" t="n">
        <f aca="false">IF(E243&lt;&gt;0,ROUND(E243*F243,2),IF(AO243=0,(SUMIF('ORÇ.REPROG. P CAIXA'!$AC$13:$AC$1012,B243,$AO$11:$AO$1010)),AO243))</f>
        <v>0</v>
      </c>
      <c r="H243" s="163" t="n">
        <f aca="false">IF(J243&lt;&gt;0,IF(E243&lt;&gt;0,J243/F243,0),0)</f>
        <v>0</v>
      </c>
      <c r="I243" s="163" t="n">
        <f aca="false">IF(L243&lt;&gt;0,IF(E243&lt;&gt;0,L243/F243,0),0)</f>
        <v>0</v>
      </c>
      <c r="J243" s="163" t="n">
        <f aca="false">IF(E243&lt;&gt;0,ROUND(INDEX($P$11:$AM$1010,$A243,$L$1),2),IF(AX243=0,(SUMIF($AP$11:$AP$1010,B243,$AX$11:$AX$1010)),AX243))</f>
        <v>0</v>
      </c>
      <c r="K243" s="163" t="n">
        <f aca="false">IF(G243=0,0,(J243/G243)*100)</f>
        <v>0</v>
      </c>
      <c r="L243" s="163" t="n">
        <f aca="false">IF(E243&lt;&gt;0,ROUND(IF($L$1=1,SUM(P243),"0")+IF($L$1=2,SUM($P243:Q243),"0")+IF($L$1=3,SUM($P243:R243),"0")+IF($L$1=4,SUM($P243:S243),"0")+IF($L$1=5,SUM($P243:T243),"0")+IF($L$1=6,SUM($P243:U243),"0")+IF($L$1=7,SUM($P243:V243),"0")+IF($L$1=8,SUM($P243:W243),"0")+IF($L$1=9,SUM($P243:X243),"0")+IF($L$1=10,SUM($P243:Y243),"0")+IF($L$1=11,SUM($P243:Z243),"0")+IF($L$1=12,SUM($P243:AA243),"0")+IF($L$1=13,SUM($P243:AB243),"0")+IF($L$1=14,SUM($P243:AC243),"0")+IF($L$1=15,SUM($P243:AD243),"0")+IF($L$1=16,SUM($P243:AE243),"0")+IF($L$1=17,SUM($P243:AF243),"0")+IF($L$1=18,SUM($P243:AG243),"0")+IF($L$1=19,SUM($P243:AH243),"0")+IF($L$1=20,SUM($P243:AI243),"0")+IF($L$1=21,SUM($P243:AJ243),"0")+IF($L$1=22,SUM($P243:AK243),"0")+IF($L$1=23,SUM($P243:AL243),"0")+IF($L$1=24,SUM($P243:AM243),"0"),2),IF(BC243=0,(SUMIF($AP$11:$AP$1010,B243,$BC$11:$BC$1010)),BC243))</f>
        <v>0</v>
      </c>
      <c r="M243" s="163" t="n">
        <f aca="false">IF(G243=0,0,(L243/G243)*100)</f>
        <v>0</v>
      </c>
      <c r="N243" s="168" t="str">
        <f aca="false">IF(B243&gt;0,"ok","ocultar")</f>
        <v>ocultar</v>
      </c>
      <c r="O243" s="650"/>
      <c r="P243" s="724"/>
      <c r="Q243" s="725"/>
      <c r="R243" s="725"/>
      <c r="S243" s="725"/>
      <c r="T243" s="725"/>
      <c r="U243" s="725"/>
      <c r="V243" s="725"/>
      <c r="W243" s="725"/>
      <c r="X243" s="725"/>
      <c r="Y243" s="725"/>
      <c r="Z243" s="725"/>
      <c r="AA243" s="726"/>
      <c r="AB243" s="726"/>
      <c r="AC243" s="726"/>
      <c r="AD243" s="726"/>
      <c r="AE243" s="726"/>
      <c r="AF243" s="726"/>
      <c r="AG243" s="726"/>
      <c r="AH243" s="726"/>
      <c r="AI243" s="726"/>
      <c r="AJ243" s="726"/>
      <c r="AK243" s="726"/>
      <c r="AL243" s="726"/>
      <c r="AM243" s="727"/>
      <c r="AO243" s="728" t="n">
        <f aca="false">IF(E243&lt;&gt;0,G243,0)</f>
        <v>0</v>
      </c>
      <c r="AP243" s="157" t="n">
        <f aca="false">IF(B243=0,AP242,IF(ISNONTEXT(B243)=TRUE(),INT(B243),INT(LEFT(B243,FIND(".",B243)-1))))</f>
        <v>3</v>
      </c>
      <c r="AQ243" s="157" t="str">
        <f aca="false">IF(AQ244=1,1,IF(B243&lt;&gt;0,1,IF(C243&lt;&gt;0,1,IF(D243&lt;&gt;0,1,IF(E243&lt;&gt;0,1,"")))))</f>
        <v/>
      </c>
      <c r="AR243" s="157" t="str">
        <f aca="false">IF(AP243=0," ",IF(AP243&lt;&gt;AP242,AP243," "))</f>
        <v> </v>
      </c>
      <c r="AS243" s="732"/>
      <c r="AT243" s="730" t="n">
        <f aca="false">IF(AP243&lt;&gt;AR243,(IF('ORÇ.GLOBAL P CAIXA'!I244="",J243*(INFORMAÇÕES!$Q$99/INFORMAÇÕES!$Q$102),IF('ORÇ.GLOBAL P CAIXA'!I244="R",J243,0))),0)</f>
        <v>0</v>
      </c>
      <c r="AU243" s="75" t="n">
        <f aca="false">IF(AP243&lt;&gt;AR243,(IF('ORÇ.GLOBAL P CAIXA'!I244="",J243*(INFORMAÇÕES!$Q$100/INFORMAÇÕES!$Q$102),IF('ORÇ.GLOBAL P CAIXA'!I244="C",J243,0))),0)</f>
        <v>0</v>
      </c>
      <c r="AV243" s="75" t="n">
        <f aca="false">IF(AP243&lt;&gt;AR243,(IF('ORÇ.GLOBAL P CAIXA'!I244="",J243*INFORMAÇÕES!$U$115,IF('ORÇ.GLOBAL P CAIXA'!I244="CF",J243,0))),0)</f>
        <v>0</v>
      </c>
      <c r="AW243" s="75" t="n">
        <f aca="false">IF(AP243&lt;&gt;AR243,(IF('ORÇ.GLOBAL P CAIXA'!I244="",J243*INFORMAÇÕES!$U$116,IF('ORÇ.GLOBAL P CAIXA'!I244="O",J243,0))),0)</f>
        <v>0</v>
      </c>
      <c r="AX243" s="731" t="n">
        <f aca="false">IF(E243&lt;&gt;0,J243,0)</f>
        <v>0</v>
      </c>
      <c r="AY243" s="730" t="n">
        <f aca="false">IF(AP243&lt;&gt;AR243,(IF('ORÇ.GLOBAL P CAIXA'!I244="",L243*(INFORMAÇÕES!$Q$99/INFORMAÇÕES!$Q$102),IF('ORÇ.GLOBAL P CAIXA'!I244="R",L243,0))),0)</f>
        <v>0</v>
      </c>
      <c r="AZ243" s="75" t="n">
        <f aca="false">IF(AP243&lt;&gt;AR243,(IF('ORÇ.GLOBAL P CAIXA'!I244="",L243*(INFORMAÇÕES!$Q$100/INFORMAÇÕES!$Q$102),IF('ORÇ.GLOBAL P CAIXA'!I244="C",L243,0))),0)</f>
        <v>0</v>
      </c>
      <c r="BA243" s="75" t="n">
        <f aca="false">IF(AP243&lt;&gt;AR243,(IF('ORÇ.GLOBAL P CAIXA'!I244="",L243*INFORMAÇÕES!$U$115,IF('ORÇ.GLOBAL P CAIXA'!I244="CF",L243,0))),0)</f>
        <v>0</v>
      </c>
      <c r="BB243" s="75" t="n">
        <f aca="false">IF(AP243&lt;&gt;AR243,(IF('ORÇ.GLOBAL P CAIXA'!I244="",L243*INFORMAÇÕES!$U$116,IF('ORÇ.GLOBAL P CAIXA'!I244="O",L243,0))),0)</f>
        <v>0</v>
      </c>
      <c r="BC243" s="731" t="n">
        <f aca="false">IF(E243&lt;&gt;0,L243,0)</f>
        <v>0</v>
      </c>
    </row>
    <row r="244" s="174" customFormat="true" ht="14.25" hidden="false" customHeight="false" outlineLevel="0" collapsed="false">
      <c r="A244" s="159" t="n">
        <v>234</v>
      </c>
      <c r="B244" s="160" t="n">
        <f aca="false">'ORÇ.REPROG. P CAIXA'!B246</f>
        <v>0</v>
      </c>
      <c r="C244" s="723" t="n">
        <f aca="false">'ORÇ.REPROG. P CAIXA'!C246</f>
        <v>0</v>
      </c>
      <c r="D244" s="162" t="n">
        <f aca="false">'ORÇ.REPROG. P CAIXA'!D246</f>
        <v>0</v>
      </c>
      <c r="E244" s="163" t="n">
        <f aca="false">IF('BM GLOBAL'!$P$1&lt;&gt;0,'ORÇ.REPROG. P CAIXA'!E246,'ORÇ.REPROG. P CAIXA'!H246)</f>
        <v>0</v>
      </c>
      <c r="F244" s="163" t="n">
        <f aca="false">IF('BM GLOBAL'!$P$1&lt;&gt;0,IF('ORÇ.GLOBAL P CAIXA'!K245=0,'ORÇ.GLOBAL EMPRESA'!G245,'ORÇ.GLOBAL P CAIXA'!F245),'ORÇ.REPROG. P CAIXA'!I246)</f>
        <v>0</v>
      </c>
      <c r="G244" s="163" t="n">
        <f aca="false">IF(E244&lt;&gt;0,ROUND(E244*F244,2),IF(AO244=0,(SUMIF('ORÇ.REPROG. P CAIXA'!$AC$13:$AC$1012,B244,$AO$11:$AO$1010)),AO244))</f>
        <v>0</v>
      </c>
      <c r="H244" s="163" t="n">
        <f aca="false">IF(J244&lt;&gt;0,IF(E244&lt;&gt;0,J244/F244,0),0)</f>
        <v>0</v>
      </c>
      <c r="I244" s="163" t="n">
        <f aca="false">IF(L244&lt;&gt;0,IF(E244&lt;&gt;0,L244/F244,0),0)</f>
        <v>0</v>
      </c>
      <c r="J244" s="163" t="n">
        <f aca="false">IF(E244&lt;&gt;0,ROUND(INDEX($P$11:$AM$1010,$A244,$L$1),2),IF(AX244=0,(SUMIF($AP$11:$AP$1010,B244,$AX$11:$AX$1010)),AX244))</f>
        <v>0</v>
      </c>
      <c r="K244" s="163" t="n">
        <f aca="false">IF(G244=0,0,(J244/G244)*100)</f>
        <v>0</v>
      </c>
      <c r="L244" s="163" t="n">
        <f aca="false">IF(E244&lt;&gt;0,ROUND(IF($L$1=1,SUM(P244),"0")+IF($L$1=2,SUM($P244:Q244),"0")+IF($L$1=3,SUM($P244:R244),"0")+IF($L$1=4,SUM($P244:S244),"0")+IF($L$1=5,SUM($P244:T244),"0")+IF($L$1=6,SUM($P244:U244),"0")+IF($L$1=7,SUM($P244:V244),"0")+IF($L$1=8,SUM($P244:W244),"0")+IF($L$1=9,SUM($P244:X244),"0")+IF($L$1=10,SUM($P244:Y244),"0")+IF($L$1=11,SUM($P244:Z244),"0")+IF($L$1=12,SUM($P244:AA244),"0")+IF($L$1=13,SUM($P244:AB244),"0")+IF($L$1=14,SUM($P244:AC244),"0")+IF($L$1=15,SUM($P244:AD244),"0")+IF($L$1=16,SUM($P244:AE244),"0")+IF($L$1=17,SUM($P244:AF244),"0")+IF($L$1=18,SUM($P244:AG244),"0")+IF($L$1=19,SUM($P244:AH244),"0")+IF($L$1=20,SUM($P244:AI244),"0")+IF($L$1=21,SUM($P244:AJ244),"0")+IF($L$1=22,SUM($P244:AK244),"0")+IF($L$1=23,SUM($P244:AL244),"0")+IF($L$1=24,SUM($P244:AM244),"0"),2),IF(BC244=0,(SUMIF($AP$11:$AP$1010,B244,$BC$11:$BC$1010)),BC244))</f>
        <v>0</v>
      </c>
      <c r="M244" s="163" t="n">
        <f aca="false">IF(G244=0,0,(L244/G244)*100)</f>
        <v>0</v>
      </c>
      <c r="N244" s="168" t="str">
        <f aca="false">IF(B244&gt;0,"ok","ocultar")</f>
        <v>ocultar</v>
      </c>
      <c r="O244" s="650"/>
      <c r="P244" s="724"/>
      <c r="Q244" s="725"/>
      <c r="R244" s="725"/>
      <c r="S244" s="725"/>
      <c r="T244" s="725"/>
      <c r="U244" s="725"/>
      <c r="V244" s="725"/>
      <c r="W244" s="725"/>
      <c r="X244" s="725"/>
      <c r="Y244" s="725"/>
      <c r="Z244" s="725"/>
      <c r="AA244" s="726"/>
      <c r="AB244" s="726"/>
      <c r="AC244" s="726"/>
      <c r="AD244" s="726"/>
      <c r="AE244" s="726"/>
      <c r="AF244" s="726"/>
      <c r="AG244" s="726"/>
      <c r="AH244" s="726"/>
      <c r="AI244" s="726"/>
      <c r="AJ244" s="726"/>
      <c r="AK244" s="726"/>
      <c r="AL244" s="726"/>
      <c r="AM244" s="727"/>
      <c r="AO244" s="728" t="n">
        <f aca="false">IF(E244&lt;&gt;0,G244,0)</f>
        <v>0</v>
      </c>
      <c r="AP244" s="157" t="n">
        <f aca="false">IF(B244=0,AP243,IF(ISNONTEXT(B244)=TRUE(),INT(B244),INT(LEFT(B244,FIND(".",B244)-1))))</f>
        <v>3</v>
      </c>
      <c r="AQ244" s="157" t="str">
        <f aca="false">IF(AQ245=1,1,IF(B244&lt;&gt;0,1,IF(C244&lt;&gt;0,1,IF(D244&lt;&gt;0,1,IF(E244&lt;&gt;0,1,"")))))</f>
        <v/>
      </c>
      <c r="AR244" s="157" t="str">
        <f aca="false">IF(AP244=0," ",IF(AP244&lt;&gt;AP243,AP244," "))</f>
        <v> </v>
      </c>
      <c r="AS244" s="732"/>
      <c r="AT244" s="730" t="n">
        <f aca="false">IF(AP244&lt;&gt;AR244,(IF('ORÇ.GLOBAL P CAIXA'!I245="",J244*(INFORMAÇÕES!$Q$99/INFORMAÇÕES!$Q$102),IF('ORÇ.GLOBAL P CAIXA'!I245="R",J244,0))),0)</f>
        <v>0</v>
      </c>
      <c r="AU244" s="75" t="n">
        <f aca="false">IF(AP244&lt;&gt;AR244,(IF('ORÇ.GLOBAL P CAIXA'!I245="",J244*(INFORMAÇÕES!$Q$100/INFORMAÇÕES!$Q$102),IF('ORÇ.GLOBAL P CAIXA'!I245="C",J244,0))),0)</f>
        <v>0</v>
      </c>
      <c r="AV244" s="75" t="n">
        <f aca="false">IF(AP244&lt;&gt;AR244,(IF('ORÇ.GLOBAL P CAIXA'!I245="",J244*INFORMAÇÕES!$U$115,IF('ORÇ.GLOBAL P CAIXA'!I245="CF",J244,0))),0)</f>
        <v>0</v>
      </c>
      <c r="AW244" s="75" t="n">
        <f aca="false">IF(AP244&lt;&gt;AR244,(IF('ORÇ.GLOBAL P CAIXA'!I245="",J244*INFORMAÇÕES!$U$116,IF('ORÇ.GLOBAL P CAIXA'!I245="O",J244,0))),0)</f>
        <v>0</v>
      </c>
      <c r="AX244" s="731" t="n">
        <f aca="false">IF(E244&lt;&gt;0,J244,0)</f>
        <v>0</v>
      </c>
      <c r="AY244" s="730" t="n">
        <f aca="false">IF(AP244&lt;&gt;AR244,(IF('ORÇ.GLOBAL P CAIXA'!I245="",L244*(INFORMAÇÕES!$Q$99/INFORMAÇÕES!$Q$102),IF('ORÇ.GLOBAL P CAIXA'!I245="R",L244,0))),0)</f>
        <v>0</v>
      </c>
      <c r="AZ244" s="75" t="n">
        <f aca="false">IF(AP244&lt;&gt;AR244,(IF('ORÇ.GLOBAL P CAIXA'!I245="",L244*(INFORMAÇÕES!$Q$100/INFORMAÇÕES!$Q$102),IF('ORÇ.GLOBAL P CAIXA'!I245="C",L244,0))),0)</f>
        <v>0</v>
      </c>
      <c r="BA244" s="75" t="n">
        <f aca="false">IF(AP244&lt;&gt;AR244,(IF('ORÇ.GLOBAL P CAIXA'!I245="",L244*INFORMAÇÕES!$U$115,IF('ORÇ.GLOBAL P CAIXA'!I245="CF",L244,0))),0)</f>
        <v>0</v>
      </c>
      <c r="BB244" s="75" t="n">
        <f aca="false">IF(AP244&lt;&gt;AR244,(IF('ORÇ.GLOBAL P CAIXA'!I245="",L244*INFORMAÇÕES!$U$116,IF('ORÇ.GLOBAL P CAIXA'!I245="O",L244,0))),0)</f>
        <v>0</v>
      </c>
      <c r="BC244" s="731" t="n">
        <f aca="false">IF(E244&lt;&gt;0,L244,0)</f>
        <v>0</v>
      </c>
    </row>
    <row r="245" s="174" customFormat="true" ht="14.25" hidden="false" customHeight="false" outlineLevel="0" collapsed="false">
      <c r="A245" s="159" t="n">
        <v>235</v>
      </c>
      <c r="B245" s="160" t="n">
        <f aca="false">'ORÇ.REPROG. P CAIXA'!B247</f>
        <v>0</v>
      </c>
      <c r="C245" s="723" t="n">
        <f aca="false">'ORÇ.REPROG. P CAIXA'!C247</f>
        <v>0</v>
      </c>
      <c r="D245" s="162" t="n">
        <f aca="false">'ORÇ.REPROG. P CAIXA'!D247</f>
        <v>0</v>
      </c>
      <c r="E245" s="163" t="n">
        <f aca="false">IF('BM GLOBAL'!$P$1&lt;&gt;0,'ORÇ.REPROG. P CAIXA'!E247,'ORÇ.REPROG. P CAIXA'!H247)</f>
        <v>0</v>
      </c>
      <c r="F245" s="163" t="n">
        <f aca="false">IF('BM GLOBAL'!$P$1&lt;&gt;0,IF('ORÇ.GLOBAL P CAIXA'!K246=0,'ORÇ.GLOBAL EMPRESA'!G246,'ORÇ.GLOBAL P CAIXA'!F246),'ORÇ.REPROG. P CAIXA'!I247)</f>
        <v>0</v>
      </c>
      <c r="G245" s="163" t="n">
        <f aca="false">IF(E245&lt;&gt;0,ROUND(E245*F245,2),IF(AO245=0,(SUMIF('ORÇ.REPROG. P CAIXA'!$AC$13:$AC$1012,B245,$AO$11:$AO$1010)),AO245))</f>
        <v>0</v>
      </c>
      <c r="H245" s="163" t="n">
        <f aca="false">IF(J245&lt;&gt;0,IF(E245&lt;&gt;0,J245/F245,0),0)</f>
        <v>0</v>
      </c>
      <c r="I245" s="163" t="n">
        <f aca="false">IF(L245&lt;&gt;0,IF(E245&lt;&gt;0,L245/F245,0),0)</f>
        <v>0</v>
      </c>
      <c r="J245" s="163" t="n">
        <f aca="false">IF(E245&lt;&gt;0,ROUND(INDEX($P$11:$AM$1010,$A245,$L$1),2),IF(AX245=0,(SUMIF($AP$11:$AP$1010,B245,$AX$11:$AX$1010)),AX245))</f>
        <v>0</v>
      </c>
      <c r="K245" s="163" t="n">
        <f aca="false">IF(G245=0,0,(J245/G245)*100)</f>
        <v>0</v>
      </c>
      <c r="L245" s="163" t="n">
        <f aca="false">IF(E245&lt;&gt;0,ROUND(IF($L$1=1,SUM(P245),"0")+IF($L$1=2,SUM($P245:Q245),"0")+IF($L$1=3,SUM($P245:R245),"0")+IF($L$1=4,SUM($P245:S245),"0")+IF($L$1=5,SUM($P245:T245),"0")+IF($L$1=6,SUM($P245:U245),"0")+IF($L$1=7,SUM($P245:V245),"0")+IF($L$1=8,SUM($P245:W245),"0")+IF($L$1=9,SUM($P245:X245),"0")+IF($L$1=10,SUM($P245:Y245),"0")+IF($L$1=11,SUM($P245:Z245),"0")+IF($L$1=12,SUM($P245:AA245),"0")+IF($L$1=13,SUM($P245:AB245),"0")+IF($L$1=14,SUM($P245:AC245),"0")+IF($L$1=15,SUM($P245:AD245),"0")+IF($L$1=16,SUM($P245:AE245),"0")+IF($L$1=17,SUM($P245:AF245),"0")+IF($L$1=18,SUM($P245:AG245),"0")+IF($L$1=19,SUM($P245:AH245),"0")+IF($L$1=20,SUM($P245:AI245),"0")+IF($L$1=21,SUM($P245:AJ245),"0")+IF($L$1=22,SUM($P245:AK245),"0")+IF($L$1=23,SUM($P245:AL245),"0")+IF($L$1=24,SUM($P245:AM245),"0"),2),IF(BC245=0,(SUMIF($AP$11:$AP$1010,B245,$BC$11:$BC$1010)),BC245))</f>
        <v>0</v>
      </c>
      <c r="M245" s="163" t="n">
        <f aca="false">IF(G245=0,0,(L245/G245)*100)</f>
        <v>0</v>
      </c>
      <c r="N245" s="168" t="str">
        <f aca="false">IF(B245&gt;0,"ok","ocultar")</f>
        <v>ocultar</v>
      </c>
      <c r="O245" s="650"/>
      <c r="P245" s="724"/>
      <c r="Q245" s="725"/>
      <c r="R245" s="725"/>
      <c r="S245" s="725"/>
      <c r="T245" s="725"/>
      <c r="U245" s="725"/>
      <c r="V245" s="725"/>
      <c r="W245" s="725"/>
      <c r="X245" s="725"/>
      <c r="Y245" s="725"/>
      <c r="Z245" s="725"/>
      <c r="AA245" s="726"/>
      <c r="AB245" s="726"/>
      <c r="AC245" s="726"/>
      <c r="AD245" s="726"/>
      <c r="AE245" s="726"/>
      <c r="AF245" s="726"/>
      <c r="AG245" s="726"/>
      <c r="AH245" s="726"/>
      <c r="AI245" s="726"/>
      <c r="AJ245" s="726"/>
      <c r="AK245" s="726"/>
      <c r="AL245" s="726"/>
      <c r="AM245" s="727"/>
      <c r="AO245" s="728" t="n">
        <f aca="false">IF(E245&lt;&gt;0,G245,0)</f>
        <v>0</v>
      </c>
      <c r="AP245" s="157" t="n">
        <f aca="false">IF(B245=0,AP244,IF(ISNONTEXT(B245)=TRUE(),INT(B245),INT(LEFT(B245,FIND(".",B245)-1))))</f>
        <v>3</v>
      </c>
      <c r="AQ245" s="157" t="str">
        <f aca="false">IF(AQ246=1,1,IF(B245&lt;&gt;0,1,IF(C245&lt;&gt;0,1,IF(D245&lt;&gt;0,1,IF(E245&lt;&gt;0,1,"")))))</f>
        <v/>
      </c>
      <c r="AR245" s="157" t="str">
        <f aca="false">IF(AP245=0," ",IF(AP245&lt;&gt;AP244,AP245," "))</f>
        <v> </v>
      </c>
      <c r="AS245" s="732"/>
      <c r="AT245" s="730" t="n">
        <f aca="false">IF(AP245&lt;&gt;AR245,(IF('ORÇ.GLOBAL P CAIXA'!I246="",J245*(INFORMAÇÕES!$Q$99/INFORMAÇÕES!$Q$102),IF('ORÇ.GLOBAL P CAIXA'!I246="R",J245,0))),0)</f>
        <v>0</v>
      </c>
      <c r="AU245" s="75" t="n">
        <f aca="false">IF(AP245&lt;&gt;AR245,(IF('ORÇ.GLOBAL P CAIXA'!I246="",J245*(INFORMAÇÕES!$Q$100/INFORMAÇÕES!$Q$102),IF('ORÇ.GLOBAL P CAIXA'!I246="C",J245,0))),0)</f>
        <v>0</v>
      </c>
      <c r="AV245" s="75" t="n">
        <f aca="false">IF(AP245&lt;&gt;AR245,(IF('ORÇ.GLOBAL P CAIXA'!I246="",J245*INFORMAÇÕES!$U$115,IF('ORÇ.GLOBAL P CAIXA'!I246="CF",J245,0))),0)</f>
        <v>0</v>
      </c>
      <c r="AW245" s="75" t="n">
        <f aca="false">IF(AP245&lt;&gt;AR245,(IF('ORÇ.GLOBAL P CAIXA'!I246="",J245*INFORMAÇÕES!$U$116,IF('ORÇ.GLOBAL P CAIXA'!I246="O",J245,0))),0)</f>
        <v>0</v>
      </c>
      <c r="AX245" s="731" t="n">
        <f aca="false">IF(E245&lt;&gt;0,J245,0)</f>
        <v>0</v>
      </c>
      <c r="AY245" s="730" t="n">
        <f aca="false">IF(AP245&lt;&gt;AR245,(IF('ORÇ.GLOBAL P CAIXA'!I246="",L245*(INFORMAÇÕES!$Q$99/INFORMAÇÕES!$Q$102),IF('ORÇ.GLOBAL P CAIXA'!I246="R",L245,0))),0)</f>
        <v>0</v>
      </c>
      <c r="AZ245" s="75" t="n">
        <f aca="false">IF(AP245&lt;&gt;AR245,(IF('ORÇ.GLOBAL P CAIXA'!I246="",L245*(INFORMAÇÕES!$Q$100/INFORMAÇÕES!$Q$102),IF('ORÇ.GLOBAL P CAIXA'!I246="C",L245,0))),0)</f>
        <v>0</v>
      </c>
      <c r="BA245" s="75" t="n">
        <f aca="false">IF(AP245&lt;&gt;AR245,(IF('ORÇ.GLOBAL P CAIXA'!I246="",L245*INFORMAÇÕES!$U$115,IF('ORÇ.GLOBAL P CAIXA'!I246="CF",L245,0))),0)</f>
        <v>0</v>
      </c>
      <c r="BB245" s="75" t="n">
        <f aca="false">IF(AP245&lt;&gt;AR245,(IF('ORÇ.GLOBAL P CAIXA'!I246="",L245*INFORMAÇÕES!$U$116,IF('ORÇ.GLOBAL P CAIXA'!I246="O",L245,0))),0)</f>
        <v>0</v>
      </c>
      <c r="BC245" s="731" t="n">
        <f aca="false">IF(E245&lt;&gt;0,L245,0)</f>
        <v>0</v>
      </c>
    </row>
    <row r="246" s="174" customFormat="true" ht="14.25" hidden="false" customHeight="false" outlineLevel="0" collapsed="false">
      <c r="A246" s="159" t="n">
        <v>236</v>
      </c>
      <c r="B246" s="160" t="n">
        <f aca="false">'ORÇ.REPROG. P CAIXA'!B248</f>
        <v>0</v>
      </c>
      <c r="C246" s="723" t="n">
        <f aca="false">'ORÇ.REPROG. P CAIXA'!C248</f>
        <v>0</v>
      </c>
      <c r="D246" s="162" t="n">
        <f aca="false">'ORÇ.REPROG. P CAIXA'!D248</f>
        <v>0</v>
      </c>
      <c r="E246" s="163" t="n">
        <f aca="false">IF('BM GLOBAL'!$P$1&lt;&gt;0,'ORÇ.REPROG. P CAIXA'!E248,'ORÇ.REPROG. P CAIXA'!H248)</f>
        <v>0</v>
      </c>
      <c r="F246" s="163" t="n">
        <f aca="false">IF('BM GLOBAL'!$P$1&lt;&gt;0,IF('ORÇ.GLOBAL P CAIXA'!K247=0,'ORÇ.GLOBAL EMPRESA'!G247,'ORÇ.GLOBAL P CAIXA'!F247),'ORÇ.REPROG. P CAIXA'!I248)</f>
        <v>0</v>
      </c>
      <c r="G246" s="163" t="n">
        <f aca="false">IF(E246&lt;&gt;0,ROUND(E246*F246,2),IF(AO246=0,(SUMIF('ORÇ.REPROG. P CAIXA'!$AC$13:$AC$1012,B246,$AO$11:$AO$1010)),AO246))</f>
        <v>0</v>
      </c>
      <c r="H246" s="163" t="n">
        <f aca="false">IF(J246&lt;&gt;0,IF(E246&lt;&gt;0,J246/F246,0),0)</f>
        <v>0</v>
      </c>
      <c r="I246" s="163" t="n">
        <f aca="false">IF(L246&lt;&gt;0,IF(E246&lt;&gt;0,L246/F246,0),0)</f>
        <v>0</v>
      </c>
      <c r="J246" s="163" t="n">
        <f aca="false">IF(E246&lt;&gt;0,ROUND(INDEX($P$11:$AM$1010,$A246,$L$1),2),IF(AX246=0,(SUMIF($AP$11:$AP$1010,B246,$AX$11:$AX$1010)),AX246))</f>
        <v>0</v>
      </c>
      <c r="K246" s="163" t="n">
        <f aca="false">IF(G246=0,0,(J246/G246)*100)</f>
        <v>0</v>
      </c>
      <c r="L246" s="163" t="n">
        <f aca="false">IF(E246&lt;&gt;0,ROUND(IF($L$1=1,SUM(P246),"0")+IF($L$1=2,SUM($P246:Q246),"0")+IF($L$1=3,SUM($P246:R246),"0")+IF($L$1=4,SUM($P246:S246),"0")+IF($L$1=5,SUM($P246:T246),"0")+IF($L$1=6,SUM($P246:U246),"0")+IF($L$1=7,SUM($P246:V246),"0")+IF($L$1=8,SUM($P246:W246),"0")+IF($L$1=9,SUM($P246:X246),"0")+IF($L$1=10,SUM($P246:Y246),"0")+IF($L$1=11,SUM($P246:Z246),"0")+IF($L$1=12,SUM($P246:AA246),"0")+IF($L$1=13,SUM($P246:AB246),"0")+IF($L$1=14,SUM($P246:AC246),"0")+IF($L$1=15,SUM($P246:AD246),"0")+IF($L$1=16,SUM($P246:AE246),"0")+IF($L$1=17,SUM($P246:AF246),"0")+IF($L$1=18,SUM($P246:AG246),"0")+IF($L$1=19,SUM($P246:AH246),"0")+IF($L$1=20,SUM($P246:AI246),"0")+IF($L$1=21,SUM($P246:AJ246),"0")+IF($L$1=22,SUM($P246:AK246),"0")+IF($L$1=23,SUM($P246:AL246),"0")+IF($L$1=24,SUM($P246:AM246),"0"),2),IF(BC246=0,(SUMIF($AP$11:$AP$1010,B246,$BC$11:$BC$1010)),BC246))</f>
        <v>0</v>
      </c>
      <c r="M246" s="163" t="n">
        <f aca="false">IF(G246=0,0,(L246/G246)*100)</f>
        <v>0</v>
      </c>
      <c r="N246" s="168" t="str">
        <f aca="false">IF(B246&gt;0,"ok","ocultar")</f>
        <v>ocultar</v>
      </c>
      <c r="O246" s="650"/>
      <c r="P246" s="724"/>
      <c r="Q246" s="725"/>
      <c r="R246" s="725"/>
      <c r="S246" s="725"/>
      <c r="T246" s="725"/>
      <c r="U246" s="725"/>
      <c r="V246" s="725"/>
      <c r="W246" s="725"/>
      <c r="X246" s="725"/>
      <c r="Y246" s="725"/>
      <c r="Z246" s="725"/>
      <c r="AA246" s="726"/>
      <c r="AB246" s="726"/>
      <c r="AC246" s="726"/>
      <c r="AD246" s="726"/>
      <c r="AE246" s="726"/>
      <c r="AF246" s="726"/>
      <c r="AG246" s="726"/>
      <c r="AH246" s="726"/>
      <c r="AI246" s="726"/>
      <c r="AJ246" s="726"/>
      <c r="AK246" s="726"/>
      <c r="AL246" s="726"/>
      <c r="AM246" s="727"/>
      <c r="AO246" s="728" t="n">
        <f aca="false">IF(E246&lt;&gt;0,G246,0)</f>
        <v>0</v>
      </c>
      <c r="AP246" s="157" t="n">
        <f aca="false">IF(B246=0,AP245,IF(ISNONTEXT(B246)=TRUE(),INT(B246),INT(LEFT(B246,FIND(".",B246)-1))))</f>
        <v>3</v>
      </c>
      <c r="AQ246" s="157" t="str">
        <f aca="false">IF(AQ247=1,1,IF(B246&lt;&gt;0,1,IF(C246&lt;&gt;0,1,IF(D246&lt;&gt;0,1,IF(E246&lt;&gt;0,1,"")))))</f>
        <v/>
      </c>
      <c r="AR246" s="157" t="str">
        <f aca="false">IF(AP246=0," ",IF(AP246&lt;&gt;AP245,AP246," "))</f>
        <v> </v>
      </c>
      <c r="AS246" s="732"/>
      <c r="AT246" s="730" t="n">
        <f aca="false">IF(AP246&lt;&gt;AR246,(IF('ORÇ.GLOBAL P CAIXA'!I247="",J246*(INFORMAÇÕES!$Q$99/INFORMAÇÕES!$Q$102),IF('ORÇ.GLOBAL P CAIXA'!I247="R",J246,0))),0)</f>
        <v>0</v>
      </c>
      <c r="AU246" s="75" t="n">
        <f aca="false">IF(AP246&lt;&gt;AR246,(IF('ORÇ.GLOBAL P CAIXA'!I247="",J246*(INFORMAÇÕES!$Q$100/INFORMAÇÕES!$Q$102),IF('ORÇ.GLOBAL P CAIXA'!I247="C",J246,0))),0)</f>
        <v>0</v>
      </c>
      <c r="AV246" s="75" t="n">
        <f aca="false">IF(AP246&lt;&gt;AR246,(IF('ORÇ.GLOBAL P CAIXA'!I247="",J246*INFORMAÇÕES!$U$115,IF('ORÇ.GLOBAL P CAIXA'!I247="CF",J246,0))),0)</f>
        <v>0</v>
      </c>
      <c r="AW246" s="75" t="n">
        <f aca="false">IF(AP246&lt;&gt;AR246,(IF('ORÇ.GLOBAL P CAIXA'!I247="",J246*INFORMAÇÕES!$U$116,IF('ORÇ.GLOBAL P CAIXA'!I247="O",J246,0))),0)</f>
        <v>0</v>
      </c>
      <c r="AX246" s="731" t="n">
        <f aca="false">IF(E246&lt;&gt;0,J246,0)</f>
        <v>0</v>
      </c>
      <c r="AY246" s="730" t="n">
        <f aca="false">IF(AP246&lt;&gt;AR246,(IF('ORÇ.GLOBAL P CAIXA'!I247="",L246*(INFORMAÇÕES!$Q$99/INFORMAÇÕES!$Q$102),IF('ORÇ.GLOBAL P CAIXA'!I247="R",L246,0))),0)</f>
        <v>0</v>
      </c>
      <c r="AZ246" s="75" t="n">
        <f aca="false">IF(AP246&lt;&gt;AR246,(IF('ORÇ.GLOBAL P CAIXA'!I247="",L246*(INFORMAÇÕES!$Q$100/INFORMAÇÕES!$Q$102),IF('ORÇ.GLOBAL P CAIXA'!I247="C",L246,0))),0)</f>
        <v>0</v>
      </c>
      <c r="BA246" s="75" t="n">
        <f aca="false">IF(AP246&lt;&gt;AR246,(IF('ORÇ.GLOBAL P CAIXA'!I247="",L246*INFORMAÇÕES!$U$115,IF('ORÇ.GLOBAL P CAIXA'!I247="CF",L246,0))),0)</f>
        <v>0</v>
      </c>
      <c r="BB246" s="75" t="n">
        <f aca="false">IF(AP246&lt;&gt;AR246,(IF('ORÇ.GLOBAL P CAIXA'!I247="",L246*INFORMAÇÕES!$U$116,IF('ORÇ.GLOBAL P CAIXA'!I247="O",L246,0))),0)</f>
        <v>0</v>
      </c>
      <c r="BC246" s="731" t="n">
        <f aca="false">IF(E246&lt;&gt;0,L246,0)</f>
        <v>0</v>
      </c>
    </row>
    <row r="247" s="174" customFormat="true" ht="14.25" hidden="false" customHeight="false" outlineLevel="0" collapsed="false">
      <c r="A247" s="159" t="n">
        <v>237</v>
      </c>
      <c r="B247" s="160" t="n">
        <f aca="false">'ORÇ.REPROG. P CAIXA'!B249</f>
        <v>0</v>
      </c>
      <c r="C247" s="723" t="n">
        <f aca="false">'ORÇ.REPROG. P CAIXA'!C249</f>
        <v>0</v>
      </c>
      <c r="D247" s="162" t="n">
        <f aca="false">'ORÇ.REPROG. P CAIXA'!D249</f>
        <v>0</v>
      </c>
      <c r="E247" s="163" t="n">
        <f aca="false">IF('BM GLOBAL'!$P$1&lt;&gt;0,'ORÇ.REPROG. P CAIXA'!E249,'ORÇ.REPROG. P CAIXA'!H249)</f>
        <v>0</v>
      </c>
      <c r="F247" s="163" t="n">
        <f aca="false">IF('BM GLOBAL'!$P$1&lt;&gt;0,IF('ORÇ.GLOBAL P CAIXA'!K248=0,'ORÇ.GLOBAL EMPRESA'!G248,'ORÇ.GLOBAL P CAIXA'!F248),'ORÇ.REPROG. P CAIXA'!I249)</f>
        <v>0</v>
      </c>
      <c r="G247" s="163" t="n">
        <f aca="false">IF(E247&lt;&gt;0,ROUND(E247*F247,2),IF(AO247=0,(SUMIF('ORÇ.REPROG. P CAIXA'!$AC$13:$AC$1012,B247,$AO$11:$AO$1010)),AO247))</f>
        <v>0</v>
      </c>
      <c r="H247" s="163" t="n">
        <f aca="false">IF(J247&lt;&gt;0,IF(E247&lt;&gt;0,J247/F247,0),0)</f>
        <v>0</v>
      </c>
      <c r="I247" s="163" t="n">
        <f aca="false">IF(L247&lt;&gt;0,IF(E247&lt;&gt;0,L247/F247,0),0)</f>
        <v>0</v>
      </c>
      <c r="J247" s="163" t="n">
        <f aca="false">IF(E247&lt;&gt;0,ROUND(INDEX($P$11:$AM$1010,$A247,$L$1),2),IF(AX247=0,(SUMIF($AP$11:$AP$1010,B247,$AX$11:$AX$1010)),AX247))</f>
        <v>0</v>
      </c>
      <c r="K247" s="163" t="n">
        <f aca="false">IF(G247=0,0,(J247/G247)*100)</f>
        <v>0</v>
      </c>
      <c r="L247" s="163" t="n">
        <f aca="false">IF(E247&lt;&gt;0,ROUND(IF($L$1=1,SUM(P247),"0")+IF($L$1=2,SUM($P247:Q247),"0")+IF($L$1=3,SUM($P247:R247),"0")+IF($L$1=4,SUM($P247:S247),"0")+IF($L$1=5,SUM($P247:T247),"0")+IF($L$1=6,SUM($P247:U247),"0")+IF($L$1=7,SUM($P247:V247),"0")+IF($L$1=8,SUM($P247:W247),"0")+IF($L$1=9,SUM($P247:X247),"0")+IF($L$1=10,SUM($P247:Y247),"0")+IF($L$1=11,SUM($P247:Z247),"0")+IF($L$1=12,SUM($P247:AA247),"0")+IF($L$1=13,SUM($P247:AB247),"0")+IF($L$1=14,SUM($P247:AC247),"0")+IF($L$1=15,SUM($P247:AD247),"0")+IF($L$1=16,SUM($P247:AE247),"0")+IF($L$1=17,SUM($P247:AF247),"0")+IF($L$1=18,SUM($P247:AG247),"0")+IF($L$1=19,SUM($P247:AH247),"0")+IF($L$1=20,SUM($P247:AI247),"0")+IF($L$1=21,SUM($P247:AJ247),"0")+IF($L$1=22,SUM($P247:AK247),"0")+IF($L$1=23,SUM($P247:AL247),"0")+IF($L$1=24,SUM($P247:AM247),"0"),2),IF(BC247=0,(SUMIF($AP$11:$AP$1010,B247,$BC$11:$BC$1010)),BC247))</f>
        <v>0</v>
      </c>
      <c r="M247" s="163" t="n">
        <f aca="false">IF(G247=0,0,(L247/G247)*100)</f>
        <v>0</v>
      </c>
      <c r="N247" s="168" t="str">
        <f aca="false">IF(B247&gt;0,"ok","ocultar")</f>
        <v>ocultar</v>
      </c>
      <c r="O247" s="650"/>
      <c r="P247" s="724"/>
      <c r="Q247" s="725"/>
      <c r="R247" s="725"/>
      <c r="S247" s="725"/>
      <c r="T247" s="725"/>
      <c r="U247" s="725"/>
      <c r="V247" s="725"/>
      <c r="W247" s="725"/>
      <c r="X247" s="725"/>
      <c r="Y247" s="725"/>
      <c r="Z247" s="725"/>
      <c r="AA247" s="726"/>
      <c r="AB247" s="726"/>
      <c r="AC247" s="726"/>
      <c r="AD247" s="726"/>
      <c r="AE247" s="726"/>
      <c r="AF247" s="726"/>
      <c r="AG247" s="726"/>
      <c r="AH247" s="726"/>
      <c r="AI247" s="726"/>
      <c r="AJ247" s="726"/>
      <c r="AK247" s="726"/>
      <c r="AL247" s="726"/>
      <c r="AM247" s="727"/>
      <c r="AO247" s="728" t="n">
        <f aca="false">IF(E247&lt;&gt;0,G247,0)</f>
        <v>0</v>
      </c>
      <c r="AP247" s="157" t="n">
        <f aca="false">IF(B247=0,AP246,IF(ISNONTEXT(B247)=TRUE(),INT(B247),INT(LEFT(B247,FIND(".",B247)-1))))</f>
        <v>3</v>
      </c>
      <c r="AQ247" s="157" t="str">
        <f aca="false">IF(AQ248=1,1,IF(B247&lt;&gt;0,1,IF(C247&lt;&gt;0,1,IF(D247&lt;&gt;0,1,IF(E247&lt;&gt;0,1,"")))))</f>
        <v/>
      </c>
      <c r="AR247" s="157" t="str">
        <f aca="false">IF(AP247=0," ",IF(AP247&lt;&gt;AP246,AP247," "))</f>
        <v> </v>
      </c>
      <c r="AS247" s="732"/>
      <c r="AT247" s="730" t="n">
        <f aca="false">IF(AP247&lt;&gt;AR247,(IF('ORÇ.GLOBAL P CAIXA'!I248="",J247*(INFORMAÇÕES!$Q$99/INFORMAÇÕES!$Q$102),IF('ORÇ.GLOBAL P CAIXA'!I248="R",J247,0))),0)</f>
        <v>0</v>
      </c>
      <c r="AU247" s="75" t="n">
        <f aca="false">IF(AP247&lt;&gt;AR247,(IF('ORÇ.GLOBAL P CAIXA'!I248="",J247*(INFORMAÇÕES!$Q$100/INFORMAÇÕES!$Q$102),IF('ORÇ.GLOBAL P CAIXA'!I248="C",J247,0))),0)</f>
        <v>0</v>
      </c>
      <c r="AV247" s="75" t="n">
        <f aca="false">IF(AP247&lt;&gt;AR247,(IF('ORÇ.GLOBAL P CAIXA'!I248="",J247*INFORMAÇÕES!$U$115,IF('ORÇ.GLOBAL P CAIXA'!I248="CF",J247,0))),0)</f>
        <v>0</v>
      </c>
      <c r="AW247" s="75" t="n">
        <f aca="false">IF(AP247&lt;&gt;AR247,(IF('ORÇ.GLOBAL P CAIXA'!I248="",J247*INFORMAÇÕES!$U$116,IF('ORÇ.GLOBAL P CAIXA'!I248="O",J247,0))),0)</f>
        <v>0</v>
      </c>
      <c r="AX247" s="731" t="n">
        <f aca="false">IF(E247&lt;&gt;0,J247,0)</f>
        <v>0</v>
      </c>
      <c r="AY247" s="730" t="n">
        <f aca="false">IF(AP247&lt;&gt;AR247,(IF('ORÇ.GLOBAL P CAIXA'!I248="",L247*(INFORMAÇÕES!$Q$99/INFORMAÇÕES!$Q$102),IF('ORÇ.GLOBAL P CAIXA'!I248="R",L247,0))),0)</f>
        <v>0</v>
      </c>
      <c r="AZ247" s="75" t="n">
        <f aca="false">IF(AP247&lt;&gt;AR247,(IF('ORÇ.GLOBAL P CAIXA'!I248="",L247*(INFORMAÇÕES!$Q$100/INFORMAÇÕES!$Q$102),IF('ORÇ.GLOBAL P CAIXA'!I248="C",L247,0))),0)</f>
        <v>0</v>
      </c>
      <c r="BA247" s="75" t="n">
        <f aca="false">IF(AP247&lt;&gt;AR247,(IF('ORÇ.GLOBAL P CAIXA'!I248="",L247*INFORMAÇÕES!$U$115,IF('ORÇ.GLOBAL P CAIXA'!I248="CF",L247,0))),0)</f>
        <v>0</v>
      </c>
      <c r="BB247" s="75" t="n">
        <f aca="false">IF(AP247&lt;&gt;AR247,(IF('ORÇ.GLOBAL P CAIXA'!I248="",L247*INFORMAÇÕES!$U$116,IF('ORÇ.GLOBAL P CAIXA'!I248="O",L247,0))),0)</f>
        <v>0</v>
      </c>
      <c r="BC247" s="731" t="n">
        <f aca="false">IF(E247&lt;&gt;0,L247,0)</f>
        <v>0</v>
      </c>
    </row>
    <row r="248" s="174" customFormat="true" ht="14.25" hidden="false" customHeight="false" outlineLevel="0" collapsed="false">
      <c r="A248" s="159" t="n">
        <v>238</v>
      </c>
      <c r="B248" s="160" t="n">
        <f aca="false">'ORÇ.REPROG. P CAIXA'!B250</f>
        <v>0</v>
      </c>
      <c r="C248" s="723" t="n">
        <f aca="false">'ORÇ.REPROG. P CAIXA'!C250</f>
        <v>0</v>
      </c>
      <c r="D248" s="162" t="n">
        <f aca="false">'ORÇ.REPROG. P CAIXA'!D250</f>
        <v>0</v>
      </c>
      <c r="E248" s="163" t="n">
        <f aca="false">IF('BM GLOBAL'!$P$1&lt;&gt;0,'ORÇ.REPROG. P CAIXA'!E250,'ORÇ.REPROG. P CAIXA'!H250)</f>
        <v>0</v>
      </c>
      <c r="F248" s="163" t="n">
        <f aca="false">IF('BM GLOBAL'!$P$1&lt;&gt;0,IF('ORÇ.GLOBAL P CAIXA'!K249=0,'ORÇ.GLOBAL EMPRESA'!G249,'ORÇ.GLOBAL P CAIXA'!F249),'ORÇ.REPROG. P CAIXA'!I250)</f>
        <v>0</v>
      </c>
      <c r="G248" s="163" t="n">
        <f aca="false">IF(E248&lt;&gt;0,ROUND(E248*F248,2),IF(AO248=0,(SUMIF('ORÇ.REPROG. P CAIXA'!$AC$13:$AC$1012,B248,$AO$11:$AO$1010)),AO248))</f>
        <v>0</v>
      </c>
      <c r="H248" s="163" t="n">
        <f aca="false">IF(J248&lt;&gt;0,IF(E248&lt;&gt;0,J248/F248,0),0)</f>
        <v>0</v>
      </c>
      <c r="I248" s="163" t="n">
        <f aca="false">IF(L248&lt;&gt;0,IF(E248&lt;&gt;0,L248/F248,0),0)</f>
        <v>0</v>
      </c>
      <c r="J248" s="163" t="n">
        <f aca="false">IF(E248&lt;&gt;0,ROUND(INDEX($P$11:$AM$1010,$A248,$L$1),2),IF(AX248=0,(SUMIF($AP$11:$AP$1010,B248,$AX$11:$AX$1010)),AX248))</f>
        <v>0</v>
      </c>
      <c r="K248" s="163" t="n">
        <f aca="false">IF(G248=0,0,(J248/G248)*100)</f>
        <v>0</v>
      </c>
      <c r="L248" s="163" t="n">
        <f aca="false">IF(E248&lt;&gt;0,ROUND(IF($L$1=1,SUM(P248),"0")+IF($L$1=2,SUM($P248:Q248),"0")+IF($L$1=3,SUM($P248:R248),"0")+IF($L$1=4,SUM($P248:S248),"0")+IF($L$1=5,SUM($P248:T248),"0")+IF($L$1=6,SUM($P248:U248),"0")+IF($L$1=7,SUM($P248:V248),"0")+IF($L$1=8,SUM($P248:W248),"0")+IF($L$1=9,SUM($P248:X248),"0")+IF($L$1=10,SUM($P248:Y248),"0")+IF($L$1=11,SUM($P248:Z248),"0")+IF($L$1=12,SUM($P248:AA248),"0")+IF($L$1=13,SUM($P248:AB248),"0")+IF($L$1=14,SUM($P248:AC248),"0")+IF($L$1=15,SUM($P248:AD248),"0")+IF($L$1=16,SUM($P248:AE248),"0")+IF($L$1=17,SUM($P248:AF248),"0")+IF($L$1=18,SUM($P248:AG248),"0")+IF($L$1=19,SUM($P248:AH248),"0")+IF($L$1=20,SUM($P248:AI248),"0")+IF($L$1=21,SUM($P248:AJ248),"0")+IF($L$1=22,SUM($P248:AK248),"0")+IF($L$1=23,SUM($P248:AL248),"0")+IF($L$1=24,SUM($P248:AM248),"0"),2),IF(BC248=0,(SUMIF($AP$11:$AP$1010,B248,$BC$11:$BC$1010)),BC248))</f>
        <v>0</v>
      </c>
      <c r="M248" s="163" t="n">
        <f aca="false">IF(G248=0,0,(L248/G248)*100)</f>
        <v>0</v>
      </c>
      <c r="N248" s="168" t="str">
        <f aca="false">IF(B248&gt;0,"ok","ocultar")</f>
        <v>ocultar</v>
      </c>
      <c r="O248" s="650"/>
      <c r="P248" s="724"/>
      <c r="Q248" s="725"/>
      <c r="R248" s="725"/>
      <c r="S248" s="725"/>
      <c r="T248" s="725"/>
      <c r="U248" s="725"/>
      <c r="V248" s="725"/>
      <c r="W248" s="725"/>
      <c r="X248" s="725"/>
      <c r="Y248" s="725"/>
      <c r="Z248" s="725"/>
      <c r="AA248" s="726"/>
      <c r="AB248" s="726"/>
      <c r="AC248" s="726"/>
      <c r="AD248" s="726"/>
      <c r="AE248" s="726"/>
      <c r="AF248" s="726"/>
      <c r="AG248" s="726"/>
      <c r="AH248" s="726"/>
      <c r="AI248" s="726"/>
      <c r="AJ248" s="726"/>
      <c r="AK248" s="726"/>
      <c r="AL248" s="726"/>
      <c r="AM248" s="727"/>
      <c r="AO248" s="728" t="n">
        <f aca="false">IF(E248&lt;&gt;0,G248,0)</f>
        <v>0</v>
      </c>
      <c r="AP248" s="157" t="n">
        <f aca="false">IF(B248=0,AP247,IF(ISNONTEXT(B248)=TRUE(),INT(B248),INT(LEFT(B248,FIND(".",B248)-1))))</f>
        <v>3</v>
      </c>
      <c r="AQ248" s="157" t="str">
        <f aca="false">IF(AQ249=1,1,IF(B248&lt;&gt;0,1,IF(C248&lt;&gt;0,1,IF(D248&lt;&gt;0,1,IF(E248&lt;&gt;0,1,"")))))</f>
        <v/>
      </c>
      <c r="AR248" s="157" t="str">
        <f aca="false">IF(AP248=0," ",IF(AP248&lt;&gt;AP247,AP248," "))</f>
        <v> </v>
      </c>
      <c r="AS248" s="732"/>
      <c r="AT248" s="730" t="n">
        <f aca="false">IF(AP248&lt;&gt;AR248,(IF('ORÇ.GLOBAL P CAIXA'!I249="",J248*(INFORMAÇÕES!$Q$99/INFORMAÇÕES!$Q$102),IF('ORÇ.GLOBAL P CAIXA'!I249="R",J248,0))),0)</f>
        <v>0</v>
      </c>
      <c r="AU248" s="75" t="n">
        <f aca="false">IF(AP248&lt;&gt;AR248,(IF('ORÇ.GLOBAL P CAIXA'!I249="",J248*(INFORMAÇÕES!$Q$100/INFORMAÇÕES!$Q$102),IF('ORÇ.GLOBAL P CAIXA'!I249="C",J248,0))),0)</f>
        <v>0</v>
      </c>
      <c r="AV248" s="75" t="n">
        <f aca="false">IF(AP248&lt;&gt;AR248,(IF('ORÇ.GLOBAL P CAIXA'!I249="",J248*INFORMAÇÕES!$U$115,IF('ORÇ.GLOBAL P CAIXA'!I249="CF",J248,0))),0)</f>
        <v>0</v>
      </c>
      <c r="AW248" s="75" t="n">
        <f aca="false">IF(AP248&lt;&gt;AR248,(IF('ORÇ.GLOBAL P CAIXA'!I249="",J248*INFORMAÇÕES!$U$116,IF('ORÇ.GLOBAL P CAIXA'!I249="O",J248,0))),0)</f>
        <v>0</v>
      </c>
      <c r="AX248" s="731" t="n">
        <f aca="false">IF(E248&lt;&gt;0,J248,0)</f>
        <v>0</v>
      </c>
      <c r="AY248" s="730" t="n">
        <f aca="false">IF(AP248&lt;&gt;AR248,(IF('ORÇ.GLOBAL P CAIXA'!I249="",L248*(INFORMAÇÕES!$Q$99/INFORMAÇÕES!$Q$102),IF('ORÇ.GLOBAL P CAIXA'!I249="R",L248,0))),0)</f>
        <v>0</v>
      </c>
      <c r="AZ248" s="75" t="n">
        <f aca="false">IF(AP248&lt;&gt;AR248,(IF('ORÇ.GLOBAL P CAIXA'!I249="",L248*(INFORMAÇÕES!$Q$100/INFORMAÇÕES!$Q$102),IF('ORÇ.GLOBAL P CAIXA'!I249="C",L248,0))),0)</f>
        <v>0</v>
      </c>
      <c r="BA248" s="75" t="n">
        <f aca="false">IF(AP248&lt;&gt;AR248,(IF('ORÇ.GLOBAL P CAIXA'!I249="",L248*INFORMAÇÕES!$U$115,IF('ORÇ.GLOBAL P CAIXA'!I249="CF",L248,0))),0)</f>
        <v>0</v>
      </c>
      <c r="BB248" s="75" t="n">
        <f aca="false">IF(AP248&lt;&gt;AR248,(IF('ORÇ.GLOBAL P CAIXA'!I249="",L248*INFORMAÇÕES!$U$116,IF('ORÇ.GLOBAL P CAIXA'!I249="O",L248,0))),0)</f>
        <v>0</v>
      </c>
      <c r="BC248" s="731" t="n">
        <f aca="false">IF(E248&lt;&gt;0,L248,0)</f>
        <v>0</v>
      </c>
    </row>
    <row r="249" s="174" customFormat="true" ht="14.25" hidden="false" customHeight="false" outlineLevel="0" collapsed="false">
      <c r="A249" s="159" t="n">
        <v>239</v>
      </c>
      <c r="B249" s="160" t="n">
        <f aca="false">'ORÇ.REPROG. P CAIXA'!B251</f>
        <v>0</v>
      </c>
      <c r="C249" s="723" t="n">
        <f aca="false">'ORÇ.REPROG. P CAIXA'!C251</f>
        <v>0</v>
      </c>
      <c r="D249" s="162" t="n">
        <f aca="false">'ORÇ.REPROG. P CAIXA'!D251</f>
        <v>0</v>
      </c>
      <c r="E249" s="163" t="n">
        <f aca="false">IF('BM GLOBAL'!$P$1&lt;&gt;0,'ORÇ.REPROG. P CAIXA'!E251,'ORÇ.REPROG. P CAIXA'!H251)</f>
        <v>0</v>
      </c>
      <c r="F249" s="163" t="n">
        <f aca="false">IF('BM GLOBAL'!$P$1&lt;&gt;0,IF('ORÇ.GLOBAL P CAIXA'!K250=0,'ORÇ.GLOBAL EMPRESA'!G250,'ORÇ.GLOBAL P CAIXA'!F250),'ORÇ.REPROG. P CAIXA'!I251)</f>
        <v>0</v>
      </c>
      <c r="G249" s="163" t="n">
        <f aca="false">IF(E249&lt;&gt;0,ROUND(E249*F249,2),IF(AO249=0,(SUMIF('ORÇ.REPROG. P CAIXA'!$AC$13:$AC$1012,B249,$AO$11:$AO$1010)),AO249))</f>
        <v>0</v>
      </c>
      <c r="H249" s="163" t="n">
        <f aca="false">IF(J249&lt;&gt;0,IF(E249&lt;&gt;0,J249/F249,0),0)</f>
        <v>0</v>
      </c>
      <c r="I249" s="163" t="n">
        <f aca="false">IF(L249&lt;&gt;0,IF(E249&lt;&gt;0,L249/F249,0),0)</f>
        <v>0</v>
      </c>
      <c r="J249" s="163" t="n">
        <f aca="false">IF(E249&lt;&gt;0,ROUND(INDEX($P$11:$AM$1010,$A249,$L$1),2),IF(AX249=0,(SUMIF($AP$11:$AP$1010,B249,$AX$11:$AX$1010)),AX249))</f>
        <v>0</v>
      </c>
      <c r="K249" s="163" t="n">
        <f aca="false">IF(G249=0,0,(J249/G249)*100)</f>
        <v>0</v>
      </c>
      <c r="L249" s="163" t="n">
        <f aca="false">IF(E249&lt;&gt;0,ROUND(IF($L$1=1,SUM(P249),"0")+IF($L$1=2,SUM($P249:Q249),"0")+IF($L$1=3,SUM($P249:R249),"0")+IF($L$1=4,SUM($P249:S249),"0")+IF($L$1=5,SUM($P249:T249),"0")+IF($L$1=6,SUM($P249:U249),"0")+IF($L$1=7,SUM($P249:V249),"0")+IF($L$1=8,SUM($P249:W249),"0")+IF($L$1=9,SUM($P249:X249),"0")+IF($L$1=10,SUM($P249:Y249),"0")+IF($L$1=11,SUM($P249:Z249),"0")+IF($L$1=12,SUM($P249:AA249),"0")+IF($L$1=13,SUM($P249:AB249),"0")+IF($L$1=14,SUM($P249:AC249),"0")+IF($L$1=15,SUM($P249:AD249),"0")+IF($L$1=16,SUM($P249:AE249),"0")+IF($L$1=17,SUM($P249:AF249),"0")+IF($L$1=18,SUM($P249:AG249),"0")+IF($L$1=19,SUM($P249:AH249),"0")+IF($L$1=20,SUM($P249:AI249),"0")+IF($L$1=21,SUM($P249:AJ249),"0")+IF($L$1=22,SUM($P249:AK249),"0")+IF($L$1=23,SUM($P249:AL249),"0")+IF($L$1=24,SUM($P249:AM249),"0"),2),IF(BC249=0,(SUMIF($AP$11:$AP$1010,B249,$BC$11:$BC$1010)),BC249))</f>
        <v>0</v>
      </c>
      <c r="M249" s="163" t="n">
        <f aca="false">IF(G249=0,0,(L249/G249)*100)</f>
        <v>0</v>
      </c>
      <c r="N249" s="168" t="str">
        <f aca="false">IF(B249&gt;0,"ok","ocultar")</f>
        <v>ocultar</v>
      </c>
      <c r="O249" s="650"/>
      <c r="P249" s="724"/>
      <c r="Q249" s="725"/>
      <c r="R249" s="725"/>
      <c r="S249" s="725"/>
      <c r="T249" s="725"/>
      <c r="U249" s="725"/>
      <c r="V249" s="725"/>
      <c r="W249" s="725"/>
      <c r="X249" s="725"/>
      <c r="Y249" s="725"/>
      <c r="Z249" s="725"/>
      <c r="AA249" s="726"/>
      <c r="AB249" s="726"/>
      <c r="AC249" s="726"/>
      <c r="AD249" s="726"/>
      <c r="AE249" s="726"/>
      <c r="AF249" s="726"/>
      <c r="AG249" s="726"/>
      <c r="AH249" s="726"/>
      <c r="AI249" s="726"/>
      <c r="AJ249" s="726"/>
      <c r="AK249" s="726"/>
      <c r="AL249" s="726"/>
      <c r="AM249" s="727"/>
      <c r="AO249" s="728" t="n">
        <f aca="false">IF(E249&lt;&gt;0,G249,0)</f>
        <v>0</v>
      </c>
      <c r="AP249" s="157" t="n">
        <f aca="false">IF(B249=0,AP248,IF(ISNONTEXT(B249)=TRUE(),INT(B249),INT(LEFT(B249,FIND(".",B249)-1))))</f>
        <v>3</v>
      </c>
      <c r="AQ249" s="157" t="str">
        <f aca="false">IF(AQ250=1,1,IF(B249&lt;&gt;0,1,IF(C249&lt;&gt;0,1,IF(D249&lt;&gt;0,1,IF(E249&lt;&gt;0,1,"")))))</f>
        <v/>
      </c>
      <c r="AR249" s="157" t="str">
        <f aca="false">IF(AP249=0," ",IF(AP249&lt;&gt;AP248,AP249," "))</f>
        <v> </v>
      </c>
      <c r="AS249" s="732"/>
      <c r="AT249" s="730" t="n">
        <f aca="false">IF(AP249&lt;&gt;AR249,(IF('ORÇ.GLOBAL P CAIXA'!I250="",J249*(INFORMAÇÕES!$Q$99/INFORMAÇÕES!$Q$102),IF('ORÇ.GLOBAL P CAIXA'!I250="R",J249,0))),0)</f>
        <v>0</v>
      </c>
      <c r="AU249" s="75" t="n">
        <f aca="false">IF(AP249&lt;&gt;AR249,(IF('ORÇ.GLOBAL P CAIXA'!I250="",J249*(INFORMAÇÕES!$Q$100/INFORMAÇÕES!$Q$102),IF('ORÇ.GLOBAL P CAIXA'!I250="C",J249,0))),0)</f>
        <v>0</v>
      </c>
      <c r="AV249" s="75" t="n">
        <f aca="false">IF(AP249&lt;&gt;AR249,(IF('ORÇ.GLOBAL P CAIXA'!I250="",J249*INFORMAÇÕES!$U$115,IF('ORÇ.GLOBAL P CAIXA'!I250="CF",J249,0))),0)</f>
        <v>0</v>
      </c>
      <c r="AW249" s="75" t="n">
        <f aca="false">IF(AP249&lt;&gt;AR249,(IF('ORÇ.GLOBAL P CAIXA'!I250="",J249*INFORMAÇÕES!$U$116,IF('ORÇ.GLOBAL P CAIXA'!I250="O",J249,0))),0)</f>
        <v>0</v>
      </c>
      <c r="AX249" s="731" t="n">
        <f aca="false">IF(E249&lt;&gt;0,J249,0)</f>
        <v>0</v>
      </c>
      <c r="AY249" s="730" t="n">
        <f aca="false">IF(AP249&lt;&gt;AR249,(IF('ORÇ.GLOBAL P CAIXA'!I250="",L249*(INFORMAÇÕES!$Q$99/INFORMAÇÕES!$Q$102),IF('ORÇ.GLOBAL P CAIXA'!I250="R",L249,0))),0)</f>
        <v>0</v>
      </c>
      <c r="AZ249" s="75" t="n">
        <f aca="false">IF(AP249&lt;&gt;AR249,(IF('ORÇ.GLOBAL P CAIXA'!I250="",L249*(INFORMAÇÕES!$Q$100/INFORMAÇÕES!$Q$102),IF('ORÇ.GLOBAL P CAIXA'!I250="C",L249,0))),0)</f>
        <v>0</v>
      </c>
      <c r="BA249" s="75" t="n">
        <f aca="false">IF(AP249&lt;&gt;AR249,(IF('ORÇ.GLOBAL P CAIXA'!I250="",L249*INFORMAÇÕES!$U$115,IF('ORÇ.GLOBAL P CAIXA'!I250="CF",L249,0))),0)</f>
        <v>0</v>
      </c>
      <c r="BB249" s="75" t="n">
        <f aca="false">IF(AP249&lt;&gt;AR249,(IF('ORÇ.GLOBAL P CAIXA'!I250="",L249*INFORMAÇÕES!$U$116,IF('ORÇ.GLOBAL P CAIXA'!I250="O",L249,0))),0)</f>
        <v>0</v>
      </c>
      <c r="BC249" s="731" t="n">
        <f aca="false">IF(E249&lt;&gt;0,L249,0)</f>
        <v>0</v>
      </c>
    </row>
    <row r="250" s="174" customFormat="true" ht="14.25" hidden="false" customHeight="false" outlineLevel="0" collapsed="false">
      <c r="A250" s="159" t="n">
        <v>240</v>
      </c>
      <c r="B250" s="160" t="n">
        <f aca="false">'ORÇ.REPROG. P CAIXA'!B252</f>
        <v>0</v>
      </c>
      <c r="C250" s="723" t="n">
        <f aca="false">'ORÇ.REPROG. P CAIXA'!C252</f>
        <v>0</v>
      </c>
      <c r="D250" s="162" t="n">
        <f aca="false">'ORÇ.REPROG. P CAIXA'!D252</f>
        <v>0</v>
      </c>
      <c r="E250" s="163" t="n">
        <f aca="false">IF('BM GLOBAL'!$P$1&lt;&gt;0,'ORÇ.REPROG. P CAIXA'!E252,'ORÇ.REPROG. P CAIXA'!H252)</f>
        <v>0</v>
      </c>
      <c r="F250" s="163" t="n">
        <f aca="false">IF('BM GLOBAL'!$P$1&lt;&gt;0,IF('ORÇ.GLOBAL P CAIXA'!K251=0,'ORÇ.GLOBAL EMPRESA'!G251,'ORÇ.GLOBAL P CAIXA'!F251),'ORÇ.REPROG. P CAIXA'!I252)</f>
        <v>0</v>
      </c>
      <c r="G250" s="163" t="n">
        <f aca="false">IF(E250&lt;&gt;0,ROUND(E250*F250,2),IF(AO250=0,(SUMIF('ORÇ.REPROG. P CAIXA'!$AC$13:$AC$1012,B250,$AO$11:$AO$1010)),AO250))</f>
        <v>0</v>
      </c>
      <c r="H250" s="163" t="n">
        <f aca="false">IF(J250&lt;&gt;0,IF(E250&lt;&gt;0,J250/F250,0),0)</f>
        <v>0</v>
      </c>
      <c r="I250" s="163" t="n">
        <f aca="false">IF(L250&lt;&gt;0,IF(E250&lt;&gt;0,L250/F250,0),0)</f>
        <v>0</v>
      </c>
      <c r="J250" s="163" t="n">
        <f aca="false">IF(E250&lt;&gt;0,ROUND(INDEX($P$11:$AM$1010,$A250,$L$1),2),IF(AX250=0,(SUMIF($AP$11:$AP$1010,B250,$AX$11:$AX$1010)),AX250))</f>
        <v>0</v>
      </c>
      <c r="K250" s="163" t="n">
        <f aca="false">IF(G250=0,0,(J250/G250)*100)</f>
        <v>0</v>
      </c>
      <c r="L250" s="163" t="n">
        <f aca="false">IF(E250&lt;&gt;0,ROUND(IF($L$1=1,SUM(P250),"0")+IF($L$1=2,SUM($P250:Q250),"0")+IF($L$1=3,SUM($P250:R250),"0")+IF($L$1=4,SUM($P250:S250),"0")+IF($L$1=5,SUM($P250:T250),"0")+IF($L$1=6,SUM($P250:U250),"0")+IF($L$1=7,SUM($P250:V250),"0")+IF($L$1=8,SUM($P250:W250),"0")+IF($L$1=9,SUM($P250:X250),"0")+IF($L$1=10,SUM($P250:Y250),"0")+IF($L$1=11,SUM($P250:Z250),"0")+IF($L$1=12,SUM($P250:AA250),"0")+IF($L$1=13,SUM($P250:AB250),"0")+IF($L$1=14,SUM($P250:AC250),"0")+IF($L$1=15,SUM($P250:AD250),"0")+IF($L$1=16,SUM($P250:AE250),"0")+IF($L$1=17,SUM($P250:AF250),"0")+IF($L$1=18,SUM($P250:AG250),"0")+IF($L$1=19,SUM($P250:AH250),"0")+IF($L$1=20,SUM($P250:AI250),"0")+IF($L$1=21,SUM($P250:AJ250),"0")+IF($L$1=22,SUM($P250:AK250),"0")+IF($L$1=23,SUM($P250:AL250),"0")+IF($L$1=24,SUM($P250:AM250),"0"),2),IF(BC250=0,(SUMIF($AP$11:$AP$1010,B250,$BC$11:$BC$1010)),BC250))</f>
        <v>0</v>
      </c>
      <c r="M250" s="163" t="n">
        <f aca="false">IF(G250=0,0,(L250/G250)*100)</f>
        <v>0</v>
      </c>
      <c r="N250" s="168" t="str">
        <f aca="false">IF(B250&gt;0,"ok","ocultar")</f>
        <v>ocultar</v>
      </c>
      <c r="O250" s="650"/>
      <c r="P250" s="724"/>
      <c r="Q250" s="725"/>
      <c r="R250" s="725"/>
      <c r="S250" s="725"/>
      <c r="T250" s="725"/>
      <c r="U250" s="725"/>
      <c r="V250" s="725"/>
      <c r="W250" s="725"/>
      <c r="X250" s="725"/>
      <c r="Y250" s="725"/>
      <c r="Z250" s="725"/>
      <c r="AA250" s="726"/>
      <c r="AB250" s="726"/>
      <c r="AC250" s="726"/>
      <c r="AD250" s="726"/>
      <c r="AE250" s="726"/>
      <c r="AF250" s="726"/>
      <c r="AG250" s="726"/>
      <c r="AH250" s="726"/>
      <c r="AI250" s="726"/>
      <c r="AJ250" s="726"/>
      <c r="AK250" s="726"/>
      <c r="AL250" s="726"/>
      <c r="AM250" s="727"/>
      <c r="AO250" s="728" t="n">
        <f aca="false">IF(E250&lt;&gt;0,G250,0)</f>
        <v>0</v>
      </c>
      <c r="AP250" s="157" t="n">
        <f aca="false">IF(B250=0,AP249,IF(ISNONTEXT(B250)=TRUE(),INT(B250),INT(LEFT(B250,FIND(".",B250)-1))))</f>
        <v>3</v>
      </c>
      <c r="AQ250" s="157" t="str">
        <f aca="false">IF(AQ251=1,1,IF(B250&lt;&gt;0,1,IF(C250&lt;&gt;0,1,IF(D250&lt;&gt;0,1,IF(E250&lt;&gt;0,1,"")))))</f>
        <v/>
      </c>
      <c r="AR250" s="157" t="str">
        <f aca="false">IF(AP250=0," ",IF(AP250&lt;&gt;AP249,AP250," "))</f>
        <v> </v>
      </c>
      <c r="AS250" s="732"/>
      <c r="AT250" s="730" t="n">
        <f aca="false">IF(AP250&lt;&gt;AR250,(IF('ORÇ.GLOBAL P CAIXA'!I251="",J250*(INFORMAÇÕES!$Q$99/INFORMAÇÕES!$Q$102),IF('ORÇ.GLOBAL P CAIXA'!I251="R",J250,0))),0)</f>
        <v>0</v>
      </c>
      <c r="AU250" s="75" t="n">
        <f aca="false">IF(AP250&lt;&gt;AR250,(IF('ORÇ.GLOBAL P CAIXA'!I251="",J250*(INFORMAÇÕES!$Q$100/INFORMAÇÕES!$Q$102),IF('ORÇ.GLOBAL P CAIXA'!I251="C",J250,0))),0)</f>
        <v>0</v>
      </c>
      <c r="AV250" s="75" t="n">
        <f aca="false">IF(AP250&lt;&gt;AR250,(IF('ORÇ.GLOBAL P CAIXA'!I251="",J250*INFORMAÇÕES!$U$115,IF('ORÇ.GLOBAL P CAIXA'!I251="CF",J250,0))),0)</f>
        <v>0</v>
      </c>
      <c r="AW250" s="75" t="n">
        <f aca="false">IF(AP250&lt;&gt;AR250,(IF('ORÇ.GLOBAL P CAIXA'!I251="",J250*INFORMAÇÕES!$U$116,IF('ORÇ.GLOBAL P CAIXA'!I251="O",J250,0))),0)</f>
        <v>0</v>
      </c>
      <c r="AX250" s="731" t="n">
        <f aca="false">IF(E250&lt;&gt;0,J250,0)</f>
        <v>0</v>
      </c>
      <c r="AY250" s="730" t="n">
        <f aca="false">IF(AP250&lt;&gt;AR250,(IF('ORÇ.GLOBAL P CAIXA'!I251="",L250*(INFORMAÇÕES!$Q$99/INFORMAÇÕES!$Q$102),IF('ORÇ.GLOBAL P CAIXA'!I251="R",L250,0))),0)</f>
        <v>0</v>
      </c>
      <c r="AZ250" s="75" t="n">
        <f aca="false">IF(AP250&lt;&gt;AR250,(IF('ORÇ.GLOBAL P CAIXA'!I251="",L250*(INFORMAÇÕES!$Q$100/INFORMAÇÕES!$Q$102),IF('ORÇ.GLOBAL P CAIXA'!I251="C",L250,0))),0)</f>
        <v>0</v>
      </c>
      <c r="BA250" s="75" t="n">
        <f aca="false">IF(AP250&lt;&gt;AR250,(IF('ORÇ.GLOBAL P CAIXA'!I251="",L250*INFORMAÇÕES!$U$115,IF('ORÇ.GLOBAL P CAIXA'!I251="CF",L250,0))),0)</f>
        <v>0</v>
      </c>
      <c r="BB250" s="75" t="n">
        <f aca="false">IF(AP250&lt;&gt;AR250,(IF('ORÇ.GLOBAL P CAIXA'!I251="",L250*INFORMAÇÕES!$U$116,IF('ORÇ.GLOBAL P CAIXA'!I251="O",L250,0))),0)</f>
        <v>0</v>
      </c>
      <c r="BC250" s="731" t="n">
        <f aca="false">IF(E250&lt;&gt;0,L250,0)</f>
        <v>0</v>
      </c>
    </row>
    <row r="251" s="174" customFormat="true" ht="14.25" hidden="false" customHeight="false" outlineLevel="0" collapsed="false">
      <c r="A251" s="159" t="n">
        <v>241</v>
      </c>
      <c r="B251" s="160" t="n">
        <f aca="false">'ORÇ.REPROG. P CAIXA'!B253</f>
        <v>0</v>
      </c>
      <c r="C251" s="723" t="n">
        <f aca="false">'ORÇ.REPROG. P CAIXA'!C253</f>
        <v>0</v>
      </c>
      <c r="D251" s="162" t="n">
        <f aca="false">'ORÇ.REPROG. P CAIXA'!D253</f>
        <v>0</v>
      </c>
      <c r="E251" s="163" t="n">
        <f aca="false">IF('BM GLOBAL'!$P$1&lt;&gt;0,'ORÇ.REPROG. P CAIXA'!E253,'ORÇ.REPROG. P CAIXA'!H253)</f>
        <v>0</v>
      </c>
      <c r="F251" s="163" t="n">
        <f aca="false">IF('BM GLOBAL'!$P$1&lt;&gt;0,IF('ORÇ.GLOBAL P CAIXA'!K252=0,'ORÇ.GLOBAL EMPRESA'!G252,'ORÇ.GLOBAL P CAIXA'!F252),'ORÇ.REPROG. P CAIXA'!I253)</f>
        <v>0</v>
      </c>
      <c r="G251" s="163" t="n">
        <f aca="false">IF(E251&lt;&gt;0,ROUND(E251*F251,2),IF(AO251=0,(SUMIF('ORÇ.REPROG. P CAIXA'!$AC$13:$AC$1012,B251,$AO$11:$AO$1010)),AO251))</f>
        <v>0</v>
      </c>
      <c r="H251" s="163" t="n">
        <f aca="false">IF(J251&lt;&gt;0,IF(E251&lt;&gt;0,J251/F251,0),0)</f>
        <v>0</v>
      </c>
      <c r="I251" s="163" t="n">
        <f aca="false">IF(L251&lt;&gt;0,IF(E251&lt;&gt;0,L251/F251,0),0)</f>
        <v>0</v>
      </c>
      <c r="J251" s="163" t="n">
        <f aca="false">IF(E251&lt;&gt;0,ROUND(INDEX($P$11:$AM$1010,$A251,$L$1),2),IF(AX251=0,(SUMIF($AP$11:$AP$1010,B251,$AX$11:$AX$1010)),AX251))</f>
        <v>0</v>
      </c>
      <c r="K251" s="163" t="n">
        <f aca="false">IF(G251=0,0,(J251/G251)*100)</f>
        <v>0</v>
      </c>
      <c r="L251" s="163" t="n">
        <f aca="false">IF(E251&lt;&gt;0,ROUND(IF($L$1=1,SUM(P251),"0")+IF($L$1=2,SUM($P251:Q251),"0")+IF($L$1=3,SUM($P251:R251),"0")+IF($L$1=4,SUM($P251:S251),"0")+IF($L$1=5,SUM($P251:T251),"0")+IF($L$1=6,SUM($P251:U251),"0")+IF($L$1=7,SUM($P251:V251),"0")+IF($L$1=8,SUM($P251:W251),"0")+IF($L$1=9,SUM($P251:X251),"0")+IF($L$1=10,SUM($P251:Y251),"0")+IF($L$1=11,SUM($P251:Z251),"0")+IF($L$1=12,SUM($P251:AA251),"0")+IF($L$1=13,SUM($P251:AB251),"0")+IF($L$1=14,SUM($P251:AC251),"0")+IF($L$1=15,SUM($P251:AD251),"0")+IF($L$1=16,SUM($P251:AE251),"0")+IF($L$1=17,SUM($P251:AF251),"0")+IF($L$1=18,SUM($P251:AG251),"0")+IF($L$1=19,SUM($P251:AH251),"0")+IF($L$1=20,SUM($P251:AI251),"0")+IF($L$1=21,SUM($P251:AJ251),"0")+IF($L$1=22,SUM($P251:AK251),"0")+IF($L$1=23,SUM($P251:AL251),"0")+IF($L$1=24,SUM($P251:AM251),"0"),2),IF(BC251=0,(SUMIF($AP$11:$AP$1010,B251,$BC$11:$BC$1010)),BC251))</f>
        <v>0</v>
      </c>
      <c r="M251" s="163" t="n">
        <f aca="false">IF(G251=0,0,(L251/G251)*100)</f>
        <v>0</v>
      </c>
      <c r="N251" s="168" t="str">
        <f aca="false">IF(B251&gt;0,"ok","ocultar")</f>
        <v>ocultar</v>
      </c>
      <c r="O251" s="650"/>
      <c r="P251" s="724"/>
      <c r="Q251" s="725"/>
      <c r="R251" s="725"/>
      <c r="S251" s="725"/>
      <c r="T251" s="725"/>
      <c r="U251" s="725"/>
      <c r="V251" s="725"/>
      <c r="W251" s="725"/>
      <c r="X251" s="725"/>
      <c r="Y251" s="725"/>
      <c r="Z251" s="725"/>
      <c r="AA251" s="726"/>
      <c r="AB251" s="726"/>
      <c r="AC251" s="726"/>
      <c r="AD251" s="726"/>
      <c r="AE251" s="726"/>
      <c r="AF251" s="726"/>
      <c r="AG251" s="726"/>
      <c r="AH251" s="726"/>
      <c r="AI251" s="726"/>
      <c r="AJ251" s="726"/>
      <c r="AK251" s="726"/>
      <c r="AL251" s="726"/>
      <c r="AM251" s="727"/>
      <c r="AO251" s="728" t="n">
        <f aca="false">IF(E251&lt;&gt;0,G251,0)</f>
        <v>0</v>
      </c>
      <c r="AP251" s="157" t="n">
        <f aca="false">IF(B251=0,AP250,IF(ISNONTEXT(B251)=TRUE(),INT(B251),INT(LEFT(B251,FIND(".",B251)-1))))</f>
        <v>3</v>
      </c>
      <c r="AQ251" s="157" t="str">
        <f aca="false">IF(AQ252=1,1,IF(B251&lt;&gt;0,1,IF(C251&lt;&gt;0,1,IF(D251&lt;&gt;0,1,IF(E251&lt;&gt;0,1,"")))))</f>
        <v/>
      </c>
      <c r="AR251" s="157" t="str">
        <f aca="false">IF(AP251=0," ",IF(AP251&lt;&gt;AP250,AP251," "))</f>
        <v> </v>
      </c>
      <c r="AS251" s="732"/>
      <c r="AT251" s="730" t="n">
        <f aca="false">IF(AP251&lt;&gt;AR251,(IF('ORÇ.GLOBAL P CAIXA'!I252="",J251*(INFORMAÇÕES!$Q$99/INFORMAÇÕES!$Q$102),IF('ORÇ.GLOBAL P CAIXA'!I252="R",J251,0))),0)</f>
        <v>0</v>
      </c>
      <c r="AU251" s="75" t="n">
        <f aca="false">IF(AP251&lt;&gt;AR251,(IF('ORÇ.GLOBAL P CAIXA'!I252="",J251*(INFORMAÇÕES!$Q$100/INFORMAÇÕES!$Q$102),IF('ORÇ.GLOBAL P CAIXA'!I252="C",J251,0))),0)</f>
        <v>0</v>
      </c>
      <c r="AV251" s="75" t="n">
        <f aca="false">IF(AP251&lt;&gt;AR251,(IF('ORÇ.GLOBAL P CAIXA'!I252="",J251*INFORMAÇÕES!$U$115,IF('ORÇ.GLOBAL P CAIXA'!I252="CF",J251,0))),0)</f>
        <v>0</v>
      </c>
      <c r="AW251" s="75" t="n">
        <f aca="false">IF(AP251&lt;&gt;AR251,(IF('ORÇ.GLOBAL P CAIXA'!I252="",J251*INFORMAÇÕES!$U$116,IF('ORÇ.GLOBAL P CAIXA'!I252="O",J251,0))),0)</f>
        <v>0</v>
      </c>
      <c r="AX251" s="731" t="n">
        <f aca="false">IF(E251&lt;&gt;0,J251,0)</f>
        <v>0</v>
      </c>
      <c r="AY251" s="730" t="n">
        <f aca="false">IF(AP251&lt;&gt;AR251,(IF('ORÇ.GLOBAL P CAIXA'!I252="",L251*(INFORMAÇÕES!$Q$99/INFORMAÇÕES!$Q$102),IF('ORÇ.GLOBAL P CAIXA'!I252="R",L251,0))),0)</f>
        <v>0</v>
      </c>
      <c r="AZ251" s="75" t="n">
        <f aca="false">IF(AP251&lt;&gt;AR251,(IF('ORÇ.GLOBAL P CAIXA'!I252="",L251*(INFORMAÇÕES!$Q$100/INFORMAÇÕES!$Q$102),IF('ORÇ.GLOBAL P CAIXA'!I252="C",L251,0))),0)</f>
        <v>0</v>
      </c>
      <c r="BA251" s="75" t="n">
        <f aca="false">IF(AP251&lt;&gt;AR251,(IF('ORÇ.GLOBAL P CAIXA'!I252="",L251*INFORMAÇÕES!$U$115,IF('ORÇ.GLOBAL P CAIXA'!I252="CF",L251,0))),0)</f>
        <v>0</v>
      </c>
      <c r="BB251" s="75" t="n">
        <f aca="false">IF(AP251&lt;&gt;AR251,(IF('ORÇ.GLOBAL P CAIXA'!I252="",L251*INFORMAÇÕES!$U$116,IF('ORÇ.GLOBAL P CAIXA'!I252="O",L251,0))),0)</f>
        <v>0</v>
      </c>
      <c r="BC251" s="731" t="n">
        <f aca="false">IF(E251&lt;&gt;0,L251,0)</f>
        <v>0</v>
      </c>
    </row>
    <row r="252" s="174" customFormat="true" ht="14.25" hidden="false" customHeight="false" outlineLevel="0" collapsed="false">
      <c r="A252" s="159" t="n">
        <v>242</v>
      </c>
      <c r="B252" s="160" t="n">
        <f aca="false">'ORÇ.REPROG. P CAIXA'!B254</f>
        <v>0</v>
      </c>
      <c r="C252" s="723" t="n">
        <f aca="false">'ORÇ.REPROG. P CAIXA'!C254</f>
        <v>0</v>
      </c>
      <c r="D252" s="162" t="n">
        <f aca="false">'ORÇ.REPROG. P CAIXA'!D254</f>
        <v>0</v>
      </c>
      <c r="E252" s="163" t="n">
        <f aca="false">IF('BM GLOBAL'!$P$1&lt;&gt;0,'ORÇ.REPROG. P CAIXA'!E254,'ORÇ.REPROG. P CAIXA'!H254)</f>
        <v>0</v>
      </c>
      <c r="F252" s="163" t="n">
        <f aca="false">IF('BM GLOBAL'!$P$1&lt;&gt;0,IF('ORÇ.GLOBAL P CAIXA'!K253=0,'ORÇ.GLOBAL EMPRESA'!G253,'ORÇ.GLOBAL P CAIXA'!F253),'ORÇ.REPROG. P CAIXA'!I254)</f>
        <v>0</v>
      </c>
      <c r="G252" s="163" t="n">
        <f aca="false">IF(E252&lt;&gt;0,ROUND(E252*F252,2),IF(AO252=0,(SUMIF('ORÇ.REPROG. P CAIXA'!$AC$13:$AC$1012,B252,$AO$11:$AO$1010)),AO252))</f>
        <v>0</v>
      </c>
      <c r="H252" s="163" t="n">
        <f aca="false">IF(J252&lt;&gt;0,IF(E252&lt;&gt;0,J252/F252,0),0)</f>
        <v>0</v>
      </c>
      <c r="I252" s="163" t="n">
        <f aca="false">IF(L252&lt;&gt;0,IF(E252&lt;&gt;0,L252/F252,0),0)</f>
        <v>0</v>
      </c>
      <c r="J252" s="163" t="n">
        <f aca="false">IF(E252&lt;&gt;0,ROUND(INDEX($P$11:$AM$1010,$A252,$L$1),2),IF(AX252=0,(SUMIF($AP$11:$AP$1010,B252,$AX$11:$AX$1010)),AX252))</f>
        <v>0</v>
      </c>
      <c r="K252" s="163" t="n">
        <f aca="false">IF(G252=0,0,(J252/G252)*100)</f>
        <v>0</v>
      </c>
      <c r="L252" s="163" t="n">
        <f aca="false">IF(E252&lt;&gt;0,ROUND(IF($L$1=1,SUM(P252),"0")+IF($L$1=2,SUM($P252:Q252),"0")+IF($L$1=3,SUM($P252:R252),"0")+IF($L$1=4,SUM($P252:S252),"0")+IF($L$1=5,SUM($P252:T252),"0")+IF($L$1=6,SUM($P252:U252),"0")+IF($L$1=7,SUM($P252:V252),"0")+IF($L$1=8,SUM($P252:W252),"0")+IF($L$1=9,SUM($P252:X252),"0")+IF($L$1=10,SUM($P252:Y252),"0")+IF($L$1=11,SUM($P252:Z252),"0")+IF($L$1=12,SUM($P252:AA252),"0")+IF($L$1=13,SUM($P252:AB252),"0")+IF($L$1=14,SUM($P252:AC252),"0")+IF($L$1=15,SUM($P252:AD252),"0")+IF($L$1=16,SUM($P252:AE252),"0")+IF($L$1=17,SUM($P252:AF252),"0")+IF($L$1=18,SUM($P252:AG252),"0")+IF($L$1=19,SUM($P252:AH252),"0")+IF($L$1=20,SUM($P252:AI252),"0")+IF($L$1=21,SUM($P252:AJ252),"0")+IF($L$1=22,SUM($P252:AK252),"0")+IF($L$1=23,SUM($P252:AL252),"0")+IF($L$1=24,SUM($P252:AM252),"0"),2),IF(BC252=0,(SUMIF($AP$11:$AP$1010,B252,$BC$11:$BC$1010)),BC252))</f>
        <v>0</v>
      </c>
      <c r="M252" s="163" t="n">
        <f aca="false">IF(G252=0,0,(L252/G252)*100)</f>
        <v>0</v>
      </c>
      <c r="N252" s="168" t="str">
        <f aca="false">IF(B252&gt;0,"ok","ocultar")</f>
        <v>ocultar</v>
      </c>
      <c r="O252" s="650"/>
      <c r="P252" s="724"/>
      <c r="Q252" s="725"/>
      <c r="R252" s="725"/>
      <c r="S252" s="725"/>
      <c r="T252" s="725"/>
      <c r="U252" s="725"/>
      <c r="V252" s="725"/>
      <c r="W252" s="725"/>
      <c r="X252" s="725"/>
      <c r="Y252" s="725"/>
      <c r="Z252" s="725"/>
      <c r="AA252" s="726"/>
      <c r="AB252" s="726"/>
      <c r="AC252" s="726"/>
      <c r="AD252" s="726"/>
      <c r="AE252" s="726"/>
      <c r="AF252" s="726"/>
      <c r="AG252" s="726"/>
      <c r="AH252" s="726"/>
      <c r="AI252" s="726"/>
      <c r="AJ252" s="726"/>
      <c r="AK252" s="726"/>
      <c r="AL252" s="726"/>
      <c r="AM252" s="727"/>
      <c r="AO252" s="728" t="n">
        <f aca="false">IF(E252&lt;&gt;0,G252,0)</f>
        <v>0</v>
      </c>
      <c r="AP252" s="157" t="n">
        <f aca="false">IF(B252=0,AP251,IF(ISNONTEXT(B252)=TRUE(),INT(B252),INT(LEFT(B252,FIND(".",B252)-1))))</f>
        <v>3</v>
      </c>
      <c r="AQ252" s="157" t="str">
        <f aca="false">IF(AQ253=1,1,IF(B252&lt;&gt;0,1,IF(C252&lt;&gt;0,1,IF(D252&lt;&gt;0,1,IF(E252&lt;&gt;0,1,"")))))</f>
        <v/>
      </c>
      <c r="AR252" s="157" t="str">
        <f aca="false">IF(AP252=0," ",IF(AP252&lt;&gt;AP251,AP252," "))</f>
        <v> </v>
      </c>
      <c r="AS252" s="732"/>
      <c r="AT252" s="730" t="n">
        <f aca="false">IF(AP252&lt;&gt;AR252,(IF('ORÇ.GLOBAL P CAIXA'!I253="",J252*(INFORMAÇÕES!$Q$99/INFORMAÇÕES!$Q$102),IF('ORÇ.GLOBAL P CAIXA'!I253="R",J252,0))),0)</f>
        <v>0</v>
      </c>
      <c r="AU252" s="75" t="n">
        <f aca="false">IF(AP252&lt;&gt;AR252,(IF('ORÇ.GLOBAL P CAIXA'!I253="",J252*(INFORMAÇÕES!$Q$100/INFORMAÇÕES!$Q$102),IF('ORÇ.GLOBAL P CAIXA'!I253="C",J252,0))),0)</f>
        <v>0</v>
      </c>
      <c r="AV252" s="75" t="n">
        <f aca="false">IF(AP252&lt;&gt;AR252,(IF('ORÇ.GLOBAL P CAIXA'!I253="",J252*INFORMAÇÕES!$U$115,IF('ORÇ.GLOBAL P CAIXA'!I253="CF",J252,0))),0)</f>
        <v>0</v>
      </c>
      <c r="AW252" s="75" t="n">
        <f aca="false">IF(AP252&lt;&gt;AR252,(IF('ORÇ.GLOBAL P CAIXA'!I253="",J252*INFORMAÇÕES!$U$116,IF('ORÇ.GLOBAL P CAIXA'!I253="O",J252,0))),0)</f>
        <v>0</v>
      </c>
      <c r="AX252" s="731" t="n">
        <f aca="false">IF(E252&lt;&gt;0,J252,0)</f>
        <v>0</v>
      </c>
      <c r="AY252" s="730" t="n">
        <f aca="false">IF(AP252&lt;&gt;AR252,(IF('ORÇ.GLOBAL P CAIXA'!I253="",L252*(INFORMAÇÕES!$Q$99/INFORMAÇÕES!$Q$102),IF('ORÇ.GLOBAL P CAIXA'!I253="R",L252,0))),0)</f>
        <v>0</v>
      </c>
      <c r="AZ252" s="75" t="n">
        <f aca="false">IF(AP252&lt;&gt;AR252,(IF('ORÇ.GLOBAL P CAIXA'!I253="",L252*(INFORMAÇÕES!$Q$100/INFORMAÇÕES!$Q$102),IF('ORÇ.GLOBAL P CAIXA'!I253="C",L252,0))),0)</f>
        <v>0</v>
      </c>
      <c r="BA252" s="75" t="n">
        <f aca="false">IF(AP252&lt;&gt;AR252,(IF('ORÇ.GLOBAL P CAIXA'!I253="",L252*INFORMAÇÕES!$U$115,IF('ORÇ.GLOBAL P CAIXA'!I253="CF",L252,0))),0)</f>
        <v>0</v>
      </c>
      <c r="BB252" s="75" t="n">
        <f aca="false">IF(AP252&lt;&gt;AR252,(IF('ORÇ.GLOBAL P CAIXA'!I253="",L252*INFORMAÇÕES!$U$116,IF('ORÇ.GLOBAL P CAIXA'!I253="O",L252,0))),0)</f>
        <v>0</v>
      </c>
      <c r="BC252" s="731" t="n">
        <f aca="false">IF(E252&lt;&gt;0,L252,0)</f>
        <v>0</v>
      </c>
    </row>
    <row r="253" s="174" customFormat="true" ht="14.25" hidden="false" customHeight="false" outlineLevel="0" collapsed="false">
      <c r="A253" s="159" t="n">
        <v>243</v>
      </c>
      <c r="B253" s="160" t="n">
        <f aca="false">'ORÇ.REPROG. P CAIXA'!B255</f>
        <v>0</v>
      </c>
      <c r="C253" s="723" t="n">
        <f aca="false">'ORÇ.REPROG. P CAIXA'!C255</f>
        <v>0</v>
      </c>
      <c r="D253" s="162" t="n">
        <f aca="false">'ORÇ.REPROG. P CAIXA'!D255</f>
        <v>0</v>
      </c>
      <c r="E253" s="163" t="n">
        <f aca="false">IF('BM GLOBAL'!$P$1&lt;&gt;0,'ORÇ.REPROG. P CAIXA'!E255,'ORÇ.REPROG. P CAIXA'!H255)</f>
        <v>0</v>
      </c>
      <c r="F253" s="163" t="n">
        <f aca="false">IF('BM GLOBAL'!$P$1&lt;&gt;0,IF('ORÇ.GLOBAL P CAIXA'!K254=0,'ORÇ.GLOBAL EMPRESA'!G254,'ORÇ.GLOBAL P CAIXA'!F254),'ORÇ.REPROG. P CAIXA'!I255)</f>
        <v>0</v>
      </c>
      <c r="G253" s="163" t="n">
        <f aca="false">IF(E253&lt;&gt;0,ROUND(E253*F253,2),IF(AO253=0,(SUMIF('ORÇ.REPROG. P CAIXA'!$AC$13:$AC$1012,B253,$AO$11:$AO$1010)),AO253))</f>
        <v>0</v>
      </c>
      <c r="H253" s="163" t="n">
        <f aca="false">IF(J253&lt;&gt;0,IF(E253&lt;&gt;0,J253/F253,0),0)</f>
        <v>0</v>
      </c>
      <c r="I253" s="163" t="n">
        <f aca="false">IF(L253&lt;&gt;0,IF(E253&lt;&gt;0,L253/F253,0),0)</f>
        <v>0</v>
      </c>
      <c r="J253" s="163" t="n">
        <f aca="false">IF(E253&lt;&gt;0,ROUND(INDEX($P$11:$AM$1010,$A253,$L$1),2),IF(AX253=0,(SUMIF($AP$11:$AP$1010,B253,$AX$11:$AX$1010)),AX253))</f>
        <v>0</v>
      </c>
      <c r="K253" s="163" t="n">
        <f aca="false">IF(G253=0,0,(J253/G253)*100)</f>
        <v>0</v>
      </c>
      <c r="L253" s="163" t="n">
        <f aca="false">IF(E253&lt;&gt;0,ROUND(IF($L$1=1,SUM(P253),"0")+IF($L$1=2,SUM($P253:Q253),"0")+IF($L$1=3,SUM($P253:R253),"0")+IF($L$1=4,SUM($P253:S253),"0")+IF($L$1=5,SUM($P253:T253),"0")+IF($L$1=6,SUM($P253:U253),"0")+IF($L$1=7,SUM($P253:V253),"0")+IF($L$1=8,SUM($P253:W253),"0")+IF($L$1=9,SUM($P253:X253),"0")+IF($L$1=10,SUM($P253:Y253),"0")+IF($L$1=11,SUM($P253:Z253),"0")+IF($L$1=12,SUM($P253:AA253),"0")+IF($L$1=13,SUM($P253:AB253),"0")+IF($L$1=14,SUM($P253:AC253),"0")+IF($L$1=15,SUM($P253:AD253),"0")+IF($L$1=16,SUM($P253:AE253),"0")+IF($L$1=17,SUM($P253:AF253),"0")+IF($L$1=18,SUM($P253:AG253),"0")+IF($L$1=19,SUM($P253:AH253),"0")+IF($L$1=20,SUM($P253:AI253),"0")+IF($L$1=21,SUM($P253:AJ253),"0")+IF($L$1=22,SUM($P253:AK253),"0")+IF($L$1=23,SUM($P253:AL253),"0")+IF($L$1=24,SUM($P253:AM253),"0"),2),IF(BC253=0,(SUMIF($AP$11:$AP$1010,B253,$BC$11:$BC$1010)),BC253))</f>
        <v>0</v>
      </c>
      <c r="M253" s="163" t="n">
        <f aca="false">IF(G253=0,0,(L253/G253)*100)</f>
        <v>0</v>
      </c>
      <c r="N253" s="168" t="str">
        <f aca="false">IF(B253&gt;0,"ok","ocultar")</f>
        <v>ocultar</v>
      </c>
      <c r="O253" s="650"/>
      <c r="P253" s="724"/>
      <c r="Q253" s="725"/>
      <c r="R253" s="725"/>
      <c r="S253" s="725"/>
      <c r="T253" s="725"/>
      <c r="U253" s="725"/>
      <c r="V253" s="725"/>
      <c r="W253" s="725"/>
      <c r="X253" s="725"/>
      <c r="Y253" s="725"/>
      <c r="Z253" s="725"/>
      <c r="AA253" s="726"/>
      <c r="AB253" s="726"/>
      <c r="AC253" s="726"/>
      <c r="AD253" s="726"/>
      <c r="AE253" s="726"/>
      <c r="AF253" s="726"/>
      <c r="AG253" s="726"/>
      <c r="AH253" s="726"/>
      <c r="AI253" s="726"/>
      <c r="AJ253" s="726"/>
      <c r="AK253" s="726"/>
      <c r="AL253" s="726"/>
      <c r="AM253" s="727"/>
      <c r="AO253" s="728" t="n">
        <f aca="false">IF(E253&lt;&gt;0,G253,0)</f>
        <v>0</v>
      </c>
      <c r="AP253" s="157" t="n">
        <f aca="false">IF(B253=0,AP252,IF(ISNONTEXT(B253)=TRUE(),INT(B253),INT(LEFT(B253,FIND(".",B253)-1))))</f>
        <v>3</v>
      </c>
      <c r="AQ253" s="157" t="str">
        <f aca="false">IF(AQ254=1,1,IF(B253&lt;&gt;0,1,IF(C253&lt;&gt;0,1,IF(D253&lt;&gt;0,1,IF(E253&lt;&gt;0,1,"")))))</f>
        <v/>
      </c>
      <c r="AR253" s="157" t="str">
        <f aca="false">IF(AP253=0," ",IF(AP253&lt;&gt;AP252,AP253," "))</f>
        <v> </v>
      </c>
      <c r="AS253" s="732"/>
      <c r="AT253" s="730" t="n">
        <f aca="false">IF(AP253&lt;&gt;AR253,(IF('ORÇ.GLOBAL P CAIXA'!I254="",J253*(INFORMAÇÕES!$Q$99/INFORMAÇÕES!$Q$102),IF('ORÇ.GLOBAL P CAIXA'!I254="R",J253,0))),0)</f>
        <v>0</v>
      </c>
      <c r="AU253" s="75" t="n">
        <f aca="false">IF(AP253&lt;&gt;AR253,(IF('ORÇ.GLOBAL P CAIXA'!I254="",J253*(INFORMAÇÕES!$Q$100/INFORMAÇÕES!$Q$102),IF('ORÇ.GLOBAL P CAIXA'!I254="C",J253,0))),0)</f>
        <v>0</v>
      </c>
      <c r="AV253" s="75" t="n">
        <f aca="false">IF(AP253&lt;&gt;AR253,(IF('ORÇ.GLOBAL P CAIXA'!I254="",J253*INFORMAÇÕES!$U$115,IF('ORÇ.GLOBAL P CAIXA'!I254="CF",J253,0))),0)</f>
        <v>0</v>
      </c>
      <c r="AW253" s="75" t="n">
        <f aca="false">IF(AP253&lt;&gt;AR253,(IF('ORÇ.GLOBAL P CAIXA'!I254="",J253*INFORMAÇÕES!$U$116,IF('ORÇ.GLOBAL P CAIXA'!I254="O",J253,0))),0)</f>
        <v>0</v>
      </c>
      <c r="AX253" s="731" t="n">
        <f aca="false">IF(E253&lt;&gt;0,J253,0)</f>
        <v>0</v>
      </c>
      <c r="AY253" s="730" t="n">
        <f aca="false">IF(AP253&lt;&gt;AR253,(IF('ORÇ.GLOBAL P CAIXA'!I254="",L253*(INFORMAÇÕES!$Q$99/INFORMAÇÕES!$Q$102),IF('ORÇ.GLOBAL P CAIXA'!I254="R",L253,0))),0)</f>
        <v>0</v>
      </c>
      <c r="AZ253" s="75" t="n">
        <f aca="false">IF(AP253&lt;&gt;AR253,(IF('ORÇ.GLOBAL P CAIXA'!I254="",L253*(INFORMAÇÕES!$Q$100/INFORMAÇÕES!$Q$102),IF('ORÇ.GLOBAL P CAIXA'!I254="C",L253,0))),0)</f>
        <v>0</v>
      </c>
      <c r="BA253" s="75" t="n">
        <f aca="false">IF(AP253&lt;&gt;AR253,(IF('ORÇ.GLOBAL P CAIXA'!I254="",L253*INFORMAÇÕES!$U$115,IF('ORÇ.GLOBAL P CAIXA'!I254="CF",L253,0))),0)</f>
        <v>0</v>
      </c>
      <c r="BB253" s="75" t="n">
        <f aca="false">IF(AP253&lt;&gt;AR253,(IF('ORÇ.GLOBAL P CAIXA'!I254="",L253*INFORMAÇÕES!$U$116,IF('ORÇ.GLOBAL P CAIXA'!I254="O",L253,0))),0)</f>
        <v>0</v>
      </c>
      <c r="BC253" s="731" t="n">
        <f aca="false">IF(E253&lt;&gt;0,L253,0)</f>
        <v>0</v>
      </c>
    </row>
    <row r="254" s="174" customFormat="true" ht="14.25" hidden="false" customHeight="false" outlineLevel="0" collapsed="false">
      <c r="A254" s="159" t="n">
        <v>244</v>
      </c>
      <c r="B254" s="160" t="n">
        <f aca="false">'ORÇ.REPROG. P CAIXA'!B256</f>
        <v>0</v>
      </c>
      <c r="C254" s="723" t="n">
        <f aca="false">'ORÇ.REPROG. P CAIXA'!C256</f>
        <v>0</v>
      </c>
      <c r="D254" s="162" t="n">
        <f aca="false">'ORÇ.REPROG. P CAIXA'!D256</f>
        <v>0</v>
      </c>
      <c r="E254" s="163" t="n">
        <f aca="false">IF('BM GLOBAL'!$P$1&lt;&gt;0,'ORÇ.REPROG. P CAIXA'!E256,'ORÇ.REPROG. P CAIXA'!H256)</f>
        <v>0</v>
      </c>
      <c r="F254" s="163" t="n">
        <f aca="false">IF('BM GLOBAL'!$P$1&lt;&gt;0,IF('ORÇ.GLOBAL P CAIXA'!K255=0,'ORÇ.GLOBAL EMPRESA'!G255,'ORÇ.GLOBAL P CAIXA'!F255),'ORÇ.REPROG. P CAIXA'!I256)</f>
        <v>0</v>
      </c>
      <c r="G254" s="163" t="n">
        <f aca="false">IF(E254&lt;&gt;0,ROUND(E254*F254,2),IF(AO254=0,(SUMIF('ORÇ.REPROG. P CAIXA'!$AC$13:$AC$1012,B254,$AO$11:$AO$1010)),AO254))</f>
        <v>0</v>
      </c>
      <c r="H254" s="163" t="n">
        <f aca="false">IF(J254&lt;&gt;0,IF(E254&lt;&gt;0,J254/F254,0),0)</f>
        <v>0</v>
      </c>
      <c r="I254" s="163" t="n">
        <f aca="false">IF(L254&lt;&gt;0,IF(E254&lt;&gt;0,L254/F254,0),0)</f>
        <v>0</v>
      </c>
      <c r="J254" s="163" t="n">
        <f aca="false">IF(E254&lt;&gt;0,ROUND(INDEX($P$11:$AM$1010,$A254,$L$1),2),IF(AX254=0,(SUMIF($AP$11:$AP$1010,B254,$AX$11:$AX$1010)),AX254))</f>
        <v>0</v>
      </c>
      <c r="K254" s="163" t="n">
        <f aca="false">IF(G254=0,0,(J254/G254)*100)</f>
        <v>0</v>
      </c>
      <c r="L254" s="163" t="n">
        <f aca="false">IF(E254&lt;&gt;0,ROUND(IF($L$1=1,SUM(P254),"0")+IF($L$1=2,SUM($P254:Q254),"0")+IF($L$1=3,SUM($P254:R254),"0")+IF($L$1=4,SUM($P254:S254),"0")+IF($L$1=5,SUM($P254:T254),"0")+IF($L$1=6,SUM($P254:U254),"0")+IF($L$1=7,SUM($P254:V254),"0")+IF($L$1=8,SUM($P254:W254),"0")+IF($L$1=9,SUM($P254:X254),"0")+IF($L$1=10,SUM($P254:Y254),"0")+IF($L$1=11,SUM($P254:Z254),"0")+IF($L$1=12,SUM($P254:AA254),"0")+IF($L$1=13,SUM($P254:AB254),"0")+IF($L$1=14,SUM($P254:AC254),"0")+IF($L$1=15,SUM($P254:AD254),"0")+IF($L$1=16,SUM($P254:AE254),"0")+IF($L$1=17,SUM($P254:AF254),"0")+IF($L$1=18,SUM($P254:AG254),"0")+IF($L$1=19,SUM($P254:AH254),"0")+IF($L$1=20,SUM($P254:AI254),"0")+IF($L$1=21,SUM($P254:AJ254),"0")+IF($L$1=22,SUM($P254:AK254),"0")+IF($L$1=23,SUM($P254:AL254),"0")+IF($L$1=24,SUM($P254:AM254),"0"),2),IF(BC254=0,(SUMIF($AP$11:$AP$1010,B254,$BC$11:$BC$1010)),BC254))</f>
        <v>0</v>
      </c>
      <c r="M254" s="163" t="n">
        <f aca="false">IF(G254=0,0,(L254/G254)*100)</f>
        <v>0</v>
      </c>
      <c r="N254" s="168" t="str">
        <f aca="false">IF(B254&gt;0,"ok","ocultar")</f>
        <v>ocultar</v>
      </c>
      <c r="O254" s="650"/>
      <c r="P254" s="724"/>
      <c r="Q254" s="725"/>
      <c r="R254" s="725"/>
      <c r="S254" s="725"/>
      <c r="T254" s="725"/>
      <c r="U254" s="725"/>
      <c r="V254" s="725"/>
      <c r="W254" s="725"/>
      <c r="X254" s="725"/>
      <c r="Y254" s="725"/>
      <c r="Z254" s="725"/>
      <c r="AA254" s="726"/>
      <c r="AB254" s="726"/>
      <c r="AC254" s="726"/>
      <c r="AD254" s="726"/>
      <c r="AE254" s="726"/>
      <c r="AF254" s="726"/>
      <c r="AG254" s="726"/>
      <c r="AH254" s="726"/>
      <c r="AI254" s="726"/>
      <c r="AJ254" s="726"/>
      <c r="AK254" s="726"/>
      <c r="AL254" s="726"/>
      <c r="AM254" s="727"/>
      <c r="AO254" s="728" t="n">
        <f aca="false">IF(E254&lt;&gt;0,G254,0)</f>
        <v>0</v>
      </c>
      <c r="AP254" s="157" t="n">
        <f aca="false">IF(B254=0,AP253,IF(ISNONTEXT(B254)=TRUE(),INT(B254),INT(LEFT(B254,FIND(".",B254)-1))))</f>
        <v>3</v>
      </c>
      <c r="AQ254" s="157" t="str">
        <f aca="false">IF(AQ255=1,1,IF(B254&lt;&gt;0,1,IF(C254&lt;&gt;0,1,IF(D254&lt;&gt;0,1,IF(E254&lt;&gt;0,1,"")))))</f>
        <v/>
      </c>
      <c r="AR254" s="157" t="str">
        <f aca="false">IF(AP254=0," ",IF(AP254&lt;&gt;AP253,AP254," "))</f>
        <v> </v>
      </c>
      <c r="AS254" s="732"/>
      <c r="AT254" s="730" t="n">
        <f aca="false">IF(AP254&lt;&gt;AR254,(IF('ORÇ.GLOBAL P CAIXA'!I255="",J254*(INFORMAÇÕES!$Q$99/INFORMAÇÕES!$Q$102),IF('ORÇ.GLOBAL P CAIXA'!I255="R",J254,0))),0)</f>
        <v>0</v>
      </c>
      <c r="AU254" s="75" t="n">
        <f aca="false">IF(AP254&lt;&gt;AR254,(IF('ORÇ.GLOBAL P CAIXA'!I255="",J254*(INFORMAÇÕES!$Q$100/INFORMAÇÕES!$Q$102),IF('ORÇ.GLOBAL P CAIXA'!I255="C",J254,0))),0)</f>
        <v>0</v>
      </c>
      <c r="AV254" s="75" t="n">
        <f aca="false">IF(AP254&lt;&gt;AR254,(IF('ORÇ.GLOBAL P CAIXA'!I255="",J254*INFORMAÇÕES!$U$115,IF('ORÇ.GLOBAL P CAIXA'!I255="CF",J254,0))),0)</f>
        <v>0</v>
      </c>
      <c r="AW254" s="75" t="n">
        <f aca="false">IF(AP254&lt;&gt;AR254,(IF('ORÇ.GLOBAL P CAIXA'!I255="",J254*INFORMAÇÕES!$U$116,IF('ORÇ.GLOBAL P CAIXA'!I255="O",J254,0))),0)</f>
        <v>0</v>
      </c>
      <c r="AX254" s="731" t="n">
        <f aca="false">IF(E254&lt;&gt;0,J254,0)</f>
        <v>0</v>
      </c>
      <c r="AY254" s="730" t="n">
        <f aca="false">IF(AP254&lt;&gt;AR254,(IF('ORÇ.GLOBAL P CAIXA'!I255="",L254*(INFORMAÇÕES!$Q$99/INFORMAÇÕES!$Q$102),IF('ORÇ.GLOBAL P CAIXA'!I255="R",L254,0))),0)</f>
        <v>0</v>
      </c>
      <c r="AZ254" s="75" t="n">
        <f aca="false">IF(AP254&lt;&gt;AR254,(IF('ORÇ.GLOBAL P CAIXA'!I255="",L254*(INFORMAÇÕES!$Q$100/INFORMAÇÕES!$Q$102),IF('ORÇ.GLOBAL P CAIXA'!I255="C",L254,0))),0)</f>
        <v>0</v>
      </c>
      <c r="BA254" s="75" t="n">
        <f aca="false">IF(AP254&lt;&gt;AR254,(IF('ORÇ.GLOBAL P CAIXA'!I255="",L254*INFORMAÇÕES!$U$115,IF('ORÇ.GLOBAL P CAIXA'!I255="CF",L254,0))),0)</f>
        <v>0</v>
      </c>
      <c r="BB254" s="75" t="n">
        <f aca="false">IF(AP254&lt;&gt;AR254,(IF('ORÇ.GLOBAL P CAIXA'!I255="",L254*INFORMAÇÕES!$U$116,IF('ORÇ.GLOBAL P CAIXA'!I255="O",L254,0))),0)</f>
        <v>0</v>
      </c>
      <c r="BC254" s="731" t="n">
        <f aca="false">IF(E254&lt;&gt;0,L254,0)</f>
        <v>0</v>
      </c>
    </row>
    <row r="255" s="174" customFormat="true" ht="14.25" hidden="false" customHeight="false" outlineLevel="0" collapsed="false">
      <c r="A255" s="159" t="n">
        <v>245</v>
      </c>
      <c r="B255" s="160" t="n">
        <f aca="false">'ORÇ.REPROG. P CAIXA'!B257</f>
        <v>0</v>
      </c>
      <c r="C255" s="723" t="n">
        <f aca="false">'ORÇ.REPROG. P CAIXA'!C257</f>
        <v>0</v>
      </c>
      <c r="D255" s="162" t="n">
        <f aca="false">'ORÇ.REPROG. P CAIXA'!D257</f>
        <v>0</v>
      </c>
      <c r="E255" s="163" t="n">
        <f aca="false">IF('BM GLOBAL'!$P$1&lt;&gt;0,'ORÇ.REPROG. P CAIXA'!E257,'ORÇ.REPROG. P CAIXA'!H257)</f>
        <v>0</v>
      </c>
      <c r="F255" s="163" t="n">
        <f aca="false">IF('BM GLOBAL'!$P$1&lt;&gt;0,IF('ORÇ.GLOBAL P CAIXA'!K256=0,'ORÇ.GLOBAL EMPRESA'!G256,'ORÇ.GLOBAL P CAIXA'!F256),'ORÇ.REPROG. P CAIXA'!I257)</f>
        <v>0</v>
      </c>
      <c r="G255" s="163" t="n">
        <f aca="false">IF(E255&lt;&gt;0,ROUND(E255*F255,2),IF(AO255=0,(SUMIF('ORÇ.REPROG. P CAIXA'!$AC$13:$AC$1012,B255,$AO$11:$AO$1010)),AO255))</f>
        <v>0</v>
      </c>
      <c r="H255" s="163" t="n">
        <f aca="false">IF(J255&lt;&gt;0,IF(E255&lt;&gt;0,J255/F255,0),0)</f>
        <v>0</v>
      </c>
      <c r="I255" s="163" t="n">
        <f aca="false">IF(L255&lt;&gt;0,IF(E255&lt;&gt;0,L255/F255,0),0)</f>
        <v>0</v>
      </c>
      <c r="J255" s="163" t="n">
        <f aca="false">IF(E255&lt;&gt;0,ROUND(INDEX($P$11:$AM$1010,$A255,$L$1),2),IF(AX255=0,(SUMIF($AP$11:$AP$1010,B255,$AX$11:$AX$1010)),AX255))</f>
        <v>0</v>
      </c>
      <c r="K255" s="163" t="n">
        <f aca="false">IF(G255=0,0,(J255/G255)*100)</f>
        <v>0</v>
      </c>
      <c r="L255" s="163" t="n">
        <f aca="false">IF(E255&lt;&gt;0,ROUND(IF($L$1=1,SUM(P255),"0")+IF($L$1=2,SUM($P255:Q255),"0")+IF($L$1=3,SUM($P255:R255),"0")+IF($L$1=4,SUM($P255:S255),"0")+IF($L$1=5,SUM($P255:T255),"0")+IF($L$1=6,SUM($P255:U255),"0")+IF($L$1=7,SUM($P255:V255),"0")+IF($L$1=8,SUM($P255:W255),"0")+IF($L$1=9,SUM($P255:X255),"0")+IF($L$1=10,SUM($P255:Y255),"0")+IF($L$1=11,SUM($P255:Z255),"0")+IF($L$1=12,SUM($P255:AA255),"0")+IF($L$1=13,SUM($P255:AB255),"0")+IF($L$1=14,SUM($P255:AC255),"0")+IF($L$1=15,SUM($P255:AD255),"0")+IF($L$1=16,SUM($P255:AE255),"0")+IF($L$1=17,SUM($P255:AF255),"0")+IF($L$1=18,SUM($P255:AG255),"0")+IF($L$1=19,SUM($P255:AH255),"0")+IF($L$1=20,SUM($P255:AI255),"0")+IF($L$1=21,SUM($P255:AJ255),"0")+IF($L$1=22,SUM($P255:AK255),"0")+IF($L$1=23,SUM($P255:AL255),"0")+IF($L$1=24,SUM($P255:AM255),"0"),2),IF(BC255=0,(SUMIF($AP$11:$AP$1010,B255,$BC$11:$BC$1010)),BC255))</f>
        <v>0</v>
      </c>
      <c r="M255" s="163" t="n">
        <f aca="false">IF(G255=0,0,(L255/G255)*100)</f>
        <v>0</v>
      </c>
      <c r="N255" s="168" t="str">
        <f aca="false">IF(B255&gt;0,"ok","ocultar")</f>
        <v>ocultar</v>
      </c>
      <c r="O255" s="650"/>
      <c r="P255" s="724"/>
      <c r="Q255" s="725"/>
      <c r="R255" s="725"/>
      <c r="S255" s="725"/>
      <c r="T255" s="725"/>
      <c r="U255" s="725"/>
      <c r="V255" s="725"/>
      <c r="W255" s="725"/>
      <c r="X255" s="725"/>
      <c r="Y255" s="725"/>
      <c r="Z255" s="725"/>
      <c r="AA255" s="726"/>
      <c r="AB255" s="726"/>
      <c r="AC255" s="726"/>
      <c r="AD255" s="726"/>
      <c r="AE255" s="726"/>
      <c r="AF255" s="726"/>
      <c r="AG255" s="726"/>
      <c r="AH255" s="726"/>
      <c r="AI255" s="726"/>
      <c r="AJ255" s="726"/>
      <c r="AK255" s="726"/>
      <c r="AL255" s="726"/>
      <c r="AM255" s="727"/>
      <c r="AO255" s="728" t="n">
        <f aca="false">IF(E255&lt;&gt;0,G255,0)</f>
        <v>0</v>
      </c>
      <c r="AP255" s="157" t="n">
        <f aca="false">IF(B255=0,AP254,IF(ISNONTEXT(B255)=TRUE(),INT(B255),INT(LEFT(B255,FIND(".",B255)-1))))</f>
        <v>3</v>
      </c>
      <c r="AQ255" s="157" t="str">
        <f aca="false">IF(AQ256=1,1,IF(B255&lt;&gt;0,1,IF(C255&lt;&gt;0,1,IF(D255&lt;&gt;0,1,IF(E255&lt;&gt;0,1,"")))))</f>
        <v/>
      </c>
      <c r="AR255" s="157" t="str">
        <f aca="false">IF(AP255=0," ",IF(AP255&lt;&gt;AP254,AP255," "))</f>
        <v> </v>
      </c>
      <c r="AS255" s="732"/>
      <c r="AT255" s="730" t="n">
        <f aca="false">IF(AP255&lt;&gt;AR255,(IF('ORÇ.GLOBAL P CAIXA'!I256="",J255*(INFORMAÇÕES!$Q$99/INFORMAÇÕES!$Q$102),IF('ORÇ.GLOBAL P CAIXA'!I256="R",J255,0))),0)</f>
        <v>0</v>
      </c>
      <c r="AU255" s="75" t="n">
        <f aca="false">IF(AP255&lt;&gt;AR255,(IF('ORÇ.GLOBAL P CAIXA'!I256="",J255*(INFORMAÇÕES!$Q$100/INFORMAÇÕES!$Q$102),IF('ORÇ.GLOBAL P CAIXA'!I256="C",J255,0))),0)</f>
        <v>0</v>
      </c>
      <c r="AV255" s="75" t="n">
        <f aca="false">IF(AP255&lt;&gt;AR255,(IF('ORÇ.GLOBAL P CAIXA'!I256="",J255*INFORMAÇÕES!$U$115,IF('ORÇ.GLOBAL P CAIXA'!I256="CF",J255,0))),0)</f>
        <v>0</v>
      </c>
      <c r="AW255" s="75" t="n">
        <f aca="false">IF(AP255&lt;&gt;AR255,(IF('ORÇ.GLOBAL P CAIXA'!I256="",J255*INFORMAÇÕES!$U$116,IF('ORÇ.GLOBAL P CAIXA'!I256="O",J255,0))),0)</f>
        <v>0</v>
      </c>
      <c r="AX255" s="731" t="n">
        <f aca="false">IF(E255&lt;&gt;0,J255,0)</f>
        <v>0</v>
      </c>
      <c r="AY255" s="730" t="n">
        <f aca="false">IF(AP255&lt;&gt;AR255,(IF('ORÇ.GLOBAL P CAIXA'!I256="",L255*(INFORMAÇÕES!$Q$99/INFORMAÇÕES!$Q$102),IF('ORÇ.GLOBAL P CAIXA'!I256="R",L255,0))),0)</f>
        <v>0</v>
      </c>
      <c r="AZ255" s="75" t="n">
        <f aca="false">IF(AP255&lt;&gt;AR255,(IF('ORÇ.GLOBAL P CAIXA'!I256="",L255*(INFORMAÇÕES!$Q$100/INFORMAÇÕES!$Q$102),IF('ORÇ.GLOBAL P CAIXA'!I256="C",L255,0))),0)</f>
        <v>0</v>
      </c>
      <c r="BA255" s="75" t="n">
        <f aca="false">IF(AP255&lt;&gt;AR255,(IF('ORÇ.GLOBAL P CAIXA'!I256="",L255*INFORMAÇÕES!$U$115,IF('ORÇ.GLOBAL P CAIXA'!I256="CF",L255,0))),0)</f>
        <v>0</v>
      </c>
      <c r="BB255" s="75" t="n">
        <f aca="false">IF(AP255&lt;&gt;AR255,(IF('ORÇ.GLOBAL P CAIXA'!I256="",L255*INFORMAÇÕES!$U$116,IF('ORÇ.GLOBAL P CAIXA'!I256="O",L255,0))),0)</f>
        <v>0</v>
      </c>
      <c r="BC255" s="731" t="n">
        <f aca="false">IF(E255&lt;&gt;0,L255,0)</f>
        <v>0</v>
      </c>
    </row>
    <row r="256" s="174" customFormat="true" ht="14.25" hidden="false" customHeight="false" outlineLevel="0" collapsed="false">
      <c r="A256" s="159" t="n">
        <v>246</v>
      </c>
      <c r="B256" s="160" t="n">
        <f aca="false">'ORÇ.REPROG. P CAIXA'!B258</f>
        <v>0</v>
      </c>
      <c r="C256" s="723" t="n">
        <f aca="false">'ORÇ.REPROG. P CAIXA'!C258</f>
        <v>0</v>
      </c>
      <c r="D256" s="162" t="n">
        <f aca="false">'ORÇ.REPROG. P CAIXA'!D258</f>
        <v>0</v>
      </c>
      <c r="E256" s="163" t="n">
        <f aca="false">IF('BM GLOBAL'!$P$1&lt;&gt;0,'ORÇ.REPROG. P CAIXA'!E258,'ORÇ.REPROG. P CAIXA'!H258)</f>
        <v>0</v>
      </c>
      <c r="F256" s="163" t="n">
        <f aca="false">IF('BM GLOBAL'!$P$1&lt;&gt;0,IF('ORÇ.GLOBAL P CAIXA'!K257=0,'ORÇ.GLOBAL EMPRESA'!G257,'ORÇ.GLOBAL P CAIXA'!F257),'ORÇ.REPROG. P CAIXA'!I258)</f>
        <v>0</v>
      </c>
      <c r="G256" s="163" t="n">
        <f aca="false">IF(E256&lt;&gt;0,ROUND(E256*F256,2),IF(AO256=0,(SUMIF('ORÇ.REPROG. P CAIXA'!$AC$13:$AC$1012,B256,$AO$11:$AO$1010)),AO256))</f>
        <v>0</v>
      </c>
      <c r="H256" s="163" t="n">
        <f aca="false">IF(J256&lt;&gt;0,IF(E256&lt;&gt;0,J256/F256,0),0)</f>
        <v>0</v>
      </c>
      <c r="I256" s="163" t="n">
        <f aca="false">IF(L256&lt;&gt;0,IF(E256&lt;&gt;0,L256/F256,0),0)</f>
        <v>0</v>
      </c>
      <c r="J256" s="163" t="n">
        <f aca="false">IF(E256&lt;&gt;0,ROUND(INDEX($P$11:$AM$1010,$A256,$L$1),2),IF(AX256=0,(SUMIF($AP$11:$AP$1010,B256,$AX$11:$AX$1010)),AX256))</f>
        <v>0</v>
      </c>
      <c r="K256" s="163" t="n">
        <f aca="false">IF(G256=0,0,(J256/G256)*100)</f>
        <v>0</v>
      </c>
      <c r="L256" s="163" t="n">
        <f aca="false">IF(E256&lt;&gt;0,ROUND(IF($L$1=1,SUM(P256),"0")+IF($L$1=2,SUM($P256:Q256),"0")+IF($L$1=3,SUM($P256:R256),"0")+IF($L$1=4,SUM($P256:S256),"0")+IF($L$1=5,SUM($P256:T256),"0")+IF($L$1=6,SUM($P256:U256),"0")+IF($L$1=7,SUM($P256:V256),"0")+IF($L$1=8,SUM($P256:W256),"0")+IF($L$1=9,SUM($P256:X256),"0")+IF($L$1=10,SUM($P256:Y256),"0")+IF($L$1=11,SUM($P256:Z256),"0")+IF($L$1=12,SUM($P256:AA256),"0")+IF($L$1=13,SUM($P256:AB256),"0")+IF($L$1=14,SUM($P256:AC256),"0")+IF($L$1=15,SUM($P256:AD256),"0")+IF($L$1=16,SUM($P256:AE256),"0")+IF($L$1=17,SUM($P256:AF256),"0")+IF($L$1=18,SUM($P256:AG256),"0")+IF($L$1=19,SUM($P256:AH256),"0")+IF($L$1=20,SUM($P256:AI256),"0")+IF($L$1=21,SUM($P256:AJ256),"0")+IF($L$1=22,SUM($P256:AK256),"0")+IF($L$1=23,SUM($P256:AL256),"0")+IF($L$1=24,SUM($P256:AM256),"0"),2),IF(BC256=0,(SUMIF($AP$11:$AP$1010,B256,$BC$11:$BC$1010)),BC256))</f>
        <v>0</v>
      </c>
      <c r="M256" s="163" t="n">
        <f aca="false">IF(G256=0,0,(L256/G256)*100)</f>
        <v>0</v>
      </c>
      <c r="N256" s="168" t="str">
        <f aca="false">IF(B256&gt;0,"ok","ocultar")</f>
        <v>ocultar</v>
      </c>
      <c r="O256" s="650"/>
      <c r="P256" s="724"/>
      <c r="Q256" s="725"/>
      <c r="R256" s="725"/>
      <c r="S256" s="725"/>
      <c r="T256" s="725"/>
      <c r="U256" s="725"/>
      <c r="V256" s="725"/>
      <c r="W256" s="725"/>
      <c r="X256" s="725"/>
      <c r="Y256" s="725"/>
      <c r="Z256" s="725"/>
      <c r="AA256" s="726"/>
      <c r="AB256" s="726"/>
      <c r="AC256" s="726"/>
      <c r="AD256" s="726"/>
      <c r="AE256" s="726"/>
      <c r="AF256" s="726"/>
      <c r="AG256" s="726"/>
      <c r="AH256" s="726"/>
      <c r="AI256" s="726"/>
      <c r="AJ256" s="726"/>
      <c r="AK256" s="726"/>
      <c r="AL256" s="726"/>
      <c r="AM256" s="727"/>
      <c r="AO256" s="728" t="n">
        <f aca="false">IF(E256&lt;&gt;0,G256,0)</f>
        <v>0</v>
      </c>
      <c r="AP256" s="157" t="n">
        <f aca="false">IF(B256=0,AP255,IF(ISNONTEXT(B256)=TRUE(),INT(B256),INT(LEFT(B256,FIND(".",B256)-1))))</f>
        <v>3</v>
      </c>
      <c r="AQ256" s="157" t="str">
        <f aca="false">IF(AQ257=1,1,IF(B256&lt;&gt;0,1,IF(C256&lt;&gt;0,1,IF(D256&lt;&gt;0,1,IF(E256&lt;&gt;0,1,"")))))</f>
        <v/>
      </c>
      <c r="AR256" s="157" t="str">
        <f aca="false">IF(AP256=0," ",IF(AP256&lt;&gt;AP255,AP256," "))</f>
        <v> </v>
      </c>
      <c r="AS256" s="732"/>
      <c r="AT256" s="730" t="n">
        <f aca="false">IF(AP256&lt;&gt;AR256,(IF('ORÇ.GLOBAL P CAIXA'!I257="",J256*(INFORMAÇÕES!$Q$99/INFORMAÇÕES!$Q$102),IF('ORÇ.GLOBAL P CAIXA'!I257="R",J256,0))),0)</f>
        <v>0</v>
      </c>
      <c r="AU256" s="75" t="n">
        <f aca="false">IF(AP256&lt;&gt;AR256,(IF('ORÇ.GLOBAL P CAIXA'!I257="",J256*(INFORMAÇÕES!$Q$100/INFORMAÇÕES!$Q$102),IF('ORÇ.GLOBAL P CAIXA'!I257="C",J256,0))),0)</f>
        <v>0</v>
      </c>
      <c r="AV256" s="75" t="n">
        <f aca="false">IF(AP256&lt;&gt;AR256,(IF('ORÇ.GLOBAL P CAIXA'!I257="",J256*INFORMAÇÕES!$U$115,IF('ORÇ.GLOBAL P CAIXA'!I257="CF",J256,0))),0)</f>
        <v>0</v>
      </c>
      <c r="AW256" s="75" t="n">
        <f aca="false">IF(AP256&lt;&gt;AR256,(IF('ORÇ.GLOBAL P CAIXA'!I257="",J256*INFORMAÇÕES!$U$116,IF('ORÇ.GLOBAL P CAIXA'!I257="O",J256,0))),0)</f>
        <v>0</v>
      </c>
      <c r="AX256" s="731" t="n">
        <f aca="false">IF(E256&lt;&gt;0,J256,0)</f>
        <v>0</v>
      </c>
      <c r="AY256" s="730" t="n">
        <f aca="false">IF(AP256&lt;&gt;AR256,(IF('ORÇ.GLOBAL P CAIXA'!I257="",L256*(INFORMAÇÕES!$Q$99/INFORMAÇÕES!$Q$102),IF('ORÇ.GLOBAL P CAIXA'!I257="R",L256,0))),0)</f>
        <v>0</v>
      </c>
      <c r="AZ256" s="75" t="n">
        <f aca="false">IF(AP256&lt;&gt;AR256,(IF('ORÇ.GLOBAL P CAIXA'!I257="",L256*(INFORMAÇÕES!$Q$100/INFORMAÇÕES!$Q$102),IF('ORÇ.GLOBAL P CAIXA'!I257="C",L256,0))),0)</f>
        <v>0</v>
      </c>
      <c r="BA256" s="75" t="n">
        <f aca="false">IF(AP256&lt;&gt;AR256,(IF('ORÇ.GLOBAL P CAIXA'!I257="",L256*INFORMAÇÕES!$U$115,IF('ORÇ.GLOBAL P CAIXA'!I257="CF",L256,0))),0)</f>
        <v>0</v>
      </c>
      <c r="BB256" s="75" t="n">
        <f aca="false">IF(AP256&lt;&gt;AR256,(IF('ORÇ.GLOBAL P CAIXA'!I257="",L256*INFORMAÇÕES!$U$116,IF('ORÇ.GLOBAL P CAIXA'!I257="O",L256,0))),0)</f>
        <v>0</v>
      </c>
      <c r="BC256" s="731" t="n">
        <f aca="false">IF(E256&lt;&gt;0,L256,0)</f>
        <v>0</v>
      </c>
    </row>
    <row r="257" s="174" customFormat="true" ht="14.25" hidden="false" customHeight="false" outlineLevel="0" collapsed="false">
      <c r="A257" s="159" t="n">
        <v>247</v>
      </c>
      <c r="B257" s="160" t="n">
        <f aca="false">'ORÇ.REPROG. P CAIXA'!B259</f>
        <v>0</v>
      </c>
      <c r="C257" s="723" t="n">
        <f aca="false">'ORÇ.REPROG. P CAIXA'!C259</f>
        <v>0</v>
      </c>
      <c r="D257" s="162" t="n">
        <f aca="false">'ORÇ.REPROG. P CAIXA'!D259</f>
        <v>0</v>
      </c>
      <c r="E257" s="163" t="n">
        <f aca="false">IF('BM GLOBAL'!$P$1&lt;&gt;0,'ORÇ.REPROG. P CAIXA'!E259,'ORÇ.REPROG. P CAIXA'!H259)</f>
        <v>0</v>
      </c>
      <c r="F257" s="163" t="n">
        <f aca="false">IF('BM GLOBAL'!$P$1&lt;&gt;0,IF('ORÇ.GLOBAL P CAIXA'!K258=0,'ORÇ.GLOBAL EMPRESA'!G258,'ORÇ.GLOBAL P CAIXA'!F258),'ORÇ.REPROG. P CAIXA'!I259)</f>
        <v>0</v>
      </c>
      <c r="G257" s="163" t="n">
        <f aca="false">IF(E257&lt;&gt;0,ROUND(E257*F257,2),IF(AO257=0,(SUMIF('ORÇ.REPROG. P CAIXA'!$AC$13:$AC$1012,B257,$AO$11:$AO$1010)),AO257))</f>
        <v>0</v>
      </c>
      <c r="H257" s="163" t="n">
        <f aca="false">IF(J257&lt;&gt;0,IF(E257&lt;&gt;0,J257/F257,0),0)</f>
        <v>0</v>
      </c>
      <c r="I257" s="163" t="n">
        <f aca="false">IF(L257&lt;&gt;0,IF(E257&lt;&gt;0,L257/F257,0),0)</f>
        <v>0</v>
      </c>
      <c r="J257" s="163" t="n">
        <f aca="false">IF(E257&lt;&gt;0,ROUND(INDEX($P$11:$AM$1010,$A257,$L$1),2),IF(AX257=0,(SUMIF($AP$11:$AP$1010,B257,$AX$11:$AX$1010)),AX257))</f>
        <v>0</v>
      </c>
      <c r="K257" s="163" t="n">
        <f aca="false">IF(G257=0,0,(J257/G257)*100)</f>
        <v>0</v>
      </c>
      <c r="L257" s="163" t="n">
        <f aca="false">IF(E257&lt;&gt;0,ROUND(IF($L$1=1,SUM(P257),"0")+IF($L$1=2,SUM($P257:Q257),"0")+IF($L$1=3,SUM($P257:R257),"0")+IF($L$1=4,SUM($P257:S257),"0")+IF($L$1=5,SUM($P257:T257),"0")+IF($L$1=6,SUM($P257:U257),"0")+IF($L$1=7,SUM($P257:V257),"0")+IF($L$1=8,SUM($P257:W257),"0")+IF($L$1=9,SUM($P257:X257),"0")+IF($L$1=10,SUM($P257:Y257),"0")+IF($L$1=11,SUM($P257:Z257),"0")+IF($L$1=12,SUM($P257:AA257),"0")+IF($L$1=13,SUM($P257:AB257),"0")+IF($L$1=14,SUM($P257:AC257),"0")+IF($L$1=15,SUM($P257:AD257),"0")+IF($L$1=16,SUM($P257:AE257),"0")+IF($L$1=17,SUM($P257:AF257),"0")+IF($L$1=18,SUM($P257:AG257),"0")+IF($L$1=19,SUM($P257:AH257),"0")+IF($L$1=20,SUM($P257:AI257),"0")+IF($L$1=21,SUM($P257:AJ257),"0")+IF($L$1=22,SUM($P257:AK257),"0")+IF($L$1=23,SUM($P257:AL257),"0")+IF($L$1=24,SUM($P257:AM257),"0"),2),IF(BC257=0,(SUMIF($AP$11:$AP$1010,B257,$BC$11:$BC$1010)),BC257))</f>
        <v>0</v>
      </c>
      <c r="M257" s="163" t="n">
        <f aca="false">IF(G257=0,0,(L257/G257)*100)</f>
        <v>0</v>
      </c>
      <c r="N257" s="168" t="str">
        <f aca="false">IF(B257&gt;0,"ok","ocultar")</f>
        <v>ocultar</v>
      </c>
      <c r="O257" s="650"/>
      <c r="P257" s="724"/>
      <c r="Q257" s="725"/>
      <c r="R257" s="725"/>
      <c r="S257" s="725"/>
      <c r="T257" s="725"/>
      <c r="U257" s="725"/>
      <c r="V257" s="725"/>
      <c r="W257" s="725"/>
      <c r="X257" s="725"/>
      <c r="Y257" s="725"/>
      <c r="Z257" s="725"/>
      <c r="AA257" s="726"/>
      <c r="AB257" s="726"/>
      <c r="AC257" s="726"/>
      <c r="AD257" s="726"/>
      <c r="AE257" s="726"/>
      <c r="AF257" s="726"/>
      <c r="AG257" s="726"/>
      <c r="AH257" s="726"/>
      <c r="AI257" s="726"/>
      <c r="AJ257" s="726"/>
      <c r="AK257" s="726"/>
      <c r="AL257" s="726"/>
      <c r="AM257" s="727"/>
      <c r="AO257" s="728" t="n">
        <f aca="false">IF(E257&lt;&gt;0,G257,0)</f>
        <v>0</v>
      </c>
      <c r="AP257" s="157" t="n">
        <f aca="false">IF(B257=0,AP256,IF(ISNONTEXT(B257)=TRUE(),INT(B257),INT(LEFT(B257,FIND(".",B257)-1))))</f>
        <v>3</v>
      </c>
      <c r="AQ257" s="157" t="str">
        <f aca="false">IF(AQ258=1,1,IF(B257&lt;&gt;0,1,IF(C257&lt;&gt;0,1,IF(D257&lt;&gt;0,1,IF(E257&lt;&gt;0,1,"")))))</f>
        <v/>
      </c>
      <c r="AR257" s="157" t="str">
        <f aca="false">IF(AP257=0," ",IF(AP257&lt;&gt;AP256,AP257," "))</f>
        <v> </v>
      </c>
      <c r="AS257" s="732"/>
      <c r="AT257" s="730" t="n">
        <f aca="false">IF(AP257&lt;&gt;AR257,(IF('ORÇ.GLOBAL P CAIXA'!I258="",J257*(INFORMAÇÕES!$Q$99/INFORMAÇÕES!$Q$102),IF('ORÇ.GLOBAL P CAIXA'!I258="R",J257,0))),0)</f>
        <v>0</v>
      </c>
      <c r="AU257" s="75" t="n">
        <f aca="false">IF(AP257&lt;&gt;AR257,(IF('ORÇ.GLOBAL P CAIXA'!I258="",J257*(INFORMAÇÕES!$Q$100/INFORMAÇÕES!$Q$102),IF('ORÇ.GLOBAL P CAIXA'!I258="C",J257,0))),0)</f>
        <v>0</v>
      </c>
      <c r="AV257" s="75" t="n">
        <f aca="false">IF(AP257&lt;&gt;AR257,(IF('ORÇ.GLOBAL P CAIXA'!I258="",J257*INFORMAÇÕES!$U$115,IF('ORÇ.GLOBAL P CAIXA'!I258="CF",J257,0))),0)</f>
        <v>0</v>
      </c>
      <c r="AW257" s="75" t="n">
        <f aca="false">IF(AP257&lt;&gt;AR257,(IF('ORÇ.GLOBAL P CAIXA'!I258="",J257*INFORMAÇÕES!$U$116,IF('ORÇ.GLOBAL P CAIXA'!I258="O",J257,0))),0)</f>
        <v>0</v>
      </c>
      <c r="AX257" s="731" t="n">
        <f aca="false">IF(E257&lt;&gt;0,J257,0)</f>
        <v>0</v>
      </c>
      <c r="AY257" s="730" t="n">
        <f aca="false">IF(AP257&lt;&gt;AR257,(IF('ORÇ.GLOBAL P CAIXA'!I258="",L257*(INFORMAÇÕES!$Q$99/INFORMAÇÕES!$Q$102),IF('ORÇ.GLOBAL P CAIXA'!I258="R",L257,0))),0)</f>
        <v>0</v>
      </c>
      <c r="AZ257" s="75" t="n">
        <f aca="false">IF(AP257&lt;&gt;AR257,(IF('ORÇ.GLOBAL P CAIXA'!I258="",L257*(INFORMAÇÕES!$Q$100/INFORMAÇÕES!$Q$102),IF('ORÇ.GLOBAL P CAIXA'!I258="C",L257,0))),0)</f>
        <v>0</v>
      </c>
      <c r="BA257" s="75" t="n">
        <f aca="false">IF(AP257&lt;&gt;AR257,(IF('ORÇ.GLOBAL P CAIXA'!I258="",L257*INFORMAÇÕES!$U$115,IF('ORÇ.GLOBAL P CAIXA'!I258="CF",L257,0))),0)</f>
        <v>0</v>
      </c>
      <c r="BB257" s="75" t="n">
        <f aca="false">IF(AP257&lt;&gt;AR257,(IF('ORÇ.GLOBAL P CAIXA'!I258="",L257*INFORMAÇÕES!$U$116,IF('ORÇ.GLOBAL P CAIXA'!I258="O",L257,0))),0)</f>
        <v>0</v>
      </c>
      <c r="BC257" s="731" t="n">
        <f aca="false">IF(E257&lt;&gt;0,L257,0)</f>
        <v>0</v>
      </c>
    </row>
    <row r="258" s="174" customFormat="true" ht="14.25" hidden="false" customHeight="false" outlineLevel="0" collapsed="false">
      <c r="A258" s="159" t="n">
        <v>248</v>
      </c>
      <c r="B258" s="160" t="n">
        <f aca="false">'ORÇ.REPROG. P CAIXA'!B260</f>
        <v>0</v>
      </c>
      <c r="C258" s="723" t="n">
        <f aca="false">'ORÇ.REPROG. P CAIXA'!C260</f>
        <v>0</v>
      </c>
      <c r="D258" s="162" t="n">
        <f aca="false">'ORÇ.REPROG. P CAIXA'!D260</f>
        <v>0</v>
      </c>
      <c r="E258" s="163" t="n">
        <f aca="false">IF('BM GLOBAL'!$P$1&lt;&gt;0,'ORÇ.REPROG. P CAIXA'!E260,'ORÇ.REPROG. P CAIXA'!H260)</f>
        <v>0</v>
      </c>
      <c r="F258" s="163" t="n">
        <f aca="false">IF('BM GLOBAL'!$P$1&lt;&gt;0,IF('ORÇ.GLOBAL P CAIXA'!K259=0,'ORÇ.GLOBAL EMPRESA'!G259,'ORÇ.GLOBAL P CAIXA'!F259),'ORÇ.REPROG. P CAIXA'!I260)</f>
        <v>0</v>
      </c>
      <c r="G258" s="163" t="n">
        <f aca="false">IF(E258&lt;&gt;0,ROUND(E258*F258,2),IF(AO258=0,(SUMIF('ORÇ.REPROG. P CAIXA'!$AC$13:$AC$1012,B258,$AO$11:$AO$1010)),AO258))</f>
        <v>0</v>
      </c>
      <c r="H258" s="163" t="n">
        <f aca="false">IF(J258&lt;&gt;0,IF(E258&lt;&gt;0,J258/F258,0),0)</f>
        <v>0</v>
      </c>
      <c r="I258" s="163" t="n">
        <f aca="false">IF(L258&lt;&gt;0,IF(E258&lt;&gt;0,L258/F258,0),0)</f>
        <v>0</v>
      </c>
      <c r="J258" s="163" t="n">
        <f aca="false">IF(E258&lt;&gt;0,ROUND(INDEX($P$11:$AM$1010,$A258,$L$1),2),IF(AX258=0,(SUMIF($AP$11:$AP$1010,B258,$AX$11:$AX$1010)),AX258))</f>
        <v>0</v>
      </c>
      <c r="K258" s="163" t="n">
        <f aca="false">IF(G258=0,0,(J258/G258)*100)</f>
        <v>0</v>
      </c>
      <c r="L258" s="163" t="n">
        <f aca="false">IF(E258&lt;&gt;0,ROUND(IF($L$1=1,SUM(P258),"0")+IF($L$1=2,SUM($P258:Q258),"0")+IF($L$1=3,SUM($P258:R258),"0")+IF($L$1=4,SUM($P258:S258),"0")+IF($L$1=5,SUM($P258:T258),"0")+IF($L$1=6,SUM($P258:U258),"0")+IF($L$1=7,SUM($P258:V258),"0")+IF($L$1=8,SUM($P258:W258),"0")+IF($L$1=9,SUM($P258:X258),"0")+IF($L$1=10,SUM($P258:Y258),"0")+IF($L$1=11,SUM($P258:Z258),"0")+IF($L$1=12,SUM($P258:AA258),"0")+IF($L$1=13,SUM($P258:AB258),"0")+IF($L$1=14,SUM($P258:AC258),"0")+IF($L$1=15,SUM($P258:AD258),"0")+IF($L$1=16,SUM($P258:AE258),"0")+IF($L$1=17,SUM($P258:AF258),"0")+IF($L$1=18,SUM($P258:AG258),"0")+IF($L$1=19,SUM($P258:AH258),"0")+IF($L$1=20,SUM($P258:AI258),"0")+IF($L$1=21,SUM($P258:AJ258),"0")+IF($L$1=22,SUM($P258:AK258),"0")+IF($L$1=23,SUM($P258:AL258),"0")+IF($L$1=24,SUM($P258:AM258),"0"),2),IF(BC258=0,(SUMIF($AP$11:$AP$1010,B258,$BC$11:$BC$1010)),BC258))</f>
        <v>0</v>
      </c>
      <c r="M258" s="163" t="n">
        <f aca="false">IF(G258=0,0,(L258/G258)*100)</f>
        <v>0</v>
      </c>
      <c r="N258" s="168" t="str">
        <f aca="false">IF(B258&gt;0,"ok","ocultar")</f>
        <v>ocultar</v>
      </c>
      <c r="O258" s="650"/>
      <c r="P258" s="724"/>
      <c r="Q258" s="725"/>
      <c r="R258" s="725"/>
      <c r="S258" s="725"/>
      <c r="T258" s="725"/>
      <c r="U258" s="725"/>
      <c r="V258" s="725"/>
      <c r="W258" s="725"/>
      <c r="X258" s="725"/>
      <c r="Y258" s="725"/>
      <c r="Z258" s="725"/>
      <c r="AA258" s="726"/>
      <c r="AB258" s="726"/>
      <c r="AC258" s="726"/>
      <c r="AD258" s="726"/>
      <c r="AE258" s="726"/>
      <c r="AF258" s="726"/>
      <c r="AG258" s="726"/>
      <c r="AH258" s="726"/>
      <c r="AI258" s="726"/>
      <c r="AJ258" s="726"/>
      <c r="AK258" s="726"/>
      <c r="AL258" s="726"/>
      <c r="AM258" s="727"/>
      <c r="AO258" s="728" t="n">
        <f aca="false">IF(E258&lt;&gt;0,G258,0)</f>
        <v>0</v>
      </c>
      <c r="AP258" s="157" t="n">
        <f aca="false">IF(B258=0,AP257,IF(ISNONTEXT(B258)=TRUE(),INT(B258),INT(LEFT(B258,FIND(".",B258)-1))))</f>
        <v>3</v>
      </c>
      <c r="AQ258" s="157" t="str">
        <f aca="false">IF(AQ259=1,1,IF(B258&lt;&gt;0,1,IF(C258&lt;&gt;0,1,IF(D258&lt;&gt;0,1,IF(E258&lt;&gt;0,1,"")))))</f>
        <v/>
      </c>
      <c r="AR258" s="157" t="str">
        <f aca="false">IF(AP258=0," ",IF(AP258&lt;&gt;AP257,AP258," "))</f>
        <v> </v>
      </c>
      <c r="AS258" s="732"/>
      <c r="AT258" s="730" t="n">
        <f aca="false">IF(AP258&lt;&gt;AR258,(IF('ORÇ.GLOBAL P CAIXA'!I259="",J258*(INFORMAÇÕES!$Q$99/INFORMAÇÕES!$Q$102),IF('ORÇ.GLOBAL P CAIXA'!I259="R",J258,0))),0)</f>
        <v>0</v>
      </c>
      <c r="AU258" s="75" t="n">
        <f aca="false">IF(AP258&lt;&gt;AR258,(IF('ORÇ.GLOBAL P CAIXA'!I259="",J258*(INFORMAÇÕES!$Q$100/INFORMAÇÕES!$Q$102),IF('ORÇ.GLOBAL P CAIXA'!I259="C",J258,0))),0)</f>
        <v>0</v>
      </c>
      <c r="AV258" s="75" t="n">
        <f aca="false">IF(AP258&lt;&gt;AR258,(IF('ORÇ.GLOBAL P CAIXA'!I259="",J258*INFORMAÇÕES!$U$115,IF('ORÇ.GLOBAL P CAIXA'!I259="CF",J258,0))),0)</f>
        <v>0</v>
      </c>
      <c r="AW258" s="75" t="n">
        <f aca="false">IF(AP258&lt;&gt;AR258,(IF('ORÇ.GLOBAL P CAIXA'!I259="",J258*INFORMAÇÕES!$U$116,IF('ORÇ.GLOBAL P CAIXA'!I259="O",J258,0))),0)</f>
        <v>0</v>
      </c>
      <c r="AX258" s="731" t="n">
        <f aca="false">IF(E258&lt;&gt;0,J258,0)</f>
        <v>0</v>
      </c>
      <c r="AY258" s="730" t="n">
        <f aca="false">IF(AP258&lt;&gt;AR258,(IF('ORÇ.GLOBAL P CAIXA'!I259="",L258*(INFORMAÇÕES!$Q$99/INFORMAÇÕES!$Q$102),IF('ORÇ.GLOBAL P CAIXA'!I259="R",L258,0))),0)</f>
        <v>0</v>
      </c>
      <c r="AZ258" s="75" t="n">
        <f aca="false">IF(AP258&lt;&gt;AR258,(IF('ORÇ.GLOBAL P CAIXA'!I259="",L258*(INFORMAÇÕES!$Q$100/INFORMAÇÕES!$Q$102),IF('ORÇ.GLOBAL P CAIXA'!I259="C",L258,0))),0)</f>
        <v>0</v>
      </c>
      <c r="BA258" s="75" t="n">
        <f aca="false">IF(AP258&lt;&gt;AR258,(IF('ORÇ.GLOBAL P CAIXA'!I259="",L258*INFORMAÇÕES!$U$115,IF('ORÇ.GLOBAL P CAIXA'!I259="CF",L258,0))),0)</f>
        <v>0</v>
      </c>
      <c r="BB258" s="75" t="n">
        <f aca="false">IF(AP258&lt;&gt;AR258,(IF('ORÇ.GLOBAL P CAIXA'!I259="",L258*INFORMAÇÕES!$U$116,IF('ORÇ.GLOBAL P CAIXA'!I259="O",L258,0))),0)</f>
        <v>0</v>
      </c>
      <c r="BC258" s="731" t="n">
        <f aca="false">IF(E258&lt;&gt;0,L258,0)</f>
        <v>0</v>
      </c>
    </row>
    <row r="259" s="174" customFormat="true" ht="14.25" hidden="false" customHeight="false" outlineLevel="0" collapsed="false">
      <c r="A259" s="159" t="n">
        <v>249</v>
      </c>
      <c r="B259" s="160" t="n">
        <f aca="false">'ORÇ.REPROG. P CAIXA'!B261</f>
        <v>0</v>
      </c>
      <c r="C259" s="723" t="n">
        <f aca="false">'ORÇ.REPROG. P CAIXA'!C261</f>
        <v>0</v>
      </c>
      <c r="D259" s="162" t="n">
        <f aca="false">'ORÇ.REPROG. P CAIXA'!D261</f>
        <v>0</v>
      </c>
      <c r="E259" s="163" t="n">
        <f aca="false">IF('BM GLOBAL'!$P$1&lt;&gt;0,'ORÇ.REPROG. P CAIXA'!E261,'ORÇ.REPROG. P CAIXA'!H261)</f>
        <v>0</v>
      </c>
      <c r="F259" s="163" t="n">
        <f aca="false">IF('BM GLOBAL'!$P$1&lt;&gt;0,IF('ORÇ.GLOBAL P CAIXA'!K260=0,'ORÇ.GLOBAL EMPRESA'!G260,'ORÇ.GLOBAL P CAIXA'!F260),'ORÇ.REPROG. P CAIXA'!I261)</f>
        <v>0</v>
      </c>
      <c r="G259" s="163" t="n">
        <f aca="false">IF(E259&lt;&gt;0,ROUND(E259*F259,2),IF(AO259=0,(SUMIF('ORÇ.REPROG. P CAIXA'!$AC$13:$AC$1012,B259,$AO$11:$AO$1010)),AO259))</f>
        <v>0</v>
      </c>
      <c r="H259" s="163" t="n">
        <f aca="false">IF(J259&lt;&gt;0,IF(E259&lt;&gt;0,J259/F259,0),0)</f>
        <v>0</v>
      </c>
      <c r="I259" s="163" t="n">
        <f aca="false">IF(L259&lt;&gt;0,IF(E259&lt;&gt;0,L259/F259,0),0)</f>
        <v>0</v>
      </c>
      <c r="J259" s="163" t="n">
        <f aca="false">IF(E259&lt;&gt;0,ROUND(INDEX($P$11:$AM$1010,$A259,$L$1),2),IF(AX259=0,(SUMIF($AP$11:$AP$1010,B259,$AX$11:$AX$1010)),AX259))</f>
        <v>0</v>
      </c>
      <c r="K259" s="163" t="n">
        <f aca="false">IF(G259=0,0,(J259/G259)*100)</f>
        <v>0</v>
      </c>
      <c r="L259" s="163" t="n">
        <f aca="false">IF(E259&lt;&gt;0,ROUND(IF($L$1=1,SUM(P259),"0")+IF($L$1=2,SUM($P259:Q259),"0")+IF($L$1=3,SUM($P259:R259),"0")+IF($L$1=4,SUM($P259:S259),"0")+IF($L$1=5,SUM($P259:T259),"0")+IF($L$1=6,SUM($P259:U259),"0")+IF($L$1=7,SUM($P259:V259),"0")+IF($L$1=8,SUM($P259:W259),"0")+IF($L$1=9,SUM($P259:X259),"0")+IF($L$1=10,SUM($P259:Y259),"0")+IF($L$1=11,SUM($P259:Z259),"0")+IF($L$1=12,SUM($P259:AA259),"0")+IF($L$1=13,SUM($P259:AB259),"0")+IF($L$1=14,SUM($P259:AC259),"0")+IF($L$1=15,SUM($P259:AD259),"0")+IF($L$1=16,SUM($P259:AE259),"0")+IF($L$1=17,SUM($P259:AF259),"0")+IF($L$1=18,SUM($P259:AG259),"0")+IF($L$1=19,SUM($P259:AH259),"0")+IF($L$1=20,SUM($P259:AI259),"0")+IF($L$1=21,SUM($P259:AJ259),"0")+IF($L$1=22,SUM($P259:AK259),"0")+IF($L$1=23,SUM($P259:AL259),"0")+IF($L$1=24,SUM($P259:AM259),"0"),2),IF(BC259=0,(SUMIF($AP$11:$AP$1010,B259,$BC$11:$BC$1010)),BC259))</f>
        <v>0</v>
      </c>
      <c r="M259" s="163" t="n">
        <f aca="false">IF(G259=0,0,(L259/G259)*100)</f>
        <v>0</v>
      </c>
      <c r="N259" s="168" t="str">
        <f aca="false">IF(B259&gt;0,"ok","ocultar")</f>
        <v>ocultar</v>
      </c>
      <c r="O259" s="650"/>
      <c r="P259" s="724"/>
      <c r="Q259" s="725"/>
      <c r="R259" s="725"/>
      <c r="S259" s="725"/>
      <c r="T259" s="725"/>
      <c r="U259" s="725"/>
      <c r="V259" s="725"/>
      <c r="W259" s="725"/>
      <c r="X259" s="725"/>
      <c r="Y259" s="725"/>
      <c r="Z259" s="725"/>
      <c r="AA259" s="726"/>
      <c r="AB259" s="726"/>
      <c r="AC259" s="726"/>
      <c r="AD259" s="726"/>
      <c r="AE259" s="726"/>
      <c r="AF259" s="726"/>
      <c r="AG259" s="726"/>
      <c r="AH259" s="726"/>
      <c r="AI259" s="726"/>
      <c r="AJ259" s="726"/>
      <c r="AK259" s="726"/>
      <c r="AL259" s="726"/>
      <c r="AM259" s="727"/>
      <c r="AO259" s="728" t="n">
        <f aca="false">IF(E259&lt;&gt;0,G259,0)</f>
        <v>0</v>
      </c>
      <c r="AP259" s="157" t="n">
        <f aca="false">IF(B259=0,AP258,IF(ISNONTEXT(B259)=TRUE(),INT(B259),INT(LEFT(B259,FIND(".",B259)-1))))</f>
        <v>3</v>
      </c>
      <c r="AQ259" s="157" t="str">
        <f aca="false">IF(AQ260=1,1,IF(B259&lt;&gt;0,1,IF(C259&lt;&gt;0,1,IF(D259&lt;&gt;0,1,IF(E259&lt;&gt;0,1,"")))))</f>
        <v/>
      </c>
      <c r="AR259" s="157" t="str">
        <f aca="false">IF(AP259=0," ",IF(AP259&lt;&gt;AP258,AP259," "))</f>
        <v> </v>
      </c>
      <c r="AS259" s="732"/>
      <c r="AT259" s="730" t="n">
        <f aca="false">IF(AP259&lt;&gt;AR259,(IF('ORÇ.GLOBAL P CAIXA'!I260="",J259*(INFORMAÇÕES!$Q$99/INFORMAÇÕES!$Q$102),IF('ORÇ.GLOBAL P CAIXA'!I260="R",J259,0))),0)</f>
        <v>0</v>
      </c>
      <c r="AU259" s="75" t="n">
        <f aca="false">IF(AP259&lt;&gt;AR259,(IF('ORÇ.GLOBAL P CAIXA'!I260="",J259*(INFORMAÇÕES!$Q$100/INFORMAÇÕES!$Q$102),IF('ORÇ.GLOBAL P CAIXA'!I260="C",J259,0))),0)</f>
        <v>0</v>
      </c>
      <c r="AV259" s="75" t="n">
        <f aca="false">IF(AP259&lt;&gt;AR259,(IF('ORÇ.GLOBAL P CAIXA'!I260="",J259*INFORMAÇÕES!$U$115,IF('ORÇ.GLOBAL P CAIXA'!I260="CF",J259,0))),0)</f>
        <v>0</v>
      </c>
      <c r="AW259" s="75" t="n">
        <f aca="false">IF(AP259&lt;&gt;AR259,(IF('ORÇ.GLOBAL P CAIXA'!I260="",J259*INFORMAÇÕES!$U$116,IF('ORÇ.GLOBAL P CAIXA'!I260="O",J259,0))),0)</f>
        <v>0</v>
      </c>
      <c r="AX259" s="731" t="n">
        <f aca="false">IF(E259&lt;&gt;0,J259,0)</f>
        <v>0</v>
      </c>
      <c r="AY259" s="730" t="n">
        <f aca="false">IF(AP259&lt;&gt;AR259,(IF('ORÇ.GLOBAL P CAIXA'!I260="",L259*(INFORMAÇÕES!$Q$99/INFORMAÇÕES!$Q$102),IF('ORÇ.GLOBAL P CAIXA'!I260="R",L259,0))),0)</f>
        <v>0</v>
      </c>
      <c r="AZ259" s="75" t="n">
        <f aca="false">IF(AP259&lt;&gt;AR259,(IF('ORÇ.GLOBAL P CAIXA'!I260="",L259*(INFORMAÇÕES!$Q$100/INFORMAÇÕES!$Q$102),IF('ORÇ.GLOBAL P CAIXA'!I260="C",L259,0))),0)</f>
        <v>0</v>
      </c>
      <c r="BA259" s="75" t="n">
        <f aca="false">IF(AP259&lt;&gt;AR259,(IF('ORÇ.GLOBAL P CAIXA'!I260="",L259*INFORMAÇÕES!$U$115,IF('ORÇ.GLOBAL P CAIXA'!I260="CF",L259,0))),0)</f>
        <v>0</v>
      </c>
      <c r="BB259" s="75" t="n">
        <f aca="false">IF(AP259&lt;&gt;AR259,(IF('ORÇ.GLOBAL P CAIXA'!I260="",L259*INFORMAÇÕES!$U$116,IF('ORÇ.GLOBAL P CAIXA'!I260="O",L259,0))),0)</f>
        <v>0</v>
      </c>
      <c r="BC259" s="731" t="n">
        <f aca="false">IF(E259&lt;&gt;0,L259,0)</f>
        <v>0</v>
      </c>
    </row>
    <row r="260" s="174" customFormat="true" ht="14.25" hidden="false" customHeight="false" outlineLevel="0" collapsed="false">
      <c r="A260" s="159" t="n">
        <v>250</v>
      </c>
      <c r="B260" s="160" t="n">
        <f aca="false">'ORÇ.REPROG. P CAIXA'!B262</f>
        <v>0</v>
      </c>
      <c r="C260" s="723" t="n">
        <f aca="false">'ORÇ.REPROG. P CAIXA'!C262</f>
        <v>0</v>
      </c>
      <c r="D260" s="162" t="n">
        <f aca="false">'ORÇ.REPROG. P CAIXA'!D262</f>
        <v>0</v>
      </c>
      <c r="E260" s="163" t="n">
        <f aca="false">IF('BM GLOBAL'!$P$1&lt;&gt;0,'ORÇ.REPROG. P CAIXA'!E262,'ORÇ.REPROG. P CAIXA'!H262)</f>
        <v>0</v>
      </c>
      <c r="F260" s="163" t="n">
        <f aca="false">IF('BM GLOBAL'!$P$1&lt;&gt;0,IF('ORÇ.GLOBAL P CAIXA'!K261=0,'ORÇ.GLOBAL EMPRESA'!G261,'ORÇ.GLOBAL P CAIXA'!F261),'ORÇ.REPROG. P CAIXA'!I262)</f>
        <v>0</v>
      </c>
      <c r="G260" s="163" t="n">
        <f aca="false">IF(E260&lt;&gt;0,ROUND(E260*F260,2),IF(AO260=0,(SUMIF('ORÇ.REPROG. P CAIXA'!$AC$13:$AC$1012,B260,$AO$11:$AO$1010)),AO260))</f>
        <v>0</v>
      </c>
      <c r="H260" s="163" t="n">
        <f aca="false">IF(J260&lt;&gt;0,IF(E260&lt;&gt;0,J260/F260,0),0)</f>
        <v>0</v>
      </c>
      <c r="I260" s="163" t="n">
        <f aca="false">IF(L260&lt;&gt;0,IF(E260&lt;&gt;0,L260/F260,0),0)</f>
        <v>0</v>
      </c>
      <c r="J260" s="163" t="n">
        <f aca="false">IF(E260&lt;&gt;0,ROUND(INDEX($P$11:$AM$1010,$A260,$L$1),2),IF(AX260=0,(SUMIF($AP$11:$AP$1010,B260,$AX$11:$AX$1010)),AX260))</f>
        <v>0</v>
      </c>
      <c r="K260" s="163" t="n">
        <f aca="false">IF(G260=0,0,(J260/G260)*100)</f>
        <v>0</v>
      </c>
      <c r="L260" s="163" t="n">
        <f aca="false">IF(E260&lt;&gt;0,ROUND(IF($L$1=1,SUM(P260),"0")+IF($L$1=2,SUM($P260:Q260),"0")+IF($L$1=3,SUM($P260:R260),"0")+IF($L$1=4,SUM($P260:S260),"0")+IF($L$1=5,SUM($P260:T260),"0")+IF($L$1=6,SUM($P260:U260),"0")+IF($L$1=7,SUM($P260:V260),"0")+IF($L$1=8,SUM($P260:W260),"0")+IF($L$1=9,SUM($P260:X260),"0")+IF($L$1=10,SUM($P260:Y260),"0")+IF($L$1=11,SUM($P260:Z260),"0")+IF($L$1=12,SUM($P260:AA260),"0")+IF($L$1=13,SUM($P260:AB260),"0")+IF($L$1=14,SUM($P260:AC260),"0")+IF($L$1=15,SUM($P260:AD260),"0")+IF($L$1=16,SUM($P260:AE260),"0")+IF($L$1=17,SUM($P260:AF260),"0")+IF($L$1=18,SUM($P260:AG260),"0")+IF($L$1=19,SUM($P260:AH260),"0")+IF($L$1=20,SUM($P260:AI260),"0")+IF($L$1=21,SUM($P260:AJ260),"0")+IF($L$1=22,SUM($P260:AK260),"0")+IF($L$1=23,SUM($P260:AL260),"0")+IF($L$1=24,SUM($P260:AM260),"0"),2),IF(BC260=0,(SUMIF($AP$11:$AP$1010,B260,$BC$11:$BC$1010)),BC260))</f>
        <v>0</v>
      </c>
      <c r="M260" s="163" t="n">
        <f aca="false">IF(G260=0,0,(L260/G260)*100)</f>
        <v>0</v>
      </c>
      <c r="N260" s="168" t="str">
        <f aca="false">IF(B260&gt;0,"ok","ocultar")</f>
        <v>ocultar</v>
      </c>
      <c r="O260" s="650"/>
      <c r="P260" s="724"/>
      <c r="Q260" s="725"/>
      <c r="R260" s="725"/>
      <c r="S260" s="725"/>
      <c r="T260" s="725"/>
      <c r="U260" s="725"/>
      <c r="V260" s="725"/>
      <c r="W260" s="725"/>
      <c r="X260" s="725"/>
      <c r="Y260" s="725"/>
      <c r="Z260" s="725"/>
      <c r="AA260" s="726"/>
      <c r="AB260" s="726"/>
      <c r="AC260" s="726"/>
      <c r="AD260" s="726"/>
      <c r="AE260" s="726"/>
      <c r="AF260" s="726"/>
      <c r="AG260" s="726"/>
      <c r="AH260" s="726"/>
      <c r="AI260" s="726"/>
      <c r="AJ260" s="726"/>
      <c r="AK260" s="726"/>
      <c r="AL260" s="726"/>
      <c r="AM260" s="727"/>
      <c r="AO260" s="728" t="n">
        <f aca="false">IF(E260&lt;&gt;0,G260,0)</f>
        <v>0</v>
      </c>
      <c r="AP260" s="157" t="n">
        <f aca="false">IF(B260=0,AP259,IF(ISNONTEXT(B260)=TRUE(),INT(B260),INT(LEFT(B260,FIND(".",B260)-1))))</f>
        <v>3</v>
      </c>
      <c r="AQ260" s="157" t="str">
        <f aca="false">IF(AQ261=1,1,IF(B260&lt;&gt;0,1,IF(C260&lt;&gt;0,1,IF(D260&lt;&gt;0,1,IF(E260&lt;&gt;0,1,"")))))</f>
        <v/>
      </c>
      <c r="AR260" s="157" t="str">
        <f aca="false">IF(AP260=0," ",IF(AP260&lt;&gt;AP259,AP260," "))</f>
        <v> </v>
      </c>
      <c r="AS260" s="732"/>
      <c r="AT260" s="730" t="n">
        <f aca="false">IF(AP260&lt;&gt;AR260,(IF('ORÇ.GLOBAL P CAIXA'!I261="",J260*(INFORMAÇÕES!$Q$99/INFORMAÇÕES!$Q$102),IF('ORÇ.GLOBAL P CAIXA'!I261="R",J260,0))),0)</f>
        <v>0</v>
      </c>
      <c r="AU260" s="75" t="n">
        <f aca="false">IF(AP260&lt;&gt;AR260,(IF('ORÇ.GLOBAL P CAIXA'!I261="",J260*(INFORMAÇÕES!$Q$100/INFORMAÇÕES!$Q$102),IF('ORÇ.GLOBAL P CAIXA'!I261="C",J260,0))),0)</f>
        <v>0</v>
      </c>
      <c r="AV260" s="75" t="n">
        <f aca="false">IF(AP260&lt;&gt;AR260,(IF('ORÇ.GLOBAL P CAIXA'!I261="",J260*INFORMAÇÕES!$U$115,IF('ORÇ.GLOBAL P CAIXA'!I261="CF",J260,0))),0)</f>
        <v>0</v>
      </c>
      <c r="AW260" s="75" t="n">
        <f aca="false">IF(AP260&lt;&gt;AR260,(IF('ORÇ.GLOBAL P CAIXA'!I261="",J260*INFORMAÇÕES!$U$116,IF('ORÇ.GLOBAL P CAIXA'!I261="O",J260,0))),0)</f>
        <v>0</v>
      </c>
      <c r="AX260" s="731" t="n">
        <f aca="false">IF(E260&lt;&gt;0,J260,0)</f>
        <v>0</v>
      </c>
      <c r="AY260" s="730" t="n">
        <f aca="false">IF(AP260&lt;&gt;AR260,(IF('ORÇ.GLOBAL P CAIXA'!I261="",L260*(INFORMAÇÕES!$Q$99/INFORMAÇÕES!$Q$102),IF('ORÇ.GLOBAL P CAIXA'!I261="R",L260,0))),0)</f>
        <v>0</v>
      </c>
      <c r="AZ260" s="75" t="n">
        <f aca="false">IF(AP260&lt;&gt;AR260,(IF('ORÇ.GLOBAL P CAIXA'!I261="",L260*(INFORMAÇÕES!$Q$100/INFORMAÇÕES!$Q$102),IF('ORÇ.GLOBAL P CAIXA'!I261="C",L260,0))),0)</f>
        <v>0</v>
      </c>
      <c r="BA260" s="75" t="n">
        <f aca="false">IF(AP260&lt;&gt;AR260,(IF('ORÇ.GLOBAL P CAIXA'!I261="",L260*INFORMAÇÕES!$U$115,IF('ORÇ.GLOBAL P CAIXA'!I261="CF",L260,0))),0)</f>
        <v>0</v>
      </c>
      <c r="BB260" s="75" t="n">
        <f aca="false">IF(AP260&lt;&gt;AR260,(IF('ORÇ.GLOBAL P CAIXA'!I261="",L260*INFORMAÇÕES!$U$116,IF('ORÇ.GLOBAL P CAIXA'!I261="O",L260,0))),0)</f>
        <v>0</v>
      </c>
      <c r="BC260" s="731" t="n">
        <f aca="false">IF(E260&lt;&gt;0,L260,0)</f>
        <v>0</v>
      </c>
    </row>
    <row r="261" s="174" customFormat="true" ht="14.25" hidden="false" customHeight="false" outlineLevel="0" collapsed="false">
      <c r="A261" s="159" t="n">
        <v>251</v>
      </c>
      <c r="B261" s="160" t="n">
        <f aca="false">'ORÇ.REPROG. P CAIXA'!B263</f>
        <v>0</v>
      </c>
      <c r="C261" s="723" t="n">
        <f aca="false">'ORÇ.REPROG. P CAIXA'!C263</f>
        <v>0</v>
      </c>
      <c r="D261" s="162" t="n">
        <f aca="false">'ORÇ.REPROG. P CAIXA'!D263</f>
        <v>0</v>
      </c>
      <c r="E261" s="163" t="n">
        <f aca="false">IF('BM GLOBAL'!$P$1&lt;&gt;0,'ORÇ.REPROG. P CAIXA'!E263,'ORÇ.REPROG. P CAIXA'!H263)</f>
        <v>0</v>
      </c>
      <c r="F261" s="163" t="n">
        <f aca="false">IF('BM GLOBAL'!$P$1&lt;&gt;0,IF('ORÇ.GLOBAL P CAIXA'!K262=0,'ORÇ.GLOBAL EMPRESA'!G262,'ORÇ.GLOBAL P CAIXA'!F262),'ORÇ.REPROG. P CAIXA'!I263)</f>
        <v>0</v>
      </c>
      <c r="G261" s="163" t="n">
        <f aca="false">IF(E261&lt;&gt;0,ROUND(E261*F261,2),IF(AO261=0,(SUMIF('ORÇ.REPROG. P CAIXA'!$AC$13:$AC$1012,B261,$AO$11:$AO$1010)),AO261))</f>
        <v>0</v>
      </c>
      <c r="H261" s="163" t="n">
        <f aca="false">IF(J261&lt;&gt;0,IF(E261&lt;&gt;0,J261/F261,0),0)</f>
        <v>0</v>
      </c>
      <c r="I261" s="163" t="n">
        <f aca="false">IF(L261&lt;&gt;0,IF(E261&lt;&gt;0,L261/F261,0),0)</f>
        <v>0</v>
      </c>
      <c r="J261" s="163" t="n">
        <f aca="false">IF(E261&lt;&gt;0,ROUND(INDEX($P$11:$AM$1010,$A261,$L$1),2),IF(AX261=0,(SUMIF($AP$11:$AP$1010,B261,$AX$11:$AX$1010)),AX261))</f>
        <v>0</v>
      </c>
      <c r="K261" s="163" t="n">
        <f aca="false">IF(G261=0,0,(J261/G261)*100)</f>
        <v>0</v>
      </c>
      <c r="L261" s="163" t="n">
        <f aca="false">IF(E261&lt;&gt;0,ROUND(IF($L$1=1,SUM(P261),"0")+IF($L$1=2,SUM($P261:Q261),"0")+IF($L$1=3,SUM($P261:R261),"0")+IF($L$1=4,SUM($P261:S261),"0")+IF($L$1=5,SUM($P261:T261),"0")+IF($L$1=6,SUM($P261:U261),"0")+IF($L$1=7,SUM($P261:V261),"0")+IF($L$1=8,SUM($P261:W261),"0")+IF($L$1=9,SUM($P261:X261),"0")+IF($L$1=10,SUM($P261:Y261),"0")+IF($L$1=11,SUM($P261:Z261),"0")+IF($L$1=12,SUM($P261:AA261),"0")+IF($L$1=13,SUM($P261:AB261),"0")+IF($L$1=14,SUM($P261:AC261),"0")+IF($L$1=15,SUM($P261:AD261),"0")+IF($L$1=16,SUM($P261:AE261),"0")+IF($L$1=17,SUM($P261:AF261),"0")+IF($L$1=18,SUM($P261:AG261),"0")+IF($L$1=19,SUM($P261:AH261),"0")+IF($L$1=20,SUM($P261:AI261),"0")+IF($L$1=21,SUM($P261:AJ261),"0")+IF($L$1=22,SUM($P261:AK261),"0")+IF($L$1=23,SUM($P261:AL261),"0")+IF($L$1=24,SUM($P261:AM261),"0"),2),IF(BC261=0,(SUMIF($AP$11:$AP$1010,B261,$BC$11:$BC$1010)),BC261))</f>
        <v>0</v>
      </c>
      <c r="M261" s="163" t="n">
        <f aca="false">IF(G261=0,0,(L261/G261)*100)</f>
        <v>0</v>
      </c>
      <c r="N261" s="168" t="str">
        <f aca="false">IF(B261&gt;0,"ok","ocultar")</f>
        <v>ocultar</v>
      </c>
      <c r="O261" s="650"/>
      <c r="P261" s="724"/>
      <c r="Q261" s="725"/>
      <c r="R261" s="725"/>
      <c r="S261" s="725"/>
      <c r="T261" s="725"/>
      <c r="U261" s="725"/>
      <c r="V261" s="725"/>
      <c r="W261" s="725"/>
      <c r="X261" s="725"/>
      <c r="Y261" s="725"/>
      <c r="Z261" s="725"/>
      <c r="AA261" s="726"/>
      <c r="AB261" s="726"/>
      <c r="AC261" s="726"/>
      <c r="AD261" s="726"/>
      <c r="AE261" s="726"/>
      <c r="AF261" s="726"/>
      <c r="AG261" s="726"/>
      <c r="AH261" s="726"/>
      <c r="AI261" s="726"/>
      <c r="AJ261" s="726"/>
      <c r="AK261" s="726"/>
      <c r="AL261" s="726"/>
      <c r="AM261" s="727"/>
      <c r="AO261" s="728" t="n">
        <f aca="false">IF(E261&lt;&gt;0,G261,0)</f>
        <v>0</v>
      </c>
      <c r="AP261" s="157" t="n">
        <f aca="false">IF(B261=0,AP260,IF(ISNONTEXT(B261)=TRUE(),INT(B261),INT(LEFT(B261,FIND(".",B261)-1))))</f>
        <v>3</v>
      </c>
      <c r="AQ261" s="157" t="str">
        <f aca="false">IF(AQ262=1,1,IF(B261&lt;&gt;0,1,IF(C261&lt;&gt;0,1,IF(D261&lt;&gt;0,1,IF(E261&lt;&gt;0,1,"")))))</f>
        <v/>
      </c>
      <c r="AR261" s="157" t="str">
        <f aca="false">IF(AP261=0," ",IF(AP261&lt;&gt;AP260,AP261," "))</f>
        <v> </v>
      </c>
      <c r="AS261" s="732"/>
      <c r="AT261" s="730" t="n">
        <f aca="false">IF(AP261&lt;&gt;AR261,(IF('ORÇ.GLOBAL P CAIXA'!I262="",J261*(INFORMAÇÕES!$Q$99/INFORMAÇÕES!$Q$102),IF('ORÇ.GLOBAL P CAIXA'!I262="R",J261,0))),0)</f>
        <v>0</v>
      </c>
      <c r="AU261" s="75" t="n">
        <f aca="false">IF(AP261&lt;&gt;AR261,(IF('ORÇ.GLOBAL P CAIXA'!I262="",J261*(INFORMAÇÕES!$Q$100/INFORMAÇÕES!$Q$102),IF('ORÇ.GLOBAL P CAIXA'!I262="C",J261,0))),0)</f>
        <v>0</v>
      </c>
      <c r="AV261" s="75" t="n">
        <f aca="false">IF(AP261&lt;&gt;AR261,(IF('ORÇ.GLOBAL P CAIXA'!I262="",J261*INFORMAÇÕES!$U$115,IF('ORÇ.GLOBAL P CAIXA'!I262="CF",J261,0))),0)</f>
        <v>0</v>
      </c>
      <c r="AW261" s="75" t="n">
        <f aca="false">IF(AP261&lt;&gt;AR261,(IF('ORÇ.GLOBAL P CAIXA'!I262="",J261*INFORMAÇÕES!$U$116,IF('ORÇ.GLOBAL P CAIXA'!I262="O",J261,0))),0)</f>
        <v>0</v>
      </c>
      <c r="AX261" s="731" t="n">
        <f aca="false">IF(E261&lt;&gt;0,J261,0)</f>
        <v>0</v>
      </c>
      <c r="AY261" s="730" t="n">
        <f aca="false">IF(AP261&lt;&gt;AR261,(IF('ORÇ.GLOBAL P CAIXA'!I262="",L261*(INFORMAÇÕES!$Q$99/INFORMAÇÕES!$Q$102),IF('ORÇ.GLOBAL P CAIXA'!I262="R",L261,0))),0)</f>
        <v>0</v>
      </c>
      <c r="AZ261" s="75" t="n">
        <f aca="false">IF(AP261&lt;&gt;AR261,(IF('ORÇ.GLOBAL P CAIXA'!I262="",L261*(INFORMAÇÕES!$Q$100/INFORMAÇÕES!$Q$102),IF('ORÇ.GLOBAL P CAIXA'!I262="C",L261,0))),0)</f>
        <v>0</v>
      </c>
      <c r="BA261" s="75" t="n">
        <f aca="false">IF(AP261&lt;&gt;AR261,(IF('ORÇ.GLOBAL P CAIXA'!I262="",L261*INFORMAÇÕES!$U$115,IF('ORÇ.GLOBAL P CAIXA'!I262="CF",L261,0))),0)</f>
        <v>0</v>
      </c>
      <c r="BB261" s="75" t="n">
        <f aca="false">IF(AP261&lt;&gt;AR261,(IF('ORÇ.GLOBAL P CAIXA'!I262="",L261*INFORMAÇÕES!$U$116,IF('ORÇ.GLOBAL P CAIXA'!I262="O",L261,0))),0)</f>
        <v>0</v>
      </c>
      <c r="BC261" s="731" t="n">
        <f aca="false">IF(E261&lt;&gt;0,L261,0)</f>
        <v>0</v>
      </c>
    </row>
    <row r="262" s="174" customFormat="true" ht="14.25" hidden="false" customHeight="false" outlineLevel="0" collapsed="false">
      <c r="A262" s="159" t="n">
        <v>252</v>
      </c>
      <c r="B262" s="160" t="n">
        <f aca="false">'ORÇ.REPROG. P CAIXA'!B264</f>
        <v>0</v>
      </c>
      <c r="C262" s="723" t="n">
        <f aca="false">'ORÇ.REPROG. P CAIXA'!C264</f>
        <v>0</v>
      </c>
      <c r="D262" s="162" t="n">
        <f aca="false">'ORÇ.REPROG. P CAIXA'!D264</f>
        <v>0</v>
      </c>
      <c r="E262" s="163" t="n">
        <f aca="false">IF('BM GLOBAL'!$P$1&lt;&gt;0,'ORÇ.REPROG. P CAIXA'!E264,'ORÇ.REPROG. P CAIXA'!H264)</f>
        <v>0</v>
      </c>
      <c r="F262" s="163" t="n">
        <f aca="false">IF('BM GLOBAL'!$P$1&lt;&gt;0,IF('ORÇ.GLOBAL P CAIXA'!K263=0,'ORÇ.GLOBAL EMPRESA'!G263,'ORÇ.GLOBAL P CAIXA'!F263),'ORÇ.REPROG. P CAIXA'!I264)</f>
        <v>0</v>
      </c>
      <c r="G262" s="163" t="n">
        <f aca="false">IF(E262&lt;&gt;0,ROUND(E262*F262,2),IF(AO262=0,(SUMIF('ORÇ.REPROG. P CAIXA'!$AC$13:$AC$1012,B262,$AO$11:$AO$1010)),AO262))</f>
        <v>0</v>
      </c>
      <c r="H262" s="163" t="n">
        <f aca="false">IF(J262&lt;&gt;0,IF(E262&lt;&gt;0,J262/F262,0),0)</f>
        <v>0</v>
      </c>
      <c r="I262" s="163" t="n">
        <f aca="false">IF(L262&lt;&gt;0,IF(E262&lt;&gt;0,L262/F262,0),0)</f>
        <v>0</v>
      </c>
      <c r="J262" s="163" t="n">
        <f aca="false">IF(E262&lt;&gt;0,ROUND(INDEX($P$11:$AM$1010,$A262,$L$1),2),IF(AX262=0,(SUMIF($AP$11:$AP$1010,B262,$AX$11:$AX$1010)),AX262))</f>
        <v>0</v>
      </c>
      <c r="K262" s="163" t="n">
        <f aca="false">IF(G262=0,0,(J262/G262)*100)</f>
        <v>0</v>
      </c>
      <c r="L262" s="163" t="n">
        <f aca="false">IF(E262&lt;&gt;0,ROUND(IF($L$1=1,SUM(P262),"0")+IF($L$1=2,SUM($P262:Q262),"0")+IF($L$1=3,SUM($P262:R262),"0")+IF($L$1=4,SUM($P262:S262),"0")+IF($L$1=5,SUM($P262:T262),"0")+IF($L$1=6,SUM($P262:U262),"0")+IF($L$1=7,SUM($P262:V262),"0")+IF($L$1=8,SUM($P262:W262),"0")+IF($L$1=9,SUM($P262:X262),"0")+IF($L$1=10,SUM($P262:Y262),"0")+IF($L$1=11,SUM($P262:Z262),"0")+IF($L$1=12,SUM($P262:AA262),"0")+IF($L$1=13,SUM($P262:AB262),"0")+IF($L$1=14,SUM($P262:AC262),"0")+IF($L$1=15,SUM($P262:AD262),"0")+IF($L$1=16,SUM($P262:AE262),"0")+IF($L$1=17,SUM($P262:AF262),"0")+IF($L$1=18,SUM($P262:AG262),"0")+IF($L$1=19,SUM($P262:AH262),"0")+IF($L$1=20,SUM($P262:AI262),"0")+IF($L$1=21,SUM($P262:AJ262),"0")+IF($L$1=22,SUM($P262:AK262),"0")+IF($L$1=23,SUM($P262:AL262),"0")+IF($L$1=24,SUM($P262:AM262),"0"),2),IF(BC262=0,(SUMIF($AP$11:$AP$1010,B262,$BC$11:$BC$1010)),BC262))</f>
        <v>0</v>
      </c>
      <c r="M262" s="163" t="n">
        <f aca="false">IF(G262=0,0,(L262/G262)*100)</f>
        <v>0</v>
      </c>
      <c r="N262" s="168" t="str">
        <f aca="false">IF(B262&gt;0,"ok","ocultar")</f>
        <v>ocultar</v>
      </c>
      <c r="O262" s="650"/>
      <c r="P262" s="724"/>
      <c r="Q262" s="725"/>
      <c r="R262" s="725"/>
      <c r="S262" s="725"/>
      <c r="T262" s="725"/>
      <c r="U262" s="725"/>
      <c r="V262" s="725"/>
      <c r="W262" s="725"/>
      <c r="X262" s="725"/>
      <c r="Y262" s="725"/>
      <c r="Z262" s="725"/>
      <c r="AA262" s="726"/>
      <c r="AB262" s="726"/>
      <c r="AC262" s="726"/>
      <c r="AD262" s="726"/>
      <c r="AE262" s="726"/>
      <c r="AF262" s="726"/>
      <c r="AG262" s="726"/>
      <c r="AH262" s="726"/>
      <c r="AI262" s="726"/>
      <c r="AJ262" s="726"/>
      <c r="AK262" s="726"/>
      <c r="AL262" s="726"/>
      <c r="AM262" s="727"/>
      <c r="AO262" s="728" t="n">
        <f aca="false">IF(E262&lt;&gt;0,G262,0)</f>
        <v>0</v>
      </c>
      <c r="AP262" s="157" t="n">
        <f aca="false">IF(B262=0,AP261,IF(ISNONTEXT(B262)=TRUE(),INT(B262),INT(LEFT(B262,FIND(".",B262)-1))))</f>
        <v>3</v>
      </c>
      <c r="AQ262" s="157" t="str">
        <f aca="false">IF(AQ263=1,1,IF(B262&lt;&gt;0,1,IF(C262&lt;&gt;0,1,IF(D262&lt;&gt;0,1,IF(E262&lt;&gt;0,1,"")))))</f>
        <v/>
      </c>
      <c r="AR262" s="157" t="str">
        <f aca="false">IF(AP262=0," ",IF(AP262&lt;&gt;AP261,AP262," "))</f>
        <v> </v>
      </c>
      <c r="AS262" s="732"/>
      <c r="AT262" s="730" t="n">
        <f aca="false">IF(AP262&lt;&gt;AR262,(IF('ORÇ.GLOBAL P CAIXA'!I263="",J262*(INFORMAÇÕES!$Q$99/INFORMAÇÕES!$Q$102),IF('ORÇ.GLOBAL P CAIXA'!I263="R",J262,0))),0)</f>
        <v>0</v>
      </c>
      <c r="AU262" s="75" t="n">
        <f aca="false">IF(AP262&lt;&gt;AR262,(IF('ORÇ.GLOBAL P CAIXA'!I263="",J262*(INFORMAÇÕES!$Q$100/INFORMAÇÕES!$Q$102),IF('ORÇ.GLOBAL P CAIXA'!I263="C",J262,0))),0)</f>
        <v>0</v>
      </c>
      <c r="AV262" s="75" t="n">
        <f aca="false">IF(AP262&lt;&gt;AR262,(IF('ORÇ.GLOBAL P CAIXA'!I263="",J262*INFORMAÇÕES!$U$115,IF('ORÇ.GLOBAL P CAIXA'!I263="CF",J262,0))),0)</f>
        <v>0</v>
      </c>
      <c r="AW262" s="75" t="n">
        <f aca="false">IF(AP262&lt;&gt;AR262,(IF('ORÇ.GLOBAL P CAIXA'!I263="",J262*INFORMAÇÕES!$U$116,IF('ORÇ.GLOBAL P CAIXA'!I263="O",J262,0))),0)</f>
        <v>0</v>
      </c>
      <c r="AX262" s="731" t="n">
        <f aca="false">IF(E262&lt;&gt;0,J262,0)</f>
        <v>0</v>
      </c>
      <c r="AY262" s="730" t="n">
        <f aca="false">IF(AP262&lt;&gt;AR262,(IF('ORÇ.GLOBAL P CAIXA'!I263="",L262*(INFORMAÇÕES!$Q$99/INFORMAÇÕES!$Q$102),IF('ORÇ.GLOBAL P CAIXA'!I263="R",L262,0))),0)</f>
        <v>0</v>
      </c>
      <c r="AZ262" s="75" t="n">
        <f aca="false">IF(AP262&lt;&gt;AR262,(IF('ORÇ.GLOBAL P CAIXA'!I263="",L262*(INFORMAÇÕES!$Q$100/INFORMAÇÕES!$Q$102),IF('ORÇ.GLOBAL P CAIXA'!I263="C",L262,0))),0)</f>
        <v>0</v>
      </c>
      <c r="BA262" s="75" t="n">
        <f aca="false">IF(AP262&lt;&gt;AR262,(IF('ORÇ.GLOBAL P CAIXA'!I263="",L262*INFORMAÇÕES!$U$115,IF('ORÇ.GLOBAL P CAIXA'!I263="CF",L262,0))),0)</f>
        <v>0</v>
      </c>
      <c r="BB262" s="75" t="n">
        <f aca="false">IF(AP262&lt;&gt;AR262,(IF('ORÇ.GLOBAL P CAIXA'!I263="",L262*INFORMAÇÕES!$U$116,IF('ORÇ.GLOBAL P CAIXA'!I263="O",L262,0))),0)</f>
        <v>0</v>
      </c>
      <c r="BC262" s="731" t="n">
        <f aca="false">IF(E262&lt;&gt;0,L262,0)</f>
        <v>0</v>
      </c>
    </row>
    <row r="263" s="174" customFormat="true" ht="14.25" hidden="false" customHeight="false" outlineLevel="0" collapsed="false">
      <c r="A263" s="159" t="n">
        <v>253</v>
      </c>
      <c r="B263" s="160" t="n">
        <f aca="false">'ORÇ.REPROG. P CAIXA'!B265</f>
        <v>0</v>
      </c>
      <c r="C263" s="723" t="n">
        <f aca="false">'ORÇ.REPROG. P CAIXA'!C265</f>
        <v>0</v>
      </c>
      <c r="D263" s="162" t="n">
        <f aca="false">'ORÇ.REPROG. P CAIXA'!D265</f>
        <v>0</v>
      </c>
      <c r="E263" s="163" t="n">
        <f aca="false">IF('BM GLOBAL'!$P$1&lt;&gt;0,'ORÇ.REPROG. P CAIXA'!E265,'ORÇ.REPROG. P CAIXA'!H265)</f>
        <v>0</v>
      </c>
      <c r="F263" s="163" t="n">
        <f aca="false">IF('BM GLOBAL'!$P$1&lt;&gt;0,IF('ORÇ.GLOBAL P CAIXA'!K264=0,'ORÇ.GLOBAL EMPRESA'!G264,'ORÇ.GLOBAL P CAIXA'!F264),'ORÇ.REPROG. P CAIXA'!I265)</f>
        <v>0</v>
      </c>
      <c r="G263" s="163" t="n">
        <f aca="false">IF(E263&lt;&gt;0,ROUND(E263*F263,2),IF(AO263=0,(SUMIF('ORÇ.REPROG. P CAIXA'!$AC$13:$AC$1012,B263,$AO$11:$AO$1010)),AO263))</f>
        <v>0</v>
      </c>
      <c r="H263" s="163" t="n">
        <f aca="false">IF(J263&lt;&gt;0,IF(E263&lt;&gt;0,J263/F263,0),0)</f>
        <v>0</v>
      </c>
      <c r="I263" s="163" t="n">
        <f aca="false">IF(L263&lt;&gt;0,IF(E263&lt;&gt;0,L263/F263,0),0)</f>
        <v>0</v>
      </c>
      <c r="J263" s="163" t="n">
        <f aca="false">IF(E263&lt;&gt;0,ROUND(INDEX($P$11:$AM$1010,$A263,$L$1),2),IF(AX263=0,(SUMIF($AP$11:$AP$1010,B263,$AX$11:$AX$1010)),AX263))</f>
        <v>0</v>
      </c>
      <c r="K263" s="163" t="n">
        <f aca="false">IF(G263=0,0,(J263/G263)*100)</f>
        <v>0</v>
      </c>
      <c r="L263" s="163" t="n">
        <f aca="false">IF(E263&lt;&gt;0,ROUND(IF($L$1=1,SUM(P263),"0")+IF($L$1=2,SUM($P263:Q263),"0")+IF($L$1=3,SUM($P263:R263),"0")+IF($L$1=4,SUM($P263:S263),"0")+IF($L$1=5,SUM($P263:T263),"0")+IF($L$1=6,SUM($P263:U263),"0")+IF($L$1=7,SUM($P263:V263),"0")+IF($L$1=8,SUM($P263:W263),"0")+IF($L$1=9,SUM($P263:X263),"0")+IF($L$1=10,SUM($P263:Y263),"0")+IF($L$1=11,SUM($P263:Z263),"0")+IF($L$1=12,SUM($P263:AA263),"0")+IF($L$1=13,SUM($P263:AB263),"0")+IF($L$1=14,SUM($P263:AC263),"0")+IF($L$1=15,SUM($P263:AD263),"0")+IF($L$1=16,SUM($P263:AE263),"0")+IF($L$1=17,SUM($P263:AF263),"0")+IF($L$1=18,SUM($P263:AG263),"0")+IF($L$1=19,SUM($P263:AH263),"0")+IF($L$1=20,SUM($P263:AI263),"0")+IF($L$1=21,SUM($P263:AJ263),"0")+IF($L$1=22,SUM($P263:AK263),"0")+IF($L$1=23,SUM($P263:AL263),"0")+IF($L$1=24,SUM($P263:AM263),"0"),2),IF(BC263=0,(SUMIF($AP$11:$AP$1010,B263,$BC$11:$BC$1010)),BC263))</f>
        <v>0</v>
      </c>
      <c r="M263" s="163" t="n">
        <f aca="false">IF(G263=0,0,(L263/G263)*100)</f>
        <v>0</v>
      </c>
      <c r="N263" s="168" t="str">
        <f aca="false">IF(B263&gt;0,"ok","ocultar")</f>
        <v>ocultar</v>
      </c>
      <c r="O263" s="650"/>
      <c r="P263" s="724"/>
      <c r="Q263" s="725"/>
      <c r="R263" s="725"/>
      <c r="S263" s="725"/>
      <c r="T263" s="725"/>
      <c r="U263" s="725"/>
      <c r="V263" s="725"/>
      <c r="W263" s="725"/>
      <c r="X263" s="725"/>
      <c r="Y263" s="725"/>
      <c r="Z263" s="725"/>
      <c r="AA263" s="726"/>
      <c r="AB263" s="726"/>
      <c r="AC263" s="726"/>
      <c r="AD263" s="726"/>
      <c r="AE263" s="726"/>
      <c r="AF263" s="726"/>
      <c r="AG263" s="726"/>
      <c r="AH263" s="726"/>
      <c r="AI263" s="726"/>
      <c r="AJ263" s="726"/>
      <c r="AK263" s="726"/>
      <c r="AL263" s="726"/>
      <c r="AM263" s="727"/>
      <c r="AO263" s="728" t="n">
        <f aca="false">IF(E263&lt;&gt;0,G263,0)</f>
        <v>0</v>
      </c>
      <c r="AP263" s="157" t="n">
        <f aca="false">IF(B263=0,AP262,IF(ISNONTEXT(B263)=TRUE(),INT(B263),INT(LEFT(B263,FIND(".",B263)-1))))</f>
        <v>3</v>
      </c>
      <c r="AQ263" s="157" t="str">
        <f aca="false">IF(AQ264=1,1,IF(B263&lt;&gt;0,1,IF(C263&lt;&gt;0,1,IF(D263&lt;&gt;0,1,IF(E263&lt;&gt;0,1,"")))))</f>
        <v/>
      </c>
      <c r="AR263" s="157" t="str">
        <f aca="false">IF(AP263=0," ",IF(AP263&lt;&gt;AP262,AP263," "))</f>
        <v> </v>
      </c>
      <c r="AS263" s="732"/>
      <c r="AT263" s="730" t="n">
        <f aca="false">IF(AP263&lt;&gt;AR263,(IF('ORÇ.GLOBAL P CAIXA'!I264="",J263*(INFORMAÇÕES!$Q$99/INFORMAÇÕES!$Q$102),IF('ORÇ.GLOBAL P CAIXA'!I264="R",J263,0))),0)</f>
        <v>0</v>
      </c>
      <c r="AU263" s="75" t="n">
        <f aca="false">IF(AP263&lt;&gt;AR263,(IF('ORÇ.GLOBAL P CAIXA'!I264="",J263*(INFORMAÇÕES!$Q$100/INFORMAÇÕES!$Q$102),IF('ORÇ.GLOBAL P CAIXA'!I264="C",J263,0))),0)</f>
        <v>0</v>
      </c>
      <c r="AV263" s="75" t="n">
        <f aca="false">IF(AP263&lt;&gt;AR263,(IF('ORÇ.GLOBAL P CAIXA'!I264="",J263*INFORMAÇÕES!$U$115,IF('ORÇ.GLOBAL P CAIXA'!I264="CF",J263,0))),0)</f>
        <v>0</v>
      </c>
      <c r="AW263" s="75" t="n">
        <f aca="false">IF(AP263&lt;&gt;AR263,(IF('ORÇ.GLOBAL P CAIXA'!I264="",J263*INFORMAÇÕES!$U$116,IF('ORÇ.GLOBAL P CAIXA'!I264="O",J263,0))),0)</f>
        <v>0</v>
      </c>
      <c r="AX263" s="731" t="n">
        <f aca="false">IF(E263&lt;&gt;0,J263,0)</f>
        <v>0</v>
      </c>
      <c r="AY263" s="730" t="n">
        <f aca="false">IF(AP263&lt;&gt;AR263,(IF('ORÇ.GLOBAL P CAIXA'!I264="",L263*(INFORMAÇÕES!$Q$99/INFORMAÇÕES!$Q$102),IF('ORÇ.GLOBAL P CAIXA'!I264="R",L263,0))),0)</f>
        <v>0</v>
      </c>
      <c r="AZ263" s="75" t="n">
        <f aca="false">IF(AP263&lt;&gt;AR263,(IF('ORÇ.GLOBAL P CAIXA'!I264="",L263*(INFORMAÇÕES!$Q$100/INFORMAÇÕES!$Q$102),IF('ORÇ.GLOBAL P CAIXA'!I264="C",L263,0))),0)</f>
        <v>0</v>
      </c>
      <c r="BA263" s="75" t="n">
        <f aca="false">IF(AP263&lt;&gt;AR263,(IF('ORÇ.GLOBAL P CAIXA'!I264="",L263*INFORMAÇÕES!$U$115,IF('ORÇ.GLOBAL P CAIXA'!I264="CF",L263,0))),0)</f>
        <v>0</v>
      </c>
      <c r="BB263" s="75" t="n">
        <f aca="false">IF(AP263&lt;&gt;AR263,(IF('ORÇ.GLOBAL P CAIXA'!I264="",L263*INFORMAÇÕES!$U$116,IF('ORÇ.GLOBAL P CAIXA'!I264="O",L263,0))),0)</f>
        <v>0</v>
      </c>
      <c r="BC263" s="731" t="n">
        <f aca="false">IF(E263&lt;&gt;0,L263,0)</f>
        <v>0</v>
      </c>
    </row>
    <row r="264" s="174" customFormat="true" ht="14.25" hidden="false" customHeight="false" outlineLevel="0" collapsed="false">
      <c r="A264" s="159" t="n">
        <v>254</v>
      </c>
      <c r="B264" s="160" t="n">
        <f aca="false">'ORÇ.REPROG. P CAIXA'!B266</f>
        <v>0</v>
      </c>
      <c r="C264" s="723" t="n">
        <f aca="false">'ORÇ.REPROG. P CAIXA'!C266</f>
        <v>0</v>
      </c>
      <c r="D264" s="162" t="n">
        <f aca="false">'ORÇ.REPROG. P CAIXA'!D266</f>
        <v>0</v>
      </c>
      <c r="E264" s="163" t="n">
        <f aca="false">IF('BM GLOBAL'!$P$1&lt;&gt;0,'ORÇ.REPROG. P CAIXA'!E266,'ORÇ.REPROG. P CAIXA'!H266)</f>
        <v>0</v>
      </c>
      <c r="F264" s="163" t="n">
        <f aca="false">IF('BM GLOBAL'!$P$1&lt;&gt;0,IF('ORÇ.GLOBAL P CAIXA'!K265=0,'ORÇ.GLOBAL EMPRESA'!G265,'ORÇ.GLOBAL P CAIXA'!F265),'ORÇ.REPROG. P CAIXA'!I266)</f>
        <v>0</v>
      </c>
      <c r="G264" s="163" t="n">
        <f aca="false">IF(E264&lt;&gt;0,ROUND(E264*F264,2),IF(AO264=0,(SUMIF('ORÇ.REPROG. P CAIXA'!$AC$13:$AC$1012,B264,$AO$11:$AO$1010)),AO264))</f>
        <v>0</v>
      </c>
      <c r="H264" s="163" t="n">
        <f aca="false">IF(J264&lt;&gt;0,IF(E264&lt;&gt;0,J264/F264,0),0)</f>
        <v>0</v>
      </c>
      <c r="I264" s="163" t="n">
        <f aca="false">IF(L264&lt;&gt;0,IF(E264&lt;&gt;0,L264/F264,0),0)</f>
        <v>0</v>
      </c>
      <c r="J264" s="163" t="n">
        <f aca="false">IF(E264&lt;&gt;0,ROUND(INDEX($P$11:$AM$1010,$A264,$L$1),2),IF(AX264=0,(SUMIF($AP$11:$AP$1010,B264,$AX$11:$AX$1010)),AX264))</f>
        <v>0</v>
      </c>
      <c r="K264" s="163" t="n">
        <f aca="false">IF(G264=0,0,(J264/G264)*100)</f>
        <v>0</v>
      </c>
      <c r="L264" s="163" t="n">
        <f aca="false">IF(E264&lt;&gt;0,ROUND(IF($L$1=1,SUM(P264),"0")+IF($L$1=2,SUM($P264:Q264),"0")+IF($L$1=3,SUM($P264:R264),"0")+IF($L$1=4,SUM($P264:S264),"0")+IF($L$1=5,SUM($P264:T264),"0")+IF($L$1=6,SUM($P264:U264),"0")+IF($L$1=7,SUM($P264:V264),"0")+IF($L$1=8,SUM($P264:W264),"0")+IF($L$1=9,SUM($P264:X264),"0")+IF($L$1=10,SUM($P264:Y264),"0")+IF($L$1=11,SUM($P264:Z264),"0")+IF($L$1=12,SUM($P264:AA264),"0")+IF($L$1=13,SUM($P264:AB264),"0")+IF($L$1=14,SUM($P264:AC264),"0")+IF($L$1=15,SUM($P264:AD264),"0")+IF($L$1=16,SUM($P264:AE264),"0")+IF($L$1=17,SUM($P264:AF264),"0")+IF($L$1=18,SUM($P264:AG264),"0")+IF($L$1=19,SUM($P264:AH264),"0")+IF($L$1=20,SUM($P264:AI264),"0")+IF($L$1=21,SUM($P264:AJ264),"0")+IF($L$1=22,SUM($P264:AK264),"0")+IF($L$1=23,SUM($P264:AL264),"0")+IF($L$1=24,SUM($P264:AM264),"0"),2),IF(BC264=0,(SUMIF($AP$11:$AP$1010,B264,$BC$11:$BC$1010)),BC264))</f>
        <v>0</v>
      </c>
      <c r="M264" s="163" t="n">
        <f aca="false">IF(G264=0,0,(L264/G264)*100)</f>
        <v>0</v>
      </c>
      <c r="N264" s="168" t="str">
        <f aca="false">IF(B264&gt;0,"ok","ocultar")</f>
        <v>ocultar</v>
      </c>
      <c r="O264" s="650"/>
      <c r="P264" s="724"/>
      <c r="Q264" s="725"/>
      <c r="R264" s="725"/>
      <c r="S264" s="725"/>
      <c r="T264" s="725"/>
      <c r="U264" s="725"/>
      <c r="V264" s="725"/>
      <c r="W264" s="725"/>
      <c r="X264" s="725"/>
      <c r="Y264" s="725"/>
      <c r="Z264" s="725"/>
      <c r="AA264" s="726"/>
      <c r="AB264" s="726"/>
      <c r="AC264" s="726"/>
      <c r="AD264" s="726"/>
      <c r="AE264" s="726"/>
      <c r="AF264" s="726"/>
      <c r="AG264" s="726"/>
      <c r="AH264" s="726"/>
      <c r="AI264" s="726"/>
      <c r="AJ264" s="726"/>
      <c r="AK264" s="726"/>
      <c r="AL264" s="726"/>
      <c r="AM264" s="727"/>
      <c r="AO264" s="728" t="n">
        <f aca="false">IF(E264&lt;&gt;0,G264,0)</f>
        <v>0</v>
      </c>
      <c r="AP264" s="157" t="n">
        <f aca="false">IF(B264=0,AP263,IF(ISNONTEXT(B264)=TRUE(),INT(B264),INT(LEFT(B264,FIND(".",B264)-1))))</f>
        <v>3</v>
      </c>
      <c r="AQ264" s="157" t="str">
        <f aca="false">IF(AQ265=1,1,IF(B264&lt;&gt;0,1,IF(C264&lt;&gt;0,1,IF(D264&lt;&gt;0,1,IF(E264&lt;&gt;0,1,"")))))</f>
        <v/>
      </c>
      <c r="AR264" s="157" t="str">
        <f aca="false">IF(AP264=0," ",IF(AP264&lt;&gt;AP263,AP264," "))</f>
        <v> </v>
      </c>
      <c r="AS264" s="732"/>
      <c r="AT264" s="730" t="n">
        <f aca="false">IF(AP264&lt;&gt;AR264,(IF('ORÇ.GLOBAL P CAIXA'!I265="",J264*(INFORMAÇÕES!$Q$99/INFORMAÇÕES!$Q$102),IF('ORÇ.GLOBAL P CAIXA'!I265="R",J264,0))),0)</f>
        <v>0</v>
      </c>
      <c r="AU264" s="75" t="n">
        <f aca="false">IF(AP264&lt;&gt;AR264,(IF('ORÇ.GLOBAL P CAIXA'!I265="",J264*(INFORMAÇÕES!$Q$100/INFORMAÇÕES!$Q$102),IF('ORÇ.GLOBAL P CAIXA'!I265="C",J264,0))),0)</f>
        <v>0</v>
      </c>
      <c r="AV264" s="75" t="n">
        <f aca="false">IF(AP264&lt;&gt;AR264,(IF('ORÇ.GLOBAL P CAIXA'!I265="",J264*INFORMAÇÕES!$U$115,IF('ORÇ.GLOBAL P CAIXA'!I265="CF",J264,0))),0)</f>
        <v>0</v>
      </c>
      <c r="AW264" s="75" t="n">
        <f aca="false">IF(AP264&lt;&gt;AR264,(IF('ORÇ.GLOBAL P CAIXA'!I265="",J264*INFORMAÇÕES!$U$116,IF('ORÇ.GLOBAL P CAIXA'!I265="O",J264,0))),0)</f>
        <v>0</v>
      </c>
      <c r="AX264" s="731" t="n">
        <f aca="false">IF(E264&lt;&gt;0,J264,0)</f>
        <v>0</v>
      </c>
      <c r="AY264" s="730" t="n">
        <f aca="false">IF(AP264&lt;&gt;AR264,(IF('ORÇ.GLOBAL P CAIXA'!I265="",L264*(INFORMAÇÕES!$Q$99/INFORMAÇÕES!$Q$102),IF('ORÇ.GLOBAL P CAIXA'!I265="R",L264,0))),0)</f>
        <v>0</v>
      </c>
      <c r="AZ264" s="75" t="n">
        <f aca="false">IF(AP264&lt;&gt;AR264,(IF('ORÇ.GLOBAL P CAIXA'!I265="",L264*(INFORMAÇÕES!$Q$100/INFORMAÇÕES!$Q$102),IF('ORÇ.GLOBAL P CAIXA'!I265="C",L264,0))),0)</f>
        <v>0</v>
      </c>
      <c r="BA264" s="75" t="n">
        <f aca="false">IF(AP264&lt;&gt;AR264,(IF('ORÇ.GLOBAL P CAIXA'!I265="",L264*INFORMAÇÕES!$U$115,IF('ORÇ.GLOBAL P CAIXA'!I265="CF",L264,0))),0)</f>
        <v>0</v>
      </c>
      <c r="BB264" s="75" t="n">
        <f aca="false">IF(AP264&lt;&gt;AR264,(IF('ORÇ.GLOBAL P CAIXA'!I265="",L264*INFORMAÇÕES!$U$116,IF('ORÇ.GLOBAL P CAIXA'!I265="O",L264,0))),0)</f>
        <v>0</v>
      </c>
      <c r="BC264" s="731" t="n">
        <f aca="false">IF(E264&lt;&gt;0,L264,0)</f>
        <v>0</v>
      </c>
    </row>
    <row r="265" s="174" customFormat="true" ht="14.25" hidden="false" customHeight="false" outlineLevel="0" collapsed="false">
      <c r="A265" s="159" t="n">
        <v>255</v>
      </c>
      <c r="B265" s="160" t="n">
        <f aca="false">'ORÇ.REPROG. P CAIXA'!B267</f>
        <v>0</v>
      </c>
      <c r="C265" s="723" t="n">
        <f aca="false">'ORÇ.REPROG. P CAIXA'!C267</f>
        <v>0</v>
      </c>
      <c r="D265" s="162" t="n">
        <f aca="false">'ORÇ.REPROG. P CAIXA'!D267</f>
        <v>0</v>
      </c>
      <c r="E265" s="163" t="n">
        <f aca="false">IF('BM GLOBAL'!$P$1&lt;&gt;0,'ORÇ.REPROG. P CAIXA'!E267,'ORÇ.REPROG. P CAIXA'!H267)</f>
        <v>0</v>
      </c>
      <c r="F265" s="163" t="n">
        <f aca="false">IF('BM GLOBAL'!$P$1&lt;&gt;0,IF('ORÇ.GLOBAL P CAIXA'!K266=0,'ORÇ.GLOBAL EMPRESA'!G266,'ORÇ.GLOBAL P CAIXA'!F266),'ORÇ.REPROG. P CAIXA'!I267)</f>
        <v>0</v>
      </c>
      <c r="G265" s="163" t="n">
        <f aca="false">IF(E265&lt;&gt;0,ROUND(E265*F265,2),IF(AO265=0,(SUMIF('ORÇ.REPROG. P CAIXA'!$AC$13:$AC$1012,B265,$AO$11:$AO$1010)),AO265))</f>
        <v>0</v>
      </c>
      <c r="H265" s="163" t="n">
        <f aca="false">IF(J265&lt;&gt;0,IF(E265&lt;&gt;0,J265/F265,0),0)</f>
        <v>0</v>
      </c>
      <c r="I265" s="163" t="n">
        <f aca="false">IF(L265&lt;&gt;0,IF(E265&lt;&gt;0,L265/F265,0),0)</f>
        <v>0</v>
      </c>
      <c r="J265" s="163" t="n">
        <f aca="false">IF(E265&lt;&gt;0,ROUND(INDEX($P$11:$AM$1010,$A265,$L$1),2),IF(AX265=0,(SUMIF($AP$11:$AP$1010,B265,$AX$11:$AX$1010)),AX265))</f>
        <v>0</v>
      </c>
      <c r="K265" s="163" t="n">
        <f aca="false">IF(G265=0,0,(J265/G265)*100)</f>
        <v>0</v>
      </c>
      <c r="L265" s="163" t="n">
        <f aca="false">IF(E265&lt;&gt;0,ROUND(IF($L$1=1,SUM(P265),"0")+IF($L$1=2,SUM($P265:Q265),"0")+IF($L$1=3,SUM($P265:R265),"0")+IF($L$1=4,SUM($P265:S265),"0")+IF($L$1=5,SUM($P265:T265),"0")+IF($L$1=6,SUM($P265:U265),"0")+IF($L$1=7,SUM($P265:V265),"0")+IF($L$1=8,SUM($P265:W265),"0")+IF($L$1=9,SUM($P265:X265),"0")+IF($L$1=10,SUM($P265:Y265),"0")+IF($L$1=11,SUM($P265:Z265),"0")+IF($L$1=12,SUM($P265:AA265),"0")+IF($L$1=13,SUM($P265:AB265),"0")+IF($L$1=14,SUM($P265:AC265),"0")+IF($L$1=15,SUM($P265:AD265),"0")+IF($L$1=16,SUM($P265:AE265),"0")+IF($L$1=17,SUM($P265:AF265),"0")+IF($L$1=18,SUM($P265:AG265),"0")+IF($L$1=19,SUM($P265:AH265),"0")+IF($L$1=20,SUM($P265:AI265),"0")+IF($L$1=21,SUM($P265:AJ265),"0")+IF($L$1=22,SUM($P265:AK265),"0")+IF($L$1=23,SUM($P265:AL265),"0")+IF($L$1=24,SUM($P265:AM265),"0"),2),IF(BC265=0,(SUMIF($AP$11:$AP$1010,B265,$BC$11:$BC$1010)),BC265))</f>
        <v>0</v>
      </c>
      <c r="M265" s="163" t="n">
        <f aca="false">IF(G265=0,0,(L265/G265)*100)</f>
        <v>0</v>
      </c>
      <c r="N265" s="168" t="str">
        <f aca="false">IF(B265&gt;0,"ok","ocultar")</f>
        <v>ocultar</v>
      </c>
      <c r="O265" s="650"/>
      <c r="P265" s="724"/>
      <c r="Q265" s="725"/>
      <c r="R265" s="725"/>
      <c r="S265" s="725"/>
      <c r="T265" s="725"/>
      <c r="U265" s="725"/>
      <c r="V265" s="725"/>
      <c r="W265" s="725"/>
      <c r="X265" s="725"/>
      <c r="Y265" s="725"/>
      <c r="Z265" s="725"/>
      <c r="AA265" s="726"/>
      <c r="AB265" s="726"/>
      <c r="AC265" s="726"/>
      <c r="AD265" s="726"/>
      <c r="AE265" s="726"/>
      <c r="AF265" s="726"/>
      <c r="AG265" s="726"/>
      <c r="AH265" s="726"/>
      <c r="AI265" s="726"/>
      <c r="AJ265" s="726"/>
      <c r="AK265" s="726"/>
      <c r="AL265" s="726"/>
      <c r="AM265" s="727"/>
      <c r="AO265" s="728" t="n">
        <f aca="false">IF(E265&lt;&gt;0,G265,0)</f>
        <v>0</v>
      </c>
      <c r="AP265" s="157" t="n">
        <f aca="false">IF(B265=0,AP264,IF(ISNONTEXT(B265)=TRUE(),INT(B265),INT(LEFT(B265,FIND(".",B265)-1))))</f>
        <v>3</v>
      </c>
      <c r="AQ265" s="157" t="str">
        <f aca="false">IF(AQ266=1,1,IF(B265&lt;&gt;0,1,IF(C265&lt;&gt;0,1,IF(D265&lt;&gt;0,1,IF(E265&lt;&gt;0,1,"")))))</f>
        <v/>
      </c>
      <c r="AR265" s="157" t="str">
        <f aca="false">IF(AP265=0," ",IF(AP265&lt;&gt;AP264,AP265," "))</f>
        <v> </v>
      </c>
      <c r="AS265" s="732"/>
      <c r="AT265" s="730" t="n">
        <f aca="false">IF(AP265&lt;&gt;AR265,(IF('ORÇ.GLOBAL P CAIXA'!I266="",J265*(INFORMAÇÕES!$Q$99/INFORMAÇÕES!$Q$102),IF('ORÇ.GLOBAL P CAIXA'!I266="R",J265,0))),0)</f>
        <v>0</v>
      </c>
      <c r="AU265" s="75" t="n">
        <f aca="false">IF(AP265&lt;&gt;AR265,(IF('ORÇ.GLOBAL P CAIXA'!I266="",J265*(INFORMAÇÕES!$Q$100/INFORMAÇÕES!$Q$102),IF('ORÇ.GLOBAL P CAIXA'!I266="C",J265,0))),0)</f>
        <v>0</v>
      </c>
      <c r="AV265" s="75" t="n">
        <f aca="false">IF(AP265&lt;&gt;AR265,(IF('ORÇ.GLOBAL P CAIXA'!I266="",J265*INFORMAÇÕES!$U$115,IF('ORÇ.GLOBAL P CAIXA'!I266="CF",J265,0))),0)</f>
        <v>0</v>
      </c>
      <c r="AW265" s="75" t="n">
        <f aca="false">IF(AP265&lt;&gt;AR265,(IF('ORÇ.GLOBAL P CAIXA'!I266="",J265*INFORMAÇÕES!$U$116,IF('ORÇ.GLOBAL P CAIXA'!I266="O",J265,0))),0)</f>
        <v>0</v>
      </c>
      <c r="AX265" s="731" t="n">
        <f aca="false">IF(E265&lt;&gt;0,J265,0)</f>
        <v>0</v>
      </c>
      <c r="AY265" s="730" t="n">
        <f aca="false">IF(AP265&lt;&gt;AR265,(IF('ORÇ.GLOBAL P CAIXA'!I266="",L265*(INFORMAÇÕES!$Q$99/INFORMAÇÕES!$Q$102),IF('ORÇ.GLOBAL P CAIXA'!I266="R",L265,0))),0)</f>
        <v>0</v>
      </c>
      <c r="AZ265" s="75" t="n">
        <f aca="false">IF(AP265&lt;&gt;AR265,(IF('ORÇ.GLOBAL P CAIXA'!I266="",L265*(INFORMAÇÕES!$Q$100/INFORMAÇÕES!$Q$102),IF('ORÇ.GLOBAL P CAIXA'!I266="C",L265,0))),0)</f>
        <v>0</v>
      </c>
      <c r="BA265" s="75" t="n">
        <f aca="false">IF(AP265&lt;&gt;AR265,(IF('ORÇ.GLOBAL P CAIXA'!I266="",L265*INFORMAÇÕES!$U$115,IF('ORÇ.GLOBAL P CAIXA'!I266="CF",L265,0))),0)</f>
        <v>0</v>
      </c>
      <c r="BB265" s="75" t="n">
        <f aca="false">IF(AP265&lt;&gt;AR265,(IF('ORÇ.GLOBAL P CAIXA'!I266="",L265*INFORMAÇÕES!$U$116,IF('ORÇ.GLOBAL P CAIXA'!I266="O",L265,0))),0)</f>
        <v>0</v>
      </c>
      <c r="BC265" s="731" t="n">
        <f aca="false">IF(E265&lt;&gt;0,L265,0)</f>
        <v>0</v>
      </c>
    </row>
    <row r="266" s="174" customFormat="true" ht="14.25" hidden="false" customHeight="false" outlineLevel="0" collapsed="false">
      <c r="A266" s="159" t="n">
        <v>256</v>
      </c>
      <c r="B266" s="160" t="n">
        <f aca="false">'ORÇ.REPROG. P CAIXA'!B268</f>
        <v>0</v>
      </c>
      <c r="C266" s="723" t="n">
        <f aca="false">'ORÇ.REPROG. P CAIXA'!C268</f>
        <v>0</v>
      </c>
      <c r="D266" s="162" t="n">
        <f aca="false">'ORÇ.REPROG. P CAIXA'!D268</f>
        <v>0</v>
      </c>
      <c r="E266" s="163" t="n">
        <f aca="false">IF('BM GLOBAL'!$P$1&lt;&gt;0,'ORÇ.REPROG. P CAIXA'!E268,'ORÇ.REPROG. P CAIXA'!H268)</f>
        <v>0</v>
      </c>
      <c r="F266" s="163" t="n">
        <f aca="false">IF('BM GLOBAL'!$P$1&lt;&gt;0,IF('ORÇ.GLOBAL P CAIXA'!K267=0,'ORÇ.GLOBAL EMPRESA'!G267,'ORÇ.GLOBAL P CAIXA'!F267),'ORÇ.REPROG. P CAIXA'!I268)</f>
        <v>0</v>
      </c>
      <c r="G266" s="163" t="n">
        <f aca="false">IF(E266&lt;&gt;0,ROUND(E266*F266,2),IF(AO266=0,(SUMIF('ORÇ.REPROG. P CAIXA'!$AC$13:$AC$1012,B266,$AO$11:$AO$1010)),AO266))</f>
        <v>0</v>
      </c>
      <c r="H266" s="163" t="n">
        <f aca="false">IF(J266&lt;&gt;0,IF(E266&lt;&gt;0,J266/F266,0),0)</f>
        <v>0</v>
      </c>
      <c r="I266" s="163" t="n">
        <f aca="false">IF(L266&lt;&gt;0,IF(E266&lt;&gt;0,L266/F266,0),0)</f>
        <v>0</v>
      </c>
      <c r="J266" s="163" t="n">
        <f aca="false">IF(E266&lt;&gt;0,ROUND(INDEX($P$11:$AM$1010,$A266,$L$1),2),IF(AX266=0,(SUMIF($AP$11:$AP$1010,B266,$AX$11:$AX$1010)),AX266))</f>
        <v>0</v>
      </c>
      <c r="K266" s="163" t="n">
        <f aca="false">IF(G266=0,0,(J266/G266)*100)</f>
        <v>0</v>
      </c>
      <c r="L266" s="163" t="n">
        <f aca="false">IF(E266&lt;&gt;0,ROUND(IF($L$1=1,SUM(P266),"0")+IF($L$1=2,SUM($P266:Q266),"0")+IF($L$1=3,SUM($P266:R266),"0")+IF($L$1=4,SUM($P266:S266),"0")+IF($L$1=5,SUM($P266:T266),"0")+IF($L$1=6,SUM($P266:U266),"0")+IF($L$1=7,SUM($P266:V266),"0")+IF($L$1=8,SUM($P266:W266),"0")+IF($L$1=9,SUM($P266:X266),"0")+IF($L$1=10,SUM($P266:Y266),"0")+IF($L$1=11,SUM($P266:Z266),"0")+IF($L$1=12,SUM($P266:AA266),"0")+IF($L$1=13,SUM($P266:AB266),"0")+IF($L$1=14,SUM($P266:AC266),"0")+IF($L$1=15,SUM($P266:AD266),"0")+IF($L$1=16,SUM($P266:AE266),"0")+IF($L$1=17,SUM($P266:AF266),"0")+IF($L$1=18,SUM($P266:AG266),"0")+IF($L$1=19,SUM($P266:AH266),"0")+IF($L$1=20,SUM($P266:AI266),"0")+IF($L$1=21,SUM($P266:AJ266),"0")+IF($L$1=22,SUM($P266:AK266),"0")+IF($L$1=23,SUM($P266:AL266),"0")+IF($L$1=24,SUM($P266:AM266),"0"),2),IF(BC266=0,(SUMIF($AP$11:$AP$1010,B266,$BC$11:$BC$1010)),BC266))</f>
        <v>0</v>
      </c>
      <c r="M266" s="163" t="n">
        <f aca="false">IF(G266=0,0,(L266/G266)*100)</f>
        <v>0</v>
      </c>
      <c r="N266" s="168" t="str">
        <f aca="false">IF(B266&gt;0,"ok","ocultar")</f>
        <v>ocultar</v>
      </c>
      <c r="O266" s="650"/>
      <c r="P266" s="724"/>
      <c r="Q266" s="725"/>
      <c r="R266" s="725"/>
      <c r="S266" s="725"/>
      <c r="T266" s="725"/>
      <c r="U266" s="725"/>
      <c r="V266" s="725"/>
      <c r="W266" s="725"/>
      <c r="X266" s="725"/>
      <c r="Y266" s="725"/>
      <c r="Z266" s="725"/>
      <c r="AA266" s="726"/>
      <c r="AB266" s="726"/>
      <c r="AC266" s="726"/>
      <c r="AD266" s="726"/>
      <c r="AE266" s="726"/>
      <c r="AF266" s="726"/>
      <c r="AG266" s="726"/>
      <c r="AH266" s="726"/>
      <c r="AI266" s="726"/>
      <c r="AJ266" s="726"/>
      <c r="AK266" s="726"/>
      <c r="AL266" s="726"/>
      <c r="AM266" s="727"/>
      <c r="AO266" s="728" t="n">
        <f aca="false">IF(E266&lt;&gt;0,G266,0)</f>
        <v>0</v>
      </c>
      <c r="AP266" s="157" t="n">
        <f aca="false">IF(B266=0,AP265,IF(ISNONTEXT(B266)=TRUE(),INT(B266),INT(LEFT(B266,FIND(".",B266)-1))))</f>
        <v>3</v>
      </c>
      <c r="AQ266" s="157" t="str">
        <f aca="false">IF(AQ267=1,1,IF(B266&lt;&gt;0,1,IF(C266&lt;&gt;0,1,IF(D266&lt;&gt;0,1,IF(E266&lt;&gt;0,1,"")))))</f>
        <v/>
      </c>
      <c r="AR266" s="157" t="str">
        <f aca="false">IF(AP266=0," ",IF(AP266&lt;&gt;AP265,AP266," "))</f>
        <v> </v>
      </c>
      <c r="AS266" s="732"/>
      <c r="AT266" s="730" t="n">
        <f aca="false">IF(AP266&lt;&gt;AR266,(IF('ORÇ.GLOBAL P CAIXA'!I267="",J266*(INFORMAÇÕES!$Q$99/INFORMAÇÕES!$Q$102),IF('ORÇ.GLOBAL P CAIXA'!I267="R",J266,0))),0)</f>
        <v>0</v>
      </c>
      <c r="AU266" s="75" t="n">
        <f aca="false">IF(AP266&lt;&gt;AR266,(IF('ORÇ.GLOBAL P CAIXA'!I267="",J266*(INFORMAÇÕES!$Q$100/INFORMAÇÕES!$Q$102),IF('ORÇ.GLOBAL P CAIXA'!I267="C",J266,0))),0)</f>
        <v>0</v>
      </c>
      <c r="AV266" s="75" t="n">
        <f aca="false">IF(AP266&lt;&gt;AR266,(IF('ORÇ.GLOBAL P CAIXA'!I267="",J266*INFORMAÇÕES!$U$115,IF('ORÇ.GLOBAL P CAIXA'!I267="CF",J266,0))),0)</f>
        <v>0</v>
      </c>
      <c r="AW266" s="75" t="n">
        <f aca="false">IF(AP266&lt;&gt;AR266,(IF('ORÇ.GLOBAL P CAIXA'!I267="",J266*INFORMAÇÕES!$U$116,IF('ORÇ.GLOBAL P CAIXA'!I267="O",J266,0))),0)</f>
        <v>0</v>
      </c>
      <c r="AX266" s="731" t="n">
        <f aca="false">IF(E266&lt;&gt;0,J266,0)</f>
        <v>0</v>
      </c>
      <c r="AY266" s="730" t="n">
        <f aca="false">IF(AP266&lt;&gt;AR266,(IF('ORÇ.GLOBAL P CAIXA'!I267="",L266*(INFORMAÇÕES!$Q$99/INFORMAÇÕES!$Q$102),IF('ORÇ.GLOBAL P CAIXA'!I267="R",L266,0))),0)</f>
        <v>0</v>
      </c>
      <c r="AZ266" s="75" t="n">
        <f aca="false">IF(AP266&lt;&gt;AR266,(IF('ORÇ.GLOBAL P CAIXA'!I267="",L266*(INFORMAÇÕES!$Q$100/INFORMAÇÕES!$Q$102),IF('ORÇ.GLOBAL P CAIXA'!I267="C",L266,0))),0)</f>
        <v>0</v>
      </c>
      <c r="BA266" s="75" t="n">
        <f aca="false">IF(AP266&lt;&gt;AR266,(IF('ORÇ.GLOBAL P CAIXA'!I267="",L266*INFORMAÇÕES!$U$115,IF('ORÇ.GLOBAL P CAIXA'!I267="CF",L266,0))),0)</f>
        <v>0</v>
      </c>
      <c r="BB266" s="75" t="n">
        <f aca="false">IF(AP266&lt;&gt;AR266,(IF('ORÇ.GLOBAL P CAIXA'!I267="",L266*INFORMAÇÕES!$U$116,IF('ORÇ.GLOBAL P CAIXA'!I267="O",L266,0))),0)</f>
        <v>0</v>
      </c>
      <c r="BC266" s="731" t="n">
        <f aca="false">IF(E266&lt;&gt;0,L266,0)</f>
        <v>0</v>
      </c>
    </row>
    <row r="267" s="174" customFormat="true" ht="14.25" hidden="false" customHeight="false" outlineLevel="0" collapsed="false">
      <c r="A267" s="159" t="n">
        <v>257</v>
      </c>
      <c r="B267" s="160" t="n">
        <f aca="false">'ORÇ.REPROG. P CAIXA'!B269</f>
        <v>0</v>
      </c>
      <c r="C267" s="723" t="n">
        <f aca="false">'ORÇ.REPROG. P CAIXA'!C269</f>
        <v>0</v>
      </c>
      <c r="D267" s="162" t="n">
        <f aca="false">'ORÇ.REPROG. P CAIXA'!D269</f>
        <v>0</v>
      </c>
      <c r="E267" s="163" t="n">
        <f aca="false">IF('BM GLOBAL'!$P$1&lt;&gt;0,'ORÇ.REPROG. P CAIXA'!E269,'ORÇ.REPROG. P CAIXA'!H269)</f>
        <v>0</v>
      </c>
      <c r="F267" s="163" t="n">
        <f aca="false">IF('BM GLOBAL'!$P$1&lt;&gt;0,IF('ORÇ.GLOBAL P CAIXA'!K268=0,'ORÇ.GLOBAL EMPRESA'!G268,'ORÇ.GLOBAL P CAIXA'!F268),'ORÇ.REPROG. P CAIXA'!I269)</f>
        <v>0</v>
      </c>
      <c r="G267" s="163" t="n">
        <f aca="false">IF(E267&lt;&gt;0,ROUND(E267*F267,2),IF(AO267=0,(SUMIF('ORÇ.REPROG. P CAIXA'!$AC$13:$AC$1012,B267,$AO$11:$AO$1010)),AO267))</f>
        <v>0</v>
      </c>
      <c r="H267" s="163" t="n">
        <f aca="false">IF(J267&lt;&gt;0,IF(E267&lt;&gt;0,J267/F267,0),0)</f>
        <v>0</v>
      </c>
      <c r="I267" s="163" t="n">
        <f aca="false">IF(L267&lt;&gt;0,IF(E267&lt;&gt;0,L267/F267,0),0)</f>
        <v>0</v>
      </c>
      <c r="J267" s="163" t="n">
        <f aca="false">IF(E267&lt;&gt;0,ROUND(INDEX($P$11:$AM$1010,$A267,$L$1),2),IF(AX267=0,(SUMIF($AP$11:$AP$1010,B267,$AX$11:$AX$1010)),AX267))</f>
        <v>0</v>
      </c>
      <c r="K267" s="163" t="n">
        <f aca="false">IF(G267=0,0,(J267/G267)*100)</f>
        <v>0</v>
      </c>
      <c r="L267" s="163" t="n">
        <f aca="false">IF(E267&lt;&gt;0,ROUND(IF($L$1=1,SUM(P267),"0")+IF($L$1=2,SUM($P267:Q267),"0")+IF($L$1=3,SUM($P267:R267),"0")+IF($L$1=4,SUM($P267:S267),"0")+IF($L$1=5,SUM($P267:T267),"0")+IF($L$1=6,SUM($P267:U267),"0")+IF($L$1=7,SUM($P267:V267),"0")+IF($L$1=8,SUM($P267:W267),"0")+IF($L$1=9,SUM($P267:X267),"0")+IF($L$1=10,SUM($P267:Y267),"0")+IF($L$1=11,SUM($P267:Z267),"0")+IF($L$1=12,SUM($P267:AA267),"0")+IF($L$1=13,SUM($P267:AB267),"0")+IF($L$1=14,SUM($P267:AC267),"0")+IF($L$1=15,SUM($P267:AD267),"0")+IF($L$1=16,SUM($P267:AE267),"0")+IF($L$1=17,SUM($P267:AF267),"0")+IF($L$1=18,SUM($P267:AG267),"0")+IF($L$1=19,SUM($P267:AH267),"0")+IF($L$1=20,SUM($P267:AI267),"0")+IF($L$1=21,SUM($P267:AJ267),"0")+IF($L$1=22,SUM($P267:AK267),"0")+IF($L$1=23,SUM($P267:AL267),"0")+IF($L$1=24,SUM($P267:AM267),"0"),2),IF(BC267=0,(SUMIF($AP$11:$AP$1010,B267,$BC$11:$BC$1010)),BC267))</f>
        <v>0</v>
      </c>
      <c r="M267" s="163" t="n">
        <f aca="false">IF(G267=0,0,(L267/G267)*100)</f>
        <v>0</v>
      </c>
      <c r="N267" s="168" t="str">
        <f aca="false">IF(B267&gt;0,"ok","ocultar")</f>
        <v>ocultar</v>
      </c>
      <c r="O267" s="650"/>
      <c r="P267" s="724"/>
      <c r="Q267" s="725"/>
      <c r="R267" s="725"/>
      <c r="S267" s="725"/>
      <c r="T267" s="725"/>
      <c r="U267" s="725"/>
      <c r="V267" s="725"/>
      <c r="W267" s="725"/>
      <c r="X267" s="725"/>
      <c r="Y267" s="725"/>
      <c r="Z267" s="725"/>
      <c r="AA267" s="726"/>
      <c r="AB267" s="726"/>
      <c r="AC267" s="726"/>
      <c r="AD267" s="726"/>
      <c r="AE267" s="726"/>
      <c r="AF267" s="726"/>
      <c r="AG267" s="726"/>
      <c r="AH267" s="726"/>
      <c r="AI267" s="726"/>
      <c r="AJ267" s="726"/>
      <c r="AK267" s="726"/>
      <c r="AL267" s="726"/>
      <c r="AM267" s="727"/>
      <c r="AO267" s="728" t="n">
        <f aca="false">IF(E267&lt;&gt;0,G267,0)</f>
        <v>0</v>
      </c>
      <c r="AP267" s="157" t="n">
        <f aca="false">IF(B267=0,AP266,IF(ISNONTEXT(B267)=TRUE(),INT(B267),INT(LEFT(B267,FIND(".",B267)-1))))</f>
        <v>3</v>
      </c>
      <c r="AQ267" s="157" t="str">
        <f aca="false">IF(AQ268=1,1,IF(B267&lt;&gt;0,1,IF(C267&lt;&gt;0,1,IF(D267&lt;&gt;0,1,IF(E267&lt;&gt;0,1,"")))))</f>
        <v/>
      </c>
      <c r="AR267" s="157" t="str">
        <f aca="false">IF(AP267=0," ",IF(AP267&lt;&gt;AP266,AP267," "))</f>
        <v> </v>
      </c>
      <c r="AS267" s="732"/>
      <c r="AT267" s="730" t="n">
        <f aca="false">IF(AP267&lt;&gt;AR267,(IF('ORÇ.GLOBAL P CAIXA'!I268="",J267*(INFORMAÇÕES!$Q$99/INFORMAÇÕES!$Q$102),IF('ORÇ.GLOBAL P CAIXA'!I268="R",J267,0))),0)</f>
        <v>0</v>
      </c>
      <c r="AU267" s="75" t="n">
        <f aca="false">IF(AP267&lt;&gt;AR267,(IF('ORÇ.GLOBAL P CAIXA'!I268="",J267*(INFORMAÇÕES!$Q$100/INFORMAÇÕES!$Q$102),IF('ORÇ.GLOBAL P CAIXA'!I268="C",J267,0))),0)</f>
        <v>0</v>
      </c>
      <c r="AV267" s="75" t="n">
        <f aca="false">IF(AP267&lt;&gt;AR267,(IF('ORÇ.GLOBAL P CAIXA'!I268="",J267*INFORMAÇÕES!$U$115,IF('ORÇ.GLOBAL P CAIXA'!I268="CF",J267,0))),0)</f>
        <v>0</v>
      </c>
      <c r="AW267" s="75" t="n">
        <f aca="false">IF(AP267&lt;&gt;AR267,(IF('ORÇ.GLOBAL P CAIXA'!I268="",J267*INFORMAÇÕES!$U$116,IF('ORÇ.GLOBAL P CAIXA'!I268="O",J267,0))),0)</f>
        <v>0</v>
      </c>
      <c r="AX267" s="731" t="n">
        <f aca="false">IF(E267&lt;&gt;0,J267,0)</f>
        <v>0</v>
      </c>
      <c r="AY267" s="730" t="n">
        <f aca="false">IF(AP267&lt;&gt;AR267,(IF('ORÇ.GLOBAL P CAIXA'!I268="",L267*(INFORMAÇÕES!$Q$99/INFORMAÇÕES!$Q$102),IF('ORÇ.GLOBAL P CAIXA'!I268="R",L267,0))),0)</f>
        <v>0</v>
      </c>
      <c r="AZ267" s="75" t="n">
        <f aca="false">IF(AP267&lt;&gt;AR267,(IF('ORÇ.GLOBAL P CAIXA'!I268="",L267*(INFORMAÇÕES!$Q$100/INFORMAÇÕES!$Q$102),IF('ORÇ.GLOBAL P CAIXA'!I268="C",L267,0))),0)</f>
        <v>0</v>
      </c>
      <c r="BA267" s="75" t="n">
        <f aca="false">IF(AP267&lt;&gt;AR267,(IF('ORÇ.GLOBAL P CAIXA'!I268="",L267*INFORMAÇÕES!$U$115,IF('ORÇ.GLOBAL P CAIXA'!I268="CF",L267,0))),0)</f>
        <v>0</v>
      </c>
      <c r="BB267" s="75" t="n">
        <f aca="false">IF(AP267&lt;&gt;AR267,(IF('ORÇ.GLOBAL P CAIXA'!I268="",L267*INFORMAÇÕES!$U$116,IF('ORÇ.GLOBAL P CAIXA'!I268="O",L267,0))),0)</f>
        <v>0</v>
      </c>
      <c r="BC267" s="731" t="n">
        <f aca="false">IF(E267&lt;&gt;0,L267,0)</f>
        <v>0</v>
      </c>
    </row>
    <row r="268" s="174" customFormat="true" ht="14.25" hidden="false" customHeight="false" outlineLevel="0" collapsed="false">
      <c r="A268" s="159" t="n">
        <v>258</v>
      </c>
      <c r="B268" s="160" t="n">
        <f aca="false">'ORÇ.REPROG. P CAIXA'!B270</f>
        <v>0</v>
      </c>
      <c r="C268" s="723" t="n">
        <f aca="false">'ORÇ.REPROG. P CAIXA'!C270</f>
        <v>0</v>
      </c>
      <c r="D268" s="162" t="n">
        <f aca="false">'ORÇ.REPROG. P CAIXA'!D270</f>
        <v>0</v>
      </c>
      <c r="E268" s="163" t="n">
        <f aca="false">IF('BM GLOBAL'!$P$1&lt;&gt;0,'ORÇ.REPROG. P CAIXA'!E270,'ORÇ.REPROG. P CAIXA'!H270)</f>
        <v>0</v>
      </c>
      <c r="F268" s="163" t="n">
        <f aca="false">IF('BM GLOBAL'!$P$1&lt;&gt;0,IF('ORÇ.GLOBAL P CAIXA'!K269=0,'ORÇ.GLOBAL EMPRESA'!G269,'ORÇ.GLOBAL P CAIXA'!F269),'ORÇ.REPROG. P CAIXA'!I270)</f>
        <v>0</v>
      </c>
      <c r="G268" s="163" t="n">
        <f aca="false">IF(E268&lt;&gt;0,ROUND(E268*F268,2),IF(AO268=0,(SUMIF('ORÇ.REPROG. P CAIXA'!$AC$13:$AC$1012,B268,$AO$11:$AO$1010)),AO268))</f>
        <v>0</v>
      </c>
      <c r="H268" s="163" t="n">
        <f aca="false">IF(J268&lt;&gt;0,IF(E268&lt;&gt;0,J268/F268,0),0)</f>
        <v>0</v>
      </c>
      <c r="I268" s="163" t="n">
        <f aca="false">IF(L268&lt;&gt;0,IF(E268&lt;&gt;0,L268/F268,0),0)</f>
        <v>0</v>
      </c>
      <c r="J268" s="163" t="n">
        <f aca="false">IF(E268&lt;&gt;0,ROUND(INDEX($P$11:$AM$1010,$A268,$L$1),2),IF(AX268=0,(SUMIF($AP$11:$AP$1010,B268,$AX$11:$AX$1010)),AX268))</f>
        <v>0</v>
      </c>
      <c r="K268" s="163" t="n">
        <f aca="false">IF(G268=0,0,(J268/G268)*100)</f>
        <v>0</v>
      </c>
      <c r="L268" s="163" t="n">
        <f aca="false">IF(E268&lt;&gt;0,ROUND(IF($L$1=1,SUM(P268),"0")+IF($L$1=2,SUM($P268:Q268),"0")+IF($L$1=3,SUM($P268:R268),"0")+IF($L$1=4,SUM($P268:S268),"0")+IF($L$1=5,SUM($P268:T268),"0")+IF($L$1=6,SUM($P268:U268),"0")+IF($L$1=7,SUM($P268:V268),"0")+IF($L$1=8,SUM($P268:W268),"0")+IF($L$1=9,SUM($P268:X268),"0")+IF($L$1=10,SUM($P268:Y268),"0")+IF($L$1=11,SUM($P268:Z268),"0")+IF($L$1=12,SUM($P268:AA268),"0")+IF($L$1=13,SUM($P268:AB268),"0")+IF($L$1=14,SUM($P268:AC268),"0")+IF($L$1=15,SUM($P268:AD268),"0")+IF($L$1=16,SUM($P268:AE268),"0")+IF($L$1=17,SUM($P268:AF268),"0")+IF($L$1=18,SUM($P268:AG268),"0")+IF($L$1=19,SUM($P268:AH268),"0")+IF($L$1=20,SUM($P268:AI268),"0")+IF($L$1=21,SUM($P268:AJ268),"0")+IF($L$1=22,SUM($P268:AK268),"0")+IF($L$1=23,SUM($P268:AL268),"0")+IF($L$1=24,SUM($P268:AM268),"0"),2),IF(BC268=0,(SUMIF($AP$11:$AP$1010,B268,$BC$11:$BC$1010)),BC268))</f>
        <v>0</v>
      </c>
      <c r="M268" s="163" t="n">
        <f aca="false">IF(G268=0,0,(L268/G268)*100)</f>
        <v>0</v>
      </c>
      <c r="N268" s="168" t="str">
        <f aca="false">IF(B268&gt;0,"ok","ocultar")</f>
        <v>ocultar</v>
      </c>
      <c r="O268" s="650"/>
      <c r="P268" s="724"/>
      <c r="Q268" s="725"/>
      <c r="R268" s="725"/>
      <c r="S268" s="725"/>
      <c r="T268" s="725"/>
      <c r="U268" s="725"/>
      <c r="V268" s="725"/>
      <c r="W268" s="725"/>
      <c r="X268" s="725"/>
      <c r="Y268" s="725"/>
      <c r="Z268" s="725"/>
      <c r="AA268" s="726"/>
      <c r="AB268" s="726"/>
      <c r="AC268" s="726"/>
      <c r="AD268" s="726"/>
      <c r="AE268" s="726"/>
      <c r="AF268" s="726"/>
      <c r="AG268" s="726"/>
      <c r="AH268" s="726"/>
      <c r="AI268" s="726"/>
      <c r="AJ268" s="726"/>
      <c r="AK268" s="726"/>
      <c r="AL268" s="726"/>
      <c r="AM268" s="727"/>
      <c r="AO268" s="728" t="n">
        <f aca="false">IF(E268&lt;&gt;0,G268,0)</f>
        <v>0</v>
      </c>
      <c r="AP268" s="157" t="n">
        <f aca="false">IF(B268=0,AP267,IF(ISNONTEXT(B268)=TRUE(),INT(B268),INT(LEFT(B268,FIND(".",B268)-1))))</f>
        <v>3</v>
      </c>
      <c r="AQ268" s="157" t="str">
        <f aca="false">IF(AQ269=1,1,IF(B268&lt;&gt;0,1,IF(C268&lt;&gt;0,1,IF(D268&lt;&gt;0,1,IF(E268&lt;&gt;0,1,"")))))</f>
        <v/>
      </c>
      <c r="AR268" s="157" t="str">
        <f aca="false">IF(AP268=0," ",IF(AP268&lt;&gt;AP267,AP268," "))</f>
        <v> </v>
      </c>
      <c r="AS268" s="732"/>
      <c r="AT268" s="730" t="n">
        <f aca="false">IF(AP268&lt;&gt;AR268,(IF('ORÇ.GLOBAL P CAIXA'!I269="",J268*(INFORMAÇÕES!$Q$99/INFORMAÇÕES!$Q$102),IF('ORÇ.GLOBAL P CAIXA'!I269="R",J268,0))),0)</f>
        <v>0</v>
      </c>
      <c r="AU268" s="75" t="n">
        <f aca="false">IF(AP268&lt;&gt;AR268,(IF('ORÇ.GLOBAL P CAIXA'!I269="",J268*(INFORMAÇÕES!$Q$100/INFORMAÇÕES!$Q$102),IF('ORÇ.GLOBAL P CAIXA'!I269="C",J268,0))),0)</f>
        <v>0</v>
      </c>
      <c r="AV268" s="75" t="n">
        <f aca="false">IF(AP268&lt;&gt;AR268,(IF('ORÇ.GLOBAL P CAIXA'!I269="",J268*INFORMAÇÕES!$U$115,IF('ORÇ.GLOBAL P CAIXA'!I269="CF",J268,0))),0)</f>
        <v>0</v>
      </c>
      <c r="AW268" s="75" t="n">
        <f aca="false">IF(AP268&lt;&gt;AR268,(IF('ORÇ.GLOBAL P CAIXA'!I269="",J268*INFORMAÇÕES!$U$116,IF('ORÇ.GLOBAL P CAIXA'!I269="O",J268,0))),0)</f>
        <v>0</v>
      </c>
      <c r="AX268" s="731" t="n">
        <f aca="false">IF(E268&lt;&gt;0,J268,0)</f>
        <v>0</v>
      </c>
      <c r="AY268" s="730" t="n">
        <f aca="false">IF(AP268&lt;&gt;AR268,(IF('ORÇ.GLOBAL P CAIXA'!I269="",L268*(INFORMAÇÕES!$Q$99/INFORMAÇÕES!$Q$102),IF('ORÇ.GLOBAL P CAIXA'!I269="R",L268,0))),0)</f>
        <v>0</v>
      </c>
      <c r="AZ268" s="75" t="n">
        <f aca="false">IF(AP268&lt;&gt;AR268,(IF('ORÇ.GLOBAL P CAIXA'!I269="",L268*(INFORMAÇÕES!$Q$100/INFORMAÇÕES!$Q$102),IF('ORÇ.GLOBAL P CAIXA'!I269="C",L268,0))),0)</f>
        <v>0</v>
      </c>
      <c r="BA268" s="75" t="n">
        <f aca="false">IF(AP268&lt;&gt;AR268,(IF('ORÇ.GLOBAL P CAIXA'!I269="",L268*INFORMAÇÕES!$U$115,IF('ORÇ.GLOBAL P CAIXA'!I269="CF",L268,0))),0)</f>
        <v>0</v>
      </c>
      <c r="BB268" s="75" t="n">
        <f aca="false">IF(AP268&lt;&gt;AR268,(IF('ORÇ.GLOBAL P CAIXA'!I269="",L268*INFORMAÇÕES!$U$116,IF('ORÇ.GLOBAL P CAIXA'!I269="O",L268,0))),0)</f>
        <v>0</v>
      </c>
      <c r="BC268" s="731" t="n">
        <f aca="false">IF(E268&lt;&gt;0,L268,0)</f>
        <v>0</v>
      </c>
    </row>
    <row r="269" s="174" customFormat="true" ht="14.25" hidden="false" customHeight="false" outlineLevel="0" collapsed="false">
      <c r="A269" s="159" t="n">
        <v>259</v>
      </c>
      <c r="B269" s="160" t="n">
        <f aca="false">'ORÇ.REPROG. P CAIXA'!B271</f>
        <v>0</v>
      </c>
      <c r="C269" s="723" t="n">
        <f aca="false">'ORÇ.REPROG. P CAIXA'!C271</f>
        <v>0</v>
      </c>
      <c r="D269" s="162" t="n">
        <f aca="false">'ORÇ.REPROG. P CAIXA'!D271</f>
        <v>0</v>
      </c>
      <c r="E269" s="163" t="n">
        <f aca="false">IF('BM GLOBAL'!$P$1&lt;&gt;0,'ORÇ.REPROG. P CAIXA'!E271,'ORÇ.REPROG. P CAIXA'!H271)</f>
        <v>0</v>
      </c>
      <c r="F269" s="163" t="n">
        <f aca="false">IF('BM GLOBAL'!$P$1&lt;&gt;0,IF('ORÇ.GLOBAL P CAIXA'!K270=0,'ORÇ.GLOBAL EMPRESA'!G270,'ORÇ.GLOBAL P CAIXA'!F270),'ORÇ.REPROG. P CAIXA'!I271)</f>
        <v>0</v>
      </c>
      <c r="G269" s="163" t="n">
        <f aca="false">IF(E269&lt;&gt;0,ROUND(E269*F269,2),IF(AO269=0,(SUMIF('ORÇ.REPROG. P CAIXA'!$AC$13:$AC$1012,B269,$AO$11:$AO$1010)),AO269))</f>
        <v>0</v>
      </c>
      <c r="H269" s="163" t="n">
        <f aca="false">IF(J269&lt;&gt;0,IF(E269&lt;&gt;0,J269/F269,0),0)</f>
        <v>0</v>
      </c>
      <c r="I269" s="163" t="n">
        <f aca="false">IF(L269&lt;&gt;0,IF(E269&lt;&gt;0,L269/F269,0),0)</f>
        <v>0</v>
      </c>
      <c r="J269" s="163" t="n">
        <f aca="false">IF(E269&lt;&gt;0,ROUND(INDEX($P$11:$AM$1010,$A269,$L$1),2),IF(AX269=0,(SUMIF($AP$11:$AP$1010,B269,$AX$11:$AX$1010)),AX269))</f>
        <v>0</v>
      </c>
      <c r="K269" s="163" t="n">
        <f aca="false">IF(G269=0,0,(J269/G269)*100)</f>
        <v>0</v>
      </c>
      <c r="L269" s="163" t="n">
        <f aca="false">IF(E269&lt;&gt;0,ROUND(IF($L$1=1,SUM(P269),"0")+IF($L$1=2,SUM($P269:Q269),"0")+IF($L$1=3,SUM($P269:R269),"0")+IF($L$1=4,SUM($P269:S269),"0")+IF($L$1=5,SUM($P269:T269),"0")+IF($L$1=6,SUM($P269:U269),"0")+IF($L$1=7,SUM($P269:V269),"0")+IF($L$1=8,SUM($P269:W269),"0")+IF($L$1=9,SUM($P269:X269),"0")+IF($L$1=10,SUM($P269:Y269),"0")+IF($L$1=11,SUM($P269:Z269),"0")+IF($L$1=12,SUM($P269:AA269),"0")+IF($L$1=13,SUM($P269:AB269),"0")+IF($L$1=14,SUM($P269:AC269),"0")+IF($L$1=15,SUM($P269:AD269),"0")+IF($L$1=16,SUM($P269:AE269),"0")+IF($L$1=17,SUM($P269:AF269),"0")+IF($L$1=18,SUM($P269:AG269),"0")+IF($L$1=19,SUM($P269:AH269),"0")+IF($L$1=20,SUM($P269:AI269),"0")+IF($L$1=21,SUM($P269:AJ269),"0")+IF($L$1=22,SUM($P269:AK269),"0")+IF($L$1=23,SUM($P269:AL269),"0")+IF($L$1=24,SUM($P269:AM269),"0"),2),IF(BC269=0,(SUMIF($AP$11:$AP$1010,B269,$BC$11:$BC$1010)),BC269))</f>
        <v>0</v>
      </c>
      <c r="M269" s="163" t="n">
        <f aca="false">IF(G269=0,0,(L269/G269)*100)</f>
        <v>0</v>
      </c>
      <c r="N269" s="168" t="str">
        <f aca="false">IF(B269&gt;0,"ok","ocultar")</f>
        <v>ocultar</v>
      </c>
      <c r="O269" s="650"/>
      <c r="P269" s="724"/>
      <c r="Q269" s="725"/>
      <c r="R269" s="725"/>
      <c r="S269" s="725"/>
      <c r="T269" s="725"/>
      <c r="U269" s="725"/>
      <c r="V269" s="725"/>
      <c r="W269" s="725"/>
      <c r="X269" s="725"/>
      <c r="Y269" s="725"/>
      <c r="Z269" s="725"/>
      <c r="AA269" s="726"/>
      <c r="AB269" s="726"/>
      <c r="AC269" s="726"/>
      <c r="AD269" s="726"/>
      <c r="AE269" s="726"/>
      <c r="AF269" s="726"/>
      <c r="AG269" s="726"/>
      <c r="AH269" s="726"/>
      <c r="AI269" s="726"/>
      <c r="AJ269" s="726"/>
      <c r="AK269" s="726"/>
      <c r="AL269" s="726"/>
      <c r="AM269" s="727"/>
      <c r="AO269" s="728" t="n">
        <f aca="false">IF(E269&lt;&gt;0,G269,0)</f>
        <v>0</v>
      </c>
      <c r="AP269" s="157" t="n">
        <f aca="false">IF(B269=0,AP268,IF(ISNONTEXT(B269)=TRUE(),INT(B269),INT(LEFT(B269,FIND(".",B269)-1))))</f>
        <v>3</v>
      </c>
      <c r="AQ269" s="157" t="str">
        <f aca="false">IF(AQ270=1,1,IF(B269&lt;&gt;0,1,IF(C269&lt;&gt;0,1,IF(D269&lt;&gt;0,1,IF(E269&lt;&gt;0,1,"")))))</f>
        <v/>
      </c>
      <c r="AR269" s="157" t="str">
        <f aca="false">IF(AP269=0," ",IF(AP269&lt;&gt;AP268,AP269," "))</f>
        <v> </v>
      </c>
      <c r="AS269" s="732"/>
      <c r="AT269" s="730" t="n">
        <f aca="false">IF(AP269&lt;&gt;AR269,(IF('ORÇ.GLOBAL P CAIXA'!I270="",J269*(INFORMAÇÕES!$Q$99/INFORMAÇÕES!$Q$102),IF('ORÇ.GLOBAL P CAIXA'!I270="R",J269,0))),0)</f>
        <v>0</v>
      </c>
      <c r="AU269" s="75" t="n">
        <f aca="false">IF(AP269&lt;&gt;AR269,(IF('ORÇ.GLOBAL P CAIXA'!I270="",J269*(INFORMAÇÕES!$Q$100/INFORMAÇÕES!$Q$102),IF('ORÇ.GLOBAL P CAIXA'!I270="C",J269,0))),0)</f>
        <v>0</v>
      </c>
      <c r="AV269" s="75" t="n">
        <f aca="false">IF(AP269&lt;&gt;AR269,(IF('ORÇ.GLOBAL P CAIXA'!I270="",J269*INFORMAÇÕES!$U$115,IF('ORÇ.GLOBAL P CAIXA'!I270="CF",J269,0))),0)</f>
        <v>0</v>
      </c>
      <c r="AW269" s="75" t="n">
        <f aca="false">IF(AP269&lt;&gt;AR269,(IF('ORÇ.GLOBAL P CAIXA'!I270="",J269*INFORMAÇÕES!$U$116,IF('ORÇ.GLOBAL P CAIXA'!I270="O",J269,0))),0)</f>
        <v>0</v>
      </c>
      <c r="AX269" s="731" t="n">
        <f aca="false">IF(E269&lt;&gt;0,J269,0)</f>
        <v>0</v>
      </c>
      <c r="AY269" s="730" t="n">
        <f aca="false">IF(AP269&lt;&gt;AR269,(IF('ORÇ.GLOBAL P CAIXA'!I270="",L269*(INFORMAÇÕES!$Q$99/INFORMAÇÕES!$Q$102),IF('ORÇ.GLOBAL P CAIXA'!I270="R",L269,0))),0)</f>
        <v>0</v>
      </c>
      <c r="AZ269" s="75" t="n">
        <f aca="false">IF(AP269&lt;&gt;AR269,(IF('ORÇ.GLOBAL P CAIXA'!I270="",L269*(INFORMAÇÕES!$Q$100/INFORMAÇÕES!$Q$102),IF('ORÇ.GLOBAL P CAIXA'!I270="C",L269,0))),0)</f>
        <v>0</v>
      </c>
      <c r="BA269" s="75" t="n">
        <f aca="false">IF(AP269&lt;&gt;AR269,(IF('ORÇ.GLOBAL P CAIXA'!I270="",L269*INFORMAÇÕES!$U$115,IF('ORÇ.GLOBAL P CAIXA'!I270="CF",L269,0))),0)</f>
        <v>0</v>
      </c>
      <c r="BB269" s="75" t="n">
        <f aca="false">IF(AP269&lt;&gt;AR269,(IF('ORÇ.GLOBAL P CAIXA'!I270="",L269*INFORMAÇÕES!$U$116,IF('ORÇ.GLOBAL P CAIXA'!I270="O",L269,0))),0)</f>
        <v>0</v>
      </c>
      <c r="BC269" s="731" t="n">
        <f aca="false">IF(E269&lt;&gt;0,L269,0)</f>
        <v>0</v>
      </c>
    </row>
    <row r="270" s="174" customFormat="true" ht="14.25" hidden="false" customHeight="false" outlineLevel="0" collapsed="false">
      <c r="A270" s="159" t="n">
        <v>260</v>
      </c>
      <c r="B270" s="160" t="n">
        <f aca="false">'ORÇ.REPROG. P CAIXA'!B272</f>
        <v>0</v>
      </c>
      <c r="C270" s="723" t="n">
        <f aca="false">'ORÇ.REPROG. P CAIXA'!C272</f>
        <v>0</v>
      </c>
      <c r="D270" s="162" t="n">
        <f aca="false">'ORÇ.REPROG. P CAIXA'!D272</f>
        <v>0</v>
      </c>
      <c r="E270" s="163" t="n">
        <f aca="false">IF('BM GLOBAL'!$P$1&lt;&gt;0,'ORÇ.REPROG. P CAIXA'!E272,'ORÇ.REPROG. P CAIXA'!H272)</f>
        <v>0</v>
      </c>
      <c r="F270" s="163" t="n">
        <f aca="false">IF('BM GLOBAL'!$P$1&lt;&gt;0,IF('ORÇ.GLOBAL P CAIXA'!K271=0,'ORÇ.GLOBAL EMPRESA'!G271,'ORÇ.GLOBAL P CAIXA'!F271),'ORÇ.REPROG. P CAIXA'!I272)</f>
        <v>0</v>
      </c>
      <c r="G270" s="163" t="n">
        <f aca="false">IF(E270&lt;&gt;0,ROUND(E270*F270,2),IF(AO270=0,(SUMIF('ORÇ.REPROG. P CAIXA'!$AC$13:$AC$1012,B270,$AO$11:$AO$1010)),AO270))</f>
        <v>0</v>
      </c>
      <c r="H270" s="163" t="n">
        <f aca="false">IF(J270&lt;&gt;0,IF(E270&lt;&gt;0,J270/F270,0),0)</f>
        <v>0</v>
      </c>
      <c r="I270" s="163" t="n">
        <f aca="false">IF(L270&lt;&gt;0,IF(E270&lt;&gt;0,L270/F270,0),0)</f>
        <v>0</v>
      </c>
      <c r="J270" s="163" t="n">
        <f aca="false">IF(E270&lt;&gt;0,ROUND(INDEX($P$11:$AM$1010,$A270,$L$1),2),IF(AX270=0,(SUMIF($AP$11:$AP$1010,B270,$AX$11:$AX$1010)),AX270))</f>
        <v>0</v>
      </c>
      <c r="K270" s="163" t="n">
        <f aca="false">IF(G270=0,0,(J270/G270)*100)</f>
        <v>0</v>
      </c>
      <c r="L270" s="163" t="n">
        <f aca="false">IF(E270&lt;&gt;0,ROUND(IF($L$1=1,SUM(P270),"0")+IF($L$1=2,SUM($P270:Q270),"0")+IF($L$1=3,SUM($P270:R270),"0")+IF($L$1=4,SUM($P270:S270),"0")+IF($L$1=5,SUM($P270:T270),"0")+IF($L$1=6,SUM($P270:U270),"0")+IF($L$1=7,SUM($P270:V270),"0")+IF($L$1=8,SUM($P270:W270),"0")+IF($L$1=9,SUM($P270:X270),"0")+IF($L$1=10,SUM($P270:Y270),"0")+IF($L$1=11,SUM($P270:Z270),"0")+IF($L$1=12,SUM($P270:AA270),"0")+IF($L$1=13,SUM($P270:AB270),"0")+IF($L$1=14,SUM($P270:AC270),"0")+IF($L$1=15,SUM($P270:AD270),"0")+IF($L$1=16,SUM($P270:AE270),"0")+IF($L$1=17,SUM($P270:AF270),"0")+IF($L$1=18,SUM($P270:AG270),"0")+IF($L$1=19,SUM($P270:AH270),"0")+IF($L$1=20,SUM($P270:AI270),"0")+IF($L$1=21,SUM($P270:AJ270),"0")+IF($L$1=22,SUM($P270:AK270),"0")+IF($L$1=23,SUM($P270:AL270),"0")+IF($L$1=24,SUM($P270:AM270),"0"),2),IF(BC270=0,(SUMIF($AP$11:$AP$1010,B270,$BC$11:$BC$1010)),BC270))</f>
        <v>0</v>
      </c>
      <c r="M270" s="163" t="n">
        <f aca="false">IF(G270=0,0,(L270/G270)*100)</f>
        <v>0</v>
      </c>
      <c r="N270" s="168" t="str">
        <f aca="false">IF(B270&gt;0,"ok","ocultar")</f>
        <v>ocultar</v>
      </c>
      <c r="O270" s="650"/>
      <c r="P270" s="724"/>
      <c r="Q270" s="725"/>
      <c r="R270" s="725"/>
      <c r="S270" s="725"/>
      <c r="T270" s="725"/>
      <c r="U270" s="725"/>
      <c r="V270" s="725"/>
      <c r="W270" s="725"/>
      <c r="X270" s="725"/>
      <c r="Y270" s="725"/>
      <c r="Z270" s="725"/>
      <c r="AA270" s="726"/>
      <c r="AB270" s="726"/>
      <c r="AC270" s="726"/>
      <c r="AD270" s="726"/>
      <c r="AE270" s="726"/>
      <c r="AF270" s="726"/>
      <c r="AG270" s="726"/>
      <c r="AH270" s="726"/>
      <c r="AI270" s="726"/>
      <c r="AJ270" s="726"/>
      <c r="AK270" s="726"/>
      <c r="AL270" s="726"/>
      <c r="AM270" s="727"/>
      <c r="AO270" s="728" t="n">
        <f aca="false">IF(E270&lt;&gt;0,G270,0)</f>
        <v>0</v>
      </c>
      <c r="AP270" s="157" t="n">
        <f aca="false">IF(B270=0,AP269,IF(ISNONTEXT(B270)=TRUE(),INT(B270),INT(LEFT(B270,FIND(".",B270)-1))))</f>
        <v>3</v>
      </c>
      <c r="AQ270" s="157" t="str">
        <f aca="false">IF(AQ271=1,1,IF(B270&lt;&gt;0,1,IF(C270&lt;&gt;0,1,IF(D270&lt;&gt;0,1,IF(E270&lt;&gt;0,1,"")))))</f>
        <v/>
      </c>
      <c r="AR270" s="157" t="str">
        <f aca="false">IF(AP270=0," ",IF(AP270&lt;&gt;AP269,AP270," "))</f>
        <v> </v>
      </c>
      <c r="AS270" s="732"/>
      <c r="AT270" s="730" t="n">
        <f aca="false">IF(AP270&lt;&gt;AR270,(IF('ORÇ.GLOBAL P CAIXA'!I271="",J270*(INFORMAÇÕES!$Q$99/INFORMAÇÕES!$Q$102),IF('ORÇ.GLOBAL P CAIXA'!I271="R",J270,0))),0)</f>
        <v>0</v>
      </c>
      <c r="AU270" s="75" t="n">
        <f aca="false">IF(AP270&lt;&gt;AR270,(IF('ORÇ.GLOBAL P CAIXA'!I271="",J270*(INFORMAÇÕES!$Q$100/INFORMAÇÕES!$Q$102),IF('ORÇ.GLOBAL P CAIXA'!I271="C",J270,0))),0)</f>
        <v>0</v>
      </c>
      <c r="AV270" s="75" t="n">
        <f aca="false">IF(AP270&lt;&gt;AR270,(IF('ORÇ.GLOBAL P CAIXA'!I271="",J270*INFORMAÇÕES!$U$115,IF('ORÇ.GLOBAL P CAIXA'!I271="CF",J270,0))),0)</f>
        <v>0</v>
      </c>
      <c r="AW270" s="75" t="n">
        <f aca="false">IF(AP270&lt;&gt;AR270,(IF('ORÇ.GLOBAL P CAIXA'!I271="",J270*INFORMAÇÕES!$U$116,IF('ORÇ.GLOBAL P CAIXA'!I271="O",J270,0))),0)</f>
        <v>0</v>
      </c>
      <c r="AX270" s="731" t="n">
        <f aca="false">IF(E270&lt;&gt;0,J270,0)</f>
        <v>0</v>
      </c>
      <c r="AY270" s="730" t="n">
        <f aca="false">IF(AP270&lt;&gt;AR270,(IF('ORÇ.GLOBAL P CAIXA'!I271="",L270*(INFORMAÇÕES!$Q$99/INFORMAÇÕES!$Q$102),IF('ORÇ.GLOBAL P CAIXA'!I271="R",L270,0))),0)</f>
        <v>0</v>
      </c>
      <c r="AZ270" s="75" t="n">
        <f aca="false">IF(AP270&lt;&gt;AR270,(IF('ORÇ.GLOBAL P CAIXA'!I271="",L270*(INFORMAÇÕES!$Q$100/INFORMAÇÕES!$Q$102),IF('ORÇ.GLOBAL P CAIXA'!I271="C",L270,0))),0)</f>
        <v>0</v>
      </c>
      <c r="BA270" s="75" t="n">
        <f aca="false">IF(AP270&lt;&gt;AR270,(IF('ORÇ.GLOBAL P CAIXA'!I271="",L270*INFORMAÇÕES!$U$115,IF('ORÇ.GLOBAL P CAIXA'!I271="CF",L270,0))),0)</f>
        <v>0</v>
      </c>
      <c r="BB270" s="75" t="n">
        <f aca="false">IF(AP270&lt;&gt;AR270,(IF('ORÇ.GLOBAL P CAIXA'!I271="",L270*INFORMAÇÕES!$U$116,IF('ORÇ.GLOBAL P CAIXA'!I271="O",L270,0))),0)</f>
        <v>0</v>
      </c>
      <c r="BC270" s="731" t="n">
        <f aca="false">IF(E270&lt;&gt;0,L270,0)</f>
        <v>0</v>
      </c>
    </row>
    <row r="271" s="174" customFormat="true" ht="14.25" hidden="false" customHeight="false" outlineLevel="0" collapsed="false">
      <c r="A271" s="159" t="n">
        <v>261</v>
      </c>
      <c r="B271" s="160" t="n">
        <f aca="false">'ORÇ.REPROG. P CAIXA'!B273</f>
        <v>0</v>
      </c>
      <c r="C271" s="723" t="n">
        <f aca="false">'ORÇ.REPROG. P CAIXA'!C273</f>
        <v>0</v>
      </c>
      <c r="D271" s="162" t="n">
        <f aca="false">'ORÇ.REPROG. P CAIXA'!D273</f>
        <v>0</v>
      </c>
      <c r="E271" s="163" t="n">
        <f aca="false">IF('BM GLOBAL'!$P$1&lt;&gt;0,'ORÇ.REPROG. P CAIXA'!E273,'ORÇ.REPROG. P CAIXA'!H273)</f>
        <v>0</v>
      </c>
      <c r="F271" s="163" t="n">
        <f aca="false">IF('BM GLOBAL'!$P$1&lt;&gt;0,IF('ORÇ.GLOBAL P CAIXA'!K272=0,'ORÇ.GLOBAL EMPRESA'!G272,'ORÇ.GLOBAL P CAIXA'!F272),'ORÇ.REPROG. P CAIXA'!I273)</f>
        <v>0</v>
      </c>
      <c r="G271" s="163" t="n">
        <f aca="false">IF(E271&lt;&gt;0,ROUND(E271*F271,2),IF(AO271=0,(SUMIF('ORÇ.REPROG. P CAIXA'!$AC$13:$AC$1012,B271,$AO$11:$AO$1010)),AO271))</f>
        <v>0</v>
      </c>
      <c r="H271" s="163" t="n">
        <f aca="false">IF(J271&lt;&gt;0,IF(E271&lt;&gt;0,J271/F271,0),0)</f>
        <v>0</v>
      </c>
      <c r="I271" s="163" t="n">
        <f aca="false">IF(L271&lt;&gt;0,IF(E271&lt;&gt;0,L271/F271,0),0)</f>
        <v>0</v>
      </c>
      <c r="J271" s="163" t="n">
        <f aca="false">IF(E271&lt;&gt;0,ROUND(INDEX($P$11:$AM$1010,$A271,$L$1),2),IF(AX271=0,(SUMIF($AP$11:$AP$1010,B271,$AX$11:$AX$1010)),AX271))</f>
        <v>0</v>
      </c>
      <c r="K271" s="163" t="n">
        <f aca="false">IF(G271=0,0,(J271/G271)*100)</f>
        <v>0</v>
      </c>
      <c r="L271" s="163" t="n">
        <f aca="false">IF(E271&lt;&gt;0,ROUND(IF($L$1=1,SUM(P271),"0")+IF($L$1=2,SUM($P271:Q271),"0")+IF($L$1=3,SUM($P271:R271),"0")+IF($L$1=4,SUM($P271:S271),"0")+IF($L$1=5,SUM($P271:T271),"0")+IF($L$1=6,SUM($P271:U271),"0")+IF($L$1=7,SUM($P271:V271),"0")+IF($L$1=8,SUM($P271:W271),"0")+IF($L$1=9,SUM($P271:X271),"0")+IF($L$1=10,SUM($P271:Y271),"0")+IF($L$1=11,SUM($P271:Z271),"0")+IF($L$1=12,SUM($P271:AA271),"0")+IF($L$1=13,SUM($P271:AB271),"0")+IF($L$1=14,SUM($P271:AC271),"0")+IF($L$1=15,SUM($P271:AD271),"0")+IF($L$1=16,SUM($P271:AE271),"0")+IF($L$1=17,SUM($P271:AF271),"0")+IF($L$1=18,SUM($P271:AG271),"0")+IF($L$1=19,SUM($P271:AH271),"0")+IF($L$1=20,SUM($P271:AI271),"0")+IF($L$1=21,SUM($P271:AJ271),"0")+IF($L$1=22,SUM($P271:AK271),"0")+IF($L$1=23,SUM($P271:AL271),"0")+IF($L$1=24,SUM($P271:AM271),"0"),2),IF(BC271=0,(SUMIF($AP$11:$AP$1010,B271,$BC$11:$BC$1010)),BC271))</f>
        <v>0</v>
      </c>
      <c r="M271" s="163" t="n">
        <f aca="false">IF(G271=0,0,(L271/G271)*100)</f>
        <v>0</v>
      </c>
      <c r="N271" s="168" t="str">
        <f aca="false">IF(B271&gt;0,"ok","ocultar")</f>
        <v>ocultar</v>
      </c>
      <c r="O271" s="650"/>
      <c r="P271" s="724"/>
      <c r="Q271" s="725"/>
      <c r="R271" s="725"/>
      <c r="S271" s="725"/>
      <c r="T271" s="725"/>
      <c r="U271" s="725"/>
      <c r="V271" s="725"/>
      <c r="W271" s="725"/>
      <c r="X271" s="725"/>
      <c r="Y271" s="725"/>
      <c r="Z271" s="725"/>
      <c r="AA271" s="726"/>
      <c r="AB271" s="726"/>
      <c r="AC271" s="726"/>
      <c r="AD271" s="726"/>
      <c r="AE271" s="726"/>
      <c r="AF271" s="726"/>
      <c r="AG271" s="726"/>
      <c r="AH271" s="726"/>
      <c r="AI271" s="726"/>
      <c r="AJ271" s="726"/>
      <c r="AK271" s="726"/>
      <c r="AL271" s="726"/>
      <c r="AM271" s="727"/>
      <c r="AO271" s="728" t="n">
        <f aca="false">IF(E271&lt;&gt;0,G271,0)</f>
        <v>0</v>
      </c>
      <c r="AP271" s="157" t="n">
        <f aca="false">IF(B271=0,AP270,IF(ISNONTEXT(B271)=TRUE(),INT(B271),INT(LEFT(B271,FIND(".",B271)-1))))</f>
        <v>3</v>
      </c>
      <c r="AQ271" s="157" t="str">
        <f aca="false">IF(AQ272=1,1,IF(B271&lt;&gt;0,1,IF(C271&lt;&gt;0,1,IF(D271&lt;&gt;0,1,IF(E271&lt;&gt;0,1,"")))))</f>
        <v/>
      </c>
      <c r="AR271" s="157" t="str">
        <f aca="false">IF(AP271=0," ",IF(AP271&lt;&gt;AP270,AP271," "))</f>
        <v> </v>
      </c>
      <c r="AS271" s="732"/>
      <c r="AT271" s="730" t="n">
        <f aca="false">IF(AP271&lt;&gt;AR271,(IF('ORÇ.GLOBAL P CAIXA'!I272="",J271*(INFORMAÇÕES!$Q$99/INFORMAÇÕES!$Q$102),IF('ORÇ.GLOBAL P CAIXA'!I272="R",J271,0))),0)</f>
        <v>0</v>
      </c>
      <c r="AU271" s="75" t="n">
        <f aca="false">IF(AP271&lt;&gt;AR271,(IF('ORÇ.GLOBAL P CAIXA'!I272="",J271*(INFORMAÇÕES!$Q$100/INFORMAÇÕES!$Q$102),IF('ORÇ.GLOBAL P CAIXA'!I272="C",J271,0))),0)</f>
        <v>0</v>
      </c>
      <c r="AV271" s="75" t="n">
        <f aca="false">IF(AP271&lt;&gt;AR271,(IF('ORÇ.GLOBAL P CAIXA'!I272="",J271*INFORMAÇÕES!$U$115,IF('ORÇ.GLOBAL P CAIXA'!I272="CF",J271,0))),0)</f>
        <v>0</v>
      </c>
      <c r="AW271" s="75" t="n">
        <f aca="false">IF(AP271&lt;&gt;AR271,(IF('ORÇ.GLOBAL P CAIXA'!I272="",J271*INFORMAÇÕES!$U$116,IF('ORÇ.GLOBAL P CAIXA'!I272="O",J271,0))),0)</f>
        <v>0</v>
      </c>
      <c r="AX271" s="731" t="n">
        <f aca="false">IF(E271&lt;&gt;0,J271,0)</f>
        <v>0</v>
      </c>
      <c r="AY271" s="730" t="n">
        <f aca="false">IF(AP271&lt;&gt;AR271,(IF('ORÇ.GLOBAL P CAIXA'!I272="",L271*(INFORMAÇÕES!$Q$99/INFORMAÇÕES!$Q$102),IF('ORÇ.GLOBAL P CAIXA'!I272="R",L271,0))),0)</f>
        <v>0</v>
      </c>
      <c r="AZ271" s="75" t="n">
        <f aca="false">IF(AP271&lt;&gt;AR271,(IF('ORÇ.GLOBAL P CAIXA'!I272="",L271*(INFORMAÇÕES!$Q$100/INFORMAÇÕES!$Q$102),IF('ORÇ.GLOBAL P CAIXA'!I272="C",L271,0))),0)</f>
        <v>0</v>
      </c>
      <c r="BA271" s="75" t="n">
        <f aca="false">IF(AP271&lt;&gt;AR271,(IF('ORÇ.GLOBAL P CAIXA'!I272="",L271*INFORMAÇÕES!$U$115,IF('ORÇ.GLOBAL P CAIXA'!I272="CF",L271,0))),0)</f>
        <v>0</v>
      </c>
      <c r="BB271" s="75" t="n">
        <f aca="false">IF(AP271&lt;&gt;AR271,(IF('ORÇ.GLOBAL P CAIXA'!I272="",L271*INFORMAÇÕES!$U$116,IF('ORÇ.GLOBAL P CAIXA'!I272="O",L271,0))),0)</f>
        <v>0</v>
      </c>
      <c r="BC271" s="731" t="n">
        <f aca="false">IF(E271&lt;&gt;0,L271,0)</f>
        <v>0</v>
      </c>
    </row>
    <row r="272" s="174" customFormat="true" ht="14.25" hidden="false" customHeight="false" outlineLevel="0" collapsed="false">
      <c r="A272" s="159" t="n">
        <v>262</v>
      </c>
      <c r="B272" s="160" t="n">
        <f aca="false">'ORÇ.REPROG. P CAIXA'!B274</f>
        <v>0</v>
      </c>
      <c r="C272" s="723" t="n">
        <f aca="false">'ORÇ.REPROG. P CAIXA'!C274</f>
        <v>0</v>
      </c>
      <c r="D272" s="162" t="n">
        <f aca="false">'ORÇ.REPROG. P CAIXA'!D274</f>
        <v>0</v>
      </c>
      <c r="E272" s="163" t="n">
        <f aca="false">IF('BM GLOBAL'!$P$1&lt;&gt;0,'ORÇ.REPROG. P CAIXA'!E274,'ORÇ.REPROG. P CAIXA'!H274)</f>
        <v>0</v>
      </c>
      <c r="F272" s="163" t="n">
        <f aca="false">IF('BM GLOBAL'!$P$1&lt;&gt;0,IF('ORÇ.GLOBAL P CAIXA'!K273=0,'ORÇ.GLOBAL EMPRESA'!G273,'ORÇ.GLOBAL P CAIXA'!F273),'ORÇ.REPROG. P CAIXA'!I274)</f>
        <v>0</v>
      </c>
      <c r="G272" s="163" t="n">
        <f aca="false">IF(E272&lt;&gt;0,ROUND(E272*F272,2),IF(AO272=0,(SUMIF('ORÇ.REPROG. P CAIXA'!$AC$13:$AC$1012,B272,$AO$11:$AO$1010)),AO272))</f>
        <v>0</v>
      </c>
      <c r="H272" s="163" t="n">
        <f aca="false">IF(J272&lt;&gt;0,IF(E272&lt;&gt;0,J272/F272,0),0)</f>
        <v>0</v>
      </c>
      <c r="I272" s="163" t="n">
        <f aca="false">IF(L272&lt;&gt;0,IF(E272&lt;&gt;0,L272/F272,0),0)</f>
        <v>0</v>
      </c>
      <c r="J272" s="163" t="n">
        <f aca="false">IF(E272&lt;&gt;0,ROUND(INDEX($P$11:$AM$1010,$A272,$L$1),2),IF(AX272=0,(SUMIF($AP$11:$AP$1010,B272,$AX$11:$AX$1010)),AX272))</f>
        <v>0</v>
      </c>
      <c r="K272" s="163" t="n">
        <f aca="false">IF(G272=0,0,(J272/G272)*100)</f>
        <v>0</v>
      </c>
      <c r="L272" s="163" t="n">
        <f aca="false">IF(E272&lt;&gt;0,ROUND(IF($L$1=1,SUM(P272),"0")+IF($L$1=2,SUM($P272:Q272),"0")+IF($L$1=3,SUM($P272:R272),"0")+IF($L$1=4,SUM($P272:S272),"0")+IF($L$1=5,SUM($P272:T272),"0")+IF($L$1=6,SUM($P272:U272),"0")+IF($L$1=7,SUM($P272:V272),"0")+IF($L$1=8,SUM($P272:W272),"0")+IF($L$1=9,SUM($P272:X272),"0")+IF($L$1=10,SUM($P272:Y272),"0")+IF($L$1=11,SUM($P272:Z272),"0")+IF($L$1=12,SUM($P272:AA272),"0")+IF($L$1=13,SUM($P272:AB272),"0")+IF($L$1=14,SUM($P272:AC272),"0")+IF($L$1=15,SUM($P272:AD272),"0")+IF($L$1=16,SUM($P272:AE272),"0")+IF($L$1=17,SUM($P272:AF272),"0")+IF($L$1=18,SUM($P272:AG272),"0")+IF($L$1=19,SUM($P272:AH272),"0")+IF($L$1=20,SUM($P272:AI272),"0")+IF($L$1=21,SUM($P272:AJ272),"0")+IF($L$1=22,SUM($P272:AK272),"0")+IF($L$1=23,SUM($P272:AL272),"0")+IF($L$1=24,SUM($P272:AM272),"0"),2),IF(BC272=0,(SUMIF($AP$11:$AP$1010,B272,$BC$11:$BC$1010)),BC272))</f>
        <v>0</v>
      </c>
      <c r="M272" s="163" t="n">
        <f aca="false">IF(G272=0,0,(L272/G272)*100)</f>
        <v>0</v>
      </c>
      <c r="N272" s="168" t="str">
        <f aca="false">IF(B272&gt;0,"ok","ocultar")</f>
        <v>ocultar</v>
      </c>
      <c r="O272" s="650"/>
      <c r="P272" s="724"/>
      <c r="Q272" s="725"/>
      <c r="R272" s="725"/>
      <c r="S272" s="725"/>
      <c r="T272" s="725"/>
      <c r="U272" s="725"/>
      <c r="V272" s="725"/>
      <c r="W272" s="725"/>
      <c r="X272" s="725"/>
      <c r="Y272" s="725"/>
      <c r="Z272" s="725"/>
      <c r="AA272" s="726"/>
      <c r="AB272" s="726"/>
      <c r="AC272" s="726"/>
      <c r="AD272" s="726"/>
      <c r="AE272" s="726"/>
      <c r="AF272" s="726"/>
      <c r="AG272" s="726"/>
      <c r="AH272" s="726"/>
      <c r="AI272" s="726"/>
      <c r="AJ272" s="726"/>
      <c r="AK272" s="726"/>
      <c r="AL272" s="726"/>
      <c r="AM272" s="727"/>
      <c r="AO272" s="728" t="n">
        <f aca="false">IF(E272&lt;&gt;0,G272,0)</f>
        <v>0</v>
      </c>
      <c r="AP272" s="157" t="n">
        <f aca="false">IF(B272=0,AP271,IF(ISNONTEXT(B272)=TRUE(),INT(B272),INT(LEFT(B272,FIND(".",B272)-1))))</f>
        <v>3</v>
      </c>
      <c r="AQ272" s="157" t="str">
        <f aca="false">IF(AQ273=1,1,IF(B272&lt;&gt;0,1,IF(C272&lt;&gt;0,1,IF(D272&lt;&gt;0,1,IF(E272&lt;&gt;0,1,"")))))</f>
        <v/>
      </c>
      <c r="AR272" s="157" t="str">
        <f aca="false">IF(AP272=0," ",IF(AP272&lt;&gt;AP271,AP272," "))</f>
        <v> </v>
      </c>
      <c r="AS272" s="732"/>
      <c r="AT272" s="730" t="n">
        <f aca="false">IF(AP272&lt;&gt;AR272,(IF('ORÇ.GLOBAL P CAIXA'!I273="",J272*(INFORMAÇÕES!$Q$99/INFORMAÇÕES!$Q$102),IF('ORÇ.GLOBAL P CAIXA'!I273="R",J272,0))),0)</f>
        <v>0</v>
      </c>
      <c r="AU272" s="75" t="n">
        <f aca="false">IF(AP272&lt;&gt;AR272,(IF('ORÇ.GLOBAL P CAIXA'!I273="",J272*(INFORMAÇÕES!$Q$100/INFORMAÇÕES!$Q$102),IF('ORÇ.GLOBAL P CAIXA'!I273="C",J272,0))),0)</f>
        <v>0</v>
      </c>
      <c r="AV272" s="75" t="n">
        <f aca="false">IF(AP272&lt;&gt;AR272,(IF('ORÇ.GLOBAL P CAIXA'!I273="",J272*INFORMAÇÕES!$U$115,IF('ORÇ.GLOBAL P CAIXA'!I273="CF",J272,0))),0)</f>
        <v>0</v>
      </c>
      <c r="AW272" s="75" t="n">
        <f aca="false">IF(AP272&lt;&gt;AR272,(IF('ORÇ.GLOBAL P CAIXA'!I273="",J272*INFORMAÇÕES!$U$116,IF('ORÇ.GLOBAL P CAIXA'!I273="O",J272,0))),0)</f>
        <v>0</v>
      </c>
      <c r="AX272" s="731" t="n">
        <f aca="false">IF(E272&lt;&gt;0,J272,0)</f>
        <v>0</v>
      </c>
      <c r="AY272" s="730" t="n">
        <f aca="false">IF(AP272&lt;&gt;AR272,(IF('ORÇ.GLOBAL P CAIXA'!I273="",L272*(INFORMAÇÕES!$Q$99/INFORMAÇÕES!$Q$102),IF('ORÇ.GLOBAL P CAIXA'!I273="R",L272,0))),0)</f>
        <v>0</v>
      </c>
      <c r="AZ272" s="75" t="n">
        <f aca="false">IF(AP272&lt;&gt;AR272,(IF('ORÇ.GLOBAL P CAIXA'!I273="",L272*(INFORMAÇÕES!$Q$100/INFORMAÇÕES!$Q$102),IF('ORÇ.GLOBAL P CAIXA'!I273="C",L272,0))),0)</f>
        <v>0</v>
      </c>
      <c r="BA272" s="75" t="n">
        <f aca="false">IF(AP272&lt;&gt;AR272,(IF('ORÇ.GLOBAL P CAIXA'!I273="",L272*INFORMAÇÕES!$U$115,IF('ORÇ.GLOBAL P CAIXA'!I273="CF",L272,0))),0)</f>
        <v>0</v>
      </c>
      <c r="BB272" s="75" t="n">
        <f aca="false">IF(AP272&lt;&gt;AR272,(IF('ORÇ.GLOBAL P CAIXA'!I273="",L272*INFORMAÇÕES!$U$116,IF('ORÇ.GLOBAL P CAIXA'!I273="O",L272,0))),0)</f>
        <v>0</v>
      </c>
      <c r="BC272" s="731" t="n">
        <f aca="false">IF(E272&lt;&gt;0,L272,0)</f>
        <v>0</v>
      </c>
    </row>
    <row r="273" s="174" customFormat="true" ht="14.25" hidden="false" customHeight="false" outlineLevel="0" collapsed="false">
      <c r="A273" s="159" t="n">
        <v>263</v>
      </c>
      <c r="B273" s="160" t="n">
        <f aca="false">'ORÇ.REPROG. P CAIXA'!B275</f>
        <v>0</v>
      </c>
      <c r="C273" s="723" t="n">
        <f aca="false">'ORÇ.REPROG. P CAIXA'!C275</f>
        <v>0</v>
      </c>
      <c r="D273" s="162" t="n">
        <f aca="false">'ORÇ.REPROG. P CAIXA'!D275</f>
        <v>0</v>
      </c>
      <c r="E273" s="163" t="n">
        <f aca="false">IF('BM GLOBAL'!$P$1&lt;&gt;0,'ORÇ.REPROG. P CAIXA'!E275,'ORÇ.REPROG. P CAIXA'!H275)</f>
        <v>0</v>
      </c>
      <c r="F273" s="163" t="n">
        <f aca="false">IF('BM GLOBAL'!$P$1&lt;&gt;0,IF('ORÇ.GLOBAL P CAIXA'!K274=0,'ORÇ.GLOBAL EMPRESA'!G274,'ORÇ.GLOBAL P CAIXA'!F274),'ORÇ.REPROG. P CAIXA'!I275)</f>
        <v>0</v>
      </c>
      <c r="G273" s="163" t="n">
        <f aca="false">IF(E273&lt;&gt;0,ROUND(E273*F273,2),IF(AO273=0,(SUMIF('ORÇ.REPROG. P CAIXA'!$AC$13:$AC$1012,B273,$AO$11:$AO$1010)),AO273))</f>
        <v>0</v>
      </c>
      <c r="H273" s="163" t="n">
        <f aca="false">IF(J273&lt;&gt;0,IF(E273&lt;&gt;0,J273/F273,0),0)</f>
        <v>0</v>
      </c>
      <c r="I273" s="163" t="n">
        <f aca="false">IF(L273&lt;&gt;0,IF(E273&lt;&gt;0,L273/F273,0),0)</f>
        <v>0</v>
      </c>
      <c r="J273" s="163" t="n">
        <f aca="false">IF(E273&lt;&gt;0,ROUND(INDEX($P$11:$AM$1010,$A273,$L$1),2),IF(AX273=0,(SUMIF($AP$11:$AP$1010,B273,$AX$11:$AX$1010)),AX273))</f>
        <v>0</v>
      </c>
      <c r="K273" s="163" t="n">
        <f aca="false">IF(G273=0,0,(J273/G273)*100)</f>
        <v>0</v>
      </c>
      <c r="L273" s="163" t="n">
        <f aca="false">IF(E273&lt;&gt;0,ROUND(IF($L$1=1,SUM(P273),"0")+IF($L$1=2,SUM($P273:Q273),"0")+IF($L$1=3,SUM($P273:R273),"0")+IF($L$1=4,SUM($P273:S273),"0")+IF($L$1=5,SUM($P273:T273),"0")+IF($L$1=6,SUM($P273:U273),"0")+IF($L$1=7,SUM($P273:V273),"0")+IF($L$1=8,SUM($P273:W273),"0")+IF($L$1=9,SUM($P273:X273),"0")+IF($L$1=10,SUM($P273:Y273),"0")+IF($L$1=11,SUM($P273:Z273),"0")+IF($L$1=12,SUM($P273:AA273),"0")+IF($L$1=13,SUM($P273:AB273),"0")+IF($L$1=14,SUM($P273:AC273),"0")+IF($L$1=15,SUM($P273:AD273),"0")+IF($L$1=16,SUM($P273:AE273),"0")+IF($L$1=17,SUM($P273:AF273),"0")+IF($L$1=18,SUM($P273:AG273),"0")+IF($L$1=19,SUM($P273:AH273),"0")+IF($L$1=20,SUM($P273:AI273),"0")+IF($L$1=21,SUM($P273:AJ273),"0")+IF($L$1=22,SUM($P273:AK273),"0")+IF($L$1=23,SUM($P273:AL273),"0")+IF($L$1=24,SUM($P273:AM273),"0"),2),IF(BC273=0,(SUMIF($AP$11:$AP$1010,B273,$BC$11:$BC$1010)),BC273))</f>
        <v>0</v>
      </c>
      <c r="M273" s="163" t="n">
        <f aca="false">IF(G273=0,0,(L273/G273)*100)</f>
        <v>0</v>
      </c>
      <c r="N273" s="168" t="str">
        <f aca="false">IF(B273&gt;0,"ok","ocultar")</f>
        <v>ocultar</v>
      </c>
      <c r="O273" s="650"/>
      <c r="P273" s="724"/>
      <c r="Q273" s="725"/>
      <c r="R273" s="725"/>
      <c r="S273" s="725"/>
      <c r="T273" s="725"/>
      <c r="U273" s="725"/>
      <c r="V273" s="725"/>
      <c r="W273" s="725"/>
      <c r="X273" s="725"/>
      <c r="Y273" s="725"/>
      <c r="Z273" s="725"/>
      <c r="AA273" s="726"/>
      <c r="AB273" s="726"/>
      <c r="AC273" s="726"/>
      <c r="AD273" s="726"/>
      <c r="AE273" s="726"/>
      <c r="AF273" s="726"/>
      <c r="AG273" s="726"/>
      <c r="AH273" s="726"/>
      <c r="AI273" s="726"/>
      <c r="AJ273" s="726"/>
      <c r="AK273" s="726"/>
      <c r="AL273" s="726"/>
      <c r="AM273" s="727"/>
      <c r="AO273" s="728" t="n">
        <f aca="false">IF(E273&lt;&gt;0,G273,0)</f>
        <v>0</v>
      </c>
      <c r="AP273" s="157" t="n">
        <f aca="false">IF(B273=0,AP272,IF(ISNONTEXT(B273)=TRUE(),INT(B273),INT(LEFT(B273,FIND(".",B273)-1))))</f>
        <v>3</v>
      </c>
      <c r="AQ273" s="157" t="str">
        <f aca="false">IF(AQ274=1,1,IF(B273&lt;&gt;0,1,IF(C273&lt;&gt;0,1,IF(D273&lt;&gt;0,1,IF(E273&lt;&gt;0,1,"")))))</f>
        <v/>
      </c>
      <c r="AR273" s="157" t="str">
        <f aca="false">IF(AP273=0," ",IF(AP273&lt;&gt;AP272,AP273," "))</f>
        <v> </v>
      </c>
      <c r="AS273" s="732"/>
      <c r="AT273" s="730" t="n">
        <f aca="false">IF(AP273&lt;&gt;AR273,(IF('ORÇ.GLOBAL P CAIXA'!I274="",J273*(INFORMAÇÕES!$Q$99/INFORMAÇÕES!$Q$102),IF('ORÇ.GLOBAL P CAIXA'!I274="R",J273,0))),0)</f>
        <v>0</v>
      </c>
      <c r="AU273" s="75" t="n">
        <f aca="false">IF(AP273&lt;&gt;AR273,(IF('ORÇ.GLOBAL P CAIXA'!I274="",J273*(INFORMAÇÕES!$Q$100/INFORMAÇÕES!$Q$102),IF('ORÇ.GLOBAL P CAIXA'!I274="C",J273,0))),0)</f>
        <v>0</v>
      </c>
      <c r="AV273" s="75" t="n">
        <f aca="false">IF(AP273&lt;&gt;AR273,(IF('ORÇ.GLOBAL P CAIXA'!I274="",J273*INFORMAÇÕES!$U$115,IF('ORÇ.GLOBAL P CAIXA'!I274="CF",J273,0))),0)</f>
        <v>0</v>
      </c>
      <c r="AW273" s="75" t="n">
        <f aca="false">IF(AP273&lt;&gt;AR273,(IF('ORÇ.GLOBAL P CAIXA'!I274="",J273*INFORMAÇÕES!$U$116,IF('ORÇ.GLOBAL P CAIXA'!I274="O",J273,0))),0)</f>
        <v>0</v>
      </c>
      <c r="AX273" s="731" t="n">
        <f aca="false">IF(E273&lt;&gt;0,J273,0)</f>
        <v>0</v>
      </c>
      <c r="AY273" s="730" t="n">
        <f aca="false">IF(AP273&lt;&gt;AR273,(IF('ORÇ.GLOBAL P CAIXA'!I274="",L273*(INFORMAÇÕES!$Q$99/INFORMAÇÕES!$Q$102),IF('ORÇ.GLOBAL P CAIXA'!I274="R",L273,0))),0)</f>
        <v>0</v>
      </c>
      <c r="AZ273" s="75" t="n">
        <f aca="false">IF(AP273&lt;&gt;AR273,(IF('ORÇ.GLOBAL P CAIXA'!I274="",L273*(INFORMAÇÕES!$Q$100/INFORMAÇÕES!$Q$102),IF('ORÇ.GLOBAL P CAIXA'!I274="C",L273,0))),0)</f>
        <v>0</v>
      </c>
      <c r="BA273" s="75" t="n">
        <f aca="false">IF(AP273&lt;&gt;AR273,(IF('ORÇ.GLOBAL P CAIXA'!I274="",L273*INFORMAÇÕES!$U$115,IF('ORÇ.GLOBAL P CAIXA'!I274="CF",L273,0))),0)</f>
        <v>0</v>
      </c>
      <c r="BB273" s="75" t="n">
        <f aca="false">IF(AP273&lt;&gt;AR273,(IF('ORÇ.GLOBAL P CAIXA'!I274="",L273*INFORMAÇÕES!$U$116,IF('ORÇ.GLOBAL P CAIXA'!I274="O",L273,0))),0)</f>
        <v>0</v>
      </c>
      <c r="BC273" s="731" t="n">
        <f aca="false">IF(E273&lt;&gt;0,L273,0)</f>
        <v>0</v>
      </c>
    </row>
    <row r="274" s="174" customFormat="true" ht="14.25" hidden="false" customHeight="false" outlineLevel="0" collapsed="false">
      <c r="A274" s="159" t="n">
        <v>264</v>
      </c>
      <c r="B274" s="160" t="n">
        <f aca="false">'ORÇ.REPROG. P CAIXA'!B276</f>
        <v>0</v>
      </c>
      <c r="C274" s="723" t="n">
        <f aca="false">'ORÇ.REPROG. P CAIXA'!C276</f>
        <v>0</v>
      </c>
      <c r="D274" s="162" t="n">
        <f aca="false">'ORÇ.REPROG. P CAIXA'!D276</f>
        <v>0</v>
      </c>
      <c r="E274" s="163" t="n">
        <f aca="false">IF('BM GLOBAL'!$P$1&lt;&gt;0,'ORÇ.REPROG. P CAIXA'!E276,'ORÇ.REPROG. P CAIXA'!H276)</f>
        <v>0</v>
      </c>
      <c r="F274" s="163" t="n">
        <f aca="false">IF('BM GLOBAL'!$P$1&lt;&gt;0,IF('ORÇ.GLOBAL P CAIXA'!K275=0,'ORÇ.GLOBAL EMPRESA'!G275,'ORÇ.GLOBAL P CAIXA'!F275),'ORÇ.REPROG. P CAIXA'!I276)</f>
        <v>0</v>
      </c>
      <c r="G274" s="163" t="n">
        <f aca="false">IF(E274&lt;&gt;0,ROUND(E274*F274,2),IF(AO274=0,(SUMIF('ORÇ.REPROG. P CAIXA'!$AC$13:$AC$1012,B274,$AO$11:$AO$1010)),AO274))</f>
        <v>0</v>
      </c>
      <c r="H274" s="163" t="n">
        <f aca="false">IF(J274&lt;&gt;0,IF(E274&lt;&gt;0,J274/F274,0),0)</f>
        <v>0</v>
      </c>
      <c r="I274" s="163" t="n">
        <f aca="false">IF(L274&lt;&gt;0,IF(E274&lt;&gt;0,L274/F274,0),0)</f>
        <v>0</v>
      </c>
      <c r="J274" s="163" t="n">
        <f aca="false">IF(E274&lt;&gt;0,ROUND(INDEX($P$11:$AM$1010,$A274,$L$1),2),IF(AX274=0,(SUMIF($AP$11:$AP$1010,B274,$AX$11:$AX$1010)),AX274))</f>
        <v>0</v>
      </c>
      <c r="K274" s="163" t="n">
        <f aca="false">IF(G274=0,0,(J274/G274)*100)</f>
        <v>0</v>
      </c>
      <c r="L274" s="163" t="n">
        <f aca="false">IF(E274&lt;&gt;0,ROUND(IF($L$1=1,SUM(P274),"0")+IF($L$1=2,SUM($P274:Q274),"0")+IF($L$1=3,SUM($P274:R274),"0")+IF($L$1=4,SUM($P274:S274),"0")+IF($L$1=5,SUM($P274:T274),"0")+IF($L$1=6,SUM($P274:U274),"0")+IF($L$1=7,SUM($P274:V274),"0")+IF($L$1=8,SUM($P274:W274),"0")+IF($L$1=9,SUM($P274:X274),"0")+IF($L$1=10,SUM($P274:Y274),"0")+IF($L$1=11,SUM($P274:Z274),"0")+IF($L$1=12,SUM($P274:AA274),"0")+IF($L$1=13,SUM($P274:AB274),"0")+IF($L$1=14,SUM($P274:AC274),"0")+IF($L$1=15,SUM($P274:AD274),"0")+IF($L$1=16,SUM($P274:AE274),"0")+IF($L$1=17,SUM($P274:AF274),"0")+IF($L$1=18,SUM($P274:AG274),"0")+IF($L$1=19,SUM($P274:AH274),"0")+IF($L$1=20,SUM($P274:AI274),"0")+IF($L$1=21,SUM($P274:AJ274),"0")+IF($L$1=22,SUM($P274:AK274),"0")+IF($L$1=23,SUM($P274:AL274),"0")+IF($L$1=24,SUM($P274:AM274),"0"),2),IF(BC274=0,(SUMIF($AP$11:$AP$1010,B274,$BC$11:$BC$1010)),BC274))</f>
        <v>0</v>
      </c>
      <c r="M274" s="163" t="n">
        <f aca="false">IF(G274=0,0,(L274/G274)*100)</f>
        <v>0</v>
      </c>
      <c r="N274" s="168" t="str">
        <f aca="false">IF(B274&gt;0,"ok","ocultar")</f>
        <v>ocultar</v>
      </c>
      <c r="O274" s="650"/>
      <c r="P274" s="724"/>
      <c r="Q274" s="725"/>
      <c r="R274" s="725"/>
      <c r="S274" s="725"/>
      <c r="T274" s="725"/>
      <c r="U274" s="725"/>
      <c r="V274" s="725"/>
      <c r="W274" s="725"/>
      <c r="X274" s="725"/>
      <c r="Y274" s="725"/>
      <c r="Z274" s="725"/>
      <c r="AA274" s="726"/>
      <c r="AB274" s="726"/>
      <c r="AC274" s="726"/>
      <c r="AD274" s="726"/>
      <c r="AE274" s="726"/>
      <c r="AF274" s="726"/>
      <c r="AG274" s="726"/>
      <c r="AH274" s="726"/>
      <c r="AI274" s="726"/>
      <c r="AJ274" s="726"/>
      <c r="AK274" s="726"/>
      <c r="AL274" s="726"/>
      <c r="AM274" s="727"/>
      <c r="AO274" s="728" t="n">
        <f aca="false">IF(E274&lt;&gt;0,G274,0)</f>
        <v>0</v>
      </c>
      <c r="AP274" s="157" t="n">
        <f aca="false">IF(B274=0,AP273,IF(ISNONTEXT(B274)=TRUE(),INT(B274),INT(LEFT(B274,FIND(".",B274)-1))))</f>
        <v>3</v>
      </c>
      <c r="AQ274" s="157" t="str">
        <f aca="false">IF(AQ275=1,1,IF(B274&lt;&gt;0,1,IF(C274&lt;&gt;0,1,IF(D274&lt;&gt;0,1,IF(E274&lt;&gt;0,1,"")))))</f>
        <v/>
      </c>
      <c r="AR274" s="157" t="str">
        <f aca="false">IF(AP274=0," ",IF(AP274&lt;&gt;AP273,AP274," "))</f>
        <v> </v>
      </c>
      <c r="AS274" s="732"/>
      <c r="AT274" s="730" t="n">
        <f aca="false">IF(AP274&lt;&gt;AR274,(IF('ORÇ.GLOBAL P CAIXA'!I275="",J274*(INFORMAÇÕES!$Q$99/INFORMAÇÕES!$Q$102),IF('ORÇ.GLOBAL P CAIXA'!I275="R",J274,0))),0)</f>
        <v>0</v>
      </c>
      <c r="AU274" s="75" t="n">
        <f aca="false">IF(AP274&lt;&gt;AR274,(IF('ORÇ.GLOBAL P CAIXA'!I275="",J274*(INFORMAÇÕES!$Q$100/INFORMAÇÕES!$Q$102),IF('ORÇ.GLOBAL P CAIXA'!I275="C",J274,0))),0)</f>
        <v>0</v>
      </c>
      <c r="AV274" s="75" t="n">
        <f aca="false">IF(AP274&lt;&gt;AR274,(IF('ORÇ.GLOBAL P CAIXA'!I275="",J274*INFORMAÇÕES!$U$115,IF('ORÇ.GLOBAL P CAIXA'!I275="CF",J274,0))),0)</f>
        <v>0</v>
      </c>
      <c r="AW274" s="75" t="n">
        <f aca="false">IF(AP274&lt;&gt;AR274,(IF('ORÇ.GLOBAL P CAIXA'!I275="",J274*INFORMAÇÕES!$U$116,IF('ORÇ.GLOBAL P CAIXA'!I275="O",J274,0))),0)</f>
        <v>0</v>
      </c>
      <c r="AX274" s="731" t="n">
        <f aca="false">IF(E274&lt;&gt;0,J274,0)</f>
        <v>0</v>
      </c>
      <c r="AY274" s="730" t="n">
        <f aca="false">IF(AP274&lt;&gt;AR274,(IF('ORÇ.GLOBAL P CAIXA'!I275="",L274*(INFORMAÇÕES!$Q$99/INFORMAÇÕES!$Q$102),IF('ORÇ.GLOBAL P CAIXA'!I275="R",L274,0))),0)</f>
        <v>0</v>
      </c>
      <c r="AZ274" s="75" t="n">
        <f aca="false">IF(AP274&lt;&gt;AR274,(IF('ORÇ.GLOBAL P CAIXA'!I275="",L274*(INFORMAÇÕES!$Q$100/INFORMAÇÕES!$Q$102),IF('ORÇ.GLOBAL P CAIXA'!I275="C",L274,0))),0)</f>
        <v>0</v>
      </c>
      <c r="BA274" s="75" t="n">
        <f aca="false">IF(AP274&lt;&gt;AR274,(IF('ORÇ.GLOBAL P CAIXA'!I275="",L274*INFORMAÇÕES!$U$115,IF('ORÇ.GLOBAL P CAIXA'!I275="CF",L274,0))),0)</f>
        <v>0</v>
      </c>
      <c r="BB274" s="75" t="n">
        <f aca="false">IF(AP274&lt;&gt;AR274,(IF('ORÇ.GLOBAL P CAIXA'!I275="",L274*INFORMAÇÕES!$U$116,IF('ORÇ.GLOBAL P CAIXA'!I275="O",L274,0))),0)</f>
        <v>0</v>
      </c>
      <c r="BC274" s="731" t="n">
        <f aca="false">IF(E274&lt;&gt;0,L274,0)</f>
        <v>0</v>
      </c>
    </row>
    <row r="275" s="174" customFormat="true" ht="14.25" hidden="false" customHeight="false" outlineLevel="0" collapsed="false">
      <c r="A275" s="159" t="n">
        <v>265</v>
      </c>
      <c r="B275" s="160" t="n">
        <f aca="false">'ORÇ.REPROG. P CAIXA'!B277</f>
        <v>0</v>
      </c>
      <c r="C275" s="723" t="n">
        <f aca="false">'ORÇ.REPROG. P CAIXA'!C277</f>
        <v>0</v>
      </c>
      <c r="D275" s="162" t="n">
        <f aca="false">'ORÇ.REPROG. P CAIXA'!D277</f>
        <v>0</v>
      </c>
      <c r="E275" s="163" t="n">
        <f aca="false">IF('BM GLOBAL'!$P$1&lt;&gt;0,'ORÇ.REPROG. P CAIXA'!E277,'ORÇ.REPROG. P CAIXA'!H277)</f>
        <v>0</v>
      </c>
      <c r="F275" s="163" t="n">
        <f aca="false">IF('BM GLOBAL'!$P$1&lt;&gt;0,IF('ORÇ.GLOBAL P CAIXA'!K276=0,'ORÇ.GLOBAL EMPRESA'!G276,'ORÇ.GLOBAL P CAIXA'!F276),'ORÇ.REPROG. P CAIXA'!I277)</f>
        <v>0</v>
      </c>
      <c r="G275" s="163" t="n">
        <f aca="false">IF(E275&lt;&gt;0,ROUND(E275*F275,2),IF(AO275=0,(SUMIF('ORÇ.REPROG. P CAIXA'!$AC$13:$AC$1012,B275,$AO$11:$AO$1010)),AO275))</f>
        <v>0</v>
      </c>
      <c r="H275" s="163" t="n">
        <f aca="false">IF(J275&lt;&gt;0,IF(E275&lt;&gt;0,J275/F275,0),0)</f>
        <v>0</v>
      </c>
      <c r="I275" s="163" t="n">
        <f aca="false">IF(L275&lt;&gt;0,IF(E275&lt;&gt;0,L275/F275,0),0)</f>
        <v>0</v>
      </c>
      <c r="J275" s="163" t="n">
        <f aca="false">IF(E275&lt;&gt;0,ROUND(INDEX($P$11:$AM$1010,$A275,$L$1),2),IF(AX275=0,(SUMIF($AP$11:$AP$1010,B275,$AX$11:$AX$1010)),AX275))</f>
        <v>0</v>
      </c>
      <c r="K275" s="163" t="n">
        <f aca="false">IF(G275=0,0,(J275/G275)*100)</f>
        <v>0</v>
      </c>
      <c r="L275" s="163" t="n">
        <f aca="false">IF(E275&lt;&gt;0,ROUND(IF($L$1=1,SUM(P275),"0")+IF($L$1=2,SUM($P275:Q275),"0")+IF($L$1=3,SUM($P275:R275),"0")+IF($L$1=4,SUM($P275:S275),"0")+IF($L$1=5,SUM($P275:T275),"0")+IF($L$1=6,SUM($P275:U275),"0")+IF($L$1=7,SUM($P275:V275),"0")+IF($L$1=8,SUM($P275:W275),"0")+IF($L$1=9,SUM($P275:X275),"0")+IF($L$1=10,SUM($P275:Y275),"0")+IF($L$1=11,SUM($P275:Z275),"0")+IF($L$1=12,SUM($P275:AA275),"0")+IF($L$1=13,SUM($P275:AB275),"0")+IF($L$1=14,SUM($P275:AC275),"0")+IF($L$1=15,SUM($P275:AD275),"0")+IF($L$1=16,SUM($P275:AE275),"0")+IF($L$1=17,SUM($P275:AF275),"0")+IF($L$1=18,SUM($P275:AG275),"0")+IF($L$1=19,SUM($P275:AH275),"0")+IF($L$1=20,SUM($P275:AI275),"0")+IF($L$1=21,SUM($P275:AJ275),"0")+IF($L$1=22,SUM($P275:AK275),"0")+IF($L$1=23,SUM($P275:AL275),"0")+IF($L$1=24,SUM($P275:AM275),"0"),2),IF(BC275=0,(SUMIF($AP$11:$AP$1010,B275,$BC$11:$BC$1010)),BC275))</f>
        <v>0</v>
      </c>
      <c r="M275" s="163" t="n">
        <f aca="false">IF(G275=0,0,(L275/G275)*100)</f>
        <v>0</v>
      </c>
      <c r="N275" s="168" t="str">
        <f aca="false">IF(B275&gt;0,"ok","ocultar")</f>
        <v>ocultar</v>
      </c>
      <c r="O275" s="650"/>
      <c r="P275" s="724"/>
      <c r="Q275" s="725"/>
      <c r="R275" s="725"/>
      <c r="S275" s="725"/>
      <c r="T275" s="725"/>
      <c r="U275" s="725"/>
      <c r="V275" s="725"/>
      <c r="W275" s="725"/>
      <c r="X275" s="725"/>
      <c r="Y275" s="725"/>
      <c r="Z275" s="725"/>
      <c r="AA275" s="726"/>
      <c r="AB275" s="726"/>
      <c r="AC275" s="726"/>
      <c r="AD275" s="726"/>
      <c r="AE275" s="726"/>
      <c r="AF275" s="726"/>
      <c r="AG275" s="726"/>
      <c r="AH275" s="726"/>
      <c r="AI275" s="726"/>
      <c r="AJ275" s="726"/>
      <c r="AK275" s="726"/>
      <c r="AL275" s="726"/>
      <c r="AM275" s="727"/>
      <c r="AO275" s="728" t="n">
        <f aca="false">IF(E275&lt;&gt;0,G275,0)</f>
        <v>0</v>
      </c>
      <c r="AP275" s="157" t="n">
        <f aca="false">IF(B275=0,AP274,IF(ISNONTEXT(B275)=TRUE(),INT(B275),INT(LEFT(B275,FIND(".",B275)-1))))</f>
        <v>3</v>
      </c>
      <c r="AQ275" s="157" t="str">
        <f aca="false">IF(AQ276=1,1,IF(B275&lt;&gt;0,1,IF(C275&lt;&gt;0,1,IF(D275&lt;&gt;0,1,IF(E275&lt;&gt;0,1,"")))))</f>
        <v/>
      </c>
      <c r="AR275" s="157" t="str">
        <f aca="false">IF(AP275=0," ",IF(AP275&lt;&gt;AP274,AP275," "))</f>
        <v> </v>
      </c>
      <c r="AS275" s="732"/>
      <c r="AT275" s="730" t="n">
        <f aca="false">IF(AP275&lt;&gt;AR275,(IF('ORÇ.GLOBAL P CAIXA'!I276="",J275*(INFORMAÇÕES!$Q$99/INFORMAÇÕES!$Q$102),IF('ORÇ.GLOBAL P CAIXA'!I276="R",J275,0))),0)</f>
        <v>0</v>
      </c>
      <c r="AU275" s="75" t="n">
        <f aca="false">IF(AP275&lt;&gt;AR275,(IF('ORÇ.GLOBAL P CAIXA'!I276="",J275*(INFORMAÇÕES!$Q$100/INFORMAÇÕES!$Q$102),IF('ORÇ.GLOBAL P CAIXA'!I276="C",J275,0))),0)</f>
        <v>0</v>
      </c>
      <c r="AV275" s="75" t="n">
        <f aca="false">IF(AP275&lt;&gt;AR275,(IF('ORÇ.GLOBAL P CAIXA'!I276="",J275*INFORMAÇÕES!$U$115,IF('ORÇ.GLOBAL P CAIXA'!I276="CF",J275,0))),0)</f>
        <v>0</v>
      </c>
      <c r="AW275" s="75" t="n">
        <f aca="false">IF(AP275&lt;&gt;AR275,(IF('ORÇ.GLOBAL P CAIXA'!I276="",J275*INFORMAÇÕES!$U$116,IF('ORÇ.GLOBAL P CAIXA'!I276="O",J275,0))),0)</f>
        <v>0</v>
      </c>
      <c r="AX275" s="731" t="n">
        <f aca="false">IF(E275&lt;&gt;0,J275,0)</f>
        <v>0</v>
      </c>
      <c r="AY275" s="730" t="n">
        <f aca="false">IF(AP275&lt;&gt;AR275,(IF('ORÇ.GLOBAL P CAIXA'!I276="",L275*(INFORMAÇÕES!$Q$99/INFORMAÇÕES!$Q$102),IF('ORÇ.GLOBAL P CAIXA'!I276="R",L275,0))),0)</f>
        <v>0</v>
      </c>
      <c r="AZ275" s="75" t="n">
        <f aca="false">IF(AP275&lt;&gt;AR275,(IF('ORÇ.GLOBAL P CAIXA'!I276="",L275*(INFORMAÇÕES!$Q$100/INFORMAÇÕES!$Q$102),IF('ORÇ.GLOBAL P CAIXA'!I276="C",L275,0))),0)</f>
        <v>0</v>
      </c>
      <c r="BA275" s="75" t="n">
        <f aca="false">IF(AP275&lt;&gt;AR275,(IF('ORÇ.GLOBAL P CAIXA'!I276="",L275*INFORMAÇÕES!$U$115,IF('ORÇ.GLOBAL P CAIXA'!I276="CF",L275,0))),0)</f>
        <v>0</v>
      </c>
      <c r="BB275" s="75" t="n">
        <f aca="false">IF(AP275&lt;&gt;AR275,(IF('ORÇ.GLOBAL P CAIXA'!I276="",L275*INFORMAÇÕES!$U$116,IF('ORÇ.GLOBAL P CAIXA'!I276="O",L275,0))),0)</f>
        <v>0</v>
      </c>
      <c r="BC275" s="731" t="n">
        <f aca="false">IF(E275&lt;&gt;0,L275,0)</f>
        <v>0</v>
      </c>
    </row>
    <row r="276" s="174" customFormat="true" ht="14.25" hidden="false" customHeight="false" outlineLevel="0" collapsed="false">
      <c r="A276" s="159" t="n">
        <v>266</v>
      </c>
      <c r="B276" s="160" t="n">
        <f aca="false">'ORÇ.REPROG. P CAIXA'!B278</f>
        <v>0</v>
      </c>
      <c r="C276" s="723" t="n">
        <f aca="false">'ORÇ.REPROG. P CAIXA'!C278</f>
        <v>0</v>
      </c>
      <c r="D276" s="162" t="n">
        <f aca="false">'ORÇ.REPROG. P CAIXA'!D278</f>
        <v>0</v>
      </c>
      <c r="E276" s="163" t="n">
        <f aca="false">IF('BM GLOBAL'!$P$1&lt;&gt;0,'ORÇ.REPROG. P CAIXA'!E278,'ORÇ.REPROG. P CAIXA'!H278)</f>
        <v>0</v>
      </c>
      <c r="F276" s="163" t="n">
        <f aca="false">IF('BM GLOBAL'!$P$1&lt;&gt;0,IF('ORÇ.GLOBAL P CAIXA'!K277=0,'ORÇ.GLOBAL EMPRESA'!G277,'ORÇ.GLOBAL P CAIXA'!F277),'ORÇ.REPROG. P CAIXA'!I278)</f>
        <v>0</v>
      </c>
      <c r="G276" s="163" t="n">
        <f aca="false">IF(E276&lt;&gt;0,ROUND(E276*F276,2),IF(AO276=0,(SUMIF('ORÇ.REPROG. P CAIXA'!$AC$13:$AC$1012,B276,$AO$11:$AO$1010)),AO276))</f>
        <v>0</v>
      </c>
      <c r="H276" s="163" t="n">
        <f aca="false">IF(J276&lt;&gt;0,IF(E276&lt;&gt;0,J276/F276,0),0)</f>
        <v>0</v>
      </c>
      <c r="I276" s="163" t="n">
        <f aca="false">IF(L276&lt;&gt;0,IF(E276&lt;&gt;0,L276/F276,0),0)</f>
        <v>0</v>
      </c>
      <c r="J276" s="163" t="n">
        <f aca="false">IF(E276&lt;&gt;0,ROUND(INDEX($P$11:$AM$1010,$A276,$L$1),2),IF(AX276=0,(SUMIF($AP$11:$AP$1010,B276,$AX$11:$AX$1010)),AX276))</f>
        <v>0</v>
      </c>
      <c r="K276" s="163" t="n">
        <f aca="false">IF(G276=0,0,(J276/G276)*100)</f>
        <v>0</v>
      </c>
      <c r="L276" s="163" t="n">
        <f aca="false">IF(E276&lt;&gt;0,ROUND(IF($L$1=1,SUM(P276),"0")+IF($L$1=2,SUM($P276:Q276),"0")+IF($L$1=3,SUM($P276:R276),"0")+IF($L$1=4,SUM($P276:S276),"0")+IF($L$1=5,SUM($P276:T276),"0")+IF($L$1=6,SUM($P276:U276),"0")+IF($L$1=7,SUM($P276:V276),"0")+IF($L$1=8,SUM($P276:W276),"0")+IF($L$1=9,SUM($P276:X276),"0")+IF($L$1=10,SUM($P276:Y276),"0")+IF($L$1=11,SUM($P276:Z276),"0")+IF($L$1=12,SUM($P276:AA276),"0")+IF($L$1=13,SUM($P276:AB276),"0")+IF($L$1=14,SUM($P276:AC276),"0")+IF($L$1=15,SUM($P276:AD276),"0")+IF($L$1=16,SUM($P276:AE276),"0")+IF($L$1=17,SUM($P276:AF276),"0")+IF($L$1=18,SUM($P276:AG276),"0")+IF($L$1=19,SUM($P276:AH276),"0")+IF($L$1=20,SUM($P276:AI276),"0")+IF($L$1=21,SUM($P276:AJ276),"0")+IF($L$1=22,SUM($P276:AK276),"0")+IF($L$1=23,SUM($P276:AL276),"0")+IF($L$1=24,SUM($P276:AM276),"0"),2),IF(BC276=0,(SUMIF($AP$11:$AP$1010,B276,$BC$11:$BC$1010)),BC276))</f>
        <v>0</v>
      </c>
      <c r="M276" s="163" t="n">
        <f aca="false">IF(G276=0,0,(L276/G276)*100)</f>
        <v>0</v>
      </c>
      <c r="N276" s="168" t="str">
        <f aca="false">IF(B276&gt;0,"ok","ocultar")</f>
        <v>ocultar</v>
      </c>
      <c r="O276" s="650"/>
      <c r="P276" s="724"/>
      <c r="Q276" s="725"/>
      <c r="R276" s="725"/>
      <c r="S276" s="725"/>
      <c r="T276" s="725"/>
      <c r="U276" s="725"/>
      <c r="V276" s="725"/>
      <c r="W276" s="725"/>
      <c r="X276" s="725"/>
      <c r="Y276" s="725"/>
      <c r="Z276" s="725"/>
      <c r="AA276" s="726"/>
      <c r="AB276" s="726"/>
      <c r="AC276" s="726"/>
      <c r="AD276" s="726"/>
      <c r="AE276" s="726"/>
      <c r="AF276" s="726"/>
      <c r="AG276" s="726"/>
      <c r="AH276" s="726"/>
      <c r="AI276" s="726"/>
      <c r="AJ276" s="726"/>
      <c r="AK276" s="726"/>
      <c r="AL276" s="726"/>
      <c r="AM276" s="727"/>
      <c r="AO276" s="728" t="n">
        <f aca="false">IF(E276&lt;&gt;0,G276,0)</f>
        <v>0</v>
      </c>
      <c r="AP276" s="157" t="n">
        <f aca="false">IF(B276=0,AP275,IF(ISNONTEXT(B276)=TRUE(),INT(B276),INT(LEFT(B276,FIND(".",B276)-1))))</f>
        <v>3</v>
      </c>
      <c r="AQ276" s="157" t="str">
        <f aca="false">IF(AQ277=1,1,IF(B276&lt;&gt;0,1,IF(C276&lt;&gt;0,1,IF(D276&lt;&gt;0,1,IF(E276&lt;&gt;0,1,"")))))</f>
        <v/>
      </c>
      <c r="AR276" s="157" t="str">
        <f aca="false">IF(AP276=0," ",IF(AP276&lt;&gt;AP275,AP276," "))</f>
        <v> </v>
      </c>
      <c r="AS276" s="732"/>
      <c r="AT276" s="730" t="n">
        <f aca="false">IF(AP276&lt;&gt;AR276,(IF('ORÇ.GLOBAL P CAIXA'!I277="",J276*(INFORMAÇÕES!$Q$99/INFORMAÇÕES!$Q$102),IF('ORÇ.GLOBAL P CAIXA'!I277="R",J276,0))),0)</f>
        <v>0</v>
      </c>
      <c r="AU276" s="75" t="n">
        <f aca="false">IF(AP276&lt;&gt;AR276,(IF('ORÇ.GLOBAL P CAIXA'!I277="",J276*(INFORMAÇÕES!$Q$100/INFORMAÇÕES!$Q$102),IF('ORÇ.GLOBAL P CAIXA'!I277="C",J276,0))),0)</f>
        <v>0</v>
      </c>
      <c r="AV276" s="75" t="n">
        <f aca="false">IF(AP276&lt;&gt;AR276,(IF('ORÇ.GLOBAL P CAIXA'!I277="",J276*INFORMAÇÕES!$U$115,IF('ORÇ.GLOBAL P CAIXA'!I277="CF",J276,0))),0)</f>
        <v>0</v>
      </c>
      <c r="AW276" s="75" t="n">
        <f aca="false">IF(AP276&lt;&gt;AR276,(IF('ORÇ.GLOBAL P CAIXA'!I277="",J276*INFORMAÇÕES!$U$116,IF('ORÇ.GLOBAL P CAIXA'!I277="O",J276,0))),0)</f>
        <v>0</v>
      </c>
      <c r="AX276" s="731" t="n">
        <f aca="false">IF(E276&lt;&gt;0,J276,0)</f>
        <v>0</v>
      </c>
      <c r="AY276" s="730" t="n">
        <f aca="false">IF(AP276&lt;&gt;AR276,(IF('ORÇ.GLOBAL P CAIXA'!I277="",L276*(INFORMAÇÕES!$Q$99/INFORMAÇÕES!$Q$102),IF('ORÇ.GLOBAL P CAIXA'!I277="R",L276,0))),0)</f>
        <v>0</v>
      </c>
      <c r="AZ276" s="75" t="n">
        <f aca="false">IF(AP276&lt;&gt;AR276,(IF('ORÇ.GLOBAL P CAIXA'!I277="",L276*(INFORMAÇÕES!$Q$100/INFORMAÇÕES!$Q$102),IF('ORÇ.GLOBAL P CAIXA'!I277="C",L276,0))),0)</f>
        <v>0</v>
      </c>
      <c r="BA276" s="75" t="n">
        <f aca="false">IF(AP276&lt;&gt;AR276,(IF('ORÇ.GLOBAL P CAIXA'!I277="",L276*INFORMAÇÕES!$U$115,IF('ORÇ.GLOBAL P CAIXA'!I277="CF",L276,0))),0)</f>
        <v>0</v>
      </c>
      <c r="BB276" s="75" t="n">
        <f aca="false">IF(AP276&lt;&gt;AR276,(IF('ORÇ.GLOBAL P CAIXA'!I277="",L276*INFORMAÇÕES!$U$116,IF('ORÇ.GLOBAL P CAIXA'!I277="O",L276,0))),0)</f>
        <v>0</v>
      </c>
      <c r="BC276" s="731" t="n">
        <f aca="false">IF(E276&lt;&gt;0,L276,0)</f>
        <v>0</v>
      </c>
    </row>
    <row r="277" s="174" customFormat="true" ht="14.25" hidden="false" customHeight="false" outlineLevel="0" collapsed="false">
      <c r="A277" s="159" t="n">
        <v>267</v>
      </c>
      <c r="B277" s="160" t="n">
        <f aca="false">'ORÇ.REPROG. P CAIXA'!B279</f>
        <v>0</v>
      </c>
      <c r="C277" s="723" t="n">
        <f aca="false">'ORÇ.REPROG. P CAIXA'!C279</f>
        <v>0</v>
      </c>
      <c r="D277" s="162" t="n">
        <f aca="false">'ORÇ.REPROG. P CAIXA'!D279</f>
        <v>0</v>
      </c>
      <c r="E277" s="163" t="n">
        <f aca="false">IF('BM GLOBAL'!$P$1&lt;&gt;0,'ORÇ.REPROG. P CAIXA'!E279,'ORÇ.REPROG. P CAIXA'!H279)</f>
        <v>0</v>
      </c>
      <c r="F277" s="163" t="n">
        <f aca="false">IF('BM GLOBAL'!$P$1&lt;&gt;0,IF('ORÇ.GLOBAL P CAIXA'!K278=0,'ORÇ.GLOBAL EMPRESA'!G278,'ORÇ.GLOBAL P CAIXA'!F278),'ORÇ.REPROG. P CAIXA'!I279)</f>
        <v>0</v>
      </c>
      <c r="G277" s="163" t="n">
        <f aca="false">IF(E277&lt;&gt;0,ROUND(E277*F277,2),IF(AO277=0,(SUMIF('ORÇ.REPROG. P CAIXA'!$AC$13:$AC$1012,B277,$AO$11:$AO$1010)),AO277))</f>
        <v>0</v>
      </c>
      <c r="H277" s="163" t="n">
        <f aca="false">IF(J277&lt;&gt;0,IF(E277&lt;&gt;0,J277/F277,0),0)</f>
        <v>0</v>
      </c>
      <c r="I277" s="163" t="n">
        <f aca="false">IF(L277&lt;&gt;0,IF(E277&lt;&gt;0,L277/F277,0),0)</f>
        <v>0</v>
      </c>
      <c r="J277" s="163" t="n">
        <f aca="false">IF(E277&lt;&gt;0,ROUND(INDEX($P$11:$AM$1010,$A277,$L$1),2),IF(AX277=0,(SUMIF($AP$11:$AP$1010,B277,$AX$11:$AX$1010)),AX277))</f>
        <v>0</v>
      </c>
      <c r="K277" s="163" t="n">
        <f aca="false">IF(G277=0,0,(J277/G277)*100)</f>
        <v>0</v>
      </c>
      <c r="L277" s="163" t="n">
        <f aca="false">IF(E277&lt;&gt;0,ROUND(IF($L$1=1,SUM(P277),"0")+IF($L$1=2,SUM($P277:Q277),"0")+IF($L$1=3,SUM($P277:R277),"0")+IF($L$1=4,SUM($P277:S277),"0")+IF($L$1=5,SUM($P277:T277),"0")+IF($L$1=6,SUM($P277:U277),"0")+IF($L$1=7,SUM($P277:V277),"0")+IF($L$1=8,SUM($P277:W277),"0")+IF($L$1=9,SUM($P277:X277),"0")+IF($L$1=10,SUM($P277:Y277),"0")+IF($L$1=11,SUM($P277:Z277),"0")+IF($L$1=12,SUM($P277:AA277),"0")+IF($L$1=13,SUM($P277:AB277),"0")+IF($L$1=14,SUM($P277:AC277),"0")+IF($L$1=15,SUM($P277:AD277),"0")+IF($L$1=16,SUM($P277:AE277),"0")+IF($L$1=17,SUM($P277:AF277),"0")+IF($L$1=18,SUM($P277:AG277),"0")+IF($L$1=19,SUM($P277:AH277),"0")+IF($L$1=20,SUM($P277:AI277),"0")+IF($L$1=21,SUM($P277:AJ277),"0")+IF($L$1=22,SUM($P277:AK277),"0")+IF($L$1=23,SUM($P277:AL277),"0")+IF($L$1=24,SUM($P277:AM277),"0"),2),IF(BC277=0,(SUMIF($AP$11:$AP$1010,B277,$BC$11:$BC$1010)),BC277))</f>
        <v>0</v>
      </c>
      <c r="M277" s="163" t="n">
        <f aca="false">IF(G277=0,0,(L277/G277)*100)</f>
        <v>0</v>
      </c>
      <c r="N277" s="168" t="str">
        <f aca="false">IF(B277&gt;0,"ok","ocultar")</f>
        <v>ocultar</v>
      </c>
      <c r="O277" s="650"/>
      <c r="P277" s="724"/>
      <c r="Q277" s="725"/>
      <c r="R277" s="725"/>
      <c r="S277" s="725"/>
      <c r="T277" s="725"/>
      <c r="U277" s="725"/>
      <c r="V277" s="725"/>
      <c r="W277" s="725"/>
      <c r="X277" s="725"/>
      <c r="Y277" s="725"/>
      <c r="Z277" s="725"/>
      <c r="AA277" s="726"/>
      <c r="AB277" s="726"/>
      <c r="AC277" s="726"/>
      <c r="AD277" s="726"/>
      <c r="AE277" s="726"/>
      <c r="AF277" s="726"/>
      <c r="AG277" s="726"/>
      <c r="AH277" s="726"/>
      <c r="AI277" s="726"/>
      <c r="AJ277" s="726"/>
      <c r="AK277" s="726"/>
      <c r="AL277" s="726"/>
      <c r="AM277" s="727"/>
      <c r="AO277" s="728" t="n">
        <f aca="false">IF(E277&lt;&gt;0,G277,0)</f>
        <v>0</v>
      </c>
      <c r="AP277" s="157" t="n">
        <f aca="false">IF(B277=0,AP276,IF(ISNONTEXT(B277)=TRUE(),INT(B277),INT(LEFT(B277,FIND(".",B277)-1))))</f>
        <v>3</v>
      </c>
      <c r="AQ277" s="157" t="str">
        <f aca="false">IF(AQ278=1,1,IF(B277&lt;&gt;0,1,IF(C277&lt;&gt;0,1,IF(D277&lt;&gt;0,1,IF(E277&lt;&gt;0,1,"")))))</f>
        <v/>
      </c>
      <c r="AR277" s="157" t="str">
        <f aca="false">IF(AP277=0," ",IF(AP277&lt;&gt;AP276,AP277," "))</f>
        <v> </v>
      </c>
      <c r="AS277" s="732"/>
      <c r="AT277" s="730" t="n">
        <f aca="false">IF(AP277&lt;&gt;AR277,(IF('ORÇ.GLOBAL P CAIXA'!I278="",J277*(INFORMAÇÕES!$Q$99/INFORMAÇÕES!$Q$102),IF('ORÇ.GLOBAL P CAIXA'!I278="R",J277,0))),0)</f>
        <v>0</v>
      </c>
      <c r="AU277" s="75" t="n">
        <f aca="false">IF(AP277&lt;&gt;AR277,(IF('ORÇ.GLOBAL P CAIXA'!I278="",J277*(INFORMAÇÕES!$Q$100/INFORMAÇÕES!$Q$102),IF('ORÇ.GLOBAL P CAIXA'!I278="C",J277,0))),0)</f>
        <v>0</v>
      </c>
      <c r="AV277" s="75" t="n">
        <f aca="false">IF(AP277&lt;&gt;AR277,(IF('ORÇ.GLOBAL P CAIXA'!I278="",J277*INFORMAÇÕES!$U$115,IF('ORÇ.GLOBAL P CAIXA'!I278="CF",J277,0))),0)</f>
        <v>0</v>
      </c>
      <c r="AW277" s="75" t="n">
        <f aca="false">IF(AP277&lt;&gt;AR277,(IF('ORÇ.GLOBAL P CAIXA'!I278="",J277*INFORMAÇÕES!$U$116,IF('ORÇ.GLOBAL P CAIXA'!I278="O",J277,0))),0)</f>
        <v>0</v>
      </c>
      <c r="AX277" s="731" t="n">
        <f aca="false">IF(E277&lt;&gt;0,J277,0)</f>
        <v>0</v>
      </c>
      <c r="AY277" s="730" t="n">
        <f aca="false">IF(AP277&lt;&gt;AR277,(IF('ORÇ.GLOBAL P CAIXA'!I278="",L277*(INFORMAÇÕES!$Q$99/INFORMAÇÕES!$Q$102),IF('ORÇ.GLOBAL P CAIXA'!I278="R",L277,0))),0)</f>
        <v>0</v>
      </c>
      <c r="AZ277" s="75" t="n">
        <f aca="false">IF(AP277&lt;&gt;AR277,(IF('ORÇ.GLOBAL P CAIXA'!I278="",L277*(INFORMAÇÕES!$Q$100/INFORMAÇÕES!$Q$102),IF('ORÇ.GLOBAL P CAIXA'!I278="C",L277,0))),0)</f>
        <v>0</v>
      </c>
      <c r="BA277" s="75" t="n">
        <f aca="false">IF(AP277&lt;&gt;AR277,(IF('ORÇ.GLOBAL P CAIXA'!I278="",L277*INFORMAÇÕES!$U$115,IF('ORÇ.GLOBAL P CAIXA'!I278="CF",L277,0))),0)</f>
        <v>0</v>
      </c>
      <c r="BB277" s="75" t="n">
        <f aca="false">IF(AP277&lt;&gt;AR277,(IF('ORÇ.GLOBAL P CAIXA'!I278="",L277*INFORMAÇÕES!$U$116,IF('ORÇ.GLOBAL P CAIXA'!I278="O",L277,0))),0)</f>
        <v>0</v>
      </c>
      <c r="BC277" s="731" t="n">
        <f aca="false">IF(E277&lt;&gt;0,L277,0)</f>
        <v>0</v>
      </c>
    </row>
    <row r="278" s="174" customFormat="true" ht="14.25" hidden="false" customHeight="false" outlineLevel="0" collapsed="false">
      <c r="A278" s="159" t="n">
        <v>268</v>
      </c>
      <c r="B278" s="160" t="n">
        <f aca="false">'ORÇ.REPROG. P CAIXA'!B280</f>
        <v>0</v>
      </c>
      <c r="C278" s="723" t="n">
        <f aca="false">'ORÇ.REPROG. P CAIXA'!C280</f>
        <v>0</v>
      </c>
      <c r="D278" s="162" t="n">
        <f aca="false">'ORÇ.REPROG. P CAIXA'!D280</f>
        <v>0</v>
      </c>
      <c r="E278" s="163" t="n">
        <f aca="false">IF('BM GLOBAL'!$P$1&lt;&gt;0,'ORÇ.REPROG. P CAIXA'!E280,'ORÇ.REPROG. P CAIXA'!H280)</f>
        <v>0</v>
      </c>
      <c r="F278" s="163" t="n">
        <f aca="false">IF('BM GLOBAL'!$P$1&lt;&gt;0,IF('ORÇ.GLOBAL P CAIXA'!K279=0,'ORÇ.GLOBAL EMPRESA'!G279,'ORÇ.GLOBAL P CAIXA'!F279),'ORÇ.REPROG. P CAIXA'!I280)</f>
        <v>0</v>
      </c>
      <c r="G278" s="163" t="n">
        <f aca="false">IF(E278&lt;&gt;0,ROUND(E278*F278,2),IF(AO278=0,(SUMIF('ORÇ.REPROG. P CAIXA'!$AC$13:$AC$1012,B278,$AO$11:$AO$1010)),AO278))</f>
        <v>0</v>
      </c>
      <c r="H278" s="163" t="n">
        <f aca="false">IF(J278&lt;&gt;0,IF(E278&lt;&gt;0,J278/F278,0),0)</f>
        <v>0</v>
      </c>
      <c r="I278" s="163" t="n">
        <f aca="false">IF(L278&lt;&gt;0,IF(E278&lt;&gt;0,L278/F278,0),0)</f>
        <v>0</v>
      </c>
      <c r="J278" s="163" t="n">
        <f aca="false">IF(E278&lt;&gt;0,ROUND(INDEX($P$11:$AM$1010,$A278,$L$1),2),IF(AX278=0,(SUMIF($AP$11:$AP$1010,B278,$AX$11:$AX$1010)),AX278))</f>
        <v>0</v>
      </c>
      <c r="K278" s="163" t="n">
        <f aca="false">IF(G278=0,0,(J278/G278)*100)</f>
        <v>0</v>
      </c>
      <c r="L278" s="163" t="n">
        <f aca="false">IF(E278&lt;&gt;0,ROUND(IF($L$1=1,SUM(P278),"0")+IF($L$1=2,SUM($P278:Q278),"0")+IF($L$1=3,SUM($P278:R278),"0")+IF($L$1=4,SUM($P278:S278),"0")+IF($L$1=5,SUM($P278:T278),"0")+IF($L$1=6,SUM($P278:U278),"0")+IF($L$1=7,SUM($P278:V278),"0")+IF($L$1=8,SUM($P278:W278),"0")+IF($L$1=9,SUM($P278:X278),"0")+IF($L$1=10,SUM($P278:Y278),"0")+IF($L$1=11,SUM($P278:Z278),"0")+IF($L$1=12,SUM($P278:AA278),"0")+IF($L$1=13,SUM($P278:AB278),"0")+IF($L$1=14,SUM($P278:AC278),"0")+IF($L$1=15,SUM($P278:AD278),"0")+IF($L$1=16,SUM($P278:AE278),"0")+IF($L$1=17,SUM($P278:AF278),"0")+IF($L$1=18,SUM($P278:AG278),"0")+IF($L$1=19,SUM($P278:AH278),"0")+IF($L$1=20,SUM($P278:AI278),"0")+IF($L$1=21,SUM($P278:AJ278),"0")+IF($L$1=22,SUM($P278:AK278),"0")+IF($L$1=23,SUM($P278:AL278),"0")+IF($L$1=24,SUM($P278:AM278),"0"),2),IF(BC278=0,(SUMIF($AP$11:$AP$1010,B278,$BC$11:$BC$1010)),BC278))</f>
        <v>0</v>
      </c>
      <c r="M278" s="163" t="n">
        <f aca="false">IF(G278=0,0,(L278/G278)*100)</f>
        <v>0</v>
      </c>
      <c r="N278" s="168" t="str">
        <f aca="false">IF(B278&gt;0,"ok","ocultar")</f>
        <v>ocultar</v>
      </c>
      <c r="O278" s="650"/>
      <c r="P278" s="724"/>
      <c r="Q278" s="725"/>
      <c r="R278" s="725"/>
      <c r="S278" s="725"/>
      <c r="T278" s="725"/>
      <c r="U278" s="725"/>
      <c r="V278" s="725"/>
      <c r="W278" s="725"/>
      <c r="X278" s="725"/>
      <c r="Y278" s="725"/>
      <c r="Z278" s="725"/>
      <c r="AA278" s="726"/>
      <c r="AB278" s="726"/>
      <c r="AC278" s="726"/>
      <c r="AD278" s="726"/>
      <c r="AE278" s="726"/>
      <c r="AF278" s="726"/>
      <c r="AG278" s="726"/>
      <c r="AH278" s="726"/>
      <c r="AI278" s="726"/>
      <c r="AJ278" s="726"/>
      <c r="AK278" s="726"/>
      <c r="AL278" s="726"/>
      <c r="AM278" s="727"/>
      <c r="AO278" s="728" t="n">
        <f aca="false">IF(E278&lt;&gt;0,G278,0)</f>
        <v>0</v>
      </c>
      <c r="AP278" s="157" t="n">
        <f aca="false">IF(B278=0,AP277,IF(ISNONTEXT(B278)=TRUE(),INT(B278),INT(LEFT(B278,FIND(".",B278)-1))))</f>
        <v>3</v>
      </c>
      <c r="AQ278" s="157" t="str">
        <f aca="false">IF(AQ279=1,1,IF(B278&lt;&gt;0,1,IF(C278&lt;&gt;0,1,IF(D278&lt;&gt;0,1,IF(E278&lt;&gt;0,1,"")))))</f>
        <v/>
      </c>
      <c r="AR278" s="157" t="str">
        <f aca="false">IF(AP278=0," ",IF(AP278&lt;&gt;AP277,AP278," "))</f>
        <v> </v>
      </c>
      <c r="AS278" s="732"/>
      <c r="AT278" s="730" t="n">
        <f aca="false">IF(AP278&lt;&gt;AR278,(IF('ORÇ.GLOBAL P CAIXA'!I279="",J278*(INFORMAÇÕES!$Q$99/INFORMAÇÕES!$Q$102),IF('ORÇ.GLOBAL P CAIXA'!I279="R",J278,0))),0)</f>
        <v>0</v>
      </c>
      <c r="AU278" s="75" t="n">
        <f aca="false">IF(AP278&lt;&gt;AR278,(IF('ORÇ.GLOBAL P CAIXA'!I279="",J278*(INFORMAÇÕES!$Q$100/INFORMAÇÕES!$Q$102),IF('ORÇ.GLOBAL P CAIXA'!I279="C",J278,0))),0)</f>
        <v>0</v>
      </c>
      <c r="AV278" s="75" t="n">
        <f aca="false">IF(AP278&lt;&gt;AR278,(IF('ORÇ.GLOBAL P CAIXA'!I279="",J278*INFORMAÇÕES!$U$115,IF('ORÇ.GLOBAL P CAIXA'!I279="CF",J278,0))),0)</f>
        <v>0</v>
      </c>
      <c r="AW278" s="75" t="n">
        <f aca="false">IF(AP278&lt;&gt;AR278,(IF('ORÇ.GLOBAL P CAIXA'!I279="",J278*INFORMAÇÕES!$U$116,IF('ORÇ.GLOBAL P CAIXA'!I279="O",J278,0))),0)</f>
        <v>0</v>
      </c>
      <c r="AX278" s="731" t="n">
        <f aca="false">IF(E278&lt;&gt;0,J278,0)</f>
        <v>0</v>
      </c>
      <c r="AY278" s="730" t="n">
        <f aca="false">IF(AP278&lt;&gt;AR278,(IF('ORÇ.GLOBAL P CAIXA'!I279="",L278*(INFORMAÇÕES!$Q$99/INFORMAÇÕES!$Q$102),IF('ORÇ.GLOBAL P CAIXA'!I279="R",L278,0))),0)</f>
        <v>0</v>
      </c>
      <c r="AZ278" s="75" t="n">
        <f aca="false">IF(AP278&lt;&gt;AR278,(IF('ORÇ.GLOBAL P CAIXA'!I279="",L278*(INFORMAÇÕES!$Q$100/INFORMAÇÕES!$Q$102),IF('ORÇ.GLOBAL P CAIXA'!I279="C",L278,0))),0)</f>
        <v>0</v>
      </c>
      <c r="BA278" s="75" t="n">
        <f aca="false">IF(AP278&lt;&gt;AR278,(IF('ORÇ.GLOBAL P CAIXA'!I279="",L278*INFORMAÇÕES!$U$115,IF('ORÇ.GLOBAL P CAIXA'!I279="CF",L278,0))),0)</f>
        <v>0</v>
      </c>
      <c r="BB278" s="75" t="n">
        <f aca="false">IF(AP278&lt;&gt;AR278,(IF('ORÇ.GLOBAL P CAIXA'!I279="",L278*INFORMAÇÕES!$U$116,IF('ORÇ.GLOBAL P CAIXA'!I279="O",L278,0))),0)</f>
        <v>0</v>
      </c>
      <c r="BC278" s="731" t="n">
        <f aca="false">IF(E278&lt;&gt;0,L278,0)</f>
        <v>0</v>
      </c>
    </row>
    <row r="279" s="174" customFormat="true" ht="14.25" hidden="false" customHeight="false" outlineLevel="0" collapsed="false">
      <c r="A279" s="159" t="n">
        <v>269</v>
      </c>
      <c r="B279" s="160" t="n">
        <f aca="false">'ORÇ.REPROG. P CAIXA'!B281</f>
        <v>0</v>
      </c>
      <c r="C279" s="723" t="n">
        <f aca="false">'ORÇ.REPROG. P CAIXA'!C281</f>
        <v>0</v>
      </c>
      <c r="D279" s="162" t="n">
        <f aca="false">'ORÇ.REPROG. P CAIXA'!D281</f>
        <v>0</v>
      </c>
      <c r="E279" s="163" t="n">
        <f aca="false">IF('BM GLOBAL'!$P$1&lt;&gt;0,'ORÇ.REPROG. P CAIXA'!E281,'ORÇ.REPROG. P CAIXA'!H281)</f>
        <v>0</v>
      </c>
      <c r="F279" s="163" t="n">
        <f aca="false">IF('BM GLOBAL'!$P$1&lt;&gt;0,IF('ORÇ.GLOBAL P CAIXA'!K280=0,'ORÇ.GLOBAL EMPRESA'!G280,'ORÇ.GLOBAL P CAIXA'!F280),'ORÇ.REPROG. P CAIXA'!I281)</f>
        <v>0</v>
      </c>
      <c r="G279" s="163" t="n">
        <f aca="false">IF(E279&lt;&gt;0,ROUND(E279*F279,2),IF(AO279=0,(SUMIF('ORÇ.REPROG. P CAIXA'!$AC$13:$AC$1012,B279,$AO$11:$AO$1010)),AO279))</f>
        <v>0</v>
      </c>
      <c r="H279" s="163" t="n">
        <f aca="false">IF(J279&lt;&gt;0,IF(E279&lt;&gt;0,J279/F279,0),0)</f>
        <v>0</v>
      </c>
      <c r="I279" s="163" t="n">
        <f aca="false">IF(L279&lt;&gt;0,IF(E279&lt;&gt;0,L279/F279,0),0)</f>
        <v>0</v>
      </c>
      <c r="J279" s="163" t="n">
        <f aca="false">IF(E279&lt;&gt;0,ROUND(INDEX($P$11:$AM$1010,$A279,$L$1),2),IF(AX279=0,(SUMIF($AP$11:$AP$1010,B279,$AX$11:$AX$1010)),AX279))</f>
        <v>0</v>
      </c>
      <c r="K279" s="163" t="n">
        <f aca="false">IF(G279=0,0,(J279/G279)*100)</f>
        <v>0</v>
      </c>
      <c r="L279" s="163" t="n">
        <f aca="false">IF(E279&lt;&gt;0,ROUND(IF($L$1=1,SUM(P279),"0")+IF($L$1=2,SUM($P279:Q279),"0")+IF($L$1=3,SUM($P279:R279),"0")+IF($L$1=4,SUM($P279:S279),"0")+IF($L$1=5,SUM($P279:T279),"0")+IF($L$1=6,SUM($P279:U279),"0")+IF($L$1=7,SUM($P279:V279),"0")+IF($L$1=8,SUM($P279:W279),"0")+IF($L$1=9,SUM($P279:X279),"0")+IF($L$1=10,SUM($P279:Y279),"0")+IF($L$1=11,SUM($P279:Z279),"0")+IF($L$1=12,SUM($P279:AA279),"0")+IF($L$1=13,SUM($P279:AB279),"0")+IF($L$1=14,SUM($P279:AC279),"0")+IF($L$1=15,SUM($P279:AD279),"0")+IF($L$1=16,SUM($P279:AE279),"0")+IF($L$1=17,SUM($P279:AF279),"0")+IF($L$1=18,SUM($P279:AG279),"0")+IF($L$1=19,SUM($P279:AH279),"0")+IF($L$1=20,SUM($P279:AI279),"0")+IF($L$1=21,SUM($P279:AJ279),"0")+IF($L$1=22,SUM($P279:AK279),"0")+IF($L$1=23,SUM($P279:AL279),"0")+IF($L$1=24,SUM($P279:AM279),"0"),2),IF(BC279=0,(SUMIF($AP$11:$AP$1010,B279,$BC$11:$BC$1010)),BC279))</f>
        <v>0</v>
      </c>
      <c r="M279" s="163" t="n">
        <f aca="false">IF(G279=0,0,(L279/G279)*100)</f>
        <v>0</v>
      </c>
      <c r="N279" s="168" t="str">
        <f aca="false">IF(B279&gt;0,"ok","ocultar")</f>
        <v>ocultar</v>
      </c>
      <c r="O279" s="650"/>
      <c r="P279" s="724"/>
      <c r="Q279" s="725"/>
      <c r="R279" s="725"/>
      <c r="S279" s="725"/>
      <c r="T279" s="725"/>
      <c r="U279" s="725"/>
      <c r="V279" s="725"/>
      <c r="W279" s="725"/>
      <c r="X279" s="725"/>
      <c r="Y279" s="725"/>
      <c r="Z279" s="725"/>
      <c r="AA279" s="726"/>
      <c r="AB279" s="726"/>
      <c r="AC279" s="726"/>
      <c r="AD279" s="726"/>
      <c r="AE279" s="726"/>
      <c r="AF279" s="726"/>
      <c r="AG279" s="726"/>
      <c r="AH279" s="726"/>
      <c r="AI279" s="726"/>
      <c r="AJ279" s="726"/>
      <c r="AK279" s="726"/>
      <c r="AL279" s="726"/>
      <c r="AM279" s="727"/>
      <c r="AO279" s="728" t="n">
        <f aca="false">IF(E279&lt;&gt;0,G279,0)</f>
        <v>0</v>
      </c>
      <c r="AP279" s="157" t="n">
        <f aca="false">IF(B279=0,AP278,IF(ISNONTEXT(B279)=TRUE(),INT(B279),INT(LEFT(B279,FIND(".",B279)-1))))</f>
        <v>3</v>
      </c>
      <c r="AQ279" s="157" t="str">
        <f aca="false">IF(AQ280=1,1,IF(B279&lt;&gt;0,1,IF(C279&lt;&gt;0,1,IF(D279&lt;&gt;0,1,IF(E279&lt;&gt;0,1,"")))))</f>
        <v/>
      </c>
      <c r="AR279" s="157" t="str">
        <f aca="false">IF(AP279=0," ",IF(AP279&lt;&gt;AP278,AP279," "))</f>
        <v> </v>
      </c>
      <c r="AS279" s="732"/>
      <c r="AT279" s="730" t="n">
        <f aca="false">IF(AP279&lt;&gt;AR279,(IF('ORÇ.GLOBAL P CAIXA'!I280="",J279*(INFORMAÇÕES!$Q$99/INFORMAÇÕES!$Q$102),IF('ORÇ.GLOBAL P CAIXA'!I280="R",J279,0))),0)</f>
        <v>0</v>
      </c>
      <c r="AU279" s="75" t="n">
        <f aca="false">IF(AP279&lt;&gt;AR279,(IF('ORÇ.GLOBAL P CAIXA'!I280="",J279*(INFORMAÇÕES!$Q$100/INFORMAÇÕES!$Q$102),IF('ORÇ.GLOBAL P CAIXA'!I280="C",J279,0))),0)</f>
        <v>0</v>
      </c>
      <c r="AV279" s="75" t="n">
        <f aca="false">IF(AP279&lt;&gt;AR279,(IF('ORÇ.GLOBAL P CAIXA'!I280="",J279*INFORMAÇÕES!$U$115,IF('ORÇ.GLOBAL P CAIXA'!I280="CF",J279,0))),0)</f>
        <v>0</v>
      </c>
      <c r="AW279" s="75" t="n">
        <f aca="false">IF(AP279&lt;&gt;AR279,(IF('ORÇ.GLOBAL P CAIXA'!I280="",J279*INFORMAÇÕES!$U$116,IF('ORÇ.GLOBAL P CAIXA'!I280="O",J279,0))),0)</f>
        <v>0</v>
      </c>
      <c r="AX279" s="731" t="n">
        <f aca="false">IF(E279&lt;&gt;0,J279,0)</f>
        <v>0</v>
      </c>
      <c r="AY279" s="730" t="n">
        <f aca="false">IF(AP279&lt;&gt;AR279,(IF('ORÇ.GLOBAL P CAIXA'!I280="",L279*(INFORMAÇÕES!$Q$99/INFORMAÇÕES!$Q$102),IF('ORÇ.GLOBAL P CAIXA'!I280="R",L279,0))),0)</f>
        <v>0</v>
      </c>
      <c r="AZ279" s="75" t="n">
        <f aca="false">IF(AP279&lt;&gt;AR279,(IF('ORÇ.GLOBAL P CAIXA'!I280="",L279*(INFORMAÇÕES!$Q$100/INFORMAÇÕES!$Q$102),IF('ORÇ.GLOBAL P CAIXA'!I280="C",L279,0))),0)</f>
        <v>0</v>
      </c>
      <c r="BA279" s="75" t="n">
        <f aca="false">IF(AP279&lt;&gt;AR279,(IF('ORÇ.GLOBAL P CAIXA'!I280="",L279*INFORMAÇÕES!$U$115,IF('ORÇ.GLOBAL P CAIXA'!I280="CF",L279,0))),0)</f>
        <v>0</v>
      </c>
      <c r="BB279" s="75" t="n">
        <f aca="false">IF(AP279&lt;&gt;AR279,(IF('ORÇ.GLOBAL P CAIXA'!I280="",L279*INFORMAÇÕES!$U$116,IF('ORÇ.GLOBAL P CAIXA'!I280="O",L279,0))),0)</f>
        <v>0</v>
      </c>
      <c r="BC279" s="731" t="n">
        <f aca="false">IF(E279&lt;&gt;0,L279,0)</f>
        <v>0</v>
      </c>
    </row>
    <row r="280" s="174" customFormat="true" ht="14.25" hidden="false" customHeight="false" outlineLevel="0" collapsed="false">
      <c r="A280" s="159" t="n">
        <v>270</v>
      </c>
      <c r="B280" s="160" t="n">
        <f aca="false">'ORÇ.REPROG. P CAIXA'!B282</f>
        <v>0</v>
      </c>
      <c r="C280" s="723" t="n">
        <f aca="false">'ORÇ.REPROG. P CAIXA'!C282</f>
        <v>0</v>
      </c>
      <c r="D280" s="162" t="n">
        <f aca="false">'ORÇ.REPROG. P CAIXA'!D282</f>
        <v>0</v>
      </c>
      <c r="E280" s="163" t="n">
        <f aca="false">IF('BM GLOBAL'!$P$1&lt;&gt;0,'ORÇ.REPROG. P CAIXA'!E282,'ORÇ.REPROG. P CAIXA'!H282)</f>
        <v>0</v>
      </c>
      <c r="F280" s="163" t="n">
        <f aca="false">IF('BM GLOBAL'!$P$1&lt;&gt;0,IF('ORÇ.GLOBAL P CAIXA'!K281=0,'ORÇ.GLOBAL EMPRESA'!G281,'ORÇ.GLOBAL P CAIXA'!F281),'ORÇ.REPROG. P CAIXA'!I282)</f>
        <v>0</v>
      </c>
      <c r="G280" s="163" t="n">
        <f aca="false">IF(E280&lt;&gt;0,ROUND(E280*F280,2),IF(AO280=0,(SUMIF('ORÇ.REPROG. P CAIXA'!$AC$13:$AC$1012,B280,$AO$11:$AO$1010)),AO280))</f>
        <v>0</v>
      </c>
      <c r="H280" s="163" t="n">
        <f aca="false">IF(J280&lt;&gt;0,IF(E280&lt;&gt;0,J280/F280,0),0)</f>
        <v>0</v>
      </c>
      <c r="I280" s="163" t="n">
        <f aca="false">IF(L280&lt;&gt;0,IF(E280&lt;&gt;0,L280/F280,0),0)</f>
        <v>0</v>
      </c>
      <c r="J280" s="163" t="n">
        <f aca="false">IF(E280&lt;&gt;0,ROUND(INDEX($P$11:$AM$1010,$A280,$L$1),2),IF(AX280=0,(SUMIF($AP$11:$AP$1010,B280,$AX$11:$AX$1010)),AX280))</f>
        <v>0</v>
      </c>
      <c r="K280" s="163" t="n">
        <f aca="false">IF(G280=0,0,(J280/G280)*100)</f>
        <v>0</v>
      </c>
      <c r="L280" s="163" t="n">
        <f aca="false">IF(E280&lt;&gt;0,ROUND(IF($L$1=1,SUM(P280),"0")+IF($L$1=2,SUM($P280:Q280),"0")+IF($L$1=3,SUM($P280:R280),"0")+IF($L$1=4,SUM($P280:S280),"0")+IF($L$1=5,SUM($P280:T280),"0")+IF($L$1=6,SUM($P280:U280),"0")+IF($L$1=7,SUM($P280:V280),"0")+IF($L$1=8,SUM($P280:W280),"0")+IF($L$1=9,SUM($P280:X280),"0")+IF($L$1=10,SUM($P280:Y280),"0")+IF($L$1=11,SUM($P280:Z280),"0")+IF($L$1=12,SUM($P280:AA280),"0")+IF($L$1=13,SUM($P280:AB280),"0")+IF($L$1=14,SUM($P280:AC280),"0")+IF($L$1=15,SUM($P280:AD280),"0")+IF($L$1=16,SUM($P280:AE280),"0")+IF($L$1=17,SUM($P280:AF280),"0")+IF($L$1=18,SUM($P280:AG280),"0")+IF($L$1=19,SUM($P280:AH280),"0")+IF($L$1=20,SUM($P280:AI280),"0")+IF($L$1=21,SUM($P280:AJ280),"0")+IF($L$1=22,SUM($P280:AK280),"0")+IF($L$1=23,SUM($P280:AL280),"0")+IF($L$1=24,SUM($P280:AM280),"0"),2),IF(BC280=0,(SUMIF($AP$11:$AP$1010,B280,$BC$11:$BC$1010)),BC280))</f>
        <v>0</v>
      </c>
      <c r="M280" s="163" t="n">
        <f aca="false">IF(G280=0,0,(L280/G280)*100)</f>
        <v>0</v>
      </c>
      <c r="N280" s="168" t="str">
        <f aca="false">IF(B280&gt;0,"ok","ocultar")</f>
        <v>ocultar</v>
      </c>
      <c r="O280" s="650"/>
      <c r="P280" s="724"/>
      <c r="Q280" s="725"/>
      <c r="R280" s="725"/>
      <c r="S280" s="725"/>
      <c r="T280" s="725"/>
      <c r="U280" s="725"/>
      <c r="V280" s="725"/>
      <c r="W280" s="725"/>
      <c r="X280" s="725"/>
      <c r="Y280" s="725"/>
      <c r="Z280" s="725"/>
      <c r="AA280" s="726"/>
      <c r="AB280" s="726"/>
      <c r="AC280" s="726"/>
      <c r="AD280" s="726"/>
      <c r="AE280" s="726"/>
      <c r="AF280" s="726"/>
      <c r="AG280" s="726"/>
      <c r="AH280" s="726"/>
      <c r="AI280" s="726"/>
      <c r="AJ280" s="726"/>
      <c r="AK280" s="726"/>
      <c r="AL280" s="726"/>
      <c r="AM280" s="727"/>
      <c r="AO280" s="728" t="n">
        <f aca="false">IF(E280&lt;&gt;0,G280,0)</f>
        <v>0</v>
      </c>
      <c r="AP280" s="157" t="n">
        <f aca="false">IF(B280=0,AP279,IF(ISNONTEXT(B280)=TRUE(),INT(B280),INT(LEFT(B280,FIND(".",B280)-1))))</f>
        <v>3</v>
      </c>
      <c r="AQ280" s="157" t="str">
        <f aca="false">IF(AQ281=1,1,IF(B280&lt;&gt;0,1,IF(C280&lt;&gt;0,1,IF(D280&lt;&gt;0,1,IF(E280&lt;&gt;0,1,"")))))</f>
        <v/>
      </c>
      <c r="AR280" s="157" t="str">
        <f aca="false">IF(AP280=0," ",IF(AP280&lt;&gt;AP279,AP280," "))</f>
        <v> </v>
      </c>
      <c r="AS280" s="732"/>
      <c r="AT280" s="730" t="n">
        <f aca="false">IF(AP280&lt;&gt;AR280,(IF('ORÇ.GLOBAL P CAIXA'!I281="",J280*(INFORMAÇÕES!$Q$99/INFORMAÇÕES!$Q$102),IF('ORÇ.GLOBAL P CAIXA'!I281="R",J280,0))),0)</f>
        <v>0</v>
      </c>
      <c r="AU280" s="75" t="n">
        <f aca="false">IF(AP280&lt;&gt;AR280,(IF('ORÇ.GLOBAL P CAIXA'!I281="",J280*(INFORMAÇÕES!$Q$100/INFORMAÇÕES!$Q$102),IF('ORÇ.GLOBAL P CAIXA'!I281="C",J280,0))),0)</f>
        <v>0</v>
      </c>
      <c r="AV280" s="75" t="n">
        <f aca="false">IF(AP280&lt;&gt;AR280,(IF('ORÇ.GLOBAL P CAIXA'!I281="",J280*INFORMAÇÕES!$U$115,IF('ORÇ.GLOBAL P CAIXA'!I281="CF",J280,0))),0)</f>
        <v>0</v>
      </c>
      <c r="AW280" s="75" t="n">
        <f aca="false">IF(AP280&lt;&gt;AR280,(IF('ORÇ.GLOBAL P CAIXA'!I281="",J280*INFORMAÇÕES!$U$116,IF('ORÇ.GLOBAL P CAIXA'!I281="O",J280,0))),0)</f>
        <v>0</v>
      </c>
      <c r="AX280" s="731" t="n">
        <f aca="false">IF(E280&lt;&gt;0,J280,0)</f>
        <v>0</v>
      </c>
      <c r="AY280" s="730" t="n">
        <f aca="false">IF(AP280&lt;&gt;AR280,(IF('ORÇ.GLOBAL P CAIXA'!I281="",L280*(INFORMAÇÕES!$Q$99/INFORMAÇÕES!$Q$102),IF('ORÇ.GLOBAL P CAIXA'!I281="R",L280,0))),0)</f>
        <v>0</v>
      </c>
      <c r="AZ280" s="75" t="n">
        <f aca="false">IF(AP280&lt;&gt;AR280,(IF('ORÇ.GLOBAL P CAIXA'!I281="",L280*(INFORMAÇÕES!$Q$100/INFORMAÇÕES!$Q$102),IF('ORÇ.GLOBAL P CAIXA'!I281="C",L280,0))),0)</f>
        <v>0</v>
      </c>
      <c r="BA280" s="75" t="n">
        <f aca="false">IF(AP280&lt;&gt;AR280,(IF('ORÇ.GLOBAL P CAIXA'!I281="",L280*INFORMAÇÕES!$U$115,IF('ORÇ.GLOBAL P CAIXA'!I281="CF",L280,0))),0)</f>
        <v>0</v>
      </c>
      <c r="BB280" s="75" t="n">
        <f aca="false">IF(AP280&lt;&gt;AR280,(IF('ORÇ.GLOBAL P CAIXA'!I281="",L280*INFORMAÇÕES!$U$116,IF('ORÇ.GLOBAL P CAIXA'!I281="O",L280,0))),0)</f>
        <v>0</v>
      </c>
      <c r="BC280" s="731" t="n">
        <f aca="false">IF(E280&lt;&gt;0,L280,0)</f>
        <v>0</v>
      </c>
    </row>
    <row r="281" s="174" customFormat="true" ht="14.25" hidden="false" customHeight="false" outlineLevel="0" collapsed="false">
      <c r="A281" s="159" t="n">
        <v>271</v>
      </c>
      <c r="B281" s="160" t="n">
        <f aca="false">'ORÇ.REPROG. P CAIXA'!B283</f>
        <v>0</v>
      </c>
      <c r="C281" s="723" t="n">
        <f aca="false">'ORÇ.REPROG. P CAIXA'!C283</f>
        <v>0</v>
      </c>
      <c r="D281" s="162" t="n">
        <f aca="false">'ORÇ.REPROG. P CAIXA'!D283</f>
        <v>0</v>
      </c>
      <c r="E281" s="163" t="n">
        <f aca="false">IF('BM GLOBAL'!$P$1&lt;&gt;0,'ORÇ.REPROG. P CAIXA'!E283,'ORÇ.REPROG. P CAIXA'!H283)</f>
        <v>0</v>
      </c>
      <c r="F281" s="163" t="n">
        <f aca="false">IF('BM GLOBAL'!$P$1&lt;&gt;0,IF('ORÇ.GLOBAL P CAIXA'!K282=0,'ORÇ.GLOBAL EMPRESA'!G282,'ORÇ.GLOBAL P CAIXA'!F282),'ORÇ.REPROG. P CAIXA'!I283)</f>
        <v>0</v>
      </c>
      <c r="G281" s="163" t="n">
        <f aca="false">IF(E281&lt;&gt;0,ROUND(E281*F281,2),IF(AO281=0,(SUMIF('ORÇ.REPROG. P CAIXA'!$AC$13:$AC$1012,B281,$AO$11:$AO$1010)),AO281))</f>
        <v>0</v>
      </c>
      <c r="H281" s="163" t="n">
        <f aca="false">IF(J281&lt;&gt;0,IF(E281&lt;&gt;0,J281/F281,0),0)</f>
        <v>0</v>
      </c>
      <c r="I281" s="163" t="n">
        <f aca="false">IF(L281&lt;&gt;0,IF(E281&lt;&gt;0,L281/F281,0),0)</f>
        <v>0</v>
      </c>
      <c r="J281" s="163" t="n">
        <f aca="false">IF(E281&lt;&gt;0,ROUND(INDEX($P$11:$AM$1010,$A281,$L$1),2),IF(AX281=0,(SUMIF($AP$11:$AP$1010,B281,$AX$11:$AX$1010)),AX281))</f>
        <v>0</v>
      </c>
      <c r="K281" s="163" t="n">
        <f aca="false">IF(G281=0,0,(J281/G281)*100)</f>
        <v>0</v>
      </c>
      <c r="L281" s="163" t="n">
        <f aca="false">IF(E281&lt;&gt;0,ROUND(IF($L$1=1,SUM(P281),"0")+IF($L$1=2,SUM($P281:Q281),"0")+IF($L$1=3,SUM($P281:R281),"0")+IF($L$1=4,SUM($P281:S281),"0")+IF($L$1=5,SUM($P281:T281),"0")+IF($L$1=6,SUM($P281:U281),"0")+IF($L$1=7,SUM($P281:V281),"0")+IF($L$1=8,SUM($P281:W281),"0")+IF($L$1=9,SUM($P281:X281),"0")+IF($L$1=10,SUM($P281:Y281),"0")+IF($L$1=11,SUM($P281:Z281),"0")+IF($L$1=12,SUM($P281:AA281),"0")+IF($L$1=13,SUM($P281:AB281),"0")+IF($L$1=14,SUM($P281:AC281),"0")+IF($L$1=15,SUM($P281:AD281),"0")+IF($L$1=16,SUM($P281:AE281),"0")+IF($L$1=17,SUM($P281:AF281),"0")+IF($L$1=18,SUM($P281:AG281),"0")+IF($L$1=19,SUM($P281:AH281),"0")+IF($L$1=20,SUM($P281:AI281),"0")+IF($L$1=21,SUM($P281:AJ281),"0")+IF($L$1=22,SUM($P281:AK281),"0")+IF($L$1=23,SUM($P281:AL281),"0")+IF($L$1=24,SUM($P281:AM281),"0"),2),IF(BC281=0,(SUMIF($AP$11:$AP$1010,B281,$BC$11:$BC$1010)),BC281))</f>
        <v>0</v>
      </c>
      <c r="M281" s="163" t="n">
        <f aca="false">IF(G281=0,0,(L281/G281)*100)</f>
        <v>0</v>
      </c>
      <c r="N281" s="168" t="str">
        <f aca="false">IF(B281&gt;0,"ok","ocultar")</f>
        <v>ocultar</v>
      </c>
      <c r="O281" s="650"/>
      <c r="P281" s="724"/>
      <c r="Q281" s="725"/>
      <c r="R281" s="725"/>
      <c r="S281" s="725"/>
      <c r="T281" s="725"/>
      <c r="U281" s="725"/>
      <c r="V281" s="725"/>
      <c r="W281" s="725"/>
      <c r="X281" s="725"/>
      <c r="Y281" s="725"/>
      <c r="Z281" s="725"/>
      <c r="AA281" s="726"/>
      <c r="AB281" s="726"/>
      <c r="AC281" s="726"/>
      <c r="AD281" s="726"/>
      <c r="AE281" s="726"/>
      <c r="AF281" s="726"/>
      <c r="AG281" s="726"/>
      <c r="AH281" s="726"/>
      <c r="AI281" s="726"/>
      <c r="AJ281" s="726"/>
      <c r="AK281" s="726"/>
      <c r="AL281" s="726"/>
      <c r="AM281" s="727"/>
      <c r="AO281" s="728" t="n">
        <f aca="false">IF(E281&lt;&gt;0,G281,0)</f>
        <v>0</v>
      </c>
      <c r="AP281" s="157" t="n">
        <f aca="false">IF(B281=0,AP280,IF(ISNONTEXT(B281)=TRUE(),INT(B281),INT(LEFT(B281,FIND(".",B281)-1))))</f>
        <v>3</v>
      </c>
      <c r="AQ281" s="157" t="str">
        <f aca="false">IF(AQ282=1,1,IF(B281&lt;&gt;0,1,IF(C281&lt;&gt;0,1,IF(D281&lt;&gt;0,1,IF(E281&lt;&gt;0,1,"")))))</f>
        <v/>
      </c>
      <c r="AR281" s="157" t="str">
        <f aca="false">IF(AP281=0," ",IF(AP281&lt;&gt;AP280,AP281," "))</f>
        <v> </v>
      </c>
      <c r="AS281" s="732"/>
      <c r="AT281" s="730" t="n">
        <f aca="false">IF(AP281&lt;&gt;AR281,(IF('ORÇ.GLOBAL P CAIXA'!I282="",J281*(INFORMAÇÕES!$Q$99/INFORMAÇÕES!$Q$102),IF('ORÇ.GLOBAL P CAIXA'!I282="R",J281,0))),0)</f>
        <v>0</v>
      </c>
      <c r="AU281" s="75" t="n">
        <f aca="false">IF(AP281&lt;&gt;AR281,(IF('ORÇ.GLOBAL P CAIXA'!I282="",J281*(INFORMAÇÕES!$Q$100/INFORMAÇÕES!$Q$102),IF('ORÇ.GLOBAL P CAIXA'!I282="C",J281,0))),0)</f>
        <v>0</v>
      </c>
      <c r="AV281" s="75" t="n">
        <f aca="false">IF(AP281&lt;&gt;AR281,(IF('ORÇ.GLOBAL P CAIXA'!I282="",J281*INFORMAÇÕES!$U$115,IF('ORÇ.GLOBAL P CAIXA'!I282="CF",J281,0))),0)</f>
        <v>0</v>
      </c>
      <c r="AW281" s="75" t="n">
        <f aca="false">IF(AP281&lt;&gt;AR281,(IF('ORÇ.GLOBAL P CAIXA'!I282="",J281*INFORMAÇÕES!$U$116,IF('ORÇ.GLOBAL P CAIXA'!I282="O",J281,0))),0)</f>
        <v>0</v>
      </c>
      <c r="AX281" s="731" t="n">
        <f aca="false">IF(E281&lt;&gt;0,J281,0)</f>
        <v>0</v>
      </c>
      <c r="AY281" s="730" t="n">
        <f aca="false">IF(AP281&lt;&gt;AR281,(IF('ORÇ.GLOBAL P CAIXA'!I282="",L281*(INFORMAÇÕES!$Q$99/INFORMAÇÕES!$Q$102),IF('ORÇ.GLOBAL P CAIXA'!I282="R",L281,0))),0)</f>
        <v>0</v>
      </c>
      <c r="AZ281" s="75" t="n">
        <f aca="false">IF(AP281&lt;&gt;AR281,(IF('ORÇ.GLOBAL P CAIXA'!I282="",L281*(INFORMAÇÕES!$Q$100/INFORMAÇÕES!$Q$102),IF('ORÇ.GLOBAL P CAIXA'!I282="C",L281,0))),0)</f>
        <v>0</v>
      </c>
      <c r="BA281" s="75" t="n">
        <f aca="false">IF(AP281&lt;&gt;AR281,(IF('ORÇ.GLOBAL P CAIXA'!I282="",L281*INFORMAÇÕES!$U$115,IF('ORÇ.GLOBAL P CAIXA'!I282="CF",L281,0))),0)</f>
        <v>0</v>
      </c>
      <c r="BB281" s="75" t="n">
        <f aca="false">IF(AP281&lt;&gt;AR281,(IF('ORÇ.GLOBAL P CAIXA'!I282="",L281*INFORMAÇÕES!$U$116,IF('ORÇ.GLOBAL P CAIXA'!I282="O",L281,0))),0)</f>
        <v>0</v>
      </c>
      <c r="BC281" s="731" t="n">
        <f aca="false">IF(E281&lt;&gt;0,L281,0)</f>
        <v>0</v>
      </c>
    </row>
    <row r="282" s="174" customFormat="true" ht="14.25" hidden="false" customHeight="false" outlineLevel="0" collapsed="false">
      <c r="A282" s="159" t="n">
        <v>272</v>
      </c>
      <c r="B282" s="160" t="n">
        <f aca="false">'ORÇ.REPROG. P CAIXA'!B284</f>
        <v>0</v>
      </c>
      <c r="C282" s="723" t="n">
        <f aca="false">'ORÇ.REPROG. P CAIXA'!C284</f>
        <v>0</v>
      </c>
      <c r="D282" s="162" t="n">
        <f aca="false">'ORÇ.REPROG. P CAIXA'!D284</f>
        <v>0</v>
      </c>
      <c r="E282" s="163" t="n">
        <f aca="false">IF('BM GLOBAL'!$P$1&lt;&gt;0,'ORÇ.REPROG. P CAIXA'!E284,'ORÇ.REPROG. P CAIXA'!H284)</f>
        <v>0</v>
      </c>
      <c r="F282" s="163" t="n">
        <f aca="false">IF('BM GLOBAL'!$P$1&lt;&gt;0,IF('ORÇ.GLOBAL P CAIXA'!K283=0,'ORÇ.GLOBAL EMPRESA'!G283,'ORÇ.GLOBAL P CAIXA'!F283),'ORÇ.REPROG. P CAIXA'!I284)</f>
        <v>0</v>
      </c>
      <c r="G282" s="163" t="n">
        <f aca="false">IF(E282&lt;&gt;0,ROUND(E282*F282,2),IF(AO282=0,(SUMIF('ORÇ.REPROG. P CAIXA'!$AC$13:$AC$1012,B282,$AO$11:$AO$1010)),AO282))</f>
        <v>0</v>
      </c>
      <c r="H282" s="163" t="n">
        <f aca="false">IF(J282&lt;&gt;0,IF(E282&lt;&gt;0,J282/F282,0),0)</f>
        <v>0</v>
      </c>
      <c r="I282" s="163" t="n">
        <f aca="false">IF(L282&lt;&gt;0,IF(E282&lt;&gt;0,L282/F282,0),0)</f>
        <v>0</v>
      </c>
      <c r="J282" s="163" t="n">
        <f aca="false">IF(E282&lt;&gt;0,ROUND(INDEX($P$11:$AM$1010,$A282,$L$1),2),IF(AX282=0,(SUMIF($AP$11:$AP$1010,B282,$AX$11:$AX$1010)),AX282))</f>
        <v>0</v>
      </c>
      <c r="K282" s="163" t="n">
        <f aca="false">IF(G282=0,0,(J282/G282)*100)</f>
        <v>0</v>
      </c>
      <c r="L282" s="163" t="n">
        <f aca="false">IF(E282&lt;&gt;0,ROUND(IF($L$1=1,SUM(P282),"0")+IF($L$1=2,SUM($P282:Q282),"0")+IF($L$1=3,SUM($P282:R282),"0")+IF($L$1=4,SUM($P282:S282),"0")+IF($L$1=5,SUM($P282:T282),"0")+IF($L$1=6,SUM($P282:U282),"0")+IF($L$1=7,SUM($P282:V282),"0")+IF($L$1=8,SUM($P282:W282),"0")+IF($L$1=9,SUM($P282:X282),"0")+IF($L$1=10,SUM($P282:Y282),"0")+IF($L$1=11,SUM($P282:Z282),"0")+IF($L$1=12,SUM($P282:AA282),"0")+IF($L$1=13,SUM($P282:AB282),"0")+IF($L$1=14,SUM($P282:AC282),"0")+IF($L$1=15,SUM($P282:AD282),"0")+IF($L$1=16,SUM($P282:AE282),"0")+IF($L$1=17,SUM($P282:AF282),"0")+IF($L$1=18,SUM($P282:AG282),"0")+IF($L$1=19,SUM($P282:AH282),"0")+IF($L$1=20,SUM($P282:AI282),"0")+IF($L$1=21,SUM($P282:AJ282),"0")+IF($L$1=22,SUM($P282:AK282),"0")+IF($L$1=23,SUM($P282:AL282),"0")+IF($L$1=24,SUM($P282:AM282),"0"),2),IF(BC282=0,(SUMIF($AP$11:$AP$1010,B282,$BC$11:$BC$1010)),BC282))</f>
        <v>0</v>
      </c>
      <c r="M282" s="163" t="n">
        <f aca="false">IF(G282=0,0,(L282/G282)*100)</f>
        <v>0</v>
      </c>
      <c r="N282" s="168" t="str">
        <f aca="false">IF(B282&gt;0,"ok","ocultar")</f>
        <v>ocultar</v>
      </c>
      <c r="O282" s="650"/>
      <c r="P282" s="724"/>
      <c r="Q282" s="725"/>
      <c r="R282" s="725"/>
      <c r="S282" s="725"/>
      <c r="T282" s="725"/>
      <c r="U282" s="725"/>
      <c r="V282" s="725"/>
      <c r="W282" s="725"/>
      <c r="X282" s="725"/>
      <c r="Y282" s="725"/>
      <c r="Z282" s="725"/>
      <c r="AA282" s="726"/>
      <c r="AB282" s="726"/>
      <c r="AC282" s="726"/>
      <c r="AD282" s="726"/>
      <c r="AE282" s="726"/>
      <c r="AF282" s="726"/>
      <c r="AG282" s="726"/>
      <c r="AH282" s="726"/>
      <c r="AI282" s="726"/>
      <c r="AJ282" s="726"/>
      <c r="AK282" s="726"/>
      <c r="AL282" s="726"/>
      <c r="AM282" s="727"/>
      <c r="AO282" s="728" t="n">
        <f aca="false">IF(E282&lt;&gt;0,G282,0)</f>
        <v>0</v>
      </c>
      <c r="AP282" s="157" t="n">
        <f aca="false">IF(B282=0,AP281,IF(ISNONTEXT(B282)=TRUE(),INT(B282),INT(LEFT(B282,FIND(".",B282)-1))))</f>
        <v>3</v>
      </c>
      <c r="AQ282" s="157" t="str">
        <f aca="false">IF(AQ283=1,1,IF(B282&lt;&gt;0,1,IF(C282&lt;&gt;0,1,IF(D282&lt;&gt;0,1,IF(E282&lt;&gt;0,1,"")))))</f>
        <v/>
      </c>
      <c r="AR282" s="157" t="str">
        <f aca="false">IF(AP282=0," ",IF(AP282&lt;&gt;AP281,AP282," "))</f>
        <v> </v>
      </c>
      <c r="AS282" s="732"/>
      <c r="AT282" s="730" t="n">
        <f aca="false">IF(AP282&lt;&gt;AR282,(IF('ORÇ.GLOBAL P CAIXA'!I283="",J282*(INFORMAÇÕES!$Q$99/INFORMAÇÕES!$Q$102),IF('ORÇ.GLOBAL P CAIXA'!I283="R",J282,0))),0)</f>
        <v>0</v>
      </c>
      <c r="AU282" s="75" t="n">
        <f aca="false">IF(AP282&lt;&gt;AR282,(IF('ORÇ.GLOBAL P CAIXA'!I283="",J282*(INFORMAÇÕES!$Q$100/INFORMAÇÕES!$Q$102),IF('ORÇ.GLOBAL P CAIXA'!I283="C",J282,0))),0)</f>
        <v>0</v>
      </c>
      <c r="AV282" s="75" t="n">
        <f aca="false">IF(AP282&lt;&gt;AR282,(IF('ORÇ.GLOBAL P CAIXA'!I283="",J282*INFORMAÇÕES!$U$115,IF('ORÇ.GLOBAL P CAIXA'!I283="CF",J282,0))),0)</f>
        <v>0</v>
      </c>
      <c r="AW282" s="75" t="n">
        <f aca="false">IF(AP282&lt;&gt;AR282,(IF('ORÇ.GLOBAL P CAIXA'!I283="",J282*INFORMAÇÕES!$U$116,IF('ORÇ.GLOBAL P CAIXA'!I283="O",J282,0))),0)</f>
        <v>0</v>
      </c>
      <c r="AX282" s="731" t="n">
        <f aca="false">IF(E282&lt;&gt;0,J282,0)</f>
        <v>0</v>
      </c>
      <c r="AY282" s="730" t="n">
        <f aca="false">IF(AP282&lt;&gt;AR282,(IF('ORÇ.GLOBAL P CAIXA'!I283="",L282*(INFORMAÇÕES!$Q$99/INFORMAÇÕES!$Q$102),IF('ORÇ.GLOBAL P CAIXA'!I283="R",L282,0))),0)</f>
        <v>0</v>
      </c>
      <c r="AZ282" s="75" t="n">
        <f aca="false">IF(AP282&lt;&gt;AR282,(IF('ORÇ.GLOBAL P CAIXA'!I283="",L282*(INFORMAÇÕES!$Q$100/INFORMAÇÕES!$Q$102),IF('ORÇ.GLOBAL P CAIXA'!I283="C",L282,0))),0)</f>
        <v>0</v>
      </c>
      <c r="BA282" s="75" t="n">
        <f aca="false">IF(AP282&lt;&gt;AR282,(IF('ORÇ.GLOBAL P CAIXA'!I283="",L282*INFORMAÇÕES!$U$115,IF('ORÇ.GLOBAL P CAIXA'!I283="CF",L282,0))),0)</f>
        <v>0</v>
      </c>
      <c r="BB282" s="75" t="n">
        <f aca="false">IF(AP282&lt;&gt;AR282,(IF('ORÇ.GLOBAL P CAIXA'!I283="",L282*INFORMAÇÕES!$U$116,IF('ORÇ.GLOBAL P CAIXA'!I283="O",L282,0))),0)</f>
        <v>0</v>
      </c>
      <c r="BC282" s="731" t="n">
        <f aca="false">IF(E282&lt;&gt;0,L282,0)</f>
        <v>0</v>
      </c>
    </row>
    <row r="283" s="174" customFormat="true" ht="14.25" hidden="false" customHeight="false" outlineLevel="0" collapsed="false">
      <c r="A283" s="159" t="n">
        <v>273</v>
      </c>
      <c r="B283" s="160" t="n">
        <f aca="false">'ORÇ.REPROG. P CAIXA'!B285</f>
        <v>0</v>
      </c>
      <c r="C283" s="723" t="n">
        <f aca="false">'ORÇ.REPROG. P CAIXA'!C285</f>
        <v>0</v>
      </c>
      <c r="D283" s="162" t="n">
        <f aca="false">'ORÇ.REPROG. P CAIXA'!D285</f>
        <v>0</v>
      </c>
      <c r="E283" s="163" t="n">
        <f aca="false">IF('BM GLOBAL'!$P$1&lt;&gt;0,'ORÇ.REPROG. P CAIXA'!E285,'ORÇ.REPROG. P CAIXA'!H285)</f>
        <v>0</v>
      </c>
      <c r="F283" s="163" t="n">
        <f aca="false">IF('BM GLOBAL'!$P$1&lt;&gt;0,IF('ORÇ.GLOBAL P CAIXA'!K284=0,'ORÇ.GLOBAL EMPRESA'!G284,'ORÇ.GLOBAL P CAIXA'!F284),'ORÇ.REPROG. P CAIXA'!I285)</f>
        <v>0</v>
      </c>
      <c r="G283" s="163" t="n">
        <f aca="false">IF(E283&lt;&gt;0,ROUND(E283*F283,2),IF(AO283=0,(SUMIF('ORÇ.REPROG. P CAIXA'!$AC$13:$AC$1012,B283,$AO$11:$AO$1010)),AO283))</f>
        <v>0</v>
      </c>
      <c r="H283" s="163" t="n">
        <f aca="false">IF(J283&lt;&gt;0,IF(E283&lt;&gt;0,J283/F283,0),0)</f>
        <v>0</v>
      </c>
      <c r="I283" s="163" t="n">
        <f aca="false">IF(L283&lt;&gt;0,IF(E283&lt;&gt;0,L283/F283,0),0)</f>
        <v>0</v>
      </c>
      <c r="J283" s="163" t="n">
        <f aca="false">IF(E283&lt;&gt;0,ROUND(INDEX($P$11:$AM$1010,$A283,$L$1),2),IF(AX283=0,(SUMIF($AP$11:$AP$1010,B283,$AX$11:$AX$1010)),AX283))</f>
        <v>0</v>
      </c>
      <c r="K283" s="163" t="n">
        <f aca="false">IF(G283=0,0,(J283/G283)*100)</f>
        <v>0</v>
      </c>
      <c r="L283" s="163" t="n">
        <f aca="false">IF(E283&lt;&gt;0,ROUND(IF($L$1=1,SUM(P283),"0")+IF($L$1=2,SUM($P283:Q283),"0")+IF($L$1=3,SUM($P283:R283),"0")+IF($L$1=4,SUM($P283:S283),"0")+IF($L$1=5,SUM($P283:T283),"0")+IF($L$1=6,SUM($P283:U283),"0")+IF($L$1=7,SUM($P283:V283),"0")+IF($L$1=8,SUM($P283:W283),"0")+IF($L$1=9,SUM($P283:X283),"0")+IF($L$1=10,SUM($P283:Y283),"0")+IF($L$1=11,SUM($P283:Z283),"0")+IF($L$1=12,SUM($P283:AA283),"0")+IF($L$1=13,SUM($P283:AB283),"0")+IF($L$1=14,SUM($P283:AC283),"0")+IF($L$1=15,SUM($P283:AD283),"0")+IF($L$1=16,SUM($P283:AE283),"0")+IF($L$1=17,SUM($P283:AF283),"0")+IF($L$1=18,SUM($P283:AG283),"0")+IF($L$1=19,SUM($P283:AH283),"0")+IF($L$1=20,SUM($P283:AI283),"0")+IF($L$1=21,SUM($P283:AJ283),"0")+IF($L$1=22,SUM($P283:AK283),"0")+IF($L$1=23,SUM($P283:AL283),"0")+IF($L$1=24,SUM($P283:AM283),"0"),2),IF(BC283=0,(SUMIF($AP$11:$AP$1010,B283,$BC$11:$BC$1010)),BC283))</f>
        <v>0</v>
      </c>
      <c r="M283" s="163" t="n">
        <f aca="false">IF(G283=0,0,(L283/G283)*100)</f>
        <v>0</v>
      </c>
      <c r="N283" s="168" t="str">
        <f aca="false">IF(B283&gt;0,"ok","ocultar")</f>
        <v>ocultar</v>
      </c>
      <c r="O283" s="650"/>
      <c r="P283" s="724"/>
      <c r="Q283" s="725"/>
      <c r="R283" s="725"/>
      <c r="S283" s="725"/>
      <c r="T283" s="725"/>
      <c r="U283" s="725"/>
      <c r="V283" s="725"/>
      <c r="W283" s="725"/>
      <c r="X283" s="725"/>
      <c r="Y283" s="725"/>
      <c r="Z283" s="725"/>
      <c r="AA283" s="726"/>
      <c r="AB283" s="726"/>
      <c r="AC283" s="726"/>
      <c r="AD283" s="726"/>
      <c r="AE283" s="726"/>
      <c r="AF283" s="726"/>
      <c r="AG283" s="726"/>
      <c r="AH283" s="726"/>
      <c r="AI283" s="726"/>
      <c r="AJ283" s="726"/>
      <c r="AK283" s="726"/>
      <c r="AL283" s="726"/>
      <c r="AM283" s="727"/>
      <c r="AO283" s="728" t="n">
        <f aca="false">IF(E283&lt;&gt;0,G283,0)</f>
        <v>0</v>
      </c>
      <c r="AP283" s="157" t="n">
        <f aca="false">IF(B283=0,AP282,IF(ISNONTEXT(B283)=TRUE(),INT(B283),INT(LEFT(B283,FIND(".",B283)-1))))</f>
        <v>3</v>
      </c>
      <c r="AQ283" s="157" t="str">
        <f aca="false">IF(AQ284=1,1,IF(B283&lt;&gt;0,1,IF(C283&lt;&gt;0,1,IF(D283&lt;&gt;0,1,IF(E283&lt;&gt;0,1,"")))))</f>
        <v/>
      </c>
      <c r="AR283" s="157" t="str">
        <f aca="false">IF(AP283=0," ",IF(AP283&lt;&gt;AP282,AP283," "))</f>
        <v> </v>
      </c>
      <c r="AS283" s="732"/>
      <c r="AT283" s="730" t="n">
        <f aca="false">IF(AP283&lt;&gt;AR283,(IF('ORÇ.GLOBAL P CAIXA'!I284="",J283*(INFORMAÇÕES!$Q$99/INFORMAÇÕES!$Q$102),IF('ORÇ.GLOBAL P CAIXA'!I284="R",J283,0))),0)</f>
        <v>0</v>
      </c>
      <c r="AU283" s="75" t="n">
        <f aca="false">IF(AP283&lt;&gt;AR283,(IF('ORÇ.GLOBAL P CAIXA'!I284="",J283*(INFORMAÇÕES!$Q$100/INFORMAÇÕES!$Q$102),IF('ORÇ.GLOBAL P CAIXA'!I284="C",J283,0))),0)</f>
        <v>0</v>
      </c>
      <c r="AV283" s="75" t="n">
        <f aca="false">IF(AP283&lt;&gt;AR283,(IF('ORÇ.GLOBAL P CAIXA'!I284="",J283*INFORMAÇÕES!$U$115,IF('ORÇ.GLOBAL P CAIXA'!I284="CF",J283,0))),0)</f>
        <v>0</v>
      </c>
      <c r="AW283" s="75" t="n">
        <f aca="false">IF(AP283&lt;&gt;AR283,(IF('ORÇ.GLOBAL P CAIXA'!I284="",J283*INFORMAÇÕES!$U$116,IF('ORÇ.GLOBAL P CAIXA'!I284="O",J283,0))),0)</f>
        <v>0</v>
      </c>
      <c r="AX283" s="731" t="n">
        <f aca="false">IF(E283&lt;&gt;0,J283,0)</f>
        <v>0</v>
      </c>
      <c r="AY283" s="730" t="n">
        <f aca="false">IF(AP283&lt;&gt;AR283,(IF('ORÇ.GLOBAL P CAIXA'!I284="",L283*(INFORMAÇÕES!$Q$99/INFORMAÇÕES!$Q$102),IF('ORÇ.GLOBAL P CAIXA'!I284="R",L283,0))),0)</f>
        <v>0</v>
      </c>
      <c r="AZ283" s="75" t="n">
        <f aca="false">IF(AP283&lt;&gt;AR283,(IF('ORÇ.GLOBAL P CAIXA'!I284="",L283*(INFORMAÇÕES!$Q$100/INFORMAÇÕES!$Q$102),IF('ORÇ.GLOBAL P CAIXA'!I284="C",L283,0))),0)</f>
        <v>0</v>
      </c>
      <c r="BA283" s="75" t="n">
        <f aca="false">IF(AP283&lt;&gt;AR283,(IF('ORÇ.GLOBAL P CAIXA'!I284="",L283*INFORMAÇÕES!$U$115,IF('ORÇ.GLOBAL P CAIXA'!I284="CF",L283,0))),0)</f>
        <v>0</v>
      </c>
      <c r="BB283" s="75" t="n">
        <f aca="false">IF(AP283&lt;&gt;AR283,(IF('ORÇ.GLOBAL P CAIXA'!I284="",L283*INFORMAÇÕES!$U$116,IF('ORÇ.GLOBAL P CAIXA'!I284="O",L283,0))),0)</f>
        <v>0</v>
      </c>
      <c r="BC283" s="731" t="n">
        <f aca="false">IF(E283&lt;&gt;0,L283,0)</f>
        <v>0</v>
      </c>
    </row>
    <row r="284" s="174" customFormat="true" ht="14.25" hidden="false" customHeight="false" outlineLevel="0" collapsed="false">
      <c r="A284" s="159" t="n">
        <v>274</v>
      </c>
      <c r="B284" s="160" t="n">
        <f aca="false">'ORÇ.REPROG. P CAIXA'!B286</f>
        <v>0</v>
      </c>
      <c r="C284" s="723" t="n">
        <f aca="false">'ORÇ.REPROG. P CAIXA'!C286</f>
        <v>0</v>
      </c>
      <c r="D284" s="162" t="n">
        <f aca="false">'ORÇ.REPROG. P CAIXA'!D286</f>
        <v>0</v>
      </c>
      <c r="E284" s="163" t="n">
        <f aca="false">IF('BM GLOBAL'!$P$1&lt;&gt;0,'ORÇ.REPROG. P CAIXA'!E286,'ORÇ.REPROG. P CAIXA'!H286)</f>
        <v>0</v>
      </c>
      <c r="F284" s="163" t="n">
        <f aca="false">IF('BM GLOBAL'!$P$1&lt;&gt;0,IF('ORÇ.GLOBAL P CAIXA'!K285=0,'ORÇ.GLOBAL EMPRESA'!G285,'ORÇ.GLOBAL P CAIXA'!F285),'ORÇ.REPROG. P CAIXA'!I286)</f>
        <v>0</v>
      </c>
      <c r="G284" s="163" t="n">
        <f aca="false">IF(E284&lt;&gt;0,ROUND(E284*F284,2),IF(AO284=0,(SUMIF('ORÇ.REPROG. P CAIXA'!$AC$13:$AC$1012,B284,$AO$11:$AO$1010)),AO284))</f>
        <v>0</v>
      </c>
      <c r="H284" s="163" t="n">
        <f aca="false">IF(J284&lt;&gt;0,IF(E284&lt;&gt;0,J284/F284,0),0)</f>
        <v>0</v>
      </c>
      <c r="I284" s="163" t="n">
        <f aca="false">IF(L284&lt;&gt;0,IF(E284&lt;&gt;0,L284/F284,0),0)</f>
        <v>0</v>
      </c>
      <c r="J284" s="163" t="n">
        <f aca="false">IF(E284&lt;&gt;0,ROUND(INDEX($P$11:$AM$1010,$A284,$L$1),2),IF(AX284=0,(SUMIF($AP$11:$AP$1010,B284,$AX$11:$AX$1010)),AX284))</f>
        <v>0</v>
      </c>
      <c r="K284" s="163" t="n">
        <f aca="false">IF(G284=0,0,(J284/G284)*100)</f>
        <v>0</v>
      </c>
      <c r="L284" s="163" t="n">
        <f aca="false">IF(E284&lt;&gt;0,ROUND(IF($L$1=1,SUM(P284),"0")+IF($L$1=2,SUM($P284:Q284),"0")+IF($L$1=3,SUM($P284:R284),"0")+IF($L$1=4,SUM($P284:S284),"0")+IF($L$1=5,SUM($P284:T284),"0")+IF($L$1=6,SUM($P284:U284),"0")+IF($L$1=7,SUM($P284:V284),"0")+IF($L$1=8,SUM($P284:W284),"0")+IF($L$1=9,SUM($P284:X284),"0")+IF($L$1=10,SUM($P284:Y284),"0")+IF($L$1=11,SUM($P284:Z284),"0")+IF($L$1=12,SUM($P284:AA284),"0")+IF($L$1=13,SUM($P284:AB284),"0")+IF($L$1=14,SUM($P284:AC284),"0")+IF($L$1=15,SUM($P284:AD284),"0")+IF($L$1=16,SUM($P284:AE284),"0")+IF($L$1=17,SUM($P284:AF284),"0")+IF($L$1=18,SUM($P284:AG284),"0")+IF($L$1=19,SUM($P284:AH284),"0")+IF($L$1=20,SUM($P284:AI284),"0")+IF($L$1=21,SUM($P284:AJ284),"0")+IF($L$1=22,SUM($P284:AK284),"0")+IF($L$1=23,SUM($P284:AL284),"0")+IF($L$1=24,SUM($P284:AM284),"0"),2),IF(BC284=0,(SUMIF($AP$11:$AP$1010,B284,$BC$11:$BC$1010)),BC284))</f>
        <v>0</v>
      </c>
      <c r="M284" s="163" t="n">
        <f aca="false">IF(G284=0,0,(L284/G284)*100)</f>
        <v>0</v>
      </c>
      <c r="N284" s="168" t="str">
        <f aca="false">IF(B284&gt;0,"ok","ocultar")</f>
        <v>ocultar</v>
      </c>
      <c r="O284" s="650"/>
      <c r="P284" s="724"/>
      <c r="Q284" s="725"/>
      <c r="R284" s="725"/>
      <c r="S284" s="725"/>
      <c r="T284" s="725"/>
      <c r="U284" s="725"/>
      <c r="V284" s="725"/>
      <c r="W284" s="725"/>
      <c r="X284" s="725"/>
      <c r="Y284" s="725"/>
      <c r="Z284" s="725"/>
      <c r="AA284" s="726"/>
      <c r="AB284" s="726"/>
      <c r="AC284" s="726"/>
      <c r="AD284" s="726"/>
      <c r="AE284" s="726"/>
      <c r="AF284" s="726"/>
      <c r="AG284" s="726"/>
      <c r="AH284" s="726"/>
      <c r="AI284" s="726"/>
      <c r="AJ284" s="726"/>
      <c r="AK284" s="726"/>
      <c r="AL284" s="726"/>
      <c r="AM284" s="727"/>
      <c r="AO284" s="728" t="n">
        <f aca="false">IF(E284&lt;&gt;0,G284,0)</f>
        <v>0</v>
      </c>
      <c r="AP284" s="157" t="n">
        <f aca="false">IF(B284=0,AP283,IF(ISNONTEXT(B284)=TRUE(),INT(B284),INT(LEFT(B284,FIND(".",B284)-1))))</f>
        <v>3</v>
      </c>
      <c r="AQ284" s="157" t="str">
        <f aca="false">IF(AQ285=1,1,IF(B284&lt;&gt;0,1,IF(C284&lt;&gt;0,1,IF(D284&lt;&gt;0,1,IF(E284&lt;&gt;0,1,"")))))</f>
        <v/>
      </c>
      <c r="AR284" s="157" t="str">
        <f aca="false">IF(AP284=0," ",IF(AP284&lt;&gt;AP283,AP284," "))</f>
        <v> </v>
      </c>
      <c r="AS284" s="732"/>
      <c r="AT284" s="730" t="n">
        <f aca="false">IF(AP284&lt;&gt;AR284,(IF('ORÇ.GLOBAL P CAIXA'!I285="",J284*(INFORMAÇÕES!$Q$99/INFORMAÇÕES!$Q$102),IF('ORÇ.GLOBAL P CAIXA'!I285="R",J284,0))),0)</f>
        <v>0</v>
      </c>
      <c r="AU284" s="75" t="n">
        <f aca="false">IF(AP284&lt;&gt;AR284,(IF('ORÇ.GLOBAL P CAIXA'!I285="",J284*(INFORMAÇÕES!$Q$100/INFORMAÇÕES!$Q$102),IF('ORÇ.GLOBAL P CAIXA'!I285="C",J284,0))),0)</f>
        <v>0</v>
      </c>
      <c r="AV284" s="75" t="n">
        <f aca="false">IF(AP284&lt;&gt;AR284,(IF('ORÇ.GLOBAL P CAIXA'!I285="",J284*INFORMAÇÕES!$U$115,IF('ORÇ.GLOBAL P CAIXA'!I285="CF",J284,0))),0)</f>
        <v>0</v>
      </c>
      <c r="AW284" s="75" t="n">
        <f aca="false">IF(AP284&lt;&gt;AR284,(IF('ORÇ.GLOBAL P CAIXA'!I285="",J284*INFORMAÇÕES!$U$116,IF('ORÇ.GLOBAL P CAIXA'!I285="O",J284,0))),0)</f>
        <v>0</v>
      </c>
      <c r="AX284" s="731" t="n">
        <f aca="false">IF(E284&lt;&gt;0,J284,0)</f>
        <v>0</v>
      </c>
      <c r="AY284" s="730" t="n">
        <f aca="false">IF(AP284&lt;&gt;AR284,(IF('ORÇ.GLOBAL P CAIXA'!I285="",L284*(INFORMAÇÕES!$Q$99/INFORMAÇÕES!$Q$102),IF('ORÇ.GLOBAL P CAIXA'!I285="R",L284,0))),0)</f>
        <v>0</v>
      </c>
      <c r="AZ284" s="75" t="n">
        <f aca="false">IF(AP284&lt;&gt;AR284,(IF('ORÇ.GLOBAL P CAIXA'!I285="",L284*(INFORMAÇÕES!$Q$100/INFORMAÇÕES!$Q$102),IF('ORÇ.GLOBAL P CAIXA'!I285="C",L284,0))),0)</f>
        <v>0</v>
      </c>
      <c r="BA284" s="75" t="n">
        <f aca="false">IF(AP284&lt;&gt;AR284,(IF('ORÇ.GLOBAL P CAIXA'!I285="",L284*INFORMAÇÕES!$U$115,IF('ORÇ.GLOBAL P CAIXA'!I285="CF",L284,0))),0)</f>
        <v>0</v>
      </c>
      <c r="BB284" s="75" t="n">
        <f aca="false">IF(AP284&lt;&gt;AR284,(IF('ORÇ.GLOBAL P CAIXA'!I285="",L284*INFORMAÇÕES!$U$116,IF('ORÇ.GLOBAL P CAIXA'!I285="O",L284,0))),0)</f>
        <v>0</v>
      </c>
      <c r="BC284" s="731" t="n">
        <f aca="false">IF(E284&lt;&gt;0,L284,0)</f>
        <v>0</v>
      </c>
    </row>
    <row r="285" s="174" customFormat="true" ht="14.25" hidden="false" customHeight="false" outlineLevel="0" collapsed="false">
      <c r="A285" s="159" t="n">
        <v>275</v>
      </c>
      <c r="B285" s="160" t="n">
        <f aca="false">'ORÇ.REPROG. P CAIXA'!B287</f>
        <v>0</v>
      </c>
      <c r="C285" s="723" t="n">
        <f aca="false">'ORÇ.REPROG. P CAIXA'!C287</f>
        <v>0</v>
      </c>
      <c r="D285" s="162" t="n">
        <f aca="false">'ORÇ.REPROG. P CAIXA'!D287</f>
        <v>0</v>
      </c>
      <c r="E285" s="163" t="n">
        <f aca="false">IF('BM GLOBAL'!$P$1&lt;&gt;0,'ORÇ.REPROG. P CAIXA'!E287,'ORÇ.REPROG. P CAIXA'!H287)</f>
        <v>0</v>
      </c>
      <c r="F285" s="163" t="n">
        <f aca="false">IF('BM GLOBAL'!$P$1&lt;&gt;0,IF('ORÇ.GLOBAL P CAIXA'!K286=0,'ORÇ.GLOBAL EMPRESA'!G286,'ORÇ.GLOBAL P CAIXA'!F286),'ORÇ.REPROG. P CAIXA'!I287)</f>
        <v>0</v>
      </c>
      <c r="G285" s="163" t="n">
        <f aca="false">IF(E285&lt;&gt;0,ROUND(E285*F285,2),IF(AO285=0,(SUMIF('ORÇ.REPROG. P CAIXA'!$AC$13:$AC$1012,B285,$AO$11:$AO$1010)),AO285))</f>
        <v>0</v>
      </c>
      <c r="H285" s="163" t="n">
        <f aca="false">IF(J285&lt;&gt;0,IF(E285&lt;&gt;0,J285/F285,0),0)</f>
        <v>0</v>
      </c>
      <c r="I285" s="163" t="n">
        <f aca="false">IF(L285&lt;&gt;0,IF(E285&lt;&gt;0,L285/F285,0),0)</f>
        <v>0</v>
      </c>
      <c r="J285" s="163" t="n">
        <f aca="false">IF(E285&lt;&gt;0,ROUND(INDEX($P$11:$AM$1010,$A285,$L$1),2),IF(AX285=0,(SUMIF($AP$11:$AP$1010,B285,$AX$11:$AX$1010)),AX285))</f>
        <v>0</v>
      </c>
      <c r="K285" s="163" t="n">
        <f aca="false">IF(G285=0,0,(J285/G285)*100)</f>
        <v>0</v>
      </c>
      <c r="L285" s="163" t="n">
        <f aca="false">IF(E285&lt;&gt;0,ROUND(IF($L$1=1,SUM(P285),"0")+IF($L$1=2,SUM($P285:Q285),"0")+IF($L$1=3,SUM($P285:R285),"0")+IF($L$1=4,SUM($P285:S285),"0")+IF($L$1=5,SUM($P285:T285),"0")+IF($L$1=6,SUM($P285:U285),"0")+IF($L$1=7,SUM($P285:V285),"0")+IF($L$1=8,SUM($P285:W285),"0")+IF($L$1=9,SUM($P285:X285),"0")+IF($L$1=10,SUM($P285:Y285),"0")+IF($L$1=11,SUM($P285:Z285),"0")+IF($L$1=12,SUM($P285:AA285),"0")+IF($L$1=13,SUM($P285:AB285),"0")+IF($L$1=14,SUM($P285:AC285),"0")+IF($L$1=15,SUM($P285:AD285),"0")+IF($L$1=16,SUM($P285:AE285),"0")+IF($L$1=17,SUM($P285:AF285),"0")+IF($L$1=18,SUM($P285:AG285),"0")+IF($L$1=19,SUM($P285:AH285),"0")+IF($L$1=20,SUM($P285:AI285),"0")+IF($L$1=21,SUM($P285:AJ285),"0")+IF($L$1=22,SUM($P285:AK285),"0")+IF($L$1=23,SUM($P285:AL285),"0")+IF($L$1=24,SUM($P285:AM285),"0"),2),IF(BC285=0,(SUMIF($AP$11:$AP$1010,B285,$BC$11:$BC$1010)),BC285))</f>
        <v>0</v>
      </c>
      <c r="M285" s="163" t="n">
        <f aca="false">IF(G285=0,0,(L285/G285)*100)</f>
        <v>0</v>
      </c>
      <c r="N285" s="168" t="str">
        <f aca="false">IF(B285&gt;0,"ok","ocultar")</f>
        <v>ocultar</v>
      </c>
      <c r="O285" s="650"/>
      <c r="P285" s="724"/>
      <c r="Q285" s="725"/>
      <c r="R285" s="725"/>
      <c r="S285" s="725"/>
      <c r="T285" s="725"/>
      <c r="U285" s="725"/>
      <c r="V285" s="725"/>
      <c r="W285" s="725"/>
      <c r="X285" s="725"/>
      <c r="Y285" s="725"/>
      <c r="Z285" s="725"/>
      <c r="AA285" s="726"/>
      <c r="AB285" s="726"/>
      <c r="AC285" s="726"/>
      <c r="AD285" s="726"/>
      <c r="AE285" s="726"/>
      <c r="AF285" s="726"/>
      <c r="AG285" s="726"/>
      <c r="AH285" s="726"/>
      <c r="AI285" s="726"/>
      <c r="AJ285" s="726"/>
      <c r="AK285" s="726"/>
      <c r="AL285" s="726"/>
      <c r="AM285" s="727"/>
      <c r="AO285" s="728" t="n">
        <f aca="false">IF(E285&lt;&gt;0,G285,0)</f>
        <v>0</v>
      </c>
      <c r="AP285" s="157" t="n">
        <f aca="false">IF(B285=0,AP284,IF(ISNONTEXT(B285)=TRUE(),INT(B285),INT(LEFT(B285,FIND(".",B285)-1))))</f>
        <v>3</v>
      </c>
      <c r="AQ285" s="157" t="str">
        <f aca="false">IF(AQ286=1,1,IF(B285&lt;&gt;0,1,IF(C285&lt;&gt;0,1,IF(D285&lt;&gt;0,1,IF(E285&lt;&gt;0,1,"")))))</f>
        <v/>
      </c>
      <c r="AR285" s="157" t="str">
        <f aca="false">IF(AP285=0," ",IF(AP285&lt;&gt;AP284,AP285," "))</f>
        <v> </v>
      </c>
      <c r="AS285" s="732"/>
      <c r="AT285" s="730" t="n">
        <f aca="false">IF(AP285&lt;&gt;AR285,(IF('ORÇ.GLOBAL P CAIXA'!I286="",J285*(INFORMAÇÕES!$Q$99/INFORMAÇÕES!$Q$102),IF('ORÇ.GLOBAL P CAIXA'!I286="R",J285,0))),0)</f>
        <v>0</v>
      </c>
      <c r="AU285" s="75" t="n">
        <f aca="false">IF(AP285&lt;&gt;AR285,(IF('ORÇ.GLOBAL P CAIXA'!I286="",J285*(INFORMAÇÕES!$Q$100/INFORMAÇÕES!$Q$102),IF('ORÇ.GLOBAL P CAIXA'!I286="C",J285,0))),0)</f>
        <v>0</v>
      </c>
      <c r="AV285" s="75" t="n">
        <f aca="false">IF(AP285&lt;&gt;AR285,(IF('ORÇ.GLOBAL P CAIXA'!I286="",J285*INFORMAÇÕES!$U$115,IF('ORÇ.GLOBAL P CAIXA'!I286="CF",J285,0))),0)</f>
        <v>0</v>
      </c>
      <c r="AW285" s="75" t="n">
        <f aca="false">IF(AP285&lt;&gt;AR285,(IF('ORÇ.GLOBAL P CAIXA'!I286="",J285*INFORMAÇÕES!$U$116,IF('ORÇ.GLOBAL P CAIXA'!I286="O",J285,0))),0)</f>
        <v>0</v>
      </c>
      <c r="AX285" s="731" t="n">
        <f aca="false">IF(E285&lt;&gt;0,J285,0)</f>
        <v>0</v>
      </c>
      <c r="AY285" s="730" t="n">
        <f aca="false">IF(AP285&lt;&gt;AR285,(IF('ORÇ.GLOBAL P CAIXA'!I286="",L285*(INFORMAÇÕES!$Q$99/INFORMAÇÕES!$Q$102),IF('ORÇ.GLOBAL P CAIXA'!I286="R",L285,0))),0)</f>
        <v>0</v>
      </c>
      <c r="AZ285" s="75" t="n">
        <f aca="false">IF(AP285&lt;&gt;AR285,(IF('ORÇ.GLOBAL P CAIXA'!I286="",L285*(INFORMAÇÕES!$Q$100/INFORMAÇÕES!$Q$102),IF('ORÇ.GLOBAL P CAIXA'!I286="C",L285,0))),0)</f>
        <v>0</v>
      </c>
      <c r="BA285" s="75" t="n">
        <f aca="false">IF(AP285&lt;&gt;AR285,(IF('ORÇ.GLOBAL P CAIXA'!I286="",L285*INFORMAÇÕES!$U$115,IF('ORÇ.GLOBAL P CAIXA'!I286="CF",L285,0))),0)</f>
        <v>0</v>
      </c>
      <c r="BB285" s="75" t="n">
        <f aca="false">IF(AP285&lt;&gt;AR285,(IF('ORÇ.GLOBAL P CAIXA'!I286="",L285*INFORMAÇÕES!$U$116,IF('ORÇ.GLOBAL P CAIXA'!I286="O",L285,0))),0)</f>
        <v>0</v>
      </c>
      <c r="BC285" s="731" t="n">
        <f aca="false">IF(E285&lt;&gt;0,L285,0)</f>
        <v>0</v>
      </c>
    </row>
    <row r="286" s="174" customFormat="true" ht="14.25" hidden="false" customHeight="false" outlineLevel="0" collapsed="false">
      <c r="A286" s="159" t="n">
        <v>276</v>
      </c>
      <c r="B286" s="160" t="n">
        <f aca="false">'ORÇ.REPROG. P CAIXA'!B288</f>
        <v>0</v>
      </c>
      <c r="C286" s="723" t="n">
        <f aca="false">'ORÇ.REPROG. P CAIXA'!C288</f>
        <v>0</v>
      </c>
      <c r="D286" s="162" t="n">
        <f aca="false">'ORÇ.REPROG. P CAIXA'!D288</f>
        <v>0</v>
      </c>
      <c r="E286" s="163" t="n">
        <f aca="false">IF('BM GLOBAL'!$P$1&lt;&gt;0,'ORÇ.REPROG. P CAIXA'!E288,'ORÇ.REPROG. P CAIXA'!H288)</f>
        <v>0</v>
      </c>
      <c r="F286" s="163" t="n">
        <f aca="false">IF('BM GLOBAL'!$P$1&lt;&gt;0,IF('ORÇ.GLOBAL P CAIXA'!K287=0,'ORÇ.GLOBAL EMPRESA'!G287,'ORÇ.GLOBAL P CAIXA'!F287),'ORÇ.REPROG. P CAIXA'!I288)</f>
        <v>0</v>
      </c>
      <c r="G286" s="163" t="n">
        <f aca="false">IF(E286&lt;&gt;0,ROUND(E286*F286,2),IF(AO286=0,(SUMIF('ORÇ.REPROG. P CAIXA'!$AC$13:$AC$1012,B286,$AO$11:$AO$1010)),AO286))</f>
        <v>0</v>
      </c>
      <c r="H286" s="163" t="n">
        <f aca="false">IF(J286&lt;&gt;0,IF(E286&lt;&gt;0,J286/F286,0),0)</f>
        <v>0</v>
      </c>
      <c r="I286" s="163" t="n">
        <f aca="false">IF(L286&lt;&gt;0,IF(E286&lt;&gt;0,L286/F286,0),0)</f>
        <v>0</v>
      </c>
      <c r="J286" s="163" t="n">
        <f aca="false">IF(E286&lt;&gt;0,ROUND(INDEX($P$11:$AM$1010,$A286,$L$1),2),IF(AX286=0,(SUMIF($AP$11:$AP$1010,B286,$AX$11:$AX$1010)),AX286))</f>
        <v>0</v>
      </c>
      <c r="K286" s="163" t="n">
        <f aca="false">IF(G286=0,0,(J286/G286)*100)</f>
        <v>0</v>
      </c>
      <c r="L286" s="163" t="n">
        <f aca="false">IF(E286&lt;&gt;0,ROUND(IF($L$1=1,SUM(P286),"0")+IF($L$1=2,SUM($P286:Q286),"0")+IF($L$1=3,SUM($P286:R286),"0")+IF($L$1=4,SUM($P286:S286),"0")+IF($L$1=5,SUM($P286:T286),"0")+IF($L$1=6,SUM($P286:U286),"0")+IF($L$1=7,SUM($P286:V286),"0")+IF($L$1=8,SUM($P286:W286),"0")+IF($L$1=9,SUM($P286:X286),"0")+IF($L$1=10,SUM($P286:Y286),"0")+IF($L$1=11,SUM($P286:Z286),"0")+IF($L$1=12,SUM($P286:AA286),"0")+IF($L$1=13,SUM($P286:AB286),"0")+IF($L$1=14,SUM($P286:AC286),"0")+IF($L$1=15,SUM($P286:AD286),"0")+IF($L$1=16,SUM($P286:AE286),"0")+IF($L$1=17,SUM($P286:AF286),"0")+IF($L$1=18,SUM($P286:AG286),"0")+IF($L$1=19,SUM($P286:AH286),"0")+IF($L$1=20,SUM($P286:AI286),"0")+IF($L$1=21,SUM($P286:AJ286),"0")+IF($L$1=22,SUM($P286:AK286),"0")+IF($L$1=23,SUM($P286:AL286),"0")+IF($L$1=24,SUM($P286:AM286),"0"),2),IF(BC286=0,(SUMIF($AP$11:$AP$1010,B286,$BC$11:$BC$1010)),BC286))</f>
        <v>0</v>
      </c>
      <c r="M286" s="163" t="n">
        <f aca="false">IF(G286=0,0,(L286/G286)*100)</f>
        <v>0</v>
      </c>
      <c r="N286" s="168" t="str">
        <f aca="false">IF(B286&gt;0,"ok","ocultar")</f>
        <v>ocultar</v>
      </c>
      <c r="O286" s="650"/>
      <c r="P286" s="724"/>
      <c r="Q286" s="725"/>
      <c r="R286" s="725"/>
      <c r="S286" s="725"/>
      <c r="T286" s="725"/>
      <c r="U286" s="725"/>
      <c r="V286" s="725"/>
      <c r="W286" s="725"/>
      <c r="X286" s="725"/>
      <c r="Y286" s="725"/>
      <c r="Z286" s="725"/>
      <c r="AA286" s="726"/>
      <c r="AB286" s="726"/>
      <c r="AC286" s="726"/>
      <c r="AD286" s="726"/>
      <c r="AE286" s="726"/>
      <c r="AF286" s="726"/>
      <c r="AG286" s="726"/>
      <c r="AH286" s="726"/>
      <c r="AI286" s="726"/>
      <c r="AJ286" s="726"/>
      <c r="AK286" s="726"/>
      <c r="AL286" s="726"/>
      <c r="AM286" s="727"/>
      <c r="AO286" s="728" t="n">
        <f aca="false">IF(E286&lt;&gt;0,G286,0)</f>
        <v>0</v>
      </c>
      <c r="AP286" s="157" t="n">
        <f aca="false">IF(B286=0,AP285,IF(ISNONTEXT(B286)=TRUE(),INT(B286),INT(LEFT(B286,FIND(".",B286)-1))))</f>
        <v>3</v>
      </c>
      <c r="AQ286" s="157" t="str">
        <f aca="false">IF(AQ287=1,1,IF(B286&lt;&gt;0,1,IF(C286&lt;&gt;0,1,IF(D286&lt;&gt;0,1,IF(E286&lt;&gt;0,1,"")))))</f>
        <v/>
      </c>
      <c r="AR286" s="157" t="str">
        <f aca="false">IF(AP286=0," ",IF(AP286&lt;&gt;AP285,AP286," "))</f>
        <v> </v>
      </c>
      <c r="AS286" s="732"/>
      <c r="AT286" s="730" t="n">
        <f aca="false">IF(AP286&lt;&gt;AR286,(IF('ORÇ.GLOBAL P CAIXA'!I287="",J286*(INFORMAÇÕES!$Q$99/INFORMAÇÕES!$Q$102),IF('ORÇ.GLOBAL P CAIXA'!I287="R",J286,0))),0)</f>
        <v>0</v>
      </c>
      <c r="AU286" s="75" t="n">
        <f aca="false">IF(AP286&lt;&gt;AR286,(IF('ORÇ.GLOBAL P CAIXA'!I287="",J286*(INFORMAÇÕES!$Q$100/INFORMAÇÕES!$Q$102),IF('ORÇ.GLOBAL P CAIXA'!I287="C",J286,0))),0)</f>
        <v>0</v>
      </c>
      <c r="AV286" s="75" t="n">
        <f aca="false">IF(AP286&lt;&gt;AR286,(IF('ORÇ.GLOBAL P CAIXA'!I287="",J286*INFORMAÇÕES!$U$115,IF('ORÇ.GLOBAL P CAIXA'!I287="CF",J286,0))),0)</f>
        <v>0</v>
      </c>
      <c r="AW286" s="75" t="n">
        <f aca="false">IF(AP286&lt;&gt;AR286,(IF('ORÇ.GLOBAL P CAIXA'!I287="",J286*INFORMAÇÕES!$U$116,IF('ORÇ.GLOBAL P CAIXA'!I287="O",J286,0))),0)</f>
        <v>0</v>
      </c>
      <c r="AX286" s="731" t="n">
        <f aca="false">IF(E286&lt;&gt;0,J286,0)</f>
        <v>0</v>
      </c>
      <c r="AY286" s="730" t="n">
        <f aca="false">IF(AP286&lt;&gt;AR286,(IF('ORÇ.GLOBAL P CAIXA'!I287="",L286*(INFORMAÇÕES!$Q$99/INFORMAÇÕES!$Q$102),IF('ORÇ.GLOBAL P CAIXA'!I287="R",L286,0))),0)</f>
        <v>0</v>
      </c>
      <c r="AZ286" s="75" t="n">
        <f aca="false">IF(AP286&lt;&gt;AR286,(IF('ORÇ.GLOBAL P CAIXA'!I287="",L286*(INFORMAÇÕES!$Q$100/INFORMAÇÕES!$Q$102),IF('ORÇ.GLOBAL P CAIXA'!I287="C",L286,0))),0)</f>
        <v>0</v>
      </c>
      <c r="BA286" s="75" t="n">
        <f aca="false">IF(AP286&lt;&gt;AR286,(IF('ORÇ.GLOBAL P CAIXA'!I287="",L286*INFORMAÇÕES!$U$115,IF('ORÇ.GLOBAL P CAIXA'!I287="CF",L286,0))),0)</f>
        <v>0</v>
      </c>
      <c r="BB286" s="75" t="n">
        <f aca="false">IF(AP286&lt;&gt;AR286,(IF('ORÇ.GLOBAL P CAIXA'!I287="",L286*INFORMAÇÕES!$U$116,IF('ORÇ.GLOBAL P CAIXA'!I287="O",L286,0))),0)</f>
        <v>0</v>
      </c>
      <c r="BC286" s="731" t="n">
        <f aca="false">IF(E286&lt;&gt;0,L286,0)</f>
        <v>0</v>
      </c>
    </row>
    <row r="287" s="174" customFormat="true" ht="14.25" hidden="false" customHeight="false" outlineLevel="0" collapsed="false">
      <c r="A287" s="159" t="n">
        <v>277</v>
      </c>
      <c r="B287" s="160" t="n">
        <f aca="false">'ORÇ.REPROG. P CAIXA'!B289</f>
        <v>0</v>
      </c>
      <c r="C287" s="723" t="n">
        <f aca="false">'ORÇ.REPROG. P CAIXA'!C289</f>
        <v>0</v>
      </c>
      <c r="D287" s="162" t="n">
        <f aca="false">'ORÇ.REPROG. P CAIXA'!D289</f>
        <v>0</v>
      </c>
      <c r="E287" s="163" t="n">
        <f aca="false">IF('BM GLOBAL'!$P$1&lt;&gt;0,'ORÇ.REPROG. P CAIXA'!E289,'ORÇ.REPROG. P CAIXA'!H289)</f>
        <v>0</v>
      </c>
      <c r="F287" s="163" t="n">
        <f aca="false">IF('BM GLOBAL'!$P$1&lt;&gt;0,IF('ORÇ.GLOBAL P CAIXA'!K288=0,'ORÇ.GLOBAL EMPRESA'!G288,'ORÇ.GLOBAL P CAIXA'!F288),'ORÇ.REPROG. P CAIXA'!I289)</f>
        <v>0</v>
      </c>
      <c r="G287" s="163" t="n">
        <f aca="false">IF(E287&lt;&gt;0,ROUND(E287*F287,2),IF(AO287=0,(SUMIF('ORÇ.REPROG. P CAIXA'!$AC$13:$AC$1012,B287,$AO$11:$AO$1010)),AO287))</f>
        <v>0</v>
      </c>
      <c r="H287" s="163" t="n">
        <f aca="false">IF(J287&lt;&gt;0,IF(E287&lt;&gt;0,J287/F287,0),0)</f>
        <v>0</v>
      </c>
      <c r="I287" s="163" t="n">
        <f aca="false">IF(L287&lt;&gt;0,IF(E287&lt;&gt;0,L287/F287,0),0)</f>
        <v>0</v>
      </c>
      <c r="J287" s="163" t="n">
        <f aca="false">IF(E287&lt;&gt;0,ROUND(INDEX($P$11:$AM$1010,$A287,$L$1),2),IF(AX287=0,(SUMIF($AP$11:$AP$1010,B287,$AX$11:$AX$1010)),AX287))</f>
        <v>0</v>
      </c>
      <c r="K287" s="163" t="n">
        <f aca="false">IF(G287=0,0,(J287/G287)*100)</f>
        <v>0</v>
      </c>
      <c r="L287" s="163" t="n">
        <f aca="false">IF(E287&lt;&gt;0,ROUND(IF($L$1=1,SUM(P287),"0")+IF($L$1=2,SUM($P287:Q287),"0")+IF($L$1=3,SUM($P287:R287),"0")+IF($L$1=4,SUM($P287:S287),"0")+IF($L$1=5,SUM($P287:T287),"0")+IF($L$1=6,SUM($P287:U287),"0")+IF($L$1=7,SUM($P287:V287),"0")+IF($L$1=8,SUM($P287:W287),"0")+IF($L$1=9,SUM($P287:X287),"0")+IF($L$1=10,SUM($P287:Y287),"0")+IF($L$1=11,SUM($P287:Z287),"0")+IF($L$1=12,SUM($P287:AA287),"0")+IF($L$1=13,SUM($P287:AB287),"0")+IF($L$1=14,SUM($P287:AC287),"0")+IF($L$1=15,SUM($P287:AD287),"0")+IF($L$1=16,SUM($P287:AE287),"0")+IF($L$1=17,SUM($P287:AF287),"0")+IF($L$1=18,SUM($P287:AG287),"0")+IF($L$1=19,SUM($P287:AH287),"0")+IF($L$1=20,SUM($P287:AI287),"0")+IF($L$1=21,SUM($P287:AJ287),"0")+IF($L$1=22,SUM($P287:AK287),"0")+IF($L$1=23,SUM($P287:AL287),"0")+IF($L$1=24,SUM($P287:AM287),"0"),2),IF(BC287=0,(SUMIF($AP$11:$AP$1010,B287,$BC$11:$BC$1010)),BC287))</f>
        <v>0</v>
      </c>
      <c r="M287" s="163" t="n">
        <f aca="false">IF(G287=0,0,(L287/G287)*100)</f>
        <v>0</v>
      </c>
      <c r="N287" s="168" t="str">
        <f aca="false">IF(B287&gt;0,"ok","ocultar")</f>
        <v>ocultar</v>
      </c>
      <c r="O287" s="650"/>
      <c r="P287" s="724"/>
      <c r="Q287" s="725"/>
      <c r="R287" s="725"/>
      <c r="S287" s="725"/>
      <c r="T287" s="725"/>
      <c r="U287" s="725"/>
      <c r="V287" s="725"/>
      <c r="W287" s="725"/>
      <c r="X287" s="725"/>
      <c r="Y287" s="725"/>
      <c r="Z287" s="725"/>
      <c r="AA287" s="726"/>
      <c r="AB287" s="726"/>
      <c r="AC287" s="726"/>
      <c r="AD287" s="726"/>
      <c r="AE287" s="726"/>
      <c r="AF287" s="726"/>
      <c r="AG287" s="726"/>
      <c r="AH287" s="726"/>
      <c r="AI287" s="726"/>
      <c r="AJ287" s="726"/>
      <c r="AK287" s="726"/>
      <c r="AL287" s="726"/>
      <c r="AM287" s="727"/>
      <c r="AO287" s="728" t="n">
        <f aca="false">IF(E287&lt;&gt;0,G287,0)</f>
        <v>0</v>
      </c>
      <c r="AP287" s="157" t="n">
        <f aca="false">IF(B287=0,AP286,IF(ISNONTEXT(B287)=TRUE(),INT(B287),INT(LEFT(B287,FIND(".",B287)-1))))</f>
        <v>3</v>
      </c>
      <c r="AQ287" s="157" t="str">
        <f aca="false">IF(AQ288=1,1,IF(B287&lt;&gt;0,1,IF(C287&lt;&gt;0,1,IF(D287&lt;&gt;0,1,IF(E287&lt;&gt;0,1,"")))))</f>
        <v/>
      </c>
      <c r="AR287" s="157" t="str">
        <f aca="false">IF(AP287=0," ",IF(AP287&lt;&gt;AP286,AP287," "))</f>
        <v> </v>
      </c>
      <c r="AS287" s="732"/>
      <c r="AT287" s="730" t="n">
        <f aca="false">IF(AP287&lt;&gt;AR287,(IF('ORÇ.GLOBAL P CAIXA'!I288="",J287*(INFORMAÇÕES!$Q$99/INFORMAÇÕES!$Q$102),IF('ORÇ.GLOBAL P CAIXA'!I288="R",J287,0))),0)</f>
        <v>0</v>
      </c>
      <c r="AU287" s="75" t="n">
        <f aca="false">IF(AP287&lt;&gt;AR287,(IF('ORÇ.GLOBAL P CAIXA'!I288="",J287*(INFORMAÇÕES!$Q$100/INFORMAÇÕES!$Q$102),IF('ORÇ.GLOBAL P CAIXA'!I288="C",J287,0))),0)</f>
        <v>0</v>
      </c>
      <c r="AV287" s="75" t="n">
        <f aca="false">IF(AP287&lt;&gt;AR287,(IF('ORÇ.GLOBAL P CAIXA'!I288="",J287*INFORMAÇÕES!$U$115,IF('ORÇ.GLOBAL P CAIXA'!I288="CF",J287,0))),0)</f>
        <v>0</v>
      </c>
      <c r="AW287" s="75" t="n">
        <f aca="false">IF(AP287&lt;&gt;AR287,(IF('ORÇ.GLOBAL P CAIXA'!I288="",J287*INFORMAÇÕES!$U$116,IF('ORÇ.GLOBAL P CAIXA'!I288="O",J287,0))),0)</f>
        <v>0</v>
      </c>
      <c r="AX287" s="731" t="n">
        <f aca="false">IF(E287&lt;&gt;0,J287,0)</f>
        <v>0</v>
      </c>
      <c r="AY287" s="730" t="n">
        <f aca="false">IF(AP287&lt;&gt;AR287,(IF('ORÇ.GLOBAL P CAIXA'!I288="",L287*(INFORMAÇÕES!$Q$99/INFORMAÇÕES!$Q$102),IF('ORÇ.GLOBAL P CAIXA'!I288="R",L287,0))),0)</f>
        <v>0</v>
      </c>
      <c r="AZ287" s="75" t="n">
        <f aca="false">IF(AP287&lt;&gt;AR287,(IF('ORÇ.GLOBAL P CAIXA'!I288="",L287*(INFORMAÇÕES!$Q$100/INFORMAÇÕES!$Q$102),IF('ORÇ.GLOBAL P CAIXA'!I288="C",L287,0))),0)</f>
        <v>0</v>
      </c>
      <c r="BA287" s="75" t="n">
        <f aca="false">IF(AP287&lt;&gt;AR287,(IF('ORÇ.GLOBAL P CAIXA'!I288="",L287*INFORMAÇÕES!$U$115,IF('ORÇ.GLOBAL P CAIXA'!I288="CF",L287,0))),0)</f>
        <v>0</v>
      </c>
      <c r="BB287" s="75" t="n">
        <f aca="false">IF(AP287&lt;&gt;AR287,(IF('ORÇ.GLOBAL P CAIXA'!I288="",L287*INFORMAÇÕES!$U$116,IF('ORÇ.GLOBAL P CAIXA'!I288="O",L287,0))),0)</f>
        <v>0</v>
      </c>
      <c r="BC287" s="731" t="n">
        <f aca="false">IF(E287&lt;&gt;0,L287,0)</f>
        <v>0</v>
      </c>
    </row>
    <row r="288" s="174" customFormat="true" ht="14.25" hidden="false" customHeight="false" outlineLevel="0" collapsed="false">
      <c r="A288" s="159" t="n">
        <v>278</v>
      </c>
      <c r="B288" s="160" t="n">
        <f aca="false">'ORÇ.REPROG. P CAIXA'!B290</f>
        <v>0</v>
      </c>
      <c r="C288" s="723" t="n">
        <f aca="false">'ORÇ.REPROG. P CAIXA'!C290</f>
        <v>0</v>
      </c>
      <c r="D288" s="162" t="n">
        <f aca="false">'ORÇ.REPROG. P CAIXA'!D290</f>
        <v>0</v>
      </c>
      <c r="E288" s="163" t="n">
        <f aca="false">IF('BM GLOBAL'!$P$1&lt;&gt;0,'ORÇ.REPROG. P CAIXA'!E290,'ORÇ.REPROG. P CAIXA'!H290)</f>
        <v>0</v>
      </c>
      <c r="F288" s="163" t="n">
        <f aca="false">IF('BM GLOBAL'!$P$1&lt;&gt;0,IF('ORÇ.GLOBAL P CAIXA'!K289=0,'ORÇ.GLOBAL EMPRESA'!G289,'ORÇ.GLOBAL P CAIXA'!F289),'ORÇ.REPROG. P CAIXA'!I290)</f>
        <v>0</v>
      </c>
      <c r="G288" s="163" t="n">
        <f aca="false">IF(E288&lt;&gt;0,ROUND(E288*F288,2),IF(AO288=0,(SUMIF('ORÇ.REPROG. P CAIXA'!$AC$13:$AC$1012,B288,$AO$11:$AO$1010)),AO288))</f>
        <v>0</v>
      </c>
      <c r="H288" s="163" t="n">
        <f aca="false">IF(J288&lt;&gt;0,IF(E288&lt;&gt;0,J288/F288,0),0)</f>
        <v>0</v>
      </c>
      <c r="I288" s="163" t="n">
        <f aca="false">IF(L288&lt;&gt;0,IF(E288&lt;&gt;0,L288/F288,0),0)</f>
        <v>0</v>
      </c>
      <c r="J288" s="163" t="n">
        <f aca="false">IF(E288&lt;&gt;0,ROUND(INDEX($P$11:$AM$1010,$A288,$L$1),2),IF(AX288=0,(SUMIF($AP$11:$AP$1010,B288,$AX$11:$AX$1010)),AX288))</f>
        <v>0</v>
      </c>
      <c r="K288" s="163" t="n">
        <f aca="false">IF(G288=0,0,(J288/G288)*100)</f>
        <v>0</v>
      </c>
      <c r="L288" s="163" t="n">
        <f aca="false">IF(E288&lt;&gt;0,ROUND(IF($L$1=1,SUM(P288),"0")+IF($L$1=2,SUM($P288:Q288),"0")+IF($L$1=3,SUM($P288:R288),"0")+IF($L$1=4,SUM($P288:S288),"0")+IF($L$1=5,SUM($P288:T288),"0")+IF($L$1=6,SUM($P288:U288),"0")+IF($L$1=7,SUM($P288:V288),"0")+IF($L$1=8,SUM($P288:W288),"0")+IF($L$1=9,SUM($P288:X288),"0")+IF($L$1=10,SUM($P288:Y288),"0")+IF($L$1=11,SUM($P288:Z288),"0")+IF($L$1=12,SUM($P288:AA288),"0")+IF($L$1=13,SUM($P288:AB288),"0")+IF($L$1=14,SUM($P288:AC288),"0")+IF($L$1=15,SUM($P288:AD288),"0")+IF($L$1=16,SUM($P288:AE288),"0")+IF($L$1=17,SUM($P288:AF288),"0")+IF($L$1=18,SUM($P288:AG288),"0")+IF($L$1=19,SUM($P288:AH288),"0")+IF($L$1=20,SUM($P288:AI288),"0")+IF($L$1=21,SUM($P288:AJ288),"0")+IF($L$1=22,SUM($P288:AK288),"0")+IF($L$1=23,SUM($P288:AL288),"0")+IF($L$1=24,SUM($P288:AM288),"0"),2),IF(BC288=0,(SUMIF($AP$11:$AP$1010,B288,$BC$11:$BC$1010)),BC288))</f>
        <v>0</v>
      </c>
      <c r="M288" s="163" t="n">
        <f aca="false">IF(G288=0,0,(L288/G288)*100)</f>
        <v>0</v>
      </c>
      <c r="N288" s="168" t="str">
        <f aca="false">IF(B288&gt;0,"ok","ocultar")</f>
        <v>ocultar</v>
      </c>
      <c r="O288" s="650"/>
      <c r="P288" s="724"/>
      <c r="Q288" s="725"/>
      <c r="R288" s="725"/>
      <c r="S288" s="725"/>
      <c r="T288" s="725"/>
      <c r="U288" s="725"/>
      <c r="V288" s="725"/>
      <c r="W288" s="725"/>
      <c r="X288" s="725"/>
      <c r="Y288" s="725"/>
      <c r="Z288" s="725"/>
      <c r="AA288" s="726"/>
      <c r="AB288" s="726"/>
      <c r="AC288" s="726"/>
      <c r="AD288" s="726"/>
      <c r="AE288" s="726"/>
      <c r="AF288" s="726"/>
      <c r="AG288" s="726"/>
      <c r="AH288" s="726"/>
      <c r="AI288" s="726"/>
      <c r="AJ288" s="726"/>
      <c r="AK288" s="726"/>
      <c r="AL288" s="726"/>
      <c r="AM288" s="727"/>
      <c r="AO288" s="728" t="n">
        <f aca="false">IF(E288&lt;&gt;0,G288,0)</f>
        <v>0</v>
      </c>
      <c r="AP288" s="157" t="n">
        <f aca="false">IF(B288=0,AP287,IF(ISNONTEXT(B288)=TRUE(),INT(B288),INT(LEFT(B288,FIND(".",B288)-1))))</f>
        <v>3</v>
      </c>
      <c r="AQ288" s="157" t="str">
        <f aca="false">IF(AQ289=1,1,IF(B288&lt;&gt;0,1,IF(C288&lt;&gt;0,1,IF(D288&lt;&gt;0,1,IF(E288&lt;&gt;0,1,"")))))</f>
        <v/>
      </c>
      <c r="AR288" s="157" t="str">
        <f aca="false">IF(AP288=0," ",IF(AP288&lt;&gt;AP287,AP288," "))</f>
        <v> </v>
      </c>
      <c r="AS288" s="732"/>
      <c r="AT288" s="730" t="n">
        <f aca="false">IF(AP288&lt;&gt;AR288,(IF('ORÇ.GLOBAL P CAIXA'!I289="",J288*(INFORMAÇÕES!$Q$99/INFORMAÇÕES!$Q$102),IF('ORÇ.GLOBAL P CAIXA'!I289="R",J288,0))),0)</f>
        <v>0</v>
      </c>
      <c r="AU288" s="75" t="n">
        <f aca="false">IF(AP288&lt;&gt;AR288,(IF('ORÇ.GLOBAL P CAIXA'!I289="",J288*(INFORMAÇÕES!$Q$100/INFORMAÇÕES!$Q$102),IF('ORÇ.GLOBAL P CAIXA'!I289="C",J288,0))),0)</f>
        <v>0</v>
      </c>
      <c r="AV288" s="75" t="n">
        <f aca="false">IF(AP288&lt;&gt;AR288,(IF('ORÇ.GLOBAL P CAIXA'!I289="",J288*INFORMAÇÕES!$U$115,IF('ORÇ.GLOBAL P CAIXA'!I289="CF",J288,0))),0)</f>
        <v>0</v>
      </c>
      <c r="AW288" s="75" t="n">
        <f aca="false">IF(AP288&lt;&gt;AR288,(IF('ORÇ.GLOBAL P CAIXA'!I289="",J288*INFORMAÇÕES!$U$116,IF('ORÇ.GLOBAL P CAIXA'!I289="O",J288,0))),0)</f>
        <v>0</v>
      </c>
      <c r="AX288" s="731" t="n">
        <f aca="false">IF(E288&lt;&gt;0,J288,0)</f>
        <v>0</v>
      </c>
      <c r="AY288" s="730" t="n">
        <f aca="false">IF(AP288&lt;&gt;AR288,(IF('ORÇ.GLOBAL P CAIXA'!I289="",L288*(INFORMAÇÕES!$Q$99/INFORMAÇÕES!$Q$102),IF('ORÇ.GLOBAL P CAIXA'!I289="R",L288,0))),0)</f>
        <v>0</v>
      </c>
      <c r="AZ288" s="75" t="n">
        <f aca="false">IF(AP288&lt;&gt;AR288,(IF('ORÇ.GLOBAL P CAIXA'!I289="",L288*(INFORMAÇÕES!$Q$100/INFORMAÇÕES!$Q$102),IF('ORÇ.GLOBAL P CAIXA'!I289="C",L288,0))),0)</f>
        <v>0</v>
      </c>
      <c r="BA288" s="75" t="n">
        <f aca="false">IF(AP288&lt;&gt;AR288,(IF('ORÇ.GLOBAL P CAIXA'!I289="",L288*INFORMAÇÕES!$U$115,IF('ORÇ.GLOBAL P CAIXA'!I289="CF",L288,0))),0)</f>
        <v>0</v>
      </c>
      <c r="BB288" s="75" t="n">
        <f aca="false">IF(AP288&lt;&gt;AR288,(IF('ORÇ.GLOBAL P CAIXA'!I289="",L288*INFORMAÇÕES!$U$116,IF('ORÇ.GLOBAL P CAIXA'!I289="O",L288,0))),0)</f>
        <v>0</v>
      </c>
      <c r="BC288" s="731" t="n">
        <f aca="false">IF(E288&lt;&gt;0,L288,0)</f>
        <v>0</v>
      </c>
    </row>
    <row r="289" s="174" customFormat="true" ht="14.25" hidden="false" customHeight="false" outlineLevel="0" collapsed="false">
      <c r="A289" s="159" t="n">
        <v>279</v>
      </c>
      <c r="B289" s="160" t="n">
        <f aca="false">'ORÇ.REPROG. P CAIXA'!B291</f>
        <v>0</v>
      </c>
      <c r="C289" s="723" t="n">
        <f aca="false">'ORÇ.REPROG. P CAIXA'!C291</f>
        <v>0</v>
      </c>
      <c r="D289" s="162" t="n">
        <f aca="false">'ORÇ.REPROG. P CAIXA'!D291</f>
        <v>0</v>
      </c>
      <c r="E289" s="163" t="n">
        <f aca="false">IF('BM GLOBAL'!$P$1&lt;&gt;0,'ORÇ.REPROG. P CAIXA'!E291,'ORÇ.REPROG. P CAIXA'!H291)</f>
        <v>0</v>
      </c>
      <c r="F289" s="163" t="n">
        <f aca="false">IF('BM GLOBAL'!$P$1&lt;&gt;0,IF('ORÇ.GLOBAL P CAIXA'!K290=0,'ORÇ.GLOBAL EMPRESA'!G290,'ORÇ.GLOBAL P CAIXA'!F290),'ORÇ.REPROG. P CAIXA'!I291)</f>
        <v>0</v>
      </c>
      <c r="G289" s="163" t="n">
        <f aca="false">IF(E289&lt;&gt;0,ROUND(E289*F289,2),IF(AO289=0,(SUMIF('ORÇ.REPROG. P CAIXA'!$AC$13:$AC$1012,B289,$AO$11:$AO$1010)),AO289))</f>
        <v>0</v>
      </c>
      <c r="H289" s="163" t="n">
        <f aca="false">IF(J289&lt;&gt;0,IF(E289&lt;&gt;0,J289/F289,0),0)</f>
        <v>0</v>
      </c>
      <c r="I289" s="163" t="n">
        <f aca="false">IF(L289&lt;&gt;0,IF(E289&lt;&gt;0,L289/F289,0),0)</f>
        <v>0</v>
      </c>
      <c r="J289" s="163" t="n">
        <f aca="false">IF(E289&lt;&gt;0,ROUND(INDEX($P$11:$AM$1010,$A289,$L$1),2),IF(AX289=0,(SUMIF($AP$11:$AP$1010,B289,$AX$11:$AX$1010)),AX289))</f>
        <v>0</v>
      </c>
      <c r="K289" s="163" t="n">
        <f aca="false">IF(G289=0,0,(J289/G289)*100)</f>
        <v>0</v>
      </c>
      <c r="L289" s="163" t="n">
        <f aca="false">IF(E289&lt;&gt;0,ROUND(IF($L$1=1,SUM(P289),"0")+IF($L$1=2,SUM($P289:Q289),"0")+IF($L$1=3,SUM($P289:R289),"0")+IF($L$1=4,SUM($P289:S289),"0")+IF($L$1=5,SUM($P289:T289),"0")+IF($L$1=6,SUM($P289:U289),"0")+IF($L$1=7,SUM($P289:V289),"0")+IF($L$1=8,SUM($P289:W289),"0")+IF($L$1=9,SUM($P289:X289),"0")+IF($L$1=10,SUM($P289:Y289),"0")+IF($L$1=11,SUM($P289:Z289),"0")+IF($L$1=12,SUM($P289:AA289),"0")+IF($L$1=13,SUM($P289:AB289),"0")+IF($L$1=14,SUM($P289:AC289),"0")+IF($L$1=15,SUM($P289:AD289),"0")+IF($L$1=16,SUM($P289:AE289),"0")+IF($L$1=17,SUM($P289:AF289),"0")+IF($L$1=18,SUM($P289:AG289),"0")+IF($L$1=19,SUM($P289:AH289),"0")+IF($L$1=20,SUM($P289:AI289),"0")+IF($L$1=21,SUM($P289:AJ289),"0")+IF($L$1=22,SUM($P289:AK289),"0")+IF($L$1=23,SUM($P289:AL289),"0")+IF($L$1=24,SUM($P289:AM289),"0"),2),IF(BC289=0,(SUMIF($AP$11:$AP$1010,B289,$BC$11:$BC$1010)),BC289))</f>
        <v>0</v>
      </c>
      <c r="M289" s="163" t="n">
        <f aca="false">IF(G289=0,0,(L289/G289)*100)</f>
        <v>0</v>
      </c>
      <c r="N289" s="168" t="str">
        <f aca="false">IF(B289&gt;0,"ok","ocultar")</f>
        <v>ocultar</v>
      </c>
      <c r="O289" s="650"/>
      <c r="P289" s="724"/>
      <c r="Q289" s="725"/>
      <c r="R289" s="725"/>
      <c r="S289" s="725"/>
      <c r="T289" s="725"/>
      <c r="U289" s="725"/>
      <c r="V289" s="725"/>
      <c r="W289" s="725"/>
      <c r="X289" s="725"/>
      <c r="Y289" s="725"/>
      <c r="Z289" s="725"/>
      <c r="AA289" s="726"/>
      <c r="AB289" s="726"/>
      <c r="AC289" s="726"/>
      <c r="AD289" s="726"/>
      <c r="AE289" s="726"/>
      <c r="AF289" s="726"/>
      <c r="AG289" s="726"/>
      <c r="AH289" s="726"/>
      <c r="AI289" s="726"/>
      <c r="AJ289" s="726"/>
      <c r="AK289" s="726"/>
      <c r="AL289" s="726"/>
      <c r="AM289" s="727"/>
      <c r="AO289" s="728" t="n">
        <f aca="false">IF(E289&lt;&gt;0,G289,0)</f>
        <v>0</v>
      </c>
      <c r="AP289" s="157" t="n">
        <f aca="false">IF(B289=0,AP288,IF(ISNONTEXT(B289)=TRUE(),INT(B289),INT(LEFT(B289,FIND(".",B289)-1))))</f>
        <v>3</v>
      </c>
      <c r="AQ289" s="157" t="str">
        <f aca="false">IF(AQ290=1,1,IF(B289&lt;&gt;0,1,IF(C289&lt;&gt;0,1,IF(D289&lt;&gt;0,1,IF(E289&lt;&gt;0,1,"")))))</f>
        <v/>
      </c>
      <c r="AR289" s="157" t="str">
        <f aca="false">IF(AP289=0," ",IF(AP289&lt;&gt;AP288,AP289," "))</f>
        <v> </v>
      </c>
      <c r="AS289" s="732"/>
      <c r="AT289" s="730" t="n">
        <f aca="false">IF(AP289&lt;&gt;AR289,(IF('ORÇ.GLOBAL P CAIXA'!I290="",J289*(INFORMAÇÕES!$Q$99/INFORMAÇÕES!$Q$102),IF('ORÇ.GLOBAL P CAIXA'!I290="R",J289,0))),0)</f>
        <v>0</v>
      </c>
      <c r="AU289" s="75" t="n">
        <f aca="false">IF(AP289&lt;&gt;AR289,(IF('ORÇ.GLOBAL P CAIXA'!I290="",J289*(INFORMAÇÕES!$Q$100/INFORMAÇÕES!$Q$102),IF('ORÇ.GLOBAL P CAIXA'!I290="C",J289,0))),0)</f>
        <v>0</v>
      </c>
      <c r="AV289" s="75" t="n">
        <f aca="false">IF(AP289&lt;&gt;AR289,(IF('ORÇ.GLOBAL P CAIXA'!I290="",J289*INFORMAÇÕES!$U$115,IF('ORÇ.GLOBAL P CAIXA'!I290="CF",J289,0))),0)</f>
        <v>0</v>
      </c>
      <c r="AW289" s="75" t="n">
        <f aca="false">IF(AP289&lt;&gt;AR289,(IF('ORÇ.GLOBAL P CAIXA'!I290="",J289*INFORMAÇÕES!$U$116,IF('ORÇ.GLOBAL P CAIXA'!I290="O",J289,0))),0)</f>
        <v>0</v>
      </c>
      <c r="AX289" s="731" t="n">
        <f aca="false">IF(E289&lt;&gt;0,J289,0)</f>
        <v>0</v>
      </c>
      <c r="AY289" s="730" t="n">
        <f aca="false">IF(AP289&lt;&gt;AR289,(IF('ORÇ.GLOBAL P CAIXA'!I290="",L289*(INFORMAÇÕES!$Q$99/INFORMAÇÕES!$Q$102),IF('ORÇ.GLOBAL P CAIXA'!I290="R",L289,0))),0)</f>
        <v>0</v>
      </c>
      <c r="AZ289" s="75" t="n">
        <f aca="false">IF(AP289&lt;&gt;AR289,(IF('ORÇ.GLOBAL P CAIXA'!I290="",L289*(INFORMAÇÕES!$Q$100/INFORMAÇÕES!$Q$102),IF('ORÇ.GLOBAL P CAIXA'!I290="C",L289,0))),0)</f>
        <v>0</v>
      </c>
      <c r="BA289" s="75" t="n">
        <f aca="false">IF(AP289&lt;&gt;AR289,(IF('ORÇ.GLOBAL P CAIXA'!I290="",L289*INFORMAÇÕES!$U$115,IF('ORÇ.GLOBAL P CAIXA'!I290="CF",L289,0))),0)</f>
        <v>0</v>
      </c>
      <c r="BB289" s="75" t="n">
        <f aca="false">IF(AP289&lt;&gt;AR289,(IF('ORÇ.GLOBAL P CAIXA'!I290="",L289*INFORMAÇÕES!$U$116,IF('ORÇ.GLOBAL P CAIXA'!I290="O",L289,0))),0)</f>
        <v>0</v>
      </c>
      <c r="BC289" s="731" t="n">
        <f aca="false">IF(E289&lt;&gt;0,L289,0)</f>
        <v>0</v>
      </c>
    </row>
    <row r="290" s="174" customFormat="true" ht="14.25" hidden="false" customHeight="false" outlineLevel="0" collapsed="false">
      <c r="A290" s="159" t="n">
        <v>280</v>
      </c>
      <c r="B290" s="160" t="n">
        <f aca="false">'ORÇ.REPROG. P CAIXA'!B292</f>
        <v>0</v>
      </c>
      <c r="C290" s="723" t="n">
        <f aca="false">'ORÇ.REPROG. P CAIXA'!C292</f>
        <v>0</v>
      </c>
      <c r="D290" s="162" t="n">
        <f aca="false">'ORÇ.REPROG. P CAIXA'!D292</f>
        <v>0</v>
      </c>
      <c r="E290" s="163" t="n">
        <f aca="false">IF('BM GLOBAL'!$P$1&lt;&gt;0,'ORÇ.REPROG. P CAIXA'!E292,'ORÇ.REPROG. P CAIXA'!H292)</f>
        <v>0</v>
      </c>
      <c r="F290" s="163" t="n">
        <f aca="false">IF('BM GLOBAL'!$P$1&lt;&gt;0,IF('ORÇ.GLOBAL P CAIXA'!K291=0,'ORÇ.GLOBAL EMPRESA'!G291,'ORÇ.GLOBAL P CAIXA'!F291),'ORÇ.REPROG. P CAIXA'!I292)</f>
        <v>0</v>
      </c>
      <c r="G290" s="163" t="n">
        <f aca="false">IF(E290&lt;&gt;0,ROUND(E290*F290,2),IF(AO290=0,(SUMIF('ORÇ.REPROG. P CAIXA'!$AC$13:$AC$1012,B290,$AO$11:$AO$1010)),AO290))</f>
        <v>0</v>
      </c>
      <c r="H290" s="163" t="n">
        <f aca="false">IF(J290&lt;&gt;0,IF(E290&lt;&gt;0,J290/F290,0),0)</f>
        <v>0</v>
      </c>
      <c r="I290" s="163" t="n">
        <f aca="false">IF(L290&lt;&gt;0,IF(E290&lt;&gt;0,L290/F290,0),0)</f>
        <v>0</v>
      </c>
      <c r="J290" s="163" t="n">
        <f aca="false">IF(E290&lt;&gt;0,ROUND(INDEX($P$11:$AM$1010,$A290,$L$1),2),IF(AX290=0,(SUMIF($AP$11:$AP$1010,B290,$AX$11:$AX$1010)),AX290))</f>
        <v>0</v>
      </c>
      <c r="K290" s="163" t="n">
        <f aca="false">IF(G290=0,0,(J290/G290)*100)</f>
        <v>0</v>
      </c>
      <c r="L290" s="163" t="n">
        <f aca="false">IF(E290&lt;&gt;0,ROUND(IF($L$1=1,SUM(P290),"0")+IF($L$1=2,SUM($P290:Q290),"0")+IF($L$1=3,SUM($P290:R290),"0")+IF($L$1=4,SUM($P290:S290),"0")+IF($L$1=5,SUM($P290:T290),"0")+IF($L$1=6,SUM($P290:U290),"0")+IF($L$1=7,SUM($P290:V290),"0")+IF($L$1=8,SUM($P290:W290),"0")+IF($L$1=9,SUM($P290:X290),"0")+IF($L$1=10,SUM($P290:Y290),"0")+IF($L$1=11,SUM($P290:Z290),"0")+IF($L$1=12,SUM($P290:AA290),"0")+IF($L$1=13,SUM($P290:AB290),"0")+IF($L$1=14,SUM($P290:AC290),"0")+IF($L$1=15,SUM($P290:AD290),"0")+IF($L$1=16,SUM($P290:AE290),"0")+IF($L$1=17,SUM($P290:AF290),"0")+IF($L$1=18,SUM($P290:AG290),"0")+IF($L$1=19,SUM($P290:AH290),"0")+IF($L$1=20,SUM($P290:AI290),"0")+IF($L$1=21,SUM($P290:AJ290),"0")+IF($L$1=22,SUM($P290:AK290),"0")+IF($L$1=23,SUM($P290:AL290),"0")+IF($L$1=24,SUM($P290:AM290),"0"),2),IF(BC290=0,(SUMIF($AP$11:$AP$1010,B290,$BC$11:$BC$1010)),BC290))</f>
        <v>0</v>
      </c>
      <c r="M290" s="163" t="n">
        <f aca="false">IF(G290=0,0,(L290/G290)*100)</f>
        <v>0</v>
      </c>
      <c r="N290" s="168" t="str">
        <f aca="false">IF(B290&gt;0,"ok","ocultar")</f>
        <v>ocultar</v>
      </c>
      <c r="O290" s="650"/>
      <c r="P290" s="724"/>
      <c r="Q290" s="725"/>
      <c r="R290" s="725"/>
      <c r="S290" s="725"/>
      <c r="T290" s="725"/>
      <c r="U290" s="725"/>
      <c r="V290" s="725"/>
      <c r="W290" s="725"/>
      <c r="X290" s="725"/>
      <c r="Y290" s="725"/>
      <c r="Z290" s="725"/>
      <c r="AA290" s="726"/>
      <c r="AB290" s="726"/>
      <c r="AC290" s="726"/>
      <c r="AD290" s="726"/>
      <c r="AE290" s="726"/>
      <c r="AF290" s="726"/>
      <c r="AG290" s="726"/>
      <c r="AH290" s="726"/>
      <c r="AI290" s="726"/>
      <c r="AJ290" s="726"/>
      <c r="AK290" s="726"/>
      <c r="AL290" s="726"/>
      <c r="AM290" s="727"/>
      <c r="AO290" s="728" t="n">
        <f aca="false">IF(E290&lt;&gt;0,G290,0)</f>
        <v>0</v>
      </c>
      <c r="AP290" s="157" t="n">
        <f aca="false">IF(B290=0,AP289,IF(ISNONTEXT(B290)=TRUE(),INT(B290),INT(LEFT(B290,FIND(".",B290)-1))))</f>
        <v>3</v>
      </c>
      <c r="AQ290" s="157" t="str">
        <f aca="false">IF(AQ291=1,1,IF(B290&lt;&gt;0,1,IF(C290&lt;&gt;0,1,IF(D290&lt;&gt;0,1,IF(E290&lt;&gt;0,1,"")))))</f>
        <v/>
      </c>
      <c r="AR290" s="157" t="str">
        <f aca="false">IF(AP290=0," ",IF(AP290&lt;&gt;AP289,AP290," "))</f>
        <v> </v>
      </c>
      <c r="AS290" s="732"/>
      <c r="AT290" s="730" t="n">
        <f aca="false">IF(AP290&lt;&gt;AR290,(IF('ORÇ.GLOBAL P CAIXA'!I291="",J290*(INFORMAÇÕES!$Q$99/INFORMAÇÕES!$Q$102),IF('ORÇ.GLOBAL P CAIXA'!I291="R",J290,0))),0)</f>
        <v>0</v>
      </c>
      <c r="AU290" s="75" t="n">
        <f aca="false">IF(AP290&lt;&gt;AR290,(IF('ORÇ.GLOBAL P CAIXA'!I291="",J290*(INFORMAÇÕES!$Q$100/INFORMAÇÕES!$Q$102),IF('ORÇ.GLOBAL P CAIXA'!I291="C",J290,0))),0)</f>
        <v>0</v>
      </c>
      <c r="AV290" s="75" t="n">
        <f aca="false">IF(AP290&lt;&gt;AR290,(IF('ORÇ.GLOBAL P CAIXA'!I291="",J290*INFORMAÇÕES!$U$115,IF('ORÇ.GLOBAL P CAIXA'!I291="CF",J290,0))),0)</f>
        <v>0</v>
      </c>
      <c r="AW290" s="75" t="n">
        <f aca="false">IF(AP290&lt;&gt;AR290,(IF('ORÇ.GLOBAL P CAIXA'!I291="",J290*INFORMAÇÕES!$U$116,IF('ORÇ.GLOBAL P CAIXA'!I291="O",J290,0))),0)</f>
        <v>0</v>
      </c>
      <c r="AX290" s="731" t="n">
        <f aca="false">IF(E290&lt;&gt;0,J290,0)</f>
        <v>0</v>
      </c>
      <c r="AY290" s="730" t="n">
        <f aca="false">IF(AP290&lt;&gt;AR290,(IF('ORÇ.GLOBAL P CAIXA'!I291="",L290*(INFORMAÇÕES!$Q$99/INFORMAÇÕES!$Q$102),IF('ORÇ.GLOBAL P CAIXA'!I291="R",L290,0))),0)</f>
        <v>0</v>
      </c>
      <c r="AZ290" s="75" t="n">
        <f aca="false">IF(AP290&lt;&gt;AR290,(IF('ORÇ.GLOBAL P CAIXA'!I291="",L290*(INFORMAÇÕES!$Q$100/INFORMAÇÕES!$Q$102),IF('ORÇ.GLOBAL P CAIXA'!I291="C",L290,0))),0)</f>
        <v>0</v>
      </c>
      <c r="BA290" s="75" t="n">
        <f aca="false">IF(AP290&lt;&gt;AR290,(IF('ORÇ.GLOBAL P CAIXA'!I291="",L290*INFORMAÇÕES!$U$115,IF('ORÇ.GLOBAL P CAIXA'!I291="CF",L290,0))),0)</f>
        <v>0</v>
      </c>
      <c r="BB290" s="75" t="n">
        <f aca="false">IF(AP290&lt;&gt;AR290,(IF('ORÇ.GLOBAL P CAIXA'!I291="",L290*INFORMAÇÕES!$U$116,IF('ORÇ.GLOBAL P CAIXA'!I291="O",L290,0))),0)</f>
        <v>0</v>
      </c>
      <c r="BC290" s="731" t="n">
        <f aca="false">IF(E290&lt;&gt;0,L290,0)</f>
        <v>0</v>
      </c>
    </row>
    <row r="291" s="174" customFormat="true" ht="14.25" hidden="false" customHeight="false" outlineLevel="0" collapsed="false">
      <c r="A291" s="159" t="n">
        <v>281</v>
      </c>
      <c r="B291" s="160" t="n">
        <f aca="false">'ORÇ.REPROG. P CAIXA'!B293</f>
        <v>0</v>
      </c>
      <c r="C291" s="723" t="n">
        <f aca="false">'ORÇ.REPROG. P CAIXA'!C293</f>
        <v>0</v>
      </c>
      <c r="D291" s="162" t="n">
        <f aca="false">'ORÇ.REPROG. P CAIXA'!D293</f>
        <v>0</v>
      </c>
      <c r="E291" s="163" t="n">
        <f aca="false">IF('BM GLOBAL'!$P$1&lt;&gt;0,'ORÇ.REPROG. P CAIXA'!E293,'ORÇ.REPROG. P CAIXA'!H293)</f>
        <v>0</v>
      </c>
      <c r="F291" s="163" t="n">
        <f aca="false">IF('BM GLOBAL'!$P$1&lt;&gt;0,IF('ORÇ.GLOBAL P CAIXA'!K292=0,'ORÇ.GLOBAL EMPRESA'!G292,'ORÇ.GLOBAL P CAIXA'!F292),'ORÇ.REPROG. P CAIXA'!I293)</f>
        <v>0</v>
      </c>
      <c r="G291" s="163" t="n">
        <f aca="false">IF(E291&lt;&gt;0,ROUND(E291*F291,2),IF(AO291=0,(SUMIF('ORÇ.REPROG. P CAIXA'!$AC$13:$AC$1012,B291,$AO$11:$AO$1010)),AO291))</f>
        <v>0</v>
      </c>
      <c r="H291" s="163" t="n">
        <f aca="false">IF(J291&lt;&gt;0,IF(E291&lt;&gt;0,J291/F291,0),0)</f>
        <v>0</v>
      </c>
      <c r="I291" s="163" t="n">
        <f aca="false">IF(L291&lt;&gt;0,IF(E291&lt;&gt;0,L291/F291,0),0)</f>
        <v>0</v>
      </c>
      <c r="J291" s="163" t="n">
        <f aca="false">IF(E291&lt;&gt;0,ROUND(INDEX($P$11:$AM$1010,$A291,$L$1),2),IF(AX291=0,(SUMIF($AP$11:$AP$1010,B291,$AX$11:$AX$1010)),AX291))</f>
        <v>0</v>
      </c>
      <c r="K291" s="163" t="n">
        <f aca="false">IF(G291=0,0,(J291/G291)*100)</f>
        <v>0</v>
      </c>
      <c r="L291" s="163" t="n">
        <f aca="false">IF(E291&lt;&gt;0,ROUND(IF($L$1=1,SUM(P291),"0")+IF($L$1=2,SUM($P291:Q291),"0")+IF($L$1=3,SUM($P291:R291),"0")+IF($L$1=4,SUM($P291:S291),"0")+IF($L$1=5,SUM($P291:T291),"0")+IF($L$1=6,SUM($P291:U291),"0")+IF($L$1=7,SUM($P291:V291),"0")+IF($L$1=8,SUM($P291:W291),"0")+IF($L$1=9,SUM($P291:X291),"0")+IF($L$1=10,SUM($P291:Y291),"0")+IF($L$1=11,SUM($P291:Z291),"0")+IF($L$1=12,SUM($P291:AA291),"0")+IF($L$1=13,SUM($P291:AB291),"0")+IF($L$1=14,SUM($P291:AC291),"0")+IF($L$1=15,SUM($P291:AD291),"0")+IF($L$1=16,SUM($P291:AE291),"0")+IF($L$1=17,SUM($P291:AF291),"0")+IF($L$1=18,SUM($P291:AG291),"0")+IF($L$1=19,SUM($P291:AH291),"0")+IF($L$1=20,SUM($P291:AI291),"0")+IF($L$1=21,SUM($P291:AJ291),"0")+IF($L$1=22,SUM($P291:AK291),"0")+IF($L$1=23,SUM($P291:AL291),"0")+IF($L$1=24,SUM($P291:AM291),"0"),2),IF(BC291=0,(SUMIF($AP$11:$AP$1010,B291,$BC$11:$BC$1010)),BC291))</f>
        <v>0</v>
      </c>
      <c r="M291" s="163" t="n">
        <f aca="false">IF(G291=0,0,(L291/G291)*100)</f>
        <v>0</v>
      </c>
      <c r="N291" s="168" t="str">
        <f aca="false">IF(B291&gt;0,"ok","ocultar")</f>
        <v>ocultar</v>
      </c>
      <c r="O291" s="650"/>
      <c r="P291" s="724"/>
      <c r="Q291" s="725"/>
      <c r="R291" s="725"/>
      <c r="S291" s="725"/>
      <c r="T291" s="725"/>
      <c r="U291" s="725"/>
      <c r="V291" s="725"/>
      <c r="W291" s="725"/>
      <c r="X291" s="725"/>
      <c r="Y291" s="725"/>
      <c r="Z291" s="725"/>
      <c r="AA291" s="726"/>
      <c r="AB291" s="726"/>
      <c r="AC291" s="726"/>
      <c r="AD291" s="726"/>
      <c r="AE291" s="726"/>
      <c r="AF291" s="726"/>
      <c r="AG291" s="726"/>
      <c r="AH291" s="726"/>
      <c r="AI291" s="726"/>
      <c r="AJ291" s="726"/>
      <c r="AK291" s="726"/>
      <c r="AL291" s="726"/>
      <c r="AM291" s="727"/>
      <c r="AO291" s="728" t="n">
        <f aca="false">IF(E291&lt;&gt;0,G291,0)</f>
        <v>0</v>
      </c>
      <c r="AP291" s="157" t="n">
        <f aca="false">IF(B291=0,AP290,IF(ISNONTEXT(B291)=TRUE(),INT(B291),INT(LEFT(B291,FIND(".",B291)-1))))</f>
        <v>3</v>
      </c>
      <c r="AQ291" s="157" t="str">
        <f aca="false">IF(AQ292=1,1,IF(B291&lt;&gt;0,1,IF(C291&lt;&gt;0,1,IF(D291&lt;&gt;0,1,IF(E291&lt;&gt;0,1,"")))))</f>
        <v/>
      </c>
      <c r="AR291" s="157" t="str">
        <f aca="false">IF(AP291=0," ",IF(AP291&lt;&gt;AP290,AP291," "))</f>
        <v> </v>
      </c>
      <c r="AS291" s="732"/>
      <c r="AT291" s="730" t="n">
        <f aca="false">IF(AP291&lt;&gt;AR291,(IF('ORÇ.GLOBAL P CAIXA'!I292="",J291*(INFORMAÇÕES!$Q$99/INFORMAÇÕES!$Q$102),IF('ORÇ.GLOBAL P CAIXA'!I292="R",J291,0))),0)</f>
        <v>0</v>
      </c>
      <c r="AU291" s="75" t="n">
        <f aca="false">IF(AP291&lt;&gt;AR291,(IF('ORÇ.GLOBAL P CAIXA'!I292="",J291*(INFORMAÇÕES!$Q$100/INFORMAÇÕES!$Q$102),IF('ORÇ.GLOBAL P CAIXA'!I292="C",J291,0))),0)</f>
        <v>0</v>
      </c>
      <c r="AV291" s="75" t="n">
        <f aca="false">IF(AP291&lt;&gt;AR291,(IF('ORÇ.GLOBAL P CAIXA'!I292="",J291*INFORMAÇÕES!$U$115,IF('ORÇ.GLOBAL P CAIXA'!I292="CF",J291,0))),0)</f>
        <v>0</v>
      </c>
      <c r="AW291" s="75" t="n">
        <f aca="false">IF(AP291&lt;&gt;AR291,(IF('ORÇ.GLOBAL P CAIXA'!I292="",J291*INFORMAÇÕES!$U$116,IF('ORÇ.GLOBAL P CAIXA'!I292="O",J291,0))),0)</f>
        <v>0</v>
      </c>
      <c r="AX291" s="731" t="n">
        <f aca="false">IF(E291&lt;&gt;0,J291,0)</f>
        <v>0</v>
      </c>
      <c r="AY291" s="730" t="n">
        <f aca="false">IF(AP291&lt;&gt;AR291,(IF('ORÇ.GLOBAL P CAIXA'!I292="",L291*(INFORMAÇÕES!$Q$99/INFORMAÇÕES!$Q$102),IF('ORÇ.GLOBAL P CAIXA'!I292="R",L291,0))),0)</f>
        <v>0</v>
      </c>
      <c r="AZ291" s="75" t="n">
        <f aca="false">IF(AP291&lt;&gt;AR291,(IF('ORÇ.GLOBAL P CAIXA'!I292="",L291*(INFORMAÇÕES!$Q$100/INFORMAÇÕES!$Q$102),IF('ORÇ.GLOBAL P CAIXA'!I292="C",L291,0))),0)</f>
        <v>0</v>
      </c>
      <c r="BA291" s="75" t="n">
        <f aca="false">IF(AP291&lt;&gt;AR291,(IF('ORÇ.GLOBAL P CAIXA'!I292="",L291*INFORMAÇÕES!$U$115,IF('ORÇ.GLOBAL P CAIXA'!I292="CF",L291,0))),0)</f>
        <v>0</v>
      </c>
      <c r="BB291" s="75" t="n">
        <f aca="false">IF(AP291&lt;&gt;AR291,(IF('ORÇ.GLOBAL P CAIXA'!I292="",L291*INFORMAÇÕES!$U$116,IF('ORÇ.GLOBAL P CAIXA'!I292="O",L291,0))),0)</f>
        <v>0</v>
      </c>
      <c r="BC291" s="731" t="n">
        <f aca="false">IF(E291&lt;&gt;0,L291,0)</f>
        <v>0</v>
      </c>
    </row>
    <row r="292" s="174" customFormat="true" ht="14.25" hidden="false" customHeight="false" outlineLevel="0" collapsed="false">
      <c r="A292" s="159" t="n">
        <v>282</v>
      </c>
      <c r="B292" s="160" t="n">
        <f aca="false">'ORÇ.REPROG. P CAIXA'!B294</f>
        <v>0</v>
      </c>
      <c r="C292" s="723" t="n">
        <f aca="false">'ORÇ.REPROG. P CAIXA'!C294</f>
        <v>0</v>
      </c>
      <c r="D292" s="162" t="n">
        <f aca="false">'ORÇ.REPROG. P CAIXA'!D294</f>
        <v>0</v>
      </c>
      <c r="E292" s="163" t="n">
        <f aca="false">IF('BM GLOBAL'!$P$1&lt;&gt;0,'ORÇ.REPROG. P CAIXA'!E294,'ORÇ.REPROG. P CAIXA'!H294)</f>
        <v>0</v>
      </c>
      <c r="F292" s="163" t="n">
        <f aca="false">IF('BM GLOBAL'!$P$1&lt;&gt;0,IF('ORÇ.GLOBAL P CAIXA'!K293=0,'ORÇ.GLOBAL EMPRESA'!G293,'ORÇ.GLOBAL P CAIXA'!F293),'ORÇ.REPROG. P CAIXA'!I294)</f>
        <v>0</v>
      </c>
      <c r="G292" s="163" t="n">
        <f aca="false">IF(E292&lt;&gt;0,ROUND(E292*F292,2),IF(AO292=0,(SUMIF('ORÇ.REPROG. P CAIXA'!$AC$13:$AC$1012,B292,$AO$11:$AO$1010)),AO292))</f>
        <v>0</v>
      </c>
      <c r="H292" s="163" t="n">
        <f aca="false">IF(J292&lt;&gt;0,IF(E292&lt;&gt;0,J292/F292,0),0)</f>
        <v>0</v>
      </c>
      <c r="I292" s="163" t="n">
        <f aca="false">IF(L292&lt;&gt;0,IF(E292&lt;&gt;0,L292/F292,0),0)</f>
        <v>0</v>
      </c>
      <c r="J292" s="163" t="n">
        <f aca="false">IF(E292&lt;&gt;0,ROUND(INDEX($P$11:$AM$1010,$A292,$L$1),2),IF(AX292=0,(SUMIF($AP$11:$AP$1010,B292,$AX$11:$AX$1010)),AX292))</f>
        <v>0</v>
      </c>
      <c r="K292" s="163" t="n">
        <f aca="false">IF(G292=0,0,(J292/G292)*100)</f>
        <v>0</v>
      </c>
      <c r="L292" s="163" t="n">
        <f aca="false">IF(E292&lt;&gt;0,ROUND(IF($L$1=1,SUM(P292),"0")+IF($L$1=2,SUM($P292:Q292),"0")+IF($L$1=3,SUM($P292:R292),"0")+IF($L$1=4,SUM($P292:S292),"0")+IF($L$1=5,SUM($P292:T292),"0")+IF($L$1=6,SUM($P292:U292),"0")+IF($L$1=7,SUM($P292:V292),"0")+IF($L$1=8,SUM($P292:W292),"0")+IF($L$1=9,SUM($P292:X292),"0")+IF($L$1=10,SUM($P292:Y292),"0")+IF($L$1=11,SUM($P292:Z292),"0")+IF($L$1=12,SUM($P292:AA292),"0")+IF($L$1=13,SUM($P292:AB292),"0")+IF($L$1=14,SUM($P292:AC292),"0")+IF($L$1=15,SUM($P292:AD292),"0")+IF($L$1=16,SUM($P292:AE292),"0")+IF($L$1=17,SUM($P292:AF292),"0")+IF($L$1=18,SUM($P292:AG292),"0")+IF($L$1=19,SUM($P292:AH292),"0")+IF($L$1=20,SUM($P292:AI292),"0")+IF($L$1=21,SUM($P292:AJ292),"0")+IF($L$1=22,SUM($P292:AK292),"0")+IF($L$1=23,SUM($P292:AL292),"0")+IF($L$1=24,SUM($P292:AM292),"0"),2),IF(BC292=0,(SUMIF($AP$11:$AP$1010,B292,$BC$11:$BC$1010)),BC292))</f>
        <v>0</v>
      </c>
      <c r="M292" s="163" t="n">
        <f aca="false">IF(G292=0,0,(L292/G292)*100)</f>
        <v>0</v>
      </c>
      <c r="N292" s="168" t="str">
        <f aca="false">IF(B292&gt;0,"ok","ocultar")</f>
        <v>ocultar</v>
      </c>
      <c r="O292" s="650"/>
      <c r="P292" s="724"/>
      <c r="Q292" s="725"/>
      <c r="R292" s="725"/>
      <c r="S292" s="725"/>
      <c r="T292" s="725"/>
      <c r="U292" s="725"/>
      <c r="V292" s="725"/>
      <c r="W292" s="725"/>
      <c r="X292" s="725"/>
      <c r="Y292" s="725"/>
      <c r="Z292" s="725"/>
      <c r="AA292" s="726"/>
      <c r="AB292" s="726"/>
      <c r="AC292" s="726"/>
      <c r="AD292" s="726"/>
      <c r="AE292" s="726"/>
      <c r="AF292" s="726"/>
      <c r="AG292" s="726"/>
      <c r="AH292" s="726"/>
      <c r="AI292" s="726"/>
      <c r="AJ292" s="726"/>
      <c r="AK292" s="726"/>
      <c r="AL292" s="726"/>
      <c r="AM292" s="727"/>
      <c r="AO292" s="728" t="n">
        <f aca="false">IF(E292&lt;&gt;0,G292,0)</f>
        <v>0</v>
      </c>
      <c r="AP292" s="157" t="n">
        <f aca="false">IF(B292=0,AP291,IF(ISNONTEXT(B292)=TRUE(),INT(B292),INT(LEFT(B292,FIND(".",B292)-1))))</f>
        <v>3</v>
      </c>
      <c r="AQ292" s="157" t="str">
        <f aca="false">IF(AQ293=1,1,IF(B292&lt;&gt;0,1,IF(C292&lt;&gt;0,1,IF(D292&lt;&gt;0,1,IF(E292&lt;&gt;0,1,"")))))</f>
        <v/>
      </c>
      <c r="AR292" s="157" t="str">
        <f aca="false">IF(AP292=0," ",IF(AP292&lt;&gt;AP291,AP292," "))</f>
        <v> </v>
      </c>
      <c r="AS292" s="732"/>
      <c r="AT292" s="730" t="n">
        <f aca="false">IF(AP292&lt;&gt;AR292,(IF('ORÇ.GLOBAL P CAIXA'!I293="",J292*(INFORMAÇÕES!$Q$99/INFORMAÇÕES!$Q$102),IF('ORÇ.GLOBAL P CAIXA'!I293="R",J292,0))),0)</f>
        <v>0</v>
      </c>
      <c r="AU292" s="75" t="n">
        <f aca="false">IF(AP292&lt;&gt;AR292,(IF('ORÇ.GLOBAL P CAIXA'!I293="",J292*(INFORMAÇÕES!$Q$100/INFORMAÇÕES!$Q$102),IF('ORÇ.GLOBAL P CAIXA'!I293="C",J292,0))),0)</f>
        <v>0</v>
      </c>
      <c r="AV292" s="75" t="n">
        <f aca="false">IF(AP292&lt;&gt;AR292,(IF('ORÇ.GLOBAL P CAIXA'!I293="",J292*INFORMAÇÕES!$U$115,IF('ORÇ.GLOBAL P CAIXA'!I293="CF",J292,0))),0)</f>
        <v>0</v>
      </c>
      <c r="AW292" s="75" t="n">
        <f aca="false">IF(AP292&lt;&gt;AR292,(IF('ORÇ.GLOBAL P CAIXA'!I293="",J292*INFORMAÇÕES!$U$116,IF('ORÇ.GLOBAL P CAIXA'!I293="O",J292,0))),0)</f>
        <v>0</v>
      </c>
      <c r="AX292" s="731" t="n">
        <f aca="false">IF(E292&lt;&gt;0,J292,0)</f>
        <v>0</v>
      </c>
      <c r="AY292" s="730" t="n">
        <f aca="false">IF(AP292&lt;&gt;AR292,(IF('ORÇ.GLOBAL P CAIXA'!I293="",L292*(INFORMAÇÕES!$Q$99/INFORMAÇÕES!$Q$102),IF('ORÇ.GLOBAL P CAIXA'!I293="R",L292,0))),0)</f>
        <v>0</v>
      </c>
      <c r="AZ292" s="75" t="n">
        <f aca="false">IF(AP292&lt;&gt;AR292,(IF('ORÇ.GLOBAL P CAIXA'!I293="",L292*(INFORMAÇÕES!$Q$100/INFORMAÇÕES!$Q$102),IF('ORÇ.GLOBAL P CAIXA'!I293="C",L292,0))),0)</f>
        <v>0</v>
      </c>
      <c r="BA292" s="75" t="n">
        <f aca="false">IF(AP292&lt;&gt;AR292,(IF('ORÇ.GLOBAL P CAIXA'!I293="",L292*INFORMAÇÕES!$U$115,IF('ORÇ.GLOBAL P CAIXA'!I293="CF",L292,0))),0)</f>
        <v>0</v>
      </c>
      <c r="BB292" s="75" t="n">
        <f aca="false">IF(AP292&lt;&gt;AR292,(IF('ORÇ.GLOBAL P CAIXA'!I293="",L292*INFORMAÇÕES!$U$116,IF('ORÇ.GLOBAL P CAIXA'!I293="O",L292,0))),0)</f>
        <v>0</v>
      </c>
      <c r="BC292" s="731" t="n">
        <f aca="false">IF(E292&lt;&gt;0,L292,0)</f>
        <v>0</v>
      </c>
    </row>
    <row r="293" s="174" customFormat="true" ht="14.25" hidden="false" customHeight="false" outlineLevel="0" collapsed="false">
      <c r="A293" s="159" t="n">
        <v>283</v>
      </c>
      <c r="B293" s="160" t="n">
        <f aca="false">'ORÇ.REPROG. P CAIXA'!B295</f>
        <v>0</v>
      </c>
      <c r="C293" s="723" t="n">
        <f aca="false">'ORÇ.REPROG. P CAIXA'!C295</f>
        <v>0</v>
      </c>
      <c r="D293" s="162" t="n">
        <f aca="false">'ORÇ.REPROG. P CAIXA'!D295</f>
        <v>0</v>
      </c>
      <c r="E293" s="163" t="n">
        <f aca="false">IF('BM GLOBAL'!$P$1&lt;&gt;0,'ORÇ.REPROG. P CAIXA'!E295,'ORÇ.REPROG. P CAIXA'!H295)</f>
        <v>0</v>
      </c>
      <c r="F293" s="163" t="n">
        <f aca="false">IF('BM GLOBAL'!$P$1&lt;&gt;0,IF('ORÇ.GLOBAL P CAIXA'!K294=0,'ORÇ.GLOBAL EMPRESA'!G294,'ORÇ.GLOBAL P CAIXA'!F294),'ORÇ.REPROG. P CAIXA'!I295)</f>
        <v>0</v>
      </c>
      <c r="G293" s="163" t="n">
        <f aca="false">IF(E293&lt;&gt;0,ROUND(E293*F293,2),IF(AO293=0,(SUMIF('ORÇ.REPROG. P CAIXA'!$AC$13:$AC$1012,B293,$AO$11:$AO$1010)),AO293))</f>
        <v>0</v>
      </c>
      <c r="H293" s="163" t="n">
        <f aca="false">IF(J293&lt;&gt;0,IF(E293&lt;&gt;0,J293/F293,0),0)</f>
        <v>0</v>
      </c>
      <c r="I293" s="163" t="n">
        <f aca="false">IF(L293&lt;&gt;0,IF(E293&lt;&gt;0,L293/F293,0),0)</f>
        <v>0</v>
      </c>
      <c r="J293" s="163" t="n">
        <f aca="false">IF(E293&lt;&gt;0,ROUND(INDEX($P$11:$AM$1010,$A293,$L$1),2),IF(AX293=0,(SUMIF($AP$11:$AP$1010,B293,$AX$11:$AX$1010)),AX293))</f>
        <v>0</v>
      </c>
      <c r="K293" s="163" t="n">
        <f aca="false">IF(G293=0,0,(J293/G293)*100)</f>
        <v>0</v>
      </c>
      <c r="L293" s="163" t="n">
        <f aca="false">IF(E293&lt;&gt;0,ROUND(IF($L$1=1,SUM(P293),"0")+IF($L$1=2,SUM($P293:Q293),"0")+IF($L$1=3,SUM($P293:R293),"0")+IF($L$1=4,SUM($P293:S293),"0")+IF($L$1=5,SUM($P293:T293),"0")+IF($L$1=6,SUM($P293:U293),"0")+IF($L$1=7,SUM($P293:V293),"0")+IF($L$1=8,SUM($P293:W293),"0")+IF($L$1=9,SUM($P293:X293),"0")+IF($L$1=10,SUM($P293:Y293),"0")+IF($L$1=11,SUM($P293:Z293),"0")+IF($L$1=12,SUM($P293:AA293),"0")+IF($L$1=13,SUM($P293:AB293),"0")+IF($L$1=14,SUM($P293:AC293),"0")+IF($L$1=15,SUM($P293:AD293),"0")+IF($L$1=16,SUM($P293:AE293),"0")+IF($L$1=17,SUM($P293:AF293),"0")+IF($L$1=18,SUM($P293:AG293),"0")+IF($L$1=19,SUM($P293:AH293),"0")+IF($L$1=20,SUM($P293:AI293),"0")+IF($L$1=21,SUM($P293:AJ293),"0")+IF($L$1=22,SUM($P293:AK293),"0")+IF($L$1=23,SUM($P293:AL293),"0")+IF($L$1=24,SUM($P293:AM293),"0"),2),IF(BC293=0,(SUMIF($AP$11:$AP$1010,B293,$BC$11:$BC$1010)),BC293))</f>
        <v>0</v>
      </c>
      <c r="M293" s="163" t="n">
        <f aca="false">IF(G293=0,0,(L293/G293)*100)</f>
        <v>0</v>
      </c>
      <c r="N293" s="168" t="str">
        <f aca="false">IF(B293&gt;0,"ok","ocultar")</f>
        <v>ocultar</v>
      </c>
      <c r="O293" s="650"/>
      <c r="P293" s="724"/>
      <c r="Q293" s="725"/>
      <c r="R293" s="725"/>
      <c r="S293" s="725"/>
      <c r="T293" s="725"/>
      <c r="U293" s="725"/>
      <c r="V293" s="725"/>
      <c r="W293" s="725"/>
      <c r="X293" s="725"/>
      <c r="Y293" s="725"/>
      <c r="Z293" s="725"/>
      <c r="AA293" s="726"/>
      <c r="AB293" s="726"/>
      <c r="AC293" s="726"/>
      <c r="AD293" s="726"/>
      <c r="AE293" s="726"/>
      <c r="AF293" s="726"/>
      <c r="AG293" s="726"/>
      <c r="AH293" s="726"/>
      <c r="AI293" s="726"/>
      <c r="AJ293" s="726"/>
      <c r="AK293" s="726"/>
      <c r="AL293" s="726"/>
      <c r="AM293" s="727"/>
      <c r="AO293" s="728" t="n">
        <f aca="false">IF(E293&lt;&gt;0,G293,0)</f>
        <v>0</v>
      </c>
      <c r="AP293" s="157" t="n">
        <f aca="false">IF(B293=0,AP292,IF(ISNONTEXT(B293)=TRUE(),INT(B293),INT(LEFT(B293,FIND(".",B293)-1))))</f>
        <v>3</v>
      </c>
      <c r="AQ293" s="157" t="str">
        <f aca="false">IF(AQ294=1,1,IF(B293&lt;&gt;0,1,IF(C293&lt;&gt;0,1,IF(D293&lt;&gt;0,1,IF(E293&lt;&gt;0,1,"")))))</f>
        <v/>
      </c>
      <c r="AR293" s="157" t="str">
        <f aca="false">IF(AP293=0," ",IF(AP293&lt;&gt;AP292,AP293," "))</f>
        <v> </v>
      </c>
      <c r="AS293" s="732"/>
      <c r="AT293" s="730" t="n">
        <f aca="false">IF(AP293&lt;&gt;AR293,(IF('ORÇ.GLOBAL P CAIXA'!I294="",J293*(INFORMAÇÕES!$Q$99/INFORMAÇÕES!$Q$102),IF('ORÇ.GLOBAL P CAIXA'!I294="R",J293,0))),0)</f>
        <v>0</v>
      </c>
      <c r="AU293" s="75" t="n">
        <f aca="false">IF(AP293&lt;&gt;AR293,(IF('ORÇ.GLOBAL P CAIXA'!I294="",J293*(INFORMAÇÕES!$Q$100/INFORMAÇÕES!$Q$102),IF('ORÇ.GLOBAL P CAIXA'!I294="C",J293,0))),0)</f>
        <v>0</v>
      </c>
      <c r="AV293" s="75" t="n">
        <f aca="false">IF(AP293&lt;&gt;AR293,(IF('ORÇ.GLOBAL P CAIXA'!I294="",J293*INFORMAÇÕES!$U$115,IF('ORÇ.GLOBAL P CAIXA'!I294="CF",J293,0))),0)</f>
        <v>0</v>
      </c>
      <c r="AW293" s="75" t="n">
        <f aca="false">IF(AP293&lt;&gt;AR293,(IF('ORÇ.GLOBAL P CAIXA'!I294="",J293*INFORMAÇÕES!$U$116,IF('ORÇ.GLOBAL P CAIXA'!I294="O",J293,0))),0)</f>
        <v>0</v>
      </c>
      <c r="AX293" s="731" t="n">
        <f aca="false">IF(E293&lt;&gt;0,J293,0)</f>
        <v>0</v>
      </c>
      <c r="AY293" s="730" t="n">
        <f aca="false">IF(AP293&lt;&gt;AR293,(IF('ORÇ.GLOBAL P CAIXA'!I294="",L293*(INFORMAÇÕES!$Q$99/INFORMAÇÕES!$Q$102),IF('ORÇ.GLOBAL P CAIXA'!I294="R",L293,0))),0)</f>
        <v>0</v>
      </c>
      <c r="AZ293" s="75" t="n">
        <f aca="false">IF(AP293&lt;&gt;AR293,(IF('ORÇ.GLOBAL P CAIXA'!I294="",L293*(INFORMAÇÕES!$Q$100/INFORMAÇÕES!$Q$102),IF('ORÇ.GLOBAL P CAIXA'!I294="C",L293,0))),0)</f>
        <v>0</v>
      </c>
      <c r="BA293" s="75" t="n">
        <f aca="false">IF(AP293&lt;&gt;AR293,(IF('ORÇ.GLOBAL P CAIXA'!I294="",L293*INFORMAÇÕES!$U$115,IF('ORÇ.GLOBAL P CAIXA'!I294="CF",L293,0))),0)</f>
        <v>0</v>
      </c>
      <c r="BB293" s="75" t="n">
        <f aca="false">IF(AP293&lt;&gt;AR293,(IF('ORÇ.GLOBAL P CAIXA'!I294="",L293*INFORMAÇÕES!$U$116,IF('ORÇ.GLOBAL P CAIXA'!I294="O",L293,0))),0)</f>
        <v>0</v>
      </c>
      <c r="BC293" s="731" t="n">
        <f aca="false">IF(E293&lt;&gt;0,L293,0)</f>
        <v>0</v>
      </c>
    </row>
    <row r="294" s="174" customFormat="true" ht="14.25" hidden="false" customHeight="false" outlineLevel="0" collapsed="false">
      <c r="A294" s="159" t="n">
        <v>284</v>
      </c>
      <c r="B294" s="160" t="n">
        <f aca="false">'ORÇ.REPROG. P CAIXA'!B296</f>
        <v>0</v>
      </c>
      <c r="C294" s="723" t="n">
        <f aca="false">'ORÇ.REPROG. P CAIXA'!C296</f>
        <v>0</v>
      </c>
      <c r="D294" s="162" t="n">
        <f aca="false">'ORÇ.REPROG. P CAIXA'!D296</f>
        <v>0</v>
      </c>
      <c r="E294" s="163" t="n">
        <f aca="false">IF('BM GLOBAL'!$P$1&lt;&gt;0,'ORÇ.REPROG. P CAIXA'!E296,'ORÇ.REPROG. P CAIXA'!H296)</f>
        <v>0</v>
      </c>
      <c r="F294" s="163" t="n">
        <f aca="false">IF('BM GLOBAL'!$P$1&lt;&gt;0,IF('ORÇ.GLOBAL P CAIXA'!K295=0,'ORÇ.GLOBAL EMPRESA'!G295,'ORÇ.GLOBAL P CAIXA'!F295),'ORÇ.REPROG. P CAIXA'!I296)</f>
        <v>0</v>
      </c>
      <c r="G294" s="163" t="n">
        <f aca="false">IF(E294&lt;&gt;0,ROUND(E294*F294,2),IF(AO294=0,(SUMIF('ORÇ.REPROG. P CAIXA'!$AC$13:$AC$1012,B294,$AO$11:$AO$1010)),AO294))</f>
        <v>0</v>
      </c>
      <c r="H294" s="163" t="n">
        <f aca="false">IF(J294&lt;&gt;0,IF(E294&lt;&gt;0,J294/F294,0),0)</f>
        <v>0</v>
      </c>
      <c r="I294" s="163" t="n">
        <f aca="false">IF(L294&lt;&gt;0,IF(E294&lt;&gt;0,L294/F294,0),0)</f>
        <v>0</v>
      </c>
      <c r="J294" s="163" t="n">
        <f aca="false">IF(E294&lt;&gt;0,ROUND(INDEX($P$11:$AM$1010,$A294,$L$1),2),IF(AX294=0,(SUMIF($AP$11:$AP$1010,B294,$AX$11:$AX$1010)),AX294))</f>
        <v>0</v>
      </c>
      <c r="K294" s="163" t="n">
        <f aca="false">IF(G294=0,0,(J294/G294)*100)</f>
        <v>0</v>
      </c>
      <c r="L294" s="163" t="n">
        <f aca="false">IF(E294&lt;&gt;0,ROUND(IF($L$1=1,SUM(P294),"0")+IF($L$1=2,SUM($P294:Q294),"0")+IF($L$1=3,SUM($P294:R294),"0")+IF($L$1=4,SUM($P294:S294),"0")+IF($L$1=5,SUM($P294:T294),"0")+IF($L$1=6,SUM($P294:U294),"0")+IF($L$1=7,SUM($P294:V294),"0")+IF($L$1=8,SUM($P294:W294),"0")+IF($L$1=9,SUM($P294:X294),"0")+IF($L$1=10,SUM($P294:Y294),"0")+IF($L$1=11,SUM($P294:Z294),"0")+IF($L$1=12,SUM($P294:AA294),"0")+IF($L$1=13,SUM($P294:AB294),"0")+IF($L$1=14,SUM($P294:AC294),"0")+IF($L$1=15,SUM($P294:AD294),"0")+IF($L$1=16,SUM($P294:AE294),"0")+IF($L$1=17,SUM($P294:AF294),"0")+IF($L$1=18,SUM($P294:AG294),"0")+IF($L$1=19,SUM($P294:AH294),"0")+IF($L$1=20,SUM($P294:AI294),"0")+IF($L$1=21,SUM($P294:AJ294),"0")+IF($L$1=22,SUM($P294:AK294),"0")+IF($L$1=23,SUM($P294:AL294),"0")+IF($L$1=24,SUM($P294:AM294),"0"),2),IF(BC294=0,(SUMIF($AP$11:$AP$1010,B294,$BC$11:$BC$1010)),BC294))</f>
        <v>0</v>
      </c>
      <c r="M294" s="163" t="n">
        <f aca="false">IF(G294=0,0,(L294/G294)*100)</f>
        <v>0</v>
      </c>
      <c r="N294" s="168" t="str">
        <f aca="false">IF(B294&gt;0,"ok","ocultar")</f>
        <v>ocultar</v>
      </c>
      <c r="O294" s="650"/>
      <c r="P294" s="724"/>
      <c r="Q294" s="725"/>
      <c r="R294" s="725"/>
      <c r="S294" s="725"/>
      <c r="T294" s="725"/>
      <c r="U294" s="725"/>
      <c r="V294" s="725"/>
      <c r="W294" s="725"/>
      <c r="X294" s="725"/>
      <c r="Y294" s="725"/>
      <c r="Z294" s="725"/>
      <c r="AA294" s="726"/>
      <c r="AB294" s="726"/>
      <c r="AC294" s="726"/>
      <c r="AD294" s="726"/>
      <c r="AE294" s="726"/>
      <c r="AF294" s="726"/>
      <c r="AG294" s="726"/>
      <c r="AH294" s="726"/>
      <c r="AI294" s="726"/>
      <c r="AJ294" s="726"/>
      <c r="AK294" s="726"/>
      <c r="AL294" s="726"/>
      <c r="AM294" s="727"/>
      <c r="AO294" s="728" t="n">
        <f aca="false">IF(E294&lt;&gt;0,G294,0)</f>
        <v>0</v>
      </c>
      <c r="AP294" s="157" t="n">
        <f aca="false">IF(B294=0,AP293,IF(ISNONTEXT(B294)=TRUE(),INT(B294),INT(LEFT(B294,FIND(".",B294)-1))))</f>
        <v>3</v>
      </c>
      <c r="AQ294" s="157" t="str">
        <f aca="false">IF(AQ295=1,1,IF(B294&lt;&gt;0,1,IF(C294&lt;&gt;0,1,IF(D294&lt;&gt;0,1,IF(E294&lt;&gt;0,1,"")))))</f>
        <v/>
      </c>
      <c r="AR294" s="157" t="str">
        <f aca="false">IF(AP294=0," ",IF(AP294&lt;&gt;AP293,AP294," "))</f>
        <v> </v>
      </c>
      <c r="AS294" s="732"/>
      <c r="AT294" s="730" t="n">
        <f aca="false">IF(AP294&lt;&gt;AR294,(IF('ORÇ.GLOBAL P CAIXA'!I295="",J294*(INFORMAÇÕES!$Q$99/INFORMAÇÕES!$Q$102),IF('ORÇ.GLOBAL P CAIXA'!I295="R",J294,0))),0)</f>
        <v>0</v>
      </c>
      <c r="AU294" s="75" t="n">
        <f aca="false">IF(AP294&lt;&gt;AR294,(IF('ORÇ.GLOBAL P CAIXA'!I295="",J294*(INFORMAÇÕES!$Q$100/INFORMAÇÕES!$Q$102),IF('ORÇ.GLOBAL P CAIXA'!I295="C",J294,0))),0)</f>
        <v>0</v>
      </c>
      <c r="AV294" s="75" t="n">
        <f aca="false">IF(AP294&lt;&gt;AR294,(IF('ORÇ.GLOBAL P CAIXA'!I295="",J294*INFORMAÇÕES!$U$115,IF('ORÇ.GLOBAL P CAIXA'!I295="CF",J294,0))),0)</f>
        <v>0</v>
      </c>
      <c r="AW294" s="75" t="n">
        <f aca="false">IF(AP294&lt;&gt;AR294,(IF('ORÇ.GLOBAL P CAIXA'!I295="",J294*INFORMAÇÕES!$U$116,IF('ORÇ.GLOBAL P CAIXA'!I295="O",J294,0))),0)</f>
        <v>0</v>
      </c>
      <c r="AX294" s="731" t="n">
        <f aca="false">IF(E294&lt;&gt;0,J294,0)</f>
        <v>0</v>
      </c>
      <c r="AY294" s="730" t="n">
        <f aca="false">IF(AP294&lt;&gt;AR294,(IF('ORÇ.GLOBAL P CAIXA'!I295="",L294*(INFORMAÇÕES!$Q$99/INFORMAÇÕES!$Q$102),IF('ORÇ.GLOBAL P CAIXA'!I295="R",L294,0))),0)</f>
        <v>0</v>
      </c>
      <c r="AZ294" s="75" t="n">
        <f aca="false">IF(AP294&lt;&gt;AR294,(IF('ORÇ.GLOBAL P CAIXA'!I295="",L294*(INFORMAÇÕES!$Q$100/INFORMAÇÕES!$Q$102),IF('ORÇ.GLOBAL P CAIXA'!I295="C",L294,0))),0)</f>
        <v>0</v>
      </c>
      <c r="BA294" s="75" t="n">
        <f aca="false">IF(AP294&lt;&gt;AR294,(IF('ORÇ.GLOBAL P CAIXA'!I295="",L294*INFORMAÇÕES!$U$115,IF('ORÇ.GLOBAL P CAIXA'!I295="CF",L294,0))),0)</f>
        <v>0</v>
      </c>
      <c r="BB294" s="75" t="n">
        <f aca="false">IF(AP294&lt;&gt;AR294,(IF('ORÇ.GLOBAL P CAIXA'!I295="",L294*INFORMAÇÕES!$U$116,IF('ORÇ.GLOBAL P CAIXA'!I295="O",L294,0))),0)</f>
        <v>0</v>
      </c>
      <c r="BC294" s="731" t="n">
        <f aca="false">IF(E294&lt;&gt;0,L294,0)</f>
        <v>0</v>
      </c>
    </row>
    <row r="295" s="174" customFormat="true" ht="14.25" hidden="false" customHeight="false" outlineLevel="0" collapsed="false">
      <c r="A295" s="159" t="n">
        <v>285</v>
      </c>
      <c r="B295" s="160" t="n">
        <f aca="false">'ORÇ.REPROG. P CAIXA'!B297</f>
        <v>0</v>
      </c>
      <c r="C295" s="723" t="n">
        <f aca="false">'ORÇ.REPROG. P CAIXA'!C297</f>
        <v>0</v>
      </c>
      <c r="D295" s="162" t="n">
        <f aca="false">'ORÇ.REPROG. P CAIXA'!D297</f>
        <v>0</v>
      </c>
      <c r="E295" s="163" t="n">
        <f aca="false">IF('BM GLOBAL'!$P$1&lt;&gt;0,'ORÇ.REPROG. P CAIXA'!E297,'ORÇ.REPROG. P CAIXA'!H297)</f>
        <v>0</v>
      </c>
      <c r="F295" s="163" t="n">
        <f aca="false">IF('BM GLOBAL'!$P$1&lt;&gt;0,IF('ORÇ.GLOBAL P CAIXA'!K296=0,'ORÇ.GLOBAL EMPRESA'!G296,'ORÇ.GLOBAL P CAIXA'!F296),'ORÇ.REPROG. P CAIXA'!I297)</f>
        <v>0</v>
      </c>
      <c r="G295" s="163" t="n">
        <f aca="false">IF(E295&lt;&gt;0,ROUND(E295*F295,2),IF(AO295=0,(SUMIF('ORÇ.REPROG. P CAIXA'!$AC$13:$AC$1012,B295,$AO$11:$AO$1010)),AO295))</f>
        <v>0</v>
      </c>
      <c r="H295" s="163" t="n">
        <f aca="false">IF(J295&lt;&gt;0,IF(E295&lt;&gt;0,J295/F295,0),0)</f>
        <v>0</v>
      </c>
      <c r="I295" s="163" t="n">
        <f aca="false">IF(L295&lt;&gt;0,IF(E295&lt;&gt;0,L295/F295,0),0)</f>
        <v>0</v>
      </c>
      <c r="J295" s="163" t="n">
        <f aca="false">IF(E295&lt;&gt;0,ROUND(INDEX($P$11:$AM$1010,$A295,$L$1),2),IF(AX295=0,(SUMIF($AP$11:$AP$1010,B295,$AX$11:$AX$1010)),AX295))</f>
        <v>0</v>
      </c>
      <c r="K295" s="163" t="n">
        <f aca="false">IF(G295=0,0,(J295/G295)*100)</f>
        <v>0</v>
      </c>
      <c r="L295" s="163" t="n">
        <f aca="false">IF(E295&lt;&gt;0,ROUND(IF($L$1=1,SUM(P295),"0")+IF($L$1=2,SUM($P295:Q295),"0")+IF($L$1=3,SUM($P295:R295),"0")+IF($L$1=4,SUM($P295:S295),"0")+IF($L$1=5,SUM($P295:T295),"0")+IF($L$1=6,SUM($P295:U295),"0")+IF($L$1=7,SUM($P295:V295),"0")+IF($L$1=8,SUM($P295:W295),"0")+IF($L$1=9,SUM($P295:X295),"0")+IF($L$1=10,SUM($P295:Y295),"0")+IF($L$1=11,SUM($P295:Z295),"0")+IF($L$1=12,SUM($P295:AA295),"0")+IF($L$1=13,SUM($P295:AB295),"0")+IF($L$1=14,SUM($P295:AC295),"0")+IF($L$1=15,SUM($P295:AD295),"0")+IF($L$1=16,SUM($P295:AE295),"0")+IF($L$1=17,SUM($P295:AF295),"0")+IF($L$1=18,SUM($P295:AG295),"0")+IF($L$1=19,SUM($P295:AH295),"0")+IF($L$1=20,SUM($P295:AI295),"0")+IF($L$1=21,SUM($P295:AJ295),"0")+IF($L$1=22,SUM($P295:AK295),"0")+IF($L$1=23,SUM($P295:AL295),"0")+IF($L$1=24,SUM($P295:AM295),"0"),2),IF(BC295=0,(SUMIF($AP$11:$AP$1010,B295,$BC$11:$BC$1010)),BC295))</f>
        <v>0</v>
      </c>
      <c r="M295" s="163" t="n">
        <f aca="false">IF(G295=0,0,(L295/G295)*100)</f>
        <v>0</v>
      </c>
      <c r="N295" s="168" t="str">
        <f aca="false">IF(B295&gt;0,"ok","ocultar")</f>
        <v>ocultar</v>
      </c>
      <c r="O295" s="650"/>
      <c r="P295" s="724"/>
      <c r="Q295" s="725"/>
      <c r="R295" s="725"/>
      <c r="S295" s="725"/>
      <c r="T295" s="725"/>
      <c r="U295" s="725"/>
      <c r="V295" s="725"/>
      <c r="W295" s="725"/>
      <c r="X295" s="725"/>
      <c r="Y295" s="725"/>
      <c r="Z295" s="725"/>
      <c r="AA295" s="726"/>
      <c r="AB295" s="726"/>
      <c r="AC295" s="726"/>
      <c r="AD295" s="726"/>
      <c r="AE295" s="726"/>
      <c r="AF295" s="726"/>
      <c r="AG295" s="726"/>
      <c r="AH295" s="726"/>
      <c r="AI295" s="726"/>
      <c r="AJ295" s="726"/>
      <c r="AK295" s="726"/>
      <c r="AL295" s="726"/>
      <c r="AM295" s="727"/>
      <c r="AO295" s="728" t="n">
        <f aca="false">IF(E295&lt;&gt;0,G295,0)</f>
        <v>0</v>
      </c>
      <c r="AP295" s="157" t="n">
        <f aca="false">IF(B295=0,AP294,IF(ISNONTEXT(B295)=TRUE(),INT(B295),INT(LEFT(B295,FIND(".",B295)-1))))</f>
        <v>3</v>
      </c>
      <c r="AQ295" s="157" t="str">
        <f aca="false">IF(AQ296=1,1,IF(B295&lt;&gt;0,1,IF(C295&lt;&gt;0,1,IF(D295&lt;&gt;0,1,IF(E295&lt;&gt;0,1,"")))))</f>
        <v/>
      </c>
      <c r="AR295" s="157" t="str">
        <f aca="false">IF(AP295=0," ",IF(AP295&lt;&gt;AP294,AP295," "))</f>
        <v> </v>
      </c>
      <c r="AS295" s="732"/>
      <c r="AT295" s="730" t="n">
        <f aca="false">IF(AP295&lt;&gt;AR295,(IF('ORÇ.GLOBAL P CAIXA'!I296="",J295*(INFORMAÇÕES!$Q$99/INFORMAÇÕES!$Q$102),IF('ORÇ.GLOBAL P CAIXA'!I296="R",J295,0))),0)</f>
        <v>0</v>
      </c>
      <c r="AU295" s="75" t="n">
        <f aca="false">IF(AP295&lt;&gt;AR295,(IF('ORÇ.GLOBAL P CAIXA'!I296="",J295*(INFORMAÇÕES!$Q$100/INFORMAÇÕES!$Q$102),IF('ORÇ.GLOBAL P CAIXA'!I296="C",J295,0))),0)</f>
        <v>0</v>
      </c>
      <c r="AV295" s="75" t="n">
        <f aca="false">IF(AP295&lt;&gt;AR295,(IF('ORÇ.GLOBAL P CAIXA'!I296="",J295*INFORMAÇÕES!$U$115,IF('ORÇ.GLOBAL P CAIXA'!I296="CF",J295,0))),0)</f>
        <v>0</v>
      </c>
      <c r="AW295" s="75" t="n">
        <f aca="false">IF(AP295&lt;&gt;AR295,(IF('ORÇ.GLOBAL P CAIXA'!I296="",J295*INFORMAÇÕES!$U$116,IF('ORÇ.GLOBAL P CAIXA'!I296="O",J295,0))),0)</f>
        <v>0</v>
      </c>
      <c r="AX295" s="731" t="n">
        <f aca="false">IF(E295&lt;&gt;0,J295,0)</f>
        <v>0</v>
      </c>
      <c r="AY295" s="730" t="n">
        <f aca="false">IF(AP295&lt;&gt;AR295,(IF('ORÇ.GLOBAL P CAIXA'!I296="",L295*(INFORMAÇÕES!$Q$99/INFORMAÇÕES!$Q$102),IF('ORÇ.GLOBAL P CAIXA'!I296="R",L295,0))),0)</f>
        <v>0</v>
      </c>
      <c r="AZ295" s="75" t="n">
        <f aca="false">IF(AP295&lt;&gt;AR295,(IF('ORÇ.GLOBAL P CAIXA'!I296="",L295*(INFORMAÇÕES!$Q$100/INFORMAÇÕES!$Q$102),IF('ORÇ.GLOBAL P CAIXA'!I296="C",L295,0))),0)</f>
        <v>0</v>
      </c>
      <c r="BA295" s="75" t="n">
        <f aca="false">IF(AP295&lt;&gt;AR295,(IF('ORÇ.GLOBAL P CAIXA'!I296="",L295*INFORMAÇÕES!$U$115,IF('ORÇ.GLOBAL P CAIXA'!I296="CF",L295,0))),0)</f>
        <v>0</v>
      </c>
      <c r="BB295" s="75" t="n">
        <f aca="false">IF(AP295&lt;&gt;AR295,(IF('ORÇ.GLOBAL P CAIXA'!I296="",L295*INFORMAÇÕES!$U$116,IF('ORÇ.GLOBAL P CAIXA'!I296="O",L295,0))),0)</f>
        <v>0</v>
      </c>
      <c r="BC295" s="731" t="n">
        <f aca="false">IF(E295&lt;&gt;0,L295,0)</f>
        <v>0</v>
      </c>
    </row>
    <row r="296" s="174" customFormat="true" ht="14.25" hidden="false" customHeight="false" outlineLevel="0" collapsed="false">
      <c r="A296" s="159" t="n">
        <v>286</v>
      </c>
      <c r="B296" s="160" t="n">
        <f aca="false">'ORÇ.REPROG. P CAIXA'!B298</f>
        <v>0</v>
      </c>
      <c r="C296" s="723" t="n">
        <f aca="false">'ORÇ.REPROG. P CAIXA'!C298</f>
        <v>0</v>
      </c>
      <c r="D296" s="162" t="n">
        <f aca="false">'ORÇ.REPROG. P CAIXA'!D298</f>
        <v>0</v>
      </c>
      <c r="E296" s="163" t="n">
        <f aca="false">IF('BM GLOBAL'!$P$1&lt;&gt;0,'ORÇ.REPROG. P CAIXA'!E298,'ORÇ.REPROG. P CAIXA'!H298)</f>
        <v>0</v>
      </c>
      <c r="F296" s="163" t="n">
        <f aca="false">IF('BM GLOBAL'!$P$1&lt;&gt;0,IF('ORÇ.GLOBAL P CAIXA'!K297=0,'ORÇ.GLOBAL EMPRESA'!G297,'ORÇ.GLOBAL P CAIXA'!F297),'ORÇ.REPROG. P CAIXA'!I298)</f>
        <v>0</v>
      </c>
      <c r="G296" s="163" t="n">
        <f aca="false">IF(E296&lt;&gt;0,ROUND(E296*F296,2),IF(AO296=0,(SUMIF('ORÇ.REPROG. P CAIXA'!$AC$13:$AC$1012,B296,$AO$11:$AO$1010)),AO296))</f>
        <v>0</v>
      </c>
      <c r="H296" s="163" t="n">
        <f aca="false">IF(J296&lt;&gt;0,IF(E296&lt;&gt;0,J296/F296,0),0)</f>
        <v>0</v>
      </c>
      <c r="I296" s="163" t="n">
        <f aca="false">IF(L296&lt;&gt;0,IF(E296&lt;&gt;0,L296/F296,0),0)</f>
        <v>0</v>
      </c>
      <c r="J296" s="163" t="n">
        <f aca="false">IF(E296&lt;&gt;0,ROUND(INDEX($P$11:$AM$1010,$A296,$L$1),2),IF(AX296=0,(SUMIF($AP$11:$AP$1010,B296,$AX$11:$AX$1010)),AX296))</f>
        <v>0</v>
      </c>
      <c r="K296" s="163" t="n">
        <f aca="false">IF(G296=0,0,(J296/G296)*100)</f>
        <v>0</v>
      </c>
      <c r="L296" s="163" t="n">
        <f aca="false">IF(E296&lt;&gt;0,ROUND(IF($L$1=1,SUM(P296),"0")+IF($L$1=2,SUM($P296:Q296),"0")+IF($L$1=3,SUM($P296:R296),"0")+IF($L$1=4,SUM($P296:S296),"0")+IF($L$1=5,SUM($P296:T296),"0")+IF($L$1=6,SUM($P296:U296),"0")+IF($L$1=7,SUM($P296:V296),"0")+IF($L$1=8,SUM($P296:W296),"0")+IF($L$1=9,SUM($P296:X296),"0")+IF($L$1=10,SUM($P296:Y296),"0")+IF($L$1=11,SUM($P296:Z296),"0")+IF($L$1=12,SUM($P296:AA296),"0")+IF($L$1=13,SUM($P296:AB296),"0")+IF($L$1=14,SUM($P296:AC296),"0")+IF($L$1=15,SUM($P296:AD296),"0")+IF($L$1=16,SUM($P296:AE296),"0")+IF($L$1=17,SUM($P296:AF296),"0")+IF($L$1=18,SUM($P296:AG296),"0")+IF($L$1=19,SUM($P296:AH296),"0")+IF($L$1=20,SUM($P296:AI296),"0")+IF($L$1=21,SUM($P296:AJ296),"0")+IF($L$1=22,SUM($P296:AK296),"0")+IF($L$1=23,SUM($P296:AL296),"0")+IF($L$1=24,SUM($P296:AM296),"0"),2),IF(BC296=0,(SUMIF($AP$11:$AP$1010,B296,$BC$11:$BC$1010)),BC296))</f>
        <v>0</v>
      </c>
      <c r="M296" s="163" t="n">
        <f aca="false">IF(G296=0,0,(L296/G296)*100)</f>
        <v>0</v>
      </c>
      <c r="N296" s="168" t="str">
        <f aca="false">IF(B296&gt;0,"ok","ocultar")</f>
        <v>ocultar</v>
      </c>
      <c r="O296" s="650"/>
      <c r="P296" s="724"/>
      <c r="Q296" s="725"/>
      <c r="R296" s="725"/>
      <c r="S296" s="725"/>
      <c r="T296" s="725"/>
      <c r="U296" s="725"/>
      <c r="V296" s="725"/>
      <c r="W296" s="725"/>
      <c r="X296" s="725"/>
      <c r="Y296" s="725"/>
      <c r="Z296" s="725"/>
      <c r="AA296" s="726"/>
      <c r="AB296" s="726"/>
      <c r="AC296" s="726"/>
      <c r="AD296" s="726"/>
      <c r="AE296" s="726"/>
      <c r="AF296" s="726"/>
      <c r="AG296" s="726"/>
      <c r="AH296" s="726"/>
      <c r="AI296" s="726"/>
      <c r="AJ296" s="726"/>
      <c r="AK296" s="726"/>
      <c r="AL296" s="726"/>
      <c r="AM296" s="727"/>
      <c r="AO296" s="728" t="n">
        <f aca="false">IF(E296&lt;&gt;0,G296,0)</f>
        <v>0</v>
      </c>
      <c r="AP296" s="157" t="n">
        <f aca="false">IF(B296=0,AP295,IF(ISNONTEXT(B296)=TRUE(),INT(B296),INT(LEFT(B296,FIND(".",B296)-1))))</f>
        <v>3</v>
      </c>
      <c r="AQ296" s="157" t="str">
        <f aca="false">IF(AQ297=1,1,IF(B296&lt;&gt;0,1,IF(C296&lt;&gt;0,1,IF(D296&lt;&gt;0,1,IF(E296&lt;&gt;0,1,"")))))</f>
        <v/>
      </c>
      <c r="AR296" s="157" t="str">
        <f aca="false">IF(AP296=0," ",IF(AP296&lt;&gt;AP295,AP296," "))</f>
        <v> </v>
      </c>
      <c r="AS296" s="732"/>
      <c r="AT296" s="730" t="n">
        <f aca="false">IF(AP296&lt;&gt;AR296,(IF('ORÇ.GLOBAL P CAIXA'!I297="",J296*(INFORMAÇÕES!$Q$99/INFORMAÇÕES!$Q$102),IF('ORÇ.GLOBAL P CAIXA'!I297="R",J296,0))),0)</f>
        <v>0</v>
      </c>
      <c r="AU296" s="75" t="n">
        <f aca="false">IF(AP296&lt;&gt;AR296,(IF('ORÇ.GLOBAL P CAIXA'!I297="",J296*(INFORMAÇÕES!$Q$100/INFORMAÇÕES!$Q$102),IF('ORÇ.GLOBAL P CAIXA'!I297="C",J296,0))),0)</f>
        <v>0</v>
      </c>
      <c r="AV296" s="75" t="n">
        <f aca="false">IF(AP296&lt;&gt;AR296,(IF('ORÇ.GLOBAL P CAIXA'!I297="",J296*INFORMAÇÕES!$U$115,IF('ORÇ.GLOBAL P CAIXA'!I297="CF",J296,0))),0)</f>
        <v>0</v>
      </c>
      <c r="AW296" s="75" t="n">
        <f aca="false">IF(AP296&lt;&gt;AR296,(IF('ORÇ.GLOBAL P CAIXA'!I297="",J296*INFORMAÇÕES!$U$116,IF('ORÇ.GLOBAL P CAIXA'!I297="O",J296,0))),0)</f>
        <v>0</v>
      </c>
      <c r="AX296" s="731" t="n">
        <f aca="false">IF(E296&lt;&gt;0,J296,0)</f>
        <v>0</v>
      </c>
      <c r="AY296" s="730" t="n">
        <f aca="false">IF(AP296&lt;&gt;AR296,(IF('ORÇ.GLOBAL P CAIXA'!I297="",L296*(INFORMAÇÕES!$Q$99/INFORMAÇÕES!$Q$102),IF('ORÇ.GLOBAL P CAIXA'!I297="R",L296,0))),0)</f>
        <v>0</v>
      </c>
      <c r="AZ296" s="75" t="n">
        <f aca="false">IF(AP296&lt;&gt;AR296,(IF('ORÇ.GLOBAL P CAIXA'!I297="",L296*(INFORMAÇÕES!$Q$100/INFORMAÇÕES!$Q$102),IF('ORÇ.GLOBAL P CAIXA'!I297="C",L296,0))),0)</f>
        <v>0</v>
      </c>
      <c r="BA296" s="75" t="n">
        <f aca="false">IF(AP296&lt;&gt;AR296,(IF('ORÇ.GLOBAL P CAIXA'!I297="",L296*INFORMAÇÕES!$U$115,IF('ORÇ.GLOBAL P CAIXA'!I297="CF",L296,0))),0)</f>
        <v>0</v>
      </c>
      <c r="BB296" s="75" t="n">
        <f aca="false">IF(AP296&lt;&gt;AR296,(IF('ORÇ.GLOBAL P CAIXA'!I297="",L296*INFORMAÇÕES!$U$116,IF('ORÇ.GLOBAL P CAIXA'!I297="O",L296,0))),0)</f>
        <v>0</v>
      </c>
      <c r="BC296" s="731" t="n">
        <f aca="false">IF(E296&lt;&gt;0,L296,0)</f>
        <v>0</v>
      </c>
    </row>
    <row r="297" s="174" customFormat="true" ht="14.25" hidden="false" customHeight="false" outlineLevel="0" collapsed="false">
      <c r="A297" s="159" t="n">
        <v>287</v>
      </c>
      <c r="B297" s="160" t="n">
        <f aca="false">'ORÇ.REPROG. P CAIXA'!B299</f>
        <v>0</v>
      </c>
      <c r="C297" s="723" t="n">
        <f aca="false">'ORÇ.REPROG. P CAIXA'!C299</f>
        <v>0</v>
      </c>
      <c r="D297" s="162" t="n">
        <f aca="false">'ORÇ.REPROG. P CAIXA'!D299</f>
        <v>0</v>
      </c>
      <c r="E297" s="163" t="n">
        <f aca="false">IF('BM GLOBAL'!$P$1&lt;&gt;0,'ORÇ.REPROG. P CAIXA'!E299,'ORÇ.REPROG. P CAIXA'!H299)</f>
        <v>0</v>
      </c>
      <c r="F297" s="163" t="n">
        <f aca="false">IF('BM GLOBAL'!$P$1&lt;&gt;0,IF('ORÇ.GLOBAL P CAIXA'!K298=0,'ORÇ.GLOBAL EMPRESA'!G298,'ORÇ.GLOBAL P CAIXA'!F298),'ORÇ.REPROG. P CAIXA'!I299)</f>
        <v>0</v>
      </c>
      <c r="G297" s="163" t="n">
        <f aca="false">IF(E297&lt;&gt;0,ROUND(E297*F297,2),IF(AO297=0,(SUMIF('ORÇ.REPROG. P CAIXA'!$AC$13:$AC$1012,B297,$AO$11:$AO$1010)),AO297))</f>
        <v>0</v>
      </c>
      <c r="H297" s="163" t="n">
        <f aca="false">IF(J297&lt;&gt;0,IF(E297&lt;&gt;0,J297/F297,0),0)</f>
        <v>0</v>
      </c>
      <c r="I297" s="163" t="n">
        <f aca="false">IF(L297&lt;&gt;0,IF(E297&lt;&gt;0,L297/F297,0),0)</f>
        <v>0</v>
      </c>
      <c r="J297" s="163" t="n">
        <f aca="false">IF(E297&lt;&gt;0,ROUND(INDEX($P$11:$AM$1010,$A297,$L$1),2),IF(AX297=0,(SUMIF($AP$11:$AP$1010,B297,$AX$11:$AX$1010)),AX297))</f>
        <v>0</v>
      </c>
      <c r="K297" s="163" t="n">
        <f aca="false">IF(G297=0,0,(J297/G297)*100)</f>
        <v>0</v>
      </c>
      <c r="L297" s="163" t="n">
        <f aca="false">IF(E297&lt;&gt;0,ROUND(IF($L$1=1,SUM(P297),"0")+IF($L$1=2,SUM($P297:Q297),"0")+IF($L$1=3,SUM($P297:R297),"0")+IF($L$1=4,SUM($P297:S297),"0")+IF($L$1=5,SUM($P297:T297),"0")+IF($L$1=6,SUM($P297:U297),"0")+IF($L$1=7,SUM($P297:V297),"0")+IF($L$1=8,SUM($P297:W297),"0")+IF($L$1=9,SUM($P297:X297),"0")+IF($L$1=10,SUM($P297:Y297),"0")+IF($L$1=11,SUM($P297:Z297),"0")+IF($L$1=12,SUM($P297:AA297),"0")+IF($L$1=13,SUM($P297:AB297),"0")+IF($L$1=14,SUM($P297:AC297),"0")+IF($L$1=15,SUM($P297:AD297),"0")+IF($L$1=16,SUM($P297:AE297),"0")+IF($L$1=17,SUM($P297:AF297),"0")+IF($L$1=18,SUM($P297:AG297),"0")+IF($L$1=19,SUM($P297:AH297),"0")+IF($L$1=20,SUM($P297:AI297),"0")+IF($L$1=21,SUM($P297:AJ297),"0")+IF($L$1=22,SUM($P297:AK297),"0")+IF($L$1=23,SUM($P297:AL297),"0")+IF($L$1=24,SUM($P297:AM297),"0"),2),IF(BC297=0,(SUMIF($AP$11:$AP$1010,B297,$BC$11:$BC$1010)),BC297))</f>
        <v>0</v>
      </c>
      <c r="M297" s="163" t="n">
        <f aca="false">IF(G297=0,0,(L297/G297)*100)</f>
        <v>0</v>
      </c>
      <c r="N297" s="168" t="str">
        <f aca="false">IF(B297&gt;0,"ok","ocultar")</f>
        <v>ocultar</v>
      </c>
      <c r="O297" s="650"/>
      <c r="P297" s="724"/>
      <c r="Q297" s="725"/>
      <c r="R297" s="725"/>
      <c r="S297" s="725"/>
      <c r="T297" s="725"/>
      <c r="U297" s="725"/>
      <c r="V297" s="725"/>
      <c r="W297" s="725"/>
      <c r="X297" s="725"/>
      <c r="Y297" s="725"/>
      <c r="Z297" s="725"/>
      <c r="AA297" s="726"/>
      <c r="AB297" s="726"/>
      <c r="AC297" s="726"/>
      <c r="AD297" s="726"/>
      <c r="AE297" s="726"/>
      <c r="AF297" s="726"/>
      <c r="AG297" s="726"/>
      <c r="AH297" s="726"/>
      <c r="AI297" s="726"/>
      <c r="AJ297" s="726"/>
      <c r="AK297" s="726"/>
      <c r="AL297" s="726"/>
      <c r="AM297" s="727"/>
      <c r="AO297" s="728" t="n">
        <f aca="false">IF(E297&lt;&gt;0,G297,0)</f>
        <v>0</v>
      </c>
      <c r="AP297" s="157" t="n">
        <f aca="false">IF(B297=0,AP296,IF(ISNONTEXT(B297)=TRUE(),INT(B297),INT(LEFT(B297,FIND(".",B297)-1))))</f>
        <v>3</v>
      </c>
      <c r="AQ297" s="157" t="str">
        <f aca="false">IF(AQ298=1,1,IF(B297&lt;&gt;0,1,IF(C297&lt;&gt;0,1,IF(D297&lt;&gt;0,1,IF(E297&lt;&gt;0,1,"")))))</f>
        <v/>
      </c>
      <c r="AR297" s="157" t="str">
        <f aca="false">IF(AP297=0," ",IF(AP297&lt;&gt;AP296,AP297," "))</f>
        <v> </v>
      </c>
      <c r="AS297" s="732"/>
      <c r="AT297" s="730" t="n">
        <f aca="false">IF(AP297&lt;&gt;AR297,(IF('ORÇ.GLOBAL P CAIXA'!I298="",J297*(INFORMAÇÕES!$Q$99/INFORMAÇÕES!$Q$102),IF('ORÇ.GLOBAL P CAIXA'!I298="R",J297,0))),0)</f>
        <v>0</v>
      </c>
      <c r="AU297" s="75" t="n">
        <f aca="false">IF(AP297&lt;&gt;AR297,(IF('ORÇ.GLOBAL P CAIXA'!I298="",J297*(INFORMAÇÕES!$Q$100/INFORMAÇÕES!$Q$102),IF('ORÇ.GLOBAL P CAIXA'!I298="C",J297,0))),0)</f>
        <v>0</v>
      </c>
      <c r="AV297" s="75" t="n">
        <f aca="false">IF(AP297&lt;&gt;AR297,(IF('ORÇ.GLOBAL P CAIXA'!I298="",J297*INFORMAÇÕES!$U$115,IF('ORÇ.GLOBAL P CAIXA'!I298="CF",J297,0))),0)</f>
        <v>0</v>
      </c>
      <c r="AW297" s="75" t="n">
        <f aca="false">IF(AP297&lt;&gt;AR297,(IF('ORÇ.GLOBAL P CAIXA'!I298="",J297*INFORMAÇÕES!$U$116,IF('ORÇ.GLOBAL P CAIXA'!I298="O",J297,0))),0)</f>
        <v>0</v>
      </c>
      <c r="AX297" s="731" t="n">
        <f aca="false">IF(E297&lt;&gt;0,J297,0)</f>
        <v>0</v>
      </c>
      <c r="AY297" s="730" t="n">
        <f aca="false">IF(AP297&lt;&gt;AR297,(IF('ORÇ.GLOBAL P CAIXA'!I298="",L297*(INFORMAÇÕES!$Q$99/INFORMAÇÕES!$Q$102),IF('ORÇ.GLOBAL P CAIXA'!I298="R",L297,0))),0)</f>
        <v>0</v>
      </c>
      <c r="AZ297" s="75" t="n">
        <f aca="false">IF(AP297&lt;&gt;AR297,(IF('ORÇ.GLOBAL P CAIXA'!I298="",L297*(INFORMAÇÕES!$Q$100/INFORMAÇÕES!$Q$102),IF('ORÇ.GLOBAL P CAIXA'!I298="C",L297,0))),0)</f>
        <v>0</v>
      </c>
      <c r="BA297" s="75" t="n">
        <f aca="false">IF(AP297&lt;&gt;AR297,(IF('ORÇ.GLOBAL P CAIXA'!I298="",L297*INFORMAÇÕES!$U$115,IF('ORÇ.GLOBAL P CAIXA'!I298="CF",L297,0))),0)</f>
        <v>0</v>
      </c>
      <c r="BB297" s="75" t="n">
        <f aca="false">IF(AP297&lt;&gt;AR297,(IF('ORÇ.GLOBAL P CAIXA'!I298="",L297*INFORMAÇÕES!$U$116,IF('ORÇ.GLOBAL P CAIXA'!I298="O",L297,0))),0)</f>
        <v>0</v>
      </c>
      <c r="BC297" s="731" t="n">
        <f aca="false">IF(E297&lt;&gt;0,L297,0)</f>
        <v>0</v>
      </c>
    </row>
    <row r="298" s="174" customFormat="true" ht="14.25" hidden="false" customHeight="false" outlineLevel="0" collapsed="false">
      <c r="A298" s="159" t="n">
        <v>288</v>
      </c>
      <c r="B298" s="160" t="n">
        <f aca="false">'ORÇ.REPROG. P CAIXA'!B300</f>
        <v>0</v>
      </c>
      <c r="C298" s="723" t="n">
        <f aca="false">'ORÇ.REPROG. P CAIXA'!C300</f>
        <v>0</v>
      </c>
      <c r="D298" s="162" t="n">
        <f aca="false">'ORÇ.REPROG. P CAIXA'!D300</f>
        <v>0</v>
      </c>
      <c r="E298" s="163" t="n">
        <f aca="false">IF('BM GLOBAL'!$P$1&lt;&gt;0,'ORÇ.REPROG. P CAIXA'!E300,'ORÇ.REPROG. P CAIXA'!H300)</f>
        <v>0</v>
      </c>
      <c r="F298" s="163" t="n">
        <f aca="false">IF('BM GLOBAL'!$P$1&lt;&gt;0,IF('ORÇ.GLOBAL P CAIXA'!K299=0,'ORÇ.GLOBAL EMPRESA'!G299,'ORÇ.GLOBAL P CAIXA'!F299),'ORÇ.REPROG. P CAIXA'!I300)</f>
        <v>0</v>
      </c>
      <c r="G298" s="163" t="n">
        <f aca="false">IF(E298&lt;&gt;0,ROUND(E298*F298,2),IF(AO298=0,(SUMIF('ORÇ.REPROG. P CAIXA'!$AC$13:$AC$1012,B298,$AO$11:$AO$1010)),AO298))</f>
        <v>0</v>
      </c>
      <c r="H298" s="163" t="n">
        <f aca="false">IF(J298&lt;&gt;0,IF(E298&lt;&gt;0,J298/F298,0),0)</f>
        <v>0</v>
      </c>
      <c r="I298" s="163" t="n">
        <f aca="false">IF(L298&lt;&gt;0,IF(E298&lt;&gt;0,L298/F298,0),0)</f>
        <v>0</v>
      </c>
      <c r="J298" s="163" t="n">
        <f aca="false">IF(E298&lt;&gt;0,ROUND(INDEX($P$11:$AM$1010,$A298,$L$1),2),IF(AX298=0,(SUMIF($AP$11:$AP$1010,B298,$AX$11:$AX$1010)),AX298))</f>
        <v>0</v>
      </c>
      <c r="K298" s="163" t="n">
        <f aca="false">IF(G298=0,0,(J298/G298)*100)</f>
        <v>0</v>
      </c>
      <c r="L298" s="163" t="n">
        <f aca="false">IF(E298&lt;&gt;0,ROUND(IF($L$1=1,SUM(P298),"0")+IF($L$1=2,SUM($P298:Q298),"0")+IF($L$1=3,SUM($P298:R298),"0")+IF($L$1=4,SUM($P298:S298),"0")+IF($L$1=5,SUM($P298:T298),"0")+IF($L$1=6,SUM($P298:U298),"0")+IF($L$1=7,SUM($P298:V298),"0")+IF($L$1=8,SUM($P298:W298),"0")+IF($L$1=9,SUM($P298:X298),"0")+IF($L$1=10,SUM($P298:Y298),"0")+IF($L$1=11,SUM($P298:Z298),"0")+IF($L$1=12,SUM($P298:AA298),"0")+IF($L$1=13,SUM($P298:AB298),"0")+IF($L$1=14,SUM($P298:AC298),"0")+IF($L$1=15,SUM($P298:AD298),"0")+IF($L$1=16,SUM($P298:AE298),"0")+IF($L$1=17,SUM($P298:AF298),"0")+IF($L$1=18,SUM($P298:AG298),"0")+IF($L$1=19,SUM($P298:AH298),"0")+IF($L$1=20,SUM($P298:AI298),"0")+IF($L$1=21,SUM($P298:AJ298),"0")+IF($L$1=22,SUM($P298:AK298),"0")+IF($L$1=23,SUM($P298:AL298),"0")+IF($L$1=24,SUM($P298:AM298),"0"),2),IF(BC298=0,(SUMIF($AP$11:$AP$1010,B298,$BC$11:$BC$1010)),BC298))</f>
        <v>0</v>
      </c>
      <c r="M298" s="163" t="n">
        <f aca="false">IF(G298=0,0,(L298/G298)*100)</f>
        <v>0</v>
      </c>
      <c r="N298" s="168" t="str">
        <f aca="false">IF(B298&gt;0,"ok","ocultar")</f>
        <v>ocultar</v>
      </c>
      <c r="O298" s="650"/>
      <c r="P298" s="724"/>
      <c r="Q298" s="725"/>
      <c r="R298" s="725"/>
      <c r="S298" s="725"/>
      <c r="T298" s="725"/>
      <c r="U298" s="725"/>
      <c r="V298" s="725"/>
      <c r="W298" s="725"/>
      <c r="X298" s="725"/>
      <c r="Y298" s="725"/>
      <c r="Z298" s="725"/>
      <c r="AA298" s="726"/>
      <c r="AB298" s="726"/>
      <c r="AC298" s="726"/>
      <c r="AD298" s="726"/>
      <c r="AE298" s="726"/>
      <c r="AF298" s="726"/>
      <c r="AG298" s="726"/>
      <c r="AH298" s="726"/>
      <c r="AI298" s="726"/>
      <c r="AJ298" s="726"/>
      <c r="AK298" s="726"/>
      <c r="AL298" s="726"/>
      <c r="AM298" s="727"/>
      <c r="AO298" s="728" t="n">
        <f aca="false">IF(E298&lt;&gt;0,G298,0)</f>
        <v>0</v>
      </c>
      <c r="AP298" s="157" t="n">
        <f aca="false">IF(B298=0,AP297,IF(ISNONTEXT(B298)=TRUE(),INT(B298),INT(LEFT(B298,FIND(".",B298)-1))))</f>
        <v>3</v>
      </c>
      <c r="AQ298" s="157" t="str">
        <f aca="false">IF(AQ299=1,1,IF(B298&lt;&gt;0,1,IF(C298&lt;&gt;0,1,IF(D298&lt;&gt;0,1,IF(E298&lt;&gt;0,1,"")))))</f>
        <v/>
      </c>
      <c r="AR298" s="157" t="str">
        <f aca="false">IF(AP298=0," ",IF(AP298&lt;&gt;AP297,AP298," "))</f>
        <v> </v>
      </c>
      <c r="AS298" s="732"/>
      <c r="AT298" s="730" t="n">
        <f aca="false">IF(AP298&lt;&gt;AR298,(IF('ORÇ.GLOBAL P CAIXA'!I299="",J298*(INFORMAÇÕES!$Q$99/INFORMAÇÕES!$Q$102),IF('ORÇ.GLOBAL P CAIXA'!I299="R",J298,0))),0)</f>
        <v>0</v>
      </c>
      <c r="AU298" s="75" t="n">
        <f aca="false">IF(AP298&lt;&gt;AR298,(IF('ORÇ.GLOBAL P CAIXA'!I299="",J298*(INFORMAÇÕES!$Q$100/INFORMAÇÕES!$Q$102),IF('ORÇ.GLOBAL P CAIXA'!I299="C",J298,0))),0)</f>
        <v>0</v>
      </c>
      <c r="AV298" s="75" t="n">
        <f aca="false">IF(AP298&lt;&gt;AR298,(IF('ORÇ.GLOBAL P CAIXA'!I299="",J298*INFORMAÇÕES!$U$115,IF('ORÇ.GLOBAL P CAIXA'!I299="CF",J298,0))),0)</f>
        <v>0</v>
      </c>
      <c r="AW298" s="75" t="n">
        <f aca="false">IF(AP298&lt;&gt;AR298,(IF('ORÇ.GLOBAL P CAIXA'!I299="",J298*INFORMAÇÕES!$U$116,IF('ORÇ.GLOBAL P CAIXA'!I299="O",J298,0))),0)</f>
        <v>0</v>
      </c>
      <c r="AX298" s="731" t="n">
        <f aca="false">IF(E298&lt;&gt;0,J298,0)</f>
        <v>0</v>
      </c>
      <c r="AY298" s="730" t="n">
        <f aca="false">IF(AP298&lt;&gt;AR298,(IF('ORÇ.GLOBAL P CAIXA'!I299="",L298*(INFORMAÇÕES!$Q$99/INFORMAÇÕES!$Q$102),IF('ORÇ.GLOBAL P CAIXA'!I299="R",L298,0))),0)</f>
        <v>0</v>
      </c>
      <c r="AZ298" s="75" t="n">
        <f aca="false">IF(AP298&lt;&gt;AR298,(IF('ORÇ.GLOBAL P CAIXA'!I299="",L298*(INFORMAÇÕES!$Q$100/INFORMAÇÕES!$Q$102),IF('ORÇ.GLOBAL P CAIXA'!I299="C",L298,0))),0)</f>
        <v>0</v>
      </c>
      <c r="BA298" s="75" t="n">
        <f aca="false">IF(AP298&lt;&gt;AR298,(IF('ORÇ.GLOBAL P CAIXA'!I299="",L298*INFORMAÇÕES!$U$115,IF('ORÇ.GLOBAL P CAIXA'!I299="CF",L298,0))),0)</f>
        <v>0</v>
      </c>
      <c r="BB298" s="75" t="n">
        <f aca="false">IF(AP298&lt;&gt;AR298,(IF('ORÇ.GLOBAL P CAIXA'!I299="",L298*INFORMAÇÕES!$U$116,IF('ORÇ.GLOBAL P CAIXA'!I299="O",L298,0))),0)</f>
        <v>0</v>
      </c>
      <c r="BC298" s="731" t="n">
        <f aca="false">IF(E298&lt;&gt;0,L298,0)</f>
        <v>0</v>
      </c>
    </row>
    <row r="299" s="174" customFormat="true" ht="14.25" hidden="false" customHeight="false" outlineLevel="0" collapsed="false">
      <c r="A299" s="159" t="n">
        <v>289</v>
      </c>
      <c r="B299" s="160" t="n">
        <f aca="false">'ORÇ.REPROG. P CAIXA'!B301</f>
        <v>0</v>
      </c>
      <c r="C299" s="723" t="n">
        <f aca="false">'ORÇ.REPROG. P CAIXA'!C301</f>
        <v>0</v>
      </c>
      <c r="D299" s="162" t="n">
        <f aca="false">'ORÇ.REPROG. P CAIXA'!D301</f>
        <v>0</v>
      </c>
      <c r="E299" s="163" t="n">
        <f aca="false">IF('BM GLOBAL'!$P$1&lt;&gt;0,'ORÇ.REPROG. P CAIXA'!E301,'ORÇ.REPROG. P CAIXA'!H301)</f>
        <v>0</v>
      </c>
      <c r="F299" s="163" t="n">
        <f aca="false">IF('BM GLOBAL'!$P$1&lt;&gt;0,IF('ORÇ.GLOBAL P CAIXA'!K300=0,'ORÇ.GLOBAL EMPRESA'!G300,'ORÇ.GLOBAL P CAIXA'!F300),'ORÇ.REPROG. P CAIXA'!I301)</f>
        <v>0</v>
      </c>
      <c r="G299" s="163" t="n">
        <f aca="false">IF(E299&lt;&gt;0,ROUND(E299*F299,2),IF(AO299=0,(SUMIF('ORÇ.REPROG. P CAIXA'!$AC$13:$AC$1012,B299,$AO$11:$AO$1010)),AO299))</f>
        <v>0</v>
      </c>
      <c r="H299" s="163" t="n">
        <f aca="false">IF(J299&lt;&gt;0,IF(E299&lt;&gt;0,J299/F299,0),0)</f>
        <v>0</v>
      </c>
      <c r="I299" s="163" t="n">
        <f aca="false">IF(L299&lt;&gt;0,IF(E299&lt;&gt;0,L299/F299,0),0)</f>
        <v>0</v>
      </c>
      <c r="J299" s="163" t="n">
        <f aca="false">IF(E299&lt;&gt;0,ROUND(INDEX($P$11:$AM$1010,$A299,$L$1),2),IF(AX299=0,(SUMIF($AP$11:$AP$1010,B299,$AX$11:$AX$1010)),AX299))</f>
        <v>0</v>
      </c>
      <c r="K299" s="163" t="n">
        <f aca="false">IF(G299=0,0,(J299/G299)*100)</f>
        <v>0</v>
      </c>
      <c r="L299" s="163" t="n">
        <f aca="false">IF(E299&lt;&gt;0,ROUND(IF($L$1=1,SUM(P299),"0")+IF($L$1=2,SUM($P299:Q299),"0")+IF($L$1=3,SUM($P299:R299),"0")+IF($L$1=4,SUM($P299:S299),"0")+IF($L$1=5,SUM($P299:T299),"0")+IF($L$1=6,SUM($P299:U299),"0")+IF($L$1=7,SUM($P299:V299),"0")+IF($L$1=8,SUM($P299:W299),"0")+IF($L$1=9,SUM($P299:X299),"0")+IF($L$1=10,SUM($P299:Y299),"0")+IF($L$1=11,SUM($P299:Z299),"0")+IF($L$1=12,SUM($P299:AA299),"0")+IF($L$1=13,SUM($P299:AB299),"0")+IF($L$1=14,SUM($P299:AC299),"0")+IF($L$1=15,SUM($P299:AD299),"0")+IF($L$1=16,SUM($P299:AE299),"0")+IF($L$1=17,SUM($P299:AF299),"0")+IF($L$1=18,SUM($P299:AG299),"0")+IF($L$1=19,SUM($P299:AH299),"0")+IF($L$1=20,SUM($P299:AI299),"0")+IF($L$1=21,SUM($P299:AJ299),"0")+IF($L$1=22,SUM($P299:AK299),"0")+IF($L$1=23,SUM($P299:AL299),"0")+IF($L$1=24,SUM($P299:AM299),"0"),2),IF(BC299=0,(SUMIF($AP$11:$AP$1010,B299,$BC$11:$BC$1010)),BC299))</f>
        <v>0</v>
      </c>
      <c r="M299" s="163" t="n">
        <f aca="false">IF(G299=0,0,(L299/G299)*100)</f>
        <v>0</v>
      </c>
      <c r="N299" s="168" t="str">
        <f aca="false">IF(B299&gt;0,"ok","ocultar")</f>
        <v>ocultar</v>
      </c>
      <c r="O299" s="650"/>
      <c r="P299" s="724"/>
      <c r="Q299" s="725"/>
      <c r="R299" s="725"/>
      <c r="S299" s="725"/>
      <c r="T299" s="725"/>
      <c r="U299" s="725"/>
      <c r="V299" s="725"/>
      <c r="W299" s="725"/>
      <c r="X299" s="725"/>
      <c r="Y299" s="725"/>
      <c r="Z299" s="725"/>
      <c r="AA299" s="726"/>
      <c r="AB299" s="726"/>
      <c r="AC299" s="726"/>
      <c r="AD299" s="726"/>
      <c r="AE299" s="726"/>
      <c r="AF299" s="726"/>
      <c r="AG299" s="726"/>
      <c r="AH299" s="726"/>
      <c r="AI299" s="726"/>
      <c r="AJ299" s="726"/>
      <c r="AK299" s="726"/>
      <c r="AL299" s="726"/>
      <c r="AM299" s="727"/>
      <c r="AO299" s="728" t="n">
        <f aca="false">IF(E299&lt;&gt;0,G299,0)</f>
        <v>0</v>
      </c>
      <c r="AP299" s="157" t="n">
        <f aca="false">IF(B299=0,AP298,IF(ISNONTEXT(B299)=TRUE(),INT(B299),INT(LEFT(B299,FIND(".",B299)-1))))</f>
        <v>3</v>
      </c>
      <c r="AQ299" s="157" t="str">
        <f aca="false">IF(AQ300=1,1,IF(B299&lt;&gt;0,1,IF(C299&lt;&gt;0,1,IF(D299&lt;&gt;0,1,IF(E299&lt;&gt;0,1,"")))))</f>
        <v/>
      </c>
      <c r="AR299" s="157" t="str">
        <f aca="false">IF(AP299=0," ",IF(AP299&lt;&gt;AP298,AP299," "))</f>
        <v> </v>
      </c>
      <c r="AS299" s="732"/>
      <c r="AT299" s="730" t="n">
        <f aca="false">IF(AP299&lt;&gt;AR299,(IF('ORÇ.GLOBAL P CAIXA'!I300="",J299*(INFORMAÇÕES!$Q$99/INFORMAÇÕES!$Q$102),IF('ORÇ.GLOBAL P CAIXA'!I300="R",J299,0))),0)</f>
        <v>0</v>
      </c>
      <c r="AU299" s="75" t="n">
        <f aca="false">IF(AP299&lt;&gt;AR299,(IF('ORÇ.GLOBAL P CAIXA'!I300="",J299*(INFORMAÇÕES!$Q$100/INFORMAÇÕES!$Q$102),IF('ORÇ.GLOBAL P CAIXA'!I300="C",J299,0))),0)</f>
        <v>0</v>
      </c>
      <c r="AV299" s="75" t="n">
        <f aca="false">IF(AP299&lt;&gt;AR299,(IF('ORÇ.GLOBAL P CAIXA'!I300="",J299*INFORMAÇÕES!$U$115,IF('ORÇ.GLOBAL P CAIXA'!I300="CF",J299,0))),0)</f>
        <v>0</v>
      </c>
      <c r="AW299" s="75" t="n">
        <f aca="false">IF(AP299&lt;&gt;AR299,(IF('ORÇ.GLOBAL P CAIXA'!I300="",J299*INFORMAÇÕES!$U$116,IF('ORÇ.GLOBAL P CAIXA'!I300="O",J299,0))),0)</f>
        <v>0</v>
      </c>
      <c r="AX299" s="731" t="n">
        <f aca="false">IF(E299&lt;&gt;0,J299,0)</f>
        <v>0</v>
      </c>
      <c r="AY299" s="730" t="n">
        <f aca="false">IF(AP299&lt;&gt;AR299,(IF('ORÇ.GLOBAL P CAIXA'!I300="",L299*(INFORMAÇÕES!$Q$99/INFORMAÇÕES!$Q$102),IF('ORÇ.GLOBAL P CAIXA'!I300="R",L299,0))),0)</f>
        <v>0</v>
      </c>
      <c r="AZ299" s="75" t="n">
        <f aca="false">IF(AP299&lt;&gt;AR299,(IF('ORÇ.GLOBAL P CAIXA'!I300="",L299*(INFORMAÇÕES!$Q$100/INFORMAÇÕES!$Q$102),IF('ORÇ.GLOBAL P CAIXA'!I300="C",L299,0))),0)</f>
        <v>0</v>
      </c>
      <c r="BA299" s="75" t="n">
        <f aca="false">IF(AP299&lt;&gt;AR299,(IF('ORÇ.GLOBAL P CAIXA'!I300="",L299*INFORMAÇÕES!$U$115,IF('ORÇ.GLOBAL P CAIXA'!I300="CF",L299,0))),0)</f>
        <v>0</v>
      </c>
      <c r="BB299" s="75" t="n">
        <f aca="false">IF(AP299&lt;&gt;AR299,(IF('ORÇ.GLOBAL P CAIXA'!I300="",L299*INFORMAÇÕES!$U$116,IF('ORÇ.GLOBAL P CAIXA'!I300="O",L299,0))),0)</f>
        <v>0</v>
      </c>
      <c r="BC299" s="731" t="n">
        <f aca="false">IF(E299&lt;&gt;0,L299,0)</f>
        <v>0</v>
      </c>
    </row>
    <row r="300" s="174" customFormat="true" ht="14.25" hidden="false" customHeight="false" outlineLevel="0" collapsed="false">
      <c r="A300" s="159" t="n">
        <v>290</v>
      </c>
      <c r="B300" s="160" t="n">
        <f aca="false">'ORÇ.REPROG. P CAIXA'!B302</f>
        <v>0</v>
      </c>
      <c r="C300" s="723" t="n">
        <f aca="false">'ORÇ.REPROG. P CAIXA'!C302</f>
        <v>0</v>
      </c>
      <c r="D300" s="162" t="n">
        <f aca="false">'ORÇ.REPROG. P CAIXA'!D302</f>
        <v>0</v>
      </c>
      <c r="E300" s="163" t="n">
        <f aca="false">IF('BM GLOBAL'!$P$1&lt;&gt;0,'ORÇ.REPROG. P CAIXA'!E302,'ORÇ.REPROG. P CAIXA'!H302)</f>
        <v>0</v>
      </c>
      <c r="F300" s="163" t="n">
        <f aca="false">IF('BM GLOBAL'!$P$1&lt;&gt;0,IF('ORÇ.GLOBAL P CAIXA'!K301=0,'ORÇ.GLOBAL EMPRESA'!G301,'ORÇ.GLOBAL P CAIXA'!F301),'ORÇ.REPROG. P CAIXA'!I302)</f>
        <v>0</v>
      </c>
      <c r="G300" s="163" t="n">
        <f aca="false">IF(E300&lt;&gt;0,ROUND(E300*F300,2),IF(AO300=0,(SUMIF('ORÇ.REPROG. P CAIXA'!$AC$13:$AC$1012,B300,$AO$11:$AO$1010)),AO300))</f>
        <v>0</v>
      </c>
      <c r="H300" s="163" t="n">
        <f aca="false">IF(J300&lt;&gt;0,IF(E300&lt;&gt;0,J300/F300,0),0)</f>
        <v>0</v>
      </c>
      <c r="I300" s="163" t="n">
        <f aca="false">IF(L300&lt;&gt;0,IF(E300&lt;&gt;0,L300/F300,0),0)</f>
        <v>0</v>
      </c>
      <c r="J300" s="163" t="n">
        <f aca="false">IF(E300&lt;&gt;0,ROUND(INDEX($P$11:$AM$1010,$A300,$L$1),2),IF(AX300=0,(SUMIF($AP$11:$AP$1010,B300,$AX$11:$AX$1010)),AX300))</f>
        <v>0</v>
      </c>
      <c r="K300" s="163" t="n">
        <f aca="false">IF(G300=0,0,(J300/G300)*100)</f>
        <v>0</v>
      </c>
      <c r="L300" s="163" t="n">
        <f aca="false">IF(E300&lt;&gt;0,ROUND(IF($L$1=1,SUM(P300),"0")+IF($L$1=2,SUM($P300:Q300),"0")+IF($L$1=3,SUM($P300:R300),"0")+IF($L$1=4,SUM($P300:S300),"0")+IF($L$1=5,SUM($P300:T300),"0")+IF($L$1=6,SUM($P300:U300),"0")+IF($L$1=7,SUM($P300:V300),"0")+IF($L$1=8,SUM($P300:W300),"0")+IF($L$1=9,SUM($P300:X300),"0")+IF($L$1=10,SUM($P300:Y300),"0")+IF($L$1=11,SUM($P300:Z300),"0")+IF($L$1=12,SUM($P300:AA300),"0")+IF($L$1=13,SUM($P300:AB300),"0")+IF($L$1=14,SUM($P300:AC300),"0")+IF($L$1=15,SUM($P300:AD300),"0")+IF($L$1=16,SUM($P300:AE300),"0")+IF($L$1=17,SUM($P300:AF300),"0")+IF($L$1=18,SUM($P300:AG300),"0")+IF($L$1=19,SUM($P300:AH300),"0")+IF($L$1=20,SUM($P300:AI300),"0")+IF($L$1=21,SUM($P300:AJ300),"0")+IF($L$1=22,SUM($P300:AK300),"0")+IF($L$1=23,SUM($P300:AL300),"0")+IF($L$1=24,SUM($P300:AM300),"0"),2),IF(BC300=0,(SUMIF($AP$11:$AP$1010,B300,$BC$11:$BC$1010)),BC300))</f>
        <v>0</v>
      </c>
      <c r="M300" s="163" t="n">
        <f aca="false">IF(G300=0,0,(L300/G300)*100)</f>
        <v>0</v>
      </c>
      <c r="N300" s="168" t="str">
        <f aca="false">IF(B300&gt;0,"ok","ocultar")</f>
        <v>ocultar</v>
      </c>
      <c r="O300" s="650"/>
      <c r="P300" s="724"/>
      <c r="Q300" s="725"/>
      <c r="R300" s="725"/>
      <c r="S300" s="725"/>
      <c r="T300" s="725"/>
      <c r="U300" s="725"/>
      <c r="V300" s="725"/>
      <c r="W300" s="725"/>
      <c r="X300" s="725"/>
      <c r="Y300" s="725"/>
      <c r="Z300" s="725"/>
      <c r="AA300" s="726"/>
      <c r="AB300" s="726"/>
      <c r="AC300" s="726"/>
      <c r="AD300" s="726"/>
      <c r="AE300" s="726"/>
      <c r="AF300" s="726"/>
      <c r="AG300" s="726"/>
      <c r="AH300" s="726"/>
      <c r="AI300" s="726"/>
      <c r="AJ300" s="726"/>
      <c r="AK300" s="726"/>
      <c r="AL300" s="726"/>
      <c r="AM300" s="727"/>
      <c r="AO300" s="728" t="n">
        <f aca="false">IF(E300&lt;&gt;0,G300,0)</f>
        <v>0</v>
      </c>
      <c r="AP300" s="157" t="n">
        <f aca="false">IF(B300=0,AP299,IF(ISNONTEXT(B300)=TRUE(),INT(B300),INT(LEFT(B300,FIND(".",B300)-1))))</f>
        <v>3</v>
      </c>
      <c r="AQ300" s="157" t="str">
        <f aca="false">IF(AQ301=1,1,IF(B300&lt;&gt;0,1,IF(C300&lt;&gt;0,1,IF(D300&lt;&gt;0,1,IF(E300&lt;&gt;0,1,"")))))</f>
        <v/>
      </c>
      <c r="AR300" s="157" t="str">
        <f aca="false">IF(AP300=0," ",IF(AP300&lt;&gt;AP299,AP300," "))</f>
        <v> </v>
      </c>
      <c r="AS300" s="732"/>
      <c r="AT300" s="730" t="n">
        <f aca="false">IF(AP300&lt;&gt;AR300,(IF('ORÇ.GLOBAL P CAIXA'!I301="",J300*(INFORMAÇÕES!$Q$99/INFORMAÇÕES!$Q$102),IF('ORÇ.GLOBAL P CAIXA'!I301="R",J300,0))),0)</f>
        <v>0</v>
      </c>
      <c r="AU300" s="75" t="n">
        <f aca="false">IF(AP300&lt;&gt;AR300,(IF('ORÇ.GLOBAL P CAIXA'!I301="",J300*(INFORMAÇÕES!$Q$100/INFORMAÇÕES!$Q$102),IF('ORÇ.GLOBAL P CAIXA'!I301="C",J300,0))),0)</f>
        <v>0</v>
      </c>
      <c r="AV300" s="75" t="n">
        <f aca="false">IF(AP300&lt;&gt;AR300,(IF('ORÇ.GLOBAL P CAIXA'!I301="",J300*INFORMAÇÕES!$U$115,IF('ORÇ.GLOBAL P CAIXA'!I301="CF",J300,0))),0)</f>
        <v>0</v>
      </c>
      <c r="AW300" s="75" t="n">
        <f aca="false">IF(AP300&lt;&gt;AR300,(IF('ORÇ.GLOBAL P CAIXA'!I301="",J300*INFORMAÇÕES!$U$116,IF('ORÇ.GLOBAL P CAIXA'!I301="O",J300,0))),0)</f>
        <v>0</v>
      </c>
      <c r="AX300" s="731" t="n">
        <f aca="false">IF(E300&lt;&gt;0,J300,0)</f>
        <v>0</v>
      </c>
      <c r="AY300" s="730" t="n">
        <f aca="false">IF(AP300&lt;&gt;AR300,(IF('ORÇ.GLOBAL P CAIXA'!I301="",L300*(INFORMAÇÕES!$Q$99/INFORMAÇÕES!$Q$102),IF('ORÇ.GLOBAL P CAIXA'!I301="R",L300,0))),0)</f>
        <v>0</v>
      </c>
      <c r="AZ300" s="75" t="n">
        <f aca="false">IF(AP300&lt;&gt;AR300,(IF('ORÇ.GLOBAL P CAIXA'!I301="",L300*(INFORMAÇÕES!$Q$100/INFORMAÇÕES!$Q$102),IF('ORÇ.GLOBAL P CAIXA'!I301="C",L300,0))),0)</f>
        <v>0</v>
      </c>
      <c r="BA300" s="75" t="n">
        <f aca="false">IF(AP300&lt;&gt;AR300,(IF('ORÇ.GLOBAL P CAIXA'!I301="",L300*INFORMAÇÕES!$U$115,IF('ORÇ.GLOBAL P CAIXA'!I301="CF",L300,0))),0)</f>
        <v>0</v>
      </c>
      <c r="BB300" s="75" t="n">
        <f aca="false">IF(AP300&lt;&gt;AR300,(IF('ORÇ.GLOBAL P CAIXA'!I301="",L300*INFORMAÇÕES!$U$116,IF('ORÇ.GLOBAL P CAIXA'!I301="O",L300,0))),0)</f>
        <v>0</v>
      </c>
      <c r="BC300" s="731" t="n">
        <f aca="false">IF(E300&lt;&gt;0,L300,0)</f>
        <v>0</v>
      </c>
    </row>
    <row r="301" s="174" customFormat="true" ht="14.25" hidden="false" customHeight="false" outlineLevel="0" collapsed="false">
      <c r="A301" s="159" t="n">
        <v>291</v>
      </c>
      <c r="B301" s="160" t="n">
        <f aca="false">'ORÇ.REPROG. P CAIXA'!B303</f>
        <v>0</v>
      </c>
      <c r="C301" s="723" t="n">
        <f aca="false">'ORÇ.REPROG. P CAIXA'!C303</f>
        <v>0</v>
      </c>
      <c r="D301" s="162" t="n">
        <f aca="false">'ORÇ.REPROG. P CAIXA'!D303</f>
        <v>0</v>
      </c>
      <c r="E301" s="163" t="n">
        <f aca="false">IF('BM GLOBAL'!$P$1&lt;&gt;0,'ORÇ.REPROG. P CAIXA'!E303,'ORÇ.REPROG. P CAIXA'!H303)</f>
        <v>0</v>
      </c>
      <c r="F301" s="163" t="n">
        <f aca="false">IF('BM GLOBAL'!$P$1&lt;&gt;0,IF('ORÇ.GLOBAL P CAIXA'!K302=0,'ORÇ.GLOBAL EMPRESA'!G302,'ORÇ.GLOBAL P CAIXA'!F302),'ORÇ.REPROG. P CAIXA'!I303)</f>
        <v>0</v>
      </c>
      <c r="G301" s="163" t="n">
        <f aca="false">IF(E301&lt;&gt;0,ROUND(E301*F301,2),IF(AO301=0,(SUMIF('ORÇ.REPROG. P CAIXA'!$AC$13:$AC$1012,B301,$AO$11:$AO$1010)),AO301))</f>
        <v>0</v>
      </c>
      <c r="H301" s="163" t="n">
        <f aca="false">IF(J301&lt;&gt;0,IF(E301&lt;&gt;0,J301/F301,0),0)</f>
        <v>0</v>
      </c>
      <c r="I301" s="163" t="n">
        <f aca="false">IF(L301&lt;&gt;0,IF(E301&lt;&gt;0,L301/F301,0),0)</f>
        <v>0</v>
      </c>
      <c r="J301" s="163" t="n">
        <f aca="false">IF(E301&lt;&gt;0,ROUND(INDEX($P$11:$AM$1010,$A301,$L$1),2),IF(AX301=0,(SUMIF($AP$11:$AP$1010,B301,$AX$11:$AX$1010)),AX301))</f>
        <v>0</v>
      </c>
      <c r="K301" s="163" t="n">
        <f aca="false">IF(G301=0,0,(J301/G301)*100)</f>
        <v>0</v>
      </c>
      <c r="L301" s="163" t="n">
        <f aca="false">IF(E301&lt;&gt;0,ROUND(IF($L$1=1,SUM(P301),"0")+IF($L$1=2,SUM($P301:Q301),"0")+IF($L$1=3,SUM($P301:R301),"0")+IF($L$1=4,SUM($P301:S301),"0")+IF($L$1=5,SUM($P301:T301),"0")+IF($L$1=6,SUM($P301:U301),"0")+IF($L$1=7,SUM($P301:V301),"0")+IF($L$1=8,SUM($P301:W301),"0")+IF($L$1=9,SUM($P301:X301),"0")+IF($L$1=10,SUM($P301:Y301),"0")+IF($L$1=11,SUM($P301:Z301),"0")+IF($L$1=12,SUM($P301:AA301),"0")+IF($L$1=13,SUM($P301:AB301),"0")+IF($L$1=14,SUM($P301:AC301),"0")+IF($L$1=15,SUM($P301:AD301),"0")+IF($L$1=16,SUM($P301:AE301),"0")+IF($L$1=17,SUM($P301:AF301),"0")+IF($L$1=18,SUM($P301:AG301),"0")+IF($L$1=19,SUM($P301:AH301),"0")+IF($L$1=20,SUM($P301:AI301),"0")+IF($L$1=21,SUM($P301:AJ301),"0")+IF($L$1=22,SUM($P301:AK301),"0")+IF($L$1=23,SUM($P301:AL301),"0")+IF($L$1=24,SUM($P301:AM301),"0"),2),IF(BC301=0,(SUMIF($AP$11:$AP$1010,B301,$BC$11:$BC$1010)),BC301))</f>
        <v>0</v>
      </c>
      <c r="M301" s="163" t="n">
        <f aca="false">IF(G301=0,0,(L301/G301)*100)</f>
        <v>0</v>
      </c>
      <c r="N301" s="168" t="str">
        <f aca="false">IF(B301&gt;0,"ok","ocultar")</f>
        <v>ocultar</v>
      </c>
      <c r="O301" s="650"/>
      <c r="P301" s="724"/>
      <c r="Q301" s="725"/>
      <c r="R301" s="725"/>
      <c r="S301" s="725"/>
      <c r="T301" s="725"/>
      <c r="U301" s="725"/>
      <c r="V301" s="725"/>
      <c r="W301" s="725"/>
      <c r="X301" s="725"/>
      <c r="Y301" s="725"/>
      <c r="Z301" s="725"/>
      <c r="AA301" s="726"/>
      <c r="AB301" s="726"/>
      <c r="AC301" s="726"/>
      <c r="AD301" s="726"/>
      <c r="AE301" s="726"/>
      <c r="AF301" s="726"/>
      <c r="AG301" s="726"/>
      <c r="AH301" s="726"/>
      <c r="AI301" s="726"/>
      <c r="AJ301" s="726"/>
      <c r="AK301" s="726"/>
      <c r="AL301" s="726"/>
      <c r="AM301" s="727"/>
      <c r="AO301" s="728" t="n">
        <f aca="false">IF(E301&lt;&gt;0,G301,0)</f>
        <v>0</v>
      </c>
      <c r="AP301" s="157" t="n">
        <f aca="false">IF(B301=0,AP300,IF(ISNONTEXT(B301)=TRUE(),INT(B301),INT(LEFT(B301,FIND(".",B301)-1))))</f>
        <v>3</v>
      </c>
      <c r="AQ301" s="157" t="str">
        <f aca="false">IF(AQ302=1,1,IF(B301&lt;&gt;0,1,IF(C301&lt;&gt;0,1,IF(D301&lt;&gt;0,1,IF(E301&lt;&gt;0,1,"")))))</f>
        <v/>
      </c>
      <c r="AR301" s="157" t="str">
        <f aca="false">IF(AP301=0," ",IF(AP301&lt;&gt;AP300,AP301," "))</f>
        <v> </v>
      </c>
      <c r="AS301" s="732"/>
      <c r="AT301" s="730" t="n">
        <f aca="false">IF(AP301&lt;&gt;AR301,(IF('ORÇ.GLOBAL P CAIXA'!I302="",J301*(INFORMAÇÕES!$Q$99/INFORMAÇÕES!$Q$102),IF('ORÇ.GLOBAL P CAIXA'!I302="R",J301,0))),0)</f>
        <v>0</v>
      </c>
      <c r="AU301" s="75" t="n">
        <f aca="false">IF(AP301&lt;&gt;AR301,(IF('ORÇ.GLOBAL P CAIXA'!I302="",J301*(INFORMAÇÕES!$Q$100/INFORMAÇÕES!$Q$102),IF('ORÇ.GLOBAL P CAIXA'!I302="C",J301,0))),0)</f>
        <v>0</v>
      </c>
      <c r="AV301" s="75" t="n">
        <f aca="false">IF(AP301&lt;&gt;AR301,(IF('ORÇ.GLOBAL P CAIXA'!I302="",J301*INFORMAÇÕES!$U$115,IF('ORÇ.GLOBAL P CAIXA'!I302="CF",J301,0))),0)</f>
        <v>0</v>
      </c>
      <c r="AW301" s="75" t="n">
        <f aca="false">IF(AP301&lt;&gt;AR301,(IF('ORÇ.GLOBAL P CAIXA'!I302="",J301*INFORMAÇÕES!$U$116,IF('ORÇ.GLOBAL P CAIXA'!I302="O",J301,0))),0)</f>
        <v>0</v>
      </c>
      <c r="AX301" s="731" t="n">
        <f aca="false">IF(E301&lt;&gt;0,J301,0)</f>
        <v>0</v>
      </c>
      <c r="AY301" s="730" t="n">
        <f aca="false">IF(AP301&lt;&gt;AR301,(IF('ORÇ.GLOBAL P CAIXA'!I302="",L301*(INFORMAÇÕES!$Q$99/INFORMAÇÕES!$Q$102),IF('ORÇ.GLOBAL P CAIXA'!I302="R",L301,0))),0)</f>
        <v>0</v>
      </c>
      <c r="AZ301" s="75" t="n">
        <f aca="false">IF(AP301&lt;&gt;AR301,(IF('ORÇ.GLOBAL P CAIXA'!I302="",L301*(INFORMAÇÕES!$Q$100/INFORMAÇÕES!$Q$102),IF('ORÇ.GLOBAL P CAIXA'!I302="C",L301,0))),0)</f>
        <v>0</v>
      </c>
      <c r="BA301" s="75" t="n">
        <f aca="false">IF(AP301&lt;&gt;AR301,(IF('ORÇ.GLOBAL P CAIXA'!I302="",L301*INFORMAÇÕES!$U$115,IF('ORÇ.GLOBAL P CAIXA'!I302="CF",L301,0))),0)</f>
        <v>0</v>
      </c>
      <c r="BB301" s="75" t="n">
        <f aca="false">IF(AP301&lt;&gt;AR301,(IF('ORÇ.GLOBAL P CAIXA'!I302="",L301*INFORMAÇÕES!$U$116,IF('ORÇ.GLOBAL P CAIXA'!I302="O",L301,0))),0)</f>
        <v>0</v>
      </c>
      <c r="BC301" s="731" t="n">
        <f aca="false">IF(E301&lt;&gt;0,L301,0)</f>
        <v>0</v>
      </c>
    </row>
    <row r="302" s="174" customFormat="true" ht="14.25" hidden="false" customHeight="false" outlineLevel="0" collapsed="false">
      <c r="A302" s="159" t="n">
        <v>292</v>
      </c>
      <c r="B302" s="160" t="n">
        <f aca="false">'ORÇ.REPROG. P CAIXA'!B304</f>
        <v>0</v>
      </c>
      <c r="C302" s="723" t="n">
        <f aca="false">'ORÇ.REPROG. P CAIXA'!C304</f>
        <v>0</v>
      </c>
      <c r="D302" s="162" t="n">
        <f aca="false">'ORÇ.REPROG. P CAIXA'!D304</f>
        <v>0</v>
      </c>
      <c r="E302" s="163" t="n">
        <f aca="false">IF('BM GLOBAL'!$P$1&lt;&gt;0,'ORÇ.REPROG. P CAIXA'!E304,'ORÇ.REPROG. P CAIXA'!H304)</f>
        <v>0</v>
      </c>
      <c r="F302" s="163" t="n">
        <f aca="false">IF('BM GLOBAL'!$P$1&lt;&gt;0,IF('ORÇ.GLOBAL P CAIXA'!K303=0,'ORÇ.GLOBAL EMPRESA'!G303,'ORÇ.GLOBAL P CAIXA'!F303),'ORÇ.REPROG. P CAIXA'!I304)</f>
        <v>0</v>
      </c>
      <c r="G302" s="163" t="n">
        <f aca="false">IF(E302&lt;&gt;0,ROUND(E302*F302,2),IF(AO302=0,(SUMIF('ORÇ.REPROG. P CAIXA'!$AC$13:$AC$1012,B302,$AO$11:$AO$1010)),AO302))</f>
        <v>0</v>
      </c>
      <c r="H302" s="163" t="n">
        <f aca="false">IF(J302&lt;&gt;0,IF(E302&lt;&gt;0,J302/F302,0),0)</f>
        <v>0</v>
      </c>
      <c r="I302" s="163" t="n">
        <f aca="false">IF(L302&lt;&gt;0,IF(E302&lt;&gt;0,L302/F302,0),0)</f>
        <v>0</v>
      </c>
      <c r="J302" s="163" t="n">
        <f aca="false">IF(E302&lt;&gt;0,ROUND(INDEX($P$11:$AM$1010,$A302,$L$1),2),IF(AX302=0,(SUMIF($AP$11:$AP$1010,B302,$AX$11:$AX$1010)),AX302))</f>
        <v>0</v>
      </c>
      <c r="K302" s="163" t="n">
        <f aca="false">IF(G302=0,0,(J302/G302)*100)</f>
        <v>0</v>
      </c>
      <c r="L302" s="163" t="n">
        <f aca="false">IF(E302&lt;&gt;0,ROUND(IF($L$1=1,SUM(P302),"0")+IF($L$1=2,SUM($P302:Q302),"0")+IF($L$1=3,SUM($P302:R302),"0")+IF($L$1=4,SUM($P302:S302),"0")+IF($L$1=5,SUM($P302:T302),"0")+IF($L$1=6,SUM($P302:U302),"0")+IF($L$1=7,SUM($P302:V302),"0")+IF($L$1=8,SUM($P302:W302),"0")+IF($L$1=9,SUM($P302:X302),"0")+IF($L$1=10,SUM($P302:Y302),"0")+IF($L$1=11,SUM($P302:Z302),"0")+IF($L$1=12,SUM($P302:AA302),"0")+IF($L$1=13,SUM($P302:AB302),"0")+IF($L$1=14,SUM($P302:AC302),"0")+IF($L$1=15,SUM($P302:AD302),"0")+IF($L$1=16,SUM($P302:AE302),"0")+IF($L$1=17,SUM($P302:AF302),"0")+IF($L$1=18,SUM($P302:AG302),"0")+IF($L$1=19,SUM($P302:AH302),"0")+IF($L$1=20,SUM($P302:AI302),"0")+IF($L$1=21,SUM($P302:AJ302),"0")+IF($L$1=22,SUM($P302:AK302),"0")+IF($L$1=23,SUM($P302:AL302),"0")+IF($L$1=24,SUM($P302:AM302),"0"),2),IF(BC302=0,(SUMIF($AP$11:$AP$1010,B302,$BC$11:$BC$1010)),BC302))</f>
        <v>0</v>
      </c>
      <c r="M302" s="163" t="n">
        <f aca="false">IF(G302=0,0,(L302/G302)*100)</f>
        <v>0</v>
      </c>
      <c r="N302" s="168" t="str">
        <f aca="false">IF(B302&gt;0,"ok","ocultar")</f>
        <v>ocultar</v>
      </c>
      <c r="O302" s="650"/>
      <c r="P302" s="724"/>
      <c r="Q302" s="725"/>
      <c r="R302" s="725"/>
      <c r="S302" s="725"/>
      <c r="T302" s="725"/>
      <c r="U302" s="725"/>
      <c r="V302" s="725"/>
      <c r="W302" s="725"/>
      <c r="X302" s="725"/>
      <c r="Y302" s="725"/>
      <c r="Z302" s="725"/>
      <c r="AA302" s="726"/>
      <c r="AB302" s="726"/>
      <c r="AC302" s="726"/>
      <c r="AD302" s="726"/>
      <c r="AE302" s="726"/>
      <c r="AF302" s="726"/>
      <c r="AG302" s="726"/>
      <c r="AH302" s="726"/>
      <c r="AI302" s="726"/>
      <c r="AJ302" s="726"/>
      <c r="AK302" s="726"/>
      <c r="AL302" s="726"/>
      <c r="AM302" s="727"/>
      <c r="AO302" s="728" t="n">
        <f aca="false">IF(E302&lt;&gt;0,G302,0)</f>
        <v>0</v>
      </c>
      <c r="AP302" s="157" t="n">
        <f aca="false">IF(B302=0,AP301,IF(ISNONTEXT(B302)=TRUE(),INT(B302),INT(LEFT(B302,FIND(".",B302)-1))))</f>
        <v>3</v>
      </c>
      <c r="AQ302" s="157" t="str">
        <f aca="false">IF(AQ303=1,1,IF(B302&lt;&gt;0,1,IF(C302&lt;&gt;0,1,IF(D302&lt;&gt;0,1,IF(E302&lt;&gt;0,1,"")))))</f>
        <v/>
      </c>
      <c r="AR302" s="157" t="str">
        <f aca="false">IF(AP302=0," ",IF(AP302&lt;&gt;AP301,AP302," "))</f>
        <v> </v>
      </c>
      <c r="AS302" s="732"/>
      <c r="AT302" s="730" t="n">
        <f aca="false">IF(AP302&lt;&gt;AR302,(IF('ORÇ.GLOBAL P CAIXA'!I303="",J302*(INFORMAÇÕES!$Q$99/INFORMAÇÕES!$Q$102),IF('ORÇ.GLOBAL P CAIXA'!I303="R",J302,0))),0)</f>
        <v>0</v>
      </c>
      <c r="AU302" s="75" t="n">
        <f aca="false">IF(AP302&lt;&gt;AR302,(IF('ORÇ.GLOBAL P CAIXA'!I303="",J302*(INFORMAÇÕES!$Q$100/INFORMAÇÕES!$Q$102),IF('ORÇ.GLOBAL P CAIXA'!I303="C",J302,0))),0)</f>
        <v>0</v>
      </c>
      <c r="AV302" s="75" t="n">
        <f aca="false">IF(AP302&lt;&gt;AR302,(IF('ORÇ.GLOBAL P CAIXA'!I303="",J302*INFORMAÇÕES!$U$115,IF('ORÇ.GLOBAL P CAIXA'!I303="CF",J302,0))),0)</f>
        <v>0</v>
      </c>
      <c r="AW302" s="75" t="n">
        <f aca="false">IF(AP302&lt;&gt;AR302,(IF('ORÇ.GLOBAL P CAIXA'!I303="",J302*INFORMAÇÕES!$U$116,IF('ORÇ.GLOBAL P CAIXA'!I303="O",J302,0))),0)</f>
        <v>0</v>
      </c>
      <c r="AX302" s="731" t="n">
        <f aca="false">IF(E302&lt;&gt;0,J302,0)</f>
        <v>0</v>
      </c>
      <c r="AY302" s="730" t="n">
        <f aca="false">IF(AP302&lt;&gt;AR302,(IF('ORÇ.GLOBAL P CAIXA'!I303="",L302*(INFORMAÇÕES!$Q$99/INFORMAÇÕES!$Q$102),IF('ORÇ.GLOBAL P CAIXA'!I303="R",L302,0))),0)</f>
        <v>0</v>
      </c>
      <c r="AZ302" s="75" t="n">
        <f aca="false">IF(AP302&lt;&gt;AR302,(IF('ORÇ.GLOBAL P CAIXA'!I303="",L302*(INFORMAÇÕES!$Q$100/INFORMAÇÕES!$Q$102),IF('ORÇ.GLOBAL P CAIXA'!I303="C",L302,0))),0)</f>
        <v>0</v>
      </c>
      <c r="BA302" s="75" t="n">
        <f aca="false">IF(AP302&lt;&gt;AR302,(IF('ORÇ.GLOBAL P CAIXA'!I303="",L302*INFORMAÇÕES!$U$115,IF('ORÇ.GLOBAL P CAIXA'!I303="CF",L302,0))),0)</f>
        <v>0</v>
      </c>
      <c r="BB302" s="75" t="n">
        <f aca="false">IF(AP302&lt;&gt;AR302,(IF('ORÇ.GLOBAL P CAIXA'!I303="",L302*INFORMAÇÕES!$U$116,IF('ORÇ.GLOBAL P CAIXA'!I303="O",L302,0))),0)</f>
        <v>0</v>
      </c>
      <c r="BC302" s="731" t="n">
        <f aca="false">IF(E302&lt;&gt;0,L302,0)</f>
        <v>0</v>
      </c>
    </row>
    <row r="303" s="174" customFormat="true" ht="14.25" hidden="false" customHeight="false" outlineLevel="0" collapsed="false">
      <c r="A303" s="159" t="n">
        <v>293</v>
      </c>
      <c r="B303" s="160" t="n">
        <f aca="false">'ORÇ.REPROG. P CAIXA'!B305</f>
        <v>0</v>
      </c>
      <c r="C303" s="723" t="n">
        <f aca="false">'ORÇ.REPROG. P CAIXA'!C305</f>
        <v>0</v>
      </c>
      <c r="D303" s="162" t="n">
        <f aca="false">'ORÇ.REPROG. P CAIXA'!D305</f>
        <v>0</v>
      </c>
      <c r="E303" s="163" t="n">
        <f aca="false">IF('BM GLOBAL'!$P$1&lt;&gt;0,'ORÇ.REPROG. P CAIXA'!E305,'ORÇ.REPROG. P CAIXA'!H305)</f>
        <v>0</v>
      </c>
      <c r="F303" s="163" t="n">
        <f aca="false">IF('BM GLOBAL'!$P$1&lt;&gt;0,IF('ORÇ.GLOBAL P CAIXA'!K304=0,'ORÇ.GLOBAL EMPRESA'!G304,'ORÇ.GLOBAL P CAIXA'!F304),'ORÇ.REPROG. P CAIXA'!I305)</f>
        <v>0</v>
      </c>
      <c r="G303" s="163" t="n">
        <f aca="false">IF(E303&lt;&gt;0,ROUND(E303*F303,2),IF(AO303=0,(SUMIF('ORÇ.REPROG. P CAIXA'!$AC$13:$AC$1012,B303,$AO$11:$AO$1010)),AO303))</f>
        <v>0</v>
      </c>
      <c r="H303" s="163" t="n">
        <f aca="false">IF(J303&lt;&gt;0,IF(E303&lt;&gt;0,J303/F303,0),0)</f>
        <v>0</v>
      </c>
      <c r="I303" s="163" t="n">
        <f aca="false">IF(L303&lt;&gt;0,IF(E303&lt;&gt;0,L303/F303,0),0)</f>
        <v>0</v>
      </c>
      <c r="J303" s="163" t="n">
        <f aca="false">IF(E303&lt;&gt;0,ROUND(INDEX($P$11:$AM$1010,$A303,$L$1),2),IF(AX303=0,(SUMIF($AP$11:$AP$1010,B303,$AX$11:$AX$1010)),AX303))</f>
        <v>0</v>
      </c>
      <c r="K303" s="163" t="n">
        <f aca="false">IF(G303=0,0,(J303/G303)*100)</f>
        <v>0</v>
      </c>
      <c r="L303" s="163" t="n">
        <f aca="false">IF(E303&lt;&gt;0,ROUND(IF($L$1=1,SUM(P303),"0")+IF($L$1=2,SUM($P303:Q303),"0")+IF($L$1=3,SUM($P303:R303),"0")+IF($L$1=4,SUM($P303:S303),"0")+IF($L$1=5,SUM($P303:T303),"0")+IF($L$1=6,SUM($P303:U303),"0")+IF($L$1=7,SUM($P303:V303),"0")+IF($L$1=8,SUM($P303:W303),"0")+IF($L$1=9,SUM($P303:X303),"0")+IF($L$1=10,SUM($P303:Y303),"0")+IF($L$1=11,SUM($P303:Z303),"0")+IF($L$1=12,SUM($P303:AA303),"0")+IF($L$1=13,SUM($P303:AB303),"0")+IF($L$1=14,SUM($P303:AC303),"0")+IF($L$1=15,SUM($P303:AD303),"0")+IF($L$1=16,SUM($P303:AE303),"0")+IF($L$1=17,SUM($P303:AF303),"0")+IF($L$1=18,SUM($P303:AG303),"0")+IF($L$1=19,SUM($P303:AH303),"0")+IF($L$1=20,SUM($P303:AI303),"0")+IF($L$1=21,SUM($P303:AJ303),"0")+IF($L$1=22,SUM($P303:AK303),"0")+IF($L$1=23,SUM($P303:AL303),"0")+IF($L$1=24,SUM($P303:AM303),"0"),2),IF(BC303=0,(SUMIF($AP$11:$AP$1010,B303,$BC$11:$BC$1010)),BC303))</f>
        <v>0</v>
      </c>
      <c r="M303" s="163" t="n">
        <f aca="false">IF(G303=0,0,(L303/G303)*100)</f>
        <v>0</v>
      </c>
      <c r="N303" s="168" t="str">
        <f aca="false">IF(B303&gt;0,"ok","ocultar")</f>
        <v>ocultar</v>
      </c>
      <c r="O303" s="650"/>
      <c r="P303" s="724"/>
      <c r="Q303" s="725"/>
      <c r="R303" s="725"/>
      <c r="S303" s="725"/>
      <c r="T303" s="725"/>
      <c r="U303" s="725"/>
      <c r="V303" s="725"/>
      <c r="W303" s="725"/>
      <c r="X303" s="725"/>
      <c r="Y303" s="725"/>
      <c r="Z303" s="725"/>
      <c r="AA303" s="726"/>
      <c r="AB303" s="726"/>
      <c r="AC303" s="726"/>
      <c r="AD303" s="726"/>
      <c r="AE303" s="726"/>
      <c r="AF303" s="726"/>
      <c r="AG303" s="726"/>
      <c r="AH303" s="726"/>
      <c r="AI303" s="726"/>
      <c r="AJ303" s="726"/>
      <c r="AK303" s="726"/>
      <c r="AL303" s="726"/>
      <c r="AM303" s="727"/>
      <c r="AO303" s="728" t="n">
        <f aca="false">IF(E303&lt;&gt;0,G303,0)</f>
        <v>0</v>
      </c>
      <c r="AP303" s="157" t="n">
        <f aca="false">IF(B303=0,AP302,IF(ISNONTEXT(B303)=TRUE(),INT(B303),INT(LEFT(B303,FIND(".",B303)-1))))</f>
        <v>3</v>
      </c>
      <c r="AQ303" s="157" t="str">
        <f aca="false">IF(AQ304=1,1,IF(B303&lt;&gt;0,1,IF(C303&lt;&gt;0,1,IF(D303&lt;&gt;0,1,IF(E303&lt;&gt;0,1,"")))))</f>
        <v/>
      </c>
      <c r="AR303" s="157" t="str">
        <f aca="false">IF(AP303=0," ",IF(AP303&lt;&gt;AP302,AP303," "))</f>
        <v> </v>
      </c>
      <c r="AS303" s="732"/>
      <c r="AT303" s="730" t="n">
        <f aca="false">IF(AP303&lt;&gt;AR303,(IF('ORÇ.GLOBAL P CAIXA'!I304="",J303*(INFORMAÇÕES!$Q$99/INFORMAÇÕES!$Q$102),IF('ORÇ.GLOBAL P CAIXA'!I304="R",J303,0))),0)</f>
        <v>0</v>
      </c>
      <c r="AU303" s="75" t="n">
        <f aca="false">IF(AP303&lt;&gt;AR303,(IF('ORÇ.GLOBAL P CAIXA'!I304="",J303*(INFORMAÇÕES!$Q$100/INFORMAÇÕES!$Q$102),IF('ORÇ.GLOBAL P CAIXA'!I304="C",J303,0))),0)</f>
        <v>0</v>
      </c>
      <c r="AV303" s="75" t="n">
        <f aca="false">IF(AP303&lt;&gt;AR303,(IF('ORÇ.GLOBAL P CAIXA'!I304="",J303*INFORMAÇÕES!$U$115,IF('ORÇ.GLOBAL P CAIXA'!I304="CF",J303,0))),0)</f>
        <v>0</v>
      </c>
      <c r="AW303" s="75" t="n">
        <f aca="false">IF(AP303&lt;&gt;AR303,(IF('ORÇ.GLOBAL P CAIXA'!I304="",J303*INFORMAÇÕES!$U$116,IF('ORÇ.GLOBAL P CAIXA'!I304="O",J303,0))),0)</f>
        <v>0</v>
      </c>
      <c r="AX303" s="731" t="n">
        <f aca="false">IF(E303&lt;&gt;0,J303,0)</f>
        <v>0</v>
      </c>
      <c r="AY303" s="730" t="n">
        <f aca="false">IF(AP303&lt;&gt;AR303,(IF('ORÇ.GLOBAL P CAIXA'!I304="",L303*(INFORMAÇÕES!$Q$99/INFORMAÇÕES!$Q$102),IF('ORÇ.GLOBAL P CAIXA'!I304="R",L303,0))),0)</f>
        <v>0</v>
      </c>
      <c r="AZ303" s="75" t="n">
        <f aca="false">IF(AP303&lt;&gt;AR303,(IF('ORÇ.GLOBAL P CAIXA'!I304="",L303*(INFORMAÇÕES!$Q$100/INFORMAÇÕES!$Q$102),IF('ORÇ.GLOBAL P CAIXA'!I304="C",L303,0))),0)</f>
        <v>0</v>
      </c>
      <c r="BA303" s="75" t="n">
        <f aca="false">IF(AP303&lt;&gt;AR303,(IF('ORÇ.GLOBAL P CAIXA'!I304="",L303*INFORMAÇÕES!$U$115,IF('ORÇ.GLOBAL P CAIXA'!I304="CF",L303,0))),0)</f>
        <v>0</v>
      </c>
      <c r="BB303" s="75" t="n">
        <f aca="false">IF(AP303&lt;&gt;AR303,(IF('ORÇ.GLOBAL P CAIXA'!I304="",L303*INFORMAÇÕES!$U$116,IF('ORÇ.GLOBAL P CAIXA'!I304="O",L303,0))),0)</f>
        <v>0</v>
      </c>
      <c r="BC303" s="731" t="n">
        <f aca="false">IF(E303&lt;&gt;0,L303,0)</f>
        <v>0</v>
      </c>
    </row>
    <row r="304" s="174" customFormat="true" ht="14.25" hidden="false" customHeight="false" outlineLevel="0" collapsed="false">
      <c r="A304" s="159" t="n">
        <v>294</v>
      </c>
      <c r="B304" s="160" t="n">
        <f aca="false">'ORÇ.REPROG. P CAIXA'!B306</f>
        <v>0</v>
      </c>
      <c r="C304" s="723" t="n">
        <f aca="false">'ORÇ.REPROG. P CAIXA'!C306</f>
        <v>0</v>
      </c>
      <c r="D304" s="162" t="n">
        <f aca="false">'ORÇ.REPROG. P CAIXA'!D306</f>
        <v>0</v>
      </c>
      <c r="E304" s="163" t="n">
        <f aca="false">IF('BM GLOBAL'!$P$1&lt;&gt;0,'ORÇ.REPROG. P CAIXA'!E306,'ORÇ.REPROG. P CAIXA'!H306)</f>
        <v>0</v>
      </c>
      <c r="F304" s="163" t="n">
        <f aca="false">IF('BM GLOBAL'!$P$1&lt;&gt;0,IF('ORÇ.GLOBAL P CAIXA'!K305=0,'ORÇ.GLOBAL EMPRESA'!G305,'ORÇ.GLOBAL P CAIXA'!F305),'ORÇ.REPROG. P CAIXA'!I306)</f>
        <v>0</v>
      </c>
      <c r="G304" s="163" t="n">
        <f aca="false">IF(E304&lt;&gt;0,ROUND(E304*F304,2),IF(AO304=0,(SUMIF('ORÇ.REPROG. P CAIXA'!$AC$13:$AC$1012,B304,$AO$11:$AO$1010)),AO304))</f>
        <v>0</v>
      </c>
      <c r="H304" s="163" t="n">
        <f aca="false">IF(J304&lt;&gt;0,IF(E304&lt;&gt;0,J304/F304,0),0)</f>
        <v>0</v>
      </c>
      <c r="I304" s="163" t="n">
        <f aca="false">IF(L304&lt;&gt;0,IF(E304&lt;&gt;0,L304/F304,0),0)</f>
        <v>0</v>
      </c>
      <c r="J304" s="163" t="n">
        <f aca="false">IF(E304&lt;&gt;0,ROUND(INDEX($P$11:$AM$1010,$A304,$L$1),2),IF(AX304=0,(SUMIF($AP$11:$AP$1010,B304,$AX$11:$AX$1010)),AX304))</f>
        <v>0</v>
      </c>
      <c r="K304" s="163" t="n">
        <f aca="false">IF(G304=0,0,(J304/G304)*100)</f>
        <v>0</v>
      </c>
      <c r="L304" s="163" t="n">
        <f aca="false">IF(E304&lt;&gt;0,ROUND(IF($L$1=1,SUM(P304),"0")+IF($L$1=2,SUM($P304:Q304),"0")+IF($L$1=3,SUM($P304:R304),"0")+IF($L$1=4,SUM($P304:S304),"0")+IF($L$1=5,SUM($P304:T304),"0")+IF($L$1=6,SUM($P304:U304),"0")+IF($L$1=7,SUM($P304:V304),"0")+IF($L$1=8,SUM($P304:W304),"0")+IF($L$1=9,SUM($P304:X304),"0")+IF($L$1=10,SUM($P304:Y304),"0")+IF($L$1=11,SUM($P304:Z304),"0")+IF($L$1=12,SUM($P304:AA304),"0")+IF($L$1=13,SUM($P304:AB304),"0")+IF($L$1=14,SUM($P304:AC304),"0")+IF($L$1=15,SUM($P304:AD304),"0")+IF($L$1=16,SUM($P304:AE304),"0")+IF($L$1=17,SUM($P304:AF304),"0")+IF($L$1=18,SUM($P304:AG304),"0")+IF($L$1=19,SUM($P304:AH304),"0")+IF($L$1=20,SUM($P304:AI304),"0")+IF($L$1=21,SUM($P304:AJ304),"0")+IF($L$1=22,SUM($P304:AK304),"0")+IF($L$1=23,SUM($P304:AL304),"0")+IF($L$1=24,SUM($P304:AM304),"0"),2),IF(BC304=0,(SUMIF($AP$11:$AP$1010,B304,$BC$11:$BC$1010)),BC304))</f>
        <v>0</v>
      </c>
      <c r="M304" s="163" t="n">
        <f aca="false">IF(G304=0,0,(L304/G304)*100)</f>
        <v>0</v>
      </c>
      <c r="N304" s="168" t="str">
        <f aca="false">IF(B304&gt;0,"ok","ocultar")</f>
        <v>ocultar</v>
      </c>
      <c r="O304" s="650"/>
      <c r="P304" s="724"/>
      <c r="Q304" s="725"/>
      <c r="R304" s="725"/>
      <c r="S304" s="725"/>
      <c r="T304" s="725"/>
      <c r="U304" s="725"/>
      <c r="V304" s="725"/>
      <c r="W304" s="725"/>
      <c r="X304" s="725"/>
      <c r="Y304" s="725"/>
      <c r="Z304" s="725"/>
      <c r="AA304" s="726"/>
      <c r="AB304" s="726"/>
      <c r="AC304" s="726"/>
      <c r="AD304" s="726"/>
      <c r="AE304" s="726"/>
      <c r="AF304" s="726"/>
      <c r="AG304" s="726"/>
      <c r="AH304" s="726"/>
      <c r="AI304" s="726"/>
      <c r="AJ304" s="726"/>
      <c r="AK304" s="726"/>
      <c r="AL304" s="726"/>
      <c r="AM304" s="727"/>
      <c r="AO304" s="728" t="n">
        <f aca="false">IF(E304&lt;&gt;0,G304,0)</f>
        <v>0</v>
      </c>
      <c r="AP304" s="157" t="n">
        <f aca="false">IF(B304=0,AP303,IF(ISNONTEXT(B304)=TRUE(),INT(B304),INT(LEFT(B304,FIND(".",B304)-1))))</f>
        <v>3</v>
      </c>
      <c r="AQ304" s="157" t="str">
        <f aca="false">IF(AQ305=1,1,IF(B304&lt;&gt;0,1,IF(C304&lt;&gt;0,1,IF(D304&lt;&gt;0,1,IF(E304&lt;&gt;0,1,"")))))</f>
        <v/>
      </c>
      <c r="AR304" s="157" t="str">
        <f aca="false">IF(AP304=0," ",IF(AP304&lt;&gt;AP303,AP304," "))</f>
        <v> </v>
      </c>
      <c r="AS304" s="732"/>
      <c r="AT304" s="730" t="n">
        <f aca="false">IF(AP304&lt;&gt;AR304,(IF('ORÇ.GLOBAL P CAIXA'!I305="",J304*(INFORMAÇÕES!$Q$99/INFORMAÇÕES!$Q$102),IF('ORÇ.GLOBAL P CAIXA'!I305="R",J304,0))),0)</f>
        <v>0</v>
      </c>
      <c r="AU304" s="75" t="n">
        <f aca="false">IF(AP304&lt;&gt;AR304,(IF('ORÇ.GLOBAL P CAIXA'!I305="",J304*(INFORMAÇÕES!$Q$100/INFORMAÇÕES!$Q$102),IF('ORÇ.GLOBAL P CAIXA'!I305="C",J304,0))),0)</f>
        <v>0</v>
      </c>
      <c r="AV304" s="75" t="n">
        <f aca="false">IF(AP304&lt;&gt;AR304,(IF('ORÇ.GLOBAL P CAIXA'!I305="",J304*INFORMAÇÕES!$U$115,IF('ORÇ.GLOBAL P CAIXA'!I305="CF",J304,0))),0)</f>
        <v>0</v>
      </c>
      <c r="AW304" s="75" t="n">
        <f aca="false">IF(AP304&lt;&gt;AR304,(IF('ORÇ.GLOBAL P CAIXA'!I305="",J304*INFORMAÇÕES!$U$116,IF('ORÇ.GLOBAL P CAIXA'!I305="O",J304,0))),0)</f>
        <v>0</v>
      </c>
      <c r="AX304" s="731" t="n">
        <f aca="false">IF(E304&lt;&gt;0,J304,0)</f>
        <v>0</v>
      </c>
      <c r="AY304" s="730" t="n">
        <f aca="false">IF(AP304&lt;&gt;AR304,(IF('ORÇ.GLOBAL P CAIXA'!I305="",L304*(INFORMAÇÕES!$Q$99/INFORMAÇÕES!$Q$102),IF('ORÇ.GLOBAL P CAIXA'!I305="R",L304,0))),0)</f>
        <v>0</v>
      </c>
      <c r="AZ304" s="75" t="n">
        <f aca="false">IF(AP304&lt;&gt;AR304,(IF('ORÇ.GLOBAL P CAIXA'!I305="",L304*(INFORMAÇÕES!$Q$100/INFORMAÇÕES!$Q$102),IF('ORÇ.GLOBAL P CAIXA'!I305="C",L304,0))),0)</f>
        <v>0</v>
      </c>
      <c r="BA304" s="75" t="n">
        <f aca="false">IF(AP304&lt;&gt;AR304,(IF('ORÇ.GLOBAL P CAIXA'!I305="",L304*INFORMAÇÕES!$U$115,IF('ORÇ.GLOBAL P CAIXA'!I305="CF",L304,0))),0)</f>
        <v>0</v>
      </c>
      <c r="BB304" s="75" t="n">
        <f aca="false">IF(AP304&lt;&gt;AR304,(IF('ORÇ.GLOBAL P CAIXA'!I305="",L304*INFORMAÇÕES!$U$116,IF('ORÇ.GLOBAL P CAIXA'!I305="O",L304,0))),0)</f>
        <v>0</v>
      </c>
      <c r="BC304" s="731" t="n">
        <f aca="false">IF(E304&lt;&gt;0,L304,0)</f>
        <v>0</v>
      </c>
    </row>
    <row r="305" s="174" customFormat="true" ht="14.25" hidden="false" customHeight="false" outlineLevel="0" collapsed="false">
      <c r="A305" s="159" t="n">
        <v>295</v>
      </c>
      <c r="B305" s="160" t="n">
        <f aca="false">'ORÇ.REPROG. P CAIXA'!B307</f>
        <v>0</v>
      </c>
      <c r="C305" s="723" t="n">
        <f aca="false">'ORÇ.REPROG. P CAIXA'!C307</f>
        <v>0</v>
      </c>
      <c r="D305" s="162" t="n">
        <f aca="false">'ORÇ.REPROG. P CAIXA'!D307</f>
        <v>0</v>
      </c>
      <c r="E305" s="163" t="n">
        <f aca="false">IF('BM GLOBAL'!$P$1&lt;&gt;0,'ORÇ.REPROG. P CAIXA'!E307,'ORÇ.REPROG. P CAIXA'!H307)</f>
        <v>0</v>
      </c>
      <c r="F305" s="163" t="n">
        <f aca="false">IF('BM GLOBAL'!$P$1&lt;&gt;0,IF('ORÇ.GLOBAL P CAIXA'!K306=0,'ORÇ.GLOBAL EMPRESA'!G306,'ORÇ.GLOBAL P CAIXA'!F306),'ORÇ.REPROG. P CAIXA'!I307)</f>
        <v>0</v>
      </c>
      <c r="G305" s="163" t="n">
        <f aca="false">IF(E305&lt;&gt;0,ROUND(E305*F305,2),IF(AO305=0,(SUMIF('ORÇ.REPROG. P CAIXA'!$AC$13:$AC$1012,B305,$AO$11:$AO$1010)),AO305))</f>
        <v>0</v>
      </c>
      <c r="H305" s="163" t="n">
        <f aca="false">IF(J305&lt;&gt;0,IF(E305&lt;&gt;0,J305/F305,0),0)</f>
        <v>0</v>
      </c>
      <c r="I305" s="163" t="n">
        <f aca="false">IF(L305&lt;&gt;0,IF(E305&lt;&gt;0,L305/F305,0),0)</f>
        <v>0</v>
      </c>
      <c r="J305" s="163" t="n">
        <f aca="false">IF(E305&lt;&gt;0,ROUND(INDEX($P$11:$AM$1010,$A305,$L$1),2),IF(AX305=0,(SUMIF($AP$11:$AP$1010,B305,$AX$11:$AX$1010)),AX305))</f>
        <v>0</v>
      </c>
      <c r="K305" s="163" t="n">
        <f aca="false">IF(G305=0,0,(J305/G305)*100)</f>
        <v>0</v>
      </c>
      <c r="L305" s="163" t="n">
        <f aca="false">IF(E305&lt;&gt;0,ROUND(IF($L$1=1,SUM(P305),"0")+IF($L$1=2,SUM($P305:Q305),"0")+IF($L$1=3,SUM($P305:R305),"0")+IF($L$1=4,SUM($P305:S305),"0")+IF($L$1=5,SUM($P305:T305),"0")+IF($L$1=6,SUM($P305:U305),"0")+IF($L$1=7,SUM($P305:V305),"0")+IF($L$1=8,SUM($P305:W305),"0")+IF($L$1=9,SUM($P305:X305),"0")+IF($L$1=10,SUM($P305:Y305),"0")+IF($L$1=11,SUM($P305:Z305),"0")+IF($L$1=12,SUM($P305:AA305),"0")+IF($L$1=13,SUM($P305:AB305),"0")+IF($L$1=14,SUM($P305:AC305),"0")+IF($L$1=15,SUM($P305:AD305),"0")+IF($L$1=16,SUM($P305:AE305),"0")+IF($L$1=17,SUM($P305:AF305),"0")+IF($L$1=18,SUM($P305:AG305),"0")+IF($L$1=19,SUM($P305:AH305),"0")+IF($L$1=20,SUM($P305:AI305),"0")+IF($L$1=21,SUM($P305:AJ305),"0")+IF($L$1=22,SUM($P305:AK305),"0")+IF($L$1=23,SUM($P305:AL305),"0")+IF($L$1=24,SUM($P305:AM305),"0"),2),IF(BC305=0,(SUMIF($AP$11:$AP$1010,B305,$BC$11:$BC$1010)),BC305))</f>
        <v>0</v>
      </c>
      <c r="M305" s="163" t="n">
        <f aca="false">IF(G305=0,0,(L305/G305)*100)</f>
        <v>0</v>
      </c>
      <c r="N305" s="168" t="str">
        <f aca="false">IF(B305&gt;0,"ok","ocultar")</f>
        <v>ocultar</v>
      </c>
      <c r="O305" s="650"/>
      <c r="P305" s="724"/>
      <c r="Q305" s="725"/>
      <c r="R305" s="725"/>
      <c r="S305" s="725"/>
      <c r="T305" s="725"/>
      <c r="U305" s="725"/>
      <c r="V305" s="725"/>
      <c r="W305" s="725"/>
      <c r="X305" s="725"/>
      <c r="Y305" s="725"/>
      <c r="Z305" s="725"/>
      <c r="AA305" s="726"/>
      <c r="AB305" s="726"/>
      <c r="AC305" s="726"/>
      <c r="AD305" s="726"/>
      <c r="AE305" s="726"/>
      <c r="AF305" s="726"/>
      <c r="AG305" s="726"/>
      <c r="AH305" s="726"/>
      <c r="AI305" s="726"/>
      <c r="AJ305" s="726"/>
      <c r="AK305" s="726"/>
      <c r="AL305" s="726"/>
      <c r="AM305" s="727"/>
      <c r="AO305" s="728" t="n">
        <f aca="false">IF(E305&lt;&gt;0,G305,0)</f>
        <v>0</v>
      </c>
      <c r="AP305" s="157" t="n">
        <f aca="false">IF(B305=0,AP304,IF(ISNONTEXT(B305)=TRUE(),INT(B305),INT(LEFT(B305,FIND(".",B305)-1))))</f>
        <v>3</v>
      </c>
      <c r="AQ305" s="157" t="str">
        <f aca="false">IF(AQ306=1,1,IF(B305&lt;&gt;0,1,IF(C305&lt;&gt;0,1,IF(D305&lt;&gt;0,1,IF(E305&lt;&gt;0,1,"")))))</f>
        <v/>
      </c>
      <c r="AR305" s="157" t="str">
        <f aca="false">IF(AP305=0," ",IF(AP305&lt;&gt;AP304,AP305," "))</f>
        <v> </v>
      </c>
      <c r="AS305" s="732"/>
      <c r="AT305" s="730" t="n">
        <f aca="false">IF(AP305&lt;&gt;AR305,(IF('ORÇ.GLOBAL P CAIXA'!I306="",J305*(INFORMAÇÕES!$Q$99/INFORMAÇÕES!$Q$102),IF('ORÇ.GLOBAL P CAIXA'!I306="R",J305,0))),0)</f>
        <v>0</v>
      </c>
      <c r="AU305" s="75" t="n">
        <f aca="false">IF(AP305&lt;&gt;AR305,(IF('ORÇ.GLOBAL P CAIXA'!I306="",J305*(INFORMAÇÕES!$Q$100/INFORMAÇÕES!$Q$102),IF('ORÇ.GLOBAL P CAIXA'!I306="C",J305,0))),0)</f>
        <v>0</v>
      </c>
      <c r="AV305" s="75" t="n">
        <f aca="false">IF(AP305&lt;&gt;AR305,(IF('ORÇ.GLOBAL P CAIXA'!I306="",J305*INFORMAÇÕES!$U$115,IF('ORÇ.GLOBAL P CAIXA'!I306="CF",J305,0))),0)</f>
        <v>0</v>
      </c>
      <c r="AW305" s="75" t="n">
        <f aca="false">IF(AP305&lt;&gt;AR305,(IF('ORÇ.GLOBAL P CAIXA'!I306="",J305*INFORMAÇÕES!$U$116,IF('ORÇ.GLOBAL P CAIXA'!I306="O",J305,0))),0)</f>
        <v>0</v>
      </c>
      <c r="AX305" s="731" t="n">
        <f aca="false">IF(E305&lt;&gt;0,J305,0)</f>
        <v>0</v>
      </c>
      <c r="AY305" s="730" t="n">
        <f aca="false">IF(AP305&lt;&gt;AR305,(IF('ORÇ.GLOBAL P CAIXA'!I306="",L305*(INFORMAÇÕES!$Q$99/INFORMAÇÕES!$Q$102),IF('ORÇ.GLOBAL P CAIXA'!I306="R",L305,0))),0)</f>
        <v>0</v>
      </c>
      <c r="AZ305" s="75" t="n">
        <f aca="false">IF(AP305&lt;&gt;AR305,(IF('ORÇ.GLOBAL P CAIXA'!I306="",L305*(INFORMAÇÕES!$Q$100/INFORMAÇÕES!$Q$102),IF('ORÇ.GLOBAL P CAIXA'!I306="C",L305,0))),0)</f>
        <v>0</v>
      </c>
      <c r="BA305" s="75" t="n">
        <f aca="false">IF(AP305&lt;&gt;AR305,(IF('ORÇ.GLOBAL P CAIXA'!I306="",L305*INFORMAÇÕES!$U$115,IF('ORÇ.GLOBAL P CAIXA'!I306="CF",L305,0))),0)</f>
        <v>0</v>
      </c>
      <c r="BB305" s="75" t="n">
        <f aca="false">IF(AP305&lt;&gt;AR305,(IF('ORÇ.GLOBAL P CAIXA'!I306="",L305*INFORMAÇÕES!$U$116,IF('ORÇ.GLOBAL P CAIXA'!I306="O",L305,0))),0)</f>
        <v>0</v>
      </c>
      <c r="BC305" s="731" t="n">
        <f aca="false">IF(E305&lt;&gt;0,L305,0)</f>
        <v>0</v>
      </c>
    </row>
    <row r="306" s="174" customFormat="true" ht="14.25" hidden="false" customHeight="false" outlineLevel="0" collapsed="false">
      <c r="A306" s="159" t="n">
        <v>296</v>
      </c>
      <c r="B306" s="160" t="n">
        <f aca="false">'ORÇ.REPROG. P CAIXA'!B308</f>
        <v>0</v>
      </c>
      <c r="C306" s="723" t="n">
        <f aca="false">'ORÇ.REPROG. P CAIXA'!C308</f>
        <v>0</v>
      </c>
      <c r="D306" s="162" t="n">
        <f aca="false">'ORÇ.REPROG. P CAIXA'!D308</f>
        <v>0</v>
      </c>
      <c r="E306" s="163" t="n">
        <f aca="false">IF('BM GLOBAL'!$P$1&lt;&gt;0,'ORÇ.REPROG. P CAIXA'!E308,'ORÇ.REPROG. P CAIXA'!H308)</f>
        <v>0</v>
      </c>
      <c r="F306" s="163" t="n">
        <f aca="false">IF('BM GLOBAL'!$P$1&lt;&gt;0,IF('ORÇ.GLOBAL P CAIXA'!K307=0,'ORÇ.GLOBAL EMPRESA'!G307,'ORÇ.GLOBAL P CAIXA'!F307),'ORÇ.REPROG. P CAIXA'!I308)</f>
        <v>0</v>
      </c>
      <c r="G306" s="163" t="n">
        <f aca="false">IF(E306&lt;&gt;0,ROUND(E306*F306,2),IF(AO306=0,(SUMIF('ORÇ.REPROG. P CAIXA'!$AC$13:$AC$1012,B306,$AO$11:$AO$1010)),AO306))</f>
        <v>0</v>
      </c>
      <c r="H306" s="163" t="n">
        <f aca="false">IF(J306&lt;&gt;0,IF(E306&lt;&gt;0,J306/F306,0),0)</f>
        <v>0</v>
      </c>
      <c r="I306" s="163" t="n">
        <f aca="false">IF(L306&lt;&gt;0,IF(E306&lt;&gt;0,L306/F306,0),0)</f>
        <v>0</v>
      </c>
      <c r="J306" s="163" t="n">
        <f aca="false">IF(E306&lt;&gt;0,ROUND(INDEX($P$11:$AM$1010,$A306,$L$1),2),IF(AX306=0,(SUMIF($AP$11:$AP$1010,B306,$AX$11:$AX$1010)),AX306))</f>
        <v>0</v>
      </c>
      <c r="K306" s="163" t="n">
        <f aca="false">IF(G306=0,0,(J306/G306)*100)</f>
        <v>0</v>
      </c>
      <c r="L306" s="163" t="n">
        <f aca="false">IF(E306&lt;&gt;0,ROUND(IF($L$1=1,SUM(P306),"0")+IF($L$1=2,SUM($P306:Q306),"0")+IF($L$1=3,SUM($P306:R306),"0")+IF($L$1=4,SUM($P306:S306),"0")+IF($L$1=5,SUM($P306:T306),"0")+IF($L$1=6,SUM($P306:U306),"0")+IF($L$1=7,SUM($P306:V306),"0")+IF($L$1=8,SUM($P306:W306),"0")+IF($L$1=9,SUM($P306:X306),"0")+IF($L$1=10,SUM($P306:Y306),"0")+IF($L$1=11,SUM($P306:Z306),"0")+IF($L$1=12,SUM($P306:AA306),"0")+IF($L$1=13,SUM($P306:AB306),"0")+IF($L$1=14,SUM($P306:AC306),"0")+IF($L$1=15,SUM($P306:AD306),"0")+IF($L$1=16,SUM($P306:AE306),"0")+IF($L$1=17,SUM($P306:AF306),"0")+IF($L$1=18,SUM($P306:AG306),"0")+IF($L$1=19,SUM($P306:AH306),"0")+IF($L$1=20,SUM($P306:AI306),"0")+IF($L$1=21,SUM($P306:AJ306),"0")+IF($L$1=22,SUM($P306:AK306),"0")+IF($L$1=23,SUM($P306:AL306),"0")+IF($L$1=24,SUM($P306:AM306),"0"),2),IF(BC306=0,(SUMIF($AP$11:$AP$1010,B306,$BC$11:$BC$1010)),BC306))</f>
        <v>0</v>
      </c>
      <c r="M306" s="163" t="n">
        <f aca="false">IF(G306=0,0,(L306/G306)*100)</f>
        <v>0</v>
      </c>
      <c r="N306" s="168" t="str">
        <f aca="false">IF(B306&gt;0,"ok","ocultar")</f>
        <v>ocultar</v>
      </c>
      <c r="O306" s="650"/>
      <c r="P306" s="724"/>
      <c r="Q306" s="725"/>
      <c r="R306" s="725"/>
      <c r="S306" s="725"/>
      <c r="T306" s="725"/>
      <c r="U306" s="725"/>
      <c r="V306" s="725"/>
      <c r="W306" s="725"/>
      <c r="X306" s="725"/>
      <c r="Y306" s="725"/>
      <c r="Z306" s="725"/>
      <c r="AA306" s="726"/>
      <c r="AB306" s="726"/>
      <c r="AC306" s="726"/>
      <c r="AD306" s="726"/>
      <c r="AE306" s="726"/>
      <c r="AF306" s="726"/>
      <c r="AG306" s="726"/>
      <c r="AH306" s="726"/>
      <c r="AI306" s="726"/>
      <c r="AJ306" s="726"/>
      <c r="AK306" s="726"/>
      <c r="AL306" s="726"/>
      <c r="AM306" s="727"/>
      <c r="AO306" s="728" t="n">
        <f aca="false">IF(E306&lt;&gt;0,G306,0)</f>
        <v>0</v>
      </c>
      <c r="AP306" s="157" t="n">
        <f aca="false">IF(B306=0,AP305,IF(ISNONTEXT(B306)=TRUE(),INT(B306),INT(LEFT(B306,FIND(".",B306)-1))))</f>
        <v>3</v>
      </c>
      <c r="AQ306" s="157" t="str">
        <f aca="false">IF(AQ307=1,1,IF(B306&lt;&gt;0,1,IF(C306&lt;&gt;0,1,IF(D306&lt;&gt;0,1,IF(E306&lt;&gt;0,1,"")))))</f>
        <v/>
      </c>
      <c r="AR306" s="157" t="str">
        <f aca="false">IF(AP306=0," ",IF(AP306&lt;&gt;AP305,AP306," "))</f>
        <v> </v>
      </c>
      <c r="AS306" s="732"/>
      <c r="AT306" s="730" t="n">
        <f aca="false">IF(AP306&lt;&gt;AR306,(IF('ORÇ.GLOBAL P CAIXA'!I307="",J306*(INFORMAÇÕES!$Q$99/INFORMAÇÕES!$Q$102),IF('ORÇ.GLOBAL P CAIXA'!I307="R",J306,0))),0)</f>
        <v>0</v>
      </c>
      <c r="AU306" s="75" t="n">
        <f aca="false">IF(AP306&lt;&gt;AR306,(IF('ORÇ.GLOBAL P CAIXA'!I307="",J306*(INFORMAÇÕES!$Q$100/INFORMAÇÕES!$Q$102),IF('ORÇ.GLOBAL P CAIXA'!I307="C",J306,0))),0)</f>
        <v>0</v>
      </c>
      <c r="AV306" s="75" t="n">
        <f aca="false">IF(AP306&lt;&gt;AR306,(IF('ORÇ.GLOBAL P CAIXA'!I307="",J306*INFORMAÇÕES!$U$115,IF('ORÇ.GLOBAL P CAIXA'!I307="CF",J306,0))),0)</f>
        <v>0</v>
      </c>
      <c r="AW306" s="75" t="n">
        <f aca="false">IF(AP306&lt;&gt;AR306,(IF('ORÇ.GLOBAL P CAIXA'!I307="",J306*INFORMAÇÕES!$U$116,IF('ORÇ.GLOBAL P CAIXA'!I307="O",J306,0))),0)</f>
        <v>0</v>
      </c>
      <c r="AX306" s="731" t="n">
        <f aca="false">IF(E306&lt;&gt;0,J306,0)</f>
        <v>0</v>
      </c>
      <c r="AY306" s="730" t="n">
        <f aca="false">IF(AP306&lt;&gt;AR306,(IF('ORÇ.GLOBAL P CAIXA'!I307="",L306*(INFORMAÇÕES!$Q$99/INFORMAÇÕES!$Q$102),IF('ORÇ.GLOBAL P CAIXA'!I307="R",L306,0))),0)</f>
        <v>0</v>
      </c>
      <c r="AZ306" s="75" t="n">
        <f aca="false">IF(AP306&lt;&gt;AR306,(IF('ORÇ.GLOBAL P CAIXA'!I307="",L306*(INFORMAÇÕES!$Q$100/INFORMAÇÕES!$Q$102),IF('ORÇ.GLOBAL P CAIXA'!I307="C",L306,0))),0)</f>
        <v>0</v>
      </c>
      <c r="BA306" s="75" t="n">
        <f aca="false">IF(AP306&lt;&gt;AR306,(IF('ORÇ.GLOBAL P CAIXA'!I307="",L306*INFORMAÇÕES!$U$115,IF('ORÇ.GLOBAL P CAIXA'!I307="CF",L306,0))),0)</f>
        <v>0</v>
      </c>
      <c r="BB306" s="75" t="n">
        <f aca="false">IF(AP306&lt;&gt;AR306,(IF('ORÇ.GLOBAL P CAIXA'!I307="",L306*INFORMAÇÕES!$U$116,IF('ORÇ.GLOBAL P CAIXA'!I307="O",L306,0))),0)</f>
        <v>0</v>
      </c>
      <c r="BC306" s="731" t="n">
        <f aca="false">IF(E306&lt;&gt;0,L306,0)</f>
        <v>0</v>
      </c>
    </row>
    <row r="307" s="174" customFormat="true" ht="14.25" hidden="false" customHeight="false" outlineLevel="0" collapsed="false">
      <c r="A307" s="159" t="n">
        <v>297</v>
      </c>
      <c r="B307" s="160" t="n">
        <f aca="false">'ORÇ.REPROG. P CAIXA'!B309</f>
        <v>0</v>
      </c>
      <c r="C307" s="723" t="n">
        <f aca="false">'ORÇ.REPROG. P CAIXA'!C309</f>
        <v>0</v>
      </c>
      <c r="D307" s="162" t="n">
        <f aca="false">'ORÇ.REPROG. P CAIXA'!D309</f>
        <v>0</v>
      </c>
      <c r="E307" s="163" t="n">
        <f aca="false">IF('BM GLOBAL'!$P$1&lt;&gt;0,'ORÇ.REPROG. P CAIXA'!E309,'ORÇ.REPROG. P CAIXA'!H309)</f>
        <v>0</v>
      </c>
      <c r="F307" s="163" t="n">
        <f aca="false">IF('BM GLOBAL'!$P$1&lt;&gt;0,IF('ORÇ.GLOBAL P CAIXA'!K308=0,'ORÇ.GLOBAL EMPRESA'!G308,'ORÇ.GLOBAL P CAIXA'!F308),'ORÇ.REPROG. P CAIXA'!I309)</f>
        <v>0</v>
      </c>
      <c r="G307" s="163" t="n">
        <f aca="false">IF(E307&lt;&gt;0,ROUND(E307*F307,2),IF(AO307=0,(SUMIF('ORÇ.REPROG. P CAIXA'!$AC$13:$AC$1012,B307,$AO$11:$AO$1010)),AO307))</f>
        <v>0</v>
      </c>
      <c r="H307" s="163" t="n">
        <f aca="false">IF(J307&lt;&gt;0,IF(E307&lt;&gt;0,J307/F307,0),0)</f>
        <v>0</v>
      </c>
      <c r="I307" s="163" t="n">
        <f aca="false">IF(L307&lt;&gt;0,IF(E307&lt;&gt;0,L307/F307,0),0)</f>
        <v>0</v>
      </c>
      <c r="J307" s="163" t="n">
        <f aca="false">IF(E307&lt;&gt;0,ROUND(INDEX($P$11:$AM$1010,$A307,$L$1),2),IF(AX307=0,(SUMIF($AP$11:$AP$1010,B307,$AX$11:$AX$1010)),AX307))</f>
        <v>0</v>
      </c>
      <c r="K307" s="163" t="n">
        <f aca="false">IF(G307=0,0,(J307/G307)*100)</f>
        <v>0</v>
      </c>
      <c r="L307" s="163" t="n">
        <f aca="false">IF(E307&lt;&gt;0,ROUND(IF($L$1=1,SUM(P307),"0")+IF($L$1=2,SUM($P307:Q307),"0")+IF($L$1=3,SUM($P307:R307),"0")+IF($L$1=4,SUM($P307:S307),"0")+IF($L$1=5,SUM($P307:T307),"0")+IF($L$1=6,SUM($P307:U307),"0")+IF($L$1=7,SUM($P307:V307),"0")+IF($L$1=8,SUM($P307:W307),"0")+IF($L$1=9,SUM($P307:X307),"0")+IF($L$1=10,SUM($P307:Y307),"0")+IF($L$1=11,SUM($P307:Z307),"0")+IF($L$1=12,SUM($P307:AA307),"0")+IF($L$1=13,SUM($P307:AB307),"0")+IF($L$1=14,SUM($P307:AC307),"0")+IF($L$1=15,SUM($P307:AD307),"0")+IF($L$1=16,SUM($P307:AE307),"0")+IF($L$1=17,SUM($P307:AF307),"0")+IF($L$1=18,SUM($P307:AG307),"0")+IF($L$1=19,SUM($P307:AH307),"0")+IF($L$1=20,SUM($P307:AI307),"0")+IF($L$1=21,SUM($P307:AJ307),"0")+IF($L$1=22,SUM($P307:AK307),"0")+IF($L$1=23,SUM($P307:AL307),"0")+IF($L$1=24,SUM($P307:AM307),"0"),2),IF(BC307=0,(SUMIF($AP$11:$AP$1010,B307,$BC$11:$BC$1010)),BC307))</f>
        <v>0</v>
      </c>
      <c r="M307" s="163" t="n">
        <f aca="false">IF(G307=0,0,(L307/G307)*100)</f>
        <v>0</v>
      </c>
      <c r="N307" s="168" t="str">
        <f aca="false">IF(B307&gt;0,"ok","ocultar")</f>
        <v>ocultar</v>
      </c>
      <c r="O307" s="650"/>
      <c r="P307" s="724"/>
      <c r="Q307" s="725"/>
      <c r="R307" s="725"/>
      <c r="S307" s="725"/>
      <c r="T307" s="725"/>
      <c r="U307" s="725"/>
      <c r="V307" s="725"/>
      <c r="W307" s="725"/>
      <c r="X307" s="725"/>
      <c r="Y307" s="725"/>
      <c r="Z307" s="725"/>
      <c r="AA307" s="726"/>
      <c r="AB307" s="726"/>
      <c r="AC307" s="726"/>
      <c r="AD307" s="726"/>
      <c r="AE307" s="726"/>
      <c r="AF307" s="726"/>
      <c r="AG307" s="726"/>
      <c r="AH307" s="726"/>
      <c r="AI307" s="726"/>
      <c r="AJ307" s="726"/>
      <c r="AK307" s="726"/>
      <c r="AL307" s="726"/>
      <c r="AM307" s="727"/>
      <c r="AO307" s="728" t="n">
        <f aca="false">IF(E307&lt;&gt;0,G307,0)</f>
        <v>0</v>
      </c>
      <c r="AP307" s="157" t="n">
        <f aca="false">IF(B307=0,AP306,IF(ISNONTEXT(B307)=TRUE(),INT(B307),INT(LEFT(B307,FIND(".",B307)-1))))</f>
        <v>3</v>
      </c>
      <c r="AQ307" s="157" t="str">
        <f aca="false">IF(AQ308=1,1,IF(B307&lt;&gt;0,1,IF(C307&lt;&gt;0,1,IF(D307&lt;&gt;0,1,IF(E307&lt;&gt;0,1,"")))))</f>
        <v/>
      </c>
      <c r="AR307" s="157" t="str">
        <f aca="false">IF(AP307=0," ",IF(AP307&lt;&gt;AP306,AP307," "))</f>
        <v> </v>
      </c>
      <c r="AS307" s="732"/>
      <c r="AT307" s="730" t="n">
        <f aca="false">IF(AP307&lt;&gt;AR307,(IF('ORÇ.GLOBAL P CAIXA'!I308="",J307*(INFORMAÇÕES!$Q$99/INFORMAÇÕES!$Q$102),IF('ORÇ.GLOBAL P CAIXA'!I308="R",J307,0))),0)</f>
        <v>0</v>
      </c>
      <c r="AU307" s="75" t="n">
        <f aca="false">IF(AP307&lt;&gt;AR307,(IF('ORÇ.GLOBAL P CAIXA'!I308="",J307*(INFORMAÇÕES!$Q$100/INFORMAÇÕES!$Q$102),IF('ORÇ.GLOBAL P CAIXA'!I308="C",J307,0))),0)</f>
        <v>0</v>
      </c>
      <c r="AV307" s="75" t="n">
        <f aca="false">IF(AP307&lt;&gt;AR307,(IF('ORÇ.GLOBAL P CAIXA'!I308="",J307*INFORMAÇÕES!$U$115,IF('ORÇ.GLOBAL P CAIXA'!I308="CF",J307,0))),0)</f>
        <v>0</v>
      </c>
      <c r="AW307" s="75" t="n">
        <f aca="false">IF(AP307&lt;&gt;AR307,(IF('ORÇ.GLOBAL P CAIXA'!I308="",J307*INFORMAÇÕES!$U$116,IF('ORÇ.GLOBAL P CAIXA'!I308="O",J307,0))),0)</f>
        <v>0</v>
      </c>
      <c r="AX307" s="731" t="n">
        <f aca="false">IF(E307&lt;&gt;0,J307,0)</f>
        <v>0</v>
      </c>
      <c r="AY307" s="730" t="n">
        <f aca="false">IF(AP307&lt;&gt;AR307,(IF('ORÇ.GLOBAL P CAIXA'!I308="",L307*(INFORMAÇÕES!$Q$99/INFORMAÇÕES!$Q$102),IF('ORÇ.GLOBAL P CAIXA'!I308="R",L307,0))),0)</f>
        <v>0</v>
      </c>
      <c r="AZ307" s="75" t="n">
        <f aca="false">IF(AP307&lt;&gt;AR307,(IF('ORÇ.GLOBAL P CAIXA'!I308="",L307*(INFORMAÇÕES!$Q$100/INFORMAÇÕES!$Q$102),IF('ORÇ.GLOBAL P CAIXA'!I308="C",L307,0))),0)</f>
        <v>0</v>
      </c>
      <c r="BA307" s="75" t="n">
        <f aca="false">IF(AP307&lt;&gt;AR307,(IF('ORÇ.GLOBAL P CAIXA'!I308="",L307*INFORMAÇÕES!$U$115,IF('ORÇ.GLOBAL P CAIXA'!I308="CF",L307,0))),0)</f>
        <v>0</v>
      </c>
      <c r="BB307" s="75" t="n">
        <f aca="false">IF(AP307&lt;&gt;AR307,(IF('ORÇ.GLOBAL P CAIXA'!I308="",L307*INFORMAÇÕES!$U$116,IF('ORÇ.GLOBAL P CAIXA'!I308="O",L307,0))),0)</f>
        <v>0</v>
      </c>
      <c r="BC307" s="731" t="n">
        <f aca="false">IF(E307&lt;&gt;0,L307,0)</f>
        <v>0</v>
      </c>
    </row>
    <row r="308" s="174" customFormat="true" ht="14.25" hidden="false" customHeight="false" outlineLevel="0" collapsed="false">
      <c r="A308" s="159" t="n">
        <v>298</v>
      </c>
      <c r="B308" s="160" t="n">
        <f aca="false">'ORÇ.REPROG. P CAIXA'!B310</f>
        <v>0</v>
      </c>
      <c r="C308" s="723" t="n">
        <f aca="false">'ORÇ.REPROG. P CAIXA'!C310</f>
        <v>0</v>
      </c>
      <c r="D308" s="162" t="n">
        <f aca="false">'ORÇ.REPROG. P CAIXA'!D310</f>
        <v>0</v>
      </c>
      <c r="E308" s="163" t="n">
        <f aca="false">IF('BM GLOBAL'!$P$1&lt;&gt;0,'ORÇ.REPROG. P CAIXA'!E310,'ORÇ.REPROG. P CAIXA'!H310)</f>
        <v>0</v>
      </c>
      <c r="F308" s="163" t="n">
        <f aca="false">IF('BM GLOBAL'!$P$1&lt;&gt;0,IF('ORÇ.GLOBAL P CAIXA'!K309=0,'ORÇ.GLOBAL EMPRESA'!G309,'ORÇ.GLOBAL P CAIXA'!F309),'ORÇ.REPROG. P CAIXA'!I310)</f>
        <v>0</v>
      </c>
      <c r="G308" s="163" t="n">
        <f aca="false">IF(E308&lt;&gt;0,ROUND(E308*F308,2),IF(AO308=0,(SUMIF('ORÇ.REPROG. P CAIXA'!$AC$13:$AC$1012,B308,$AO$11:$AO$1010)),AO308))</f>
        <v>0</v>
      </c>
      <c r="H308" s="163" t="n">
        <f aca="false">IF(J308&lt;&gt;0,IF(E308&lt;&gt;0,J308/F308,0),0)</f>
        <v>0</v>
      </c>
      <c r="I308" s="163" t="n">
        <f aca="false">IF(L308&lt;&gt;0,IF(E308&lt;&gt;0,L308/F308,0),0)</f>
        <v>0</v>
      </c>
      <c r="J308" s="163" t="n">
        <f aca="false">IF(E308&lt;&gt;0,ROUND(INDEX($P$11:$AM$1010,$A308,$L$1),2),IF(AX308=0,(SUMIF($AP$11:$AP$1010,B308,$AX$11:$AX$1010)),AX308))</f>
        <v>0</v>
      </c>
      <c r="K308" s="163" t="n">
        <f aca="false">IF(G308=0,0,(J308/G308)*100)</f>
        <v>0</v>
      </c>
      <c r="L308" s="163" t="n">
        <f aca="false">IF(E308&lt;&gt;0,ROUND(IF($L$1=1,SUM(P308),"0")+IF($L$1=2,SUM($P308:Q308),"0")+IF($L$1=3,SUM($P308:R308),"0")+IF($L$1=4,SUM($P308:S308),"0")+IF($L$1=5,SUM($P308:T308),"0")+IF($L$1=6,SUM($P308:U308),"0")+IF($L$1=7,SUM($P308:V308),"0")+IF($L$1=8,SUM($P308:W308),"0")+IF($L$1=9,SUM($P308:X308),"0")+IF($L$1=10,SUM($P308:Y308),"0")+IF($L$1=11,SUM($P308:Z308),"0")+IF($L$1=12,SUM($P308:AA308),"0")+IF($L$1=13,SUM($P308:AB308),"0")+IF($L$1=14,SUM($P308:AC308),"0")+IF($L$1=15,SUM($P308:AD308),"0")+IF($L$1=16,SUM($P308:AE308),"0")+IF($L$1=17,SUM($P308:AF308),"0")+IF($L$1=18,SUM($P308:AG308),"0")+IF($L$1=19,SUM($P308:AH308),"0")+IF($L$1=20,SUM($P308:AI308),"0")+IF($L$1=21,SUM($P308:AJ308),"0")+IF($L$1=22,SUM($P308:AK308),"0")+IF($L$1=23,SUM($P308:AL308),"0")+IF($L$1=24,SUM($P308:AM308),"0"),2),IF(BC308=0,(SUMIF($AP$11:$AP$1010,B308,$BC$11:$BC$1010)),BC308))</f>
        <v>0</v>
      </c>
      <c r="M308" s="163" t="n">
        <f aca="false">IF(G308=0,0,(L308/G308)*100)</f>
        <v>0</v>
      </c>
      <c r="N308" s="168" t="str">
        <f aca="false">IF(B308&gt;0,"ok","ocultar")</f>
        <v>ocultar</v>
      </c>
      <c r="O308" s="650"/>
      <c r="P308" s="724"/>
      <c r="Q308" s="725"/>
      <c r="R308" s="725"/>
      <c r="S308" s="725"/>
      <c r="T308" s="725"/>
      <c r="U308" s="725"/>
      <c r="V308" s="725"/>
      <c r="W308" s="725"/>
      <c r="X308" s="725"/>
      <c r="Y308" s="725"/>
      <c r="Z308" s="725"/>
      <c r="AA308" s="726"/>
      <c r="AB308" s="726"/>
      <c r="AC308" s="726"/>
      <c r="AD308" s="726"/>
      <c r="AE308" s="726"/>
      <c r="AF308" s="726"/>
      <c r="AG308" s="726"/>
      <c r="AH308" s="726"/>
      <c r="AI308" s="726"/>
      <c r="AJ308" s="726"/>
      <c r="AK308" s="726"/>
      <c r="AL308" s="726"/>
      <c r="AM308" s="727"/>
      <c r="AO308" s="728" t="n">
        <f aca="false">IF(E308&lt;&gt;0,G308,0)</f>
        <v>0</v>
      </c>
      <c r="AP308" s="157" t="n">
        <f aca="false">IF(B308=0,AP307,IF(ISNONTEXT(B308)=TRUE(),INT(B308),INT(LEFT(B308,FIND(".",B308)-1))))</f>
        <v>3</v>
      </c>
      <c r="AQ308" s="157" t="str">
        <f aca="false">IF(AQ309=1,1,IF(B308&lt;&gt;0,1,IF(C308&lt;&gt;0,1,IF(D308&lt;&gt;0,1,IF(E308&lt;&gt;0,1,"")))))</f>
        <v/>
      </c>
      <c r="AR308" s="157" t="str">
        <f aca="false">IF(AP308=0," ",IF(AP308&lt;&gt;AP307,AP308," "))</f>
        <v> </v>
      </c>
      <c r="AS308" s="732"/>
      <c r="AT308" s="730" t="n">
        <f aca="false">IF(AP308&lt;&gt;AR308,(IF('ORÇ.GLOBAL P CAIXA'!I309="",J308*(INFORMAÇÕES!$Q$99/INFORMAÇÕES!$Q$102),IF('ORÇ.GLOBAL P CAIXA'!I309="R",J308,0))),0)</f>
        <v>0</v>
      </c>
      <c r="AU308" s="75" t="n">
        <f aca="false">IF(AP308&lt;&gt;AR308,(IF('ORÇ.GLOBAL P CAIXA'!I309="",J308*(INFORMAÇÕES!$Q$100/INFORMAÇÕES!$Q$102),IF('ORÇ.GLOBAL P CAIXA'!I309="C",J308,0))),0)</f>
        <v>0</v>
      </c>
      <c r="AV308" s="75" t="n">
        <f aca="false">IF(AP308&lt;&gt;AR308,(IF('ORÇ.GLOBAL P CAIXA'!I309="",J308*INFORMAÇÕES!$U$115,IF('ORÇ.GLOBAL P CAIXA'!I309="CF",J308,0))),0)</f>
        <v>0</v>
      </c>
      <c r="AW308" s="75" t="n">
        <f aca="false">IF(AP308&lt;&gt;AR308,(IF('ORÇ.GLOBAL P CAIXA'!I309="",J308*INFORMAÇÕES!$U$116,IF('ORÇ.GLOBAL P CAIXA'!I309="O",J308,0))),0)</f>
        <v>0</v>
      </c>
      <c r="AX308" s="731" t="n">
        <f aca="false">IF(E308&lt;&gt;0,J308,0)</f>
        <v>0</v>
      </c>
      <c r="AY308" s="730" t="n">
        <f aca="false">IF(AP308&lt;&gt;AR308,(IF('ORÇ.GLOBAL P CAIXA'!I309="",L308*(INFORMAÇÕES!$Q$99/INFORMAÇÕES!$Q$102),IF('ORÇ.GLOBAL P CAIXA'!I309="R",L308,0))),0)</f>
        <v>0</v>
      </c>
      <c r="AZ308" s="75" t="n">
        <f aca="false">IF(AP308&lt;&gt;AR308,(IF('ORÇ.GLOBAL P CAIXA'!I309="",L308*(INFORMAÇÕES!$Q$100/INFORMAÇÕES!$Q$102),IF('ORÇ.GLOBAL P CAIXA'!I309="C",L308,0))),0)</f>
        <v>0</v>
      </c>
      <c r="BA308" s="75" t="n">
        <f aca="false">IF(AP308&lt;&gt;AR308,(IF('ORÇ.GLOBAL P CAIXA'!I309="",L308*INFORMAÇÕES!$U$115,IF('ORÇ.GLOBAL P CAIXA'!I309="CF",L308,0))),0)</f>
        <v>0</v>
      </c>
      <c r="BB308" s="75" t="n">
        <f aca="false">IF(AP308&lt;&gt;AR308,(IF('ORÇ.GLOBAL P CAIXA'!I309="",L308*INFORMAÇÕES!$U$116,IF('ORÇ.GLOBAL P CAIXA'!I309="O",L308,0))),0)</f>
        <v>0</v>
      </c>
      <c r="BC308" s="731" t="n">
        <f aca="false">IF(E308&lt;&gt;0,L308,0)</f>
        <v>0</v>
      </c>
    </row>
    <row r="309" s="174" customFormat="true" ht="14.25" hidden="false" customHeight="false" outlineLevel="0" collapsed="false">
      <c r="A309" s="159" t="n">
        <v>299</v>
      </c>
      <c r="B309" s="160" t="n">
        <f aca="false">'ORÇ.REPROG. P CAIXA'!B311</f>
        <v>0</v>
      </c>
      <c r="C309" s="723" t="n">
        <f aca="false">'ORÇ.REPROG. P CAIXA'!C311</f>
        <v>0</v>
      </c>
      <c r="D309" s="162" t="n">
        <f aca="false">'ORÇ.REPROG. P CAIXA'!D311</f>
        <v>0</v>
      </c>
      <c r="E309" s="163" t="n">
        <f aca="false">IF('BM GLOBAL'!$P$1&lt;&gt;0,'ORÇ.REPROG. P CAIXA'!E311,'ORÇ.REPROG. P CAIXA'!H311)</f>
        <v>0</v>
      </c>
      <c r="F309" s="163" t="n">
        <f aca="false">IF('BM GLOBAL'!$P$1&lt;&gt;0,IF('ORÇ.GLOBAL P CAIXA'!K310=0,'ORÇ.GLOBAL EMPRESA'!G310,'ORÇ.GLOBAL P CAIXA'!F310),'ORÇ.REPROG. P CAIXA'!I311)</f>
        <v>0</v>
      </c>
      <c r="G309" s="163" t="n">
        <f aca="false">IF(E309&lt;&gt;0,ROUND(E309*F309,2),IF(AO309=0,(SUMIF('ORÇ.REPROG. P CAIXA'!$AC$13:$AC$1012,B309,$AO$11:$AO$1010)),AO309))</f>
        <v>0</v>
      </c>
      <c r="H309" s="163" t="n">
        <f aca="false">IF(J309&lt;&gt;0,IF(E309&lt;&gt;0,J309/F309,0),0)</f>
        <v>0</v>
      </c>
      <c r="I309" s="163" t="n">
        <f aca="false">IF(L309&lt;&gt;0,IF(E309&lt;&gt;0,L309/F309,0),0)</f>
        <v>0</v>
      </c>
      <c r="J309" s="163" t="n">
        <f aca="false">IF(E309&lt;&gt;0,ROUND(INDEX($P$11:$AM$1010,$A309,$L$1),2),IF(AX309=0,(SUMIF($AP$11:$AP$1010,B309,$AX$11:$AX$1010)),AX309))</f>
        <v>0</v>
      </c>
      <c r="K309" s="163" t="n">
        <f aca="false">IF(G309=0,0,(J309/G309)*100)</f>
        <v>0</v>
      </c>
      <c r="L309" s="163" t="n">
        <f aca="false">IF(E309&lt;&gt;0,ROUND(IF($L$1=1,SUM(P309),"0")+IF($L$1=2,SUM($P309:Q309),"0")+IF($L$1=3,SUM($P309:R309),"0")+IF($L$1=4,SUM($P309:S309),"0")+IF($L$1=5,SUM($P309:T309),"0")+IF($L$1=6,SUM($P309:U309),"0")+IF($L$1=7,SUM($P309:V309),"0")+IF($L$1=8,SUM($P309:W309),"0")+IF($L$1=9,SUM($P309:X309),"0")+IF($L$1=10,SUM($P309:Y309),"0")+IF($L$1=11,SUM($P309:Z309),"0")+IF($L$1=12,SUM($P309:AA309),"0")+IF($L$1=13,SUM($P309:AB309),"0")+IF($L$1=14,SUM($P309:AC309),"0")+IF($L$1=15,SUM($P309:AD309),"0")+IF($L$1=16,SUM($P309:AE309),"0")+IF($L$1=17,SUM($P309:AF309),"0")+IF($L$1=18,SUM($P309:AG309),"0")+IF($L$1=19,SUM($P309:AH309),"0")+IF($L$1=20,SUM($P309:AI309),"0")+IF($L$1=21,SUM($P309:AJ309),"0")+IF($L$1=22,SUM($P309:AK309),"0")+IF($L$1=23,SUM($P309:AL309),"0")+IF($L$1=24,SUM($P309:AM309),"0"),2),IF(BC309=0,(SUMIF($AP$11:$AP$1010,B309,$BC$11:$BC$1010)),BC309))</f>
        <v>0</v>
      </c>
      <c r="M309" s="163" t="n">
        <f aca="false">IF(G309=0,0,(L309/G309)*100)</f>
        <v>0</v>
      </c>
      <c r="N309" s="168" t="str">
        <f aca="false">IF(B309&gt;0,"ok","ocultar")</f>
        <v>ocultar</v>
      </c>
      <c r="O309" s="650"/>
      <c r="P309" s="724"/>
      <c r="Q309" s="725"/>
      <c r="R309" s="725"/>
      <c r="S309" s="725"/>
      <c r="T309" s="725"/>
      <c r="U309" s="725"/>
      <c r="V309" s="725"/>
      <c r="W309" s="725"/>
      <c r="X309" s="725"/>
      <c r="Y309" s="725"/>
      <c r="Z309" s="725"/>
      <c r="AA309" s="726"/>
      <c r="AB309" s="726"/>
      <c r="AC309" s="726"/>
      <c r="AD309" s="726"/>
      <c r="AE309" s="726"/>
      <c r="AF309" s="726"/>
      <c r="AG309" s="726"/>
      <c r="AH309" s="726"/>
      <c r="AI309" s="726"/>
      <c r="AJ309" s="726"/>
      <c r="AK309" s="726"/>
      <c r="AL309" s="726"/>
      <c r="AM309" s="727"/>
      <c r="AO309" s="728" t="n">
        <f aca="false">IF(E309&lt;&gt;0,G309,0)</f>
        <v>0</v>
      </c>
      <c r="AP309" s="157" t="n">
        <f aca="false">IF(B309=0,AP308,IF(ISNONTEXT(B309)=TRUE(),INT(B309),INT(LEFT(B309,FIND(".",B309)-1))))</f>
        <v>3</v>
      </c>
      <c r="AQ309" s="157" t="str">
        <f aca="false">IF(AQ310=1,1,IF(B309&lt;&gt;0,1,IF(C309&lt;&gt;0,1,IF(D309&lt;&gt;0,1,IF(E309&lt;&gt;0,1,"")))))</f>
        <v/>
      </c>
      <c r="AR309" s="157" t="str">
        <f aca="false">IF(AP309=0," ",IF(AP309&lt;&gt;AP308,AP309," "))</f>
        <v> </v>
      </c>
      <c r="AS309" s="732"/>
      <c r="AT309" s="730" t="n">
        <f aca="false">IF(AP309&lt;&gt;AR309,(IF('ORÇ.GLOBAL P CAIXA'!I310="",J309*(INFORMAÇÕES!$Q$99/INFORMAÇÕES!$Q$102),IF('ORÇ.GLOBAL P CAIXA'!I310="R",J309,0))),0)</f>
        <v>0</v>
      </c>
      <c r="AU309" s="75" t="n">
        <f aca="false">IF(AP309&lt;&gt;AR309,(IF('ORÇ.GLOBAL P CAIXA'!I310="",J309*(INFORMAÇÕES!$Q$100/INFORMAÇÕES!$Q$102),IF('ORÇ.GLOBAL P CAIXA'!I310="C",J309,0))),0)</f>
        <v>0</v>
      </c>
      <c r="AV309" s="75" t="n">
        <f aca="false">IF(AP309&lt;&gt;AR309,(IF('ORÇ.GLOBAL P CAIXA'!I310="",J309*INFORMAÇÕES!$U$115,IF('ORÇ.GLOBAL P CAIXA'!I310="CF",J309,0))),0)</f>
        <v>0</v>
      </c>
      <c r="AW309" s="75" t="n">
        <f aca="false">IF(AP309&lt;&gt;AR309,(IF('ORÇ.GLOBAL P CAIXA'!I310="",J309*INFORMAÇÕES!$U$116,IF('ORÇ.GLOBAL P CAIXA'!I310="O",J309,0))),0)</f>
        <v>0</v>
      </c>
      <c r="AX309" s="731" t="n">
        <f aca="false">IF(E309&lt;&gt;0,J309,0)</f>
        <v>0</v>
      </c>
      <c r="AY309" s="730" t="n">
        <f aca="false">IF(AP309&lt;&gt;AR309,(IF('ORÇ.GLOBAL P CAIXA'!I310="",L309*(INFORMAÇÕES!$Q$99/INFORMAÇÕES!$Q$102),IF('ORÇ.GLOBAL P CAIXA'!I310="R",L309,0))),0)</f>
        <v>0</v>
      </c>
      <c r="AZ309" s="75" t="n">
        <f aca="false">IF(AP309&lt;&gt;AR309,(IF('ORÇ.GLOBAL P CAIXA'!I310="",L309*(INFORMAÇÕES!$Q$100/INFORMAÇÕES!$Q$102),IF('ORÇ.GLOBAL P CAIXA'!I310="C",L309,0))),0)</f>
        <v>0</v>
      </c>
      <c r="BA309" s="75" t="n">
        <f aca="false">IF(AP309&lt;&gt;AR309,(IF('ORÇ.GLOBAL P CAIXA'!I310="",L309*INFORMAÇÕES!$U$115,IF('ORÇ.GLOBAL P CAIXA'!I310="CF",L309,0))),0)</f>
        <v>0</v>
      </c>
      <c r="BB309" s="75" t="n">
        <f aca="false">IF(AP309&lt;&gt;AR309,(IF('ORÇ.GLOBAL P CAIXA'!I310="",L309*INFORMAÇÕES!$U$116,IF('ORÇ.GLOBAL P CAIXA'!I310="O",L309,0))),0)</f>
        <v>0</v>
      </c>
      <c r="BC309" s="731" t="n">
        <f aca="false">IF(E309&lt;&gt;0,L309,0)</f>
        <v>0</v>
      </c>
    </row>
    <row r="310" s="174" customFormat="true" ht="14.25" hidden="false" customHeight="false" outlineLevel="0" collapsed="false">
      <c r="A310" s="159" t="n">
        <v>300</v>
      </c>
      <c r="B310" s="160" t="n">
        <f aca="false">'ORÇ.REPROG. P CAIXA'!B312</f>
        <v>0</v>
      </c>
      <c r="C310" s="723" t="n">
        <f aca="false">'ORÇ.REPROG. P CAIXA'!C312</f>
        <v>0</v>
      </c>
      <c r="D310" s="162" t="n">
        <f aca="false">'ORÇ.REPROG. P CAIXA'!D312</f>
        <v>0</v>
      </c>
      <c r="E310" s="163" t="n">
        <f aca="false">IF('BM GLOBAL'!$P$1&lt;&gt;0,'ORÇ.REPROG. P CAIXA'!E312,'ORÇ.REPROG. P CAIXA'!H312)</f>
        <v>0</v>
      </c>
      <c r="F310" s="163" t="n">
        <f aca="false">IF('BM GLOBAL'!$P$1&lt;&gt;0,IF('ORÇ.GLOBAL P CAIXA'!K311=0,'ORÇ.GLOBAL EMPRESA'!G311,'ORÇ.GLOBAL P CAIXA'!F311),'ORÇ.REPROG. P CAIXA'!I312)</f>
        <v>0</v>
      </c>
      <c r="G310" s="163" t="n">
        <f aca="false">IF(E310&lt;&gt;0,ROUND(E310*F310,2),IF(AO310=0,(SUMIF('ORÇ.REPROG. P CAIXA'!$AC$13:$AC$1012,B310,$AO$11:$AO$1010)),AO310))</f>
        <v>0</v>
      </c>
      <c r="H310" s="163" t="n">
        <f aca="false">IF(J310&lt;&gt;0,IF(E310&lt;&gt;0,J310/F310,0),0)</f>
        <v>0</v>
      </c>
      <c r="I310" s="163" t="n">
        <f aca="false">IF(L310&lt;&gt;0,IF(E310&lt;&gt;0,L310/F310,0),0)</f>
        <v>0</v>
      </c>
      <c r="J310" s="163" t="n">
        <f aca="false">IF(E310&lt;&gt;0,ROUND(INDEX($P$11:$AM$1010,$A310,$L$1),2),IF(AX310=0,(SUMIF($AP$11:$AP$1010,B310,$AX$11:$AX$1010)),AX310))</f>
        <v>0</v>
      </c>
      <c r="K310" s="163" t="n">
        <f aca="false">IF(G310=0,0,(J310/G310)*100)</f>
        <v>0</v>
      </c>
      <c r="L310" s="163" t="n">
        <f aca="false">IF(E310&lt;&gt;0,ROUND(IF($L$1=1,SUM(P310),"0")+IF($L$1=2,SUM($P310:Q310),"0")+IF($L$1=3,SUM($P310:R310),"0")+IF($L$1=4,SUM($P310:S310),"0")+IF($L$1=5,SUM($P310:T310),"0")+IF($L$1=6,SUM($P310:U310),"0")+IF($L$1=7,SUM($P310:V310),"0")+IF($L$1=8,SUM($P310:W310),"0")+IF($L$1=9,SUM($P310:X310),"0")+IF($L$1=10,SUM($P310:Y310),"0")+IF($L$1=11,SUM($P310:Z310),"0")+IF($L$1=12,SUM($P310:AA310),"0")+IF($L$1=13,SUM($P310:AB310),"0")+IF($L$1=14,SUM($P310:AC310),"0")+IF($L$1=15,SUM($P310:AD310),"0")+IF($L$1=16,SUM($P310:AE310),"0")+IF($L$1=17,SUM($P310:AF310),"0")+IF($L$1=18,SUM($P310:AG310),"0")+IF($L$1=19,SUM($P310:AH310),"0")+IF($L$1=20,SUM($P310:AI310),"0")+IF($L$1=21,SUM($P310:AJ310),"0")+IF($L$1=22,SUM($P310:AK310),"0")+IF($L$1=23,SUM($P310:AL310),"0")+IF($L$1=24,SUM($P310:AM310),"0"),2),IF(BC310=0,(SUMIF($AP$11:$AP$1010,B310,$BC$11:$BC$1010)),BC310))</f>
        <v>0</v>
      </c>
      <c r="M310" s="163" t="n">
        <f aca="false">IF(G310=0,0,(L310/G310)*100)</f>
        <v>0</v>
      </c>
      <c r="N310" s="168" t="str">
        <f aca="false">IF(B310&gt;0,"ok","ocultar")</f>
        <v>ocultar</v>
      </c>
      <c r="O310" s="650"/>
      <c r="P310" s="724"/>
      <c r="Q310" s="725"/>
      <c r="R310" s="725"/>
      <c r="S310" s="725"/>
      <c r="T310" s="725"/>
      <c r="U310" s="725"/>
      <c r="V310" s="725"/>
      <c r="W310" s="725"/>
      <c r="X310" s="725"/>
      <c r="Y310" s="725"/>
      <c r="Z310" s="725"/>
      <c r="AA310" s="726"/>
      <c r="AB310" s="726"/>
      <c r="AC310" s="726"/>
      <c r="AD310" s="726"/>
      <c r="AE310" s="726"/>
      <c r="AF310" s="726"/>
      <c r="AG310" s="726"/>
      <c r="AH310" s="726"/>
      <c r="AI310" s="726"/>
      <c r="AJ310" s="726"/>
      <c r="AK310" s="726"/>
      <c r="AL310" s="726"/>
      <c r="AM310" s="727"/>
      <c r="AO310" s="728" t="n">
        <f aca="false">IF(E310&lt;&gt;0,G310,0)</f>
        <v>0</v>
      </c>
      <c r="AP310" s="157" t="n">
        <f aca="false">IF(B310=0,AP309,IF(ISNONTEXT(B310)=TRUE(),INT(B310),INT(LEFT(B310,FIND(".",B310)-1))))</f>
        <v>3</v>
      </c>
      <c r="AQ310" s="157" t="str">
        <f aca="false">IF(AQ311=1,1,IF(B310&lt;&gt;0,1,IF(C310&lt;&gt;0,1,IF(D310&lt;&gt;0,1,IF(E310&lt;&gt;0,1,"")))))</f>
        <v/>
      </c>
      <c r="AR310" s="157" t="str">
        <f aca="false">IF(AP310=0," ",IF(AP310&lt;&gt;AP309,AP310," "))</f>
        <v> </v>
      </c>
      <c r="AS310" s="732"/>
      <c r="AT310" s="730" t="n">
        <f aca="false">IF(AP310&lt;&gt;AR310,(IF('ORÇ.GLOBAL P CAIXA'!I311="",J310*(INFORMAÇÕES!$Q$99/INFORMAÇÕES!$Q$102),IF('ORÇ.GLOBAL P CAIXA'!I311="R",J310,0))),0)</f>
        <v>0</v>
      </c>
      <c r="AU310" s="75" t="n">
        <f aca="false">IF(AP310&lt;&gt;AR310,(IF('ORÇ.GLOBAL P CAIXA'!I311="",J310*(INFORMAÇÕES!$Q$100/INFORMAÇÕES!$Q$102),IF('ORÇ.GLOBAL P CAIXA'!I311="C",J310,0))),0)</f>
        <v>0</v>
      </c>
      <c r="AV310" s="75" t="n">
        <f aca="false">IF(AP310&lt;&gt;AR310,(IF('ORÇ.GLOBAL P CAIXA'!I311="",J310*INFORMAÇÕES!$U$115,IF('ORÇ.GLOBAL P CAIXA'!I311="CF",J310,0))),0)</f>
        <v>0</v>
      </c>
      <c r="AW310" s="75" t="n">
        <f aca="false">IF(AP310&lt;&gt;AR310,(IF('ORÇ.GLOBAL P CAIXA'!I311="",J310*INFORMAÇÕES!$U$116,IF('ORÇ.GLOBAL P CAIXA'!I311="O",J310,0))),0)</f>
        <v>0</v>
      </c>
      <c r="AX310" s="731" t="n">
        <f aca="false">IF(E310&lt;&gt;0,J310,0)</f>
        <v>0</v>
      </c>
      <c r="AY310" s="730" t="n">
        <f aca="false">IF(AP310&lt;&gt;AR310,(IF('ORÇ.GLOBAL P CAIXA'!I311="",L310*(INFORMAÇÕES!$Q$99/INFORMAÇÕES!$Q$102),IF('ORÇ.GLOBAL P CAIXA'!I311="R",L310,0))),0)</f>
        <v>0</v>
      </c>
      <c r="AZ310" s="75" t="n">
        <f aca="false">IF(AP310&lt;&gt;AR310,(IF('ORÇ.GLOBAL P CAIXA'!I311="",L310*(INFORMAÇÕES!$Q$100/INFORMAÇÕES!$Q$102),IF('ORÇ.GLOBAL P CAIXA'!I311="C",L310,0))),0)</f>
        <v>0</v>
      </c>
      <c r="BA310" s="75" t="n">
        <f aca="false">IF(AP310&lt;&gt;AR310,(IF('ORÇ.GLOBAL P CAIXA'!I311="",L310*INFORMAÇÕES!$U$115,IF('ORÇ.GLOBAL P CAIXA'!I311="CF",L310,0))),0)</f>
        <v>0</v>
      </c>
      <c r="BB310" s="75" t="n">
        <f aca="false">IF(AP310&lt;&gt;AR310,(IF('ORÇ.GLOBAL P CAIXA'!I311="",L310*INFORMAÇÕES!$U$116,IF('ORÇ.GLOBAL P CAIXA'!I311="O",L310,0))),0)</f>
        <v>0</v>
      </c>
      <c r="BC310" s="731" t="n">
        <f aca="false">IF(E310&lt;&gt;0,L310,0)</f>
        <v>0</v>
      </c>
    </row>
    <row r="311" s="174" customFormat="true" ht="14.25" hidden="false" customHeight="false" outlineLevel="0" collapsed="false">
      <c r="A311" s="159" t="n">
        <v>301</v>
      </c>
      <c r="B311" s="160" t="n">
        <f aca="false">'ORÇ.REPROG. P CAIXA'!B313</f>
        <v>0</v>
      </c>
      <c r="C311" s="723" t="n">
        <f aca="false">'ORÇ.REPROG. P CAIXA'!C313</f>
        <v>0</v>
      </c>
      <c r="D311" s="162" t="n">
        <f aca="false">'ORÇ.REPROG. P CAIXA'!D313</f>
        <v>0</v>
      </c>
      <c r="E311" s="163" t="n">
        <f aca="false">IF('BM GLOBAL'!$P$1&lt;&gt;0,'ORÇ.REPROG. P CAIXA'!E313,'ORÇ.REPROG. P CAIXA'!H313)</f>
        <v>0</v>
      </c>
      <c r="F311" s="163" t="n">
        <f aca="false">IF('BM GLOBAL'!$P$1&lt;&gt;0,IF('ORÇ.GLOBAL P CAIXA'!K312=0,'ORÇ.GLOBAL EMPRESA'!G312,'ORÇ.GLOBAL P CAIXA'!F312),'ORÇ.REPROG. P CAIXA'!I313)</f>
        <v>0</v>
      </c>
      <c r="G311" s="163" t="n">
        <f aca="false">IF(E311&lt;&gt;0,ROUND(E311*F311,2),IF(AO311=0,(SUMIF('ORÇ.REPROG. P CAIXA'!$AC$13:$AC$1012,B311,$AO$11:$AO$1010)),AO311))</f>
        <v>0</v>
      </c>
      <c r="H311" s="163" t="n">
        <f aca="false">IF(J311&lt;&gt;0,IF(E311&lt;&gt;0,J311/F311,0),0)</f>
        <v>0</v>
      </c>
      <c r="I311" s="163" t="n">
        <f aca="false">IF(L311&lt;&gt;0,IF(E311&lt;&gt;0,L311/F311,0),0)</f>
        <v>0</v>
      </c>
      <c r="J311" s="163" t="n">
        <f aca="false">IF(E311&lt;&gt;0,ROUND(INDEX($P$11:$AM$1010,$A311,$L$1),2),IF(AX311=0,(SUMIF($AP$11:$AP$1010,B311,$AX$11:$AX$1010)),AX311))</f>
        <v>0</v>
      </c>
      <c r="K311" s="163" t="n">
        <f aca="false">IF(G311=0,0,(J311/G311)*100)</f>
        <v>0</v>
      </c>
      <c r="L311" s="163" t="n">
        <f aca="false">IF(E311&lt;&gt;0,ROUND(IF($L$1=1,SUM(P311),"0")+IF($L$1=2,SUM($P311:Q311),"0")+IF($L$1=3,SUM($P311:R311),"0")+IF($L$1=4,SUM($P311:S311),"0")+IF($L$1=5,SUM($P311:T311),"0")+IF($L$1=6,SUM($P311:U311),"0")+IF($L$1=7,SUM($P311:V311),"0")+IF($L$1=8,SUM($P311:W311),"0")+IF($L$1=9,SUM($P311:X311),"0")+IF($L$1=10,SUM($P311:Y311),"0")+IF($L$1=11,SUM($P311:Z311),"0")+IF($L$1=12,SUM($P311:AA311),"0")+IF($L$1=13,SUM($P311:AB311),"0")+IF($L$1=14,SUM($P311:AC311),"0")+IF($L$1=15,SUM($P311:AD311),"0")+IF($L$1=16,SUM($P311:AE311),"0")+IF($L$1=17,SUM($P311:AF311),"0")+IF($L$1=18,SUM($P311:AG311),"0")+IF($L$1=19,SUM($P311:AH311),"0")+IF($L$1=20,SUM($P311:AI311),"0")+IF($L$1=21,SUM($P311:AJ311),"0")+IF($L$1=22,SUM($P311:AK311),"0")+IF($L$1=23,SUM($P311:AL311),"0")+IF($L$1=24,SUM($P311:AM311),"0"),2),IF(BC311=0,(SUMIF($AP$11:$AP$1010,B311,$BC$11:$BC$1010)),BC311))</f>
        <v>0</v>
      </c>
      <c r="M311" s="163" t="n">
        <f aca="false">IF(G311=0,0,(L311/G311)*100)</f>
        <v>0</v>
      </c>
      <c r="N311" s="168" t="str">
        <f aca="false">IF(B311&gt;0,"ok","ocultar")</f>
        <v>ocultar</v>
      </c>
      <c r="O311" s="650"/>
      <c r="P311" s="724"/>
      <c r="Q311" s="725"/>
      <c r="R311" s="725"/>
      <c r="S311" s="725"/>
      <c r="T311" s="725"/>
      <c r="U311" s="725"/>
      <c r="V311" s="725"/>
      <c r="W311" s="725"/>
      <c r="X311" s="725"/>
      <c r="Y311" s="725"/>
      <c r="Z311" s="725"/>
      <c r="AA311" s="726"/>
      <c r="AB311" s="726"/>
      <c r="AC311" s="726"/>
      <c r="AD311" s="726"/>
      <c r="AE311" s="726"/>
      <c r="AF311" s="726"/>
      <c r="AG311" s="726"/>
      <c r="AH311" s="726"/>
      <c r="AI311" s="726"/>
      <c r="AJ311" s="726"/>
      <c r="AK311" s="726"/>
      <c r="AL311" s="726"/>
      <c r="AM311" s="727"/>
      <c r="AO311" s="728" t="n">
        <f aca="false">IF(E311&lt;&gt;0,G311,0)</f>
        <v>0</v>
      </c>
      <c r="AP311" s="157" t="n">
        <f aca="false">IF(B311=0,AP310,IF(ISNONTEXT(B311)=TRUE(),INT(B311),INT(LEFT(B311,FIND(".",B311)-1))))</f>
        <v>3</v>
      </c>
      <c r="AQ311" s="157" t="str">
        <f aca="false">IF(AQ312=1,1,IF(B311&lt;&gt;0,1,IF(C311&lt;&gt;0,1,IF(D311&lt;&gt;0,1,IF(E311&lt;&gt;0,1,"")))))</f>
        <v/>
      </c>
      <c r="AR311" s="157" t="str">
        <f aca="false">IF(AP311=0," ",IF(AP311&lt;&gt;AP310,AP311," "))</f>
        <v> </v>
      </c>
      <c r="AS311" s="732"/>
      <c r="AT311" s="730" t="n">
        <f aca="false">IF(AP311&lt;&gt;AR311,(IF('ORÇ.GLOBAL P CAIXA'!I312="",J311*(INFORMAÇÕES!$Q$99/INFORMAÇÕES!$Q$102),IF('ORÇ.GLOBAL P CAIXA'!I312="R",J311,0))),0)</f>
        <v>0</v>
      </c>
      <c r="AU311" s="75" t="n">
        <f aca="false">IF(AP311&lt;&gt;AR311,(IF('ORÇ.GLOBAL P CAIXA'!I312="",J311*(INFORMAÇÕES!$Q$100/INFORMAÇÕES!$Q$102),IF('ORÇ.GLOBAL P CAIXA'!I312="C",J311,0))),0)</f>
        <v>0</v>
      </c>
      <c r="AV311" s="75" t="n">
        <f aca="false">IF(AP311&lt;&gt;AR311,(IF('ORÇ.GLOBAL P CAIXA'!I312="",J311*INFORMAÇÕES!$U$115,IF('ORÇ.GLOBAL P CAIXA'!I312="CF",J311,0))),0)</f>
        <v>0</v>
      </c>
      <c r="AW311" s="75" t="n">
        <f aca="false">IF(AP311&lt;&gt;AR311,(IF('ORÇ.GLOBAL P CAIXA'!I312="",J311*INFORMAÇÕES!$U$116,IF('ORÇ.GLOBAL P CAIXA'!I312="O",J311,0))),0)</f>
        <v>0</v>
      </c>
      <c r="AX311" s="731" t="n">
        <f aca="false">IF(E311&lt;&gt;0,J311,0)</f>
        <v>0</v>
      </c>
      <c r="AY311" s="730" t="n">
        <f aca="false">IF(AP311&lt;&gt;AR311,(IF('ORÇ.GLOBAL P CAIXA'!I312="",L311*(INFORMAÇÕES!$Q$99/INFORMAÇÕES!$Q$102),IF('ORÇ.GLOBAL P CAIXA'!I312="R",L311,0))),0)</f>
        <v>0</v>
      </c>
      <c r="AZ311" s="75" t="n">
        <f aca="false">IF(AP311&lt;&gt;AR311,(IF('ORÇ.GLOBAL P CAIXA'!I312="",L311*(INFORMAÇÕES!$Q$100/INFORMAÇÕES!$Q$102),IF('ORÇ.GLOBAL P CAIXA'!I312="C",L311,0))),0)</f>
        <v>0</v>
      </c>
      <c r="BA311" s="75" t="n">
        <f aca="false">IF(AP311&lt;&gt;AR311,(IF('ORÇ.GLOBAL P CAIXA'!I312="",L311*INFORMAÇÕES!$U$115,IF('ORÇ.GLOBAL P CAIXA'!I312="CF",L311,0))),0)</f>
        <v>0</v>
      </c>
      <c r="BB311" s="75" t="n">
        <f aca="false">IF(AP311&lt;&gt;AR311,(IF('ORÇ.GLOBAL P CAIXA'!I312="",L311*INFORMAÇÕES!$U$116,IF('ORÇ.GLOBAL P CAIXA'!I312="O",L311,0))),0)</f>
        <v>0</v>
      </c>
      <c r="BC311" s="731" t="n">
        <f aca="false">IF(E311&lt;&gt;0,L311,0)</f>
        <v>0</v>
      </c>
    </row>
    <row r="312" s="174" customFormat="true" ht="14.25" hidden="false" customHeight="false" outlineLevel="0" collapsed="false">
      <c r="A312" s="159" t="n">
        <v>302</v>
      </c>
      <c r="B312" s="160" t="n">
        <f aca="false">'ORÇ.REPROG. P CAIXA'!B314</f>
        <v>0</v>
      </c>
      <c r="C312" s="723" t="n">
        <f aca="false">'ORÇ.REPROG. P CAIXA'!C314</f>
        <v>0</v>
      </c>
      <c r="D312" s="162" t="n">
        <f aca="false">'ORÇ.REPROG. P CAIXA'!D314</f>
        <v>0</v>
      </c>
      <c r="E312" s="163" t="n">
        <f aca="false">IF('BM GLOBAL'!$P$1&lt;&gt;0,'ORÇ.REPROG. P CAIXA'!E314,'ORÇ.REPROG. P CAIXA'!H314)</f>
        <v>0</v>
      </c>
      <c r="F312" s="163" t="n">
        <f aca="false">IF('BM GLOBAL'!$P$1&lt;&gt;0,IF('ORÇ.GLOBAL P CAIXA'!K313=0,'ORÇ.GLOBAL EMPRESA'!G313,'ORÇ.GLOBAL P CAIXA'!F313),'ORÇ.REPROG. P CAIXA'!I314)</f>
        <v>0</v>
      </c>
      <c r="G312" s="163" t="n">
        <f aca="false">IF(E312&lt;&gt;0,ROUND(E312*F312,2),IF(AO312=0,(SUMIF('ORÇ.REPROG. P CAIXA'!$AC$13:$AC$1012,B312,$AO$11:$AO$1010)),AO312))</f>
        <v>0</v>
      </c>
      <c r="H312" s="163" t="n">
        <f aca="false">IF(J312&lt;&gt;0,IF(E312&lt;&gt;0,J312/F312,0),0)</f>
        <v>0</v>
      </c>
      <c r="I312" s="163" t="n">
        <f aca="false">IF(L312&lt;&gt;0,IF(E312&lt;&gt;0,L312/F312,0),0)</f>
        <v>0</v>
      </c>
      <c r="J312" s="163" t="n">
        <f aca="false">IF(E312&lt;&gt;0,ROUND(INDEX($P$11:$AM$1010,$A312,$L$1),2),IF(AX312=0,(SUMIF($AP$11:$AP$1010,B312,$AX$11:$AX$1010)),AX312))</f>
        <v>0</v>
      </c>
      <c r="K312" s="163" t="n">
        <f aca="false">IF(G312=0,0,(J312/G312)*100)</f>
        <v>0</v>
      </c>
      <c r="L312" s="163" t="n">
        <f aca="false">IF(E312&lt;&gt;0,ROUND(IF($L$1=1,SUM(P312),"0")+IF($L$1=2,SUM($P312:Q312),"0")+IF($L$1=3,SUM($P312:R312),"0")+IF($L$1=4,SUM($P312:S312),"0")+IF($L$1=5,SUM($P312:T312),"0")+IF($L$1=6,SUM($P312:U312),"0")+IF($L$1=7,SUM($P312:V312),"0")+IF($L$1=8,SUM($P312:W312),"0")+IF($L$1=9,SUM($P312:X312),"0")+IF($L$1=10,SUM($P312:Y312),"0")+IF($L$1=11,SUM($P312:Z312),"0")+IF($L$1=12,SUM($P312:AA312),"0")+IF($L$1=13,SUM($P312:AB312),"0")+IF($L$1=14,SUM($P312:AC312),"0")+IF($L$1=15,SUM($P312:AD312),"0")+IF($L$1=16,SUM($P312:AE312),"0")+IF($L$1=17,SUM($P312:AF312),"0")+IF($L$1=18,SUM($P312:AG312),"0")+IF($L$1=19,SUM($P312:AH312),"0")+IF($L$1=20,SUM($P312:AI312),"0")+IF($L$1=21,SUM($P312:AJ312),"0")+IF($L$1=22,SUM($P312:AK312),"0")+IF($L$1=23,SUM($P312:AL312),"0")+IF($L$1=24,SUM($P312:AM312),"0"),2),IF(BC312=0,(SUMIF($AP$11:$AP$1010,B312,$BC$11:$BC$1010)),BC312))</f>
        <v>0</v>
      </c>
      <c r="M312" s="163" t="n">
        <f aca="false">IF(G312=0,0,(L312/G312)*100)</f>
        <v>0</v>
      </c>
      <c r="N312" s="168" t="str">
        <f aca="false">IF(B312&gt;0,"ok","ocultar")</f>
        <v>ocultar</v>
      </c>
      <c r="O312" s="650"/>
      <c r="P312" s="724"/>
      <c r="Q312" s="725"/>
      <c r="R312" s="725"/>
      <c r="S312" s="725"/>
      <c r="T312" s="725"/>
      <c r="U312" s="725"/>
      <c r="V312" s="725"/>
      <c r="W312" s="725"/>
      <c r="X312" s="725"/>
      <c r="Y312" s="725"/>
      <c r="Z312" s="725"/>
      <c r="AA312" s="726"/>
      <c r="AB312" s="726"/>
      <c r="AC312" s="726"/>
      <c r="AD312" s="726"/>
      <c r="AE312" s="726"/>
      <c r="AF312" s="726"/>
      <c r="AG312" s="726"/>
      <c r="AH312" s="726"/>
      <c r="AI312" s="726"/>
      <c r="AJ312" s="726"/>
      <c r="AK312" s="726"/>
      <c r="AL312" s="726"/>
      <c r="AM312" s="727"/>
      <c r="AO312" s="728" t="n">
        <f aca="false">IF(E312&lt;&gt;0,G312,0)</f>
        <v>0</v>
      </c>
      <c r="AP312" s="157" t="n">
        <f aca="false">IF(B312=0,AP311,IF(ISNONTEXT(B312)=TRUE(),INT(B312),INT(LEFT(B312,FIND(".",B312)-1))))</f>
        <v>3</v>
      </c>
      <c r="AQ312" s="157" t="str">
        <f aca="false">IF(AQ313=1,1,IF(B312&lt;&gt;0,1,IF(C312&lt;&gt;0,1,IF(D312&lt;&gt;0,1,IF(E312&lt;&gt;0,1,"")))))</f>
        <v/>
      </c>
      <c r="AR312" s="157" t="str">
        <f aca="false">IF(AP312=0," ",IF(AP312&lt;&gt;AP311,AP312," "))</f>
        <v> </v>
      </c>
      <c r="AS312" s="732"/>
      <c r="AT312" s="730" t="n">
        <f aca="false">IF(AP312&lt;&gt;AR312,(IF('ORÇ.GLOBAL P CAIXA'!I313="",J312*(INFORMAÇÕES!$Q$99/INFORMAÇÕES!$Q$102),IF('ORÇ.GLOBAL P CAIXA'!I313="R",J312,0))),0)</f>
        <v>0</v>
      </c>
      <c r="AU312" s="75" t="n">
        <f aca="false">IF(AP312&lt;&gt;AR312,(IF('ORÇ.GLOBAL P CAIXA'!I313="",J312*(INFORMAÇÕES!$Q$100/INFORMAÇÕES!$Q$102),IF('ORÇ.GLOBAL P CAIXA'!I313="C",J312,0))),0)</f>
        <v>0</v>
      </c>
      <c r="AV312" s="75" t="n">
        <f aca="false">IF(AP312&lt;&gt;AR312,(IF('ORÇ.GLOBAL P CAIXA'!I313="",J312*INFORMAÇÕES!$U$115,IF('ORÇ.GLOBAL P CAIXA'!I313="CF",J312,0))),0)</f>
        <v>0</v>
      </c>
      <c r="AW312" s="75" t="n">
        <f aca="false">IF(AP312&lt;&gt;AR312,(IF('ORÇ.GLOBAL P CAIXA'!I313="",J312*INFORMAÇÕES!$U$116,IF('ORÇ.GLOBAL P CAIXA'!I313="O",J312,0))),0)</f>
        <v>0</v>
      </c>
      <c r="AX312" s="731" t="n">
        <f aca="false">IF(E312&lt;&gt;0,J312,0)</f>
        <v>0</v>
      </c>
      <c r="AY312" s="730" t="n">
        <f aca="false">IF(AP312&lt;&gt;AR312,(IF('ORÇ.GLOBAL P CAIXA'!I313="",L312*(INFORMAÇÕES!$Q$99/INFORMAÇÕES!$Q$102),IF('ORÇ.GLOBAL P CAIXA'!I313="R",L312,0))),0)</f>
        <v>0</v>
      </c>
      <c r="AZ312" s="75" t="n">
        <f aca="false">IF(AP312&lt;&gt;AR312,(IF('ORÇ.GLOBAL P CAIXA'!I313="",L312*(INFORMAÇÕES!$Q$100/INFORMAÇÕES!$Q$102),IF('ORÇ.GLOBAL P CAIXA'!I313="C",L312,0))),0)</f>
        <v>0</v>
      </c>
      <c r="BA312" s="75" t="n">
        <f aca="false">IF(AP312&lt;&gt;AR312,(IF('ORÇ.GLOBAL P CAIXA'!I313="",L312*INFORMAÇÕES!$U$115,IF('ORÇ.GLOBAL P CAIXA'!I313="CF",L312,0))),0)</f>
        <v>0</v>
      </c>
      <c r="BB312" s="75" t="n">
        <f aca="false">IF(AP312&lt;&gt;AR312,(IF('ORÇ.GLOBAL P CAIXA'!I313="",L312*INFORMAÇÕES!$U$116,IF('ORÇ.GLOBAL P CAIXA'!I313="O",L312,0))),0)</f>
        <v>0</v>
      </c>
      <c r="BC312" s="731" t="n">
        <f aca="false">IF(E312&lt;&gt;0,L312,0)</f>
        <v>0</v>
      </c>
    </row>
    <row r="313" s="174" customFormat="true" ht="14.25" hidden="false" customHeight="false" outlineLevel="0" collapsed="false">
      <c r="A313" s="159" t="n">
        <v>303</v>
      </c>
      <c r="B313" s="160" t="n">
        <f aca="false">'ORÇ.REPROG. P CAIXA'!B315</f>
        <v>0</v>
      </c>
      <c r="C313" s="723" t="n">
        <f aca="false">'ORÇ.REPROG. P CAIXA'!C315</f>
        <v>0</v>
      </c>
      <c r="D313" s="162" t="n">
        <f aca="false">'ORÇ.REPROG. P CAIXA'!D315</f>
        <v>0</v>
      </c>
      <c r="E313" s="163" t="n">
        <f aca="false">IF('BM GLOBAL'!$P$1&lt;&gt;0,'ORÇ.REPROG. P CAIXA'!E315,'ORÇ.REPROG. P CAIXA'!H315)</f>
        <v>0</v>
      </c>
      <c r="F313" s="163" t="n">
        <f aca="false">IF('BM GLOBAL'!$P$1&lt;&gt;0,IF('ORÇ.GLOBAL P CAIXA'!K314=0,'ORÇ.GLOBAL EMPRESA'!G314,'ORÇ.GLOBAL P CAIXA'!F314),'ORÇ.REPROG. P CAIXA'!I315)</f>
        <v>0</v>
      </c>
      <c r="G313" s="163" t="n">
        <f aca="false">IF(E313&lt;&gt;0,ROUND(E313*F313,2),IF(AO313=0,(SUMIF('ORÇ.REPROG. P CAIXA'!$AC$13:$AC$1012,B313,$AO$11:$AO$1010)),AO313))</f>
        <v>0</v>
      </c>
      <c r="H313" s="163" t="n">
        <f aca="false">IF(J313&lt;&gt;0,IF(E313&lt;&gt;0,J313/F313,0),0)</f>
        <v>0</v>
      </c>
      <c r="I313" s="163" t="n">
        <f aca="false">IF(L313&lt;&gt;0,IF(E313&lt;&gt;0,L313/F313,0),0)</f>
        <v>0</v>
      </c>
      <c r="J313" s="163" t="n">
        <f aca="false">IF(E313&lt;&gt;0,ROUND(INDEX($P$11:$AM$1010,$A313,$L$1),2),IF(AX313=0,(SUMIF($AP$11:$AP$1010,B313,$AX$11:$AX$1010)),AX313))</f>
        <v>0</v>
      </c>
      <c r="K313" s="163" t="n">
        <f aca="false">IF(G313=0,0,(J313/G313)*100)</f>
        <v>0</v>
      </c>
      <c r="L313" s="163" t="n">
        <f aca="false">IF(E313&lt;&gt;0,ROUND(IF($L$1=1,SUM(P313),"0")+IF($L$1=2,SUM($P313:Q313),"0")+IF($L$1=3,SUM($P313:R313),"0")+IF($L$1=4,SUM($P313:S313),"0")+IF($L$1=5,SUM($P313:T313),"0")+IF($L$1=6,SUM($P313:U313),"0")+IF($L$1=7,SUM($P313:V313),"0")+IF($L$1=8,SUM($P313:W313),"0")+IF($L$1=9,SUM($P313:X313),"0")+IF($L$1=10,SUM($P313:Y313),"0")+IF($L$1=11,SUM($P313:Z313),"0")+IF($L$1=12,SUM($P313:AA313),"0")+IF($L$1=13,SUM($P313:AB313),"0")+IF($L$1=14,SUM($P313:AC313),"0")+IF($L$1=15,SUM($P313:AD313),"0")+IF($L$1=16,SUM($P313:AE313),"0")+IF($L$1=17,SUM($P313:AF313),"0")+IF($L$1=18,SUM($P313:AG313),"0")+IF($L$1=19,SUM($P313:AH313),"0")+IF($L$1=20,SUM($P313:AI313),"0")+IF($L$1=21,SUM($P313:AJ313),"0")+IF($L$1=22,SUM($P313:AK313),"0")+IF($L$1=23,SUM($P313:AL313),"0")+IF($L$1=24,SUM($P313:AM313),"0"),2),IF(BC313=0,(SUMIF($AP$11:$AP$1010,B313,$BC$11:$BC$1010)),BC313))</f>
        <v>0</v>
      </c>
      <c r="M313" s="163" t="n">
        <f aca="false">IF(G313=0,0,(L313/G313)*100)</f>
        <v>0</v>
      </c>
      <c r="N313" s="168" t="str">
        <f aca="false">IF(B313&gt;0,"ok","ocultar")</f>
        <v>ocultar</v>
      </c>
      <c r="O313" s="650"/>
      <c r="P313" s="724"/>
      <c r="Q313" s="725"/>
      <c r="R313" s="725"/>
      <c r="S313" s="725"/>
      <c r="T313" s="725"/>
      <c r="U313" s="725"/>
      <c r="V313" s="725"/>
      <c r="W313" s="725"/>
      <c r="X313" s="725"/>
      <c r="Y313" s="725"/>
      <c r="Z313" s="725"/>
      <c r="AA313" s="726"/>
      <c r="AB313" s="726"/>
      <c r="AC313" s="726"/>
      <c r="AD313" s="726"/>
      <c r="AE313" s="726"/>
      <c r="AF313" s="726"/>
      <c r="AG313" s="726"/>
      <c r="AH313" s="726"/>
      <c r="AI313" s="726"/>
      <c r="AJ313" s="726"/>
      <c r="AK313" s="726"/>
      <c r="AL313" s="726"/>
      <c r="AM313" s="727"/>
      <c r="AO313" s="728" t="n">
        <f aca="false">IF(E313&lt;&gt;0,G313,0)</f>
        <v>0</v>
      </c>
      <c r="AP313" s="157" t="n">
        <f aca="false">IF(B313=0,AP312,IF(ISNONTEXT(B313)=TRUE(),INT(B313),INT(LEFT(B313,FIND(".",B313)-1))))</f>
        <v>3</v>
      </c>
      <c r="AQ313" s="157" t="str">
        <f aca="false">IF(AQ314=1,1,IF(B313&lt;&gt;0,1,IF(C313&lt;&gt;0,1,IF(D313&lt;&gt;0,1,IF(E313&lt;&gt;0,1,"")))))</f>
        <v/>
      </c>
      <c r="AR313" s="157" t="str">
        <f aca="false">IF(AP313=0," ",IF(AP313&lt;&gt;AP312,AP313," "))</f>
        <v> </v>
      </c>
      <c r="AS313" s="732"/>
      <c r="AT313" s="730" t="n">
        <f aca="false">IF(AP313&lt;&gt;AR313,(IF('ORÇ.GLOBAL P CAIXA'!I314="",J313*(INFORMAÇÕES!$Q$99/INFORMAÇÕES!$Q$102),IF('ORÇ.GLOBAL P CAIXA'!I314="R",J313,0))),0)</f>
        <v>0</v>
      </c>
      <c r="AU313" s="75" t="n">
        <f aca="false">IF(AP313&lt;&gt;AR313,(IF('ORÇ.GLOBAL P CAIXA'!I314="",J313*(INFORMAÇÕES!$Q$100/INFORMAÇÕES!$Q$102),IF('ORÇ.GLOBAL P CAIXA'!I314="C",J313,0))),0)</f>
        <v>0</v>
      </c>
      <c r="AV313" s="75" t="n">
        <f aca="false">IF(AP313&lt;&gt;AR313,(IF('ORÇ.GLOBAL P CAIXA'!I314="",J313*INFORMAÇÕES!$U$115,IF('ORÇ.GLOBAL P CAIXA'!I314="CF",J313,0))),0)</f>
        <v>0</v>
      </c>
      <c r="AW313" s="75" t="n">
        <f aca="false">IF(AP313&lt;&gt;AR313,(IF('ORÇ.GLOBAL P CAIXA'!I314="",J313*INFORMAÇÕES!$U$116,IF('ORÇ.GLOBAL P CAIXA'!I314="O",J313,0))),0)</f>
        <v>0</v>
      </c>
      <c r="AX313" s="731" t="n">
        <f aca="false">IF(E313&lt;&gt;0,J313,0)</f>
        <v>0</v>
      </c>
      <c r="AY313" s="730" t="n">
        <f aca="false">IF(AP313&lt;&gt;AR313,(IF('ORÇ.GLOBAL P CAIXA'!I314="",L313*(INFORMAÇÕES!$Q$99/INFORMAÇÕES!$Q$102),IF('ORÇ.GLOBAL P CAIXA'!I314="R",L313,0))),0)</f>
        <v>0</v>
      </c>
      <c r="AZ313" s="75" t="n">
        <f aca="false">IF(AP313&lt;&gt;AR313,(IF('ORÇ.GLOBAL P CAIXA'!I314="",L313*(INFORMAÇÕES!$Q$100/INFORMAÇÕES!$Q$102),IF('ORÇ.GLOBAL P CAIXA'!I314="C",L313,0))),0)</f>
        <v>0</v>
      </c>
      <c r="BA313" s="75" t="n">
        <f aca="false">IF(AP313&lt;&gt;AR313,(IF('ORÇ.GLOBAL P CAIXA'!I314="",L313*INFORMAÇÕES!$U$115,IF('ORÇ.GLOBAL P CAIXA'!I314="CF",L313,0))),0)</f>
        <v>0</v>
      </c>
      <c r="BB313" s="75" t="n">
        <f aca="false">IF(AP313&lt;&gt;AR313,(IF('ORÇ.GLOBAL P CAIXA'!I314="",L313*INFORMAÇÕES!$U$116,IF('ORÇ.GLOBAL P CAIXA'!I314="O",L313,0))),0)</f>
        <v>0</v>
      </c>
      <c r="BC313" s="731" t="n">
        <f aca="false">IF(E313&lt;&gt;0,L313,0)</f>
        <v>0</v>
      </c>
    </row>
    <row r="314" s="174" customFormat="true" ht="14.25" hidden="false" customHeight="false" outlineLevel="0" collapsed="false">
      <c r="A314" s="159" t="n">
        <v>304</v>
      </c>
      <c r="B314" s="160" t="n">
        <f aca="false">'ORÇ.REPROG. P CAIXA'!B316</f>
        <v>0</v>
      </c>
      <c r="C314" s="723" t="n">
        <f aca="false">'ORÇ.REPROG. P CAIXA'!C316</f>
        <v>0</v>
      </c>
      <c r="D314" s="162" t="n">
        <f aca="false">'ORÇ.REPROG. P CAIXA'!D316</f>
        <v>0</v>
      </c>
      <c r="E314" s="163" t="n">
        <f aca="false">IF('BM GLOBAL'!$P$1&lt;&gt;0,'ORÇ.REPROG. P CAIXA'!E316,'ORÇ.REPROG. P CAIXA'!H316)</f>
        <v>0</v>
      </c>
      <c r="F314" s="163" t="n">
        <f aca="false">IF('BM GLOBAL'!$P$1&lt;&gt;0,IF('ORÇ.GLOBAL P CAIXA'!K315=0,'ORÇ.GLOBAL EMPRESA'!G315,'ORÇ.GLOBAL P CAIXA'!F315),'ORÇ.REPROG. P CAIXA'!I316)</f>
        <v>0</v>
      </c>
      <c r="G314" s="163" t="n">
        <f aca="false">IF(E314&lt;&gt;0,ROUND(E314*F314,2),IF(AO314=0,(SUMIF('ORÇ.REPROG. P CAIXA'!$AC$13:$AC$1012,B314,$AO$11:$AO$1010)),AO314))</f>
        <v>0</v>
      </c>
      <c r="H314" s="163" t="n">
        <f aca="false">IF(J314&lt;&gt;0,IF(E314&lt;&gt;0,J314/F314,0),0)</f>
        <v>0</v>
      </c>
      <c r="I314" s="163" t="n">
        <f aca="false">IF(L314&lt;&gt;0,IF(E314&lt;&gt;0,L314/F314,0),0)</f>
        <v>0</v>
      </c>
      <c r="J314" s="163" t="n">
        <f aca="false">IF(E314&lt;&gt;0,ROUND(INDEX($P$11:$AM$1010,$A314,$L$1),2),IF(AX314=0,(SUMIF($AP$11:$AP$1010,B314,$AX$11:$AX$1010)),AX314))</f>
        <v>0</v>
      </c>
      <c r="K314" s="163" t="n">
        <f aca="false">IF(G314=0,0,(J314/G314)*100)</f>
        <v>0</v>
      </c>
      <c r="L314" s="163" t="n">
        <f aca="false">IF(E314&lt;&gt;0,ROUND(IF($L$1=1,SUM(P314),"0")+IF($L$1=2,SUM($P314:Q314),"0")+IF($L$1=3,SUM($P314:R314),"0")+IF($L$1=4,SUM($P314:S314),"0")+IF($L$1=5,SUM($P314:T314),"0")+IF($L$1=6,SUM($P314:U314),"0")+IF($L$1=7,SUM($P314:V314),"0")+IF($L$1=8,SUM($P314:W314),"0")+IF($L$1=9,SUM($P314:X314),"0")+IF($L$1=10,SUM($P314:Y314),"0")+IF($L$1=11,SUM($P314:Z314),"0")+IF($L$1=12,SUM($P314:AA314),"0")+IF($L$1=13,SUM($P314:AB314),"0")+IF($L$1=14,SUM($P314:AC314),"0")+IF($L$1=15,SUM($P314:AD314),"0")+IF($L$1=16,SUM($P314:AE314),"0")+IF($L$1=17,SUM($P314:AF314),"0")+IF($L$1=18,SUM($P314:AG314),"0")+IF($L$1=19,SUM($P314:AH314),"0")+IF($L$1=20,SUM($P314:AI314),"0")+IF($L$1=21,SUM($P314:AJ314),"0")+IF($L$1=22,SUM($P314:AK314),"0")+IF($L$1=23,SUM($P314:AL314),"0")+IF($L$1=24,SUM($P314:AM314),"0"),2),IF(BC314=0,(SUMIF($AP$11:$AP$1010,B314,$BC$11:$BC$1010)),BC314))</f>
        <v>0</v>
      </c>
      <c r="M314" s="163" t="n">
        <f aca="false">IF(G314=0,0,(L314/G314)*100)</f>
        <v>0</v>
      </c>
      <c r="N314" s="168" t="str">
        <f aca="false">IF(B314&gt;0,"ok","ocultar")</f>
        <v>ocultar</v>
      </c>
      <c r="O314" s="650"/>
      <c r="P314" s="724"/>
      <c r="Q314" s="725"/>
      <c r="R314" s="725"/>
      <c r="S314" s="725"/>
      <c r="T314" s="725"/>
      <c r="U314" s="725"/>
      <c r="V314" s="725"/>
      <c r="W314" s="725"/>
      <c r="X314" s="725"/>
      <c r="Y314" s="725"/>
      <c r="Z314" s="725"/>
      <c r="AA314" s="726"/>
      <c r="AB314" s="726"/>
      <c r="AC314" s="726"/>
      <c r="AD314" s="726"/>
      <c r="AE314" s="726"/>
      <c r="AF314" s="726"/>
      <c r="AG314" s="726"/>
      <c r="AH314" s="726"/>
      <c r="AI314" s="726"/>
      <c r="AJ314" s="726"/>
      <c r="AK314" s="726"/>
      <c r="AL314" s="726"/>
      <c r="AM314" s="727"/>
      <c r="AO314" s="728" t="n">
        <f aca="false">IF(E314&lt;&gt;0,G314,0)</f>
        <v>0</v>
      </c>
      <c r="AP314" s="157" t="n">
        <f aca="false">IF(B314=0,AP313,IF(ISNONTEXT(B314)=TRUE(),INT(B314),INT(LEFT(B314,FIND(".",B314)-1))))</f>
        <v>3</v>
      </c>
      <c r="AQ314" s="157" t="str">
        <f aca="false">IF(AQ315=1,1,IF(B314&lt;&gt;0,1,IF(C314&lt;&gt;0,1,IF(D314&lt;&gt;0,1,IF(E314&lt;&gt;0,1,"")))))</f>
        <v/>
      </c>
      <c r="AR314" s="157" t="str">
        <f aca="false">IF(AP314=0," ",IF(AP314&lt;&gt;AP313,AP314," "))</f>
        <v> </v>
      </c>
      <c r="AS314" s="732"/>
      <c r="AT314" s="730" t="n">
        <f aca="false">IF(AP314&lt;&gt;AR314,(IF('ORÇ.GLOBAL P CAIXA'!I315="",J314*(INFORMAÇÕES!$Q$99/INFORMAÇÕES!$Q$102),IF('ORÇ.GLOBAL P CAIXA'!I315="R",J314,0))),0)</f>
        <v>0</v>
      </c>
      <c r="AU314" s="75" t="n">
        <f aca="false">IF(AP314&lt;&gt;AR314,(IF('ORÇ.GLOBAL P CAIXA'!I315="",J314*(INFORMAÇÕES!$Q$100/INFORMAÇÕES!$Q$102),IF('ORÇ.GLOBAL P CAIXA'!I315="C",J314,0))),0)</f>
        <v>0</v>
      </c>
      <c r="AV314" s="75" t="n">
        <f aca="false">IF(AP314&lt;&gt;AR314,(IF('ORÇ.GLOBAL P CAIXA'!I315="",J314*INFORMAÇÕES!$U$115,IF('ORÇ.GLOBAL P CAIXA'!I315="CF",J314,0))),0)</f>
        <v>0</v>
      </c>
      <c r="AW314" s="75" t="n">
        <f aca="false">IF(AP314&lt;&gt;AR314,(IF('ORÇ.GLOBAL P CAIXA'!I315="",J314*INFORMAÇÕES!$U$116,IF('ORÇ.GLOBAL P CAIXA'!I315="O",J314,0))),0)</f>
        <v>0</v>
      </c>
      <c r="AX314" s="731" t="n">
        <f aca="false">IF(E314&lt;&gt;0,J314,0)</f>
        <v>0</v>
      </c>
      <c r="AY314" s="730" t="n">
        <f aca="false">IF(AP314&lt;&gt;AR314,(IF('ORÇ.GLOBAL P CAIXA'!I315="",L314*(INFORMAÇÕES!$Q$99/INFORMAÇÕES!$Q$102),IF('ORÇ.GLOBAL P CAIXA'!I315="R",L314,0))),0)</f>
        <v>0</v>
      </c>
      <c r="AZ314" s="75" t="n">
        <f aca="false">IF(AP314&lt;&gt;AR314,(IF('ORÇ.GLOBAL P CAIXA'!I315="",L314*(INFORMAÇÕES!$Q$100/INFORMAÇÕES!$Q$102),IF('ORÇ.GLOBAL P CAIXA'!I315="C",L314,0))),0)</f>
        <v>0</v>
      </c>
      <c r="BA314" s="75" t="n">
        <f aca="false">IF(AP314&lt;&gt;AR314,(IF('ORÇ.GLOBAL P CAIXA'!I315="",L314*INFORMAÇÕES!$U$115,IF('ORÇ.GLOBAL P CAIXA'!I315="CF",L314,0))),0)</f>
        <v>0</v>
      </c>
      <c r="BB314" s="75" t="n">
        <f aca="false">IF(AP314&lt;&gt;AR314,(IF('ORÇ.GLOBAL P CAIXA'!I315="",L314*INFORMAÇÕES!$U$116,IF('ORÇ.GLOBAL P CAIXA'!I315="O",L314,0))),0)</f>
        <v>0</v>
      </c>
      <c r="BC314" s="731" t="n">
        <f aca="false">IF(E314&lt;&gt;0,L314,0)</f>
        <v>0</v>
      </c>
    </row>
    <row r="315" s="174" customFormat="true" ht="14.25" hidden="false" customHeight="false" outlineLevel="0" collapsed="false">
      <c r="A315" s="159" t="n">
        <v>305</v>
      </c>
      <c r="B315" s="160" t="n">
        <f aca="false">'ORÇ.REPROG. P CAIXA'!B317</f>
        <v>0</v>
      </c>
      <c r="C315" s="723" t="n">
        <f aca="false">'ORÇ.REPROG. P CAIXA'!C317</f>
        <v>0</v>
      </c>
      <c r="D315" s="162" t="n">
        <f aca="false">'ORÇ.REPROG. P CAIXA'!D317</f>
        <v>0</v>
      </c>
      <c r="E315" s="163" t="n">
        <f aca="false">IF('BM GLOBAL'!$P$1&lt;&gt;0,'ORÇ.REPROG. P CAIXA'!E317,'ORÇ.REPROG. P CAIXA'!H317)</f>
        <v>0</v>
      </c>
      <c r="F315" s="163" t="n">
        <f aca="false">IF('BM GLOBAL'!$P$1&lt;&gt;0,IF('ORÇ.GLOBAL P CAIXA'!K316=0,'ORÇ.GLOBAL EMPRESA'!G316,'ORÇ.GLOBAL P CAIXA'!F316),'ORÇ.REPROG. P CAIXA'!I317)</f>
        <v>0</v>
      </c>
      <c r="G315" s="163" t="n">
        <f aca="false">IF(E315&lt;&gt;0,ROUND(E315*F315,2),IF(AO315=0,(SUMIF('ORÇ.REPROG. P CAIXA'!$AC$13:$AC$1012,B315,$AO$11:$AO$1010)),AO315))</f>
        <v>0</v>
      </c>
      <c r="H315" s="163" t="n">
        <f aca="false">IF(J315&lt;&gt;0,IF(E315&lt;&gt;0,J315/F315,0),0)</f>
        <v>0</v>
      </c>
      <c r="I315" s="163" t="n">
        <f aca="false">IF(L315&lt;&gt;0,IF(E315&lt;&gt;0,L315/F315,0),0)</f>
        <v>0</v>
      </c>
      <c r="J315" s="163" t="n">
        <f aca="false">IF(E315&lt;&gt;0,ROUND(INDEX($P$11:$AM$1010,$A315,$L$1),2),IF(AX315=0,(SUMIF($AP$11:$AP$1010,B315,$AX$11:$AX$1010)),AX315))</f>
        <v>0</v>
      </c>
      <c r="K315" s="163" t="n">
        <f aca="false">IF(G315=0,0,(J315/G315)*100)</f>
        <v>0</v>
      </c>
      <c r="L315" s="163" t="n">
        <f aca="false">IF(E315&lt;&gt;0,ROUND(IF($L$1=1,SUM(P315),"0")+IF($L$1=2,SUM($P315:Q315),"0")+IF($L$1=3,SUM($P315:R315),"0")+IF($L$1=4,SUM($P315:S315),"0")+IF($L$1=5,SUM($P315:T315),"0")+IF($L$1=6,SUM($P315:U315),"0")+IF($L$1=7,SUM($P315:V315),"0")+IF($L$1=8,SUM($P315:W315),"0")+IF($L$1=9,SUM($P315:X315),"0")+IF($L$1=10,SUM($P315:Y315),"0")+IF($L$1=11,SUM($P315:Z315),"0")+IF($L$1=12,SUM($P315:AA315),"0")+IF($L$1=13,SUM($P315:AB315),"0")+IF($L$1=14,SUM($P315:AC315),"0")+IF($L$1=15,SUM($P315:AD315),"0")+IF($L$1=16,SUM($P315:AE315),"0")+IF($L$1=17,SUM($P315:AF315),"0")+IF($L$1=18,SUM($P315:AG315),"0")+IF($L$1=19,SUM($P315:AH315),"0")+IF($L$1=20,SUM($P315:AI315),"0")+IF($L$1=21,SUM($P315:AJ315),"0")+IF($L$1=22,SUM($P315:AK315),"0")+IF($L$1=23,SUM($P315:AL315),"0")+IF($L$1=24,SUM($P315:AM315),"0"),2),IF(BC315=0,(SUMIF($AP$11:$AP$1010,B315,$BC$11:$BC$1010)),BC315))</f>
        <v>0</v>
      </c>
      <c r="M315" s="163" t="n">
        <f aca="false">IF(G315=0,0,(L315/G315)*100)</f>
        <v>0</v>
      </c>
      <c r="N315" s="168" t="str">
        <f aca="false">IF(B315&gt;0,"ok","ocultar")</f>
        <v>ocultar</v>
      </c>
      <c r="O315" s="650"/>
      <c r="P315" s="724"/>
      <c r="Q315" s="725"/>
      <c r="R315" s="725"/>
      <c r="S315" s="725"/>
      <c r="T315" s="725"/>
      <c r="U315" s="725"/>
      <c r="V315" s="725"/>
      <c r="W315" s="725"/>
      <c r="X315" s="725"/>
      <c r="Y315" s="725"/>
      <c r="Z315" s="725"/>
      <c r="AA315" s="726"/>
      <c r="AB315" s="726"/>
      <c r="AC315" s="726"/>
      <c r="AD315" s="726"/>
      <c r="AE315" s="726"/>
      <c r="AF315" s="726"/>
      <c r="AG315" s="726"/>
      <c r="AH315" s="726"/>
      <c r="AI315" s="726"/>
      <c r="AJ315" s="726"/>
      <c r="AK315" s="726"/>
      <c r="AL315" s="726"/>
      <c r="AM315" s="727"/>
      <c r="AO315" s="728" t="n">
        <f aca="false">IF(E315&lt;&gt;0,G315,0)</f>
        <v>0</v>
      </c>
      <c r="AP315" s="157" t="n">
        <f aca="false">IF(B315=0,AP314,IF(ISNONTEXT(B315)=TRUE(),INT(B315),INT(LEFT(B315,FIND(".",B315)-1))))</f>
        <v>3</v>
      </c>
      <c r="AQ315" s="157" t="str">
        <f aca="false">IF(AQ316=1,1,IF(B315&lt;&gt;0,1,IF(C315&lt;&gt;0,1,IF(D315&lt;&gt;0,1,IF(E315&lt;&gt;0,1,"")))))</f>
        <v/>
      </c>
      <c r="AR315" s="157" t="str">
        <f aca="false">IF(AP315=0," ",IF(AP315&lt;&gt;AP314,AP315," "))</f>
        <v> </v>
      </c>
      <c r="AS315" s="732"/>
      <c r="AT315" s="730" t="n">
        <f aca="false">IF(AP315&lt;&gt;AR315,(IF('ORÇ.GLOBAL P CAIXA'!I316="",J315*(INFORMAÇÕES!$Q$99/INFORMAÇÕES!$Q$102),IF('ORÇ.GLOBAL P CAIXA'!I316="R",J315,0))),0)</f>
        <v>0</v>
      </c>
      <c r="AU315" s="75" t="n">
        <f aca="false">IF(AP315&lt;&gt;AR315,(IF('ORÇ.GLOBAL P CAIXA'!I316="",J315*(INFORMAÇÕES!$Q$100/INFORMAÇÕES!$Q$102),IF('ORÇ.GLOBAL P CAIXA'!I316="C",J315,0))),0)</f>
        <v>0</v>
      </c>
      <c r="AV315" s="75" t="n">
        <f aca="false">IF(AP315&lt;&gt;AR315,(IF('ORÇ.GLOBAL P CAIXA'!I316="",J315*INFORMAÇÕES!$U$115,IF('ORÇ.GLOBAL P CAIXA'!I316="CF",J315,0))),0)</f>
        <v>0</v>
      </c>
      <c r="AW315" s="75" t="n">
        <f aca="false">IF(AP315&lt;&gt;AR315,(IF('ORÇ.GLOBAL P CAIXA'!I316="",J315*INFORMAÇÕES!$U$116,IF('ORÇ.GLOBAL P CAIXA'!I316="O",J315,0))),0)</f>
        <v>0</v>
      </c>
      <c r="AX315" s="731" t="n">
        <f aca="false">IF(E315&lt;&gt;0,J315,0)</f>
        <v>0</v>
      </c>
      <c r="AY315" s="730" t="n">
        <f aca="false">IF(AP315&lt;&gt;AR315,(IF('ORÇ.GLOBAL P CAIXA'!I316="",L315*(INFORMAÇÕES!$Q$99/INFORMAÇÕES!$Q$102),IF('ORÇ.GLOBAL P CAIXA'!I316="R",L315,0))),0)</f>
        <v>0</v>
      </c>
      <c r="AZ315" s="75" t="n">
        <f aca="false">IF(AP315&lt;&gt;AR315,(IF('ORÇ.GLOBAL P CAIXA'!I316="",L315*(INFORMAÇÕES!$Q$100/INFORMAÇÕES!$Q$102),IF('ORÇ.GLOBAL P CAIXA'!I316="C",L315,0))),0)</f>
        <v>0</v>
      </c>
      <c r="BA315" s="75" t="n">
        <f aca="false">IF(AP315&lt;&gt;AR315,(IF('ORÇ.GLOBAL P CAIXA'!I316="",L315*INFORMAÇÕES!$U$115,IF('ORÇ.GLOBAL P CAIXA'!I316="CF",L315,0))),0)</f>
        <v>0</v>
      </c>
      <c r="BB315" s="75" t="n">
        <f aca="false">IF(AP315&lt;&gt;AR315,(IF('ORÇ.GLOBAL P CAIXA'!I316="",L315*INFORMAÇÕES!$U$116,IF('ORÇ.GLOBAL P CAIXA'!I316="O",L315,0))),0)</f>
        <v>0</v>
      </c>
      <c r="BC315" s="731" t="n">
        <f aca="false">IF(E315&lt;&gt;0,L315,0)</f>
        <v>0</v>
      </c>
    </row>
    <row r="316" s="174" customFormat="true" ht="14.25" hidden="false" customHeight="false" outlineLevel="0" collapsed="false">
      <c r="A316" s="159" t="n">
        <v>306</v>
      </c>
      <c r="B316" s="160" t="n">
        <f aca="false">'ORÇ.REPROG. P CAIXA'!B318</f>
        <v>0</v>
      </c>
      <c r="C316" s="723" t="n">
        <f aca="false">'ORÇ.REPROG. P CAIXA'!C318</f>
        <v>0</v>
      </c>
      <c r="D316" s="162" t="n">
        <f aca="false">'ORÇ.REPROG. P CAIXA'!D318</f>
        <v>0</v>
      </c>
      <c r="E316" s="163" t="n">
        <f aca="false">IF('BM GLOBAL'!$P$1&lt;&gt;0,'ORÇ.REPROG. P CAIXA'!E318,'ORÇ.REPROG. P CAIXA'!H318)</f>
        <v>0</v>
      </c>
      <c r="F316" s="163" t="n">
        <f aca="false">IF('BM GLOBAL'!$P$1&lt;&gt;0,IF('ORÇ.GLOBAL P CAIXA'!K317=0,'ORÇ.GLOBAL EMPRESA'!G317,'ORÇ.GLOBAL P CAIXA'!F317),'ORÇ.REPROG. P CAIXA'!I318)</f>
        <v>0</v>
      </c>
      <c r="G316" s="163" t="n">
        <f aca="false">IF(E316&lt;&gt;0,ROUND(E316*F316,2),IF(AO316=0,(SUMIF('ORÇ.REPROG. P CAIXA'!$AC$13:$AC$1012,B316,$AO$11:$AO$1010)),AO316))</f>
        <v>0</v>
      </c>
      <c r="H316" s="163" t="n">
        <f aca="false">IF(J316&lt;&gt;0,IF(E316&lt;&gt;0,J316/F316,0),0)</f>
        <v>0</v>
      </c>
      <c r="I316" s="163" t="n">
        <f aca="false">IF(L316&lt;&gt;0,IF(E316&lt;&gt;0,L316/F316,0),0)</f>
        <v>0</v>
      </c>
      <c r="J316" s="163" t="n">
        <f aca="false">IF(E316&lt;&gt;0,ROUND(INDEX($P$11:$AM$1010,$A316,$L$1),2),IF(AX316=0,(SUMIF($AP$11:$AP$1010,B316,$AX$11:$AX$1010)),AX316))</f>
        <v>0</v>
      </c>
      <c r="K316" s="163" t="n">
        <f aca="false">IF(G316=0,0,(J316/G316)*100)</f>
        <v>0</v>
      </c>
      <c r="L316" s="163" t="n">
        <f aca="false">IF(E316&lt;&gt;0,ROUND(IF($L$1=1,SUM(P316),"0")+IF($L$1=2,SUM($P316:Q316),"0")+IF($L$1=3,SUM($P316:R316),"0")+IF($L$1=4,SUM($P316:S316),"0")+IF($L$1=5,SUM($P316:T316),"0")+IF($L$1=6,SUM($P316:U316),"0")+IF($L$1=7,SUM($P316:V316),"0")+IF($L$1=8,SUM($P316:W316),"0")+IF($L$1=9,SUM($P316:X316),"0")+IF($L$1=10,SUM($P316:Y316),"0")+IF($L$1=11,SUM($P316:Z316),"0")+IF($L$1=12,SUM($P316:AA316),"0")+IF($L$1=13,SUM($P316:AB316),"0")+IF($L$1=14,SUM($P316:AC316),"0")+IF($L$1=15,SUM($P316:AD316),"0")+IF($L$1=16,SUM($P316:AE316),"0")+IF($L$1=17,SUM($P316:AF316),"0")+IF($L$1=18,SUM($P316:AG316),"0")+IF($L$1=19,SUM($P316:AH316),"0")+IF($L$1=20,SUM($P316:AI316),"0")+IF($L$1=21,SUM($P316:AJ316),"0")+IF($L$1=22,SUM($P316:AK316),"0")+IF($L$1=23,SUM($P316:AL316),"0")+IF($L$1=24,SUM($P316:AM316),"0"),2),IF(BC316=0,(SUMIF($AP$11:$AP$1010,B316,$BC$11:$BC$1010)),BC316))</f>
        <v>0</v>
      </c>
      <c r="M316" s="163" t="n">
        <f aca="false">IF(G316=0,0,(L316/G316)*100)</f>
        <v>0</v>
      </c>
      <c r="N316" s="168" t="str">
        <f aca="false">IF(B316&gt;0,"ok","ocultar")</f>
        <v>ocultar</v>
      </c>
      <c r="O316" s="650"/>
      <c r="P316" s="724"/>
      <c r="Q316" s="725"/>
      <c r="R316" s="725"/>
      <c r="S316" s="725"/>
      <c r="T316" s="725"/>
      <c r="U316" s="725"/>
      <c r="V316" s="725"/>
      <c r="W316" s="725"/>
      <c r="X316" s="725"/>
      <c r="Y316" s="725"/>
      <c r="Z316" s="725"/>
      <c r="AA316" s="726"/>
      <c r="AB316" s="726"/>
      <c r="AC316" s="726"/>
      <c r="AD316" s="726"/>
      <c r="AE316" s="726"/>
      <c r="AF316" s="726"/>
      <c r="AG316" s="726"/>
      <c r="AH316" s="726"/>
      <c r="AI316" s="726"/>
      <c r="AJ316" s="726"/>
      <c r="AK316" s="726"/>
      <c r="AL316" s="726"/>
      <c r="AM316" s="727"/>
      <c r="AO316" s="728" t="n">
        <f aca="false">IF(E316&lt;&gt;0,G316,0)</f>
        <v>0</v>
      </c>
      <c r="AP316" s="157" t="n">
        <f aca="false">IF(B316=0,AP315,IF(ISNONTEXT(B316)=TRUE(),INT(B316),INT(LEFT(B316,FIND(".",B316)-1))))</f>
        <v>3</v>
      </c>
      <c r="AQ316" s="157" t="str">
        <f aca="false">IF(AQ317=1,1,IF(B316&lt;&gt;0,1,IF(C316&lt;&gt;0,1,IF(D316&lt;&gt;0,1,IF(E316&lt;&gt;0,1,"")))))</f>
        <v/>
      </c>
      <c r="AR316" s="157" t="str">
        <f aca="false">IF(AP316=0," ",IF(AP316&lt;&gt;AP315,AP316," "))</f>
        <v> </v>
      </c>
      <c r="AS316" s="732"/>
      <c r="AT316" s="730" t="n">
        <f aca="false">IF(AP316&lt;&gt;AR316,(IF('ORÇ.GLOBAL P CAIXA'!I317="",J316*(INFORMAÇÕES!$Q$99/INFORMAÇÕES!$Q$102),IF('ORÇ.GLOBAL P CAIXA'!I317="R",J316,0))),0)</f>
        <v>0</v>
      </c>
      <c r="AU316" s="75" t="n">
        <f aca="false">IF(AP316&lt;&gt;AR316,(IF('ORÇ.GLOBAL P CAIXA'!I317="",J316*(INFORMAÇÕES!$Q$100/INFORMAÇÕES!$Q$102),IF('ORÇ.GLOBAL P CAIXA'!I317="C",J316,0))),0)</f>
        <v>0</v>
      </c>
      <c r="AV316" s="75" t="n">
        <f aca="false">IF(AP316&lt;&gt;AR316,(IF('ORÇ.GLOBAL P CAIXA'!I317="",J316*INFORMAÇÕES!$U$115,IF('ORÇ.GLOBAL P CAIXA'!I317="CF",J316,0))),0)</f>
        <v>0</v>
      </c>
      <c r="AW316" s="75" t="n">
        <f aca="false">IF(AP316&lt;&gt;AR316,(IF('ORÇ.GLOBAL P CAIXA'!I317="",J316*INFORMAÇÕES!$U$116,IF('ORÇ.GLOBAL P CAIXA'!I317="O",J316,0))),0)</f>
        <v>0</v>
      </c>
      <c r="AX316" s="731" t="n">
        <f aca="false">IF(E316&lt;&gt;0,J316,0)</f>
        <v>0</v>
      </c>
      <c r="AY316" s="730" t="n">
        <f aca="false">IF(AP316&lt;&gt;AR316,(IF('ORÇ.GLOBAL P CAIXA'!I317="",L316*(INFORMAÇÕES!$Q$99/INFORMAÇÕES!$Q$102),IF('ORÇ.GLOBAL P CAIXA'!I317="R",L316,0))),0)</f>
        <v>0</v>
      </c>
      <c r="AZ316" s="75" t="n">
        <f aca="false">IF(AP316&lt;&gt;AR316,(IF('ORÇ.GLOBAL P CAIXA'!I317="",L316*(INFORMAÇÕES!$Q$100/INFORMAÇÕES!$Q$102),IF('ORÇ.GLOBAL P CAIXA'!I317="C",L316,0))),0)</f>
        <v>0</v>
      </c>
      <c r="BA316" s="75" t="n">
        <f aca="false">IF(AP316&lt;&gt;AR316,(IF('ORÇ.GLOBAL P CAIXA'!I317="",L316*INFORMAÇÕES!$U$115,IF('ORÇ.GLOBAL P CAIXA'!I317="CF",L316,0))),0)</f>
        <v>0</v>
      </c>
      <c r="BB316" s="75" t="n">
        <f aca="false">IF(AP316&lt;&gt;AR316,(IF('ORÇ.GLOBAL P CAIXA'!I317="",L316*INFORMAÇÕES!$U$116,IF('ORÇ.GLOBAL P CAIXA'!I317="O",L316,0))),0)</f>
        <v>0</v>
      </c>
      <c r="BC316" s="731" t="n">
        <f aca="false">IF(E316&lt;&gt;0,L316,0)</f>
        <v>0</v>
      </c>
    </row>
    <row r="317" s="174" customFormat="true" ht="14.25" hidden="false" customHeight="false" outlineLevel="0" collapsed="false">
      <c r="A317" s="159" t="n">
        <v>307</v>
      </c>
      <c r="B317" s="160" t="n">
        <f aca="false">'ORÇ.REPROG. P CAIXA'!B319</f>
        <v>0</v>
      </c>
      <c r="C317" s="723" t="n">
        <f aca="false">'ORÇ.REPROG. P CAIXA'!C319</f>
        <v>0</v>
      </c>
      <c r="D317" s="162" t="n">
        <f aca="false">'ORÇ.REPROG. P CAIXA'!D319</f>
        <v>0</v>
      </c>
      <c r="E317" s="163" t="n">
        <f aca="false">IF('BM GLOBAL'!$P$1&lt;&gt;0,'ORÇ.REPROG. P CAIXA'!E319,'ORÇ.REPROG. P CAIXA'!H319)</f>
        <v>0</v>
      </c>
      <c r="F317" s="163" t="n">
        <f aca="false">IF('BM GLOBAL'!$P$1&lt;&gt;0,IF('ORÇ.GLOBAL P CAIXA'!K318=0,'ORÇ.GLOBAL EMPRESA'!G318,'ORÇ.GLOBAL P CAIXA'!F318),'ORÇ.REPROG. P CAIXA'!I319)</f>
        <v>0</v>
      </c>
      <c r="G317" s="163" t="n">
        <f aca="false">IF(E317&lt;&gt;0,ROUND(E317*F317,2),IF(AO317=0,(SUMIF('ORÇ.REPROG. P CAIXA'!$AC$13:$AC$1012,B317,$AO$11:$AO$1010)),AO317))</f>
        <v>0</v>
      </c>
      <c r="H317" s="163" t="n">
        <f aca="false">IF(J317&lt;&gt;0,IF(E317&lt;&gt;0,J317/F317,0),0)</f>
        <v>0</v>
      </c>
      <c r="I317" s="163" t="n">
        <f aca="false">IF(L317&lt;&gt;0,IF(E317&lt;&gt;0,L317/F317,0),0)</f>
        <v>0</v>
      </c>
      <c r="J317" s="163" t="n">
        <f aca="false">IF(E317&lt;&gt;0,ROUND(INDEX($P$11:$AM$1010,$A317,$L$1),2),IF(AX317=0,(SUMIF($AP$11:$AP$1010,B317,$AX$11:$AX$1010)),AX317))</f>
        <v>0</v>
      </c>
      <c r="K317" s="163" t="n">
        <f aca="false">IF(G317=0,0,(J317/G317)*100)</f>
        <v>0</v>
      </c>
      <c r="L317" s="163" t="n">
        <f aca="false">IF(E317&lt;&gt;0,ROUND(IF($L$1=1,SUM(P317),"0")+IF($L$1=2,SUM($P317:Q317),"0")+IF($L$1=3,SUM($P317:R317),"0")+IF($L$1=4,SUM($P317:S317),"0")+IF($L$1=5,SUM($P317:T317),"0")+IF($L$1=6,SUM($P317:U317),"0")+IF($L$1=7,SUM($P317:V317),"0")+IF($L$1=8,SUM($P317:W317),"0")+IF($L$1=9,SUM($P317:X317),"0")+IF($L$1=10,SUM($P317:Y317),"0")+IF($L$1=11,SUM($P317:Z317),"0")+IF($L$1=12,SUM($P317:AA317),"0")+IF($L$1=13,SUM($P317:AB317),"0")+IF($L$1=14,SUM($P317:AC317),"0")+IF($L$1=15,SUM($P317:AD317),"0")+IF($L$1=16,SUM($P317:AE317),"0")+IF($L$1=17,SUM($P317:AF317),"0")+IF($L$1=18,SUM($P317:AG317),"0")+IF($L$1=19,SUM($P317:AH317),"0")+IF($L$1=20,SUM($P317:AI317),"0")+IF($L$1=21,SUM($P317:AJ317),"0")+IF($L$1=22,SUM($P317:AK317),"0")+IF($L$1=23,SUM($P317:AL317),"0")+IF($L$1=24,SUM($P317:AM317),"0"),2),IF(BC317=0,(SUMIF($AP$11:$AP$1010,B317,$BC$11:$BC$1010)),BC317))</f>
        <v>0</v>
      </c>
      <c r="M317" s="163" t="n">
        <f aca="false">IF(G317=0,0,(L317/G317)*100)</f>
        <v>0</v>
      </c>
      <c r="N317" s="168" t="str">
        <f aca="false">IF(B317&gt;0,"ok","ocultar")</f>
        <v>ocultar</v>
      </c>
      <c r="O317" s="650"/>
      <c r="P317" s="724"/>
      <c r="Q317" s="725"/>
      <c r="R317" s="725"/>
      <c r="S317" s="725"/>
      <c r="T317" s="725"/>
      <c r="U317" s="725"/>
      <c r="V317" s="725"/>
      <c r="W317" s="725"/>
      <c r="X317" s="725"/>
      <c r="Y317" s="725"/>
      <c r="Z317" s="725"/>
      <c r="AA317" s="726"/>
      <c r="AB317" s="726"/>
      <c r="AC317" s="726"/>
      <c r="AD317" s="726"/>
      <c r="AE317" s="726"/>
      <c r="AF317" s="726"/>
      <c r="AG317" s="726"/>
      <c r="AH317" s="726"/>
      <c r="AI317" s="726"/>
      <c r="AJ317" s="726"/>
      <c r="AK317" s="726"/>
      <c r="AL317" s="726"/>
      <c r="AM317" s="727"/>
      <c r="AO317" s="728" t="n">
        <f aca="false">IF(E317&lt;&gt;0,G317,0)</f>
        <v>0</v>
      </c>
      <c r="AP317" s="157" t="n">
        <f aca="false">IF(B317=0,AP316,IF(ISNONTEXT(B317)=TRUE(),INT(B317),INT(LEFT(B317,FIND(".",B317)-1))))</f>
        <v>3</v>
      </c>
      <c r="AQ317" s="157" t="str">
        <f aca="false">IF(AQ318=1,1,IF(B317&lt;&gt;0,1,IF(C317&lt;&gt;0,1,IF(D317&lt;&gt;0,1,IF(E317&lt;&gt;0,1,"")))))</f>
        <v/>
      </c>
      <c r="AR317" s="157" t="str">
        <f aca="false">IF(AP317=0," ",IF(AP317&lt;&gt;AP316,AP317," "))</f>
        <v> </v>
      </c>
      <c r="AS317" s="732"/>
      <c r="AT317" s="730" t="n">
        <f aca="false">IF(AP317&lt;&gt;AR317,(IF('ORÇ.GLOBAL P CAIXA'!I318="",J317*(INFORMAÇÕES!$Q$99/INFORMAÇÕES!$Q$102),IF('ORÇ.GLOBAL P CAIXA'!I318="R",J317,0))),0)</f>
        <v>0</v>
      </c>
      <c r="AU317" s="75" t="n">
        <f aca="false">IF(AP317&lt;&gt;AR317,(IF('ORÇ.GLOBAL P CAIXA'!I318="",J317*(INFORMAÇÕES!$Q$100/INFORMAÇÕES!$Q$102),IF('ORÇ.GLOBAL P CAIXA'!I318="C",J317,0))),0)</f>
        <v>0</v>
      </c>
      <c r="AV317" s="75" t="n">
        <f aca="false">IF(AP317&lt;&gt;AR317,(IF('ORÇ.GLOBAL P CAIXA'!I318="",J317*INFORMAÇÕES!$U$115,IF('ORÇ.GLOBAL P CAIXA'!I318="CF",J317,0))),0)</f>
        <v>0</v>
      </c>
      <c r="AW317" s="75" t="n">
        <f aca="false">IF(AP317&lt;&gt;AR317,(IF('ORÇ.GLOBAL P CAIXA'!I318="",J317*INFORMAÇÕES!$U$116,IF('ORÇ.GLOBAL P CAIXA'!I318="O",J317,0))),0)</f>
        <v>0</v>
      </c>
      <c r="AX317" s="731" t="n">
        <f aca="false">IF(E317&lt;&gt;0,J317,0)</f>
        <v>0</v>
      </c>
      <c r="AY317" s="730" t="n">
        <f aca="false">IF(AP317&lt;&gt;AR317,(IF('ORÇ.GLOBAL P CAIXA'!I318="",L317*(INFORMAÇÕES!$Q$99/INFORMAÇÕES!$Q$102),IF('ORÇ.GLOBAL P CAIXA'!I318="R",L317,0))),0)</f>
        <v>0</v>
      </c>
      <c r="AZ317" s="75" t="n">
        <f aca="false">IF(AP317&lt;&gt;AR317,(IF('ORÇ.GLOBAL P CAIXA'!I318="",L317*(INFORMAÇÕES!$Q$100/INFORMAÇÕES!$Q$102),IF('ORÇ.GLOBAL P CAIXA'!I318="C",L317,0))),0)</f>
        <v>0</v>
      </c>
      <c r="BA317" s="75" t="n">
        <f aca="false">IF(AP317&lt;&gt;AR317,(IF('ORÇ.GLOBAL P CAIXA'!I318="",L317*INFORMAÇÕES!$U$115,IF('ORÇ.GLOBAL P CAIXA'!I318="CF",L317,0))),0)</f>
        <v>0</v>
      </c>
      <c r="BB317" s="75" t="n">
        <f aca="false">IF(AP317&lt;&gt;AR317,(IF('ORÇ.GLOBAL P CAIXA'!I318="",L317*INFORMAÇÕES!$U$116,IF('ORÇ.GLOBAL P CAIXA'!I318="O",L317,0))),0)</f>
        <v>0</v>
      </c>
      <c r="BC317" s="731" t="n">
        <f aca="false">IF(E317&lt;&gt;0,L317,0)</f>
        <v>0</v>
      </c>
    </row>
    <row r="318" s="174" customFormat="true" ht="14.25" hidden="false" customHeight="false" outlineLevel="0" collapsed="false">
      <c r="A318" s="159" t="n">
        <v>308</v>
      </c>
      <c r="B318" s="160" t="n">
        <f aca="false">'ORÇ.REPROG. P CAIXA'!B320</f>
        <v>0</v>
      </c>
      <c r="C318" s="723" t="n">
        <f aca="false">'ORÇ.REPROG. P CAIXA'!C320</f>
        <v>0</v>
      </c>
      <c r="D318" s="162" t="n">
        <f aca="false">'ORÇ.REPROG. P CAIXA'!D320</f>
        <v>0</v>
      </c>
      <c r="E318" s="163" t="n">
        <f aca="false">IF('BM GLOBAL'!$P$1&lt;&gt;0,'ORÇ.REPROG. P CAIXA'!E320,'ORÇ.REPROG. P CAIXA'!H320)</f>
        <v>0</v>
      </c>
      <c r="F318" s="163" t="n">
        <f aca="false">IF('BM GLOBAL'!$P$1&lt;&gt;0,IF('ORÇ.GLOBAL P CAIXA'!K319=0,'ORÇ.GLOBAL EMPRESA'!G319,'ORÇ.GLOBAL P CAIXA'!F319),'ORÇ.REPROG. P CAIXA'!I320)</f>
        <v>0</v>
      </c>
      <c r="G318" s="163" t="n">
        <f aca="false">IF(E318&lt;&gt;0,ROUND(E318*F318,2),IF(AO318=0,(SUMIF('ORÇ.REPROG. P CAIXA'!$AC$13:$AC$1012,B318,$AO$11:$AO$1010)),AO318))</f>
        <v>0</v>
      </c>
      <c r="H318" s="163" t="n">
        <f aca="false">IF(J318&lt;&gt;0,IF(E318&lt;&gt;0,J318/F318,0),0)</f>
        <v>0</v>
      </c>
      <c r="I318" s="163" t="n">
        <f aca="false">IF(L318&lt;&gt;0,IF(E318&lt;&gt;0,L318/F318,0),0)</f>
        <v>0</v>
      </c>
      <c r="J318" s="163" t="n">
        <f aca="false">IF(E318&lt;&gt;0,ROUND(INDEX($P$11:$AM$1010,$A318,$L$1),2),IF(AX318=0,(SUMIF($AP$11:$AP$1010,B318,$AX$11:$AX$1010)),AX318))</f>
        <v>0</v>
      </c>
      <c r="K318" s="163" t="n">
        <f aca="false">IF(G318=0,0,(J318/G318)*100)</f>
        <v>0</v>
      </c>
      <c r="L318" s="163" t="n">
        <f aca="false">IF(E318&lt;&gt;0,ROUND(IF($L$1=1,SUM(P318),"0")+IF($L$1=2,SUM($P318:Q318),"0")+IF($L$1=3,SUM($P318:R318),"0")+IF($L$1=4,SUM($P318:S318),"0")+IF($L$1=5,SUM($P318:T318),"0")+IF($L$1=6,SUM($P318:U318),"0")+IF($L$1=7,SUM($P318:V318),"0")+IF($L$1=8,SUM($P318:W318),"0")+IF($L$1=9,SUM($P318:X318),"0")+IF($L$1=10,SUM($P318:Y318),"0")+IF($L$1=11,SUM($P318:Z318),"0")+IF($L$1=12,SUM($P318:AA318),"0")+IF($L$1=13,SUM($P318:AB318),"0")+IF($L$1=14,SUM($P318:AC318),"0")+IF($L$1=15,SUM($P318:AD318),"0")+IF($L$1=16,SUM($P318:AE318),"0")+IF($L$1=17,SUM($P318:AF318),"0")+IF($L$1=18,SUM($P318:AG318),"0")+IF($L$1=19,SUM($P318:AH318),"0")+IF($L$1=20,SUM($P318:AI318),"0")+IF($L$1=21,SUM($P318:AJ318),"0")+IF($L$1=22,SUM($P318:AK318),"0")+IF($L$1=23,SUM($P318:AL318),"0")+IF($L$1=24,SUM($P318:AM318),"0"),2),IF(BC318=0,(SUMIF($AP$11:$AP$1010,B318,$BC$11:$BC$1010)),BC318))</f>
        <v>0</v>
      </c>
      <c r="M318" s="163" t="n">
        <f aca="false">IF(G318=0,0,(L318/G318)*100)</f>
        <v>0</v>
      </c>
      <c r="N318" s="168" t="str">
        <f aca="false">IF(B318&gt;0,"ok","ocultar")</f>
        <v>ocultar</v>
      </c>
      <c r="O318" s="650"/>
      <c r="P318" s="724"/>
      <c r="Q318" s="725"/>
      <c r="R318" s="725"/>
      <c r="S318" s="725"/>
      <c r="T318" s="725"/>
      <c r="U318" s="725"/>
      <c r="V318" s="725"/>
      <c r="W318" s="725"/>
      <c r="X318" s="725"/>
      <c r="Y318" s="725"/>
      <c r="Z318" s="725"/>
      <c r="AA318" s="726"/>
      <c r="AB318" s="726"/>
      <c r="AC318" s="726"/>
      <c r="AD318" s="726"/>
      <c r="AE318" s="726"/>
      <c r="AF318" s="726"/>
      <c r="AG318" s="726"/>
      <c r="AH318" s="726"/>
      <c r="AI318" s="726"/>
      <c r="AJ318" s="726"/>
      <c r="AK318" s="726"/>
      <c r="AL318" s="726"/>
      <c r="AM318" s="727"/>
      <c r="AO318" s="728" t="n">
        <f aca="false">IF(E318&lt;&gt;0,G318,0)</f>
        <v>0</v>
      </c>
      <c r="AP318" s="157" t="n">
        <f aca="false">IF(B318=0,AP317,IF(ISNONTEXT(B318)=TRUE(),INT(B318),INT(LEFT(B318,FIND(".",B318)-1))))</f>
        <v>3</v>
      </c>
      <c r="AQ318" s="157" t="str">
        <f aca="false">IF(AQ319=1,1,IF(B318&lt;&gt;0,1,IF(C318&lt;&gt;0,1,IF(D318&lt;&gt;0,1,IF(E318&lt;&gt;0,1,"")))))</f>
        <v/>
      </c>
      <c r="AR318" s="157" t="str">
        <f aca="false">IF(AP318=0," ",IF(AP318&lt;&gt;AP317,AP318," "))</f>
        <v> </v>
      </c>
      <c r="AS318" s="732"/>
      <c r="AT318" s="730" t="n">
        <f aca="false">IF(AP318&lt;&gt;AR318,(IF('ORÇ.GLOBAL P CAIXA'!I319="",J318*(INFORMAÇÕES!$Q$99/INFORMAÇÕES!$Q$102),IF('ORÇ.GLOBAL P CAIXA'!I319="R",J318,0))),0)</f>
        <v>0</v>
      </c>
      <c r="AU318" s="75" t="n">
        <f aca="false">IF(AP318&lt;&gt;AR318,(IF('ORÇ.GLOBAL P CAIXA'!I319="",J318*(INFORMAÇÕES!$Q$100/INFORMAÇÕES!$Q$102),IF('ORÇ.GLOBAL P CAIXA'!I319="C",J318,0))),0)</f>
        <v>0</v>
      </c>
      <c r="AV318" s="75" t="n">
        <f aca="false">IF(AP318&lt;&gt;AR318,(IF('ORÇ.GLOBAL P CAIXA'!I319="",J318*INFORMAÇÕES!$U$115,IF('ORÇ.GLOBAL P CAIXA'!I319="CF",J318,0))),0)</f>
        <v>0</v>
      </c>
      <c r="AW318" s="75" t="n">
        <f aca="false">IF(AP318&lt;&gt;AR318,(IF('ORÇ.GLOBAL P CAIXA'!I319="",J318*INFORMAÇÕES!$U$116,IF('ORÇ.GLOBAL P CAIXA'!I319="O",J318,0))),0)</f>
        <v>0</v>
      </c>
      <c r="AX318" s="731" t="n">
        <f aca="false">IF(E318&lt;&gt;0,J318,0)</f>
        <v>0</v>
      </c>
      <c r="AY318" s="730" t="n">
        <f aca="false">IF(AP318&lt;&gt;AR318,(IF('ORÇ.GLOBAL P CAIXA'!I319="",L318*(INFORMAÇÕES!$Q$99/INFORMAÇÕES!$Q$102),IF('ORÇ.GLOBAL P CAIXA'!I319="R",L318,0))),0)</f>
        <v>0</v>
      </c>
      <c r="AZ318" s="75" t="n">
        <f aca="false">IF(AP318&lt;&gt;AR318,(IF('ORÇ.GLOBAL P CAIXA'!I319="",L318*(INFORMAÇÕES!$Q$100/INFORMAÇÕES!$Q$102),IF('ORÇ.GLOBAL P CAIXA'!I319="C",L318,0))),0)</f>
        <v>0</v>
      </c>
      <c r="BA318" s="75" t="n">
        <f aca="false">IF(AP318&lt;&gt;AR318,(IF('ORÇ.GLOBAL P CAIXA'!I319="",L318*INFORMAÇÕES!$U$115,IF('ORÇ.GLOBAL P CAIXA'!I319="CF",L318,0))),0)</f>
        <v>0</v>
      </c>
      <c r="BB318" s="75" t="n">
        <f aca="false">IF(AP318&lt;&gt;AR318,(IF('ORÇ.GLOBAL P CAIXA'!I319="",L318*INFORMAÇÕES!$U$116,IF('ORÇ.GLOBAL P CAIXA'!I319="O",L318,0))),0)</f>
        <v>0</v>
      </c>
      <c r="BC318" s="731" t="n">
        <f aca="false">IF(E318&lt;&gt;0,L318,0)</f>
        <v>0</v>
      </c>
    </row>
    <row r="319" s="174" customFormat="true" ht="14.25" hidden="false" customHeight="false" outlineLevel="0" collapsed="false">
      <c r="A319" s="159" t="n">
        <v>309</v>
      </c>
      <c r="B319" s="160" t="n">
        <f aca="false">'ORÇ.REPROG. P CAIXA'!B321</f>
        <v>0</v>
      </c>
      <c r="C319" s="723" t="n">
        <f aca="false">'ORÇ.REPROG. P CAIXA'!C321</f>
        <v>0</v>
      </c>
      <c r="D319" s="162" t="n">
        <f aca="false">'ORÇ.REPROG. P CAIXA'!D321</f>
        <v>0</v>
      </c>
      <c r="E319" s="163" t="n">
        <f aca="false">IF('BM GLOBAL'!$P$1&lt;&gt;0,'ORÇ.REPROG. P CAIXA'!E321,'ORÇ.REPROG. P CAIXA'!H321)</f>
        <v>0</v>
      </c>
      <c r="F319" s="163" t="n">
        <f aca="false">IF('BM GLOBAL'!$P$1&lt;&gt;0,IF('ORÇ.GLOBAL P CAIXA'!K320=0,'ORÇ.GLOBAL EMPRESA'!G320,'ORÇ.GLOBAL P CAIXA'!F320),'ORÇ.REPROG. P CAIXA'!I321)</f>
        <v>0</v>
      </c>
      <c r="G319" s="163" t="n">
        <f aca="false">IF(E319&lt;&gt;0,ROUND(E319*F319,2),IF(AO319=0,(SUMIF('ORÇ.REPROG. P CAIXA'!$AC$13:$AC$1012,B319,$AO$11:$AO$1010)),AO319))</f>
        <v>0</v>
      </c>
      <c r="H319" s="163" t="n">
        <f aca="false">IF(J319&lt;&gt;0,IF(E319&lt;&gt;0,J319/F319,0),0)</f>
        <v>0</v>
      </c>
      <c r="I319" s="163" t="n">
        <f aca="false">IF(L319&lt;&gt;0,IF(E319&lt;&gt;0,L319/F319,0),0)</f>
        <v>0</v>
      </c>
      <c r="J319" s="163" t="n">
        <f aca="false">IF(E319&lt;&gt;0,ROUND(INDEX($P$11:$AM$1010,$A319,$L$1),2),IF(AX319=0,(SUMIF($AP$11:$AP$1010,B319,$AX$11:$AX$1010)),AX319))</f>
        <v>0</v>
      </c>
      <c r="K319" s="163" t="n">
        <f aca="false">IF(G319=0,0,(J319/G319)*100)</f>
        <v>0</v>
      </c>
      <c r="L319" s="163" t="n">
        <f aca="false">IF(E319&lt;&gt;0,ROUND(IF($L$1=1,SUM(P319),"0")+IF($L$1=2,SUM($P319:Q319),"0")+IF($L$1=3,SUM($P319:R319),"0")+IF($L$1=4,SUM($P319:S319),"0")+IF($L$1=5,SUM($P319:T319),"0")+IF($L$1=6,SUM($P319:U319),"0")+IF($L$1=7,SUM($P319:V319),"0")+IF($L$1=8,SUM($P319:W319),"0")+IF($L$1=9,SUM($P319:X319),"0")+IF($L$1=10,SUM($P319:Y319),"0")+IF($L$1=11,SUM($P319:Z319),"0")+IF($L$1=12,SUM($P319:AA319),"0")+IF($L$1=13,SUM($P319:AB319),"0")+IF($L$1=14,SUM($P319:AC319),"0")+IF($L$1=15,SUM($P319:AD319),"0")+IF($L$1=16,SUM($P319:AE319),"0")+IF($L$1=17,SUM($P319:AF319),"0")+IF($L$1=18,SUM($P319:AG319),"0")+IF($L$1=19,SUM($P319:AH319),"0")+IF($L$1=20,SUM($P319:AI319),"0")+IF($L$1=21,SUM($P319:AJ319),"0")+IF($L$1=22,SUM($P319:AK319),"0")+IF($L$1=23,SUM($P319:AL319),"0")+IF($L$1=24,SUM($P319:AM319),"0"),2),IF(BC319=0,(SUMIF($AP$11:$AP$1010,B319,$BC$11:$BC$1010)),BC319))</f>
        <v>0</v>
      </c>
      <c r="M319" s="163" t="n">
        <f aca="false">IF(G319=0,0,(L319/G319)*100)</f>
        <v>0</v>
      </c>
      <c r="N319" s="168" t="str">
        <f aca="false">IF(B319&gt;0,"ok","ocultar")</f>
        <v>ocultar</v>
      </c>
      <c r="O319" s="650"/>
      <c r="P319" s="724"/>
      <c r="Q319" s="725"/>
      <c r="R319" s="725"/>
      <c r="S319" s="725"/>
      <c r="T319" s="725"/>
      <c r="U319" s="725"/>
      <c r="V319" s="725"/>
      <c r="W319" s="725"/>
      <c r="X319" s="725"/>
      <c r="Y319" s="725"/>
      <c r="Z319" s="725"/>
      <c r="AA319" s="726"/>
      <c r="AB319" s="726"/>
      <c r="AC319" s="726"/>
      <c r="AD319" s="726"/>
      <c r="AE319" s="726"/>
      <c r="AF319" s="726"/>
      <c r="AG319" s="726"/>
      <c r="AH319" s="726"/>
      <c r="AI319" s="726"/>
      <c r="AJ319" s="726"/>
      <c r="AK319" s="726"/>
      <c r="AL319" s="726"/>
      <c r="AM319" s="727"/>
      <c r="AO319" s="728" t="n">
        <f aca="false">IF(E319&lt;&gt;0,G319,0)</f>
        <v>0</v>
      </c>
      <c r="AP319" s="157" t="n">
        <f aca="false">IF(B319=0,AP318,IF(ISNONTEXT(B319)=TRUE(),INT(B319),INT(LEFT(B319,FIND(".",B319)-1))))</f>
        <v>3</v>
      </c>
      <c r="AQ319" s="157" t="str">
        <f aca="false">IF(AQ320=1,1,IF(B319&lt;&gt;0,1,IF(C319&lt;&gt;0,1,IF(D319&lt;&gt;0,1,IF(E319&lt;&gt;0,1,"")))))</f>
        <v/>
      </c>
      <c r="AR319" s="157" t="str">
        <f aca="false">IF(AP319=0," ",IF(AP319&lt;&gt;AP318,AP319," "))</f>
        <v> </v>
      </c>
      <c r="AS319" s="732"/>
      <c r="AT319" s="730" t="n">
        <f aca="false">IF(AP319&lt;&gt;AR319,(IF('ORÇ.GLOBAL P CAIXA'!I320="",J319*(INFORMAÇÕES!$Q$99/INFORMAÇÕES!$Q$102),IF('ORÇ.GLOBAL P CAIXA'!I320="R",J319,0))),0)</f>
        <v>0</v>
      </c>
      <c r="AU319" s="75" t="n">
        <f aca="false">IF(AP319&lt;&gt;AR319,(IF('ORÇ.GLOBAL P CAIXA'!I320="",J319*(INFORMAÇÕES!$Q$100/INFORMAÇÕES!$Q$102),IF('ORÇ.GLOBAL P CAIXA'!I320="C",J319,0))),0)</f>
        <v>0</v>
      </c>
      <c r="AV319" s="75" t="n">
        <f aca="false">IF(AP319&lt;&gt;AR319,(IF('ORÇ.GLOBAL P CAIXA'!I320="",J319*INFORMAÇÕES!$U$115,IF('ORÇ.GLOBAL P CAIXA'!I320="CF",J319,0))),0)</f>
        <v>0</v>
      </c>
      <c r="AW319" s="75" t="n">
        <f aca="false">IF(AP319&lt;&gt;AR319,(IF('ORÇ.GLOBAL P CAIXA'!I320="",J319*INFORMAÇÕES!$U$116,IF('ORÇ.GLOBAL P CAIXA'!I320="O",J319,0))),0)</f>
        <v>0</v>
      </c>
      <c r="AX319" s="731" t="n">
        <f aca="false">IF(E319&lt;&gt;0,J319,0)</f>
        <v>0</v>
      </c>
      <c r="AY319" s="730" t="n">
        <f aca="false">IF(AP319&lt;&gt;AR319,(IF('ORÇ.GLOBAL P CAIXA'!I320="",L319*(INFORMAÇÕES!$Q$99/INFORMAÇÕES!$Q$102),IF('ORÇ.GLOBAL P CAIXA'!I320="R",L319,0))),0)</f>
        <v>0</v>
      </c>
      <c r="AZ319" s="75" t="n">
        <f aca="false">IF(AP319&lt;&gt;AR319,(IF('ORÇ.GLOBAL P CAIXA'!I320="",L319*(INFORMAÇÕES!$Q$100/INFORMAÇÕES!$Q$102),IF('ORÇ.GLOBAL P CAIXA'!I320="C",L319,0))),0)</f>
        <v>0</v>
      </c>
      <c r="BA319" s="75" t="n">
        <f aca="false">IF(AP319&lt;&gt;AR319,(IF('ORÇ.GLOBAL P CAIXA'!I320="",L319*INFORMAÇÕES!$U$115,IF('ORÇ.GLOBAL P CAIXA'!I320="CF",L319,0))),0)</f>
        <v>0</v>
      </c>
      <c r="BB319" s="75" t="n">
        <f aca="false">IF(AP319&lt;&gt;AR319,(IF('ORÇ.GLOBAL P CAIXA'!I320="",L319*INFORMAÇÕES!$U$116,IF('ORÇ.GLOBAL P CAIXA'!I320="O",L319,0))),0)</f>
        <v>0</v>
      </c>
      <c r="BC319" s="731" t="n">
        <f aca="false">IF(E319&lt;&gt;0,L319,0)</f>
        <v>0</v>
      </c>
    </row>
    <row r="320" s="174" customFormat="true" ht="14.25" hidden="false" customHeight="false" outlineLevel="0" collapsed="false">
      <c r="A320" s="159" t="n">
        <v>310</v>
      </c>
      <c r="B320" s="160" t="n">
        <f aca="false">'ORÇ.REPROG. P CAIXA'!B322</f>
        <v>0</v>
      </c>
      <c r="C320" s="723" t="n">
        <f aca="false">'ORÇ.REPROG. P CAIXA'!C322</f>
        <v>0</v>
      </c>
      <c r="D320" s="162" t="n">
        <f aca="false">'ORÇ.REPROG. P CAIXA'!D322</f>
        <v>0</v>
      </c>
      <c r="E320" s="163" t="n">
        <f aca="false">IF('BM GLOBAL'!$P$1&lt;&gt;0,'ORÇ.REPROG. P CAIXA'!E322,'ORÇ.REPROG. P CAIXA'!H322)</f>
        <v>0</v>
      </c>
      <c r="F320" s="163" t="n">
        <f aca="false">IF('BM GLOBAL'!$P$1&lt;&gt;0,IF('ORÇ.GLOBAL P CAIXA'!K321=0,'ORÇ.GLOBAL EMPRESA'!G321,'ORÇ.GLOBAL P CAIXA'!F321),'ORÇ.REPROG. P CAIXA'!I322)</f>
        <v>0</v>
      </c>
      <c r="G320" s="163" t="n">
        <f aca="false">IF(E320&lt;&gt;0,ROUND(E320*F320,2),IF(AO320=0,(SUMIF('ORÇ.REPROG. P CAIXA'!$AC$13:$AC$1012,B320,$AO$11:$AO$1010)),AO320))</f>
        <v>0</v>
      </c>
      <c r="H320" s="163" t="n">
        <f aca="false">IF(J320&lt;&gt;0,IF(E320&lt;&gt;0,J320/F320,0),0)</f>
        <v>0</v>
      </c>
      <c r="I320" s="163" t="n">
        <f aca="false">IF(L320&lt;&gt;0,IF(E320&lt;&gt;0,L320/F320,0),0)</f>
        <v>0</v>
      </c>
      <c r="J320" s="163" t="n">
        <f aca="false">IF(E320&lt;&gt;0,ROUND(INDEX($P$11:$AM$1010,$A320,$L$1),2),IF(AX320=0,(SUMIF($AP$11:$AP$1010,B320,$AX$11:$AX$1010)),AX320))</f>
        <v>0</v>
      </c>
      <c r="K320" s="163" t="n">
        <f aca="false">IF(G320=0,0,(J320/G320)*100)</f>
        <v>0</v>
      </c>
      <c r="L320" s="163" t="n">
        <f aca="false">IF(E320&lt;&gt;0,ROUND(IF($L$1=1,SUM(P320),"0")+IF($L$1=2,SUM($P320:Q320),"0")+IF($L$1=3,SUM($P320:R320),"0")+IF($L$1=4,SUM($P320:S320),"0")+IF($L$1=5,SUM($P320:T320),"0")+IF($L$1=6,SUM($P320:U320),"0")+IF($L$1=7,SUM($P320:V320),"0")+IF($L$1=8,SUM($P320:W320),"0")+IF($L$1=9,SUM($P320:X320),"0")+IF($L$1=10,SUM($P320:Y320),"0")+IF($L$1=11,SUM($P320:Z320),"0")+IF($L$1=12,SUM($P320:AA320),"0")+IF($L$1=13,SUM($P320:AB320),"0")+IF($L$1=14,SUM($P320:AC320),"0")+IF($L$1=15,SUM($P320:AD320),"0")+IF($L$1=16,SUM($P320:AE320),"0")+IF($L$1=17,SUM($P320:AF320),"0")+IF($L$1=18,SUM($P320:AG320),"0")+IF($L$1=19,SUM($P320:AH320),"0")+IF($L$1=20,SUM($P320:AI320),"0")+IF($L$1=21,SUM($P320:AJ320),"0")+IF($L$1=22,SUM($P320:AK320),"0")+IF($L$1=23,SUM($P320:AL320),"0")+IF($L$1=24,SUM($P320:AM320),"0"),2),IF(BC320=0,(SUMIF($AP$11:$AP$1010,B320,$BC$11:$BC$1010)),BC320))</f>
        <v>0</v>
      </c>
      <c r="M320" s="163" t="n">
        <f aca="false">IF(G320=0,0,(L320/G320)*100)</f>
        <v>0</v>
      </c>
      <c r="N320" s="168" t="str">
        <f aca="false">IF(B320&gt;0,"ok","ocultar")</f>
        <v>ocultar</v>
      </c>
      <c r="O320" s="650"/>
      <c r="P320" s="724"/>
      <c r="Q320" s="725"/>
      <c r="R320" s="725"/>
      <c r="S320" s="725"/>
      <c r="T320" s="725"/>
      <c r="U320" s="725"/>
      <c r="V320" s="725"/>
      <c r="W320" s="725"/>
      <c r="X320" s="725"/>
      <c r="Y320" s="725"/>
      <c r="Z320" s="725"/>
      <c r="AA320" s="726"/>
      <c r="AB320" s="726"/>
      <c r="AC320" s="726"/>
      <c r="AD320" s="726"/>
      <c r="AE320" s="726"/>
      <c r="AF320" s="726"/>
      <c r="AG320" s="726"/>
      <c r="AH320" s="726"/>
      <c r="AI320" s="726"/>
      <c r="AJ320" s="726"/>
      <c r="AK320" s="726"/>
      <c r="AL320" s="726"/>
      <c r="AM320" s="727"/>
      <c r="AO320" s="728" t="n">
        <f aca="false">IF(E320&lt;&gt;0,G320,0)</f>
        <v>0</v>
      </c>
      <c r="AP320" s="157" t="n">
        <f aca="false">IF(B320=0,AP319,IF(ISNONTEXT(B320)=TRUE(),INT(B320),INT(LEFT(B320,FIND(".",B320)-1))))</f>
        <v>3</v>
      </c>
      <c r="AQ320" s="157" t="str">
        <f aca="false">IF(AQ321=1,1,IF(B320&lt;&gt;0,1,IF(C320&lt;&gt;0,1,IF(D320&lt;&gt;0,1,IF(E320&lt;&gt;0,1,"")))))</f>
        <v/>
      </c>
      <c r="AR320" s="157" t="str">
        <f aca="false">IF(AP320=0," ",IF(AP320&lt;&gt;AP319,AP320," "))</f>
        <v> </v>
      </c>
      <c r="AS320" s="732"/>
      <c r="AT320" s="730" t="n">
        <f aca="false">IF(AP320&lt;&gt;AR320,(IF('ORÇ.GLOBAL P CAIXA'!I321="",J320*(INFORMAÇÕES!$Q$99/INFORMAÇÕES!$Q$102),IF('ORÇ.GLOBAL P CAIXA'!I321="R",J320,0))),0)</f>
        <v>0</v>
      </c>
      <c r="AU320" s="75" t="n">
        <f aca="false">IF(AP320&lt;&gt;AR320,(IF('ORÇ.GLOBAL P CAIXA'!I321="",J320*(INFORMAÇÕES!$Q$100/INFORMAÇÕES!$Q$102),IF('ORÇ.GLOBAL P CAIXA'!I321="C",J320,0))),0)</f>
        <v>0</v>
      </c>
      <c r="AV320" s="75" t="n">
        <f aca="false">IF(AP320&lt;&gt;AR320,(IF('ORÇ.GLOBAL P CAIXA'!I321="",J320*INFORMAÇÕES!$U$115,IF('ORÇ.GLOBAL P CAIXA'!I321="CF",J320,0))),0)</f>
        <v>0</v>
      </c>
      <c r="AW320" s="75" t="n">
        <f aca="false">IF(AP320&lt;&gt;AR320,(IF('ORÇ.GLOBAL P CAIXA'!I321="",J320*INFORMAÇÕES!$U$116,IF('ORÇ.GLOBAL P CAIXA'!I321="O",J320,0))),0)</f>
        <v>0</v>
      </c>
      <c r="AX320" s="731" t="n">
        <f aca="false">IF(E320&lt;&gt;0,J320,0)</f>
        <v>0</v>
      </c>
      <c r="AY320" s="730" t="n">
        <f aca="false">IF(AP320&lt;&gt;AR320,(IF('ORÇ.GLOBAL P CAIXA'!I321="",L320*(INFORMAÇÕES!$Q$99/INFORMAÇÕES!$Q$102),IF('ORÇ.GLOBAL P CAIXA'!I321="R",L320,0))),0)</f>
        <v>0</v>
      </c>
      <c r="AZ320" s="75" t="n">
        <f aca="false">IF(AP320&lt;&gt;AR320,(IF('ORÇ.GLOBAL P CAIXA'!I321="",L320*(INFORMAÇÕES!$Q$100/INFORMAÇÕES!$Q$102),IF('ORÇ.GLOBAL P CAIXA'!I321="C",L320,0))),0)</f>
        <v>0</v>
      </c>
      <c r="BA320" s="75" t="n">
        <f aca="false">IF(AP320&lt;&gt;AR320,(IF('ORÇ.GLOBAL P CAIXA'!I321="",L320*INFORMAÇÕES!$U$115,IF('ORÇ.GLOBAL P CAIXA'!I321="CF",L320,0))),0)</f>
        <v>0</v>
      </c>
      <c r="BB320" s="75" t="n">
        <f aca="false">IF(AP320&lt;&gt;AR320,(IF('ORÇ.GLOBAL P CAIXA'!I321="",L320*INFORMAÇÕES!$U$116,IF('ORÇ.GLOBAL P CAIXA'!I321="O",L320,0))),0)</f>
        <v>0</v>
      </c>
      <c r="BC320" s="731" t="n">
        <f aca="false">IF(E320&lt;&gt;0,L320,0)</f>
        <v>0</v>
      </c>
    </row>
    <row r="321" s="174" customFormat="true" ht="14.25" hidden="false" customHeight="false" outlineLevel="0" collapsed="false">
      <c r="A321" s="159" t="n">
        <v>311</v>
      </c>
      <c r="B321" s="160" t="n">
        <f aca="false">'ORÇ.REPROG. P CAIXA'!B323</f>
        <v>0</v>
      </c>
      <c r="C321" s="723" t="n">
        <f aca="false">'ORÇ.REPROG. P CAIXA'!C323</f>
        <v>0</v>
      </c>
      <c r="D321" s="162" t="n">
        <f aca="false">'ORÇ.REPROG. P CAIXA'!D323</f>
        <v>0</v>
      </c>
      <c r="E321" s="163" t="n">
        <f aca="false">IF('BM GLOBAL'!$P$1&lt;&gt;0,'ORÇ.REPROG. P CAIXA'!E323,'ORÇ.REPROG. P CAIXA'!H323)</f>
        <v>0</v>
      </c>
      <c r="F321" s="163" t="n">
        <f aca="false">IF('BM GLOBAL'!$P$1&lt;&gt;0,IF('ORÇ.GLOBAL P CAIXA'!K322=0,'ORÇ.GLOBAL EMPRESA'!G322,'ORÇ.GLOBAL P CAIXA'!F322),'ORÇ.REPROG. P CAIXA'!I323)</f>
        <v>0</v>
      </c>
      <c r="G321" s="163" t="n">
        <f aca="false">IF(E321&lt;&gt;0,ROUND(E321*F321,2),IF(AO321=0,(SUMIF('ORÇ.REPROG. P CAIXA'!$AC$13:$AC$1012,B321,$AO$11:$AO$1010)),AO321))</f>
        <v>0</v>
      </c>
      <c r="H321" s="163" t="n">
        <f aca="false">IF(J321&lt;&gt;0,IF(E321&lt;&gt;0,J321/F321,0),0)</f>
        <v>0</v>
      </c>
      <c r="I321" s="163" t="n">
        <f aca="false">IF(L321&lt;&gt;0,IF(E321&lt;&gt;0,L321/F321,0),0)</f>
        <v>0</v>
      </c>
      <c r="J321" s="163" t="n">
        <f aca="false">IF(E321&lt;&gt;0,ROUND(INDEX($P$11:$AM$1010,$A321,$L$1),2),IF(AX321=0,(SUMIF($AP$11:$AP$1010,B321,$AX$11:$AX$1010)),AX321))</f>
        <v>0</v>
      </c>
      <c r="K321" s="163" t="n">
        <f aca="false">IF(G321=0,0,(J321/G321)*100)</f>
        <v>0</v>
      </c>
      <c r="L321" s="163" t="n">
        <f aca="false">IF(E321&lt;&gt;0,ROUND(IF($L$1=1,SUM(P321),"0")+IF($L$1=2,SUM($P321:Q321),"0")+IF($L$1=3,SUM($P321:R321),"0")+IF($L$1=4,SUM($P321:S321),"0")+IF($L$1=5,SUM($P321:T321),"0")+IF($L$1=6,SUM($P321:U321),"0")+IF($L$1=7,SUM($P321:V321),"0")+IF($L$1=8,SUM($P321:W321),"0")+IF($L$1=9,SUM($P321:X321),"0")+IF($L$1=10,SUM($P321:Y321),"0")+IF($L$1=11,SUM($P321:Z321),"0")+IF($L$1=12,SUM($P321:AA321),"0")+IF($L$1=13,SUM($P321:AB321),"0")+IF($L$1=14,SUM($P321:AC321),"0")+IF($L$1=15,SUM($P321:AD321),"0")+IF($L$1=16,SUM($P321:AE321),"0")+IF($L$1=17,SUM($P321:AF321),"0")+IF($L$1=18,SUM($P321:AG321),"0")+IF($L$1=19,SUM($P321:AH321),"0")+IF($L$1=20,SUM($P321:AI321),"0")+IF($L$1=21,SUM($P321:AJ321),"0")+IF($L$1=22,SUM($P321:AK321),"0")+IF($L$1=23,SUM($P321:AL321),"0")+IF($L$1=24,SUM($P321:AM321),"0"),2),IF(BC321=0,(SUMIF($AP$11:$AP$1010,B321,$BC$11:$BC$1010)),BC321))</f>
        <v>0</v>
      </c>
      <c r="M321" s="163" t="n">
        <f aca="false">IF(G321=0,0,(L321/G321)*100)</f>
        <v>0</v>
      </c>
      <c r="N321" s="168" t="str">
        <f aca="false">IF(B321&gt;0,"ok","ocultar")</f>
        <v>ocultar</v>
      </c>
      <c r="O321" s="650"/>
      <c r="P321" s="724"/>
      <c r="Q321" s="725"/>
      <c r="R321" s="725"/>
      <c r="S321" s="725"/>
      <c r="T321" s="725"/>
      <c r="U321" s="725"/>
      <c r="V321" s="725"/>
      <c r="W321" s="725"/>
      <c r="X321" s="725"/>
      <c r="Y321" s="725"/>
      <c r="Z321" s="725"/>
      <c r="AA321" s="726"/>
      <c r="AB321" s="726"/>
      <c r="AC321" s="726"/>
      <c r="AD321" s="726"/>
      <c r="AE321" s="726"/>
      <c r="AF321" s="726"/>
      <c r="AG321" s="726"/>
      <c r="AH321" s="726"/>
      <c r="AI321" s="726"/>
      <c r="AJ321" s="726"/>
      <c r="AK321" s="726"/>
      <c r="AL321" s="726"/>
      <c r="AM321" s="727"/>
      <c r="AO321" s="728" t="n">
        <f aca="false">IF(E321&lt;&gt;0,G321,0)</f>
        <v>0</v>
      </c>
      <c r="AP321" s="157" t="n">
        <f aca="false">IF(B321=0,AP320,IF(ISNONTEXT(B321)=TRUE(),INT(B321),INT(LEFT(B321,FIND(".",B321)-1))))</f>
        <v>3</v>
      </c>
      <c r="AQ321" s="157" t="str">
        <f aca="false">IF(AQ322=1,1,IF(B321&lt;&gt;0,1,IF(C321&lt;&gt;0,1,IF(D321&lt;&gt;0,1,IF(E321&lt;&gt;0,1,"")))))</f>
        <v/>
      </c>
      <c r="AR321" s="157" t="str">
        <f aca="false">IF(AP321=0," ",IF(AP321&lt;&gt;AP320,AP321," "))</f>
        <v> </v>
      </c>
      <c r="AS321" s="732"/>
      <c r="AT321" s="730" t="n">
        <f aca="false">IF(AP321&lt;&gt;AR321,(IF('ORÇ.GLOBAL P CAIXA'!I322="",J321*(INFORMAÇÕES!$Q$99/INFORMAÇÕES!$Q$102),IF('ORÇ.GLOBAL P CAIXA'!I322="R",J321,0))),0)</f>
        <v>0</v>
      </c>
      <c r="AU321" s="75" t="n">
        <f aca="false">IF(AP321&lt;&gt;AR321,(IF('ORÇ.GLOBAL P CAIXA'!I322="",J321*(INFORMAÇÕES!$Q$100/INFORMAÇÕES!$Q$102),IF('ORÇ.GLOBAL P CAIXA'!I322="C",J321,0))),0)</f>
        <v>0</v>
      </c>
      <c r="AV321" s="75" t="n">
        <f aca="false">IF(AP321&lt;&gt;AR321,(IF('ORÇ.GLOBAL P CAIXA'!I322="",J321*INFORMAÇÕES!$U$115,IF('ORÇ.GLOBAL P CAIXA'!I322="CF",J321,0))),0)</f>
        <v>0</v>
      </c>
      <c r="AW321" s="75" t="n">
        <f aca="false">IF(AP321&lt;&gt;AR321,(IF('ORÇ.GLOBAL P CAIXA'!I322="",J321*INFORMAÇÕES!$U$116,IF('ORÇ.GLOBAL P CAIXA'!I322="O",J321,0))),0)</f>
        <v>0</v>
      </c>
      <c r="AX321" s="731" t="n">
        <f aca="false">IF(E321&lt;&gt;0,J321,0)</f>
        <v>0</v>
      </c>
      <c r="AY321" s="730" t="n">
        <f aca="false">IF(AP321&lt;&gt;AR321,(IF('ORÇ.GLOBAL P CAIXA'!I322="",L321*(INFORMAÇÕES!$Q$99/INFORMAÇÕES!$Q$102),IF('ORÇ.GLOBAL P CAIXA'!I322="R",L321,0))),0)</f>
        <v>0</v>
      </c>
      <c r="AZ321" s="75" t="n">
        <f aca="false">IF(AP321&lt;&gt;AR321,(IF('ORÇ.GLOBAL P CAIXA'!I322="",L321*(INFORMAÇÕES!$Q$100/INFORMAÇÕES!$Q$102),IF('ORÇ.GLOBAL P CAIXA'!I322="C",L321,0))),0)</f>
        <v>0</v>
      </c>
      <c r="BA321" s="75" t="n">
        <f aca="false">IF(AP321&lt;&gt;AR321,(IF('ORÇ.GLOBAL P CAIXA'!I322="",L321*INFORMAÇÕES!$U$115,IF('ORÇ.GLOBAL P CAIXA'!I322="CF",L321,0))),0)</f>
        <v>0</v>
      </c>
      <c r="BB321" s="75" t="n">
        <f aca="false">IF(AP321&lt;&gt;AR321,(IF('ORÇ.GLOBAL P CAIXA'!I322="",L321*INFORMAÇÕES!$U$116,IF('ORÇ.GLOBAL P CAIXA'!I322="O",L321,0))),0)</f>
        <v>0</v>
      </c>
      <c r="BC321" s="731" t="n">
        <f aca="false">IF(E321&lt;&gt;0,L321,0)</f>
        <v>0</v>
      </c>
    </row>
    <row r="322" s="174" customFormat="true" ht="14.25" hidden="false" customHeight="false" outlineLevel="0" collapsed="false">
      <c r="A322" s="159" t="n">
        <v>312</v>
      </c>
      <c r="B322" s="160" t="n">
        <f aca="false">'ORÇ.REPROG. P CAIXA'!B324</f>
        <v>0</v>
      </c>
      <c r="C322" s="723" t="n">
        <f aca="false">'ORÇ.REPROG. P CAIXA'!C324</f>
        <v>0</v>
      </c>
      <c r="D322" s="162" t="n">
        <f aca="false">'ORÇ.REPROG. P CAIXA'!D324</f>
        <v>0</v>
      </c>
      <c r="E322" s="163" t="n">
        <f aca="false">IF('BM GLOBAL'!$P$1&lt;&gt;0,'ORÇ.REPROG. P CAIXA'!E324,'ORÇ.REPROG. P CAIXA'!H324)</f>
        <v>0</v>
      </c>
      <c r="F322" s="163" t="n">
        <f aca="false">IF('BM GLOBAL'!$P$1&lt;&gt;0,IF('ORÇ.GLOBAL P CAIXA'!K323=0,'ORÇ.GLOBAL EMPRESA'!G323,'ORÇ.GLOBAL P CAIXA'!F323),'ORÇ.REPROG. P CAIXA'!I324)</f>
        <v>0</v>
      </c>
      <c r="G322" s="163" t="n">
        <f aca="false">IF(E322&lt;&gt;0,ROUND(E322*F322,2),IF(AO322=0,(SUMIF('ORÇ.REPROG. P CAIXA'!$AC$13:$AC$1012,B322,$AO$11:$AO$1010)),AO322))</f>
        <v>0</v>
      </c>
      <c r="H322" s="163" t="n">
        <f aca="false">IF(J322&lt;&gt;0,IF(E322&lt;&gt;0,J322/F322,0),0)</f>
        <v>0</v>
      </c>
      <c r="I322" s="163" t="n">
        <f aca="false">IF(L322&lt;&gt;0,IF(E322&lt;&gt;0,L322/F322,0),0)</f>
        <v>0</v>
      </c>
      <c r="J322" s="163" t="n">
        <f aca="false">IF(E322&lt;&gt;0,ROUND(INDEX($P$11:$AM$1010,$A322,$L$1),2),IF(AX322=0,(SUMIF($AP$11:$AP$1010,B322,$AX$11:$AX$1010)),AX322))</f>
        <v>0</v>
      </c>
      <c r="K322" s="163" t="n">
        <f aca="false">IF(G322=0,0,(J322/G322)*100)</f>
        <v>0</v>
      </c>
      <c r="L322" s="163" t="n">
        <f aca="false">IF(E322&lt;&gt;0,ROUND(IF($L$1=1,SUM(P322),"0")+IF($L$1=2,SUM($P322:Q322),"0")+IF($L$1=3,SUM($P322:R322),"0")+IF($L$1=4,SUM($P322:S322),"0")+IF($L$1=5,SUM($P322:T322),"0")+IF($L$1=6,SUM($P322:U322),"0")+IF($L$1=7,SUM($P322:V322),"0")+IF($L$1=8,SUM($P322:W322),"0")+IF($L$1=9,SUM($P322:X322),"0")+IF($L$1=10,SUM($P322:Y322),"0")+IF($L$1=11,SUM($P322:Z322),"0")+IF($L$1=12,SUM($P322:AA322),"0")+IF($L$1=13,SUM($P322:AB322),"0")+IF($L$1=14,SUM($P322:AC322),"0")+IF($L$1=15,SUM($P322:AD322),"0")+IF($L$1=16,SUM($P322:AE322),"0")+IF($L$1=17,SUM($P322:AF322),"0")+IF($L$1=18,SUM($P322:AG322),"0")+IF($L$1=19,SUM($P322:AH322),"0")+IF($L$1=20,SUM($P322:AI322),"0")+IF($L$1=21,SUM($P322:AJ322),"0")+IF($L$1=22,SUM($P322:AK322),"0")+IF($L$1=23,SUM($P322:AL322),"0")+IF($L$1=24,SUM($P322:AM322),"0"),2),IF(BC322=0,(SUMIF($AP$11:$AP$1010,B322,$BC$11:$BC$1010)),BC322))</f>
        <v>0</v>
      </c>
      <c r="M322" s="163" t="n">
        <f aca="false">IF(G322=0,0,(L322/G322)*100)</f>
        <v>0</v>
      </c>
      <c r="N322" s="168" t="str">
        <f aca="false">IF(B322&gt;0,"ok","ocultar")</f>
        <v>ocultar</v>
      </c>
      <c r="O322" s="650"/>
      <c r="P322" s="724"/>
      <c r="Q322" s="725"/>
      <c r="R322" s="725"/>
      <c r="S322" s="725"/>
      <c r="T322" s="725"/>
      <c r="U322" s="725"/>
      <c r="V322" s="725"/>
      <c r="W322" s="725"/>
      <c r="X322" s="725"/>
      <c r="Y322" s="725"/>
      <c r="Z322" s="725"/>
      <c r="AA322" s="726"/>
      <c r="AB322" s="726"/>
      <c r="AC322" s="726"/>
      <c r="AD322" s="726"/>
      <c r="AE322" s="726"/>
      <c r="AF322" s="726"/>
      <c r="AG322" s="726"/>
      <c r="AH322" s="726"/>
      <c r="AI322" s="726"/>
      <c r="AJ322" s="726"/>
      <c r="AK322" s="726"/>
      <c r="AL322" s="726"/>
      <c r="AM322" s="727"/>
      <c r="AO322" s="728" t="n">
        <f aca="false">IF(E322&lt;&gt;0,G322,0)</f>
        <v>0</v>
      </c>
      <c r="AP322" s="157" t="n">
        <f aca="false">IF(B322=0,AP321,IF(ISNONTEXT(B322)=TRUE(),INT(B322),INT(LEFT(B322,FIND(".",B322)-1))))</f>
        <v>3</v>
      </c>
      <c r="AQ322" s="157" t="str">
        <f aca="false">IF(AQ323=1,1,IF(B322&lt;&gt;0,1,IF(C322&lt;&gt;0,1,IF(D322&lt;&gt;0,1,IF(E322&lt;&gt;0,1,"")))))</f>
        <v/>
      </c>
      <c r="AR322" s="157" t="str">
        <f aca="false">IF(AP322=0," ",IF(AP322&lt;&gt;AP321,AP322," "))</f>
        <v> </v>
      </c>
      <c r="AS322" s="732"/>
      <c r="AT322" s="730" t="n">
        <f aca="false">IF(AP322&lt;&gt;AR322,(IF('ORÇ.GLOBAL P CAIXA'!I323="",J322*(INFORMAÇÕES!$Q$99/INFORMAÇÕES!$Q$102),IF('ORÇ.GLOBAL P CAIXA'!I323="R",J322,0))),0)</f>
        <v>0</v>
      </c>
      <c r="AU322" s="75" t="n">
        <f aca="false">IF(AP322&lt;&gt;AR322,(IF('ORÇ.GLOBAL P CAIXA'!I323="",J322*(INFORMAÇÕES!$Q$100/INFORMAÇÕES!$Q$102),IF('ORÇ.GLOBAL P CAIXA'!I323="C",J322,0))),0)</f>
        <v>0</v>
      </c>
      <c r="AV322" s="75" t="n">
        <f aca="false">IF(AP322&lt;&gt;AR322,(IF('ORÇ.GLOBAL P CAIXA'!I323="",J322*INFORMAÇÕES!$U$115,IF('ORÇ.GLOBAL P CAIXA'!I323="CF",J322,0))),0)</f>
        <v>0</v>
      </c>
      <c r="AW322" s="75" t="n">
        <f aca="false">IF(AP322&lt;&gt;AR322,(IF('ORÇ.GLOBAL P CAIXA'!I323="",J322*INFORMAÇÕES!$U$116,IF('ORÇ.GLOBAL P CAIXA'!I323="O",J322,0))),0)</f>
        <v>0</v>
      </c>
      <c r="AX322" s="731" t="n">
        <f aca="false">IF(E322&lt;&gt;0,J322,0)</f>
        <v>0</v>
      </c>
      <c r="AY322" s="730" t="n">
        <f aca="false">IF(AP322&lt;&gt;AR322,(IF('ORÇ.GLOBAL P CAIXA'!I323="",L322*(INFORMAÇÕES!$Q$99/INFORMAÇÕES!$Q$102),IF('ORÇ.GLOBAL P CAIXA'!I323="R",L322,0))),0)</f>
        <v>0</v>
      </c>
      <c r="AZ322" s="75" t="n">
        <f aca="false">IF(AP322&lt;&gt;AR322,(IF('ORÇ.GLOBAL P CAIXA'!I323="",L322*(INFORMAÇÕES!$Q$100/INFORMAÇÕES!$Q$102),IF('ORÇ.GLOBAL P CAIXA'!I323="C",L322,0))),0)</f>
        <v>0</v>
      </c>
      <c r="BA322" s="75" t="n">
        <f aca="false">IF(AP322&lt;&gt;AR322,(IF('ORÇ.GLOBAL P CAIXA'!I323="",L322*INFORMAÇÕES!$U$115,IF('ORÇ.GLOBAL P CAIXA'!I323="CF",L322,0))),0)</f>
        <v>0</v>
      </c>
      <c r="BB322" s="75" t="n">
        <f aca="false">IF(AP322&lt;&gt;AR322,(IF('ORÇ.GLOBAL P CAIXA'!I323="",L322*INFORMAÇÕES!$U$116,IF('ORÇ.GLOBAL P CAIXA'!I323="O",L322,0))),0)</f>
        <v>0</v>
      </c>
      <c r="BC322" s="731" t="n">
        <f aca="false">IF(E322&lt;&gt;0,L322,0)</f>
        <v>0</v>
      </c>
    </row>
    <row r="323" s="174" customFormat="true" ht="14.25" hidden="false" customHeight="false" outlineLevel="0" collapsed="false">
      <c r="A323" s="159" t="n">
        <v>313</v>
      </c>
      <c r="B323" s="160" t="n">
        <f aca="false">'ORÇ.REPROG. P CAIXA'!B325</f>
        <v>0</v>
      </c>
      <c r="C323" s="723" t="n">
        <f aca="false">'ORÇ.REPROG. P CAIXA'!C325</f>
        <v>0</v>
      </c>
      <c r="D323" s="162" t="n">
        <f aca="false">'ORÇ.REPROG. P CAIXA'!D325</f>
        <v>0</v>
      </c>
      <c r="E323" s="163" t="n">
        <f aca="false">IF('BM GLOBAL'!$P$1&lt;&gt;0,'ORÇ.REPROG. P CAIXA'!E325,'ORÇ.REPROG. P CAIXA'!H325)</f>
        <v>0</v>
      </c>
      <c r="F323" s="163" t="n">
        <f aca="false">IF('BM GLOBAL'!$P$1&lt;&gt;0,IF('ORÇ.GLOBAL P CAIXA'!K324=0,'ORÇ.GLOBAL EMPRESA'!G324,'ORÇ.GLOBAL P CAIXA'!F324),'ORÇ.REPROG. P CAIXA'!I325)</f>
        <v>0</v>
      </c>
      <c r="G323" s="163" t="n">
        <f aca="false">IF(E323&lt;&gt;0,ROUND(E323*F323,2),IF(AO323=0,(SUMIF('ORÇ.REPROG. P CAIXA'!$AC$13:$AC$1012,B323,$AO$11:$AO$1010)),AO323))</f>
        <v>0</v>
      </c>
      <c r="H323" s="163" t="n">
        <f aca="false">IF(J323&lt;&gt;0,IF(E323&lt;&gt;0,J323/F323,0),0)</f>
        <v>0</v>
      </c>
      <c r="I323" s="163" t="n">
        <f aca="false">IF(L323&lt;&gt;0,IF(E323&lt;&gt;0,L323/F323,0),0)</f>
        <v>0</v>
      </c>
      <c r="J323" s="163" t="n">
        <f aca="false">IF(E323&lt;&gt;0,ROUND(INDEX($P$11:$AM$1010,$A323,$L$1),2),IF(AX323=0,(SUMIF($AP$11:$AP$1010,B323,$AX$11:$AX$1010)),AX323))</f>
        <v>0</v>
      </c>
      <c r="K323" s="163" t="n">
        <f aca="false">IF(G323=0,0,(J323/G323)*100)</f>
        <v>0</v>
      </c>
      <c r="L323" s="163" t="n">
        <f aca="false">IF(E323&lt;&gt;0,ROUND(IF($L$1=1,SUM(P323),"0")+IF($L$1=2,SUM($P323:Q323),"0")+IF($L$1=3,SUM($P323:R323),"0")+IF($L$1=4,SUM($P323:S323),"0")+IF($L$1=5,SUM($P323:T323),"0")+IF($L$1=6,SUM($P323:U323),"0")+IF($L$1=7,SUM($P323:V323),"0")+IF($L$1=8,SUM($P323:W323),"0")+IF($L$1=9,SUM($P323:X323),"0")+IF($L$1=10,SUM($P323:Y323),"0")+IF($L$1=11,SUM($P323:Z323),"0")+IF($L$1=12,SUM($P323:AA323),"0")+IF($L$1=13,SUM($P323:AB323),"0")+IF($L$1=14,SUM($P323:AC323),"0")+IF($L$1=15,SUM($P323:AD323),"0")+IF($L$1=16,SUM($P323:AE323),"0")+IF($L$1=17,SUM($P323:AF323),"0")+IF($L$1=18,SUM($P323:AG323),"0")+IF($L$1=19,SUM($P323:AH323),"0")+IF($L$1=20,SUM($P323:AI323),"0")+IF($L$1=21,SUM($P323:AJ323),"0")+IF($L$1=22,SUM($P323:AK323),"0")+IF($L$1=23,SUM($P323:AL323),"0")+IF($L$1=24,SUM($P323:AM323),"0"),2),IF(BC323=0,(SUMIF($AP$11:$AP$1010,B323,$BC$11:$BC$1010)),BC323))</f>
        <v>0</v>
      </c>
      <c r="M323" s="163" t="n">
        <f aca="false">IF(G323=0,0,(L323/G323)*100)</f>
        <v>0</v>
      </c>
      <c r="N323" s="168" t="str">
        <f aca="false">IF(B323&gt;0,"ok","ocultar")</f>
        <v>ocultar</v>
      </c>
      <c r="O323" s="650"/>
      <c r="P323" s="724"/>
      <c r="Q323" s="725"/>
      <c r="R323" s="725"/>
      <c r="S323" s="725"/>
      <c r="T323" s="725"/>
      <c r="U323" s="725"/>
      <c r="V323" s="725"/>
      <c r="W323" s="725"/>
      <c r="X323" s="725"/>
      <c r="Y323" s="725"/>
      <c r="Z323" s="725"/>
      <c r="AA323" s="726"/>
      <c r="AB323" s="726"/>
      <c r="AC323" s="726"/>
      <c r="AD323" s="726"/>
      <c r="AE323" s="726"/>
      <c r="AF323" s="726"/>
      <c r="AG323" s="726"/>
      <c r="AH323" s="726"/>
      <c r="AI323" s="726"/>
      <c r="AJ323" s="726"/>
      <c r="AK323" s="726"/>
      <c r="AL323" s="726"/>
      <c r="AM323" s="727"/>
      <c r="AO323" s="728" t="n">
        <f aca="false">IF(E323&lt;&gt;0,G323,0)</f>
        <v>0</v>
      </c>
      <c r="AP323" s="157" t="n">
        <f aca="false">IF(B323=0,AP322,IF(ISNONTEXT(B323)=TRUE(),INT(B323),INT(LEFT(B323,FIND(".",B323)-1))))</f>
        <v>3</v>
      </c>
      <c r="AQ323" s="157" t="str">
        <f aca="false">IF(AQ324=1,1,IF(B323&lt;&gt;0,1,IF(C323&lt;&gt;0,1,IF(D323&lt;&gt;0,1,IF(E323&lt;&gt;0,1,"")))))</f>
        <v/>
      </c>
      <c r="AR323" s="157" t="str">
        <f aca="false">IF(AP323=0," ",IF(AP323&lt;&gt;AP322,AP323," "))</f>
        <v> </v>
      </c>
      <c r="AS323" s="732"/>
      <c r="AT323" s="730" t="n">
        <f aca="false">IF(AP323&lt;&gt;AR323,(IF('ORÇ.GLOBAL P CAIXA'!I324="",J323*(INFORMAÇÕES!$Q$99/INFORMAÇÕES!$Q$102),IF('ORÇ.GLOBAL P CAIXA'!I324="R",J323,0))),0)</f>
        <v>0</v>
      </c>
      <c r="AU323" s="75" t="n">
        <f aca="false">IF(AP323&lt;&gt;AR323,(IF('ORÇ.GLOBAL P CAIXA'!I324="",J323*(INFORMAÇÕES!$Q$100/INFORMAÇÕES!$Q$102),IF('ORÇ.GLOBAL P CAIXA'!I324="C",J323,0))),0)</f>
        <v>0</v>
      </c>
      <c r="AV323" s="75" t="n">
        <f aca="false">IF(AP323&lt;&gt;AR323,(IF('ORÇ.GLOBAL P CAIXA'!I324="",J323*INFORMAÇÕES!$U$115,IF('ORÇ.GLOBAL P CAIXA'!I324="CF",J323,0))),0)</f>
        <v>0</v>
      </c>
      <c r="AW323" s="75" t="n">
        <f aca="false">IF(AP323&lt;&gt;AR323,(IF('ORÇ.GLOBAL P CAIXA'!I324="",J323*INFORMAÇÕES!$U$116,IF('ORÇ.GLOBAL P CAIXA'!I324="O",J323,0))),0)</f>
        <v>0</v>
      </c>
      <c r="AX323" s="731" t="n">
        <f aca="false">IF(E323&lt;&gt;0,J323,0)</f>
        <v>0</v>
      </c>
      <c r="AY323" s="730" t="n">
        <f aca="false">IF(AP323&lt;&gt;AR323,(IF('ORÇ.GLOBAL P CAIXA'!I324="",L323*(INFORMAÇÕES!$Q$99/INFORMAÇÕES!$Q$102),IF('ORÇ.GLOBAL P CAIXA'!I324="R",L323,0))),0)</f>
        <v>0</v>
      </c>
      <c r="AZ323" s="75" t="n">
        <f aca="false">IF(AP323&lt;&gt;AR323,(IF('ORÇ.GLOBAL P CAIXA'!I324="",L323*(INFORMAÇÕES!$Q$100/INFORMAÇÕES!$Q$102),IF('ORÇ.GLOBAL P CAIXA'!I324="C",L323,0))),0)</f>
        <v>0</v>
      </c>
      <c r="BA323" s="75" t="n">
        <f aca="false">IF(AP323&lt;&gt;AR323,(IF('ORÇ.GLOBAL P CAIXA'!I324="",L323*INFORMAÇÕES!$U$115,IF('ORÇ.GLOBAL P CAIXA'!I324="CF",L323,0))),0)</f>
        <v>0</v>
      </c>
      <c r="BB323" s="75" t="n">
        <f aca="false">IF(AP323&lt;&gt;AR323,(IF('ORÇ.GLOBAL P CAIXA'!I324="",L323*INFORMAÇÕES!$U$116,IF('ORÇ.GLOBAL P CAIXA'!I324="O",L323,0))),0)</f>
        <v>0</v>
      </c>
      <c r="BC323" s="731" t="n">
        <f aca="false">IF(E323&lt;&gt;0,L323,0)</f>
        <v>0</v>
      </c>
    </row>
    <row r="324" s="174" customFormat="true" ht="14.25" hidden="false" customHeight="false" outlineLevel="0" collapsed="false">
      <c r="A324" s="159" t="n">
        <v>314</v>
      </c>
      <c r="B324" s="160" t="n">
        <f aca="false">'ORÇ.REPROG. P CAIXA'!B326</f>
        <v>0</v>
      </c>
      <c r="C324" s="723" t="n">
        <f aca="false">'ORÇ.REPROG. P CAIXA'!C326</f>
        <v>0</v>
      </c>
      <c r="D324" s="162" t="n">
        <f aca="false">'ORÇ.REPROG. P CAIXA'!D326</f>
        <v>0</v>
      </c>
      <c r="E324" s="163" t="n">
        <f aca="false">IF('BM GLOBAL'!$P$1&lt;&gt;0,'ORÇ.REPROG. P CAIXA'!E326,'ORÇ.REPROG. P CAIXA'!H326)</f>
        <v>0</v>
      </c>
      <c r="F324" s="163" t="n">
        <f aca="false">IF('BM GLOBAL'!$P$1&lt;&gt;0,IF('ORÇ.GLOBAL P CAIXA'!K325=0,'ORÇ.GLOBAL EMPRESA'!G325,'ORÇ.GLOBAL P CAIXA'!F325),'ORÇ.REPROG. P CAIXA'!I326)</f>
        <v>0</v>
      </c>
      <c r="G324" s="163" t="n">
        <f aca="false">IF(E324&lt;&gt;0,ROUND(E324*F324,2),IF(AO324=0,(SUMIF('ORÇ.REPROG. P CAIXA'!$AC$13:$AC$1012,B324,$AO$11:$AO$1010)),AO324))</f>
        <v>0</v>
      </c>
      <c r="H324" s="163" t="n">
        <f aca="false">IF(J324&lt;&gt;0,IF(E324&lt;&gt;0,J324/F324,0),0)</f>
        <v>0</v>
      </c>
      <c r="I324" s="163" t="n">
        <f aca="false">IF(L324&lt;&gt;0,IF(E324&lt;&gt;0,L324/F324,0),0)</f>
        <v>0</v>
      </c>
      <c r="J324" s="163" t="n">
        <f aca="false">IF(E324&lt;&gt;0,ROUND(INDEX($P$11:$AM$1010,$A324,$L$1),2),IF(AX324=0,(SUMIF($AP$11:$AP$1010,B324,$AX$11:$AX$1010)),AX324))</f>
        <v>0</v>
      </c>
      <c r="K324" s="163" t="n">
        <f aca="false">IF(G324=0,0,(J324/G324)*100)</f>
        <v>0</v>
      </c>
      <c r="L324" s="163" t="n">
        <f aca="false">IF(E324&lt;&gt;0,ROUND(IF($L$1=1,SUM(P324),"0")+IF($L$1=2,SUM($P324:Q324),"0")+IF($L$1=3,SUM($P324:R324),"0")+IF($L$1=4,SUM($P324:S324),"0")+IF($L$1=5,SUM($P324:T324),"0")+IF($L$1=6,SUM($P324:U324),"0")+IF($L$1=7,SUM($P324:V324),"0")+IF($L$1=8,SUM($P324:W324),"0")+IF($L$1=9,SUM($P324:X324),"0")+IF($L$1=10,SUM($P324:Y324),"0")+IF($L$1=11,SUM($P324:Z324),"0")+IF($L$1=12,SUM($P324:AA324),"0")+IF($L$1=13,SUM($P324:AB324),"0")+IF($L$1=14,SUM($P324:AC324),"0")+IF($L$1=15,SUM($P324:AD324),"0")+IF($L$1=16,SUM($P324:AE324),"0")+IF($L$1=17,SUM($P324:AF324),"0")+IF($L$1=18,SUM($P324:AG324),"0")+IF($L$1=19,SUM($P324:AH324),"0")+IF($L$1=20,SUM($P324:AI324),"0")+IF($L$1=21,SUM($P324:AJ324),"0")+IF($L$1=22,SUM($P324:AK324),"0")+IF($L$1=23,SUM($P324:AL324),"0")+IF($L$1=24,SUM($P324:AM324),"0"),2),IF(BC324=0,(SUMIF($AP$11:$AP$1010,B324,$BC$11:$BC$1010)),BC324))</f>
        <v>0</v>
      </c>
      <c r="M324" s="163" t="n">
        <f aca="false">IF(G324=0,0,(L324/G324)*100)</f>
        <v>0</v>
      </c>
      <c r="N324" s="168" t="str">
        <f aca="false">IF(B324&gt;0,"ok","ocultar")</f>
        <v>ocultar</v>
      </c>
      <c r="O324" s="650"/>
      <c r="P324" s="724"/>
      <c r="Q324" s="725"/>
      <c r="R324" s="725"/>
      <c r="S324" s="725"/>
      <c r="T324" s="725"/>
      <c r="U324" s="725"/>
      <c r="V324" s="725"/>
      <c r="W324" s="725"/>
      <c r="X324" s="725"/>
      <c r="Y324" s="725"/>
      <c r="Z324" s="725"/>
      <c r="AA324" s="726"/>
      <c r="AB324" s="726"/>
      <c r="AC324" s="726"/>
      <c r="AD324" s="726"/>
      <c r="AE324" s="726"/>
      <c r="AF324" s="726"/>
      <c r="AG324" s="726"/>
      <c r="AH324" s="726"/>
      <c r="AI324" s="726"/>
      <c r="AJ324" s="726"/>
      <c r="AK324" s="726"/>
      <c r="AL324" s="726"/>
      <c r="AM324" s="727"/>
      <c r="AO324" s="728" t="n">
        <f aca="false">IF(E324&lt;&gt;0,G324,0)</f>
        <v>0</v>
      </c>
      <c r="AP324" s="157" t="n">
        <f aca="false">IF(B324=0,AP323,IF(ISNONTEXT(B324)=TRUE(),INT(B324),INT(LEFT(B324,FIND(".",B324)-1))))</f>
        <v>3</v>
      </c>
      <c r="AQ324" s="157" t="str">
        <f aca="false">IF(AQ325=1,1,IF(B324&lt;&gt;0,1,IF(C324&lt;&gt;0,1,IF(D324&lt;&gt;0,1,IF(E324&lt;&gt;0,1,"")))))</f>
        <v/>
      </c>
      <c r="AR324" s="157" t="str">
        <f aca="false">IF(AP324=0," ",IF(AP324&lt;&gt;AP323,AP324," "))</f>
        <v> </v>
      </c>
      <c r="AS324" s="732"/>
      <c r="AT324" s="730" t="n">
        <f aca="false">IF(AP324&lt;&gt;AR324,(IF('ORÇ.GLOBAL P CAIXA'!I325="",J324*(INFORMAÇÕES!$Q$99/INFORMAÇÕES!$Q$102),IF('ORÇ.GLOBAL P CAIXA'!I325="R",J324,0))),0)</f>
        <v>0</v>
      </c>
      <c r="AU324" s="75" t="n">
        <f aca="false">IF(AP324&lt;&gt;AR324,(IF('ORÇ.GLOBAL P CAIXA'!I325="",J324*(INFORMAÇÕES!$Q$100/INFORMAÇÕES!$Q$102),IF('ORÇ.GLOBAL P CAIXA'!I325="C",J324,0))),0)</f>
        <v>0</v>
      </c>
      <c r="AV324" s="75" t="n">
        <f aca="false">IF(AP324&lt;&gt;AR324,(IF('ORÇ.GLOBAL P CAIXA'!I325="",J324*INFORMAÇÕES!$U$115,IF('ORÇ.GLOBAL P CAIXA'!I325="CF",J324,0))),0)</f>
        <v>0</v>
      </c>
      <c r="AW324" s="75" t="n">
        <f aca="false">IF(AP324&lt;&gt;AR324,(IF('ORÇ.GLOBAL P CAIXA'!I325="",J324*INFORMAÇÕES!$U$116,IF('ORÇ.GLOBAL P CAIXA'!I325="O",J324,0))),0)</f>
        <v>0</v>
      </c>
      <c r="AX324" s="731" t="n">
        <f aca="false">IF(E324&lt;&gt;0,J324,0)</f>
        <v>0</v>
      </c>
      <c r="AY324" s="730" t="n">
        <f aca="false">IF(AP324&lt;&gt;AR324,(IF('ORÇ.GLOBAL P CAIXA'!I325="",L324*(INFORMAÇÕES!$Q$99/INFORMAÇÕES!$Q$102),IF('ORÇ.GLOBAL P CAIXA'!I325="R",L324,0))),0)</f>
        <v>0</v>
      </c>
      <c r="AZ324" s="75" t="n">
        <f aca="false">IF(AP324&lt;&gt;AR324,(IF('ORÇ.GLOBAL P CAIXA'!I325="",L324*(INFORMAÇÕES!$Q$100/INFORMAÇÕES!$Q$102),IF('ORÇ.GLOBAL P CAIXA'!I325="C",L324,0))),0)</f>
        <v>0</v>
      </c>
      <c r="BA324" s="75" t="n">
        <f aca="false">IF(AP324&lt;&gt;AR324,(IF('ORÇ.GLOBAL P CAIXA'!I325="",L324*INFORMAÇÕES!$U$115,IF('ORÇ.GLOBAL P CAIXA'!I325="CF",L324,0))),0)</f>
        <v>0</v>
      </c>
      <c r="BB324" s="75" t="n">
        <f aca="false">IF(AP324&lt;&gt;AR324,(IF('ORÇ.GLOBAL P CAIXA'!I325="",L324*INFORMAÇÕES!$U$116,IF('ORÇ.GLOBAL P CAIXA'!I325="O",L324,0))),0)</f>
        <v>0</v>
      </c>
      <c r="BC324" s="731" t="n">
        <f aca="false">IF(E324&lt;&gt;0,L324,0)</f>
        <v>0</v>
      </c>
    </row>
    <row r="325" s="174" customFormat="true" ht="14.25" hidden="false" customHeight="false" outlineLevel="0" collapsed="false">
      <c r="A325" s="159" t="n">
        <v>315</v>
      </c>
      <c r="B325" s="160" t="n">
        <f aca="false">'ORÇ.REPROG. P CAIXA'!B327</f>
        <v>0</v>
      </c>
      <c r="C325" s="723" t="n">
        <f aca="false">'ORÇ.REPROG. P CAIXA'!C327</f>
        <v>0</v>
      </c>
      <c r="D325" s="162" t="n">
        <f aca="false">'ORÇ.REPROG. P CAIXA'!D327</f>
        <v>0</v>
      </c>
      <c r="E325" s="163" t="n">
        <f aca="false">IF('BM GLOBAL'!$P$1&lt;&gt;0,'ORÇ.REPROG. P CAIXA'!E327,'ORÇ.REPROG. P CAIXA'!H327)</f>
        <v>0</v>
      </c>
      <c r="F325" s="163" t="n">
        <f aca="false">IF('BM GLOBAL'!$P$1&lt;&gt;0,IF('ORÇ.GLOBAL P CAIXA'!K326=0,'ORÇ.GLOBAL EMPRESA'!G326,'ORÇ.GLOBAL P CAIXA'!F326),'ORÇ.REPROG. P CAIXA'!I327)</f>
        <v>0</v>
      </c>
      <c r="G325" s="163" t="n">
        <f aca="false">IF(E325&lt;&gt;0,ROUND(E325*F325,2),IF(AO325=0,(SUMIF('ORÇ.REPROG. P CAIXA'!$AC$13:$AC$1012,B325,$AO$11:$AO$1010)),AO325))</f>
        <v>0</v>
      </c>
      <c r="H325" s="163" t="n">
        <f aca="false">IF(J325&lt;&gt;0,IF(E325&lt;&gt;0,J325/F325,0),0)</f>
        <v>0</v>
      </c>
      <c r="I325" s="163" t="n">
        <f aca="false">IF(L325&lt;&gt;0,IF(E325&lt;&gt;0,L325/F325,0),0)</f>
        <v>0</v>
      </c>
      <c r="J325" s="163" t="n">
        <f aca="false">IF(E325&lt;&gt;0,ROUND(INDEX($P$11:$AM$1010,$A325,$L$1),2),IF(AX325=0,(SUMIF($AP$11:$AP$1010,B325,$AX$11:$AX$1010)),AX325))</f>
        <v>0</v>
      </c>
      <c r="K325" s="163" t="n">
        <f aca="false">IF(G325=0,0,(J325/G325)*100)</f>
        <v>0</v>
      </c>
      <c r="L325" s="163" t="n">
        <f aca="false">IF(E325&lt;&gt;0,ROUND(IF($L$1=1,SUM(P325),"0")+IF($L$1=2,SUM($P325:Q325),"0")+IF($L$1=3,SUM($P325:R325),"0")+IF($L$1=4,SUM($P325:S325),"0")+IF($L$1=5,SUM($P325:T325),"0")+IF($L$1=6,SUM($P325:U325),"0")+IF($L$1=7,SUM($P325:V325),"0")+IF($L$1=8,SUM($P325:W325),"0")+IF($L$1=9,SUM($P325:X325),"0")+IF($L$1=10,SUM($P325:Y325),"0")+IF($L$1=11,SUM($P325:Z325),"0")+IF($L$1=12,SUM($P325:AA325),"0")+IF($L$1=13,SUM($P325:AB325),"0")+IF($L$1=14,SUM($P325:AC325),"0")+IF($L$1=15,SUM($P325:AD325),"0")+IF($L$1=16,SUM($P325:AE325),"0")+IF($L$1=17,SUM($P325:AF325),"0")+IF($L$1=18,SUM($P325:AG325),"0")+IF($L$1=19,SUM($P325:AH325),"0")+IF($L$1=20,SUM($P325:AI325),"0")+IF($L$1=21,SUM($P325:AJ325),"0")+IF($L$1=22,SUM($P325:AK325),"0")+IF($L$1=23,SUM($P325:AL325),"0")+IF($L$1=24,SUM($P325:AM325),"0"),2),IF(BC325=0,(SUMIF($AP$11:$AP$1010,B325,$BC$11:$BC$1010)),BC325))</f>
        <v>0</v>
      </c>
      <c r="M325" s="163" t="n">
        <f aca="false">IF(G325=0,0,(L325/G325)*100)</f>
        <v>0</v>
      </c>
      <c r="N325" s="168" t="str">
        <f aca="false">IF(B325&gt;0,"ok","ocultar")</f>
        <v>ocultar</v>
      </c>
      <c r="O325" s="650"/>
      <c r="P325" s="724"/>
      <c r="Q325" s="725"/>
      <c r="R325" s="725"/>
      <c r="S325" s="725"/>
      <c r="T325" s="725"/>
      <c r="U325" s="725"/>
      <c r="V325" s="725"/>
      <c r="W325" s="725"/>
      <c r="X325" s="725"/>
      <c r="Y325" s="725"/>
      <c r="Z325" s="725"/>
      <c r="AA325" s="726"/>
      <c r="AB325" s="726"/>
      <c r="AC325" s="726"/>
      <c r="AD325" s="726"/>
      <c r="AE325" s="726"/>
      <c r="AF325" s="726"/>
      <c r="AG325" s="726"/>
      <c r="AH325" s="726"/>
      <c r="AI325" s="726"/>
      <c r="AJ325" s="726"/>
      <c r="AK325" s="726"/>
      <c r="AL325" s="726"/>
      <c r="AM325" s="727"/>
      <c r="AO325" s="728" t="n">
        <f aca="false">IF(E325&lt;&gt;0,G325,0)</f>
        <v>0</v>
      </c>
      <c r="AP325" s="157" t="n">
        <f aca="false">IF(B325=0,AP324,IF(ISNONTEXT(B325)=TRUE(),INT(B325),INT(LEFT(B325,FIND(".",B325)-1))))</f>
        <v>3</v>
      </c>
      <c r="AQ325" s="157" t="str">
        <f aca="false">IF(AQ326=1,1,IF(B325&lt;&gt;0,1,IF(C325&lt;&gt;0,1,IF(D325&lt;&gt;0,1,IF(E325&lt;&gt;0,1,"")))))</f>
        <v/>
      </c>
      <c r="AR325" s="157" t="str">
        <f aca="false">IF(AP325=0," ",IF(AP325&lt;&gt;AP324,AP325," "))</f>
        <v> </v>
      </c>
      <c r="AS325" s="732"/>
      <c r="AT325" s="730" t="n">
        <f aca="false">IF(AP325&lt;&gt;AR325,(IF('ORÇ.GLOBAL P CAIXA'!I326="",J325*(INFORMAÇÕES!$Q$99/INFORMAÇÕES!$Q$102),IF('ORÇ.GLOBAL P CAIXA'!I326="R",J325,0))),0)</f>
        <v>0</v>
      </c>
      <c r="AU325" s="75" t="n">
        <f aca="false">IF(AP325&lt;&gt;AR325,(IF('ORÇ.GLOBAL P CAIXA'!I326="",J325*(INFORMAÇÕES!$Q$100/INFORMAÇÕES!$Q$102),IF('ORÇ.GLOBAL P CAIXA'!I326="C",J325,0))),0)</f>
        <v>0</v>
      </c>
      <c r="AV325" s="75" t="n">
        <f aca="false">IF(AP325&lt;&gt;AR325,(IF('ORÇ.GLOBAL P CAIXA'!I326="",J325*INFORMAÇÕES!$U$115,IF('ORÇ.GLOBAL P CAIXA'!I326="CF",J325,0))),0)</f>
        <v>0</v>
      </c>
      <c r="AW325" s="75" t="n">
        <f aca="false">IF(AP325&lt;&gt;AR325,(IF('ORÇ.GLOBAL P CAIXA'!I326="",J325*INFORMAÇÕES!$U$116,IF('ORÇ.GLOBAL P CAIXA'!I326="O",J325,0))),0)</f>
        <v>0</v>
      </c>
      <c r="AX325" s="731" t="n">
        <f aca="false">IF(E325&lt;&gt;0,J325,0)</f>
        <v>0</v>
      </c>
      <c r="AY325" s="730" t="n">
        <f aca="false">IF(AP325&lt;&gt;AR325,(IF('ORÇ.GLOBAL P CAIXA'!I326="",L325*(INFORMAÇÕES!$Q$99/INFORMAÇÕES!$Q$102),IF('ORÇ.GLOBAL P CAIXA'!I326="R",L325,0))),0)</f>
        <v>0</v>
      </c>
      <c r="AZ325" s="75" t="n">
        <f aca="false">IF(AP325&lt;&gt;AR325,(IF('ORÇ.GLOBAL P CAIXA'!I326="",L325*(INFORMAÇÕES!$Q$100/INFORMAÇÕES!$Q$102),IF('ORÇ.GLOBAL P CAIXA'!I326="C",L325,0))),0)</f>
        <v>0</v>
      </c>
      <c r="BA325" s="75" t="n">
        <f aca="false">IF(AP325&lt;&gt;AR325,(IF('ORÇ.GLOBAL P CAIXA'!I326="",L325*INFORMAÇÕES!$U$115,IF('ORÇ.GLOBAL P CAIXA'!I326="CF",L325,0))),0)</f>
        <v>0</v>
      </c>
      <c r="BB325" s="75" t="n">
        <f aca="false">IF(AP325&lt;&gt;AR325,(IF('ORÇ.GLOBAL P CAIXA'!I326="",L325*INFORMAÇÕES!$U$116,IF('ORÇ.GLOBAL P CAIXA'!I326="O",L325,0))),0)</f>
        <v>0</v>
      </c>
      <c r="BC325" s="731" t="n">
        <f aca="false">IF(E325&lt;&gt;0,L325,0)</f>
        <v>0</v>
      </c>
    </row>
    <row r="326" s="174" customFormat="true" ht="14.25" hidden="false" customHeight="false" outlineLevel="0" collapsed="false">
      <c r="A326" s="159" t="n">
        <v>316</v>
      </c>
      <c r="B326" s="160" t="n">
        <f aca="false">'ORÇ.REPROG. P CAIXA'!B328</f>
        <v>0</v>
      </c>
      <c r="C326" s="723" t="n">
        <f aca="false">'ORÇ.REPROG. P CAIXA'!C328</f>
        <v>0</v>
      </c>
      <c r="D326" s="162" t="n">
        <f aca="false">'ORÇ.REPROG. P CAIXA'!D328</f>
        <v>0</v>
      </c>
      <c r="E326" s="163" t="n">
        <f aca="false">IF('BM GLOBAL'!$P$1&lt;&gt;0,'ORÇ.REPROG. P CAIXA'!E328,'ORÇ.REPROG. P CAIXA'!H328)</f>
        <v>0</v>
      </c>
      <c r="F326" s="163" t="n">
        <f aca="false">IF('BM GLOBAL'!$P$1&lt;&gt;0,IF('ORÇ.GLOBAL P CAIXA'!K327=0,'ORÇ.GLOBAL EMPRESA'!G327,'ORÇ.GLOBAL P CAIXA'!F327),'ORÇ.REPROG. P CAIXA'!I328)</f>
        <v>0</v>
      </c>
      <c r="G326" s="163" t="n">
        <f aca="false">IF(E326&lt;&gt;0,ROUND(E326*F326,2),IF(AO326=0,(SUMIF('ORÇ.REPROG. P CAIXA'!$AC$13:$AC$1012,B326,$AO$11:$AO$1010)),AO326))</f>
        <v>0</v>
      </c>
      <c r="H326" s="163" t="n">
        <f aca="false">IF(J326&lt;&gt;0,IF(E326&lt;&gt;0,J326/F326,0),0)</f>
        <v>0</v>
      </c>
      <c r="I326" s="163" t="n">
        <f aca="false">IF(L326&lt;&gt;0,IF(E326&lt;&gt;0,L326/F326,0),0)</f>
        <v>0</v>
      </c>
      <c r="J326" s="163" t="n">
        <f aca="false">IF(E326&lt;&gt;0,ROUND(INDEX($P$11:$AM$1010,$A326,$L$1),2),IF(AX326=0,(SUMIF($AP$11:$AP$1010,B326,$AX$11:$AX$1010)),AX326))</f>
        <v>0</v>
      </c>
      <c r="K326" s="163" t="n">
        <f aca="false">IF(G326=0,0,(J326/G326)*100)</f>
        <v>0</v>
      </c>
      <c r="L326" s="163" t="n">
        <f aca="false">IF(E326&lt;&gt;0,ROUND(IF($L$1=1,SUM(P326),"0")+IF($L$1=2,SUM($P326:Q326),"0")+IF($L$1=3,SUM($P326:R326),"0")+IF($L$1=4,SUM($P326:S326),"0")+IF($L$1=5,SUM($P326:T326),"0")+IF($L$1=6,SUM($P326:U326),"0")+IF($L$1=7,SUM($P326:V326),"0")+IF($L$1=8,SUM($P326:W326),"0")+IF($L$1=9,SUM($P326:X326),"0")+IF($L$1=10,SUM($P326:Y326),"0")+IF($L$1=11,SUM($P326:Z326),"0")+IF($L$1=12,SUM($P326:AA326),"0")+IF($L$1=13,SUM($P326:AB326),"0")+IF($L$1=14,SUM($P326:AC326),"0")+IF($L$1=15,SUM($P326:AD326),"0")+IF($L$1=16,SUM($P326:AE326),"0")+IF($L$1=17,SUM($P326:AF326),"0")+IF($L$1=18,SUM($P326:AG326),"0")+IF($L$1=19,SUM($P326:AH326),"0")+IF($L$1=20,SUM($P326:AI326),"0")+IF($L$1=21,SUM($P326:AJ326),"0")+IF($L$1=22,SUM($P326:AK326),"0")+IF($L$1=23,SUM($P326:AL326),"0")+IF($L$1=24,SUM($P326:AM326),"0"),2),IF(BC326=0,(SUMIF($AP$11:$AP$1010,B326,$BC$11:$BC$1010)),BC326))</f>
        <v>0</v>
      </c>
      <c r="M326" s="163" t="n">
        <f aca="false">IF(G326=0,0,(L326/G326)*100)</f>
        <v>0</v>
      </c>
      <c r="N326" s="168" t="str">
        <f aca="false">IF(B326&gt;0,"ok","ocultar")</f>
        <v>ocultar</v>
      </c>
      <c r="O326" s="650"/>
      <c r="P326" s="724"/>
      <c r="Q326" s="725"/>
      <c r="R326" s="725"/>
      <c r="S326" s="725"/>
      <c r="T326" s="725"/>
      <c r="U326" s="725"/>
      <c r="V326" s="725"/>
      <c r="W326" s="725"/>
      <c r="X326" s="725"/>
      <c r="Y326" s="725"/>
      <c r="Z326" s="725"/>
      <c r="AA326" s="726"/>
      <c r="AB326" s="726"/>
      <c r="AC326" s="726"/>
      <c r="AD326" s="726"/>
      <c r="AE326" s="726"/>
      <c r="AF326" s="726"/>
      <c r="AG326" s="726"/>
      <c r="AH326" s="726"/>
      <c r="AI326" s="726"/>
      <c r="AJ326" s="726"/>
      <c r="AK326" s="726"/>
      <c r="AL326" s="726"/>
      <c r="AM326" s="727"/>
      <c r="AO326" s="728" t="n">
        <f aca="false">IF(E326&lt;&gt;0,G326,0)</f>
        <v>0</v>
      </c>
      <c r="AP326" s="157" t="n">
        <f aca="false">IF(B326=0,AP325,IF(ISNONTEXT(B326)=TRUE(),INT(B326),INT(LEFT(B326,FIND(".",B326)-1))))</f>
        <v>3</v>
      </c>
      <c r="AQ326" s="157" t="str">
        <f aca="false">IF(AQ327=1,1,IF(B326&lt;&gt;0,1,IF(C326&lt;&gt;0,1,IF(D326&lt;&gt;0,1,IF(E326&lt;&gt;0,1,"")))))</f>
        <v/>
      </c>
      <c r="AR326" s="157" t="str">
        <f aca="false">IF(AP326=0," ",IF(AP326&lt;&gt;AP325,AP326," "))</f>
        <v> </v>
      </c>
      <c r="AS326" s="732"/>
      <c r="AT326" s="730" t="n">
        <f aca="false">IF(AP326&lt;&gt;AR326,(IF('ORÇ.GLOBAL P CAIXA'!I327="",J326*(INFORMAÇÕES!$Q$99/INFORMAÇÕES!$Q$102),IF('ORÇ.GLOBAL P CAIXA'!I327="R",J326,0))),0)</f>
        <v>0</v>
      </c>
      <c r="AU326" s="75" t="n">
        <f aca="false">IF(AP326&lt;&gt;AR326,(IF('ORÇ.GLOBAL P CAIXA'!I327="",J326*(INFORMAÇÕES!$Q$100/INFORMAÇÕES!$Q$102),IF('ORÇ.GLOBAL P CAIXA'!I327="C",J326,0))),0)</f>
        <v>0</v>
      </c>
      <c r="AV326" s="75" t="n">
        <f aca="false">IF(AP326&lt;&gt;AR326,(IF('ORÇ.GLOBAL P CAIXA'!I327="",J326*INFORMAÇÕES!$U$115,IF('ORÇ.GLOBAL P CAIXA'!I327="CF",J326,0))),0)</f>
        <v>0</v>
      </c>
      <c r="AW326" s="75" t="n">
        <f aca="false">IF(AP326&lt;&gt;AR326,(IF('ORÇ.GLOBAL P CAIXA'!I327="",J326*INFORMAÇÕES!$U$116,IF('ORÇ.GLOBAL P CAIXA'!I327="O",J326,0))),0)</f>
        <v>0</v>
      </c>
      <c r="AX326" s="731" t="n">
        <f aca="false">IF(E326&lt;&gt;0,J326,0)</f>
        <v>0</v>
      </c>
      <c r="AY326" s="730" t="n">
        <f aca="false">IF(AP326&lt;&gt;AR326,(IF('ORÇ.GLOBAL P CAIXA'!I327="",L326*(INFORMAÇÕES!$Q$99/INFORMAÇÕES!$Q$102),IF('ORÇ.GLOBAL P CAIXA'!I327="R",L326,0))),0)</f>
        <v>0</v>
      </c>
      <c r="AZ326" s="75" t="n">
        <f aca="false">IF(AP326&lt;&gt;AR326,(IF('ORÇ.GLOBAL P CAIXA'!I327="",L326*(INFORMAÇÕES!$Q$100/INFORMAÇÕES!$Q$102),IF('ORÇ.GLOBAL P CAIXA'!I327="C",L326,0))),0)</f>
        <v>0</v>
      </c>
      <c r="BA326" s="75" t="n">
        <f aca="false">IF(AP326&lt;&gt;AR326,(IF('ORÇ.GLOBAL P CAIXA'!I327="",L326*INFORMAÇÕES!$U$115,IF('ORÇ.GLOBAL P CAIXA'!I327="CF",L326,0))),0)</f>
        <v>0</v>
      </c>
      <c r="BB326" s="75" t="n">
        <f aca="false">IF(AP326&lt;&gt;AR326,(IF('ORÇ.GLOBAL P CAIXA'!I327="",L326*INFORMAÇÕES!$U$116,IF('ORÇ.GLOBAL P CAIXA'!I327="O",L326,0))),0)</f>
        <v>0</v>
      </c>
      <c r="BC326" s="731" t="n">
        <f aca="false">IF(E326&lt;&gt;0,L326,0)</f>
        <v>0</v>
      </c>
    </row>
    <row r="327" s="174" customFormat="true" ht="14.25" hidden="false" customHeight="false" outlineLevel="0" collapsed="false">
      <c r="A327" s="159" t="n">
        <v>317</v>
      </c>
      <c r="B327" s="160" t="n">
        <f aca="false">'ORÇ.REPROG. P CAIXA'!B329</f>
        <v>0</v>
      </c>
      <c r="C327" s="723" t="n">
        <f aca="false">'ORÇ.REPROG. P CAIXA'!C329</f>
        <v>0</v>
      </c>
      <c r="D327" s="162" t="n">
        <f aca="false">'ORÇ.REPROG. P CAIXA'!D329</f>
        <v>0</v>
      </c>
      <c r="E327" s="163" t="n">
        <f aca="false">IF('BM GLOBAL'!$P$1&lt;&gt;0,'ORÇ.REPROG. P CAIXA'!E329,'ORÇ.REPROG. P CAIXA'!H329)</f>
        <v>0</v>
      </c>
      <c r="F327" s="163" t="n">
        <f aca="false">IF('BM GLOBAL'!$P$1&lt;&gt;0,IF('ORÇ.GLOBAL P CAIXA'!K328=0,'ORÇ.GLOBAL EMPRESA'!G328,'ORÇ.GLOBAL P CAIXA'!F328),'ORÇ.REPROG. P CAIXA'!I329)</f>
        <v>0</v>
      </c>
      <c r="G327" s="163" t="n">
        <f aca="false">IF(E327&lt;&gt;0,ROUND(E327*F327,2),IF(AO327=0,(SUMIF('ORÇ.REPROG. P CAIXA'!$AC$13:$AC$1012,B327,$AO$11:$AO$1010)),AO327))</f>
        <v>0</v>
      </c>
      <c r="H327" s="163" t="n">
        <f aca="false">IF(J327&lt;&gt;0,IF(E327&lt;&gt;0,J327/F327,0),0)</f>
        <v>0</v>
      </c>
      <c r="I327" s="163" t="n">
        <f aca="false">IF(L327&lt;&gt;0,IF(E327&lt;&gt;0,L327/F327,0),0)</f>
        <v>0</v>
      </c>
      <c r="J327" s="163" t="n">
        <f aca="false">IF(E327&lt;&gt;0,ROUND(INDEX($P$11:$AM$1010,$A327,$L$1),2),IF(AX327=0,(SUMIF($AP$11:$AP$1010,B327,$AX$11:$AX$1010)),AX327))</f>
        <v>0</v>
      </c>
      <c r="K327" s="163" t="n">
        <f aca="false">IF(G327=0,0,(J327/G327)*100)</f>
        <v>0</v>
      </c>
      <c r="L327" s="163" t="n">
        <f aca="false">IF(E327&lt;&gt;0,ROUND(IF($L$1=1,SUM(P327),"0")+IF($L$1=2,SUM($P327:Q327),"0")+IF($L$1=3,SUM($P327:R327),"0")+IF($L$1=4,SUM($P327:S327),"0")+IF($L$1=5,SUM($P327:T327),"0")+IF($L$1=6,SUM($P327:U327),"0")+IF($L$1=7,SUM($P327:V327),"0")+IF($L$1=8,SUM($P327:W327),"0")+IF($L$1=9,SUM($P327:X327),"0")+IF($L$1=10,SUM($P327:Y327),"0")+IF($L$1=11,SUM($P327:Z327),"0")+IF($L$1=12,SUM($P327:AA327),"0")+IF($L$1=13,SUM($P327:AB327),"0")+IF($L$1=14,SUM($P327:AC327),"0")+IF($L$1=15,SUM($P327:AD327),"0")+IF($L$1=16,SUM($P327:AE327),"0")+IF($L$1=17,SUM($P327:AF327),"0")+IF($L$1=18,SUM($P327:AG327),"0")+IF($L$1=19,SUM($P327:AH327),"0")+IF($L$1=20,SUM($P327:AI327),"0")+IF($L$1=21,SUM($P327:AJ327),"0")+IF($L$1=22,SUM($P327:AK327),"0")+IF($L$1=23,SUM($P327:AL327),"0")+IF($L$1=24,SUM($P327:AM327),"0"),2),IF(BC327=0,(SUMIF($AP$11:$AP$1010,B327,$BC$11:$BC$1010)),BC327))</f>
        <v>0</v>
      </c>
      <c r="M327" s="163" t="n">
        <f aca="false">IF(G327=0,0,(L327/G327)*100)</f>
        <v>0</v>
      </c>
      <c r="N327" s="168" t="str">
        <f aca="false">IF(B327&gt;0,"ok","ocultar")</f>
        <v>ocultar</v>
      </c>
      <c r="O327" s="650"/>
      <c r="P327" s="724"/>
      <c r="Q327" s="725"/>
      <c r="R327" s="725"/>
      <c r="S327" s="725"/>
      <c r="T327" s="725"/>
      <c r="U327" s="725"/>
      <c r="V327" s="725"/>
      <c r="W327" s="725"/>
      <c r="X327" s="725"/>
      <c r="Y327" s="725"/>
      <c r="Z327" s="725"/>
      <c r="AA327" s="726"/>
      <c r="AB327" s="726"/>
      <c r="AC327" s="726"/>
      <c r="AD327" s="726"/>
      <c r="AE327" s="726"/>
      <c r="AF327" s="726"/>
      <c r="AG327" s="726"/>
      <c r="AH327" s="726"/>
      <c r="AI327" s="726"/>
      <c r="AJ327" s="726"/>
      <c r="AK327" s="726"/>
      <c r="AL327" s="726"/>
      <c r="AM327" s="727"/>
      <c r="AO327" s="728" t="n">
        <f aca="false">IF(E327&lt;&gt;0,G327,0)</f>
        <v>0</v>
      </c>
      <c r="AP327" s="157" t="n">
        <f aca="false">IF(B327=0,AP326,IF(ISNONTEXT(B327)=TRUE(),INT(B327),INT(LEFT(B327,FIND(".",B327)-1))))</f>
        <v>3</v>
      </c>
      <c r="AQ327" s="157" t="str">
        <f aca="false">IF(AQ328=1,1,IF(B327&lt;&gt;0,1,IF(C327&lt;&gt;0,1,IF(D327&lt;&gt;0,1,IF(E327&lt;&gt;0,1,"")))))</f>
        <v/>
      </c>
      <c r="AR327" s="157" t="str">
        <f aca="false">IF(AP327=0," ",IF(AP327&lt;&gt;AP326,AP327," "))</f>
        <v> </v>
      </c>
      <c r="AS327" s="732"/>
      <c r="AT327" s="730" t="n">
        <f aca="false">IF(AP327&lt;&gt;AR327,(IF('ORÇ.GLOBAL P CAIXA'!I328="",J327*(INFORMAÇÕES!$Q$99/INFORMAÇÕES!$Q$102),IF('ORÇ.GLOBAL P CAIXA'!I328="R",J327,0))),0)</f>
        <v>0</v>
      </c>
      <c r="AU327" s="75" t="n">
        <f aca="false">IF(AP327&lt;&gt;AR327,(IF('ORÇ.GLOBAL P CAIXA'!I328="",J327*(INFORMAÇÕES!$Q$100/INFORMAÇÕES!$Q$102),IF('ORÇ.GLOBAL P CAIXA'!I328="C",J327,0))),0)</f>
        <v>0</v>
      </c>
      <c r="AV327" s="75" t="n">
        <f aca="false">IF(AP327&lt;&gt;AR327,(IF('ORÇ.GLOBAL P CAIXA'!I328="",J327*INFORMAÇÕES!$U$115,IF('ORÇ.GLOBAL P CAIXA'!I328="CF",J327,0))),0)</f>
        <v>0</v>
      </c>
      <c r="AW327" s="75" t="n">
        <f aca="false">IF(AP327&lt;&gt;AR327,(IF('ORÇ.GLOBAL P CAIXA'!I328="",J327*INFORMAÇÕES!$U$116,IF('ORÇ.GLOBAL P CAIXA'!I328="O",J327,0))),0)</f>
        <v>0</v>
      </c>
      <c r="AX327" s="731" t="n">
        <f aca="false">IF(E327&lt;&gt;0,J327,0)</f>
        <v>0</v>
      </c>
      <c r="AY327" s="730" t="n">
        <f aca="false">IF(AP327&lt;&gt;AR327,(IF('ORÇ.GLOBAL P CAIXA'!I328="",L327*(INFORMAÇÕES!$Q$99/INFORMAÇÕES!$Q$102),IF('ORÇ.GLOBAL P CAIXA'!I328="R",L327,0))),0)</f>
        <v>0</v>
      </c>
      <c r="AZ327" s="75" t="n">
        <f aca="false">IF(AP327&lt;&gt;AR327,(IF('ORÇ.GLOBAL P CAIXA'!I328="",L327*(INFORMAÇÕES!$Q$100/INFORMAÇÕES!$Q$102),IF('ORÇ.GLOBAL P CAIXA'!I328="C",L327,0))),0)</f>
        <v>0</v>
      </c>
      <c r="BA327" s="75" t="n">
        <f aca="false">IF(AP327&lt;&gt;AR327,(IF('ORÇ.GLOBAL P CAIXA'!I328="",L327*INFORMAÇÕES!$U$115,IF('ORÇ.GLOBAL P CAIXA'!I328="CF",L327,0))),0)</f>
        <v>0</v>
      </c>
      <c r="BB327" s="75" t="n">
        <f aca="false">IF(AP327&lt;&gt;AR327,(IF('ORÇ.GLOBAL P CAIXA'!I328="",L327*INFORMAÇÕES!$U$116,IF('ORÇ.GLOBAL P CAIXA'!I328="O",L327,0))),0)</f>
        <v>0</v>
      </c>
      <c r="BC327" s="731" t="n">
        <f aca="false">IF(E327&lt;&gt;0,L327,0)</f>
        <v>0</v>
      </c>
    </row>
    <row r="328" s="174" customFormat="true" ht="14.25" hidden="false" customHeight="false" outlineLevel="0" collapsed="false">
      <c r="A328" s="159" t="n">
        <v>318</v>
      </c>
      <c r="B328" s="160" t="n">
        <f aca="false">'ORÇ.REPROG. P CAIXA'!B330</f>
        <v>0</v>
      </c>
      <c r="C328" s="723" t="n">
        <f aca="false">'ORÇ.REPROG. P CAIXA'!C330</f>
        <v>0</v>
      </c>
      <c r="D328" s="162" t="n">
        <f aca="false">'ORÇ.REPROG. P CAIXA'!D330</f>
        <v>0</v>
      </c>
      <c r="E328" s="163" t="n">
        <f aca="false">IF('BM GLOBAL'!$P$1&lt;&gt;0,'ORÇ.REPROG. P CAIXA'!E330,'ORÇ.REPROG. P CAIXA'!H330)</f>
        <v>0</v>
      </c>
      <c r="F328" s="163" t="n">
        <f aca="false">IF('BM GLOBAL'!$P$1&lt;&gt;0,IF('ORÇ.GLOBAL P CAIXA'!K329=0,'ORÇ.GLOBAL EMPRESA'!G329,'ORÇ.GLOBAL P CAIXA'!F329),'ORÇ.REPROG. P CAIXA'!I330)</f>
        <v>0</v>
      </c>
      <c r="G328" s="163" t="n">
        <f aca="false">IF(E328&lt;&gt;0,ROUND(E328*F328,2),IF(AO328=0,(SUMIF('ORÇ.REPROG. P CAIXA'!$AC$13:$AC$1012,B328,$AO$11:$AO$1010)),AO328))</f>
        <v>0</v>
      </c>
      <c r="H328" s="163" t="n">
        <f aca="false">IF(J328&lt;&gt;0,IF(E328&lt;&gt;0,J328/F328,0),0)</f>
        <v>0</v>
      </c>
      <c r="I328" s="163" t="n">
        <f aca="false">IF(L328&lt;&gt;0,IF(E328&lt;&gt;0,L328/F328,0),0)</f>
        <v>0</v>
      </c>
      <c r="J328" s="163" t="n">
        <f aca="false">IF(E328&lt;&gt;0,ROUND(INDEX($P$11:$AM$1010,$A328,$L$1),2),IF(AX328=0,(SUMIF($AP$11:$AP$1010,B328,$AX$11:$AX$1010)),AX328))</f>
        <v>0</v>
      </c>
      <c r="K328" s="163" t="n">
        <f aca="false">IF(G328=0,0,(J328/G328)*100)</f>
        <v>0</v>
      </c>
      <c r="L328" s="163" t="n">
        <f aca="false">IF(E328&lt;&gt;0,ROUND(IF($L$1=1,SUM(P328),"0")+IF($L$1=2,SUM($P328:Q328),"0")+IF($L$1=3,SUM($P328:R328),"0")+IF($L$1=4,SUM($P328:S328),"0")+IF($L$1=5,SUM($P328:T328),"0")+IF($L$1=6,SUM($P328:U328),"0")+IF($L$1=7,SUM($P328:V328),"0")+IF($L$1=8,SUM($P328:W328),"0")+IF($L$1=9,SUM($P328:X328),"0")+IF($L$1=10,SUM($P328:Y328),"0")+IF($L$1=11,SUM($P328:Z328),"0")+IF($L$1=12,SUM($P328:AA328),"0")+IF($L$1=13,SUM($P328:AB328),"0")+IF($L$1=14,SUM($P328:AC328),"0")+IF($L$1=15,SUM($P328:AD328),"0")+IF($L$1=16,SUM($P328:AE328),"0")+IF($L$1=17,SUM($P328:AF328),"0")+IF($L$1=18,SUM($P328:AG328),"0")+IF($L$1=19,SUM($P328:AH328),"0")+IF($L$1=20,SUM($P328:AI328),"0")+IF($L$1=21,SUM($P328:AJ328),"0")+IF($L$1=22,SUM($P328:AK328),"0")+IF($L$1=23,SUM($P328:AL328),"0")+IF($L$1=24,SUM($P328:AM328),"0"),2),IF(BC328=0,(SUMIF($AP$11:$AP$1010,B328,$BC$11:$BC$1010)),BC328))</f>
        <v>0</v>
      </c>
      <c r="M328" s="163" t="n">
        <f aca="false">IF(G328=0,0,(L328/G328)*100)</f>
        <v>0</v>
      </c>
      <c r="N328" s="168" t="str">
        <f aca="false">IF(B328&gt;0,"ok","ocultar")</f>
        <v>ocultar</v>
      </c>
      <c r="O328" s="650"/>
      <c r="P328" s="724"/>
      <c r="Q328" s="725"/>
      <c r="R328" s="725"/>
      <c r="S328" s="725"/>
      <c r="T328" s="725"/>
      <c r="U328" s="725"/>
      <c r="V328" s="725"/>
      <c r="W328" s="725"/>
      <c r="X328" s="725"/>
      <c r="Y328" s="725"/>
      <c r="Z328" s="725"/>
      <c r="AA328" s="726"/>
      <c r="AB328" s="726"/>
      <c r="AC328" s="726"/>
      <c r="AD328" s="726"/>
      <c r="AE328" s="726"/>
      <c r="AF328" s="726"/>
      <c r="AG328" s="726"/>
      <c r="AH328" s="726"/>
      <c r="AI328" s="726"/>
      <c r="AJ328" s="726"/>
      <c r="AK328" s="726"/>
      <c r="AL328" s="726"/>
      <c r="AM328" s="727"/>
      <c r="AO328" s="728" t="n">
        <f aca="false">IF(E328&lt;&gt;0,G328,0)</f>
        <v>0</v>
      </c>
      <c r="AP328" s="157" t="n">
        <f aca="false">IF(B328=0,AP327,IF(ISNONTEXT(B328)=TRUE(),INT(B328),INT(LEFT(B328,FIND(".",B328)-1))))</f>
        <v>3</v>
      </c>
      <c r="AQ328" s="157" t="str">
        <f aca="false">IF(AQ329=1,1,IF(B328&lt;&gt;0,1,IF(C328&lt;&gt;0,1,IF(D328&lt;&gt;0,1,IF(E328&lt;&gt;0,1,"")))))</f>
        <v/>
      </c>
      <c r="AR328" s="157" t="str">
        <f aca="false">IF(AP328=0," ",IF(AP328&lt;&gt;AP327,AP328," "))</f>
        <v> </v>
      </c>
      <c r="AS328" s="732"/>
      <c r="AT328" s="730" t="n">
        <f aca="false">IF(AP328&lt;&gt;AR328,(IF('ORÇ.GLOBAL P CAIXA'!I329="",J328*(INFORMAÇÕES!$Q$99/INFORMAÇÕES!$Q$102),IF('ORÇ.GLOBAL P CAIXA'!I329="R",J328,0))),0)</f>
        <v>0</v>
      </c>
      <c r="AU328" s="75" t="n">
        <f aca="false">IF(AP328&lt;&gt;AR328,(IF('ORÇ.GLOBAL P CAIXA'!I329="",J328*(INFORMAÇÕES!$Q$100/INFORMAÇÕES!$Q$102),IF('ORÇ.GLOBAL P CAIXA'!I329="C",J328,0))),0)</f>
        <v>0</v>
      </c>
      <c r="AV328" s="75" t="n">
        <f aca="false">IF(AP328&lt;&gt;AR328,(IF('ORÇ.GLOBAL P CAIXA'!I329="",J328*INFORMAÇÕES!$U$115,IF('ORÇ.GLOBAL P CAIXA'!I329="CF",J328,0))),0)</f>
        <v>0</v>
      </c>
      <c r="AW328" s="75" t="n">
        <f aca="false">IF(AP328&lt;&gt;AR328,(IF('ORÇ.GLOBAL P CAIXA'!I329="",J328*INFORMAÇÕES!$U$116,IF('ORÇ.GLOBAL P CAIXA'!I329="O",J328,0))),0)</f>
        <v>0</v>
      </c>
      <c r="AX328" s="731" t="n">
        <f aca="false">IF(E328&lt;&gt;0,J328,0)</f>
        <v>0</v>
      </c>
      <c r="AY328" s="730" t="n">
        <f aca="false">IF(AP328&lt;&gt;AR328,(IF('ORÇ.GLOBAL P CAIXA'!I329="",L328*(INFORMAÇÕES!$Q$99/INFORMAÇÕES!$Q$102),IF('ORÇ.GLOBAL P CAIXA'!I329="R",L328,0))),0)</f>
        <v>0</v>
      </c>
      <c r="AZ328" s="75" t="n">
        <f aca="false">IF(AP328&lt;&gt;AR328,(IF('ORÇ.GLOBAL P CAIXA'!I329="",L328*(INFORMAÇÕES!$Q$100/INFORMAÇÕES!$Q$102),IF('ORÇ.GLOBAL P CAIXA'!I329="C",L328,0))),0)</f>
        <v>0</v>
      </c>
      <c r="BA328" s="75" t="n">
        <f aca="false">IF(AP328&lt;&gt;AR328,(IF('ORÇ.GLOBAL P CAIXA'!I329="",L328*INFORMAÇÕES!$U$115,IF('ORÇ.GLOBAL P CAIXA'!I329="CF",L328,0))),0)</f>
        <v>0</v>
      </c>
      <c r="BB328" s="75" t="n">
        <f aca="false">IF(AP328&lt;&gt;AR328,(IF('ORÇ.GLOBAL P CAIXA'!I329="",L328*INFORMAÇÕES!$U$116,IF('ORÇ.GLOBAL P CAIXA'!I329="O",L328,0))),0)</f>
        <v>0</v>
      </c>
      <c r="BC328" s="731" t="n">
        <f aca="false">IF(E328&lt;&gt;0,L328,0)</f>
        <v>0</v>
      </c>
    </row>
    <row r="329" s="174" customFormat="true" ht="14.25" hidden="false" customHeight="false" outlineLevel="0" collapsed="false">
      <c r="A329" s="159" t="n">
        <v>319</v>
      </c>
      <c r="B329" s="160" t="n">
        <f aca="false">'ORÇ.REPROG. P CAIXA'!B331</f>
        <v>0</v>
      </c>
      <c r="C329" s="723" t="n">
        <f aca="false">'ORÇ.REPROG. P CAIXA'!C331</f>
        <v>0</v>
      </c>
      <c r="D329" s="162" t="n">
        <f aca="false">'ORÇ.REPROG. P CAIXA'!D331</f>
        <v>0</v>
      </c>
      <c r="E329" s="163" t="n">
        <f aca="false">IF('BM GLOBAL'!$P$1&lt;&gt;0,'ORÇ.REPROG. P CAIXA'!E331,'ORÇ.REPROG. P CAIXA'!H331)</f>
        <v>0</v>
      </c>
      <c r="F329" s="163" t="n">
        <f aca="false">IF('BM GLOBAL'!$P$1&lt;&gt;0,IF('ORÇ.GLOBAL P CAIXA'!K330=0,'ORÇ.GLOBAL EMPRESA'!G330,'ORÇ.GLOBAL P CAIXA'!F330),'ORÇ.REPROG. P CAIXA'!I331)</f>
        <v>0</v>
      </c>
      <c r="G329" s="163" t="n">
        <f aca="false">IF(E329&lt;&gt;0,ROUND(E329*F329,2),IF(AO329=0,(SUMIF('ORÇ.REPROG. P CAIXA'!$AC$13:$AC$1012,B329,$AO$11:$AO$1010)),AO329))</f>
        <v>0</v>
      </c>
      <c r="H329" s="163" t="n">
        <f aca="false">IF(J329&lt;&gt;0,IF(E329&lt;&gt;0,J329/F329,0),0)</f>
        <v>0</v>
      </c>
      <c r="I329" s="163" t="n">
        <f aca="false">IF(L329&lt;&gt;0,IF(E329&lt;&gt;0,L329/F329,0),0)</f>
        <v>0</v>
      </c>
      <c r="J329" s="163" t="n">
        <f aca="false">IF(E329&lt;&gt;0,ROUND(INDEX($P$11:$AM$1010,$A329,$L$1),2),IF(AX329=0,(SUMIF($AP$11:$AP$1010,B329,$AX$11:$AX$1010)),AX329))</f>
        <v>0</v>
      </c>
      <c r="K329" s="163" t="n">
        <f aca="false">IF(G329=0,0,(J329/G329)*100)</f>
        <v>0</v>
      </c>
      <c r="L329" s="163" t="n">
        <f aca="false">IF(E329&lt;&gt;0,ROUND(IF($L$1=1,SUM(P329),"0")+IF($L$1=2,SUM($P329:Q329),"0")+IF($L$1=3,SUM($P329:R329),"0")+IF($L$1=4,SUM($P329:S329),"0")+IF($L$1=5,SUM($P329:T329),"0")+IF($L$1=6,SUM($P329:U329),"0")+IF($L$1=7,SUM($P329:V329),"0")+IF($L$1=8,SUM($P329:W329),"0")+IF($L$1=9,SUM($P329:X329),"0")+IF($L$1=10,SUM($P329:Y329),"0")+IF($L$1=11,SUM($P329:Z329),"0")+IF($L$1=12,SUM($P329:AA329),"0")+IF($L$1=13,SUM($P329:AB329),"0")+IF($L$1=14,SUM($P329:AC329),"0")+IF($L$1=15,SUM($P329:AD329),"0")+IF($L$1=16,SUM($P329:AE329),"0")+IF($L$1=17,SUM($P329:AF329),"0")+IF($L$1=18,SUM($P329:AG329),"0")+IF($L$1=19,SUM($P329:AH329),"0")+IF($L$1=20,SUM($P329:AI329),"0")+IF($L$1=21,SUM($P329:AJ329),"0")+IF($L$1=22,SUM($P329:AK329),"0")+IF($L$1=23,SUM($P329:AL329),"0")+IF($L$1=24,SUM($P329:AM329),"0"),2),IF(BC329=0,(SUMIF($AP$11:$AP$1010,B329,$BC$11:$BC$1010)),BC329))</f>
        <v>0</v>
      </c>
      <c r="M329" s="163" t="n">
        <f aca="false">IF(G329=0,0,(L329/G329)*100)</f>
        <v>0</v>
      </c>
      <c r="N329" s="168" t="str">
        <f aca="false">IF(B329&gt;0,"ok","ocultar")</f>
        <v>ocultar</v>
      </c>
      <c r="O329" s="650"/>
      <c r="P329" s="724"/>
      <c r="Q329" s="725"/>
      <c r="R329" s="725"/>
      <c r="S329" s="725"/>
      <c r="T329" s="725"/>
      <c r="U329" s="725"/>
      <c r="V329" s="725"/>
      <c r="W329" s="725"/>
      <c r="X329" s="725"/>
      <c r="Y329" s="725"/>
      <c r="Z329" s="725"/>
      <c r="AA329" s="726"/>
      <c r="AB329" s="726"/>
      <c r="AC329" s="726"/>
      <c r="AD329" s="726"/>
      <c r="AE329" s="726"/>
      <c r="AF329" s="726"/>
      <c r="AG329" s="726"/>
      <c r="AH329" s="726"/>
      <c r="AI329" s="726"/>
      <c r="AJ329" s="726"/>
      <c r="AK329" s="726"/>
      <c r="AL329" s="726"/>
      <c r="AM329" s="727"/>
      <c r="AO329" s="728" t="n">
        <f aca="false">IF(E329&lt;&gt;0,G329,0)</f>
        <v>0</v>
      </c>
      <c r="AP329" s="157" t="n">
        <f aca="false">IF(B329=0,AP328,IF(ISNONTEXT(B329)=TRUE(),INT(B329),INT(LEFT(B329,FIND(".",B329)-1))))</f>
        <v>3</v>
      </c>
      <c r="AQ329" s="157" t="str">
        <f aca="false">IF(AQ330=1,1,IF(B329&lt;&gt;0,1,IF(C329&lt;&gt;0,1,IF(D329&lt;&gt;0,1,IF(E329&lt;&gt;0,1,"")))))</f>
        <v/>
      </c>
      <c r="AR329" s="157" t="str">
        <f aca="false">IF(AP329=0," ",IF(AP329&lt;&gt;AP328,AP329," "))</f>
        <v> </v>
      </c>
      <c r="AS329" s="732"/>
      <c r="AT329" s="730" t="n">
        <f aca="false">IF(AP329&lt;&gt;AR329,(IF('ORÇ.GLOBAL P CAIXA'!I330="",J329*(INFORMAÇÕES!$Q$99/INFORMAÇÕES!$Q$102),IF('ORÇ.GLOBAL P CAIXA'!I330="R",J329,0))),0)</f>
        <v>0</v>
      </c>
      <c r="AU329" s="75" t="n">
        <f aca="false">IF(AP329&lt;&gt;AR329,(IF('ORÇ.GLOBAL P CAIXA'!I330="",J329*(INFORMAÇÕES!$Q$100/INFORMAÇÕES!$Q$102),IF('ORÇ.GLOBAL P CAIXA'!I330="C",J329,0))),0)</f>
        <v>0</v>
      </c>
      <c r="AV329" s="75" t="n">
        <f aca="false">IF(AP329&lt;&gt;AR329,(IF('ORÇ.GLOBAL P CAIXA'!I330="",J329*INFORMAÇÕES!$U$115,IF('ORÇ.GLOBAL P CAIXA'!I330="CF",J329,0))),0)</f>
        <v>0</v>
      </c>
      <c r="AW329" s="75" t="n">
        <f aca="false">IF(AP329&lt;&gt;AR329,(IF('ORÇ.GLOBAL P CAIXA'!I330="",J329*INFORMAÇÕES!$U$116,IF('ORÇ.GLOBAL P CAIXA'!I330="O",J329,0))),0)</f>
        <v>0</v>
      </c>
      <c r="AX329" s="731" t="n">
        <f aca="false">IF(E329&lt;&gt;0,J329,0)</f>
        <v>0</v>
      </c>
      <c r="AY329" s="730" t="n">
        <f aca="false">IF(AP329&lt;&gt;AR329,(IF('ORÇ.GLOBAL P CAIXA'!I330="",L329*(INFORMAÇÕES!$Q$99/INFORMAÇÕES!$Q$102),IF('ORÇ.GLOBAL P CAIXA'!I330="R",L329,0))),0)</f>
        <v>0</v>
      </c>
      <c r="AZ329" s="75" t="n">
        <f aca="false">IF(AP329&lt;&gt;AR329,(IF('ORÇ.GLOBAL P CAIXA'!I330="",L329*(INFORMAÇÕES!$Q$100/INFORMAÇÕES!$Q$102),IF('ORÇ.GLOBAL P CAIXA'!I330="C",L329,0))),0)</f>
        <v>0</v>
      </c>
      <c r="BA329" s="75" t="n">
        <f aca="false">IF(AP329&lt;&gt;AR329,(IF('ORÇ.GLOBAL P CAIXA'!I330="",L329*INFORMAÇÕES!$U$115,IF('ORÇ.GLOBAL P CAIXA'!I330="CF",L329,0))),0)</f>
        <v>0</v>
      </c>
      <c r="BB329" s="75" t="n">
        <f aca="false">IF(AP329&lt;&gt;AR329,(IF('ORÇ.GLOBAL P CAIXA'!I330="",L329*INFORMAÇÕES!$U$116,IF('ORÇ.GLOBAL P CAIXA'!I330="O",L329,0))),0)</f>
        <v>0</v>
      </c>
      <c r="BC329" s="731" t="n">
        <f aca="false">IF(E329&lt;&gt;0,L329,0)</f>
        <v>0</v>
      </c>
    </row>
    <row r="330" s="174" customFormat="true" ht="14.25" hidden="false" customHeight="false" outlineLevel="0" collapsed="false">
      <c r="A330" s="159" t="n">
        <v>320</v>
      </c>
      <c r="B330" s="160" t="n">
        <f aca="false">'ORÇ.REPROG. P CAIXA'!B332</f>
        <v>0</v>
      </c>
      <c r="C330" s="723" t="n">
        <f aca="false">'ORÇ.REPROG. P CAIXA'!C332</f>
        <v>0</v>
      </c>
      <c r="D330" s="162" t="n">
        <f aca="false">'ORÇ.REPROG. P CAIXA'!D332</f>
        <v>0</v>
      </c>
      <c r="E330" s="163" t="n">
        <f aca="false">IF('BM GLOBAL'!$P$1&lt;&gt;0,'ORÇ.REPROG. P CAIXA'!E332,'ORÇ.REPROG. P CAIXA'!H332)</f>
        <v>0</v>
      </c>
      <c r="F330" s="163" t="n">
        <f aca="false">IF('BM GLOBAL'!$P$1&lt;&gt;0,IF('ORÇ.GLOBAL P CAIXA'!K331=0,'ORÇ.GLOBAL EMPRESA'!G331,'ORÇ.GLOBAL P CAIXA'!F331),'ORÇ.REPROG. P CAIXA'!I332)</f>
        <v>0</v>
      </c>
      <c r="G330" s="163" t="n">
        <f aca="false">IF(E330&lt;&gt;0,ROUND(E330*F330,2),IF(AO330=0,(SUMIF('ORÇ.REPROG. P CAIXA'!$AC$13:$AC$1012,B330,$AO$11:$AO$1010)),AO330))</f>
        <v>0</v>
      </c>
      <c r="H330" s="163" t="n">
        <f aca="false">IF(J330&lt;&gt;0,IF(E330&lt;&gt;0,J330/F330,0),0)</f>
        <v>0</v>
      </c>
      <c r="I330" s="163" t="n">
        <f aca="false">IF(L330&lt;&gt;0,IF(E330&lt;&gt;0,L330/F330,0),0)</f>
        <v>0</v>
      </c>
      <c r="J330" s="163" t="n">
        <f aca="false">IF(E330&lt;&gt;0,ROUND(INDEX($P$11:$AM$1010,$A330,$L$1),2),IF(AX330=0,(SUMIF($AP$11:$AP$1010,B330,$AX$11:$AX$1010)),AX330))</f>
        <v>0</v>
      </c>
      <c r="K330" s="163" t="n">
        <f aca="false">IF(G330=0,0,(J330/G330)*100)</f>
        <v>0</v>
      </c>
      <c r="L330" s="163" t="n">
        <f aca="false">IF(E330&lt;&gt;0,ROUND(IF($L$1=1,SUM(P330),"0")+IF($L$1=2,SUM($P330:Q330),"0")+IF($L$1=3,SUM($P330:R330),"0")+IF($L$1=4,SUM($P330:S330),"0")+IF($L$1=5,SUM($P330:T330),"0")+IF($L$1=6,SUM($P330:U330),"0")+IF($L$1=7,SUM($P330:V330),"0")+IF($L$1=8,SUM($P330:W330),"0")+IF($L$1=9,SUM($P330:X330),"0")+IF($L$1=10,SUM($P330:Y330),"0")+IF($L$1=11,SUM($P330:Z330),"0")+IF($L$1=12,SUM($P330:AA330),"0")+IF($L$1=13,SUM($P330:AB330),"0")+IF($L$1=14,SUM($P330:AC330),"0")+IF($L$1=15,SUM($P330:AD330),"0")+IF($L$1=16,SUM($P330:AE330),"0")+IF($L$1=17,SUM($P330:AF330),"0")+IF($L$1=18,SUM($P330:AG330),"0")+IF($L$1=19,SUM($P330:AH330),"0")+IF($L$1=20,SUM($P330:AI330),"0")+IF($L$1=21,SUM($P330:AJ330),"0")+IF($L$1=22,SUM($P330:AK330),"0")+IF($L$1=23,SUM($P330:AL330),"0")+IF($L$1=24,SUM($P330:AM330),"0"),2),IF(BC330=0,(SUMIF($AP$11:$AP$1010,B330,$BC$11:$BC$1010)),BC330))</f>
        <v>0</v>
      </c>
      <c r="M330" s="163" t="n">
        <f aca="false">IF(G330=0,0,(L330/G330)*100)</f>
        <v>0</v>
      </c>
      <c r="N330" s="168" t="str">
        <f aca="false">IF(B330&gt;0,"ok","ocultar")</f>
        <v>ocultar</v>
      </c>
      <c r="O330" s="650"/>
      <c r="P330" s="724"/>
      <c r="Q330" s="725"/>
      <c r="R330" s="725"/>
      <c r="S330" s="725"/>
      <c r="T330" s="725"/>
      <c r="U330" s="725"/>
      <c r="V330" s="725"/>
      <c r="W330" s="725"/>
      <c r="X330" s="725"/>
      <c r="Y330" s="725"/>
      <c r="Z330" s="725"/>
      <c r="AA330" s="726"/>
      <c r="AB330" s="726"/>
      <c r="AC330" s="726"/>
      <c r="AD330" s="726"/>
      <c r="AE330" s="726"/>
      <c r="AF330" s="726"/>
      <c r="AG330" s="726"/>
      <c r="AH330" s="726"/>
      <c r="AI330" s="726"/>
      <c r="AJ330" s="726"/>
      <c r="AK330" s="726"/>
      <c r="AL330" s="726"/>
      <c r="AM330" s="727"/>
      <c r="AO330" s="728" t="n">
        <f aca="false">IF(E330&lt;&gt;0,G330,0)</f>
        <v>0</v>
      </c>
      <c r="AP330" s="157" t="n">
        <f aca="false">IF(B330=0,AP329,IF(ISNONTEXT(B330)=TRUE(),INT(B330),INT(LEFT(B330,FIND(".",B330)-1))))</f>
        <v>3</v>
      </c>
      <c r="AQ330" s="157" t="str">
        <f aca="false">IF(AQ331=1,1,IF(B330&lt;&gt;0,1,IF(C330&lt;&gt;0,1,IF(D330&lt;&gt;0,1,IF(E330&lt;&gt;0,1,"")))))</f>
        <v/>
      </c>
      <c r="AR330" s="157" t="str">
        <f aca="false">IF(AP330=0," ",IF(AP330&lt;&gt;AP329,AP330," "))</f>
        <v> </v>
      </c>
      <c r="AS330" s="732"/>
      <c r="AT330" s="730" t="n">
        <f aca="false">IF(AP330&lt;&gt;AR330,(IF('ORÇ.GLOBAL P CAIXA'!I331="",J330*(INFORMAÇÕES!$Q$99/INFORMAÇÕES!$Q$102),IF('ORÇ.GLOBAL P CAIXA'!I331="R",J330,0))),0)</f>
        <v>0</v>
      </c>
      <c r="AU330" s="75" t="n">
        <f aca="false">IF(AP330&lt;&gt;AR330,(IF('ORÇ.GLOBAL P CAIXA'!I331="",J330*(INFORMAÇÕES!$Q$100/INFORMAÇÕES!$Q$102),IF('ORÇ.GLOBAL P CAIXA'!I331="C",J330,0))),0)</f>
        <v>0</v>
      </c>
      <c r="AV330" s="75" t="n">
        <f aca="false">IF(AP330&lt;&gt;AR330,(IF('ORÇ.GLOBAL P CAIXA'!I331="",J330*INFORMAÇÕES!$U$115,IF('ORÇ.GLOBAL P CAIXA'!I331="CF",J330,0))),0)</f>
        <v>0</v>
      </c>
      <c r="AW330" s="75" t="n">
        <f aca="false">IF(AP330&lt;&gt;AR330,(IF('ORÇ.GLOBAL P CAIXA'!I331="",J330*INFORMAÇÕES!$U$116,IF('ORÇ.GLOBAL P CAIXA'!I331="O",J330,0))),0)</f>
        <v>0</v>
      </c>
      <c r="AX330" s="731" t="n">
        <f aca="false">IF(E330&lt;&gt;0,J330,0)</f>
        <v>0</v>
      </c>
      <c r="AY330" s="730" t="n">
        <f aca="false">IF(AP330&lt;&gt;AR330,(IF('ORÇ.GLOBAL P CAIXA'!I331="",L330*(INFORMAÇÕES!$Q$99/INFORMAÇÕES!$Q$102),IF('ORÇ.GLOBAL P CAIXA'!I331="R",L330,0))),0)</f>
        <v>0</v>
      </c>
      <c r="AZ330" s="75" t="n">
        <f aca="false">IF(AP330&lt;&gt;AR330,(IF('ORÇ.GLOBAL P CAIXA'!I331="",L330*(INFORMAÇÕES!$Q$100/INFORMAÇÕES!$Q$102),IF('ORÇ.GLOBAL P CAIXA'!I331="C",L330,0))),0)</f>
        <v>0</v>
      </c>
      <c r="BA330" s="75" t="n">
        <f aca="false">IF(AP330&lt;&gt;AR330,(IF('ORÇ.GLOBAL P CAIXA'!I331="",L330*INFORMAÇÕES!$U$115,IF('ORÇ.GLOBAL P CAIXA'!I331="CF",L330,0))),0)</f>
        <v>0</v>
      </c>
      <c r="BB330" s="75" t="n">
        <f aca="false">IF(AP330&lt;&gt;AR330,(IF('ORÇ.GLOBAL P CAIXA'!I331="",L330*INFORMAÇÕES!$U$116,IF('ORÇ.GLOBAL P CAIXA'!I331="O",L330,0))),0)</f>
        <v>0</v>
      </c>
      <c r="BC330" s="731" t="n">
        <f aca="false">IF(E330&lt;&gt;0,L330,0)</f>
        <v>0</v>
      </c>
    </row>
    <row r="331" s="174" customFormat="true" ht="14.25" hidden="false" customHeight="false" outlineLevel="0" collapsed="false">
      <c r="A331" s="159" t="n">
        <v>321</v>
      </c>
      <c r="B331" s="160" t="n">
        <f aca="false">'ORÇ.REPROG. P CAIXA'!B333</f>
        <v>0</v>
      </c>
      <c r="C331" s="723" t="n">
        <f aca="false">'ORÇ.REPROG. P CAIXA'!C333</f>
        <v>0</v>
      </c>
      <c r="D331" s="162" t="n">
        <f aca="false">'ORÇ.REPROG. P CAIXA'!D333</f>
        <v>0</v>
      </c>
      <c r="E331" s="163" t="n">
        <f aca="false">IF('BM GLOBAL'!$P$1&lt;&gt;0,'ORÇ.REPROG. P CAIXA'!E333,'ORÇ.REPROG. P CAIXA'!H333)</f>
        <v>0</v>
      </c>
      <c r="F331" s="163" t="n">
        <f aca="false">IF('BM GLOBAL'!$P$1&lt;&gt;0,IF('ORÇ.GLOBAL P CAIXA'!K332=0,'ORÇ.GLOBAL EMPRESA'!G332,'ORÇ.GLOBAL P CAIXA'!F332),'ORÇ.REPROG. P CAIXA'!I333)</f>
        <v>0</v>
      </c>
      <c r="G331" s="163" t="n">
        <f aca="false">IF(E331&lt;&gt;0,ROUND(E331*F331,2),IF(AO331=0,(SUMIF('ORÇ.REPROG. P CAIXA'!$AC$13:$AC$1012,B331,$AO$11:$AO$1010)),AO331))</f>
        <v>0</v>
      </c>
      <c r="H331" s="163" t="n">
        <f aca="false">IF(J331&lt;&gt;0,IF(E331&lt;&gt;0,J331/F331,0),0)</f>
        <v>0</v>
      </c>
      <c r="I331" s="163" t="n">
        <f aca="false">IF(L331&lt;&gt;0,IF(E331&lt;&gt;0,L331/F331,0),0)</f>
        <v>0</v>
      </c>
      <c r="J331" s="163" t="n">
        <f aca="false">IF(E331&lt;&gt;0,ROUND(INDEX($P$11:$AM$1010,$A331,$L$1),2),IF(AX331=0,(SUMIF($AP$11:$AP$1010,B331,$AX$11:$AX$1010)),AX331))</f>
        <v>0</v>
      </c>
      <c r="K331" s="163" t="n">
        <f aca="false">IF(G331=0,0,(J331/G331)*100)</f>
        <v>0</v>
      </c>
      <c r="L331" s="163" t="n">
        <f aca="false">IF(E331&lt;&gt;0,ROUND(IF($L$1=1,SUM(P331),"0")+IF($L$1=2,SUM($P331:Q331),"0")+IF($L$1=3,SUM($P331:R331),"0")+IF($L$1=4,SUM($P331:S331),"0")+IF($L$1=5,SUM($P331:T331),"0")+IF($L$1=6,SUM($P331:U331),"0")+IF($L$1=7,SUM($P331:V331),"0")+IF($L$1=8,SUM($P331:W331),"0")+IF($L$1=9,SUM($P331:X331),"0")+IF($L$1=10,SUM($P331:Y331),"0")+IF($L$1=11,SUM($P331:Z331),"0")+IF($L$1=12,SUM($P331:AA331),"0")+IF($L$1=13,SUM($P331:AB331),"0")+IF($L$1=14,SUM($P331:AC331),"0")+IF($L$1=15,SUM($P331:AD331),"0")+IF($L$1=16,SUM($P331:AE331),"0")+IF($L$1=17,SUM($P331:AF331),"0")+IF($L$1=18,SUM($P331:AG331),"0")+IF($L$1=19,SUM($P331:AH331),"0")+IF($L$1=20,SUM($P331:AI331),"0")+IF($L$1=21,SUM($P331:AJ331),"0")+IF($L$1=22,SUM($P331:AK331),"0")+IF($L$1=23,SUM($P331:AL331),"0")+IF($L$1=24,SUM($P331:AM331),"0"),2),IF(BC331=0,(SUMIF($AP$11:$AP$1010,B331,$BC$11:$BC$1010)),BC331))</f>
        <v>0</v>
      </c>
      <c r="M331" s="163" t="n">
        <f aca="false">IF(G331=0,0,(L331/G331)*100)</f>
        <v>0</v>
      </c>
      <c r="N331" s="168" t="str">
        <f aca="false">IF(B331&gt;0,"ok","ocultar")</f>
        <v>ocultar</v>
      </c>
      <c r="O331" s="650"/>
      <c r="P331" s="724"/>
      <c r="Q331" s="725"/>
      <c r="R331" s="725"/>
      <c r="S331" s="725"/>
      <c r="T331" s="725"/>
      <c r="U331" s="725"/>
      <c r="V331" s="725"/>
      <c r="W331" s="725"/>
      <c r="X331" s="725"/>
      <c r="Y331" s="725"/>
      <c r="Z331" s="725"/>
      <c r="AA331" s="726"/>
      <c r="AB331" s="726"/>
      <c r="AC331" s="726"/>
      <c r="AD331" s="726"/>
      <c r="AE331" s="726"/>
      <c r="AF331" s="726"/>
      <c r="AG331" s="726"/>
      <c r="AH331" s="726"/>
      <c r="AI331" s="726"/>
      <c r="AJ331" s="726"/>
      <c r="AK331" s="726"/>
      <c r="AL331" s="726"/>
      <c r="AM331" s="727"/>
      <c r="AO331" s="728" t="n">
        <f aca="false">IF(E331&lt;&gt;0,G331,0)</f>
        <v>0</v>
      </c>
      <c r="AP331" s="157" t="n">
        <f aca="false">IF(B331=0,AP330,IF(ISNONTEXT(B331)=TRUE(),INT(B331),INT(LEFT(B331,FIND(".",B331)-1))))</f>
        <v>3</v>
      </c>
      <c r="AQ331" s="157" t="str">
        <f aca="false">IF(AQ332=1,1,IF(B331&lt;&gt;0,1,IF(C331&lt;&gt;0,1,IF(D331&lt;&gt;0,1,IF(E331&lt;&gt;0,1,"")))))</f>
        <v/>
      </c>
      <c r="AR331" s="157" t="str">
        <f aca="false">IF(AP331=0," ",IF(AP331&lt;&gt;AP330,AP331," "))</f>
        <v> </v>
      </c>
      <c r="AS331" s="732"/>
      <c r="AT331" s="730" t="n">
        <f aca="false">IF(AP331&lt;&gt;AR331,(IF('ORÇ.GLOBAL P CAIXA'!I332="",J331*(INFORMAÇÕES!$Q$99/INFORMAÇÕES!$Q$102),IF('ORÇ.GLOBAL P CAIXA'!I332="R",J331,0))),0)</f>
        <v>0</v>
      </c>
      <c r="AU331" s="75" t="n">
        <f aca="false">IF(AP331&lt;&gt;AR331,(IF('ORÇ.GLOBAL P CAIXA'!I332="",J331*(INFORMAÇÕES!$Q$100/INFORMAÇÕES!$Q$102),IF('ORÇ.GLOBAL P CAIXA'!I332="C",J331,0))),0)</f>
        <v>0</v>
      </c>
      <c r="AV331" s="75" t="n">
        <f aca="false">IF(AP331&lt;&gt;AR331,(IF('ORÇ.GLOBAL P CAIXA'!I332="",J331*INFORMAÇÕES!$U$115,IF('ORÇ.GLOBAL P CAIXA'!I332="CF",J331,0))),0)</f>
        <v>0</v>
      </c>
      <c r="AW331" s="75" t="n">
        <f aca="false">IF(AP331&lt;&gt;AR331,(IF('ORÇ.GLOBAL P CAIXA'!I332="",J331*INFORMAÇÕES!$U$116,IF('ORÇ.GLOBAL P CAIXA'!I332="O",J331,0))),0)</f>
        <v>0</v>
      </c>
      <c r="AX331" s="731" t="n">
        <f aca="false">IF(E331&lt;&gt;0,J331,0)</f>
        <v>0</v>
      </c>
      <c r="AY331" s="730" t="n">
        <f aca="false">IF(AP331&lt;&gt;AR331,(IF('ORÇ.GLOBAL P CAIXA'!I332="",L331*(INFORMAÇÕES!$Q$99/INFORMAÇÕES!$Q$102),IF('ORÇ.GLOBAL P CAIXA'!I332="R",L331,0))),0)</f>
        <v>0</v>
      </c>
      <c r="AZ331" s="75" t="n">
        <f aca="false">IF(AP331&lt;&gt;AR331,(IF('ORÇ.GLOBAL P CAIXA'!I332="",L331*(INFORMAÇÕES!$Q$100/INFORMAÇÕES!$Q$102),IF('ORÇ.GLOBAL P CAIXA'!I332="C",L331,0))),0)</f>
        <v>0</v>
      </c>
      <c r="BA331" s="75" t="n">
        <f aca="false">IF(AP331&lt;&gt;AR331,(IF('ORÇ.GLOBAL P CAIXA'!I332="",L331*INFORMAÇÕES!$U$115,IF('ORÇ.GLOBAL P CAIXA'!I332="CF",L331,0))),0)</f>
        <v>0</v>
      </c>
      <c r="BB331" s="75" t="n">
        <f aca="false">IF(AP331&lt;&gt;AR331,(IF('ORÇ.GLOBAL P CAIXA'!I332="",L331*INFORMAÇÕES!$U$116,IF('ORÇ.GLOBAL P CAIXA'!I332="O",L331,0))),0)</f>
        <v>0</v>
      </c>
      <c r="BC331" s="731" t="n">
        <f aca="false">IF(E331&lt;&gt;0,L331,0)</f>
        <v>0</v>
      </c>
    </row>
    <row r="332" s="174" customFormat="true" ht="14.25" hidden="false" customHeight="false" outlineLevel="0" collapsed="false">
      <c r="A332" s="159" t="n">
        <v>322</v>
      </c>
      <c r="B332" s="160" t="n">
        <f aca="false">'ORÇ.REPROG. P CAIXA'!B334</f>
        <v>0</v>
      </c>
      <c r="C332" s="723" t="n">
        <f aca="false">'ORÇ.REPROG. P CAIXA'!C334</f>
        <v>0</v>
      </c>
      <c r="D332" s="162" t="n">
        <f aca="false">'ORÇ.REPROG. P CAIXA'!D334</f>
        <v>0</v>
      </c>
      <c r="E332" s="163" t="n">
        <f aca="false">IF('BM GLOBAL'!$P$1&lt;&gt;0,'ORÇ.REPROG. P CAIXA'!E334,'ORÇ.REPROG. P CAIXA'!H334)</f>
        <v>0</v>
      </c>
      <c r="F332" s="163" t="n">
        <f aca="false">IF('BM GLOBAL'!$P$1&lt;&gt;0,IF('ORÇ.GLOBAL P CAIXA'!K333=0,'ORÇ.GLOBAL EMPRESA'!G333,'ORÇ.GLOBAL P CAIXA'!F333),'ORÇ.REPROG. P CAIXA'!I334)</f>
        <v>0</v>
      </c>
      <c r="G332" s="163" t="n">
        <f aca="false">IF(E332&lt;&gt;0,ROUND(E332*F332,2),IF(AO332=0,(SUMIF('ORÇ.REPROG. P CAIXA'!$AC$13:$AC$1012,B332,$AO$11:$AO$1010)),AO332))</f>
        <v>0</v>
      </c>
      <c r="H332" s="163" t="n">
        <f aca="false">IF(J332&lt;&gt;0,IF(E332&lt;&gt;0,J332/F332,0),0)</f>
        <v>0</v>
      </c>
      <c r="I332" s="163" t="n">
        <f aca="false">IF(L332&lt;&gt;0,IF(E332&lt;&gt;0,L332/F332,0),0)</f>
        <v>0</v>
      </c>
      <c r="J332" s="163" t="n">
        <f aca="false">IF(E332&lt;&gt;0,ROUND(INDEX($P$11:$AM$1010,$A332,$L$1),2),IF(AX332=0,(SUMIF($AP$11:$AP$1010,B332,$AX$11:$AX$1010)),AX332))</f>
        <v>0</v>
      </c>
      <c r="K332" s="163" t="n">
        <f aca="false">IF(G332=0,0,(J332/G332)*100)</f>
        <v>0</v>
      </c>
      <c r="L332" s="163" t="n">
        <f aca="false">IF(E332&lt;&gt;0,ROUND(IF($L$1=1,SUM(P332),"0")+IF($L$1=2,SUM($P332:Q332),"0")+IF($L$1=3,SUM($P332:R332),"0")+IF($L$1=4,SUM($P332:S332),"0")+IF($L$1=5,SUM($P332:T332),"0")+IF($L$1=6,SUM($P332:U332),"0")+IF($L$1=7,SUM($P332:V332),"0")+IF($L$1=8,SUM($P332:W332),"0")+IF($L$1=9,SUM($P332:X332),"0")+IF($L$1=10,SUM($P332:Y332),"0")+IF($L$1=11,SUM($P332:Z332),"0")+IF($L$1=12,SUM($P332:AA332),"0")+IF($L$1=13,SUM($P332:AB332),"0")+IF($L$1=14,SUM($P332:AC332),"0")+IF($L$1=15,SUM($P332:AD332),"0")+IF($L$1=16,SUM($P332:AE332),"0")+IF($L$1=17,SUM($P332:AF332),"0")+IF($L$1=18,SUM($P332:AG332),"0")+IF($L$1=19,SUM($P332:AH332),"0")+IF($L$1=20,SUM($P332:AI332),"0")+IF($L$1=21,SUM($P332:AJ332),"0")+IF($L$1=22,SUM($P332:AK332),"0")+IF($L$1=23,SUM($P332:AL332),"0")+IF($L$1=24,SUM($P332:AM332),"0"),2),IF(BC332=0,(SUMIF($AP$11:$AP$1010,B332,$BC$11:$BC$1010)),BC332))</f>
        <v>0</v>
      </c>
      <c r="M332" s="163" t="n">
        <f aca="false">IF(G332=0,0,(L332/G332)*100)</f>
        <v>0</v>
      </c>
      <c r="N332" s="168" t="str">
        <f aca="false">IF(B332&gt;0,"ok","ocultar")</f>
        <v>ocultar</v>
      </c>
      <c r="O332" s="650"/>
      <c r="P332" s="724"/>
      <c r="Q332" s="725"/>
      <c r="R332" s="725"/>
      <c r="S332" s="725"/>
      <c r="T332" s="725"/>
      <c r="U332" s="725"/>
      <c r="V332" s="725"/>
      <c r="W332" s="725"/>
      <c r="X332" s="725"/>
      <c r="Y332" s="725"/>
      <c r="Z332" s="725"/>
      <c r="AA332" s="726"/>
      <c r="AB332" s="726"/>
      <c r="AC332" s="726"/>
      <c r="AD332" s="726"/>
      <c r="AE332" s="726"/>
      <c r="AF332" s="726"/>
      <c r="AG332" s="726"/>
      <c r="AH332" s="726"/>
      <c r="AI332" s="726"/>
      <c r="AJ332" s="726"/>
      <c r="AK332" s="726"/>
      <c r="AL332" s="726"/>
      <c r="AM332" s="727"/>
      <c r="AO332" s="728" t="n">
        <f aca="false">IF(E332&lt;&gt;0,G332,0)</f>
        <v>0</v>
      </c>
      <c r="AP332" s="157" t="n">
        <f aca="false">IF(B332=0,AP331,IF(ISNONTEXT(B332)=TRUE(),INT(B332),INT(LEFT(B332,FIND(".",B332)-1))))</f>
        <v>3</v>
      </c>
      <c r="AQ332" s="157" t="str">
        <f aca="false">IF(AQ333=1,1,IF(B332&lt;&gt;0,1,IF(C332&lt;&gt;0,1,IF(D332&lt;&gt;0,1,IF(E332&lt;&gt;0,1,"")))))</f>
        <v/>
      </c>
      <c r="AR332" s="157" t="str">
        <f aca="false">IF(AP332=0," ",IF(AP332&lt;&gt;AP331,AP332," "))</f>
        <v> </v>
      </c>
      <c r="AS332" s="732"/>
      <c r="AT332" s="730" t="n">
        <f aca="false">IF(AP332&lt;&gt;AR332,(IF('ORÇ.GLOBAL P CAIXA'!I333="",J332*(INFORMAÇÕES!$Q$99/INFORMAÇÕES!$Q$102),IF('ORÇ.GLOBAL P CAIXA'!I333="R",J332,0))),0)</f>
        <v>0</v>
      </c>
      <c r="AU332" s="75" t="n">
        <f aca="false">IF(AP332&lt;&gt;AR332,(IF('ORÇ.GLOBAL P CAIXA'!I333="",J332*(INFORMAÇÕES!$Q$100/INFORMAÇÕES!$Q$102),IF('ORÇ.GLOBAL P CAIXA'!I333="C",J332,0))),0)</f>
        <v>0</v>
      </c>
      <c r="AV332" s="75" t="n">
        <f aca="false">IF(AP332&lt;&gt;AR332,(IF('ORÇ.GLOBAL P CAIXA'!I333="",J332*INFORMAÇÕES!$U$115,IF('ORÇ.GLOBAL P CAIXA'!I333="CF",J332,0))),0)</f>
        <v>0</v>
      </c>
      <c r="AW332" s="75" t="n">
        <f aca="false">IF(AP332&lt;&gt;AR332,(IF('ORÇ.GLOBAL P CAIXA'!I333="",J332*INFORMAÇÕES!$U$116,IF('ORÇ.GLOBAL P CAIXA'!I333="O",J332,0))),0)</f>
        <v>0</v>
      </c>
      <c r="AX332" s="731" t="n">
        <f aca="false">IF(E332&lt;&gt;0,J332,0)</f>
        <v>0</v>
      </c>
      <c r="AY332" s="730" t="n">
        <f aca="false">IF(AP332&lt;&gt;AR332,(IF('ORÇ.GLOBAL P CAIXA'!I333="",L332*(INFORMAÇÕES!$Q$99/INFORMAÇÕES!$Q$102),IF('ORÇ.GLOBAL P CAIXA'!I333="R",L332,0))),0)</f>
        <v>0</v>
      </c>
      <c r="AZ332" s="75" t="n">
        <f aca="false">IF(AP332&lt;&gt;AR332,(IF('ORÇ.GLOBAL P CAIXA'!I333="",L332*(INFORMAÇÕES!$Q$100/INFORMAÇÕES!$Q$102),IF('ORÇ.GLOBAL P CAIXA'!I333="C",L332,0))),0)</f>
        <v>0</v>
      </c>
      <c r="BA332" s="75" t="n">
        <f aca="false">IF(AP332&lt;&gt;AR332,(IF('ORÇ.GLOBAL P CAIXA'!I333="",L332*INFORMAÇÕES!$U$115,IF('ORÇ.GLOBAL P CAIXA'!I333="CF",L332,0))),0)</f>
        <v>0</v>
      </c>
      <c r="BB332" s="75" t="n">
        <f aca="false">IF(AP332&lt;&gt;AR332,(IF('ORÇ.GLOBAL P CAIXA'!I333="",L332*INFORMAÇÕES!$U$116,IF('ORÇ.GLOBAL P CAIXA'!I333="O",L332,0))),0)</f>
        <v>0</v>
      </c>
      <c r="BC332" s="731" t="n">
        <f aca="false">IF(E332&lt;&gt;0,L332,0)</f>
        <v>0</v>
      </c>
    </row>
    <row r="333" s="174" customFormat="true" ht="14.25" hidden="false" customHeight="false" outlineLevel="0" collapsed="false">
      <c r="A333" s="159" t="n">
        <v>323</v>
      </c>
      <c r="B333" s="160" t="n">
        <f aca="false">'ORÇ.REPROG. P CAIXA'!B335</f>
        <v>0</v>
      </c>
      <c r="C333" s="723" t="n">
        <f aca="false">'ORÇ.REPROG. P CAIXA'!C335</f>
        <v>0</v>
      </c>
      <c r="D333" s="162" t="n">
        <f aca="false">'ORÇ.REPROG. P CAIXA'!D335</f>
        <v>0</v>
      </c>
      <c r="E333" s="163" t="n">
        <f aca="false">IF('BM GLOBAL'!$P$1&lt;&gt;0,'ORÇ.REPROG. P CAIXA'!E335,'ORÇ.REPROG. P CAIXA'!H335)</f>
        <v>0</v>
      </c>
      <c r="F333" s="163" t="n">
        <f aca="false">IF('BM GLOBAL'!$P$1&lt;&gt;0,IF('ORÇ.GLOBAL P CAIXA'!K334=0,'ORÇ.GLOBAL EMPRESA'!G334,'ORÇ.GLOBAL P CAIXA'!F334),'ORÇ.REPROG. P CAIXA'!I335)</f>
        <v>0</v>
      </c>
      <c r="G333" s="163" t="n">
        <f aca="false">IF(E333&lt;&gt;0,ROUND(E333*F333,2),IF(AO333=0,(SUMIF('ORÇ.REPROG. P CAIXA'!$AC$13:$AC$1012,B333,$AO$11:$AO$1010)),AO333))</f>
        <v>0</v>
      </c>
      <c r="H333" s="163" t="n">
        <f aca="false">IF(J333&lt;&gt;0,IF(E333&lt;&gt;0,J333/F333,0),0)</f>
        <v>0</v>
      </c>
      <c r="I333" s="163" t="n">
        <f aca="false">IF(L333&lt;&gt;0,IF(E333&lt;&gt;0,L333/F333,0),0)</f>
        <v>0</v>
      </c>
      <c r="J333" s="163" t="n">
        <f aca="false">IF(E333&lt;&gt;0,ROUND(INDEX($P$11:$AM$1010,$A333,$L$1),2),IF(AX333=0,(SUMIF($AP$11:$AP$1010,B333,$AX$11:$AX$1010)),AX333))</f>
        <v>0</v>
      </c>
      <c r="K333" s="163" t="n">
        <f aca="false">IF(G333=0,0,(J333/G333)*100)</f>
        <v>0</v>
      </c>
      <c r="L333" s="163" t="n">
        <f aca="false">IF(E333&lt;&gt;0,ROUND(IF($L$1=1,SUM(P333),"0")+IF($L$1=2,SUM($P333:Q333),"0")+IF($L$1=3,SUM($P333:R333),"0")+IF($L$1=4,SUM($P333:S333),"0")+IF($L$1=5,SUM($P333:T333),"0")+IF($L$1=6,SUM($P333:U333),"0")+IF($L$1=7,SUM($P333:V333),"0")+IF($L$1=8,SUM($P333:W333),"0")+IF($L$1=9,SUM($P333:X333),"0")+IF($L$1=10,SUM($P333:Y333),"0")+IF($L$1=11,SUM($P333:Z333),"0")+IF($L$1=12,SUM($P333:AA333),"0")+IF($L$1=13,SUM($P333:AB333),"0")+IF($L$1=14,SUM($P333:AC333),"0")+IF($L$1=15,SUM($P333:AD333),"0")+IF($L$1=16,SUM($P333:AE333),"0")+IF($L$1=17,SUM($P333:AF333),"0")+IF($L$1=18,SUM($P333:AG333),"0")+IF($L$1=19,SUM($P333:AH333),"0")+IF($L$1=20,SUM($P333:AI333),"0")+IF($L$1=21,SUM($P333:AJ333),"0")+IF($L$1=22,SUM($P333:AK333),"0")+IF($L$1=23,SUM($P333:AL333),"0")+IF($L$1=24,SUM($P333:AM333),"0"),2),IF(BC333=0,(SUMIF($AP$11:$AP$1010,B333,$BC$11:$BC$1010)),BC333))</f>
        <v>0</v>
      </c>
      <c r="M333" s="163" t="n">
        <f aca="false">IF(G333=0,0,(L333/G333)*100)</f>
        <v>0</v>
      </c>
      <c r="N333" s="168" t="str">
        <f aca="false">IF(B333&gt;0,"ok","ocultar")</f>
        <v>ocultar</v>
      </c>
      <c r="O333" s="650"/>
      <c r="P333" s="724"/>
      <c r="Q333" s="725"/>
      <c r="R333" s="725"/>
      <c r="S333" s="725"/>
      <c r="T333" s="725"/>
      <c r="U333" s="725"/>
      <c r="V333" s="725"/>
      <c r="W333" s="725"/>
      <c r="X333" s="725"/>
      <c r="Y333" s="725"/>
      <c r="Z333" s="725"/>
      <c r="AA333" s="726"/>
      <c r="AB333" s="726"/>
      <c r="AC333" s="726"/>
      <c r="AD333" s="726"/>
      <c r="AE333" s="726"/>
      <c r="AF333" s="726"/>
      <c r="AG333" s="726"/>
      <c r="AH333" s="726"/>
      <c r="AI333" s="726"/>
      <c r="AJ333" s="726"/>
      <c r="AK333" s="726"/>
      <c r="AL333" s="726"/>
      <c r="AM333" s="727"/>
      <c r="AO333" s="728" t="n">
        <f aca="false">IF(E333&lt;&gt;0,G333,0)</f>
        <v>0</v>
      </c>
      <c r="AP333" s="157" t="n">
        <f aca="false">IF(B333=0,AP332,IF(ISNONTEXT(B333)=TRUE(),INT(B333),INT(LEFT(B333,FIND(".",B333)-1))))</f>
        <v>3</v>
      </c>
      <c r="AQ333" s="157" t="str">
        <f aca="false">IF(AQ334=1,1,IF(B333&lt;&gt;0,1,IF(C333&lt;&gt;0,1,IF(D333&lt;&gt;0,1,IF(E333&lt;&gt;0,1,"")))))</f>
        <v/>
      </c>
      <c r="AR333" s="157" t="str">
        <f aca="false">IF(AP333=0," ",IF(AP333&lt;&gt;AP332,AP333," "))</f>
        <v> </v>
      </c>
      <c r="AS333" s="732"/>
      <c r="AT333" s="730" t="n">
        <f aca="false">IF(AP333&lt;&gt;AR333,(IF('ORÇ.GLOBAL P CAIXA'!I334="",J333*(INFORMAÇÕES!$Q$99/INFORMAÇÕES!$Q$102),IF('ORÇ.GLOBAL P CAIXA'!I334="R",J333,0))),0)</f>
        <v>0</v>
      </c>
      <c r="AU333" s="75" t="n">
        <f aca="false">IF(AP333&lt;&gt;AR333,(IF('ORÇ.GLOBAL P CAIXA'!I334="",J333*(INFORMAÇÕES!$Q$100/INFORMAÇÕES!$Q$102),IF('ORÇ.GLOBAL P CAIXA'!I334="C",J333,0))),0)</f>
        <v>0</v>
      </c>
      <c r="AV333" s="75" t="n">
        <f aca="false">IF(AP333&lt;&gt;AR333,(IF('ORÇ.GLOBAL P CAIXA'!I334="",J333*INFORMAÇÕES!$U$115,IF('ORÇ.GLOBAL P CAIXA'!I334="CF",J333,0))),0)</f>
        <v>0</v>
      </c>
      <c r="AW333" s="75" t="n">
        <f aca="false">IF(AP333&lt;&gt;AR333,(IF('ORÇ.GLOBAL P CAIXA'!I334="",J333*INFORMAÇÕES!$U$116,IF('ORÇ.GLOBAL P CAIXA'!I334="O",J333,0))),0)</f>
        <v>0</v>
      </c>
      <c r="AX333" s="731" t="n">
        <f aca="false">IF(E333&lt;&gt;0,J333,0)</f>
        <v>0</v>
      </c>
      <c r="AY333" s="730" t="n">
        <f aca="false">IF(AP333&lt;&gt;AR333,(IF('ORÇ.GLOBAL P CAIXA'!I334="",L333*(INFORMAÇÕES!$Q$99/INFORMAÇÕES!$Q$102),IF('ORÇ.GLOBAL P CAIXA'!I334="R",L333,0))),0)</f>
        <v>0</v>
      </c>
      <c r="AZ333" s="75" t="n">
        <f aca="false">IF(AP333&lt;&gt;AR333,(IF('ORÇ.GLOBAL P CAIXA'!I334="",L333*(INFORMAÇÕES!$Q$100/INFORMAÇÕES!$Q$102),IF('ORÇ.GLOBAL P CAIXA'!I334="C",L333,0))),0)</f>
        <v>0</v>
      </c>
      <c r="BA333" s="75" t="n">
        <f aca="false">IF(AP333&lt;&gt;AR333,(IF('ORÇ.GLOBAL P CAIXA'!I334="",L333*INFORMAÇÕES!$U$115,IF('ORÇ.GLOBAL P CAIXA'!I334="CF",L333,0))),0)</f>
        <v>0</v>
      </c>
      <c r="BB333" s="75" t="n">
        <f aca="false">IF(AP333&lt;&gt;AR333,(IF('ORÇ.GLOBAL P CAIXA'!I334="",L333*INFORMAÇÕES!$U$116,IF('ORÇ.GLOBAL P CAIXA'!I334="O",L333,0))),0)</f>
        <v>0</v>
      </c>
      <c r="BC333" s="731" t="n">
        <f aca="false">IF(E333&lt;&gt;0,L333,0)</f>
        <v>0</v>
      </c>
    </row>
    <row r="334" s="174" customFormat="true" ht="14.25" hidden="false" customHeight="false" outlineLevel="0" collapsed="false">
      <c r="A334" s="159" t="n">
        <v>324</v>
      </c>
      <c r="B334" s="160" t="n">
        <f aca="false">'ORÇ.REPROG. P CAIXA'!B336</f>
        <v>0</v>
      </c>
      <c r="C334" s="723" t="n">
        <f aca="false">'ORÇ.REPROG. P CAIXA'!C336</f>
        <v>0</v>
      </c>
      <c r="D334" s="162" t="n">
        <f aca="false">'ORÇ.REPROG. P CAIXA'!D336</f>
        <v>0</v>
      </c>
      <c r="E334" s="163" t="n">
        <f aca="false">IF('BM GLOBAL'!$P$1&lt;&gt;0,'ORÇ.REPROG. P CAIXA'!E336,'ORÇ.REPROG. P CAIXA'!H336)</f>
        <v>0</v>
      </c>
      <c r="F334" s="163" t="n">
        <f aca="false">IF('BM GLOBAL'!$P$1&lt;&gt;0,IF('ORÇ.GLOBAL P CAIXA'!K335=0,'ORÇ.GLOBAL EMPRESA'!G335,'ORÇ.GLOBAL P CAIXA'!F335),'ORÇ.REPROG. P CAIXA'!I336)</f>
        <v>0</v>
      </c>
      <c r="G334" s="163" t="n">
        <f aca="false">IF(E334&lt;&gt;0,ROUND(E334*F334,2),IF(AO334=0,(SUMIF('ORÇ.REPROG. P CAIXA'!$AC$13:$AC$1012,B334,$AO$11:$AO$1010)),AO334))</f>
        <v>0</v>
      </c>
      <c r="H334" s="163" t="n">
        <f aca="false">IF(J334&lt;&gt;0,IF(E334&lt;&gt;0,J334/F334,0),0)</f>
        <v>0</v>
      </c>
      <c r="I334" s="163" t="n">
        <f aca="false">IF(L334&lt;&gt;0,IF(E334&lt;&gt;0,L334/F334,0),0)</f>
        <v>0</v>
      </c>
      <c r="J334" s="163" t="n">
        <f aca="false">IF(E334&lt;&gt;0,ROUND(INDEX($P$11:$AM$1010,$A334,$L$1),2),IF(AX334=0,(SUMIF($AP$11:$AP$1010,B334,$AX$11:$AX$1010)),AX334))</f>
        <v>0</v>
      </c>
      <c r="K334" s="163" t="n">
        <f aca="false">IF(G334=0,0,(J334/G334)*100)</f>
        <v>0</v>
      </c>
      <c r="L334" s="163" t="n">
        <f aca="false">IF(E334&lt;&gt;0,ROUND(IF($L$1=1,SUM(P334),"0")+IF($L$1=2,SUM($P334:Q334),"0")+IF($L$1=3,SUM($P334:R334),"0")+IF($L$1=4,SUM($P334:S334),"0")+IF($L$1=5,SUM($P334:T334),"0")+IF($L$1=6,SUM($P334:U334),"0")+IF($L$1=7,SUM($P334:V334),"0")+IF($L$1=8,SUM($P334:W334),"0")+IF($L$1=9,SUM($P334:X334),"0")+IF($L$1=10,SUM($P334:Y334),"0")+IF($L$1=11,SUM($P334:Z334),"0")+IF($L$1=12,SUM($P334:AA334),"0")+IF($L$1=13,SUM($P334:AB334),"0")+IF($L$1=14,SUM($P334:AC334),"0")+IF($L$1=15,SUM($P334:AD334),"0")+IF($L$1=16,SUM($P334:AE334),"0")+IF($L$1=17,SUM($P334:AF334),"0")+IF($L$1=18,SUM($P334:AG334),"0")+IF($L$1=19,SUM($P334:AH334),"0")+IF($L$1=20,SUM($P334:AI334),"0")+IF($L$1=21,SUM($P334:AJ334),"0")+IF($L$1=22,SUM($P334:AK334),"0")+IF($L$1=23,SUM($P334:AL334),"0")+IF($L$1=24,SUM($P334:AM334),"0"),2),IF(BC334=0,(SUMIF($AP$11:$AP$1010,B334,$BC$11:$BC$1010)),BC334))</f>
        <v>0</v>
      </c>
      <c r="M334" s="163" t="n">
        <f aca="false">IF(G334=0,0,(L334/G334)*100)</f>
        <v>0</v>
      </c>
      <c r="N334" s="168" t="str">
        <f aca="false">IF(B334&gt;0,"ok","ocultar")</f>
        <v>ocultar</v>
      </c>
      <c r="O334" s="650"/>
      <c r="P334" s="724"/>
      <c r="Q334" s="725"/>
      <c r="R334" s="725"/>
      <c r="S334" s="725"/>
      <c r="T334" s="725"/>
      <c r="U334" s="725"/>
      <c r="V334" s="725"/>
      <c r="W334" s="725"/>
      <c r="X334" s="725"/>
      <c r="Y334" s="725"/>
      <c r="Z334" s="725"/>
      <c r="AA334" s="726"/>
      <c r="AB334" s="726"/>
      <c r="AC334" s="726"/>
      <c r="AD334" s="726"/>
      <c r="AE334" s="726"/>
      <c r="AF334" s="726"/>
      <c r="AG334" s="726"/>
      <c r="AH334" s="726"/>
      <c r="AI334" s="726"/>
      <c r="AJ334" s="726"/>
      <c r="AK334" s="726"/>
      <c r="AL334" s="726"/>
      <c r="AM334" s="727"/>
      <c r="AO334" s="728" t="n">
        <f aca="false">IF(E334&lt;&gt;0,G334,0)</f>
        <v>0</v>
      </c>
      <c r="AP334" s="157" t="n">
        <f aca="false">IF(B334=0,AP333,IF(ISNONTEXT(B334)=TRUE(),INT(B334),INT(LEFT(B334,FIND(".",B334)-1))))</f>
        <v>3</v>
      </c>
      <c r="AQ334" s="157" t="str">
        <f aca="false">IF(AQ335=1,1,IF(B334&lt;&gt;0,1,IF(C334&lt;&gt;0,1,IF(D334&lt;&gt;0,1,IF(E334&lt;&gt;0,1,"")))))</f>
        <v/>
      </c>
      <c r="AR334" s="157" t="str">
        <f aca="false">IF(AP334=0," ",IF(AP334&lt;&gt;AP333,AP334," "))</f>
        <v> </v>
      </c>
      <c r="AS334" s="732"/>
      <c r="AT334" s="730" t="n">
        <f aca="false">IF(AP334&lt;&gt;AR334,(IF('ORÇ.GLOBAL P CAIXA'!I335="",J334*(INFORMAÇÕES!$Q$99/INFORMAÇÕES!$Q$102),IF('ORÇ.GLOBAL P CAIXA'!I335="R",J334,0))),0)</f>
        <v>0</v>
      </c>
      <c r="AU334" s="75" t="n">
        <f aca="false">IF(AP334&lt;&gt;AR334,(IF('ORÇ.GLOBAL P CAIXA'!I335="",J334*(INFORMAÇÕES!$Q$100/INFORMAÇÕES!$Q$102),IF('ORÇ.GLOBAL P CAIXA'!I335="C",J334,0))),0)</f>
        <v>0</v>
      </c>
      <c r="AV334" s="75" t="n">
        <f aca="false">IF(AP334&lt;&gt;AR334,(IF('ORÇ.GLOBAL P CAIXA'!I335="",J334*INFORMAÇÕES!$U$115,IF('ORÇ.GLOBAL P CAIXA'!I335="CF",J334,0))),0)</f>
        <v>0</v>
      </c>
      <c r="AW334" s="75" t="n">
        <f aca="false">IF(AP334&lt;&gt;AR334,(IF('ORÇ.GLOBAL P CAIXA'!I335="",J334*INFORMAÇÕES!$U$116,IF('ORÇ.GLOBAL P CAIXA'!I335="O",J334,0))),0)</f>
        <v>0</v>
      </c>
      <c r="AX334" s="731" t="n">
        <f aca="false">IF(E334&lt;&gt;0,J334,0)</f>
        <v>0</v>
      </c>
      <c r="AY334" s="730" t="n">
        <f aca="false">IF(AP334&lt;&gt;AR334,(IF('ORÇ.GLOBAL P CAIXA'!I335="",L334*(INFORMAÇÕES!$Q$99/INFORMAÇÕES!$Q$102),IF('ORÇ.GLOBAL P CAIXA'!I335="R",L334,0))),0)</f>
        <v>0</v>
      </c>
      <c r="AZ334" s="75" t="n">
        <f aca="false">IF(AP334&lt;&gt;AR334,(IF('ORÇ.GLOBAL P CAIXA'!I335="",L334*(INFORMAÇÕES!$Q$100/INFORMAÇÕES!$Q$102),IF('ORÇ.GLOBAL P CAIXA'!I335="C",L334,0))),0)</f>
        <v>0</v>
      </c>
      <c r="BA334" s="75" t="n">
        <f aca="false">IF(AP334&lt;&gt;AR334,(IF('ORÇ.GLOBAL P CAIXA'!I335="",L334*INFORMAÇÕES!$U$115,IF('ORÇ.GLOBAL P CAIXA'!I335="CF",L334,0))),0)</f>
        <v>0</v>
      </c>
      <c r="BB334" s="75" t="n">
        <f aca="false">IF(AP334&lt;&gt;AR334,(IF('ORÇ.GLOBAL P CAIXA'!I335="",L334*INFORMAÇÕES!$U$116,IF('ORÇ.GLOBAL P CAIXA'!I335="O",L334,0))),0)</f>
        <v>0</v>
      </c>
      <c r="BC334" s="731" t="n">
        <f aca="false">IF(E334&lt;&gt;0,L334,0)</f>
        <v>0</v>
      </c>
    </row>
    <row r="335" s="174" customFormat="true" ht="14.25" hidden="false" customHeight="false" outlineLevel="0" collapsed="false">
      <c r="A335" s="159" t="n">
        <v>325</v>
      </c>
      <c r="B335" s="160" t="n">
        <f aca="false">'ORÇ.REPROG. P CAIXA'!B337</f>
        <v>0</v>
      </c>
      <c r="C335" s="723" t="n">
        <f aca="false">'ORÇ.REPROG. P CAIXA'!C337</f>
        <v>0</v>
      </c>
      <c r="D335" s="162" t="n">
        <f aca="false">'ORÇ.REPROG. P CAIXA'!D337</f>
        <v>0</v>
      </c>
      <c r="E335" s="163" t="n">
        <f aca="false">IF('BM GLOBAL'!$P$1&lt;&gt;0,'ORÇ.REPROG. P CAIXA'!E337,'ORÇ.REPROG. P CAIXA'!H337)</f>
        <v>0</v>
      </c>
      <c r="F335" s="163" t="n">
        <f aca="false">IF('BM GLOBAL'!$P$1&lt;&gt;0,IF('ORÇ.GLOBAL P CAIXA'!K336=0,'ORÇ.GLOBAL EMPRESA'!G336,'ORÇ.GLOBAL P CAIXA'!F336),'ORÇ.REPROG. P CAIXA'!I337)</f>
        <v>0</v>
      </c>
      <c r="G335" s="163" t="n">
        <f aca="false">IF(E335&lt;&gt;0,ROUND(E335*F335,2),IF(AO335=0,(SUMIF('ORÇ.REPROG. P CAIXA'!$AC$13:$AC$1012,B335,$AO$11:$AO$1010)),AO335))</f>
        <v>0</v>
      </c>
      <c r="H335" s="163" t="n">
        <f aca="false">IF(J335&lt;&gt;0,IF(E335&lt;&gt;0,J335/F335,0),0)</f>
        <v>0</v>
      </c>
      <c r="I335" s="163" t="n">
        <f aca="false">IF(L335&lt;&gt;0,IF(E335&lt;&gt;0,L335/F335,0),0)</f>
        <v>0</v>
      </c>
      <c r="J335" s="163" t="n">
        <f aca="false">IF(E335&lt;&gt;0,ROUND(INDEX($P$11:$AM$1010,$A335,$L$1),2),IF(AX335=0,(SUMIF($AP$11:$AP$1010,B335,$AX$11:$AX$1010)),AX335))</f>
        <v>0</v>
      </c>
      <c r="K335" s="163" t="n">
        <f aca="false">IF(G335=0,0,(J335/G335)*100)</f>
        <v>0</v>
      </c>
      <c r="L335" s="163" t="n">
        <f aca="false">IF(E335&lt;&gt;0,ROUND(IF($L$1=1,SUM(P335),"0")+IF($L$1=2,SUM($P335:Q335),"0")+IF($L$1=3,SUM($P335:R335),"0")+IF($L$1=4,SUM($P335:S335),"0")+IF($L$1=5,SUM($P335:T335),"0")+IF($L$1=6,SUM($P335:U335),"0")+IF($L$1=7,SUM($P335:V335),"0")+IF($L$1=8,SUM($P335:W335),"0")+IF($L$1=9,SUM($P335:X335),"0")+IF($L$1=10,SUM($P335:Y335),"0")+IF($L$1=11,SUM($P335:Z335),"0")+IF($L$1=12,SUM($P335:AA335),"0")+IF($L$1=13,SUM($P335:AB335),"0")+IF($L$1=14,SUM($P335:AC335),"0")+IF($L$1=15,SUM($P335:AD335),"0")+IF($L$1=16,SUM($P335:AE335),"0")+IF($L$1=17,SUM($P335:AF335),"0")+IF($L$1=18,SUM($P335:AG335),"0")+IF($L$1=19,SUM($P335:AH335),"0")+IF($L$1=20,SUM($P335:AI335),"0")+IF($L$1=21,SUM($P335:AJ335),"0")+IF($L$1=22,SUM($P335:AK335),"0")+IF($L$1=23,SUM($P335:AL335),"0")+IF($L$1=24,SUM($P335:AM335),"0"),2),IF(BC335=0,(SUMIF($AP$11:$AP$1010,B335,$BC$11:$BC$1010)),BC335))</f>
        <v>0</v>
      </c>
      <c r="M335" s="163" t="n">
        <f aca="false">IF(G335=0,0,(L335/G335)*100)</f>
        <v>0</v>
      </c>
      <c r="N335" s="168" t="str">
        <f aca="false">IF(B335&gt;0,"ok","ocultar")</f>
        <v>ocultar</v>
      </c>
      <c r="O335" s="650"/>
      <c r="P335" s="724"/>
      <c r="Q335" s="725"/>
      <c r="R335" s="725"/>
      <c r="S335" s="725"/>
      <c r="T335" s="725"/>
      <c r="U335" s="725"/>
      <c r="V335" s="725"/>
      <c r="W335" s="725"/>
      <c r="X335" s="725"/>
      <c r="Y335" s="725"/>
      <c r="Z335" s="725"/>
      <c r="AA335" s="726"/>
      <c r="AB335" s="726"/>
      <c r="AC335" s="726"/>
      <c r="AD335" s="726"/>
      <c r="AE335" s="726"/>
      <c r="AF335" s="726"/>
      <c r="AG335" s="726"/>
      <c r="AH335" s="726"/>
      <c r="AI335" s="726"/>
      <c r="AJ335" s="726"/>
      <c r="AK335" s="726"/>
      <c r="AL335" s="726"/>
      <c r="AM335" s="727"/>
      <c r="AO335" s="728" t="n">
        <f aca="false">IF(E335&lt;&gt;0,G335,0)</f>
        <v>0</v>
      </c>
      <c r="AP335" s="157" t="n">
        <f aca="false">IF(B335=0,AP334,IF(ISNONTEXT(B335)=TRUE(),INT(B335),INT(LEFT(B335,FIND(".",B335)-1))))</f>
        <v>3</v>
      </c>
      <c r="AQ335" s="157" t="str">
        <f aca="false">IF(AQ336=1,1,IF(B335&lt;&gt;0,1,IF(C335&lt;&gt;0,1,IF(D335&lt;&gt;0,1,IF(E335&lt;&gt;0,1,"")))))</f>
        <v/>
      </c>
      <c r="AR335" s="157" t="str">
        <f aca="false">IF(AP335=0," ",IF(AP335&lt;&gt;AP334,AP335," "))</f>
        <v> </v>
      </c>
      <c r="AS335" s="732"/>
      <c r="AT335" s="730" t="n">
        <f aca="false">IF(AP335&lt;&gt;AR335,(IF('ORÇ.GLOBAL P CAIXA'!I336="",J335*(INFORMAÇÕES!$Q$99/INFORMAÇÕES!$Q$102),IF('ORÇ.GLOBAL P CAIXA'!I336="R",J335,0))),0)</f>
        <v>0</v>
      </c>
      <c r="AU335" s="75" t="n">
        <f aca="false">IF(AP335&lt;&gt;AR335,(IF('ORÇ.GLOBAL P CAIXA'!I336="",J335*(INFORMAÇÕES!$Q$100/INFORMAÇÕES!$Q$102),IF('ORÇ.GLOBAL P CAIXA'!I336="C",J335,0))),0)</f>
        <v>0</v>
      </c>
      <c r="AV335" s="75" t="n">
        <f aca="false">IF(AP335&lt;&gt;AR335,(IF('ORÇ.GLOBAL P CAIXA'!I336="",J335*INFORMAÇÕES!$U$115,IF('ORÇ.GLOBAL P CAIXA'!I336="CF",J335,0))),0)</f>
        <v>0</v>
      </c>
      <c r="AW335" s="75" t="n">
        <f aca="false">IF(AP335&lt;&gt;AR335,(IF('ORÇ.GLOBAL P CAIXA'!I336="",J335*INFORMAÇÕES!$U$116,IF('ORÇ.GLOBAL P CAIXA'!I336="O",J335,0))),0)</f>
        <v>0</v>
      </c>
      <c r="AX335" s="731" t="n">
        <f aca="false">IF(E335&lt;&gt;0,J335,0)</f>
        <v>0</v>
      </c>
      <c r="AY335" s="730" t="n">
        <f aca="false">IF(AP335&lt;&gt;AR335,(IF('ORÇ.GLOBAL P CAIXA'!I336="",L335*(INFORMAÇÕES!$Q$99/INFORMAÇÕES!$Q$102),IF('ORÇ.GLOBAL P CAIXA'!I336="R",L335,0))),0)</f>
        <v>0</v>
      </c>
      <c r="AZ335" s="75" t="n">
        <f aca="false">IF(AP335&lt;&gt;AR335,(IF('ORÇ.GLOBAL P CAIXA'!I336="",L335*(INFORMAÇÕES!$Q$100/INFORMAÇÕES!$Q$102),IF('ORÇ.GLOBAL P CAIXA'!I336="C",L335,0))),0)</f>
        <v>0</v>
      </c>
      <c r="BA335" s="75" t="n">
        <f aca="false">IF(AP335&lt;&gt;AR335,(IF('ORÇ.GLOBAL P CAIXA'!I336="",L335*INFORMAÇÕES!$U$115,IF('ORÇ.GLOBAL P CAIXA'!I336="CF",L335,0))),0)</f>
        <v>0</v>
      </c>
      <c r="BB335" s="75" t="n">
        <f aca="false">IF(AP335&lt;&gt;AR335,(IF('ORÇ.GLOBAL P CAIXA'!I336="",L335*INFORMAÇÕES!$U$116,IF('ORÇ.GLOBAL P CAIXA'!I336="O",L335,0))),0)</f>
        <v>0</v>
      </c>
      <c r="BC335" s="731" t="n">
        <f aca="false">IF(E335&lt;&gt;0,L335,0)</f>
        <v>0</v>
      </c>
    </row>
    <row r="336" s="174" customFormat="true" ht="14.25" hidden="false" customHeight="false" outlineLevel="0" collapsed="false">
      <c r="A336" s="159" t="n">
        <v>326</v>
      </c>
      <c r="B336" s="160" t="n">
        <f aca="false">'ORÇ.REPROG. P CAIXA'!B338</f>
        <v>0</v>
      </c>
      <c r="C336" s="723" t="n">
        <f aca="false">'ORÇ.REPROG. P CAIXA'!C338</f>
        <v>0</v>
      </c>
      <c r="D336" s="162" t="n">
        <f aca="false">'ORÇ.REPROG. P CAIXA'!D338</f>
        <v>0</v>
      </c>
      <c r="E336" s="163" t="n">
        <f aca="false">IF('BM GLOBAL'!$P$1&lt;&gt;0,'ORÇ.REPROG. P CAIXA'!E338,'ORÇ.REPROG. P CAIXA'!H338)</f>
        <v>0</v>
      </c>
      <c r="F336" s="163" t="n">
        <f aca="false">IF('BM GLOBAL'!$P$1&lt;&gt;0,IF('ORÇ.GLOBAL P CAIXA'!K337=0,'ORÇ.GLOBAL EMPRESA'!G337,'ORÇ.GLOBAL P CAIXA'!F337),'ORÇ.REPROG. P CAIXA'!I338)</f>
        <v>0</v>
      </c>
      <c r="G336" s="163" t="n">
        <f aca="false">IF(E336&lt;&gt;0,ROUND(E336*F336,2),IF(AO336=0,(SUMIF('ORÇ.REPROG. P CAIXA'!$AC$13:$AC$1012,B336,$AO$11:$AO$1010)),AO336))</f>
        <v>0</v>
      </c>
      <c r="H336" s="163" t="n">
        <f aca="false">IF(J336&lt;&gt;0,IF(E336&lt;&gt;0,J336/F336,0),0)</f>
        <v>0</v>
      </c>
      <c r="I336" s="163" t="n">
        <f aca="false">IF(L336&lt;&gt;0,IF(E336&lt;&gt;0,L336/F336,0),0)</f>
        <v>0</v>
      </c>
      <c r="J336" s="163" t="n">
        <f aca="false">IF(E336&lt;&gt;0,ROUND(INDEX($P$11:$AM$1010,$A336,$L$1),2),IF(AX336=0,(SUMIF($AP$11:$AP$1010,B336,$AX$11:$AX$1010)),AX336))</f>
        <v>0</v>
      </c>
      <c r="K336" s="163" t="n">
        <f aca="false">IF(G336=0,0,(J336/G336)*100)</f>
        <v>0</v>
      </c>
      <c r="L336" s="163" t="n">
        <f aca="false">IF(E336&lt;&gt;0,ROUND(IF($L$1=1,SUM(P336),"0")+IF($L$1=2,SUM($P336:Q336),"0")+IF($L$1=3,SUM($P336:R336),"0")+IF($L$1=4,SUM($P336:S336),"0")+IF($L$1=5,SUM($P336:T336),"0")+IF($L$1=6,SUM($P336:U336),"0")+IF($L$1=7,SUM($P336:V336),"0")+IF($L$1=8,SUM($P336:W336),"0")+IF($L$1=9,SUM($P336:X336),"0")+IF($L$1=10,SUM($P336:Y336),"0")+IF($L$1=11,SUM($P336:Z336),"0")+IF($L$1=12,SUM($P336:AA336),"0")+IF($L$1=13,SUM($P336:AB336),"0")+IF($L$1=14,SUM($P336:AC336),"0")+IF($L$1=15,SUM($P336:AD336),"0")+IF($L$1=16,SUM($P336:AE336),"0")+IF($L$1=17,SUM($P336:AF336),"0")+IF($L$1=18,SUM($P336:AG336),"0")+IF($L$1=19,SUM($P336:AH336),"0")+IF($L$1=20,SUM($P336:AI336),"0")+IF($L$1=21,SUM($P336:AJ336),"0")+IF($L$1=22,SUM($P336:AK336),"0")+IF($L$1=23,SUM($P336:AL336),"0")+IF($L$1=24,SUM($P336:AM336),"0"),2),IF(BC336=0,(SUMIF($AP$11:$AP$1010,B336,$BC$11:$BC$1010)),BC336))</f>
        <v>0</v>
      </c>
      <c r="M336" s="163" t="n">
        <f aca="false">IF(G336=0,0,(L336/G336)*100)</f>
        <v>0</v>
      </c>
      <c r="N336" s="168" t="str">
        <f aca="false">IF(B336&gt;0,"ok","ocultar")</f>
        <v>ocultar</v>
      </c>
      <c r="O336" s="650"/>
      <c r="P336" s="724"/>
      <c r="Q336" s="725"/>
      <c r="R336" s="725"/>
      <c r="S336" s="725"/>
      <c r="T336" s="725"/>
      <c r="U336" s="725"/>
      <c r="V336" s="725"/>
      <c r="W336" s="725"/>
      <c r="X336" s="725"/>
      <c r="Y336" s="725"/>
      <c r="Z336" s="725"/>
      <c r="AA336" s="726"/>
      <c r="AB336" s="726"/>
      <c r="AC336" s="726"/>
      <c r="AD336" s="726"/>
      <c r="AE336" s="726"/>
      <c r="AF336" s="726"/>
      <c r="AG336" s="726"/>
      <c r="AH336" s="726"/>
      <c r="AI336" s="726"/>
      <c r="AJ336" s="726"/>
      <c r="AK336" s="726"/>
      <c r="AL336" s="726"/>
      <c r="AM336" s="727"/>
      <c r="AO336" s="728" t="n">
        <f aca="false">IF(E336&lt;&gt;0,G336,0)</f>
        <v>0</v>
      </c>
      <c r="AP336" s="157" t="n">
        <f aca="false">IF(B336=0,AP335,IF(ISNONTEXT(B336)=TRUE(),INT(B336),INT(LEFT(B336,FIND(".",B336)-1))))</f>
        <v>3</v>
      </c>
      <c r="AQ336" s="157" t="str">
        <f aca="false">IF(AQ337=1,1,IF(B336&lt;&gt;0,1,IF(C336&lt;&gt;0,1,IF(D336&lt;&gt;0,1,IF(E336&lt;&gt;0,1,"")))))</f>
        <v/>
      </c>
      <c r="AR336" s="157" t="str">
        <f aca="false">IF(AP336=0," ",IF(AP336&lt;&gt;AP335,AP336," "))</f>
        <v> </v>
      </c>
      <c r="AS336" s="732"/>
      <c r="AT336" s="730" t="n">
        <f aca="false">IF(AP336&lt;&gt;AR336,(IF('ORÇ.GLOBAL P CAIXA'!I337="",J336*(INFORMAÇÕES!$Q$99/INFORMAÇÕES!$Q$102),IF('ORÇ.GLOBAL P CAIXA'!I337="R",J336,0))),0)</f>
        <v>0</v>
      </c>
      <c r="AU336" s="75" t="n">
        <f aca="false">IF(AP336&lt;&gt;AR336,(IF('ORÇ.GLOBAL P CAIXA'!I337="",J336*(INFORMAÇÕES!$Q$100/INFORMAÇÕES!$Q$102),IF('ORÇ.GLOBAL P CAIXA'!I337="C",J336,0))),0)</f>
        <v>0</v>
      </c>
      <c r="AV336" s="75" t="n">
        <f aca="false">IF(AP336&lt;&gt;AR336,(IF('ORÇ.GLOBAL P CAIXA'!I337="",J336*INFORMAÇÕES!$U$115,IF('ORÇ.GLOBAL P CAIXA'!I337="CF",J336,0))),0)</f>
        <v>0</v>
      </c>
      <c r="AW336" s="75" t="n">
        <f aca="false">IF(AP336&lt;&gt;AR336,(IF('ORÇ.GLOBAL P CAIXA'!I337="",J336*INFORMAÇÕES!$U$116,IF('ORÇ.GLOBAL P CAIXA'!I337="O",J336,0))),0)</f>
        <v>0</v>
      </c>
      <c r="AX336" s="731" t="n">
        <f aca="false">IF(E336&lt;&gt;0,J336,0)</f>
        <v>0</v>
      </c>
      <c r="AY336" s="730" t="n">
        <f aca="false">IF(AP336&lt;&gt;AR336,(IF('ORÇ.GLOBAL P CAIXA'!I337="",L336*(INFORMAÇÕES!$Q$99/INFORMAÇÕES!$Q$102),IF('ORÇ.GLOBAL P CAIXA'!I337="R",L336,0))),0)</f>
        <v>0</v>
      </c>
      <c r="AZ336" s="75" t="n">
        <f aca="false">IF(AP336&lt;&gt;AR336,(IF('ORÇ.GLOBAL P CAIXA'!I337="",L336*(INFORMAÇÕES!$Q$100/INFORMAÇÕES!$Q$102),IF('ORÇ.GLOBAL P CAIXA'!I337="C",L336,0))),0)</f>
        <v>0</v>
      </c>
      <c r="BA336" s="75" t="n">
        <f aca="false">IF(AP336&lt;&gt;AR336,(IF('ORÇ.GLOBAL P CAIXA'!I337="",L336*INFORMAÇÕES!$U$115,IF('ORÇ.GLOBAL P CAIXA'!I337="CF",L336,0))),0)</f>
        <v>0</v>
      </c>
      <c r="BB336" s="75" t="n">
        <f aca="false">IF(AP336&lt;&gt;AR336,(IF('ORÇ.GLOBAL P CAIXA'!I337="",L336*INFORMAÇÕES!$U$116,IF('ORÇ.GLOBAL P CAIXA'!I337="O",L336,0))),0)</f>
        <v>0</v>
      </c>
      <c r="BC336" s="731" t="n">
        <f aca="false">IF(E336&lt;&gt;0,L336,0)</f>
        <v>0</v>
      </c>
    </row>
    <row r="337" s="174" customFormat="true" ht="14.25" hidden="false" customHeight="false" outlineLevel="0" collapsed="false">
      <c r="A337" s="159" t="n">
        <v>327</v>
      </c>
      <c r="B337" s="160" t="n">
        <f aca="false">'ORÇ.REPROG. P CAIXA'!B339</f>
        <v>0</v>
      </c>
      <c r="C337" s="723" t="n">
        <f aca="false">'ORÇ.REPROG. P CAIXA'!C339</f>
        <v>0</v>
      </c>
      <c r="D337" s="162" t="n">
        <f aca="false">'ORÇ.REPROG. P CAIXA'!D339</f>
        <v>0</v>
      </c>
      <c r="E337" s="163" t="n">
        <f aca="false">IF('BM GLOBAL'!$P$1&lt;&gt;0,'ORÇ.REPROG. P CAIXA'!E339,'ORÇ.REPROG. P CAIXA'!H339)</f>
        <v>0</v>
      </c>
      <c r="F337" s="163" t="n">
        <f aca="false">IF('BM GLOBAL'!$P$1&lt;&gt;0,IF('ORÇ.GLOBAL P CAIXA'!K338=0,'ORÇ.GLOBAL EMPRESA'!G338,'ORÇ.GLOBAL P CAIXA'!F338),'ORÇ.REPROG. P CAIXA'!I339)</f>
        <v>0</v>
      </c>
      <c r="G337" s="163" t="n">
        <f aca="false">IF(E337&lt;&gt;0,ROUND(E337*F337,2),IF(AO337=0,(SUMIF('ORÇ.REPROG. P CAIXA'!$AC$13:$AC$1012,B337,$AO$11:$AO$1010)),AO337))</f>
        <v>0</v>
      </c>
      <c r="H337" s="163" t="n">
        <f aca="false">IF(J337&lt;&gt;0,IF(E337&lt;&gt;0,J337/F337,0),0)</f>
        <v>0</v>
      </c>
      <c r="I337" s="163" t="n">
        <f aca="false">IF(L337&lt;&gt;0,IF(E337&lt;&gt;0,L337/F337,0),0)</f>
        <v>0</v>
      </c>
      <c r="J337" s="163" t="n">
        <f aca="false">IF(E337&lt;&gt;0,ROUND(INDEX($P$11:$AM$1010,$A337,$L$1),2),IF(AX337=0,(SUMIF($AP$11:$AP$1010,B337,$AX$11:$AX$1010)),AX337))</f>
        <v>0</v>
      </c>
      <c r="K337" s="163" t="n">
        <f aca="false">IF(G337=0,0,(J337/G337)*100)</f>
        <v>0</v>
      </c>
      <c r="L337" s="163" t="n">
        <f aca="false">IF(E337&lt;&gt;0,ROUND(IF($L$1=1,SUM(P337),"0")+IF($L$1=2,SUM($P337:Q337),"0")+IF($L$1=3,SUM($P337:R337),"0")+IF($L$1=4,SUM($P337:S337),"0")+IF($L$1=5,SUM($P337:T337),"0")+IF($L$1=6,SUM($P337:U337),"0")+IF($L$1=7,SUM($P337:V337),"0")+IF($L$1=8,SUM($P337:W337),"0")+IF($L$1=9,SUM($P337:X337),"0")+IF($L$1=10,SUM($P337:Y337),"0")+IF($L$1=11,SUM($P337:Z337),"0")+IF($L$1=12,SUM($P337:AA337),"0")+IF($L$1=13,SUM($P337:AB337),"0")+IF($L$1=14,SUM($P337:AC337),"0")+IF($L$1=15,SUM($P337:AD337),"0")+IF($L$1=16,SUM($P337:AE337),"0")+IF($L$1=17,SUM($P337:AF337),"0")+IF($L$1=18,SUM($P337:AG337),"0")+IF($L$1=19,SUM($P337:AH337),"0")+IF($L$1=20,SUM($P337:AI337),"0")+IF($L$1=21,SUM($P337:AJ337),"0")+IF($L$1=22,SUM($P337:AK337),"0")+IF($L$1=23,SUM($P337:AL337),"0")+IF($L$1=24,SUM($P337:AM337),"0"),2),IF(BC337=0,(SUMIF($AP$11:$AP$1010,B337,$BC$11:$BC$1010)),BC337))</f>
        <v>0</v>
      </c>
      <c r="M337" s="163" t="n">
        <f aca="false">IF(G337=0,0,(L337/G337)*100)</f>
        <v>0</v>
      </c>
      <c r="N337" s="168" t="str">
        <f aca="false">IF(B337&gt;0,"ok","ocultar")</f>
        <v>ocultar</v>
      </c>
      <c r="O337" s="650"/>
      <c r="P337" s="724"/>
      <c r="Q337" s="725"/>
      <c r="R337" s="725"/>
      <c r="S337" s="725"/>
      <c r="T337" s="725"/>
      <c r="U337" s="725"/>
      <c r="V337" s="725"/>
      <c r="W337" s="725"/>
      <c r="X337" s="725"/>
      <c r="Y337" s="725"/>
      <c r="Z337" s="725"/>
      <c r="AA337" s="726"/>
      <c r="AB337" s="726"/>
      <c r="AC337" s="726"/>
      <c r="AD337" s="726"/>
      <c r="AE337" s="726"/>
      <c r="AF337" s="726"/>
      <c r="AG337" s="726"/>
      <c r="AH337" s="726"/>
      <c r="AI337" s="726"/>
      <c r="AJ337" s="726"/>
      <c r="AK337" s="726"/>
      <c r="AL337" s="726"/>
      <c r="AM337" s="727"/>
      <c r="AO337" s="728" t="n">
        <f aca="false">IF(E337&lt;&gt;0,G337,0)</f>
        <v>0</v>
      </c>
      <c r="AP337" s="157" t="n">
        <f aca="false">IF(B337=0,AP336,IF(ISNONTEXT(B337)=TRUE(),INT(B337),INT(LEFT(B337,FIND(".",B337)-1))))</f>
        <v>3</v>
      </c>
      <c r="AQ337" s="157" t="str">
        <f aca="false">IF(AQ338=1,1,IF(B337&lt;&gt;0,1,IF(C337&lt;&gt;0,1,IF(D337&lt;&gt;0,1,IF(E337&lt;&gt;0,1,"")))))</f>
        <v/>
      </c>
      <c r="AR337" s="157" t="str">
        <f aca="false">IF(AP337=0," ",IF(AP337&lt;&gt;AP336,AP337," "))</f>
        <v> </v>
      </c>
      <c r="AS337" s="732"/>
      <c r="AT337" s="730" t="n">
        <f aca="false">IF(AP337&lt;&gt;AR337,(IF('ORÇ.GLOBAL P CAIXA'!I338="",J337*(INFORMAÇÕES!$Q$99/INFORMAÇÕES!$Q$102),IF('ORÇ.GLOBAL P CAIXA'!I338="R",J337,0))),0)</f>
        <v>0</v>
      </c>
      <c r="AU337" s="75" t="n">
        <f aca="false">IF(AP337&lt;&gt;AR337,(IF('ORÇ.GLOBAL P CAIXA'!I338="",J337*(INFORMAÇÕES!$Q$100/INFORMAÇÕES!$Q$102),IF('ORÇ.GLOBAL P CAIXA'!I338="C",J337,0))),0)</f>
        <v>0</v>
      </c>
      <c r="AV337" s="75" t="n">
        <f aca="false">IF(AP337&lt;&gt;AR337,(IF('ORÇ.GLOBAL P CAIXA'!I338="",J337*INFORMAÇÕES!$U$115,IF('ORÇ.GLOBAL P CAIXA'!I338="CF",J337,0))),0)</f>
        <v>0</v>
      </c>
      <c r="AW337" s="75" t="n">
        <f aca="false">IF(AP337&lt;&gt;AR337,(IF('ORÇ.GLOBAL P CAIXA'!I338="",J337*INFORMAÇÕES!$U$116,IF('ORÇ.GLOBAL P CAIXA'!I338="O",J337,0))),0)</f>
        <v>0</v>
      </c>
      <c r="AX337" s="731" t="n">
        <f aca="false">IF(E337&lt;&gt;0,J337,0)</f>
        <v>0</v>
      </c>
      <c r="AY337" s="730" t="n">
        <f aca="false">IF(AP337&lt;&gt;AR337,(IF('ORÇ.GLOBAL P CAIXA'!I338="",L337*(INFORMAÇÕES!$Q$99/INFORMAÇÕES!$Q$102),IF('ORÇ.GLOBAL P CAIXA'!I338="R",L337,0))),0)</f>
        <v>0</v>
      </c>
      <c r="AZ337" s="75" t="n">
        <f aca="false">IF(AP337&lt;&gt;AR337,(IF('ORÇ.GLOBAL P CAIXA'!I338="",L337*(INFORMAÇÕES!$Q$100/INFORMAÇÕES!$Q$102),IF('ORÇ.GLOBAL P CAIXA'!I338="C",L337,0))),0)</f>
        <v>0</v>
      </c>
      <c r="BA337" s="75" t="n">
        <f aca="false">IF(AP337&lt;&gt;AR337,(IF('ORÇ.GLOBAL P CAIXA'!I338="",L337*INFORMAÇÕES!$U$115,IF('ORÇ.GLOBAL P CAIXA'!I338="CF",L337,0))),0)</f>
        <v>0</v>
      </c>
      <c r="BB337" s="75" t="n">
        <f aca="false">IF(AP337&lt;&gt;AR337,(IF('ORÇ.GLOBAL P CAIXA'!I338="",L337*INFORMAÇÕES!$U$116,IF('ORÇ.GLOBAL P CAIXA'!I338="O",L337,0))),0)</f>
        <v>0</v>
      </c>
      <c r="BC337" s="731" t="n">
        <f aca="false">IF(E337&lt;&gt;0,L337,0)</f>
        <v>0</v>
      </c>
    </row>
    <row r="338" s="174" customFormat="true" ht="14.25" hidden="false" customHeight="false" outlineLevel="0" collapsed="false">
      <c r="A338" s="159" t="n">
        <v>328</v>
      </c>
      <c r="B338" s="160" t="n">
        <f aca="false">'ORÇ.REPROG. P CAIXA'!B340</f>
        <v>0</v>
      </c>
      <c r="C338" s="723" t="n">
        <f aca="false">'ORÇ.REPROG. P CAIXA'!C340</f>
        <v>0</v>
      </c>
      <c r="D338" s="162" t="n">
        <f aca="false">'ORÇ.REPROG. P CAIXA'!D340</f>
        <v>0</v>
      </c>
      <c r="E338" s="163" t="n">
        <f aca="false">IF('BM GLOBAL'!$P$1&lt;&gt;0,'ORÇ.REPROG. P CAIXA'!E340,'ORÇ.REPROG. P CAIXA'!H340)</f>
        <v>0</v>
      </c>
      <c r="F338" s="163" t="n">
        <f aca="false">IF('BM GLOBAL'!$P$1&lt;&gt;0,IF('ORÇ.GLOBAL P CAIXA'!K339=0,'ORÇ.GLOBAL EMPRESA'!G339,'ORÇ.GLOBAL P CAIXA'!F339),'ORÇ.REPROG. P CAIXA'!I340)</f>
        <v>0</v>
      </c>
      <c r="G338" s="163" t="n">
        <f aca="false">IF(E338&lt;&gt;0,ROUND(E338*F338,2),IF(AO338=0,(SUMIF('ORÇ.REPROG. P CAIXA'!$AC$13:$AC$1012,B338,$AO$11:$AO$1010)),AO338))</f>
        <v>0</v>
      </c>
      <c r="H338" s="163" t="n">
        <f aca="false">IF(J338&lt;&gt;0,IF(E338&lt;&gt;0,J338/F338,0),0)</f>
        <v>0</v>
      </c>
      <c r="I338" s="163" t="n">
        <f aca="false">IF(L338&lt;&gt;0,IF(E338&lt;&gt;0,L338/F338,0),0)</f>
        <v>0</v>
      </c>
      <c r="J338" s="163" t="n">
        <f aca="false">IF(E338&lt;&gt;0,ROUND(INDEX($P$11:$AM$1010,$A338,$L$1),2),IF(AX338=0,(SUMIF($AP$11:$AP$1010,B338,$AX$11:$AX$1010)),AX338))</f>
        <v>0</v>
      </c>
      <c r="K338" s="163" t="n">
        <f aca="false">IF(G338=0,0,(J338/G338)*100)</f>
        <v>0</v>
      </c>
      <c r="L338" s="163" t="n">
        <f aca="false">IF(E338&lt;&gt;0,ROUND(IF($L$1=1,SUM(P338),"0")+IF($L$1=2,SUM($P338:Q338),"0")+IF($L$1=3,SUM($P338:R338),"0")+IF($L$1=4,SUM($P338:S338),"0")+IF($L$1=5,SUM($P338:T338),"0")+IF($L$1=6,SUM($P338:U338),"0")+IF($L$1=7,SUM($P338:V338),"0")+IF($L$1=8,SUM($P338:W338),"0")+IF($L$1=9,SUM($P338:X338),"0")+IF($L$1=10,SUM($P338:Y338),"0")+IF($L$1=11,SUM($P338:Z338),"0")+IF($L$1=12,SUM($P338:AA338),"0")+IF($L$1=13,SUM($P338:AB338),"0")+IF($L$1=14,SUM($P338:AC338),"0")+IF($L$1=15,SUM($P338:AD338),"0")+IF($L$1=16,SUM($P338:AE338),"0")+IF($L$1=17,SUM($P338:AF338),"0")+IF($L$1=18,SUM($P338:AG338),"0")+IF($L$1=19,SUM($P338:AH338),"0")+IF($L$1=20,SUM($P338:AI338),"0")+IF($L$1=21,SUM($P338:AJ338),"0")+IF($L$1=22,SUM($P338:AK338),"0")+IF($L$1=23,SUM($P338:AL338),"0")+IF($L$1=24,SUM($P338:AM338),"0"),2),IF(BC338=0,(SUMIF($AP$11:$AP$1010,B338,$BC$11:$BC$1010)),BC338))</f>
        <v>0</v>
      </c>
      <c r="M338" s="163" t="n">
        <f aca="false">IF(G338=0,0,(L338/G338)*100)</f>
        <v>0</v>
      </c>
      <c r="N338" s="168" t="str">
        <f aca="false">IF(B338&gt;0,"ok","ocultar")</f>
        <v>ocultar</v>
      </c>
      <c r="O338" s="650"/>
      <c r="P338" s="724"/>
      <c r="Q338" s="725"/>
      <c r="R338" s="725"/>
      <c r="S338" s="725"/>
      <c r="T338" s="725"/>
      <c r="U338" s="725"/>
      <c r="V338" s="725"/>
      <c r="W338" s="725"/>
      <c r="X338" s="725"/>
      <c r="Y338" s="725"/>
      <c r="Z338" s="725"/>
      <c r="AA338" s="726"/>
      <c r="AB338" s="726"/>
      <c r="AC338" s="726"/>
      <c r="AD338" s="726"/>
      <c r="AE338" s="726"/>
      <c r="AF338" s="726"/>
      <c r="AG338" s="726"/>
      <c r="AH338" s="726"/>
      <c r="AI338" s="726"/>
      <c r="AJ338" s="726"/>
      <c r="AK338" s="726"/>
      <c r="AL338" s="726"/>
      <c r="AM338" s="727"/>
      <c r="AO338" s="728" t="n">
        <f aca="false">IF(E338&lt;&gt;0,G338,0)</f>
        <v>0</v>
      </c>
      <c r="AP338" s="157" t="n">
        <f aca="false">IF(B338=0,AP337,IF(ISNONTEXT(B338)=TRUE(),INT(B338),INT(LEFT(B338,FIND(".",B338)-1))))</f>
        <v>3</v>
      </c>
      <c r="AQ338" s="157" t="str">
        <f aca="false">IF(AQ339=1,1,IF(B338&lt;&gt;0,1,IF(C338&lt;&gt;0,1,IF(D338&lt;&gt;0,1,IF(E338&lt;&gt;0,1,"")))))</f>
        <v/>
      </c>
      <c r="AR338" s="157" t="str">
        <f aca="false">IF(AP338=0," ",IF(AP338&lt;&gt;AP337,AP338," "))</f>
        <v> </v>
      </c>
      <c r="AS338" s="732"/>
      <c r="AT338" s="730" t="n">
        <f aca="false">IF(AP338&lt;&gt;AR338,(IF('ORÇ.GLOBAL P CAIXA'!I339="",J338*(INFORMAÇÕES!$Q$99/INFORMAÇÕES!$Q$102),IF('ORÇ.GLOBAL P CAIXA'!I339="R",J338,0))),0)</f>
        <v>0</v>
      </c>
      <c r="AU338" s="75" t="n">
        <f aca="false">IF(AP338&lt;&gt;AR338,(IF('ORÇ.GLOBAL P CAIXA'!I339="",J338*(INFORMAÇÕES!$Q$100/INFORMAÇÕES!$Q$102),IF('ORÇ.GLOBAL P CAIXA'!I339="C",J338,0))),0)</f>
        <v>0</v>
      </c>
      <c r="AV338" s="75" t="n">
        <f aca="false">IF(AP338&lt;&gt;AR338,(IF('ORÇ.GLOBAL P CAIXA'!I339="",J338*INFORMAÇÕES!$U$115,IF('ORÇ.GLOBAL P CAIXA'!I339="CF",J338,0))),0)</f>
        <v>0</v>
      </c>
      <c r="AW338" s="75" t="n">
        <f aca="false">IF(AP338&lt;&gt;AR338,(IF('ORÇ.GLOBAL P CAIXA'!I339="",J338*INFORMAÇÕES!$U$116,IF('ORÇ.GLOBAL P CAIXA'!I339="O",J338,0))),0)</f>
        <v>0</v>
      </c>
      <c r="AX338" s="731" t="n">
        <f aca="false">IF(E338&lt;&gt;0,J338,0)</f>
        <v>0</v>
      </c>
      <c r="AY338" s="730" t="n">
        <f aca="false">IF(AP338&lt;&gt;AR338,(IF('ORÇ.GLOBAL P CAIXA'!I339="",L338*(INFORMAÇÕES!$Q$99/INFORMAÇÕES!$Q$102),IF('ORÇ.GLOBAL P CAIXA'!I339="R",L338,0))),0)</f>
        <v>0</v>
      </c>
      <c r="AZ338" s="75" t="n">
        <f aca="false">IF(AP338&lt;&gt;AR338,(IF('ORÇ.GLOBAL P CAIXA'!I339="",L338*(INFORMAÇÕES!$Q$100/INFORMAÇÕES!$Q$102),IF('ORÇ.GLOBAL P CAIXA'!I339="C",L338,0))),0)</f>
        <v>0</v>
      </c>
      <c r="BA338" s="75" t="n">
        <f aca="false">IF(AP338&lt;&gt;AR338,(IF('ORÇ.GLOBAL P CAIXA'!I339="",L338*INFORMAÇÕES!$U$115,IF('ORÇ.GLOBAL P CAIXA'!I339="CF",L338,0))),0)</f>
        <v>0</v>
      </c>
      <c r="BB338" s="75" t="n">
        <f aca="false">IF(AP338&lt;&gt;AR338,(IF('ORÇ.GLOBAL P CAIXA'!I339="",L338*INFORMAÇÕES!$U$116,IF('ORÇ.GLOBAL P CAIXA'!I339="O",L338,0))),0)</f>
        <v>0</v>
      </c>
      <c r="BC338" s="731" t="n">
        <f aca="false">IF(E338&lt;&gt;0,L338,0)</f>
        <v>0</v>
      </c>
    </row>
    <row r="339" s="174" customFormat="true" ht="14.25" hidden="false" customHeight="false" outlineLevel="0" collapsed="false">
      <c r="A339" s="159" t="n">
        <v>329</v>
      </c>
      <c r="B339" s="160" t="n">
        <f aca="false">'ORÇ.REPROG. P CAIXA'!B341</f>
        <v>0</v>
      </c>
      <c r="C339" s="723" t="n">
        <f aca="false">'ORÇ.REPROG. P CAIXA'!C341</f>
        <v>0</v>
      </c>
      <c r="D339" s="162" t="n">
        <f aca="false">'ORÇ.REPROG. P CAIXA'!D341</f>
        <v>0</v>
      </c>
      <c r="E339" s="163" t="n">
        <f aca="false">IF('BM GLOBAL'!$P$1&lt;&gt;0,'ORÇ.REPROG. P CAIXA'!E341,'ORÇ.REPROG. P CAIXA'!H341)</f>
        <v>0</v>
      </c>
      <c r="F339" s="163" t="n">
        <f aca="false">IF('BM GLOBAL'!$P$1&lt;&gt;0,IF('ORÇ.GLOBAL P CAIXA'!K340=0,'ORÇ.GLOBAL EMPRESA'!G340,'ORÇ.GLOBAL P CAIXA'!F340),'ORÇ.REPROG. P CAIXA'!I341)</f>
        <v>0</v>
      </c>
      <c r="G339" s="163" t="n">
        <f aca="false">IF(E339&lt;&gt;0,ROUND(E339*F339,2),IF(AO339=0,(SUMIF('ORÇ.REPROG. P CAIXA'!$AC$13:$AC$1012,B339,$AO$11:$AO$1010)),AO339))</f>
        <v>0</v>
      </c>
      <c r="H339" s="163" t="n">
        <f aca="false">IF(J339&lt;&gt;0,IF(E339&lt;&gt;0,J339/F339,0),0)</f>
        <v>0</v>
      </c>
      <c r="I339" s="163" t="n">
        <f aca="false">IF(L339&lt;&gt;0,IF(E339&lt;&gt;0,L339/F339,0),0)</f>
        <v>0</v>
      </c>
      <c r="J339" s="163" t="n">
        <f aca="false">IF(E339&lt;&gt;0,ROUND(INDEX($P$11:$AM$1010,$A339,$L$1),2),IF(AX339=0,(SUMIF($AP$11:$AP$1010,B339,$AX$11:$AX$1010)),AX339))</f>
        <v>0</v>
      </c>
      <c r="K339" s="163" t="n">
        <f aca="false">IF(G339=0,0,(J339/G339)*100)</f>
        <v>0</v>
      </c>
      <c r="L339" s="163" t="n">
        <f aca="false">IF(E339&lt;&gt;0,ROUND(IF($L$1=1,SUM(P339),"0")+IF($L$1=2,SUM($P339:Q339),"0")+IF($L$1=3,SUM($P339:R339),"0")+IF($L$1=4,SUM($P339:S339),"0")+IF($L$1=5,SUM($P339:T339),"0")+IF($L$1=6,SUM($P339:U339),"0")+IF($L$1=7,SUM($P339:V339),"0")+IF($L$1=8,SUM($P339:W339),"0")+IF($L$1=9,SUM($P339:X339),"0")+IF($L$1=10,SUM($P339:Y339),"0")+IF($L$1=11,SUM($P339:Z339),"0")+IF($L$1=12,SUM($P339:AA339),"0")+IF($L$1=13,SUM($P339:AB339),"0")+IF($L$1=14,SUM($P339:AC339),"0")+IF($L$1=15,SUM($P339:AD339),"0")+IF($L$1=16,SUM($P339:AE339),"0")+IF($L$1=17,SUM($P339:AF339),"0")+IF($L$1=18,SUM($P339:AG339),"0")+IF($L$1=19,SUM($P339:AH339),"0")+IF($L$1=20,SUM($P339:AI339),"0")+IF($L$1=21,SUM($P339:AJ339),"0")+IF($L$1=22,SUM($P339:AK339),"0")+IF($L$1=23,SUM($P339:AL339),"0")+IF($L$1=24,SUM($P339:AM339),"0"),2),IF(BC339=0,(SUMIF($AP$11:$AP$1010,B339,$BC$11:$BC$1010)),BC339))</f>
        <v>0</v>
      </c>
      <c r="M339" s="163" t="n">
        <f aca="false">IF(G339=0,0,(L339/G339)*100)</f>
        <v>0</v>
      </c>
      <c r="N339" s="168" t="str">
        <f aca="false">IF(B339&gt;0,"ok","ocultar")</f>
        <v>ocultar</v>
      </c>
      <c r="O339" s="650"/>
      <c r="P339" s="724"/>
      <c r="Q339" s="725"/>
      <c r="R339" s="725"/>
      <c r="S339" s="725"/>
      <c r="T339" s="725"/>
      <c r="U339" s="725"/>
      <c r="V339" s="725"/>
      <c r="W339" s="725"/>
      <c r="X339" s="725"/>
      <c r="Y339" s="725"/>
      <c r="Z339" s="725"/>
      <c r="AA339" s="726"/>
      <c r="AB339" s="726"/>
      <c r="AC339" s="726"/>
      <c r="AD339" s="726"/>
      <c r="AE339" s="726"/>
      <c r="AF339" s="726"/>
      <c r="AG339" s="726"/>
      <c r="AH339" s="726"/>
      <c r="AI339" s="726"/>
      <c r="AJ339" s="726"/>
      <c r="AK339" s="726"/>
      <c r="AL339" s="726"/>
      <c r="AM339" s="727"/>
      <c r="AO339" s="728" t="n">
        <f aca="false">IF(E339&lt;&gt;0,G339,0)</f>
        <v>0</v>
      </c>
      <c r="AP339" s="157" t="n">
        <f aca="false">IF(B339=0,AP338,IF(ISNONTEXT(B339)=TRUE(),INT(B339),INT(LEFT(B339,FIND(".",B339)-1))))</f>
        <v>3</v>
      </c>
      <c r="AQ339" s="157" t="str">
        <f aca="false">IF(AQ340=1,1,IF(B339&lt;&gt;0,1,IF(C339&lt;&gt;0,1,IF(D339&lt;&gt;0,1,IF(E339&lt;&gt;0,1,"")))))</f>
        <v/>
      </c>
      <c r="AR339" s="157" t="str">
        <f aca="false">IF(AP339=0," ",IF(AP339&lt;&gt;AP338,AP339," "))</f>
        <v> </v>
      </c>
      <c r="AS339" s="732"/>
      <c r="AT339" s="730" t="n">
        <f aca="false">IF(AP339&lt;&gt;AR339,(IF('ORÇ.GLOBAL P CAIXA'!I340="",J339*(INFORMAÇÕES!$Q$99/INFORMAÇÕES!$Q$102),IF('ORÇ.GLOBAL P CAIXA'!I340="R",J339,0))),0)</f>
        <v>0</v>
      </c>
      <c r="AU339" s="75" t="n">
        <f aca="false">IF(AP339&lt;&gt;AR339,(IF('ORÇ.GLOBAL P CAIXA'!I340="",J339*(INFORMAÇÕES!$Q$100/INFORMAÇÕES!$Q$102),IF('ORÇ.GLOBAL P CAIXA'!I340="C",J339,0))),0)</f>
        <v>0</v>
      </c>
      <c r="AV339" s="75" t="n">
        <f aca="false">IF(AP339&lt;&gt;AR339,(IF('ORÇ.GLOBAL P CAIXA'!I340="",J339*INFORMAÇÕES!$U$115,IF('ORÇ.GLOBAL P CAIXA'!I340="CF",J339,0))),0)</f>
        <v>0</v>
      </c>
      <c r="AW339" s="75" t="n">
        <f aca="false">IF(AP339&lt;&gt;AR339,(IF('ORÇ.GLOBAL P CAIXA'!I340="",J339*INFORMAÇÕES!$U$116,IF('ORÇ.GLOBAL P CAIXA'!I340="O",J339,0))),0)</f>
        <v>0</v>
      </c>
      <c r="AX339" s="731" t="n">
        <f aca="false">IF(E339&lt;&gt;0,J339,0)</f>
        <v>0</v>
      </c>
      <c r="AY339" s="730" t="n">
        <f aca="false">IF(AP339&lt;&gt;AR339,(IF('ORÇ.GLOBAL P CAIXA'!I340="",L339*(INFORMAÇÕES!$Q$99/INFORMAÇÕES!$Q$102),IF('ORÇ.GLOBAL P CAIXA'!I340="R",L339,0))),0)</f>
        <v>0</v>
      </c>
      <c r="AZ339" s="75" t="n">
        <f aca="false">IF(AP339&lt;&gt;AR339,(IF('ORÇ.GLOBAL P CAIXA'!I340="",L339*(INFORMAÇÕES!$Q$100/INFORMAÇÕES!$Q$102),IF('ORÇ.GLOBAL P CAIXA'!I340="C",L339,0))),0)</f>
        <v>0</v>
      </c>
      <c r="BA339" s="75" t="n">
        <f aca="false">IF(AP339&lt;&gt;AR339,(IF('ORÇ.GLOBAL P CAIXA'!I340="",L339*INFORMAÇÕES!$U$115,IF('ORÇ.GLOBAL P CAIXA'!I340="CF",L339,0))),0)</f>
        <v>0</v>
      </c>
      <c r="BB339" s="75" t="n">
        <f aca="false">IF(AP339&lt;&gt;AR339,(IF('ORÇ.GLOBAL P CAIXA'!I340="",L339*INFORMAÇÕES!$U$116,IF('ORÇ.GLOBAL P CAIXA'!I340="O",L339,0))),0)</f>
        <v>0</v>
      </c>
      <c r="BC339" s="731" t="n">
        <f aca="false">IF(E339&lt;&gt;0,L339,0)</f>
        <v>0</v>
      </c>
    </row>
    <row r="340" s="174" customFormat="true" ht="14.25" hidden="false" customHeight="false" outlineLevel="0" collapsed="false">
      <c r="A340" s="159" t="n">
        <v>330</v>
      </c>
      <c r="B340" s="160" t="n">
        <f aca="false">'ORÇ.REPROG. P CAIXA'!B342</f>
        <v>0</v>
      </c>
      <c r="C340" s="723" t="n">
        <f aca="false">'ORÇ.REPROG. P CAIXA'!C342</f>
        <v>0</v>
      </c>
      <c r="D340" s="162" t="n">
        <f aca="false">'ORÇ.REPROG. P CAIXA'!D342</f>
        <v>0</v>
      </c>
      <c r="E340" s="163" t="n">
        <f aca="false">IF('BM GLOBAL'!$P$1&lt;&gt;0,'ORÇ.REPROG. P CAIXA'!E342,'ORÇ.REPROG. P CAIXA'!H342)</f>
        <v>0</v>
      </c>
      <c r="F340" s="163" t="n">
        <f aca="false">IF('BM GLOBAL'!$P$1&lt;&gt;0,IF('ORÇ.GLOBAL P CAIXA'!K341=0,'ORÇ.GLOBAL EMPRESA'!G341,'ORÇ.GLOBAL P CAIXA'!F341),'ORÇ.REPROG. P CAIXA'!I342)</f>
        <v>0</v>
      </c>
      <c r="G340" s="163" t="n">
        <f aca="false">IF(E340&lt;&gt;0,ROUND(E340*F340,2),IF(AO340=0,(SUMIF('ORÇ.REPROG. P CAIXA'!$AC$13:$AC$1012,B340,$AO$11:$AO$1010)),AO340))</f>
        <v>0</v>
      </c>
      <c r="H340" s="163" t="n">
        <f aca="false">IF(J340&lt;&gt;0,IF(E340&lt;&gt;0,J340/F340,0),0)</f>
        <v>0</v>
      </c>
      <c r="I340" s="163" t="n">
        <f aca="false">IF(L340&lt;&gt;0,IF(E340&lt;&gt;0,L340/F340,0),0)</f>
        <v>0</v>
      </c>
      <c r="J340" s="163" t="n">
        <f aca="false">IF(E340&lt;&gt;0,ROUND(INDEX($P$11:$AM$1010,$A340,$L$1),2),IF(AX340=0,(SUMIF($AP$11:$AP$1010,B340,$AX$11:$AX$1010)),AX340))</f>
        <v>0</v>
      </c>
      <c r="K340" s="163" t="n">
        <f aca="false">IF(G340=0,0,(J340/G340)*100)</f>
        <v>0</v>
      </c>
      <c r="L340" s="163" t="n">
        <f aca="false">IF(E340&lt;&gt;0,ROUND(IF($L$1=1,SUM(P340),"0")+IF($L$1=2,SUM($P340:Q340),"0")+IF($L$1=3,SUM($P340:R340),"0")+IF($L$1=4,SUM($P340:S340),"0")+IF($L$1=5,SUM($P340:T340),"0")+IF($L$1=6,SUM($P340:U340),"0")+IF($L$1=7,SUM($P340:V340),"0")+IF($L$1=8,SUM($P340:W340),"0")+IF($L$1=9,SUM($P340:X340),"0")+IF($L$1=10,SUM($P340:Y340),"0")+IF($L$1=11,SUM($P340:Z340),"0")+IF($L$1=12,SUM($P340:AA340),"0")+IF($L$1=13,SUM($P340:AB340),"0")+IF($L$1=14,SUM($P340:AC340),"0")+IF($L$1=15,SUM($P340:AD340),"0")+IF($L$1=16,SUM($P340:AE340),"0")+IF($L$1=17,SUM($P340:AF340),"0")+IF($L$1=18,SUM($P340:AG340),"0")+IF($L$1=19,SUM($P340:AH340),"0")+IF($L$1=20,SUM($P340:AI340),"0")+IF($L$1=21,SUM($P340:AJ340),"0")+IF($L$1=22,SUM($P340:AK340),"0")+IF($L$1=23,SUM($P340:AL340),"0")+IF($L$1=24,SUM($P340:AM340),"0"),2),IF(BC340=0,(SUMIF($AP$11:$AP$1010,B340,$BC$11:$BC$1010)),BC340))</f>
        <v>0</v>
      </c>
      <c r="M340" s="163" t="n">
        <f aca="false">IF(G340=0,0,(L340/G340)*100)</f>
        <v>0</v>
      </c>
      <c r="N340" s="168" t="str">
        <f aca="false">IF(B340&gt;0,"ok","ocultar")</f>
        <v>ocultar</v>
      </c>
      <c r="O340" s="650"/>
      <c r="P340" s="724"/>
      <c r="Q340" s="725"/>
      <c r="R340" s="725"/>
      <c r="S340" s="725"/>
      <c r="T340" s="725"/>
      <c r="U340" s="725"/>
      <c r="V340" s="725"/>
      <c r="W340" s="725"/>
      <c r="X340" s="725"/>
      <c r="Y340" s="725"/>
      <c r="Z340" s="725"/>
      <c r="AA340" s="726"/>
      <c r="AB340" s="726"/>
      <c r="AC340" s="726"/>
      <c r="AD340" s="726"/>
      <c r="AE340" s="726"/>
      <c r="AF340" s="726"/>
      <c r="AG340" s="726"/>
      <c r="AH340" s="726"/>
      <c r="AI340" s="726"/>
      <c r="AJ340" s="726"/>
      <c r="AK340" s="726"/>
      <c r="AL340" s="726"/>
      <c r="AM340" s="727"/>
      <c r="AO340" s="728" t="n">
        <f aca="false">IF(E340&lt;&gt;0,G340,0)</f>
        <v>0</v>
      </c>
      <c r="AP340" s="157" t="n">
        <f aca="false">IF(B340=0,AP339,IF(ISNONTEXT(B340)=TRUE(),INT(B340),INT(LEFT(B340,FIND(".",B340)-1))))</f>
        <v>3</v>
      </c>
      <c r="AQ340" s="157" t="str">
        <f aca="false">IF(AQ341=1,1,IF(B340&lt;&gt;0,1,IF(C340&lt;&gt;0,1,IF(D340&lt;&gt;0,1,IF(E340&lt;&gt;0,1,"")))))</f>
        <v/>
      </c>
      <c r="AR340" s="157" t="str">
        <f aca="false">IF(AP340=0," ",IF(AP340&lt;&gt;AP339,AP340," "))</f>
        <v> </v>
      </c>
      <c r="AS340" s="732"/>
      <c r="AT340" s="730" t="n">
        <f aca="false">IF(AP340&lt;&gt;AR340,(IF('ORÇ.GLOBAL P CAIXA'!I341="",J340*(INFORMAÇÕES!$Q$99/INFORMAÇÕES!$Q$102),IF('ORÇ.GLOBAL P CAIXA'!I341="R",J340,0))),0)</f>
        <v>0</v>
      </c>
      <c r="AU340" s="75" t="n">
        <f aca="false">IF(AP340&lt;&gt;AR340,(IF('ORÇ.GLOBAL P CAIXA'!I341="",J340*(INFORMAÇÕES!$Q$100/INFORMAÇÕES!$Q$102),IF('ORÇ.GLOBAL P CAIXA'!I341="C",J340,0))),0)</f>
        <v>0</v>
      </c>
      <c r="AV340" s="75" t="n">
        <f aca="false">IF(AP340&lt;&gt;AR340,(IF('ORÇ.GLOBAL P CAIXA'!I341="",J340*INFORMAÇÕES!$U$115,IF('ORÇ.GLOBAL P CAIXA'!I341="CF",J340,0))),0)</f>
        <v>0</v>
      </c>
      <c r="AW340" s="75" t="n">
        <f aca="false">IF(AP340&lt;&gt;AR340,(IF('ORÇ.GLOBAL P CAIXA'!I341="",J340*INFORMAÇÕES!$U$116,IF('ORÇ.GLOBAL P CAIXA'!I341="O",J340,0))),0)</f>
        <v>0</v>
      </c>
      <c r="AX340" s="731" t="n">
        <f aca="false">IF(E340&lt;&gt;0,J340,0)</f>
        <v>0</v>
      </c>
      <c r="AY340" s="730" t="n">
        <f aca="false">IF(AP340&lt;&gt;AR340,(IF('ORÇ.GLOBAL P CAIXA'!I341="",L340*(INFORMAÇÕES!$Q$99/INFORMAÇÕES!$Q$102),IF('ORÇ.GLOBAL P CAIXA'!I341="R",L340,0))),0)</f>
        <v>0</v>
      </c>
      <c r="AZ340" s="75" t="n">
        <f aca="false">IF(AP340&lt;&gt;AR340,(IF('ORÇ.GLOBAL P CAIXA'!I341="",L340*(INFORMAÇÕES!$Q$100/INFORMAÇÕES!$Q$102),IF('ORÇ.GLOBAL P CAIXA'!I341="C",L340,0))),0)</f>
        <v>0</v>
      </c>
      <c r="BA340" s="75" t="n">
        <f aca="false">IF(AP340&lt;&gt;AR340,(IF('ORÇ.GLOBAL P CAIXA'!I341="",L340*INFORMAÇÕES!$U$115,IF('ORÇ.GLOBAL P CAIXA'!I341="CF",L340,0))),0)</f>
        <v>0</v>
      </c>
      <c r="BB340" s="75" t="n">
        <f aca="false">IF(AP340&lt;&gt;AR340,(IF('ORÇ.GLOBAL P CAIXA'!I341="",L340*INFORMAÇÕES!$U$116,IF('ORÇ.GLOBAL P CAIXA'!I341="O",L340,0))),0)</f>
        <v>0</v>
      </c>
      <c r="BC340" s="731" t="n">
        <f aca="false">IF(E340&lt;&gt;0,L340,0)</f>
        <v>0</v>
      </c>
    </row>
    <row r="341" s="174" customFormat="true" ht="14.25" hidden="false" customHeight="false" outlineLevel="0" collapsed="false">
      <c r="A341" s="159" t="n">
        <v>331</v>
      </c>
      <c r="B341" s="160" t="n">
        <f aca="false">'ORÇ.REPROG. P CAIXA'!B343</f>
        <v>0</v>
      </c>
      <c r="C341" s="723" t="n">
        <f aca="false">'ORÇ.REPROG. P CAIXA'!C343</f>
        <v>0</v>
      </c>
      <c r="D341" s="162" t="n">
        <f aca="false">'ORÇ.REPROG. P CAIXA'!D343</f>
        <v>0</v>
      </c>
      <c r="E341" s="163" t="n">
        <f aca="false">IF('BM GLOBAL'!$P$1&lt;&gt;0,'ORÇ.REPROG. P CAIXA'!E343,'ORÇ.REPROG. P CAIXA'!H343)</f>
        <v>0</v>
      </c>
      <c r="F341" s="163" t="n">
        <f aca="false">IF('BM GLOBAL'!$P$1&lt;&gt;0,IF('ORÇ.GLOBAL P CAIXA'!K342=0,'ORÇ.GLOBAL EMPRESA'!G342,'ORÇ.GLOBAL P CAIXA'!F342),'ORÇ.REPROG. P CAIXA'!I343)</f>
        <v>0</v>
      </c>
      <c r="G341" s="163" t="n">
        <f aca="false">IF(E341&lt;&gt;0,ROUND(E341*F341,2),IF(AO341=0,(SUMIF('ORÇ.REPROG. P CAIXA'!$AC$13:$AC$1012,B341,$AO$11:$AO$1010)),AO341))</f>
        <v>0</v>
      </c>
      <c r="H341" s="163" t="n">
        <f aca="false">IF(J341&lt;&gt;0,IF(E341&lt;&gt;0,J341/F341,0),0)</f>
        <v>0</v>
      </c>
      <c r="I341" s="163" t="n">
        <f aca="false">IF(L341&lt;&gt;0,IF(E341&lt;&gt;0,L341/F341,0),0)</f>
        <v>0</v>
      </c>
      <c r="J341" s="163" t="n">
        <f aca="false">IF(E341&lt;&gt;0,ROUND(INDEX($P$11:$AM$1010,$A341,$L$1),2),IF(AX341=0,(SUMIF($AP$11:$AP$1010,B341,$AX$11:$AX$1010)),AX341))</f>
        <v>0</v>
      </c>
      <c r="K341" s="163" t="n">
        <f aca="false">IF(G341=0,0,(J341/G341)*100)</f>
        <v>0</v>
      </c>
      <c r="L341" s="163" t="n">
        <f aca="false">IF(E341&lt;&gt;0,ROUND(IF($L$1=1,SUM(P341),"0")+IF($L$1=2,SUM($P341:Q341),"0")+IF($L$1=3,SUM($P341:R341),"0")+IF($L$1=4,SUM($P341:S341),"0")+IF($L$1=5,SUM($P341:T341),"0")+IF($L$1=6,SUM($P341:U341),"0")+IF($L$1=7,SUM($P341:V341),"0")+IF($L$1=8,SUM($P341:W341),"0")+IF($L$1=9,SUM($P341:X341),"0")+IF($L$1=10,SUM($P341:Y341),"0")+IF($L$1=11,SUM($P341:Z341),"0")+IF($L$1=12,SUM($P341:AA341),"0")+IF($L$1=13,SUM($P341:AB341),"0")+IF($L$1=14,SUM($P341:AC341),"0")+IF($L$1=15,SUM($P341:AD341),"0")+IF($L$1=16,SUM($P341:AE341),"0")+IF($L$1=17,SUM($P341:AF341),"0")+IF($L$1=18,SUM($P341:AG341),"0")+IF($L$1=19,SUM($P341:AH341),"0")+IF($L$1=20,SUM($P341:AI341),"0")+IF($L$1=21,SUM($P341:AJ341),"0")+IF($L$1=22,SUM($P341:AK341),"0")+IF($L$1=23,SUM($P341:AL341),"0")+IF($L$1=24,SUM($P341:AM341),"0"),2),IF(BC341=0,(SUMIF($AP$11:$AP$1010,B341,$BC$11:$BC$1010)),BC341))</f>
        <v>0</v>
      </c>
      <c r="M341" s="163" t="n">
        <f aca="false">IF(G341=0,0,(L341/G341)*100)</f>
        <v>0</v>
      </c>
      <c r="N341" s="168" t="str">
        <f aca="false">IF(B341&gt;0,"ok","ocultar")</f>
        <v>ocultar</v>
      </c>
      <c r="O341" s="650"/>
      <c r="P341" s="724"/>
      <c r="Q341" s="725"/>
      <c r="R341" s="725"/>
      <c r="S341" s="725"/>
      <c r="T341" s="725"/>
      <c r="U341" s="725"/>
      <c r="V341" s="725"/>
      <c r="W341" s="725"/>
      <c r="X341" s="725"/>
      <c r="Y341" s="725"/>
      <c r="Z341" s="725"/>
      <c r="AA341" s="726"/>
      <c r="AB341" s="726"/>
      <c r="AC341" s="726"/>
      <c r="AD341" s="726"/>
      <c r="AE341" s="726"/>
      <c r="AF341" s="726"/>
      <c r="AG341" s="726"/>
      <c r="AH341" s="726"/>
      <c r="AI341" s="726"/>
      <c r="AJ341" s="726"/>
      <c r="AK341" s="726"/>
      <c r="AL341" s="726"/>
      <c r="AM341" s="727"/>
      <c r="AO341" s="728" t="n">
        <f aca="false">IF(E341&lt;&gt;0,G341,0)</f>
        <v>0</v>
      </c>
      <c r="AP341" s="157" t="n">
        <f aca="false">IF(B341=0,AP340,IF(ISNONTEXT(B341)=TRUE(),INT(B341),INT(LEFT(B341,FIND(".",B341)-1))))</f>
        <v>3</v>
      </c>
      <c r="AQ341" s="157" t="str">
        <f aca="false">IF(AQ342=1,1,IF(B341&lt;&gt;0,1,IF(C341&lt;&gt;0,1,IF(D341&lt;&gt;0,1,IF(E341&lt;&gt;0,1,"")))))</f>
        <v/>
      </c>
      <c r="AR341" s="157" t="str">
        <f aca="false">IF(AP341=0," ",IF(AP341&lt;&gt;AP340,AP341," "))</f>
        <v> </v>
      </c>
      <c r="AS341" s="732"/>
      <c r="AT341" s="730" t="n">
        <f aca="false">IF(AP341&lt;&gt;AR341,(IF('ORÇ.GLOBAL P CAIXA'!I342="",J341*(INFORMAÇÕES!$Q$99/INFORMAÇÕES!$Q$102),IF('ORÇ.GLOBAL P CAIXA'!I342="R",J341,0))),0)</f>
        <v>0</v>
      </c>
      <c r="AU341" s="75" t="n">
        <f aca="false">IF(AP341&lt;&gt;AR341,(IF('ORÇ.GLOBAL P CAIXA'!I342="",J341*(INFORMAÇÕES!$Q$100/INFORMAÇÕES!$Q$102),IF('ORÇ.GLOBAL P CAIXA'!I342="C",J341,0))),0)</f>
        <v>0</v>
      </c>
      <c r="AV341" s="75" t="n">
        <f aca="false">IF(AP341&lt;&gt;AR341,(IF('ORÇ.GLOBAL P CAIXA'!I342="",J341*INFORMAÇÕES!$U$115,IF('ORÇ.GLOBAL P CAIXA'!I342="CF",J341,0))),0)</f>
        <v>0</v>
      </c>
      <c r="AW341" s="75" t="n">
        <f aca="false">IF(AP341&lt;&gt;AR341,(IF('ORÇ.GLOBAL P CAIXA'!I342="",J341*INFORMAÇÕES!$U$116,IF('ORÇ.GLOBAL P CAIXA'!I342="O",J341,0))),0)</f>
        <v>0</v>
      </c>
      <c r="AX341" s="731" t="n">
        <f aca="false">IF(E341&lt;&gt;0,J341,0)</f>
        <v>0</v>
      </c>
      <c r="AY341" s="730" t="n">
        <f aca="false">IF(AP341&lt;&gt;AR341,(IF('ORÇ.GLOBAL P CAIXA'!I342="",L341*(INFORMAÇÕES!$Q$99/INFORMAÇÕES!$Q$102),IF('ORÇ.GLOBAL P CAIXA'!I342="R",L341,0))),0)</f>
        <v>0</v>
      </c>
      <c r="AZ341" s="75" t="n">
        <f aca="false">IF(AP341&lt;&gt;AR341,(IF('ORÇ.GLOBAL P CAIXA'!I342="",L341*(INFORMAÇÕES!$Q$100/INFORMAÇÕES!$Q$102),IF('ORÇ.GLOBAL P CAIXA'!I342="C",L341,0))),0)</f>
        <v>0</v>
      </c>
      <c r="BA341" s="75" t="n">
        <f aca="false">IF(AP341&lt;&gt;AR341,(IF('ORÇ.GLOBAL P CAIXA'!I342="",L341*INFORMAÇÕES!$U$115,IF('ORÇ.GLOBAL P CAIXA'!I342="CF",L341,0))),0)</f>
        <v>0</v>
      </c>
      <c r="BB341" s="75" t="n">
        <f aca="false">IF(AP341&lt;&gt;AR341,(IF('ORÇ.GLOBAL P CAIXA'!I342="",L341*INFORMAÇÕES!$U$116,IF('ORÇ.GLOBAL P CAIXA'!I342="O",L341,0))),0)</f>
        <v>0</v>
      </c>
      <c r="BC341" s="731" t="n">
        <f aca="false">IF(E341&lt;&gt;0,L341,0)</f>
        <v>0</v>
      </c>
    </row>
    <row r="342" s="174" customFormat="true" ht="14.25" hidden="false" customHeight="false" outlineLevel="0" collapsed="false">
      <c r="A342" s="159" t="n">
        <v>332</v>
      </c>
      <c r="B342" s="160" t="n">
        <f aca="false">'ORÇ.REPROG. P CAIXA'!B344</f>
        <v>0</v>
      </c>
      <c r="C342" s="723" t="n">
        <f aca="false">'ORÇ.REPROG. P CAIXA'!C344</f>
        <v>0</v>
      </c>
      <c r="D342" s="162" t="n">
        <f aca="false">'ORÇ.REPROG. P CAIXA'!D344</f>
        <v>0</v>
      </c>
      <c r="E342" s="163" t="n">
        <f aca="false">IF('BM GLOBAL'!$P$1&lt;&gt;0,'ORÇ.REPROG. P CAIXA'!E344,'ORÇ.REPROG. P CAIXA'!H344)</f>
        <v>0</v>
      </c>
      <c r="F342" s="163" t="n">
        <f aca="false">IF('BM GLOBAL'!$P$1&lt;&gt;0,IF('ORÇ.GLOBAL P CAIXA'!K343=0,'ORÇ.GLOBAL EMPRESA'!G343,'ORÇ.GLOBAL P CAIXA'!F343),'ORÇ.REPROG. P CAIXA'!I344)</f>
        <v>0</v>
      </c>
      <c r="G342" s="163" t="n">
        <f aca="false">IF(E342&lt;&gt;0,ROUND(E342*F342,2),IF(AO342=0,(SUMIF('ORÇ.REPROG. P CAIXA'!$AC$13:$AC$1012,B342,$AO$11:$AO$1010)),AO342))</f>
        <v>0</v>
      </c>
      <c r="H342" s="163" t="n">
        <f aca="false">IF(J342&lt;&gt;0,IF(E342&lt;&gt;0,J342/F342,0),0)</f>
        <v>0</v>
      </c>
      <c r="I342" s="163" t="n">
        <f aca="false">IF(L342&lt;&gt;0,IF(E342&lt;&gt;0,L342/F342,0),0)</f>
        <v>0</v>
      </c>
      <c r="J342" s="163" t="n">
        <f aca="false">IF(E342&lt;&gt;0,ROUND(INDEX($P$11:$AM$1010,$A342,$L$1),2),IF(AX342=0,(SUMIF($AP$11:$AP$1010,B342,$AX$11:$AX$1010)),AX342))</f>
        <v>0</v>
      </c>
      <c r="K342" s="163" t="n">
        <f aca="false">IF(G342=0,0,(J342/G342)*100)</f>
        <v>0</v>
      </c>
      <c r="L342" s="163" t="n">
        <f aca="false">IF(E342&lt;&gt;0,ROUND(IF($L$1=1,SUM(P342),"0")+IF($L$1=2,SUM($P342:Q342),"0")+IF($L$1=3,SUM($P342:R342),"0")+IF($L$1=4,SUM($P342:S342),"0")+IF($L$1=5,SUM($P342:T342),"0")+IF($L$1=6,SUM($P342:U342),"0")+IF($L$1=7,SUM($P342:V342),"0")+IF($L$1=8,SUM($P342:W342),"0")+IF($L$1=9,SUM($P342:X342),"0")+IF($L$1=10,SUM($P342:Y342),"0")+IF($L$1=11,SUM($P342:Z342),"0")+IF($L$1=12,SUM($P342:AA342),"0")+IF($L$1=13,SUM($P342:AB342),"0")+IF($L$1=14,SUM($P342:AC342),"0")+IF($L$1=15,SUM($P342:AD342),"0")+IF($L$1=16,SUM($P342:AE342),"0")+IF($L$1=17,SUM($P342:AF342),"0")+IF($L$1=18,SUM($P342:AG342),"0")+IF($L$1=19,SUM($P342:AH342),"0")+IF($L$1=20,SUM($P342:AI342),"0")+IF($L$1=21,SUM($P342:AJ342),"0")+IF($L$1=22,SUM($P342:AK342),"0")+IF($L$1=23,SUM($P342:AL342),"0")+IF($L$1=24,SUM($P342:AM342),"0"),2),IF(BC342=0,(SUMIF($AP$11:$AP$1010,B342,$BC$11:$BC$1010)),BC342))</f>
        <v>0</v>
      </c>
      <c r="M342" s="163" t="n">
        <f aca="false">IF(G342=0,0,(L342/G342)*100)</f>
        <v>0</v>
      </c>
      <c r="N342" s="168" t="str">
        <f aca="false">IF(B342&gt;0,"ok","ocultar")</f>
        <v>ocultar</v>
      </c>
      <c r="O342" s="650"/>
      <c r="P342" s="724"/>
      <c r="Q342" s="725"/>
      <c r="R342" s="725"/>
      <c r="S342" s="725"/>
      <c r="T342" s="725"/>
      <c r="U342" s="725"/>
      <c r="V342" s="725"/>
      <c r="W342" s="725"/>
      <c r="X342" s="725"/>
      <c r="Y342" s="725"/>
      <c r="Z342" s="725"/>
      <c r="AA342" s="726"/>
      <c r="AB342" s="726"/>
      <c r="AC342" s="726"/>
      <c r="AD342" s="726"/>
      <c r="AE342" s="726"/>
      <c r="AF342" s="726"/>
      <c r="AG342" s="726"/>
      <c r="AH342" s="726"/>
      <c r="AI342" s="726"/>
      <c r="AJ342" s="726"/>
      <c r="AK342" s="726"/>
      <c r="AL342" s="726"/>
      <c r="AM342" s="727"/>
      <c r="AO342" s="728" t="n">
        <f aca="false">IF(E342&lt;&gt;0,G342,0)</f>
        <v>0</v>
      </c>
      <c r="AP342" s="157" t="n">
        <f aca="false">IF(B342=0,AP341,IF(ISNONTEXT(B342)=TRUE(),INT(B342),INT(LEFT(B342,FIND(".",B342)-1))))</f>
        <v>3</v>
      </c>
      <c r="AQ342" s="157" t="str">
        <f aca="false">IF(AQ343=1,1,IF(B342&lt;&gt;0,1,IF(C342&lt;&gt;0,1,IF(D342&lt;&gt;0,1,IF(E342&lt;&gt;0,1,"")))))</f>
        <v/>
      </c>
      <c r="AR342" s="157" t="str">
        <f aca="false">IF(AP342=0," ",IF(AP342&lt;&gt;AP341,AP342," "))</f>
        <v> </v>
      </c>
      <c r="AS342" s="732"/>
      <c r="AT342" s="730" t="n">
        <f aca="false">IF(AP342&lt;&gt;AR342,(IF('ORÇ.GLOBAL P CAIXA'!I343="",J342*(INFORMAÇÕES!$Q$99/INFORMAÇÕES!$Q$102),IF('ORÇ.GLOBAL P CAIXA'!I343="R",J342,0))),0)</f>
        <v>0</v>
      </c>
      <c r="AU342" s="75" t="n">
        <f aca="false">IF(AP342&lt;&gt;AR342,(IF('ORÇ.GLOBAL P CAIXA'!I343="",J342*(INFORMAÇÕES!$Q$100/INFORMAÇÕES!$Q$102),IF('ORÇ.GLOBAL P CAIXA'!I343="C",J342,0))),0)</f>
        <v>0</v>
      </c>
      <c r="AV342" s="75" t="n">
        <f aca="false">IF(AP342&lt;&gt;AR342,(IF('ORÇ.GLOBAL P CAIXA'!I343="",J342*INFORMAÇÕES!$U$115,IF('ORÇ.GLOBAL P CAIXA'!I343="CF",J342,0))),0)</f>
        <v>0</v>
      </c>
      <c r="AW342" s="75" t="n">
        <f aca="false">IF(AP342&lt;&gt;AR342,(IF('ORÇ.GLOBAL P CAIXA'!I343="",J342*INFORMAÇÕES!$U$116,IF('ORÇ.GLOBAL P CAIXA'!I343="O",J342,0))),0)</f>
        <v>0</v>
      </c>
      <c r="AX342" s="731" t="n">
        <f aca="false">IF(E342&lt;&gt;0,J342,0)</f>
        <v>0</v>
      </c>
      <c r="AY342" s="730" t="n">
        <f aca="false">IF(AP342&lt;&gt;AR342,(IF('ORÇ.GLOBAL P CAIXA'!I343="",L342*(INFORMAÇÕES!$Q$99/INFORMAÇÕES!$Q$102),IF('ORÇ.GLOBAL P CAIXA'!I343="R",L342,0))),0)</f>
        <v>0</v>
      </c>
      <c r="AZ342" s="75" t="n">
        <f aca="false">IF(AP342&lt;&gt;AR342,(IF('ORÇ.GLOBAL P CAIXA'!I343="",L342*(INFORMAÇÕES!$Q$100/INFORMAÇÕES!$Q$102),IF('ORÇ.GLOBAL P CAIXA'!I343="C",L342,0))),0)</f>
        <v>0</v>
      </c>
      <c r="BA342" s="75" t="n">
        <f aca="false">IF(AP342&lt;&gt;AR342,(IF('ORÇ.GLOBAL P CAIXA'!I343="",L342*INFORMAÇÕES!$U$115,IF('ORÇ.GLOBAL P CAIXA'!I343="CF",L342,0))),0)</f>
        <v>0</v>
      </c>
      <c r="BB342" s="75" t="n">
        <f aca="false">IF(AP342&lt;&gt;AR342,(IF('ORÇ.GLOBAL P CAIXA'!I343="",L342*INFORMAÇÕES!$U$116,IF('ORÇ.GLOBAL P CAIXA'!I343="O",L342,0))),0)</f>
        <v>0</v>
      </c>
      <c r="BC342" s="731" t="n">
        <f aca="false">IF(E342&lt;&gt;0,L342,0)</f>
        <v>0</v>
      </c>
    </row>
    <row r="343" s="174" customFormat="true" ht="14.25" hidden="false" customHeight="false" outlineLevel="0" collapsed="false">
      <c r="A343" s="159" t="n">
        <v>333</v>
      </c>
      <c r="B343" s="160" t="n">
        <f aca="false">'ORÇ.REPROG. P CAIXA'!B345</f>
        <v>0</v>
      </c>
      <c r="C343" s="723" t="n">
        <f aca="false">'ORÇ.REPROG. P CAIXA'!C345</f>
        <v>0</v>
      </c>
      <c r="D343" s="162" t="n">
        <f aca="false">'ORÇ.REPROG. P CAIXA'!D345</f>
        <v>0</v>
      </c>
      <c r="E343" s="163" t="n">
        <f aca="false">IF('BM GLOBAL'!$P$1&lt;&gt;0,'ORÇ.REPROG. P CAIXA'!E345,'ORÇ.REPROG. P CAIXA'!H345)</f>
        <v>0</v>
      </c>
      <c r="F343" s="163" t="n">
        <f aca="false">IF('BM GLOBAL'!$P$1&lt;&gt;0,IF('ORÇ.GLOBAL P CAIXA'!K344=0,'ORÇ.GLOBAL EMPRESA'!G344,'ORÇ.GLOBAL P CAIXA'!F344),'ORÇ.REPROG. P CAIXA'!I345)</f>
        <v>0</v>
      </c>
      <c r="G343" s="163" t="n">
        <f aca="false">IF(E343&lt;&gt;0,ROUND(E343*F343,2),IF(AO343=0,(SUMIF('ORÇ.REPROG. P CAIXA'!$AC$13:$AC$1012,B343,$AO$11:$AO$1010)),AO343))</f>
        <v>0</v>
      </c>
      <c r="H343" s="163" t="n">
        <f aca="false">IF(J343&lt;&gt;0,IF(E343&lt;&gt;0,J343/F343,0),0)</f>
        <v>0</v>
      </c>
      <c r="I343" s="163" t="n">
        <f aca="false">IF(L343&lt;&gt;0,IF(E343&lt;&gt;0,L343/F343,0),0)</f>
        <v>0</v>
      </c>
      <c r="J343" s="163" t="n">
        <f aca="false">IF(E343&lt;&gt;0,ROUND(INDEX($P$11:$AM$1010,$A343,$L$1),2),IF(AX343=0,(SUMIF($AP$11:$AP$1010,B343,$AX$11:$AX$1010)),AX343))</f>
        <v>0</v>
      </c>
      <c r="K343" s="163" t="n">
        <f aca="false">IF(G343=0,0,(J343/G343)*100)</f>
        <v>0</v>
      </c>
      <c r="L343" s="163" t="n">
        <f aca="false">IF(E343&lt;&gt;0,ROUND(IF($L$1=1,SUM(P343),"0")+IF($L$1=2,SUM($P343:Q343),"0")+IF($L$1=3,SUM($P343:R343),"0")+IF($L$1=4,SUM($P343:S343),"0")+IF($L$1=5,SUM($P343:T343),"0")+IF($L$1=6,SUM($P343:U343),"0")+IF($L$1=7,SUM($P343:V343),"0")+IF($L$1=8,SUM($P343:W343),"0")+IF($L$1=9,SUM($P343:X343),"0")+IF($L$1=10,SUM($P343:Y343),"0")+IF($L$1=11,SUM($P343:Z343),"0")+IF($L$1=12,SUM($P343:AA343),"0")+IF($L$1=13,SUM($P343:AB343),"0")+IF($L$1=14,SUM($P343:AC343),"0")+IF($L$1=15,SUM($P343:AD343),"0")+IF($L$1=16,SUM($P343:AE343),"0")+IF($L$1=17,SUM($P343:AF343),"0")+IF($L$1=18,SUM($P343:AG343),"0")+IF($L$1=19,SUM($P343:AH343),"0")+IF($L$1=20,SUM($P343:AI343),"0")+IF($L$1=21,SUM($P343:AJ343),"0")+IF($L$1=22,SUM($P343:AK343),"0")+IF($L$1=23,SUM($P343:AL343),"0")+IF($L$1=24,SUM($P343:AM343),"0"),2),IF(BC343=0,(SUMIF($AP$11:$AP$1010,B343,$BC$11:$BC$1010)),BC343))</f>
        <v>0</v>
      </c>
      <c r="M343" s="163" t="n">
        <f aca="false">IF(G343=0,0,(L343/G343)*100)</f>
        <v>0</v>
      </c>
      <c r="N343" s="168" t="str">
        <f aca="false">IF(B343&gt;0,"ok","ocultar")</f>
        <v>ocultar</v>
      </c>
      <c r="O343" s="650"/>
      <c r="P343" s="724"/>
      <c r="Q343" s="725"/>
      <c r="R343" s="725"/>
      <c r="S343" s="725"/>
      <c r="T343" s="725"/>
      <c r="U343" s="725"/>
      <c r="V343" s="725"/>
      <c r="W343" s="725"/>
      <c r="X343" s="725"/>
      <c r="Y343" s="725"/>
      <c r="Z343" s="725"/>
      <c r="AA343" s="726"/>
      <c r="AB343" s="726"/>
      <c r="AC343" s="726"/>
      <c r="AD343" s="726"/>
      <c r="AE343" s="726"/>
      <c r="AF343" s="726"/>
      <c r="AG343" s="726"/>
      <c r="AH343" s="726"/>
      <c r="AI343" s="726"/>
      <c r="AJ343" s="726"/>
      <c r="AK343" s="726"/>
      <c r="AL343" s="726"/>
      <c r="AM343" s="727"/>
      <c r="AO343" s="728" t="n">
        <f aca="false">IF(E343&lt;&gt;0,G343,0)</f>
        <v>0</v>
      </c>
      <c r="AP343" s="157" t="n">
        <f aca="false">IF(B343=0,AP342,IF(ISNONTEXT(B343)=TRUE(),INT(B343),INT(LEFT(B343,FIND(".",B343)-1))))</f>
        <v>3</v>
      </c>
      <c r="AQ343" s="157" t="str">
        <f aca="false">IF(AQ344=1,1,IF(B343&lt;&gt;0,1,IF(C343&lt;&gt;0,1,IF(D343&lt;&gt;0,1,IF(E343&lt;&gt;0,1,"")))))</f>
        <v/>
      </c>
      <c r="AR343" s="157" t="str">
        <f aca="false">IF(AP343=0," ",IF(AP343&lt;&gt;AP342,AP343," "))</f>
        <v> </v>
      </c>
      <c r="AS343" s="732"/>
      <c r="AT343" s="730" t="n">
        <f aca="false">IF(AP343&lt;&gt;AR343,(IF('ORÇ.GLOBAL P CAIXA'!I344="",J343*(INFORMAÇÕES!$Q$99/INFORMAÇÕES!$Q$102),IF('ORÇ.GLOBAL P CAIXA'!I344="R",J343,0))),0)</f>
        <v>0</v>
      </c>
      <c r="AU343" s="75" t="n">
        <f aca="false">IF(AP343&lt;&gt;AR343,(IF('ORÇ.GLOBAL P CAIXA'!I344="",J343*(INFORMAÇÕES!$Q$100/INFORMAÇÕES!$Q$102),IF('ORÇ.GLOBAL P CAIXA'!I344="C",J343,0))),0)</f>
        <v>0</v>
      </c>
      <c r="AV343" s="75" t="n">
        <f aca="false">IF(AP343&lt;&gt;AR343,(IF('ORÇ.GLOBAL P CAIXA'!I344="",J343*INFORMAÇÕES!$U$115,IF('ORÇ.GLOBAL P CAIXA'!I344="CF",J343,0))),0)</f>
        <v>0</v>
      </c>
      <c r="AW343" s="75" t="n">
        <f aca="false">IF(AP343&lt;&gt;AR343,(IF('ORÇ.GLOBAL P CAIXA'!I344="",J343*INFORMAÇÕES!$U$116,IF('ORÇ.GLOBAL P CAIXA'!I344="O",J343,0))),0)</f>
        <v>0</v>
      </c>
      <c r="AX343" s="731" t="n">
        <f aca="false">IF(E343&lt;&gt;0,J343,0)</f>
        <v>0</v>
      </c>
      <c r="AY343" s="730" t="n">
        <f aca="false">IF(AP343&lt;&gt;AR343,(IF('ORÇ.GLOBAL P CAIXA'!I344="",L343*(INFORMAÇÕES!$Q$99/INFORMAÇÕES!$Q$102),IF('ORÇ.GLOBAL P CAIXA'!I344="R",L343,0))),0)</f>
        <v>0</v>
      </c>
      <c r="AZ343" s="75" t="n">
        <f aca="false">IF(AP343&lt;&gt;AR343,(IF('ORÇ.GLOBAL P CAIXA'!I344="",L343*(INFORMAÇÕES!$Q$100/INFORMAÇÕES!$Q$102),IF('ORÇ.GLOBAL P CAIXA'!I344="C",L343,0))),0)</f>
        <v>0</v>
      </c>
      <c r="BA343" s="75" t="n">
        <f aca="false">IF(AP343&lt;&gt;AR343,(IF('ORÇ.GLOBAL P CAIXA'!I344="",L343*INFORMAÇÕES!$U$115,IF('ORÇ.GLOBAL P CAIXA'!I344="CF",L343,0))),0)</f>
        <v>0</v>
      </c>
      <c r="BB343" s="75" t="n">
        <f aca="false">IF(AP343&lt;&gt;AR343,(IF('ORÇ.GLOBAL P CAIXA'!I344="",L343*INFORMAÇÕES!$U$116,IF('ORÇ.GLOBAL P CAIXA'!I344="O",L343,0))),0)</f>
        <v>0</v>
      </c>
      <c r="BC343" s="731" t="n">
        <f aca="false">IF(E343&lt;&gt;0,L343,0)</f>
        <v>0</v>
      </c>
    </row>
    <row r="344" s="174" customFormat="true" ht="14.25" hidden="false" customHeight="false" outlineLevel="0" collapsed="false">
      <c r="A344" s="159" t="n">
        <v>334</v>
      </c>
      <c r="B344" s="160" t="n">
        <f aca="false">'ORÇ.REPROG. P CAIXA'!B346</f>
        <v>0</v>
      </c>
      <c r="C344" s="723" t="n">
        <f aca="false">'ORÇ.REPROG. P CAIXA'!C346</f>
        <v>0</v>
      </c>
      <c r="D344" s="162" t="n">
        <f aca="false">'ORÇ.REPROG. P CAIXA'!D346</f>
        <v>0</v>
      </c>
      <c r="E344" s="163" t="n">
        <f aca="false">IF('BM GLOBAL'!$P$1&lt;&gt;0,'ORÇ.REPROG. P CAIXA'!E346,'ORÇ.REPROG. P CAIXA'!H346)</f>
        <v>0</v>
      </c>
      <c r="F344" s="163" t="n">
        <f aca="false">IF('BM GLOBAL'!$P$1&lt;&gt;0,IF('ORÇ.GLOBAL P CAIXA'!K345=0,'ORÇ.GLOBAL EMPRESA'!G345,'ORÇ.GLOBAL P CAIXA'!F345),'ORÇ.REPROG. P CAIXA'!I346)</f>
        <v>0</v>
      </c>
      <c r="G344" s="163" t="n">
        <f aca="false">IF(E344&lt;&gt;0,ROUND(E344*F344,2),IF(AO344=0,(SUMIF('ORÇ.REPROG. P CAIXA'!$AC$13:$AC$1012,B344,$AO$11:$AO$1010)),AO344))</f>
        <v>0</v>
      </c>
      <c r="H344" s="163" t="n">
        <f aca="false">IF(J344&lt;&gt;0,IF(E344&lt;&gt;0,J344/F344,0),0)</f>
        <v>0</v>
      </c>
      <c r="I344" s="163" t="n">
        <f aca="false">IF(L344&lt;&gt;0,IF(E344&lt;&gt;0,L344/F344,0),0)</f>
        <v>0</v>
      </c>
      <c r="J344" s="163" t="n">
        <f aca="false">IF(E344&lt;&gt;0,ROUND(INDEX($P$11:$AM$1010,$A344,$L$1),2),IF(AX344=0,(SUMIF($AP$11:$AP$1010,B344,$AX$11:$AX$1010)),AX344))</f>
        <v>0</v>
      </c>
      <c r="K344" s="163" t="n">
        <f aca="false">IF(G344=0,0,(J344/G344)*100)</f>
        <v>0</v>
      </c>
      <c r="L344" s="163" t="n">
        <f aca="false">IF(E344&lt;&gt;0,ROUND(IF($L$1=1,SUM(P344),"0")+IF($L$1=2,SUM($P344:Q344),"0")+IF($L$1=3,SUM($P344:R344),"0")+IF($L$1=4,SUM($P344:S344),"0")+IF($L$1=5,SUM($P344:T344),"0")+IF($L$1=6,SUM($P344:U344),"0")+IF($L$1=7,SUM($P344:V344),"0")+IF($L$1=8,SUM($P344:W344),"0")+IF($L$1=9,SUM($P344:X344),"0")+IF($L$1=10,SUM($P344:Y344),"0")+IF($L$1=11,SUM($P344:Z344),"0")+IF($L$1=12,SUM($P344:AA344),"0")+IF($L$1=13,SUM($P344:AB344),"0")+IF($L$1=14,SUM($P344:AC344),"0")+IF($L$1=15,SUM($P344:AD344),"0")+IF($L$1=16,SUM($P344:AE344),"0")+IF($L$1=17,SUM($P344:AF344),"0")+IF($L$1=18,SUM($P344:AG344),"0")+IF($L$1=19,SUM($P344:AH344),"0")+IF($L$1=20,SUM($P344:AI344),"0")+IF($L$1=21,SUM($P344:AJ344),"0")+IF($L$1=22,SUM($P344:AK344),"0")+IF($L$1=23,SUM($P344:AL344),"0")+IF($L$1=24,SUM($P344:AM344),"0"),2),IF(BC344=0,(SUMIF($AP$11:$AP$1010,B344,$BC$11:$BC$1010)),BC344))</f>
        <v>0</v>
      </c>
      <c r="M344" s="163" t="n">
        <f aca="false">IF(G344=0,0,(L344/G344)*100)</f>
        <v>0</v>
      </c>
      <c r="N344" s="168" t="str">
        <f aca="false">IF(B344&gt;0,"ok","ocultar")</f>
        <v>ocultar</v>
      </c>
      <c r="O344" s="650"/>
      <c r="P344" s="724"/>
      <c r="Q344" s="725"/>
      <c r="R344" s="725"/>
      <c r="S344" s="725"/>
      <c r="T344" s="725"/>
      <c r="U344" s="725"/>
      <c r="V344" s="725"/>
      <c r="W344" s="725"/>
      <c r="X344" s="725"/>
      <c r="Y344" s="725"/>
      <c r="Z344" s="725"/>
      <c r="AA344" s="726"/>
      <c r="AB344" s="726"/>
      <c r="AC344" s="726"/>
      <c r="AD344" s="726"/>
      <c r="AE344" s="726"/>
      <c r="AF344" s="726"/>
      <c r="AG344" s="726"/>
      <c r="AH344" s="726"/>
      <c r="AI344" s="726"/>
      <c r="AJ344" s="726"/>
      <c r="AK344" s="726"/>
      <c r="AL344" s="726"/>
      <c r="AM344" s="727"/>
      <c r="AO344" s="728" t="n">
        <f aca="false">IF(E344&lt;&gt;0,G344,0)</f>
        <v>0</v>
      </c>
      <c r="AP344" s="157" t="n">
        <f aca="false">IF(B344=0,AP343,IF(ISNONTEXT(B344)=TRUE(),INT(B344),INT(LEFT(B344,FIND(".",B344)-1))))</f>
        <v>3</v>
      </c>
      <c r="AQ344" s="157" t="str">
        <f aca="false">IF(AQ345=1,1,IF(B344&lt;&gt;0,1,IF(C344&lt;&gt;0,1,IF(D344&lt;&gt;0,1,IF(E344&lt;&gt;0,1,"")))))</f>
        <v/>
      </c>
      <c r="AR344" s="157" t="str">
        <f aca="false">IF(AP344=0," ",IF(AP344&lt;&gt;AP343,AP344," "))</f>
        <v> </v>
      </c>
      <c r="AS344" s="732"/>
      <c r="AT344" s="730" t="n">
        <f aca="false">IF(AP344&lt;&gt;AR344,(IF('ORÇ.GLOBAL P CAIXA'!I345="",J344*(INFORMAÇÕES!$Q$99/INFORMAÇÕES!$Q$102),IF('ORÇ.GLOBAL P CAIXA'!I345="R",J344,0))),0)</f>
        <v>0</v>
      </c>
      <c r="AU344" s="75" t="n">
        <f aca="false">IF(AP344&lt;&gt;AR344,(IF('ORÇ.GLOBAL P CAIXA'!I345="",J344*(INFORMAÇÕES!$Q$100/INFORMAÇÕES!$Q$102),IF('ORÇ.GLOBAL P CAIXA'!I345="C",J344,0))),0)</f>
        <v>0</v>
      </c>
      <c r="AV344" s="75" t="n">
        <f aca="false">IF(AP344&lt;&gt;AR344,(IF('ORÇ.GLOBAL P CAIXA'!I345="",J344*INFORMAÇÕES!$U$115,IF('ORÇ.GLOBAL P CAIXA'!I345="CF",J344,0))),0)</f>
        <v>0</v>
      </c>
      <c r="AW344" s="75" t="n">
        <f aca="false">IF(AP344&lt;&gt;AR344,(IF('ORÇ.GLOBAL P CAIXA'!I345="",J344*INFORMAÇÕES!$U$116,IF('ORÇ.GLOBAL P CAIXA'!I345="O",J344,0))),0)</f>
        <v>0</v>
      </c>
      <c r="AX344" s="731" t="n">
        <f aca="false">IF(E344&lt;&gt;0,J344,0)</f>
        <v>0</v>
      </c>
      <c r="AY344" s="730" t="n">
        <f aca="false">IF(AP344&lt;&gt;AR344,(IF('ORÇ.GLOBAL P CAIXA'!I345="",L344*(INFORMAÇÕES!$Q$99/INFORMAÇÕES!$Q$102),IF('ORÇ.GLOBAL P CAIXA'!I345="R",L344,0))),0)</f>
        <v>0</v>
      </c>
      <c r="AZ344" s="75" t="n">
        <f aca="false">IF(AP344&lt;&gt;AR344,(IF('ORÇ.GLOBAL P CAIXA'!I345="",L344*(INFORMAÇÕES!$Q$100/INFORMAÇÕES!$Q$102),IF('ORÇ.GLOBAL P CAIXA'!I345="C",L344,0))),0)</f>
        <v>0</v>
      </c>
      <c r="BA344" s="75" t="n">
        <f aca="false">IF(AP344&lt;&gt;AR344,(IF('ORÇ.GLOBAL P CAIXA'!I345="",L344*INFORMAÇÕES!$U$115,IF('ORÇ.GLOBAL P CAIXA'!I345="CF",L344,0))),0)</f>
        <v>0</v>
      </c>
      <c r="BB344" s="75" t="n">
        <f aca="false">IF(AP344&lt;&gt;AR344,(IF('ORÇ.GLOBAL P CAIXA'!I345="",L344*INFORMAÇÕES!$U$116,IF('ORÇ.GLOBAL P CAIXA'!I345="O",L344,0))),0)</f>
        <v>0</v>
      </c>
      <c r="BC344" s="731" t="n">
        <f aca="false">IF(E344&lt;&gt;0,L344,0)</f>
        <v>0</v>
      </c>
    </row>
    <row r="345" s="174" customFormat="true" ht="14.25" hidden="false" customHeight="false" outlineLevel="0" collapsed="false">
      <c r="A345" s="159" t="n">
        <v>335</v>
      </c>
      <c r="B345" s="160" t="n">
        <f aca="false">'ORÇ.REPROG. P CAIXA'!B347</f>
        <v>0</v>
      </c>
      <c r="C345" s="723" t="n">
        <f aca="false">'ORÇ.REPROG. P CAIXA'!C347</f>
        <v>0</v>
      </c>
      <c r="D345" s="162" t="n">
        <f aca="false">'ORÇ.REPROG. P CAIXA'!D347</f>
        <v>0</v>
      </c>
      <c r="E345" s="163" t="n">
        <f aca="false">IF('BM GLOBAL'!$P$1&lt;&gt;0,'ORÇ.REPROG. P CAIXA'!E347,'ORÇ.REPROG. P CAIXA'!H347)</f>
        <v>0</v>
      </c>
      <c r="F345" s="163" t="n">
        <f aca="false">IF('BM GLOBAL'!$P$1&lt;&gt;0,IF('ORÇ.GLOBAL P CAIXA'!K346=0,'ORÇ.GLOBAL EMPRESA'!G346,'ORÇ.GLOBAL P CAIXA'!F346),'ORÇ.REPROG. P CAIXA'!I347)</f>
        <v>0</v>
      </c>
      <c r="G345" s="163" t="n">
        <f aca="false">IF(E345&lt;&gt;0,ROUND(E345*F345,2),IF(AO345=0,(SUMIF('ORÇ.REPROG. P CAIXA'!$AC$13:$AC$1012,B345,$AO$11:$AO$1010)),AO345))</f>
        <v>0</v>
      </c>
      <c r="H345" s="163" t="n">
        <f aca="false">IF(J345&lt;&gt;0,IF(E345&lt;&gt;0,J345/F345,0),0)</f>
        <v>0</v>
      </c>
      <c r="I345" s="163" t="n">
        <f aca="false">IF(L345&lt;&gt;0,IF(E345&lt;&gt;0,L345/F345,0),0)</f>
        <v>0</v>
      </c>
      <c r="J345" s="163" t="n">
        <f aca="false">IF(E345&lt;&gt;0,ROUND(INDEX($P$11:$AM$1010,$A345,$L$1),2),IF(AX345=0,(SUMIF($AP$11:$AP$1010,B345,$AX$11:$AX$1010)),AX345))</f>
        <v>0</v>
      </c>
      <c r="K345" s="163" t="n">
        <f aca="false">IF(G345=0,0,(J345/G345)*100)</f>
        <v>0</v>
      </c>
      <c r="L345" s="163" t="n">
        <f aca="false">IF(E345&lt;&gt;0,ROUND(IF($L$1=1,SUM(P345),"0")+IF($L$1=2,SUM($P345:Q345),"0")+IF($L$1=3,SUM($P345:R345),"0")+IF($L$1=4,SUM($P345:S345),"0")+IF($L$1=5,SUM($P345:T345),"0")+IF($L$1=6,SUM($P345:U345),"0")+IF($L$1=7,SUM($P345:V345),"0")+IF($L$1=8,SUM($P345:W345),"0")+IF($L$1=9,SUM($P345:X345),"0")+IF($L$1=10,SUM($P345:Y345),"0")+IF($L$1=11,SUM($P345:Z345),"0")+IF($L$1=12,SUM($P345:AA345),"0")+IF($L$1=13,SUM($P345:AB345),"0")+IF($L$1=14,SUM($P345:AC345),"0")+IF($L$1=15,SUM($P345:AD345),"0")+IF($L$1=16,SUM($P345:AE345),"0")+IF($L$1=17,SUM($P345:AF345),"0")+IF($L$1=18,SUM($P345:AG345),"0")+IF($L$1=19,SUM($P345:AH345),"0")+IF($L$1=20,SUM($P345:AI345),"0")+IF($L$1=21,SUM($P345:AJ345),"0")+IF($L$1=22,SUM($P345:AK345),"0")+IF($L$1=23,SUM($P345:AL345),"0")+IF($L$1=24,SUM($P345:AM345),"0"),2),IF(BC345=0,(SUMIF($AP$11:$AP$1010,B345,$BC$11:$BC$1010)),BC345))</f>
        <v>0</v>
      </c>
      <c r="M345" s="163" t="n">
        <f aca="false">IF(G345=0,0,(L345/G345)*100)</f>
        <v>0</v>
      </c>
      <c r="N345" s="168" t="str">
        <f aca="false">IF(B345&gt;0,"ok","ocultar")</f>
        <v>ocultar</v>
      </c>
      <c r="O345" s="650"/>
      <c r="P345" s="724"/>
      <c r="Q345" s="725"/>
      <c r="R345" s="725"/>
      <c r="S345" s="725"/>
      <c r="T345" s="725"/>
      <c r="U345" s="725"/>
      <c r="V345" s="725"/>
      <c r="W345" s="725"/>
      <c r="X345" s="725"/>
      <c r="Y345" s="725"/>
      <c r="Z345" s="725"/>
      <c r="AA345" s="726"/>
      <c r="AB345" s="726"/>
      <c r="AC345" s="726"/>
      <c r="AD345" s="726"/>
      <c r="AE345" s="726"/>
      <c r="AF345" s="726"/>
      <c r="AG345" s="726"/>
      <c r="AH345" s="726"/>
      <c r="AI345" s="726"/>
      <c r="AJ345" s="726"/>
      <c r="AK345" s="726"/>
      <c r="AL345" s="726"/>
      <c r="AM345" s="727"/>
      <c r="AO345" s="728" t="n">
        <f aca="false">IF(E345&lt;&gt;0,G345,0)</f>
        <v>0</v>
      </c>
      <c r="AP345" s="157" t="n">
        <f aca="false">IF(B345=0,AP344,IF(ISNONTEXT(B345)=TRUE(),INT(B345),INT(LEFT(B345,FIND(".",B345)-1))))</f>
        <v>3</v>
      </c>
      <c r="AQ345" s="157" t="str">
        <f aca="false">IF(AQ346=1,1,IF(B345&lt;&gt;0,1,IF(C345&lt;&gt;0,1,IF(D345&lt;&gt;0,1,IF(E345&lt;&gt;0,1,"")))))</f>
        <v/>
      </c>
      <c r="AR345" s="157" t="str">
        <f aca="false">IF(AP345=0," ",IF(AP345&lt;&gt;AP344,AP345," "))</f>
        <v> </v>
      </c>
      <c r="AS345" s="732"/>
      <c r="AT345" s="730" t="n">
        <f aca="false">IF(AP345&lt;&gt;AR345,(IF('ORÇ.GLOBAL P CAIXA'!I346="",J345*(INFORMAÇÕES!$Q$99/INFORMAÇÕES!$Q$102),IF('ORÇ.GLOBAL P CAIXA'!I346="R",J345,0))),0)</f>
        <v>0</v>
      </c>
      <c r="AU345" s="75" t="n">
        <f aca="false">IF(AP345&lt;&gt;AR345,(IF('ORÇ.GLOBAL P CAIXA'!I346="",J345*(INFORMAÇÕES!$Q$100/INFORMAÇÕES!$Q$102),IF('ORÇ.GLOBAL P CAIXA'!I346="C",J345,0))),0)</f>
        <v>0</v>
      </c>
      <c r="AV345" s="75" t="n">
        <f aca="false">IF(AP345&lt;&gt;AR345,(IF('ORÇ.GLOBAL P CAIXA'!I346="",J345*INFORMAÇÕES!$U$115,IF('ORÇ.GLOBAL P CAIXA'!I346="CF",J345,0))),0)</f>
        <v>0</v>
      </c>
      <c r="AW345" s="75" t="n">
        <f aca="false">IF(AP345&lt;&gt;AR345,(IF('ORÇ.GLOBAL P CAIXA'!I346="",J345*INFORMAÇÕES!$U$116,IF('ORÇ.GLOBAL P CAIXA'!I346="O",J345,0))),0)</f>
        <v>0</v>
      </c>
      <c r="AX345" s="731" t="n">
        <f aca="false">IF(E345&lt;&gt;0,J345,0)</f>
        <v>0</v>
      </c>
      <c r="AY345" s="730" t="n">
        <f aca="false">IF(AP345&lt;&gt;AR345,(IF('ORÇ.GLOBAL P CAIXA'!I346="",L345*(INFORMAÇÕES!$Q$99/INFORMAÇÕES!$Q$102),IF('ORÇ.GLOBAL P CAIXA'!I346="R",L345,0))),0)</f>
        <v>0</v>
      </c>
      <c r="AZ345" s="75" t="n">
        <f aca="false">IF(AP345&lt;&gt;AR345,(IF('ORÇ.GLOBAL P CAIXA'!I346="",L345*(INFORMAÇÕES!$Q$100/INFORMAÇÕES!$Q$102),IF('ORÇ.GLOBAL P CAIXA'!I346="C",L345,0))),0)</f>
        <v>0</v>
      </c>
      <c r="BA345" s="75" t="n">
        <f aca="false">IF(AP345&lt;&gt;AR345,(IF('ORÇ.GLOBAL P CAIXA'!I346="",L345*INFORMAÇÕES!$U$115,IF('ORÇ.GLOBAL P CAIXA'!I346="CF",L345,0))),0)</f>
        <v>0</v>
      </c>
      <c r="BB345" s="75" t="n">
        <f aca="false">IF(AP345&lt;&gt;AR345,(IF('ORÇ.GLOBAL P CAIXA'!I346="",L345*INFORMAÇÕES!$U$116,IF('ORÇ.GLOBAL P CAIXA'!I346="O",L345,0))),0)</f>
        <v>0</v>
      </c>
      <c r="BC345" s="731" t="n">
        <f aca="false">IF(E345&lt;&gt;0,L345,0)</f>
        <v>0</v>
      </c>
    </row>
    <row r="346" s="174" customFormat="true" ht="14.25" hidden="false" customHeight="false" outlineLevel="0" collapsed="false">
      <c r="A346" s="159" t="n">
        <v>336</v>
      </c>
      <c r="B346" s="160" t="n">
        <f aca="false">'ORÇ.REPROG. P CAIXA'!B348</f>
        <v>0</v>
      </c>
      <c r="C346" s="723" t="n">
        <f aca="false">'ORÇ.REPROG. P CAIXA'!C348</f>
        <v>0</v>
      </c>
      <c r="D346" s="162" t="n">
        <f aca="false">'ORÇ.REPROG. P CAIXA'!D348</f>
        <v>0</v>
      </c>
      <c r="E346" s="163" t="n">
        <f aca="false">IF('BM GLOBAL'!$P$1&lt;&gt;0,'ORÇ.REPROG. P CAIXA'!E348,'ORÇ.REPROG. P CAIXA'!H348)</f>
        <v>0</v>
      </c>
      <c r="F346" s="163" t="n">
        <f aca="false">IF('BM GLOBAL'!$P$1&lt;&gt;0,IF('ORÇ.GLOBAL P CAIXA'!K347=0,'ORÇ.GLOBAL EMPRESA'!G347,'ORÇ.GLOBAL P CAIXA'!F347),'ORÇ.REPROG. P CAIXA'!I348)</f>
        <v>0</v>
      </c>
      <c r="G346" s="163" t="n">
        <f aca="false">IF(E346&lt;&gt;0,ROUND(E346*F346,2),IF(AO346=0,(SUMIF('ORÇ.REPROG. P CAIXA'!$AC$13:$AC$1012,B346,$AO$11:$AO$1010)),AO346))</f>
        <v>0</v>
      </c>
      <c r="H346" s="163" t="n">
        <f aca="false">IF(J346&lt;&gt;0,IF(E346&lt;&gt;0,J346/F346,0),0)</f>
        <v>0</v>
      </c>
      <c r="I346" s="163" t="n">
        <f aca="false">IF(L346&lt;&gt;0,IF(E346&lt;&gt;0,L346/F346,0),0)</f>
        <v>0</v>
      </c>
      <c r="J346" s="163" t="n">
        <f aca="false">IF(E346&lt;&gt;0,ROUND(INDEX($P$11:$AM$1010,$A346,$L$1),2),IF(AX346=0,(SUMIF($AP$11:$AP$1010,B346,$AX$11:$AX$1010)),AX346))</f>
        <v>0</v>
      </c>
      <c r="K346" s="163" t="n">
        <f aca="false">IF(G346=0,0,(J346/G346)*100)</f>
        <v>0</v>
      </c>
      <c r="L346" s="163" t="n">
        <f aca="false">IF(E346&lt;&gt;0,ROUND(IF($L$1=1,SUM(P346),"0")+IF($L$1=2,SUM($P346:Q346),"0")+IF($L$1=3,SUM($P346:R346),"0")+IF($L$1=4,SUM($P346:S346),"0")+IF($L$1=5,SUM($P346:T346),"0")+IF($L$1=6,SUM($P346:U346),"0")+IF($L$1=7,SUM($P346:V346),"0")+IF($L$1=8,SUM($P346:W346),"0")+IF($L$1=9,SUM($P346:X346),"0")+IF($L$1=10,SUM($P346:Y346),"0")+IF($L$1=11,SUM($P346:Z346),"0")+IF($L$1=12,SUM($P346:AA346),"0")+IF($L$1=13,SUM($P346:AB346),"0")+IF($L$1=14,SUM($P346:AC346),"0")+IF($L$1=15,SUM($P346:AD346),"0")+IF($L$1=16,SUM($P346:AE346),"0")+IF($L$1=17,SUM($P346:AF346),"0")+IF($L$1=18,SUM($P346:AG346),"0")+IF($L$1=19,SUM($P346:AH346),"0")+IF($L$1=20,SUM($P346:AI346),"0")+IF($L$1=21,SUM($P346:AJ346),"0")+IF($L$1=22,SUM($P346:AK346),"0")+IF($L$1=23,SUM($P346:AL346),"0")+IF($L$1=24,SUM($P346:AM346),"0"),2),IF(BC346=0,(SUMIF($AP$11:$AP$1010,B346,$BC$11:$BC$1010)),BC346))</f>
        <v>0</v>
      </c>
      <c r="M346" s="163" t="n">
        <f aca="false">IF(G346=0,0,(L346/G346)*100)</f>
        <v>0</v>
      </c>
      <c r="N346" s="168" t="str">
        <f aca="false">IF(B346&gt;0,"ok","ocultar")</f>
        <v>ocultar</v>
      </c>
      <c r="O346" s="650"/>
      <c r="P346" s="724"/>
      <c r="Q346" s="725"/>
      <c r="R346" s="725"/>
      <c r="S346" s="725"/>
      <c r="T346" s="725"/>
      <c r="U346" s="725"/>
      <c r="V346" s="725"/>
      <c r="W346" s="725"/>
      <c r="X346" s="725"/>
      <c r="Y346" s="725"/>
      <c r="Z346" s="725"/>
      <c r="AA346" s="726"/>
      <c r="AB346" s="726"/>
      <c r="AC346" s="726"/>
      <c r="AD346" s="726"/>
      <c r="AE346" s="726"/>
      <c r="AF346" s="726"/>
      <c r="AG346" s="726"/>
      <c r="AH346" s="726"/>
      <c r="AI346" s="726"/>
      <c r="AJ346" s="726"/>
      <c r="AK346" s="726"/>
      <c r="AL346" s="726"/>
      <c r="AM346" s="727"/>
      <c r="AO346" s="728" t="n">
        <f aca="false">IF(E346&lt;&gt;0,G346,0)</f>
        <v>0</v>
      </c>
      <c r="AP346" s="157" t="n">
        <f aca="false">IF(B346=0,AP345,IF(ISNONTEXT(B346)=TRUE(),INT(B346),INT(LEFT(B346,FIND(".",B346)-1))))</f>
        <v>3</v>
      </c>
      <c r="AQ346" s="157" t="str">
        <f aca="false">IF(AQ347=1,1,IF(B346&lt;&gt;0,1,IF(C346&lt;&gt;0,1,IF(D346&lt;&gt;0,1,IF(E346&lt;&gt;0,1,"")))))</f>
        <v/>
      </c>
      <c r="AR346" s="157" t="str">
        <f aca="false">IF(AP346=0," ",IF(AP346&lt;&gt;AP345,AP346," "))</f>
        <v> </v>
      </c>
      <c r="AS346" s="732"/>
      <c r="AT346" s="730" t="n">
        <f aca="false">IF(AP346&lt;&gt;AR346,(IF('ORÇ.GLOBAL P CAIXA'!I347="",J346*(INFORMAÇÕES!$Q$99/INFORMAÇÕES!$Q$102),IF('ORÇ.GLOBAL P CAIXA'!I347="R",J346,0))),0)</f>
        <v>0</v>
      </c>
      <c r="AU346" s="75" t="n">
        <f aca="false">IF(AP346&lt;&gt;AR346,(IF('ORÇ.GLOBAL P CAIXA'!I347="",J346*(INFORMAÇÕES!$Q$100/INFORMAÇÕES!$Q$102),IF('ORÇ.GLOBAL P CAIXA'!I347="C",J346,0))),0)</f>
        <v>0</v>
      </c>
      <c r="AV346" s="75" t="n">
        <f aca="false">IF(AP346&lt;&gt;AR346,(IF('ORÇ.GLOBAL P CAIXA'!I347="",J346*INFORMAÇÕES!$U$115,IF('ORÇ.GLOBAL P CAIXA'!I347="CF",J346,0))),0)</f>
        <v>0</v>
      </c>
      <c r="AW346" s="75" t="n">
        <f aca="false">IF(AP346&lt;&gt;AR346,(IF('ORÇ.GLOBAL P CAIXA'!I347="",J346*INFORMAÇÕES!$U$116,IF('ORÇ.GLOBAL P CAIXA'!I347="O",J346,0))),0)</f>
        <v>0</v>
      </c>
      <c r="AX346" s="731" t="n">
        <f aca="false">IF(E346&lt;&gt;0,J346,0)</f>
        <v>0</v>
      </c>
      <c r="AY346" s="730" t="n">
        <f aca="false">IF(AP346&lt;&gt;AR346,(IF('ORÇ.GLOBAL P CAIXA'!I347="",L346*(INFORMAÇÕES!$Q$99/INFORMAÇÕES!$Q$102),IF('ORÇ.GLOBAL P CAIXA'!I347="R",L346,0))),0)</f>
        <v>0</v>
      </c>
      <c r="AZ346" s="75" t="n">
        <f aca="false">IF(AP346&lt;&gt;AR346,(IF('ORÇ.GLOBAL P CAIXA'!I347="",L346*(INFORMAÇÕES!$Q$100/INFORMAÇÕES!$Q$102),IF('ORÇ.GLOBAL P CAIXA'!I347="C",L346,0))),0)</f>
        <v>0</v>
      </c>
      <c r="BA346" s="75" t="n">
        <f aca="false">IF(AP346&lt;&gt;AR346,(IF('ORÇ.GLOBAL P CAIXA'!I347="",L346*INFORMAÇÕES!$U$115,IF('ORÇ.GLOBAL P CAIXA'!I347="CF",L346,0))),0)</f>
        <v>0</v>
      </c>
      <c r="BB346" s="75" t="n">
        <f aca="false">IF(AP346&lt;&gt;AR346,(IF('ORÇ.GLOBAL P CAIXA'!I347="",L346*INFORMAÇÕES!$U$116,IF('ORÇ.GLOBAL P CAIXA'!I347="O",L346,0))),0)</f>
        <v>0</v>
      </c>
      <c r="BC346" s="731" t="n">
        <f aca="false">IF(E346&lt;&gt;0,L346,0)</f>
        <v>0</v>
      </c>
    </row>
    <row r="347" s="174" customFormat="true" ht="14.25" hidden="false" customHeight="false" outlineLevel="0" collapsed="false">
      <c r="A347" s="159" t="n">
        <v>337</v>
      </c>
      <c r="B347" s="160" t="n">
        <f aca="false">'ORÇ.REPROG. P CAIXA'!B349</f>
        <v>0</v>
      </c>
      <c r="C347" s="723" t="n">
        <f aca="false">'ORÇ.REPROG. P CAIXA'!C349</f>
        <v>0</v>
      </c>
      <c r="D347" s="162" t="n">
        <f aca="false">'ORÇ.REPROG. P CAIXA'!D349</f>
        <v>0</v>
      </c>
      <c r="E347" s="163" t="n">
        <f aca="false">IF('BM GLOBAL'!$P$1&lt;&gt;0,'ORÇ.REPROG. P CAIXA'!E349,'ORÇ.REPROG. P CAIXA'!H349)</f>
        <v>0</v>
      </c>
      <c r="F347" s="163" t="n">
        <f aca="false">IF('BM GLOBAL'!$P$1&lt;&gt;0,IF('ORÇ.GLOBAL P CAIXA'!K348=0,'ORÇ.GLOBAL EMPRESA'!G348,'ORÇ.GLOBAL P CAIXA'!F348),'ORÇ.REPROG. P CAIXA'!I349)</f>
        <v>0</v>
      </c>
      <c r="G347" s="163" t="n">
        <f aca="false">IF(E347&lt;&gt;0,ROUND(E347*F347,2),IF(AO347=0,(SUMIF('ORÇ.REPROG. P CAIXA'!$AC$13:$AC$1012,B347,$AO$11:$AO$1010)),AO347))</f>
        <v>0</v>
      </c>
      <c r="H347" s="163" t="n">
        <f aca="false">IF(J347&lt;&gt;0,IF(E347&lt;&gt;0,J347/F347,0),0)</f>
        <v>0</v>
      </c>
      <c r="I347" s="163" t="n">
        <f aca="false">IF(L347&lt;&gt;0,IF(E347&lt;&gt;0,L347/F347,0),0)</f>
        <v>0</v>
      </c>
      <c r="J347" s="163" t="n">
        <f aca="false">IF(E347&lt;&gt;0,ROUND(INDEX($P$11:$AM$1010,$A347,$L$1),2),IF(AX347=0,(SUMIF($AP$11:$AP$1010,B347,$AX$11:$AX$1010)),AX347))</f>
        <v>0</v>
      </c>
      <c r="K347" s="163" t="n">
        <f aca="false">IF(G347=0,0,(J347/G347)*100)</f>
        <v>0</v>
      </c>
      <c r="L347" s="163" t="n">
        <f aca="false">IF(E347&lt;&gt;0,ROUND(IF($L$1=1,SUM(P347),"0")+IF($L$1=2,SUM($P347:Q347),"0")+IF($L$1=3,SUM($P347:R347),"0")+IF($L$1=4,SUM($P347:S347),"0")+IF($L$1=5,SUM($P347:T347),"0")+IF($L$1=6,SUM($P347:U347),"0")+IF($L$1=7,SUM($P347:V347),"0")+IF($L$1=8,SUM($P347:W347),"0")+IF($L$1=9,SUM($P347:X347),"0")+IF($L$1=10,SUM($P347:Y347),"0")+IF($L$1=11,SUM($P347:Z347),"0")+IF($L$1=12,SUM($P347:AA347),"0")+IF($L$1=13,SUM($P347:AB347),"0")+IF($L$1=14,SUM($P347:AC347),"0")+IF($L$1=15,SUM($P347:AD347),"0")+IF($L$1=16,SUM($P347:AE347),"0")+IF($L$1=17,SUM($P347:AF347),"0")+IF($L$1=18,SUM($P347:AG347),"0")+IF($L$1=19,SUM($P347:AH347),"0")+IF($L$1=20,SUM($P347:AI347),"0")+IF($L$1=21,SUM($P347:AJ347),"0")+IF($L$1=22,SUM($P347:AK347),"0")+IF($L$1=23,SUM($P347:AL347),"0")+IF($L$1=24,SUM($P347:AM347),"0"),2),IF(BC347=0,(SUMIF($AP$11:$AP$1010,B347,$BC$11:$BC$1010)),BC347))</f>
        <v>0</v>
      </c>
      <c r="M347" s="163" t="n">
        <f aca="false">IF(G347=0,0,(L347/G347)*100)</f>
        <v>0</v>
      </c>
      <c r="N347" s="168" t="str">
        <f aca="false">IF(B347&gt;0,"ok","ocultar")</f>
        <v>ocultar</v>
      </c>
      <c r="O347" s="650"/>
      <c r="P347" s="724"/>
      <c r="Q347" s="725"/>
      <c r="R347" s="725"/>
      <c r="S347" s="725"/>
      <c r="T347" s="725"/>
      <c r="U347" s="725"/>
      <c r="V347" s="725"/>
      <c r="W347" s="725"/>
      <c r="X347" s="725"/>
      <c r="Y347" s="725"/>
      <c r="Z347" s="725"/>
      <c r="AA347" s="726"/>
      <c r="AB347" s="726"/>
      <c r="AC347" s="726"/>
      <c r="AD347" s="726"/>
      <c r="AE347" s="726"/>
      <c r="AF347" s="726"/>
      <c r="AG347" s="726"/>
      <c r="AH347" s="726"/>
      <c r="AI347" s="726"/>
      <c r="AJ347" s="726"/>
      <c r="AK347" s="726"/>
      <c r="AL347" s="726"/>
      <c r="AM347" s="727"/>
      <c r="AO347" s="728" t="n">
        <f aca="false">IF(E347&lt;&gt;0,G347,0)</f>
        <v>0</v>
      </c>
      <c r="AP347" s="157" t="n">
        <f aca="false">IF(B347=0,AP346,IF(ISNONTEXT(B347)=TRUE(),INT(B347),INT(LEFT(B347,FIND(".",B347)-1))))</f>
        <v>3</v>
      </c>
      <c r="AQ347" s="157" t="str">
        <f aca="false">IF(AQ348=1,1,IF(B347&lt;&gt;0,1,IF(C347&lt;&gt;0,1,IF(D347&lt;&gt;0,1,IF(E347&lt;&gt;0,1,"")))))</f>
        <v/>
      </c>
      <c r="AR347" s="157" t="str">
        <f aca="false">IF(AP347=0," ",IF(AP347&lt;&gt;AP346,AP347," "))</f>
        <v> </v>
      </c>
      <c r="AS347" s="732"/>
      <c r="AT347" s="730" t="n">
        <f aca="false">IF(AP347&lt;&gt;AR347,(IF('ORÇ.GLOBAL P CAIXA'!I348="",J347*(INFORMAÇÕES!$Q$99/INFORMAÇÕES!$Q$102),IF('ORÇ.GLOBAL P CAIXA'!I348="R",J347,0))),0)</f>
        <v>0</v>
      </c>
      <c r="AU347" s="75" t="n">
        <f aca="false">IF(AP347&lt;&gt;AR347,(IF('ORÇ.GLOBAL P CAIXA'!I348="",J347*(INFORMAÇÕES!$Q$100/INFORMAÇÕES!$Q$102),IF('ORÇ.GLOBAL P CAIXA'!I348="C",J347,0))),0)</f>
        <v>0</v>
      </c>
      <c r="AV347" s="75" t="n">
        <f aca="false">IF(AP347&lt;&gt;AR347,(IF('ORÇ.GLOBAL P CAIXA'!I348="",J347*INFORMAÇÕES!$U$115,IF('ORÇ.GLOBAL P CAIXA'!I348="CF",J347,0))),0)</f>
        <v>0</v>
      </c>
      <c r="AW347" s="75" t="n">
        <f aca="false">IF(AP347&lt;&gt;AR347,(IF('ORÇ.GLOBAL P CAIXA'!I348="",J347*INFORMAÇÕES!$U$116,IF('ORÇ.GLOBAL P CAIXA'!I348="O",J347,0))),0)</f>
        <v>0</v>
      </c>
      <c r="AX347" s="731" t="n">
        <f aca="false">IF(E347&lt;&gt;0,J347,0)</f>
        <v>0</v>
      </c>
      <c r="AY347" s="730" t="n">
        <f aca="false">IF(AP347&lt;&gt;AR347,(IF('ORÇ.GLOBAL P CAIXA'!I348="",L347*(INFORMAÇÕES!$Q$99/INFORMAÇÕES!$Q$102),IF('ORÇ.GLOBAL P CAIXA'!I348="R",L347,0))),0)</f>
        <v>0</v>
      </c>
      <c r="AZ347" s="75" t="n">
        <f aca="false">IF(AP347&lt;&gt;AR347,(IF('ORÇ.GLOBAL P CAIXA'!I348="",L347*(INFORMAÇÕES!$Q$100/INFORMAÇÕES!$Q$102),IF('ORÇ.GLOBAL P CAIXA'!I348="C",L347,0))),0)</f>
        <v>0</v>
      </c>
      <c r="BA347" s="75" t="n">
        <f aca="false">IF(AP347&lt;&gt;AR347,(IF('ORÇ.GLOBAL P CAIXA'!I348="",L347*INFORMAÇÕES!$U$115,IF('ORÇ.GLOBAL P CAIXA'!I348="CF",L347,0))),0)</f>
        <v>0</v>
      </c>
      <c r="BB347" s="75" t="n">
        <f aca="false">IF(AP347&lt;&gt;AR347,(IF('ORÇ.GLOBAL P CAIXA'!I348="",L347*INFORMAÇÕES!$U$116,IF('ORÇ.GLOBAL P CAIXA'!I348="O",L347,0))),0)</f>
        <v>0</v>
      </c>
      <c r="BC347" s="731" t="n">
        <f aca="false">IF(E347&lt;&gt;0,L347,0)</f>
        <v>0</v>
      </c>
    </row>
    <row r="348" s="174" customFormat="true" ht="14.25" hidden="false" customHeight="false" outlineLevel="0" collapsed="false">
      <c r="A348" s="159" t="n">
        <v>338</v>
      </c>
      <c r="B348" s="160" t="n">
        <f aca="false">'ORÇ.REPROG. P CAIXA'!B350</f>
        <v>0</v>
      </c>
      <c r="C348" s="723" t="n">
        <f aca="false">'ORÇ.REPROG. P CAIXA'!C350</f>
        <v>0</v>
      </c>
      <c r="D348" s="162" t="n">
        <f aca="false">'ORÇ.REPROG. P CAIXA'!D350</f>
        <v>0</v>
      </c>
      <c r="E348" s="163" t="n">
        <f aca="false">IF('BM GLOBAL'!$P$1&lt;&gt;0,'ORÇ.REPROG. P CAIXA'!E350,'ORÇ.REPROG. P CAIXA'!H350)</f>
        <v>0</v>
      </c>
      <c r="F348" s="163" t="n">
        <f aca="false">IF('BM GLOBAL'!$P$1&lt;&gt;0,IF('ORÇ.GLOBAL P CAIXA'!K349=0,'ORÇ.GLOBAL EMPRESA'!G349,'ORÇ.GLOBAL P CAIXA'!F349),'ORÇ.REPROG. P CAIXA'!I350)</f>
        <v>0</v>
      </c>
      <c r="G348" s="163" t="n">
        <f aca="false">IF(E348&lt;&gt;0,ROUND(E348*F348,2),IF(AO348=0,(SUMIF('ORÇ.REPROG. P CAIXA'!$AC$13:$AC$1012,B348,$AO$11:$AO$1010)),AO348))</f>
        <v>0</v>
      </c>
      <c r="H348" s="163" t="n">
        <f aca="false">IF(J348&lt;&gt;0,IF(E348&lt;&gt;0,J348/F348,0),0)</f>
        <v>0</v>
      </c>
      <c r="I348" s="163" t="n">
        <f aca="false">IF(L348&lt;&gt;0,IF(E348&lt;&gt;0,L348/F348,0),0)</f>
        <v>0</v>
      </c>
      <c r="J348" s="163" t="n">
        <f aca="false">IF(E348&lt;&gt;0,ROUND(INDEX($P$11:$AM$1010,$A348,$L$1),2),IF(AX348=0,(SUMIF($AP$11:$AP$1010,B348,$AX$11:$AX$1010)),AX348))</f>
        <v>0</v>
      </c>
      <c r="K348" s="163" t="n">
        <f aca="false">IF(G348=0,0,(J348/G348)*100)</f>
        <v>0</v>
      </c>
      <c r="L348" s="163" t="n">
        <f aca="false">IF(E348&lt;&gt;0,ROUND(IF($L$1=1,SUM(P348),"0")+IF($L$1=2,SUM($P348:Q348),"0")+IF($L$1=3,SUM($P348:R348),"0")+IF($L$1=4,SUM($P348:S348),"0")+IF($L$1=5,SUM($P348:T348),"0")+IF($L$1=6,SUM($P348:U348),"0")+IF($L$1=7,SUM($P348:V348),"0")+IF($L$1=8,SUM($P348:W348),"0")+IF($L$1=9,SUM($P348:X348),"0")+IF($L$1=10,SUM($P348:Y348),"0")+IF($L$1=11,SUM($P348:Z348),"0")+IF($L$1=12,SUM($P348:AA348),"0")+IF($L$1=13,SUM($P348:AB348),"0")+IF($L$1=14,SUM($P348:AC348),"0")+IF($L$1=15,SUM($P348:AD348),"0")+IF($L$1=16,SUM($P348:AE348),"0")+IF($L$1=17,SUM($P348:AF348),"0")+IF($L$1=18,SUM($P348:AG348),"0")+IF($L$1=19,SUM($P348:AH348),"0")+IF($L$1=20,SUM($P348:AI348),"0")+IF($L$1=21,SUM($P348:AJ348),"0")+IF($L$1=22,SUM($P348:AK348),"0")+IF($L$1=23,SUM($P348:AL348),"0")+IF($L$1=24,SUM($P348:AM348),"0"),2),IF(BC348=0,(SUMIF($AP$11:$AP$1010,B348,$BC$11:$BC$1010)),BC348))</f>
        <v>0</v>
      </c>
      <c r="M348" s="163" t="n">
        <f aca="false">IF(G348=0,0,(L348/G348)*100)</f>
        <v>0</v>
      </c>
      <c r="N348" s="168" t="str">
        <f aca="false">IF(B348&gt;0,"ok","ocultar")</f>
        <v>ocultar</v>
      </c>
      <c r="O348" s="650"/>
      <c r="P348" s="724"/>
      <c r="Q348" s="725"/>
      <c r="R348" s="725"/>
      <c r="S348" s="725"/>
      <c r="T348" s="725"/>
      <c r="U348" s="725"/>
      <c r="V348" s="725"/>
      <c r="W348" s="725"/>
      <c r="X348" s="725"/>
      <c r="Y348" s="725"/>
      <c r="Z348" s="725"/>
      <c r="AA348" s="726"/>
      <c r="AB348" s="726"/>
      <c r="AC348" s="726"/>
      <c r="AD348" s="726"/>
      <c r="AE348" s="726"/>
      <c r="AF348" s="726"/>
      <c r="AG348" s="726"/>
      <c r="AH348" s="726"/>
      <c r="AI348" s="726"/>
      <c r="AJ348" s="726"/>
      <c r="AK348" s="726"/>
      <c r="AL348" s="726"/>
      <c r="AM348" s="727"/>
      <c r="AO348" s="728" t="n">
        <f aca="false">IF(E348&lt;&gt;0,G348,0)</f>
        <v>0</v>
      </c>
      <c r="AP348" s="157" t="n">
        <f aca="false">IF(B348=0,AP347,IF(ISNONTEXT(B348)=TRUE(),INT(B348),INT(LEFT(B348,FIND(".",B348)-1))))</f>
        <v>3</v>
      </c>
      <c r="AQ348" s="157" t="str">
        <f aca="false">IF(AQ349=1,1,IF(B348&lt;&gt;0,1,IF(C348&lt;&gt;0,1,IF(D348&lt;&gt;0,1,IF(E348&lt;&gt;0,1,"")))))</f>
        <v/>
      </c>
      <c r="AR348" s="157" t="str">
        <f aca="false">IF(AP348=0," ",IF(AP348&lt;&gt;AP347,AP348," "))</f>
        <v> </v>
      </c>
      <c r="AS348" s="732"/>
      <c r="AT348" s="730" t="n">
        <f aca="false">IF(AP348&lt;&gt;AR348,(IF('ORÇ.GLOBAL P CAIXA'!I349="",J348*(INFORMAÇÕES!$Q$99/INFORMAÇÕES!$Q$102),IF('ORÇ.GLOBAL P CAIXA'!I349="R",J348,0))),0)</f>
        <v>0</v>
      </c>
      <c r="AU348" s="75" t="n">
        <f aca="false">IF(AP348&lt;&gt;AR348,(IF('ORÇ.GLOBAL P CAIXA'!I349="",J348*(INFORMAÇÕES!$Q$100/INFORMAÇÕES!$Q$102),IF('ORÇ.GLOBAL P CAIXA'!I349="C",J348,0))),0)</f>
        <v>0</v>
      </c>
      <c r="AV348" s="75" t="n">
        <f aca="false">IF(AP348&lt;&gt;AR348,(IF('ORÇ.GLOBAL P CAIXA'!I349="",J348*INFORMAÇÕES!$U$115,IF('ORÇ.GLOBAL P CAIXA'!I349="CF",J348,0))),0)</f>
        <v>0</v>
      </c>
      <c r="AW348" s="75" t="n">
        <f aca="false">IF(AP348&lt;&gt;AR348,(IF('ORÇ.GLOBAL P CAIXA'!I349="",J348*INFORMAÇÕES!$U$116,IF('ORÇ.GLOBAL P CAIXA'!I349="O",J348,0))),0)</f>
        <v>0</v>
      </c>
      <c r="AX348" s="731" t="n">
        <f aca="false">IF(E348&lt;&gt;0,J348,0)</f>
        <v>0</v>
      </c>
      <c r="AY348" s="730" t="n">
        <f aca="false">IF(AP348&lt;&gt;AR348,(IF('ORÇ.GLOBAL P CAIXA'!I349="",L348*(INFORMAÇÕES!$Q$99/INFORMAÇÕES!$Q$102),IF('ORÇ.GLOBAL P CAIXA'!I349="R",L348,0))),0)</f>
        <v>0</v>
      </c>
      <c r="AZ348" s="75" t="n">
        <f aca="false">IF(AP348&lt;&gt;AR348,(IF('ORÇ.GLOBAL P CAIXA'!I349="",L348*(INFORMAÇÕES!$Q$100/INFORMAÇÕES!$Q$102),IF('ORÇ.GLOBAL P CAIXA'!I349="C",L348,0))),0)</f>
        <v>0</v>
      </c>
      <c r="BA348" s="75" t="n">
        <f aca="false">IF(AP348&lt;&gt;AR348,(IF('ORÇ.GLOBAL P CAIXA'!I349="",L348*INFORMAÇÕES!$U$115,IF('ORÇ.GLOBAL P CAIXA'!I349="CF",L348,0))),0)</f>
        <v>0</v>
      </c>
      <c r="BB348" s="75" t="n">
        <f aca="false">IF(AP348&lt;&gt;AR348,(IF('ORÇ.GLOBAL P CAIXA'!I349="",L348*INFORMAÇÕES!$U$116,IF('ORÇ.GLOBAL P CAIXA'!I349="O",L348,0))),0)</f>
        <v>0</v>
      </c>
      <c r="BC348" s="731" t="n">
        <f aca="false">IF(E348&lt;&gt;0,L348,0)</f>
        <v>0</v>
      </c>
    </row>
    <row r="349" s="174" customFormat="true" ht="14.25" hidden="false" customHeight="false" outlineLevel="0" collapsed="false">
      <c r="A349" s="159" t="n">
        <v>339</v>
      </c>
      <c r="B349" s="160" t="n">
        <f aca="false">'ORÇ.REPROG. P CAIXA'!B351</f>
        <v>0</v>
      </c>
      <c r="C349" s="723" t="n">
        <f aca="false">'ORÇ.REPROG. P CAIXA'!C351</f>
        <v>0</v>
      </c>
      <c r="D349" s="162" t="n">
        <f aca="false">'ORÇ.REPROG. P CAIXA'!D351</f>
        <v>0</v>
      </c>
      <c r="E349" s="163" t="n">
        <f aca="false">IF('BM GLOBAL'!$P$1&lt;&gt;0,'ORÇ.REPROG. P CAIXA'!E351,'ORÇ.REPROG. P CAIXA'!H351)</f>
        <v>0</v>
      </c>
      <c r="F349" s="163" t="n">
        <f aca="false">IF('BM GLOBAL'!$P$1&lt;&gt;0,IF('ORÇ.GLOBAL P CAIXA'!K350=0,'ORÇ.GLOBAL EMPRESA'!G350,'ORÇ.GLOBAL P CAIXA'!F350),'ORÇ.REPROG. P CAIXA'!I351)</f>
        <v>0</v>
      </c>
      <c r="G349" s="163" t="n">
        <f aca="false">IF(E349&lt;&gt;0,ROUND(E349*F349,2),IF(AO349=0,(SUMIF('ORÇ.REPROG. P CAIXA'!$AC$13:$AC$1012,B349,$AO$11:$AO$1010)),AO349))</f>
        <v>0</v>
      </c>
      <c r="H349" s="163" t="n">
        <f aca="false">IF(J349&lt;&gt;0,IF(E349&lt;&gt;0,J349/F349,0),0)</f>
        <v>0</v>
      </c>
      <c r="I349" s="163" t="n">
        <f aca="false">IF(L349&lt;&gt;0,IF(E349&lt;&gt;0,L349/F349,0),0)</f>
        <v>0</v>
      </c>
      <c r="J349" s="163" t="n">
        <f aca="false">IF(E349&lt;&gt;0,ROUND(INDEX($P$11:$AM$1010,$A349,$L$1),2),IF(AX349=0,(SUMIF($AP$11:$AP$1010,B349,$AX$11:$AX$1010)),AX349))</f>
        <v>0</v>
      </c>
      <c r="K349" s="163" t="n">
        <f aca="false">IF(G349=0,0,(J349/G349)*100)</f>
        <v>0</v>
      </c>
      <c r="L349" s="163" t="n">
        <f aca="false">IF(E349&lt;&gt;0,ROUND(IF($L$1=1,SUM(P349),"0")+IF($L$1=2,SUM($P349:Q349),"0")+IF($L$1=3,SUM($P349:R349),"0")+IF($L$1=4,SUM($P349:S349),"0")+IF($L$1=5,SUM($P349:T349),"0")+IF($L$1=6,SUM($P349:U349),"0")+IF($L$1=7,SUM($P349:V349),"0")+IF($L$1=8,SUM($P349:W349),"0")+IF($L$1=9,SUM($P349:X349),"0")+IF($L$1=10,SUM($P349:Y349),"0")+IF($L$1=11,SUM($P349:Z349),"0")+IF($L$1=12,SUM($P349:AA349),"0")+IF($L$1=13,SUM($P349:AB349),"0")+IF($L$1=14,SUM($P349:AC349),"0")+IF($L$1=15,SUM($P349:AD349),"0")+IF($L$1=16,SUM($P349:AE349),"0")+IF($L$1=17,SUM($P349:AF349),"0")+IF($L$1=18,SUM($P349:AG349),"0")+IF($L$1=19,SUM($P349:AH349),"0")+IF($L$1=20,SUM($P349:AI349),"0")+IF($L$1=21,SUM($P349:AJ349),"0")+IF($L$1=22,SUM($P349:AK349),"0")+IF($L$1=23,SUM($P349:AL349),"0")+IF($L$1=24,SUM($P349:AM349),"0"),2),IF(BC349=0,(SUMIF($AP$11:$AP$1010,B349,$BC$11:$BC$1010)),BC349))</f>
        <v>0</v>
      </c>
      <c r="M349" s="163" t="n">
        <f aca="false">IF(G349=0,0,(L349/G349)*100)</f>
        <v>0</v>
      </c>
      <c r="N349" s="168" t="str">
        <f aca="false">IF(B349&gt;0,"ok","ocultar")</f>
        <v>ocultar</v>
      </c>
      <c r="O349" s="650"/>
      <c r="P349" s="724"/>
      <c r="Q349" s="725"/>
      <c r="R349" s="725"/>
      <c r="S349" s="725"/>
      <c r="T349" s="725"/>
      <c r="U349" s="725"/>
      <c r="V349" s="725"/>
      <c r="W349" s="725"/>
      <c r="X349" s="725"/>
      <c r="Y349" s="725"/>
      <c r="Z349" s="725"/>
      <c r="AA349" s="726"/>
      <c r="AB349" s="726"/>
      <c r="AC349" s="726"/>
      <c r="AD349" s="726"/>
      <c r="AE349" s="726"/>
      <c r="AF349" s="726"/>
      <c r="AG349" s="726"/>
      <c r="AH349" s="726"/>
      <c r="AI349" s="726"/>
      <c r="AJ349" s="726"/>
      <c r="AK349" s="726"/>
      <c r="AL349" s="726"/>
      <c r="AM349" s="727"/>
      <c r="AO349" s="728" t="n">
        <f aca="false">IF(E349&lt;&gt;0,G349,0)</f>
        <v>0</v>
      </c>
      <c r="AP349" s="157" t="n">
        <f aca="false">IF(B349=0,AP348,IF(ISNONTEXT(B349)=TRUE(),INT(B349),INT(LEFT(B349,FIND(".",B349)-1))))</f>
        <v>3</v>
      </c>
      <c r="AQ349" s="157" t="str">
        <f aca="false">IF(AQ350=1,1,IF(B349&lt;&gt;0,1,IF(C349&lt;&gt;0,1,IF(D349&lt;&gt;0,1,IF(E349&lt;&gt;0,1,"")))))</f>
        <v/>
      </c>
      <c r="AR349" s="157" t="str">
        <f aca="false">IF(AP349=0," ",IF(AP349&lt;&gt;AP348,AP349," "))</f>
        <v> </v>
      </c>
      <c r="AS349" s="732"/>
      <c r="AT349" s="730" t="n">
        <f aca="false">IF(AP349&lt;&gt;AR349,(IF('ORÇ.GLOBAL P CAIXA'!I350="",J349*(INFORMAÇÕES!$Q$99/INFORMAÇÕES!$Q$102),IF('ORÇ.GLOBAL P CAIXA'!I350="R",J349,0))),0)</f>
        <v>0</v>
      </c>
      <c r="AU349" s="75" t="n">
        <f aca="false">IF(AP349&lt;&gt;AR349,(IF('ORÇ.GLOBAL P CAIXA'!I350="",J349*(INFORMAÇÕES!$Q$100/INFORMAÇÕES!$Q$102),IF('ORÇ.GLOBAL P CAIXA'!I350="C",J349,0))),0)</f>
        <v>0</v>
      </c>
      <c r="AV349" s="75" t="n">
        <f aca="false">IF(AP349&lt;&gt;AR349,(IF('ORÇ.GLOBAL P CAIXA'!I350="",J349*INFORMAÇÕES!$U$115,IF('ORÇ.GLOBAL P CAIXA'!I350="CF",J349,0))),0)</f>
        <v>0</v>
      </c>
      <c r="AW349" s="75" t="n">
        <f aca="false">IF(AP349&lt;&gt;AR349,(IF('ORÇ.GLOBAL P CAIXA'!I350="",J349*INFORMAÇÕES!$U$116,IF('ORÇ.GLOBAL P CAIXA'!I350="O",J349,0))),0)</f>
        <v>0</v>
      </c>
      <c r="AX349" s="731" t="n">
        <f aca="false">IF(E349&lt;&gt;0,J349,0)</f>
        <v>0</v>
      </c>
      <c r="AY349" s="730" t="n">
        <f aca="false">IF(AP349&lt;&gt;AR349,(IF('ORÇ.GLOBAL P CAIXA'!I350="",L349*(INFORMAÇÕES!$Q$99/INFORMAÇÕES!$Q$102),IF('ORÇ.GLOBAL P CAIXA'!I350="R",L349,0))),0)</f>
        <v>0</v>
      </c>
      <c r="AZ349" s="75" t="n">
        <f aca="false">IF(AP349&lt;&gt;AR349,(IF('ORÇ.GLOBAL P CAIXA'!I350="",L349*(INFORMAÇÕES!$Q$100/INFORMAÇÕES!$Q$102),IF('ORÇ.GLOBAL P CAIXA'!I350="C",L349,0))),0)</f>
        <v>0</v>
      </c>
      <c r="BA349" s="75" t="n">
        <f aca="false">IF(AP349&lt;&gt;AR349,(IF('ORÇ.GLOBAL P CAIXA'!I350="",L349*INFORMAÇÕES!$U$115,IF('ORÇ.GLOBAL P CAIXA'!I350="CF",L349,0))),0)</f>
        <v>0</v>
      </c>
      <c r="BB349" s="75" t="n">
        <f aca="false">IF(AP349&lt;&gt;AR349,(IF('ORÇ.GLOBAL P CAIXA'!I350="",L349*INFORMAÇÕES!$U$116,IF('ORÇ.GLOBAL P CAIXA'!I350="O",L349,0))),0)</f>
        <v>0</v>
      </c>
      <c r="BC349" s="731" t="n">
        <f aca="false">IF(E349&lt;&gt;0,L349,0)</f>
        <v>0</v>
      </c>
    </row>
    <row r="350" s="174" customFormat="true" ht="14.25" hidden="false" customHeight="false" outlineLevel="0" collapsed="false">
      <c r="A350" s="159" t="n">
        <v>340</v>
      </c>
      <c r="B350" s="160" t="n">
        <f aca="false">'ORÇ.REPROG. P CAIXA'!B352</f>
        <v>0</v>
      </c>
      <c r="C350" s="723" t="n">
        <f aca="false">'ORÇ.REPROG. P CAIXA'!C352</f>
        <v>0</v>
      </c>
      <c r="D350" s="162" t="n">
        <f aca="false">'ORÇ.REPROG. P CAIXA'!D352</f>
        <v>0</v>
      </c>
      <c r="E350" s="163" t="n">
        <f aca="false">IF('BM GLOBAL'!$P$1&lt;&gt;0,'ORÇ.REPROG. P CAIXA'!E352,'ORÇ.REPROG. P CAIXA'!H352)</f>
        <v>0</v>
      </c>
      <c r="F350" s="163" t="n">
        <f aca="false">IF('BM GLOBAL'!$P$1&lt;&gt;0,IF('ORÇ.GLOBAL P CAIXA'!K351=0,'ORÇ.GLOBAL EMPRESA'!G351,'ORÇ.GLOBAL P CAIXA'!F351),'ORÇ.REPROG. P CAIXA'!I352)</f>
        <v>0</v>
      </c>
      <c r="G350" s="163" t="n">
        <f aca="false">IF(E350&lt;&gt;0,ROUND(E350*F350,2),IF(AO350=0,(SUMIF('ORÇ.REPROG. P CAIXA'!$AC$13:$AC$1012,B350,$AO$11:$AO$1010)),AO350))</f>
        <v>0</v>
      </c>
      <c r="H350" s="163" t="n">
        <f aca="false">IF(J350&lt;&gt;0,IF(E350&lt;&gt;0,J350/F350,0),0)</f>
        <v>0</v>
      </c>
      <c r="I350" s="163" t="n">
        <f aca="false">IF(L350&lt;&gt;0,IF(E350&lt;&gt;0,L350/F350,0),0)</f>
        <v>0</v>
      </c>
      <c r="J350" s="163" t="n">
        <f aca="false">IF(E350&lt;&gt;0,ROUND(INDEX($P$11:$AM$1010,$A350,$L$1),2),IF(AX350=0,(SUMIF($AP$11:$AP$1010,B350,$AX$11:$AX$1010)),AX350))</f>
        <v>0</v>
      </c>
      <c r="K350" s="163" t="n">
        <f aca="false">IF(G350=0,0,(J350/G350)*100)</f>
        <v>0</v>
      </c>
      <c r="L350" s="163" t="n">
        <f aca="false">IF(E350&lt;&gt;0,ROUND(IF($L$1=1,SUM(P350),"0")+IF($L$1=2,SUM($P350:Q350),"0")+IF($L$1=3,SUM($P350:R350),"0")+IF($L$1=4,SUM($P350:S350),"0")+IF($L$1=5,SUM($P350:T350),"0")+IF($L$1=6,SUM($P350:U350),"0")+IF($L$1=7,SUM($P350:V350),"0")+IF($L$1=8,SUM($P350:W350),"0")+IF($L$1=9,SUM($P350:X350),"0")+IF($L$1=10,SUM($P350:Y350),"0")+IF($L$1=11,SUM($P350:Z350),"0")+IF($L$1=12,SUM($P350:AA350),"0")+IF($L$1=13,SUM($P350:AB350),"0")+IF($L$1=14,SUM($P350:AC350),"0")+IF($L$1=15,SUM($P350:AD350),"0")+IF($L$1=16,SUM($P350:AE350),"0")+IF($L$1=17,SUM($P350:AF350),"0")+IF($L$1=18,SUM($P350:AG350),"0")+IF($L$1=19,SUM($P350:AH350),"0")+IF($L$1=20,SUM($P350:AI350),"0")+IF($L$1=21,SUM($P350:AJ350),"0")+IF($L$1=22,SUM($P350:AK350),"0")+IF($L$1=23,SUM($P350:AL350),"0")+IF($L$1=24,SUM($P350:AM350),"0"),2),IF(BC350=0,(SUMIF($AP$11:$AP$1010,B350,$BC$11:$BC$1010)),BC350))</f>
        <v>0</v>
      </c>
      <c r="M350" s="163" t="n">
        <f aca="false">IF(G350=0,0,(L350/G350)*100)</f>
        <v>0</v>
      </c>
      <c r="N350" s="168" t="str">
        <f aca="false">IF(B350&gt;0,"ok","ocultar")</f>
        <v>ocultar</v>
      </c>
      <c r="O350" s="650"/>
      <c r="P350" s="724"/>
      <c r="Q350" s="725"/>
      <c r="R350" s="725"/>
      <c r="S350" s="725"/>
      <c r="T350" s="725"/>
      <c r="U350" s="725"/>
      <c r="V350" s="725"/>
      <c r="W350" s="725"/>
      <c r="X350" s="725"/>
      <c r="Y350" s="725"/>
      <c r="Z350" s="725"/>
      <c r="AA350" s="726"/>
      <c r="AB350" s="726"/>
      <c r="AC350" s="726"/>
      <c r="AD350" s="726"/>
      <c r="AE350" s="726"/>
      <c r="AF350" s="726"/>
      <c r="AG350" s="726"/>
      <c r="AH350" s="726"/>
      <c r="AI350" s="726"/>
      <c r="AJ350" s="726"/>
      <c r="AK350" s="726"/>
      <c r="AL350" s="726"/>
      <c r="AM350" s="727"/>
      <c r="AO350" s="728" t="n">
        <f aca="false">IF(E350&lt;&gt;0,G350,0)</f>
        <v>0</v>
      </c>
      <c r="AP350" s="157" t="n">
        <f aca="false">IF(B350=0,AP349,IF(ISNONTEXT(B350)=TRUE(),INT(B350),INT(LEFT(B350,FIND(".",B350)-1))))</f>
        <v>3</v>
      </c>
      <c r="AQ350" s="157" t="str">
        <f aca="false">IF(AQ351=1,1,IF(B350&lt;&gt;0,1,IF(C350&lt;&gt;0,1,IF(D350&lt;&gt;0,1,IF(E350&lt;&gt;0,1,"")))))</f>
        <v/>
      </c>
      <c r="AR350" s="157" t="str">
        <f aca="false">IF(AP350=0," ",IF(AP350&lt;&gt;AP349,AP350," "))</f>
        <v> </v>
      </c>
      <c r="AS350" s="732"/>
      <c r="AT350" s="730" t="n">
        <f aca="false">IF(AP350&lt;&gt;AR350,(IF('ORÇ.GLOBAL P CAIXA'!I351="",J350*(INFORMAÇÕES!$Q$99/INFORMAÇÕES!$Q$102),IF('ORÇ.GLOBAL P CAIXA'!I351="R",J350,0))),0)</f>
        <v>0</v>
      </c>
      <c r="AU350" s="75" t="n">
        <f aca="false">IF(AP350&lt;&gt;AR350,(IF('ORÇ.GLOBAL P CAIXA'!I351="",J350*(INFORMAÇÕES!$Q$100/INFORMAÇÕES!$Q$102),IF('ORÇ.GLOBAL P CAIXA'!I351="C",J350,0))),0)</f>
        <v>0</v>
      </c>
      <c r="AV350" s="75" t="n">
        <f aca="false">IF(AP350&lt;&gt;AR350,(IF('ORÇ.GLOBAL P CAIXA'!I351="",J350*INFORMAÇÕES!$U$115,IF('ORÇ.GLOBAL P CAIXA'!I351="CF",J350,0))),0)</f>
        <v>0</v>
      </c>
      <c r="AW350" s="75" t="n">
        <f aca="false">IF(AP350&lt;&gt;AR350,(IF('ORÇ.GLOBAL P CAIXA'!I351="",J350*INFORMAÇÕES!$U$116,IF('ORÇ.GLOBAL P CAIXA'!I351="O",J350,0))),0)</f>
        <v>0</v>
      </c>
      <c r="AX350" s="731" t="n">
        <f aca="false">IF(E350&lt;&gt;0,J350,0)</f>
        <v>0</v>
      </c>
      <c r="AY350" s="730" t="n">
        <f aca="false">IF(AP350&lt;&gt;AR350,(IF('ORÇ.GLOBAL P CAIXA'!I351="",L350*(INFORMAÇÕES!$Q$99/INFORMAÇÕES!$Q$102),IF('ORÇ.GLOBAL P CAIXA'!I351="R",L350,0))),0)</f>
        <v>0</v>
      </c>
      <c r="AZ350" s="75" t="n">
        <f aca="false">IF(AP350&lt;&gt;AR350,(IF('ORÇ.GLOBAL P CAIXA'!I351="",L350*(INFORMAÇÕES!$Q$100/INFORMAÇÕES!$Q$102),IF('ORÇ.GLOBAL P CAIXA'!I351="C",L350,0))),0)</f>
        <v>0</v>
      </c>
      <c r="BA350" s="75" t="n">
        <f aca="false">IF(AP350&lt;&gt;AR350,(IF('ORÇ.GLOBAL P CAIXA'!I351="",L350*INFORMAÇÕES!$U$115,IF('ORÇ.GLOBAL P CAIXA'!I351="CF",L350,0))),0)</f>
        <v>0</v>
      </c>
      <c r="BB350" s="75" t="n">
        <f aca="false">IF(AP350&lt;&gt;AR350,(IF('ORÇ.GLOBAL P CAIXA'!I351="",L350*INFORMAÇÕES!$U$116,IF('ORÇ.GLOBAL P CAIXA'!I351="O",L350,0))),0)</f>
        <v>0</v>
      </c>
      <c r="BC350" s="731" t="n">
        <f aca="false">IF(E350&lt;&gt;0,L350,0)</f>
        <v>0</v>
      </c>
    </row>
    <row r="351" s="174" customFormat="true" ht="14.25" hidden="false" customHeight="false" outlineLevel="0" collapsed="false">
      <c r="A351" s="159" t="n">
        <v>341</v>
      </c>
      <c r="B351" s="160" t="n">
        <f aca="false">'ORÇ.REPROG. P CAIXA'!B353</f>
        <v>0</v>
      </c>
      <c r="C351" s="723" t="n">
        <f aca="false">'ORÇ.REPROG. P CAIXA'!C353</f>
        <v>0</v>
      </c>
      <c r="D351" s="162" t="n">
        <f aca="false">'ORÇ.REPROG. P CAIXA'!D353</f>
        <v>0</v>
      </c>
      <c r="E351" s="163" t="n">
        <f aca="false">IF('BM GLOBAL'!$P$1&lt;&gt;0,'ORÇ.REPROG. P CAIXA'!E353,'ORÇ.REPROG. P CAIXA'!H353)</f>
        <v>0</v>
      </c>
      <c r="F351" s="163" t="n">
        <f aca="false">IF('BM GLOBAL'!$P$1&lt;&gt;0,IF('ORÇ.GLOBAL P CAIXA'!K352=0,'ORÇ.GLOBAL EMPRESA'!G352,'ORÇ.GLOBAL P CAIXA'!F352),'ORÇ.REPROG. P CAIXA'!I353)</f>
        <v>0</v>
      </c>
      <c r="G351" s="163" t="n">
        <f aca="false">IF(E351&lt;&gt;0,ROUND(E351*F351,2),IF(AO351=0,(SUMIF('ORÇ.REPROG. P CAIXA'!$AC$13:$AC$1012,B351,$AO$11:$AO$1010)),AO351))</f>
        <v>0</v>
      </c>
      <c r="H351" s="163" t="n">
        <f aca="false">IF(J351&lt;&gt;0,IF(E351&lt;&gt;0,J351/F351,0),0)</f>
        <v>0</v>
      </c>
      <c r="I351" s="163" t="n">
        <f aca="false">IF(L351&lt;&gt;0,IF(E351&lt;&gt;0,L351/F351,0),0)</f>
        <v>0</v>
      </c>
      <c r="J351" s="163" t="n">
        <f aca="false">IF(E351&lt;&gt;0,ROUND(INDEX($P$11:$AM$1010,$A351,$L$1),2),IF(AX351=0,(SUMIF($AP$11:$AP$1010,B351,$AX$11:$AX$1010)),AX351))</f>
        <v>0</v>
      </c>
      <c r="K351" s="163" t="n">
        <f aca="false">IF(G351=0,0,(J351/G351)*100)</f>
        <v>0</v>
      </c>
      <c r="L351" s="163" t="n">
        <f aca="false">IF(E351&lt;&gt;0,ROUND(IF($L$1=1,SUM(P351),"0")+IF($L$1=2,SUM($P351:Q351),"0")+IF($L$1=3,SUM($P351:R351),"0")+IF($L$1=4,SUM($P351:S351),"0")+IF($L$1=5,SUM($P351:T351),"0")+IF($L$1=6,SUM($P351:U351),"0")+IF($L$1=7,SUM($P351:V351),"0")+IF($L$1=8,SUM($P351:W351),"0")+IF($L$1=9,SUM($P351:X351),"0")+IF($L$1=10,SUM($P351:Y351),"0")+IF($L$1=11,SUM($P351:Z351),"0")+IF($L$1=12,SUM($P351:AA351),"0")+IF($L$1=13,SUM($P351:AB351),"0")+IF($L$1=14,SUM($P351:AC351),"0")+IF($L$1=15,SUM($P351:AD351),"0")+IF($L$1=16,SUM($P351:AE351),"0")+IF($L$1=17,SUM($P351:AF351),"0")+IF($L$1=18,SUM($P351:AG351),"0")+IF($L$1=19,SUM($P351:AH351),"0")+IF($L$1=20,SUM($P351:AI351),"0")+IF($L$1=21,SUM($P351:AJ351),"0")+IF($L$1=22,SUM($P351:AK351),"0")+IF($L$1=23,SUM($P351:AL351),"0")+IF($L$1=24,SUM($P351:AM351),"0"),2),IF(BC351=0,(SUMIF($AP$11:$AP$1010,B351,$BC$11:$BC$1010)),BC351))</f>
        <v>0</v>
      </c>
      <c r="M351" s="163" t="n">
        <f aca="false">IF(G351=0,0,(L351/G351)*100)</f>
        <v>0</v>
      </c>
      <c r="N351" s="168" t="str">
        <f aca="false">IF(B351&gt;0,"ok","ocultar")</f>
        <v>ocultar</v>
      </c>
      <c r="O351" s="650"/>
      <c r="P351" s="724"/>
      <c r="Q351" s="725"/>
      <c r="R351" s="725"/>
      <c r="S351" s="725"/>
      <c r="T351" s="725"/>
      <c r="U351" s="725"/>
      <c r="V351" s="725"/>
      <c r="W351" s="725"/>
      <c r="X351" s="725"/>
      <c r="Y351" s="725"/>
      <c r="Z351" s="725"/>
      <c r="AA351" s="726"/>
      <c r="AB351" s="726"/>
      <c r="AC351" s="726"/>
      <c r="AD351" s="726"/>
      <c r="AE351" s="726"/>
      <c r="AF351" s="726"/>
      <c r="AG351" s="726"/>
      <c r="AH351" s="726"/>
      <c r="AI351" s="726"/>
      <c r="AJ351" s="726"/>
      <c r="AK351" s="726"/>
      <c r="AL351" s="726"/>
      <c r="AM351" s="727"/>
      <c r="AO351" s="728" t="n">
        <f aca="false">IF(E351&lt;&gt;0,G351,0)</f>
        <v>0</v>
      </c>
      <c r="AP351" s="157" t="n">
        <f aca="false">IF(B351=0,AP350,IF(ISNONTEXT(B351)=TRUE(),INT(B351),INT(LEFT(B351,FIND(".",B351)-1))))</f>
        <v>3</v>
      </c>
      <c r="AQ351" s="157" t="str">
        <f aca="false">IF(AQ352=1,1,IF(B351&lt;&gt;0,1,IF(C351&lt;&gt;0,1,IF(D351&lt;&gt;0,1,IF(E351&lt;&gt;0,1,"")))))</f>
        <v/>
      </c>
      <c r="AR351" s="157" t="str">
        <f aca="false">IF(AP351=0," ",IF(AP351&lt;&gt;AP350,AP351," "))</f>
        <v> </v>
      </c>
      <c r="AS351" s="732"/>
      <c r="AT351" s="730" t="n">
        <f aca="false">IF(AP351&lt;&gt;AR351,(IF('ORÇ.GLOBAL P CAIXA'!I352="",J351*(INFORMAÇÕES!$Q$99/INFORMAÇÕES!$Q$102),IF('ORÇ.GLOBAL P CAIXA'!I352="R",J351,0))),0)</f>
        <v>0</v>
      </c>
      <c r="AU351" s="75" t="n">
        <f aca="false">IF(AP351&lt;&gt;AR351,(IF('ORÇ.GLOBAL P CAIXA'!I352="",J351*(INFORMAÇÕES!$Q$100/INFORMAÇÕES!$Q$102),IF('ORÇ.GLOBAL P CAIXA'!I352="C",J351,0))),0)</f>
        <v>0</v>
      </c>
      <c r="AV351" s="75" t="n">
        <f aca="false">IF(AP351&lt;&gt;AR351,(IF('ORÇ.GLOBAL P CAIXA'!I352="",J351*INFORMAÇÕES!$U$115,IF('ORÇ.GLOBAL P CAIXA'!I352="CF",J351,0))),0)</f>
        <v>0</v>
      </c>
      <c r="AW351" s="75" t="n">
        <f aca="false">IF(AP351&lt;&gt;AR351,(IF('ORÇ.GLOBAL P CAIXA'!I352="",J351*INFORMAÇÕES!$U$116,IF('ORÇ.GLOBAL P CAIXA'!I352="O",J351,0))),0)</f>
        <v>0</v>
      </c>
      <c r="AX351" s="731" t="n">
        <f aca="false">IF(E351&lt;&gt;0,J351,0)</f>
        <v>0</v>
      </c>
      <c r="AY351" s="730" t="n">
        <f aca="false">IF(AP351&lt;&gt;AR351,(IF('ORÇ.GLOBAL P CAIXA'!I352="",L351*(INFORMAÇÕES!$Q$99/INFORMAÇÕES!$Q$102),IF('ORÇ.GLOBAL P CAIXA'!I352="R",L351,0))),0)</f>
        <v>0</v>
      </c>
      <c r="AZ351" s="75" t="n">
        <f aca="false">IF(AP351&lt;&gt;AR351,(IF('ORÇ.GLOBAL P CAIXA'!I352="",L351*(INFORMAÇÕES!$Q$100/INFORMAÇÕES!$Q$102),IF('ORÇ.GLOBAL P CAIXA'!I352="C",L351,0))),0)</f>
        <v>0</v>
      </c>
      <c r="BA351" s="75" t="n">
        <f aca="false">IF(AP351&lt;&gt;AR351,(IF('ORÇ.GLOBAL P CAIXA'!I352="",L351*INFORMAÇÕES!$U$115,IF('ORÇ.GLOBAL P CAIXA'!I352="CF",L351,0))),0)</f>
        <v>0</v>
      </c>
      <c r="BB351" s="75" t="n">
        <f aca="false">IF(AP351&lt;&gt;AR351,(IF('ORÇ.GLOBAL P CAIXA'!I352="",L351*INFORMAÇÕES!$U$116,IF('ORÇ.GLOBAL P CAIXA'!I352="O",L351,0))),0)</f>
        <v>0</v>
      </c>
      <c r="BC351" s="731" t="n">
        <f aca="false">IF(E351&lt;&gt;0,L351,0)</f>
        <v>0</v>
      </c>
    </row>
    <row r="352" s="174" customFormat="true" ht="14.25" hidden="false" customHeight="false" outlineLevel="0" collapsed="false">
      <c r="A352" s="159" t="n">
        <v>342</v>
      </c>
      <c r="B352" s="160" t="n">
        <f aca="false">'ORÇ.REPROG. P CAIXA'!B354</f>
        <v>0</v>
      </c>
      <c r="C352" s="723" t="n">
        <f aca="false">'ORÇ.REPROG. P CAIXA'!C354</f>
        <v>0</v>
      </c>
      <c r="D352" s="162" t="n">
        <f aca="false">'ORÇ.REPROG. P CAIXA'!D354</f>
        <v>0</v>
      </c>
      <c r="E352" s="163" t="n">
        <f aca="false">IF('BM GLOBAL'!$P$1&lt;&gt;0,'ORÇ.REPROG. P CAIXA'!E354,'ORÇ.REPROG. P CAIXA'!H354)</f>
        <v>0</v>
      </c>
      <c r="F352" s="163" t="n">
        <f aca="false">IF('BM GLOBAL'!$P$1&lt;&gt;0,IF('ORÇ.GLOBAL P CAIXA'!K353=0,'ORÇ.GLOBAL EMPRESA'!G353,'ORÇ.GLOBAL P CAIXA'!F353),'ORÇ.REPROG. P CAIXA'!I354)</f>
        <v>0</v>
      </c>
      <c r="G352" s="163" t="n">
        <f aca="false">IF(E352&lt;&gt;0,ROUND(E352*F352,2),IF(AO352=0,(SUMIF('ORÇ.REPROG. P CAIXA'!$AC$13:$AC$1012,B352,$AO$11:$AO$1010)),AO352))</f>
        <v>0</v>
      </c>
      <c r="H352" s="163" t="n">
        <f aca="false">IF(J352&lt;&gt;0,IF(E352&lt;&gt;0,J352/F352,0),0)</f>
        <v>0</v>
      </c>
      <c r="I352" s="163" t="n">
        <f aca="false">IF(L352&lt;&gt;0,IF(E352&lt;&gt;0,L352/F352,0),0)</f>
        <v>0</v>
      </c>
      <c r="J352" s="163" t="n">
        <f aca="false">IF(E352&lt;&gt;0,ROUND(INDEX($P$11:$AM$1010,$A352,$L$1),2),IF(AX352=0,(SUMIF($AP$11:$AP$1010,B352,$AX$11:$AX$1010)),AX352))</f>
        <v>0</v>
      </c>
      <c r="K352" s="163" t="n">
        <f aca="false">IF(G352=0,0,(J352/G352)*100)</f>
        <v>0</v>
      </c>
      <c r="L352" s="163" t="n">
        <f aca="false">IF(E352&lt;&gt;0,ROUND(IF($L$1=1,SUM(P352),"0")+IF($L$1=2,SUM($P352:Q352),"0")+IF($L$1=3,SUM($P352:R352),"0")+IF($L$1=4,SUM($P352:S352),"0")+IF($L$1=5,SUM($P352:T352),"0")+IF($L$1=6,SUM($P352:U352),"0")+IF($L$1=7,SUM($P352:V352),"0")+IF($L$1=8,SUM($P352:W352),"0")+IF($L$1=9,SUM($P352:X352),"0")+IF($L$1=10,SUM($P352:Y352),"0")+IF($L$1=11,SUM($P352:Z352),"0")+IF($L$1=12,SUM($P352:AA352),"0")+IF($L$1=13,SUM($P352:AB352),"0")+IF($L$1=14,SUM($P352:AC352),"0")+IF($L$1=15,SUM($P352:AD352),"0")+IF($L$1=16,SUM($P352:AE352),"0")+IF($L$1=17,SUM($P352:AF352),"0")+IF($L$1=18,SUM($P352:AG352),"0")+IF($L$1=19,SUM($P352:AH352),"0")+IF($L$1=20,SUM($P352:AI352),"0")+IF($L$1=21,SUM($P352:AJ352),"0")+IF($L$1=22,SUM($P352:AK352),"0")+IF($L$1=23,SUM($P352:AL352),"0")+IF($L$1=24,SUM($P352:AM352),"0"),2),IF(BC352=0,(SUMIF($AP$11:$AP$1010,B352,$BC$11:$BC$1010)),BC352))</f>
        <v>0</v>
      </c>
      <c r="M352" s="163" t="n">
        <f aca="false">IF(G352=0,0,(L352/G352)*100)</f>
        <v>0</v>
      </c>
      <c r="N352" s="168" t="str">
        <f aca="false">IF(B352&gt;0,"ok","ocultar")</f>
        <v>ocultar</v>
      </c>
      <c r="O352" s="650"/>
      <c r="P352" s="724"/>
      <c r="Q352" s="725"/>
      <c r="R352" s="725"/>
      <c r="S352" s="725"/>
      <c r="T352" s="725"/>
      <c r="U352" s="725"/>
      <c r="V352" s="725"/>
      <c r="W352" s="725"/>
      <c r="X352" s="725"/>
      <c r="Y352" s="725"/>
      <c r="Z352" s="725"/>
      <c r="AA352" s="726"/>
      <c r="AB352" s="726"/>
      <c r="AC352" s="726"/>
      <c r="AD352" s="726"/>
      <c r="AE352" s="726"/>
      <c r="AF352" s="726"/>
      <c r="AG352" s="726"/>
      <c r="AH352" s="726"/>
      <c r="AI352" s="726"/>
      <c r="AJ352" s="726"/>
      <c r="AK352" s="726"/>
      <c r="AL352" s="726"/>
      <c r="AM352" s="727"/>
      <c r="AO352" s="728" t="n">
        <f aca="false">IF(E352&lt;&gt;0,G352,0)</f>
        <v>0</v>
      </c>
      <c r="AP352" s="157" t="n">
        <f aca="false">IF(B352=0,AP351,IF(ISNONTEXT(B352)=TRUE(),INT(B352),INT(LEFT(B352,FIND(".",B352)-1))))</f>
        <v>3</v>
      </c>
      <c r="AQ352" s="157" t="str">
        <f aca="false">IF(AQ353=1,1,IF(B352&lt;&gt;0,1,IF(C352&lt;&gt;0,1,IF(D352&lt;&gt;0,1,IF(E352&lt;&gt;0,1,"")))))</f>
        <v/>
      </c>
      <c r="AR352" s="157" t="str">
        <f aca="false">IF(AP352=0," ",IF(AP352&lt;&gt;AP351,AP352," "))</f>
        <v> </v>
      </c>
      <c r="AS352" s="732"/>
      <c r="AT352" s="730" t="n">
        <f aca="false">IF(AP352&lt;&gt;AR352,(IF('ORÇ.GLOBAL P CAIXA'!I353="",J352*(INFORMAÇÕES!$Q$99/INFORMAÇÕES!$Q$102),IF('ORÇ.GLOBAL P CAIXA'!I353="R",J352,0))),0)</f>
        <v>0</v>
      </c>
      <c r="AU352" s="75" t="n">
        <f aca="false">IF(AP352&lt;&gt;AR352,(IF('ORÇ.GLOBAL P CAIXA'!I353="",J352*(INFORMAÇÕES!$Q$100/INFORMAÇÕES!$Q$102),IF('ORÇ.GLOBAL P CAIXA'!I353="C",J352,0))),0)</f>
        <v>0</v>
      </c>
      <c r="AV352" s="75" t="n">
        <f aca="false">IF(AP352&lt;&gt;AR352,(IF('ORÇ.GLOBAL P CAIXA'!I353="",J352*INFORMAÇÕES!$U$115,IF('ORÇ.GLOBAL P CAIXA'!I353="CF",J352,0))),0)</f>
        <v>0</v>
      </c>
      <c r="AW352" s="75" t="n">
        <f aca="false">IF(AP352&lt;&gt;AR352,(IF('ORÇ.GLOBAL P CAIXA'!I353="",J352*INFORMAÇÕES!$U$116,IF('ORÇ.GLOBAL P CAIXA'!I353="O",J352,0))),0)</f>
        <v>0</v>
      </c>
      <c r="AX352" s="731" t="n">
        <f aca="false">IF(E352&lt;&gt;0,J352,0)</f>
        <v>0</v>
      </c>
      <c r="AY352" s="730" t="n">
        <f aca="false">IF(AP352&lt;&gt;AR352,(IF('ORÇ.GLOBAL P CAIXA'!I353="",L352*(INFORMAÇÕES!$Q$99/INFORMAÇÕES!$Q$102),IF('ORÇ.GLOBAL P CAIXA'!I353="R",L352,0))),0)</f>
        <v>0</v>
      </c>
      <c r="AZ352" s="75" t="n">
        <f aca="false">IF(AP352&lt;&gt;AR352,(IF('ORÇ.GLOBAL P CAIXA'!I353="",L352*(INFORMAÇÕES!$Q$100/INFORMAÇÕES!$Q$102),IF('ORÇ.GLOBAL P CAIXA'!I353="C",L352,0))),0)</f>
        <v>0</v>
      </c>
      <c r="BA352" s="75" t="n">
        <f aca="false">IF(AP352&lt;&gt;AR352,(IF('ORÇ.GLOBAL P CAIXA'!I353="",L352*INFORMAÇÕES!$U$115,IF('ORÇ.GLOBAL P CAIXA'!I353="CF",L352,0))),0)</f>
        <v>0</v>
      </c>
      <c r="BB352" s="75" t="n">
        <f aca="false">IF(AP352&lt;&gt;AR352,(IF('ORÇ.GLOBAL P CAIXA'!I353="",L352*INFORMAÇÕES!$U$116,IF('ORÇ.GLOBAL P CAIXA'!I353="O",L352,0))),0)</f>
        <v>0</v>
      </c>
      <c r="BC352" s="731" t="n">
        <f aca="false">IF(E352&lt;&gt;0,L352,0)</f>
        <v>0</v>
      </c>
    </row>
    <row r="353" s="174" customFormat="true" ht="14.25" hidden="false" customHeight="false" outlineLevel="0" collapsed="false">
      <c r="A353" s="159" t="n">
        <v>343</v>
      </c>
      <c r="B353" s="160" t="n">
        <f aca="false">'ORÇ.REPROG. P CAIXA'!B355</f>
        <v>0</v>
      </c>
      <c r="C353" s="723" t="n">
        <f aca="false">'ORÇ.REPROG. P CAIXA'!C355</f>
        <v>0</v>
      </c>
      <c r="D353" s="162" t="n">
        <f aca="false">'ORÇ.REPROG. P CAIXA'!D355</f>
        <v>0</v>
      </c>
      <c r="E353" s="163" t="n">
        <f aca="false">IF('BM GLOBAL'!$P$1&lt;&gt;0,'ORÇ.REPROG. P CAIXA'!E355,'ORÇ.REPROG. P CAIXA'!H355)</f>
        <v>0</v>
      </c>
      <c r="F353" s="163" t="n">
        <f aca="false">IF('BM GLOBAL'!$P$1&lt;&gt;0,IF('ORÇ.GLOBAL P CAIXA'!K354=0,'ORÇ.GLOBAL EMPRESA'!G354,'ORÇ.GLOBAL P CAIXA'!F354),'ORÇ.REPROG. P CAIXA'!I355)</f>
        <v>0</v>
      </c>
      <c r="G353" s="163" t="n">
        <f aca="false">IF(E353&lt;&gt;0,ROUND(E353*F353,2),IF(AO353=0,(SUMIF('ORÇ.REPROG. P CAIXA'!$AC$13:$AC$1012,B353,$AO$11:$AO$1010)),AO353))</f>
        <v>0</v>
      </c>
      <c r="H353" s="163" t="n">
        <f aca="false">IF(J353&lt;&gt;0,IF(E353&lt;&gt;0,J353/F353,0),0)</f>
        <v>0</v>
      </c>
      <c r="I353" s="163" t="n">
        <f aca="false">IF(L353&lt;&gt;0,IF(E353&lt;&gt;0,L353/F353,0),0)</f>
        <v>0</v>
      </c>
      <c r="J353" s="163" t="n">
        <f aca="false">IF(E353&lt;&gt;0,ROUND(INDEX($P$11:$AM$1010,$A353,$L$1),2),IF(AX353=0,(SUMIF($AP$11:$AP$1010,B353,$AX$11:$AX$1010)),AX353))</f>
        <v>0</v>
      </c>
      <c r="K353" s="163" t="n">
        <f aca="false">IF(G353=0,0,(J353/G353)*100)</f>
        <v>0</v>
      </c>
      <c r="L353" s="163" t="n">
        <f aca="false">IF(E353&lt;&gt;0,ROUND(IF($L$1=1,SUM(P353),"0")+IF($L$1=2,SUM($P353:Q353),"0")+IF($L$1=3,SUM($P353:R353),"0")+IF($L$1=4,SUM($P353:S353),"0")+IF($L$1=5,SUM($P353:T353),"0")+IF($L$1=6,SUM($P353:U353),"0")+IF($L$1=7,SUM($P353:V353),"0")+IF($L$1=8,SUM($P353:W353),"0")+IF($L$1=9,SUM($P353:X353),"0")+IF($L$1=10,SUM($P353:Y353),"0")+IF($L$1=11,SUM($P353:Z353),"0")+IF($L$1=12,SUM($P353:AA353),"0")+IF($L$1=13,SUM($P353:AB353),"0")+IF($L$1=14,SUM($P353:AC353),"0")+IF($L$1=15,SUM($P353:AD353),"0")+IF($L$1=16,SUM($P353:AE353),"0")+IF($L$1=17,SUM($P353:AF353),"0")+IF($L$1=18,SUM($P353:AG353),"0")+IF($L$1=19,SUM($P353:AH353),"0")+IF($L$1=20,SUM($P353:AI353),"0")+IF($L$1=21,SUM($P353:AJ353),"0")+IF($L$1=22,SUM($P353:AK353),"0")+IF($L$1=23,SUM($P353:AL353),"0")+IF($L$1=24,SUM($P353:AM353),"0"),2),IF(BC353=0,(SUMIF($AP$11:$AP$1010,B353,$BC$11:$BC$1010)),BC353))</f>
        <v>0</v>
      </c>
      <c r="M353" s="163" t="n">
        <f aca="false">IF(G353=0,0,(L353/G353)*100)</f>
        <v>0</v>
      </c>
      <c r="N353" s="168" t="str">
        <f aca="false">IF(B353&gt;0,"ok","ocultar")</f>
        <v>ocultar</v>
      </c>
      <c r="O353" s="650"/>
      <c r="P353" s="724"/>
      <c r="Q353" s="725"/>
      <c r="R353" s="725"/>
      <c r="S353" s="725"/>
      <c r="T353" s="725"/>
      <c r="U353" s="725"/>
      <c r="V353" s="725"/>
      <c r="W353" s="725"/>
      <c r="X353" s="725"/>
      <c r="Y353" s="725"/>
      <c r="Z353" s="725"/>
      <c r="AA353" s="726"/>
      <c r="AB353" s="726"/>
      <c r="AC353" s="726"/>
      <c r="AD353" s="726"/>
      <c r="AE353" s="726"/>
      <c r="AF353" s="726"/>
      <c r="AG353" s="726"/>
      <c r="AH353" s="726"/>
      <c r="AI353" s="726"/>
      <c r="AJ353" s="726"/>
      <c r="AK353" s="726"/>
      <c r="AL353" s="726"/>
      <c r="AM353" s="727"/>
      <c r="AO353" s="728" t="n">
        <f aca="false">IF(E353&lt;&gt;0,G353,0)</f>
        <v>0</v>
      </c>
      <c r="AP353" s="157" t="n">
        <f aca="false">IF(B353=0,AP352,IF(ISNONTEXT(B353)=TRUE(),INT(B353),INT(LEFT(B353,FIND(".",B353)-1))))</f>
        <v>3</v>
      </c>
      <c r="AQ353" s="157" t="str">
        <f aca="false">IF(AQ354=1,1,IF(B353&lt;&gt;0,1,IF(C353&lt;&gt;0,1,IF(D353&lt;&gt;0,1,IF(E353&lt;&gt;0,1,"")))))</f>
        <v/>
      </c>
      <c r="AR353" s="157" t="str">
        <f aca="false">IF(AP353=0," ",IF(AP353&lt;&gt;AP352,AP353," "))</f>
        <v> </v>
      </c>
      <c r="AS353" s="732"/>
      <c r="AT353" s="730" t="n">
        <f aca="false">IF(AP353&lt;&gt;AR353,(IF('ORÇ.GLOBAL P CAIXA'!I354="",J353*(INFORMAÇÕES!$Q$99/INFORMAÇÕES!$Q$102),IF('ORÇ.GLOBAL P CAIXA'!I354="R",J353,0))),0)</f>
        <v>0</v>
      </c>
      <c r="AU353" s="75" t="n">
        <f aca="false">IF(AP353&lt;&gt;AR353,(IF('ORÇ.GLOBAL P CAIXA'!I354="",J353*(INFORMAÇÕES!$Q$100/INFORMAÇÕES!$Q$102),IF('ORÇ.GLOBAL P CAIXA'!I354="C",J353,0))),0)</f>
        <v>0</v>
      </c>
      <c r="AV353" s="75" t="n">
        <f aca="false">IF(AP353&lt;&gt;AR353,(IF('ORÇ.GLOBAL P CAIXA'!I354="",J353*INFORMAÇÕES!$U$115,IF('ORÇ.GLOBAL P CAIXA'!I354="CF",J353,0))),0)</f>
        <v>0</v>
      </c>
      <c r="AW353" s="75" t="n">
        <f aca="false">IF(AP353&lt;&gt;AR353,(IF('ORÇ.GLOBAL P CAIXA'!I354="",J353*INFORMAÇÕES!$U$116,IF('ORÇ.GLOBAL P CAIXA'!I354="O",J353,0))),0)</f>
        <v>0</v>
      </c>
      <c r="AX353" s="731" t="n">
        <f aca="false">IF(E353&lt;&gt;0,J353,0)</f>
        <v>0</v>
      </c>
      <c r="AY353" s="730" t="n">
        <f aca="false">IF(AP353&lt;&gt;AR353,(IF('ORÇ.GLOBAL P CAIXA'!I354="",L353*(INFORMAÇÕES!$Q$99/INFORMAÇÕES!$Q$102),IF('ORÇ.GLOBAL P CAIXA'!I354="R",L353,0))),0)</f>
        <v>0</v>
      </c>
      <c r="AZ353" s="75" t="n">
        <f aca="false">IF(AP353&lt;&gt;AR353,(IF('ORÇ.GLOBAL P CAIXA'!I354="",L353*(INFORMAÇÕES!$Q$100/INFORMAÇÕES!$Q$102),IF('ORÇ.GLOBAL P CAIXA'!I354="C",L353,0))),0)</f>
        <v>0</v>
      </c>
      <c r="BA353" s="75" t="n">
        <f aca="false">IF(AP353&lt;&gt;AR353,(IF('ORÇ.GLOBAL P CAIXA'!I354="",L353*INFORMAÇÕES!$U$115,IF('ORÇ.GLOBAL P CAIXA'!I354="CF",L353,0))),0)</f>
        <v>0</v>
      </c>
      <c r="BB353" s="75" t="n">
        <f aca="false">IF(AP353&lt;&gt;AR353,(IF('ORÇ.GLOBAL P CAIXA'!I354="",L353*INFORMAÇÕES!$U$116,IF('ORÇ.GLOBAL P CAIXA'!I354="O",L353,0))),0)</f>
        <v>0</v>
      </c>
      <c r="BC353" s="731" t="n">
        <f aca="false">IF(E353&lt;&gt;0,L353,0)</f>
        <v>0</v>
      </c>
    </row>
    <row r="354" s="174" customFormat="true" ht="14.25" hidden="false" customHeight="false" outlineLevel="0" collapsed="false">
      <c r="A354" s="159" t="n">
        <v>344</v>
      </c>
      <c r="B354" s="160" t="n">
        <f aca="false">'ORÇ.REPROG. P CAIXA'!B356</f>
        <v>0</v>
      </c>
      <c r="C354" s="723" t="n">
        <f aca="false">'ORÇ.REPROG. P CAIXA'!C356</f>
        <v>0</v>
      </c>
      <c r="D354" s="162" t="n">
        <f aca="false">'ORÇ.REPROG. P CAIXA'!D356</f>
        <v>0</v>
      </c>
      <c r="E354" s="163" t="n">
        <f aca="false">IF('BM GLOBAL'!$P$1&lt;&gt;0,'ORÇ.REPROG. P CAIXA'!E356,'ORÇ.REPROG. P CAIXA'!H356)</f>
        <v>0</v>
      </c>
      <c r="F354" s="163" t="n">
        <f aca="false">IF('BM GLOBAL'!$P$1&lt;&gt;0,IF('ORÇ.GLOBAL P CAIXA'!K355=0,'ORÇ.GLOBAL EMPRESA'!G355,'ORÇ.GLOBAL P CAIXA'!F355),'ORÇ.REPROG. P CAIXA'!I356)</f>
        <v>0</v>
      </c>
      <c r="G354" s="163" t="n">
        <f aca="false">IF(E354&lt;&gt;0,ROUND(E354*F354,2),IF(AO354=0,(SUMIF('ORÇ.REPROG. P CAIXA'!$AC$13:$AC$1012,B354,$AO$11:$AO$1010)),AO354))</f>
        <v>0</v>
      </c>
      <c r="H354" s="163" t="n">
        <f aca="false">IF(J354&lt;&gt;0,IF(E354&lt;&gt;0,J354/F354,0),0)</f>
        <v>0</v>
      </c>
      <c r="I354" s="163" t="n">
        <f aca="false">IF(L354&lt;&gt;0,IF(E354&lt;&gt;0,L354/F354,0),0)</f>
        <v>0</v>
      </c>
      <c r="J354" s="163" t="n">
        <f aca="false">IF(E354&lt;&gt;0,ROUND(INDEX($P$11:$AM$1010,$A354,$L$1),2),IF(AX354=0,(SUMIF($AP$11:$AP$1010,B354,$AX$11:$AX$1010)),AX354))</f>
        <v>0</v>
      </c>
      <c r="K354" s="163" t="n">
        <f aca="false">IF(G354=0,0,(J354/G354)*100)</f>
        <v>0</v>
      </c>
      <c r="L354" s="163" t="n">
        <f aca="false">IF(E354&lt;&gt;0,ROUND(IF($L$1=1,SUM(P354),"0")+IF($L$1=2,SUM($P354:Q354),"0")+IF($L$1=3,SUM($P354:R354),"0")+IF($L$1=4,SUM($P354:S354),"0")+IF($L$1=5,SUM($P354:T354),"0")+IF($L$1=6,SUM($P354:U354),"0")+IF($L$1=7,SUM($P354:V354),"0")+IF($L$1=8,SUM($P354:W354),"0")+IF($L$1=9,SUM($P354:X354),"0")+IF($L$1=10,SUM($P354:Y354),"0")+IF($L$1=11,SUM($P354:Z354),"0")+IF($L$1=12,SUM($P354:AA354),"0")+IF($L$1=13,SUM($P354:AB354),"0")+IF($L$1=14,SUM($P354:AC354),"0")+IF($L$1=15,SUM($P354:AD354),"0")+IF($L$1=16,SUM($P354:AE354),"0")+IF($L$1=17,SUM($P354:AF354),"0")+IF($L$1=18,SUM($P354:AG354),"0")+IF($L$1=19,SUM($P354:AH354),"0")+IF($L$1=20,SUM($P354:AI354),"0")+IF($L$1=21,SUM($P354:AJ354),"0")+IF($L$1=22,SUM($P354:AK354),"0")+IF($L$1=23,SUM($P354:AL354),"0")+IF($L$1=24,SUM($P354:AM354),"0"),2),IF(BC354=0,(SUMIF($AP$11:$AP$1010,B354,$BC$11:$BC$1010)),BC354))</f>
        <v>0</v>
      </c>
      <c r="M354" s="163" t="n">
        <f aca="false">IF(G354=0,0,(L354/G354)*100)</f>
        <v>0</v>
      </c>
      <c r="N354" s="168" t="str">
        <f aca="false">IF(B354&gt;0,"ok","ocultar")</f>
        <v>ocultar</v>
      </c>
      <c r="O354" s="650"/>
      <c r="P354" s="724"/>
      <c r="Q354" s="725"/>
      <c r="R354" s="725"/>
      <c r="S354" s="725"/>
      <c r="T354" s="725"/>
      <c r="U354" s="725"/>
      <c r="V354" s="725"/>
      <c r="W354" s="725"/>
      <c r="X354" s="725"/>
      <c r="Y354" s="725"/>
      <c r="Z354" s="725"/>
      <c r="AA354" s="726"/>
      <c r="AB354" s="726"/>
      <c r="AC354" s="726"/>
      <c r="AD354" s="726"/>
      <c r="AE354" s="726"/>
      <c r="AF354" s="726"/>
      <c r="AG354" s="726"/>
      <c r="AH354" s="726"/>
      <c r="AI354" s="726"/>
      <c r="AJ354" s="726"/>
      <c r="AK354" s="726"/>
      <c r="AL354" s="726"/>
      <c r="AM354" s="727"/>
      <c r="AO354" s="728" t="n">
        <f aca="false">IF(E354&lt;&gt;0,G354,0)</f>
        <v>0</v>
      </c>
      <c r="AP354" s="157" t="n">
        <f aca="false">IF(B354=0,AP353,IF(ISNONTEXT(B354)=TRUE(),INT(B354),INT(LEFT(B354,FIND(".",B354)-1))))</f>
        <v>3</v>
      </c>
      <c r="AQ354" s="157" t="str">
        <f aca="false">IF(AQ355=1,1,IF(B354&lt;&gt;0,1,IF(C354&lt;&gt;0,1,IF(D354&lt;&gt;0,1,IF(E354&lt;&gt;0,1,"")))))</f>
        <v/>
      </c>
      <c r="AR354" s="157" t="str">
        <f aca="false">IF(AP354=0," ",IF(AP354&lt;&gt;AP353,AP354," "))</f>
        <v> </v>
      </c>
      <c r="AS354" s="732"/>
      <c r="AT354" s="730" t="n">
        <f aca="false">IF(AP354&lt;&gt;AR354,(IF('ORÇ.GLOBAL P CAIXA'!I355="",J354*(INFORMAÇÕES!$Q$99/INFORMAÇÕES!$Q$102),IF('ORÇ.GLOBAL P CAIXA'!I355="R",J354,0))),0)</f>
        <v>0</v>
      </c>
      <c r="AU354" s="75" t="n">
        <f aca="false">IF(AP354&lt;&gt;AR354,(IF('ORÇ.GLOBAL P CAIXA'!I355="",J354*(INFORMAÇÕES!$Q$100/INFORMAÇÕES!$Q$102),IF('ORÇ.GLOBAL P CAIXA'!I355="C",J354,0))),0)</f>
        <v>0</v>
      </c>
      <c r="AV354" s="75" t="n">
        <f aca="false">IF(AP354&lt;&gt;AR354,(IF('ORÇ.GLOBAL P CAIXA'!I355="",J354*INFORMAÇÕES!$U$115,IF('ORÇ.GLOBAL P CAIXA'!I355="CF",J354,0))),0)</f>
        <v>0</v>
      </c>
      <c r="AW354" s="75" t="n">
        <f aca="false">IF(AP354&lt;&gt;AR354,(IF('ORÇ.GLOBAL P CAIXA'!I355="",J354*INFORMAÇÕES!$U$116,IF('ORÇ.GLOBAL P CAIXA'!I355="O",J354,0))),0)</f>
        <v>0</v>
      </c>
      <c r="AX354" s="731" t="n">
        <f aca="false">IF(E354&lt;&gt;0,J354,0)</f>
        <v>0</v>
      </c>
      <c r="AY354" s="730" t="n">
        <f aca="false">IF(AP354&lt;&gt;AR354,(IF('ORÇ.GLOBAL P CAIXA'!I355="",L354*(INFORMAÇÕES!$Q$99/INFORMAÇÕES!$Q$102),IF('ORÇ.GLOBAL P CAIXA'!I355="R",L354,0))),0)</f>
        <v>0</v>
      </c>
      <c r="AZ354" s="75" t="n">
        <f aca="false">IF(AP354&lt;&gt;AR354,(IF('ORÇ.GLOBAL P CAIXA'!I355="",L354*(INFORMAÇÕES!$Q$100/INFORMAÇÕES!$Q$102),IF('ORÇ.GLOBAL P CAIXA'!I355="C",L354,0))),0)</f>
        <v>0</v>
      </c>
      <c r="BA354" s="75" t="n">
        <f aca="false">IF(AP354&lt;&gt;AR354,(IF('ORÇ.GLOBAL P CAIXA'!I355="",L354*INFORMAÇÕES!$U$115,IF('ORÇ.GLOBAL P CAIXA'!I355="CF",L354,0))),0)</f>
        <v>0</v>
      </c>
      <c r="BB354" s="75" t="n">
        <f aca="false">IF(AP354&lt;&gt;AR354,(IF('ORÇ.GLOBAL P CAIXA'!I355="",L354*INFORMAÇÕES!$U$116,IF('ORÇ.GLOBAL P CAIXA'!I355="O",L354,0))),0)</f>
        <v>0</v>
      </c>
      <c r="BC354" s="731" t="n">
        <f aca="false">IF(E354&lt;&gt;0,L354,0)</f>
        <v>0</v>
      </c>
    </row>
    <row r="355" s="174" customFormat="true" ht="14.25" hidden="false" customHeight="false" outlineLevel="0" collapsed="false">
      <c r="A355" s="159" t="n">
        <v>345</v>
      </c>
      <c r="B355" s="160" t="n">
        <f aca="false">'ORÇ.REPROG. P CAIXA'!B357</f>
        <v>0</v>
      </c>
      <c r="C355" s="723" t="n">
        <f aca="false">'ORÇ.REPROG. P CAIXA'!C357</f>
        <v>0</v>
      </c>
      <c r="D355" s="162" t="n">
        <f aca="false">'ORÇ.REPROG. P CAIXA'!D357</f>
        <v>0</v>
      </c>
      <c r="E355" s="163" t="n">
        <f aca="false">IF('BM GLOBAL'!$P$1&lt;&gt;0,'ORÇ.REPROG. P CAIXA'!E357,'ORÇ.REPROG. P CAIXA'!H357)</f>
        <v>0</v>
      </c>
      <c r="F355" s="163" t="n">
        <f aca="false">IF('BM GLOBAL'!$P$1&lt;&gt;0,IF('ORÇ.GLOBAL P CAIXA'!K356=0,'ORÇ.GLOBAL EMPRESA'!G356,'ORÇ.GLOBAL P CAIXA'!F356),'ORÇ.REPROG. P CAIXA'!I357)</f>
        <v>0</v>
      </c>
      <c r="G355" s="163" t="n">
        <f aca="false">IF(E355&lt;&gt;0,ROUND(E355*F355,2),IF(AO355=0,(SUMIF('ORÇ.REPROG. P CAIXA'!$AC$13:$AC$1012,B355,$AO$11:$AO$1010)),AO355))</f>
        <v>0</v>
      </c>
      <c r="H355" s="163" t="n">
        <f aca="false">IF(J355&lt;&gt;0,IF(E355&lt;&gt;0,J355/F355,0),0)</f>
        <v>0</v>
      </c>
      <c r="I355" s="163" t="n">
        <f aca="false">IF(L355&lt;&gt;0,IF(E355&lt;&gt;0,L355/F355,0),0)</f>
        <v>0</v>
      </c>
      <c r="J355" s="163" t="n">
        <f aca="false">IF(E355&lt;&gt;0,ROUND(INDEX($P$11:$AM$1010,$A355,$L$1),2),IF(AX355=0,(SUMIF($AP$11:$AP$1010,B355,$AX$11:$AX$1010)),AX355))</f>
        <v>0</v>
      </c>
      <c r="K355" s="163" t="n">
        <f aca="false">IF(G355=0,0,(J355/G355)*100)</f>
        <v>0</v>
      </c>
      <c r="L355" s="163" t="n">
        <f aca="false">IF(E355&lt;&gt;0,ROUND(IF($L$1=1,SUM(P355),"0")+IF($L$1=2,SUM($P355:Q355),"0")+IF($L$1=3,SUM($P355:R355),"0")+IF($L$1=4,SUM($P355:S355),"0")+IF($L$1=5,SUM($P355:T355),"0")+IF($L$1=6,SUM($P355:U355),"0")+IF($L$1=7,SUM($P355:V355),"0")+IF($L$1=8,SUM($P355:W355),"0")+IF($L$1=9,SUM($P355:X355),"0")+IF($L$1=10,SUM($P355:Y355),"0")+IF($L$1=11,SUM($P355:Z355),"0")+IF($L$1=12,SUM($P355:AA355),"0")+IF($L$1=13,SUM($P355:AB355),"0")+IF($L$1=14,SUM($P355:AC355),"0")+IF($L$1=15,SUM($P355:AD355),"0")+IF($L$1=16,SUM($P355:AE355),"0")+IF($L$1=17,SUM($P355:AF355),"0")+IF($L$1=18,SUM($P355:AG355),"0")+IF($L$1=19,SUM($P355:AH355),"0")+IF($L$1=20,SUM($P355:AI355),"0")+IF($L$1=21,SUM($P355:AJ355),"0")+IF($L$1=22,SUM($P355:AK355),"0")+IF($L$1=23,SUM($P355:AL355),"0")+IF($L$1=24,SUM($P355:AM355),"0"),2),IF(BC355=0,(SUMIF($AP$11:$AP$1010,B355,$BC$11:$BC$1010)),BC355))</f>
        <v>0</v>
      </c>
      <c r="M355" s="163" t="n">
        <f aca="false">IF(G355=0,0,(L355/G355)*100)</f>
        <v>0</v>
      </c>
      <c r="N355" s="168" t="str">
        <f aca="false">IF(B355&gt;0,"ok","ocultar")</f>
        <v>ocultar</v>
      </c>
      <c r="O355" s="650"/>
      <c r="P355" s="724"/>
      <c r="Q355" s="725"/>
      <c r="R355" s="725"/>
      <c r="S355" s="725"/>
      <c r="T355" s="725"/>
      <c r="U355" s="725"/>
      <c r="V355" s="725"/>
      <c r="W355" s="725"/>
      <c r="X355" s="725"/>
      <c r="Y355" s="725"/>
      <c r="Z355" s="725"/>
      <c r="AA355" s="726"/>
      <c r="AB355" s="726"/>
      <c r="AC355" s="726"/>
      <c r="AD355" s="726"/>
      <c r="AE355" s="726"/>
      <c r="AF355" s="726"/>
      <c r="AG355" s="726"/>
      <c r="AH355" s="726"/>
      <c r="AI355" s="726"/>
      <c r="AJ355" s="726"/>
      <c r="AK355" s="726"/>
      <c r="AL355" s="726"/>
      <c r="AM355" s="727"/>
      <c r="AO355" s="728" t="n">
        <f aca="false">IF(E355&lt;&gt;0,G355,0)</f>
        <v>0</v>
      </c>
      <c r="AP355" s="157" t="n">
        <f aca="false">IF(B355=0,AP354,IF(ISNONTEXT(B355)=TRUE(),INT(B355),INT(LEFT(B355,FIND(".",B355)-1))))</f>
        <v>3</v>
      </c>
      <c r="AQ355" s="157" t="str">
        <f aca="false">IF(AQ356=1,1,IF(B355&lt;&gt;0,1,IF(C355&lt;&gt;0,1,IF(D355&lt;&gt;0,1,IF(E355&lt;&gt;0,1,"")))))</f>
        <v/>
      </c>
      <c r="AR355" s="157" t="str">
        <f aca="false">IF(AP355=0," ",IF(AP355&lt;&gt;AP354,AP355," "))</f>
        <v> </v>
      </c>
      <c r="AS355" s="732"/>
      <c r="AT355" s="730" t="n">
        <f aca="false">IF(AP355&lt;&gt;AR355,(IF('ORÇ.GLOBAL P CAIXA'!I356="",J355*(INFORMAÇÕES!$Q$99/INFORMAÇÕES!$Q$102),IF('ORÇ.GLOBAL P CAIXA'!I356="R",J355,0))),0)</f>
        <v>0</v>
      </c>
      <c r="AU355" s="75" t="n">
        <f aca="false">IF(AP355&lt;&gt;AR355,(IF('ORÇ.GLOBAL P CAIXA'!I356="",J355*(INFORMAÇÕES!$Q$100/INFORMAÇÕES!$Q$102),IF('ORÇ.GLOBAL P CAIXA'!I356="C",J355,0))),0)</f>
        <v>0</v>
      </c>
      <c r="AV355" s="75" t="n">
        <f aca="false">IF(AP355&lt;&gt;AR355,(IF('ORÇ.GLOBAL P CAIXA'!I356="",J355*INFORMAÇÕES!$U$115,IF('ORÇ.GLOBAL P CAIXA'!I356="CF",J355,0))),0)</f>
        <v>0</v>
      </c>
      <c r="AW355" s="75" t="n">
        <f aca="false">IF(AP355&lt;&gt;AR355,(IF('ORÇ.GLOBAL P CAIXA'!I356="",J355*INFORMAÇÕES!$U$116,IF('ORÇ.GLOBAL P CAIXA'!I356="O",J355,0))),0)</f>
        <v>0</v>
      </c>
      <c r="AX355" s="731" t="n">
        <f aca="false">IF(E355&lt;&gt;0,J355,0)</f>
        <v>0</v>
      </c>
      <c r="AY355" s="730" t="n">
        <f aca="false">IF(AP355&lt;&gt;AR355,(IF('ORÇ.GLOBAL P CAIXA'!I356="",L355*(INFORMAÇÕES!$Q$99/INFORMAÇÕES!$Q$102),IF('ORÇ.GLOBAL P CAIXA'!I356="R",L355,0))),0)</f>
        <v>0</v>
      </c>
      <c r="AZ355" s="75" t="n">
        <f aca="false">IF(AP355&lt;&gt;AR355,(IF('ORÇ.GLOBAL P CAIXA'!I356="",L355*(INFORMAÇÕES!$Q$100/INFORMAÇÕES!$Q$102),IF('ORÇ.GLOBAL P CAIXA'!I356="C",L355,0))),0)</f>
        <v>0</v>
      </c>
      <c r="BA355" s="75" t="n">
        <f aca="false">IF(AP355&lt;&gt;AR355,(IF('ORÇ.GLOBAL P CAIXA'!I356="",L355*INFORMAÇÕES!$U$115,IF('ORÇ.GLOBAL P CAIXA'!I356="CF",L355,0))),0)</f>
        <v>0</v>
      </c>
      <c r="BB355" s="75" t="n">
        <f aca="false">IF(AP355&lt;&gt;AR355,(IF('ORÇ.GLOBAL P CAIXA'!I356="",L355*INFORMAÇÕES!$U$116,IF('ORÇ.GLOBAL P CAIXA'!I356="O",L355,0))),0)</f>
        <v>0</v>
      </c>
      <c r="BC355" s="731" t="n">
        <f aca="false">IF(E355&lt;&gt;0,L355,0)</f>
        <v>0</v>
      </c>
    </row>
    <row r="356" s="174" customFormat="true" ht="14.25" hidden="false" customHeight="false" outlineLevel="0" collapsed="false">
      <c r="A356" s="159" t="n">
        <v>346</v>
      </c>
      <c r="B356" s="160" t="n">
        <f aca="false">'ORÇ.REPROG. P CAIXA'!B358</f>
        <v>0</v>
      </c>
      <c r="C356" s="723" t="n">
        <f aca="false">'ORÇ.REPROG. P CAIXA'!C358</f>
        <v>0</v>
      </c>
      <c r="D356" s="162" t="n">
        <f aca="false">'ORÇ.REPROG. P CAIXA'!D358</f>
        <v>0</v>
      </c>
      <c r="E356" s="163" t="n">
        <f aca="false">IF('BM GLOBAL'!$P$1&lt;&gt;0,'ORÇ.REPROG. P CAIXA'!E358,'ORÇ.REPROG. P CAIXA'!H358)</f>
        <v>0</v>
      </c>
      <c r="F356" s="163" t="n">
        <f aca="false">IF('BM GLOBAL'!$P$1&lt;&gt;0,IF('ORÇ.GLOBAL P CAIXA'!K357=0,'ORÇ.GLOBAL EMPRESA'!G357,'ORÇ.GLOBAL P CAIXA'!F357),'ORÇ.REPROG. P CAIXA'!I358)</f>
        <v>0</v>
      </c>
      <c r="G356" s="163" t="n">
        <f aca="false">IF(E356&lt;&gt;0,ROUND(E356*F356,2),IF(AO356=0,(SUMIF('ORÇ.REPROG. P CAIXA'!$AC$13:$AC$1012,B356,$AO$11:$AO$1010)),AO356))</f>
        <v>0</v>
      </c>
      <c r="H356" s="163" t="n">
        <f aca="false">IF(J356&lt;&gt;0,IF(E356&lt;&gt;0,J356/F356,0),0)</f>
        <v>0</v>
      </c>
      <c r="I356" s="163" t="n">
        <f aca="false">IF(L356&lt;&gt;0,IF(E356&lt;&gt;0,L356/F356,0),0)</f>
        <v>0</v>
      </c>
      <c r="J356" s="163" t="n">
        <f aca="false">IF(E356&lt;&gt;0,ROUND(INDEX($P$11:$AM$1010,$A356,$L$1),2),IF(AX356=0,(SUMIF($AP$11:$AP$1010,B356,$AX$11:$AX$1010)),AX356))</f>
        <v>0</v>
      </c>
      <c r="K356" s="163" t="n">
        <f aca="false">IF(G356=0,0,(J356/G356)*100)</f>
        <v>0</v>
      </c>
      <c r="L356" s="163" t="n">
        <f aca="false">IF(E356&lt;&gt;0,ROUND(IF($L$1=1,SUM(P356),"0")+IF($L$1=2,SUM($P356:Q356),"0")+IF($L$1=3,SUM($P356:R356),"0")+IF($L$1=4,SUM($P356:S356),"0")+IF($L$1=5,SUM($P356:T356),"0")+IF($L$1=6,SUM($P356:U356),"0")+IF($L$1=7,SUM($P356:V356),"0")+IF($L$1=8,SUM($P356:W356),"0")+IF($L$1=9,SUM($P356:X356),"0")+IF($L$1=10,SUM($P356:Y356),"0")+IF($L$1=11,SUM($P356:Z356),"0")+IF($L$1=12,SUM($P356:AA356),"0")+IF($L$1=13,SUM($P356:AB356),"0")+IF($L$1=14,SUM($P356:AC356),"0")+IF($L$1=15,SUM($P356:AD356),"0")+IF($L$1=16,SUM($P356:AE356),"0")+IF($L$1=17,SUM($P356:AF356),"0")+IF($L$1=18,SUM($P356:AG356),"0")+IF($L$1=19,SUM($P356:AH356),"0")+IF($L$1=20,SUM($P356:AI356),"0")+IF($L$1=21,SUM($P356:AJ356),"0")+IF($L$1=22,SUM($P356:AK356),"0")+IF($L$1=23,SUM($P356:AL356),"0")+IF($L$1=24,SUM($P356:AM356),"0"),2),IF(BC356=0,(SUMIF($AP$11:$AP$1010,B356,$BC$11:$BC$1010)),BC356))</f>
        <v>0</v>
      </c>
      <c r="M356" s="163" t="n">
        <f aca="false">IF(G356=0,0,(L356/G356)*100)</f>
        <v>0</v>
      </c>
      <c r="N356" s="168" t="str">
        <f aca="false">IF(B356&gt;0,"ok","ocultar")</f>
        <v>ocultar</v>
      </c>
      <c r="O356" s="650"/>
      <c r="P356" s="724"/>
      <c r="Q356" s="725"/>
      <c r="R356" s="725"/>
      <c r="S356" s="725"/>
      <c r="T356" s="725"/>
      <c r="U356" s="725"/>
      <c r="V356" s="725"/>
      <c r="W356" s="725"/>
      <c r="X356" s="725"/>
      <c r="Y356" s="725"/>
      <c r="Z356" s="725"/>
      <c r="AA356" s="726"/>
      <c r="AB356" s="726"/>
      <c r="AC356" s="726"/>
      <c r="AD356" s="726"/>
      <c r="AE356" s="726"/>
      <c r="AF356" s="726"/>
      <c r="AG356" s="726"/>
      <c r="AH356" s="726"/>
      <c r="AI356" s="726"/>
      <c r="AJ356" s="726"/>
      <c r="AK356" s="726"/>
      <c r="AL356" s="726"/>
      <c r="AM356" s="727"/>
      <c r="AO356" s="728" t="n">
        <f aca="false">IF(E356&lt;&gt;0,G356,0)</f>
        <v>0</v>
      </c>
      <c r="AP356" s="157" t="n">
        <f aca="false">IF(B356=0,AP355,IF(ISNONTEXT(B356)=TRUE(),INT(B356),INT(LEFT(B356,FIND(".",B356)-1))))</f>
        <v>3</v>
      </c>
      <c r="AQ356" s="157" t="str">
        <f aca="false">IF(AQ357=1,1,IF(B356&lt;&gt;0,1,IF(C356&lt;&gt;0,1,IF(D356&lt;&gt;0,1,IF(E356&lt;&gt;0,1,"")))))</f>
        <v/>
      </c>
      <c r="AR356" s="157" t="str">
        <f aca="false">IF(AP356=0," ",IF(AP356&lt;&gt;AP355,AP356," "))</f>
        <v> </v>
      </c>
      <c r="AS356" s="732"/>
      <c r="AT356" s="730" t="n">
        <f aca="false">IF(AP356&lt;&gt;AR356,(IF('ORÇ.GLOBAL P CAIXA'!I357="",J356*(INFORMAÇÕES!$Q$99/INFORMAÇÕES!$Q$102),IF('ORÇ.GLOBAL P CAIXA'!I357="R",J356,0))),0)</f>
        <v>0</v>
      </c>
      <c r="AU356" s="75" t="n">
        <f aca="false">IF(AP356&lt;&gt;AR356,(IF('ORÇ.GLOBAL P CAIXA'!I357="",J356*(INFORMAÇÕES!$Q$100/INFORMAÇÕES!$Q$102),IF('ORÇ.GLOBAL P CAIXA'!I357="C",J356,0))),0)</f>
        <v>0</v>
      </c>
      <c r="AV356" s="75" t="n">
        <f aca="false">IF(AP356&lt;&gt;AR356,(IF('ORÇ.GLOBAL P CAIXA'!I357="",J356*INFORMAÇÕES!$U$115,IF('ORÇ.GLOBAL P CAIXA'!I357="CF",J356,0))),0)</f>
        <v>0</v>
      </c>
      <c r="AW356" s="75" t="n">
        <f aca="false">IF(AP356&lt;&gt;AR356,(IF('ORÇ.GLOBAL P CAIXA'!I357="",J356*INFORMAÇÕES!$U$116,IF('ORÇ.GLOBAL P CAIXA'!I357="O",J356,0))),0)</f>
        <v>0</v>
      </c>
      <c r="AX356" s="731" t="n">
        <f aca="false">IF(E356&lt;&gt;0,J356,0)</f>
        <v>0</v>
      </c>
      <c r="AY356" s="730" t="n">
        <f aca="false">IF(AP356&lt;&gt;AR356,(IF('ORÇ.GLOBAL P CAIXA'!I357="",L356*(INFORMAÇÕES!$Q$99/INFORMAÇÕES!$Q$102),IF('ORÇ.GLOBAL P CAIXA'!I357="R",L356,0))),0)</f>
        <v>0</v>
      </c>
      <c r="AZ356" s="75" t="n">
        <f aca="false">IF(AP356&lt;&gt;AR356,(IF('ORÇ.GLOBAL P CAIXA'!I357="",L356*(INFORMAÇÕES!$Q$100/INFORMAÇÕES!$Q$102),IF('ORÇ.GLOBAL P CAIXA'!I357="C",L356,0))),0)</f>
        <v>0</v>
      </c>
      <c r="BA356" s="75" t="n">
        <f aca="false">IF(AP356&lt;&gt;AR356,(IF('ORÇ.GLOBAL P CAIXA'!I357="",L356*INFORMAÇÕES!$U$115,IF('ORÇ.GLOBAL P CAIXA'!I357="CF",L356,0))),0)</f>
        <v>0</v>
      </c>
      <c r="BB356" s="75" t="n">
        <f aca="false">IF(AP356&lt;&gt;AR356,(IF('ORÇ.GLOBAL P CAIXA'!I357="",L356*INFORMAÇÕES!$U$116,IF('ORÇ.GLOBAL P CAIXA'!I357="O",L356,0))),0)</f>
        <v>0</v>
      </c>
      <c r="BC356" s="731" t="n">
        <f aca="false">IF(E356&lt;&gt;0,L356,0)</f>
        <v>0</v>
      </c>
    </row>
    <row r="357" s="174" customFormat="true" ht="14.25" hidden="false" customHeight="false" outlineLevel="0" collapsed="false">
      <c r="A357" s="159" t="n">
        <v>347</v>
      </c>
      <c r="B357" s="160" t="n">
        <f aca="false">'ORÇ.REPROG. P CAIXA'!B359</f>
        <v>0</v>
      </c>
      <c r="C357" s="723" t="n">
        <f aca="false">'ORÇ.REPROG. P CAIXA'!C359</f>
        <v>0</v>
      </c>
      <c r="D357" s="162" t="n">
        <f aca="false">'ORÇ.REPROG. P CAIXA'!D359</f>
        <v>0</v>
      </c>
      <c r="E357" s="163" t="n">
        <f aca="false">IF('BM GLOBAL'!$P$1&lt;&gt;0,'ORÇ.REPROG. P CAIXA'!E359,'ORÇ.REPROG. P CAIXA'!H359)</f>
        <v>0</v>
      </c>
      <c r="F357" s="163" t="n">
        <f aca="false">IF('BM GLOBAL'!$P$1&lt;&gt;0,IF('ORÇ.GLOBAL P CAIXA'!K358=0,'ORÇ.GLOBAL EMPRESA'!G358,'ORÇ.GLOBAL P CAIXA'!F358),'ORÇ.REPROG. P CAIXA'!I359)</f>
        <v>0</v>
      </c>
      <c r="G357" s="163" t="n">
        <f aca="false">IF(E357&lt;&gt;0,ROUND(E357*F357,2),IF(AO357=0,(SUMIF('ORÇ.REPROG. P CAIXA'!$AC$13:$AC$1012,B357,$AO$11:$AO$1010)),AO357))</f>
        <v>0</v>
      </c>
      <c r="H357" s="163" t="n">
        <f aca="false">IF(J357&lt;&gt;0,IF(E357&lt;&gt;0,J357/F357,0),0)</f>
        <v>0</v>
      </c>
      <c r="I357" s="163" t="n">
        <f aca="false">IF(L357&lt;&gt;0,IF(E357&lt;&gt;0,L357/F357,0),0)</f>
        <v>0</v>
      </c>
      <c r="J357" s="163" t="n">
        <f aca="false">IF(E357&lt;&gt;0,ROUND(INDEX($P$11:$AM$1010,$A357,$L$1),2),IF(AX357=0,(SUMIF($AP$11:$AP$1010,B357,$AX$11:$AX$1010)),AX357))</f>
        <v>0</v>
      </c>
      <c r="K357" s="163" t="n">
        <f aca="false">IF(G357=0,0,(J357/G357)*100)</f>
        <v>0</v>
      </c>
      <c r="L357" s="163" t="n">
        <f aca="false">IF(E357&lt;&gt;0,ROUND(IF($L$1=1,SUM(P357),"0")+IF($L$1=2,SUM($P357:Q357),"0")+IF($L$1=3,SUM($P357:R357),"0")+IF($L$1=4,SUM($P357:S357),"0")+IF($L$1=5,SUM($P357:T357),"0")+IF($L$1=6,SUM($P357:U357),"0")+IF($L$1=7,SUM($P357:V357),"0")+IF($L$1=8,SUM($P357:W357),"0")+IF($L$1=9,SUM($P357:X357),"0")+IF($L$1=10,SUM($P357:Y357),"0")+IF($L$1=11,SUM($P357:Z357),"0")+IF($L$1=12,SUM($P357:AA357),"0")+IF($L$1=13,SUM($P357:AB357),"0")+IF($L$1=14,SUM($P357:AC357),"0")+IF($L$1=15,SUM($P357:AD357),"0")+IF($L$1=16,SUM($P357:AE357),"0")+IF($L$1=17,SUM($P357:AF357),"0")+IF($L$1=18,SUM($P357:AG357),"0")+IF($L$1=19,SUM($P357:AH357),"0")+IF($L$1=20,SUM($P357:AI357),"0")+IF($L$1=21,SUM($P357:AJ357),"0")+IF($L$1=22,SUM($P357:AK357),"0")+IF($L$1=23,SUM($P357:AL357),"0")+IF($L$1=24,SUM($P357:AM357),"0"),2),IF(BC357=0,(SUMIF($AP$11:$AP$1010,B357,$BC$11:$BC$1010)),BC357))</f>
        <v>0</v>
      </c>
      <c r="M357" s="163" t="n">
        <f aca="false">IF(G357=0,0,(L357/G357)*100)</f>
        <v>0</v>
      </c>
      <c r="N357" s="168" t="str">
        <f aca="false">IF(B357&gt;0,"ok","ocultar")</f>
        <v>ocultar</v>
      </c>
      <c r="O357" s="650"/>
      <c r="P357" s="724"/>
      <c r="Q357" s="725"/>
      <c r="R357" s="725"/>
      <c r="S357" s="725"/>
      <c r="T357" s="725"/>
      <c r="U357" s="725"/>
      <c r="V357" s="725"/>
      <c r="W357" s="725"/>
      <c r="X357" s="725"/>
      <c r="Y357" s="725"/>
      <c r="Z357" s="725"/>
      <c r="AA357" s="726"/>
      <c r="AB357" s="726"/>
      <c r="AC357" s="726"/>
      <c r="AD357" s="726"/>
      <c r="AE357" s="726"/>
      <c r="AF357" s="726"/>
      <c r="AG357" s="726"/>
      <c r="AH357" s="726"/>
      <c r="AI357" s="726"/>
      <c r="AJ357" s="726"/>
      <c r="AK357" s="726"/>
      <c r="AL357" s="726"/>
      <c r="AM357" s="727"/>
      <c r="AO357" s="728" t="n">
        <f aca="false">IF(E357&lt;&gt;0,G357,0)</f>
        <v>0</v>
      </c>
      <c r="AP357" s="157" t="n">
        <f aca="false">IF(B357=0,AP356,IF(ISNONTEXT(B357)=TRUE(),INT(B357),INT(LEFT(B357,FIND(".",B357)-1))))</f>
        <v>3</v>
      </c>
      <c r="AQ357" s="157" t="str">
        <f aca="false">IF(AQ358=1,1,IF(B357&lt;&gt;0,1,IF(C357&lt;&gt;0,1,IF(D357&lt;&gt;0,1,IF(E357&lt;&gt;0,1,"")))))</f>
        <v/>
      </c>
      <c r="AR357" s="157" t="str">
        <f aca="false">IF(AP357=0," ",IF(AP357&lt;&gt;AP356,AP357," "))</f>
        <v> </v>
      </c>
      <c r="AS357" s="732"/>
      <c r="AT357" s="730" t="n">
        <f aca="false">IF(AP357&lt;&gt;AR357,(IF('ORÇ.GLOBAL P CAIXA'!I358="",J357*(INFORMAÇÕES!$Q$99/INFORMAÇÕES!$Q$102),IF('ORÇ.GLOBAL P CAIXA'!I358="R",J357,0))),0)</f>
        <v>0</v>
      </c>
      <c r="AU357" s="75" t="n">
        <f aca="false">IF(AP357&lt;&gt;AR357,(IF('ORÇ.GLOBAL P CAIXA'!I358="",J357*(INFORMAÇÕES!$Q$100/INFORMAÇÕES!$Q$102),IF('ORÇ.GLOBAL P CAIXA'!I358="C",J357,0))),0)</f>
        <v>0</v>
      </c>
      <c r="AV357" s="75" t="n">
        <f aca="false">IF(AP357&lt;&gt;AR357,(IF('ORÇ.GLOBAL P CAIXA'!I358="",J357*INFORMAÇÕES!$U$115,IF('ORÇ.GLOBAL P CAIXA'!I358="CF",J357,0))),0)</f>
        <v>0</v>
      </c>
      <c r="AW357" s="75" t="n">
        <f aca="false">IF(AP357&lt;&gt;AR357,(IF('ORÇ.GLOBAL P CAIXA'!I358="",J357*INFORMAÇÕES!$U$116,IF('ORÇ.GLOBAL P CAIXA'!I358="O",J357,0))),0)</f>
        <v>0</v>
      </c>
      <c r="AX357" s="731" t="n">
        <f aca="false">IF(E357&lt;&gt;0,J357,0)</f>
        <v>0</v>
      </c>
      <c r="AY357" s="730" t="n">
        <f aca="false">IF(AP357&lt;&gt;AR357,(IF('ORÇ.GLOBAL P CAIXA'!I358="",L357*(INFORMAÇÕES!$Q$99/INFORMAÇÕES!$Q$102),IF('ORÇ.GLOBAL P CAIXA'!I358="R",L357,0))),0)</f>
        <v>0</v>
      </c>
      <c r="AZ357" s="75" t="n">
        <f aca="false">IF(AP357&lt;&gt;AR357,(IF('ORÇ.GLOBAL P CAIXA'!I358="",L357*(INFORMAÇÕES!$Q$100/INFORMAÇÕES!$Q$102),IF('ORÇ.GLOBAL P CAIXA'!I358="C",L357,0))),0)</f>
        <v>0</v>
      </c>
      <c r="BA357" s="75" t="n">
        <f aca="false">IF(AP357&lt;&gt;AR357,(IF('ORÇ.GLOBAL P CAIXA'!I358="",L357*INFORMAÇÕES!$U$115,IF('ORÇ.GLOBAL P CAIXA'!I358="CF",L357,0))),0)</f>
        <v>0</v>
      </c>
      <c r="BB357" s="75" t="n">
        <f aca="false">IF(AP357&lt;&gt;AR357,(IF('ORÇ.GLOBAL P CAIXA'!I358="",L357*INFORMAÇÕES!$U$116,IF('ORÇ.GLOBAL P CAIXA'!I358="O",L357,0))),0)</f>
        <v>0</v>
      </c>
      <c r="BC357" s="731" t="n">
        <f aca="false">IF(E357&lt;&gt;0,L357,0)</f>
        <v>0</v>
      </c>
    </row>
    <row r="358" s="174" customFormat="true" ht="14.25" hidden="false" customHeight="false" outlineLevel="0" collapsed="false">
      <c r="A358" s="159" t="n">
        <v>348</v>
      </c>
      <c r="B358" s="160" t="n">
        <f aca="false">'ORÇ.REPROG. P CAIXA'!B360</f>
        <v>0</v>
      </c>
      <c r="C358" s="723" t="n">
        <f aca="false">'ORÇ.REPROG. P CAIXA'!C360</f>
        <v>0</v>
      </c>
      <c r="D358" s="162" t="n">
        <f aca="false">'ORÇ.REPROG. P CAIXA'!D360</f>
        <v>0</v>
      </c>
      <c r="E358" s="163" t="n">
        <f aca="false">IF('BM GLOBAL'!$P$1&lt;&gt;0,'ORÇ.REPROG. P CAIXA'!E360,'ORÇ.REPROG. P CAIXA'!H360)</f>
        <v>0</v>
      </c>
      <c r="F358" s="163" t="n">
        <f aca="false">IF('BM GLOBAL'!$P$1&lt;&gt;0,IF('ORÇ.GLOBAL P CAIXA'!K359=0,'ORÇ.GLOBAL EMPRESA'!G359,'ORÇ.GLOBAL P CAIXA'!F359),'ORÇ.REPROG. P CAIXA'!I360)</f>
        <v>0</v>
      </c>
      <c r="G358" s="163" t="n">
        <f aca="false">IF(E358&lt;&gt;0,ROUND(E358*F358,2),IF(AO358=0,(SUMIF('ORÇ.REPROG. P CAIXA'!$AC$13:$AC$1012,B358,$AO$11:$AO$1010)),AO358))</f>
        <v>0</v>
      </c>
      <c r="H358" s="163" t="n">
        <f aca="false">IF(J358&lt;&gt;0,IF(E358&lt;&gt;0,J358/F358,0),0)</f>
        <v>0</v>
      </c>
      <c r="I358" s="163" t="n">
        <f aca="false">IF(L358&lt;&gt;0,IF(E358&lt;&gt;0,L358/F358,0),0)</f>
        <v>0</v>
      </c>
      <c r="J358" s="163" t="n">
        <f aca="false">IF(E358&lt;&gt;0,ROUND(INDEX($P$11:$AM$1010,$A358,$L$1),2),IF(AX358=0,(SUMIF($AP$11:$AP$1010,B358,$AX$11:$AX$1010)),AX358))</f>
        <v>0</v>
      </c>
      <c r="K358" s="163" t="n">
        <f aca="false">IF(G358=0,0,(J358/G358)*100)</f>
        <v>0</v>
      </c>
      <c r="L358" s="163" t="n">
        <f aca="false">IF(E358&lt;&gt;0,ROUND(IF($L$1=1,SUM(P358),"0")+IF($L$1=2,SUM($P358:Q358),"0")+IF($L$1=3,SUM($P358:R358),"0")+IF($L$1=4,SUM($P358:S358),"0")+IF($L$1=5,SUM($P358:T358),"0")+IF($L$1=6,SUM($P358:U358),"0")+IF($L$1=7,SUM($P358:V358),"0")+IF($L$1=8,SUM($P358:W358),"0")+IF($L$1=9,SUM($P358:X358),"0")+IF($L$1=10,SUM($P358:Y358),"0")+IF($L$1=11,SUM($P358:Z358),"0")+IF($L$1=12,SUM($P358:AA358),"0")+IF($L$1=13,SUM($P358:AB358),"0")+IF($L$1=14,SUM($P358:AC358),"0")+IF($L$1=15,SUM($P358:AD358),"0")+IF($L$1=16,SUM($P358:AE358),"0")+IF($L$1=17,SUM($P358:AF358),"0")+IF($L$1=18,SUM($P358:AG358),"0")+IF($L$1=19,SUM($P358:AH358),"0")+IF($L$1=20,SUM($P358:AI358),"0")+IF($L$1=21,SUM($P358:AJ358),"0")+IF($L$1=22,SUM($P358:AK358),"0")+IF($L$1=23,SUM($P358:AL358),"0")+IF($L$1=24,SUM($P358:AM358),"0"),2),IF(BC358=0,(SUMIF($AP$11:$AP$1010,B358,$BC$11:$BC$1010)),BC358))</f>
        <v>0</v>
      </c>
      <c r="M358" s="163" t="n">
        <f aca="false">IF(G358=0,0,(L358/G358)*100)</f>
        <v>0</v>
      </c>
      <c r="N358" s="168" t="str">
        <f aca="false">IF(B358&gt;0,"ok","ocultar")</f>
        <v>ocultar</v>
      </c>
      <c r="O358" s="650"/>
      <c r="P358" s="724"/>
      <c r="Q358" s="725"/>
      <c r="R358" s="725"/>
      <c r="S358" s="725"/>
      <c r="T358" s="725"/>
      <c r="U358" s="725"/>
      <c r="V358" s="725"/>
      <c r="W358" s="725"/>
      <c r="X358" s="725"/>
      <c r="Y358" s="725"/>
      <c r="Z358" s="725"/>
      <c r="AA358" s="726"/>
      <c r="AB358" s="726"/>
      <c r="AC358" s="726"/>
      <c r="AD358" s="726"/>
      <c r="AE358" s="726"/>
      <c r="AF358" s="726"/>
      <c r="AG358" s="726"/>
      <c r="AH358" s="726"/>
      <c r="AI358" s="726"/>
      <c r="AJ358" s="726"/>
      <c r="AK358" s="726"/>
      <c r="AL358" s="726"/>
      <c r="AM358" s="727"/>
      <c r="AO358" s="728" t="n">
        <f aca="false">IF(E358&lt;&gt;0,G358,0)</f>
        <v>0</v>
      </c>
      <c r="AP358" s="157" t="n">
        <f aca="false">IF(B358=0,AP357,IF(ISNONTEXT(B358)=TRUE(),INT(B358),INT(LEFT(B358,FIND(".",B358)-1))))</f>
        <v>3</v>
      </c>
      <c r="AQ358" s="157" t="str">
        <f aca="false">IF(AQ359=1,1,IF(B358&lt;&gt;0,1,IF(C358&lt;&gt;0,1,IF(D358&lt;&gt;0,1,IF(E358&lt;&gt;0,1,"")))))</f>
        <v/>
      </c>
      <c r="AR358" s="157" t="str">
        <f aca="false">IF(AP358=0," ",IF(AP358&lt;&gt;AP357,AP358," "))</f>
        <v> </v>
      </c>
      <c r="AS358" s="732"/>
      <c r="AT358" s="730" t="n">
        <f aca="false">IF(AP358&lt;&gt;AR358,(IF('ORÇ.GLOBAL P CAIXA'!I359="",J358*(INFORMAÇÕES!$Q$99/INFORMAÇÕES!$Q$102),IF('ORÇ.GLOBAL P CAIXA'!I359="R",J358,0))),0)</f>
        <v>0</v>
      </c>
      <c r="AU358" s="75" t="n">
        <f aca="false">IF(AP358&lt;&gt;AR358,(IF('ORÇ.GLOBAL P CAIXA'!I359="",J358*(INFORMAÇÕES!$Q$100/INFORMAÇÕES!$Q$102),IF('ORÇ.GLOBAL P CAIXA'!I359="C",J358,0))),0)</f>
        <v>0</v>
      </c>
      <c r="AV358" s="75" t="n">
        <f aca="false">IF(AP358&lt;&gt;AR358,(IF('ORÇ.GLOBAL P CAIXA'!I359="",J358*INFORMAÇÕES!$U$115,IF('ORÇ.GLOBAL P CAIXA'!I359="CF",J358,0))),0)</f>
        <v>0</v>
      </c>
      <c r="AW358" s="75" t="n">
        <f aca="false">IF(AP358&lt;&gt;AR358,(IF('ORÇ.GLOBAL P CAIXA'!I359="",J358*INFORMAÇÕES!$U$116,IF('ORÇ.GLOBAL P CAIXA'!I359="O",J358,0))),0)</f>
        <v>0</v>
      </c>
      <c r="AX358" s="731" t="n">
        <f aca="false">IF(E358&lt;&gt;0,J358,0)</f>
        <v>0</v>
      </c>
      <c r="AY358" s="730" t="n">
        <f aca="false">IF(AP358&lt;&gt;AR358,(IF('ORÇ.GLOBAL P CAIXA'!I359="",L358*(INFORMAÇÕES!$Q$99/INFORMAÇÕES!$Q$102),IF('ORÇ.GLOBAL P CAIXA'!I359="R",L358,0))),0)</f>
        <v>0</v>
      </c>
      <c r="AZ358" s="75" t="n">
        <f aca="false">IF(AP358&lt;&gt;AR358,(IF('ORÇ.GLOBAL P CAIXA'!I359="",L358*(INFORMAÇÕES!$Q$100/INFORMAÇÕES!$Q$102),IF('ORÇ.GLOBAL P CAIXA'!I359="C",L358,0))),0)</f>
        <v>0</v>
      </c>
      <c r="BA358" s="75" t="n">
        <f aca="false">IF(AP358&lt;&gt;AR358,(IF('ORÇ.GLOBAL P CAIXA'!I359="",L358*INFORMAÇÕES!$U$115,IF('ORÇ.GLOBAL P CAIXA'!I359="CF",L358,0))),0)</f>
        <v>0</v>
      </c>
      <c r="BB358" s="75" t="n">
        <f aca="false">IF(AP358&lt;&gt;AR358,(IF('ORÇ.GLOBAL P CAIXA'!I359="",L358*INFORMAÇÕES!$U$116,IF('ORÇ.GLOBAL P CAIXA'!I359="O",L358,0))),0)</f>
        <v>0</v>
      </c>
      <c r="BC358" s="731" t="n">
        <f aca="false">IF(E358&lt;&gt;0,L358,0)</f>
        <v>0</v>
      </c>
    </row>
    <row r="359" s="174" customFormat="true" ht="14.25" hidden="false" customHeight="false" outlineLevel="0" collapsed="false">
      <c r="A359" s="159" t="n">
        <v>349</v>
      </c>
      <c r="B359" s="160" t="n">
        <f aca="false">'ORÇ.REPROG. P CAIXA'!B361</f>
        <v>0</v>
      </c>
      <c r="C359" s="723" t="n">
        <f aca="false">'ORÇ.REPROG. P CAIXA'!C361</f>
        <v>0</v>
      </c>
      <c r="D359" s="162" t="n">
        <f aca="false">'ORÇ.REPROG. P CAIXA'!D361</f>
        <v>0</v>
      </c>
      <c r="E359" s="163" t="n">
        <f aca="false">IF('BM GLOBAL'!$P$1&lt;&gt;0,'ORÇ.REPROG. P CAIXA'!E361,'ORÇ.REPROG. P CAIXA'!H361)</f>
        <v>0</v>
      </c>
      <c r="F359" s="163" t="n">
        <f aca="false">IF('BM GLOBAL'!$P$1&lt;&gt;0,IF('ORÇ.GLOBAL P CAIXA'!K360=0,'ORÇ.GLOBAL EMPRESA'!G360,'ORÇ.GLOBAL P CAIXA'!F360),'ORÇ.REPROG. P CAIXA'!I361)</f>
        <v>0</v>
      </c>
      <c r="G359" s="163" t="n">
        <f aca="false">IF(E359&lt;&gt;0,ROUND(E359*F359,2),IF(AO359=0,(SUMIF('ORÇ.REPROG. P CAIXA'!$AC$13:$AC$1012,B359,$AO$11:$AO$1010)),AO359))</f>
        <v>0</v>
      </c>
      <c r="H359" s="163" t="n">
        <f aca="false">IF(J359&lt;&gt;0,IF(E359&lt;&gt;0,J359/F359,0),0)</f>
        <v>0</v>
      </c>
      <c r="I359" s="163" t="n">
        <f aca="false">IF(L359&lt;&gt;0,IF(E359&lt;&gt;0,L359/F359,0),0)</f>
        <v>0</v>
      </c>
      <c r="J359" s="163" t="n">
        <f aca="false">IF(E359&lt;&gt;0,ROUND(INDEX($P$11:$AM$1010,$A359,$L$1),2),IF(AX359=0,(SUMIF($AP$11:$AP$1010,B359,$AX$11:$AX$1010)),AX359))</f>
        <v>0</v>
      </c>
      <c r="K359" s="163" t="n">
        <f aca="false">IF(G359=0,0,(J359/G359)*100)</f>
        <v>0</v>
      </c>
      <c r="L359" s="163" t="n">
        <f aca="false">IF(E359&lt;&gt;0,ROUND(IF($L$1=1,SUM(P359),"0")+IF($L$1=2,SUM($P359:Q359),"0")+IF($L$1=3,SUM($P359:R359),"0")+IF($L$1=4,SUM($P359:S359),"0")+IF($L$1=5,SUM($P359:T359),"0")+IF($L$1=6,SUM($P359:U359),"0")+IF($L$1=7,SUM($P359:V359),"0")+IF($L$1=8,SUM($P359:W359),"0")+IF($L$1=9,SUM($P359:X359),"0")+IF($L$1=10,SUM($P359:Y359),"0")+IF($L$1=11,SUM($P359:Z359),"0")+IF($L$1=12,SUM($P359:AA359),"0")+IF($L$1=13,SUM($P359:AB359),"0")+IF($L$1=14,SUM($P359:AC359),"0")+IF($L$1=15,SUM($P359:AD359),"0")+IF($L$1=16,SUM($P359:AE359),"0")+IF($L$1=17,SUM($P359:AF359),"0")+IF($L$1=18,SUM($P359:AG359),"0")+IF($L$1=19,SUM($P359:AH359),"0")+IF($L$1=20,SUM($P359:AI359),"0")+IF($L$1=21,SUM($P359:AJ359),"0")+IF($L$1=22,SUM($P359:AK359),"0")+IF($L$1=23,SUM($P359:AL359),"0")+IF($L$1=24,SUM($P359:AM359),"0"),2),IF(BC359=0,(SUMIF($AP$11:$AP$1010,B359,$BC$11:$BC$1010)),BC359))</f>
        <v>0</v>
      </c>
      <c r="M359" s="163" t="n">
        <f aca="false">IF(G359=0,0,(L359/G359)*100)</f>
        <v>0</v>
      </c>
      <c r="N359" s="168" t="str">
        <f aca="false">IF(B359&gt;0,"ok","ocultar")</f>
        <v>ocultar</v>
      </c>
      <c r="O359" s="650"/>
      <c r="P359" s="724"/>
      <c r="Q359" s="725"/>
      <c r="R359" s="725"/>
      <c r="S359" s="725"/>
      <c r="T359" s="725"/>
      <c r="U359" s="725"/>
      <c r="V359" s="725"/>
      <c r="W359" s="725"/>
      <c r="X359" s="725"/>
      <c r="Y359" s="725"/>
      <c r="Z359" s="725"/>
      <c r="AA359" s="726"/>
      <c r="AB359" s="726"/>
      <c r="AC359" s="726"/>
      <c r="AD359" s="726"/>
      <c r="AE359" s="726"/>
      <c r="AF359" s="726"/>
      <c r="AG359" s="726"/>
      <c r="AH359" s="726"/>
      <c r="AI359" s="726"/>
      <c r="AJ359" s="726"/>
      <c r="AK359" s="726"/>
      <c r="AL359" s="726"/>
      <c r="AM359" s="727"/>
      <c r="AO359" s="728" t="n">
        <f aca="false">IF(E359&lt;&gt;0,G359,0)</f>
        <v>0</v>
      </c>
      <c r="AP359" s="157" t="n">
        <f aca="false">IF(B359=0,AP358,IF(ISNONTEXT(B359)=TRUE(),INT(B359),INT(LEFT(B359,FIND(".",B359)-1))))</f>
        <v>3</v>
      </c>
      <c r="AQ359" s="157" t="str">
        <f aca="false">IF(AQ360=1,1,IF(B359&lt;&gt;0,1,IF(C359&lt;&gt;0,1,IF(D359&lt;&gt;0,1,IF(E359&lt;&gt;0,1,"")))))</f>
        <v/>
      </c>
      <c r="AR359" s="157" t="str">
        <f aca="false">IF(AP359=0," ",IF(AP359&lt;&gt;AP358,AP359," "))</f>
        <v> </v>
      </c>
      <c r="AS359" s="732"/>
      <c r="AT359" s="730" t="n">
        <f aca="false">IF(AP359&lt;&gt;AR359,(IF('ORÇ.GLOBAL P CAIXA'!I360="",J359*(INFORMAÇÕES!$Q$99/INFORMAÇÕES!$Q$102),IF('ORÇ.GLOBAL P CAIXA'!I360="R",J359,0))),0)</f>
        <v>0</v>
      </c>
      <c r="AU359" s="75" t="n">
        <f aca="false">IF(AP359&lt;&gt;AR359,(IF('ORÇ.GLOBAL P CAIXA'!I360="",J359*(INFORMAÇÕES!$Q$100/INFORMAÇÕES!$Q$102),IF('ORÇ.GLOBAL P CAIXA'!I360="C",J359,0))),0)</f>
        <v>0</v>
      </c>
      <c r="AV359" s="75" t="n">
        <f aca="false">IF(AP359&lt;&gt;AR359,(IF('ORÇ.GLOBAL P CAIXA'!I360="",J359*INFORMAÇÕES!$U$115,IF('ORÇ.GLOBAL P CAIXA'!I360="CF",J359,0))),0)</f>
        <v>0</v>
      </c>
      <c r="AW359" s="75" t="n">
        <f aca="false">IF(AP359&lt;&gt;AR359,(IF('ORÇ.GLOBAL P CAIXA'!I360="",J359*INFORMAÇÕES!$U$116,IF('ORÇ.GLOBAL P CAIXA'!I360="O",J359,0))),0)</f>
        <v>0</v>
      </c>
      <c r="AX359" s="731" t="n">
        <f aca="false">IF(E359&lt;&gt;0,J359,0)</f>
        <v>0</v>
      </c>
      <c r="AY359" s="730" t="n">
        <f aca="false">IF(AP359&lt;&gt;AR359,(IF('ORÇ.GLOBAL P CAIXA'!I360="",L359*(INFORMAÇÕES!$Q$99/INFORMAÇÕES!$Q$102),IF('ORÇ.GLOBAL P CAIXA'!I360="R",L359,0))),0)</f>
        <v>0</v>
      </c>
      <c r="AZ359" s="75" t="n">
        <f aca="false">IF(AP359&lt;&gt;AR359,(IF('ORÇ.GLOBAL P CAIXA'!I360="",L359*(INFORMAÇÕES!$Q$100/INFORMAÇÕES!$Q$102),IF('ORÇ.GLOBAL P CAIXA'!I360="C",L359,0))),0)</f>
        <v>0</v>
      </c>
      <c r="BA359" s="75" t="n">
        <f aca="false">IF(AP359&lt;&gt;AR359,(IF('ORÇ.GLOBAL P CAIXA'!I360="",L359*INFORMAÇÕES!$U$115,IF('ORÇ.GLOBAL P CAIXA'!I360="CF",L359,0))),0)</f>
        <v>0</v>
      </c>
      <c r="BB359" s="75" t="n">
        <f aca="false">IF(AP359&lt;&gt;AR359,(IF('ORÇ.GLOBAL P CAIXA'!I360="",L359*INFORMAÇÕES!$U$116,IF('ORÇ.GLOBAL P CAIXA'!I360="O",L359,0))),0)</f>
        <v>0</v>
      </c>
      <c r="BC359" s="731" t="n">
        <f aca="false">IF(E359&lt;&gt;0,L359,0)</f>
        <v>0</v>
      </c>
    </row>
    <row r="360" s="174" customFormat="true" ht="14.25" hidden="false" customHeight="false" outlineLevel="0" collapsed="false">
      <c r="A360" s="159" t="n">
        <v>350</v>
      </c>
      <c r="B360" s="160" t="n">
        <f aca="false">'ORÇ.REPROG. P CAIXA'!B362</f>
        <v>0</v>
      </c>
      <c r="C360" s="723" t="n">
        <f aca="false">'ORÇ.REPROG. P CAIXA'!C362</f>
        <v>0</v>
      </c>
      <c r="D360" s="162" t="n">
        <f aca="false">'ORÇ.REPROG. P CAIXA'!D362</f>
        <v>0</v>
      </c>
      <c r="E360" s="163" t="n">
        <f aca="false">IF('BM GLOBAL'!$P$1&lt;&gt;0,'ORÇ.REPROG. P CAIXA'!E362,'ORÇ.REPROG. P CAIXA'!H362)</f>
        <v>0</v>
      </c>
      <c r="F360" s="163" t="n">
        <f aca="false">IF('BM GLOBAL'!$P$1&lt;&gt;0,IF('ORÇ.GLOBAL P CAIXA'!K361=0,'ORÇ.GLOBAL EMPRESA'!G361,'ORÇ.GLOBAL P CAIXA'!F361),'ORÇ.REPROG. P CAIXA'!I362)</f>
        <v>0</v>
      </c>
      <c r="G360" s="163" t="n">
        <f aca="false">IF(E360&lt;&gt;0,ROUND(E360*F360,2),IF(AO360=0,(SUMIF('ORÇ.REPROG. P CAIXA'!$AC$13:$AC$1012,B360,$AO$11:$AO$1010)),AO360))</f>
        <v>0</v>
      </c>
      <c r="H360" s="163" t="n">
        <f aca="false">IF(J360&lt;&gt;0,IF(E360&lt;&gt;0,J360/F360,0),0)</f>
        <v>0</v>
      </c>
      <c r="I360" s="163" t="n">
        <f aca="false">IF(L360&lt;&gt;0,IF(E360&lt;&gt;0,L360/F360,0),0)</f>
        <v>0</v>
      </c>
      <c r="J360" s="163" t="n">
        <f aca="false">IF(E360&lt;&gt;0,ROUND(INDEX($P$11:$AM$1010,$A360,$L$1),2),IF(AX360=0,(SUMIF($AP$11:$AP$1010,B360,$AX$11:$AX$1010)),AX360))</f>
        <v>0</v>
      </c>
      <c r="K360" s="163" t="n">
        <f aca="false">IF(G360=0,0,(J360/G360)*100)</f>
        <v>0</v>
      </c>
      <c r="L360" s="163" t="n">
        <f aca="false">IF(E360&lt;&gt;0,ROUND(IF($L$1=1,SUM(P360),"0")+IF($L$1=2,SUM($P360:Q360),"0")+IF($L$1=3,SUM($P360:R360),"0")+IF($L$1=4,SUM($P360:S360),"0")+IF($L$1=5,SUM($P360:T360),"0")+IF($L$1=6,SUM($P360:U360),"0")+IF($L$1=7,SUM($P360:V360),"0")+IF($L$1=8,SUM($P360:W360),"0")+IF($L$1=9,SUM($P360:X360),"0")+IF($L$1=10,SUM($P360:Y360),"0")+IF($L$1=11,SUM($P360:Z360),"0")+IF($L$1=12,SUM($P360:AA360),"0")+IF($L$1=13,SUM($P360:AB360),"0")+IF($L$1=14,SUM($P360:AC360),"0")+IF($L$1=15,SUM($P360:AD360),"0")+IF($L$1=16,SUM($P360:AE360),"0")+IF($L$1=17,SUM($P360:AF360),"0")+IF($L$1=18,SUM($P360:AG360),"0")+IF($L$1=19,SUM($P360:AH360),"0")+IF($L$1=20,SUM($P360:AI360),"0")+IF($L$1=21,SUM($P360:AJ360),"0")+IF($L$1=22,SUM($P360:AK360),"0")+IF($L$1=23,SUM($P360:AL360),"0")+IF($L$1=24,SUM($P360:AM360),"0"),2),IF(BC360=0,(SUMIF($AP$11:$AP$1010,B360,$BC$11:$BC$1010)),BC360))</f>
        <v>0</v>
      </c>
      <c r="M360" s="163" t="n">
        <f aca="false">IF(G360=0,0,(L360/G360)*100)</f>
        <v>0</v>
      </c>
      <c r="N360" s="168" t="str">
        <f aca="false">IF(B360&gt;0,"ok","ocultar")</f>
        <v>ocultar</v>
      </c>
      <c r="O360" s="650"/>
      <c r="P360" s="724"/>
      <c r="Q360" s="725"/>
      <c r="R360" s="725"/>
      <c r="S360" s="725"/>
      <c r="T360" s="725"/>
      <c r="U360" s="725"/>
      <c r="V360" s="725"/>
      <c r="W360" s="725"/>
      <c r="X360" s="725"/>
      <c r="Y360" s="725"/>
      <c r="Z360" s="725"/>
      <c r="AA360" s="726"/>
      <c r="AB360" s="726"/>
      <c r="AC360" s="726"/>
      <c r="AD360" s="726"/>
      <c r="AE360" s="726"/>
      <c r="AF360" s="726"/>
      <c r="AG360" s="726"/>
      <c r="AH360" s="726"/>
      <c r="AI360" s="726"/>
      <c r="AJ360" s="726"/>
      <c r="AK360" s="726"/>
      <c r="AL360" s="726"/>
      <c r="AM360" s="727"/>
      <c r="AO360" s="728" t="n">
        <f aca="false">IF(E360&lt;&gt;0,G360,0)</f>
        <v>0</v>
      </c>
      <c r="AP360" s="157" t="n">
        <f aca="false">IF(B360=0,AP359,IF(ISNONTEXT(B360)=TRUE(),INT(B360),INT(LEFT(B360,FIND(".",B360)-1))))</f>
        <v>3</v>
      </c>
      <c r="AQ360" s="157" t="str">
        <f aca="false">IF(AQ361=1,1,IF(B360&lt;&gt;0,1,IF(C360&lt;&gt;0,1,IF(D360&lt;&gt;0,1,IF(E360&lt;&gt;0,1,"")))))</f>
        <v/>
      </c>
      <c r="AR360" s="157" t="str">
        <f aca="false">IF(AP360=0," ",IF(AP360&lt;&gt;AP359,AP360," "))</f>
        <v> </v>
      </c>
      <c r="AS360" s="732"/>
      <c r="AT360" s="730" t="n">
        <f aca="false">IF(AP360&lt;&gt;AR360,(IF('ORÇ.GLOBAL P CAIXA'!I361="",J360*(INFORMAÇÕES!$Q$99/INFORMAÇÕES!$Q$102),IF('ORÇ.GLOBAL P CAIXA'!I361="R",J360,0))),0)</f>
        <v>0</v>
      </c>
      <c r="AU360" s="75" t="n">
        <f aca="false">IF(AP360&lt;&gt;AR360,(IF('ORÇ.GLOBAL P CAIXA'!I361="",J360*(INFORMAÇÕES!$Q$100/INFORMAÇÕES!$Q$102),IF('ORÇ.GLOBAL P CAIXA'!I361="C",J360,0))),0)</f>
        <v>0</v>
      </c>
      <c r="AV360" s="75" t="n">
        <f aca="false">IF(AP360&lt;&gt;AR360,(IF('ORÇ.GLOBAL P CAIXA'!I361="",J360*INFORMAÇÕES!$U$115,IF('ORÇ.GLOBAL P CAIXA'!I361="CF",J360,0))),0)</f>
        <v>0</v>
      </c>
      <c r="AW360" s="75" t="n">
        <f aca="false">IF(AP360&lt;&gt;AR360,(IF('ORÇ.GLOBAL P CAIXA'!I361="",J360*INFORMAÇÕES!$U$116,IF('ORÇ.GLOBAL P CAIXA'!I361="O",J360,0))),0)</f>
        <v>0</v>
      </c>
      <c r="AX360" s="731" t="n">
        <f aca="false">IF(E360&lt;&gt;0,J360,0)</f>
        <v>0</v>
      </c>
      <c r="AY360" s="730" t="n">
        <f aca="false">IF(AP360&lt;&gt;AR360,(IF('ORÇ.GLOBAL P CAIXA'!I361="",L360*(INFORMAÇÕES!$Q$99/INFORMAÇÕES!$Q$102),IF('ORÇ.GLOBAL P CAIXA'!I361="R",L360,0))),0)</f>
        <v>0</v>
      </c>
      <c r="AZ360" s="75" t="n">
        <f aca="false">IF(AP360&lt;&gt;AR360,(IF('ORÇ.GLOBAL P CAIXA'!I361="",L360*(INFORMAÇÕES!$Q$100/INFORMAÇÕES!$Q$102),IF('ORÇ.GLOBAL P CAIXA'!I361="C",L360,0))),0)</f>
        <v>0</v>
      </c>
      <c r="BA360" s="75" t="n">
        <f aca="false">IF(AP360&lt;&gt;AR360,(IF('ORÇ.GLOBAL P CAIXA'!I361="",L360*INFORMAÇÕES!$U$115,IF('ORÇ.GLOBAL P CAIXA'!I361="CF",L360,0))),0)</f>
        <v>0</v>
      </c>
      <c r="BB360" s="75" t="n">
        <f aca="false">IF(AP360&lt;&gt;AR360,(IF('ORÇ.GLOBAL P CAIXA'!I361="",L360*INFORMAÇÕES!$U$116,IF('ORÇ.GLOBAL P CAIXA'!I361="O",L360,0))),0)</f>
        <v>0</v>
      </c>
      <c r="BC360" s="731" t="n">
        <f aca="false">IF(E360&lt;&gt;0,L360,0)</f>
        <v>0</v>
      </c>
    </row>
    <row r="361" s="174" customFormat="true" ht="14.25" hidden="false" customHeight="false" outlineLevel="0" collapsed="false">
      <c r="A361" s="159" t="n">
        <v>351</v>
      </c>
      <c r="B361" s="160" t="n">
        <f aca="false">'ORÇ.REPROG. P CAIXA'!B363</f>
        <v>0</v>
      </c>
      <c r="C361" s="723" t="n">
        <f aca="false">'ORÇ.REPROG. P CAIXA'!C363</f>
        <v>0</v>
      </c>
      <c r="D361" s="162" t="n">
        <f aca="false">'ORÇ.REPROG. P CAIXA'!D363</f>
        <v>0</v>
      </c>
      <c r="E361" s="163" t="n">
        <f aca="false">IF('BM GLOBAL'!$P$1&lt;&gt;0,'ORÇ.REPROG. P CAIXA'!E363,'ORÇ.REPROG. P CAIXA'!H363)</f>
        <v>0</v>
      </c>
      <c r="F361" s="163" t="n">
        <f aca="false">IF('BM GLOBAL'!$P$1&lt;&gt;0,IF('ORÇ.GLOBAL P CAIXA'!K362=0,'ORÇ.GLOBAL EMPRESA'!G362,'ORÇ.GLOBAL P CAIXA'!F362),'ORÇ.REPROG. P CAIXA'!I363)</f>
        <v>0</v>
      </c>
      <c r="G361" s="163" t="n">
        <f aca="false">IF(E361&lt;&gt;0,ROUND(E361*F361,2),IF(AO361=0,(SUMIF('ORÇ.REPROG. P CAIXA'!$AC$13:$AC$1012,B361,$AO$11:$AO$1010)),AO361))</f>
        <v>0</v>
      </c>
      <c r="H361" s="163" t="n">
        <f aca="false">IF(J361&lt;&gt;0,IF(E361&lt;&gt;0,J361/F361,0),0)</f>
        <v>0</v>
      </c>
      <c r="I361" s="163" t="n">
        <f aca="false">IF(L361&lt;&gt;0,IF(E361&lt;&gt;0,L361/F361,0),0)</f>
        <v>0</v>
      </c>
      <c r="J361" s="163" t="n">
        <f aca="false">IF(E361&lt;&gt;0,ROUND(INDEX($P$11:$AM$1010,$A361,$L$1),2),IF(AX361=0,(SUMIF($AP$11:$AP$1010,B361,$AX$11:$AX$1010)),AX361))</f>
        <v>0</v>
      </c>
      <c r="K361" s="163" t="n">
        <f aca="false">IF(G361=0,0,(J361/G361)*100)</f>
        <v>0</v>
      </c>
      <c r="L361" s="163" t="n">
        <f aca="false">IF(E361&lt;&gt;0,ROUND(IF($L$1=1,SUM(P361),"0")+IF($L$1=2,SUM($P361:Q361),"0")+IF($L$1=3,SUM($P361:R361),"0")+IF($L$1=4,SUM($P361:S361),"0")+IF($L$1=5,SUM($P361:T361),"0")+IF($L$1=6,SUM($P361:U361),"0")+IF($L$1=7,SUM($P361:V361),"0")+IF($L$1=8,SUM($P361:W361),"0")+IF($L$1=9,SUM($P361:X361),"0")+IF($L$1=10,SUM($P361:Y361),"0")+IF($L$1=11,SUM($P361:Z361),"0")+IF($L$1=12,SUM($P361:AA361),"0")+IF($L$1=13,SUM($P361:AB361),"0")+IF($L$1=14,SUM($P361:AC361),"0")+IF($L$1=15,SUM($P361:AD361),"0")+IF($L$1=16,SUM($P361:AE361),"0")+IF($L$1=17,SUM($P361:AF361),"0")+IF($L$1=18,SUM($P361:AG361),"0")+IF($L$1=19,SUM($P361:AH361),"0")+IF($L$1=20,SUM($P361:AI361),"0")+IF($L$1=21,SUM($P361:AJ361),"0")+IF($L$1=22,SUM($P361:AK361),"0")+IF($L$1=23,SUM($P361:AL361),"0")+IF($L$1=24,SUM($P361:AM361),"0"),2),IF(BC361=0,(SUMIF($AP$11:$AP$1010,B361,$BC$11:$BC$1010)),BC361))</f>
        <v>0</v>
      </c>
      <c r="M361" s="163" t="n">
        <f aca="false">IF(G361=0,0,(L361/G361)*100)</f>
        <v>0</v>
      </c>
      <c r="N361" s="168" t="str">
        <f aca="false">IF(B361&gt;0,"ok","ocultar")</f>
        <v>ocultar</v>
      </c>
      <c r="O361" s="650"/>
      <c r="P361" s="724"/>
      <c r="Q361" s="725"/>
      <c r="R361" s="725"/>
      <c r="S361" s="725"/>
      <c r="T361" s="725"/>
      <c r="U361" s="725"/>
      <c r="V361" s="725"/>
      <c r="W361" s="725"/>
      <c r="X361" s="725"/>
      <c r="Y361" s="725"/>
      <c r="Z361" s="725"/>
      <c r="AA361" s="726"/>
      <c r="AB361" s="726"/>
      <c r="AC361" s="726"/>
      <c r="AD361" s="726"/>
      <c r="AE361" s="726"/>
      <c r="AF361" s="726"/>
      <c r="AG361" s="726"/>
      <c r="AH361" s="726"/>
      <c r="AI361" s="726"/>
      <c r="AJ361" s="726"/>
      <c r="AK361" s="726"/>
      <c r="AL361" s="726"/>
      <c r="AM361" s="727"/>
      <c r="AO361" s="728" t="n">
        <f aca="false">IF(E361&lt;&gt;0,G361,0)</f>
        <v>0</v>
      </c>
      <c r="AP361" s="157" t="n">
        <f aca="false">IF(B361=0,AP360,IF(ISNONTEXT(B361)=TRUE(),INT(B361),INT(LEFT(B361,FIND(".",B361)-1))))</f>
        <v>3</v>
      </c>
      <c r="AQ361" s="157" t="str">
        <f aca="false">IF(AQ362=1,1,IF(B361&lt;&gt;0,1,IF(C361&lt;&gt;0,1,IF(D361&lt;&gt;0,1,IF(E361&lt;&gt;0,1,"")))))</f>
        <v/>
      </c>
      <c r="AR361" s="157" t="str">
        <f aca="false">IF(AP361=0," ",IF(AP361&lt;&gt;AP360,AP361," "))</f>
        <v> </v>
      </c>
      <c r="AS361" s="732"/>
      <c r="AT361" s="730" t="n">
        <f aca="false">IF(AP361&lt;&gt;AR361,(IF('ORÇ.GLOBAL P CAIXA'!I362="",J361*(INFORMAÇÕES!$Q$99/INFORMAÇÕES!$Q$102),IF('ORÇ.GLOBAL P CAIXA'!I362="R",J361,0))),0)</f>
        <v>0</v>
      </c>
      <c r="AU361" s="75" t="n">
        <f aca="false">IF(AP361&lt;&gt;AR361,(IF('ORÇ.GLOBAL P CAIXA'!I362="",J361*(INFORMAÇÕES!$Q$100/INFORMAÇÕES!$Q$102),IF('ORÇ.GLOBAL P CAIXA'!I362="C",J361,0))),0)</f>
        <v>0</v>
      </c>
      <c r="AV361" s="75" t="n">
        <f aca="false">IF(AP361&lt;&gt;AR361,(IF('ORÇ.GLOBAL P CAIXA'!I362="",J361*INFORMAÇÕES!$U$115,IF('ORÇ.GLOBAL P CAIXA'!I362="CF",J361,0))),0)</f>
        <v>0</v>
      </c>
      <c r="AW361" s="75" t="n">
        <f aca="false">IF(AP361&lt;&gt;AR361,(IF('ORÇ.GLOBAL P CAIXA'!I362="",J361*INFORMAÇÕES!$U$116,IF('ORÇ.GLOBAL P CAIXA'!I362="O",J361,0))),0)</f>
        <v>0</v>
      </c>
      <c r="AX361" s="731" t="n">
        <f aca="false">IF(E361&lt;&gt;0,J361,0)</f>
        <v>0</v>
      </c>
      <c r="AY361" s="730" t="n">
        <f aca="false">IF(AP361&lt;&gt;AR361,(IF('ORÇ.GLOBAL P CAIXA'!I362="",L361*(INFORMAÇÕES!$Q$99/INFORMAÇÕES!$Q$102),IF('ORÇ.GLOBAL P CAIXA'!I362="R",L361,0))),0)</f>
        <v>0</v>
      </c>
      <c r="AZ361" s="75" t="n">
        <f aca="false">IF(AP361&lt;&gt;AR361,(IF('ORÇ.GLOBAL P CAIXA'!I362="",L361*(INFORMAÇÕES!$Q$100/INFORMAÇÕES!$Q$102),IF('ORÇ.GLOBAL P CAIXA'!I362="C",L361,0))),0)</f>
        <v>0</v>
      </c>
      <c r="BA361" s="75" t="n">
        <f aca="false">IF(AP361&lt;&gt;AR361,(IF('ORÇ.GLOBAL P CAIXA'!I362="",L361*INFORMAÇÕES!$U$115,IF('ORÇ.GLOBAL P CAIXA'!I362="CF",L361,0))),0)</f>
        <v>0</v>
      </c>
      <c r="BB361" s="75" t="n">
        <f aca="false">IF(AP361&lt;&gt;AR361,(IF('ORÇ.GLOBAL P CAIXA'!I362="",L361*INFORMAÇÕES!$U$116,IF('ORÇ.GLOBAL P CAIXA'!I362="O",L361,0))),0)</f>
        <v>0</v>
      </c>
      <c r="BC361" s="731" t="n">
        <f aca="false">IF(E361&lt;&gt;0,L361,0)</f>
        <v>0</v>
      </c>
    </row>
    <row r="362" s="174" customFormat="true" ht="14.25" hidden="false" customHeight="false" outlineLevel="0" collapsed="false">
      <c r="A362" s="159" t="n">
        <v>352</v>
      </c>
      <c r="B362" s="160" t="n">
        <f aca="false">'ORÇ.REPROG. P CAIXA'!B364</f>
        <v>0</v>
      </c>
      <c r="C362" s="723" t="n">
        <f aca="false">'ORÇ.REPROG. P CAIXA'!C364</f>
        <v>0</v>
      </c>
      <c r="D362" s="162" t="n">
        <f aca="false">'ORÇ.REPROG. P CAIXA'!D364</f>
        <v>0</v>
      </c>
      <c r="E362" s="163" t="n">
        <f aca="false">IF('BM GLOBAL'!$P$1&lt;&gt;0,'ORÇ.REPROG. P CAIXA'!E364,'ORÇ.REPROG. P CAIXA'!H364)</f>
        <v>0</v>
      </c>
      <c r="F362" s="163" t="n">
        <f aca="false">IF('BM GLOBAL'!$P$1&lt;&gt;0,IF('ORÇ.GLOBAL P CAIXA'!K363=0,'ORÇ.GLOBAL EMPRESA'!G363,'ORÇ.GLOBAL P CAIXA'!F363),'ORÇ.REPROG. P CAIXA'!I364)</f>
        <v>0</v>
      </c>
      <c r="G362" s="163" t="n">
        <f aca="false">IF(E362&lt;&gt;0,ROUND(E362*F362,2),IF(AO362=0,(SUMIF('ORÇ.REPROG. P CAIXA'!$AC$13:$AC$1012,B362,$AO$11:$AO$1010)),AO362))</f>
        <v>0</v>
      </c>
      <c r="H362" s="163" t="n">
        <f aca="false">IF(J362&lt;&gt;0,IF(E362&lt;&gt;0,J362/F362,0),0)</f>
        <v>0</v>
      </c>
      <c r="I362" s="163" t="n">
        <f aca="false">IF(L362&lt;&gt;0,IF(E362&lt;&gt;0,L362/F362,0),0)</f>
        <v>0</v>
      </c>
      <c r="J362" s="163" t="n">
        <f aca="false">IF(E362&lt;&gt;0,ROUND(INDEX($P$11:$AM$1010,$A362,$L$1),2),IF(AX362=0,(SUMIF($AP$11:$AP$1010,B362,$AX$11:$AX$1010)),AX362))</f>
        <v>0</v>
      </c>
      <c r="K362" s="163" t="n">
        <f aca="false">IF(G362=0,0,(J362/G362)*100)</f>
        <v>0</v>
      </c>
      <c r="L362" s="163" t="n">
        <f aca="false">IF(E362&lt;&gt;0,ROUND(IF($L$1=1,SUM(P362),"0")+IF($L$1=2,SUM($P362:Q362),"0")+IF($L$1=3,SUM($P362:R362),"0")+IF($L$1=4,SUM($P362:S362),"0")+IF($L$1=5,SUM($P362:T362),"0")+IF($L$1=6,SUM($P362:U362),"0")+IF($L$1=7,SUM($P362:V362),"0")+IF($L$1=8,SUM($P362:W362),"0")+IF($L$1=9,SUM($P362:X362),"0")+IF($L$1=10,SUM($P362:Y362),"0")+IF($L$1=11,SUM($P362:Z362),"0")+IF($L$1=12,SUM($P362:AA362),"0")+IF($L$1=13,SUM($P362:AB362),"0")+IF($L$1=14,SUM($P362:AC362),"0")+IF($L$1=15,SUM($P362:AD362),"0")+IF($L$1=16,SUM($P362:AE362),"0")+IF($L$1=17,SUM($P362:AF362),"0")+IF($L$1=18,SUM($P362:AG362),"0")+IF($L$1=19,SUM($P362:AH362),"0")+IF($L$1=20,SUM($P362:AI362),"0")+IF($L$1=21,SUM($P362:AJ362),"0")+IF($L$1=22,SUM($P362:AK362),"0")+IF($L$1=23,SUM($P362:AL362),"0")+IF($L$1=24,SUM($P362:AM362),"0"),2),IF(BC362=0,(SUMIF($AP$11:$AP$1010,B362,$BC$11:$BC$1010)),BC362))</f>
        <v>0</v>
      </c>
      <c r="M362" s="163" t="n">
        <f aca="false">IF(G362=0,0,(L362/G362)*100)</f>
        <v>0</v>
      </c>
      <c r="N362" s="168" t="str">
        <f aca="false">IF(B362&gt;0,"ok","ocultar")</f>
        <v>ocultar</v>
      </c>
      <c r="O362" s="650"/>
      <c r="P362" s="724"/>
      <c r="Q362" s="725"/>
      <c r="R362" s="725"/>
      <c r="S362" s="725"/>
      <c r="T362" s="725"/>
      <c r="U362" s="725"/>
      <c r="V362" s="725"/>
      <c r="W362" s="725"/>
      <c r="X362" s="725"/>
      <c r="Y362" s="725"/>
      <c r="Z362" s="725"/>
      <c r="AA362" s="726"/>
      <c r="AB362" s="726"/>
      <c r="AC362" s="726"/>
      <c r="AD362" s="726"/>
      <c r="AE362" s="726"/>
      <c r="AF362" s="726"/>
      <c r="AG362" s="726"/>
      <c r="AH362" s="726"/>
      <c r="AI362" s="726"/>
      <c r="AJ362" s="726"/>
      <c r="AK362" s="726"/>
      <c r="AL362" s="726"/>
      <c r="AM362" s="727"/>
      <c r="AO362" s="728" t="n">
        <f aca="false">IF(E362&lt;&gt;0,G362,0)</f>
        <v>0</v>
      </c>
      <c r="AP362" s="157" t="n">
        <f aca="false">IF(B362=0,AP361,IF(ISNONTEXT(B362)=TRUE(),INT(B362),INT(LEFT(B362,FIND(".",B362)-1))))</f>
        <v>3</v>
      </c>
      <c r="AQ362" s="157" t="str">
        <f aca="false">IF(AQ363=1,1,IF(B362&lt;&gt;0,1,IF(C362&lt;&gt;0,1,IF(D362&lt;&gt;0,1,IF(E362&lt;&gt;0,1,"")))))</f>
        <v/>
      </c>
      <c r="AR362" s="157" t="str">
        <f aca="false">IF(AP362=0," ",IF(AP362&lt;&gt;AP361,AP362," "))</f>
        <v> </v>
      </c>
      <c r="AS362" s="732"/>
      <c r="AT362" s="730" t="n">
        <f aca="false">IF(AP362&lt;&gt;AR362,(IF('ORÇ.GLOBAL P CAIXA'!I363="",J362*(INFORMAÇÕES!$Q$99/INFORMAÇÕES!$Q$102),IF('ORÇ.GLOBAL P CAIXA'!I363="R",J362,0))),0)</f>
        <v>0</v>
      </c>
      <c r="AU362" s="75" t="n">
        <f aca="false">IF(AP362&lt;&gt;AR362,(IF('ORÇ.GLOBAL P CAIXA'!I363="",J362*(INFORMAÇÕES!$Q$100/INFORMAÇÕES!$Q$102),IF('ORÇ.GLOBAL P CAIXA'!I363="C",J362,0))),0)</f>
        <v>0</v>
      </c>
      <c r="AV362" s="75" t="n">
        <f aca="false">IF(AP362&lt;&gt;AR362,(IF('ORÇ.GLOBAL P CAIXA'!I363="",J362*INFORMAÇÕES!$U$115,IF('ORÇ.GLOBAL P CAIXA'!I363="CF",J362,0))),0)</f>
        <v>0</v>
      </c>
      <c r="AW362" s="75" t="n">
        <f aca="false">IF(AP362&lt;&gt;AR362,(IF('ORÇ.GLOBAL P CAIXA'!I363="",J362*INFORMAÇÕES!$U$116,IF('ORÇ.GLOBAL P CAIXA'!I363="O",J362,0))),0)</f>
        <v>0</v>
      </c>
      <c r="AX362" s="731" t="n">
        <f aca="false">IF(E362&lt;&gt;0,J362,0)</f>
        <v>0</v>
      </c>
      <c r="AY362" s="730" t="n">
        <f aca="false">IF(AP362&lt;&gt;AR362,(IF('ORÇ.GLOBAL P CAIXA'!I363="",L362*(INFORMAÇÕES!$Q$99/INFORMAÇÕES!$Q$102),IF('ORÇ.GLOBAL P CAIXA'!I363="R",L362,0))),0)</f>
        <v>0</v>
      </c>
      <c r="AZ362" s="75" t="n">
        <f aca="false">IF(AP362&lt;&gt;AR362,(IF('ORÇ.GLOBAL P CAIXA'!I363="",L362*(INFORMAÇÕES!$Q$100/INFORMAÇÕES!$Q$102),IF('ORÇ.GLOBAL P CAIXA'!I363="C",L362,0))),0)</f>
        <v>0</v>
      </c>
      <c r="BA362" s="75" t="n">
        <f aca="false">IF(AP362&lt;&gt;AR362,(IF('ORÇ.GLOBAL P CAIXA'!I363="",L362*INFORMAÇÕES!$U$115,IF('ORÇ.GLOBAL P CAIXA'!I363="CF",L362,0))),0)</f>
        <v>0</v>
      </c>
      <c r="BB362" s="75" t="n">
        <f aca="false">IF(AP362&lt;&gt;AR362,(IF('ORÇ.GLOBAL P CAIXA'!I363="",L362*INFORMAÇÕES!$U$116,IF('ORÇ.GLOBAL P CAIXA'!I363="O",L362,0))),0)</f>
        <v>0</v>
      </c>
      <c r="BC362" s="731" t="n">
        <f aca="false">IF(E362&lt;&gt;0,L362,0)</f>
        <v>0</v>
      </c>
    </row>
    <row r="363" s="174" customFormat="true" ht="14.25" hidden="false" customHeight="false" outlineLevel="0" collapsed="false">
      <c r="A363" s="159" t="n">
        <v>353</v>
      </c>
      <c r="B363" s="160" t="n">
        <f aca="false">'ORÇ.REPROG. P CAIXA'!B365</f>
        <v>0</v>
      </c>
      <c r="C363" s="723" t="n">
        <f aca="false">'ORÇ.REPROG. P CAIXA'!C365</f>
        <v>0</v>
      </c>
      <c r="D363" s="162" t="n">
        <f aca="false">'ORÇ.REPROG. P CAIXA'!D365</f>
        <v>0</v>
      </c>
      <c r="E363" s="163" t="n">
        <f aca="false">IF('BM GLOBAL'!$P$1&lt;&gt;0,'ORÇ.REPROG. P CAIXA'!E365,'ORÇ.REPROG. P CAIXA'!H365)</f>
        <v>0</v>
      </c>
      <c r="F363" s="163" t="n">
        <f aca="false">IF('BM GLOBAL'!$P$1&lt;&gt;0,IF('ORÇ.GLOBAL P CAIXA'!K364=0,'ORÇ.GLOBAL EMPRESA'!G364,'ORÇ.GLOBAL P CAIXA'!F364),'ORÇ.REPROG. P CAIXA'!I365)</f>
        <v>0</v>
      </c>
      <c r="G363" s="163" t="n">
        <f aca="false">IF(E363&lt;&gt;0,ROUND(E363*F363,2),IF(AO363=0,(SUMIF('ORÇ.REPROG. P CAIXA'!$AC$13:$AC$1012,B363,$AO$11:$AO$1010)),AO363))</f>
        <v>0</v>
      </c>
      <c r="H363" s="163" t="n">
        <f aca="false">IF(J363&lt;&gt;0,IF(E363&lt;&gt;0,J363/F363,0),0)</f>
        <v>0</v>
      </c>
      <c r="I363" s="163" t="n">
        <f aca="false">IF(L363&lt;&gt;0,IF(E363&lt;&gt;0,L363/F363,0),0)</f>
        <v>0</v>
      </c>
      <c r="J363" s="163" t="n">
        <f aca="false">IF(E363&lt;&gt;0,ROUND(INDEX($P$11:$AM$1010,$A363,$L$1),2),IF(AX363=0,(SUMIF($AP$11:$AP$1010,B363,$AX$11:$AX$1010)),AX363))</f>
        <v>0</v>
      </c>
      <c r="K363" s="163" t="n">
        <f aca="false">IF(G363=0,0,(J363/G363)*100)</f>
        <v>0</v>
      </c>
      <c r="L363" s="163" t="n">
        <f aca="false">IF(E363&lt;&gt;0,ROUND(IF($L$1=1,SUM(P363),"0")+IF($L$1=2,SUM($P363:Q363),"0")+IF($L$1=3,SUM($P363:R363),"0")+IF($L$1=4,SUM($P363:S363),"0")+IF($L$1=5,SUM($P363:T363),"0")+IF($L$1=6,SUM($P363:U363),"0")+IF($L$1=7,SUM($P363:V363),"0")+IF($L$1=8,SUM($P363:W363),"0")+IF($L$1=9,SUM($P363:X363),"0")+IF($L$1=10,SUM($P363:Y363),"0")+IF($L$1=11,SUM($P363:Z363),"0")+IF($L$1=12,SUM($P363:AA363),"0")+IF($L$1=13,SUM($P363:AB363),"0")+IF($L$1=14,SUM($P363:AC363),"0")+IF($L$1=15,SUM($P363:AD363),"0")+IF($L$1=16,SUM($P363:AE363),"0")+IF($L$1=17,SUM($P363:AF363),"0")+IF($L$1=18,SUM($P363:AG363),"0")+IF($L$1=19,SUM($P363:AH363),"0")+IF($L$1=20,SUM($P363:AI363),"0")+IF($L$1=21,SUM($P363:AJ363),"0")+IF($L$1=22,SUM($P363:AK363),"0")+IF($L$1=23,SUM($P363:AL363),"0")+IF($L$1=24,SUM($P363:AM363),"0"),2),IF(BC363=0,(SUMIF($AP$11:$AP$1010,B363,$BC$11:$BC$1010)),BC363))</f>
        <v>0</v>
      </c>
      <c r="M363" s="163" t="n">
        <f aca="false">IF(G363=0,0,(L363/G363)*100)</f>
        <v>0</v>
      </c>
      <c r="N363" s="168" t="str">
        <f aca="false">IF(B363&gt;0,"ok","ocultar")</f>
        <v>ocultar</v>
      </c>
      <c r="O363" s="650"/>
      <c r="P363" s="724"/>
      <c r="Q363" s="725"/>
      <c r="R363" s="725"/>
      <c r="S363" s="725"/>
      <c r="T363" s="725"/>
      <c r="U363" s="725"/>
      <c r="V363" s="725"/>
      <c r="W363" s="725"/>
      <c r="X363" s="725"/>
      <c r="Y363" s="725"/>
      <c r="Z363" s="725"/>
      <c r="AA363" s="726"/>
      <c r="AB363" s="726"/>
      <c r="AC363" s="726"/>
      <c r="AD363" s="726"/>
      <c r="AE363" s="726"/>
      <c r="AF363" s="726"/>
      <c r="AG363" s="726"/>
      <c r="AH363" s="726"/>
      <c r="AI363" s="726"/>
      <c r="AJ363" s="726"/>
      <c r="AK363" s="726"/>
      <c r="AL363" s="726"/>
      <c r="AM363" s="727"/>
      <c r="AO363" s="728" t="n">
        <f aca="false">IF(E363&lt;&gt;0,G363,0)</f>
        <v>0</v>
      </c>
      <c r="AP363" s="157" t="n">
        <f aca="false">IF(B363=0,AP362,IF(ISNONTEXT(B363)=TRUE(),INT(B363),INT(LEFT(B363,FIND(".",B363)-1))))</f>
        <v>3</v>
      </c>
      <c r="AQ363" s="157" t="str">
        <f aca="false">IF(AQ364=1,1,IF(B363&lt;&gt;0,1,IF(C363&lt;&gt;0,1,IF(D363&lt;&gt;0,1,IF(E363&lt;&gt;0,1,"")))))</f>
        <v/>
      </c>
      <c r="AR363" s="157" t="str">
        <f aca="false">IF(AP363=0," ",IF(AP363&lt;&gt;AP362,AP363," "))</f>
        <v> </v>
      </c>
      <c r="AS363" s="732"/>
      <c r="AT363" s="730" t="n">
        <f aca="false">IF(AP363&lt;&gt;AR363,(IF('ORÇ.GLOBAL P CAIXA'!I364="",J363*(INFORMAÇÕES!$Q$99/INFORMAÇÕES!$Q$102),IF('ORÇ.GLOBAL P CAIXA'!I364="R",J363,0))),0)</f>
        <v>0</v>
      </c>
      <c r="AU363" s="75" t="n">
        <f aca="false">IF(AP363&lt;&gt;AR363,(IF('ORÇ.GLOBAL P CAIXA'!I364="",J363*(INFORMAÇÕES!$Q$100/INFORMAÇÕES!$Q$102),IF('ORÇ.GLOBAL P CAIXA'!I364="C",J363,0))),0)</f>
        <v>0</v>
      </c>
      <c r="AV363" s="75" t="n">
        <f aca="false">IF(AP363&lt;&gt;AR363,(IF('ORÇ.GLOBAL P CAIXA'!I364="",J363*INFORMAÇÕES!$U$115,IF('ORÇ.GLOBAL P CAIXA'!I364="CF",J363,0))),0)</f>
        <v>0</v>
      </c>
      <c r="AW363" s="75" t="n">
        <f aca="false">IF(AP363&lt;&gt;AR363,(IF('ORÇ.GLOBAL P CAIXA'!I364="",J363*INFORMAÇÕES!$U$116,IF('ORÇ.GLOBAL P CAIXA'!I364="O",J363,0))),0)</f>
        <v>0</v>
      </c>
      <c r="AX363" s="731" t="n">
        <f aca="false">IF(E363&lt;&gt;0,J363,0)</f>
        <v>0</v>
      </c>
      <c r="AY363" s="730" t="n">
        <f aca="false">IF(AP363&lt;&gt;AR363,(IF('ORÇ.GLOBAL P CAIXA'!I364="",L363*(INFORMAÇÕES!$Q$99/INFORMAÇÕES!$Q$102),IF('ORÇ.GLOBAL P CAIXA'!I364="R",L363,0))),0)</f>
        <v>0</v>
      </c>
      <c r="AZ363" s="75" t="n">
        <f aca="false">IF(AP363&lt;&gt;AR363,(IF('ORÇ.GLOBAL P CAIXA'!I364="",L363*(INFORMAÇÕES!$Q$100/INFORMAÇÕES!$Q$102),IF('ORÇ.GLOBAL P CAIXA'!I364="C",L363,0))),0)</f>
        <v>0</v>
      </c>
      <c r="BA363" s="75" t="n">
        <f aca="false">IF(AP363&lt;&gt;AR363,(IF('ORÇ.GLOBAL P CAIXA'!I364="",L363*INFORMAÇÕES!$U$115,IF('ORÇ.GLOBAL P CAIXA'!I364="CF",L363,0))),0)</f>
        <v>0</v>
      </c>
      <c r="BB363" s="75" t="n">
        <f aca="false">IF(AP363&lt;&gt;AR363,(IF('ORÇ.GLOBAL P CAIXA'!I364="",L363*INFORMAÇÕES!$U$116,IF('ORÇ.GLOBAL P CAIXA'!I364="O",L363,0))),0)</f>
        <v>0</v>
      </c>
      <c r="BC363" s="731" t="n">
        <f aca="false">IF(E363&lt;&gt;0,L363,0)</f>
        <v>0</v>
      </c>
    </row>
    <row r="364" s="174" customFormat="true" ht="14.25" hidden="false" customHeight="false" outlineLevel="0" collapsed="false">
      <c r="A364" s="159" t="n">
        <v>354</v>
      </c>
      <c r="B364" s="160" t="n">
        <f aca="false">'ORÇ.REPROG. P CAIXA'!B366</f>
        <v>0</v>
      </c>
      <c r="C364" s="723" t="n">
        <f aca="false">'ORÇ.REPROG. P CAIXA'!C366</f>
        <v>0</v>
      </c>
      <c r="D364" s="162" t="n">
        <f aca="false">'ORÇ.REPROG. P CAIXA'!D366</f>
        <v>0</v>
      </c>
      <c r="E364" s="163" t="n">
        <f aca="false">IF('BM GLOBAL'!$P$1&lt;&gt;0,'ORÇ.REPROG. P CAIXA'!E366,'ORÇ.REPROG. P CAIXA'!H366)</f>
        <v>0</v>
      </c>
      <c r="F364" s="163" t="n">
        <f aca="false">IF('BM GLOBAL'!$P$1&lt;&gt;0,IF('ORÇ.GLOBAL P CAIXA'!K365=0,'ORÇ.GLOBAL EMPRESA'!G365,'ORÇ.GLOBAL P CAIXA'!F365),'ORÇ.REPROG. P CAIXA'!I366)</f>
        <v>0</v>
      </c>
      <c r="G364" s="163" t="n">
        <f aca="false">IF(E364&lt;&gt;0,ROUND(E364*F364,2),IF(AO364=0,(SUMIF('ORÇ.REPROG. P CAIXA'!$AC$13:$AC$1012,B364,$AO$11:$AO$1010)),AO364))</f>
        <v>0</v>
      </c>
      <c r="H364" s="163" t="n">
        <f aca="false">IF(J364&lt;&gt;0,IF(E364&lt;&gt;0,J364/F364,0),0)</f>
        <v>0</v>
      </c>
      <c r="I364" s="163" t="n">
        <f aca="false">IF(L364&lt;&gt;0,IF(E364&lt;&gt;0,L364/F364,0),0)</f>
        <v>0</v>
      </c>
      <c r="J364" s="163" t="n">
        <f aca="false">IF(E364&lt;&gt;0,ROUND(INDEX($P$11:$AM$1010,$A364,$L$1),2),IF(AX364=0,(SUMIF($AP$11:$AP$1010,B364,$AX$11:$AX$1010)),AX364))</f>
        <v>0</v>
      </c>
      <c r="K364" s="163" t="n">
        <f aca="false">IF(G364=0,0,(J364/G364)*100)</f>
        <v>0</v>
      </c>
      <c r="L364" s="163" t="n">
        <f aca="false">IF(E364&lt;&gt;0,ROUND(IF($L$1=1,SUM(P364),"0")+IF($L$1=2,SUM($P364:Q364),"0")+IF($L$1=3,SUM($P364:R364),"0")+IF($L$1=4,SUM($P364:S364),"0")+IF($L$1=5,SUM($P364:T364),"0")+IF($L$1=6,SUM($P364:U364),"0")+IF($L$1=7,SUM($P364:V364),"0")+IF($L$1=8,SUM($P364:W364),"0")+IF($L$1=9,SUM($P364:X364),"0")+IF($L$1=10,SUM($P364:Y364),"0")+IF($L$1=11,SUM($P364:Z364),"0")+IF($L$1=12,SUM($P364:AA364),"0")+IF($L$1=13,SUM($P364:AB364),"0")+IF($L$1=14,SUM($P364:AC364),"0")+IF($L$1=15,SUM($P364:AD364),"0")+IF($L$1=16,SUM($P364:AE364),"0")+IF($L$1=17,SUM($P364:AF364),"0")+IF($L$1=18,SUM($P364:AG364),"0")+IF($L$1=19,SUM($P364:AH364),"0")+IF($L$1=20,SUM($P364:AI364),"0")+IF($L$1=21,SUM($P364:AJ364),"0")+IF($L$1=22,SUM($P364:AK364),"0")+IF($L$1=23,SUM($P364:AL364),"0")+IF($L$1=24,SUM($P364:AM364),"0"),2),IF(BC364=0,(SUMIF($AP$11:$AP$1010,B364,$BC$11:$BC$1010)),BC364))</f>
        <v>0</v>
      </c>
      <c r="M364" s="163" t="n">
        <f aca="false">IF(G364=0,0,(L364/G364)*100)</f>
        <v>0</v>
      </c>
      <c r="N364" s="168" t="str">
        <f aca="false">IF(B364&gt;0,"ok","ocultar")</f>
        <v>ocultar</v>
      </c>
      <c r="O364" s="650"/>
      <c r="P364" s="724"/>
      <c r="Q364" s="725"/>
      <c r="R364" s="725"/>
      <c r="S364" s="725"/>
      <c r="T364" s="725"/>
      <c r="U364" s="725"/>
      <c r="V364" s="725"/>
      <c r="W364" s="725"/>
      <c r="X364" s="725"/>
      <c r="Y364" s="725"/>
      <c r="Z364" s="725"/>
      <c r="AA364" s="726"/>
      <c r="AB364" s="726"/>
      <c r="AC364" s="726"/>
      <c r="AD364" s="726"/>
      <c r="AE364" s="726"/>
      <c r="AF364" s="726"/>
      <c r="AG364" s="726"/>
      <c r="AH364" s="726"/>
      <c r="AI364" s="726"/>
      <c r="AJ364" s="726"/>
      <c r="AK364" s="726"/>
      <c r="AL364" s="726"/>
      <c r="AM364" s="727"/>
      <c r="AO364" s="728" t="n">
        <f aca="false">IF(E364&lt;&gt;0,G364,0)</f>
        <v>0</v>
      </c>
      <c r="AP364" s="157" t="n">
        <f aca="false">IF(B364=0,AP363,IF(ISNONTEXT(B364)=TRUE(),INT(B364),INT(LEFT(B364,FIND(".",B364)-1))))</f>
        <v>3</v>
      </c>
      <c r="AQ364" s="157" t="str">
        <f aca="false">IF(AQ365=1,1,IF(B364&lt;&gt;0,1,IF(C364&lt;&gt;0,1,IF(D364&lt;&gt;0,1,IF(E364&lt;&gt;0,1,"")))))</f>
        <v/>
      </c>
      <c r="AR364" s="157" t="str">
        <f aca="false">IF(AP364=0," ",IF(AP364&lt;&gt;AP363,AP364," "))</f>
        <v> </v>
      </c>
      <c r="AS364" s="732"/>
      <c r="AT364" s="730" t="n">
        <f aca="false">IF(AP364&lt;&gt;AR364,(IF('ORÇ.GLOBAL P CAIXA'!I365="",J364*(INFORMAÇÕES!$Q$99/INFORMAÇÕES!$Q$102),IF('ORÇ.GLOBAL P CAIXA'!I365="R",J364,0))),0)</f>
        <v>0</v>
      </c>
      <c r="AU364" s="75" t="n">
        <f aca="false">IF(AP364&lt;&gt;AR364,(IF('ORÇ.GLOBAL P CAIXA'!I365="",J364*(INFORMAÇÕES!$Q$100/INFORMAÇÕES!$Q$102),IF('ORÇ.GLOBAL P CAIXA'!I365="C",J364,0))),0)</f>
        <v>0</v>
      </c>
      <c r="AV364" s="75" t="n">
        <f aca="false">IF(AP364&lt;&gt;AR364,(IF('ORÇ.GLOBAL P CAIXA'!I365="",J364*INFORMAÇÕES!$U$115,IF('ORÇ.GLOBAL P CAIXA'!I365="CF",J364,0))),0)</f>
        <v>0</v>
      </c>
      <c r="AW364" s="75" t="n">
        <f aca="false">IF(AP364&lt;&gt;AR364,(IF('ORÇ.GLOBAL P CAIXA'!I365="",J364*INFORMAÇÕES!$U$116,IF('ORÇ.GLOBAL P CAIXA'!I365="O",J364,0))),0)</f>
        <v>0</v>
      </c>
      <c r="AX364" s="731" t="n">
        <f aca="false">IF(E364&lt;&gt;0,J364,0)</f>
        <v>0</v>
      </c>
      <c r="AY364" s="730" t="n">
        <f aca="false">IF(AP364&lt;&gt;AR364,(IF('ORÇ.GLOBAL P CAIXA'!I365="",L364*(INFORMAÇÕES!$Q$99/INFORMAÇÕES!$Q$102),IF('ORÇ.GLOBAL P CAIXA'!I365="R",L364,0))),0)</f>
        <v>0</v>
      </c>
      <c r="AZ364" s="75" t="n">
        <f aca="false">IF(AP364&lt;&gt;AR364,(IF('ORÇ.GLOBAL P CAIXA'!I365="",L364*(INFORMAÇÕES!$Q$100/INFORMAÇÕES!$Q$102),IF('ORÇ.GLOBAL P CAIXA'!I365="C",L364,0))),0)</f>
        <v>0</v>
      </c>
      <c r="BA364" s="75" t="n">
        <f aca="false">IF(AP364&lt;&gt;AR364,(IF('ORÇ.GLOBAL P CAIXA'!I365="",L364*INFORMAÇÕES!$U$115,IF('ORÇ.GLOBAL P CAIXA'!I365="CF",L364,0))),0)</f>
        <v>0</v>
      </c>
      <c r="BB364" s="75" t="n">
        <f aca="false">IF(AP364&lt;&gt;AR364,(IF('ORÇ.GLOBAL P CAIXA'!I365="",L364*INFORMAÇÕES!$U$116,IF('ORÇ.GLOBAL P CAIXA'!I365="O",L364,0))),0)</f>
        <v>0</v>
      </c>
      <c r="BC364" s="731" t="n">
        <f aca="false">IF(E364&lt;&gt;0,L364,0)</f>
        <v>0</v>
      </c>
    </row>
    <row r="365" s="174" customFormat="true" ht="14.25" hidden="false" customHeight="false" outlineLevel="0" collapsed="false">
      <c r="A365" s="159" t="n">
        <v>355</v>
      </c>
      <c r="B365" s="160" t="n">
        <f aca="false">'ORÇ.REPROG. P CAIXA'!B367</f>
        <v>0</v>
      </c>
      <c r="C365" s="723" t="n">
        <f aca="false">'ORÇ.REPROG. P CAIXA'!C367</f>
        <v>0</v>
      </c>
      <c r="D365" s="162" t="n">
        <f aca="false">'ORÇ.REPROG. P CAIXA'!D367</f>
        <v>0</v>
      </c>
      <c r="E365" s="163" t="n">
        <f aca="false">IF('BM GLOBAL'!$P$1&lt;&gt;0,'ORÇ.REPROG. P CAIXA'!E367,'ORÇ.REPROG. P CAIXA'!H367)</f>
        <v>0</v>
      </c>
      <c r="F365" s="163" t="n">
        <f aca="false">IF('BM GLOBAL'!$P$1&lt;&gt;0,IF('ORÇ.GLOBAL P CAIXA'!K366=0,'ORÇ.GLOBAL EMPRESA'!G366,'ORÇ.GLOBAL P CAIXA'!F366),'ORÇ.REPROG. P CAIXA'!I367)</f>
        <v>0</v>
      </c>
      <c r="G365" s="163" t="n">
        <f aca="false">IF(E365&lt;&gt;0,ROUND(E365*F365,2),IF(AO365=0,(SUMIF('ORÇ.REPROG. P CAIXA'!$AC$13:$AC$1012,B365,$AO$11:$AO$1010)),AO365))</f>
        <v>0</v>
      </c>
      <c r="H365" s="163" t="n">
        <f aca="false">IF(J365&lt;&gt;0,IF(E365&lt;&gt;0,J365/F365,0),0)</f>
        <v>0</v>
      </c>
      <c r="I365" s="163" t="n">
        <f aca="false">IF(L365&lt;&gt;0,IF(E365&lt;&gt;0,L365/F365,0),0)</f>
        <v>0</v>
      </c>
      <c r="J365" s="163" t="n">
        <f aca="false">IF(E365&lt;&gt;0,ROUND(INDEX($P$11:$AM$1010,$A365,$L$1),2),IF(AX365=0,(SUMIF($AP$11:$AP$1010,B365,$AX$11:$AX$1010)),AX365))</f>
        <v>0</v>
      </c>
      <c r="K365" s="163" t="n">
        <f aca="false">IF(G365=0,0,(J365/G365)*100)</f>
        <v>0</v>
      </c>
      <c r="L365" s="163" t="n">
        <f aca="false">IF(E365&lt;&gt;0,ROUND(IF($L$1=1,SUM(P365),"0")+IF($L$1=2,SUM($P365:Q365),"0")+IF($L$1=3,SUM($P365:R365),"0")+IF($L$1=4,SUM($P365:S365),"0")+IF($L$1=5,SUM($P365:T365),"0")+IF($L$1=6,SUM($P365:U365),"0")+IF($L$1=7,SUM($P365:V365),"0")+IF($L$1=8,SUM($P365:W365),"0")+IF($L$1=9,SUM($P365:X365),"0")+IF($L$1=10,SUM($P365:Y365),"0")+IF($L$1=11,SUM($P365:Z365),"0")+IF($L$1=12,SUM($P365:AA365),"0")+IF($L$1=13,SUM($P365:AB365),"0")+IF($L$1=14,SUM($P365:AC365),"0")+IF($L$1=15,SUM($P365:AD365),"0")+IF($L$1=16,SUM($P365:AE365),"0")+IF($L$1=17,SUM($P365:AF365),"0")+IF($L$1=18,SUM($P365:AG365),"0")+IF($L$1=19,SUM($P365:AH365),"0")+IF($L$1=20,SUM($P365:AI365),"0")+IF($L$1=21,SUM($P365:AJ365),"0")+IF($L$1=22,SUM($P365:AK365),"0")+IF($L$1=23,SUM($P365:AL365),"0")+IF($L$1=24,SUM($P365:AM365),"0"),2),IF(BC365=0,(SUMIF($AP$11:$AP$1010,B365,$BC$11:$BC$1010)),BC365))</f>
        <v>0</v>
      </c>
      <c r="M365" s="163" t="n">
        <f aca="false">IF(G365=0,0,(L365/G365)*100)</f>
        <v>0</v>
      </c>
      <c r="N365" s="168" t="str">
        <f aca="false">IF(B365&gt;0,"ok","ocultar")</f>
        <v>ocultar</v>
      </c>
      <c r="O365" s="650"/>
      <c r="P365" s="724"/>
      <c r="Q365" s="725"/>
      <c r="R365" s="725"/>
      <c r="S365" s="725"/>
      <c r="T365" s="725"/>
      <c r="U365" s="725"/>
      <c r="V365" s="725"/>
      <c r="W365" s="725"/>
      <c r="X365" s="725"/>
      <c r="Y365" s="725"/>
      <c r="Z365" s="725"/>
      <c r="AA365" s="726"/>
      <c r="AB365" s="726"/>
      <c r="AC365" s="726"/>
      <c r="AD365" s="726"/>
      <c r="AE365" s="726"/>
      <c r="AF365" s="726"/>
      <c r="AG365" s="726"/>
      <c r="AH365" s="726"/>
      <c r="AI365" s="726"/>
      <c r="AJ365" s="726"/>
      <c r="AK365" s="726"/>
      <c r="AL365" s="726"/>
      <c r="AM365" s="727"/>
      <c r="AO365" s="728" t="n">
        <f aca="false">IF(E365&lt;&gt;0,G365,0)</f>
        <v>0</v>
      </c>
      <c r="AP365" s="157" t="n">
        <f aca="false">IF(B365=0,AP364,IF(ISNONTEXT(B365)=TRUE(),INT(B365),INT(LEFT(B365,FIND(".",B365)-1))))</f>
        <v>3</v>
      </c>
      <c r="AQ365" s="157" t="str">
        <f aca="false">IF(AQ366=1,1,IF(B365&lt;&gt;0,1,IF(C365&lt;&gt;0,1,IF(D365&lt;&gt;0,1,IF(E365&lt;&gt;0,1,"")))))</f>
        <v/>
      </c>
      <c r="AR365" s="157" t="str">
        <f aca="false">IF(AP365=0," ",IF(AP365&lt;&gt;AP364,AP365," "))</f>
        <v> </v>
      </c>
      <c r="AS365" s="732"/>
      <c r="AT365" s="730" t="n">
        <f aca="false">IF(AP365&lt;&gt;AR365,(IF('ORÇ.GLOBAL P CAIXA'!I366="",J365*(INFORMAÇÕES!$Q$99/INFORMAÇÕES!$Q$102),IF('ORÇ.GLOBAL P CAIXA'!I366="R",J365,0))),0)</f>
        <v>0</v>
      </c>
      <c r="AU365" s="75" t="n">
        <f aca="false">IF(AP365&lt;&gt;AR365,(IF('ORÇ.GLOBAL P CAIXA'!I366="",J365*(INFORMAÇÕES!$Q$100/INFORMAÇÕES!$Q$102),IF('ORÇ.GLOBAL P CAIXA'!I366="C",J365,0))),0)</f>
        <v>0</v>
      </c>
      <c r="AV365" s="75" t="n">
        <f aca="false">IF(AP365&lt;&gt;AR365,(IF('ORÇ.GLOBAL P CAIXA'!I366="",J365*INFORMAÇÕES!$U$115,IF('ORÇ.GLOBAL P CAIXA'!I366="CF",J365,0))),0)</f>
        <v>0</v>
      </c>
      <c r="AW365" s="75" t="n">
        <f aca="false">IF(AP365&lt;&gt;AR365,(IF('ORÇ.GLOBAL P CAIXA'!I366="",J365*INFORMAÇÕES!$U$116,IF('ORÇ.GLOBAL P CAIXA'!I366="O",J365,0))),0)</f>
        <v>0</v>
      </c>
      <c r="AX365" s="731" t="n">
        <f aca="false">IF(E365&lt;&gt;0,J365,0)</f>
        <v>0</v>
      </c>
      <c r="AY365" s="730" t="n">
        <f aca="false">IF(AP365&lt;&gt;AR365,(IF('ORÇ.GLOBAL P CAIXA'!I366="",L365*(INFORMAÇÕES!$Q$99/INFORMAÇÕES!$Q$102),IF('ORÇ.GLOBAL P CAIXA'!I366="R",L365,0))),0)</f>
        <v>0</v>
      </c>
      <c r="AZ365" s="75" t="n">
        <f aca="false">IF(AP365&lt;&gt;AR365,(IF('ORÇ.GLOBAL P CAIXA'!I366="",L365*(INFORMAÇÕES!$Q$100/INFORMAÇÕES!$Q$102),IF('ORÇ.GLOBAL P CAIXA'!I366="C",L365,0))),0)</f>
        <v>0</v>
      </c>
      <c r="BA365" s="75" t="n">
        <f aca="false">IF(AP365&lt;&gt;AR365,(IF('ORÇ.GLOBAL P CAIXA'!I366="",L365*INFORMAÇÕES!$U$115,IF('ORÇ.GLOBAL P CAIXA'!I366="CF",L365,0))),0)</f>
        <v>0</v>
      </c>
      <c r="BB365" s="75" t="n">
        <f aca="false">IF(AP365&lt;&gt;AR365,(IF('ORÇ.GLOBAL P CAIXA'!I366="",L365*INFORMAÇÕES!$U$116,IF('ORÇ.GLOBAL P CAIXA'!I366="O",L365,0))),0)</f>
        <v>0</v>
      </c>
      <c r="BC365" s="731" t="n">
        <f aca="false">IF(E365&lt;&gt;0,L365,0)</f>
        <v>0</v>
      </c>
    </row>
    <row r="366" s="174" customFormat="true" ht="14.25" hidden="false" customHeight="false" outlineLevel="0" collapsed="false">
      <c r="A366" s="159" t="n">
        <v>356</v>
      </c>
      <c r="B366" s="160" t="n">
        <f aca="false">'ORÇ.REPROG. P CAIXA'!B368</f>
        <v>0</v>
      </c>
      <c r="C366" s="723" t="n">
        <f aca="false">'ORÇ.REPROG. P CAIXA'!C368</f>
        <v>0</v>
      </c>
      <c r="D366" s="162" t="n">
        <f aca="false">'ORÇ.REPROG. P CAIXA'!D368</f>
        <v>0</v>
      </c>
      <c r="E366" s="163" t="n">
        <f aca="false">IF('BM GLOBAL'!$P$1&lt;&gt;0,'ORÇ.REPROG. P CAIXA'!E368,'ORÇ.REPROG. P CAIXA'!H368)</f>
        <v>0</v>
      </c>
      <c r="F366" s="163" t="n">
        <f aca="false">IF('BM GLOBAL'!$P$1&lt;&gt;0,IF('ORÇ.GLOBAL P CAIXA'!K367=0,'ORÇ.GLOBAL EMPRESA'!G367,'ORÇ.GLOBAL P CAIXA'!F367),'ORÇ.REPROG. P CAIXA'!I368)</f>
        <v>0</v>
      </c>
      <c r="G366" s="163" t="n">
        <f aca="false">IF(E366&lt;&gt;0,ROUND(E366*F366,2),IF(AO366=0,(SUMIF('ORÇ.REPROG. P CAIXA'!$AC$13:$AC$1012,B366,$AO$11:$AO$1010)),AO366))</f>
        <v>0</v>
      </c>
      <c r="H366" s="163" t="n">
        <f aca="false">IF(J366&lt;&gt;0,IF(E366&lt;&gt;0,J366/F366,0),0)</f>
        <v>0</v>
      </c>
      <c r="I366" s="163" t="n">
        <f aca="false">IF(L366&lt;&gt;0,IF(E366&lt;&gt;0,L366/F366,0),0)</f>
        <v>0</v>
      </c>
      <c r="J366" s="163" t="n">
        <f aca="false">IF(E366&lt;&gt;0,ROUND(INDEX($P$11:$AM$1010,$A366,$L$1),2),IF(AX366=0,(SUMIF($AP$11:$AP$1010,B366,$AX$11:$AX$1010)),AX366))</f>
        <v>0</v>
      </c>
      <c r="K366" s="163" t="n">
        <f aca="false">IF(G366=0,0,(J366/G366)*100)</f>
        <v>0</v>
      </c>
      <c r="L366" s="163" t="n">
        <f aca="false">IF(E366&lt;&gt;0,ROUND(IF($L$1=1,SUM(P366),"0")+IF($L$1=2,SUM($P366:Q366),"0")+IF($L$1=3,SUM($P366:R366),"0")+IF($L$1=4,SUM($P366:S366),"0")+IF($L$1=5,SUM($P366:T366),"0")+IF($L$1=6,SUM($P366:U366),"0")+IF($L$1=7,SUM($P366:V366),"0")+IF($L$1=8,SUM($P366:W366),"0")+IF($L$1=9,SUM($P366:X366),"0")+IF($L$1=10,SUM($P366:Y366),"0")+IF($L$1=11,SUM($P366:Z366),"0")+IF($L$1=12,SUM($P366:AA366),"0")+IF($L$1=13,SUM($P366:AB366),"0")+IF($L$1=14,SUM($P366:AC366),"0")+IF($L$1=15,SUM($P366:AD366),"0")+IF($L$1=16,SUM($P366:AE366),"0")+IF($L$1=17,SUM($P366:AF366),"0")+IF($L$1=18,SUM($P366:AG366),"0")+IF($L$1=19,SUM($P366:AH366),"0")+IF($L$1=20,SUM($P366:AI366),"0")+IF($L$1=21,SUM($P366:AJ366),"0")+IF($L$1=22,SUM($P366:AK366),"0")+IF($L$1=23,SUM($P366:AL366),"0")+IF($L$1=24,SUM($P366:AM366),"0"),2),IF(BC366=0,(SUMIF($AP$11:$AP$1010,B366,$BC$11:$BC$1010)),BC366))</f>
        <v>0</v>
      </c>
      <c r="M366" s="163" t="n">
        <f aca="false">IF(G366=0,0,(L366/G366)*100)</f>
        <v>0</v>
      </c>
      <c r="N366" s="168" t="str">
        <f aca="false">IF(B366&gt;0,"ok","ocultar")</f>
        <v>ocultar</v>
      </c>
      <c r="O366" s="650"/>
      <c r="P366" s="724"/>
      <c r="Q366" s="725"/>
      <c r="R366" s="725"/>
      <c r="S366" s="725"/>
      <c r="T366" s="725"/>
      <c r="U366" s="725"/>
      <c r="V366" s="725"/>
      <c r="W366" s="725"/>
      <c r="X366" s="725"/>
      <c r="Y366" s="725"/>
      <c r="Z366" s="725"/>
      <c r="AA366" s="726"/>
      <c r="AB366" s="726"/>
      <c r="AC366" s="726"/>
      <c r="AD366" s="726"/>
      <c r="AE366" s="726"/>
      <c r="AF366" s="726"/>
      <c r="AG366" s="726"/>
      <c r="AH366" s="726"/>
      <c r="AI366" s="726"/>
      <c r="AJ366" s="726"/>
      <c r="AK366" s="726"/>
      <c r="AL366" s="726"/>
      <c r="AM366" s="727"/>
      <c r="AO366" s="728" t="n">
        <f aca="false">IF(E366&lt;&gt;0,G366,0)</f>
        <v>0</v>
      </c>
      <c r="AP366" s="157" t="n">
        <f aca="false">IF(B366=0,AP365,IF(ISNONTEXT(B366)=TRUE(),INT(B366),INT(LEFT(B366,FIND(".",B366)-1))))</f>
        <v>3</v>
      </c>
      <c r="AQ366" s="157" t="str">
        <f aca="false">IF(AQ367=1,1,IF(B366&lt;&gt;0,1,IF(C366&lt;&gt;0,1,IF(D366&lt;&gt;0,1,IF(E366&lt;&gt;0,1,"")))))</f>
        <v/>
      </c>
      <c r="AR366" s="157" t="str">
        <f aca="false">IF(AP366=0," ",IF(AP366&lt;&gt;AP365,AP366," "))</f>
        <v> </v>
      </c>
      <c r="AS366" s="732"/>
      <c r="AT366" s="730" t="n">
        <f aca="false">IF(AP366&lt;&gt;AR366,(IF('ORÇ.GLOBAL P CAIXA'!I367="",J366*(INFORMAÇÕES!$Q$99/INFORMAÇÕES!$Q$102),IF('ORÇ.GLOBAL P CAIXA'!I367="R",J366,0))),0)</f>
        <v>0</v>
      </c>
      <c r="AU366" s="75" t="n">
        <f aca="false">IF(AP366&lt;&gt;AR366,(IF('ORÇ.GLOBAL P CAIXA'!I367="",J366*(INFORMAÇÕES!$Q$100/INFORMAÇÕES!$Q$102),IF('ORÇ.GLOBAL P CAIXA'!I367="C",J366,0))),0)</f>
        <v>0</v>
      </c>
      <c r="AV366" s="75" t="n">
        <f aca="false">IF(AP366&lt;&gt;AR366,(IF('ORÇ.GLOBAL P CAIXA'!I367="",J366*INFORMAÇÕES!$U$115,IF('ORÇ.GLOBAL P CAIXA'!I367="CF",J366,0))),0)</f>
        <v>0</v>
      </c>
      <c r="AW366" s="75" t="n">
        <f aca="false">IF(AP366&lt;&gt;AR366,(IF('ORÇ.GLOBAL P CAIXA'!I367="",J366*INFORMAÇÕES!$U$116,IF('ORÇ.GLOBAL P CAIXA'!I367="O",J366,0))),0)</f>
        <v>0</v>
      </c>
      <c r="AX366" s="731" t="n">
        <f aca="false">IF(E366&lt;&gt;0,J366,0)</f>
        <v>0</v>
      </c>
      <c r="AY366" s="730" t="n">
        <f aca="false">IF(AP366&lt;&gt;AR366,(IF('ORÇ.GLOBAL P CAIXA'!I367="",L366*(INFORMAÇÕES!$Q$99/INFORMAÇÕES!$Q$102),IF('ORÇ.GLOBAL P CAIXA'!I367="R",L366,0))),0)</f>
        <v>0</v>
      </c>
      <c r="AZ366" s="75" t="n">
        <f aca="false">IF(AP366&lt;&gt;AR366,(IF('ORÇ.GLOBAL P CAIXA'!I367="",L366*(INFORMAÇÕES!$Q$100/INFORMAÇÕES!$Q$102),IF('ORÇ.GLOBAL P CAIXA'!I367="C",L366,0))),0)</f>
        <v>0</v>
      </c>
      <c r="BA366" s="75" t="n">
        <f aca="false">IF(AP366&lt;&gt;AR366,(IF('ORÇ.GLOBAL P CAIXA'!I367="",L366*INFORMAÇÕES!$U$115,IF('ORÇ.GLOBAL P CAIXA'!I367="CF",L366,0))),0)</f>
        <v>0</v>
      </c>
      <c r="BB366" s="75" t="n">
        <f aca="false">IF(AP366&lt;&gt;AR366,(IF('ORÇ.GLOBAL P CAIXA'!I367="",L366*INFORMAÇÕES!$U$116,IF('ORÇ.GLOBAL P CAIXA'!I367="O",L366,0))),0)</f>
        <v>0</v>
      </c>
      <c r="BC366" s="731" t="n">
        <f aca="false">IF(E366&lt;&gt;0,L366,0)</f>
        <v>0</v>
      </c>
    </row>
    <row r="367" s="174" customFormat="true" ht="14.25" hidden="false" customHeight="false" outlineLevel="0" collapsed="false">
      <c r="A367" s="159" t="n">
        <v>357</v>
      </c>
      <c r="B367" s="160" t="n">
        <f aca="false">'ORÇ.REPROG. P CAIXA'!B369</f>
        <v>0</v>
      </c>
      <c r="C367" s="723" t="n">
        <f aca="false">'ORÇ.REPROG. P CAIXA'!C369</f>
        <v>0</v>
      </c>
      <c r="D367" s="162" t="n">
        <f aca="false">'ORÇ.REPROG. P CAIXA'!D369</f>
        <v>0</v>
      </c>
      <c r="E367" s="163" t="n">
        <f aca="false">IF('BM GLOBAL'!$P$1&lt;&gt;0,'ORÇ.REPROG. P CAIXA'!E369,'ORÇ.REPROG. P CAIXA'!H369)</f>
        <v>0</v>
      </c>
      <c r="F367" s="163" t="n">
        <f aca="false">IF('BM GLOBAL'!$P$1&lt;&gt;0,IF('ORÇ.GLOBAL P CAIXA'!K368=0,'ORÇ.GLOBAL EMPRESA'!G368,'ORÇ.GLOBAL P CAIXA'!F368),'ORÇ.REPROG. P CAIXA'!I369)</f>
        <v>0</v>
      </c>
      <c r="G367" s="163" t="n">
        <f aca="false">IF(E367&lt;&gt;0,ROUND(E367*F367,2),IF(AO367=0,(SUMIF('ORÇ.REPROG. P CAIXA'!$AC$13:$AC$1012,B367,$AO$11:$AO$1010)),AO367))</f>
        <v>0</v>
      </c>
      <c r="H367" s="163" t="n">
        <f aca="false">IF(J367&lt;&gt;0,IF(E367&lt;&gt;0,J367/F367,0),0)</f>
        <v>0</v>
      </c>
      <c r="I367" s="163" t="n">
        <f aca="false">IF(L367&lt;&gt;0,IF(E367&lt;&gt;0,L367/F367,0),0)</f>
        <v>0</v>
      </c>
      <c r="J367" s="163" t="n">
        <f aca="false">IF(E367&lt;&gt;0,ROUND(INDEX($P$11:$AM$1010,$A367,$L$1),2),IF(AX367=0,(SUMIF($AP$11:$AP$1010,B367,$AX$11:$AX$1010)),AX367))</f>
        <v>0</v>
      </c>
      <c r="K367" s="163" t="n">
        <f aca="false">IF(G367=0,0,(J367/G367)*100)</f>
        <v>0</v>
      </c>
      <c r="L367" s="163" t="n">
        <f aca="false">IF(E367&lt;&gt;0,ROUND(IF($L$1=1,SUM(P367),"0")+IF($L$1=2,SUM($P367:Q367),"0")+IF($L$1=3,SUM($P367:R367),"0")+IF($L$1=4,SUM($P367:S367),"0")+IF($L$1=5,SUM($P367:T367),"0")+IF($L$1=6,SUM($P367:U367),"0")+IF($L$1=7,SUM($P367:V367),"0")+IF($L$1=8,SUM($P367:W367),"0")+IF($L$1=9,SUM($P367:X367),"0")+IF($L$1=10,SUM($P367:Y367),"0")+IF($L$1=11,SUM($P367:Z367),"0")+IF($L$1=12,SUM($P367:AA367),"0")+IF($L$1=13,SUM($P367:AB367),"0")+IF($L$1=14,SUM($P367:AC367),"0")+IF($L$1=15,SUM($P367:AD367),"0")+IF($L$1=16,SUM($P367:AE367),"0")+IF($L$1=17,SUM($P367:AF367),"0")+IF($L$1=18,SUM($P367:AG367),"0")+IF($L$1=19,SUM($P367:AH367),"0")+IF($L$1=20,SUM($P367:AI367),"0")+IF($L$1=21,SUM($P367:AJ367),"0")+IF($L$1=22,SUM($P367:AK367),"0")+IF($L$1=23,SUM($P367:AL367),"0")+IF($L$1=24,SUM($P367:AM367),"0"),2),IF(BC367=0,(SUMIF($AP$11:$AP$1010,B367,$BC$11:$BC$1010)),BC367))</f>
        <v>0</v>
      </c>
      <c r="M367" s="163" t="n">
        <f aca="false">IF(G367=0,0,(L367/G367)*100)</f>
        <v>0</v>
      </c>
      <c r="N367" s="168" t="str">
        <f aca="false">IF(B367&gt;0,"ok","ocultar")</f>
        <v>ocultar</v>
      </c>
      <c r="O367" s="650"/>
      <c r="P367" s="724"/>
      <c r="Q367" s="725"/>
      <c r="R367" s="725"/>
      <c r="S367" s="725"/>
      <c r="T367" s="725"/>
      <c r="U367" s="725"/>
      <c r="V367" s="725"/>
      <c r="W367" s="725"/>
      <c r="X367" s="725"/>
      <c r="Y367" s="725"/>
      <c r="Z367" s="725"/>
      <c r="AA367" s="726"/>
      <c r="AB367" s="726"/>
      <c r="AC367" s="726"/>
      <c r="AD367" s="726"/>
      <c r="AE367" s="726"/>
      <c r="AF367" s="726"/>
      <c r="AG367" s="726"/>
      <c r="AH367" s="726"/>
      <c r="AI367" s="726"/>
      <c r="AJ367" s="726"/>
      <c r="AK367" s="726"/>
      <c r="AL367" s="726"/>
      <c r="AM367" s="727"/>
      <c r="AO367" s="728" t="n">
        <f aca="false">IF(E367&lt;&gt;0,G367,0)</f>
        <v>0</v>
      </c>
      <c r="AP367" s="157" t="n">
        <f aca="false">IF(B367=0,AP366,IF(ISNONTEXT(B367)=TRUE(),INT(B367),INT(LEFT(B367,FIND(".",B367)-1))))</f>
        <v>3</v>
      </c>
      <c r="AQ367" s="157" t="str">
        <f aca="false">IF(AQ368=1,1,IF(B367&lt;&gt;0,1,IF(C367&lt;&gt;0,1,IF(D367&lt;&gt;0,1,IF(E367&lt;&gt;0,1,"")))))</f>
        <v/>
      </c>
      <c r="AR367" s="157" t="str">
        <f aca="false">IF(AP367=0," ",IF(AP367&lt;&gt;AP366,AP367," "))</f>
        <v> </v>
      </c>
      <c r="AS367" s="732"/>
      <c r="AT367" s="730" t="n">
        <f aca="false">IF(AP367&lt;&gt;AR367,(IF('ORÇ.GLOBAL P CAIXA'!I368="",J367*(INFORMAÇÕES!$Q$99/INFORMAÇÕES!$Q$102),IF('ORÇ.GLOBAL P CAIXA'!I368="R",J367,0))),0)</f>
        <v>0</v>
      </c>
      <c r="AU367" s="75" t="n">
        <f aca="false">IF(AP367&lt;&gt;AR367,(IF('ORÇ.GLOBAL P CAIXA'!I368="",J367*(INFORMAÇÕES!$Q$100/INFORMAÇÕES!$Q$102),IF('ORÇ.GLOBAL P CAIXA'!I368="C",J367,0))),0)</f>
        <v>0</v>
      </c>
      <c r="AV367" s="75" t="n">
        <f aca="false">IF(AP367&lt;&gt;AR367,(IF('ORÇ.GLOBAL P CAIXA'!I368="",J367*INFORMAÇÕES!$U$115,IF('ORÇ.GLOBAL P CAIXA'!I368="CF",J367,0))),0)</f>
        <v>0</v>
      </c>
      <c r="AW367" s="75" t="n">
        <f aca="false">IF(AP367&lt;&gt;AR367,(IF('ORÇ.GLOBAL P CAIXA'!I368="",J367*INFORMAÇÕES!$U$116,IF('ORÇ.GLOBAL P CAIXA'!I368="O",J367,0))),0)</f>
        <v>0</v>
      </c>
      <c r="AX367" s="731" t="n">
        <f aca="false">IF(E367&lt;&gt;0,J367,0)</f>
        <v>0</v>
      </c>
      <c r="AY367" s="730" t="n">
        <f aca="false">IF(AP367&lt;&gt;AR367,(IF('ORÇ.GLOBAL P CAIXA'!I368="",L367*(INFORMAÇÕES!$Q$99/INFORMAÇÕES!$Q$102),IF('ORÇ.GLOBAL P CAIXA'!I368="R",L367,0))),0)</f>
        <v>0</v>
      </c>
      <c r="AZ367" s="75" t="n">
        <f aca="false">IF(AP367&lt;&gt;AR367,(IF('ORÇ.GLOBAL P CAIXA'!I368="",L367*(INFORMAÇÕES!$Q$100/INFORMAÇÕES!$Q$102),IF('ORÇ.GLOBAL P CAIXA'!I368="C",L367,0))),0)</f>
        <v>0</v>
      </c>
      <c r="BA367" s="75" t="n">
        <f aca="false">IF(AP367&lt;&gt;AR367,(IF('ORÇ.GLOBAL P CAIXA'!I368="",L367*INFORMAÇÕES!$U$115,IF('ORÇ.GLOBAL P CAIXA'!I368="CF",L367,0))),0)</f>
        <v>0</v>
      </c>
      <c r="BB367" s="75" t="n">
        <f aca="false">IF(AP367&lt;&gt;AR367,(IF('ORÇ.GLOBAL P CAIXA'!I368="",L367*INFORMAÇÕES!$U$116,IF('ORÇ.GLOBAL P CAIXA'!I368="O",L367,0))),0)</f>
        <v>0</v>
      </c>
      <c r="BC367" s="731" t="n">
        <f aca="false">IF(E367&lt;&gt;0,L367,0)</f>
        <v>0</v>
      </c>
    </row>
    <row r="368" s="174" customFormat="true" ht="14.25" hidden="false" customHeight="false" outlineLevel="0" collapsed="false">
      <c r="A368" s="159" t="n">
        <v>358</v>
      </c>
      <c r="B368" s="160" t="n">
        <f aca="false">'ORÇ.REPROG. P CAIXA'!B370</f>
        <v>0</v>
      </c>
      <c r="C368" s="723" t="n">
        <f aca="false">'ORÇ.REPROG. P CAIXA'!C370</f>
        <v>0</v>
      </c>
      <c r="D368" s="162" t="n">
        <f aca="false">'ORÇ.REPROG. P CAIXA'!D370</f>
        <v>0</v>
      </c>
      <c r="E368" s="163" t="n">
        <f aca="false">IF('BM GLOBAL'!$P$1&lt;&gt;0,'ORÇ.REPROG. P CAIXA'!E370,'ORÇ.REPROG. P CAIXA'!H370)</f>
        <v>0</v>
      </c>
      <c r="F368" s="163" t="n">
        <f aca="false">IF('BM GLOBAL'!$P$1&lt;&gt;0,IF('ORÇ.GLOBAL P CAIXA'!K369=0,'ORÇ.GLOBAL EMPRESA'!G369,'ORÇ.GLOBAL P CAIXA'!F369),'ORÇ.REPROG. P CAIXA'!I370)</f>
        <v>0</v>
      </c>
      <c r="G368" s="163" t="n">
        <f aca="false">IF(E368&lt;&gt;0,ROUND(E368*F368,2),IF(AO368=0,(SUMIF('ORÇ.REPROG. P CAIXA'!$AC$13:$AC$1012,B368,$AO$11:$AO$1010)),AO368))</f>
        <v>0</v>
      </c>
      <c r="H368" s="163" t="n">
        <f aca="false">IF(J368&lt;&gt;0,IF(E368&lt;&gt;0,J368/F368,0),0)</f>
        <v>0</v>
      </c>
      <c r="I368" s="163" t="n">
        <f aca="false">IF(L368&lt;&gt;0,IF(E368&lt;&gt;0,L368/F368,0),0)</f>
        <v>0</v>
      </c>
      <c r="J368" s="163" t="n">
        <f aca="false">IF(E368&lt;&gt;0,ROUND(INDEX($P$11:$AM$1010,$A368,$L$1),2),IF(AX368=0,(SUMIF($AP$11:$AP$1010,B368,$AX$11:$AX$1010)),AX368))</f>
        <v>0</v>
      </c>
      <c r="K368" s="163" t="n">
        <f aca="false">IF(G368=0,0,(J368/G368)*100)</f>
        <v>0</v>
      </c>
      <c r="L368" s="163" t="n">
        <f aca="false">IF(E368&lt;&gt;0,ROUND(IF($L$1=1,SUM(P368),"0")+IF($L$1=2,SUM($P368:Q368),"0")+IF($L$1=3,SUM($P368:R368),"0")+IF($L$1=4,SUM($P368:S368),"0")+IF($L$1=5,SUM($P368:T368),"0")+IF($L$1=6,SUM($P368:U368),"0")+IF($L$1=7,SUM($P368:V368),"0")+IF($L$1=8,SUM($P368:W368),"0")+IF($L$1=9,SUM($P368:X368),"0")+IF($L$1=10,SUM($P368:Y368),"0")+IF($L$1=11,SUM($P368:Z368),"0")+IF($L$1=12,SUM($P368:AA368),"0")+IF($L$1=13,SUM($P368:AB368),"0")+IF($L$1=14,SUM($P368:AC368),"0")+IF($L$1=15,SUM($P368:AD368),"0")+IF($L$1=16,SUM($P368:AE368),"0")+IF($L$1=17,SUM($P368:AF368),"0")+IF($L$1=18,SUM($P368:AG368),"0")+IF($L$1=19,SUM($P368:AH368),"0")+IF($L$1=20,SUM($P368:AI368),"0")+IF($L$1=21,SUM($P368:AJ368),"0")+IF($L$1=22,SUM($P368:AK368),"0")+IF($L$1=23,SUM($P368:AL368),"0")+IF($L$1=24,SUM($P368:AM368),"0"),2),IF(BC368=0,(SUMIF($AP$11:$AP$1010,B368,$BC$11:$BC$1010)),BC368))</f>
        <v>0</v>
      </c>
      <c r="M368" s="163" t="n">
        <f aca="false">IF(G368=0,0,(L368/G368)*100)</f>
        <v>0</v>
      </c>
      <c r="N368" s="168" t="str">
        <f aca="false">IF(B368&gt;0,"ok","ocultar")</f>
        <v>ocultar</v>
      </c>
      <c r="O368" s="650"/>
      <c r="P368" s="724"/>
      <c r="Q368" s="725"/>
      <c r="R368" s="725"/>
      <c r="S368" s="725"/>
      <c r="T368" s="725"/>
      <c r="U368" s="725"/>
      <c r="V368" s="725"/>
      <c r="W368" s="725"/>
      <c r="X368" s="725"/>
      <c r="Y368" s="725"/>
      <c r="Z368" s="725"/>
      <c r="AA368" s="726"/>
      <c r="AB368" s="726"/>
      <c r="AC368" s="726"/>
      <c r="AD368" s="726"/>
      <c r="AE368" s="726"/>
      <c r="AF368" s="726"/>
      <c r="AG368" s="726"/>
      <c r="AH368" s="726"/>
      <c r="AI368" s="726"/>
      <c r="AJ368" s="726"/>
      <c r="AK368" s="726"/>
      <c r="AL368" s="726"/>
      <c r="AM368" s="727"/>
      <c r="AO368" s="728" t="n">
        <f aca="false">IF(E368&lt;&gt;0,G368,0)</f>
        <v>0</v>
      </c>
      <c r="AP368" s="157" t="n">
        <f aca="false">IF(B368=0,AP367,IF(ISNONTEXT(B368)=TRUE(),INT(B368),INT(LEFT(B368,FIND(".",B368)-1))))</f>
        <v>3</v>
      </c>
      <c r="AQ368" s="157" t="str">
        <f aca="false">IF(AQ369=1,1,IF(B368&lt;&gt;0,1,IF(C368&lt;&gt;0,1,IF(D368&lt;&gt;0,1,IF(E368&lt;&gt;0,1,"")))))</f>
        <v/>
      </c>
      <c r="AR368" s="157" t="str">
        <f aca="false">IF(AP368=0," ",IF(AP368&lt;&gt;AP367,AP368," "))</f>
        <v> </v>
      </c>
      <c r="AS368" s="732"/>
      <c r="AT368" s="730" t="n">
        <f aca="false">IF(AP368&lt;&gt;AR368,(IF('ORÇ.GLOBAL P CAIXA'!I369="",J368*(INFORMAÇÕES!$Q$99/INFORMAÇÕES!$Q$102),IF('ORÇ.GLOBAL P CAIXA'!I369="R",J368,0))),0)</f>
        <v>0</v>
      </c>
      <c r="AU368" s="75" t="n">
        <f aca="false">IF(AP368&lt;&gt;AR368,(IF('ORÇ.GLOBAL P CAIXA'!I369="",J368*(INFORMAÇÕES!$Q$100/INFORMAÇÕES!$Q$102),IF('ORÇ.GLOBAL P CAIXA'!I369="C",J368,0))),0)</f>
        <v>0</v>
      </c>
      <c r="AV368" s="75" t="n">
        <f aca="false">IF(AP368&lt;&gt;AR368,(IF('ORÇ.GLOBAL P CAIXA'!I369="",J368*INFORMAÇÕES!$U$115,IF('ORÇ.GLOBAL P CAIXA'!I369="CF",J368,0))),0)</f>
        <v>0</v>
      </c>
      <c r="AW368" s="75" t="n">
        <f aca="false">IF(AP368&lt;&gt;AR368,(IF('ORÇ.GLOBAL P CAIXA'!I369="",J368*INFORMAÇÕES!$U$116,IF('ORÇ.GLOBAL P CAIXA'!I369="O",J368,0))),0)</f>
        <v>0</v>
      </c>
      <c r="AX368" s="731" t="n">
        <f aca="false">IF(E368&lt;&gt;0,J368,0)</f>
        <v>0</v>
      </c>
      <c r="AY368" s="730" t="n">
        <f aca="false">IF(AP368&lt;&gt;AR368,(IF('ORÇ.GLOBAL P CAIXA'!I369="",L368*(INFORMAÇÕES!$Q$99/INFORMAÇÕES!$Q$102),IF('ORÇ.GLOBAL P CAIXA'!I369="R",L368,0))),0)</f>
        <v>0</v>
      </c>
      <c r="AZ368" s="75" t="n">
        <f aca="false">IF(AP368&lt;&gt;AR368,(IF('ORÇ.GLOBAL P CAIXA'!I369="",L368*(INFORMAÇÕES!$Q$100/INFORMAÇÕES!$Q$102),IF('ORÇ.GLOBAL P CAIXA'!I369="C",L368,0))),0)</f>
        <v>0</v>
      </c>
      <c r="BA368" s="75" t="n">
        <f aca="false">IF(AP368&lt;&gt;AR368,(IF('ORÇ.GLOBAL P CAIXA'!I369="",L368*INFORMAÇÕES!$U$115,IF('ORÇ.GLOBAL P CAIXA'!I369="CF",L368,0))),0)</f>
        <v>0</v>
      </c>
      <c r="BB368" s="75" t="n">
        <f aca="false">IF(AP368&lt;&gt;AR368,(IF('ORÇ.GLOBAL P CAIXA'!I369="",L368*INFORMAÇÕES!$U$116,IF('ORÇ.GLOBAL P CAIXA'!I369="O",L368,0))),0)</f>
        <v>0</v>
      </c>
      <c r="BC368" s="731" t="n">
        <f aca="false">IF(E368&lt;&gt;0,L368,0)</f>
        <v>0</v>
      </c>
    </row>
    <row r="369" s="174" customFormat="true" ht="14.25" hidden="false" customHeight="false" outlineLevel="0" collapsed="false">
      <c r="A369" s="159" t="n">
        <v>359</v>
      </c>
      <c r="B369" s="160" t="n">
        <f aca="false">'ORÇ.REPROG. P CAIXA'!B371</f>
        <v>0</v>
      </c>
      <c r="C369" s="723" t="n">
        <f aca="false">'ORÇ.REPROG. P CAIXA'!C371</f>
        <v>0</v>
      </c>
      <c r="D369" s="162" t="n">
        <f aca="false">'ORÇ.REPROG. P CAIXA'!D371</f>
        <v>0</v>
      </c>
      <c r="E369" s="163" t="n">
        <f aca="false">IF('BM GLOBAL'!$P$1&lt;&gt;0,'ORÇ.REPROG. P CAIXA'!E371,'ORÇ.REPROG. P CAIXA'!H371)</f>
        <v>0</v>
      </c>
      <c r="F369" s="163" t="n">
        <f aca="false">IF('BM GLOBAL'!$P$1&lt;&gt;0,IF('ORÇ.GLOBAL P CAIXA'!K370=0,'ORÇ.GLOBAL EMPRESA'!G370,'ORÇ.GLOBAL P CAIXA'!F370),'ORÇ.REPROG. P CAIXA'!I371)</f>
        <v>0</v>
      </c>
      <c r="G369" s="163" t="n">
        <f aca="false">IF(E369&lt;&gt;0,ROUND(E369*F369,2),IF(AO369=0,(SUMIF('ORÇ.REPROG. P CAIXA'!$AC$13:$AC$1012,B369,$AO$11:$AO$1010)),AO369))</f>
        <v>0</v>
      </c>
      <c r="H369" s="163" t="n">
        <f aca="false">IF(J369&lt;&gt;0,IF(E369&lt;&gt;0,J369/F369,0),0)</f>
        <v>0</v>
      </c>
      <c r="I369" s="163" t="n">
        <f aca="false">IF(L369&lt;&gt;0,IF(E369&lt;&gt;0,L369/F369,0),0)</f>
        <v>0</v>
      </c>
      <c r="J369" s="163" t="n">
        <f aca="false">IF(E369&lt;&gt;0,ROUND(INDEX($P$11:$AM$1010,$A369,$L$1),2),IF(AX369=0,(SUMIF($AP$11:$AP$1010,B369,$AX$11:$AX$1010)),AX369))</f>
        <v>0</v>
      </c>
      <c r="K369" s="163" t="n">
        <f aca="false">IF(G369=0,0,(J369/G369)*100)</f>
        <v>0</v>
      </c>
      <c r="L369" s="163" t="n">
        <f aca="false">IF(E369&lt;&gt;0,ROUND(IF($L$1=1,SUM(P369),"0")+IF($L$1=2,SUM($P369:Q369),"0")+IF($L$1=3,SUM($P369:R369),"0")+IF($L$1=4,SUM($P369:S369),"0")+IF($L$1=5,SUM($P369:T369),"0")+IF($L$1=6,SUM($P369:U369),"0")+IF($L$1=7,SUM($P369:V369),"0")+IF($L$1=8,SUM($P369:W369),"0")+IF($L$1=9,SUM($P369:X369),"0")+IF($L$1=10,SUM($P369:Y369),"0")+IF($L$1=11,SUM($P369:Z369),"0")+IF($L$1=12,SUM($P369:AA369),"0")+IF($L$1=13,SUM($P369:AB369),"0")+IF($L$1=14,SUM($P369:AC369),"0")+IF($L$1=15,SUM($P369:AD369),"0")+IF($L$1=16,SUM($P369:AE369),"0")+IF($L$1=17,SUM($P369:AF369),"0")+IF($L$1=18,SUM($P369:AG369),"0")+IF($L$1=19,SUM($P369:AH369),"0")+IF($L$1=20,SUM($P369:AI369),"0")+IF($L$1=21,SUM($P369:AJ369),"0")+IF($L$1=22,SUM($P369:AK369),"0")+IF($L$1=23,SUM($P369:AL369),"0")+IF($L$1=24,SUM($P369:AM369),"0"),2),IF(BC369=0,(SUMIF($AP$11:$AP$1010,B369,$BC$11:$BC$1010)),BC369))</f>
        <v>0</v>
      </c>
      <c r="M369" s="163" t="n">
        <f aca="false">IF(G369=0,0,(L369/G369)*100)</f>
        <v>0</v>
      </c>
      <c r="N369" s="168" t="str">
        <f aca="false">IF(B369&gt;0,"ok","ocultar")</f>
        <v>ocultar</v>
      </c>
      <c r="O369" s="650"/>
      <c r="P369" s="724"/>
      <c r="Q369" s="725"/>
      <c r="R369" s="725"/>
      <c r="S369" s="725"/>
      <c r="T369" s="725"/>
      <c r="U369" s="725"/>
      <c r="V369" s="725"/>
      <c r="W369" s="725"/>
      <c r="X369" s="725"/>
      <c r="Y369" s="725"/>
      <c r="Z369" s="725"/>
      <c r="AA369" s="726"/>
      <c r="AB369" s="726"/>
      <c r="AC369" s="726"/>
      <c r="AD369" s="726"/>
      <c r="AE369" s="726"/>
      <c r="AF369" s="726"/>
      <c r="AG369" s="726"/>
      <c r="AH369" s="726"/>
      <c r="AI369" s="726"/>
      <c r="AJ369" s="726"/>
      <c r="AK369" s="726"/>
      <c r="AL369" s="726"/>
      <c r="AM369" s="727"/>
      <c r="AO369" s="728" t="n">
        <f aca="false">IF(E369&lt;&gt;0,G369,0)</f>
        <v>0</v>
      </c>
      <c r="AP369" s="157" t="n">
        <f aca="false">IF(B369=0,AP368,IF(ISNONTEXT(B369)=TRUE(),INT(B369),INT(LEFT(B369,FIND(".",B369)-1))))</f>
        <v>3</v>
      </c>
      <c r="AQ369" s="157" t="str">
        <f aca="false">IF(AQ370=1,1,IF(B369&lt;&gt;0,1,IF(C369&lt;&gt;0,1,IF(D369&lt;&gt;0,1,IF(E369&lt;&gt;0,1,"")))))</f>
        <v/>
      </c>
      <c r="AR369" s="157" t="str">
        <f aca="false">IF(AP369=0," ",IF(AP369&lt;&gt;AP368,AP369," "))</f>
        <v> </v>
      </c>
      <c r="AS369" s="732"/>
      <c r="AT369" s="730" t="n">
        <f aca="false">IF(AP369&lt;&gt;AR369,(IF('ORÇ.GLOBAL P CAIXA'!I370="",J369*(INFORMAÇÕES!$Q$99/INFORMAÇÕES!$Q$102),IF('ORÇ.GLOBAL P CAIXA'!I370="R",J369,0))),0)</f>
        <v>0</v>
      </c>
      <c r="AU369" s="75" t="n">
        <f aca="false">IF(AP369&lt;&gt;AR369,(IF('ORÇ.GLOBAL P CAIXA'!I370="",J369*(INFORMAÇÕES!$Q$100/INFORMAÇÕES!$Q$102),IF('ORÇ.GLOBAL P CAIXA'!I370="C",J369,0))),0)</f>
        <v>0</v>
      </c>
      <c r="AV369" s="75" t="n">
        <f aca="false">IF(AP369&lt;&gt;AR369,(IF('ORÇ.GLOBAL P CAIXA'!I370="",J369*INFORMAÇÕES!$U$115,IF('ORÇ.GLOBAL P CAIXA'!I370="CF",J369,0))),0)</f>
        <v>0</v>
      </c>
      <c r="AW369" s="75" t="n">
        <f aca="false">IF(AP369&lt;&gt;AR369,(IF('ORÇ.GLOBAL P CAIXA'!I370="",J369*INFORMAÇÕES!$U$116,IF('ORÇ.GLOBAL P CAIXA'!I370="O",J369,0))),0)</f>
        <v>0</v>
      </c>
      <c r="AX369" s="731" t="n">
        <f aca="false">IF(E369&lt;&gt;0,J369,0)</f>
        <v>0</v>
      </c>
      <c r="AY369" s="730" t="n">
        <f aca="false">IF(AP369&lt;&gt;AR369,(IF('ORÇ.GLOBAL P CAIXA'!I370="",L369*(INFORMAÇÕES!$Q$99/INFORMAÇÕES!$Q$102),IF('ORÇ.GLOBAL P CAIXA'!I370="R",L369,0))),0)</f>
        <v>0</v>
      </c>
      <c r="AZ369" s="75" t="n">
        <f aca="false">IF(AP369&lt;&gt;AR369,(IF('ORÇ.GLOBAL P CAIXA'!I370="",L369*(INFORMAÇÕES!$Q$100/INFORMAÇÕES!$Q$102),IF('ORÇ.GLOBAL P CAIXA'!I370="C",L369,0))),0)</f>
        <v>0</v>
      </c>
      <c r="BA369" s="75" t="n">
        <f aca="false">IF(AP369&lt;&gt;AR369,(IF('ORÇ.GLOBAL P CAIXA'!I370="",L369*INFORMAÇÕES!$U$115,IF('ORÇ.GLOBAL P CAIXA'!I370="CF",L369,0))),0)</f>
        <v>0</v>
      </c>
      <c r="BB369" s="75" t="n">
        <f aca="false">IF(AP369&lt;&gt;AR369,(IF('ORÇ.GLOBAL P CAIXA'!I370="",L369*INFORMAÇÕES!$U$116,IF('ORÇ.GLOBAL P CAIXA'!I370="O",L369,0))),0)</f>
        <v>0</v>
      </c>
      <c r="BC369" s="731" t="n">
        <f aca="false">IF(E369&lt;&gt;0,L369,0)</f>
        <v>0</v>
      </c>
    </row>
    <row r="370" s="174" customFormat="true" ht="14.25" hidden="false" customHeight="false" outlineLevel="0" collapsed="false">
      <c r="A370" s="159" t="n">
        <v>360</v>
      </c>
      <c r="B370" s="160" t="n">
        <f aca="false">'ORÇ.REPROG. P CAIXA'!B372</f>
        <v>0</v>
      </c>
      <c r="C370" s="723" t="n">
        <f aca="false">'ORÇ.REPROG. P CAIXA'!C372</f>
        <v>0</v>
      </c>
      <c r="D370" s="162" t="n">
        <f aca="false">'ORÇ.REPROG. P CAIXA'!D372</f>
        <v>0</v>
      </c>
      <c r="E370" s="163" t="n">
        <f aca="false">IF('BM GLOBAL'!$P$1&lt;&gt;0,'ORÇ.REPROG. P CAIXA'!E372,'ORÇ.REPROG. P CAIXA'!H372)</f>
        <v>0</v>
      </c>
      <c r="F370" s="163" t="n">
        <f aca="false">IF('BM GLOBAL'!$P$1&lt;&gt;0,IF('ORÇ.GLOBAL P CAIXA'!K371=0,'ORÇ.GLOBAL EMPRESA'!G371,'ORÇ.GLOBAL P CAIXA'!F371),'ORÇ.REPROG. P CAIXA'!I372)</f>
        <v>0</v>
      </c>
      <c r="G370" s="163" t="n">
        <f aca="false">IF(E370&lt;&gt;0,ROUND(E370*F370,2),IF(AO370=0,(SUMIF('ORÇ.REPROG. P CAIXA'!$AC$13:$AC$1012,B370,$AO$11:$AO$1010)),AO370))</f>
        <v>0</v>
      </c>
      <c r="H370" s="163" t="n">
        <f aca="false">IF(J370&lt;&gt;0,IF(E370&lt;&gt;0,J370/F370,0),0)</f>
        <v>0</v>
      </c>
      <c r="I370" s="163" t="n">
        <f aca="false">IF(L370&lt;&gt;0,IF(E370&lt;&gt;0,L370/F370,0),0)</f>
        <v>0</v>
      </c>
      <c r="J370" s="163" t="n">
        <f aca="false">IF(E370&lt;&gt;0,ROUND(INDEX($P$11:$AM$1010,$A370,$L$1),2),IF(AX370=0,(SUMIF($AP$11:$AP$1010,B370,$AX$11:$AX$1010)),AX370))</f>
        <v>0</v>
      </c>
      <c r="K370" s="163" t="n">
        <f aca="false">IF(G370=0,0,(J370/G370)*100)</f>
        <v>0</v>
      </c>
      <c r="L370" s="163" t="n">
        <f aca="false">IF(E370&lt;&gt;0,ROUND(IF($L$1=1,SUM(P370),"0")+IF($L$1=2,SUM($P370:Q370),"0")+IF($L$1=3,SUM($P370:R370),"0")+IF($L$1=4,SUM($P370:S370),"0")+IF($L$1=5,SUM($P370:T370),"0")+IF($L$1=6,SUM($P370:U370),"0")+IF($L$1=7,SUM($P370:V370),"0")+IF($L$1=8,SUM($P370:W370),"0")+IF($L$1=9,SUM($P370:X370),"0")+IF($L$1=10,SUM($P370:Y370),"0")+IF($L$1=11,SUM($P370:Z370),"0")+IF($L$1=12,SUM($P370:AA370),"0")+IF($L$1=13,SUM($P370:AB370),"0")+IF($L$1=14,SUM($P370:AC370),"0")+IF($L$1=15,SUM($P370:AD370),"0")+IF($L$1=16,SUM($P370:AE370),"0")+IF($L$1=17,SUM($P370:AF370),"0")+IF($L$1=18,SUM($P370:AG370),"0")+IF($L$1=19,SUM($P370:AH370),"0")+IF($L$1=20,SUM($P370:AI370),"0")+IF($L$1=21,SUM($P370:AJ370),"0")+IF($L$1=22,SUM($P370:AK370),"0")+IF($L$1=23,SUM($P370:AL370),"0")+IF($L$1=24,SUM($P370:AM370),"0"),2),IF(BC370=0,(SUMIF($AP$11:$AP$1010,B370,$BC$11:$BC$1010)),BC370))</f>
        <v>0</v>
      </c>
      <c r="M370" s="163" t="n">
        <f aca="false">IF(G370=0,0,(L370/G370)*100)</f>
        <v>0</v>
      </c>
      <c r="N370" s="168" t="str">
        <f aca="false">IF(B370&gt;0,"ok","ocultar")</f>
        <v>ocultar</v>
      </c>
      <c r="O370" s="650"/>
      <c r="P370" s="724"/>
      <c r="Q370" s="725"/>
      <c r="R370" s="725"/>
      <c r="S370" s="725"/>
      <c r="T370" s="725"/>
      <c r="U370" s="725"/>
      <c r="V370" s="725"/>
      <c r="W370" s="725"/>
      <c r="X370" s="725"/>
      <c r="Y370" s="725"/>
      <c r="Z370" s="725"/>
      <c r="AA370" s="726"/>
      <c r="AB370" s="726"/>
      <c r="AC370" s="726"/>
      <c r="AD370" s="726"/>
      <c r="AE370" s="726"/>
      <c r="AF370" s="726"/>
      <c r="AG370" s="726"/>
      <c r="AH370" s="726"/>
      <c r="AI370" s="726"/>
      <c r="AJ370" s="726"/>
      <c r="AK370" s="726"/>
      <c r="AL370" s="726"/>
      <c r="AM370" s="727"/>
      <c r="AO370" s="728" t="n">
        <f aca="false">IF(E370&lt;&gt;0,G370,0)</f>
        <v>0</v>
      </c>
      <c r="AP370" s="157" t="n">
        <f aca="false">IF(B370=0,AP369,IF(ISNONTEXT(B370)=TRUE(),INT(B370),INT(LEFT(B370,FIND(".",B370)-1))))</f>
        <v>3</v>
      </c>
      <c r="AQ370" s="157" t="str">
        <f aca="false">IF(AQ371=1,1,IF(B370&lt;&gt;0,1,IF(C370&lt;&gt;0,1,IF(D370&lt;&gt;0,1,IF(E370&lt;&gt;0,1,"")))))</f>
        <v/>
      </c>
      <c r="AR370" s="157" t="str">
        <f aca="false">IF(AP370=0," ",IF(AP370&lt;&gt;AP369,AP370," "))</f>
        <v> </v>
      </c>
      <c r="AS370" s="732"/>
      <c r="AT370" s="730" t="n">
        <f aca="false">IF(AP370&lt;&gt;AR370,(IF('ORÇ.GLOBAL P CAIXA'!I371="",J370*(INFORMAÇÕES!$Q$99/INFORMAÇÕES!$Q$102),IF('ORÇ.GLOBAL P CAIXA'!I371="R",J370,0))),0)</f>
        <v>0</v>
      </c>
      <c r="AU370" s="75" t="n">
        <f aca="false">IF(AP370&lt;&gt;AR370,(IF('ORÇ.GLOBAL P CAIXA'!I371="",J370*(INFORMAÇÕES!$Q$100/INFORMAÇÕES!$Q$102),IF('ORÇ.GLOBAL P CAIXA'!I371="C",J370,0))),0)</f>
        <v>0</v>
      </c>
      <c r="AV370" s="75" t="n">
        <f aca="false">IF(AP370&lt;&gt;AR370,(IF('ORÇ.GLOBAL P CAIXA'!I371="",J370*INFORMAÇÕES!$U$115,IF('ORÇ.GLOBAL P CAIXA'!I371="CF",J370,0))),0)</f>
        <v>0</v>
      </c>
      <c r="AW370" s="75" t="n">
        <f aca="false">IF(AP370&lt;&gt;AR370,(IF('ORÇ.GLOBAL P CAIXA'!I371="",J370*INFORMAÇÕES!$U$116,IF('ORÇ.GLOBAL P CAIXA'!I371="O",J370,0))),0)</f>
        <v>0</v>
      </c>
      <c r="AX370" s="731" t="n">
        <f aca="false">IF(E370&lt;&gt;0,J370,0)</f>
        <v>0</v>
      </c>
      <c r="AY370" s="730" t="n">
        <f aca="false">IF(AP370&lt;&gt;AR370,(IF('ORÇ.GLOBAL P CAIXA'!I371="",L370*(INFORMAÇÕES!$Q$99/INFORMAÇÕES!$Q$102),IF('ORÇ.GLOBAL P CAIXA'!I371="R",L370,0))),0)</f>
        <v>0</v>
      </c>
      <c r="AZ370" s="75" t="n">
        <f aca="false">IF(AP370&lt;&gt;AR370,(IF('ORÇ.GLOBAL P CAIXA'!I371="",L370*(INFORMAÇÕES!$Q$100/INFORMAÇÕES!$Q$102),IF('ORÇ.GLOBAL P CAIXA'!I371="C",L370,0))),0)</f>
        <v>0</v>
      </c>
      <c r="BA370" s="75" t="n">
        <f aca="false">IF(AP370&lt;&gt;AR370,(IF('ORÇ.GLOBAL P CAIXA'!I371="",L370*INFORMAÇÕES!$U$115,IF('ORÇ.GLOBAL P CAIXA'!I371="CF",L370,0))),0)</f>
        <v>0</v>
      </c>
      <c r="BB370" s="75" t="n">
        <f aca="false">IF(AP370&lt;&gt;AR370,(IF('ORÇ.GLOBAL P CAIXA'!I371="",L370*INFORMAÇÕES!$U$116,IF('ORÇ.GLOBAL P CAIXA'!I371="O",L370,0))),0)</f>
        <v>0</v>
      </c>
      <c r="BC370" s="731" t="n">
        <f aca="false">IF(E370&lt;&gt;0,L370,0)</f>
        <v>0</v>
      </c>
    </row>
    <row r="371" s="174" customFormat="true" ht="14.25" hidden="false" customHeight="false" outlineLevel="0" collapsed="false">
      <c r="A371" s="159" t="n">
        <v>361</v>
      </c>
      <c r="B371" s="160" t="n">
        <f aca="false">'ORÇ.REPROG. P CAIXA'!B373</f>
        <v>0</v>
      </c>
      <c r="C371" s="723" t="n">
        <f aca="false">'ORÇ.REPROG. P CAIXA'!C373</f>
        <v>0</v>
      </c>
      <c r="D371" s="162" t="n">
        <f aca="false">'ORÇ.REPROG. P CAIXA'!D373</f>
        <v>0</v>
      </c>
      <c r="E371" s="163" t="n">
        <f aca="false">IF('BM GLOBAL'!$P$1&lt;&gt;0,'ORÇ.REPROG. P CAIXA'!E373,'ORÇ.REPROG. P CAIXA'!H373)</f>
        <v>0</v>
      </c>
      <c r="F371" s="163" t="n">
        <f aca="false">IF('BM GLOBAL'!$P$1&lt;&gt;0,IF('ORÇ.GLOBAL P CAIXA'!K372=0,'ORÇ.GLOBAL EMPRESA'!G372,'ORÇ.GLOBAL P CAIXA'!F372),'ORÇ.REPROG. P CAIXA'!I373)</f>
        <v>0</v>
      </c>
      <c r="G371" s="163" t="n">
        <f aca="false">IF(E371&lt;&gt;0,ROUND(E371*F371,2),IF(AO371=0,(SUMIF('ORÇ.REPROG. P CAIXA'!$AC$13:$AC$1012,B371,$AO$11:$AO$1010)),AO371))</f>
        <v>0</v>
      </c>
      <c r="H371" s="163" t="n">
        <f aca="false">IF(J371&lt;&gt;0,IF(E371&lt;&gt;0,J371/F371,0),0)</f>
        <v>0</v>
      </c>
      <c r="I371" s="163" t="n">
        <f aca="false">IF(L371&lt;&gt;0,IF(E371&lt;&gt;0,L371/F371,0),0)</f>
        <v>0</v>
      </c>
      <c r="J371" s="163" t="n">
        <f aca="false">IF(E371&lt;&gt;0,ROUND(INDEX($P$11:$AM$1010,$A371,$L$1),2),IF(AX371=0,(SUMIF($AP$11:$AP$1010,B371,$AX$11:$AX$1010)),AX371))</f>
        <v>0</v>
      </c>
      <c r="K371" s="163" t="n">
        <f aca="false">IF(G371=0,0,(J371/G371)*100)</f>
        <v>0</v>
      </c>
      <c r="L371" s="163" t="n">
        <f aca="false">IF(E371&lt;&gt;0,ROUND(IF($L$1=1,SUM(P371),"0")+IF($L$1=2,SUM($P371:Q371),"0")+IF($L$1=3,SUM($P371:R371),"0")+IF($L$1=4,SUM($P371:S371),"0")+IF($L$1=5,SUM($P371:T371),"0")+IF($L$1=6,SUM($P371:U371),"0")+IF($L$1=7,SUM($P371:V371),"0")+IF($L$1=8,SUM($P371:W371),"0")+IF($L$1=9,SUM($P371:X371),"0")+IF($L$1=10,SUM($P371:Y371),"0")+IF($L$1=11,SUM($P371:Z371),"0")+IF($L$1=12,SUM($P371:AA371),"0")+IF($L$1=13,SUM($P371:AB371),"0")+IF($L$1=14,SUM($P371:AC371),"0")+IF($L$1=15,SUM($P371:AD371),"0")+IF($L$1=16,SUM($P371:AE371),"0")+IF($L$1=17,SUM($P371:AF371),"0")+IF($L$1=18,SUM($P371:AG371),"0")+IF($L$1=19,SUM($P371:AH371),"0")+IF($L$1=20,SUM($P371:AI371),"0")+IF($L$1=21,SUM($P371:AJ371),"0")+IF($L$1=22,SUM($P371:AK371),"0")+IF($L$1=23,SUM($P371:AL371),"0")+IF($L$1=24,SUM($P371:AM371),"0"),2),IF(BC371=0,(SUMIF($AP$11:$AP$1010,B371,$BC$11:$BC$1010)),BC371))</f>
        <v>0</v>
      </c>
      <c r="M371" s="163" t="n">
        <f aca="false">IF(G371=0,0,(L371/G371)*100)</f>
        <v>0</v>
      </c>
      <c r="N371" s="168" t="str">
        <f aca="false">IF(B371&gt;0,"ok","ocultar")</f>
        <v>ocultar</v>
      </c>
      <c r="O371" s="650"/>
      <c r="P371" s="724"/>
      <c r="Q371" s="725"/>
      <c r="R371" s="725"/>
      <c r="S371" s="725"/>
      <c r="T371" s="725"/>
      <c r="U371" s="725"/>
      <c r="V371" s="725"/>
      <c r="W371" s="725"/>
      <c r="X371" s="725"/>
      <c r="Y371" s="725"/>
      <c r="Z371" s="725"/>
      <c r="AA371" s="726"/>
      <c r="AB371" s="726"/>
      <c r="AC371" s="726"/>
      <c r="AD371" s="726"/>
      <c r="AE371" s="726"/>
      <c r="AF371" s="726"/>
      <c r="AG371" s="726"/>
      <c r="AH371" s="726"/>
      <c r="AI371" s="726"/>
      <c r="AJ371" s="726"/>
      <c r="AK371" s="726"/>
      <c r="AL371" s="726"/>
      <c r="AM371" s="727"/>
      <c r="AO371" s="728" t="n">
        <f aca="false">IF(E371&lt;&gt;0,G371,0)</f>
        <v>0</v>
      </c>
      <c r="AP371" s="157" t="n">
        <f aca="false">IF(B371=0,AP370,IF(ISNONTEXT(B371)=TRUE(),INT(B371),INT(LEFT(B371,FIND(".",B371)-1))))</f>
        <v>3</v>
      </c>
      <c r="AQ371" s="157" t="str">
        <f aca="false">IF(AQ372=1,1,IF(B371&lt;&gt;0,1,IF(C371&lt;&gt;0,1,IF(D371&lt;&gt;0,1,IF(E371&lt;&gt;0,1,"")))))</f>
        <v/>
      </c>
      <c r="AR371" s="157" t="str">
        <f aca="false">IF(AP371=0," ",IF(AP371&lt;&gt;AP370,AP371," "))</f>
        <v> </v>
      </c>
      <c r="AS371" s="732"/>
      <c r="AT371" s="730" t="n">
        <f aca="false">IF(AP371&lt;&gt;AR371,(IF('ORÇ.GLOBAL P CAIXA'!I372="",J371*(INFORMAÇÕES!$Q$99/INFORMAÇÕES!$Q$102),IF('ORÇ.GLOBAL P CAIXA'!I372="R",J371,0))),0)</f>
        <v>0</v>
      </c>
      <c r="AU371" s="75" t="n">
        <f aca="false">IF(AP371&lt;&gt;AR371,(IF('ORÇ.GLOBAL P CAIXA'!I372="",J371*(INFORMAÇÕES!$Q$100/INFORMAÇÕES!$Q$102),IF('ORÇ.GLOBAL P CAIXA'!I372="C",J371,0))),0)</f>
        <v>0</v>
      </c>
      <c r="AV371" s="75" t="n">
        <f aca="false">IF(AP371&lt;&gt;AR371,(IF('ORÇ.GLOBAL P CAIXA'!I372="",J371*INFORMAÇÕES!$U$115,IF('ORÇ.GLOBAL P CAIXA'!I372="CF",J371,0))),0)</f>
        <v>0</v>
      </c>
      <c r="AW371" s="75" t="n">
        <f aca="false">IF(AP371&lt;&gt;AR371,(IF('ORÇ.GLOBAL P CAIXA'!I372="",J371*INFORMAÇÕES!$U$116,IF('ORÇ.GLOBAL P CAIXA'!I372="O",J371,0))),0)</f>
        <v>0</v>
      </c>
      <c r="AX371" s="731" t="n">
        <f aca="false">IF(E371&lt;&gt;0,J371,0)</f>
        <v>0</v>
      </c>
      <c r="AY371" s="730" t="n">
        <f aca="false">IF(AP371&lt;&gt;AR371,(IF('ORÇ.GLOBAL P CAIXA'!I372="",L371*(INFORMAÇÕES!$Q$99/INFORMAÇÕES!$Q$102),IF('ORÇ.GLOBAL P CAIXA'!I372="R",L371,0))),0)</f>
        <v>0</v>
      </c>
      <c r="AZ371" s="75" t="n">
        <f aca="false">IF(AP371&lt;&gt;AR371,(IF('ORÇ.GLOBAL P CAIXA'!I372="",L371*(INFORMAÇÕES!$Q$100/INFORMAÇÕES!$Q$102),IF('ORÇ.GLOBAL P CAIXA'!I372="C",L371,0))),0)</f>
        <v>0</v>
      </c>
      <c r="BA371" s="75" t="n">
        <f aca="false">IF(AP371&lt;&gt;AR371,(IF('ORÇ.GLOBAL P CAIXA'!I372="",L371*INFORMAÇÕES!$U$115,IF('ORÇ.GLOBAL P CAIXA'!I372="CF",L371,0))),0)</f>
        <v>0</v>
      </c>
      <c r="BB371" s="75" t="n">
        <f aca="false">IF(AP371&lt;&gt;AR371,(IF('ORÇ.GLOBAL P CAIXA'!I372="",L371*INFORMAÇÕES!$U$116,IF('ORÇ.GLOBAL P CAIXA'!I372="O",L371,0))),0)</f>
        <v>0</v>
      </c>
      <c r="BC371" s="731" t="n">
        <f aca="false">IF(E371&lt;&gt;0,L371,0)</f>
        <v>0</v>
      </c>
    </row>
    <row r="372" s="174" customFormat="true" ht="14.25" hidden="false" customHeight="false" outlineLevel="0" collapsed="false">
      <c r="A372" s="159" t="n">
        <v>362</v>
      </c>
      <c r="B372" s="160" t="n">
        <f aca="false">'ORÇ.REPROG. P CAIXA'!B374</f>
        <v>0</v>
      </c>
      <c r="C372" s="723" t="n">
        <f aca="false">'ORÇ.REPROG. P CAIXA'!C374</f>
        <v>0</v>
      </c>
      <c r="D372" s="162" t="n">
        <f aca="false">'ORÇ.REPROG. P CAIXA'!D374</f>
        <v>0</v>
      </c>
      <c r="E372" s="163" t="n">
        <f aca="false">IF('BM GLOBAL'!$P$1&lt;&gt;0,'ORÇ.REPROG. P CAIXA'!E374,'ORÇ.REPROG. P CAIXA'!H374)</f>
        <v>0</v>
      </c>
      <c r="F372" s="163" t="n">
        <f aca="false">IF('BM GLOBAL'!$P$1&lt;&gt;0,IF('ORÇ.GLOBAL P CAIXA'!K373=0,'ORÇ.GLOBAL EMPRESA'!G373,'ORÇ.GLOBAL P CAIXA'!F373),'ORÇ.REPROG. P CAIXA'!I374)</f>
        <v>0</v>
      </c>
      <c r="G372" s="163" t="n">
        <f aca="false">IF(E372&lt;&gt;0,ROUND(E372*F372,2),IF(AO372=0,(SUMIF('ORÇ.REPROG. P CAIXA'!$AC$13:$AC$1012,B372,$AO$11:$AO$1010)),AO372))</f>
        <v>0</v>
      </c>
      <c r="H372" s="163" t="n">
        <f aca="false">IF(J372&lt;&gt;0,IF(E372&lt;&gt;0,J372/F372,0),0)</f>
        <v>0</v>
      </c>
      <c r="I372" s="163" t="n">
        <f aca="false">IF(L372&lt;&gt;0,IF(E372&lt;&gt;0,L372/F372,0),0)</f>
        <v>0</v>
      </c>
      <c r="J372" s="163" t="n">
        <f aca="false">IF(E372&lt;&gt;0,ROUND(INDEX($P$11:$AM$1010,$A372,$L$1),2),IF(AX372=0,(SUMIF($AP$11:$AP$1010,B372,$AX$11:$AX$1010)),AX372))</f>
        <v>0</v>
      </c>
      <c r="K372" s="163" t="n">
        <f aca="false">IF(G372=0,0,(J372/G372)*100)</f>
        <v>0</v>
      </c>
      <c r="L372" s="163" t="n">
        <f aca="false">IF(E372&lt;&gt;0,ROUND(IF($L$1=1,SUM(P372),"0")+IF($L$1=2,SUM($P372:Q372),"0")+IF($L$1=3,SUM($P372:R372),"0")+IF($L$1=4,SUM($P372:S372),"0")+IF($L$1=5,SUM($P372:T372),"0")+IF($L$1=6,SUM($P372:U372),"0")+IF($L$1=7,SUM($P372:V372),"0")+IF($L$1=8,SUM($P372:W372),"0")+IF($L$1=9,SUM($P372:X372),"0")+IF($L$1=10,SUM($P372:Y372),"0")+IF($L$1=11,SUM($P372:Z372),"0")+IF($L$1=12,SUM($P372:AA372),"0")+IF($L$1=13,SUM($P372:AB372),"0")+IF($L$1=14,SUM($P372:AC372),"0")+IF($L$1=15,SUM($P372:AD372),"0")+IF($L$1=16,SUM($P372:AE372),"0")+IF($L$1=17,SUM($P372:AF372),"0")+IF($L$1=18,SUM($P372:AG372),"0")+IF($L$1=19,SUM($P372:AH372),"0")+IF($L$1=20,SUM($P372:AI372),"0")+IF($L$1=21,SUM($P372:AJ372),"0")+IF($L$1=22,SUM($P372:AK372),"0")+IF($L$1=23,SUM($P372:AL372),"0")+IF($L$1=24,SUM($P372:AM372),"0"),2),IF(BC372=0,(SUMIF($AP$11:$AP$1010,B372,$BC$11:$BC$1010)),BC372))</f>
        <v>0</v>
      </c>
      <c r="M372" s="163" t="n">
        <f aca="false">IF(G372=0,0,(L372/G372)*100)</f>
        <v>0</v>
      </c>
      <c r="N372" s="168" t="str">
        <f aca="false">IF(B372&gt;0,"ok","ocultar")</f>
        <v>ocultar</v>
      </c>
      <c r="O372" s="650"/>
      <c r="P372" s="724"/>
      <c r="Q372" s="725"/>
      <c r="R372" s="725"/>
      <c r="S372" s="725"/>
      <c r="T372" s="725"/>
      <c r="U372" s="725"/>
      <c r="V372" s="725"/>
      <c r="W372" s="725"/>
      <c r="X372" s="725"/>
      <c r="Y372" s="725"/>
      <c r="Z372" s="725"/>
      <c r="AA372" s="726"/>
      <c r="AB372" s="726"/>
      <c r="AC372" s="726"/>
      <c r="AD372" s="726"/>
      <c r="AE372" s="726"/>
      <c r="AF372" s="726"/>
      <c r="AG372" s="726"/>
      <c r="AH372" s="726"/>
      <c r="AI372" s="726"/>
      <c r="AJ372" s="726"/>
      <c r="AK372" s="726"/>
      <c r="AL372" s="726"/>
      <c r="AM372" s="727"/>
      <c r="AO372" s="728" t="n">
        <f aca="false">IF(E372&lt;&gt;0,G372,0)</f>
        <v>0</v>
      </c>
      <c r="AP372" s="157" t="n">
        <f aca="false">IF(B372=0,AP371,IF(ISNONTEXT(B372)=TRUE(),INT(B372),INT(LEFT(B372,FIND(".",B372)-1))))</f>
        <v>3</v>
      </c>
      <c r="AQ372" s="157" t="str">
        <f aca="false">IF(AQ373=1,1,IF(B372&lt;&gt;0,1,IF(C372&lt;&gt;0,1,IF(D372&lt;&gt;0,1,IF(E372&lt;&gt;0,1,"")))))</f>
        <v/>
      </c>
      <c r="AR372" s="157" t="str">
        <f aca="false">IF(AP372=0," ",IF(AP372&lt;&gt;AP371,AP372," "))</f>
        <v> </v>
      </c>
      <c r="AS372" s="732"/>
      <c r="AT372" s="730" t="n">
        <f aca="false">IF(AP372&lt;&gt;AR372,(IF('ORÇ.GLOBAL P CAIXA'!I373="",J372*(INFORMAÇÕES!$Q$99/INFORMAÇÕES!$Q$102),IF('ORÇ.GLOBAL P CAIXA'!I373="R",J372,0))),0)</f>
        <v>0</v>
      </c>
      <c r="AU372" s="75" t="n">
        <f aca="false">IF(AP372&lt;&gt;AR372,(IF('ORÇ.GLOBAL P CAIXA'!I373="",J372*(INFORMAÇÕES!$Q$100/INFORMAÇÕES!$Q$102),IF('ORÇ.GLOBAL P CAIXA'!I373="C",J372,0))),0)</f>
        <v>0</v>
      </c>
      <c r="AV372" s="75" t="n">
        <f aca="false">IF(AP372&lt;&gt;AR372,(IF('ORÇ.GLOBAL P CAIXA'!I373="",J372*INFORMAÇÕES!$U$115,IF('ORÇ.GLOBAL P CAIXA'!I373="CF",J372,0))),0)</f>
        <v>0</v>
      </c>
      <c r="AW372" s="75" t="n">
        <f aca="false">IF(AP372&lt;&gt;AR372,(IF('ORÇ.GLOBAL P CAIXA'!I373="",J372*INFORMAÇÕES!$U$116,IF('ORÇ.GLOBAL P CAIXA'!I373="O",J372,0))),0)</f>
        <v>0</v>
      </c>
      <c r="AX372" s="731" t="n">
        <f aca="false">IF(E372&lt;&gt;0,J372,0)</f>
        <v>0</v>
      </c>
      <c r="AY372" s="730" t="n">
        <f aca="false">IF(AP372&lt;&gt;AR372,(IF('ORÇ.GLOBAL P CAIXA'!I373="",L372*(INFORMAÇÕES!$Q$99/INFORMAÇÕES!$Q$102),IF('ORÇ.GLOBAL P CAIXA'!I373="R",L372,0))),0)</f>
        <v>0</v>
      </c>
      <c r="AZ372" s="75" t="n">
        <f aca="false">IF(AP372&lt;&gt;AR372,(IF('ORÇ.GLOBAL P CAIXA'!I373="",L372*(INFORMAÇÕES!$Q$100/INFORMAÇÕES!$Q$102),IF('ORÇ.GLOBAL P CAIXA'!I373="C",L372,0))),0)</f>
        <v>0</v>
      </c>
      <c r="BA372" s="75" t="n">
        <f aca="false">IF(AP372&lt;&gt;AR372,(IF('ORÇ.GLOBAL P CAIXA'!I373="",L372*INFORMAÇÕES!$U$115,IF('ORÇ.GLOBAL P CAIXA'!I373="CF",L372,0))),0)</f>
        <v>0</v>
      </c>
      <c r="BB372" s="75" t="n">
        <f aca="false">IF(AP372&lt;&gt;AR372,(IF('ORÇ.GLOBAL P CAIXA'!I373="",L372*INFORMAÇÕES!$U$116,IF('ORÇ.GLOBAL P CAIXA'!I373="O",L372,0))),0)</f>
        <v>0</v>
      </c>
      <c r="BC372" s="731" t="n">
        <f aca="false">IF(E372&lt;&gt;0,L372,0)</f>
        <v>0</v>
      </c>
    </row>
    <row r="373" s="174" customFormat="true" ht="14.25" hidden="false" customHeight="false" outlineLevel="0" collapsed="false">
      <c r="A373" s="159" t="n">
        <v>363</v>
      </c>
      <c r="B373" s="160" t="n">
        <f aca="false">'ORÇ.REPROG. P CAIXA'!B375</f>
        <v>0</v>
      </c>
      <c r="C373" s="723" t="n">
        <f aca="false">'ORÇ.REPROG. P CAIXA'!C375</f>
        <v>0</v>
      </c>
      <c r="D373" s="162" t="n">
        <f aca="false">'ORÇ.REPROG. P CAIXA'!D375</f>
        <v>0</v>
      </c>
      <c r="E373" s="163" t="n">
        <f aca="false">IF('BM GLOBAL'!$P$1&lt;&gt;0,'ORÇ.REPROG. P CAIXA'!E375,'ORÇ.REPROG. P CAIXA'!H375)</f>
        <v>0</v>
      </c>
      <c r="F373" s="163" t="n">
        <f aca="false">IF('BM GLOBAL'!$P$1&lt;&gt;0,IF('ORÇ.GLOBAL P CAIXA'!K374=0,'ORÇ.GLOBAL EMPRESA'!G374,'ORÇ.GLOBAL P CAIXA'!F374),'ORÇ.REPROG. P CAIXA'!I375)</f>
        <v>0</v>
      </c>
      <c r="G373" s="163" t="n">
        <f aca="false">IF(E373&lt;&gt;0,ROUND(E373*F373,2),IF(AO373=0,(SUMIF('ORÇ.REPROG. P CAIXA'!$AC$13:$AC$1012,B373,$AO$11:$AO$1010)),AO373))</f>
        <v>0</v>
      </c>
      <c r="H373" s="163" t="n">
        <f aca="false">IF(J373&lt;&gt;0,IF(E373&lt;&gt;0,J373/F373,0),0)</f>
        <v>0</v>
      </c>
      <c r="I373" s="163" t="n">
        <f aca="false">IF(L373&lt;&gt;0,IF(E373&lt;&gt;0,L373/F373,0),0)</f>
        <v>0</v>
      </c>
      <c r="J373" s="163" t="n">
        <f aca="false">IF(E373&lt;&gt;0,ROUND(INDEX($P$11:$AM$1010,$A373,$L$1),2),IF(AX373=0,(SUMIF($AP$11:$AP$1010,B373,$AX$11:$AX$1010)),AX373))</f>
        <v>0</v>
      </c>
      <c r="K373" s="163" t="n">
        <f aca="false">IF(G373=0,0,(J373/G373)*100)</f>
        <v>0</v>
      </c>
      <c r="L373" s="163" t="n">
        <f aca="false">IF(E373&lt;&gt;0,ROUND(IF($L$1=1,SUM(P373),"0")+IF($L$1=2,SUM($P373:Q373),"0")+IF($L$1=3,SUM($P373:R373),"0")+IF($L$1=4,SUM($P373:S373),"0")+IF($L$1=5,SUM($P373:T373),"0")+IF($L$1=6,SUM($P373:U373),"0")+IF($L$1=7,SUM($P373:V373),"0")+IF($L$1=8,SUM($P373:W373),"0")+IF($L$1=9,SUM($P373:X373),"0")+IF($L$1=10,SUM($P373:Y373),"0")+IF($L$1=11,SUM($P373:Z373),"0")+IF($L$1=12,SUM($P373:AA373),"0")+IF($L$1=13,SUM($P373:AB373),"0")+IF($L$1=14,SUM($P373:AC373),"0")+IF($L$1=15,SUM($P373:AD373),"0")+IF($L$1=16,SUM($P373:AE373),"0")+IF($L$1=17,SUM($P373:AF373),"0")+IF($L$1=18,SUM($P373:AG373),"0")+IF($L$1=19,SUM($P373:AH373),"0")+IF($L$1=20,SUM($P373:AI373),"0")+IF($L$1=21,SUM($P373:AJ373),"0")+IF($L$1=22,SUM($P373:AK373),"0")+IF($L$1=23,SUM($P373:AL373),"0")+IF($L$1=24,SUM($P373:AM373),"0"),2),IF(BC373=0,(SUMIF($AP$11:$AP$1010,B373,$BC$11:$BC$1010)),BC373))</f>
        <v>0</v>
      </c>
      <c r="M373" s="163" t="n">
        <f aca="false">IF(G373=0,0,(L373/G373)*100)</f>
        <v>0</v>
      </c>
      <c r="N373" s="168" t="str">
        <f aca="false">IF(B373&gt;0,"ok","ocultar")</f>
        <v>ocultar</v>
      </c>
      <c r="O373" s="650"/>
      <c r="P373" s="724"/>
      <c r="Q373" s="725"/>
      <c r="R373" s="725"/>
      <c r="S373" s="725"/>
      <c r="T373" s="725"/>
      <c r="U373" s="725"/>
      <c r="V373" s="725"/>
      <c r="W373" s="725"/>
      <c r="X373" s="725"/>
      <c r="Y373" s="725"/>
      <c r="Z373" s="725"/>
      <c r="AA373" s="726"/>
      <c r="AB373" s="726"/>
      <c r="AC373" s="726"/>
      <c r="AD373" s="726"/>
      <c r="AE373" s="726"/>
      <c r="AF373" s="726"/>
      <c r="AG373" s="726"/>
      <c r="AH373" s="726"/>
      <c r="AI373" s="726"/>
      <c r="AJ373" s="726"/>
      <c r="AK373" s="726"/>
      <c r="AL373" s="726"/>
      <c r="AM373" s="727"/>
      <c r="AO373" s="728" t="n">
        <f aca="false">IF(E373&lt;&gt;0,G373,0)</f>
        <v>0</v>
      </c>
      <c r="AP373" s="157" t="n">
        <f aca="false">IF(B373=0,AP372,IF(ISNONTEXT(B373)=TRUE(),INT(B373),INT(LEFT(B373,FIND(".",B373)-1))))</f>
        <v>3</v>
      </c>
      <c r="AQ373" s="157" t="str">
        <f aca="false">IF(AQ374=1,1,IF(B373&lt;&gt;0,1,IF(C373&lt;&gt;0,1,IF(D373&lt;&gt;0,1,IF(E373&lt;&gt;0,1,"")))))</f>
        <v/>
      </c>
      <c r="AR373" s="157" t="str">
        <f aca="false">IF(AP373=0," ",IF(AP373&lt;&gt;AP372,AP373," "))</f>
        <v> </v>
      </c>
      <c r="AS373" s="732"/>
      <c r="AT373" s="730" t="n">
        <f aca="false">IF(AP373&lt;&gt;AR373,(IF('ORÇ.GLOBAL P CAIXA'!I374="",J373*(INFORMAÇÕES!$Q$99/INFORMAÇÕES!$Q$102),IF('ORÇ.GLOBAL P CAIXA'!I374="R",J373,0))),0)</f>
        <v>0</v>
      </c>
      <c r="AU373" s="75" t="n">
        <f aca="false">IF(AP373&lt;&gt;AR373,(IF('ORÇ.GLOBAL P CAIXA'!I374="",J373*(INFORMAÇÕES!$Q$100/INFORMAÇÕES!$Q$102),IF('ORÇ.GLOBAL P CAIXA'!I374="C",J373,0))),0)</f>
        <v>0</v>
      </c>
      <c r="AV373" s="75" t="n">
        <f aca="false">IF(AP373&lt;&gt;AR373,(IF('ORÇ.GLOBAL P CAIXA'!I374="",J373*INFORMAÇÕES!$U$115,IF('ORÇ.GLOBAL P CAIXA'!I374="CF",J373,0))),0)</f>
        <v>0</v>
      </c>
      <c r="AW373" s="75" t="n">
        <f aca="false">IF(AP373&lt;&gt;AR373,(IF('ORÇ.GLOBAL P CAIXA'!I374="",J373*INFORMAÇÕES!$U$116,IF('ORÇ.GLOBAL P CAIXA'!I374="O",J373,0))),0)</f>
        <v>0</v>
      </c>
      <c r="AX373" s="731" t="n">
        <f aca="false">IF(E373&lt;&gt;0,J373,0)</f>
        <v>0</v>
      </c>
      <c r="AY373" s="730" t="n">
        <f aca="false">IF(AP373&lt;&gt;AR373,(IF('ORÇ.GLOBAL P CAIXA'!I374="",L373*(INFORMAÇÕES!$Q$99/INFORMAÇÕES!$Q$102),IF('ORÇ.GLOBAL P CAIXA'!I374="R",L373,0))),0)</f>
        <v>0</v>
      </c>
      <c r="AZ373" s="75" t="n">
        <f aca="false">IF(AP373&lt;&gt;AR373,(IF('ORÇ.GLOBAL P CAIXA'!I374="",L373*(INFORMAÇÕES!$Q$100/INFORMAÇÕES!$Q$102),IF('ORÇ.GLOBAL P CAIXA'!I374="C",L373,0))),0)</f>
        <v>0</v>
      </c>
      <c r="BA373" s="75" t="n">
        <f aca="false">IF(AP373&lt;&gt;AR373,(IF('ORÇ.GLOBAL P CAIXA'!I374="",L373*INFORMAÇÕES!$U$115,IF('ORÇ.GLOBAL P CAIXA'!I374="CF",L373,0))),0)</f>
        <v>0</v>
      </c>
      <c r="BB373" s="75" t="n">
        <f aca="false">IF(AP373&lt;&gt;AR373,(IF('ORÇ.GLOBAL P CAIXA'!I374="",L373*INFORMAÇÕES!$U$116,IF('ORÇ.GLOBAL P CAIXA'!I374="O",L373,0))),0)</f>
        <v>0</v>
      </c>
      <c r="BC373" s="731" t="n">
        <f aca="false">IF(E373&lt;&gt;0,L373,0)</f>
        <v>0</v>
      </c>
    </row>
    <row r="374" s="174" customFormat="true" ht="14.25" hidden="false" customHeight="false" outlineLevel="0" collapsed="false">
      <c r="A374" s="159" t="n">
        <v>364</v>
      </c>
      <c r="B374" s="160" t="n">
        <f aca="false">'ORÇ.REPROG. P CAIXA'!B376</f>
        <v>0</v>
      </c>
      <c r="C374" s="723" t="n">
        <f aca="false">'ORÇ.REPROG. P CAIXA'!C376</f>
        <v>0</v>
      </c>
      <c r="D374" s="162" t="n">
        <f aca="false">'ORÇ.REPROG. P CAIXA'!D376</f>
        <v>0</v>
      </c>
      <c r="E374" s="163" t="n">
        <f aca="false">IF('BM GLOBAL'!$P$1&lt;&gt;0,'ORÇ.REPROG. P CAIXA'!E376,'ORÇ.REPROG. P CAIXA'!H376)</f>
        <v>0</v>
      </c>
      <c r="F374" s="163" t="n">
        <f aca="false">IF('BM GLOBAL'!$P$1&lt;&gt;0,IF('ORÇ.GLOBAL P CAIXA'!K375=0,'ORÇ.GLOBAL EMPRESA'!G375,'ORÇ.GLOBAL P CAIXA'!F375),'ORÇ.REPROG. P CAIXA'!I376)</f>
        <v>0</v>
      </c>
      <c r="G374" s="163" t="n">
        <f aca="false">IF(E374&lt;&gt;0,ROUND(E374*F374,2),IF(AO374=0,(SUMIF('ORÇ.REPROG. P CAIXA'!$AC$13:$AC$1012,B374,$AO$11:$AO$1010)),AO374))</f>
        <v>0</v>
      </c>
      <c r="H374" s="163" t="n">
        <f aca="false">IF(J374&lt;&gt;0,IF(E374&lt;&gt;0,J374/F374,0),0)</f>
        <v>0</v>
      </c>
      <c r="I374" s="163" t="n">
        <f aca="false">IF(L374&lt;&gt;0,IF(E374&lt;&gt;0,L374/F374,0),0)</f>
        <v>0</v>
      </c>
      <c r="J374" s="163" t="n">
        <f aca="false">IF(E374&lt;&gt;0,ROUND(INDEX($P$11:$AM$1010,$A374,$L$1),2),IF(AX374=0,(SUMIF($AP$11:$AP$1010,B374,$AX$11:$AX$1010)),AX374))</f>
        <v>0</v>
      </c>
      <c r="K374" s="163" t="n">
        <f aca="false">IF(G374=0,0,(J374/G374)*100)</f>
        <v>0</v>
      </c>
      <c r="L374" s="163" t="n">
        <f aca="false">IF(E374&lt;&gt;0,ROUND(IF($L$1=1,SUM(P374),"0")+IF($L$1=2,SUM($P374:Q374),"0")+IF($L$1=3,SUM($P374:R374),"0")+IF($L$1=4,SUM($P374:S374),"0")+IF($L$1=5,SUM($P374:T374),"0")+IF($L$1=6,SUM($P374:U374),"0")+IF($L$1=7,SUM($P374:V374),"0")+IF($L$1=8,SUM($P374:W374),"0")+IF($L$1=9,SUM($P374:X374),"0")+IF($L$1=10,SUM($P374:Y374),"0")+IF($L$1=11,SUM($P374:Z374),"0")+IF($L$1=12,SUM($P374:AA374),"0")+IF($L$1=13,SUM($P374:AB374),"0")+IF($L$1=14,SUM($P374:AC374),"0")+IF($L$1=15,SUM($P374:AD374),"0")+IF($L$1=16,SUM($P374:AE374),"0")+IF($L$1=17,SUM($P374:AF374),"0")+IF($L$1=18,SUM($P374:AG374),"0")+IF($L$1=19,SUM($P374:AH374),"0")+IF($L$1=20,SUM($P374:AI374),"0")+IF($L$1=21,SUM($P374:AJ374),"0")+IF($L$1=22,SUM($P374:AK374),"0")+IF($L$1=23,SUM($P374:AL374),"0")+IF($L$1=24,SUM($P374:AM374),"0"),2),IF(BC374=0,(SUMIF($AP$11:$AP$1010,B374,$BC$11:$BC$1010)),BC374))</f>
        <v>0</v>
      </c>
      <c r="M374" s="163" t="n">
        <f aca="false">IF(G374=0,0,(L374/G374)*100)</f>
        <v>0</v>
      </c>
      <c r="N374" s="168" t="str">
        <f aca="false">IF(B374&gt;0,"ok","ocultar")</f>
        <v>ocultar</v>
      </c>
      <c r="O374" s="650"/>
      <c r="P374" s="724"/>
      <c r="Q374" s="725"/>
      <c r="R374" s="725"/>
      <c r="S374" s="725"/>
      <c r="T374" s="725"/>
      <c r="U374" s="725"/>
      <c r="V374" s="725"/>
      <c r="W374" s="725"/>
      <c r="X374" s="725"/>
      <c r="Y374" s="725"/>
      <c r="Z374" s="725"/>
      <c r="AA374" s="726"/>
      <c r="AB374" s="726"/>
      <c r="AC374" s="726"/>
      <c r="AD374" s="726"/>
      <c r="AE374" s="726"/>
      <c r="AF374" s="726"/>
      <c r="AG374" s="726"/>
      <c r="AH374" s="726"/>
      <c r="AI374" s="726"/>
      <c r="AJ374" s="726"/>
      <c r="AK374" s="726"/>
      <c r="AL374" s="726"/>
      <c r="AM374" s="727"/>
      <c r="AO374" s="728" t="n">
        <f aca="false">IF(E374&lt;&gt;0,G374,0)</f>
        <v>0</v>
      </c>
      <c r="AP374" s="157" t="n">
        <f aca="false">IF(B374=0,AP373,IF(ISNONTEXT(B374)=TRUE(),INT(B374),INT(LEFT(B374,FIND(".",B374)-1))))</f>
        <v>3</v>
      </c>
      <c r="AQ374" s="157" t="str">
        <f aca="false">IF(AQ375=1,1,IF(B374&lt;&gt;0,1,IF(C374&lt;&gt;0,1,IF(D374&lt;&gt;0,1,IF(E374&lt;&gt;0,1,"")))))</f>
        <v/>
      </c>
      <c r="AR374" s="157" t="str">
        <f aca="false">IF(AP374=0," ",IF(AP374&lt;&gt;AP373,AP374," "))</f>
        <v> </v>
      </c>
      <c r="AS374" s="732"/>
      <c r="AT374" s="730" t="n">
        <f aca="false">IF(AP374&lt;&gt;AR374,(IF('ORÇ.GLOBAL P CAIXA'!I375="",J374*(INFORMAÇÕES!$Q$99/INFORMAÇÕES!$Q$102),IF('ORÇ.GLOBAL P CAIXA'!I375="R",J374,0))),0)</f>
        <v>0</v>
      </c>
      <c r="AU374" s="75" t="n">
        <f aca="false">IF(AP374&lt;&gt;AR374,(IF('ORÇ.GLOBAL P CAIXA'!I375="",J374*(INFORMAÇÕES!$Q$100/INFORMAÇÕES!$Q$102),IF('ORÇ.GLOBAL P CAIXA'!I375="C",J374,0))),0)</f>
        <v>0</v>
      </c>
      <c r="AV374" s="75" t="n">
        <f aca="false">IF(AP374&lt;&gt;AR374,(IF('ORÇ.GLOBAL P CAIXA'!I375="",J374*INFORMAÇÕES!$U$115,IF('ORÇ.GLOBAL P CAIXA'!I375="CF",J374,0))),0)</f>
        <v>0</v>
      </c>
      <c r="AW374" s="75" t="n">
        <f aca="false">IF(AP374&lt;&gt;AR374,(IF('ORÇ.GLOBAL P CAIXA'!I375="",J374*INFORMAÇÕES!$U$116,IF('ORÇ.GLOBAL P CAIXA'!I375="O",J374,0))),0)</f>
        <v>0</v>
      </c>
      <c r="AX374" s="731" t="n">
        <f aca="false">IF(E374&lt;&gt;0,J374,0)</f>
        <v>0</v>
      </c>
      <c r="AY374" s="730" t="n">
        <f aca="false">IF(AP374&lt;&gt;AR374,(IF('ORÇ.GLOBAL P CAIXA'!I375="",L374*(INFORMAÇÕES!$Q$99/INFORMAÇÕES!$Q$102),IF('ORÇ.GLOBAL P CAIXA'!I375="R",L374,0))),0)</f>
        <v>0</v>
      </c>
      <c r="AZ374" s="75" t="n">
        <f aca="false">IF(AP374&lt;&gt;AR374,(IF('ORÇ.GLOBAL P CAIXA'!I375="",L374*(INFORMAÇÕES!$Q$100/INFORMAÇÕES!$Q$102),IF('ORÇ.GLOBAL P CAIXA'!I375="C",L374,0))),0)</f>
        <v>0</v>
      </c>
      <c r="BA374" s="75" t="n">
        <f aca="false">IF(AP374&lt;&gt;AR374,(IF('ORÇ.GLOBAL P CAIXA'!I375="",L374*INFORMAÇÕES!$U$115,IF('ORÇ.GLOBAL P CAIXA'!I375="CF",L374,0))),0)</f>
        <v>0</v>
      </c>
      <c r="BB374" s="75" t="n">
        <f aca="false">IF(AP374&lt;&gt;AR374,(IF('ORÇ.GLOBAL P CAIXA'!I375="",L374*INFORMAÇÕES!$U$116,IF('ORÇ.GLOBAL P CAIXA'!I375="O",L374,0))),0)</f>
        <v>0</v>
      </c>
      <c r="BC374" s="731" t="n">
        <f aca="false">IF(E374&lt;&gt;0,L374,0)</f>
        <v>0</v>
      </c>
    </row>
    <row r="375" s="174" customFormat="true" ht="14.25" hidden="false" customHeight="false" outlineLevel="0" collapsed="false">
      <c r="A375" s="159" t="n">
        <v>365</v>
      </c>
      <c r="B375" s="160" t="n">
        <f aca="false">'ORÇ.REPROG. P CAIXA'!B377</f>
        <v>0</v>
      </c>
      <c r="C375" s="723" t="n">
        <f aca="false">'ORÇ.REPROG. P CAIXA'!C377</f>
        <v>0</v>
      </c>
      <c r="D375" s="162" t="n">
        <f aca="false">'ORÇ.REPROG. P CAIXA'!D377</f>
        <v>0</v>
      </c>
      <c r="E375" s="163" t="n">
        <f aca="false">IF('BM GLOBAL'!$P$1&lt;&gt;0,'ORÇ.REPROG. P CAIXA'!E377,'ORÇ.REPROG. P CAIXA'!H377)</f>
        <v>0</v>
      </c>
      <c r="F375" s="163" t="n">
        <f aca="false">IF('BM GLOBAL'!$P$1&lt;&gt;0,IF('ORÇ.GLOBAL P CAIXA'!K376=0,'ORÇ.GLOBAL EMPRESA'!G376,'ORÇ.GLOBAL P CAIXA'!F376),'ORÇ.REPROG. P CAIXA'!I377)</f>
        <v>0</v>
      </c>
      <c r="G375" s="163" t="n">
        <f aca="false">IF(E375&lt;&gt;0,ROUND(E375*F375,2),IF(AO375=0,(SUMIF('ORÇ.REPROG. P CAIXA'!$AC$13:$AC$1012,B375,$AO$11:$AO$1010)),AO375))</f>
        <v>0</v>
      </c>
      <c r="H375" s="163" t="n">
        <f aca="false">IF(J375&lt;&gt;0,IF(E375&lt;&gt;0,J375/F375,0),0)</f>
        <v>0</v>
      </c>
      <c r="I375" s="163" t="n">
        <f aca="false">IF(L375&lt;&gt;0,IF(E375&lt;&gt;0,L375/F375,0),0)</f>
        <v>0</v>
      </c>
      <c r="J375" s="163" t="n">
        <f aca="false">IF(E375&lt;&gt;0,ROUND(INDEX($P$11:$AM$1010,$A375,$L$1),2),IF(AX375=0,(SUMIF($AP$11:$AP$1010,B375,$AX$11:$AX$1010)),AX375))</f>
        <v>0</v>
      </c>
      <c r="K375" s="163" t="n">
        <f aca="false">IF(G375=0,0,(J375/G375)*100)</f>
        <v>0</v>
      </c>
      <c r="L375" s="163" t="n">
        <f aca="false">IF(E375&lt;&gt;0,ROUND(IF($L$1=1,SUM(P375),"0")+IF($L$1=2,SUM($P375:Q375),"0")+IF($L$1=3,SUM($P375:R375),"0")+IF($L$1=4,SUM($P375:S375),"0")+IF($L$1=5,SUM($P375:T375),"0")+IF($L$1=6,SUM($P375:U375),"0")+IF($L$1=7,SUM($P375:V375),"0")+IF($L$1=8,SUM($P375:W375),"0")+IF($L$1=9,SUM($P375:X375),"0")+IF($L$1=10,SUM($P375:Y375),"0")+IF($L$1=11,SUM($P375:Z375),"0")+IF($L$1=12,SUM($P375:AA375),"0")+IF($L$1=13,SUM($P375:AB375),"0")+IF($L$1=14,SUM($P375:AC375),"0")+IF($L$1=15,SUM($P375:AD375),"0")+IF($L$1=16,SUM($P375:AE375),"0")+IF($L$1=17,SUM($P375:AF375),"0")+IF($L$1=18,SUM($P375:AG375),"0")+IF($L$1=19,SUM($P375:AH375),"0")+IF($L$1=20,SUM($P375:AI375),"0")+IF($L$1=21,SUM($P375:AJ375),"0")+IF($L$1=22,SUM($P375:AK375),"0")+IF($L$1=23,SUM($P375:AL375),"0")+IF($L$1=24,SUM($P375:AM375),"0"),2),IF(BC375=0,(SUMIF($AP$11:$AP$1010,B375,$BC$11:$BC$1010)),BC375))</f>
        <v>0</v>
      </c>
      <c r="M375" s="163" t="n">
        <f aca="false">IF(G375=0,0,(L375/G375)*100)</f>
        <v>0</v>
      </c>
      <c r="N375" s="168" t="str">
        <f aca="false">IF(B375&gt;0,"ok","ocultar")</f>
        <v>ocultar</v>
      </c>
      <c r="O375" s="650"/>
      <c r="P375" s="724"/>
      <c r="Q375" s="725"/>
      <c r="R375" s="725"/>
      <c r="S375" s="725"/>
      <c r="T375" s="725"/>
      <c r="U375" s="725"/>
      <c r="V375" s="725"/>
      <c r="W375" s="725"/>
      <c r="X375" s="725"/>
      <c r="Y375" s="725"/>
      <c r="Z375" s="725"/>
      <c r="AA375" s="726"/>
      <c r="AB375" s="726"/>
      <c r="AC375" s="726"/>
      <c r="AD375" s="726"/>
      <c r="AE375" s="726"/>
      <c r="AF375" s="726"/>
      <c r="AG375" s="726"/>
      <c r="AH375" s="726"/>
      <c r="AI375" s="726"/>
      <c r="AJ375" s="726"/>
      <c r="AK375" s="726"/>
      <c r="AL375" s="726"/>
      <c r="AM375" s="727"/>
      <c r="AO375" s="728" t="n">
        <f aca="false">IF(E375&lt;&gt;0,G375,0)</f>
        <v>0</v>
      </c>
      <c r="AP375" s="157" t="n">
        <f aca="false">IF(B375=0,AP374,IF(ISNONTEXT(B375)=TRUE(),INT(B375),INT(LEFT(B375,FIND(".",B375)-1))))</f>
        <v>3</v>
      </c>
      <c r="AQ375" s="157" t="str">
        <f aca="false">IF(AQ376=1,1,IF(B375&lt;&gt;0,1,IF(C375&lt;&gt;0,1,IF(D375&lt;&gt;0,1,IF(E375&lt;&gt;0,1,"")))))</f>
        <v/>
      </c>
      <c r="AR375" s="157" t="str">
        <f aca="false">IF(AP375=0," ",IF(AP375&lt;&gt;AP374,AP375," "))</f>
        <v> </v>
      </c>
      <c r="AS375" s="732"/>
      <c r="AT375" s="730" t="n">
        <f aca="false">IF(AP375&lt;&gt;AR375,(IF('ORÇ.GLOBAL P CAIXA'!I376="",J375*(INFORMAÇÕES!$Q$99/INFORMAÇÕES!$Q$102),IF('ORÇ.GLOBAL P CAIXA'!I376="R",J375,0))),0)</f>
        <v>0</v>
      </c>
      <c r="AU375" s="75" t="n">
        <f aca="false">IF(AP375&lt;&gt;AR375,(IF('ORÇ.GLOBAL P CAIXA'!I376="",J375*(INFORMAÇÕES!$Q$100/INFORMAÇÕES!$Q$102),IF('ORÇ.GLOBAL P CAIXA'!I376="C",J375,0))),0)</f>
        <v>0</v>
      </c>
      <c r="AV375" s="75" t="n">
        <f aca="false">IF(AP375&lt;&gt;AR375,(IF('ORÇ.GLOBAL P CAIXA'!I376="",J375*INFORMAÇÕES!$U$115,IF('ORÇ.GLOBAL P CAIXA'!I376="CF",J375,0))),0)</f>
        <v>0</v>
      </c>
      <c r="AW375" s="75" t="n">
        <f aca="false">IF(AP375&lt;&gt;AR375,(IF('ORÇ.GLOBAL P CAIXA'!I376="",J375*INFORMAÇÕES!$U$116,IF('ORÇ.GLOBAL P CAIXA'!I376="O",J375,0))),0)</f>
        <v>0</v>
      </c>
      <c r="AX375" s="731" t="n">
        <f aca="false">IF(E375&lt;&gt;0,J375,0)</f>
        <v>0</v>
      </c>
      <c r="AY375" s="730" t="n">
        <f aca="false">IF(AP375&lt;&gt;AR375,(IF('ORÇ.GLOBAL P CAIXA'!I376="",L375*(INFORMAÇÕES!$Q$99/INFORMAÇÕES!$Q$102),IF('ORÇ.GLOBAL P CAIXA'!I376="R",L375,0))),0)</f>
        <v>0</v>
      </c>
      <c r="AZ375" s="75" t="n">
        <f aca="false">IF(AP375&lt;&gt;AR375,(IF('ORÇ.GLOBAL P CAIXA'!I376="",L375*(INFORMAÇÕES!$Q$100/INFORMAÇÕES!$Q$102),IF('ORÇ.GLOBAL P CAIXA'!I376="C",L375,0))),0)</f>
        <v>0</v>
      </c>
      <c r="BA375" s="75" t="n">
        <f aca="false">IF(AP375&lt;&gt;AR375,(IF('ORÇ.GLOBAL P CAIXA'!I376="",L375*INFORMAÇÕES!$U$115,IF('ORÇ.GLOBAL P CAIXA'!I376="CF",L375,0))),0)</f>
        <v>0</v>
      </c>
      <c r="BB375" s="75" t="n">
        <f aca="false">IF(AP375&lt;&gt;AR375,(IF('ORÇ.GLOBAL P CAIXA'!I376="",L375*INFORMAÇÕES!$U$116,IF('ORÇ.GLOBAL P CAIXA'!I376="O",L375,0))),0)</f>
        <v>0</v>
      </c>
      <c r="BC375" s="731" t="n">
        <f aca="false">IF(E375&lt;&gt;0,L375,0)</f>
        <v>0</v>
      </c>
    </row>
    <row r="376" s="174" customFormat="true" ht="14.25" hidden="false" customHeight="false" outlineLevel="0" collapsed="false">
      <c r="A376" s="159" t="n">
        <v>366</v>
      </c>
      <c r="B376" s="160" t="n">
        <f aca="false">'ORÇ.REPROG. P CAIXA'!B378</f>
        <v>0</v>
      </c>
      <c r="C376" s="723" t="n">
        <f aca="false">'ORÇ.REPROG. P CAIXA'!C378</f>
        <v>0</v>
      </c>
      <c r="D376" s="162" t="n">
        <f aca="false">'ORÇ.REPROG. P CAIXA'!D378</f>
        <v>0</v>
      </c>
      <c r="E376" s="163" t="n">
        <f aca="false">IF('BM GLOBAL'!$P$1&lt;&gt;0,'ORÇ.REPROG. P CAIXA'!E378,'ORÇ.REPROG. P CAIXA'!H378)</f>
        <v>0</v>
      </c>
      <c r="F376" s="163" t="n">
        <f aca="false">IF('BM GLOBAL'!$P$1&lt;&gt;0,IF('ORÇ.GLOBAL P CAIXA'!K377=0,'ORÇ.GLOBAL EMPRESA'!G377,'ORÇ.GLOBAL P CAIXA'!F377),'ORÇ.REPROG. P CAIXA'!I378)</f>
        <v>0</v>
      </c>
      <c r="G376" s="163" t="n">
        <f aca="false">IF(E376&lt;&gt;0,ROUND(E376*F376,2),IF(AO376=0,(SUMIF('ORÇ.REPROG. P CAIXA'!$AC$13:$AC$1012,B376,$AO$11:$AO$1010)),AO376))</f>
        <v>0</v>
      </c>
      <c r="H376" s="163" t="n">
        <f aca="false">IF(J376&lt;&gt;0,IF(E376&lt;&gt;0,J376/F376,0),0)</f>
        <v>0</v>
      </c>
      <c r="I376" s="163" t="n">
        <f aca="false">IF(L376&lt;&gt;0,IF(E376&lt;&gt;0,L376/F376,0),0)</f>
        <v>0</v>
      </c>
      <c r="J376" s="163" t="n">
        <f aca="false">IF(E376&lt;&gt;0,ROUND(INDEX($P$11:$AM$1010,$A376,$L$1),2),IF(AX376=0,(SUMIF($AP$11:$AP$1010,B376,$AX$11:$AX$1010)),AX376))</f>
        <v>0</v>
      </c>
      <c r="K376" s="163" t="n">
        <f aca="false">IF(G376=0,0,(J376/G376)*100)</f>
        <v>0</v>
      </c>
      <c r="L376" s="163" t="n">
        <f aca="false">IF(E376&lt;&gt;0,ROUND(IF($L$1=1,SUM(P376),"0")+IF($L$1=2,SUM($P376:Q376),"0")+IF($L$1=3,SUM($P376:R376),"0")+IF($L$1=4,SUM($P376:S376),"0")+IF($L$1=5,SUM($P376:T376),"0")+IF($L$1=6,SUM($P376:U376),"0")+IF($L$1=7,SUM($P376:V376),"0")+IF($L$1=8,SUM($P376:W376),"0")+IF($L$1=9,SUM($P376:X376),"0")+IF($L$1=10,SUM($P376:Y376),"0")+IF($L$1=11,SUM($P376:Z376),"0")+IF($L$1=12,SUM($P376:AA376),"0")+IF($L$1=13,SUM($P376:AB376),"0")+IF($L$1=14,SUM($P376:AC376),"0")+IF($L$1=15,SUM($P376:AD376),"0")+IF($L$1=16,SUM($P376:AE376),"0")+IF($L$1=17,SUM($P376:AF376),"0")+IF($L$1=18,SUM($P376:AG376),"0")+IF($L$1=19,SUM($P376:AH376),"0")+IF($L$1=20,SUM($P376:AI376),"0")+IF($L$1=21,SUM($P376:AJ376),"0")+IF($L$1=22,SUM($P376:AK376),"0")+IF($L$1=23,SUM($P376:AL376),"0")+IF($L$1=24,SUM($P376:AM376),"0"),2),IF(BC376=0,(SUMIF($AP$11:$AP$1010,B376,$BC$11:$BC$1010)),BC376))</f>
        <v>0</v>
      </c>
      <c r="M376" s="163" t="n">
        <f aca="false">IF(G376=0,0,(L376/G376)*100)</f>
        <v>0</v>
      </c>
      <c r="N376" s="168" t="str">
        <f aca="false">IF(B376&gt;0,"ok","ocultar")</f>
        <v>ocultar</v>
      </c>
      <c r="O376" s="650"/>
      <c r="P376" s="724"/>
      <c r="Q376" s="725"/>
      <c r="R376" s="725"/>
      <c r="S376" s="725"/>
      <c r="T376" s="725"/>
      <c r="U376" s="725"/>
      <c r="V376" s="725"/>
      <c r="W376" s="725"/>
      <c r="X376" s="725"/>
      <c r="Y376" s="725"/>
      <c r="Z376" s="725"/>
      <c r="AA376" s="726"/>
      <c r="AB376" s="726"/>
      <c r="AC376" s="726"/>
      <c r="AD376" s="726"/>
      <c r="AE376" s="726"/>
      <c r="AF376" s="726"/>
      <c r="AG376" s="726"/>
      <c r="AH376" s="726"/>
      <c r="AI376" s="726"/>
      <c r="AJ376" s="726"/>
      <c r="AK376" s="726"/>
      <c r="AL376" s="726"/>
      <c r="AM376" s="727"/>
      <c r="AO376" s="728" t="n">
        <f aca="false">IF(E376&lt;&gt;0,G376,0)</f>
        <v>0</v>
      </c>
      <c r="AP376" s="157" t="n">
        <f aca="false">IF(B376=0,AP375,IF(ISNONTEXT(B376)=TRUE(),INT(B376),INT(LEFT(B376,FIND(".",B376)-1))))</f>
        <v>3</v>
      </c>
      <c r="AQ376" s="157" t="str">
        <f aca="false">IF(AQ377=1,1,IF(B376&lt;&gt;0,1,IF(C376&lt;&gt;0,1,IF(D376&lt;&gt;0,1,IF(E376&lt;&gt;0,1,"")))))</f>
        <v/>
      </c>
      <c r="AR376" s="157" t="str">
        <f aca="false">IF(AP376=0," ",IF(AP376&lt;&gt;AP375,AP376," "))</f>
        <v> </v>
      </c>
      <c r="AS376" s="732"/>
      <c r="AT376" s="730" t="n">
        <f aca="false">IF(AP376&lt;&gt;AR376,(IF('ORÇ.GLOBAL P CAIXA'!I377="",J376*(INFORMAÇÕES!$Q$99/INFORMAÇÕES!$Q$102),IF('ORÇ.GLOBAL P CAIXA'!I377="R",J376,0))),0)</f>
        <v>0</v>
      </c>
      <c r="AU376" s="75" t="n">
        <f aca="false">IF(AP376&lt;&gt;AR376,(IF('ORÇ.GLOBAL P CAIXA'!I377="",J376*(INFORMAÇÕES!$Q$100/INFORMAÇÕES!$Q$102),IF('ORÇ.GLOBAL P CAIXA'!I377="C",J376,0))),0)</f>
        <v>0</v>
      </c>
      <c r="AV376" s="75" t="n">
        <f aca="false">IF(AP376&lt;&gt;AR376,(IF('ORÇ.GLOBAL P CAIXA'!I377="",J376*INFORMAÇÕES!$U$115,IF('ORÇ.GLOBAL P CAIXA'!I377="CF",J376,0))),0)</f>
        <v>0</v>
      </c>
      <c r="AW376" s="75" t="n">
        <f aca="false">IF(AP376&lt;&gt;AR376,(IF('ORÇ.GLOBAL P CAIXA'!I377="",J376*INFORMAÇÕES!$U$116,IF('ORÇ.GLOBAL P CAIXA'!I377="O",J376,0))),0)</f>
        <v>0</v>
      </c>
      <c r="AX376" s="731" t="n">
        <f aca="false">IF(E376&lt;&gt;0,J376,0)</f>
        <v>0</v>
      </c>
      <c r="AY376" s="730" t="n">
        <f aca="false">IF(AP376&lt;&gt;AR376,(IF('ORÇ.GLOBAL P CAIXA'!I377="",L376*(INFORMAÇÕES!$Q$99/INFORMAÇÕES!$Q$102),IF('ORÇ.GLOBAL P CAIXA'!I377="R",L376,0))),0)</f>
        <v>0</v>
      </c>
      <c r="AZ376" s="75" t="n">
        <f aca="false">IF(AP376&lt;&gt;AR376,(IF('ORÇ.GLOBAL P CAIXA'!I377="",L376*(INFORMAÇÕES!$Q$100/INFORMAÇÕES!$Q$102),IF('ORÇ.GLOBAL P CAIXA'!I377="C",L376,0))),0)</f>
        <v>0</v>
      </c>
      <c r="BA376" s="75" t="n">
        <f aca="false">IF(AP376&lt;&gt;AR376,(IF('ORÇ.GLOBAL P CAIXA'!I377="",L376*INFORMAÇÕES!$U$115,IF('ORÇ.GLOBAL P CAIXA'!I377="CF",L376,0))),0)</f>
        <v>0</v>
      </c>
      <c r="BB376" s="75" t="n">
        <f aca="false">IF(AP376&lt;&gt;AR376,(IF('ORÇ.GLOBAL P CAIXA'!I377="",L376*INFORMAÇÕES!$U$116,IF('ORÇ.GLOBAL P CAIXA'!I377="O",L376,0))),0)</f>
        <v>0</v>
      </c>
      <c r="BC376" s="731" t="n">
        <f aca="false">IF(E376&lt;&gt;0,L376,0)</f>
        <v>0</v>
      </c>
    </row>
    <row r="377" s="174" customFormat="true" ht="14.25" hidden="false" customHeight="false" outlineLevel="0" collapsed="false">
      <c r="A377" s="159" t="n">
        <v>367</v>
      </c>
      <c r="B377" s="160" t="n">
        <f aca="false">'ORÇ.REPROG. P CAIXA'!B379</f>
        <v>0</v>
      </c>
      <c r="C377" s="723" t="n">
        <f aca="false">'ORÇ.REPROG. P CAIXA'!C379</f>
        <v>0</v>
      </c>
      <c r="D377" s="162" t="n">
        <f aca="false">'ORÇ.REPROG. P CAIXA'!D379</f>
        <v>0</v>
      </c>
      <c r="E377" s="163" t="n">
        <f aca="false">IF('BM GLOBAL'!$P$1&lt;&gt;0,'ORÇ.REPROG. P CAIXA'!E379,'ORÇ.REPROG. P CAIXA'!H379)</f>
        <v>0</v>
      </c>
      <c r="F377" s="163" t="n">
        <f aca="false">IF('BM GLOBAL'!$P$1&lt;&gt;0,IF('ORÇ.GLOBAL P CAIXA'!K378=0,'ORÇ.GLOBAL EMPRESA'!G378,'ORÇ.GLOBAL P CAIXA'!F378),'ORÇ.REPROG. P CAIXA'!I379)</f>
        <v>0</v>
      </c>
      <c r="G377" s="163" t="n">
        <f aca="false">IF(E377&lt;&gt;0,ROUND(E377*F377,2),IF(AO377=0,(SUMIF('ORÇ.REPROG. P CAIXA'!$AC$13:$AC$1012,B377,$AO$11:$AO$1010)),AO377))</f>
        <v>0</v>
      </c>
      <c r="H377" s="163" t="n">
        <f aca="false">IF(J377&lt;&gt;0,IF(E377&lt;&gt;0,J377/F377,0),0)</f>
        <v>0</v>
      </c>
      <c r="I377" s="163" t="n">
        <f aca="false">IF(L377&lt;&gt;0,IF(E377&lt;&gt;0,L377/F377,0),0)</f>
        <v>0</v>
      </c>
      <c r="J377" s="163" t="n">
        <f aca="false">IF(E377&lt;&gt;0,ROUND(INDEX($P$11:$AM$1010,$A377,$L$1),2),IF(AX377=0,(SUMIF($AP$11:$AP$1010,B377,$AX$11:$AX$1010)),AX377))</f>
        <v>0</v>
      </c>
      <c r="K377" s="163" t="n">
        <f aca="false">IF(G377=0,0,(J377/G377)*100)</f>
        <v>0</v>
      </c>
      <c r="L377" s="163" t="n">
        <f aca="false">IF(E377&lt;&gt;0,ROUND(IF($L$1=1,SUM(P377),"0")+IF($L$1=2,SUM($P377:Q377),"0")+IF($L$1=3,SUM($P377:R377),"0")+IF($L$1=4,SUM($P377:S377),"0")+IF($L$1=5,SUM($P377:T377),"0")+IF($L$1=6,SUM($P377:U377),"0")+IF($L$1=7,SUM($P377:V377),"0")+IF($L$1=8,SUM($P377:W377),"0")+IF($L$1=9,SUM($P377:X377),"0")+IF($L$1=10,SUM($P377:Y377),"0")+IF($L$1=11,SUM($P377:Z377),"0")+IF($L$1=12,SUM($P377:AA377),"0")+IF($L$1=13,SUM($P377:AB377),"0")+IF($L$1=14,SUM($P377:AC377),"0")+IF($L$1=15,SUM($P377:AD377),"0")+IF($L$1=16,SUM($P377:AE377),"0")+IF($L$1=17,SUM($P377:AF377),"0")+IF($L$1=18,SUM($P377:AG377),"0")+IF($L$1=19,SUM($P377:AH377),"0")+IF($L$1=20,SUM($P377:AI377),"0")+IF($L$1=21,SUM($P377:AJ377),"0")+IF($L$1=22,SUM($P377:AK377),"0")+IF($L$1=23,SUM($P377:AL377),"0")+IF($L$1=24,SUM($P377:AM377),"0"),2),IF(BC377=0,(SUMIF($AP$11:$AP$1010,B377,$BC$11:$BC$1010)),BC377))</f>
        <v>0</v>
      </c>
      <c r="M377" s="163" t="n">
        <f aca="false">IF(G377=0,0,(L377/G377)*100)</f>
        <v>0</v>
      </c>
      <c r="N377" s="168" t="str">
        <f aca="false">IF(B377&gt;0,"ok","ocultar")</f>
        <v>ocultar</v>
      </c>
      <c r="O377" s="650"/>
      <c r="P377" s="724"/>
      <c r="Q377" s="725"/>
      <c r="R377" s="725"/>
      <c r="S377" s="725"/>
      <c r="T377" s="725"/>
      <c r="U377" s="725"/>
      <c r="V377" s="725"/>
      <c r="W377" s="725"/>
      <c r="X377" s="725"/>
      <c r="Y377" s="725"/>
      <c r="Z377" s="725"/>
      <c r="AA377" s="726"/>
      <c r="AB377" s="726"/>
      <c r="AC377" s="726"/>
      <c r="AD377" s="726"/>
      <c r="AE377" s="726"/>
      <c r="AF377" s="726"/>
      <c r="AG377" s="726"/>
      <c r="AH377" s="726"/>
      <c r="AI377" s="726"/>
      <c r="AJ377" s="726"/>
      <c r="AK377" s="726"/>
      <c r="AL377" s="726"/>
      <c r="AM377" s="727"/>
      <c r="AO377" s="728" t="n">
        <f aca="false">IF(E377&lt;&gt;0,G377,0)</f>
        <v>0</v>
      </c>
      <c r="AP377" s="157" t="n">
        <f aca="false">IF(B377=0,AP376,IF(ISNONTEXT(B377)=TRUE(),INT(B377),INT(LEFT(B377,FIND(".",B377)-1))))</f>
        <v>3</v>
      </c>
      <c r="AQ377" s="157" t="str">
        <f aca="false">IF(AQ378=1,1,IF(B377&lt;&gt;0,1,IF(C377&lt;&gt;0,1,IF(D377&lt;&gt;0,1,IF(E377&lt;&gt;0,1,"")))))</f>
        <v/>
      </c>
      <c r="AR377" s="157" t="str">
        <f aca="false">IF(AP377=0," ",IF(AP377&lt;&gt;AP376,AP377," "))</f>
        <v> </v>
      </c>
      <c r="AS377" s="732"/>
      <c r="AT377" s="730" t="n">
        <f aca="false">IF(AP377&lt;&gt;AR377,(IF('ORÇ.GLOBAL P CAIXA'!I378="",J377*(INFORMAÇÕES!$Q$99/INFORMAÇÕES!$Q$102),IF('ORÇ.GLOBAL P CAIXA'!I378="R",J377,0))),0)</f>
        <v>0</v>
      </c>
      <c r="AU377" s="75" t="n">
        <f aca="false">IF(AP377&lt;&gt;AR377,(IF('ORÇ.GLOBAL P CAIXA'!I378="",J377*(INFORMAÇÕES!$Q$100/INFORMAÇÕES!$Q$102),IF('ORÇ.GLOBAL P CAIXA'!I378="C",J377,0))),0)</f>
        <v>0</v>
      </c>
      <c r="AV377" s="75" t="n">
        <f aca="false">IF(AP377&lt;&gt;AR377,(IF('ORÇ.GLOBAL P CAIXA'!I378="",J377*INFORMAÇÕES!$U$115,IF('ORÇ.GLOBAL P CAIXA'!I378="CF",J377,0))),0)</f>
        <v>0</v>
      </c>
      <c r="AW377" s="75" t="n">
        <f aca="false">IF(AP377&lt;&gt;AR377,(IF('ORÇ.GLOBAL P CAIXA'!I378="",J377*INFORMAÇÕES!$U$116,IF('ORÇ.GLOBAL P CAIXA'!I378="O",J377,0))),0)</f>
        <v>0</v>
      </c>
      <c r="AX377" s="731" t="n">
        <f aca="false">IF(E377&lt;&gt;0,J377,0)</f>
        <v>0</v>
      </c>
      <c r="AY377" s="730" t="n">
        <f aca="false">IF(AP377&lt;&gt;AR377,(IF('ORÇ.GLOBAL P CAIXA'!I378="",L377*(INFORMAÇÕES!$Q$99/INFORMAÇÕES!$Q$102),IF('ORÇ.GLOBAL P CAIXA'!I378="R",L377,0))),0)</f>
        <v>0</v>
      </c>
      <c r="AZ377" s="75" t="n">
        <f aca="false">IF(AP377&lt;&gt;AR377,(IF('ORÇ.GLOBAL P CAIXA'!I378="",L377*(INFORMAÇÕES!$Q$100/INFORMAÇÕES!$Q$102),IF('ORÇ.GLOBAL P CAIXA'!I378="C",L377,0))),0)</f>
        <v>0</v>
      </c>
      <c r="BA377" s="75" t="n">
        <f aca="false">IF(AP377&lt;&gt;AR377,(IF('ORÇ.GLOBAL P CAIXA'!I378="",L377*INFORMAÇÕES!$U$115,IF('ORÇ.GLOBAL P CAIXA'!I378="CF",L377,0))),0)</f>
        <v>0</v>
      </c>
      <c r="BB377" s="75" t="n">
        <f aca="false">IF(AP377&lt;&gt;AR377,(IF('ORÇ.GLOBAL P CAIXA'!I378="",L377*INFORMAÇÕES!$U$116,IF('ORÇ.GLOBAL P CAIXA'!I378="O",L377,0))),0)</f>
        <v>0</v>
      </c>
      <c r="BC377" s="731" t="n">
        <f aca="false">IF(E377&lt;&gt;0,L377,0)</f>
        <v>0</v>
      </c>
    </row>
    <row r="378" s="174" customFormat="true" ht="14.25" hidden="false" customHeight="false" outlineLevel="0" collapsed="false">
      <c r="A378" s="159" t="n">
        <v>368</v>
      </c>
      <c r="B378" s="160" t="n">
        <f aca="false">'ORÇ.REPROG. P CAIXA'!B380</f>
        <v>0</v>
      </c>
      <c r="C378" s="723" t="n">
        <f aca="false">'ORÇ.REPROG. P CAIXA'!C380</f>
        <v>0</v>
      </c>
      <c r="D378" s="162" t="n">
        <f aca="false">'ORÇ.REPROG. P CAIXA'!D380</f>
        <v>0</v>
      </c>
      <c r="E378" s="163" t="n">
        <f aca="false">IF('BM GLOBAL'!$P$1&lt;&gt;0,'ORÇ.REPROG. P CAIXA'!E380,'ORÇ.REPROG. P CAIXA'!H380)</f>
        <v>0</v>
      </c>
      <c r="F378" s="163" t="n">
        <f aca="false">IF('BM GLOBAL'!$P$1&lt;&gt;0,IF('ORÇ.GLOBAL P CAIXA'!K379=0,'ORÇ.GLOBAL EMPRESA'!G379,'ORÇ.GLOBAL P CAIXA'!F379),'ORÇ.REPROG. P CAIXA'!I380)</f>
        <v>0</v>
      </c>
      <c r="G378" s="163" t="n">
        <f aca="false">IF(E378&lt;&gt;0,ROUND(E378*F378,2),IF(AO378=0,(SUMIF('ORÇ.REPROG. P CAIXA'!$AC$13:$AC$1012,B378,$AO$11:$AO$1010)),AO378))</f>
        <v>0</v>
      </c>
      <c r="H378" s="163" t="n">
        <f aca="false">IF(J378&lt;&gt;0,IF(E378&lt;&gt;0,J378/F378,0),0)</f>
        <v>0</v>
      </c>
      <c r="I378" s="163" t="n">
        <f aca="false">IF(L378&lt;&gt;0,IF(E378&lt;&gt;0,L378/F378,0),0)</f>
        <v>0</v>
      </c>
      <c r="J378" s="163" t="n">
        <f aca="false">IF(E378&lt;&gt;0,ROUND(INDEX($P$11:$AM$1010,$A378,$L$1),2),IF(AX378=0,(SUMIF($AP$11:$AP$1010,B378,$AX$11:$AX$1010)),AX378))</f>
        <v>0</v>
      </c>
      <c r="K378" s="163" t="n">
        <f aca="false">IF(G378=0,0,(J378/G378)*100)</f>
        <v>0</v>
      </c>
      <c r="L378" s="163" t="n">
        <f aca="false">IF(E378&lt;&gt;0,ROUND(IF($L$1=1,SUM(P378),"0")+IF($L$1=2,SUM($P378:Q378),"0")+IF($L$1=3,SUM($P378:R378),"0")+IF($L$1=4,SUM($P378:S378),"0")+IF($L$1=5,SUM($P378:T378),"0")+IF($L$1=6,SUM($P378:U378),"0")+IF($L$1=7,SUM($P378:V378),"0")+IF($L$1=8,SUM($P378:W378),"0")+IF($L$1=9,SUM($P378:X378),"0")+IF($L$1=10,SUM($P378:Y378),"0")+IF($L$1=11,SUM($P378:Z378),"0")+IF($L$1=12,SUM($P378:AA378),"0")+IF($L$1=13,SUM($P378:AB378),"0")+IF($L$1=14,SUM($P378:AC378),"0")+IF($L$1=15,SUM($P378:AD378),"0")+IF($L$1=16,SUM($P378:AE378),"0")+IF($L$1=17,SUM($P378:AF378),"0")+IF($L$1=18,SUM($P378:AG378),"0")+IF($L$1=19,SUM($P378:AH378),"0")+IF($L$1=20,SUM($P378:AI378),"0")+IF($L$1=21,SUM($P378:AJ378),"0")+IF($L$1=22,SUM($P378:AK378),"0")+IF($L$1=23,SUM($P378:AL378),"0")+IF($L$1=24,SUM($P378:AM378),"0"),2),IF(BC378=0,(SUMIF($AP$11:$AP$1010,B378,$BC$11:$BC$1010)),BC378))</f>
        <v>0</v>
      </c>
      <c r="M378" s="163" t="n">
        <f aca="false">IF(G378=0,0,(L378/G378)*100)</f>
        <v>0</v>
      </c>
      <c r="N378" s="168" t="str">
        <f aca="false">IF(B378&gt;0,"ok","ocultar")</f>
        <v>ocultar</v>
      </c>
      <c r="O378" s="650"/>
      <c r="P378" s="724"/>
      <c r="Q378" s="725"/>
      <c r="R378" s="725"/>
      <c r="S378" s="725"/>
      <c r="T378" s="725"/>
      <c r="U378" s="725"/>
      <c r="V378" s="725"/>
      <c r="W378" s="725"/>
      <c r="X378" s="725"/>
      <c r="Y378" s="725"/>
      <c r="Z378" s="725"/>
      <c r="AA378" s="726"/>
      <c r="AB378" s="726"/>
      <c r="AC378" s="726"/>
      <c r="AD378" s="726"/>
      <c r="AE378" s="726"/>
      <c r="AF378" s="726"/>
      <c r="AG378" s="726"/>
      <c r="AH378" s="726"/>
      <c r="AI378" s="726"/>
      <c r="AJ378" s="726"/>
      <c r="AK378" s="726"/>
      <c r="AL378" s="726"/>
      <c r="AM378" s="727"/>
      <c r="AO378" s="728" t="n">
        <f aca="false">IF(E378&lt;&gt;0,G378,0)</f>
        <v>0</v>
      </c>
      <c r="AP378" s="157" t="n">
        <f aca="false">IF(B378=0,AP377,IF(ISNONTEXT(B378)=TRUE(),INT(B378),INT(LEFT(B378,FIND(".",B378)-1))))</f>
        <v>3</v>
      </c>
      <c r="AQ378" s="157" t="str">
        <f aca="false">IF(AQ379=1,1,IF(B378&lt;&gt;0,1,IF(C378&lt;&gt;0,1,IF(D378&lt;&gt;0,1,IF(E378&lt;&gt;0,1,"")))))</f>
        <v/>
      </c>
      <c r="AR378" s="157" t="str">
        <f aca="false">IF(AP378=0," ",IF(AP378&lt;&gt;AP377,AP378," "))</f>
        <v> </v>
      </c>
      <c r="AS378" s="732"/>
      <c r="AT378" s="730" t="n">
        <f aca="false">IF(AP378&lt;&gt;AR378,(IF('ORÇ.GLOBAL P CAIXA'!I379="",J378*(INFORMAÇÕES!$Q$99/INFORMAÇÕES!$Q$102),IF('ORÇ.GLOBAL P CAIXA'!I379="R",J378,0))),0)</f>
        <v>0</v>
      </c>
      <c r="AU378" s="75" t="n">
        <f aca="false">IF(AP378&lt;&gt;AR378,(IF('ORÇ.GLOBAL P CAIXA'!I379="",J378*(INFORMAÇÕES!$Q$100/INFORMAÇÕES!$Q$102),IF('ORÇ.GLOBAL P CAIXA'!I379="C",J378,0))),0)</f>
        <v>0</v>
      </c>
      <c r="AV378" s="75" t="n">
        <f aca="false">IF(AP378&lt;&gt;AR378,(IF('ORÇ.GLOBAL P CAIXA'!I379="",J378*INFORMAÇÕES!$U$115,IF('ORÇ.GLOBAL P CAIXA'!I379="CF",J378,0))),0)</f>
        <v>0</v>
      </c>
      <c r="AW378" s="75" t="n">
        <f aca="false">IF(AP378&lt;&gt;AR378,(IF('ORÇ.GLOBAL P CAIXA'!I379="",J378*INFORMAÇÕES!$U$116,IF('ORÇ.GLOBAL P CAIXA'!I379="O",J378,0))),0)</f>
        <v>0</v>
      </c>
      <c r="AX378" s="731" t="n">
        <f aca="false">IF(E378&lt;&gt;0,J378,0)</f>
        <v>0</v>
      </c>
      <c r="AY378" s="730" t="n">
        <f aca="false">IF(AP378&lt;&gt;AR378,(IF('ORÇ.GLOBAL P CAIXA'!I379="",L378*(INFORMAÇÕES!$Q$99/INFORMAÇÕES!$Q$102),IF('ORÇ.GLOBAL P CAIXA'!I379="R",L378,0))),0)</f>
        <v>0</v>
      </c>
      <c r="AZ378" s="75" t="n">
        <f aca="false">IF(AP378&lt;&gt;AR378,(IF('ORÇ.GLOBAL P CAIXA'!I379="",L378*(INFORMAÇÕES!$Q$100/INFORMAÇÕES!$Q$102),IF('ORÇ.GLOBAL P CAIXA'!I379="C",L378,0))),0)</f>
        <v>0</v>
      </c>
      <c r="BA378" s="75" t="n">
        <f aca="false">IF(AP378&lt;&gt;AR378,(IF('ORÇ.GLOBAL P CAIXA'!I379="",L378*INFORMAÇÕES!$U$115,IF('ORÇ.GLOBAL P CAIXA'!I379="CF",L378,0))),0)</f>
        <v>0</v>
      </c>
      <c r="BB378" s="75" t="n">
        <f aca="false">IF(AP378&lt;&gt;AR378,(IF('ORÇ.GLOBAL P CAIXA'!I379="",L378*INFORMAÇÕES!$U$116,IF('ORÇ.GLOBAL P CAIXA'!I379="O",L378,0))),0)</f>
        <v>0</v>
      </c>
      <c r="BC378" s="731" t="n">
        <f aca="false">IF(E378&lt;&gt;0,L378,0)</f>
        <v>0</v>
      </c>
    </row>
    <row r="379" s="174" customFormat="true" ht="14.25" hidden="false" customHeight="false" outlineLevel="0" collapsed="false">
      <c r="A379" s="159" t="n">
        <v>369</v>
      </c>
      <c r="B379" s="160" t="n">
        <f aca="false">'ORÇ.REPROG. P CAIXA'!B381</f>
        <v>0</v>
      </c>
      <c r="C379" s="723" t="n">
        <f aca="false">'ORÇ.REPROG. P CAIXA'!C381</f>
        <v>0</v>
      </c>
      <c r="D379" s="162" t="n">
        <f aca="false">'ORÇ.REPROG. P CAIXA'!D381</f>
        <v>0</v>
      </c>
      <c r="E379" s="163" t="n">
        <f aca="false">IF('BM GLOBAL'!$P$1&lt;&gt;0,'ORÇ.REPROG. P CAIXA'!E381,'ORÇ.REPROG. P CAIXA'!H381)</f>
        <v>0</v>
      </c>
      <c r="F379" s="163" t="n">
        <f aca="false">IF('BM GLOBAL'!$P$1&lt;&gt;0,IF('ORÇ.GLOBAL P CAIXA'!K380=0,'ORÇ.GLOBAL EMPRESA'!G380,'ORÇ.GLOBAL P CAIXA'!F380),'ORÇ.REPROG. P CAIXA'!I381)</f>
        <v>0</v>
      </c>
      <c r="G379" s="163" t="n">
        <f aca="false">IF(E379&lt;&gt;0,ROUND(E379*F379,2),IF(AO379=0,(SUMIF('ORÇ.REPROG. P CAIXA'!$AC$13:$AC$1012,B379,$AO$11:$AO$1010)),AO379))</f>
        <v>0</v>
      </c>
      <c r="H379" s="163" t="n">
        <f aca="false">IF(J379&lt;&gt;0,IF(E379&lt;&gt;0,J379/F379,0),0)</f>
        <v>0</v>
      </c>
      <c r="I379" s="163" t="n">
        <f aca="false">IF(L379&lt;&gt;0,IF(E379&lt;&gt;0,L379/F379,0),0)</f>
        <v>0</v>
      </c>
      <c r="J379" s="163" t="n">
        <f aca="false">IF(E379&lt;&gt;0,ROUND(INDEX($P$11:$AM$1010,$A379,$L$1),2),IF(AX379=0,(SUMIF($AP$11:$AP$1010,B379,$AX$11:$AX$1010)),AX379))</f>
        <v>0</v>
      </c>
      <c r="K379" s="163" t="n">
        <f aca="false">IF(G379=0,0,(J379/G379)*100)</f>
        <v>0</v>
      </c>
      <c r="L379" s="163" t="n">
        <f aca="false">IF(E379&lt;&gt;0,ROUND(IF($L$1=1,SUM(P379),"0")+IF($L$1=2,SUM($P379:Q379),"0")+IF($L$1=3,SUM($P379:R379),"0")+IF($L$1=4,SUM($P379:S379),"0")+IF($L$1=5,SUM($P379:T379),"0")+IF($L$1=6,SUM($P379:U379),"0")+IF($L$1=7,SUM($P379:V379),"0")+IF($L$1=8,SUM($P379:W379),"0")+IF($L$1=9,SUM($P379:X379),"0")+IF($L$1=10,SUM($P379:Y379),"0")+IF($L$1=11,SUM($P379:Z379),"0")+IF($L$1=12,SUM($P379:AA379),"0")+IF($L$1=13,SUM($P379:AB379),"0")+IF($L$1=14,SUM($P379:AC379),"0")+IF($L$1=15,SUM($P379:AD379),"0")+IF($L$1=16,SUM($P379:AE379),"0")+IF($L$1=17,SUM($P379:AF379),"0")+IF($L$1=18,SUM($P379:AG379),"0")+IF($L$1=19,SUM($P379:AH379),"0")+IF($L$1=20,SUM($P379:AI379),"0")+IF($L$1=21,SUM($P379:AJ379),"0")+IF($L$1=22,SUM($P379:AK379),"0")+IF($L$1=23,SUM($P379:AL379),"0")+IF($L$1=24,SUM($P379:AM379),"0"),2),IF(BC379=0,(SUMIF($AP$11:$AP$1010,B379,$BC$11:$BC$1010)),BC379))</f>
        <v>0</v>
      </c>
      <c r="M379" s="163" t="n">
        <f aca="false">IF(G379=0,0,(L379/G379)*100)</f>
        <v>0</v>
      </c>
      <c r="N379" s="168" t="str">
        <f aca="false">IF(B379&gt;0,"ok","ocultar")</f>
        <v>ocultar</v>
      </c>
      <c r="O379" s="650"/>
      <c r="P379" s="724"/>
      <c r="Q379" s="725"/>
      <c r="R379" s="725"/>
      <c r="S379" s="725"/>
      <c r="T379" s="725"/>
      <c r="U379" s="725"/>
      <c r="V379" s="725"/>
      <c r="W379" s="725"/>
      <c r="X379" s="725"/>
      <c r="Y379" s="725"/>
      <c r="Z379" s="725"/>
      <c r="AA379" s="726"/>
      <c r="AB379" s="726"/>
      <c r="AC379" s="726"/>
      <c r="AD379" s="726"/>
      <c r="AE379" s="726"/>
      <c r="AF379" s="726"/>
      <c r="AG379" s="726"/>
      <c r="AH379" s="726"/>
      <c r="AI379" s="726"/>
      <c r="AJ379" s="726"/>
      <c r="AK379" s="726"/>
      <c r="AL379" s="726"/>
      <c r="AM379" s="727"/>
      <c r="AO379" s="728" t="n">
        <f aca="false">IF(E379&lt;&gt;0,G379,0)</f>
        <v>0</v>
      </c>
      <c r="AP379" s="157" t="n">
        <f aca="false">IF(B379=0,AP378,IF(ISNONTEXT(B379)=TRUE(),INT(B379),INT(LEFT(B379,FIND(".",B379)-1))))</f>
        <v>3</v>
      </c>
      <c r="AQ379" s="157" t="str">
        <f aca="false">IF(AQ380=1,1,IF(B379&lt;&gt;0,1,IF(C379&lt;&gt;0,1,IF(D379&lt;&gt;0,1,IF(E379&lt;&gt;0,1,"")))))</f>
        <v/>
      </c>
      <c r="AR379" s="157" t="str">
        <f aca="false">IF(AP379=0," ",IF(AP379&lt;&gt;AP378,AP379," "))</f>
        <v> </v>
      </c>
      <c r="AS379" s="732"/>
      <c r="AT379" s="730" t="n">
        <f aca="false">IF(AP379&lt;&gt;AR379,(IF('ORÇ.GLOBAL P CAIXA'!I380="",J379*(INFORMAÇÕES!$Q$99/INFORMAÇÕES!$Q$102),IF('ORÇ.GLOBAL P CAIXA'!I380="R",J379,0))),0)</f>
        <v>0</v>
      </c>
      <c r="AU379" s="75" t="n">
        <f aca="false">IF(AP379&lt;&gt;AR379,(IF('ORÇ.GLOBAL P CAIXA'!I380="",J379*(INFORMAÇÕES!$Q$100/INFORMAÇÕES!$Q$102),IF('ORÇ.GLOBAL P CAIXA'!I380="C",J379,0))),0)</f>
        <v>0</v>
      </c>
      <c r="AV379" s="75" t="n">
        <f aca="false">IF(AP379&lt;&gt;AR379,(IF('ORÇ.GLOBAL P CAIXA'!I380="",J379*INFORMAÇÕES!$U$115,IF('ORÇ.GLOBAL P CAIXA'!I380="CF",J379,0))),0)</f>
        <v>0</v>
      </c>
      <c r="AW379" s="75" t="n">
        <f aca="false">IF(AP379&lt;&gt;AR379,(IF('ORÇ.GLOBAL P CAIXA'!I380="",J379*INFORMAÇÕES!$U$116,IF('ORÇ.GLOBAL P CAIXA'!I380="O",J379,0))),0)</f>
        <v>0</v>
      </c>
      <c r="AX379" s="731" t="n">
        <f aca="false">IF(E379&lt;&gt;0,J379,0)</f>
        <v>0</v>
      </c>
      <c r="AY379" s="730" t="n">
        <f aca="false">IF(AP379&lt;&gt;AR379,(IF('ORÇ.GLOBAL P CAIXA'!I380="",L379*(INFORMAÇÕES!$Q$99/INFORMAÇÕES!$Q$102),IF('ORÇ.GLOBAL P CAIXA'!I380="R",L379,0))),0)</f>
        <v>0</v>
      </c>
      <c r="AZ379" s="75" t="n">
        <f aca="false">IF(AP379&lt;&gt;AR379,(IF('ORÇ.GLOBAL P CAIXA'!I380="",L379*(INFORMAÇÕES!$Q$100/INFORMAÇÕES!$Q$102),IF('ORÇ.GLOBAL P CAIXA'!I380="C",L379,0))),0)</f>
        <v>0</v>
      </c>
      <c r="BA379" s="75" t="n">
        <f aca="false">IF(AP379&lt;&gt;AR379,(IF('ORÇ.GLOBAL P CAIXA'!I380="",L379*INFORMAÇÕES!$U$115,IF('ORÇ.GLOBAL P CAIXA'!I380="CF",L379,0))),0)</f>
        <v>0</v>
      </c>
      <c r="BB379" s="75" t="n">
        <f aca="false">IF(AP379&lt;&gt;AR379,(IF('ORÇ.GLOBAL P CAIXA'!I380="",L379*INFORMAÇÕES!$U$116,IF('ORÇ.GLOBAL P CAIXA'!I380="O",L379,0))),0)</f>
        <v>0</v>
      </c>
      <c r="BC379" s="731" t="n">
        <f aca="false">IF(E379&lt;&gt;0,L379,0)</f>
        <v>0</v>
      </c>
    </row>
    <row r="380" s="174" customFormat="true" ht="14.25" hidden="false" customHeight="false" outlineLevel="0" collapsed="false">
      <c r="A380" s="159" t="n">
        <v>370</v>
      </c>
      <c r="B380" s="160" t="n">
        <f aca="false">'ORÇ.REPROG. P CAIXA'!B382</f>
        <v>0</v>
      </c>
      <c r="C380" s="723" t="n">
        <f aca="false">'ORÇ.REPROG. P CAIXA'!C382</f>
        <v>0</v>
      </c>
      <c r="D380" s="162" t="n">
        <f aca="false">'ORÇ.REPROG. P CAIXA'!D382</f>
        <v>0</v>
      </c>
      <c r="E380" s="163" t="n">
        <f aca="false">IF('BM GLOBAL'!$P$1&lt;&gt;0,'ORÇ.REPROG. P CAIXA'!E382,'ORÇ.REPROG. P CAIXA'!H382)</f>
        <v>0</v>
      </c>
      <c r="F380" s="163" t="n">
        <f aca="false">IF('BM GLOBAL'!$P$1&lt;&gt;0,IF('ORÇ.GLOBAL P CAIXA'!K381=0,'ORÇ.GLOBAL EMPRESA'!G381,'ORÇ.GLOBAL P CAIXA'!F381),'ORÇ.REPROG. P CAIXA'!I382)</f>
        <v>0</v>
      </c>
      <c r="G380" s="163" t="n">
        <f aca="false">IF(E380&lt;&gt;0,ROUND(E380*F380,2),IF(AO380=0,(SUMIF('ORÇ.REPROG. P CAIXA'!$AC$13:$AC$1012,B380,$AO$11:$AO$1010)),AO380))</f>
        <v>0</v>
      </c>
      <c r="H380" s="163" t="n">
        <f aca="false">IF(J380&lt;&gt;0,IF(E380&lt;&gt;0,J380/F380,0),0)</f>
        <v>0</v>
      </c>
      <c r="I380" s="163" t="n">
        <f aca="false">IF(L380&lt;&gt;0,IF(E380&lt;&gt;0,L380/F380,0),0)</f>
        <v>0</v>
      </c>
      <c r="J380" s="163" t="n">
        <f aca="false">IF(E380&lt;&gt;0,ROUND(INDEX($P$11:$AM$1010,$A380,$L$1),2),IF(AX380=0,(SUMIF($AP$11:$AP$1010,B380,$AX$11:$AX$1010)),AX380))</f>
        <v>0</v>
      </c>
      <c r="K380" s="163" t="n">
        <f aca="false">IF(G380=0,0,(J380/G380)*100)</f>
        <v>0</v>
      </c>
      <c r="L380" s="163" t="n">
        <f aca="false">IF(E380&lt;&gt;0,ROUND(IF($L$1=1,SUM(P380),"0")+IF($L$1=2,SUM($P380:Q380),"0")+IF($L$1=3,SUM($P380:R380),"0")+IF($L$1=4,SUM($P380:S380),"0")+IF($L$1=5,SUM($P380:T380),"0")+IF($L$1=6,SUM($P380:U380),"0")+IF($L$1=7,SUM($P380:V380),"0")+IF($L$1=8,SUM($P380:W380),"0")+IF($L$1=9,SUM($P380:X380),"0")+IF($L$1=10,SUM($P380:Y380),"0")+IF($L$1=11,SUM($P380:Z380),"0")+IF($L$1=12,SUM($P380:AA380),"0")+IF($L$1=13,SUM($P380:AB380),"0")+IF($L$1=14,SUM($P380:AC380),"0")+IF($L$1=15,SUM($P380:AD380),"0")+IF($L$1=16,SUM($P380:AE380),"0")+IF($L$1=17,SUM($P380:AF380),"0")+IF($L$1=18,SUM($P380:AG380),"0")+IF($L$1=19,SUM($P380:AH380),"0")+IF($L$1=20,SUM($P380:AI380),"0")+IF($L$1=21,SUM($P380:AJ380),"0")+IF($L$1=22,SUM($P380:AK380),"0")+IF($L$1=23,SUM($P380:AL380),"0")+IF($L$1=24,SUM($P380:AM380),"0"),2),IF(BC380=0,(SUMIF($AP$11:$AP$1010,B380,$BC$11:$BC$1010)),BC380))</f>
        <v>0</v>
      </c>
      <c r="M380" s="163" t="n">
        <f aca="false">IF(G380=0,0,(L380/G380)*100)</f>
        <v>0</v>
      </c>
      <c r="N380" s="168" t="str">
        <f aca="false">IF(B380&gt;0,"ok","ocultar")</f>
        <v>ocultar</v>
      </c>
      <c r="O380" s="650"/>
      <c r="P380" s="724"/>
      <c r="Q380" s="725"/>
      <c r="R380" s="725"/>
      <c r="S380" s="725"/>
      <c r="T380" s="725"/>
      <c r="U380" s="725"/>
      <c r="V380" s="725"/>
      <c r="W380" s="725"/>
      <c r="X380" s="725"/>
      <c r="Y380" s="725"/>
      <c r="Z380" s="725"/>
      <c r="AA380" s="726"/>
      <c r="AB380" s="726"/>
      <c r="AC380" s="726"/>
      <c r="AD380" s="726"/>
      <c r="AE380" s="726"/>
      <c r="AF380" s="726"/>
      <c r="AG380" s="726"/>
      <c r="AH380" s="726"/>
      <c r="AI380" s="726"/>
      <c r="AJ380" s="726"/>
      <c r="AK380" s="726"/>
      <c r="AL380" s="726"/>
      <c r="AM380" s="727"/>
      <c r="AO380" s="728" t="n">
        <f aca="false">IF(E380&lt;&gt;0,G380,0)</f>
        <v>0</v>
      </c>
      <c r="AP380" s="157" t="n">
        <f aca="false">IF(B380=0,AP379,IF(ISNONTEXT(B380)=TRUE(),INT(B380),INT(LEFT(B380,FIND(".",B380)-1))))</f>
        <v>3</v>
      </c>
      <c r="AQ380" s="157" t="str">
        <f aca="false">IF(AQ381=1,1,IF(B380&lt;&gt;0,1,IF(C380&lt;&gt;0,1,IF(D380&lt;&gt;0,1,IF(E380&lt;&gt;0,1,"")))))</f>
        <v/>
      </c>
      <c r="AR380" s="157" t="str">
        <f aca="false">IF(AP380=0," ",IF(AP380&lt;&gt;AP379,AP380," "))</f>
        <v> </v>
      </c>
      <c r="AS380" s="732"/>
      <c r="AT380" s="730" t="n">
        <f aca="false">IF(AP380&lt;&gt;AR380,(IF('ORÇ.GLOBAL P CAIXA'!I381="",J380*(INFORMAÇÕES!$Q$99/INFORMAÇÕES!$Q$102),IF('ORÇ.GLOBAL P CAIXA'!I381="R",J380,0))),0)</f>
        <v>0</v>
      </c>
      <c r="AU380" s="75" t="n">
        <f aca="false">IF(AP380&lt;&gt;AR380,(IF('ORÇ.GLOBAL P CAIXA'!I381="",J380*(INFORMAÇÕES!$Q$100/INFORMAÇÕES!$Q$102),IF('ORÇ.GLOBAL P CAIXA'!I381="C",J380,0))),0)</f>
        <v>0</v>
      </c>
      <c r="AV380" s="75" t="n">
        <f aca="false">IF(AP380&lt;&gt;AR380,(IF('ORÇ.GLOBAL P CAIXA'!I381="",J380*INFORMAÇÕES!$U$115,IF('ORÇ.GLOBAL P CAIXA'!I381="CF",J380,0))),0)</f>
        <v>0</v>
      </c>
      <c r="AW380" s="75" t="n">
        <f aca="false">IF(AP380&lt;&gt;AR380,(IF('ORÇ.GLOBAL P CAIXA'!I381="",J380*INFORMAÇÕES!$U$116,IF('ORÇ.GLOBAL P CAIXA'!I381="O",J380,0))),0)</f>
        <v>0</v>
      </c>
      <c r="AX380" s="731" t="n">
        <f aca="false">IF(E380&lt;&gt;0,J380,0)</f>
        <v>0</v>
      </c>
      <c r="AY380" s="730" t="n">
        <f aca="false">IF(AP380&lt;&gt;AR380,(IF('ORÇ.GLOBAL P CAIXA'!I381="",L380*(INFORMAÇÕES!$Q$99/INFORMAÇÕES!$Q$102),IF('ORÇ.GLOBAL P CAIXA'!I381="R",L380,0))),0)</f>
        <v>0</v>
      </c>
      <c r="AZ380" s="75" t="n">
        <f aca="false">IF(AP380&lt;&gt;AR380,(IF('ORÇ.GLOBAL P CAIXA'!I381="",L380*(INFORMAÇÕES!$Q$100/INFORMAÇÕES!$Q$102),IF('ORÇ.GLOBAL P CAIXA'!I381="C",L380,0))),0)</f>
        <v>0</v>
      </c>
      <c r="BA380" s="75" t="n">
        <f aca="false">IF(AP380&lt;&gt;AR380,(IF('ORÇ.GLOBAL P CAIXA'!I381="",L380*INFORMAÇÕES!$U$115,IF('ORÇ.GLOBAL P CAIXA'!I381="CF",L380,0))),0)</f>
        <v>0</v>
      </c>
      <c r="BB380" s="75" t="n">
        <f aca="false">IF(AP380&lt;&gt;AR380,(IF('ORÇ.GLOBAL P CAIXA'!I381="",L380*INFORMAÇÕES!$U$116,IF('ORÇ.GLOBAL P CAIXA'!I381="O",L380,0))),0)</f>
        <v>0</v>
      </c>
      <c r="BC380" s="731" t="n">
        <f aca="false">IF(E380&lt;&gt;0,L380,0)</f>
        <v>0</v>
      </c>
    </row>
    <row r="381" s="174" customFormat="true" ht="14.25" hidden="false" customHeight="false" outlineLevel="0" collapsed="false">
      <c r="A381" s="159" t="n">
        <v>371</v>
      </c>
      <c r="B381" s="160" t="n">
        <f aca="false">'ORÇ.REPROG. P CAIXA'!B383</f>
        <v>0</v>
      </c>
      <c r="C381" s="723" t="n">
        <f aca="false">'ORÇ.REPROG. P CAIXA'!C383</f>
        <v>0</v>
      </c>
      <c r="D381" s="162" t="n">
        <f aca="false">'ORÇ.REPROG. P CAIXA'!D383</f>
        <v>0</v>
      </c>
      <c r="E381" s="163" t="n">
        <f aca="false">IF('BM GLOBAL'!$P$1&lt;&gt;0,'ORÇ.REPROG. P CAIXA'!E383,'ORÇ.REPROG. P CAIXA'!H383)</f>
        <v>0</v>
      </c>
      <c r="F381" s="163" t="n">
        <f aca="false">IF('BM GLOBAL'!$P$1&lt;&gt;0,IF('ORÇ.GLOBAL P CAIXA'!K382=0,'ORÇ.GLOBAL EMPRESA'!G382,'ORÇ.GLOBAL P CAIXA'!F382),'ORÇ.REPROG. P CAIXA'!I383)</f>
        <v>0</v>
      </c>
      <c r="G381" s="163" t="n">
        <f aca="false">IF(E381&lt;&gt;0,ROUND(E381*F381,2),IF(AO381=0,(SUMIF('ORÇ.REPROG. P CAIXA'!$AC$13:$AC$1012,B381,$AO$11:$AO$1010)),AO381))</f>
        <v>0</v>
      </c>
      <c r="H381" s="163" t="n">
        <f aca="false">IF(J381&lt;&gt;0,IF(E381&lt;&gt;0,J381/F381,0),0)</f>
        <v>0</v>
      </c>
      <c r="I381" s="163" t="n">
        <f aca="false">IF(L381&lt;&gt;0,IF(E381&lt;&gt;0,L381/F381,0),0)</f>
        <v>0</v>
      </c>
      <c r="J381" s="163" t="n">
        <f aca="false">IF(E381&lt;&gt;0,ROUND(INDEX($P$11:$AM$1010,$A381,$L$1),2),IF(AX381=0,(SUMIF($AP$11:$AP$1010,B381,$AX$11:$AX$1010)),AX381))</f>
        <v>0</v>
      </c>
      <c r="K381" s="163" t="n">
        <f aca="false">IF(G381=0,0,(J381/G381)*100)</f>
        <v>0</v>
      </c>
      <c r="L381" s="163" t="n">
        <f aca="false">IF(E381&lt;&gt;0,ROUND(IF($L$1=1,SUM(P381),"0")+IF($L$1=2,SUM($P381:Q381),"0")+IF($L$1=3,SUM($P381:R381),"0")+IF($L$1=4,SUM($P381:S381),"0")+IF($L$1=5,SUM($P381:T381),"0")+IF($L$1=6,SUM($P381:U381),"0")+IF($L$1=7,SUM($P381:V381),"0")+IF($L$1=8,SUM($P381:W381),"0")+IF($L$1=9,SUM($P381:X381),"0")+IF($L$1=10,SUM($P381:Y381),"0")+IF($L$1=11,SUM($P381:Z381),"0")+IF($L$1=12,SUM($P381:AA381),"0")+IF($L$1=13,SUM($P381:AB381),"0")+IF($L$1=14,SUM($P381:AC381),"0")+IF($L$1=15,SUM($P381:AD381),"0")+IF($L$1=16,SUM($P381:AE381),"0")+IF($L$1=17,SUM($P381:AF381),"0")+IF($L$1=18,SUM($P381:AG381),"0")+IF($L$1=19,SUM($P381:AH381),"0")+IF($L$1=20,SUM($P381:AI381),"0")+IF($L$1=21,SUM($P381:AJ381),"0")+IF($L$1=22,SUM($P381:AK381),"0")+IF($L$1=23,SUM($P381:AL381),"0")+IF($L$1=24,SUM($P381:AM381),"0"),2),IF(BC381=0,(SUMIF($AP$11:$AP$1010,B381,$BC$11:$BC$1010)),BC381))</f>
        <v>0</v>
      </c>
      <c r="M381" s="163" t="n">
        <f aca="false">IF(G381=0,0,(L381/G381)*100)</f>
        <v>0</v>
      </c>
      <c r="N381" s="168" t="str">
        <f aca="false">IF(B381&gt;0,"ok","ocultar")</f>
        <v>ocultar</v>
      </c>
      <c r="O381" s="650"/>
      <c r="P381" s="724"/>
      <c r="Q381" s="725"/>
      <c r="R381" s="725"/>
      <c r="S381" s="725"/>
      <c r="T381" s="725"/>
      <c r="U381" s="725"/>
      <c r="V381" s="725"/>
      <c r="W381" s="725"/>
      <c r="X381" s="725"/>
      <c r="Y381" s="725"/>
      <c r="Z381" s="725"/>
      <c r="AA381" s="726"/>
      <c r="AB381" s="726"/>
      <c r="AC381" s="726"/>
      <c r="AD381" s="726"/>
      <c r="AE381" s="726"/>
      <c r="AF381" s="726"/>
      <c r="AG381" s="726"/>
      <c r="AH381" s="726"/>
      <c r="AI381" s="726"/>
      <c r="AJ381" s="726"/>
      <c r="AK381" s="726"/>
      <c r="AL381" s="726"/>
      <c r="AM381" s="727"/>
      <c r="AO381" s="728" t="n">
        <f aca="false">IF(E381&lt;&gt;0,G381,0)</f>
        <v>0</v>
      </c>
      <c r="AP381" s="157" t="n">
        <f aca="false">IF(B381=0,AP380,IF(ISNONTEXT(B381)=TRUE(),INT(B381),INT(LEFT(B381,FIND(".",B381)-1))))</f>
        <v>3</v>
      </c>
      <c r="AQ381" s="157" t="str">
        <f aca="false">IF(AQ382=1,1,IF(B381&lt;&gt;0,1,IF(C381&lt;&gt;0,1,IF(D381&lt;&gt;0,1,IF(E381&lt;&gt;0,1,"")))))</f>
        <v/>
      </c>
      <c r="AR381" s="157" t="str">
        <f aca="false">IF(AP381=0," ",IF(AP381&lt;&gt;AP380,AP381," "))</f>
        <v> </v>
      </c>
      <c r="AS381" s="732"/>
      <c r="AT381" s="730" t="n">
        <f aca="false">IF(AP381&lt;&gt;AR381,(IF('ORÇ.GLOBAL P CAIXA'!I382="",J381*(INFORMAÇÕES!$Q$99/INFORMAÇÕES!$Q$102),IF('ORÇ.GLOBAL P CAIXA'!I382="R",J381,0))),0)</f>
        <v>0</v>
      </c>
      <c r="AU381" s="75" t="n">
        <f aca="false">IF(AP381&lt;&gt;AR381,(IF('ORÇ.GLOBAL P CAIXA'!I382="",J381*(INFORMAÇÕES!$Q$100/INFORMAÇÕES!$Q$102),IF('ORÇ.GLOBAL P CAIXA'!I382="C",J381,0))),0)</f>
        <v>0</v>
      </c>
      <c r="AV381" s="75" t="n">
        <f aca="false">IF(AP381&lt;&gt;AR381,(IF('ORÇ.GLOBAL P CAIXA'!I382="",J381*INFORMAÇÕES!$U$115,IF('ORÇ.GLOBAL P CAIXA'!I382="CF",J381,0))),0)</f>
        <v>0</v>
      </c>
      <c r="AW381" s="75" t="n">
        <f aca="false">IF(AP381&lt;&gt;AR381,(IF('ORÇ.GLOBAL P CAIXA'!I382="",J381*INFORMAÇÕES!$U$116,IF('ORÇ.GLOBAL P CAIXA'!I382="O",J381,0))),0)</f>
        <v>0</v>
      </c>
      <c r="AX381" s="731" t="n">
        <f aca="false">IF(E381&lt;&gt;0,J381,0)</f>
        <v>0</v>
      </c>
      <c r="AY381" s="730" t="n">
        <f aca="false">IF(AP381&lt;&gt;AR381,(IF('ORÇ.GLOBAL P CAIXA'!I382="",L381*(INFORMAÇÕES!$Q$99/INFORMAÇÕES!$Q$102),IF('ORÇ.GLOBAL P CAIXA'!I382="R",L381,0))),0)</f>
        <v>0</v>
      </c>
      <c r="AZ381" s="75" t="n">
        <f aca="false">IF(AP381&lt;&gt;AR381,(IF('ORÇ.GLOBAL P CAIXA'!I382="",L381*(INFORMAÇÕES!$Q$100/INFORMAÇÕES!$Q$102),IF('ORÇ.GLOBAL P CAIXA'!I382="C",L381,0))),0)</f>
        <v>0</v>
      </c>
      <c r="BA381" s="75" t="n">
        <f aca="false">IF(AP381&lt;&gt;AR381,(IF('ORÇ.GLOBAL P CAIXA'!I382="",L381*INFORMAÇÕES!$U$115,IF('ORÇ.GLOBAL P CAIXA'!I382="CF",L381,0))),0)</f>
        <v>0</v>
      </c>
      <c r="BB381" s="75" t="n">
        <f aca="false">IF(AP381&lt;&gt;AR381,(IF('ORÇ.GLOBAL P CAIXA'!I382="",L381*INFORMAÇÕES!$U$116,IF('ORÇ.GLOBAL P CAIXA'!I382="O",L381,0))),0)</f>
        <v>0</v>
      </c>
      <c r="BC381" s="731" t="n">
        <f aca="false">IF(E381&lt;&gt;0,L381,0)</f>
        <v>0</v>
      </c>
    </row>
    <row r="382" s="174" customFormat="true" ht="14.25" hidden="false" customHeight="false" outlineLevel="0" collapsed="false">
      <c r="A382" s="159" t="n">
        <v>372</v>
      </c>
      <c r="B382" s="160" t="n">
        <f aca="false">'ORÇ.REPROG. P CAIXA'!B384</f>
        <v>0</v>
      </c>
      <c r="C382" s="723" t="n">
        <f aca="false">'ORÇ.REPROG. P CAIXA'!C384</f>
        <v>0</v>
      </c>
      <c r="D382" s="162" t="n">
        <f aca="false">'ORÇ.REPROG. P CAIXA'!D384</f>
        <v>0</v>
      </c>
      <c r="E382" s="163" t="n">
        <f aca="false">IF('BM GLOBAL'!$P$1&lt;&gt;0,'ORÇ.REPROG. P CAIXA'!E384,'ORÇ.REPROG. P CAIXA'!H384)</f>
        <v>0</v>
      </c>
      <c r="F382" s="163" t="n">
        <f aca="false">IF('BM GLOBAL'!$P$1&lt;&gt;0,IF('ORÇ.GLOBAL P CAIXA'!K383=0,'ORÇ.GLOBAL EMPRESA'!G383,'ORÇ.GLOBAL P CAIXA'!F383),'ORÇ.REPROG. P CAIXA'!I384)</f>
        <v>0</v>
      </c>
      <c r="G382" s="163" t="n">
        <f aca="false">IF(E382&lt;&gt;0,ROUND(E382*F382,2),IF(AO382=0,(SUMIF('ORÇ.REPROG. P CAIXA'!$AC$13:$AC$1012,B382,$AO$11:$AO$1010)),AO382))</f>
        <v>0</v>
      </c>
      <c r="H382" s="163" t="n">
        <f aca="false">IF(J382&lt;&gt;0,IF(E382&lt;&gt;0,J382/F382,0),0)</f>
        <v>0</v>
      </c>
      <c r="I382" s="163" t="n">
        <f aca="false">IF(L382&lt;&gt;0,IF(E382&lt;&gt;0,L382/F382,0),0)</f>
        <v>0</v>
      </c>
      <c r="J382" s="163" t="n">
        <f aca="false">IF(E382&lt;&gt;0,ROUND(INDEX($P$11:$AM$1010,$A382,$L$1),2),IF(AX382=0,(SUMIF($AP$11:$AP$1010,B382,$AX$11:$AX$1010)),AX382))</f>
        <v>0</v>
      </c>
      <c r="K382" s="163" t="n">
        <f aca="false">IF(G382=0,0,(J382/G382)*100)</f>
        <v>0</v>
      </c>
      <c r="L382" s="163" t="n">
        <f aca="false">IF(E382&lt;&gt;0,ROUND(IF($L$1=1,SUM(P382),"0")+IF($L$1=2,SUM($P382:Q382),"0")+IF($L$1=3,SUM($P382:R382),"0")+IF($L$1=4,SUM($P382:S382),"0")+IF($L$1=5,SUM($P382:T382),"0")+IF($L$1=6,SUM($P382:U382),"0")+IF($L$1=7,SUM($P382:V382),"0")+IF($L$1=8,SUM($P382:W382),"0")+IF($L$1=9,SUM($P382:X382),"0")+IF($L$1=10,SUM($P382:Y382),"0")+IF($L$1=11,SUM($P382:Z382),"0")+IF($L$1=12,SUM($P382:AA382),"0")+IF($L$1=13,SUM($P382:AB382),"0")+IF($L$1=14,SUM($P382:AC382),"0")+IF($L$1=15,SUM($P382:AD382),"0")+IF($L$1=16,SUM($P382:AE382),"0")+IF($L$1=17,SUM($P382:AF382),"0")+IF($L$1=18,SUM($P382:AG382),"0")+IF($L$1=19,SUM($P382:AH382),"0")+IF($L$1=20,SUM($P382:AI382),"0")+IF($L$1=21,SUM($P382:AJ382),"0")+IF($L$1=22,SUM($P382:AK382),"0")+IF($L$1=23,SUM($P382:AL382),"0")+IF($L$1=24,SUM($P382:AM382),"0"),2),IF(BC382=0,(SUMIF($AP$11:$AP$1010,B382,$BC$11:$BC$1010)),BC382))</f>
        <v>0</v>
      </c>
      <c r="M382" s="163" t="n">
        <f aca="false">IF(G382=0,0,(L382/G382)*100)</f>
        <v>0</v>
      </c>
      <c r="N382" s="168" t="str">
        <f aca="false">IF(B382&gt;0,"ok","ocultar")</f>
        <v>ocultar</v>
      </c>
      <c r="O382" s="650"/>
      <c r="P382" s="724"/>
      <c r="Q382" s="725"/>
      <c r="R382" s="725"/>
      <c r="S382" s="725"/>
      <c r="T382" s="725"/>
      <c r="U382" s="725"/>
      <c r="V382" s="725"/>
      <c r="W382" s="725"/>
      <c r="X382" s="725"/>
      <c r="Y382" s="725"/>
      <c r="Z382" s="725"/>
      <c r="AA382" s="726"/>
      <c r="AB382" s="726"/>
      <c r="AC382" s="726"/>
      <c r="AD382" s="726"/>
      <c r="AE382" s="726"/>
      <c r="AF382" s="726"/>
      <c r="AG382" s="726"/>
      <c r="AH382" s="726"/>
      <c r="AI382" s="726"/>
      <c r="AJ382" s="726"/>
      <c r="AK382" s="726"/>
      <c r="AL382" s="726"/>
      <c r="AM382" s="727"/>
      <c r="AO382" s="728" t="n">
        <f aca="false">IF(E382&lt;&gt;0,G382,0)</f>
        <v>0</v>
      </c>
      <c r="AP382" s="157" t="n">
        <f aca="false">IF(B382=0,AP381,IF(ISNONTEXT(B382)=TRUE(),INT(B382),INT(LEFT(B382,FIND(".",B382)-1))))</f>
        <v>3</v>
      </c>
      <c r="AQ382" s="157" t="str">
        <f aca="false">IF(AQ383=1,1,IF(B382&lt;&gt;0,1,IF(C382&lt;&gt;0,1,IF(D382&lt;&gt;0,1,IF(E382&lt;&gt;0,1,"")))))</f>
        <v/>
      </c>
      <c r="AR382" s="157" t="str">
        <f aca="false">IF(AP382=0," ",IF(AP382&lt;&gt;AP381,AP382," "))</f>
        <v> </v>
      </c>
      <c r="AS382" s="732"/>
      <c r="AT382" s="730" t="n">
        <f aca="false">IF(AP382&lt;&gt;AR382,(IF('ORÇ.GLOBAL P CAIXA'!I383="",J382*(INFORMAÇÕES!$Q$99/INFORMAÇÕES!$Q$102),IF('ORÇ.GLOBAL P CAIXA'!I383="R",J382,0))),0)</f>
        <v>0</v>
      </c>
      <c r="AU382" s="75" t="n">
        <f aca="false">IF(AP382&lt;&gt;AR382,(IF('ORÇ.GLOBAL P CAIXA'!I383="",J382*(INFORMAÇÕES!$Q$100/INFORMAÇÕES!$Q$102),IF('ORÇ.GLOBAL P CAIXA'!I383="C",J382,0))),0)</f>
        <v>0</v>
      </c>
      <c r="AV382" s="75" t="n">
        <f aca="false">IF(AP382&lt;&gt;AR382,(IF('ORÇ.GLOBAL P CAIXA'!I383="",J382*INFORMAÇÕES!$U$115,IF('ORÇ.GLOBAL P CAIXA'!I383="CF",J382,0))),0)</f>
        <v>0</v>
      </c>
      <c r="AW382" s="75" t="n">
        <f aca="false">IF(AP382&lt;&gt;AR382,(IF('ORÇ.GLOBAL P CAIXA'!I383="",J382*INFORMAÇÕES!$U$116,IF('ORÇ.GLOBAL P CAIXA'!I383="O",J382,0))),0)</f>
        <v>0</v>
      </c>
      <c r="AX382" s="731" t="n">
        <f aca="false">IF(E382&lt;&gt;0,J382,0)</f>
        <v>0</v>
      </c>
      <c r="AY382" s="730" t="n">
        <f aca="false">IF(AP382&lt;&gt;AR382,(IF('ORÇ.GLOBAL P CAIXA'!I383="",L382*(INFORMAÇÕES!$Q$99/INFORMAÇÕES!$Q$102),IF('ORÇ.GLOBAL P CAIXA'!I383="R",L382,0))),0)</f>
        <v>0</v>
      </c>
      <c r="AZ382" s="75" t="n">
        <f aca="false">IF(AP382&lt;&gt;AR382,(IF('ORÇ.GLOBAL P CAIXA'!I383="",L382*(INFORMAÇÕES!$Q$100/INFORMAÇÕES!$Q$102),IF('ORÇ.GLOBAL P CAIXA'!I383="C",L382,0))),0)</f>
        <v>0</v>
      </c>
      <c r="BA382" s="75" t="n">
        <f aca="false">IF(AP382&lt;&gt;AR382,(IF('ORÇ.GLOBAL P CAIXA'!I383="",L382*INFORMAÇÕES!$U$115,IF('ORÇ.GLOBAL P CAIXA'!I383="CF",L382,0))),0)</f>
        <v>0</v>
      </c>
      <c r="BB382" s="75" t="n">
        <f aca="false">IF(AP382&lt;&gt;AR382,(IF('ORÇ.GLOBAL P CAIXA'!I383="",L382*INFORMAÇÕES!$U$116,IF('ORÇ.GLOBAL P CAIXA'!I383="O",L382,0))),0)</f>
        <v>0</v>
      </c>
      <c r="BC382" s="731" t="n">
        <f aca="false">IF(E382&lt;&gt;0,L382,0)</f>
        <v>0</v>
      </c>
    </row>
    <row r="383" s="174" customFormat="true" ht="14.25" hidden="false" customHeight="false" outlineLevel="0" collapsed="false">
      <c r="A383" s="159" t="n">
        <v>373</v>
      </c>
      <c r="B383" s="160" t="n">
        <f aca="false">'ORÇ.REPROG. P CAIXA'!B385</f>
        <v>0</v>
      </c>
      <c r="C383" s="723" t="n">
        <f aca="false">'ORÇ.REPROG. P CAIXA'!C385</f>
        <v>0</v>
      </c>
      <c r="D383" s="162" t="n">
        <f aca="false">'ORÇ.REPROG. P CAIXA'!D385</f>
        <v>0</v>
      </c>
      <c r="E383" s="163" t="n">
        <f aca="false">IF('BM GLOBAL'!$P$1&lt;&gt;0,'ORÇ.REPROG. P CAIXA'!E385,'ORÇ.REPROG. P CAIXA'!H385)</f>
        <v>0</v>
      </c>
      <c r="F383" s="163" t="n">
        <f aca="false">IF('BM GLOBAL'!$P$1&lt;&gt;0,IF('ORÇ.GLOBAL P CAIXA'!K384=0,'ORÇ.GLOBAL EMPRESA'!G384,'ORÇ.GLOBAL P CAIXA'!F384),'ORÇ.REPROG. P CAIXA'!I385)</f>
        <v>0</v>
      </c>
      <c r="G383" s="163" t="n">
        <f aca="false">IF(E383&lt;&gt;0,ROUND(E383*F383,2),IF(AO383=0,(SUMIF('ORÇ.REPROG. P CAIXA'!$AC$13:$AC$1012,B383,$AO$11:$AO$1010)),AO383))</f>
        <v>0</v>
      </c>
      <c r="H383" s="163" t="n">
        <f aca="false">IF(J383&lt;&gt;0,IF(E383&lt;&gt;0,J383/F383,0),0)</f>
        <v>0</v>
      </c>
      <c r="I383" s="163" t="n">
        <f aca="false">IF(L383&lt;&gt;0,IF(E383&lt;&gt;0,L383/F383,0),0)</f>
        <v>0</v>
      </c>
      <c r="J383" s="163" t="n">
        <f aca="false">IF(E383&lt;&gt;0,ROUND(INDEX($P$11:$AM$1010,$A383,$L$1),2),IF(AX383=0,(SUMIF($AP$11:$AP$1010,B383,$AX$11:$AX$1010)),AX383))</f>
        <v>0</v>
      </c>
      <c r="K383" s="163" t="n">
        <f aca="false">IF(G383=0,0,(J383/G383)*100)</f>
        <v>0</v>
      </c>
      <c r="L383" s="163" t="n">
        <f aca="false">IF(E383&lt;&gt;0,ROUND(IF($L$1=1,SUM(P383),"0")+IF($L$1=2,SUM($P383:Q383),"0")+IF($L$1=3,SUM($P383:R383),"0")+IF($L$1=4,SUM($P383:S383),"0")+IF($L$1=5,SUM($P383:T383),"0")+IF($L$1=6,SUM($P383:U383),"0")+IF($L$1=7,SUM($P383:V383),"0")+IF($L$1=8,SUM($P383:W383),"0")+IF($L$1=9,SUM($P383:X383),"0")+IF($L$1=10,SUM($P383:Y383),"0")+IF($L$1=11,SUM($P383:Z383),"0")+IF($L$1=12,SUM($P383:AA383),"0")+IF($L$1=13,SUM($P383:AB383),"0")+IF($L$1=14,SUM($P383:AC383),"0")+IF($L$1=15,SUM($P383:AD383),"0")+IF($L$1=16,SUM($P383:AE383),"0")+IF($L$1=17,SUM($P383:AF383),"0")+IF($L$1=18,SUM($P383:AG383),"0")+IF($L$1=19,SUM($P383:AH383),"0")+IF($L$1=20,SUM($P383:AI383),"0")+IF($L$1=21,SUM($P383:AJ383),"0")+IF($L$1=22,SUM($P383:AK383),"0")+IF($L$1=23,SUM($P383:AL383),"0")+IF($L$1=24,SUM($P383:AM383),"0"),2),IF(BC383=0,(SUMIF($AP$11:$AP$1010,B383,$BC$11:$BC$1010)),BC383))</f>
        <v>0</v>
      </c>
      <c r="M383" s="163" t="n">
        <f aca="false">IF(G383=0,0,(L383/G383)*100)</f>
        <v>0</v>
      </c>
      <c r="N383" s="168" t="str">
        <f aca="false">IF(B383&gt;0,"ok","ocultar")</f>
        <v>ocultar</v>
      </c>
      <c r="O383" s="650"/>
      <c r="P383" s="724"/>
      <c r="Q383" s="725"/>
      <c r="R383" s="725"/>
      <c r="S383" s="725"/>
      <c r="T383" s="725"/>
      <c r="U383" s="725"/>
      <c r="V383" s="725"/>
      <c r="W383" s="725"/>
      <c r="X383" s="725"/>
      <c r="Y383" s="725"/>
      <c r="Z383" s="725"/>
      <c r="AA383" s="726"/>
      <c r="AB383" s="726"/>
      <c r="AC383" s="726"/>
      <c r="AD383" s="726"/>
      <c r="AE383" s="726"/>
      <c r="AF383" s="726"/>
      <c r="AG383" s="726"/>
      <c r="AH383" s="726"/>
      <c r="AI383" s="726"/>
      <c r="AJ383" s="726"/>
      <c r="AK383" s="726"/>
      <c r="AL383" s="726"/>
      <c r="AM383" s="727"/>
      <c r="AO383" s="728" t="n">
        <f aca="false">IF(E383&lt;&gt;0,G383,0)</f>
        <v>0</v>
      </c>
      <c r="AP383" s="157" t="n">
        <f aca="false">IF(B383=0,AP382,IF(ISNONTEXT(B383)=TRUE(),INT(B383),INT(LEFT(B383,FIND(".",B383)-1))))</f>
        <v>3</v>
      </c>
      <c r="AQ383" s="157" t="str">
        <f aca="false">IF(AQ384=1,1,IF(B383&lt;&gt;0,1,IF(C383&lt;&gt;0,1,IF(D383&lt;&gt;0,1,IF(E383&lt;&gt;0,1,"")))))</f>
        <v/>
      </c>
      <c r="AR383" s="157" t="str">
        <f aca="false">IF(AP383=0," ",IF(AP383&lt;&gt;AP382,AP383," "))</f>
        <v> </v>
      </c>
      <c r="AS383" s="732"/>
      <c r="AT383" s="730" t="n">
        <f aca="false">IF(AP383&lt;&gt;AR383,(IF('ORÇ.GLOBAL P CAIXA'!I384="",J383*(INFORMAÇÕES!$Q$99/INFORMAÇÕES!$Q$102),IF('ORÇ.GLOBAL P CAIXA'!I384="R",J383,0))),0)</f>
        <v>0</v>
      </c>
      <c r="AU383" s="75" t="n">
        <f aca="false">IF(AP383&lt;&gt;AR383,(IF('ORÇ.GLOBAL P CAIXA'!I384="",J383*(INFORMAÇÕES!$Q$100/INFORMAÇÕES!$Q$102),IF('ORÇ.GLOBAL P CAIXA'!I384="C",J383,0))),0)</f>
        <v>0</v>
      </c>
      <c r="AV383" s="75" t="n">
        <f aca="false">IF(AP383&lt;&gt;AR383,(IF('ORÇ.GLOBAL P CAIXA'!I384="",J383*INFORMAÇÕES!$U$115,IF('ORÇ.GLOBAL P CAIXA'!I384="CF",J383,0))),0)</f>
        <v>0</v>
      </c>
      <c r="AW383" s="75" t="n">
        <f aca="false">IF(AP383&lt;&gt;AR383,(IF('ORÇ.GLOBAL P CAIXA'!I384="",J383*INFORMAÇÕES!$U$116,IF('ORÇ.GLOBAL P CAIXA'!I384="O",J383,0))),0)</f>
        <v>0</v>
      </c>
      <c r="AX383" s="731" t="n">
        <f aca="false">IF(E383&lt;&gt;0,J383,0)</f>
        <v>0</v>
      </c>
      <c r="AY383" s="730" t="n">
        <f aca="false">IF(AP383&lt;&gt;AR383,(IF('ORÇ.GLOBAL P CAIXA'!I384="",L383*(INFORMAÇÕES!$Q$99/INFORMAÇÕES!$Q$102),IF('ORÇ.GLOBAL P CAIXA'!I384="R",L383,0))),0)</f>
        <v>0</v>
      </c>
      <c r="AZ383" s="75" t="n">
        <f aca="false">IF(AP383&lt;&gt;AR383,(IF('ORÇ.GLOBAL P CAIXA'!I384="",L383*(INFORMAÇÕES!$Q$100/INFORMAÇÕES!$Q$102),IF('ORÇ.GLOBAL P CAIXA'!I384="C",L383,0))),0)</f>
        <v>0</v>
      </c>
      <c r="BA383" s="75" t="n">
        <f aca="false">IF(AP383&lt;&gt;AR383,(IF('ORÇ.GLOBAL P CAIXA'!I384="",L383*INFORMAÇÕES!$U$115,IF('ORÇ.GLOBAL P CAIXA'!I384="CF",L383,0))),0)</f>
        <v>0</v>
      </c>
      <c r="BB383" s="75" t="n">
        <f aca="false">IF(AP383&lt;&gt;AR383,(IF('ORÇ.GLOBAL P CAIXA'!I384="",L383*INFORMAÇÕES!$U$116,IF('ORÇ.GLOBAL P CAIXA'!I384="O",L383,0))),0)</f>
        <v>0</v>
      </c>
      <c r="BC383" s="731" t="n">
        <f aca="false">IF(E383&lt;&gt;0,L383,0)</f>
        <v>0</v>
      </c>
    </row>
    <row r="384" s="174" customFormat="true" ht="14.25" hidden="false" customHeight="false" outlineLevel="0" collapsed="false">
      <c r="A384" s="159" t="n">
        <v>374</v>
      </c>
      <c r="B384" s="160" t="n">
        <f aca="false">'ORÇ.REPROG. P CAIXA'!B386</f>
        <v>0</v>
      </c>
      <c r="C384" s="723" t="n">
        <f aca="false">'ORÇ.REPROG. P CAIXA'!C386</f>
        <v>0</v>
      </c>
      <c r="D384" s="162" t="n">
        <f aca="false">'ORÇ.REPROG. P CAIXA'!D386</f>
        <v>0</v>
      </c>
      <c r="E384" s="163" t="n">
        <f aca="false">IF('BM GLOBAL'!$P$1&lt;&gt;0,'ORÇ.REPROG. P CAIXA'!E386,'ORÇ.REPROG. P CAIXA'!H386)</f>
        <v>0</v>
      </c>
      <c r="F384" s="163" t="n">
        <f aca="false">IF('BM GLOBAL'!$P$1&lt;&gt;0,IF('ORÇ.GLOBAL P CAIXA'!K385=0,'ORÇ.GLOBAL EMPRESA'!G385,'ORÇ.GLOBAL P CAIXA'!F385),'ORÇ.REPROG. P CAIXA'!I386)</f>
        <v>0</v>
      </c>
      <c r="G384" s="163" t="n">
        <f aca="false">IF(E384&lt;&gt;0,ROUND(E384*F384,2),IF(AO384=0,(SUMIF('ORÇ.REPROG. P CAIXA'!$AC$13:$AC$1012,B384,$AO$11:$AO$1010)),AO384))</f>
        <v>0</v>
      </c>
      <c r="H384" s="163" t="n">
        <f aca="false">IF(J384&lt;&gt;0,IF(E384&lt;&gt;0,J384/F384,0),0)</f>
        <v>0</v>
      </c>
      <c r="I384" s="163" t="n">
        <f aca="false">IF(L384&lt;&gt;0,IF(E384&lt;&gt;0,L384/F384,0),0)</f>
        <v>0</v>
      </c>
      <c r="J384" s="163" t="n">
        <f aca="false">IF(E384&lt;&gt;0,ROUND(INDEX($P$11:$AM$1010,$A384,$L$1),2),IF(AX384=0,(SUMIF($AP$11:$AP$1010,B384,$AX$11:$AX$1010)),AX384))</f>
        <v>0</v>
      </c>
      <c r="K384" s="163" t="n">
        <f aca="false">IF(G384=0,0,(J384/G384)*100)</f>
        <v>0</v>
      </c>
      <c r="L384" s="163" t="n">
        <f aca="false">IF(E384&lt;&gt;0,ROUND(IF($L$1=1,SUM(P384),"0")+IF($L$1=2,SUM($P384:Q384),"0")+IF($L$1=3,SUM($P384:R384),"0")+IF($L$1=4,SUM($P384:S384),"0")+IF($L$1=5,SUM($P384:T384),"0")+IF($L$1=6,SUM($P384:U384),"0")+IF($L$1=7,SUM($P384:V384),"0")+IF($L$1=8,SUM($P384:W384),"0")+IF($L$1=9,SUM($P384:X384),"0")+IF($L$1=10,SUM($P384:Y384),"0")+IF($L$1=11,SUM($P384:Z384),"0")+IF($L$1=12,SUM($P384:AA384),"0")+IF($L$1=13,SUM($P384:AB384),"0")+IF($L$1=14,SUM($P384:AC384),"0")+IF($L$1=15,SUM($P384:AD384),"0")+IF($L$1=16,SUM($P384:AE384),"0")+IF($L$1=17,SUM($P384:AF384),"0")+IF($L$1=18,SUM($P384:AG384),"0")+IF($L$1=19,SUM($P384:AH384),"0")+IF($L$1=20,SUM($P384:AI384),"0")+IF($L$1=21,SUM($P384:AJ384),"0")+IF($L$1=22,SUM($P384:AK384),"0")+IF($L$1=23,SUM($P384:AL384),"0")+IF($L$1=24,SUM($P384:AM384),"0"),2),IF(BC384=0,(SUMIF($AP$11:$AP$1010,B384,$BC$11:$BC$1010)),BC384))</f>
        <v>0</v>
      </c>
      <c r="M384" s="163" t="n">
        <f aca="false">IF(G384=0,0,(L384/G384)*100)</f>
        <v>0</v>
      </c>
      <c r="N384" s="168" t="str">
        <f aca="false">IF(B384&gt;0,"ok","ocultar")</f>
        <v>ocultar</v>
      </c>
      <c r="O384" s="650"/>
      <c r="P384" s="724"/>
      <c r="Q384" s="725"/>
      <c r="R384" s="725"/>
      <c r="S384" s="725"/>
      <c r="T384" s="725"/>
      <c r="U384" s="725"/>
      <c r="V384" s="725"/>
      <c r="W384" s="725"/>
      <c r="X384" s="725"/>
      <c r="Y384" s="725"/>
      <c r="Z384" s="725"/>
      <c r="AA384" s="726"/>
      <c r="AB384" s="726"/>
      <c r="AC384" s="726"/>
      <c r="AD384" s="726"/>
      <c r="AE384" s="726"/>
      <c r="AF384" s="726"/>
      <c r="AG384" s="726"/>
      <c r="AH384" s="726"/>
      <c r="AI384" s="726"/>
      <c r="AJ384" s="726"/>
      <c r="AK384" s="726"/>
      <c r="AL384" s="726"/>
      <c r="AM384" s="727"/>
      <c r="AO384" s="728" t="n">
        <f aca="false">IF(E384&lt;&gt;0,G384,0)</f>
        <v>0</v>
      </c>
      <c r="AP384" s="157" t="n">
        <f aca="false">IF(B384=0,AP383,IF(ISNONTEXT(B384)=TRUE(),INT(B384),INT(LEFT(B384,FIND(".",B384)-1))))</f>
        <v>3</v>
      </c>
      <c r="AQ384" s="157" t="str">
        <f aca="false">IF(AQ385=1,1,IF(B384&lt;&gt;0,1,IF(C384&lt;&gt;0,1,IF(D384&lt;&gt;0,1,IF(E384&lt;&gt;0,1,"")))))</f>
        <v/>
      </c>
      <c r="AR384" s="157" t="str">
        <f aca="false">IF(AP384=0," ",IF(AP384&lt;&gt;AP383,AP384," "))</f>
        <v> </v>
      </c>
      <c r="AS384" s="732"/>
      <c r="AT384" s="730" t="n">
        <f aca="false">IF(AP384&lt;&gt;AR384,(IF('ORÇ.GLOBAL P CAIXA'!I385="",J384*(INFORMAÇÕES!$Q$99/INFORMAÇÕES!$Q$102),IF('ORÇ.GLOBAL P CAIXA'!I385="R",J384,0))),0)</f>
        <v>0</v>
      </c>
      <c r="AU384" s="75" t="n">
        <f aca="false">IF(AP384&lt;&gt;AR384,(IF('ORÇ.GLOBAL P CAIXA'!I385="",J384*(INFORMAÇÕES!$Q$100/INFORMAÇÕES!$Q$102),IF('ORÇ.GLOBAL P CAIXA'!I385="C",J384,0))),0)</f>
        <v>0</v>
      </c>
      <c r="AV384" s="75" t="n">
        <f aca="false">IF(AP384&lt;&gt;AR384,(IF('ORÇ.GLOBAL P CAIXA'!I385="",J384*INFORMAÇÕES!$U$115,IF('ORÇ.GLOBAL P CAIXA'!I385="CF",J384,0))),0)</f>
        <v>0</v>
      </c>
      <c r="AW384" s="75" t="n">
        <f aca="false">IF(AP384&lt;&gt;AR384,(IF('ORÇ.GLOBAL P CAIXA'!I385="",J384*INFORMAÇÕES!$U$116,IF('ORÇ.GLOBAL P CAIXA'!I385="O",J384,0))),0)</f>
        <v>0</v>
      </c>
      <c r="AX384" s="731" t="n">
        <f aca="false">IF(E384&lt;&gt;0,J384,0)</f>
        <v>0</v>
      </c>
      <c r="AY384" s="730" t="n">
        <f aca="false">IF(AP384&lt;&gt;AR384,(IF('ORÇ.GLOBAL P CAIXA'!I385="",L384*(INFORMAÇÕES!$Q$99/INFORMAÇÕES!$Q$102),IF('ORÇ.GLOBAL P CAIXA'!I385="R",L384,0))),0)</f>
        <v>0</v>
      </c>
      <c r="AZ384" s="75" t="n">
        <f aca="false">IF(AP384&lt;&gt;AR384,(IF('ORÇ.GLOBAL P CAIXA'!I385="",L384*(INFORMAÇÕES!$Q$100/INFORMAÇÕES!$Q$102),IF('ORÇ.GLOBAL P CAIXA'!I385="C",L384,0))),0)</f>
        <v>0</v>
      </c>
      <c r="BA384" s="75" t="n">
        <f aca="false">IF(AP384&lt;&gt;AR384,(IF('ORÇ.GLOBAL P CAIXA'!I385="",L384*INFORMAÇÕES!$U$115,IF('ORÇ.GLOBAL P CAIXA'!I385="CF",L384,0))),0)</f>
        <v>0</v>
      </c>
      <c r="BB384" s="75" t="n">
        <f aca="false">IF(AP384&lt;&gt;AR384,(IF('ORÇ.GLOBAL P CAIXA'!I385="",L384*INFORMAÇÕES!$U$116,IF('ORÇ.GLOBAL P CAIXA'!I385="O",L384,0))),0)</f>
        <v>0</v>
      </c>
      <c r="BC384" s="731" t="n">
        <f aca="false">IF(E384&lt;&gt;0,L384,0)</f>
        <v>0</v>
      </c>
    </row>
    <row r="385" s="174" customFormat="true" ht="14.25" hidden="false" customHeight="false" outlineLevel="0" collapsed="false">
      <c r="A385" s="159" t="n">
        <v>375</v>
      </c>
      <c r="B385" s="160" t="n">
        <f aca="false">'ORÇ.REPROG. P CAIXA'!B387</f>
        <v>0</v>
      </c>
      <c r="C385" s="723" t="n">
        <f aca="false">'ORÇ.REPROG. P CAIXA'!C387</f>
        <v>0</v>
      </c>
      <c r="D385" s="162" t="n">
        <f aca="false">'ORÇ.REPROG. P CAIXA'!D387</f>
        <v>0</v>
      </c>
      <c r="E385" s="163" t="n">
        <f aca="false">IF('BM GLOBAL'!$P$1&lt;&gt;0,'ORÇ.REPROG. P CAIXA'!E387,'ORÇ.REPROG. P CAIXA'!H387)</f>
        <v>0</v>
      </c>
      <c r="F385" s="163" t="n">
        <f aca="false">IF('BM GLOBAL'!$P$1&lt;&gt;0,IF('ORÇ.GLOBAL P CAIXA'!K386=0,'ORÇ.GLOBAL EMPRESA'!G386,'ORÇ.GLOBAL P CAIXA'!F386),'ORÇ.REPROG. P CAIXA'!I387)</f>
        <v>0</v>
      </c>
      <c r="G385" s="163" t="n">
        <f aca="false">IF(E385&lt;&gt;0,ROUND(E385*F385,2),IF(AO385=0,(SUMIF('ORÇ.REPROG. P CAIXA'!$AC$13:$AC$1012,B385,$AO$11:$AO$1010)),AO385))</f>
        <v>0</v>
      </c>
      <c r="H385" s="163" t="n">
        <f aca="false">IF(J385&lt;&gt;0,IF(E385&lt;&gt;0,J385/F385,0),0)</f>
        <v>0</v>
      </c>
      <c r="I385" s="163" t="n">
        <f aca="false">IF(L385&lt;&gt;0,IF(E385&lt;&gt;0,L385/F385,0),0)</f>
        <v>0</v>
      </c>
      <c r="J385" s="163" t="n">
        <f aca="false">IF(E385&lt;&gt;0,ROUND(INDEX($P$11:$AM$1010,$A385,$L$1),2),IF(AX385=0,(SUMIF($AP$11:$AP$1010,B385,$AX$11:$AX$1010)),AX385))</f>
        <v>0</v>
      </c>
      <c r="K385" s="163" t="n">
        <f aca="false">IF(G385=0,0,(J385/G385)*100)</f>
        <v>0</v>
      </c>
      <c r="L385" s="163" t="n">
        <f aca="false">IF(E385&lt;&gt;0,ROUND(IF($L$1=1,SUM(P385),"0")+IF($L$1=2,SUM($P385:Q385),"0")+IF($L$1=3,SUM($P385:R385),"0")+IF($L$1=4,SUM($P385:S385),"0")+IF($L$1=5,SUM($P385:T385),"0")+IF($L$1=6,SUM($P385:U385),"0")+IF($L$1=7,SUM($P385:V385),"0")+IF($L$1=8,SUM($P385:W385),"0")+IF($L$1=9,SUM($P385:X385),"0")+IF($L$1=10,SUM($P385:Y385),"0")+IF($L$1=11,SUM($P385:Z385),"0")+IF($L$1=12,SUM($P385:AA385),"0")+IF($L$1=13,SUM($P385:AB385),"0")+IF($L$1=14,SUM($P385:AC385),"0")+IF($L$1=15,SUM($P385:AD385),"0")+IF($L$1=16,SUM($P385:AE385),"0")+IF($L$1=17,SUM($P385:AF385),"0")+IF($L$1=18,SUM($P385:AG385),"0")+IF($L$1=19,SUM($P385:AH385),"0")+IF($L$1=20,SUM($P385:AI385),"0")+IF($L$1=21,SUM($P385:AJ385),"0")+IF($L$1=22,SUM($P385:AK385),"0")+IF($L$1=23,SUM($P385:AL385),"0")+IF($L$1=24,SUM($P385:AM385),"0"),2),IF(BC385=0,(SUMIF($AP$11:$AP$1010,B385,$BC$11:$BC$1010)),BC385))</f>
        <v>0</v>
      </c>
      <c r="M385" s="163" t="n">
        <f aca="false">IF(G385=0,0,(L385/G385)*100)</f>
        <v>0</v>
      </c>
      <c r="N385" s="168" t="str">
        <f aca="false">IF(B385&gt;0,"ok","ocultar")</f>
        <v>ocultar</v>
      </c>
      <c r="O385" s="650"/>
      <c r="P385" s="724"/>
      <c r="Q385" s="725"/>
      <c r="R385" s="725"/>
      <c r="S385" s="725"/>
      <c r="T385" s="725"/>
      <c r="U385" s="725"/>
      <c r="V385" s="725"/>
      <c r="W385" s="725"/>
      <c r="X385" s="725"/>
      <c r="Y385" s="725"/>
      <c r="Z385" s="725"/>
      <c r="AA385" s="726"/>
      <c r="AB385" s="726"/>
      <c r="AC385" s="726"/>
      <c r="AD385" s="726"/>
      <c r="AE385" s="726"/>
      <c r="AF385" s="726"/>
      <c r="AG385" s="726"/>
      <c r="AH385" s="726"/>
      <c r="AI385" s="726"/>
      <c r="AJ385" s="726"/>
      <c r="AK385" s="726"/>
      <c r="AL385" s="726"/>
      <c r="AM385" s="727"/>
      <c r="AO385" s="728" t="n">
        <f aca="false">IF(E385&lt;&gt;0,G385,0)</f>
        <v>0</v>
      </c>
      <c r="AP385" s="157" t="n">
        <f aca="false">IF(B385=0,AP384,IF(ISNONTEXT(B385)=TRUE(),INT(B385),INT(LEFT(B385,FIND(".",B385)-1))))</f>
        <v>3</v>
      </c>
      <c r="AQ385" s="157" t="str">
        <f aca="false">IF(AQ386=1,1,IF(B385&lt;&gt;0,1,IF(C385&lt;&gt;0,1,IF(D385&lt;&gt;0,1,IF(E385&lt;&gt;0,1,"")))))</f>
        <v/>
      </c>
      <c r="AR385" s="157" t="str">
        <f aca="false">IF(AP385=0," ",IF(AP385&lt;&gt;AP384,AP385," "))</f>
        <v> </v>
      </c>
      <c r="AS385" s="732"/>
      <c r="AT385" s="730" t="n">
        <f aca="false">IF(AP385&lt;&gt;AR385,(IF('ORÇ.GLOBAL P CAIXA'!I386="",J385*(INFORMAÇÕES!$Q$99/INFORMAÇÕES!$Q$102),IF('ORÇ.GLOBAL P CAIXA'!I386="R",J385,0))),0)</f>
        <v>0</v>
      </c>
      <c r="AU385" s="75" t="n">
        <f aca="false">IF(AP385&lt;&gt;AR385,(IF('ORÇ.GLOBAL P CAIXA'!I386="",J385*(INFORMAÇÕES!$Q$100/INFORMAÇÕES!$Q$102),IF('ORÇ.GLOBAL P CAIXA'!I386="C",J385,0))),0)</f>
        <v>0</v>
      </c>
      <c r="AV385" s="75" t="n">
        <f aca="false">IF(AP385&lt;&gt;AR385,(IF('ORÇ.GLOBAL P CAIXA'!I386="",J385*INFORMAÇÕES!$U$115,IF('ORÇ.GLOBAL P CAIXA'!I386="CF",J385,0))),0)</f>
        <v>0</v>
      </c>
      <c r="AW385" s="75" t="n">
        <f aca="false">IF(AP385&lt;&gt;AR385,(IF('ORÇ.GLOBAL P CAIXA'!I386="",J385*INFORMAÇÕES!$U$116,IF('ORÇ.GLOBAL P CAIXA'!I386="O",J385,0))),0)</f>
        <v>0</v>
      </c>
      <c r="AX385" s="731" t="n">
        <f aca="false">IF(E385&lt;&gt;0,J385,0)</f>
        <v>0</v>
      </c>
      <c r="AY385" s="730" t="n">
        <f aca="false">IF(AP385&lt;&gt;AR385,(IF('ORÇ.GLOBAL P CAIXA'!I386="",L385*(INFORMAÇÕES!$Q$99/INFORMAÇÕES!$Q$102),IF('ORÇ.GLOBAL P CAIXA'!I386="R",L385,0))),0)</f>
        <v>0</v>
      </c>
      <c r="AZ385" s="75" t="n">
        <f aca="false">IF(AP385&lt;&gt;AR385,(IF('ORÇ.GLOBAL P CAIXA'!I386="",L385*(INFORMAÇÕES!$Q$100/INFORMAÇÕES!$Q$102),IF('ORÇ.GLOBAL P CAIXA'!I386="C",L385,0))),0)</f>
        <v>0</v>
      </c>
      <c r="BA385" s="75" t="n">
        <f aca="false">IF(AP385&lt;&gt;AR385,(IF('ORÇ.GLOBAL P CAIXA'!I386="",L385*INFORMAÇÕES!$U$115,IF('ORÇ.GLOBAL P CAIXA'!I386="CF",L385,0))),0)</f>
        <v>0</v>
      </c>
      <c r="BB385" s="75" t="n">
        <f aca="false">IF(AP385&lt;&gt;AR385,(IF('ORÇ.GLOBAL P CAIXA'!I386="",L385*INFORMAÇÕES!$U$116,IF('ORÇ.GLOBAL P CAIXA'!I386="O",L385,0))),0)</f>
        <v>0</v>
      </c>
      <c r="BC385" s="731" t="n">
        <f aca="false">IF(E385&lt;&gt;0,L385,0)</f>
        <v>0</v>
      </c>
    </row>
    <row r="386" s="174" customFormat="true" ht="14.25" hidden="false" customHeight="false" outlineLevel="0" collapsed="false">
      <c r="A386" s="159" t="n">
        <v>376</v>
      </c>
      <c r="B386" s="160" t="n">
        <f aca="false">'ORÇ.REPROG. P CAIXA'!B388</f>
        <v>0</v>
      </c>
      <c r="C386" s="723" t="n">
        <f aca="false">'ORÇ.REPROG. P CAIXA'!C388</f>
        <v>0</v>
      </c>
      <c r="D386" s="162" t="n">
        <f aca="false">'ORÇ.REPROG. P CAIXA'!D388</f>
        <v>0</v>
      </c>
      <c r="E386" s="163" t="n">
        <f aca="false">IF('BM GLOBAL'!$P$1&lt;&gt;0,'ORÇ.REPROG. P CAIXA'!E388,'ORÇ.REPROG. P CAIXA'!H388)</f>
        <v>0</v>
      </c>
      <c r="F386" s="163" t="n">
        <f aca="false">IF('BM GLOBAL'!$P$1&lt;&gt;0,IF('ORÇ.GLOBAL P CAIXA'!K387=0,'ORÇ.GLOBAL EMPRESA'!G387,'ORÇ.GLOBAL P CAIXA'!F387),'ORÇ.REPROG. P CAIXA'!I388)</f>
        <v>0</v>
      </c>
      <c r="G386" s="163" t="n">
        <f aca="false">IF(E386&lt;&gt;0,ROUND(E386*F386,2),IF(AO386=0,(SUMIF('ORÇ.REPROG. P CAIXA'!$AC$13:$AC$1012,B386,$AO$11:$AO$1010)),AO386))</f>
        <v>0</v>
      </c>
      <c r="H386" s="163" t="n">
        <f aca="false">IF(J386&lt;&gt;0,IF(E386&lt;&gt;0,J386/F386,0),0)</f>
        <v>0</v>
      </c>
      <c r="I386" s="163" t="n">
        <f aca="false">IF(L386&lt;&gt;0,IF(E386&lt;&gt;0,L386/F386,0),0)</f>
        <v>0</v>
      </c>
      <c r="J386" s="163" t="n">
        <f aca="false">IF(E386&lt;&gt;0,ROUND(INDEX($P$11:$AM$1010,$A386,$L$1),2),IF(AX386=0,(SUMIF($AP$11:$AP$1010,B386,$AX$11:$AX$1010)),AX386))</f>
        <v>0</v>
      </c>
      <c r="K386" s="163" t="n">
        <f aca="false">IF(G386=0,0,(J386/G386)*100)</f>
        <v>0</v>
      </c>
      <c r="L386" s="163" t="n">
        <f aca="false">IF(E386&lt;&gt;0,ROUND(IF($L$1=1,SUM(P386),"0")+IF($L$1=2,SUM($P386:Q386),"0")+IF($L$1=3,SUM($P386:R386),"0")+IF($L$1=4,SUM($P386:S386),"0")+IF($L$1=5,SUM($P386:T386),"0")+IF($L$1=6,SUM($P386:U386),"0")+IF($L$1=7,SUM($P386:V386),"0")+IF($L$1=8,SUM($P386:W386),"0")+IF($L$1=9,SUM($P386:X386),"0")+IF($L$1=10,SUM($P386:Y386),"0")+IF($L$1=11,SUM($P386:Z386),"0")+IF($L$1=12,SUM($P386:AA386),"0")+IF($L$1=13,SUM($P386:AB386),"0")+IF($L$1=14,SUM($P386:AC386),"0")+IF($L$1=15,SUM($P386:AD386),"0")+IF($L$1=16,SUM($P386:AE386),"0")+IF($L$1=17,SUM($P386:AF386),"0")+IF($L$1=18,SUM($P386:AG386),"0")+IF($L$1=19,SUM($P386:AH386),"0")+IF($L$1=20,SUM($P386:AI386),"0")+IF($L$1=21,SUM($P386:AJ386),"0")+IF($L$1=22,SUM($P386:AK386),"0")+IF($L$1=23,SUM($P386:AL386),"0")+IF($L$1=24,SUM($P386:AM386),"0"),2),IF(BC386=0,(SUMIF($AP$11:$AP$1010,B386,$BC$11:$BC$1010)),BC386))</f>
        <v>0</v>
      </c>
      <c r="M386" s="163" t="n">
        <f aca="false">IF(G386=0,0,(L386/G386)*100)</f>
        <v>0</v>
      </c>
      <c r="N386" s="168" t="str">
        <f aca="false">IF(B386&gt;0,"ok","ocultar")</f>
        <v>ocultar</v>
      </c>
      <c r="O386" s="650"/>
      <c r="P386" s="724"/>
      <c r="Q386" s="725"/>
      <c r="R386" s="725"/>
      <c r="S386" s="725"/>
      <c r="T386" s="725"/>
      <c r="U386" s="725"/>
      <c r="V386" s="725"/>
      <c r="W386" s="725"/>
      <c r="X386" s="725"/>
      <c r="Y386" s="725"/>
      <c r="Z386" s="725"/>
      <c r="AA386" s="726"/>
      <c r="AB386" s="726"/>
      <c r="AC386" s="726"/>
      <c r="AD386" s="726"/>
      <c r="AE386" s="726"/>
      <c r="AF386" s="726"/>
      <c r="AG386" s="726"/>
      <c r="AH386" s="726"/>
      <c r="AI386" s="726"/>
      <c r="AJ386" s="726"/>
      <c r="AK386" s="726"/>
      <c r="AL386" s="726"/>
      <c r="AM386" s="727"/>
      <c r="AO386" s="728" t="n">
        <f aca="false">IF(E386&lt;&gt;0,G386,0)</f>
        <v>0</v>
      </c>
      <c r="AP386" s="157" t="n">
        <f aca="false">IF(B386=0,AP385,IF(ISNONTEXT(B386)=TRUE(),INT(B386),INT(LEFT(B386,FIND(".",B386)-1))))</f>
        <v>3</v>
      </c>
      <c r="AQ386" s="157" t="str">
        <f aca="false">IF(AQ387=1,1,IF(B386&lt;&gt;0,1,IF(C386&lt;&gt;0,1,IF(D386&lt;&gt;0,1,IF(E386&lt;&gt;0,1,"")))))</f>
        <v/>
      </c>
      <c r="AR386" s="157" t="str">
        <f aca="false">IF(AP386=0," ",IF(AP386&lt;&gt;AP385,AP386," "))</f>
        <v> </v>
      </c>
      <c r="AS386" s="732"/>
      <c r="AT386" s="730" t="n">
        <f aca="false">IF(AP386&lt;&gt;AR386,(IF('ORÇ.GLOBAL P CAIXA'!I387="",J386*(INFORMAÇÕES!$Q$99/INFORMAÇÕES!$Q$102),IF('ORÇ.GLOBAL P CAIXA'!I387="R",J386,0))),0)</f>
        <v>0</v>
      </c>
      <c r="AU386" s="75" t="n">
        <f aca="false">IF(AP386&lt;&gt;AR386,(IF('ORÇ.GLOBAL P CAIXA'!I387="",J386*(INFORMAÇÕES!$Q$100/INFORMAÇÕES!$Q$102),IF('ORÇ.GLOBAL P CAIXA'!I387="C",J386,0))),0)</f>
        <v>0</v>
      </c>
      <c r="AV386" s="75" t="n">
        <f aca="false">IF(AP386&lt;&gt;AR386,(IF('ORÇ.GLOBAL P CAIXA'!I387="",J386*INFORMAÇÕES!$U$115,IF('ORÇ.GLOBAL P CAIXA'!I387="CF",J386,0))),0)</f>
        <v>0</v>
      </c>
      <c r="AW386" s="75" t="n">
        <f aca="false">IF(AP386&lt;&gt;AR386,(IF('ORÇ.GLOBAL P CAIXA'!I387="",J386*INFORMAÇÕES!$U$116,IF('ORÇ.GLOBAL P CAIXA'!I387="O",J386,0))),0)</f>
        <v>0</v>
      </c>
      <c r="AX386" s="731" t="n">
        <f aca="false">IF(E386&lt;&gt;0,J386,0)</f>
        <v>0</v>
      </c>
      <c r="AY386" s="730" t="n">
        <f aca="false">IF(AP386&lt;&gt;AR386,(IF('ORÇ.GLOBAL P CAIXA'!I387="",L386*(INFORMAÇÕES!$Q$99/INFORMAÇÕES!$Q$102),IF('ORÇ.GLOBAL P CAIXA'!I387="R",L386,0))),0)</f>
        <v>0</v>
      </c>
      <c r="AZ386" s="75" t="n">
        <f aca="false">IF(AP386&lt;&gt;AR386,(IF('ORÇ.GLOBAL P CAIXA'!I387="",L386*(INFORMAÇÕES!$Q$100/INFORMAÇÕES!$Q$102),IF('ORÇ.GLOBAL P CAIXA'!I387="C",L386,0))),0)</f>
        <v>0</v>
      </c>
      <c r="BA386" s="75" t="n">
        <f aca="false">IF(AP386&lt;&gt;AR386,(IF('ORÇ.GLOBAL P CAIXA'!I387="",L386*INFORMAÇÕES!$U$115,IF('ORÇ.GLOBAL P CAIXA'!I387="CF",L386,0))),0)</f>
        <v>0</v>
      </c>
      <c r="BB386" s="75" t="n">
        <f aca="false">IF(AP386&lt;&gt;AR386,(IF('ORÇ.GLOBAL P CAIXA'!I387="",L386*INFORMAÇÕES!$U$116,IF('ORÇ.GLOBAL P CAIXA'!I387="O",L386,0))),0)</f>
        <v>0</v>
      </c>
      <c r="BC386" s="731" t="n">
        <f aca="false">IF(E386&lt;&gt;0,L386,0)</f>
        <v>0</v>
      </c>
    </row>
    <row r="387" s="174" customFormat="true" ht="14.25" hidden="false" customHeight="false" outlineLevel="0" collapsed="false">
      <c r="A387" s="159" t="n">
        <v>377</v>
      </c>
      <c r="B387" s="160" t="n">
        <f aca="false">'ORÇ.REPROG. P CAIXA'!B389</f>
        <v>0</v>
      </c>
      <c r="C387" s="723" t="n">
        <f aca="false">'ORÇ.REPROG. P CAIXA'!C389</f>
        <v>0</v>
      </c>
      <c r="D387" s="162" t="n">
        <f aca="false">'ORÇ.REPROG. P CAIXA'!D389</f>
        <v>0</v>
      </c>
      <c r="E387" s="163" t="n">
        <f aca="false">IF('BM GLOBAL'!$P$1&lt;&gt;0,'ORÇ.REPROG. P CAIXA'!E389,'ORÇ.REPROG. P CAIXA'!H389)</f>
        <v>0</v>
      </c>
      <c r="F387" s="163" t="n">
        <f aca="false">IF('BM GLOBAL'!$P$1&lt;&gt;0,IF('ORÇ.GLOBAL P CAIXA'!K388=0,'ORÇ.GLOBAL EMPRESA'!G388,'ORÇ.GLOBAL P CAIXA'!F388),'ORÇ.REPROG. P CAIXA'!I389)</f>
        <v>0</v>
      </c>
      <c r="G387" s="163" t="n">
        <f aca="false">IF(E387&lt;&gt;0,ROUND(E387*F387,2),IF(AO387=0,(SUMIF('ORÇ.REPROG. P CAIXA'!$AC$13:$AC$1012,B387,$AO$11:$AO$1010)),AO387))</f>
        <v>0</v>
      </c>
      <c r="H387" s="163" t="n">
        <f aca="false">IF(J387&lt;&gt;0,IF(E387&lt;&gt;0,J387/F387,0),0)</f>
        <v>0</v>
      </c>
      <c r="I387" s="163" t="n">
        <f aca="false">IF(L387&lt;&gt;0,IF(E387&lt;&gt;0,L387/F387,0),0)</f>
        <v>0</v>
      </c>
      <c r="J387" s="163" t="n">
        <f aca="false">IF(E387&lt;&gt;0,ROUND(INDEX($P$11:$AM$1010,$A387,$L$1),2),IF(AX387=0,(SUMIF($AP$11:$AP$1010,B387,$AX$11:$AX$1010)),AX387))</f>
        <v>0</v>
      </c>
      <c r="K387" s="163" t="n">
        <f aca="false">IF(G387=0,0,(J387/G387)*100)</f>
        <v>0</v>
      </c>
      <c r="L387" s="163" t="n">
        <f aca="false">IF(E387&lt;&gt;0,ROUND(IF($L$1=1,SUM(P387),"0")+IF($L$1=2,SUM($P387:Q387),"0")+IF($L$1=3,SUM($P387:R387),"0")+IF($L$1=4,SUM($P387:S387),"0")+IF($L$1=5,SUM($P387:T387),"0")+IF($L$1=6,SUM($P387:U387),"0")+IF($L$1=7,SUM($P387:V387),"0")+IF($L$1=8,SUM($P387:W387),"0")+IF($L$1=9,SUM($P387:X387),"0")+IF($L$1=10,SUM($P387:Y387),"0")+IF($L$1=11,SUM($P387:Z387),"0")+IF($L$1=12,SUM($P387:AA387),"0")+IF($L$1=13,SUM($P387:AB387),"0")+IF($L$1=14,SUM($P387:AC387),"0")+IF($L$1=15,SUM($P387:AD387),"0")+IF($L$1=16,SUM($P387:AE387),"0")+IF($L$1=17,SUM($P387:AF387),"0")+IF($L$1=18,SUM($P387:AG387),"0")+IF($L$1=19,SUM($P387:AH387),"0")+IF($L$1=20,SUM($P387:AI387),"0")+IF($L$1=21,SUM($P387:AJ387),"0")+IF($L$1=22,SUM($P387:AK387),"0")+IF($L$1=23,SUM($P387:AL387),"0")+IF($L$1=24,SUM($P387:AM387),"0"),2),IF(BC387=0,(SUMIF($AP$11:$AP$1010,B387,$BC$11:$BC$1010)),BC387))</f>
        <v>0</v>
      </c>
      <c r="M387" s="163" t="n">
        <f aca="false">IF(G387=0,0,(L387/G387)*100)</f>
        <v>0</v>
      </c>
      <c r="N387" s="168" t="str">
        <f aca="false">IF(B387&gt;0,"ok","ocultar")</f>
        <v>ocultar</v>
      </c>
      <c r="O387" s="650"/>
      <c r="P387" s="724"/>
      <c r="Q387" s="725"/>
      <c r="R387" s="725"/>
      <c r="S387" s="725"/>
      <c r="T387" s="725"/>
      <c r="U387" s="725"/>
      <c r="V387" s="725"/>
      <c r="W387" s="725"/>
      <c r="X387" s="725"/>
      <c r="Y387" s="725"/>
      <c r="Z387" s="725"/>
      <c r="AA387" s="726"/>
      <c r="AB387" s="726"/>
      <c r="AC387" s="726"/>
      <c r="AD387" s="726"/>
      <c r="AE387" s="726"/>
      <c r="AF387" s="726"/>
      <c r="AG387" s="726"/>
      <c r="AH387" s="726"/>
      <c r="AI387" s="726"/>
      <c r="AJ387" s="726"/>
      <c r="AK387" s="726"/>
      <c r="AL387" s="726"/>
      <c r="AM387" s="727"/>
      <c r="AO387" s="728" t="n">
        <f aca="false">IF(E387&lt;&gt;0,G387,0)</f>
        <v>0</v>
      </c>
      <c r="AP387" s="157" t="n">
        <f aca="false">IF(B387=0,AP386,IF(ISNONTEXT(B387)=TRUE(),INT(B387),INT(LEFT(B387,FIND(".",B387)-1))))</f>
        <v>3</v>
      </c>
      <c r="AQ387" s="157" t="str">
        <f aca="false">IF(AQ388=1,1,IF(B387&lt;&gt;0,1,IF(C387&lt;&gt;0,1,IF(D387&lt;&gt;0,1,IF(E387&lt;&gt;0,1,"")))))</f>
        <v/>
      </c>
      <c r="AR387" s="157" t="str">
        <f aca="false">IF(AP387=0," ",IF(AP387&lt;&gt;AP386,AP387," "))</f>
        <v> </v>
      </c>
      <c r="AS387" s="732"/>
      <c r="AT387" s="730" t="n">
        <f aca="false">IF(AP387&lt;&gt;AR387,(IF('ORÇ.GLOBAL P CAIXA'!I388="",J387*(INFORMAÇÕES!$Q$99/INFORMAÇÕES!$Q$102),IF('ORÇ.GLOBAL P CAIXA'!I388="R",J387,0))),0)</f>
        <v>0</v>
      </c>
      <c r="AU387" s="75" t="n">
        <f aca="false">IF(AP387&lt;&gt;AR387,(IF('ORÇ.GLOBAL P CAIXA'!I388="",J387*(INFORMAÇÕES!$Q$100/INFORMAÇÕES!$Q$102),IF('ORÇ.GLOBAL P CAIXA'!I388="C",J387,0))),0)</f>
        <v>0</v>
      </c>
      <c r="AV387" s="75" t="n">
        <f aca="false">IF(AP387&lt;&gt;AR387,(IF('ORÇ.GLOBAL P CAIXA'!I388="",J387*INFORMAÇÕES!$U$115,IF('ORÇ.GLOBAL P CAIXA'!I388="CF",J387,0))),0)</f>
        <v>0</v>
      </c>
      <c r="AW387" s="75" t="n">
        <f aca="false">IF(AP387&lt;&gt;AR387,(IF('ORÇ.GLOBAL P CAIXA'!I388="",J387*INFORMAÇÕES!$U$116,IF('ORÇ.GLOBAL P CAIXA'!I388="O",J387,0))),0)</f>
        <v>0</v>
      </c>
      <c r="AX387" s="731" t="n">
        <f aca="false">IF(E387&lt;&gt;0,J387,0)</f>
        <v>0</v>
      </c>
      <c r="AY387" s="730" t="n">
        <f aca="false">IF(AP387&lt;&gt;AR387,(IF('ORÇ.GLOBAL P CAIXA'!I388="",L387*(INFORMAÇÕES!$Q$99/INFORMAÇÕES!$Q$102),IF('ORÇ.GLOBAL P CAIXA'!I388="R",L387,0))),0)</f>
        <v>0</v>
      </c>
      <c r="AZ387" s="75" t="n">
        <f aca="false">IF(AP387&lt;&gt;AR387,(IF('ORÇ.GLOBAL P CAIXA'!I388="",L387*(INFORMAÇÕES!$Q$100/INFORMAÇÕES!$Q$102),IF('ORÇ.GLOBAL P CAIXA'!I388="C",L387,0))),0)</f>
        <v>0</v>
      </c>
      <c r="BA387" s="75" t="n">
        <f aca="false">IF(AP387&lt;&gt;AR387,(IF('ORÇ.GLOBAL P CAIXA'!I388="",L387*INFORMAÇÕES!$U$115,IF('ORÇ.GLOBAL P CAIXA'!I388="CF",L387,0))),0)</f>
        <v>0</v>
      </c>
      <c r="BB387" s="75" t="n">
        <f aca="false">IF(AP387&lt;&gt;AR387,(IF('ORÇ.GLOBAL P CAIXA'!I388="",L387*INFORMAÇÕES!$U$116,IF('ORÇ.GLOBAL P CAIXA'!I388="O",L387,0))),0)</f>
        <v>0</v>
      </c>
      <c r="BC387" s="731" t="n">
        <f aca="false">IF(E387&lt;&gt;0,L387,0)</f>
        <v>0</v>
      </c>
    </row>
    <row r="388" s="174" customFormat="true" ht="14.25" hidden="false" customHeight="false" outlineLevel="0" collapsed="false">
      <c r="A388" s="159" t="n">
        <v>378</v>
      </c>
      <c r="B388" s="160" t="n">
        <f aca="false">'ORÇ.REPROG. P CAIXA'!B390</f>
        <v>0</v>
      </c>
      <c r="C388" s="723" t="n">
        <f aca="false">'ORÇ.REPROG. P CAIXA'!C390</f>
        <v>0</v>
      </c>
      <c r="D388" s="162" t="n">
        <f aca="false">'ORÇ.REPROG. P CAIXA'!D390</f>
        <v>0</v>
      </c>
      <c r="E388" s="163" t="n">
        <f aca="false">IF('BM GLOBAL'!$P$1&lt;&gt;0,'ORÇ.REPROG. P CAIXA'!E390,'ORÇ.REPROG. P CAIXA'!H390)</f>
        <v>0</v>
      </c>
      <c r="F388" s="163" t="n">
        <f aca="false">IF('BM GLOBAL'!$P$1&lt;&gt;0,IF('ORÇ.GLOBAL P CAIXA'!K389=0,'ORÇ.GLOBAL EMPRESA'!G389,'ORÇ.GLOBAL P CAIXA'!F389),'ORÇ.REPROG. P CAIXA'!I390)</f>
        <v>0</v>
      </c>
      <c r="G388" s="163" t="n">
        <f aca="false">IF(E388&lt;&gt;0,ROUND(E388*F388,2),IF(AO388=0,(SUMIF('ORÇ.REPROG. P CAIXA'!$AC$13:$AC$1012,B388,$AO$11:$AO$1010)),AO388))</f>
        <v>0</v>
      </c>
      <c r="H388" s="163" t="n">
        <f aca="false">IF(J388&lt;&gt;0,IF(E388&lt;&gt;0,J388/F388,0),0)</f>
        <v>0</v>
      </c>
      <c r="I388" s="163" t="n">
        <f aca="false">IF(L388&lt;&gt;0,IF(E388&lt;&gt;0,L388/F388,0),0)</f>
        <v>0</v>
      </c>
      <c r="J388" s="163" t="n">
        <f aca="false">IF(E388&lt;&gt;0,ROUND(INDEX($P$11:$AM$1010,$A388,$L$1),2),IF(AX388=0,(SUMIF($AP$11:$AP$1010,B388,$AX$11:$AX$1010)),AX388))</f>
        <v>0</v>
      </c>
      <c r="K388" s="163" t="n">
        <f aca="false">IF(G388=0,0,(J388/G388)*100)</f>
        <v>0</v>
      </c>
      <c r="L388" s="163" t="n">
        <f aca="false">IF(E388&lt;&gt;0,ROUND(IF($L$1=1,SUM(P388),"0")+IF($L$1=2,SUM($P388:Q388),"0")+IF($L$1=3,SUM($P388:R388),"0")+IF($L$1=4,SUM($P388:S388),"0")+IF($L$1=5,SUM($P388:T388),"0")+IF($L$1=6,SUM($P388:U388),"0")+IF($L$1=7,SUM($P388:V388),"0")+IF($L$1=8,SUM($P388:W388),"0")+IF($L$1=9,SUM($P388:X388),"0")+IF($L$1=10,SUM($P388:Y388),"0")+IF($L$1=11,SUM($P388:Z388),"0")+IF($L$1=12,SUM($P388:AA388),"0")+IF($L$1=13,SUM($P388:AB388),"0")+IF($L$1=14,SUM($P388:AC388),"0")+IF($L$1=15,SUM($P388:AD388),"0")+IF($L$1=16,SUM($P388:AE388),"0")+IF($L$1=17,SUM($P388:AF388),"0")+IF($L$1=18,SUM($P388:AG388),"0")+IF($L$1=19,SUM($P388:AH388),"0")+IF($L$1=20,SUM($P388:AI388),"0")+IF($L$1=21,SUM($P388:AJ388),"0")+IF($L$1=22,SUM($P388:AK388),"0")+IF($L$1=23,SUM($P388:AL388),"0")+IF($L$1=24,SUM($P388:AM388),"0"),2),IF(BC388=0,(SUMIF($AP$11:$AP$1010,B388,$BC$11:$BC$1010)),BC388))</f>
        <v>0</v>
      </c>
      <c r="M388" s="163" t="n">
        <f aca="false">IF(G388=0,0,(L388/G388)*100)</f>
        <v>0</v>
      </c>
      <c r="N388" s="168" t="str">
        <f aca="false">IF(B388&gt;0,"ok","ocultar")</f>
        <v>ocultar</v>
      </c>
      <c r="O388" s="650"/>
      <c r="P388" s="724"/>
      <c r="Q388" s="725"/>
      <c r="R388" s="725"/>
      <c r="S388" s="725"/>
      <c r="T388" s="725"/>
      <c r="U388" s="725"/>
      <c r="V388" s="725"/>
      <c r="W388" s="725"/>
      <c r="X388" s="725"/>
      <c r="Y388" s="725"/>
      <c r="Z388" s="725"/>
      <c r="AA388" s="726"/>
      <c r="AB388" s="726"/>
      <c r="AC388" s="726"/>
      <c r="AD388" s="726"/>
      <c r="AE388" s="726"/>
      <c r="AF388" s="726"/>
      <c r="AG388" s="726"/>
      <c r="AH388" s="726"/>
      <c r="AI388" s="726"/>
      <c r="AJ388" s="726"/>
      <c r="AK388" s="726"/>
      <c r="AL388" s="726"/>
      <c r="AM388" s="727"/>
      <c r="AO388" s="728" t="n">
        <f aca="false">IF(E388&lt;&gt;0,G388,0)</f>
        <v>0</v>
      </c>
      <c r="AP388" s="157" t="n">
        <f aca="false">IF(B388=0,AP387,IF(ISNONTEXT(B388)=TRUE(),INT(B388),INT(LEFT(B388,FIND(".",B388)-1))))</f>
        <v>3</v>
      </c>
      <c r="AQ388" s="157" t="str">
        <f aca="false">IF(AQ389=1,1,IF(B388&lt;&gt;0,1,IF(C388&lt;&gt;0,1,IF(D388&lt;&gt;0,1,IF(E388&lt;&gt;0,1,"")))))</f>
        <v/>
      </c>
      <c r="AR388" s="157" t="str">
        <f aca="false">IF(AP388=0," ",IF(AP388&lt;&gt;AP387,AP388," "))</f>
        <v> </v>
      </c>
      <c r="AS388" s="732"/>
      <c r="AT388" s="730" t="n">
        <f aca="false">IF(AP388&lt;&gt;AR388,(IF('ORÇ.GLOBAL P CAIXA'!I389="",J388*(INFORMAÇÕES!$Q$99/INFORMAÇÕES!$Q$102),IF('ORÇ.GLOBAL P CAIXA'!I389="R",J388,0))),0)</f>
        <v>0</v>
      </c>
      <c r="AU388" s="75" t="n">
        <f aca="false">IF(AP388&lt;&gt;AR388,(IF('ORÇ.GLOBAL P CAIXA'!I389="",J388*(INFORMAÇÕES!$Q$100/INFORMAÇÕES!$Q$102),IF('ORÇ.GLOBAL P CAIXA'!I389="C",J388,0))),0)</f>
        <v>0</v>
      </c>
      <c r="AV388" s="75" t="n">
        <f aca="false">IF(AP388&lt;&gt;AR388,(IF('ORÇ.GLOBAL P CAIXA'!I389="",J388*INFORMAÇÕES!$U$115,IF('ORÇ.GLOBAL P CAIXA'!I389="CF",J388,0))),0)</f>
        <v>0</v>
      </c>
      <c r="AW388" s="75" t="n">
        <f aca="false">IF(AP388&lt;&gt;AR388,(IF('ORÇ.GLOBAL P CAIXA'!I389="",J388*INFORMAÇÕES!$U$116,IF('ORÇ.GLOBAL P CAIXA'!I389="O",J388,0))),0)</f>
        <v>0</v>
      </c>
      <c r="AX388" s="731" t="n">
        <f aca="false">IF(E388&lt;&gt;0,J388,0)</f>
        <v>0</v>
      </c>
      <c r="AY388" s="730" t="n">
        <f aca="false">IF(AP388&lt;&gt;AR388,(IF('ORÇ.GLOBAL P CAIXA'!I389="",L388*(INFORMAÇÕES!$Q$99/INFORMAÇÕES!$Q$102),IF('ORÇ.GLOBAL P CAIXA'!I389="R",L388,0))),0)</f>
        <v>0</v>
      </c>
      <c r="AZ388" s="75" t="n">
        <f aca="false">IF(AP388&lt;&gt;AR388,(IF('ORÇ.GLOBAL P CAIXA'!I389="",L388*(INFORMAÇÕES!$Q$100/INFORMAÇÕES!$Q$102),IF('ORÇ.GLOBAL P CAIXA'!I389="C",L388,0))),0)</f>
        <v>0</v>
      </c>
      <c r="BA388" s="75" t="n">
        <f aca="false">IF(AP388&lt;&gt;AR388,(IF('ORÇ.GLOBAL P CAIXA'!I389="",L388*INFORMAÇÕES!$U$115,IF('ORÇ.GLOBAL P CAIXA'!I389="CF",L388,0))),0)</f>
        <v>0</v>
      </c>
      <c r="BB388" s="75" t="n">
        <f aca="false">IF(AP388&lt;&gt;AR388,(IF('ORÇ.GLOBAL P CAIXA'!I389="",L388*INFORMAÇÕES!$U$116,IF('ORÇ.GLOBAL P CAIXA'!I389="O",L388,0))),0)</f>
        <v>0</v>
      </c>
      <c r="BC388" s="731" t="n">
        <f aca="false">IF(E388&lt;&gt;0,L388,0)</f>
        <v>0</v>
      </c>
    </row>
    <row r="389" s="174" customFormat="true" ht="14.25" hidden="false" customHeight="false" outlineLevel="0" collapsed="false">
      <c r="A389" s="159" t="n">
        <v>379</v>
      </c>
      <c r="B389" s="160" t="n">
        <f aca="false">'ORÇ.REPROG. P CAIXA'!B391</f>
        <v>0</v>
      </c>
      <c r="C389" s="723" t="n">
        <f aca="false">'ORÇ.REPROG. P CAIXA'!C391</f>
        <v>0</v>
      </c>
      <c r="D389" s="162" t="n">
        <f aca="false">'ORÇ.REPROG. P CAIXA'!D391</f>
        <v>0</v>
      </c>
      <c r="E389" s="163" t="n">
        <f aca="false">IF('BM GLOBAL'!$P$1&lt;&gt;0,'ORÇ.REPROG. P CAIXA'!E391,'ORÇ.REPROG. P CAIXA'!H391)</f>
        <v>0</v>
      </c>
      <c r="F389" s="163" t="n">
        <f aca="false">IF('BM GLOBAL'!$P$1&lt;&gt;0,IF('ORÇ.GLOBAL P CAIXA'!K390=0,'ORÇ.GLOBAL EMPRESA'!G390,'ORÇ.GLOBAL P CAIXA'!F390),'ORÇ.REPROG. P CAIXA'!I391)</f>
        <v>0</v>
      </c>
      <c r="G389" s="163" t="n">
        <f aca="false">IF(E389&lt;&gt;0,ROUND(E389*F389,2),IF(AO389=0,(SUMIF('ORÇ.REPROG. P CAIXA'!$AC$13:$AC$1012,B389,$AO$11:$AO$1010)),AO389))</f>
        <v>0</v>
      </c>
      <c r="H389" s="163" t="n">
        <f aca="false">IF(J389&lt;&gt;0,IF(E389&lt;&gt;0,J389/F389,0),0)</f>
        <v>0</v>
      </c>
      <c r="I389" s="163" t="n">
        <f aca="false">IF(L389&lt;&gt;0,IF(E389&lt;&gt;0,L389/F389,0),0)</f>
        <v>0</v>
      </c>
      <c r="J389" s="163" t="n">
        <f aca="false">IF(E389&lt;&gt;0,ROUND(INDEX($P$11:$AM$1010,$A389,$L$1),2),IF(AX389=0,(SUMIF($AP$11:$AP$1010,B389,$AX$11:$AX$1010)),AX389))</f>
        <v>0</v>
      </c>
      <c r="K389" s="163" t="n">
        <f aca="false">IF(G389=0,0,(J389/G389)*100)</f>
        <v>0</v>
      </c>
      <c r="L389" s="163" t="n">
        <f aca="false">IF(E389&lt;&gt;0,ROUND(IF($L$1=1,SUM(P389),"0")+IF($L$1=2,SUM($P389:Q389),"0")+IF($L$1=3,SUM($P389:R389),"0")+IF($L$1=4,SUM($P389:S389),"0")+IF($L$1=5,SUM($P389:T389),"0")+IF($L$1=6,SUM($P389:U389),"0")+IF($L$1=7,SUM($P389:V389),"0")+IF($L$1=8,SUM($P389:W389),"0")+IF($L$1=9,SUM($P389:X389),"0")+IF($L$1=10,SUM($P389:Y389),"0")+IF($L$1=11,SUM($P389:Z389),"0")+IF($L$1=12,SUM($P389:AA389),"0")+IF($L$1=13,SUM($P389:AB389),"0")+IF($L$1=14,SUM($P389:AC389),"0")+IF($L$1=15,SUM($P389:AD389),"0")+IF($L$1=16,SUM($P389:AE389),"0")+IF($L$1=17,SUM($P389:AF389),"0")+IF($L$1=18,SUM($P389:AG389),"0")+IF($L$1=19,SUM($P389:AH389),"0")+IF($L$1=20,SUM($P389:AI389),"0")+IF($L$1=21,SUM($P389:AJ389),"0")+IF($L$1=22,SUM($P389:AK389),"0")+IF($L$1=23,SUM($P389:AL389),"0")+IF($L$1=24,SUM($P389:AM389),"0"),2),IF(BC389=0,(SUMIF($AP$11:$AP$1010,B389,$BC$11:$BC$1010)),BC389))</f>
        <v>0</v>
      </c>
      <c r="M389" s="163" t="n">
        <f aca="false">IF(G389=0,0,(L389/G389)*100)</f>
        <v>0</v>
      </c>
      <c r="N389" s="168" t="str">
        <f aca="false">IF(B389&gt;0,"ok","ocultar")</f>
        <v>ocultar</v>
      </c>
      <c r="O389" s="650"/>
      <c r="P389" s="724"/>
      <c r="Q389" s="725"/>
      <c r="R389" s="725"/>
      <c r="S389" s="725"/>
      <c r="T389" s="725"/>
      <c r="U389" s="725"/>
      <c r="V389" s="725"/>
      <c r="W389" s="725"/>
      <c r="X389" s="725"/>
      <c r="Y389" s="725"/>
      <c r="Z389" s="725"/>
      <c r="AA389" s="726"/>
      <c r="AB389" s="726"/>
      <c r="AC389" s="726"/>
      <c r="AD389" s="726"/>
      <c r="AE389" s="726"/>
      <c r="AF389" s="726"/>
      <c r="AG389" s="726"/>
      <c r="AH389" s="726"/>
      <c r="AI389" s="726"/>
      <c r="AJ389" s="726"/>
      <c r="AK389" s="726"/>
      <c r="AL389" s="726"/>
      <c r="AM389" s="727"/>
      <c r="AO389" s="728" t="n">
        <f aca="false">IF(E389&lt;&gt;0,G389,0)</f>
        <v>0</v>
      </c>
      <c r="AP389" s="157" t="n">
        <f aca="false">IF(B389=0,AP388,IF(ISNONTEXT(B389)=TRUE(),INT(B389),INT(LEFT(B389,FIND(".",B389)-1))))</f>
        <v>3</v>
      </c>
      <c r="AQ389" s="157" t="str">
        <f aca="false">IF(AQ390=1,1,IF(B389&lt;&gt;0,1,IF(C389&lt;&gt;0,1,IF(D389&lt;&gt;0,1,IF(E389&lt;&gt;0,1,"")))))</f>
        <v/>
      </c>
      <c r="AR389" s="157" t="str">
        <f aca="false">IF(AP389=0," ",IF(AP389&lt;&gt;AP388,AP389," "))</f>
        <v> </v>
      </c>
      <c r="AS389" s="732"/>
      <c r="AT389" s="730" t="n">
        <f aca="false">IF(AP389&lt;&gt;AR389,(IF('ORÇ.GLOBAL P CAIXA'!I390="",J389*(INFORMAÇÕES!$Q$99/INFORMAÇÕES!$Q$102),IF('ORÇ.GLOBAL P CAIXA'!I390="R",J389,0))),0)</f>
        <v>0</v>
      </c>
      <c r="AU389" s="75" t="n">
        <f aca="false">IF(AP389&lt;&gt;AR389,(IF('ORÇ.GLOBAL P CAIXA'!I390="",J389*(INFORMAÇÕES!$Q$100/INFORMAÇÕES!$Q$102),IF('ORÇ.GLOBAL P CAIXA'!I390="C",J389,0))),0)</f>
        <v>0</v>
      </c>
      <c r="AV389" s="75" t="n">
        <f aca="false">IF(AP389&lt;&gt;AR389,(IF('ORÇ.GLOBAL P CAIXA'!I390="",J389*INFORMAÇÕES!$U$115,IF('ORÇ.GLOBAL P CAIXA'!I390="CF",J389,0))),0)</f>
        <v>0</v>
      </c>
      <c r="AW389" s="75" t="n">
        <f aca="false">IF(AP389&lt;&gt;AR389,(IF('ORÇ.GLOBAL P CAIXA'!I390="",J389*INFORMAÇÕES!$U$116,IF('ORÇ.GLOBAL P CAIXA'!I390="O",J389,0))),0)</f>
        <v>0</v>
      </c>
      <c r="AX389" s="731" t="n">
        <f aca="false">IF(E389&lt;&gt;0,J389,0)</f>
        <v>0</v>
      </c>
      <c r="AY389" s="730" t="n">
        <f aca="false">IF(AP389&lt;&gt;AR389,(IF('ORÇ.GLOBAL P CAIXA'!I390="",L389*(INFORMAÇÕES!$Q$99/INFORMAÇÕES!$Q$102),IF('ORÇ.GLOBAL P CAIXA'!I390="R",L389,0))),0)</f>
        <v>0</v>
      </c>
      <c r="AZ389" s="75" t="n">
        <f aca="false">IF(AP389&lt;&gt;AR389,(IF('ORÇ.GLOBAL P CAIXA'!I390="",L389*(INFORMAÇÕES!$Q$100/INFORMAÇÕES!$Q$102),IF('ORÇ.GLOBAL P CAIXA'!I390="C",L389,0))),0)</f>
        <v>0</v>
      </c>
      <c r="BA389" s="75" t="n">
        <f aca="false">IF(AP389&lt;&gt;AR389,(IF('ORÇ.GLOBAL P CAIXA'!I390="",L389*INFORMAÇÕES!$U$115,IF('ORÇ.GLOBAL P CAIXA'!I390="CF",L389,0))),0)</f>
        <v>0</v>
      </c>
      <c r="BB389" s="75" t="n">
        <f aca="false">IF(AP389&lt;&gt;AR389,(IF('ORÇ.GLOBAL P CAIXA'!I390="",L389*INFORMAÇÕES!$U$116,IF('ORÇ.GLOBAL P CAIXA'!I390="O",L389,0))),0)</f>
        <v>0</v>
      </c>
      <c r="BC389" s="731" t="n">
        <f aca="false">IF(E389&lt;&gt;0,L389,0)</f>
        <v>0</v>
      </c>
    </row>
    <row r="390" s="174" customFormat="true" ht="14.25" hidden="false" customHeight="false" outlineLevel="0" collapsed="false">
      <c r="A390" s="159" t="n">
        <v>380</v>
      </c>
      <c r="B390" s="160" t="n">
        <f aca="false">'ORÇ.REPROG. P CAIXA'!B392</f>
        <v>0</v>
      </c>
      <c r="C390" s="723" t="n">
        <f aca="false">'ORÇ.REPROG. P CAIXA'!C392</f>
        <v>0</v>
      </c>
      <c r="D390" s="162" t="n">
        <f aca="false">'ORÇ.REPROG. P CAIXA'!D392</f>
        <v>0</v>
      </c>
      <c r="E390" s="163" t="n">
        <f aca="false">IF('BM GLOBAL'!$P$1&lt;&gt;0,'ORÇ.REPROG. P CAIXA'!E392,'ORÇ.REPROG. P CAIXA'!H392)</f>
        <v>0</v>
      </c>
      <c r="F390" s="163" t="n">
        <f aca="false">IF('BM GLOBAL'!$P$1&lt;&gt;0,IF('ORÇ.GLOBAL P CAIXA'!K391=0,'ORÇ.GLOBAL EMPRESA'!G391,'ORÇ.GLOBAL P CAIXA'!F391),'ORÇ.REPROG. P CAIXA'!I392)</f>
        <v>0</v>
      </c>
      <c r="G390" s="163" t="n">
        <f aca="false">IF(E390&lt;&gt;0,ROUND(E390*F390,2),IF(AO390=0,(SUMIF('ORÇ.REPROG. P CAIXA'!$AC$13:$AC$1012,B390,$AO$11:$AO$1010)),AO390))</f>
        <v>0</v>
      </c>
      <c r="H390" s="163" t="n">
        <f aca="false">IF(J390&lt;&gt;0,IF(E390&lt;&gt;0,J390/F390,0),0)</f>
        <v>0</v>
      </c>
      <c r="I390" s="163" t="n">
        <f aca="false">IF(L390&lt;&gt;0,IF(E390&lt;&gt;0,L390/F390,0),0)</f>
        <v>0</v>
      </c>
      <c r="J390" s="163" t="n">
        <f aca="false">IF(E390&lt;&gt;0,ROUND(INDEX($P$11:$AM$1010,$A390,$L$1),2),IF(AX390=0,(SUMIF($AP$11:$AP$1010,B390,$AX$11:$AX$1010)),AX390))</f>
        <v>0</v>
      </c>
      <c r="K390" s="163" t="n">
        <f aca="false">IF(G390=0,0,(J390/G390)*100)</f>
        <v>0</v>
      </c>
      <c r="L390" s="163" t="n">
        <f aca="false">IF(E390&lt;&gt;0,ROUND(IF($L$1=1,SUM(P390),"0")+IF($L$1=2,SUM($P390:Q390),"0")+IF($L$1=3,SUM($P390:R390),"0")+IF($L$1=4,SUM($P390:S390),"0")+IF($L$1=5,SUM($P390:T390),"0")+IF($L$1=6,SUM($P390:U390),"0")+IF($L$1=7,SUM($P390:V390),"0")+IF($L$1=8,SUM($P390:W390),"0")+IF($L$1=9,SUM($P390:X390),"0")+IF($L$1=10,SUM($P390:Y390),"0")+IF($L$1=11,SUM($P390:Z390),"0")+IF($L$1=12,SUM($P390:AA390),"0")+IF($L$1=13,SUM($P390:AB390),"0")+IF($L$1=14,SUM($P390:AC390),"0")+IF($L$1=15,SUM($P390:AD390),"0")+IF($L$1=16,SUM($P390:AE390),"0")+IF($L$1=17,SUM($P390:AF390),"0")+IF($L$1=18,SUM($P390:AG390),"0")+IF($L$1=19,SUM($P390:AH390),"0")+IF($L$1=20,SUM($P390:AI390),"0")+IF($L$1=21,SUM($P390:AJ390),"0")+IF($L$1=22,SUM($P390:AK390),"0")+IF($L$1=23,SUM($P390:AL390),"0")+IF($L$1=24,SUM($P390:AM390),"0"),2),IF(BC390=0,(SUMIF($AP$11:$AP$1010,B390,$BC$11:$BC$1010)),BC390))</f>
        <v>0</v>
      </c>
      <c r="M390" s="163" t="n">
        <f aca="false">IF(G390=0,0,(L390/G390)*100)</f>
        <v>0</v>
      </c>
      <c r="N390" s="168" t="str">
        <f aca="false">IF(B390&gt;0,"ok","ocultar")</f>
        <v>ocultar</v>
      </c>
      <c r="O390" s="650"/>
      <c r="P390" s="724"/>
      <c r="Q390" s="725"/>
      <c r="R390" s="725"/>
      <c r="S390" s="725"/>
      <c r="T390" s="725"/>
      <c r="U390" s="725"/>
      <c r="V390" s="725"/>
      <c r="W390" s="725"/>
      <c r="X390" s="725"/>
      <c r="Y390" s="725"/>
      <c r="Z390" s="725"/>
      <c r="AA390" s="726"/>
      <c r="AB390" s="726"/>
      <c r="AC390" s="726"/>
      <c r="AD390" s="726"/>
      <c r="AE390" s="726"/>
      <c r="AF390" s="726"/>
      <c r="AG390" s="726"/>
      <c r="AH390" s="726"/>
      <c r="AI390" s="726"/>
      <c r="AJ390" s="726"/>
      <c r="AK390" s="726"/>
      <c r="AL390" s="726"/>
      <c r="AM390" s="727"/>
      <c r="AO390" s="728" t="n">
        <f aca="false">IF(E390&lt;&gt;0,G390,0)</f>
        <v>0</v>
      </c>
      <c r="AP390" s="157" t="n">
        <f aca="false">IF(B390=0,AP389,IF(ISNONTEXT(B390)=TRUE(),INT(B390),INT(LEFT(B390,FIND(".",B390)-1))))</f>
        <v>3</v>
      </c>
      <c r="AQ390" s="157" t="str">
        <f aca="false">IF(AQ391=1,1,IF(B390&lt;&gt;0,1,IF(C390&lt;&gt;0,1,IF(D390&lt;&gt;0,1,IF(E390&lt;&gt;0,1,"")))))</f>
        <v/>
      </c>
      <c r="AR390" s="157" t="str">
        <f aca="false">IF(AP390=0," ",IF(AP390&lt;&gt;AP389,AP390," "))</f>
        <v> </v>
      </c>
      <c r="AS390" s="732"/>
      <c r="AT390" s="730" t="n">
        <f aca="false">IF(AP390&lt;&gt;AR390,(IF('ORÇ.GLOBAL P CAIXA'!I391="",J390*(INFORMAÇÕES!$Q$99/INFORMAÇÕES!$Q$102),IF('ORÇ.GLOBAL P CAIXA'!I391="R",J390,0))),0)</f>
        <v>0</v>
      </c>
      <c r="AU390" s="75" t="n">
        <f aca="false">IF(AP390&lt;&gt;AR390,(IF('ORÇ.GLOBAL P CAIXA'!I391="",J390*(INFORMAÇÕES!$Q$100/INFORMAÇÕES!$Q$102),IF('ORÇ.GLOBAL P CAIXA'!I391="C",J390,0))),0)</f>
        <v>0</v>
      </c>
      <c r="AV390" s="75" t="n">
        <f aca="false">IF(AP390&lt;&gt;AR390,(IF('ORÇ.GLOBAL P CAIXA'!I391="",J390*INFORMAÇÕES!$U$115,IF('ORÇ.GLOBAL P CAIXA'!I391="CF",J390,0))),0)</f>
        <v>0</v>
      </c>
      <c r="AW390" s="75" t="n">
        <f aca="false">IF(AP390&lt;&gt;AR390,(IF('ORÇ.GLOBAL P CAIXA'!I391="",J390*INFORMAÇÕES!$U$116,IF('ORÇ.GLOBAL P CAIXA'!I391="O",J390,0))),0)</f>
        <v>0</v>
      </c>
      <c r="AX390" s="731" t="n">
        <f aca="false">IF(E390&lt;&gt;0,J390,0)</f>
        <v>0</v>
      </c>
      <c r="AY390" s="730" t="n">
        <f aca="false">IF(AP390&lt;&gt;AR390,(IF('ORÇ.GLOBAL P CAIXA'!I391="",L390*(INFORMAÇÕES!$Q$99/INFORMAÇÕES!$Q$102),IF('ORÇ.GLOBAL P CAIXA'!I391="R",L390,0))),0)</f>
        <v>0</v>
      </c>
      <c r="AZ390" s="75" t="n">
        <f aca="false">IF(AP390&lt;&gt;AR390,(IF('ORÇ.GLOBAL P CAIXA'!I391="",L390*(INFORMAÇÕES!$Q$100/INFORMAÇÕES!$Q$102),IF('ORÇ.GLOBAL P CAIXA'!I391="C",L390,0))),0)</f>
        <v>0</v>
      </c>
      <c r="BA390" s="75" t="n">
        <f aca="false">IF(AP390&lt;&gt;AR390,(IF('ORÇ.GLOBAL P CAIXA'!I391="",L390*INFORMAÇÕES!$U$115,IF('ORÇ.GLOBAL P CAIXA'!I391="CF",L390,0))),0)</f>
        <v>0</v>
      </c>
      <c r="BB390" s="75" t="n">
        <f aca="false">IF(AP390&lt;&gt;AR390,(IF('ORÇ.GLOBAL P CAIXA'!I391="",L390*INFORMAÇÕES!$U$116,IF('ORÇ.GLOBAL P CAIXA'!I391="O",L390,0))),0)</f>
        <v>0</v>
      </c>
      <c r="BC390" s="731" t="n">
        <f aca="false">IF(E390&lt;&gt;0,L390,0)</f>
        <v>0</v>
      </c>
    </row>
    <row r="391" s="174" customFormat="true" ht="14.25" hidden="false" customHeight="false" outlineLevel="0" collapsed="false">
      <c r="A391" s="159" t="n">
        <v>381</v>
      </c>
      <c r="B391" s="160" t="n">
        <f aca="false">'ORÇ.REPROG. P CAIXA'!B393</f>
        <v>0</v>
      </c>
      <c r="C391" s="723" t="n">
        <f aca="false">'ORÇ.REPROG. P CAIXA'!C393</f>
        <v>0</v>
      </c>
      <c r="D391" s="162" t="n">
        <f aca="false">'ORÇ.REPROG. P CAIXA'!D393</f>
        <v>0</v>
      </c>
      <c r="E391" s="163" t="n">
        <f aca="false">IF('BM GLOBAL'!$P$1&lt;&gt;0,'ORÇ.REPROG. P CAIXA'!E393,'ORÇ.REPROG. P CAIXA'!H393)</f>
        <v>0</v>
      </c>
      <c r="F391" s="163" t="n">
        <f aca="false">IF('BM GLOBAL'!$P$1&lt;&gt;0,IF('ORÇ.GLOBAL P CAIXA'!K392=0,'ORÇ.GLOBAL EMPRESA'!G392,'ORÇ.GLOBAL P CAIXA'!F392),'ORÇ.REPROG. P CAIXA'!I393)</f>
        <v>0</v>
      </c>
      <c r="G391" s="163" t="n">
        <f aca="false">IF(E391&lt;&gt;0,ROUND(E391*F391,2),IF(AO391=0,(SUMIF('ORÇ.REPROG. P CAIXA'!$AC$13:$AC$1012,B391,$AO$11:$AO$1010)),AO391))</f>
        <v>0</v>
      </c>
      <c r="H391" s="163" t="n">
        <f aca="false">IF(J391&lt;&gt;0,IF(E391&lt;&gt;0,J391/F391,0),0)</f>
        <v>0</v>
      </c>
      <c r="I391" s="163" t="n">
        <f aca="false">IF(L391&lt;&gt;0,IF(E391&lt;&gt;0,L391/F391,0),0)</f>
        <v>0</v>
      </c>
      <c r="J391" s="163" t="n">
        <f aca="false">IF(E391&lt;&gt;0,ROUND(INDEX($P$11:$AM$1010,$A391,$L$1),2),IF(AX391=0,(SUMIF($AP$11:$AP$1010,B391,$AX$11:$AX$1010)),AX391))</f>
        <v>0</v>
      </c>
      <c r="K391" s="163" t="n">
        <f aca="false">IF(G391=0,0,(J391/G391)*100)</f>
        <v>0</v>
      </c>
      <c r="L391" s="163" t="n">
        <f aca="false">IF(E391&lt;&gt;0,ROUND(IF($L$1=1,SUM(P391),"0")+IF($L$1=2,SUM($P391:Q391),"0")+IF($L$1=3,SUM($P391:R391),"0")+IF($L$1=4,SUM($P391:S391),"0")+IF($L$1=5,SUM($P391:T391),"0")+IF($L$1=6,SUM($P391:U391),"0")+IF($L$1=7,SUM($P391:V391),"0")+IF($L$1=8,SUM($P391:W391),"0")+IF($L$1=9,SUM($P391:X391),"0")+IF($L$1=10,SUM($P391:Y391),"0")+IF($L$1=11,SUM($P391:Z391),"0")+IF($L$1=12,SUM($P391:AA391),"0")+IF($L$1=13,SUM($P391:AB391),"0")+IF($L$1=14,SUM($P391:AC391),"0")+IF($L$1=15,SUM($P391:AD391),"0")+IF($L$1=16,SUM($P391:AE391),"0")+IF($L$1=17,SUM($P391:AF391),"0")+IF($L$1=18,SUM($P391:AG391),"0")+IF($L$1=19,SUM($P391:AH391),"0")+IF($L$1=20,SUM($P391:AI391),"0")+IF($L$1=21,SUM($P391:AJ391),"0")+IF($L$1=22,SUM($P391:AK391),"0")+IF($L$1=23,SUM($P391:AL391),"0")+IF($L$1=24,SUM($P391:AM391),"0"),2),IF(BC391=0,(SUMIF($AP$11:$AP$1010,B391,$BC$11:$BC$1010)),BC391))</f>
        <v>0</v>
      </c>
      <c r="M391" s="163" t="n">
        <f aca="false">IF(G391=0,0,(L391/G391)*100)</f>
        <v>0</v>
      </c>
      <c r="N391" s="168" t="str">
        <f aca="false">IF(B391&gt;0,"ok","ocultar")</f>
        <v>ocultar</v>
      </c>
      <c r="O391" s="650"/>
      <c r="P391" s="724"/>
      <c r="Q391" s="725"/>
      <c r="R391" s="725"/>
      <c r="S391" s="725"/>
      <c r="T391" s="725"/>
      <c r="U391" s="725"/>
      <c r="V391" s="725"/>
      <c r="W391" s="725"/>
      <c r="X391" s="725"/>
      <c r="Y391" s="725"/>
      <c r="Z391" s="725"/>
      <c r="AA391" s="726"/>
      <c r="AB391" s="726"/>
      <c r="AC391" s="726"/>
      <c r="AD391" s="726"/>
      <c r="AE391" s="726"/>
      <c r="AF391" s="726"/>
      <c r="AG391" s="726"/>
      <c r="AH391" s="726"/>
      <c r="AI391" s="726"/>
      <c r="AJ391" s="726"/>
      <c r="AK391" s="726"/>
      <c r="AL391" s="726"/>
      <c r="AM391" s="727"/>
      <c r="AO391" s="728" t="n">
        <f aca="false">IF(E391&lt;&gt;0,G391,0)</f>
        <v>0</v>
      </c>
      <c r="AP391" s="157" t="n">
        <f aca="false">IF(B391=0,AP390,IF(ISNONTEXT(B391)=TRUE(),INT(B391),INT(LEFT(B391,FIND(".",B391)-1))))</f>
        <v>3</v>
      </c>
      <c r="AQ391" s="157" t="str">
        <f aca="false">IF(AQ392=1,1,IF(B391&lt;&gt;0,1,IF(C391&lt;&gt;0,1,IF(D391&lt;&gt;0,1,IF(E391&lt;&gt;0,1,"")))))</f>
        <v/>
      </c>
      <c r="AR391" s="157" t="str">
        <f aca="false">IF(AP391=0," ",IF(AP391&lt;&gt;AP390,AP391," "))</f>
        <v> </v>
      </c>
      <c r="AS391" s="732"/>
      <c r="AT391" s="730" t="n">
        <f aca="false">IF(AP391&lt;&gt;AR391,(IF('ORÇ.GLOBAL P CAIXA'!I392="",J391*(INFORMAÇÕES!$Q$99/INFORMAÇÕES!$Q$102),IF('ORÇ.GLOBAL P CAIXA'!I392="R",J391,0))),0)</f>
        <v>0</v>
      </c>
      <c r="AU391" s="75" t="n">
        <f aca="false">IF(AP391&lt;&gt;AR391,(IF('ORÇ.GLOBAL P CAIXA'!I392="",J391*(INFORMAÇÕES!$Q$100/INFORMAÇÕES!$Q$102),IF('ORÇ.GLOBAL P CAIXA'!I392="C",J391,0))),0)</f>
        <v>0</v>
      </c>
      <c r="AV391" s="75" t="n">
        <f aca="false">IF(AP391&lt;&gt;AR391,(IF('ORÇ.GLOBAL P CAIXA'!I392="",J391*INFORMAÇÕES!$U$115,IF('ORÇ.GLOBAL P CAIXA'!I392="CF",J391,0))),0)</f>
        <v>0</v>
      </c>
      <c r="AW391" s="75" t="n">
        <f aca="false">IF(AP391&lt;&gt;AR391,(IF('ORÇ.GLOBAL P CAIXA'!I392="",J391*INFORMAÇÕES!$U$116,IF('ORÇ.GLOBAL P CAIXA'!I392="O",J391,0))),0)</f>
        <v>0</v>
      </c>
      <c r="AX391" s="731" t="n">
        <f aca="false">IF(E391&lt;&gt;0,J391,0)</f>
        <v>0</v>
      </c>
      <c r="AY391" s="730" t="n">
        <f aca="false">IF(AP391&lt;&gt;AR391,(IF('ORÇ.GLOBAL P CAIXA'!I392="",L391*(INFORMAÇÕES!$Q$99/INFORMAÇÕES!$Q$102),IF('ORÇ.GLOBAL P CAIXA'!I392="R",L391,0))),0)</f>
        <v>0</v>
      </c>
      <c r="AZ391" s="75" t="n">
        <f aca="false">IF(AP391&lt;&gt;AR391,(IF('ORÇ.GLOBAL P CAIXA'!I392="",L391*(INFORMAÇÕES!$Q$100/INFORMAÇÕES!$Q$102),IF('ORÇ.GLOBAL P CAIXA'!I392="C",L391,0))),0)</f>
        <v>0</v>
      </c>
      <c r="BA391" s="75" t="n">
        <f aca="false">IF(AP391&lt;&gt;AR391,(IF('ORÇ.GLOBAL P CAIXA'!I392="",L391*INFORMAÇÕES!$U$115,IF('ORÇ.GLOBAL P CAIXA'!I392="CF",L391,0))),0)</f>
        <v>0</v>
      </c>
      <c r="BB391" s="75" t="n">
        <f aca="false">IF(AP391&lt;&gt;AR391,(IF('ORÇ.GLOBAL P CAIXA'!I392="",L391*INFORMAÇÕES!$U$116,IF('ORÇ.GLOBAL P CAIXA'!I392="O",L391,0))),0)</f>
        <v>0</v>
      </c>
      <c r="BC391" s="731" t="n">
        <f aca="false">IF(E391&lt;&gt;0,L391,0)</f>
        <v>0</v>
      </c>
    </row>
    <row r="392" s="174" customFormat="true" ht="14.25" hidden="false" customHeight="false" outlineLevel="0" collapsed="false">
      <c r="A392" s="159" t="n">
        <v>382</v>
      </c>
      <c r="B392" s="160" t="n">
        <f aca="false">'ORÇ.REPROG. P CAIXA'!B394</f>
        <v>0</v>
      </c>
      <c r="C392" s="723" t="n">
        <f aca="false">'ORÇ.REPROG. P CAIXA'!C394</f>
        <v>0</v>
      </c>
      <c r="D392" s="162" t="n">
        <f aca="false">'ORÇ.REPROG. P CAIXA'!D394</f>
        <v>0</v>
      </c>
      <c r="E392" s="163" t="n">
        <f aca="false">IF('BM GLOBAL'!$P$1&lt;&gt;0,'ORÇ.REPROG. P CAIXA'!E394,'ORÇ.REPROG. P CAIXA'!H394)</f>
        <v>0</v>
      </c>
      <c r="F392" s="163" t="n">
        <f aca="false">IF('BM GLOBAL'!$P$1&lt;&gt;0,IF('ORÇ.GLOBAL P CAIXA'!K393=0,'ORÇ.GLOBAL EMPRESA'!G393,'ORÇ.GLOBAL P CAIXA'!F393),'ORÇ.REPROG. P CAIXA'!I394)</f>
        <v>0</v>
      </c>
      <c r="G392" s="163" t="n">
        <f aca="false">IF(E392&lt;&gt;0,ROUND(E392*F392,2),IF(AO392=0,(SUMIF('ORÇ.REPROG. P CAIXA'!$AC$13:$AC$1012,B392,$AO$11:$AO$1010)),AO392))</f>
        <v>0</v>
      </c>
      <c r="H392" s="163" t="n">
        <f aca="false">IF(J392&lt;&gt;0,IF(E392&lt;&gt;0,J392/F392,0),0)</f>
        <v>0</v>
      </c>
      <c r="I392" s="163" t="n">
        <f aca="false">IF(L392&lt;&gt;0,IF(E392&lt;&gt;0,L392/F392,0),0)</f>
        <v>0</v>
      </c>
      <c r="J392" s="163" t="n">
        <f aca="false">IF(E392&lt;&gt;0,ROUND(INDEX($P$11:$AM$1010,$A392,$L$1),2),IF(AX392=0,(SUMIF($AP$11:$AP$1010,B392,$AX$11:$AX$1010)),AX392))</f>
        <v>0</v>
      </c>
      <c r="K392" s="163" t="n">
        <f aca="false">IF(G392=0,0,(J392/G392)*100)</f>
        <v>0</v>
      </c>
      <c r="L392" s="163" t="n">
        <f aca="false">IF(E392&lt;&gt;0,ROUND(IF($L$1=1,SUM(P392),"0")+IF($L$1=2,SUM($P392:Q392),"0")+IF($L$1=3,SUM($P392:R392),"0")+IF($L$1=4,SUM($P392:S392),"0")+IF($L$1=5,SUM($P392:T392),"0")+IF($L$1=6,SUM($P392:U392),"0")+IF($L$1=7,SUM($P392:V392),"0")+IF($L$1=8,SUM($P392:W392),"0")+IF($L$1=9,SUM($P392:X392),"0")+IF($L$1=10,SUM($P392:Y392),"0")+IF($L$1=11,SUM($P392:Z392),"0")+IF($L$1=12,SUM($P392:AA392),"0")+IF($L$1=13,SUM($P392:AB392),"0")+IF($L$1=14,SUM($P392:AC392),"0")+IF($L$1=15,SUM($P392:AD392),"0")+IF($L$1=16,SUM($P392:AE392),"0")+IF($L$1=17,SUM($P392:AF392),"0")+IF($L$1=18,SUM($P392:AG392),"0")+IF($L$1=19,SUM($P392:AH392),"0")+IF($L$1=20,SUM($P392:AI392),"0")+IF($L$1=21,SUM($P392:AJ392),"0")+IF($L$1=22,SUM($P392:AK392),"0")+IF($L$1=23,SUM($P392:AL392),"0")+IF($L$1=24,SUM($P392:AM392),"0"),2),IF(BC392=0,(SUMIF($AP$11:$AP$1010,B392,$BC$11:$BC$1010)),BC392))</f>
        <v>0</v>
      </c>
      <c r="M392" s="163" t="n">
        <f aca="false">IF(G392=0,0,(L392/G392)*100)</f>
        <v>0</v>
      </c>
      <c r="N392" s="168" t="str">
        <f aca="false">IF(B392&gt;0,"ok","ocultar")</f>
        <v>ocultar</v>
      </c>
      <c r="O392" s="650"/>
      <c r="P392" s="724"/>
      <c r="Q392" s="725"/>
      <c r="R392" s="725"/>
      <c r="S392" s="725"/>
      <c r="T392" s="725"/>
      <c r="U392" s="725"/>
      <c r="V392" s="725"/>
      <c r="W392" s="725"/>
      <c r="X392" s="725"/>
      <c r="Y392" s="725"/>
      <c r="Z392" s="725"/>
      <c r="AA392" s="726"/>
      <c r="AB392" s="726"/>
      <c r="AC392" s="726"/>
      <c r="AD392" s="726"/>
      <c r="AE392" s="726"/>
      <c r="AF392" s="726"/>
      <c r="AG392" s="726"/>
      <c r="AH392" s="726"/>
      <c r="AI392" s="726"/>
      <c r="AJ392" s="726"/>
      <c r="AK392" s="726"/>
      <c r="AL392" s="726"/>
      <c r="AM392" s="727"/>
      <c r="AO392" s="728" t="n">
        <f aca="false">IF(E392&lt;&gt;0,G392,0)</f>
        <v>0</v>
      </c>
      <c r="AP392" s="157" t="n">
        <f aca="false">IF(B392=0,AP391,IF(ISNONTEXT(B392)=TRUE(),INT(B392),INT(LEFT(B392,FIND(".",B392)-1))))</f>
        <v>3</v>
      </c>
      <c r="AQ392" s="157" t="str">
        <f aca="false">IF(AQ393=1,1,IF(B392&lt;&gt;0,1,IF(C392&lt;&gt;0,1,IF(D392&lt;&gt;0,1,IF(E392&lt;&gt;0,1,"")))))</f>
        <v/>
      </c>
      <c r="AR392" s="157" t="str">
        <f aca="false">IF(AP392=0," ",IF(AP392&lt;&gt;AP391,AP392," "))</f>
        <v> </v>
      </c>
      <c r="AS392" s="732"/>
      <c r="AT392" s="730" t="n">
        <f aca="false">IF(AP392&lt;&gt;AR392,(IF('ORÇ.GLOBAL P CAIXA'!I393="",J392*(INFORMAÇÕES!$Q$99/INFORMAÇÕES!$Q$102),IF('ORÇ.GLOBAL P CAIXA'!I393="R",J392,0))),0)</f>
        <v>0</v>
      </c>
      <c r="AU392" s="75" t="n">
        <f aca="false">IF(AP392&lt;&gt;AR392,(IF('ORÇ.GLOBAL P CAIXA'!I393="",J392*(INFORMAÇÕES!$Q$100/INFORMAÇÕES!$Q$102),IF('ORÇ.GLOBAL P CAIXA'!I393="C",J392,0))),0)</f>
        <v>0</v>
      </c>
      <c r="AV392" s="75" t="n">
        <f aca="false">IF(AP392&lt;&gt;AR392,(IF('ORÇ.GLOBAL P CAIXA'!I393="",J392*INFORMAÇÕES!$U$115,IF('ORÇ.GLOBAL P CAIXA'!I393="CF",J392,0))),0)</f>
        <v>0</v>
      </c>
      <c r="AW392" s="75" t="n">
        <f aca="false">IF(AP392&lt;&gt;AR392,(IF('ORÇ.GLOBAL P CAIXA'!I393="",J392*INFORMAÇÕES!$U$116,IF('ORÇ.GLOBAL P CAIXA'!I393="O",J392,0))),0)</f>
        <v>0</v>
      </c>
      <c r="AX392" s="731" t="n">
        <f aca="false">IF(E392&lt;&gt;0,J392,0)</f>
        <v>0</v>
      </c>
      <c r="AY392" s="730" t="n">
        <f aca="false">IF(AP392&lt;&gt;AR392,(IF('ORÇ.GLOBAL P CAIXA'!I393="",L392*(INFORMAÇÕES!$Q$99/INFORMAÇÕES!$Q$102),IF('ORÇ.GLOBAL P CAIXA'!I393="R",L392,0))),0)</f>
        <v>0</v>
      </c>
      <c r="AZ392" s="75" t="n">
        <f aca="false">IF(AP392&lt;&gt;AR392,(IF('ORÇ.GLOBAL P CAIXA'!I393="",L392*(INFORMAÇÕES!$Q$100/INFORMAÇÕES!$Q$102),IF('ORÇ.GLOBAL P CAIXA'!I393="C",L392,0))),0)</f>
        <v>0</v>
      </c>
      <c r="BA392" s="75" t="n">
        <f aca="false">IF(AP392&lt;&gt;AR392,(IF('ORÇ.GLOBAL P CAIXA'!I393="",L392*INFORMAÇÕES!$U$115,IF('ORÇ.GLOBAL P CAIXA'!I393="CF",L392,0))),0)</f>
        <v>0</v>
      </c>
      <c r="BB392" s="75" t="n">
        <f aca="false">IF(AP392&lt;&gt;AR392,(IF('ORÇ.GLOBAL P CAIXA'!I393="",L392*INFORMAÇÕES!$U$116,IF('ORÇ.GLOBAL P CAIXA'!I393="O",L392,0))),0)</f>
        <v>0</v>
      </c>
      <c r="BC392" s="731" t="n">
        <f aca="false">IF(E392&lt;&gt;0,L392,0)</f>
        <v>0</v>
      </c>
    </row>
    <row r="393" s="174" customFormat="true" ht="14.25" hidden="false" customHeight="false" outlineLevel="0" collapsed="false">
      <c r="A393" s="159" t="n">
        <v>383</v>
      </c>
      <c r="B393" s="160" t="n">
        <f aca="false">'ORÇ.REPROG. P CAIXA'!B395</f>
        <v>0</v>
      </c>
      <c r="C393" s="723" t="n">
        <f aca="false">'ORÇ.REPROG. P CAIXA'!C395</f>
        <v>0</v>
      </c>
      <c r="D393" s="162" t="n">
        <f aca="false">'ORÇ.REPROG. P CAIXA'!D395</f>
        <v>0</v>
      </c>
      <c r="E393" s="163" t="n">
        <f aca="false">IF('BM GLOBAL'!$P$1&lt;&gt;0,'ORÇ.REPROG. P CAIXA'!E395,'ORÇ.REPROG. P CAIXA'!H395)</f>
        <v>0</v>
      </c>
      <c r="F393" s="163" t="n">
        <f aca="false">IF('BM GLOBAL'!$P$1&lt;&gt;0,IF('ORÇ.GLOBAL P CAIXA'!K394=0,'ORÇ.GLOBAL EMPRESA'!G394,'ORÇ.GLOBAL P CAIXA'!F394),'ORÇ.REPROG. P CAIXA'!I395)</f>
        <v>0</v>
      </c>
      <c r="G393" s="163" t="n">
        <f aca="false">IF(E393&lt;&gt;0,ROUND(E393*F393,2),IF(AO393=0,(SUMIF('ORÇ.REPROG. P CAIXA'!$AC$13:$AC$1012,B393,$AO$11:$AO$1010)),AO393))</f>
        <v>0</v>
      </c>
      <c r="H393" s="163" t="n">
        <f aca="false">IF(J393&lt;&gt;0,IF(E393&lt;&gt;0,J393/F393,0),0)</f>
        <v>0</v>
      </c>
      <c r="I393" s="163" t="n">
        <f aca="false">IF(L393&lt;&gt;0,IF(E393&lt;&gt;0,L393/F393,0),0)</f>
        <v>0</v>
      </c>
      <c r="J393" s="163" t="n">
        <f aca="false">IF(E393&lt;&gt;0,ROUND(INDEX($P$11:$AM$1010,$A393,$L$1),2),IF(AX393=0,(SUMIF($AP$11:$AP$1010,B393,$AX$11:$AX$1010)),AX393))</f>
        <v>0</v>
      </c>
      <c r="K393" s="163" t="n">
        <f aca="false">IF(G393=0,0,(J393/G393)*100)</f>
        <v>0</v>
      </c>
      <c r="L393" s="163" t="n">
        <f aca="false">IF(E393&lt;&gt;0,ROUND(IF($L$1=1,SUM(P393),"0")+IF($L$1=2,SUM($P393:Q393),"0")+IF($L$1=3,SUM($P393:R393),"0")+IF($L$1=4,SUM($P393:S393),"0")+IF($L$1=5,SUM($P393:T393),"0")+IF($L$1=6,SUM($P393:U393),"0")+IF($L$1=7,SUM($P393:V393),"0")+IF($L$1=8,SUM($P393:W393),"0")+IF($L$1=9,SUM($P393:X393),"0")+IF($L$1=10,SUM($P393:Y393),"0")+IF($L$1=11,SUM($P393:Z393),"0")+IF($L$1=12,SUM($P393:AA393),"0")+IF($L$1=13,SUM($P393:AB393),"0")+IF($L$1=14,SUM($P393:AC393),"0")+IF($L$1=15,SUM($P393:AD393),"0")+IF($L$1=16,SUM($P393:AE393),"0")+IF($L$1=17,SUM($P393:AF393),"0")+IF($L$1=18,SUM($P393:AG393),"0")+IF($L$1=19,SUM($P393:AH393),"0")+IF($L$1=20,SUM($P393:AI393),"0")+IF($L$1=21,SUM($P393:AJ393),"0")+IF($L$1=22,SUM($P393:AK393),"0")+IF($L$1=23,SUM($P393:AL393),"0")+IF($L$1=24,SUM($P393:AM393),"0"),2),IF(BC393=0,(SUMIF($AP$11:$AP$1010,B393,$BC$11:$BC$1010)),BC393))</f>
        <v>0</v>
      </c>
      <c r="M393" s="163" t="n">
        <f aca="false">IF(G393=0,0,(L393/G393)*100)</f>
        <v>0</v>
      </c>
      <c r="N393" s="168" t="str">
        <f aca="false">IF(B393&gt;0,"ok","ocultar")</f>
        <v>ocultar</v>
      </c>
      <c r="O393" s="650"/>
      <c r="P393" s="724"/>
      <c r="Q393" s="725"/>
      <c r="R393" s="725"/>
      <c r="S393" s="725"/>
      <c r="T393" s="725"/>
      <c r="U393" s="725"/>
      <c r="V393" s="725"/>
      <c r="W393" s="725"/>
      <c r="X393" s="725"/>
      <c r="Y393" s="725"/>
      <c r="Z393" s="725"/>
      <c r="AA393" s="726"/>
      <c r="AB393" s="726"/>
      <c r="AC393" s="726"/>
      <c r="AD393" s="726"/>
      <c r="AE393" s="726"/>
      <c r="AF393" s="726"/>
      <c r="AG393" s="726"/>
      <c r="AH393" s="726"/>
      <c r="AI393" s="726"/>
      <c r="AJ393" s="726"/>
      <c r="AK393" s="726"/>
      <c r="AL393" s="726"/>
      <c r="AM393" s="727"/>
      <c r="AO393" s="728" t="n">
        <f aca="false">IF(E393&lt;&gt;0,G393,0)</f>
        <v>0</v>
      </c>
      <c r="AP393" s="157" t="n">
        <f aca="false">IF(B393=0,AP392,IF(ISNONTEXT(B393)=TRUE(),INT(B393),INT(LEFT(B393,FIND(".",B393)-1))))</f>
        <v>3</v>
      </c>
      <c r="AQ393" s="157" t="str">
        <f aca="false">IF(AQ394=1,1,IF(B393&lt;&gt;0,1,IF(C393&lt;&gt;0,1,IF(D393&lt;&gt;0,1,IF(E393&lt;&gt;0,1,"")))))</f>
        <v/>
      </c>
      <c r="AR393" s="157" t="str">
        <f aca="false">IF(AP393=0," ",IF(AP393&lt;&gt;AP392,AP393," "))</f>
        <v> </v>
      </c>
      <c r="AS393" s="732"/>
      <c r="AT393" s="730" t="n">
        <f aca="false">IF(AP393&lt;&gt;AR393,(IF('ORÇ.GLOBAL P CAIXA'!I394="",J393*(INFORMAÇÕES!$Q$99/INFORMAÇÕES!$Q$102),IF('ORÇ.GLOBAL P CAIXA'!I394="R",J393,0))),0)</f>
        <v>0</v>
      </c>
      <c r="AU393" s="75" t="n">
        <f aca="false">IF(AP393&lt;&gt;AR393,(IF('ORÇ.GLOBAL P CAIXA'!I394="",J393*(INFORMAÇÕES!$Q$100/INFORMAÇÕES!$Q$102),IF('ORÇ.GLOBAL P CAIXA'!I394="C",J393,0))),0)</f>
        <v>0</v>
      </c>
      <c r="AV393" s="75" t="n">
        <f aca="false">IF(AP393&lt;&gt;AR393,(IF('ORÇ.GLOBAL P CAIXA'!I394="",J393*INFORMAÇÕES!$U$115,IF('ORÇ.GLOBAL P CAIXA'!I394="CF",J393,0))),0)</f>
        <v>0</v>
      </c>
      <c r="AW393" s="75" t="n">
        <f aca="false">IF(AP393&lt;&gt;AR393,(IF('ORÇ.GLOBAL P CAIXA'!I394="",J393*INFORMAÇÕES!$U$116,IF('ORÇ.GLOBAL P CAIXA'!I394="O",J393,0))),0)</f>
        <v>0</v>
      </c>
      <c r="AX393" s="731" t="n">
        <f aca="false">IF(E393&lt;&gt;0,J393,0)</f>
        <v>0</v>
      </c>
      <c r="AY393" s="730" t="n">
        <f aca="false">IF(AP393&lt;&gt;AR393,(IF('ORÇ.GLOBAL P CAIXA'!I394="",L393*(INFORMAÇÕES!$Q$99/INFORMAÇÕES!$Q$102),IF('ORÇ.GLOBAL P CAIXA'!I394="R",L393,0))),0)</f>
        <v>0</v>
      </c>
      <c r="AZ393" s="75" t="n">
        <f aca="false">IF(AP393&lt;&gt;AR393,(IF('ORÇ.GLOBAL P CAIXA'!I394="",L393*(INFORMAÇÕES!$Q$100/INFORMAÇÕES!$Q$102),IF('ORÇ.GLOBAL P CAIXA'!I394="C",L393,0))),0)</f>
        <v>0</v>
      </c>
      <c r="BA393" s="75" t="n">
        <f aca="false">IF(AP393&lt;&gt;AR393,(IF('ORÇ.GLOBAL P CAIXA'!I394="",L393*INFORMAÇÕES!$U$115,IF('ORÇ.GLOBAL P CAIXA'!I394="CF",L393,0))),0)</f>
        <v>0</v>
      </c>
      <c r="BB393" s="75" t="n">
        <f aca="false">IF(AP393&lt;&gt;AR393,(IF('ORÇ.GLOBAL P CAIXA'!I394="",L393*INFORMAÇÕES!$U$116,IF('ORÇ.GLOBAL P CAIXA'!I394="O",L393,0))),0)</f>
        <v>0</v>
      </c>
      <c r="BC393" s="731" t="n">
        <f aca="false">IF(E393&lt;&gt;0,L393,0)</f>
        <v>0</v>
      </c>
    </row>
    <row r="394" s="174" customFormat="true" ht="14.25" hidden="false" customHeight="false" outlineLevel="0" collapsed="false">
      <c r="A394" s="159" t="n">
        <v>384</v>
      </c>
      <c r="B394" s="160" t="n">
        <f aca="false">'ORÇ.REPROG. P CAIXA'!B396</f>
        <v>0</v>
      </c>
      <c r="C394" s="723" t="n">
        <f aca="false">'ORÇ.REPROG. P CAIXA'!C396</f>
        <v>0</v>
      </c>
      <c r="D394" s="162" t="n">
        <f aca="false">'ORÇ.REPROG. P CAIXA'!D396</f>
        <v>0</v>
      </c>
      <c r="E394" s="163" t="n">
        <f aca="false">IF('BM GLOBAL'!$P$1&lt;&gt;0,'ORÇ.REPROG. P CAIXA'!E396,'ORÇ.REPROG. P CAIXA'!H396)</f>
        <v>0</v>
      </c>
      <c r="F394" s="163" t="n">
        <f aca="false">IF('BM GLOBAL'!$P$1&lt;&gt;0,IF('ORÇ.GLOBAL P CAIXA'!K395=0,'ORÇ.GLOBAL EMPRESA'!G395,'ORÇ.GLOBAL P CAIXA'!F395),'ORÇ.REPROG. P CAIXA'!I396)</f>
        <v>0</v>
      </c>
      <c r="G394" s="163" t="n">
        <f aca="false">IF(E394&lt;&gt;0,ROUND(E394*F394,2),IF(AO394=0,(SUMIF('ORÇ.REPROG. P CAIXA'!$AC$13:$AC$1012,B394,$AO$11:$AO$1010)),AO394))</f>
        <v>0</v>
      </c>
      <c r="H394" s="163" t="n">
        <f aca="false">IF(J394&lt;&gt;0,IF(E394&lt;&gt;0,J394/F394,0),0)</f>
        <v>0</v>
      </c>
      <c r="I394" s="163" t="n">
        <f aca="false">IF(L394&lt;&gt;0,IF(E394&lt;&gt;0,L394/F394,0),0)</f>
        <v>0</v>
      </c>
      <c r="J394" s="163" t="n">
        <f aca="false">IF(E394&lt;&gt;0,ROUND(INDEX($P$11:$AM$1010,$A394,$L$1),2),IF(AX394=0,(SUMIF($AP$11:$AP$1010,B394,$AX$11:$AX$1010)),AX394))</f>
        <v>0</v>
      </c>
      <c r="K394" s="163" t="n">
        <f aca="false">IF(G394=0,0,(J394/G394)*100)</f>
        <v>0</v>
      </c>
      <c r="L394" s="163" t="n">
        <f aca="false">IF(E394&lt;&gt;0,ROUND(IF($L$1=1,SUM(P394),"0")+IF($L$1=2,SUM($P394:Q394),"0")+IF($L$1=3,SUM($P394:R394),"0")+IF($L$1=4,SUM($P394:S394),"0")+IF($L$1=5,SUM($P394:T394),"0")+IF($L$1=6,SUM($P394:U394),"0")+IF($L$1=7,SUM($P394:V394),"0")+IF($L$1=8,SUM($P394:W394),"0")+IF($L$1=9,SUM($P394:X394),"0")+IF($L$1=10,SUM($P394:Y394),"0")+IF($L$1=11,SUM($P394:Z394),"0")+IF($L$1=12,SUM($P394:AA394),"0")+IF($L$1=13,SUM($P394:AB394),"0")+IF($L$1=14,SUM($P394:AC394),"0")+IF($L$1=15,SUM($P394:AD394),"0")+IF($L$1=16,SUM($P394:AE394),"0")+IF($L$1=17,SUM($P394:AF394),"0")+IF($L$1=18,SUM($P394:AG394),"0")+IF($L$1=19,SUM($P394:AH394),"0")+IF($L$1=20,SUM($P394:AI394),"0")+IF($L$1=21,SUM($P394:AJ394),"0")+IF($L$1=22,SUM($P394:AK394),"0")+IF($L$1=23,SUM($P394:AL394),"0")+IF($L$1=24,SUM($P394:AM394),"0"),2),IF(BC394=0,(SUMIF($AP$11:$AP$1010,B394,$BC$11:$BC$1010)),BC394))</f>
        <v>0</v>
      </c>
      <c r="M394" s="163" t="n">
        <f aca="false">IF(G394=0,0,(L394/G394)*100)</f>
        <v>0</v>
      </c>
      <c r="N394" s="168" t="str">
        <f aca="false">IF(B394&gt;0,"ok","ocultar")</f>
        <v>ocultar</v>
      </c>
      <c r="O394" s="650"/>
      <c r="P394" s="724"/>
      <c r="Q394" s="725"/>
      <c r="R394" s="725"/>
      <c r="S394" s="725"/>
      <c r="T394" s="725"/>
      <c r="U394" s="725"/>
      <c r="V394" s="725"/>
      <c r="W394" s="725"/>
      <c r="X394" s="725"/>
      <c r="Y394" s="725"/>
      <c r="Z394" s="725"/>
      <c r="AA394" s="726"/>
      <c r="AB394" s="726"/>
      <c r="AC394" s="726"/>
      <c r="AD394" s="726"/>
      <c r="AE394" s="726"/>
      <c r="AF394" s="726"/>
      <c r="AG394" s="726"/>
      <c r="AH394" s="726"/>
      <c r="AI394" s="726"/>
      <c r="AJ394" s="726"/>
      <c r="AK394" s="726"/>
      <c r="AL394" s="726"/>
      <c r="AM394" s="727"/>
      <c r="AO394" s="728" t="n">
        <f aca="false">IF(E394&lt;&gt;0,G394,0)</f>
        <v>0</v>
      </c>
      <c r="AP394" s="157" t="n">
        <f aca="false">IF(B394=0,AP393,IF(ISNONTEXT(B394)=TRUE(),INT(B394),INT(LEFT(B394,FIND(".",B394)-1))))</f>
        <v>3</v>
      </c>
      <c r="AQ394" s="157" t="str">
        <f aca="false">IF(AQ395=1,1,IF(B394&lt;&gt;0,1,IF(C394&lt;&gt;0,1,IF(D394&lt;&gt;0,1,IF(E394&lt;&gt;0,1,"")))))</f>
        <v/>
      </c>
      <c r="AR394" s="157" t="str">
        <f aca="false">IF(AP394=0," ",IF(AP394&lt;&gt;AP393,AP394," "))</f>
        <v> </v>
      </c>
      <c r="AS394" s="732"/>
      <c r="AT394" s="730" t="n">
        <f aca="false">IF(AP394&lt;&gt;AR394,(IF('ORÇ.GLOBAL P CAIXA'!I395="",J394*(INFORMAÇÕES!$Q$99/INFORMAÇÕES!$Q$102),IF('ORÇ.GLOBAL P CAIXA'!I395="R",J394,0))),0)</f>
        <v>0</v>
      </c>
      <c r="AU394" s="75" t="n">
        <f aca="false">IF(AP394&lt;&gt;AR394,(IF('ORÇ.GLOBAL P CAIXA'!I395="",J394*(INFORMAÇÕES!$Q$100/INFORMAÇÕES!$Q$102),IF('ORÇ.GLOBAL P CAIXA'!I395="C",J394,0))),0)</f>
        <v>0</v>
      </c>
      <c r="AV394" s="75" t="n">
        <f aca="false">IF(AP394&lt;&gt;AR394,(IF('ORÇ.GLOBAL P CAIXA'!I395="",J394*INFORMAÇÕES!$U$115,IF('ORÇ.GLOBAL P CAIXA'!I395="CF",J394,0))),0)</f>
        <v>0</v>
      </c>
      <c r="AW394" s="75" t="n">
        <f aca="false">IF(AP394&lt;&gt;AR394,(IF('ORÇ.GLOBAL P CAIXA'!I395="",J394*INFORMAÇÕES!$U$116,IF('ORÇ.GLOBAL P CAIXA'!I395="O",J394,0))),0)</f>
        <v>0</v>
      </c>
      <c r="AX394" s="731" t="n">
        <f aca="false">IF(E394&lt;&gt;0,J394,0)</f>
        <v>0</v>
      </c>
      <c r="AY394" s="730" t="n">
        <f aca="false">IF(AP394&lt;&gt;AR394,(IF('ORÇ.GLOBAL P CAIXA'!I395="",L394*(INFORMAÇÕES!$Q$99/INFORMAÇÕES!$Q$102),IF('ORÇ.GLOBAL P CAIXA'!I395="R",L394,0))),0)</f>
        <v>0</v>
      </c>
      <c r="AZ394" s="75" t="n">
        <f aca="false">IF(AP394&lt;&gt;AR394,(IF('ORÇ.GLOBAL P CAIXA'!I395="",L394*(INFORMAÇÕES!$Q$100/INFORMAÇÕES!$Q$102),IF('ORÇ.GLOBAL P CAIXA'!I395="C",L394,0))),0)</f>
        <v>0</v>
      </c>
      <c r="BA394" s="75" t="n">
        <f aca="false">IF(AP394&lt;&gt;AR394,(IF('ORÇ.GLOBAL P CAIXA'!I395="",L394*INFORMAÇÕES!$U$115,IF('ORÇ.GLOBAL P CAIXA'!I395="CF",L394,0))),0)</f>
        <v>0</v>
      </c>
      <c r="BB394" s="75" t="n">
        <f aca="false">IF(AP394&lt;&gt;AR394,(IF('ORÇ.GLOBAL P CAIXA'!I395="",L394*INFORMAÇÕES!$U$116,IF('ORÇ.GLOBAL P CAIXA'!I395="O",L394,0))),0)</f>
        <v>0</v>
      </c>
      <c r="BC394" s="731" t="n">
        <f aca="false">IF(E394&lt;&gt;0,L394,0)</f>
        <v>0</v>
      </c>
    </row>
    <row r="395" s="174" customFormat="true" ht="14.25" hidden="false" customHeight="false" outlineLevel="0" collapsed="false">
      <c r="A395" s="159" t="n">
        <v>385</v>
      </c>
      <c r="B395" s="160" t="n">
        <f aca="false">'ORÇ.REPROG. P CAIXA'!B397</f>
        <v>0</v>
      </c>
      <c r="C395" s="723" t="n">
        <f aca="false">'ORÇ.REPROG. P CAIXA'!C397</f>
        <v>0</v>
      </c>
      <c r="D395" s="162" t="n">
        <f aca="false">'ORÇ.REPROG. P CAIXA'!D397</f>
        <v>0</v>
      </c>
      <c r="E395" s="163" t="n">
        <f aca="false">IF('BM GLOBAL'!$P$1&lt;&gt;0,'ORÇ.REPROG. P CAIXA'!E397,'ORÇ.REPROG. P CAIXA'!H397)</f>
        <v>0</v>
      </c>
      <c r="F395" s="163" t="n">
        <f aca="false">IF('BM GLOBAL'!$P$1&lt;&gt;0,IF('ORÇ.GLOBAL P CAIXA'!K396=0,'ORÇ.GLOBAL EMPRESA'!G396,'ORÇ.GLOBAL P CAIXA'!F396),'ORÇ.REPROG. P CAIXA'!I397)</f>
        <v>0</v>
      </c>
      <c r="G395" s="163" t="n">
        <f aca="false">IF(E395&lt;&gt;0,ROUND(E395*F395,2),IF(AO395=0,(SUMIF('ORÇ.REPROG. P CAIXA'!$AC$13:$AC$1012,B395,$AO$11:$AO$1010)),AO395))</f>
        <v>0</v>
      </c>
      <c r="H395" s="163" t="n">
        <f aca="false">IF(J395&lt;&gt;0,IF(E395&lt;&gt;0,J395/F395,0),0)</f>
        <v>0</v>
      </c>
      <c r="I395" s="163" t="n">
        <f aca="false">IF(L395&lt;&gt;0,IF(E395&lt;&gt;0,L395/F395,0),0)</f>
        <v>0</v>
      </c>
      <c r="J395" s="163" t="n">
        <f aca="false">IF(E395&lt;&gt;0,ROUND(INDEX($P$11:$AM$1010,$A395,$L$1),2),IF(AX395=0,(SUMIF($AP$11:$AP$1010,B395,$AX$11:$AX$1010)),AX395))</f>
        <v>0</v>
      </c>
      <c r="K395" s="163" t="n">
        <f aca="false">IF(G395=0,0,(J395/G395)*100)</f>
        <v>0</v>
      </c>
      <c r="L395" s="163" t="n">
        <f aca="false">IF(E395&lt;&gt;0,ROUND(IF($L$1=1,SUM(P395),"0")+IF($L$1=2,SUM($P395:Q395),"0")+IF($L$1=3,SUM($P395:R395),"0")+IF($L$1=4,SUM($P395:S395),"0")+IF($L$1=5,SUM($P395:T395),"0")+IF($L$1=6,SUM($P395:U395),"0")+IF($L$1=7,SUM($P395:V395),"0")+IF($L$1=8,SUM($P395:W395),"0")+IF($L$1=9,SUM($P395:X395),"0")+IF($L$1=10,SUM($P395:Y395),"0")+IF($L$1=11,SUM($P395:Z395),"0")+IF($L$1=12,SUM($P395:AA395),"0")+IF($L$1=13,SUM($P395:AB395),"0")+IF($L$1=14,SUM($P395:AC395),"0")+IF($L$1=15,SUM($P395:AD395),"0")+IF($L$1=16,SUM($P395:AE395),"0")+IF($L$1=17,SUM($P395:AF395),"0")+IF($L$1=18,SUM($P395:AG395),"0")+IF($L$1=19,SUM($P395:AH395),"0")+IF($L$1=20,SUM($P395:AI395),"0")+IF($L$1=21,SUM($P395:AJ395),"0")+IF($L$1=22,SUM($P395:AK395),"0")+IF($L$1=23,SUM($P395:AL395),"0")+IF($L$1=24,SUM($P395:AM395),"0"),2),IF(BC395=0,(SUMIF($AP$11:$AP$1010,B395,$BC$11:$BC$1010)),BC395))</f>
        <v>0</v>
      </c>
      <c r="M395" s="163" t="n">
        <f aca="false">IF(G395=0,0,(L395/G395)*100)</f>
        <v>0</v>
      </c>
      <c r="N395" s="168" t="str">
        <f aca="false">IF(B395&gt;0,"ok","ocultar")</f>
        <v>ocultar</v>
      </c>
      <c r="O395" s="650"/>
      <c r="P395" s="724"/>
      <c r="Q395" s="725"/>
      <c r="R395" s="725"/>
      <c r="S395" s="725"/>
      <c r="T395" s="725"/>
      <c r="U395" s="725"/>
      <c r="V395" s="725"/>
      <c r="W395" s="725"/>
      <c r="X395" s="725"/>
      <c r="Y395" s="725"/>
      <c r="Z395" s="725"/>
      <c r="AA395" s="726"/>
      <c r="AB395" s="726"/>
      <c r="AC395" s="726"/>
      <c r="AD395" s="726"/>
      <c r="AE395" s="726"/>
      <c r="AF395" s="726"/>
      <c r="AG395" s="726"/>
      <c r="AH395" s="726"/>
      <c r="AI395" s="726"/>
      <c r="AJ395" s="726"/>
      <c r="AK395" s="726"/>
      <c r="AL395" s="726"/>
      <c r="AM395" s="727"/>
      <c r="AO395" s="728" t="n">
        <f aca="false">IF(E395&lt;&gt;0,G395,0)</f>
        <v>0</v>
      </c>
      <c r="AP395" s="157" t="n">
        <f aca="false">IF(B395=0,AP394,IF(ISNONTEXT(B395)=TRUE(),INT(B395),INT(LEFT(B395,FIND(".",B395)-1))))</f>
        <v>3</v>
      </c>
      <c r="AQ395" s="157" t="str">
        <f aca="false">IF(AQ396=1,1,IF(B395&lt;&gt;0,1,IF(C395&lt;&gt;0,1,IF(D395&lt;&gt;0,1,IF(E395&lt;&gt;0,1,"")))))</f>
        <v/>
      </c>
      <c r="AR395" s="157" t="str">
        <f aca="false">IF(AP395=0," ",IF(AP395&lt;&gt;AP394,AP395," "))</f>
        <v> </v>
      </c>
      <c r="AS395" s="732"/>
      <c r="AT395" s="730" t="n">
        <f aca="false">IF(AP395&lt;&gt;AR395,(IF('ORÇ.GLOBAL P CAIXA'!I396="",J395*(INFORMAÇÕES!$Q$99/INFORMAÇÕES!$Q$102),IF('ORÇ.GLOBAL P CAIXA'!I396="R",J395,0))),0)</f>
        <v>0</v>
      </c>
      <c r="AU395" s="75" t="n">
        <f aca="false">IF(AP395&lt;&gt;AR395,(IF('ORÇ.GLOBAL P CAIXA'!I396="",J395*(INFORMAÇÕES!$Q$100/INFORMAÇÕES!$Q$102),IF('ORÇ.GLOBAL P CAIXA'!I396="C",J395,0))),0)</f>
        <v>0</v>
      </c>
      <c r="AV395" s="75" t="n">
        <f aca="false">IF(AP395&lt;&gt;AR395,(IF('ORÇ.GLOBAL P CAIXA'!I396="",J395*INFORMAÇÕES!$U$115,IF('ORÇ.GLOBAL P CAIXA'!I396="CF",J395,0))),0)</f>
        <v>0</v>
      </c>
      <c r="AW395" s="75" t="n">
        <f aca="false">IF(AP395&lt;&gt;AR395,(IF('ORÇ.GLOBAL P CAIXA'!I396="",J395*INFORMAÇÕES!$U$116,IF('ORÇ.GLOBAL P CAIXA'!I396="O",J395,0))),0)</f>
        <v>0</v>
      </c>
      <c r="AX395" s="731" t="n">
        <f aca="false">IF(E395&lt;&gt;0,J395,0)</f>
        <v>0</v>
      </c>
      <c r="AY395" s="730" t="n">
        <f aca="false">IF(AP395&lt;&gt;AR395,(IF('ORÇ.GLOBAL P CAIXA'!I396="",L395*(INFORMAÇÕES!$Q$99/INFORMAÇÕES!$Q$102),IF('ORÇ.GLOBAL P CAIXA'!I396="R",L395,0))),0)</f>
        <v>0</v>
      </c>
      <c r="AZ395" s="75" t="n">
        <f aca="false">IF(AP395&lt;&gt;AR395,(IF('ORÇ.GLOBAL P CAIXA'!I396="",L395*(INFORMAÇÕES!$Q$100/INFORMAÇÕES!$Q$102),IF('ORÇ.GLOBAL P CAIXA'!I396="C",L395,0))),0)</f>
        <v>0</v>
      </c>
      <c r="BA395" s="75" t="n">
        <f aca="false">IF(AP395&lt;&gt;AR395,(IF('ORÇ.GLOBAL P CAIXA'!I396="",L395*INFORMAÇÕES!$U$115,IF('ORÇ.GLOBAL P CAIXA'!I396="CF",L395,0))),0)</f>
        <v>0</v>
      </c>
      <c r="BB395" s="75" t="n">
        <f aca="false">IF(AP395&lt;&gt;AR395,(IF('ORÇ.GLOBAL P CAIXA'!I396="",L395*INFORMAÇÕES!$U$116,IF('ORÇ.GLOBAL P CAIXA'!I396="O",L395,0))),0)</f>
        <v>0</v>
      </c>
      <c r="BC395" s="731" t="n">
        <f aca="false">IF(E395&lt;&gt;0,L395,0)</f>
        <v>0</v>
      </c>
    </row>
    <row r="396" s="174" customFormat="true" ht="14.25" hidden="false" customHeight="false" outlineLevel="0" collapsed="false">
      <c r="A396" s="159" t="n">
        <v>386</v>
      </c>
      <c r="B396" s="160" t="n">
        <f aca="false">'ORÇ.REPROG. P CAIXA'!B398</f>
        <v>0</v>
      </c>
      <c r="C396" s="723" t="n">
        <f aca="false">'ORÇ.REPROG. P CAIXA'!C398</f>
        <v>0</v>
      </c>
      <c r="D396" s="162" t="n">
        <f aca="false">'ORÇ.REPROG. P CAIXA'!D398</f>
        <v>0</v>
      </c>
      <c r="E396" s="163" t="n">
        <f aca="false">IF('BM GLOBAL'!$P$1&lt;&gt;0,'ORÇ.REPROG. P CAIXA'!E398,'ORÇ.REPROG. P CAIXA'!H398)</f>
        <v>0</v>
      </c>
      <c r="F396" s="163" t="n">
        <f aca="false">IF('BM GLOBAL'!$P$1&lt;&gt;0,IF('ORÇ.GLOBAL P CAIXA'!K397=0,'ORÇ.GLOBAL EMPRESA'!G397,'ORÇ.GLOBAL P CAIXA'!F397),'ORÇ.REPROG. P CAIXA'!I398)</f>
        <v>0</v>
      </c>
      <c r="G396" s="163" t="n">
        <f aca="false">IF(E396&lt;&gt;0,ROUND(E396*F396,2),IF(AO396=0,(SUMIF('ORÇ.REPROG. P CAIXA'!$AC$13:$AC$1012,B396,$AO$11:$AO$1010)),AO396))</f>
        <v>0</v>
      </c>
      <c r="H396" s="163" t="n">
        <f aca="false">IF(J396&lt;&gt;0,IF(E396&lt;&gt;0,J396/F396,0),0)</f>
        <v>0</v>
      </c>
      <c r="I396" s="163" t="n">
        <f aca="false">IF(L396&lt;&gt;0,IF(E396&lt;&gt;0,L396/F396,0),0)</f>
        <v>0</v>
      </c>
      <c r="J396" s="163" t="n">
        <f aca="false">IF(E396&lt;&gt;0,ROUND(INDEX($P$11:$AM$1010,$A396,$L$1),2),IF(AX396=0,(SUMIF($AP$11:$AP$1010,B396,$AX$11:$AX$1010)),AX396))</f>
        <v>0</v>
      </c>
      <c r="K396" s="163" t="n">
        <f aca="false">IF(G396=0,0,(J396/G396)*100)</f>
        <v>0</v>
      </c>
      <c r="L396" s="163" t="n">
        <f aca="false">IF(E396&lt;&gt;0,ROUND(IF($L$1=1,SUM(P396),"0")+IF($L$1=2,SUM($P396:Q396),"0")+IF($L$1=3,SUM($P396:R396),"0")+IF($L$1=4,SUM($P396:S396),"0")+IF($L$1=5,SUM($P396:T396),"0")+IF($L$1=6,SUM($P396:U396),"0")+IF($L$1=7,SUM($P396:V396),"0")+IF($L$1=8,SUM($P396:W396),"0")+IF($L$1=9,SUM($P396:X396),"0")+IF($L$1=10,SUM($P396:Y396),"0")+IF($L$1=11,SUM($P396:Z396),"0")+IF($L$1=12,SUM($P396:AA396),"0")+IF($L$1=13,SUM($P396:AB396),"0")+IF($L$1=14,SUM($P396:AC396),"0")+IF($L$1=15,SUM($P396:AD396),"0")+IF($L$1=16,SUM($P396:AE396),"0")+IF($L$1=17,SUM($P396:AF396),"0")+IF($L$1=18,SUM($P396:AG396),"0")+IF($L$1=19,SUM($P396:AH396),"0")+IF($L$1=20,SUM($P396:AI396),"0")+IF($L$1=21,SUM($P396:AJ396),"0")+IF($L$1=22,SUM($P396:AK396),"0")+IF($L$1=23,SUM($P396:AL396),"0")+IF($L$1=24,SUM($P396:AM396),"0"),2),IF(BC396=0,(SUMIF($AP$11:$AP$1010,B396,$BC$11:$BC$1010)),BC396))</f>
        <v>0</v>
      </c>
      <c r="M396" s="163" t="n">
        <f aca="false">IF(G396=0,0,(L396/G396)*100)</f>
        <v>0</v>
      </c>
      <c r="N396" s="168" t="str">
        <f aca="false">IF(B396&gt;0,"ok","ocultar")</f>
        <v>ocultar</v>
      </c>
      <c r="O396" s="650"/>
      <c r="P396" s="724"/>
      <c r="Q396" s="725"/>
      <c r="R396" s="725"/>
      <c r="S396" s="725"/>
      <c r="T396" s="725"/>
      <c r="U396" s="725"/>
      <c r="V396" s="725"/>
      <c r="W396" s="725"/>
      <c r="X396" s="725"/>
      <c r="Y396" s="725"/>
      <c r="Z396" s="725"/>
      <c r="AA396" s="726"/>
      <c r="AB396" s="726"/>
      <c r="AC396" s="726"/>
      <c r="AD396" s="726"/>
      <c r="AE396" s="726"/>
      <c r="AF396" s="726"/>
      <c r="AG396" s="726"/>
      <c r="AH396" s="726"/>
      <c r="AI396" s="726"/>
      <c r="AJ396" s="726"/>
      <c r="AK396" s="726"/>
      <c r="AL396" s="726"/>
      <c r="AM396" s="727"/>
      <c r="AO396" s="728" t="n">
        <f aca="false">IF(E396&lt;&gt;0,G396,0)</f>
        <v>0</v>
      </c>
      <c r="AP396" s="157" t="n">
        <f aca="false">IF(B396=0,AP395,IF(ISNONTEXT(B396)=TRUE(),INT(B396),INT(LEFT(B396,FIND(".",B396)-1))))</f>
        <v>3</v>
      </c>
      <c r="AQ396" s="157" t="str">
        <f aca="false">IF(AQ397=1,1,IF(B396&lt;&gt;0,1,IF(C396&lt;&gt;0,1,IF(D396&lt;&gt;0,1,IF(E396&lt;&gt;0,1,"")))))</f>
        <v/>
      </c>
      <c r="AR396" s="157" t="str">
        <f aca="false">IF(AP396=0," ",IF(AP396&lt;&gt;AP395,AP396," "))</f>
        <v> </v>
      </c>
      <c r="AS396" s="732"/>
      <c r="AT396" s="730" t="n">
        <f aca="false">IF(AP396&lt;&gt;AR396,(IF('ORÇ.GLOBAL P CAIXA'!I397="",J396*(INFORMAÇÕES!$Q$99/INFORMAÇÕES!$Q$102),IF('ORÇ.GLOBAL P CAIXA'!I397="R",J396,0))),0)</f>
        <v>0</v>
      </c>
      <c r="AU396" s="75" t="n">
        <f aca="false">IF(AP396&lt;&gt;AR396,(IF('ORÇ.GLOBAL P CAIXA'!I397="",J396*(INFORMAÇÕES!$Q$100/INFORMAÇÕES!$Q$102),IF('ORÇ.GLOBAL P CAIXA'!I397="C",J396,0))),0)</f>
        <v>0</v>
      </c>
      <c r="AV396" s="75" t="n">
        <f aca="false">IF(AP396&lt;&gt;AR396,(IF('ORÇ.GLOBAL P CAIXA'!I397="",J396*INFORMAÇÕES!$U$115,IF('ORÇ.GLOBAL P CAIXA'!I397="CF",J396,0))),0)</f>
        <v>0</v>
      </c>
      <c r="AW396" s="75" t="n">
        <f aca="false">IF(AP396&lt;&gt;AR396,(IF('ORÇ.GLOBAL P CAIXA'!I397="",J396*INFORMAÇÕES!$U$116,IF('ORÇ.GLOBAL P CAIXA'!I397="O",J396,0))),0)</f>
        <v>0</v>
      </c>
      <c r="AX396" s="731" t="n">
        <f aca="false">IF(E396&lt;&gt;0,J396,0)</f>
        <v>0</v>
      </c>
      <c r="AY396" s="730" t="n">
        <f aca="false">IF(AP396&lt;&gt;AR396,(IF('ORÇ.GLOBAL P CAIXA'!I397="",L396*(INFORMAÇÕES!$Q$99/INFORMAÇÕES!$Q$102),IF('ORÇ.GLOBAL P CAIXA'!I397="R",L396,0))),0)</f>
        <v>0</v>
      </c>
      <c r="AZ396" s="75" t="n">
        <f aca="false">IF(AP396&lt;&gt;AR396,(IF('ORÇ.GLOBAL P CAIXA'!I397="",L396*(INFORMAÇÕES!$Q$100/INFORMAÇÕES!$Q$102),IF('ORÇ.GLOBAL P CAIXA'!I397="C",L396,0))),0)</f>
        <v>0</v>
      </c>
      <c r="BA396" s="75" t="n">
        <f aca="false">IF(AP396&lt;&gt;AR396,(IF('ORÇ.GLOBAL P CAIXA'!I397="",L396*INFORMAÇÕES!$U$115,IF('ORÇ.GLOBAL P CAIXA'!I397="CF",L396,0))),0)</f>
        <v>0</v>
      </c>
      <c r="BB396" s="75" t="n">
        <f aca="false">IF(AP396&lt;&gt;AR396,(IF('ORÇ.GLOBAL P CAIXA'!I397="",L396*INFORMAÇÕES!$U$116,IF('ORÇ.GLOBAL P CAIXA'!I397="O",L396,0))),0)</f>
        <v>0</v>
      </c>
      <c r="BC396" s="731" t="n">
        <f aca="false">IF(E396&lt;&gt;0,L396,0)</f>
        <v>0</v>
      </c>
    </row>
    <row r="397" s="174" customFormat="true" ht="14.25" hidden="false" customHeight="false" outlineLevel="0" collapsed="false">
      <c r="A397" s="159" t="n">
        <v>387</v>
      </c>
      <c r="B397" s="160" t="n">
        <f aca="false">'ORÇ.REPROG. P CAIXA'!B399</f>
        <v>0</v>
      </c>
      <c r="C397" s="723" t="n">
        <f aca="false">'ORÇ.REPROG. P CAIXA'!C399</f>
        <v>0</v>
      </c>
      <c r="D397" s="162" t="n">
        <f aca="false">'ORÇ.REPROG. P CAIXA'!D399</f>
        <v>0</v>
      </c>
      <c r="E397" s="163" t="n">
        <f aca="false">IF('BM GLOBAL'!$P$1&lt;&gt;0,'ORÇ.REPROG. P CAIXA'!E399,'ORÇ.REPROG. P CAIXA'!H399)</f>
        <v>0</v>
      </c>
      <c r="F397" s="163" t="n">
        <f aca="false">IF('BM GLOBAL'!$P$1&lt;&gt;0,IF('ORÇ.GLOBAL P CAIXA'!K398=0,'ORÇ.GLOBAL EMPRESA'!G398,'ORÇ.GLOBAL P CAIXA'!F398),'ORÇ.REPROG. P CAIXA'!I399)</f>
        <v>0</v>
      </c>
      <c r="G397" s="163" t="n">
        <f aca="false">IF(E397&lt;&gt;0,ROUND(E397*F397,2),IF(AO397=0,(SUMIF('ORÇ.REPROG. P CAIXA'!$AC$13:$AC$1012,B397,$AO$11:$AO$1010)),AO397))</f>
        <v>0</v>
      </c>
      <c r="H397" s="163" t="n">
        <f aca="false">IF(J397&lt;&gt;0,IF(E397&lt;&gt;0,J397/F397,0),0)</f>
        <v>0</v>
      </c>
      <c r="I397" s="163" t="n">
        <f aca="false">IF(L397&lt;&gt;0,IF(E397&lt;&gt;0,L397/F397,0),0)</f>
        <v>0</v>
      </c>
      <c r="J397" s="163" t="n">
        <f aca="false">IF(E397&lt;&gt;0,ROUND(INDEX($P$11:$AM$1010,$A397,$L$1),2),IF(AX397=0,(SUMIF($AP$11:$AP$1010,B397,$AX$11:$AX$1010)),AX397))</f>
        <v>0</v>
      </c>
      <c r="K397" s="163" t="n">
        <f aca="false">IF(G397=0,0,(J397/G397)*100)</f>
        <v>0</v>
      </c>
      <c r="L397" s="163" t="n">
        <f aca="false">IF(E397&lt;&gt;0,ROUND(IF($L$1=1,SUM(P397),"0")+IF($L$1=2,SUM($P397:Q397),"0")+IF($L$1=3,SUM($P397:R397),"0")+IF($L$1=4,SUM($P397:S397),"0")+IF($L$1=5,SUM($P397:T397),"0")+IF($L$1=6,SUM($P397:U397),"0")+IF($L$1=7,SUM($P397:V397),"0")+IF($L$1=8,SUM($P397:W397),"0")+IF($L$1=9,SUM($P397:X397),"0")+IF($L$1=10,SUM($P397:Y397),"0")+IF($L$1=11,SUM($P397:Z397),"0")+IF($L$1=12,SUM($P397:AA397),"0")+IF($L$1=13,SUM($P397:AB397),"0")+IF($L$1=14,SUM($P397:AC397),"0")+IF($L$1=15,SUM($P397:AD397),"0")+IF($L$1=16,SUM($P397:AE397),"0")+IF($L$1=17,SUM($P397:AF397),"0")+IF($L$1=18,SUM($P397:AG397),"0")+IF($L$1=19,SUM($P397:AH397),"0")+IF($L$1=20,SUM($P397:AI397),"0")+IF($L$1=21,SUM($P397:AJ397),"0")+IF($L$1=22,SUM($P397:AK397),"0")+IF($L$1=23,SUM($P397:AL397),"0")+IF($L$1=24,SUM($P397:AM397),"0"),2),IF(BC397=0,(SUMIF($AP$11:$AP$1010,B397,$BC$11:$BC$1010)),BC397))</f>
        <v>0</v>
      </c>
      <c r="M397" s="163" t="n">
        <f aca="false">IF(G397=0,0,(L397/G397)*100)</f>
        <v>0</v>
      </c>
      <c r="N397" s="168" t="str">
        <f aca="false">IF(B397&gt;0,"ok","ocultar")</f>
        <v>ocultar</v>
      </c>
      <c r="O397" s="650"/>
      <c r="P397" s="724"/>
      <c r="Q397" s="725"/>
      <c r="R397" s="725"/>
      <c r="S397" s="725"/>
      <c r="T397" s="725"/>
      <c r="U397" s="725"/>
      <c r="V397" s="725"/>
      <c r="W397" s="725"/>
      <c r="X397" s="725"/>
      <c r="Y397" s="725"/>
      <c r="Z397" s="725"/>
      <c r="AA397" s="726"/>
      <c r="AB397" s="726"/>
      <c r="AC397" s="726"/>
      <c r="AD397" s="726"/>
      <c r="AE397" s="726"/>
      <c r="AF397" s="726"/>
      <c r="AG397" s="726"/>
      <c r="AH397" s="726"/>
      <c r="AI397" s="726"/>
      <c r="AJ397" s="726"/>
      <c r="AK397" s="726"/>
      <c r="AL397" s="726"/>
      <c r="AM397" s="727"/>
      <c r="AO397" s="728" t="n">
        <f aca="false">IF(E397&lt;&gt;0,G397,0)</f>
        <v>0</v>
      </c>
      <c r="AP397" s="157" t="n">
        <f aca="false">IF(B397=0,AP396,IF(ISNONTEXT(B397)=TRUE(),INT(B397),INT(LEFT(B397,FIND(".",B397)-1))))</f>
        <v>3</v>
      </c>
      <c r="AQ397" s="157" t="str">
        <f aca="false">IF(AQ398=1,1,IF(B397&lt;&gt;0,1,IF(C397&lt;&gt;0,1,IF(D397&lt;&gt;0,1,IF(E397&lt;&gt;0,1,"")))))</f>
        <v/>
      </c>
      <c r="AR397" s="157" t="str">
        <f aca="false">IF(AP397=0," ",IF(AP397&lt;&gt;AP396,AP397," "))</f>
        <v> </v>
      </c>
      <c r="AS397" s="732"/>
      <c r="AT397" s="730" t="n">
        <f aca="false">IF(AP397&lt;&gt;AR397,(IF('ORÇ.GLOBAL P CAIXA'!I398="",J397*(INFORMAÇÕES!$Q$99/INFORMAÇÕES!$Q$102),IF('ORÇ.GLOBAL P CAIXA'!I398="R",J397,0))),0)</f>
        <v>0</v>
      </c>
      <c r="AU397" s="75" t="n">
        <f aca="false">IF(AP397&lt;&gt;AR397,(IF('ORÇ.GLOBAL P CAIXA'!I398="",J397*(INFORMAÇÕES!$Q$100/INFORMAÇÕES!$Q$102),IF('ORÇ.GLOBAL P CAIXA'!I398="C",J397,0))),0)</f>
        <v>0</v>
      </c>
      <c r="AV397" s="75" t="n">
        <f aca="false">IF(AP397&lt;&gt;AR397,(IF('ORÇ.GLOBAL P CAIXA'!I398="",J397*INFORMAÇÕES!$U$115,IF('ORÇ.GLOBAL P CAIXA'!I398="CF",J397,0))),0)</f>
        <v>0</v>
      </c>
      <c r="AW397" s="75" t="n">
        <f aca="false">IF(AP397&lt;&gt;AR397,(IF('ORÇ.GLOBAL P CAIXA'!I398="",J397*INFORMAÇÕES!$U$116,IF('ORÇ.GLOBAL P CAIXA'!I398="O",J397,0))),0)</f>
        <v>0</v>
      </c>
      <c r="AX397" s="731" t="n">
        <f aca="false">IF(E397&lt;&gt;0,J397,0)</f>
        <v>0</v>
      </c>
      <c r="AY397" s="730" t="n">
        <f aca="false">IF(AP397&lt;&gt;AR397,(IF('ORÇ.GLOBAL P CAIXA'!I398="",L397*(INFORMAÇÕES!$Q$99/INFORMAÇÕES!$Q$102),IF('ORÇ.GLOBAL P CAIXA'!I398="R",L397,0))),0)</f>
        <v>0</v>
      </c>
      <c r="AZ397" s="75" t="n">
        <f aca="false">IF(AP397&lt;&gt;AR397,(IF('ORÇ.GLOBAL P CAIXA'!I398="",L397*(INFORMAÇÕES!$Q$100/INFORMAÇÕES!$Q$102),IF('ORÇ.GLOBAL P CAIXA'!I398="C",L397,0))),0)</f>
        <v>0</v>
      </c>
      <c r="BA397" s="75" t="n">
        <f aca="false">IF(AP397&lt;&gt;AR397,(IF('ORÇ.GLOBAL P CAIXA'!I398="",L397*INFORMAÇÕES!$U$115,IF('ORÇ.GLOBAL P CAIXA'!I398="CF",L397,0))),0)</f>
        <v>0</v>
      </c>
      <c r="BB397" s="75" t="n">
        <f aca="false">IF(AP397&lt;&gt;AR397,(IF('ORÇ.GLOBAL P CAIXA'!I398="",L397*INFORMAÇÕES!$U$116,IF('ORÇ.GLOBAL P CAIXA'!I398="O",L397,0))),0)</f>
        <v>0</v>
      </c>
      <c r="BC397" s="731" t="n">
        <f aca="false">IF(E397&lt;&gt;0,L397,0)</f>
        <v>0</v>
      </c>
    </row>
    <row r="398" s="174" customFormat="true" ht="14.25" hidden="false" customHeight="false" outlineLevel="0" collapsed="false">
      <c r="A398" s="159" t="n">
        <v>388</v>
      </c>
      <c r="B398" s="160" t="n">
        <f aca="false">'ORÇ.REPROG. P CAIXA'!B400</f>
        <v>0</v>
      </c>
      <c r="C398" s="723" t="n">
        <f aca="false">'ORÇ.REPROG. P CAIXA'!C400</f>
        <v>0</v>
      </c>
      <c r="D398" s="162" t="n">
        <f aca="false">'ORÇ.REPROG. P CAIXA'!D400</f>
        <v>0</v>
      </c>
      <c r="E398" s="163" t="n">
        <f aca="false">IF('BM GLOBAL'!$P$1&lt;&gt;0,'ORÇ.REPROG. P CAIXA'!E400,'ORÇ.REPROG. P CAIXA'!H400)</f>
        <v>0</v>
      </c>
      <c r="F398" s="163" t="n">
        <f aca="false">IF('BM GLOBAL'!$P$1&lt;&gt;0,IF('ORÇ.GLOBAL P CAIXA'!K399=0,'ORÇ.GLOBAL EMPRESA'!G399,'ORÇ.GLOBAL P CAIXA'!F399),'ORÇ.REPROG. P CAIXA'!I400)</f>
        <v>0</v>
      </c>
      <c r="G398" s="163" t="n">
        <f aca="false">IF(E398&lt;&gt;0,ROUND(E398*F398,2),IF(AO398=0,(SUMIF('ORÇ.REPROG. P CAIXA'!$AC$13:$AC$1012,B398,$AO$11:$AO$1010)),AO398))</f>
        <v>0</v>
      </c>
      <c r="H398" s="163" t="n">
        <f aca="false">IF(J398&lt;&gt;0,IF(E398&lt;&gt;0,J398/F398,0),0)</f>
        <v>0</v>
      </c>
      <c r="I398" s="163" t="n">
        <f aca="false">IF(L398&lt;&gt;0,IF(E398&lt;&gt;0,L398/F398,0),0)</f>
        <v>0</v>
      </c>
      <c r="J398" s="163" t="n">
        <f aca="false">IF(E398&lt;&gt;0,ROUND(INDEX($P$11:$AM$1010,$A398,$L$1),2),IF(AX398=0,(SUMIF($AP$11:$AP$1010,B398,$AX$11:$AX$1010)),AX398))</f>
        <v>0</v>
      </c>
      <c r="K398" s="163" t="n">
        <f aca="false">IF(G398=0,0,(J398/G398)*100)</f>
        <v>0</v>
      </c>
      <c r="L398" s="163" t="n">
        <f aca="false">IF(E398&lt;&gt;0,ROUND(IF($L$1=1,SUM(P398),"0")+IF($L$1=2,SUM($P398:Q398),"0")+IF($L$1=3,SUM($P398:R398),"0")+IF($L$1=4,SUM($P398:S398),"0")+IF($L$1=5,SUM($P398:T398),"0")+IF($L$1=6,SUM($P398:U398),"0")+IF($L$1=7,SUM($P398:V398),"0")+IF($L$1=8,SUM($P398:W398),"0")+IF($L$1=9,SUM($P398:X398),"0")+IF($L$1=10,SUM($P398:Y398),"0")+IF($L$1=11,SUM($P398:Z398),"0")+IF($L$1=12,SUM($P398:AA398),"0")+IF($L$1=13,SUM($P398:AB398),"0")+IF($L$1=14,SUM($P398:AC398),"0")+IF($L$1=15,SUM($P398:AD398),"0")+IF($L$1=16,SUM($P398:AE398),"0")+IF($L$1=17,SUM($P398:AF398),"0")+IF($L$1=18,SUM($P398:AG398),"0")+IF($L$1=19,SUM($P398:AH398),"0")+IF($L$1=20,SUM($P398:AI398),"0")+IF($L$1=21,SUM($P398:AJ398),"0")+IF($L$1=22,SUM($P398:AK398),"0")+IF($L$1=23,SUM($P398:AL398),"0")+IF($L$1=24,SUM($P398:AM398),"0"),2),IF(BC398=0,(SUMIF($AP$11:$AP$1010,B398,$BC$11:$BC$1010)),BC398))</f>
        <v>0</v>
      </c>
      <c r="M398" s="163" t="n">
        <f aca="false">IF(G398=0,0,(L398/G398)*100)</f>
        <v>0</v>
      </c>
      <c r="N398" s="168" t="str">
        <f aca="false">IF(B398&gt;0,"ok","ocultar")</f>
        <v>ocultar</v>
      </c>
      <c r="O398" s="650"/>
      <c r="P398" s="724"/>
      <c r="Q398" s="725"/>
      <c r="R398" s="725"/>
      <c r="S398" s="725"/>
      <c r="T398" s="725"/>
      <c r="U398" s="725"/>
      <c r="V398" s="725"/>
      <c r="W398" s="725"/>
      <c r="X398" s="725"/>
      <c r="Y398" s="725"/>
      <c r="Z398" s="725"/>
      <c r="AA398" s="726"/>
      <c r="AB398" s="726"/>
      <c r="AC398" s="726"/>
      <c r="AD398" s="726"/>
      <c r="AE398" s="726"/>
      <c r="AF398" s="726"/>
      <c r="AG398" s="726"/>
      <c r="AH398" s="726"/>
      <c r="AI398" s="726"/>
      <c r="AJ398" s="726"/>
      <c r="AK398" s="726"/>
      <c r="AL398" s="726"/>
      <c r="AM398" s="727"/>
      <c r="AO398" s="728" t="n">
        <f aca="false">IF(E398&lt;&gt;0,G398,0)</f>
        <v>0</v>
      </c>
      <c r="AP398" s="157" t="n">
        <f aca="false">IF(B398=0,AP397,IF(ISNONTEXT(B398)=TRUE(),INT(B398),INT(LEFT(B398,FIND(".",B398)-1))))</f>
        <v>3</v>
      </c>
      <c r="AQ398" s="157" t="str">
        <f aca="false">IF(AQ399=1,1,IF(B398&lt;&gt;0,1,IF(C398&lt;&gt;0,1,IF(D398&lt;&gt;0,1,IF(E398&lt;&gt;0,1,"")))))</f>
        <v/>
      </c>
      <c r="AR398" s="157" t="str">
        <f aca="false">IF(AP398=0," ",IF(AP398&lt;&gt;AP397,AP398," "))</f>
        <v> </v>
      </c>
      <c r="AS398" s="732"/>
      <c r="AT398" s="730" t="n">
        <f aca="false">IF(AP398&lt;&gt;AR398,(IF('ORÇ.GLOBAL P CAIXA'!I399="",J398*(INFORMAÇÕES!$Q$99/INFORMAÇÕES!$Q$102),IF('ORÇ.GLOBAL P CAIXA'!I399="R",J398,0))),0)</f>
        <v>0</v>
      </c>
      <c r="AU398" s="75" t="n">
        <f aca="false">IF(AP398&lt;&gt;AR398,(IF('ORÇ.GLOBAL P CAIXA'!I399="",J398*(INFORMAÇÕES!$Q$100/INFORMAÇÕES!$Q$102),IF('ORÇ.GLOBAL P CAIXA'!I399="C",J398,0))),0)</f>
        <v>0</v>
      </c>
      <c r="AV398" s="75" t="n">
        <f aca="false">IF(AP398&lt;&gt;AR398,(IF('ORÇ.GLOBAL P CAIXA'!I399="",J398*INFORMAÇÕES!$U$115,IF('ORÇ.GLOBAL P CAIXA'!I399="CF",J398,0))),0)</f>
        <v>0</v>
      </c>
      <c r="AW398" s="75" t="n">
        <f aca="false">IF(AP398&lt;&gt;AR398,(IF('ORÇ.GLOBAL P CAIXA'!I399="",J398*INFORMAÇÕES!$U$116,IF('ORÇ.GLOBAL P CAIXA'!I399="O",J398,0))),0)</f>
        <v>0</v>
      </c>
      <c r="AX398" s="731" t="n">
        <f aca="false">IF(E398&lt;&gt;0,J398,0)</f>
        <v>0</v>
      </c>
      <c r="AY398" s="730" t="n">
        <f aca="false">IF(AP398&lt;&gt;AR398,(IF('ORÇ.GLOBAL P CAIXA'!I399="",L398*(INFORMAÇÕES!$Q$99/INFORMAÇÕES!$Q$102),IF('ORÇ.GLOBAL P CAIXA'!I399="R",L398,0))),0)</f>
        <v>0</v>
      </c>
      <c r="AZ398" s="75" t="n">
        <f aca="false">IF(AP398&lt;&gt;AR398,(IF('ORÇ.GLOBAL P CAIXA'!I399="",L398*(INFORMAÇÕES!$Q$100/INFORMAÇÕES!$Q$102),IF('ORÇ.GLOBAL P CAIXA'!I399="C",L398,0))),0)</f>
        <v>0</v>
      </c>
      <c r="BA398" s="75" t="n">
        <f aca="false">IF(AP398&lt;&gt;AR398,(IF('ORÇ.GLOBAL P CAIXA'!I399="",L398*INFORMAÇÕES!$U$115,IF('ORÇ.GLOBAL P CAIXA'!I399="CF",L398,0))),0)</f>
        <v>0</v>
      </c>
      <c r="BB398" s="75" t="n">
        <f aca="false">IF(AP398&lt;&gt;AR398,(IF('ORÇ.GLOBAL P CAIXA'!I399="",L398*INFORMAÇÕES!$U$116,IF('ORÇ.GLOBAL P CAIXA'!I399="O",L398,0))),0)</f>
        <v>0</v>
      </c>
      <c r="BC398" s="731" t="n">
        <f aca="false">IF(E398&lt;&gt;0,L398,0)</f>
        <v>0</v>
      </c>
    </row>
    <row r="399" s="174" customFormat="true" ht="14.25" hidden="false" customHeight="false" outlineLevel="0" collapsed="false">
      <c r="A399" s="159" t="n">
        <v>389</v>
      </c>
      <c r="B399" s="160" t="n">
        <f aca="false">'ORÇ.REPROG. P CAIXA'!B401</f>
        <v>0</v>
      </c>
      <c r="C399" s="723" t="n">
        <f aca="false">'ORÇ.REPROG. P CAIXA'!C401</f>
        <v>0</v>
      </c>
      <c r="D399" s="162" t="n">
        <f aca="false">'ORÇ.REPROG. P CAIXA'!D401</f>
        <v>0</v>
      </c>
      <c r="E399" s="163" t="n">
        <f aca="false">IF('BM GLOBAL'!$P$1&lt;&gt;0,'ORÇ.REPROG. P CAIXA'!E401,'ORÇ.REPROG. P CAIXA'!H401)</f>
        <v>0</v>
      </c>
      <c r="F399" s="163" t="n">
        <f aca="false">IF('BM GLOBAL'!$P$1&lt;&gt;0,IF('ORÇ.GLOBAL P CAIXA'!K400=0,'ORÇ.GLOBAL EMPRESA'!G400,'ORÇ.GLOBAL P CAIXA'!F400),'ORÇ.REPROG. P CAIXA'!I401)</f>
        <v>0</v>
      </c>
      <c r="G399" s="163" t="n">
        <f aca="false">IF(E399&lt;&gt;0,ROUND(E399*F399,2),IF(AO399=0,(SUMIF('ORÇ.REPROG. P CAIXA'!$AC$13:$AC$1012,B399,$AO$11:$AO$1010)),AO399))</f>
        <v>0</v>
      </c>
      <c r="H399" s="163" t="n">
        <f aca="false">IF(J399&lt;&gt;0,IF(E399&lt;&gt;0,J399/F399,0),0)</f>
        <v>0</v>
      </c>
      <c r="I399" s="163" t="n">
        <f aca="false">IF(L399&lt;&gt;0,IF(E399&lt;&gt;0,L399/F399,0),0)</f>
        <v>0</v>
      </c>
      <c r="J399" s="163" t="n">
        <f aca="false">IF(E399&lt;&gt;0,ROUND(INDEX($P$11:$AM$1010,$A399,$L$1),2),IF(AX399=0,(SUMIF($AP$11:$AP$1010,B399,$AX$11:$AX$1010)),AX399))</f>
        <v>0</v>
      </c>
      <c r="K399" s="163" t="n">
        <f aca="false">IF(G399=0,0,(J399/G399)*100)</f>
        <v>0</v>
      </c>
      <c r="L399" s="163" t="n">
        <f aca="false">IF(E399&lt;&gt;0,ROUND(IF($L$1=1,SUM(P399),"0")+IF($L$1=2,SUM($P399:Q399),"0")+IF($L$1=3,SUM($P399:R399),"0")+IF($L$1=4,SUM($P399:S399),"0")+IF($L$1=5,SUM($P399:T399),"0")+IF($L$1=6,SUM($P399:U399),"0")+IF($L$1=7,SUM($P399:V399),"0")+IF($L$1=8,SUM($P399:W399),"0")+IF($L$1=9,SUM($P399:X399),"0")+IF($L$1=10,SUM($P399:Y399),"0")+IF($L$1=11,SUM($P399:Z399),"0")+IF($L$1=12,SUM($P399:AA399),"0")+IF($L$1=13,SUM($P399:AB399),"0")+IF($L$1=14,SUM($P399:AC399),"0")+IF($L$1=15,SUM($P399:AD399),"0")+IF($L$1=16,SUM($P399:AE399),"0")+IF($L$1=17,SUM($P399:AF399),"0")+IF($L$1=18,SUM($P399:AG399),"0")+IF($L$1=19,SUM($P399:AH399),"0")+IF($L$1=20,SUM($P399:AI399),"0")+IF($L$1=21,SUM($P399:AJ399),"0")+IF($L$1=22,SUM($P399:AK399),"0")+IF($L$1=23,SUM($P399:AL399),"0")+IF($L$1=24,SUM($P399:AM399),"0"),2),IF(BC399=0,(SUMIF($AP$11:$AP$1010,B399,$BC$11:$BC$1010)),BC399))</f>
        <v>0</v>
      </c>
      <c r="M399" s="163" t="n">
        <f aca="false">IF(G399=0,0,(L399/G399)*100)</f>
        <v>0</v>
      </c>
      <c r="N399" s="168" t="str">
        <f aca="false">IF(B399&gt;0,"ok","ocultar")</f>
        <v>ocultar</v>
      </c>
      <c r="O399" s="650"/>
      <c r="P399" s="724"/>
      <c r="Q399" s="725"/>
      <c r="R399" s="725"/>
      <c r="S399" s="725"/>
      <c r="T399" s="725"/>
      <c r="U399" s="725"/>
      <c r="V399" s="725"/>
      <c r="W399" s="725"/>
      <c r="X399" s="725"/>
      <c r="Y399" s="725"/>
      <c r="Z399" s="725"/>
      <c r="AA399" s="726"/>
      <c r="AB399" s="726"/>
      <c r="AC399" s="726"/>
      <c r="AD399" s="726"/>
      <c r="AE399" s="726"/>
      <c r="AF399" s="726"/>
      <c r="AG399" s="726"/>
      <c r="AH399" s="726"/>
      <c r="AI399" s="726"/>
      <c r="AJ399" s="726"/>
      <c r="AK399" s="726"/>
      <c r="AL399" s="726"/>
      <c r="AM399" s="727"/>
      <c r="AO399" s="728" t="n">
        <f aca="false">IF(E399&lt;&gt;0,G399,0)</f>
        <v>0</v>
      </c>
      <c r="AP399" s="157" t="n">
        <f aca="false">IF(B399=0,AP398,IF(ISNONTEXT(B399)=TRUE(),INT(B399),INT(LEFT(B399,FIND(".",B399)-1))))</f>
        <v>3</v>
      </c>
      <c r="AQ399" s="157" t="str">
        <f aca="false">IF(AQ400=1,1,IF(B399&lt;&gt;0,1,IF(C399&lt;&gt;0,1,IF(D399&lt;&gt;0,1,IF(E399&lt;&gt;0,1,"")))))</f>
        <v/>
      </c>
      <c r="AR399" s="157" t="str">
        <f aca="false">IF(AP399=0," ",IF(AP399&lt;&gt;AP398,AP399," "))</f>
        <v> </v>
      </c>
      <c r="AS399" s="732"/>
      <c r="AT399" s="730" t="n">
        <f aca="false">IF(AP399&lt;&gt;AR399,(IF('ORÇ.GLOBAL P CAIXA'!I400="",J399*(INFORMAÇÕES!$Q$99/INFORMAÇÕES!$Q$102),IF('ORÇ.GLOBAL P CAIXA'!I400="R",J399,0))),0)</f>
        <v>0</v>
      </c>
      <c r="AU399" s="75" t="n">
        <f aca="false">IF(AP399&lt;&gt;AR399,(IF('ORÇ.GLOBAL P CAIXA'!I400="",J399*(INFORMAÇÕES!$Q$100/INFORMAÇÕES!$Q$102),IF('ORÇ.GLOBAL P CAIXA'!I400="C",J399,0))),0)</f>
        <v>0</v>
      </c>
      <c r="AV399" s="75" t="n">
        <f aca="false">IF(AP399&lt;&gt;AR399,(IF('ORÇ.GLOBAL P CAIXA'!I400="",J399*INFORMAÇÕES!$U$115,IF('ORÇ.GLOBAL P CAIXA'!I400="CF",J399,0))),0)</f>
        <v>0</v>
      </c>
      <c r="AW399" s="75" t="n">
        <f aca="false">IF(AP399&lt;&gt;AR399,(IF('ORÇ.GLOBAL P CAIXA'!I400="",J399*INFORMAÇÕES!$U$116,IF('ORÇ.GLOBAL P CAIXA'!I400="O",J399,0))),0)</f>
        <v>0</v>
      </c>
      <c r="AX399" s="731" t="n">
        <f aca="false">IF(E399&lt;&gt;0,J399,0)</f>
        <v>0</v>
      </c>
      <c r="AY399" s="730" t="n">
        <f aca="false">IF(AP399&lt;&gt;AR399,(IF('ORÇ.GLOBAL P CAIXA'!I400="",L399*(INFORMAÇÕES!$Q$99/INFORMAÇÕES!$Q$102),IF('ORÇ.GLOBAL P CAIXA'!I400="R",L399,0))),0)</f>
        <v>0</v>
      </c>
      <c r="AZ399" s="75" t="n">
        <f aca="false">IF(AP399&lt;&gt;AR399,(IF('ORÇ.GLOBAL P CAIXA'!I400="",L399*(INFORMAÇÕES!$Q$100/INFORMAÇÕES!$Q$102),IF('ORÇ.GLOBAL P CAIXA'!I400="C",L399,0))),0)</f>
        <v>0</v>
      </c>
      <c r="BA399" s="75" t="n">
        <f aca="false">IF(AP399&lt;&gt;AR399,(IF('ORÇ.GLOBAL P CAIXA'!I400="",L399*INFORMAÇÕES!$U$115,IF('ORÇ.GLOBAL P CAIXA'!I400="CF",L399,0))),0)</f>
        <v>0</v>
      </c>
      <c r="BB399" s="75" t="n">
        <f aca="false">IF(AP399&lt;&gt;AR399,(IF('ORÇ.GLOBAL P CAIXA'!I400="",L399*INFORMAÇÕES!$U$116,IF('ORÇ.GLOBAL P CAIXA'!I400="O",L399,0))),0)</f>
        <v>0</v>
      </c>
      <c r="BC399" s="731" t="n">
        <f aca="false">IF(E399&lt;&gt;0,L399,0)</f>
        <v>0</v>
      </c>
    </row>
    <row r="400" s="174" customFormat="true" ht="14.25" hidden="false" customHeight="false" outlineLevel="0" collapsed="false">
      <c r="A400" s="159" t="n">
        <v>390</v>
      </c>
      <c r="B400" s="160" t="n">
        <f aca="false">'ORÇ.REPROG. P CAIXA'!B402</f>
        <v>0</v>
      </c>
      <c r="C400" s="723" t="n">
        <f aca="false">'ORÇ.REPROG. P CAIXA'!C402</f>
        <v>0</v>
      </c>
      <c r="D400" s="162" t="n">
        <f aca="false">'ORÇ.REPROG. P CAIXA'!D402</f>
        <v>0</v>
      </c>
      <c r="E400" s="163" t="n">
        <f aca="false">IF('BM GLOBAL'!$P$1&lt;&gt;0,'ORÇ.REPROG. P CAIXA'!E402,'ORÇ.REPROG. P CAIXA'!H402)</f>
        <v>0</v>
      </c>
      <c r="F400" s="163" t="n">
        <f aca="false">IF('BM GLOBAL'!$P$1&lt;&gt;0,IF('ORÇ.GLOBAL P CAIXA'!K401=0,'ORÇ.GLOBAL EMPRESA'!G401,'ORÇ.GLOBAL P CAIXA'!F401),'ORÇ.REPROG. P CAIXA'!I402)</f>
        <v>0</v>
      </c>
      <c r="G400" s="163" t="n">
        <f aca="false">IF(E400&lt;&gt;0,ROUND(E400*F400,2),IF(AO400=0,(SUMIF('ORÇ.REPROG. P CAIXA'!$AC$13:$AC$1012,B400,$AO$11:$AO$1010)),AO400))</f>
        <v>0</v>
      </c>
      <c r="H400" s="163" t="n">
        <f aca="false">IF(J400&lt;&gt;0,IF(E400&lt;&gt;0,J400/F400,0),0)</f>
        <v>0</v>
      </c>
      <c r="I400" s="163" t="n">
        <f aca="false">IF(L400&lt;&gt;0,IF(E400&lt;&gt;0,L400/F400,0),0)</f>
        <v>0</v>
      </c>
      <c r="J400" s="163" t="n">
        <f aca="false">IF(E400&lt;&gt;0,ROUND(INDEX($P$11:$AM$1010,$A400,$L$1),2),IF(AX400=0,(SUMIF($AP$11:$AP$1010,B400,$AX$11:$AX$1010)),AX400))</f>
        <v>0</v>
      </c>
      <c r="K400" s="163" t="n">
        <f aca="false">IF(G400=0,0,(J400/G400)*100)</f>
        <v>0</v>
      </c>
      <c r="L400" s="163" t="n">
        <f aca="false">IF(E400&lt;&gt;0,ROUND(IF($L$1=1,SUM(P400),"0")+IF($L$1=2,SUM($P400:Q400),"0")+IF($L$1=3,SUM($P400:R400),"0")+IF($L$1=4,SUM($P400:S400),"0")+IF($L$1=5,SUM($P400:T400),"0")+IF($L$1=6,SUM($P400:U400),"0")+IF($L$1=7,SUM($P400:V400),"0")+IF($L$1=8,SUM($P400:W400),"0")+IF($L$1=9,SUM($P400:X400),"0")+IF($L$1=10,SUM($P400:Y400),"0")+IF($L$1=11,SUM($P400:Z400),"0")+IF($L$1=12,SUM($P400:AA400),"0")+IF($L$1=13,SUM($P400:AB400),"0")+IF($L$1=14,SUM($P400:AC400),"0")+IF($L$1=15,SUM($P400:AD400),"0")+IF($L$1=16,SUM($P400:AE400),"0")+IF($L$1=17,SUM($P400:AF400),"0")+IF($L$1=18,SUM($P400:AG400),"0")+IF($L$1=19,SUM($P400:AH400),"0")+IF($L$1=20,SUM($P400:AI400),"0")+IF($L$1=21,SUM($P400:AJ400),"0")+IF($L$1=22,SUM($P400:AK400),"0")+IF($L$1=23,SUM($P400:AL400),"0")+IF($L$1=24,SUM($P400:AM400),"0"),2),IF(BC400=0,(SUMIF($AP$11:$AP$1010,B400,$BC$11:$BC$1010)),BC400))</f>
        <v>0</v>
      </c>
      <c r="M400" s="163" t="n">
        <f aca="false">IF(G400=0,0,(L400/G400)*100)</f>
        <v>0</v>
      </c>
      <c r="N400" s="168" t="str">
        <f aca="false">IF(B400&gt;0,"ok","ocultar")</f>
        <v>ocultar</v>
      </c>
      <c r="O400" s="650"/>
      <c r="P400" s="724"/>
      <c r="Q400" s="725"/>
      <c r="R400" s="725"/>
      <c r="S400" s="725"/>
      <c r="T400" s="725"/>
      <c r="U400" s="725"/>
      <c r="V400" s="725"/>
      <c r="W400" s="725"/>
      <c r="X400" s="725"/>
      <c r="Y400" s="725"/>
      <c r="Z400" s="725"/>
      <c r="AA400" s="726"/>
      <c r="AB400" s="726"/>
      <c r="AC400" s="726"/>
      <c r="AD400" s="726"/>
      <c r="AE400" s="726"/>
      <c r="AF400" s="726"/>
      <c r="AG400" s="726"/>
      <c r="AH400" s="726"/>
      <c r="AI400" s="726"/>
      <c r="AJ400" s="726"/>
      <c r="AK400" s="726"/>
      <c r="AL400" s="726"/>
      <c r="AM400" s="727"/>
      <c r="AO400" s="728" t="n">
        <f aca="false">IF(E400&lt;&gt;0,G400,0)</f>
        <v>0</v>
      </c>
      <c r="AP400" s="157" t="n">
        <f aca="false">IF(B400=0,AP399,IF(ISNONTEXT(B400)=TRUE(),INT(B400),INT(LEFT(B400,FIND(".",B400)-1))))</f>
        <v>3</v>
      </c>
      <c r="AQ400" s="157" t="str">
        <f aca="false">IF(AQ401=1,1,IF(B400&lt;&gt;0,1,IF(C400&lt;&gt;0,1,IF(D400&lt;&gt;0,1,IF(E400&lt;&gt;0,1,"")))))</f>
        <v/>
      </c>
      <c r="AR400" s="157" t="str">
        <f aca="false">IF(AP400=0," ",IF(AP400&lt;&gt;AP399,AP400," "))</f>
        <v> </v>
      </c>
      <c r="AS400" s="732"/>
      <c r="AT400" s="730" t="n">
        <f aca="false">IF(AP400&lt;&gt;AR400,(IF('ORÇ.GLOBAL P CAIXA'!I401="",J400*(INFORMAÇÕES!$Q$99/INFORMAÇÕES!$Q$102),IF('ORÇ.GLOBAL P CAIXA'!I401="R",J400,0))),0)</f>
        <v>0</v>
      </c>
      <c r="AU400" s="75" t="n">
        <f aca="false">IF(AP400&lt;&gt;AR400,(IF('ORÇ.GLOBAL P CAIXA'!I401="",J400*(INFORMAÇÕES!$Q$100/INFORMAÇÕES!$Q$102),IF('ORÇ.GLOBAL P CAIXA'!I401="C",J400,0))),0)</f>
        <v>0</v>
      </c>
      <c r="AV400" s="75" t="n">
        <f aca="false">IF(AP400&lt;&gt;AR400,(IF('ORÇ.GLOBAL P CAIXA'!I401="",J400*INFORMAÇÕES!$U$115,IF('ORÇ.GLOBAL P CAIXA'!I401="CF",J400,0))),0)</f>
        <v>0</v>
      </c>
      <c r="AW400" s="75" t="n">
        <f aca="false">IF(AP400&lt;&gt;AR400,(IF('ORÇ.GLOBAL P CAIXA'!I401="",J400*INFORMAÇÕES!$U$116,IF('ORÇ.GLOBAL P CAIXA'!I401="O",J400,0))),0)</f>
        <v>0</v>
      </c>
      <c r="AX400" s="731" t="n">
        <f aca="false">IF(E400&lt;&gt;0,J400,0)</f>
        <v>0</v>
      </c>
      <c r="AY400" s="730" t="n">
        <f aca="false">IF(AP400&lt;&gt;AR400,(IF('ORÇ.GLOBAL P CAIXA'!I401="",L400*(INFORMAÇÕES!$Q$99/INFORMAÇÕES!$Q$102),IF('ORÇ.GLOBAL P CAIXA'!I401="R",L400,0))),0)</f>
        <v>0</v>
      </c>
      <c r="AZ400" s="75" t="n">
        <f aca="false">IF(AP400&lt;&gt;AR400,(IF('ORÇ.GLOBAL P CAIXA'!I401="",L400*(INFORMAÇÕES!$Q$100/INFORMAÇÕES!$Q$102),IF('ORÇ.GLOBAL P CAIXA'!I401="C",L400,0))),0)</f>
        <v>0</v>
      </c>
      <c r="BA400" s="75" t="n">
        <f aca="false">IF(AP400&lt;&gt;AR400,(IF('ORÇ.GLOBAL P CAIXA'!I401="",L400*INFORMAÇÕES!$U$115,IF('ORÇ.GLOBAL P CAIXA'!I401="CF",L400,0))),0)</f>
        <v>0</v>
      </c>
      <c r="BB400" s="75" t="n">
        <f aca="false">IF(AP400&lt;&gt;AR400,(IF('ORÇ.GLOBAL P CAIXA'!I401="",L400*INFORMAÇÕES!$U$116,IF('ORÇ.GLOBAL P CAIXA'!I401="O",L400,0))),0)</f>
        <v>0</v>
      </c>
      <c r="BC400" s="731" t="n">
        <f aca="false">IF(E400&lt;&gt;0,L400,0)</f>
        <v>0</v>
      </c>
    </row>
    <row r="401" s="174" customFormat="true" ht="14.25" hidden="false" customHeight="false" outlineLevel="0" collapsed="false">
      <c r="A401" s="159" t="n">
        <v>391</v>
      </c>
      <c r="B401" s="160" t="n">
        <f aca="false">'ORÇ.REPROG. P CAIXA'!B403</f>
        <v>0</v>
      </c>
      <c r="C401" s="723" t="n">
        <f aca="false">'ORÇ.REPROG. P CAIXA'!C403</f>
        <v>0</v>
      </c>
      <c r="D401" s="162" t="n">
        <f aca="false">'ORÇ.REPROG. P CAIXA'!D403</f>
        <v>0</v>
      </c>
      <c r="E401" s="163" t="n">
        <f aca="false">IF('BM GLOBAL'!$P$1&lt;&gt;0,'ORÇ.REPROG. P CAIXA'!E403,'ORÇ.REPROG. P CAIXA'!H403)</f>
        <v>0</v>
      </c>
      <c r="F401" s="163" t="n">
        <f aca="false">IF('BM GLOBAL'!$P$1&lt;&gt;0,IF('ORÇ.GLOBAL P CAIXA'!K402=0,'ORÇ.GLOBAL EMPRESA'!G402,'ORÇ.GLOBAL P CAIXA'!F402),'ORÇ.REPROG. P CAIXA'!I403)</f>
        <v>0</v>
      </c>
      <c r="G401" s="163" t="n">
        <f aca="false">IF(E401&lt;&gt;0,ROUND(E401*F401,2),IF(AO401=0,(SUMIF('ORÇ.REPROG. P CAIXA'!$AC$13:$AC$1012,B401,$AO$11:$AO$1010)),AO401))</f>
        <v>0</v>
      </c>
      <c r="H401" s="163" t="n">
        <f aca="false">IF(J401&lt;&gt;0,IF(E401&lt;&gt;0,J401/F401,0),0)</f>
        <v>0</v>
      </c>
      <c r="I401" s="163" t="n">
        <f aca="false">IF(L401&lt;&gt;0,IF(E401&lt;&gt;0,L401/F401,0),0)</f>
        <v>0</v>
      </c>
      <c r="J401" s="163" t="n">
        <f aca="false">IF(E401&lt;&gt;0,ROUND(INDEX($P$11:$AM$1010,$A401,$L$1),2),IF(AX401=0,(SUMIF($AP$11:$AP$1010,B401,$AX$11:$AX$1010)),AX401))</f>
        <v>0</v>
      </c>
      <c r="K401" s="163" t="n">
        <f aca="false">IF(G401=0,0,(J401/G401)*100)</f>
        <v>0</v>
      </c>
      <c r="L401" s="163" t="n">
        <f aca="false">IF(E401&lt;&gt;0,ROUND(IF($L$1=1,SUM(P401),"0")+IF($L$1=2,SUM($P401:Q401),"0")+IF($L$1=3,SUM($P401:R401),"0")+IF($L$1=4,SUM($P401:S401),"0")+IF($L$1=5,SUM($P401:T401),"0")+IF($L$1=6,SUM($P401:U401),"0")+IF($L$1=7,SUM($P401:V401),"0")+IF($L$1=8,SUM($P401:W401),"0")+IF($L$1=9,SUM($P401:X401),"0")+IF($L$1=10,SUM($P401:Y401),"0")+IF($L$1=11,SUM($P401:Z401),"0")+IF($L$1=12,SUM($P401:AA401),"0")+IF($L$1=13,SUM($P401:AB401),"0")+IF($L$1=14,SUM($P401:AC401),"0")+IF($L$1=15,SUM($P401:AD401),"0")+IF($L$1=16,SUM($P401:AE401),"0")+IF($L$1=17,SUM($P401:AF401),"0")+IF($L$1=18,SUM($P401:AG401),"0")+IF($L$1=19,SUM($P401:AH401),"0")+IF($L$1=20,SUM($P401:AI401),"0")+IF($L$1=21,SUM($P401:AJ401),"0")+IF($L$1=22,SUM($P401:AK401),"0")+IF($L$1=23,SUM($P401:AL401),"0")+IF($L$1=24,SUM($P401:AM401),"0"),2),IF(BC401=0,(SUMIF($AP$11:$AP$1010,B401,$BC$11:$BC$1010)),BC401))</f>
        <v>0</v>
      </c>
      <c r="M401" s="163" t="n">
        <f aca="false">IF(G401=0,0,(L401/G401)*100)</f>
        <v>0</v>
      </c>
      <c r="N401" s="168" t="str">
        <f aca="false">IF(B401&gt;0,"ok","ocultar")</f>
        <v>ocultar</v>
      </c>
      <c r="O401" s="650"/>
      <c r="P401" s="724"/>
      <c r="Q401" s="725"/>
      <c r="R401" s="725"/>
      <c r="S401" s="725"/>
      <c r="T401" s="725"/>
      <c r="U401" s="725"/>
      <c r="V401" s="725"/>
      <c r="W401" s="725"/>
      <c r="X401" s="725"/>
      <c r="Y401" s="725"/>
      <c r="Z401" s="725"/>
      <c r="AA401" s="726"/>
      <c r="AB401" s="726"/>
      <c r="AC401" s="726"/>
      <c r="AD401" s="726"/>
      <c r="AE401" s="726"/>
      <c r="AF401" s="726"/>
      <c r="AG401" s="726"/>
      <c r="AH401" s="726"/>
      <c r="AI401" s="726"/>
      <c r="AJ401" s="726"/>
      <c r="AK401" s="726"/>
      <c r="AL401" s="726"/>
      <c r="AM401" s="727"/>
      <c r="AO401" s="728" t="n">
        <f aca="false">IF(E401&lt;&gt;0,G401,0)</f>
        <v>0</v>
      </c>
      <c r="AP401" s="157" t="n">
        <f aca="false">IF(B401=0,AP400,IF(ISNONTEXT(B401)=TRUE(),INT(B401),INT(LEFT(B401,FIND(".",B401)-1))))</f>
        <v>3</v>
      </c>
      <c r="AQ401" s="157" t="str">
        <f aca="false">IF(AQ402=1,1,IF(B401&lt;&gt;0,1,IF(C401&lt;&gt;0,1,IF(D401&lt;&gt;0,1,IF(E401&lt;&gt;0,1,"")))))</f>
        <v/>
      </c>
      <c r="AR401" s="157" t="str">
        <f aca="false">IF(AP401=0," ",IF(AP401&lt;&gt;AP400,AP401," "))</f>
        <v> </v>
      </c>
      <c r="AS401" s="732"/>
      <c r="AT401" s="730" t="n">
        <f aca="false">IF(AP401&lt;&gt;AR401,(IF('ORÇ.GLOBAL P CAIXA'!I402="",J401*(INFORMAÇÕES!$Q$99/INFORMAÇÕES!$Q$102),IF('ORÇ.GLOBAL P CAIXA'!I402="R",J401,0))),0)</f>
        <v>0</v>
      </c>
      <c r="AU401" s="75" t="n">
        <f aca="false">IF(AP401&lt;&gt;AR401,(IF('ORÇ.GLOBAL P CAIXA'!I402="",J401*(INFORMAÇÕES!$Q$100/INFORMAÇÕES!$Q$102),IF('ORÇ.GLOBAL P CAIXA'!I402="C",J401,0))),0)</f>
        <v>0</v>
      </c>
      <c r="AV401" s="75" t="n">
        <f aca="false">IF(AP401&lt;&gt;AR401,(IF('ORÇ.GLOBAL P CAIXA'!I402="",J401*INFORMAÇÕES!$U$115,IF('ORÇ.GLOBAL P CAIXA'!I402="CF",J401,0))),0)</f>
        <v>0</v>
      </c>
      <c r="AW401" s="75" t="n">
        <f aca="false">IF(AP401&lt;&gt;AR401,(IF('ORÇ.GLOBAL P CAIXA'!I402="",J401*INFORMAÇÕES!$U$116,IF('ORÇ.GLOBAL P CAIXA'!I402="O",J401,0))),0)</f>
        <v>0</v>
      </c>
      <c r="AX401" s="731" t="n">
        <f aca="false">IF(E401&lt;&gt;0,J401,0)</f>
        <v>0</v>
      </c>
      <c r="AY401" s="730" t="n">
        <f aca="false">IF(AP401&lt;&gt;AR401,(IF('ORÇ.GLOBAL P CAIXA'!I402="",L401*(INFORMAÇÕES!$Q$99/INFORMAÇÕES!$Q$102),IF('ORÇ.GLOBAL P CAIXA'!I402="R",L401,0))),0)</f>
        <v>0</v>
      </c>
      <c r="AZ401" s="75" t="n">
        <f aca="false">IF(AP401&lt;&gt;AR401,(IF('ORÇ.GLOBAL P CAIXA'!I402="",L401*(INFORMAÇÕES!$Q$100/INFORMAÇÕES!$Q$102),IF('ORÇ.GLOBAL P CAIXA'!I402="C",L401,0))),0)</f>
        <v>0</v>
      </c>
      <c r="BA401" s="75" t="n">
        <f aca="false">IF(AP401&lt;&gt;AR401,(IF('ORÇ.GLOBAL P CAIXA'!I402="",L401*INFORMAÇÕES!$U$115,IF('ORÇ.GLOBAL P CAIXA'!I402="CF",L401,0))),0)</f>
        <v>0</v>
      </c>
      <c r="BB401" s="75" t="n">
        <f aca="false">IF(AP401&lt;&gt;AR401,(IF('ORÇ.GLOBAL P CAIXA'!I402="",L401*INFORMAÇÕES!$U$116,IF('ORÇ.GLOBAL P CAIXA'!I402="O",L401,0))),0)</f>
        <v>0</v>
      </c>
      <c r="BC401" s="731" t="n">
        <f aca="false">IF(E401&lt;&gt;0,L401,0)</f>
        <v>0</v>
      </c>
    </row>
    <row r="402" s="174" customFormat="true" ht="14.25" hidden="false" customHeight="false" outlineLevel="0" collapsed="false">
      <c r="A402" s="159" t="n">
        <v>392</v>
      </c>
      <c r="B402" s="160" t="n">
        <f aca="false">'ORÇ.REPROG. P CAIXA'!B404</f>
        <v>0</v>
      </c>
      <c r="C402" s="723" t="n">
        <f aca="false">'ORÇ.REPROG. P CAIXA'!C404</f>
        <v>0</v>
      </c>
      <c r="D402" s="162" t="n">
        <f aca="false">'ORÇ.REPROG. P CAIXA'!D404</f>
        <v>0</v>
      </c>
      <c r="E402" s="163" t="n">
        <f aca="false">IF('BM GLOBAL'!$P$1&lt;&gt;0,'ORÇ.REPROG. P CAIXA'!E404,'ORÇ.REPROG. P CAIXA'!H404)</f>
        <v>0</v>
      </c>
      <c r="F402" s="163" t="n">
        <f aca="false">IF('BM GLOBAL'!$P$1&lt;&gt;0,IF('ORÇ.GLOBAL P CAIXA'!K403=0,'ORÇ.GLOBAL EMPRESA'!G403,'ORÇ.GLOBAL P CAIXA'!F403),'ORÇ.REPROG. P CAIXA'!I404)</f>
        <v>0</v>
      </c>
      <c r="G402" s="163" t="n">
        <f aca="false">IF(E402&lt;&gt;0,ROUND(E402*F402,2),IF(AO402=0,(SUMIF('ORÇ.REPROG. P CAIXA'!$AC$13:$AC$1012,B402,$AO$11:$AO$1010)),AO402))</f>
        <v>0</v>
      </c>
      <c r="H402" s="163" t="n">
        <f aca="false">IF(J402&lt;&gt;0,IF(E402&lt;&gt;0,J402/F402,0),0)</f>
        <v>0</v>
      </c>
      <c r="I402" s="163" t="n">
        <f aca="false">IF(L402&lt;&gt;0,IF(E402&lt;&gt;0,L402/F402,0),0)</f>
        <v>0</v>
      </c>
      <c r="J402" s="163" t="n">
        <f aca="false">IF(E402&lt;&gt;0,ROUND(INDEX($P$11:$AM$1010,$A402,$L$1),2),IF(AX402=0,(SUMIF($AP$11:$AP$1010,B402,$AX$11:$AX$1010)),AX402))</f>
        <v>0</v>
      </c>
      <c r="K402" s="163" t="n">
        <f aca="false">IF(G402=0,0,(J402/G402)*100)</f>
        <v>0</v>
      </c>
      <c r="L402" s="163" t="n">
        <f aca="false">IF(E402&lt;&gt;0,ROUND(IF($L$1=1,SUM(P402),"0")+IF($L$1=2,SUM($P402:Q402),"0")+IF($L$1=3,SUM($P402:R402),"0")+IF($L$1=4,SUM($P402:S402),"0")+IF($L$1=5,SUM($P402:T402),"0")+IF($L$1=6,SUM($P402:U402),"0")+IF($L$1=7,SUM($P402:V402),"0")+IF($L$1=8,SUM($P402:W402),"0")+IF($L$1=9,SUM($P402:X402),"0")+IF($L$1=10,SUM($P402:Y402),"0")+IF($L$1=11,SUM($P402:Z402),"0")+IF($L$1=12,SUM($P402:AA402),"0")+IF($L$1=13,SUM($P402:AB402),"0")+IF($L$1=14,SUM($P402:AC402),"0")+IF($L$1=15,SUM($P402:AD402),"0")+IF($L$1=16,SUM($P402:AE402),"0")+IF($L$1=17,SUM($P402:AF402),"0")+IF($L$1=18,SUM($P402:AG402),"0")+IF($L$1=19,SUM($P402:AH402),"0")+IF($L$1=20,SUM($P402:AI402),"0")+IF($L$1=21,SUM($P402:AJ402),"0")+IF($L$1=22,SUM($P402:AK402),"0")+IF($L$1=23,SUM($P402:AL402),"0")+IF($L$1=24,SUM($P402:AM402),"0"),2),IF(BC402=0,(SUMIF($AP$11:$AP$1010,B402,$BC$11:$BC$1010)),BC402))</f>
        <v>0</v>
      </c>
      <c r="M402" s="163" t="n">
        <f aca="false">IF(G402=0,0,(L402/G402)*100)</f>
        <v>0</v>
      </c>
      <c r="N402" s="168" t="str">
        <f aca="false">IF(B402&gt;0,"ok","ocultar")</f>
        <v>ocultar</v>
      </c>
      <c r="O402" s="650"/>
      <c r="P402" s="724"/>
      <c r="Q402" s="725"/>
      <c r="R402" s="725"/>
      <c r="S402" s="725"/>
      <c r="T402" s="725"/>
      <c r="U402" s="725"/>
      <c r="V402" s="725"/>
      <c r="W402" s="725"/>
      <c r="X402" s="725"/>
      <c r="Y402" s="725"/>
      <c r="Z402" s="725"/>
      <c r="AA402" s="726"/>
      <c r="AB402" s="726"/>
      <c r="AC402" s="726"/>
      <c r="AD402" s="726"/>
      <c r="AE402" s="726"/>
      <c r="AF402" s="726"/>
      <c r="AG402" s="726"/>
      <c r="AH402" s="726"/>
      <c r="AI402" s="726"/>
      <c r="AJ402" s="726"/>
      <c r="AK402" s="726"/>
      <c r="AL402" s="726"/>
      <c r="AM402" s="727"/>
      <c r="AO402" s="728" t="n">
        <f aca="false">IF(E402&lt;&gt;0,G402,0)</f>
        <v>0</v>
      </c>
      <c r="AP402" s="157" t="n">
        <f aca="false">IF(B402=0,AP401,IF(ISNONTEXT(B402)=TRUE(),INT(B402),INT(LEFT(B402,FIND(".",B402)-1))))</f>
        <v>3</v>
      </c>
      <c r="AQ402" s="157" t="str">
        <f aca="false">IF(AQ403=1,1,IF(B402&lt;&gt;0,1,IF(C402&lt;&gt;0,1,IF(D402&lt;&gt;0,1,IF(E402&lt;&gt;0,1,"")))))</f>
        <v/>
      </c>
      <c r="AR402" s="157" t="str">
        <f aca="false">IF(AP402=0," ",IF(AP402&lt;&gt;AP401,AP402," "))</f>
        <v> </v>
      </c>
      <c r="AS402" s="732"/>
      <c r="AT402" s="730" t="n">
        <f aca="false">IF(AP402&lt;&gt;AR402,(IF('ORÇ.GLOBAL P CAIXA'!I403="",J402*(INFORMAÇÕES!$Q$99/INFORMAÇÕES!$Q$102),IF('ORÇ.GLOBAL P CAIXA'!I403="R",J402,0))),0)</f>
        <v>0</v>
      </c>
      <c r="AU402" s="75" t="n">
        <f aca="false">IF(AP402&lt;&gt;AR402,(IF('ORÇ.GLOBAL P CAIXA'!I403="",J402*(INFORMAÇÕES!$Q$100/INFORMAÇÕES!$Q$102),IF('ORÇ.GLOBAL P CAIXA'!I403="C",J402,0))),0)</f>
        <v>0</v>
      </c>
      <c r="AV402" s="75" t="n">
        <f aca="false">IF(AP402&lt;&gt;AR402,(IF('ORÇ.GLOBAL P CAIXA'!I403="",J402*INFORMAÇÕES!$U$115,IF('ORÇ.GLOBAL P CAIXA'!I403="CF",J402,0))),0)</f>
        <v>0</v>
      </c>
      <c r="AW402" s="75" t="n">
        <f aca="false">IF(AP402&lt;&gt;AR402,(IF('ORÇ.GLOBAL P CAIXA'!I403="",J402*INFORMAÇÕES!$U$116,IF('ORÇ.GLOBAL P CAIXA'!I403="O",J402,0))),0)</f>
        <v>0</v>
      </c>
      <c r="AX402" s="731" t="n">
        <f aca="false">IF(E402&lt;&gt;0,J402,0)</f>
        <v>0</v>
      </c>
      <c r="AY402" s="730" t="n">
        <f aca="false">IF(AP402&lt;&gt;AR402,(IF('ORÇ.GLOBAL P CAIXA'!I403="",L402*(INFORMAÇÕES!$Q$99/INFORMAÇÕES!$Q$102),IF('ORÇ.GLOBAL P CAIXA'!I403="R",L402,0))),0)</f>
        <v>0</v>
      </c>
      <c r="AZ402" s="75" t="n">
        <f aca="false">IF(AP402&lt;&gt;AR402,(IF('ORÇ.GLOBAL P CAIXA'!I403="",L402*(INFORMAÇÕES!$Q$100/INFORMAÇÕES!$Q$102),IF('ORÇ.GLOBAL P CAIXA'!I403="C",L402,0))),0)</f>
        <v>0</v>
      </c>
      <c r="BA402" s="75" t="n">
        <f aca="false">IF(AP402&lt;&gt;AR402,(IF('ORÇ.GLOBAL P CAIXA'!I403="",L402*INFORMAÇÕES!$U$115,IF('ORÇ.GLOBAL P CAIXA'!I403="CF",L402,0))),0)</f>
        <v>0</v>
      </c>
      <c r="BB402" s="75" t="n">
        <f aca="false">IF(AP402&lt;&gt;AR402,(IF('ORÇ.GLOBAL P CAIXA'!I403="",L402*INFORMAÇÕES!$U$116,IF('ORÇ.GLOBAL P CAIXA'!I403="O",L402,0))),0)</f>
        <v>0</v>
      </c>
      <c r="BC402" s="731" t="n">
        <f aca="false">IF(E402&lt;&gt;0,L402,0)</f>
        <v>0</v>
      </c>
    </row>
    <row r="403" s="174" customFormat="true" ht="14.25" hidden="false" customHeight="false" outlineLevel="0" collapsed="false">
      <c r="A403" s="159" t="n">
        <v>393</v>
      </c>
      <c r="B403" s="160" t="n">
        <f aca="false">'ORÇ.REPROG. P CAIXA'!B405</f>
        <v>0</v>
      </c>
      <c r="C403" s="723" t="n">
        <f aca="false">'ORÇ.REPROG. P CAIXA'!C405</f>
        <v>0</v>
      </c>
      <c r="D403" s="162" t="n">
        <f aca="false">'ORÇ.REPROG. P CAIXA'!D405</f>
        <v>0</v>
      </c>
      <c r="E403" s="163" t="n">
        <f aca="false">IF('BM GLOBAL'!$P$1&lt;&gt;0,'ORÇ.REPROG. P CAIXA'!E405,'ORÇ.REPROG. P CAIXA'!H405)</f>
        <v>0</v>
      </c>
      <c r="F403" s="163" t="n">
        <f aca="false">IF('BM GLOBAL'!$P$1&lt;&gt;0,IF('ORÇ.GLOBAL P CAIXA'!K404=0,'ORÇ.GLOBAL EMPRESA'!G404,'ORÇ.GLOBAL P CAIXA'!F404),'ORÇ.REPROG. P CAIXA'!I405)</f>
        <v>0</v>
      </c>
      <c r="G403" s="163" t="n">
        <f aca="false">IF(E403&lt;&gt;0,ROUND(E403*F403,2),IF(AO403=0,(SUMIF('ORÇ.REPROG. P CAIXA'!$AC$13:$AC$1012,B403,$AO$11:$AO$1010)),AO403))</f>
        <v>0</v>
      </c>
      <c r="H403" s="163" t="n">
        <f aca="false">IF(J403&lt;&gt;0,IF(E403&lt;&gt;0,J403/F403,0),0)</f>
        <v>0</v>
      </c>
      <c r="I403" s="163" t="n">
        <f aca="false">IF(L403&lt;&gt;0,IF(E403&lt;&gt;0,L403/F403,0),0)</f>
        <v>0</v>
      </c>
      <c r="J403" s="163" t="n">
        <f aca="false">IF(E403&lt;&gt;0,ROUND(INDEX($P$11:$AM$1010,$A403,$L$1),2),IF(AX403=0,(SUMIF($AP$11:$AP$1010,B403,$AX$11:$AX$1010)),AX403))</f>
        <v>0</v>
      </c>
      <c r="K403" s="163" t="n">
        <f aca="false">IF(G403=0,0,(J403/G403)*100)</f>
        <v>0</v>
      </c>
      <c r="L403" s="163" t="n">
        <f aca="false">IF(E403&lt;&gt;0,ROUND(IF($L$1=1,SUM(P403),"0")+IF($L$1=2,SUM($P403:Q403),"0")+IF($L$1=3,SUM($P403:R403),"0")+IF($L$1=4,SUM($P403:S403),"0")+IF($L$1=5,SUM($P403:T403),"0")+IF($L$1=6,SUM($P403:U403),"0")+IF($L$1=7,SUM($P403:V403),"0")+IF($L$1=8,SUM($P403:W403),"0")+IF($L$1=9,SUM($P403:X403),"0")+IF($L$1=10,SUM($P403:Y403),"0")+IF($L$1=11,SUM($P403:Z403),"0")+IF($L$1=12,SUM($P403:AA403),"0")+IF($L$1=13,SUM($P403:AB403),"0")+IF($L$1=14,SUM($P403:AC403),"0")+IF($L$1=15,SUM($P403:AD403),"0")+IF($L$1=16,SUM($P403:AE403),"0")+IF($L$1=17,SUM($P403:AF403),"0")+IF($L$1=18,SUM($P403:AG403),"0")+IF($L$1=19,SUM($P403:AH403),"0")+IF($L$1=20,SUM($P403:AI403),"0")+IF($L$1=21,SUM($P403:AJ403),"0")+IF($L$1=22,SUM($P403:AK403),"0")+IF($L$1=23,SUM($P403:AL403),"0")+IF($L$1=24,SUM($P403:AM403),"0"),2),IF(BC403=0,(SUMIF($AP$11:$AP$1010,B403,$BC$11:$BC$1010)),BC403))</f>
        <v>0</v>
      </c>
      <c r="M403" s="163" t="n">
        <f aca="false">IF(G403=0,0,(L403/G403)*100)</f>
        <v>0</v>
      </c>
      <c r="N403" s="168" t="str">
        <f aca="false">IF(B403&gt;0,"ok","ocultar")</f>
        <v>ocultar</v>
      </c>
      <c r="O403" s="650"/>
      <c r="P403" s="724"/>
      <c r="Q403" s="725"/>
      <c r="R403" s="725"/>
      <c r="S403" s="725"/>
      <c r="T403" s="725"/>
      <c r="U403" s="725"/>
      <c r="V403" s="725"/>
      <c r="W403" s="725"/>
      <c r="X403" s="725"/>
      <c r="Y403" s="725"/>
      <c r="Z403" s="725"/>
      <c r="AA403" s="726"/>
      <c r="AB403" s="726"/>
      <c r="AC403" s="726"/>
      <c r="AD403" s="726"/>
      <c r="AE403" s="726"/>
      <c r="AF403" s="726"/>
      <c r="AG403" s="726"/>
      <c r="AH403" s="726"/>
      <c r="AI403" s="726"/>
      <c r="AJ403" s="726"/>
      <c r="AK403" s="726"/>
      <c r="AL403" s="726"/>
      <c r="AM403" s="727"/>
      <c r="AO403" s="728" t="n">
        <f aca="false">IF(E403&lt;&gt;0,G403,0)</f>
        <v>0</v>
      </c>
      <c r="AP403" s="157" t="n">
        <f aca="false">IF(B403=0,AP402,IF(ISNONTEXT(B403)=TRUE(),INT(B403),INT(LEFT(B403,FIND(".",B403)-1))))</f>
        <v>3</v>
      </c>
      <c r="AQ403" s="157" t="str">
        <f aca="false">IF(AQ404=1,1,IF(B403&lt;&gt;0,1,IF(C403&lt;&gt;0,1,IF(D403&lt;&gt;0,1,IF(E403&lt;&gt;0,1,"")))))</f>
        <v/>
      </c>
      <c r="AR403" s="157" t="str">
        <f aca="false">IF(AP403=0," ",IF(AP403&lt;&gt;AP402,AP403," "))</f>
        <v> </v>
      </c>
      <c r="AS403" s="732"/>
      <c r="AT403" s="730" t="n">
        <f aca="false">IF(AP403&lt;&gt;AR403,(IF('ORÇ.GLOBAL P CAIXA'!I404="",J403*(INFORMAÇÕES!$Q$99/INFORMAÇÕES!$Q$102),IF('ORÇ.GLOBAL P CAIXA'!I404="R",J403,0))),0)</f>
        <v>0</v>
      </c>
      <c r="AU403" s="75" t="n">
        <f aca="false">IF(AP403&lt;&gt;AR403,(IF('ORÇ.GLOBAL P CAIXA'!I404="",J403*(INFORMAÇÕES!$Q$100/INFORMAÇÕES!$Q$102),IF('ORÇ.GLOBAL P CAIXA'!I404="C",J403,0))),0)</f>
        <v>0</v>
      </c>
      <c r="AV403" s="75" t="n">
        <f aca="false">IF(AP403&lt;&gt;AR403,(IF('ORÇ.GLOBAL P CAIXA'!I404="",J403*INFORMAÇÕES!$U$115,IF('ORÇ.GLOBAL P CAIXA'!I404="CF",J403,0))),0)</f>
        <v>0</v>
      </c>
      <c r="AW403" s="75" t="n">
        <f aca="false">IF(AP403&lt;&gt;AR403,(IF('ORÇ.GLOBAL P CAIXA'!I404="",J403*INFORMAÇÕES!$U$116,IF('ORÇ.GLOBAL P CAIXA'!I404="O",J403,0))),0)</f>
        <v>0</v>
      </c>
      <c r="AX403" s="731" t="n">
        <f aca="false">IF(E403&lt;&gt;0,J403,0)</f>
        <v>0</v>
      </c>
      <c r="AY403" s="730" t="n">
        <f aca="false">IF(AP403&lt;&gt;AR403,(IF('ORÇ.GLOBAL P CAIXA'!I404="",L403*(INFORMAÇÕES!$Q$99/INFORMAÇÕES!$Q$102),IF('ORÇ.GLOBAL P CAIXA'!I404="R",L403,0))),0)</f>
        <v>0</v>
      </c>
      <c r="AZ403" s="75" t="n">
        <f aca="false">IF(AP403&lt;&gt;AR403,(IF('ORÇ.GLOBAL P CAIXA'!I404="",L403*(INFORMAÇÕES!$Q$100/INFORMAÇÕES!$Q$102),IF('ORÇ.GLOBAL P CAIXA'!I404="C",L403,0))),0)</f>
        <v>0</v>
      </c>
      <c r="BA403" s="75" t="n">
        <f aca="false">IF(AP403&lt;&gt;AR403,(IF('ORÇ.GLOBAL P CAIXA'!I404="",L403*INFORMAÇÕES!$U$115,IF('ORÇ.GLOBAL P CAIXA'!I404="CF",L403,0))),0)</f>
        <v>0</v>
      </c>
      <c r="BB403" s="75" t="n">
        <f aca="false">IF(AP403&lt;&gt;AR403,(IF('ORÇ.GLOBAL P CAIXA'!I404="",L403*INFORMAÇÕES!$U$116,IF('ORÇ.GLOBAL P CAIXA'!I404="O",L403,0))),0)</f>
        <v>0</v>
      </c>
      <c r="BC403" s="731" t="n">
        <f aca="false">IF(E403&lt;&gt;0,L403,0)</f>
        <v>0</v>
      </c>
    </row>
    <row r="404" s="174" customFormat="true" ht="14.25" hidden="false" customHeight="false" outlineLevel="0" collapsed="false">
      <c r="A404" s="159" t="n">
        <v>394</v>
      </c>
      <c r="B404" s="160" t="n">
        <f aca="false">'ORÇ.REPROG. P CAIXA'!B406</f>
        <v>0</v>
      </c>
      <c r="C404" s="723" t="n">
        <f aca="false">'ORÇ.REPROG. P CAIXA'!C406</f>
        <v>0</v>
      </c>
      <c r="D404" s="162" t="n">
        <f aca="false">'ORÇ.REPROG. P CAIXA'!D406</f>
        <v>0</v>
      </c>
      <c r="E404" s="163" t="n">
        <f aca="false">IF('BM GLOBAL'!$P$1&lt;&gt;0,'ORÇ.REPROG. P CAIXA'!E406,'ORÇ.REPROG. P CAIXA'!H406)</f>
        <v>0</v>
      </c>
      <c r="F404" s="163" t="n">
        <f aca="false">IF('BM GLOBAL'!$P$1&lt;&gt;0,IF('ORÇ.GLOBAL P CAIXA'!K405=0,'ORÇ.GLOBAL EMPRESA'!G405,'ORÇ.GLOBAL P CAIXA'!F405),'ORÇ.REPROG. P CAIXA'!I406)</f>
        <v>0</v>
      </c>
      <c r="G404" s="163" t="n">
        <f aca="false">IF(E404&lt;&gt;0,ROUND(E404*F404,2),IF(AO404=0,(SUMIF('ORÇ.REPROG. P CAIXA'!$AC$13:$AC$1012,B404,$AO$11:$AO$1010)),AO404))</f>
        <v>0</v>
      </c>
      <c r="H404" s="163" t="n">
        <f aca="false">IF(J404&lt;&gt;0,IF(E404&lt;&gt;0,J404/F404,0),0)</f>
        <v>0</v>
      </c>
      <c r="I404" s="163" t="n">
        <f aca="false">IF(L404&lt;&gt;0,IF(E404&lt;&gt;0,L404/F404,0),0)</f>
        <v>0</v>
      </c>
      <c r="J404" s="163" t="n">
        <f aca="false">IF(E404&lt;&gt;0,ROUND(INDEX($P$11:$AM$1010,$A404,$L$1),2),IF(AX404=0,(SUMIF($AP$11:$AP$1010,B404,$AX$11:$AX$1010)),AX404))</f>
        <v>0</v>
      </c>
      <c r="K404" s="163" t="n">
        <f aca="false">IF(G404=0,0,(J404/G404)*100)</f>
        <v>0</v>
      </c>
      <c r="L404" s="163" t="n">
        <f aca="false">IF(E404&lt;&gt;0,ROUND(IF($L$1=1,SUM(P404),"0")+IF($L$1=2,SUM($P404:Q404),"0")+IF($L$1=3,SUM($P404:R404),"0")+IF($L$1=4,SUM($P404:S404),"0")+IF($L$1=5,SUM($P404:T404),"0")+IF($L$1=6,SUM($P404:U404),"0")+IF($L$1=7,SUM($P404:V404),"0")+IF($L$1=8,SUM($P404:W404),"0")+IF($L$1=9,SUM($P404:X404),"0")+IF($L$1=10,SUM($P404:Y404),"0")+IF($L$1=11,SUM($P404:Z404),"0")+IF($L$1=12,SUM($P404:AA404),"0")+IF($L$1=13,SUM($P404:AB404),"0")+IF($L$1=14,SUM($P404:AC404),"0")+IF($L$1=15,SUM($P404:AD404),"0")+IF($L$1=16,SUM($P404:AE404),"0")+IF($L$1=17,SUM($P404:AF404),"0")+IF($L$1=18,SUM($P404:AG404),"0")+IF($L$1=19,SUM($P404:AH404),"0")+IF($L$1=20,SUM($P404:AI404),"0")+IF($L$1=21,SUM($P404:AJ404),"0")+IF($L$1=22,SUM($P404:AK404),"0")+IF($L$1=23,SUM($P404:AL404),"0")+IF($L$1=24,SUM($P404:AM404),"0"),2),IF(BC404=0,(SUMIF($AP$11:$AP$1010,B404,$BC$11:$BC$1010)),BC404))</f>
        <v>0</v>
      </c>
      <c r="M404" s="163" t="n">
        <f aca="false">IF(G404=0,0,(L404/G404)*100)</f>
        <v>0</v>
      </c>
      <c r="N404" s="168" t="str">
        <f aca="false">IF(B404&gt;0,"ok","ocultar")</f>
        <v>ocultar</v>
      </c>
      <c r="O404" s="650"/>
      <c r="P404" s="724"/>
      <c r="Q404" s="725"/>
      <c r="R404" s="725"/>
      <c r="S404" s="725"/>
      <c r="T404" s="725"/>
      <c r="U404" s="725"/>
      <c r="V404" s="725"/>
      <c r="W404" s="725"/>
      <c r="X404" s="725"/>
      <c r="Y404" s="725"/>
      <c r="Z404" s="725"/>
      <c r="AA404" s="726"/>
      <c r="AB404" s="726"/>
      <c r="AC404" s="726"/>
      <c r="AD404" s="726"/>
      <c r="AE404" s="726"/>
      <c r="AF404" s="726"/>
      <c r="AG404" s="726"/>
      <c r="AH404" s="726"/>
      <c r="AI404" s="726"/>
      <c r="AJ404" s="726"/>
      <c r="AK404" s="726"/>
      <c r="AL404" s="726"/>
      <c r="AM404" s="727"/>
      <c r="AO404" s="728" t="n">
        <f aca="false">IF(E404&lt;&gt;0,G404,0)</f>
        <v>0</v>
      </c>
      <c r="AP404" s="157" t="n">
        <f aca="false">IF(B404=0,AP403,IF(ISNONTEXT(B404)=TRUE(),INT(B404),INT(LEFT(B404,FIND(".",B404)-1))))</f>
        <v>3</v>
      </c>
      <c r="AQ404" s="157" t="str">
        <f aca="false">IF(AQ405=1,1,IF(B404&lt;&gt;0,1,IF(C404&lt;&gt;0,1,IF(D404&lt;&gt;0,1,IF(E404&lt;&gt;0,1,"")))))</f>
        <v/>
      </c>
      <c r="AR404" s="157" t="str">
        <f aca="false">IF(AP404=0," ",IF(AP404&lt;&gt;AP403,AP404," "))</f>
        <v> </v>
      </c>
      <c r="AS404" s="732"/>
      <c r="AT404" s="730" t="n">
        <f aca="false">IF(AP404&lt;&gt;AR404,(IF('ORÇ.GLOBAL P CAIXA'!I405="",J404*(INFORMAÇÕES!$Q$99/INFORMAÇÕES!$Q$102),IF('ORÇ.GLOBAL P CAIXA'!I405="R",J404,0))),0)</f>
        <v>0</v>
      </c>
      <c r="AU404" s="75" t="n">
        <f aca="false">IF(AP404&lt;&gt;AR404,(IF('ORÇ.GLOBAL P CAIXA'!I405="",J404*(INFORMAÇÕES!$Q$100/INFORMAÇÕES!$Q$102),IF('ORÇ.GLOBAL P CAIXA'!I405="C",J404,0))),0)</f>
        <v>0</v>
      </c>
      <c r="AV404" s="75" t="n">
        <f aca="false">IF(AP404&lt;&gt;AR404,(IF('ORÇ.GLOBAL P CAIXA'!I405="",J404*INFORMAÇÕES!$U$115,IF('ORÇ.GLOBAL P CAIXA'!I405="CF",J404,0))),0)</f>
        <v>0</v>
      </c>
      <c r="AW404" s="75" t="n">
        <f aca="false">IF(AP404&lt;&gt;AR404,(IF('ORÇ.GLOBAL P CAIXA'!I405="",J404*INFORMAÇÕES!$U$116,IF('ORÇ.GLOBAL P CAIXA'!I405="O",J404,0))),0)</f>
        <v>0</v>
      </c>
      <c r="AX404" s="731" t="n">
        <f aca="false">IF(E404&lt;&gt;0,J404,0)</f>
        <v>0</v>
      </c>
      <c r="AY404" s="730" t="n">
        <f aca="false">IF(AP404&lt;&gt;AR404,(IF('ORÇ.GLOBAL P CAIXA'!I405="",L404*(INFORMAÇÕES!$Q$99/INFORMAÇÕES!$Q$102),IF('ORÇ.GLOBAL P CAIXA'!I405="R",L404,0))),0)</f>
        <v>0</v>
      </c>
      <c r="AZ404" s="75" t="n">
        <f aca="false">IF(AP404&lt;&gt;AR404,(IF('ORÇ.GLOBAL P CAIXA'!I405="",L404*(INFORMAÇÕES!$Q$100/INFORMAÇÕES!$Q$102),IF('ORÇ.GLOBAL P CAIXA'!I405="C",L404,0))),0)</f>
        <v>0</v>
      </c>
      <c r="BA404" s="75" t="n">
        <f aca="false">IF(AP404&lt;&gt;AR404,(IF('ORÇ.GLOBAL P CAIXA'!I405="",L404*INFORMAÇÕES!$U$115,IF('ORÇ.GLOBAL P CAIXA'!I405="CF",L404,0))),0)</f>
        <v>0</v>
      </c>
      <c r="BB404" s="75" t="n">
        <f aca="false">IF(AP404&lt;&gt;AR404,(IF('ORÇ.GLOBAL P CAIXA'!I405="",L404*INFORMAÇÕES!$U$116,IF('ORÇ.GLOBAL P CAIXA'!I405="O",L404,0))),0)</f>
        <v>0</v>
      </c>
      <c r="BC404" s="731" t="n">
        <f aca="false">IF(E404&lt;&gt;0,L404,0)</f>
        <v>0</v>
      </c>
    </row>
    <row r="405" s="174" customFormat="true" ht="14.25" hidden="false" customHeight="false" outlineLevel="0" collapsed="false">
      <c r="A405" s="159" t="n">
        <v>395</v>
      </c>
      <c r="B405" s="160" t="n">
        <f aca="false">'ORÇ.REPROG. P CAIXA'!B407</f>
        <v>0</v>
      </c>
      <c r="C405" s="723" t="n">
        <f aca="false">'ORÇ.REPROG. P CAIXA'!C407</f>
        <v>0</v>
      </c>
      <c r="D405" s="162" t="n">
        <f aca="false">'ORÇ.REPROG. P CAIXA'!D407</f>
        <v>0</v>
      </c>
      <c r="E405" s="163" t="n">
        <f aca="false">IF('BM GLOBAL'!$P$1&lt;&gt;0,'ORÇ.REPROG. P CAIXA'!E407,'ORÇ.REPROG. P CAIXA'!H407)</f>
        <v>0</v>
      </c>
      <c r="F405" s="163" t="n">
        <f aca="false">IF('BM GLOBAL'!$P$1&lt;&gt;0,IF('ORÇ.GLOBAL P CAIXA'!K406=0,'ORÇ.GLOBAL EMPRESA'!G406,'ORÇ.GLOBAL P CAIXA'!F406),'ORÇ.REPROG. P CAIXA'!I407)</f>
        <v>0</v>
      </c>
      <c r="G405" s="163" t="n">
        <f aca="false">IF(E405&lt;&gt;0,ROUND(E405*F405,2),IF(AO405=0,(SUMIF('ORÇ.REPROG. P CAIXA'!$AC$13:$AC$1012,B405,$AO$11:$AO$1010)),AO405))</f>
        <v>0</v>
      </c>
      <c r="H405" s="163" t="n">
        <f aca="false">IF(J405&lt;&gt;0,IF(E405&lt;&gt;0,J405/F405,0),0)</f>
        <v>0</v>
      </c>
      <c r="I405" s="163" t="n">
        <f aca="false">IF(L405&lt;&gt;0,IF(E405&lt;&gt;0,L405/F405,0),0)</f>
        <v>0</v>
      </c>
      <c r="J405" s="163" t="n">
        <f aca="false">IF(E405&lt;&gt;0,ROUND(INDEX($P$11:$AM$1010,$A405,$L$1),2),IF(AX405=0,(SUMIF($AP$11:$AP$1010,B405,$AX$11:$AX$1010)),AX405))</f>
        <v>0</v>
      </c>
      <c r="K405" s="163" t="n">
        <f aca="false">IF(G405=0,0,(J405/G405)*100)</f>
        <v>0</v>
      </c>
      <c r="L405" s="163" t="n">
        <f aca="false">IF(E405&lt;&gt;0,ROUND(IF($L$1=1,SUM(P405),"0")+IF($L$1=2,SUM($P405:Q405),"0")+IF($L$1=3,SUM($P405:R405),"0")+IF($L$1=4,SUM($P405:S405),"0")+IF($L$1=5,SUM($P405:T405),"0")+IF($L$1=6,SUM($P405:U405),"0")+IF($L$1=7,SUM($P405:V405),"0")+IF($L$1=8,SUM($P405:W405),"0")+IF($L$1=9,SUM($P405:X405),"0")+IF($L$1=10,SUM($P405:Y405),"0")+IF($L$1=11,SUM($P405:Z405),"0")+IF($L$1=12,SUM($P405:AA405),"0")+IF($L$1=13,SUM($P405:AB405),"0")+IF($L$1=14,SUM($P405:AC405),"0")+IF($L$1=15,SUM($P405:AD405),"0")+IF($L$1=16,SUM($P405:AE405),"0")+IF($L$1=17,SUM($P405:AF405),"0")+IF($L$1=18,SUM($P405:AG405),"0")+IF($L$1=19,SUM($P405:AH405),"0")+IF($L$1=20,SUM($P405:AI405),"0")+IF($L$1=21,SUM($P405:AJ405),"0")+IF($L$1=22,SUM($P405:AK405),"0")+IF($L$1=23,SUM($P405:AL405),"0")+IF($L$1=24,SUM($P405:AM405),"0"),2),IF(BC405=0,(SUMIF($AP$11:$AP$1010,B405,$BC$11:$BC$1010)),BC405))</f>
        <v>0</v>
      </c>
      <c r="M405" s="163" t="n">
        <f aca="false">IF(G405=0,0,(L405/G405)*100)</f>
        <v>0</v>
      </c>
      <c r="N405" s="168" t="str">
        <f aca="false">IF(B405&gt;0,"ok","ocultar")</f>
        <v>ocultar</v>
      </c>
      <c r="O405" s="650"/>
      <c r="P405" s="724"/>
      <c r="Q405" s="725"/>
      <c r="R405" s="725"/>
      <c r="S405" s="725"/>
      <c r="T405" s="725"/>
      <c r="U405" s="725"/>
      <c r="V405" s="725"/>
      <c r="W405" s="725"/>
      <c r="X405" s="725"/>
      <c r="Y405" s="725"/>
      <c r="Z405" s="725"/>
      <c r="AA405" s="726"/>
      <c r="AB405" s="726"/>
      <c r="AC405" s="726"/>
      <c r="AD405" s="726"/>
      <c r="AE405" s="726"/>
      <c r="AF405" s="726"/>
      <c r="AG405" s="726"/>
      <c r="AH405" s="726"/>
      <c r="AI405" s="726"/>
      <c r="AJ405" s="726"/>
      <c r="AK405" s="726"/>
      <c r="AL405" s="726"/>
      <c r="AM405" s="727"/>
      <c r="AO405" s="728" t="n">
        <f aca="false">IF(E405&lt;&gt;0,G405,0)</f>
        <v>0</v>
      </c>
      <c r="AP405" s="157" t="n">
        <f aca="false">IF(B405=0,AP404,IF(ISNONTEXT(B405)=TRUE(),INT(B405),INT(LEFT(B405,FIND(".",B405)-1))))</f>
        <v>3</v>
      </c>
      <c r="AQ405" s="157" t="str">
        <f aca="false">IF(AQ406=1,1,IF(B405&lt;&gt;0,1,IF(C405&lt;&gt;0,1,IF(D405&lt;&gt;0,1,IF(E405&lt;&gt;0,1,"")))))</f>
        <v/>
      </c>
      <c r="AR405" s="157" t="str">
        <f aca="false">IF(AP405=0," ",IF(AP405&lt;&gt;AP404,AP405," "))</f>
        <v> </v>
      </c>
      <c r="AS405" s="732"/>
      <c r="AT405" s="730" t="n">
        <f aca="false">IF(AP405&lt;&gt;AR405,(IF('ORÇ.GLOBAL P CAIXA'!I406="",J405*(INFORMAÇÕES!$Q$99/INFORMAÇÕES!$Q$102),IF('ORÇ.GLOBAL P CAIXA'!I406="R",J405,0))),0)</f>
        <v>0</v>
      </c>
      <c r="AU405" s="75" t="n">
        <f aca="false">IF(AP405&lt;&gt;AR405,(IF('ORÇ.GLOBAL P CAIXA'!I406="",J405*(INFORMAÇÕES!$Q$100/INFORMAÇÕES!$Q$102),IF('ORÇ.GLOBAL P CAIXA'!I406="C",J405,0))),0)</f>
        <v>0</v>
      </c>
      <c r="AV405" s="75" t="n">
        <f aca="false">IF(AP405&lt;&gt;AR405,(IF('ORÇ.GLOBAL P CAIXA'!I406="",J405*INFORMAÇÕES!$U$115,IF('ORÇ.GLOBAL P CAIXA'!I406="CF",J405,0))),0)</f>
        <v>0</v>
      </c>
      <c r="AW405" s="75" t="n">
        <f aca="false">IF(AP405&lt;&gt;AR405,(IF('ORÇ.GLOBAL P CAIXA'!I406="",J405*INFORMAÇÕES!$U$116,IF('ORÇ.GLOBAL P CAIXA'!I406="O",J405,0))),0)</f>
        <v>0</v>
      </c>
      <c r="AX405" s="731" t="n">
        <f aca="false">IF(E405&lt;&gt;0,J405,0)</f>
        <v>0</v>
      </c>
      <c r="AY405" s="730" t="n">
        <f aca="false">IF(AP405&lt;&gt;AR405,(IF('ORÇ.GLOBAL P CAIXA'!I406="",L405*(INFORMAÇÕES!$Q$99/INFORMAÇÕES!$Q$102),IF('ORÇ.GLOBAL P CAIXA'!I406="R",L405,0))),0)</f>
        <v>0</v>
      </c>
      <c r="AZ405" s="75" t="n">
        <f aca="false">IF(AP405&lt;&gt;AR405,(IF('ORÇ.GLOBAL P CAIXA'!I406="",L405*(INFORMAÇÕES!$Q$100/INFORMAÇÕES!$Q$102),IF('ORÇ.GLOBAL P CAIXA'!I406="C",L405,0))),0)</f>
        <v>0</v>
      </c>
      <c r="BA405" s="75" t="n">
        <f aca="false">IF(AP405&lt;&gt;AR405,(IF('ORÇ.GLOBAL P CAIXA'!I406="",L405*INFORMAÇÕES!$U$115,IF('ORÇ.GLOBAL P CAIXA'!I406="CF",L405,0))),0)</f>
        <v>0</v>
      </c>
      <c r="BB405" s="75" t="n">
        <f aca="false">IF(AP405&lt;&gt;AR405,(IF('ORÇ.GLOBAL P CAIXA'!I406="",L405*INFORMAÇÕES!$U$116,IF('ORÇ.GLOBAL P CAIXA'!I406="O",L405,0))),0)</f>
        <v>0</v>
      </c>
      <c r="BC405" s="731" t="n">
        <f aca="false">IF(E405&lt;&gt;0,L405,0)</f>
        <v>0</v>
      </c>
    </row>
    <row r="406" s="174" customFormat="true" ht="14.25" hidden="false" customHeight="false" outlineLevel="0" collapsed="false">
      <c r="A406" s="159" t="n">
        <v>396</v>
      </c>
      <c r="B406" s="160" t="n">
        <f aca="false">'ORÇ.REPROG. P CAIXA'!B408</f>
        <v>0</v>
      </c>
      <c r="C406" s="723" t="n">
        <f aca="false">'ORÇ.REPROG. P CAIXA'!C408</f>
        <v>0</v>
      </c>
      <c r="D406" s="162" t="n">
        <f aca="false">'ORÇ.REPROG. P CAIXA'!D408</f>
        <v>0</v>
      </c>
      <c r="E406" s="163" t="n">
        <f aca="false">IF('BM GLOBAL'!$P$1&lt;&gt;0,'ORÇ.REPROG. P CAIXA'!E408,'ORÇ.REPROG. P CAIXA'!H408)</f>
        <v>0</v>
      </c>
      <c r="F406" s="163" t="n">
        <f aca="false">IF('BM GLOBAL'!$P$1&lt;&gt;0,IF('ORÇ.GLOBAL P CAIXA'!K407=0,'ORÇ.GLOBAL EMPRESA'!G407,'ORÇ.GLOBAL P CAIXA'!F407),'ORÇ.REPROG. P CAIXA'!I408)</f>
        <v>0</v>
      </c>
      <c r="G406" s="163" t="n">
        <f aca="false">IF(E406&lt;&gt;0,ROUND(E406*F406,2),IF(AO406=0,(SUMIF('ORÇ.REPROG. P CAIXA'!$AC$13:$AC$1012,B406,$AO$11:$AO$1010)),AO406))</f>
        <v>0</v>
      </c>
      <c r="H406" s="163" t="n">
        <f aca="false">IF(J406&lt;&gt;0,IF(E406&lt;&gt;0,J406/F406,0),0)</f>
        <v>0</v>
      </c>
      <c r="I406" s="163" t="n">
        <f aca="false">IF(L406&lt;&gt;0,IF(E406&lt;&gt;0,L406/F406,0),0)</f>
        <v>0</v>
      </c>
      <c r="J406" s="163" t="n">
        <f aca="false">IF(E406&lt;&gt;0,ROUND(INDEX($P$11:$AM$1010,$A406,$L$1),2),IF(AX406=0,(SUMIF($AP$11:$AP$1010,B406,$AX$11:$AX$1010)),AX406))</f>
        <v>0</v>
      </c>
      <c r="K406" s="163" t="n">
        <f aca="false">IF(G406=0,0,(J406/G406)*100)</f>
        <v>0</v>
      </c>
      <c r="L406" s="163" t="n">
        <f aca="false">IF(E406&lt;&gt;0,ROUND(IF($L$1=1,SUM(P406),"0")+IF($L$1=2,SUM($P406:Q406),"0")+IF($L$1=3,SUM($P406:R406),"0")+IF($L$1=4,SUM($P406:S406),"0")+IF($L$1=5,SUM($P406:T406),"0")+IF($L$1=6,SUM($P406:U406),"0")+IF($L$1=7,SUM($P406:V406),"0")+IF($L$1=8,SUM($P406:W406),"0")+IF($L$1=9,SUM($P406:X406),"0")+IF($L$1=10,SUM($P406:Y406),"0")+IF($L$1=11,SUM($P406:Z406),"0")+IF($L$1=12,SUM($P406:AA406),"0")+IF($L$1=13,SUM($P406:AB406),"0")+IF($L$1=14,SUM($P406:AC406),"0")+IF($L$1=15,SUM($P406:AD406),"0")+IF($L$1=16,SUM($P406:AE406),"0")+IF($L$1=17,SUM($P406:AF406),"0")+IF($L$1=18,SUM($P406:AG406),"0")+IF($L$1=19,SUM($P406:AH406),"0")+IF($L$1=20,SUM($P406:AI406),"0")+IF($L$1=21,SUM($P406:AJ406),"0")+IF($L$1=22,SUM($P406:AK406),"0")+IF($L$1=23,SUM($P406:AL406),"0")+IF($L$1=24,SUM($P406:AM406),"0"),2),IF(BC406=0,(SUMIF($AP$11:$AP$1010,B406,$BC$11:$BC$1010)),BC406))</f>
        <v>0</v>
      </c>
      <c r="M406" s="163" t="n">
        <f aca="false">IF(G406=0,0,(L406/G406)*100)</f>
        <v>0</v>
      </c>
      <c r="N406" s="168" t="str">
        <f aca="false">IF(B406&gt;0,"ok","ocultar")</f>
        <v>ocultar</v>
      </c>
      <c r="O406" s="650"/>
      <c r="P406" s="724"/>
      <c r="Q406" s="725"/>
      <c r="R406" s="725"/>
      <c r="S406" s="725"/>
      <c r="T406" s="725"/>
      <c r="U406" s="725"/>
      <c r="V406" s="725"/>
      <c r="W406" s="725"/>
      <c r="X406" s="725"/>
      <c r="Y406" s="725"/>
      <c r="Z406" s="725"/>
      <c r="AA406" s="726"/>
      <c r="AB406" s="726"/>
      <c r="AC406" s="726"/>
      <c r="AD406" s="726"/>
      <c r="AE406" s="726"/>
      <c r="AF406" s="726"/>
      <c r="AG406" s="726"/>
      <c r="AH406" s="726"/>
      <c r="AI406" s="726"/>
      <c r="AJ406" s="726"/>
      <c r="AK406" s="726"/>
      <c r="AL406" s="726"/>
      <c r="AM406" s="727"/>
      <c r="AO406" s="728" t="n">
        <f aca="false">IF(E406&lt;&gt;0,G406,0)</f>
        <v>0</v>
      </c>
      <c r="AP406" s="157" t="n">
        <f aca="false">IF(B406=0,AP405,IF(ISNONTEXT(B406)=TRUE(),INT(B406),INT(LEFT(B406,FIND(".",B406)-1))))</f>
        <v>3</v>
      </c>
      <c r="AQ406" s="157" t="str">
        <f aca="false">IF(AQ407=1,1,IF(B406&lt;&gt;0,1,IF(C406&lt;&gt;0,1,IF(D406&lt;&gt;0,1,IF(E406&lt;&gt;0,1,"")))))</f>
        <v/>
      </c>
      <c r="AR406" s="157" t="str">
        <f aca="false">IF(AP406=0," ",IF(AP406&lt;&gt;AP405,AP406," "))</f>
        <v> </v>
      </c>
      <c r="AS406" s="732"/>
      <c r="AT406" s="730" t="n">
        <f aca="false">IF(AP406&lt;&gt;AR406,(IF('ORÇ.GLOBAL P CAIXA'!I407="",J406*(INFORMAÇÕES!$Q$99/INFORMAÇÕES!$Q$102),IF('ORÇ.GLOBAL P CAIXA'!I407="R",J406,0))),0)</f>
        <v>0</v>
      </c>
      <c r="AU406" s="75" t="n">
        <f aca="false">IF(AP406&lt;&gt;AR406,(IF('ORÇ.GLOBAL P CAIXA'!I407="",J406*(INFORMAÇÕES!$Q$100/INFORMAÇÕES!$Q$102),IF('ORÇ.GLOBAL P CAIXA'!I407="C",J406,0))),0)</f>
        <v>0</v>
      </c>
      <c r="AV406" s="75" t="n">
        <f aca="false">IF(AP406&lt;&gt;AR406,(IF('ORÇ.GLOBAL P CAIXA'!I407="",J406*INFORMAÇÕES!$U$115,IF('ORÇ.GLOBAL P CAIXA'!I407="CF",J406,0))),0)</f>
        <v>0</v>
      </c>
      <c r="AW406" s="75" t="n">
        <f aca="false">IF(AP406&lt;&gt;AR406,(IF('ORÇ.GLOBAL P CAIXA'!I407="",J406*INFORMAÇÕES!$U$116,IF('ORÇ.GLOBAL P CAIXA'!I407="O",J406,0))),0)</f>
        <v>0</v>
      </c>
      <c r="AX406" s="731" t="n">
        <f aca="false">IF(E406&lt;&gt;0,J406,0)</f>
        <v>0</v>
      </c>
      <c r="AY406" s="730" t="n">
        <f aca="false">IF(AP406&lt;&gt;AR406,(IF('ORÇ.GLOBAL P CAIXA'!I407="",L406*(INFORMAÇÕES!$Q$99/INFORMAÇÕES!$Q$102),IF('ORÇ.GLOBAL P CAIXA'!I407="R",L406,0))),0)</f>
        <v>0</v>
      </c>
      <c r="AZ406" s="75" t="n">
        <f aca="false">IF(AP406&lt;&gt;AR406,(IF('ORÇ.GLOBAL P CAIXA'!I407="",L406*(INFORMAÇÕES!$Q$100/INFORMAÇÕES!$Q$102),IF('ORÇ.GLOBAL P CAIXA'!I407="C",L406,0))),0)</f>
        <v>0</v>
      </c>
      <c r="BA406" s="75" t="n">
        <f aca="false">IF(AP406&lt;&gt;AR406,(IF('ORÇ.GLOBAL P CAIXA'!I407="",L406*INFORMAÇÕES!$U$115,IF('ORÇ.GLOBAL P CAIXA'!I407="CF",L406,0))),0)</f>
        <v>0</v>
      </c>
      <c r="BB406" s="75" t="n">
        <f aca="false">IF(AP406&lt;&gt;AR406,(IF('ORÇ.GLOBAL P CAIXA'!I407="",L406*INFORMAÇÕES!$U$116,IF('ORÇ.GLOBAL P CAIXA'!I407="O",L406,0))),0)</f>
        <v>0</v>
      </c>
      <c r="BC406" s="731" t="n">
        <f aca="false">IF(E406&lt;&gt;0,L406,0)</f>
        <v>0</v>
      </c>
    </row>
    <row r="407" s="174" customFormat="true" ht="14.25" hidden="false" customHeight="false" outlineLevel="0" collapsed="false">
      <c r="A407" s="159" t="n">
        <v>397</v>
      </c>
      <c r="B407" s="160" t="n">
        <f aca="false">'ORÇ.REPROG. P CAIXA'!B409</f>
        <v>0</v>
      </c>
      <c r="C407" s="723" t="n">
        <f aca="false">'ORÇ.REPROG. P CAIXA'!C409</f>
        <v>0</v>
      </c>
      <c r="D407" s="162" t="n">
        <f aca="false">'ORÇ.REPROG. P CAIXA'!D409</f>
        <v>0</v>
      </c>
      <c r="E407" s="163" t="n">
        <f aca="false">IF('BM GLOBAL'!$P$1&lt;&gt;0,'ORÇ.REPROG. P CAIXA'!E409,'ORÇ.REPROG. P CAIXA'!H409)</f>
        <v>0</v>
      </c>
      <c r="F407" s="163" t="n">
        <f aca="false">IF('BM GLOBAL'!$P$1&lt;&gt;0,IF('ORÇ.GLOBAL P CAIXA'!K408=0,'ORÇ.GLOBAL EMPRESA'!G408,'ORÇ.GLOBAL P CAIXA'!F408),'ORÇ.REPROG. P CAIXA'!I409)</f>
        <v>0</v>
      </c>
      <c r="G407" s="163" t="n">
        <f aca="false">IF(E407&lt;&gt;0,ROUND(E407*F407,2),IF(AO407=0,(SUMIF('ORÇ.REPROG. P CAIXA'!$AC$13:$AC$1012,B407,$AO$11:$AO$1010)),AO407))</f>
        <v>0</v>
      </c>
      <c r="H407" s="163" t="n">
        <f aca="false">IF(J407&lt;&gt;0,IF(E407&lt;&gt;0,J407/F407,0),0)</f>
        <v>0</v>
      </c>
      <c r="I407" s="163" t="n">
        <f aca="false">IF(L407&lt;&gt;0,IF(E407&lt;&gt;0,L407/F407,0),0)</f>
        <v>0</v>
      </c>
      <c r="J407" s="163" t="n">
        <f aca="false">IF(E407&lt;&gt;0,ROUND(INDEX($P$11:$AM$1010,$A407,$L$1),2),IF(AX407=0,(SUMIF($AP$11:$AP$1010,B407,$AX$11:$AX$1010)),AX407))</f>
        <v>0</v>
      </c>
      <c r="K407" s="163" t="n">
        <f aca="false">IF(G407=0,0,(J407/G407)*100)</f>
        <v>0</v>
      </c>
      <c r="L407" s="163" t="n">
        <f aca="false">IF(E407&lt;&gt;0,ROUND(IF($L$1=1,SUM(P407),"0")+IF($L$1=2,SUM($P407:Q407),"0")+IF($L$1=3,SUM($P407:R407),"0")+IF($L$1=4,SUM($P407:S407),"0")+IF($L$1=5,SUM($P407:T407),"0")+IF($L$1=6,SUM($P407:U407),"0")+IF($L$1=7,SUM($P407:V407),"0")+IF($L$1=8,SUM($P407:W407),"0")+IF($L$1=9,SUM($P407:X407),"0")+IF($L$1=10,SUM($P407:Y407),"0")+IF($L$1=11,SUM($P407:Z407),"0")+IF($L$1=12,SUM($P407:AA407),"0")+IF($L$1=13,SUM($P407:AB407),"0")+IF($L$1=14,SUM($P407:AC407),"0")+IF($L$1=15,SUM($P407:AD407),"0")+IF($L$1=16,SUM($P407:AE407),"0")+IF($L$1=17,SUM($P407:AF407),"0")+IF($L$1=18,SUM($P407:AG407),"0")+IF($L$1=19,SUM($P407:AH407),"0")+IF($L$1=20,SUM($P407:AI407),"0")+IF($L$1=21,SUM($P407:AJ407),"0")+IF($L$1=22,SUM($P407:AK407),"0")+IF($L$1=23,SUM($P407:AL407),"0")+IF($L$1=24,SUM($P407:AM407),"0"),2),IF(BC407=0,(SUMIF($AP$11:$AP$1010,B407,$BC$11:$BC$1010)),BC407))</f>
        <v>0</v>
      </c>
      <c r="M407" s="163" t="n">
        <f aca="false">IF(G407=0,0,(L407/G407)*100)</f>
        <v>0</v>
      </c>
      <c r="N407" s="168" t="str">
        <f aca="false">IF(B407&gt;0,"ok","ocultar")</f>
        <v>ocultar</v>
      </c>
      <c r="O407" s="650"/>
      <c r="P407" s="724"/>
      <c r="Q407" s="725"/>
      <c r="R407" s="725"/>
      <c r="S407" s="725"/>
      <c r="T407" s="725"/>
      <c r="U407" s="725"/>
      <c r="V407" s="725"/>
      <c r="W407" s="725"/>
      <c r="X407" s="725"/>
      <c r="Y407" s="725"/>
      <c r="Z407" s="725"/>
      <c r="AA407" s="726"/>
      <c r="AB407" s="726"/>
      <c r="AC407" s="726"/>
      <c r="AD407" s="726"/>
      <c r="AE407" s="726"/>
      <c r="AF407" s="726"/>
      <c r="AG407" s="726"/>
      <c r="AH407" s="726"/>
      <c r="AI407" s="726"/>
      <c r="AJ407" s="726"/>
      <c r="AK407" s="726"/>
      <c r="AL407" s="726"/>
      <c r="AM407" s="727"/>
      <c r="AO407" s="728" t="n">
        <f aca="false">IF(E407&lt;&gt;0,G407,0)</f>
        <v>0</v>
      </c>
      <c r="AP407" s="157" t="n">
        <f aca="false">IF(B407=0,AP406,IF(ISNONTEXT(B407)=TRUE(),INT(B407),INT(LEFT(B407,FIND(".",B407)-1))))</f>
        <v>3</v>
      </c>
      <c r="AQ407" s="157" t="str">
        <f aca="false">IF(AQ408=1,1,IF(B407&lt;&gt;0,1,IF(C407&lt;&gt;0,1,IF(D407&lt;&gt;0,1,IF(E407&lt;&gt;0,1,"")))))</f>
        <v/>
      </c>
      <c r="AR407" s="157" t="str">
        <f aca="false">IF(AP407=0," ",IF(AP407&lt;&gt;AP406,AP407," "))</f>
        <v> </v>
      </c>
      <c r="AS407" s="732"/>
      <c r="AT407" s="730" t="n">
        <f aca="false">IF(AP407&lt;&gt;AR407,(IF('ORÇ.GLOBAL P CAIXA'!I408="",J407*(INFORMAÇÕES!$Q$99/INFORMAÇÕES!$Q$102),IF('ORÇ.GLOBAL P CAIXA'!I408="R",J407,0))),0)</f>
        <v>0</v>
      </c>
      <c r="AU407" s="75" t="n">
        <f aca="false">IF(AP407&lt;&gt;AR407,(IF('ORÇ.GLOBAL P CAIXA'!I408="",J407*(INFORMAÇÕES!$Q$100/INFORMAÇÕES!$Q$102),IF('ORÇ.GLOBAL P CAIXA'!I408="C",J407,0))),0)</f>
        <v>0</v>
      </c>
      <c r="AV407" s="75" t="n">
        <f aca="false">IF(AP407&lt;&gt;AR407,(IF('ORÇ.GLOBAL P CAIXA'!I408="",J407*INFORMAÇÕES!$U$115,IF('ORÇ.GLOBAL P CAIXA'!I408="CF",J407,0))),0)</f>
        <v>0</v>
      </c>
      <c r="AW407" s="75" t="n">
        <f aca="false">IF(AP407&lt;&gt;AR407,(IF('ORÇ.GLOBAL P CAIXA'!I408="",J407*INFORMAÇÕES!$U$116,IF('ORÇ.GLOBAL P CAIXA'!I408="O",J407,0))),0)</f>
        <v>0</v>
      </c>
      <c r="AX407" s="731" t="n">
        <f aca="false">IF(E407&lt;&gt;0,J407,0)</f>
        <v>0</v>
      </c>
      <c r="AY407" s="730" t="n">
        <f aca="false">IF(AP407&lt;&gt;AR407,(IF('ORÇ.GLOBAL P CAIXA'!I408="",L407*(INFORMAÇÕES!$Q$99/INFORMAÇÕES!$Q$102),IF('ORÇ.GLOBAL P CAIXA'!I408="R",L407,0))),0)</f>
        <v>0</v>
      </c>
      <c r="AZ407" s="75" t="n">
        <f aca="false">IF(AP407&lt;&gt;AR407,(IF('ORÇ.GLOBAL P CAIXA'!I408="",L407*(INFORMAÇÕES!$Q$100/INFORMAÇÕES!$Q$102),IF('ORÇ.GLOBAL P CAIXA'!I408="C",L407,0))),0)</f>
        <v>0</v>
      </c>
      <c r="BA407" s="75" t="n">
        <f aca="false">IF(AP407&lt;&gt;AR407,(IF('ORÇ.GLOBAL P CAIXA'!I408="",L407*INFORMAÇÕES!$U$115,IF('ORÇ.GLOBAL P CAIXA'!I408="CF",L407,0))),0)</f>
        <v>0</v>
      </c>
      <c r="BB407" s="75" t="n">
        <f aca="false">IF(AP407&lt;&gt;AR407,(IF('ORÇ.GLOBAL P CAIXA'!I408="",L407*INFORMAÇÕES!$U$116,IF('ORÇ.GLOBAL P CAIXA'!I408="O",L407,0))),0)</f>
        <v>0</v>
      </c>
      <c r="BC407" s="731" t="n">
        <f aca="false">IF(E407&lt;&gt;0,L407,0)</f>
        <v>0</v>
      </c>
    </row>
    <row r="408" s="174" customFormat="true" ht="14.25" hidden="false" customHeight="false" outlineLevel="0" collapsed="false">
      <c r="A408" s="159" t="n">
        <v>398</v>
      </c>
      <c r="B408" s="160" t="n">
        <f aca="false">'ORÇ.REPROG. P CAIXA'!B410</f>
        <v>0</v>
      </c>
      <c r="C408" s="723" t="n">
        <f aca="false">'ORÇ.REPROG. P CAIXA'!C410</f>
        <v>0</v>
      </c>
      <c r="D408" s="162" t="n">
        <f aca="false">'ORÇ.REPROG. P CAIXA'!D410</f>
        <v>0</v>
      </c>
      <c r="E408" s="163" t="n">
        <f aca="false">IF('BM GLOBAL'!$P$1&lt;&gt;0,'ORÇ.REPROG. P CAIXA'!E410,'ORÇ.REPROG. P CAIXA'!H410)</f>
        <v>0</v>
      </c>
      <c r="F408" s="163" t="n">
        <f aca="false">IF('BM GLOBAL'!$P$1&lt;&gt;0,IF('ORÇ.GLOBAL P CAIXA'!K409=0,'ORÇ.GLOBAL EMPRESA'!G409,'ORÇ.GLOBAL P CAIXA'!F409),'ORÇ.REPROG. P CAIXA'!I410)</f>
        <v>0</v>
      </c>
      <c r="G408" s="163" t="n">
        <f aca="false">IF(E408&lt;&gt;0,ROUND(E408*F408,2),IF(AO408=0,(SUMIF('ORÇ.REPROG. P CAIXA'!$AC$13:$AC$1012,B408,$AO$11:$AO$1010)),AO408))</f>
        <v>0</v>
      </c>
      <c r="H408" s="163" t="n">
        <f aca="false">IF(J408&lt;&gt;0,IF(E408&lt;&gt;0,J408/F408,0),0)</f>
        <v>0</v>
      </c>
      <c r="I408" s="163" t="n">
        <f aca="false">IF(L408&lt;&gt;0,IF(E408&lt;&gt;0,L408/F408,0),0)</f>
        <v>0</v>
      </c>
      <c r="J408" s="163" t="n">
        <f aca="false">IF(E408&lt;&gt;0,ROUND(INDEX($P$11:$AM$1010,$A408,$L$1),2),IF(AX408=0,(SUMIF($AP$11:$AP$1010,B408,$AX$11:$AX$1010)),AX408))</f>
        <v>0</v>
      </c>
      <c r="K408" s="163" t="n">
        <f aca="false">IF(G408=0,0,(J408/G408)*100)</f>
        <v>0</v>
      </c>
      <c r="L408" s="163" t="n">
        <f aca="false">IF(E408&lt;&gt;0,ROUND(IF($L$1=1,SUM(P408),"0")+IF($L$1=2,SUM($P408:Q408),"0")+IF($L$1=3,SUM($P408:R408),"0")+IF($L$1=4,SUM($P408:S408),"0")+IF($L$1=5,SUM($P408:T408),"0")+IF($L$1=6,SUM($P408:U408),"0")+IF($L$1=7,SUM($P408:V408),"0")+IF($L$1=8,SUM($P408:W408),"0")+IF($L$1=9,SUM($P408:X408),"0")+IF($L$1=10,SUM($P408:Y408),"0")+IF($L$1=11,SUM($P408:Z408),"0")+IF($L$1=12,SUM($P408:AA408),"0")+IF($L$1=13,SUM($P408:AB408),"0")+IF($L$1=14,SUM($P408:AC408),"0")+IF($L$1=15,SUM($P408:AD408),"0")+IF($L$1=16,SUM($P408:AE408),"0")+IF($L$1=17,SUM($P408:AF408),"0")+IF($L$1=18,SUM($P408:AG408),"0")+IF($L$1=19,SUM($P408:AH408),"0")+IF($L$1=20,SUM($P408:AI408),"0")+IF($L$1=21,SUM($P408:AJ408),"0")+IF($L$1=22,SUM($P408:AK408),"0")+IF($L$1=23,SUM($P408:AL408),"0")+IF($L$1=24,SUM($P408:AM408),"0"),2),IF(BC408=0,(SUMIF($AP$11:$AP$1010,B408,$BC$11:$BC$1010)),BC408))</f>
        <v>0</v>
      </c>
      <c r="M408" s="163" t="n">
        <f aca="false">IF(G408=0,0,(L408/G408)*100)</f>
        <v>0</v>
      </c>
      <c r="N408" s="168" t="str">
        <f aca="false">IF(B408&gt;0,"ok","ocultar")</f>
        <v>ocultar</v>
      </c>
      <c r="O408" s="650"/>
      <c r="P408" s="724"/>
      <c r="Q408" s="725"/>
      <c r="R408" s="725"/>
      <c r="S408" s="725"/>
      <c r="T408" s="725"/>
      <c r="U408" s="725"/>
      <c r="V408" s="725"/>
      <c r="W408" s="725"/>
      <c r="X408" s="725"/>
      <c r="Y408" s="725"/>
      <c r="Z408" s="725"/>
      <c r="AA408" s="726"/>
      <c r="AB408" s="726"/>
      <c r="AC408" s="726"/>
      <c r="AD408" s="726"/>
      <c r="AE408" s="726"/>
      <c r="AF408" s="726"/>
      <c r="AG408" s="726"/>
      <c r="AH408" s="726"/>
      <c r="AI408" s="726"/>
      <c r="AJ408" s="726"/>
      <c r="AK408" s="726"/>
      <c r="AL408" s="726"/>
      <c r="AM408" s="727"/>
      <c r="AO408" s="728" t="n">
        <f aca="false">IF(E408&lt;&gt;0,G408,0)</f>
        <v>0</v>
      </c>
      <c r="AP408" s="157" t="n">
        <f aca="false">IF(B408=0,AP407,IF(ISNONTEXT(B408)=TRUE(),INT(B408),INT(LEFT(B408,FIND(".",B408)-1))))</f>
        <v>3</v>
      </c>
      <c r="AQ408" s="157" t="str">
        <f aca="false">IF(AQ409=1,1,IF(B408&lt;&gt;0,1,IF(C408&lt;&gt;0,1,IF(D408&lt;&gt;0,1,IF(E408&lt;&gt;0,1,"")))))</f>
        <v/>
      </c>
      <c r="AR408" s="157" t="str">
        <f aca="false">IF(AP408=0," ",IF(AP408&lt;&gt;AP407,AP408," "))</f>
        <v> </v>
      </c>
      <c r="AS408" s="732"/>
      <c r="AT408" s="730" t="n">
        <f aca="false">IF(AP408&lt;&gt;AR408,(IF('ORÇ.GLOBAL P CAIXA'!I409="",J408*(INFORMAÇÕES!$Q$99/INFORMAÇÕES!$Q$102),IF('ORÇ.GLOBAL P CAIXA'!I409="R",J408,0))),0)</f>
        <v>0</v>
      </c>
      <c r="AU408" s="75" t="n">
        <f aca="false">IF(AP408&lt;&gt;AR408,(IF('ORÇ.GLOBAL P CAIXA'!I409="",J408*(INFORMAÇÕES!$Q$100/INFORMAÇÕES!$Q$102),IF('ORÇ.GLOBAL P CAIXA'!I409="C",J408,0))),0)</f>
        <v>0</v>
      </c>
      <c r="AV408" s="75" t="n">
        <f aca="false">IF(AP408&lt;&gt;AR408,(IF('ORÇ.GLOBAL P CAIXA'!I409="",J408*INFORMAÇÕES!$U$115,IF('ORÇ.GLOBAL P CAIXA'!I409="CF",J408,0))),0)</f>
        <v>0</v>
      </c>
      <c r="AW408" s="75" t="n">
        <f aca="false">IF(AP408&lt;&gt;AR408,(IF('ORÇ.GLOBAL P CAIXA'!I409="",J408*INFORMAÇÕES!$U$116,IF('ORÇ.GLOBAL P CAIXA'!I409="O",J408,0))),0)</f>
        <v>0</v>
      </c>
      <c r="AX408" s="731" t="n">
        <f aca="false">IF(E408&lt;&gt;0,J408,0)</f>
        <v>0</v>
      </c>
      <c r="AY408" s="730" t="n">
        <f aca="false">IF(AP408&lt;&gt;AR408,(IF('ORÇ.GLOBAL P CAIXA'!I409="",L408*(INFORMAÇÕES!$Q$99/INFORMAÇÕES!$Q$102),IF('ORÇ.GLOBAL P CAIXA'!I409="R",L408,0))),0)</f>
        <v>0</v>
      </c>
      <c r="AZ408" s="75" t="n">
        <f aca="false">IF(AP408&lt;&gt;AR408,(IF('ORÇ.GLOBAL P CAIXA'!I409="",L408*(INFORMAÇÕES!$Q$100/INFORMAÇÕES!$Q$102),IF('ORÇ.GLOBAL P CAIXA'!I409="C",L408,0))),0)</f>
        <v>0</v>
      </c>
      <c r="BA408" s="75" t="n">
        <f aca="false">IF(AP408&lt;&gt;AR408,(IF('ORÇ.GLOBAL P CAIXA'!I409="",L408*INFORMAÇÕES!$U$115,IF('ORÇ.GLOBAL P CAIXA'!I409="CF",L408,0))),0)</f>
        <v>0</v>
      </c>
      <c r="BB408" s="75" t="n">
        <f aca="false">IF(AP408&lt;&gt;AR408,(IF('ORÇ.GLOBAL P CAIXA'!I409="",L408*INFORMAÇÕES!$U$116,IF('ORÇ.GLOBAL P CAIXA'!I409="O",L408,0))),0)</f>
        <v>0</v>
      </c>
      <c r="BC408" s="731" t="n">
        <f aca="false">IF(E408&lt;&gt;0,L408,0)</f>
        <v>0</v>
      </c>
    </row>
    <row r="409" s="174" customFormat="true" ht="14.25" hidden="false" customHeight="false" outlineLevel="0" collapsed="false">
      <c r="A409" s="159" t="n">
        <v>399</v>
      </c>
      <c r="B409" s="160" t="n">
        <f aca="false">'ORÇ.REPROG. P CAIXA'!B411</f>
        <v>0</v>
      </c>
      <c r="C409" s="723" t="n">
        <f aca="false">'ORÇ.REPROG. P CAIXA'!C411</f>
        <v>0</v>
      </c>
      <c r="D409" s="162" t="n">
        <f aca="false">'ORÇ.REPROG. P CAIXA'!D411</f>
        <v>0</v>
      </c>
      <c r="E409" s="163" t="n">
        <f aca="false">IF('BM GLOBAL'!$P$1&lt;&gt;0,'ORÇ.REPROG. P CAIXA'!E411,'ORÇ.REPROG. P CAIXA'!H411)</f>
        <v>0</v>
      </c>
      <c r="F409" s="163" t="n">
        <f aca="false">IF('BM GLOBAL'!$P$1&lt;&gt;0,IF('ORÇ.GLOBAL P CAIXA'!K410=0,'ORÇ.GLOBAL EMPRESA'!G410,'ORÇ.GLOBAL P CAIXA'!F410),'ORÇ.REPROG. P CAIXA'!I411)</f>
        <v>0</v>
      </c>
      <c r="G409" s="163" t="n">
        <f aca="false">IF(E409&lt;&gt;0,ROUND(E409*F409,2),IF(AO409=0,(SUMIF('ORÇ.REPROG. P CAIXA'!$AC$13:$AC$1012,B409,$AO$11:$AO$1010)),AO409))</f>
        <v>0</v>
      </c>
      <c r="H409" s="163" t="n">
        <f aca="false">IF(J409&lt;&gt;0,IF(E409&lt;&gt;0,J409/F409,0),0)</f>
        <v>0</v>
      </c>
      <c r="I409" s="163" t="n">
        <f aca="false">IF(L409&lt;&gt;0,IF(E409&lt;&gt;0,L409/F409,0),0)</f>
        <v>0</v>
      </c>
      <c r="J409" s="163" t="n">
        <f aca="false">IF(E409&lt;&gt;0,ROUND(INDEX($P$11:$AM$1010,$A409,$L$1),2),IF(AX409=0,(SUMIF($AP$11:$AP$1010,B409,$AX$11:$AX$1010)),AX409))</f>
        <v>0</v>
      </c>
      <c r="K409" s="163" t="n">
        <f aca="false">IF(G409=0,0,(J409/G409)*100)</f>
        <v>0</v>
      </c>
      <c r="L409" s="163" t="n">
        <f aca="false">IF(E409&lt;&gt;0,ROUND(IF($L$1=1,SUM(P409),"0")+IF($L$1=2,SUM($P409:Q409),"0")+IF($L$1=3,SUM($P409:R409),"0")+IF($L$1=4,SUM($P409:S409),"0")+IF($L$1=5,SUM($P409:T409),"0")+IF($L$1=6,SUM($P409:U409),"0")+IF($L$1=7,SUM($P409:V409),"0")+IF($L$1=8,SUM($P409:W409),"0")+IF($L$1=9,SUM($P409:X409),"0")+IF($L$1=10,SUM($P409:Y409),"0")+IF($L$1=11,SUM($P409:Z409),"0")+IF($L$1=12,SUM($P409:AA409),"0")+IF($L$1=13,SUM($P409:AB409),"0")+IF($L$1=14,SUM($P409:AC409),"0")+IF($L$1=15,SUM($P409:AD409),"0")+IF($L$1=16,SUM($P409:AE409),"0")+IF($L$1=17,SUM($P409:AF409),"0")+IF($L$1=18,SUM($P409:AG409),"0")+IF($L$1=19,SUM($P409:AH409),"0")+IF($L$1=20,SUM($P409:AI409),"0")+IF($L$1=21,SUM($P409:AJ409),"0")+IF($L$1=22,SUM($P409:AK409),"0")+IF($L$1=23,SUM($P409:AL409),"0")+IF($L$1=24,SUM($P409:AM409),"0"),2),IF(BC409=0,(SUMIF($AP$11:$AP$1010,B409,$BC$11:$BC$1010)),BC409))</f>
        <v>0</v>
      </c>
      <c r="M409" s="163" t="n">
        <f aca="false">IF(G409=0,0,(L409/G409)*100)</f>
        <v>0</v>
      </c>
      <c r="N409" s="168" t="str">
        <f aca="false">IF(B409&gt;0,"ok","ocultar")</f>
        <v>ocultar</v>
      </c>
      <c r="O409" s="650"/>
      <c r="P409" s="724"/>
      <c r="Q409" s="725"/>
      <c r="R409" s="725"/>
      <c r="S409" s="725"/>
      <c r="T409" s="725"/>
      <c r="U409" s="725"/>
      <c r="V409" s="725"/>
      <c r="W409" s="725"/>
      <c r="X409" s="725"/>
      <c r="Y409" s="725"/>
      <c r="Z409" s="725"/>
      <c r="AA409" s="726"/>
      <c r="AB409" s="726"/>
      <c r="AC409" s="726"/>
      <c r="AD409" s="726"/>
      <c r="AE409" s="726"/>
      <c r="AF409" s="726"/>
      <c r="AG409" s="726"/>
      <c r="AH409" s="726"/>
      <c r="AI409" s="726"/>
      <c r="AJ409" s="726"/>
      <c r="AK409" s="726"/>
      <c r="AL409" s="726"/>
      <c r="AM409" s="727"/>
      <c r="AO409" s="728" t="n">
        <f aca="false">IF(E409&lt;&gt;0,G409,0)</f>
        <v>0</v>
      </c>
      <c r="AP409" s="157" t="n">
        <f aca="false">IF(B409=0,AP408,IF(ISNONTEXT(B409)=TRUE(),INT(B409),INT(LEFT(B409,FIND(".",B409)-1))))</f>
        <v>3</v>
      </c>
      <c r="AQ409" s="157" t="str">
        <f aca="false">IF(AQ410=1,1,IF(B409&lt;&gt;0,1,IF(C409&lt;&gt;0,1,IF(D409&lt;&gt;0,1,IF(E409&lt;&gt;0,1,"")))))</f>
        <v/>
      </c>
      <c r="AR409" s="157" t="str">
        <f aca="false">IF(AP409=0," ",IF(AP409&lt;&gt;AP408,AP409," "))</f>
        <v> </v>
      </c>
      <c r="AS409" s="732"/>
      <c r="AT409" s="730" t="n">
        <f aca="false">IF(AP409&lt;&gt;AR409,(IF('ORÇ.GLOBAL P CAIXA'!I410="",J409*(INFORMAÇÕES!$Q$99/INFORMAÇÕES!$Q$102),IF('ORÇ.GLOBAL P CAIXA'!I410="R",J409,0))),0)</f>
        <v>0</v>
      </c>
      <c r="AU409" s="75" t="n">
        <f aca="false">IF(AP409&lt;&gt;AR409,(IF('ORÇ.GLOBAL P CAIXA'!I410="",J409*(INFORMAÇÕES!$Q$100/INFORMAÇÕES!$Q$102),IF('ORÇ.GLOBAL P CAIXA'!I410="C",J409,0))),0)</f>
        <v>0</v>
      </c>
      <c r="AV409" s="75" t="n">
        <f aca="false">IF(AP409&lt;&gt;AR409,(IF('ORÇ.GLOBAL P CAIXA'!I410="",J409*INFORMAÇÕES!$U$115,IF('ORÇ.GLOBAL P CAIXA'!I410="CF",J409,0))),0)</f>
        <v>0</v>
      </c>
      <c r="AW409" s="75" t="n">
        <f aca="false">IF(AP409&lt;&gt;AR409,(IF('ORÇ.GLOBAL P CAIXA'!I410="",J409*INFORMAÇÕES!$U$116,IF('ORÇ.GLOBAL P CAIXA'!I410="O",J409,0))),0)</f>
        <v>0</v>
      </c>
      <c r="AX409" s="731" t="n">
        <f aca="false">IF(E409&lt;&gt;0,J409,0)</f>
        <v>0</v>
      </c>
      <c r="AY409" s="730" t="n">
        <f aca="false">IF(AP409&lt;&gt;AR409,(IF('ORÇ.GLOBAL P CAIXA'!I410="",L409*(INFORMAÇÕES!$Q$99/INFORMAÇÕES!$Q$102),IF('ORÇ.GLOBAL P CAIXA'!I410="R",L409,0))),0)</f>
        <v>0</v>
      </c>
      <c r="AZ409" s="75" t="n">
        <f aca="false">IF(AP409&lt;&gt;AR409,(IF('ORÇ.GLOBAL P CAIXA'!I410="",L409*(INFORMAÇÕES!$Q$100/INFORMAÇÕES!$Q$102),IF('ORÇ.GLOBAL P CAIXA'!I410="C",L409,0))),0)</f>
        <v>0</v>
      </c>
      <c r="BA409" s="75" t="n">
        <f aca="false">IF(AP409&lt;&gt;AR409,(IF('ORÇ.GLOBAL P CAIXA'!I410="",L409*INFORMAÇÕES!$U$115,IF('ORÇ.GLOBAL P CAIXA'!I410="CF",L409,0))),0)</f>
        <v>0</v>
      </c>
      <c r="BB409" s="75" t="n">
        <f aca="false">IF(AP409&lt;&gt;AR409,(IF('ORÇ.GLOBAL P CAIXA'!I410="",L409*INFORMAÇÕES!$U$116,IF('ORÇ.GLOBAL P CAIXA'!I410="O",L409,0))),0)</f>
        <v>0</v>
      </c>
      <c r="BC409" s="731" t="n">
        <f aca="false">IF(E409&lt;&gt;0,L409,0)</f>
        <v>0</v>
      </c>
    </row>
    <row r="410" s="174" customFormat="true" ht="14.25" hidden="false" customHeight="false" outlineLevel="0" collapsed="false">
      <c r="A410" s="159" t="n">
        <v>400</v>
      </c>
      <c r="B410" s="160" t="n">
        <f aca="false">'ORÇ.REPROG. P CAIXA'!B412</f>
        <v>0</v>
      </c>
      <c r="C410" s="723" t="n">
        <f aca="false">'ORÇ.REPROG. P CAIXA'!C412</f>
        <v>0</v>
      </c>
      <c r="D410" s="162" t="n">
        <f aca="false">'ORÇ.REPROG. P CAIXA'!D412</f>
        <v>0</v>
      </c>
      <c r="E410" s="163" t="n">
        <f aca="false">IF('BM GLOBAL'!$P$1&lt;&gt;0,'ORÇ.REPROG. P CAIXA'!E412,'ORÇ.REPROG. P CAIXA'!H412)</f>
        <v>0</v>
      </c>
      <c r="F410" s="163" t="n">
        <f aca="false">IF('BM GLOBAL'!$P$1&lt;&gt;0,IF('ORÇ.GLOBAL P CAIXA'!K411=0,'ORÇ.GLOBAL EMPRESA'!G411,'ORÇ.GLOBAL P CAIXA'!F411),'ORÇ.REPROG. P CAIXA'!I412)</f>
        <v>0</v>
      </c>
      <c r="G410" s="163" t="n">
        <f aca="false">IF(E410&lt;&gt;0,ROUND(E410*F410,2),IF(AO410=0,(SUMIF('ORÇ.REPROG. P CAIXA'!$AC$13:$AC$1012,B410,$AO$11:$AO$1010)),AO410))</f>
        <v>0</v>
      </c>
      <c r="H410" s="163" t="n">
        <f aca="false">IF(J410&lt;&gt;0,IF(E410&lt;&gt;0,J410/F410,0),0)</f>
        <v>0</v>
      </c>
      <c r="I410" s="163" t="n">
        <f aca="false">IF(L410&lt;&gt;0,IF(E410&lt;&gt;0,L410/F410,0),0)</f>
        <v>0</v>
      </c>
      <c r="J410" s="163" t="n">
        <f aca="false">IF(E410&lt;&gt;0,ROUND(INDEX($P$11:$AM$1010,$A410,$L$1),2),IF(AX410=0,(SUMIF($AP$11:$AP$1010,B410,$AX$11:$AX$1010)),AX410))</f>
        <v>0</v>
      </c>
      <c r="K410" s="163" t="n">
        <f aca="false">IF(G410=0,0,(J410/G410)*100)</f>
        <v>0</v>
      </c>
      <c r="L410" s="163" t="n">
        <f aca="false">IF(E410&lt;&gt;0,ROUND(IF($L$1=1,SUM(P410),"0")+IF($L$1=2,SUM($P410:Q410),"0")+IF($L$1=3,SUM($P410:R410),"0")+IF($L$1=4,SUM($P410:S410),"0")+IF($L$1=5,SUM($P410:T410),"0")+IF($L$1=6,SUM($P410:U410),"0")+IF($L$1=7,SUM($P410:V410),"0")+IF($L$1=8,SUM($P410:W410),"0")+IF($L$1=9,SUM($P410:X410),"0")+IF($L$1=10,SUM($P410:Y410),"0")+IF($L$1=11,SUM($P410:Z410),"0")+IF($L$1=12,SUM($P410:AA410),"0")+IF($L$1=13,SUM($P410:AB410),"0")+IF($L$1=14,SUM($P410:AC410),"0")+IF($L$1=15,SUM($P410:AD410),"0")+IF($L$1=16,SUM($P410:AE410),"0")+IF($L$1=17,SUM($P410:AF410),"0")+IF($L$1=18,SUM($P410:AG410),"0")+IF($L$1=19,SUM($P410:AH410),"0")+IF($L$1=20,SUM($P410:AI410),"0")+IF($L$1=21,SUM($P410:AJ410),"0")+IF($L$1=22,SUM($P410:AK410),"0")+IF($L$1=23,SUM($P410:AL410),"0")+IF($L$1=24,SUM($P410:AM410),"0"),2),IF(BC410=0,(SUMIF($AP$11:$AP$1010,B410,$BC$11:$BC$1010)),BC410))</f>
        <v>0</v>
      </c>
      <c r="M410" s="163" t="n">
        <f aca="false">IF(G410=0,0,(L410/G410)*100)</f>
        <v>0</v>
      </c>
      <c r="N410" s="168" t="str">
        <f aca="false">IF(B410&gt;0,"ok","ocultar")</f>
        <v>ocultar</v>
      </c>
      <c r="O410" s="650"/>
      <c r="P410" s="724"/>
      <c r="Q410" s="725"/>
      <c r="R410" s="725"/>
      <c r="S410" s="725"/>
      <c r="T410" s="725"/>
      <c r="U410" s="725"/>
      <c r="V410" s="725"/>
      <c r="W410" s="725"/>
      <c r="X410" s="725"/>
      <c r="Y410" s="725"/>
      <c r="Z410" s="725"/>
      <c r="AA410" s="726"/>
      <c r="AB410" s="726"/>
      <c r="AC410" s="726"/>
      <c r="AD410" s="726"/>
      <c r="AE410" s="726"/>
      <c r="AF410" s="726"/>
      <c r="AG410" s="726"/>
      <c r="AH410" s="726"/>
      <c r="AI410" s="726"/>
      <c r="AJ410" s="726"/>
      <c r="AK410" s="726"/>
      <c r="AL410" s="726"/>
      <c r="AM410" s="727"/>
      <c r="AO410" s="728" t="n">
        <f aca="false">IF(E410&lt;&gt;0,G410,0)</f>
        <v>0</v>
      </c>
      <c r="AP410" s="157" t="n">
        <f aca="false">IF(B410=0,AP409,IF(ISNONTEXT(B410)=TRUE(),INT(B410),INT(LEFT(B410,FIND(".",B410)-1))))</f>
        <v>3</v>
      </c>
      <c r="AQ410" s="157" t="str">
        <f aca="false">IF(AQ411=1,1,IF(B410&lt;&gt;0,1,IF(C410&lt;&gt;0,1,IF(D410&lt;&gt;0,1,IF(E410&lt;&gt;0,1,"")))))</f>
        <v/>
      </c>
      <c r="AR410" s="157" t="str">
        <f aca="false">IF(AP410=0," ",IF(AP410&lt;&gt;AP409,AP410," "))</f>
        <v> </v>
      </c>
      <c r="AS410" s="732"/>
      <c r="AT410" s="730" t="n">
        <f aca="false">IF(AP410&lt;&gt;AR410,(IF('ORÇ.GLOBAL P CAIXA'!I411="",J410*(INFORMAÇÕES!$Q$99/INFORMAÇÕES!$Q$102),IF('ORÇ.GLOBAL P CAIXA'!I411="R",J410,0))),0)</f>
        <v>0</v>
      </c>
      <c r="AU410" s="75" t="n">
        <f aca="false">IF(AP410&lt;&gt;AR410,(IF('ORÇ.GLOBAL P CAIXA'!I411="",J410*(INFORMAÇÕES!$Q$100/INFORMAÇÕES!$Q$102),IF('ORÇ.GLOBAL P CAIXA'!I411="C",J410,0))),0)</f>
        <v>0</v>
      </c>
      <c r="AV410" s="75" t="n">
        <f aca="false">IF(AP410&lt;&gt;AR410,(IF('ORÇ.GLOBAL P CAIXA'!I411="",J410*INFORMAÇÕES!$U$115,IF('ORÇ.GLOBAL P CAIXA'!I411="CF",J410,0))),0)</f>
        <v>0</v>
      </c>
      <c r="AW410" s="75" t="n">
        <f aca="false">IF(AP410&lt;&gt;AR410,(IF('ORÇ.GLOBAL P CAIXA'!I411="",J410*INFORMAÇÕES!$U$116,IF('ORÇ.GLOBAL P CAIXA'!I411="O",J410,0))),0)</f>
        <v>0</v>
      </c>
      <c r="AX410" s="731" t="n">
        <f aca="false">IF(E410&lt;&gt;0,J410,0)</f>
        <v>0</v>
      </c>
      <c r="AY410" s="730" t="n">
        <f aca="false">IF(AP410&lt;&gt;AR410,(IF('ORÇ.GLOBAL P CAIXA'!I411="",L410*(INFORMAÇÕES!$Q$99/INFORMAÇÕES!$Q$102),IF('ORÇ.GLOBAL P CAIXA'!I411="R",L410,0))),0)</f>
        <v>0</v>
      </c>
      <c r="AZ410" s="75" t="n">
        <f aca="false">IF(AP410&lt;&gt;AR410,(IF('ORÇ.GLOBAL P CAIXA'!I411="",L410*(INFORMAÇÕES!$Q$100/INFORMAÇÕES!$Q$102),IF('ORÇ.GLOBAL P CAIXA'!I411="C",L410,0))),0)</f>
        <v>0</v>
      </c>
      <c r="BA410" s="75" t="n">
        <f aca="false">IF(AP410&lt;&gt;AR410,(IF('ORÇ.GLOBAL P CAIXA'!I411="",L410*INFORMAÇÕES!$U$115,IF('ORÇ.GLOBAL P CAIXA'!I411="CF",L410,0))),0)</f>
        <v>0</v>
      </c>
      <c r="BB410" s="75" t="n">
        <f aca="false">IF(AP410&lt;&gt;AR410,(IF('ORÇ.GLOBAL P CAIXA'!I411="",L410*INFORMAÇÕES!$U$116,IF('ORÇ.GLOBAL P CAIXA'!I411="O",L410,0))),0)</f>
        <v>0</v>
      </c>
      <c r="BC410" s="731" t="n">
        <f aca="false">IF(E410&lt;&gt;0,L410,0)</f>
        <v>0</v>
      </c>
    </row>
    <row r="411" s="174" customFormat="true" ht="14.25" hidden="false" customHeight="false" outlineLevel="0" collapsed="false">
      <c r="A411" s="159" t="n">
        <v>401</v>
      </c>
      <c r="B411" s="160" t="n">
        <f aca="false">'ORÇ.REPROG. P CAIXA'!B413</f>
        <v>0</v>
      </c>
      <c r="C411" s="723" t="n">
        <f aca="false">'ORÇ.REPROG. P CAIXA'!C413</f>
        <v>0</v>
      </c>
      <c r="D411" s="162" t="n">
        <f aca="false">'ORÇ.REPROG. P CAIXA'!D413</f>
        <v>0</v>
      </c>
      <c r="E411" s="163" t="n">
        <f aca="false">IF('BM GLOBAL'!$P$1&lt;&gt;0,'ORÇ.REPROG. P CAIXA'!E413,'ORÇ.REPROG. P CAIXA'!H413)</f>
        <v>0</v>
      </c>
      <c r="F411" s="163" t="n">
        <f aca="false">IF('BM GLOBAL'!$P$1&lt;&gt;0,IF('ORÇ.GLOBAL P CAIXA'!K412=0,'ORÇ.GLOBAL EMPRESA'!G412,'ORÇ.GLOBAL P CAIXA'!F412),'ORÇ.REPROG. P CAIXA'!I413)</f>
        <v>0</v>
      </c>
      <c r="G411" s="163" t="n">
        <f aca="false">IF(E411&lt;&gt;0,ROUND(E411*F411,2),IF(AO411=0,(SUMIF('ORÇ.REPROG. P CAIXA'!$AC$13:$AC$1012,B411,$AO$11:$AO$1010)),AO411))</f>
        <v>0</v>
      </c>
      <c r="H411" s="163" t="n">
        <f aca="false">IF(J411&lt;&gt;0,IF(E411&lt;&gt;0,J411/F411,0),0)</f>
        <v>0</v>
      </c>
      <c r="I411" s="163" t="n">
        <f aca="false">IF(L411&lt;&gt;0,IF(E411&lt;&gt;0,L411/F411,0),0)</f>
        <v>0</v>
      </c>
      <c r="J411" s="163" t="n">
        <f aca="false">IF(E411&lt;&gt;0,ROUND(INDEX($P$11:$AM$1010,$A411,$L$1),2),IF(AX411=0,(SUMIF($AP$11:$AP$1010,B411,$AX$11:$AX$1010)),AX411))</f>
        <v>0</v>
      </c>
      <c r="K411" s="163" t="n">
        <f aca="false">IF(G411=0,0,(J411/G411)*100)</f>
        <v>0</v>
      </c>
      <c r="L411" s="163" t="n">
        <f aca="false">IF(E411&lt;&gt;0,ROUND(IF($L$1=1,SUM(P411),"0")+IF($L$1=2,SUM($P411:Q411),"0")+IF($L$1=3,SUM($P411:R411),"0")+IF($L$1=4,SUM($P411:S411),"0")+IF($L$1=5,SUM($P411:T411),"0")+IF($L$1=6,SUM($P411:U411),"0")+IF($L$1=7,SUM($P411:V411),"0")+IF($L$1=8,SUM($P411:W411),"0")+IF($L$1=9,SUM($P411:X411),"0")+IF($L$1=10,SUM($P411:Y411),"0")+IF($L$1=11,SUM($P411:Z411),"0")+IF($L$1=12,SUM($P411:AA411),"0")+IF($L$1=13,SUM($P411:AB411),"0")+IF($L$1=14,SUM($P411:AC411),"0")+IF($L$1=15,SUM($P411:AD411),"0")+IF($L$1=16,SUM($P411:AE411),"0")+IF($L$1=17,SUM($P411:AF411),"0")+IF($L$1=18,SUM($P411:AG411),"0")+IF($L$1=19,SUM($P411:AH411),"0")+IF($L$1=20,SUM($P411:AI411),"0")+IF($L$1=21,SUM($P411:AJ411),"0")+IF($L$1=22,SUM($P411:AK411),"0")+IF($L$1=23,SUM($P411:AL411),"0")+IF($L$1=24,SUM($P411:AM411),"0"),2),IF(BC411=0,(SUMIF($AP$11:$AP$1010,B411,$BC$11:$BC$1010)),BC411))</f>
        <v>0</v>
      </c>
      <c r="M411" s="163" t="n">
        <f aca="false">IF(G411=0,0,(L411/G411)*100)</f>
        <v>0</v>
      </c>
      <c r="N411" s="168" t="str">
        <f aca="false">IF(B411&gt;0,"ok","ocultar")</f>
        <v>ocultar</v>
      </c>
      <c r="O411" s="650"/>
      <c r="P411" s="724"/>
      <c r="Q411" s="725"/>
      <c r="R411" s="725"/>
      <c r="S411" s="725"/>
      <c r="T411" s="725"/>
      <c r="U411" s="725"/>
      <c r="V411" s="725"/>
      <c r="W411" s="725"/>
      <c r="X411" s="725"/>
      <c r="Y411" s="725"/>
      <c r="Z411" s="725"/>
      <c r="AA411" s="726"/>
      <c r="AB411" s="726"/>
      <c r="AC411" s="726"/>
      <c r="AD411" s="726"/>
      <c r="AE411" s="726"/>
      <c r="AF411" s="726"/>
      <c r="AG411" s="726"/>
      <c r="AH411" s="726"/>
      <c r="AI411" s="726"/>
      <c r="AJ411" s="726"/>
      <c r="AK411" s="726"/>
      <c r="AL411" s="726"/>
      <c r="AM411" s="727"/>
      <c r="AO411" s="728" t="n">
        <f aca="false">IF(E411&lt;&gt;0,G411,0)</f>
        <v>0</v>
      </c>
      <c r="AP411" s="157" t="n">
        <f aca="false">IF(B411=0,AP410,IF(ISNONTEXT(B411)=TRUE(),INT(B411),INT(LEFT(B411,FIND(".",B411)-1))))</f>
        <v>3</v>
      </c>
      <c r="AQ411" s="157" t="str">
        <f aca="false">IF(AQ412=1,1,IF(B411&lt;&gt;0,1,IF(C411&lt;&gt;0,1,IF(D411&lt;&gt;0,1,IF(E411&lt;&gt;0,1,"")))))</f>
        <v/>
      </c>
      <c r="AR411" s="157" t="str">
        <f aca="false">IF(AP411=0," ",IF(AP411&lt;&gt;AP410,AP411," "))</f>
        <v> </v>
      </c>
      <c r="AS411" s="732"/>
      <c r="AT411" s="730" t="n">
        <f aca="false">IF(AP411&lt;&gt;AR411,(IF('ORÇ.GLOBAL P CAIXA'!I412="",J411*(INFORMAÇÕES!$Q$99/INFORMAÇÕES!$Q$102),IF('ORÇ.GLOBAL P CAIXA'!I412="R",J411,0))),0)</f>
        <v>0</v>
      </c>
      <c r="AU411" s="75" t="n">
        <f aca="false">IF(AP411&lt;&gt;AR411,(IF('ORÇ.GLOBAL P CAIXA'!I412="",J411*(INFORMAÇÕES!$Q$100/INFORMAÇÕES!$Q$102),IF('ORÇ.GLOBAL P CAIXA'!I412="C",J411,0))),0)</f>
        <v>0</v>
      </c>
      <c r="AV411" s="75" t="n">
        <f aca="false">IF(AP411&lt;&gt;AR411,(IF('ORÇ.GLOBAL P CAIXA'!I412="",J411*INFORMAÇÕES!$U$115,IF('ORÇ.GLOBAL P CAIXA'!I412="CF",J411,0))),0)</f>
        <v>0</v>
      </c>
      <c r="AW411" s="75" t="n">
        <f aca="false">IF(AP411&lt;&gt;AR411,(IF('ORÇ.GLOBAL P CAIXA'!I412="",J411*INFORMAÇÕES!$U$116,IF('ORÇ.GLOBAL P CAIXA'!I412="O",J411,0))),0)</f>
        <v>0</v>
      </c>
      <c r="AX411" s="731" t="n">
        <f aca="false">IF(E411&lt;&gt;0,J411,0)</f>
        <v>0</v>
      </c>
      <c r="AY411" s="730" t="n">
        <f aca="false">IF(AP411&lt;&gt;AR411,(IF('ORÇ.GLOBAL P CAIXA'!I412="",L411*(INFORMAÇÕES!$Q$99/INFORMAÇÕES!$Q$102),IF('ORÇ.GLOBAL P CAIXA'!I412="R",L411,0))),0)</f>
        <v>0</v>
      </c>
      <c r="AZ411" s="75" t="n">
        <f aca="false">IF(AP411&lt;&gt;AR411,(IF('ORÇ.GLOBAL P CAIXA'!I412="",L411*(INFORMAÇÕES!$Q$100/INFORMAÇÕES!$Q$102),IF('ORÇ.GLOBAL P CAIXA'!I412="C",L411,0))),0)</f>
        <v>0</v>
      </c>
      <c r="BA411" s="75" t="n">
        <f aca="false">IF(AP411&lt;&gt;AR411,(IF('ORÇ.GLOBAL P CAIXA'!I412="",L411*INFORMAÇÕES!$U$115,IF('ORÇ.GLOBAL P CAIXA'!I412="CF",L411,0))),0)</f>
        <v>0</v>
      </c>
      <c r="BB411" s="75" t="n">
        <f aca="false">IF(AP411&lt;&gt;AR411,(IF('ORÇ.GLOBAL P CAIXA'!I412="",L411*INFORMAÇÕES!$U$116,IF('ORÇ.GLOBAL P CAIXA'!I412="O",L411,0))),0)</f>
        <v>0</v>
      </c>
      <c r="BC411" s="731" t="n">
        <f aca="false">IF(E411&lt;&gt;0,L411,0)</f>
        <v>0</v>
      </c>
    </row>
    <row r="412" s="174" customFormat="true" ht="14.25" hidden="false" customHeight="false" outlineLevel="0" collapsed="false">
      <c r="A412" s="159" t="n">
        <v>402</v>
      </c>
      <c r="B412" s="160" t="n">
        <f aca="false">'ORÇ.REPROG. P CAIXA'!B414</f>
        <v>0</v>
      </c>
      <c r="C412" s="723" t="n">
        <f aca="false">'ORÇ.REPROG. P CAIXA'!C414</f>
        <v>0</v>
      </c>
      <c r="D412" s="162" t="n">
        <f aca="false">'ORÇ.REPROG. P CAIXA'!D414</f>
        <v>0</v>
      </c>
      <c r="E412" s="163" t="n">
        <f aca="false">IF('BM GLOBAL'!$P$1&lt;&gt;0,'ORÇ.REPROG. P CAIXA'!E414,'ORÇ.REPROG. P CAIXA'!H414)</f>
        <v>0</v>
      </c>
      <c r="F412" s="163" t="n">
        <f aca="false">IF('BM GLOBAL'!$P$1&lt;&gt;0,IF('ORÇ.GLOBAL P CAIXA'!K413=0,'ORÇ.GLOBAL EMPRESA'!G413,'ORÇ.GLOBAL P CAIXA'!F413),'ORÇ.REPROG. P CAIXA'!I414)</f>
        <v>0</v>
      </c>
      <c r="G412" s="163" t="n">
        <f aca="false">IF(E412&lt;&gt;0,ROUND(E412*F412,2),IF(AO412=0,(SUMIF('ORÇ.REPROG. P CAIXA'!$AC$13:$AC$1012,B412,$AO$11:$AO$1010)),AO412))</f>
        <v>0</v>
      </c>
      <c r="H412" s="163" t="n">
        <f aca="false">IF(J412&lt;&gt;0,IF(E412&lt;&gt;0,J412/F412,0),0)</f>
        <v>0</v>
      </c>
      <c r="I412" s="163" t="n">
        <f aca="false">IF(L412&lt;&gt;0,IF(E412&lt;&gt;0,L412/F412,0),0)</f>
        <v>0</v>
      </c>
      <c r="J412" s="163" t="n">
        <f aca="false">IF(E412&lt;&gt;0,ROUND(INDEX($P$11:$AM$1010,$A412,$L$1),2),IF(AX412=0,(SUMIF($AP$11:$AP$1010,B412,$AX$11:$AX$1010)),AX412))</f>
        <v>0</v>
      </c>
      <c r="K412" s="163" t="n">
        <f aca="false">IF(G412=0,0,(J412/G412)*100)</f>
        <v>0</v>
      </c>
      <c r="L412" s="163" t="n">
        <f aca="false">IF(E412&lt;&gt;0,ROUND(IF($L$1=1,SUM(P412),"0")+IF($L$1=2,SUM($P412:Q412),"0")+IF($L$1=3,SUM($P412:R412),"0")+IF($L$1=4,SUM($P412:S412),"0")+IF($L$1=5,SUM($P412:T412),"0")+IF($L$1=6,SUM($P412:U412),"0")+IF($L$1=7,SUM($P412:V412),"0")+IF($L$1=8,SUM($P412:W412),"0")+IF($L$1=9,SUM($P412:X412),"0")+IF($L$1=10,SUM($P412:Y412),"0")+IF($L$1=11,SUM($P412:Z412),"0")+IF($L$1=12,SUM($P412:AA412),"0")+IF($L$1=13,SUM($P412:AB412),"0")+IF($L$1=14,SUM($P412:AC412),"0")+IF($L$1=15,SUM($P412:AD412),"0")+IF($L$1=16,SUM($P412:AE412),"0")+IF($L$1=17,SUM($P412:AF412),"0")+IF($L$1=18,SUM($P412:AG412),"0")+IF($L$1=19,SUM($P412:AH412),"0")+IF($L$1=20,SUM($P412:AI412),"0")+IF($L$1=21,SUM($P412:AJ412),"0")+IF($L$1=22,SUM($P412:AK412),"0")+IF($L$1=23,SUM($P412:AL412),"0")+IF($L$1=24,SUM($P412:AM412),"0"),2),IF(BC412=0,(SUMIF($AP$11:$AP$1010,B412,$BC$11:$BC$1010)),BC412))</f>
        <v>0</v>
      </c>
      <c r="M412" s="163" t="n">
        <f aca="false">IF(G412=0,0,(L412/G412)*100)</f>
        <v>0</v>
      </c>
      <c r="N412" s="168" t="str">
        <f aca="false">IF(B412&gt;0,"ok","ocultar")</f>
        <v>ocultar</v>
      </c>
      <c r="O412" s="650"/>
      <c r="P412" s="724"/>
      <c r="Q412" s="725"/>
      <c r="R412" s="725"/>
      <c r="S412" s="725"/>
      <c r="T412" s="725"/>
      <c r="U412" s="725"/>
      <c r="V412" s="725"/>
      <c r="W412" s="725"/>
      <c r="X412" s="725"/>
      <c r="Y412" s="725"/>
      <c r="Z412" s="725"/>
      <c r="AA412" s="726"/>
      <c r="AB412" s="726"/>
      <c r="AC412" s="726"/>
      <c r="AD412" s="726"/>
      <c r="AE412" s="726"/>
      <c r="AF412" s="726"/>
      <c r="AG412" s="726"/>
      <c r="AH412" s="726"/>
      <c r="AI412" s="726"/>
      <c r="AJ412" s="726"/>
      <c r="AK412" s="726"/>
      <c r="AL412" s="726"/>
      <c r="AM412" s="727"/>
      <c r="AO412" s="728" t="n">
        <f aca="false">IF(E412&lt;&gt;0,G412,0)</f>
        <v>0</v>
      </c>
      <c r="AP412" s="157" t="n">
        <f aca="false">IF(B412=0,AP411,IF(ISNONTEXT(B412)=TRUE(),INT(B412),INT(LEFT(B412,FIND(".",B412)-1))))</f>
        <v>3</v>
      </c>
      <c r="AQ412" s="157" t="str">
        <f aca="false">IF(AQ413=1,1,IF(B412&lt;&gt;0,1,IF(C412&lt;&gt;0,1,IF(D412&lt;&gt;0,1,IF(E412&lt;&gt;0,1,"")))))</f>
        <v/>
      </c>
      <c r="AR412" s="157" t="str">
        <f aca="false">IF(AP412=0," ",IF(AP412&lt;&gt;AP411,AP412," "))</f>
        <v> </v>
      </c>
      <c r="AS412" s="732"/>
      <c r="AT412" s="730" t="n">
        <f aca="false">IF(AP412&lt;&gt;AR412,(IF('ORÇ.GLOBAL P CAIXA'!I413="",J412*(INFORMAÇÕES!$Q$99/INFORMAÇÕES!$Q$102),IF('ORÇ.GLOBAL P CAIXA'!I413="R",J412,0))),0)</f>
        <v>0</v>
      </c>
      <c r="AU412" s="75" t="n">
        <f aca="false">IF(AP412&lt;&gt;AR412,(IF('ORÇ.GLOBAL P CAIXA'!I413="",J412*(INFORMAÇÕES!$Q$100/INFORMAÇÕES!$Q$102),IF('ORÇ.GLOBAL P CAIXA'!I413="C",J412,0))),0)</f>
        <v>0</v>
      </c>
      <c r="AV412" s="75" t="n">
        <f aca="false">IF(AP412&lt;&gt;AR412,(IF('ORÇ.GLOBAL P CAIXA'!I413="",J412*INFORMAÇÕES!$U$115,IF('ORÇ.GLOBAL P CAIXA'!I413="CF",J412,0))),0)</f>
        <v>0</v>
      </c>
      <c r="AW412" s="75" t="n">
        <f aca="false">IF(AP412&lt;&gt;AR412,(IF('ORÇ.GLOBAL P CAIXA'!I413="",J412*INFORMAÇÕES!$U$116,IF('ORÇ.GLOBAL P CAIXA'!I413="O",J412,0))),0)</f>
        <v>0</v>
      </c>
      <c r="AX412" s="731" t="n">
        <f aca="false">IF(E412&lt;&gt;0,J412,0)</f>
        <v>0</v>
      </c>
      <c r="AY412" s="730" t="n">
        <f aca="false">IF(AP412&lt;&gt;AR412,(IF('ORÇ.GLOBAL P CAIXA'!I413="",L412*(INFORMAÇÕES!$Q$99/INFORMAÇÕES!$Q$102),IF('ORÇ.GLOBAL P CAIXA'!I413="R",L412,0))),0)</f>
        <v>0</v>
      </c>
      <c r="AZ412" s="75" t="n">
        <f aca="false">IF(AP412&lt;&gt;AR412,(IF('ORÇ.GLOBAL P CAIXA'!I413="",L412*(INFORMAÇÕES!$Q$100/INFORMAÇÕES!$Q$102),IF('ORÇ.GLOBAL P CAIXA'!I413="C",L412,0))),0)</f>
        <v>0</v>
      </c>
      <c r="BA412" s="75" t="n">
        <f aca="false">IF(AP412&lt;&gt;AR412,(IF('ORÇ.GLOBAL P CAIXA'!I413="",L412*INFORMAÇÕES!$U$115,IF('ORÇ.GLOBAL P CAIXA'!I413="CF",L412,0))),0)</f>
        <v>0</v>
      </c>
      <c r="BB412" s="75" t="n">
        <f aca="false">IF(AP412&lt;&gt;AR412,(IF('ORÇ.GLOBAL P CAIXA'!I413="",L412*INFORMAÇÕES!$U$116,IF('ORÇ.GLOBAL P CAIXA'!I413="O",L412,0))),0)</f>
        <v>0</v>
      </c>
      <c r="BC412" s="731" t="n">
        <f aca="false">IF(E412&lt;&gt;0,L412,0)</f>
        <v>0</v>
      </c>
    </row>
    <row r="413" s="174" customFormat="true" ht="14.25" hidden="false" customHeight="false" outlineLevel="0" collapsed="false">
      <c r="A413" s="159" t="n">
        <v>403</v>
      </c>
      <c r="B413" s="160" t="n">
        <f aca="false">'ORÇ.REPROG. P CAIXA'!B415</f>
        <v>0</v>
      </c>
      <c r="C413" s="723" t="n">
        <f aca="false">'ORÇ.REPROG. P CAIXA'!C415</f>
        <v>0</v>
      </c>
      <c r="D413" s="162" t="n">
        <f aca="false">'ORÇ.REPROG. P CAIXA'!D415</f>
        <v>0</v>
      </c>
      <c r="E413" s="163" t="n">
        <f aca="false">IF('BM GLOBAL'!$P$1&lt;&gt;0,'ORÇ.REPROG. P CAIXA'!E415,'ORÇ.REPROG. P CAIXA'!H415)</f>
        <v>0</v>
      </c>
      <c r="F413" s="163" t="n">
        <f aca="false">IF('BM GLOBAL'!$P$1&lt;&gt;0,IF('ORÇ.GLOBAL P CAIXA'!K414=0,'ORÇ.GLOBAL EMPRESA'!G414,'ORÇ.GLOBAL P CAIXA'!F414),'ORÇ.REPROG. P CAIXA'!I415)</f>
        <v>0</v>
      </c>
      <c r="G413" s="163" t="n">
        <f aca="false">IF(E413&lt;&gt;0,ROUND(E413*F413,2),IF(AO413=0,(SUMIF('ORÇ.REPROG. P CAIXA'!$AC$13:$AC$1012,B413,$AO$11:$AO$1010)),AO413))</f>
        <v>0</v>
      </c>
      <c r="H413" s="163" t="n">
        <f aca="false">IF(J413&lt;&gt;0,IF(E413&lt;&gt;0,J413/F413,0),0)</f>
        <v>0</v>
      </c>
      <c r="I413" s="163" t="n">
        <f aca="false">IF(L413&lt;&gt;0,IF(E413&lt;&gt;0,L413/F413,0),0)</f>
        <v>0</v>
      </c>
      <c r="J413" s="163" t="n">
        <f aca="false">IF(E413&lt;&gt;0,ROUND(INDEX($P$11:$AM$1010,$A413,$L$1),2),IF(AX413=0,(SUMIF($AP$11:$AP$1010,B413,$AX$11:$AX$1010)),AX413))</f>
        <v>0</v>
      </c>
      <c r="K413" s="163" t="n">
        <f aca="false">IF(G413=0,0,(J413/G413)*100)</f>
        <v>0</v>
      </c>
      <c r="L413" s="163" t="n">
        <f aca="false">IF(E413&lt;&gt;0,ROUND(IF($L$1=1,SUM(P413),"0")+IF($L$1=2,SUM($P413:Q413),"0")+IF($L$1=3,SUM($P413:R413),"0")+IF($L$1=4,SUM($P413:S413),"0")+IF($L$1=5,SUM($P413:T413),"0")+IF($L$1=6,SUM($P413:U413),"0")+IF($L$1=7,SUM($P413:V413),"0")+IF($L$1=8,SUM($P413:W413),"0")+IF($L$1=9,SUM($P413:X413),"0")+IF($L$1=10,SUM($P413:Y413),"0")+IF($L$1=11,SUM($P413:Z413),"0")+IF($L$1=12,SUM($P413:AA413),"0")+IF($L$1=13,SUM($P413:AB413),"0")+IF($L$1=14,SUM($P413:AC413),"0")+IF($L$1=15,SUM($P413:AD413),"0")+IF($L$1=16,SUM($P413:AE413),"0")+IF($L$1=17,SUM($P413:AF413),"0")+IF($L$1=18,SUM($P413:AG413),"0")+IF($L$1=19,SUM($P413:AH413),"0")+IF($L$1=20,SUM($P413:AI413),"0")+IF($L$1=21,SUM($P413:AJ413),"0")+IF($L$1=22,SUM($P413:AK413),"0")+IF($L$1=23,SUM($P413:AL413),"0")+IF($L$1=24,SUM($P413:AM413),"0"),2),IF(BC413=0,(SUMIF($AP$11:$AP$1010,B413,$BC$11:$BC$1010)),BC413))</f>
        <v>0</v>
      </c>
      <c r="M413" s="163" t="n">
        <f aca="false">IF(G413=0,0,(L413/G413)*100)</f>
        <v>0</v>
      </c>
      <c r="N413" s="168" t="str">
        <f aca="false">IF(B413&gt;0,"ok","ocultar")</f>
        <v>ocultar</v>
      </c>
      <c r="O413" s="650"/>
      <c r="P413" s="724"/>
      <c r="Q413" s="725"/>
      <c r="R413" s="725"/>
      <c r="S413" s="725"/>
      <c r="T413" s="725"/>
      <c r="U413" s="725"/>
      <c r="V413" s="725"/>
      <c r="W413" s="725"/>
      <c r="X413" s="725"/>
      <c r="Y413" s="725"/>
      <c r="Z413" s="725"/>
      <c r="AA413" s="726"/>
      <c r="AB413" s="726"/>
      <c r="AC413" s="726"/>
      <c r="AD413" s="726"/>
      <c r="AE413" s="726"/>
      <c r="AF413" s="726"/>
      <c r="AG413" s="726"/>
      <c r="AH413" s="726"/>
      <c r="AI413" s="726"/>
      <c r="AJ413" s="726"/>
      <c r="AK413" s="726"/>
      <c r="AL413" s="726"/>
      <c r="AM413" s="727"/>
      <c r="AO413" s="728" t="n">
        <f aca="false">IF(E413&lt;&gt;0,G413,0)</f>
        <v>0</v>
      </c>
      <c r="AP413" s="157" t="n">
        <f aca="false">IF(B413=0,AP412,IF(ISNONTEXT(B413)=TRUE(),INT(B413),INT(LEFT(B413,FIND(".",B413)-1))))</f>
        <v>3</v>
      </c>
      <c r="AQ413" s="157" t="str">
        <f aca="false">IF(AQ414=1,1,IF(B413&lt;&gt;0,1,IF(C413&lt;&gt;0,1,IF(D413&lt;&gt;0,1,IF(E413&lt;&gt;0,1,"")))))</f>
        <v/>
      </c>
      <c r="AR413" s="157" t="str">
        <f aca="false">IF(AP413=0," ",IF(AP413&lt;&gt;AP412,AP413," "))</f>
        <v> </v>
      </c>
      <c r="AS413" s="732"/>
      <c r="AT413" s="730" t="n">
        <f aca="false">IF(AP413&lt;&gt;AR413,(IF('ORÇ.GLOBAL P CAIXA'!I414="",J413*(INFORMAÇÕES!$Q$99/INFORMAÇÕES!$Q$102),IF('ORÇ.GLOBAL P CAIXA'!I414="R",J413,0))),0)</f>
        <v>0</v>
      </c>
      <c r="AU413" s="75" t="n">
        <f aca="false">IF(AP413&lt;&gt;AR413,(IF('ORÇ.GLOBAL P CAIXA'!I414="",J413*(INFORMAÇÕES!$Q$100/INFORMAÇÕES!$Q$102),IF('ORÇ.GLOBAL P CAIXA'!I414="C",J413,0))),0)</f>
        <v>0</v>
      </c>
      <c r="AV413" s="75" t="n">
        <f aca="false">IF(AP413&lt;&gt;AR413,(IF('ORÇ.GLOBAL P CAIXA'!I414="",J413*INFORMAÇÕES!$U$115,IF('ORÇ.GLOBAL P CAIXA'!I414="CF",J413,0))),0)</f>
        <v>0</v>
      </c>
      <c r="AW413" s="75" t="n">
        <f aca="false">IF(AP413&lt;&gt;AR413,(IF('ORÇ.GLOBAL P CAIXA'!I414="",J413*INFORMAÇÕES!$U$116,IF('ORÇ.GLOBAL P CAIXA'!I414="O",J413,0))),0)</f>
        <v>0</v>
      </c>
      <c r="AX413" s="731" t="n">
        <f aca="false">IF(E413&lt;&gt;0,J413,0)</f>
        <v>0</v>
      </c>
      <c r="AY413" s="730" t="n">
        <f aca="false">IF(AP413&lt;&gt;AR413,(IF('ORÇ.GLOBAL P CAIXA'!I414="",L413*(INFORMAÇÕES!$Q$99/INFORMAÇÕES!$Q$102),IF('ORÇ.GLOBAL P CAIXA'!I414="R",L413,0))),0)</f>
        <v>0</v>
      </c>
      <c r="AZ413" s="75" t="n">
        <f aca="false">IF(AP413&lt;&gt;AR413,(IF('ORÇ.GLOBAL P CAIXA'!I414="",L413*(INFORMAÇÕES!$Q$100/INFORMAÇÕES!$Q$102),IF('ORÇ.GLOBAL P CAIXA'!I414="C",L413,0))),0)</f>
        <v>0</v>
      </c>
      <c r="BA413" s="75" t="n">
        <f aca="false">IF(AP413&lt;&gt;AR413,(IF('ORÇ.GLOBAL P CAIXA'!I414="",L413*INFORMAÇÕES!$U$115,IF('ORÇ.GLOBAL P CAIXA'!I414="CF",L413,0))),0)</f>
        <v>0</v>
      </c>
      <c r="BB413" s="75" t="n">
        <f aca="false">IF(AP413&lt;&gt;AR413,(IF('ORÇ.GLOBAL P CAIXA'!I414="",L413*INFORMAÇÕES!$U$116,IF('ORÇ.GLOBAL P CAIXA'!I414="O",L413,0))),0)</f>
        <v>0</v>
      </c>
      <c r="BC413" s="731" t="n">
        <f aca="false">IF(E413&lt;&gt;0,L413,0)</f>
        <v>0</v>
      </c>
    </row>
    <row r="414" s="174" customFormat="true" ht="14.25" hidden="false" customHeight="false" outlineLevel="0" collapsed="false">
      <c r="A414" s="159" t="n">
        <v>404</v>
      </c>
      <c r="B414" s="160" t="n">
        <f aca="false">'ORÇ.REPROG. P CAIXA'!B416</f>
        <v>0</v>
      </c>
      <c r="C414" s="723" t="n">
        <f aca="false">'ORÇ.REPROG. P CAIXA'!C416</f>
        <v>0</v>
      </c>
      <c r="D414" s="162" t="n">
        <f aca="false">'ORÇ.REPROG. P CAIXA'!D416</f>
        <v>0</v>
      </c>
      <c r="E414" s="163" t="n">
        <f aca="false">IF('BM GLOBAL'!$P$1&lt;&gt;0,'ORÇ.REPROG. P CAIXA'!E416,'ORÇ.REPROG. P CAIXA'!H416)</f>
        <v>0</v>
      </c>
      <c r="F414" s="163" t="n">
        <f aca="false">IF('BM GLOBAL'!$P$1&lt;&gt;0,IF('ORÇ.GLOBAL P CAIXA'!K415=0,'ORÇ.GLOBAL EMPRESA'!G415,'ORÇ.GLOBAL P CAIXA'!F415),'ORÇ.REPROG. P CAIXA'!I416)</f>
        <v>0</v>
      </c>
      <c r="G414" s="163" t="n">
        <f aca="false">IF(E414&lt;&gt;0,ROUND(E414*F414,2),IF(AO414=0,(SUMIF('ORÇ.REPROG. P CAIXA'!$AC$13:$AC$1012,B414,$AO$11:$AO$1010)),AO414))</f>
        <v>0</v>
      </c>
      <c r="H414" s="163" t="n">
        <f aca="false">IF(J414&lt;&gt;0,IF(E414&lt;&gt;0,J414/F414,0),0)</f>
        <v>0</v>
      </c>
      <c r="I414" s="163" t="n">
        <f aca="false">IF(L414&lt;&gt;0,IF(E414&lt;&gt;0,L414/F414,0),0)</f>
        <v>0</v>
      </c>
      <c r="J414" s="163" t="n">
        <f aca="false">IF(E414&lt;&gt;0,ROUND(INDEX($P$11:$AM$1010,$A414,$L$1),2),IF(AX414=0,(SUMIF($AP$11:$AP$1010,B414,$AX$11:$AX$1010)),AX414))</f>
        <v>0</v>
      </c>
      <c r="K414" s="163" t="n">
        <f aca="false">IF(G414=0,0,(J414/G414)*100)</f>
        <v>0</v>
      </c>
      <c r="L414" s="163" t="n">
        <f aca="false">IF(E414&lt;&gt;0,ROUND(IF($L$1=1,SUM(P414),"0")+IF($L$1=2,SUM($P414:Q414),"0")+IF($L$1=3,SUM($P414:R414),"0")+IF($L$1=4,SUM($P414:S414),"0")+IF($L$1=5,SUM($P414:T414),"0")+IF($L$1=6,SUM($P414:U414),"0")+IF($L$1=7,SUM($P414:V414),"0")+IF($L$1=8,SUM($P414:W414),"0")+IF($L$1=9,SUM($P414:X414),"0")+IF($L$1=10,SUM($P414:Y414),"0")+IF($L$1=11,SUM($P414:Z414),"0")+IF($L$1=12,SUM($P414:AA414),"0")+IF($L$1=13,SUM($P414:AB414),"0")+IF($L$1=14,SUM($P414:AC414),"0")+IF($L$1=15,SUM($P414:AD414),"0")+IF($L$1=16,SUM($P414:AE414),"0")+IF($L$1=17,SUM($P414:AF414),"0")+IF($L$1=18,SUM($P414:AG414),"0")+IF($L$1=19,SUM($P414:AH414),"0")+IF($L$1=20,SUM($P414:AI414),"0")+IF($L$1=21,SUM($P414:AJ414),"0")+IF($L$1=22,SUM($P414:AK414),"0")+IF($L$1=23,SUM($P414:AL414),"0")+IF($L$1=24,SUM($P414:AM414),"0"),2),IF(BC414=0,(SUMIF($AP$11:$AP$1010,B414,$BC$11:$BC$1010)),BC414))</f>
        <v>0</v>
      </c>
      <c r="M414" s="163" t="n">
        <f aca="false">IF(G414=0,0,(L414/G414)*100)</f>
        <v>0</v>
      </c>
      <c r="N414" s="168" t="str">
        <f aca="false">IF(B414&gt;0,"ok","ocultar")</f>
        <v>ocultar</v>
      </c>
      <c r="O414" s="650"/>
      <c r="P414" s="724"/>
      <c r="Q414" s="725"/>
      <c r="R414" s="725"/>
      <c r="S414" s="725"/>
      <c r="T414" s="725"/>
      <c r="U414" s="725"/>
      <c r="V414" s="725"/>
      <c r="W414" s="725"/>
      <c r="X414" s="725"/>
      <c r="Y414" s="725"/>
      <c r="Z414" s="725"/>
      <c r="AA414" s="726"/>
      <c r="AB414" s="726"/>
      <c r="AC414" s="726"/>
      <c r="AD414" s="726"/>
      <c r="AE414" s="726"/>
      <c r="AF414" s="726"/>
      <c r="AG414" s="726"/>
      <c r="AH414" s="726"/>
      <c r="AI414" s="726"/>
      <c r="AJ414" s="726"/>
      <c r="AK414" s="726"/>
      <c r="AL414" s="726"/>
      <c r="AM414" s="727"/>
      <c r="AO414" s="728" t="n">
        <f aca="false">IF(E414&lt;&gt;0,G414,0)</f>
        <v>0</v>
      </c>
      <c r="AP414" s="157" t="n">
        <f aca="false">IF(B414=0,AP413,IF(ISNONTEXT(B414)=TRUE(),INT(B414),INT(LEFT(B414,FIND(".",B414)-1))))</f>
        <v>3</v>
      </c>
      <c r="AQ414" s="157" t="str">
        <f aca="false">IF(AQ415=1,1,IF(B414&lt;&gt;0,1,IF(C414&lt;&gt;0,1,IF(D414&lt;&gt;0,1,IF(E414&lt;&gt;0,1,"")))))</f>
        <v/>
      </c>
      <c r="AR414" s="157" t="str">
        <f aca="false">IF(AP414=0," ",IF(AP414&lt;&gt;AP413,AP414," "))</f>
        <v> </v>
      </c>
      <c r="AS414" s="732"/>
      <c r="AT414" s="730" t="n">
        <f aca="false">IF(AP414&lt;&gt;AR414,(IF('ORÇ.GLOBAL P CAIXA'!I415="",J414*(INFORMAÇÕES!$Q$99/INFORMAÇÕES!$Q$102),IF('ORÇ.GLOBAL P CAIXA'!I415="R",J414,0))),0)</f>
        <v>0</v>
      </c>
      <c r="AU414" s="75" t="n">
        <f aca="false">IF(AP414&lt;&gt;AR414,(IF('ORÇ.GLOBAL P CAIXA'!I415="",J414*(INFORMAÇÕES!$Q$100/INFORMAÇÕES!$Q$102),IF('ORÇ.GLOBAL P CAIXA'!I415="C",J414,0))),0)</f>
        <v>0</v>
      </c>
      <c r="AV414" s="75" t="n">
        <f aca="false">IF(AP414&lt;&gt;AR414,(IF('ORÇ.GLOBAL P CAIXA'!I415="",J414*INFORMAÇÕES!$U$115,IF('ORÇ.GLOBAL P CAIXA'!I415="CF",J414,0))),0)</f>
        <v>0</v>
      </c>
      <c r="AW414" s="75" t="n">
        <f aca="false">IF(AP414&lt;&gt;AR414,(IF('ORÇ.GLOBAL P CAIXA'!I415="",J414*INFORMAÇÕES!$U$116,IF('ORÇ.GLOBAL P CAIXA'!I415="O",J414,0))),0)</f>
        <v>0</v>
      </c>
      <c r="AX414" s="731" t="n">
        <f aca="false">IF(E414&lt;&gt;0,J414,0)</f>
        <v>0</v>
      </c>
      <c r="AY414" s="730" t="n">
        <f aca="false">IF(AP414&lt;&gt;AR414,(IF('ORÇ.GLOBAL P CAIXA'!I415="",L414*(INFORMAÇÕES!$Q$99/INFORMAÇÕES!$Q$102),IF('ORÇ.GLOBAL P CAIXA'!I415="R",L414,0))),0)</f>
        <v>0</v>
      </c>
      <c r="AZ414" s="75" t="n">
        <f aca="false">IF(AP414&lt;&gt;AR414,(IF('ORÇ.GLOBAL P CAIXA'!I415="",L414*(INFORMAÇÕES!$Q$100/INFORMAÇÕES!$Q$102),IF('ORÇ.GLOBAL P CAIXA'!I415="C",L414,0))),0)</f>
        <v>0</v>
      </c>
      <c r="BA414" s="75" t="n">
        <f aca="false">IF(AP414&lt;&gt;AR414,(IF('ORÇ.GLOBAL P CAIXA'!I415="",L414*INFORMAÇÕES!$U$115,IF('ORÇ.GLOBAL P CAIXA'!I415="CF",L414,0))),0)</f>
        <v>0</v>
      </c>
      <c r="BB414" s="75" t="n">
        <f aca="false">IF(AP414&lt;&gt;AR414,(IF('ORÇ.GLOBAL P CAIXA'!I415="",L414*INFORMAÇÕES!$U$116,IF('ORÇ.GLOBAL P CAIXA'!I415="O",L414,0))),0)</f>
        <v>0</v>
      </c>
      <c r="BC414" s="731" t="n">
        <f aca="false">IF(E414&lt;&gt;0,L414,0)</f>
        <v>0</v>
      </c>
    </row>
    <row r="415" s="174" customFormat="true" ht="14.25" hidden="false" customHeight="false" outlineLevel="0" collapsed="false">
      <c r="A415" s="159" t="n">
        <v>405</v>
      </c>
      <c r="B415" s="160" t="n">
        <f aca="false">'ORÇ.REPROG. P CAIXA'!B417</f>
        <v>0</v>
      </c>
      <c r="C415" s="723" t="n">
        <f aca="false">'ORÇ.REPROG. P CAIXA'!C417</f>
        <v>0</v>
      </c>
      <c r="D415" s="162" t="n">
        <f aca="false">'ORÇ.REPROG. P CAIXA'!D417</f>
        <v>0</v>
      </c>
      <c r="E415" s="163" t="n">
        <f aca="false">IF('BM GLOBAL'!$P$1&lt;&gt;0,'ORÇ.REPROG. P CAIXA'!E417,'ORÇ.REPROG. P CAIXA'!H417)</f>
        <v>0</v>
      </c>
      <c r="F415" s="163" t="n">
        <f aca="false">IF('BM GLOBAL'!$P$1&lt;&gt;0,IF('ORÇ.GLOBAL P CAIXA'!K416=0,'ORÇ.GLOBAL EMPRESA'!G416,'ORÇ.GLOBAL P CAIXA'!F416),'ORÇ.REPROG. P CAIXA'!I417)</f>
        <v>0</v>
      </c>
      <c r="G415" s="163" t="n">
        <f aca="false">IF(E415&lt;&gt;0,ROUND(E415*F415,2),IF(AO415=0,(SUMIF('ORÇ.REPROG. P CAIXA'!$AC$13:$AC$1012,B415,$AO$11:$AO$1010)),AO415))</f>
        <v>0</v>
      </c>
      <c r="H415" s="163" t="n">
        <f aca="false">IF(J415&lt;&gt;0,IF(E415&lt;&gt;0,J415/F415,0),0)</f>
        <v>0</v>
      </c>
      <c r="I415" s="163" t="n">
        <f aca="false">IF(L415&lt;&gt;0,IF(E415&lt;&gt;0,L415/F415,0),0)</f>
        <v>0</v>
      </c>
      <c r="J415" s="163" t="n">
        <f aca="false">IF(E415&lt;&gt;0,ROUND(INDEX($P$11:$AM$1010,$A415,$L$1),2),IF(AX415=0,(SUMIF($AP$11:$AP$1010,B415,$AX$11:$AX$1010)),AX415))</f>
        <v>0</v>
      </c>
      <c r="K415" s="163" t="n">
        <f aca="false">IF(G415=0,0,(J415/G415)*100)</f>
        <v>0</v>
      </c>
      <c r="L415" s="163" t="n">
        <f aca="false">IF(E415&lt;&gt;0,ROUND(IF($L$1=1,SUM(P415),"0")+IF($L$1=2,SUM($P415:Q415),"0")+IF($L$1=3,SUM($P415:R415),"0")+IF($L$1=4,SUM($P415:S415),"0")+IF($L$1=5,SUM($P415:T415),"0")+IF($L$1=6,SUM($P415:U415),"0")+IF($L$1=7,SUM($P415:V415),"0")+IF($L$1=8,SUM($P415:W415),"0")+IF($L$1=9,SUM($P415:X415),"0")+IF($L$1=10,SUM($P415:Y415),"0")+IF($L$1=11,SUM($P415:Z415),"0")+IF($L$1=12,SUM($P415:AA415),"0")+IF($L$1=13,SUM($P415:AB415),"0")+IF($L$1=14,SUM($P415:AC415),"0")+IF($L$1=15,SUM($P415:AD415),"0")+IF($L$1=16,SUM($P415:AE415),"0")+IF($L$1=17,SUM($P415:AF415),"0")+IF($L$1=18,SUM($P415:AG415),"0")+IF($L$1=19,SUM($P415:AH415),"0")+IF($L$1=20,SUM($P415:AI415),"0")+IF($L$1=21,SUM($P415:AJ415),"0")+IF($L$1=22,SUM($P415:AK415),"0")+IF($L$1=23,SUM($P415:AL415),"0")+IF($L$1=24,SUM($P415:AM415),"0"),2),IF(BC415=0,(SUMIF($AP$11:$AP$1010,B415,$BC$11:$BC$1010)),BC415))</f>
        <v>0</v>
      </c>
      <c r="M415" s="163" t="n">
        <f aca="false">IF(G415=0,0,(L415/G415)*100)</f>
        <v>0</v>
      </c>
      <c r="N415" s="168" t="str">
        <f aca="false">IF(B415&gt;0,"ok","ocultar")</f>
        <v>ocultar</v>
      </c>
      <c r="O415" s="650"/>
      <c r="P415" s="724"/>
      <c r="Q415" s="725"/>
      <c r="R415" s="725"/>
      <c r="S415" s="725"/>
      <c r="T415" s="725"/>
      <c r="U415" s="725"/>
      <c r="V415" s="725"/>
      <c r="W415" s="725"/>
      <c r="X415" s="725"/>
      <c r="Y415" s="725"/>
      <c r="Z415" s="725"/>
      <c r="AA415" s="726"/>
      <c r="AB415" s="726"/>
      <c r="AC415" s="726"/>
      <c r="AD415" s="726"/>
      <c r="AE415" s="726"/>
      <c r="AF415" s="726"/>
      <c r="AG415" s="726"/>
      <c r="AH415" s="726"/>
      <c r="AI415" s="726"/>
      <c r="AJ415" s="726"/>
      <c r="AK415" s="726"/>
      <c r="AL415" s="726"/>
      <c r="AM415" s="727"/>
      <c r="AO415" s="728" t="n">
        <f aca="false">IF(E415&lt;&gt;0,G415,0)</f>
        <v>0</v>
      </c>
      <c r="AP415" s="157" t="n">
        <f aca="false">IF(B415=0,AP414,IF(ISNONTEXT(B415)=TRUE(),INT(B415),INT(LEFT(B415,FIND(".",B415)-1))))</f>
        <v>3</v>
      </c>
      <c r="AQ415" s="157" t="str">
        <f aca="false">IF(AQ416=1,1,IF(B415&lt;&gt;0,1,IF(C415&lt;&gt;0,1,IF(D415&lt;&gt;0,1,IF(E415&lt;&gt;0,1,"")))))</f>
        <v/>
      </c>
      <c r="AR415" s="157" t="str">
        <f aca="false">IF(AP415=0," ",IF(AP415&lt;&gt;AP414,AP415," "))</f>
        <v> </v>
      </c>
      <c r="AS415" s="732"/>
      <c r="AT415" s="730" t="n">
        <f aca="false">IF(AP415&lt;&gt;AR415,(IF('ORÇ.GLOBAL P CAIXA'!I416="",J415*(INFORMAÇÕES!$Q$99/INFORMAÇÕES!$Q$102),IF('ORÇ.GLOBAL P CAIXA'!I416="R",J415,0))),0)</f>
        <v>0</v>
      </c>
      <c r="AU415" s="75" t="n">
        <f aca="false">IF(AP415&lt;&gt;AR415,(IF('ORÇ.GLOBAL P CAIXA'!I416="",J415*(INFORMAÇÕES!$Q$100/INFORMAÇÕES!$Q$102),IF('ORÇ.GLOBAL P CAIXA'!I416="C",J415,0))),0)</f>
        <v>0</v>
      </c>
      <c r="AV415" s="75" t="n">
        <f aca="false">IF(AP415&lt;&gt;AR415,(IF('ORÇ.GLOBAL P CAIXA'!I416="",J415*INFORMAÇÕES!$U$115,IF('ORÇ.GLOBAL P CAIXA'!I416="CF",J415,0))),0)</f>
        <v>0</v>
      </c>
      <c r="AW415" s="75" t="n">
        <f aca="false">IF(AP415&lt;&gt;AR415,(IF('ORÇ.GLOBAL P CAIXA'!I416="",J415*INFORMAÇÕES!$U$116,IF('ORÇ.GLOBAL P CAIXA'!I416="O",J415,0))),0)</f>
        <v>0</v>
      </c>
      <c r="AX415" s="731" t="n">
        <f aca="false">IF(E415&lt;&gt;0,J415,0)</f>
        <v>0</v>
      </c>
      <c r="AY415" s="730" t="n">
        <f aca="false">IF(AP415&lt;&gt;AR415,(IF('ORÇ.GLOBAL P CAIXA'!I416="",L415*(INFORMAÇÕES!$Q$99/INFORMAÇÕES!$Q$102),IF('ORÇ.GLOBAL P CAIXA'!I416="R",L415,0))),0)</f>
        <v>0</v>
      </c>
      <c r="AZ415" s="75" t="n">
        <f aca="false">IF(AP415&lt;&gt;AR415,(IF('ORÇ.GLOBAL P CAIXA'!I416="",L415*(INFORMAÇÕES!$Q$100/INFORMAÇÕES!$Q$102),IF('ORÇ.GLOBAL P CAIXA'!I416="C",L415,0))),0)</f>
        <v>0</v>
      </c>
      <c r="BA415" s="75" t="n">
        <f aca="false">IF(AP415&lt;&gt;AR415,(IF('ORÇ.GLOBAL P CAIXA'!I416="",L415*INFORMAÇÕES!$U$115,IF('ORÇ.GLOBAL P CAIXA'!I416="CF",L415,0))),0)</f>
        <v>0</v>
      </c>
      <c r="BB415" s="75" t="n">
        <f aca="false">IF(AP415&lt;&gt;AR415,(IF('ORÇ.GLOBAL P CAIXA'!I416="",L415*INFORMAÇÕES!$U$116,IF('ORÇ.GLOBAL P CAIXA'!I416="O",L415,0))),0)</f>
        <v>0</v>
      </c>
      <c r="BC415" s="731" t="n">
        <f aca="false">IF(E415&lt;&gt;0,L415,0)</f>
        <v>0</v>
      </c>
    </row>
    <row r="416" s="174" customFormat="true" ht="14.25" hidden="false" customHeight="false" outlineLevel="0" collapsed="false">
      <c r="A416" s="159" t="n">
        <v>406</v>
      </c>
      <c r="B416" s="160" t="n">
        <f aca="false">'ORÇ.REPROG. P CAIXA'!B418</f>
        <v>0</v>
      </c>
      <c r="C416" s="723" t="n">
        <f aca="false">'ORÇ.REPROG. P CAIXA'!C418</f>
        <v>0</v>
      </c>
      <c r="D416" s="162" t="n">
        <f aca="false">'ORÇ.REPROG. P CAIXA'!D418</f>
        <v>0</v>
      </c>
      <c r="E416" s="163" t="n">
        <f aca="false">IF('BM GLOBAL'!$P$1&lt;&gt;0,'ORÇ.REPROG. P CAIXA'!E418,'ORÇ.REPROG. P CAIXA'!H418)</f>
        <v>0</v>
      </c>
      <c r="F416" s="163" t="n">
        <f aca="false">IF('BM GLOBAL'!$P$1&lt;&gt;0,IF('ORÇ.GLOBAL P CAIXA'!K417=0,'ORÇ.GLOBAL EMPRESA'!G417,'ORÇ.GLOBAL P CAIXA'!F417),'ORÇ.REPROG. P CAIXA'!I418)</f>
        <v>0</v>
      </c>
      <c r="G416" s="163" t="n">
        <f aca="false">IF(E416&lt;&gt;0,ROUND(E416*F416,2),IF(AO416=0,(SUMIF('ORÇ.REPROG. P CAIXA'!$AC$13:$AC$1012,B416,$AO$11:$AO$1010)),AO416))</f>
        <v>0</v>
      </c>
      <c r="H416" s="163" t="n">
        <f aca="false">IF(J416&lt;&gt;0,IF(E416&lt;&gt;0,J416/F416,0),0)</f>
        <v>0</v>
      </c>
      <c r="I416" s="163" t="n">
        <f aca="false">IF(L416&lt;&gt;0,IF(E416&lt;&gt;0,L416/F416,0),0)</f>
        <v>0</v>
      </c>
      <c r="J416" s="163" t="n">
        <f aca="false">IF(E416&lt;&gt;0,ROUND(INDEX($P$11:$AM$1010,$A416,$L$1),2),IF(AX416=0,(SUMIF($AP$11:$AP$1010,B416,$AX$11:$AX$1010)),AX416))</f>
        <v>0</v>
      </c>
      <c r="K416" s="163" t="n">
        <f aca="false">IF(G416=0,0,(J416/G416)*100)</f>
        <v>0</v>
      </c>
      <c r="L416" s="163" t="n">
        <f aca="false">IF(E416&lt;&gt;0,ROUND(IF($L$1=1,SUM(P416),"0")+IF($L$1=2,SUM($P416:Q416),"0")+IF($L$1=3,SUM($P416:R416),"0")+IF($L$1=4,SUM($P416:S416),"0")+IF($L$1=5,SUM($P416:T416),"0")+IF($L$1=6,SUM($P416:U416),"0")+IF($L$1=7,SUM($P416:V416),"0")+IF($L$1=8,SUM($P416:W416),"0")+IF($L$1=9,SUM($P416:X416),"0")+IF($L$1=10,SUM($P416:Y416),"0")+IF($L$1=11,SUM($P416:Z416),"0")+IF($L$1=12,SUM($P416:AA416),"0")+IF($L$1=13,SUM($P416:AB416),"0")+IF($L$1=14,SUM($P416:AC416),"0")+IF($L$1=15,SUM($P416:AD416),"0")+IF($L$1=16,SUM($P416:AE416),"0")+IF($L$1=17,SUM($P416:AF416),"0")+IF($L$1=18,SUM($P416:AG416),"0")+IF($L$1=19,SUM($P416:AH416),"0")+IF($L$1=20,SUM($P416:AI416),"0")+IF($L$1=21,SUM($P416:AJ416),"0")+IF($L$1=22,SUM($P416:AK416),"0")+IF($L$1=23,SUM($P416:AL416),"0")+IF($L$1=24,SUM($P416:AM416),"0"),2),IF(BC416=0,(SUMIF($AP$11:$AP$1010,B416,$BC$11:$BC$1010)),BC416))</f>
        <v>0</v>
      </c>
      <c r="M416" s="163" t="n">
        <f aca="false">IF(G416=0,0,(L416/G416)*100)</f>
        <v>0</v>
      </c>
      <c r="N416" s="168" t="str">
        <f aca="false">IF(B416&gt;0,"ok","ocultar")</f>
        <v>ocultar</v>
      </c>
      <c r="O416" s="650"/>
      <c r="P416" s="724"/>
      <c r="Q416" s="725"/>
      <c r="R416" s="725"/>
      <c r="S416" s="725"/>
      <c r="T416" s="725"/>
      <c r="U416" s="725"/>
      <c r="V416" s="725"/>
      <c r="W416" s="725"/>
      <c r="X416" s="725"/>
      <c r="Y416" s="725"/>
      <c r="Z416" s="725"/>
      <c r="AA416" s="726"/>
      <c r="AB416" s="726"/>
      <c r="AC416" s="726"/>
      <c r="AD416" s="726"/>
      <c r="AE416" s="726"/>
      <c r="AF416" s="726"/>
      <c r="AG416" s="726"/>
      <c r="AH416" s="726"/>
      <c r="AI416" s="726"/>
      <c r="AJ416" s="726"/>
      <c r="AK416" s="726"/>
      <c r="AL416" s="726"/>
      <c r="AM416" s="727"/>
      <c r="AO416" s="728" t="n">
        <f aca="false">IF(E416&lt;&gt;0,G416,0)</f>
        <v>0</v>
      </c>
      <c r="AP416" s="157" t="n">
        <f aca="false">IF(B416=0,AP415,IF(ISNONTEXT(B416)=TRUE(),INT(B416),INT(LEFT(B416,FIND(".",B416)-1))))</f>
        <v>3</v>
      </c>
      <c r="AQ416" s="157" t="str">
        <f aca="false">IF(AQ417=1,1,IF(B416&lt;&gt;0,1,IF(C416&lt;&gt;0,1,IF(D416&lt;&gt;0,1,IF(E416&lt;&gt;0,1,"")))))</f>
        <v/>
      </c>
      <c r="AR416" s="157" t="str">
        <f aca="false">IF(AP416=0," ",IF(AP416&lt;&gt;AP415,AP416," "))</f>
        <v> </v>
      </c>
      <c r="AS416" s="732"/>
      <c r="AT416" s="730" t="n">
        <f aca="false">IF(AP416&lt;&gt;AR416,(IF('ORÇ.GLOBAL P CAIXA'!I417="",J416*(INFORMAÇÕES!$Q$99/INFORMAÇÕES!$Q$102),IF('ORÇ.GLOBAL P CAIXA'!I417="R",J416,0))),0)</f>
        <v>0</v>
      </c>
      <c r="AU416" s="75" t="n">
        <f aca="false">IF(AP416&lt;&gt;AR416,(IF('ORÇ.GLOBAL P CAIXA'!I417="",J416*(INFORMAÇÕES!$Q$100/INFORMAÇÕES!$Q$102),IF('ORÇ.GLOBAL P CAIXA'!I417="C",J416,0))),0)</f>
        <v>0</v>
      </c>
      <c r="AV416" s="75" t="n">
        <f aca="false">IF(AP416&lt;&gt;AR416,(IF('ORÇ.GLOBAL P CAIXA'!I417="",J416*INFORMAÇÕES!$U$115,IF('ORÇ.GLOBAL P CAIXA'!I417="CF",J416,0))),0)</f>
        <v>0</v>
      </c>
      <c r="AW416" s="75" t="n">
        <f aca="false">IF(AP416&lt;&gt;AR416,(IF('ORÇ.GLOBAL P CAIXA'!I417="",J416*INFORMAÇÕES!$U$116,IF('ORÇ.GLOBAL P CAIXA'!I417="O",J416,0))),0)</f>
        <v>0</v>
      </c>
      <c r="AX416" s="731" t="n">
        <f aca="false">IF(E416&lt;&gt;0,J416,0)</f>
        <v>0</v>
      </c>
      <c r="AY416" s="730" t="n">
        <f aca="false">IF(AP416&lt;&gt;AR416,(IF('ORÇ.GLOBAL P CAIXA'!I417="",L416*(INFORMAÇÕES!$Q$99/INFORMAÇÕES!$Q$102),IF('ORÇ.GLOBAL P CAIXA'!I417="R",L416,0))),0)</f>
        <v>0</v>
      </c>
      <c r="AZ416" s="75" t="n">
        <f aca="false">IF(AP416&lt;&gt;AR416,(IF('ORÇ.GLOBAL P CAIXA'!I417="",L416*(INFORMAÇÕES!$Q$100/INFORMAÇÕES!$Q$102),IF('ORÇ.GLOBAL P CAIXA'!I417="C",L416,0))),0)</f>
        <v>0</v>
      </c>
      <c r="BA416" s="75" t="n">
        <f aca="false">IF(AP416&lt;&gt;AR416,(IF('ORÇ.GLOBAL P CAIXA'!I417="",L416*INFORMAÇÕES!$U$115,IF('ORÇ.GLOBAL P CAIXA'!I417="CF",L416,0))),0)</f>
        <v>0</v>
      </c>
      <c r="BB416" s="75" t="n">
        <f aca="false">IF(AP416&lt;&gt;AR416,(IF('ORÇ.GLOBAL P CAIXA'!I417="",L416*INFORMAÇÕES!$U$116,IF('ORÇ.GLOBAL P CAIXA'!I417="O",L416,0))),0)</f>
        <v>0</v>
      </c>
      <c r="BC416" s="731" t="n">
        <f aca="false">IF(E416&lt;&gt;0,L416,0)</f>
        <v>0</v>
      </c>
    </row>
    <row r="417" s="174" customFormat="true" ht="14.25" hidden="false" customHeight="false" outlineLevel="0" collapsed="false">
      <c r="A417" s="159" t="n">
        <v>407</v>
      </c>
      <c r="B417" s="160" t="n">
        <f aca="false">'ORÇ.REPROG. P CAIXA'!B419</f>
        <v>0</v>
      </c>
      <c r="C417" s="723" t="n">
        <f aca="false">'ORÇ.REPROG. P CAIXA'!C419</f>
        <v>0</v>
      </c>
      <c r="D417" s="162" t="n">
        <f aca="false">'ORÇ.REPROG. P CAIXA'!D419</f>
        <v>0</v>
      </c>
      <c r="E417" s="163" t="n">
        <f aca="false">IF('BM GLOBAL'!$P$1&lt;&gt;0,'ORÇ.REPROG. P CAIXA'!E419,'ORÇ.REPROG. P CAIXA'!H419)</f>
        <v>0</v>
      </c>
      <c r="F417" s="163" t="n">
        <f aca="false">IF('BM GLOBAL'!$P$1&lt;&gt;0,IF('ORÇ.GLOBAL P CAIXA'!K418=0,'ORÇ.GLOBAL EMPRESA'!G418,'ORÇ.GLOBAL P CAIXA'!F418),'ORÇ.REPROG. P CAIXA'!I419)</f>
        <v>0</v>
      </c>
      <c r="G417" s="163" t="n">
        <f aca="false">IF(E417&lt;&gt;0,ROUND(E417*F417,2),IF(AO417=0,(SUMIF('ORÇ.REPROG. P CAIXA'!$AC$13:$AC$1012,B417,$AO$11:$AO$1010)),AO417))</f>
        <v>0</v>
      </c>
      <c r="H417" s="163" t="n">
        <f aca="false">IF(J417&lt;&gt;0,IF(E417&lt;&gt;0,J417/F417,0),0)</f>
        <v>0</v>
      </c>
      <c r="I417" s="163" t="n">
        <f aca="false">IF(L417&lt;&gt;0,IF(E417&lt;&gt;0,L417/F417,0),0)</f>
        <v>0</v>
      </c>
      <c r="J417" s="163" t="n">
        <f aca="false">IF(E417&lt;&gt;0,ROUND(INDEX($P$11:$AM$1010,$A417,$L$1),2),IF(AX417=0,(SUMIF($AP$11:$AP$1010,B417,$AX$11:$AX$1010)),AX417))</f>
        <v>0</v>
      </c>
      <c r="K417" s="163" t="n">
        <f aca="false">IF(G417=0,0,(J417/G417)*100)</f>
        <v>0</v>
      </c>
      <c r="L417" s="163" t="n">
        <f aca="false">IF(E417&lt;&gt;0,ROUND(IF($L$1=1,SUM(P417),"0")+IF($L$1=2,SUM($P417:Q417),"0")+IF($L$1=3,SUM($P417:R417),"0")+IF($L$1=4,SUM($P417:S417),"0")+IF($L$1=5,SUM($P417:T417),"0")+IF($L$1=6,SUM($P417:U417),"0")+IF($L$1=7,SUM($P417:V417),"0")+IF($L$1=8,SUM($P417:W417),"0")+IF($L$1=9,SUM($P417:X417),"0")+IF($L$1=10,SUM($P417:Y417),"0")+IF($L$1=11,SUM($P417:Z417),"0")+IF($L$1=12,SUM($P417:AA417),"0")+IF($L$1=13,SUM($P417:AB417),"0")+IF($L$1=14,SUM($P417:AC417),"0")+IF($L$1=15,SUM($P417:AD417),"0")+IF($L$1=16,SUM($P417:AE417),"0")+IF($L$1=17,SUM($P417:AF417),"0")+IF($L$1=18,SUM($P417:AG417),"0")+IF($L$1=19,SUM($P417:AH417),"0")+IF($L$1=20,SUM($P417:AI417),"0")+IF($L$1=21,SUM($P417:AJ417),"0")+IF($L$1=22,SUM($P417:AK417),"0")+IF($L$1=23,SUM($P417:AL417),"0")+IF($L$1=24,SUM($P417:AM417),"0"),2),IF(BC417=0,(SUMIF($AP$11:$AP$1010,B417,$BC$11:$BC$1010)),BC417))</f>
        <v>0</v>
      </c>
      <c r="M417" s="163" t="n">
        <f aca="false">IF(G417=0,0,(L417/G417)*100)</f>
        <v>0</v>
      </c>
      <c r="N417" s="168" t="str">
        <f aca="false">IF(B417&gt;0,"ok","ocultar")</f>
        <v>ocultar</v>
      </c>
      <c r="O417" s="650"/>
      <c r="P417" s="724"/>
      <c r="Q417" s="725"/>
      <c r="R417" s="725"/>
      <c r="S417" s="725"/>
      <c r="T417" s="725"/>
      <c r="U417" s="725"/>
      <c r="V417" s="725"/>
      <c r="W417" s="725"/>
      <c r="X417" s="725"/>
      <c r="Y417" s="725"/>
      <c r="Z417" s="725"/>
      <c r="AA417" s="726"/>
      <c r="AB417" s="726"/>
      <c r="AC417" s="726"/>
      <c r="AD417" s="726"/>
      <c r="AE417" s="726"/>
      <c r="AF417" s="726"/>
      <c r="AG417" s="726"/>
      <c r="AH417" s="726"/>
      <c r="AI417" s="726"/>
      <c r="AJ417" s="726"/>
      <c r="AK417" s="726"/>
      <c r="AL417" s="726"/>
      <c r="AM417" s="727"/>
      <c r="AO417" s="728" t="n">
        <f aca="false">IF(E417&lt;&gt;0,G417,0)</f>
        <v>0</v>
      </c>
      <c r="AP417" s="157" t="n">
        <f aca="false">IF(B417=0,AP416,IF(ISNONTEXT(B417)=TRUE(),INT(B417),INT(LEFT(B417,FIND(".",B417)-1))))</f>
        <v>3</v>
      </c>
      <c r="AQ417" s="157" t="str">
        <f aca="false">IF(AQ418=1,1,IF(B417&lt;&gt;0,1,IF(C417&lt;&gt;0,1,IF(D417&lt;&gt;0,1,IF(E417&lt;&gt;0,1,"")))))</f>
        <v/>
      </c>
      <c r="AR417" s="157" t="str">
        <f aca="false">IF(AP417=0," ",IF(AP417&lt;&gt;AP416,AP417," "))</f>
        <v> </v>
      </c>
      <c r="AS417" s="732"/>
      <c r="AT417" s="730" t="n">
        <f aca="false">IF(AP417&lt;&gt;AR417,(IF('ORÇ.GLOBAL P CAIXA'!I418="",J417*(INFORMAÇÕES!$Q$99/INFORMAÇÕES!$Q$102),IF('ORÇ.GLOBAL P CAIXA'!I418="R",J417,0))),0)</f>
        <v>0</v>
      </c>
      <c r="AU417" s="75" t="n">
        <f aca="false">IF(AP417&lt;&gt;AR417,(IF('ORÇ.GLOBAL P CAIXA'!I418="",J417*(INFORMAÇÕES!$Q$100/INFORMAÇÕES!$Q$102),IF('ORÇ.GLOBAL P CAIXA'!I418="C",J417,0))),0)</f>
        <v>0</v>
      </c>
      <c r="AV417" s="75" t="n">
        <f aca="false">IF(AP417&lt;&gt;AR417,(IF('ORÇ.GLOBAL P CAIXA'!I418="",J417*INFORMAÇÕES!$U$115,IF('ORÇ.GLOBAL P CAIXA'!I418="CF",J417,0))),0)</f>
        <v>0</v>
      </c>
      <c r="AW417" s="75" t="n">
        <f aca="false">IF(AP417&lt;&gt;AR417,(IF('ORÇ.GLOBAL P CAIXA'!I418="",J417*INFORMAÇÕES!$U$116,IF('ORÇ.GLOBAL P CAIXA'!I418="O",J417,0))),0)</f>
        <v>0</v>
      </c>
      <c r="AX417" s="731" t="n">
        <f aca="false">IF(E417&lt;&gt;0,J417,0)</f>
        <v>0</v>
      </c>
      <c r="AY417" s="730" t="n">
        <f aca="false">IF(AP417&lt;&gt;AR417,(IF('ORÇ.GLOBAL P CAIXA'!I418="",L417*(INFORMAÇÕES!$Q$99/INFORMAÇÕES!$Q$102),IF('ORÇ.GLOBAL P CAIXA'!I418="R",L417,0))),0)</f>
        <v>0</v>
      </c>
      <c r="AZ417" s="75" t="n">
        <f aca="false">IF(AP417&lt;&gt;AR417,(IF('ORÇ.GLOBAL P CAIXA'!I418="",L417*(INFORMAÇÕES!$Q$100/INFORMAÇÕES!$Q$102),IF('ORÇ.GLOBAL P CAIXA'!I418="C",L417,0))),0)</f>
        <v>0</v>
      </c>
      <c r="BA417" s="75" t="n">
        <f aca="false">IF(AP417&lt;&gt;AR417,(IF('ORÇ.GLOBAL P CAIXA'!I418="",L417*INFORMAÇÕES!$U$115,IF('ORÇ.GLOBAL P CAIXA'!I418="CF",L417,0))),0)</f>
        <v>0</v>
      </c>
      <c r="BB417" s="75" t="n">
        <f aca="false">IF(AP417&lt;&gt;AR417,(IF('ORÇ.GLOBAL P CAIXA'!I418="",L417*INFORMAÇÕES!$U$116,IF('ORÇ.GLOBAL P CAIXA'!I418="O",L417,0))),0)</f>
        <v>0</v>
      </c>
      <c r="BC417" s="731" t="n">
        <f aca="false">IF(E417&lt;&gt;0,L417,0)</f>
        <v>0</v>
      </c>
    </row>
    <row r="418" s="174" customFormat="true" ht="14.25" hidden="false" customHeight="false" outlineLevel="0" collapsed="false">
      <c r="A418" s="159" t="n">
        <v>408</v>
      </c>
      <c r="B418" s="160" t="n">
        <f aca="false">'ORÇ.REPROG. P CAIXA'!B420</f>
        <v>0</v>
      </c>
      <c r="C418" s="723" t="n">
        <f aca="false">'ORÇ.REPROG. P CAIXA'!C420</f>
        <v>0</v>
      </c>
      <c r="D418" s="162" t="n">
        <f aca="false">'ORÇ.REPROG. P CAIXA'!D420</f>
        <v>0</v>
      </c>
      <c r="E418" s="163" t="n">
        <f aca="false">IF('BM GLOBAL'!$P$1&lt;&gt;0,'ORÇ.REPROG. P CAIXA'!E420,'ORÇ.REPROG. P CAIXA'!H420)</f>
        <v>0</v>
      </c>
      <c r="F418" s="163" t="n">
        <f aca="false">IF('BM GLOBAL'!$P$1&lt;&gt;0,IF('ORÇ.GLOBAL P CAIXA'!K419=0,'ORÇ.GLOBAL EMPRESA'!G419,'ORÇ.GLOBAL P CAIXA'!F419),'ORÇ.REPROG. P CAIXA'!I420)</f>
        <v>0</v>
      </c>
      <c r="G418" s="163" t="n">
        <f aca="false">IF(E418&lt;&gt;0,ROUND(E418*F418,2),IF(AO418=0,(SUMIF('ORÇ.REPROG. P CAIXA'!$AC$13:$AC$1012,B418,$AO$11:$AO$1010)),AO418))</f>
        <v>0</v>
      </c>
      <c r="H418" s="163" t="n">
        <f aca="false">IF(J418&lt;&gt;0,IF(E418&lt;&gt;0,J418/F418,0),0)</f>
        <v>0</v>
      </c>
      <c r="I418" s="163" t="n">
        <f aca="false">IF(L418&lt;&gt;0,IF(E418&lt;&gt;0,L418/F418,0),0)</f>
        <v>0</v>
      </c>
      <c r="J418" s="163" t="n">
        <f aca="false">IF(E418&lt;&gt;0,ROUND(INDEX($P$11:$AM$1010,$A418,$L$1),2),IF(AX418=0,(SUMIF($AP$11:$AP$1010,B418,$AX$11:$AX$1010)),AX418))</f>
        <v>0</v>
      </c>
      <c r="K418" s="163" t="n">
        <f aca="false">IF(G418=0,0,(J418/G418)*100)</f>
        <v>0</v>
      </c>
      <c r="L418" s="163" t="n">
        <f aca="false">IF(E418&lt;&gt;0,ROUND(IF($L$1=1,SUM(P418),"0")+IF($L$1=2,SUM($P418:Q418),"0")+IF($L$1=3,SUM($P418:R418),"0")+IF($L$1=4,SUM($P418:S418),"0")+IF($L$1=5,SUM($P418:T418),"0")+IF($L$1=6,SUM($P418:U418),"0")+IF($L$1=7,SUM($P418:V418),"0")+IF($L$1=8,SUM($P418:W418),"0")+IF($L$1=9,SUM($P418:X418),"0")+IF($L$1=10,SUM($P418:Y418),"0")+IF($L$1=11,SUM($P418:Z418),"0")+IF($L$1=12,SUM($P418:AA418),"0")+IF($L$1=13,SUM($P418:AB418),"0")+IF($L$1=14,SUM($P418:AC418),"0")+IF($L$1=15,SUM($P418:AD418),"0")+IF($L$1=16,SUM($P418:AE418),"0")+IF($L$1=17,SUM($P418:AF418),"0")+IF($L$1=18,SUM($P418:AG418),"0")+IF($L$1=19,SUM($P418:AH418),"0")+IF($L$1=20,SUM($P418:AI418),"0")+IF($L$1=21,SUM($P418:AJ418),"0")+IF($L$1=22,SUM($P418:AK418),"0")+IF($L$1=23,SUM($P418:AL418),"0")+IF($L$1=24,SUM($P418:AM418),"0"),2),IF(BC418=0,(SUMIF($AP$11:$AP$1010,B418,$BC$11:$BC$1010)),BC418))</f>
        <v>0</v>
      </c>
      <c r="M418" s="163" t="n">
        <f aca="false">IF(G418=0,0,(L418/G418)*100)</f>
        <v>0</v>
      </c>
      <c r="N418" s="168" t="str">
        <f aca="false">IF(B418&gt;0,"ok","ocultar")</f>
        <v>ocultar</v>
      </c>
      <c r="O418" s="650"/>
      <c r="P418" s="724"/>
      <c r="Q418" s="725"/>
      <c r="R418" s="725"/>
      <c r="S418" s="725"/>
      <c r="T418" s="725"/>
      <c r="U418" s="725"/>
      <c r="V418" s="725"/>
      <c r="W418" s="725"/>
      <c r="X418" s="725"/>
      <c r="Y418" s="725"/>
      <c r="Z418" s="725"/>
      <c r="AA418" s="726"/>
      <c r="AB418" s="726"/>
      <c r="AC418" s="726"/>
      <c r="AD418" s="726"/>
      <c r="AE418" s="726"/>
      <c r="AF418" s="726"/>
      <c r="AG418" s="726"/>
      <c r="AH418" s="726"/>
      <c r="AI418" s="726"/>
      <c r="AJ418" s="726"/>
      <c r="AK418" s="726"/>
      <c r="AL418" s="726"/>
      <c r="AM418" s="727"/>
      <c r="AO418" s="728" t="n">
        <f aca="false">IF(E418&lt;&gt;0,G418,0)</f>
        <v>0</v>
      </c>
      <c r="AP418" s="157" t="n">
        <f aca="false">IF(B418=0,AP417,IF(ISNONTEXT(B418)=TRUE(),INT(B418),INT(LEFT(B418,FIND(".",B418)-1))))</f>
        <v>3</v>
      </c>
      <c r="AQ418" s="157" t="str">
        <f aca="false">IF(AQ419=1,1,IF(B418&lt;&gt;0,1,IF(C418&lt;&gt;0,1,IF(D418&lt;&gt;0,1,IF(E418&lt;&gt;0,1,"")))))</f>
        <v/>
      </c>
      <c r="AR418" s="157" t="str">
        <f aca="false">IF(AP418=0," ",IF(AP418&lt;&gt;AP417,AP418," "))</f>
        <v> </v>
      </c>
      <c r="AS418" s="732"/>
      <c r="AT418" s="730" t="n">
        <f aca="false">IF(AP418&lt;&gt;AR418,(IF('ORÇ.GLOBAL P CAIXA'!I419="",J418*(INFORMAÇÕES!$Q$99/INFORMAÇÕES!$Q$102),IF('ORÇ.GLOBAL P CAIXA'!I419="R",J418,0))),0)</f>
        <v>0</v>
      </c>
      <c r="AU418" s="75" t="n">
        <f aca="false">IF(AP418&lt;&gt;AR418,(IF('ORÇ.GLOBAL P CAIXA'!I419="",J418*(INFORMAÇÕES!$Q$100/INFORMAÇÕES!$Q$102),IF('ORÇ.GLOBAL P CAIXA'!I419="C",J418,0))),0)</f>
        <v>0</v>
      </c>
      <c r="AV418" s="75" t="n">
        <f aca="false">IF(AP418&lt;&gt;AR418,(IF('ORÇ.GLOBAL P CAIXA'!I419="",J418*INFORMAÇÕES!$U$115,IF('ORÇ.GLOBAL P CAIXA'!I419="CF",J418,0))),0)</f>
        <v>0</v>
      </c>
      <c r="AW418" s="75" t="n">
        <f aca="false">IF(AP418&lt;&gt;AR418,(IF('ORÇ.GLOBAL P CAIXA'!I419="",J418*INFORMAÇÕES!$U$116,IF('ORÇ.GLOBAL P CAIXA'!I419="O",J418,0))),0)</f>
        <v>0</v>
      </c>
      <c r="AX418" s="731" t="n">
        <f aca="false">IF(E418&lt;&gt;0,J418,0)</f>
        <v>0</v>
      </c>
      <c r="AY418" s="730" t="n">
        <f aca="false">IF(AP418&lt;&gt;AR418,(IF('ORÇ.GLOBAL P CAIXA'!I419="",L418*(INFORMAÇÕES!$Q$99/INFORMAÇÕES!$Q$102),IF('ORÇ.GLOBAL P CAIXA'!I419="R",L418,0))),0)</f>
        <v>0</v>
      </c>
      <c r="AZ418" s="75" t="n">
        <f aca="false">IF(AP418&lt;&gt;AR418,(IF('ORÇ.GLOBAL P CAIXA'!I419="",L418*(INFORMAÇÕES!$Q$100/INFORMAÇÕES!$Q$102),IF('ORÇ.GLOBAL P CAIXA'!I419="C",L418,0))),0)</f>
        <v>0</v>
      </c>
      <c r="BA418" s="75" t="n">
        <f aca="false">IF(AP418&lt;&gt;AR418,(IF('ORÇ.GLOBAL P CAIXA'!I419="",L418*INFORMAÇÕES!$U$115,IF('ORÇ.GLOBAL P CAIXA'!I419="CF",L418,0))),0)</f>
        <v>0</v>
      </c>
      <c r="BB418" s="75" t="n">
        <f aca="false">IF(AP418&lt;&gt;AR418,(IF('ORÇ.GLOBAL P CAIXA'!I419="",L418*INFORMAÇÕES!$U$116,IF('ORÇ.GLOBAL P CAIXA'!I419="O",L418,0))),0)</f>
        <v>0</v>
      </c>
      <c r="BC418" s="731" t="n">
        <f aca="false">IF(E418&lt;&gt;0,L418,0)</f>
        <v>0</v>
      </c>
    </row>
    <row r="419" s="174" customFormat="true" ht="14.25" hidden="false" customHeight="false" outlineLevel="0" collapsed="false">
      <c r="A419" s="159" t="n">
        <v>409</v>
      </c>
      <c r="B419" s="160" t="n">
        <f aca="false">'ORÇ.REPROG. P CAIXA'!B421</f>
        <v>0</v>
      </c>
      <c r="C419" s="723" t="n">
        <f aca="false">'ORÇ.REPROG. P CAIXA'!C421</f>
        <v>0</v>
      </c>
      <c r="D419" s="162" t="n">
        <f aca="false">'ORÇ.REPROG. P CAIXA'!D421</f>
        <v>0</v>
      </c>
      <c r="E419" s="163" t="n">
        <f aca="false">IF('BM GLOBAL'!$P$1&lt;&gt;0,'ORÇ.REPROG. P CAIXA'!E421,'ORÇ.REPROG. P CAIXA'!H421)</f>
        <v>0</v>
      </c>
      <c r="F419" s="163" t="n">
        <f aca="false">IF('BM GLOBAL'!$P$1&lt;&gt;0,IF('ORÇ.GLOBAL P CAIXA'!K420=0,'ORÇ.GLOBAL EMPRESA'!G420,'ORÇ.GLOBAL P CAIXA'!F420),'ORÇ.REPROG. P CAIXA'!I421)</f>
        <v>0</v>
      </c>
      <c r="G419" s="163" t="n">
        <f aca="false">IF(E419&lt;&gt;0,ROUND(E419*F419,2),IF(AO419=0,(SUMIF('ORÇ.REPROG. P CAIXA'!$AC$13:$AC$1012,B419,$AO$11:$AO$1010)),AO419))</f>
        <v>0</v>
      </c>
      <c r="H419" s="163" t="n">
        <f aca="false">IF(J419&lt;&gt;0,IF(E419&lt;&gt;0,J419/F419,0),0)</f>
        <v>0</v>
      </c>
      <c r="I419" s="163" t="n">
        <f aca="false">IF(L419&lt;&gt;0,IF(E419&lt;&gt;0,L419/F419,0),0)</f>
        <v>0</v>
      </c>
      <c r="J419" s="163" t="n">
        <f aca="false">IF(E419&lt;&gt;0,ROUND(INDEX($P$11:$AM$1010,$A419,$L$1),2),IF(AX419=0,(SUMIF($AP$11:$AP$1010,B419,$AX$11:$AX$1010)),AX419))</f>
        <v>0</v>
      </c>
      <c r="K419" s="163" t="n">
        <f aca="false">IF(G419=0,0,(J419/G419)*100)</f>
        <v>0</v>
      </c>
      <c r="L419" s="163" t="n">
        <f aca="false">IF(E419&lt;&gt;0,ROUND(IF($L$1=1,SUM(P419),"0")+IF($L$1=2,SUM($P419:Q419),"0")+IF($L$1=3,SUM($P419:R419),"0")+IF($L$1=4,SUM($P419:S419),"0")+IF($L$1=5,SUM($P419:T419),"0")+IF($L$1=6,SUM($P419:U419),"0")+IF($L$1=7,SUM($P419:V419),"0")+IF($L$1=8,SUM($P419:W419),"0")+IF($L$1=9,SUM($P419:X419),"0")+IF($L$1=10,SUM($P419:Y419),"0")+IF($L$1=11,SUM($P419:Z419),"0")+IF($L$1=12,SUM($P419:AA419),"0")+IF($L$1=13,SUM($P419:AB419),"0")+IF($L$1=14,SUM($P419:AC419),"0")+IF($L$1=15,SUM($P419:AD419),"0")+IF($L$1=16,SUM($P419:AE419),"0")+IF($L$1=17,SUM($P419:AF419),"0")+IF($L$1=18,SUM($P419:AG419),"0")+IF($L$1=19,SUM($P419:AH419),"0")+IF($L$1=20,SUM($P419:AI419),"0")+IF($L$1=21,SUM($P419:AJ419),"0")+IF($L$1=22,SUM($P419:AK419),"0")+IF($L$1=23,SUM($P419:AL419),"0")+IF($L$1=24,SUM($P419:AM419),"0"),2),IF(BC419=0,(SUMIF($AP$11:$AP$1010,B419,$BC$11:$BC$1010)),BC419))</f>
        <v>0</v>
      </c>
      <c r="M419" s="163" t="n">
        <f aca="false">IF(G419=0,0,(L419/G419)*100)</f>
        <v>0</v>
      </c>
      <c r="N419" s="168" t="str">
        <f aca="false">IF(B419&gt;0,"ok","ocultar")</f>
        <v>ocultar</v>
      </c>
      <c r="O419" s="650"/>
      <c r="P419" s="724"/>
      <c r="Q419" s="725"/>
      <c r="R419" s="725"/>
      <c r="S419" s="725"/>
      <c r="T419" s="725"/>
      <c r="U419" s="725"/>
      <c r="V419" s="725"/>
      <c r="W419" s="725"/>
      <c r="X419" s="725"/>
      <c r="Y419" s="725"/>
      <c r="Z419" s="725"/>
      <c r="AA419" s="726"/>
      <c r="AB419" s="726"/>
      <c r="AC419" s="726"/>
      <c r="AD419" s="726"/>
      <c r="AE419" s="726"/>
      <c r="AF419" s="726"/>
      <c r="AG419" s="726"/>
      <c r="AH419" s="726"/>
      <c r="AI419" s="726"/>
      <c r="AJ419" s="726"/>
      <c r="AK419" s="726"/>
      <c r="AL419" s="726"/>
      <c r="AM419" s="727"/>
      <c r="AO419" s="728" t="n">
        <f aca="false">IF(E419&lt;&gt;0,G419,0)</f>
        <v>0</v>
      </c>
      <c r="AP419" s="157" t="n">
        <f aca="false">IF(B419=0,AP418,IF(ISNONTEXT(B419)=TRUE(),INT(B419),INT(LEFT(B419,FIND(".",B419)-1))))</f>
        <v>3</v>
      </c>
      <c r="AQ419" s="157" t="str">
        <f aca="false">IF(AQ420=1,1,IF(B419&lt;&gt;0,1,IF(C419&lt;&gt;0,1,IF(D419&lt;&gt;0,1,IF(E419&lt;&gt;0,1,"")))))</f>
        <v/>
      </c>
      <c r="AR419" s="157" t="str">
        <f aca="false">IF(AP419=0," ",IF(AP419&lt;&gt;AP418,AP419," "))</f>
        <v> </v>
      </c>
      <c r="AS419" s="732"/>
      <c r="AT419" s="730" t="n">
        <f aca="false">IF(AP419&lt;&gt;AR419,(IF('ORÇ.GLOBAL P CAIXA'!I420="",J419*(INFORMAÇÕES!$Q$99/INFORMAÇÕES!$Q$102),IF('ORÇ.GLOBAL P CAIXA'!I420="R",J419,0))),0)</f>
        <v>0</v>
      </c>
      <c r="AU419" s="75" t="n">
        <f aca="false">IF(AP419&lt;&gt;AR419,(IF('ORÇ.GLOBAL P CAIXA'!I420="",J419*(INFORMAÇÕES!$Q$100/INFORMAÇÕES!$Q$102),IF('ORÇ.GLOBAL P CAIXA'!I420="C",J419,0))),0)</f>
        <v>0</v>
      </c>
      <c r="AV419" s="75" t="n">
        <f aca="false">IF(AP419&lt;&gt;AR419,(IF('ORÇ.GLOBAL P CAIXA'!I420="",J419*INFORMAÇÕES!$U$115,IF('ORÇ.GLOBAL P CAIXA'!I420="CF",J419,0))),0)</f>
        <v>0</v>
      </c>
      <c r="AW419" s="75" t="n">
        <f aca="false">IF(AP419&lt;&gt;AR419,(IF('ORÇ.GLOBAL P CAIXA'!I420="",J419*INFORMAÇÕES!$U$116,IF('ORÇ.GLOBAL P CAIXA'!I420="O",J419,0))),0)</f>
        <v>0</v>
      </c>
      <c r="AX419" s="731" t="n">
        <f aca="false">IF(E419&lt;&gt;0,J419,0)</f>
        <v>0</v>
      </c>
      <c r="AY419" s="730" t="n">
        <f aca="false">IF(AP419&lt;&gt;AR419,(IF('ORÇ.GLOBAL P CAIXA'!I420="",L419*(INFORMAÇÕES!$Q$99/INFORMAÇÕES!$Q$102),IF('ORÇ.GLOBAL P CAIXA'!I420="R",L419,0))),0)</f>
        <v>0</v>
      </c>
      <c r="AZ419" s="75" t="n">
        <f aca="false">IF(AP419&lt;&gt;AR419,(IF('ORÇ.GLOBAL P CAIXA'!I420="",L419*(INFORMAÇÕES!$Q$100/INFORMAÇÕES!$Q$102),IF('ORÇ.GLOBAL P CAIXA'!I420="C",L419,0))),0)</f>
        <v>0</v>
      </c>
      <c r="BA419" s="75" t="n">
        <f aca="false">IF(AP419&lt;&gt;AR419,(IF('ORÇ.GLOBAL P CAIXA'!I420="",L419*INFORMAÇÕES!$U$115,IF('ORÇ.GLOBAL P CAIXA'!I420="CF",L419,0))),0)</f>
        <v>0</v>
      </c>
      <c r="BB419" s="75" t="n">
        <f aca="false">IF(AP419&lt;&gt;AR419,(IF('ORÇ.GLOBAL P CAIXA'!I420="",L419*INFORMAÇÕES!$U$116,IF('ORÇ.GLOBAL P CAIXA'!I420="O",L419,0))),0)</f>
        <v>0</v>
      </c>
      <c r="BC419" s="731" t="n">
        <f aca="false">IF(E419&lt;&gt;0,L419,0)</f>
        <v>0</v>
      </c>
    </row>
    <row r="420" s="174" customFormat="true" ht="14.25" hidden="false" customHeight="false" outlineLevel="0" collapsed="false">
      <c r="A420" s="159" t="n">
        <v>410</v>
      </c>
      <c r="B420" s="160" t="n">
        <f aca="false">'ORÇ.REPROG. P CAIXA'!B422</f>
        <v>0</v>
      </c>
      <c r="C420" s="723" t="n">
        <f aca="false">'ORÇ.REPROG. P CAIXA'!C422</f>
        <v>0</v>
      </c>
      <c r="D420" s="162" t="n">
        <f aca="false">'ORÇ.REPROG. P CAIXA'!D422</f>
        <v>0</v>
      </c>
      <c r="E420" s="163" t="n">
        <f aca="false">IF('BM GLOBAL'!$P$1&lt;&gt;0,'ORÇ.REPROG. P CAIXA'!E422,'ORÇ.REPROG. P CAIXA'!H422)</f>
        <v>0</v>
      </c>
      <c r="F420" s="163" t="n">
        <f aca="false">IF('BM GLOBAL'!$P$1&lt;&gt;0,IF('ORÇ.GLOBAL P CAIXA'!K421=0,'ORÇ.GLOBAL EMPRESA'!G421,'ORÇ.GLOBAL P CAIXA'!F421),'ORÇ.REPROG. P CAIXA'!I422)</f>
        <v>0</v>
      </c>
      <c r="G420" s="163" t="n">
        <f aca="false">IF(E420&lt;&gt;0,ROUND(E420*F420,2),IF(AO420=0,(SUMIF('ORÇ.REPROG. P CAIXA'!$AC$13:$AC$1012,B420,$AO$11:$AO$1010)),AO420))</f>
        <v>0</v>
      </c>
      <c r="H420" s="163" t="n">
        <f aca="false">IF(J420&lt;&gt;0,IF(E420&lt;&gt;0,J420/F420,0),0)</f>
        <v>0</v>
      </c>
      <c r="I420" s="163" t="n">
        <f aca="false">IF(L420&lt;&gt;0,IF(E420&lt;&gt;0,L420/F420,0),0)</f>
        <v>0</v>
      </c>
      <c r="J420" s="163" t="n">
        <f aca="false">IF(E420&lt;&gt;0,ROUND(INDEX($P$11:$AM$1010,$A420,$L$1),2),IF(AX420=0,(SUMIF($AP$11:$AP$1010,B420,$AX$11:$AX$1010)),AX420))</f>
        <v>0</v>
      </c>
      <c r="K420" s="163" t="n">
        <f aca="false">IF(G420=0,0,(J420/G420)*100)</f>
        <v>0</v>
      </c>
      <c r="L420" s="163" t="n">
        <f aca="false">IF(E420&lt;&gt;0,ROUND(IF($L$1=1,SUM(P420),"0")+IF($L$1=2,SUM($P420:Q420),"0")+IF($L$1=3,SUM($P420:R420),"0")+IF($L$1=4,SUM($P420:S420),"0")+IF($L$1=5,SUM($P420:T420),"0")+IF($L$1=6,SUM($P420:U420),"0")+IF($L$1=7,SUM($P420:V420),"0")+IF($L$1=8,SUM($P420:W420),"0")+IF($L$1=9,SUM($P420:X420),"0")+IF($L$1=10,SUM($P420:Y420),"0")+IF($L$1=11,SUM($P420:Z420),"0")+IF($L$1=12,SUM($P420:AA420),"0")+IF($L$1=13,SUM($P420:AB420),"0")+IF($L$1=14,SUM($P420:AC420),"0")+IF($L$1=15,SUM($P420:AD420),"0")+IF($L$1=16,SUM($P420:AE420),"0")+IF($L$1=17,SUM($P420:AF420),"0")+IF($L$1=18,SUM($P420:AG420),"0")+IF($L$1=19,SUM($P420:AH420),"0")+IF($L$1=20,SUM($P420:AI420),"0")+IF($L$1=21,SUM($P420:AJ420),"0")+IF($L$1=22,SUM($P420:AK420),"0")+IF($L$1=23,SUM($P420:AL420),"0")+IF($L$1=24,SUM($P420:AM420),"0"),2),IF(BC420=0,(SUMIF($AP$11:$AP$1010,B420,$BC$11:$BC$1010)),BC420))</f>
        <v>0</v>
      </c>
      <c r="M420" s="163" t="n">
        <f aca="false">IF(G420=0,0,(L420/G420)*100)</f>
        <v>0</v>
      </c>
      <c r="N420" s="168" t="str">
        <f aca="false">IF(B420&gt;0,"ok","ocultar")</f>
        <v>ocultar</v>
      </c>
      <c r="O420" s="650"/>
      <c r="P420" s="724"/>
      <c r="Q420" s="725"/>
      <c r="R420" s="725"/>
      <c r="S420" s="725"/>
      <c r="T420" s="725"/>
      <c r="U420" s="725"/>
      <c r="V420" s="725"/>
      <c r="W420" s="725"/>
      <c r="X420" s="725"/>
      <c r="Y420" s="725"/>
      <c r="Z420" s="725"/>
      <c r="AA420" s="726"/>
      <c r="AB420" s="726"/>
      <c r="AC420" s="726"/>
      <c r="AD420" s="726"/>
      <c r="AE420" s="726"/>
      <c r="AF420" s="726"/>
      <c r="AG420" s="726"/>
      <c r="AH420" s="726"/>
      <c r="AI420" s="726"/>
      <c r="AJ420" s="726"/>
      <c r="AK420" s="726"/>
      <c r="AL420" s="726"/>
      <c r="AM420" s="727"/>
      <c r="AO420" s="728" t="n">
        <f aca="false">IF(E420&lt;&gt;0,G420,0)</f>
        <v>0</v>
      </c>
      <c r="AP420" s="157" t="n">
        <f aca="false">IF(B420=0,AP419,IF(ISNONTEXT(B420)=TRUE(),INT(B420),INT(LEFT(B420,FIND(".",B420)-1))))</f>
        <v>3</v>
      </c>
      <c r="AQ420" s="157" t="str">
        <f aca="false">IF(AQ421=1,1,IF(B420&lt;&gt;0,1,IF(C420&lt;&gt;0,1,IF(D420&lt;&gt;0,1,IF(E420&lt;&gt;0,1,"")))))</f>
        <v/>
      </c>
      <c r="AR420" s="157" t="str">
        <f aca="false">IF(AP420=0," ",IF(AP420&lt;&gt;AP419,AP420," "))</f>
        <v> </v>
      </c>
      <c r="AS420" s="732"/>
      <c r="AT420" s="730" t="n">
        <f aca="false">IF(AP420&lt;&gt;AR420,(IF('ORÇ.GLOBAL P CAIXA'!I421="",J420*(INFORMAÇÕES!$Q$99/INFORMAÇÕES!$Q$102),IF('ORÇ.GLOBAL P CAIXA'!I421="R",J420,0))),0)</f>
        <v>0</v>
      </c>
      <c r="AU420" s="75" t="n">
        <f aca="false">IF(AP420&lt;&gt;AR420,(IF('ORÇ.GLOBAL P CAIXA'!I421="",J420*(INFORMAÇÕES!$Q$100/INFORMAÇÕES!$Q$102),IF('ORÇ.GLOBAL P CAIXA'!I421="C",J420,0))),0)</f>
        <v>0</v>
      </c>
      <c r="AV420" s="75" t="n">
        <f aca="false">IF(AP420&lt;&gt;AR420,(IF('ORÇ.GLOBAL P CAIXA'!I421="",J420*INFORMAÇÕES!$U$115,IF('ORÇ.GLOBAL P CAIXA'!I421="CF",J420,0))),0)</f>
        <v>0</v>
      </c>
      <c r="AW420" s="75" t="n">
        <f aca="false">IF(AP420&lt;&gt;AR420,(IF('ORÇ.GLOBAL P CAIXA'!I421="",J420*INFORMAÇÕES!$U$116,IF('ORÇ.GLOBAL P CAIXA'!I421="O",J420,0))),0)</f>
        <v>0</v>
      </c>
      <c r="AX420" s="731" t="n">
        <f aca="false">IF(E420&lt;&gt;0,J420,0)</f>
        <v>0</v>
      </c>
      <c r="AY420" s="730" t="n">
        <f aca="false">IF(AP420&lt;&gt;AR420,(IF('ORÇ.GLOBAL P CAIXA'!I421="",L420*(INFORMAÇÕES!$Q$99/INFORMAÇÕES!$Q$102),IF('ORÇ.GLOBAL P CAIXA'!I421="R",L420,0))),0)</f>
        <v>0</v>
      </c>
      <c r="AZ420" s="75" t="n">
        <f aca="false">IF(AP420&lt;&gt;AR420,(IF('ORÇ.GLOBAL P CAIXA'!I421="",L420*(INFORMAÇÕES!$Q$100/INFORMAÇÕES!$Q$102),IF('ORÇ.GLOBAL P CAIXA'!I421="C",L420,0))),0)</f>
        <v>0</v>
      </c>
      <c r="BA420" s="75" t="n">
        <f aca="false">IF(AP420&lt;&gt;AR420,(IF('ORÇ.GLOBAL P CAIXA'!I421="",L420*INFORMAÇÕES!$U$115,IF('ORÇ.GLOBAL P CAIXA'!I421="CF",L420,0))),0)</f>
        <v>0</v>
      </c>
      <c r="BB420" s="75" t="n">
        <f aca="false">IF(AP420&lt;&gt;AR420,(IF('ORÇ.GLOBAL P CAIXA'!I421="",L420*INFORMAÇÕES!$U$116,IF('ORÇ.GLOBAL P CAIXA'!I421="O",L420,0))),0)</f>
        <v>0</v>
      </c>
      <c r="BC420" s="731" t="n">
        <f aca="false">IF(E420&lt;&gt;0,L420,0)</f>
        <v>0</v>
      </c>
    </row>
    <row r="421" s="174" customFormat="true" ht="14.25" hidden="false" customHeight="false" outlineLevel="0" collapsed="false">
      <c r="A421" s="159" t="n">
        <v>411</v>
      </c>
      <c r="B421" s="160" t="n">
        <f aca="false">'ORÇ.REPROG. P CAIXA'!B423</f>
        <v>0</v>
      </c>
      <c r="C421" s="723" t="n">
        <f aca="false">'ORÇ.REPROG. P CAIXA'!C423</f>
        <v>0</v>
      </c>
      <c r="D421" s="162" t="n">
        <f aca="false">'ORÇ.REPROG. P CAIXA'!D423</f>
        <v>0</v>
      </c>
      <c r="E421" s="163" t="n">
        <f aca="false">IF('BM GLOBAL'!$P$1&lt;&gt;0,'ORÇ.REPROG. P CAIXA'!E423,'ORÇ.REPROG. P CAIXA'!H423)</f>
        <v>0</v>
      </c>
      <c r="F421" s="163" t="n">
        <f aca="false">IF('BM GLOBAL'!$P$1&lt;&gt;0,IF('ORÇ.GLOBAL P CAIXA'!K422=0,'ORÇ.GLOBAL EMPRESA'!G422,'ORÇ.GLOBAL P CAIXA'!F422),'ORÇ.REPROG. P CAIXA'!I423)</f>
        <v>0</v>
      </c>
      <c r="G421" s="163" t="n">
        <f aca="false">IF(E421&lt;&gt;0,ROUND(E421*F421,2),IF(AO421=0,(SUMIF('ORÇ.REPROG. P CAIXA'!$AC$13:$AC$1012,B421,$AO$11:$AO$1010)),AO421))</f>
        <v>0</v>
      </c>
      <c r="H421" s="163" t="n">
        <f aca="false">IF(J421&lt;&gt;0,IF(E421&lt;&gt;0,J421/F421,0),0)</f>
        <v>0</v>
      </c>
      <c r="I421" s="163" t="n">
        <f aca="false">IF(L421&lt;&gt;0,IF(E421&lt;&gt;0,L421/F421,0),0)</f>
        <v>0</v>
      </c>
      <c r="J421" s="163" t="n">
        <f aca="false">IF(E421&lt;&gt;0,ROUND(INDEX($P$11:$AM$1010,$A421,$L$1),2),IF(AX421=0,(SUMIF($AP$11:$AP$1010,B421,$AX$11:$AX$1010)),AX421))</f>
        <v>0</v>
      </c>
      <c r="K421" s="163" t="n">
        <f aca="false">IF(G421=0,0,(J421/G421)*100)</f>
        <v>0</v>
      </c>
      <c r="L421" s="163" t="n">
        <f aca="false">IF(E421&lt;&gt;0,ROUND(IF($L$1=1,SUM(P421),"0")+IF($L$1=2,SUM($P421:Q421),"0")+IF($L$1=3,SUM($P421:R421),"0")+IF($L$1=4,SUM($P421:S421),"0")+IF($L$1=5,SUM($P421:T421),"0")+IF($L$1=6,SUM($P421:U421),"0")+IF($L$1=7,SUM($P421:V421),"0")+IF($L$1=8,SUM($P421:W421),"0")+IF($L$1=9,SUM($P421:X421),"0")+IF($L$1=10,SUM($P421:Y421),"0")+IF($L$1=11,SUM($P421:Z421),"0")+IF($L$1=12,SUM($P421:AA421),"0")+IF($L$1=13,SUM($P421:AB421),"0")+IF($L$1=14,SUM($P421:AC421),"0")+IF($L$1=15,SUM($P421:AD421),"0")+IF($L$1=16,SUM($P421:AE421),"0")+IF($L$1=17,SUM($P421:AF421),"0")+IF($L$1=18,SUM($P421:AG421),"0")+IF($L$1=19,SUM($P421:AH421),"0")+IF($L$1=20,SUM($P421:AI421),"0")+IF($L$1=21,SUM($P421:AJ421),"0")+IF($L$1=22,SUM($P421:AK421),"0")+IF($L$1=23,SUM($P421:AL421),"0")+IF($L$1=24,SUM($P421:AM421),"0"),2),IF(BC421=0,(SUMIF($AP$11:$AP$1010,B421,$BC$11:$BC$1010)),BC421))</f>
        <v>0</v>
      </c>
      <c r="M421" s="163" t="n">
        <f aca="false">IF(G421=0,0,(L421/G421)*100)</f>
        <v>0</v>
      </c>
      <c r="N421" s="168" t="str">
        <f aca="false">IF(B421&gt;0,"ok","ocultar")</f>
        <v>ocultar</v>
      </c>
      <c r="O421" s="650"/>
      <c r="P421" s="724"/>
      <c r="Q421" s="725"/>
      <c r="R421" s="725"/>
      <c r="S421" s="725"/>
      <c r="T421" s="725"/>
      <c r="U421" s="725"/>
      <c r="V421" s="725"/>
      <c r="W421" s="725"/>
      <c r="X421" s="725"/>
      <c r="Y421" s="725"/>
      <c r="Z421" s="725"/>
      <c r="AA421" s="726"/>
      <c r="AB421" s="726"/>
      <c r="AC421" s="726"/>
      <c r="AD421" s="726"/>
      <c r="AE421" s="726"/>
      <c r="AF421" s="726"/>
      <c r="AG421" s="726"/>
      <c r="AH421" s="726"/>
      <c r="AI421" s="726"/>
      <c r="AJ421" s="726"/>
      <c r="AK421" s="726"/>
      <c r="AL421" s="726"/>
      <c r="AM421" s="727"/>
      <c r="AO421" s="728" t="n">
        <f aca="false">IF(E421&lt;&gt;0,G421,0)</f>
        <v>0</v>
      </c>
      <c r="AP421" s="157" t="n">
        <f aca="false">IF(B421=0,AP420,IF(ISNONTEXT(B421)=TRUE(),INT(B421),INT(LEFT(B421,FIND(".",B421)-1))))</f>
        <v>3</v>
      </c>
      <c r="AQ421" s="157" t="str">
        <f aca="false">IF(AQ422=1,1,IF(B421&lt;&gt;0,1,IF(C421&lt;&gt;0,1,IF(D421&lt;&gt;0,1,IF(E421&lt;&gt;0,1,"")))))</f>
        <v/>
      </c>
      <c r="AR421" s="157" t="str">
        <f aca="false">IF(AP421=0," ",IF(AP421&lt;&gt;AP420,AP421," "))</f>
        <v> </v>
      </c>
      <c r="AS421" s="732"/>
      <c r="AT421" s="730" t="n">
        <f aca="false">IF(AP421&lt;&gt;AR421,(IF('ORÇ.GLOBAL P CAIXA'!I422="",J421*(INFORMAÇÕES!$Q$99/INFORMAÇÕES!$Q$102),IF('ORÇ.GLOBAL P CAIXA'!I422="R",J421,0))),0)</f>
        <v>0</v>
      </c>
      <c r="AU421" s="75" t="n">
        <f aca="false">IF(AP421&lt;&gt;AR421,(IF('ORÇ.GLOBAL P CAIXA'!I422="",J421*(INFORMAÇÕES!$Q$100/INFORMAÇÕES!$Q$102),IF('ORÇ.GLOBAL P CAIXA'!I422="C",J421,0))),0)</f>
        <v>0</v>
      </c>
      <c r="AV421" s="75" t="n">
        <f aca="false">IF(AP421&lt;&gt;AR421,(IF('ORÇ.GLOBAL P CAIXA'!I422="",J421*INFORMAÇÕES!$U$115,IF('ORÇ.GLOBAL P CAIXA'!I422="CF",J421,0))),0)</f>
        <v>0</v>
      </c>
      <c r="AW421" s="75" t="n">
        <f aca="false">IF(AP421&lt;&gt;AR421,(IF('ORÇ.GLOBAL P CAIXA'!I422="",J421*INFORMAÇÕES!$U$116,IF('ORÇ.GLOBAL P CAIXA'!I422="O",J421,0))),0)</f>
        <v>0</v>
      </c>
      <c r="AX421" s="731" t="n">
        <f aca="false">IF(E421&lt;&gt;0,J421,0)</f>
        <v>0</v>
      </c>
      <c r="AY421" s="730" t="n">
        <f aca="false">IF(AP421&lt;&gt;AR421,(IF('ORÇ.GLOBAL P CAIXA'!I422="",L421*(INFORMAÇÕES!$Q$99/INFORMAÇÕES!$Q$102),IF('ORÇ.GLOBAL P CAIXA'!I422="R",L421,0))),0)</f>
        <v>0</v>
      </c>
      <c r="AZ421" s="75" t="n">
        <f aca="false">IF(AP421&lt;&gt;AR421,(IF('ORÇ.GLOBAL P CAIXA'!I422="",L421*(INFORMAÇÕES!$Q$100/INFORMAÇÕES!$Q$102),IF('ORÇ.GLOBAL P CAIXA'!I422="C",L421,0))),0)</f>
        <v>0</v>
      </c>
      <c r="BA421" s="75" t="n">
        <f aca="false">IF(AP421&lt;&gt;AR421,(IF('ORÇ.GLOBAL P CAIXA'!I422="",L421*INFORMAÇÕES!$U$115,IF('ORÇ.GLOBAL P CAIXA'!I422="CF",L421,0))),0)</f>
        <v>0</v>
      </c>
      <c r="BB421" s="75" t="n">
        <f aca="false">IF(AP421&lt;&gt;AR421,(IF('ORÇ.GLOBAL P CAIXA'!I422="",L421*INFORMAÇÕES!$U$116,IF('ORÇ.GLOBAL P CAIXA'!I422="O",L421,0))),0)</f>
        <v>0</v>
      </c>
      <c r="BC421" s="731" t="n">
        <f aca="false">IF(E421&lt;&gt;0,L421,0)</f>
        <v>0</v>
      </c>
    </row>
    <row r="422" s="174" customFormat="true" ht="14.25" hidden="false" customHeight="false" outlineLevel="0" collapsed="false">
      <c r="A422" s="159" t="n">
        <v>412</v>
      </c>
      <c r="B422" s="160" t="n">
        <f aca="false">'ORÇ.REPROG. P CAIXA'!B424</f>
        <v>0</v>
      </c>
      <c r="C422" s="723" t="n">
        <f aca="false">'ORÇ.REPROG. P CAIXA'!C424</f>
        <v>0</v>
      </c>
      <c r="D422" s="162" t="n">
        <f aca="false">'ORÇ.REPROG. P CAIXA'!D424</f>
        <v>0</v>
      </c>
      <c r="E422" s="163" t="n">
        <f aca="false">IF('BM GLOBAL'!$P$1&lt;&gt;0,'ORÇ.REPROG. P CAIXA'!E424,'ORÇ.REPROG. P CAIXA'!H424)</f>
        <v>0</v>
      </c>
      <c r="F422" s="163" t="n">
        <f aca="false">IF('BM GLOBAL'!$P$1&lt;&gt;0,IF('ORÇ.GLOBAL P CAIXA'!K423=0,'ORÇ.GLOBAL EMPRESA'!G423,'ORÇ.GLOBAL P CAIXA'!F423),'ORÇ.REPROG. P CAIXA'!I424)</f>
        <v>0</v>
      </c>
      <c r="G422" s="163" t="n">
        <f aca="false">IF(E422&lt;&gt;0,ROUND(E422*F422,2),IF(AO422=0,(SUMIF('ORÇ.REPROG. P CAIXA'!$AC$13:$AC$1012,B422,$AO$11:$AO$1010)),AO422))</f>
        <v>0</v>
      </c>
      <c r="H422" s="163" t="n">
        <f aca="false">IF(J422&lt;&gt;0,IF(E422&lt;&gt;0,J422/F422,0),0)</f>
        <v>0</v>
      </c>
      <c r="I422" s="163" t="n">
        <f aca="false">IF(L422&lt;&gt;0,IF(E422&lt;&gt;0,L422/F422,0),0)</f>
        <v>0</v>
      </c>
      <c r="J422" s="163" t="n">
        <f aca="false">IF(E422&lt;&gt;0,ROUND(INDEX($P$11:$AM$1010,$A422,$L$1),2),IF(AX422=0,(SUMIF($AP$11:$AP$1010,B422,$AX$11:$AX$1010)),AX422))</f>
        <v>0</v>
      </c>
      <c r="K422" s="163" t="n">
        <f aca="false">IF(G422=0,0,(J422/G422)*100)</f>
        <v>0</v>
      </c>
      <c r="L422" s="163" t="n">
        <f aca="false">IF(E422&lt;&gt;0,ROUND(IF($L$1=1,SUM(P422),"0")+IF($L$1=2,SUM($P422:Q422),"0")+IF($L$1=3,SUM($P422:R422),"0")+IF($L$1=4,SUM($P422:S422),"0")+IF($L$1=5,SUM($P422:T422),"0")+IF($L$1=6,SUM($P422:U422),"0")+IF($L$1=7,SUM($P422:V422),"0")+IF($L$1=8,SUM($P422:W422),"0")+IF($L$1=9,SUM($P422:X422),"0")+IF($L$1=10,SUM($P422:Y422),"0")+IF($L$1=11,SUM($P422:Z422),"0")+IF($L$1=12,SUM($P422:AA422),"0")+IF($L$1=13,SUM($P422:AB422),"0")+IF($L$1=14,SUM($P422:AC422),"0")+IF($L$1=15,SUM($P422:AD422),"0")+IF($L$1=16,SUM($P422:AE422),"0")+IF($L$1=17,SUM($P422:AF422),"0")+IF($L$1=18,SUM($P422:AG422),"0")+IF($L$1=19,SUM($P422:AH422),"0")+IF($L$1=20,SUM($P422:AI422),"0")+IF($L$1=21,SUM($P422:AJ422),"0")+IF($L$1=22,SUM($P422:AK422),"0")+IF($L$1=23,SUM($P422:AL422),"0")+IF($L$1=24,SUM($P422:AM422),"0"),2),IF(BC422=0,(SUMIF($AP$11:$AP$1010,B422,$BC$11:$BC$1010)),BC422))</f>
        <v>0</v>
      </c>
      <c r="M422" s="163" t="n">
        <f aca="false">IF(G422=0,0,(L422/G422)*100)</f>
        <v>0</v>
      </c>
      <c r="N422" s="168" t="str">
        <f aca="false">IF(B422&gt;0,"ok","ocultar")</f>
        <v>ocultar</v>
      </c>
      <c r="O422" s="650"/>
      <c r="P422" s="724"/>
      <c r="Q422" s="725"/>
      <c r="R422" s="725"/>
      <c r="S422" s="725"/>
      <c r="T422" s="725"/>
      <c r="U422" s="725"/>
      <c r="V422" s="725"/>
      <c r="W422" s="725"/>
      <c r="X422" s="725"/>
      <c r="Y422" s="725"/>
      <c r="Z422" s="725"/>
      <c r="AA422" s="726"/>
      <c r="AB422" s="726"/>
      <c r="AC422" s="726"/>
      <c r="AD422" s="726"/>
      <c r="AE422" s="726"/>
      <c r="AF422" s="726"/>
      <c r="AG422" s="726"/>
      <c r="AH422" s="726"/>
      <c r="AI422" s="726"/>
      <c r="AJ422" s="726"/>
      <c r="AK422" s="726"/>
      <c r="AL422" s="726"/>
      <c r="AM422" s="727"/>
      <c r="AO422" s="728" t="n">
        <f aca="false">IF(E422&lt;&gt;0,G422,0)</f>
        <v>0</v>
      </c>
      <c r="AP422" s="157" t="n">
        <f aca="false">IF(B422=0,AP421,IF(ISNONTEXT(B422)=TRUE(),INT(B422),INT(LEFT(B422,FIND(".",B422)-1))))</f>
        <v>3</v>
      </c>
      <c r="AQ422" s="157" t="str">
        <f aca="false">IF(AQ423=1,1,IF(B422&lt;&gt;0,1,IF(C422&lt;&gt;0,1,IF(D422&lt;&gt;0,1,IF(E422&lt;&gt;0,1,"")))))</f>
        <v/>
      </c>
      <c r="AR422" s="157" t="str">
        <f aca="false">IF(AP422=0," ",IF(AP422&lt;&gt;AP421,AP422," "))</f>
        <v> </v>
      </c>
      <c r="AS422" s="732"/>
      <c r="AT422" s="730" t="n">
        <f aca="false">IF(AP422&lt;&gt;AR422,(IF('ORÇ.GLOBAL P CAIXA'!I423="",J422*(INFORMAÇÕES!$Q$99/INFORMAÇÕES!$Q$102),IF('ORÇ.GLOBAL P CAIXA'!I423="R",J422,0))),0)</f>
        <v>0</v>
      </c>
      <c r="AU422" s="75" t="n">
        <f aca="false">IF(AP422&lt;&gt;AR422,(IF('ORÇ.GLOBAL P CAIXA'!I423="",J422*(INFORMAÇÕES!$Q$100/INFORMAÇÕES!$Q$102),IF('ORÇ.GLOBAL P CAIXA'!I423="C",J422,0))),0)</f>
        <v>0</v>
      </c>
      <c r="AV422" s="75" t="n">
        <f aca="false">IF(AP422&lt;&gt;AR422,(IF('ORÇ.GLOBAL P CAIXA'!I423="",J422*INFORMAÇÕES!$U$115,IF('ORÇ.GLOBAL P CAIXA'!I423="CF",J422,0))),0)</f>
        <v>0</v>
      </c>
      <c r="AW422" s="75" t="n">
        <f aca="false">IF(AP422&lt;&gt;AR422,(IF('ORÇ.GLOBAL P CAIXA'!I423="",J422*INFORMAÇÕES!$U$116,IF('ORÇ.GLOBAL P CAIXA'!I423="O",J422,0))),0)</f>
        <v>0</v>
      </c>
      <c r="AX422" s="731" t="n">
        <f aca="false">IF(E422&lt;&gt;0,J422,0)</f>
        <v>0</v>
      </c>
      <c r="AY422" s="730" t="n">
        <f aca="false">IF(AP422&lt;&gt;AR422,(IF('ORÇ.GLOBAL P CAIXA'!I423="",L422*(INFORMAÇÕES!$Q$99/INFORMAÇÕES!$Q$102),IF('ORÇ.GLOBAL P CAIXA'!I423="R",L422,0))),0)</f>
        <v>0</v>
      </c>
      <c r="AZ422" s="75" t="n">
        <f aca="false">IF(AP422&lt;&gt;AR422,(IF('ORÇ.GLOBAL P CAIXA'!I423="",L422*(INFORMAÇÕES!$Q$100/INFORMAÇÕES!$Q$102),IF('ORÇ.GLOBAL P CAIXA'!I423="C",L422,0))),0)</f>
        <v>0</v>
      </c>
      <c r="BA422" s="75" t="n">
        <f aca="false">IF(AP422&lt;&gt;AR422,(IF('ORÇ.GLOBAL P CAIXA'!I423="",L422*INFORMAÇÕES!$U$115,IF('ORÇ.GLOBAL P CAIXA'!I423="CF",L422,0))),0)</f>
        <v>0</v>
      </c>
      <c r="BB422" s="75" t="n">
        <f aca="false">IF(AP422&lt;&gt;AR422,(IF('ORÇ.GLOBAL P CAIXA'!I423="",L422*INFORMAÇÕES!$U$116,IF('ORÇ.GLOBAL P CAIXA'!I423="O",L422,0))),0)</f>
        <v>0</v>
      </c>
      <c r="BC422" s="731" t="n">
        <f aca="false">IF(E422&lt;&gt;0,L422,0)</f>
        <v>0</v>
      </c>
    </row>
    <row r="423" s="174" customFormat="true" ht="14.25" hidden="false" customHeight="false" outlineLevel="0" collapsed="false">
      <c r="A423" s="159" t="n">
        <v>413</v>
      </c>
      <c r="B423" s="160" t="n">
        <f aca="false">'ORÇ.REPROG. P CAIXA'!B425</f>
        <v>0</v>
      </c>
      <c r="C423" s="723" t="n">
        <f aca="false">'ORÇ.REPROG. P CAIXA'!C425</f>
        <v>0</v>
      </c>
      <c r="D423" s="162" t="n">
        <f aca="false">'ORÇ.REPROG. P CAIXA'!D425</f>
        <v>0</v>
      </c>
      <c r="E423" s="163" t="n">
        <f aca="false">IF('BM GLOBAL'!$P$1&lt;&gt;0,'ORÇ.REPROG. P CAIXA'!E425,'ORÇ.REPROG. P CAIXA'!H425)</f>
        <v>0</v>
      </c>
      <c r="F423" s="163" t="n">
        <f aca="false">IF('BM GLOBAL'!$P$1&lt;&gt;0,IF('ORÇ.GLOBAL P CAIXA'!K424=0,'ORÇ.GLOBAL EMPRESA'!G424,'ORÇ.GLOBAL P CAIXA'!F424),'ORÇ.REPROG. P CAIXA'!I425)</f>
        <v>0</v>
      </c>
      <c r="G423" s="163" t="n">
        <f aca="false">IF(E423&lt;&gt;0,ROUND(E423*F423,2),IF(AO423=0,(SUMIF('ORÇ.REPROG. P CAIXA'!$AC$13:$AC$1012,B423,$AO$11:$AO$1010)),AO423))</f>
        <v>0</v>
      </c>
      <c r="H423" s="163" t="n">
        <f aca="false">IF(J423&lt;&gt;0,IF(E423&lt;&gt;0,J423/F423,0),0)</f>
        <v>0</v>
      </c>
      <c r="I423" s="163" t="n">
        <f aca="false">IF(L423&lt;&gt;0,IF(E423&lt;&gt;0,L423/F423,0),0)</f>
        <v>0</v>
      </c>
      <c r="J423" s="163" t="n">
        <f aca="false">IF(E423&lt;&gt;0,ROUND(INDEX($P$11:$AM$1010,$A423,$L$1),2),IF(AX423=0,(SUMIF($AP$11:$AP$1010,B423,$AX$11:$AX$1010)),AX423))</f>
        <v>0</v>
      </c>
      <c r="K423" s="163" t="n">
        <f aca="false">IF(G423=0,0,(J423/G423)*100)</f>
        <v>0</v>
      </c>
      <c r="L423" s="163" t="n">
        <f aca="false">IF(E423&lt;&gt;0,ROUND(IF($L$1=1,SUM(P423),"0")+IF($L$1=2,SUM($P423:Q423),"0")+IF($L$1=3,SUM($P423:R423),"0")+IF($L$1=4,SUM($P423:S423),"0")+IF($L$1=5,SUM($P423:T423),"0")+IF($L$1=6,SUM($P423:U423),"0")+IF($L$1=7,SUM($P423:V423),"0")+IF($L$1=8,SUM($P423:W423),"0")+IF($L$1=9,SUM($P423:X423),"0")+IF($L$1=10,SUM($P423:Y423),"0")+IF($L$1=11,SUM($P423:Z423),"0")+IF($L$1=12,SUM($P423:AA423),"0")+IF($L$1=13,SUM($P423:AB423),"0")+IF($L$1=14,SUM($P423:AC423),"0")+IF($L$1=15,SUM($P423:AD423),"0")+IF($L$1=16,SUM($P423:AE423),"0")+IF($L$1=17,SUM($P423:AF423),"0")+IF($L$1=18,SUM($P423:AG423),"0")+IF($L$1=19,SUM($P423:AH423),"0")+IF($L$1=20,SUM($P423:AI423),"0")+IF($L$1=21,SUM($P423:AJ423),"0")+IF($L$1=22,SUM($P423:AK423),"0")+IF($L$1=23,SUM($P423:AL423),"0")+IF($L$1=24,SUM($P423:AM423),"0"),2),IF(BC423=0,(SUMIF($AP$11:$AP$1010,B423,$BC$11:$BC$1010)),BC423))</f>
        <v>0</v>
      </c>
      <c r="M423" s="163" t="n">
        <f aca="false">IF(G423=0,0,(L423/G423)*100)</f>
        <v>0</v>
      </c>
      <c r="N423" s="168" t="str">
        <f aca="false">IF(B423&gt;0,"ok","ocultar")</f>
        <v>ocultar</v>
      </c>
      <c r="O423" s="650"/>
      <c r="P423" s="724"/>
      <c r="Q423" s="725"/>
      <c r="R423" s="725"/>
      <c r="S423" s="725"/>
      <c r="T423" s="725"/>
      <c r="U423" s="725"/>
      <c r="V423" s="725"/>
      <c r="W423" s="725"/>
      <c r="X423" s="725"/>
      <c r="Y423" s="725"/>
      <c r="Z423" s="725"/>
      <c r="AA423" s="726"/>
      <c r="AB423" s="726"/>
      <c r="AC423" s="726"/>
      <c r="AD423" s="726"/>
      <c r="AE423" s="726"/>
      <c r="AF423" s="726"/>
      <c r="AG423" s="726"/>
      <c r="AH423" s="726"/>
      <c r="AI423" s="726"/>
      <c r="AJ423" s="726"/>
      <c r="AK423" s="726"/>
      <c r="AL423" s="726"/>
      <c r="AM423" s="727"/>
      <c r="AO423" s="728" t="n">
        <f aca="false">IF(E423&lt;&gt;0,G423,0)</f>
        <v>0</v>
      </c>
      <c r="AP423" s="157" t="n">
        <f aca="false">IF(B423=0,AP422,IF(ISNONTEXT(B423)=TRUE(),INT(B423),INT(LEFT(B423,FIND(".",B423)-1))))</f>
        <v>3</v>
      </c>
      <c r="AQ423" s="157" t="str">
        <f aca="false">IF(AQ424=1,1,IF(B423&lt;&gt;0,1,IF(C423&lt;&gt;0,1,IF(D423&lt;&gt;0,1,IF(E423&lt;&gt;0,1,"")))))</f>
        <v/>
      </c>
      <c r="AR423" s="157" t="str">
        <f aca="false">IF(AP423=0," ",IF(AP423&lt;&gt;AP422,AP423," "))</f>
        <v> </v>
      </c>
      <c r="AS423" s="732"/>
      <c r="AT423" s="730" t="n">
        <f aca="false">IF(AP423&lt;&gt;AR423,(IF('ORÇ.GLOBAL P CAIXA'!I424="",J423*(INFORMAÇÕES!$Q$99/INFORMAÇÕES!$Q$102),IF('ORÇ.GLOBAL P CAIXA'!I424="R",J423,0))),0)</f>
        <v>0</v>
      </c>
      <c r="AU423" s="75" t="n">
        <f aca="false">IF(AP423&lt;&gt;AR423,(IF('ORÇ.GLOBAL P CAIXA'!I424="",J423*(INFORMAÇÕES!$Q$100/INFORMAÇÕES!$Q$102),IF('ORÇ.GLOBAL P CAIXA'!I424="C",J423,0))),0)</f>
        <v>0</v>
      </c>
      <c r="AV423" s="75" t="n">
        <f aca="false">IF(AP423&lt;&gt;AR423,(IF('ORÇ.GLOBAL P CAIXA'!I424="",J423*INFORMAÇÕES!$U$115,IF('ORÇ.GLOBAL P CAIXA'!I424="CF",J423,0))),0)</f>
        <v>0</v>
      </c>
      <c r="AW423" s="75" t="n">
        <f aca="false">IF(AP423&lt;&gt;AR423,(IF('ORÇ.GLOBAL P CAIXA'!I424="",J423*INFORMAÇÕES!$U$116,IF('ORÇ.GLOBAL P CAIXA'!I424="O",J423,0))),0)</f>
        <v>0</v>
      </c>
      <c r="AX423" s="731" t="n">
        <f aca="false">IF(E423&lt;&gt;0,J423,0)</f>
        <v>0</v>
      </c>
      <c r="AY423" s="730" t="n">
        <f aca="false">IF(AP423&lt;&gt;AR423,(IF('ORÇ.GLOBAL P CAIXA'!I424="",L423*(INFORMAÇÕES!$Q$99/INFORMAÇÕES!$Q$102),IF('ORÇ.GLOBAL P CAIXA'!I424="R",L423,0))),0)</f>
        <v>0</v>
      </c>
      <c r="AZ423" s="75" t="n">
        <f aca="false">IF(AP423&lt;&gt;AR423,(IF('ORÇ.GLOBAL P CAIXA'!I424="",L423*(INFORMAÇÕES!$Q$100/INFORMAÇÕES!$Q$102),IF('ORÇ.GLOBAL P CAIXA'!I424="C",L423,0))),0)</f>
        <v>0</v>
      </c>
      <c r="BA423" s="75" t="n">
        <f aca="false">IF(AP423&lt;&gt;AR423,(IF('ORÇ.GLOBAL P CAIXA'!I424="",L423*INFORMAÇÕES!$U$115,IF('ORÇ.GLOBAL P CAIXA'!I424="CF",L423,0))),0)</f>
        <v>0</v>
      </c>
      <c r="BB423" s="75" t="n">
        <f aca="false">IF(AP423&lt;&gt;AR423,(IF('ORÇ.GLOBAL P CAIXA'!I424="",L423*INFORMAÇÕES!$U$116,IF('ORÇ.GLOBAL P CAIXA'!I424="O",L423,0))),0)</f>
        <v>0</v>
      </c>
      <c r="BC423" s="731" t="n">
        <f aca="false">IF(E423&lt;&gt;0,L423,0)</f>
        <v>0</v>
      </c>
    </row>
    <row r="424" s="174" customFormat="true" ht="14.25" hidden="false" customHeight="false" outlineLevel="0" collapsed="false">
      <c r="A424" s="159" t="n">
        <v>414</v>
      </c>
      <c r="B424" s="160" t="n">
        <f aca="false">'ORÇ.REPROG. P CAIXA'!B426</f>
        <v>0</v>
      </c>
      <c r="C424" s="723" t="n">
        <f aca="false">'ORÇ.REPROG. P CAIXA'!C426</f>
        <v>0</v>
      </c>
      <c r="D424" s="162" t="n">
        <f aca="false">'ORÇ.REPROG. P CAIXA'!D426</f>
        <v>0</v>
      </c>
      <c r="E424" s="163" t="n">
        <f aca="false">IF('BM GLOBAL'!$P$1&lt;&gt;0,'ORÇ.REPROG. P CAIXA'!E426,'ORÇ.REPROG. P CAIXA'!H426)</f>
        <v>0</v>
      </c>
      <c r="F424" s="163" t="n">
        <f aca="false">IF('BM GLOBAL'!$P$1&lt;&gt;0,IF('ORÇ.GLOBAL P CAIXA'!K425=0,'ORÇ.GLOBAL EMPRESA'!G425,'ORÇ.GLOBAL P CAIXA'!F425),'ORÇ.REPROG. P CAIXA'!I426)</f>
        <v>0</v>
      </c>
      <c r="G424" s="163" t="n">
        <f aca="false">IF(E424&lt;&gt;0,ROUND(E424*F424,2),IF(AO424=0,(SUMIF('ORÇ.REPROG. P CAIXA'!$AC$13:$AC$1012,B424,$AO$11:$AO$1010)),AO424))</f>
        <v>0</v>
      </c>
      <c r="H424" s="163" t="n">
        <f aca="false">IF(J424&lt;&gt;0,IF(E424&lt;&gt;0,J424/F424,0),0)</f>
        <v>0</v>
      </c>
      <c r="I424" s="163" t="n">
        <f aca="false">IF(L424&lt;&gt;0,IF(E424&lt;&gt;0,L424/F424,0),0)</f>
        <v>0</v>
      </c>
      <c r="J424" s="163" t="n">
        <f aca="false">IF(E424&lt;&gt;0,ROUND(INDEX($P$11:$AM$1010,$A424,$L$1),2),IF(AX424=0,(SUMIF($AP$11:$AP$1010,B424,$AX$11:$AX$1010)),AX424))</f>
        <v>0</v>
      </c>
      <c r="K424" s="163" t="n">
        <f aca="false">IF(G424=0,0,(J424/G424)*100)</f>
        <v>0</v>
      </c>
      <c r="L424" s="163" t="n">
        <f aca="false">IF(E424&lt;&gt;0,ROUND(IF($L$1=1,SUM(P424),"0")+IF($L$1=2,SUM($P424:Q424),"0")+IF($L$1=3,SUM($P424:R424),"0")+IF($L$1=4,SUM($P424:S424),"0")+IF($L$1=5,SUM($P424:T424),"0")+IF($L$1=6,SUM($P424:U424),"0")+IF($L$1=7,SUM($P424:V424),"0")+IF($L$1=8,SUM($P424:W424),"0")+IF($L$1=9,SUM($P424:X424),"0")+IF($L$1=10,SUM($P424:Y424),"0")+IF($L$1=11,SUM($P424:Z424),"0")+IF($L$1=12,SUM($P424:AA424),"0")+IF($L$1=13,SUM($P424:AB424),"0")+IF($L$1=14,SUM($P424:AC424),"0")+IF($L$1=15,SUM($P424:AD424),"0")+IF($L$1=16,SUM($P424:AE424),"0")+IF($L$1=17,SUM($P424:AF424),"0")+IF($L$1=18,SUM($P424:AG424),"0")+IF($L$1=19,SUM($P424:AH424),"0")+IF($L$1=20,SUM($P424:AI424),"0")+IF($L$1=21,SUM($P424:AJ424),"0")+IF($L$1=22,SUM($P424:AK424),"0")+IF($L$1=23,SUM($P424:AL424),"0")+IF($L$1=24,SUM($P424:AM424),"0"),2),IF(BC424=0,(SUMIF($AP$11:$AP$1010,B424,$BC$11:$BC$1010)),BC424))</f>
        <v>0</v>
      </c>
      <c r="M424" s="163" t="n">
        <f aca="false">IF(G424=0,0,(L424/G424)*100)</f>
        <v>0</v>
      </c>
      <c r="N424" s="168" t="str">
        <f aca="false">IF(B424&gt;0,"ok","ocultar")</f>
        <v>ocultar</v>
      </c>
      <c r="O424" s="650"/>
      <c r="P424" s="724"/>
      <c r="Q424" s="725"/>
      <c r="R424" s="725"/>
      <c r="S424" s="725"/>
      <c r="T424" s="725"/>
      <c r="U424" s="725"/>
      <c r="V424" s="725"/>
      <c r="W424" s="725"/>
      <c r="X424" s="725"/>
      <c r="Y424" s="725"/>
      <c r="Z424" s="725"/>
      <c r="AA424" s="726"/>
      <c r="AB424" s="726"/>
      <c r="AC424" s="726"/>
      <c r="AD424" s="726"/>
      <c r="AE424" s="726"/>
      <c r="AF424" s="726"/>
      <c r="AG424" s="726"/>
      <c r="AH424" s="726"/>
      <c r="AI424" s="726"/>
      <c r="AJ424" s="726"/>
      <c r="AK424" s="726"/>
      <c r="AL424" s="726"/>
      <c r="AM424" s="727"/>
      <c r="AO424" s="728" t="n">
        <f aca="false">IF(E424&lt;&gt;0,G424,0)</f>
        <v>0</v>
      </c>
      <c r="AP424" s="157" t="n">
        <f aca="false">IF(B424=0,AP423,IF(ISNONTEXT(B424)=TRUE(),INT(B424),INT(LEFT(B424,FIND(".",B424)-1))))</f>
        <v>3</v>
      </c>
      <c r="AQ424" s="157" t="str">
        <f aca="false">IF(AQ425=1,1,IF(B424&lt;&gt;0,1,IF(C424&lt;&gt;0,1,IF(D424&lt;&gt;0,1,IF(E424&lt;&gt;0,1,"")))))</f>
        <v/>
      </c>
      <c r="AR424" s="157" t="str">
        <f aca="false">IF(AP424=0," ",IF(AP424&lt;&gt;AP423,AP424," "))</f>
        <v> </v>
      </c>
      <c r="AS424" s="732"/>
      <c r="AT424" s="730" t="n">
        <f aca="false">IF(AP424&lt;&gt;AR424,(IF('ORÇ.GLOBAL P CAIXA'!I425="",J424*(INFORMAÇÕES!$Q$99/INFORMAÇÕES!$Q$102),IF('ORÇ.GLOBAL P CAIXA'!I425="R",J424,0))),0)</f>
        <v>0</v>
      </c>
      <c r="AU424" s="75" t="n">
        <f aca="false">IF(AP424&lt;&gt;AR424,(IF('ORÇ.GLOBAL P CAIXA'!I425="",J424*(INFORMAÇÕES!$Q$100/INFORMAÇÕES!$Q$102),IF('ORÇ.GLOBAL P CAIXA'!I425="C",J424,0))),0)</f>
        <v>0</v>
      </c>
      <c r="AV424" s="75" t="n">
        <f aca="false">IF(AP424&lt;&gt;AR424,(IF('ORÇ.GLOBAL P CAIXA'!I425="",J424*INFORMAÇÕES!$U$115,IF('ORÇ.GLOBAL P CAIXA'!I425="CF",J424,0))),0)</f>
        <v>0</v>
      </c>
      <c r="AW424" s="75" t="n">
        <f aca="false">IF(AP424&lt;&gt;AR424,(IF('ORÇ.GLOBAL P CAIXA'!I425="",J424*INFORMAÇÕES!$U$116,IF('ORÇ.GLOBAL P CAIXA'!I425="O",J424,0))),0)</f>
        <v>0</v>
      </c>
      <c r="AX424" s="731" t="n">
        <f aca="false">IF(E424&lt;&gt;0,J424,0)</f>
        <v>0</v>
      </c>
      <c r="AY424" s="730" t="n">
        <f aca="false">IF(AP424&lt;&gt;AR424,(IF('ORÇ.GLOBAL P CAIXA'!I425="",L424*(INFORMAÇÕES!$Q$99/INFORMAÇÕES!$Q$102),IF('ORÇ.GLOBAL P CAIXA'!I425="R",L424,0))),0)</f>
        <v>0</v>
      </c>
      <c r="AZ424" s="75" t="n">
        <f aca="false">IF(AP424&lt;&gt;AR424,(IF('ORÇ.GLOBAL P CAIXA'!I425="",L424*(INFORMAÇÕES!$Q$100/INFORMAÇÕES!$Q$102),IF('ORÇ.GLOBAL P CAIXA'!I425="C",L424,0))),0)</f>
        <v>0</v>
      </c>
      <c r="BA424" s="75" t="n">
        <f aca="false">IF(AP424&lt;&gt;AR424,(IF('ORÇ.GLOBAL P CAIXA'!I425="",L424*INFORMAÇÕES!$U$115,IF('ORÇ.GLOBAL P CAIXA'!I425="CF",L424,0))),0)</f>
        <v>0</v>
      </c>
      <c r="BB424" s="75" t="n">
        <f aca="false">IF(AP424&lt;&gt;AR424,(IF('ORÇ.GLOBAL P CAIXA'!I425="",L424*INFORMAÇÕES!$U$116,IF('ORÇ.GLOBAL P CAIXA'!I425="O",L424,0))),0)</f>
        <v>0</v>
      </c>
      <c r="BC424" s="731" t="n">
        <f aca="false">IF(E424&lt;&gt;0,L424,0)</f>
        <v>0</v>
      </c>
    </row>
    <row r="425" s="174" customFormat="true" ht="14.25" hidden="false" customHeight="false" outlineLevel="0" collapsed="false">
      <c r="A425" s="159" t="n">
        <v>415</v>
      </c>
      <c r="B425" s="160" t="n">
        <f aca="false">'ORÇ.REPROG. P CAIXA'!B427</f>
        <v>0</v>
      </c>
      <c r="C425" s="723" t="n">
        <f aca="false">'ORÇ.REPROG. P CAIXA'!C427</f>
        <v>0</v>
      </c>
      <c r="D425" s="162" t="n">
        <f aca="false">'ORÇ.REPROG. P CAIXA'!D427</f>
        <v>0</v>
      </c>
      <c r="E425" s="163" t="n">
        <f aca="false">IF('BM GLOBAL'!$P$1&lt;&gt;0,'ORÇ.REPROG. P CAIXA'!E427,'ORÇ.REPROG. P CAIXA'!H427)</f>
        <v>0</v>
      </c>
      <c r="F425" s="163" t="n">
        <f aca="false">IF('BM GLOBAL'!$P$1&lt;&gt;0,IF('ORÇ.GLOBAL P CAIXA'!K426=0,'ORÇ.GLOBAL EMPRESA'!G426,'ORÇ.GLOBAL P CAIXA'!F426),'ORÇ.REPROG. P CAIXA'!I427)</f>
        <v>0</v>
      </c>
      <c r="G425" s="163" t="n">
        <f aca="false">IF(E425&lt;&gt;0,ROUND(E425*F425,2),IF(AO425=0,(SUMIF('ORÇ.REPROG. P CAIXA'!$AC$13:$AC$1012,B425,$AO$11:$AO$1010)),AO425))</f>
        <v>0</v>
      </c>
      <c r="H425" s="163" t="n">
        <f aca="false">IF(J425&lt;&gt;0,IF(E425&lt;&gt;0,J425/F425,0),0)</f>
        <v>0</v>
      </c>
      <c r="I425" s="163" t="n">
        <f aca="false">IF(L425&lt;&gt;0,IF(E425&lt;&gt;0,L425/F425,0),0)</f>
        <v>0</v>
      </c>
      <c r="J425" s="163" t="n">
        <f aca="false">IF(E425&lt;&gt;0,ROUND(INDEX($P$11:$AM$1010,$A425,$L$1),2),IF(AX425=0,(SUMIF($AP$11:$AP$1010,B425,$AX$11:$AX$1010)),AX425))</f>
        <v>0</v>
      </c>
      <c r="K425" s="163" t="n">
        <f aca="false">IF(G425=0,0,(J425/G425)*100)</f>
        <v>0</v>
      </c>
      <c r="L425" s="163" t="n">
        <f aca="false">IF(E425&lt;&gt;0,ROUND(IF($L$1=1,SUM(P425),"0")+IF($L$1=2,SUM($P425:Q425),"0")+IF($L$1=3,SUM($P425:R425),"0")+IF($L$1=4,SUM($P425:S425),"0")+IF($L$1=5,SUM($P425:T425),"0")+IF($L$1=6,SUM($P425:U425),"0")+IF($L$1=7,SUM($P425:V425),"0")+IF($L$1=8,SUM($P425:W425),"0")+IF($L$1=9,SUM($P425:X425),"0")+IF($L$1=10,SUM($P425:Y425),"0")+IF($L$1=11,SUM($P425:Z425),"0")+IF($L$1=12,SUM($P425:AA425),"0")+IF($L$1=13,SUM($P425:AB425),"0")+IF($L$1=14,SUM($P425:AC425),"0")+IF($L$1=15,SUM($P425:AD425),"0")+IF($L$1=16,SUM($P425:AE425),"0")+IF($L$1=17,SUM($P425:AF425),"0")+IF($L$1=18,SUM($P425:AG425),"0")+IF($L$1=19,SUM($P425:AH425),"0")+IF($L$1=20,SUM($P425:AI425),"0")+IF($L$1=21,SUM($P425:AJ425),"0")+IF($L$1=22,SUM($P425:AK425),"0")+IF($L$1=23,SUM($P425:AL425),"0")+IF($L$1=24,SUM($P425:AM425),"0"),2),IF(BC425=0,(SUMIF($AP$11:$AP$1010,B425,$BC$11:$BC$1010)),BC425))</f>
        <v>0</v>
      </c>
      <c r="M425" s="163" t="n">
        <f aca="false">IF(G425=0,0,(L425/G425)*100)</f>
        <v>0</v>
      </c>
      <c r="N425" s="168" t="str">
        <f aca="false">IF(B425&gt;0,"ok","ocultar")</f>
        <v>ocultar</v>
      </c>
      <c r="O425" s="650"/>
      <c r="P425" s="724"/>
      <c r="Q425" s="725"/>
      <c r="R425" s="725"/>
      <c r="S425" s="725"/>
      <c r="T425" s="725"/>
      <c r="U425" s="725"/>
      <c r="V425" s="725"/>
      <c r="W425" s="725"/>
      <c r="X425" s="725"/>
      <c r="Y425" s="725"/>
      <c r="Z425" s="725"/>
      <c r="AA425" s="726"/>
      <c r="AB425" s="726"/>
      <c r="AC425" s="726"/>
      <c r="AD425" s="726"/>
      <c r="AE425" s="726"/>
      <c r="AF425" s="726"/>
      <c r="AG425" s="726"/>
      <c r="AH425" s="726"/>
      <c r="AI425" s="726"/>
      <c r="AJ425" s="726"/>
      <c r="AK425" s="726"/>
      <c r="AL425" s="726"/>
      <c r="AM425" s="727"/>
      <c r="AO425" s="728" t="n">
        <f aca="false">IF(E425&lt;&gt;0,G425,0)</f>
        <v>0</v>
      </c>
      <c r="AP425" s="157" t="n">
        <f aca="false">IF(B425=0,AP424,IF(ISNONTEXT(B425)=TRUE(),INT(B425),INT(LEFT(B425,FIND(".",B425)-1))))</f>
        <v>3</v>
      </c>
      <c r="AQ425" s="157" t="str">
        <f aca="false">IF(AQ426=1,1,IF(B425&lt;&gt;0,1,IF(C425&lt;&gt;0,1,IF(D425&lt;&gt;0,1,IF(E425&lt;&gt;0,1,"")))))</f>
        <v/>
      </c>
      <c r="AR425" s="157" t="str">
        <f aca="false">IF(AP425=0," ",IF(AP425&lt;&gt;AP424,AP425," "))</f>
        <v> </v>
      </c>
      <c r="AS425" s="732"/>
      <c r="AT425" s="730" t="n">
        <f aca="false">IF(AP425&lt;&gt;AR425,(IF('ORÇ.GLOBAL P CAIXA'!I426="",J425*(INFORMAÇÕES!$Q$99/INFORMAÇÕES!$Q$102),IF('ORÇ.GLOBAL P CAIXA'!I426="R",J425,0))),0)</f>
        <v>0</v>
      </c>
      <c r="AU425" s="75" t="n">
        <f aca="false">IF(AP425&lt;&gt;AR425,(IF('ORÇ.GLOBAL P CAIXA'!I426="",J425*(INFORMAÇÕES!$Q$100/INFORMAÇÕES!$Q$102),IF('ORÇ.GLOBAL P CAIXA'!I426="C",J425,0))),0)</f>
        <v>0</v>
      </c>
      <c r="AV425" s="75" t="n">
        <f aca="false">IF(AP425&lt;&gt;AR425,(IF('ORÇ.GLOBAL P CAIXA'!I426="",J425*INFORMAÇÕES!$U$115,IF('ORÇ.GLOBAL P CAIXA'!I426="CF",J425,0))),0)</f>
        <v>0</v>
      </c>
      <c r="AW425" s="75" t="n">
        <f aca="false">IF(AP425&lt;&gt;AR425,(IF('ORÇ.GLOBAL P CAIXA'!I426="",J425*INFORMAÇÕES!$U$116,IF('ORÇ.GLOBAL P CAIXA'!I426="O",J425,0))),0)</f>
        <v>0</v>
      </c>
      <c r="AX425" s="731" t="n">
        <f aca="false">IF(E425&lt;&gt;0,J425,0)</f>
        <v>0</v>
      </c>
      <c r="AY425" s="730" t="n">
        <f aca="false">IF(AP425&lt;&gt;AR425,(IF('ORÇ.GLOBAL P CAIXA'!I426="",L425*(INFORMAÇÕES!$Q$99/INFORMAÇÕES!$Q$102),IF('ORÇ.GLOBAL P CAIXA'!I426="R",L425,0))),0)</f>
        <v>0</v>
      </c>
      <c r="AZ425" s="75" t="n">
        <f aca="false">IF(AP425&lt;&gt;AR425,(IF('ORÇ.GLOBAL P CAIXA'!I426="",L425*(INFORMAÇÕES!$Q$100/INFORMAÇÕES!$Q$102),IF('ORÇ.GLOBAL P CAIXA'!I426="C",L425,0))),0)</f>
        <v>0</v>
      </c>
      <c r="BA425" s="75" t="n">
        <f aca="false">IF(AP425&lt;&gt;AR425,(IF('ORÇ.GLOBAL P CAIXA'!I426="",L425*INFORMAÇÕES!$U$115,IF('ORÇ.GLOBAL P CAIXA'!I426="CF",L425,0))),0)</f>
        <v>0</v>
      </c>
      <c r="BB425" s="75" t="n">
        <f aca="false">IF(AP425&lt;&gt;AR425,(IF('ORÇ.GLOBAL P CAIXA'!I426="",L425*INFORMAÇÕES!$U$116,IF('ORÇ.GLOBAL P CAIXA'!I426="O",L425,0))),0)</f>
        <v>0</v>
      </c>
      <c r="BC425" s="731" t="n">
        <f aca="false">IF(E425&lt;&gt;0,L425,0)</f>
        <v>0</v>
      </c>
    </row>
    <row r="426" s="174" customFormat="true" ht="14.25" hidden="false" customHeight="false" outlineLevel="0" collapsed="false">
      <c r="A426" s="159" t="n">
        <v>416</v>
      </c>
      <c r="B426" s="160" t="n">
        <f aca="false">'ORÇ.REPROG. P CAIXA'!B428</f>
        <v>0</v>
      </c>
      <c r="C426" s="723" t="n">
        <f aca="false">'ORÇ.REPROG. P CAIXA'!C428</f>
        <v>0</v>
      </c>
      <c r="D426" s="162" t="n">
        <f aca="false">'ORÇ.REPROG. P CAIXA'!D428</f>
        <v>0</v>
      </c>
      <c r="E426" s="163" t="n">
        <f aca="false">IF('BM GLOBAL'!$P$1&lt;&gt;0,'ORÇ.REPROG. P CAIXA'!E428,'ORÇ.REPROG. P CAIXA'!H428)</f>
        <v>0</v>
      </c>
      <c r="F426" s="163" t="n">
        <f aca="false">IF('BM GLOBAL'!$P$1&lt;&gt;0,IF('ORÇ.GLOBAL P CAIXA'!K427=0,'ORÇ.GLOBAL EMPRESA'!G427,'ORÇ.GLOBAL P CAIXA'!F427),'ORÇ.REPROG. P CAIXA'!I428)</f>
        <v>0</v>
      </c>
      <c r="G426" s="163" t="n">
        <f aca="false">IF(E426&lt;&gt;0,ROUND(E426*F426,2),IF(AO426=0,(SUMIF('ORÇ.REPROG. P CAIXA'!$AC$13:$AC$1012,B426,$AO$11:$AO$1010)),AO426))</f>
        <v>0</v>
      </c>
      <c r="H426" s="163" t="n">
        <f aca="false">IF(J426&lt;&gt;0,IF(E426&lt;&gt;0,J426/F426,0),0)</f>
        <v>0</v>
      </c>
      <c r="I426" s="163" t="n">
        <f aca="false">IF(L426&lt;&gt;0,IF(E426&lt;&gt;0,L426/F426,0),0)</f>
        <v>0</v>
      </c>
      <c r="J426" s="163" t="n">
        <f aca="false">IF(E426&lt;&gt;0,ROUND(INDEX($P$11:$AM$1010,$A426,$L$1),2),IF(AX426=0,(SUMIF($AP$11:$AP$1010,B426,$AX$11:$AX$1010)),AX426))</f>
        <v>0</v>
      </c>
      <c r="K426" s="163" t="n">
        <f aca="false">IF(G426=0,0,(J426/G426)*100)</f>
        <v>0</v>
      </c>
      <c r="L426" s="163" t="n">
        <f aca="false">IF(E426&lt;&gt;0,ROUND(IF($L$1=1,SUM(P426),"0")+IF($L$1=2,SUM($P426:Q426),"0")+IF($L$1=3,SUM($P426:R426),"0")+IF($L$1=4,SUM($P426:S426),"0")+IF($L$1=5,SUM($P426:T426),"0")+IF($L$1=6,SUM($P426:U426),"0")+IF($L$1=7,SUM($P426:V426),"0")+IF($L$1=8,SUM($P426:W426),"0")+IF($L$1=9,SUM($P426:X426),"0")+IF($L$1=10,SUM($P426:Y426),"0")+IF($L$1=11,SUM($P426:Z426),"0")+IF($L$1=12,SUM($P426:AA426),"0")+IF($L$1=13,SUM($P426:AB426),"0")+IF($L$1=14,SUM($P426:AC426),"0")+IF($L$1=15,SUM($P426:AD426),"0")+IF($L$1=16,SUM($P426:AE426),"0")+IF($L$1=17,SUM($P426:AF426),"0")+IF($L$1=18,SUM($P426:AG426),"0")+IF($L$1=19,SUM($P426:AH426),"0")+IF($L$1=20,SUM($P426:AI426),"0")+IF($L$1=21,SUM($P426:AJ426),"0")+IF($L$1=22,SUM($P426:AK426),"0")+IF($L$1=23,SUM($P426:AL426),"0")+IF($L$1=24,SUM($P426:AM426),"0"),2),IF(BC426=0,(SUMIF($AP$11:$AP$1010,B426,$BC$11:$BC$1010)),BC426))</f>
        <v>0</v>
      </c>
      <c r="M426" s="163" t="n">
        <f aca="false">IF(G426=0,0,(L426/G426)*100)</f>
        <v>0</v>
      </c>
      <c r="N426" s="168" t="str">
        <f aca="false">IF(B426&gt;0,"ok","ocultar")</f>
        <v>ocultar</v>
      </c>
      <c r="O426" s="650"/>
      <c r="P426" s="724"/>
      <c r="Q426" s="725"/>
      <c r="R426" s="725"/>
      <c r="S426" s="725"/>
      <c r="T426" s="725"/>
      <c r="U426" s="725"/>
      <c r="V426" s="725"/>
      <c r="W426" s="725"/>
      <c r="X426" s="725"/>
      <c r="Y426" s="725"/>
      <c r="Z426" s="725"/>
      <c r="AA426" s="726"/>
      <c r="AB426" s="726"/>
      <c r="AC426" s="726"/>
      <c r="AD426" s="726"/>
      <c r="AE426" s="726"/>
      <c r="AF426" s="726"/>
      <c r="AG426" s="726"/>
      <c r="AH426" s="726"/>
      <c r="AI426" s="726"/>
      <c r="AJ426" s="726"/>
      <c r="AK426" s="726"/>
      <c r="AL426" s="726"/>
      <c r="AM426" s="727"/>
      <c r="AO426" s="728" t="n">
        <f aca="false">IF(E426&lt;&gt;0,G426,0)</f>
        <v>0</v>
      </c>
      <c r="AP426" s="157" t="n">
        <f aca="false">IF(B426=0,AP425,IF(ISNONTEXT(B426)=TRUE(),INT(B426),INT(LEFT(B426,FIND(".",B426)-1))))</f>
        <v>3</v>
      </c>
      <c r="AQ426" s="157" t="str">
        <f aca="false">IF(AQ427=1,1,IF(B426&lt;&gt;0,1,IF(C426&lt;&gt;0,1,IF(D426&lt;&gt;0,1,IF(E426&lt;&gt;0,1,"")))))</f>
        <v/>
      </c>
      <c r="AR426" s="157" t="str">
        <f aca="false">IF(AP426=0," ",IF(AP426&lt;&gt;AP425,AP426," "))</f>
        <v> </v>
      </c>
      <c r="AS426" s="732"/>
      <c r="AT426" s="730" t="n">
        <f aca="false">IF(AP426&lt;&gt;AR426,(IF('ORÇ.GLOBAL P CAIXA'!I427="",J426*(INFORMAÇÕES!$Q$99/INFORMAÇÕES!$Q$102),IF('ORÇ.GLOBAL P CAIXA'!I427="R",J426,0))),0)</f>
        <v>0</v>
      </c>
      <c r="AU426" s="75" t="n">
        <f aca="false">IF(AP426&lt;&gt;AR426,(IF('ORÇ.GLOBAL P CAIXA'!I427="",J426*(INFORMAÇÕES!$Q$100/INFORMAÇÕES!$Q$102),IF('ORÇ.GLOBAL P CAIXA'!I427="C",J426,0))),0)</f>
        <v>0</v>
      </c>
      <c r="AV426" s="75" t="n">
        <f aca="false">IF(AP426&lt;&gt;AR426,(IF('ORÇ.GLOBAL P CAIXA'!I427="",J426*INFORMAÇÕES!$U$115,IF('ORÇ.GLOBAL P CAIXA'!I427="CF",J426,0))),0)</f>
        <v>0</v>
      </c>
      <c r="AW426" s="75" t="n">
        <f aca="false">IF(AP426&lt;&gt;AR426,(IF('ORÇ.GLOBAL P CAIXA'!I427="",J426*INFORMAÇÕES!$U$116,IF('ORÇ.GLOBAL P CAIXA'!I427="O",J426,0))),0)</f>
        <v>0</v>
      </c>
      <c r="AX426" s="731" t="n">
        <f aca="false">IF(E426&lt;&gt;0,J426,0)</f>
        <v>0</v>
      </c>
      <c r="AY426" s="730" t="n">
        <f aca="false">IF(AP426&lt;&gt;AR426,(IF('ORÇ.GLOBAL P CAIXA'!I427="",L426*(INFORMAÇÕES!$Q$99/INFORMAÇÕES!$Q$102),IF('ORÇ.GLOBAL P CAIXA'!I427="R",L426,0))),0)</f>
        <v>0</v>
      </c>
      <c r="AZ426" s="75" t="n">
        <f aca="false">IF(AP426&lt;&gt;AR426,(IF('ORÇ.GLOBAL P CAIXA'!I427="",L426*(INFORMAÇÕES!$Q$100/INFORMAÇÕES!$Q$102),IF('ORÇ.GLOBAL P CAIXA'!I427="C",L426,0))),0)</f>
        <v>0</v>
      </c>
      <c r="BA426" s="75" t="n">
        <f aca="false">IF(AP426&lt;&gt;AR426,(IF('ORÇ.GLOBAL P CAIXA'!I427="",L426*INFORMAÇÕES!$U$115,IF('ORÇ.GLOBAL P CAIXA'!I427="CF",L426,0))),0)</f>
        <v>0</v>
      </c>
      <c r="BB426" s="75" t="n">
        <f aca="false">IF(AP426&lt;&gt;AR426,(IF('ORÇ.GLOBAL P CAIXA'!I427="",L426*INFORMAÇÕES!$U$116,IF('ORÇ.GLOBAL P CAIXA'!I427="O",L426,0))),0)</f>
        <v>0</v>
      </c>
      <c r="BC426" s="731" t="n">
        <f aca="false">IF(E426&lt;&gt;0,L426,0)</f>
        <v>0</v>
      </c>
    </row>
    <row r="427" s="174" customFormat="true" ht="14.25" hidden="false" customHeight="false" outlineLevel="0" collapsed="false">
      <c r="A427" s="159" t="n">
        <v>417</v>
      </c>
      <c r="B427" s="160" t="n">
        <f aca="false">'ORÇ.REPROG. P CAIXA'!B429</f>
        <v>0</v>
      </c>
      <c r="C427" s="723" t="n">
        <f aca="false">'ORÇ.REPROG. P CAIXA'!C429</f>
        <v>0</v>
      </c>
      <c r="D427" s="162" t="n">
        <f aca="false">'ORÇ.REPROG. P CAIXA'!D429</f>
        <v>0</v>
      </c>
      <c r="E427" s="163" t="n">
        <f aca="false">IF('BM GLOBAL'!$P$1&lt;&gt;0,'ORÇ.REPROG. P CAIXA'!E429,'ORÇ.REPROG. P CAIXA'!H429)</f>
        <v>0</v>
      </c>
      <c r="F427" s="163" t="n">
        <f aca="false">IF('BM GLOBAL'!$P$1&lt;&gt;0,IF('ORÇ.GLOBAL P CAIXA'!K428=0,'ORÇ.GLOBAL EMPRESA'!G428,'ORÇ.GLOBAL P CAIXA'!F428),'ORÇ.REPROG. P CAIXA'!I429)</f>
        <v>0</v>
      </c>
      <c r="G427" s="163" t="n">
        <f aca="false">IF(E427&lt;&gt;0,ROUND(E427*F427,2),IF(AO427=0,(SUMIF('ORÇ.REPROG. P CAIXA'!$AC$13:$AC$1012,B427,$AO$11:$AO$1010)),AO427))</f>
        <v>0</v>
      </c>
      <c r="H427" s="163" t="n">
        <f aca="false">IF(J427&lt;&gt;0,IF(E427&lt;&gt;0,J427/F427,0),0)</f>
        <v>0</v>
      </c>
      <c r="I427" s="163" t="n">
        <f aca="false">IF(L427&lt;&gt;0,IF(E427&lt;&gt;0,L427/F427,0),0)</f>
        <v>0</v>
      </c>
      <c r="J427" s="163" t="n">
        <f aca="false">IF(E427&lt;&gt;0,ROUND(INDEX($P$11:$AM$1010,$A427,$L$1),2),IF(AX427=0,(SUMIF($AP$11:$AP$1010,B427,$AX$11:$AX$1010)),AX427))</f>
        <v>0</v>
      </c>
      <c r="K427" s="163" t="n">
        <f aca="false">IF(G427=0,0,(J427/G427)*100)</f>
        <v>0</v>
      </c>
      <c r="L427" s="163" t="n">
        <f aca="false">IF(E427&lt;&gt;0,ROUND(IF($L$1=1,SUM(P427),"0")+IF($L$1=2,SUM($P427:Q427),"0")+IF($L$1=3,SUM($P427:R427),"0")+IF($L$1=4,SUM($P427:S427),"0")+IF($L$1=5,SUM($P427:T427),"0")+IF($L$1=6,SUM($P427:U427),"0")+IF($L$1=7,SUM($P427:V427),"0")+IF($L$1=8,SUM($P427:W427),"0")+IF($L$1=9,SUM($P427:X427),"0")+IF($L$1=10,SUM($P427:Y427),"0")+IF($L$1=11,SUM($P427:Z427),"0")+IF($L$1=12,SUM($P427:AA427),"0")+IF($L$1=13,SUM($P427:AB427),"0")+IF($L$1=14,SUM($P427:AC427),"0")+IF($L$1=15,SUM($P427:AD427),"0")+IF($L$1=16,SUM($P427:AE427),"0")+IF($L$1=17,SUM($P427:AF427),"0")+IF($L$1=18,SUM($P427:AG427),"0")+IF($L$1=19,SUM($P427:AH427),"0")+IF($L$1=20,SUM($P427:AI427),"0")+IF($L$1=21,SUM($P427:AJ427),"0")+IF($L$1=22,SUM($P427:AK427),"0")+IF($L$1=23,SUM($P427:AL427),"0")+IF($L$1=24,SUM($P427:AM427),"0"),2),IF(BC427=0,(SUMIF($AP$11:$AP$1010,B427,$BC$11:$BC$1010)),BC427))</f>
        <v>0</v>
      </c>
      <c r="M427" s="163" t="n">
        <f aca="false">IF(G427=0,0,(L427/G427)*100)</f>
        <v>0</v>
      </c>
      <c r="N427" s="168" t="str">
        <f aca="false">IF(B427&gt;0,"ok","ocultar")</f>
        <v>ocultar</v>
      </c>
      <c r="O427" s="650"/>
      <c r="P427" s="724"/>
      <c r="Q427" s="725"/>
      <c r="R427" s="725"/>
      <c r="S427" s="725"/>
      <c r="T427" s="725"/>
      <c r="U427" s="725"/>
      <c r="V427" s="725"/>
      <c r="W427" s="725"/>
      <c r="X427" s="725"/>
      <c r="Y427" s="725"/>
      <c r="Z427" s="725"/>
      <c r="AA427" s="726"/>
      <c r="AB427" s="726"/>
      <c r="AC427" s="726"/>
      <c r="AD427" s="726"/>
      <c r="AE427" s="726"/>
      <c r="AF427" s="726"/>
      <c r="AG427" s="726"/>
      <c r="AH427" s="726"/>
      <c r="AI427" s="726"/>
      <c r="AJ427" s="726"/>
      <c r="AK427" s="726"/>
      <c r="AL427" s="726"/>
      <c r="AM427" s="727"/>
      <c r="AO427" s="728" t="n">
        <f aca="false">IF(E427&lt;&gt;0,G427,0)</f>
        <v>0</v>
      </c>
      <c r="AP427" s="157" t="n">
        <f aca="false">IF(B427=0,AP426,IF(ISNONTEXT(B427)=TRUE(),INT(B427),INT(LEFT(B427,FIND(".",B427)-1))))</f>
        <v>3</v>
      </c>
      <c r="AQ427" s="157" t="str">
        <f aca="false">IF(AQ428=1,1,IF(B427&lt;&gt;0,1,IF(C427&lt;&gt;0,1,IF(D427&lt;&gt;0,1,IF(E427&lt;&gt;0,1,"")))))</f>
        <v/>
      </c>
      <c r="AR427" s="157" t="str">
        <f aca="false">IF(AP427=0," ",IF(AP427&lt;&gt;AP426,AP427," "))</f>
        <v> </v>
      </c>
      <c r="AS427" s="732"/>
      <c r="AT427" s="730" t="n">
        <f aca="false">IF(AP427&lt;&gt;AR427,(IF('ORÇ.GLOBAL P CAIXA'!I428="",J427*(INFORMAÇÕES!$Q$99/INFORMAÇÕES!$Q$102),IF('ORÇ.GLOBAL P CAIXA'!I428="R",J427,0))),0)</f>
        <v>0</v>
      </c>
      <c r="AU427" s="75" t="n">
        <f aca="false">IF(AP427&lt;&gt;AR427,(IF('ORÇ.GLOBAL P CAIXA'!I428="",J427*(INFORMAÇÕES!$Q$100/INFORMAÇÕES!$Q$102),IF('ORÇ.GLOBAL P CAIXA'!I428="C",J427,0))),0)</f>
        <v>0</v>
      </c>
      <c r="AV427" s="75" t="n">
        <f aca="false">IF(AP427&lt;&gt;AR427,(IF('ORÇ.GLOBAL P CAIXA'!I428="",J427*INFORMAÇÕES!$U$115,IF('ORÇ.GLOBAL P CAIXA'!I428="CF",J427,0))),0)</f>
        <v>0</v>
      </c>
      <c r="AW427" s="75" t="n">
        <f aca="false">IF(AP427&lt;&gt;AR427,(IF('ORÇ.GLOBAL P CAIXA'!I428="",J427*INFORMAÇÕES!$U$116,IF('ORÇ.GLOBAL P CAIXA'!I428="O",J427,0))),0)</f>
        <v>0</v>
      </c>
      <c r="AX427" s="731" t="n">
        <f aca="false">IF(E427&lt;&gt;0,J427,0)</f>
        <v>0</v>
      </c>
      <c r="AY427" s="730" t="n">
        <f aca="false">IF(AP427&lt;&gt;AR427,(IF('ORÇ.GLOBAL P CAIXA'!I428="",L427*(INFORMAÇÕES!$Q$99/INFORMAÇÕES!$Q$102),IF('ORÇ.GLOBAL P CAIXA'!I428="R",L427,0))),0)</f>
        <v>0</v>
      </c>
      <c r="AZ427" s="75" t="n">
        <f aca="false">IF(AP427&lt;&gt;AR427,(IF('ORÇ.GLOBAL P CAIXA'!I428="",L427*(INFORMAÇÕES!$Q$100/INFORMAÇÕES!$Q$102),IF('ORÇ.GLOBAL P CAIXA'!I428="C",L427,0))),0)</f>
        <v>0</v>
      </c>
      <c r="BA427" s="75" t="n">
        <f aca="false">IF(AP427&lt;&gt;AR427,(IF('ORÇ.GLOBAL P CAIXA'!I428="",L427*INFORMAÇÕES!$U$115,IF('ORÇ.GLOBAL P CAIXA'!I428="CF",L427,0))),0)</f>
        <v>0</v>
      </c>
      <c r="BB427" s="75" t="n">
        <f aca="false">IF(AP427&lt;&gt;AR427,(IF('ORÇ.GLOBAL P CAIXA'!I428="",L427*INFORMAÇÕES!$U$116,IF('ORÇ.GLOBAL P CAIXA'!I428="O",L427,0))),0)</f>
        <v>0</v>
      </c>
      <c r="BC427" s="731" t="n">
        <f aca="false">IF(E427&lt;&gt;0,L427,0)</f>
        <v>0</v>
      </c>
    </row>
    <row r="428" s="174" customFormat="true" ht="14.25" hidden="false" customHeight="false" outlineLevel="0" collapsed="false">
      <c r="A428" s="159" t="n">
        <v>418</v>
      </c>
      <c r="B428" s="160" t="n">
        <f aca="false">'ORÇ.REPROG. P CAIXA'!B430</f>
        <v>0</v>
      </c>
      <c r="C428" s="723" t="n">
        <f aca="false">'ORÇ.REPROG. P CAIXA'!C430</f>
        <v>0</v>
      </c>
      <c r="D428" s="162" t="n">
        <f aca="false">'ORÇ.REPROG. P CAIXA'!D430</f>
        <v>0</v>
      </c>
      <c r="E428" s="163" t="n">
        <f aca="false">IF('BM GLOBAL'!$P$1&lt;&gt;0,'ORÇ.REPROG. P CAIXA'!E430,'ORÇ.REPROG. P CAIXA'!H430)</f>
        <v>0</v>
      </c>
      <c r="F428" s="163" t="n">
        <f aca="false">IF('BM GLOBAL'!$P$1&lt;&gt;0,IF('ORÇ.GLOBAL P CAIXA'!K429=0,'ORÇ.GLOBAL EMPRESA'!G429,'ORÇ.GLOBAL P CAIXA'!F429),'ORÇ.REPROG. P CAIXA'!I430)</f>
        <v>0</v>
      </c>
      <c r="G428" s="163" t="n">
        <f aca="false">IF(E428&lt;&gt;0,ROUND(E428*F428,2),IF(AO428=0,(SUMIF('ORÇ.REPROG. P CAIXA'!$AC$13:$AC$1012,B428,$AO$11:$AO$1010)),AO428))</f>
        <v>0</v>
      </c>
      <c r="H428" s="163" t="n">
        <f aca="false">IF(J428&lt;&gt;0,IF(E428&lt;&gt;0,J428/F428,0),0)</f>
        <v>0</v>
      </c>
      <c r="I428" s="163" t="n">
        <f aca="false">IF(L428&lt;&gt;0,IF(E428&lt;&gt;0,L428/F428,0),0)</f>
        <v>0</v>
      </c>
      <c r="J428" s="163" t="n">
        <f aca="false">IF(E428&lt;&gt;0,ROUND(INDEX($P$11:$AM$1010,$A428,$L$1),2),IF(AX428=0,(SUMIF($AP$11:$AP$1010,B428,$AX$11:$AX$1010)),AX428))</f>
        <v>0</v>
      </c>
      <c r="K428" s="163" t="n">
        <f aca="false">IF(G428=0,0,(J428/G428)*100)</f>
        <v>0</v>
      </c>
      <c r="L428" s="163" t="n">
        <f aca="false">IF(E428&lt;&gt;0,ROUND(IF($L$1=1,SUM(P428),"0")+IF($L$1=2,SUM($P428:Q428),"0")+IF($L$1=3,SUM($P428:R428),"0")+IF($L$1=4,SUM($P428:S428),"0")+IF($L$1=5,SUM($P428:T428),"0")+IF($L$1=6,SUM($P428:U428),"0")+IF($L$1=7,SUM($P428:V428),"0")+IF($L$1=8,SUM($P428:W428),"0")+IF($L$1=9,SUM($P428:X428),"0")+IF($L$1=10,SUM($P428:Y428),"0")+IF($L$1=11,SUM($P428:Z428),"0")+IF($L$1=12,SUM($P428:AA428),"0")+IF($L$1=13,SUM($P428:AB428),"0")+IF($L$1=14,SUM($P428:AC428),"0")+IF($L$1=15,SUM($P428:AD428),"0")+IF($L$1=16,SUM($P428:AE428),"0")+IF($L$1=17,SUM($P428:AF428),"0")+IF($L$1=18,SUM($P428:AG428),"0")+IF($L$1=19,SUM($P428:AH428),"0")+IF($L$1=20,SUM($P428:AI428),"0")+IF($L$1=21,SUM($P428:AJ428),"0")+IF($L$1=22,SUM($P428:AK428),"0")+IF($L$1=23,SUM($P428:AL428),"0")+IF($L$1=24,SUM($P428:AM428),"0"),2),IF(BC428=0,(SUMIF($AP$11:$AP$1010,B428,$BC$11:$BC$1010)),BC428))</f>
        <v>0</v>
      </c>
      <c r="M428" s="163" t="n">
        <f aca="false">IF(G428=0,0,(L428/G428)*100)</f>
        <v>0</v>
      </c>
      <c r="N428" s="168" t="str">
        <f aca="false">IF(B428&gt;0,"ok","ocultar")</f>
        <v>ocultar</v>
      </c>
      <c r="O428" s="650"/>
      <c r="P428" s="724"/>
      <c r="Q428" s="725"/>
      <c r="R428" s="725"/>
      <c r="S428" s="725"/>
      <c r="T428" s="725"/>
      <c r="U428" s="725"/>
      <c r="V428" s="725"/>
      <c r="W428" s="725"/>
      <c r="X428" s="725"/>
      <c r="Y428" s="725"/>
      <c r="Z428" s="725"/>
      <c r="AA428" s="726"/>
      <c r="AB428" s="726"/>
      <c r="AC428" s="726"/>
      <c r="AD428" s="726"/>
      <c r="AE428" s="726"/>
      <c r="AF428" s="726"/>
      <c r="AG428" s="726"/>
      <c r="AH428" s="726"/>
      <c r="AI428" s="726"/>
      <c r="AJ428" s="726"/>
      <c r="AK428" s="726"/>
      <c r="AL428" s="726"/>
      <c r="AM428" s="727"/>
      <c r="AO428" s="728" t="n">
        <f aca="false">IF(E428&lt;&gt;0,G428,0)</f>
        <v>0</v>
      </c>
      <c r="AP428" s="157" t="n">
        <f aca="false">IF(B428=0,AP427,IF(ISNONTEXT(B428)=TRUE(),INT(B428),INT(LEFT(B428,FIND(".",B428)-1))))</f>
        <v>3</v>
      </c>
      <c r="AQ428" s="157" t="str">
        <f aca="false">IF(AQ429=1,1,IF(B428&lt;&gt;0,1,IF(C428&lt;&gt;0,1,IF(D428&lt;&gt;0,1,IF(E428&lt;&gt;0,1,"")))))</f>
        <v/>
      </c>
      <c r="AR428" s="157" t="str">
        <f aca="false">IF(AP428=0," ",IF(AP428&lt;&gt;AP427,AP428," "))</f>
        <v> </v>
      </c>
      <c r="AS428" s="732"/>
      <c r="AT428" s="730" t="n">
        <f aca="false">IF(AP428&lt;&gt;AR428,(IF('ORÇ.GLOBAL P CAIXA'!I429="",J428*(INFORMAÇÕES!$Q$99/INFORMAÇÕES!$Q$102),IF('ORÇ.GLOBAL P CAIXA'!I429="R",J428,0))),0)</f>
        <v>0</v>
      </c>
      <c r="AU428" s="75" t="n">
        <f aca="false">IF(AP428&lt;&gt;AR428,(IF('ORÇ.GLOBAL P CAIXA'!I429="",J428*(INFORMAÇÕES!$Q$100/INFORMAÇÕES!$Q$102),IF('ORÇ.GLOBAL P CAIXA'!I429="C",J428,0))),0)</f>
        <v>0</v>
      </c>
      <c r="AV428" s="75" t="n">
        <f aca="false">IF(AP428&lt;&gt;AR428,(IF('ORÇ.GLOBAL P CAIXA'!I429="",J428*INFORMAÇÕES!$U$115,IF('ORÇ.GLOBAL P CAIXA'!I429="CF",J428,0))),0)</f>
        <v>0</v>
      </c>
      <c r="AW428" s="75" t="n">
        <f aca="false">IF(AP428&lt;&gt;AR428,(IF('ORÇ.GLOBAL P CAIXA'!I429="",J428*INFORMAÇÕES!$U$116,IF('ORÇ.GLOBAL P CAIXA'!I429="O",J428,0))),0)</f>
        <v>0</v>
      </c>
      <c r="AX428" s="731" t="n">
        <f aca="false">IF(E428&lt;&gt;0,J428,0)</f>
        <v>0</v>
      </c>
      <c r="AY428" s="730" t="n">
        <f aca="false">IF(AP428&lt;&gt;AR428,(IF('ORÇ.GLOBAL P CAIXA'!I429="",L428*(INFORMAÇÕES!$Q$99/INFORMAÇÕES!$Q$102),IF('ORÇ.GLOBAL P CAIXA'!I429="R",L428,0))),0)</f>
        <v>0</v>
      </c>
      <c r="AZ428" s="75" t="n">
        <f aca="false">IF(AP428&lt;&gt;AR428,(IF('ORÇ.GLOBAL P CAIXA'!I429="",L428*(INFORMAÇÕES!$Q$100/INFORMAÇÕES!$Q$102),IF('ORÇ.GLOBAL P CAIXA'!I429="C",L428,0))),0)</f>
        <v>0</v>
      </c>
      <c r="BA428" s="75" t="n">
        <f aca="false">IF(AP428&lt;&gt;AR428,(IF('ORÇ.GLOBAL P CAIXA'!I429="",L428*INFORMAÇÕES!$U$115,IF('ORÇ.GLOBAL P CAIXA'!I429="CF",L428,0))),0)</f>
        <v>0</v>
      </c>
      <c r="BB428" s="75" t="n">
        <f aca="false">IF(AP428&lt;&gt;AR428,(IF('ORÇ.GLOBAL P CAIXA'!I429="",L428*INFORMAÇÕES!$U$116,IF('ORÇ.GLOBAL P CAIXA'!I429="O",L428,0))),0)</f>
        <v>0</v>
      </c>
      <c r="BC428" s="731" t="n">
        <f aca="false">IF(E428&lt;&gt;0,L428,0)</f>
        <v>0</v>
      </c>
    </row>
    <row r="429" s="174" customFormat="true" ht="14.25" hidden="false" customHeight="false" outlineLevel="0" collapsed="false">
      <c r="A429" s="159" t="n">
        <v>419</v>
      </c>
      <c r="B429" s="160" t="n">
        <f aca="false">'ORÇ.REPROG. P CAIXA'!B431</f>
        <v>0</v>
      </c>
      <c r="C429" s="723" t="n">
        <f aca="false">'ORÇ.REPROG. P CAIXA'!C431</f>
        <v>0</v>
      </c>
      <c r="D429" s="162" t="n">
        <f aca="false">'ORÇ.REPROG. P CAIXA'!D431</f>
        <v>0</v>
      </c>
      <c r="E429" s="163" t="n">
        <f aca="false">IF('BM GLOBAL'!$P$1&lt;&gt;0,'ORÇ.REPROG. P CAIXA'!E431,'ORÇ.REPROG. P CAIXA'!H431)</f>
        <v>0</v>
      </c>
      <c r="F429" s="163" t="n">
        <f aca="false">IF('BM GLOBAL'!$P$1&lt;&gt;0,IF('ORÇ.GLOBAL P CAIXA'!K430=0,'ORÇ.GLOBAL EMPRESA'!G430,'ORÇ.GLOBAL P CAIXA'!F430),'ORÇ.REPROG. P CAIXA'!I431)</f>
        <v>0</v>
      </c>
      <c r="G429" s="163" t="n">
        <f aca="false">IF(E429&lt;&gt;0,ROUND(E429*F429,2),IF(AO429=0,(SUMIF('ORÇ.REPROG. P CAIXA'!$AC$13:$AC$1012,B429,$AO$11:$AO$1010)),AO429))</f>
        <v>0</v>
      </c>
      <c r="H429" s="163" t="n">
        <f aca="false">IF(J429&lt;&gt;0,IF(E429&lt;&gt;0,J429/F429,0),0)</f>
        <v>0</v>
      </c>
      <c r="I429" s="163" t="n">
        <f aca="false">IF(L429&lt;&gt;0,IF(E429&lt;&gt;0,L429/F429,0),0)</f>
        <v>0</v>
      </c>
      <c r="J429" s="163" t="n">
        <f aca="false">IF(E429&lt;&gt;0,ROUND(INDEX($P$11:$AM$1010,$A429,$L$1),2),IF(AX429=0,(SUMIF($AP$11:$AP$1010,B429,$AX$11:$AX$1010)),AX429))</f>
        <v>0</v>
      </c>
      <c r="K429" s="163" t="n">
        <f aca="false">IF(G429=0,0,(J429/G429)*100)</f>
        <v>0</v>
      </c>
      <c r="L429" s="163" t="n">
        <f aca="false">IF(E429&lt;&gt;0,ROUND(IF($L$1=1,SUM(P429),"0")+IF($L$1=2,SUM($P429:Q429),"0")+IF($L$1=3,SUM($P429:R429),"0")+IF($L$1=4,SUM($P429:S429),"0")+IF($L$1=5,SUM($P429:T429),"0")+IF($L$1=6,SUM($P429:U429),"0")+IF($L$1=7,SUM($P429:V429),"0")+IF($L$1=8,SUM($P429:W429),"0")+IF($L$1=9,SUM($P429:X429),"0")+IF($L$1=10,SUM($P429:Y429),"0")+IF($L$1=11,SUM($P429:Z429),"0")+IF($L$1=12,SUM($P429:AA429),"0")+IF($L$1=13,SUM($P429:AB429),"0")+IF($L$1=14,SUM($P429:AC429),"0")+IF($L$1=15,SUM($P429:AD429),"0")+IF($L$1=16,SUM($P429:AE429),"0")+IF($L$1=17,SUM($P429:AF429),"0")+IF($L$1=18,SUM($P429:AG429),"0")+IF($L$1=19,SUM($P429:AH429),"0")+IF($L$1=20,SUM($P429:AI429),"0")+IF($L$1=21,SUM($P429:AJ429),"0")+IF($L$1=22,SUM($P429:AK429),"0")+IF($L$1=23,SUM($P429:AL429),"0")+IF($L$1=24,SUM($P429:AM429),"0"),2),IF(BC429=0,(SUMIF($AP$11:$AP$1010,B429,$BC$11:$BC$1010)),BC429))</f>
        <v>0</v>
      </c>
      <c r="M429" s="163" t="n">
        <f aca="false">IF(G429=0,0,(L429/G429)*100)</f>
        <v>0</v>
      </c>
      <c r="N429" s="168" t="str">
        <f aca="false">IF(B429&gt;0,"ok","ocultar")</f>
        <v>ocultar</v>
      </c>
      <c r="O429" s="650"/>
      <c r="P429" s="724"/>
      <c r="Q429" s="725"/>
      <c r="R429" s="725"/>
      <c r="S429" s="725"/>
      <c r="T429" s="725"/>
      <c r="U429" s="725"/>
      <c r="V429" s="725"/>
      <c r="W429" s="725"/>
      <c r="X429" s="725"/>
      <c r="Y429" s="725"/>
      <c r="Z429" s="725"/>
      <c r="AA429" s="726"/>
      <c r="AB429" s="726"/>
      <c r="AC429" s="726"/>
      <c r="AD429" s="726"/>
      <c r="AE429" s="726"/>
      <c r="AF429" s="726"/>
      <c r="AG429" s="726"/>
      <c r="AH429" s="726"/>
      <c r="AI429" s="726"/>
      <c r="AJ429" s="726"/>
      <c r="AK429" s="726"/>
      <c r="AL429" s="726"/>
      <c r="AM429" s="727"/>
      <c r="AO429" s="728" t="n">
        <f aca="false">IF(E429&lt;&gt;0,G429,0)</f>
        <v>0</v>
      </c>
      <c r="AP429" s="157" t="n">
        <f aca="false">IF(B429=0,AP428,IF(ISNONTEXT(B429)=TRUE(),INT(B429),INT(LEFT(B429,FIND(".",B429)-1))))</f>
        <v>3</v>
      </c>
      <c r="AQ429" s="157" t="str">
        <f aca="false">IF(AQ430=1,1,IF(B429&lt;&gt;0,1,IF(C429&lt;&gt;0,1,IF(D429&lt;&gt;0,1,IF(E429&lt;&gt;0,1,"")))))</f>
        <v/>
      </c>
      <c r="AR429" s="157" t="str">
        <f aca="false">IF(AP429=0," ",IF(AP429&lt;&gt;AP428,AP429," "))</f>
        <v> </v>
      </c>
      <c r="AS429" s="732"/>
      <c r="AT429" s="730" t="n">
        <f aca="false">IF(AP429&lt;&gt;AR429,(IF('ORÇ.GLOBAL P CAIXA'!I430="",J429*(INFORMAÇÕES!$Q$99/INFORMAÇÕES!$Q$102),IF('ORÇ.GLOBAL P CAIXA'!I430="R",J429,0))),0)</f>
        <v>0</v>
      </c>
      <c r="AU429" s="75" t="n">
        <f aca="false">IF(AP429&lt;&gt;AR429,(IF('ORÇ.GLOBAL P CAIXA'!I430="",J429*(INFORMAÇÕES!$Q$100/INFORMAÇÕES!$Q$102),IF('ORÇ.GLOBAL P CAIXA'!I430="C",J429,0))),0)</f>
        <v>0</v>
      </c>
      <c r="AV429" s="75" t="n">
        <f aca="false">IF(AP429&lt;&gt;AR429,(IF('ORÇ.GLOBAL P CAIXA'!I430="",J429*INFORMAÇÕES!$U$115,IF('ORÇ.GLOBAL P CAIXA'!I430="CF",J429,0))),0)</f>
        <v>0</v>
      </c>
      <c r="AW429" s="75" t="n">
        <f aca="false">IF(AP429&lt;&gt;AR429,(IF('ORÇ.GLOBAL P CAIXA'!I430="",J429*INFORMAÇÕES!$U$116,IF('ORÇ.GLOBAL P CAIXA'!I430="O",J429,0))),0)</f>
        <v>0</v>
      </c>
      <c r="AX429" s="731" t="n">
        <f aca="false">IF(E429&lt;&gt;0,J429,0)</f>
        <v>0</v>
      </c>
      <c r="AY429" s="730" t="n">
        <f aca="false">IF(AP429&lt;&gt;AR429,(IF('ORÇ.GLOBAL P CAIXA'!I430="",L429*(INFORMAÇÕES!$Q$99/INFORMAÇÕES!$Q$102),IF('ORÇ.GLOBAL P CAIXA'!I430="R",L429,0))),0)</f>
        <v>0</v>
      </c>
      <c r="AZ429" s="75" t="n">
        <f aca="false">IF(AP429&lt;&gt;AR429,(IF('ORÇ.GLOBAL P CAIXA'!I430="",L429*(INFORMAÇÕES!$Q$100/INFORMAÇÕES!$Q$102),IF('ORÇ.GLOBAL P CAIXA'!I430="C",L429,0))),0)</f>
        <v>0</v>
      </c>
      <c r="BA429" s="75" t="n">
        <f aca="false">IF(AP429&lt;&gt;AR429,(IF('ORÇ.GLOBAL P CAIXA'!I430="",L429*INFORMAÇÕES!$U$115,IF('ORÇ.GLOBAL P CAIXA'!I430="CF",L429,0))),0)</f>
        <v>0</v>
      </c>
      <c r="BB429" s="75" t="n">
        <f aca="false">IF(AP429&lt;&gt;AR429,(IF('ORÇ.GLOBAL P CAIXA'!I430="",L429*INFORMAÇÕES!$U$116,IF('ORÇ.GLOBAL P CAIXA'!I430="O",L429,0))),0)</f>
        <v>0</v>
      </c>
      <c r="BC429" s="731" t="n">
        <f aca="false">IF(E429&lt;&gt;0,L429,0)</f>
        <v>0</v>
      </c>
    </row>
    <row r="430" s="174" customFormat="true" ht="14.25" hidden="false" customHeight="false" outlineLevel="0" collapsed="false">
      <c r="A430" s="159" t="n">
        <v>420</v>
      </c>
      <c r="B430" s="160" t="n">
        <f aca="false">'ORÇ.REPROG. P CAIXA'!B432</f>
        <v>0</v>
      </c>
      <c r="C430" s="723" t="n">
        <f aca="false">'ORÇ.REPROG. P CAIXA'!C432</f>
        <v>0</v>
      </c>
      <c r="D430" s="162" t="n">
        <f aca="false">'ORÇ.REPROG. P CAIXA'!D432</f>
        <v>0</v>
      </c>
      <c r="E430" s="163" t="n">
        <f aca="false">IF('BM GLOBAL'!$P$1&lt;&gt;0,'ORÇ.REPROG. P CAIXA'!E432,'ORÇ.REPROG. P CAIXA'!H432)</f>
        <v>0</v>
      </c>
      <c r="F430" s="163" t="n">
        <f aca="false">IF('BM GLOBAL'!$P$1&lt;&gt;0,IF('ORÇ.GLOBAL P CAIXA'!K431=0,'ORÇ.GLOBAL EMPRESA'!G431,'ORÇ.GLOBAL P CAIXA'!F431),'ORÇ.REPROG. P CAIXA'!I432)</f>
        <v>0</v>
      </c>
      <c r="G430" s="163" t="n">
        <f aca="false">IF(E430&lt;&gt;0,ROUND(E430*F430,2),IF(AO430=0,(SUMIF('ORÇ.REPROG. P CAIXA'!$AC$13:$AC$1012,B430,$AO$11:$AO$1010)),AO430))</f>
        <v>0</v>
      </c>
      <c r="H430" s="163" t="n">
        <f aca="false">IF(J430&lt;&gt;0,IF(E430&lt;&gt;0,J430/F430,0),0)</f>
        <v>0</v>
      </c>
      <c r="I430" s="163" t="n">
        <f aca="false">IF(L430&lt;&gt;0,IF(E430&lt;&gt;0,L430/F430,0),0)</f>
        <v>0</v>
      </c>
      <c r="J430" s="163" t="n">
        <f aca="false">IF(E430&lt;&gt;0,ROUND(INDEX($P$11:$AM$1010,$A430,$L$1),2),IF(AX430=0,(SUMIF($AP$11:$AP$1010,B430,$AX$11:$AX$1010)),AX430))</f>
        <v>0</v>
      </c>
      <c r="K430" s="163" t="n">
        <f aca="false">IF(G430=0,0,(J430/G430)*100)</f>
        <v>0</v>
      </c>
      <c r="L430" s="163" t="n">
        <f aca="false">IF(E430&lt;&gt;0,ROUND(IF($L$1=1,SUM(P430),"0")+IF($L$1=2,SUM($P430:Q430),"0")+IF($L$1=3,SUM($P430:R430),"0")+IF($L$1=4,SUM($P430:S430),"0")+IF($L$1=5,SUM($P430:T430),"0")+IF($L$1=6,SUM($P430:U430),"0")+IF($L$1=7,SUM($P430:V430),"0")+IF($L$1=8,SUM($P430:W430),"0")+IF($L$1=9,SUM($P430:X430),"0")+IF($L$1=10,SUM($P430:Y430),"0")+IF($L$1=11,SUM($P430:Z430),"0")+IF($L$1=12,SUM($P430:AA430),"0")+IF($L$1=13,SUM($P430:AB430),"0")+IF($L$1=14,SUM($P430:AC430),"0")+IF($L$1=15,SUM($P430:AD430),"0")+IF($L$1=16,SUM($P430:AE430),"0")+IF($L$1=17,SUM($P430:AF430),"0")+IF($L$1=18,SUM($P430:AG430),"0")+IF($L$1=19,SUM($P430:AH430),"0")+IF($L$1=20,SUM($P430:AI430),"0")+IF($L$1=21,SUM($P430:AJ430),"0")+IF($L$1=22,SUM($P430:AK430),"0")+IF($L$1=23,SUM($P430:AL430),"0")+IF($L$1=24,SUM($P430:AM430),"0"),2),IF(BC430=0,(SUMIF($AP$11:$AP$1010,B430,$BC$11:$BC$1010)),BC430))</f>
        <v>0</v>
      </c>
      <c r="M430" s="163" t="n">
        <f aca="false">IF(G430=0,0,(L430/G430)*100)</f>
        <v>0</v>
      </c>
      <c r="N430" s="168" t="str">
        <f aca="false">IF(B430&gt;0,"ok","ocultar")</f>
        <v>ocultar</v>
      </c>
      <c r="O430" s="650"/>
      <c r="P430" s="724"/>
      <c r="Q430" s="725"/>
      <c r="R430" s="725"/>
      <c r="S430" s="725"/>
      <c r="T430" s="725"/>
      <c r="U430" s="725"/>
      <c r="V430" s="725"/>
      <c r="W430" s="725"/>
      <c r="X430" s="725"/>
      <c r="Y430" s="725"/>
      <c r="Z430" s="725"/>
      <c r="AA430" s="726"/>
      <c r="AB430" s="726"/>
      <c r="AC430" s="726"/>
      <c r="AD430" s="726"/>
      <c r="AE430" s="726"/>
      <c r="AF430" s="726"/>
      <c r="AG430" s="726"/>
      <c r="AH430" s="726"/>
      <c r="AI430" s="726"/>
      <c r="AJ430" s="726"/>
      <c r="AK430" s="726"/>
      <c r="AL430" s="726"/>
      <c r="AM430" s="727"/>
      <c r="AO430" s="728" t="n">
        <f aca="false">IF(E430&lt;&gt;0,G430,0)</f>
        <v>0</v>
      </c>
      <c r="AP430" s="157" t="n">
        <f aca="false">IF(B430=0,AP429,IF(ISNONTEXT(B430)=TRUE(),INT(B430),INT(LEFT(B430,FIND(".",B430)-1))))</f>
        <v>3</v>
      </c>
      <c r="AQ430" s="157" t="str">
        <f aca="false">IF(AQ431=1,1,IF(B430&lt;&gt;0,1,IF(C430&lt;&gt;0,1,IF(D430&lt;&gt;0,1,IF(E430&lt;&gt;0,1,"")))))</f>
        <v/>
      </c>
      <c r="AR430" s="157" t="str">
        <f aca="false">IF(AP430=0," ",IF(AP430&lt;&gt;AP429,AP430," "))</f>
        <v> </v>
      </c>
      <c r="AS430" s="732"/>
      <c r="AT430" s="730" t="n">
        <f aca="false">IF(AP430&lt;&gt;AR430,(IF('ORÇ.GLOBAL P CAIXA'!I431="",J430*(INFORMAÇÕES!$Q$99/INFORMAÇÕES!$Q$102),IF('ORÇ.GLOBAL P CAIXA'!I431="R",J430,0))),0)</f>
        <v>0</v>
      </c>
      <c r="AU430" s="75" t="n">
        <f aca="false">IF(AP430&lt;&gt;AR430,(IF('ORÇ.GLOBAL P CAIXA'!I431="",J430*(INFORMAÇÕES!$Q$100/INFORMAÇÕES!$Q$102),IF('ORÇ.GLOBAL P CAIXA'!I431="C",J430,0))),0)</f>
        <v>0</v>
      </c>
      <c r="AV430" s="75" t="n">
        <f aca="false">IF(AP430&lt;&gt;AR430,(IF('ORÇ.GLOBAL P CAIXA'!I431="",J430*INFORMAÇÕES!$U$115,IF('ORÇ.GLOBAL P CAIXA'!I431="CF",J430,0))),0)</f>
        <v>0</v>
      </c>
      <c r="AW430" s="75" t="n">
        <f aca="false">IF(AP430&lt;&gt;AR430,(IF('ORÇ.GLOBAL P CAIXA'!I431="",J430*INFORMAÇÕES!$U$116,IF('ORÇ.GLOBAL P CAIXA'!I431="O",J430,0))),0)</f>
        <v>0</v>
      </c>
      <c r="AX430" s="731" t="n">
        <f aca="false">IF(E430&lt;&gt;0,J430,0)</f>
        <v>0</v>
      </c>
      <c r="AY430" s="730" t="n">
        <f aca="false">IF(AP430&lt;&gt;AR430,(IF('ORÇ.GLOBAL P CAIXA'!I431="",L430*(INFORMAÇÕES!$Q$99/INFORMAÇÕES!$Q$102),IF('ORÇ.GLOBAL P CAIXA'!I431="R",L430,0))),0)</f>
        <v>0</v>
      </c>
      <c r="AZ430" s="75" t="n">
        <f aca="false">IF(AP430&lt;&gt;AR430,(IF('ORÇ.GLOBAL P CAIXA'!I431="",L430*(INFORMAÇÕES!$Q$100/INFORMAÇÕES!$Q$102),IF('ORÇ.GLOBAL P CAIXA'!I431="C",L430,0))),0)</f>
        <v>0</v>
      </c>
      <c r="BA430" s="75" t="n">
        <f aca="false">IF(AP430&lt;&gt;AR430,(IF('ORÇ.GLOBAL P CAIXA'!I431="",L430*INFORMAÇÕES!$U$115,IF('ORÇ.GLOBAL P CAIXA'!I431="CF",L430,0))),0)</f>
        <v>0</v>
      </c>
      <c r="BB430" s="75" t="n">
        <f aca="false">IF(AP430&lt;&gt;AR430,(IF('ORÇ.GLOBAL P CAIXA'!I431="",L430*INFORMAÇÕES!$U$116,IF('ORÇ.GLOBAL P CAIXA'!I431="O",L430,0))),0)</f>
        <v>0</v>
      </c>
      <c r="BC430" s="731" t="n">
        <f aca="false">IF(E430&lt;&gt;0,L430,0)</f>
        <v>0</v>
      </c>
    </row>
    <row r="431" s="174" customFormat="true" ht="14.25" hidden="false" customHeight="false" outlineLevel="0" collapsed="false">
      <c r="A431" s="159" t="n">
        <v>421</v>
      </c>
      <c r="B431" s="160" t="n">
        <f aca="false">'ORÇ.REPROG. P CAIXA'!B433</f>
        <v>0</v>
      </c>
      <c r="C431" s="723" t="n">
        <f aca="false">'ORÇ.REPROG. P CAIXA'!C433</f>
        <v>0</v>
      </c>
      <c r="D431" s="162" t="n">
        <f aca="false">'ORÇ.REPROG. P CAIXA'!D433</f>
        <v>0</v>
      </c>
      <c r="E431" s="163" t="n">
        <f aca="false">IF('BM GLOBAL'!$P$1&lt;&gt;0,'ORÇ.REPROG. P CAIXA'!E433,'ORÇ.REPROG. P CAIXA'!H433)</f>
        <v>0</v>
      </c>
      <c r="F431" s="163" t="n">
        <f aca="false">IF('BM GLOBAL'!$P$1&lt;&gt;0,IF('ORÇ.GLOBAL P CAIXA'!K432=0,'ORÇ.GLOBAL EMPRESA'!G432,'ORÇ.GLOBAL P CAIXA'!F432),'ORÇ.REPROG. P CAIXA'!I433)</f>
        <v>0</v>
      </c>
      <c r="G431" s="163" t="n">
        <f aca="false">IF(E431&lt;&gt;0,ROUND(E431*F431,2),IF(AO431=0,(SUMIF('ORÇ.REPROG. P CAIXA'!$AC$13:$AC$1012,B431,$AO$11:$AO$1010)),AO431))</f>
        <v>0</v>
      </c>
      <c r="H431" s="163" t="n">
        <f aca="false">IF(J431&lt;&gt;0,IF(E431&lt;&gt;0,J431/F431,0),0)</f>
        <v>0</v>
      </c>
      <c r="I431" s="163" t="n">
        <f aca="false">IF(L431&lt;&gt;0,IF(E431&lt;&gt;0,L431/F431,0),0)</f>
        <v>0</v>
      </c>
      <c r="J431" s="163" t="n">
        <f aca="false">IF(E431&lt;&gt;0,ROUND(INDEX($P$11:$AM$1010,$A431,$L$1),2),IF(AX431=0,(SUMIF($AP$11:$AP$1010,B431,$AX$11:$AX$1010)),AX431))</f>
        <v>0</v>
      </c>
      <c r="K431" s="163" t="n">
        <f aca="false">IF(G431=0,0,(J431/G431)*100)</f>
        <v>0</v>
      </c>
      <c r="L431" s="163" t="n">
        <f aca="false">IF(E431&lt;&gt;0,ROUND(IF($L$1=1,SUM(P431),"0")+IF($L$1=2,SUM($P431:Q431),"0")+IF($L$1=3,SUM($P431:R431),"0")+IF($L$1=4,SUM($P431:S431),"0")+IF($L$1=5,SUM($P431:T431),"0")+IF($L$1=6,SUM($P431:U431),"0")+IF($L$1=7,SUM($P431:V431),"0")+IF($L$1=8,SUM($P431:W431),"0")+IF($L$1=9,SUM($P431:X431),"0")+IF($L$1=10,SUM($P431:Y431),"0")+IF($L$1=11,SUM($P431:Z431),"0")+IF($L$1=12,SUM($P431:AA431),"0")+IF($L$1=13,SUM($P431:AB431),"0")+IF($L$1=14,SUM($P431:AC431),"0")+IF($L$1=15,SUM($P431:AD431),"0")+IF($L$1=16,SUM($P431:AE431),"0")+IF($L$1=17,SUM($P431:AF431),"0")+IF($L$1=18,SUM($P431:AG431),"0")+IF($L$1=19,SUM($P431:AH431),"0")+IF($L$1=20,SUM($P431:AI431),"0")+IF($L$1=21,SUM($P431:AJ431),"0")+IF($L$1=22,SUM($P431:AK431),"0")+IF($L$1=23,SUM($P431:AL431),"0")+IF($L$1=24,SUM($P431:AM431),"0"),2),IF(BC431=0,(SUMIF($AP$11:$AP$1010,B431,$BC$11:$BC$1010)),BC431))</f>
        <v>0</v>
      </c>
      <c r="M431" s="163" t="n">
        <f aca="false">IF(G431=0,0,(L431/G431)*100)</f>
        <v>0</v>
      </c>
      <c r="N431" s="168" t="str">
        <f aca="false">IF(B431&gt;0,"ok","ocultar")</f>
        <v>ocultar</v>
      </c>
      <c r="O431" s="650"/>
      <c r="P431" s="724"/>
      <c r="Q431" s="725"/>
      <c r="R431" s="725"/>
      <c r="S431" s="725"/>
      <c r="T431" s="725"/>
      <c r="U431" s="725"/>
      <c r="V431" s="725"/>
      <c r="W431" s="725"/>
      <c r="X431" s="725"/>
      <c r="Y431" s="725"/>
      <c r="Z431" s="725"/>
      <c r="AA431" s="726"/>
      <c r="AB431" s="726"/>
      <c r="AC431" s="726"/>
      <c r="AD431" s="726"/>
      <c r="AE431" s="726"/>
      <c r="AF431" s="726"/>
      <c r="AG431" s="726"/>
      <c r="AH431" s="726"/>
      <c r="AI431" s="726"/>
      <c r="AJ431" s="726"/>
      <c r="AK431" s="726"/>
      <c r="AL431" s="726"/>
      <c r="AM431" s="727"/>
      <c r="AO431" s="728" t="n">
        <f aca="false">IF(E431&lt;&gt;0,G431,0)</f>
        <v>0</v>
      </c>
      <c r="AP431" s="157" t="n">
        <f aca="false">IF(B431=0,AP430,IF(ISNONTEXT(B431)=TRUE(),INT(B431),INT(LEFT(B431,FIND(".",B431)-1))))</f>
        <v>3</v>
      </c>
      <c r="AQ431" s="157" t="str">
        <f aca="false">IF(AQ432=1,1,IF(B431&lt;&gt;0,1,IF(C431&lt;&gt;0,1,IF(D431&lt;&gt;0,1,IF(E431&lt;&gt;0,1,"")))))</f>
        <v/>
      </c>
      <c r="AR431" s="157" t="str">
        <f aca="false">IF(AP431=0," ",IF(AP431&lt;&gt;AP430,AP431," "))</f>
        <v> </v>
      </c>
      <c r="AS431" s="732"/>
      <c r="AT431" s="730" t="n">
        <f aca="false">IF(AP431&lt;&gt;AR431,(IF('ORÇ.GLOBAL P CAIXA'!I432="",J431*(INFORMAÇÕES!$Q$99/INFORMAÇÕES!$Q$102),IF('ORÇ.GLOBAL P CAIXA'!I432="R",J431,0))),0)</f>
        <v>0</v>
      </c>
      <c r="AU431" s="75" t="n">
        <f aca="false">IF(AP431&lt;&gt;AR431,(IF('ORÇ.GLOBAL P CAIXA'!I432="",J431*(INFORMAÇÕES!$Q$100/INFORMAÇÕES!$Q$102),IF('ORÇ.GLOBAL P CAIXA'!I432="C",J431,0))),0)</f>
        <v>0</v>
      </c>
      <c r="AV431" s="75" t="n">
        <f aca="false">IF(AP431&lt;&gt;AR431,(IF('ORÇ.GLOBAL P CAIXA'!I432="",J431*INFORMAÇÕES!$U$115,IF('ORÇ.GLOBAL P CAIXA'!I432="CF",J431,0))),0)</f>
        <v>0</v>
      </c>
      <c r="AW431" s="75" t="n">
        <f aca="false">IF(AP431&lt;&gt;AR431,(IF('ORÇ.GLOBAL P CAIXA'!I432="",J431*INFORMAÇÕES!$U$116,IF('ORÇ.GLOBAL P CAIXA'!I432="O",J431,0))),0)</f>
        <v>0</v>
      </c>
      <c r="AX431" s="731" t="n">
        <f aca="false">IF(E431&lt;&gt;0,J431,0)</f>
        <v>0</v>
      </c>
      <c r="AY431" s="730" t="n">
        <f aca="false">IF(AP431&lt;&gt;AR431,(IF('ORÇ.GLOBAL P CAIXA'!I432="",L431*(INFORMAÇÕES!$Q$99/INFORMAÇÕES!$Q$102),IF('ORÇ.GLOBAL P CAIXA'!I432="R",L431,0))),0)</f>
        <v>0</v>
      </c>
      <c r="AZ431" s="75" t="n">
        <f aca="false">IF(AP431&lt;&gt;AR431,(IF('ORÇ.GLOBAL P CAIXA'!I432="",L431*(INFORMAÇÕES!$Q$100/INFORMAÇÕES!$Q$102),IF('ORÇ.GLOBAL P CAIXA'!I432="C",L431,0))),0)</f>
        <v>0</v>
      </c>
      <c r="BA431" s="75" t="n">
        <f aca="false">IF(AP431&lt;&gt;AR431,(IF('ORÇ.GLOBAL P CAIXA'!I432="",L431*INFORMAÇÕES!$U$115,IF('ORÇ.GLOBAL P CAIXA'!I432="CF",L431,0))),0)</f>
        <v>0</v>
      </c>
      <c r="BB431" s="75" t="n">
        <f aca="false">IF(AP431&lt;&gt;AR431,(IF('ORÇ.GLOBAL P CAIXA'!I432="",L431*INFORMAÇÕES!$U$116,IF('ORÇ.GLOBAL P CAIXA'!I432="O",L431,0))),0)</f>
        <v>0</v>
      </c>
      <c r="BC431" s="731" t="n">
        <f aca="false">IF(E431&lt;&gt;0,L431,0)</f>
        <v>0</v>
      </c>
    </row>
    <row r="432" s="174" customFormat="true" ht="14.25" hidden="false" customHeight="false" outlineLevel="0" collapsed="false">
      <c r="A432" s="159" t="n">
        <v>422</v>
      </c>
      <c r="B432" s="160" t="n">
        <f aca="false">'ORÇ.REPROG. P CAIXA'!B434</f>
        <v>0</v>
      </c>
      <c r="C432" s="723" t="n">
        <f aca="false">'ORÇ.REPROG. P CAIXA'!C434</f>
        <v>0</v>
      </c>
      <c r="D432" s="162" t="n">
        <f aca="false">'ORÇ.REPROG. P CAIXA'!D434</f>
        <v>0</v>
      </c>
      <c r="E432" s="163" t="n">
        <f aca="false">IF('BM GLOBAL'!$P$1&lt;&gt;0,'ORÇ.REPROG. P CAIXA'!E434,'ORÇ.REPROG. P CAIXA'!H434)</f>
        <v>0</v>
      </c>
      <c r="F432" s="163" t="n">
        <f aca="false">IF('BM GLOBAL'!$P$1&lt;&gt;0,IF('ORÇ.GLOBAL P CAIXA'!K433=0,'ORÇ.GLOBAL EMPRESA'!G433,'ORÇ.GLOBAL P CAIXA'!F433),'ORÇ.REPROG. P CAIXA'!I434)</f>
        <v>0</v>
      </c>
      <c r="G432" s="163" t="n">
        <f aca="false">IF(E432&lt;&gt;0,ROUND(E432*F432,2),IF(AO432=0,(SUMIF('ORÇ.REPROG. P CAIXA'!$AC$13:$AC$1012,B432,$AO$11:$AO$1010)),AO432))</f>
        <v>0</v>
      </c>
      <c r="H432" s="163" t="n">
        <f aca="false">IF(J432&lt;&gt;0,IF(E432&lt;&gt;0,J432/F432,0),0)</f>
        <v>0</v>
      </c>
      <c r="I432" s="163" t="n">
        <f aca="false">IF(L432&lt;&gt;0,IF(E432&lt;&gt;0,L432/F432,0),0)</f>
        <v>0</v>
      </c>
      <c r="J432" s="163" t="n">
        <f aca="false">IF(E432&lt;&gt;0,ROUND(INDEX($P$11:$AM$1010,$A432,$L$1),2),IF(AX432=0,(SUMIF($AP$11:$AP$1010,B432,$AX$11:$AX$1010)),AX432))</f>
        <v>0</v>
      </c>
      <c r="K432" s="163" t="n">
        <f aca="false">IF(G432=0,0,(J432/G432)*100)</f>
        <v>0</v>
      </c>
      <c r="L432" s="163" t="n">
        <f aca="false">IF(E432&lt;&gt;0,ROUND(IF($L$1=1,SUM(P432),"0")+IF($L$1=2,SUM($P432:Q432),"0")+IF($L$1=3,SUM($P432:R432),"0")+IF($L$1=4,SUM($P432:S432),"0")+IF($L$1=5,SUM($P432:T432),"0")+IF($L$1=6,SUM($P432:U432),"0")+IF($L$1=7,SUM($P432:V432),"0")+IF($L$1=8,SUM($P432:W432),"0")+IF($L$1=9,SUM($P432:X432),"0")+IF($L$1=10,SUM($P432:Y432),"0")+IF($L$1=11,SUM($P432:Z432),"0")+IF($L$1=12,SUM($P432:AA432),"0")+IF($L$1=13,SUM($P432:AB432),"0")+IF($L$1=14,SUM($P432:AC432),"0")+IF($L$1=15,SUM($P432:AD432),"0")+IF($L$1=16,SUM($P432:AE432),"0")+IF($L$1=17,SUM($P432:AF432),"0")+IF($L$1=18,SUM($P432:AG432),"0")+IF($L$1=19,SUM($P432:AH432),"0")+IF($L$1=20,SUM($P432:AI432),"0")+IF($L$1=21,SUM($P432:AJ432),"0")+IF($L$1=22,SUM($P432:AK432),"0")+IF($L$1=23,SUM($P432:AL432),"0")+IF($L$1=24,SUM($P432:AM432),"0"),2),IF(BC432=0,(SUMIF($AP$11:$AP$1010,B432,$BC$11:$BC$1010)),BC432))</f>
        <v>0</v>
      </c>
      <c r="M432" s="163" t="n">
        <f aca="false">IF(G432=0,0,(L432/G432)*100)</f>
        <v>0</v>
      </c>
      <c r="N432" s="168" t="str">
        <f aca="false">IF(B432&gt;0,"ok","ocultar")</f>
        <v>ocultar</v>
      </c>
      <c r="O432" s="650"/>
      <c r="P432" s="724"/>
      <c r="Q432" s="725"/>
      <c r="R432" s="725"/>
      <c r="S432" s="725"/>
      <c r="T432" s="725"/>
      <c r="U432" s="725"/>
      <c r="V432" s="725"/>
      <c r="W432" s="725"/>
      <c r="X432" s="725"/>
      <c r="Y432" s="725"/>
      <c r="Z432" s="725"/>
      <c r="AA432" s="726"/>
      <c r="AB432" s="726"/>
      <c r="AC432" s="726"/>
      <c r="AD432" s="726"/>
      <c r="AE432" s="726"/>
      <c r="AF432" s="726"/>
      <c r="AG432" s="726"/>
      <c r="AH432" s="726"/>
      <c r="AI432" s="726"/>
      <c r="AJ432" s="726"/>
      <c r="AK432" s="726"/>
      <c r="AL432" s="726"/>
      <c r="AM432" s="727"/>
      <c r="AO432" s="728" t="n">
        <f aca="false">IF(E432&lt;&gt;0,G432,0)</f>
        <v>0</v>
      </c>
      <c r="AP432" s="157" t="n">
        <f aca="false">IF(B432=0,AP431,IF(ISNONTEXT(B432)=TRUE(),INT(B432),INT(LEFT(B432,FIND(".",B432)-1))))</f>
        <v>3</v>
      </c>
      <c r="AQ432" s="157" t="str">
        <f aca="false">IF(AQ433=1,1,IF(B432&lt;&gt;0,1,IF(C432&lt;&gt;0,1,IF(D432&lt;&gt;0,1,IF(E432&lt;&gt;0,1,"")))))</f>
        <v/>
      </c>
      <c r="AR432" s="157" t="str">
        <f aca="false">IF(AP432=0," ",IF(AP432&lt;&gt;AP431,AP432," "))</f>
        <v> </v>
      </c>
      <c r="AS432" s="732"/>
      <c r="AT432" s="730" t="n">
        <f aca="false">IF(AP432&lt;&gt;AR432,(IF('ORÇ.GLOBAL P CAIXA'!I433="",J432*(INFORMAÇÕES!$Q$99/INFORMAÇÕES!$Q$102),IF('ORÇ.GLOBAL P CAIXA'!I433="R",J432,0))),0)</f>
        <v>0</v>
      </c>
      <c r="AU432" s="75" t="n">
        <f aca="false">IF(AP432&lt;&gt;AR432,(IF('ORÇ.GLOBAL P CAIXA'!I433="",J432*(INFORMAÇÕES!$Q$100/INFORMAÇÕES!$Q$102),IF('ORÇ.GLOBAL P CAIXA'!I433="C",J432,0))),0)</f>
        <v>0</v>
      </c>
      <c r="AV432" s="75" t="n">
        <f aca="false">IF(AP432&lt;&gt;AR432,(IF('ORÇ.GLOBAL P CAIXA'!I433="",J432*INFORMAÇÕES!$U$115,IF('ORÇ.GLOBAL P CAIXA'!I433="CF",J432,0))),0)</f>
        <v>0</v>
      </c>
      <c r="AW432" s="75" t="n">
        <f aca="false">IF(AP432&lt;&gt;AR432,(IF('ORÇ.GLOBAL P CAIXA'!I433="",J432*INFORMAÇÕES!$U$116,IF('ORÇ.GLOBAL P CAIXA'!I433="O",J432,0))),0)</f>
        <v>0</v>
      </c>
      <c r="AX432" s="731" t="n">
        <f aca="false">IF(E432&lt;&gt;0,J432,0)</f>
        <v>0</v>
      </c>
      <c r="AY432" s="730" t="n">
        <f aca="false">IF(AP432&lt;&gt;AR432,(IF('ORÇ.GLOBAL P CAIXA'!I433="",L432*(INFORMAÇÕES!$Q$99/INFORMAÇÕES!$Q$102),IF('ORÇ.GLOBAL P CAIXA'!I433="R",L432,0))),0)</f>
        <v>0</v>
      </c>
      <c r="AZ432" s="75" t="n">
        <f aca="false">IF(AP432&lt;&gt;AR432,(IF('ORÇ.GLOBAL P CAIXA'!I433="",L432*(INFORMAÇÕES!$Q$100/INFORMAÇÕES!$Q$102),IF('ORÇ.GLOBAL P CAIXA'!I433="C",L432,0))),0)</f>
        <v>0</v>
      </c>
      <c r="BA432" s="75" t="n">
        <f aca="false">IF(AP432&lt;&gt;AR432,(IF('ORÇ.GLOBAL P CAIXA'!I433="",L432*INFORMAÇÕES!$U$115,IF('ORÇ.GLOBAL P CAIXA'!I433="CF",L432,0))),0)</f>
        <v>0</v>
      </c>
      <c r="BB432" s="75" t="n">
        <f aca="false">IF(AP432&lt;&gt;AR432,(IF('ORÇ.GLOBAL P CAIXA'!I433="",L432*INFORMAÇÕES!$U$116,IF('ORÇ.GLOBAL P CAIXA'!I433="O",L432,0))),0)</f>
        <v>0</v>
      </c>
      <c r="BC432" s="731" t="n">
        <f aca="false">IF(E432&lt;&gt;0,L432,0)</f>
        <v>0</v>
      </c>
    </row>
    <row r="433" s="174" customFormat="true" ht="14.25" hidden="false" customHeight="false" outlineLevel="0" collapsed="false">
      <c r="A433" s="159" t="n">
        <v>423</v>
      </c>
      <c r="B433" s="160" t="n">
        <f aca="false">'ORÇ.REPROG. P CAIXA'!B435</f>
        <v>0</v>
      </c>
      <c r="C433" s="723" t="n">
        <f aca="false">'ORÇ.REPROG. P CAIXA'!C435</f>
        <v>0</v>
      </c>
      <c r="D433" s="162" t="n">
        <f aca="false">'ORÇ.REPROG. P CAIXA'!D435</f>
        <v>0</v>
      </c>
      <c r="E433" s="163" t="n">
        <f aca="false">IF('BM GLOBAL'!$P$1&lt;&gt;0,'ORÇ.REPROG. P CAIXA'!E435,'ORÇ.REPROG. P CAIXA'!H435)</f>
        <v>0</v>
      </c>
      <c r="F433" s="163" t="n">
        <f aca="false">IF('BM GLOBAL'!$P$1&lt;&gt;0,IF('ORÇ.GLOBAL P CAIXA'!K434=0,'ORÇ.GLOBAL EMPRESA'!G434,'ORÇ.GLOBAL P CAIXA'!F434),'ORÇ.REPROG. P CAIXA'!I435)</f>
        <v>0</v>
      </c>
      <c r="G433" s="163" t="n">
        <f aca="false">IF(E433&lt;&gt;0,ROUND(E433*F433,2),IF(AO433=0,(SUMIF('ORÇ.REPROG. P CAIXA'!$AC$13:$AC$1012,B433,$AO$11:$AO$1010)),AO433))</f>
        <v>0</v>
      </c>
      <c r="H433" s="163" t="n">
        <f aca="false">IF(J433&lt;&gt;0,IF(E433&lt;&gt;0,J433/F433,0),0)</f>
        <v>0</v>
      </c>
      <c r="I433" s="163" t="n">
        <f aca="false">IF(L433&lt;&gt;0,IF(E433&lt;&gt;0,L433/F433,0),0)</f>
        <v>0</v>
      </c>
      <c r="J433" s="163" t="n">
        <f aca="false">IF(E433&lt;&gt;0,ROUND(INDEX($P$11:$AM$1010,$A433,$L$1),2),IF(AX433=0,(SUMIF($AP$11:$AP$1010,B433,$AX$11:$AX$1010)),AX433))</f>
        <v>0</v>
      </c>
      <c r="K433" s="163" t="n">
        <f aca="false">IF(G433=0,0,(J433/G433)*100)</f>
        <v>0</v>
      </c>
      <c r="L433" s="163" t="n">
        <f aca="false">IF(E433&lt;&gt;0,ROUND(IF($L$1=1,SUM(P433),"0")+IF($L$1=2,SUM($P433:Q433),"0")+IF($L$1=3,SUM($P433:R433),"0")+IF($L$1=4,SUM($P433:S433),"0")+IF($L$1=5,SUM($P433:T433),"0")+IF($L$1=6,SUM($P433:U433),"0")+IF($L$1=7,SUM($P433:V433),"0")+IF($L$1=8,SUM($P433:W433),"0")+IF($L$1=9,SUM($P433:X433),"0")+IF($L$1=10,SUM($P433:Y433),"0")+IF($L$1=11,SUM($P433:Z433),"0")+IF($L$1=12,SUM($P433:AA433),"0")+IF($L$1=13,SUM($P433:AB433),"0")+IF($L$1=14,SUM($P433:AC433),"0")+IF($L$1=15,SUM($P433:AD433),"0")+IF($L$1=16,SUM($P433:AE433),"0")+IF($L$1=17,SUM($P433:AF433),"0")+IF($L$1=18,SUM($P433:AG433),"0")+IF($L$1=19,SUM($P433:AH433),"0")+IF($L$1=20,SUM($P433:AI433),"0")+IF($L$1=21,SUM($P433:AJ433),"0")+IF($L$1=22,SUM($P433:AK433),"0")+IF($L$1=23,SUM($P433:AL433),"0")+IF($L$1=24,SUM($P433:AM433),"0"),2),IF(BC433=0,(SUMIF($AP$11:$AP$1010,B433,$BC$11:$BC$1010)),BC433))</f>
        <v>0</v>
      </c>
      <c r="M433" s="163" t="n">
        <f aca="false">IF(G433=0,0,(L433/G433)*100)</f>
        <v>0</v>
      </c>
      <c r="N433" s="168" t="str">
        <f aca="false">IF(B433&gt;0,"ok","ocultar")</f>
        <v>ocultar</v>
      </c>
      <c r="O433" s="650"/>
      <c r="P433" s="724"/>
      <c r="Q433" s="725"/>
      <c r="R433" s="725"/>
      <c r="S433" s="725"/>
      <c r="T433" s="725"/>
      <c r="U433" s="725"/>
      <c r="V433" s="725"/>
      <c r="W433" s="725"/>
      <c r="X433" s="725"/>
      <c r="Y433" s="725"/>
      <c r="Z433" s="725"/>
      <c r="AA433" s="726"/>
      <c r="AB433" s="726"/>
      <c r="AC433" s="726"/>
      <c r="AD433" s="726"/>
      <c r="AE433" s="726"/>
      <c r="AF433" s="726"/>
      <c r="AG433" s="726"/>
      <c r="AH433" s="726"/>
      <c r="AI433" s="726"/>
      <c r="AJ433" s="726"/>
      <c r="AK433" s="726"/>
      <c r="AL433" s="726"/>
      <c r="AM433" s="727"/>
      <c r="AO433" s="728" t="n">
        <f aca="false">IF(E433&lt;&gt;0,G433,0)</f>
        <v>0</v>
      </c>
      <c r="AP433" s="157" t="n">
        <f aca="false">IF(B433=0,AP432,IF(ISNONTEXT(B433)=TRUE(),INT(B433),INT(LEFT(B433,FIND(".",B433)-1))))</f>
        <v>3</v>
      </c>
      <c r="AQ433" s="157" t="str">
        <f aca="false">IF(AQ434=1,1,IF(B433&lt;&gt;0,1,IF(C433&lt;&gt;0,1,IF(D433&lt;&gt;0,1,IF(E433&lt;&gt;0,1,"")))))</f>
        <v/>
      </c>
      <c r="AR433" s="157" t="str">
        <f aca="false">IF(AP433=0," ",IF(AP433&lt;&gt;AP432,AP433," "))</f>
        <v> </v>
      </c>
      <c r="AS433" s="732"/>
      <c r="AT433" s="730" t="n">
        <f aca="false">IF(AP433&lt;&gt;AR433,(IF('ORÇ.GLOBAL P CAIXA'!I434="",J433*(INFORMAÇÕES!$Q$99/INFORMAÇÕES!$Q$102),IF('ORÇ.GLOBAL P CAIXA'!I434="R",J433,0))),0)</f>
        <v>0</v>
      </c>
      <c r="AU433" s="75" t="n">
        <f aca="false">IF(AP433&lt;&gt;AR433,(IF('ORÇ.GLOBAL P CAIXA'!I434="",J433*(INFORMAÇÕES!$Q$100/INFORMAÇÕES!$Q$102),IF('ORÇ.GLOBAL P CAIXA'!I434="C",J433,0))),0)</f>
        <v>0</v>
      </c>
      <c r="AV433" s="75" t="n">
        <f aca="false">IF(AP433&lt;&gt;AR433,(IF('ORÇ.GLOBAL P CAIXA'!I434="",J433*INFORMAÇÕES!$U$115,IF('ORÇ.GLOBAL P CAIXA'!I434="CF",J433,0))),0)</f>
        <v>0</v>
      </c>
      <c r="AW433" s="75" t="n">
        <f aca="false">IF(AP433&lt;&gt;AR433,(IF('ORÇ.GLOBAL P CAIXA'!I434="",J433*INFORMAÇÕES!$U$116,IF('ORÇ.GLOBAL P CAIXA'!I434="O",J433,0))),0)</f>
        <v>0</v>
      </c>
      <c r="AX433" s="731" t="n">
        <f aca="false">IF(E433&lt;&gt;0,J433,0)</f>
        <v>0</v>
      </c>
      <c r="AY433" s="730" t="n">
        <f aca="false">IF(AP433&lt;&gt;AR433,(IF('ORÇ.GLOBAL P CAIXA'!I434="",L433*(INFORMAÇÕES!$Q$99/INFORMAÇÕES!$Q$102),IF('ORÇ.GLOBAL P CAIXA'!I434="R",L433,0))),0)</f>
        <v>0</v>
      </c>
      <c r="AZ433" s="75" t="n">
        <f aca="false">IF(AP433&lt;&gt;AR433,(IF('ORÇ.GLOBAL P CAIXA'!I434="",L433*(INFORMAÇÕES!$Q$100/INFORMAÇÕES!$Q$102),IF('ORÇ.GLOBAL P CAIXA'!I434="C",L433,0))),0)</f>
        <v>0</v>
      </c>
      <c r="BA433" s="75" t="n">
        <f aca="false">IF(AP433&lt;&gt;AR433,(IF('ORÇ.GLOBAL P CAIXA'!I434="",L433*INFORMAÇÕES!$U$115,IF('ORÇ.GLOBAL P CAIXA'!I434="CF",L433,0))),0)</f>
        <v>0</v>
      </c>
      <c r="BB433" s="75" t="n">
        <f aca="false">IF(AP433&lt;&gt;AR433,(IF('ORÇ.GLOBAL P CAIXA'!I434="",L433*INFORMAÇÕES!$U$116,IF('ORÇ.GLOBAL P CAIXA'!I434="O",L433,0))),0)</f>
        <v>0</v>
      </c>
      <c r="BC433" s="731" t="n">
        <f aca="false">IF(E433&lt;&gt;0,L433,0)</f>
        <v>0</v>
      </c>
    </row>
    <row r="434" s="174" customFormat="true" ht="14.25" hidden="false" customHeight="false" outlineLevel="0" collapsed="false">
      <c r="A434" s="159" t="n">
        <v>424</v>
      </c>
      <c r="B434" s="160" t="n">
        <f aca="false">'ORÇ.REPROG. P CAIXA'!B436</f>
        <v>0</v>
      </c>
      <c r="C434" s="723" t="n">
        <f aca="false">'ORÇ.REPROG. P CAIXA'!C436</f>
        <v>0</v>
      </c>
      <c r="D434" s="162" t="n">
        <f aca="false">'ORÇ.REPROG. P CAIXA'!D436</f>
        <v>0</v>
      </c>
      <c r="E434" s="163" t="n">
        <f aca="false">IF('BM GLOBAL'!$P$1&lt;&gt;0,'ORÇ.REPROG. P CAIXA'!E436,'ORÇ.REPROG. P CAIXA'!H436)</f>
        <v>0</v>
      </c>
      <c r="F434" s="163" t="n">
        <f aca="false">IF('BM GLOBAL'!$P$1&lt;&gt;0,IF('ORÇ.GLOBAL P CAIXA'!K435=0,'ORÇ.GLOBAL EMPRESA'!G435,'ORÇ.GLOBAL P CAIXA'!F435),'ORÇ.REPROG. P CAIXA'!I436)</f>
        <v>0</v>
      </c>
      <c r="G434" s="163" t="n">
        <f aca="false">IF(E434&lt;&gt;0,ROUND(E434*F434,2),IF(AO434=0,(SUMIF('ORÇ.REPROG. P CAIXA'!$AC$13:$AC$1012,B434,$AO$11:$AO$1010)),AO434))</f>
        <v>0</v>
      </c>
      <c r="H434" s="163" t="n">
        <f aca="false">IF(J434&lt;&gt;0,IF(E434&lt;&gt;0,J434/F434,0),0)</f>
        <v>0</v>
      </c>
      <c r="I434" s="163" t="n">
        <f aca="false">IF(L434&lt;&gt;0,IF(E434&lt;&gt;0,L434/F434,0),0)</f>
        <v>0</v>
      </c>
      <c r="J434" s="163" t="n">
        <f aca="false">IF(E434&lt;&gt;0,ROUND(INDEX($P$11:$AM$1010,$A434,$L$1),2),IF(AX434=0,(SUMIF($AP$11:$AP$1010,B434,$AX$11:$AX$1010)),AX434))</f>
        <v>0</v>
      </c>
      <c r="K434" s="163" t="n">
        <f aca="false">IF(G434=0,0,(J434/G434)*100)</f>
        <v>0</v>
      </c>
      <c r="L434" s="163" t="n">
        <f aca="false">IF(E434&lt;&gt;0,ROUND(IF($L$1=1,SUM(P434),"0")+IF($L$1=2,SUM($P434:Q434),"0")+IF($L$1=3,SUM($P434:R434),"0")+IF($L$1=4,SUM($P434:S434),"0")+IF($L$1=5,SUM($P434:T434),"0")+IF($L$1=6,SUM($P434:U434),"0")+IF($L$1=7,SUM($P434:V434),"0")+IF($L$1=8,SUM($P434:W434),"0")+IF($L$1=9,SUM($P434:X434),"0")+IF($L$1=10,SUM($P434:Y434),"0")+IF($L$1=11,SUM($P434:Z434),"0")+IF($L$1=12,SUM($P434:AA434),"0")+IF($L$1=13,SUM($P434:AB434),"0")+IF($L$1=14,SUM($P434:AC434),"0")+IF($L$1=15,SUM($P434:AD434),"0")+IF($L$1=16,SUM($P434:AE434),"0")+IF($L$1=17,SUM($P434:AF434),"0")+IF($L$1=18,SUM($P434:AG434),"0")+IF($L$1=19,SUM($P434:AH434),"0")+IF($L$1=20,SUM($P434:AI434),"0")+IF($L$1=21,SUM($P434:AJ434),"0")+IF($L$1=22,SUM($P434:AK434),"0")+IF($L$1=23,SUM($P434:AL434),"0")+IF($L$1=24,SUM($P434:AM434),"0"),2),IF(BC434=0,(SUMIF($AP$11:$AP$1010,B434,$BC$11:$BC$1010)),BC434))</f>
        <v>0</v>
      </c>
      <c r="M434" s="163" t="n">
        <f aca="false">IF(G434=0,0,(L434/G434)*100)</f>
        <v>0</v>
      </c>
      <c r="N434" s="168" t="str">
        <f aca="false">IF(B434&gt;0,"ok","ocultar")</f>
        <v>ocultar</v>
      </c>
      <c r="O434" s="650"/>
      <c r="P434" s="724"/>
      <c r="Q434" s="725"/>
      <c r="R434" s="725"/>
      <c r="S434" s="725"/>
      <c r="T434" s="725"/>
      <c r="U434" s="725"/>
      <c r="V434" s="725"/>
      <c r="W434" s="725"/>
      <c r="X434" s="725"/>
      <c r="Y434" s="725"/>
      <c r="Z434" s="725"/>
      <c r="AA434" s="726"/>
      <c r="AB434" s="726"/>
      <c r="AC434" s="726"/>
      <c r="AD434" s="726"/>
      <c r="AE434" s="726"/>
      <c r="AF434" s="726"/>
      <c r="AG434" s="726"/>
      <c r="AH434" s="726"/>
      <c r="AI434" s="726"/>
      <c r="AJ434" s="726"/>
      <c r="AK434" s="726"/>
      <c r="AL434" s="726"/>
      <c r="AM434" s="727"/>
      <c r="AO434" s="728" t="n">
        <f aca="false">IF(E434&lt;&gt;0,G434,0)</f>
        <v>0</v>
      </c>
      <c r="AP434" s="157" t="n">
        <f aca="false">IF(B434=0,AP433,IF(ISNONTEXT(B434)=TRUE(),INT(B434),INT(LEFT(B434,FIND(".",B434)-1))))</f>
        <v>3</v>
      </c>
      <c r="AQ434" s="157" t="str">
        <f aca="false">IF(AQ435=1,1,IF(B434&lt;&gt;0,1,IF(C434&lt;&gt;0,1,IF(D434&lt;&gt;0,1,IF(E434&lt;&gt;0,1,"")))))</f>
        <v/>
      </c>
      <c r="AR434" s="157" t="str">
        <f aca="false">IF(AP434=0," ",IF(AP434&lt;&gt;AP433,AP434," "))</f>
        <v> </v>
      </c>
      <c r="AS434" s="732"/>
      <c r="AT434" s="730" t="n">
        <f aca="false">IF(AP434&lt;&gt;AR434,(IF('ORÇ.GLOBAL P CAIXA'!I435="",J434*(INFORMAÇÕES!$Q$99/INFORMAÇÕES!$Q$102),IF('ORÇ.GLOBAL P CAIXA'!I435="R",J434,0))),0)</f>
        <v>0</v>
      </c>
      <c r="AU434" s="75" t="n">
        <f aca="false">IF(AP434&lt;&gt;AR434,(IF('ORÇ.GLOBAL P CAIXA'!I435="",J434*(INFORMAÇÕES!$Q$100/INFORMAÇÕES!$Q$102),IF('ORÇ.GLOBAL P CAIXA'!I435="C",J434,0))),0)</f>
        <v>0</v>
      </c>
      <c r="AV434" s="75" t="n">
        <f aca="false">IF(AP434&lt;&gt;AR434,(IF('ORÇ.GLOBAL P CAIXA'!I435="",J434*INFORMAÇÕES!$U$115,IF('ORÇ.GLOBAL P CAIXA'!I435="CF",J434,0))),0)</f>
        <v>0</v>
      </c>
      <c r="AW434" s="75" t="n">
        <f aca="false">IF(AP434&lt;&gt;AR434,(IF('ORÇ.GLOBAL P CAIXA'!I435="",J434*INFORMAÇÕES!$U$116,IF('ORÇ.GLOBAL P CAIXA'!I435="O",J434,0))),0)</f>
        <v>0</v>
      </c>
      <c r="AX434" s="731" t="n">
        <f aca="false">IF(E434&lt;&gt;0,J434,0)</f>
        <v>0</v>
      </c>
      <c r="AY434" s="730" t="n">
        <f aca="false">IF(AP434&lt;&gt;AR434,(IF('ORÇ.GLOBAL P CAIXA'!I435="",L434*(INFORMAÇÕES!$Q$99/INFORMAÇÕES!$Q$102),IF('ORÇ.GLOBAL P CAIXA'!I435="R",L434,0))),0)</f>
        <v>0</v>
      </c>
      <c r="AZ434" s="75" t="n">
        <f aca="false">IF(AP434&lt;&gt;AR434,(IF('ORÇ.GLOBAL P CAIXA'!I435="",L434*(INFORMAÇÕES!$Q$100/INFORMAÇÕES!$Q$102),IF('ORÇ.GLOBAL P CAIXA'!I435="C",L434,0))),0)</f>
        <v>0</v>
      </c>
      <c r="BA434" s="75" t="n">
        <f aca="false">IF(AP434&lt;&gt;AR434,(IF('ORÇ.GLOBAL P CAIXA'!I435="",L434*INFORMAÇÕES!$U$115,IF('ORÇ.GLOBAL P CAIXA'!I435="CF",L434,0))),0)</f>
        <v>0</v>
      </c>
      <c r="BB434" s="75" t="n">
        <f aca="false">IF(AP434&lt;&gt;AR434,(IF('ORÇ.GLOBAL P CAIXA'!I435="",L434*INFORMAÇÕES!$U$116,IF('ORÇ.GLOBAL P CAIXA'!I435="O",L434,0))),0)</f>
        <v>0</v>
      </c>
      <c r="BC434" s="731" t="n">
        <f aca="false">IF(E434&lt;&gt;0,L434,0)</f>
        <v>0</v>
      </c>
    </row>
    <row r="435" s="174" customFormat="true" ht="14.25" hidden="false" customHeight="false" outlineLevel="0" collapsed="false">
      <c r="A435" s="159" t="n">
        <v>425</v>
      </c>
      <c r="B435" s="160" t="n">
        <f aca="false">'ORÇ.REPROG. P CAIXA'!B437</f>
        <v>0</v>
      </c>
      <c r="C435" s="723" t="n">
        <f aca="false">'ORÇ.REPROG. P CAIXA'!C437</f>
        <v>0</v>
      </c>
      <c r="D435" s="162" t="n">
        <f aca="false">'ORÇ.REPROG. P CAIXA'!D437</f>
        <v>0</v>
      </c>
      <c r="E435" s="163" t="n">
        <f aca="false">IF('BM GLOBAL'!$P$1&lt;&gt;0,'ORÇ.REPROG. P CAIXA'!E437,'ORÇ.REPROG. P CAIXA'!H437)</f>
        <v>0</v>
      </c>
      <c r="F435" s="163" t="n">
        <f aca="false">IF('BM GLOBAL'!$P$1&lt;&gt;0,IF('ORÇ.GLOBAL P CAIXA'!K436=0,'ORÇ.GLOBAL EMPRESA'!G436,'ORÇ.GLOBAL P CAIXA'!F436),'ORÇ.REPROG. P CAIXA'!I437)</f>
        <v>0</v>
      </c>
      <c r="G435" s="163" t="n">
        <f aca="false">IF(E435&lt;&gt;0,ROUND(E435*F435,2),IF(AO435=0,(SUMIF('ORÇ.REPROG. P CAIXA'!$AC$13:$AC$1012,B435,$AO$11:$AO$1010)),AO435))</f>
        <v>0</v>
      </c>
      <c r="H435" s="163" t="n">
        <f aca="false">IF(J435&lt;&gt;0,IF(E435&lt;&gt;0,J435/F435,0),0)</f>
        <v>0</v>
      </c>
      <c r="I435" s="163" t="n">
        <f aca="false">IF(L435&lt;&gt;0,IF(E435&lt;&gt;0,L435/F435,0),0)</f>
        <v>0</v>
      </c>
      <c r="J435" s="163" t="n">
        <f aca="false">IF(E435&lt;&gt;0,ROUND(INDEX($P$11:$AM$1010,$A435,$L$1),2),IF(AX435=0,(SUMIF($AP$11:$AP$1010,B435,$AX$11:$AX$1010)),AX435))</f>
        <v>0</v>
      </c>
      <c r="K435" s="163" t="n">
        <f aca="false">IF(G435=0,0,(J435/G435)*100)</f>
        <v>0</v>
      </c>
      <c r="L435" s="163" t="n">
        <f aca="false">IF(E435&lt;&gt;0,ROUND(IF($L$1=1,SUM(P435),"0")+IF($L$1=2,SUM($P435:Q435),"0")+IF($L$1=3,SUM($P435:R435),"0")+IF($L$1=4,SUM($P435:S435),"0")+IF($L$1=5,SUM($P435:T435),"0")+IF($L$1=6,SUM($P435:U435),"0")+IF($L$1=7,SUM($P435:V435),"0")+IF($L$1=8,SUM($P435:W435),"0")+IF($L$1=9,SUM($P435:X435),"0")+IF($L$1=10,SUM($P435:Y435),"0")+IF($L$1=11,SUM($P435:Z435),"0")+IF($L$1=12,SUM($P435:AA435),"0")+IF($L$1=13,SUM($P435:AB435),"0")+IF($L$1=14,SUM($P435:AC435),"0")+IF($L$1=15,SUM($P435:AD435),"0")+IF($L$1=16,SUM($P435:AE435),"0")+IF($L$1=17,SUM($P435:AF435),"0")+IF($L$1=18,SUM($P435:AG435),"0")+IF($L$1=19,SUM($P435:AH435),"0")+IF($L$1=20,SUM($P435:AI435),"0")+IF($L$1=21,SUM($P435:AJ435),"0")+IF($L$1=22,SUM($P435:AK435),"0")+IF($L$1=23,SUM($P435:AL435),"0")+IF($L$1=24,SUM($P435:AM435),"0"),2),IF(BC435=0,(SUMIF($AP$11:$AP$1010,B435,$BC$11:$BC$1010)),BC435))</f>
        <v>0</v>
      </c>
      <c r="M435" s="163" t="n">
        <f aca="false">IF(G435=0,0,(L435/G435)*100)</f>
        <v>0</v>
      </c>
      <c r="N435" s="168" t="str">
        <f aca="false">IF(B435&gt;0,"ok","ocultar")</f>
        <v>ocultar</v>
      </c>
      <c r="O435" s="650"/>
      <c r="P435" s="724"/>
      <c r="Q435" s="725"/>
      <c r="R435" s="725"/>
      <c r="S435" s="725"/>
      <c r="T435" s="725"/>
      <c r="U435" s="725"/>
      <c r="V435" s="725"/>
      <c r="W435" s="725"/>
      <c r="X435" s="725"/>
      <c r="Y435" s="725"/>
      <c r="Z435" s="725"/>
      <c r="AA435" s="726"/>
      <c r="AB435" s="726"/>
      <c r="AC435" s="726"/>
      <c r="AD435" s="726"/>
      <c r="AE435" s="726"/>
      <c r="AF435" s="726"/>
      <c r="AG435" s="726"/>
      <c r="AH435" s="726"/>
      <c r="AI435" s="726"/>
      <c r="AJ435" s="726"/>
      <c r="AK435" s="726"/>
      <c r="AL435" s="726"/>
      <c r="AM435" s="727"/>
      <c r="AO435" s="728" t="n">
        <f aca="false">IF(E435&lt;&gt;0,G435,0)</f>
        <v>0</v>
      </c>
      <c r="AP435" s="157" t="n">
        <f aca="false">IF(B435=0,AP434,IF(ISNONTEXT(B435)=TRUE(),INT(B435),INT(LEFT(B435,FIND(".",B435)-1))))</f>
        <v>3</v>
      </c>
      <c r="AQ435" s="157" t="str">
        <f aca="false">IF(AQ436=1,1,IF(B435&lt;&gt;0,1,IF(C435&lt;&gt;0,1,IF(D435&lt;&gt;0,1,IF(E435&lt;&gt;0,1,"")))))</f>
        <v/>
      </c>
      <c r="AR435" s="157" t="str">
        <f aca="false">IF(AP435=0," ",IF(AP435&lt;&gt;AP434,AP435," "))</f>
        <v> </v>
      </c>
      <c r="AS435" s="732"/>
      <c r="AT435" s="730" t="n">
        <f aca="false">IF(AP435&lt;&gt;AR435,(IF('ORÇ.GLOBAL P CAIXA'!I436="",J435*(INFORMAÇÕES!$Q$99/INFORMAÇÕES!$Q$102),IF('ORÇ.GLOBAL P CAIXA'!I436="R",J435,0))),0)</f>
        <v>0</v>
      </c>
      <c r="AU435" s="75" t="n">
        <f aca="false">IF(AP435&lt;&gt;AR435,(IF('ORÇ.GLOBAL P CAIXA'!I436="",J435*(INFORMAÇÕES!$Q$100/INFORMAÇÕES!$Q$102),IF('ORÇ.GLOBAL P CAIXA'!I436="C",J435,0))),0)</f>
        <v>0</v>
      </c>
      <c r="AV435" s="75" t="n">
        <f aca="false">IF(AP435&lt;&gt;AR435,(IF('ORÇ.GLOBAL P CAIXA'!I436="",J435*INFORMAÇÕES!$U$115,IF('ORÇ.GLOBAL P CAIXA'!I436="CF",J435,0))),0)</f>
        <v>0</v>
      </c>
      <c r="AW435" s="75" t="n">
        <f aca="false">IF(AP435&lt;&gt;AR435,(IF('ORÇ.GLOBAL P CAIXA'!I436="",J435*INFORMAÇÕES!$U$116,IF('ORÇ.GLOBAL P CAIXA'!I436="O",J435,0))),0)</f>
        <v>0</v>
      </c>
      <c r="AX435" s="731" t="n">
        <f aca="false">IF(E435&lt;&gt;0,J435,0)</f>
        <v>0</v>
      </c>
      <c r="AY435" s="730" t="n">
        <f aca="false">IF(AP435&lt;&gt;AR435,(IF('ORÇ.GLOBAL P CAIXA'!I436="",L435*(INFORMAÇÕES!$Q$99/INFORMAÇÕES!$Q$102),IF('ORÇ.GLOBAL P CAIXA'!I436="R",L435,0))),0)</f>
        <v>0</v>
      </c>
      <c r="AZ435" s="75" t="n">
        <f aca="false">IF(AP435&lt;&gt;AR435,(IF('ORÇ.GLOBAL P CAIXA'!I436="",L435*(INFORMAÇÕES!$Q$100/INFORMAÇÕES!$Q$102),IF('ORÇ.GLOBAL P CAIXA'!I436="C",L435,0))),0)</f>
        <v>0</v>
      </c>
      <c r="BA435" s="75" t="n">
        <f aca="false">IF(AP435&lt;&gt;AR435,(IF('ORÇ.GLOBAL P CAIXA'!I436="",L435*INFORMAÇÕES!$U$115,IF('ORÇ.GLOBAL P CAIXA'!I436="CF",L435,0))),0)</f>
        <v>0</v>
      </c>
      <c r="BB435" s="75" t="n">
        <f aca="false">IF(AP435&lt;&gt;AR435,(IF('ORÇ.GLOBAL P CAIXA'!I436="",L435*INFORMAÇÕES!$U$116,IF('ORÇ.GLOBAL P CAIXA'!I436="O",L435,0))),0)</f>
        <v>0</v>
      </c>
      <c r="BC435" s="731" t="n">
        <f aca="false">IF(E435&lt;&gt;0,L435,0)</f>
        <v>0</v>
      </c>
    </row>
    <row r="436" s="174" customFormat="true" ht="14.25" hidden="false" customHeight="false" outlineLevel="0" collapsed="false">
      <c r="A436" s="159" t="n">
        <v>426</v>
      </c>
      <c r="B436" s="160" t="n">
        <f aca="false">'ORÇ.REPROG. P CAIXA'!B438</f>
        <v>0</v>
      </c>
      <c r="C436" s="723" t="n">
        <f aca="false">'ORÇ.REPROG. P CAIXA'!C438</f>
        <v>0</v>
      </c>
      <c r="D436" s="162" t="n">
        <f aca="false">'ORÇ.REPROG. P CAIXA'!D438</f>
        <v>0</v>
      </c>
      <c r="E436" s="163" t="n">
        <f aca="false">IF('BM GLOBAL'!$P$1&lt;&gt;0,'ORÇ.REPROG. P CAIXA'!E438,'ORÇ.REPROG. P CAIXA'!H438)</f>
        <v>0</v>
      </c>
      <c r="F436" s="163" t="n">
        <f aca="false">IF('BM GLOBAL'!$P$1&lt;&gt;0,IF('ORÇ.GLOBAL P CAIXA'!K437=0,'ORÇ.GLOBAL EMPRESA'!G437,'ORÇ.GLOBAL P CAIXA'!F437),'ORÇ.REPROG. P CAIXA'!I438)</f>
        <v>0</v>
      </c>
      <c r="G436" s="163" t="n">
        <f aca="false">IF(E436&lt;&gt;0,ROUND(E436*F436,2),IF(AO436=0,(SUMIF('ORÇ.REPROG. P CAIXA'!$AC$13:$AC$1012,B436,$AO$11:$AO$1010)),AO436))</f>
        <v>0</v>
      </c>
      <c r="H436" s="163" t="n">
        <f aca="false">IF(J436&lt;&gt;0,IF(E436&lt;&gt;0,J436/F436,0),0)</f>
        <v>0</v>
      </c>
      <c r="I436" s="163" t="n">
        <f aca="false">IF(L436&lt;&gt;0,IF(E436&lt;&gt;0,L436/F436,0),0)</f>
        <v>0</v>
      </c>
      <c r="J436" s="163" t="n">
        <f aca="false">IF(E436&lt;&gt;0,ROUND(INDEX($P$11:$AM$1010,$A436,$L$1),2),IF(AX436=0,(SUMIF($AP$11:$AP$1010,B436,$AX$11:$AX$1010)),AX436))</f>
        <v>0</v>
      </c>
      <c r="K436" s="163" t="n">
        <f aca="false">IF(G436=0,0,(J436/G436)*100)</f>
        <v>0</v>
      </c>
      <c r="L436" s="163" t="n">
        <f aca="false">IF(E436&lt;&gt;0,ROUND(IF($L$1=1,SUM(P436),"0")+IF($L$1=2,SUM($P436:Q436),"0")+IF($L$1=3,SUM($P436:R436),"0")+IF($L$1=4,SUM($P436:S436),"0")+IF($L$1=5,SUM($P436:T436),"0")+IF($L$1=6,SUM($P436:U436),"0")+IF($L$1=7,SUM($P436:V436),"0")+IF($L$1=8,SUM($P436:W436),"0")+IF($L$1=9,SUM($P436:X436),"0")+IF($L$1=10,SUM($P436:Y436),"0")+IF($L$1=11,SUM($P436:Z436),"0")+IF($L$1=12,SUM($P436:AA436),"0")+IF($L$1=13,SUM($P436:AB436),"0")+IF($L$1=14,SUM($P436:AC436),"0")+IF($L$1=15,SUM($P436:AD436),"0")+IF($L$1=16,SUM($P436:AE436),"0")+IF($L$1=17,SUM($P436:AF436),"0")+IF($L$1=18,SUM($P436:AG436),"0")+IF($L$1=19,SUM($P436:AH436),"0")+IF($L$1=20,SUM($P436:AI436),"0")+IF($L$1=21,SUM($P436:AJ436),"0")+IF($L$1=22,SUM($P436:AK436),"0")+IF($L$1=23,SUM($P436:AL436),"0")+IF($L$1=24,SUM($P436:AM436),"0"),2),IF(BC436=0,(SUMIF($AP$11:$AP$1010,B436,$BC$11:$BC$1010)),BC436))</f>
        <v>0</v>
      </c>
      <c r="M436" s="163" t="n">
        <f aca="false">IF(G436=0,0,(L436/G436)*100)</f>
        <v>0</v>
      </c>
      <c r="N436" s="168" t="str">
        <f aca="false">IF(B436&gt;0,"ok","ocultar")</f>
        <v>ocultar</v>
      </c>
      <c r="O436" s="650"/>
      <c r="P436" s="724"/>
      <c r="Q436" s="725"/>
      <c r="R436" s="725"/>
      <c r="S436" s="725"/>
      <c r="T436" s="725"/>
      <c r="U436" s="725"/>
      <c r="V436" s="725"/>
      <c r="W436" s="725"/>
      <c r="X436" s="725"/>
      <c r="Y436" s="725"/>
      <c r="Z436" s="725"/>
      <c r="AA436" s="726"/>
      <c r="AB436" s="726"/>
      <c r="AC436" s="726"/>
      <c r="AD436" s="726"/>
      <c r="AE436" s="726"/>
      <c r="AF436" s="726"/>
      <c r="AG436" s="726"/>
      <c r="AH436" s="726"/>
      <c r="AI436" s="726"/>
      <c r="AJ436" s="726"/>
      <c r="AK436" s="726"/>
      <c r="AL436" s="726"/>
      <c r="AM436" s="727"/>
      <c r="AO436" s="728" t="n">
        <f aca="false">IF(E436&lt;&gt;0,G436,0)</f>
        <v>0</v>
      </c>
      <c r="AP436" s="157" t="n">
        <f aca="false">IF(B436=0,AP435,IF(ISNONTEXT(B436)=TRUE(),INT(B436),INT(LEFT(B436,FIND(".",B436)-1))))</f>
        <v>3</v>
      </c>
      <c r="AQ436" s="157" t="str">
        <f aca="false">IF(AQ437=1,1,IF(B436&lt;&gt;0,1,IF(C436&lt;&gt;0,1,IF(D436&lt;&gt;0,1,IF(E436&lt;&gt;0,1,"")))))</f>
        <v/>
      </c>
      <c r="AR436" s="157" t="str">
        <f aca="false">IF(AP436=0," ",IF(AP436&lt;&gt;AP435,AP436," "))</f>
        <v> </v>
      </c>
      <c r="AS436" s="732"/>
      <c r="AT436" s="730" t="n">
        <f aca="false">IF(AP436&lt;&gt;AR436,(IF('ORÇ.GLOBAL P CAIXA'!I437="",J436*(INFORMAÇÕES!$Q$99/INFORMAÇÕES!$Q$102),IF('ORÇ.GLOBAL P CAIXA'!I437="R",J436,0))),0)</f>
        <v>0</v>
      </c>
      <c r="AU436" s="75" t="n">
        <f aca="false">IF(AP436&lt;&gt;AR436,(IF('ORÇ.GLOBAL P CAIXA'!I437="",J436*(INFORMAÇÕES!$Q$100/INFORMAÇÕES!$Q$102),IF('ORÇ.GLOBAL P CAIXA'!I437="C",J436,0))),0)</f>
        <v>0</v>
      </c>
      <c r="AV436" s="75" t="n">
        <f aca="false">IF(AP436&lt;&gt;AR436,(IF('ORÇ.GLOBAL P CAIXA'!I437="",J436*INFORMAÇÕES!$U$115,IF('ORÇ.GLOBAL P CAIXA'!I437="CF",J436,0))),0)</f>
        <v>0</v>
      </c>
      <c r="AW436" s="75" t="n">
        <f aca="false">IF(AP436&lt;&gt;AR436,(IF('ORÇ.GLOBAL P CAIXA'!I437="",J436*INFORMAÇÕES!$U$116,IF('ORÇ.GLOBAL P CAIXA'!I437="O",J436,0))),0)</f>
        <v>0</v>
      </c>
      <c r="AX436" s="731" t="n">
        <f aca="false">IF(E436&lt;&gt;0,J436,0)</f>
        <v>0</v>
      </c>
      <c r="AY436" s="730" t="n">
        <f aca="false">IF(AP436&lt;&gt;AR436,(IF('ORÇ.GLOBAL P CAIXA'!I437="",L436*(INFORMAÇÕES!$Q$99/INFORMAÇÕES!$Q$102),IF('ORÇ.GLOBAL P CAIXA'!I437="R",L436,0))),0)</f>
        <v>0</v>
      </c>
      <c r="AZ436" s="75" t="n">
        <f aca="false">IF(AP436&lt;&gt;AR436,(IF('ORÇ.GLOBAL P CAIXA'!I437="",L436*(INFORMAÇÕES!$Q$100/INFORMAÇÕES!$Q$102),IF('ORÇ.GLOBAL P CAIXA'!I437="C",L436,0))),0)</f>
        <v>0</v>
      </c>
      <c r="BA436" s="75" t="n">
        <f aca="false">IF(AP436&lt;&gt;AR436,(IF('ORÇ.GLOBAL P CAIXA'!I437="",L436*INFORMAÇÕES!$U$115,IF('ORÇ.GLOBAL P CAIXA'!I437="CF",L436,0))),0)</f>
        <v>0</v>
      </c>
      <c r="BB436" s="75" t="n">
        <f aca="false">IF(AP436&lt;&gt;AR436,(IF('ORÇ.GLOBAL P CAIXA'!I437="",L436*INFORMAÇÕES!$U$116,IF('ORÇ.GLOBAL P CAIXA'!I437="O",L436,0))),0)</f>
        <v>0</v>
      </c>
      <c r="BC436" s="731" t="n">
        <f aca="false">IF(E436&lt;&gt;0,L436,0)</f>
        <v>0</v>
      </c>
    </row>
    <row r="437" s="174" customFormat="true" ht="14.25" hidden="false" customHeight="false" outlineLevel="0" collapsed="false">
      <c r="A437" s="159" t="n">
        <v>427</v>
      </c>
      <c r="B437" s="160" t="n">
        <f aca="false">'ORÇ.REPROG. P CAIXA'!B439</f>
        <v>0</v>
      </c>
      <c r="C437" s="723" t="n">
        <f aca="false">'ORÇ.REPROG. P CAIXA'!C439</f>
        <v>0</v>
      </c>
      <c r="D437" s="162" t="n">
        <f aca="false">'ORÇ.REPROG. P CAIXA'!D439</f>
        <v>0</v>
      </c>
      <c r="E437" s="163" t="n">
        <f aca="false">IF('BM GLOBAL'!$P$1&lt;&gt;0,'ORÇ.REPROG. P CAIXA'!E439,'ORÇ.REPROG. P CAIXA'!H439)</f>
        <v>0</v>
      </c>
      <c r="F437" s="163" t="n">
        <f aca="false">IF('BM GLOBAL'!$P$1&lt;&gt;0,IF('ORÇ.GLOBAL P CAIXA'!K438=0,'ORÇ.GLOBAL EMPRESA'!G438,'ORÇ.GLOBAL P CAIXA'!F438),'ORÇ.REPROG. P CAIXA'!I439)</f>
        <v>0</v>
      </c>
      <c r="G437" s="163" t="n">
        <f aca="false">IF(E437&lt;&gt;0,ROUND(E437*F437,2),IF(AO437=0,(SUMIF('ORÇ.REPROG. P CAIXA'!$AC$13:$AC$1012,B437,$AO$11:$AO$1010)),AO437))</f>
        <v>0</v>
      </c>
      <c r="H437" s="163" t="n">
        <f aca="false">IF(J437&lt;&gt;0,IF(E437&lt;&gt;0,J437/F437,0),0)</f>
        <v>0</v>
      </c>
      <c r="I437" s="163" t="n">
        <f aca="false">IF(L437&lt;&gt;0,IF(E437&lt;&gt;0,L437/F437,0),0)</f>
        <v>0</v>
      </c>
      <c r="J437" s="163" t="n">
        <f aca="false">IF(E437&lt;&gt;0,ROUND(INDEX($P$11:$AM$1010,$A437,$L$1),2),IF(AX437=0,(SUMIF($AP$11:$AP$1010,B437,$AX$11:$AX$1010)),AX437))</f>
        <v>0</v>
      </c>
      <c r="K437" s="163" t="n">
        <f aca="false">IF(G437=0,0,(J437/G437)*100)</f>
        <v>0</v>
      </c>
      <c r="L437" s="163" t="n">
        <f aca="false">IF(E437&lt;&gt;0,ROUND(IF($L$1=1,SUM(P437),"0")+IF($L$1=2,SUM($P437:Q437),"0")+IF($L$1=3,SUM($P437:R437),"0")+IF($L$1=4,SUM($P437:S437),"0")+IF($L$1=5,SUM($P437:T437),"0")+IF($L$1=6,SUM($P437:U437),"0")+IF($L$1=7,SUM($P437:V437),"0")+IF($L$1=8,SUM($P437:W437),"0")+IF($L$1=9,SUM($P437:X437),"0")+IF($L$1=10,SUM($P437:Y437),"0")+IF($L$1=11,SUM($P437:Z437),"0")+IF($L$1=12,SUM($P437:AA437),"0")+IF($L$1=13,SUM($P437:AB437),"0")+IF($L$1=14,SUM($P437:AC437),"0")+IF($L$1=15,SUM($P437:AD437),"0")+IF($L$1=16,SUM($P437:AE437),"0")+IF($L$1=17,SUM($P437:AF437),"0")+IF($L$1=18,SUM($P437:AG437),"0")+IF($L$1=19,SUM($P437:AH437),"0")+IF($L$1=20,SUM($P437:AI437),"0")+IF($L$1=21,SUM($P437:AJ437),"0")+IF($L$1=22,SUM($P437:AK437),"0")+IF($L$1=23,SUM($P437:AL437),"0")+IF($L$1=24,SUM($P437:AM437),"0"),2),IF(BC437=0,(SUMIF($AP$11:$AP$1010,B437,$BC$11:$BC$1010)),BC437))</f>
        <v>0</v>
      </c>
      <c r="M437" s="163" t="n">
        <f aca="false">IF(G437=0,0,(L437/G437)*100)</f>
        <v>0</v>
      </c>
      <c r="N437" s="168" t="str">
        <f aca="false">IF(B437&gt;0,"ok","ocultar")</f>
        <v>ocultar</v>
      </c>
      <c r="O437" s="650"/>
      <c r="P437" s="724"/>
      <c r="Q437" s="725"/>
      <c r="R437" s="725"/>
      <c r="S437" s="725"/>
      <c r="T437" s="725"/>
      <c r="U437" s="725"/>
      <c r="V437" s="725"/>
      <c r="W437" s="725"/>
      <c r="X437" s="725"/>
      <c r="Y437" s="725"/>
      <c r="Z437" s="725"/>
      <c r="AA437" s="726"/>
      <c r="AB437" s="726"/>
      <c r="AC437" s="726"/>
      <c r="AD437" s="726"/>
      <c r="AE437" s="726"/>
      <c r="AF437" s="726"/>
      <c r="AG437" s="726"/>
      <c r="AH437" s="726"/>
      <c r="AI437" s="726"/>
      <c r="AJ437" s="726"/>
      <c r="AK437" s="726"/>
      <c r="AL437" s="726"/>
      <c r="AM437" s="727"/>
      <c r="AO437" s="728" t="n">
        <f aca="false">IF(E437&lt;&gt;0,G437,0)</f>
        <v>0</v>
      </c>
      <c r="AP437" s="157" t="n">
        <f aca="false">IF(B437=0,AP436,IF(ISNONTEXT(B437)=TRUE(),INT(B437),INT(LEFT(B437,FIND(".",B437)-1))))</f>
        <v>3</v>
      </c>
      <c r="AQ437" s="157" t="str">
        <f aca="false">IF(AQ438=1,1,IF(B437&lt;&gt;0,1,IF(C437&lt;&gt;0,1,IF(D437&lt;&gt;0,1,IF(E437&lt;&gt;0,1,"")))))</f>
        <v/>
      </c>
      <c r="AR437" s="157" t="str">
        <f aca="false">IF(AP437=0," ",IF(AP437&lt;&gt;AP436,AP437," "))</f>
        <v> </v>
      </c>
      <c r="AS437" s="732"/>
      <c r="AT437" s="730" t="n">
        <f aca="false">IF(AP437&lt;&gt;AR437,(IF('ORÇ.GLOBAL P CAIXA'!I438="",J437*(INFORMAÇÕES!$Q$99/INFORMAÇÕES!$Q$102),IF('ORÇ.GLOBAL P CAIXA'!I438="R",J437,0))),0)</f>
        <v>0</v>
      </c>
      <c r="AU437" s="75" t="n">
        <f aca="false">IF(AP437&lt;&gt;AR437,(IF('ORÇ.GLOBAL P CAIXA'!I438="",J437*(INFORMAÇÕES!$Q$100/INFORMAÇÕES!$Q$102),IF('ORÇ.GLOBAL P CAIXA'!I438="C",J437,0))),0)</f>
        <v>0</v>
      </c>
      <c r="AV437" s="75" t="n">
        <f aca="false">IF(AP437&lt;&gt;AR437,(IF('ORÇ.GLOBAL P CAIXA'!I438="",J437*INFORMAÇÕES!$U$115,IF('ORÇ.GLOBAL P CAIXA'!I438="CF",J437,0))),0)</f>
        <v>0</v>
      </c>
      <c r="AW437" s="75" t="n">
        <f aca="false">IF(AP437&lt;&gt;AR437,(IF('ORÇ.GLOBAL P CAIXA'!I438="",J437*INFORMAÇÕES!$U$116,IF('ORÇ.GLOBAL P CAIXA'!I438="O",J437,0))),0)</f>
        <v>0</v>
      </c>
      <c r="AX437" s="731" t="n">
        <f aca="false">IF(E437&lt;&gt;0,J437,0)</f>
        <v>0</v>
      </c>
      <c r="AY437" s="730" t="n">
        <f aca="false">IF(AP437&lt;&gt;AR437,(IF('ORÇ.GLOBAL P CAIXA'!I438="",L437*(INFORMAÇÕES!$Q$99/INFORMAÇÕES!$Q$102),IF('ORÇ.GLOBAL P CAIXA'!I438="R",L437,0))),0)</f>
        <v>0</v>
      </c>
      <c r="AZ437" s="75" t="n">
        <f aca="false">IF(AP437&lt;&gt;AR437,(IF('ORÇ.GLOBAL P CAIXA'!I438="",L437*(INFORMAÇÕES!$Q$100/INFORMAÇÕES!$Q$102),IF('ORÇ.GLOBAL P CAIXA'!I438="C",L437,0))),0)</f>
        <v>0</v>
      </c>
      <c r="BA437" s="75" t="n">
        <f aca="false">IF(AP437&lt;&gt;AR437,(IF('ORÇ.GLOBAL P CAIXA'!I438="",L437*INFORMAÇÕES!$U$115,IF('ORÇ.GLOBAL P CAIXA'!I438="CF",L437,0))),0)</f>
        <v>0</v>
      </c>
      <c r="BB437" s="75" t="n">
        <f aca="false">IF(AP437&lt;&gt;AR437,(IF('ORÇ.GLOBAL P CAIXA'!I438="",L437*INFORMAÇÕES!$U$116,IF('ORÇ.GLOBAL P CAIXA'!I438="O",L437,0))),0)</f>
        <v>0</v>
      </c>
      <c r="BC437" s="731" t="n">
        <f aca="false">IF(E437&lt;&gt;0,L437,0)</f>
        <v>0</v>
      </c>
    </row>
    <row r="438" s="174" customFormat="true" ht="14.25" hidden="false" customHeight="false" outlineLevel="0" collapsed="false">
      <c r="A438" s="159" t="n">
        <v>428</v>
      </c>
      <c r="B438" s="160" t="n">
        <f aca="false">'ORÇ.REPROG. P CAIXA'!B440</f>
        <v>0</v>
      </c>
      <c r="C438" s="723" t="n">
        <f aca="false">'ORÇ.REPROG. P CAIXA'!C440</f>
        <v>0</v>
      </c>
      <c r="D438" s="162" t="n">
        <f aca="false">'ORÇ.REPROG. P CAIXA'!D440</f>
        <v>0</v>
      </c>
      <c r="E438" s="163" t="n">
        <f aca="false">IF('BM GLOBAL'!$P$1&lt;&gt;0,'ORÇ.REPROG. P CAIXA'!E440,'ORÇ.REPROG. P CAIXA'!H440)</f>
        <v>0</v>
      </c>
      <c r="F438" s="163" t="n">
        <f aca="false">IF('BM GLOBAL'!$P$1&lt;&gt;0,IF('ORÇ.GLOBAL P CAIXA'!K439=0,'ORÇ.GLOBAL EMPRESA'!G439,'ORÇ.GLOBAL P CAIXA'!F439),'ORÇ.REPROG. P CAIXA'!I440)</f>
        <v>0</v>
      </c>
      <c r="G438" s="163" t="n">
        <f aca="false">IF(E438&lt;&gt;0,ROUND(E438*F438,2),IF(AO438=0,(SUMIF('ORÇ.REPROG. P CAIXA'!$AC$13:$AC$1012,B438,$AO$11:$AO$1010)),AO438))</f>
        <v>0</v>
      </c>
      <c r="H438" s="163" t="n">
        <f aca="false">IF(J438&lt;&gt;0,IF(E438&lt;&gt;0,J438/F438,0),0)</f>
        <v>0</v>
      </c>
      <c r="I438" s="163" t="n">
        <f aca="false">IF(L438&lt;&gt;0,IF(E438&lt;&gt;0,L438/F438,0),0)</f>
        <v>0</v>
      </c>
      <c r="J438" s="163" t="n">
        <f aca="false">IF(E438&lt;&gt;0,ROUND(INDEX($P$11:$AM$1010,$A438,$L$1),2),IF(AX438=0,(SUMIF($AP$11:$AP$1010,B438,$AX$11:$AX$1010)),AX438))</f>
        <v>0</v>
      </c>
      <c r="K438" s="163" t="n">
        <f aca="false">IF(G438=0,0,(J438/G438)*100)</f>
        <v>0</v>
      </c>
      <c r="L438" s="163" t="n">
        <f aca="false">IF(E438&lt;&gt;0,ROUND(IF($L$1=1,SUM(P438),"0")+IF($L$1=2,SUM($P438:Q438),"0")+IF($L$1=3,SUM($P438:R438),"0")+IF($L$1=4,SUM($P438:S438),"0")+IF($L$1=5,SUM($P438:T438),"0")+IF($L$1=6,SUM($P438:U438),"0")+IF($L$1=7,SUM($P438:V438),"0")+IF($L$1=8,SUM($P438:W438),"0")+IF($L$1=9,SUM($P438:X438),"0")+IF($L$1=10,SUM($P438:Y438),"0")+IF($L$1=11,SUM($P438:Z438),"0")+IF($L$1=12,SUM($P438:AA438),"0")+IF($L$1=13,SUM($P438:AB438),"0")+IF($L$1=14,SUM($P438:AC438),"0")+IF($L$1=15,SUM($P438:AD438),"0")+IF($L$1=16,SUM($P438:AE438),"0")+IF($L$1=17,SUM($P438:AF438),"0")+IF($L$1=18,SUM($P438:AG438),"0")+IF($L$1=19,SUM($P438:AH438),"0")+IF($L$1=20,SUM($P438:AI438),"0")+IF($L$1=21,SUM($P438:AJ438),"0")+IF($L$1=22,SUM($P438:AK438),"0")+IF($L$1=23,SUM($P438:AL438),"0")+IF($L$1=24,SUM($P438:AM438),"0"),2),IF(BC438=0,(SUMIF($AP$11:$AP$1010,B438,$BC$11:$BC$1010)),BC438))</f>
        <v>0</v>
      </c>
      <c r="M438" s="163" t="n">
        <f aca="false">IF(G438=0,0,(L438/G438)*100)</f>
        <v>0</v>
      </c>
      <c r="N438" s="168" t="str">
        <f aca="false">IF(B438&gt;0,"ok","ocultar")</f>
        <v>ocultar</v>
      </c>
      <c r="O438" s="650"/>
      <c r="P438" s="724"/>
      <c r="Q438" s="725"/>
      <c r="R438" s="725"/>
      <c r="S438" s="725"/>
      <c r="T438" s="725"/>
      <c r="U438" s="725"/>
      <c r="V438" s="725"/>
      <c r="W438" s="725"/>
      <c r="X438" s="725"/>
      <c r="Y438" s="725"/>
      <c r="Z438" s="725"/>
      <c r="AA438" s="726"/>
      <c r="AB438" s="726"/>
      <c r="AC438" s="726"/>
      <c r="AD438" s="726"/>
      <c r="AE438" s="726"/>
      <c r="AF438" s="726"/>
      <c r="AG438" s="726"/>
      <c r="AH438" s="726"/>
      <c r="AI438" s="726"/>
      <c r="AJ438" s="726"/>
      <c r="AK438" s="726"/>
      <c r="AL438" s="726"/>
      <c r="AM438" s="727"/>
      <c r="AO438" s="728" t="n">
        <f aca="false">IF(E438&lt;&gt;0,G438,0)</f>
        <v>0</v>
      </c>
      <c r="AP438" s="157" t="n">
        <f aca="false">IF(B438=0,AP437,IF(ISNONTEXT(B438)=TRUE(),INT(B438),INT(LEFT(B438,FIND(".",B438)-1))))</f>
        <v>3</v>
      </c>
      <c r="AQ438" s="157" t="str">
        <f aca="false">IF(AQ439=1,1,IF(B438&lt;&gt;0,1,IF(C438&lt;&gt;0,1,IF(D438&lt;&gt;0,1,IF(E438&lt;&gt;0,1,"")))))</f>
        <v/>
      </c>
      <c r="AR438" s="157" t="str">
        <f aca="false">IF(AP438=0," ",IF(AP438&lt;&gt;AP437,AP438," "))</f>
        <v> </v>
      </c>
      <c r="AS438" s="732"/>
      <c r="AT438" s="730" t="n">
        <f aca="false">IF(AP438&lt;&gt;AR438,(IF('ORÇ.GLOBAL P CAIXA'!I439="",J438*(INFORMAÇÕES!$Q$99/INFORMAÇÕES!$Q$102),IF('ORÇ.GLOBAL P CAIXA'!I439="R",J438,0))),0)</f>
        <v>0</v>
      </c>
      <c r="AU438" s="75" t="n">
        <f aca="false">IF(AP438&lt;&gt;AR438,(IF('ORÇ.GLOBAL P CAIXA'!I439="",J438*(INFORMAÇÕES!$Q$100/INFORMAÇÕES!$Q$102),IF('ORÇ.GLOBAL P CAIXA'!I439="C",J438,0))),0)</f>
        <v>0</v>
      </c>
      <c r="AV438" s="75" t="n">
        <f aca="false">IF(AP438&lt;&gt;AR438,(IF('ORÇ.GLOBAL P CAIXA'!I439="",J438*INFORMAÇÕES!$U$115,IF('ORÇ.GLOBAL P CAIXA'!I439="CF",J438,0))),0)</f>
        <v>0</v>
      </c>
      <c r="AW438" s="75" t="n">
        <f aca="false">IF(AP438&lt;&gt;AR438,(IF('ORÇ.GLOBAL P CAIXA'!I439="",J438*INFORMAÇÕES!$U$116,IF('ORÇ.GLOBAL P CAIXA'!I439="O",J438,0))),0)</f>
        <v>0</v>
      </c>
      <c r="AX438" s="731" t="n">
        <f aca="false">IF(E438&lt;&gt;0,J438,0)</f>
        <v>0</v>
      </c>
      <c r="AY438" s="730" t="n">
        <f aca="false">IF(AP438&lt;&gt;AR438,(IF('ORÇ.GLOBAL P CAIXA'!I439="",L438*(INFORMAÇÕES!$Q$99/INFORMAÇÕES!$Q$102),IF('ORÇ.GLOBAL P CAIXA'!I439="R",L438,0))),0)</f>
        <v>0</v>
      </c>
      <c r="AZ438" s="75" t="n">
        <f aca="false">IF(AP438&lt;&gt;AR438,(IF('ORÇ.GLOBAL P CAIXA'!I439="",L438*(INFORMAÇÕES!$Q$100/INFORMAÇÕES!$Q$102),IF('ORÇ.GLOBAL P CAIXA'!I439="C",L438,0))),0)</f>
        <v>0</v>
      </c>
      <c r="BA438" s="75" t="n">
        <f aca="false">IF(AP438&lt;&gt;AR438,(IF('ORÇ.GLOBAL P CAIXA'!I439="",L438*INFORMAÇÕES!$U$115,IF('ORÇ.GLOBAL P CAIXA'!I439="CF",L438,0))),0)</f>
        <v>0</v>
      </c>
      <c r="BB438" s="75" t="n">
        <f aca="false">IF(AP438&lt;&gt;AR438,(IF('ORÇ.GLOBAL P CAIXA'!I439="",L438*INFORMAÇÕES!$U$116,IF('ORÇ.GLOBAL P CAIXA'!I439="O",L438,0))),0)</f>
        <v>0</v>
      </c>
      <c r="BC438" s="731" t="n">
        <f aca="false">IF(E438&lt;&gt;0,L438,0)</f>
        <v>0</v>
      </c>
    </row>
    <row r="439" s="174" customFormat="true" ht="14.25" hidden="false" customHeight="false" outlineLevel="0" collapsed="false">
      <c r="A439" s="159" t="n">
        <v>429</v>
      </c>
      <c r="B439" s="160" t="n">
        <f aca="false">'ORÇ.REPROG. P CAIXA'!B441</f>
        <v>0</v>
      </c>
      <c r="C439" s="723" t="n">
        <f aca="false">'ORÇ.REPROG. P CAIXA'!C441</f>
        <v>0</v>
      </c>
      <c r="D439" s="162" t="n">
        <f aca="false">'ORÇ.REPROG. P CAIXA'!D441</f>
        <v>0</v>
      </c>
      <c r="E439" s="163" t="n">
        <f aca="false">IF('BM GLOBAL'!$P$1&lt;&gt;0,'ORÇ.REPROG. P CAIXA'!E441,'ORÇ.REPROG. P CAIXA'!H441)</f>
        <v>0</v>
      </c>
      <c r="F439" s="163" t="n">
        <f aca="false">IF('BM GLOBAL'!$P$1&lt;&gt;0,IF('ORÇ.GLOBAL P CAIXA'!K440=0,'ORÇ.GLOBAL EMPRESA'!G440,'ORÇ.GLOBAL P CAIXA'!F440),'ORÇ.REPROG. P CAIXA'!I441)</f>
        <v>0</v>
      </c>
      <c r="G439" s="163" t="n">
        <f aca="false">IF(E439&lt;&gt;0,ROUND(E439*F439,2),IF(AO439=0,(SUMIF('ORÇ.REPROG. P CAIXA'!$AC$13:$AC$1012,B439,$AO$11:$AO$1010)),AO439))</f>
        <v>0</v>
      </c>
      <c r="H439" s="163" t="n">
        <f aca="false">IF(J439&lt;&gt;0,IF(E439&lt;&gt;0,J439/F439,0),0)</f>
        <v>0</v>
      </c>
      <c r="I439" s="163" t="n">
        <f aca="false">IF(L439&lt;&gt;0,IF(E439&lt;&gt;0,L439/F439,0),0)</f>
        <v>0</v>
      </c>
      <c r="J439" s="163" t="n">
        <f aca="false">IF(E439&lt;&gt;0,ROUND(INDEX($P$11:$AM$1010,$A439,$L$1),2),IF(AX439=0,(SUMIF($AP$11:$AP$1010,B439,$AX$11:$AX$1010)),AX439))</f>
        <v>0</v>
      </c>
      <c r="K439" s="163" t="n">
        <f aca="false">IF(G439=0,0,(J439/G439)*100)</f>
        <v>0</v>
      </c>
      <c r="L439" s="163" t="n">
        <f aca="false">IF(E439&lt;&gt;0,ROUND(IF($L$1=1,SUM(P439),"0")+IF($L$1=2,SUM($P439:Q439),"0")+IF($L$1=3,SUM($P439:R439),"0")+IF($L$1=4,SUM($P439:S439),"0")+IF($L$1=5,SUM($P439:T439),"0")+IF($L$1=6,SUM($P439:U439),"0")+IF($L$1=7,SUM($P439:V439),"0")+IF($L$1=8,SUM($P439:W439),"0")+IF($L$1=9,SUM($P439:X439),"0")+IF($L$1=10,SUM($P439:Y439),"0")+IF($L$1=11,SUM($P439:Z439),"0")+IF($L$1=12,SUM($P439:AA439),"0")+IF($L$1=13,SUM($P439:AB439),"0")+IF($L$1=14,SUM($P439:AC439),"0")+IF($L$1=15,SUM($P439:AD439),"0")+IF($L$1=16,SUM($P439:AE439),"0")+IF($L$1=17,SUM($P439:AF439),"0")+IF($L$1=18,SUM($P439:AG439),"0")+IF($L$1=19,SUM($P439:AH439),"0")+IF($L$1=20,SUM($P439:AI439),"0")+IF($L$1=21,SUM($P439:AJ439),"0")+IF($L$1=22,SUM($P439:AK439),"0")+IF($L$1=23,SUM($P439:AL439),"0")+IF($L$1=24,SUM($P439:AM439),"0"),2),IF(BC439=0,(SUMIF($AP$11:$AP$1010,B439,$BC$11:$BC$1010)),BC439))</f>
        <v>0</v>
      </c>
      <c r="M439" s="163" t="n">
        <f aca="false">IF(G439=0,0,(L439/G439)*100)</f>
        <v>0</v>
      </c>
      <c r="N439" s="168" t="str">
        <f aca="false">IF(B439&gt;0,"ok","ocultar")</f>
        <v>ocultar</v>
      </c>
      <c r="O439" s="650"/>
      <c r="P439" s="724"/>
      <c r="Q439" s="725"/>
      <c r="R439" s="725"/>
      <c r="S439" s="725"/>
      <c r="T439" s="725"/>
      <c r="U439" s="725"/>
      <c r="V439" s="725"/>
      <c r="W439" s="725"/>
      <c r="X439" s="725"/>
      <c r="Y439" s="725"/>
      <c r="Z439" s="725"/>
      <c r="AA439" s="726"/>
      <c r="AB439" s="726"/>
      <c r="AC439" s="726"/>
      <c r="AD439" s="726"/>
      <c r="AE439" s="726"/>
      <c r="AF439" s="726"/>
      <c r="AG439" s="726"/>
      <c r="AH439" s="726"/>
      <c r="AI439" s="726"/>
      <c r="AJ439" s="726"/>
      <c r="AK439" s="726"/>
      <c r="AL439" s="726"/>
      <c r="AM439" s="727"/>
      <c r="AO439" s="728" t="n">
        <f aca="false">IF(E439&lt;&gt;0,G439,0)</f>
        <v>0</v>
      </c>
      <c r="AP439" s="157" t="n">
        <f aca="false">IF(B439=0,AP438,IF(ISNONTEXT(B439)=TRUE(),INT(B439),INT(LEFT(B439,FIND(".",B439)-1))))</f>
        <v>3</v>
      </c>
      <c r="AQ439" s="157" t="str">
        <f aca="false">IF(AQ440=1,1,IF(B439&lt;&gt;0,1,IF(C439&lt;&gt;0,1,IF(D439&lt;&gt;0,1,IF(E439&lt;&gt;0,1,"")))))</f>
        <v/>
      </c>
      <c r="AR439" s="157" t="str">
        <f aca="false">IF(AP439=0," ",IF(AP439&lt;&gt;AP438,AP439," "))</f>
        <v> </v>
      </c>
      <c r="AS439" s="732"/>
      <c r="AT439" s="730" t="n">
        <f aca="false">IF(AP439&lt;&gt;AR439,(IF('ORÇ.GLOBAL P CAIXA'!I440="",J439*(INFORMAÇÕES!$Q$99/INFORMAÇÕES!$Q$102),IF('ORÇ.GLOBAL P CAIXA'!I440="R",J439,0))),0)</f>
        <v>0</v>
      </c>
      <c r="AU439" s="75" t="n">
        <f aca="false">IF(AP439&lt;&gt;AR439,(IF('ORÇ.GLOBAL P CAIXA'!I440="",J439*(INFORMAÇÕES!$Q$100/INFORMAÇÕES!$Q$102),IF('ORÇ.GLOBAL P CAIXA'!I440="C",J439,0))),0)</f>
        <v>0</v>
      </c>
      <c r="AV439" s="75" t="n">
        <f aca="false">IF(AP439&lt;&gt;AR439,(IF('ORÇ.GLOBAL P CAIXA'!I440="",J439*INFORMAÇÕES!$U$115,IF('ORÇ.GLOBAL P CAIXA'!I440="CF",J439,0))),0)</f>
        <v>0</v>
      </c>
      <c r="AW439" s="75" t="n">
        <f aca="false">IF(AP439&lt;&gt;AR439,(IF('ORÇ.GLOBAL P CAIXA'!I440="",J439*INFORMAÇÕES!$U$116,IF('ORÇ.GLOBAL P CAIXA'!I440="O",J439,0))),0)</f>
        <v>0</v>
      </c>
      <c r="AX439" s="731" t="n">
        <f aca="false">IF(E439&lt;&gt;0,J439,0)</f>
        <v>0</v>
      </c>
      <c r="AY439" s="730" t="n">
        <f aca="false">IF(AP439&lt;&gt;AR439,(IF('ORÇ.GLOBAL P CAIXA'!I440="",L439*(INFORMAÇÕES!$Q$99/INFORMAÇÕES!$Q$102),IF('ORÇ.GLOBAL P CAIXA'!I440="R",L439,0))),0)</f>
        <v>0</v>
      </c>
      <c r="AZ439" s="75" t="n">
        <f aca="false">IF(AP439&lt;&gt;AR439,(IF('ORÇ.GLOBAL P CAIXA'!I440="",L439*(INFORMAÇÕES!$Q$100/INFORMAÇÕES!$Q$102),IF('ORÇ.GLOBAL P CAIXA'!I440="C",L439,0))),0)</f>
        <v>0</v>
      </c>
      <c r="BA439" s="75" t="n">
        <f aca="false">IF(AP439&lt;&gt;AR439,(IF('ORÇ.GLOBAL P CAIXA'!I440="",L439*INFORMAÇÕES!$U$115,IF('ORÇ.GLOBAL P CAIXA'!I440="CF",L439,0))),0)</f>
        <v>0</v>
      </c>
      <c r="BB439" s="75" t="n">
        <f aca="false">IF(AP439&lt;&gt;AR439,(IF('ORÇ.GLOBAL P CAIXA'!I440="",L439*INFORMAÇÕES!$U$116,IF('ORÇ.GLOBAL P CAIXA'!I440="O",L439,0))),0)</f>
        <v>0</v>
      </c>
      <c r="BC439" s="731" t="n">
        <f aca="false">IF(E439&lt;&gt;0,L439,0)</f>
        <v>0</v>
      </c>
    </row>
    <row r="440" s="174" customFormat="true" ht="14.25" hidden="false" customHeight="false" outlineLevel="0" collapsed="false">
      <c r="A440" s="159" t="n">
        <v>430</v>
      </c>
      <c r="B440" s="160" t="n">
        <f aca="false">'ORÇ.REPROG. P CAIXA'!B442</f>
        <v>0</v>
      </c>
      <c r="C440" s="723" t="n">
        <f aca="false">'ORÇ.REPROG. P CAIXA'!C442</f>
        <v>0</v>
      </c>
      <c r="D440" s="162" t="n">
        <f aca="false">'ORÇ.REPROG. P CAIXA'!D442</f>
        <v>0</v>
      </c>
      <c r="E440" s="163" t="n">
        <f aca="false">IF('BM GLOBAL'!$P$1&lt;&gt;0,'ORÇ.REPROG. P CAIXA'!E442,'ORÇ.REPROG. P CAIXA'!H442)</f>
        <v>0</v>
      </c>
      <c r="F440" s="163" t="n">
        <f aca="false">IF('BM GLOBAL'!$P$1&lt;&gt;0,IF('ORÇ.GLOBAL P CAIXA'!K441=0,'ORÇ.GLOBAL EMPRESA'!G441,'ORÇ.GLOBAL P CAIXA'!F441),'ORÇ.REPROG. P CAIXA'!I442)</f>
        <v>0</v>
      </c>
      <c r="G440" s="163" t="n">
        <f aca="false">IF(E440&lt;&gt;0,ROUND(E440*F440,2),IF(AO440=0,(SUMIF('ORÇ.REPROG. P CAIXA'!$AC$13:$AC$1012,B440,$AO$11:$AO$1010)),AO440))</f>
        <v>0</v>
      </c>
      <c r="H440" s="163" t="n">
        <f aca="false">IF(J440&lt;&gt;0,IF(E440&lt;&gt;0,J440/F440,0),0)</f>
        <v>0</v>
      </c>
      <c r="I440" s="163" t="n">
        <f aca="false">IF(L440&lt;&gt;0,IF(E440&lt;&gt;0,L440/F440,0),0)</f>
        <v>0</v>
      </c>
      <c r="J440" s="163" t="n">
        <f aca="false">IF(E440&lt;&gt;0,ROUND(INDEX($P$11:$AM$1010,$A440,$L$1),2),IF(AX440=0,(SUMIF($AP$11:$AP$1010,B440,$AX$11:$AX$1010)),AX440))</f>
        <v>0</v>
      </c>
      <c r="K440" s="163" t="n">
        <f aca="false">IF(G440=0,0,(J440/G440)*100)</f>
        <v>0</v>
      </c>
      <c r="L440" s="163" t="n">
        <f aca="false">IF(E440&lt;&gt;0,ROUND(IF($L$1=1,SUM(P440),"0")+IF($L$1=2,SUM($P440:Q440),"0")+IF($L$1=3,SUM($P440:R440),"0")+IF($L$1=4,SUM($P440:S440),"0")+IF($L$1=5,SUM($P440:T440),"0")+IF($L$1=6,SUM($P440:U440),"0")+IF($L$1=7,SUM($P440:V440),"0")+IF($L$1=8,SUM($P440:W440),"0")+IF($L$1=9,SUM($P440:X440),"0")+IF($L$1=10,SUM($P440:Y440),"0")+IF($L$1=11,SUM($P440:Z440),"0")+IF($L$1=12,SUM($P440:AA440),"0")+IF($L$1=13,SUM($P440:AB440),"0")+IF($L$1=14,SUM($P440:AC440),"0")+IF($L$1=15,SUM($P440:AD440),"0")+IF($L$1=16,SUM($P440:AE440),"0")+IF($L$1=17,SUM($P440:AF440),"0")+IF($L$1=18,SUM($P440:AG440),"0")+IF($L$1=19,SUM($P440:AH440),"0")+IF($L$1=20,SUM($P440:AI440),"0")+IF($L$1=21,SUM($P440:AJ440),"0")+IF($L$1=22,SUM($P440:AK440),"0")+IF($L$1=23,SUM($P440:AL440),"0")+IF($L$1=24,SUM($P440:AM440),"0"),2),IF(BC440=0,(SUMIF($AP$11:$AP$1010,B440,$BC$11:$BC$1010)),BC440))</f>
        <v>0</v>
      </c>
      <c r="M440" s="163" t="n">
        <f aca="false">IF(G440=0,0,(L440/G440)*100)</f>
        <v>0</v>
      </c>
      <c r="N440" s="168" t="str">
        <f aca="false">IF(B440&gt;0,"ok","ocultar")</f>
        <v>ocultar</v>
      </c>
      <c r="O440" s="650"/>
      <c r="P440" s="724"/>
      <c r="Q440" s="725"/>
      <c r="R440" s="725"/>
      <c r="S440" s="725"/>
      <c r="T440" s="725"/>
      <c r="U440" s="725"/>
      <c r="V440" s="725"/>
      <c r="W440" s="725"/>
      <c r="X440" s="725"/>
      <c r="Y440" s="725"/>
      <c r="Z440" s="725"/>
      <c r="AA440" s="726"/>
      <c r="AB440" s="726"/>
      <c r="AC440" s="726"/>
      <c r="AD440" s="726"/>
      <c r="AE440" s="726"/>
      <c r="AF440" s="726"/>
      <c r="AG440" s="726"/>
      <c r="AH440" s="726"/>
      <c r="AI440" s="726"/>
      <c r="AJ440" s="726"/>
      <c r="AK440" s="726"/>
      <c r="AL440" s="726"/>
      <c r="AM440" s="727"/>
      <c r="AO440" s="728" t="n">
        <f aca="false">IF(E440&lt;&gt;0,G440,0)</f>
        <v>0</v>
      </c>
      <c r="AP440" s="157" t="n">
        <f aca="false">IF(B440=0,AP439,IF(ISNONTEXT(B440)=TRUE(),INT(B440),INT(LEFT(B440,FIND(".",B440)-1))))</f>
        <v>3</v>
      </c>
      <c r="AQ440" s="157" t="str">
        <f aca="false">IF(AQ441=1,1,IF(B440&lt;&gt;0,1,IF(C440&lt;&gt;0,1,IF(D440&lt;&gt;0,1,IF(E440&lt;&gt;0,1,"")))))</f>
        <v/>
      </c>
      <c r="AR440" s="157" t="str">
        <f aca="false">IF(AP440=0," ",IF(AP440&lt;&gt;AP439,AP440," "))</f>
        <v> </v>
      </c>
      <c r="AS440" s="732"/>
      <c r="AT440" s="730" t="n">
        <f aca="false">IF(AP440&lt;&gt;AR440,(IF('ORÇ.GLOBAL P CAIXA'!I441="",J440*(INFORMAÇÕES!$Q$99/INFORMAÇÕES!$Q$102),IF('ORÇ.GLOBAL P CAIXA'!I441="R",J440,0))),0)</f>
        <v>0</v>
      </c>
      <c r="AU440" s="75" t="n">
        <f aca="false">IF(AP440&lt;&gt;AR440,(IF('ORÇ.GLOBAL P CAIXA'!I441="",J440*(INFORMAÇÕES!$Q$100/INFORMAÇÕES!$Q$102),IF('ORÇ.GLOBAL P CAIXA'!I441="C",J440,0))),0)</f>
        <v>0</v>
      </c>
      <c r="AV440" s="75" t="n">
        <f aca="false">IF(AP440&lt;&gt;AR440,(IF('ORÇ.GLOBAL P CAIXA'!I441="",J440*INFORMAÇÕES!$U$115,IF('ORÇ.GLOBAL P CAIXA'!I441="CF",J440,0))),0)</f>
        <v>0</v>
      </c>
      <c r="AW440" s="75" t="n">
        <f aca="false">IF(AP440&lt;&gt;AR440,(IF('ORÇ.GLOBAL P CAIXA'!I441="",J440*INFORMAÇÕES!$U$116,IF('ORÇ.GLOBAL P CAIXA'!I441="O",J440,0))),0)</f>
        <v>0</v>
      </c>
      <c r="AX440" s="731" t="n">
        <f aca="false">IF(E440&lt;&gt;0,J440,0)</f>
        <v>0</v>
      </c>
      <c r="AY440" s="730" t="n">
        <f aca="false">IF(AP440&lt;&gt;AR440,(IF('ORÇ.GLOBAL P CAIXA'!I441="",L440*(INFORMAÇÕES!$Q$99/INFORMAÇÕES!$Q$102),IF('ORÇ.GLOBAL P CAIXA'!I441="R",L440,0))),0)</f>
        <v>0</v>
      </c>
      <c r="AZ440" s="75" t="n">
        <f aca="false">IF(AP440&lt;&gt;AR440,(IF('ORÇ.GLOBAL P CAIXA'!I441="",L440*(INFORMAÇÕES!$Q$100/INFORMAÇÕES!$Q$102),IF('ORÇ.GLOBAL P CAIXA'!I441="C",L440,0))),0)</f>
        <v>0</v>
      </c>
      <c r="BA440" s="75" t="n">
        <f aca="false">IF(AP440&lt;&gt;AR440,(IF('ORÇ.GLOBAL P CAIXA'!I441="",L440*INFORMAÇÕES!$U$115,IF('ORÇ.GLOBAL P CAIXA'!I441="CF",L440,0))),0)</f>
        <v>0</v>
      </c>
      <c r="BB440" s="75" t="n">
        <f aca="false">IF(AP440&lt;&gt;AR440,(IF('ORÇ.GLOBAL P CAIXA'!I441="",L440*INFORMAÇÕES!$U$116,IF('ORÇ.GLOBAL P CAIXA'!I441="O",L440,0))),0)</f>
        <v>0</v>
      </c>
      <c r="BC440" s="731" t="n">
        <f aca="false">IF(E440&lt;&gt;0,L440,0)</f>
        <v>0</v>
      </c>
    </row>
    <row r="441" s="174" customFormat="true" ht="14.25" hidden="false" customHeight="false" outlineLevel="0" collapsed="false">
      <c r="A441" s="159" t="n">
        <v>431</v>
      </c>
      <c r="B441" s="160" t="n">
        <f aca="false">'ORÇ.REPROG. P CAIXA'!B443</f>
        <v>0</v>
      </c>
      <c r="C441" s="723" t="n">
        <f aca="false">'ORÇ.REPROG. P CAIXA'!C443</f>
        <v>0</v>
      </c>
      <c r="D441" s="162" t="n">
        <f aca="false">'ORÇ.REPROG. P CAIXA'!D443</f>
        <v>0</v>
      </c>
      <c r="E441" s="163" t="n">
        <f aca="false">IF('BM GLOBAL'!$P$1&lt;&gt;0,'ORÇ.REPROG. P CAIXA'!E443,'ORÇ.REPROG. P CAIXA'!H443)</f>
        <v>0</v>
      </c>
      <c r="F441" s="163" t="n">
        <f aca="false">IF('BM GLOBAL'!$P$1&lt;&gt;0,IF('ORÇ.GLOBAL P CAIXA'!K442=0,'ORÇ.GLOBAL EMPRESA'!G442,'ORÇ.GLOBAL P CAIXA'!F442),'ORÇ.REPROG. P CAIXA'!I443)</f>
        <v>0</v>
      </c>
      <c r="G441" s="163" t="n">
        <f aca="false">IF(E441&lt;&gt;0,ROUND(E441*F441,2),IF(AO441=0,(SUMIF('ORÇ.REPROG. P CAIXA'!$AC$13:$AC$1012,B441,$AO$11:$AO$1010)),AO441))</f>
        <v>0</v>
      </c>
      <c r="H441" s="163" t="n">
        <f aca="false">IF(J441&lt;&gt;0,IF(E441&lt;&gt;0,J441/F441,0),0)</f>
        <v>0</v>
      </c>
      <c r="I441" s="163" t="n">
        <f aca="false">IF(L441&lt;&gt;0,IF(E441&lt;&gt;0,L441/F441,0),0)</f>
        <v>0</v>
      </c>
      <c r="J441" s="163" t="n">
        <f aca="false">IF(E441&lt;&gt;0,ROUND(INDEX($P$11:$AM$1010,$A441,$L$1),2),IF(AX441=0,(SUMIF($AP$11:$AP$1010,B441,$AX$11:$AX$1010)),AX441))</f>
        <v>0</v>
      </c>
      <c r="K441" s="163" t="n">
        <f aca="false">IF(G441=0,0,(J441/G441)*100)</f>
        <v>0</v>
      </c>
      <c r="L441" s="163" t="n">
        <f aca="false">IF(E441&lt;&gt;0,ROUND(IF($L$1=1,SUM(P441),"0")+IF($L$1=2,SUM($P441:Q441),"0")+IF($L$1=3,SUM($P441:R441),"0")+IF($L$1=4,SUM($P441:S441),"0")+IF($L$1=5,SUM($P441:T441),"0")+IF($L$1=6,SUM($P441:U441),"0")+IF($L$1=7,SUM($P441:V441),"0")+IF($L$1=8,SUM($P441:W441),"0")+IF($L$1=9,SUM($P441:X441),"0")+IF($L$1=10,SUM($P441:Y441),"0")+IF($L$1=11,SUM($P441:Z441),"0")+IF($L$1=12,SUM($P441:AA441),"0")+IF($L$1=13,SUM($P441:AB441),"0")+IF($L$1=14,SUM($P441:AC441),"0")+IF($L$1=15,SUM($P441:AD441),"0")+IF($L$1=16,SUM($P441:AE441),"0")+IF($L$1=17,SUM($P441:AF441),"0")+IF($L$1=18,SUM($P441:AG441),"0")+IF($L$1=19,SUM($P441:AH441),"0")+IF($L$1=20,SUM($P441:AI441),"0")+IF($L$1=21,SUM($P441:AJ441),"0")+IF($L$1=22,SUM($P441:AK441),"0")+IF($L$1=23,SUM($P441:AL441),"0")+IF($L$1=24,SUM($P441:AM441),"0"),2),IF(BC441=0,(SUMIF($AP$11:$AP$1010,B441,$BC$11:$BC$1010)),BC441))</f>
        <v>0</v>
      </c>
      <c r="M441" s="163" t="n">
        <f aca="false">IF(G441=0,0,(L441/G441)*100)</f>
        <v>0</v>
      </c>
      <c r="N441" s="168" t="str">
        <f aca="false">IF(B441&gt;0,"ok","ocultar")</f>
        <v>ocultar</v>
      </c>
      <c r="O441" s="650"/>
      <c r="P441" s="724"/>
      <c r="Q441" s="725"/>
      <c r="R441" s="725"/>
      <c r="S441" s="725"/>
      <c r="T441" s="725"/>
      <c r="U441" s="725"/>
      <c r="V441" s="725"/>
      <c r="W441" s="725"/>
      <c r="X441" s="725"/>
      <c r="Y441" s="725"/>
      <c r="Z441" s="725"/>
      <c r="AA441" s="726"/>
      <c r="AB441" s="726"/>
      <c r="AC441" s="726"/>
      <c r="AD441" s="726"/>
      <c r="AE441" s="726"/>
      <c r="AF441" s="726"/>
      <c r="AG441" s="726"/>
      <c r="AH441" s="726"/>
      <c r="AI441" s="726"/>
      <c r="AJ441" s="726"/>
      <c r="AK441" s="726"/>
      <c r="AL441" s="726"/>
      <c r="AM441" s="727"/>
      <c r="AO441" s="728" t="n">
        <f aca="false">IF(E441&lt;&gt;0,G441,0)</f>
        <v>0</v>
      </c>
      <c r="AP441" s="157" t="n">
        <f aca="false">IF(B441=0,AP440,IF(ISNONTEXT(B441)=TRUE(),INT(B441),INT(LEFT(B441,FIND(".",B441)-1))))</f>
        <v>3</v>
      </c>
      <c r="AQ441" s="157" t="str">
        <f aca="false">IF(AQ442=1,1,IF(B441&lt;&gt;0,1,IF(C441&lt;&gt;0,1,IF(D441&lt;&gt;0,1,IF(E441&lt;&gt;0,1,"")))))</f>
        <v/>
      </c>
      <c r="AR441" s="157" t="str">
        <f aca="false">IF(AP441=0," ",IF(AP441&lt;&gt;AP440,AP441," "))</f>
        <v> </v>
      </c>
      <c r="AS441" s="732"/>
      <c r="AT441" s="730" t="n">
        <f aca="false">IF(AP441&lt;&gt;AR441,(IF('ORÇ.GLOBAL P CAIXA'!I442="",J441*(INFORMAÇÕES!$Q$99/INFORMAÇÕES!$Q$102),IF('ORÇ.GLOBAL P CAIXA'!I442="R",J441,0))),0)</f>
        <v>0</v>
      </c>
      <c r="AU441" s="75" t="n">
        <f aca="false">IF(AP441&lt;&gt;AR441,(IF('ORÇ.GLOBAL P CAIXA'!I442="",J441*(INFORMAÇÕES!$Q$100/INFORMAÇÕES!$Q$102),IF('ORÇ.GLOBAL P CAIXA'!I442="C",J441,0))),0)</f>
        <v>0</v>
      </c>
      <c r="AV441" s="75" t="n">
        <f aca="false">IF(AP441&lt;&gt;AR441,(IF('ORÇ.GLOBAL P CAIXA'!I442="",J441*INFORMAÇÕES!$U$115,IF('ORÇ.GLOBAL P CAIXA'!I442="CF",J441,0))),0)</f>
        <v>0</v>
      </c>
      <c r="AW441" s="75" t="n">
        <f aca="false">IF(AP441&lt;&gt;AR441,(IF('ORÇ.GLOBAL P CAIXA'!I442="",J441*INFORMAÇÕES!$U$116,IF('ORÇ.GLOBAL P CAIXA'!I442="O",J441,0))),0)</f>
        <v>0</v>
      </c>
      <c r="AX441" s="731" t="n">
        <f aca="false">IF(E441&lt;&gt;0,J441,0)</f>
        <v>0</v>
      </c>
      <c r="AY441" s="730" t="n">
        <f aca="false">IF(AP441&lt;&gt;AR441,(IF('ORÇ.GLOBAL P CAIXA'!I442="",L441*(INFORMAÇÕES!$Q$99/INFORMAÇÕES!$Q$102),IF('ORÇ.GLOBAL P CAIXA'!I442="R",L441,0))),0)</f>
        <v>0</v>
      </c>
      <c r="AZ441" s="75" t="n">
        <f aca="false">IF(AP441&lt;&gt;AR441,(IF('ORÇ.GLOBAL P CAIXA'!I442="",L441*(INFORMAÇÕES!$Q$100/INFORMAÇÕES!$Q$102),IF('ORÇ.GLOBAL P CAIXA'!I442="C",L441,0))),0)</f>
        <v>0</v>
      </c>
      <c r="BA441" s="75" t="n">
        <f aca="false">IF(AP441&lt;&gt;AR441,(IF('ORÇ.GLOBAL P CAIXA'!I442="",L441*INFORMAÇÕES!$U$115,IF('ORÇ.GLOBAL P CAIXA'!I442="CF",L441,0))),0)</f>
        <v>0</v>
      </c>
      <c r="BB441" s="75" t="n">
        <f aca="false">IF(AP441&lt;&gt;AR441,(IF('ORÇ.GLOBAL P CAIXA'!I442="",L441*INFORMAÇÕES!$U$116,IF('ORÇ.GLOBAL P CAIXA'!I442="O",L441,0))),0)</f>
        <v>0</v>
      </c>
      <c r="BC441" s="731" t="n">
        <f aca="false">IF(E441&lt;&gt;0,L441,0)</f>
        <v>0</v>
      </c>
    </row>
    <row r="442" s="174" customFormat="true" ht="14.25" hidden="false" customHeight="false" outlineLevel="0" collapsed="false">
      <c r="A442" s="159" t="n">
        <v>432</v>
      </c>
      <c r="B442" s="160" t="n">
        <f aca="false">'ORÇ.REPROG. P CAIXA'!B444</f>
        <v>0</v>
      </c>
      <c r="C442" s="723" t="n">
        <f aca="false">'ORÇ.REPROG. P CAIXA'!C444</f>
        <v>0</v>
      </c>
      <c r="D442" s="162" t="n">
        <f aca="false">'ORÇ.REPROG. P CAIXA'!D444</f>
        <v>0</v>
      </c>
      <c r="E442" s="163" t="n">
        <f aca="false">IF('BM GLOBAL'!$P$1&lt;&gt;0,'ORÇ.REPROG. P CAIXA'!E444,'ORÇ.REPROG. P CAIXA'!H444)</f>
        <v>0</v>
      </c>
      <c r="F442" s="163" t="n">
        <f aca="false">IF('BM GLOBAL'!$P$1&lt;&gt;0,IF('ORÇ.GLOBAL P CAIXA'!K443=0,'ORÇ.GLOBAL EMPRESA'!G443,'ORÇ.GLOBAL P CAIXA'!F443),'ORÇ.REPROG. P CAIXA'!I444)</f>
        <v>0</v>
      </c>
      <c r="G442" s="163" t="n">
        <f aca="false">IF(E442&lt;&gt;0,ROUND(E442*F442,2),IF(AO442=0,(SUMIF('ORÇ.REPROG. P CAIXA'!$AC$13:$AC$1012,B442,$AO$11:$AO$1010)),AO442))</f>
        <v>0</v>
      </c>
      <c r="H442" s="163" t="n">
        <f aca="false">IF(J442&lt;&gt;0,IF(E442&lt;&gt;0,J442/F442,0),0)</f>
        <v>0</v>
      </c>
      <c r="I442" s="163" t="n">
        <f aca="false">IF(L442&lt;&gt;0,IF(E442&lt;&gt;0,L442/F442,0),0)</f>
        <v>0</v>
      </c>
      <c r="J442" s="163" t="n">
        <f aca="false">IF(E442&lt;&gt;0,ROUND(INDEX($P$11:$AM$1010,$A442,$L$1),2),IF(AX442=0,(SUMIF($AP$11:$AP$1010,B442,$AX$11:$AX$1010)),AX442))</f>
        <v>0</v>
      </c>
      <c r="K442" s="163" t="n">
        <f aca="false">IF(G442=0,0,(J442/G442)*100)</f>
        <v>0</v>
      </c>
      <c r="L442" s="163" t="n">
        <f aca="false">IF(E442&lt;&gt;0,ROUND(IF($L$1=1,SUM(P442),"0")+IF($L$1=2,SUM($P442:Q442),"0")+IF($L$1=3,SUM($P442:R442),"0")+IF($L$1=4,SUM($P442:S442),"0")+IF($L$1=5,SUM($P442:T442),"0")+IF($L$1=6,SUM($P442:U442),"0")+IF($L$1=7,SUM($P442:V442),"0")+IF($L$1=8,SUM($P442:W442),"0")+IF($L$1=9,SUM($P442:X442),"0")+IF($L$1=10,SUM($P442:Y442),"0")+IF($L$1=11,SUM($P442:Z442),"0")+IF($L$1=12,SUM($P442:AA442),"0")+IF($L$1=13,SUM($P442:AB442),"0")+IF($L$1=14,SUM($P442:AC442),"0")+IF($L$1=15,SUM($P442:AD442),"0")+IF($L$1=16,SUM($P442:AE442),"0")+IF($L$1=17,SUM($P442:AF442),"0")+IF($L$1=18,SUM($P442:AG442),"0")+IF($L$1=19,SUM($P442:AH442),"0")+IF($L$1=20,SUM($P442:AI442),"0")+IF($L$1=21,SUM($P442:AJ442),"0")+IF($L$1=22,SUM($P442:AK442),"0")+IF($L$1=23,SUM($P442:AL442),"0")+IF($L$1=24,SUM($P442:AM442),"0"),2),IF(BC442=0,(SUMIF($AP$11:$AP$1010,B442,$BC$11:$BC$1010)),BC442))</f>
        <v>0</v>
      </c>
      <c r="M442" s="163" t="n">
        <f aca="false">IF(G442=0,0,(L442/G442)*100)</f>
        <v>0</v>
      </c>
      <c r="N442" s="168" t="str">
        <f aca="false">IF(B442&gt;0,"ok","ocultar")</f>
        <v>ocultar</v>
      </c>
      <c r="O442" s="650"/>
      <c r="P442" s="724"/>
      <c r="Q442" s="725"/>
      <c r="R442" s="725"/>
      <c r="S442" s="725"/>
      <c r="T442" s="725"/>
      <c r="U442" s="725"/>
      <c r="V442" s="725"/>
      <c r="W442" s="725"/>
      <c r="X442" s="725"/>
      <c r="Y442" s="725"/>
      <c r="Z442" s="725"/>
      <c r="AA442" s="726"/>
      <c r="AB442" s="726"/>
      <c r="AC442" s="726"/>
      <c r="AD442" s="726"/>
      <c r="AE442" s="726"/>
      <c r="AF442" s="726"/>
      <c r="AG442" s="726"/>
      <c r="AH442" s="726"/>
      <c r="AI442" s="726"/>
      <c r="AJ442" s="726"/>
      <c r="AK442" s="726"/>
      <c r="AL442" s="726"/>
      <c r="AM442" s="727"/>
      <c r="AO442" s="728" t="n">
        <f aca="false">IF(E442&lt;&gt;0,G442,0)</f>
        <v>0</v>
      </c>
      <c r="AP442" s="157" t="n">
        <f aca="false">IF(B442=0,AP441,IF(ISNONTEXT(B442)=TRUE(),INT(B442),INT(LEFT(B442,FIND(".",B442)-1))))</f>
        <v>3</v>
      </c>
      <c r="AQ442" s="157" t="str">
        <f aca="false">IF(AQ443=1,1,IF(B442&lt;&gt;0,1,IF(C442&lt;&gt;0,1,IF(D442&lt;&gt;0,1,IF(E442&lt;&gt;0,1,"")))))</f>
        <v/>
      </c>
      <c r="AR442" s="157" t="str">
        <f aca="false">IF(AP442=0," ",IF(AP442&lt;&gt;AP441,AP442," "))</f>
        <v> </v>
      </c>
      <c r="AS442" s="732"/>
      <c r="AT442" s="730" t="n">
        <f aca="false">IF(AP442&lt;&gt;AR442,(IF('ORÇ.GLOBAL P CAIXA'!I443="",J442*(INFORMAÇÕES!$Q$99/INFORMAÇÕES!$Q$102),IF('ORÇ.GLOBAL P CAIXA'!I443="R",J442,0))),0)</f>
        <v>0</v>
      </c>
      <c r="AU442" s="75" t="n">
        <f aca="false">IF(AP442&lt;&gt;AR442,(IF('ORÇ.GLOBAL P CAIXA'!I443="",J442*(INFORMAÇÕES!$Q$100/INFORMAÇÕES!$Q$102),IF('ORÇ.GLOBAL P CAIXA'!I443="C",J442,0))),0)</f>
        <v>0</v>
      </c>
      <c r="AV442" s="75" t="n">
        <f aca="false">IF(AP442&lt;&gt;AR442,(IF('ORÇ.GLOBAL P CAIXA'!I443="",J442*INFORMAÇÕES!$U$115,IF('ORÇ.GLOBAL P CAIXA'!I443="CF",J442,0))),0)</f>
        <v>0</v>
      </c>
      <c r="AW442" s="75" t="n">
        <f aca="false">IF(AP442&lt;&gt;AR442,(IF('ORÇ.GLOBAL P CAIXA'!I443="",J442*INFORMAÇÕES!$U$116,IF('ORÇ.GLOBAL P CAIXA'!I443="O",J442,0))),0)</f>
        <v>0</v>
      </c>
      <c r="AX442" s="731" t="n">
        <f aca="false">IF(E442&lt;&gt;0,J442,0)</f>
        <v>0</v>
      </c>
      <c r="AY442" s="730" t="n">
        <f aca="false">IF(AP442&lt;&gt;AR442,(IF('ORÇ.GLOBAL P CAIXA'!I443="",L442*(INFORMAÇÕES!$Q$99/INFORMAÇÕES!$Q$102),IF('ORÇ.GLOBAL P CAIXA'!I443="R",L442,0))),0)</f>
        <v>0</v>
      </c>
      <c r="AZ442" s="75" t="n">
        <f aca="false">IF(AP442&lt;&gt;AR442,(IF('ORÇ.GLOBAL P CAIXA'!I443="",L442*(INFORMAÇÕES!$Q$100/INFORMAÇÕES!$Q$102),IF('ORÇ.GLOBAL P CAIXA'!I443="C",L442,0))),0)</f>
        <v>0</v>
      </c>
      <c r="BA442" s="75" t="n">
        <f aca="false">IF(AP442&lt;&gt;AR442,(IF('ORÇ.GLOBAL P CAIXA'!I443="",L442*INFORMAÇÕES!$U$115,IF('ORÇ.GLOBAL P CAIXA'!I443="CF",L442,0))),0)</f>
        <v>0</v>
      </c>
      <c r="BB442" s="75" t="n">
        <f aca="false">IF(AP442&lt;&gt;AR442,(IF('ORÇ.GLOBAL P CAIXA'!I443="",L442*INFORMAÇÕES!$U$116,IF('ORÇ.GLOBAL P CAIXA'!I443="O",L442,0))),0)</f>
        <v>0</v>
      </c>
      <c r="BC442" s="731" t="n">
        <f aca="false">IF(E442&lt;&gt;0,L442,0)</f>
        <v>0</v>
      </c>
    </row>
    <row r="443" s="174" customFormat="true" ht="14.25" hidden="false" customHeight="false" outlineLevel="0" collapsed="false">
      <c r="A443" s="159" t="n">
        <v>433</v>
      </c>
      <c r="B443" s="160" t="n">
        <f aca="false">'ORÇ.REPROG. P CAIXA'!B445</f>
        <v>0</v>
      </c>
      <c r="C443" s="723" t="n">
        <f aca="false">'ORÇ.REPROG. P CAIXA'!C445</f>
        <v>0</v>
      </c>
      <c r="D443" s="162" t="n">
        <f aca="false">'ORÇ.REPROG. P CAIXA'!D445</f>
        <v>0</v>
      </c>
      <c r="E443" s="163" t="n">
        <f aca="false">IF('BM GLOBAL'!$P$1&lt;&gt;0,'ORÇ.REPROG. P CAIXA'!E445,'ORÇ.REPROG. P CAIXA'!H445)</f>
        <v>0</v>
      </c>
      <c r="F443" s="163" t="n">
        <f aca="false">IF('BM GLOBAL'!$P$1&lt;&gt;0,IF('ORÇ.GLOBAL P CAIXA'!K444=0,'ORÇ.GLOBAL EMPRESA'!G444,'ORÇ.GLOBAL P CAIXA'!F444),'ORÇ.REPROG. P CAIXA'!I445)</f>
        <v>0</v>
      </c>
      <c r="G443" s="163" t="n">
        <f aca="false">IF(E443&lt;&gt;0,ROUND(E443*F443,2),IF(AO443=0,(SUMIF('ORÇ.REPROG. P CAIXA'!$AC$13:$AC$1012,B443,$AO$11:$AO$1010)),AO443))</f>
        <v>0</v>
      </c>
      <c r="H443" s="163" t="n">
        <f aca="false">IF(J443&lt;&gt;0,IF(E443&lt;&gt;0,J443/F443,0),0)</f>
        <v>0</v>
      </c>
      <c r="I443" s="163" t="n">
        <f aca="false">IF(L443&lt;&gt;0,IF(E443&lt;&gt;0,L443/F443,0),0)</f>
        <v>0</v>
      </c>
      <c r="J443" s="163" t="n">
        <f aca="false">IF(E443&lt;&gt;0,ROUND(INDEX($P$11:$AM$1010,$A443,$L$1),2),IF(AX443=0,(SUMIF($AP$11:$AP$1010,B443,$AX$11:$AX$1010)),AX443))</f>
        <v>0</v>
      </c>
      <c r="K443" s="163" t="n">
        <f aca="false">IF(G443=0,0,(J443/G443)*100)</f>
        <v>0</v>
      </c>
      <c r="L443" s="163" t="n">
        <f aca="false">IF(E443&lt;&gt;0,ROUND(IF($L$1=1,SUM(P443),"0")+IF($L$1=2,SUM($P443:Q443),"0")+IF($L$1=3,SUM($P443:R443),"0")+IF($L$1=4,SUM($P443:S443),"0")+IF($L$1=5,SUM($P443:T443),"0")+IF($L$1=6,SUM($P443:U443),"0")+IF($L$1=7,SUM($P443:V443),"0")+IF($L$1=8,SUM($P443:W443),"0")+IF($L$1=9,SUM($P443:X443),"0")+IF($L$1=10,SUM($P443:Y443),"0")+IF($L$1=11,SUM($P443:Z443),"0")+IF($L$1=12,SUM($P443:AA443),"0")+IF($L$1=13,SUM($P443:AB443),"0")+IF($L$1=14,SUM($P443:AC443),"0")+IF($L$1=15,SUM($P443:AD443),"0")+IF($L$1=16,SUM($P443:AE443),"0")+IF($L$1=17,SUM($P443:AF443),"0")+IF($L$1=18,SUM($P443:AG443),"0")+IF($L$1=19,SUM($P443:AH443),"0")+IF($L$1=20,SUM($P443:AI443),"0")+IF($L$1=21,SUM($P443:AJ443),"0")+IF($L$1=22,SUM($P443:AK443),"0")+IF($L$1=23,SUM($P443:AL443),"0")+IF($L$1=24,SUM($P443:AM443),"0"),2),IF(BC443=0,(SUMIF($AP$11:$AP$1010,B443,$BC$11:$BC$1010)),BC443))</f>
        <v>0</v>
      </c>
      <c r="M443" s="163" t="n">
        <f aca="false">IF(G443=0,0,(L443/G443)*100)</f>
        <v>0</v>
      </c>
      <c r="N443" s="168" t="str">
        <f aca="false">IF(B443&gt;0,"ok","ocultar")</f>
        <v>ocultar</v>
      </c>
      <c r="O443" s="650"/>
      <c r="P443" s="724"/>
      <c r="Q443" s="725"/>
      <c r="R443" s="725"/>
      <c r="S443" s="725"/>
      <c r="T443" s="725"/>
      <c r="U443" s="725"/>
      <c r="V443" s="725"/>
      <c r="W443" s="725"/>
      <c r="X443" s="725"/>
      <c r="Y443" s="725"/>
      <c r="Z443" s="725"/>
      <c r="AA443" s="726"/>
      <c r="AB443" s="726"/>
      <c r="AC443" s="726"/>
      <c r="AD443" s="726"/>
      <c r="AE443" s="726"/>
      <c r="AF443" s="726"/>
      <c r="AG443" s="726"/>
      <c r="AH443" s="726"/>
      <c r="AI443" s="726"/>
      <c r="AJ443" s="726"/>
      <c r="AK443" s="726"/>
      <c r="AL443" s="726"/>
      <c r="AM443" s="727"/>
      <c r="AO443" s="728" t="n">
        <f aca="false">IF(E443&lt;&gt;0,G443,0)</f>
        <v>0</v>
      </c>
      <c r="AP443" s="157" t="n">
        <f aca="false">IF(B443=0,AP442,IF(ISNONTEXT(B443)=TRUE(),INT(B443),INT(LEFT(B443,FIND(".",B443)-1))))</f>
        <v>3</v>
      </c>
      <c r="AQ443" s="157" t="str">
        <f aca="false">IF(AQ444=1,1,IF(B443&lt;&gt;0,1,IF(C443&lt;&gt;0,1,IF(D443&lt;&gt;0,1,IF(E443&lt;&gt;0,1,"")))))</f>
        <v/>
      </c>
      <c r="AR443" s="157" t="str">
        <f aca="false">IF(AP443=0," ",IF(AP443&lt;&gt;AP442,AP443," "))</f>
        <v> </v>
      </c>
      <c r="AS443" s="732"/>
      <c r="AT443" s="730" t="n">
        <f aca="false">IF(AP443&lt;&gt;AR443,(IF('ORÇ.GLOBAL P CAIXA'!I444="",J443*(INFORMAÇÕES!$Q$99/INFORMAÇÕES!$Q$102),IF('ORÇ.GLOBAL P CAIXA'!I444="R",J443,0))),0)</f>
        <v>0</v>
      </c>
      <c r="AU443" s="75" t="n">
        <f aca="false">IF(AP443&lt;&gt;AR443,(IF('ORÇ.GLOBAL P CAIXA'!I444="",J443*(INFORMAÇÕES!$Q$100/INFORMAÇÕES!$Q$102),IF('ORÇ.GLOBAL P CAIXA'!I444="C",J443,0))),0)</f>
        <v>0</v>
      </c>
      <c r="AV443" s="75" t="n">
        <f aca="false">IF(AP443&lt;&gt;AR443,(IF('ORÇ.GLOBAL P CAIXA'!I444="",J443*INFORMAÇÕES!$U$115,IF('ORÇ.GLOBAL P CAIXA'!I444="CF",J443,0))),0)</f>
        <v>0</v>
      </c>
      <c r="AW443" s="75" t="n">
        <f aca="false">IF(AP443&lt;&gt;AR443,(IF('ORÇ.GLOBAL P CAIXA'!I444="",J443*INFORMAÇÕES!$U$116,IF('ORÇ.GLOBAL P CAIXA'!I444="O",J443,0))),0)</f>
        <v>0</v>
      </c>
      <c r="AX443" s="731" t="n">
        <f aca="false">IF(E443&lt;&gt;0,J443,0)</f>
        <v>0</v>
      </c>
      <c r="AY443" s="730" t="n">
        <f aca="false">IF(AP443&lt;&gt;AR443,(IF('ORÇ.GLOBAL P CAIXA'!I444="",L443*(INFORMAÇÕES!$Q$99/INFORMAÇÕES!$Q$102),IF('ORÇ.GLOBAL P CAIXA'!I444="R",L443,0))),0)</f>
        <v>0</v>
      </c>
      <c r="AZ443" s="75" t="n">
        <f aca="false">IF(AP443&lt;&gt;AR443,(IF('ORÇ.GLOBAL P CAIXA'!I444="",L443*(INFORMAÇÕES!$Q$100/INFORMAÇÕES!$Q$102),IF('ORÇ.GLOBAL P CAIXA'!I444="C",L443,0))),0)</f>
        <v>0</v>
      </c>
      <c r="BA443" s="75" t="n">
        <f aca="false">IF(AP443&lt;&gt;AR443,(IF('ORÇ.GLOBAL P CAIXA'!I444="",L443*INFORMAÇÕES!$U$115,IF('ORÇ.GLOBAL P CAIXA'!I444="CF",L443,0))),0)</f>
        <v>0</v>
      </c>
      <c r="BB443" s="75" t="n">
        <f aca="false">IF(AP443&lt;&gt;AR443,(IF('ORÇ.GLOBAL P CAIXA'!I444="",L443*INFORMAÇÕES!$U$116,IF('ORÇ.GLOBAL P CAIXA'!I444="O",L443,0))),0)</f>
        <v>0</v>
      </c>
      <c r="BC443" s="731" t="n">
        <f aca="false">IF(E443&lt;&gt;0,L443,0)</f>
        <v>0</v>
      </c>
    </row>
    <row r="444" s="174" customFormat="true" ht="14.25" hidden="false" customHeight="false" outlineLevel="0" collapsed="false">
      <c r="A444" s="159" t="n">
        <v>434</v>
      </c>
      <c r="B444" s="160" t="n">
        <f aca="false">'ORÇ.REPROG. P CAIXA'!B446</f>
        <v>0</v>
      </c>
      <c r="C444" s="723" t="n">
        <f aca="false">'ORÇ.REPROG. P CAIXA'!C446</f>
        <v>0</v>
      </c>
      <c r="D444" s="162" t="n">
        <f aca="false">'ORÇ.REPROG. P CAIXA'!D446</f>
        <v>0</v>
      </c>
      <c r="E444" s="163" t="n">
        <f aca="false">IF('BM GLOBAL'!$P$1&lt;&gt;0,'ORÇ.REPROG. P CAIXA'!E446,'ORÇ.REPROG. P CAIXA'!H446)</f>
        <v>0</v>
      </c>
      <c r="F444" s="163" t="n">
        <f aca="false">IF('BM GLOBAL'!$P$1&lt;&gt;0,IF('ORÇ.GLOBAL P CAIXA'!K445=0,'ORÇ.GLOBAL EMPRESA'!G445,'ORÇ.GLOBAL P CAIXA'!F445),'ORÇ.REPROG. P CAIXA'!I446)</f>
        <v>0</v>
      </c>
      <c r="G444" s="163" t="n">
        <f aca="false">IF(E444&lt;&gt;0,ROUND(E444*F444,2),IF(AO444=0,(SUMIF('ORÇ.REPROG. P CAIXA'!$AC$13:$AC$1012,B444,$AO$11:$AO$1010)),AO444))</f>
        <v>0</v>
      </c>
      <c r="H444" s="163" t="n">
        <f aca="false">IF(J444&lt;&gt;0,IF(E444&lt;&gt;0,J444/F444,0),0)</f>
        <v>0</v>
      </c>
      <c r="I444" s="163" t="n">
        <f aca="false">IF(L444&lt;&gt;0,IF(E444&lt;&gt;0,L444/F444,0),0)</f>
        <v>0</v>
      </c>
      <c r="J444" s="163" t="n">
        <f aca="false">IF(E444&lt;&gt;0,ROUND(INDEX($P$11:$AM$1010,$A444,$L$1),2),IF(AX444=0,(SUMIF($AP$11:$AP$1010,B444,$AX$11:$AX$1010)),AX444))</f>
        <v>0</v>
      </c>
      <c r="K444" s="163" t="n">
        <f aca="false">IF(G444=0,0,(J444/G444)*100)</f>
        <v>0</v>
      </c>
      <c r="L444" s="163" t="n">
        <f aca="false">IF(E444&lt;&gt;0,ROUND(IF($L$1=1,SUM(P444),"0")+IF($L$1=2,SUM($P444:Q444),"0")+IF($L$1=3,SUM($P444:R444),"0")+IF($L$1=4,SUM($P444:S444),"0")+IF($L$1=5,SUM($P444:T444),"0")+IF($L$1=6,SUM($P444:U444),"0")+IF($L$1=7,SUM($P444:V444),"0")+IF($L$1=8,SUM($P444:W444),"0")+IF($L$1=9,SUM($P444:X444),"0")+IF($L$1=10,SUM($P444:Y444),"0")+IF($L$1=11,SUM($P444:Z444),"0")+IF($L$1=12,SUM($P444:AA444),"0")+IF($L$1=13,SUM($P444:AB444),"0")+IF($L$1=14,SUM($P444:AC444),"0")+IF($L$1=15,SUM($P444:AD444),"0")+IF($L$1=16,SUM($P444:AE444),"0")+IF($L$1=17,SUM($P444:AF444),"0")+IF($L$1=18,SUM($P444:AG444),"0")+IF($L$1=19,SUM($P444:AH444),"0")+IF($L$1=20,SUM($P444:AI444),"0")+IF($L$1=21,SUM($P444:AJ444),"0")+IF($L$1=22,SUM($P444:AK444),"0")+IF($L$1=23,SUM($P444:AL444),"0")+IF($L$1=24,SUM($P444:AM444),"0"),2),IF(BC444=0,(SUMIF($AP$11:$AP$1010,B444,$BC$11:$BC$1010)),BC444))</f>
        <v>0</v>
      </c>
      <c r="M444" s="163" t="n">
        <f aca="false">IF(G444=0,0,(L444/G444)*100)</f>
        <v>0</v>
      </c>
      <c r="N444" s="168" t="str">
        <f aca="false">IF(B444&gt;0,"ok","ocultar")</f>
        <v>ocultar</v>
      </c>
      <c r="O444" s="650"/>
      <c r="P444" s="724"/>
      <c r="Q444" s="725"/>
      <c r="R444" s="725"/>
      <c r="S444" s="725"/>
      <c r="T444" s="725"/>
      <c r="U444" s="725"/>
      <c r="V444" s="725"/>
      <c r="W444" s="725"/>
      <c r="X444" s="725"/>
      <c r="Y444" s="725"/>
      <c r="Z444" s="725"/>
      <c r="AA444" s="726"/>
      <c r="AB444" s="726"/>
      <c r="AC444" s="726"/>
      <c r="AD444" s="726"/>
      <c r="AE444" s="726"/>
      <c r="AF444" s="726"/>
      <c r="AG444" s="726"/>
      <c r="AH444" s="726"/>
      <c r="AI444" s="726"/>
      <c r="AJ444" s="726"/>
      <c r="AK444" s="726"/>
      <c r="AL444" s="726"/>
      <c r="AM444" s="727"/>
      <c r="AO444" s="728" t="n">
        <f aca="false">IF(E444&lt;&gt;0,G444,0)</f>
        <v>0</v>
      </c>
      <c r="AP444" s="157" t="n">
        <f aca="false">IF(B444=0,AP443,IF(ISNONTEXT(B444)=TRUE(),INT(B444),INT(LEFT(B444,FIND(".",B444)-1))))</f>
        <v>3</v>
      </c>
      <c r="AQ444" s="157" t="str">
        <f aca="false">IF(AQ445=1,1,IF(B444&lt;&gt;0,1,IF(C444&lt;&gt;0,1,IF(D444&lt;&gt;0,1,IF(E444&lt;&gt;0,1,"")))))</f>
        <v/>
      </c>
      <c r="AR444" s="157" t="str">
        <f aca="false">IF(AP444=0," ",IF(AP444&lt;&gt;AP443,AP444," "))</f>
        <v> </v>
      </c>
      <c r="AS444" s="732"/>
      <c r="AT444" s="730" t="n">
        <f aca="false">IF(AP444&lt;&gt;AR444,(IF('ORÇ.GLOBAL P CAIXA'!I445="",J444*(INFORMAÇÕES!$Q$99/INFORMAÇÕES!$Q$102),IF('ORÇ.GLOBAL P CAIXA'!I445="R",J444,0))),0)</f>
        <v>0</v>
      </c>
      <c r="AU444" s="75" t="n">
        <f aca="false">IF(AP444&lt;&gt;AR444,(IF('ORÇ.GLOBAL P CAIXA'!I445="",J444*(INFORMAÇÕES!$Q$100/INFORMAÇÕES!$Q$102),IF('ORÇ.GLOBAL P CAIXA'!I445="C",J444,0))),0)</f>
        <v>0</v>
      </c>
      <c r="AV444" s="75" t="n">
        <f aca="false">IF(AP444&lt;&gt;AR444,(IF('ORÇ.GLOBAL P CAIXA'!I445="",J444*INFORMAÇÕES!$U$115,IF('ORÇ.GLOBAL P CAIXA'!I445="CF",J444,0))),0)</f>
        <v>0</v>
      </c>
      <c r="AW444" s="75" t="n">
        <f aca="false">IF(AP444&lt;&gt;AR444,(IF('ORÇ.GLOBAL P CAIXA'!I445="",J444*INFORMAÇÕES!$U$116,IF('ORÇ.GLOBAL P CAIXA'!I445="O",J444,0))),0)</f>
        <v>0</v>
      </c>
      <c r="AX444" s="731" t="n">
        <f aca="false">IF(E444&lt;&gt;0,J444,0)</f>
        <v>0</v>
      </c>
      <c r="AY444" s="730" t="n">
        <f aca="false">IF(AP444&lt;&gt;AR444,(IF('ORÇ.GLOBAL P CAIXA'!I445="",L444*(INFORMAÇÕES!$Q$99/INFORMAÇÕES!$Q$102),IF('ORÇ.GLOBAL P CAIXA'!I445="R",L444,0))),0)</f>
        <v>0</v>
      </c>
      <c r="AZ444" s="75" t="n">
        <f aca="false">IF(AP444&lt;&gt;AR444,(IF('ORÇ.GLOBAL P CAIXA'!I445="",L444*(INFORMAÇÕES!$Q$100/INFORMAÇÕES!$Q$102),IF('ORÇ.GLOBAL P CAIXA'!I445="C",L444,0))),0)</f>
        <v>0</v>
      </c>
      <c r="BA444" s="75" t="n">
        <f aca="false">IF(AP444&lt;&gt;AR444,(IF('ORÇ.GLOBAL P CAIXA'!I445="",L444*INFORMAÇÕES!$U$115,IF('ORÇ.GLOBAL P CAIXA'!I445="CF",L444,0))),0)</f>
        <v>0</v>
      </c>
      <c r="BB444" s="75" t="n">
        <f aca="false">IF(AP444&lt;&gt;AR444,(IF('ORÇ.GLOBAL P CAIXA'!I445="",L444*INFORMAÇÕES!$U$116,IF('ORÇ.GLOBAL P CAIXA'!I445="O",L444,0))),0)</f>
        <v>0</v>
      </c>
      <c r="BC444" s="731" t="n">
        <f aca="false">IF(E444&lt;&gt;0,L444,0)</f>
        <v>0</v>
      </c>
    </row>
    <row r="445" s="174" customFormat="true" ht="14.25" hidden="false" customHeight="false" outlineLevel="0" collapsed="false">
      <c r="A445" s="159" t="n">
        <v>435</v>
      </c>
      <c r="B445" s="160" t="n">
        <f aca="false">'ORÇ.REPROG. P CAIXA'!B447</f>
        <v>0</v>
      </c>
      <c r="C445" s="723" t="n">
        <f aca="false">'ORÇ.REPROG. P CAIXA'!C447</f>
        <v>0</v>
      </c>
      <c r="D445" s="162" t="n">
        <f aca="false">'ORÇ.REPROG. P CAIXA'!D447</f>
        <v>0</v>
      </c>
      <c r="E445" s="163" t="n">
        <f aca="false">IF('BM GLOBAL'!$P$1&lt;&gt;0,'ORÇ.REPROG. P CAIXA'!E447,'ORÇ.REPROG. P CAIXA'!H447)</f>
        <v>0</v>
      </c>
      <c r="F445" s="163" t="n">
        <f aca="false">IF('BM GLOBAL'!$P$1&lt;&gt;0,IF('ORÇ.GLOBAL P CAIXA'!K446=0,'ORÇ.GLOBAL EMPRESA'!G446,'ORÇ.GLOBAL P CAIXA'!F446),'ORÇ.REPROG. P CAIXA'!I447)</f>
        <v>0</v>
      </c>
      <c r="G445" s="163" t="n">
        <f aca="false">IF(E445&lt;&gt;0,ROUND(E445*F445,2),IF(AO445=0,(SUMIF('ORÇ.REPROG. P CAIXA'!$AC$13:$AC$1012,B445,$AO$11:$AO$1010)),AO445))</f>
        <v>0</v>
      </c>
      <c r="H445" s="163" t="n">
        <f aca="false">IF(J445&lt;&gt;0,IF(E445&lt;&gt;0,J445/F445,0),0)</f>
        <v>0</v>
      </c>
      <c r="I445" s="163" t="n">
        <f aca="false">IF(L445&lt;&gt;0,IF(E445&lt;&gt;0,L445/F445,0),0)</f>
        <v>0</v>
      </c>
      <c r="J445" s="163" t="n">
        <f aca="false">IF(E445&lt;&gt;0,ROUND(INDEX($P$11:$AM$1010,$A445,$L$1),2),IF(AX445=0,(SUMIF($AP$11:$AP$1010,B445,$AX$11:$AX$1010)),AX445))</f>
        <v>0</v>
      </c>
      <c r="K445" s="163" t="n">
        <f aca="false">IF(G445=0,0,(J445/G445)*100)</f>
        <v>0</v>
      </c>
      <c r="L445" s="163" t="n">
        <f aca="false">IF(E445&lt;&gt;0,ROUND(IF($L$1=1,SUM(P445),"0")+IF($L$1=2,SUM($P445:Q445),"0")+IF($L$1=3,SUM($P445:R445),"0")+IF($L$1=4,SUM($P445:S445),"0")+IF($L$1=5,SUM($P445:T445),"0")+IF($L$1=6,SUM($P445:U445),"0")+IF($L$1=7,SUM($P445:V445),"0")+IF($L$1=8,SUM($P445:W445),"0")+IF($L$1=9,SUM($P445:X445),"0")+IF($L$1=10,SUM($P445:Y445),"0")+IF($L$1=11,SUM($P445:Z445),"0")+IF($L$1=12,SUM($P445:AA445),"0")+IF($L$1=13,SUM($P445:AB445),"0")+IF($L$1=14,SUM($P445:AC445),"0")+IF($L$1=15,SUM($P445:AD445),"0")+IF($L$1=16,SUM($P445:AE445),"0")+IF($L$1=17,SUM($P445:AF445),"0")+IF($L$1=18,SUM($P445:AG445),"0")+IF($L$1=19,SUM($P445:AH445),"0")+IF($L$1=20,SUM($P445:AI445),"0")+IF($L$1=21,SUM($P445:AJ445),"0")+IF($L$1=22,SUM($P445:AK445),"0")+IF($L$1=23,SUM($P445:AL445),"0")+IF($L$1=24,SUM($P445:AM445),"0"),2),IF(BC445=0,(SUMIF($AP$11:$AP$1010,B445,$BC$11:$BC$1010)),BC445))</f>
        <v>0</v>
      </c>
      <c r="M445" s="163" t="n">
        <f aca="false">IF(G445=0,0,(L445/G445)*100)</f>
        <v>0</v>
      </c>
      <c r="N445" s="168" t="str">
        <f aca="false">IF(B445&gt;0,"ok","ocultar")</f>
        <v>ocultar</v>
      </c>
      <c r="O445" s="650"/>
      <c r="P445" s="724"/>
      <c r="Q445" s="725"/>
      <c r="R445" s="725"/>
      <c r="S445" s="725"/>
      <c r="T445" s="725"/>
      <c r="U445" s="725"/>
      <c r="V445" s="725"/>
      <c r="W445" s="725"/>
      <c r="X445" s="725"/>
      <c r="Y445" s="725"/>
      <c r="Z445" s="725"/>
      <c r="AA445" s="726"/>
      <c r="AB445" s="726"/>
      <c r="AC445" s="726"/>
      <c r="AD445" s="726"/>
      <c r="AE445" s="726"/>
      <c r="AF445" s="726"/>
      <c r="AG445" s="726"/>
      <c r="AH445" s="726"/>
      <c r="AI445" s="726"/>
      <c r="AJ445" s="726"/>
      <c r="AK445" s="726"/>
      <c r="AL445" s="726"/>
      <c r="AM445" s="727"/>
      <c r="AO445" s="728" t="n">
        <f aca="false">IF(E445&lt;&gt;0,G445,0)</f>
        <v>0</v>
      </c>
      <c r="AP445" s="157" t="n">
        <f aca="false">IF(B445=0,AP444,IF(ISNONTEXT(B445)=TRUE(),INT(B445),INT(LEFT(B445,FIND(".",B445)-1))))</f>
        <v>3</v>
      </c>
      <c r="AQ445" s="157" t="str">
        <f aca="false">IF(AQ446=1,1,IF(B445&lt;&gt;0,1,IF(C445&lt;&gt;0,1,IF(D445&lt;&gt;0,1,IF(E445&lt;&gt;0,1,"")))))</f>
        <v/>
      </c>
      <c r="AR445" s="157" t="str">
        <f aca="false">IF(AP445=0," ",IF(AP445&lt;&gt;AP444,AP445," "))</f>
        <v> </v>
      </c>
      <c r="AS445" s="732"/>
      <c r="AT445" s="730" t="n">
        <f aca="false">IF(AP445&lt;&gt;AR445,(IF('ORÇ.GLOBAL P CAIXA'!I446="",J445*(INFORMAÇÕES!$Q$99/INFORMAÇÕES!$Q$102),IF('ORÇ.GLOBAL P CAIXA'!I446="R",J445,0))),0)</f>
        <v>0</v>
      </c>
      <c r="AU445" s="75" t="n">
        <f aca="false">IF(AP445&lt;&gt;AR445,(IF('ORÇ.GLOBAL P CAIXA'!I446="",J445*(INFORMAÇÕES!$Q$100/INFORMAÇÕES!$Q$102),IF('ORÇ.GLOBAL P CAIXA'!I446="C",J445,0))),0)</f>
        <v>0</v>
      </c>
      <c r="AV445" s="75" t="n">
        <f aca="false">IF(AP445&lt;&gt;AR445,(IF('ORÇ.GLOBAL P CAIXA'!I446="",J445*INFORMAÇÕES!$U$115,IF('ORÇ.GLOBAL P CAIXA'!I446="CF",J445,0))),0)</f>
        <v>0</v>
      </c>
      <c r="AW445" s="75" t="n">
        <f aca="false">IF(AP445&lt;&gt;AR445,(IF('ORÇ.GLOBAL P CAIXA'!I446="",J445*INFORMAÇÕES!$U$116,IF('ORÇ.GLOBAL P CAIXA'!I446="O",J445,0))),0)</f>
        <v>0</v>
      </c>
      <c r="AX445" s="731" t="n">
        <f aca="false">IF(E445&lt;&gt;0,J445,0)</f>
        <v>0</v>
      </c>
      <c r="AY445" s="730" t="n">
        <f aca="false">IF(AP445&lt;&gt;AR445,(IF('ORÇ.GLOBAL P CAIXA'!I446="",L445*(INFORMAÇÕES!$Q$99/INFORMAÇÕES!$Q$102),IF('ORÇ.GLOBAL P CAIXA'!I446="R",L445,0))),0)</f>
        <v>0</v>
      </c>
      <c r="AZ445" s="75" t="n">
        <f aca="false">IF(AP445&lt;&gt;AR445,(IF('ORÇ.GLOBAL P CAIXA'!I446="",L445*(INFORMAÇÕES!$Q$100/INFORMAÇÕES!$Q$102),IF('ORÇ.GLOBAL P CAIXA'!I446="C",L445,0))),0)</f>
        <v>0</v>
      </c>
      <c r="BA445" s="75" t="n">
        <f aca="false">IF(AP445&lt;&gt;AR445,(IF('ORÇ.GLOBAL P CAIXA'!I446="",L445*INFORMAÇÕES!$U$115,IF('ORÇ.GLOBAL P CAIXA'!I446="CF",L445,0))),0)</f>
        <v>0</v>
      </c>
      <c r="BB445" s="75" t="n">
        <f aca="false">IF(AP445&lt;&gt;AR445,(IF('ORÇ.GLOBAL P CAIXA'!I446="",L445*INFORMAÇÕES!$U$116,IF('ORÇ.GLOBAL P CAIXA'!I446="O",L445,0))),0)</f>
        <v>0</v>
      </c>
      <c r="BC445" s="731" t="n">
        <f aca="false">IF(E445&lt;&gt;0,L445,0)</f>
        <v>0</v>
      </c>
    </row>
    <row r="446" s="174" customFormat="true" ht="14.25" hidden="false" customHeight="false" outlineLevel="0" collapsed="false">
      <c r="A446" s="159" t="n">
        <v>436</v>
      </c>
      <c r="B446" s="160" t="n">
        <f aca="false">'ORÇ.REPROG. P CAIXA'!B448</f>
        <v>0</v>
      </c>
      <c r="C446" s="723" t="n">
        <f aca="false">'ORÇ.REPROG. P CAIXA'!C448</f>
        <v>0</v>
      </c>
      <c r="D446" s="162" t="n">
        <f aca="false">'ORÇ.REPROG. P CAIXA'!D448</f>
        <v>0</v>
      </c>
      <c r="E446" s="163" t="n">
        <f aca="false">IF('BM GLOBAL'!$P$1&lt;&gt;0,'ORÇ.REPROG. P CAIXA'!E448,'ORÇ.REPROG. P CAIXA'!H448)</f>
        <v>0</v>
      </c>
      <c r="F446" s="163" t="n">
        <f aca="false">IF('BM GLOBAL'!$P$1&lt;&gt;0,IF('ORÇ.GLOBAL P CAIXA'!K447=0,'ORÇ.GLOBAL EMPRESA'!G447,'ORÇ.GLOBAL P CAIXA'!F447),'ORÇ.REPROG. P CAIXA'!I448)</f>
        <v>0</v>
      </c>
      <c r="G446" s="163" t="n">
        <f aca="false">IF(E446&lt;&gt;0,ROUND(E446*F446,2),IF(AO446=0,(SUMIF('ORÇ.REPROG. P CAIXA'!$AC$13:$AC$1012,B446,$AO$11:$AO$1010)),AO446))</f>
        <v>0</v>
      </c>
      <c r="H446" s="163" t="n">
        <f aca="false">IF(J446&lt;&gt;0,IF(E446&lt;&gt;0,J446/F446,0),0)</f>
        <v>0</v>
      </c>
      <c r="I446" s="163" t="n">
        <f aca="false">IF(L446&lt;&gt;0,IF(E446&lt;&gt;0,L446/F446,0),0)</f>
        <v>0</v>
      </c>
      <c r="J446" s="163" t="n">
        <f aca="false">IF(E446&lt;&gt;0,ROUND(INDEX($P$11:$AM$1010,$A446,$L$1),2),IF(AX446=0,(SUMIF($AP$11:$AP$1010,B446,$AX$11:$AX$1010)),AX446))</f>
        <v>0</v>
      </c>
      <c r="K446" s="163" t="n">
        <f aca="false">IF(G446=0,0,(J446/G446)*100)</f>
        <v>0</v>
      </c>
      <c r="L446" s="163" t="n">
        <f aca="false">IF(E446&lt;&gt;0,ROUND(IF($L$1=1,SUM(P446),"0")+IF($L$1=2,SUM($P446:Q446),"0")+IF($L$1=3,SUM($P446:R446),"0")+IF($L$1=4,SUM($P446:S446),"0")+IF($L$1=5,SUM($P446:T446),"0")+IF($L$1=6,SUM($P446:U446),"0")+IF($L$1=7,SUM($P446:V446),"0")+IF($L$1=8,SUM($P446:W446),"0")+IF($L$1=9,SUM($P446:X446),"0")+IF($L$1=10,SUM($P446:Y446),"0")+IF($L$1=11,SUM($P446:Z446),"0")+IF($L$1=12,SUM($P446:AA446),"0")+IF($L$1=13,SUM($P446:AB446),"0")+IF($L$1=14,SUM($P446:AC446),"0")+IF($L$1=15,SUM($P446:AD446),"0")+IF($L$1=16,SUM($P446:AE446),"0")+IF($L$1=17,SUM($P446:AF446),"0")+IF($L$1=18,SUM($P446:AG446),"0")+IF($L$1=19,SUM($P446:AH446),"0")+IF($L$1=20,SUM($P446:AI446),"0")+IF($L$1=21,SUM($P446:AJ446),"0")+IF($L$1=22,SUM($P446:AK446),"0")+IF($L$1=23,SUM($P446:AL446),"0")+IF($L$1=24,SUM($P446:AM446),"0"),2),IF(BC446=0,(SUMIF($AP$11:$AP$1010,B446,$BC$11:$BC$1010)),BC446))</f>
        <v>0</v>
      </c>
      <c r="M446" s="163" t="n">
        <f aca="false">IF(G446=0,0,(L446/G446)*100)</f>
        <v>0</v>
      </c>
      <c r="N446" s="168" t="str">
        <f aca="false">IF(B446&gt;0,"ok","ocultar")</f>
        <v>ocultar</v>
      </c>
      <c r="O446" s="650"/>
      <c r="P446" s="724"/>
      <c r="Q446" s="725"/>
      <c r="R446" s="725"/>
      <c r="S446" s="725"/>
      <c r="T446" s="725"/>
      <c r="U446" s="725"/>
      <c r="V446" s="725"/>
      <c r="W446" s="725"/>
      <c r="X446" s="725"/>
      <c r="Y446" s="725"/>
      <c r="Z446" s="725"/>
      <c r="AA446" s="726"/>
      <c r="AB446" s="726"/>
      <c r="AC446" s="726"/>
      <c r="AD446" s="726"/>
      <c r="AE446" s="726"/>
      <c r="AF446" s="726"/>
      <c r="AG446" s="726"/>
      <c r="AH446" s="726"/>
      <c r="AI446" s="726"/>
      <c r="AJ446" s="726"/>
      <c r="AK446" s="726"/>
      <c r="AL446" s="726"/>
      <c r="AM446" s="727"/>
      <c r="AO446" s="728" t="n">
        <f aca="false">IF(E446&lt;&gt;0,G446,0)</f>
        <v>0</v>
      </c>
      <c r="AP446" s="157" t="n">
        <f aca="false">IF(B446=0,AP445,IF(ISNONTEXT(B446)=TRUE(),INT(B446),INT(LEFT(B446,FIND(".",B446)-1))))</f>
        <v>3</v>
      </c>
      <c r="AQ446" s="157" t="str">
        <f aca="false">IF(AQ447=1,1,IF(B446&lt;&gt;0,1,IF(C446&lt;&gt;0,1,IF(D446&lt;&gt;0,1,IF(E446&lt;&gt;0,1,"")))))</f>
        <v/>
      </c>
      <c r="AR446" s="157" t="str">
        <f aca="false">IF(AP446=0," ",IF(AP446&lt;&gt;AP445,AP446," "))</f>
        <v> </v>
      </c>
      <c r="AS446" s="732"/>
      <c r="AT446" s="730" t="n">
        <f aca="false">IF(AP446&lt;&gt;AR446,(IF('ORÇ.GLOBAL P CAIXA'!I447="",J446*(INFORMAÇÕES!$Q$99/INFORMAÇÕES!$Q$102),IF('ORÇ.GLOBAL P CAIXA'!I447="R",J446,0))),0)</f>
        <v>0</v>
      </c>
      <c r="AU446" s="75" t="n">
        <f aca="false">IF(AP446&lt;&gt;AR446,(IF('ORÇ.GLOBAL P CAIXA'!I447="",J446*(INFORMAÇÕES!$Q$100/INFORMAÇÕES!$Q$102),IF('ORÇ.GLOBAL P CAIXA'!I447="C",J446,0))),0)</f>
        <v>0</v>
      </c>
      <c r="AV446" s="75" t="n">
        <f aca="false">IF(AP446&lt;&gt;AR446,(IF('ORÇ.GLOBAL P CAIXA'!I447="",J446*INFORMAÇÕES!$U$115,IF('ORÇ.GLOBAL P CAIXA'!I447="CF",J446,0))),0)</f>
        <v>0</v>
      </c>
      <c r="AW446" s="75" t="n">
        <f aca="false">IF(AP446&lt;&gt;AR446,(IF('ORÇ.GLOBAL P CAIXA'!I447="",J446*INFORMAÇÕES!$U$116,IF('ORÇ.GLOBAL P CAIXA'!I447="O",J446,0))),0)</f>
        <v>0</v>
      </c>
      <c r="AX446" s="731" t="n">
        <f aca="false">IF(E446&lt;&gt;0,J446,0)</f>
        <v>0</v>
      </c>
      <c r="AY446" s="730" t="n">
        <f aca="false">IF(AP446&lt;&gt;AR446,(IF('ORÇ.GLOBAL P CAIXA'!I447="",L446*(INFORMAÇÕES!$Q$99/INFORMAÇÕES!$Q$102),IF('ORÇ.GLOBAL P CAIXA'!I447="R",L446,0))),0)</f>
        <v>0</v>
      </c>
      <c r="AZ446" s="75" t="n">
        <f aca="false">IF(AP446&lt;&gt;AR446,(IF('ORÇ.GLOBAL P CAIXA'!I447="",L446*(INFORMAÇÕES!$Q$100/INFORMAÇÕES!$Q$102),IF('ORÇ.GLOBAL P CAIXA'!I447="C",L446,0))),0)</f>
        <v>0</v>
      </c>
      <c r="BA446" s="75" t="n">
        <f aca="false">IF(AP446&lt;&gt;AR446,(IF('ORÇ.GLOBAL P CAIXA'!I447="",L446*INFORMAÇÕES!$U$115,IF('ORÇ.GLOBAL P CAIXA'!I447="CF",L446,0))),0)</f>
        <v>0</v>
      </c>
      <c r="BB446" s="75" t="n">
        <f aca="false">IF(AP446&lt;&gt;AR446,(IF('ORÇ.GLOBAL P CAIXA'!I447="",L446*INFORMAÇÕES!$U$116,IF('ORÇ.GLOBAL P CAIXA'!I447="O",L446,0))),0)</f>
        <v>0</v>
      </c>
      <c r="BC446" s="731" t="n">
        <f aca="false">IF(E446&lt;&gt;0,L446,0)</f>
        <v>0</v>
      </c>
    </row>
    <row r="447" s="174" customFormat="true" ht="14.25" hidden="false" customHeight="false" outlineLevel="0" collapsed="false">
      <c r="A447" s="159" t="n">
        <v>437</v>
      </c>
      <c r="B447" s="160" t="n">
        <f aca="false">'ORÇ.REPROG. P CAIXA'!B449</f>
        <v>0</v>
      </c>
      <c r="C447" s="723" t="n">
        <f aca="false">'ORÇ.REPROG. P CAIXA'!C449</f>
        <v>0</v>
      </c>
      <c r="D447" s="162" t="n">
        <f aca="false">'ORÇ.REPROG. P CAIXA'!D449</f>
        <v>0</v>
      </c>
      <c r="E447" s="163" t="n">
        <f aca="false">IF('BM GLOBAL'!$P$1&lt;&gt;0,'ORÇ.REPROG. P CAIXA'!E449,'ORÇ.REPROG. P CAIXA'!H449)</f>
        <v>0</v>
      </c>
      <c r="F447" s="163" t="n">
        <f aca="false">IF('BM GLOBAL'!$P$1&lt;&gt;0,IF('ORÇ.GLOBAL P CAIXA'!K448=0,'ORÇ.GLOBAL EMPRESA'!G448,'ORÇ.GLOBAL P CAIXA'!F448),'ORÇ.REPROG. P CAIXA'!I449)</f>
        <v>0</v>
      </c>
      <c r="G447" s="163" t="n">
        <f aca="false">IF(E447&lt;&gt;0,ROUND(E447*F447,2),IF(AO447=0,(SUMIF('ORÇ.REPROG. P CAIXA'!$AC$13:$AC$1012,B447,$AO$11:$AO$1010)),AO447))</f>
        <v>0</v>
      </c>
      <c r="H447" s="163" t="n">
        <f aca="false">IF(J447&lt;&gt;0,IF(E447&lt;&gt;0,J447/F447,0),0)</f>
        <v>0</v>
      </c>
      <c r="I447" s="163" t="n">
        <f aca="false">IF(L447&lt;&gt;0,IF(E447&lt;&gt;0,L447/F447,0),0)</f>
        <v>0</v>
      </c>
      <c r="J447" s="163" t="n">
        <f aca="false">IF(E447&lt;&gt;0,ROUND(INDEX($P$11:$AM$1010,$A447,$L$1),2),IF(AX447=0,(SUMIF($AP$11:$AP$1010,B447,$AX$11:$AX$1010)),AX447))</f>
        <v>0</v>
      </c>
      <c r="K447" s="163" t="n">
        <f aca="false">IF(G447=0,0,(J447/G447)*100)</f>
        <v>0</v>
      </c>
      <c r="L447" s="163" t="n">
        <f aca="false">IF(E447&lt;&gt;0,ROUND(IF($L$1=1,SUM(P447),"0")+IF($L$1=2,SUM($P447:Q447),"0")+IF($L$1=3,SUM($P447:R447),"0")+IF($L$1=4,SUM($P447:S447),"0")+IF($L$1=5,SUM($P447:T447),"0")+IF($L$1=6,SUM($P447:U447),"0")+IF($L$1=7,SUM($P447:V447),"0")+IF($L$1=8,SUM($P447:W447),"0")+IF($L$1=9,SUM($P447:X447),"0")+IF($L$1=10,SUM($P447:Y447),"0")+IF($L$1=11,SUM($P447:Z447),"0")+IF($L$1=12,SUM($P447:AA447),"0")+IF($L$1=13,SUM($P447:AB447),"0")+IF($L$1=14,SUM($P447:AC447),"0")+IF($L$1=15,SUM($P447:AD447),"0")+IF($L$1=16,SUM($P447:AE447),"0")+IF($L$1=17,SUM($P447:AF447),"0")+IF($L$1=18,SUM($P447:AG447),"0")+IF($L$1=19,SUM($P447:AH447),"0")+IF($L$1=20,SUM($P447:AI447),"0")+IF($L$1=21,SUM($P447:AJ447),"0")+IF($L$1=22,SUM($P447:AK447),"0")+IF($L$1=23,SUM($P447:AL447),"0")+IF($L$1=24,SUM($P447:AM447),"0"),2),IF(BC447=0,(SUMIF($AP$11:$AP$1010,B447,$BC$11:$BC$1010)),BC447))</f>
        <v>0</v>
      </c>
      <c r="M447" s="163" t="n">
        <f aca="false">IF(G447=0,0,(L447/G447)*100)</f>
        <v>0</v>
      </c>
      <c r="N447" s="168" t="str">
        <f aca="false">IF(B447&gt;0,"ok","ocultar")</f>
        <v>ocultar</v>
      </c>
      <c r="O447" s="650"/>
      <c r="P447" s="724"/>
      <c r="Q447" s="725"/>
      <c r="R447" s="725"/>
      <c r="S447" s="725"/>
      <c r="T447" s="725"/>
      <c r="U447" s="725"/>
      <c r="V447" s="725"/>
      <c r="W447" s="725"/>
      <c r="X447" s="725"/>
      <c r="Y447" s="725"/>
      <c r="Z447" s="725"/>
      <c r="AA447" s="726"/>
      <c r="AB447" s="726"/>
      <c r="AC447" s="726"/>
      <c r="AD447" s="726"/>
      <c r="AE447" s="726"/>
      <c r="AF447" s="726"/>
      <c r="AG447" s="726"/>
      <c r="AH447" s="726"/>
      <c r="AI447" s="726"/>
      <c r="AJ447" s="726"/>
      <c r="AK447" s="726"/>
      <c r="AL447" s="726"/>
      <c r="AM447" s="727"/>
      <c r="AO447" s="728" t="n">
        <f aca="false">IF(E447&lt;&gt;0,G447,0)</f>
        <v>0</v>
      </c>
      <c r="AP447" s="157" t="n">
        <f aca="false">IF(B447=0,AP446,IF(ISNONTEXT(B447)=TRUE(),INT(B447),INT(LEFT(B447,FIND(".",B447)-1))))</f>
        <v>3</v>
      </c>
      <c r="AQ447" s="157" t="str">
        <f aca="false">IF(AQ448=1,1,IF(B447&lt;&gt;0,1,IF(C447&lt;&gt;0,1,IF(D447&lt;&gt;0,1,IF(E447&lt;&gt;0,1,"")))))</f>
        <v/>
      </c>
      <c r="AR447" s="157" t="str">
        <f aca="false">IF(AP447=0," ",IF(AP447&lt;&gt;AP446,AP447," "))</f>
        <v> </v>
      </c>
      <c r="AS447" s="732"/>
      <c r="AT447" s="730" t="n">
        <f aca="false">IF(AP447&lt;&gt;AR447,(IF('ORÇ.GLOBAL P CAIXA'!I448="",J447*(INFORMAÇÕES!$Q$99/INFORMAÇÕES!$Q$102),IF('ORÇ.GLOBAL P CAIXA'!I448="R",J447,0))),0)</f>
        <v>0</v>
      </c>
      <c r="AU447" s="75" t="n">
        <f aca="false">IF(AP447&lt;&gt;AR447,(IF('ORÇ.GLOBAL P CAIXA'!I448="",J447*(INFORMAÇÕES!$Q$100/INFORMAÇÕES!$Q$102),IF('ORÇ.GLOBAL P CAIXA'!I448="C",J447,0))),0)</f>
        <v>0</v>
      </c>
      <c r="AV447" s="75" t="n">
        <f aca="false">IF(AP447&lt;&gt;AR447,(IF('ORÇ.GLOBAL P CAIXA'!I448="",J447*INFORMAÇÕES!$U$115,IF('ORÇ.GLOBAL P CAIXA'!I448="CF",J447,0))),0)</f>
        <v>0</v>
      </c>
      <c r="AW447" s="75" t="n">
        <f aca="false">IF(AP447&lt;&gt;AR447,(IF('ORÇ.GLOBAL P CAIXA'!I448="",J447*INFORMAÇÕES!$U$116,IF('ORÇ.GLOBAL P CAIXA'!I448="O",J447,0))),0)</f>
        <v>0</v>
      </c>
      <c r="AX447" s="731" t="n">
        <f aca="false">IF(E447&lt;&gt;0,J447,0)</f>
        <v>0</v>
      </c>
      <c r="AY447" s="730" t="n">
        <f aca="false">IF(AP447&lt;&gt;AR447,(IF('ORÇ.GLOBAL P CAIXA'!I448="",L447*(INFORMAÇÕES!$Q$99/INFORMAÇÕES!$Q$102),IF('ORÇ.GLOBAL P CAIXA'!I448="R",L447,0))),0)</f>
        <v>0</v>
      </c>
      <c r="AZ447" s="75" t="n">
        <f aca="false">IF(AP447&lt;&gt;AR447,(IF('ORÇ.GLOBAL P CAIXA'!I448="",L447*(INFORMAÇÕES!$Q$100/INFORMAÇÕES!$Q$102),IF('ORÇ.GLOBAL P CAIXA'!I448="C",L447,0))),0)</f>
        <v>0</v>
      </c>
      <c r="BA447" s="75" t="n">
        <f aca="false">IF(AP447&lt;&gt;AR447,(IF('ORÇ.GLOBAL P CAIXA'!I448="",L447*INFORMAÇÕES!$U$115,IF('ORÇ.GLOBAL P CAIXA'!I448="CF",L447,0))),0)</f>
        <v>0</v>
      </c>
      <c r="BB447" s="75" t="n">
        <f aca="false">IF(AP447&lt;&gt;AR447,(IF('ORÇ.GLOBAL P CAIXA'!I448="",L447*INFORMAÇÕES!$U$116,IF('ORÇ.GLOBAL P CAIXA'!I448="O",L447,0))),0)</f>
        <v>0</v>
      </c>
      <c r="BC447" s="731" t="n">
        <f aca="false">IF(E447&lt;&gt;0,L447,0)</f>
        <v>0</v>
      </c>
    </row>
    <row r="448" s="174" customFormat="true" ht="14.25" hidden="false" customHeight="false" outlineLevel="0" collapsed="false">
      <c r="A448" s="159" t="n">
        <v>438</v>
      </c>
      <c r="B448" s="160" t="n">
        <f aca="false">'ORÇ.REPROG. P CAIXA'!B450</f>
        <v>0</v>
      </c>
      <c r="C448" s="723" t="n">
        <f aca="false">'ORÇ.REPROG. P CAIXA'!C450</f>
        <v>0</v>
      </c>
      <c r="D448" s="162" t="n">
        <f aca="false">'ORÇ.REPROG. P CAIXA'!D450</f>
        <v>0</v>
      </c>
      <c r="E448" s="163" t="n">
        <f aca="false">IF('BM GLOBAL'!$P$1&lt;&gt;0,'ORÇ.REPROG. P CAIXA'!E450,'ORÇ.REPROG. P CAIXA'!H450)</f>
        <v>0</v>
      </c>
      <c r="F448" s="163" t="n">
        <f aca="false">IF('BM GLOBAL'!$P$1&lt;&gt;0,IF('ORÇ.GLOBAL P CAIXA'!K449=0,'ORÇ.GLOBAL EMPRESA'!G449,'ORÇ.GLOBAL P CAIXA'!F449),'ORÇ.REPROG. P CAIXA'!I450)</f>
        <v>0</v>
      </c>
      <c r="G448" s="163" t="n">
        <f aca="false">IF(E448&lt;&gt;0,ROUND(E448*F448,2),IF(AO448=0,(SUMIF('ORÇ.REPROG. P CAIXA'!$AC$13:$AC$1012,B448,$AO$11:$AO$1010)),AO448))</f>
        <v>0</v>
      </c>
      <c r="H448" s="163" t="n">
        <f aca="false">IF(J448&lt;&gt;0,IF(E448&lt;&gt;0,J448/F448,0),0)</f>
        <v>0</v>
      </c>
      <c r="I448" s="163" t="n">
        <f aca="false">IF(L448&lt;&gt;0,IF(E448&lt;&gt;0,L448/F448,0),0)</f>
        <v>0</v>
      </c>
      <c r="J448" s="163" t="n">
        <f aca="false">IF(E448&lt;&gt;0,ROUND(INDEX($P$11:$AM$1010,$A448,$L$1),2),IF(AX448=0,(SUMIF($AP$11:$AP$1010,B448,$AX$11:$AX$1010)),AX448))</f>
        <v>0</v>
      </c>
      <c r="K448" s="163" t="n">
        <f aca="false">IF(G448=0,0,(J448/G448)*100)</f>
        <v>0</v>
      </c>
      <c r="L448" s="163" t="n">
        <f aca="false">IF(E448&lt;&gt;0,ROUND(IF($L$1=1,SUM(P448),"0")+IF($L$1=2,SUM($P448:Q448),"0")+IF($L$1=3,SUM($P448:R448),"0")+IF($L$1=4,SUM($P448:S448),"0")+IF($L$1=5,SUM($P448:T448),"0")+IF($L$1=6,SUM($P448:U448),"0")+IF($L$1=7,SUM($P448:V448),"0")+IF($L$1=8,SUM($P448:W448),"0")+IF($L$1=9,SUM($P448:X448),"0")+IF($L$1=10,SUM($P448:Y448),"0")+IF($L$1=11,SUM($P448:Z448),"0")+IF($L$1=12,SUM($P448:AA448),"0")+IF($L$1=13,SUM($P448:AB448),"0")+IF($L$1=14,SUM($P448:AC448),"0")+IF($L$1=15,SUM($P448:AD448),"0")+IF($L$1=16,SUM($P448:AE448),"0")+IF($L$1=17,SUM($P448:AF448),"0")+IF($L$1=18,SUM($P448:AG448),"0")+IF($L$1=19,SUM($P448:AH448),"0")+IF($L$1=20,SUM($P448:AI448),"0")+IF($L$1=21,SUM($P448:AJ448),"0")+IF($L$1=22,SUM($P448:AK448),"0")+IF($L$1=23,SUM($P448:AL448),"0")+IF($L$1=24,SUM($P448:AM448),"0"),2),IF(BC448=0,(SUMIF($AP$11:$AP$1010,B448,$BC$11:$BC$1010)),BC448))</f>
        <v>0</v>
      </c>
      <c r="M448" s="163" t="n">
        <f aca="false">IF(G448=0,0,(L448/G448)*100)</f>
        <v>0</v>
      </c>
      <c r="N448" s="168" t="str">
        <f aca="false">IF(B448&gt;0,"ok","ocultar")</f>
        <v>ocultar</v>
      </c>
      <c r="O448" s="650"/>
      <c r="P448" s="724"/>
      <c r="Q448" s="725"/>
      <c r="R448" s="725"/>
      <c r="S448" s="725"/>
      <c r="T448" s="725"/>
      <c r="U448" s="725"/>
      <c r="V448" s="725"/>
      <c r="W448" s="725"/>
      <c r="X448" s="725"/>
      <c r="Y448" s="725"/>
      <c r="Z448" s="725"/>
      <c r="AA448" s="726"/>
      <c r="AB448" s="726"/>
      <c r="AC448" s="726"/>
      <c r="AD448" s="726"/>
      <c r="AE448" s="726"/>
      <c r="AF448" s="726"/>
      <c r="AG448" s="726"/>
      <c r="AH448" s="726"/>
      <c r="AI448" s="726"/>
      <c r="AJ448" s="726"/>
      <c r="AK448" s="726"/>
      <c r="AL448" s="726"/>
      <c r="AM448" s="727"/>
      <c r="AO448" s="728" t="n">
        <f aca="false">IF(E448&lt;&gt;0,G448,0)</f>
        <v>0</v>
      </c>
      <c r="AP448" s="157" t="n">
        <f aca="false">IF(B448=0,AP447,IF(ISNONTEXT(B448)=TRUE(),INT(B448),INT(LEFT(B448,FIND(".",B448)-1))))</f>
        <v>3</v>
      </c>
      <c r="AQ448" s="157" t="str">
        <f aca="false">IF(AQ449=1,1,IF(B448&lt;&gt;0,1,IF(C448&lt;&gt;0,1,IF(D448&lt;&gt;0,1,IF(E448&lt;&gt;0,1,"")))))</f>
        <v/>
      </c>
      <c r="AR448" s="157" t="str">
        <f aca="false">IF(AP448=0," ",IF(AP448&lt;&gt;AP447,AP448," "))</f>
        <v> </v>
      </c>
      <c r="AS448" s="732"/>
      <c r="AT448" s="730" t="n">
        <f aca="false">IF(AP448&lt;&gt;AR448,(IF('ORÇ.GLOBAL P CAIXA'!I449="",J448*(INFORMAÇÕES!$Q$99/INFORMAÇÕES!$Q$102),IF('ORÇ.GLOBAL P CAIXA'!I449="R",J448,0))),0)</f>
        <v>0</v>
      </c>
      <c r="AU448" s="75" t="n">
        <f aca="false">IF(AP448&lt;&gt;AR448,(IF('ORÇ.GLOBAL P CAIXA'!I449="",J448*(INFORMAÇÕES!$Q$100/INFORMAÇÕES!$Q$102),IF('ORÇ.GLOBAL P CAIXA'!I449="C",J448,0))),0)</f>
        <v>0</v>
      </c>
      <c r="AV448" s="75" t="n">
        <f aca="false">IF(AP448&lt;&gt;AR448,(IF('ORÇ.GLOBAL P CAIXA'!I449="",J448*INFORMAÇÕES!$U$115,IF('ORÇ.GLOBAL P CAIXA'!I449="CF",J448,0))),0)</f>
        <v>0</v>
      </c>
      <c r="AW448" s="75" t="n">
        <f aca="false">IF(AP448&lt;&gt;AR448,(IF('ORÇ.GLOBAL P CAIXA'!I449="",J448*INFORMAÇÕES!$U$116,IF('ORÇ.GLOBAL P CAIXA'!I449="O",J448,0))),0)</f>
        <v>0</v>
      </c>
      <c r="AX448" s="731" t="n">
        <f aca="false">IF(E448&lt;&gt;0,J448,0)</f>
        <v>0</v>
      </c>
      <c r="AY448" s="730" t="n">
        <f aca="false">IF(AP448&lt;&gt;AR448,(IF('ORÇ.GLOBAL P CAIXA'!I449="",L448*(INFORMAÇÕES!$Q$99/INFORMAÇÕES!$Q$102),IF('ORÇ.GLOBAL P CAIXA'!I449="R",L448,0))),0)</f>
        <v>0</v>
      </c>
      <c r="AZ448" s="75" t="n">
        <f aca="false">IF(AP448&lt;&gt;AR448,(IF('ORÇ.GLOBAL P CAIXA'!I449="",L448*(INFORMAÇÕES!$Q$100/INFORMAÇÕES!$Q$102),IF('ORÇ.GLOBAL P CAIXA'!I449="C",L448,0))),0)</f>
        <v>0</v>
      </c>
      <c r="BA448" s="75" t="n">
        <f aca="false">IF(AP448&lt;&gt;AR448,(IF('ORÇ.GLOBAL P CAIXA'!I449="",L448*INFORMAÇÕES!$U$115,IF('ORÇ.GLOBAL P CAIXA'!I449="CF",L448,0))),0)</f>
        <v>0</v>
      </c>
      <c r="BB448" s="75" t="n">
        <f aca="false">IF(AP448&lt;&gt;AR448,(IF('ORÇ.GLOBAL P CAIXA'!I449="",L448*INFORMAÇÕES!$U$116,IF('ORÇ.GLOBAL P CAIXA'!I449="O",L448,0))),0)</f>
        <v>0</v>
      </c>
      <c r="BC448" s="731" t="n">
        <f aca="false">IF(E448&lt;&gt;0,L448,0)</f>
        <v>0</v>
      </c>
    </row>
    <row r="449" s="174" customFormat="true" ht="14.25" hidden="false" customHeight="false" outlineLevel="0" collapsed="false">
      <c r="A449" s="159" t="n">
        <v>439</v>
      </c>
      <c r="B449" s="160" t="n">
        <f aca="false">'ORÇ.REPROG. P CAIXA'!B451</f>
        <v>0</v>
      </c>
      <c r="C449" s="723" t="n">
        <f aca="false">'ORÇ.REPROG. P CAIXA'!C451</f>
        <v>0</v>
      </c>
      <c r="D449" s="162" t="n">
        <f aca="false">'ORÇ.REPROG. P CAIXA'!D451</f>
        <v>0</v>
      </c>
      <c r="E449" s="163" t="n">
        <f aca="false">IF('BM GLOBAL'!$P$1&lt;&gt;0,'ORÇ.REPROG. P CAIXA'!E451,'ORÇ.REPROG. P CAIXA'!H451)</f>
        <v>0</v>
      </c>
      <c r="F449" s="163" t="n">
        <f aca="false">IF('BM GLOBAL'!$P$1&lt;&gt;0,IF('ORÇ.GLOBAL P CAIXA'!K450=0,'ORÇ.GLOBAL EMPRESA'!G450,'ORÇ.GLOBAL P CAIXA'!F450),'ORÇ.REPROG. P CAIXA'!I451)</f>
        <v>0</v>
      </c>
      <c r="G449" s="163" t="n">
        <f aca="false">IF(E449&lt;&gt;0,ROUND(E449*F449,2),IF(AO449=0,(SUMIF('ORÇ.REPROG. P CAIXA'!$AC$13:$AC$1012,B449,$AO$11:$AO$1010)),AO449))</f>
        <v>0</v>
      </c>
      <c r="H449" s="163" t="n">
        <f aca="false">IF(J449&lt;&gt;0,IF(E449&lt;&gt;0,J449/F449,0),0)</f>
        <v>0</v>
      </c>
      <c r="I449" s="163" t="n">
        <f aca="false">IF(L449&lt;&gt;0,IF(E449&lt;&gt;0,L449/F449,0),0)</f>
        <v>0</v>
      </c>
      <c r="J449" s="163" t="n">
        <f aca="false">IF(E449&lt;&gt;0,ROUND(INDEX($P$11:$AM$1010,$A449,$L$1),2),IF(AX449=0,(SUMIF($AP$11:$AP$1010,B449,$AX$11:$AX$1010)),AX449))</f>
        <v>0</v>
      </c>
      <c r="K449" s="163" t="n">
        <f aca="false">IF(G449=0,0,(J449/G449)*100)</f>
        <v>0</v>
      </c>
      <c r="L449" s="163" t="n">
        <f aca="false">IF(E449&lt;&gt;0,ROUND(IF($L$1=1,SUM(P449),"0")+IF($L$1=2,SUM($P449:Q449),"0")+IF($L$1=3,SUM($P449:R449),"0")+IF($L$1=4,SUM($P449:S449),"0")+IF($L$1=5,SUM($P449:T449),"0")+IF($L$1=6,SUM($P449:U449),"0")+IF($L$1=7,SUM($P449:V449),"0")+IF($L$1=8,SUM($P449:W449),"0")+IF($L$1=9,SUM($P449:X449),"0")+IF($L$1=10,SUM($P449:Y449),"0")+IF($L$1=11,SUM($P449:Z449),"0")+IF($L$1=12,SUM($P449:AA449),"0")+IF($L$1=13,SUM($P449:AB449),"0")+IF($L$1=14,SUM($P449:AC449),"0")+IF($L$1=15,SUM($P449:AD449),"0")+IF($L$1=16,SUM($P449:AE449),"0")+IF($L$1=17,SUM($P449:AF449),"0")+IF($L$1=18,SUM($P449:AG449),"0")+IF($L$1=19,SUM($P449:AH449),"0")+IF($L$1=20,SUM($P449:AI449),"0")+IF($L$1=21,SUM($P449:AJ449),"0")+IF($L$1=22,SUM($P449:AK449),"0")+IF($L$1=23,SUM($P449:AL449),"0")+IF($L$1=24,SUM($P449:AM449),"0"),2),IF(BC449=0,(SUMIF($AP$11:$AP$1010,B449,$BC$11:$BC$1010)),BC449))</f>
        <v>0</v>
      </c>
      <c r="M449" s="163" t="n">
        <f aca="false">IF(G449=0,0,(L449/G449)*100)</f>
        <v>0</v>
      </c>
      <c r="N449" s="168" t="str">
        <f aca="false">IF(B449&gt;0,"ok","ocultar")</f>
        <v>ocultar</v>
      </c>
      <c r="O449" s="650"/>
      <c r="P449" s="724"/>
      <c r="Q449" s="725"/>
      <c r="R449" s="725"/>
      <c r="S449" s="725"/>
      <c r="T449" s="725"/>
      <c r="U449" s="725"/>
      <c r="V449" s="725"/>
      <c r="W449" s="725"/>
      <c r="X449" s="725"/>
      <c r="Y449" s="725"/>
      <c r="Z449" s="725"/>
      <c r="AA449" s="726"/>
      <c r="AB449" s="726"/>
      <c r="AC449" s="726"/>
      <c r="AD449" s="726"/>
      <c r="AE449" s="726"/>
      <c r="AF449" s="726"/>
      <c r="AG449" s="726"/>
      <c r="AH449" s="726"/>
      <c r="AI449" s="726"/>
      <c r="AJ449" s="726"/>
      <c r="AK449" s="726"/>
      <c r="AL449" s="726"/>
      <c r="AM449" s="727"/>
      <c r="AO449" s="728" t="n">
        <f aca="false">IF(E449&lt;&gt;0,G449,0)</f>
        <v>0</v>
      </c>
      <c r="AP449" s="157" t="n">
        <f aca="false">IF(B449=0,AP448,IF(ISNONTEXT(B449)=TRUE(),INT(B449),INT(LEFT(B449,FIND(".",B449)-1))))</f>
        <v>3</v>
      </c>
      <c r="AQ449" s="157" t="str">
        <f aca="false">IF(AQ450=1,1,IF(B449&lt;&gt;0,1,IF(C449&lt;&gt;0,1,IF(D449&lt;&gt;0,1,IF(E449&lt;&gt;0,1,"")))))</f>
        <v/>
      </c>
      <c r="AR449" s="157" t="str">
        <f aca="false">IF(AP449=0," ",IF(AP449&lt;&gt;AP448,AP449," "))</f>
        <v> </v>
      </c>
      <c r="AS449" s="732"/>
      <c r="AT449" s="730" t="n">
        <f aca="false">IF(AP449&lt;&gt;AR449,(IF('ORÇ.GLOBAL P CAIXA'!I450="",J449*(INFORMAÇÕES!$Q$99/INFORMAÇÕES!$Q$102),IF('ORÇ.GLOBAL P CAIXA'!I450="R",J449,0))),0)</f>
        <v>0</v>
      </c>
      <c r="AU449" s="75" t="n">
        <f aca="false">IF(AP449&lt;&gt;AR449,(IF('ORÇ.GLOBAL P CAIXA'!I450="",J449*(INFORMAÇÕES!$Q$100/INFORMAÇÕES!$Q$102),IF('ORÇ.GLOBAL P CAIXA'!I450="C",J449,0))),0)</f>
        <v>0</v>
      </c>
      <c r="AV449" s="75" t="n">
        <f aca="false">IF(AP449&lt;&gt;AR449,(IF('ORÇ.GLOBAL P CAIXA'!I450="",J449*INFORMAÇÕES!$U$115,IF('ORÇ.GLOBAL P CAIXA'!I450="CF",J449,0))),0)</f>
        <v>0</v>
      </c>
      <c r="AW449" s="75" t="n">
        <f aca="false">IF(AP449&lt;&gt;AR449,(IF('ORÇ.GLOBAL P CAIXA'!I450="",J449*INFORMAÇÕES!$U$116,IF('ORÇ.GLOBAL P CAIXA'!I450="O",J449,0))),0)</f>
        <v>0</v>
      </c>
      <c r="AX449" s="731" t="n">
        <f aca="false">IF(E449&lt;&gt;0,J449,0)</f>
        <v>0</v>
      </c>
      <c r="AY449" s="730" t="n">
        <f aca="false">IF(AP449&lt;&gt;AR449,(IF('ORÇ.GLOBAL P CAIXA'!I450="",L449*(INFORMAÇÕES!$Q$99/INFORMAÇÕES!$Q$102),IF('ORÇ.GLOBAL P CAIXA'!I450="R",L449,0))),0)</f>
        <v>0</v>
      </c>
      <c r="AZ449" s="75" t="n">
        <f aca="false">IF(AP449&lt;&gt;AR449,(IF('ORÇ.GLOBAL P CAIXA'!I450="",L449*(INFORMAÇÕES!$Q$100/INFORMAÇÕES!$Q$102),IF('ORÇ.GLOBAL P CAIXA'!I450="C",L449,0))),0)</f>
        <v>0</v>
      </c>
      <c r="BA449" s="75" t="n">
        <f aca="false">IF(AP449&lt;&gt;AR449,(IF('ORÇ.GLOBAL P CAIXA'!I450="",L449*INFORMAÇÕES!$U$115,IF('ORÇ.GLOBAL P CAIXA'!I450="CF",L449,0))),0)</f>
        <v>0</v>
      </c>
      <c r="BB449" s="75" t="n">
        <f aca="false">IF(AP449&lt;&gt;AR449,(IF('ORÇ.GLOBAL P CAIXA'!I450="",L449*INFORMAÇÕES!$U$116,IF('ORÇ.GLOBAL P CAIXA'!I450="O",L449,0))),0)</f>
        <v>0</v>
      </c>
      <c r="BC449" s="731" t="n">
        <f aca="false">IF(E449&lt;&gt;0,L449,0)</f>
        <v>0</v>
      </c>
    </row>
    <row r="450" s="174" customFormat="true" ht="14.25" hidden="false" customHeight="false" outlineLevel="0" collapsed="false">
      <c r="A450" s="159" t="n">
        <v>440</v>
      </c>
      <c r="B450" s="160" t="n">
        <f aca="false">'ORÇ.REPROG. P CAIXA'!B452</f>
        <v>0</v>
      </c>
      <c r="C450" s="723" t="n">
        <f aca="false">'ORÇ.REPROG. P CAIXA'!C452</f>
        <v>0</v>
      </c>
      <c r="D450" s="162" t="n">
        <f aca="false">'ORÇ.REPROG. P CAIXA'!D452</f>
        <v>0</v>
      </c>
      <c r="E450" s="163" t="n">
        <f aca="false">IF('BM GLOBAL'!$P$1&lt;&gt;0,'ORÇ.REPROG. P CAIXA'!E452,'ORÇ.REPROG. P CAIXA'!H452)</f>
        <v>0</v>
      </c>
      <c r="F450" s="163" t="n">
        <f aca="false">IF('BM GLOBAL'!$P$1&lt;&gt;0,IF('ORÇ.GLOBAL P CAIXA'!K451=0,'ORÇ.GLOBAL EMPRESA'!G451,'ORÇ.GLOBAL P CAIXA'!F451),'ORÇ.REPROG. P CAIXA'!I452)</f>
        <v>0</v>
      </c>
      <c r="G450" s="163" t="n">
        <f aca="false">IF(E450&lt;&gt;0,ROUND(E450*F450,2),IF(AO450=0,(SUMIF('ORÇ.REPROG. P CAIXA'!$AC$13:$AC$1012,B450,$AO$11:$AO$1010)),AO450))</f>
        <v>0</v>
      </c>
      <c r="H450" s="163" t="n">
        <f aca="false">IF(J450&lt;&gt;0,IF(E450&lt;&gt;0,J450/F450,0),0)</f>
        <v>0</v>
      </c>
      <c r="I450" s="163" t="n">
        <f aca="false">IF(L450&lt;&gt;0,IF(E450&lt;&gt;0,L450/F450,0),0)</f>
        <v>0</v>
      </c>
      <c r="J450" s="163" t="n">
        <f aca="false">IF(E450&lt;&gt;0,ROUND(INDEX($P$11:$AM$1010,$A450,$L$1),2),IF(AX450=0,(SUMIF($AP$11:$AP$1010,B450,$AX$11:$AX$1010)),AX450))</f>
        <v>0</v>
      </c>
      <c r="K450" s="163" t="n">
        <f aca="false">IF(G450=0,0,(J450/G450)*100)</f>
        <v>0</v>
      </c>
      <c r="L450" s="163" t="n">
        <f aca="false">IF(E450&lt;&gt;0,ROUND(IF($L$1=1,SUM(P450),"0")+IF($L$1=2,SUM($P450:Q450),"0")+IF($L$1=3,SUM($P450:R450),"0")+IF($L$1=4,SUM($P450:S450),"0")+IF($L$1=5,SUM($P450:T450),"0")+IF($L$1=6,SUM($P450:U450),"0")+IF($L$1=7,SUM($P450:V450),"0")+IF($L$1=8,SUM($P450:W450),"0")+IF($L$1=9,SUM($P450:X450),"0")+IF($L$1=10,SUM($P450:Y450),"0")+IF($L$1=11,SUM($P450:Z450),"0")+IF($L$1=12,SUM($P450:AA450),"0")+IF($L$1=13,SUM($P450:AB450),"0")+IF($L$1=14,SUM($P450:AC450),"0")+IF($L$1=15,SUM($P450:AD450),"0")+IF($L$1=16,SUM($P450:AE450),"0")+IF($L$1=17,SUM($P450:AF450),"0")+IF($L$1=18,SUM($P450:AG450),"0")+IF($L$1=19,SUM($P450:AH450),"0")+IF($L$1=20,SUM($P450:AI450),"0")+IF($L$1=21,SUM($P450:AJ450),"0")+IF($L$1=22,SUM($P450:AK450),"0")+IF($L$1=23,SUM($P450:AL450),"0")+IF($L$1=24,SUM($P450:AM450),"0"),2),IF(BC450=0,(SUMIF($AP$11:$AP$1010,B450,$BC$11:$BC$1010)),BC450))</f>
        <v>0</v>
      </c>
      <c r="M450" s="163" t="n">
        <f aca="false">IF(G450=0,0,(L450/G450)*100)</f>
        <v>0</v>
      </c>
      <c r="N450" s="168" t="str">
        <f aca="false">IF(B450&gt;0,"ok","ocultar")</f>
        <v>ocultar</v>
      </c>
      <c r="O450" s="650"/>
      <c r="P450" s="724"/>
      <c r="Q450" s="725"/>
      <c r="R450" s="725"/>
      <c r="S450" s="725"/>
      <c r="T450" s="725"/>
      <c r="U450" s="725"/>
      <c r="V450" s="725"/>
      <c r="W450" s="725"/>
      <c r="X450" s="725"/>
      <c r="Y450" s="725"/>
      <c r="Z450" s="725"/>
      <c r="AA450" s="726"/>
      <c r="AB450" s="726"/>
      <c r="AC450" s="726"/>
      <c r="AD450" s="726"/>
      <c r="AE450" s="726"/>
      <c r="AF450" s="726"/>
      <c r="AG450" s="726"/>
      <c r="AH450" s="726"/>
      <c r="AI450" s="726"/>
      <c r="AJ450" s="726"/>
      <c r="AK450" s="726"/>
      <c r="AL450" s="726"/>
      <c r="AM450" s="727"/>
      <c r="AO450" s="728" t="n">
        <f aca="false">IF(E450&lt;&gt;0,G450,0)</f>
        <v>0</v>
      </c>
      <c r="AP450" s="157" t="n">
        <f aca="false">IF(B450=0,AP449,IF(ISNONTEXT(B450)=TRUE(),INT(B450),INT(LEFT(B450,FIND(".",B450)-1))))</f>
        <v>3</v>
      </c>
      <c r="AQ450" s="157" t="str">
        <f aca="false">IF(AQ451=1,1,IF(B450&lt;&gt;0,1,IF(C450&lt;&gt;0,1,IF(D450&lt;&gt;0,1,IF(E450&lt;&gt;0,1,"")))))</f>
        <v/>
      </c>
      <c r="AR450" s="157" t="str">
        <f aca="false">IF(AP450=0," ",IF(AP450&lt;&gt;AP449,AP450," "))</f>
        <v> </v>
      </c>
      <c r="AS450" s="732"/>
      <c r="AT450" s="730" t="n">
        <f aca="false">IF(AP450&lt;&gt;AR450,(IF('ORÇ.GLOBAL P CAIXA'!I451="",J450*(INFORMAÇÕES!$Q$99/INFORMAÇÕES!$Q$102),IF('ORÇ.GLOBAL P CAIXA'!I451="R",J450,0))),0)</f>
        <v>0</v>
      </c>
      <c r="AU450" s="75" t="n">
        <f aca="false">IF(AP450&lt;&gt;AR450,(IF('ORÇ.GLOBAL P CAIXA'!I451="",J450*(INFORMAÇÕES!$Q$100/INFORMAÇÕES!$Q$102),IF('ORÇ.GLOBAL P CAIXA'!I451="C",J450,0))),0)</f>
        <v>0</v>
      </c>
      <c r="AV450" s="75" t="n">
        <f aca="false">IF(AP450&lt;&gt;AR450,(IF('ORÇ.GLOBAL P CAIXA'!I451="",J450*INFORMAÇÕES!$U$115,IF('ORÇ.GLOBAL P CAIXA'!I451="CF",J450,0))),0)</f>
        <v>0</v>
      </c>
      <c r="AW450" s="75" t="n">
        <f aca="false">IF(AP450&lt;&gt;AR450,(IF('ORÇ.GLOBAL P CAIXA'!I451="",J450*INFORMAÇÕES!$U$116,IF('ORÇ.GLOBAL P CAIXA'!I451="O",J450,0))),0)</f>
        <v>0</v>
      </c>
      <c r="AX450" s="731" t="n">
        <f aca="false">IF(E450&lt;&gt;0,J450,0)</f>
        <v>0</v>
      </c>
      <c r="AY450" s="730" t="n">
        <f aca="false">IF(AP450&lt;&gt;AR450,(IF('ORÇ.GLOBAL P CAIXA'!I451="",L450*(INFORMAÇÕES!$Q$99/INFORMAÇÕES!$Q$102),IF('ORÇ.GLOBAL P CAIXA'!I451="R",L450,0))),0)</f>
        <v>0</v>
      </c>
      <c r="AZ450" s="75" t="n">
        <f aca="false">IF(AP450&lt;&gt;AR450,(IF('ORÇ.GLOBAL P CAIXA'!I451="",L450*(INFORMAÇÕES!$Q$100/INFORMAÇÕES!$Q$102),IF('ORÇ.GLOBAL P CAIXA'!I451="C",L450,0))),0)</f>
        <v>0</v>
      </c>
      <c r="BA450" s="75" t="n">
        <f aca="false">IF(AP450&lt;&gt;AR450,(IF('ORÇ.GLOBAL P CAIXA'!I451="",L450*INFORMAÇÕES!$U$115,IF('ORÇ.GLOBAL P CAIXA'!I451="CF",L450,0))),0)</f>
        <v>0</v>
      </c>
      <c r="BB450" s="75" t="n">
        <f aca="false">IF(AP450&lt;&gt;AR450,(IF('ORÇ.GLOBAL P CAIXA'!I451="",L450*INFORMAÇÕES!$U$116,IF('ORÇ.GLOBAL P CAIXA'!I451="O",L450,0))),0)</f>
        <v>0</v>
      </c>
      <c r="BC450" s="731" t="n">
        <f aca="false">IF(E450&lt;&gt;0,L450,0)</f>
        <v>0</v>
      </c>
    </row>
    <row r="451" s="174" customFormat="true" ht="14.25" hidden="false" customHeight="false" outlineLevel="0" collapsed="false">
      <c r="A451" s="159" t="n">
        <v>441</v>
      </c>
      <c r="B451" s="160" t="n">
        <f aca="false">'ORÇ.REPROG. P CAIXA'!B453</f>
        <v>0</v>
      </c>
      <c r="C451" s="723" t="n">
        <f aca="false">'ORÇ.REPROG. P CAIXA'!C453</f>
        <v>0</v>
      </c>
      <c r="D451" s="162" t="n">
        <f aca="false">'ORÇ.REPROG. P CAIXA'!D453</f>
        <v>0</v>
      </c>
      <c r="E451" s="163" t="n">
        <f aca="false">IF('BM GLOBAL'!$P$1&lt;&gt;0,'ORÇ.REPROG. P CAIXA'!E453,'ORÇ.REPROG. P CAIXA'!H453)</f>
        <v>0</v>
      </c>
      <c r="F451" s="163" t="n">
        <f aca="false">IF('BM GLOBAL'!$P$1&lt;&gt;0,IF('ORÇ.GLOBAL P CAIXA'!K452=0,'ORÇ.GLOBAL EMPRESA'!G452,'ORÇ.GLOBAL P CAIXA'!F452),'ORÇ.REPROG. P CAIXA'!I453)</f>
        <v>0</v>
      </c>
      <c r="G451" s="163" t="n">
        <f aca="false">IF(E451&lt;&gt;0,ROUND(E451*F451,2),IF(AO451=0,(SUMIF('ORÇ.REPROG. P CAIXA'!$AC$13:$AC$1012,B451,$AO$11:$AO$1010)),AO451))</f>
        <v>0</v>
      </c>
      <c r="H451" s="163" t="n">
        <f aca="false">IF(J451&lt;&gt;0,IF(E451&lt;&gt;0,J451/F451,0),0)</f>
        <v>0</v>
      </c>
      <c r="I451" s="163" t="n">
        <f aca="false">IF(L451&lt;&gt;0,IF(E451&lt;&gt;0,L451/F451,0),0)</f>
        <v>0</v>
      </c>
      <c r="J451" s="163" t="n">
        <f aca="false">IF(E451&lt;&gt;0,ROUND(INDEX($P$11:$AM$1010,$A451,$L$1),2),IF(AX451=0,(SUMIF($AP$11:$AP$1010,B451,$AX$11:$AX$1010)),AX451))</f>
        <v>0</v>
      </c>
      <c r="K451" s="163" t="n">
        <f aca="false">IF(G451=0,0,(J451/G451)*100)</f>
        <v>0</v>
      </c>
      <c r="L451" s="163" t="n">
        <f aca="false">IF(E451&lt;&gt;0,ROUND(IF($L$1=1,SUM(P451),"0")+IF($L$1=2,SUM($P451:Q451),"0")+IF($L$1=3,SUM($P451:R451),"0")+IF($L$1=4,SUM($P451:S451),"0")+IF($L$1=5,SUM($P451:T451),"0")+IF($L$1=6,SUM($P451:U451),"0")+IF($L$1=7,SUM($P451:V451),"0")+IF($L$1=8,SUM($P451:W451),"0")+IF($L$1=9,SUM($P451:X451),"0")+IF($L$1=10,SUM($P451:Y451),"0")+IF($L$1=11,SUM($P451:Z451),"0")+IF($L$1=12,SUM($P451:AA451),"0")+IF($L$1=13,SUM($P451:AB451),"0")+IF($L$1=14,SUM($P451:AC451),"0")+IF($L$1=15,SUM($P451:AD451),"0")+IF($L$1=16,SUM($P451:AE451),"0")+IF($L$1=17,SUM($P451:AF451),"0")+IF($L$1=18,SUM($P451:AG451),"0")+IF($L$1=19,SUM($P451:AH451),"0")+IF($L$1=20,SUM($P451:AI451),"0")+IF($L$1=21,SUM($P451:AJ451),"0")+IF($L$1=22,SUM($P451:AK451),"0")+IF($L$1=23,SUM($P451:AL451),"0")+IF($L$1=24,SUM($P451:AM451),"0"),2),IF(BC451=0,(SUMIF($AP$11:$AP$1010,B451,$BC$11:$BC$1010)),BC451))</f>
        <v>0</v>
      </c>
      <c r="M451" s="163" t="n">
        <f aca="false">IF(G451=0,0,(L451/G451)*100)</f>
        <v>0</v>
      </c>
      <c r="N451" s="168" t="str">
        <f aca="false">IF(B451&gt;0,"ok","ocultar")</f>
        <v>ocultar</v>
      </c>
      <c r="O451" s="650"/>
      <c r="P451" s="724"/>
      <c r="Q451" s="725"/>
      <c r="R451" s="725"/>
      <c r="S451" s="725"/>
      <c r="T451" s="725"/>
      <c r="U451" s="725"/>
      <c r="V451" s="725"/>
      <c r="W451" s="725"/>
      <c r="X451" s="725"/>
      <c r="Y451" s="725"/>
      <c r="Z451" s="725"/>
      <c r="AA451" s="726"/>
      <c r="AB451" s="726"/>
      <c r="AC451" s="726"/>
      <c r="AD451" s="726"/>
      <c r="AE451" s="726"/>
      <c r="AF451" s="726"/>
      <c r="AG451" s="726"/>
      <c r="AH451" s="726"/>
      <c r="AI451" s="726"/>
      <c r="AJ451" s="726"/>
      <c r="AK451" s="726"/>
      <c r="AL451" s="726"/>
      <c r="AM451" s="727"/>
      <c r="AO451" s="728" t="n">
        <f aca="false">IF(E451&lt;&gt;0,G451,0)</f>
        <v>0</v>
      </c>
      <c r="AP451" s="157" t="n">
        <f aca="false">IF(B451=0,AP450,IF(ISNONTEXT(B451)=TRUE(),INT(B451),INT(LEFT(B451,FIND(".",B451)-1))))</f>
        <v>3</v>
      </c>
      <c r="AQ451" s="157" t="str">
        <f aca="false">IF(AQ452=1,1,IF(B451&lt;&gt;0,1,IF(C451&lt;&gt;0,1,IF(D451&lt;&gt;0,1,IF(E451&lt;&gt;0,1,"")))))</f>
        <v/>
      </c>
      <c r="AR451" s="157" t="str">
        <f aca="false">IF(AP451=0," ",IF(AP451&lt;&gt;AP450,AP451," "))</f>
        <v> </v>
      </c>
      <c r="AS451" s="732"/>
      <c r="AT451" s="730" t="n">
        <f aca="false">IF(AP451&lt;&gt;AR451,(IF('ORÇ.GLOBAL P CAIXA'!I452="",J451*(INFORMAÇÕES!$Q$99/INFORMAÇÕES!$Q$102),IF('ORÇ.GLOBAL P CAIXA'!I452="R",J451,0))),0)</f>
        <v>0</v>
      </c>
      <c r="AU451" s="75" t="n">
        <f aca="false">IF(AP451&lt;&gt;AR451,(IF('ORÇ.GLOBAL P CAIXA'!I452="",J451*(INFORMAÇÕES!$Q$100/INFORMAÇÕES!$Q$102),IF('ORÇ.GLOBAL P CAIXA'!I452="C",J451,0))),0)</f>
        <v>0</v>
      </c>
      <c r="AV451" s="75" t="n">
        <f aca="false">IF(AP451&lt;&gt;AR451,(IF('ORÇ.GLOBAL P CAIXA'!I452="",J451*INFORMAÇÕES!$U$115,IF('ORÇ.GLOBAL P CAIXA'!I452="CF",J451,0))),0)</f>
        <v>0</v>
      </c>
      <c r="AW451" s="75" t="n">
        <f aca="false">IF(AP451&lt;&gt;AR451,(IF('ORÇ.GLOBAL P CAIXA'!I452="",J451*INFORMAÇÕES!$U$116,IF('ORÇ.GLOBAL P CAIXA'!I452="O",J451,0))),0)</f>
        <v>0</v>
      </c>
      <c r="AX451" s="731" t="n">
        <f aca="false">IF(E451&lt;&gt;0,J451,0)</f>
        <v>0</v>
      </c>
      <c r="AY451" s="730" t="n">
        <f aca="false">IF(AP451&lt;&gt;AR451,(IF('ORÇ.GLOBAL P CAIXA'!I452="",L451*(INFORMAÇÕES!$Q$99/INFORMAÇÕES!$Q$102),IF('ORÇ.GLOBAL P CAIXA'!I452="R",L451,0))),0)</f>
        <v>0</v>
      </c>
      <c r="AZ451" s="75" t="n">
        <f aca="false">IF(AP451&lt;&gt;AR451,(IF('ORÇ.GLOBAL P CAIXA'!I452="",L451*(INFORMAÇÕES!$Q$100/INFORMAÇÕES!$Q$102),IF('ORÇ.GLOBAL P CAIXA'!I452="C",L451,0))),0)</f>
        <v>0</v>
      </c>
      <c r="BA451" s="75" t="n">
        <f aca="false">IF(AP451&lt;&gt;AR451,(IF('ORÇ.GLOBAL P CAIXA'!I452="",L451*INFORMAÇÕES!$U$115,IF('ORÇ.GLOBAL P CAIXA'!I452="CF",L451,0))),0)</f>
        <v>0</v>
      </c>
      <c r="BB451" s="75" t="n">
        <f aca="false">IF(AP451&lt;&gt;AR451,(IF('ORÇ.GLOBAL P CAIXA'!I452="",L451*INFORMAÇÕES!$U$116,IF('ORÇ.GLOBAL P CAIXA'!I452="O",L451,0))),0)</f>
        <v>0</v>
      </c>
      <c r="BC451" s="731" t="n">
        <f aca="false">IF(E451&lt;&gt;0,L451,0)</f>
        <v>0</v>
      </c>
    </row>
    <row r="452" s="174" customFormat="true" ht="14.25" hidden="false" customHeight="false" outlineLevel="0" collapsed="false">
      <c r="A452" s="159" t="n">
        <v>442</v>
      </c>
      <c r="B452" s="160" t="n">
        <f aca="false">'ORÇ.REPROG. P CAIXA'!B454</f>
        <v>0</v>
      </c>
      <c r="C452" s="723" t="n">
        <f aca="false">'ORÇ.REPROG. P CAIXA'!C454</f>
        <v>0</v>
      </c>
      <c r="D452" s="162" t="n">
        <f aca="false">'ORÇ.REPROG. P CAIXA'!D454</f>
        <v>0</v>
      </c>
      <c r="E452" s="163" t="n">
        <f aca="false">IF('BM GLOBAL'!$P$1&lt;&gt;0,'ORÇ.REPROG. P CAIXA'!E454,'ORÇ.REPROG. P CAIXA'!H454)</f>
        <v>0</v>
      </c>
      <c r="F452" s="163" t="n">
        <f aca="false">IF('BM GLOBAL'!$P$1&lt;&gt;0,IF('ORÇ.GLOBAL P CAIXA'!K453=0,'ORÇ.GLOBAL EMPRESA'!G453,'ORÇ.GLOBAL P CAIXA'!F453),'ORÇ.REPROG. P CAIXA'!I454)</f>
        <v>0</v>
      </c>
      <c r="G452" s="163" t="n">
        <f aca="false">IF(E452&lt;&gt;0,ROUND(E452*F452,2),IF(AO452=0,(SUMIF('ORÇ.REPROG. P CAIXA'!$AC$13:$AC$1012,B452,$AO$11:$AO$1010)),AO452))</f>
        <v>0</v>
      </c>
      <c r="H452" s="163" t="n">
        <f aca="false">IF(J452&lt;&gt;0,IF(E452&lt;&gt;0,J452/F452,0),0)</f>
        <v>0</v>
      </c>
      <c r="I452" s="163" t="n">
        <f aca="false">IF(L452&lt;&gt;0,IF(E452&lt;&gt;0,L452/F452,0),0)</f>
        <v>0</v>
      </c>
      <c r="J452" s="163" t="n">
        <f aca="false">IF(E452&lt;&gt;0,ROUND(INDEX($P$11:$AM$1010,$A452,$L$1),2),IF(AX452=0,(SUMIF($AP$11:$AP$1010,B452,$AX$11:$AX$1010)),AX452))</f>
        <v>0</v>
      </c>
      <c r="K452" s="163" t="n">
        <f aca="false">IF(G452=0,0,(J452/G452)*100)</f>
        <v>0</v>
      </c>
      <c r="L452" s="163" t="n">
        <f aca="false">IF(E452&lt;&gt;0,ROUND(IF($L$1=1,SUM(P452),"0")+IF($L$1=2,SUM($P452:Q452),"0")+IF($L$1=3,SUM($P452:R452),"0")+IF($L$1=4,SUM($P452:S452),"0")+IF($L$1=5,SUM($P452:T452),"0")+IF($L$1=6,SUM($P452:U452),"0")+IF($L$1=7,SUM($P452:V452),"0")+IF($L$1=8,SUM($P452:W452),"0")+IF($L$1=9,SUM($P452:X452),"0")+IF($L$1=10,SUM($P452:Y452),"0")+IF($L$1=11,SUM($P452:Z452),"0")+IF($L$1=12,SUM($P452:AA452),"0")+IF($L$1=13,SUM($P452:AB452),"0")+IF($L$1=14,SUM($P452:AC452),"0")+IF($L$1=15,SUM($P452:AD452),"0")+IF($L$1=16,SUM($P452:AE452),"0")+IF($L$1=17,SUM($P452:AF452),"0")+IF($L$1=18,SUM($P452:AG452),"0")+IF($L$1=19,SUM($P452:AH452),"0")+IF($L$1=20,SUM($P452:AI452),"0")+IF($L$1=21,SUM($P452:AJ452),"0")+IF($L$1=22,SUM($P452:AK452),"0")+IF($L$1=23,SUM($P452:AL452),"0")+IF($L$1=24,SUM($P452:AM452),"0"),2),IF(BC452=0,(SUMIF($AP$11:$AP$1010,B452,$BC$11:$BC$1010)),BC452))</f>
        <v>0</v>
      </c>
      <c r="M452" s="163" t="n">
        <f aca="false">IF(G452=0,0,(L452/G452)*100)</f>
        <v>0</v>
      </c>
      <c r="N452" s="168" t="str">
        <f aca="false">IF(B452&gt;0,"ok","ocultar")</f>
        <v>ocultar</v>
      </c>
      <c r="O452" s="650"/>
      <c r="P452" s="724"/>
      <c r="Q452" s="725"/>
      <c r="R452" s="725"/>
      <c r="S452" s="725"/>
      <c r="T452" s="725"/>
      <c r="U452" s="725"/>
      <c r="V452" s="725"/>
      <c r="W452" s="725"/>
      <c r="X452" s="725"/>
      <c r="Y452" s="725"/>
      <c r="Z452" s="725"/>
      <c r="AA452" s="726"/>
      <c r="AB452" s="726"/>
      <c r="AC452" s="726"/>
      <c r="AD452" s="726"/>
      <c r="AE452" s="726"/>
      <c r="AF452" s="726"/>
      <c r="AG452" s="726"/>
      <c r="AH452" s="726"/>
      <c r="AI452" s="726"/>
      <c r="AJ452" s="726"/>
      <c r="AK452" s="726"/>
      <c r="AL452" s="726"/>
      <c r="AM452" s="727"/>
      <c r="AO452" s="728" t="n">
        <f aca="false">IF(E452&lt;&gt;0,G452,0)</f>
        <v>0</v>
      </c>
      <c r="AP452" s="157" t="n">
        <f aca="false">IF(B452=0,AP451,IF(ISNONTEXT(B452)=TRUE(),INT(B452),INT(LEFT(B452,FIND(".",B452)-1))))</f>
        <v>3</v>
      </c>
      <c r="AQ452" s="157" t="str">
        <f aca="false">IF(AQ453=1,1,IF(B452&lt;&gt;0,1,IF(C452&lt;&gt;0,1,IF(D452&lt;&gt;0,1,IF(E452&lt;&gt;0,1,"")))))</f>
        <v/>
      </c>
      <c r="AR452" s="157" t="str">
        <f aca="false">IF(AP452=0," ",IF(AP452&lt;&gt;AP451,AP452," "))</f>
        <v> </v>
      </c>
      <c r="AS452" s="732"/>
      <c r="AT452" s="730" t="n">
        <f aca="false">IF(AP452&lt;&gt;AR452,(IF('ORÇ.GLOBAL P CAIXA'!I453="",J452*(INFORMAÇÕES!$Q$99/INFORMAÇÕES!$Q$102),IF('ORÇ.GLOBAL P CAIXA'!I453="R",J452,0))),0)</f>
        <v>0</v>
      </c>
      <c r="AU452" s="75" t="n">
        <f aca="false">IF(AP452&lt;&gt;AR452,(IF('ORÇ.GLOBAL P CAIXA'!I453="",J452*(INFORMAÇÕES!$Q$100/INFORMAÇÕES!$Q$102),IF('ORÇ.GLOBAL P CAIXA'!I453="C",J452,0))),0)</f>
        <v>0</v>
      </c>
      <c r="AV452" s="75" t="n">
        <f aca="false">IF(AP452&lt;&gt;AR452,(IF('ORÇ.GLOBAL P CAIXA'!I453="",J452*INFORMAÇÕES!$U$115,IF('ORÇ.GLOBAL P CAIXA'!I453="CF",J452,0))),0)</f>
        <v>0</v>
      </c>
      <c r="AW452" s="75" t="n">
        <f aca="false">IF(AP452&lt;&gt;AR452,(IF('ORÇ.GLOBAL P CAIXA'!I453="",J452*INFORMAÇÕES!$U$116,IF('ORÇ.GLOBAL P CAIXA'!I453="O",J452,0))),0)</f>
        <v>0</v>
      </c>
      <c r="AX452" s="731" t="n">
        <f aca="false">IF(E452&lt;&gt;0,J452,0)</f>
        <v>0</v>
      </c>
      <c r="AY452" s="730" t="n">
        <f aca="false">IF(AP452&lt;&gt;AR452,(IF('ORÇ.GLOBAL P CAIXA'!I453="",L452*(INFORMAÇÕES!$Q$99/INFORMAÇÕES!$Q$102),IF('ORÇ.GLOBAL P CAIXA'!I453="R",L452,0))),0)</f>
        <v>0</v>
      </c>
      <c r="AZ452" s="75" t="n">
        <f aca="false">IF(AP452&lt;&gt;AR452,(IF('ORÇ.GLOBAL P CAIXA'!I453="",L452*(INFORMAÇÕES!$Q$100/INFORMAÇÕES!$Q$102),IF('ORÇ.GLOBAL P CAIXA'!I453="C",L452,0))),0)</f>
        <v>0</v>
      </c>
      <c r="BA452" s="75" t="n">
        <f aca="false">IF(AP452&lt;&gt;AR452,(IF('ORÇ.GLOBAL P CAIXA'!I453="",L452*INFORMAÇÕES!$U$115,IF('ORÇ.GLOBAL P CAIXA'!I453="CF",L452,0))),0)</f>
        <v>0</v>
      </c>
      <c r="BB452" s="75" t="n">
        <f aca="false">IF(AP452&lt;&gt;AR452,(IF('ORÇ.GLOBAL P CAIXA'!I453="",L452*INFORMAÇÕES!$U$116,IF('ORÇ.GLOBAL P CAIXA'!I453="O",L452,0))),0)</f>
        <v>0</v>
      </c>
      <c r="BC452" s="731" t="n">
        <f aca="false">IF(E452&lt;&gt;0,L452,0)</f>
        <v>0</v>
      </c>
    </row>
    <row r="453" s="174" customFormat="true" ht="14.25" hidden="false" customHeight="false" outlineLevel="0" collapsed="false">
      <c r="A453" s="159" t="n">
        <v>443</v>
      </c>
      <c r="B453" s="160" t="n">
        <f aca="false">'ORÇ.REPROG. P CAIXA'!B455</f>
        <v>0</v>
      </c>
      <c r="C453" s="723" t="n">
        <f aca="false">'ORÇ.REPROG. P CAIXA'!C455</f>
        <v>0</v>
      </c>
      <c r="D453" s="162" t="n">
        <f aca="false">'ORÇ.REPROG. P CAIXA'!D455</f>
        <v>0</v>
      </c>
      <c r="E453" s="163" t="n">
        <f aca="false">IF('BM GLOBAL'!$P$1&lt;&gt;0,'ORÇ.REPROG. P CAIXA'!E455,'ORÇ.REPROG. P CAIXA'!H455)</f>
        <v>0</v>
      </c>
      <c r="F453" s="163" t="n">
        <f aca="false">IF('BM GLOBAL'!$P$1&lt;&gt;0,IF('ORÇ.GLOBAL P CAIXA'!K454=0,'ORÇ.GLOBAL EMPRESA'!G454,'ORÇ.GLOBAL P CAIXA'!F454),'ORÇ.REPROG. P CAIXA'!I455)</f>
        <v>0</v>
      </c>
      <c r="G453" s="163" t="n">
        <f aca="false">IF(E453&lt;&gt;0,ROUND(E453*F453,2),IF(AO453=0,(SUMIF('ORÇ.REPROG. P CAIXA'!$AC$13:$AC$1012,B453,$AO$11:$AO$1010)),AO453))</f>
        <v>0</v>
      </c>
      <c r="H453" s="163" t="n">
        <f aca="false">IF(J453&lt;&gt;0,IF(E453&lt;&gt;0,J453/F453,0),0)</f>
        <v>0</v>
      </c>
      <c r="I453" s="163" t="n">
        <f aca="false">IF(L453&lt;&gt;0,IF(E453&lt;&gt;0,L453/F453,0),0)</f>
        <v>0</v>
      </c>
      <c r="J453" s="163" t="n">
        <f aca="false">IF(E453&lt;&gt;0,ROUND(INDEX($P$11:$AM$1010,$A453,$L$1),2),IF(AX453=0,(SUMIF($AP$11:$AP$1010,B453,$AX$11:$AX$1010)),AX453))</f>
        <v>0</v>
      </c>
      <c r="K453" s="163" t="n">
        <f aca="false">IF(G453=0,0,(J453/G453)*100)</f>
        <v>0</v>
      </c>
      <c r="L453" s="163" t="n">
        <f aca="false">IF(E453&lt;&gt;0,ROUND(IF($L$1=1,SUM(P453),"0")+IF($L$1=2,SUM($P453:Q453),"0")+IF($L$1=3,SUM($P453:R453),"0")+IF($L$1=4,SUM($P453:S453),"0")+IF($L$1=5,SUM($P453:T453),"0")+IF($L$1=6,SUM($P453:U453),"0")+IF($L$1=7,SUM($P453:V453),"0")+IF($L$1=8,SUM($P453:W453),"0")+IF($L$1=9,SUM($P453:X453),"0")+IF($L$1=10,SUM($P453:Y453),"0")+IF($L$1=11,SUM($P453:Z453),"0")+IF($L$1=12,SUM($P453:AA453),"0")+IF($L$1=13,SUM($P453:AB453),"0")+IF($L$1=14,SUM($P453:AC453),"0")+IF($L$1=15,SUM($P453:AD453),"0")+IF($L$1=16,SUM($P453:AE453),"0")+IF($L$1=17,SUM($P453:AF453),"0")+IF($L$1=18,SUM($P453:AG453),"0")+IF($L$1=19,SUM($P453:AH453),"0")+IF($L$1=20,SUM($P453:AI453),"0")+IF($L$1=21,SUM($P453:AJ453),"0")+IF($L$1=22,SUM($P453:AK453),"0")+IF($L$1=23,SUM($P453:AL453),"0")+IF($L$1=24,SUM($P453:AM453),"0"),2),IF(BC453=0,(SUMIF($AP$11:$AP$1010,B453,$BC$11:$BC$1010)),BC453))</f>
        <v>0</v>
      </c>
      <c r="M453" s="163" t="n">
        <f aca="false">IF(G453=0,0,(L453/G453)*100)</f>
        <v>0</v>
      </c>
      <c r="N453" s="168" t="str">
        <f aca="false">IF(B453&gt;0,"ok","ocultar")</f>
        <v>ocultar</v>
      </c>
      <c r="O453" s="650"/>
      <c r="P453" s="724"/>
      <c r="Q453" s="725"/>
      <c r="R453" s="725"/>
      <c r="S453" s="725"/>
      <c r="T453" s="725"/>
      <c r="U453" s="725"/>
      <c r="V453" s="725"/>
      <c r="W453" s="725"/>
      <c r="X453" s="725"/>
      <c r="Y453" s="725"/>
      <c r="Z453" s="725"/>
      <c r="AA453" s="726"/>
      <c r="AB453" s="726"/>
      <c r="AC453" s="726"/>
      <c r="AD453" s="726"/>
      <c r="AE453" s="726"/>
      <c r="AF453" s="726"/>
      <c r="AG453" s="726"/>
      <c r="AH453" s="726"/>
      <c r="AI453" s="726"/>
      <c r="AJ453" s="726"/>
      <c r="AK453" s="726"/>
      <c r="AL453" s="726"/>
      <c r="AM453" s="727"/>
      <c r="AO453" s="728" t="n">
        <f aca="false">IF(E453&lt;&gt;0,G453,0)</f>
        <v>0</v>
      </c>
      <c r="AP453" s="157" t="n">
        <f aca="false">IF(B453=0,AP452,IF(ISNONTEXT(B453)=TRUE(),INT(B453),INT(LEFT(B453,FIND(".",B453)-1))))</f>
        <v>3</v>
      </c>
      <c r="AQ453" s="157" t="str">
        <f aca="false">IF(AQ454=1,1,IF(B453&lt;&gt;0,1,IF(C453&lt;&gt;0,1,IF(D453&lt;&gt;0,1,IF(E453&lt;&gt;0,1,"")))))</f>
        <v/>
      </c>
      <c r="AR453" s="157" t="str">
        <f aca="false">IF(AP453=0," ",IF(AP453&lt;&gt;AP452,AP453," "))</f>
        <v> </v>
      </c>
      <c r="AS453" s="732"/>
      <c r="AT453" s="730" t="n">
        <f aca="false">IF(AP453&lt;&gt;AR453,(IF('ORÇ.GLOBAL P CAIXA'!I454="",J453*(INFORMAÇÕES!$Q$99/INFORMAÇÕES!$Q$102),IF('ORÇ.GLOBAL P CAIXA'!I454="R",J453,0))),0)</f>
        <v>0</v>
      </c>
      <c r="AU453" s="75" t="n">
        <f aca="false">IF(AP453&lt;&gt;AR453,(IF('ORÇ.GLOBAL P CAIXA'!I454="",J453*(INFORMAÇÕES!$Q$100/INFORMAÇÕES!$Q$102),IF('ORÇ.GLOBAL P CAIXA'!I454="C",J453,0))),0)</f>
        <v>0</v>
      </c>
      <c r="AV453" s="75" t="n">
        <f aca="false">IF(AP453&lt;&gt;AR453,(IF('ORÇ.GLOBAL P CAIXA'!I454="",J453*INFORMAÇÕES!$U$115,IF('ORÇ.GLOBAL P CAIXA'!I454="CF",J453,0))),0)</f>
        <v>0</v>
      </c>
      <c r="AW453" s="75" t="n">
        <f aca="false">IF(AP453&lt;&gt;AR453,(IF('ORÇ.GLOBAL P CAIXA'!I454="",J453*INFORMAÇÕES!$U$116,IF('ORÇ.GLOBAL P CAIXA'!I454="O",J453,0))),0)</f>
        <v>0</v>
      </c>
      <c r="AX453" s="731" t="n">
        <f aca="false">IF(E453&lt;&gt;0,J453,0)</f>
        <v>0</v>
      </c>
      <c r="AY453" s="730" t="n">
        <f aca="false">IF(AP453&lt;&gt;AR453,(IF('ORÇ.GLOBAL P CAIXA'!I454="",L453*(INFORMAÇÕES!$Q$99/INFORMAÇÕES!$Q$102),IF('ORÇ.GLOBAL P CAIXA'!I454="R",L453,0))),0)</f>
        <v>0</v>
      </c>
      <c r="AZ453" s="75" t="n">
        <f aca="false">IF(AP453&lt;&gt;AR453,(IF('ORÇ.GLOBAL P CAIXA'!I454="",L453*(INFORMAÇÕES!$Q$100/INFORMAÇÕES!$Q$102),IF('ORÇ.GLOBAL P CAIXA'!I454="C",L453,0))),0)</f>
        <v>0</v>
      </c>
      <c r="BA453" s="75" t="n">
        <f aca="false">IF(AP453&lt;&gt;AR453,(IF('ORÇ.GLOBAL P CAIXA'!I454="",L453*INFORMAÇÕES!$U$115,IF('ORÇ.GLOBAL P CAIXA'!I454="CF",L453,0))),0)</f>
        <v>0</v>
      </c>
      <c r="BB453" s="75" t="n">
        <f aca="false">IF(AP453&lt;&gt;AR453,(IF('ORÇ.GLOBAL P CAIXA'!I454="",L453*INFORMAÇÕES!$U$116,IF('ORÇ.GLOBAL P CAIXA'!I454="O",L453,0))),0)</f>
        <v>0</v>
      </c>
      <c r="BC453" s="731" t="n">
        <f aca="false">IF(E453&lt;&gt;0,L453,0)</f>
        <v>0</v>
      </c>
    </row>
    <row r="454" s="174" customFormat="true" ht="14.25" hidden="false" customHeight="false" outlineLevel="0" collapsed="false">
      <c r="A454" s="159" t="n">
        <v>444</v>
      </c>
      <c r="B454" s="160" t="n">
        <f aca="false">'ORÇ.REPROG. P CAIXA'!B456</f>
        <v>0</v>
      </c>
      <c r="C454" s="723" t="n">
        <f aca="false">'ORÇ.REPROG. P CAIXA'!C456</f>
        <v>0</v>
      </c>
      <c r="D454" s="162" t="n">
        <f aca="false">'ORÇ.REPROG. P CAIXA'!D456</f>
        <v>0</v>
      </c>
      <c r="E454" s="163" t="n">
        <f aca="false">IF('BM GLOBAL'!$P$1&lt;&gt;0,'ORÇ.REPROG. P CAIXA'!E456,'ORÇ.REPROG. P CAIXA'!H456)</f>
        <v>0</v>
      </c>
      <c r="F454" s="163" t="n">
        <f aca="false">IF('BM GLOBAL'!$P$1&lt;&gt;0,IF('ORÇ.GLOBAL P CAIXA'!K455=0,'ORÇ.GLOBAL EMPRESA'!G455,'ORÇ.GLOBAL P CAIXA'!F455),'ORÇ.REPROG. P CAIXA'!I456)</f>
        <v>0</v>
      </c>
      <c r="G454" s="163" t="n">
        <f aca="false">IF(E454&lt;&gt;0,ROUND(E454*F454,2),IF(AO454=0,(SUMIF('ORÇ.REPROG. P CAIXA'!$AC$13:$AC$1012,B454,$AO$11:$AO$1010)),AO454))</f>
        <v>0</v>
      </c>
      <c r="H454" s="163" t="n">
        <f aca="false">IF(J454&lt;&gt;0,IF(E454&lt;&gt;0,J454/F454,0),0)</f>
        <v>0</v>
      </c>
      <c r="I454" s="163" t="n">
        <f aca="false">IF(L454&lt;&gt;0,IF(E454&lt;&gt;0,L454/F454,0),0)</f>
        <v>0</v>
      </c>
      <c r="J454" s="163" t="n">
        <f aca="false">IF(E454&lt;&gt;0,ROUND(INDEX($P$11:$AM$1010,$A454,$L$1),2),IF(AX454=0,(SUMIF($AP$11:$AP$1010,B454,$AX$11:$AX$1010)),AX454))</f>
        <v>0</v>
      </c>
      <c r="K454" s="163" t="n">
        <f aca="false">IF(G454=0,0,(J454/G454)*100)</f>
        <v>0</v>
      </c>
      <c r="L454" s="163" t="n">
        <f aca="false">IF(E454&lt;&gt;0,ROUND(IF($L$1=1,SUM(P454),"0")+IF($L$1=2,SUM($P454:Q454),"0")+IF($L$1=3,SUM($P454:R454),"0")+IF($L$1=4,SUM($P454:S454),"0")+IF($L$1=5,SUM($P454:T454),"0")+IF($L$1=6,SUM($P454:U454),"0")+IF($L$1=7,SUM($P454:V454),"0")+IF($L$1=8,SUM($P454:W454),"0")+IF($L$1=9,SUM($P454:X454),"0")+IF($L$1=10,SUM($P454:Y454),"0")+IF($L$1=11,SUM($P454:Z454),"0")+IF($L$1=12,SUM($P454:AA454),"0")+IF($L$1=13,SUM($P454:AB454),"0")+IF($L$1=14,SUM($P454:AC454),"0")+IF($L$1=15,SUM($P454:AD454),"0")+IF($L$1=16,SUM($P454:AE454),"0")+IF($L$1=17,SUM($P454:AF454),"0")+IF($L$1=18,SUM($P454:AG454),"0")+IF($L$1=19,SUM($P454:AH454),"0")+IF($L$1=20,SUM($P454:AI454),"0")+IF($L$1=21,SUM($P454:AJ454),"0")+IF($L$1=22,SUM($P454:AK454),"0")+IF($L$1=23,SUM($P454:AL454),"0")+IF($L$1=24,SUM($P454:AM454),"0"),2),IF(BC454=0,(SUMIF($AP$11:$AP$1010,B454,$BC$11:$BC$1010)),BC454))</f>
        <v>0</v>
      </c>
      <c r="M454" s="163" t="n">
        <f aca="false">IF(G454=0,0,(L454/G454)*100)</f>
        <v>0</v>
      </c>
      <c r="N454" s="168" t="str">
        <f aca="false">IF(B454&gt;0,"ok","ocultar")</f>
        <v>ocultar</v>
      </c>
      <c r="O454" s="650"/>
      <c r="P454" s="724"/>
      <c r="Q454" s="725"/>
      <c r="R454" s="725"/>
      <c r="S454" s="725"/>
      <c r="T454" s="725"/>
      <c r="U454" s="725"/>
      <c r="V454" s="725"/>
      <c r="W454" s="725"/>
      <c r="X454" s="725"/>
      <c r="Y454" s="725"/>
      <c r="Z454" s="725"/>
      <c r="AA454" s="726"/>
      <c r="AB454" s="726"/>
      <c r="AC454" s="726"/>
      <c r="AD454" s="726"/>
      <c r="AE454" s="726"/>
      <c r="AF454" s="726"/>
      <c r="AG454" s="726"/>
      <c r="AH454" s="726"/>
      <c r="AI454" s="726"/>
      <c r="AJ454" s="726"/>
      <c r="AK454" s="726"/>
      <c r="AL454" s="726"/>
      <c r="AM454" s="727"/>
      <c r="AO454" s="728" t="n">
        <f aca="false">IF(E454&lt;&gt;0,G454,0)</f>
        <v>0</v>
      </c>
      <c r="AP454" s="157" t="n">
        <f aca="false">IF(B454=0,AP453,IF(ISNONTEXT(B454)=TRUE(),INT(B454),INT(LEFT(B454,FIND(".",B454)-1))))</f>
        <v>3</v>
      </c>
      <c r="AQ454" s="157" t="str">
        <f aca="false">IF(AQ455=1,1,IF(B454&lt;&gt;0,1,IF(C454&lt;&gt;0,1,IF(D454&lt;&gt;0,1,IF(E454&lt;&gt;0,1,"")))))</f>
        <v/>
      </c>
      <c r="AR454" s="157" t="str">
        <f aca="false">IF(AP454=0," ",IF(AP454&lt;&gt;AP453,AP454," "))</f>
        <v> </v>
      </c>
      <c r="AS454" s="732"/>
      <c r="AT454" s="730" t="n">
        <f aca="false">IF(AP454&lt;&gt;AR454,(IF('ORÇ.GLOBAL P CAIXA'!I455="",J454*(INFORMAÇÕES!$Q$99/INFORMAÇÕES!$Q$102),IF('ORÇ.GLOBAL P CAIXA'!I455="R",J454,0))),0)</f>
        <v>0</v>
      </c>
      <c r="AU454" s="75" t="n">
        <f aca="false">IF(AP454&lt;&gt;AR454,(IF('ORÇ.GLOBAL P CAIXA'!I455="",J454*(INFORMAÇÕES!$Q$100/INFORMAÇÕES!$Q$102),IF('ORÇ.GLOBAL P CAIXA'!I455="C",J454,0))),0)</f>
        <v>0</v>
      </c>
      <c r="AV454" s="75" t="n">
        <f aca="false">IF(AP454&lt;&gt;AR454,(IF('ORÇ.GLOBAL P CAIXA'!I455="",J454*INFORMAÇÕES!$U$115,IF('ORÇ.GLOBAL P CAIXA'!I455="CF",J454,0))),0)</f>
        <v>0</v>
      </c>
      <c r="AW454" s="75" t="n">
        <f aca="false">IF(AP454&lt;&gt;AR454,(IF('ORÇ.GLOBAL P CAIXA'!I455="",J454*INFORMAÇÕES!$U$116,IF('ORÇ.GLOBAL P CAIXA'!I455="O",J454,0))),0)</f>
        <v>0</v>
      </c>
      <c r="AX454" s="731" t="n">
        <f aca="false">IF(E454&lt;&gt;0,J454,0)</f>
        <v>0</v>
      </c>
      <c r="AY454" s="730" t="n">
        <f aca="false">IF(AP454&lt;&gt;AR454,(IF('ORÇ.GLOBAL P CAIXA'!I455="",L454*(INFORMAÇÕES!$Q$99/INFORMAÇÕES!$Q$102),IF('ORÇ.GLOBAL P CAIXA'!I455="R",L454,0))),0)</f>
        <v>0</v>
      </c>
      <c r="AZ454" s="75" t="n">
        <f aca="false">IF(AP454&lt;&gt;AR454,(IF('ORÇ.GLOBAL P CAIXA'!I455="",L454*(INFORMAÇÕES!$Q$100/INFORMAÇÕES!$Q$102),IF('ORÇ.GLOBAL P CAIXA'!I455="C",L454,0))),0)</f>
        <v>0</v>
      </c>
      <c r="BA454" s="75" t="n">
        <f aca="false">IF(AP454&lt;&gt;AR454,(IF('ORÇ.GLOBAL P CAIXA'!I455="",L454*INFORMAÇÕES!$U$115,IF('ORÇ.GLOBAL P CAIXA'!I455="CF",L454,0))),0)</f>
        <v>0</v>
      </c>
      <c r="BB454" s="75" t="n">
        <f aca="false">IF(AP454&lt;&gt;AR454,(IF('ORÇ.GLOBAL P CAIXA'!I455="",L454*INFORMAÇÕES!$U$116,IF('ORÇ.GLOBAL P CAIXA'!I455="O",L454,0))),0)</f>
        <v>0</v>
      </c>
      <c r="BC454" s="731" t="n">
        <f aca="false">IF(E454&lt;&gt;0,L454,0)</f>
        <v>0</v>
      </c>
    </row>
    <row r="455" s="174" customFormat="true" ht="14.25" hidden="false" customHeight="false" outlineLevel="0" collapsed="false">
      <c r="A455" s="159" t="n">
        <v>445</v>
      </c>
      <c r="B455" s="160" t="n">
        <f aca="false">'ORÇ.REPROG. P CAIXA'!B457</f>
        <v>0</v>
      </c>
      <c r="C455" s="723" t="n">
        <f aca="false">'ORÇ.REPROG. P CAIXA'!C457</f>
        <v>0</v>
      </c>
      <c r="D455" s="162" t="n">
        <f aca="false">'ORÇ.REPROG. P CAIXA'!D457</f>
        <v>0</v>
      </c>
      <c r="E455" s="163" t="n">
        <f aca="false">IF('BM GLOBAL'!$P$1&lt;&gt;0,'ORÇ.REPROG. P CAIXA'!E457,'ORÇ.REPROG. P CAIXA'!H457)</f>
        <v>0</v>
      </c>
      <c r="F455" s="163" t="n">
        <f aca="false">IF('BM GLOBAL'!$P$1&lt;&gt;0,IF('ORÇ.GLOBAL P CAIXA'!K456=0,'ORÇ.GLOBAL EMPRESA'!G456,'ORÇ.GLOBAL P CAIXA'!F456),'ORÇ.REPROG. P CAIXA'!I457)</f>
        <v>0</v>
      </c>
      <c r="G455" s="163" t="n">
        <f aca="false">IF(E455&lt;&gt;0,ROUND(E455*F455,2),IF(AO455=0,(SUMIF('ORÇ.REPROG. P CAIXA'!$AC$13:$AC$1012,B455,$AO$11:$AO$1010)),AO455))</f>
        <v>0</v>
      </c>
      <c r="H455" s="163" t="n">
        <f aca="false">IF(J455&lt;&gt;0,IF(E455&lt;&gt;0,J455/F455,0),0)</f>
        <v>0</v>
      </c>
      <c r="I455" s="163" t="n">
        <f aca="false">IF(L455&lt;&gt;0,IF(E455&lt;&gt;0,L455/F455,0),0)</f>
        <v>0</v>
      </c>
      <c r="J455" s="163" t="n">
        <f aca="false">IF(E455&lt;&gt;0,ROUND(INDEX($P$11:$AM$1010,$A455,$L$1),2),IF(AX455=0,(SUMIF($AP$11:$AP$1010,B455,$AX$11:$AX$1010)),AX455))</f>
        <v>0</v>
      </c>
      <c r="K455" s="163" t="n">
        <f aca="false">IF(G455=0,0,(J455/G455)*100)</f>
        <v>0</v>
      </c>
      <c r="L455" s="163" t="n">
        <f aca="false">IF(E455&lt;&gt;0,ROUND(IF($L$1=1,SUM(P455),"0")+IF($L$1=2,SUM($P455:Q455),"0")+IF($L$1=3,SUM($P455:R455),"0")+IF($L$1=4,SUM($P455:S455),"0")+IF($L$1=5,SUM($P455:T455),"0")+IF($L$1=6,SUM($P455:U455),"0")+IF($L$1=7,SUM($P455:V455),"0")+IF($L$1=8,SUM($P455:W455),"0")+IF($L$1=9,SUM($P455:X455),"0")+IF($L$1=10,SUM($P455:Y455),"0")+IF($L$1=11,SUM($P455:Z455),"0")+IF($L$1=12,SUM($P455:AA455),"0")+IF($L$1=13,SUM($P455:AB455),"0")+IF($L$1=14,SUM($P455:AC455),"0")+IF($L$1=15,SUM($P455:AD455),"0")+IF($L$1=16,SUM($P455:AE455),"0")+IF($L$1=17,SUM($P455:AF455),"0")+IF($L$1=18,SUM($P455:AG455),"0")+IF($L$1=19,SUM($P455:AH455),"0")+IF($L$1=20,SUM($P455:AI455),"0")+IF($L$1=21,SUM($P455:AJ455),"0")+IF($L$1=22,SUM($P455:AK455),"0")+IF($L$1=23,SUM($P455:AL455),"0")+IF($L$1=24,SUM($P455:AM455),"0"),2),IF(BC455=0,(SUMIF($AP$11:$AP$1010,B455,$BC$11:$BC$1010)),BC455))</f>
        <v>0</v>
      </c>
      <c r="M455" s="163" t="n">
        <f aca="false">IF(G455=0,0,(L455/G455)*100)</f>
        <v>0</v>
      </c>
      <c r="N455" s="168" t="str">
        <f aca="false">IF(B455&gt;0,"ok","ocultar")</f>
        <v>ocultar</v>
      </c>
      <c r="O455" s="650"/>
      <c r="P455" s="724"/>
      <c r="Q455" s="725"/>
      <c r="R455" s="725"/>
      <c r="S455" s="725"/>
      <c r="T455" s="725"/>
      <c r="U455" s="725"/>
      <c r="V455" s="725"/>
      <c r="W455" s="725"/>
      <c r="X455" s="725"/>
      <c r="Y455" s="725"/>
      <c r="Z455" s="725"/>
      <c r="AA455" s="726"/>
      <c r="AB455" s="726"/>
      <c r="AC455" s="726"/>
      <c r="AD455" s="726"/>
      <c r="AE455" s="726"/>
      <c r="AF455" s="726"/>
      <c r="AG455" s="726"/>
      <c r="AH455" s="726"/>
      <c r="AI455" s="726"/>
      <c r="AJ455" s="726"/>
      <c r="AK455" s="726"/>
      <c r="AL455" s="726"/>
      <c r="AM455" s="727"/>
      <c r="AO455" s="728" t="n">
        <f aca="false">IF(E455&lt;&gt;0,G455,0)</f>
        <v>0</v>
      </c>
      <c r="AP455" s="157" t="n">
        <f aca="false">IF(B455=0,AP454,IF(ISNONTEXT(B455)=TRUE(),INT(B455),INT(LEFT(B455,FIND(".",B455)-1))))</f>
        <v>3</v>
      </c>
      <c r="AQ455" s="157" t="str">
        <f aca="false">IF(AQ456=1,1,IF(B455&lt;&gt;0,1,IF(C455&lt;&gt;0,1,IF(D455&lt;&gt;0,1,IF(E455&lt;&gt;0,1,"")))))</f>
        <v/>
      </c>
      <c r="AR455" s="157" t="str">
        <f aca="false">IF(AP455=0," ",IF(AP455&lt;&gt;AP454,AP455," "))</f>
        <v> </v>
      </c>
      <c r="AS455" s="732"/>
      <c r="AT455" s="730" t="n">
        <f aca="false">IF(AP455&lt;&gt;AR455,(IF('ORÇ.GLOBAL P CAIXA'!I456="",J455*(INFORMAÇÕES!$Q$99/INFORMAÇÕES!$Q$102),IF('ORÇ.GLOBAL P CAIXA'!I456="R",J455,0))),0)</f>
        <v>0</v>
      </c>
      <c r="AU455" s="75" t="n">
        <f aca="false">IF(AP455&lt;&gt;AR455,(IF('ORÇ.GLOBAL P CAIXA'!I456="",J455*(INFORMAÇÕES!$Q$100/INFORMAÇÕES!$Q$102),IF('ORÇ.GLOBAL P CAIXA'!I456="C",J455,0))),0)</f>
        <v>0</v>
      </c>
      <c r="AV455" s="75" t="n">
        <f aca="false">IF(AP455&lt;&gt;AR455,(IF('ORÇ.GLOBAL P CAIXA'!I456="",J455*INFORMAÇÕES!$U$115,IF('ORÇ.GLOBAL P CAIXA'!I456="CF",J455,0))),0)</f>
        <v>0</v>
      </c>
      <c r="AW455" s="75" t="n">
        <f aca="false">IF(AP455&lt;&gt;AR455,(IF('ORÇ.GLOBAL P CAIXA'!I456="",J455*INFORMAÇÕES!$U$116,IF('ORÇ.GLOBAL P CAIXA'!I456="O",J455,0))),0)</f>
        <v>0</v>
      </c>
      <c r="AX455" s="731" t="n">
        <f aca="false">IF(E455&lt;&gt;0,J455,0)</f>
        <v>0</v>
      </c>
      <c r="AY455" s="730" t="n">
        <f aca="false">IF(AP455&lt;&gt;AR455,(IF('ORÇ.GLOBAL P CAIXA'!I456="",L455*(INFORMAÇÕES!$Q$99/INFORMAÇÕES!$Q$102),IF('ORÇ.GLOBAL P CAIXA'!I456="R",L455,0))),0)</f>
        <v>0</v>
      </c>
      <c r="AZ455" s="75" t="n">
        <f aca="false">IF(AP455&lt;&gt;AR455,(IF('ORÇ.GLOBAL P CAIXA'!I456="",L455*(INFORMAÇÕES!$Q$100/INFORMAÇÕES!$Q$102),IF('ORÇ.GLOBAL P CAIXA'!I456="C",L455,0))),0)</f>
        <v>0</v>
      </c>
      <c r="BA455" s="75" t="n">
        <f aca="false">IF(AP455&lt;&gt;AR455,(IF('ORÇ.GLOBAL P CAIXA'!I456="",L455*INFORMAÇÕES!$U$115,IF('ORÇ.GLOBAL P CAIXA'!I456="CF",L455,0))),0)</f>
        <v>0</v>
      </c>
      <c r="BB455" s="75" t="n">
        <f aca="false">IF(AP455&lt;&gt;AR455,(IF('ORÇ.GLOBAL P CAIXA'!I456="",L455*INFORMAÇÕES!$U$116,IF('ORÇ.GLOBAL P CAIXA'!I456="O",L455,0))),0)</f>
        <v>0</v>
      </c>
      <c r="BC455" s="731" t="n">
        <f aca="false">IF(E455&lt;&gt;0,L455,0)</f>
        <v>0</v>
      </c>
    </row>
    <row r="456" s="174" customFormat="true" ht="14.25" hidden="false" customHeight="false" outlineLevel="0" collapsed="false">
      <c r="A456" s="159" t="n">
        <v>446</v>
      </c>
      <c r="B456" s="160" t="n">
        <f aca="false">'ORÇ.REPROG. P CAIXA'!B458</f>
        <v>0</v>
      </c>
      <c r="C456" s="723" t="n">
        <f aca="false">'ORÇ.REPROG. P CAIXA'!C458</f>
        <v>0</v>
      </c>
      <c r="D456" s="162" t="n">
        <f aca="false">'ORÇ.REPROG. P CAIXA'!D458</f>
        <v>0</v>
      </c>
      <c r="E456" s="163" t="n">
        <f aca="false">IF('BM GLOBAL'!$P$1&lt;&gt;0,'ORÇ.REPROG. P CAIXA'!E458,'ORÇ.REPROG. P CAIXA'!H458)</f>
        <v>0</v>
      </c>
      <c r="F456" s="163" t="n">
        <f aca="false">IF('BM GLOBAL'!$P$1&lt;&gt;0,IF('ORÇ.GLOBAL P CAIXA'!K457=0,'ORÇ.GLOBAL EMPRESA'!G457,'ORÇ.GLOBAL P CAIXA'!F457),'ORÇ.REPROG. P CAIXA'!I458)</f>
        <v>0</v>
      </c>
      <c r="G456" s="163" t="n">
        <f aca="false">IF(E456&lt;&gt;0,ROUND(E456*F456,2),IF(AO456=0,(SUMIF('ORÇ.REPROG. P CAIXA'!$AC$13:$AC$1012,B456,$AO$11:$AO$1010)),AO456))</f>
        <v>0</v>
      </c>
      <c r="H456" s="163" t="n">
        <f aca="false">IF(J456&lt;&gt;0,IF(E456&lt;&gt;0,J456/F456,0),0)</f>
        <v>0</v>
      </c>
      <c r="I456" s="163" t="n">
        <f aca="false">IF(L456&lt;&gt;0,IF(E456&lt;&gt;0,L456/F456,0),0)</f>
        <v>0</v>
      </c>
      <c r="J456" s="163" t="n">
        <f aca="false">IF(E456&lt;&gt;0,ROUND(INDEX($P$11:$AM$1010,$A456,$L$1),2),IF(AX456=0,(SUMIF($AP$11:$AP$1010,B456,$AX$11:$AX$1010)),AX456))</f>
        <v>0</v>
      </c>
      <c r="K456" s="163" t="n">
        <f aca="false">IF(G456=0,0,(J456/G456)*100)</f>
        <v>0</v>
      </c>
      <c r="L456" s="163" t="n">
        <f aca="false">IF(E456&lt;&gt;0,ROUND(IF($L$1=1,SUM(P456),"0")+IF($L$1=2,SUM($P456:Q456),"0")+IF($L$1=3,SUM($P456:R456),"0")+IF($L$1=4,SUM($P456:S456),"0")+IF($L$1=5,SUM($P456:T456),"0")+IF($L$1=6,SUM($P456:U456),"0")+IF($L$1=7,SUM($P456:V456),"0")+IF($L$1=8,SUM($P456:W456),"0")+IF($L$1=9,SUM($P456:X456),"0")+IF($L$1=10,SUM($P456:Y456),"0")+IF($L$1=11,SUM($P456:Z456),"0")+IF($L$1=12,SUM($P456:AA456),"0")+IF($L$1=13,SUM($P456:AB456),"0")+IF($L$1=14,SUM($P456:AC456),"0")+IF($L$1=15,SUM($P456:AD456),"0")+IF($L$1=16,SUM($P456:AE456),"0")+IF($L$1=17,SUM($P456:AF456),"0")+IF($L$1=18,SUM($P456:AG456),"0")+IF($L$1=19,SUM($P456:AH456),"0")+IF($L$1=20,SUM($P456:AI456),"0")+IF($L$1=21,SUM($P456:AJ456),"0")+IF($L$1=22,SUM($P456:AK456),"0")+IF($L$1=23,SUM($P456:AL456),"0")+IF($L$1=24,SUM($P456:AM456),"0"),2),IF(BC456=0,(SUMIF($AP$11:$AP$1010,B456,$BC$11:$BC$1010)),BC456))</f>
        <v>0</v>
      </c>
      <c r="M456" s="163" t="n">
        <f aca="false">IF(G456=0,0,(L456/G456)*100)</f>
        <v>0</v>
      </c>
      <c r="N456" s="168" t="str">
        <f aca="false">IF(B456&gt;0,"ok","ocultar")</f>
        <v>ocultar</v>
      </c>
      <c r="O456" s="650"/>
      <c r="P456" s="724"/>
      <c r="Q456" s="725"/>
      <c r="R456" s="725"/>
      <c r="S456" s="725"/>
      <c r="T456" s="725"/>
      <c r="U456" s="725"/>
      <c r="V456" s="725"/>
      <c r="W456" s="725"/>
      <c r="X456" s="725"/>
      <c r="Y456" s="725"/>
      <c r="Z456" s="725"/>
      <c r="AA456" s="726"/>
      <c r="AB456" s="726"/>
      <c r="AC456" s="726"/>
      <c r="AD456" s="726"/>
      <c r="AE456" s="726"/>
      <c r="AF456" s="726"/>
      <c r="AG456" s="726"/>
      <c r="AH456" s="726"/>
      <c r="AI456" s="726"/>
      <c r="AJ456" s="726"/>
      <c r="AK456" s="726"/>
      <c r="AL456" s="726"/>
      <c r="AM456" s="727"/>
      <c r="AO456" s="728" t="n">
        <f aca="false">IF(E456&lt;&gt;0,G456,0)</f>
        <v>0</v>
      </c>
      <c r="AP456" s="157" t="n">
        <f aca="false">IF(B456=0,AP455,IF(ISNONTEXT(B456)=TRUE(),INT(B456),INT(LEFT(B456,FIND(".",B456)-1))))</f>
        <v>3</v>
      </c>
      <c r="AQ456" s="157" t="str">
        <f aca="false">IF(AQ457=1,1,IF(B456&lt;&gt;0,1,IF(C456&lt;&gt;0,1,IF(D456&lt;&gt;0,1,IF(E456&lt;&gt;0,1,"")))))</f>
        <v/>
      </c>
      <c r="AR456" s="157" t="str">
        <f aca="false">IF(AP456=0," ",IF(AP456&lt;&gt;AP455,AP456," "))</f>
        <v> </v>
      </c>
      <c r="AS456" s="732"/>
      <c r="AT456" s="730" t="n">
        <f aca="false">IF(AP456&lt;&gt;AR456,(IF('ORÇ.GLOBAL P CAIXA'!I457="",J456*(INFORMAÇÕES!$Q$99/INFORMAÇÕES!$Q$102),IF('ORÇ.GLOBAL P CAIXA'!I457="R",J456,0))),0)</f>
        <v>0</v>
      </c>
      <c r="AU456" s="75" t="n">
        <f aca="false">IF(AP456&lt;&gt;AR456,(IF('ORÇ.GLOBAL P CAIXA'!I457="",J456*(INFORMAÇÕES!$Q$100/INFORMAÇÕES!$Q$102),IF('ORÇ.GLOBAL P CAIXA'!I457="C",J456,0))),0)</f>
        <v>0</v>
      </c>
      <c r="AV456" s="75" t="n">
        <f aca="false">IF(AP456&lt;&gt;AR456,(IF('ORÇ.GLOBAL P CAIXA'!I457="",J456*INFORMAÇÕES!$U$115,IF('ORÇ.GLOBAL P CAIXA'!I457="CF",J456,0))),0)</f>
        <v>0</v>
      </c>
      <c r="AW456" s="75" t="n">
        <f aca="false">IF(AP456&lt;&gt;AR456,(IF('ORÇ.GLOBAL P CAIXA'!I457="",J456*INFORMAÇÕES!$U$116,IF('ORÇ.GLOBAL P CAIXA'!I457="O",J456,0))),0)</f>
        <v>0</v>
      </c>
      <c r="AX456" s="731" t="n">
        <f aca="false">IF(E456&lt;&gt;0,J456,0)</f>
        <v>0</v>
      </c>
      <c r="AY456" s="730" t="n">
        <f aca="false">IF(AP456&lt;&gt;AR456,(IF('ORÇ.GLOBAL P CAIXA'!I457="",L456*(INFORMAÇÕES!$Q$99/INFORMAÇÕES!$Q$102),IF('ORÇ.GLOBAL P CAIXA'!I457="R",L456,0))),0)</f>
        <v>0</v>
      </c>
      <c r="AZ456" s="75" t="n">
        <f aca="false">IF(AP456&lt;&gt;AR456,(IF('ORÇ.GLOBAL P CAIXA'!I457="",L456*(INFORMAÇÕES!$Q$100/INFORMAÇÕES!$Q$102),IF('ORÇ.GLOBAL P CAIXA'!I457="C",L456,0))),0)</f>
        <v>0</v>
      </c>
      <c r="BA456" s="75" t="n">
        <f aca="false">IF(AP456&lt;&gt;AR456,(IF('ORÇ.GLOBAL P CAIXA'!I457="",L456*INFORMAÇÕES!$U$115,IF('ORÇ.GLOBAL P CAIXA'!I457="CF",L456,0))),0)</f>
        <v>0</v>
      </c>
      <c r="BB456" s="75" t="n">
        <f aca="false">IF(AP456&lt;&gt;AR456,(IF('ORÇ.GLOBAL P CAIXA'!I457="",L456*INFORMAÇÕES!$U$116,IF('ORÇ.GLOBAL P CAIXA'!I457="O",L456,0))),0)</f>
        <v>0</v>
      </c>
      <c r="BC456" s="731" t="n">
        <f aca="false">IF(E456&lt;&gt;0,L456,0)</f>
        <v>0</v>
      </c>
    </row>
    <row r="457" s="174" customFormat="true" ht="14.25" hidden="false" customHeight="false" outlineLevel="0" collapsed="false">
      <c r="A457" s="159" t="n">
        <v>447</v>
      </c>
      <c r="B457" s="160" t="n">
        <f aca="false">'ORÇ.REPROG. P CAIXA'!B459</f>
        <v>0</v>
      </c>
      <c r="C457" s="723" t="n">
        <f aca="false">'ORÇ.REPROG. P CAIXA'!C459</f>
        <v>0</v>
      </c>
      <c r="D457" s="162" t="n">
        <f aca="false">'ORÇ.REPROG. P CAIXA'!D459</f>
        <v>0</v>
      </c>
      <c r="E457" s="163" t="n">
        <f aca="false">IF('BM GLOBAL'!$P$1&lt;&gt;0,'ORÇ.REPROG. P CAIXA'!E459,'ORÇ.REPROG. P CAIXA'!H459)</f>
        <v>0</v>
      </c>
      <c r="F457" s="163" t="n">
        <f aca="false">IF('BM GLOBAL'!$P$1&lt;&gt;0,IF('ORÇ.GLOBAL P CAIXA'!K458=0,'ORÇ.GLOBAL EMPRESA'!G458,'ORÇ.GLOBAL P CAIXA'!F458),'ORÇ.REPROG. P CAIXA'!I459)</f>
        <v>0</v>
      </c>
      <c r="G457" s="163" t="n">
        <f aca="false">IF(E457&lt;&gt;0,ROUND(E457*F457,2),IF(AO457=0,(SUMIF('ORÇ.REPROG. P CAIXA'!$AC$13:$AC$1012,B457,$AO$11:$AO$1010)),AO457))</f>
        <v>0</v>
      </c>
      <c r="H457" s="163" t="n">
        <f aca="false">IF(J457&lt;&gt;0,IF(E457&lt;&gt;0,J457/F457,0),0)</f>
        <v>0</v>
      </c>
      <c r="I457" s="163" t="n">
        <f aca="false">IF(L457&lt;&gt;0,IF(E457&lt;&gt;0,L457/F457,0),0)</f>
        <v>0</v>
      </c>
      <c r="J457" s="163" t="n">
        <f aca="false">IF(E457&lt;&gt;0,ROUND(INDEX($P$11:$AM$1010,$A457,$L$1),2),IF(AX457=0,(SUMIF($AP$11:$AP$1010,B457,$AX$11:$AX$1010)),AX457))</f>
        <v>0</v>
      </c>
      <c r="K457" s="163" t="n">
        <f aca="false">IF(G457=0,0,(J457/G457)*100)</f>
        <v>0</v>
      </c>
      <c r="L457" s="163" t="n">
        <f aca="false">IF(E457&lt;&gt;0,ROUND(IF($L$1=1,SUM(P457),"0")+IF($L$1=2,SUM($P457:Q457),"0")+IF($L$1=3,SUM($P457:R457),"0")+IF($L$1=4,SUM($P457:S457),"0")+IF($L$1=5,SUM($P457:T457),"0")+IF($L$1=6,SUM($P457:U457),"0")+IF($L$1=7,SUM($P457:V457),"0")+IF($L$1=8,SUM($P457:W457),"0")+IF($L$1=9,SUM($P457:X457),"0")+IF($L$1=10,SUM($P457:Y457),"0")+IF($L$1=11,SUM($P457:Z457),"0")+IF($L$1=12,SUM($P457:AA457),"0")+IF($L$1=13,SUM($P457:AB457),"0")+IF($L$1=14,SUM($P457:AC457),"0")+IF($L$1=15,SUM($P457:AD457),"0")+IF($L$1=16,SUM($P457:AE457),"0")+IF($L$1=17,SUM($P457:AF457),"0")+IF($L$1=18,SUM($P457:AG457),"0")+IF($L$1=19,SUM($P457:AH457),"0")+IF($L$1=20,SUM($P457:AI457),"0")+IF($L$1=21,SUM($P457:AJ457),"0")+IF($L$1=22,SUM($P457:AK457),"0")+IF($L$1=23,SUM($P457:AL457),"0")+IF($L$1=24,SUM($P457:AM457),"0"),2),IF(BC457=0,(SUMIF($AP$11:$AP$1010,B457,$BC$11:$BC$1010)),BC457))</f>
        <v>0</v>
      </c>
      <c r="M457" s="163" t="n">
        <f aca="false">IF(G457=0,0,(L457/G457)*100)</f>
        <v>0</v>
      </c>
      <c r="N457" s="168" t="str">
        <f aca="false">IF(B457&gt;0,"ok","ocultar")</f>
        <v>ocultar</v>
      </c>
      <c r="O457" s="650"/>
      <c r="P457" s="724"/>
      <c r="Q457" s="725"/>
      <c r="R457" s="725"/>
      <c r="S457" s="725"/>
      <c r="T457" s="725"/>
      <c r="U457" s="725"/>
      <c r="V457" s="725"/>
      <c r="W457" s="725"/>
      <c r="X457" s="725"/>
      <c r="Y457" s="725"/>
      <c r="Z457" s="725"/>
      <c r="AA457" s="726"/>
      <c r="AB457" s="726"/>
      <c r="AC457" s="726"/>
      <c r="AD457" s="726"/>
      <c r="AE457" s="726"/>
      <c r="AF457" s="726"/>
      <c r="AG457" s="726"/>
      <c r="AH457" s="726"/>
      <c r="AI457" s="726"/>
      <c r="AJ457" s="726"/>
      <c r="AK457" s="726"/>
      <c r="AL457" s="726"/>
      <c r="AM457" s="727"/>
      <c r="AO457" s="728" t="n">
        <f aca="false">IF(E457&lt;&gt;0,G457,0)</f>
        <v>0</v>
      </c>
      <c r="AP457" s="157" t="n">
        <f aca="false">IF(B457=0,AP456,IF(ISNONTEXT(B457)=TRUE(),INT(B457),INT(LEFT(B457,FIND(".",B457)-1))))</f>
        <v>3</v>
      </c>
      <c r="AQ457" s="157" t="str">
        <f aca="false">IF(AQ458=1,1,IF(B457&lt;&gt;0,1,IF(C457&lt;&gt;0,1,IF(D457&lt;&gt;0,1,IF(E457&lt;&gt;0,1,"")))))</f>
        <v/>
      </c>
      <c r="AR457" s="157" t="str">
        <f aca="false">IF(AP457=0," ",IF(AP457&lt;&gt;AP456,AP457," "))</f>
        <v> </v>
      </c>
      <c r="AS457" s="732"/>
      <c r="AT457" s="730" t="n">
        <f aca="false">IF(AP457&lt;&gt;AR457,(IF('ORÇ.GLOBAL P CAIXA'!I458="",J457*(INFORMAÇÕES!$Q$99/INFORMAÇÕES!$Q$102),IF('ORÇ.GLOBAL P CAIXA'!I458="R",J457,0))),0)</f>
        <v>0</v>
      </c>
      <c r="AU457" s="75" t="n">
        <f aca="false">IF(AP457&lt;&gt;AR457,(IF('ORÇ.GLOBAL P CAIXA'!I458="",J457*(INFORMAÇÕES!$Q$100/INFORMAÇÕES!$Q$102),IF('ORÇ.GLOBAL P CAIXA'!I458="C",J457,0))),0)</f>
        <v>0</v>
      </c>
      <c r="AV457" s="75" t="n">
        <f aca="false">IF(AP457&lt;&gt;AR457,(IF('ORÇ.GLOBAL P CAIXA'!I458="",J457*INFORMAÇÕES!$U$115,IF('ORÇ.GLOBAL P CAIXA'!I458="CF",J457,0))),0)</f>
        <v>0</v>
      </c>
      <c r="AW457" s="75" t="n">
        <f aca="false">IF(AP457&lt;&gt;AR457,(IF('ORÇ.GLOBAL P CAIXA'!I458="",J457*INFORMAÇÕES!$U$116,IF('ORÇ.GLOBAL P CAIXA'!I458="O",J457,0))),0)</f>
        <v>0</v>
      </c>
      <c r="AX457" s="731" t="n">
        <f aca="false">IF(E457&lt;&gt;0,J457,0)</f>
        <v>0</v>
      </c>
      <c r="AY457" s="730" t="n">
        <f aca="false">IF(AP457&lt;&gt;AR457,(IF('ORÇ.GLOBAL P CAIXA'!I458="",L457*(INFORMAÇÕES!$Q$99/INFORMAÇÕES!$Q$102),IF('ORÇ.GLOBAL P CAIXA'!I458="R",L457,0))),0)</f>
        <v>0</v>
      </c>
      <c r="AZ457" s="75" t="n">
        <f aca="false">IF(AP457&lt;&gt;AR457,(IF('ORÇ.GLOBAL P CAIXA'!I458="",L457*(INFORMAÇÕES!$Q$100/INFORMAÇÕES!$Q$102),IF('ORÇ.GLOBAL P CAIXA'!I458="C",L457,0))),0)</f>
        <v>0</v>
      </c>
      <c r="BA457" s="75" t="n">
        <f aca="false">IF(AP457&lt;&gt;AR457,(IF('ORÇ.GLOBAL P CAIXA'!I458="",L457*INFORMAÇÕES!$U$115,IF('ORÇ.GLOBAL P CAIXA'!I458="CF",L457,0))),0)</f>
        <v>0</v>
      </c>
      <c r="BB457" s="75" t="n">
        <f aca="false">IF(AP457&lt;&gt;AR457,(IF('ORÇ.GLOBAL P CAIXA'!I458="",L457*INFORMAÇÕES!$U$116,IF('ORÇ.GLOBAL P CAIXA'!I458="O",L457,0))),0)</f>
        <v>0</v>
      </c>
      <c r="BC457" s="731" t="n">
        <f aca="false">IF(E457&lt;&gt;0,L457,0)</f>
        <v>0</v>
      </c>
    </row>
    <row r="458" s="174" customFormat="true" ht="14.25" hidden="false" customHeight="false" outlineLevel="0" collapsed="false">
      <c r="A458" s="159" t="n">
        <v>448</v>
      </c>
      <c r="B458" s="160" t="n">
        <f aca="false">'ORÇ.REPROG. P CAIXA'!B460</f>
        <v>0</v>
      </c>
      <c r="C458" s="723" t="n">
        <f aca="false">'ORÇ.REPROG. P CAIXA'!C460</f>
        <v>0</v>
      </c>
      <c r="D458" s="162" t="n">
        <f aca="false">'ORÇ.REPROG. P CAIXA'!D460</f>
        <v>0</v>
      </c>
      <c r="E458" s="163" t="n">
        <f aca="false">IF('BM GLOBAL'!$P$1&lt;&gt;0,'ORÇ.REPROG. P CAIXA'!E460,'ORÇ.REPROG. P CAIXA'!H460)</f>
        <v>0</v>
      </c>
      <c r="F458" s="163" t="n">
        <f aca="false">IF('BM GLOBAL'!$P$1&lt;&gt;0,IF('ORÇ.GLOBAL P CAIXA'!K459=0,'ORÇ.GLOBAL EMPRESA'!G459,'ORÇ.GLOBAL P CAIXA'!F459),'ORÇ.REPROG. P CAIXA'!I460)</f>
        <v>0</v>
      </c>
      <c r="G458" s="163" t="n">
        <f aca="false">IF(E458&lt;&gt;0,ROUND(E458*F458,2),IF(AO458=0,(SUMIF('ORÇ.REPROG. P CAIXA'!$AC$13:$AC$1012,B458,$AO$11:$AO$1010)),AO458))</f>
        <v>0</v>
      </c>
      <c r="H458" s="163" t="n">
        <f aca="false">IF(J458&lt;&gt;0,IF(E458&lt;&gt;0,J458/F458,0),0)</f>
        <v>0</v>
      </c>
      <c r="I458" s="163" t="n">
        <f aca="false">IF(L458&lt;&gt;0,IF(E458&lt;&gt;0,L458/F458,0),0)</f>
        <v>0</v>
      </c>
      <c r="J458" s="163" t="n">
        <f aca="false">IF(E458&lt;&gt;0,ROUND(INDEX($P$11:$AM$1010,$A458,$L$1),2),IF(AX458=0,(SUMIF($AP$11:$AP$1010,B458,$AX$11:$AX$1010)),AX458))</f>
        <v>0</v>
      </c>
      <c r="K458" s="163" t="n">
        <f aca="false">IF(G458=0,0,(J458/G458)*100)</f>
        <v>0</v>
      </c>
      <c r="L458" s="163" t="n">
        <f aca="false">IF(E458&lt;&gt;0,ROUND(IF($L$1=1,SUM(P458),"0")+IF($L$1=2,SUM($P458:Q458),"0")+IF($L$1=3,SUM($P458:R458),"0")+IF($L$1=4,SUM($P458:S458),"0")+IF($L$1=5,SUM($P458:T458),"0")+IF($L$1=6,SUM($P458:U458),"0")+IF($L$1=7,SUM($P458:V458),"0")+IF($L$1=8,SUM($P458:W458),"0")+IF($L$1=9,SUM($P458:X458),"0")+IF($L$1=10,SUM($P458:Y458),"0")+IF($L$1=11,SUM($P458:Z458),"0")+IF($L$1=12,SUM($P458:AA458),"0")+IF($L$1=13,SUM($P458:AB458),"0")+IF($L$1=14,SUM($P458:AC458),"0")+IF($L$1=15,SUM($P458:AD458),"0")+IF($L$1=16,SUM($P458:AE458),"0")+IF($L$1=17,SUM($P458:AF458),"0")+IF($L$1=18,SUM($P458:AG458),"0")+IF($L$1=19,SUM($P458:AH458),"0")+IF($L$1=20,SUM($P458:AI458),"0")+IF($L$1=21,SUM($P458:AJ458),"0")+IF($L$1=22,SUM($P458:AK458),"0")+IF($L$1=23,SUM($P458:AL458),"0")+IF($L$1=24,SUM($P458:AM458),"0"),2),IF(BC458=0,(SUMIF($AP$11:$AP$1010,B458,$BC$11:$BC$1010)),BC458))</f>
        <v>0</v>
      </c>
      <c r="M458" s="163" t="n">
        <f aca="false">IF(G458=0,0,(L458/G458)*100)</f>
        <v>0</v>
      </c>
      <c r="N458" s="168" t="str">
        <f aca="false">IF(B458&gt;0,"ok","ocultar")</f>
        <v>ocultar</v>
      </c>
      <c r="O458" s="650"/>
      <c r="P458" s="724"/>
      <c r="Q458" s="725"/>
      <c r="R458" s="725"/>
      <c r="S458" s="725"/>
      <c r="T458" s="725"/>
      <c r="U458" s="725"/>
      <c r="V458" s="725"/>
      <c r="W458" s="725"/>
      <c r="X458" s="725"/>
      <c r="Y458" s="725"/>
      <c r="Z458" s="725"/>
      <c r="AA458" s="726"/>
      <c r="AB458" s="726"/>
      <c r="AC458" s="726"/>
      <c r="AD458" s="726"/>
      <c r="AE458" s="726"/>
      <c r="AF458" s="726"/>
      <c r="AG458" s="726"/>
      <c r="AH458" s="726"/>
      <c r="AI458" s="726"/>
      <c r="AJ458" s="726"/>
      <c r="AK458" s="726"/>
      <c r="AL458" s="726"/>
      <c r="AM458" s="727"/>
      <c r="AO458" s="728" t="n">
        <f aca="false">IF(E458&lt;&gt;0,G458,0)</f>
        <v>0</v>
      </c>
      <c r="AP458" s="157" t="n">
        <f aca="false">IF(B458=0,AP457,IF(ISNONTEXT(B458)=TRUE(),INT(B458),INT(LEFT(B458,FIND(".",B458)-1))))</f>
        <v>3</v>
      </c>
      <c r="AQ458" s="157" t="str">
        <f aca="false">IF(AQ459=1,1,IF(B458&lt;&gt;0,1,IF(C458&lt;&gt;0,1,IF(D458&lt;&gt;0,1,IF(E458&lt;&gt;0,1,"")))))</f>
        <v/>
      </c>
      <c r="AR458" s="157" t="str">
        <f aca="false">IF(AP458=0," ",IF(AP458&lt;&gt;AP457,AP458," "))</f>
        <v> </v>
      </c>
      <c r="AS458" s="732"/>
      <c r="AT458" s="730" t="n">
        <f aca="false">IF(AP458&lt;&gt;AR458,(IF('ORÇ.GLOBAL P CAIXA'!I459="",J458*(INFORMAÇÕES!$Q$99/INFORMAÇÕES!$Q$102),IF('ORÇ.GLOBAL P CAIXA'!I459="R",J458,0))),0)</f>
        <v>0</v>
      </c>
      <c r="AU458" s="75" t="n">
        <f aca="false">IF(AP458&lt;&gt;AR458,(IF('ORÇ.GLOBAL P CAIXA'!I459="",J458*(INFORMAÇÕES!$Q$100/INFORMAÇÕES!$Q$102),IF('ORÇ.GLOBAL P CAIXA'!I459="C",J458,0))),0)</f>
        <v>0</v>
      </c>
      <c r="AV458" s="75" t="n">
        <f aca="false">IF(AP458&lt;&gt;AR458,(IF('ORÇ.GLOBAL P CAIXA'!I459="",J458*INFORMAÇÕES!$U$115,IF('ORÇ.GLOBAL P CAIXA'!I459="CF",J458,0))),0)</f>
        <v>0</v>
      </c>
      <c r="AW458" s="75" t="n">
        <f aca="false">IF(AP458&lt;&gt;AR458,(IF('ORÇ.GLOBAL P CAIXA'!I459="",J458*INFORMAÇÕES!$U$116,IF('ORÇ.GLOBAL P CAIXA'!I459="O",J458,0))),0)</f>
        <v>0</v>
      </c>
      <c r="AX458" s="731" t="n">
        <f aca="false">IF(E458&lt;&gt;0,J458,0)</f>
        <v>0</v>
      </c>
      <c r="AY458" s="730" t="n">
        <f aca="false">IF(AP458&lt;&gt;AR458,(IF('ORÇ.GLOBAL P CAIXA'!I459="",L458*(INFORMAÇÕES!$Q$99/INFORMAÇÕES!$Q$102),IF('ORÇ.GLOBAL P CAIXA'!I459="R",L458,0))),0)</f>
        <v>0</v>
      </c>
      <c r="AZ458" s="75" t="n">
        <f aca="false">IF(AP458&lt;&gt;AR458,(IF('ORÇ.GLOBAL P CAIXA'!I459="",L458*(INFORMAÇÕES!$Q$100/INFORMAÇÕES!$Q$102),IF('ORÇ.GLOBAL P CAIXA'!I459="C",L458,0))),0)</f>
        <v>0</v>
      </c>
      <c r="BA458" s="75" t="n">
        <f aca="false">IF(AP458&lt;&gt;AR458,(IF('ORÇ.GLOBAL P CAIXA'!I459="",L458*INFORMAÇÕES!$U$115,IF('ORÇ.GLOBAL P CAIXA'!I459="CF",L458,0))),0)</f>
        <v>0</v>
      </c>
      <c r="BB458" s="75" t="n">
        <f aca="false">IF(AP458&lt;&gt;AR458,(IF('ORÇ.GLOBAL P CAIXA'!I459="",L458*INFORMAÇÕES!$U$116,IF('ORÇ.GLOBAL P CAIXA'!I459="O",L458,0))),0)</f>
        <v>0</v>
      </c>
      <c r="BC458" s="731" t="n">
        <f aca="false">IF(E458&lt;&gt;0,L458,0)</f>
        <v>0</v>
      </c>
    </row>
    <row r="459" s="174" customFormat="true" ht="14.25" hidden="false" customHeight="false" outlineLevel="0" collapsed="false">
      <c r="A459" s="159" t="n">
        <v>449</v>
      </c>
      <c r="B459" s="160" t="n">
        <f aca="false">'ORÇ.REPROG. P CAIXA'!B461</f>
        <v>0</v>
      </c>
      <c r="C459" s="723" t="n">
        <f aca="false">'ORÇ.REPROG. P CAIXA'!C461</f>
        <v>0</v>
      </c>
      <c r="D459" s="162" t="n">
        <f aca="false">'ORÇ.REPROG. P CAIXA'!D461</f>
        <v>0</v>
      </c>
      <c r="E459" s="163" t="n">
        <f aca="false">IF('BM GLOBAL'!$P$1&lt;&gt;0,'ORÇ.REPROG. P CAIXA'!E461,'ORÇ.REPROG. P CAIXA'!H461)</f>
        <v>0</v>
      </c>
      <c r="F459" s="163" t="n">
        <f aca="false">IF('BM GLOBAL'!$P$1&lt;&gt;0,IF('ORÇ.GLOBAL P CAIXA'!K460=0,'ORÇ.GLOBAL EMPRESA'!G460,'ORÇ.GLOBAL P CAIXA'!F460),'ORÇ.REPROG. P CAIXA'!I461)</f>
        <v>0</v>
      </c>
      <c r="G459" s="163" t="n">
        <f aca="false">IF(E459&lt;&gt;0,ROUND(E459*F459,2),IF(AO459=0,(SUMIF('ORÇ.REPROG. P CAIXA'!$AC$13:$AC$1012,B459,$AO$11:$AO$1010)),AO459))</f>
        <v>0</v>
      </c>
      <c r="H459" s="163" t="n">
        <f aca="false">IF(J459&lt;&gt;0,IF(E459&lt;&gt;0,J459/F459,0),0)</f>
        <v>0</v>
      </c>
      <c r="I459" s="163" t="n">
        <f aca="false">IF(L459&lt;&gt;0,IF(E459&lt;&gt;0,L459/F459,0),0)</f>
        <v>0</v>
      </c>
      <c r="J459" s="163" t="n">
        <f aca="false">IF(E459&lt;&gt;0,ROUND(INDEX($P$11:$AM$1010,$A459,$L$1),2),IF(AX459=0,(SUMIF($AP$11:$AP$1010,B459,$AX$11:$AX$1010)),AX459))</f>
        <v>0</v>
      </c>
      <c r="K459" s="163" t="n">
        <f aca="false">IF(G459=0,0,(J459/G459)*100)</f>
        <v>0</v>
      </c>
      <c r="L459" s="163" t="n">
        <f aca="false">IF(E459&lt;&gt;0,ROUND(IF($L$1=1,SUM(P459),"0")+IF($L$1=2,SUM($P459:Q459),"0")+IF($L$1=3,SUM($P459:R459),"0")+IF($L$1=4,SUM($P459:S459),"0")+IF($L$1=5,SUM($P459:T459),"0")+IF($L$1=6,SUM($P459:U459),"0")+IF($L$1=7,SUM($P459:V459),"0")+IF($L$1=8,SUM($P459:W459),"0")+IF($L$1=9,SUM($P459:X459),"0")+IF($L$1=10,SUM($P459:Y459),"0")+IF($L$1=11,SUM($P459:Z459),"0")+IF($L$1=12,SUM($P459:AA459),"0")+IF($L$1=13,SUM($P459:AB459),"0")+IF($L$1=14,SUM($P459:AC459),"0")+IF($L$1=15,SUM($P459:AD459),"0")+IF($L$1=16,SUM($P459:AE459),"0")+IF($L$1=17,SUM($P459:AF459),"0")+IF($L$1=18,SUM($P459:AG459),"0")+IF($L$1=19,SUM($P459:AH459),"0")+IF($L$1=20,SUM($P459:AI459),"0")+IF($L$1=21,SUM($P459:AJ459),"0")+IF($L$1=22,SUM($P459:AK459),"0")+IF($L$1=23,SUM($P459:AL459),"0")+IF($L$1=24,SUM($P459:AM459),"0"),2),IF(BC459=0,(SUMIF($AP$11:$AP$1010,B459,$BC$11:$BC$1010)),BC459))</f>
        <v>0</v>
      </c>
      <c r="M459" s="163" t="n">
        <f aca="false">IF(G459=0,0,(L459/G459)*100)</f>
        <v>0</v>
      </c>
      <c r="N459" s="168" t="str">
        <f aca="false">IF(B459&gt;0,"ok","ocultar")</f>
        <v>ocultar</v>
      </c>
      <c r="O459" s="650"/>
      <c r="P459" s="724"/>
      <c r="Q459" s="725"/>
      <c r="R459" s="725"/>
      <c r="S459" s="725"/>
      <c r="T459" s="725"/>
      <c r="U459" s="725"/>
      <c r="V459" s="725"/>
      <c r="W459" s="725"/>
      <c r="X459" s="725"/>
      <c r="Y459" s="725"/>
      <c r="Z459" s="725"/>
      <c r="AA459" s="726"/>
      <c r="AB459" s="726"/>
      <c r="AC459" s="726"/>
      <c r="AD459" s="726"/>
      <c r="AE459" s="726"/>
      <c r="AF459" s="726"/>
      <c r="AG459" s="726"/>
      <c r="AH459" s="726"/>
      <c r="AI459" s="726"/>
      <c r="AJ459" s="726"/>
      <c r="AK459" s="726"/>
      <c r="AL459" s="726"/>
      <c r="AM459" s="727"/>
      <c r="AO459" s="728" t="n">
        <f aca="false">IF(E459&lt;&gt;0,G459,0)</f>
        <v>0</v>
      </c>
      <c r="AP459" s="157" t="n">
        <f aca="false">IF(B459=0,AP458,IF(ISNONTEXT(B459)=TRUE(),INT(B459),INT(LEFT(B459,FIND(".",B459)-1))))</f>
        <v>3</v>
      </c>
      <c r="AQ459" s="157" t="str">
        <f aca="false">IF(AQ460=1,1,IF(B459&lt;&gt;0,1,IF(C459&lt;&gt;0,1,IF(D459&lt;&gt;0,1,IF(E459&lt;&gt;0,1,"")))))</f>
        <v/>
      </c>
      <c r="AR459" s="157" t="str">
        <f aca="false">IF(AP459=0," ",IF(AP459&lt;&gt;AP458,AP459," "))</f>
        <v> </v>
      </c>
      <c r="AS459" s="732"/>
      <c r="AT459" s="730" t="n">
        <f aca="false">IF(AP459&lt;&gt;AR459,(IF('ORÇ.GLOBAL P CAIXA'!I460="",J459*(INFORMAÇÕES!$Q$99/INFORMAÇÕES!$Q$102),IF('ORÇ.GLOBAL P CAIXA'!I460="R",J459,0))),0)</f>
        <v>0</v>
      </c>
      <c r="AU459" s="75" t="n">
        <f aca="false">IF(AP459&lt;&gt;AR459,(IF('ORÇ.GLOBAL P CAIXA'!I460="",J459*(INFORMAÇÕES!$Q$100/INFORMAÇÕES!$Q$102),IF('ORÇ.GLOBAL P CAIXA'!I460="C",J459,0))),0)</f>
        <v>0</v>
      </c>
      <c r="AV459" s="75" t="n">
        <f aca="false">IF(AP459&lt;&gt;AR459,(IF('ORÇ.GLOBAL P CAIXA'!I460="",J459*INFORMAÇÕES!$U$115,IF('ORÇ.GLOBAL P CAIXA'!I460="CF",J459,0))),0)</f>
        <v>0</v>
      </c>
      <c r="AW459" s="75" t="n">
        <f aca="false">IF(AP459&lt;&gt;AR459,(IF('ORÇ.GLOBAL P CAIXA'!I460="",J459*INFORMAÇÕES!$U$116,IF('ORÇ.GLOBAL P CAIXA'!I460="O",J459,0))),0)</f>
        <v>0</v>
      </c>
      <c r="AX459" s="731" t="n">
        <f aca="false">IF(E459&lt;&gt;0,J459,0)</f>
        <v>0</v>
      </c>
      <c r="AY459" s="730" t="n">
        <f aca="false">IF(AP459&lt;&gt;AR459,(IF('ORÇ.GLOBAL P CAIXA'!I460="",L459*(INFORMAÇÕES!$Q$99/INFORMAÇÕES!$Q$102),IF('ORÇ.GLOBAL P CAIXA'!I460="R",L459,0))),0)</f>
        <v>0</v>
      </c>
      <c r="AZ459" s="75" t="n">
        <f aca="false">IF(AP459&lt;&gt;AR459,(IF('ORÇ.GLOBAL P CAIXA'!I460="",L459*(INFORMAÇÕES!$Q$100/INFORMAÇÕES!$Q$102),IF('ORÇ.GLOBAL P CAIXA'!I460="C",L459,0))),0)</f>
        <v>0</v>
      </c>
      <c r="BA459" s="75" t="n">
        <f aca="false">IF(AP459&lt;&gt;AR459,(IF('ORÇ.GLOBAL P CAIXA'!I460="",L459*INFORMAÇÕES!$U$115,IF('ORÇ.GLOBAL P CAIXA'!I460="CF",L459,0))),0)</f>
        <v>0</v>
      </c>
      <c r="BB459" s="75" t="n">
        <f aca="false">IF(AP459&lt;&gt;AR459,(IF('ORÇ.GLOBAL P CAIXA'!I460="",L459*INFORMAÇÕES!$U$116,IF('ORÇ.GLOBAL P CAIXA'!I460="O",L459,0))),0)</f>
        <v>0</v>
      </c>
      <c r="BC459" s="731" t="n">
        <f aca="false">IF(E459&lt;&gt;0,L459,0)</f>
        <v>0</v>
      </c>
    </row>
    <row r="460" s="174" customFormat="true" ht="14.25" hidden="false" customHeight="false" outlineLevel="0" collapsed="false">
      <c r="A460" s="159" t="n">
        <v>450</v>
      </c>
      <c r="B460" s="160" t="n">
        <f aca="false">'ORÇ.REPROG. P CAIXA'!B462</f>
        <v>0</v>
      </c>
      <c r="C460" s="723" t="n">
        <f aca="false">'ORÇ.REPROG. P CAIXA'!C462</f>
        <v>0</v>
      </c>
      <c r="D460" s="162" t="n">
        <f aca="false">'ORÇ.REPROG. P CAIXA'!D462</f>
        <v>0</v>
      </c>
      <c r="E460" s="163" t="n">
        <f aca="false">IF('BM GLOBAL'!$P$1&lt;&gt;0,'ORÇ.REPROG. P CAIXA'!E462,'ORÇ.REPROG. P CAIXA'!H462)</f>
        <v>0</v>
      </c>
      <c r="F460" s="163" t="n">
        <f aca="false">IF('BM GLOBAL'!$P$1&lt;&gt;0,IF('ORÇ.GLOBAL P CAIXA'!K461=0,'ORÇ.GLOBAL EMPRESA'!G461,'ORÇ.GLOBAL P CAIXA'!F461),'ORÇ.REPROG. P CAIXA'!I462)</f>
        <v>0</v>
      </c>
      <c r="G460" s="163" t="n">
        <f aca="false">IF(E460&lt;&gt;0,ROUND(E460*F460,2),IF(AO460=0,(SUMIF('ORÇ.REPROG. P CAIXA'!$AC$13:$AC$1012,B460,$AO$11:$AO$1010)),AO460))</f>
        <v>0</v>
      </c>
      <c r="H460" s="163" t="n">
        <f aca="false">IF(J460&lt;&gt;0,IF(E460&lt;&gt;0,J460/F460,0),0)</f>
        <v>0</v>
      </c>
      <c r="I460" s="163" t="n">
        <f aca="false">IF(L460&lt;&gt;0,IF(E460&lt;&gt;0,L460/F460,0),0)</f>
        <v>0</v>
      </c>
      <c r="J460" s="163" t="n">
        <f aca="false">IF(E460&lt;&gt;0,ROUND(INDEX($P$11:$AM$1010,$A460,$L$1),2),IF(AX460=0,(SUMIF($AP$11:$AP$1010,B460,$AX$11:$AX$1010)),AX460))</f>
        <v>0</v>
      </c>
      <c r="K460" s="163" t="n">
        <f aca="false">IF(G460=0,0,(J460/G460)*100)</f>
        <v>0</v>
      </c>
      <c r="L460" s="163" t="n">
        <f aca="false">IF(E460&lt;&gt;0,ROUND(IF($L$1=1,SUM(P460),"0")+IF($L$1=2,SUM($P460:Q460),"0")+IF($L$1=3,SUM($P460:R460),"0")+IF($L$1=4,SUM($P460:S460),"0")+IF($L$1=5,SUM($P460:T460),"0")+IF($L$1=6,SUM($P460:U460),"0")+IF($L$1=7,SUM($P460:V460),"0")+IF($L$1=8,SUM($P460:W460),"0")+IF($L$1=9,SUM($P460:X460),"0")+IF($L$1=10,SUM($P460:Y460),"0")+IF($L$1=11,SUM($P460:Z460),"0")+IF($L$1=12,SUM($P460:AA460),"0")+IF($L$1=13,SUM($P460:AB460),"0")+IF($L$1=14,SUM($P460:AC460),"0")+IF($L$1=15,SUM($P460:AD460),"0")+IF($L$1=16,SUM($P460:AE460),"0")+IF($L$1=17,SUM($P460:AF460),"0")+IF($L$1=18,SUM($P460:AG460),"0")+IF($L$1=19,SUM($P460:AH460),"0")+IF($L$1=20,SUM($P460:AI460),"0")+IF($L$1=21,SUM($P460:AJ460),"0")+IF($L$1=22,SUM($P460:AK460),"0")+IF($L$1=23,SUM($P460:AL460),"0")+IF($L$1=24,SUM($P460:AM460),"0"),2),IF(BC460=0,(SUMIF($AP$11:$AP$1010,B460,$BC$11:$BC$1010)),BC460))</f>
        <v>0</v>
      </c>
      <c r="M460" s="163" t="n">
        <f aca="false">IF(G460=0,0,(L460/G460)*100)</f>
        <v>0</v>
      </c>
      <c r="N460" s="168" t="str">
        <f aca="false">IF(B460&gt;0,"ok","ocultar")</f>
        <v>ocultar</v>
      </c>
      <c r="O460" s="650"/>
      <c r="P460" s="724"/>
      <c r="Q460" s="725"/>
      <c r="R460" s="725"/>
      <c r="S460" s="725"/>
      <c r="T460" s="725"/>
      <c r="U460" s="725"/>
      <c r="V460" s="725"/>
      <c r="W460" s="725"/>
      <c r="X460" s="725"/>
      <c r="Y460" s="725"/>
      <c r="Z460" s="725"/>
      <c r="AA460" s="726"/>
      <c r="AB460" s="726"/>
      <c r="AC460" s="726"/>
      <c r="AD460" s="726"/>
      <c r="AE460" s="726"/>
      <c r="AF460" s="726"/>
      <c r="AG460" s="726"/>
      <c r="AH460" s="726"/>
      <c r="AI460" s="726"/>
      <c r="AJ460" s="726"/>
      <c r="AK460" s="726"/>
      <c r="AL460" s="726"/>
      <c r="AM460" s="727"/>
      <c r="AO460" s="728" t="n">
        <f aca="false">IF(E460&lt;&gt;0,G460,0)</f>
        <v>0</v>
      </c>
      <c r="AP460" s="157" t="n">
        <f aca="false">IF(B460=0,AP459,IF(ISNONTEXT(B460)=TRUE(),INT(B460),INT(LEFT(B460,FIND(".",B460)-1))))</f>
        <v>3</v>
      </c>
      <c r="AQ460" s="157" t="str">
        <f aca="false">IF(AQ461=1,1,IF(B460&lt;&gt;0,1,IF(C460&lt;&gt;0,1,IF(D460&lt;&gt;0,1,IF(E460&lt;&gt;0,1,"")))))</f>
        <v/>
      </c>
      <c r="AR460" s="157" t="str">
        <f aca="false">IF(AP460=0," ",IF(AP460&lt;&gt;AP459,AP460," "))</f>
        <v> </v>
      </c>
      <c r="AS460" s="732"/>
      <c r="AT460" s="730" t="n">
        <f aca="false">IF(AP460&lt;&gt;AR460,(IF('ORÇ.GLOBAL P CAIXA'!I461="",J460*(INFORMAÇÕES!$Q$99/INFORMAÇÕES!$Q$102),IF('ORÇ.GLOBAL P CAIXA'!I461="R",J460,0))),0)</f>
        <v>0</v>
      </c>
      <c r="AU460" s="75" t="n">
        <f aca="false">IF(AP460&lt;&gt;AR460,(IF('ORÇ.GLOBAL P CAIXA'!I461="",J460*(INFORMAÇÕES!$Q$100/INFORMAÇÕES!$Q$102),IF('ORÇ.GLOBAL P CAIXA'!I461="C",J460,0))),0)</f>
        <v>0</v>
      </c>
      <c r="AV460" s="75" t="n">
        <f aca="false">IF(AP460&lt;&gt;AR460,(IF('ORÇ.GLOBAL P CAIXA'!I461="",J460*INFORMAÇÕES!$U$115,IF('ORÇ.GLOBAL P CAIXA'!I461="CF",J460,0))),0)</f>
        <v>0</v>
      </c>
      <c r="AW460" s="75" t="n">
        <f aca="false">IF(AP460&lt;&gt;AR460,(IF('ORÇ.GLOBAL P CAIXA'!I461="",J460*INFORMAÇÕES!$U$116,IF('ORÇ.GLOBAL P CAIXA'!I461="O",J460,0))),0)</f>
        <v>0</v>
      </c>
      <c r="AX460" s="731" t="n">
        <f aca="false">IF(E460&lt;&gt;0,J460,0)</f>
        <v>0</v>
      </c>
      <c r="AY460" s="730" t="n">
        <f aca="false">IF(AP460&lt;&gt;AR460,(IF('ORÇ.GLOBAL P CAIXA'!I461="",L460*(INFORMAÇÕES!$Q$99/INFORMAÇÕES!$Q$102),IF('ORÇ.GLOBAL P CAIXA'!I461="R",L460,0))),0)</f>
        <v>0</v>
      </c>
      <c r="AZ460" s="75" t="n">
        <f aca="false">IF(AP460&lt;&gt;AR460,(IF('ORÇ.GLOBAL P CAIXA'!I461="",L460*(INFORMAÇÕES!$Q$100/INFORMAÇÕES!$Q$102),IF('ORÇ.GLOBAL P CAIXA'!I461="C",L460,0))),0)</f>
        <v>0</v>
      </c>
      <c r="BA460" s="75" t="n">
        <f aca="false">IF(AP460&lt;&gt;AR460,(IF('ORÇ.GLOBAL P CAIXA'!I461="",L460*INFORMAÇÕES!$U$115,IF('ORÇ.GLOBAL P CAIXA'!I461="CF",L460,0))),0)</f>
        <v>0</v>
      </c>
      <c r="BB460" s="75" t="n">
        <f aca="false">IF(AP460&lt;&gt;AR460,(IF('ORÇ.GLOBAL P CAIXA'!I461="",L460*INFORMAÇÕES!$U$116,IF('ORÇ.GLOBAL P CAIXA'!I461="O",L460,0))),0)</f>
        <v>0</v>
      </c>
      <c r="BC460" s="731" t="n">
        <f aca="false">IF(E460&lt;&gt;0,L460,0)</f>
        <v>0</v>
      </c>
    </row>
    <row r="461" s="174" customFormat="true" ht="14.25" hidden="false" customHeight="false" outlineLevel="0" collapsed="false">
      <c r="A461" s="159" t="n">
        <v>451</v>
      </c>
      <c r="B461" s="160" t="n">
        <f aca="false">'ORÇ.REPROG. P CAIXA'!B463</f>
        <v>0</v>
      </c>
      <c r="C461" s="723" t="n">
        <f aca="false">'ORÇ.REPROG. P CAIXA'!C463</f>
        <v>0</v>
      </c>
      <c r="D461" s="162" t="n">
        <f aca="false">'ORÇ.REPROG. P CAIXA'!D463</f>
        <v>0</v>
      </c>
      <c r="E461" s="163" t="n">
        <f aca="false">IF('BM GLOBAL'!$P$1&lt;&gt;0,'ORÇ.REPROG. P CAIXA'!E463,'ORÇ.REPROG. P CAIXA'!H463)</f>
        <v>0</v>
      </c>
      <c r="F461" s="163" t="n">
        <f aca="false">IF('BM GLOBAL'!$P$1&lt;&gt;0,IF('ORÇ.GLOBAL P CAIXA'!K462=0,'ORÇ.GLOBAL EMPRESA'!G462,'ORÇ.GLOBAL P CAIXA'!F462),'ORÇ.REPROG. P CAIXA'!I463)</f>
        <v>0</v>
      </c>
      <c r="G461" s="163" t="n">
        <f aca="false">IF(E461&lt;&gt;0,ROUND(E461*F461,2),IF(AO461=0,(SUMIF('ORÇ.REPROG. P CAIXA'!$AC$13:$AC$1012,B461,$AO$11:$AO$1010)),AO461))</f>
        <v>0</v>
      </c>
      <c r="H461" s="163" t="n">
        <f aca="false">IF(J461&lt;&gt;0,IF(E461&lt;&gt;0,J461/F461,0),0)</f>
        <v>0</v>
      </c>
      <c r="I461" s="163" t="n">
        <f aca="false">IF(L461&lt;&gt;0,IF(E461&lt;&gt;0,L461/F461,0),0)</f>
        <v>0</v>
      </c>
      <c r="J461" s="163" t="n">
        <f aca="false">IF(E461&lt;&gt;0,ROUND(INDEX($P$11:$AM$1010,$A461,$L$1),2),IF(AX461=0,(SUMIF($AP$11:$AP$1010,B461,$AX$11:$AX$1010)),AX461))</f>
        <v>0</v>
      </c>
      <c r="K461" s="163" t="n">
        <f aca="false">IF(G461=0,0,(J461/G461)*100)</f>
        <v>0</v>
      </c>
      <c r="L461" s="163" t="n">
        <f aca="false">IF(E461&lt;&gt;0,ROUND(IF($L$1=1,SUM(P461),"0")+IF($L$1=2,SUM($P461:Q461),"0")+IF($L$1=3,SUM($P461:R461),"0")+IF($L$1=4,SUM($P461:S461),"0")+IF($L$1=5,SUM($P461:T461),"0")+IF($L$1=6,SUM($P461:U461),"0")+IF($L$1=7,SUM($P461:V461),"0")+IF($L$1=8,SUM($P461:W461),"0")+IF($L$1=9,SUM($P461:X461),"0")+IF($L$1=10,SUM($P461:Y461),"0")+IF($L$1=11,SUM($P461:Z461),"0")+IF($L$1=12,SUM($P461:AA461),"0")+IF($L$1=13,SUM($P461:AB461),"0")+IF($L$1=14,SUM($P461:AC461),"0")+IF($L$1=15,SUM($P461:AD461),"0")+IF($L$1=16,SUM($P461:AE461),"0")+IF($L$1=17,SUM($P461:AF461),"0")+IF($L$1=18,SUM($P461:AG461),"0")+IF($L$1=19,SUM($P461:AH461),"0")+IF($L$1=20,SUM($P461:AI461),"0")+IF($L$1=21,SUM($P461:AJ461),"0")+IF($L$1=22,SUM($P461:AK461),"0")+IF($L$1=23,SUM($P461:AL461),"0")+IF($L$1=24,SUM($P461:AM461),"0"),2),IF(BC461=0,(SUMIF($AP$11:$AP$1010,B461,$BC$11:$BC$1010)),BC461))</f>
        <v>0</v>
      </c>
      <c r="M461" s="163" t="n">
        <f aca="false">IF(G461=0,0,(L461/G461)*100)</f>
        <v>0</v>
      </c>
      <c r="N461" s="168" t="str">
        <f aca="false">IF(B461&gt;0,"ok","ocultar")</f>
        <v>ocultar</v>
      </c>
      <c r="O461" s="650"/>
      <c r="P461" s="724"/>
      <c r="Q461" s="725"/>
      <c r="R461" s="725"/>
      <c r="S461" s="725"/>
      <c r="T461" s="725"/>
      <c r="U461" s="725"/>
      <c r="V461" s="725"/>
      <c r="W461" s="725"/>
      <c r="X461" s="725"/>
      <c r="Y461" s="725"/>
      <c r="Z461" s="725"/>
      <c r="AA461" s="726"/>
      <c r="AB461" s="726"/>
      <c r="AC461" s="726"/>
      <c r="AD461" s="726"/>
      <c r="AE461" s="726"/>
      <c r="AF461" s="726"/>
      <c r="AG461" s="726"/>
      <c r="AH461" s="726"/>
      <c r="AI461" s="726"/>
      <c r="AJ461" s="726"/>
      <c r="AK461" s="726"/>
      <c r="AL461" s="726"/>
      <c r="AM461" s="727"/>
      <c r="AO461" s="728" t="n">
        <f aca="false">IF(E461&lt;&gt;0,G461,0)</f>
        <v>0</v>
      </c>
      <c r="AP461" s="157" t="n">
        <f aca="false">IF(B461=0,AP460,IF(ISNONTEXT(B461)=TRUE(),INT(B461),INT(LEFT(B461,FIND(".",B461)-1))))</f>
        <v>3</v>
      </c>
      <c r="AQ461" s="157" t="str">
        <f aca="false">IF(AQ462=1,1,IF(B461&lt;&gt;0,1,IF(C461&lt;&gt;0,1,IF(D461&lt;&gt;0,1,IF(E461&lt;&gt;0,1,"")))))</f>
        <v/>
      </c>
      <c r="AR461" s="157" t="str">
        <f aca="false">IF(AP461=0," ",IF(AP461&lt;&gt;AP460,AP461," "))</f>
        <v> </v>
      </c>
      <c r="AS461" s="732"/>
      <c r="AT461" s="730" t="n">
        <f aca="false">IF(AP461&lt;&gt;AR461,(IF('ORÇ.GLOBAL P CAIXA'!I462="",J461*(INFORMAÇÕES!$Q$99/INFORMAÇÕES!$Q$102),IF('ORÇ.GLOBAL P CAIXA'!I462="R",J461,0))),0)</f>
        <v>0</v>
      </c>
      <c r="AU461" s="75" t="n">
        <f aca="false">IF(AP461&lt;&gt;AR461,(IF('ORÇ.GLOBAL P CAIXA'!I462="",J461*(INFORMAÇÕES!$Q$100/INFORMAÇÕES!$Q$102),IF('ORÇ.GLOBAL P CAIXA'!I462="C",J461,0))),0)</f>
        <v>0</v>
      </c>
      <c r="AV461" s="75" t="n">
        <f aca="false">IF(AP461&lt;&gt;AR461,(IF('ORÇ.GLOBAL P CAIXA'!I462="",J461*INFORMAÇÕES!$U$115,IF('ORÇ.GLOBAL P CAIXA'!I462="CF",J461,0))),0)</f>
        <v>0</v>
      </c>
      <c r="AW461" s="75" t="n">
        <f aca="false">IF(AP461&lt;&gt;AR461,(IF('ORÇ.GLOBAL P CAIXA'!I462="",J461*INFORMAÇÕES!$U$116,IF('ORÇ.GLOBAL P CAIXA'!I462="O",J461,0))),0)</f>
        <v>0</v>
      </c>
      <c r="AX461" s="731" t="n">
        <f aca="false">IF(E461&lt;&gt;0,J461,0)</f>
        <v>0</v>
      </c>
      <c r="AY461" s="730" t="n">
        <f aca="false">IF(AP461&lt;&gt;AR461,(IF('ORÇ.GLOBAL P CAIXA'!I462="",L461*(INFORMAÇÕES!$Q$99/INFORMAÇÕES!$Q$102),IF('ORÇ.GLOBAL P CAIXA'!I462="R",L461,0))),0)</f>
        <v>0</v>
      </c>
      <c r="AZ461" s="75" t="n">
        <f aca="false">IF(AP461&lt;&gt;AR461,(IF('ORÇ.GLOBAL P CAIXA'!I462="",L461*(INFORMAÇÕES!$Q$100/INFORMAÇÕES!$Q$102),IF('ORÇ.GLOBAL P CAIXA'!I462="C",L461,0))),0)</f>
        <v>0</v>
      </c>
      <c r="BA461" s="75" t="n">
        <f aca="false">IF(AP461&lt;&gt;AR461,(IF('ORÇ.GLOBAL P CAIXA'!I462="",L461*INFORMAÇÕES!$U$115,IF('ORÇ.GLOBAL P CAIXA'!I462="CF",L461,0))),0)</f>
        <v>0</v>
      </c>
      <c r="BB461" s="75" t="n">
        <f aca="false">IF(AP461&lt;&gt;AR461,(IF('ORÇ.GLOBAL P CAIXA'!I462="",L461*INFORMAÇÕES!$U$116,IF('ORÇ.GLOBAL P CAIXA'!I462="O",L461,0))),0)</f>
        <v>0</v>
      </c>
      <c r="BC461" s="731" t="n">
        <f aca="false">IF(E461&lt;&gt;0,L461,0)</f>
        <v>0</v>
      </c>
    </row>
    <row r="462" s="174" customFormat="true" ht="14.25" hidden="false" customHeight="false" outlineLevel="0" collapsed="false">
      <c r="A462" s="159" t="n">
        <v>452</v>
      </c>
      <c r="B462" s="160" t="n">
        <f aca="false">'ORÇ.REPROG. P CAIXA'!B464</f>
        <v>0</v>
      </c>
      <c r="C462" s="723" t="n">
        <f aca="false">'ORÇ.REPROG. P CAIXA'!C464</f>
        <v>0</v>
      </c>
      <c r="D462" s="162" t="n">
        <f aca="false">'ORÇ.REPROG. P CAIXA'!D464</f>
        <v>0</v>
      </c>
      <c r="E462" s="163" t="n">
        <f aca="false">IF('BM GLOBAL'!$P$1&lt;&gt;0,'ORÇ.REPROG. P CAIXA'!E464,'ORÇ.REPROG. P CAIXA'!H464)</f>
        <v>0</v>
      </c>
      <c r="F462" s="163" t="n">
        <f aca="false">IF('BM GLOBAL'!$P$1&lt;&gt;0,IF('ORÇ.GLOBAL P CAIXA'!K463=0,'ORÇ.GLOBAL EMPRESA'!G463,'ORÇ.GLOBAL P CAIXA'!F463),'ORÇ.REPROG. P CAIXA'!I464)</f>
        <v>0</v>
      </c>
      <c r="G462" s="163" t="n">
        <f aca="false">IF(E462&lt;&gt;0,ROUND(E462*F462,2),IF(AO462=0,(SUMIF('ORÇ.REPROG. P CAIXA'!$AC$13:$AC$1012,B462,$AO$11:$AO$1010)),AO462))</f>
        <v>0</v>
      </c>
      <c r="H462" s="163" t="n">
        <f aca="false">IF(J462&lt;&gt;0,IF(E462&lt;&gt;0,J462/F462,0),0)</f>
        <v>0</v>
      </c>
      <c r="I462" s="163" t="n">
        <f aca="false">IF(L462&lt;&gt;0,IF(E462&lt;&gt;0,L462/F462,0),0)</f>
        <v>0</v>
      </c>
      <c r="J462" s="163" t="n">
        <f aca="false">IF(E462&lt;&gt;0,ROUND(INDEX($P$11:$AM$1010,$A462,$L$1),2),IF(AX462=0,(SUMIF($AP$11:$AP$1010,B462,$AX$11:$AX$1010)),AX462))</f>
        <v>0</v>
      </c>
      <c r="K462" s="163" t="n">
        <f aca="false">IF(G462=0,0,(J462/G462)*100)</f>
        <v>0</v>
      </c>
      <c r="L462" s="163" t="n">
        <f aca="false">IF(E462&lt;&gt;0,ROUND(IF($L$1=1,SUM(P462),"0")+IF($L$1=2,SUM($P462:Q462),"0")+IF($L$1=3,SUM($P462:R462),"0")+IF($L$1=4,SUM($P462:S462),"0")+IF($L$1=5,SUM($P462:T462),"0")+IF($L$1=6,SUM($P462:U462),"0")+IF($L$1=7,SUM($P462:V462),"0")+IF($L$1=8,SUM($P462:W462),"0")+IF($L$1=9,SUM($P462:X462),"0")+IF($L$1=10,SUM($P462:Y462),"0")+IF($L$1=11,SUM($P462:Z462),"0")+IF($L$1=12,SUM($P462:AA462),"0")+IF($L$1=13,SUM($P462:AB462),"0")+IF($L$1=14,SUM($P462:AC462),"0")+IF($L$1=15,SUM($P462:AD462),"0")+IF($L$1=16,SUM($P462:AE462),"0")+IF($L$1=17,SUM($P462:AF462),"0")+IF($L$1=18,SUM($P462:AG462),"0")+IF($L$1=19,SUM($P462:AH462),"0")+IF($L$1=20,SUM($P462:AI462),"0")+IF($L$1=21,SUM($P462:AJ462),"0")+IF($L$1=22,SUM($P462:AK462),"0")+IF($L$1=23,SUM($P462:AL462),"0")+IF($L$1=24,SUM($P462:AM462),"0"),2),IF(BC462=0,(SUMIF($AP$11:$AP$1010,B462,$BC$11:$BC$1010)),BC462))</f>
        <v>0</v>
      </c>
      <c r="M462" s="163" t="n">
        <f aca="false">IF(G462=0,0,(L462/G462)*100)</f>
        <v>0</v>
      </c>
      <c r="N462" s="168" t="str">
        <f aca="false">IF(B462&gt;0,"ok","ocultar")</f>
        <v>ocultar</v>
      </c>
      <c r="O462" s="650"/>
      <c r="P462" s="724"/>
      <c r="Q462" s="725"/>
      <c r="R462" s="725"/>
      <c r="S462" s="725"/>
      <c r="T462" s="725"/>
      <c r="U462" s="725"/>
      <c r="V462" s="725"/>
      <c r="W462" s="725"/>
      <c r="X462" s="725"/>
      <c r="Y462" s="725"/>
      <c r="Z462" s="725"/>
      <c r="AA462" s="726"/>
      <c r="AB462" s="726"/>
      <c r="AC462" s="726"/>
      <c r="AD462" s="726"/>
      <c r="AE462" s="726"/>
      <c r="AF462" s="726"/>
      <c r="AG462" s="726"/>
      <c r="AH462" s="726"/>
      <c r="AI462" s="726"/>
      <c r="AJ462" s="726"/>
      <c r="AK462" s="726"/>
      <c r="AL462" s="726"/>
      <c r="AM462" s="727"/>
      <c r="AO462" s="728" t="n">
        <f aca="false">IF(E462&lt;&gt;0,G462,0)</f>
        <v>0</v>
      </c>
      <c r="AP462" s="157" t="n">
        <f aca="false">IF(B462=0,AP461,IF(ISNONTEXT(B462)=TRUE(),INT(B462),INT(LEFT(B462,FIND(".",B462)-1))))</f>
        <v>3</v>
      </c>
      <c r="AQ462" s="157" t="str">
        <f aca="false">IF(AQ463=1,1,IF(B462&lt;&gt;0,1,IF(C462&lt;&gt;0,1,IF(D462&lt;&gt;0,1,IF(E462&lt;&gt;0,1,"")))))</f>
        <v/>
      </c>
      <c r="AR462" s="157" t="str">
        <f aca="false">IF(AP462=0," ",IF(AP462&lt;&gt;AP461,AP462," "))</f>
        <v> </v>
      </c>
      <c r="AS462" s="732"/>
      <c r="AT462" s="730" t="n">
        <f aca="false">IF(AP462&lt;&gt;AR462,(IF('ORÇ.GLOBAL P CAIXA'!I463="",J462*(INFORMAÇÕES!$Q$99/INFORMAÇÕES!$Q$102),IF('ORÇ.GLOBAL P CAIXA'!I463="R",J462,0))),0)</f>
        <v>0</v>
      </c>
      <c r="AU462" s="75" t="n">
        <f aca="false">IF(AP462&lt;&gt;AR462,(IF('ORÇ.GLOBAL P CAIXA'!I463="",J462*(INFORMAÇÕES!$Q$100/INFORMAÇÕES!$Q$102),IF('ORÇ.GLOBAL P CAIXA'!I463="C",J462,0))),0)</f>
        <v>0</v>
      </c>
      <c r="AV462" s="75" t="n">
        <f aca="false">IF(AP462&lt;&gt;AR462,(IF('ORÇ.GLOBAL P CAIXA'!I463="",J462*INFORMAÇÕES!$U$115,IF('ORÇ.GLOBAL P CAIXA'!I463="CF",J462,0))),0)</f>
        <v>0</v>
      </c>
      <c r="AW462" s="75" t="n">
        <f aca="false">IF(AP462&lt;&gt;AR462,(IF('ORÇ.GLOBAL P CAIXA'!I463="",J462*INFORMAÇÕES!$U$116,IF('ORÇ.GLOBAL P CAIXA'!I463="O",J462,0))),0)</f>
        <v>0</v>
      </c>
      <c r="AX462" s="731" t="n">
        <f aca="false">IF(E462&lt;&gt;0,J462,0)</f>
        <v>0</v>
      </c>
      <c r="AY462" s="730" t="n">
        <f aca="false">IF(AP462&lt;&gt;AR462,(IF('ORÇ.GLOBAL P CAIXA'!I463="",L462*(INFORMAÇÕES!$Q$99/INFORMAÇÕES!$Q$102),IF('ORÇ.GLOBAL P CAIXA'!I463="R",L462,0))),0)</f>
        <v>0</v>
      </c>
      <c r="AZ462" s="75" t="n">
        <f aca="false">IF(AP462&lt;&gt;AR462,(IF('ORÇ.GLOBAL P CAIXA'!I463="",L462*(INFORMAÇÕES!$Q$100/INFORMAÇÕES!$Q$102),IF('ORÇ.GLOBAL P CAIXA'!I463="C",L462,0))),0)</f>
        <v>0</v>
      </c>
      <c r="BA462" s="75" t="n">
        <f aca="false">IF(AP462&lt;&gt;AR462,(IF('ORÇ.GLOBAL P CAIXA'!I463="",L462*INFORMAÇÕES!$U$115,IF('ORÇ.GLOBAL P CAIXA'!I463="CF",L462,0))),0)</f>
        <v>0</v>
      </c>
      <c r="BB462" s="75" t="n">
        <f aca="false">IF(AP462&lt;&gt;AR462,(IF('ORÇ.GLOBAL P CAIXA'!I463="",L462*INFORMAÇÕES!$U$116,IF('ORÇ.GLOBAL P CAIXA'!I463="O",L462,0))),0)</f>
        <v>0</v>
      </c>
      <c r="BC462" s="731" t="n">
        <f aca="false">IF(E462&lt;&gt;0,L462,0)</f>
        <v>0</v>
      </c>
    </row>
    <row r="463" s="174" customFormat="true" ht="14.25" hidden="false" customHeight="false" outlineLevel="0" collapsed="false">
      <c r="A463" s="159" t="n">
        <v>453</v>
      </c>
      <c r="B463" s="160" t="n">
        <f aca="false">'ORÇ.REPROG. P CAIXA'!B465</f>
        <v>0</v>
      </c>
      <c r="C463" s="723" t="n">
        <f aca="false">'ORÇ.REPROG. P CAIXA'!C465</f>
        <v>0</v>
      </c>
      <c r="D463" s="162" t="n">
        <f aca="false">'ORÇ.REPROG. P CAIXA'!D465</f>
        <v>0</v>
      </c>
      <c r="E463" s="163" t="n">
        <f aca="false">IF('BM GLOBAL'!$P$1&lt;&gt;0,'ORÇ.REPROG. P CAIXA'!E465,'ORÇ.REPROG. P CAIXA'!H465)</f>
        <v>0</v>
      </c>
      <c r="F463" s="163" t="n">
        <f aca="false">IF('BM GLOBAL'!$P$1&lt;&gt;0,IF('ORÇ.GLOBAL P CAIXA'!K464=0,'ORÇ.GLOBAL EMPRESA'!G464,'ORÇ.GLOBAL P CAIXA'!F464),'ORÇ.REPROG. P CAIXA'!I465)</f>
        <v>0</v>
      </c>
      <c r="G463" s="163" t="n">
        <f aca="false">IF(E463&lt;&gt;0,ROUND(E463*F463,2),IF(AO463=0,(SUMIF('ORÇ.REPROG. P CAIXA'!$AC$13:$AC$1012,B463,$AO$11:$AO$1010)),AO463))</f>
        <v>0</v>
      </c>
      <c r="H463" s="163" t="n">
        <f aca="false">IF(J463&lt;&gt;0,IF(E463&lt;&gt;0,J463/F463,0),0)</f>
        <v>0</v>
      </c>
      <c r="I463" s="163" t="n">
        <f aca="false">IF(L463&lt;&gt;0,IF(E463&lt;&gt;0,L463/F463,0),0)</f>
        <v>0</v>
      </c>
      <c r="J463" s="163" t="n">
        <f aca="false">IF(E463&lt;&gt;0,ROUND(INDEX($P$11:$AM$1010,$A463,$L$1),2),IF(AX463=0,(SUMIF($AP$11:$AP$1010,B463,$AX$11:$AX$1010)),AX463))</f>
        <v>0</v>
      </c>
      <c r="K463" s="163" t="n">
        <f aca="false">IF(G463=0,0,(J463/G463)*100)</f>
        <v>0</v>
      </c>
      <c r="L463" s="163" t="n">
        <f aca="false">IF(E463&lt;&gt;0,ROUND(IF($L$1=1,SUM(P463),"0")+IF($L$1=2,SUM($P463:Q463),"0")+IF($L$1=3,SUM($P463:R463),"0")+IF($L$1=4,SUM($P463:S463),"0")+IF($L$1=5,SUM($P463:T463),"0")+IF($L$1=6,SUM($P463:U463),"0")+IF($L$1=7,SUM($P463:V463),"0")+IF($L$1=8,SUM($P463:W463),"0")+IF($L$1=9,SUM($P463:X463),"0")+IF($L$1=10,SUM($P463:Y463),"0")+IF($L$1=11,SUM($P463:Z463),"0")+IF($L$1=12,SUM($P463:AA463),"0")+IF($L$1=13,SUM($P463:AB463),"0")+IF($L$1=14,SUM($P463:AC463),"0")+IF($L$1=15,SUM($P463:AD463),"0")+IF($L$1=16,SUM($P463:AE463),"0")+IF($L$1=17,SUM($P463:AF463),"0")+IF($L$1=18,SUM($P463:AG463),"0")+IF($L$1=19,SUM($P463:AH463),"0")+IF($L$1=20,SUM($P463:AI463),"0")+IF($L$1=21,SUM($P463:AJ463),"0")+IF($L$1=22,SUM($P463:AK463),"0")+IF($L$1=23,SUM($P463:AL463),"0")+IF($L$1=24,SUM($P463:AM463),"0"),2),IF(BC463=0,(SUMIF($AP$11:$AP$1010,B463,$BC$11:$BC$1010)),BC463))</f>
        <v>0</v>
      </c>
      <c r="M463" s="163" t="n">
        <f aca="false">IF(G463=0,0,(L463/G463)*100)</f>
        <v>0</v>
      </c>
      <c r="N463" s="168" t="str">
        <f aca="false">IF(B463&gt;0,"ok","ocultar")</f>
        <v>ocultar</v>
      </c>
      <c r="O463" s="650"/>
      <c r="P463" s="724"/>
      <c r="Q463" s="725"/>
      <c r="R463" s="725"/>
      <c r="S463" s="725"/>
      <c r="T463" s="725"/>
      <c r="U463" s="725"/>
      <c r="V463" s="725"/>
      <c r="W463" s="725"/>
      <c r="X463" s="725"/>
      <c r="Y463" s="725"/>
      <c r="Z463" s="725"/>
      <c r="AA463" s="726"/>
      <c r="AB463" s="726"/>
      <c r="AC463" s="726"/>
      <c r="AD463" s="726"/>
      <c r="AE463" s="726"/>
      <c r="AF463" s="726"/>
      <c r="AG463" s="726"/>
      <c r="AH463" s="726"/>
      <c r="AI463" s="726"/>
      <c r="AJ463" s="726"/>
      <c r="AK463" s="726"/>
      <c r="AL463" s="726"/>
      <c r="AM463" s="727"/>
      <c r="AO463" s="728" t="n">
        <f aca="false">IF(E463&lt;&gt;0,G463,0)</f>
        <v>0</v>
      </c>
      <c r="AP463" s="157" t="n">
        <f aca="false">IF(B463=0,AP462,IF(ISNONTEXT(B463)=TRUE(),INT(B463),INT(LEFT(B463,FIND(".",B463)-1))))</f>
        <v>3</v>
      </c>
      <c r="AQ463" s="157" t="str">
        <f aca="false">IF(AQ464=1,1,IF(B463&lt;&gt;0,1,IF(C463&lt;&gt;0,1,IF(D463&lt;&gt;0,1,IF(E463&lt;&gt;0,1,"")))))</f>
        <v/>
      </c>
      <c r="AR463" s="157" t="str">
        <f aca="false">IF(AP463=0," ",IF(AP463&lt;&gt;AP462,AP463," "))</f>
        <v> </v>
      </c>
      <c r="AS463" s="732"/>
      <c r="AT463" s="730" t="n">
        <f aca="false">IF(AP463&lt;&gt;AR463,(IF('ORÇ.GLOBAL P CAIXA'!I464="",J463*(INFORMAÇÕES!$Q$99/INFORMAÇÕES!$Q$102),IF('ORÇ.GLOBAL P CAIXA'!I464="R",J463,0))),0)</f>
        <v>0</v>
      </c>
      <c r="AU463" s="75" t="n">
        <f aca="false">IF(AP463&lt;&gt;AR463,(IF('ORÇ.GLOBAL P CAIXA'!I464="",J463*(INFORMAÇÕES!$Q$100/INFORMAÇÕES!$Q$102),IF('ORÇ.GLOBAL P CAIXA'!I464="C",J463,0))),0)</f>
        <v>0</v>
      </c>
      <c r="AV463" s="75" t="n">
        <f aca="false">IF(AP463&lt;&gt;AR463,(IF('ORÇ.GLOBAL P CAIXA'!I464="",J463*INFORMAÇÕES!$U$115,IF('ORÇ.GLOBAL P CAIXA'!I464="CF",J463,0))),0)</f>
        <v>0</v>
      </c>
      <c r="AW463" s="75" t="n">
        <f aca="false">IF(AP463&lt;&gt;AR463,(IF('ORÇ.GLOBAL P CAIXA'!I464="",J463*INFORMAÇÕES!$U$116,IF('ORÇ.GLOBAL P CAIXA'!I464="O",J463,0))),0)</f>
        <v>0</v>
      </c>
      <c r="AX463" s="731" t="n">
        <f aca="false">IF(E463&lt;&gt;0,J463,0)</f>
        <v>0</v>
      </c>
      <c r="AY463" s="730" t="n">
        <f aca="false">IF(AP463&lt;&gt;AR463,(IF('ORÇ.GLOBAL P CAIXA'!I464="",L463*(INFORMAÇÕES!$Q$99/INFORMAÇÕES!$Q$102),IF('ORÇ.GLOBAL P CAIXA'!I464="R",L463,0))),0)</f>
        <v>0</v>
      </c>
      <c r="AZ463" s="75" t="n">
        <f aca="false">IF(AP463&lt;&gt;AR463,(IF('ORÇ.GLOBAL P CAIXA'!I464="",L463*(INFORMAÇÕES!$Q$100/INFORMAÇÕES!$Q$102),IF('ORÇ.GLOBAL P CAIXA'!I464="C",L463,0))),0)</f>
        <v>0</v>
      </c>
      <c r="BA463" s="75" t="n">
        <f aca="false">IF(AP463&lt;&gt;AR463,(IF('ORÇ.GLOBAL P CAIXA'!I464="",L463*INFORMAÇÕES!$U$115,IF('ORÇ.GLOBAL P CAIXA'!I464="CF",L463,0))),0)</f>
        <v>0</v>
      </c>
      <c r="BB463" s="75" t="n">
        <f aca="false">IF(AP463&lt;&gt;AR463,(IF('ORÇ.GLOBAL P CAIXA'!I464="",L463*INFORMAÇÕES!$U$116,IF('ORÇ.GLOBAL P CAIXA'!I464="O",L463,0))),0)</f>
        <v>0</v>
      </c>
      <c r="BC463" s="731" t="n">
        <f aca="false">IF(E463&lt;&gt;0,L463,0)</f>
        <v>0</v>
      </c>
    </row>
    <row r="464" s="174" customFormat="true" ht="14.25" hidden="false" customHeight="false" outlineLevel="0" collapsed="false">
      <c r="A464" s="159" t="n">
        <v>454</v>
      </c>
      <c r="B464" s="160" t="n">
        <f aca="false">'ORÇ.REPROG. P CAIXA'!B466</f>
        <v>0</v>
      </c>
      <c r="C464" s="723" t="n">
        <f aca="false">'ORÇ.REPROG. P CAIXA'!C466</f>
        <v>0</v>
      </c>
      <c r="D464" s="162" t="n">
        <f aca="false">'ORÇ.REPROG. P CAIXA'!D466</f>
        <v>0</v>
      </c>
      <c r="E464" s="163" t="n">
        <f aca="false">IF('BM GLOBAL'!$P$1&lt;&gt;0,'ORÇ.REPROG. P CAIXA'!E466,'ORÇ.REPROG. P CAIXA'!H466)</f>
        <v>0</v>
      </c>
      <c r="F464" s="163" t="n">
        <f aca="false">IF('BM GLOBAL'!$P$1&lt;&gt;0,IF('ORÇ.GLOBAL P CAIXA'!K465=0,'ORÇ.GLOBAL EMPRESA'!G465,'ORÇ.GLOBAL P CAIXA'!F465),'ORÇ.REPROG. P CAIXA'!I466)</f>
        <v>0</v>
      </c>
      <c r="G464" s="163" t="n">
        <f aca="false">IF(E464&lt;&gt;0,ROUND(E464*F464,2),IF(AO464=0,(SUMIF('ORÇ.REPROG. P CAIXA'!$AC$13:$AC$1012,B464,$AO$11:$AO$1010)),AO464))</f>
        <v>0</v>
      </c>
      <c r="H464" s="163" t="n">
        <f aca="false">IF(J464&lt;&gt;0,IF(E464&lt;&gt;0,J464/F464,0),0)</f>
        <v>0</v>
      </c>
      <c r="I464" s="163" t="n">
        <f aca="false">IF(L464&lt;&gt;0,IF(E464&lt;&gt;0,L464/F464,0),0)</f>
        <v>0</v>
      </c>
      <c r="J464" s="163" t="n">
        <f aca="false">IF(E464&lt;&gt;0,ROUND(INDEX($P$11:$AM$1010,$A464,$L$1),2),IF(AX464=0,(SUMIF($AP$11:$AP$1010,B464,$AX$11:$AX$1010)),AX464))</f>
        <v>0</v>
      </c>
      <c r="K464" s="163" t="n">
        <f aca="false">IF(G464=0,0,(J464/G464)*100)</f>
        <v>0</v>
      </c>
      <c r="L464" s="163" t="n">
        <f aca="false">IF(E464&lt;&gt;0,ROUND(IF($L$1=1,SUM(P464),"0")+IF($L$1=2,SUM($P464:Q464),"0")+IF($L$1=3,SUM($P464:R464),"0")+IF($L$1=4,SUM($P464:S464),"0")+IF($L$1=5,SUM($P464:T464),"0")+IF($L$1=6,SUM($P464:U464),"0")+IF($L$1=7,SUM($P464:V464),"0")+IF($L$1=8,SUM($P464:W464),"0")+IF($L$1=9,SUM($P464:X464),"0")+IF($L$1=10,SUM($P464:Y464),"0")+IF($L$1=11,SUM($P464:Z464),"0")+IF($L$1=12,SUM($P464:AA464),"0")+IF($L$1=13,SUM($P464:AB464),"0")+IF($L$1=14,SUM($P464:AC464),"0")+IF($L$1=15,SUM($P464:AD464),"0")+IF($L$1=16,SUM($P464:AE464),"0")+IF($L$1=17,SUM($P464:AF464),"0")+IF($L$1=18,SUM($P464:AG464),"0")+IF($L$1=19,SUM($P464:AH464),"0")+IF($L$1=20,SUM($P464:AI464),"0")+IF($L$1=21,SUM($P464:AJ464),"0")+IF($L$1=22,SUM($P464:AK464),"0")+IF($L$1=23,SUM($P464:AL464),"0")+IF($L$1=24,SUM($P464:AM464),"0"),2),IF(BC464=0,(SUMIF($AP$11:$AP$1010,B464,$BC$11:$BC$1010)),BC464))</f>
        <v>0</v>
      </c>
      <c r="M464" s="163" t="n">
        <f aca="false">IF(G464=0,0,(L464/G464)*100)</f>
        <v>0</v>
      </c>
      <c r="N464" s="168" t="str">
        <f aca="false">IF(B464&gt;0,"ok","ocultar")</f>
        <v>ocultar</v>
      </c>
      <c r="O464" s="650"/>
      <c r="P464" s="724"/>
      <c r="Q464" s="725"/>
      <c r="R464" s="725"/>
      <c r="S464" s="725"/>
      <c r="T464" s="725"/>
      <c r="U464" s="725"/>
      <c r="V464" s="725"/>
      <c r="W464" s="725"/>
      <c r="X464" s="725"/>
      <c r="Y464" s="725"/>
      <c r="Z464" s="725"/>
      <c r="AA464" s="726"/>
      <c r="AB464" s="726"/>
      <c r="AC464" s="726"/>
      <c r="AD464" s="726"/>
      <c r="AE464" s="726"/>
      <c r="AF464" s="726"/>
      <c r="AG464" s="726"/>
      <c r="AH464" s="726"/>
      <c r="AI464" s="726"/>
      <c r="AJ464" s="726"/>
      <c r="AK464" s="726"/>
      <c r="AL464" s="726"/>
      <c r="AM464" s="727"/>
      <c r="AO464" s="728" t="n">
        <f aca="false">IF(E464&lt;&gt;0,G464,0)</f>
        <v>0</v>
      </c>
      <c r="AP464" s="157" t="n">
        <f aca="false">IF(B464=0,AP463,IF(ISNONTEXT(B464)=TRUE(),INT(B464),INT(LEFT(B464,FIND(".",B464)-1))))</f>
        <v>3</v>
      </c>
      <c r="AQ464" s="157" t="str">
        <f aca="false">IF(AQ465=1,1,IF(B464&lt;&gt;0,1,IF(C464&lt;&gt;0,1,IF(D464&lt;&gt;0,1,IF(E464&lt;&gt;0,1,"")))))</f>
        <v/>
      </c>
      <c r="AR464" s="157" t="str">
        <f aca="false">IF(AP464=0," ",IF(AP464&lt;&gt;AP463,AP464," "))</f>
        <v> </v>
      </c>
      <c r="AS464" s="732"/>
      <c r="AT464" s="730" t="n">
        <f aca="false">IF(AP464&lt;&gt;AR464,(IF('ORÇ.GLOBAL P CAIXA'!I465="",J464*(INFORMAÇÕES!$Q$99/INFORMAÇÕES!$Q$102),IF('ORÇ.GLOBAL P CAIXA'!I465="R",J464,0))),0)</f>
        <v>0</v>
      </c>
      <c r="AU464" s="75" t="n">
        <f aca="false">IF(AP464&lt;&gt;AR464,(IF('ORÇ.GLOBAL P CAIXA'!I465="",J464*(INFORMAÇÕES!$Q$100/INFORMAÇÕES!$Q$102),IF('ORÇ.GLOBAL P CAIXA'!I465="C",J464,0))),0)</f>
        <v>0</v>
      </c>
      <c r="AV464" s="75" t="n">
        <f aca="false">IF(AP464&lt;&gt;AR464,(IF('ORÇ.GLOBAL P CAIXA'!I465="",J464*INFORMAÇÕES!$U$115,IF('ORÇ.GLOBAL P CAIXA'!I465="CF",J464,0))),0)</f>
        <v>0</v>
      </c>
      <c r="AW464" s="75" t="n">
        <f aca="false">IF(AP464&lt;&gt;AR464,(IF('ORÇ.GLOBAL P CAIXA'!I465="",J464*INFORMAÇÕES!$U$116,IF('ORÇ.GLOBAL P CAIXA'!I465="O",J464,0))),0)</f>
        <v>0</v>
      </c>
      <c r="AX464" s="731" t="n">
        <f aca="false">IF(E464&lt;&gt;0,J464,0)</f>
        <v>0</v>
      </c>
      <c r="AY464" s="730" t="n">
        <f aca="false">IF(AP464&lt;&gt;AR464,(IF('ORÇ.GLOBAL P CAIXA'!I465="",L464*(INFORMAÇÕES!$Q$99/INFORMAÇÕES!$Q$102),IF('ORÇ.GLOBAL P CAIXA'!I465="R",L464,0))),0)</f>
        <v>0</v>
      </c>
      <c r="AZ464" s="75" t="n">
        <f aca="false">IF(AP464&lt;&gt;AR464,(IF('ORÇ.GLOBAL P CAIXA'!I465="",L464*(INFORMAÇÕES!$Q$100/INFORMAÇÕES!$Q$102),IF('ORÇ.GLOBAL P CAIXA'!I465="C",L464,0))),0)</f>
        <v>0</v>
      </c>
      <c r="BA464" s="75" t="n">
        <f aca="false">IF(AP464&lt;&gt;AR464,(IF('ORÇ.GLOBAL P CAIXA'!I465="",L464*INFORMAÇÕES!$U$115,IF('ORÇ.GLOBAL P CAIXA'!I465="CF",L464,0))),0)</f>
        <v>0</v>
      </c>
      <c r="BB464" s="75" t="n">
        <f aca="false">IF(AP464&lt;&gt;AR464,(IF('ORÇ.GLOBAL P CAIXA'!I465="",L464*INFORMAÇÕES!$U$116,IF('ORÇ.GLOBAL P CAIXA'!I465="O",L464,0))),0)</f>
        <v>0</v>
      </c>
      <c r="BC464" s="731" t="n">
        <f aca="false">IF(E464&lt;&gt;0,L464,0)</f>
        <v>0</v>
      </c>
    </row>
    <row r="465" s="174" customFormat="true" ht="14.25" hidden="false" customHeight="false" outlineLevel="0" collapsed="false">
      <c r="A465" s="159" t="n">
        <v>455</v>
      </c>
      <c r="B465" s="160" t="n">
        <f aca="false">'ORÇ.REPROG. P CAIXA'!B467</f>
        <v>0</v>
      </c>
      <c r="C465" s="723" t="n">
        <f aca="false">'ORÇ.REPROG. P CAIXA'!C467</f>
        <v>0</v>
      </c>
      <c r="D465" s="162" t="n">
        <f aca="false">'ORÇ.REPROG. P CAIXA'!D467</f>
        <v>0</v>
      </c>
      <c r="E465" s="163" t="n">
        <f aca="false">IF('BM GLOBAL'!$P$1&lt;&gt;0,'ORÇ.REPROG. P CAIXA'!E467,'ORÇ.REPROG. P CAIXA'!H467)</f>
        <v>0</v>
      </c>
      <c r="F465" s="163" t="n">
        <f aca="false">IF('BM GLOBAL'!$P$1&lt;&gt;0,IF('ORÇ.GLOBAL P CAIXA'!K466=0,'ORÇ.GLOBAL EMPRESA'!G466,'ORÇ.GLOBAL P CAIXA'!F466),'ORÇ.REPROG. P CAIXA'!I467)</f>
        <v>0</v>
      </c>
      <c r="G465" s="163" t="n">
        <f aca="false">IF(E465&lt;&gt;0,ROUND(E465*F465,2),IF(AO465=0,(SUMIF('ORÇ.REPROG. P CAIXA'!$AC$13:$AC$1012,B465,$AO$11:$AO$1010)),AO465))</f>
        <v>0</v>
      </c>
      <c r="H465" s="163" t="n">
        <f aca="false">IF(J465&lt;&gt;0,IF(E465&lt;&gt;0,J465/F465,0),0)</f>
        <v>0</v>
      </c>
      <c r="I465" s="163" t="n">
        <f aca="false">IF(L465&lt;&gt;0,IF(E465&lt;&gt;0,L465/F465,0),0)</f>
        <v>0</v>
      </c>
      <c r="J465" s="163" t="n">
        <f aca="false">IF(E465&lt;&gt;0,ROUND(INDEX($P$11:$AM$1010,$A465,$L$1),2),IF(AX465=0,(SUMIF($AP$11:$AP$1010,B465,$AX$11:$AX$1010)),AX465))</f>
        <v>0</v>
      </c>
      <c r="K465" s="163" t="n">
        <f aca="false">IF(G465=0,0,(J465/G465)*100)</f>
        <v>0</v>
      </c>
      <c r="L465" s="163" t="n">
        <f aca="false">IF(E465&lt;&gt;0,ROUND(IF($L$1=1,SUM(P465),"0")+IF($L$1=2,SUM($P465:Q465),"0")+IF($L$1=3,SUM($P465:R465),"0")+IF($L$1=4,SUM($P465:S465),"0")+IF($L$1=5,SUM($P465:T465),"0")+IF($L$1=6,SUM($P465:U465),"0")+IF($L$1=7,SUM($P465:V465),"0")+IF($L$1=8,SUM($P465:W465),"0")+IF($L$1=9,SUM($P465:X465),"0")+IF($L$1=10,SUM($P465:Y465),"0")+IF($L$1=11,SUM($P465:Z465),"0")+IF($L$1=12,SUM($P465:AA465),"0")+IF($L$1=13,SUM($P465:AB465),"0")+IF($L$1=14,SUM($P465:AC465),"0")+IF($L$1=15,SUM($P465:AD465),"0")+IF($L$1=16,SUM($P465:AE465),"0")+IF($L$1=17,SUM($P465:AF465),"0")+IF($L$1=18,SUM($P465:AG465),"0")+IF($L$1=19,SUM($P465:AH465),"0")+IF($L$1=20,SUM($P465:AI465),"0")+IF($L$1=21,SUM($P465:AJ465),"0")+IF($L$1=22,SUM($P465:AK465),"0")+IF($L$1=23,SUM($P465:AL465),"0")+IF($L$1=24,SUM($P465:AM465),"0"),2),IF(BC465=0,(SUMIF($AP$11:$AP$1010,B465,$BC$11:$BC$1010)),BC465))</f>
        <v>0</v>
      </c>
      <c r="M465" s="163" t="n">
        <f aca="false">IF(G465=0,0,(L465/G465)*100)</f>
        <v>0</v>
      </c>
      <c r="N465" s="168" t="str">
        <f aca="false">IF(B465&gt;0,"ok","ocultar")</f>
        <v>ocultar</v>
      </c>
      <c r="O465" s="650"/>
      <c r="P465" s="724"/>
      <c r="Q465" s="725"/>
      <c r="R465" s="725"/>
      <c r="S465" s="725"/>
      <c r="T465" s="725"/>
      <c r="U465" s="725"/>
      <c r="V465" s="725"/>
      <c r="W465" s="725"/>
      <c r="X465" s="725"/>
      <c r="Y465" s="725"/>
      <c r="Z465" s="725"/>
      <c r="AA465" s="726"/>
      <c r="AB465" s="726"/>
      <c r="AC465" s="726"/>
      <c r="AD465" s="726"/>
      <c r="AE465" s="726"/>
      <c r="AF465" s="726"/>
      <c r="AG465" s="726"/>
      <c r="AH465" s="726"/>
      <c r="AI465" s="726"/>
      <c r="AJ465" s="726"/>
      <c r="AK465" s="726"/>
      <c r="AL465" s="726"/>
      <c r="AM465" s="727"/>
      <c r="AO465" s="728" t="n">
        <f aca="false">IF(E465&lt;&gt;0,G465,0)</f>
        <v>0</v>
      </c>
      <c r="AP465" s="157" t="n">
        <f aca="false">IF(B465=0,AP464,IF(ISNONTEXT(B465)=TRUE(),INT(B465),INT(LEFT(B465,FIND(".",B465)-1))))</f>
        <v>3</v>
      </c>
      <c r="AQ465" s="157" t="str">
        <f aca="false">IF(AQ466=1,1,IF(B465&lt;&gt;0,1,IF(C465&lt;&gt;0,1,IF(D465&lt;&gt;0,1,IF(E465&lt;&gt;0,1,"")))))</f>
        <v/>
      </c>
      <c r="AR465" s="157" t="str">
        <f aca="false">IF(AP465=0," ",IF(AP465&lt;&gt;AP464,AP465," "))</f>
        <v> </v>
      </c>
      <c r="AS465" s="732"/>
      <c r="AT465" s="730" t="n">
        <f aca="false">IF(AP465&lt;&gt;AR465,(IF('ORÇ.GLOBAL P CAIXA'!I466="",J465*(INFORMAÇÕES!$Q$99/INFORMAÇÕES!$Q$102),IF('ORÇ.GLOBAL P CAIXA'!I466="R",J465,0))),0)</f>
        <v>0</v>
      </c>
      <c r="AU465" s="75" t="n">
        <f aca="false">IF(AP465&lt;&gt;AR465,(IF('ORÇ.GLOBAL P CAIXA'!I466="",J465*(INFORMAÇÕES!$Q$100/INFORMAÇÕES!$Q$102),IF('ORÇ.GLOBAL P CAIXA'!I466="C",J465,0))),0)</f>
        <v>0</v>
      </c>
      <c r="AV465" s="75" t="n">
        <f aca="false">IF(AP465&lt;&gt;AR465,(IF('ORÇ.GLOBAL P CAIXA'!I466="",J465*INFORMAÇÕES!$U$115,IF('ORÇ.GLOBAL P CAIXA'!I466="CF",J465,0))),0)</f>
        <v>0</v>
      </c>
      <c r="AW465" s="75" t="n">
        <f aca="false">IF(AP465&lt;&gt;AR465,(IF('ORÇ.GLOBAL P CAIXA'!I466="",J465*INFORMAÇÕES!$U$116,IF('ORÇ.GLOBAL P CAIXA'!I466="O",J465,0))),0)</f>
        <v>0</v>
      </c>
      <c r="AX465" s="731" t="n">
        <f aca="false">IF(E465&lt;&gt;0,J465,0)</f>
        <v>0</v>
      </c>
      <c r="AY465" s="730" t="n">
        <f aca="false">IF(AP465&lt;&gt;AR465,(IF('ORÇ.GLOBAL P CAIXA'!I466="",L465*(INFORMAÇÕES!$Q$99/INFORMAÇÕES!$Q$102),IF('ORÇ.GLOBAL P CAIXA'!I466="R",L465,0))),0)</f>
        <v>0</v>
      </c>
      <c r="AZ465" s="75" t="n">
        <f aca="false">IF(AP465&lt;&gt;AR465,(IF('ORÇ.GLOBAL P CAIXA'!I466="",L465*(INFORMAÇÕES!$Q$100/INFORMAÇÕES!$Q$102),IF('ORÇ.GLOBAL P CAIXA'!I466="C",L465,0))),0)</f>
        <v>0</v>
      </c>
      <c r="BA465" s="75" t="n">
        <f aca="false">IF(AP465&lt;&gt;AR465,(IF('ORÇ.GLOBAL P CAIXA'!I466="",L465*INFORMAÇÕES!$U$115,IF('ORÇ.GLOBAL P CAIXA'!I466="CF",L465,0))),0)</f>
        <v>0</v>
      </c>
      <c r="BB465" s="75" t="n">
        <f aca="false">IF(AP465&lt;&gt;AR465,(IF('ORÇ.GLOBAL P CAIXA'!I466="",L465*INFORMAÇÕES!$U$116,IF('ORÇ.GLOBAL P CAIXA'!I466="O",L465,0))),0)</f>
        <v>0</v>
      </c>
      <c r="BC465" s="731" t="n">
        <f aca="false">IF(E465&lt;&gt;0,L465,0)</f>
        <v>0</v>
      </c>
    </row>
    <row r="466" s="174" customFormat="true" ht="14.25" hidden="false" customHeight="false" outlineLevel="0" collapsed="false">
      <c r="A466" s="159" t="n">
        <v>456</v>
      </c>
      <c r="B466" s="160" t="n">
        <f aca="false">'ORÇ.REPROG. P CAIXA'!B468</f>
        <v>0</v>
      </c>
      <c r="C466" s="723" t="n">
        <f aca="false">'ORÇ.REPROG. P CAIXA'!C468</f>
        <v>0</v>
      </c>
      <c r="D466" s="162" t="n">
        <f aca="false">'ORÇ.REPROG. P CAIXA'!D468</f>
        <v>0</v>
      </c>
      <c r="E466" s="163" t="n">
        <f aca="false">IF('BM GLOBAL'!$P$1&lt;&gt;0,'ORÇ.REPROG. P CAIXA'!E468,'ORÇ.REPROG. P CAIXA'!H468)</f>
        <v>0</v>
      </c>
      <c r="F466" s="163" t="n">
        <f aca="false">IF('BM GLOBAL'!$P$1&lt;&gt;0,IF('ORÇ.GLOBAL P CAIXA'!K467=0,'ORÇ.GLOBAL EMPRESA'!G467,'ORÇ.GLOBAL P CAIXA'!F467),'ORÇ.REPROG. P CAIXA'!I468)</f>
        <v>0</v>
      </c>
      <c r="G466" s="163" t="n">
        <f aca="false">IF(E466&lt;&gt;0,ROUND(E466*F466,2),IF(AO466=0,(SUMIF('ORÇ.REPROG. P CAIXA'!$AC$13:$AC$1012,B466,$AO$11:$AO$1010)),AO466))</f>
        <v>0</v>
      </c>
      <c r="H466" s="163" t="n">
        <f aca="false">IF(J466&lt;&gt;0,IF(E466&lt;&gt;0,J466/F466,0),0)</f>
        <v>0</v>
      </c>
      <c r="I466" s="163" t="n">
        <f aca="false">IF(L466&lt;&gt;0,IF(E466&lt;&gt;0,L466/F466,0),0)</f>
        <v>0</v>
      </c>
      <c r="J466" s="163" t="n">
        <f aca="false">IF(E466&lt;&gt;0,ROUND(INDEX($P$11:$AM$1010,$A466,$L$1),2),IF(AX466=0,(SUMIF($AP$11:$AP$1010,B466,$AX$11:$AX$1010)),AX466))</f>
        <v>0</v>
      </c>
      <c r="K466" s="163" t="n">
        <f aca="false">IF(G466=0,0,(J466/G466)*100)</f>
        <v>0</v>
      </c>
      <c r="L466" s="163" t="n">
        <f aca="false">IF(E466&lt;&gt;0,ROUND(IF($L$1=1,SUM(P466),"0")+IF($L$1=2,SUM($P466:Q466),"0")+IF($L$1=3,SUM($P466:R466),"0")+IF($L$1=4,SUM($P466:S466),"0")+IF($L$1=5,SUM($P466:T466),"0")+IF($L$1=6,SUM($P466:U466),"0")+IF($L$1=7,SUM($P466:V466),"0")+IF($L$1=8,SUM($P466:W466),"0")+IF($L$1=9,SUM($P466:X466),"0")+IF($L$1=10,SUM($P466:Y466),"0")+IF($L$1=11,SUM($P466:Z466),"0")+IF($L$1=12,SUM($P466:AA466),"0")+IF($L$1=13,SUM($P466:AB466),"0")+IF($L$1=14,SUM($P466:AC466),"0")+IF($L$1=15,SUM($P466:AD466),"0")+IF($L$1=16,SUM($P466:AE466),"0")+IF($L$1=17,SUM($P466:AF466),"0")+IF($L$1=18,SUM($P466:AG466),"0")+IF($L$1=19,SUM($P466:AH466),"0")+IF($L$1=20,SUM($P466:AI466),"0")+IF($L$1=21,SUM($P466:AJ466),"0")+IF($L$1=22,SUM($P466:AK466),"0")+IF($L$1=23,SUM($P466:AL466),"0")+IF($L$1=24,SUM($P466:AM466),"0"),2),IF(BC466=0,(SUMIF($AP$11:$AP$1010,B466,$BC$11:$BC$1010)),BC466))</f>
        <v>0</v>
      </c>
      <c r="M466" s="163" t="n">
        <f aca="false">IF(G466=0,0,(L466/G466)*100)</f>
        <v>0</v>
      </c>
      <c r="N466" s="168" t="str">
        <f aca="false">IF(B466&gt;0,"ok","ocultar")</f>
        <v>ocultar</v>
      </c>
      <c r="O466" s="650"/>
      <c r="P466" s="724"/>
      <c r="Q466" s="725"/>
      <c r="R466" s="725"/>
      <c r="S466" s="725"/>
      <c r="T466" s="725"/>
      <c r="U466" s="725"/>
      <c r="V466" s="725"/>
      <c r="W466" s="725"/>
      <c r="X466" s="725"/>
      <c r="Y466" s="725"/>
      <c r="Z466" s="725"/>
      <c r="AA466" s="726"/>
      <c r="AB466" s="726"/>
      <c r="AC466" s="726"/>
      <c r="AD466" s="726"/>
      <c r="AE466" s="726"/>
      <c r="AF466" s="726"/>
      <c r="AG466" s="726"/>
      <c r="AH466" s="726"/>
      <c r="AI466" s="726"/>
      <c r="AJ466" s="726"/>
      <c r="AK466" s="726"/>
      <c r="AL466" s="726"/>
      <c r="AM466" s="727"/>
      <c r="AO466" s="728" t="n">
        <f aca="false">IF(E466&lt;&gt;0,G466,0)</f>
        <v>0</v>
      </c>
      <c r="AP466" s="157" t="n">
        <f aca="false">IF(B466=0,AP465,IF(ISNONTEXT(B466)=TRUE(),INT(B466),INT(LEFT(B466,FIND(".",B466)-1))))</f>
        <v>3</v>
      </c>
      <c r="AQ466" s="157" t="str">
        <f aca="false">IF(AQ467=1,1,IF(B466&lt;&gt;0,1,IF(C466&lt;&gt;0,1,IF(D466&lt;&gt;0,1,IF(E466&lt;&gt;0,1,"")))))</f>
        <v/>
      </c>
      <c r="AR466" s="157" t="str">
        <f aca="false">IF(AP466=0," ",IF(AP466&lt;&gt;AP465,AP466," "))</f>
        <v> </v>
      </c>
      <c r="AS466" s="732"/>
      <c r="AT466" s="730" t="n">
        <f aca="false">IF(AP466&lt;&gt;AR466,(IF('ORÇ.GLOBAL P CAIXA'!I467="",J466*(INFORMAÇÕES!$Q$99/INFORMAÇÕES!$Q$102),IF('ORÇ.GLOBAL P CAIXA'!I467="R",J466,0))),0)</f>
        <v>0</v>
      </c>
      <c r="AU466" s="75" t="n">
        <f aca="false">IF(AP466&lt;&gt;AR466,(IF('ORÇ.GLOBAL P CAIXA'!I467="",J466*(INFORMAÇÕES!$Q$100/INFORMAÇÕES!$Q$102),IF('ORÇ.GLOBAL P CAIXA'!I467="C",J466,0))),0)</f>
        <v>0</v>
      </c>
      <c r="AV466" s="75" t="n">
        <f aca="false">IF(AP466&lt;&gt;AR466,(IF('ORÇ.GLOBAL P CAIXA'!I467="",J466*INFORMAÇÕES!$U$115,IF('ORÇ.GLOBAL P CAIXA'!I467="CF",J466,0))),0)</f>
        <v>0</v>
      </c>
      <c r="AW466" s="75" t="n">
        <f aca="false">IF(AP466&lt;&gt;AR466,(IF('ORÇ.GLOBAL P CAIXA'!I467="",J466*INFORMAÇÕES!$U$116,IF('ORÇ.GLOBAL P CAIXA'!I467="O",J466,0))),0)</f>
        <v>0</v>
      </c>
      <c r="AX466" s="731" t="n">
        <f aca="false">IF(E466&lt;&gt;0,J466,0)</f>
        <v>0</v>
      </c>
      <c r="AY466" s="730" t="n">
        <f aca="false">IF(AP466&lt;&gt;AR466,(IF('ORÇ.GLOBAL P CAIXA'!I467="",L466*(INFORMAÇÕES!$Q$99/INFORMAÇÕES!$Q$102),IF('ORÇ.GLOBAL P CAIXA'!I467="R",L466,0))),0)</f>
        <v>0</v>
      </c>
      <c r="AZ466" s="75" t="n">
        <f aca="false">IF(AP466&lt;&gt;AR466,(IF('ORÇ.GLOBAL P CAIXA'!I467="",L466*(INFORMAÇÕES!$Q$100/INFORMAÇÕES!$Q$102),IF('ORÇ.GLOBAL P CAIXA'!I467="C",L466,0))),0)</f>
        <v>0</v>
      </c>
      <c r="BA466" s="75" t="n">
        <f aca="false">IF(AP466&lt;&gt;AR466,(IF('ORÇ.GLOBAL P CAIXA'!I467="",L466*INFORMAÇÕES!$U$115,IF('ORÇ.GLOBAL P CAIXA'!I467="CF",L466,0))),0)</f>
        <v>0</v>
      </c>
      <c r="BB466" s="75" t="n">
        <f aca="false">IF(AP466&lt;&gt;AR466,(IF('ORÇ.GLOBAL P CAIXA'!I467="",L466*INFORMAÇÕES!$U$116,IF('ORÇ.GLOBAL P CAIXA'!I467="O",L466,0))),0)</f>
        <v>0</v>
      </c>
      <c r="BC466" s="731" t="n">
        <f aca="false">IF(E466&lt;&gt;0,L466,0)</f>
        <v>0</v>
      </c>
    </row>
    <row r="467" s="174" customFormat="true" ht="14.25" hidden="false" customHeight="false" outlineLevel="0" collapsed="false">
      <c r="A467" s="159" t="n">
        <v>457</v>
      </c>
      <c r="B467" s="160" t="n">
        <f aca="false">'ORÇ.REPROG. P CAIXA'!B469</f>
        <v>0</v>
      </c>
      <c r="C467" s="723" t="n">
        <f aca="false">'ORÇ.REPROG. P CAIXA'!C469</f>
        <v>0</v>
      </c>
      <c r="D467" s="162" t="n">
        <f aca="false">'ORÇ.REPROG. P CAIXA'!D469</f>
        <v>0</v>
      </c>
      <c r="E467" s="163" t="n">
        <f aca="false">IF('BM GLOBAL'!$P$1&lt;&gt;0,'ORÇ.REPROG. P CAIXA'!E469,'ORÇ.REPROG. P CAIXA'!H469)</f>
        <v>0</v>
      </c>
      <c r="F467" s="163" t="n">
        <f aca="false">IF('BM GLOBAL'!$P$1&lt;&gt;0,IF('ORÇ.GLOBAL P CAIXA'!K468=0,'ORÇ.GLOBAL EMPRESA'!G468,'ORÇ.GLOBAL P CAIXA'!F468),'ORÇ.REPROG. P CAIXA'!I469)</f>
        <v>0</v>
      </c>
      <c r="G467" s="163" t="n">
        <f aca="false">IF(E467&lt;&gt;0,ROUND(E467*F467,2),IF(AO467=0,(SUMIF('ORÇ.REPROG. P CAIXA'!$AC$13:$AC$1012,B467,$AO$11:$AO$1010)),AO467))</f>
        <v>0</v>
      </c>
      <c r="H467" s="163" t="n">
        <f aca="false">IF(J467&lt;&gt;0,IF(E467&lt;&gt;0,J467/F467,0),0)</f>
        <v>0</v>
      </c>
      <c r="I467" s="163" t="n">
        <f aca="false">IF(L467&lt;&gt;0,IF(E467&lt;&gt;0,L467/F467,0),0)</f>
        <v>0</v>
      </c>
      <c r="J467" s="163" t="n">
        <f aca="false">IF(E467&lt;&gt;0,ROUND(INDEX($P$11:$AM$1010,$A467,$L$1),2),IF(AX467=0,(SUMIF($AP$11:$AP$1010,B467,$AX$11:$AX$1010)),AX467))</f>
        <v>0</v>
      </c>
      <c r="K467" s="163" t="n">
        <f aca="false">IF(G467=0,0,(J467/G467)*100)</f>
        <v>0</v>
      </c>
      <c r="L467" s="163" t="n">
        <f aca="false">IF(E467&lt;&gt;0,ROUND(IF($L$1=1,SUM(P467),"0")+IF($L$1=2,SUM($P467:Q467),"0")+IF($L$1=3,SUM($P467:R467),"0")+IF($L$1=4,SUM($P467:S467),"0")+IF($L$1=5,SUM($P467:T467),"0")+IF($L$1=6,SUM($P467:U467),"0")+IF($L$1=7,SUM($P467:V467),"0")+IF($L$1=8,SUM($P467:W467),"0")+IF($L$1=9,SUM($P467:X467),"0")+IF($L$1=10,SUM($P467:Y467),"0")+IF($L$1=11,SUM($P467:Z467),"0")+IF($L$1=12,SUM($P467:AA467),"0")+IF($L$1=13,SUM($P467:AB467),"0")+IF($L$1=14,SUM($P467:AC467),"0")+IF($L$1=15,SUM($P467:AD467),"0")+IF($L$1=16,SUM($P467:AE467),"0")+IF($L$1=17,SUM($P467:AF467),"0")+IF($L$1=18,SUM($P467:AG467),"0")+IF($L$1=19,SUM($P467:AH467),"0")+IF($L$1=20,SUM($P467:AI467),"0")+IF($L$1=21,SUM($P467:AJ467),"0")+IF($L$1=22,SUM($P467:AK467),"0")+IF($L$1=23,SUM($P467:AL467),"0")+IF($L$1=24,SUM($P467:AM467),"0"),2),IF(BC467=0,(SUMIF($AP$11:$AP$1010,B467,$BC$11:$BC$1010)),BC467))</f>
        <v>0</v>
      </c>
      <c r="M467" s="163" t="n">
        <f aca="false">IF(G467=0,0,(L467/G467)*100)</f>
        <v>0</v>
      </c>
      <c r="N467" s="168" t="str">
        <f aca="false">IF(B467&gt;0,"ok","ocultar")</f>
        <v>ocultar</v>
      </c>
      <c r="O467" s="650"/>
      <c r="P467" s="724"/>
      <c r="Q467" s="725"/>
      <c r="R467" s="725"/>
      <c r="S467" s="725"/>
      <c r="T467" s="725"/>
      <c r="U467" s="725"/>
      <c r="V467" s="725"/>
      <c r="W467" s="725"/>
      <c r="X467" s="725"/>
      <c r="Y467" s="725"/>
      <c r="Z467" s="725"/>
      <c r="AA467" s="726"/>
      <c r="AB467" s="726"/>
      <c r="AC467" s="726"/>
      <c r="AD467" s="726"/>
      <c r="AE467" s="726"/>
      <c r="AF467" s="726"/>
      <c r="AG467" s="726"/>
      <c r="AH467" s="726"/>
      <c r="AI467" s="726"/>
      <c r="AJ467" s="726"/>
      <c r="AK467" s="726"/>
      <c r="AL467" s="726"/>
      <c r="AM467" s="727"/>
      <c r="AO467" s="728" t="n">
        <f aca="false">IF(E467&lt;&gt;0,G467,0)</f>
        <v>0</v>
      </c>
      <c r="AP467" s="157" t="n">
        <f aca="false">IF(B467=0,AP466,IF(ISNONTEXT(B467)=TRUE(),INT(B467),INT(LEFT(B467,FIND(".",B467)-1))))</f>
        <v>3</v>
      </c>
      <c r="AQ467" s="157" t="str">
        <f aca="false">IF(AQ468=1,1,IF(B467&lt;&gt;0,1,IF(C467&lt;&gt;0,1,IF(D467&lt;&gt;0,1,IF(E467&lt;&gt;0,1,"")))))</f>
        <v/>
      </c>
      <c r="AR467" s="157" t="str">
        <f aca="false">IF(AP467=0," ",IF(AP467&lt;&gt;AP466,AP467," "))</f>
        <v> </v>
      </c>
      <c r="AS467" s="732"/>
      <c r="AT467" s="730" t="n">
        <f aca="false">IF(AP467&lt;&gt;AR467,(IF('ORÇ.GLOBAL P CAIXA'!I468="",J467*(INFORMAÇÕES!$Q$99/INFORMAÇÕES!$Q$102),IF('ORÇ.GLOBAL P CAIXA'!I468="R",J467,0))),0)</f>
        <v>0</v>
      </c>
      <c r="AU467" s="75" t="n">
        <f aca="false">IF(AP467&lt;&gt;AR467,(IF('ORÇ.GLOBAL P CAIXA'!I468="",J467*(INFORMAÇÕES!$Q$100/INFORMAÇÕES!$Q$102),IF('ORÇ.GLOBAL P CAIXA'!I468="C",J467,0))),0)</f>
        <v>0</v>
      </c>
      <c r="AV467" s="75" t="n">
        <f aca="false">IF(AP467&lt;&gt;AR467,(IF('ORÇ.GLOBAL P CAIXA'!I468="",J467*INFORMAÇÕES!$U$115,IF('ORÇ.GLOBAL P CAIXA'!I468="CF",J467,0))),0)</f>
        <v>0</v>
      </c>
      <c r="AW467" s="75" t="n">
        <f aca="false">IF(AP467&lt;&gt;AR467,(IF('ORÇ.GLOBAL P CAIXA'!I468="",J467*INFORMAÇÕES!$U$116,IF('ORÇ.GLOBAL P CAIXA'!I468="O",J467,0))),0)</f>
        <v>0</v>
      </c>
      <c r="AX467" s="731" t="n">
        <f aca="false">IF(E467&lt;&gt;0,J467,0)</f>
        <v>0</v>
      </c>
      <c r="AY467" s="730" t="n">
        <f aca="false">IF(AP467&lt;&gt;AR467,(IF('ORÇ.GLOBAL P CAIXA'!I468="",L467*(INFORMAÇÕES!$Q$99/INFORMAÇÕES!$Q$102),IF('ORÇ.GLOBAL P CAIXA'!I468="R",L467,0))),0)</f>
        <v>0</v>
      </c>
      <c r="AZ467" s="75" t="n">
        <f aca="false">IF(AP467&lt;&gt;AR467,(IF('ORÇ.GLOBAL P CAIXA'!I468="",L467*(INFORMAÇÕES!$Q$100/INFORMAÇÕES!$Q$102),IF('ORÇ.GLOBAL P CAIXA'!I468="C",L467,0))),0)</f>
        <v>0</v>
      </c>
      <c r="BA467" s="75" t="n">
        <f aca="false">IF(AP467&lt;&gt;AR467,(IF('ORÇ.GLOBAL P CAIXA'!I468="",L467*INFORMAÇÕES!$U$115,IF('ORÇ.GLOBAL P CAIXA'!I468="CF",L467,0))),0)</f>
        <v>0</v>
      </c>
      <c r="BB467" s="75" t="n">
        <f aca="false">IF(AP467&lt;&gt;AR467,(IF('ORÇ.GLOBAL P CAIXA'!I468="",L467*INFORMAÇÕES!$U$116,IF('ORÇ.GLOBAL P CAIXA'!I468="O",L467,0))),0)</f>
        <v>0</v>
      </c>
      <c r="BC467" s="731" t="n">
        <f aca="false">IF(E467&lt;&gt;0,L467,0)</f>
        <v>0</v>
      </c>
    </row>
    <row r="468" s="174" customFormat="true" ht="14.25" hidden="false" customHeight="false" outlineLevel="0" collapsed="false">
      <c r="A468" s="159" t="n">
        <v>458</v>
      </c>
      <c r="B468" s="160" t="n">
        <f aca="false">'ORÇ.REPROG. P CAIXA'!B470</f>
        <v>0</v>
      </c>
      <c r="C468" s="723" t="n">
        <f aca="false">'ORÇ.REPROG. P CAIXA'!C470</f>
        <v>0</v>
      </c>
      <c r="D468" s="162" t="n">
        <f aca="false">'ORÇ.REPROG. P CAIXA'!D470</f>
        <v>0</v>
      </c>
      <c r="E468" s="163" t="n">
        <f aca="false">IF('BM GLOBAL'!$P$1&lt;&gt;0,'ORÇ.REPROG. P CAIXA'!E470,'ORÇ.REPROG. P CAIXA'!H470)</f>
        <v>0</v>
      </c>
      <c r="F468" s="163" t="n">
        <f aca="false">IF('BM GLOBAL'!$P$1&lt;&gt;0,IF('ORÇ.GLOBAL P CAIXA'!K469=0,'ORÇ.GLOBAL EMPRESA'!G469,'ORÇ.GLOBAL P CAIXA'!F469),'ORÇ.REPROG. P CAIXA'!I470)</f>
        <v>0</v>
      </c>
      <c r="G468" s="163" t="n">
        <f aca="false">IF(E468&lt;&gt;0,ROUND(E468*F468,2),IF(AO468=0,(SUMIF('ORÇ.REPROG. P CAIXA'!$AC$13:$AC$1012,B468,$AO$11:$AO$1010)),AO468))</f>
        <v>0</v>
      </c>
      <c r="H468" s="163" t="n">
        <f aca="false">IF(J468&lt;&gt;0,IF(E468&lt;&gt;0,J468/F468,0),0)</f>
        <v>0</v>
      </c>
      <c r="I468" s="163" t="n">
        <f aca="false">IF(L468&lt;&gt;0,IF(E468&lt;&gt;0,L468/F468,0),0)</f>
        <v>0</v>
      </c>
      <c r="J468" s="163" t="n">
        <f aca="false">IF(E468&lt;&gt;0,ROUND(INDEX($P$11:$AM$1010,$A468,$L$1),2),IF(AX468=0,(SUMIF($AP$11:$AP$1010,B468,$AX$11:$AX$1010)),AX468))</f>
        <v>0</v>
      </c>
      <c r="K468" s="163" t="n">
        <f aca="false">IF(G468=0,0,(J468/G468)*100)</f>
        <v>0</v>
      </c>
      <c r="L468" s="163" t="n">
        <f aca="false">IF(E468&lt;&gt;0,ROUND(IF($L$1=1,SUM(P468),"0")+IF($L$1=2,SUM($P468:Q468),"0")+IF($L$1=3,SUM($P468:R468),"0")+IF($L$1=4,SUM($P468:S468),"0")+IF($L$1=5,SUM($P468:T468),"0")+IF($L$1=6,SUM($P468:U468),"0")+IF($L$1=7,SUM($P468:V468),"0")+IF($L$1=8,SUM($P468:W468),"0")+IF($L$1=9,SUM($P468:X468),"0")+IF($L$1=10,SUM($P468:Y468),"0")+IF($L$1=11,SUM($P468:Z468),"0")+IF($L$1=12,SUM($P468:AA468),"0")+IF($L$1=13,SUM($P468:AB468),"0")+IF($L$1=14,SUM($P468:AC468),"0")+IF($L$1=15,SUM($P468:AD468),"0")+IF($L$1=16,SUM($P468:AE468),"0")+IF($L$1=17,SUM($P468:AF468),"0")+IF($L$1=18,SUM($P468:AG468),"0")+IF($L$1=19,SUM($P468:AH468),"0")+IF($L$1=20,SUM($P468:AI468),"0")+IF($L$1=21,SUM($P468:AJ468),"0")+IF($L$1=22,SUM($P468:AK468),"0")+IF($L$1=23,SUM($P468:AL468),"0")+IF($L$1=24,SUM($P468:AM468),"0"),2),IF(BC468=0,(SUMIF($AP$11:$AP$1010,B468,$BC$11:$BC$1010)),BC468))</f>
        <v>0</v>
      </c>
      <c r="M468" s="163" t="n">
        <f aca="false">IF(G468=0,0,(L468/G468)*100)</f>
        <v>0</v>
      </c>
      <c r="N468" s="168" t="str">
        <f aca="false">IF(B468&gt;0,"ok","ocultar")</f>
        <v>ocultar</v>
      </c>
      <c r="O468" s="650"/>
      <c r="P468" s="724"/>
      <c r="Q468" s="725"/>
      <c r="R468" s="725"/>
      <c r="S468" s="725"/>
      <c r="T468" s="725"/>
      <c r="U468" s="725"/>
      <c r="V468" s="725"/>
      <c r="W468" s="725"/>
      <c r="X468" s="725"/>
      <c r="Y468" s="725"/>
      <c r="Z468" s="725"/>
      <c r="AA468" s="726"/>
      <c r="AB468" s="726"/>
      <c r="AC468" s="726"/>
      <c r="AD468" s="726"/>
      <c r="AE468" s="726"/>
      <c r="AF468" s="726"/>
      <c r="AG468" s="726"/>
      <c r="AH468" s="726"/>
      <c r="AI468" s="726"/>
      <c r="AJ468" s="726"/>
      <c r="AK468" s="726"/>
      <c r="AL468" s="726"/>
      <c r="AM468" s="727"/>
      <c r="AO468" s="728" t="n">
        <f aca="false">IF(E468&lt;&gt;0,G468,0)</f>
        <v>0</v>
      </c>
      <c r="AP468" s="157" t="n">
        <f aca="false">IF(B468=0,AP467,IF(ISNONTEXT(B468)=TRUE(),INT(B468),INT(LEFT(B468,FIND(".",B468)-1))))</f>
        <v>3</v>
      </c>
      <c r="AQ468" s="157" t="str">
        <f aca="false">IF(AQ469=1,1,IF(B468&lt;&gt;0,1,IF(C468&lt;&gt;0,1,IF(D468&lt;&gt;0,1,IF(E468&lt;&gt;0,1,"")))))</f>
        <v/>
      </c>
      <c r="AR468" s="157" t="str">
        <f aca="false">IF(AP468=0," ",IF(AP468&lt;&gt;AP467,AP468," "))</f>
        <v> </v>
      </c>
      <c r="AS468" s="732"/>
      <c r="AT468" s="730" t="n">
        <f aca="false">IF(AP468&lt;&gt;AR468,(IF('ORÇ.GLOBAL P CAIXA'!I469="",J468*(INFORMAÇÕES!$Q$99/INFORMAÇÕES!$Q$102),IF('ORÇ.GLOBAL P CAIXA'!I469="R",J468,0))),0)</f>
        <v>0</v>
      </c>
      <c r="AU468" s="75" t="n">
        <f aca="false">IF(AP468&lt;&gt;AR468,(IF('ORÇ.GLOBAL P CAIXA'!I469="",J468*(INFORMAÇÕES!$Q$100/INFORMAÇÕES!$Q$102),IF('ORÇ.GLOBAL P CAIXA'!I469="C",J468,0))),0)</f>
        <v>0</v>
      </c>
      <c r="AV468" s="75" t="n">
        <f aca="false">IF(AP468&lt;&gt;AR468,(IF('ORÇ.GLOBAL P CAIXA'!I469="",J468*INFORMAÇÕES!$U$115,IF('ORÇ.GLOBAL P CAIXA'!I469="CF",J468,0))),0)</f>
        <v>0</v>
      </c>
      <c r="AW468" s="75" t="n">
        <f aca="false">IF(AP468&lt;&gt;AR468,(IF('ORÇ.GLOBAL P CAIXA'!I469="",J468*INFORMAÇÕES!$U$116,IF('ORÇ.GLOBAL P CAIXA'!I469="O",J468,0))),0)</f>
        <v>0</v>
      </c>
      <c r="AX468" s="731" t="n">
        <f aca="false">IF(E468&lt;&gt;0,J468,0)</f>
        <v>0</v>
      </c>
      <c r="AY468" s="730" t="n">
        <f aca="false">IF(AP468&lt;&gt;AR468,(IF('ORÇ.GLOBAL P CAIXA'!I469="",L468*(INFORMAÇÕES!$Q$99/INFORMAÇÕES!$Q$102),IF('ORÇ.GLOBAL P CAIXA'!I469="R",L468,0))),0)</f>
        <v>0</v>
      </c>
      <c r="AZ468" s="75" t="n">
        <f aca="false">IF(AP468&lt;&gt;AR468,(IF('ORÇ.GLOBAL P CAIXA'!I469="",L468*(INFORMAÇÕES!$Q$100/INFORMAÇÕES!$Q$102),IF('ORÇ.GLOBAL P CAIXA'!I469="C",L468,0))),0)</f>
        <v>0</v>
      </c>
      <c r="BA468" s="75" t="n">
        <f aca="false">IF(AP468&lt;&gt;AR468,(IF('ORÇ.GLOBAL P CAIXA'!I469="",L468*INFORMAÇÕES!$U$115,IF('ORÇ.GLOBAL P CAIXA'!I469="CF",L468,0))),0)</f>
        <v>0</v>
      </c>
      <c r="BB468" s="75" t="n">
        <f aca="false">IF(AP468&lt;&gt;AR468,(IF('ORÇ.GLOBAL P CAIXA'!I469="",L468*INFORMAÇÕES!$U$116,IF('ORÇ.GLOBAL P CAIXA'!I469="O",L468,0))),0)</f>
        <v>0</v>
      </c>
      <c r="BC468" s="731" t="n">
        <f aca="false">IF(E468&lt;&gt;0,L468,0)</f>
        <v>0</v>
      </c>
    </row>
    <row r="469" s="174" customFormat="true" ht="14.25" hidden="false" customHeight="false" outlineLevel="0" collapsed="false">
      <c r="A469" s="159" t="n">
        <v>459</v>
      </c>
      <c r="B469" s="160" t="n">
        <f aca="false">'ORÇ.REPROG. P CAIXA'!B471</f>
        <v>0</v>
      </c>
      <c r="C469" s="723" t="n">
        <f aca="false">'ORÇ.REPROG. P CAIXA'!C471</f>
        <v>0</v>
      </c>
      <c r="D469" s="162" t="n">
        <f aca="false">'ORÇ.REPROG. P CAIXA'!D471</f>
        <v>0</v>
      </c>
      <c r="E469" s="163" t="n">
        <f aca="false">IF('BM GLOBAL'!$P$1&lt;&gt;0,'ORÇ.REPROG. P CAIXA'!E471,'ORÇ.REPROG. P CAIXA'!H471)</f>
        <v>0</v>
      </c>
      <c r="F469" s="163" t="n">
        <f aca="false">IF('BM GLOBAL'!$P$1&lt;&gt;0,IF('ORÇ.GLOBAL P CAIXA'!K470=0,'ORÇ.GLOBAL EMPRESA'!G470,'ORÇ.GLOBAL P CAIXA'!F470),'ORÇ.REPROG. P CAIXA'!I471)</f>
        <v>0</v>
      </c>
      <c r="G469" s="163" t="n">
        <f aca="false">IF(E469&lt;&gt;0,ROUND(E469*F469,2),IF(AO469=0,(SUMIF('ORÇ.REPROG. P CAIXA'!$AC$13:$AC$1012,B469,$AO$11:$AO$1010)),AO469))</f>
        <v>0</v>
      </c>
      <c r="H469" s="163" t="n">
        <f aca="false">IF(J469&lt;&gt;0,IF(E469&lt;&gt;0,J469/F469,0),0)</f>
        <v>0</v>
      </c>
      <c r="I469" s="163" t="n">
        <f aca="false">IF(L469&lt;&gt;0,IF(E469&lt;&gt;0,L469/F469,0),0)</f>
        <v>0</v>
      </c>
      <c r="J469" s="163" t="n">
        <f aca="false">IF(E469&lt;&gt;0,ROUND(INDEX($P$11:$AM$1010,$A469,$L$1),2),IF(AX469=0,(SUMIF($AP$11:$AP$1010,B469,$AX$11:$AX$1010)),AX469))</f>
        <v>0</v>
      </c>
      <c r="K469" s="163" t="n">
        <f aca="false">IF(G469=0,0,(J469/G469)*100)</f>
        <v>0</v>
      </c>
      <c r="L469" s="163" t="n">
        <f aca="false">IF(E469&lt;&gt;0,ROUND(IF($L$1=1,SUM(P469),"0")+IF($L$1=2,SUM($P469:Q469),"0")+IF($L$1=3,SUM($P469:R469),"0")+IF($L$1=4,SUM($P469:S469),"0")+IF($L$1=5,SUM($P469:T469),"0")+IF($L$1=6,SUM($P469:U469),"0")+IF($L$1=7,SUM($P469:V469),"0")+IF($L$1=8,SUM($P469:W469),"0")+IF($L$1=9,SUM($P469:X469),"0")+IF($L$1=10,SUM($P469:Y469),"0")+IF($L$1=11,SUM($P469:Z469),"0")+IF($L$1=12,SUM($P469:AA469),"0")+IF($L$1=13,SUM($P469:AB469),"0")+IF($L$1=14,SUM($P469:AC469),"0")+IF($L$1=15,SUM($P469:AD469),"0")+IF($L$1=16,SUM($P469:AE469),"0")+IF($L$1=17,SUM($P469:AF469),"0")+IF($L$1=18,SUM($P469:AG469),"0")+IF($L$1=19,SUM($P469:AH469),"0")+IF($L$1=20,SUM($P469:AI469),"0")+IF($L$1=21,SUM($P469:AJ469),"0")+IF($L$1=22,SUM($P469:AK469),"0")+IF($L$1=23,SUM($P469:AL469),"0")+IF($L$1=24,SUM($P469:AM469),"0"),2),IF(BC469=0,(SUMIF($AP$11:$AP$1010,B469,$BC$11:$BC$1010)),BC469))</f>
        <v>0</v>
      </c>
      <c r="M469" s="163" t="n">
        <f aca="false">IF(G469=0,0,(L469/G469)*100)</f>
        <v>0</v>
      </c>
      <c r="N469" s="168" t="str">
        <f aca="false">IF(B469&gt;0,"ok","ocultar")</f>
        <v>ocultar</v>
      </c>
      <c r="O469" s="650"/>
      <c r="P469" s="724"/>
      <c r="Q469" s="725"/>
      <c r="R469" s="725"/>
      <c r="S469" s="725"/>
      <c r="T469" s="725"/>
      <c r="U469" s="725"/>
      <c r="V469" s="725"/>
      <c r="W469" s="725"/>
      <c r="X469" s="725"/>
      <c r="Y469" s="725"/>
      <c r="Z469" s="725"/>
      <c r="AA469" s="726"/>
      <c r="AB469" s="726"/>
      <c r="AC469" s="726"/>
      <c r="AD469" s="726"/>
      <c r="AE469" s="726"/>
      <c r="AF469" s="726"/>
      <c r="AG469" s="726"/>
      <c r="AH469" s="726"/>
      <c r="AI469" s="726"/>
      <c r="AJ469" s="726"/>
      <c r="AK469" s="726"/>
      <c r="AL469" s="726"/>
      <c r="AM469" s="727"/>
      <c r="AO469" s="728" t="n">
        <f aca="false">IF(E469&lt;&gt;0,G469,0)</f>
        <v>0</v>
      </c>
      <c r="AP469" s="157" t="n">
        <f aca="false">IF(B469=0,AP468,IF(ISNONTEXT(B469)=TRUE(),INT(B469),INT(LEFT(B469,FIND(".",B469)-1))))</f>
        <v>3</v>
      </c>
      <c r="AQ469" s="157" t="str">
        <f aca="false">IF(AQ470=1,1,IF(B469&lt;&gt;0,1,IF(C469&lt;&gt;0,1,IF(D469&lt;&gt;0,1,IF(E469&lt;&gt;0,1,"")))))</f>
        <v/>
      </c>
      <c r="AR469" s="157" t="str">
        <f aca="false">IF(AP469=0," ",IF(AP469&lt;&gt;AP468,AP469," "))</f>
        <v> </v>
      </c>
      <c r="AS469" s="732"/>
      <c r="AT469" s="730" t="n">
        <f aca="false">IF(AP469&lt;&gt;AR469,(IF('ORÇ.GLOBAL P CAIXA'!I470="",J469*(INFORMAÇÕES!$Q$99/INFORMAÇÕES!$Q$102),IF('ORÇ.GLOBAL P CAIXA'!I470="R",J469,0))),0)</f>
        <v>0</v>
      </c>
      <c r="AU469" s="75" t="n">
        <f aca="false">IF(AP469&lt;&gt;AR469,(IF('ORÇ.GLOBAL P CAIXA'!I470="",J469*(INFORMAÇÕES!$Q$100/INFORMAÇÕES!$Q$102),IF('ORÇ.GLOBAL P CAIXA'!I470="C",J469,0))),0)</f>
        <v>0</v>
      </c>
      <c r="AV469" s="75" t="n">
        <f aca="false">IF(AP469&lt;&gt;AR469,(IF('ORÇ.GLOBAL P CAIXA'!I470="",J469*INFORMAÇÕES!$U$115,IF('ORÇ.GLOBAL P CAIXA'!I470="CF",J469,0))),0)</f>
        <v>0</v>
      </c>
      <c r="AW469" s="75" t="n">
        <f aca="false">IF(AP469&lt;&gt;AR469,(IF('ORÇ.GLOBAL P CAIXA'!I470="",J469*INFORMAÇÕES!$U$116,IF('ORÇ.GLOBAL P CAIXA'!I470="O",J469,0))),0)</f>
        <v>0</v>
      </c>
      <c r="AX469" s="731" t="n">
        <f aca="false">IF(E469&lt;&gt;0,J469,0)</f>
        <v>0</v>
      </c>
      <c r="AY469" s="730" t="n">
        <f aca="false">IF(AP469&lt;&gt;AR469,(IF('ORÇ.GLOBAL P CAIXA'!I470="",L469*(INFORMAÇÕES!$Q$99/INFORMAÇÕES!$Q$102),IF('ORÇ.GLOBAL P CAIXA'!I470="R",L469,0))),0)</f>
        <v>0</v>
      </c>
      <c r="AZ469" s="75" t="n">
        <f aca="false">IF(AP469&lt;&gt;AR469,(IF('ORÇ.GLOBAL P CAIXA'!I470="",L469*(INFORMAÇÕES!$Q$100/INFORMAÇÕES!$Q$102),IF('ORÇ.GLOBAL P CAIXA'!I470="C",L469,0))),0)</f>
        <v>0</v>
      </c>
      <c r="BA469" s="75" t="n">
        <f aca="false">IF(AP469&lt;&gt;AR469,(IF('ORÇ.GLOBAL P CAIXA'!I470="",L469*INFORMAÇÕES!$U$115,IF('ORÇ.GLOBAL P CAIXA'!I470="CF",L469,0))),0)</f>
        <v>0</v>
      </c>
      <c r="BB469" s="75" t="n">
        <f aca="false">IF(AP469&lt;&gt;AR469,(IF('ORÇ.GLOBAL P CAIXA'!I470="",L469*INFORMAÇÕES!$U$116,IF('ORÇ.GLOBAL P CAIXA'!I470="O",L469,0))),0)</f>
        <v>0</v>
      </c>
      <c r="BC469" s="731" t="n">
        <f aca="false">IF(E469&lt;&gt;0,L469,0)</f>
        <v>0</v>
      </c>
    </row>
    <row r="470" s="174" customFormat="true" ht="14.25" hidden="false" customHeight="false" outlineLevel="0" collapsed="false">
      <c r="A470" s="159" t="n">
        <v>460</v>
      </c>
      <c r="B470" s="160" t="n">
        <f aca="false">'ORÇ.REPROG. P CAIXA'!B472</f>
        <v>0</v>
      </c>
      <c r="C470" s="723" t="n">
        <f aca="false">'ORÇ.REPROG. P CAIXA'!C472</f>
        <v>0</v>
      </c>
      <c r="D470" s="162" t="n">
        <f aca="false">'ORÇ.REPROG. P CAIXA'!D472</f>
        <v>0</v>
      </c>
      <c r="E470" s="163" t="n">
        <f aca="false">IF('BM GLOBAL'!$P$1&lt;&gt;0,'ORÇ.REPROG. P CAIXA'!E472,'ORÇ.REPROG. P CAIXA'!H472)</f>
        <v>0</v>
      </c>
      <c r="F470" s="163" t="n">
        <f aca="false">IF('BM GLOBAL'!$P$1&lt;&gt;0,IF('ORÇ.GLOBAL P CAIXA'!K471=0,'ORÇ.GLOBAL EMPRESA'!G471,'ORÇ.GLOBAL P CAIXA'!F471),'ORÇ.REPROG. P CAIXA'!I472)</f>
        <v>0</v>
      </c>
      <c r="G470" s="163" t="n">
        <f aca="false">IF(E470&lt;&gt;0,ROUND(E470*F470,2),IF(AO470=0,(SUMIF('ORÇ.REPROG. P CAIXA'!$AC$13:$AC$1012,B470,$AO$11:$AO$1010)),AO470))</f>
        <v>0</v>
      </c>
      <c r="H470" s="163" t="n">
        <f aca="false">IF(J470&lt;&gt;0,IF(E470&lt;&gt;0,J470/F470,0),0)</f>
        <v>0</v>
      </c>
      <c r="I470" s="163" t="n">
        <f aca="false">IF(L470&lt;&gt;0,IF(E470&lt;&gt;0,L470/F470,0),0)</f>
        <v>0</v>
      </c>
      <c r="J470" s="163" t="n">
        <f aca="false">IF(E470&lt;&gt;0,ROUND(INDEX($P$11:$AM$1010,$A470,$L$1),2),IF(AX470=0,(SUMIF($AP$11:$AP$1010,B470,$AX$11:$AX$1010)),AX470))</f>
        <v>0</v>
      </c>
      <c r="K470" s="163" t="n">
        <f aca="false">IF(G470=0,0,(J470/G470)*100)</f>
        <v>0</v>
      </c>
      <c r="L470" s="163" t="n">
        <f aca="false">IF(E470&lt;&gt;0,ROUND(IF($L$1=1,SUM(P470),"0")+IF($L$1=2,SUM($P470:Q470),"0")+IF($L$1=3,SUM($P470:R470),"0")+IF($L$1=4,SUM($P470:S470),"0")+IF($L$1=5,SUM($P470:T470),"0")+IF($L$1=6,SUM($P470:U470),"0")+IF($L$1=7,SUM($P470:V470),"0")+IF($L$1=8,SUM($P470:W470),"0")+IF($L$1=9,SUM($P470:X470),"0")+IF($L$1=10,SUM($P470:Y470),"0")+IF($L$1=11,SUM($P470:Z470),"0")+IF($L$1=12,SUM($P470:AA470),"0")+IF($L$1=13,SUM($P470:AB470),"0")+IF($L$1=14,SUM($P470:AC470),"0")+IF($L$1=15,SUM($P470:AD470),"0")+IF($L$1=16,SUM($P470:AE470),"0")+IF($L$1=17,SUM($P470:AF470),"0")+IF($L$1=18,SUM($P470:AG470),"0")+IF($L$1=19,SUM($P470:AH470),"0")+IF($L$1=20,SUM($P470:AI470),"0")+IF($L$1=21,SUM($P470:AJ470),"0")+IF($L$1=22,SUM($P470:AK470),"0")+IF($L$1=23,SUM($P470:AL470),"0")+IF($L$1=24,SUM($P470:AM470),"0"),2),IF(BC470=0,(SUMIF($AP$11:$AP$1010,B470,$BC$11:$BC$1010)),BC470))</f>
        <v>0</v>
      </c>
      <c r="M470" s="163" t="n">
        <f aca="false">IF(G470=0,0,(L470/G470)*100)</f>
        <v>0</v>
      </c>
      <c r="N470" s="168" t="str">
        <f aca="false">IF(B470&gt;0,"ok","ocultar")</f>
        <v>ocultar</v>
      </c>
      <c r="O470" s="650"/>
      <c r="P470" s="724"/>
      <c r="Q470" s="725"/>
      <c r="R470" s="725"/>
      <c r="S470" s="725"/>
      <c r="T470" s="725"/>
      <c r="U470" s="725"/>
      <c r="V470" s="725"/>
      <c r="W470" s="725"/>
      <c r="X470" s="725"/>
      <c r="Y470" s="725"/>
      <c r="Z470" s="725"/>
      <c r="AA470" s="726"/>
      <c r="AB470" s="726"/>
      <c r="AC470" s="726"/>
      <c r="AD470" s="726"/>
      <c r="AE470" s="726"/>
      <c r="AF470" s="726"/>
      <c r="AG470" s="726"/>
      <c r="AH470" s="726"/>
      <c r="AI470" s="726"/>
      <c r="AJ470" s="726"/>
      <c r="AK470" s="726"/>
      <c r="AL470" s="726"/>
      <c r="AM470" s="727"/>
      <c r="AO470" s="728" t="n">
        <f aca="false">IF(E470&lt;&gt;0,G470,0)</f>
        <v>0</v>
      </c>
      <c r="AP470" s="157" t="n">
        <f aca="false">IF(B470=0,AP469,IF(ISNONTEXT(B470)=TRUE(),INT(B470),INT(LEFT(B470,FIND(".",B470)-1))))</f>
        <v>3</v>
      </c>
      <c r="AQ470" s="157" t="str">
        <f aca="false">IF(AQ471=1,1,IF(B470&lt;&gt;0,1,IF(C470&lt;&gt;0,1,IF(D470&lt;&gt;0,1,IF(E470&lt;&gt;0,1,"")))))</f>
        <v/>
      </c>
      <c r="AR470" s="157" t="str">
        <f aca="false">IF(AP470=0," ",IF(AP470&lt;&gt;AP469,AP470," "))</f>
        <v> </v>
      </c>
      <c r="AS470" s="732"/>
      <c r="AT470" s="730" t="n">
        <f aca="false">IF(AP470&lt;&gt;AR470,(IF('ORÇ.GLOBAL P CAIXA'!I471="",J470*(INFORMAÇÕES!$Q$99/INFORMAÇÕES!$Q$102),IF('ORÇ.GLOBAL P CAIXA'!I471="R",J470,0))),0)</f>
        <v>0</v>
      </c>
      <c r="AU470" s="75" t="n">
        <f aca="false">IF(AP470&lt;&gt;AR470,(IF('ORÇ.GLOBAL P CAIXA'!I471="",J470*(INFORMAÇÕES!$Q$100/INFORMAÇÕES!$Q$102),IF('ORÇ.GLOBAL P CAIXA'!I471="C",J470,0))),0)</f>
        <v>0</v>
      </c>
      <c r="AV470" s="75" t="n">
        <f aca="false">IF(AP470&lt;&gt;AR470,(IF('ORÇ.GLOBAL P CAIXA'!I471="",J470*INFORMAÇÕES!$U$115,IF('ORÇ.GLOBAL P CAIXA'!I471="CF",J470,0))),0)</f>
        <v>0</v>
      </c>
      <c r="AW470" s="75" t="n">
        <f aca="false">IF(AP470&lt;&gt;AR470,(IF('ORÇ.GLOBAL P CAIXA'!I471="",J470*INFORMAÇÕES!$U$116,IF('ORÇ.GLOBAL P CAIXA'!I471="O",J470,0))),0)</f>
        <v>0</v>
      </c>
      <c r="AX470" s="731" t="n">
        <f aca="false">IF(E470&lt;&gt;0,J470,0)</f>
        <v>0</v>
      </c>
      <c r="AY470" s="730" t="n">
        <f aca="false">IF(AP470&lt;&gt;AR470,(IF('ORÇ.GLOBAL P CAIXA'!I471="",L470*(INFORMAÇÕES!$Q$99/INFORMAÇÕES!$Q$102),IF('ORÇ.GLOBAL P CAIXA'!I471="R",L470,0))),0)</f>
        <v>0</v>
      </c>
      <c r="AZ470" s="75" t="n">
        <f aca="false">IF(AP470&lt;&gt;AR470,(IF('ORÇ.GLOBAL P CAIXA'!I471="",L470*(INFORMAÇÕES!$Q$100/INFORMAÇÕES!$Q$102),IF('ORÇ.GLOBAL P CAIXA'!I471="C",L470,0))),0)</f>
        <v>0</v>
      </c>
      <c r="BA470" s="75" t="n">
        <f aca="false">IF(AP470&lt;&gt;AR470,(IF('ORÇ.GLOBAL P CAIXA'!I471="",L470*INFORMAÇÕES!$U$115,IF('ORÇ.GLOBAL P CAIXA'!I471="CF",L470,0))),0)</f>
        <v>0</v>
      </c>
      <c r="BB470" s="75" t="n">
        <f aca="false">IF(AP470&lt;&gt;AR470,(IF('ORÇ.GLOBAL P CAIXA'!I471="",L470*INFORMAÇÕES!$U$116,IF('ORÇ.GLOBAL P CAIXA'!I471="O",L470,0))),0)</f>
        <v>0</v>
      </c>
      <c r="BC470" s="731" t="n">
        <f aca="false">IF(E470&lt;&gt;0,L470,0)</f>
        <v>0</v>
      </c>
    </row>
    <row r="471" s="174" customFormat="true" ht="14.25" hidden="false" customHeight="false" outlineLevel="0" collapsed="false">
      <c r="A471" s="159" t="n">
        <v>461</v>
      </c>
      <c r="B471" s="160" t="n">
        <f aca="false">'ORÇ.REPROG. P CAIXA'!B473</f>
        <v>0</v>
      </c>
      <c r="C471" s="723" t="n">
        <f aca="false">'ORÇ.REPROG. P CAIXA'!C473</f>
        <v>0</v>
      </c>
      <c r="D471" s="162" t="n">
        <f aca="false">'ORÇ.REPROG. P CAIXA'!D473</f>
        <v>0</v>
      </c>
      <c r="E471" s="163" t="n">
        <f aca="false">IF('BM GLOBAL'!$P$1&lt;&gt;0,'ORÇ.REPROG. P CAIXA'!E473,'ORÇ.REPROG. P CAIXA'!H473)</f>
        <v>0</v>
      </c>
      <c r="F471" s="163" t="n">
        <f aca="false">IF('BM GLOBAL'!$P$1&lt;&gt;0,IF('ORÇ.GLOBAL P CAIXA'!K472=0,'ORÇ.GLOBAL EMPRESA'!G472,'ORÇ.GLOBAL P CAIXA'!F472),'ORÇ.REPROG. P CAIXA'!I473)</f>
        <v>0</v>
      </c>
      <c r="G471" s="163" t="n">
        <f aca="false">IF(E471&lt;&gt;0,ROUND(E471*F471,2),IF(AO471=0,(SUMIF('ORÇ.REPROG. P CAIXA'!$AC$13:$AC$1012,B471,$AO$11:$AO$1010)),AO471))</f>
        <v>0</v>
      </c>
      <c r="H471" s="163" t="n">
        <f aca="false">IF(J471&lt;&gt;0,IF(E471&lt;&gt;0,J471/F471,0),0)</f>
        <v>0</v>
      </c>
      <c r="I471" s="163" t="n">
        <f aca="false">IF(L471&lt;&gt;0,IF(E471&lt;&gt;0,L471/F471,0),0)</f>
        <v>0</v>
      </c>
      <c r="J471" s="163" t="n">
        <f aca="false">IF(E471&lt;&gt;0,ROUND(INDEX($P$11:$AM$1010,$A471,$L$1),2),IF(AX471=0,(SUMIF($AP$11:$AP$1010,B471,$AX$11:$AX$1010)),AX471))</f>
        <v>0</v>
      </c>
      <c r="K471" s="163" t="n">
        <f aca="false">IF(G471=0,0,(J471/G471)*100)</f>
        <v>0</v>
      </c>
      <c r="L471" s="163" t="n">
        <f aca="false">IF(E471&lt;&gt;0,ROUND(IF($L$1=1,SUM(P471),"0")+IF($L$1=2,SUM($P471:Q471),"0")+IF($L$1=3,SUM($P471:R471),"0")+IF($L$1=4,SUM($P471:S471),"0")+IF($L$1=5,SUM($P471:T471),"0")+IF($L$1=6,SUM($P471:U471),"0")+IF($L$1=7,SUM($P471:V471),"0")+IF($L$1=8,SUM($P471:W471),"0")+IF($L$1=9,SUM($P471:X471),"0")+IF($L$1=10,SUM($P471:Y471),"0")+IF($L$1=11,SUM($P471:Z471),"0")+IF($L$1=12,SUM($P471:AA471),"0")+IF($L$1=13,SUM($P471:AB471),"0")+IF($L$1=14,SUM($P471:AC471),"0")+IF($L$1=15,SUM($P471:AD471),"0")+IF($L$1=16,SUM($P471:AE471),"0")+IF($L$1=17,SUM($P471:AF471),"0")+IF($L$1=18,SUM($P471:AG471),"0")+IF($L$1=19,SUM($P471:AH471),"0")+IF($L$1=20,SUM($P471:AI471),"0")+IF($L$1=21,SUM($P471:AJ471),"0")+IF($L$1=22,SUM($P471:AK471),"0")+IF($L$1=23,SUM($P471:AL471),"0")+IF($L$1=24,SUM($P471:AM471),"0"),2),IF(BC471=0,(SUMIF($AP$11:$AP$1010,B471,$BC$11:$BC$1010)),BC471))</f>
        <v>0</v>
      </c>
      <c r="M471" s="163" t="n">
        <f aca="false">IF(G471=0,0,(L471/G471)*100)</f>
        <v>0</v>
      </c>
      <c r="N471" s="168" t="str">
        <f aca="false">IF(B471&gt;0,"ok","ocultar")</f>
        <v>ocultar</v>
      </c>
      <c r="O471" s="650"/>
      <c r="P471" s="724"/>
      <c r="Q471" s="725"/>
      <c r="R471" s="725"/>
      <c r="S471" s="725"/>
      <c r="T471" s="725"/>
      <c r="U471" s="725"/>
      <c r="V471" s="725"/>
      <c r="W471" s="725"/>
      <c r="X471" s="725"/>
      <c r="Y471" s="725"/>
      <c r="Z471" s="725"/>
      <c r="AA471" s="726"/>
      <c r="AB471" s="726"/>
      <c r="AC471" s="726"/>
      <c r="AD471" s="726"/>
      <c r="AE471" s="726"/>
      <c r="AF471" s="726"/>
      <c r="AG471" s="726"/>
      <c r="AH471" s="726"/>
      <c r="AI471" s="726"/>
      <c r="AJ471" s="726"/>
      <c r="AK471" s="726"/>
      <c r="AL471" s="726"/>
      <c r="AM471" s="727"/>
      <c r="AO471" s="728" t="n">
        <f aca="false">IF(E471&lt;&gt;0,G471,0)</f>
        <v>0</v>
      </c>
      <c r="AP471" s="157" t="n">
        <f aca="false">IF(B471=0,AP470,IF(ISNONTEXT(B471)=TRUE(),INT(B471),INT(LEFT(B471,FIND(".",B471)-1))))</f>
        <v>3</v>
      </c>
      <c r="AQ471" s="157" t="str">
        <f aca="false">IF(AQ472=1,1,IF(B471&lt;&gt;0,1,IF(C471&lt;&gt;0,1,IF(D471&lt;&gt;0,1,IF(E471&lt;&gt;0,1,"")))))</f>
        <v/>
      </c>
      <c r="AR471" s="157" t="str">
        <f aca="false">IF(AP471=0," ",IF(AP471&lt;&gt;AP470,AP471," "))</f>
        <v> </v>
      </c>
      <c r="AS471" s="732"/>
      <c r="AT471" s="730" t="n">
        <f aca="false">IF(AP471&lt;&gt;AR471,(IF('ORÇ.GLOBAL P CAIXA'!I472="",J471*(INFORMAÇÕES!$Q$99/INFORMAÇÕES!$Q$102),IF('ORÇ.GLOBAL P CAIXA'!I472="R",J471,0))),0)</f>
        <v>0</v>
      </c>
      <c r="AU471" s="75" t="n">
        <f aca="false">IF(AP471&lt;&gt;AR471,(IF('ORÇ.GLOBAL P CAIXA'!I472="",J471*(INFORMAÇÕES!$Q$100/INFORMAÇÕES!$Q$102),IF('ORÇ.GLOBAL P CAIXA'!I472="C",J471,0))),0)</f>
        <v>0</v>
      </c>
      <c r="AV471" s="75" t="n">
        <f aca="false">IF(AP471&lt;&gt;AR471,(IF('ORÇ.GLOBAL P CAIXA'!I472="",J471*INFORMAÇÕES!$U$115,IF('ORÇ.GLOBAL P CAIXA'!I472="CF",J471,0))),0)</f>
        <v>0</v>
      </c>
      <c r="AW471" s="75" t="n">
        <f aca="false">IF(AP471&lt;&gt;AR471,(IF('ORÇ.GLOBAL P CAIXA'!I472="",J471*INFORMAÇÕES!$U$116,IF('ORÇ.GLOBAL P CAIXA'!I472="O",J471,0))),0)</f>
        <v>0</v>
      </c>
      <c r="AX471" s="731" t="n">
        <f aca="false">IF(E471&lt;&gt;0,J471,0)</f>
        <v>0</v>
      </c>
      <c r="AY471" s="730" t="n">
        <f aca="false">IF(AP471&lt;&gt;AR471,(IF('ORÇ.GLOBAL P CAIXA'!I472="",L471*(INFORMAÇÕES!$Q$99/INFORMAÇÕES!$Q$102),IF('ORÇ.GLOBAL P CAIXA'!I472="R",L471,0))),0)</f>
        <v>0</v>
      </c>
      <c r="AZ471" s="75" t="n">
        <f aca="false">IF(AP471&lt;&gt;AR471,(IF('ORÇ.GLOBAL P CAIXA'!I472="",L471*(INFORMAÇÕES!$Q$100/INFORMAÇÕES!$Q$102),IF('ORÇ.GLOBAL P CAIXA'!I472="C",L471,0))),0)</f>
        <v>0</v>
      </c>
      <c r="BA471" s="75" t="n">
        <f aca="false">IF(AP471&lt;&gt;AR471,(IF('ORÇ.GLOBAL P CAIXA'!I472="",L471*INFORMAÇÕES!$U$115,IF('ORÇ.GLOBAL P CAIXA'!I472="CF",L471,0))),0)</f>
        <v>0</v>
      </c>
      <c r="BB471" s="75" t="n">
        <f aca="false">IF(AP471&lt;&gt;AR471,(IF('ORÇ.GLOBAL P CAIXA'!I472="",L471*INFORMAÇÕES!$U$116,IF('ORÇ.GLOBAL P CAIXA'!I472="O",L471,0))),0)</f>
        <v>0</v>
      </c>
      <c r="BC471" s="731" t="n">
        <f aca="false">IF(E471&lt;&gt;0,L471,0)</f>
        <v>0</v>
      </c>
    </row>
    <row r="472" s="174" customFormat="true" ht="14.25" hidden="false" customHeight="false" outlineLevel="0" collapsed="false">
      <c r="A472" s="159" t="n">
        <v>462</v>
      </c>
      <c r="B472" s="160" t="n">
        <f aca="false">'ORÇ.REPROG. P CAIXA'!B474</f>
        <v>0</v>
      </c>
      <c r="C472" s="723" t="n">
        <f aca="false">'ORÇ.REPROG. P CAIXA'!C474</f>
        <v>0</v>
      </c>
      <c r="D472" s="162" t="n">
        <f aca="false">'ORÇ.REPROG. P CAIXA'!D474</f>
        <v>0</v>
      </c>
      <c r="E472" s="163" t="n">
        <f aca="false">IF('BM GLOBAL'!$P$1&lt;&gt;0,'ORÇ.REPROG. P CAIXA'!E474,'ORÇ.REPROG. P CAIXA'!H474)</f>
        <v>0</v>
      </c>
      <c r="F472" s="163" t="n">
        <f aca="false">IF('BM GLOBAL'!$P$1&lt;&gt;0,IF('ORÇ.GLOBAL P CAIXA'!K473=0,'ORÇ.GLOBAL EMPRESA'!G473,'ORÇ.GLOBAL P CAIXA'!F473),'ORÇ.REPROG. P CAIXA'!I474)</f>
        <v>0</v>
      </c>
      <c r="G472" s="163" t="n">
        <f aca="false">IF(E472&lt;&gt;0,ROUND(E472*F472,2),IF(AO472=0,(SUMIF('ORÇ.REPROG. P CAIXA'!$AC$13:$AC$1012,B472,$AO$11:$AO$1010)),AO472))</f>
        <v>0</v>
      </c>
      <c r="H472" s="163" t="n">
        <f aca="false">IF(J472&lt;&gt;0,IF(E472&lt;&gt;0,J472/F472,0),0)</f>
        <v>0</v>
      </c>
      <c r="I472" s="163" t="n">
        <f aca="false">IF(L472&lt;&gt;0,IF(E472&lt;&gt;0,L472/F472,0),0)</f>
        <v>0</v>
      </c>
      <c r="J472" s="163" t="n">
        <f aca="false">IF(E472&lt;&gt;0,ROUND(INDEX($P$11:$AM$1010,$A472,$L$1),2),IF(AX472=0,(SUMIF($AP$11:$AP$1010,B472,$AX$11:$AX$1010)),AX472))</f>
        <v>0</v>
      </c>
      <c r="K472" s="163" t="n">
        <f aca="false">IF(G472=0,0,(J472/G472)*100)</f>
        <v>0</v>
      </c>
      <c r="L472" s="163" t="n">
        <f aca="false">IF(E472&lt;&gt;0,ROUND(IF($L$1=1,SUM(P472),"0")+IF($L$1=2,SUM($P472:Q472),"0")+IF($L$1=3,SUM($P472:R472),"0")+IF($L$1=4,SUM($P472:S472),"0")+IF($L$1=5,SUM($P472:T472),"0")+IF($L$1=6,SUM($P472:U472),"0")+IF($L$1=7,SUM($P472:V472),"0")+IF($L$1=8,SUM($P472:W472),"0")+IF($L$1=9,SUM($P472:X472),"0")+IF($L$1=10,SUM($P472:Y472),"0")+IF($L$1=11,SUM($P472:Z472),"0")+IF($L$1=12,SUM($P472:AA472),"0")+IF($L$1=13,SUM($P472:AB472),"0")+IF($L$1=14,SUM($P472:AC472),"0")+IF($L$1=15,SUM($P472:AD472),"0")+IF($L$1=16,SUM($P472:AE472),"0")+IF($L$1=17,SUM($P472:AF472),"0")+IF($L$1=18,SUM($P472:AG472),"0")+IF($L$1=19,SUM($P472:AH472),"0")+IF($L$1=20,SUM($P472:AI472),"0")+IF($L$1=21,SUM($P472:AJ472),"0")+IF($L$1=22,SUM($P472:AK472),"0")+IF($L$1=23,SUM($P472:AL472),"0")+IF($L$1=24,SUM($P472:AM472),"0"),2),IF(BC472=0,(SUMIF($AP$11:$AP$1010,B472,$BC$11:$BC$1010)),BC472))</f>
        <v>0</v>
      </c>
      <c r="M472" s="163" t="n">
        <f aca="false">IF(G472=0,0,(L472/G472)*100)</f>
        <v>0</v>
      </c>
      <c r="N472" s="168" t="str">
        <f aca="false">IF(B472&gt;0,"ok","ocultar")</f>
        <v>ocultar</v>
      </c>
      <c r="O472" s="650"/>
      <c r="P472" s="724"/>
      <c r="Q472" s="725"/>
      <c r="R472" s="725"/>
      <c r="S472" s="725"/>
      <c r="T472" s="725"/>
      <c r="U472" s="725"/>
      <c r="V472" s="725"/>
      <c r="W472" s="725"/>
      <c r="X472" s="725"/>
      <c r="Y472" s="725"/>
      <c r="Z472" s="725"/>
      <c r="AA472" s="726"/>
      <c r="AB472" s="726"/>
      <c r="AC472" s="726"/>
      <c r="AD472" s="726"/>
      <c r="AE472" s="726"/>
      <c r="AF472" s="726"/>
      <c r="AG472" s="726"/>
      <c r="AH472" s="726"/>
      <c r="AI472" s="726"/>
      <c r="AJ472" s="726"/>
      <c r="AK472" s="726"/>
      <c r="AL472" s="726"/>
      <c r="AM472" s="727"/>
      <c r="AO472" s="728" t="n">
        <f aca="false">IF(E472&lt;&gt;0,G472,0)</f>
        <v>0</v>
      </c>
      <c r="AP472" s="157" t="n">
        <f aca="false">IF(B472=0,AP471,IF(ISNONTEXT(B472)=TRUE(),INT(B472),INT(LEFT(B472,FIND(".",B472)-1))))</f>
        <v>3</v>
      </c>
      <c r="AQ472" s="157" t="str">
        <f aca="false">IF(AQ473=1,1,IF(B472&lt;&gt;0,1,IF(C472&lt;&gt;0,1,IF(D472&lt;&gt;0,1,IF(E472&lt;&gt;0,1,"")))))</f>
        <v/>
      </c>
      <c r="AR472" s="157" t="str">
        <f aca="false">IF(AP472=0," ",IF(AP472&lt;&gt;AP471,AP472," "))</f>
        <v> </v>
      </c>
      <c r="AS472" s="732"/>
      <c r="AT472" s="730" t="n">
        <f aca="false">IF(AP472&lt;&gt;AR472,(IF('ORÇ.GLOBAL P CAIXA'!I473="",J472*(INFORMAÇÕES!$Q$99/INFORMAÇÕES!$Q$102),IF('ORÇ.GLOBAL P CAIXA'!I473="R",J472,0))),0)</f>
        <v>0</v>
      </c>
      <c r="AU472" s="75" t="n">
        <f aca="false">IF(AP472&lt;&gt;AR472,(IF('ORÇ.GLOBAL P CAIXA'!I473="",J472*(INFORMAÇÕES!$Q$100/INFORMAÇÕES!$Q$102),IF('ORÇ.GLOBAL P CAIXA'!I473="C",J472,0))),0)</f>
        <v>0</v>
      </c>
      <c r="AV472" s="75" t="n">
        <f aca="false">IF(AP472&lt;&gt;AR472,(IF('ORÇ.GLOBAL P CAIXA'!I473="",J472*INFORMAÇÕES!$U$115,IF('ORÇ.GLOBAL P CAIXA'!I473="CF",J472,0))),0)</f>
        <v>0</v>
      </c>
      <c r="AW472" s="75" t="n">
        <f aca="false">IF(AP472&lt;&gt;AR472,(IF('ORÇ.GLOBAL P CAIXA'!I473="",J472*INFORMAÇÕES!$U$116,IF('ORÇ.GLOBAL P CAIXA'!I473="O",J472,0))),0)</f>
        <v>0</v>
      </c>
      <c r="AX472" s="731" t="n">
        <f aca="false">IF(E472&lt;&gt;0,J472,0)</f>
        <v>0</v>
      </c>
      <c r="AY472" s="730" t="n">
        <f aca="false">IF(AP472&lt;&gt;AR472,(IF('ORÇ.GLOBAL P CAIXA'!I473="",L472*(INFORMAÇÕES!$Q$99/INFORMAÇÕES!$Q$102),IF('ORÇ.GLOBAL P CAIXA'!I473="R",L472,0))),0)</f>
        <v>0</v>
      </c>
      <c r="AZ472" s="75" t="n">
        <f aca="false">IF(AP472&lt;&gt;AR472,(IF('ORÇ.GLOBAL P CAIXA'!I473="",L472*(INFORMAÇÕES!$Q$100/INFORMAÇÕES!$Q$102),IF('ORÇ.GLOBAL P CAIXA'!I473="C",L472,0))),0)</f>
        <v>0</v>
      </c>
      <c r="BA472" s="75" t="n">
        <f aca="false">IF(AP472&lt;&gt;AR472,(IF('ORÇ.GLOBAL P CAIXA'!I473="",L472*INFORMAÇÕES!$U$115,IF('ORÇ.GLOBAL P CAIXA'!I473="CF",L472,0))),0)</f>
        <v>0</v>
      </c>
      <c r="BB472" s="75" t="n">
        <f aca="false">IF(AP472&lt;&gt;AR472,(IF('ORÇ.GLOBAL P CAIXA'!I473="",L472*INFORMAÇÕES!$U$116,IF('ORÇ.GLOBAL P CAIXA'!I473="O",L472,0))),0)</f>
        <v>0</v>
      </c>
      <c r="BC472" s="731" t="n">
        <f aca="false">IF(E472&lt;&gt;0,L472,0)</f>
        <v>0</v>
      </c>
    </row>
    <row r="473" s="174" customFormat="true" ht="14.25" hidden="false" customHeight="false" outlineLevel="0" collapsed="false">
      <c r="A473" s="159" t="n">
        <v>463</v>
      </c>
      <c r="B473" s="160" t="n">
        <f aca="false">'ORÇ.REPROG. P CAIXA'!B475</f>
        <v>0</v>
      </c>
      <c r="C473" s="723" t="n">
        <f aca="false">'ORÇ.REPROG. P CAIXA'!C475</f>
        <v>0</v>
      </c>
      <c r="D473" s="162" t="n">
        <f aca="false">'ORÇ.REPROG. P CAIXA'!D475</f>
        <v>0</v>
      </c>
      <c r="E473" s="163" t="n">
        <f aca="false">IF('BM GLOBAL'!$P$1&lt;&gt;0,'ORÇ.REPROG. P CAIXA'!E475,'ORÇ.REPROG. P CAIXA'!H475)</f>
        <v>0</v>
      </c>
      <c r="F473" s="163" t="n">
        <f aca="false">IF('BM GLOBAL'!$P$1&lt;&gt;0,IF('ORÇ.GLOBAL P CAIXA'!K474=0,'ORÇ.GLOBAL EMPRESA'!G474,'ORÇ.GLOBAL P CAIXA'!F474),'ORÇ.REPROG. P CAIXA'!I475)</f>
        <v>0</v>
      </c>
      <c r="G473" s="163" t="n">
        <f aca="false">IF(E473&lt;&gt;0,ROUND(E473*F473,2),IF(AO473=0,(SUMIF('ORÇ.REPROG. P CAIXA'!$AC$13:$AC$1012,B473,$AO$11:$AO$1010)),AO473))</f>
        <v>0</v>
      </c>
      <c r="H473" s="163" t="n">
        <f aca="false">IF(J473&lt;&gt;0,IF(E473&lt;&gt;0,J473/F473,0),0)</f>
        <v>0</v>
      </c>
      <c r="I473" s="163" t="n">
        <f aca="false">IF(L473&lt;&gt;0,IF(E473&lt;&gt;0,L473/F473,0),0)</f>
        <v>0</v>
      </c>
      <c r="J473" s="163" t="n">
        <f aca="false">IF(E473&lt;&gt;0,ROUND(INDEX($P$11:$AM$1010,$A473,$L$1),2),IF(AX473=0,(SUMIF($AP$11:$AP$1010,B473,$AX$11:$AX$1010)),AX473))</f>
        <v>0</v>
      </c>
      <c r="K473" s="163" t="n">
        <f aca="false">IF(G473=0,0,(J473/G473)*100)</f>
        <v>0</v>
      </c>
      <c r="L473" s="163" t="n">
        <f aca="false">IF(E473&lt;&gt;0,ROUND(IF($L$1=1,SUM(P473),"0")+IF($L$1=2,SUM($P473:Q473),"0")+IF($L$1=3,SUM($P473:R473),"0")+IF($L$1=4,SUM($P473:S473),"0")+IF($L$1=5,SUM($P473:T473),"0")+IF($L$1=6,SUM($P473:U473),"0")+IF($L$1=7,SUM($P473:V473),"0")+IF($L$1=8,SUM($P473:W473),"0")+IF($L$1=9,SUM($P473:X473),"0")+IF($L$1=10,SUM($P473:Y473),"0")+IF($L$1=11,SUM($P473:Z473),"0")+IF($L$1=12,SUM($P473:AA473),"0")+IF($L$1=13,SUM($P473:AB473),"0")+IF($L$1=14,SUM($P473:AC473),"0")+IF($L$1=15,SUM($P473:AD473),"0")+IF($L$1=16,SUM($P473:AE473),"0")+IF($L$1=17,SUM($P473:AF473),"0")+IF($L$1=18,SUM($P473:AG473),"0")+IF($L$1=19,SUM($P473:AH473),"0")+IF($L$1=20,SUM($P473:AI473),"0")+IF($L$1=21,SUM($P473:AJ473),"0")+IF($L$1=22,SUM($P473:AK473),"0")+IF($L$1=23,SUM($P473:AL473),"0")+IF($L$1=24,SUM($P473:AM473),"0"),2),IF(BC473=0,(SUMIF($AP$11:$AP$1010,B473,$BC$11:$BC$1010)),BC473))</f>
        <v>0</v>
      </c>
      <c r="M473" s="163" t="n">
        <f aca="false">IF(G473=0,0,(L473/G473)*100)</f>
        <v>0</v>
      </c>
      <c r="N473" s="168" t="str">
        <f aca="false">IF(B473&gt;0,"ok","ocultar")</f>
        <v>ocultar</v>
      </c>
      <c r="O473" s="650"/>
      <c r="P473" s="724"/>
      <c r="Q473" s="725"/>
      <c r="R473" s="725"/>
      <c r="S473" s="725"/>
      <c r="T473" s="725"/>
      <c r="U473" s="725"/>
      <c r="V473" s="725"/>
      <c r="W473" s="725"/>
      <c r="X473" s="725"/>
      <c r="Y473" s="725"/>
      <c r="Z473" s="725"/>
      <c r="AA473" s="726"/>
      <c r="AB473" s="726"/>
      <c r="AC473" s="726"/>
      <c r="AD473" s="726"/>
      <c r="AE473" s="726"/>
      <c r="AF473" s="726"/>
      <c r="AG473" s="726"/>
      <c r="AH473" s="726"/>
      <c r="AI473" s="726"/>
      <c r="AJ473" s="726"/>
      <c r="AK473" s="726"/>
      <c r="AL473" s="726"/>
      <c r="AM473" s="727"/>
      <c r="AO473" s="728" t="n">
        <f aca="false">IF(E473&lt;&gt;0,G473,0)</f>
        <v>0</v>
      </c>
      <c r="AP473" s="157" t="n">
        <f aca="false">IF(B473=0,AP472,IF(ISNONTEXT(B473)=TRUE(),INT(B473),INT(LEFT(B473,FIND(".",B473)-1))))</f>
        <v>3</v>
      </c>
      <c r="AQ473" s="157" t="str">
        <f aca="false">IF(AQ474=1,1,IF(B473&lt;&gt;0,1,IF(C473&lt;&gt;0,1,IF(D473&lt;&gt;0,1,IF(E473&lt;&gt;0,1,"")))))</f>
        <v/>
      </c>
      <c r="AR473" s="157" t="str">
        <f aca="false">IF(AP473=0," ",IF(AP473&lt;&gt;AP472,AP473," "))</f>
        <v> </v>
      </c>
      <c r="AS473" s="732"/>
      <c r="AT473" s="730" t="n">
        <f aca="false">IF(AP473&lt;&gt;AR473,(IF('ORÇ.GLOBAL P CAIXA'!I474="",J473*(INFORMAÇÕES!$Q$99/INFORMAÇÕES!$Q$102),IF('ORÇ.GLOBAL P CAIXA'!I474="R",J473,0))),0)</f>
        <v>0</v>
      </c>
      <c r="AU473" s="75" t="n">
        <f aca="false">IF(AP473&lt;&gt;AR473,(IF('ORÇ.GLOBAL P CAIXA'!I474="",J473*(INFORMAÇÕES!$Q$100/INFORMAÇÕES!$Q$102),IF('ORÇ.GLOBAL P CAIXA'!I474="C",J473,0))),0)</f>
        <v>0</v>
      </c>
      <c r="AV473" s="75" t="n">
        <f aca="false">IF(AP473&lt;&gt;AR473,(IF('ORÇ.GLOBAL P CAIXA'!I474="",J473*INFORMAÇÕES!$U$115,IF('ORÇ.GLOBAL P CAIXA'!I474="CF",J473,0))),0)</f>
        <v>0</v>
      </c>
      <c r="AW473" s="75" t="n">
        <f aca="false">IF(AP473&lt;&gt;AR473,(IF('ORÇ.GLOBAL P CAIXA'!I474="",J473*INFORMAÇÕES!$U$116,IF('ORÇ.GLOBAL P CAIXA'!I474="O",J473,0))),0)</f>
        <v>0</v>
      </c>
      <c r="AX473" s="731" t="n">
        <f aca="false">IF(E473&lt;&gt;0,J473,0)</f>
        <v>0</v>
      </c>
      <c r="AY473" s="730" t="n">
        <f aca="false">IF(AP473&lt;&gt;AR473,(IF('ORÇ.GLOBAL P CAIXA'!I474="",L473*(INFORMAÇÕES!$Q$99/INFORMAÇÕES!$Q$102),IF('ORÇ.GLOBAL P CAIXA'!I474="R",L473,0))),0)</f>
        <v>0</v>
      </c>
      <c r="AZ473" s="75" t="n">
        <f aca="false">IF(AP473&lt;&gt;AR473,(IF('ORÇ.GLOBAL P CAIXA'!I474="",L473*(INFORMAÇÕES!$Q$100/INFORMAÇÕES!$Q$102),IF('ORÇ.GLOBAL P CAIXA'!I474="C",L473,0))),0)</f>
        <v>0</v>
      </c>
      <c r="BA473" s="75" t="n">
        <f aca="false">IF(AP473&lt;&gt;AR473,(IF('ORÇ.GLOBAL P CAIXA'!I474="",L473*INFORMAÇÕES!$U$115,IF('ORÇ.GLOBAL P CAIXA'!I474="CF",L473,0))),0)</f>
        <v>0</v>
      </c>
      <c r="BB473" s="75" t="n">
        <f aca="false">IF(AP473&lt;&gt;AR473,(IF('ORÇ.GLOBAL P CAIXA'!I474="",L473*INFORMAÇÕES!$U$116,IF('ORÇ.GLOBAL P CAIXA'!I474="O",L473,0))),0)</f>
        <v>0</v>
      </c>
      <c r="BC473" s="731" t="n">
        <f aca="false">IF(E473&lt;&gt;0,L473,0)</f>
        <v>0</v>
      </c>
    </row>
    <row r="474" s="174" customFormat="true" ht="14.25" hidden="false" customHeight="false" outlineLevel="0" collapsed="false">
      <c r="A474" s="159" t="n">
        <v>464</v>
      </c>
      <c r="B474" s="160" t="n">
        <f aca="false">'ORÇ.REPROG. P CAIXA'!B476</f>
        <v>0</v>
      </c>
      <c r="C474" s="723" t="n">
        <f aca="false">'ORÇ.REPROG. P CAIXA'!C476</f>
        <v>0</v>
      </c>
      <c r="D474" s="162" t="n">
        <f aca="false">'ORÇ.REPROG. P CAIXA'!D476</f>
        <v>0</v>
      </c>
      <c r="E474" s="163" t="n">
        <f aca="false">IF('BM GLOBAL'!$P$1&lt;&gt;0,'ORÇ.REPROG. P CAIXA'!E476,'ORÇ.REPROG. P CAIXA'!H476)</f>
        <v>0</v>
      </c>
      <c r="F474" s="163" t="n">
        <f aca="false">IF('BM GLOBAL'!$P$1&lt;&gt;0,IF('ORÇ.GLOBAL P CAIXA'!K475=0,'ORÇ.GLOBAL EMPRESA'!G475,'ORÇ.GLOBAL P CAIXA'!F475),'ORÇ.REPROG. P CAIXA'!I476)</f>
        <v>0</v>
      </c>
      <c r="G474" s="163" t="n">
        <f aca="false">IF(E474&lt;&gt;0,ROUND(E474*F474,2),IF(AO474=0,(SUMIF('ORÇ.REPROG. P CAIXA'!$AC$13:$AC$1012,B474,$AO$11:$AO$1010)),AO474))</f>
        <v>0</v>
      </c>
      <c r="H474" s="163" t="n">
        <f aca="false">IF(J474&lt;&gt;0,IF(E474&lt;&gt;0,J474/F474,0),0)</f>
        <v>0</v>
      </c>
      <c r="I474" s="163" t="n">
        <f aca="false">IF(L474&lt;&gt;0,IF(E474&lt;&gt;0,L474/F474,0),0)</f>
        <v>0</v>
      </c>
      <c r="J474" s="163" t="n">
        <f aca="false">IF(E474&lt;&gt;0,ROUND(INDEX($P$11:$AM$1010,$A474,$L$1),2),IF(AX474=0,(SUMIF($AP$11:$AP$1010,B474,$AX$11:$AX$1010)),AX474))</f>
        <v>0</v>
      </c>
      <c r="K474" s="163" t="n">
        <f aca="false">IF(G474=0,0,(J474/G474)*100)</f>
        <v>0</v>
      </c>
      <c r="L474" s="163" t="n">
        <f aca="false">IF(E474&lt;&gt;0,ROUND(IF($L$1=1,SUM(P474),"0")+IF($L$1=2,SUM($P474:Q474),"0")+IF($L$1=3,SUM($P474:R474),"0")+IF($L$1=4,SUM($P474:S474),"0")+IF($L$1=5,SUM($P474:T474),"0")+IF($L$1=6,SUM($P474:U474),"0")+IF($L$1=7,SUM($P474:V474),"0")+IF($L$1=8,SUM($P474:W474),"0")+IF($L$1=9,SUM($P474:X474),"0")+IF($L$1=10,SUM($P474:Y474),"0")+IF($L$1=11,SUM($P474:Z474),"0")+IF($L$1=12,SUM($P474:AA474),"0")+IF($L$1=13,SUM($P474:AB474),"0")+IF($L$1=14,SUM($P474:AC474),"0")+IF($L$1=15,SUM($P474:AD474),"0")+IF($L$1=16,SUM($P474:AE474),"0")+IF($L$1=17,SUM($P474:AF474),"0")+IF($L$1=18,SUM($P474:AG474),"0")+IF($L$1=19,SUM($P474:AH474),"0")+IF($L$1=20,SUM($P474:AI474),"0")+IF($L$1=21,SUM($P474:AJ474),"0")+IF($L$1=22,SUM($P474:AK474),"0")+IF($L$1=23,SUM($P474:AL474),"0")+IF($L$1=24,SUM($P474:AM474),"0"),2),IF(BC474=0,(SUMIF($AP$11:$AP$1010,B474,$BC$11:$BC$1010)),BC474))</f>
        <v>0</v>
      </c>
      <c r="M474" s="163" t="n">
        <f aca="false">IF(G474=0,0,(L474/G474)*100)</f>
        <v>0</v>
      </c>
      <c r="N474" s="168" t="str">
        <f aca="false">IF(B474&gt;0,"ok","ocultar")</f>
        <v>ocultar</v>
      </c>
      <c r="O474" s="650"/>
      <c r="P474" s="724"/>
      <c r="Q474" s="725"/>
      <c r="R474" s="725"/>
      <c r="S474" s="725"/>
      <c r="T474" s="725"/>
      <c r="U474" s="725"/>
      <c r="V474" s="725"/>
      <c r="W474" s="725"/>
      <c r="X474" s="725"/>
      <c r="Y474" s="725"/>
      <c r="Z474" s="725"/>
      <c r="AA474" s="726"/>
      <c r="AB474" s="726"/>
      <c r="AC474" s="726"/>
      <c r="AD474" s="726"/>
      <c r="AE474" s="726"/>
      <c r="AF474" s="726"/>
      <c r="AG474" s="726"/>
      <c r="AH474" s="726"/>
      <c r="AI474" s="726"/>
      <c r="AJ474" s="726"/>
      <c r="AK474" s="726"/>
      <c r="AL474" s="726"/>
      <c r="AM474" s="727"/>
      <c r="AO474" s="728" t="n">
        <f aca="false">IF(E474&lt;&gt;0,G474,0)</f>
        <v>0</v>
      </c>
      <c r="AP474" s="157" t="n">
        <f aca="false">IF(B474=0,AP473,IF(ISNONTEXT(B474)=TRUE(),INT(B474),INT(LEFT(B474,FIND(".",B474)-1))))</f>
        <v>3</v>
      </c>
      <c r="AQ474" s="157" t="str">
        <f aca="false">IF(AQ475=1,1,IF(B474&lt;&gt;0,1,IF(C474&lt;&gt;0,1,IF(D474&lt;&gt;0,1,IF(E474&lt;&gt;0,1,"")))))</f>
        <v/>
      </c>
      <c r="AR474" s="157" t="str">
        <f aca="false">IF(AP474=0," ",IF(AP474&lt;&gt;AP473,AP474," "))</f>
        <v> </v>
      </c>
      <c r="AS474" s="732"/>
      <c r="AT474" s="730" t="n">
        <f aca="false">IF(AP474&lt;&gt;AR474,(IF('ORÇ.GLOBAL P CAIXA'!I475="",J474*(INFORMAÇÕES!$Q$99/INFORMAÇÕES!$Q$102),IF('ORÇ.GLOBAL P CAIXA'!I475="R",J474,0))),0)</f>
        <v>0</v>
      </c>
      <c r="AU474" s="75" t="n">
        <f aca="false">IF(AP474&lt;&gt;AR474,(IF('ORÇ.GLOBAL P CAIXA'!I475="",J474*(INFORMAÇÕES!$Q$100/INFORMAÇÕES!$Q$102),IF('ORÇ.GLOBAL P CAIXA'!I475="C",J474,0))),0)</f>
        <v>0</v>
      </c>
      <c r="AV474" s="75" t="n">
        <f aca="false">IF(AP474&lt;&gt;AR474,(IF('ORÇ.GLOBAL P CAIXA'!I475="",J474*INFORMAÇÕES!$U$115,IF('ORÇ.GLOBAL P CAIXA'!I475="CF",J474,0))),0)</f>
        <v>0</v>
      </c>
      <c r="AW474" s="75" t="n">
        <f aca="false">IF(AP474&lt;&gt;AR474,(IF('ORÇ.GLOBAL P CAIXA'!I475="",J474*INFORMAÇÕES!$U$116,IF('ORÇ.GLOBAL P CAIXA'!I475="O",J474,0))),0)</f>
        <v>0</v>
      </c>
      <c r="AX474" s="731" t="n">
        <f aca="false">IF(E474&lt;&gt;0,J474,0)</f>
        <v>0</v>
      </c>
      <c r="AY474" s="730" t="n">
        <f aca="false">IF(AP474&lt;&gt;AR474,(IF('ORÇ.GLOBAL P CAIXA'!I475="",L474*(INFORMAÇÕES!$Q$99/INFORMAÇÕES!$Q$102),IF('ORÇ.GLOBAL P CAIXA'!I475="R",L474,0))),0)</f>
        <v>0</v>
      </c>
      <c r="AZ474" s="75" t="n">
        <f aca="false">IF(AP474&lt;&gt;AR474,(IF('ORÇ.GLOBAL P CAIXA'!I475="",L474*(INFORMAÇÕES!$Q$100/INFORMAÇÕES!$Q$102),IF('ORÇ.GLOBAL P CAIXA'!I475="C",L474,0))),0)</f>
        <v>0</v>
      </c>
      <c r="BA474" s="75" t="n">
        <f aca="false">IF(AP474&lt;&gt;AR474,(IF('ORÇ.GLOBAL P CAIXA'!I475="",L474*INFORMAÇÕES!$U$115,IF('ORÇ.GLOBAL P CAIXA'!I475="CF",L474,0))),0)</f>
        <v>0</v>
      </c>
      <c r="BB474" s="75" t="n">
        <f aca="false">IF(AP474&lt;&gt;AR474,(IF('ORÇ.GLOBAL P CAIXA'!I475="",L474*INFORMAÇÕES!$U$116,IF('ORÇ.GLOBAL P CAIXA'!I475="O",L474,0))),0)</f>
        <v>0</v>
      </c>
      <c r="BC474" s="731" t="n">
        <f aca="false">IF(E474&lt;&gt;0,L474,0)</f>
        <v>0</v>
      </c>
    </row>
    <row r="475" s="174" customFormat="true" ht="14.25" hidden="false" customHeight="false" outlineLevel="0" collapsed="false">
      <c r="A475" s="159" t="n">
        <v>465</v>
      </c>
      <c r="B475" s="160" t="n">
        <f aca="false">'ORÇ.REPROG. P CAIXA'!B477</f>
        <v>0</v>
      </c>
      <c r="C475" s="723" t="n">
        <f aca="false">'ORÇ.REPROG. P CAIXA'!C477</f>
        <v>0</v>
      </c>
      <c r="D475" s="162" t="n">
        <f aca="false">'ORÇ.REPROG. P CAIXA'!D477</f>
        <v>0</v>
      </c>
      <c r="E475" s="163" t="n">
        <f aca="false">IF('BM GLOBAL'!$P$1&lt;&gt;0,'ORÇ.REPROG. P CAIXA'!E477,'ORÇ.REPROG. P CAIXA'!H477)</f>
        <v>0</v>
      </c>
      <c r="F475" s="163" t="n">
        <f aca="false">IF('BM GLOBAL'!$P$1&lt;&gt;0,IF('ORÇ.GLOBAL P CAIXA'!K476=0,'ORÇ.GLOBAL EMPRESA'!G476,'ORÇ.GLOBAL P CAIXA'!F476),'ORÇ.REPROG. P CAIXA'!I477)</f>
        <v>0</v>
      </c>
      <c r="G475" s="163" t="n">
        <f aca="false">IF(E475&lt;&gt;0,ROUND(E475*F475,2),IF(AO475=0,(SUMIF('ORÇ.REPROG. P CAIXA'!$AC$13:$AC$1012,B475,$AO$11:$AO$1010)),AO475))</f>
        <v>0</v>
      </c>
      <c r="H475" s="163" t="n">
        <f aca="false">IF(J475&lt;&gt;0,IF(E475&lt;&gt;0,J475/F475,0),0)</f>
        <v>0</v>
      </c>
      <c r="I475" s="163" t="n">
        <f aca="false">IF(L475&lt;&gt;0,IF(E475&lt;&gt;0,L475/F475,0),0)</f>
        <v>0</v>
      </c>
      <c r="J475" s="163" t="n">
        <f aca="false">IF(E475&lt;&gt;0,ROUND(INDEX($P$11:$AM$1010,$A475,$L$1),2),IF(AX475=0,(SUMIF($AP$11:$AP$1010,B475,$AX$11:$AX$1010)),AX475))</f>
        <v>0</v>
      </c>
      <c r="K475" s="163" t="n">
        <f aca="false">IF(G475=0,0,(J475/G475)*100)</f>
        <v>0</v>
      </c>
      <c r="L475" s="163" t="n">
        <f aca="false">IF(E475&lt;&gt;0,ROUND(IF($L$1=1,SUM(P475),"0")+IF($L$1=2,SUM($P475:Q475),"0")+IF($L$1=3,SUM($P475:R475),"0")+IF($L$1=4,SUM($P475:S475),"0")+IF($L$1=5,SUM($P475:T475),"0")+IF($L$1=6,SUM($P475:U475),"0")+IF($L$1=7,SUM($P475:V475),"0")+IF($L$1=8,SUM($P475:W475),"0")+IF($L$1=9,SUM($P475:X475),"0")+IF($L$1=10,SUM($P475:Y475),"0")+IF($L$1=11,SUM($P475:Z475),"0")+IF($L$1=12,SUM($P475:AA475),"0")+IF($L$1=13,SUM($P475:AB475),"0")+IF($L$1=14,SUM($P475:AC475),"0")+IF($L$1=15,SUM($P475:AD475),"0")+IF($L$1=16,SUM($P475:AE475),"0")+IF($L$1=17,SUM($P475:AF475),"0")+IF($L$1=18,SUM($P475:AG475),"0")+IF($L$1=19,SUM($P475:AH475),"0")+IF($L$1=20,SUM($P475:AI475),"0")+IF($L$1=21,SUM($P475:AJ475),"0")+IF($L$1=22,SUM($P475:AK475),"0")+IF($L$1=23,SUM($P475:AL475),"0")+IF($L$1=24,SUM($P475:AM475),"0"),2),IF(BC475=0,(SUMIF($AP$11:$AP$1010,B475,$BC$11:$BC$1010)),BC475))</f>
        <v>0</v>
      </c>
      <c r="M475" s="163" t="n">
        <f aca="false">IF(G475=0,0,(L475/G475)*100)</f>
        <v>0</v>
      </c>
      <c r="N475" s="168" t="str">
        <f aca="false">IF(B475&gt;0,"ok","ocultar")</f>
        <v>ocultar</v>
      </c>
      <c r="O475" s="650"/>
      <c r="P475" s="724"/>
      <c r="Q475" s="725"/>
      <c r="R475" s="725"/>
      <c r="S475" s="725"/>
      <c r="T475" s="725"/>
      <c r="U475" s="725"/>
      <c r="V475" s="725"/>
      <c r="W475" s="725"/>
      <c r="X475" s="725"/>
      <c r="Y475" s="725"/>
      <c r="Z475" s="725"/>
      <c r="AA475" s="726"/>
      <c r="AB475" s="726"/>
      <c r="AC475" s="726"/>
      <c r="AD475" s="726"/>
      <c r="AE475" s="726"/>
      <c r="AF475" s="726"/>
      <c r="AG475" s="726"/>
      <c r="AH475" s="726"/>
      <c r="AI475" s="726"/>
      <c r="AJ475" s="726"/>
      <c r="AK475" s="726"/>
      <c r="AL475" s="726"/>
      <c r="AM475" s="727"/>
      <c r="AO475" s="728" t="n">
        <f aca="false">IF(E475&lt;&gt;0,G475,0)</f>
        <v>0</v>
      </c>
      <c r="AP475" s="157" t="n">
        <f aca="false">IF(B475=0,AP474,IF(ISNONTEXT(B475)=TRUE(),INT(B475),INT(LEFT(B475,FIND(".",B475)-1))))</f>
        <v>3</v>
      </c>
      <c r="AQ475" s="157" t="str">
        <f aca="false">IF(AQ476=1,1,IF(B475&lt;&gt;0,1,IF(C475&lt;&gt;0,1,IF(D475&lt;&gt;0,1,IF(E475&lt;&gt;0,1,"")))))</f>
        <v/>
      </c>
      <c r="AR475" s="157" t="str">
        <f aca="false">IF(AP475=0," ",IF(AP475&lt;&gt;AP474,AP475," "))</f>
        <v> </v>
      </c>
      <c r="AS475" s="732"/>
      <c r="AT475" s="730" t="n">
        <f aca="false">IF(AP475&lt;&gt;AR475,(IF('ORÇ.GLOBAL P CAIXA'!I476="",J475*(INFORMAÇÕES!$Q$99/INFORMAÇÕES!$Q$102),IF('ORÇ.GLOBAL P CAIXA'!I476="R",J475,0))),0)</f>
        <v>0</v>
      </c>
      <c r="AU475" s="75" t="n">
        <f aca="false">IF(AP475&lt;&gt;AR475,(IF('ORÇ.GLOBAL P CAIXA'!I476="",J475*(INFORMAÇÕES!$Q$100/INFORMAÇÕES!$Q$102),IF('ORÇ.GLOBAL P CAIXA'!I476="C",J475,0))),0)</f>
        <v>0</v>
      </c>
      <c r="AV475" s="75" t="n">
        <f aca="false">IF(AP475&lt;&gt;AR475,(IF('ORÇ.GLOBAL P CAIXA'!I476="",J475*INFORMAÇÕES!$U$115,IF('ORÇ.GLOBAL P CAIXA'!I476="CF",J475,0))),0)</f>
        <v>0</v>
      </c>
      <c r="AW475" s="75" t="n">
        <f aca="false">IF(AP475&lt;&gt;AR475,(IF('ORÇ.GLOBAL P CAIXA'!I476="",J475*INFORMAÇÕES!$U$116,IF('ORÇ.GLOBAL P CAIXA'!I476="O",J475,0))),0)</f>
        <v>0</v>
      </c>
      <c r="AX475" s="731" t="n">
        <f aca="false">IF(E475&lt;&gt;0,J475,0)</f>
        <v>0</v>
      </c>
      <c r="AY475" s="730" t="n">
        <f aca="false">IF(AP475&lt;&gt;AR475,(IF('ORÇ.GLOBAL P CAIXA'!I476="",L475*(INFORMAÇÕES!$Q$99/INFORMAÇÕES!$Q$102),IF('ORÇ.GLOBAL P CAIXA'!I476="R",L475,0))),0)</f>
        <v>0</v>
      </c>
      <c r="AZ475" s="75" t="n">
        <f aca="false">IF(AP475&lt;&gt;AR475,(IF('ORÇ.GLOBAL P CAIXA'!I476="",L475*(INFORMAÇÕES!$Q$100/INFORMAÇÕES!$Q$102),IF('ORÇ.GLOBAL P CAIXA'!I476="C",L475,0))),0)</f>
        <v>0</v>
      </c>
      <c r="BA475" s="75" t="n">
        <f aca="false">IF(AP475&lt;&gt;AR475,(IF('ORÇ.GLOBAL P CAIXA'!I476="",L475*INFORMAÇÕES!$U$115,IF('ORÇ.GLOBAL P CAIXA'!I476="CF",L475,0))),0)</f>
        <v>0</v>
      </c>
      <c r="BB475" s="75" t="n">
        <f aca="false">IF(AP475&lt;&gt;AR475,(IF('ORÇ.GLOBAL P CAIXA'!I476="",L475*INFORMAÇÕES!$U$116,IF('ORÇ.GLOBAL P CAIXA'!I476="O",L475,0))),0)</f>
        <v>0</v>
      </c>
      <c r="BC475" s="731" t="n">
        <f aca="false">IF(E475&lt;&gt;0,L475,0)</f>
        <v>0</v>
      </c>
    </row>
    <row r="476" s="174" customFormat="true" ht="14.25" hidden="false" customHeight="false" outlineLevel="0" collapsed="false">
      <c r="A476" s="159" t="n">
        <v>466</v>
      </c>
      <c r="B476" s="160" t="n">
        <f aca="false">'ORÇ.REPROG. P CAIXA'!B478</f>
        <v>0</v>
      </c>
      <c r="C476" s="723" t="n">
        <f aca="false">'ORÇ.REPROG. P CAIXA'!C478</f>
        <v>0</v>
      </c>
      <c r="D476" s="162" t="n">
        <f aca="false">'ORÇ.REPROG. P CAIXA'!D478</f>
        <v>0</v>
      </c>
      <c r="E476" s="163" t="n">
        <f aca="false">IF('BM GLOBAL'!$P$1&lt;&gt;0,'ORÇ.REPROG. P CAIXA'!E478,'ORÇ.REPROG. P CAIXA'!H478)</f>
        <v>0</v>
      </c>
      <c r="F476" s="163" t="n">
        <f aca="false">IF('BM GLOBAL'!$P$1&lt;&gt;0,IF('ORÇ.GLOBAL P CAIXA'!K477=0,'ORÇ.GLOBAL EMPRESA'!G477,'ORÇ.GLOBAL P CAIXA'!F477),'ORÇ.REPROG. P CAIXA'!I478)</f>
        <v>0</v>
      </c>
      <c r="G476" s="163" t="n">
        <f aca="false">IF(E476&lt;&gt;0,ROUND(E476*F476,2),IF(AO476=0,(SUMIF('ORÇ.REPROG. P CAIXA'!$AC$13:$AC$1012,B476,$AO$11:$AO$1010)),AO476))</f>
        <v>0</v>
      </c>
      <c r="H476" s="163" t="n">
        <f aca="false">IF(J476&lt;&gt;0,IF(E476&lt;&gt;0,J476/F476,0),0)</f>
        <v>0</v>
      </c>
      <c r="I476" s="163" t="n">
        <f aca="false">IF(L476&lt;&gt;0,IF(E476&lt;&gt;0,L476/F476,0),0)</f>
        <v>0</v>
      </c>
      <c r="J476" s="163" t="n">
        <f aca="false">IF(E476&lt;&gt;0,ROUND(INDEX($P$11:$AM$1010,$A476,$L$1),2),IF(AX476=0,(SUMIF($AP$11:$AP$1010,B476,$AX$11:$AX$1010)),AX476))</f>
        <v>0</v>
      </c>
      <c r="K476" s="163" t="n">
        <f aca="false">IF(G476=0,0,(J476/G476)*100)</f>
        <v>0</v>
      </c>
      <c r="L476" s="163" t="n">
        <f aca="false">IF(E476&lt;&gt;0,ROUND(IF($L$1=1,SUM(P476),"0")+IF($L$1=2,SUM($P476:Q476),"0")+IF($L$1=3,SUM($P476:R476),"0")+IF($L$1=4,SUM($P476:S476),"0")+IF($L$1=5,SUM($P476:T476),"0")+IF($L$1=6,SUM($P476:U476),"0")+IF($L$1=7,SUM($P476:V476),"0")+IF($L$1=8,SUM($P476:W476),"0")+IF($L$1=9,SUM($P476:X476),"0")+IF($L$1=10,SUM($P476:Y476),"0")+IF($L$1=11,SUM($P476:Z476),"0")+IF($L$1=12,SUM($P476:AA476),"0")+IF($L$1=13,SUM($P476:AB476),"0")+IF($L$1=14,SUM($P476:AC476),"0")+IF($L$1=15,SUM($P476:AD476),"0")+IF($L$1=16,SUM($P476:AE476),"0")+IF($L$1=17,SUM($P476:AF476),"0")+IF($L$1=18,SUM($P476:AG476),"0")+IF($L$1=19,SUM($P476:AH476),"0")+IF($L$1=20,SUM($P476:AI476),"0")+IF($L$1=21,SUM($P476:AJ476),"0")+IF($L$1=22,SUM($P476:AK476),"0")+IF($L$1=23,SUM($P476:AL476),"0")+IF($L$1=24,SUM($P476:AM476),"0"),2),IF(BC476=0,(SUMIF($AP$11:$AP$1010,B476,$BC$11:$BC$1010)),BC476))</f>
        <v>0</v>
      </c>
      <c r="M476" s="163" t="n">
        <f aca="false">IF(G476=0,0,(L476/G476)*100)</f>
        <v>0</v>
      </c>
      <c r="N476" s="168" t="str">
        <f aca="false">IF(B476&gt;0,"ok","ocultar")</f>
        <v>ocultar</v>
      </c>
      <c r="O476" s="650"/>
      <c r="P476" s="724"/>
      <c r="Q476" s="725"/>
      <c r="R476" s="725"/>
      <c r="S476" s="725"/>
      <c r="T476" s="725"/>
      <c r="U476" s="725"/>
      <c r="V476" s="725"/>
      <c r="W476" s="725"/>
      <c r="X476" s="725"/>
      <c r="Y476" s="725"/>
      <c r="Z476" s="725"/>
      <c r="AA476" s="726"/>
      <c r="AB476" s="726"/>
      <c r="AC476" s="726"/>
      <c r="AD476" s="726"/>
      <c r="AE476" s="726"/>
      <c r="AF476" s="726"/>
      <c r="AG476" s="726"/>
      <c r="AH476" s="726"/>
      <c r="AI476" s="726"/>
      <c r="AJ476" s="726"/>
      <c r="AK476" s="726"/>
      <c r="AL476" s="726"/>
      <c r="AM476" s="727"/>
      <c r="AO476" s="728" t="n">
        <f aca="false">IF(E476&lt;&gt;0,G476,0)</f>
        <v>0</v>
      </c>
      <c r="AP476" s="157" t="n">
        <f aca="false">IF(B476=0,AP475,IF(ISNONTEXT(B476)=TRUE(),INT(B476),INT(LEFT(B476,FIND(".",B476)-1))))</f>
        <v>3</v>
      </c>
      <c r="AQ476" s="157" t="str">
        <f aca="false">IF(AQ477=1,1,IF(B476&lt;&gt;0,1,IF(C476&lt;&gt;0,1,IF(D476&lt;&gt;0,1,IF(E476&lt;&gt;0,1,"")))))</f>
        <v/>
      </c>
      <c r="AR476" s="157" t="str">
        <f aca="false">IF(AP476=0," ",IF(AP476&lt;&gt;AP475,AP476," "))</f>
        <v> </v>
      </c>
      <c r="AS476" s="732"/>
      <c r="AT476" s="730" t="n">
        <f aca="false">IF(AP476&lt;&gt;AR476,(IF('ORÇ.GLOBAL P CAIXA'!I477="",J476*(INFORMAÇÕES!$Q$99/INFORMAÇÕES!$Q$102),IF('ORÇ.GLOBAL P CAIXA'!I477="R",J476,0))),0)</f>
        <v>0</v>
      </c>
      <c r="AU476" s="75" t="n">
        <f aca="false">IF(AP476&lt;&gt;AR476,(IF('ORÇ.GLOBAL P CAIXA'!I477="",J476*(INFORMAÇÕES!$Q$100/INFORMAÇÕES!$Q$102),IF('ORÇ.GLOBAL P CAIXA'!I477="C",J476,0))),0)</f>
        <v>0</v>
      </c>
      <c r="AV476" s="75" t="n">
        <f aca="false">IF(AP476&lt;&gt;AR476,(IF('ORÇ.GLOBAL P CAIXA'!I477="",J476*INFORMAÇÕES!$U$115,IF('ORÇ.GLOBAL P CAIXA'!I477="CF",J476,0))),0)</f>
        <v>0</v>
      </c>
      <c r="AW476" s="75" t="n">
        <f aca="false">IF(AP476&lt;&gt;AR476,(IF('ORÇ.GLOBAL P CAIXA'!I477="",J476*INFORMAÇÕES!$U$116,IF('ORÇ.GLOBAL P CAIXA'!I477="O",J476,0))),0)</f>
        <v>0</v>
      </c>
      <c r="AX476" s="731" t="n">
        <f aca="false">IF(E476&lt;&gt;0,J476,0)</f>
        <v>0</v>
      </c>
      <c r="AY476" s="730" t="n">
        <f aca="false">IF(AP476&lt;&gt;AR476,(IF('ORÇ.GLOBAL P CAIXA'!I477="",L476*(INFORMAÇÕES!$Q$99/INFORMAÇÕES!$Q$102),IF('ORÇ.GLOBAL P CAIXA'!I477="R",L476,0))),0)</f>
        <v>0</v>
      </c>
      <c r="AZ476" s="75" t="n">
        <f aca="false">IF(AP476&lt;&gt;AR476,(IF('ORÇ.GLOBAL P CAIXA'!I477="",L476*(INFORMAÇÕES!$Q$100/INFORMAÇÕES!$Q$102),IF('ORÇ.GLOBAL P CAIXA'!I477="C",L476,0))),0)</f>
        <v>0</v>
      </c>
      <c r="BA476" s="75" t="n">
        <f aca="false">IF(AP476&lt;&gt;AR476,(IF('ORÇ.GLOBAL P CAIXA'!I477="",L476*INFORMAÇÕES!$U$115,IF('ORÇ.GLOBAL P CAIXA'!I477="CF",L476,0))),0)</f>
        <v>0</v>
      </c>
      <c r="BB476" s="75" t="n">
        <f aca="false">IF(AP476&lt;&gt;AR476,(IF('ORÇ.GLOBAL P CAIXA'!I477="",L476*INFORMAÇÕES!$U$116,IF('ORÇ.GLOBAL P CAIXA'!I477="O",L476,0))),0)</f>
        <v>0</v>
      </c>
      <c r="BC476" s="731" t="n">
        <f aca="false">IF(E476&lt;&gt;0,L476,0)</f>
        <v>0</v>
      </c>
    </row>
    <row r="477" s="174" customFormat="true" ht="14.25" hidden="false" customHeight="false" outlineLevel="0" collapsed="false">
      <c r="A477" s="159" t="n">
        <v>467</v>
      </c>
      <c r="B477" s="160" t="n">
        <f aca="false">'ORÇ.REPROG. P CAIXA'!B479</f>
        <v>0</v>
      </c>
      <c r="C477" s="723" t="n">
        <f aca="false">'ORÇ.REPROG. P CAIXA'!C479</f>
        <v>0</v>
      </c>
      <c r="D477" s="162" t="n">
        <f aca="false">'ORÇ.REPROG. P CAIXA'!D479</f>
        <v>0</v>
      </c>
      <c r="E477" s="163" t="n">
        <f aca="false">IF('BM GLOBAL'!$P$1&lt;&gt;0,'ORÇ.REPROG. P CAIXA'!E479,'ORÇ.REPROG. P CAIXA'!H479)</f>
        <v>0</v>
      </c>
      <c r="F477" s="163" t="n">
        <f aca="false">IF('BM GLOBAL'!$P$1&lt;&gt;0,IF('ORÇ.GLOBAL P CAIXA'!K478=0,'ORÇ.GLOBAL EMPRESA'!G478,'ORÇ.GLOBAL P CAIXA'!F478),'ORÇ.REPROG. P CAIXA'!I479)</f>
        <v>0</v>
      </c>
      <c r="G477" s="163" t="n">
        <f aca="false">IF(E477&lt;&gt;0,ROUND(E477*F477,2),IF(AO477=0,(SUMIF('ORÇ.REPROG. P CAIXA'!$AC$13:$AC$1012,B477,$AO$11:$AO$1010)),AO477))</f>
        <v>0</v>
      </c>
      <c r="H477" s="163" t="n">
        <f aca="false">IF(J477&lt;&gt;0,IF(E477&lt;&gt;0,J477/F477,0),0)</f>
        <v>0</v>
      </c>
      <c r="I477" s="163" t="n">
        <f aca="false">IF(L477&lt;&gt;0,IF(E477&lt;&gt;0,L477/F477,0),0)</f>
        <v>0</v>
      </c>
      <c r="J477" s="163" t="n">
        <f aca="false">IF(E477&lt;&gt;0,ROUND(INDEX($P$11:$AM$1010,$A477,$L$1),2),IF(AX477=0,(SUMIF($AP$11:$AP$1010,B477,$AX$11:$AX$1010)),AX477))</f>
        <v>0</v>
      </c>
      <c r="K477" s="163" t="n">
        <f aca="false">IF(G477=0,0,(J477/G477)*100)</f>
        <v>0</v>
      </c>
      <c r="L477" s="163" t="n">
        <f aca="false">IF(E477&lt;&gt;0,ROUND(IF($L$1=1,SUM(P477),"0")+IF($L$1=2,SUM($P477:Q477),"0")+IF($L$1=3,SUM($P477:R477),"0")+IF($L$1=4,SUM($P477:S477),"0")+IF($L$1=5,SUM($P477:T477),"0")+IF($L$1=6,SUM($P477:U477),"0")+IF($L$1=7,SUM($P477:V477),"0")+IF($L$1=8,SUM($P477:W477),"0")+IF($L$1=9,SUM($P477:X477),"0")+IF($L$1=10,SUM($P477:Y477),"0")+IF($L$1=11,SUM($P477:Z477),"0")+IF($L$1=12,SUM($P477:AA477),"0")+IF($L$1=13,SUM($P477:AB477),"0")+IF($L$1=14,SUM($P477:AC477),"0")+IF($L$1=15,SUM($P477:AD477),"0")+IF($L$1=16,SUM($P477:AE477),"0")+IF($L$1=17,SUM($P477:AF477),"0")+IF($L$1=18,SUM($P477:AG477),"0")+IF($L$1=19,SUM($P477:AH477),"0")+IF($L$1=20,SUM($P477:AI477),"0")+IF($L$1=21,SUM($P477:AJ477),"0")+IF($L$1=22,SUM($P477:AK477),"0")+IF($L$1=23,SUM($P477:AL477),"0")+IF($L$1=24,SUM($P477:AM477),"0"),2),IF(BC477=0,(SUMIF($AP$11:$AP$1010,B477,$BC$11:$BC$1010)),BC477))</f>
        <v>0</v>
      </c>
      <c r="M477" s="163" t="n">
        <f aca="false">IF(G477=0,0,(L477/G477)*100)</f>
        <v>0</v>
      </c>
      <c r="N477" s="168" t="str">
        <f aca="false">IF(B477&gt;0,"ok","ocultar")</f>
        <v>ocultar</v>
      </c>
      <c r="O477" s="650"/>
      <c r="P477" s="724"/>
      <c r="Q477" s="725"/>
      <c r="R477" s="725"/>
      <c r="S477" s="725"/>
      <c r="T477" s="725"/>
      <c r="U477" s="725"/>
      <c r="V477" s="725"/>
      <c r="W477" s="725"/>
      <c r="X477" s="725"/>
      <c r="Y477" s="725"/>
      <c r="Z477" s="725"/>
      <c r="AA477" s="726"/>
      <c r="AB477" s="726"/>
      <c r="AC477" s="726"/>
      <c r="AD477" s="726"/>
      <c r="AE477" s="726"/>
      <c r="AF477" s="726"/>
      <c r="AG477" s="726"/>
      <c r="AH477" s="726"/>
      <c r="AI477" s="726"/>
      <c r="AJ477" s="726"/>
      <c r="AK477" s="726"/>
      <c r="AL477" s="726"/>
      <c r="AM477" s="727"/>
      <c r="AO477" s="728" t="n">
        <f aca="false">IF(E477&lt;&gt;0,G477,0)</f>
        <v>0</v>
      </c>
      <c r="AP477" s="157" t="n">
        <f aca="false">IF(B477=0,AP476,IF(ISNONTEXT(B477)=TRUE(),INT(B477),INT(LEFT(B477,FIND(".",B477)-1))))</f>
        <v>3</v>
      </c>
      <c r="AQ477" s="157" t="str">
        <f aca="false">IF(AQ478=1,1,IF(B477&lt;&gt;0,1,IF(C477&lt;&gt;0,1,IF(D477&lt;&gt;0,1,IF(E477&lt;&gt;0,1,"")))))</f>
        <v/>
      </c>
      <c r="AR477" s="157" t="str">
        <f aca="false">IF(AP477=0," ",IF(AP477&lt;&gt;AP476,AP477," "))</f>
        <v> </v>
      </c>
      <c r="AS477" s="732"/>
      <c r="AT477" s="730" t="n">
        <f aca="false">IF(AP477&lt;&gt;AR477,(IF('ORÇ.GLOBAL P CAIXA'!I478="",J477*(INFORMAÇÕES!$Q$99/INFORMAÇÕES!$Q$102),IF('ORÇ.GLOBAL P CAIXA'!I478="R",J477,0))),0)</f>
        <v>0</v>
      </c>
      <c r="AU477" s="75" t="n">
        <f aca="false">IF(AP477&lt;&gt;AR477,(IF('ORÇ.GLOBAL P CAIXA'!I478="",J477*(INFORMAÇÕES!$Q$100/INFORMAÇÕES!$Q$102),IF('ORÇ.GLOBAL P CAIXA'!I478="C",J477,0))),0)</f>
        <v>0</v>
      </c>
      <c r="AV477" s="75" t="n">
        <f aca="false">IF(AP477&lt;&gt;AR477,(IF('ORÇ.GLOBAL P CAIXA'!I478="",J477*INFORMAÇÕES!$U$115,IF('ORÇ.GLOBAL P CAIXA'!I478="CF",J477,0))),0)</f>
        <v>0</v>
      </c>
      <c r="AW477" s="75" t="n">
        <f aca="false">IF(AP477&lt;&gt;AR477,(IF('ORÇ.GLOBAL P CAIXA'!I478="",J477*INFORMAÇÕES!$U$116,IF('ORÇ.GLOBAL P CAIXA'!I478="O",J477,0))),0)</f>
        <v>0</v>
      </c>
      <c r="AX477" s="731" t="n">
        <f aca="false">IF(E477&lt;&gt;0,J477,0)</f>
        <v>0</v>
      </c>
      <c r="AY477" s="730" t="n">
        <f aca="false">IF(AP477&lt;&gt;AR477,(IF('ORÇ.GLOBAL P CAIXA'!I478="",L477*(INFORMAÇÕES!$Q$99/INFORMAÇÕES!$Q$102),IF('ORÇ.GLOBAL P CAIXA'!I478="R",L477,0))),0)</f>
        <v>0</v>
      </c>
      <c r="AZ477" s="75" t="n">
        <f aca="false">IF(AP477&lt;&gt;AR477,(IF('ORÇ.GLOBAL P CAIXA'!I478="",L477*(INFORMAÇÕES!$Q$100/INFORMAÇÕES!$Q$102),IF('ORÇ.GLOBAL P CAIXA'!I478="C",L477,0))),0)</f>
        <v>0</v>
      </c>
      <c r="BA477" s="75" t="n">
        <f aca="false">IF(AP477&lt;&gt;AR477,(IF('ORÇ.GLOBAL P CAIXA'!I478="",L477*INFORMAÇÕES!$U$115,IF('ORÇ.GLOBAL P CAIXA'!I478="CF",L477,0))),0)</f>
        <v>0</v>
      </c>
      <c r="BB477" s="75" t="n">
        <f aca="false">IF(AP477&lt;&gt;AR477,(IF('ORÇ.GLOBAL P CAIXA'!I478="",L477*INFORMAÇÕES!$U$116,IF('ORÇ.GLOBAL P CAIXA'!I478="O",L477,0))),0)</f>
        <v>0</v>
      </c>
      <c r="BC477" s="731" t="n">
        <f aca="false">IF(E477&lt;&gt;0,L477,0)</f>
        <v>0</v>
      </c>
    </row>
    <row r="478" s="174" customFormat="true" ht="14.25" hidden="false" customHeight="false" outlineLevel="0" collapsed="false">
      <c r="A478" s="159" t="n">
        <v>468</v>
      </c>
      <c r="B478" s="160" t="n">
        <f aca="false">'ORÇ.REPROG. P CAIXA'!B480</f>
        <v>0</v>
      </c>
      <c r="C478" s="723" t="n">
        <f aca="false">'ORÇ.REPROG. P CAIXA'!C480</f>
        <v>0</v>
      </c>
      <c r="D478" s="162" t="n">
        <f aca="false">'ORÇ.REPROG. P CAIXA'!D480</f>
        <v>0</v>
      </c>
      <c r="E478" s="163" t="n">
        <f aca="false">IF('BM GLOBAL'!$P$1&lt;&gt;0,'ORÇ.REPROG. P CAIXA'!E480,'ORÇ.REPROG. P CAIXA'!H480)</f>
        <v>0</v>
      </c>
      <c r="F478" s="163" t="n">
        <f aca="false">IF('BM GLOBAL'!$P$1&lt;&gt;0,IF('ORÇ.GLOBAL P CAIXA'!K479=0,'ORÇ.GLOBAL EMPRESA'!G479,'ORÇ.GLOBAL P CAIXA'!F479),'ORÇ.REPROG. P CAIXA'!I480)</f>
        <v>0</v>
      </c>
      <c r="G478" s="163" t="n">
        <f aca="false">IF(E478&lt;&gt;0,ROUND(E478*F478,2),IF(AO478=0,(SUMIF('ORÇ.REPROG. P CAIXA'!$AC$13:$AC$1012,B478,$AO$11:$AO$1010)),AO478))</f>
        <v>0</v>
      </c>
      <c r="H478" s="163" t="n">
        <f aca="false">IF(J478&lt;&gt;0,IF(E478&lt;&gt;0,J478/F478,0),0)</f>
        <v>0</v>
      </c>
      <c r="I478" s="163" t="n">
        <f aca="false">IF(L478&lt;&gt;0,IF(E478&lt;&gt;0,L478/F478,0),0)</f>
        <v>0</v>
      </c>
      <c r="J478" s="163" t="n">
        <f aca="false">IF(E478&lt;&gt;0,ROUND(INDEX($P$11:$AM$1010,$A478,$L$1),2),IF(AX478=0,(SUMIF($AP$11:$AP$1010,B478,$AX$11:$AX$1010)),AX478))</f>
        <v>0</v>
      </c>
      <c r="K478" s="163" t="n">
        <f aca="false">IF(G478=0,0,(J478/G478)*100)</f>
        <v>0</v>
      </c>
      <c r="L478" s="163" t="n">
        <f aca="false">IF(E478&lt;&gt;0,ROUND(IF($L$1=1,SUM(P478),"0")+IF($L$1=2,SUM($P478:Q478),"0")+IF($L$1=3,SUM($P478:R478),"0")+IF($L$1=4,SUM($P478:S478),"0")+IF($L$1=5,SUM($P478:T478),"0")+IF($L$1=6,SUM($P478:U478),"0")+IF($L$1=7,SUM($P478:V478),"0")+IF($L$1=8,SUM($P478:W478),"0")+IF($L$1=9,SUM($P478:X478),"0")+IF($L$1=10,SUM($P478:Y478),"0")+IF($L$1=11,SUM($P478:Z478),"0")+IF($L$1=12,SUM($P478:AA478),"0")+IF($L$1=13,SUM($P478:AB478),"0")+IF($L$1=14,SUM($P478:AC478),"0")+IF($L$1=15,SUM($P478:AD478),"0")+IF($L$1=16,SUM($P478:AE478),"0")+IF($L$1=17,SUM($P478:AF478),"0")+IF($L$1=18,SUM($P478:AG478),"0")+IF($L$1=19,SUM($P478:AH478),"0")+IF($L$1=20,SUM($P478:AI478),"0")+IF($L$1=21,SUM($P478:AJ478),"0")+IF($L$1=22,SUM($P478:AK478),"0")+IF($L$1=23,SUM($P478:AL478),"0")+IF($L$1=24,SUM($P478:AM478),"0"),2),IF(BC478=0,(SUMIF($AP$11:$AP$1010,B478,$BC$11:$BC$1010)),BC478))</f>
        <v>0</v>
      </c>
      <c r="M478" s="163" t="n">
        <f aca="false">IF(G478=0,0,(L478/G478)*100)</f>
        <v>0</v>
      </c>
      <c r="N478" s="168" t="str">
        <f aca="false">IF(B478&gt;0,"ok","ocultar")</f>
        <v>ocultar</v>
      </c>
      <c r="O478" s="650"/>
      <c r="P478" s="724"/>
      <c r="Q478" s="725"/>
      <c r="R478" s="725"/>
      <c r="S478" s="725"/>
      <c r="T478" s="725"/>
      <c r="U478" s="725"/>
      <c r="V478" s="725"/>
      <c r="W478" s="725"/>
      <c r="X478" s="725"/>
      <c r="Y478" s="725"/>
      <c r="Z478" s="725"/>
      <c r="AA478" s="726"/>
      <c r="AB478" s="726"/>
      <c r="AC478" s="726"/>
      <c r="AD478" s="726"/>
      <c r="AE478" s="726"/>
      <c r="AF478" s="726"/>
      <c r="AG478" s="726"/>
      <c r="AH478" s="726"/>
      <c r="AI478" s="726"/>
      <c r="AJ478" s="726"/>
      <c r="AK478" s="726"/>
      <c r="AL478" s="726"/>
      <c r="AM478" s="727"/>
      <c r="AO478" s="728" t="n">
        <f aca="false">IF(E478&lt;&gt;0,G478,0)</f>
        <v>0</v>
      </c>
      <c r="AP478" s="157" t="n">
        <f aca="false">IF(B478=0,AP477,IF(ISNONTEXT(B478)=TRUE(),INT(B478),INT(LEFT(B478,FIND(".",B478)-1))))</f>
        <v>3</v>
      </c>
      <c r="AQ478" s="157" t="str">
        <f aca="false">IF(AQ479=1,1,IF(B478&lt;&gt;0,1,IF(C478&lt;&gt;0,1,IF(D478&lt;&gt;0,1,IF(E478&lt;&gt;0,1,"")))))</f>
        <v/>
      </c>
      <c r="AR478" s="157" t="str">
        <f aca="false">IF(AP478=0," ",IF(AP478&lt;&gt;AP477,AP478," "))</f>
        <v> </v>
      </c>
      <c r="AS478" s="732"/>
      <c r="AT478" s="730" t="n">
        <f aca="false">IF(AP478&lt;&gt;AR478,(IF('ORÇ.GLOBAL P CAIXA'!I479="",J478*(INFORMAÇÕES!$Q$99/INFORMAÇÕES!$Q$102),IF('ORÇ.GLOBAL P CAIXA'!I479="R",J478,0))),0)</f>
        <v>0</v>
      </c>
      <c r="AU478" s="75" t="n">
        <f aca="false">IF(AP478&lt;&gt;AR478,(IF('ORÇ.GLOBAL P CAIXA'!I479="",J478*(INFORMAÇÕES!$Q$100/INFORMAÇÕES!$Q$102),IF('ORÇ.GLOBAL P CAIXA'!I479="C",J478,0))),0)</f>
        <v>0</v>
      </c>
      <c r="AV478" s="75" t="n">
        <f aca="false">IF(AP478&lt;&gt;AR478,(IF('ORÇ.GLOBAL P CAIXA'!I479="",J478*INFORMAÇÕES!$U$115,IF('ORÇ.GLOBAL P CAIXA'!I479="CF",J478,0))),0)</f>
        <v>0</v>
      </c>
      <c r="AW478" s="75" t="n">
        <f aca="false">IF(AP478&lt;&gt;AR478,(IF('ORÇ.GLOBAL P CAIXA'!I479="",J478*INFORMAÇÕES!$U$116,IF('ORÇ.GLOBAL P CAIXA'!I479="O",J478,0))),0)</f>
        <v>0</v>
      </c>
      <c r="AX478" s="731" t="n">
        <f aca="false">IF(E478&lt;&gt;0,J478,0)</f>
        <v>0</v>
      </c>
      <c r="AY478" s="730" t="n">
        <f aca="false">IF(AP478&lt;&gt;AR478,(IF('ORÇ.GLOBAL P CAIXA'!I479="",L478*(INFORMAÇÕES!$Q$99/INFORMAÇÕES!$Q$102),IF('ORÇ.GLOBAL P CAIXA'!I479="R",L478,0))),0)</f>
        <v>0</v>
      </c>
      <c r="AZ478" s="75" t="n">
        <f aca="false">IF(AP478&lt;&gt;AR478,(IF('ORÇ.GLOBAL P CAIXA'!I479="",L478*(INFORMAÇÕES!$Q$100/INFORMAÇÕES!$Q$102),IF('ORÇ.GLOBAL P CAIXA'!I479="C",L478,0))),0)</f>
        <v>0</v>
      </c>
      <c r="BA478" s="75" t="n">
        <f aca="false">IF(AP478&lt;&gt;AR478,(IF('ORÇ.GLOBAL P CAIXA'!I479="",L478*INFORMAÇÕES!$U$115,IF('ORÇ.GLOBAL P CAIXA'!I479="CF",L478,0))),0)</f>
        <v>0</v>
      </c>
      <c r="BB478" s="75" t="n">
        <f aca="false">IF(AP478&lt;&gt;AR478,(IF('ORÇ.GLOBAL P CAIXA'!I479="",L478*INFORMAÇÕES!$U$116,IF('ORÇ.GLOBAL P CAIXA'!I479="O",L478,0))),0)</f>
        <v>0</v>
      </c>
      <c r="BC478" s="731" t="n">
        <f aca="false">IF(E478&lt;&gt;0,L478,0)</f>
        <v>0</v>
      </c>
    </row>
    <row r="479" s="174" customFormat="true" ht="14.25" hidden="false" customHeight="false" outlineLevel="0" collapsed="false">
      <c r="A479" s="159" t="n">
        <v>469</v>
      </c>
      <c r="B479" s="160" t="n">
        <f aca="false">'ORÇ.REPROG. P CAIXA'!B481</f>
        <v>0</v>
      </c>
      <c r="C479" s="723" t="n">
        <f aca="false">'ORÇ.REPROG. P CAIXA'!C481</f>
        <v>0</v>
      </c>
      <c r="D479" s="162" t="n">
        <f aca="false">'ORÇ.REPROG. P CAIXA'!D481</f>
        <v>0</v>
      </c>
      <c r="E479" s="163" t="n">
        <f aca="false">IF('BM GLOBAL'!$P$1&lt;&gt;0,'ORÇ.REPROG. P CAIXA'!E481,'ORÇ.REPROG. P CAIXA'!H481)</f>
        <v>0</v>
      </c>
      <c r="F479" s="163" t="n">
        <f aca="false">IF('BM GLOBAL'!$P$1&lt;&gt;0,IF('ORÇ.GLOBAL P CAIXA'!K480=0,'ORÇ.GLOBAL EMPRESA'!G480,'ORÇ.GLOBAL P CAIXA'!F480),'ORÇ.REPROG. P CAIXA'!I481)</f>
        <v>0</v>
      </c>
      <c r="G479" s="163" t="n">
        <f aca="false">IF(E479&lt;&gt;0,ROUND(E479*F479,2),IF(AO479=0,(SUMIF('ORÇ.REPROG. P CAIXA'!$AC$13:$AC$1012,B479,$AO$11:$AO$1010)),AO479))</f>
        <v>0</v>
      </c>
      <c r="H479" s="163" t="n">
        <f aca="false">IF(J479&lt;&gt;0,IF(E479&lt;&gt;0,J479/F479,0),0)</f>
        <v>0</v>
      </c>
      <c r="I479" s="163" t="n">
        <f aca="false">IF(L479&lt;&gt;0,IF(E479&lt;&gt;0,L479/F479,0),0)</f>
        <v>0</v>
      </c>
      <c r="J479" s="163" t="n">
        <f aca="false">IF(E479&lt;&gt;0,ROUND(INDEX($P$11:$AM$1010,$A479,$L$1),2),IF(AX479=0,(SUMIF($AP$11:$AP$1010,B479,$AX$11:$AX$1010)),AX479))</f>
        <v>0</v>
      </c>
      <c r="K479" s="163" t="n">
        <f aca="false">IF(G479=0,0,(J479/G479)*100)</f>
        <v>0</v>
      </c>
      <c r="L479" s="163" t="n">
        <f aca="false">IF(E479&lt;&gt;0,ROUND(IF($L$1=1,SUM(P479),"0")+IF($L$1=2,SUM($P479:Q479),"0")+IF($L$1=3,SUM($P479:R479),"0")+IF($L$1=4,SUM($P479:S479),"0")+IF($L$1=5,SUM($P479:T479),"0")+IF($L$1=6,SUM($P479:U479),"0")+IF($L$1=7,SUM($P479:V479),"0")+IF($L$1=8,SUM($P479:W479),"0")+IF($L$1=9,SUM($P479:X479),"0")+IF($L$1=10,SUM($P479:Y479),"0")+IF($L$1=11,SUM($P479:Z479),"0")+IF($L$1=12,SUM($P479:AA479),"0")+IF($L$1=13,SUM($P479:AB479),"0")+IF($L$1=14,SUM($P479:AC479),"0")+IF($L$1=15,SUM($P479:AD479),"0")+IF($L$1=16,SUM($P479:AE479),"0")+IF($L$1=17,SUM($P479:AF479),"0")+IF($L$1=18,SUM($P479:AG479),"0")+IF($L$1=19,SUM($P479:AH479),"0")+IF($L$1=20,SUM($P479:AI479),"0")+IF($L$1=21,SUM($P479:AJ479),"0")+IF($L$1=22,SUM($P479:AK479),"0")+IF($L$1=23,SUM($P479:AL479),"0")+IF($L$1=24,SUM($P479:AM479),"0"),2),IF(BC479=0,(SUMIF($AP$11:$AP$1010,B479,$BC$11:$BC$1010)),BC479))</f>
        <v>0</v>
      </c>
      <c r="M479" s="163" t="n">
        <f aca="false">IF(G479=0,0,(L479/G479)*100)</f>
        <v>0</v>
      </c>
      <c r="N479" s="168" t="str">
        <f aca="false">IF(B479&gt;0,"ok","ocultar")</f>
        <v>ocultar</v>
      </c>
      <c r="O479" s="650"/>
      <c r="P479" s="724"/>
      <c r="Q479" s="725"/>
      <c r="R479" s="725"/>
      <c r="S479" s="725"/>
      <c r="T479" s="725"/>
      <c r="U479" s="725"/>
      <c r="V479" s="725"/>
      <c r="W479" s="725"/>
      <c r="X479" s="725"/>
      <c r="Y479" s="725"/>
      <c r="Z479" s="725"/>
      <c r="AA479" s="726"/>
      <c r="AB479" s="726"/>
      <c r="AC479" s="726"/>
      <c r="AD479" s="726"/>
      <c r="AE479" s="726"/>
      <c r="AF479" s="726"/>
      <c r="AG479" s="726"/>
      <c r="AH479" s="726"/>
      <c r="AI479" s="726"/>
      <c r="AJ479" s="726"/>
      <c r="AK479" s="726"/>
      <c r="AL479" s="726"/>
      <c r="AM479" s="727"/>
      <c r="AO479" s="728" t="n">
        <f aca="false">IF(E479&lt;&gt;0,G479,0)</f>
        <v>0</v>
      </c>
      <c r="AP479" s="157" t="n">
        <f aca="false">IF(B479=0,AP478,IF(ISNONTEXT(B479)=TRUE(),INT(B479),INT(LEFT(B479,FIND(".",B479)-1))))</f>
        <v>3</v>
      </c>
      <c r="AQ479" s="157" t="str">
        <f aca="false">IF(AQ480=1,1,IF(B479&lt;&gt;0,1,IF(C479&lt;&gt;0,1,IF(D479&lt;&gt;0,1,IF(E479&lt;&gt;0,1,"")))))</f>
        <v/>
      </c>
      <c r="AR479" s="157" t="str">
        <f aca="false">IF(AP479=0," ",IF(AP479&lt;&gt;AP478,AP479," "))</f>
        <v> </v>
      </c>
      <c r="AS479" s="732"/>
      <c r="AT479" s="730" t="n">
        <f aca="false">IF(AP479&lt;&gt;AR479,(IF('ORÇ.GLOBAL P CAIXA'!I480="",J479*(INFORMAÇÕES!$Q$99/INFORMAÇÕES!$Q$102),IF('ORÇ.GLOBAL P CAIXA'!I480="R",J479,0))),0)</f>
        <v>0</v>
      </c>
      <c r="AU479" s="75" t="n">
        <f aca="false">IF(AP479&lt;&gt;AR479,(IF('ORÇ.GLOBAL P CAIXA'!I480="",J479*(INFORMAÇÕES!$Q$100/INFORMAÇÕES!$Q$102),IF('ORÇ.GLOBAL P CAIXA'!I480="C",J479,0))),0)</f>
        <v>0</v>
      </c>
      <c r="AV479" s="75" t="n">
        <f aca="false">IF(AP479&lt;&gt;AR479,(IF('ORÇ.GLOBAL P CAIXA'!I480="",J479*INFORMAÇÕES!$U$115,IF('ORÇ.GLOBAL P CAIXA'!I480="CF",J479,0))),0)</f>
        <v>0</v>
      </c>
      <c r="AW479" s="75" t="n">
        <f aca="false">IF(AP479&lt;&gt;AR479,(IF('ORÇ.GLOBAL P CAIXA'!I480="",J479*INFORMAÇÕES!$U$116,IF('ORÇ.GLOBAL P CAIXA'!I480="O",J479,0))),0)</f>
        <v>0</v>
      </c>
      <c r="AX479" s="731" t="n">
        <f aca="false">IF(E479&lt;&gt;0,J479,0)</f>
        <v>0</v>
      </c>
      <c r="AY479" s="730" t="n">
        <f aca="false">IF(AP479&lt;&gt;AR479,(IF('ORÇ.GLOBAL P CAIXA'!I480="",L479*(INFORMAÇÕES!$Q$99/INFORMAÇÕES!$Q$102),IF('ORÇ.GLOBAL P CAIXA'!I480="R",L479,0))),0)</f>
        <v>0</v>
      </c>
      <c r="AZ479" s="75" t="n">
        <f aca="false">IF(AP479&lt;&gt;AR479,(IF('ORÇ.GLOBAL P CAIXA'!I480="",L479*(INFORMAÇÕES!$Q$100/INFORMAÇÕES!$Q$102),IF('ORÇ.GLOBAL P CAIXA'!I480="C",L479,0))),0)</f>
        <v>0</v>
      </c>
      <c r="BA479" s="75" t="n">
        <f aca="false">IF(AP479&lt;&gt;AR479,(IF('ORÇ.GLOBAL P CAIXA'!I480="",L479*INFORMAÇÕES!$U$115,IF('ORÇ.GLOBAL P CAIXA'!I480="CF",L479,0))),0)</f>
        <v>0</v>
      </c>
      <c r="BB479" s="75" t="n">
        <f aca="false">IF(AP479&lt;&gt;AR479,(IF('ORÇ.GLOBAL P CAIXA'!I480="",L479*INFORMAÇÕES!$U$116,IF('ORÇ.GLOBAL P CAIXA'!I480="O",L479,0))),0)</f>
        <v>0</v>
      </c>
      <c r="BC479" s="731" t="n">
        <f aca="false">IF(E479&lt;&gt;0,L479,0)</f>
        <v>0</v>
      </c>
    </row>
    <row r="480" s="174" customFormat="true" ht="14.25" hidden="false" customHeight="false" outlineLevel="0" collapsed="false">
      <c r="A480" s="159" t="n">
        <v>470</v>
      </c>
      <c r="B480" s="160" t="n">
        <f aca="false">'ORÇ.REPROG. P CAIXA'!B482</f>
        <v>0</v>
      </c>
      <c r="C480" s="723" t="n">
        <f aca="false">'ORÇ.REPROG. P CAIXA'!C482</f>
        <v>0</v>
      </c>
      <c r="D480" s="162" t="n">
        <f aca="false">'ORÇ.REPROG. P CAIXA'!D482</f>
        <v>0</v>
      </c>
      <c r="E480" s="163" t="n">
        <f aca="false">IF('BM GLOBAL'!$P$1&lt;&gt;0,'ORÇ.REPROG. P CAIXA'!E482,'ORÇ.REPROG. P CAIXA'!H482)</f>
        <v>0</v>
      </c>
      <c r="F480" s="163" t="n">
        <f aca="false">IF('BM GLOBAL'!$P$1&lt;&gt;0,IF('ORÇ.GLOBAL P CAIXA'!K481=0,'ORÇ.GLOBAL EMPRESA'!G481,'ORÇ.GLOBAL P CAIXA'!F481),'ORÇ.REPROG. P CAIXA'!I482)</f>
        <v>0</v>
      </c>
      <c r="G480" s="163" t="n">
        <f aca="false">IF(E480&lt;&gt;0,ROUND(E480*F480,2),IF(AO480=0,(SUMIF('ORÇ.REPROG. P CAIXA'!$AC$13:$AC$1012,B480,$AO$11:$AO$1010)),AO480))</f>
        <v>0</v>
      </c>
      <c r="H480" s="163" t="n">
        <f aca="false">IF(J480&lt;&gt;0,IF(E480&lt;&gt;0,J480/F480,0),0)</f>
        <v>0</v>
      </c>
      <c r="I480" s="163" t="n">
        <f aca="false">IF(L480&lt;&gt;0,IF(E480&lt;&gt;0,L480/F480,0),0)</f>
        <v>0</v>
      </c>
      <c r="J480" s="163" t="n">
        <f aca="false">IF(E480&lt;&gt;0,ROUND(INDEX($P$11:$AM$1010,$A480,$L$1),2),IF(AX480=0,(SUMIF($AP$11:$AP$1010,B480,$AX$11:$AX$1010)),AX480))</f>
        <v>0</v>
      </c>
      <c r="K480" s="163" t="n">
        <f aca="false">IF(G480=0,0,(J480/G480)*100)</f>
        <v>0</v>
      </c>
      <c r="L480" s="163" t="n">
        <f aca="false">IF(E480&lt;&gt;0,ROUND(IF($L$1=1,SUM(P480),"0")+IF($L$1=2,SUM($P480:Q480),"0")+IF($L$1=3,SUM($P480:R480),"0")+IF($L$1=4,SUM($P480:S480),"0")+IF($L$1=5,SUM($P480:T480),"0")+IF($L$1=6,SUM($P480:U480),"0")+IF($L$1=7,SUM($P480:V480),"0")+IF($L$1=8,SUM($P480:W480),"0")+IF($L$1=9,SUM($P480:X480),"0")+IF($L$1=10,SUM($P480:Y480),"0")+IF($L$1=11,SUM($P480:Z480),"0")+IF($L$1=12,SUM($P480:AA480),"0")+IF($L$1=13,SUM($P480:AB480),"0")+IF($L$1=14,SUM($P480:AC480),"0")+IF($L$1=15,SUM($P480:AD480),"0")+IF($L$1=16,SUM($P480:AE480),"0")+IF($L$1=17,SUM($P480:AF480),"0")+IF($L$1=18,SUM($P480:AG480),"0")+IF($L$1=19,SUM($P480:AH480),"0")+IF($L$1=20,SUM($P480:AI480),"0")+IF($L$1=21,SUM($P480:AJ480),"0")+IF($L$1=22,SUM($P480:AK480),"0")+IF($L$1=23,SUM($P480:AL480),"0")+IF($L$1=24,SUM($P480:AM480),"0"),2),IF(BC480=0,(SUMIF($AP$11:$AP$1010,B480,$BC$11:$BC$1010)),BC480))</f>
        <v>0</v>
      </c>
      <c r="M480" s="163" t="n">
        <f aca="false">IF(G480=0,0,(L480/G480)*100)</f>
        <v>0</v>
      </c>
      <c r="N480" s="168" t="str">
        <f aca="false">IF(B480&gt;0,"ok","ocultar")</f>
        <v>ocultar</v>
      </c>
      <c r="O480" s="650"/>
      <c r="P480" s="724"/>
      <c r="Q480" s="725"/>
      <c r="R480" s="725"/>
      <c r="S480" s="725"/>
      <c r="T480" s="725"/>
      <c r="U480" s="725"/>
      <c r="V480" s="725"/>
      <c r="W480" s="725"/>
      <c r="X480" s="725"/>
      <c r="Y480" s="725"/>
      <c r="Z480" s="725"/>
      <c r="AA480" s="726"/>
      <c r="AB480" s="726"/>
      <c r="AC480" s="726"/>
      <c r="AD480" s="726"/>
      <c r="AE480" s="726"/>
      <c r="AF480" s="726"/>
      <c r="AG480" s="726"/>
      <c r="AH480" s="726"/>
      <c r="AI480" s="726"/>
      <c r="AJ480" s="726"/>
      <c r="AK480" s="726"/>
      <c r="AL480" s="726"/>
      <c r="AM480" s="727"/>
      <c r="AO480" s="728" t="n">
        <f aca="false">IF(E480&lt;&gt;0,G480,0)</f>
        <v>0</v>
      </c>
      <c r="AP480" s="157" t="n">
        <f aca="false">IF(B480=0,AP479,IF(ISNONTEXT(B480)=TRUE(),INT(B480),INT(LEFT(B480,FIND(".",B480)-1))))</f>
        <v>3</v>
      </c>
      <c r="AQ480" s="157" t="str">
        <f aca="false">IF(AQ481=1,1,IF(B480&lt;&gt;0,1,IF(C480&lt;&gt;0,1,IF(D480&lt;&gt;0,1,IF(E480&lt;&gt;0,1,"")))))</f>
        <v/>
      </c>
      <c r="AR480" s="157" t="str">
        <f aca="false">IF(AP480=0," ",IF(AP480&lt;&gt;AP479,AP480," "))</f>
        <v> </v>
      </c>
      <c r="AS480" s="732"/>
      <c r="AT480" s="730" t="n">
        <f aca="false">IF(AP480&lt;&gt;AR480,(IF('ORÇ.GLOBAL P CAIXA'!I481="",J480*(INFORMAÇÕES!$Q$99/INFORMAÇÕES!$Q$102),IF('ORÇ.GLOBAL P CAIXA'!I481="R",J480,0))),0)</f>
        <v>0</v>
      </c>
      <c r="AU480" s="75" t="n">
        <f aca="false">IF(AP480&lt;&gt;AR480,(IF('ORÇ.GLOBAL P CAIXA'!I481="",J480*(INFORMAÇÕES!$Q$100/INFORMAÇÕES!$Q$102),IF('ORÇ.GLOBAL P CAIXA'!I481="C",J480,0))),0)</f>
        <v>0</v>
      </c>
      <c r="AV480" s="75" t="n">
        <f aca="false">IF(AP480&lt;&gt;AR480,(IF('ORÇ.GLOBAL P CAIXA'!I481="",J480*INFORMAÇÕES!$U$115,IF('ORÇ.GLOBAL P CAIXA'!I481="CF",J480,0))),0)</f>
        <v>0</v>
      </c>
      <c r="AW480" s="75" t="n">
        <f aca="false">IF(AP480&lt;&gt;AR480,(IF('ORÇ.GLOBAL P CAIXA'!I481="",J480*INFORMAÇÕES!$U$116,IF('ORÇ.GLOBAL P CAIXA'!I481="O",J480,0))),0)</f>
        <v>0</v>
      </c>
      <c r="AX480" s="731" t="n">
        <f aca="false">IF(E480&lt;&gt;0,J480,0)</f>
        <v>0</v>
      </c>
      <c r="AY480" s="730" t="n">
        <f aca="false">IF(AP480&lt;&gt;AR480,(IF('ORÇ.GLOBAL P CAIXA'!I481="",L480*(INFORMAÇÕES!$Q$99/INFORMAÇÕES!$Q$102),IF('ORÇ.GLOBAL P CAIXA'!I481="R",L480,0))),0)</f>
        <v>0</v>
      </c>
      <c r="AZ480" s="75" t="n">
        <f aca="false">IF(AP480&lt;&gt;AR480,(IF('ORÇ.GLOBAL P CAIXA'!I481="",L480*(INFORMAÇÕES!$Q$100/INFORMAÇÕES!$Q$102),IF('ORÇ.GLOBAL P CAIXA'!I481="C",L480,0))),0)</f>
        <v>0</v>
      </c>
      <c r="BA480" s="75" t="n">
        <f aca="false">IF(AP480&lt;&gt;AR480,(IF('ORÇ.GLOBAL P CAIXA'!I481="",L480*INFORMAÇÕES!$U$115,IF('ORÇ.GLOBAL P CAIXA'!I481="CF",L480,0))),0)</f>
        <v>0</v>
      </c>
      <c r="BB480" s="75" t="n">
        <f aca="false">IF(AP480&lt;&gt;AR480,(IF('ORÇ.GLOBAL P CAIXA'!I481="",L480*INFORMAÇÕES!$U$116,IF('ORÇ.GLOBAL P CAIXA'!I481="O",L480,0))),0)</f>
        <v>0</v>
      </c>
      <c r="BC480" s="731" t="n">
        <f aca="false">IF(E480&lt;&gt;0,L480,0)</f>
        <v>0</v>
      </c>
    </row>
    <row r="481" s="174" customFormat="true" ht="14.25" hidden="false" customHeight="false" outlineLevel="0" collapsed="false">
      <c r="A481" s="159" t="n">
        <v>471</v>
      </c>
      <c r="B481" s="160" t="n">
        <f aca="false">'ORÇ.REPROG. P CAIXA'!B483</f>
        <v>0</v>
      </c>
      <c r="C481" s="723" t="n">
        <f aca="false">'ORÇ.REPROG. P CAIXA'!C483</f>
        <v>0</v>
      </c>
      <c r="D481" s="162" t="n">
        <f aca="false">'ORÇ.REPROG. P CAIXA'!D483</f>
        <v>0</v>
      </c>
      <c r="E481" s="163" t="n">
        <f aca="false">IF('BM GLOBAL'!$P$1&lt;&gt;0,'ORÇ.REPROG. P CAIXA'!E483,'ORÇ.REPROG. P CAIXA'!H483)</f>
        <v>0</v>
      </c>
      <c r="F481" s="163" t="n">
        <f aca="false">IF('BM GLOBAL'!$P$1&lt;&gt;0,IF('ORÇ.GLOBAL P CAIXA'!K482=0,'ORÇ.GLOBAL EMPRESA'!G482,'ORÇ.GLOBAL P CAIXA'!F482),'ORÇ.REPROG. P CAIXA'!I483)</f>
        <v>0</v>
      </c>
      <c r="G481" s="163" t="n">
        <f aca="false">IF(E481&lt;&gt;0,ROUND(E481*F481,2),IF(AO481=0,(SUMIF('ORÇ.REPROG. P CAIXA'!$AC$13:$AC$1012,B481,$AO$11:$AO$1010)),AO481))</f>
        <v>0</v>
      </c>
      <c r="H481" s="163" t="n">
        <f aca="false">IF(J481&lt;&gt;0,IF(E481&lt;&gt;0,J481/F481,0),0)</f>
        <v>0</v>
      </c>
      <c r="I481" s="163" t="n">
        <f aca="false">IF(L481&lt;&gt;0,IF(E481&lt;&gt;0,L481/F481,0),0)</f>
        <v>0</v>
      </c>
      <c r="J481" s="163" t="n">
        <f aca="false">IF(E481&lt;&gt;0,ROUND(INDEX($P$11:$AM$1010,$A481,$L$1),2),IF(AX481=0,(SUMIF($AP$11:$AP$1010,B481,$AX$11:$AX$1010)),AX481))</f>
        <v>0</v>
      </c>
      <c r="K481" s="163" t="n">
        <f aca="false">IF(G481=0,0,(J481/G481)*100)</f>
        <v>0</v>
      </c>
      <c r="L481" s="163" t="n">
        <f aca="false">IF(E481&lt;&gt;0,ROUND(IF($L$1=1,SUM(P481),"0")+IF($L$1=2,SUM($P481:Q481),"0")+IF($L$1=3,SUM($P481:R481),"0")+IF($L$1=4,SUM($P481:S481),"0")+IF($L$1=5,SUM($P481:T481),"0")+IF($L$1=6,SUM($P481:U481),"0")+IF($L$1=7,SUM($P481:V481),"0")+IF($L$1=8,SUM($P481:W481),"0")+IF($L$1=9,SUM($P481:X481),"0")+IF($L$1=10,SUM($P481:Y481),"0")+IF($L$1=11,SUM($P481:Z481),"0")+IF($L$1=12,SUM($P481:AA481),"0")+IF($L$1=13,SUM($P481:AB481),"0")+IF($L$1=14,SUM($P481:AC481),"0")+IF($L$1=15,SUM($P481:AD481),"0")+IF($L$1=16,SUM($P481:AE481),"0")+IF($L$1=17,SUM($P481:AF481),"0")+IF($L$1=18,SUM($P481:AG481),"0")+IF($L$1=19,SUM($P481:AH481),"0")+IF($L$1=20,SUM($P481:AI481),"0")+IF($L$1=21,SUM($P481:AJ481),"0")+IF($L$1=22,SUM($P481:AK481),"0")+IF($L$1=23,SUM($P481:AL481),"0")+IF($L$1=24,SUM($P481:AM481),"0"),2),IF(BC481=0,(SUMIF($AP$11:$AP$1010,B481,$BC$11:$BC$1010)),BC481))</f>
        <v>0</v>
      </c>
      <c r="M481" s="163" t="n">
        <f aca="false">IF(G481=0,0,(L481/G481)*100)</f>
        <v>0</v>
      </c>
      <c r="N481" s="168" t="str">
        <f aca="false">IF(B481&gt;0,"ok","ocultar")</f>
        <v>ocultar</v>
      </c>
      <c r="O481" s="650"/>
      <c r="P481" s="724"/>
      <c r="Q481" s="725"/>
      <c r="R481" s="725"/>
      <c r="S481" s="725"/>
      <c r="T481" s="725"/>
      <c r="U481" s="725"/>
      <c r="V481" s="725"/>
      <c r="W481" s="725"/>
      <c r="X481" s="725"/>
      <c r="Y481" s="725"/>
      <c r="Z481" s="725"/>
      <c r="AA481" s="726"/>
      <c r="AB481" s="726"/>
      <c r="AC481" s="726"/>
      <c r="AD481" s="726"/>
      <c r="AE481" s="726"/>
      <c r="AF481" s="726"/>
      <c r="AG481" s="726"/>
      <c r="AH481" s="726"/>
      <c r="AI481" s="726"/>
      <c r="AJ481" s="726"/>
      <c r="AK481" s="726"/>
      <c r="AL481" s="726"/>
      <c r="AM481" s="727"/>
      <c r="AO481" s="728" t="n">
        <f aca="false">IF(E481&lt;&gt;0,G481,0)</f>
        <v>0</v>
      </c>
      <c r="AP481" s="157" t="n">
        <f aca="false">IF(B481=0,AP480,IF(ISNONTEXT(B481)=TRUE(),INT(B481),INT(LEFT(B481,FIND(".",B481)-1))))</f>
        <v>3</v>
      </c>
      <c r="AQ481" s="157" t="str">
        <f aca="false">IF(AQ482=1,1,IF(B481&lt;&gt;0,1,IF(C481&lt;&gt;0,1,IF(D481&lt;&gt;0,1,IF(E481&lt;&gt;0,1,"")))))</f>
        <v/>
      </c>
      <c r="AR481" s="157" t="str">
        <f aca="false">IF(AP481=0," ",IF(AP481&lt;&gt;AP480,AP481," "))</f>
        <v> </v>
      </c>
      <c r="AS481" s="732"/>
      <c r="AT481" s="730" t="n">
        <f aca="false">IF(AP481&lt;&gt;AR481,(IF('ORÇ.GLOBAL P CAIXA'!I482="",J481*(INFORMAÇÕES!$Q$99/INFORMAÇÕES!$Q$102),IF('ORÇ.GLOBAL P CAIXA'!I482="R",J481,0))),0)</f>
        <v>0</v>
      </c>
      <c r="AU481" s="75" t="n">
        <f aca="false">IF(AP481&lt;&gt;AR481,(IF('ORÇ.GLOBAL P CAIXA'!I482="",J481*(INFORMAÇÕES!$Q$100/INFORMAÇÕES!$Q$102),IF('ORÇ.GLOBAL P CAIXA'!I482="C",J481,0))),0)</f>
        <v>0</v>
      </c>
      <c r="AV481" s="75" t="n">
        <f aca="false">IF(AP481&lt;&gt;AR481,(IF('ORÇ.GLOBAL P CAIXA'!I482="",J481*INFORMAÇÕES!$U$115,IF('ORÇ.GLOBAL P CAIXA'!I482="CF",J481,0))),0)</f>
        <v>0</v>
      </c>
      <c r="AW481" s="75" t="n">
        <f aca="false">IF(AP481&lt;&gt;AR481,(IF('ORÇ.GLOBAL P CAIXA'!I482="",J481*INFORMAÇÕES!$U$116,IF('ORÇ.GLOBAL P CAIXA'!I482="O",J481,0))),0)</f>
        <v>0</v>
      </c>
      <c r="AX481" s="731" t="n">
        <f aca="false">IF(E481&lt;&gt;0,J481,0)</f>
        <v>0</v>
      </c>
      <c r="AY481" s="730" t="n">
        <f aca="false">IF(AP481&lt;&gt;AR481,(IF('ORÇ.GLOBAL P CAIXA'!I482="",L481*(INFORMAÇÕES!$Q$99/INFORMAÇÕES!$Q$102),IF('ORÇ.GLOBAL P CAIXA'!I482="R",L481,0))),0)</f>
        <v>0</v>
      </c>
      <c r="AZ481" s="75" t="n">
        <f aca="false">IF(AP481&lt;&gt;AR481,(IF('ORÇ.GLOBAL P CAIXA'!I482="",L481*(INFORMAÇÕES!$Q$100/INFORMAÇÕES!$Q$102),IF('ORÇ.GLOBAL P CAIXA'!I482="C",L481,0))),0)</f>
        <v>0</v>
      </c>
      <c r="BA481" s="75" t="n">
        <f aca="false">IF(AP481&lt;&gt;AR481,(IF('ORÇ.GLOBAL P CAIXA'!I482="",L481*INFORMAÇÕES!$U$115,IF('ORÇ.GLOBAL P CAIXA'!I482="CF",L481,0))),0)</f>
        <v>0</v>
      </c>
      <c r="BB481" s="75" t="n">
        <f aca="false">IF(AP481&lt;&gt;AR481,(IF('ORÇ.GLOBAL P CAIXA'!I482="",L481*INFORMAÇÕES!$U$116,IF('ORÇ.GLOBAL P CAIXA'!I482="O",L481,0))),0)</f>
        <v>0</v>
      </c>
      <c r="BC481" s="731" t="n">
        <f aca="false">IF(E481&lt;&gt;0,L481,0)</f>
        <v>0</v>
      </c>
    </row>
    <row r="482" s="174" customFormat="true" ht="14.25" hidden="false" customHeight="false" outlineLevel="0" collapsed="false">
      <c r="A482" s="159" t="n">
        <v>472</v>
      </c>
      <c r="B482" s="160" t="n">
        <f aca="false">'ORÇ.REPROG. P CAIXA'!B484</f>
        <v>0</v>
      </c>
      <c r="C482" s="723" t="n">
        <f aca="false">'ORÇ.REPROG. P CAIXA'!C484</f>
        <v>0</v>
      </c>
      <c r="D482" s="162" t="n">
        <f aca="false">'ORÇ.REPROG. P CAIXA'!D484</f>
        <v>0</v>
      </c>
      <c r="E482" s="163" t="n">
        <f aca="false">IF('BM GLOBAL'!$P$1&lt;&gt;0,'ORÇ.REPROG. P CAIXA'!E484,'ORÇ.REPROG. P CAIXA'!H484)</f>
        <v>0</v>
      </c>
      <c r="F482" s="163" t="n">
        <f aca="false">IF('BM GLOBAL'!$P$1&lt;&gt;0,IF('ORÇ.GLOBAL P CAIXA'!K483=0,'ORÇ.GLOBAL EMPRESA'!G483,'ORÇ.GLOBAL P CAIXA'!F483),'ORÇ.REPROG. P CAIXA'!I484)</f>
        <v>0</v>
      </c>
      <c r="G482" s="163" t="n">
        <f aca="false">IF(E482&lt;&gt;0,ROUND(E482*F482,2),IF(AO482=0,(SUMIF('ORÇ.REPROG. P CAIXA'!$AC$13:$AC$1012,B482,$AO$11:$AO$1010)),AO482))</f>
        <v>0</v>
      </c>
      <c r="H482" s="163" t="n">
        <f aca="false">IF(J482&lt;&gt;0,IF(E482&lt;&gt;0,J482/F482,0),0)</f>
        <v>0</v>
      </c>
      <c r="I482" s="163" t="n">
        <f aca="false">IF(L482&lt;&gt;0,IF(E482&lt;&gt;0,L482/F482,0),0)</f>
        <v>0</v>
      </c>
      <c r="J482" s="163" t="n">
        <f aca="false">IF(E482&lt;&gt;0,ROUND(INDEX($P$11:$AM$1010,$A482,$L$1),2),IF(AX482=0,(SUMIF($AP$11:$AP$1010,B482,$AX$11:$AX$1010)),AX482))</f>
        <v>0</v>
      </c>
      <c r="K482" s="163" t="n">
        <f aca="false">IF(G482=0,0,(J482/G482)*100)</f>
        <v>0</v>
      </c>
      <c r="L482" s="163" t="n">
        <f aca="false">IF(E482&lt;&gt;0,ROUND(IF($L$1=1,SUM(P482),"0")+IF($L$1=2,SUM($P482:Q482),"0")+IF($L$1=3,SUM($P482:R482),"0")+IF($L$1=4,SUM($P482:S482),"0")+IF($L$1=5,SUM($P482:T482),"0")+IF($L$1=6,SUM($P482:U482),"0")+IF($L$1=7,SUM($P482:V482),"0")+IF($L$1=8,SUM($P482:W482),"0")+IF($L$1=9,SUM($P482:X482),"0")+IF($L$1=10,SUM($P482:Y482),"0")+IF($L$1=11,SUM($P482:Z482),"0")+IF($L$1=12,SUM($P482:AA482),"0")+IF($L$1=13,SUM($P482:AB482),"0")+IF($L$1=14,SUM($P482:AC482),"0")+IF($L$1=15,SUM($P482:AD482),"0")+IF($L$1=16,SUM($P482:AE482),"0")+IF($L$1=17,SUM($P482:AF482),"0")+IF($L$1=18,SUM($P482:AG482),"0")+IF($L$1=19,SUM($P482:AH482),"0")+IF($L$1=20,SUM($P482:AI482),"0")+IF($L$1=21,SUM($P482:AJ482),"0")+IF($L$1=22,SUM($P482:AK482),"0")+IF($L$1=23,SUM($P482:AL482),"0")+IF($L$1=24,SUM($P482:AM482),"0"),2),IF(BC482=0,(SUMIF($AP$11:$AP$1010,B482,$BC$11:$BC$1010)),BC482))</f>
        <v>0</v>
      </c>
      <c r="M482" s="163" t="n">
        <f aca="false">IF(G482=0,0,(L482/G482)*100)</f>
        <v>0</v>
      </c>
      <c r="N482" s="168" t="str">
        <f aca="false">IF(B482&gt;0,"ok","ocultar")</f>
        <v>ocultar</v>
      </c>
      <c r="O482" s="650"/>
      <c r="P482" s="724"/>
      <c r="Q482" s="725"/>
      <c r="R482" s="725"/>
      <c r="S482" s="725"/>
      <c r="T482" s="725"/>
      <c r="U482" s="725"/>
      <c r="V482" s="725"/>
      <c r="W482" s="725"/>
      <c r="X482" s="725"/>
      <c r="Y482" s="725"/>
      <c r="Z482" s="725"/>
      <c r="AA482" s="726"/>
      <c r="AB482" s="726"/>
      <c r="AC482" s="726"/>
      <c r="AD482" s="726"/>
      <c r="AE482" s="726"/>
      <c r="AF482" s="726"/>
      <c r="AG482" s="726"/>
      <c r="AH482" s="726"/>
      <c r="AI482" s="726"/>
      <c r="AJ482" s="726"/>
      <c r="AK482" s="726"/>
      <c r="AL482" s="726"/>
      <c r="AM482" s="727"/>
      <c r="AO482" s="728" t="n">
        <f aca="false">IF(E482&lt;&gt;0,G482,0)</f>
        <v>0</v>
      </c>
      <c r="AP482" s="157" t="n">
        <f aca="false">IF(B482=0,AP481,IF(ISNONTEXT(B482)=TRUE(),INT(B482),INT(LEFT(B482,FIND(".",B482)-1))))</f>
        <v>3</v>
      </c>
      <c r="AQ482" s="157" t="str">
        <f aca="false">IF(AQ483=1,1,IF(B482&lt;&gt;0,1,IF(C482&lt;&gt;0,1,IF(D482&lt;&gt;0,1,IF(E482&lt;&gt;0,1,"")))))</f>
        <v/>
      </c>
      <c r="AR482" s="157" t="str">
        <f aca="false">IF(AP482=0," ",IF(AP482&lt;&gt;AP481,AP482," "))</f>
        <v> </v>
      </c>
      <c r="AS482" s="732"/>
      <c r="AT482" s="730" t="n">
        <f aca="false">IF(AP482&lt;&gt;AR482,(IF('ORÇ.GLOBAL P CAIXA'!I483="",J482*(INFORMAÇÕES!$Q$99/INFORMAÇÕES!$Q$102),IF('ORÇ.GLOBAL P CAIXA'!I483="R",J482,0))),0)</f>
        <v>0</v>
      </c>
      <c r="AU482" s="75" t="n">
        <f aca="false">IF(AP482&lt;&gt;AR482,(IF('ORÇ.GLOBAL P CAIXA'!I483="",J482*(INFORMAÇÕES!$Q$100/INFORMAÇÕES!$Q$102),IF('ORÇ.GLOBAL P CAIXA'!I483="C",J482,0))),0)</f>
        <v>0</v>
      </c>
      <c r="AV482" s="75" t="n">
        <f aca="false">IF(AP482&lt;&gt;AR482,(IF('ORÇ.GLOBAL P CAIXA'!I483="",J482*INFORMAÇÕES!$U$115,IF('ORÇ.GLOBAL P CAIXA'!I483="CF",J482,0))),0)</f>
        <v>0</v>
      </c>
      <c r="AW482" s="75" t="n">
        <f aca="false">IF(AP482&lt;&gt;AR482,(IF('ORÇ.GLOBAL P CAIXA'!I483="",J482*INFORMAÇÕES!$U$116,IF('ORÇ.GLOBAL P CAIXA'!I483="O",J482,0))),0)</f>
        <v>0</v>
      </c>
      <c r="AX482" s="731" t="n">
        <f aca="false">IF(E482&lt;&gt;0,J482,0)</f>
        <v>0</v>
      </c>
      <c r="AY482" s="730" t="n">
        <f aca="false">IF(AP482&lt;&gt;AR482,(IF('ORÇ.GLOBAL P CAIXA'!I483="",L482*(INFORMAÇÕES!$Q$99/INFORMAÇÕES!$Q$102),IF('ORÇ.GLOBAL P CAIXA'!I483="R",L482,0))),0)</f>
        <v>0</v>
      </c>
      <c r="AZ482" s="75" t="n">
        <f aca="false">IF(AP482&lt;&gt;AR482,(IF('ORÇ.GLOBAL P CAIXA'!I483="",L482*(INFORMAÇÕES!$Q$100/INFORMAÇÕES!$Q$102),IF('ORÇ.GLOBAL P CAIXA'!I483="C",L482,0))),0)</f>
        <v>0</v>
      </c>
      <c r="BA482" s="75" t="n">
        <f aca="false">IF(AP482&lt;&gt;AR482,(IF('ORÇ.GLOBAL P CAIXA'!I483="",L482*INFORMAÇÕES!$U$115,IF('ORÇ.GLOBAL P CAIXA'!I483="CF",L482,0))),0)</f>
        <v>0</v>
      </c>
      <c r="BB482" s="75" t="n">
        <f aca="false">IF(AP482&lt;&gt;AR482,(IF('ORÇ.GLOBAL P CAIXA'!I483="",L482*INFORMAÇÕES!$U$116,IF('ORÇ.GLOBAL P CAIXA'!I483="O",L482,0))),0)</f>
        <v>0</v>
      </c>
      <c r="BC482" s="731" t="n">
        <f aca="false">IF(E482&lt;&gt;0,L482,0)</f>
        <v>0</v>
      </c>
    </row>
    <row r="483" s="174" customFormat="true" ht="14.25" hidden="false" customHeight="false" outlineLevel="0" collapsed="false">
      <c r="A483" s="159" t="n">
        <v>473</v>
      </c>
      <c r="B483" s="160" t="n">
        <f aca="false">'ORÇ.REPROG. P CAIXA'!B485</f>
        <v>0</v>
      </c>
      <c r="C483" s="723" t="n">
        <f aca="false">'ORÇ.REPROG. P CAIXA'!C485</f>
        <v>0</v>
      </c>
      <c r="D483" s="162" t="n">
        <f aca="false">'ORÇ.REPROG. P CAIXA'!D485</f>
        <v>0</v>
      </c>
      <c r="E483" s="163" t="n">
        <f aca="false">IF('BM GLOBAL'!$P$1&lt;&gt;0,'ORÇ.REPROG. P CAIXA'!E485,'ORÇ.REPROG. P CAIXA'!H485)</f>
        <v>0</v>
      </c>
      <c r="F483" s="163" t="n">
        <f aca="false">IF('BM GLOBAL'!$P$1&lt;&gt;0,IF('ORÇ.GLOBAL P CAIXA'!K484=0,'ORÇ.GLOBAL EMPRESA'!G484,'ORÇ.GLOBAL P CAIXA'!F484),'ORÇ.REPROG. P CAIXA'!I485)</f>
        <v>0</v>
      </c>
      <c r="G483" s="163" t="n">
        <f aca="false">IF(E483&lt;&gt;0,ROUND(E483*F483,2),IF(AO483=0,(SUMIF('ORÇ.REPROG. P CAIXA'!$AC$13:$AC$1012,B483,$AO$11:$AO$1010)),AO483))</f>
        <v>0</v>
      </c>
      <c r="H483" s="163" t="n">
        <f aca="false">IF(J483&lt;&gt;0,IF(E483&lt;&gt;0,J483/F483,0),0)</f>
        <v>0</v>
      </c>
      <c r="I483" s="163" t="n">
        <f aca="false">IF(L483&lt;&gt;0,IF(E483&lt;&gt;0,L483/F483,0),0)</f>
        <v>0</v>
      </c>
      <c r="J483" s="163" t="n">
        <f aca="false">IF(E483&lt;&gt;0,ROUND(INDEX($P$11:$AM$1010,$A483,$L$1),2),IF(AX483=0,(SUMIF($AP$11:$AP$1010,B483,$AX$11:$AX$1010)),AX483))</f>
        <v>0</v>
      </c>
      <c r="K483" s="163" t="n">
        <f aca="false">IF(G483=0,0,(J483/G483)*100)</f>
        <v>0</v>
      </c>
      <c r="L483" s="163" t="n">
        <f aca="false">IF(E483&lt;&gt;0,ROUND(IF($L$1=1,SUM(P483),"0")+IF($L$1=2,SUM($P483:Q483),"0")+IF($L$1=3,SUM($P483:R483),"0")+IF($L$1=4,SUM($P483:S483),"0")+IF($L$1=5,SUM($P483:T483),"0")+IF($L$1=6,SUM($P483:U483),"0")+IF($L$1=7,SUM($P483:V483),"0")+IF($L$1=8,SUM($P483:W483),"0")+IF($L$1=9,SUM($P483:X483),"0")+IF($L$1=10,SUM($P483:Y483),"0")+IF($L$1=11,SUM($P483:Z483),"0")+IF($L$1=12,SUM($P483:AA483),"0")+IF($L$1=13,SUM($P483:AB483),"0")+IF($L$1=14,SUM($P483:AC483),"0")+IF($L$1=15,SUM($P483:AD483),"0")+IF($L$1=16,SUM($P483:AE483),"0")+IF($L$1=17,SUM($P483:AF483),"0")+IF($L$1=18,SUM($P483:AG483),"0")+IF($L$1=19,SUM($P483:AH483),"0")+IF($L$1=20,SUM($P483:AI483),"0")+IF($L$1=21,SUM($P483:AJ483),"0")+IF($L$1=22,SUM($P483:AK483),"0")+IF($L$1=23,SUM($P483:AL483),"0")+IF($L$1=24,SUM($P483:AM483),"0"),2),IF(BC483=0,(SUMIF($AP$11:$AP$1010,B483,$BC$11:$BC$1010)),BC483))</f>
        <v>0</v>
      </c>
      <c r="M483" s="163" t="n">
        <f aca="false">IF(G483=0,0,(L483/G483)*100)</f>
        <v>0</v>
      </c>
      <c r="N483" s="168" t="str">
        <f aca="false">IF(B483&gt;0,"ok","ocultar")</f>
        <v>ocultar</v>
      </c>
      <c r="O483" s="650"/>
      <c r="P483" s="724"/>
      <c r="Q483" s="725"/>
      <c r="R483" s="725"/>
      <c r="S483" s="725"/>
      <c r="T483" s="725"/>
      <c r="U483" s="725"/>
      <c r="V483" s="725"/>
      <c r="W483" s="725"/>
      <c r="X483" s="725"/>
      <c r="Y483" s="725"/>
      <c r="Z483" s="725"/>
      <c r="AA483" s="726"/>
      <c r="AB483" s="726"/>
      <c r="AC483" s="726"/>
      <c r="AD483" s="726"/>
      <c r="AE483" s="726"/>
      <c r="AF483" s="726"/>
      <c r="AG483" s="726"/>
      <c r="AH483" s="726"/>
      <c r="AI483" s="726"/>
      <c r="AJ483" s="726"/>
      <c r="AK483" s="726"/>
      <c r="AL483" s="726"/>
      <c r="AM483" s="727"/>
      <c r="AO483" s="728" t="n">
        <f aca="false">IF(E483&lt;&gt;0,G483,0)</f>
        <v>0</v>
      </c>
      <c r="AP483" s="157" t="n">
        <f aca="false">IF(B483=0,AP482,IF(ISNONTEXT(B483)=TRUE(),INT(B483),INT(LEFT(B483,FIND(".",B483)-1))))</f>
        <v>3</v>
      </c>
      <c r="AQ483" s="157" t="str">
        <f aca="false">IF(AQ484=1,1,IF(B483&lt;&gt;0,1,IF(C483&lt;&gt;0,1,IF(D483&lt;&gt;0,1,IF(E483&lt;&gt;0,1,"")))))</f>
        <v/>
      </c>
      <c r="AR483" s="157" t="str">
        <f aca="false">IF(AP483=0," ",IF(AP483&lt;&gt;AP482,AP483," "))</f>
        <v> </v>
      </c>
      <c r="AS483" s="732"/>
      <c r="AT483" s="730" t="n">
        <f aca="false">IF(AP483&lt;&gt;AR483,(IF('ORÇ.GLOBAL P CAIXA'!I484="",J483*(INFORMAÇÕES!$Q$99/INFORMAÇÕES!$Q$102),IF('ORÇ.GLOBAL P CAIXA'!I484="R",J483,0))),0)</f>
        <v>0</v>
      </c>
      <c r="AU483" s="75" t="n">
        <f aca="false">IF(AP483&lt;&gt;AR483,(IF('ORÇ.GLOBAL P CAIXA'!I484="",J483*(INFORMAÇÕES!$Q$100/INFORMAÇÕES!$Q$102),IF('ORÇ.GLOBAL P CAIXA'!I484="C",J483,0))),0)</f>
        <v>0</v>
      </c>
      <c r="AV483" s="75" t="n">
        <f aca="false">IF(AP483&lt;&gt;AR483,(IF('ORÇ.GLOBAL P CAIXA'!I484="",J483*INFORMAÇÕES!$U$115,IF('ORÇ.GLOBAL P CAIXA'!I484="CF",J483,0))),0)</f>
        <v>0</v>
      </c>
      <c r="AW483" s="75" t="n">
        <f aca="false">IF(AP483&lt;&gt;AR483,(IF('ORÇ.GLOBAL P CAIXA'!I484="",J483*INFORMAÇÕES!$U$116,IF('ORÇ.GLOBAL P CAIXA'!I484="O",J483,0))),0)</f>
        <v>0</v>
      </c>
      <c r="AX483" s="731" t="n">
        <f aca="false">IF(E483&lt;&gt;0,J483,0)</f>
        <v>0</v>
      </c>
      <c r="AY483" s="730" t="n">
        <f aca="false">IF(AP483&lt;&gt;AR483,(IF('ORÇ.GLOBAL P CAIXA'!I484="",L483*(INFORMAÇÕES!$Q$99/INFORMAÇÕES!$Q$102),IF('ORÇ.GLOBAL P CAIXA'!I484="R",L483,0))),0)</f>
        <v>0</v>
      </c>
      <c r="AZ483" s="75" t="n">
        <f aca="false">IF(AP483&lt;&gt;AR483,(IF('ORÇ.GLOBAL P CAIXA'!I484="",L483*(INFORMAÇÕES!$Q$100/INFORMAÇÕES!$Q$102),IF('ORÇ.GLOBAL P CAIXA'!I484="C",L483,0))),0)</f>
        <v>0</v>
      </c>
      <c r="BA483" s="75" t="n">
        <f aca="false">IF(AP483&lt;&gt;AR483,(IF('ORÇ.GLOBAL P CAIXA'!I484="",L483*INFORMAÇÕES!$U$115,IF('ORÇ.GLOBAL P CAIXA'!I484="CF",L483,0))),0)</f>
        <v>0</v>
      </c>
      <c r="BB483" s="75" t="n">
        <f aca="false">IF(AP483&lt;&gt;AR483,(IF('ORÇ.GLOBAL P CAIXA'!I484="",L483*INFORMAÇÕES!$U$116,IF('ORÇ.GLOBAL P CAIXA'!I484="O",L483,0))),0)</f>
        <v>0</v>
      </c>
      <c r="BC483" s="731" t="n">
        <f aca="false">IF(E483&lt;&gt;0,L483,0)</f>
        <v>0</v>
      </c>
    </row>
    <row r="484" s="174" customFormat="true" ht="14.25" hidden="false" customHeight="false" outlineLevel="0" collapsed="false">
      <c r="A484" s="159" t="n">
        <v>474</v>
      </c>
      <c r="B484" s="160" t="n">
        <f aca="false">'ORÇ.REPROG. P CAIXA'!B486</f>
        <v>0</v>
      </c>
      <c r="C484" s="723" t="n">
        <f aca="false">'ORÇ.REPROG. P CAIXA'!C486</f>
        <v>0</v>
      </c>
      <c r="D484" s="162" t="n">
        <f aca="false">'ORÇ.REPROG. P CAIXA'!D486</f>
        <v>0</v>
      </c>
      <c r="E484" s="163" t="n">
        <f aca="false">IF('BM GLOBAL'!$P$1&lt;&gt;0,'ORÇ.REPROG. P CAIXA'!E486,'ORÇ.REPROG. P CAIXA'!H486)</f>
        <v>0</v>
      </c>
      <c r="F484" s="163" t="n">
        <f aca="false">IF('BM GLOBAL'!$P$1&lt;&gt;0,IF('ORÇ.GLOBAL P CAIXA'!K485=0,'ORÇ.GLOBAL EMPRESA'!G485,'ORÇ.GLOBAL P CAIXA'!F485),'ORÇ.REPROG. P CAIXA'!I486)</f>
        <v>0</v>
      </c>
      <c r="G484" s="163" t="n">
        <f aca="false">IF(E484&lt;&gt;0,ROUND(E484*F484,2),IF(AO484=0,(SUMIF('ORÇ.REPROG. P CAIXA'!$AC$13:$AC$1012,B484,$AO$11:$AO$1010)),AO484))</f>
        <v>0</v>
      </c>
      <c r="H484" s="163" t="n">
        <f aca="false">IF(J484&lt;&gt;0,IF(E484&lt;&gt;0,J484/F484,0),0)</f>
        <v>0</v>
      </c>
      <c r="I484" s="163" t="n">
        <f aca="false">IF(L484&lt;&gt;0,IF(E484&lt;&gt;0,L484/F484,0),0)</f>
        <v>0</v>
      </c>
      <c r="J484" s="163" t="n">
        <f aca="false">IF(E484&lt;&gt;0,ROUND(INDEX($P$11:$AM$1010,$A484,$L$1),2),IF(AX484=0,(SUMIF($AP$11:$AP$1010,B484,$AX$11:$AX$1010)),AX484))</f>
        <v>0</v>
      </c>
      <c r="K484" s="163" t="n">
        <f aca="false">IF(G484=0,0,(J484/G484)*100)</f>
        <v>0</v>
      </c>
      <c r="L484" s="163" t="n">
        <f aca="false">IF(E484&lt;&gt;0,ROUND(IF($L$1=1,SUM(P484),"0")+IF($L$1=2,SUM($P484:Q484),"0")+IF($L$1=3,SUM($P484:R484),"0")+IF($L$1=4,SUM($P484:S484),"0")+IF($L$1=5,SUM($P484:T484),"0")+IF($L$1=6,SUM($P484:U484),"0")+IF($L$1=7,SUM($P484:V484),"0")+IF($L$1=8,SUM($P484:W484),"0")+IF($L$1=9,SUM($P484:X484),"0")+IF($L$1=10,SUM($P484:Y484),"0")+IF($L$1=11,SUM($P484:Z484),"0")+IF($L$1=12,SUM($P484:AA484),"0")+IF($L$1=13,SUM($P484:AB484),"0")+IF($L$1=14,SUM($P484:AC484),"0")+IF($L$1=15,SUM($P484:AD484),"0")+IF($L$1=16,SUM($P484:AE484),"0")+IF($L$1=17,SUM($P484:AF484),"0")+IF($L$1=18,SUM($P484:AG484),"0")+IF($L$1=19,SUM($P484:AH484),"0")+IF($L$1=20,SUM($P484:AI484),"0")+IF($L$1=21,SUM($P484:AJ484),"0")+IF($L$1=22,SUM($P484:AK484),"0")+IF($L$1=23,SUM($P484:AL484),"0")+IF($L$1=24,SUM($P484:AM484),"0"),2),IF(BC484=0,(SUMIF($AP$11:$AP$1010,B484,$BC$11:$BC$1010)),BC484))</f>
        <v>0</v>
      </c>
      <c r="M484" s="163" t="n">
        <f aca="false">IF(G484=0,0,(L484/G484)*100)</f>
        <v>0</v>
      </c>
      <c r="N484" s="168" t="str">
        <f aca="false">IF(B484&gt;0,"ok","ocultar")</f>
        <v>ocultar</v>
      </c>
      <c r="O484" s="650"/>
      <c r="P484" s="724"/>
      <c r="Q484" s="725"/>
      <c r="R484" s="725"/>
      <c r="S484" s="725"/>
      <c r="T484" s="725"/>
      <c r="U484" s="725"/>
      <c r="V484" s="725"/>
      <c r="W484" s="725"/>
      <c r="X484" s="725"/>
      <c r="Y484" s="725"/>
      <c r="Z484" s="725"/>
      <c r="AA484" s="726"/>
      <c r="AB484" s="726"/>
      <c r="AC484" s="726"/>
      <c r="AD484" s="726"/>
      <c r="AE484" s="726"/>
      <c r="AF484" s="726"/>
      <c r="AG484" s="726"/>
      <c r="AH484" s="726"/>
      <c r="AI484" s="726"/>
      <c r="AJ484" s="726"/>
      <c r="AK484" s="726"/>
      <c r="AL484" s="726"/>
      <c r="AM484" s="727"/>
      <c r="AO484" s="728" t="n">
        <f aca="false">IF(E484&lt;&gt;0,G484,0)</f>
        <v>0</v>
      </c>
      <c r="AP484" s="157" t="n">
        <f aca="false">IF(B484=0,AP483,IF(ISNONTEXT(B484)=TRUE(),INT(B484),INT(LEFT(B484,FIND(".",B484)-1))))</f>
        <v>3</v>
      </c>
      <c r="AQ484" s="157" t="str">
        <f aca="false">IF(AQ485=1,1,IF(B484&lt;&gt;0,1,IF(C484&lt;&gt;0,1,IF(D484&lt;&gt;0,1,IF(E484&lt;&gt;0,1,"")))))</f>
        <v/>
      </c>
      <c r="AR484" s="157" t="str">
        <f aca="false">IF(AP484=0," ",IF(AP484&lt;&gt;AP483,AP484," "))</f>
        <v> </v>
      </c>
      <c r="AS484" s="732"/>
      <c r="AT484" s="730" t="n">
        <f aca="false">IF(AP484&lt;&gt;AR484,(IF('ORÇ.GLOBAL P CAIXA'!I485="",J484*(INFORMAÇÕES!$Q$99/INFORMAÇÕES!$Q$102),IF('ORÇ.GLOBAL P CAIXA'!I485="R",J484,0))),0)</f>
        <v>0</v>
      </c>
      <c r="AU484" s="75" t="n">
        <f aca="false">IF(AP484&lt;&gt;AR484,(IF('ORÇ.GLOBAL P CAIXA'!I485="",J484*(INFORMAÇÕES!$Q$100/INFORMAÇÕES!$Q$102),IF('ORÇ.GLOBAL P CAIXA'!I485="C",J484,0))),0)</f>
        <v>0</v>
      </c>
      <c r="AV484" s="75" t="n">
        <f aca="false">IF(AP484&lt;&gt;AR484,(IF('ORÇ.GLOBAL P CAIXA'!I485="",J484*INFORMAÇÕES!$U$115,IF('ORÇ.GLOBAL P CAIXA'!I485="CF",J484,0))),0)</f>
        <v>0</v>
      </c>
      <c r="AW484" s="75" t="n">
        <f aca="false">IF(AP484&lt;&gt;AR484,(IF('ORÇ.GLOBAL P CAIXA'!I485="",J484*INFORMAÇÕES!$U$116,IF('ORÇ.GLOBAL P CAIXA'!I485="O",J484,0))),0)</f>
        <v>0</v>
      </c>
      <c r="AX484" s="731" t="n">
        <f aca="false">IF(E484&lt;&gt;0,J484,0)</f>
        <v>0</v>
      </c>
      <c r="AY484" s="730" t="n">
        <f aca="false">IF(AP484&lt;&gt;AR484,(IF('ORÇ.GLOBAL P CAIXA'!I485="",L484*(INFORMAÇÕES!$Q$99/INFORMAÇÕES!$Q$102),IF('ORÇ.GLOBAL P CAIXA'!I485="R",L484,0))),0)</f>
        <v>0</v>
      </c>
      <c r="AZ484" s="75" t="n">
        <f aca="false">IF(AP484&lt;&gt;AR484,(IF('ORÇ.GLOBAL P CAIXA'!I485="",L484*(INFORMAÇÕES!$Q$100/INFORMAÇÕES!$Q$102),IF('ORÇ.GLOBAL P CAIXA'!I485="C",L484,0))),0)</f>
        <v>0</v>
      </c>
      <c r="BA484" s="75" t="n">
        <f aca="false">IF(AP484&lt;&gt;AR484,(IF('ORÇ.GLOBAL P CAIXA'!I485="",L484*INFORMAÇÕES!$U$115,IF('ORÇ.GLOBAL P CAIXA'!I485="CF",L484,0))),0)</f>
        <v>0</v>
      </c>
      <c r="BB484" s="75" t="n">
        <f aca="false">IF(AP484&lt;&gt;AR484,(IF('ORÇ.GLOBAL P CAIXA'!I485="",L484*INFORMAÇÕES!$U$116,IF('ORÇ.GLOBAL P CAIXA'!I485="O",L484,0))),0)</f>
        <v>0</v>
      </c>
      <c r="BC484" s="731" t="n">
        <f aca="false">IF(E484&lt;&gt;0,L484,0)</f>
        <v>0</v>
      </c>
    </row>
    <row r="485" s="174" customFormat="true" ht="14.25" hidden="false" customHeight="false" outlineLevel="0" collapsed="false">
      <c r="A485" s="159" t="n">
        <v>475</v>
      </c>
      <c r="B485" s="160" t="n">
        <f aca="false">'ORÇ.REPROG. P CAIXA'!B487</f>
        <v>0</v>
      </c>
      <c r="C485" s="723" t="n">
        <f aca="false">'ORÇ.REPROG. P CAIXA'!C487</f>
        <v>0</v>
      </c>
      <c r="D485" s="162" t="n">
        <f aca="false">'ORÇ.REPROG. P CAIXA'!D487</f>
        <v>0</v>
      </c>
      <c r="E485" s="163" t="n">
        <f aca="false">IF('BM GLOBAL'!$P$1&lt;&gt;0,'ORÇ.REPROG. P CAIXA'!E487,'ORÇ.REPROG. P CAIXA'!H487)</f>
        <v>0</v>
      </c>
      <c r="F485" s="163" t="n">
        <f aca="false">IF('BM GLOBAL'!$P$1&lt;&gt;0,IF('ORÇ.GLOBAL P CAIXA'!K486=0,'ORÇ.GLOBAL EMPRESA'!G486,'ORÇ.GLOBAL P CAIXA'!F486),'ORÇ.REPROG. P CAIXA'!I487)</f>
        <v>0</v>
      </c>
      <c r="G485" s="163" t="n">
        <f aca="false">IF(E485&lt;&gt;0,ROUND(E485*F485,2),IF(AO485=0,(SUMIF('ORÇ.REPROG. P CAIXA'!$AC$13:$AC$1012,B485,$AO$11:$AO$1010)),AO485))</f>
        <v>0</v>
      </c>
      <c r="H485" s="163" t="n">
        <f aca="false">IF(J485&lt;&gt;0,IF(E485&lt;&gt;0,J485/F485,0),0)</f>
        <v>0</v>
      </c>
      <c r="I485" s="163" t="n">
        <f aca="false">IF(L485&lt;&gt;0,IF(E485&lt;&gt;0,L485/F485,0),0)</f>
        <v>0</v>
      </c>
      <c r="J485" s="163" t="n">
        <f aca="false">IF(E485&lt;&gt;0,ROUND(INDEX($P$11:$AM$1010,$A485,$L$1),2),IF(AX485=0,(SUMIF($AP$11:$AP$1010,B485,$AX$11:$AX$1010)),AX485))</f>
        <v>0</v>
      </c>
      <c r="K485" s="163" t="n">
        <f aca="false">IF(G485=0,0,(J485/G485)*100)</f>
        <v>0</v>
      </c>
      <c r="L485" s="163" t="n">
        <f aca="false">IF(E485&lt;&gt;0,ROUND(IF($L$1=1,SUM(P485),"0")+IF($L$1=2,SUM($P485:Q485),"0")+IF($L$1=3,SUM($P485:R485),"0")+IF($L$1=4,SUM($P485:S485),"0")+IF($L$1=5,SUM($P485:T485),"0")+IF($L$1=6,SUM($P485:U485),"0")+IF($L$1=7,SUM($P485:V485),"0")+IF($L$1=8,SUM($P485:W485),"0")+IF($L$1=9,SUM($P485:X485),"0")+IF($L$1=10,SUM($P485:Y485),"0")+IF($L$1=11,SUM($P485:Z485),"0")+IF($L$1=12,SUM($P485:AA485),"0")+IF($L$1=13,SUM($P485:AB485),"0")+IF($L$1=14,SUM($P485:AC485),"0")+IF($L$1=15,SUM($P485:AD485),"0")+IF($L$1=16,SUM($P485:AE485),"0")+IF($L$1=17,SUM($P485:AF485),"0")+IF($L$1=18,SUM($P485:AG485),"0")+IF($L$1=19,SUM($P485:AH485),"0")+IF($L$1=20,SUM($P485:AI485),"0")+IF($L$1=21,SUM($P485:AJ485),"0")+IF($L$1=22,SUM($P485:AK485),"0")+IF($L$1=23,SUM($P485:AL485),"0")+IF($L$1=24,SUM($P485:AM485),"0"),2),IF(BC485=0,(SUMIF($AP$11:$AP$1010,B485,$BC$11:$BC$1010)),BC485))</f>
        <v>0</v>
      </c>
      <c r="M485" s="163" t="n">
        <f aca="false">IF(G485=0,0,(L485/G485)*100)</f>
        <v>0</v>
      </c>
      <c r="N485" s="168" t="str">
        <f aca="false">IF(B485&gt;0,"ok","ocultar")</f>
        <v>ocultar</v>
      </c>
      <c r="O485" s="650"/>
      <c r="P485" s="724"/>
      <c r="Q485" s="725"/>
      <c r="R485" s="725"/>
      <c r="S485" s="725"/>
      <c r="T485" s="725"/>
      <c r="U485" s="725"/>
      <c r="V485" s="725"/>
      <c r="W485" s="725"/>
      <c r="X485" s="725"/>
      <c r="Y485" s="725"/>
      <c r="Z485" s="725"/>
      <c r="AA485" s="726"/>
      <c r="AB485" s="726"/>
      <c r="AC485" s="726"/>
      <c r="AD485" s="726"/>
      <c r="AE485" s="726"/>
      <c r="AF485" s="726"/>
      <c r="AG485" s="726"/>
      <c r="AH485" s="726"/>
      <c r="AI485" s="726"/>
      <c r="AJ485" s="726"/>
      <c r="AK485" s="726"/>
      <c r="AL485" s="726"/>
      <c r="AM485" s="727"/>
      <c r="AO485" s="728" t="n">
        <f aca="false">IF(E485&lt;&gt;0,G485,0)</f>
        <v>0</v>
      </c>
      <c r="AP485" s="157" t="n">
        <f aca="false">IF(B485=0,AP484,IF(ISNONTEXT(B485)=TRUE(),INT(B485),INT(LEFT(B485,FIND(".",B485)-1))))</f>
        <v>3</v>
      </c>
      <c r="AQ485" s="157" t="str">
        <f aca="false">IF(AQ486=1,1,IF(B485&lt;&gt;0,1,IF(C485&lt;&gt;0,1,IF(D485&lt;&gt;0,1,IF(E485&lt;&gt;0,1,"")))))</f>
        <v/>
      </c>
      <c r="AR485" s="157" t="str">
        <f aca="false">IF(AP485=0," ",IF(AP485&lt;&gt;AP484,AP485," "))</f>
        <v> </v>
      </c>
      <c r="AS485" s="732"/>
      <c r="AT485" s="730" t="n">
        <f aca="false">IF(AP485&lt;&gt;AR485,(IF('ORÇ.GLOBAL P CAIXA'!I486="",J485*(INFORMAÇÕES!$Q$99/INFORMAÇÕES!$Q$102),IF('ORÇ.GLOBAL P CAIXA'!I486="R",J485,0))),0)</f>
        <v>0</v>
      </c>
      <c r="AU485" s="75" t="n">
        <f aca="false">IF(AP485&lt;&gt;AR485,(IF('ORÇ.GLOBAL P CAIXA'!I486="",J485*(INFORMAÇÕES!$Q$100/INFORMAÇÕES!$Q$102),IF('ORÇ.GLOBAL P CAIXA'!I486="C",J485,0))),0)</f>
        <v>0</v>
      </c>
      <c r="AV485" s="75" t="n">
        <f aca="false">IF(AP485&lt;&gt;AR485,(IF('ORÇ.GLOBAL P CAIXA'!I486="",J485*INFORMAÇÕES!$U$115,IF('ORÇ.GLOBAL P CAIXA'!I486="CF",J485,0))),0)</f>
        <v>0</v>
      </c>
      <c r="AW485" s="75" t="n">
        <f aca="false">IF(AP485&lt;&gt;AR485,(IF('ORÇ.GLOBAL P CAIXA'!I486="",J485*INFORMAÇÕES!$U$116,IF('ORÇ.GLOBAL P CAIXA'!I486="O",J485,0))),0)</f>
        <v>0</v>
      </c>
      <c r="AX485" s="731" t="n">
        <f aca="false">IF(E485&lt;&gt;0,J485,0)</f>
        <v>0</v>
      </c>
      <c r="AY485" s="730" t="n">
        <f aca="false">IF(AP485&lt;&gt;AR485,(IF('ORÇ.GLOBAL P CAIXA'!I486="",L485*(INFORMAÇÕES!$Q$99/INFORMAÇÕES!$Q$102),IF('ORÇ.GLOBAL P CAIXA'!I486="R",L485,0))),0)</f>
        <v>0</v>
      </c>
      <c r="AZ485" s="75" t="n">
        <f aca="false">IF(AP485&lt;&gt;AR485,(IF('ORÇ.GLOBAL P CAIXA'!I486="",L485*(INFORMAÇÕES!$Q$100/INFORMAÇÕES!$Q$102),IF('ORÇ.GLOBAL P CAIXA'!I486="C",L485,0))),0)</f>
        <v>0</v>
      </c>
      <c r="BA485" s="75" t="n">
        <f aca="false">IF(AP485&lt;&gt;AR485,(IF('ORÇ.GLOBAL P CAIXA'!I486="",L485*INFORMAÇÕES!$U$115,IF('ORÇ.GLOBAL P CAIXA'!I486="CF",L485,0))),0)</f>
        <v>0</v>
      </c>
      <c r="BB485" s="75" t="n">
        <f aca="false">IF(AP485&lt;&gt;AR485,(IF('ORÇ.GLOBAL P CAIXA'!I486="",L485*INFORMAÇÕES!$U$116,IF('ORÇ.GLOBAL P CAIXA'!I486="O",L485,0))),0)</f>
        <v>0</v>
      </c>
      <c r="BC485" s="731" t="n">
        <f aca="false">IF(E485&lt;&gt;0,L485,0)</f>
        <v>0</v>
      </c>
    </row>
    <row r="486" s="174" customFormat="true" ht="14.25" hidden="false" customHeight="false" outlineLevel="0" collapsed="false">
      <c r="A486" s="159" t="n">
        <v>476</v>
      </c>
      <c r="B486" s="160" t="n">
        <f aca="false">'ORÇ.REPROG. P CAIXA'!B488</f>
        <v>0</v>
      </c>
      <c r="C486" s="723" t="n">
        <f aca="false">'ORÇ.REPROG. P CAIXA'!C488</f>
        <v>0</v>
      </c>
      <c r="D486" s="162" t="n">
        <f aca="false">'ORÇ.REPROG. P CAIXA'!D488</f>
        <v>0</v>
      </c>
      <c r="E486" s="163" t="n">
        <f aca="false">IF('BM GLOBAL'!$P$1&lt;&gt;0,'ORÇ.REPROG. P CAIXA'!E488,'ORÇ.REPROG. P CAIXA'!H488)</f>
        <v>0</v>
      </c>
      <c r="F486" s="163" t="n">
        <f aca="false">IF('BM GLOBAL'!$P$1&lt;&gt;0,IF('ORÇ.GLOBAL P CAIXA'!K487=0,'ORÇ.GLOBAL EMPRESA'!G487,'ORÇ.GLOBAL P CAIXA'!F487),'ORÇ.REPROG. P CAIXA'!I488)</f>
        <v>0</v>
      </c>
      <c r="G486" s="163" t="n">
        <f aca="false">IF(E486&lt;&gt;0,ROUND(E486*F486,2),IF(AO486=0,(SUMIF('ORÇ.REPROG. P CAIXA'!$AC$13:$AC$1012,B486,$AO$11:$AO$1010)),AO486))</f>
        <v>0</v>
      </c>
      <c r="H486" s="163" t="n">
        <f aca="false">IF(J486&lt;&gt;0,IF(E486&lt;&gt;0,J486/F486,0),0)</f>
        <v>0</v>
      </c>
      <c r="I486" s="163" t="n">
        <f aca="false">IF(L486&lt;&gt;0,IF(E486&lt;&gt;0,L486/F486,0),0)</f>
        <v>0</v>
      </c>
      <c r="J486" s="163" t="n">
        <f aca="false">IF(E486&lt;&gt;0,ROUND(INDEX($P$11:$AM$1010,$A486,$L$1),2),IF(AX486=0,(SUMIF($AP$11:$AP$1010,B486,$AX$11:$AX$1010)),AX486))</f>
        <v>0</v>
      </c>
      <c r="K486" s="163" t="n">
        <f aca="false">IF(G486=0,0,(J486/G486)*100)</f>
        <v>0</v>
      </c>
      <c r="L486" s="163" t="n">
        <f aca="false">IF(E486&lt;&gt;0,ROUND(IF($L$1=1,SUM(P486),"0")+IF($L$1=2,SUM($P486:Q486),"0")+IF($L$1=3,SUM($P486:R486),"0")+IF($L$1=4,SUM($P486:S486),"0")+IF($L$1=5,SUM($P486:T486),"0")+IF($L$1=6,SUM($P486:U486),"0")+IF($L$1=7,SUM($P486:V486),"0")+IF($L$1=8,SUM($P486:W486),"0")+IF($L$1=9,SUM($P486:X486),"0")+IF($L$1=10,SUM($P486:Y486),"0")+IF($L$1=11,SUM($P486:Z486),"0")+IF($L$1=12,SUM($P486:AA486),"0")+IF($L$1=13,SUM($P486:AB486),"0")+IF($L$1=14,SUM($P486:AC486),"0")+IF($L$1=15,SUM($P486:AD486),"0")+IF($L$1=16,SUM($P486:AE486),"0")+IF($L$1=17,SUM($P486:AF486),"0")+IF($L$1=18,SUM($P486:AG486),"0")+IF($L$1=19,SUM($P486:AH486),"0")+IF($L$1=20,SUM($P486:AI486),"0")+IF($L$1=21,SUM($P486:AJ486),"0")+IF($L$1=22,SUM($P486:AK486),"0")+IF($L$1=23,SUM($P486:AL486),"0")+IF($L$1=24,SUM($P486:AM486),"0"),2),IF(BC486=0,(SUMIF($AP$11:$AP$1010,B486,$BC$11:$BC$1010)),BC486))</f>
        <v>0</v>
      </c>
      <c r="M486" s="163" t="n">
        <f aca="false">IF(G486=0,0,(L486/G486)*100)</f>
        <v>0</v>
      </c>
      <c r="N486" s="168" t="str">
        <f aca="false">IF(B486&gt;0,"ok","ocultar")</f>
        <v>ocultar</v>
      </c>
      <c r="O486" s="650"/>
      <c r="P486" s="724"/>
      <c r="Q486" s="725"/>
      <c r="R486" s="725"/>
      <c r="S486" s="725"/>
      <c r="T486" s="725"/>
      <c r="U486" s="725"/>
      <c r="V486" s="725"/>
      <c r="W486" s="725"/>
      <c r="X486" s="725"/>
      <c r="Y486" s="725"/>
      <c r="Z486" s="725"/>
      <c r="AA486" s="726"/>
      <c r="AB486" s="726"/>
      <c r="AC486" s="726"/>
      <c r="AD486" s="726"/>
      <c r="AE486" s="726"/>
      <c r="AF486" s="726"/>
      <c r="AG486" s="726"/>
      <c r="AH486" s="726"/>
      <c r="AI486" s="726"/>
      <c r="AJ486" s="726"/>
      <c r="AK486" s="726"/>
      <c r="AL486" s="726"/>
      <c r="AM486" s="727"/>
      <c r="AO486" s="728" t="n">
        <f aca="false">IF(E486&lt;&gt;0,G486,0)</f>
        <v>0</v>
      </c>
      <c r="AP486" s="157" t="n">
        <f aca="false">IF(B486=0,AP485,IF(ISNONTEXT(B486)=TRUE(),INT(B486),INT(LEFT(B486,FIND(".",B486)-1))))</f>
        <v>3</v>
      </c>
      <c r="AQ486" s="157" t="str">
        <f aca="false">IF(AQ487=1,1,IF(B486&lt;&gt;0,1,IF(C486&lt;&gt;0,1,IF(D486&lt;&gt;0,1,IF(E486&lt;&gt;0,1,"")))))</f>
        <v/>
      </c>
      <c r="AR486" s="157" t="str">
        <f aca="false">IF(AP486=0," ",IF(AP486&lt;&gt;AP485,AP486," "))</f>
        <v> </v>
      </c>
      <c r="AS486" s="732"/>
      <c r="AT486" s="730" t="n">
        <f aca="false">IF(AP486&lt;&gt;AR486,(IF('ORÇ.GLOBAL P CAIXA'!I487="",J486*(INFORMAÇÕES!$Q$99/INFORMAÇÕES!$Q$102),IF('ORÇ.GLOBAL P CAIXA'!I487="R",J486,0))),0)</f>
        <v>0</v>
      </c>
      <c r="AU486" s="75" t="n">
        <f aca="false">IF(AP486&lt;&gt;AR486,(IF('ORÇ.GLOBAL P CAIXA'!I487="",J486*(INFORMAÇÕES!$Q$100/INFORMAÇÕES!$Q$102),IF('ORÇ.GLOBAL P CAIXA'!I487="C",J486,0))),0)</f>
        <v>0</v>
      </c>
      <c r="AV486" s="75" t="n">
        <f aca="false">IF(AP486&lt;&gt;AR486,(IF('ORÇ.GLOBAL P CAIXA'!I487="",J486*INFORMAÇÕES!$U$115,IF('ORÇ.GLOBAL P CAIXA'!I487="CF",J486,0))),0)</f>
        <v>0</v>
      </c>
      <c r="AW486" s="75" t="n">
        <f aca="false">IF(AP486&lt;&gt;AR486,(IF('ORÇ.GLOBAL P CAIXA'!I487="",J486*INFORMAÇÕES!$U$116,IF('ORÇ.GLOBAL P CAIXA'!I487="O",J486,0))),0)</f>
        <v>0</v>
      </c>
      <c r="AX486" s="731" t="n">
        <f aca="false">IF(E486&lt;&gt;0,J486,0)</f>
        <v>0</v>
      </c>
      <c r="AY486" s="730" t="n">
        <f aca="false">IF(AP486&lt;&gt;AR486,(IF('ORÇ.GLOBAL P CAIXA'!I487="",L486*(INFORMAÇÕES!$Q$99/INFORMAÇÕES!$Q$102),IF('ORÇ.GLOBAL P CAIXA'!I487="R",L486,0))),0)</f>
        <v>0</v>
      </c>
      <c r="AZ486" s="75" t="n">
        <f aca="false">IF(AP486&lt;&gt;AR486,(IF('ORÇ.GLOBAL P CAIXA'!I487="",L486*(INFORMAÇÕES!$Q$100/INFORMAÇÕES!$Q$102),IF('ORÇ.GLOBAL P CAIXA'!I487="C",L486,0))),0)</f>
        <v>0</v>
      </c>
      <c r="BA486" s="75" t="n">
        <f aca="false">IF(AP486&lt;&gt;AR486,(IF('ORÇ.GLOBAL P CAIXA'!I487="",L486*INFORMAÇÕES!$U$115,IF('ORÇ.GLOBAL P CAIXA'!I487="CF",L486,0))),0)</f>
        <v>0</v>
      </c>
      <c r="BB486" s="75" t="n">
        <f aca="false">IF(AP486&lt;&gt;AR486,(IF('ORÇ.GLOBAL P CAIXA'!I487="",L486*INFORMAÇÕES!$U$116,IF('ORÇ.GLOBAL P CAIXA'!I487="O",L486,0))),0)</f>
        <v>0</v>
      </c>
      <c r="BC486" s="731" t="n">
        <f aca="false">IF(E486&lt;&gt;0,L486,0)</f>
        <v>0</v>
      </c>
    </row>
    <row r="487" s="174" customFormat="true" ht="14.25" hidden="false" customHeight="false" outlineLevel="0" collapsed="false">
      <c r="A487" s="159" t="n">
        <v>477</v>
      </c>
      <c r="B487" s="160" t="n">
        <f aca="false">'ORÇ.REPROG. P CAIXA'!B489</f>
        <v>0</v>
      </c>
      <c r="C487" s="723" t="n">
        <f aca="false">'ORÇ.REPROG. P CAIXA'!C489</f>
        <v>0</v>
      </c>
      <c r="D487" s="162" t="n">
        <f aca="false">'ORÇ.REPROG. P CAIXA'!D489</f>
        <v>0</v>
      </c>
      <c r="E487" s="163" t="n">
        <f aca="false">IF('BM GLOBAL'!$P$1&lt;&gt;0,'ORÇ.REPROG. P CAIXA'!E489,'ORÇ.REPROG. P CAIXA'!H489)</f>
        <v>0</v>
      </c>
      <c r="F487" s="163" t="n">
        <f aca="false">IF('BM GLOBAL'!$P$1&lt;&gt;0,IF('ORÇ.GLOBAL P CAIXA'!K488=0,'ORÇ.GLOBAL EMPRESA'!G488,'ORÇ.GLOBAL P CAIXA'!F488),'ORÇ.REPROG. P CAIXA'!I489)</f>
        <v>0</v>
      </c>
      <c r="G487" s="163" t="n">
        <f aca="false">IF(E487&lt;&gt;0,ROUND(E487*F487,2),IF(AO487=0,(SUMIF('ORÇ.REPROG. P CAIXA'!$AC$13:$AC$1012,B487,$AO$11:$AO$1010)),AO487))</f>
        <v>0</v>
      </c>
      <c r="H487" s="163" t="n">
        <f aca="false">IF(J487&lt;&gt;0,IF(E487&lt;&gt;0,J487/F487,0),0)</f>
        <v>0</v>
      </c>
      <c r="I487" s="163" t="n">
        <f aca="false">IF(L487&lt;&gt;0,IF(E487&lt;&gt;0,L487/F487,0),0)</f>
        <v>0</v>
      </c>
      <c r="J487" s="163" t="n">
        <f aca="false">IF(E487&lt;&gt;0,ROUND(INDEX($P$11:$AM$1010,$A487,$L$1),2),IF(AX487=0,(SUMIF($AP$11:$AP$1010,B487,$AX$11:$AX$1010)),AX487))</f>
        <v>0</v>
      </c>
      <c r="K487" s="163" t="n">
        <f aca="false">IF(G487=0,0,(J487/G487)*100)</f>
        <v>0</v>
      </c>
      <c r="L487" s="163" t="n">
        <f aca="false">IF(E487&lt;&gt;0,ROUND(IF($L$1=1,SUM(P487),"0")+IF($L$1=2,SUM($P487:Q487),"0")+IF($L$1=3,SUM($P487:R487),"0")+IF($L$1=4,SUM($P487:S487),"0")+IF($L$1=5,SUM($P487:T487),"0")+IF($L$1=6,SUM($P487:U487),"0")+IF($L$1=7,SUM($P487:V487),"0")+IF($L$1=8,SUM($P487:W487),"0")+IF($L$1=9,SUM($P487:X487),"0")+IF($L$1=10,SUM($P487:Y487),"0")+IF($L$1=11,SUM($P487:Z487),"0")+IF($L$1=12,SUM($P487:AA487),"0")+IF($L$1=13,SUM($P487:AB487),"0")+IF($L$1=14,SUM($P487:AC487),"0")+IF($L$1=15,SUM($P487:AD487),"0")+IF($L$1=16,SUM($P487:AE487),"0")+IF($L$1=17,SUM($P487:AF487),"0")+IF($L$1=18,SUM($P487:AG487),"0")+IF($L$1=19,SUM($P487:AH487),"0")+IF($L$1=20,SUM($P487:AI487),"0")+IF($L$1=21,SUM($P487:AJ487),"0")+IF($L$1=22,SUM($P487:AK487),"0")+IF($L$1=23,SUM($P487:AL487),"0")+IF($L$1=24,SUM($P487:AM487),"0"),2),IF(BC487=0,(SUMIF($AP$11:$AP$1010,B487,$BC$11:$BC$1010)),BC487))</f>
        <v>0</v>
      </c>
      <c r="M487" s="163" t="n">
        <f aca="false">IF(G487=0,0,(L487/G487)*100)</f>
        <v>0</v>
      </c>
      <c r="N487" s="168" t="str">
        <f aca="false">IF(B487&gt;0,"ok","ocultar")</f>
        <v>ocultar</v>
      </c>
      <c r="O487" s="650"/>
      <c r="P487" s="724"/>
      <c r="Q487" s="725"/>
      <c r="R487" s="725"/>
      <c r="S487" s="725"/>
      <c r="T487" s="725"/>
      <c r="U487" s="725"/>
      <c r="V487" s="725"/>
      <c r="W487" s="725"/>
      <c r="X487" s="725"/>
      <c r="Y487" s="725"/>
      <c r="Z487" s="725"/>
      <c r="AA487" s="726"/>
      <c r="AB487" s="726"/>
      <c r="AC487" s="726"/>
      <c r="AD487" s="726"/>
      <c r="AE487" s="726"/>
      <c r="AF487" s="726"/>
      <c r="AG487" s="726"/>
      <c r="AH487" s="726"/>
      <c r="AI487" s="726"/>
      <c r="AJ487" s="726"/>
      <c r="AK487" s="726"/>
      <c r="AL487" s="726"/>
      <c r="AM487" s="727"/>
      <c r="AO487" s="728" t="n">
        <f aca="false">IF(E487&lt;&gt;0,G487,0)</f>
        <v>0</v>
      </c>
      <c r="AP487" s="157" t="n">
        <f aca="false">IF(B487=0,AP486,IF(ISNONTEXT(B487)=TRUE(),INT(B487),INT(LEFT(B487,FIND(".",B487)-1))))</f>
        <v>3</v>
      </c>
      <c r="AQ487" s="157" t="str">
        <f aca="false">IF(AQ488=1,1,IF(B487&lt;&gt;0,1,IF(C487&lt;&gt;0,1,IF(D487&lt;&gt;0,1,IF(E487&lt;&gt;0,1,"")))))</f>
        <v/>
      </c>
      <c r="AR487" s="157" t="str">
        <f aca="false">IF(AP487=0," ",IF(AP487&lt;&gt;AP486,AP487," "))</f>
        <v> </v>
      </c>
      <c r="AS487" s="732"/>
      <c r="AT487" s="730" t="n">
        <f aca="false">IF(AP487&lt;&gt;AR487,(IF('ORÇ.GLOBAL P CAIXA'!I488="",J487*(INFORMAÇÕES!$Q$99/INFORMAÇÕES!$Q$102),IF('ORÇ.GLOBAL P CAIXA'!I488="R",J487,0))),0)</f>
        <v>0</v>
      </c>
      <c r="AU487" s="75" t="n">
        <f aca="false">IF(AP487&lt;&gt;AR487,(IF('ORÇ.GLOBAL P CAIXA'!I488="",J487*(INFORMAÇÕES!$Q$100/INFORMAÇÕES!$Q$102),IF('ORÇ.GLOBAL P CAIXA'!I488="C",J487,0))),0)</f>
        <v>0</v>
      </c>
      <c r="AV487" s="75" t="n">
        <f aca="false">IF(AP487&lt;&gt;AR487,(IF('ORÇ.GLOBAL P CAIXA'!I488="",J487*INFORMAÇÕES!$U$115,IF('ORÇ.GLOBAL P CAIXA'!I488="CF",J487,0))),0)</f>
        <v>0</v>
      </c>
      <c r="AW487" s="75" t="n">
        <f aca="false">IF(AP487&lt;&gt;AR487,(IF('ORÇ.GLOBAL P CAIXA'!I488="",J487*INFORMAÇÕES!$U$116,IF('ORÇ.GLOBAL P CAIXA'!I488="O",J487,0))),0)</f>
        <v>0</v>
      </c>
      <c r="AX487" s="731" t="n">
        <f aca="false">IF(E487&lt;&gt;0,J487,0)</f>
        <v>0</v>
      </c>
      <c r="AY487" s="730" t="n">
        <f aca="false">IF(AP487&lt;&gt;AR487,(IF('ORÇ.GLOBAL P CAIXA'!I488="",L487*(INFORMAÇÕES!$Q$99/INFORMAÇÕES!$Q$102),IF('ORÇ.GLOBAL P CAIXA'!I488="R",L487,0))),0)</f>
        <v>0</v>
      </c>
      <c r="AZ487" s="75" t="n">
        <f aca="false">IF(AP487&lt;&gt;AR487,(IF('ORÇ.GLOBAL P CAIXA'!I488="",L487*(INFORMAÇÕES!$Q$100/INFORMAÇÕES!$Q$102),IF('ORÇ.GLOBAL P CAIXA'!I488="C",L487,0))),0)</f>
        <v>0</v>
      </c>
      <c r="BA487" s="75" t="n">
        <f aca="false">IF(AP487&lt;&gt;AR487,(IF('ORÇ.GLOBAL P CAIXA'!I488="",L487*INFORMAÇÕES!$U$115,IF('ORÇ.GLOBAL P CAIXA'!I488="CF",L487,0))),0)</f>
        <v>0</v>
      </c>
      <c r="BB487" s="75" t="n">
        <f aca="false">IF(AP487&lt;&gt;AR487,(IF('ORÇ.GLOBAL P CAIXA'!I488="",L487*INFORMAÇÕES!$U$116,IF('ORÇ.GLOBAL P CAIXA'!I488="O",L487,0))),0)</f>
        <v>0</v>
      </c>
      <c r="BC487" s="731" t="n">
        <f aca="false">IF(E487&lt;&gt;0,L487,0)</f>
        <v>0</v>
      </c>
    </row>
    <row r="488" s="174" customFormat="true" ht="14.25" hidden="false" customHeight="false" outlineLevel="0" collapsed="false">
      <c r="A488" s="159" t="n">
        <v>478</v>
      </c>
      <c r="B488" s="160" t="n">
        <f aca="false">'ORÇ.REPROG. P CAIXA'!B490</f>
        <v>0</v>
      </c>
      <c r="C488" s="723" t="n">
        <f aca="false">'ORÇ.REPROG. P CAIXA'!C490</f>
        <v>0</v>
      </c>
      <c r="D488" s="162" t="n">
        <f aca="false">'ORÇ.REPROG. P CAIXA'!D490</f>
        <v>0</v>
      </c>
      <c r="E488" s="163" t="n">
        <f aca="false">IF('BM GLOBAL'!$P$1&lt;&gt;0,'ORÇ.REPROG. P CAIXA'!E490,'ORÇ.REPROG. P CAIXA'!H490)</f>
        <v>0</v>
      </c>
      <c r="F488" s="163" t="n">
        <f aca="false">IF('BM GLOBAL'!$P$1&lt;&gt;0,IF('ORÇ.GLOBAL P CAIXA'!K489=0,'ORÇ.GLOBAL EMPRESA'!G489,'ORÇ.GLOBAL P CAIXA'!F489),'ORÇ.REPROG. P CAIXA'!I490)</f>
        <v>0</v>
      </c>
      <c r="G488" s="163" t="n">
        <f aca="false">IF(E488&lt;&gt;0,ROUND(E488*F488,2),IF(AO488=0,(SUMIF('ORÇ.REPROG. P CAIXA'!$AC$13:$AC$1012,B488,$AO$11:$AO$1010)),AO488))</f>
        <v>0</v>
      </c>
      <c r="H488" s="163" t="n">
        <f aca="false">IF(J488&lt;&gt;0,IF(E488&lt;&gt;0,J488/F488,0),0)</f>
        <v>0</v>
      </c>
      <c r="I488" s="163" t="n">
        <f aca="false">IF(L488&lt;&gt;0,IF(E488&lt;&gt;0,L488/F488,0),0)</f>
        <v>0</v>
      </c>
      <c r="J488" s="163" t="n">
        <f aca="false">IF(E488&lt;&gt;0,ROUND(INDEX($P$11:$AM$1010,$A488,$L$1),2),IF(AX488=0,(SUMIF($AP$11:$AP$1010,B488,$AX$11:$AX$1010)),AX488))</f>
        <v>0</v>
      </c>
      <c r="K488" s="163" t="n">
        <f aca="false">IF(G488=0,0,(J488/G488)*100)</f>
        <v>0</v>
      </c>
      <c r="L488" s="163" t="n">
        <f aca="false">IF(E488&lt;&gt;0,ROUND(IF($L$1=1,SUM(P488),"0")+IF($L$1=2,SUM($P488:Q488),"0")+IF($L$1=3,SUM($P488:R488),"0")+IF($L$1=4,SUM($P488:S488),"0")+IF($L$1=5,SUM($P488:T488),"0")+IF($L$1=6,SUM($P488:U488),"0")+IF($L$1=7,SUM($P488:V488),"0")+IF($L$1=8,SUM($P488:W488),"0")+IF($L$1=9,SUM($P488:X488),"0")+IF($L$1=10,SUM($P488:Y488),"0")+IF($L$1=11,SUM($P488:Z488),"0")+IF($L$1=12,SUM($P488:AA488),"0")+IF($L$1=13,SUM($P488:AB488),"0")+IF($L$1=14,SUM($P488:AC488),"0")+IF($L$1=15,SUM($P488:AD488),"0")+IF($L$1=16,SUM($P488:AE488),"0")+IF($L$1=17,SUM($P488:AF488),"0")+IF($L$1=18,SUM($P488:AG488),"0")+IF($L$1=19,SUM($P488:AH488),"0")+IF($L$1=20,SUM($P488:AI488),"0")+IF($L$1=21,SUM($P488:AJ488),"0")+IF($L$1=22,SUM($P488:AK488),"0")+IF($L$1=23,SUM($P488:AL488),"0")+IF($L$1=24,SUM($P488:AM488),"0"),2),IF(BC488=0,(SUMIF($AP$11:$AP$1010,B488,$BC$11:$BC$1010)),BC488))</f>
        <v>0</v>
      </c>
      <c r="M488" s="163" t="n">
        <f aca="false">IF(G488=0,0,(L488/G488)*100)</f>
        <v>0</v>
      </c>
      <c r="N488" s="168" t="str">
        <f aca="false">IF(B488&gt;0,"ok","ocultar")</f>
        <v>ocultar</v>
      </c>
      <c r="O488" s="650"/>
      <c r="P488" s="724"/>
      <c r="Q488" s="725"/>
      <c r="R488" s="725"/>
      <c r="S488" s="725"/>
      <c r="T488" s="725"/>
      <c r="U488" s="725"/>
      <c r="V488" s="725"/>
      <c r="W488" s="725"/>
      <c r="X488" s="725"/>
      <c r="Y488" s="725"/>
      <c r="Z488" s="725"/>
      <c r="AA488" s="726"/>
      <c r="AB488" s="726"/>
      <c r="AC488" s="726"/>
      <c r="AD488" s="726"/>
      <c r="AE488" s="726"/>
      <c r="AF488" s="726"/>
      <c r="AG488" s="726"/>
      <c r="AH488" s="726"/>
      <c r="AI488" s="726"/>
      <c r="AJ488" s="726"/>
      <c r="AK488" s="726"/>
      <c r="AL488" s="726"/>
      <c r="AM488" s="727"/>
      <c r="AO488" s="728" t="n">
        <f aca="false">IF(E488&lt;&gt;0,G488,0)</f>
        <v>0</v>
      </c>
      <c r="AP488" s="157" t="n">
        <f aca="false">IF(B488=0,AP487,IF(ISNONTEXT(B488)=TRUE(),INT(B488),INT(LEFT(B488,FIND(".",B488)-1))))</f>
        <v>3</v>
      </c>
      <c r="AQ488" s="157" t="str">
        <f aca="false">IF(AQ489=1,1,IF(B488&lt;&gt;0,1,IF(C488&lt;&gt;0,1,IF(D488&lt;&gt;0,1,IF(E488&lt;&gt;0,1,"")))))</f>
        <v/>
      </c>
      <c r="AR488" s="157" t="str">
        <f aca="false">IF(AP488=0," ",IF(AP488&lt;&gt;AP487,AP488," "))</f>
        <v> </v>
      </c>
      <c r="AS488" s="732"/>
      <c r="AT488" s="730" t="n">
        <f aca="false">IF(AP488&lt;&gt;AR488,(IF('ORÇ.GLOBAL P CAIXA'!I489="",J488*(INFORMAÇÕES!$Q$99/INFORMAÇÕES!$Q$102),IF('ORÇ.GLOBAL P CAIXA'!I489="R",J488,0))),0)</f>
        <v>0</v>
      </c>
      <c r="AU488" s="75" t="n">
        <f aca="false">IF(AP488&lt;&gt;AR488,(IF('ORÇ.GLOBAL P CAIXA'!I489="",J488*(INFORMAÇÕES!$Q$100/INFORMAÇÕES!$Q$102),IF('ORÇ.GLOBAL P CAIXA'!I489="C",J488,0))),0)</f>
        <v>0</v>
      </c>
      <c r="AV488" s="75" t="n">
        <f aca="false">IF(AP488&lt;&gt;AR488,(IF('ORÇ.GLOBAL P CAIXA'!I489="",J488*INFORMAÇÕES!$U$115,IF('ORÇ.GLOBAL P CAIXA'!I489="CF",J488,0))),0)</f>
        <v>0</v>
      </c>
      <c r="AW488" s="75" t="n">
        <f aca="false">IF(AP488&lt;&gt;AR488,(IF('ORÇ.GLOBAL P CAIXA'!I489="",J488*INFORMAÇÕES!$U$116,IF('ORÇ.GLOBAL P CAIXA'!I489="O",J488,0))),0)</f>
        <v>0</v>
      </c>
      <c r="AX488" s="731" t="n">
        <f aca="false">IF(E488&lt;&gt;0,J488,0)</f>
        <v>0</v>
      </c>
      <c r="AY488" s="730" t="n">
        <f aca="false">IF(AP488&lt;&gt;AR488,(IF('ORÇ.GLOBAL P CAIXA'!I489="",L488*(INFORMAÇÕES!$Q$99/INFORMAÇÕES!$Q$102),IF('ORÇ.GLOBAL P CAIXA'!I489="R",L488,0))),0)</f>
        <v>0</v>
      </c>
      <c r="AZ488" s="75" t="n">
        <f aca="false">IF(AP488&lt;&gt;AR488,(IF('ORÇ.GLOBAL P CAIXA'!I489="",L488*(INFORMAÇÕES!$Q$100/INFORMAÇÕES!$Q$102),IF('ORÇ.GLOBAL P CAIXA'!I489="C",L488,0))),0)</f>
        <v>0</v>
      </c>
      <c r="BA488" s="75" t="n">
        <f aca="false">IF(AP488&lt;&gt;AR488,(IF('ORÇ.GLOBAL P CAIXA'!I489="",L488*INFORMAÇÕES!$U$115,IF('ORÇ.GLOBAL P CAIXA'!I489="CF",L488,0))),0)</f>
        <v>0</v>
      </c>
      <c r="BB488" s="75" t="n">
        <f aca="false">IF(AP488&lt;&gt;AR488,(IF('ORÇ.GLOBAL P CAIXA'!I489="",L488*INFORMAÇÕES!$U$116,IF('ORÇ.GLOBAL P CAIXA'!I489="O",L488,0))),0)</f>
        <v>0</v>
      </c>
      <c r="BC488" s="731" t="n">
        <f aca="false">IF(E488&lt;&gt;0,L488,0)</f>
        <v>0</v>
      </c>
    </row>
    <row r="489" s="174" customFormat="true" ht="14.25" hidden="false" customHeight="false" outlineLevel="0" collapsed="false">
      <c r="A489" s="159" t="n">
        <v>479</v>
      </c>
      <c r="B489" s="160" t="n">
        <f aca="false">'ORÇ.REPROG. P CAIXA'!B491</f>
        <v>0</v>
      </c>
      <c r="C489" s="723" t="n">
        <f aca="false">'ORÇ.REPROG. P CAIXA'!C491</f>
        <v>0</v>
      </c>
      <c r="D489" s="162" t="n">
        <f aca="false">'ORÇ.REPROG. P CAIXA'!D491</f>
        <v>0</v>
      </c>
      <c r="E489" s="163" t="n">
        <f aca="false">IF('BM GLOBAL'!$P$1&lt;&gt;0,'ORÇ.REPROG. P CAIXA'!E491,'ORÇ.REPROG. P CAIXA'!H491)</f>
        <v>0</v>
      </c>
      <c r="F489" s="163" t="n">
        <f aca="false">IF('BM GLOBAL'!$P$1&lt;&gt;0,IF('ORÇ.GLOBAL P CAIXA'!K490=0,'ORÇ.GLOBAL EMPRESA'!G490,'ORÇ.GLOBAL P CAIXA'!F490),'ORÇ.REPROG. P CAIXA'!I491)</f>
        <v>0</v>
      </c>
      <c r="G489" s="163" t="n">
        <f aca="false">IF(E489&lt;&gt;0,ROUND(E489*F489,2),IF(AO489=0,(SUMIF('ORÇ.REPROG. P CAIXA'!$AC$13:$AC$1012,B489,$AO$11:$AO$1010)),AO489))</f>
        <v>0</v>
      </c>
      <c r="H489" s="163" t="n">
        <f aca="false">IF(J489&lt;&gt;0,IF(E489&lt;&gt;0,J489/F489,0),0)</f>
        <v>0</v>
      </c>
      <c r="I489" s="163" t="n">
        <f aca="false">IF(L489&lt;&gt;0,IF(E489&lt;&gt;0,L489/F489,0),0)</f>
        <v>0</v>
      </c>
      <c r="J489" s="163" t="n">
        <f aca="false">IF(E489&lt;&gt;0,ROUND(INDEX($P$11:$AM$1010,$A489,$L$1),2),IF(AX489=0,(SUMIF($AP$11:$AP$1010,B489,$AX$11:$AX$1010)),AX489))</f>
        <v>0</v>
      </c>
      <c r="K489" s="163" t="n">
        <f aca="false">IF(G489=0,0,(J489/G489)*100)</f>
        <v>0</v>
      </c>
      <c r="L489" s="163" t="n">
        <f aca="false">IF(E489&lt;&gt;0,ROUND(IF($L$1=1,SUM(P489),"0")+IF($L$1=2,SUM($P489:Q489),"0")+IF($L$1=3,SUM($P489:R489),"0")+IF($L$1=4,SUM($P489:S489),"0")+IF($L$1=5,SUM($P489:T489),"0")+IF($L$1=6,SUM($P489:U489),"0")+IF($L$1=7,SUM($P489:V489),"0")+IF($L$1=8,SUM($P489:W489),"0")+IF($L$1=9,SUM($P489:X489),"0")+IF($L$1=10,SUM($P489:Y489),"0")+IF($L$1=11,SUM($P489:Z489),"0")+IF($L$1=12,SUM($P489:AA489),"0")+IF($L$1=13,SUM($P489:AB489),"0")+IF($L$1=14,SUM($P489:AC489),"0")+IF($L$1=15,SUM($P489:AD489),"0")+IF($L$1=16,SUM($P489:AE489),"0")+IF($L$1=17,SUM($P489:AF489),"0")+IF($L$1=18,SUM($P489:AG489),"0")+IF($L$1=19,SUM($P489:AH489),"0")+IF($L$1=20,SUM($P489:AI489),"0")+IF($L$1=21,SUM($P489:AJ489),"0")+IF($L$1=22,SUM($P489:AK489),"0")+IF($L$1=23,SUM($P489:AL489),"0")+IF($L$1=24,SUM($P489:AM489),"0"),2),IF(BC489=0,(SUMIF($AP$11:$AP$1010,B489,$BC$11:$BC$1010)),BC489))</f>
        <v>0</v>
      </c>
      <c r="M489" s="163" t="n">
        <f aca="false">IF(G489=0,0,(L489/G489)*100)</f>
        <v>0</v>
      </c>
      <c r="N489" s="168" t="str">
        <f aca="false">IF(B489&gt;0,"ok","ocultar")</f>
        <v>ocultar</v>
      </c>
      <c r="O489" s="650"/>
      <c r="P489" s="724"/>
      <c r="Q489" s="725"/>
      <c r="R489" s="725"/>
      <c r="S489" s="725"/>
      <c r="T489" s="725"/>
      <c r="U489" s="725"/>
      <c r="V489" s="725"/>
      <c r="W489" s="725"/>
      <c r="X489" s="725"/>
      <c r="Y489" s="725"/>
      <c r="Z489" s="725"/>
      <c r="AA489" s="726"/>
      <c r="AB489" s="726"/>
      <c r="AC489" s="726"/>
      <c r="AD489" s="726"/>
      <c r="AE489" s="726"/>
      <c r="AF489" s="726"/>
      <c r="AG489" s="726"/>
      <c r="AH489" s="726"/>
      <c r="AI489" s="726"/>
      <c r="AJ489" s="726"/>
      <c r="AK489" s="726"/>
      <c r="AL489" s="726"/>
      <c r="AM489" s="727"/>
      <c r="AO489" s="728" t="n">
        <f aca="false">IF(E489&lt;&gt;0,G489,0)</f>
        <v>0</v>
      </c>
      <c r="AP489" s="157" t="n">
        <f aca="false">IF(B489=0,AP488,IF(ISNONTEXT(B489)=TRUE(),INT(B489),INT(LEFT(B489,FIND(".",B489)-1))))</f>
        <v>3</v>
      </c>
      <c r="AQ489" s="157" t="str">
        <f aca="false">IF(AQ490=1,1,IF(B489&lt;&gt;0,1,IF(C489&lt;&gt;0,1,IF(D489&lt;&gt;0,1,IF(E489&lt;&gt;0,1,"")))))</f>
        <v/>
      </c>
      <c r="AR489" s="157" t="str">
        <f aca="false">IF(AP489=0," ",IF(AP489&lt;&gt;AP488,AP489," "))</f>
        <v> </v>
      </c>
      <c r="AS489" s="732"/>
      <c r="AT489" s="730" t="n">
        <f aca="false">IF(AP489&lt;&gt;AR489,(IF('ORÇ.GLOBAL P CAIXA'!I490="",J489*(INFORMAÇÕES!$Q$99/INFORMAÇÕES!$Q$102),IF('ORÇ.GLOBAL P CAIXA'!I490="R",J489,0))),0)</f>
        <v>0</v>
      </c>
      <c r="AU489" s="75" t="n">
        <f aca="false">IF(AP489&lt;&gt;AR489,(IF('ORÇ.GLOBAL P CAIXA'!I490="",J489*(INFORMAÇÕES!$Q$100/INFORMAÇÕES!$Q$102),IF('ORÇ.GLOBAL P CAIXA'!I490="C",J489,0))),0)</f>
        <v>0</v>
      </c>
      <c r="AV489" s="75" t="n">
        <f aca="false">IF(AP489&lt;&gt;AR489,(IF('ORÇ.GLOBAL P CAIXA'!I490="",J489*INFORMAÇÕES!$U$115,IF('ORÇ.GLOBAL P CAIXA'!I490="CF",J489,0))),0)</f>
        <v>0</v>
      </c>
      <c r="AW489" s="75" t="n">
        <f aca="false">IF(AP489&lt;&gt;AR489,(IF('ORÇ.GLOBAL P CAIXA'!I490="",J489*INFORMAÇÕES!$U$116,IF('ORÇ.GLOBAL P CAIXA'!I490="O",J489,0))),0)</f>
        <v>0</v>
      </c>
      <c r="AX489" s="731" t="n">
        <f aca="false">IF(E489&lt;&gt;0,J489,0)</f>
        <v>0</v>
      </c>
      <c r="AY489" s="730" t="n">
        <f aca="false">IF(AP489&lt;&gt;AR489,(IF('ORÇ.GLOBAL P CAIXA'!I490="",L489*(INFORMAÇÕES!$Q$99/INFORMAÇÕES!$Q$102),IF('ORÇ.GLOBAL P CAIXA'!I490="R",L489,0))),0)</f>
        <v>0</v>
      </c>
      <c r="AZ489" s="75" t="n">
        <f aca="false">IF(AP489&lt;&gt;AR489,(IF('ORÇ.GLOBAL P CAIXA'!I490="",L489*(INFORMAÇÕES!$Q$100/INFORMAÇÕES!$Q$102),IF('ORÇ.GLOBAL P CAIXA'!I490="C",L489,0))),0)</f>
        <v>0</v>
      </c>
      <c r="BA489" s="75" t="n">
        <f aca="false">IF(AP489&lt;&gt;AR489,(IF('ORÇ.GLOBAL P CAIXA'!I490="",L489*INFORMAÇÕES!$U$115,IF('ORÇ.GLOBAL P CAIXA'!I490="CF",L489,0))),0)</f>
        <v>0</v>
      </c>
      <c r="BB489" s="75" t="n">
        <f aca="false">IF(AP489&lt;&gt;AR489,(IF('ORÇ.GLOBAL P CAIXA'!I490="",L489*INFORMAÇÕES!$U$116,IF('ORÇ.GLOBAL P CAIXA'!I490="O",L489,0))),0)</f>
        <v>0</v>
      </c>
      <c r="BC489" s="731" t="n">
        <f aca="false">IF(E489&lt;&gt;0,L489,0)</f>
        <v>0</v>
      </c>
    </row>
    <row r="490" s="174" customFormat="true" ht="14.25" hidden="false" customHeight="false" outlineLevel="0" collapsed="false">
      <c r="A490" s="159" t="n">
        <v>480</v>
      </c>
      <c r="B490" s="160" t="n">
        <f aca="false">'ORÇ.REPROG. P CAIXA'!B492</f>
        <v>0</v>
      </c>
      <c r="C490" s="723" t="n">
        <f aca="false">'ORÇ.REPROG. P CAIXA'!C492</f>
        <v>0</v>
      </c>
      <c r="D490" s="162" t="n">
        <f aca="false">'ORÇ.REPROG. P CAIXA'!D492</f>
        <v>0</v>
      </c>
      <c r="E490" s="163" t="n">
        <f aca="false">IF('BM GLOBAL'!$P$1&lt;&gt;0,'ORÇ.REPROG. P CAIXA'!E492,'ORÇ.REPROG. P CAIXA'!H492)</f>
        <v>0</v>
      </c>
      <c r="F490" s="163" t="n">
        <f aca="false">IF('BM GLOBAL'!$P$1&lt;&gt;0,IF('ORÇ.GLOBAL P CAIXA'!K491=0,'ORÇ.GLOBAL EMPRESA'!G491,'ORÇ.GLOBAL P CAIXA'!F491),'ORÇ.REPROG. P CAIXA'!I492)</f>
        <v>0</v>
      </c>
      <c r="G490" s="163" t="n">
        <f aca="false">IF(E490&lt;&gt;0,ROUND(E490*F490,2),IF(AO490=0,(SUMIF('ORÇ.REPROG. P CAIXA'!$AC$13:$AC$1012,B490,$AO$11:$AO$1010)),AO490))</f>
        <v>0</v>
      </c>
      <c r="H490" s="163" t="n">
        <f aca="false">IF(J490&lt;&gt;0,IF(E490&lt;&gt;0,J490/F490,0),0)</f>
        <v>0</v>
      </c>
      <c r="I490" s="163" t="n">
        <f aca="false">IF(L490&lt;&gt;0,IF(E490&lt;&gt;0,L490/F490,0),0)</f>
        <v>0</v>
      </c>
      <c r="J490" s="163" t="n">
        <f aca="false">IF(E490&lt;&gt;0,ROUND(INDEX($P$11:$AM$1010,$A490,$L$1),2),IF(AX490=0,(SUMIF($AP$11:$AP$1010,B490,$AX$11:$AX$1010)),AX490))</f>
        <v>0</v>
      </c>
      <c r="K490" s="163" t="n">
        <f aca="false">IF(G490=0,0,(J490/G490)*100)</f>
        <v>0</v>
      </c>
      <c r="L490" s="163" t="n">
        <f aca="false">IF(E490&lt;&gt;0,ROUND(IF($L$1=1,SUM(P490),"0")+IF($L$1=2,SUM($P490:Q490),"0")+IF($L$1=3,SUM($P490:R490),"0")+IF($L$1=4,SUM($P490:S490),"0")+IF($L$1=5,SUM($P490:T490),"0")+IF($L$1=6,SUM($P490:U490),"0")+IF($L$1=7,SUM($P490:V490),"0")+IF($L$1=8,SUM($P490:W490),"0")+IF($L$1=9,SUM($P490:X490),"0")+IF($L$1=10,SUM($P490:Y490),"0")+IF($L$1=11,SUM($P490:Z490),"0")+IF($L$1=12,SUM($P490:AA490),"0")+IF($L$1=13,SUM($P490:AB490),"0")+IF($L$1=14,SUM($P490:AC490),"0")+IF($L$1=15,SUM($P490:AD490),"0")+IF($L$1=16,SUM($P490:AE490),"0")+IF($L$1=17,SUM($P490:AF490),"0")+IF($L$1=18,SUM($P490:AG490),"0")+IF($L$1=19,SUM($P490:AH490),"0")+IF($L$1=20,SUM($P490:AI490),"0")+IF($L$1=21,SUM($P490:AJ490),"0")+IF($L$1=22,SUM($P490:AK490),"0")+IF($L$1=23,SUM($P490:AL490),"0")+IF($L$1=24,SUM($P490:AM490),"0"),2),IF(BC490=0,(SUMIF($AP$11:$AP$1010,B490,$BC$11:$BC$1010)),BC490))</f>
        <v>0</v>
      </c>
      <c r="M490" s="163" t="n">
        <f aca="false">IF(G490=0,0,(L490/G490)*100)</f>
        <v>0</v>
      </c>
      <c r="N490" s="168" t="str">
        <f aca="false">IF(B490&gt;0,"ok","ocultar")</f>
        <v>ocultar</v>
      </c>
      <c r="O490" s="650"/>
      <c r="P490" s="724"/>
      <c r="Q490" s="725"/>
      <c r="R490" s="725"/>
      <c r="S490" s="725"/>
      <c r="T490" s="725"/>
      <c r="U490" s="725"/>
      <c r="V490" s="725"/>
      <c r="W490" s="725"/>
      <c r="X490" s="725"/>
      <c r="Y490" s="725"/>
      <c r="Z490" s="725"/>
      <c r="AA490" s="726"/>
      <c r="AB490" s="726"/>
      <c r="AC490" s="726"/>
      <c r="AD490" s="726"/>
      <c r="AE490" s="726"/>
      <c r="AF490" s="726"/>
      <c r="AG490" s="726"/>
      <c r="AH490" s="726"/>
      <c r="AI490" s="726"/>
      <c r="AJ490" s="726"/>
      <c r="AK490" s="726"/>
      <c r="AL490" s="726"/>
      <c r="AM490" s="727"/>
      <c r="AO490" s="728" t="n">
        <f aca="false">IF(E490&lt;&gt;0,G490,0)</f>
        <v>0</v>
      </c>
      <c r="AP490" s="157" t="n">
        <f aca="false">IF(B490=0,AP489,IF(ISNONTEXT(B490)=TRUE(),INT(B490),INT(LEFT(B490,FIND(".",B490)-1))))</f>
        <v>3</v>
      </c>
      <c r="AQ490" s="157" t="str">
        <f aca="false">IF(AQ491=1,1,IF(B490&lt;&gt;0,1,IF(C490&lt;&gt;0,1,IF(D490&lt;&gt;0,1,IF(E490&lt;&gt;0,1,"")))))</f>
        <v/>
      </c>
      <c r="AR490" s="157" t="str">
        <f aca="false">IF(AP490=0," ",IF(AP490&lt;&gt;AP489,AP490," "))</f>
        <v> </v>
      </c>
      <c r="AS490" s="732"/>
      <c r="AT490" s="730" t="n">
        <f aca="false">IF(AP490&lt;&gt;AR490,(IF('ORÇ.GLOBAL P CAIXA'!I491="",J490*(INFORMAÇÕES!$Q$99/INFORMAÇÕES!$Q$102),IF('ORÇ.GLOBAL P CAIXA'!I491="R",J490,0))),0)</f>
        <v>0</v>
      </c>
      <c r="AU490" s="75" t="n">
        <f aca="false">IF(AP490&lt;&gt;AR490,(IF('ORÇ.GLOBAL P CAIXA'!I491="",J490*(INFORMAÇÕES!$Q$100/INFORMAÇÕES!$Q$102),IF('ORÇ.GLOBAL P CAIXA'!I491="C",J490,0))),0)</f>
        <v>0</v>
      </c>
      <c r="AV490" s="75" t="n">
        <f aca="false">IF(AP490&lt;&gt;AR490,(IF('ORÇ.GLOBAL P CAIXA'!I491="",J490*INFORMAÇÕES!$U$115,IF('ORÇ.GLOBAL P CAIXA'!I491="CF",J490,0))),0)</f>
        <v>0</v>
      </c>
      <c r="AW490" s="75" t="n">
        <f aca="false">IF(AP490&lt;&gt;AR490,(IF('ORÇ.GLOBAL P CAIXA'!I491="",J490*INFORMAÇÕES!$U$116,IF('ORÇ.GLOBAL P CAIXA'!I491="O",J490,0))),0)</f>
        <v>0</v>
      </c>
      <c r="AX490" s="731" t="n">
        <f aca="false">IF(E490&lt;&gt;0,J490,0)</f>
        <v>0</v>
      </c>
      <c r="AY490" s="730" t="n">
        <f aca="false">IF(AP490&lt;&gt;AR490,(IF('ORÇ.GLOBAL P CAIXA'!I491="",L490*(INFORMAÇÕES!$Q$99/INFORMAÇÕES!$Q$102),IF('ORÇ.GLOBAL P CAIXA'!I491="R",L490,0))),0)</f>
        <v>0</v>
      </c>
      <c r="AZ490" s="75" t="n">
        <f aca="false">IF(AP490&lt;&gt;AR490,(IF('ORÇ.GLOBAL P CAIXA'!I491="",L490*(INFORMAÇÕES!$Q$100/INFORMAÇÕES!$Q$102),IF('ORÇ.GLOBAL P CAIXA'!I491="C",L490,0))),0)</f>
        <v>0</v>
      </c>
      <c r="BA490" s="75" t="n">
        <f aca="false">IF(AP490&lt;&gt;AR490,(IF('ORÇ.GLOBAL P CAIXA'!I491="",L490*INFORMAÇÕES!$U$115,IF('ORÇ.GLOBAL P CAIXA'!I491="CF",L490,0))),0)</f>
        <v>0</v>
      </c>
      <c r="BB490" s="75" t="n">
        <f aca="false">IF(AP490&lt;&gt;AR490,(IF('ORÇ.GLOBAL P CAIXA'!I491="",L490*INFORMAÇÕES!$U$116,IF('ORÇ.GLOBAL P CAIXA'!I491="O",L490,0))),0)</f>
        <v>0</v>
      </c>
      <c r="BC490" s="731" t="n">
        <f aca="false">IF(E490&lt;&gt;0,L490,0)</f>
        <v>0</v>
      </c>
    </row>
    <row r="491" s="174" customFormat="true" ht="14.25" hidden="false" customHeight="false" outlineLevel="0" collapsed="false">
      <c r="A491" s="159" t="n">
        <v>481</v>
      </c>
      <c r="B491" s="160" t="n">
        <f aca="false">'ORÇ.REPROG. P CAIXA'!B493</f>
        <v>0</v>
      </c>
      <c r="C491" s="723" t="n">
        <f aca="false">'ORÇ.REPROG. P CAIXA'!C493</f>
        <v>0</v>
      </c>
      <c r="D491" s="162" t="n">
        <f aca="false">'ORÇ.REPROG. P CAIXA'!D493</f>
        <v>0</v>
      </c>
      <c r="E491" s="163" t="n">
        <f aca="false">IF('BM GLOBAL'!$P$1&lt;&gt;0,'ORÇ.REPROG. P CAIXA'!E493,'ORÇ.REPROG. P CAIXA'!H493)</f>
        <v>0</v>
      </c>
      <c r="F491" s="163" t="n">
        <f aca="false">IF('BM GLOBAL'!$P$1&lt;&gt;0,IF('ORÇ.GLOBAL P CAIXA'!K492=0,'ORÇ.GLOBAL EMPRESA'!G492,'ORÇ.GLOBAL P CAIXA'!F492),'ORÇ.REPROG. P CAIXA'!I493)</f>
        <v>0</v>
      </c>
      <c r="G491" s="163" t="n">
        <f aca="false">IF(E491&lt;&gt;0,ROUND(E491*F491,2),IF(AO491=0,(SUMIF('ORÇ.REPROG. P CAIXA'!$AC$13:$AC$1012,B491,$AO$11:$AO$1010)),AO491))</f>
        <v>0</v>
      </c>
      <c r="H491" s="163" t="n">
        <f aca="false">IF(J491&lt;&gt;0,IF(E491&lt;&gt;0,J491/F491,0),0)</f>
        <v>0</v>
      </c>
      <c r="I491" s="163" t="n">
        <f aca="false">IF(L491&lt;&gt;0,IF(E491&lt;&gt;0,L491/F491,0),0)</f>
        <v>0</v>
      </c>
      <c r="J491" s="163" t="n">
        <f aca="false">IF(E491&lt;&gt;0,ROUND(INDEX($P$11:$AM$1010,$A491,$L$1),2),IF(AX491=0,(SUMIF($AP$11:$AP$1010,B491,$AX$11:$AX$1010)),AX491))</f>
        <v>0</v>
      </c>
      <c r="K491" s="163" t="n">
        <f aca="false">IF(G491=0,0,(J491/G491)*100)</f>
        <v>0</v>
      </c>
      <c r="L491" s="163" t="n">
        <f aca="false">IF(E491&lt;&gt;0,ROUND(IF($L$1=1,SUM(P491),"0")+IF($L$1=2,SUM($P491:Q491),"0")+IF($L$1=3,SUM($P491:R491),"0")+IF($L$1=4,SUM($P491:S491),"0")+IF($L$1=5,SUM($P491:T491),"0")+IF($L$1=6,SUM($P491:U491),"0")+IF($L$1=7,SUM($P491:V491),"0")+IF($L$1=8,SUM($P491:W491),"0")+IF($L$1=9,SUM($P491:X491),"0")+IF($L$1=10,SUM($P491:Y491),"0")+IF($L$1=11,SUM($P491:Z491),"0")+IF($L$1=12,SUM($P491:AA491),"0")+IF($L$1=13,SUM($P491:AB491),"0")+IF($L$1=14,SUM($P491:AC491),"0")+IF($L$1=15,SUM($P491:AD491),"0")+IF($L$1=16,SUM($P491:AE491),"0")+IF($L$1=17,SUM($P491:AF491),"0")+IF($L$1=18,SUM($P491:AG491),"0")+IF($L$1=19,SUM($P491:AH491),"0")+IF($L$1=20,SUM($P491:AI491),"0")+IF($L$1=21,SUM($P491:AJ491),"0")+IF($L$1=22,SUM($P491:AK491),"0")+IF($L$1=23,SUM($P491:AL491),"0")+IF($L$1=24,SUM($P491:AM491),"0"),2),IF(BC491=0,(SUMIF($AP$11:$AP$1010,B491,$BC$11:$BC$1010)),BC491))</f>
        <v>0</v>
      </c>
      <c r="M491" s="163" t="n">
        <f aca="false">IF(G491=0,0,(L491/G491)*100)</f>
        <v>0</v>
      </c>
      <c r="N491" s="168" t="str">
        <f aca="false">IF(B491&gt;0,"ok","ocultar")</f>
        <v>ocultar</v>
      </c>
      <c r="O491" s="650"/>
      <c r="P491" s="724"/>
      <c r="Q491" s="725"/>
      <c r="R491" s="725"/>
      <c r="S491" s="725"/>
      <c r="T491" s="725"/>
      <c r="U491" s="725"/>
      <c r="V491" s="725"/>
      <c r="W491" s="725"/>
      <c r="X491" s="725"/>
      <c r="Y491" s="725"/>
      <c r="Z491" s="725"/>
      <c r="AA491" s="726"/>
      <c r="AB491" s="726"/>
      <c r="AC491" s="726"/>
      <c r="AD491" s="726"/>
      <c r="AE491" s="726"/>
      <c r="AF491" s="726"/>
      <c r="AG491" s="726"/>
      <c r="AH491" s="726"/>
      <c r="AI491" s="726"/>
      <c r="AJ491" s="726"/>
      <c r="AK491" s="726"/>
      <c r="AL491" s="726"/>
      <c r="AM491" s="727"/>
      <c r="AO491" s="728" t="n">
        <f aca="false">IF(E491&lt;&gt;0,G491,0)</f>
        <v>0</v>
      </c>
      <c r="AP491" s="157" t="n">
        <f aca="false">IF(B491=0,AP490,IF(ISNONTEXT(B491)=TRUE(),INT(B491),INT(LEFT(B491,FIND(".",B491)-1))))</f>
        <v>3</v>
      </c>
      <c r="AQ491" s="157" t="str">
        <f aca="false">IF(AQ492=1,1,IF(B491&lt;&gt;0,1,IF(C491&lt;&gt;0,1,IF(D491&lt;&gt;0,1,IF(E491&lt;&gt;0,1,"")))))</f>
        <v/>
      </c>
      <c r="AR491" s="157" t="str">
        <f aca="false">IF(AP491=0," ",IF(AP491&lt;&gt;AP490,AP491," "))</f>
        <v> </v>
      </c>
      <c r="AS491" s="732"/>
      <c r="AT491" s="730" t="n">
        <f aca="false">IF(AP491&lt;&gt;AR491,(IF('ORÇ.GLOBAL P CAIXA'!I492="",J491*(INFORMAÇÕES!$Q$99/INFORMAÇÕES!$Q$102),IF('ORÇ.GLOBAL P CAIXA'!I492="R",J491,0))),0)</f>
        <v>0</v>
      </c>
      <c r="AU491" s="75" t="n">
        <f aca="false">IF(AP491&lt;&gt;AR491,(IF('ORÇ.GLOBAL P CAIXA'!I492="",J491*(INFORMAÇÕES!$Q$100/INFORMAÇÕES!$Q$102),IF('ORÇ.GLOBAL P CAIXA'!I492="C",J491,0))),0)</f>
        <v>0</v>
      </c>
      <c r="AV491" s="75" t="n">
        <f aca="false">IF(AP491&lt;&gt;AR491,(IF('ORÇ.GLOBAL P CAIXA'!I492="",J491*INFORMAÇÕES!$U$115,IF('ORÇ.GLOBAL P CAIXA'!I492="CF",J491,0))),0)</f>
        <v>0</v>
      </c>
      <c r="AW491" s="75" t="n">
        <f aca="false">IF(AP491&lt;&gt;AR491,(IF('ORÇ.GLOBAL P CAIXA'!I492="",J491*INFORMAÇÕES!$U$116,IF('ORÇ.GLOBAL P CAIXA'!I492="O",J491,0))),0)</f>
        <v>0</v>
      </c>
      <c r="AX491" s="731" t="n">
        <f aca="false">IF(E491&lt;&gt;0,J491,0)</f>
        <v>0</v>
      </c>
      <c r="AY491" s="730" t="n">
        <f aca="false">IF(AP491&lt;&gt;AR491,(IF('ORÇ.GLOBAL P CAIXA'!I492="",L491*(INFORMAÇÕES!$Q$99/INFORMAÇÕES!$Q$102),IF('ORÇ.GLOBAL P CAIXA'!I492="R",L491,0))),0)</f>
        <v>0</v>
      </c>
      <c r="AZ491" s="75" t="n">
        <f aca="false">IF(AP491&lt;&gt;AR491,(IF('ORÇ.GLOBAL P CAIXA'!I492="",L491*(INFORMAÇÕES!$Q$100/INFORMAÇÕES!$Q$102),IF('ORÇ.GLOBAL P CAIXA'!I492="C",L491,0))),0)</f>
        <v>0</v>
      </c>
      <c r="BA491" s="75" t="n">
        <f aca="false">IF(AP491&lt;&gt;AR491,(IF('ORÇ.GLOBAL P CAIXA'!I492="",L491*INFORMAÇÕES!$U$115,IF('ORÇ.GLOBAL P CAIXA'!I492="CF",L491,0))),0)</f>
        <v>0</v>
      </c>
      <c r="BB491" s="75" t="n">
        <f aca="false">IF(AP491&lt;&gt;AR491,(IF('ORÇ.GLOBAL P CAIXA'!I492="",L491*INFORMAÇÕES!$U$116,IF('ORÇ.GLOBAL P CAIXA'!I492="O",L491,0))),0)</f>
        <v>0</v>
      </c>
      <c r="BC491" s="731" t="n">
        <f aca="false">IF(E491&lt;&gt;0,L491,0)</f>
        <v>0</v>
      </c>
    </row>
    <row r="492" s="174" customFormat="true" ht="14.25" hidden="false" customHeight="false" outlineLevel="0" collapsed="false">
      <c r="A492" s="159" t="n">
        <v>482</v>
      </c>
      <c r="B492" s="160" t="n">
        <f aca="false">'ORÇ.REPROG. P CAIXA'!B494</f>
        <v>0</v>
      </c>
      <c r="C492" s="723" t="n">
        <f aca="false">'ORÇ.REPROG. P CAIXA'!C494</f>
        <v>0</v>
      </c>
      <c r="D492" s="162" t="n">
        <f aca="false">'ORÇ.REPROG. P CAIXA'!D494</f>
        <v>0</v>
      </c>
      <c r="E492" s="163" t="n">
        <f aca="false">IF('BM GLOBAL'!$P$1&lt;&gt;0,'ORÇ.REPROG. P CAIXA'!E494,'ORÇ.REPROG. P CAIXA'!H494)</f>
        <v>0</v>
      </c>
      <c r="F492" s="163" t="n">
        <f aca="false">IF('BM GLOBAL'!$P$1&lt;&gt;0,IF('ORÇ.GLOBAL P CAIXA'!K493=0,'ORÇ.GLOBAL EMPRESA'!G493,'ORÇ.GLOBAL P CAIXA'!F493),'ORÇ.REPROG. P CAIXA'!I494)</f>
        <v>0</v>
      </c>
      <c r="G492" s="163" t="n">
        <f aca="false">IF(E492&lt;&gt;0,ROUND(E492*F492,2),IF(AO492=0,(SUMIF('ORÇ.REPROG. P CAIXA'!$AC$13:$AC$1012,B492,$AO$11:$AO$1010)),AO492))</f>
        <v>0</v>
      </c>
      <c r="H492" s="163" t="n">
        <f aca="false">IF(J492&lt;&gt;0,IF(E492&lt;&gt;0,J492/F492,0),0)</f>
        <v>0</v>
      </c>
      <c r="I492" s="163" t="n">
        <f aca="false">IF(L492&lt;&gt;0,IF(E492&lt;&gt;0,L492/F492,0),0)</f>
        <v>0</v>
      </c>
      <c r="J492" s="163" t="n">
        <f aca="false">IF(E492&lt;&gt;0,ROUND(INDEX($P$11:$AM$1010,$A492,$L$1),2),IF(AX492=0,(SUMIF($AP$11:$AP$1010,B492,$AX$11:$AX$1010)),AX492))</f>
        <v>0</v>
      </c>
      <c r="K492" s="163" t="n">
        <f aca="false">IF(G492=0,0,(J492/G492)*100)</f>
        <v>0</v>
      </c>
      <c r="L492" s="163" t="n">
        <f aca="false">IF(E492&lt;&gt;0,ROUND(IF($L$1=1,SUM(P492),"0")+IF($L$1=2,SUM($P492:Q492),"0")+IF($L$1=3,SUM($P492:R492),"0")+IF($L$1=4,SUM($P492:S492),"0")+IF($L$1=5,SUM($P492:T492),"0")+IF($L$1=6,SUM($P492:U492),"0")+IF($L$1=7,SUM($P492:V492),"0")+IF($L$1=8,SUM($P492:W492),"0")+IF($L$1=9,SUM($P492:X492),"0")+IF($L$1=10,SUM($P492:Y492),"0")+IF($L$1=11,SUM($P492:Z492),"0")+IF($L$1=12,SUM($P492:AA492),"0")+IF($L$1=13,SUM($P492:AB492),"0")+IF($L$1=14,SUM($P492:AC492),"0")+IF($L$1=15,SUM($P492:AD492),"0")+IF($L$1=16,SUM($P492:AE492),"0")+IF($L$1=17,SUM($P492:AF492),"0")+IF($L$1=18,SUM($P492:AG492),"0")+IF($L$1=19,SUM($P492:AH492),"0")+IF($L$1=20,SUM($P492:AI492),"0")+IF($L$1=21,SUM($P492:AJ492),"0")+IF($L$1=22,SUM($P492:AK492),"0")+IF($L$1=23,SUM($P492:AL492),"0")+IF($L$1=24,SUM($P492:AM492),"0"),2),IF(BC492=0,(SUMIF($AP$11:$AP$1010,B492,$BC$11:$BC$1010)),BC492))</f>
        <v>0</v>
      </c>
      <c r="M492" s="163" t="n">
        <f aca="false">IF(G492=0,0,(L492/G492)*100)</f>
        <v>0</v>
      </c>
      <c r="N492" s="168" t="str">
        <f aca="false">IF(B492&gt;0,"ok","ocultar")</f>
        <v>ocultar</v>
      </c>
      <c r="O492" s="650"/>
      <c r="P492" s="724"/>
      <c r="Q492" s="725"/>
      <c r="R492" s="725"/>
      <c r="S492" s="725"/>
      <c r="T492" s="725"/>
      <c r="U492" s="725"/>
      <c r="V492" s="725"/>
      <c r="W492" s="725"/>
      <c r="X492" s="725"/>
      <c r="Y492" s="725"/>
      <c r="Z492" s="725"/>
      <c r="AA492" s="726"/>
      <c r="AB492" s="726"/>
      <c r="AC492" s="726"/>
      <c r="AD492" s="726"/>
      <c r="AE492" s="726"/>
      <c r="AF492" s="726"/>
      <c r="AG492" s="726"/>
      <c r="AH492" s="726"/>
      <c r="AI492" s="726"/>
      <c r="AJ492" s="726"/>
      <c r="AK492" s="726"/>
      <c r="AL492" s="726"/>
      <c r="AM492" s="727"/>
      <c r="AO492" s="728" t="n">
        <f aca="false">IF(E492&lt;&gt;0,G492,0)</f>
        <v>0</v>
      </c>
      <c r="AP492" s="157" t="n">
        <f aca="false">IF(B492=0,AP491,IF(ISNONTEXT(B492)=TRUE(),INT(B492),INT(LEFT(B492,FIND(".",B492)-1))))</f>
        <v>3</v>
      </c>
      <c r="AQ492" s="157" t="str">
        <f aca="false">IF(AQ493=1,1,IF(B492&lt;&gt;0,1,IF(C492&lt;&gt;0,1,IF(D492&lt;&gt;0,1,IF(E492&lt;&gt;0,1,"")))))</f>
        <v/>
      </c>
      <c r="AR492" s="157" t="str">
        <f aca="false">IF(AP492=0," ",IF(AP492&lt;&gt;AP491,AP492," "))</f>
        <v> </v>
      </c>
      <c r="AS492" s="732"/>
      <c r="AT492" s="730" t="n">
        <f aca="false">IF(AP492&lt;&gt;AR492,(IF('ORÇ.GLOBAL P CAIXA'!I493="",J492*(INFORMAÇÕES!$Q$99/INFORMAÇÕES!$Q$102),IF('ORÇ.GLOBAL P CAIXA'!I493="R",J492,0))),0)</f>
        <v>0</v>
      </c>
      <c r="AU492" s="75" t="n">
        <f aca="false">IF(AP492&lt;&gt;AR492,(IF('ORÇ.GLOBAL P CAIXA'!I493="",J492*(INFORMAÇÕES!$Q$100/INFORMAÇÕES!$Q$102),IF('ORÇ.GLOBAL P CAIXA'!I493="C",J492,0))),0)</f>
        <v>0</v>
      </c>
      <c r="AV492" s="75" t="n">
        <f aca="false">IF(AP492&lt;&gt;AR492,(IF('ORÇ.GLOBAL P CAIXA'!I493="",J492*INFORMAÇÕES!$U$115,IF('ORÇ.GLOBAL P CAIXA'!I493="CF",J492,0))),0)</f>
        <v>0</v>
      </c>
      <c r="AW492" s="75" t="n">
        <f aca="false">IF(AP492&lt;&gt;AR492,(IF('ORÇ.GLOBAL P CAIXA'!I493="",J492*INFORMAÇÕES!$U$116,IF('ORÇ.GLOBAL P CAIXA'!I493="O",J492,0))),0)</f>
        <v>0</v>
      </c>
      <c r="AX492" s="731" t="n">
        <f aca="false">IF(E492&lt;&gt;0,J492,0)</f>
        <v>0</v>
      </c>
      <c r="AY492" s="730" t="n">
        <f aca="false">IF(AP492&lt;&gt;AR492,(IF('ORÇ.GLOBAL P CAIXA'!I493="",L492*(INFORMAÇÕES!$Q$99/INFORMAÇÕES!$Q$102),IF('ORÇ.GLOBAL P CAIXA'!I493="R",L492,0))),0)</f>
        <v>0</v>
      </c>
      <c r="AZ492" s="75" t="n">
        <f aca="false">IF(AP492&lt;&gt;AR492,(IF('ORÇ.GLOBAL P CAIXA'!I493="",L492*(INFORMAÇÕES!$Q$100/INFORMAÇÕES!$Q$102),IF('ORÇ.GLOBAL P CAIXA'!I493="C",L492,0))),0)</f>
        <v>0</v>
      </c>
      <c r="BA492" s="75" t="n">
        <f aca="false">IF(AP492&lt;&gt;AR492,(IF('ORÇ.GLOBAL P CAIXA'!I493="",L492*INFORMAÇÕES!$U$115,IF('ORÇ.GLOBAL P CAIXA'!I493="CF",L492,0))),0)</f>
        <v>0</v>
      </c>
      <c r="BB492" s="75" t="n">
        <f aca="false">IF(AP492&lt;&gt;AR492,(IF('ORÇ.GLOBAL P CAIXA'!I493="",L492*INFORMAÇÕES!$U$116,IF('ORÇ.GLOBAL P CAIXA'!I493="O",L492,0))),0)</f>
        <v>0</v>
      </c>
      <c r="BC492" s="731" t="n">
        <f aca="false">IF(E492&lt;&gt;0,L492,0)</f>
        <v>0</v>
      </c>
    </row>
    <row r="493" s="174" customFormat="true" ht="14.25" hidden="false" customHeight="false" outlineLevel="0" collapsed="false">
      <c r="A493" s="159" t="n">
        <v>483</v>
      </c>
      <c r="B493" s="160" t="n">
        <f aca="false">'ORÇ.REPROG. P CAIXA'!B495</f>
        <v>0</v>
      </c>
      <c r="C493" s="723" t="n">
        <f aca="false">'ORÇ.REPROG. P CAIXA'!C495</f>
        <v>0</v>
      </c>
      <c r="D493" s="162" t="n">
        <f aca="false">'ORÇ.REPROG. P CAIXA'!D495</f>
        <v>0</v>
      </c>
      <c r="E493" s="163" t="n">
        <f aca="false">IF('BM GLOBAL'!$P$1&lt;&gt;0,'ORÇ.REPROG. P CAIXA'!E495,'ORÇ.REPROG. P CAIXA'!H495)</f>
        <v>0</v>
      </c>
      <c r="F493" s="163" t="n">
        <f aca="false">IF('BM GLOBAL'!$P$1&lt;&gt;0,IF('ORÇ.GLOBAL P CAIXA'!K494=0,'ORÇ.GLOBAL EMPRESA'!G494,'ORÇ.GLOBAL P CAIXA'!F494),'ORÇ.REPROG. P CAIXA'!I495)</f>
        <v>0</v>
      </c>
      <c r="G493" s="163" t="n">
        <f aca="false">IF(E493&lt;&gt;0,ROUND(E493*F493,2),IF(AO493=0,(SUMIF('ORÇ.REPROG. P CAIXA'!$AC$13:$AC$1012,B493,$AO$11:$AO$1010)),AO493))</f>
        <v>0</v>
      </c>
      <c r="H493" s="163" t="n">
        <f aca="false">IF(J493&lt;&gt;0,IF(E493&lt;&gt;0,J493/F493,0),0)</f>
        <v>0</v>
      </c>
      <c r="I493" s="163" t="n">
        <f aca="false">IF(L493&lt;&gt;0,IF(E493&lt;&gt;0,L493/F493,0),0)</f>
        <v>0</v>
      </c>
      <c r="J493" s="163" t="n">
        <f aca="false">IF(E493&lt;&gt;0,ROUND(INDEX($P$11:$AM$1010,$A493,$L$1),2),IF(AX493=0,(SUMIF($AP$11:$AP$1010,B493,$AX$11:$AX$1010)),AX493))</f>
        <v>0</v>
      </c>
      <c r="K493" s="163" t="n">
        <f aca="false">IF(G493=0,0,(J493/G493)*100)</f>
        <v>0</v>
      </c>
      <c r="L493" s="163" t="n">
        <f aca="false">IF(E493&lt;&gt;0,ROUND(IF($L$1=1,SUM(P493),"0")+IF($L$1=2,SUM($P493:Q493),"0")+IF($L$1=3,SUM($P493:R493),"0")+IF($L$1=4,SUM($P493:S493),"0")+IF($L$1=5,SUM($P493:T493),"0")+IF($L$1=6,SUM($P493:U493),"0")+IF($L$1=7,SUM($P493:V493),"0")+IF($L$1=8,SUM($P493:W493),"0")+IF($L$1=9,SUM($P493:X493),"0")+IF($L$1=10,SUM($P493:Y493),"0")+IF($L$1=11,SUM($P493:Z493),"0")+IF($L$1=12,SUM($P493:AA493),"0")+IF($L$1=13,SUM($P493:AB493),"0")+IF($L$1=14,SUM($P493:AC493),"0")+IF($L$1=15,SUM($P493:AD493),"0")+IF($L$1=16,SUM($P493:AE493),"0")+IF($L$1=17,SUM($P493:AF493),"0")+IF($L$1=18,SUM($P493:AG493),"0")+IF($L$1=19,SUM($P493:AH493),"0")+IF($L$1=20,SUM($P493:AI493),"0")+IF($L$1=21,SUM($P493:AJ493),"0")+IF($L$1=22,SUM($P493:AK493),"0")+IF($L$1=23,SUM($P493:AL493),"0")+IF($L$1=24,SUM($P493:AM493),"0"),2),IF(BC493=0,(SUMIF($AP$11:$AP$1010,B493,$BC$11:$BC$1010)),BC493))</f>
        <v>0</v>
      </c>
      <c r="M493" s="163" t="n">
        <f aca="false">IF(G493=0,0,(L493/G493)*100)</f>
        <v>0</v>
      </c>
      <c r="N493" s="168" t="str">
        <f aca="false">IF(B493&gt;0,"ok","ocultar")</f>
        <v>ocultar</v>
      </c>
      <c r="O493" s="650"/>
      <c r="P493" s="724"/>
      <c r="Q493" s="725"/>
      <c r="R493" s="725"/>
      <c r="S493" s="725"/>
      <c r="T493" s="725"/>
      <c r="U493" s="725"/>
      <c r="V493" s="725"/>
      <c r="W493" s="725"/>
      <c r="X493" s="725"/>
      <c r="Y493" s="725"/>
      <c r="Z493" s="725"/>
      <c r="AA493" s="726"/>
      <c r="AB493" s="726"/>
      <c r="AC493" s="726"/>
      <c r="AD493" s="726"/>
      <c r="AE493" s="726"/>
      <c r="AF493" s="726"/>
      <c r="AG493" s="726"/>
      <c r="AH493" s="726"/>
      <c r="AI493" s="726"/>
      <c r="AJ493" s="726"/>
      <c r="AK493" s="726"/>
      <c r="AL493" s="726"/>
      <c r="AM493" s="727"/>
      <c r="AO493" s="728" t="n">
        <f aca="false">IF(E493&lt;&gt;0,G493,0)</f>
        <v>0</v>
      </c>
      <c r="AP493" s="157" t="n">
        <f aca="false">IF(B493=0,AP492,IF(ISNONTEXT(B493)=TRUE(),INT(B493),INT(LEFT(B493,FIND(".",B493)-1))))</f>
        <v>3</v>
      </c>
      <c r="AQ493" s="157" t="str">
        <f aca="false">IF(AQ494=1,1,IF(B493&lt;&gt;0,1,IF(C493&lt;&gt;0,1,IF(D493&lt;&gt;0,1,IF(E493&lt;&gt;0,1,"")))))</f>
        <v/>
      </c>
      <c r="AR493" s="157" t="str">
        <f aca="false">IF(AP493=0," ",IF(AP493&lt;&gt;AP492,AP493," "))</f>
        <v> </v>
      </c>
      <c r="AS493" s="732"/>
      <c r="AT493" s="730" t="n">
        <f aca="false">IF(AP493&lt;&gt;AR493,(IF('ORÇ.GLOBAL P CAIXA'!I494="",J493*(INFORMAÇÕES!$Q$99/INFORMAÇÕES!$Q$102),IF('ORÇ.GLOBAL P CAIXA'!I494="R",J493,0))),0)</f>
        <v>0</v>
      </c>
      <c r="AU493" s="75" t="n">
        <f aca="false">IF(AP493&lt;&gt;AR493,(IF('ORÇ.GLOBAL P CAIXA'!I494="",J493*(INFORMAÇÕES!$Q$100/INFORMAÇÕES!$Q$102),IF('ORÇ.GLOBAL P CAIXA'!I494="C",J493,0))),0)</f>
        <v>0</v>
      </c>
      <c r="AV493" s="75" t="n">
        <f aca="false">IF(AP493&lt;&gt;AR493,(IF('ORÇ.GLOBAL P CAIXA'!I494="",J493*INFORMAÇÕES!$U$115,IF('ORÇ.GLOBAL P CAIXA'!I494="CF",J493,0))),0)</f>
        <v>0</v>
      </c>
      <c r="AW493" s="75" t="n">
        <f aca="false">IF(AP493&lt;&gt;AR493,(IF('ORÇ.GLOBAL P CAIXA'!I494="",J493*INFORMAÇÕES!$U$116,IF('ORÇ.GLOBAL P CAIXA'!I494="O",J493,0))),0)</f>
        <v>0</v>
      </c>
      <c r="AX493" s="731" t="n">
        <f aca="false">IF(E493&lt;&gt;0,J493,0)</f>
        <v>0</v>
      </c>
      <c r="AY493" s="730" t="n">
        <f aca="false">IF(AP493&lt;&gt;AR493,(IF('ORÇ.GLOBAL P CAIXA'!I494="",L493*(INFORMAÇÕES!$Q$99/INFORMAÇÕES!$Q$102),IF('ORÇ.GLOBAL P CAIXA'!I494="R",L493,0))),0)</f>
        <v>0</v>
      </c>
      <c r="AZ493" s="75" t="n">
        <f aca="false">IF(AP493&lt;&gt;AR493,(IF('ORÇ.GLOBAL P CAIXA'!I494="",L493*(INFORMAÇÕES!$Q$100/INFORMAÇÕES!$Q$102),IF('ORÇ.GLOBAL P CAIXA'!I494="C",L493,0))),0)</f>
        <v>0</v>
      </c>
      <c r="BA493" s="75" t="n">
        <f aca="false">IF(AP493&lt;&gt;AR493,(IF('ORÇ.GLOBAL P CAIXA'!I494="",L493*INFORMAÇÕES!$U$115,IF('ORÇ.GLOBAL P CAIXA'!I494="CF",L493,0))),0)</f>
        <v>0</v>
      </c>
      <c r="BB493" s="75" t="n">
        <f aca="false">IF(AP493&lt;&gt;AR493,(IF('ORÇ.GLOBAL P CAIXA'!I494="",L493*INFORMAÇÕES!$U$116,IF('ORÇ.GLOBAL P CAIXA'!I494="O",L493,0))),0)</f>
        <v>0</v>
      </c>
      <c r="BC493" s="731" t="n">
        <f aca="false">IF(E493&lt;&gt;0,L493,0)</f>
        <v>0</v>
      </c>
    </row>
    <row r="494" s="174" customFormat="true" ht="14.25" hidden="false" customHeight="false" outlineLevel="0" collapsed="false">
      <c r="A494" s="159" t="n">
        <v>484</v>
      </c>
      <c r="B494" s="160" t="n">
        <f aca="false">'ORÇ.REPROG. P CAIXA'!B496</f>
        <v>0</v>
      </c>
      <c r="C494" s="723" t="n">
        <f aca="false">'ORÇ.REPROG. P CAIXA'!C496</f>
        <v>0</v>
      </c>
      <c r="D494" s="162" t="n">
        <f aca="false">'ORÇ.REPROG. P CAIXA'!D496</f>
        <v>0</v>
      </c>
      <c r="E494" s="163" t="n">
        <f aca="false">IF('BM GLOBAL'!$P$1&lt;&gt;0,'ORÇ.REPROG. P CAIXA'!E496,'ORÇ.REPROG. P CAIXA'!H496)</f>
        <v>0</v>
      </c>
      <c r="F494" s="163" t="n">
        <f aca="false">IF('BM GLOBAL'!$P$1&lt;&gt;0,IF('ORÇ.GLOBAL P CAIXA'!K495=0,'ORÇ.GLOBAL EMPRESA'!G495,'ORÇ.GLOBAL P CAIXA'!F495),'ORÇ.REPROG. P CAIXA'!I496)</f>
        <v>0</v>
      </c>
      <c r="G494" s="163" t="n">
        <f aca="false">IF(E494&lt;&gt;0,ROUND(E494*F494,2),IF(AO494=0,(SUMIF('ORÇ.REPROG. P CAIXA'!$AC$13:$AC$1012,B494,$AO$11:$AO$1010)),AO494))</f>
        <v>0</v>
      </c>
      <c r="H494" s="163" t="n">
        <f aca="false">IF(J494&lt;&gt;0,IF(E494&lt;&gt;0,J494/F494,0),0)</f>
        <v>0</v>
      </c>
      <c r="I494" s="163" t="n">
        <f aca="false">IF(L494&lt;&gt;0,IF(E494&lt;&gt;0,L494/F494,0),0)</f>
        <v>0</v>
      </c>
      <c r="J494" s="163" t="n">
        <f aca="false">IF(E494&lt;&gt;0,ROUND(INDEX($P$11:$AM$1010,$A494,$L$1),2),IF(AX494=0,(SUMIF($AP$11:$AP$1010,B494,$AX$11:$AX$1010)),AX494))</f>
        <v>0</v>
      </c>
      <c r="K494" s="163" t="n">
        <f aca="false">IF(G494=0,0,(J494/G494)*100)</f>
        <v>0</v>
      </c>
      <c r="L494" s="163" t="n">
        <f aca="false">IF(E494&lt;&gt;0,ROUND(IF($L$1=1,SUM(P494),"0")+IF($L$1=2,SUM($P494:Q494),"0")+IF($L$1=3,SUM($P494:R494),"0")+IF($L$1=4,SUM($P494:S494),"0")+IF($L$1=5,SUM($P494:T494),"0")+IF($L$1=6,SUM($P494:U494),"0")+IF($L$1=7,SUM($P494:V494),"0")+IF($L$1=8,SUM($P494:W494),"0")+IF($L$1=9,SUM($P494:X494),"0")+IF($L$1=10,SUM($P494:Y494),"0")+IF($L$1=11,SUM($P494:Z494),"0")+IF($L$1=12,SUM($P494:AA494),"0")+IF($L$1=13,SUM($P494:AB494),"0")+IF($L$1=14,SUM($P494:AC494),"0")+IF($L$1=15,SUM($P494:AD494),"0")+IF($L$1=16,SUM($P494:AE494),"0")+IF($L$1=17,SUM($P494:AF494),"0")+IF($L$1=18,SUM($P494:AG494),"0")+IF($L$1=19,SUM($P494:AH494),"0")+IF($L$1=20,SUM($P494:AI494),"0")+IF($L$1=21,SUM($P494:AJ494),"0")+IF($L$1=22,SUM($P494:AK494),"0")+IF($L$1=23,SUM($P494:AL494),"0")+IF($L$1=24,SUM($P494:AM494),"0"),2),IF(BC494=0,(SUMIF($AP$11:$AP$1010,B494,$BC$11:$BC$1010)),BC494))</f>
        <v>0</v>
      </c>
      <c r="M494" s="163" t="n">
        <f aca="false">IF(G494=0,0,(L494/G494)*100)</f>
        <v>0</v>
      </c>
      <c r="N494" s="168" t="str">
        <f aca="false">IF(B494&gt;0,"ok","ocultar")</f>
        <v>ocultar</v>
      </c>
      <c r="O494" s="650"/>
      <c r="P494" s="724"/>
      <c r="Q494" s="725"/>
      <c r="R494" s="725"/>
      <c r="S494" s="725"/>
      <c r="T494" s="725"/>
      <c r="U494" s="725"/>
      <c r="V494" s="725"/>
      <c r="W494" s="725"/>
      <c r="X494" s="725"/>
      <c r="Y494" s="725"/>
      <c r="Z494" s="725"/>
      <c r="AA494" s="726"/>
      <c r="AB494" s="726"/>
      <c r="AC494" s="726"/>
      <c r="AD494" s="726"/>
      <c r="AE494" s="726"/>
      <c r="AF494" s="726"/>
      <c r="AG494" s="726"/>
      <c r="AH494" s="726"/>
      <c r="AI494" s="726"/>
      <c r="AJ494" s="726"/>
      <c r="AK494" s="726"/>
      <c r="AL494" s="726"/>
      <c r="AM494" s="727"/>
      <c r="AO494" s="728" t="n">
        <f aca="false">IF(E494&lt;&gt;0,G494,0)</f>
        <v>0</v>
      </c>
      <c r="AP494" s="157" t="n">
        <f aca="false">IF(B494=0,AP493,IF(ISNONTEXT(B494)=TRUE(),INT(B494),INT(LEFT(B494,FIND(".",B494)-1))))</f>
        <v>3</v>
      </c>
      <c r="AQ494" s="157" t="str">
        <f aca="false">IF(AQ495=1,1,IF(B494&lt;&gt;0,1,IF(C494&lt;&gt;0,1,IF(D494&lt;&gt;0,1,IF(E494&lt;&gt;0,1,"")))))</f>
        <v/>
      </c>
      <c r="AR494" s="157" t="str">
        <f aca="false">IF(AP494=0," ",IF(AP494&lt;&gt;AP493,AP494," "))</f>
        <v> </v>
      </c>
      <c r="AS494" s="732"/>
      <c r="AT494" s="730" t="n">
        <f aca="false">IF(AP494&lt;&gt;AR494,(IF('ORÇ.GLOBAL P CAIXA'!I495="",J494*(INFORMAÇÕES!$Q$99/INFORMAÇÕES!$Q$102),IF('ORÇ.GLOBAL P CAIXA'!I495="R",J494,0))),0)</f>
        <v>0</v>
      </c>
      <c r="AU494" s="75" t="n">
        <f aca="false">IF(AP494&lt;&gt;AR494,(IF('ORÇ.GLOBAL P CAIXA'!I495="",J494*(INFORMAÇÕES!$Q$100/INFORMAÇÕES!$Q$102),IF('ORÇ.GLOBAL P CAIXA'!I495="C",J494,0))),0)</f>
        <v>0</v>
      </c>
      <c r="AV494" s="75" t="n">
        <f aca="false">IF(AP494&lt;&gt;AR494,(IF('ORÇ.GLOBAL P CAIXA'!I495="",J494*INFORMAÇÕES!$U$115,IF('ORÇ.GLOBAL P CAIXA'!I495="CF",J494,0))),0)</f>
        <v>0</v>
      </c>
      <c r="AW494" s="75" t="n">
        <f aca="false">IF(AP494&lt;&gt;AR494,(IF('ORÇ.GLOBAL P CAIXA'!I495="",J494*INFORMAÇÕES!$U$116,IF('ORÇ.GLOBAL P CAIXA'!I495="O",J494,0))),0)</f>
        <v>0</v>
      </c>
      <c r="AX494" s="731" t="n">
        <f aca="false">IF(E494&lt;&gt;0,J494,0)</f>
        <v>0</v>
      </c>
      <c r="AY494" s="730" t="n">
        <f aca="false">IF(AP494&lt;&gt;AR494,(IF('ORÇ.GLOBAL P CAIXA'!I495="",L494*(INFORMAÇÕES!$Q$99/INFORMAÇÕES!$Q$102),IF('ORÇ.GLOBAL P CAIXA'!I495="R",L494,0))),0)</f>
        <v>0</v>
      </c>
      <c r="AZ494" s="75" t="n">
        <f aca="false">IF(AP494&lt;&gt;AR494,(IF('ORÇ.GLOBAL P CAIXA'!I495="",L494*(INFORMAÇÕES!$Q$100/INFORMAÇÕES!$Q$102),IF('ORÇ.GLOBAL P CAIXA'!I495="C",L494,0))),0)</f>
        <v>0</v>
      </c>
      <c r="BA494" s="75" t="n">
        <f aca="false">IF(AP494&lt;&gt;AR494,(IF('ORÇ.GLOBAL P CAIXA'!I495="",L494*INFORMAÇÕES!$U$115,IF('ORÇ.GLOBAL P CAIXA'!I495="CF",L494,0))),0)</f>
        <v>0</v>
      </c>
      <c r="BB494" s="75" t="n">
        <f aca="false">IF(AP494&lt;&gt;AR494,(IF('ORÇ.GLOBAL P CAIXA'!I495="",L494*INFORMAÇÕES!$U$116,IF('ORÇ.GLOBAL P CAIXA'!I495="O",L494,0))),0)</f>
        <v>0</v>
      </c>
      <c r="BC494" s="731" t="n">
        <f aca="false">IF(E494&lt;&gt;0,L494,0)</f>
        <v>0</v>
      </c>
    </row>
    <row r="495" s="174" customFormat="true" ht="14.25" hidden="false" customHeight="false" outlineLevel="0" collapsed="false">
      <c r="A495" s="159" t="n">
        <v>485</v>
      </c>
      <c r="B495" s="160" t="n">
        <f aca="false">'ORÇ.REPROG. P CAIXA'!B497</f>
        <v>0</v>
      </c>
      <c r="C495" s="723" t="n">
        <f aca="false">'ORÇ.REPROG. P CAIXA'!C497</f>
        <v>0</v>
      </c>
      <c r="D495" s="162" t="n">
        <f aca="false">'ORÇ.REPROG. P CAIXA'!D497</f>
        <v>0</v>
      </c>
      <c r="E495" s="163" t="n">
        <f aca="false">IF('BM GLOBAL'!$P$1&lt;&gt;0,'ORÇ.REPROG. P CAIXA'!E497,'ORÇ.REPROG. P CAIXA'!H497)</f>
        <v>0</v>
      </c>
      <c r="F495" s="163" t="n">
        <f aca="false">IF('BM GLOBAL'!$P$1&lt;&gt;0,IF('ORÇ.GLOBAL P CAIXA'!K496=0,'ORÇ.GLOBAL EMPRESA'!G496,'ORÇ.GLOBAL P CAIXA'!F496),'ORÇ.REPROG. P CAIXA'!I497)</f>
        <v>0</v>
      </c>
      <c r="G495" s="163" t="n">
        <f aca="false">IF(E495&lt;&gt;0,ROUND(E495*F495,2),IF(AO495=0,(SUMIF('ORÇ.REPROG. P CAIXA'!$AC$13:$AC$1012,B495,$AO$11:$AO$1010)),AO495))</f>
        <v>0</v>
      </c>
      <c r="H495" s="163" t="n">
        <f aca="false">IF(J495&lt;&gt;0,IF(E495&lt;&gt;0,J495/F495,0),0)</f>
        <v>0</v>
      </c>
      <c r="I495" s="163" t="n">
        <f aca="false">IF(L495&lt;&gt;0,IF(E495&lt;&gt;0,L495/F495,0),0)</f>
        <v>0</v>
      </c>
      <c r="J495" s="163" t="n">
        <f aca="false">IF(E495&lt;&gt;0,ROUND(INDEX($P$11:$AM$1010,$A495,$L$1),2),IF(AX495=0,(SUMIF($AP$11:$AP$1010,B495,$AX$11:$AX$1010)),AX495))</f>
        <v>0</v>
      </c>
      <c r="K495" s="163" t="n">
        <f aca="false">IF(G495=0,0,(J495/G495)*100)</f>
        <v>0</v>
      </c>
      <c r="L495" s="163" t="n">
        <f aca="false">IF(E495&lt;&gt;0,ROUND(IF($L$1=1,SUM(P495),"0")+IF($L$1=2,SUM($P495:Q495),"0")+IF($L$1=3,SUM($P495:R495),"0")+IF($L$1=4,SUM($P495:S495),"0")+IF($L$1=5,SUM($P495:T495),"0")+IF($L$1=6,SUM($P495:U495),"0")+IF($L$1=7,SUM($P495:V495),"0")+IF($L$1=8,SUM($P495:W495),"0")+IF($L$1=9,SUM($P495:X495),"0")+IF($L$1=10,SUM($P495:Y495),"0")+IF($L$1=11,SUM($P495:Z495),"0")+IF($L$1=12,SUM($P495:AA495),"0")+IF($L$1=13,SUM($P495:AB495),"0")+IF($L$1=14,SUM($P495:AC495),"0")+IF($L$1=15,SUM($P495:AD495),"0")+IF($L$1=16,SUM($P495:AE495),"0")+IF($L$1=17,SUM($P495:AF495),"0")+IF($L$1=18,SUM($P495:AG495),"0")+IF($L$1=19,SUM($P495:AH495),"0")+IF($L$1=20,SUM($P495:AI495),"0")+IF($L$1=21,SUM($P495:AJ495),"0")+IF($L$1=22,SUM($P495:AK495),"0")+IF($L$1=23,SUM($P495:AL495),"0")+IF($L$1=24,SUM($P495:AM495),"0"),2),IF(BC495=0,(SUMIF($AP$11:$AP$1010,B495,$BC$11:$BC$1010)),BC495))</f>
        <v>0</v>
      </c>
      <c r="M495" s="163" t="n">
        <f aca="false">IF(G495=0,0,(L495/G495)*100)</f>
        <v>0</v>
      </c>
      <c r="N495" s="168" t="str">
        <f aca="false">IF(B495&gt;0,"ok","ocultar")</f>
        <v>ocultar</v>
      </c>
      <c r="O495" s="650"/>
      <c r="P495" s="724"/>
      <c r="Q495" s="725"/>
      <c r="R495" s="725"/>
      <c r="S495" s="725"/>
      <c r="T495" s="725"/>
      <c r="U495" s="725"/>
      <c r="V495" s="725"/>
      <c r="W495" s="725"/>
      <c r="X495" s="725"/>
      <c r="Y495" s="725"/>
      <c r="Z495" s="725"/>
      <c r="AA495" s="726"/>
      <c r="AB495" s="726"/>
      <c r="AC495" s="726"/>
      <c r="AD495" s="726"/>
      <c r="AE495" s="726"/>
      <c r="AF495" s="726"/>
      <c r="AG495" s="726"/>
      <c r="AH495" s="726"/>
      <c r="AI495" s="726"/>
      <c r="AJ495" s="726"/>
      <c r="AK495" s="726"/>
      <c r="AL495" s="726"/>
      <c r="AM495" s="727"/>
      <c r="AO495" s="728" t="n">
        <f aca="false">IF(E495&lt;&gt;0,G495,0)</f>
        <v>0</v>
      </c>
      <c r="AP495" s="157" t="n">
        <f aca="false">IF(B495=0,AP494,IF(ISNONTEXT(B495)=TRUE(),INT(B495),INT(LEFT(B495,FIND(".",B495)-1))))</f>
        <v>3</v>
      </c>
      <c r="AQ495" s="157" t="str">
        <f aca="false">IF(AQ496=1,1,IF(B495&lt;&gt;0,1,IF(C495&lt;&gt;0,1,IF(D495&lt;&gt;0,1,IF(E495&lt;&gt;0,1,"")))))</f>
        <v/>
      </c>
      <c r="AR495" s="157" t="str">
        <f aca="false">IF(AP495=0," ",IF(AP495&lt;&gt;AP494,AP495," "))</f>
        <v> </v>
      </c>
      <c r="AS495" s="732"/>
      <c r="AT495" s="730" t="n">
        <f aca="false">IF(AP495&lt;&gt;AR495,(IF('ORÇ.GLOBAL P CAIXA'!I496="",J495*(INFORMAÇÕES!$Q$99/INFORMAÇÕES!$Q$102),IF('ORÇ.GLOBAL P CAIXA'!I496="R",J495,0))),0)</f>
        <v>0</v>
      </c>
      <c r="AU495" s="75" t="n">
        <f aca="false">IF(AP495&lt;&gt;AR495,(IF('ORÇ.GLOBAL P CAIXA'!I496="",J495*(INFORMAÇÕES!$Q$100/INFORMAÇÕES!$Q$102),IF('ORÇ.GLOBAL P CAIXA'!I496="C",J495,0))),0)</f>
        <v>0</v>
      </c>
      <c r="AV495" s="75" t="n">
        <f aca="false">IF(AP495&lt;&gt;AR495,(IF('ORÇ.GLOBAL P CAIXA'!I496="",J495*INFORMAÇÕES!$U$115,IF('ORÇ.GLOBAL P CAIXA'!I496="CF",J495,0))),0)</f>
        <v>0</v>
      </c>
      <c r="AW495" s="75" t="n">
        <f aca="false">IF(AP495&lt;&gt;AR495,(IF('ORÇ.GLOBAL P CAIXA'!I496="",J495*INFORMAÇÕES!$U$116,IF('ORÇ.GLOBAL P CAIXA'!I496="O",J495,0))),0)</f>
        <v>0</v>
      </c>
      <c r="AX495" s="731" t="n">
        <f aca="false">IF(E495&lt;&gt;0,J495,0)</f>
        <v>0</v>
      </c>
      <c r="AY495" s="730" t="n">
        <f aca="false">IF(AP495&lt;&gt;AR495,(IF('ORÇ.GLOBAL P CAIXA'!I496="",L495*(INFORMAÇÕES!$Q$99/INFORMAÇÕES!$Q$102),IF('ORÇ.GLOBAL P CAIXA'!I496="R",L495,0))),0)</f>
        <v>0</v>
      </c>
      <c r="AZ495" s="75" t="n">
        <f aca="false">IF(AP495&lt;&gt;AR495,(IF('ORÇ.GLOBAL P CAIXA'!I496="",L495*(INFORMAÇÕES!$Q$100/INFORMAÇÕES!$Q$102),IF('ORÇ.GLOBAL P CAIXA'!I496="C",L495,0))),0)</f>
        <v>0</v>
      </c>
      <c r="BA495" s="75" t="n">
        <f aca="false">IF(AP495&lt;&gt;AR495,(IF('ORÇ.GLOBAL P CAIXA'!I496="",L495*INFORMAÇÕES!$U$115,IF('ORÇ.GLOBAL P CAIXA'!I496="CF",L495,0))),0)</f>
        <v>0</v>
      </c>
      <c r="BB495" s="75" t="n">
        <f aca="false">IF(AP495&lt;&gt;AR495,(IF('ORÇ.GLOBAL P CAIXA'!I496="",L495*INFORMAÇÕES!$U$116,IF('ORÇ.GLOBAL P CAIXA'!I496="O",L495,0))),0)</f>
        <v>0</v>
      </c>
      <c r="BC495" s="731" t="n">
        <f aca="false">IF(E495&lt;&gt;0,L495,0)</f>
        <v>0</v>
      </c>
    </row>
    <row r="496" s="174" customFormat="true" ht="14.25" hidden="false" customHeight="false" outlineLevel="0" collapsed="false">
      <c r="A496" s="159" t="n">
        <v>486</v>
      </c>
      <c r="B496" s="160" t="n">
        <f aca="false">'ORÇ.REPROG. P CAIXA'!B498</f>
        <v>0</v>
      </c>
      <c r="C496" s="723" t="n">
        <f aca="false">'ORÇ.REPROG. P CAIXA'!C498</f>
        <v>0</v>
      </c>
      <c r="D496" s="162" t="n">
        <f aca="false">'ORÇ.REPROG. P CAIXA'!D498</f>
        <v>0</v>
      </c>
      <c r="E496" s="163" t="n">
        <f aca="false">IF('BM GLOBAL'!$P$1&lt;&gt;0,'ORÇ.REPROG. P CAIXA'!E498,'ORÇ.REPROG. P CAIXA'!H498)</f>
        <v>0</v>
      </c>
      <c r="F496" s="163" t="n">
        <f aca="false">IF('BM GLOBAL'!$P$1&lt;&gt;0,IF('ORÇ.GLOBAL P CAIXA'!K497=0,'ORÇ.GLOBAL EMPRESA'!G497,'ORÇ.GLOBAL P CAIXA'!F497),'ORÇ.REPROG. P CAIXA'!I498)</f>
        <v>0</v>
      </c>
      <c r="G496" s="163" t="n">
        <f aca="false">IF(E496&lt;&gt;0,ROUND(E496*F496,2),IF(AO496=0,(SUMIF('ORÇ.REPROG. P CAIXA'!$AC$13:$AC$1012,B496,$AO$11:$AO$1010)),AO496))</f>
        <v>0</v>
      </c>
      <c r="H496" s="163" t="n">
        <f aca="false">IF(J496&lt;&gt;0,IF(E496&lt;&gt;0,J496/F496,0),0)</f>
        <v>0</v>
      </c>
      <c r="I496" s="163" t="n">
        <f aca="false">IF(L496&lt;&gt;0,IF(E496&lt;&gt;0,L496/F496,0),0)</f>
        <v>0</v>
      </c>
      <c r="J496" s="163" t="n">
        <f aca="false">IF(E496&lt;&gt;0,ROUND(INDEX($P$11:$AM$1010,$A496,$L$1),2),IF(AX496=0,(SUMIF($AP$11:$AP$1010,B496,$AX$11:$AX$1010)),AX496))</f>
        <v>0</v>
      </c>
      <c r="K496" s="163" t="n">
        <f aca="false">IF(G496=0,0,(J496/G496)*100)</f>
        <v>0</v>
      </c>
      <c r="L496" s="163" t="n">
        <f aca="false">IF(E496&lt;&gt;0,ROUND(IF($L$1=1,SUM(P496),"0")+IF($L$1=2,SUM($P496:Q496),"0")+IF($L$1=3,SUM($P496:R496),"0")+IF($L$1=4,SUM($P496:S496),"0")+IF($L$1=5,SUM($P496:T496),"0")+IF($L$1=6,SUM($P496:U496),"0")+IF($L$1=7,SUM($P496:V496),"0")+IF($L$1=8,SUM($P496:W496),"0")+IF($L$1=9,SUM($P496:X496),"0")+IF($L$1=10,SUM($P496:Y496),"0")+IF($L$1=11,SUM($P496:Z496),"0")+IF($L$1=12,SUM($P496:AA496),"0")+IF($L$1=13,SUM($P496:AB496),"0")+IF($L$1=14,SUM($P496:AC496),"0")+IF($L$1=15,SUM($P496:AD496),"0")+IF($L$1=16,SUM($P496:AE496),"0")+IF($L$1=17,SUM($P496:AF496),"0")+IF($L$1=18,SUM($P496:AG496),"0")+IF($L$1=19,SUM($P496:AH496),"0")+IF($L$1=20,SUM($P496:AI496),"0")+IF($L$1=21,SUM($P496:AJ496),"0")+IF($L$1=22,SUM($P496:AK496),"0")+IF($L$1=23,SUM($P496:AL496),"0")+IF($L$1=24,SUM($P496:AM496),"0"),2),IF(BC496=0,(SUMIF($AP$11:$AP$1010,B496,$BC$11:$BC$1010)),BC496))</f>
        <v>0</v>
      </c>
      <c r="M496" s="163" t="n">
        <f aca="false">IF(G496=0,0,(L496/G496)*100)</f>
        <v>0</v>
      </c>
      <c r="N496" s="168" t="str">
        <f aca="false">IF(B496&gt;0,"ok","ocultar")</f>
        <v>ocultar</v>
      </c>
      <c r="O496" s="650"/>
      <c r="P496" s="724"/>
      <c r="Q496" s="725"/>
      <c r="R496" s="725"/>
      <c r="S496" s="725"/>
      <c r="T496" s="725"/>
      <c r="U496" s="725"/>
      <c r="V496" s="725"/>
      <c r="W496" s="725"/>
      <c r="X496" s="725"/>
      <c r="Y496" s="725"/>
      <c r="Z496" s="725"/>
      <c r="AA496" s="726"/>
      <c r="AB496" s="726"/>
      <c r="AC496" s="726"/>
      <c r="AD496" s="726"/>
      <c r="AE496" s="726"/>
      <c r="AF496" s="726"/>
      <c r="AG496" s="726"/>
      <c r="AH496" s="726"/>
      <c r="AI496" s="726"/>
      <c r="AJ496" s="726"/>
      <c r="AK496" s="726"/>
      <c r="AL496" s="726"/>
      <c r="AM496" s="727"/>
      <c r="AO496" s="728" t="n">
        <f aca="false">IF(E496&lt;&gt;0,G496,0)</f>
        <v>0</v>
      </c>
      <c r="AP496" s="157" t="n">
        <f aca="false">IF(B496=0,AP495,IF(ISNONTEXT(B496)=TRUE(),INT(B496),INT(LEFT(B496,FIND(".",B496)-1))))</f>
        <v>3</v>
      </c>
      <c r="AQ496" s="157" t="str">
        <f aca="false">IF(AQ497=1,1,IF(B496&lt;&gt;0,1,IF(C496&lt;&gt;0,1,IF(D496&lt;&gt;0,1,IF(E496&lt;&gt;0,1,"")))))</f>
        <v/>
      </c>
      <c r="AR496" s="157" t="str">
        <f aca="false">IF(AP496=0," ",IF(AP496&lt;&gt;AP495,AP496," "))</f>
        <v> </v>
      </c>
      <c r="AS496" s="732"/>
      <c r="AT496" s="730" t="n">
        <f aca="false">IF(AP496&lt;&gt;AR496,(IF('ORÇ.GLOBAL P CAIXA'!I497="",J496*(INFORMAÇÕES!$Q$99/INFORMAÇÕES!$Q$102),IF('ORÇ.GLOBAL P CAIXA'!I497="R",J496,0))),0)</f>
        <v>0</v>
      </c>
      <c r="AU496" s="75" t="n">
        <f aca="false">IF(AP496&lt;&gt;AR496,(IF('ORÇ.GLOBAL P CAIXA'!I497="",J496*(INFORMAÇÕES!$Q$100/INFORMAÇÕES!$Q$102),IF('ORÇ.GLOBAL P CAIXA'!I497="C",J496,0))),0)</f>
        <v>0</v>
      </c>
      <c r="AV496" s="75" t="n">
        <f aca="false">IF(AP496&lt;&gt;AR496,(IF('ORÇ.GLOBAL P CAIXA'!I497="",J496*INFORMAÇÕES!$U$115,IF('ORÇ.GLOBAL P CAIXA'!I497="CF",J496,0))),0)</f>
        <v>0</v>
      </c>
      <c r="AW496" s="75" t="n">
        <f aca="false">IF(AP496&lt;&gt;AR496,(IF('ORÇ.GLOBAL P CAIXA'!I497="",J496*INFORMAÇÕES!$U$116,IF('ORÇ.GLOBAL P CAIXA'!I497="O",J496,0))),0)</f>
        <v>0</v>
      </c>
      <c r="AX496" s="731" t="n">
        <f aca="false">IF(E496&lt;&gt;0,J496,0)</f>
        <v>0</v>
      </c>
      <c r="AY496" s="730" t="n">
        <f aca="false">IF(AP496&lt;&gt;AR496,(IF('ORÇ.GLOBAL P CAIXA'!I497="",L496*(INFORMAÇÕES!$Q$99/INFORMAÇÕES!$Q$102),IF('ORÇ.GLOBAL P CAIXA'!I497="R",L496,0))),0)</f>
        <v>0</v>
      </c>
      <c r="AZ496" s="75" t="n">
        <f aca="false">IF(AP496&lt;&gt;AR496,(IF('ORÇ.GLOBAL P CAIXA'!I497="",L496*(INFORMAÇÕES!$Q$100/INFORMAÇÕES!$Q$102),IF('ORÇ.GLOBAL P CAIXA'!I497="C",L496,0))),0)</f>
        <v>0</v>
      </c>
      <c r="BA496" s="75" t="n">
        <f aca="false">IF(AP496&lt;&gt;AR496,(IF('ORÇ.GLOBAL P CAIXA'!I497="",L496*INFORMAÇÕES!$U$115,IF('ORÇ.GLOBAL P CAIXA'!I497="CF",L496,0))),0)</f>
        <v>0</v>
      </c>
      <c r="BB496" s="75" t="n">
        <f aca="false">IF(AP496&lt;&gt;AR496,(IF('ORÇ.GLOBAL P CAIXA'!I497="",L496*INFORMAÇÕES!$U$116,IF('ORÇ.GLOBAL P CAIXA'!I497="O",L496,0))),0)</f>
        <v>0</v>
      </c>
      <c r="BC496" s="731" t="n">
        <f aca="false">IF(E496&lt;&gt;0,L496,0)</f>
        <v>0</v>
      </c>
    </row>
    <row r="497" s="174" customFormat="true" ht="14.25" hidden="false" customHeight="false" outlineLevel="0" collapsed="false">
      <c r="A497" s="159" t="n">
        <v>487</v>
      </c>
      <c r="B497" s="160" t="n">
        <f aca="false">'ORÇ.REPROG. P CAIXA'!B499</f>
        <v>0</v>
      </c>
      <c r="C497" s="723" t="n">
        <f aca="false">'ORÇ.REPROG. P CAIXA'!C499</f>
        <v>0</v>
      </c>
      <c r="D497" s="162" t="n">
        <f aca="false">'ORÇ.REPROG. P CAIXA'!D499</f>
        <v>0</v>
      </c>
      <c r="E497" s="163" t="n">
        <f aca="false">IF('BM GLOBAL'!$P$1&lt;&gt;0,'ORÇ.REPROG. P CAIXA'!E499,'ORÇ.REPROG. P CAIXA'!H499)</f>
        <v>0</v>
      </c>
      <c r="F497" s="163" t="n">
        <f aca="false">IF('BM GLOBAL'!$P$1&lt;&gt;0,IF('ORÇ.GLOBAL P CAIXA'!K498=0,'ORÇ.GLOBAL EMPRESA'!G498,'ORÇ.GLOBAL P CAIXA'!F498),'ORÇ.REPROG. P CAIXA'!I499)</f>
        <v>0</v>
      </c>
      <c r="G497" s="163" t="n">
        <f aca="false">IF(E497&lt;&gt;0,ROUND(E497*F497,2),IF(AO497=0,(SUMIF('ORÇ.REPROG. P CAIXA'!$AC$13:$AC$1012,B497,$AO$11:$AO$1010)),AO497))</f>
        <v>0</v>
      </c>
      <c r="H497" s="163" t="n">
        <f aca="false">IF(J497&lt;&gt;0,IF(E497&lt;&gt;0,J497/F497,0),0)</f>
        <v>0</v>
      </c>
      <c r="I497" s="163" t="n">
        <f aca="false">IF(L497&lt;&gt;0,IF(E497&lt;&gt;0,L497/F497,0),0)</f>
        <v>0</v>
      </c>
      <c r="J497" s="163" t="n">
        <f aca="false">IF(E497&lt;&gt;0,ROUND(INDEX($P$11:$AM$1010,$A497,$L$1),2),IF(AX497=0,(SUMIF($AP$11:$AP$1010,B497,$AX$11:$AX$1010)),AX497))</f>
        <v>0</v>
      </c>
      <c r="K497" s="163" t="n">
        <f aca="false">IF(G497=0,0,(J497/G497)*100)</f>
        <v>0</v>
      </c>
      <c r="L497" s="163" t="n">
        <f aca="false">IF(E497&lt;&gt;0,ROUND(IF($L$1=1,SUM(P497),"0")+IF($L$1=2,SUM($P497:Q497),"0")+IF($L$1=3,SUM($P497:R497),"0")+IF($L$1=4,SUM($P497:S497),"0")+IF($L$1=5,SUM($P497:T497),"0")+IF($L$1=6,SUM($P497:U497),"0")+IF($L$1=7,SUM($P497:V497),"0")+IF($L$1=8,SUM($P497:W497),"0")+IF($L$1=9,SUM($P497:X497),"0")+IF($L$1=10,SUM($P497:Y497),"0")+IF($L$1=11,SUM($P497:Z497),"0")+IF($L$1=12,SUM($P497:AA497),"0")+IF($L$1=13,SUM($P497:AB497),"0")+IF($L$1=14,SUM($P497:AC497),"0")+IF($L$1=15,SUM($P497:AD497),"0")+IF($L$1=16,SUM($P497:AE497),"0")+IF($L$1=17,SUM($P497:AF497),"0")+IF($L$1=18,SUM($P497:AG497),"0")+IF($L$1=19,SUM($P497:AH497),"0")+IF($L$1=20,SUM($P497:AI497),"0")+IF($L$1=21,SUM($P497:AJ497),"0")+IF($L$1=22,SUM($P497:AK497),"0")+IF($L$1=23,SUM($P497:AL497),"0")+IF($L$1=24,SUM($P497:AM497),"0"),2),IF(BC497=0,(SUMIF($AP$11:$AP$1010,B497,$BC$11:$BC$1010)),BC497))</f>
        <v>0</v>
      </c>
      <c r="M497" s="163" t="n">
        <f aca="false">IF(G497=0,0,(L497/G497)*100)</f>
        <v>0</v>
      </c>
      <c r="N497" s="168" t="str">
        <f aca="false">IF(B497&gt;0,"ok","ocultar")</f>
        <v>ocultar</v>
      </c>
      <c r="O497" s="650"/>
      <c r="P497" s="724"/>
      <c r="Q497" s="725"/>
      <c r="R497" s="725"/>
      <c r="S497" s="725"/>
      <c r="T497" s="725"/>
      <c r="U497" s="725"/>
      <c r="V497" s="725"/>
      <c r="W497" s="725"/>
      <c r="X497" s="725"/>
      <c r="Y497" s="725"/>
      <c r="Z497" s="725"/>
      <c r="AA497" s="726"/>
      <c r="AB497" s="726"/>
      <c r="AC497" s="726"/>
      <c r="AD497" s="726"/>
      <c r="AE497" s="726"/>
      <c r="AF497" s="726"/>
      <c r="AG497" s="726"/>
      <c r="AH497" s="726"/>
      <c r="AI497" s="726"/>
      <c r="AJ497" s="726"/>
      <c r="AK497" s="726"/>
      <c r="AL497" s="726"/>
      <c r="AM497" s="727"/>
      <c r="AO497" s="728" t="n">
        <f aca="false">IF(E497&lt;&gt;0,G497,0)</f>
        <v>0</v>
      </c>
      <c r="AP497" s="157" t="n">
        <f aca="false">IF(B497=0,AP496,IF(ISNONTEXT(B497)=TRUE(),INT(B497),INT(LEFT(B497,FIND(".",B497)-1))))</f>
        <v>3</v>
      </c>
      <c r="AQ497" s="157" t="str">
        <f aca="false">IF(AQ498=1,1,IF(B497&lt;&gt;0,1,IF(C497&lt;&gt;0,1,IF(D497&lt;&gt;0,1,IF(E497&lt;&gt;0,1,"")))))</f>
        <v/>
      </c>
      <c r="AR497" s="157" t="str">
        <f aca="false">IF(AP497=0," ",IF(AP497&lt;&gt;AP496,AP497," "))</f>
        <v> </v>
      </c>
      <c r="AS497" s="732"/>
      <c r="AT497" s="730" t="n">
        <f aca="false">IF(AP497&lt;&gt;AR497,(IF('ORÇ.GLOBAL P CAIXA'!I498="",J497*(INFORMAÇÕES!$Q$99/INFORMAÇÕES!$Q$102),IF('ORÇ.GLOBAL P CAIXA'!I498="R",J497,0))),0)</f>
        <v>0</v>
      </c>
      <c r="AU497" s="75" t="n">
        <f aca="false">IF(AP497&lt;&gt;AR497,(IF('ORÇ.GLOBAL P CAIXA'!I498="",J497*(INFORMAÇÕES!$Q$100/INFORMAÇÕES!$Q$102),IF('ORÇ.GLOBAL P CAIXA'!I498="C",J497,0))),0)</f>
        <v>0</v>
      </c>
      <c r="AV497" s="75" t="n">
        <f aca="false">IF(AP497&lt;&gt;AR497,(IF('ORÇ.GLOBAL P CAIXA'!I498="",J497*INFORMAÇÕES!$U$115,IF('ORÇ.GLOBAL P CAIXA'!I498="CF",J497,0))),0)</f>
        <v>0</v>
      </c>
      <c r="AW497" s="75" t="n">
        <f aca="false">IF(AP497&lt;&gt;AR497,(IF('ORÇ.GLOBAL P CAIXA'!I498="",J497*INFORMAÇÕES!$U$116,IF('ORÇ.GLOBAL P CAIXA'!I498="O",J497,0))),0)</f>
        <v>0</v>
      </c>
      <c r="AX497" s="731" t="n">
        <f aca="false">IF(E497&lt;&gt;0,J497,0)</f>
        <v>0</v>
      </c>
      <c r="AY497" s="730" t="n">
        <f aca="false">IF(AP497&lt;&gt;AR497,(IF('ORÇ.GLOBAL P CAIXA'!I498="",L497*(INFORMAÇÕES!$Q$99/INFORMAÇÕES!$Q$102),IF('ORÇ.GLOBAL P CAIXA'!I498="R",L497,0))),0)</f>
        <v>0</v>
      </c>
      <c r="AZ497" s="75" t="n">
        <f aca="false">IF(AP497&lt;&gt;AR497,(IF('ORÇ.GLOBAL P CAIXA'!I498="",L497*(INFORMAÇÕES!$Q$100/INFORMAÇÕES!$Q$102),IF('ORÇ.GLOBAL P CAIXA'!I498="C",L497,0))),0)</f>
        <v>0</v>
      </c>
      <c r="BA497" s="75" t="n">
        <f aca="false">IF(AP497&lt;&gt;AR497,(IF('ORÇ.GLOBAL P CAIXA'!I498="",L497*INFORMAÇÕES!$U$115,IF('ORÇ.GLOBAL P CAIXA'!I498="CF",L497,0))),0)</f>
        <v>0</v>
      </c>
      <c r="BB497" s="75" t="n">
        <f aca="false">IF(AP497&lt;&gt;AR497,(IF('ORÇ.GLOBAL P CAIXA'!I498="",L497*INFORMAÇÕES!$U$116,IF('ORÇ.GLOBAL P CAIXA'!I498="O",L497,0))),0)</f>
        <v>0</v>
      </c>
      <c r="BC497" s="731" t="n">
        <f aca="false">IF(E497&lt;&gt;0,L497,0)</f>
        <v>0</v>
      </c>
    </row>
    <row r="498" s="174" customFormat="true" ht="14.25" hidden="false" customHeight="false" outlineLevel="0" collapsed="false">
      <c r="A498" s="159" t="n">
        <v>488</v>
      </c>
      <c r="B498" s="160" t="n">
        <f aca="false">'ORÇ.REPROG. P CAIXA'!B500</f>
        <v>0</v>
      </c>
      <c r="C498" s="723" t="n">
        <f aca="false">'ORÇ.REPROG. P CAIXA'!C500</f>
        <v>0</v>
      </c>
      <c r="D498" s="162" t="n">
        <f aca="false">'ORÇ.REPROG. P CAIXA'!D500</f>
        <v>0</v>
      </c>
      <c r="E498" s="163" t="n">
        <f aca="false">IF('BM GLOBAL'!$P$1&lt;&gt;0,'ORÇ.REPROG. P CAIXA'!E500,'ORÇ.REPROG. P CAIXA'!H500)</f>
        <v>0</v>
      </c>
      <c r="F498" s="163" t="n">
        <f aca="false">IF('BM GLOBAL'!$P$1&lt;&gt;0,IF('ORÇ.GLOBAL P CAIXA'!K499=0,'ORÇ.GLOBAL EMPRESA'!G499,'ORÇ.GLOBAL P CAIXA'!F499),'ORÇ.REPROG. P CAIXA'!I500)</f>
        <v>0</v>
      </c>
      <c r="G498" s="163" t="n">
        <f aca="false">IF(E498&lt;&gt;0,ROUND(E498*F498,2),IF(AO498=0,(SUMIF('ORÇ.REPROG. P CAIXA'!$AC$13:$AC$1012,B498,$AO$11:$AO$1010)),AO498))</f>
        <v>0</v>
      </c>
      <c r="H498" s="163" t="n">
        <f aca="false">IF(J498&lt;&gt;0,IF(E498&lt;&gt;0,J498/F498,0),0)</f>
        <v>0</v>
      </c>
      <c r="I498" s="163" t="n">
        <f aca="false">IF(L498&lt;&gt;0,IF(E498&lt;&gt;0,L498/F498,0),0)</f>
        <v>0</v>
      </c>
      <c r="J498" s="163" t="n">
        <f aca="false">IF(E498&lt;&gt;0,ROUND(INDEX($P$11:$AM$1010,$A498,$L$1),2),IF(AX498=0,(SUMIF($AP$11:$AP$1010,B498,$AX$11:$AX$1010)),AX498))</f>
        <v>0</v>
      </c>
      <c r="K498" s="163" t="n">
        <f aca="false">IF(G498=0,0,(J498/G498)*100)</f>
        <v>0</v>
      </c>
      <c r="L498" s="163" t="n">
        <f aca="false">IF(E498&lt;&gt;0,ROUND(IF($L$1=1,SUM(P498),"0")+IF($L$1=2,SUM($P498:Q498),"0")+IF($L$1=3,SUM($P498:R498),"0")+IF($L$1=4,SUM($P498:S498),"0")+IF($L$1=5,SUM($P498:T498),"0")+IF($L$1=6,SUM($P498:U498),"0")+IF($L$1=7,SUM($P498:V498),"0")+IF($L$1=8,SUM($P498:W498),"0")+IF($L$1=9,SUM($P498:X498),"0")+IF($L$1=10,SUM($P498:Y498),"0")+IF($L$1=11,SUM($P498:Z498),"0")+IF($L$1=12,SUM($P498:AA498),"0")+IF($L$1=13,SUM($P498:AB498),"0")+IF($L$1=14,SUM($P498:AC498),"0")+IF($L$1=15,SUM($P498:AD498),"0")+IF($L$1=16,SUM($P498:AE498),"0")+IF($L$1=17,SUM($P498:AF498),"0")+IF($L$1=18,SUM($P498:AG498),"0")+IF($L$1=19,SUM($P498:AH498),"0")+IF($L$1=20,SUM($P498:AI498),"0")+IF($L$1=21,SUM($P498:AJ498),"0")+IF($L$1=22,SUM($P498:AK498),"0")+IF($L$1=23,SUM($P498:AL498),"0")+IF($L$1=24,SUM($P498:AM498),"0"),2),IF(BC498=0,(SUMIF($AP$11:$AP$1010,B498,$BC$11:$BC$1010)),BC498))</f>
        <v>0</v>
      </c>
      <c r="M498" s="163" t="n">
        <f aca="false">IF(G498=0,0,(L498/G498)*100)</f>
        <v>0</v>
      </c>
      <c r="N498" s="168" t="str">
        <f aca="false">IF(B498&gt;0,"ok","ocultar")</f>
        <v>ocultar</v>
      </c>
      <c r="O498" s="650"/>
      <c r="P498" s="724"/>
      <c r="Q498" s="725"/>
      <c r="R498" s="725"/>
      <c r="S498" s="725"/>
      <c r="T498" s="725"/>
      <c r="U498" s="725"/>
      <c r="V498" s="725"/>
      <c r="W498" s="725"/>
      <c r="X498" s="725"/>
      <c r="Y498" s="725"/>
      <c r="Z498" s="725"/>
      <c r="AA498" s="726"/>
      <c r="AB498" s="726"/>
      <c r="AC498" s="726"/>
      <c r="AD498" s="726"/>
      <c r="AE498" s="726"/>
      <c r="AF498" s="726"/>
      <c r="AG498" s="726"/>
      <c r="AH498" s="726"/>
      <c r="AI498" s="726"/>
      <c r="AJ498" s="726"/>
      <c r="AK498" s="726"/>
      <c r="AL498" s="726"/>
      <c r="AM498" s="727"/>
      <c r="AO498" s="728" t="n">
        <f aca="false">IF(E498&lt;&gt;0,G498,0)</f>
        <v>0</v>
      </c>
      <c r="AP498" s="157" t="n">
        <f aca="false">IF(B498=0,AP497,IF(ISNONTEXT(B498)=TRUE(),INT(B498),INT(LEFT(B498,FIND(".",B498)-1))))</f>
        <v>3</v>
      </c>
      <c r="AQ498" s="157" t="str">
        <f aca="false">IF(AQ499=1,1,IF(B498&lt;&gt;0,1,IF(C498&lt;&gt;0,1,IF(D498&lt;&gt;0,1,IF(E498&lt;&gt;0,1,"")))))</f>
        <v/>
      </c>
      <c r="AR498" s="157" t="str">
        <f aca="false">IF(AP498=0," ",IF(AP498&lt;&gt;AP497,AP498," "))</f>
        <v> </v>
      </c>
      <c r="AS498" s="732"/>
      <c r="AT498" s="730" t="n">
        <f aca="false">IF(AP498&lt;&gt;AR498,(IF('ORÇ.GLOBAL P CAIXA'!I499="",J498*(INFORMAÇÕES!$Q$99/INFORMAÇÕES!$Q$102),IF('ORÇ.GLOBAL P CAIXA'!I499="R",J498,0))),0)</f>
        <v>0</v>
      </c>
      <c r="AU498" s="75" t="n">
        <f aca="false">IF(AP498&lt;&gt;AR498,(IF('ORÇ.GLOBAL P CAIXA'!I499="",J498*(INFORMAÇÕES!$Q$100/INFORMAÇÕES!$Q$102),IF('ORÇ.GLOBAL P CAIXA'!I499="C",J498,0))),0)</f>
        <v>0</v>
      </c>
      <c r="AV498" s="75" t="n">
        <f aca="false">IF(AP498&lt;&gt;AR498,(IF('ORÇ.GLOBAL P CAIXA'!I499="",J498*INFORMAÇÕES!$U$115,IF('ORÇ.GLOBAL P CAIXA'!I499="CF",J498,0))),0)</f>
        <v>0</v>
      </c>
      <c r="AW498" s="75" t="n">
        <f aca="false">IF(AP498&lt;&gt;AR498,(IF('ORÇ.GLOBAL P CAIXA'!I499="",J498*INFORMAÇÕES!$U$116,IF('ORÇ.GLOBAL P CAIXA'!I499="O",J498,0))),0)</f>
        <v>0</v>
      </c>
      <c r="AX498" s="731" t="n">
        <f aca="false">IF(E498&lt;&gt;0,J498,0)</f>
        <v>0</v>
      </c>
      <c r="AY498" s="730" t="n">
        <f aca="false">IF(AP498&lt;&gt;AR498,(IF('ORÇ.GLOBAL P CAIXA'!I499="",L498*(INFORMAÇÕES!$Q$99/INFORMAÇÕES!$Q$102),IF('ORÇ.GLOBAL P CAIXA'!I499="R",L498,0))),0)</f>
        <v>0</v>
      </c>
      <c r="AZ498" s="75" t="n">
        <f aca="false">IF(AP498&lt;&gt;AR498,(IF('ORÇ.GLOBAL P CAIXA'!I499="",L498*(INFORMAÇÕES!$Q$100/INFORMAÇÕES!$Q$102),IF('ORÇ.GLOBAL P CAIXA'!I499="C",L498,0))),0)</f>
        <v>0</v>
      </c>
      <c r="BA498" s="75" t="n">
        <f aca="false">IF(AP498&lt;&gt;AR498,(IF('ORÇ.GLOBAL P CAIXA'!I499="",L498*INFORMAÇÕES!$U$115,IF('ORÇ.GLOBAL P CAIXA'!I499="CF",L498,0))),0)</f>
        <v>0</v>
      </c>
      <c r="BB498" s="75" t="n">
        <f aca="false">IF(AP498&lt;&gt;AR498,(IF('ORÇ.GLOBAL P CAIXA'!I499="",L498*INFORMAÇÕES!$U$116,IF('ORÇ.GLOBAL P CAIXA'!I499="O",L498,0))),0)</f>
        <v>0</v>
      </c>
      <c r="BC498" s="731" t="n">
        <f aca="false">IF(E498&lt;&gt;0,L498,0)</f>
        <v>0</v>
      </c>
    </row>
    <row r="499" s="174" customFormat="true" ht="14.25" hidden="false" customHeight="false" outlineLevel="0" collapsed="false">
      <c r="A499" s="159" t="n">
        <v>489</v>
      </c>
      <c r="B499" s="160" t="n">
        <f aca="false">'ORÇ.REPROG. P CAIXA'!B501</f>
        <v>0</v>
      </c>
      <c r="C499" s="723" t="n">
        <f aca="false">'ORÇ.REPROG. P CAIXA'!C501</f>
        <v>0</v>
      </c>
      <c r="D499" s="162" t="n">
        <f aca="false">'ORÇ.REPROG. P CAIXA'!D501</f>
        <v>0</v>
      </c>
      <c r="E499" s="163" t="n">
        <f aca="false">IF('BM GLOBAL'!$P$1&lt;&gt;0,'ORÇ.REPROG. P CAIXA'!E501,'ORÇ.REPROG. P CAIXA'!H501)</f>
        <v>0</v>
      </c>
      <c r="F499" s="163" t="n">
        <f aca="false">IF('BM GLOBAL'!$P$1&lt;&gt;0,IF('ORÇ.GLOBAL P CAIXA'!K500=0,'ORÇ.GLOBAL EMPRESA'!G500,'ORÇ.GLOBAL P CAIXA'!F500),'ORÇ.REPROG. P CAIXA'!I501)</f>
        <v>0</v>
      </c>
      <c r="G499" s="163" t="n">
        <f aca="false">IF(E499&lt;&gt;0,ROUND(E499*F499,2),IF(AO499=0,(SUMIF('ORÇ.REPROG. P CAIXA'!$AC$13:$AC$1012,B499,$AO$11:$AO$1010)),AO499))</f>
        <v>0</v>
      </c>
      <c r="H499" s="163" t="n">
        <f aca="false">IF(J499&lt;&gt;0,IF(E499&lt;&gt;0,J499/F499,0),0)</f>
        <v>0</v>
      </c>
      <c r="I499" s="163" t="n">
        <f aca="false">IF(L499&lt;&gt;0,IF(E499&lt;&gt;0,L499/F499,0),0)</f>
        <v>0</v>
      </c>
      <c r="J499" s="163" t="n">
        <f aca="false">IF(E499&lt;&gt;0,ROUND(INDEX($P$11:$AM$1010,$A499,$L$1),2),IF(AX499=0,(SUMIF($AP$11:$AP$1010,B499,$AX$11:$AX$1010)),AX499))</f>
        <v>0</v>
      </c>
      <c r="K499" s="163" t="n">
        <f aca="false">IF(G499=0,0,(J499/G499)*100)</f>
        <v>0</v>
      </c>
      <c r="L499" s="163" t="n">
        <f aca="false">IF(E499&lt;&gt;0,ROUND(IF($L$1=1,SUM(P499),"0")+IF($L$1=2,SUM($P499:Q499),"0")+IF($L$1=3,SUM($P499:R499),"0")+IF($L$1=4,SUM($P499:S499),"0")+IF($L$1=5,SUM($P499:T499),"0")+IF($L$1=6,SUM($P499:U499),"0")+IF($L$1=7,SUM($P499:V499),"0")+IF($L$1=8,SUM($P499:W499),"0")+IF($L$1=9,SUM($P499:X499),"0")+IF($L$1=10,SUM($P499:Y499),"0")+IF($L$1=11,SUM($P499:Z499),"0")+IF($L$1=12,SUM($P499:AA499),"0")+IF($L$1=13,SUM($P499:AB499),"0")+IF($L$1=14,SUM($P499:AC499),"0")+IF($L$1=15,SUM($P499:AD499),"0")+IF($L$1=16,SUM($P499:AE499),"0")+IF($L$1=17,SUM($P499:AF499),"0")+IF($L$1=18,SUM($P499:AG499),"0")+IF($L$1=19,SUM($P499:AH499),"0")+IF($L$1=20,SUM($P499:AI499),"0")+IF($L$1=21,SUM($P499:AJ499),"0")+IF($L$1=22,SUM($P499:AK499),"0")+IF($L$1=23,SUM($P499:AL499),"0")+IF($L$1=24,SUM($P499:AM499),"0"),2),IF(BC499=0,(SUMIF($AP$11:$AP$1010,B499,$BC$11:$BC$1010)),BC499))</f>
        <v>0</v>
      </c>
      <c r="M499" s="163" t="n">
        <f aca="false">IF(G499=0,0,(L499/G499)*100)</f>
        <v>0</v>
      </c>
      <c r="N499" s="168" t="str">
        <f aca="false">IF(B499&gt;0,"ok","ocultar")</f>
        <v>ocultar</v>
      </c>
      <c r="O499" s="650"/>
      <c r="P499" s="724"/>
      <c r="Q499" s="725"/>
      <c r="R499" s="725"/>
      <c r="S499" s="725"/>
      <c r="T499" s="725"/>
      <c r="U499" s="725"/>
      <c r="V499" s="725"/>
      <c r="W499" s="725"/>
      <c r="X499" s="725"/>
      <c r="Y499" s="725"/>
      <c r="Z499" s="725"/>
      <c r="AA499" s="726"/>
      <c r="AB499" s="726"/>
      <c r="AC499" s="726"/>
      <c r="AD499" s="726"/>
      <c r="AE499" s="726"/>
      <c r="AF499" s="726"/>
      <c r="AG499" s="726"/>
      <c r="AH499" s="726"/>
      <c r="AI499" s="726"/>
      <c r="AJ499" s="726"/>
      <c r="AK499" s="726"/>
      <c r="AL499" s="726"/>
      <c r="AM499" s="727"/>
      <c r="AO499" s="728" t="n">
        <f aca="false">IF(E499&lt;&gt;0,G499,0)</f>
        <v>0</v>
      </c>
      <c r="AP499" s="157" t="n">
        <f aca="false">IF(B499=0,AP498,IF(ISNONTEXT(B499)=TRUE(),INT(B499),INT(LEFT(B499,FIND(".",B499)-1))))</f>
        <v>3</v>
      </c>
      <c r="AQ499" s="157" t="str">
        <f aca="false">IF(AQ500=1,1,IF(B499&lt;&gt;0,1,IF(C499&lt;&gt;0,1,IF(D499&lt;&gt;0,1,IF(E499&lt;&gt;0,1,"")))))</f>
        <v/>
      </c>
      <c r="AR499" s="157" t="str">
        <f aca="false">IF(AP499=0," ",IF(AP499&lt;&gt;AP498,AP499," "))</f>
        <v> </v>
      </c>
      <c r="AS499" s="732"/>
      <c r="AT499" s="730" t="n">
        <f aca="false">IF(AP499&lt;&gt;AR499,(IF('ORÇ.GLOBAL P CAIXA'!I500="",J499*(INFORMAÇÕES!$Q$99/INFORMAÇÕES!$Q$102),IF('ORÇ.GLOBAL P CAIXA'!I500="R",J499,0))),0)</f>
        <v>0</v>
      </c>
      <c r="AU499" s="75" t="n">
        <f aca="false">IF(AP499&lt;&gt;AR499,(IF('ORÇ.GLOBAL P CAIXA'!I500="",J499*(INFORMAÇÕES!$Q$100/INFORMAÇÕES!$Q$102),IF('ORÇ.GLOBAL P CAIXA'!I500="C",J499,0))),0)</f>
        <v>0</v>
      </c>
      <c r="AV499" s="75" t="n">
        <f aca="false">IF(AP499&lt;&gt;AR499,(IF('ORÇ.GLOBAL P CAIXA'!I500="",J499*INFORMAÇÕES!$U$115,IF('ORÇ.GLOBAL P CAIXA'!I500="CF",J499,0))),0)</f>
        <v>0</v>
      </c>
      <c r="AW499" s="75" t="n">
        <f aca="false">IF(AP499&lt;&gt;AR499,(IF('ORÇ.GLOBAL P CAIXA'!I500="",J499*INFORMAÇÕES!$U$116,IF('ORÇ.GLOBAL P CAIXA'!I500="O",J499,0))),0)</f>
        <v>0</v>
      </c>
      <c r="AX499" s="731" t="n">
        <f aca="false">IF(E499&lt;&gt;0,J499,0)</f>
        <v>0</v>
      </c>
      <c r="AY499" s="730" t="n">
        <f aca="false">IF(AP499&lt;&gt;AR499,(IF('ORÇ.GLOBAL P CAIXA'!I500="",L499*(INFORMAÇÕES!$Q$99/INFORMAÇÕES!$Q$102),IF('ORÇ.GLOBAL P CAIXA'!I500="R",L499,0))),0)</f>
        <v>0</v>
      </c>
      <c r="AZ499" s="75" t="n">
        <f aca="false">IF(AP499&lt;&gt;AR499,(IF('ORÇ.GLOBAL P CAIXA'!I500="",L499*(INFORMAÇÕES!$Q$100/INFORMAÇÕES!$Q$102),IF('ORÇ.GLOBAL P CAIXA'!I500="C",L499,0))),0)</f>
        <v>0</v>
      </c>
      <c r="BA499" s="75" t="n">
        <f aca="false">IF(AP499&lt;&gt;AR499,(IF('ORÇ.GLOBAL P CAIXA'!I500="",L499*INFORMAÇÕES!$U$115,IF('ORÇ.GLOBAL P CAIXA'!I500="CF",L499,0))),0)</f>
        <v>0</v>
      </c>
      <c r="BB499" s="75" t="n">
        <f aca="false">IF(AP499&lt;&gt;AR499,(IF('ORÇ.GLOBAL P CAIXA'!I500="",L499*INFORMAÇÕES!$U$116,IF('ORÇ.GLOBAL P CAIXA'!I500="O",L499,0))),0)</f>
        <v>0</v>
      </c>
      <c r="BC499" s="731" t="n">
        <f aca="false">IF(E499&lt;&gt;0,L499,0)</f>
        <v>0</v>
      </c>
    </row>
    <row r="500" s="174" customFormat="true" ht="14.25" hidden="false" customHeight="false" outlineLevel="0" collapsed="false">
      <c r="A500" s="159" t="n">
        <v>490</v>
      </c>
      <c r="B500" s="160" t="n">
        <f aca="false">'ORÇ.REPROG. P CAIXA'!B502</f>
        <v>0</v>
      </c>
      <c r="C500" s="723" t="n">
        <f aca="false">'ORÇ.REPROG. P CAIXA'!C502</f>
        <v>0</v>
      </c>
      <c r="D500" s="162" t="n">
        <f aca="false">'ORÇ.REPROG. P CAIXA'!D502</f>
        <v>0</v>
      </c>
      <c r="E500" s="163" t="n">
        <f aca="false">IF('BM GLOBAL'!$P$1&lt;&gt;0,'ORÇ.REPROG. P CAIXA'!E502,'ORÇ.REPROG. P CAIXA'!H502)</f>
        <v>0</v>
      </c>
      <c r="F500" s="163" t="n">
        <f aca="false">IF('BM GLOBAL'!$P$1&lt;&gt;0,IF('ORÇ.GLOBAL P CAIXA'!K501=0,'ORÇ.GLOBAL EMPRESA'!G501,'ORÇ.GLOBAL P CAIXA'!F501),'ORÇ.REPROG. P CAIXA'!I502)</f>
        <v>0</v>
      </c>
      <c r="G500" s="163" t="n">
        <f aca="false">IF(E500&lt;&gt;0,ROUND(E500*F500,2),IF(AO500=0,(SUMIF('ORÇ.REPROG. P CAIXA'!$AC$13:$AC$1012,B500,$AO$11:$AO$1010)),AO500))</f>
        <v>0</v>
      </c>
      <c r="H500" s="163" t="n">
        <f aca="false">IF(J500&lt;&gt;0,IF(E500&lt;&gt;0,J500/F500,0),0)</f>
        <v>0</v>
      </c>
      <c r="I500" s="163" t="n">
        <f aca="false">IF(L500&lt;&gt;0,IF(E500&lt;&gt;0,L500/F500,0),0)</f>
        <v>0</v>
      </c>
      <c r="J500" s="163" t="n">
        <f aca="false">IF(E500&lt;&gt;0,ROUND(INDEX($P$11:$AM$1010,$A500,$L$1),2),IF(AX500=0,(SUMIF($AP$11:$AP$1010,B500,$AX$11:$AX$1010)),AX500))</f>
        <v>0</v>
      </c>
      <c r="K500" s="163" t="n">
        <f aca="false">IF(G500=0,0,(J500/G500)*100)</f>
        <v>0</v>
      </c>
      <c r="L500" s="163" t="n">
        <f aca="false">IF(E500&lt;&gt;0,ROUND(IF($L$1=1,SUM(P500),"0")+IF($L$1=2,SUM($P500:Q500),"0")+IF($L$1=3,SUM($P500:R500),"0")+IF($L$1=4,SUM($P500:S500),"0")+IF($L$1=5,SUM($P500:T500),"0")+IF($L$1=6,SUM($P500:U500),"0")+IF($L$1=7,SUM($P500:V500),"0")+IF($L$1=8,SUM($P500:W500),"0")+IF($L$1=9,SUM($P500:X500),"0")+IF($L$1=10,SUM($P500:Y500),"0")+IF($L$1=11,SUM($P500:Z500),"0")+IF($L$1=12,SUM($P500:AA500),"0")+IF($L$1=13,SUM($P500:AB500),"0")+IF($L$1=14,SUM($P500:AC500),"0")+IF($L$1=15,SUM($P500:AD500),"0")+IF($L$1=16,SUM($P500:AE500),"0")+IF($L$1=17,SUM($P500:AF500),"0")+IF($L$1=18,SUM($P500:AG500),"0")+IF($L$1=19,SUM($P500:AH500),"0")+IF($L$1=20,SUM($P500:AI500),"0")+IF($L$1=21,SUM($P500:AJ500),"0")+IF($L$1=22,SUM($P500:AK500),"0")+IF($L$1=23,SUM($P500:AL500),"0")+IF($L$1=24,SUM($P500:AM500),"0"),2),IF(BC500=0,(SUMIF($AP$11:$AP$1010,B500,$BC$11:$BC$1010)),BC500))</f>
        <v>0</v>
      </c>
      <c r="M500" s="163" t="n">
        <f aca="false">IF(G500=0,0,(L500/G500)*100)</f>
        <v>0</v>
      </c>
      <c r="N500" s="168" t="str">
        <f aca="false">IF(B500&gt;0,"ok","ocultar")</f>
        <v>ocultar</v>
      </c>
      <c r="O500" s="650"/>
      <c r="P500" s="724"/>
      <c r="Q500" s="725"/>
      <c r="R500" s="725"/>
      <c r="S500" s="725"/>
      <c r="T500" s="725"/>
      <c r="U500" s="725"/>
      <c r="V500" s="725"/>
      <c r="W500" s="725"/>
      <c r="X500" s="725"/>
      <c r="Y500" s="725"/>
      <c r="Z500" s="725"/>
      <c r="AA500" s="726"/>
      <c r="AB500" s="726"/>
      <c r="AC500" s="726"/>
      <c r="AD500" s="726"/>
      <c r="AE500" s="726"/>
      <c r="AF500" s="726"/>
      <c r="AG500" s="726"/>
      <c r="AH500" s="726"/>
      <c r="AI500" s="726"/>
      <c r="AJ500" s="726"/>
      <c r="AK500" s="726"/>
      <c r="AL500" s="726"/>
      <c r="AM500" s="727"/>
      <c r="AO500" s="728" t="n">
        <f aca="false">IF(E500&lt;&gt;0,G500,0)</f>
        <v>0</v>
      </c>
      <c r="AP500" s="157" t="n">
        <f aca="false">IF(B500=0,AP499,IF(ISNONTEXT(B500)=TRUE(),INT(B500),INT(LEFT(B500,FIND(".",B500)-1))))</f>
        <v>3</v>
      </c>
      <c r="AQ500" s="157" t="str">
        <f aca="false">IF(AQ501=1,1,IF(B500&lt;&gt;0,1,IF(C500&lt;&gt;0,1,IF(D500&lt;&gt;0,1,IF(E500&lt;&gt;0,1,"")))))</f>
        <v/>
      </c>
      <c r="AR500" s="157" t="str">
        <f aca="false">IF(AP500=0," ",IF(AP500&lt;&gt;AP499,AP500," "))</f>
        <v> </v>
      </c>
      <c r="AS500" s="732"/>
      <c r="AT500" s="730" t="n">
        <f aca="false">IF(AP500&lt;&gt;AR500,(IF('ORÇ.GLOBAL P CAIXA'!I501="",J500*(INFORMAÇÕES!$Q$99/INFORMAÇÕES!$Q$102),IF('ORÇ.GLOBAL P CAIXA'!I501="R",J500,0))),0)</f>
        <v>0</v>
      </c>
      <c r="AU500" s="75" t="n">
        <f aca="false">IF(AP500&lt;&gt;AR500,(IF('ORÇ.GLOBAL P CAIXA'!I501="",J500*(INFORMAÇÕES!$Q$100/INFORMAÇÕES!$Q$102),IF('ORÇ.GLOBAL P CAIXA'!I501="C",J500,0))),0)</f>
        <v>0</v>
      </c>
      <c r="AV500" s="75" t="n">
        <f aca="false">IF(AP500&lt;&gt;AR500,(IF('ORÇ.GLOBAL P CAIXA'!I501="",J500*INFORMAÇÕES!$U$115,IF('ORÇ.GLOBAL P CAIXA'!I501="CF",J500,0))),0)</f>
        <v>0</v>
      </c>
      <c r="AW500" s="75" t="n">
        <f aca="false">IF(AP500&lt;&gt;AR500,(IF('ORÇ.GLOBAL P CAIXA'!I501="",J500*INFORMAÇÕES!$U$116,IF('ORÇ.GLOBAL P CAIXA'!I501="O",J500,0))),0)</f>
        <v>0</v>
      </c>
      <c r="AX500" s="731" t="n">
        <f aca="false">IF(E500&lt;&gt;0,J500,0)</f>
        <v>0</v>
      </c>
      <c r="AY500" s="730" t="n">
        <f aca="false">IF(AP500&lt;&gt;AR500,(IF('ORÇ.GLOBAL P CAIXA'!I501="",L500*(INFORMAÇÕES!$Q$99/INFORMAÇÕES!$Q$102),IF('ORÇ.GLOBAL P CAIXA'!I501="R",L500,0))),0)</f>
        <v>0</v>
      </c>
      <c r="AZ500" s="75" t="n">
        <f aca="false">IF(AP500&lt;&gt;AR500,(IF('ORÇ.GLOBAL P CAIXA'!I501="",L500*(INFORMAÇÕES!$Q$100/INFORMAÇÕES!$Q$102),IF('ORÇ.GLOBAL P CAIXA'!I501="C",L500,0))),0)</f>
        <v>0</v>
      </c>
      <c r="BA500" s="75" t="n">
        <f aca="false">IF(AP500&lt;&gt;AR500,(IF('ORÇ.GLOBAL P CAIXA'!I501="",L500*INFORMAÇÕES!$U$115,IF('ORÇ.GLOBAL P CAIXA'!I501="CF",L500,0))),0)</f>
        <v>0</v>
      </c>
      <c r="BB500" s="75" t="n">
        <f aca="false">IF(AP500&lt;&gt;AR500,(IF('ORÇ.GLOBAL P CAIXA'!I501="",L500*INFORMAÇÕES!$U$116,IF('ORÇ.GLOBAL P CAIXA'!I501="O",L500,0))),0)</f>
        <v>0</v>
      </c>
      <c r="BC500" s="731" t="n">
        <f aca="false">IF(E500&lt;&gt;0,L500,0)</f>
        <v>0</v>
      </c>
    </row>
    <row r="501" s="174" customFormat="true" ht="14.25" hidden="false" customHeight="false" outlineLevel="0" collapsed="false">
      <c r="A501" s="159" t="n">
        <v>491</v>
      </c>
      <c r="B501" s="160" t="n">
        <f aca="false">'ORÇ.REPROG. P CAIXA'!B503</f>
        <v>0</v>
      </c>
      <c r="C501" s="723" t="n">
        <f aca="false">'ORÇ.REPROG. P CAIXA'!C503</f>
        <v>0</v>
      </c>
      <c r="D501" s="162" t="n">
        <f aca="false">'ORÇ.REPROG. P CAIXA'!D503</f>
        <v>0</v>
      </c>
      <c r="E501" s="163" t="n">
        <f aca="false">IF('BM GLOBAL'!$P$1&lt;&gt;0,'ORÇ.REPROG. P CAIXA'!E503,'ORÇ.REPROG. P CAIXA'!H503)</f>
        <v>0</v>
      </c>
      <c r="F501" s="163" t="n">
        <f aca="false">IF('BM GLOBAL'!$P$1&lt;&gt;0,IF('ORÇ.GLOBAL P CAIXA'!K502=0,'ORÇ.GLOBAL EMPRESA'!G502,'ORÇ.GLOBAL P CAIXA'!F502),'ORÇ.REPROG. P CAIXA'!I503)</f>
        <v>0</v>
      </c>
      <c r="G501" s="163" t="n">
        <f aca="false">IF(E501&lt;&gt;0,ROUND(E501*F501,2),IF(AO501=0,(SUMIF('ORÇ.REPROG. P CAIXA'!$AC$13:$AC$1012,B501,$AO$11:$AO$1010)),AO501))</f>
        <v>0</v>
      </c>
      <c r="H501" s="163" t="n">
        <f aca="false">IF(J501&lt;&gt;0,IF(E501&lt;&gt;0,J501/F501,0),0)</f>
        <v>0</v>
      </c>
      <c r="I501" s="163" t="n">
        <f aca="false">IF(L501&lt;&gt;0,IF(E501&lt;&gt;0,L501/F501,0),0)</f>
        <v>0</v>
      </c>
      <c r="J501" s="163" t="n">
        <f aca="false">IF(E501&lt;&gt;0,ROUND(INDEX($P$11:$AM$1010,$A501,$L$1),2),IF(AX501=0,(SUMIF($AP$11:$AP$1010,B501,$AX$11:$AX$1010)),AX501))</f>
        <v>0</v>
      </c>
      <c r="K501" s="163" t="n">
        <f aca="false">IF(G501=0,0,(J501/G501)*100)</f>
        <v>0</v>
      </c>
      <c r="L501" s="163" t="n">
        <f aca="false">IF(E501&lt;&gt;0,ROUND(IF($L$1=1,SUM(P501),"0")+IF($L$1=2,SUM($P501:Q501),"0")+IF($L$1=3,SUM($P501:R501),"0")+IF($L$1=4,SUM($P501:S501),"0")+IF($L$1=5,SUM($P501:T501),"0")+IF($L$1=6,SUM($P501:U501),"0")+IF($L$1=7,SUM($P501:V501),"0")+IF($L$1=8,SUM($P501:W501),"0")+IF($L$1=9,SUM($P501:X501),"0")+IF($L$1=10,SUM($P501:Y501),"0")+IF($L$1=11,SUM($P501:Z501),"0")+IF($L$1=12,SUM($P501:AA501),"0")+IF($L$1=13,SUM($P501:AB501),"0")+IF($L$1=14,SUM($P501:AC501),"0")+IF($L$1=15,SUM($P501:AD501),"0")+IF($L$1=16,SUM($P501:AE501),"0")+IF($L$1=17,SUM($P501:AF501),"0")+IF($L$1=18,SUM($P501:AG501),"0")+IF($L$1=19,SUM($P501:AH501),"0")+IF($L$1=20,SUM($P501:AI501),"0")+IF($L$1=21,SUM($P501:AJ501),"0")+IF($L$1=22,SUM($P501:AK501),"0")+IF($L$1=23,SUM($P501:AL501),"0")+IF($L$1=24,SUM($P501:AM501),"0"),2),IF(BC501=0,(SUMIF($AP$11:$AP$1010,B501,$BC$11:$BC$1010)),BC501))</f>
        <v>0</v>
      </c>
      <c r="M501" s="163" t="n">
        <f aca="false">IF(G501=0,0,(L501/G501)*100)</f>
        <v>0</v>
      </c>
      <c r="N501" s="168" t="str">
        <f aca="false">IF(B501&gt;0,"ok","ocultar")</f>
        <v>ocultar</v>
      </c>
      <c r="O501" s="650"/>
      <c r="P501" s="724"/>
      <c r="Q501" s="725"/>
      <c r="R501" s="725"/>
      <c r="S501" s="725"/>
      <c r="T501" s="725"/>
      <c r="U501" s="725"/>
      <c r="V501" s="725"/>
      <c r="W501" s="725"/>
      <c r="X501" s="725"/>
      <c r="Y501" s="725"/>
      <c r="Z501" s="725"/>
      <c r="AA501" s="726"/>
      <c r="AB501" s="726"/>
      <c r="AC501" s="726"/>
      <c r="AD501" s="726"/>
      <c r="AE501" s="726"/>
      <c r="AF501" s="726"/>
      <c r="AG501" s="726"/>
      <c r="AH501" s="726"/>
      <c r="AI501" s="726"/>
      <c r="AJ501" s="726"/>
      <c r="AK501" s="726"/>
      <c r="AL501" s="726"/>
      <c r="AM501" s="727"/>
      <c r="AO501" s="728" t="n">
        <f aca="false">IF(E501&lt;&gt;0,G501,0)</f>
        <v>0</v>
      </c>
      <c r="AP501" s="157" t="n">
        <f aca="false">IF(B501=0,AP500,IF(ISNONTEXT(B501)=TRUE(),INT(B501),INT(LEFT(B501,FIND(".",B501)-1))))</f>
        <v>3</v>
      </c>
      <c r="AQ501" s="157" t="str">
        <f aca="false">IF(AQ502=1,1,IF(B501&lt;&gt;0,1,IF(C501&lt;&gt;0,1,IF(D501&lt;&gt;0,1,IF(E501&lt;&gt;0,1,"")))))</f>
        <v/>
      </c>
      <c r="AR501" s="157" t="str">
        <f aca="false">IF(AP501=0," ",IF(AP501&lt;&gt;AP500,AP501," "))</f>
        <v> </v>
      </c>
      <c r="AS501" s="732"/>
      <c r="AT501" s="730" t="n">
        <f aca="false">IF(AP501&lt;&gt;AR501,(IF('ORÇ.GLOBAL P CAIXA'!I502="",J501*(INFORMAÇÕES!$Q$99/INFORMAÇÕES!$Q$102),IF('ORÇ.GLOBAL P CAIXA'!I502="R",J501,0))),0)</f>
        <v>0</v>
      </c>
      <c r="AU501" s="75" t="n">
        <f aca="false">IF(AP501&lt;&gt;AR501,(IF('ORÇ.GLOBAL P CAIXA'!I502="",J501*(INFORMAÇÕES!$Q$100/INFORMAÇÕES!$Q$102),IF('ORÇ.GLOBAL P CAIXA'!I502="C",J501,0))),0)</f>
        <v>0</v>
      </c>
      <c r="AV501" s="75" t="n">
        <f aca="false">IF(AP501&lt;&gt;AR501,(IF('ORÇ.GLOBAL P CAIXA'!I502="",J501*INFORMAÇÕES!$U$115,IF('ORÇ.GLOBAL P CAIXA'!I502="CF",J501,0))),0)</f>
        <v>0</v>
      </c>
      <c r="AW501" s="75" t="n">
        <f aca="false">IF(AP501&lt;&gt;AR501,(IF('ORÇ.GLOBAL P CAIXA'!I502="",J501*INFORMAÇÕES!$U$116,IF('ORÇ.GLOBAL P CAIXA'!I502="O",J501,0))),0)</f>
        <v>0</v>
      </c>
      <c r="AX501" s="731" t="n">
        <f aca="false">IF(E501&lt;&gt;0,J501,0)</f>
        <v>0</v>
      </c>
      <c r="AY501" s="730" t="n">
        <f aca="false">IF(AP501&lt;&gt;AR501,(IF('ORÇ.GLOBAL P CAIXA'!I502="",L501*(INFORMAÇÕES!$Q$99/INFORMAÇÕES!$Q$102),IF('ORÇ.GLOBAL P CAIXA'!I502="R",L501,0))),0)</f>
        <v>0</v>
      </c>
      <c r="AZ501" s="75" t="n">
        <f aca="false">IF(AP501&lt;&gt;AR501,(IF('ORÇ.GLOBAL P CAIXA'!I502="",L501*(INFORMAÇÕES!$Q$100/INFORMAÇÕES!$Q$102),IF('ORÇ.GLOBAL P CAIXA'!I502="C",L501,0))),0)</f>
        <v>0</v>
      </c>
      <c r="BA501" s="75" t="n">
        <f aca="false">IF(AP501&lt;&gt;AR501,(IF('ORÇ.GLOBAL P CAIXA'!I502="",L501*INFORMAÇÕES!$U$115,IF('ORÇ.GLOBAL P CAIXA'!I502="CF",L501,0))),0)</f>
        <v>0</v>
      </c>
      <c r="BB501" s="75" t="n">
        <f aca="false">IF(AP501&lt;&gt;AR501,(IF('ORÇ.GLOBAL P CAIXA'!I502="",L501*INFORMAÇÕES!$U$116,IF('ORÇ.GLOBAL P CAIXA'!I502="O",L501,0))),0)</f>
        <v>0</v>
      </c>
      <c r="BC501" s="731" t="n">
        <f aca="false">IF(E501&lt;&gt;0,L501,0)</f>
        <v>0</v>
      </c>
    </row>
    <row r="502" s="174" customFormat="true" ht="14.25" hidden="false" customHeight="false" outlineLevel="0" collapsed="false">
      <c r="A502" s="159" t="n">
        <v>492</v>
      </c>
      <c r="B502" s="160" t="n">
        <f aca="false">'ORÇ.REPROG. P CAIXA'!B504</f>
        <v>0</v>
      </c>
      <c r="C502" s="723" t="n">
        <f aca="false">'ORÇ.REPROG. P CAIXA'!C504</f>
        <v>0</v>
      </c>
      <c r="D502" s="162" t="n">
        <f aca="false">'ORÇ.REPROG. P CAIXA'!D504</f>
        <v>0</v>
      </c>
      <c r="E502" s="163" t="n">
        <f aca="false">IF('BM GLOBAL'!$P$1&lt;&gt;0,'ORÇ.REPROG. P CAIXA'!E504,'ORÇ.REPROG. P CAIXA'!H504)</f>
        <v>0</v>
      </c>
      <c r="F502" s="163" t="n">
        <f aca="false">IF('BM GLOBAL'!$P$1&lt;&gt;0,IF('ORÇ.GLOBAL P CAIXA'!K503=0,'ORÇ.GLOBAL EMPRESA'!G503,'ORÇ.GLOBAL P CAIXA'!F503),'ORÇ.REPROG. P CAIXA'!I504)</f>
        <v>0</v>
      </c>
      <c r="G502" s="163" t="n">
        <f aca="false">IF(E502&lt;&gt;0,ROUND(E502*F502,2),IF(AO502=0,(SUMIF('ORÇ.REPROG. P CAIXA'!$AC$13:$AC$1012,B502,$AO$11:$AO$1010)),AO502))</f>
        <v>0</v>
      </c>
      <c r="H502" s="163" t="n">
        <f aca="false">IF(J502&lt;&gt;0,IF(E502&lt;&gt;0,J502/F502,0),0)</f>
        <v>0</v>
      </c>
      <c r="I502" s="163" t="n">
        <f aca="false">IF(L502&lt;&gt;0,IF(E502&lt;&gt;0,L502/F502,0),0)</f>
        <v>0</v>
      </c>
      <c r="J502" s="163" t="n">
        <f aca="false">IF(E502&lt;&gt;0,ROUND(INDEX($P$11:$AM$1010,$A502,$L$1),2),IF(AX502=0,(SUMIF($AP$11:$AP$1010,B502,$AX$11:$AX$1010)),AX502))</f>
        <v>0</v>
      </c>
      <c r="K502" s="163" t="n">
        <f aca="false">IF(G502=0,0,(J502/G502)*100)</f>
        <v>0</v>
      </c>
      <c r="L502" s="163" t="n">
        <f aca="false">IF(E502&lt;&gt;0,ROUND(IF($L$1=1,SUM(P502),"0")+IF($L$1=2,SUM($P502:Q502),"0")+IF($L$1=3,SUM($P502:R502),"0")+IF($L$1=4,SUM($P502:S502),"0")+IF($L$1=5,SUM($P502:T502),"0")+IF($L$1=6,SUM($P502:U502),"0")+IF($L$1=7,SUM($P502:V502),"0")+IF($L$1=8,SUM($P502:W502),"0")+IF($L$1=9,SUM($P502:X502),"0")+IF($L$1=10,SUM($P502:Y502),"0")+IF($L$1=11,SUM($P502:Z502),"0")+IF($L$1=12,SUM($P502:AA502),"0")+IF($L$1=13,SUM($P502:AB502),"0")+IF($L$1=14,SUM($P502:AC502),"0")+IF($L$1=15,SUM($P502:AD502),"0")+IF($L$1=16,SUM($P502:AE502),"0")+IF($L$1=17,SUM($P502:AF502),"0")+IF($L$1=18,SUM($P502:AG502),"0")+IF($L$1=19,SUM($P502:AH502),"0")+IF($L$1=20,SUM($P502:AI502),"0")+IF($L$1=21,SUM($P502:AJ502),"0")+IF($L$1=22,SUM($P502:AK502),"0")+IF($L$1=23,SUM($P502:AL502),"0")+IF($L$1=24,SUM($P502:AM502),"0"),2),IF(BC502=0,(SUMIF($AP$11:$AP$1010,B502,$BC$11:$BC$1010)),BC502))</f>
        <v>0</v>
      </c>
      <c r="M502" s="163" t="n">
        <f aca="false">IF(G502=0,0,(L502/G502)*100)</f>
        <v>0</v>
      </c>
      <c r="N502" s="168" t="str">
        <f aca="false">IF(B502&gt;0,"ok","ocultar")</f>
        <v>ocultar</v>
      </c>
      <c r="O502" s="650"/>
      <c r="P502" s="724"/>
      <c r="Q502" s="725"/>
      <c r="R502" s="725"/>
      <c r="S502" s="725"/>
      <c r="T502" s="725"/>
      <c r="U502" s="725"/>
      <c r="V502" s="725"/>
      <c r="W502" s="725"/>
      <c r="X502" s="725"/>
      <c r="Y502" s="725"/>
      <c r="Z502" s="725"/>
      <c r="AA502" s="726"/>
      <c r="AB502" s="726"/>
      <c r="AC502" s="726"/>
      <c r="AD502" s="726"/>
      <c r="AE502" s="726"/>
      <c r="AF502" s="726"/>
      <c r="AG502" s="726"/>
      <c r="AH502" s="726"/>
      <c r="AI502" s="726"/>
      <c r="AJ502" s="726"/>
      <c r="AK502" s="726"/>
      <c r="AL502" s="726"/>
      <c r="AM502" s="727"/>
      <c r="AO502" s="728" t="n">
        <f aca="false">IF(E502&lt;&gt;0,G502,0)</f>
        <v>0</v>
      </c>
      <c r="AP502" s="157" t="n">
        <f aca="false">IF(B502=0,AP501,IF(ISNONTEXT(B502)=TRUE(),INT(B502),INT(LEFT(B502,FIND(".",B502)-1))))</f>
        <v>3</v>
      </c>
      <c r="AQ502" s="157" t="str">
        <f aca="false">IF(AQ503=1,1,IF(B502&lt;&gt;0,1,IF(C502&lt;&gt;0,1,IF(D502&lt;&gt;0,1,IF(E502&lt;&gt;0,1,"")))))</f>
        <v/>
      </c>
      <c r="AR502" s="157" t="str">
        <f aca="false">IF(AP502=0," ",IF(AP502&lt;&gt;AP501,AP502," "))</f>
        <v> </v>
      </c>
      <c r="AS502" s="732"/>
      <c r="AT502" s="730" t="n">
        <f aca="false">IF(AP502&lt;&gt;AR502,(IF('ORÇ.GLOBAL P CAIXA'!I503="",J502*(INFORMAÇÕES!$Q$99/INFORMAÇÕES!$Q$102),IF('ORÇ.GLOBAL P CAIXA'!I503="R",J502,0))),0)</f>
        <v>0</v>
      </c>
      <c r="AU502" s="75" t="n">
        <f aca="false">IF(AP502&lt;&gt;AR502,(IF('ORÇ.GLOBAL P CAIXA'!I503="",J502*(INFORMAÇÕES!$Q$100/INFORMAÇÕES!$Q$102),IF('ORÇ.GLOBAL P CAIXA'!I503="C",J502,0))),0)</f>
        <v>0</v>
      </c>
      <c r="AV502" s="75" t="n">
        <f aca="false">IF(AP502&lt;&gt;AR502,(IF('ORÇ.GLOBAL P CAIXA'!I503="",J502*INFORMAÇÕES!$U$115,IF('ORÇ.GLOBAL P CAIXA'!I503="CF",J502,0))),0)</f>
        <v>0</v>
      </c>
      <c r="AW502" s="75" t="n">
        <f aca="false">IF(AP502&lt;&gt;AR502,(IF('ORÇ.GLOBAL P CAIXA'!I503="",J502*INFORMAÇÕES!$U$116,IF('ORÇ.GLOBAL P CAIXA'!I503="O",J502,0))),0)</f>
        <v>0</v>
      </c>
      <c r="AX502" s="731" t="n">
        <f aca="false">IF(E502&lt;&gt;0,J502,0)</f>
        <v>0</v>
      </c>
      <c r="AY502" s="730" t="n">
        <f aca="false">IF(AP502&lt;&gt;AR502,(IF('ORÇ.GLOBAL P CAIXA'!I503="",L502*(INFORMAÇÕES!$Q$99/INFORMAÇÕES!$Q$102),IF('ORÇ.GLOBAL P CAIXA'!I503="R",L502,0))),0)</f>
        <v>0</v>
      </c>
      <c r="AZ502" s="75" t="n">
        <f aca="false">IF(AP502&lt;&gt;AR502,(IF('ORÇ.GLOBAL P CAIXA'!I503="",L502*(INFORMAÇÕES!$Q$100/INFORMAÇÕES!$Q$102),IF('ORÇ.GLOBAL P CAIXA'!I503="C",L502,0))),0)</f>
        <v>0</v>
      </c>
      <c r="BA502" s="75" t="n">
        <f aca="false">IF(AP502&lt;&gt;AR502,(IF('ORÇ.GLOBAL P CAIXA'!I503="",L502*INFORMAÇÕES!$U$115,IF('ORÇ.GLOBAL P CAIXA'!I503="CF",L502,0))),0)</f>
        <v>0</v>
      </c>
      <c r="BB502" s="75" t="n">
        <f aca="false">IF(AP502&lt;&gt;AR502,(IF('ORÇ.GLOBAL P CAIXA'!I503="",L502*INFORMAÇÕES!$U$116,IF('ORÇ.GLOBAL P CAIXA'!I503="O",L502,0))),0)</f>
        <v>0</v>
      </c>
      <c r="BC502" s="731" t="n">
        <f aca="false">IF(E502&lt;&gt;0,L502,0)</f>
        <v>0</v>
      </c>
    </row>
    <row r="503" s="174" customFormat="true" ht="14.25" hidden="false" customHeight="false" outlineLevel="0" collapsed="false">
      <c r="A503" s="159" t="n">
        <v>493</v>
      </c>
      <c r="B503" s="160" t="n">
        <f aca="false">'ORÇ.REPROG. P CAIXA'!B505</f>
        <v>0</v>
      </c>
      <c r="C503" s="723" t="n">
        <f aca="false">'ORÇ.REPROG. P CAIXA'!C505</f>
        <v>0</v>
      </c>
      <c r="D503" s="162" t="n">
        <f aca="false">'ORÇ.REPROG. P CAIXA'!D505</f>
        <v>0</v>
      </c>
      <c r="E503" s="163" t="n">
        <f aca="false">IF('BM GLOBAL'!$P$1&lt;&gt;0,'ORÇ.REPROG. P CAIXA'!E505,'ORÇ.REPROG. P CAIXA'!H505)</f>
        <v>0</v>
      </c>
      <c r="F503" s="163" t="n">
        <f aca="false">IF('BM GLOBAL'!$P$1&lt;&gt;0,IF('ORÇ.GLOBAL P CAIXA'!K504=0,'ORÇ.GLOBAL EMPRESA'!G504,'ORÇ.GLOBAL P CAIXA'!F504),'ORÇ.REPROG. P CAIXA'!I505)</f>
        <v>0</v>
      </c>
      <c r="G503" s="163" t="n">
        <f aca="false">IF(E503&lt;&gt;0,ROUND(E503*F503,2),IF(AO503=0,(SUMIF('ORÇ.REPROG. P CAIXA'!$AC$13:$AC$1012,B503,$AO$11:$AO$1010)),AO503))</f>
        <v>0</v>
      </c>
      <c r="H503" s="163" t="n">
        <f aca="false">IF(J503&lt;&gt;0,IF(E503&lt;&gt;0,J503/F503,0),0)</f>
        <v>0</v>
      </c>
      <c r="I503" s="163" t="n">
        <f aca="false">IF(L503&lt;&gt;0,IF(E503&lt;&gt;0,L503/F503,0),0)</f>
        <v>0</v>
      </c>
      <c r="J503" s="163" t="n">
        <f aca="false">IF(E503&lt;&gt;0,ROUND(INDEX($P$11:$AM$1010,$A503,$L$1),2),IF(AX503=0,(SUMIF($AP$11:$AP$1010,B503,$AX$11:$AX$1010)),AX503))</f>
        <v>0</v>
      </c>
      <c r="K503" s="163" t="n">
        <f aca="false">IF(G503=0,0,(J503/G503)*100)</f>
        <v>0</v>
      </c>
      <c r="L503" s="163" t="n">
        <f aca="false">IF(E503&lt;&gt;0,ROUND(IF($L$1=1,SUM(P503),"0")+IF($L$1=2,SUM($P503:Q503),"0")+IF($L$1=3,SUM($P503:R503),"0")+IF($L$1=4,SUM($P503:S503),"0")+IF($L$1=5,SUM($P503:T503),"0")+IF($L$1=6,SUM($P503:U503),"0")+IF($L$1=7,SUM($P503:V503),"0")+IF($L$1=8,SUM($P503:W503),"0")+IF($L$1=9,SUM($P503:X503),"0")+IF($L$1=10,SUM($P503:Y503),"0")+IF($L$1=11,SUM($P503:Z503),"0")+IF($L$1=12,SUM($P503:AA503),"0")+IF($L$1=13,SUM($P503:AB503),"0")+IF($L$1=14,SUM($P503:AC503),"0")+IF($L$1=15,SUM($P503:AD503),"0")+IF($L$1=16,SUM($P503:AE503),"0")+IF($L$1=17,SUM($P503:AF503),"0")+IF($L$1=18,SUM($P503:AG503),"0")+IF($L$1=19,SUM($P503:AH503),"0")+IF($L$1=20,SUM($P503:AI503),"0")+IF($L$1=21,SUM($P503:AJ503),"0")+IF($L$1=22,SUM($P503:AK503),"0")+IF($L$1=23,SUM($P503:AL503),"0")+IF($L$1=24,SUM($P503:AM503),"0"),2),IF(BC503=0,(SUMIF($AP$11:$AP$1010,B503,$BC$11:$BC$1010)),BC503))</f>
        <v>0</v>
      </c>
      <c r="M503" s="163" t="n">
        <f aca="false">IF(G503=0,0,(L503/G503)*100)</f>
        <v>0</v>
      </c>
      <c r="N503" s="168" t="str">
        <f aca="false">IF(B503&gt;0,"ok","ocultar")</f>
        <v>ocultar</v>
      </c>
      <c r="O503" s="650"/>
      <c r="P503" s="724"/>
      <c r="Q503" s="725"/>
      <c r="R503" s="725"/>
      <c r="S503" s="725"/>
      <c r="T503" s="725"/>
      <c r="U503" s="725"/>
      <c r="V503" s="725"/>
      <c r="W503" s="725"/>
      <c r="X503" s="725"/>
      <c r="Y503" s="725"/>
      <c r="Z503" s="725"/>
      <c r="AA503" s="726"/>
      <c r="AB503" s="726"/>
      <c r="AC503" s="726"/>
      <c r="AD503" s="726"/>
      <c r="AE503" s="726"/>
      <c r="AF503" s="726"/>
      <c r="AG503" s="726"/>
      <c r="AH503" s="726"/>
      <c r="AI503" s="726"/>
      <c r="AJ503" s="726"/>
      <c r="AK503" s="726"/>
      <c r="AL503" s="726"/>
      <c r="AM503" s="727"/>
      <c r="AO503" s="728" t="n">
        <f aca="false">IF(E503&lt;&gt;0,G503,0)</f>
        <v>0</v>
      </c>
      <c r="AP503" s="157" t="n">
        <f aca="false">IF(B503=0,AP502,IF(ISNONTEXT(B503)=TRUE(),INT(B503),INT(LEFT(B503,FIND(".",B503)-1))))</f>
        <v>3</v>
      </c>
      <c r="AQ503" s="157" t="str">
        <f aca="false">IF(AQ504=1,1,IF(B503&lt;&gt;0,1,IF(C503&lt;&gt;0,1,IF(D503&lt;&gt;0,1,IF(E503&lt;&gt;0,1,"")))))</f>
        <v/>
      </c>
      <c r="AR503" s="157" t="str">
        <f aca="false">IF(AP503=0," ",IF(AP503&lt;&gt;AP502,AP503," "))</f>
        <v> </v>
      </c>
      <c r="AS503" s="732"/>
      <c r="AT503" s="730" t="n">
        <f aca="false">IF(AP503&lt;&gt;AR503,(IF('ORÇ.GLOBAL P CAIXA'!I504="",J503*(INFORMAÇÕES!$Q$99/INFORMAÇÕES!$Q$102),IF('ORÇ.GLOBAL P CAIXA'!I504="R",J503,0))),0)</f>
        <v>0</v>
      </c>
      <c r="AU503" s="75" t="n">
        <f aca="false">IF(AP503&lt;&gt;AR503,(IF('ORÇ.GLOBAL P CAIXA'!I504="",J503*(INFORMAÇÕES!$Q$100/INFORMAÇÕES!$Q$102),IF('ORÇ.GLOBAL P CAIXA'!I504="C",J503,0))),0)</f>
        <v>0</v>
      </c>
      <c r="AV503" s="75" t="n">
        <f aca="false">IF(AP503&lt;&gt;AR503,(IF('ORÇ.GLOBAL P CAIXA'!I504="",J503*INFORMAÇÕES!$U$115,IF('ORÇ.GLOBAL P CAIXA'!I504="CF",J503,0))),0)</f>
        <v>0</v>
      </c>
      <c r="AW503" s="75" t="n">
        <f aca="false">IF(AP503&lt;&gt;AR503,(IF('ORÇ.GLOBAL P CAIXA'!I504="",J503*INFORMAÇÕES!$U$116,IF('ORÇ.GLOBAL P CAIXA'!I504="O",J503,0))),0)</f>
        <v>0</v>
      </c>
      <c r="AX503" s="731" t="n">
        <f aca="false">IF(E503&lt;&gt;0,J503,0)</f>
        <v>0</v>
      </c>
      <c r="AY503" s="730" t="n">
        <f aca="false">IF(AP503&lt;&gt;AR503,(IF('ORÇ.GLOBAL P CAIXA'!I504="",L503*(INFORMAÇÕES!$Q$99/INFORMAÇÕES!$Q$102),IF('ORÇ.GLOBAL P CAIXA'!I504="R",L503,0))),0)</f>
        <v>0</v>
      </c>
      <c r="AZ503" s="75" t="n">
        <f aca="false">IF(AP503&lt;&gt;AR503,(IF('ORÇ.GLOBAL P CAIXA'!I504="",L503*(INFORMAÇÕES!$Q$100/INFORMAÇÕES!$Q$102),IF('ORÇ.GLOBAL P CAIXA'!I504="C",L503,0))),0)</f>
        <v>0</v>
      </c>
      <c r="BA503" s="75" t="n">
        <f aca="false">IF(AP503&lt;&gt;AR503,(IF('ORÇ.GLOBAL P CAIXA'!I504="",L503*INFORMAÇÕES!$U$115,IF('ORÇ.GLOBAL P CAIXA'!I504="CF",L503,0))),0)</f>
        <v>0</v>
      </c>
      <c r="BB503" s="75" t="n">
        <f aca="false">IF(AP503&lt;&gt;AR503,(IF('ORÇ.GLOBAL P CAIXA'!I504="",L503*INFORMAÇÕES!$U$116,IF('ORÇ.GLOBAL P CAIXA'!I504="O",L503,0))),0)</f>
        <v>0</v>
      </c>
      <c r="BC503" s="731" t="n">
        <f aca="false">IF(E503&lt;&gt;0,L503,0)</f>
        <v>0</v>
      </c>
    </row>
    <row r="504" s="174" customFormat="true" ht="14.25" hidden="false" customHeight="false" outlineLevel="0" collapsed="false">
      <c r="A504" s="159" t="n">
        <v>494</v>
      </c>
      <c r="B504" s="160" t="n">
        <f aca="false">'ORÇ.REPROG. P CAIXA'!B506</f>
        <v>0</v>
      </c>
      <c r="C504" s="723" t="n">
        <f aca="false">'ORÇ.REPROG. P CAIXA'!C506</f>
        <v>0</v>
      </c>
      <c r="D504" s="162" t="n">
        <f aca="false">'ORÇ.REPROG. P CAIXA'!D506</f>
        <v>0</v>
      </c>
      <c r="E504" s="163" t="n">
        <f aca="false">IF('BM GLOBAL'!$P$1&lt;&gt;0,'ORÇ.REPROG. P CAIXA'!E506,'ORÇ.REPROG. P CAIXA'!H506)</f>
        <v>0</v>
      </c>
      <c r="F504" s="163" t="n">
        <f aca="false">IF('BM GLOBAL'!$P$1&lt;&gt;0,IF('ORÇ.GLOBAL P CAIXA'!K505=0,'ORÇ.GLOBAL EMPRESA'!G505,'ORÇ.GLOBAL P CAIXA'!F505),'ORÇ.REPROG. P CAIXA'!I506)</f>
        <v>0</v>
      </c>
      <c r="G504" s="163" t="n">
        <f aca="false">IF(E504&lt;&gt;0,ROUND(E504*F504,2),IF(AO504=0,(SUMIF('ORÇ.REPROG. P CAIXA'!$AC$13:$AC$1012,B504,$AO$11:$AO$1010)),AO504))</f>
        <v>0</v>
      </c>
      <c r="H504" s="163" t="n">
        <f aca="false">IF(J504&lt;&gt;0,IF(E504&lt;&gt;0,J504/F504,0),0)</f>
        <v>0</v>
      </c>
      <c r="I504" s="163" t="n">
        <f aca="false">IF(L504&lt;&gt;0,IF(E504&lt;&gt;0,L504/F504,0),0)</f>
        <v>0</v>
      </c>
      <c r="J504" s="163" t="n">
        <f aca="false">IF(E504&lt;&gt;0,ROUND(INDEX($P$11:$AM$1010,$A504,$L$1),2),IF(AX504=0,(SUMIF($AP$11:$AP$1010,B504,$AX$11:$AX$1010)),AX504))</f>
        <v>0</v>
      </c>
      <c r="K504" s="163" t="n">
        <f aca="false">IF(G504=0,0,(J504/G504)*100)</f>
        <v>0</v>
      </c>
      <c r="L504" s="163" t="n">
        <f aca="false">IF(E504&lt;&gt;0,ROUND(IF($L$1=1,SUM(P504),"0")+IF($L$1=2,SUM($P504:Q504),"0")+IF($L$1=3,SUM($P504:R504),"0")+IF($L$1=4,SUM($P504:S504),"0")+IF($L$1=5,SUM($P504:T504),"0")+IF($L$1=6,SUM($P504:U504),"0")+IF($L$1=7,SUM($P504:V504),"0")+IF($L$1=8,SUM($P504:W504),"0")+IF($L$1=9,SUM($P504:X504),"0")+IF($L$1=10,SUM($P504:Y504),"0")+IF($L$1=11,SUM($P504:Z504),"0")+IF($L$1=12,SUM($P504:AA504),"0")+IF($L$1=13,SUM($P504:AB504),"0")+IF($L$1=14,SUM($P504:AC504),"0")+IF($L$1=15,SUM($P504:AD504),"0")+IF($L$1=16,SUM($P504:AE504),"0")+IF($L$1=17,SUM($P504:AF504),"0")+IF($L$1=18,SUM($P504:AG504),"0")+IF($L$1=19,SUM($P504:AH504),"0")+IF($L$1=20,SUM($P504:AI504),"0")+IF($L$1=21,SUM($P504:AJ504),"0")+IF($L$1=22,SUM($P504:AK504),"0")+IF($L$1=23,SUM($P504:AL504),"0")+IF($L$1=24,SUM($P504:AM504),"0"),2),IF(BC504=0,(SUMIF($AP$11:$AP$1010,B504,$BC$11:$BC$1010)),BC504))</f>
        <v>0</v>
      </c>
      <c r="M504" s="163" t="n">
        <f aca="false">IF(G504=0,0,(L504/G504)*100)</f>
        <v>0</v>
      </c>
      <c r="N504" s="168" t="str">
        <f aca="false">IF(B504&gt;0,"ok","ocultar")</f>
        <v>ocultar</v>
      </c>
      <c r="O504" s="650"/>
      <c r="P504" s="724"/>
      <c r="Q504" s="725"/>
      <c r="R504" s="725"/>
      <c r="S504" s="725"/>
      <c r="T504" s="725"/>
      <c r="U504" s="725"/>
      <c r="V504" s="725"/>
      <c r="W504" s="725"/>
      <c r="X504" s="725"/>
      <c r="Y504" s="725"/>
      <c r="Z504" s="725"/>
      <c r="AA504" s="726"/>
      <c r="AB504" s="726"/>
      <c r="AC504" s="726"/>
      <c r="AD504" s="726"/>
      <c r="AE504" s="726"/>
      <c r="AF504" s="726"/>
      <c r="AG504" s="726"/>
      <c r="AH504" s="726"/>
      <c r="AI504" s="726"/>
      <c r="AJ504" s="726"/>
      <c r="AK504" s="726"/>
      <c r="AL504" s="726"/>
      <c r="AM504" s="727"/>
      <c r="AO504" s="728" t="n">
        <f aca="false">IF(E504&lt;&gt;0,G504,0)</f>
        <v>0</v>
      </c>
      <c r="AP504" s="157" t="n">
        <f aca="false">IF(B504=0,AP503,IF(ISNONTEXT(B504)=TRUE(),INT(B504),INT(LEFT(B504,FIND(".",B504)-1))))</f>
        <v>3</v>
      </c>
      <c r="AQ504" s="157" t="str">
        <f aca="false">IF(AQ505=1,1,IF(B504&lt;&gt;0,1,IF(C504&lt;&gt;0,1,IF(D504&lt;&gt;0,1,IF(E504&lt;&gt;0,1,"")))))</f>
        <v/>
      </c>
      <c r="AR504" s="157" t="str">
        <f aca="false">IF(AP504=0," ",IF(AP504&lt;&gt;AP503,AP504," "))</f>
        <v> </v>
      </c>
      <c r="AS504" s="732"/>
      <c r="AT504" s="730" t="n">
        <f aca="false">IF(AP504&lt;&gt;AR504,(IF('ORÇ.GLOBAL P CAIXA'!I505="",J504*(INFORMAÇÕES!$Q$99/INFORMAÇÕES!$Q$102),IF('ORÇ.GLOBAL P CAIXA'!I505="R",J504,0))),0)</f>
        <v>0</v>
      </c>
      <c r="AU504" s="75" t="n">
        <f aca="false">IF(AP504&lt;&gt;AR504,(IF('ORÇ.GLOBAL P CAIXA'!I505="",J504*(INFORMAÇÕES!$Q$100/INFORMAÇÕES!$Q$102),IF('ORÇ.GLOBAL P CAIXA'!I505="C",J504,0))),0)</f>
        <v>0</v>
      </c>
      <c r="AV504" s="75" t="n">
        <f aca="false">IF(AP504&lt;&gt;AR504,(IF('ORÇ.GLOBAL P CAIXA'!I505="",J504*INFORMAÇÕES!$U$115,IF('ORÇ.GLOBAL P CAIXA'!I505="CF",J504,0))),0)</f>
        <v>0</v>
      </c>
      <c r="AW504" s="75" t="n">
        <f aca="false">IF(AP504&lt;&gt;AR504,(IF('ORÇ.GLOBAL P CAIXA'!I505="",J504*INFORMAÇÕES!$U$116,IF('ORÇ.GLOBAL P CAIXA'!I505="O",J504,0))),0)</f>
        <v>0</v>
      </c>
      <c r="AX504" s="731" t="n">
        <f aca="false">IF(E504&lt;&gt;0,J504,0)</f>
        <v>0</v>
      </c>
      <c r="AY504" s="730" t="n">
        <f aca="false">IF(AP504&lt;&gt;AR504,(IF('ORÇ.GLOBAL P CAIXA'!I505="",L504*(INFORMAÇÕES!$Q$99/INFORMAÇÕES!$Q$102),IF('ORÇ.GLOBAL P CAIXA'!I505="R",L504,0))),0)</f>
        <v>0</v>
      </c>
      <c r="AZ504" s="75" t="n">
        <f aca="false">IF(AP504&lt;&gt;AR504,(IF('ORÇ.GLOBAL P CAIXA'!I505="",L504*(INFORMAÇÕES!$Q$100/INFORMAÇÕES!$Q$102),IF('ORÇ.GLOBAL P CAIXA'!I505="C",L504,0))),0)</f>
        <v>0</v>
      </c>
      <c r="BA504" s="75" t="n">
        <f aca="false">IF(AP504&lt;&gt;AR504,(IF('ORÇ.GLOBAL P CAIXA'!I505="",L504*INFORMAÇÕES!$U$115,IF('ORÇ.GLOBAL P CAIXA'!I505="CF",L504,0))),0)</f>
        <v>0</v>
      </c>
      <c r="BB504" s="75" t="n">
        <f aca="false">IF(AP504&lt;&gt;AR504,(IF('ORÇ.GLOBAL P CAIXA'!I505="",L504*INFORMAÇÕES!$U$116,IF('ORÇ.GLOBAL P CAIXA'!I505="O",L504,0))),0)</f>
        <v>0</v>
      </c>
      <c r="BC504" s="731" t="n">
        <f aca="false">IF(E504&lt;&gt;0,L504,0)</f>
        <v>0</v>
      </c>
    </row>
    <row r="505" s="174" customFormat="true" ht="14.25" hidden="false" customHeight="false" outlineLevel="0" collapsed="false">
      <c r="A505" s="159" t="n">
        <v>495</v>
      </c>
      <c r="B505" s="160" t="n">
        <f aca="false">'ORÇ.REPROG. P CAIXA'!B507</f>
        <v>0</v>
      </c>
      <c r="C505" s="723" t="n">
        <f aca="false">'ORÇ.REPROG. P CAIXA'!C507</f>
        <v>0</v>
      </c>
      <c r="D505" s="162" t="n">
        <f aca="false">'ORÇ.REPROG. P CAIXA'!D507</f>
        <v>0</v>
      </c>
      <c r="E505" s="163" t="n">
        <f aca="false">IF('BM GLOBAL'!$P$1&lt;&gt;0,'ORÇ.REPROG. P CAIXA'!E507,'ORÇ.REPROG. P CAIXA'!H507)</f>
        <v>0</v>
      </c>
      <c r="F505" s="163" t="n">
        <f aca="false">IF('BM GLOBAL'!$P$1&lt;&gt;0,IF('ORÇ.GLOBAL P CAIXA'!K506=0,'ORÇ.GLOBAL EMPRESA'!G506,'ORÇ.GLOBAL P CAIXA'!F506),'ORÇ.REPROG. P CAIXA'!I507)</f>
        <v>0</v>
      </c>
      <c r="G505" s="163" t="n">
        <f aca="false">IF(E505&lt;&gt;0,ROUND(E505*F505,2),IF(AO505=0,(SUMIF('ORÇ.REPROG. P CAIXA'!$AC$13:$AC$1012,B505,$AO$11:$AO$1010)),AO505))</f>
        <v>0</v>
      </c>
      <c r="H505" s="163" t="n">
        <f aca="false">IF(J505&lt;&gt;0,IF(E505&lt;&gt;0,J505/F505,0),0)</f>
        <v>0</v>
      </c>
      <c r="I505" s="163" t="n">
        <f aca="false">IF(L505&lt;&gt;0,IF(E505&lt;&gt;0,L505/F505,0),0)</f>
        <v>0</v>
      </c>
      <c r="J505" s="163" t="n">
        <f aca="false">IF(E505&lt;&gt;0,ROUND(INDEX($P$11:$AM$1010,$A505,$L$1),2),IF(AX505=0,(SUMIF($AP$11:$AP$1010,B505,$AX$11:$AX$1010)),AX505))</f>
        <v>0</v>
      </c>
      <c r="K505" s="163" t="n">
        <f aca="false">IF(G505=0,0,(J505/G505)*100)</f>
        <v>0</v>
      </c>
      <c r="L505" s="163" t="n">
        <f aca="false">IF(E505&lt;&gt;0,ROUND(IF($L$1=1,SUM(P505),"0")+IF($L$1=2,SUM($P505:Q505),"0")+IF($L$1=3,SUM($P505:R505),"0")+IF($L$1=4,SUM($P505:S505),"0")+IF($L$1=5,SUM($P505:T505),"0")+IF($L$1=6,SUM($P505:U505),"0")+IF($L$1=7,SUM($P505:V505),"0")+IF($L$1=8,SUM($P505:W505),"0")+IF($L$1=9,SUM($P505:X505),"0")+IF($L$1=10,SUM($P505:Y505),"0")+IF($L$1=11,SUM($P505:Z505),"0")+IF($L$1=12,SUM($P505:AA505),"0")+IF($L$1=13,SUM($P505:AB505),"0")+IF($L$1=14,SUM($P505:AC505),"0")+IF($L$1=15,SUM($P505:AD505),"0")+IF($L$1=16,SUM($P505:AE505),"0")+IF($L$1=17,SUM($P505:AF505),"0")+IF($L$1=18,SUM($P505:AG505),"0")+IF($L$1=19,SUM($P505:AH505),"0")+IF($L$1=20,SUM($P505:AI505),"0")+IF($L$1=21,SUM($P505:AJ505),"0")+IF($L$1=22,SUM($P505:AK505),"0")+IF($L$1=23,SUM($P505:AL505),"0")+IF($L$1=24,SUM($P505:AM505),"0"),2),IF(BC505=0,(SUMIF($AP$11:$AP$1010,B505,$BC$11:$BC$1010)),BC505))</f>
        <v>0</v>
      </c>
      <c r="M505" s="163" t="n">
        <f aca="false">IF(G505=0,0,(L505/G505)*100)</f>
        <v>0</v>
      </c>
      <c r="N505" s="168" t="str">
        <f aca="false">IF(B505&gt;0,"ok","ocultar")</f>
        <v>ocultar</v>
      </c>
      <c r="O505" s="650"/>
      <c r="P505" s="724"/>
      <c r="Q505" s="725"/>
      <c r="R505" s="725"/>
      <c r="S505" s="725"/>
      <c r="T505" s="725"/>
      <c r="U505" s="725"/>
      <c r="V505" s="725"/>
      <c r="W505" s="725"/>
      <c r="X505" s="725"/>
      <c r="Y505" s="725"/>
      <c r="Z505" s="725"/>
      <c r="AA505" s="726"/>
      <c r="AB505" s="726"/>
      <c r="AC505" s="726"/>
      <c r="AD505" s="726"/>
      <c r="AE505" s="726"/>
      <c r="AF505" s="726"/>
      <c r="AG505" s="726"/>
      <c r="AH505" s="726"/>
      <c r="AI505" s="726"/>
      <c r="AJ505" s="726"/>
      <c r="AK505" s="726"/>
      <c r="AL505" s="726"/>
      <c r="AM505" s="727"/>
      <c r="AO505" s="728" t="n">
        <f aca="false">IF(E505&lt;&gt;0,G505,0)</f>
        <v>0</v>
      </c>
      <c r="AP505" s="157" t="n">
        <f aca="false">IF(B505=0,AP504,IF(ISNONTEXT(B505)=TRUE(),INT(B505),INT(LEFT(B505,FIND(".",B505)-1))))</f>
        <v>3</v>
      </c>
      <c r="AQ505" s="157" t="str">
        <f aca="false">IF(AQ506=1,1,IF(B505&lt;&gt;0,1,IF(C505&lt;&gt;0,1,IF(D505&lt;&gt;0,1,IF(E505&lt;&gt;0,1,"")))))</f>
        <v/>
      </c>
      <c r="AR505" s="157" t="str">
        <f aca="false">IF(AP505=0," ",IF(AP505&lt;&gt;AP504,AP505," "))</f>
        <v> </v>
      </c>
      <c r="AS505" s="732"/>
      <c r="AT505" s="730" t="n">
        <f aca="false">IF(AP505&lt;&gt;AR505,(IF('ORÇ.GLOBAL P CAIXA'!I506="",J505*(INFORMAÇÕES!$Q$99/INFORMAÇÕES!$Q$102),IF('ORÇ.GLOBAL P CAIXA'!I506="R",J505,0))),0)</f>
        <v>0</v>
      </c>
      <c r="AU505" s="75" t="n">
        <f aca="false">IF(AP505&lt;&gt;AR505,(IF('ORÇ.GLOBAL P CAIXA'!I506="",J505*(INFORMAÇÕES!$Q$100/INFORMAÇÕES!$Q$102),IF('ORÇ.GLOBAL P CAIXA'!I506="C",J505,0))),0)</f>
        <v>0</v>
      </c>
      <c r="AV505" s="75" t="n">
        <f aca="false">IF(AP505&lt;&gt;AR505,(IF('ORÇ.GLOBAL P CAIXA'!I506="",J505*INFORMAÇÕES!$U$115,IF('ORÇ.GLOBAL P CAIXA'!I506="CF",J505,0))),0)</f>
        <v>0</v>
      </c>
      <c r="AW505" s="75" t="n">
        <f aca="false">IF(AP505&lt;&gt;AR505,(IF('ORÇ.GLOBAL P CAIXA'!I506="",J505*INFORMAÇÕES!$U$116,IF('ORÇ.GLOBAL P CAIXA'!I506="O",J505,0))),0)</f>
        <v>0</v>
      </c>
      <c r="AX505" s="731" t="n">
        <f aca="false">IF(E505&lt;&gt;0,J505,0)</f>
        <v>0</v>
      </c>
      <c r="AY505" s="730" t="n">
        <f aca="false">IF(AP505&lt;&gt;AR505,(IF('ORÇ.GLOBAL P CAIXA'!I506="",L505*(INFORMAÇÕES!$Q$99/INFORMAÇÕES!$Q$102),IF('ORÇ.GLOBAL P CAIXA'!I506="R",L505,0))),0)</f>
        <v>0</v>
      </c>
      <c r="AZ505" s="75" t="n">
        <f aca="false">IF(AP505&lt;&gt;AR505,(IF('ORÇ.GLOBAL P CAIXA'!I506="",L505*(INFORMAÇÕES!$Q$100/INFORMAÇÕES!$Q$102),IF('ORÇ.GLOBAL P CAIXA'!I506="C",L505,0))),0)</f>
        <v>0</v>
      </c>
      <c r="BA505" s="75" t="n">
        <f aca="false">IF(AP505&lt;&gt;AR505,(IF('ORÇ.GLOBAL P CAIXA'!I506="",L505*INFORMAÇÕES!$U$115,IF('ORÇ.GLOBAL P CAIXA'!I506="CF",L505,0))),0)</f>
        <v>0</v>
      </c>
      <c r="BB505" s="75" t="n">
        <f aca="false">IF(AP505&lt;&gt;AR505,(IF('ORÇ.GLOBAL P CAIXA'!I506="",L505*INFORMAÇÕES!$U$116,IF('ORÇ.GLOBAL P CAIXA'!I506="O",L505,0))),0)</f>
        <v>0</v>
      </c>
      <c r="BC505" s="731" t="n">
        <f aca="false">IF(E505&lt;&gt;0,L505,0)</f>
        <v>0</v>
      </c>
    </row>
    <row r="506" s="174" customFormat="true" ht="14.25" hidden="false" customHeight="false" outlineLevel="0" collapsed="false">
      <c r="A506" s="159" t="n">
        <v>496</v>
      </c>
      <c r="B506" s="160" t="n">
        <f aca="false">'ORÇ.REPROG. P CAIXA'!B508</f>
        <v>0</v>
      </c>
      <c r="C506" s="723" t="n">
        <f aca="false">'ORÇ.REPROG. P CAIXA'!C508</f>
        <v>0</v>
      </c>
      <c r="D506" s="162" t="n">
        <f aca="false">'ORÇ.REPROG. P CAIXA'!D508</f>
        <v>0</v>
      </c>
      <c r="E506" s="163" t="n">
        <f aca="false">IF('BM GLOBAL'!$P$1&lt;&gt;0,'ORÇ.REPROG. P CAIXA'!E508,'ORÇ.REPROG. P CAIXA'!H508)</f>
        <v>0</v>
      </c>
      <c r="F506" s="163" t="n">
        <f aca="false">IF('BM GLOBAL'!$P$1&lt;&gt;0,IF('ORÇ.GLOBAL P CAIXA'!K507=0,'ORÇ.GLOBAL EMPRESA'!G507,'ORÇ.GLOBAL P CAIXA'!F507),'ORÇ.REPROG. P CAIXA'!I508)</f>
        <v>0</v>
      </c>
      <c r="G506" s="163" t="n">
        <f aca="false">IF(E506&lt;&gt;0,ROUND(E506*F506,2),IF(AO506=0,(SUMIF('ORÇ.REPROG. P CAIXA'!$AC$13:$AC$1012,B506,$AO$11:$AO$1010)),AO506))</f>
        <v>0</v>
      </c>
      <c r="H506" s="163" t="n">
        <f aca="false">IF(J506&lt;&gt;0,IF(E506&lt;&gt;0,J506/F506,0),0)</f>
        <v>0</v>
      </c>
      <c r="I506" s="163" t="n">
        <f aca="false">IF(L506&lt;&gt;0,IF(E506&lt;&gt;0,L506/F506,0),0)</f>
        <v>0</v>
      </c>
      <c r="J506" s="163" t="n">
        <f aca="false">IF(E506&lt;&gt;0,ROUND(INDEX($P$11:$AM$1010,$A506,$L$1),2),IF(AX506=0,(SUMIF($AP$11:$AP$1010,B506,$AX$11:$AX$1010)),AX506))</f>
        <v>0</v>
      </c>
      <c r="K506" s="163" t="n">
        <f aca="false">IF(G506=0,0,(J506/G506)*100)</f>
        <v>0</v>
      </c>
      <c r="L506" s="163" t="n">
        <f aca="false">IF(E506&lt;&gt;0,ROUND(IF($L$1=1,SUM(P506),"0")+IF($L$1=2,SUM($P506:Q506),"0")+IF($L$1=3,SUM($P506:R506),"0")+IF($L$1=4,SUM($P506:S506),"0")+IF($L$1=5,SUM($P506:T506),"0")+IF($L$1=6,SUM($P506:U506),"0")+IF($L$1=7,SUM($P506:V506),"0")+IF($L$1=8,SUM($P506:W506),"0")+IF($L$1=9,SUM($P506:X506),"0")+IF($L$1=10,SUM($P506:Y506),"0")+IF($L$1=11,SUM($P506:Z506),"0")+IF($L$1=12,SUM($P506:AA506),"0")+IF($L$1=13,SUM($P506:AB506),"0")+IF($L$1=14,SUM($P506:AC506),"0")+IF($L$1=15,SUM($P506:AD506),"0")+IF($L$1=16,SUM($P506:AE506),"0")+IF($L$1=17,SUM($P506:AF506),"0")+IF($L$1=18,SUM($P506:AG506),"0")+IF($L$1=19,SUM($P506:AH506),"0")+IF($L$1=20,SUM($P506:AI506),"0")+IF($L$1=21,SUM($P506:AJ506),"0")+IF($L$1=22,SUM($P506:AK506),"0")+IF($L$1=23,SUM($P506:AL506),"0")+IF($L$1=24,SUM($P506:AM506),"0"),2),IF(BC506=0,(SUMIF($AP$11:$AP$1010,B506,$BC$11:$BC$1010)),BC506))</f>
        <v>0</v>
      </c>
      <c r="M506" s="163" t="n">
        <f aca="false">IF(G506=0,0,(L506/G506)*100)</f>
        <v>0</v>
      </c>
      <c r="N506" s="168" t="str">
        <f aca="false">IF(B506&gt;0,"ok","ocultar")</f>
        <v>ocultar</v>
      </c>
      <c r="O506" s="650"/>
      <c r="P506" s="724"/>
      <c r="Q506" s="725"/>
      <c r="R506" s="725"/>
      <c r="S506" s="725"/>
      <c r="T506" s="725"/>
      <c r="U506" s="725"/>
      <c r="V506" s="725"/>
      <c r="W506" s="725"/>
      <c r="X506" s="725"/>
      <c r="Y506" s="725"/>
      <c r="Z506" s="725"/>
      <c r="AA506" s="726"/>
      <c r="AB506" s="726"/>
      <c r="AC506" s="726"/>
      <c r="AD506" s="726"/>
      <c r="AE506" s="726"/>
      <c r="AF506" s="726"/>
      <c r="AG506" s="726"/>
      <c r="AH506" s="726"/>
      <c r="AI506" s="726"/>
      <c r="AJ506" s="726"/>
      <c r="AK506" s="726"/>
      <c r="AL506" s="726"/>
      <c r="AM506" s="727"/>
      <c r="AO506" s="728" t="n">
        <f aca="false">IF(E506&lt;&gt;0,G506,0)</f>
        <v>0</v>
      </c>
      <c r="AP506" s="157" t="n">
        <f aca="false">IF(B506=0,AP505,IF(ISNONTEXT(B506)=TRUE(),INT(B506),INT(LEFT(B506,FIND(".",B506)-1))))</f>
        <v>3</v>
      </c>
      <c r="AQ506" s="157" t="str">
        <f aca="false">IF(AQ507=1,1,IF(B506&lt;&gt;0,1,IF(C506&lt;&gt;0,1,IF(D506&lt;&gt;0,1,IF(E506&lt;&gt;0,1,"")))))</f>
        <v/>
      </c>
      <c r="AR506" s="157" t="str">
        <f aca="false">IF(AP506=0," ",IF(AP506&lt;&gt;AP505,AP506," "))</f>
        <v> </v>
      </c>
      <c r="AS506" s="732"/>
      <c r="AT506" s="730" t="n">
        <f aca="false">IF(AP506&lt;&gt;AR506,(IF('ORÇ.GLOBAL P CAIXA'!I507="",J506*(INFORMAÇÕES!$Q$99/INFORMAÇÕES!$Q$102),IF('ORÇ.GLOBAL P CAIXA'!I507="R",J506,0))),0)</f>
        <v>0</v>
      </c>
      <c r="AU506" s="75" t="n">
        <f aca="false">IF(AP506&lt;&gt;AR506,(IF('ORÇ.GLOBAL P CAIXA'!I507="",J506*(INFORMAÇÕES!$Q$100/INFORMAÇÕES!$Q$102),IF('ORÇ.GLOBAL P CAIXA'!I507="C",J506,0))),0)</f>
        <v>0</v>
      </c>
      <c r="AV506" s="75" t="n">
        <f aca="false">IF(AP506&lt;&gt;AR506,(IF('ORÇ.GLOBAL P CAIXA'!I507="",J506*INFORMAÇÕES!$U$115,IF('ORÇ.GLOBAL P CAIXA'!I507="CF",J506,0))),0)</f>
        <v>0</v>
      </c>
      <c r="AW506" s="75" t="n">
        <f aca="false">IF(AP506&lt;&gt;AR506,(IF('ORÇ.GLOBAL P CAIXA'!I507="",J506*INFORMAÇÕES!$U$116,IF('ORÇ.GLOBAL P CAIXA'!I507="O",J506,0))),0)</f>
        <v>0</v>
      </c>
      <c r="AX506" s="731" t="n">
        <f aca="false">IF(E506&lt;&gt;0,J506,0)</f>
        <v>0</v>
      </c>
      <c r="AY506" s="730" t="n">
        <f aca="false">IF(AP506&lt;&gt;AR506,(IF('ORÇ.GLOBAL P CAIXA'!I507="",L506*(INFORMAÇÕES!$Q$99/INFORMAÇÕES!$Q$102),IF('ORÇ.GLOBAL P CAIXA'!I507="R",L506,0))),0)</f>
        <v>0</v>
      </c>
      <c r="AZ506" s="75" t="n">
        <f aca="false">IF(AP506&lt;&gt;AR506,(IF('ORÇ.GLOBAL P CAIXA'!I507="",L506*(INFORMAÇÕES!$Q$100/INFORMAÇÕES!$Q$102),IF('ORÇ.GLOBAL P CAIXA'!I507="C",L506,0))),0)</f>
        <v>0</v>
      </c>
      <c r="BA506" s="75" t="n">
        <f aca="false">IF(AP506&lt;&gt;AR506,(IF('ORÇ.GLOBAL P CAIXA'!I507="",L506*INFORMAÇÕES!$U$115,IF('ORÇ.GLOBAL P CAIXA'!I507="CF",L506,0))),0)</f>
        <v>0</v>
      </c>
      <c r="BB506" s="75" t="n">
        <f aca="false">IF(AP506&lt;&gt;AR506,(IF('ORÇ.GLOBAL P CAIXA'!I507="",L506*INFORMAÇÕES!$U$116,IF('ORÇ.GLOBAL P CAIXA'!I507="O",L506,0))),0)</f>
        <v>0</v>
      </c>
      <c r="BC506" s="731" t="n">
        <f aca="false">IF(E506&lt;&gt;0,L506,0)</f>
        <v>0</v>
      </c>
    </row>
    <row r="507" s="174" customFormat="true" ht="14.25" hidden="false" customHeight="false" outlineLevel="0" collapsed="false">
      <c r="A507" s="159" t="n">
        <v>497</v>
      </c>
      <c r="B507" s="160" t="n">
        <f aca="false">'ORÇ.REPROG. P CAIXA'!B509</f>
        <v>0</v>
      </c>
      <c r="C507" s="723" t="n">
        <f aca="false">'ORÇ.REPROG. P CAIXA'!C509</f>
        <v>0</v>
      </c>
      <c r="D507" s="162" t="n">
        <f aca="false">'ORÇ.REPROG. P CAIXA'!D509</f>
        <v>0</v>
      </c>
      <c r="E507" s="163" t="n">
        <f aca="false">IF('BM GLOBAL'!$P$1&lt;&gt;0,'ORÇ.REPROG. P CAIXA'!E509,'ORÇ.REPROG. P CAIXA'!H509)</f>
        <v>0</v>
      </c>
      <c r="F507" s="163" t="n">
        <f aca="false">IF('BM GLOBAL'!$P$1&lt;&gt;0,IF('ORÇ.GLOBAL P CAIXA'!K508=0,'ORÇ.GLOBAL EMPRESA'!G508,'ORÇ.GLOBAL P CAIXA'!F508),'ORÇ.REPROG. P CAIXA'!I509)</f>
        <v>0</v>
      </c>
      <c r="G507" s="163" t="n">
        <f aca="false">IF(E507&lt;&gt;0,ROUND(E507*F507,2),IF(AO507=0,(SUMIF('ORÇ.REPROG. P CAIXA'!$AC$13:$AC$1012,B507,$AO$11:$AO$1010)),AO507))</f>
        <v>0</v>
      </c>
      <c r="H507" s="163" t="n">
        <f aca="false">IF(J507&lt;&gt;0,IF(E507&lt;&gt;0,J507/F507,0),0)</f>
        <v>0</v>
      </c>
      <c r="I507" s="163" t="n">
        <f aca="false">IF(L507&lt;&gt;0,IF(E507&lt;&gt;0,L507/F507,0),0)</f>
        <v>0</v>
      </c>
      <c r="J507" s="163" t="n">
        <f aca="false">IF(E507&lt;&gt;0,ROUND(INDEX($P$11:$AM$1010,$A507,$L$1),2),IF(AX507=0,(SUMIF($AP$11:$AP$1010,B507,$AX$11:$AX$1010)),AX507))</f>
        <v>0</v>
      </c>
      <c r="K507" s="163" t="n">
        <f aca="false">IF(G507=0,0,(J507/G507)*100)</f>
        <v>0</v>
      </c>
      <c r="L507" s="163" t="n">
        <f aca="false">IF(E507&lt;&gt;0,ROUND(IF($L$1=1,SUM(P507),"0")+IF($L$1=2,SUM($P507:Q507),"0")+IF($L$1=3,SUM($P507:R507),"0")+IF($L$1=4,SUM($P507:S507),"0")+IF($L$1=5,SUM($P507:T507),"0")+IF($L$1=6,SUM($P507:U507),"0")+IF($L$1=7,SUM($P507:V507),"0")+IF($L$1=8,SUM($P507:W507),"0")+IF($L$1=9,SUM($P507:X507),"0")+IF($L$1=10,SUM($P507:Y507),"0")+IF($L$1=11,SUM($P507:Z507),"0")+IF($L$1=12,SUM($P507:AA507),"0")+IF($L$1=13,SUM($P507:AB507),"0")+IF($L$1=14,SUM($P507:AC507),"0")+IF($L$1=15,SUM($P507:AD507),"0")+IF($L$1=16,SUM($P507:AE507),"0")+IF($L$1=17,SUM($P507:AF507),"0")+IF($L$1=18,SUM($P507:AG507),"0")+IF($L$1=19,SUM($P507:AH507),"0")+IF($L$1=20,SUM($P507:AI507),"0")+IF($L$1=21,SUM($P507:AJ507),"0")+IF($L$1=22,SUM($P507:AK507),"0")+IF($L$1=23,SUM($P507:AL507),"0")+IF($L$1=24,SUM($P507:AM507),"0"),2),IF(BC507=0,(SUMIF($AP$11:$AP$1010,B507,$BC$11:$BC$1010)),BC507))</f>
        <v>0</v>
      </c>
      <c r="M507" s="163" t="n">
        <f aca="false">IF(G507=0,0,(L507/G507)*100)</f>
        <v>0</v>
      </c>
      <c r="N507" s="168" t="str">
        <f aca="false">IF(B507&gt;0,"ok","ocultar")</f>
        <v>ocultar</v>
      </c>
      <c r="O507" s="650"/>
      <c r="P507" s="724"/>
      <c r="Q507" s="725"/>
      <c r="R507" s="725"/>
      <c r="S507" s="725"/>
      <c r="T507" s="725"/>
      <c r="U507" s="725"/>
      <c r="V507" s="725"/>
      <c r="W507" s="725"/>
      <c r="X507" s="725"/>
      <c r="Y507" s="725"/>
      <c r="Z507" s="725"/>
      <c r="AA507" s="726"/>
      <c r="AB507" s="726"/>
      <c r="AC507" s="726"/>
      <c r="AD507" s="726"/>
      <c r="AE507" s="726"/>
      <c r="AF507" s="726"/>
      <c r="AG507" s="726"/>
      <c r="AH507" s="726"/>
      <c r="AI507" s="726"/>
      <c r="AJ507" s="726"/>
      <c r="AK507" s="726"/>
      <c r="AL507" s="726"/>
      <c r="AM507" s="727"/>
      <c r="AO507" s="728" t="n">
        <f aca="false">IF(E507&lt;&gt;0,G507,0)</f>
        <v>0</v>
      </c>
      <c r="AP507" s="157" t="n">
        <f aca="false">IF(B507=0,AP506,IF(ISNONTEXT(B507)=TRUE(),INT(B507),INT(LEFT(B507,FIND(".",B507)-1))))</f>
        <v>3</v>
      </c>
      <c r="AQ507" s="157" t="str">
        <f aca="false">IF(AQ508=1,1,IF(B507&lt;&gt;0,1,IF(C507&lt;&gt;0,1,IF(D507&lt;&gt;0,1,IF(E507&lt;&gt;0,1,"")))))</f>
        <v/>
      </c>
      <c r="AR507" s="157" t="str">
        <f aca="false">IF(AP507=0," ",IF(AP507&lt;&gt;AP506,AP507," "))</f>
        <v> </v>
      </c>
      <c r="AS507" s="732"/>
      <c r="AT507" s="730" t="n">
        <f aca="false">IF(AP507&lt;&gt;AR507,(IF('ORÇ.GLOBAL P CAIXA'!I508="",J507*(INFORMAÇÕES!$Q$99/INFORMAÇÕES!$Q$102),IF('ORÇ.GLOBAL P CAIXA'!I508="R",J507,0))),0)</f>
        <v>0</v>
      </c>
      <c r="AU507" s="75" t="n">
        <f aca="false">IF(AP507&lt;&gt;AR507,(IF('ORÇ.GLOBAL P CAIXA'!I508="",J507*(INFORMAÇÕES!$Q$100/INFORMAÇÕES!$Q$102),IF('ORÇ.GLOBAL P CAIXA'!I508="C",J507,0))),0)</f>
        <v>0</v>
      </c>
      <c r="AV507" s="75" t="n">
        <f aca="false">IF(AP507&lt;&gt;AR507,(IF('ORÇ.GLOBAL P CAIXA'!I508="",J507*INFORMAÇÕES!$U$115,IF('ORÇ.GLOBAL P CAIXA'!I508="CF",J507,0))),0)</f>
        <v>0</v>
      </c>
      <c r="AW507" s="75" t="n">
        <f aca="false">IF(AP507&lt;&gt;AR507,(IF('ORÇ.GLOBAL P CAIXA'!I508="",J507*INFORMAÇÕES!$U$116,IF('ORÇ.GLOBAL P CAIXA'!I508="O",J507,0))),0)</f>
        <v>0</v>
      </c>
      <c r="AX507" s="731" t="n">
        <f aca="false">IF(E507&lt;&gt;0,J507,0)</f>
        <v>0</v>
      </c>
      <c r="AY507" s="730" t="n">
        <f aca="false">IF(AP507&lt;&gt;AR507,(IF('ORÇ.GLOBAL P CAIXA'!I508="",L507*(INFORMAÇÕES!$Q$99/INFORMAÇÕES!$Q$102),IF('ORÇ.GLOBAL P CAIXA'!I508="R",L507,0))),0)</f>
        <v>0</v>
      </c>
      <c r="AZ507" s="75" t="n">
        <f aca="false">IF(AP507&lt;&gt;AR507,(IF('ORÇ.GLOBAL P CAIXA'!I508="",L507*(INFORMAÇÕES!$Q$100/INFORMAÇÕES!$Q$102),IF('ORÇ.GLOBAL P CAIXA'!I508="C",L507,0))),0)</f>
        <v>0</v>
      </c>
      <c r="BA507" s="75" t="n">
        <f aca="false">IF(AP507&lt;&gt;AR507,(IF('ORÇ.GLOBAL P CAIXA'!I508="",L507*INFORMAÇÕES!$U$115,IF('ORÇ.GLOBAL P CAIXA'!I508="CF",L507,0))),0)</f>
        <v>0</v>
      </c>
      <c r="BB507" s="75" t="n">
        <f aca="false">IF(AP507&lt;&gt;AR507,(IF('ORÇ.GLOBAL P CAIXA'!I508="",L507*INFORMAÇÕES!$U$116,IF('ORÇ.GLOBAL P CAIXA'!I508="O",L507,0))),0)</f>
        <v>0</v>
      </c>
      <c r="BC507" s="731" t="n">
        <f aca="false">IF(E507&lt;&gt;0,L507,0)</f>
        <v>0</v>
      </c>
    </row>
    <row r="508" s="174" customFormat="true" ht="14.25" hidden="false" customHeight="false" outlineLevel="0" collapsed="false">
      <c r="A508" s="159" t="n">
        <v>498</v>
      </c>
      <c r="B508" s="160" t="n">
        <f aca="false">'ORÇ.REPROG. P CAIXA'!B510</f>
        <v>0</v>
      </c>
      <c r="C508" s="723" t="n">
        <f aca="false">'ORÇ.REPROG. P CAIXA'!C510</f>
        <v>0</v>
      </c>
      <c r="D508" s="162" t="n">
        <f aca="false">'ORÇ.REPROG. P CAIXA'!D510</f>
        <v>0</v>
      </c>
      <c r="E508" s="163" t="n">
        <f aca="false">IF('BM GLOBAL'!$P$1&lt;&gt;0,'ORÇ.REPROG. P CAIXA'!E510,'ORÇ.REPROG. P CAIXA'!H510)</f>
        <v>0</v>
      </c>
      <c r="F508" s="163" t="n">
        <f aca="false">IF('BM GLOBAL'!$P$1&lt;&gt;0,IF('ORÇ.GLOBAL P CAIXA'!K509=0,'ORÇ.GLOBAL EMPRESA'!G509,'ORÇ.GLOBAL P CAIXA'!F509),'ORÇ.REPROG. P CAIXA'!I510)</f>
        <v>0</v>
      </c>
      <c r="G508" s="163" t="n">
        <f aca="false">IF(E508&lt;&gt;0,ROUND(E508*F508,2),IF(AO508=0,(SUMIF('ORÇ.REPROG. P CAIXA'!$AC$13:$AC$1012,B508,$AO$11:$AO$1010)),AO508))</f>
        <v>0</v>
      </c>
      <c r="H508" s="163" t="n">
        <f aca="false">IF(J508&lt;&gt;0,IF(E508&lt;&gt;0,J508/F508,0),0)</f>
        <v>0</v>
      </c>
      <c r="I508" s="163" t="n">
        <f aca="false">IF(L508&lt;&gt;0,IF(E508&lt;&gt;0,L508/F508,0),0)</f>
        <v>0</v>
      </c>
      <c r="J508" s="163" t="n">
        <f aca="false">IF(E508&lt;&gt;0,ROUND(INDEX($P$11:$AM$1010,$A508,$L$1),2),IF(AX508=0,(SUMIF($AP$11:$AP$1010,B508,$AX$11:$AX$1010)),AX508))</f>
        <v>0</v>
      </c>
      <c r="K508" s="163" t="n">
        <f aca="false">IF(G508=0,0,(J508/G508)*100)</f>
        <v>0</v>
      </c>
      <c r="L508" s="163" t="n">
        <f aca="false">IF(E508&lt;&gt;0,ROUND(IF($L$1=1,SUM(P508),"0")+IF($L$1=2,SUM($P508:Q508),"0")+IF($L$1=3,SUM($P508:R508),"0")+IF($L$1=4,SUM($P508:S508),"0")+IF($L$1=5,SUM($P508:T508),"0")+IF($L$1=6,SUM($P508:U508),"0")+IF($L$1=7,SUM($P508:V508),"0")+IF($L$1=8,SUM($P508:W508),"0")+IF($L$1=9,SUM($P508:X508),"0")+IF($L$1=10,SUM($P508:Y508),"0")+IF($L$1=11,SUM($P508:Z508),"0")+IF($L$1=12,SUM($P508:AA508),"0")+IF($L$1=13,SUM($P508:AB508),"0")+IF($L$1=14,SUM($P508:AC508),"0")+IF($L$1=15,SUM($P508:AD508),"0")+IF($L$1=16,SUM($P508:AE508),"0")+IF($L$1=17,SUM($P508:AF508),"0")+IF($L$1=18,SUM($P508:AG508),"0")+IF($L$1=19,SUM($P508:AH508),"0")+IF($L$1=20,SUM($P508:AI508),"0")+IF($L$1=21,SUM($P508:AJ508),"0")+IF($L$1=22,SUM($P508:AK508),"0")+IF($L$1=23,SUM($P508:AL508),"0")+IF($L$1=24,SUM($P508:AM508),"0"),2),IF(BC508=0,(SUMIF($AP$11:$AP$1010,B508,$BC$11:$BC$1010)),BC508))</f>
        <v>0</v>
      </c>
      <c r="M508" s="163" t="n">
        <f aca="false">IF(G508=0,0,(L508/G508)*100)</f>
        <v>0</v>
      </c>
      <c r="N508" s="168" t="str">
        <f aca="false">IF(B508&gt;0,"ok","ocultar")</f>
        <v>ocultar</v>
      </c>
      <c r="O508" s="650"/>
      <c r="P508" s="724"/>
      <c r="Q508" s="725"/>
      <c r="R508" s="725"/>
      <c r="S508" s="725"/>
      <c r="T508" s="725"/>
      <c r="U508" s="725"/>
      <c r="V508" s="725"/>
      <c r="W508" s="725"/>
      <c r="X508" s="725"/>
      <c r="Y508" s="725"/>
      <c r="Z508" s="725"/>
      <c r="AA508" s="726"/>
      <c r="AB508" s="726"/>
      <c r="AC508" s="726"/>
      <c r="AD508" s="726"/>
      <c r="AE508" s="726"/>
      <c r="AF508" s="726"/>
      <c r="AG508" s="726"/>
      <c r="AH508" s="726"/>
      <c r="AI508" s="726"/>
      <c r="AJ508" s="726"/>
      <c r="AK508" s="726"/>
      <c r="AL508" s="726"/>
      <c r="AM508" s="727"/>
      <c r="AO508" s="728" t="n">
        <f aca="false">IF(E508&lt;&gt;0,G508,0)</f>
        <v>0</v>
      </c>
      <c r="AP508" s="157" t="n">
        <f aca="false">IF(B508=0,AP507,IF(ISNONTEXT(B508)=TRUE(),INT(B508),INT(LEFT(B508,FIND(".",B508)-1))))</f>
        <v>3</v>
      </c>
      <c r="AQ508" s="157" t="str">
        <f aca="false">IF(AQ509=1,1,IF(B508&lt;&gt;0,1,IF(C508&lt;&gt;0,1,IF(D508&lt;&gt;0,1,IF(E508&lt;&gt;0,1,"")))))</f>
        <v/>
      </c>
      <c r="AR508" s="157" t="str">
        <f aca="false">IF(AP508=0," ",IF(AP508&lt;&gt;AP507,AP508," "))</f>
        <v> </v>
      </c>
      <c r="AS508" s="732"/>
      <c r="AT508" s="730" t="n">
        <f aca="false">IF(AP508&lt;&gt;AR508,(IF('ORÇ.GLOBAL P CAIXA'!I509="",J508*(INFORMAÇÕES!$Q$99/INFORMAÇÕES!$Q$102),IF('ORÇ.GLOBAL P CAIXA'!I509="R",J508,0))),0)</f>
        <v>0</v>
      </c>
      <c r="AU508" s="75" t="n">
        <f aca="false">IF(AP508&lt;&gt;AR508,(IF('ORÇ.GLOBAL P CAIXA'!I509="",J508*(INFORMAÇÕES!$Q$100/INFORMAÇÕES!$Q$102),IF('ORÇ.GLOBAL P CAIXA'!I509="C",J508,0))),0)</f>
        <v>0</v>
      </c>
      <c r="AV508" s="75" t="n">
        <f aca="false">IF(AP508&lt;&gt;AR508,(IF('ORÇ.GLOBAL P CAIXA'!I509="",J508*INFORMAÇÕES!$U$115,IF('ORÇ.GLOBAL P CAIXA'!I509="CF",J508,0))),0)</f>
        <v>0</v>
      </c>
      <c r="AW508" s="75" t="n">
        <f aca="false">IF(AP508&lt;&gt;AR508,(IF('ORÇ.GLOBAL P CAIXA'!I509="",J508*INFORMAÇÕES!$U$116,IF('ORÇ.GLOBAL P CAIXA'!I509="O",J508,0))),0)</f>
        <v>0</v>
      </c>
      <c r="AX508" s="731" t="n">
        <f aca="false">IF(E508&lt;&gt;0,J508,0)</f>
        <v>0</v>
      </c>
      <c r="AY508" s="730" t="n">
        <f aca="false">IF(AP508&lt;&gt;AR508,(IF('ORÇ.GLOBAL P CAIXA'!I509="",L508*(INFORMAÇÕES!$Q$99/INFORMAÇÕES!$Q$102),IF('ORÇ.GLOBAL P CAIXA'!I509="R",L508,0))),0)</f>
        <v>0</v>
      </c>
      <c r="AZ508" s="75" t="n">
        <f aca="false">IF(AP508&lt;&gt;AR508,(IF('ORÇ.GLOBAL P CAIXA'!I509="",L508*(INFORMAÇÕES!$Q$100/INFORMAÇÕES!$Q$102),IF('ORÇ.GLOBAL P CAIXA'!I509="C",L508,0))),0)</f>
        <v>0</v>
      </c>
      <c r="BA508" s="75" t="n">
        <f aca="false">IF(AP508&lt;&gt;AR508,(IF('ORÇ.GLOBAL P CAIXA'!I509="",L508*INFORMAÇÕES!$U$115,IF('ORÇ.GLOBAL P CAIXA'!I509="CF",L508,0))),0)</f>
        <v>0</v>
      </c>
      <c r="BB508" s="75" t="n">
        <f aca="false">IF(AP508&lt;&gt;AR508,(IF('ORÇ.GLOBAL P CAIXA'!I509="",L508*INFORMAÇÕES!$U$116,IF('ORÇ.GLOBAL P CAIXA'!I509="O",L508,0))),0)</f>
        <v>0</v>
      </c>
      <c r="BC508" s="731" t="n">
        <f aca="false">IF(E508&lt;&gt;0,L508,0)</f>
        <v>0</v>
      </c>
    </row>
    <row r="509" s="174" customFormat="true" ht="14.25" hidden="false" customHeight="false" outlineLevel="0" collapsed="false">
      <c r="A509" s="159" t="n">
        <v>499</v>
      </c>
      <c r="B509" s="160" t="n">
        <f aca="false">'ORÇ.REPROG. P CAIXA'!B511</f>
        <v>0</v>
      </c>
      <c r="C509" s="723" t="n">
        <f aca="false">'ORÇ.REPROG. P CAIXA'!C511</f>
        <v>0</v>
      </c>
      <c r="D509" s="162" t="n">
        <f aca="false">'ORÇ.REPROG. P CAIXA'!D511</f>
        <v>0</v>
      </c>
      <c r="E509" s="163" t="n">
        <f aca="false">IF('BM GLOBAL'!$P$1&lt;&gt;0,'ORÇ.REPROG. P CAIXA'!E511,'ORÇ.REPROG. P CAIXA'!H511)</f>
        <v>0</v>
      </c>
      <c r="F509" s="163" t="n">
        <f aca="false">IF('BM GLOBAL'!$P$1&lt;&gt;0,IF('ORÇ.GLOBAL P CAIXA'!K510=0,'ORÇ.GLOBAL EMPRESA'!G510,'ORÇ.GLOBAL P CAIXA'!F510),'ORÇ.REPROG. P CAIXA'!I511)</f>
        <v>0</v>
      </c>
      <c r="G509" s="163" t="n">
        <f aca="false">IF(E509&lt;&gt;0,ROUND(E509*F509,2),IF(AO509=0,(SUMIF('ORÇ.REPROG. P CAIXA'!$AC$13:$AC$1012,B509,$AO$11:$AO$1010)),AO509))</f>
        <v>0</v>
      </c>
      <c r="H509" s="163" t="n">
        <f aca="false">IF(J509&lt;&gt;0,IF(E509&lt;&gt;0,J509/F509,0),0)</f>
        <v>0</v>
      </c>
      <c r="I509" s="163" t="n">
        <f aca="false">IF(L509&lt;&gt;0,IF(E509&lt;&gt;0,L509/F509,0),0)</f>
        <v>0</v>
      </c>
      <c r="J509" s="163" t="n">
        <f aca="false">IF(E509&lt;&gt;0,ROUND(INDEX($P$11:$AM$1010,$A509,$L$1),2),IF(AX509=0,(SUMIF($AP$11:$AP$1010,B509,$AX$11:$AX$1010)),AX509))</f>
        <v>0</v>
      </c>
      <c r="K509" s="163" t="n">
        <f aca="false">IF(G509=0,0,(J509/G509)*100)</f>
        <v>0</v>
      </c>
      <c r="L509" s="163" t="n">
        <f aca="false">IF(E509&lt;&gt;0,ROUND(IF($L$1=1,SUM(P509),"0")+IF($L$1=2,SUM($P509:Q509),"0")+IF($L$1=3,SUM($P509:R509),"0")+IF($L$1=4,SUM($P509:S509),"0")+IF($L$1=5,SUM($P509:T509),"0")+IF($L$1=6,SUM($P509:U509),"0")+IF($L$1=7,SUM($P509:V509),"0")+IF($L$1=8,SUM($P509:W509),"0")+IF($L$1=9,SUM($P509:X509),"0")+IF($L$1=10,SUM($P509:Y509),"0")+IF($L$1=11,SUM($P509:Z509),"0")+IF($L$1=12,SUM($P509:AA509),"0")+IF($L$1=13,SUM($P509:AB509),"0")+IF($L$1=14,SUM($P509:AC509),"0")+IF($L$1=15,SUM($P509:AD509),"0")+IF($L$1=16,SUM($P509:AE509),"0")+IF($L$1=17,SUM($P509:AF509),"0")+IF($L$1=18,SUM($P509:AG509),"0")+IF($L$1=19,SUM($P509:AH509),"0")+IF($L$1=20,SUM($P509:AI509),"0")+IF($L$1=21,SUM($P509:AJ509),"0")+IF($L$1=22,SUM($P509:AK509),"0")+IF($L$1=23,SUM($P509:AL509),"0")+IF($L$1=24,SUM($P509:AM509),"0"),2),IF(BC509=0,(SUMIF($AP$11:$AP$1010,B509,$BC$11:$BC$1010)),BC509))</f>
        <v>0</v>
      </c>
      <c r="M509" s="163" t="n">
        <f aca="false">IF(G509=0,0,(L509/G509)*100)</f>
        <v>0</v>
      </c>
      <c r="N509" s="168" t="str">
        <f aca="false">IF(B509&gt;0,"ok","ocultar")</f>
        <v>ocultar</v>
      </c>
      <c r="O509" s="650"/>
      <c r="P509" s="724"/>
      <c r="Q509" s="725"/>
      <c r="R509" s="725"/>
      <c r="S509" s="725"/>
      <c r="T509" s="725"/>
      <c r="U509" s="725"/>
      <c r="V509" s="725"/>
      <c r="W509" s="725"/>
      <c r="X509" s="725"/>
      <c r="Y509" s="725"/>
      <c r="Z509" s="725"/>
      <c r="AA509" s="726"/>
      <c r="AB509" s="726"/>
      <c r="AC509" s="726"/>
      <c r="AD509" s="726"/>
      <c r="AE509" s="726"/>
      <c r="AF509" s="726"/>
      <c r="AG509" s="726"/>
      <c r="AH509" s="726"/>
      <c r="AI509" s="726"/>
      <c r="AJ509" s="726"/>
      <c r="AK509" s="726"/>
      <c r="AL509" s="726"/>
      <c r="AM509" s="727"/>
      <c r="AO509" s="728" t="n">
        <f aca="false">IF(E509&lt;&gt;0,G509,0)</f>
        <v>0</v>
      </c>
      <c r="AP509" s="157" t="n">
        <f aca="false">IF(B509=0,AP508,IF(ISNONTEXT(B509)=TRUE(),INT(B509),INT(LEFT(B509,FIND(".",B509)-1))))</f>
        <v>3</v>
      </c>
      <c r="AQ509" s="157" t="str">
        <f aca="false">IF(AQ510=1,1,IF(B509&lt;&gt;0,1,IF(C509&lt;&gt;0,1,IF(D509&lt;&gt;0,1,IF(E509&lt;&gt;0,1,"")))))</f>
        <v/>
      </c>
      <c r="AR509" s="157" t="str">
        <f aca="false">IF(AP509=0," ",IF(AP509&lt;&gt;AP508,AP509," "))</f>
        <v> </v>
      </c>
      <c r="AS509" s="732"/>
      <c r="AT509" s="730" t="n">
        <f aca="false">IF(AP509&lt;&gt;AR509,(IF('ORÇ.GLOBAL P CAIXA'!I510="",J509*(INFORMAÇÕES!$Q$99/INFORMAÇÕES!$Q$102),IF('ORÇ.GLOBAL P CAIXA'!I510="R",J509,0))),0)</f>
        <v>0</v>
      </c>
      <c r="AU509" s="75" t="n">
        <f aca="false">IF(AP509&lt;&gt;AR509,(IF('ORÇ.GLOBAL P CAIXA'!I510="",J509*(INFORMAÇÕES!$Q$100/INFORMAÇÕES!$Q$102),IF('ORÇ.GLOBAL P CAIXA'!I510="C",J509,0))),0)</f>
        <v>0</v>
      </c>
      <c r="AV509" s="75" t="n">
        <f aca="false">IF(AP509&lt;&gt;AR509,(IF('ORÇ.GLOBAL P CAIXA'!I510="",J509*INFORMAÇÕES!$U$115,IF('ORÇ.GLOBAL P CAIXA'!I510="CF",J509,0))),0)</f>
        <v>0</v>
      </c>
      <c r="AW509" s="75" t="n">
        <f aca="false">IF(AP509&lt;&gt;AR509,(IF('ORÇ.GLOBAL P CAIXA'!I510="",J509*INFORMAÇÕES!$U$116,IF('ORÇ.GLOBAL P CAIXA'!I510="O",J509,0))),0)</f>
        <v>0</v>
      </c>
      <c r="AX509" s="731" t="n">
        <f aca="false">IF(E509&lt;&gt;0,J509,0)</f>
        <v>0</v>
      </c>
      <c r="AY509" s="730" t="n">
        <f aca="false">IF(AP509&lt;&gt;AR509,(IF('ORÇ.GLOBAL P CAIXA'!I510="",L509*(INFORMAÇÕES!$Q$99/INFORMAÇÕES!$Q$102),IF('ORÇ.GLOBAL P CAIXA'!I510="R",L509,0))),0)</f>
        <v>0</v>
      </c>
      <c r="AZ509" s="75" t="n">
        <f aca="false">IF(AP509&lt;&gt;AR509,(IF('ORÇ.GLOBAL P CAIXA'!I510="",L509*(INFORMAÇÕES!$Q$100/INFORMAÇÕES!$Q$102),IF('ORÇ.GLOBAL P CAIXA'!I510="C",L509,0))),0)</f>
        <v>0</v>
      </c>
      <c r="BA509" s="75" t="n">
        <f aca="false">IF(AP509&lt;&gt;AR509,(IF('ORÇ.GLOBAL P CAIXA'!I510="",L509*INFORMAÇÕES!$U$115,IF('ORÇ.GLOBAL P CAIXA'!I510="CF",L509,0))),0)</f>
        <v>0</v>
      </c>
      <c r="BB509" s="75" t="n">
        <f aca="false">IF(AP509&lt;&gt;AR509,(IF('ORÇ.GLOBAL P CAIXA'!I510="",L509*INFORMAÇÕES!$U$116,IF('ORÇ.GLOBAL P CAIXA'!I510="O",L509,0))),0)</f>
        <v>0</v>
      </c>
      <c r="BC509" s="731" t="n">
        <f aca="false">IF(E509&lt;&gt;0,L509,0)</f>
        <v>0</v>
      </c>
    </row>
    <row r="510" s="174" customFormat="true" ht="14.25" hidden="false" customHeight="false" outlineLevel="0" collapsed="false">
      <c r="A510" s="159" t="n">
        <v>500</v>
      </c>
      <c r="B510" s="160" t="n">
        <f aca="false">'ORÇ.REPROG. P CAIXA'!B512</f>
        <v>0</v>
      </c>
      <c r="C510" s="723" t="n">
        <f aca="false">'ORÇ.REPROG. P CAIXA'!C512</f>
        <v>0</v>
      </c>
      <c r="D510" s="162" t="n">
        <f aca="false">'ORÇ.REPROG. P CAIXA'!D512</f>
        <v>0</v>
      </c>
      <c r="E510" s="163" t="n">
        <f aca="false">IF('BM GLOBAL'!$P$1&lt;&gt;0,'ORÇ.REPROG. P CAIXA'!E512,'ORÇ.REPROG. P CAIXA'!H512)</f>
        <v>0</v>
      </c>
      <c r="F510" s="163" t="n">
        <f aca="false">IF('BM GLOBAL'!$P$1&lt;&gt;0,IF('ORÇ.GLOBAL P CAIXA'!K511=0,'ORÇ.GLOBAL EMPRESA'!G511,'ORÇ.GLOBAL P CAIXA'!F511),'ORÇ.REPROG. P CAIXA'!I512)</f>
        <v>0</v>
      </c>
      <c r="G510" s="163" t="n">
        <f aca="false">IF(E510&lt;&gt;0,ROUND(E510*F510,2),IF(AO510=0,(SUMIF('ORÇ.REPROG. P CAIXA'!$AC$13:$AC$1012,B510,$AO$11:$AO$1010)),AO510))</f>
        <v>0</v>
      </c>
      <c r="H510" s="163" t="n">
        <f aca="false">IF(J510&lt;&gt;0,IF(E510&lt;&gt;0,J510/F510,0),0)</f>
        <v>0</v>
      </c>
      <c r="I510" s="163" t="n">
        <f aca="false">IF(L510&lt;&gt;0,IF(E510&lt;&gt;0,L510/F510,0),0)</f>
        <v>0</v>
      </c>
      <c r="J510" s="163" t="n">
        <f aca="false">IF(E510&lt;&gt;0,ROUND(INDEX($P$11:$AM$1010,$A510,$L$1),2),IF(AX510=0,(SUMIF($AP$11:$AP$1010,B510,$AX$11:$AX$1010)),AX510))</f>
        <v>0</v>
      </c>
      <c r="K510" s="163" t="n">
        <f aca="false">IF(G510=0,0,(J510/G510)*100)</f>
        <v>0</v>
      </c>
      <c r="L510" s="163" t="n">
        <f aca="false">IF(E510&lt;&gt;0,ROUND(IF($L$1=1,SUM(P510),"0")+IF($L$1=2,SUM($P510:Q510),"0")+IF($L$1=3,SUM($P510:R510),"0")+IF($L$1=4,SUM($P510:S510),"0")+IF($L$1=5,SUM($P510:T510),"0")+IF($L$1=6,SUM($P510:U510),"0")+IF($L$1=7,SUM($P510:V510),"0")+IF($L$1=8,SUM($P510:W510),"0")+IF($L$1=9,SUM($P510:X510),"0")+IF($L$1=10,SUM($P510:Y510),"0")+IF($L$1=11,SUM($P510:Z510),"0")+IF($L$1=12,SUM($P510:AA510),"0")+IF($L$1=13,SUM($P510:AB510),"0")+IF($L$1=14,SUM($P510:AC510),"0")+IF($L$1=15,SUM($P510:AD510),"0")+IF($L$1=16,SUM($P510:AE510),"0")+IF($L$1=17,SUM($P510:AF510),"0")+IF($L$1=18,SUM($P510:AG510),"0")+IF($L$1=19,SUM($P510:AH510),"0")+IF($L$1=20,SUM($P510:AI510),"0")+IF($L$1=21,SUM($P510:AJ510),"0")+IF($L$1=22,SUM($P510:AK510),"0")+IF($L$1=23,SUM($P510:AL510),"0")+IF($L$1=24,SUM($P510:AM510),"0"),2),IF(BC510=0,(SUMIF($AP$11:$AP$1010,B510,$BC$11:$BC$1010)),BC510))</f>
        <v>0</v>
      </c>
      <c r="M510" s="163" t="n">
        <f aca="false">IF(G510=0,0,(L510/G510)*100)</f>
        <v>0</v>
      </c>
      <c r="N510" s="168" t="str">
        <f aca="false">IF(B510&gt;0,"ok","ocultar")</f>
        <v>ocultar</v>
      </c>
      <c r="O510" s="650"/>
      <c r="P510" s="724"/>
      <c r="Q510" s="725"/>
      <c r="R510" s="725"/>
      <c r="S510" s="725"/>
      <c r="T510" s="725"/>
      <c r="U510" s="725"/>
      <c r="V510" s="725"/>
      <c r="W510" s="725"/>
      <c r="X510" s="725"/>
      <c r="Y510" s="725"/>
      <c r="Z510" s="725"/>
      <c r="AA510" s="726"/>
      <c r="AB510" s="726"/>
      <c r="AC510" s="726"/>
      <c r="AD510" s="726"/>
      <c r="AE510" s="726"/>
      <c r="AF510" s="726"/>
      <c r="AG510" s="726"/>
      <c r="AH510" s="726"/>
      <c r="AI510" s="726"/>
      <c r="AJ510" s="726"/>
      <c r="AK510" s="726"/>
      <c r="AL510" s="726"/>
      <c r="AM510" s="727"/>
      <c r="AO510" s="728" t="n">
        <f aca="false">IF(E510&lt;&gt;0,G510,0)</f>
        <v>0</v>
      </c>
      <c r="AP510" s="157" t="n">
        <f aca="false">IF(B510=0,AP509,IF(ISNONTEXT(B510)=TRUE(),INT(B510),INT(LEFT(B510,FIND(".",B510)-1))))</f>
        <v>3</v>
      </c>
      <c r="AQ510" s="157" t="str">
        <f aca="false">IF(AQ511=1,1,IF(B510&lt;&gt;0,1,IF(C510&lt;&gt;0,1,IF(D510&lt;&gt;0,1,IF(E510&lt;&gt;0,1,"")))))</f>
        <v/>
      </c>
      <c r="AR510" s="157" t="str">
        <f aca="false">IF(AP510=0," ",IF(AP510&lt;&gt;AP509,AP510," "))</f>
        <v> </v>
      </c>
      <c r="AS510" s="732"/>
      <c r="AT510" s="730" t="n">
        <f aca="false">IF(AP510&lt;&gt;AR510,(IF('ORÇ.GLOBAL P CAIXA'!I511="",J510*(INFORMAÇÕES!$Q$99/INFORMAÇÕES!$Q$102),IF('ORÇ.GLOBAL P CAIXA'!I511="R",J510,0))),0)</f>
        <v>0</v>
      </c>
      <c r="AU510" s="75" t="n">
        <f aca="false">IF(AP510&lt;&gt;AR510,(IF('ORÇ.GLOBAL P CAIXA'!I511="",J510*(INFORMAÇÕES!$Q$100/INFORMAÇÕES!$Q$102),IF('ORÇ.GLOBAL P CAIXA'!I511="C",J510,0))),0)</f>
        <v>0</v>
      </c>
      <c r="AV510" s="75" t="n">
        <f aca="false">IF(AP510&lt;&gt;AR510,(IF('ORÇ.GLOBAL P CAIXA'!I511="",J510*INFORMAÇÕES!$U$115,IF('ORÇ.GLOBAL P CAIXA'!I511="CF",J510,0))),0)</f>
        <v>0</v>
      </c>
      <c r="AW510" s="75" t="n">
        <f aca="false">IF(AP510&lt;&gt;AR510,(IF('ORÇ.GLOBAL P CAIXA'!I511="",J510*INFORMAÇÕES!$U$116,IF('ORÇ.GLOBAL P CAIXA'!I511="O",J510,0))),0)</f>
        <v>0</v>
      </c>
      <c r="AX510" s="731" t="n">
        <f aca="false">IF(E510&lt;&gt;0,J510,0)</f>
        <v>0</v>
      </c>
      <c r="AY510" s="730" t="n">
        <f aca="false">IF(AP510&lt;&gt;AR510,(IF('ORÇ.GLOBAL P CAIXA'!I511="",L510*(INFORMAÇÕES!$Q$99/INFORMAÇÕES!$Q$102),IF('ORÇ.GLOBAL P CAIXA'!I511="R",L510,0))),0)</f>
        <v>0</v>
      </c>
      <c r="AZ510" s="75" t="n">
        <f aca="false">IF(AP510&lt;&gt;AR510,(IF('ORÇ.GLOBAL P CAIXA'!I511="",L510*(INFORMAÇÕES!$Q$100/INFORMAÇÕES!$Q$102),IF('ORÇ.GLOBAL P CAIXA'!I511="C",L510,0))),0)</f>
        <v>0</v>
      </c>
      <c r="BA510" s="75" t="n">
        <f aca="false">IF(AP510&lt;&gt;AR510,(IF('ORÇ.GLOBAL P CAIXA'!I511="",L510*INFORMAÇÕES!$U$115,IF('ORÇ.GLOBAL P CAIXA'!I511="CF",L510,0))),0)</f>
        <v>0</v>
      </c>
      <c r="BB510" s="75" t="n">
        <f aca="false">IF(AP510&lt;&gt;AR510,(IF('ORÇ.GLOBAL P CAIXA'!I511="",L510*INFORMAÇÕES!$U$116,IF('ORÇ.GLOBAL P CAIXA'!I511="O",L510,0))),0)</f>
        <v>0</v>
      </c>
      <c r="BC510" s="731" t="n">
        <f aca="false">IF(E510&lt;&gt;0,L510,0)</f>
        <v>0</v>
      </c>
    </row>
    <row r="511" s="174" customFormat="true" ht="14.25" hidden="false" customHeight="false" outlineLevel="0" collapsed="false">
      <c r="A511" s="159" t="n">
        <v>501</v>
      </c>
      <c r="B511" s="160" t="n">
        <f aca="false">'ORÇ.REPROG. P CAIXA'!B513</f>
        <v>0</v>
      </c>
      <c r="C511" s="723" t="n">
        <f aca="false">'ORÇ.REPROG. P CAIXA'!C513</f>
        <v>0</v>
      </c>
      <c r="D511" s="162" t="n">
        <f aca="false">'ORÇ.REPROG. P CAIXA'!D513</f>
        <v>0</v>
      </c>
      <c r="E511" s="163" t="n">
        <f aca="false">IF('BM GLOBAL'!$P$1&lt;&gt;0,'ORÇ.REPROG. P CAIXA'!E513,'ORÇ.REPROG. P CAIXA'!H513)</f>
        <v>0</v>
      </c>
      <c r="F511" s="163" t="n">
        <f aca="false">IF('BM GLOBAL'!$P$1&lt;&gt;0,IF('ORÇ.GLOBAL P CAIXA'!K512=0,'ORÇ.GLOBAL EMPRESA'!G512,'ORÇ.GLOBAL P CAIXA'!F512),'ORÇ.REPROG. P CAIXA'!I513)</f>
        <v>0</v>
      </c>
      <c r="G511" s="163" t="n">
        <f aca="false">IF(E511&lt;&gt;0,ROUND(E511*F511,2),IF(AO511=0,(SUMIF('ORÇ.REPROG. P CAIXA'!$AC$13:$AC$1012,B511,$AO$11:$AO$1010)),AO511))</f>
        <v>0</v>
      </c>
      <c r="H511" s="163" t="n">
        <f aca="false">IF(J511&lt;&gt;0,IF(E511&lt;&gt;0,J511/F511,0),0)</f>
        <v>0</v>
      </c>
      <c r="I511" s="163" t="n">
        <f aca="false">IF(L511&lt;&gt;0,IF(E511&lt;&gt;0,L511/F511,0),0)</f>
        <v>0</v>
      </c>
      <c r="J511" s="163" t="n">
        <f aca="false">IF(E511&lt;&gt;0,ROUND(INDEX($P$11:$AM$1010,$A511,$L$1),2),IF(AX511=0,(SUMIF($AP$11:$AP$1010,B511,$AX$11:$AX$1010)),AX511))</f>
        <v>0</v>
      </c>
      <c r="K511" s="163" t="n">
        <f aca="false">IF(G511=0,0,(J511/G511)*100)</f>
        <v>0</v>
      </c>
      <c r="L511" s="163" t="n">
        <f aca="false">IF(E511&lt;&gt;0,ROUND(IF($L$1=1,SUM(P511),"0")+IF($L$1=2,SUM($P511:Q511),"0")+IF($L$1=3,SUM($P511:R511),"0")+IF($L$1=4,SUM($P511:S511),"0")+IF($L$1=5,SUM($P511:T511),"0")+IF($L$1=6,SUM($P511:U511),"0")+IF($L$1=7,SUM($P511:V511),"0")+IF($L$1=8,SUM($P511:W511),"0")+IF($L$1=9,SUM($P511:X511),"0")+IF($L$1=10,SUM($P511:Y511),"0")+IF($L$1=11,SUM($P511:Z511),"0")+IF($L$1=12,SUM($P511:AA511),"0")+IF($L$1=13,SUM($P511:AB511),"0")+IF($L$1=14,SUM($P511:AC511),"0")+IF($L$1=15,SUM($P511:AD511),"0")+IF($L$1=16,SUM($P511:AE511),"0")+IF($L$1=17,SUM($P511:AF511),"0")+IF($L$1=18,SUM($P511:AG511),"0")+IF($L$1=19,SUM($P511:AH511),"0")+IF($L$1=20,SUM($P511:AI511),"0")+IF($L$1=21,SUM($P511:AJ511),"0")+IF($L$1=22,SUM($P511:AK511),"0")+IF($L$1=23,SUM($P511:AL511),"0")+IF($L$1=24,SUM($P511:AM511),"0"),2),IF(BC511=0,(SUMIF($AP$11:$AP$1010,B511,$BC$11:$BC$1010)),BC511))</f>
        <v>0</v>
      </c>
      <c r="M511" s="163" t="n">
        <f aca="false">IF(G511=0,0,(L511/G511)*100)</f>
        <v>0</v>
      </c>
      <c r="N511" s="168" t="str">
        <f aca="false">IF(B511&gt;0,"ok","ocultar")</f>
        <v>ocultar</v>
      </c>
      <c r="O511" s="650"/>
      <c r="P511" s="724"/>
      <c r="Q511" s="725"/>
      <c r="R511" s="725"/>
      <c r="S511" s="725"/>
      <c r="T511" s="725"/>
      <c r="U511" s="725"/>
      <c r="V511" s="725"/>
      <c r="W511" s="725"/>
      <c r="X511" s="725"/>
      <c r="Y511" s="725"/>
      <c r="Z511" s="725"/>
      <c r="AA511" s="726"/>
      <c r="AB511" s="726"/>
      <c r="AC511" s="726"/>
      <c r="AD511" s="726"/>
      <c r="AE511" s="726"/>
      <c r="AF511" s="726"/>
      <c r="AG511" s="726"/>
      <c r="AH511" s="726"/>
      <c r="AI511" s="726"/>
      <c r="AJ511" s="726"/>
      <c r="AK511" s="726"/>
      <c r="AL511" s="726"/>
      <c r="AM511" s="727"/>
      <c r="AO511" s="728" t="n">
        <f aca="false">IF(E511&lt;&gt;0,G511,0)</f>
        <v>0</v>
      </c>
      <c r="AP511" s="157" t="n">
        <f aca="false">IF(B511=0,AP510,IF(ISNONTEXT(B511)=TRUE(),INT(B511),INT(LEFT(B511,FIND(".",B511)-1))))</f>
        <v>3</v>
      </c>
      <c r="AQ511" s="157" t="str">
        <f aca="false">IF(AQ512=1,1,IF(B511&lt;&gt;0,1,IF(C511&lt;&gt;0,1,IF(D511&lt;&gt;0,1,IF(E511&lt;&gt;0,1,"")))))</f>
        <v/>
      </c>
      <c r="AR511" s="157" t="str">
        <f aca="false">IF(AP511=0," ",IF(AP511&lt;&gt;AP510,AP511," "))</f>
        <v> </v>
      </c>
      <c r="AS511" s="732"/>
      <c r="AT511" s="730" t="n">
        <f aca="false">IF(AP511&lt;&gt;AR511,(IF('ORÇ.GLOBAL P CAIXA'!I512="",J511*(INFORMAÇÕES!$Q$99/INFORMAÇÕES!$Q$102),IF('ORÇ.GLOBAL P CAIXA'!I512="R",J511,0))),0)</f>
        <v>0</v>
      </c>
      <c r="AU511" s="75" t="n">
        <f aca="false">IF(AP511&lt;&gt;AR511,(IF('ORÇ.GLOBAL P CAIXA'!I512="",J511*(INFORMAÇÕES!$Q$100/INFORMAÇÕES!$Q$102),IF('ORÇ.GLOBAL P CAIXA'!I512="C",J511,0))),0)</f>
        <v>0</v>
      </c>
      <c r="AV511" s="75" t="n">
        <f aca="false">IF(AP511&lt;&gt;AR511,(IF('ORÇ.GLOBAL P CAIXA'!I512="",J511*INFORMAÇÕES!$U$115,IF('ORÇ.GLOBAL P CAIXA'!I512="CF",J511,0))),0)</f>
        <v>0</v>
      </c>
      <c r="AW511" s="75" t="n">
        <f aca="false">IF(AP511&lt;&gt;AR511,(IF('ORÇ.GLOBAL P CAIXA'!I512="",J511*INFORMAÇÕES!$U$116,IF('ORÇ.GLOBAL P CAIXA'!I512="O",J511,0))),0)</f>
        <v>0</v>
      </c>
      <c r="AX511" s="731" t="n">
        <f aca="false">IF(E511&lt;&gt;0,J511,0)</f>
        <v>0</v>
      </c>
      <c r="AY511" s="730" t="n">
        <f aca="false">IF(AP511&lt;&gt;AR511,(IF('ORÇ.GLOBAL P CAIXA'!I512="",L511*(INFORMAÇÕES!$Q$99/INFORMAÇÕES!$Q$102),IF('ORÇ.GLOBAL P CAIXA'!I512="R",L511,0))),0)</f>
        <v>0</v>
      </c>
      <c r="AZ511" s="75" t="n">
        <f aca="false">IF(AP511&lt;&gt;AR511,(IF('ORÇ.GLOBAL P CAIXA'!I512="",L511*(INFORMAÇÕES!$Q$100/INFORMAÇÕES!$Q$102),IF('ORÇ.GLOBAL P CAIXA'!I512="C",L511,0))),0)</f>
        <v>0</v>
      </c>
      <c r="BA511" s="75" t="n">
        <f aca="false">IF(AP511&lt;&gt;AR511,(IF('ORÇ.GLOBAL P CAIXA'!I512="",L511*INFORMAÇÕES!$U$115,IF('ORÇ.GLOBAL P CAIXA'!I512="CF",L511,0))),0)</f>
        <v>0</v>
      </c>
      <c r="BB511" s="75" t="n">
        <f aca="false">IF(AP511&lt;&gt;AR511,(IF('ORÇ.GLOBAL P CAIXA'!I512="",L511*INFORMAÇÕES!$U$116,IF('ORÇ.GLOBAL P CAIXA'!I512="O",L511,0))),0)</f>
        <v>0</v>
      </c>
      <c r="BC511" s="731" t="n">
        <f aca="false">IF(E511&lt;&gt;0,L511,0)</f>
        <v>0</v>
      </c>
    </row>
    <row r="512" s="174" customFormat="true" ht="14.25" hidden="false" customHeight="false" outlineLevel="0" collapsed="false">
      <c r="A512" s="159" t="n">
        <v>502</v>
      </c>
      <c r="B512" s="160" t="n">
        <f aca="false">'ORÇ.REPROG. P CAIXA'!B514</f>
        <v>0</v>
      </c>
      <c r="C512" s="723" t="n">
        <f aca="false">'ORÇ.REPROG. P CAIXA'!C514</f>
        <v>0</v>
      </c>
      <c r="D512" s="162" t="n">
        <f aca="false">'ORÇ.REPROG. P CAIXA'!D514</f>
        <v>0</v>
      </c>
      <c r="E512" s="163" t="n">
        <f aca="false">IF('BM GLOBAL'!$P$1&lt;&gt;0,'ORÇ.REPROG. P CAIXA'!E514,'ORÇ.REPROG. P CAIXA'!H514)</f>
        <v>0</v>
      </c>
      <c r="F512" s="163" t="n">
        <f aca="false">IF('BM GLOBAL'!$P$1&lt;&gt;0,IF('ORÇ.GLOBAL P CAIXA'!K513=0,'ORÇ.GLOBAL EMPRESA'!G513,'ORÇ.GLOBAL P CAIXA'!F513),'ORÇ.REPROG. P CAIXA'!I514)</f>
        <v>0</v>
      </c>
      <c r="G512" s="163" t="n">
        <f aca="false">IF(E512&lt;&gt;0,ROUND(E512*F512,2),IF(AO512=0,(SUMIF('ORÇ.REPROG. P CAIXA'!$AC$13:$AC$1012,B512,$AO$11:$AO$1010)),AO512))</f>
        <v>0</v>
      </c>
      <c r="H512" s="163" t="n">
        <f aca="false">IF(J512&lt;&gt;0,IF(E512&lt;&gt;0,J512/F512,0),0)</f>
        <v>0</v>
      </c>
      <c r="I512" s="163" t="n">
        <f aca="false">IF(L512&lt;&gt;0,IF(E512&lt;&gt;0,L512/F512,0),0)</f>
        <v>0</v>
      </c>
      <c r="J512" s="163" t="n">
        <f aca="false">IF(E512&lt;&gt;0,ROUND(INDEX($P$11:$AM$1010,$A512,$L$1),2),IF(AX512=0,(SUMIF($AP$11:$AP$1010,B512,$AX$11:$AX$1010)),AX512))</f>
        <v>0</v>
      </c>
      <c r="K512" s="163" t="n">
        <f aca="false">IF(G512=0,0,(J512/G512)*100)</f>
        <v>0</v>
      </c>
      <c r="L512" s="163" t="n">
        <f aca="false">IF(E512&lt;&gt;0,ROUND(IF($L$1=1,SUM(P512),"0")+IF($L$1=2,SUM($P512:Q512),"0")+IF($L$1=3,SUM($P512:R512),"0")+IF($L$1=4,SUM($P512:S512),"0")+IF($L$1=5,SUM($P512:T512),"0")+IF($L$1=6,SUM($P512:U512),"0")+IF($L$1=7,SUM($P512:V512),"0")+IF($L$1=8,SUM($P512:W512),"0")+IF($L$1=9,SUM($P512:X512),"0")+IF($L$1=10,SUM($P512:Y512),"0")+IF($L$1=11,SUM($P512:Z512),"0")+IF($L$1=12,SUM($P512:AA512),"0")+IF($L$1=13,SUM($P512:AB512),"0")+IF($L$1=14,SUM($P512:AC512),"0")+IF($L$1=15,SUM($P512:AD512),"0")+IF($L$1=16,SUM($P512:AE512),"0")+IF($L$1=17,SUM($P512:AF512),"0")+IF($L$1=18,SUM($P512:AG512),"0")+IF($L$1=19,SUM($P512:AH512),"0")+IF($L$1=20,SUM($P512:AI512),"0")+IF($L$1=21,SUM($P512:AJ512),"0")+IF($L$1=22,SUM($P512:AK512),"0")+IF($L$1=23,SUM($P512:AL512),"0")+IF($L$1=24,SUM($P512:AM512),"0"),2),IF(BC512=0,(SUMIF($AP$11:$AP$1010,B512,$BC$11:$BC$1010)),BC512))</f>
        <v>0</v>
      </c>
      <c r="M512" s="163" t="n">
        <f aca="false">IF(G512=0,0,(L512/G512)*100)</f>
        <v>0</v>
      </c>
      <c r="N512" s="168" t="str">
        <f aca="false">IF(B512&gt;0,"ok","ocultar")</f>
        <v>ocultar</v>
      </c>
      <c r="O512" s="650"/>
      <c r="P512" s="724"/>
      <c r="Q512" s="725"/>
      <c r="R512" s="725"/>
      <c r="S512" s="725"/>
      <c r="T512" s="725"/>
      <c r="U512" s="725"/>
      <c r="V512" s="725"/>
      <c r="W512" s="725"/>
      <c r="X512" s="725"/>
      <c r="Y512" s="725"/>
      <c r="Z512" s="725"/>
      <c r="AA512" s="726"/>
      <c r="AB512" s="726"/>
      <c r="AC512" s="726"/>
      <c r="AD512" s="726"/>
      <c r="AE512" s="726"/>
      <c r="AF512" s="726"/>
      <c r="AG512" s="726"/>
      <c r="AH512" s="726"/>
      <c r="AI512" s="726"/>
      <c r="AJ512" s="726"/>
      <c r="AK512" s="726"/>
      <c r="AL512" s="726"/>
      <c r="AM512" s="727"/>
      <c r="AO512" s="728" t="n">
        <f aca="false">IF(E512&lt;&gt;0,G512,0)</f>
        <v>0</v>
      </c>
      <c r="AP512" s="157" t="n">
        <f aca="false">IF(B512=0,AP511,IF(ISNONTEXT(B512)=TRUE(),INT(B512),INT(LEFT(B512,FIND(".",B512)-1))))</f>
        <v>3</v>
      </c>
      <c r="AQ512" s="157" t="str">
        <f aca="false">IF(AQ513=1,1,IF(B512&lt;&gt;0,1,IF(C512&lt;&gt;0,1,IF(D512&lt;&gt;0,1,IF(E512&lt;&gt;0,1,"")))))</f>
        <v/>
      </c>
      <c r="AR512" s="157" t="str">
        <f aca="false">IF(AP512=0," ",IF(AP512&lt;&gt;AP511,AP512," "))</f>
        <v> </v>
      </c>
      <c r="AS512" s="732"/>
      <c r="AT512" s="730" t="n">
        <f aca="false">IF(AP512&lt;&gt;AR512,(IF('ORÇ.GLOBAL P CAIXA'!I513="",J512*(INFORMAÇÕES!$Q$99/INFORMAÇÕES!$Q$102),IF('ORÇ.GLOBAL P CAIXA'!I513="R",J512,0))),0)</f>
        <v>0</v>
      </c>
      <c r="AU512" s="75" t="n">
        <f aca="false">IF(AP512&lt;&gt;AR512,(IF('ORÇ.GLOBAL P CAIXA'!I513="",J512*(INFORMAÇÕES!$Q$100/INFORMAÇÕES!$Q$102),IF('ORÇ.GLOBAL P CAIXA'!I513="C",J512,0))),0)</f>
        <v>0</v>
      </c>
      <c r="AV512" s="75" t="n">
        <f aca="false">IF(AP512&lt;&gt;AR512,(IF('ORÇ.GLOBAL P CAIXA'!I513="",J512*INFORMAÇÕES!$U$115,IF('ORÇ.GLOBAL P CAIXA'!I513="CF",J512,0))),0)</f>
        <v>0</v>
      </c>
      <c r="AW512" s="75" t="n">
        <f aca="false">IF(AP512&lt;&gt;AR512,(IF('ORÇ.GLOBAL P CAIXA'!I513="",J512*INFORMAÇÕES!$U$116,IF('ORÇ.GLOBAL P CAIXA'!I513="O",J512,0))),0)</f>
        <v>0</v>
      </c>
      <c r="AX512" s="731" t="n">
        <f aca="false">IF(E512&lt;&gt;0,J512,0)</f>
        <v>0</v>
      </c>
      <c r="AY512" s="730" t="n">
        <f aca="false">IF(AP512&lt;&gt;AR512,(IF('ORÇ.GLOBAL P CAIXA'!I513="",L512*(INFORMAÇÕES!$Q$99/INFORMAÇÕES!$Q$102),IF('ORÇ.GLOBAL P CAIXA'!I513="R",L512,0))),0)</f>
        <v>0</v>
      </c>
      <c r="AZ512" s="75" t="n">
        <f aca="false">IF(AP512&lt;&gt;AR512,(IF('ORÇ.GLOBAL P CAIXA'!I513="",L512*(INFORMAÇÕES!$Q$100/INFORMAÇÕES!$Q$102),IF('ORÇ.GLOBAL P CAIXA'!I513="C",L512,0))),0)</f>
        <v>0</v>
      </c>
      <c r="BA512" s="75" t="n">
        <f aca="false">IF(AP512&lt;&gt;AR512,(IF('ORÇ.GLOBAL P CAIXA'!I513="",L512*INFORMAÇÕES!$U$115,IF('ORÇ.GLOBAL P CAIXA'!I513="CF",L512,0))),0)</f>
        <v>0</v>
      </c>
      <c r="BB512" s="75" t="n">
        <f aca="false">IF(AP512&lt;&gt;AR512,(IF('ORÇ.GLOBAL P CAIXA'!I513="",L512*INFORMAÇÕES!$U$116,IF('ORÇ.GLOBAL P CAIXA'!I513="O",L512,0))),0)</f>
        <v>0</v>
      </c>
      <c r="BC512" s="731" t="n">
        <f aca="false">IF(E512&lt;&gt;0,L512,0)</f>
        <v>0</v>
      </c>
    </row>
    <row r="513" s="174" customFormat="true" ht="14.25" hidden="false" customHeight="false" outlineLevel="0" collapsed="false">
      <c r="A513" s="159" t="n">
        <v>503</v>
      </c>
      <c r="B513" s="160" t="n">
        <f aca="false">'ORÇ.REPROG. P CAIXA'!B515</f>
        <v>0</v>
      </c>
      <c r="C513" s="723" t="n">
        <f aca="false">'ORÇ.REPROG. P CAIXA'!C515</f>
        <v>0</v>
      </c>
      <c r="D513" s="162" t="n">
        <f aca="false">'ORÇ.REPROG. P CAIXA'!D515</f>
        <v>0</v>
      </c>
      <c r="E513" s="163" t="n">
        <f aca="false">IF('BM GLOBAL'!$P$1&lt;&gt;0,'ORÇ.REPROG. P CAIXA'!E515,'ORÇ.REPROG. P CAIXA'!H515)</f>
        <v>0</v>
      </c>
      <c r="F513" s="163" t="n">
        <f aca="false">IF('BM GLOBAL'!$P$1&lt;&gt;0,IF('ORÇ.GLOBAL P CAIXA'!K514=0,'ORÇ.GLOBAL EMPRESA'!G514,'ORÇ.GLOBAL P CAIXA'!F514),'ORÇ.REPROG. P CAIXA'!I515)</f>
        <v>0</v>
      </c>
      <c r="G513" s="163" t="n">
        <f aca="false">IF(E513&lt;&gt;0,ROUND(E513*F513,2),IF(AO513=0,(SUMIF('ORÇ.REPROG. P CAIXA'!$AC$13:$AC$1012,B513,$AO$11:$AO$1010)),AO513))</f>
        <v>0</v>
      </c>
      <c r="H513" s="163" t="n">
        <f aca="false">IF(J513&lt;&gt;0,IF(E513&lt;&gt;0,J513/F513,0),0)</f>
        <v>0</v>
      </c>
      <c r="I513" s="163" t="n">
        <f aca="false">IF(L513&lt;&gt;0,IF(E513&lt;&gt;0,L513/F513,0),0)</f>
        <v>0</v>
      </c>
      <c r="J513" s="163" t="n">
        <f aca="false">IF(E513&lt;&gt;0,ROUND(INDEX($P$11:$AM$1010,$A513,$L$1),2),IF(AX513=0,(SUMIF($AP$11:$AP$1010,B513,$AX$11:$AX$1010)),AX513))</f>
        <v>0</v>
      </c>
      <c r="K513" s="163" t="n">
        <f aca="false">IF(G513=0,0,(J513/G513)*100)</f>
        <v>0</v>
      </c>
      <c r="L513" s="163" t="n">
        <f aca="false">IF(E513&lt;&gt;0,ROUND(IF($L$1=1,SUM(P513),"0")+IF($L$1=2,SUM($P513:Q513),"0")+IF($L$1=3,SUM($P513:R513),"0")+IF($L$1=4,SUM($P513:S513),"0")+IF($L$1=5,SUM($P513:T513),"0")+IF($L$1=6,SUM($P513:U513),"0")+IF($L$1=7,SUM($P513:V513),"0")+IF($L$1=8,SUM($P513:W513),"0")+IF($L$1=9,SUM($P513:X513),"0")+IF($L$1=10,SUM($P513:Y513),"0")+IF($L$1=11,SUM($P513:Z513),"0")+IF($L$1=12,SUM($P513:AA513),"0")+IF($L$1=13,SUM($P513:AB513),"0")+IF($L$1=14,SUM($P513:AC513),"0")+IF($L$1=15,SUM($P513:AD513),"0")+IF($L$1=16,SUM($P513:AE513),"0")+IF($L$1=17,SUM($P513:AF513),"0")+IF($L$1=18,SUM($P513:AG513),"0")+IF($L$1=19,SUM($P513:AH513),"0")+IF($L$1=20,SUM($P513:AI513),"0")+IF($L$1=21,SUM($P513:AJ513),"0")+IF($L$1=22,SUM($P513:AK513),"0")+IF($L$1=23,SUM($P513:AL513),"0")+IF($L$1=24,SUM($P513:AM513),"0"),2),IF(BC513=0,(SUMIF($AP$11:$AP$1010,B513,$BC$11:$BC$1010)),BC513))</f>
        <v>0</v>
      </c>
      <c r="M513" s="163" t="n">
        <f aca="false">IF(G513=0,0,(L513/G513)*100)</f>
        <v>0</v>
      </c>
      <c r="N513" s="168" t="str">
        <f aca="false">IF(B513&gt;0,"ok","ocultar")</f>
        <v>ocultar</v>
      </c>
      <c r="O513" s="650"/>
      <c r="P513" s="724"/>
      <c r="Q513" s="725"/>
      <c r="R513" s="725"/>
      <c r="S513" s="725"/>
      <c r="T513" s="725"/>
      <c r="U513" s="725"/>
      <c r="V513" s="725"/>
      <c r="W513" s="725"/>
      <c r="X513" s="725"/>
      <c r="Y513" s="725"/>
      <c r="Z513" s="725"/>
      <c r="AA513" s="726"/>
      <c r="AB513" s="726"/>
      <c r="AC513" s="726"/>
      <c r="AD513" s="726"/>
      <c r="AE513" s="726"/>
      <c r="AF513" s="726"/>
      <c r="AG513" s="726"/>
      <c r="AH513" s="726"/>
      <c r="AI513" s="726"/>
      <c r="AJ513" s="726"/>
      <c r="AK513" s="726"/>
      <c r="AL513" s="726"/>
      <c r="AM513" s="727"/>
      <c r="AO513" s="728" t="n">
        <f aca="false">IF(E513&lt;&gt;0,G513,0)</f>
        <v>0</v>
      </c>
      <c r="AP513" s="157" t="n">
        <f aca="false">IF(B513=0,AP512,IF(ISNONTEXT(B513)=TRUE(),INT(B513),INT(LEFT(B513,FIND(".",B513)-1))))</f>
        <v>3</v>
      </c>
      <c r="AQ513" s="157" t="str">
        <f aca="false">IF(AQ514=1,1,IF(B513&lt;&gt;0,1,IF(C513&lt;&gt;0,1,IF(D513&lt;&gt;0,1,IF(E513&lt;&gt;0,1,"")))))</f>
        <v/>
      </c>
      <c r="AR513" s="157" t="str">
        <f aca="false">IF(AP513=0," ",IF(AP513&lt;&gt;AP512,AP513," "))</f>
        <v> </v>
      </c>
      <c r="AS513" s="732"/>
      <c r="AT513" s="730" t="n">
        <f aca="false">IF(AP513&lt;&gt;AR513,(IF('ORÇ.GLOBAL P CAIXA'!I514="",J513*(INFORMAÇÕES!$Q$99/INFORMAÇÕES!$Q$102),IF('ORÇ.GLOBAL P CAIXA'!I514="R",J513,0))),0)</f>
        <v>0</v>
      </c>
      <c r="AU513" s="75" t="n">
        <f aca="false">IF(AP513&lt;&gt;AR513,(IF('ORÇ.GLOBAL P CAIXA'!I514="",J513*(INFORMAÇÕES!$Q$100/INFORMAÇÕES!$Q$102),IF('ORÇ.GLOBAL P CAIXA'!I514="C",J513,0))),0)</f>
        <v>0</v>
      </c>
      <c r="AV513" s="75" t="n">
        <f aca="false">IF(AP513&lt;&gt;AR513,(IF('ORÇ.GLOBAL P CAIXA'!I514="",J513*INFORMAÇÕES!$U$115,IF('ORÇ.GLOBAL P CAIXA'!I514="CF",J513,0))),0)</f>
        <v>0</v>
      </c>
      <c r="AW513" s="75" t="n">
        <f aca="false">IF(AP513&lt;&gt;AR513,(IF('ORÇ.GLOBAL P CAIXA'!I514="",J513*INFORMAÇÕES!$U$116,IF('ORÇ.GLOBAL P CAIXA'!I514="O",J513,0))),0)</f>
        <v>0</v>
      </c>
      <c r="AX513" s="731" t="n">
        <f aca="false">IF(E513&lt;&gt;0,J513,0)</f>
        <v>0</v>
      </c>
      <c r="AY513" s="730" t="n">
        <f aca="false">IF(AP513&lt;&gt;AR513,(IF('ORÇ.GLOBAL P CAIXA'!I514="",L513*(INFORMAÇÕES!$Q$99/INFORMAÇÕES!$Q$102),IF('ORÇ.GLOBAL P CAIXA'!I514="R",L513,0))),0)</f>
        <v>0</v>
      </c>
      <c r="AZ513" s="75" t="n">
        <f aca="false">IF(AP513&lt;&gt;AR513,(IF('ORÇ.GLOBAL P CAIXA'!I514="",L513*(INFORMAÇÕES!$Q$100/INFORMAÇÕES!$Q$102),IF('ORÇ.GLOBAL P CAIXA'!I514="C",L513,0))),0)</f>
        <v>0</v>
      </c>
      <c r="BA513" s="75" t="n">
        <f aca="false">IF(AP513&lt;&gt;AR513,(IF('ORÇ.GLOBAL P CAIXA'!I514="",L513*INFORMAÇÕES!$U$115,IF('ORÇ.GLOBAL P CAIXA'!I514="CF",L513,0))),0)</f>
        <v>0</v>
      </c>
      <c r="BB513" s="75" t="n">
        <f aca="false">IF(AP513&lt;&gt;AR513,(IF('ORÇ.GLOBAL P CAIXA'!I514="",L513*INFORMAÇÕES!$U$116,IF('ORÇ.GLOBAL P CAIXA'!I514="O",L513,0))),0)</f>
        <v>0</v>
      </c>
      <c r="BC513" s="731" t="n">
        <f aca="false">IF(E513&lt;&gt;0,L513,0)</f>
        <v>0</v>
      </c>
    </row>
    <row r="514" s="174" customFormat="true" ht="14.25" hidden="false" customHeight="false" outlineLevel="0" collapsed="false">
      <c r="A514" s="159" t="n">
        <v>504</v>
      </c>
      <c r="B514" s="160" t="n">
        <f aca="false">'ORÇ.REPROG. P CAIXA'!B516</f>
        <v>0</v>
      </c>
      <c r="C514" s="723" t="n">
        <f aca="false">'ORÇ.REPROG. P CAIXA'!C516</f>
        <v>0</v>
      </c>
      <c r="D514" s="162" t="n">
        <f aca="false">'ORÇ.REPROG. P CAIXA'!D516</f>
        <v>0</v>
      </c>
      <c r="E514" s="163" t="n">
        <f aca="false">IF('BM GLOBAL'!$P$1&lt;&gt;0,'ORÇ.REPROG. P CAIXA'!E516,'ORÇ.REPROG. P CAIXA'!H516)</f>
        <v>0</v>
      </c>
      <c r="F514" s="163" t="n">
        <f aca="false">IF('BM GLOBAL'!$P$1&lt;&gt;0,IF('ORÇ.GLOBAL P CAIXA'!K515=0,'ORÇ.GLOBAL EMPRESA'!G515,'ORÇ.GLOBAL P CAIXA'!F515),'ORÇ.REPROG. P CAIXA'!I516)</f>
        <v>0</v>
      </c>
      <c r="G514" s="163" t="n">
        <f aca="false">IF(E514&lt;&gt;0,ROUND(E514*F514,2),IF(AO514=0,(SUMIF('ORÇ.REPROG. P CAIXA'!$AC$13:$AC$1012,B514,$AO$11:$AO$1010)),AO514))</f>
        <v>0</v>
      </c>
      <c r="H514" s="163" t="n">
        <f aca="false">IF(J514&lt;&gt;0,IF(E514&lt;&gt;0,J514/F514,0),0)</f>
        <v>0</v>
      </c>
      <c r="I514" s="163" t="n">
        <f aca="false">IF(L514&lt;&gt;0,IF(E514&lt;&gt;0,L514/F514,0),0)</f>
        <v>0</v>
      </c>
      <c r="J514" s="163" t="n">
        <f aca="false">IF(E514&lt;&gt;0,ROUND(INDEX($P$11:$AM$1010,$A514,$L$1),2),IF(AX514=0,(SUMIF($AP$11:$AP$1010,B514,$AX$11:$AX$1010)),AX514))</f>
        <v>0</v>
      </c>
      <c r="K514" s="163" t="n">
        <f aca="false">IF(G514=0,0,(J514/G514)*100)</f>
        <v>0</v>
      </c>
      <c r="L514" s="163" t="n">
        <f aca="false">IF(E514&lt;&gt;0,ROUND(IF($L$1=1,SUM(P514),"0")+IF($L$1=2,SUM($P514:Q514),"0")+IF($L$1=3,SUM($P514:R514),"0")+IF($L$1=4,SUM($P514:S514),"0")+IF($L$1=5,SUM($P514:T514),"0")+IF($L$1=6,SUM($P514:U514),"0")+IF($L$1=7,SUM($P514:V514),"0")+IF($L$1=8,SUM($P514:W514),"0")+IF($L$1=9,SUM($P514:X514),"0")+IF($L$1=10,SUM($P514:Y514),"0")+IF($L$1=11,SUM($P514:Z514),"0")+IF($L$1=12,SUM($P514:AA514),"0")+IF($L$1=13,SUM($P514:AB514),"0")+IF($L$1=14,SUM($P514:AC514),"0")+IF($L$1=15,SUM($P514:AD514),"0")+IF($L$1=16,SUM($P514:AE514),"0")+IF($L$1=17,SUM($P514:AF514),"0")+IF($L$1=18,SUM($P514:AG514),"0")+IF($L$1=19,SUM($P514:AH514),"0")+IF($L$1=20,SUM($P514:AI514),"0")+IF($L$1=21,SUM($P514:AJ514),"0")+IF($L$1=22,SUM($P514:AK514),"0")+IF($L$1=23,SUM($P514:AL514),"0")+IF($L$1=24,SUM($P514:AM514),"0"),2),IF(BC514=0,(SUMIF($AP$11:$AP$1010,B514,$BC$11:$BC$1010)),BC514))</f>
        <v>0</v>
      </c>
      <c r="M514" s="163" t="n">
        <f aca="false">IF(G514=0,0,(L514/G514)*100)</f>
        <v>0</v>
      </c>
      <c r="N514" s="168" t="str">
        <f aca="false">IF(B514&gt;0,"ok","ocultar")</f>
        <v>ocultar</v>
      </c>
      <c r="O514" s="650"/>
      <c r="P514" s="724"/>
      <c r="Q514" s="725"/>
      <c r="R514" s="725"/>
      <c r="S514" s="725"/>
      <c r="T514" s="725"/>
      <c r="U514" s="725"/>
      <c r="V514" s="725"/>
      <c r="W514" s="725"/>
      <c r="X514" s="725"/>
      <c r="Y514" s="725"/>
      <c r="Z514" s="725"/>
      <c r="AA514" s="726"/>
      <c r="AB514" s="726"/>
      <c r="AC514" s="726"/>
      <c r="AD514" s="726"/>
      <c r="AE514" s="726"/>
      <c r="AF514" s="726"/>
      <c r="AG514" s="726"/>
      <c r="AH514" s="726"/>
      <c r="AI514" s="726"/>
      <c r="AJ514" s="726"/>
      <c r="AK514" s="726"/>
      <c r="AL514" s="726"/>
      <c r="AM514" s="727"/>
      <c r="AO514" s="728" t="n">
        <f aca="false">IF(E514&lt;&gt;0,G514,0)</f>
        <v>0</v>
      </c>
      <c r="AP514" s="157" t="n">
        <f aca="false">IF(B514=0,AP513,IF(ISNONTEXT(B514)=TRUE(),INT(B514),INT(LEFT(B514,FIND(".",B514)-1))))</f>
        <v>3</v>
      </c>
      <c r="AQ514" s="157" t="str">
        <f aca="false">IF(AQ515=1,1,IF(B514&lt;&gt;0,1,IF(C514&lt;&gt;0,1,IF(D514&lt;&gt;0,1,IF(E514&lt;&gt;0,1,"")))))</f>
        <v/>
      </c>
      <c r="AR514" s="157" t="str">
        <f aca="false">IF(AP514=0," ",IF(AP514&lt;&gt;AP513,AP514," "))</f>
        <v> </v>
      </c>
      <c r="AS514" s="732"/>
      <c r="AT514" s="730" t="n">
        <f aca="false">IF(AP514&lt;&gt;AR514,(IF('ORÇ.GLOBAL P CAIXA'!I515="",J514*(INFORMAÇÕES!$Q$99/INFORMAÇÕES!$Q$102),IF('ORÇ.GLOBAL P CAIXA'!I515="R",J514,0))),0)</f>
        <v>0</v>
      </c>
      <c r="AU514" s="75" t="n">
        <f aca="false">IF(AP514&lt;&gt;AR514,(IF('ORÇ.GLOBAL P CAIXA'!I515="",J514*(INFORMAÇÕES!$Q$100/INFORMAÇÕES!$Q$102),IF('ORÇ.GLOBAL P CAIXA'!I515="C",J514,0))),0)</f>
        <v>0</v>
      </c>
      <c r="AV514" s="75" t="n">
        <f aca="false">IF(AP514&lt;&gt;AR514,(IF('ORÇ.GLOBAL P CAIXA'!I515="",J514*INFORMAÇÕES!$U$115,IF('ORÇ.GLOBAL P CAIXA'!I515="CF",J514,0))),0)</f>
        <v>0</v>
      </c>
      <c r="AW514" s="75" t="n">
        <f aca="false">IF(AP514&lt;&gt;AR514,(IF('ORÇ.GLOBAL P CAIXA'!I515="",J514*INFORMAÇÕES!$U$116,IF('ORÇ.GLOBAL P CAIXA'!I515="O",J514,0))),0)</f>
        <v>0</v>
      </c>
      <c r="AX514" s="731" t="n">
        <f aca="false">IF(E514&lt;&gt;0,J514,0)</f>
        <v>0</v>
      </c>
      <c r="AY514" s="730" t="n">
        <f aca="false">IF(AP514&lt;&gt;AR514,(IF('ORÇ.GLOBAL P CAIXA'!I515="",L514*(INFORMAÇÕES!$Q$99/INFORMAÇÕES!$Q$102),IF('ORÇ.GLOBAL P CAIXA'!I515="R",L514,0))),0)</f>
        <v>0</v>
      </c>
      <c r="AZ514" s="75" t="n">
        <f aca="false">IF(AP514&lt;&gt;AR514,(IF('ORÇ.GLOBAL P CAIXA'!I515="",L514*(INFORMAÇÕES!$Q$100/INFORMAÇÕES!$Q$102),IF('ORÇ.GLOBAL P CAIXA'!I515="C",L514,0))),0)</f>
        <v>0</v>
      </c>
      <c r="BA514" s="75" t="n">
        <f aca="false">IF(AP514&lt;&gt;AR514,(IF('ORÇ.GLOBAL P CAIXA'!I515="",L514*INFORMAÇÕES!$U$115,IF('ORÇ.GLOBAL P CAIXA'!I515="CF",L514,0))),0)</f>
        <v>0</v>
      </c>
      <c r="BB514" s="75" t="n">
        <f aca="false">IF(AP514&lt;&gt;AR514,(IF('ORÇ.GLOBAL P CAIXA'!I515="",L514*INFORMAÇÕES!$U$116,IF('ORÇ.GLOBAL P CAIXA'!I515="O",L514,0))),0)</f>
        <v>0</v>
      </c>
      <c r="BC514" s="731" t="n">
        <f aca="false">IF(E514&lt;&gt;0,L514,0)</f>
        <v>0</v>
      </c>
    </row>
    <row r="515" s="174" customFormat="true" ht="14.25" hidden="false" customHeight="false" outlineLevel="0" collapsed="false">
      <c r="A515" s="159" t="n">
        <v>505</v>
      </c>
      <c r="B515" s="160" t="n">
        <f aca="false">'ORÇ.REPROG. P CAIXA'!B517</f>
        <v>0</v>
      </c>
      <c r="C515" s="723" t="n">
        <f aca="false">'ORÇ.REPROG. P CAIXA'!C517</f>
        <v>0</v>
      </c>
      <c r="D515" s="162" t="n">
        <f aca="false">'ORÇ.REPROG. P CAIXA'!D517</f>
        <v>0</v>
      </c>
      <c r="E515" s="163" t="n">
        <f aca="false">IF('BM GLOBAL'!$P$1&lt;&gt;0,'ORÇ.REPROG. P CAIXA'!E517,'ORÇ.REPROG. P CAIXA'!H517)</f>
        <v>0</v>
      </c>
      <c r="F515" s="163" t="n">
        <f aca="false">IF('BM GLOBAL'!$P$1&lt;&gt;0,IF('ORÇ.GLOBAL P CAIXA'!K516=0,'ORÇ.GLOBAL EMPRESA'!G516,'ORÇ.GLOBAL P CAIXA'!F516),'ORÇ.REPROG. P CAIXA'!I517)</f>
        <v>0</v>
      </c>
      <c r="G515" s="163" t="n">
        <f aca="false">IF(E515&lt;&gt;0,ROUND(E515*F515,2),IF(AO515=0,(SUMIF('ORÇ.REPROG. P CAIXA'!$AC$13:$AC$1012,B515,$AO$11:$AO$1010)),AO515))</f>
        <v>0</v>
      </c>
      <c r="H515" s="163" t="n">
        <f aca="false">IF(J515&lt;&gt;0,IF(E515&lt;&gt;0,J515/F515,0),0)</f>
        <v>0</v>
      </c>
      <c r="I515" s="163" t="n">
        <f aca="false">IF(L515&lt;&gt;0,IF(E515&lt;&gt;0,L515/F515,0),0)</f>
        <v>0</v>
      </c>
      <c r="J515" s="163" t="n">
        <f aca="false">IF(E515&lt;&gt;0,ROUND(INDEX($P$11:$AM$1010,$A515,$L$1),2),IF(AX515=0,(SUMIF($AP$11:$AP$1010,B515,$AX$11:$AX$1010)),AX515))</f>
        <v>0</v>
      </c>
      <c r="K515" s="163" t="n">
        <f aca="false">IF(G515=0,0,(J515/G515)*100)</f>
        <v>0</v>
      </c>
      <c r="L515" s="163" t="n">
        <f aca="false">IF(E515&lt;&gt;0,ROUND(IF($L$1=1,SUM(P515),"0")+IF($L$1=2,SUM($P515:Q515),"0")+IF($L$1=3,SUM($P515:R515),"0")+IF($L$1=4,SUM($P515:S515),"0")+IF($L$1=5,SUM($P515:T515),"0")+IF($L$1=6,SUM($P515:U515),"0")+IF($L$1=7,SUM($P515:V515),"0")+IF($L$1=8,SUM($P515:W515),"0")+IF($L$1=9,SUM($P515:X515),"0")+IF($L$1=10,SUM($P515:Y515),"0")+IF($L$1=11,SUM($P515:Z515),"0")+IF($L$1=12,SUM($P515:AA515),"0")+IF($L$1=13,SUM($P515:AB515),"0")+IF($L$1=14,SUM($P515:AC515),"0")+IF($L$1=15,SUM($P515:AD515),"0")+IF($L$1=16,SUM($P515:AE515),"0")+IF($L$1=17,SUM($P515:AF515),"0")+IF($L$1=18,SUM($P515:AG515),"0")+IF($L$1=19,SUM($P515:AH515),"0")+IF($L$1=20,SUM($P515:AI515),"0")+IF($L$1=21,SUM($P515:AJ515),"0")+IF($L$1=22,SUM($P515:AK515),"0")+IF($L$1=23,SUM($P515:AL515),"0")+IF($L$1=24,SUM($P515:AM515),"0"),2),IF(BC515=0,(SUMIF($AP$11:$AP$1010,B515,$BC$11:$BC$1010)),BC515))</f>
        <v>0</v>
      </c>
      <c r="M515" s="163" t="n">
        <f aca="false">IF(G515=0,0,(L515/G515)*100)</f>
        <v>0</v>
      </c>
      <c r="N515" s="168" t="str">
        <f aca="false">IF(B515&gt;0,"ok","ocultar")</f>
        <v>ocultar</v>
      </c>
      <c r="O515" s="650"/>
      <c r="P515" s="724"/>
      <c r="Q515" s="725"/>
      <c r="R515" s="725"/>
      <c r="S515" s="725"/>
      <c r="T515" s="725"/>
      <c r="U515" s="725"/>
      <c r="V515" s="725"/>
      <c r="W515" s="725"/>
      <c r="X515" s="725"/>
      <c r="Y515" s="725"/>
      <c r="Z515" s="725"/>
      <c r="AA515" s="726"/>
      <c r="AB515" s="726"/>
      <c r="AC515" s="726"/>
      <c r="AD515" s="726"/>
      <c r="AE515" s="726"/>
      <c r="AF515" s="726"/>
      <c r="AG515" s="726"/>
      <c r="AH515" s="726"/>
      <c r="AI515" s="726"/>
      <c r="AJ515" s="726"/>
      <c r="AK515" s="726"/>
      <c r="AL515" s="726"/>
      <c r="AM515" s="727"/>
      <c r="AO515" s="728" t="n">
        <f aca="false">IF(E515&lt;&gt;0,G515,0)</f>
        <v>0</v>
      </c>
      <c r="AP515" s="157" t="n">
        <f aca="false">IF(B515=0,AP514,IF(ISNONTEXT(B515)=TRUE(),INT(B515),INT(LEFT(B515,FIND(".",B515)-1))))</f>
        <v>3</v>
      </c>
      <c r="AQ515" s="157" t="str">
        <f aca="false">IF(AQ516=1,1,IF(B515&lt;&gt;0,1,IF(C515&lt;&gt;0,1,IF(D515&lt;&gt;0,1,IF(E515&lt;&gt;0,1,"")))))</f>
        <v/>
      </c>
      <c r="AR515" s="157" t="str">
        <f aca="false">IF(AP515=0," ",IF(AP515&lt;&gt;AP514,AP515," "))</f>
        <v> </v>
      </c>
      <c r="AS515" s="732"/>
      <c r="AT515" s="730" t="n">
        <f aca="false">IF(AP515&lt;&gt;AR515,(IF('ORÇ.GLOBAL P CAIXA'!I516="",J515*(INFORMAÇÕES!$Q$99/INFORMAÇÕES!$Q$102),IF('ORÇ.GLOBAL P CAIXA'!I516="R",J515,0))),0)</f>
        <v>0</v>
      </c>
      <c r="AU515" s="75" t="n">
        <f aca="false">IF(AP515&lt;&gt;AR515,(IF('ORÇ.GLOBAL P CAIXA'!I516="",J515*(INFORMAÇÕES!$Q$100/INFORMAÇÕES!$Q$102),IF('ORÇ.GLOBAL P CAIXA'!I516="C",J515,0))),0)</f>
        <v>0</v>
      </c>
      <c r="AV515" s="75" t="n">
        <f aca="false">IF(AP515&lt;&gt;AR515,(IF('ORÇ.GLOBAL P CAIXA'!I516="",J515*INFORMAÇÕES!$U$115,IF('ORÇ.GLOBAL P CAIXA'!I516="CF",J515,0))),0)</f>
        <v>0</v>
      </c>
      <c r="AW515" s="75" t="n">
        <f aca="false">IF(AP515&lt;&gt;AR515,(IF('ORÇ.GLOBAL P CAIXA'!I516="",J515*INFORMAÇÕES!$U$116,IF('ORÇ.GLOBAL P CAIXA'!I516="O",J515,0))),0)</f>
        <v>0</v>
      </c>
      <c r="AX515" s="731" t="n">
        <f aca="false">IF(E515&lt;&gt;0,J515,0)</f>
        <v>0</v>
      </c>
      <c r="AY515" s="730" t="n">
        <f aca="false">IF(AP515&lt;&gt;AR515,(IF('ORÇ.GLOBAL P CAIXA'!I516="",L515*(INFORMAÇÕES!$Q$99/INFORMAÇÕES!$Q$102),IF('ORÇ.GLOBAL P CAIXA'!I516="R",L515,0))),0)</f>
        <v>0</v>
      </c>
      <c r="AZ515" s="75" t="n">
        <f aca="false">IF(AP515&lt;&gt;AR515,(IF('ORÇ.GLOBAL P CAIXA'!I516="",L515*(INFORMAÇÕES!$Q$100/INFORMAÇÕES!$Q$102),IF('ORÇ.GLOBAL P CAIXA'!I516="C",L515,0))),0)</f>
        <v>0</v>
      </c>
      <c r="BA515" s="75" t="n">
        <f aca="false">IF(AP515&lt;&gt;AR515,(IF('ORÇ.GLOBAL P CAIXA'!I516="",L515*INFORMAÇÕES!$U$115,IF('ORÇ.GLOBAL P CAIXA'!I516="CF",L515,0))),0)</f>
        <v>0</v>
      </c>
      <c r="BB515" s="75" t="n">
        <f aca="false">IF(AP515&lt;&gt;AR515,(IF('ORÇ.GLOBAL P CAIXA'!I516="",L515*INFORMAÇÕES!$U$116,IF('ORÇ.GLOBAL P CAIXA'!I516="O",L515,0))),0)</f>
        <v>0</v>
      </c>
      <c r="BC515" s="731" t="n">
        <f aca="false">IF(E515&lt;&gt;0,L515,0)</f>
        <v>0</v>
      </c>
    </row>
    <row r="516" s="174" customFormat="true" ht="14.25" hidden="false" customHeight="false" outlineLevel="0" collapsed="false">
      <c r="A516" s="159" t="n">
        <v>506</v>
      </c>
      <c r="B516" s="160" t="n">
        <f aca="false">'ORÇ.REPROG. P CAIXA'!B518</f>
        <v>0</v>
      </c>
      <c r="C516" s="723" t="n">
        <f aca="false">'ORÇ.REPROG. P CAIXA'!C518</f>
        <v>0</v>
      </c>
      <c r="D516" s="162" t="n">
        <f aca="false">'ORÇ.REPROG. P CAIXA'!D518</f>
        <v>0</v>
      </c>
      <c r="E516" s="163" t="n">
        <f aca="false">IF('BM GLOBAL'!$P$1&lt;&gt;0,'ORÇ.REPROG. P CAIXA'!E518,'ORÇ.REPROG. P CAIXA'!H518)</f>
        <v>0</v>
      </c>
      <c r="F516" s="163" t="n">
        <f aca="false">IF('BM GLOBAL'!$P$1&lt;&gt;0,IF('ORÇ.GLOBAL P CAIXA'!K517=0,'ORÇ.GLOBAL EMPRESA'!G517,'ORÇ.GLOBAL P CAIXA'!F517),'ORÇ.REPROG. P CAIXA'!I518)</f>
        <v>0</v>
      </c>
      <c r="G516" s="163" t="n">
        <f aca="false">IF(E516&lt;&gt;0,ROUND(E516*F516,2),IF(AO516=0,(SUMIF('ORÇ.REPROG. P CAIXA'!$AC$13:$AC$1012,B516,$AO$11:$AO$1010)),AO516))</f>
        <v>0</v>
      </c>
      <c r="H516" s="163" t="n">
        <f aca="false">IF(J516&lt;&gt;0,IF(E516&lt;&gt;0,J516/F516,0),0)</f>
        <v>0</v>
      </c>
      <c r="I516" s="163" t="n">
        <f aca="false">IF(L516&lt;&gt;0,IF(E516&lt;&gt;0,L516/F516,0),0)</f>
        <v>0</v>
      </c>
      <c r="J516" s="163" t="n">
        <f aca="false">IF(E516&lt;&gt;0,ROUND(INDEX($P$11:$AM$1010,$A516,$L$1),2),IF(AX516=0,(SUMIF($AP$11:$AP$1010,B516,$AX$11:$AX$1010)),AX516))</f>
        <v>0</v>
      </c>
      <c r="K516" s="163" t="n">
        <f aca="false">IF(G516=0,0,(J516/G516)*100)</f>
        <v>0</v>
      </c>
      <c r="L516" s="163" t="n">
        <f aca="false">IF(E516&lt;&gt;0,ROUND(IF($L$1=1,SUM(P516),"0")+IF($L$1=2,SUM($P516:Q516),"0")+IF($L$1=3,SUM($P516:R516),"0")+IF($L$1=4,SUM($P516:S516),"0")+IF($L$1=5,SUM($P516:T516),"0")+IF($L$1=6,SUM($P516:U516),"0")+IF($L$1=7,SUM($P516:V516),"0")+IF($L$1=8,SUM($P516:W516),"0")+IF($L$1=9,SUM($P516:X516),"0")+IF($L$1=10,SUM($P516:Y516),"0")+IF($L$1=11,SUM($P516:Z516),"0")+IF($L$1=12,SUM($P516:AA516),"0")+IF($L$1=13,SUM($P516:AB516),"0")+IF($L$1=14,SUM($P516:AC516),"0")+IF($L$1=15,SUM($P516:AD516),"0")+IF($L$1=16,SUM($P516:AE516),"0")+IF($L$1=17,SUM($P516:AF516),"0")+IF($L$1=18,SUM($P516:AG516),"0")+IF($L$1=19,SUM($P516:AH516),"0")+IF($L$1=20,SUM($P516:AI516),"0")+IF($L$1=21,SUM($P516:AJ516),"0")+IF($L$1=22,SUM($P516:AK516),"0")+IF($L$1=23,SUM($P516:AL516),"0")+IF($L$1=24,SUM($P516:AM516),"0"),2),IF(BC516=0,(SUMIF($AP$11:$AP$1010,B516,$BC$11:$BC$1010)),BC516))</f>
        <v>0</v>
      </c>
      <c r="M516" s="163" t="n">
        <f aca="false">IF(G516=0,0,(L516/G516)*100)</f>
        <v>0</v>
      </c>
      <c r="N516" s="168" t="str">
        <f aca="false">IF(B516&gt;0,"ok","ocultar")</f>
        <v>ocultar</v>
      </c>
      <c r="O516" s="650"/>
      <c r="P516" s="724"/>
      <c r="Q516" s="725"/>
      <c r="R516" s="725"/>
      <c r="S516" s="725"/>
      <c r="T516" s="725"/>
      <c r="U516" s="725"/>
      <c r="V516" s="725"/>
      <c r="W516" s="725"/>
      <c r="X516" s="725"/>
      <c r="Y516" s="725"/>
      <c r="Z516" s="725"/>
      <c r="AA516" s="726"/>
      <c r="AB516" s="726"/>
      <c r="AC516" s="726"/>
      <c r="AD516" s="726"/>
      <c r="AE516" s="726"/>
      <c r="AF516" s="726"/>
      <c r="AG516" s="726"/>
      <c r="AH516" s="726"/>
      <c r="AI516" s="726"/>
      <c r="AJ516" s="726"/>
      <c r="AK516" s="726"/>
      <c r="AL516" s="726"/>
      <c r="AM516" s="727"/>
      <c r="AO516" s="728" t="n">
        <f aca="false">IF(E516&lt;&gt;0,G516,0)</f>
        <v>0</v>
      </c>
      <c r="AP516" s="157" t="n">
        <f aca="false">IF(B516=0,AP515,IF(ISNONTEXT(B516)=TRUE(),INT(B516),INT(LEFT(B516,FIND(".",B516)-1))))</f>
        <v>3</v>
      </c>
      <c r="AQ516" s="157" t="str">
        <f aca="false">IF(AQ517=1,1,IF(B516&lt;&gt;0,1,IF(C516&lt;&gt;0,1,IF(D516&lt;&gt;0,1,IF(E516&lt;&gt;0,1,"")))))</f>
        <v/>
      </c>
      <c r="AR516" s="157" t="str">
        <f aca="false">IF(AP516=0," ",IF(AP516&lt;&gt;AP515,AP516," "))</f>
        <v> </v>
      </c>
      <c r="AS516" s="732"/>
      <c r="AT516" s="730" t="n">
        <f aca="false">IF(AP516&lt;&gt;AR516,(IF('ORÇ.GLOBAL P CAIXA'!I517="",J516*(INFORMAÇÕES!$Q$99/INFORMAÇÕES!$Q$102),IF('ORÇ.GLOBAL P CAIXA'!I517="R",J516,0))),0)</f>
        <v>0</v>
      </c>
      <c r="AU516" s="75" t="n">
        <f aca="false">IF(AP516&lt;&gt;AR516,(IF('ORÇ.GLOBAL P CAIXA'!I517="",J516*(INFORMAÇÕES!$Q$100/INFORMAÇÕES!$Q$102),IF('ORÇ.GLOBAL P CAIXA'!I517="C",J516,0))),0)</f>
        <v>0</v>
      </c>
      <c r="AV516" s="75" t="n">
        <f aca="false">IF(AP516&lt;&gt;AR516,(IF('ORÇ.GLOBAL P CAIXA'!I517="",J516*INFORMAÇÕES!$U$115,IF('ORÇ.GLOBAL P CAIXA'!I517="CF",J516,0))),0)</f>
        <v>0</v>
      </c>
      <c r="AW516" s="75" t="n">
        <f aca="false">IF(AP516&lt;&gt;AR516,(IF('ORÇ.GLOBAL P CAIXA'!I517="",J516*INFORMAÇÕES!$U$116,IF('ORÇ.GLOBAL P CAIXA'!I517="O",J516,0))),0)</f>
        <v>0</v>
      </c>
      <c r="AX516" s="731" t="n">
        <f aca="false">IF(E516&lt;&gt;0,J516,0)</f>
        <v>0</v>
      </c>
      <c r="AY516" s="730" t="n">
        <f aca="false">IF(AP516&lt;&gt;AR516,(IF('ORÇ.GLOBAL P CAIXA'!I517="",L516*(INFORMAÇÕES!$Q$99/INFORMAÇÕES!$Q$102),IF('ORÇ.GLOBAL P CAIXA'!I517="R",L516,0))),0)</f>
        <v>0</v>
      </c>
      <c r="AZ516" s="75" t="n">
        <f aca="false">IF(AP516&lt;&gt;AR516,(IF('ORÇ.GLOBAL P CAIXA'!I517="",L516*(INFORMAÇÕES!$Q$100/INFORMAÇÕES!$Q$102),IF('ORÇ.GLOBAL P CAIXA'!I517="C",L516,0))),0)</f>
        <v>0</v>
      </c>
      <c r="BA516" s="75" t="n">
        <f aca="false">IF(AP516&lt;&gt;AR516,(IF('ORÇ.GLOBAL P CAIXA'!I517="",L516*INFORMAÇÕES!$U$115,IF('ORÇ.GLOBAL P CAIXA'!I517="CF",L516,0))),0)</f>
        <v>0</v>
      </c>
      <c r="BB516" s="75" t="n">
        <f aca="false">IF(AP516&lt;&gt;AR516,(IF('ORÇ.GLOBAL P CAIXA'!I517="",L516*INFORMAÇÕES!$U$116,IF('ORÇ.GLOBAL P CAIXA'!I517="O",L516,0))),0)</f>
        <v>0</v>
      </c>
      <c r="BC516" s="731" t="n">
        <f aca="false">IF(E516&lt;&gt;0,L516,0)</f>
        <v>0</v>
      </c>
    </row>
    <row r="517" s="174" customFormat="true" ht="14.25" hidden="false" customHeight="false" outlineLevel="0" collapsed="false">
      <c r="A517" s="159" t="n">
        <v>507</v>
      </c>
      <c r="B517" s="160" t="n">
        <f aca="false">'ORÇ.REPROG. P CAIXA'!B519</f>
        <v>0</v>
      </c>
      <c r="C517" s="723" t="n">
        <f aca="false">'ORÇ.REPROG. P CAIXA'!C519</f>
        <v>0</v>
      </c>
      <c r="D517" s="162" t="n">
        <f aca="false">'ORÇ.REPROG. P CAIXA'!D519</f>
        <v>0</v>
      </c>
      <c r="E517" s="163" t="n">
        <f aca="false">IF('BM GLOBAL'!$P$1&lt;&gt;0,'ORÇ.REPROG. P CAIXA'!E519,'ORÇ.REPROG. P CAIXA'!H519)</f>
        <v>0</v>
      </c>
      <c r="F517" s="163" t="n">
        <f aca="false">IF('BM GLOBAL'!$P$1&lt;&gt;0,IF('ORÇ.GLOBAL P CAIXA'!K518=0,'ORÇ.GLOBAL EMPRESA'!G518,'ORÇ.GLOBAL P CAIXA'!F518),'ORÇ.REPROG. P CAIXA'!I519)</f>
        <v>0</v>
      </c>
      <c r="G517" s="163" t="n">
        <f aca="false">IF(E517&lt;&gt;0,ROUND(E517*F517,2),IF(AO517=0,(SUMIF('ORÇ.REPROG. P CAIXA'!$AC$13:$AC$1012,B517,$AO$11:$AO$1010)),AO517))</f>
        <v>0</v>
      </c>
      <c r="H517" s="163" t="n">
        <f aca="false">IF(J517&lt;&gt;0,IF(E517&lt;&gt;0,J517/F517,0),0)</f>
        <v>0</v>
      </c>
      <c r="I517" s="163" t="n">
        <f aca="false">IF(L517&lt;&gt;0,IF(E517&lt;&gt;0,L517/F517,0),0)</f>
        <v>0</v>
      </c>
      <c r="J517" s="163" t="n">
        <f aca="false">IF(E517&lt;&gt;0,ROUND(INDEX($P$11:$AM$1010,$A517,$L$1),2),IF(AX517=0,(SUMIF($AP$11:$AP$1010,B517,$AX$11:$AX$1010)),AX517))</f>
        <v>0</v>
      </c>
      <c r="K517" s="163" t="n">
        <f aca="false">IF(G517=0,0,(J517/G517)*100)</f>
        <v>0</v>
      </c>
      <c r="L517" s="163" t="n">
        <f aca="false">IF(E517&lt;&gt;0,ROUND(IF($L$1=1,SUM(P517),"0")+IF($L$1=2,SUM($P517:Q517),"0")+IF($L$1=3,SUM($P517:R517),"0")+IF($L$1=4,SUM($P517:S517),"0")+IF($L$1=5,SUM($P517:T517),"0")+IF($L$1=6,SUM($P517:U517),"0")+IF($L$1=7,SUM($P517:V517),"0")+IF($L$1=8,SUM($P517:W517),"0")+IF($L$1=9,SUM($P517:X517),"0")+IF($L$1=10,SUM($P517:Y517),"0")+IF($L$1=11,SUM($P517:Z517),"0")+IF($L$1=12,SUM($P517:AA517),"0")+IF($L$1=13,SUM($P517:AB517),"0")+IF($L$1=14,SUM($P517:AC517),"0")+IF($L$1=15,SUM($P517:AD517),"0")+IF($L$1=16,SUM($P517:AE517),"0")+IF($L$1=17,SUM($P517:AF517),"0")+IF($L$1=18,SUM($P517:AG517),"0")+IF($L$1=19,SUM($P517:AH517),"0")+IF($L$1=20,SUM($P517:AI517),"0")+IF($L$1=21,SUM($P517:AJ517),"0")+IF($L$1=22,SUM($P517:AK517),"0")+IF($L$1=23,SUM($P517:AL517),"0")+IF($L$1=24,SUM($P517:AM517),"0"),2),IF(BC517=0,(SUMIF($AP$11:$AP$1010,B517,$BC$11:$BC$1010)),BC517))</f>
        <v>0</v>
      </c>
      <c r="M517" s="163" t="n">
        <f aca="false">IF(G517=0,0,(L517/G517)*100)</f>
        <v>0</v>
      </c>
      <c r="N517" s="168" t="str">
        <f aca="false">IF(B517&gt;0,"ok","ocultar")</f>
        <v>ocultar</v>
      </c>
      <c r="O517" s="650"/>
      <c r="P517" s="724"/>
      <c r="Q517" s="725"/>
      <c r="R517" s="725"/>
      <c r="S517" s="725"/>
      <c r="T517" s="725"/>
      <c r="U517" s="725"/>
      <c r="V517" s="725"/>
      <c r="W517" s="725"/>
      <c r="X517" s="725"/>
      <c r="Y517" s="725"/>
      <c r="Z517" s="725"/>
      <c r="AA517" s="726"/>
      <c r="AB517" s="726"/>
      <c r="AC517" s="726"/>
      <c r="AD517" s="726"/>
      <c r="AE517" s="726"/>
      <c r="AF517" s="726"/>
      <c r="AG517" s="726"/>
      <c r="AH517" s="726"/>
      <c r="AI517" s="726"/>
      <c r="AJ517" s="726"/>
      <c r="AK517" s="726"/>
      <c r="AL517" s="726"/>
      <c r="AM517" s="727"/>
      <c r="AO517" s="728" t="n">
        <f aca="false">IF(E517&lt;&gt;0,G517,0)</f>
        <v>0</v>
      </c>
      <c r="AP517" s="157" t="n">
        <f aca="false">IF(B517=0,AP516,IF(ISNONTEXT(B517)=TRUE(),INT(B517),INT(LEFT(B517,FIND(".",B517)-1))))</f>
        <v>3</v>
      </c>
      <c r="AQ517" s="157" t="str">
        <f aca="false">IF(AQ518=1,1,IF(B517&lt;&gt;0,1,IF(C517&lt;&gt;0,1,IF(D517&lt;&gt;0,1,IF(E517&lt;&gt;0,1,"")))))</f>
        <v/>
      </c>
      <c r="AR517" s="157" t="str">
        <f aca="false">IF(AP517=0," ",IF(AP517&lt;&gt;AP516,AP517," "))</f>
        <v> </v>
      </c>
      <c r="AS517" s="732"/>
      <c r="AT517" s="730" t="n">
        <f aca="false">IF(AP517&lt;&gt;AR517,(IF('ORÇ.GLOBAL P CAIXA'!I518="",J517*(INFORMAÇÕES!$Q$99/INFORMAÇÕES!$Q$102),IF('ORÇ.GLOBAL P CAIXA'!I518="R",J517,0))),0)</f>
        <v>0</v>
      </c>
      <c r="AU517" s="75" t="n">
        <f aca="false">IF(AP517&lt;&gt;AR517,(IF('ORÇ.GLOBAL P CAIXA'!I518="",J517*(INFORMAÇÕES!$Q$100/INFORMAÇÕES!$Q$102),IF('ORÇ.GLOBAL P CAIXA'!I518="C",J517,0))),0)</f>
        <v>0</v>
      </c>
      <c r="AV517" s="75" t="n">
        <f aca="false">IF(AP517&lt;&gt;AR517,(IF('ORÇ.GLOBAL P CAIXA'!I518="",J517*INFORMAÇÕES!$U$115,IF('ORÇ.GLOBAL P CAIXA'!I518="CF",J517,0))),0)</f>
        <v>0</v>
      </c>
      <c r="AW517" s="75" t="n">
        <f aca="false">IF(AP517&lt;&gt;AR517,(IF('ORÇ.GLOBAL P CAIXA'!I518="",J517*INFORMAÇÕES!$U$116,IF('ORÇ.GLOBAL P CAIXA'!I518="O",J517,0))),0)</f>
        <v>0</v>
      </c>
      <c r="AX517" s="731" t="n">
        <f aca="false">IF(E517&lt;&gt;0,J517,0)</f>
        <v>0</v>
      </c>
      <c r="AY517" s="730" t="n">
        <f aca="false">IF(AP517&lt;&gt;AR517,(IF('ORÇ.GLOBAL P CAIXA'!I518="",L517*(INFORMAÇÕES!$Q$99/INFORMAÇÕES!$Q$102),IF('ORÇ.GLOBAL P CAIXA'!I518="R",L517,0))),0)</f>
        <v>0</v>
      </c>
      <c r="AZ517" s="75" t="n">
        <f aca="false">IF(AP517&lt;&gt;AR517,(IF('ORÇ.GLOBAL P CAIXA'!I518="",L517*(INFORMAÇÕES!$Q$100/INFORMAÇÕES!$Q$102),IF('ORÇ.GLOBAL P CAIXA'!I518="C",L517,0))),0)</f>
        <v>0</v>
      </c>
      <c r="BA517" s="75" t="n">
        <f aca="false">IF(AP517&lt;&gt;AR517,(IF('ORÇ.GLOBAL P CAIXA'!I518="",L517*INFORMAÇÕES!$U$115,IF('ORÇ.GLOBAL P CAIXA'!I518="CF",L517,0))),0)</f>
        <v>0</v>
      </c>
      <c r="BB517" s="75" t="n">
        <f aca="false">IF(AP517&lt;&gt;AR517,(IF('ORÇ.GLOBAL P CAIXA'!I518="",L517*INFORMAÇÕES!$U$116,IF('ORÇ.GLOBAL P CAIXA'!I518="O",L517,0))),0)</f>
        <v>0</v>
      </c>
      <c r="BC517" s="731" t="n">
        <f aca="false">IF(E517&lt;&gt;0,L517,0)</f>
        <v>0</v>
      </c>
    </row>
    <row r="518" s="174" customFormat="true" ht="14.25" hidden="false" customHeight="false" outlineLevel="0" collapsed="false">
      <c r="A518" s="159" t="n">
        <v>508</v>
      </c>
      <c r="B518" s="160" t="n">
        <f aca="false">'ORÇ.REPROG. P CAIXA'!B520</f>
        <v>0</v>
      </c>
      <c r="C518" s="723" t="n">
        <f aca="false">'ORÇ.REPROG. P CAIXA'!C520</f>
        <v>0</v>
      </c>
      <c r="D518" s="162" t="n">
        <f aca="false">'ORÇ.REPROG. P CAIXA'!D520</f>
        <v>0</v>
      </c>
      <c r="E518" s="163" t="n">
        <f aca="false">IF('BM GLOBAL'!$P$1&lt;&gt;0,'ORÇ.REPROG. P CAIXA'!E520,'ORÇ.REPROG. P CAIXA'!H520)</f>
        <v>0</v>
      </c>
      <c r="F518" s="163" t="n">
        <f aca="false">IF('BM GLOBAL'!$P$1&lt;&gt;0,IF('ORÇ.GLOBAL P CAIXA'!K519=0,'ORÇ.GLOBAL EMPRESA'!G519,'ORÇ.GLOBAL P CAIXA'!F519),'ORÇ.REPROG. P CAIXA'!I520)</f>
        <v>0</v>
      </c>
      <c r="G518" s="163" t="n">
        <f aca="false">IF(E518&lt;&gt;0,ROUND(E518*F518,2),IF(AO518=0,(SUMIF('ORÇ.REPROG. P CAIXA'!$AC$13:$AC$1012,B518,$AO$11:$AO$1010)),AO518))</f>
        <v>0</v>
      </c>
      <c r="H518" s="163" t="n">
        <f aca="false">IF(J518&lt;&gt;0,IF(E518&lt;&gt;0,J518/F518,0),0)</f>
        <v>0</v>
      </c>
      <c r="I518" s="163" t="n">
        <f aca="false">IF(L518&lt;&gt;0,IF(E518&lt;&gt;0,L518/F518,0),0)</f>
        <v>0</v>
      </c>
      <c r="J518" s="163" t="n">
        <f aca="false">IF(E518&lt;&gt;0,ROUND(INDEX($P$11:$AM$1010,$A518,$L$1),2),IF(AX518=0,(SUMIF($AP$11:$AP$1010,B518,$AX$11:$AX$1010)),AX518))</f>
        <v>0</v>
      </c>
      <c r="K518" s="163" t="n">
        <f aca="false">IF(G518=0,0,(J518/G518)*100)</f>
        <v>0</v>
      </c>
      <c r="L518" s="163" t="n">
        <f aca="false">IF(E518&lt;&gt;0,ROUND(IF($L$1=1,SUM(P518),"0")+IF($L$1=2,SUM($P518:Q518),"0")+IF($L$1=3,SUM($P518:R518),"0")+IF($L$1=4,SUM($P518:S518),"0")+IF($L$1=5,SUM($P518:T518),"0")+IF($L$1=6,SUM($P518:U518),"0")+IF($L$1=7,SUM($P518:V518),"0")+IF($L$1=8,SUM($P518:W518),"0")+IF($L$1=9,SUM($P518:X518),"0")+IF($L$1=10,SUM($P518:Y518),"0")+IF($L$1=11,SUM($P518:Z518),"0")+IF($L$1=12,SUM($P518:AA518),"0")+IF($L$1=13,SUM($P518:AB518),"0")+IF($L$1=14,SUM($P518:AC518),"0")+IF($L$1=15,SUM($P518:AD518),"0")+IF($L$1=16,SUM($P518:AE518),"0")+IF($L$1=17,SUM($P518:AF518),"0")+IF($L$1=18,SUM($P518:AG518),"0")+IF($L$1=19,SUM($P518:AH518),"0")+IF($L$1=20,SUM($P518:AI518),"0")+IF($L$1=21,SUM($P518:AJ518),"0")+IF($L$1=22,SUM($P518:AK518),"0")+IF($L$1=23,SUM($P518:AL518),"0")+IF($L$1=24,SUM($P518:AM518),"0"),2),IF(BC518=0,(SUMIF($AP$11:$AP$1010,B518,$BC$11:$BC$1010)),BC518))</f>
        <v>0</v>
      </c>
      <c r="M518" s="163" t="n">
        <f aca="false">IF(G518=0,0,(L518/G518)*100)</f>
        <v>0</v>
      </c>
      <c r="N518" s="168" t="str">
        <f aca="false">IF(B518&gt;0,"ok","ocultar")</f>
        <v>ocultar</v>
      </c>
      <c r="O518" s="650"/>
      <c r="P518" s="724"/>
      <c r="Q518" s="725"/>
      <c r="R518" s="725"/>
      <c r="S518" s="725"/>
      <c r="T518" s="725"/>
      <c r="U518" s="725"/>
      <c r="V518" s="725"/>
      <c r="W518" s="725"/>
      <c r="X518" s="725"/>
      <c r="Y518" s="725"/>
      <c r="Z518" s="725"/>
      <c r="AA518" s="726"/>
      <c r="AB518" s="726"/>
      <c r="AC518" s="726"/>
      <c r="AD518" s="726"/>
      <c r="AE518" s="726"/>
      <c r="AF518" s="726"/>
      <c r="AG518" s="726"/>
      <c r="AH518" s="726"/>
      <c r="AI518" s="726"/>
      <c r="AJ518" s="726"/>
      <c r="AK518" s="726"/>
      <c r="AL518" s="726"/>
      <c r="AM518" s="727"/>
      <c r="AO518" s="728" t="n">
        <f aca="false">IF(E518&lt;&gt;0,G518,0)</f>
        <v>0</v>
      </c>
      <c r="AP518" s="157" t="n">
        <f aca="false">IF(B518=0,AP517,IF(ISNONTEXT(B518)=TRUE(),INT(B518),INT(LEFT(B518,FIND(".",B518)-1))))</f>
        <v>3</v>
      </c>
      <c r="AQ518" s="157" t="str">
        <f aca="false">IF(AQ519=1,1,IF(B518&lt;&gt;0,1,IF(C518&lt;&gt;0,1,IF(D518&lt;&gt;0,1,IF(E518&lt;&gt;0,1,"")))))</f>
        <v/>
      </c>
      <c r="AR518" s="157" t="str">
        <f aca="false">IF(AP518=0," ",IF(AP518&lt;&gt;AP517,AP518," "))</f>
        <v> </v>
      </c>
      <c r="AS518" s="732"/>
      <c r="AT518" s="730" t="n">
        <f aca="false">IF(AP518&lt;&gt;AR518,(IF('ORÇ.GLOBAL P CAIXA'!I519="",J518*(INFORMAÇÕES!$Q$99/INFORMAÇÕES!$Q$102),IF('ORÇ.GLOBAL P CAIXA'!I519="R",J518,0))),0)</f>
        <v>0</v>
      </c>
      <c r="AU518" s="75" t="n">
        <f aca="false">IF(AP518&lt;&gt;AR518,(IF('ORÇ.GLOBAL P CAIXA'!I519="",J518*(INFORMAÇÕES!$Q$100/INFORMAÇÕES!$Q$102),IF('ORÇ.GLOBAL P CAIXA'!I519="C",J518,0))),0)</f>
        <v>0</v>
      </c>
      <c r="AV518" s="75" t="n">
        <f aca="false">IF(AP518&lt;&gt;AR518,(IF('ORÇ.GLOBAL P CAIXA'!I519="",J518*INFORMAÇÕES!$U$115,IF('ORÇ.GLOBAL P CAIXA'!I519="CF",J518,0))),0)</f>
        <v>0</v>
      </c>
      <c r="AW518" s="75" t="n">
        <f aca="false">IF(AP518&lt;&gt;AR518,(IF('ORÇ.GLOBAL P CAIXA'!I519="",J518*INFORMAÇÕES!$U$116,IF('ORÇ.GLOBAL P CAIXA'!I519="O",J518,0))),0)</f>
        <v>0</v>
      </c>
      <c r="AX518" s="731" t="n">
        <f aca="false">IF(E518&lt;&gt;0,J518,0)</f>
        <v>0</v>
      </c>
      <c r="AY518" s="730" t="n">
        <f aca="false">IF(AP518&lt;&gt;AR518,(IF('ORÇ.GLOBAL P CAIXA'!I519="",L518*(INFORMAÇÕES!$Q$99/INFORMAÇÕES!$Q$102),IF('ORÇ.GLOBAL P CAIXA'!I519="R",L518,0))),0)</f>
        <v>0</v>
      </c>
      <c r="AZ518" s="75" t="n">
        <f aca="false">IF(AP518&lt;&gt;AR518,(IF('ORÇ.GLOBAL P CAIXA'!I519="",L518*(INFORMAÇÕES!$Q$100/INFORMAÇÕES!$Q$102),IF('ORÇ.GLOBAL P CAIXA'!I519="C",L518,0))),0)</f>
        <v>0</v>
      </c>
      <c r="BA518" s="75" t="n">
        <f aca="false">IF(AP518&lt;&gt;AR518,(IF('ORÇ.GLOBAL P CAIXA'!I519="",L518*INFORMAÇÕES!$U$115,IF('ORÇ.GLOBAL P CAIXA'!I519="CF",L518,0))),0)</f>
        <v>0</v>
      </c>
      <c r="BB518" s="75" t="n">
        <f aca="false">IF(AP518&lt;&gt;AR518,(IF('ORÇ.GLOBAL P CAIXA'!I519="",L518*INFORMAÇÕES!$U$116,IF('ORÇ.GLOBAL P CAIXA'!I519="O",L518,0))),0)</f>
        <v>0</v>
      </c>
      <c r="BC518" s="731" t="n">
        <f aca="false">IF(E518&lt;&gt;0,L518,0)</f>
        <v>0</v>
      </c>
    </row>
    <row r="519" s="174" customFormat="true" ht="14.25" hidden="false" customHeight="false" outlineLevel="0" collapsed="false">
      <c r="A519" s="159" t="n">
        <v>509</v>
      </c>
      <c r="B519" s="160" t="n">
        <f aca="false">'ORÇ.REPROG. P CAIXA'!B521</f>
        <v>0</v>
      </c>
      <c r="C519" s="723" t="n">
        <f aca="false">'ORÇ.REPROG. P CAIXA'!C521</f>
        <v>0</v>
      </c>
      <c r="D519" s="162" t="n">
        <f aca="false">'ORÇ.REPROG. P CAIXA'!D521</f>
        <v>0</v>
      </c>
      <c r="E519" s="163" t="n">
        <f aca="false">IF('BM GLOBAL'!$P$1&lt;&gt;0,'ORÇ.REPROG. P CAIXA'!E521,'ORÇ.REPROG. P CAIXA'!H521)</f>
        <v>0</v>
      </c>
      <c r="F519" s="163" t="n">
        <f aca="false">IF('BM GLOBAL'!$P$1&lt;&gt;0,IF('ORÇ.GLOBAL P CAIXA'!K520=0,'ORÇ.GLOBAL EMPRESA'!G520,'ORÇ.GLOBAL P CAIXA'!F520),'ORÇ.REPROG. P CAIXA'!I521)</f>
        <v>0</v>
      </c>
      <c r="G519" s="163" t="n">
        <f aca="false">IF(E519&lt;&gt;0,ROUND(E519*F519,2),IF(AO519=0,(SUMIF('ORÇ.REPROG. P CAIXA'!$AC$13:$AC$1012,B519,$AO$11:$AO$1010)),AO519))</f>
        <v>0</v>
      </c>
      <c r="H519" s="163" t="n">
        <f aca="false">IF(J519&lt;&gt;0,IF(E519&lt;&gt;0,J519/F519,0),0)</f>
        <v>0</v>
      </c>
      <c r="I519" s="163" t="n">
        <f aca="false">IF(L519&lt;&gt;0,IF(E519&lt;&gt;0,L519/F519,0),0)</f>
        <v>0</v>
      </c>
      <c r="J519" s="163" t="n">
        <f aca="false">IF(E519&lt;&gt;0,ROUND(INDEX($P$11:$AM$1010,$A519,$L$1),2),IF(AX519=0,(SUMIF($AP$11:$AP$1010,B519,$AX$11:$AX$1010)),AX519))</f>
        <v>0</v>
      </c>
      <c r="K519" s="163" t="n">
        <f aca="false">IF(G519=0,0,(J519/G519)*100)</f>
        <v>0</v>
      </c>
      <c r="L519" s="163" t="n">
        <f aca="false">IF(E519&lt;&gt;0,ROUND(IF($L$1=1,SUM(P519),"0")+IF($L$1=2,SUM($P519:Q519),"0")+IF($L$1=3,SUM($P519:R519),"0")+IF($L$1=4,SUM($P519:S519),"0")+IF($L$1=5,SUM($P519:T519),"0")+IF($L$1=6,SUM($P519:U519),"0")+IF($L$1=7,SUM($P519:V519),"0")+IF($L$1=8,SUM($P519:W519),"0")+IF($L$1=9,SUM($P519:X519),"0")+IF($L$1=10,SUM($P519:Y519),"0")+IF($L$1=11,SUM($P519:Z519),"0")+IF($L$1=12,SUM($P519:AA519),"0")+IF($L$1=13,SUM($P519:AB519),"0")+IF($L$1=14,SUM($P519:AC519),"0")+IF($L$1=15,SUM($P519:AD519),"0")+IF($L$1=16,SUM($P519:AE519),"0")+IF($L$1=17,SUM($P519:AF519),"0")+IF($L$1=18,SUM($P519:AG519),"0")+IF($L$1=19,SUM($P519:AH519),"0")+IF($L$1=20,SUM($P519:AI519),"0")+IF($L$1=21,SUM($P519:AJ519),"0")+IF($L$1=22,SUM($P519:AK519),"0")+IF($L$1=23,SUM($P519:AL519),"0")+IF($L$1=24,SUM($P519:AM519),"0"),2),IF(BC519=0,(SUMIF($AP$11:$AP$1010,B519,$BC$11:$BC$1010)),BC519))</f>
        <v>0</v>
      </c>
      <c r="M519" s="163" t="n">
        <f aca="false">IF(G519=0,0,(L519/G519)*100)</f>
        <v>0</v>
      </c>
      <c r="N519" s="168" t="str">
        <f aca="false">IF(B519&gt;0,"ok","ocultar")</f>
        <v>ocultar</v>
      </c>
      <c r="O519" s="650"/>
      <c r="P519" s="724"/>
      <c r="Q519" s="725"/>
      <c r="R519" s="725"/>
      <c r="S519" s="725"/>
      <c r="T519" s="725"/>
      <c r="U519" s="725"/>
      <c r="V519" s="725"/>
      <c r="W519" s="725"/>
      <c r="X519" s="725"/>
      <c r="Y519" s="725"/>
      <c r="Z519" s="725"/>
      <c r="AA519" s="726"/>
      <c r="AB519" s="726"/>
      <c r="AC519" s="726"/>
      <c r="AD519" s="726"/>
      <c r="AE519" s="726"/>
      <c r="AF519" s="726"/>
      <c r="AG519" s="726"/>
      <c r="AH519" s="726"/>
      <c r="AI519" s="726"/>
      <c r="AJ519" s="726"/>
      <c r="AK519" s="726"/>
      <c r="AL519" s="726"/>
      <c r="AM519" s="727"/>
      <c r="AO519" s="728" t="n">
        <f aca="false">IF(E519&lt;&gt;0,G519,0)</f>
        <v>0</v>
      </c>
      <c r="AP519" s="157" t="n">
        <f aca="false">IF(B519=0,AP518,IF(ISNONTEXT(B519)=TRUE(),INT(B519),INT(LEFT(B519,FIND(".",B519)-1))))</f>
        <v>3</v>
      </c>
      <c r="AQ519" s="157" t="str">
        <f aca="false">IF(AQ520=1,1,IF(B519&lt;&gt;0,1,IF(C519&lt;&gt;0,1,IF(D519&lt;&gt;0,1,IF(E519&lt;&gt;0,1,"")))))</f>
        <v/>
      </c>
      <c r="AR519" s="157" t="str">
        <f aca="false">IF(AP519=0," ",IF(AP519&lt;&gt;AP518,AP519," "))</f>
        <v> </v>
      </c>
      <c r="AS519" s="732"/>
      <c r="AT519" s="730" t="n">
        <f aca="false">IF(AP519&lt;&gt;AR519,(IF('ORÇ.GLOBAL P CAIXA'!I520="",J519*(INFORMAÇÕES!$Q$99/INFORMAÇÕES!$Q$102),IF('ORÇ.GLOBAL P CAIXA'!I520="R",J519,0))),0)</f>
        <v>0</v>
      </c>
      <c r="AU519" s="75" t="n">
        <f aca="false">IF(AP519&lt;&gt;AR519,(IF('ORÇ.GLOBAL P CAIXA'!I520="",J519*(INFORMAÇÕES!$Q$100/INFORMAÇÕES!$Q$102),IF('ORÇ.GLOBAL P CAIXA'!I520="C",J519,0))),0)</f>
        <v>0</v>
      </c>
      <c r="AV519" s="75" t="n">
        <f aca="false">IF(AP519&lt;&gt;AR519,(IF('ORÇ.GLOBAL P CAIXA'!I520="",J519*INFORMAÇÕES!$U$115,IF('ORÇ.GLOBAL P CAIXA'!I520="CF",J519,0))),0)</f>
        <v>0</v>
      </c>
      <c r="AW519" s="75" t="n">
        <f aca="false">IF(AP519&lt;&gt;AR519,(IF('ORÇ.GLOBAL P CAIXA'!I520="",J519*INFORMAÇÕES!$U$116,IF('ORÇ.GLOBAL P CAIXA'!I520="O",J519,0))),0)</f>
        <v>0</v>
      </c>
      <c r="AX519" s="731" t="n">
        <f aca="false">IF(E519&lt;&gt;0,J519,0)</f>
        <v>0</v>
      </c>
      <c r="AY519" s="730" t="n">
        <f aca="false">IF(AP519&lt;&gt;AR519,(IF('ORÇ.GLOBAL P CAIXA'!I520="",L519*(INFORMAÇÕES!$Q$99/INFORMAÇÕES!$Q$102),IF('ORÇ.GLOBAL P CAIXA'!I520="R",L519,0))),0)</f>
        <v>0</v>
      </c>
      <c r="AZ519" s="75" t="n">
        <f aca="false">IF(AP519&lt;&gt;AR519,(IF('ORÇ.GLOBAL P CAIXA'!I520="",L519*(INFORMAÇÕES!$Q$100/INFORMAÇÕES!$Q$102),IF('ORÇ.GLOBAL P CAIXA'!I520="C",L519,0))),0)</f>
        <v>0</v>
      </c>
      <c r="BA519" s="75" t="n">
        <f aca="false">IF(AP519&lt;&gt;AR519,(IF('ORÇ.GLOBAL P CAIXA'!I520="",L519*INFORMAÇÕES!$U$115,IF('ORÇ.GLOBAL P CAIXA'!I520="CF",L519,0))),0)</f>
        <v>0</v>
      </c>
      <c r="BB519" s="75" t="n">
        <f aca="false">IF(AP519&lt;&gt;AR519,(IF('ORÇ.GLOBAL P CAIXA'!I520="",L519*INFORMAÇÕES!$U$116,IF('ORÇ.GLOBAL P CAIXA'!I520="O",L519,0))),0)</f>
        <v>0</v>
      </c>
      <c r="BC519" s="731" t="n">
        <f aca="false">IF(E519&lt;&gt;0,L519,0)</f>
        <v>0</v>
      </c>
    </row>
    <row r="520" s="174" customFormat="true" ht="14.25" hidden="false" customHeight="false" outlineLevel="0" collapsed="false">
      <c r="A520" s="159" t="n">
        <v>510</v>
      </c>
      <c r="B520" s="160" t="n">
        <f aca="false">'ORÇ.REPROG. P CAIXA'!B522</f>
        <v>0</v>
      </c>
      <c r="C520" s="723" t="n">
        <f aca="false">'ORÇ.REPROG. P CAIXA'!C522</f>
        <v>0</v>
      </c>
      <c r="D520" s="162" t="n">
        <f aca="false">'ORÇ.REPROG. P CAIXA'!D522</f>
        <v>0</v>
      </c>
      <c r="E520" s="163" t="n">
        <f aca="false">IF('BM GLOBAL'!$P$1&lt;&gt;0,'ORÇ.REPROG. P CAIXA'!E522,'ORÇ.REPROG. P CAIXA'!H522)</f>
        <v>0</v>
      </c>
      <c r="F520" s="163" t="n">
        <f aca="false">IF('BM GLOBAL'!$P$1&lt;&gt;0,IF('ORÇ.GLOBAL P CAIXA'!K521=0,'ORÇ.GLOBAL EMPRESA'!G521,'ORÇ.GLOBAL P CAIXA'!F521),'ORÇ.REPROG. P CAIXA'!I522)</f>
        <v>0</v>
      </c>
      <c r="G520" s="163" t="n">
        <f aca="false">IF(E520&lt;&gt;0,ROUND(E520*F520,2),IF(AO520=0,(SUMIF('ORÇ.REPROG. P CAIXA'!$AC$13:$AC$1012,B520,$AO$11:$AO$1010)),AO520))</f>
        <v>0</v>
      </c>
      <c r="H520" s="163" t="n">
        <f aca="false">IF(J520&lt;&gt;0,IF(E520&lt;&gt;0,J520/F520,0),0)</f>
        <v>0</v>
      </c>
      <c r="I520" s="163" t="n">
        <f aca="false">IF(L520&lt;&gt;0,IF(E520&lt;&gt;0,L520/F520,0),0)</f>
        <v>0</v>
      </c>
      <c r="J520" s="163" t="n">
        <f aca="false">IF(E520&lt;&gt;0,ROUND(INDEX($P$11:$AM$1010,$A520,$L$1),2),IF(AX520=0,(SUMIF($AP$11:$AP$1010,B520,$AX$11:$AX$1010)),AX520))</f>
        <v>0</v>
      </c>
      <c r="K520" s="163" t="n">
        <f aca="false">IF(G520=0,0,(J520/G520)*100)</f>
        <v>0</v>
      </c>
      <c r="L520" s="163" t="n">
        <f aca="false">IF(E520&lt;&gt;0,ROUND(IF($L$1=1,SUM(P520),"0")+IF($L$1=2,SUM($P520:Q520),"0")+IF($L$1=3,SUM($P520:R520),"0")+IF($L$1=4,SUM($P520:S520),"0")+IF($L$1=5,SUM($P520:T520),"0")+IF($L$1=6,SUM($P520:U520),"0")+IF($L$1=7,SUM($P520:V520),"0")+IF($L$1=8,SUM($P520:W520),"0")+IF($L$1=9,SUM($P520:X520),"0")+IF($L$1=10,SUM($P520:Y520),"0")+IF($L$1=11,SUM($P520:Z520),"0")+IF($L$1=12,SUM($P520:AA520),"0")+IF($L$1=13,SUM($P520:AB520),"0")+IF($L$1=14,SUM($P520:AC520),"0")+IF($L$1=15,SUM($P520:AD520),"0")+IF($L$1=16,SUM($P520:AE520),"0")+IF($L$1=17,SUM($P520:AF520),"0")+IF($L$1=18,SUM($P520:AG520),"0")+IF($L$1=19,SUM($P520:AH520),"0")+IF($L$1=20,SUM($P520:AI520),"0")+IF($L$1=21,SUM($P520:AJ520),"0")+IF($L$1=22,SUM($P520:AK520),"0")+IF($L$1=23,SUM($P520:AL520),"0")+IF($L$1=24,SUM($P520:AM520),"0"),2),IF(BC520=0,(SUMIF($AP$11:$AP$1010,B520,$BC$11:$BC$1010)),BC520))</f>
        <v>0</v>
      </c>
      <c r="M520" s="163" t="n">
        <f aca="false">IF(G520=0,0,(L520/G520)*100)</f>
        <v>0</v>
      </c>
      <c r="N520" s="168" t="str">
        <f aca="false">IF(B520&gt;0,"ok","ocultar")</f>
        <v>ocultar</v>
      </c>
      <c r="O520" s="650"/>
      <c r="P520" s="724"/>
      <c r="Q520" s="725"/>
      <c r="R520" s="725"/>
      <c r="S520" s="725"/>
      <c r="T520" s="725"/>
      <c r="U520" s="725"/>
      <c r="V520" s="725"/>
      <c r="W520" s="725"/>
      <c r="X520" s="725"/>
      <c r="Y520" s="725"/>
      <c r="Z520" s="725"/>
      <c r="AA520" s="726"/>
      <c r="AB520" s="726"/>
      <c r="AC520" s="726"/>
      <c r="AD520" s="726"/>
      <c r="AE520" s="726"/>
      <c r="AF520" s="726"/>
      <c r="AG520" s="726"/>
      <c r="AH520" s="726"/>
      <c r="AI520" s="726"/>
      <c r="AJ520" s="726"/>
      <c r="AK520" s="726"/>
      <c r="AL520" s="726"/>
      <c r="AM520" s="727"/>
      <c r="AO520" s="728" t="n">
        <f aca="false">IF(E520&lt;&gt;0,G520,0)</f>
        <v>0</v>
      </c>
      <c r="AP520" s="157" t="n">
        <f aca="false">IF(B520=0,AP519,IF(ISNONTEXT(B520)=TRUE(),INT(B520),INT(LEFT(B520,FIND(".",B520)-1))))</f>
        <v>3</v>
      </c>
      <c r="AQ520" s="157" t="str">
        <f aca="false">IF(AQ521=1,1,IF(B520&lt;&gt;0,1,IF(C520&lt;&gt;0,1,IF(D520&lt;&gt;0,1,IF(E520&lt;&gt;0,1,"")))))</f>
        <v/>
      </c>
      <c r="AR520" s="157" t="str">
        <f aca="false">IF(AP520=0," ",IF(AP520&lt;&gt;AP519,AP520," "))</f>
        <v> </v>
      </c>
      <c r="AS520" s="732"/>
      <c r="AT520" s="730" t="n">
        <f aca="false">IF(AP520&lt;&gt;AR520,(IF('ORÇ.GLOBAL P CAIXA'!I521="",J520*(INFORMAÇÕES!$Q$99/INFORMAÇÕES!$Q$102),IF('ORÇ.GLOBAL P CAIXA'!I521="R",J520,0))),0)</f>
        <v>0</v>
      </c>
      <c r="AU520" s="75" t="n">
        <f aca="false">IF(AP520&lt;&gt;AR520,(IF('ORÇ.GLOBAL P CAIXA'!I521="",J520*(INFORMAÇÕES!$Q$100/INFORMAÇÕES!$Q$102),IF('ORÇ.GLOBAL P CAIXA'!I521="C",J520,0))),0)</f>
        <v>0</v>
      </c>
      <c r="AV520" s="75" t="n">
        <f aca="false">IF(AP520&lt;&gt;AR520,(IF('ORÇ.GLOBAL P CAIXA'!I521="",J520*INFORMAÇÕES!$U$115,IF('ORÇ.GLOBAL P CAIXA'!I521="CF",J520,0))),0)</f>
        <v>0</v>
      </c>
      <c r="AW520" s="75" t="n">
        <f aca="false">IF(AP520&lt;&gt;AR520,(IF('ORÇ.GLOBAL P CAIXA'!I521="",J520*INFORMAÇÕES!$U$116,IF('ORÇ.GLOBAL P CAIXA'!I521="O",J520,0))),0)</f>
        <v>0</v>
      </c>
      <c r="AX520" s="731" t="n">
        <f aca="false">IF(E520&lt;&gt;0,J520,0)</f>
        <v>0</v>
      </c>
      <c r="AY520" s="730" t="n">
        <f aca="false">IF(AP520&lt;&gt;AR520,(IF('ORÇ.GLOBAL P CAIXA'!I521="",L520*(INFORMAÇÕES!$Q$99/INFORMAÇÕES!$Q$102),IF('ORÇ.GLOBAL P CAIXA'!I521="R",L520,0))),0)</f>
        <v>0</v>
      </c>
      <c r="AZ520" s="75" t="n">
        <f aca="false">IF(AP520&lt;&gt;AR520,(IF('ORÇ.GLOBAL P CAIXA'!I521="",L520*(INFORMAÇÕES!$Q$100/INFORMAÇÕES!$Q$102),IF('ORÇ.GLOBAL P CAIXA'!I521="C",L520,0))),0)</f>
        <v>0</v>
      </c>
      <c r="BA520" s="75" t="n">
        <f aca="false">IF(AP520&lt;&gt;AR520,(IF('ORÇ.GLOBAL P CAIXA'!I521="",L520*INFORMAÇÕES!$U$115,IF('ORÇ.GLOBAL P CAIXA'!I521="CF",L520,0))),0)</f>
        <v>0</v>
      </c>
      <c r="BB520" s="75" t="n">
        <f aca="false">IF(AP520&lt;&gt;AR520,(IF('ORÇ.GLOBAL P CAIXA'!I521="",L520*INFORMAÇÕES!$U$116,IF('ORÇ.GLOBAL P CAIXA'!I521="O",L520,0))),0)</f>
        <v>0</v>
      </c>
      <c r="BC520" s="731" t="n">
        <f aca="false">IF(E520&lt;&gt;0,L520,0)</f>
        <v>0</v>
      </c>
    </row>
    <row r="521" s="174" customFormat="true" ht="14.25" hidden="false" customHeight="false" outlineLevel="0" collapsed="false">
      <c r="A521" s="159" t="n">
        <v>511</v>
      </c>
      <c r="B521" s="160" t="n">
        <f aca="false">'ORÇ.REPROG. P CAIXA'!B523</f>
        <v>0</v>
      </c>
      <c r="C521" s="723" t="n">
        <f aca="false">'ORÇ.REPROG. P CAIXA'!C523</f>
        <v>0</v>
      </c>
      <c r="D521" s="162" t="n">
        <f aca="false">'ORÇ.REPROG. P CAIXA'!D523</f>
        <v>0</v>
      </c>
      <c r="E521" s="163" t="n">
        <f aca="false">IF('BM GLOBAL'!$P$1&lt;&gt;0,'ORÇ.REPROG. P CAIXA'!E523,'ORÇ.REPROG. P CAIXA'!H523)</f>
        <v>0</v>
      </c>
      <c r="F521" s="163" t="n">
        <f aca="false">IF('BM GLOBAL'!$P$1&lt;&gt;0,IF('ORÇ.GLOBAL P CAIXA'!K522=0,'ORÇ.GLOBAL EMPRESA'!G522,'ORÇ.GLOBAL P CAIXA'!F522),'ORÇ.REPROG. P CAIXA'!I523)</f>
        <v>0</v>
      </c>
      <c r="G521" s="163" t="n">
        <f aca="false">IF(E521&lt;&gt;0,ROUND(E521*F521,2),IF(AO521=0,(SUMIF('ORÇ.REPROG. P CAIXA'!$AC$13:$AC$1012,B521,$AO$11:$AO$1010)),AO521))</f>
        <v>0</v>
      </c>
      <c r="H521" s="163" t="n">
        <f aca="false">IF(J521&lt;&gt;0,IF(E521&lt;&gt;0,J521/F521,0),0)</f>
        <v>0</v>
      </c>
      <c r="I521" s="163" t="n">
        <f aca="false">IF(L521&lt;&gt;0,IF(E521&lt;&gt;0,L521/F521,0),0)</f>
        <v>0</v>
      </c>
      <c r="J521" s="163" t="n">
        <f aca="false">IF(E521&lt;&gt;0,ROUND(INDEX($P$11:$AM$1010,$A521,$L$1),2),IF(AX521=0,(SUMIF($AP$11:$AP$1010,B521,$AX$11:$AX$1010)),AX521))</f>
        <v>0</v>
      </c>
      <c r="K521" s="163" t="n">
        <f aca="false">IF(G521=0,0,(J521/G521)*100)</f>
        <v>0</v>
      </c>
      <c r="L521" s="163" t="n">
        <f aca="false">IF(E521&lt;&gt;0,ROUND(IF($L$1=1,SUM(P521),"0")+IF($L$1=2,SUM($P521:Q521),"0")+IF($L$1=3,SUM($P521:R521),"0")+IF($L$1=4,SUM($P521:S521),"0")+IF($L$1=5,SUM($P521:T521),"0")+IF($L$1=6,SUM($P521:U521),"0")+IF($L$1=7,SUM($P521:V521),"0")+IF($L$1=8,SUM($P521:W521),"0")+IF($L$1=9,SUM($P521:X521),"0")+IF($L$1=10,SUM($P521:Y521),"0")+IF($L$1=11,SUM($P521:Z521),"0")+IF($L$1=12,SUM($P521:AA521),"0")+IF($L$1=13,SUM($P521:AB521),"0")+IF($L$1=14,SUM($P521:AC521),"0")+IF($L$1=15,SUM($P521:AD521),"0")+IF($L$1=16,SUM($P521:AE521),"0")+IF($L$1=17,SUM($P521:AF521),"0")+IF($L$1=18,SUM($P521:AG521),"0")+IF($L$1=19,SUM($P521:AH521),"0")+IF($L$1=20,SUM($P521:AI521),"0")+IF($L$1=21,SUM($P521:AJ521),"0")+IF($L$1=22,SUM($P521:AK521),"0")+IF($L$1=23,SUM($P521:AL521),"0")+IF($L$1=24,SUM($P521:AM521),"0"),2),IF(BC521=0,(SUMIF($AP$11:$AP$1010,B521,$BC$11:$BC$1010)),BC521))</f>
        <v>0</v>
      </c>
      <c r="M521" s="163" t="n">
        <f aca="false">IF(G521=0,0,(L521/G521)*100)</f>
        <v>0</v>
      </c>
      <c r="N521" s="168" t="str">
        <f aca="false">IF(B521&gt;0,"ok","ocultar")</f>
        <v>ocultar</v>
      </c>
      <c r="O521" s="650"/>
      <c r="P521" s="724"/>
      <c r="Q521" s="725"/>
      <c r="R521" s="725"/>
      <c r="S521" s="725"/>
      <c r="T521" s="725"/>
      <c r="U521" s="725"/>
      <c r="V521" s="725"/>
      <c r="W521" s="725"/>
      <c r="X521" s="725"/>
      <c r="Y521" s="725"/>
      <c r="Z521" s="725"/>
      <c r="AA521" s="726"/>
      <c r="AB521" s="726"/>
      <c r="AC521" s="726"/>
      <c r="AD521" s="726"/>
      <c r="AE521" s="726"/>
      <c r="AF521" s="726"/>
      <c r="AG521" s="726"/>
      <c r="AH521" s="726"/>
      <c r="AI521" s="726"/>
      <c r="AJ521" s="726"/>
      <c r="AK521" s="726"/>
      <c r="AL521" s="726"/>
      <c r="AM521" s="727"/>
      <c r="AO521" s="728" t="n">
        <f aca="false">IF(E521&lt;&gt;0,G521,0)</f>
        <v>0</v>
      </c>
      <c r="AP521" s="157" t="n">
        <f aca="false">IF(B521=0,AP520,IF(ISNONTEXT(B521)=TRUE(),INT(B521),INT(LEFT(B521,FIND(".",B521)-1))))</f>
        <v>3</v>
      </c>
      <c r="AQ521" s="157" t="str">
        <f aca="false">IF(AQ522=1,1,IF(B521&lt;&gt;0,1,IF(C521&lt;&gt;0,1,IF(D521&lt;&gt;0,1,IF(E521&lt;&gt;0,1,"")))))</f>
        <v/>
      </c>
      <c r="AR521" s="157" t="str">
        <f aca="false">IF(AP521=0," ",IF(AP521&lt;&gt;AP520,AP521," "))</f>
        <v> </v>
      </c>
      <c r="AS521" s="732"/>
      <c r="AT521" s="730" t="n">
        <f aca="false">IF(AP521&lt;&gt;AR521,(IF('ORÇ.GLOBAL P CAIXA'!I522="",J521*(INFORMAÇÕES!$Q$99/INFORMAÇÕES!$Q$102),IF('ORÇ.GLOBAL P CAIXA'!I522="R",J521,0))),0)</f>
        <v>0</v>
      </c>
      <c r="AU521" s="75" t="n">
        <f aca="false">IF(AP521&lt;&gt;AR521,(IF('ORÇ.GLOBAL P CAIXA'!I522="",J521*(INFORMAÇÕES!$Q$100/INFORMAÇÕES!$Q$102),IF('ORÇ.GLOBAL P CAIXA'!I522="C",J521,0))),0)</f>
        <v>0</v>
      </c>
      <c r="AV521" s="75" t="n">
        <f aca="false">IF(AP521&lt;&gt;AR521,(IF('ORÇ.GLOBAL P CAIXA'!I522="",J521*INFORMAÇÕES!$U$115,IF('ORÇ.GLOBAL P CAIXA'!I522="CF",J521,0))),0)</f>
        <v>0</v>
      </c>
      <c r="AW521" s="75" t="n">
        <f aca="false">IF(AP521&lt;&gt;AR521,(IF('ORÇ.GLOBAL P CAIXA'!I522="",J521*INFORMAÇÕES!$U$116,IF('ORÇ.GLOBAL P CAIXA'!I522="O",J521,0))),0)</f>
        <v>0</v>
      </c>
      <c r="AX521" s="731" t="n">
        <f aca="false">IF(E521&lt;&gt;0,J521,0)</f>
        <v>0</v>
      </c>
      <c r="AY521" s="730" t="n">
        <f aca="false">IF(AP521&lt;&gt;AR521,(IF('ORÇ.GLOBAL P CAIXA'!I522="",L521*(INFORMAÇÕES!$Q$99/INFORMAÇÕES!$Q$102),IF('ORÇ.GLOBAL P CAIXA'!I522="R",L521,0))),0)</f>
        <v>0</v>
      </c>
      <c r="AZ521" s="75" t="n">
        <f aca="false">IF(AP521&lt;&gt;AR521,(IF('ORÇ.GLOBAL P CAIXA'!I522="",L521*(INFORMAÇÕES!$Q$100/INFORMAÇÕES!$Q$102),IF('ORÇ.GLOBAL P CAIXA'!I522="C",L521,0))),0)</f>
        <v>0</v>
      </c>
      <c r="BA521" s="75" t="n">
        <f aca="false">IF(AP521&lt;&gt;AR521,(IF('ORÇ.GLOBAL P CAIXA'!I522="",L521*INFORMAÇÕES!$U$115,IF('ORÇ.GLOBAL P CAIXA'!I522="CF",L521,0))),0)</f>
        <v>0</v>
      </c>
      <c r="BB521" s="75" t="n">
        <f aca="false">IF(AP521&lt;&gt;AR521,(IF('ORÇ.GLOBAL P CAIXA'!I522="",L521*INFORMAÇÕES!$U$116,IF('ORÇ.GLOBAL P CAIXA'!I522="O",L521,0))),0)</f>
        <v>0</v>
      </c>
      <c r="BC521" s="731" t="n">
        <f aca="false">IF(E521&lt;&gt;0,L521,0)</f>
        <v>0</v>
      </c>
    </row>
    <row r="522" s="174" customFormat="true" ht="14.25" hidden="false" customHeight="false" outlineLevel="0" collapsed="false">
      <c r="A522" s="159" t="n">
        <v>512</v>
      </c>
      <c r="B522" s="160" t="n">
        <f aca="false">'ORÇ.REPROG. P CAIXA'!B524</f>
        <v>0</v>
      </c>
      <c r="C522" s="723" t="n">
        <f aca="false">'ORÇ.REPROG. P CAIXA'!C524</f>
        <v>0</v>
      </c>
      <c r="D522" s="162" t="n">
        <f aca="false">'ORÇ.REPROG. P CAIXA'!D524</f>
        <v>0</v>
      </c>
      <c r="E522" s="163" t="n">
        <f aca="false">IF('BM GLOBAL'!$P$1&lt;&gt;0,'ORÇ.REPROG. P CAIXA'!E524,'ORÇ.REPROG. P CAIXA'!H524)</f>
        <v>0</v>
      </c>
      <c r="F522" s="163" t="n">
        <f aca="false">IF('BM GLOBAL'!$P$1&lt;&gt;0,IF('ORÇ.GLOBAL P CAIXA'!K523=0,'ORÇ.GLOBAL EMPRESA'!G523,'ORÇ.GLOBAL P CAIXA'!F523),'ORÇ.REPROG. P CAIXA'!I524)</f>
        <v>0</v>
      </c>
      <c r="G522" s="163" t="n">
        <f aca="false">IF(E522&lt;&gt;0,ROUND(E522*F522,2),IF(AO522=0,(SUMIF('ORÇ.REPROG. P CAIXA'!$AC$13:$AC$1012,B522,$AO$11:$AO$1010)),AO522))</f>
        <v>0</v>
      </c>
      <c r="H522" s="163" t="n">
        <f aca="false">IF(J522&lt;&gt;0,IF(E522&lt;&gt;0,J522/F522,0),0)</f>
        <v>0</v>
      </c>
      <c r="I522" s="163" t="n">
        <f aca="false">IF(L522&lt;&gt;0,IF(E522&lt;&gt;0,L522/F522,0),0)</f>
        <v>0</v>
      </c>
      <c r="J522" s="163" t="n">
        <f aca="false">IF(E522&lt;&gt;0,ROUND(INDEX($P$11:$AM$1010,$A522,$L$1),2),IF(AX522=0,(SUMIF($AP$11:$AP$1010,B522,$AX$11:$AX$1010)),AX522))</f>
        <v>0</v>
      </c>
      <c r="K522" s="163" t="n">
        <f aca="false">IF(G522=0,0,(J522/G522)*100)</f>
        <v>0</v>
      </c>
      <c r="L522" s="163" t="n">
        <f aca="false">IF(E522&lt;&gt;0,ROUND(IF($L$1=1,SUM(P522),"0")+IF($L$1=2,SUM($P522:Q522),"0")+IF($L$1=3,SUM($P522:R522),"0")+IF($L$1=4,SUM($P522:S522),"0")+IF($L$1=5,SUM($P522:T522),"0")+IF($L$1=6,SUM($P522:U522),"0")+IF($L$1=7,SUM($P522:V522),"0")+IF($L$1=8,SUM($P522:W522),"0")+IF($L$1=9,SUM($P522:X522),"0")+IF($L$1=10,SUM($P522:Y522),"0")+IF($L$1=11,SUM($P522:Z522),"0")+IF($L$1=12,SUM($P522:AA522),"0")+IF($L$1=13,SUM($P522:AB522),"0")+IF($L$1=14,SUM($P522:AC522),"0")+IF($L$1=15,SUM($P522:AD522),"0")+IF($L$1=16,SUM($P522:AE522),"0")+IF($L$1=17,SUM($P522:AF522),"0")+IF($L$1=18,SUM($P522:AG522),"0")+IF($L$1=19,SUM($P522:AH522),"0")+IF($L$1=20,SUM($P522:AI522),"0")+IF($L$1=21,SUM($P522:AJ522),"0")+IF($L$1=22,SUM($P522:AK522),"0")+IF($L$1=23,SUM($P522:AL522),"0")+IF($L$1=24,SUM($P522:AM522),"0"),2),IF(BC522=0,(SUMIF($AP$11:$AP$1010,B522,$BC$11:$BC$1010)),BC522))</f>
        <v>0</v>
      </c>
      <c r="M522" s="163" t="n">
        <f aca="false">IF(G522=0,0,(L522/G522)*100)</f>
        <v>0</v>
      </c>
      <c r="N522" s="168" t="str">
        <f aca="false">IF(B522&gt;0,"ok","ocultar")</f>
        <v>ocultar</v>
      </c>
      <c r="O522" s="650"/>
      <c r="P522" s="724"/>
      <c r="Q522" s="725"/>
      <c r="R522" s="725"/>
      <c r="S522" s="725"/>
      <c r="T522" s="725"/>
      <c r="U522" s="725"/>
      <c r="V522" s="725"/>
      <c r="W522" s="725"/>
      <c r="X522" s="725"/>
      <c r="Y522" s="725"/>
      <c r="Z522" s="725"/>
      <c r="AA522" s="726"/>
      <c r="AB522" s="726"/>
      <c r="AC522" s="726"/>
      <c r="AD522" s="726"/>
      <c r="AE522" s="726"/>
      <c r="AF522" s="726"/>
      <c r="AG522" s="726"/>
      <c r="AH522" s="726"/>
      <c r="AI522" s="726"/>
      <c r="AJ522" s="726"/>
      <c r="AK522" s="726"/>
      <c r="AL522" s="726"/>
      <c r="AM522" s="727"/>
      <c r="AO522" s="728" t="n">
        <f aca="false">IF(E522&lt;&gt;0,G522,0)</f>
        <v>0</v>
      </c>
      <c r="AP522" s="157" t="n">
        <f aca="false">IF(B522=0,AP521,IF(ISNONTEXT(B522)=TRUE(),INT(B522),INT(LEFT(B522,FIND(".",B522)-1))))</f>
        <v>3</v>
      </c>
      <c r="AQ522" s="157" t="str">
        <f aca="false">IF(AQ523=1,1,IF(B522&lt;&gt;0,1,IF(C522&lt;&gt;0,1,IF(D522&lt;&gt;0,1,IF(E522&lt;&gt;0,1,"")))))</f>
        <v/>
      </c>
      <c r="AR522" s="157" t="str">
        <f aca="false">IF(AP522=0," ",IF(AP522&lt;&gt;AP521,AP522," "))</f>
        <v> </v>
      </c>
      <c r="AS522" s="732"/>
      <c r="AT522" s="730" t="n">
        <f aca="false">IF(AP522&lt;&gt;AR522,(IF('ORÇ.GLOBAL P CAIXA'!I523="",J522*(INFORMAÇÕES!$Q$99/INFORMAÇÕES!$Q$102),IF('ORÇ.GLOBAL P CAIXA'!I523="R",J522,0))),0)</f>
        <v>0</v>
      </c>
      <c r="AU522" s="75" t="n">
        <f aca="false">IF(AP522&lt;&gt;AR522,(IF('ORÇ.GLOBAL P CAIXA'!I523="",J522*(INFORMAÇÕES!$Q$100/INFORMAÇÕES!$Q$102),IF('ORÇ.GLOBAL P CAIXA'!I523="C",J522,0))),0)</f>
        <v>0</v>
      </c>
      <c r="AV522" s="75" t="n">
        <f aca="false">IF(AP522&lt;&gt;AR522,(IF('ORÇ.GLOBAL P CAIXA'!I523="",J522*INFORMAÇÕES!$U$115,IF('ORÇ.GLOBAL P CAIXA'!I523="CF",J522,0))),0)</f>
        <v>0</v>
      </c>
      <c r="AW522" s="75" t="n">
        <f aca="false">IF(AP522&lt;&gt;AR522,(IF('ORÇ.GLOBAL P CAIXA'!I523="",J522*INFORMAÇÕES!$U$116,IF('ORÇ.GLOBAL P CAIXA'!I523="O",J522,0))),0)</f>
        <v>0</v>
      </c>
      <c r="AX522" s="731" t="n">
        <f aca="false">IF(E522&lt;&gt;0,J522,0)</f>
        <v>0</v>
      </c>
      <c r="AY522" s="730" t="n">
        <f aca="false">IF(AP522&lt;&gt;AR522,(IF('ORÇ.GLOBAL P CAIXA'!I523="",L522*(INFORMAÇÕES!$Q$99/INFORMAÇÕES!$Q$102),IF('ORÇ.GLOBAL P CAIXA'!I523="R",L522,0))),0)</f>
        <v>0</v>
      </c>
      <c r="AZ522" s="75" t="n">
        <f aca="false">IF(AP522&lt;&gt;AR522,(IF('ORÇ.GLOBAL P CAIXA'!I523="",L522*(INFORMAÇÕES!$Q$100/INFORMAÇÕES!$Q$102),IF('ORÇ.GLOBAL P CAIXA'!I523="C",L522,0))),0)</f>
        <v>0</v>
      </c>
      <c r="BA522" s="75" t="n">
        <f aca="false">IF(AP522&lt;&gt;AR522,(IF('ORÇ.GLOBAL P CAIXA'!I523="",L522*INFORMAÇÕES!$U$115,IF('ORÇ.GLOBAL P CAIXA'!I523="CF",L522,0))),0)</f>
        <v>0</v>
      </c>
      <c r="BB522" s="75" t="n">
        <f aca="false">IF(AP522&lt;&gt;AR522,(IF('ORÇ.GLOBAL P CAIXA'!I523="",L522*INFORMAÇÕES!$U$116,IF('ORÇ.GLOBAL P CAIXA'!I523="O",L522,0))),0)</f>
        <v>0</v>
      </c>
      <c r="BC522" s="731" t="n">
        <f aca="false">IF(E522&lt;&gt;0,L522,0)</f>
        <v>0</v>
      </c>
    </row>
    <row r="523" s="174" customFormat="true" ht="14.25" hidden="false" customHeight="false" outlineLevel="0" collapsed="false">
      <c r="A523" s="159" t="n">
        <v>513</v>
      </c>
      <c r="B523" s="160" t="n">
        <f aca="false">'ORÇ.REPROG. P CAIXA'!B525</f>
        <v>0</v>
      </c>
      <c r="C523" s="723" t="n">
        <f aca="false">'ORÇ.REPROG. P CAIXA'!C525</f>
        <v>0</v>
      </c>
      <c r="D523" s="162" t="n">
        <f aca="false">'ORÇ.REPROG. P CAIXA'!D525</f>
        <v>0</v>
      </c>
      <c r="E523" s="163" t="n">
        <f aca="false">IF('BM GLOBAL'!$P$1&lt;&gt;0,'ORÇ.REPROG. P CAIXA'!E525,'ORÇ.REPROG. P CAIXA'!H525)</f>
        <v>0</v>
      </c>
      <c r="F523" s="163" t="n">
        <f aca="false">IF('BM GLOBAL'!$P$1&lt;&gt;0,IF('ORÇ.GLOBAL P CAIXA'!K524=0,'ORÇ.GLOBAL EMPRESA'!G524,'ORÇ.GLOBAL P CAIXA'!F524),'ORÇ.REPROG. P CAIXA'!I525)</f>
        <v>0</v>
      </c>
      <c r="G523" s="163" t="n">
        <f aca="false">IF(E523&lt;&gt;0,ROUND(E523*F523,2),IF(AO523=0,(SUMIF('ORÇ.REPROG. P CAIXA'!$AC$13:$AC$1012,B523,$AO$11:$AO$1010)),AO523))</f>
        <v>0</v>
      </c>
      <c r="H523" s="163" t="n">
        <f aca="false">IF(J523&lt;&gt;0,IF(E523&lt;&gt;0,J523/F523,0),0)</f>
        <v>0</v>
      </c>
      <c r="I523" s="163" t="n">
        <f aca="false">IF(L523&lt;&gt;0,IF(E523&lt;&gt;0,L523/F523,0),0)</f>
        <v>0</v>
      </c>
      <c r="J523" s="163" t="n">
        <f aca="false">IF(E523&lt;&gt;0,ROUND(INDEX($P$11:$AM$1010,$A523,$L$1),2),IF(AX523=0,(SUMIF($AP$11:$AP$1010,B523,$AX$11:$AX$1010)),AX523))</f>
        <v>0</v>
      </c>
      <c r="K523" s="163" t="n">
        <f aca="false">IF(G523=0,0,(J523/G523)*100)</f>
        <v>0</v>
      </c>
      <c r="L523" s="163" t="n">
        <f aca="false">IF(E523&lt;&gt;0,ROUND(IF($L$1=1,SUM(P523),"0")+IF($L$1=2,SUM($P523:Q523),"0")+IF($L$1=3,SUM($P523:R523),"0")+IF($L$1=4,SUM($P523:S523),"0")+IF($L$1=5,SUM($P523:T523),"0")+IF($L$1=6,SUM($P523:U523),"0")+IF($L$1=7,SUM($P523:V523),"0")+IF($L$1=8,SUM($P523:W523),"0")+IF($L$1=9,SUM($P523:X523),"0")+IF($L$1=10,SUM($P523:Y523),"0")+IF($L$1=11,SUM($P523:Z523),"0")+IF($L$1=12,SUM($P523:AA523),"0")+IF($L$1=13,SUM($P523:AB523),"0")+IF($L$1=14,SUM($P523:AC523),"0")+IF($L$1=15,SUM($P523:AD523),"0")+IF($L$1=16,SUM($P523:AE523),"0")+IF($L$1=17,SUM($P523:AF523),"0")+IF($L$1=18,SUM($P523:AG523),"0")+IF($L$1=19,SUM($P523:AH523),"0")+IF($L$1=20,SUM($P523:AI523),"0")+IF($L$1=21,SUM($P523:AJ523),"0")+IF($L$1=22,SUM($P523:AK523),"0")+IF($L$1=23,SUM($P523:AL523),"0")+IF($L$1=24,SUM($P523:AM523),"0"),2),IF(BC523=0,(SUMIF($AP$11:$AP$1010,B523,$BC$11:$BC$1010)),BC523))</f>
        <v>0</v>
      </c>
      <c r="M523" s="163" t="n">
        <f aca="false">IF(G523=0,0,(L523/G523)*100)</f>
        <v>0</v>
      </c>
      <c r="N523" s="168" t="str">
        <f aca="false">IF(B523&gt;0,"ok","ocultar")</f>
        <v>ocultar</v>
      </c>
      <c r="O523" s="650"/>
      <c r="P523" s="724"/>
      <c r="Q523" s="725"/>
      <c r="R523" s="725"/>
      <c r="S523" s="725"/>
      <c r="T523" s="725"/>
      <c r="U523" s="725"/>
      <c r="V523" s="725"/>
      <c r="W523" s="725"/>
      <c r="X523" s="725"/>
      <c r="Y523" s="725"/>
      <c r="Z523" s="725"/>
      <c r="AA523" s="726"/>
      <c r="AB523" s="726"/>
      <c r="AC523" s="726"/>
      <c r="AD523" s="726"/>
      <c r="AE523" s="726"/>
      <c r="AF523" s="726"/>
      <c r="AG523" s="726"/>
      <c r="AH523" s="726"/>
      <c r="AI523" s="726"/>
      <c r="AJ523" s="726"/>
      <c r="AK523" s="726"/>
      <c r="AL523" s="726"/>
      <c r="AM523" s="727"/>
      <c r="AO523" s="728" t="n">
        <f aca="false">IF(E523&lt;&gt;0,G523,0)</f>
        <v>0</v>
      </c>
      <c r="AP523" s="157" t="n">
        <f aca="false">IF(B523=0,AP522,IF(ISNONTEXT(B523)=TRUE(),INT(B523),INT(LEFT(B523,FIND(".",B523)-1))))</f>
        <v>3</v>
      </c>
      <c r="AQ523" s="157" t="str">
        <f aca="false">IF(AQ524=1,1,IF(B523&lt;&gt;0,1,IF(C523&lt;&gt;0,1,IF(D523&lt;&gt;0,1,IF(E523&lt;&gt;0,1,"")))))</f>
        <v/>
      </c>
      <c r="AR523" s="157" t="str">
        <f aca="false">IF(AP523=0," ",IF(AP523&lt;&gt;AP522,AP523," "))</f>
        <v> </v>
      </c>
      <c r="AS523" s="732"/>
      <c r="AT523" s="730" t="n">
        <f aca="false">IF(AP523&lt;&gt;AR523,(IF('ORÇ.GLOBAL P CAIXA'!I524="",J523*(INFORMAÇÕES!$Q$99/INFORMAÇÕES!$Q$102),IF('ORÇ.GLOBAL P CAIXA'!I524="R",J523,0))),0)</f>
        <v>0</v>
      </c>
      <c r="AU523" s="75" t="n">
        <f aca="false">IF(AP523&lt;&gt;AR523,(IF('ORÇ.GLOBAL P CAIXA'!I524="",J523*(INFORMAÇÕES!$Q$100/INFORMAÇÕES!$Q$102),IF('ORÇ.GLOBAL P CAIXA'!I524="C",J523,0))),0)</f>
        <v>0</v>
      </c>
      <c r="AV523" s="75" t="n">
        <f aca="false">IF(AP523&lt;&gt;AR523,(IF('ORÇ.GLOBAL P CAIXA'!I524="",J523*INFORMAÇÕES!$U$115,IF('ORÇ.GLOBAL P CAIXA'!I524="CF",J523,0))),0)</f>
        <v>0</v>
      </c>
      <c r="AW523" s="75" t="n">
        <f aca="false">IF(AP523&lt;&gt;AR523,(IF('ORÇ.GLOBAL P CAIXA'!I524="",J523*INFORMAÇÕES!$U$116,IF('ORÇ.GLOBAL P CAIXA'!I524="O",J523,0))),0)</f>
        <v>0</v>
      </c>
      <c r="AX523" s="731" t="n">
        <f aca="false">IF(E523&lt;&gt;0,J523,0)</f>
        <v>0</v>
      </c>
      <c r="AY523" s="730" t="n">
        <f aca="false">IF(AP523&lt;&gt;AR523,(IF('ORÇ.GLOBAL P CAIXA'!I524="",L523*(INFORMAÇÕES!$Q$99/INFORMAÇÕES!$Q$102),IF('ORÇ.GLOBAL P CAIXA'!I524="R",L523,0))),0)</f>
        <v>0</v>
      </c>
      <c r="AZ523" s="75" t="n">
        <f aca="false">IF(AP523&lt;&gt;AR523,(IF('ORÇ.GLOBAL P CAIXA'!I524="",L523*(INFORMAÇÕES!$Q$100/INFORMAÇÕES!$Q$102),IF('ORÇ.GLOBAL P CAIXA'!I524="C",L523,0))),0)</f>
        <v>0</v>
      </c>
      <c r="BA523" s="75" t="n">
        <f aca="false">IF(AP523&lt;&gt;AR523,(IF('ORÇ.GLOBAL P CAIXA'!I524="",L523*INFORMAÇÕES!$U$115,IF('ORÇ.GLOBAL P CAIXA'!I524="CF",L523,0))),0)</f>
        <v>0</v>
      </c>
      <c r="BB523" s="75" t="n">
        <f aca="false">IF(AP523&lt;&gt;AR523,(IF('ORÇ.GLOBAL P CAIXA'!I524="",L523*INFORMAÇÕES!$U$116,IF('ORÇ.GLOBAL P CAIXA'!I524="O",L523,0))),0)</f>
        <v>0</v>
      </c>
      <c r="BC523" s="731" t="n">
        <f aca="false">IF(E523&lt;&gt;0,L523,0)</f>
        <v>0</v>
      </c>
    </row>
    <row r="524" s="174" customFormat="true" ht="14.25" hidden="false" customHeight="false" outlineLevel="0" collapsed="false">
      <c r="A524" s="159" t="n">
        <v>514</v>
      </c>
      <c r="B524" s="160" t="n">
        <f aca="false">'ORÇ.REPROG. P CAIXA'!B526</f>
        <v>0</v>
      </c>
      <c r="C524" s="723" t="n">
        <f aca="false">'ORÇ.REPROG. P CAIXA'!C526</f>
        <v>0</v>
      </c>
      <c r="D524" s="162" t="n">
        <f aca="false">'ORÇ.REPROG. P CAIXA'!D526</f>
        <v>0</v>
      </c>
      <c r="E524" s="163" t="n">
        <f aca="false">IF('BM GLOBAL'!$P$1&lt;&gt;0,'ORÇ.REPROG. P CAIXA'!E526,'ORÇ.REPROG. P CAIXA'!H526)</f>
        <v>0</v>
      </c>
      <c r="F524" s="163" t="n">
        <f aca="false">IF('BM GLOBAL'!$P$1&lt;&gt;0,IF('ORÇ.GLOBAL P CAIXA'!K525=0,'ORÇ.GLOBAL EMPRESA'!G525,'ORÇ.GLOBAL P CAIXA'!F525),'ORÇ.REPROG. P CAIXA'!I526)</f>
        <v>0</v>
      </c>
      <c r="G524" s="163" t="n">
        <f aca="false">IF(E524&lt;&gt;0,ROUND(E524*F524,2),IF(AO524=0,(SUMIF('ORÇ.REPROG. P CAIXA'!$AC$13:$AC$1012,B524,$AO$11:$AO$1010)),AO524))</f>
        <v>0</v>
      </c>
      <c r="H524" s="163" t="n">
        <f aca="false">IF(J524&lt;&gt;0,IF(E524&lt;&gt;0,J524/F524,0),0)</f>
        <v>0</v>
      </c>
      <c r="I524" s="163" t="n">
        <f aca="false">IF(L524&lt;&gt;0,IF(E524&lt;&gt;0,L524/F524,0),0)</f>
        <v>0</v>
      </c>
      <c r="J524" s="163" t="n">
        <f aca="false">IF(E524&lt;&gt;0,ROUND(INDEX($P$11:$AM$1010,$A524,$L$1),2),IF(AX524=0,(SUMIF($AP$11:$AP$1010,B524,$AX$11:$AX$1010)),AX524))</f>
        <v>0</v>
      </c>
      <c r="K524" s="163" t="n">
        <f aca="false">IF(G524=0,0,(J524/G524)*100)</f>
        <v>0</v>
      </c>
      <c r="L524" s="163" t="n">
        <f aca="false">IF(E524&lt;&gt;0,ROUND(IF($L$1=1,SUM(P524),"0")+IF($L$1=2,SUM($P524:Q524),"0")+IF($L$1=3,SUM($P524:R524),"0")+IF($L$1=4,SUM($P524:S524),"0")+IF($L$1=5,SUM($P524:T524),"0")+IF($L$1=6,SUM($P524:U524),"0")+IF($L$1=7,SUM($P524:V524),"0")+IF($L$1=8,SUM($P524:W524),"0")+IF($L$1=9,SUM($P524:X524),"0")+IF($L$1=10,SUM($P524:Y524),"0")+IF($L$1=11,SUM($P524:Z524),"0")+IF($L$1=12,SUM($P524:AA524),"0")+IF($L$1=13,SUM($P524:AB524),"0")+IF($L$1=14,SUM($P524:AC524),"0")+IF($L$1=15,SUM($P524:AD524),"0")+IF($L$1=16,SUM($P524:AE524),"0")+IF($L$1=17,SUM($P524:AF524),"0")+IF($L$1=18,SUM($P524:AG524),"0")+IF($L$1=19,SUM($P524:AH524),"0")+IF($L$1=20,SUM($P524:AI524),"0")+IF($L$1=21,SUM($P524:AJ524),"0")+IF($L$1=22,SUM($P524:AK524),"0")+IF($L$1=23,SUM($P524:AL524),"0")+IF($L$1=24,SUM($P524:AM524),"0"),2),IF(BC524=0,(SUMIF($AP$11:$AP$1010,B524,$BC$11:$BC$1010)),BC524))</f>
        <v>0</v>
      </c>
      <c r="M524" s="163" t="n">
        <f aca="false">IF(G524=0,0,(L524/G524)*100)</f>
        <v>0</v>
      </c>
      <c r="N524" s="168" t="str">
        <f aca="false">IF(B524&gt;0,"ok","ocultar")</f>
        <v>ocultar</v>
      </c>
      <c r="O524" s="650"/>
      <c r="P524" s="724"/>
      <c r="Q524" s="725"/>
      <c r="R524" s="725"/>
      <c r="S524" s="725"/>
      <c r="T524" s="725"/>
      <c r="U524" s="725"/>
      <c r="V524" s="725"/>
      <c r="W524" s="725"/>
      <c r="X524" s="725"/>
      <c r="Y524" s="725"/>
      <c r="Z524" s="725"/>
      <c r="AA524" s="726"/>
      <c r="AB524" s="726"/>
      <c r="AC524" s="726"/>
      <c r="AD524" s="726"/>
      <c r="AE524" s="726"/>
      <c r="AF524" s="726"/>
      <c r="AG524" s="726"/>
      <c r="AH524" s="726"/>
      <c r="AI524" s="726"/>
      <c r="AJ524" s="726"/>
      <c r="AK524" s="726"/>
      <c r="AL524" s="726"/>
      <c r="AM524" s="727"/>
      <c r="AO524" s="728" t="n">
        <f aca="false">IF(E524&lt;&gt;0,G524,0)</f>
        <v>0</v>
      </c>
      <c r="AP524" s="157" t="n">
        <f aca="false">IF(B524=0,AP523,IF(ISNONTEXT(B524)=TRUE(),INT(B524),INT(LEFT(B524,FIND(".",B524)-1))))</f>
        <v>3</v>
      </c>
      <c r="AQ524" s="157" t="str">
        <f aca="false">IF(AQ525=1,1,IF(B524&lt;&gt;0,1,IF(C524&lt;&gt;0,1,IF(D524&lt;&gt;0,1,IF(E524&lt;&gt;0,1,"")))))</f>
        <v/>
      </c>
      <c r="AR524" s="157" t="str">
        <f aca="false">IF(AP524=0," ",IF(AP524&lt;&gt;AP523,AP524," "))</f>
        <v> </v>
      </c>
      <c r="AS524" s="732"/>
      <c r="AT524" s="730" t="n">
        <f aca="false">IF(AP524&lt;&gt;AR524,(IF('ORÇ.GLOBAL P CAIXA'!I525="",J524*(INFORMAÇÕES!$Q$99/INFORMAÇÕES!$Q$102),IF('ORÇ.GLOBAL P CAIXA'!I525="R",J524,0))),0)</f>
        <v>0</v>
      </c>
      <c r="AU524" s="75" t="n">
        <f aca="false">IF(AP524&lt;&gt;AR524,(IF('ORÇ.GLOBAL P CAIXA'!I525="",J524*(INFORMAÇÕES!$Q$100/INFORMAÇÕES!$Q$102),IF('ORÇ.GLOBAL P CAIXA'!I525="C",J524,0))),0)</f>
        <v>0</v>
      </c>
      <c r="AV524" s="75" t="n">
        <f aca="false">IF(AP524&lt;&gt;AR524,(IF('ORÇ.GLOBAL P CAIXA'!I525="",J524*INFORMAÇÕES!$U$115,IF('ORÇ.GLOBAL P CAIXA'!I525="CF",J524,0))),0)</f>
        <v>0</v>
      </c>
      <c r="AW524" s="75" t="n">
        <f aca="false">IF(AP524&lt;&gt;AR524,(IF('ORÇ.GLOBAL P CAIXA'!I525="",J524*INFORMAÇÕES!$U$116,IF('ORÇ.GLOBAL P CAIXA'!I525="O",J524,0))),0)</f>
        <v>0</v>
      </c>
      <c r="AX524" s="731" t="n">
        <f aca="false">IF(E524&lt;&gt;0,J524,0)</f>
        <v>0</v>
      </c>
      <c r="AY524" s="730" t="n">
        <f aca="false">IF(AP524&lt;&gt;AR524,(IF('ORÇ.GLOBAL P CAIXA'!I525="",L524*(INFORMAÇÕES!$Q$99/INFORMAÇÕES!$Q$102),IF('ORÇ.GLOBAL P CAIXA'!I525="R",L524,0))),0)</f>
        <v>0</v>
      </c>
      <c r="AZ524" s="75" t="n">
        <f aca="false">IF(AP524&lt;&gt;AR524,(IF('ORÇ.GLOBAL P CAIXA'!I525="",L524*(INFORMAÇÕES!$Q$100/INFORMAÇÕES!$Q$102),IF('ORÇ.GLOBAL P CAIXA'!I525="C",L524,0))),0)</f>
        <v>0</v>
      </c>
      <c r="BA524" s="75" t="n">
        <f aca="false">IF(AP524&lt;&gt;AR524,(IF('ORÇ.GLOBAL P CAIXA'!I525="",L524*INFORMAÇÕES!$U$115,IF('ORÇ.GLOBAL P CAIXA'!I525="CF",L524,0))),0)</f>
        <v>0</v>
      </c>
      <c r="BB524" s="75" t="n">
        <f aca="false">IF(AP524&lt;&gt;AR524,(IF('ORÇ.GLOBAL P CAIXA'!I525="",L524*INFORMAÇÕES!$U$116,IF('ORÇ.GLOBAL P CAIXA'!I525="O",L524,0))),0)</f>
        <v>0</v>
      </c>
      <c r="BC524" s="731" t="n">
        <f aca="false">IF(E524&lt;&gt;0,L524,0)</f>
        <v>0</v>
      </c>
    </row>
    <row r="525" s="174" customFormat="true" ht="14.25" hidden="false" customHeight="false" outlineLevel="0" collapsed="false">
      <c r="A525" s="159" t="n">
        <v>515</v>
      </c>
      <c r="B525" s="160" t="n">
        <f aca="false">'ORÇ.REPROG. P CAIXA'!B527</f>
        <v>0</v>
      </c>
      <c r="C525" s="723" t="n">
        <f aca="false">'ORÇ.REPROG. P CAIXA'!C527</f>
        <v>0</v>
      </c>
      <c r="D525" s="162" t="n">
        <f aca="false">'ORÇ.REPROG. P CAIXA'!D527</f>
        <v>0</v>
      </c>
      <c r="E525" s="163" t="n">
        <f aca="false">IF('BM GLOBAL'!$P$1&lt;&gt;0,'ORÇ.REPROG. P CAIXA'!E527,'ORÇ.REPROG. P CAIXA'!H527)</f>
        <v>0</v>
      </c>
      <c r="F525" s="163" t="n">
        <f aca="false">IF('BM GLOBAL'!$P$1&lt;&gt;0,IF('ORÇ.GLOBAL P CAIXA'!K526=0,'ORÇ.GLOBAL EMPRESA'!G526,'ORÇ.GLOBAL P CAIXA'!F526),'ORÇ.REPROG. P CAIXA'!I527)</f>
        <v>0</v>
      </c>
      <c r="G525" s="163" t="n">
        <f aca="false">IF(E525&lt;&gt;0,ROUND(E525*F525,2),IF(AO525=0,(SUMIF('ORÇ.REPROG. P CAIXA'!$AC$13:$AC$1012,B525,$AO$11:$AO$1010)),AO525))</f>
        <v>0</v>
      </c>
      <c r="H525" s="163" t="n">
        <f aca="false">IF(J525&lt;&gt;0,IF(E525&lt;&gt;0,J525/F525,0),0)</f>
        <v>0</v>
      </c>
      <c r="I525" s="163" t="n">
        <f aca="false">IF(L525&lt;&gt;0,IF(E525&lt;&gt;0,L525/F525,0),0)</f>
        <v>0</v>
      </c>
      <c r="J525" s="163" t="n">
        <f aca="false">IF(E525&lt;&gt;0,ROUND(INDEX($P$11:$AM$1010,$A525,$L$1),2),IF(AX525=0,(SUMIF($AP$11:$AP$1010,B525,$AX$11:$AX$1010)),AX525))</f>
        <v>0</v>
      </c>
      <c r="K525" s="163" t="n">
        <f aca="false">IF(G525=0,0,(J525/G525)*100)</f>
        <v>0</v>
      </c>
      <c r="L525" s="163" t="n">
        <f aca="false">IF(E525&lt;&gt;0,ROUND(IF($L$1=1,SUM(P525),"0")+IF($L$1=2,SUM($P525:Q525),"0")+IF($L$1=3,SUM($P525:R525),"0")+IF($L$1=4,SUM($P525:S525),"0")+IF($L$1=5,SUM($P525:T525),"0")+IF($L$1=6,SUM($P525:U525),"0")+IF($L$1=7,SUM($P525:V525),"0")+IF($L$1=8,SUM($P525:W525),"0")+IF($L$1=9,SUM($P525:X525),"0")+IF($L$1=10,SUM($P525:Y525),"0")+IF($L$1=11,SUM($P525:Z525),"0")+IF($L$1=12,SUM($P525:AA525),"0")+IF($L$1=13,SUM($P525:AB525),"0")+IF($L$1=14,SUM($P525:AC525),"0")+IF($L$1=15,SUM($P525:AD525),"0")+IF($L$1=16,SUM($P525:AE525),"0")+IF($L$1=17,SUM($P525:AF525),"0")+IF($L$1=18,SUM($P525:AG525),"0")+IF($L$1=19,SUM($P525:AH525),"0")+IF($L$1=20,SUM($P525:AI525),"0")+IF($L$1=21,SUM($P525:AJ525),"0")+IF($L$1=22,SUM($P525:AK525),"0")+IF($L$1=23,SUM($P525:AL525),"0")+IF($L$1=24,SUM($P525:AM525),"0"),2),IF(BC525=0,(SUMIF($AP$11:$AP$1010,B525,$BC$11:$BC$1010)),BC525))</f>
        <v>0</v>
      </c>
      <c r="M525" s="163" t="n">
        <f aca="false">IF(G525=0,0,(L525/G525)*100)</f>
        <v>0</v>
      </c>
      <c r="N525" s="168" t="str">
        <f aca="false">IF(B525&gt;0,"ok","ocultar")</f>
        <v>ocultar</v>
      </c>
      <c r="O525" s="650"/>
      <c r="P525" s="724"/>
      <c r="Q525" s="725"/>
      <c r="R525" s="725"/>
      <c r="S525" s="725"/>
      <c r="T525" s="725"/>
      <c r="U525" s="725"/>
      <c r="V525" s="725"/>
      <c r="W525" s="725"/>
      <c r="X525" s="725"/>
      <c r="Y525" s="725"/>
      <c r="Z525" s="725"/>
      <c r="AA525" s="726"/>
      <c r="AB525" s="726"/>
      <c r="AC525" s="726"/>
      <c r="AD525" s="726"/>
      <c r="AE525" s="726"/>
      <c r="AF525" s="726"/>
      <c r="AG525" s="726"/>
      <c r="AH525" s="726"/>
      <c r="AI525" s="726"/>
      <c r="AJ525" s="726"/>
      <c r="AK525" s="726"/>
      <c r="AL525" s="726"/>
      <c r="AM525" s="727"/>
      <c r="AO525" s="728" t="n">
        <f aca="false">IF(E525&lt;&gt;0,G525,0)</f>
        <v>0</v>
      </c>
      <c r="AP525" s="157" t="n">
        <f aca="false">IF(B525=0,AP524,IF(ISNONTEXT(B525)=TRUE(),INT(B525),INT(LEFT(B525,FIND(".",B525)-1))))</f>
        <v>3</v>
      </c>
      <c r="AQ525" s="157" t="str">
        <f aca="false">IF(AQ526=1,1,IF(B525&lt;&gt;0,1,IF(C525&lt;&gt;0,1,IF(D525&lt;&gt;0,1,IF(E525&lt;&gt;0,1,"")))))</f>
        <v/>
      </c>
      <c r="AR525" s="157" t="str">
        <f aca="false">IF(AP525=0," ",IF(AP525&lt;&gt;AP524,AP525," "))</f>
        <v> </v>
      </c>
      <c r="AS525" s="732"/>
      <c r="AT525" s="730" t="n">
        <f aca="false">IF(AP525&lt;&gt;AR525,(IF('ORÇ.GLOBAL P CAIXA'!I526="",J525*(INFORMAÇÕES!$Q$99/INFORMAÇÕES!$Q$102),IF('ORÇ.GLOBAL P CAIXA'!I526="R",J525,0))),0)</f>
        <v>0</v>
      </c>
      <c r="AU525" s="75" t="n">
        <f aca="false">IF(AP525&lt;&gt;AR525,(IF('ORÇ.GLOBAL P CAIXA'!I526="",J525*(INFORMAÇÕES!$Q$100/INFORMAÇÕES!$Q$102),IF('ORÇ.GLOBAL P CAIXA'!I526="C",J525,0))),0)</f>
        <v>0</v>
      </c>
      <c r="AV525" s="75" t="n">
        <f aca="false">IF(AP525&lt;&gt;AR525,(IF('ORÇ.GLOBAL P CAIXA'!I526="",J525*INFORMAÇÕES!$U$115,IF('ORÇ.GLOBAL P CAIXA'!I526="CF",J525,0))),0)</f>
        <v>0</v>
      </c>
      <c r="AW525" s="75" t="n">
        <f aca="false">IF(AP525&lt;&gt;AR525,(IF('ORÇ.GLOBAL P CAIXA'!I526="",J525*INFORMAÇÕES!$U$116,IF('ORÇ.GLOBAL P CAIXA'!I526="O",J525,0))),0)</f>
        <v>0</v>
      </c>
      <c r="AX525" s="731" t="n">
        <f aca="false">IF(E525&lt;&gt;0,J525,0)</f>
        <v>0</v>
      </c>
      <c r="AY525" s="730" t="n">
        <f aca="false">IF(AP525&lt;&gt;AR525,(IF('ORÇ.GLOBAL P CAIXA'!I526="",L525*(INFORMAÇÕES!$Q$99/INFORMAÇÕES!$Q$102),IF('ORÇ.GLOBAL P CAIXA'!I526="R",L525,0))),0)</f>
        <v>0</v>
      </c>
      <c r="AZ525" s="75" t="n">
        <f aca="false">IF(AP525&lt;&gt;AR525,(IF('ORÇ.GLOBAL P CAIXA'!I526="",L525*(INFORMAÇÕES!$Q$100/INFORMAÇÕES!$Q$102),IF('ORÇ.GLOBAL P CAIXA'!I526="C",L525,0))),0)</f>
        <v>0</v>
      </c>
      <c r="BA525" s="75" t="n">
        <f aca="false">IF(AP525&lt;&gt;AR525,(IF('ORÇ.GLOBAL P CAIXA'!I526="",L525*INFORMAÇÕES!$U$115,IF('ORÇ.GLOBAL P CAIXA'!I526="CF",L525,0))),0)</f>
        <v>0</v>
      </c>
      <c r="BB525" s="75" t="n">
        <f aca="false">IF(AP525&lt;&gt;AR525,(IF('ORÇ.GLOBAL P CAIXA'!I526="",L525*INFORMAÇÕES!$U$116,IF('ORÇ.GLOBAL P CAIXA'!I526="O",L525,0))),0)</f>
        <v>0</v>
      </c>
      <c r="BC525" s="731" t="n">
        <f aca="false">IF(E525&lt;&gt;0,L525,0)</f>
        <v>0</v>
      </c>
    </row>
    <row r="526" s="174" customFormat="true" ht="14.25" hidden="false" customHeight="false" outlineLevel="0" collapsed="false">
      <c r="A526" s="159" t="n">
        <v>516</v>
      </c>
      <c r="B526" s="160" t="n">
        <f aca="false">'ORÇ.REPROG. P CAIXA'!B528</f>
        <v>0</v>
      </c>
      <c r="C526" s="723" t="n">
        <f aca="false">'ORÇ.REPROG. P CAIXA'!C528</f>
        <v>0</v>
      </c>
      <c r="D526" s="162" t="n">
        <f aca="false">'ORÇ.REPROG. P CAIXA'!D528</f>
        <v>0</v>
      </c>
      <c r="E526" s="163" t="n">
        <f aca="false">IF('BM GLOBAL'!$P$1&lt;&gt;0,'ORÇ.REPROG. P CAIXA'!E528,'ORÇ.REPROG. P CAIXA'!H528)</f>
        <v>0</v>
      </c>
      <c r="F526" s="163" t="n">
        <f aca="false">IF('BM GLOBAL'!$P$1&lt;&gt;0,IF('ORÇ.GLOBAL P CAIXA'!K527=0,'ORÇ.GLOBAL EMPRESA'!G527,'ORÇ.GLOBAL P CAIXA'!F527),'ORÇ.REPROG. P CAIXA'!I528)</f>
        <v>0</v>
      </c>
      <c r="G526" s="163" t="n">
        <f aca="false">IF(E526&lt;&gt;0,ROUND(E526*F526,2),IF(AO526=0,(SUMIF('ORÇ.REPROG. P CAIXA'!$AC$13:$AC$1012,B526,$AO$11:$AO$1010)),AO526))</f>
        <v>0</v>
      </c>
      <c r="H526" s="163" t="n">
        <f aca="false">IF(J526&lt;&gt;0,IF(E526&lt;&gt;0,J526/F526,0),0)</f>
        <v>0</v>
      </c>
      <c r="I526" s="163" t="n">
        <f aca="false">IF(L526&lt;&gt;0,IF(E526&lt;&gt;0,L526/F526,0),0)</f>
        <v>0</v>
      </c>
      <c r="J526" s="163" t="n">
        <f aca="false">IF(E526&lt;&gt;0,ROUND(INDEX($P$11:$AM$1010,$A526,$L$1),2),IF(AX526=0,(SUMIF($AP$11:$AP$1010,B526,$AX$11:$AX$1010)),AX526))</f>
        <v>0</v>
      </c>
      <c r="K526" s="163" t="n">
        <f aca="false">IF(G526=0,0,(J526/G526)*100)</f>
        <v>0</v>
      </c>
      <c r="L526" s="163" t="n">
        <f aca="false">IF(E526&lt;&gt;0,ROUND(IF($L$1=1,SUM(P526),"0")+IF($L$1=2,SUM($P526:Q526),"0")+IF($L$1=3,SUM($P526:R526),"0")+IF($L$1=4,SUM($P526:S526),"0")+IF($L$1=5,SUM($P526:T526),"0")+IF($L$1=6,SUM($P526:U526),"0")+IF($L$1=7,SUM($P526:V526),"0")+IF($L$1=8,SUM($P526:W526),"0")+IF($L$1=9,SUM($P526:X526),"0")+IF($L$1=10,SUM($P526:Y526),"0")+IF($L$1=11,SUM($P526:Z526),"0")+IF($L$1=12,SUM($P526:AA526),"0")+IF($L$1=13,SUM($P526:AB526),"0")+IF($L$1=14,SUM($P526:AC526),"0")+IF($L$1=15,SUM($P526:AD526),"0")+IF($L$1=16,SUM($P526:AE526),"0")+IF($L$1=17,SUM($P526:AF526),"0")+IF($L$1=18,SUM($P526:AG526),"0")+IF($L$1=19,SUM($P526:AH526),"0")+IF($L$1=20,SUM($P526:AI526),"0")+IF($L$1=21,SUM($P526:AJ526),"0")+IF($L$1=22,SUM($P526:AK526),"0")+IF($L$1=23,SUM($P526:AL526),"0")+IF($L$1=24,SUM($P526:AM526),"0"),2),IF(BC526=0,(SUMIF($AP$11:$AP$1010,B526,$BC$11:$BC$1010)),BC526))</f>
        <v>0</v>
      </c>
      <c r="M526" s="163" t="n">
        <f aca="false">IF(G526=0,0,(L526/G526)*100)</f>
        <v>0</v>
      </c>
      <c r="N526" s="168" t="str">
        <f aca="false">IF(B526&gt;0,"ok","ocultar")</f>
        <v>ocultar</v>
      </c>
      <c r="O526" s="650"/>
      <c r="P526" s="724"/>
      <c r="Q526" s="725"/>
      <c r="R526" s="725"/>
      <c r="S526" s="725"/>
      <c r="T526" s="725"/>
      <c r="U526" s="725"/>
      <c r="V526" s="725"/>
      <c r="W526" s="725"/>
      <c r="X526" s="725"/>
      <c r="Y526" s="725"/>
      <c r="Z526" s="725"/>
      <c r="AA526" s="726"/>
      <c r="AB526" s="726"/>
      <c r="AC526" s="726"/>
      <c r="AD526" s="726"/>
      <c r="AE526" s="726"/>
      <c r="AF526" s="726"/>
      <c r="AG526" s="726"/>
      <c r="AH526" s="726"/>
      <c r="AI526" s="726"/>
      <c r="AJ526" s="726"/>
      <c r="AK526" s="726"/>
      <c r="AL526" s="726"/>
      <c r="AM526" s="727"/>
      <c r="AO526" s="728" t="n">
        <f aca="false">IF(E526&lt;&gt;0,G526,0)</f>
        <v>0</v>
      </c>
      <c r="AP526" s="157" t="n">
        <f aca="false">IF(B526=0,AP525,IF(ISNONTEXT(B526)=TRUE(),INT(B526),INT(LEFT(B526,FIND(".",B526)-1))))</f>
        <v>3</v>
      </c>
      <c r="AQ526" s="157" t="str">
        <f aca="false">IF(AQ527=1,1,IF(B526&lt;&gt;0,1,IF(C526&lt;&gt;0,1,IF(D526&lt;&gt;0,1,IF(E526&lt;&gt;0,1,"")))))</f>
        <v/>
      </c>
      <c r="AR526" s="157" t="str">
        <f aca="false">IF(AP526=0," ",IF(AP526&lt;&gt;AP525,AP526," "))</f>
        <v> </v>
      </c>
      <c r="AS526" s="732"/>
      <c r="AT526" s="730" t="n">
        <f aca="false">IF(AP526&lt;&gt;AR526,(IF('ORÇ.GLOBAL P CAIXA'!I527="",J526*(INFORMAÇÕES!$Q$99/INFORMAÇÕES!$Q$102),IF('ORÇ.GLOBAL P CAIXA'!I527="R",J526,0))),0)</f>
        <v>0</v>
      </c>
      <c r="AU526" s="75" t="n">
        <f aca="false">IF(AP526&lt;&gt;AR526,(IF('ORÇ.GLOBAL P CAIXA'!I527="",J526*(INFORMAÇÕES!$Q$100/INFORMAÇÕES!$Q$102),IF('ORÇ.GLOBAL P CAIXA'!I527="C",J526,0))),0)</f>
        <v>0</v>
      </c>
      <c r="AV526" s="75" t="n">
        <f aca="false">IF(AP526&lt;&gt;AR526,(IF('ORÇ.GLOBAL P CAIXA'!I527="",J526*INFORMAÇÕES!$U$115,IF('ORÇ.GLOBAL P CAIXA'!I527="CF",J526,0))),0)</f>
        <v>0</v>
      </c>
      <c r="AW526" s="75" t="n">
        <f aca="false">IF(AP526&lt;&gt;AR526,(IF('ORÇ.GLOBAL P CAIXA'!I527="",J526*INFORMAÇÕES!$U$116,IF('ORÇ.GLOBAL P CAIXA'!I527="O",J526,0))),0)</f>
        <v>0</v>
      </c>
      <c r="AX526" s="731" t="n">
        <f aca="false">IF(E526&lt;&gt;0,J526,0)</f>
        <v>0</v>
      </c>
      <c r="AY526" s="730" t="n">
        <f aca="false">IF(AP526&lt;&gt;AR526,(IF('ORÇ.GLOBAL P CAIXA'!I527="",L526*(INFORMAÇÕES!$Q$99/INFORMAÇÕES!$Q$102),IF('ORÇ.GLOBAL P CAIXA'!I527="R",L526,0))),0)</f>
        <v>0</v>
      </c>
      <c r="AZ526" s="75" t="n">
        <f aca="false">IF(AP526&lt;&gt;AR526,(IF('ORÇ.GLOBAL P CAIXA'!I527="",L526*(INFORMAÇÕES!$Q$100/INFORMAÇÕES!$Q$102),IF('ORÇ.GLOBAL P CAIXA'!I527="C",L526,0))),0)</f>
        <v>0</v>
      </c>
      <c r="BA526" s="75" t="n">
        <f aca="false">IF(AP526&lt;&gt;AR526,(IF('ORÇ.GLOBAL P CAIXA'!I527="",L526*INFORMAÇÕES!$U$115,IF('ORÇ.GLOBAL P CAIXA'!I527="CF",L526,0))),0)</f>
        <v>0</v>
      </c>
      <c r="BB526" s="75" t="n">
        <f aca="false">IF(AP526&lt;&gt;AR526,(IF('ORÇ.GLOBAL P CAIXA'!I527="",L526*INFORMAÇÕES!$U$116,IF('ORÇ.GLOBAL P CAIXA'!I527="O",L526,0))),0)</f>
        <v>0</v>
      </c>
      <c r="BC526" s="731" t="n">
        <f aca="false">IF(E526&lt;&gt;0,L526,0)</f>
        <v>0</v>
      </c>
    </row>
    <row r="527" s="174" customFormat="true" ht="14.25" hidden="false" customHeight="false" outlineLevel="0" collapsed="false">
      <c r="A527" s="159" t="n">
        <v>517</v>
      </c>
      <c r="B527" s="160" t="n">
        <f aca="false">'ORÇ.REPROG. P CAIXA'!B529</f>
        <v>0</v>
      </c>
      <c r="C527" s="723" t="n">
        <f aca="false">'ORÇ.REPROG. P CAIXA'!C529</f>
        <v>0</v>
      </c>
      <c r="D527" s="162" t="n">
        <f aca="false">'ORÇ.REPROG. P CAIXA'!D529</f>
        <v>0</v>
      </c>
      <c r="E527" s="163" t="n">
        <f aca="false">IF('BM GLOBAL'!$P$1&lt;&gt;0,'ORÇ.REPROG. P CAIXA'!E529,'ORÇ.REPROG. P CAIXA'!H529)</f>
        <v>0</v>
      </c>
      <c r="F527" s="163" t="n">
        <f aca="false">IF('BM GLOBAL'!$P$1&lt;&gt;0,IF('ORÇ.GLOBAL P CAIXA'!K528=0,'ORÇ.GLOBAL EMPRESA'!G528,'ORÇ.GLOBAL P CAIXA'!F528),'ORÇ.REPROG. P CAIXA'!I529)</f>
        <v>0</v>
      </c>
      <c r="G527" s="163" t="n">
        <f aca="false">IF(E527&lt;&gt;0,ROUND(E527*F527,2),IF(AO527=0,(SUMIF('ORÇ.REPROG. P CAIXA'!$AC$13:$AC$1012,B527,$AO$11:$AO$1010)),AO527))</f>
        <v>0</v>
      </c>
      <c r="H527" s="163" t="n">
        <f aca="false">IF(J527&lt;&gt;0,IF(E527&lt;&gt;0,J527/F527,0),0)</f>
        <v>0</v>
      </c>
      <c r="I527" s="163" t="n">
        <f aca="false">IF(L527&lt;&gt;0,IF(E527&lt;&gt;0,L527/F527,0),0)</f>
        <v>0</v>
      </c>
      <c r="J527" s="163" t="n">
        <f aca="false">IF(E527&lt;&gt;0,ROUND(INDEX($P$11:$AM$1010,$A527,$L$1),2),IF(AX527=0,(SUMIF($AP$11:$AP$1010,B527,$AX$11:$AX$1010)),AX527))</f>
        <v>0</v>
      </c>
      <c r="K527" s="163" t="n">
        <f aca="false">IF(G527=0,0,(J527/G527)*100)</f>
        <v>0</v>
      </c>
      <c r="L527" s="163" t="n">
        <f aca="false">IF(E527&lt;&gt;0,ROUND(IF($L$1=1,SUM(P527),"0")+IF($L$1=2,SUM($P527:Q527),"0")+IF($L$1=3,SUM($P527:R527),"0")+IF($L$1=4,SUM($P527:S527),"0")+IF($L$1=5,SUM($P527:T527),"0")+IF($L$1=6,SUM($P527:U527),"0")+IF($L$1=7,SUM($P527:V527),"0")+IF($L$1=8,SUM($P527:W527),"0")+IF($L$1=9,SUM($P527:X527),"0")+IF($L$1=10,SUM($P527:Y527),"0")+IF($L$1=11,SUM($P527:Z527),"0")+IF($L$1=12,SUM($P527:AA527),"0")+IF($L$1=13,SUM($P527:AB527),"0")+IF($L$1=14,SUM($P527:AC527),"0")+IF($L$1=15,SUM($P527:AD527),"0")+IF($L$1=16,SUM($P527:AE527),"0")+IF($L$1=17,SUM($P527:AF527),"0")+IF($L$1=18,SUM($P527:AG527),"0")+IF($L$1=19,SUM($P527:AH527),"0")+IF($L$1=20,SUM($P527:AI527),"0")+IF($L$1=21,SUM($P527:AJ527),"0")+IF($L$1=22,SUM($P527:AK527),"0")+IF($L$1=23,SUM($P527:AL527),"0")+IF($L$1=24,SUM($P527:AM527),"0"),2),IF(BC527=0,(SUMIF($AP$11:$AP$1010,B527,$BC$11:$BC$1010)),BC527))</f>
        <v>0</v>
      </c>
      <c r="M527" s="163" t="n">
        <f aca="false">IF(G527=0,0,(L527/G527)*100)</f>
        <v>0</v>
      </c>
      <c r="N527" s="168" t="str">
        <f aca="false">IF(B527&gt;0,"ok","ocultar")</f>
        <v>ocultar</v>
      </c>
      <c r="O527" s="650"/>
      <c r="P527" s="724"/>
      <c r="Q527" s="725"/>
      <c r="R527" s="725"/>
      <c r="S527" s="725"/>
      <c r="T527" s="725"/>
      <c r="U527" s="725"/>
      <c r="V527" s="725"/>
      <c r="W527" s="725"/>
      <c r="X527" s="725"/>
      <c r="Y527" s="725"/>
      <c r="Z527" s="725"/>
      <c r="AA527" s="726"/>
      <c r="AB527" s="726"/>
      <c r="AC527" s="726"/>
      <c r="AD527" s="726"/>
      <c r="AE527" s="726"/>
      <c r="AF527" s="726"/>
      <c r="AG527" s="726"/>
      <c r="AH527" s="726"/>
      <c r="AI527" s="726"/>
      <c r="AJ527" s="726"/>
      <c r="AK527" s="726"/>
      <c r="AL527" s="726"/>
      <c r="AM527" s="727"/>
      <c r="AO527" s="728" t="n">
        <f aca="false">IF(E527&lt;&gt;0,G527,0)</f>
        <v>0</v>
      </c>
      <c r="AP527" s="157" t="n">
        <f aca="false">IF(B527=0,AP526,IF(ISNONTEXT(B527)=TRUE(),INT(B527),INT(LEFT(B527,FIND(".",B527)-1))))</f>
        <v>3</v>
      </c>
      <c r="AQ527" s="157" t="str">
        <f aca="false">IF(AQ528=1,1,IF(B527&lt;&gt;0,1,IF(C527&lt;&gt;0,1,IF(D527&lt;&gt;0,1,IF(E527&lt;&gt;0,1,"")))))</f>
        <v/>
      </c>
      <c r="AR527" s="157" t="str">
        <f aca="false">IF(AP527=0," ",IF(AP527&lt;&gt;AP526,AP527," "))</f>
        <v> </v>
      </c>
      <c r="AS527" s="732"/>
      <c r="AT527" s="730" t="n">
        <f aca="false">IF(AP527&lt;&gt;AR527,(IF('ORÇ.GLOBAL P CAIXA'!I528="",J527*(INFORMAÇÕES!$Q$99/INFORMAÇÕES!$Q$102),IF('ORÇ.GLOBAL P CAIXA'!I528="R",J527,0))),0)</f>
        <v>0</v>
      </c>
      <c r="AU527" s="75" t="n">
        <f aca="false">IF(AP527&lt;&gt;AR527,(IF('ORÇ.GLOBAL P CAIXA'!I528="",J527*(INFORMAÇÕES!$Q$100/INFORMAÇÕES!$Q$102),IF('ORÇ.GLOBAL P CAIXA'!I528="C",J527,0))),0)</f>
        <v>0</v>
      </c>
      <c r="AV527" s="75" t="n">
        <f aca="false">IF(AP527&lt;&gt;AR527,(IF('ORÇ.GLOBAL P CAIXA'!I528="",J527*INFORMAÇÕES!$U$115,IF('ORÇ.GLOBAL P CAIXA'!I528="CF",J527,0))),0)</f>
        <v>0</v>
      </c>
      <c r="AW527" s="75" t="n">
        <f aca="false">IF(AP527&lt;&gt;AR527,(IF('ORÇ.GLOBAL P CAIXA'!I528="",J527*INFORMAÇÕES!$U$116,IF('ORÇ.GLOBAL P CAIXA'!I528="O",J527,0))),0)</f>
        <v>0</v>
      </c>
      <c r="AX527" s="731" t="n">
        <f aca="false">IF(E527&lt;&gt;0,J527,0)</f>
        <v>0</v>
      </c>
      <c r="AY527" s="730" t="n">
        <f aca="false">IF(AP527&lt;&gt;AR527,(IF('ORÇ.GLOBAL P CAIXA'!I528="",L527*(INFORMAÇÕES!$Q$99/INFORMAÇÕES!$Q$102),IF('ORÇ.GLOBAL P CAIXA'!I528="R",L527,0))),0)</f>
        <v>0</v>
      </c>
      <c r="AZ527" s="75" t="n">
        <f aca="false">IF(AP527&lt;&gt;AR527,(IF('ORÇ.GLOBAL P CAIXA'!I528="",L527*(INFORMAÇÕES!$Q$100/INFORMAÇÕES!$Q$102),IF('ORÇ.GLOBAL P CAIXA'!I528="C",L527,0))),0)</f>
        <v>0</v>
      </c>
      <c r="BA527" s="75" t="n">
        <f aca="false">IF(AP527&lt;&gt;AR527,(IF('ORÇ.GLOBAL P CAIXA'!I528="",L527*INFORMAÇÕES!$U$115,IF('ORÇ.GLOBAL P CAIXA'!I528="CF",L527,0))),0)</f>
        <v>0</v>
      </c>
      <c r="BB527" s="75" t="n">
        <f aca="false">IF(AP527&lt;&gt;AR527,(IF('ORÇ.GLOBAL P CAIXA'!I528="",L527*INFORMAÇÕES!$U$116,IF('ORÇ.GLOBAL P CAIXA'!I528="O",L527,0))),0)</f>
        <v>0</v>
      </c>
      <c r="BC527" s="731" t="n">
        <f aca="false">IF(E527&lt;&gt;0,L527,0)</f>
        <v>0</v>
      </c>
    </row>
    <row r="528" s="174" customFormat="true" ht="14.25" hidden="false" customHeight="false" outlineLevel="0" collapsed="false">
      <c r="A528" s="159" t="n">
        <v>518</v>
      </c>
      <c r="B528" s="160" t="n">
        <f aca="false">'ORÇ.REPROG. P CAIXA'!B530</f>
        <v>0</v>
      </c>
      <c r="C528" s="723" t="n">
        <f aca="false">'ORÇ.REPROG. P CAIXA'!C530</f>
        <v>0</v>
      </c>
      <c r="D528" s="162" t="n">
        <f aca="false">'ORÇ.REPROG. P CAIXA'!D530</f>
        <v>0</v>
      </c>
      <c r="E528" s="163" t="n">
        <f aca="false">IF('BM GLOBAL'!$P$1&lt;&gt;0,'ORÇ.REPROG. P CAIXA'!E530,'ORÇ.REPROG. P CAIXA'!H530)</f>
        <v>0</v>
      </c>
      <c r="F528" s="163" t="n">
        <f aca="false">IF('BM GLOBAL'!$P$1&lt;&gt;0,IF('ORÇ.GLOBAL P CAIXA'!K529=0,'ORÇ.GLOBAL EMPRESA'!G529,'ORÇ.GLOBAL P CAIXA'!F529),'ORÇ.REPROG. P CAIXA'!I530)</f>
        <v>0</v>
      </c>
      <c r="G528" s="163" t="n">
        <f aca="false">IF(E528&lt;&gt;0,ROUND(E528*F528,2),IF(AO528=0,(SUMIF('ORÇ.REPROG. P CAIXA'!$AC$13:$AC$1012,B528,$AO$11:$AO$1010)),AO528))</f>
        <v>0</v>
      </c>
      <c r="H528" s="163" t="n">
        <f aca="false">IF(J528&lt;&gt;0,IF(E528&lt;&gt;0,J528/F528,0),0)</f>
        <v>0</v>
      </c>
      <c r="I528" s="163" t="n">
        <f aca="false">IF(L528&lt;&gt;0,IF(E528&lt;&gt;0,L528/F528,0),0)</f>
        <v>0</v>
      </c>
      <c r="J528" s="163" t="n">
        <f aca="false">IF(E528&lt;&gt;0,ROUND(INDEX($P$11:$AM$1010,$A528,$L$1),2),IF(AX528=0,(SUMIF($AP$11:$AP$1010,B528,$AX$11:$AX$1010)),AX528))</f>
        <v>0</v>
      </c>
      <c r="K528" s="163" t="n">
        <f aca="false">IF(G528=0,0,(J528/G528)*100)</f>
        <v>0</v>
      </c>
      <c r="L528" s="163" t="n">
        <f aca="false">IF(E528&lt;&gt;0,ROUND(IF($L$1=1,SUM(P528),"0")+IF($L$1=2,SUM($P528:Q528),"0")+IF($L$1=3,SUM($P528:R528),"0")+IF($L$1=4,SUM($P528:S528),"0")+IF($L$1=5,SUM($P528:T528),"0")+IF($L$1=6,SUM($P528:U528),"0")+IF($L$1=7,SUM($P528:V528),"0")+IF($L$1=8,SUM($P528:W528),"0")+IF($L$1=9,SUM($P528:X528),"0")+IF($L$1=10,SUM($P528:Y528),"0")+IF($L$1=11,SUM($P528:Z528),"0")+IF($L$1=12,SUM($P528:AA528),"0")+IF($L$1=13,SUM($P528:AB528),"0")+IF($L$1=14,SUM($P528:AC528),"0")+IF($L$1=15,SUM($P528:AD528),"0")+IF($L$1=16,SUM($P528:AE528),"0")+IF($L$1=17,SUM($P528:AF528),"0")+IF($L$1=18,SUM($P528:AG528),"0")+IF($L$1=19,SUM($P528:AH528),"0")+IF($L$1=20,SUM($P528:AI528),"0")+IF($L$1=21,SUM($P528:AJ528),"0")+IF($L$1=22,SUM($P528:AK528),"0")+IF($L$1=23,SUM($P528:AL528),"0")+IF($L$1=24,SUM($P528:AM528),"0"),2),IF(BC528=0,(SUMIF($AP$11:$AP$1010,B528,$BC$11:$BC$1010)),BC528))</f>
        <v>0</v>
      </c>
      <c r="M528" s="163" t="n">
        <f aca="false">IF(G528=0,0,(L528/G528)*100)</f>
        <v>0</v>
      </c>
      <c r="N528" s="168" t="str">
        <f aca="false">IF(B528&gt;0,"ok","ocultar")</f>
        <v>ocultar</v>
      </c>
      <c r="O528" s="650"/>
      <c r="P528" s="724"/>
      <c r="Q528" s="725"/>
      <c r="R528" s="725"/>
      <c r="S528" s="725"/>
      <c r="T528" s="725"/>
      <c r="U528" s="725"/>
      <c r="V528" s="725"/>
      <c r="W528" s="725"/>
      <c r="X528" s="725"/>
      <c r="Y528" s="725"/>
      <c r="Z528" s="725"/>
      <c r="AA528" s="726"/>
      <c r="AB528" s="726"/>
      <c r="AC528" s="726"/>
      <c r="AD528" s="726"/>
      <c r="AE528" s="726"/>
      <c r="AF528" s="726"/>
      <c r="AG528" s="726"/>
      <c r="AH528" s="726"/>
      <c r="AI528" s="726"/>
      <c r="AJ528" s="726"/>
      <c r="AK528" s="726"/>
      <c r="AL528" s="726"/>
      <c r="AM528" s="727"/>
      <c r="AO528" s="728" t="n">
        <f aca="false">IF(E528&lt;&gt;0,G528,0)</f>
        <v>0</v>
      </c>
      <c r="AP528" s="157" t="n">
        <f aca="false">IF(B528=0,AP527,IF(ISNONTEXT(B528)=TRUE(),INT(B528),INT(LEFT(B528,FIND(".",B528)-1))))</f>
        <v>3</v>
      </c>
      <c r="AQ528" s="157" t="str">
        <f aca="false">IF(AQ529=1,1,IF(B528&lt;&gt;0,1,IF(C528&lt;&gt;0,1,IF(D528&lt;&gt;0,1,IF(E528&lt;&gt;0,1,"")))))</f>
        <v/>
      </c>
      <c r="AR528" s="157" t="str">
        <f aca="false">IF(AP528=0," ",IF(AP528&lt;&gt;AP527,AP528," "))</f>
        <v> </v>
      </c>
      <c r="AS528" s="732"/>
      <c r="AT528" s="730" t="n">
        <f aca="false">IF(AP528&lt;&gt;AR528,(IF('ORÇ.GLOBAL P CAIXA'!I529="",J528*(INFORMAÇÕES!$Q$99/INFORMAÇÕES!$Q$102),IF('ORÇ.GLOBAL P CAIXA'!I529="R",J528,0))),0)</f>
        <v>0</v>
      </c>
      <c r="AU528" s="75" t="n">
        <f aca="false">IF(AP528&lt;&gt;AR528,(IF('ORÇ.GLOBAL P CAIXA'!I529="",J528*(INFORMAÇÕES!$Q$100/INFORMAÇÕES!$Q$102),IF('ORÇ.GLOBAL P CAIXA'!I529="C",J528,0))),0)</f>
        <v>0</v>
      </c>
      <c r="AV528" s="75" t="n">
        <f aca="false">IF(AP528&lt;&gt;AR528,(IF('ORÇ.GLOBAL P CAIXA'!I529="",J528*INFORMAÇÕES!$U$115,IF('ORÇ.GLOBAL P CAIXA'!I529="CF",J528,0))),0)</f>
        <v>0</v>
      </c>
      <c r="AW528" s="75" t="n">
        <f aca="false">IF(AP528&lt;&gt;AR528,(IF('ORÇ.GLOBAL P CAIXA'!I529="",J528*INFORMAÇÕES!$U$116,IF('ORÇ.GLOBAL P CAIXA'!I529="O",J528,0))),0)</f>
        <v>0</v>
      </c>
      <c r="AX528" s="731" t="n">
        <f aca="false">IF(E528&lt;&gt;0,J528,0)</f>
        <v>0</v>
      </c>
      <c r="AY528" s="730" t="n">
        <f aca="false">IF(AP528&lt;&gt;AR528,(IF('ORÇ.GLOBAL P CAIXA'!I529="",L528*(INFORMAÇÕES!$Q$99/INFORMAÇÕES!$Q$102),IF('ORÇ.GLOBAL P CAIXA'!I529="R",L528,0))),0)</f>
        <v>0</v>
      </c>
      <c r="AZ528" s="75" t="n">
        <f aca="false">IF(AP528&lt;&gt;AR528,(IF('ORÇ.GLOBAL P CAIXA'!I529="",L528*(INFORMAÇÕES!$Q$100/INFORMAÇÕES!$Q$102),IF('ORÇ.GLOBAL P CAIXA'!I529="C",L528,0))),0)</f>
        <v>0</v>
      </c>
      <c r="BA528" s="75" t="n">
        <f aca="false">IF(AP528&lt;&gt;AR528,(IF('ORÇ.GLOBAL P CAIXA'!I529="",L528*INFORMAÇÕES!$U$115,IF('ORÇ.GLOBAL P CAIXA'!I529="CF",L528,0))),0)</f>
        <v>0</v>
      </c>
      <c r="BB528" s="75" t="n">
        <f aca="false">IF(AP528&lt;&gt;AR528,(IF('ORÇ.GLOBAL P CAIXA'!I529="",L528*INFORMAÇÕES!$U$116,IF('ORÇ.GLOBAL P CAIXA'!I529="O",L528,0))),0)</f>
        <v>0</v>
      </c>
      <c r="BC528" s="731" t="n">
        <f aca="false">IF(E528&lt;&gt;0,L528,0)</f>
        <v>0</v>
      </c>
    </row>
    <row r="529" s="174" customFormat="true" ht="14.25" hidden="false" customHeight="false" outlineLevel="0" collapsed="false">
      <c r="A529" s="159" t="n">
        <v>519</v>
      </c>
      <c r="B529" s="160" t="n">
        <f aca="false">'ORÇ.REPROG. P CAIXA'!B531</f>
        <v>0</v>
      </c>
      <c r="C529" s="723" t="n">
        <f aca="false">'ORÇ.REPROG. P CAIXA'!C531</f>
        <v>0</v>
      </c>
      <c r="D529" s="162" t="n">
        <f aca="false">'ORÇ.REPROG. P CAIXA'!D531</f>
        <v>0</v>
      </c>
      <c r="E529" s="163" t="n">
        <f aca="false">IF('BM GLOBAL'!$P$1&lt;&gt;0,'ORÇ.REPROG. P CAIXA'!E531,'ORÇ.REPROG. P CAIXA'!H531)</f>
        <v>0</v>
      </c>
      <c r="F529" s="163" t="n">
        <f aca="false">IF('BM GLOBAL'!$P$1&lt;&gt;0,IF('ORÇ.GLOBAL P CAIXA'!K530=0,'ORÇ.GLOBAL EMPRESA'!G530,'ORÇ.GLOBAL P CAIXA'!F530),'ORÇ.REPROG. P CAIXA'!I531)</f>
        <v>0</v>
      </c>
      <c r="G529" s="163" t="n">
        <f aca="false">IF(E529&lt;&gt;0,ROUND(E529*F529,2),IF(AO529=0,(SUMIF('ORÇ.REPROG. P CAIXA'!$AC$13:$AC$1012,B529,$AO$11:$AO$1010)),AO529))</f>
        <v>0</v>
      </c>
      <c r="H529" s="163" t="n">
        <f aca="false">IF(J529&lt;&gt;0,IF(E529&lt;&gt;0,J529/F529,0),0)</f>
        <v>0</v>
      </c>
      <c r="I529" s="163" t="n">
        <f aca="false">IF(L529&lt;&gt;0,IF(E529&lt;&gt;0,L529/F529,0),0)</f>
        <v>0</v>
      </c>
      <c r="J529" s="163" t="n">
        <f aca="false">IF(E529&lt;&gt;0,ROUND(INDEX($P$11:$AM$1010,$A529,$L$1),2),IF(AX529=0,(SUMIF($AP$11:$AP$1010,B529,$AX$11:$AX$1010)),AX529))</f>
        <v>0</v>
      </c>
      <c r="K529" s="163" t="n">
        <f aca="false">IF(G529=0,0,(J529/G529)*100)</f>
        <v>0</v>
      </c>
      <c r="L529" s="163" t="n">
        <f aca="false">IF(E529&lt;&gt;0,ROUND(IF($L$1=1,SUM(P529),"0")+IF($L$1=2,SUM($P529:Q529),"0")+IF($L$1=3,SUM($P529:R529),"0")+IF($L$1=4,SUM($P529:S529),"0")+IF($L$1=5,SUM($P529:T529),"0")+IF($L$1=6,SUM($P529:U529),"0")+IF($L$1=7,SUM($P529:V529),"0")+IF($L$1=8,SUM($P529:W529),"0")+IF($L$1=9,SUM($P529:X529),"0")+IF($L$1=10,SUM($P529:Y529),"0")+IF($L$1=11,SUM($P529:Z529),"0")+IF($L$1=12,SUM($P529:AA529),"0")+IF($L$1=13,SUM($P529:AB529),"0")+IF($L$1=14,SUM($P529:AC529),"0")+IF($L$1=15,SUM($P529:AD529),"0")+IF($L$1=16,SUM($P529:AE529),"0")+IF($L$1=17,SUM($P529:AF529),"0")+IF($L$1=18,SUM($P529:AG529),"0")+IF($L$1=19,SUM($P529:AH529),"0")+IF($L$1=20,SUM($P529:AI529),"0")+IF($L$1=21,SUM($P529:AJ529),"0")+IF($L$1=22,SUM($P529:AK529),"0")+IF($L$1=23,SUM($P529:AL529),"0")+IF($L$1=24,SUM($P529:AM529),"0"),2),IF(BC529=0,(SUMIF($AP$11:$AP$1010,B529,$BC$11:$BC$1010)),BC529))</f>
        <v>0</v>
      </c>
      <c r="M529" s="163" t="n">
        <f aca="false">IF(G529=0,0,(L529/G529)*100)</f>
        <v>0</v>
      </c>
      <c r="N529" s="168" t="str">
        <f aca="false">IF(B529&gt;0,"ok","ocultar")</f>
        <v>ocultar</v>
      </c>
      <c r="O529" s="650"/>
      <c r="P529" s="724"/>
      <c r="Q529" s="725"/>
      <c r="R529" s="725"/>
      <c r="S529" s="725"/>
      <c r="T529" s="725"/>
      <c r="U529" s="725"/>
      <c r="V529" s="725"/>
      <c r="W529" s="725"/>
      <c r="X529" s="725"/>
      <c r="Y529" s="725"/>
      <c r="Z529" s="725"/>
      <c r="AA529" s="726"/>
      <c r="AB529" s="726"/>
      <c r="AC529" s="726"/>
      <c r="AD529" s="726"/>
      <c r="AE529" s="726"/>
      <c r="AF529" s="726"/>
      <c r="AG529" s="726"/>
      <c r="AH529" s="726"/>
      <c r="AI529" s="726"/>
      <c r="AJ529" s="726"/>
      <c r="AK529" s="726"/>
      <c r="AL529" s="726"/>
      <c r="AM529" s="727"/>
      <c r="AO529" s="728" t="n">
        <f aca="false">IF(E529&lt;&gt;0,G529,0)</f>
        <v>0</v>
      </c>
      <c r="AP529" s="157" t="n">
        <f aca="false">IF(B529=0,AP528,IF(ISNONTEXT(B529)=TRUE(),INT(B529),INT(LEFT(B529,FIND(".",B529)-1))))</f>
        <v>3</v>
      </c>
      <c r="AQ529" s="157" t="str">
        <f aca="false">IF(AQ530=1,1,IF(B529&lt;&gt;0,1,IF(C529&lt;&gt;0,1,IF(D529&lt;&gt;0,1,IF(E529&lt;&gt;0,1,"")))))</f>
        <v/>
      </c>
      <c r="AR529" s="157" t="str">
        <f aca="false">IF(AP529=0," ",IF(AP529&lt;&gt;AP528,AP529," "))</f>
        <v> </v>
      </c>
      <c r="AS529" s="732"/>
      <c r="AT529" s="730" t="n">
        <f aca="false">IF(AP529&lt;&gt;AR529,(IF('ORÇ.GLOBAL P CAIXA'!I530="",J529*(INFORMAÇÕES!$Q$99/INFORMAÇÕES!$Q$102),IF('ORÇ.GLOBAL P CAIXA'!I530="R",J529,0))),0)</f>
        <v>0</v>
      </c>
      <c r="AU529" s="75" t="n">
        <f aca="false">IF(AP529&lt;&gt;AR529,(IF('ORÇ.GLOBAL P CAIXA'!I530="",J529*(INFORMAÇÕES!$Q$100/INFORMAÇÕES!$Q$102),IF('ORÇ.GLOBAL P CAIXA'!I530="C",J529,0))),0)</f>
        <v>0</v>
      </c>
      <c r="AV529" s="75" t="n">
        <f aca="false">IF(AP529&lt;&gt;AR529,(IF('ORÇ.GLOBAL P CAIXA'!I530="",J529*INFORMAÇÕES!$U$115,IF('ORÇ.GLOBAL P CAIXA'!I530="CF",J529,0))),0)</f>
        <v>0</v>
      </c>
      <c r="AW529" s="75" t="n">
        <f aca="false">IF(AP529&lt;&gt;AR529,(IF('ORÇ.GLOBAL P CAIXA'!I530="",J529*INFORMAÇÕES!$U$116,IF('ORÇ.GLOBAL P CAIXA'!I530="O",J529,0))),0)</f>
        <v>0</v>
      </c>
      <c r="AX529" s="731" t="n">
        <f aca="false">IF(E529&lt;&gt;0,J529,0)</f>
        <v>0</v>
      </c>
      <c r="AY529" s="730" t="n">
        <f aca="false">IF(AP529&lt;&gt;AR529,(IF('ORÇ.GLOBAL P CAIXA'!I530="",L529*(INFORMAÇÕES!$Q$99/INFORMAÇÕES!$Q$102),IF('ORÇ.GLOBAL P CAIXA'!I530="R",L529,0))),0)</f>
        <v>0</v>
      </c>
      <c r="AZ529" s="75" t="n">
        <f aca="false">IF(AP529&lt;&gt;AR529,(IF('ORÇ.GLOBAL P CAIXA'!I530="",L529*(INFORMAÇÕES!$Q$100/INFORMAÇÕES!$Q$102),IF('ORÇ.GLOBAL P CAIXA'!I530="C",L529,0))),0)</f>
        <v>0</v>
      </c>
      <c r="BA529" s="75" t="n">
        <f aca="false">IF(AP529&lt;&gt;AR529,(IF('ORÇ.GLOBAL P CAIXA'!I530="",L529*INFORMAÇÕES!$U$115,IF('ORÇ.GLOBAL P CAIXA'!I530="CF",L529,0))),0)</f>
        <v>0</v>
      </c>
      <c r="BB529" s="75" t="n">
        <f aca="false">IF(AP529&lt;&gt;AR529,(IF('ORÇ.GLOBAL P CAIXA'!I530="",L529*INFORMAÇÕES!$U$116,IF('ORÇ.GLOBAL P CAIXA'!I530="O",L529,0))),0)</f>
        <v>0</v>
      </c>
      <c r="BC529" s="731" t="n">
        <f aca="false">IF(E529&lt;&gt;0,L529,0)</f>
        <v>0</v>
      </c>
    </row>
    <row r="530" s="174" customFormat="true" ht="14.25" hidden="false" customHeight="false" outlineLevel="0" collapsed="false">
      <c r="A530" s="159" t="n">
        <v>520</v>
      </c>
      <c r="B530" s="160" t="n">
        <f aca="false">'ORÇ.REPROG. P CAIXA'!B532</f>
        <v>0</v>
      </c>
      <c r="C530" s="723" t="n">
        <f aca="false">'ORÇ.REPROG. P CAIXA'!C532</f>
        <v>0</v>
      </c>
      <c r="D530" s="162" t="n">
        <f aca="false">'ORÇ.REPROG. P CAIXA'!D532</f>
        <v>0</v>
      </c>
      <c r="E530" s="163" t="n">
        <f aca="false">IF('BM GLOBAL'!$P$1&lt;&gt;0,'ORÇ.REPROG. P CAIXA'!E532,'ORÇ.REPROG. P CAIXA'!H532)</f>
        <v>0</v>
      </c>
      <c r="F530" s="163" t="n">
        <f aca="false">IF('BM GLOBAL'!$P$1&lt;&gt;0,IF('ORÇ.GLOBAL P CAIXA'!K531=0,'ORÇ.GLOBAL EMPRESA'!G531,'ORÇ.GLOBAL P CAIXA'!F531),'ORÇ.REPROG. P CAIXA'!I532)</f>
        <v>0</v>
      </c>
      <c r="G530" s="163" t="n">
        <f aca="false">IF(E530&lt;&gt;0,ROUND(E530*F530,2),IF(AO530=0,(SUMIF('ORÇ.REPROG. P CAIXA'!$AC$13:$AC$1012,B530,$AO$11:$AO$1010)),AO530))</f>
        <v>0</v>
      </c>
      <c r="H530" s="163" t="n">
        <f aca="false">IF(J530&lt;&gt;0,IF(E530&lt;&gt;0,J530/F530,0),0)</f>
        <v>0</v>
      </c>
      <c r="I530" s="163" t="n">
        <f aca="false">IF(L530&lt;&gt;0,IF(E530&lt;&gt;0,L530/F530,0),0)</f>
        <v>0</v>
      </c>
      <c r="J530" s="163" t="n">
        <f aca="false">IF(E530&lt;&gt;0,ROUND(INDEX($P$11:$AM$1010,$A530,$L$1),2),IF(AX530=0,(SUMIF($AP$11:$AP$1010,B530,$AX$11:$AX$1010)),AX530))</f>
        <v>0</v>
      </c>
      <c r="K530" s="163" t="n">
        <f aca="false">IF(G530=0,0,(J530/G530)*100)</f>
        <v>0</v>
      </c>
      <c r="L530" s="163" t="n">
        <f aca="false">IF(E530&lt;&gt;0,ROUND(IF($L$1=1,SUM(P530),"0")+IF($L$1=2,SUM($P530:Q530),"0")+IF($L$1=3,SUM($P530:R530),"0")+IF($L$1=4,SUM($P530:S530),"0")+IF($L$1=5,SUM($P530:T530),"0")+IF($L$1=6,SUM($P530:U530),"0")+IF($L$1=7,SUM($P530:V530),"0")+IF($L$1=8,SUM($P530:W530),"0")+IF($L$1=9,SUM($P530:X530),"0")+IF($L$1=10,SUM($P530:Y530),"0")+IF($L$1=11,SUM($P530:Z530),"0")+IF($L$1=12,SUM($P530:AA530),"0")+IF($L$1=13,SUM($P530:AB530),"0")+IF($L$1=14,SUM($P530:AC530),"0")+IF($L$1=15,SUM($P530:AD530),"0")+IF($L$1=16,SUM($P530:AE530),"0")+IF($L$1=17,SUM($P530:AF530),"0")+IF($L$1=18,SUM($P530:AG530),"0")+IF($L$1=19,SUM($P530:AH530),"0")+IF($L$1=20,SUM($P530:AI530),"0")+IF($L$1=21,SUM($P530:AJ530),"0")+IF($L$1=22,SUM($P530:AK530),"0")+IF($L$1=23,SUM($P530:AL530),"0")+IF($L$1=24,SUM($P530:AM530),"0"),2),IF(BC530=0,(SUMIF($AP$11:$AP$1010,B530,$BC$11:$BC$1010)),BC530))</f>
        <v>0</v>
      </c>
      <c r="M530" s="163" t="n">
        <f aca="false">IF(G530=0,0,(L530/G530)*100)</f>
        <v>0</v>
      </c>
      <c r="N530" s="168" t="str">
        <f aca="false">IF(B530&gt;0,"ok","ocultar")</f>
        <v>ocultar</v>
      </c>
      <c r="O530" s="650"/>
      <c r="P530" s="724"/>
      <c r="Q530" s="725"/>
      <c r="R530" s="725"/>
      <c r="S530" s="725"/>
      <c r="T530" s="725"/>
      <c r="U530" s="725"/>
      <c r="V530" s="725"/>
      <c r="W530" s="725"/>
      <c r="X530" s="725"/>
      <c r="Y530" s="725"/>
      <c r="Z530" s="725"/>
      <c r="AA530" s="726"/>
      <c r="AB530" s="726"/>
      <c r="AC530" s="726"/>
      <c r="AD530" s="726"/>
      <c r="AE530" s="726"/>
      <c r="AF530" s="726"/>
      <c r="AG530" s="726"/>
      <c r="AH530" s="726"/>
      <c r="AI530" s="726"/>
      <c r="AJ530" s="726"/>
      <c r="AK530" s="726"/>
      <c r="AL530" s="726"/>
      <c r="AM530" s="727"/>
      <c r="AO530" s="728" t="n">
        <f aca="false">IF(E530&lt;&gt;0,G530,0)</f>
        <v>0</v>
      </c>
      <c r="AP530" s="157" t="n">
        <f aca="false">IF(B530=0,AP529,IF(ISNONTEXT(B530)=TRUE(),INT(B530),INT(LEFT(B530,FIND(".",B530)-1))))</f>
        <v>3</v>
      </c>
      <c r="AQ530" s="157" t="str">
        <f aca="false">IF(AQ531=1,1,IF(B530&lt;&gt;0,1,IF(C530&lt;&gt;0,1,IF(D530&lt;&gt;0,1,IF(E530&lt;&gt;0,1,"")))))</f>
        <v/>
      </c>
      <c r="AR530" s="157" t="str">
        <f aca="false">IF(AP530=0," ",IF(AP530&lt;&gt;AP529,AP530," "))</f>
        <v> </v>
      </c>
      <c r="AS530" s="732"/>
      <c r="AT530" s="730" t="n">
        <f aca="false">IF(AP530&lt;&gt;AR530,(IF('ORÇ.GLOBAL P CAIXA'!I531="",J530*(INFORMAÇÕES!$Q$99/INFORMAÇÕES!$Q$102),IF('ORÇ.GLOBAL P CAIXA'!I531="R",J530,0))),0)</f>
        <v>0</v>
      </c>
      <c r="AU530" s="75" t="n">
        <f aca="false">IF(AP530&lt;&gt;AR530,(IF('ORÇ.GLOBAL P CAIXA'!I531="",J530*(INFORMAÇÕES!$Q$100/INFORMAÇÕES!$Q$102),IF('ORÇ.GLOBAL P CAIXA'!I531="C",J530,0))),0)</f>
        <v>0</v>
      </c>
      <c r="AV530" s="75" t="n">
        <f aca="false">IF(AP530&lt;&gt;AR530,(IF('ORÇ.GLOBAL P CAIXA'!I531="",J530*INFORMAÇÕES!$U$115,IF('ORÇ.GLOBAL P CAIXA'!I531="CF",J530,0))),0)</f>
        <v>0</v>
      </c>
      <c r="AW530" s="75" t="n">
        <f aca="false">IF(AP530&lt;&gt;AR530,(IF('ORÇ.GLOBAL P CAIXA'!I531="",J530*INFORMAÇÕES!$U$116,IF('ORÇ.GLOBAL P CAIXA'!I531="O",J530,0))),0)</f>
        <v>0</v>
      </c>
      <c r="AX530" s="731" t="n">
        <f aca="false">IF(E530&lt;&gt;0,J530,0)</f>
        <v>0</v>
      </c>
      <c r="AY530" s="730" t="n">
        <f aca="false">IF(AP530&lt;&gt;AR530,(IF('ORÇ.GLOBAL P CAIXA'!I531="",L530*(INFORMAÇÕES!$Q$99/INFORMAÇÕES!$Q$102),IF('ORÇ.GLOBAL P CAIXA'!I531="R",L530,0))),0)</f>
        <v>0</v>
      </c>
      <c r="AZ530" s="75" t="n">
        <f aca="false">IF(AP530&lt;&gt;AR530,(IF('ORÇ.GLOBAL P CAIXA'!I531="",L530*(INFORMAÇÕES!$Q$100/INFORMAÇÕES!$Q$102),IF('ORÇ.GLOBAL P CAIXA'!I531="C",L530,0))),0)</f>
        <v>0</v>
      </c>
      <c r="BA530" s="75" t="n">
        <f aca="false">IF(AP530&lt;&gt;AR530,(IF('ORÇ.GLOBAL P CAIXA'!I531="",L530*INFORMAÇÕES!$U$115,IF('ORÇ.GLOBAL P CAIXA'!I531="CF",L530,0))),0)</f>
        <v>0</v>
      </c>
      <c r="BB530" s="75" t="n">
        <f aca="false">IF(AP530&lt;&gt;AR530,(IF('ORÇ.GLOBAL P CAIXA'!I531="",L530*INFORMAÇÕES!$U$116,IF('ORÇ.GLOBAL P CAIXA'!I531="O",L530,0))),0)</f>
        <v>0</v>
      </c>
      <c r="BC530" s="731" t="n">
        <f aca="false">IF(E530&lt;&gt;0,L530,0)</f>
        <v>0</v>
      </c>
    </row>
    <row r="531" s="174" customFormat="true" ht="14.25" hidden="false" customHeight="false" outlineLevel="0" collapsed="false">
      <c r="A531" s="159" t="n">
        <v>521</v>
      </c>
      <c r="B531" s="160" t="n">
        <f aca="false">'ORÇ.REPROG. P CAIXA'!B533</f>
        <v>0</v>
      </c>
      <c r="C531" s="723" t="n">
        <f aca="false">'ORÇ.REPROG. P CAIXA'!C533</f>
        <v>0</v>
      </c>
      <c r="D531" s="162" t="n">
        <f aca="false">'ORÇ.REPROG. P CAIXA'!D533</f>
        <v>0</v>
      </c>
      <c r="E531" s="163" t="n">
        <f aca="false">IF('BM GLOBAL'!$P$1&lt;&gt;0,'ORÇ.REPROG. P CAIXA'!E533,'ORÇ.REPROG. P CAIXA'!H533)</f>
        <v>0</v>
      </c>
      <c r="F531" s="163" t="n">
        <f aca="false">IF('BM GLOBAL'!$P$1&lt;&gt;0,IF('ORÇ.GLOBAL P CAIXA'!K532=0,'ORÇ.GLOBAL EMPRESA'!G532,'ORÇ.GLOBAL P CAIXA'!F532),'ORÇ.REPROG. P CAIXA'!I533)</f>
        <v>0</v>
      </c>
      <c r="G531" s="163" t="n">
        <f aca="false">IF(E531&lt;&gt;0,ROUND(E531*F531,2),IF(AO531=0,(SUMIF('ORÇ.REPROG. P CAIXA'!$AC$13:$AC$1012,B531,$AO$11:$AO$1010)),AO531))</f>
        <v>0</v>
      </c>
      <c r="H531" s="163" t="n">
        <f aca="false">IF(J531&lt;&gt;0,IF(E531&lt;&gt;0,J531/F531,0),0)</f>
        <v>0</v>
      </c>
      <c r="I531" s="163" t="n">
        <f aca="false">IF(L531&lt;&gt;0,IF(E531&lt;&gt;0,L531/F531,0),0)</f>
        <v>0</v>
      </c>
      <c r="J531" s="163" t="n">
        <f aca="false">IF(E531&lt;&gt;0,ROUND(INDEX($P$11:$AM$1010,$A531,$L$1),2),IF(AX531=0,(SUMIF($AP$11:$AP$1010,B531,$AX$11:$AX$1010)),AX531))</f>
        <v>0</v>
      </c>
      <c r="K531" s="163" t="n">
        <f aca="false">IF(G531=0,0,(J531/G531)*100)</f>
        <v>0</v>
      </c>
      <c r="L531" s="163" t="n">
        <f aca="false">IF(E531&lt;&gt;0,ROUND(IF($L$1=1,SUM(P531),"0")+IF($L$1=2,SUM($P531:Q531),"0")+IF($L$1=3,SUM($P531:R531),"0")+IF($L$1=4,SUM($P531:S531),"0")+IF($L$1=5,SUM($P531:T531),"0")+IF($L$1=6,SUM($P531:U531),"0")+IF($L$1=7,SUM($P531:V531),"0")+IF($L$1=8,SUM($P531:W531),"0")+IF($L$1=9,SUM($P531:X531),"0")+IF($L$1=10,SUM($P531:Y531),"0")+IF($L$1=11,SUM($P531:Z531),"0")+IF($L$1=12,SUM($P531:AA531),"0")+IF($L$1=13,SUM($P531:AB531),"0")+IF($L$1=14,SUM($P531:AC531),"0")+IF($L$1=15,SUM($P531:AD531),"0")+IF($L$1=16,SUM($P531:AE531),"0")+IF($L$1=17,SUM($P531:AF531),"0")+IF($L$1=18,SUM($P531:AG531),"0")+IF($L$1=19,SUM($P531:AH531),"0")+IF($L$1=20,SUM($P531:AI531),"0")+IF($L$1=21,SUM($P531:AJ531),"0")+IF($L$1=22,SUM($P531:AK531),"0")+IF($L$1=23,SUM($P531:AL531),"0")+IF($L$1=24,SUM($P531:AM531),"0"),2),IF(BC531=0,(SUMIF($AP$11:$AP$1010,B531,$BC$11:$BC$1010)),BC531))</f>
        <v>0</v>
      </c>
      <c r="M531" s="163" t="n">
        <f aca="false">IF(G531=0,0,(L531/G531)*100)</f>
        <v>0</v>
      </c>
      <c r="N531" s="168" t="str">
        <f aca="false">IF(B531&gt;0,"ok","ocultar")</f>
        <v>ocultar</v>
      </c>
      <c r="O531" s="650"/>
      <c r="P531" s="724"/>
      <c r="Q531" s="725"/>
      <c r="R531" s="725"/>
      <c r="S531" s="725"/>
      <c r="T531" s="725"/>
      <c r="U531" s="725"/>
      <c r="V531" s="725"/>
      <c r="W531" s="725"/>
      <c r="X531" s="725"/>
      <c r="Y531" s="725"/>
      <c r="Z531" s="725"/>
      <c r="AA531" s="726"/>
      <c r="AB531" s="726"/>
      <c r="AC531" s="726"/>
      <c r="AD531" s="726"/>
      <c r="AE531" s="726"/>
      <c r="AF531" s="726"/>
      <c r="AG531" s="726"/>
      <c r="AH531" s="726"/>
      <c r="AI531" s="726"/>
      <c r="AJ531" s="726"/>
      <c r="AK531" s="726"/>
      <c r="AL531" s="726"/>
      <c r="AM531" s="727"/>
      <c r="AO531" s="728" t="n">
        <f aca="false">IF(E531&lt;&gt;0,G531,0)</f>
        <v>0</v>
      </c>
      <c r="AP531" s="157" t="n">
        <f aca="false">IF(B531=0,AP530,IF(ISNONTEXT(B531)=TRUE(),INT(B531),INT(LEFT(B531,FIND(".",B531)-1))))</f>
        <v>3</v>
      </c>
      <c r="AQ531" s="157" t="str">
        <f aca="false">IF(AQ532=1,1,IF(B531&lt;&gt;0,1,IF(C531&lt;&gt;0,1,IF(D531&lt;&gt;0,1,IF(E531&lt;&gt;0,1,"")))))</f>
        <v/>
      </c>
      <c r="AR531" s="157" t="str">
        <f aca="false">IF(AP531=0," ",IF(AP531&lt;&gt;AP530,AP531," "))</f>
        <v> </v>
      </c>
      <c r="AS531" s="732"/>
      <c r="AT531" s="730" t="n">
        <f aca="false">IF(AP531&lt;&gt;AR531,(IF('ORÇ.GLOBAL P CAIXA'!I532="",J531*(INFORMAÇÕES!$Q$99/INFORMAÇÕES!$Q$102),IF('ORÇ.GLOBAL P CAIXA'!I532="R",J531,0))),0)</f>
        <v>0</v>
      </c>
      <c r="AU531" s="75" t="n">
        <f aca="false">IF(AP531&lt;&gt;AR531,(IF('ORÇ.GLOBAL P CAIXA'!I532="",J531*(INFORMAÇÕES!$Q$100/INFORMAÇÕES!$Q$102),IF('ORÇ.GLOBAL P CAIXA'!I532="C",J531,0))),0)</f>
        <v>0</v>
      </c>
      <c r="AV531" s="75" t="n">
        <f aca="false">IF(AP531&lt;&gt;AR531,(IF('ORÇ.GLOBAL P CAIXA'!I532="",J531*INFORMAÇÕES!$U$115,IF('ORÇ.GLOBAL P CAIXA'!I532="CF",J531,0))),0)</f>
        <v>0</v>
      </c>
      <c r="AW531" s="75" t="n">
        <f aca="false">IF(AP531&lt;&gt;AR531,(IF('ORÇ.GLOBAL P CAIXA'!I532="",J531*INFORMAÇÕES!$U$116,IF('ORÇ.GLOBAL P CAIXA'!I532="O",J531,0))),0)</f>
        <v>0</v>
      </c>
      <c r="AX531" s="731" t="n">
        <f aca="false">IF(E531&lt;&gt;0,J531,0)</f>
        <v>0</v>
      </c>
      <c r="AY531" s="730" t="n">
        <f aca="false">IF(AP531&lt;&gt;AR531,(IF('ORÇ.GLOBAL P CAIXA'!I532="",L531*(INFORMAÇÕES!$Q$99/INFORMAÇÕES!$Q$102),IF('ORÇ.GLOBAL P CAIXA'!I532="R",L531,0))),0)</f>
        <v>0</v>
      </c>
      <c r="AZ531" s="75" t="n">
        <f aca="false">IF(AP531&lt;&gt;AR531,(IF('ORÇ.GLOBAL P CAIXA'!I532="",L531*(INFORMAÇÕES!$Q$100/INFORMAÇÕES!$Q$102),IF('ORÇ.GLOBAL P CAIXA'!I532="C",L531,0))),0)</f>
        <v>0</v>
      </c>
      <c r="BA531" s="75" t="n">
        <f aca="false">IF(AP531&lt;&gt;AR531,(IF('ORÇ.GLOBAL P CAIXA'!I532="",L531*INFORMAÇÕES!$U$115,IF('ORÇ.GLOBAL P CAIXA'!I532="CF",L531,0))),0)</f>
        <v>0</v>
      </c>
      <c r="BB531" s="75" t="n">
        <f aca="false">IF(AP531&lt;&gt;AR531,(IF('ORÇ.GLOBAL P CAIXA'!I532="",L531*INFORMAÇÕES!$U$116,IF('ORÇ.GLOBAL P CAIXA'!I532="O",L531,0))),0)</f>
        <v>0</v>
      </c>
      <c r="BC531" s="731" t="n">
        <f aca="false">IF(E531&lt;&gt;0,L531,0)</f>
        <v>0</v>
      </c>
    </row>
    <row r="532" s="174" customFormat="true" ht="14.25" hidden="false" customHeight="false" outlineLevel="0" collapsed="false">
      <c r="A532" s="159" t="n">
        <v>522</v>
      </c>
      <c r="B532" s="160" t="n">
        <f aca="false">'ORÇ.REPROG. P CAIXA'!B534</f>
        <v>0</v>
      </c>
      <c r="C532" s="723" t="n">
        <f aca="false">'ORÇ.REPROG. P CAIXA'!C534</f>
        <v>0</v>
      </c>
      <c r="D532" s="162" t="n">
        <f aca="false">'ORÇ.REPROG. P CAIXA'!D534</f>
        <v>0</v>
      </c>
      <c r="E532" s="163" t="n">
        <f aca="false">IF('BM GLOBAL'!$P$1&lt;&gt;0,'ORÇ.REPROG. P CAIXA'!E534,'ORÇ.REPROG. P CAIXA'!H534)</f>
        <v>0</v>
      </c>
      <c r="F532" s="163" t="n">
        <f aca="false">IF('BM GLOBAL'!$P$1&lt;&gt;0,IF('ORÇ.GLOBAL P CAIXA'!K533=0,'ORÇ.GLOBAL EMPRESA'!G533,'ORÇ.GLOBAL P CAIXA'!F533),'ORÇ.REPROG. P CAIXA'!I534)</f>
        <v>0</v>
      </c>
      <c r="G532" s="163" t="n">
        <f aca="false">IF(E532&lt;&gt;0,ROUND(E532*F532,2),IF(AO532=0,(SUMIF('ORÇ.REPROG. P CAIXA'!$AC$13:$AC$1012,B532,$AO$11:$AO$1010)),AO532))</f>
        <v>0</v>
      </c>
      <c r="H532" s="163" t="n">
        <f aca="false">IF(J532&lt;&gt;0,IF(E532&lt;&gt;0,J532/F532,0),0)</f>
        <v>0</v>
      </c>
      <c r="I532" s="163" t="n">
        <f aca="false">IF(L532&lt;&gt;0,IF(E532&lt;&gt;0,L532/F532,0),0)</f>
        <v>0</v>
      </c>
      <c r="J532" s="163" t="n">
        <f aca="false">IF(E532&lt;&gt;0,ROUND(INDEX($P$11:$AM$1010,$A532,$L$1),2),IF(AX532=0,(SUMIF($AP$11:$AP$1010,B532,$AX$11:$AX$1010)),AX532))</f>
        <v>0</v>
      </c>
      <c r="K532" s="163" t="n">
        <f aca="false">IF(G532=0,0,(J532/G532)*100)</f>
        <v>0</v>
      </c>
      <c r="L532" s="163" t="n">
        <f aca="false">IF(E532&lt;&gt;0,ROUND(IF($L$1=1,SUM(P532),"0")+IF($L$1=2,SUM($P532:Q532),"0")+IF($L$1=3,SUM($P532:R532),"0")+IF($L$1=4,SUM($P532:S532),"0")+IF($L$1=5,SUM($P532:T532),"0")+IF($L$1=6,SUM($P532:U532),"0")+IF($L$1=7,SUM($P532:V532),"0")+IF($L$1=8,SUM($P532:W532),"0")+IF($L$1=9,SUM($P532:X532),"0")+IF($L$1=10,SUM($P532:Y532),"0")+IF($L$1=11,SUM($P532:Z532),"0")+IF($L$1=12,SUM($P532:AA532),"0")+IF($L$1=13,SUM($P532:AB532),"0")+IF($L$1=14,SUM($P532:AC532),"0")+IF($L$1=15,SUM($P532:AD532),"0")+IF($L$1=16,SUM($P532:AE532),"0")+IF($L$1=17,SUM($P532:AF532),"0")+IF($L$1=18,SUM($P532:AG532),"0")+IF($L$1=19,SUM($P532:AH532),"0")+IF($L$1=20,SUM($P532:AI532),"0")+IF($L$1=21,SUM($P532:AJ532),"0")+IF($L$1=22,SUM($P532:AK532),"0")+IF($L$1=23,SUM($P532:AL532),"0")+IF($L$1=24,SUM($P532:AM532),"0"),2),IF(BC532=0,(SUMIF($AP$11:$AP$1010,B532,$BC$11:$BC$1010)),BC532))</f>
        <v>0</v>
      </c>
      <c r="M532" s="163" t="n">
        <f aca="false">IF(G532=0,0,(L532/G532)*100)</f>
        <v>0</v>
      </c>
      <c r="N532" s="168" t="str">
        <f aca="false">IF(B532&gt;0,"ok","ocultar")</f>
        <v>ocultar</v>
      </c>
      <c r="O532" s="650"/>
      <c r="P532" s="724"/>
      <c r="Q532" s="725"/>
      <c r="R532" s="725"/>
      <c r="S532" s="725"/>
      <c r="T532" s="725"/>
      <c r="U532" s="725"/>
      <c r="V532" s="725"/>
      <c r="W532" s="725"/>
      <c r="X532" s="725"/>
      <c r="Y532" s="725"/>
      <c r="Z532" s="725"/>
      <c r="AA532" s="726"/>
      <c r="AB532" s="726"/>
      <c r="AC532" s="726"/>
      <c r="AD532" s="726"/>
      <c r="AE532" s="726"/>
      <c r="AF532" s="726"/>
      <c r="AG532" s="726"/>
      <c r="AH532" s="726"/>
      <c r="AI532" s="726"/>
      <c r="AJ532" s="726"/>
      <c r="AK532" s="726"/>
      <c r="AL532" s="726"/>
      <c r="AM532" s="727"/>
      <c r="AO532" s="728" t="n">
        <f aca="false">IF(E532&lt;&gt;0,G532,0)</f>
        <v>0</v>
      </c>
      <c r="AP532" s="157" t="n">
        <f aca="false">IF(B532=0,AP531,IF(ISNONTEXT(B532)=TRUE(),INT(B532),INT(LEFT(B532,FIND(".",B532)-1))))</f>
        <v>3</v>
      </c>
      <c r="AQ532" s="157" t="str">
        <f aca="false">IF(AQ533=1,1,IF(B532&lt;&gt;0,1,IF(C532&lt;&gt;0,1,IF(D532&lt;&gt;0,1,IF(E532&lt;&gt;0,1,"")))))</f>
        <v/>
      </c>
      <c r="AR532" s="157" t="str">
        <f aca="false">IF(AP532=0," ",IF(AP532&lt;&gt;AP531,AP532," "))</f>
        <v> </v>
      </c>
      <c r="AS532" s="732"/>
      <c r="AT532" s="730" t="n">
        <f aca="false">IF(AP532&lt;&gt;AR532,(IF('ORÇ.GLOBAL P CAIXA'!I533="",J532*(INFORMAÇÕES!$Q$99/INFORMAÇÕES!$Q$102),IF('ORÇ.GLOBAL P CAIXA'!I533="R",J532,0))),0)</f>
        <v>0</v>
      </c>
      <c r="AU532" s="75" t="n">
        <f aca="false">IF(AP532&lt;&gt;AR532,(IF('ORÇ.GLOBAL P CAIXA'!I533="",J532*(INFORMAÇÕES!$Q$100/INFORMAÇÕES!$Q$102),IF('ORÇ.GLOBAL P CAIXA'!I533="C",J532,0))),0)</f>
        <v>0</v>
      </c>
      <c r="AV532" s="75" t="n">
        <f aca="false">IF(AP532&lt;&gt;AR532,(IF('ORÇ.GLOBAL P CAIXA'!I533="",J532*INFORMAÇÕES!$U$115,IF('ORÇ.GLOBAL P CAIXA'!I533="CF",J532,0))),0)</f>
        <v>0</v>
      </c>
      <c r="AW532" s="75" t="n">
        <f aca="false">IF(AP532&lt;&gt;AR532,(IF('ORÇ.GLOBAL P CAIXA'!I533="",J532*INFORMAÇÕES!$U$116,IF('ORÇ.GLOBAL P CAIXA'!I533="O",J532,0))),0)</f>
        <v>0</v>
      </c>
      <c r="AX532" s="731" t="n">
        <f aca="false">IF(E532&lt;&gt;0,J532,0)</f>
        <v>0</v>
      </c>
      <c r="AY532" s="730" t="n">
        <f aca="false">IF(AP532&lt;&gt;AR532,(IF('ORÇ.GLOBAL P CAIXA'!I533="",L532*(INFORMAÇÕES!$Q$99/INFORMAÇÕES!$Q$102),IF('ORÇ.GLOBAL P CAIXA'!I533="R",L532,0))),0)</f>
        <v>0</v>
      </c>
      <c r="AZ532" s="75" t="n">
        <f aca="false">IF(AP532&lt;&gt;AR532,(IF('ORÇ.GLOBAL P CAIXA'!I533="",L532*(INFORMAÇÕES!$Q$100/INFORMAÇÕES!$Q$102),IF('ORÇ.GLOBAL P CAIXA'!I533="C",L532,0))),0)</f>
        <v>0</v>
      </c>
      <c r="BA532" s="75" t="n">
        <f aca="false">IF(AP532&lt;&gt;AR532,(IF('ORÇ.GLOBAL P CAIXA'!I533="",L532*INFORMAÇÕES!$U$115,IF('ORÇ.GLOBAL P CAIXA'!I533="CF",L532,0))),0)</f>
        <v>0</v>
      </c>
      <c r="BB532" s="75" t="n">
        <f aca="false">IF(AP532&lt;&gt;AR532,(IF('ORÇ.GLOBAL P CAIXA'!I533="",L532*INFORMAÇÕES!$U$116,IF('ORÇ.GLOBAL P CAIXA'!I533="O",L532,0))),0)</f>
        <v>0</v>
      </c>
      <c r="BC532" s="731" t="n">
        <f aca="false">IF(E532&lt;&gt;0,L532,0)</f>
        <v>0</v>
      </c>
    </row>
    <row r="533" s="174" customFormat="true" ht="14.25" hidden="false" customHeight="false" outlineLevel="0" collapsed="false">
      <c r="A533" s="159" t="n">
        <v>523</v>
      </c>
      <c r="B533" s="160" t="n">
        <f aca="false">'ORÇ.REPROG. P CAIXA'!B535</f>
        <v>0</v>
      </c>
      <c r="C533" s="723" t="n">
        <f aca="false">'ORÇ.REPROG. P CAIXA'!C535</f>
        <v>0</v>
      </c>
      <c r="D533" s="162" t="n">
        <f aca="false">'ORÇ.REPROG. P CAIXA'!D535</f>
        <v>0</v>
      </c>
      <c r="E533" s="163" t="n">
        <f aca="false">IF('BM GLOBAL'!$P$1&lt;&gt;0,'ORÇ.REPROG. P CAIXA'!E535,'ORÇ.REPROG. P CAIXA'!H535)</f>
        <v>0</v>
      </c>
      <c r="F533" s="163" t="n">
        <f aca="false">IF('BM GLOBAL'!$P$1&lt;&gt;0,IF('ORÇ.GLOBAL P CAIXA'!K534=0,'ORÇ.GLOBAL EMPRESA'!G534,'ORÇ.GLOBAL P CAIXA'!F534),'ORÇ.REPROG. P CAIXA'!I535)</f>
        <v>0</v>
      </c>
      <c r="G533" s="163" t="n">
        <f aca="false">IF(E533&lt;&gt;0,ROUND(E533*F533,2),IF(AO533=0,(SUMIF('ORÇ.REPROG. P CAIXA'!$AC$13:$AC$1012,B533,$AO$11:$AO$1010)),AO533))</f>
        <v>0</v>
      </c>
      <c r="H533" s="163" t="n">
        <f aca="false">IF(J533&lt;&gt;0,IF(E533&lt;&gt;0,J533/F533,0),0)</f>
        <v>0</v>
      </c>
      <c r="I533" s="163" t="n">
        <f aca="false">IF(L533&lt;&gt;0,IF(E533&lt;&gt;0,L533/F533,0),0)</f>
        <v>0</v>
      </c>
      <c r="J533" s="163" t="n">
        <f aca="false">IF(E533&lt;&gt;0,ROUND(INDEX($P$11:$AM$1010,$A533,$L$1),2),IF(AX533=0,(SUMIF($AP$11:$AP$1010,B533,$AX$11:$AX$1010)),AX533))</f>
        <v>0</v>
      </c>
      <c r="K533" s="163" t="n">
        <f aca="false">IF(G533=0,0,(J533/G533)*100)</f>
        <v>0</v>
      </c>
      <c r="L533" s="163" t="n">
        <f aca="false">IF(E533&lt;&gt;0,ROUND(IF($L$1=1,SUM(P533),"0")+IF($L$1=2,SUM($P533:Q533),"0")+IF($L$1=3,SUM($P533:R533),"0")+IF($L$1=4,SUM($P533:S533),"0")+IF($L$1=5,SUM($P533:T533),"0")+IF($L$1=6,SUM($P533:U533),"0")+IF($L$1=7,SUM($P533:V533),"0")+IF($L$1=8,SUM($P533:W533),"0")+IF($L$1=9,SUM($P533:X533),"0")+IF($L$1=10,SUM($P533:Y533),"0")+IF($L$1=11,SUM($P533:Z533),"0")+IF($L$1=12,SUM($P533:AA533),"0")+IF($L$1=13,SUM($P533:AB533),"0")+IF($L$1=14,SUM($P533:AC533),"0")+IF($L$1=15,SUM($P533:AD533),"0")+IF($L$1=16,SUM($P533:AE533),"0")+IF($L$1=17,SUM($P533:AF533),"0")+IF($L$1=18,SUM($P533:AG533),"0")+IF($L$1=19,SUM($P533:AH533),"0")+IF($L$1=20,SUM($P533:AI533),"0")+IF($L$1=21,SUM($P533:AJ533),"0")+IF($L$1=22,SUM($P533:AK533),"0")+IF($L$1=23,SUM($P533:AL533),"0")+IF($L$1=24,SUM($P533:AM533),"0"),2),IF(BC533=0,(SUMIF($AP$11:$AP$1010,B533,$BC$11:$BC$1010)),BC533))</f>
        <v>0</v>
      </c>
      <c r="M533" s="163" t="n">
        <f aca="false">IF(G533=0,0,(L533/G533)*100)</f>
        <v>0</v>
      </c>
      <c r="N533" s="168" t="str">
        <f aca="false">IF(B533&gt;0,"ok","ocultar")</f>
        <v>ocultar</v>
      </c>
      <c r="O533" s="650"/>
      <c r="P533" s="724"/>
      <c r="Q533" s="725"/>
      <c r="R533" s="725"/>
      <c r="S533" s="725"/>
      <c r="T533" s="725"/>
      <c r="U533" s="725"/>
      <c r="V533" s="725"/>
      <c r="W533" s="725"/>
      <c r="X533" s="725"/>
      <c r="Y533" s="725"/>
      <c r="Z533" s="725"/>
      <c r="AA533" s="726"/>
      <c r="AB533" s="726"/>
      <c r="AC533" s="726"/>
      <c r="AD533" s="726"/>
      <c r="AE533" s="726"/>
      <c r="AF533" s="726"/>
      <c r="AG533" s="726"/>
      <c r="AH533" s="726"/>
      <c r="AI533" s="726"/>
      <c r="AJ533" s="726"/>
      <c r="AK533" s="726"/>
      <c r="AL533" s="726"/>
      <c r="AM533" s="727"/>
      <c r="AO533" s="728" t="n">
        <f aca="false">IF(E533&lt;&gt;0,G533,0)</f>
        <v>0</v>
      </c>
      <c r="AP533" s="157" t="n">
        <f aca="false">IF(B533=0,AP532,IF(ISNONTEXT(B533)=TRUE(),INT(B533),INT(LEFT(B533,FIND(".",B533)-1))))</f>
        <v>3</v>
      </c>
      <c r="AQ533" s="157" t="str">
        <f aca="false">IF(AQ534=1,1,IF(B533&lt;&gt;0,1,IF(C533&lt;&gt;0,1,IF(D533&lt;&gt;0,1,IF(E533&lt;&gt;0,1,"")))))</f>
        <v/>
      </c>
      <c r="AR533" s="157" t="str">
        <f aca="false">IF(AP533=0," ",IF(AP533&lt;&gt;AP532,AP533," "))</f>
        <v> </v>
      </c>
      <c r="AS533" s="732"/>
      <c r="AT533" s="730" t="n">
        <f aca="false">IF(AP533&lt;&gt;AR533,(IF('ORÇ.GLOBAL P CAIXA'!I534="",J533*(INFORMAÇÕES!$Q$99/INFORMAÇÕES!$Q$102),IF('ORÇ.GLOBAL P CAIXA'!I534="R",J533,0))),0)</f>
        <v>0</v>
      </c>
      <c r="AU533" s="75" t="n">
        <f aca="false">IF(AP533&lt;&gt;AR533,(IF('ORÇ.GLOBAL P CAIXA'!I534="",J533*(INFORMAÇÕES!$Q$100/INFORMAÇÕES!$Q$102),IF('ORÇ.GLOBAL P CAIXA'!I534="C",J533,0))),0)</f>
        <v>0</v>
      </c>
      <c r="AV533" s="75" t="n">
        <f aca="false">IF(AP533&lt;&gt;AR533,(IF('ORÇ.GLOBAL P CAIXA'!I534="",J533*INFORMAÇÕES!$U$115,IF('ORÇ.GLOBAL P CAIXA'!I534="CF",J533,0))),0)</f>
        <v>0</v>
      </c>
      <c r="AW533" s="75" t="n">
        <f aca="false">IF(AP533&lt;&gt;AR533,(IF('ORÇ.GLOBAL P CAIXA'!I534="",J533*INFORMAÇÕES!$U$116,IF('ORÇ.GLOBAL P CAIXA'!I534="O",J533,0))),0)</f>
        <v>0</v>
      </c>
      <c r="AX533" s="731" t="n">
        <f aca="false">IF(E533&lt;&gt;0,J533,0)</f>
        <v>0</v>
      </c>
      <c r="AY533" s="730" t="n">
        <f aca="false">IF(AP533&lt;&gt;AR533,(IF('ORÇ.GLOBAL P CAIXA'!I534="",L533*(INFORMAÇÕES!$Q$99/INFORMAÇÕES!$Q$102),IF('ORÇ.GLOBAL P CAIXA'!I534="R",L533,0))),0)</f>
        <v>0</v>
      </c>
      <c r="AZ533" s="75" t="n">
        <f aca="false">IF(AP533&lt;&gt;AR533,(IF('ORÇ.GLOBAL P CAIXA'!I534="",L533*(INFORMAÇÕES!$Q$100/INFORMAÇÕES!$Q$102),IF('ORÇ.GLOBAL P CAIXA'!I534="C",L533,0))),0)</f>
        <v>0</v>
      </c>
      <c r="BA533" s="75" t="n">
        <f aca="false">IF(AP533&lt;&gt;AR533,(IF('ORÇ.GLOBAL P CAIXA'!I534="",L533*INFORMAÇÕES!$U$115,IF('ORÇ.GLOBAL P CAIXA'!I534="CF",L533,0))),0)</f>
        <v>0</v>
      </c>
      <c r="BB533" s="75" t="n">
        <f aca="false">IF(AP533&lt;&gt;AR533,(IF('ORÇ.GLOBAL P CAIXA'!I534="",L533*INFORMAÇÕES!$U$116,IF('ORÇ.GLOBAL P CAIXA'!I534="O",L533,0))),0)</f>
        <v>0</v>
      </c>
      <c r="BC533" s="731" t="n">
        <f aca="false">IF(E533&lt;&gt;0,L533,0)</f>
        <v>0</v>
      </c>
    </row>
    <row r="534" s="174" customFormat="true" ht="14.25" hidden="false" customHeight="false" outlineLevel="0" collapsed="false">
      <c r="A534" s="159" t="n">
        <v>524</v>
      </c>
      <c r="B534" s="160" t="n">
        <f aca="false">'ORÇ.REPROG. P CAIXA'!B536</f>
        <v>0</v>
      </c>
      <c r="C534" s="723" t="n">
        <f aca="false">'ORÇ.REPROG. P CAIXA'!C536</f>
        <v>0</v>
      </c>
      <c r="D534" s="162" t="n">
        <f aca="false">'ORÇ.REPROG. P CAIXA'!D536</f>
        <v>0</v>
      </c>
      <c r="E534" s="163" t="n">
        <f aca="false">IF('BM GLOBAL'!$P$1&lt;&gt;0,'ORÇ.REPROG. P CAIXA'!E536,'ORÇ.REPROG. P CAIXA'!H536)</f>
        <v>0</v>
      </c>
      <c r="F534" s="163" t="n">
        <f aca="false">IF('BM GLOBAL'!$P$1&lt;&gt;0,IF('ORÇ.GLOBAL P CAIXA'!K535=0,'ORÇ.GLOBAL EMPRESA'!G535,'ORÇ.GLOBAL P CAIXA'!F535),'ORÇ.REPROG. P CAIXA'!I536)</f>
        <v>0</v>
      </c>
      <c r="G534" s="163" t="n">
        <f aca="false">IF(E534&lt;&gt;0,ROUND(E534*F534,2),IF(AO534=0,(SUMIF('ORÇ.REPROG. P CAIXA'!$AC$13:$AC$1012,B534,$AO$11:$AO$1010)),AO534))</f>
        <v>0</v>
      </c>
      <c r="H534" s="163" t="n">
        <f aca="false">IF(J534&lt;&gt;0,IF(E534&lt;&gt;0,J534/F534,0),0)</f>
        <v>0</v>
      </c>
      <c r="I534" s="163" t="n">
        <f aca="false">IF(L534&lt;&gt;0,IF(E534&lt;&gt;0,L534/F534,0),0)</f>
        <v>0</v>
      </c>
      <c r="J534" s="163" t="n">
        <f aca="false">IF(E534&lt;&gt;0,ROUND(INDEX($P$11:$AM$1010,$A534,$L$1),2),IF(AX534=0,(SUMIF($AP$11:$AP$1010,B534,$AX$11:$AX$1010)),AX534))</f>
        <v>0</v>
      </c>
      <c r="K534" s="163" t="n">
        <f aca="false">IF(G534=0,0,(J534/G534)*100)</f>
        <v>0</v>
      </c>
      <c r="L534" s="163" t="n">
        <f aca="false">IF(E534&lt;&gt;0,ROUND(IF($L$1=1,SUM(P534),"0")+IF($L$1=2,SUM($P534:Q534),"0")+IF($L$1=3,SUM($P534:R534),"0")+IF($L$1=4,SUM($P534:S534),"0")+IF($L$1=5,SUM($P534:T534),"0")+IF($L$1=6,SUM($P534:U534),"0")+IF($L$1=7,SUM($P534:V534),"0")+IF($L$1=8,SUM($P534:W534),"0")+IF($L$1=9,SUM($P534:X534),"0")+IF($L$1=10,SUM($P534:Y534),"0")+IF($L$1=11,SUM($P534:Z534),"0")+IF($L$1=12,SUM($P534:AA534),"0")+IF($L$1=13,SUM($P534:AB534),"0")+IF($L$1=14,SUM($P534:AC534),"0")+IF($L$1=15,SUM($P534:AD534),"0")+IF($L$1=16,SUM($P534:AE534),"0")+IF($L$1=17,SUM($P534:AF534),"0")+IF($L$1=18,SUM($P534:AG534),"0")+IF($L$1=19,SUM($P534:AH534),"0")+IF($L$1=20,SUM($P534:AI534),"0")+IF($L$1=21,SUM($P534:AJ534),"0")+IF($L$1=22,SUM($P534:AK534),"0")+IF($L$1=23,SUM($P534:AL534),"0")+IF($L$1=24,SUM($P534:AM534),"0"),2),IF(BC534=0,(SUMIF($AP$11:$AP$1010,B534,$BC$11:$BC$1010)),BC534))</f>
        <v>0</v>
      </c>
      <c r="M534" s="163" t="n">
        <f aca="false">IF(G534=0,0,(L534/G534)*100)</f>
        <v>0</v>
      </c>
      <c r="N534" s="168" t="str">
        <f aca="false">IF(B534&gt;0,"ok","ocultar")</f>
        <v>ocultar</v>
      </c>
      <c r="O534" s="650"/>
      <c r="P534" s="724"/>
      <c r="Q534" s="725"/>
      <c r="R534" s="725"/>
      <c r="S534" s="725"/>
      <c r="T534" s="725"/>
      <c r="U534" s="725"/>
      <c r="V534" s="725"/>
      <c r="W534" s="725"/>
      <c r="X534" s="725"/>
      <c r="Y534" s="725"/>
      <c r="Z534" s="725"/>
      <c r="AA534" s="726"/>
      <c r="AB534" s="726"/>
      <c r="AC534" s="726"/>
      <c r="AD534" s="726"/>
      <c r="AE534" s="726"/>
      <c r="AF534" s="726"/>
      <c r="AG534" s="726"/>
      <c r="AH534" s="726"/>
      <c r="AI534" s="726"/>
      <c r="AJ534" s="726"/>
      <c r="AK534" s="726"/>
      <c r="AL534" s="726"/>
      <c r="AM534" s="727"/>
      <c r="AO534" s="728" t="n">
        <f aca="false">IF(E534&lt;&gt;0,G534,0)</f>
        <v>0</v>
      </c>
      <c r="AP534" s="157" t="n">
        <f aca="false">IF(B534=0,AP533,IF(ISNONTEXT(B534)=TRUE(),INT(B534),INT(LEFT(B534,FIND(".",B534)-1))))</f>
        <v>3</v>
      </c>
      <c r="AQ534" s="157" t="str">
        <f aca="false">IF(AQ535=1,1,IF(B534&lt;&gt;0,1,IF(C534&lt;&gt;0,1,IF(D534&lt;&gt;0,1,IF(E534&lt;&gt;0,1,"")))))</f>
        <v/>
      </c>
      <c r="AR534" s="157" t="str">
        <f aca="false">IF(AP534=0," ",IF(AP534&lt;&gt;AP533,AP534," "))</f>
        <v> </v>
      </c>
      <c r="AS534" s="732"/>
      <c r="AT534" s="730" t="n">
        <f aca="false">IF(AP534&lt;&gt;AR534,(IF('ORÇ.GLOBAL P CAIXA'!I535="",J534*(INFORMAÇÕES!$Q$99/INFORMAÇÕES!$Q$102),IF('ORÇ.GLOBAL P CAIXA'!I535="R",J534,0))),0)</f>
        <v>0</v>
      </c>
      <c r="AU534" s="75" t="n">
        <f aca="false">IF(AP534&lt;&gt;AR534,(IF('ORÇ.GLOBAL P CAIXA'!I535="",J534*(INFORMAÇÕES!$Q$100/INFORMAÇÕES!$Q$102),IF('ORÇ.GLOBAL P CAIXA'!I535="C",J534,0))),0)</f>
        <v>0</v>
      </c>
      <c r="AV534" s="75" t="n">
        <f aca="false">IF(AP534&lt;&gt;AR534,(IF('ORÇ.GLOBAL P CAIXA'!I535="",J534*INFORMAÇÕES!$U$115,IF('ORÇ.GLOBAL P CAIXA'!I535="CF",J534,0))),0)</f>
        <v>0</v>
      </c>
      <c r="AW534" s="75" t="n">
        <f aca="false">IF(AP534&lt;&gt;AR534,(IF('ORÇ.GLOBAL P CAIXA'!I535="",J534*INFORMAÇÕES!$U$116,IF('ORÇ.GLOBAL P CAIXA'!I535="O",J534,0))),0)</f>
        <v>0</v>
      </c>
      <c r="AX534" s="731" t="n">
        <f aca="false">IF(E534&lt;&gt;0,J534,0)</f>
        <v>0</v>
      </c>
      <c r="AY534" s="730" t="n">
        <f aca="false">IF(AP534&lt;&gt;AR534,(IF('ORÇ.GLOBAL P CAIXA'!I535="",L534*(INFORMAÇÕES!$Q$99/INFORMAÇÕES!$Q$102),IF('ORÇ.GLOBAL P CAIXA'!I535="R",L534,0))),0)</f>
        <v>0</v>
      </c>
      <c r="AZ534" s="75" t="n">
        <f aca="false">IF(AP534&lt;&gt;AR534,(IF('ORÇ.GLOBAL P CAIXA'!I535="",L534*(INFORMAÇÕES!$Q$100/INFORMAÇÕES!$Q$102),IF('ORÇ.GLOBAL P CAIXA'!I535="C",L534,0))),0)</f>
        <v>0</v>
      </c>
      <c r="BA534" s="75" t="n">
        <f aca="false">IF(AP534&lt;&gt;AR534,(IF('ORÇ.GLOBAL P CAIXA'!I535="",L534*INFORMAÇÕES!$U$115,IF('ORÇ.GLOBAL P CAIXA'!I535="CF",L534,0))),0)</f>
        <v>0</v>
      </c>
      <c r="BB534" s="75" t="n">
        <f aca="false">IF(AP534&lt;&gt;AR534,(IF('ORÇ.GLOBAL P CAIXA'!I535="",L534*INFORMAÇÕES!$U$116,IF('ORÇ.GLOBAL P CAIXA'!I535="O",L534,0))),0)</f>
        <v>0</v>
      </c>
      <c r="BC534" s="731" t="n">
        <f aca="false">IF(E534&lt;&gt;0,L534,0)</f>
        <v>0</v>
      </c>
    </row>
    <row r="535" s="174" customFormat="true" ht="14.25" hidden="false" customHeight="false" outlineLevel="0" collapsed="false">
      <c r="A535" s="159" t="n">
        <v>525</v>
      </c>
      <c r="B535" s="160" t="n">
        <f aca="false">'ORÇ.REPROG. P CAIXA'!B537</f>
        <v>0</v>
      </c>
      <c r="C535" s="723" t="n">
        <f aca="false">'ORÇ.REPROG. P CAIXA'!C537</f>
        <v>0</v>
      </c>
      <c r="D535" s="162" t="n">
        <f aca="false">'ORÇ.REPROG. P CAIXA'!D537</f>
        <v>0</v>
      </c>
      <c r="E535" s="163" t="n">
        <f aca="false">IF('BM GLOBAL'!$P$1&lt;&gt;0,'ORÇ.REPROG. P CAIXA'!E537,'ORÇ.REPROG. P CAIXA'!H537)</f>
        <v>0</v>
      </c>
      <c r="F535" s="163" t="n">
        <f aca="false">IF('BM GLOBAL'!$P$1&lt;&gt;0,IF('ORÇ.GLOBAL P CAIXA'!K536=0,'ORÇ.GLOBAL EMPRESA'!G536,'ORÇ.GLOBAL P CAIXA'!F536),'ORÇ.REPROG. P CAIXA'!I537)</f>
        <v>0</v>
      </c>
      <c r="G535" s="163" t="n">
        <f aca="false">IF(E535&lt;&gt;0,ROUND(E535*F535,2),IF(AO535=0,(SUMIF('ORÇ.REPROG. P CAIXA'!$AC$13:$AC$1012,B535,$AO$11:$AO$1010)),AO535))</f>
        <v>0</v>
      </c>
      <c r="H535" s="163" t="n">
        <f aca="false">IF(J535&lt;&gt;0,IF(E535&lt;&gt;0,J535/F535,0),0)</f>
        <v>0</v>
      </c>
      <c r="I535" s="163" t="n">
        <f aca="false">IF(L535&lt;&gt;0,IF(E535&lt;&gt;0,L535/F535,0),0)</f>
        <v>0</v>
      </c>
      <c r="J535" s="163" t="n">
        <f aca="false">IF(E535&lt;&gt;0,ROUND(INDEX($P$11:$AM$1010,$A535,$L$1),2),IF(AX535=0,(SUMIF($AP$11:$AP$1010,B535,$AX$11:$AX$1010)),AX535))</f>
        <v>0</v>
      </c>
      <c r="K535" s="163" t="n">
        <f aca="false">IF(G535=0,0,(J535/G535)*100)</f>
        <v>0</v>
      </c>
      <c r="L535" s="163" t="n">
        <f aca="false">IF(E535&lt;&gt;0,ROUND(IF($L$1=1,SUM(P535),"0")+IF($L$1=2,SUM($P535:Q535),"0")+IF($L$1=3,SUM($P535:R535),"0")+IF($L$1=4,SUM($P535:S535),"0")+IF($L$1=5,SUM($P535:T535),"0")+IF($L$1=6,SUM($P535:U535),"0")+IF($L$1=7,SUM($P535:V535),"0")+IF($L$1=8,SUM($P535:W535),"0")+IF($L$1=9,SUM($P535:X535),"0")+IF($L$1=10,SUM($P535:Y535),"0")+IF($L$1=11,SUM($P535:Z535),"0")+IF($L$1=12,SUM($P535:AA535),"0")+IF($L$1=13,SUM($P535:AB535),"0")+IF($L$1=14,SUM($P535:AC535),"0")+IF($L$1=15,SUM($P535:AD535),"0")+IF($L$1=16,SUM($P535:AE535),"0")+IF($L$1=17,SUM($P535:AF535),"0")+IF($L$1=18,SUM($P535:AG535),"0")+IF($L$1=19,SUM($P535:AH535),"0")+IF($L$1=20,SUM($P535:AI535),"0")+IF($L$1=21,SUM($P535:AJ535),"0")+IF($L$1=22,SUM($P535:AK535),"0")+IF($L$1=23,SUM($P535:AL535),"0")+IF($L$1=24,SUM($P535:AM535),"0"),2),IF(BC535=0,(SUMIF($AP$11:$AP$1010,B535,$BC$11:$BC$1010)),BC535))</f>
        <v>0</v>
      </c>
      <c r="M535" s="163" t="n">
        <f aca="false">IF(G535=0,0,(L535/G535)*100)</f>
        <v>0</v>
      </c>
      <c r="N535" s="168" t="str">
        <f aca="false">IF(B535&gt;0,"ok","ocultar")</f>
        <v>ocultar</v>
      </c>
      <c r="O535" s="650"/>
      <c r="P535" s="724"/>
      <c r="Q535" s="725"/>
      <c r="R535" s="725"/>
      <c r="S535" s="725"/>
      <c r="T535" s="725"/>
      <c r="U535" s="725"/>
      <c r="V535" s="725"/>
      <c r="W535" s="725"/>
      <c r="X535" s="725"/>
      <c r="Y535" s="725"/>
      <c r="Z535" s="725"/>
      <c r="AA535" s="726"/>
      <c r="AB535" s="726"/>
      <c r="AC535" s="726"/>
      <c r="AD535" s="726"/>
      <c r="AE535" s="726"/>
      <c r="AF535" s="726"/>
      <c r="AG535" s="726"/>
      <c r="AH535" s="726"/>
      <c r="AI535" s="726"/>
      <c r="AJ535" s="726"/>
      <c r="AK535" s="726"/>
      <c r="AL535" s="726"/>
      <c r="AM535" s="727"/>
      <c r="AO535" s="728" t="n">
        <f aca="false">IF(E535&lt;&gt;0,G535,0)</f>
        <v>0</v>
      </c>
      <c r="AP535" s="157" t="n">
        <f aca="false">IF(B535=0,AP534,IF(ISNONTEXT(B535)=TRUE(),INT(B535),INT(LEFT(B535,FIND(".",B535)-1))))</f>
        <v>3</v>
      </c>
      <c r="AQ535" s="157" t="str">
        <f aca="false">IF(AQ536=1,1,IF(B535&lt;&gt;0,1,IF(C535&lt;&gt;0,1,IF(D535&lt;&gt;0,1,IF(E535&lt;&gt;0,1,"")))))</f>
        <v/>
      </c>
      <c r="AR535" s="157" t="str">
        <f aca="false">IF(AP535=0," ",IF(AP535&lt;&gt;AP534,AP535," "))</f>
        <v> </v>
      </c>
      <c r="AS535" s="732"/>
      <c r="AT535" s="730" t="n">
        <f aca="false">IF(AP535&lt;&gt;AR535,(IF('ORÇ.GLOBAL P CAIXA'!I536="",J535*(INFORMAÇÕES!$Q$99/INFORMAÇÕES!$Q$102),IF('ORÇ.GLOBAL P CAIXA'!I536="R",J535,0))),0)</f>
        <v>0</v>
      </c>
      <c r="AU535" s="75" t="n">
        <f aca="false">IF(AP535&lt;&gt;AR535,(IF('ORÇ.GLOBAL P CAIXA'!I536="",J535*(INFORMAÇÕES!$Q$100/INFORMAÇÕES!$Q$102),IF('ORÇ.GLOBAL P CAIXA'!I536="C",J535,0))),0)</f>
        <v>0</v>
      </c>
      <c r="AV535" s="75" t="n">
        <f aca="false">IF(AP535&lt;&gt;AR535,(IF('ORÇ.GLOBAL P CAIXA'!I536="",J535*INFORMAÇÕES!$U$115,IF('ORÇ.GLOBAL P CAIXA'!I536="CF",J535,0))),0)</f>
        <v>0</v>
      </c>
      <c r="AW535" s="75" t="n">
        <f aca="false">IF(AP535&lt;&gt;AR535,(IF('ORÇ.GLOBAL P CAIXA'!I536="",J535*INFORMAÇÕES!$U$116,IF('ORÇ.GLOBAL P CAIXA'!I536="O",J535,0))),0)</f>
        <v>0</v>
      </c>
      <c r="AX535" s="731" t="n">
        <f aca="false">IF(E535&lt;&gt;0,J535,0)</f>
        <v>0</v>
      </c>
      <c r="AY535" s="730" t="n">
        <f aca="false">IF(AP535&lt;&gt;AR535,(IF('ORÇ.GLOBAL P CAIXA'!I536="",L535*(INFORMAÇÕES!$Q$99/INFORMAÇÕES!$Q$102),IF('ORÇ.GLOBAL P CAIXA'!I536="R",L535,0))),0)</f>
        <v>0</v>
      </c>
      <c r="AZ535" s="75" t="n">
        <f aca="false">IF(AP535&lt;&gt;AR535,(IF('ORÇ.GLOBAL P CAIXA'!I536="",L535*(INFORMAÇÕES!$Q$100/INFORMAÇÕES!$Q$102),IF('ORÇ.GLOBAL P CAIXA'!I536="C",L535,0))),0)</f>
        <v>0</v>
      </c>
      <c r="BA535" s="75" t="n">
        <f aca="false">IF(AP535&lt;&gt;AR535,(IF('ORÇ.GLOBAL P CAIXA'!I536="",L535*INFORMAÇÕES!$U$115,IF('ORÇ.GLOBAL P CAIXA'!I536="CF",L535,0))),0)</f>
        <v>0</v>
      </c>
      <c r="BB535" s="75" t="n">
        <f aca="false">IF(AP535&lt;&gt;AR535,(IF('ORÇ.GLOBAL P CAIXA'!I536="",L535*INFORMAÇÕES!$U$116,IF('ORÇ.GLOBAL P CAIXA'!I536="O",L535,0))),0)</f>
        <v>0</v>
      </c>
      <c r="BC535" s="731" t="n">
        <f aca="false">IF(E535&lt;&gt;0,L535,0)</f>
        <v>0</v>
      </c>
    </row>
    <row r="536" s="174" customFormat="true" ht="14.25" hidden="false" customHeight="false" outlineLevel="0" collapsed="false">
      <c r="A536" s="159" t="n">
        <v>526</v>
      </c>
      <c r="B536" s="160" t="n">
        <f aca="false">'ORÇ.REPROG. P CAIXA'!B538</f>
        <v>0</v>
      </c>
      <c r="C536" s="723" t="n">
        <f aca="false">'ORÇ.REPROG. P CAIXA'!C538</f>
        <v>0</v>
      </c>
      <c r="D536" s="162" t="n">
        <f aca="false">'ORÇ.REPROG. P CAIXA'!D538</f>
        <v>0</v>
      </c>
      <c r="E536" s="163" t="n">
        <f aca="false">IF('BM GLOBAL'!$P$1&lt;&gt;0,'ORÇ.REPROG. P CAIXA'!E538,'ORÇ.REPROG. P CAIXA'!H538)</f>
        <v>0</v>
      </c>
      <c r="F536" s="163" t="n">
        <f aca="false">IF('BM GLOBAL'!$P$1&lt;&gt;0,IF('ORÇ.GLOBAL P CAIXA'!K537=0,'ORÇ.GLOBAL EMPRESA'!G537,'ORÇ.GLOBAL P CAIXA'!F537),'ORÇ.REPROG. P CAIXA'!I538)</f>
        <v>0</v>
      </c>
      <c r="G536" s="163" t="n">
        <f aca="false">IF(E536&lt;&gt;0,ROUND(E536*F536,2),IF(AO536=0,(SUMIF('ORÇ.REPROG. P CAIXA'!$AC$13:$AC$1012,B536,$AO$11:$AO$1010)),AO536))</f>
        <v>0</v>
      </c>
      <c r="H536" s="163" t="n">
        <f aca="false">IF(J536&lt;&gt;0,IF(E536&lt;&gt;0,J536/F536,0),0)</f>
        <v>0</v>
      </c>
      <c r="I536" s="163" t="n">
        <f aca="false">IF(L536&lt;&gt;0,IF(E536&lt;&gt;0,L536/F536,0),0)</f>
        <v>0</v>
      </c>
      <c r="J536" s="163" t="n">
        <f aca="false">IF(E536&lt;&gt;0,ROUND(INDEX($P$11:$AM$1010,$A536,$L$1),2),IF(AX536=0,(SUMIF($AP$11:$AP$1010,B536,$AX$11:$AX$1010)),AX536))</f>
        <v>0</v>
      </c>
      <c r="K536" s="163" t="n">
        <f aca="false">IF(G536=0,0,(J536/G536)*100)</f>
        <v>0</v>
      </c>
      <c r="L536" s="163" t="n">
        <f aca="false">IF(E536&lt;&gt;0,ROUND(IF($L$1=1,SUM(P536),"0")+IF($L$1=2,SUM($P536:Q536),"0")+IF($L$1=3,SUM($P536:R536),"0")+IF($L$1=4,SUM($P536:S536),"0")+IF($L$1=5,SUM($P536:T536),"0")+IF($L$1=6,SUM($P536:U536),"0")+IF($L$1=7,SUM($P536:V536),"0")+IF($L$1=8,SUM($P536:W536),"0")+IF($L$1=9,SUM($P536:X536),"0")+IF($L$1=10,SUM($P536:Y536),"0")+IF($L$1=11,SUM($P536:Z536),"0")+IF($L$1=12,SUM($P536:AA536),"0")+IF($L$1=13,SUM($P536:AB536),"0")+IF($L$1=14,SUM($P536:AC536),"0")+IF($L$1=15,SUM($P536:AD536),"0")+IF($L$1=16,SUM($P536:AE536),"0")+IF($L$1=17,SUM($P536:AF536),"0")+IF($L$1=18,SUM($P536:AG536),"0")+IF($L$1=19,SUM($P536:AH536),"0")+IF($L$1=20,SUM($P536:AI536),"0")+IF($L$1=21,SUM($P536:AJ536),"0")+IF($L$1=22,SUM($P536:AK536),"0")+IF($L$1=23,SUM($P536:AL536),"0")+IF($L$1=24,SUM($P536:AM536),"0"),2),IF(BC536=0,(SUMIF($AP$11:$AP$1010,B536,$BC$11:$BC$1010)),BC536))</f>
        <v>0</v>
      </c>
      <c r="M536" s="163" t="n">
        <f aca="false">IF(G536=0,0,(L536/G536)*100)</f>
        <v>0</v>
      </c>
      <c r="N536" s="168" t="str">
        <f aca="false">IF(B536&gt;0,"ok","ocultar")</f>
        <v>ocultar</v>
      </c>
      <c r="O536" s="650"/>
      <c r="P536" s="724"/>
      <c r="Q536" s="725"/>
      <c r="R536" s="725"/>
      <c r="S536" s="725"/>
      <c r="T536" s="725"/>
      <c r="U536" s="725"/>
      <c r="V536" s="725"/>
      <c r="W536" s="725"/>
      <c r="X536" s="725"/>
      <c r="Y536" s="725"/>
      <c r="Z536" s="725"/>
      <c r="AA536" s="726"/>
      <c r="AB536" s="726"/>
      <c r="AC536" s="726"/>
      <c r="AD536" s="726"/>
      <c r="AE536" s="726"/>
      <c r="AF536" s="726"/>
      <c r="AG536" s="726"/>
      <c r="AH536" s="726"/>
      <c r="AI536" s="726"/>
      <c r="AJ536" s="726"/>
      <c r="AK536" s="726"/>
      <c r="AL536" s="726"/>
      <c r="AM536" s="727"/>
      <c r="AO536" s="728" t="n">
        <f aca="false">IF(E536&lt;&gt;0,G536,0)</f>
        <v>0</v>
      </c>
      <c r="AP536" s="157" t="n">
        <f aca="false">IF(B536=0,AP535,IF(ISNONTEXT(B536)=TRUE(),INT(B536),INT(LEFT(B536,FIND(".",B536)-1))))</f>
        <v>3</v>
      </c>
      <c r="AQ536" s="157" t="str">
        <f aca="false">IF(AQ537=1,1,IF(B536&lt;&gt;0,1,IF(C536&lt;&gt;0,1,IF(D536&lt;&gt;0,1,IF(E536&lt;&gt;0,1,"")))))</f>
        <v/>
      </c>
      <c r="AR536" s="157" t="str">
        <f aca="false">IF(AP536=0," ",IF(AP536&lt;&gt;AP535,AP536," "))</f>
        <v> </v>
      </c>
      <c r="AS536" s="732"/>
      <c r="AT536" s="730" t="n">
        <f aca="false">IF(AP536&lt;&gt;AR536,(IF('ORÇ.GLOBAL P CAIXA'!I537="",J536*(INFORMAÇÕES!$Q$99/INFORMAÇÕES!$Q$102),IF('ORÇ.GLOBAL P CAIXA'!I537="R",J536,0))),0)</f>
        <v>0</v>
      </c>
      <c r="AU536" s="75" t="n">
        <f aca="false">IF(AP536&lt;&gt;AR536,(IF('ORÇ.GLOBAL P CAIXA'!I537="",J536*(INFORMAÇÕES!$Q$100/INFORMAÇÕES!$Q$102),IF('ORÇ.GLOBAL P CAIXA'!I537="C",J536,0))),0)</f>
        <v>0</v>
      </c>
      <c r="AV536" s="75" t="n">
        <f aca="false">IF(AP536&lt;&gt;AR536,(IF('ORÇ.GLOBAL P CAIXA'!I537="",J536*INFORMAÇÕES!$U$115,IF('ORÇ.GLOBAL P CAIXA'!I537="CF",J536,0))),0)</f>
        <v>0</v>
      </c>
      <c r="AW536" s="75" t="n">
        <f aca="false">IF(AP536&lt;&gt;AR536,(IF('ORÇ.GLOBAL P CAIXA'!I537="",J536*INFORMAÇÕES!$U$116,IF('ORÇ.GLOBAL P CAIXA'!I537="O",J536,0))),0)</f>
        <v>0</v>
      </c>
      <c r="AX536" s="731" t="n">
        <f aca="false">IF(E536&lt;&gt;0,J536,0)</f>
        <v>0</v>
      </c>
      <c r="AY536" s="730" t="n">
        <f aca="false">IF(AP536&lt;&gt;AR536,(IF('ORÇ.GLOBAL P CAIXA'!I537="",L536*(INFORMAÇÕES!$Q$99/INFORMAÇÕES!$Q$102),IF('ORÇ.GLOBAL P CAIXA'!I537="R",L536,0))),0)</f>
        <v>0</v>
      </c>
      <c r="AZ536" s="75" t="n">
        <f aca="false">IF(AP536&lt;&gt;AR536,(IF('ORÇ.GLOBAL P CAIXA'!I537="",L536*(INFORMAÇÕES!$Q$100/INFORMAÇÕES!$Q$102),IF('ORÇ.GLOBAL P CAIXA'!I537="C",L536,0))),0)</f>
        <v>0</v>
      </c>
      <c r="BA536" s="75" t="n">
        <f aca="false">IF(AP536&lt;&gt;AR536,(IF('ORÇ.GLOBAL P CAIXA'!I537="",L536*INFORMAÇÕES!$U$115,IF('ORÇ.GLOBAL P CAIXA'!I537="CF",L536,0))),0)</f>
        <v>0</v>
      </c>
      <c r="BB536" s="75" t="n">
        <f aca="false">IF(AP536&lt;&gt;AR536,(IF('ORÇ.GLOBAL P CAIXA'!I537="",L536*INFORMAÇÕES!$U$116,IF('ORÇ.GLOBAL P CAIXA'!I537="O",L536,0))),0)</f>
        <v>0</v>
      </c>
      <c r="BC536" s="731" t="n">
        <f aca="false">IF(E536&lt;&gt;0,L536,0)</f>
        <v>0</v>
      </c>
    </row>
    <row r="537" s="174" customFormat="true" ht="14.25" hidden="false" customHeight="false" outlineLevel="0" collapsed="false">
      <c r="A537" s="159" t="n">
        <v>527</v>
      </c>
      <c r="B537" s="160" t="n">
        <f aca="false">'ORÇ.REPROG. P CAIXA'!B539</f>
        <v>0</v>
      </c>
      <c r="C537" s="723" t="n">
        <f aca="false">'ORÇ.REPROG. P CAIXA'!C539</f>
        <v>0</v>
      </c>
      <c r="D537" s="162" t="n">
        <f aca="false">'ORÇ.REPROG. P CAIXA'!D539</f>
        <v>0</v>
      </c>
      <c r="E537" s="163" t="n">
        <f aca="false">IF('BM GLOBAL'!$P$1&lt;&gt;0,'ORÇ.REPROG. P CAIXA'!E539,'ORÇ.REPROG. P CAIXA'!H539)</f>
        <v>0</v>
      </c>
      <c r="F537" s="163" t="n">
        <f aca="false">IF('BM GLOBAL'!$P$1&lt;&gt;0,IF('ORÇ.GLOBAL P CAIXA'!K538=0,'ORÇ.GLOBAL EMPRESA'!G538,'ORÇ.GLOBAL P CAIXA'!F538),'ORÇ.REPROG. P CAIXA'!I539)</f>
        <v>0</v>
      </c>
      <c r="G537" s="163" t="n">
        <f aca="false">IF(E537&lt;&gt;0,ROUND(E537*F537,2),IF(AO537=0,(SUMIF('ORÇ.REPROG. P CAIXA'!$AC$13:$AC$1012,B537,$AO$11:$AO$1010)),AO537))</f>
        <v>0</v>
      </c>
      <c r="H537" s="163" t="n">
        <f aca="false">IF(J537&lt;&gt;0,IF(E537&lt;&gt;0,J537/F537,0),0)</f>
        <v>0</v>
      </c>
      <c r="I537" s="163" t="n">
        <f aca="false">IF(L537&lt;&gt;0,IF(E537&lt;&gt;0,L537/F537,0),0)</f>
        <v>0</v>
      </c>
      <c r="J537" s="163" t="n">
        <f aca="false">IF(E537&lt;&gt;0,ROUND(INDEX($P$11:$AM$1010,$A537,$L$1),2),IF(AX537=0,(SUMIF($AP$11:$AP$1010,B537,$AX$11:$AX$1010)),AX537))</f>
        <v>0</v>
      </c>
      <c r="K537" s="163" t="n">
        <f aca="false">IF(G537=0,0,(J537/G537)*100)</f>
        <v>0</v>
      </c>
      <c r="L537" s="163" t="n">
        <f aca="false">IF(E537&lt;&gt;0,ROUND(IF($L$1=1,SUM(P537),"0")+IF($L$1=2,SUM($P537:Q537),"0")+IF($L$1=3,SUM($P537:R537),"0")+IF($L$1=4,SUM($P537:S537),"0")+IF($L$1=5,SUM($P537:T537),"0")+IF($L$1=6,SUM($P537:U537),"0")+IF($L$1=7,SUM($P537:V537),"0")+IF($L$1=8,SUM($P537:W537),"0")+IF($L$1=9,SUM($P537:X537),"0")+IF($L$1=10,SUM($P537:Y537),"0")+IF($L$1=11,SUM($P537:Z537),"0")+IF($L$1=12,SUM($P537:AA537),"0")+IF($L$1=13,SUM($P537:AB537),"0")+IF($L$1=14,SUM($P537:AC537),"0")+IF($L$1=15,SUM($P537:AD537),"0")+IF($L$1=16,SUM($P537:AE537),"0")+IF($L$1=17,SUM($P537:AF537),"0")+IF($L$1=18,SUM($P537:AG537),"0")+IF($L$1=19,SUM($P537:AH537),"0")+IF($L$1=20,SUM($P537:AI537),"0")+IF($L$1=21,SUM($P537:AJ537),"0")+IF($L$1=22,SUM($P537:AK537),"0")+IF($L$1=23,SUM($P537:AL537),"0")+IF($L$1=24,SUM($P537:AM537),"0"),2),IF(BC537=0,(SUMIF($AP$11:$AP$1010,B537,$BC$11:$BC$1010)),BC537))</f>
        <v>0</v>
      </c>
      <c r="M537" s="163" t="n">
        <f aca="false">IF(G537=0,0,(L537/G537)*100)</f>
        <v>0</v>
      </c>
      <c r="N537" s="168" t="str">
        <f aca="false">IF(B537&gt;0,"ok","ocultar")</f>
        <v>ocultar</v>
      </c>
      <c r="O537" s="650"/>
      <c r="P537" s="724"/>
      <c r="Q537" s="725"/>
      <c r="R537" s="725"/>
      <c r="S537" s="725"/>
      <c r="T537" s="725"/>
      <c r="U537" s="725"/>
      <c r="V537" s="725"/>
      <c r="W537" s="725"/>
      <c r="X537" s="725"/>
      <c r="Y537" s="725"/>
      <c r="Z537" s="725"/>
      <c r="AA537" s="726"/>
      <c r="AB537" s="726"/>
      <c r="AC537" s="726"/>
      <c r="AD537" s="726"/>
      <c r="AE537" s="726"/>
      <c r="AF537" s="726"/>
      <c r="AG537" s="726"/>
      <c r="AH537" s="726"/>
      <c r="AI537" s="726"/>
      <c r="AJ537" s="726"/>
      <c r="AK537" s="726"/>
      <c r="AL537" s="726"/>
      <c r="AM537" s="727"/>
      <c r="AO537" s="728" t="n">
        <f aca="false">IF(E537&lt;&gt;0,G537,0)</f>
        <v>0</v>
      </c>
      <c r="AP537" s="157" t="n">
        <f aca="false">IF(B537=0,AP536,IF(ISNONTEXT(B537)=TRUE(),INT(B537),INT(LEFT(B537,FIND(".",B537)-1))))</f>
        <v>3</v>
      </c>
      <c r="AQ537" s="157" t="str">
        <f aca="false">IF(AQ538=1,1,IF(B537&lt;&gt;0,1,IF(C537&lt;&gt;0,1,IF(D537&lt;&gt;0,1,IF(E537&lt;&gt;0,1,"")))))</f>
        <v/>
      </c>
      <c r="AR537" s="157" t="str">
        <f aca="false">IF(AP537=0," ",IF(AP537&lt;&gt;AP536,AP537," "))</f>
        <v> </v>
      </c>
      <c r="AS537" s="732"/>
      <c r="AT537" s="730" t="n">
        <f aca="false">IF(AP537&lt;&gt;AR537,(IF('ORÇ.GLOBAL P CAIXA'!I538="",J537*(INFORMAÇÕES!$Q$99/INFORMAÇÕES!$Q$102),IF('ORÇ.GLOBAL P CAIXA'!I538="R",J537,0))),0)</f>
        <v>0</v>
      </c>
      <c r="AU537" s="75" t="n">
        <f aca="false">IF(AP537&lt;&gt;AR537,(IF('ORÇ.GLOBAL P CAIXA'!I538="",J537*(INFORMAÇÕES!$Q$100/INFORMAÇÕES!$Q$102),IF('ORÇ.GLOBAL P CAIXA'!I538="C",J537,0))),0)</f>
        <v>0</v>
      </c>
      <c r="AV537" s="75" t="n">
        <f aca="false">IF(AP537&lt;&gt;AR537,(IF('ORÇ.GLOBAL P CAIXA'!I538="",J537*INFORMAÇÕES!$U$115,IF('ORÇ.GLOBAL P CAIXA'!I538="CF",J537,0))),0)</f>
        <v>0</v>
      </c>
      <c r="AW537" s="75" t="n">
        <f aca="false">IF(AP537&lt;&gt;AR537,(IF('ORÇ.GLOBAL P CAIXA'!I538="",J537*INFORMAÇÕES!$U$116,IF('ORÇ.GLOBAL P CAIXA'!I538="O",J537,0))),0)</f>
        <v>0</v>
      </c>
      <c r="AX537" s="731" t="n">
        <f aca="false">IF(E537&lt;&gt;0,J537,0)</f>
        <v>0</v>
      </c>
      <c r="AY537" s="730" t="n">
        <f aca="false">IF(AP537&lt;&gt;AR537,(IF('ORÇ.GLOBAL P CAIXA'!I538="",L537*(INFORMAÇÕES!$Q$99/INFORMAÇÕES!$Q$102),IF('ORÇ.GLOBAL P CAIXA'!I538="R",L537,0))),0)</f>
        <v>0</v>
      </c>
      <c r="AZ537" s="75" t="n">
        <f aca="false">IF(AP537&lt;&gt;AR537,(IF('ORÇ.GLOBAL P CAIXA'!I538="",L537*(INFORMAÇÕES!$Q$100/INFORMAÇÕES!$Q$102),IF('ORÇ.GLOBAL P CAIXA'!I538="C",L537,0))),0)</f>
        <v>0</v>
      </c>
      <c r="BA537" s="75" t="n">
        <f aca="false">IF(AP537&lt;&gt;AR537,(IF('ORÇ.GLOBAL P CAIXA'!I538="",L537*INFORMAÇÕES!$U$115,IF('ORÇ.GLOBAL P CAIXA'!I538="CF",L537,0))),0)</f>
        <v>0</v>
      </c>
      <c r="BB537" s="75" t="n">
        <f aca="false">IF(AP537&lt;&gt;AR537,(IF('ORÇ.GLOBAL P CAIXA'!I538="",L537*INFORMAÇÕES!$U$116,IF('ORÇ.GLOBAL P CAIXA'!I538="O",L537,0))),0)</f>
        <v>0</v>
      </c>
      <c r="BC537" s="731" t="n">
        <f aca="false">IF(E537&lt;&gt;0,L537,0)</f>
        <v>0</v>
      </c>
    </row>
    <row r="538" s="174" customFormat="true" ht="14.25" hidden="false" customHeight="false" outlineLevel="0" collapsed="false">
      <c r="A538" s="159" t="n">
        <v>528</v>
      </c>
      <c r="B538" s="160" t="n">
        <f aca="false">'ORÇ.REPROG. P CAIXA'!B540</f>
        <v>0</v>
      </c>
      <c r="C538" s="723" t="n">
        <f aca="false">'ORÇ.REPROG. P CAIXA'!C540</f>
        <v>0</v>
      </c>
      <c r="D538" s="162" t="n">
        <f aca="false">'ORÇ.REPROG. P CAIXA'!D540</f>
        <v>0</v>
      </c>
      <c r="E538" s="163" t="n">
        <f aca="false">IF('BM GLOBAL'!$P$1&lt;&gt;0,'ORÇ.REPROG. P CAIXA'!E540,'ORÇ.REPROG. P CAIXA'!H540)</f>
        <v>0</v>
      </c>
      <c r="F538" s="163" t="n">
        <f aca="false">IF('BM GLOBAL'!$P$1&lt;&gt;0,IF('ORÇ.GLOBAL P CAIXA'!K539=0,'ORÇ.GLOBAL EMPRESA'!G539,'ORÇ.GLOBAL P CAIXA'!F539),'ORÇ.REPROG. P CAIXA'!I540)</f>
        <v>0</v>
      </c>
      <c r="G538" s="163" t="n">
        <f aca="false">IF(E538&lt;&gt;0,ROUND(E538*F538,2),IF(AO538=0,(SUMIF('ORÇ.REPROG. P CAIXA'!$AC$13:$AC$1012,B538,$AO$11:$AO$1010)),AO538))</f>
        <v>0</v>
      </c>
      <c r="H538" s="163" t="n">
        <f aca="false">IF(J538&lt;&gt;0,IF(E538&lt;&gt;0,J538/F538,0),0)</f>
        <v>0</v>
      </c>
      <c r="I538" s="163" t="n">
        <f aca="false">IF(L538&lt;&gt;0,IF(E538&lt;&gt;0,L538/F538,0),0)</f>
        <v>0</v>
      </c>
      <c r="J538" s="163" t="n">
        <f aca="false">IF(E538&lt;&gt;0,ROUND(INDEX($P$11:$AM$1010,$A538,$L$1),2),IF(AX538=0,(SUMIF($AP$11:$AP$1010,B538,$AX$11:$AX$1010)),AX538))</f>
        <v>0</v>
      </c>
      <c r="K538" s="163" t="n">
        <f aca="false">IF(G538=0,0,(J538/G538)*100)</f>
        <v>0</v>
      </c>
      <c r="L538" s="163" t="n">
        <f aca="false">IF(E538&lt;&gt;0,ROUND(IF($L$1=1,SUM(P538),"0")+IF($L$1=2,SUM($P538:Q538),"0")+IF($L$1=3,SUM($P538:R538),"0")+IF($L$1=4,SUM($P538:S538),"0")+IF($L$1=5,SUM($P538:T538),"0")+IF($L$1=6,SUM($P538:U538),"0")+IF($L$1=7,SUM($P538:V538),"0")+IF($L$1=8,SUM($P538:W538),"0")+IF($L$1=9,SUM($P538:X538),"0")+IF($L$1=10,SUM($P538:Y538),"0")+IF($L$1=11,SUM($P538:Z538),"0")+IF($L$1=12,SUM($P538:AA538),"0")+IF($L$1=13,SUM($P538:AB538),"0")+IF($L$1=14,SUM($P538:AC538),"0")+IF($L$1=15,SUM($P538:AD538),"0")+IF($L$1=16,SUM($P538:AE538),"0")+IF($L$1=17,SUM($P538:AF538),"0")+IF($L$1=18,SUM($P538:AG538),"0")+IF($L$1=19,SUM($P538:AH538),"0")+IF($L$1=20,SUM($P538:AI538),"0")+IF($L$1=21,SUM($P538:AJ538),"0")+IF($L$1=22,SUM($P538:AK538),"0")+IF($L$1=23,SUM($P538:AL538),"0")+IF($L$1=24,SUM($P538:AM538),"0"),2),IF(BC538=0,(SUMIF($AP$11:$AP$1010,B538,$BC$11:$BC$1010)),BC538))</f>
        <v>0</v>
      </c>
      <c r="M538" s="163" t="n">
        <f aca="false">IF(G538=0,0,(L538/G538)*100)</f>
        <v>0</v>
      </c>
      <c r="N538" s="168" t="str">
        <f aca="false">IF(B538&gt;0,"ok","ocultar")</f>
        <v>ocultar</v>
      </c>
      <c r="O538" s="650"/>
      <c r="P538" s="724"/>
      <c r="Q538" s="725"/>
      <c r="R538" s="725"/>
      <c r="S538" s="725"/>
      <c r="T538" s="725"/>
      <c r="U538" s="725"/>
      <c r="V538" s="725"/>
      <c r="W538" s="725"/>
      <c r="X538" s="725"/>
      <c r="Y538" s="725"/>
      <c r="Z538" s="725"/>
      <c r="AA538" s="726"/>
      <c r="AB538" s="726"/>
      <c r="AC538" s="726"/>
      <c r="AD538" s="726"/>
      <c r="AE538" s="726"/>
      <c r="AF538" s="726"/>
      <c r="AG538" s="726"/>
      <c r="AH538" s="726"/>
      <c r="AI538" s="726"/>
      <c r="AJ538" s="726"/>
      <c r="AK538" s="726"/>
      <c r="AL538" s="726"/>
      <c r="AM538" s="727"/>
      <c r="AO538" s="728" t="n">
        <f aca="false">IF(E538&lt;&gt;0,G538,0)</f>
        <v>0</v>
      </c>
      <c r="AP538" s="157" t="n">
        <f aca="false">IF(B538=0,AP537,IF(ISNONTEXT(B538)=TRUE(),INT(B538),INT(LEFT(B538,FIND(".",B538)-1))))</f>
        <v>3</v>
      </c>
      <c r="AQ538" s="157" t="str">
        <f aca="false">IF(AQ539=1,1,IF(B538&lt;&gt;0,1,IF(C538&lt;&gt;0,1,IF(D538&lt;&gt;0,1,IF(E538&lt;&gt;0,1,"")))))</f>
        <v/>
      </c>
      <c r="AR538" s="157" t="str">
        <f aca="false">IF(AP538=0," ",IF(AP538&lt;&gt;AP537,AP538," "))</f>
        <v> </v>
      </c>
      <c r="AS538" s="732"/>
      <c r="AT538" s="730" t="n">
        <f aca="false">IF(AP538&lt;&gt;AR538,(IF('ORÇ.GLOBAL P CAIXA'!I539="",J538*(INFORMAÇÕES!$Q$99/INFORMAÇÕES!$Q$102),IF('ORÇ.GLOBAL P CAIXA'!I539="R",J538,0))),0)</f>
        <v>0</v>
      </c>
      <c r="AU538" s="75" t="n">
        <f aca="false">IF(AP538&lt;&gt;AR538,(IF('ORÇ.GLOBAL P CAIXA'!I539="",J538*(INFORMAÇÕES!$Q$100/INFORMAÇÕES!$Q$102),IF('ORÇ.GLOBAL P CAIXA'!I539="C",J538,0))),0)</f>
        <v>0</v>
      </c>
      <c r="AV538" s="75" t="n">
        <f aca="false">IF(AP538&lt;&gt;AR538,(IF('ORÇ.GLOBAL P CAIXA'!I539="",J538*INFORMAÇÕES!$U$115,IF('ORÇ.GLOBAL P CAIXA'!I539="CF",J538,0))),0)</f>
        <v>0</v>
      </c>
      <c r="AW538" s="75" t="n">
        <f aca="false">IF(AP538&lt;&gt;AR538,(IF('ORÇ.GLOBAL P CAIXA'!I539="",J538*INFORMAÇÕES!$U$116,IF('ORÇ.GLOBAL P CAIXA'!I539="O",J538,0))),0)</f>
        <v>0</v>
      </c>
      <c r="AX538" s="731" t="n">
        <f aca="false">IF(E538&lt;&gt;0,J538,0)</f>
        <v>0</v>
      </c>
      <c r="AY538" s="730" t="n">
        <f aca="false">IF(AP538&lt;&gt;AR538,(IF('ORÇ.GLOBAL P CAIXA'!I539="",L538*(INFORMAÇÕES!$Q$99/INFORMAÇÕES!$Q$102),IF('ORÇ.GLOBAL P CAIXA'!I539="R",L538,0))),0)</f>
        <v>0</v>
      </c>
      <c r="AZ538" s="75" t="n">
        <f aca="false">IF(AP538&lt;&gt;AR538,(IF('ORÇ.GLOBAL P CAIXA'!I539="",L538*(INFORMAÇÕES!$Q$100/INFORMAÇÕES!$Q$102),IF('ORÇ.GLOBAL P CAIXA'!I539="C",L538,0))),0)</f>
        <v>0</v>
      </c>
      <c r="BA538" s="75" t="n">
        <f aca="false">IF(AP538&lt;&gt;AR538,(IF('ORÇ.GLOBAL P CAIXA'!I539="",L538*INFORMAÇÕES!$U$115,IF('ORÇ.GLOBAL P CAIXA'!I539="CF",L538,0))),0)</f>
        <v>0</v>
      </c>
      <c r="BB538" s="75" t="n">
        <f aca="false">IF(AP538&lt;&gt;AR538,(IF('ORÇ.GLOBAL P CAIXA'!I539="",L538*INFORMAÇÕES!$U$116,IF('ORÇ.GLOBAL P CAIXA'!I539="O",L538,0))),0)</f>
        <v>0</v>
      </c>
      <c r="BC538" s="731" t="n">
        <f aca="false">IF(E538&lt;&gt;0,L538,0)</f>
        <v>0</v>
      </c>
    </row>
    <row r="539" s="174" customFormat="true" ht="14.25" hidden="false" customHeight="false" outlineLevel="0" collapsed="false">
      <c r="A539" s="159" t="n">
        <v>529</v>
      </c>
      <c r="B539" s="160" t="n">
        <f aca="false">'ORÇ.REPROG. P CAIXA'!B541</f>
        <v>0</v>
      </c>
      <c r="C539" s="723" t="n">
        <f aca="false">'ORÇ.REPROG. P CAIXA'!C541</f>
        <v>0</v>
      </c>
      <c r="D539" s="162" t="n">
        <f aca="false">'ORÇ.REPROG. P CAIXA'!D541</f>
        <v>0</v>
      </c>
      <c r="E539" s="163" t="n">
        <f aca="false">IF('BM GLOBAL'!$P$1&lt;&gt;0,'ORÇ.REPROG. P CAIXA'!E541,'ORÇ.REPROG. P CAIXA'!H541)</f>
        <v>0</v>
      </c>
      <c r="F539" s="163" t="n">
        <f aca="false">IF('BM GLOBAL'!$P$1&lt;&gt;0,IF('ORÇ.GLOBAL P CAIXA'!K540=0,'ORÇ.GLOBAL EMPRESA'!G540,'ORÇ.GLOBAL P CAIXA'!F540),'ORÇ.REPROG. P CAIXA'!I541)</f>
        <v>0</v>
      </c>
      <c r="G539" s="163" t="n">
        <f aca="false">IF(E539&lt;&gt;0,ROUND(E539*F539,2),IF(AO539=0,(SUMIF('ORÇ.REPROG. P CAIXA'!$AC$13:$AC$1012,B539,$AO$11:$AO$1010)),AO539))</f>
        <v>0</v>
      </c>
      <c r="H539" s="163" t="n">
        <f aca="false">IF(J539&lt;&gt;0,IF(E539&lt;&gt;0,J539/F539,0),0)</f>
        <v>0</v>
      </c>
      <c r="I539" s="163" t="n">
        <f aca="false">IF(L539&lt;&gt;0,IF(E539&lt;&gt;0,L539/F539,0),0)</f>
        <v>0</v>
      </c>
      <c r="J539" s="163" t="n">
        <f aca="false">IF(E539&lt;&gt;0,ROUND(INDEX($P$11:$AM$1010,$A539,$L$1),2),IF(AX539=0,(SUMIF($AP$11:$AP$1010,B539,$AX$11:$AX$1010)),AX539))</f>
        <v>0</v>
      </c>
      <c r="K539" s="163" t="n">
        <f aca="false">IF(G539=0,0,(J539/G539)*100)</f>
        <v>0</v>
      </c>
      <c r="L539" s="163" t="n">
        <f aca="false">IF(E539&lt;&gt;0,ROUND(IF($L$1=1,SUM(P539),"0")+IF($L$1=2,SUM($P539:Q539),"0")+IF($L$1=3,SUM($P539:R539),"0")+IF($L$1=4,SUM($P539:S539),"0")+IF($L$1=5,SUM($P539:T539),"0")+IF($L$1=6,SUM($P539:U539),"0")+IF($L$1=7,SUM($P539:V539),"0")+IF($L$1=8,SUM($P539:W539),"0")+IF($L$1=9,SUM($P539:X539),"0")+IF($L$1=10,SUM($P539:Y539),"0")+IF($L$1=11,SUM($P539:Z539),"0")+IF($L$1=12,SUM($P539:AA539),"0")+IF($L$1=13,SUM($P539:AB539),"0")+IF($L$1=14,SUM($P539:AC539),"0")+IF($L$1=15,SUM($P539:AD539),"0")+IF($L$1=16,SUM($P539:AE539),"0")+IF($L$1=17,SUM($P539:AF539),"0")+IF($L$1=18,SUM($P539:AG539),"0")+IF($L$1=19,SUM($P539:AH539),"0")+IF($L$1=20,SUM($P539:AI539),"0")+IF($L$1=21,SUM($P539:AJ539),"0")+IF($L$1=22,SUM($P539:AK539),"0")+IF($L$1=23,SUM($P539:AL539),"0")+IF($L$1=24,SUM($P539:AM539),"0"),2),IF(BC539=0,(SUMIF($AP$11:$AP$1010,B539,$BC$11:$BC$1010)),BC539))</f>
        <v>0</v>
      </c>
      <c r="M539" s="163" t="n">
        <f aca="false">IF(G539=0,0,(L539/G539)*100)</f>
        <v>0</v>
      </c>
      <c r="N539" s="168" t="str">
        <f aca="false">IF(B539&gt;0,"ok","ocultar")</f>
        <v>ocultar</v>
      </c>
      <c r="O539" s="650"/>
      <c r="P539" s="724"/>
      <c r="Q539" s="725"/>
      <c r="R539" s="725"/>
      <c r="S539" s="725"/>
      <c r="T539" s="725"/>
      <c r="U539" s="725"/>
      <c r="V539" s="725"/>
      <c r="W539" s="725"/>
      <c r="X539" s="725"/>
      <c r="Y539" s="725"/>
      <c r="Z539" s="725"/>
      <c r="AA539" s="726"/>
      <c r="AB539" s="726"/>
      <c r="AC539" s="726"/>
      <c r="AD539" s="726"/>
      <c r="AE539" s="726"/>
      <c r="AF539" s="726"/>
      <c r="AG539" s="726"/>
      <c r="AH539" s="726"/>
      <c r="AI539" s="726"/>
      <c r="AJ539" s="726"/>
      <c r="AK539" s="726"/>
      <c r="AL539" s="726"/>
      <c r="AM539" s="727"/>
      <c r="AO539" s="728" t="n">
        <f aca="false">IF(E539&lt;&gt;0,G539,0)</f>
        <v>0</v>
      </c>
      <c r="AP539" s="157" t="n">
        <f aca="false">IF(B539=0,AP538,IF(ISNONTEXT(B539)=TRUE(),INT(B539),INT(LEFT(B539,FIND(".",B539)-1))))</f>
        <v>3</v>
      </c>
      <c r="AQ539" s="157" t="str">
        <f aca="false">IF(AQ540=1,1,IF(B539&lt;&gt;0,1,IF(C539&lt;&gt;0,1,IF(D539&lt;&gt;0,1,IF(E539&lt;&gt;0,1,"")))))</f>
        <v/>
      </c>
      <c r="AR539" s="157" t="str">
        <f aca="false">IF(AP539=0," ",IF(AP539&lt;&gt;AP538,AP539," "))</f>
        <v> </v>
      </c>
      <c r="AS539" s="732"/>
      <c r="AT539" s="730" t="n">
        <f aca="false">IF(AP539&lt;&gt;AR539,(IF('ORÇ.GLOBAL P CAIXA'!I540="",J539*(INFORMAÇÕES!$Q$99/INFORMAÇÕES!$Q$102),IF('ORÇ.GLOBAL P CAIXA'!I540="R",J539,0))),0)</f>
        <v>0</v>
      </c>
      <c r="AU539" s="75" t="n">
        <f aca="false">IF(AP539&lt;&gt;AR539,(IF('ORÇ.GLOBAL P CAIXA'!I540="",J539*(INFORMAÇÕES!$Q$100/INFORMAÇÕES!$Q$102),IF('ORÇ.GLOBAL P CAIXA'!I540="C",J539,0))),0)</f>
        <v>0</v>
      </c>
      <c r="AV539" s="75" t="n">
        <f aca="false">IF(AP539&lt;&gt;AR539,(IF('ORÇ.GLOBAL P CAIXA'!I540="",J539*INFORMAÇÕES!$U$115,IF('ORÇ.GLOBAL P CAIXA'!I540="CF",J539,0))),0)</f>
        <v>0</v>
      </c>
      <c r="AW539" s="75" t="n">
        <f aca="false">IF(AP539&lt;&gt;AR539,(IF('ORÇ.GLOBAL P CAIXA'!I540="",J539*INFORMAÇÕES!$U$116,IF('ORÇ.GLOBAL P CAIXA'!I540="O",J539,0))),0)</f>
        <v>0</v>
      </c>
      <c r="AX539" s="731" t="n">
        <f aca="false">IF(E539&lt;&gt;0,J539,0)</f>
        <v>0</v>
      </c>
      <c r="AY539" s="730" t="n">
        <f aca="false">IF(AP539&lt;&gt;AR539,(IF('ORÇ.GLOBAL P CAIXA'!I540="",L539*(INFORMAÇÕES!$Q$99/INFORMAÇÕES!$Q$102),IF('ORÇ.GLOBAL P CAIXA'!I540="R",L539,0))),0)</f>
        <v>0</v>
      </c>
      <c r="AZ539" s="75" t="n">
        <f aca="false">IF(AP539&lt;&gt;AR539,(IF('ORÇ.GLOBAL P CAIXA'!I540="",L539*(INFORMAÇÕES!$Q$100/INFORMAÇÕES!$Q$102),IF('ORÇ.GLOBAL P CAIXA'!I540="C",L539,0))),0)</f>
        <v>0</v>
      </c>
      <c r="BA539" s="75" t="n">
        <f aca="false">IF(AP539&lt;&gt;AR539,(IF('ORÇ.GLOBAL P CAIXA'!I540="",L539*INFORMAÇÕES!$U$115,IF('ORÇ.GLOBAL P CAIXA'!I540="CF",L539,0))),0)</f>
        <v>0</v>
      </c>
      <c r="BB539" s="75" t="n">
        <f aca="false">IF(AP539&lt;&gt;AR539,(IF('ORÇ.GLOBAL P CAIXA'!I540="",L539*INFORMAÇÕES!$U$116,IF('ORÇ.GLOBAL P CAIXA'!I540="O",L539,0))),0)</f>
        <v>0</v>
      </c>
      <c r="BC539" s="731" t="n">
        <f aca="false">IF(E539&lt;&gt;0,L539,0)</f>
        <v>0</v>
      </c>
    </row>
    <row r="540" s="174" customFormat="true" ht="14.25" hidden="false" customHeight="false" outlineLevel="0" collapsed="false">
      <c r="A540" s="159" t="n">
        <v>530</v>
      </c>
      <c r="B540" s="160" t="n">
        <f aca="false">'ORÇ.REPROG. P CAIXA'!B542</f>
        <v>0</v>
      </c>
      <c r="C540" s="723" t="n">
        <f aca="false">'ORÇ.REPROG. P CAIXA'!C542</f>
        <v>0</v>
      </c>
      <c r="D540" s="162" t="n">
        <f aca="false">'ORÇ.REPROG. P CAIXA'!D542</f>
        <v>0</v>
      </c>
      <c r="E540" s="163" t="n">
        <f aca="false">IF('BM GLOBAL'!$P$1&lt;&gt;0,'ORÇ.REPROG. P CAIXA'!E542,'ORÇ.REPROG. P CAIXA'!H542)</f>
        <v>0</v>
      </c>
      <c r="F540" s="163" t="n">
        <f aca="false">IF('BM GLOBAL'!$P$1&lt;&gt;0,IF('ORÇ.GLOBAL P CAIXA'!K541=0,'ORÇ.GLOBAL EMPRESA'!G541,'ORÇ.GLOBAL P CAIXA'!F541),'ORÇ.REPROG. P CAIXA'!I542)</f>
        <v>0</v>
      </c>
      <c r="G540" s="163" t="n">
        <f aca="false">IF(E540&lt;&gt;0,ROUND(E540*F540,2),IF(AO540=0,(SUMIF('ORÇ.REPROG. P CAIXA'!$AC$13:$AC$1012,B540,$AO$11:$AO$1010)),AO540))</f>
        <v>0</v>
      </c>
      <c r="H540" s="163" t="n">
        <f aca="false">IF(J540&lt;&gt;0,IF(E540&lt;&gt;0,J540/F540,0),0)</f>
        <v>0</v>
      </c>
      <c r="I540" s="163" t="n">
        <f aca="false">IF(L540&lt;&gt;0,IF(E540&lt;&gt;0,L540/F540,0),0)</f>
        <v>0</v>
      </c>
      <c r="J540" s="163" t="n">
        <f aca="false">IF(E540&lt;&gt;0,ROUND(INDEX($P$11:$AM$1010,$A540,$L$1),2),IF(AX540=0,(SUMIF($AP$11:$AP$1010,B540,$AX$11:$AX$1010)),AX540))</f>
        <v>0</v>
      </c>
      <c r="K540" s="163" t="n">
        <f aca="false">IF(G540=0,0,(J540/G540)*100)</f>
        <v>0</v>
      </c>
      <c r="L540" s="163" t="n">
        <f aca="false">IF(E540&lt;&gt;0,ROUND(IF($L$1=1,SUM(P540),"0")+IF($L$1=2,SUM($P540:Q540),"0")+IF($L$1=3,SUM($P540:R540),"0")+IF($L$1=4,SUM($P540:S540),"0")+IF($L$1=5,SUM($P540:T540),"0")+IF($L$1=6,SUM($P540:U540),"0")+IF($L$1=7,SUM($P540:V540),"0")+IF($L$1=8,SUM($P540:W540),"0")+IF($L$1=9,SUM($P540:X540),"0")+IF($L$1=10,SUM($P540:Y540),"0")+IF($L$1=11,SUM($P540:Z540),"0")+IF($L$1=12,SUM($P540:AA540),"0")+IF($L$1=13,SUM($P540:AB540),"0")+IF($L$1=14,SUM($P540:AC540),"0")+IF($L$1=15,SUM($P540:AD540),"0")+IF($L$1=16,SUM($P540:AE540),"0")+IF($L$1=17,SUM($P540:AF540),"0")+IF($L$1=18,SUM($P540:AG540),"0")+IF($L$1=19,SUM($P540:AH540),"0")+IF($L$1=20,SUM($P540:AI540),"0")+IF($L$1=21,SUM($P540:AJ540),"0")+IF($L$1=22,SUM($P540:AK540),"0")+IF($L$1=23,SUM($P540:AL540),"0")+IF($L$1=24,SUM($P540:AM540),"0"),2),IF(BC540=0,(SUMIF($AP$11:$AP$1010,B540,$BC$11:$BC$1010)),BC540))</f>
        <v>0</v>
      </c>
      <c r="M540" s="163" t="n">
        <f aca="false">IF(G540=0,0,(L540/G540)*100)</f>
        <v>0</v>
      </c>
      <c r="N540" s="168" t="str">
        <f aca="false">IF(B540&gt;0,"ok","ocultar")</f>
        <v>ocultar</v>
      </c>
      <c r="O540" s="650"/>
      <c r="P540" s="724"/>
      <c r="Q540" s="725"/>
      <c r="R540" s="725"/>
      <c r="S540" s="725"/>
      <c r="T540" s="725"/>
      <c r="U540" s="725"/>
      <c r="V540" s="725"/>
      <c r="W540" s="725"/>
      <c r="X540" s="725"/>
      <c r="Y540" s="725"/>
      <c r="Z540" s="725"/>
      <c r="AA540" s="726"/>
      <c r="AB540" s="726"/>
      <c r="AC540" s="726"/>
      <c r="AD540" s="726"/>
      <c r="AE540" s="726"/>
      <c r="AF540" s="726"/>
      <c r="AG540" s="726"/>
      <c r="AH540" s="726"/>
      <c r="AI540" s="726"/>
      <c r="AJ540" s="726"/>
      <c r="AK540" s="726"/>
      <c r="AL540" s="726"/>
      <c r="AM540" s="727"/>
      <c r="AO540" s="728" t="n">
        <f aca="false">IF(E540&lt;&gt;0,G540,0)</f>
        <v>0</v>
      </c>
      <c r="AP540" s="157" t="n">
        <f aca="false">IF(B540=0,AP539,IF(ISNONTEXT(B540)=TRUE(),INT(B540),INT(LEFT(B540,FIND(".",B540)-1))))</f>
        <v>3</v>
      </c>
      <c r="AQ540" s="157" t="str">
        <f aca="false">IF(AQ541=1,1,IF(B540&lt;&gt;0,1,IF(C540&lt;&gt;0,1,IF(D540&lt;&gt;0,1,IF(E540&lt;&gt;0,1,"")))))</f>
        <v/>
      </c>
      <c r="AR540" s="157" t="str">
        <f aca="false">IF(AP540=0," ",IF(AP540&lt;&gt;AP539,AP540," "))</f>
        <v> </v>
      </c>
      <c r="AS540" s="732"/>
      <c r="AT540" s="730" t="n">
        <f aca="false">IF(AP540&lt;&gt;AR540,(IF('ORÇ.GLOBAL P CAIXA'!I541="",J540*(INFORMAÇÕES!$Q$99/INFORMAÇÕES!$Q$102),IF('ORÇ.GLOBAL P CAIXA'!I541="R",J540,0))),0)</f>
        <v>0</v>
      </c>
      <c r="AU540" s="75" t="n">
        <f aca="false">IF(AP540&lt;&gt;AR540,(IF('ORÇ.GLOBAL P CAIXA'!I541="",J540*(INFORMAÇÕES!$Q$100/INFORMAÇÕES!$Q$102),IF('ORÇ.GLOBAL P CAIXA'!I541="C",J540,0))),0)</f>
        <v>0</v>
      </c>
      <c r="AV540" s="75" t="n">
        <f aca="false">IF(AP540&lt;&gt;AR540,(IF('ORÇ.GLOBAL P CAIXA'!I541="",J540*INFORMAÇÕES!$U$115,IF('ORÇ.GLOBAL P CAIXA'!I541="CF",J540,0))),0)</f>
        <v>0</v>
      </c>
      <c r="AW540" s="75" t="n">
        <f aca="false">IF(AP540&lt;&gt;AR540,(IF('ORÇ.GLOBAL P CAIXA'!I541="",J540*INFORMAÇÕES!$U$116,IF('ORÇ.GLOBAL P CAIXA'!I541="O",J540,0))),0)</f>
        <v>0</v>
      </c>
      <c r="AX540" s="731" t="n">
        <f aca="false">IF(E540&lt;&gt;0,J540,0)</f>
        <v>0</v>
      </c>
      <c r="AY540" s="730" t="n">
        <f aca="false">IF(AP540&lt;&gt;AR540,(IF('ORÇ.GLOBAL P CAIXA'!I541="",L540*(INFORMAÇÕES!$Q$99/INFORMAÇÕES!$Q$102),IF('ORÇ.GLOBAL P CAIXA'!I541="R",L540,0))),0)</f>
        <v>0</v>
      </c>
      <c r="AZ540" s="75" t="n">
        <f aca="false">IF(AP540&lt;&gt;AR540,(IF('ORÇ.GLOBAL P CAIXA'!I541="",L540*(INFORMAÇÕES!$Q$100/INFORMAÇÕES!$Q$102),IF('ORÇ.GLOBAL P CAIXA'!I541="C",L540,0))),0)</f>
        <v>0</v>
      </c>
      <c r="BA540" s="75" t="n">
        <f aca="false">IF(AP540&lt;&gt;AR540,(IF('ORÇ.GLOBAL P CAIXA'!I541="",L540*INFORMAÇÕES!$U$115,IF('ORÇ.GLOBAL P CAIXA'!I541="CF",L540,0))),0)</f>
        <v>0</v>
      </c>
      <c r="BB540" s="75" t="n">
        <f aca="false">IF(AP540&lt;&gt;AR540,(IF('ORÇ.GLOBAL P CAIXA'!I541="",L540*INFORMAÇÕES!$U$116,IF('ORÇ.GLOBAL P CAIXA'!I541="O",L540,0))),0)</f>
        <v>0</v>
      </c>
      <c r="BC540" s="731" t="n">
        <f aca="false">IF(E540&lt;&gt;0,L540,0)</f>
        <v>0</v>
      </c>
    </row>
    <row r="541" s="174" customFormat="true" ht="14.25" hidden="false" customHeight="false" outlineLevel="0" collapsed="false">
      <c r="A541" s="159" t="n">
        <v>531</v>
      </c>
      <c r="B541" s="160" t="n">
        <f aca="false">'ORÇ.REPROG. P CAIXA'!B543</f>
        <v>0</v>
      </c>
      <c r="C541" s="723" t="n">
        <f aca="false">'ORÇ.REPROG. P CAIXA'!C543</f>
        <v>0</v>
      </c>
      <c r="D541" s="162" t="n">
        <f aca="false">'ORÇ.REPROG. P CAIXA'!D543</f>
        <v>0</v>
      </c>
      <c r="E541" s="163" t="n">
        <f aca="false">IF('BM GLOBAL'!$P$1&lt;&gt;0,'ORÇ.REPROG. P CAIXA'!E543,'ORÇ.REPROG. P CAIXA'!H543)</f>
        <v>0</v>
      </c>
      <c r="F541" s="163" t="n">
        <f aca="false">IF('BM GLOBAL'!$P$1&lt;&gt;0,IF('ORÇ.GLOBAL P CAIXA'!K542=0,'ORÇ.GLOBAL EMPRESA'!G542,'ORÇ.GLOBAL P CAIXA'!F542),'ORÇ.REPROG. P CAIXA'!I543)</f>
        <v>0</v>
      </c>
      <c r="G541" s="163" t="n">
        <f aca="false">IF(E541&lt;&gt;0,ROUND(E541*F541,2),IF(AO541=0,(SUMIF('ORÇ.REPROG. P CAIXA'!$AC$13:$AC$1012,B541,$AO$11:$AO$1010)),AO541))</f>
        <v>0</v>
      </c>
      <c r="H541" s="163" t="n">
        <f aca="false">IF(J541&lt;&gt;0,IF(E541&lt;&gt;0,J541/F541,0),0)</f>
        <v>0</v>
      </c>
      <c r="I541" s="163" t="n">
        <f aca="false">IF(L541&lt;&gt;0,IF(E541&lt;&gt;0,L541/F541,0),0)</f>
        <v>0</v>
      </c>
      <c r="J541" s="163" t="n">
        <f aca="false">IF(E541&lt;&gt;0,ROUND(INDEX($P$11:$AM$1010,$A541,$L$1),2),IF(AX541=0,(SUMIF($AP$11:$AP$1010,B541,$AX$11:$AX$1010)),AX541))</f>
        <v>0</v>
      </c>
      <c r="K541" s="163" t="n">
        <f aca="false">IF(G541=0,0,(J541/G541)*100)</f>
        <v>0</v>
      </c>
      <c r="L541" s="163" t="n">
        <f aca="false">IF(E541&lt;&gt;0,ROUND(IF($L$1=1,SUM(P541),"0")+IF($L$1=2,SUM($P541:Q541),"0")+IF($L$1=3,SUM($P541:R541),"0")+IF($L$1=4,SUM($P541:S541),"0")+IF($L$1=5,SUM($P541:T541),"0")+IF($L$1=6,SUM($P541:U541),"0")+IF($L$1=7,SUM($P541:V541),"0")+IF($L$1=8,SUM($P541:W541),"0")+IF($L$1=9,SUM($P541:X541),"0")+IF($L$1=10,SUM($P541:Y541),"0")+IF($L$1=11,SUM($P541:Z541),"0")+IF($L$1=12,SUM($P541:AA541),"0")+IF($L$1=13,SUM($P541:AB541),"0")+IF($L$1=14,SUM($P541:AC541),"0")+IF($L$1=15,SUM($P541:AD541),"0")+IF($L$1=16,SUM($P541:AE541),"0")+IF($L$1=17,SUM($P541:AF541),"0")+IF($L$1=18,SUM($P541:AG541),"0")+IF($L$1=19,SUM($P541:AH541),"0")+IF($L$1=20,SUM($P541:AI541),"0")+IF($L$1=21,SUM($P541:AJ541),"0")+IF($L$1=22,SUM($P541:AK541),"0")+IF($L$1=23,SUM($P541:AL541),"0")+IF($L$1=24,SUM($P541:AM541),"0"),2),IF(BC541=0,(SUMIF($AP$11:$AP$1010,B541,$BC$11:$BC$1010)),BC541))</f>
        <v>0</v>
      </c>
      <c r="M541" s="163" t="n">
        <f aca="false">IF(G541=0,0,(L541/G541)*100)</f>
        <v>0</v>
      </c>
      <c r="N541" s="168" t="str">
        <f aca="false">IF(B541&gt;0,"ok","ocultar")</f>
        <v>ocultar</v>
      </c>
      <c r="O541" s="650"/>
      <c r="P541" s="724"/>
      <c r="Q541" s="725"/>
      <c r="R541" s="725"/>
      <c r="S541" s="725"/>
      <c r="T541" s="725"/>
      <c r="U541" s="725"/>
      <c r="V541" s="725"/>
      <c r="W541" s="725"/>
      <c r="X541" s="725"/>
      <c r="Y541" s="725"/>
      <c r="Z541" s="725"/>
      <c r="AA541" s="726"/>
      <c r="AB541" s="726"/>
      <c r="AC541" s="726"/>
      <c r="AD541" s="726"/>
      <c r="AE541" s="726"/>
      <c r="AF541" s="726"/>
      <c r="AG541" s="726"/>
      <c r="AH541" s="726"/>
      <c r="AI541" s="726"/>
      <c r="AJ541" s="726"/>
      <c r="AK541" s="726"/>
      <c r="AL541" s="726"/>
      <c r="AM541" s="727"/>
      <c r="AO541" s="728" t="n">
        <f aca="false">IF(E541&lt;&gt;0,G541,0)</f>
        <v>0</v>
      </c>
      <c r="AP541" s="157" t="n">
        <f aca="false">IF(B541=0,AP540,IF(ISNONTEXT(B541)=TRUE(),INT(B541),INT(LEFT(B541,FIND(".",B541)-1))))</f>
        <v>3</v>
      </c>
      <c r="AQ541" s="157" t="str">
        <f aca="false">IF(AQ542=1,1,IF(B541&lt;&gt;0,1,IF(C541&lt;&gt;0,1,IF(D541&lt;&gt;0,1,IF(E541&lt;&gt;0,1,"")))))</f>
        <v/>
      </c>
      <c r="AR541" s="157" t="str">
        <f aca="false">IF(AP541=0," ",IF(AP541&lt;&gt;AP540,AP541," "))</f>
        <v> </v>
      </c>
      <c r="AS541" s="732"/>
      <c r="AT541" s="730" t="n">
        <f aca="false">IF(AP541&lt;&gt;AR541,(IF('ORÇ.GLOBAL P CAIXA'!I542="",J541*(INFORMAÇÕES!$Q$99/INFORMAÇÕES!$Q$102),IF('ORÇ.GLOBAL P CAIXA'!I542="R",J541,0))),0)</f>
        <v>0</v>
      </c>
      <c r="AU541" s="75" t="n">
        <f aca="false">IF(AP541&lt;&gt;AR541,(IF('ORÇ.GLOBAL P CAIXA'!I542="",J541*(INFORMAÇÕES!$Q$100/INFORMAÇÕES!$Q$102),IF('ORÇ.GLOBAL P CAIXA'!I542="C",J541,0))),0)</f>
        <v>0</v>
      </c>
      <c r="AV541" s="75" t="n">
        <f aca="false">IF(AP541&lt;&gt;AR541,(IF('ORÇ.GLOBAL P CAIXA'!I542="",J541*INFORMAÇÕES!$U$115,IF('ORÇ.GLOBAL P CAIXA'!I542="CF",J541,0))),0)</f>
        <v>0</v>
      </c>
      <c r="AW541" s="75" t="n">
        <f aca="false">IF(AP541&lt;&gt;AR541,(IF('ORÇ.GLOBAL P CAIXA'!I542="",J541*INFORMAÇÕES!$U$116,IF('ORÇ.GLOBAL P CAIXA'!I542="O",J541,0))),0)</f>
        <v>0</v>
      </c>
      <c r="AX541" s="731" t="n">
        <f aca="false">IF(E541&lt;&gt;0,J541,0)</f>
        <v>0</v>
      </c>
      <c r="AY541" s="730" t="n">
        <f aca="false">IF(AP541&lt;&gt;AR541,(IF('ORÇ.GLOBAL P CAIXA'!I542="",L541*(INFORMAÇÕES!$Q$99/INFORMAÇÕES!$Q$102),IF('ORÇ.GLOBAL P CAIXA'!I542="R",L541,0))),0)</f>
        <v>0</v>
      </c>
      <c r="AZ541" s="75" t="n">
        <f aca="false">IF(AP541&lt;&gt;AR541,(IF('ORÇ.GLOBAL P CAIXA'!I542="",L541*(INFORMAÇÕES!$Q$100/INFORMAÇÕES!$Q$102),IF('ORÇ.GLOBAL P CAIXA'!I542="C",L541,0))),0)</f>
        <v>0</v>
      </c>
      <c r="BA541" s="75" t="n">
        <f aca="false">IF(AP541&lt;&gt;AR541,(IF('ORÇ.GLOBAL P CAIXA'!I542="",L541*INFORMAÇÕES!$U$115,IF('ORÇ.GLOBAL P CAIXA'!I542="CF",L541,0))),0)</f>
        <v>0</v>
      </c>
      <c r="BB541" s="75" t="n">
        <f aca="false">IF(AP541&lt;&gt;AR541,(IF('ORÇ.GLOBAL P CAIXA'!I542="",L541*INFORMAÇÕES!$U$116,IF('ORÇ.GLOBAL P CAIXA'!I542="O",L541,0))),0)</f>
        <v>0</v>
      </c>
      <c r="BC541" s="731" t="n">
        <f aca="false">IF(E541&lt;&gt;0,L541,0)</f>
        <v>0</v>
      </c>
    </row>
    <row r="542" s="174" customFormat="true" ht="14.25" hidden="false" customHeight="false" outlineLevel="0" collapsed="false">
      <c r="A542" s="159" t="n">
        <v>532</v>
      </c>
      <c r="B542" s="160" t="n">
        <f aca="false">'ORÇ.REPROG. P CAIXA'!B544</f>
        <v>0</v>
      </c>
      <c r="C542" s="723" t="n">
        <f aca="false">'ORÇ.REPROG. P CAIXA'!C544</f>
        <v>0</v>
      </c>
      <c r="D542" s="162" t="n">
        <f aca="false">'ORÇ.REPROG. P CAIXA'!D544</f>
        <v>0</v>
      </c>
      <c r="E542" s="163" t="n">
        <f aca="false">IF('BM GLOBAL'!$P$1&lt;&gt;0,'ORÇ.REPROG. P CAIXA'!E544,'ORÇ.REPROG. P CAIXA'!H544)</f>
        <v>0</v>
      </c>
      <c r="F542" s="163" t="n">
        <f aca="false">IF('BM GLOBAL'!$P$1&lt;&gt;0,IF('ORÇ.GLOBAL P CAIXA'!K543=0,'ORÇ.GLOBAL EMPRESA'!G543,'ORÇ.GLOBAL P CAIXA'!F543),'ORÇ.REPROG. P CAIXA'!I544)</f>
        <v>0</v>
      </c>
      <c r="G542" s="163" t="n">
        <f aca="false">IF(E542&lt;&gt;0,ROUND(E542*F542,2),IF(AO542=0,(SUMIF('ORÇ.REPROG. P CAIXA'!$AC$13:$AC$1012,B542,$AO$11:$AO$1010)),AO542))</f>
        <v>0</v>
      </c>
      <c r="H542" s="163" t="n">
        <f aca="false">IF(J542&lt;&gt;0,IF(E542&lt;&gt;0,J542/F542,0),0)</f>
        <v>0</v>
      </c>
      <c r="I542" s="163" t="n">
        <f aca="false">IF(L542&lt;&gt;0,IF(E542&lt;&gt;0,L542/F542,0),0)</f>
        <v>0</v>
      </c>
      <c r="J542" s="163" t="n">
        <f aca="false">IF(E542&lt;&gt;0,ROUND(INDEX($P$11:$AM$1010,$A542,$L$1),2),IF(AX542=0,(SUMIF($AP$11:$AP$1010,B542,$AX$11:$AX$1010)),AX542))</f>
        <v>0</v>
      </c>
      <c r="K542" s="163" t="n">
        <f aca="false">IF(G542=0,0,(J542/G542)*100)</f>
        <v>0</v>
      </c>
      <c r="L542" s="163" t="n">
        <f aca="false">IF(E542&lt;&gt;0,ROUND(IF($L$1=1,SUM(P542),"0")+IF($L$1=2,SUM($P542:Q542),"0")+IF($L$1=3,SUM($P542:R542),"0")+IF($L$1=4,SUM($P542:S542),"0")+IF($L$1=5,SUM($P542:T542),"0")+IF($L$1=6,SUM($P542:U542),"0")+IF($L$1=7,SUM($P542:V542),"0")+IF($L$1=8,SUM($P542:W542),"0")+IF($L$1=9,SUM($P542:X542),"0")+IF($L$1=10,SUM($P542:Y542),"0")+IF($L$1=11,SUM($P542:Z542),"0")+IF($L$1=12,SUM($P542:AA542),"0")+IF($L$1=13,SUM($P542:AB542),"0")+IF($L$1=14,SUM($P542:AC542),"0")+IF($L$1=15,SUM($P542:AD542),"0")+IF($L$1=16,SUM($P542:AE542),"0")+IF($L$1=17,SUM($P542:AF542),"0")+IF($L$1=18,SUM($P542:AG542),"0")+IF($L$1=19,SUM($P542:AH542),"0")+IF($L$1=20,SUM($P542:AI542),"0")+IF($L$1=21,SUM($P542:AJ542),"0")+IF($L$1=22,SUM($P542:AK542),"0")+IF($L$1=23,SUM($P542:AL542),"0")+IF($L$1=24,SUM($P542:AM542),"0"),2),IF(BC542=0,(SUMIF($AP$11:$AP$1010,B542,$BC$11:$BC$1010)),BC542))</f>
        <v>0</v>
      </c>
      <c r="M542" s="163" t="n">
        <f aca="false">IF(G542=0,0,(L542/G542)*100)</f>
        <v>0</v>
      </c>
      <c r="N542" s="168" t="str">
        <f aca="false">IF(B542&gt;0,"ok","ocultar")</f>
        <v>ocultar</v>
      </c>
      <c r="O542" s="650"/>
      <c r="P542" s="724"/>
      <c r="Q542" s="725"/>
      <c r="R542" s="725"/>
      <c r="S542" s="725"/>
      <c r="T542" s="725"/>
      <c r="U542" s="725"/>
      <c r="V542" s="725"/>
      <c r="W542" s="725"/>
      <c r="X542" s="725"/>
      <c r="Y542" s="725"/>
      <c r="Z542" s="725"/>
      <c r="AA542" s="726"/>
      <c r="AB542" s="726"/>
      <c r="AC542" s="726"/>
      <c r="AD542" s="726"/>
      <c r="AE542" s="726"/>
      <c r="AF542" s="726"/>
      <c r="AG542" s="726"/>
      <c r="AH542" s="726"/>
      <c r="AI542" s="726"/>
      <c r="AJ542" s="726"/>
      <c r="AK542" s="726"/>
      <c r="AL542" s="726"/>
      <c r="AM542" s="727"/>
      <c r="AO542" s="728" t="n">
        <f aca="false">IF(E542&lt;&gt;0,G542,0)</f>
        <v>0</v>
      </c>
      <c r="AP542" s="157" t="n">
        <f aca="false">IF(B542=0,AP541,IF(ISNONTEXT(B542)=TRUE(),INT(B542),INT(LEFT(B542,FIND(".",B542)-1))))</f>
        <v>3</v>
      </c>
      <c r="AQ542" s="157" t="str">
        <f aca="false">IF(AQ543=1,1,IF(B542&lt;&gt;0,1,IF(C542&lt;&gt;0,1,IF(D542&lt;&gt;0,1,IF(E542&lt;&gt;0,1,"")))))</f>
        <v/>
      </c>
      <c r="AR542" s="157" t="str">
        <f aca="false">IF(AP542=0," ",IF(AP542&lt;&gt;AP541,AP542," "))</f>
        <v> </v>
      </c>
      <c r="AS542" s="732"/>
      <c r="AT542" s="730" t="n">
        <f aca="false">IF(AP542&lt;&gt;AR542,(IF('ORÇ.GLOBAL P CAIXA'!I543="",J542*(INFORMAÇÕES!$Q$99/INFORMAÇÕES!$Q$102),IF('ORÇ.GLOBAL P CAIXA'!I543="R",J542,0))),0)</f>
        <v>0</v>
      </c>
      <c r="AU542" s="75" t="n">
        <f aca="false">IF(AP542&lt;&gt;AR542,(IF('ORÇ.GLOBAL P CAIXA'!I543="",J542*(INFORMAÇÕES!$Q$100/INFORMAÇÕES!$Q$102),IF('ORÇ.GLOBAL P CAIXA'!I543="C",J542,0))),0)</f>
        <v>0</v>
      </c>
      <c r="AV542" s="75" t="n">
        <f aca="false">IF(AP542&lt;&gt;AR542,(IF('ORÇ.GLOBAL P CAIXA'!I543="",J542*INFORMAÇÕES!$U$115,IF('ORÇ.GLOBAL P CAIXA'!I543="CF",J542,0))),0)</f>
        <v>0</v>
      </c>
      <c r="AW542" s="75" t="n">
        <f aca="false">IF(AP542&lt;&gt;AR542,(IF('ORÇ.GLOBAL P CAIXA'!I543="",J542*INFORMAÇÕES!$U$116,IF('ORÇ.GLOBAL P CAIXA'!I543="O",J542,0))),0)</f>
        <v>0</v>
      </c>
      <c r="AX542" s="731" t="n">
        <f aca="false">IF(E542&lt;&gt;0,J542,0)</f>
        <v>0</v>
      </c>
      <c r="AY542" s="730" t="n">
        <f aca="false">IF(AP542&lt;&gt;AR542,(IF('ORÇ.GLOBAL P CAIXA'!I543="",L542*(INFORMAÇÕES!$Q$99/INFORMAÇÕES!$Q$102),IF('ORÇ.GLOBAL P CAIXA'!I543="R",L542,0))),0)</f>
        <v>0</v>
      </c>
      <c r="AZ542" s="75" t="n">
        <f aca="false">IF(AP542&lt;&gt;AR542,(IF('ORÇ.GLOBAL P CAIXA'!I543="",L542*(INFORMAÇÕES!$Q$100/INFORMAÇÕES!$Q$102),IF('ORÇ.GLOBAL P CAIXA'!I543="C",L542,0))),0)</f>
        <v>0</v>
      </c>
      <c r="BA542" s="75" t="n">
        <f aca="false">IF(AP542&lt;&gt;AR542,(IF('ORÇ.GLOBAL P CAIXA'!I543="",L542*INFORMAÇÕES!$U$115,IF('ORÇ.GLOBAL P CAIXA'!I543="CF",L542,0))),0)</f>
        <v>0</v>
      </c>
      <c r="BB542" s="75" t="n">
        <f aca="false">IF(AP542&lt;&gt;AR542,(IF('ORÇ.GLOBAL P CAIXA'!I543="",L542*INFORMAÇÕES!$U$116,IF('ORÇ.GLOBAL P CAIXA'!I543="O",L542,0))),0)</f>
        <v>0</v>
      </c>
      <c r="BC542" s="731" t="n">
        <f aca="false">IF(E542&lt;&gt;0,L542,0)</f>
        <v>0</v>
      </c>
    </row>
    <row r="543" s="174" customFormat="true" ht="14.25" hidden="false" customHeight="false" outlineLevel="0" collapsed="false">
      <c r="A543" s="159" t="n">
        <v>533</v>
      </c>
      <c r="B543" s="160" t="n">
        <f aca="false">'ORÇ.REPROG. P CAIXA'!B545</f>
        <v>0</v>
      </c>
      <c r="C543" s="723" t="n">
        <f aca="false">'ORÇ.REPROG. P CAIXA'!C545</f>
        <v>0</v>
      </c>
      <c r="D543" s="162" t="n">
        <f aca="false">'ORÇ.REPROG. P CAIXA'!D545</f>
        <v>0</v>
      </c>
      <c r="E543" s="163" t="n">
        <f aca="false">IF('BM GLOBAL'!$P$1&lt;&gt;0,'ORÇ.REPROG. P CAIXA'!E545,'ORÇ.REPROG. P CAIXA'!H545)</f>
        <v>0</v>
      </c>
      <c r="F543" s="163" t="n">
        <f aca="false">IF('BM GLOBAL'!$P$1&lt;&gt;0,IF('ORÇ.GLOBAL P CAIXA'!K544=0,'ORÇ.GLOBAL EMPRESA'!G544,'ORÇ.GLOBAL P CAIXA'!F544),'ORÇ.REPROG. P CAIXA'!I545)</f>
        <v>0</v>
      </c>
      <c r="G543" s="163" t="n">
        <f aca="false">IF(E543&lt;&gt;0,ROUND(E543*F543,2),IF(AO543=0,(SUMIF('ORÇ.REPROG. P CAIXA'!$AC$13:$AC$1012,B543,$AO$11:$AO$1010)),AO543))</f>
        <v>0</v>
      </c>
      <c r="H543" s="163" t="n">
        <f aca="false">IF(J543&lt;&gt;0,IF(E543&lt;&gt;0,J543/F543,0),0)</f>
        <v>0</v>
      </c>
      <c r="I543" s="163" t="n">
        <f aca="false">IF(L543&lt;&gt;0,IF(E543&lt;&gt;0,L543/F543,0),0)</f>
        <v>0</v>
      </c>
      <c r="J543" s="163" t="n">
        <f aca="false">IF(E543&lt;&gt;0,ROUND(INDEX($P$11:$AM$1010,$A543,$L$1),2),IF(AX543=0,(SUMIF($AP$11:$AP$1010,B543,$AX$11:$AX$1010)),AX543))</f>
        <v>0</v>
      </c>
      <c r="K543" s="163" t="n">
        <f aca="false">IF(G543=0,0,(J543/G543)*100)</f>
        <v>0</v>
      </c>
      <c r="L543" s="163" t="n">
        <f aca="false">IF(E543&lt;&gt;0,ROUND(IF($L$1=1,SUM(P543),"0")+IF($L$1=2,SUM($P543:Q543),"0")+IF($L$1=3,SUM($P543:R543),"0")+IF($L$1=4,SUM($P543:S543),"0")+IF($L$1=5,SUM($P543:T543),"0")+IF($L$1=6,SUM($P543:U543),"0")+IF($L$1=7,SUM($P543:V543),"0")+IF($L$1=8,SUM($P543:W543),"0")+IF($L$1=9,SUM($P543:X543),"0")+IF($L$1=10,SUM($P543:Y543),"0")+IF($L$1=11,SUM($P543:Z543),"0")+IF($L$1=12,SUM($P543:AA543),"0")+IF($L$1=13,SUM($P543:AB543),"0")+IF($L$1=14,SUM($P543:AC543),"0")+IF($L$1=15,SUM($P543:AD543),"0")+IF($L$1=16,SUM($P543:AE543),"0")+IF($L$1=17,SUM($P543:AF543),"0")+IF($L$1=18,SUM($P543:AG543),"0")+IF($L$1=19,SUM($P543:AH543),"0")+IF($L$1=20,SUM($P543:AI543),"0")+IF($L$1=21,SUM($P543:AJ543),"0")+IF($L$1=22,SUM($P543:AK543),"0")+IF($L$1=23,SUM($P543:AL543),"0")+IF($L$1=24,SUM($P543:AM543),"0"),2),IF(BC543=0,(SUMIF($AP$11:$AP$1010,B543,$BC$11:$BC$1010)),BC543))</f>
        <v>0</v>
      </c>
      <c r="M543" s="163" t="n">
        <f aca="false">IF(G543=0,0,(L543/G543)*100)</f>
        <v>0</v>
      </c>
      <c r="N543" s="168" t="str">
        <f aca="false">IF(B543&gt;0,"ok","ocultar")</f>
        <v>ocultar</v>
      </c>
      <c r="O543" s="650"/>
      <c r="P543" s="724"/>
      <c r="Q543" s="725"/>
      <c r="R543" s="725"/>
      <c r="S543" s="725"/>
      <c r="T543" s="725"/>
      <c r="U543" s="725"/>
      <c r="V543" s="725"/>
      <c r="W543" s="725"/>
      <c r="X543" s="725"/>
      <c r="Y543" s="725"/>
      <c r="Z543" s="725"/>
      <c r="AA543" s="726"/>
      <c r="AB543" s="726"/>
      <c r="AC543" s="726"/>
      <c r="AD543" s="726"/>
      <c r="AE543" s="726"/>
      <c r="AF543" s="726"/>
      <c r="AG543" s="726"/>
      <c r="AH543" s="726"/>
      <c r="AI543" s="726"/>
      <c r="AJ543" s="726"/>
      <c r="AK543" s="726"/>
      <c r="AL543" s="726"/>
      <c r="AM543" s="727"/>
      <c r="AO543" s="728" t="n">
        <f aca="false">IF(E543&lt;&gt;0,G543,0)</f>
        <v>0</v>
      </c>
      <c r="AP543" s="157" t="n">
        <f aca="false">IF(B543=0,AP542,IF(ISNONTEXT(B543)=TRUE(),INT(B543),INT(LEFT(B543,FIND(".",B543)-1))))</f>
        <v>3</v>
      </c>
      <c r="AQ543" s="157" t="str">
        <f aca="false">IF(AQ544=1,1,IF(B543&lt;&gt;0,1,IF(C543&lt;&gt;0,1,IF(D543&lt;&gt;0,1,IF(E543&lt;&gt;0,1,"")))))</f>
        <v/>
      </c>
      <c r="AR543" s="157" t="str">
        <f aca="false">IF(AP543=0," ",IF(AP543&lt;&gt;AP542,AP543," "))</f>
        <v> </v>
      </c>
      <c r="AS543" s="732"/>
      <c r="AT543" s="730" t="n">
        <f aca="false">IF(AP543&lt;&gt;AR543,(IF('ORÇ.GLOBAL P CAIXA'!I544="",J543*(INFORMAÇÕES!$Q$99/INFORMAÇÕES!$Q$102),IF('ORÇ.GLOBAL P CAIXA'!I544="R",J543,0))),0)</f>
        <v>0</v>
      </c>
      <c r="AU543" s="75" t="n">
        <f aca="false">IF(AP543&lt;&gt;AR543,(IF('ORÇ.GLOBAL P CAIXA'!I544="",J543*(INFORMAÇÕES!$Q$100/INFORMAÇÕES!$Q$102),IF('ORÇ.GLOBAL P CAIXA'!I544="C",J543,0))),0)</f>
        <v>0</v>
      </c>
      <c r="AV543" s="75" t="n">
        <f aca="false">IF(AP543&lt;&gt;AR543,(IF('ORÇ.GLOBAL P CAIXA'!I544="",J543*INFORMAÇÕES!$U$115,IF('ORÇ.GLOBAL P CAIXA'!I544="CF",J543,0))),0)</f>
        <v>0</v>
      </c>
      <c r="AW543" s="75" t="n">
        <f aca="false">IF(AP543&lt;&gt;AR543,(IF('ORÇ.GLOBAL P CAIXA'!I544="",J543*INFORMAÇÕES!$U$116,IF('ORÇ.GLOBAL P CAIXA'!I544="O",J543,0))),0)</f>
        <v>0</v>
      </c>
      <c r="AX543" s="731" t="n">
        <f aca="false">IF(E543&lt;&gt;0,J543,0)</f>
        <v>0</v>
      </c>
      <c r="AY543" s="730" t="n">
        <f aca="false">IF(AP543&lt;&gt;AR543,(IF('ORÇ.GLOBAL P CAIXA'!I544="",L543*(INFORMAÇÕES!$Q$99/INFORMAÇÕES!$Q$102),IF('ORÇ.GLOBAL P CAIXA'!I544="R",L543,0))),0)</f>
        <v>0</v>
      </c>
      <c r="AZ543" s="75" t="n">
        <f aca="false">IF(AP543&lt;&gt;AR543,(IF('ORÇ.GLOBAL P CAIXA'!I544="",L543*(INFORMAÇÕES!$Q$100/INFORMAÇÕES!$Q$102),IF('ORÇ.GLOBAL P CAIXA'!I544="C",L543,0))),0)</f>
        <v>0</v>
      </c>
      <c r="BA543" s="75" t="n">
        <f aca="false">IF(AP543&lt;&gt;AR543,(IF('ORÇ.GLOBAL P CAIXA'!I544="",L543*INFORMAÇÕES!$U$115,IF('ORÇ.GLOBAL P CAIXA'!I544="CF",L543,0))),0)</f>
        <v>0</v>
      </c>
      <c r="BB543" s="75" t="n">
        <f aca="false">IF(AP543&lt;&gt;AR543,(IF('ORÇ.GLOBAL P CAIXA'!I544="",L543*INFORMAÇÕES!$U$116,IF('ORÇ.GLOBAL P CAIXA'!I544="O",L543,0))),0)</f>
        <v>0</v>
      </c>
      <c r="BC543" s="731" t="n">
        <f aca="false">IF(E543&lt;&gt;0,L543,0)</f>
        <v>0</v>
      </c>
    </row>
    <row r="544" s="174" customFormat="true" ht="14.25" hidden="false" customHeight="false" outlineLevel="0" collapsed="false">
      <c r="A544" s="159" t="n">
        <v>534</v>
      </c>
      <c r="B544" s="160" t="n">
        <f aca="false">'ORÇ.REPROG. P CAIXA'!B546</f>
        <v>0</v>
      </c>
      <c r="C544" s="723" t="n">
        <f aca="false">'ORÇ.REPROG. P CAIXA'!C546</f>
        <v>0</v>
      </c>
      <c r="D544" s="162" t="n">
        <f aca="false">'ORÇ.REPROG. P CAIXA'!D546</f>
        <v>0</v>
      </c>
      <c r="E544" s="163" t="n">
        <f aca="false">IF('BM GLOBAL'!$P$1&lt;&gt;0,'ORÇ.REPROG. P CAIXA'!E546,'ORÇ.REPROG. P CAIXA'!H546)</f>
        <v>0</v>
      </c>
      <c r="F544" s="163" t="n">
        <f aca="false">IF('BM GLOBAL'!$P$1&lt;&gt;0,IF('ORÇ.GLOBAL P CAIXA'!K545=0,'ORÇ.GLOBAL EMPRESA'!G545,'ORÇ.GLOBAL P CAIXA'!F545),'ORÇ.REPROG. P CAIXA'!I546)</f>
        <v>0</v>
      </c>
      <c r="G544" s="163" t="n">
        <f aca="false">IF(E544&lt;&gt;0,ROUND(E544*F544,2),IF(AO544=0,(SUMIF('ORÇ.REPROG. P CAIXA'!$AC$13:$AC$1012,B544,$AO$11:$AO$1010)),AO544))</f>
        <v>0</v>
      </c>
      <c r="H544" s="163" t="n">
        <f aca="false">IF(J544&lt;&gt;0,IF(E544&lt;&gt;0,J544/F544,0),0)</f>
        <v>0</v>
      </c>
      <c r="I544" s="163" t="n">
        <f aca="false">IF(L544&lt;&gt;0,IF(E544&lt;&gt;0,L544/F544,0),0)</f>
        <v>0</v>
      </c>
      <c r="J544" s="163" t="n">
        <f aca="false">IF(E544&lt;&gt;0,ROUND(INDEX($P$11:$AM$1010,$A544,$L$1),2),IF(AX544=0,(SUMIF($AP$11:$AP$1010,B544,$AX$11:$AX$1010)),AX544))</f>
        <v>0</v>
      </c>
      <c r="K544" s="163" t="n">
        <f aca="false">IF(G544=0,0,(J544/G544)*100)</f>
        <v>0</v>
      </c>
      <c r="L544" s="163" t="n">
        <f aca="false">IF(E544&lt;&gt;0,ROUND(IF($L$1=1,SUM(P544),"0")+IF($L$1=2,SUM($P544:Q544),"0")+IF($L$1=3,SUM($P544:R544),"0")+IF($L$1=4,SUM($P544:S544),"0")+IF($L$1=5,SUM($P544:T544),"0")+IF($L$1=6,SUM($P544:U544),"0")+IF($L$1=7,SUM($P544:V544),"0")+IF($L$1=8,SUM($P544:W544),"0")+IF($L$1=9,SUM($P544:X544),"0")+IF($L$1=10,SUM($P544:Y544),"0")+IF($L$1=11,SUM($P544:Z544),"0")+IF($L$1=12,SUM($P544:AA544),"0")+IF($L$1=13,SUM($P544:AB544),"0")+IF($L$1=14,SUM($P544:AC544),"0")+IF($L$1=15,SUM($P544:AD544),"0")+IF($L$1=16,SUM($P544:AE544),"0")+IF($L$1=17,SUM($P544:AF544),"0")+IF($L$1=18,SUM($P544:AG544),"0")+IF($L$1=19,SUM($P544:AH544),"0")+IF($L$1=20,SUM($P544:AI544),"0")+IF($L$1=21,SUM($P544:AJ544),"0")+IF($L$1=22,SUM($P544:AK544),"0")+IF($L$1=23,SUM($P544:AL544),"0")+IF($L$1=24,SUM($P544:AM544),"0"),2),IF(BC544=0,(SUMIF($AP$11:$AP$1010,B544,$BC$11:$BC$1010)),BC544))</f>
        <v>0</v>
      </c>
      <c r="M544" s="163" t="n">
        <f aca="false">IF(G544=0,0,(L544/G544)*100)</f>
        <v>0</v>
      </c>
      <c r="N544" s="168" t="str">
        <f aca="false">IF(B544&gt;0,"ok","ocultar")</f>
        <v>ocultar</v>
      </c>
      <c r="O544" s="650"/>
      <c r="P544" s="724"/>
      <c r="Q544" s="725"/>
      <c r="R544" s="725"/>
      <c r="S544" s="725"/>
      <c r="T544" s="725"/>
      <c r="U544" s="725"/>
      <c r="V544" s="725"/>
      <c r="W544" s="725"/>
      <c r="X544" s="725"/>
      <c r="Y544" s="725"/>
      <c r="Z544" s="725"/>
      <c r="AA544" s="726"/>
      <c r="AB544" s="726"/>
      <c r="AC544" s="726"/>
      <c r="AD544" s="726"/>
      <c r="AE544" s="726"/>
      <c r="AF544" s="726"/>
      <c r="AG544" s="726"/>
      <c r="AH544" s="726"/>
      <c r="AI544" s="726"/>
      <c r="AJ544" s="726"/>
      <c r="AK544" s="726"/>
      <c r="AL544" s="726"/>
      <c r="AM544" s="727"/>
      <c r="AO544" s="728" t="n">
        <f aca="false">IF(E544&lt;&gt;0,G544,0)</f>
        <v>0</v>
      </c>
      <c r="AP544" s="157" t="n">
        <f aca="false">IF(B544=0,AP543,IF(ISNONTEXT(B544)=TRUE(),INT(B544),INT(LEFT(B544,FIND(".",B544)-1))))</f>
        <v>3</v>
      </c>
      <c r="AQ544" s="157" t="str">
        <f aca="false">IF(AQ545=1,1,IF(B544&lt;&gt;0,1,IF(C544&lt;&gt;0,1,IF(D544&lt;&gt;0,1,IF(E544&lt;&gt;0,1,"")))))</f>
        <v/>
      </c>
      <c r="AR544" s="157" t="str">
        <f aca="false">IF(AP544=0," ",IF(AP544&lt;&gt;AP543,AP544," "))</f>
        <v> </v>
      </c>
      <c r="AS544" s="732"/>
      <c r="AT544" s="730" t="n">
        <f aca="false">IF(AP544&lt;&gt;AR544,(IF('ORÇ.GLOBAL P CAIXA'!I545="",J544*(INFORMAÇÕES!$Q$99/INFORMAÇÕES!$Q$102),IF('ORÇ.GLOBAL P CAIXA'!I545="R",J544,0))),0)</f>
        <v>0</v>
      </c>
      <c r="AU544" s="75" t="n">
        <f aca="false">IF(AP544&lt;&gt;AR544,(IF('ORÇ.GLOBAL P CAIXA'!I545="",J544*(INFORMAÇÕES!$Q$100/INFORMAÇÕES!$Q$102),IF('ORÇ.GLOBAL P CAIXA'!I545="C",J544,0))),0)</f>
        <v>0</v>
      </c>
      <c r="AV544" s="75" t="n">
        <f aca="false">IF(AP544&lt;&gt;AR544,(IF('ORÇ.GLOBAL P CAIXA'!I545="",J544*INFORMAÇÕES!$U$115,IF('ORÇ.GLOBAL P CAIXA'!I545="CF",J544,0))),0)</f>
        <v>0</v>
      </c>
      <c r="AW544" s="75" t="n">
        <f aca="false">IF(AP544&lt;&gt;AR544,(IF('ORÇ.GLOBAL P CAIXA'!I545="",J544*INFORMAÇÕES!$U$116,IF('ORÇ.GLOBAL P CAIXA'!I545="O",J544,0))),0)</f>
        <v>0</v>
      </c>
      <c r="AX544" s="731" t="n">
        <f aca="false">IF(E544&lt;&gt;0,J544,0)</f>
        <v>0</v>
      </c>
      <c r="AY544" s="730" t="n">
        <f aca="false">IF(AP544&lt;&gt;AR544,(IF('ORÇ.GLOBAL P CAIXA'!I545="",L544*(INFORMAÇÕES!$Q$99/INFORMAÇÕES!$Q$102),IF('ORÇ.GLOBAL P CAIXA'!I545="R",L544,0))),0)</f>
        <v>0</v>
      </c>
      <c r="AZ544" s="75" t="n">
        <f aca="false">IF(AP544&lt;&gt;AR544,(IF('ORÇ.GLOBAL P CAIXA'!I545="",L544*(INFORMAÇÕES!$Q$100/INFORMAÇÕES!$Q$102),IF('ORÇ.GLOBAL P CAIXA'!I545="C",L544,0))),0)</f>
        <v>0</v>
      </c>
      <c r="BA544" s="75" t="n">
        <f aca="false">IF(AP544&lt;&gt;AR544,(IF('ORÇ.GLOBAL P CAIXA'!I545="",L544*INFORMAÇÕES!$U$115,IF('ORÇ.GLOBAL P CAIXA'!I545="CF",L544,0))),0)</f>
        <v>0</v>
      </c>
      <c r="BB544" s="75" t="n">
        <f aca="false">IF(AP544&lt;&gt;AR544,(IF('ORÇ.GLOBAL P CAIXA'!I545="",L544*INFORMAÇÕES!$U$116,IF('ORÇ.GLOBAL P CAIXA'!I545="O",L544,0))),0)</f>
        <v>0</v>
      </c>
      <c r="BC544" s="731" t="n">
        <f aca="false">IF(E544&lt;&gt;0,L544,0)</f>
        <v>0</v>
      </c>
    </row>
    <row r="545" s="174" customFormat="true" ht="14.25" hidden="false" customHeight="false" outlineLevel="0" collapsed="false">
      <c r="A545" s="159" t="n">
        <v>535</v>
      </c>
      <c r="B545" s="160" t="n">
        <f aca="false">'ORÇ.REPROG. P CAIXA'!B547</f>
        <v>0</v>
      </c>
      <c r="C545" s="723" t="n">
        <f aca="false">'ORÇ.REPROG. P CAIXA'!C547</f>
        <v>0</v>
      </c>
      <c r="D545" s="162" t="n">
        <f aca="false">'ORÇ.REPROG. P CAIXA'!D547</f>
        <v>0</v>
      </c>
      <c r="E545" s="163" t="n">
        <f aca="false">IF('BM GLOBAL'!$P$1&lt;&gt;0,'ORÇ.REPROG. P CAIXA'!E547,'ORÇ.REPROG. P CAIXA'!H547)</f>
        <v>0</v>
      </c>
      <c r="F545" s="163" t="n">
        <f aca="false">IF('BM GLOBAL'!$P$1&lt;&gt;0,IF('ORÇ.GLOBAL P CAIXA'!K546=0,'ORÇ.GLOBAL EMPRESA'!G546,'ORÇ.GLOBAL P CAIXA'!F546),'ORÇ.REPROG. P CAIXA'!I547)</f>
        <v>0</v>
      </c>
      <c r="G545" s="163" t="n">
        <f aca="false">IF(E545&lt;&gt;0,ROUND(E545*F545,2),IF(AO545=0,(SUMIF('ORÇ.REPROG. P CAIXA'!$AC$13:$AC$1012,B545,$AO$11:$AO$1010)),AO545))</f>
        <v>0</v>
      </c>
      <c r="H545" s="163" t="n">
        <f aca="false">IF(J545&lt;&gt;0,IF(E545&lt;&gt;0,J545/F545,0),0)</f>
        <v>0</v>
      </c>
      <c r="I545" s="163" t="n">
        <f aca="false">IF(L545&lt;&gt;0,IF(E545&lt;&gt;0,L545/F545,0),0)</f>
        <v>0</v>
      </c>
      <c r="J545" s="163" t="n">
        <f aca="false">IF(E545&lt;&gt;0,ROUND(INDEX($P$11:$AM$1010,$A545,$L$1),2),IF(AX545=0,(SUMIF($AP$11:$AP$1010,B545,$AX$11:$AX$1010)),AX545))</f>
        <v>0</v>
      </c>
      <c r="K545" s="163" t="n">
        <f aca="false">IF(G545=0,0,(J545/G545)*100)</f>
        <v>0</v>
      </c>
      <c r="L545" s="163" t="n">
        <f aca="false">IF(E545&lt;&gt;0,ROUND(IF($L$1=1,SUM(P545),"0")+IF($L$1=2,SUM($P545:Q545),"0")+IF($L$1=3,SUM($P545:R545),"0")+IF($L$1=4,SUM($P545:S545),"0")+IF($L$1=5,SUM($P545:T545),"0")+IF($L$1=6,SUM($P545:U545),"0")+IF($L$1=7,SUM($P545:V545),"0")+IF($L$1=8,SUM($P545:W545),"0")+IF($L$1=9,SUM($P545:X545),"0")+IF($L$1=10,SUM($P545:Y545),"0")+IF($L$1=11,SUM($P545:Z545),"0")+IF($L$1=12,SUM($P545:AA545),"0")+IF($L$1=13,SUM($P545:AB545),"0")+IF($L$1=14,SUM($P545:AC545),"0")+IF($L$1=15,SUM($P545:AD545),"0")+IF($L$1=16,SUM($P545:AE545),"0")+IF($L$1=17,SUM($P545:AF545),"0")+IF($L$1=18,SUM($P545:AG545),"0")+IF($L$1=19,SUM($P545:AH545),"0")+IF($L$1=20,SUM($P545:AI545),"0")+IF($L$1=21,SUM($P545:AJ545),"0")+IF($L$1=22,SUM($P545:AK545),"0")+IF($L$1=23,SUM($P545:AL545),"0")+IF($L$1=24,SUM($P545:AM545),"0"),2),IF(BC545=0,(SUMIF($AP$11:$AP$1010,B545,$BC$11:$BC$1010)),BC545))</f>
        <v>0</v>
      </c>
      <c r="M545" s="163" t="n">
        <f aca="false">IF(G545=0,0,(L545/G545)*100)</f>
        <v>0</v>
      </c>
      <c r="N545" s="168" t="str">
        <f aca="false">IF(B545&gt;0,"ok","ocultar")</f>
        <v>ocultar</v>
      </c>
      <c r="O545" s="650"/>
      <c r="P545" s="724"/>
      <c r="Q545" s="725"/>
      <c r="R545" s="725"/>
      <c r="S545" s="725"/>
      <c r="T545" s="725"/>
      <c r="U545" s="725"/>
      <c r="V545" s="725"/>
      <c r="W545" s="725"/>
      <c r="X545" s="725"/>
      <c r="Y545" s="725"/>
      <c r="Z545" s="725"/>
      <c r="AA545" s="726"/>
      <c r="AB545" s="726"/>
      <c r="AC545" s="726"/>
      <c r="AD545" s="726"/>
      <c r="AE545" s="726"/>
      <c r="AF545" s="726"/>
      <c r="AG545" s="726"/>
      <c r="AH545" s="726"/>
      <c r="AI545" s="726"/>
      <c r="AJ545" s="726"/>
      <c r="AK545" s="726"/>
      <c r="AL545" s="726"/>
      <c r="AM545" s="727"/>
      <c r="AO545" s="728" t="n">
        <f aca="false">IF(E545&lt;&gt;0,G545,0)</f>
        <v>0</v>
      </c>
      <c r="AP545" s="157" t="n">
        <f aca="false">IF(B545=0,AP544,IF(ISNONTEXT(B545)=TRUE(),INT(B545),INT(LEFT(B545,FIND(".",B545)-1))))</f>
        <v>3</v>
      </c>
      <c r="AQ545" s="157" t="str">
        <f aca="false">IF(AQ546=1,1,IF(B545&lt;&gt;0,1,IF(C545&lt;&gt;0,1,IF(D545&lt;&gt;0,1,IF(E545&lt;&gt;0,1,"")))))</f>
        <v/>
      </c>
      <c r="AR545" s="157" t="str">
        <f aca="false">IF(AP545=0," ",IF(AP545&lt;&gt;AP544,AP545," "))</f>
        <v> </v>
      </c>
      <c r="AS545" s="732"/>
      <c r="AT545" s="730" t="n">
        <f aca="false">IF(AP545&lt;&gt;AR545,(IF('ORÇ.GLOBAL P CAIXA'!I546="",J545*(INFORMAÇÕES!$Q$99/INFORMAÇÕES!$Q$102),IF('ORÇ.GLOBAL P CAIXA'!I546="R",J545,0))),0)</f>
        <v>0</v>
      </c>
      <c r="AU545" s="75" t="n">
        <f aca="false">IF(AP545&lt;&gt;AR545,(IF('ORÇ.GLOBAL P CAIXA'!I546="",J545*(INFORMAÇÕES!$Q$100/INFORMAÇÕES!$Q$102),IF('ORÇ.GLOBAL P CAIXA'!I546="C",J545,0))),0)</f>
        <v>0</v>
      </c>
      <c r="AV545" s="75" t="n">
        <f aca="false">IF(AP545&lt;&gt;AR545,(IF('ORÇ.GLOBAL P CAIXA'!I546="",J545*INFORMAÇÕES!$U$115,IF('ORÇ.GLOBAL P CAIXA'!I546="CF",J545,0))),0)</f>
        <v>0</v>
      </c>
      <c r="AW545" s="75" t="n">
        <f aca="false">IF(AP545&lt;&gt;AR545,(IF('ORÇ.GLOBAL P CAIXA'!I546="",J545*INFORMAÇÕES!$U$116,IF('ORÇ.GLOBAL P CAIXA'!I546="O",J545,0))),0)</f>
        <v>0</v>
      </c>
      <c r="AX545" s="731" t="n">
        <f aca="false">IF(E545&lt;&gt;0,J545,0)</f>
        <v>0</v>
      </c>
      <c r="AY545" s="730" t="n">
        <f aca="false">IF(AP545&lt;&gt;AR545,(IF('ORÇ.GLOBAL P CAIXA'!I546="",L545*(INFORMAÇÕES!$Q$99/INFORMAÇÕES!$Q$102),IF('ORÇ.GLOBAL P CAIXA'!I546="R",L545,0))),0)</f>
        <v>0</v>
      </c>
      <c r="AZ545" s="75" t="n">
        <f aca="false">IF(AP545&lt;&gt;AR545,(IF('ORÇ.GLOBAL P CAIXA'!I546="",L545*(INFORMAÇÕES!$Q$100/INFORMAÇÕES!$Q$102),IF('ORÇ.GLOBAL P CAIXA'!I546="C",L545,0))),0)</f>
        <v>0</v>
      </c>
      <c r="BA545" s="75" t="n">
        <f aca="false">IF(AP545&lt;&gt;AR545,(IF('ORÇ.GLOBAL P CAIXA'!I546="",L545*INFORMAÇÕES!$U$115,IF('ORÇ.GLOBAL P CAIXA'!I546="CF",L545,0))),0)</f>
        <v>0</v>
      </c>
      <c r="BB545" s="75" t="n">
        <f aca="false">IF(AP545&lt;&gt;AR545,(IF('ORÇ.GLOBAL P CAIXA'!I546="",L545*INFORMAÇÕES!$U$116,IF('ORÇ.GLOBAL P CAIXA'!I546="O",L545,0))),0)</f>
        <v>0</v>
      </c>
      <c r="BC545" s="731" t="n">
        <f aca="false">IF(E545&lt;&gt;0,L545,0)</f>
        <v>0</v>
      </c>
    </row>
    <row r="546" s="174" customFormat="true" ht="14.25" hidden="false" customHeight="false" outlineLevel="0" collapsed="false">
      <c r="A546" s="159" t="n">
        <v>536</v>
      </c>
      <c r="B546" s="160" t="n">
        <f aca="false">'ORÇ.REPROG. P CAIXA'!B548</f>
        <v>0</v>
      </c>
      <c r="C546" s="723" t="n">
        <f aca="false">'ORÇ.REPROG. P CAIXA'!C548</f>
        <v>0</v>
      </c>
      <c r="D546" s="162" t="n">
        <f aca="false">'ORÇ.REPROG. P CAIXA'!D548</f>
        <v>0</v>
      </c>
      <c r="E546" s="163" t="n">
        <f aca="false">IF('BM GLOBAL'!$P$1&lt;&gt;0,'ORÇ.REPROG. P CAIXA'!E548,'ORÇ.REPROG. P CAIXA'!H548)</f>
        <v>0</v>
      </c>
      <c r="F546" s="163" t="n">
        <f aca="false">IF('BM GLOBAL'!$P$1&lt;&gt;0,IF('ORÇ.GLOBAL P CAIXA'!K547=0,'ORÇ.GLOBAL EMPRESA'!G547,'ORÇ.GLOBAL P CAIXA'!F547),'ORÇ.REPROG. P CAIXA'!I548)</f>
        <v>0</v>
      </c>
      <c r="G546" s="163" t="n">
        <f aca="false">IF(E546&lt;&gt;0,ROUND(E546*F546,2),IF(AO546=0,(SUMIF('ORÇ.REPROG. P CAIXA'!$AC$13:$AC$1012,B546,$AO$11:$AO$1010)),AO546))</f>
        <v>0</v>
      </c>
      <c r="H546" s="163" t="n">
        <f aca="false">IF(J546&lt;&gt;0,IF(E546&lt;&gt;0,J546/F546,0),0)</f>
        <v>0</v>
      </c>
      <c r="I546" s="163" t="n">
        <f aca="false">IF(L546&lt;&gt;0,IF(E546&lt;&gt;0,L546/F546,0),0)</f>
        <v>0</v>
      </c>
      <c r="J546" s="163" t="n">
        <f aca="false">IF(E546&lt;&gt;0,ROUND(INDEX($P$11:$AM$1010,$A546,$L$1),2),IF(AX546=0,(SUMIF($AP$11:$AP$1010,B546,$AX$11:$AX$1010)),AX546))</f>
        <v>0</v>
      </c>
      <c r="K546" s="163" t="n">
        <f aca="false">IF(G546=0,0,(J546/G546)*100)</f>
        <v>0</v>
      </c>
      <c r="L546" s="163" t="n">
        <f aca="false">IF(E546&lt;&gt;0,ROUND(IF($L$1=1,SUM(P546),"0")+IF($L$1=2,SUM($P546:Q546),"0")+IF($L$1=3,SUM($P546:R546),"0")+IF($L$1=4,SUM($P546:S546),"0")+IF($L$1=5,SUM($P546:T546),"0")+IF($L$1=6,SUM($P546:U546),"0")+IF($L$1=7,SUM($P546:V546),"0")+IF($L$1=8,SUM($P546:W546),"0")+IF($L$1=9,SUM($P546:X546),"0")+IF($L$1=10,SUM($P546:Y546),"0")+IF($L$1=11,SUM($P546:Z546),"0")+IF($L$1=12,SUM($P546:AA546),"0")+IF($L$1=13,SUM($P546:AB546),"0")+IF($L$1=14,SUM($P546:AC546),"0")+IF($L$1=15,SUM($P546:AD546),"0")+IF($L$1=16,SUM($P546:AE546),"0")+IF($L$1=17,SUM($P546:AF546),"0")+IF($L$1=18,SUM($P546:AG546),"0")+IF($L$1=19,SUM($P546:AH546),"0")+IF($L$1=20,SUM($P546:AI546),"0")+IF($L$1=21,SUM($P546:AJ546),"0")+IF($L$1=22,SUM($P546:AK546),"0")+IF($L$1=23,SUM($P546:AL546),"0")+IF($L$1=24,SUM($P546:AM546),"0"),2),IF(BC546=0,(SUMIF($AP$11:$AP$1010,B546,$BC$11:$BC$1010)),BC546))</f>
        <v>0</v>
      </c>
      <c r="M546" s="163" t="n">
        <f aca="false">IF(G546=0,0,(L546/G546)*100)</f>
        <v>0</v>
      </c>
      <c r="N546" s="168" t="str">
        <f aca="false">IF(B546&gt;0,"ok","ocultar")</f>
        <v>ocultar</v>
      </c>
      <c r="O546" s="650"/>
      <c r="P546" s="724"/>
      <c r="Q546" s="725"/>
      <c r="R546" s="725"/>
      <c r="S546" s="725"/>
      <c r="T546" s="725"/>
      <c r="U546" s="725"/>
      <c r="V546" s="725"/>
      <c r="W546" s="725"/>
      <c r="X546" s="725"/>
      <c r="Y546" s="725"/>
      <c r="Z546" s="725"/>
      <c r="AA546" s="726"/>
      <c r="AB546" s="726"/>
      <c r="AC546" s="726"/>
      <c r="AD546" s="726"/>
      <c r="AE546" s="726"/>
      <c r="AF546" s="726"/>
      <c r="AG546" s="726"/>
      <c r="AH546" s="726"/>
      <c r="AI546" s="726"/>
      <c r="AJ546" s="726"/>
      <c r="AK546" s="726"/>
      <c r="AL546" s="726"/>
      <c r="AM546" s="727"/>
      <c r="AO546" s="728" t="n">
        <f aca="false">IF(E546&lt;&gt;0,G546,0)</f>
        <v>0</v>
      </c>
      <c r="AP546" s="157" t="n">
        <f aca="false">IF(B546=0,AP545,IF(ISNONTEXT(B546)=TRUE(),INT(B546),INT(LEFT(B546,FIND(".",B546)-1))))</f>
        <v>3</v>
      </c>
      <c r="AQ546" s="157" t="str">
        <f aca="false">IF(AQ547=1,1,IF(B546&lt;&gt;0,1,IF(C546&lt;&gt;0,1,IF(D546&lt;&gt;0,1,IF(E546&lt;&gt;0,1,"")))))</f>
        <v/>
      </c>
      <c r="AR546" s="157" t="str">
        <f aca="false">IF(AP546=0," ",IF(AP546&lt;&gt;AP545,AP546," "))</f>
        <v> </v>
      </c>
      <c r="AS546" s="732"/>
      <c r="AT546" s="730" t="n">
        <f aca="false">IF(AP546&lt;&gt;AR546,(IF('ORÇ.GLOBAL P CAIXA'!I547="",J546*(INFORMAÇÕES!$Q$99/INFORMAÇÕES!$Q$102),IF('ORÇ.GLOBAL P CAIXA'!I547="R",J546,0))),0)</f>
        <v>0</v>
      </c>
      <c r="AU546" s="75" t="n">
        <f aca="false">IF(AP546&lt;&gt;AR546,(IF('ORÇ.GLOBAL P CAIXA'!I547="",J546*(INFORMAÇÕES!$Q$100/INFORMAÇÕES!$Q$102),IF('ORÇ.GLOBAL P CAIXA'!I547="C",J546,0))),0)</f>
        <v>0</v>
      </c>
      <c r="AV546" s="75" t="n">
        <f aca="false">IF(AP546&lt;&gt;AR546,(IF('ORÇ.GLOBAL P CAIXA'!I547="",J546*INFORMAÇÕES!$U$115,IF('ORÇ.GLOBAL P CAIXA'!I547="CF",J546,0))),0)</f>
        <v>0</v>
      </c>
      <c r="AW546" s="75" t="n">
        <f aca="false">IF(AP546&lt;&gt;AR546,(IF('ORÇ.GLOBAL P CAIXA'!I547="",J546*INFORMAÇÕES!$U$116,IF('ORÇ.GLOBAL P CAIXA'!I547="O",J546,0))),0)</f>
        <v>0</v>
      </c>
      <c r="AX546" s="731" t="n">
        <f aca="false">IF(E546&lt;&gt;0,J546,0)</f>
        <v>0</v>
      </c>
      <c r="AY546" s="730" t="n">
        <f aca="false">IF(AP546&lt;&gt;AR546,(IF('ORÇ.GLOBAL P CAIXA'!I547="",L546*(INFORMAÇÕES!$Q$99/INFORMAÇÕES!$Q$102),IF('ORÇ.GLOBAL P CAIXA'!I547="R",L546,0))),0)</f>
        <v>0</v>
      </c>
      <c r="AZ546" s="75" t="n">
        <f aca="false">IF(AP546&lt;&gt;AR546,(IF('ORÇ.GLOBAL P CAIXA'!I547="",L546*(INFORMAÇÕES!$Q$100/INFORMAÇÕES!$Q$102),IF('ORÇ.GLOBAL P CAIXA'!I547="C",L546,0))),0)</f>
        <v>0</v>
      </c>
      <c r="BA546" s="75" t="n">
        <f aca="false">IF(AP546&lt;&gt;AR546,(IF('ORÇ.GLOBAL P CAIXA'!I547="",L546*INFORMAÇÕES!$U$115,IF('ORÇ.GLOBAL P CAIXA'!I547="CF",L546,0))),0)</f>
        <v>0</v>
      </c>
      <c r="BB546" s="75" t="n">
        <f aca="false">IF(AP546&lt;&gt;AR546,(IF('ORÇ.GLOBAL P CAIXA'!I547="",L546*INFORMAÇÕES!$U$116,IF('ORÇ.GLOBAL P CAIXA'!I547="O",L546,0))),0)</f>
        <v>0</v>
      </c>
      <c r="BC546" s="731" t="n">
        <f aca="false">IF(E546&lt;&gt;0,L546,0)</f>
        <v>0</v>
      </c>
    </row>
    <row r="547" s="174" customFormat="true" ht="14.25" hidden="false" customHeight="false" outlineLevel="0" collapsed="false">
      <c r="A547" s="159" t="n">
        <v>537</v>
      </c>
      <c r="B547" s="160" t="n">
        <f aca="false">'ORÇ.REPROG. P CAIXA'!B549</f>
        <v>0</v>
      </c>
      <c r="C547" s="723" t="n">
        <f aca="false">'ORÇ.REPROG. P CAIXA'!C549</f>
        <v>0</v>
      </c>
      <c r="D547" s="162" t="n">
        <f aca="false">'ORÇ.REPROG. P CAIXA'!D549</f>
        <v>0</v>
      </c>
      <c r="E547" s="163" t="n">
        <f aca="false">IF('BM GLOBAL'!$P$1&lt;&gt;0,'ORÇ.REPROG. P CAIXA'!E549,'ORÇ.REPROG. P CAIXA'!H549)</f>
        <v>0</v>
      </c>
      <c r="F547" s="163" t="n">
        <f aca="false">IF('BM GLOBAL'!$P$1&lt;&gt;0,IF('ORÇ.GLOBAL P CAIXA'!K548=0,'ORÇ.GLOBAL EMPRESA'!G548,'ORÇ.GLOBAL P CAIXA'!F548),'ORÇ.REPROG. P CAIXA'!I549)</f>
        <v>0</v>
      </c>
      <c r="G547" s="163" t="n">
        <f aca="false">IF(E547&lt;&gt;0,ROUND(E547*F547,2),IF(AO547=0,(SUMIF('ORÇ.REPROG. P CAIXA'!$AC$13:$AC$1012,B547,$AO$11:$AO$1010)),AO547))</f>
        <v>0</v>
      </c>
      <c r="H547" s="163" t="n">
        <f aca="false">IF(J547&lt;&gt;0,IF(E547&lt;&gt;0,J547/F547,0),0)</f>
        <v>0</v>
      </c>
      <c r="I547" s="163" t="n">
        <f aca="false">IF(L547&lt;&gt;0,IF(E547&lt;&gt;0,L547/F547,0),0)</f>
        <v>0</v>
      </c>
      <c r="J547" s="163" t="n">
        <f aca="false">IF(E547&lt;&gt;0,ROUND(INDEX($P$11:$AM$1010,$A547,$L$1),2),IF(AX547=0,(SUMIF($AP$11:$AP$1010,B547,$AX$11:$AX$1010)),AX547))</f>
        <v>0</v>
      </c>
      <c r="K547" s="163" t="n">
        <f aca="false">IF(G547=0,0,(J547/G547)*100)</f>
        <v>0</v>
      </c>
      <c r="L547" s="163" t="n">
        <f aca="false">IF(E547&lt;&gt;0,ROUND(IF($L$1=1,SUM(P547),"0")+IF($L$1=2,SUM($P547:Q547),"0")+IF($L$1=3,SUM($P547:R547),"0")+IF($L$1=4,SUM($P547:S547),"0")+IF($L$1=5,SUM($P547:T547),"0")+IF($L$1=6,SUM($P547:U547),"0")+IF($L$1=7,SUM($P547:V547),"0")+IF($L$1=8,SUM($P547:W547),"0")+IF($L$1=9,SUM($P547:X547),"0")+IF($L$1=10,SUM($P547:Y547),"0")+IF($L$1=11,SUM($P547:Z547),"0")+IF($L$1=12,SUM($P547:AA547),"0")+IF($L$1=13,SUM($P547:AB547),"0")+IF($L$1=14,SUM($P547:AC547),"0")+IF($L$1=15,SUM($P547:AD547),"0")+IF($L$1=16,SUM($P547:AE547),"0")+IF($L$1=17,SUM($P547:AF547),"0")+IF($L$1=18,SUM($P547:AG547),"0")+IF($L$1=19,SUM($P547:AH547),"0")+IF($L$1=20,SUM($P547:AI547),"0")+IF($L$1=21,SUM($P547:AJ547),"0")+IF($L$1=22,SUM($P547:AK547),"0")+IF($L$1=23,SUM($P547:AL547),"0")+IF($L$1=24,SUM($P547:AM547),"0"),2),IF(BC547=0,(SUMIF($AP$11:$AP$1010,B547,$BC$11:$BC$1010)),BC547))</f>
        <v>0</v>
      </c>
      <c r="M547" s="163" t="n">
        <f aca="false">IF(G547=0,0,(L547/G547)*100)</f>
        <v>0</v>
      </c>
      <c r="N547" s="168" t="str">
        <f aca="false">IF(B547&gt;0,"ok","ocultar")</f>
        <v>ocultar</v>
      </c>
      <c r="O547" s="650"/>
      <c r="P547" s="724"/>
      <c r="Q547" s="725"/>
      <c r="R547" s="725"/>
      <c r="S547" s="725"/>
      <c r="T547" s="725"/>
      <c r="U547" s="725"/>
      <c r="V547" s="725"/>
      <c r="W547" s="725"/>
      <c r="X547" s="725"/>
      <c r="Y547" s="725"/>
      <c r="Z547" s="725"/>
      <c r="AA547" s="726"/>
      <c r="AB547" s="726"/>
      <c r="AC547" s="726"/>
      <c r="AD547" s="726"/>
      <c r="AE547" s="726"/>
      <c r="AF547" s="726"/>
      <c r="AG547" s="726"/>
      <c r="AH547" s="726"/>
      <c r="AI547" s="726"/>
      <c r="AJ547" s="726"/>
      <c r="AK547" s="726"/>
      <c r="AL547" s="726"/>
      <c r="AM547" s="727"/>
      <c r="AO547" s="728" t="n">
        <f aca="false">IF(E547&lt;&gt;0,G547,0)</f>
        <v>0</v>
      </c>
      <c r="AP547" s="157" t="n">
        <f aca="false">IF(B547=0,AP546,IF(ISNONTEXT(B547)=TRUE(),INT(B547),INT(LEFT(B547,FIND(".",B547)-1))))</f>
        <v>3</v>
      </c>
      <c r="AQ547" s="157" t="str">
        <f aca="false">IF(AQ548=1,1,IF(B547&lt;&gt;0,1,IF(C547&lt;&gt;0,1,IF(D547&lt;&gt;0,1,IF(E547&lt;&gt;0,1,"")))))</f>
        <v/>
      </c>
      <c r="AR547" s="157" t="str">
        <f aca="false">IF(AP547=0," ",IF(AP547&lt;&gt;AP546,AP547," "))</f>
        <v> </v>
      </c>
      <c r="AS547" s="732"/>
      <c r="AT547" s="730" t="n">
        <f aca="false">IF(AP547&lt;&gt;AR547,(IF('ORÇ.GLOBAL P CAIXA'!I548="",J547*(INFORMAÇÕES!$Q$99/INFORMAÇÕES!$Q$102),IF('ORÇ.GLOBAL P CAIXA'!I548="R",J547,0))),0)</f>
        <v>0</v>
      </c>
      <c r="AU547" s="75" t="n">
        <f aca="false">IF(AP547&lt;&gt;AR547,(IF('ORÇ.GLOBAL P CAIXA'!I548="",J547*(INFORMAÇÕES!$Q$100/INFORMAÇÕES!$Q$102),IF('ORÇ.GLOBAL P CAIXA'!I548="C",J547,0))),0)</f>
        <v>0</v>
      </c>
      <c r="AV547" s="75" t="n">
        <f aca="false">IF(AP547&lt;&gt;AR547,(IF('ORÇ.GLOBAL P CAIXA'!I548="",J547*INFORMAÇÕES!$U$115,IF('ORÇ.GLOBAL P CAIXA'!I548="CF",J547,0))),0)</f>
        <v>0</v>
      </c>
      <c r="AW547" s="75" t="n">
        <f aca="false">IF(AP547&lt;&gt;AR547,(IF('ORÇ.GLOBAL P CAIXA'!I548="",J547*INFORMAÇÕES!$U$116,IF('ORÇ.GLOBAL P CAIXA'!I548="O",J547,0))),0)</f>
        <v>0</v>
      </c>
      <c r="AX547" s="731" t="n">
        <f aca="false">IF(E547&lt;&gt;0,J547,0)</f>
        <v>0</v>
      </c>
      <c r="AY547" s="730" t="n">
        <f aca="false">IF(AP547&lt;&gt;AR547,(IF('ORÇ.GLOBAL P CAIXA'!I548="",L547*(INFORMAÇÕES!$Q$99/INFORMAÇÕES!$Q$102),IF('ORÇ.GLOBAL P CAIXA'!I548="R",L547,0))),0)</f>
        <v>0</v>
      </c>
      <c r="AZ547" s="75" t="n">
        <f aca="false">IF(AP547&lt;&gt;AR547,(IF('ORÇ.GLOBAL P CAIXA'!I548="",L547*(INFORMAÇÕES!$Q$100/INFORMAÇÕES!$Q$102),IF('ORÇ.GLOBAL P CAIXA'!I548="C",L547,0))),0)</f>
        <v>0</v>
      </c>
      <c r="BA547" s="75" t="n">
        <f aca="false">IF(AP547&lt;&gt;AR547,(IF('ORÇ.GLOBAL P CAIXA'!I548="",L547*INFORMAÇÕES!$U$115,IF('ORÇ.GLOBAL P CAIXA'!I548="CF",L547,0))),0)</f>
        <v>0</v>
      </c>
      <c r="BB547" s="75" t="n">
        <f aca="false">IF(AP547&lt;&gt;AR547,(IF('ORÇ.GLOBAL P CAIXA'!I548="",L547*INFORMAÇÕES!$U$116,IF('ORÇ.GLOBAL P CAIXA'!I548="O",L547,0))),0)</f>
        <v>0</v>
      </c>
      <c r="BC547" s="731" t="n">
        <f aca="false">IF(E547&lt;&gt;0,L547,0)</f>
        <v>0</v>
      </c>
    </row>
    <row r="548" s="174" customFormat="true" ht="14.25" hidden="false" customHeight="false" outlineLevel="0" collapsed="false">
      <c r="A548" s="159" t="n">
        <v>538</v>
      </c>
      <c r="B548" s="160" t="n">
        <f aca="false">'ORÇ.REPROG. P CAIXA'!B550</f>
        <v>0</v>
      </c>
      <c r="C548" s="723" t="n">
        <f aca="false">'ORÇ.REPROG. P CAIXA'!C550</f>
        <v>0</v>
      </c>
      <c r="D548" s="162" t="n">
        <f aca="false">'ORÇ.REPROG. P CAIXA'!D550</f>
        <v>0</v>
      </c>
      <c r="E548" s="163" t="n">
        <f aca="false">IF('BM GLOBAL'!$P$1&lt;&gt;0,'ORÇ.REPROG. P CAIXA'!E550,'ORÇ.REPROG. P CAIXA'!H550)</f>
        <v>0</v>
      </c>
      <c r="F548" s="163" t="n">
        <f aca="false">IF('BM GLOBAL'!$P$1&lt;&gt;0,IF('ORÇ.GLOBAL P CAIXA'!K549=0,'ORÇ.GLOBAL EMPRESA'!G549,'ORÇ.GLOBAL P CAIXA'!F549),'ORÇ.REPROG. P CAIXA'!I550)</f>
        <v>0</v>
      </c>
      <c r="G548" s="163" t="n">
        <f aca="false">IF(E548&lt;&gt;0,ROUND(E548*F548,2),IF(AO548=0,(SUMIF('ORÇ.REPROG. P CAIXA'!$AC$13:$AC$1012,B548,$AO$11:$AO$1010)),AO548))</f>
        <v>0</v>
      </c>
      <c r="H548" s="163" t="n">
        <f aca="false">IF(J548&lt;&gt;0,IF(E548&lt;&gt;0,J548/F548,0),0)</f>
        <v>0</v>
      </c>
      <c r="I548" s="163" t="n">
        <f aca="false">IF(L548&lt;&gt;0,IF(E548&lt;&gt;0,L548/F548,0),0)</f>
        <v>0</v>
      </c>
      <c r="J548" s="163" t="n">
        <f aca="false">IF(E548&lt;&gt;0,ROUND(INDEX($P$11:$AM$1010,$A548,$L$1),2),IF(AX548=0,(SUMIF($AP$11:$AP$1010,B548,$AX$11:$AX$1010)),AX548))</f>
        <v>0</v>
      </c>
      <c r="K548" s="163" t="n">
        <f aca="false">IF(G548=0,0,(J548/G548)*100)</f>
        <v>0</v>
      </c>
      <c r="L548" s="163" t="n">
        <f aca="false">IF(E548&lt;&gt;0,ROUND(IF($L$1=1,SUM(P548),"0")+IF($L$1=2,SUM($P548:Q548),"0")+IF($L$1=3,SUM($P548:R548),"0")+IF($L$1=4,SUM($P548:S548),"0")+IF($L$1=5,SUM($P548:T548),"0")+IF($L$1=6,SUM($P548:U548),"0")+IF($L$1=7,SUM($P548:V548),"0")+IF($L$1=8,SUM($P548:W548),"0")+IF($L$1=9,SUM($P548:X548),"0")+IF($L$1=10,SUM($P548:Y548),"0")+IF($L$1=11,SUM($P548:Z548),"0")+IF($L$1=12,SUM($P548:AA548),"0")+IF($L$1=13,SUM($P548:AB548),"0")+IF($L$1=14,SUM($P548:AC548),"0")+IF($L$1=15,SUM($P548:AD548),"0")+IF($L$1=16,SUM($P548:AE548),"0")+IF($L$1=17,SUM($P548:AF548),"0")+IF($L$1=18,SUM($P548:AG548),"0")+IF($L$1=19,SUM($P548:AH548),"0")+IF($L$1=20,SUM($P548:AI548),"0")+IF($L$1=21,SUM($P548:AJ548),"0")+IF($L$1=22,SUM($P548:AK548),"0")+IF($L$1=23,SUM($P548:AL548),"0")+IF($L$1=24,SUM($P548:AM548),"0"),2),IF(BC548=0,(SUMIF($AP$11:$AP$1010,B548,$BC$11:$BC$1010)),BC548))</f>
        <v>0</v>
      </c>
      <c r="M548" s="163" t="n">
        <f aca="false">IF(G548=0,0,(L548/G548)*100)</f>
        <v>0</v>
      </c>
      <c r="N548" s="168" t="str">
        <f aca="false">IF(B548&gt;0,"ok","ocultar")</f>
        <v>ocultar</v>
      </c>
      <c r="O548" s="650"/>
      <c r="P548" s="724"/>
      <c r="Q548" s="725"/>
      <c r="R548" s="725"/>
      <c r="S548" s="725"/>
      <c r="T548" s="725"/>
      <c r="U548" s="725"/>
      <c r="V548" s="725"/>
      <c r="W548" s="725"/>
      <c r="X548" s="725"/>
      <c r="Y548" s="725"/>
      <c r="Z548" s="725"/>
      <c r="AA548" s="726"/>
      <c r="AB548" s="726"/>
      <c r="AC548" s="726"/>
      <c r="AD548" s="726"/>
      <c r="AE548" s="726"/>
      <c r="AF548" s="726"/>
      <c r="AG548" s="726"/>
      <c r="AH548" s="726"/>
      <c r="AI548" s="726"/>
      <c r="AJ548" s="726"/>
      <c r="AK548" s="726"/>
      <c r="AL548" s="726"/>
      <c r="AM548" s="727"/>
      <c r="AO548" s="728" t="n">
        <f aca="false">IF(E548&lt;&gt;0,G548,0)</f>
        <v>0</v>
      </c>
      <c r="AP548" s="157" t="n">
        <f aca="false">IF(B548=0,AP547,IF(ISNONTEXT(B548)=TRUE(),INT(B548),INT(LEFT(B548,FIND(".",B548)-1))))</f>
        <v>3</v>
      </c>
      <c r="AQ548" s="157" t="str">
        <f aca="false">IF(AQ549=1,1,IF(B548&lt;&gt;0,1,IF(C548&lt;&gt;0,1,IF(D548&lt;&gt;0,1,IF(E548&lt;&gt;0,1,"")))))</f>
        <v/>
      </c>
      <c r="AR548" s="157" t="str">
        <f aca="false">IF(AP548=0," ",IF(AP548&lt;&gt;AP547,AP548," "))</f>
        <v> </v>
      </c>
      <c r="AS548" s="732"/>
      <c r="AT548" s="730" t="n">
        <f aca="false">IF(AP548&lt;&gt;AR548,(IF('ORÇ.GLOBAL P CAIXA'!I549="",J548*(INFORMAÇÕES!$Q$99/INFORMAÇÕES!$Q$102),IF('ORÇ.GLOBAL P CAIXA'!I549="R",J548,0))),0)</f>
        <v>0</v>
      </c>
      <c r="AU548" s="75" t="n">
        <f aca="false">IF(AP548&lt;&gt;AR548,(IF('ORÇ.GLOBAL P CAIXA'!I549="",J548*(INFORMAÇÕES!$Q$100/INFORMAÇÕES!$Q$102),IF('ORÇ.GLOBAL P CAIXA'!I549="C",J548,0))),0)</f>
        <v>0</v>
      </c>
      <c r="AV548" s="75" t="n">
        <f aca="false">IF(AP548&lt;&gt;AR548,(IF('ORÇ.GLOBAL P CAIXA'!I549="",J548*INFORMAÇÕES!$U$115,IF('ORÇ.GLOBAL P CAIXA'!I549="CF",J548,0))),0)</f>
        <v>0</v>
      </c>
      <c r="AW548" s="75" t="n">
        <f aca="false">IF(AP548&lt;&gt;AR548,(IF('ORÇ.GLOBAL P CAIXA'!I549="",J548*INFORMAÇÕES!$U$116,IF('ORÇ.GLOBAL P CAIXA'!I549="O",J548,0))),0)</f>
        <v>0</v>
      </c>
      <c r="AX548" s="731" t="n">
        <f aca="false">IF(E548&lt;&gt;0,J548,0)</f>
        <v>0</v>
      </c>
      <c r="AY548" s="730" t="n">
        <f aca="false">IF(AP548&lt;&gt;AR548,(IF('ORÇ.GLOBAL P CAIXA'!I549="",L548*(INFORMAÇÕES!$Q$99/INFORMAÇÕES!$Q$102),IF('ORÇ.GLOBAL P CAIXA'!I549="R",L548,0))),0)</f>
        <v>0</v>
      </c>
      <c r="AZ548" s="75" t="n">
        <f aca="false">IF(AP548&lt;&gt;AR548,(IF('ORÇ.GLOBAL P CAIXA'!I549="",L548*(INFORMAÇÕES!$Q$100/INFORMAÇÕES!$Q$102),IF('ORÇ.GLOBAL P CAIXA'!I549="C",L548,0))),0)</f>
        <v>0</v>
      </c>
      <c r="BA548" s="75" t="n">
        <f aca="false">IF(AP548&lt;&gt;AR548,(IF('ORÇ.GLOBAL P CAIXA'!I549="",L548*INFORMAÇÕES!$U$115,IF('ORÇ.GLOBAL P CAIXA'!I549="CF",L548,0))),0)</f>
        <v>0</v>
      </c>
      <c r="BB548" s="75" t="n">
        <f aca="false">IF(AP548&lt;&gt;AR548,(IF('ORÇ.GLOBAL P CAIXA'!I549="",L548*INFORMAÇÕES!$U$116,IF('ORÇ.GLOBAL P CAIXA'!I549="O",L548,0))),0)</f>
        <v>0</v>
      </c>
      <c r="BC548" s="731" t="n">
        <f aca="false">IF(E548&lt;&gt;0,L548,0)</f>
        <v>0</v>
      </c>
    </row>
    <row r="549" s="174" customFormat="true" ht="14.25" hidden="false" customHeight="false" outlineLevel="0" collapsed="false">
      <c r="A549" s="159" t="n">
        <v>539</v>
      </c>
      <c r="B549" s="160" t="n">
        <f aca="false">'ORÇ.REPROG. P CAIXA'!B551</f>
        <v>0</v>
      </c>
      <c r="C549" s="723" t="n">
        <f aca="false">'ORÇ.REPROG. P CAIXA'!C551</f>
        <v>0</v>
      </c>
      <c r="D549" s="162" t="n">
        <f aca="false">'ORÇ.REPROG. P CAIXA'!D551</f>
        <v>0</v>
      </c>
      <c r="E549" s="163" t="n">
        <f aca="false">IF('BM GLOBAL'!$P$1&lt;&gt;0,'ORÇ.REPROG. P CAIXA'!E551,'ORÇ.REPROG. P CAIXA'!H551)</f>
        <v>0</v>
      </c>
      <c r="F549" s="163" t="n">
        <f aca="false">IF('BM GLOBAL'!$P$1&lt;&gt;0,IF('ORÇ.GLOBAL P CAIXA'!K550=0,'ORÇ.GLOBAL EMPRESA'!G550,'ORÇ.GLOBAL P CAIXA'!F550),'ORÇ.REPROG. P CAIXA'!I551)</f>
        <v>0</v>
      </c>
      <c r="G549" s="163" t="n">
        <f aca="false">IF(E549&lt;&gt;0,ROUND(E549*F549,2),IF(AO549=0,(SUMIF('ORÇ.REPROG. P CAIXA'!$AC$13:$AC$1012,B549,$AO$11:$AO$1010)),AO549))</f>
        <v>0</v>
      </c>
      <c r="H549" s="163" t="n">
        <f aca="false">IF(J549&lt;&gt;0,IF(E549&lt;&gt;0,J549/F549,0),0)</f>
        <v>0</v>
      </c>
      <c r="I549" s="163" t="n">
        <f aca="false">IF(L549&lt;&gt;0,IF(E549&lt;&gt;0,L549/F549,0),0)</f>
        <v>0</v>
      </c>
      <c r="J549" s="163" t="n">
        <f aca="false">IF(E549&lt;&gt;0,ROUND(INDEX($P$11:$AM$1010,$A549,$L$1),2),IF(AX549=0,(SUMIF($AP$11:$AP$1010,B549,$AX$11:$AX$1010)),AX549))</f>
        <v>0</v>
      </c>
      <c r="K549" s="163" t="n">
        <f aca="false">IF(G549=0,0,(J549/G549)*100)</f>
        <v>0</v>
      </c>
      <c r="L549" s="163" t="n">
        <f aca="false">IF(E549&lt;&gt;0,ROUND(IF($L$1=1,SUM(P549),"0")+IF($L$1=2,SUM($P549:Q549),"0")+IF($L$1=3,SUM($P549:R549),"0")+IF($L$1=4,SUM($P549:S549),"0")+IF($L$1=5,SUM($P549:T549),"0")+IF($L$1=6,SUM($P549:U549),"0")+IF($L$1=7,SUM($P549:V549),"0")+IF($L$1=8,SUM($P549:W549),"0")+IF($L$1=9,SUM($P549:X549),"0")+IF($L$1=10,SUM($P549:Y549),"0")+IF($L$1=11,SUM($P549:Z549),"0")+IF($L$1=12,SUM($P549:AA549),"0")+IF($L$1=13,SUM($P549:AB549),"0")+IF($L$1=14,SUM($P549:AC549),"0")+IF($L$1=15,SUM($P549:AD549),"0")+IF($L$1=16,SUM($P549:AE549),"0")+IF($L$1=17,SUM($P549:AF549),"0")+IF($L$1=18,SUM($P549:AG549),"0")+IF($L$1=19,SUM($P549:AH549),"0")+IF($L$1=20,SUM($P549:AI549),"0")+IF($L$1=21,SUM($P549:AJ549),"0")+IF($L$1=22,SUM($P549:AK549),"0")+IF($L$1=23,SUM($P549:AL549),"0")+IF($L$1=24,SUM($P549:AM549),"0"),2),IF(BC549=0,(SUMIF($AP$11:$AP$1010,B549,$BC$11:$BC$1010)),BC549))</f>
        <v>0</v>
      </c>
      <c r="M549" s="163" t="n">
        <f aca="false">IF(G549=0,0,(L549/G549)*100)</f>
        <v>0</v>
      </c>
      <c r="N549" s="168" t="str">
        <f aca="false">IF(B549&gt;0,"ok","ocultar")</f>
        <v>ocultar</v>
      </c>
      <c r="O549" s="650"/>
      <c r="P549" s="724"/>
      <c r="Q549" s="725"/>
      <c r="R549" s="725"/>
      <c r="S549" s="725"/>
      <c r="T549" s="725"/>
      <c r="U549" s="725"/>
      <c r="V549" s="725"/>
      <c r="W549" s="725"/>
      <c r="X549" s="725"/>
      <c r="Y549" s="725"/>
      <c r="Z549" s="725"/>
      <c r="AA549" s="726"/>
      <c r="AB549" s="726"/>
      <c r="AC549" s="726"/>
      <c r="AD549" s="726"/>
      <c r="AE549" s="726"/>
      <c r="AF549" s="726"/>
      <c r="AG549" s="726"/>
      <c r="AH549" s="726"/>
      <c r="AI549" s="726"/>
      <c r="AJ549" s="726"/>
      <c r="AK549" s="726"/>
      <c r="AL549" s="726"/>
      <c r="AM549" s="727"/>
      <c r="AO549" s="728" t="n">
        <f aca="false">IF(E549&lt;&gt;0,G549,0)</f>
        <v>0</v>
      </c>
      <c r="AP549" s="157" t="n">
        <f aca="false">IF(B549=0,AP548,IF(ISNONTEXT(B549)=TRUE(),INT(B549),INT(LEFT(B549,FIND(".",B549)-1))))</f>
        <v>3</v>
      </c>
      <c r="AQ549" s="157" t="str">
        <f aca="false">IF(AQ550=1,1,IF(B549&lt;&gt;0,1,IF(C549&lt;&gt;0,1,IF(D549&lt;&gt;0,1,IF(E549&lt;&gt;0,1,"")))))</f>
        <v/>
      </c>
      <c r="AR549" s="157" t="str">
        <f aca="false">IF(AP549=0," ",IF(AP549&lt;&gt;AP548,AP549," "))</f>
        <v> </v>
      </c>
      <c r="AS549" s="732"/>
      <c r="AT549" s="730" t="n">
        <f aca="false">IF(AP549&lt;&gt;AR549,(IF('ORÇ.GLOBAL P CAIXA'!I550="",J549*(INFORMAÇÕES!$Q$99/INFORMAÇÕES!$Q$102),IF('ORÇ.GLOBAL P CAIXA'!I550="R",J549,0))),0)</f>
        <v>0</v>
      </c>
      <c r="AU549" s="75" t="n">
        <f aca="false">IF(AP549&lt;&gt;AR549,(IF('ORÇ.GLOBAL P CAIXA'!I550="",J549*(INFORMAÇÕES!$Q$100/INFORMAÇÕES!$Q$102),IF('ORÇ.GLOBAL P CAIXA'!I550="C",J549,0))),0)</f>
        <v>0</v>
      </c>
      <c r="AV549" s="75" t="n">
        <f aca="false">IF(AP549&lt;&gt;AR549,(IF('ORÇ.GLOBAL P CAIXA'!I550="",J549*INFORMAÇÕES!$U$115,IF('ORÇ.GLOBAL P CAIXA'!I550="CF",J549,0))),0)</f>
        <v>0</v>
      </c>
      <c r="AW549" s="75" t="n">
        <f aca="false">IF(AP549&lt;&gt;AR549,(IF('ORÇ.GLOBAL P CAIXA'!I550="",J549*INFORMAÇÕES!$U$116,IF('ORÇ.GLOBAL P CAIXA'!I550="O",J549,0))),0)</f>
        <v>0</v>
      </c>
      <c r="AX549" s="731" t="n">
        <f aca="false">IF(E549&lt;&gt;0,J549,0)</f>
        <v>0</v>
      </c>
      <c r="AY549" s="730" t="n">
        <f aca="false">IF(AP549&lt;&gt;AR549,(IF('ORÇ.GLOBAL P CAIXA'!I550="",L549*(INFORMAÇÕES!$Q$99/INFORMAÇÕES!$Q$102),IF('ORÇ.GLOBAL P CAIXA'!I550="R",L549,0))),0)</f>
        <v>0</v>
      </c>
      <c r="AZ549" s="75" t="n">
        <f aca="false">IF(AP549&lt;&gt;AR549,(IF('ORÇ.GLOBAL P CAIXA'!I550="",L549*(INFORMAÇÕES!$Q$100/INFORMAÇÕES!$Q$102),IF('ORÇ.GLOBAL P CAIXA'!I550="C",L549,0))),0)</f>
        <v>0</v>
      </c>
      <c r="BA549" s="75" t="n">
        <f aca="false">IF(AP549&lt;&gt;AR549,(IF('ORÇ.GLOBAL P CAIXA'!I550="",L549*INFORMAÇÕES!$U$115,IF('ORÇ.GLOBAL P CAIXA'!I550="CF",L549,0))),0)</f>
        <v>0</v>
      </c>
      <c r="BB549" s="75" t="n">
        <f aca="false">IF(AP549&lt;&gt;AR549,(IF('ORÇ.GLOBAL P CAIXA'!I550="",L549*INFORMAÇÕES!$U$116,IF('ORÇ.GLOBAL P CAIXA'!I550="O",L549,0))),0)</f>
        <v>0</v>
      </c>
      <c r="BC549" s="731" t="n">
        <f aca="false">IF(E549&lt;&gt;0,L549,0)</f>
        <v>0</v>
      </c>
    </row>
    <row r="550" s="174" customFormat="true" ht="14.25" hidden="false" customHeight="false" outlineLevel="0" collapsed="false">
      <c r="A550" s="159" t="n">
        <v>540</v>
      </c>
      <c r="B550" s="160" t="n">
        <f aca="false">'ORÇ.REPROG. P CAIXA'!B552</f>
        <v>0</v>
      </c>
      <c r="C550" s="723" t="n">
        <f aca="false">'ORÇ.REPROG. P CAIXA'!C552</f>
        <v>0</v>
      </c>
      <c r="D550" s="162" t="n">
        <f aca="false">'ORÇ.REPROG. P CAIXA'!D552</f>
        <v>0</v>
      </c>
      <c r="E550" s="163" t="n">
        <f aca="false">IF('BM GLOBAL'!$P$1&lt;&gt;0,'ORÇ.REPROG. P CAIXA'!E552,'ORÇ.REPROG. P CAIXA'!H552)</f>
        <v>0</v>
      </c>
      <c r="F550" s="163" t="n">
        <f aca="false">IF('BM GLOBAL'!$P$1&lt;&gt;0,IF('ORÇ.GLOBAL P CAIXA'!K551=0,'ORÇ.GLOBAL EMPRESA'!G551,'ORÇ.GLOBAL P CAIXA'!F551),'ORÇ.REPROG. P CAIXA'!I552)</f>
        <v>0</v>
      </c>
      <c r="G550" s="163" t="n">
        <f aca="false">IF(E550&lt;&gt;0,ROUND(E550*F550,2),IF(AO550=0,(SUMIF('ORÇ.REPROG. P CAIXA'!$AC$13:$AC$1012,B550,$AO$11:$AO$1010)),AO550))</f>
        <v>0</v>
      </c>
      <c r="H550" s="163" t="n">
        <f aca="false">IF(J550&lt;&gt;0,IF(E550&lt;&gt;0,J550/F550,0),0)</f>
        <v>0</v>
      </c>
      <c r="I550" s="163" t="n">
        <f aca="false">IF(L550&lt;&gt;0,IF(E550&lt;&gt;0,L550/F550,0),0)</f>
        <v>0</v>
      </c>
      <c r="J550" s="163" t="n">
        <f aca="false">IF(E550&lt;&gt;0,ROUND(INDEX($P$11:$AM$1010,$A550,$L$1),2),IF(AX550=0,(SUMIF($AP$11:$AP$1010,B550,$AX$11:$AX$1010)),AX550))</f>
        <v>0</v>
      </c>
      <c r="K550" s="163" t="n">
        <f aca="false">IF(G550=0,0,(J550/G550)*100)</f>
        <v>0</v>
      </c>
      <c r="L550" s="163" t="n">
        <f aca="false">IF(E550&lt;&gt;0,ROUND(IF($L$1=1,SUM(P550),"0")+IF($L$1=2,SUM($P550:Q550),"0")+IF($L$1=3,SUM($P550:R550),"0")+IF($L$1=4,SUM($P550:S550),"0")+IF($L$1=5,SUM($P550:T550),"0")+IF($L$1=6,SUM($P550:U550),"0")+IF($L$1=7,SUM($P550:V550),"0")+IF($L$1=8,SUM($P550:W550),"0")+IF($L$1=9,SUM($P550:X550),"0")+IF($L$1=10,SUM($P550:Y550),"0")+IF($L$1=11,SUM($P550:Z550),"0")+IF($L$1=12,SUM($P550:AA550),"0")+IF($L$1=13,SUM($P550:AB550),"0")+IF($L$1=14,SUM($P550:AC550),"0")+IF($L$1=15,SUM($P550:AD550),"0")+IF($L$1=16,SUM($P550:AE550),"0")+IF($L$1=17,SUM($P550:AF550),"0")+IF($L$1=18,SUM($P550:AG550),"0")+IF($L$1=19,SUM($P550:AH550),"0")+IF($L$1=20,SUM($P550:AI550),"0")+IF($L$1=21,SUM($P550:AJ550),"0")+IF($L$1=22,SUM($P550:AK550),"0")+IF($L$1=23,SUM($P550:AL550),"0")+IF($L$1=24,SUM($P550:AM550),"0"),2),IF(BC550=0,(SUMIF($AP$11:$AP$1010,B550,$BC$11:$BC$1010)),BC550))</f>
        <v>0</v>
      </c>
      <c r="M550" s="163" t="n">
        <f aca="false">IF(G550=0,0,(L550/G550)*100)</f>
        <v>0</v>
      </c>
      <c r="N550" s="168" t="str">
        <f aca="false">IF(B550&gt;0,"ok","ocultar")</f>
        <v>ocultar</v>
      </c>
      <c r="O550" s="650"/>
      <c r="P550" s="724"/>
      <c r="Q550" s="725"/>
      <c r="R550" s="725"/>
      <c r="S550" s="725"/>
      <c r="T550" s="725"/>
      <c r="U550" s="725"/>
      <c r="V550" s="725"/>
      <c r="W550" s="725"/>
      <c r="X550" s="725"/>
      <c r="Y550" s="725"/>
      <c r="Z550" s="725"/>
      <c r="AA550" s="726"/>
      <c r="AB550" s="726"/>
      <c r="AC550" s="726"/>
      <c r="AD550" s="726"/>
      <c r="AE550" s="726"/>
      <c r="AF550" s="726"/>
      <c r="AG550" s="726"/>
      <c r="AH550" s="726"/>
      <c r="AI550" s="726"/>
      <c r="AJ550" s="726"/>
      <c r="AK550" s="726"/>
      <c r="AL550" s="726"/>
      <c r="AM550" s="727"/>
      <c r="AO550" s="728" t="n">
        <f aca="false">IF(E550&lt;&gt;0,G550,0)</f>
        <v>0</v>
      </c>
      <c r="AP550" s="157" t="n">
        <f aca="false">IF(B550=0,AP549,IF(ISNONTEXT(B550)=TRUE(),INT(B550),INT(LEFT(B550,FIND(".",B550)-1))))</f>
        <v>3</v>
      </c>
      <c r="AQ550" s="157" t="str">
        <f aca="false">IF(AQ551=1,1,IF(B550&lt;&gt;0,1,IF(C550&lt;&gt;0,1,IF(D550&lt;&gt;0,1,IF(E550&lt;&gt;0,1,"")))))</f>
        <v/>
      </c>
      <c r="AR550" s="157" t="str">
        <f aca="false">IF(AP550=0," ",IF(AP550&lt;&gt;AP549,AP550," "))</f>
        <v> </v>
      </c>
      <c r="AS550" s="732"/>
      <c r="AT550" s="730" t="n">
        <f aca="false">IF(AP550&lt;&gt;AR550,(IF('ORÇ.GLOBAL P CAIXA'!I551="",J550*(INFORMAÇÕES!$Q$99/INFORMAÇÕES!$Q$102),IF('ORÇ.GLOBAL P CAIXA'!I551="R",J550,0))),0)</f>
        <v>0</v>
      </c>
      <c r="AU550" s="75" t="n">
        <f aca="false">IF(AP550&lt;&gt;AR550,(IF('ORÇ.GLOBAL P CAIXA'!I551="",J550*(INFORMAÇÕES!$Q$100/INFORMAÇÕES!$Q$102),IF('ORÇ.GLOBAL P CAIXA'!I551="C",J550,0))),0)</f>
        <v>0</v>
      </c>
      <c r="AV550" s="75" t="n">
        <f aca="false">IF(AP550&lt;&gt;AR550,(IF('ORÇ.GLOBAL P CAIXA'!I551="",J550*INFORMAÇÕES!$U$115,IF('ORÇ.GLOBAL P CAIXA'!I551="CF",J550,0))),0)</f>
        <v>0</v>
      </c>
      <c r="AW550" s="75" t="n">
        <f aca="false">IF(AP550&lt;&gt;AR550,(IF('ORÇ.GLOBAL P CAIXA'!I551="",J550*INFORMAÇÕES!$U$116,IF('ORÇ.GLOBAL P CAIXA'!I551="O",J550,0))),0)</f>
        <v>0</v>
      </c>
      <c r="AX550" s="731" t="n">
        <f aca="false">IF(E550&lt;&gt;0,J550,0)</f>
        <v>0</v>
      </c>
      <c r="AY550" s="730" t="n">
        <f aca="false">IF(AP550&lt;&gt;AR550,(IF('ORÇ.GLOBAL P CAIXA'!I551="",L550*(INFORMAÇÕES!$Q$99/INFORMAÇÕES!$Q$102),IF('ORÇ.GLOBAL P CAIXA'!I551="R",L550,0))),0)</f>
        <v>0</v>
      </c>
      <c r="AZ550" s="75" t="n">
        <f aca="false">IF(AP550&lt;&gt;AR550,(IF('ORÇ.GLOBAL P CAIXA'!I551="",L550*(INFORMAÇÕES!$Q$100/INFORMAÇÕES!$Q$102),IF('ORÇ.GLOBAL P CAIXA'!I551="C",L550,0))),0)</f>
        <v>0</v>
      </c>
      <c r="BA550" s="75" t="n">
        <f aca="false">IF(AP550&lt;&gt;AR550,(IF('ORÇ.GLOBAL P CAIXA'!I551="",L550*INFORMAÇÕES!$U$115,IF('ORÇ.GLOBAL P CAIXA'!I551="CF",L550,0))),0)</f>
        <v>0</v>
      </c>
      <c r="BB550" s="75" t="n">
        <f aca="false">IF(AP550&lt;&gt;AR550,(IF('ORÇ.GLOBAL P CAIXA'!I551="",L550*INFORMAÇÕES!$U$116,IF('ORÇ.GLOBAL P CAIXA'!I551="O",L550,0))),0)</f>
        <v>0</v>
      </c>
      <c r="BC550" s="731" t="n">
        <f aca="false">IF(E550&lt;&gt;0,L550,0)</f>
        <v>0</v>
      </c>
    </row>
    <row r="551" s="174" customFormat="true" ht="14.25" hidden="false" customHeight="false" outlineLevel="0" collapsed="false">
      <c r="A551" s="159" t="n">
        <v>541</v>
      </c>
      <c r="B551" s="160" t="n">
        <f aca="false">'ORÇ.REPROG. P CAIXA'!B553</f>
        <v>0</v>
      </c>
      <c r="C551" s="723" t="n">
        <f aca="false">'ORÇ.REPROG. P CAIXA'!C553</f>
        <v>0</v>
      </c>
      <c r="D551" s="162" t="n">
        <f aca="false">'ORÇ.REPROG. P CAIXA'!D553</f>
        <v>0</v>
      </c>
      <c r="E551" s="163" t="n">
        <f aca="false">IF('BM GLOBAL'!$P$1&lt;&gt;0,'ORÇ.REPROG. P CAIXA'!E553,'ORÇ.REPROG. P CAIXA'!H553)</f>
        <v>0</v>
      </c>
      <c r="F551" s="163" t="n">
        <f aca="false">IF('BM GLOBAL'!$P$1&lt;&gt;0,IF('ORÇ.GLOBAL P CAIXA'!K552=0,'ORÇ.GLOBAL EMPRESA'!G552,'ORÇ.GLOBAL P CAIXA'!F552),'ORÇ.REPROG. P CAIXA'!I553)</f>
        <v>0</v>
      </c>
      <c r="G551" s="163" t="n">
        <f aca="false">IF(E551&lt;&gt;0,ROUND(E551*F551,2),IF(AO551=0,(SUMIF('ORÇ.REPROG. P CAIXA'!$AC$13:$AC$1012,B551,$AO$11:$AO$1010)),AO551))</f>
        <v>0</v>
      </c>
      <c r="H551" s="163" t="n">
        <f aca="false">IF(J551&lt;&gt;0,IF(E551&lt;&gt;0,J551/F551,0),0)</f>
        <v>0</v>
      </c>
      <c r="I551" s="163" t="n">
        <f aca="false">IF(L551&lt;&gt;0,IF(E551&lt;&gt;0,L551/F551,0),0)</f>
        <v>0</v>
      </c>
      <c r="J551" s="163" t="n">
        <f aca="false">IF(E551&lt;&gt;0,ROUND(INDEX($P$11:$AM$1010,$A551,$L$1),2),IF(AX551=0,(SUMIF($AP$11:$AP$1010,B551,$AX$11:$AX$1010)),AX551))</f>
        <v>0</v>
      </c>
      <c r="K551" s="163" t="n">
        <f aca="false">IF(G551=0,0,(J551/G551)*100)</f>
        <v>0</v>
      </c>
      <c r="L551" s="163" t="n">
        <f aca="false">IF(E551&lt;&gt;0,ROUND(IF($L$1=1,SUM(P551),"0")+IF($L$1=2,SUM($P551:Q551),"0")+IF($L$1=3,SUM($P551:R551),"0")+IF($L$1=4,SUM($P551:S551),"0")+IF($L$1=5,SUM($P551:T551),"0")+IF($L$1=6,SUM($P551:U551),"0")+IF($L$1=7,SUM($P551:V551),"0")+IF($L$1=8,SUM($P551:W551),"0")+IF($L$1=9,SUM($P551:X551),"0")+IF($L$1=10,SUM($P551:Y551),"0")+IF($L$1=11,SUM($P551:Z551),"0")+IF($L$1=12,SUM($P551:AA551),"0")+IF($L$1=13,SUM($P551:AB551),"0")+IF($L$1=14,SUM($P551:AC551),"0")+IF($L$1=15,SUM($P551:AD551),"0")+IF($L$1=16,SUM($P551:AE551),"0")+IF($L$1=17,SUM($P551:AF551),"0")+IF($L$1=18,SUM($P551:AG551),"0")+IF($L$1=19,SUM($P551:AH551),"0")+IF($L$1=20,SUM($P551:AI551),"0")+IF($L$1=21,SUM($P551:AJ551),"0")+IF($L$1=22,SUM($P551:AK551),"0")+IF($L$1=23,SUM($P551:AL551),"0")+IF($L$1=24,SUM($P551:AM551),"0"),2),IF(BC551=0,(SUMIF($AP$11:$AP$1010,B551,$BC$11:$BC$1010)),BC551))</f>
        <v>0</v>
      </c>
      <c r="M551" s="163" t="n">
        <f aca="false">IF(G551=0,0,(L551/G551)*100)</f>
        <v>0</v>
      </c>
      <c r="N551" s="168" t="str">
        <f aca="false">IF(B551&gt;0,"ok","ocultar")</f>
        <v>ocultar</v>
      </c>
      <c r="O551" s="650"/>
      <c r="P551" s="724"/>
      <c r="Q551" s="725"/>
      <c r="R551" s="725"/>
      <c r="S551" s="725"/>
      <c r="T551" s="725"/>
      <c r="U551" s="725"/>
      <c r="V551" s="725"/>
      <c r="W551" s="725"/>
      <c r="X551" s="725"/>
      <c r="Y551" s="725"/>
      <c r="Z551" s="725"/>
      <c r="AA551" s="726"/>
      <c r="AB551" s="726"/>
      <c r="AC551" s="726"/>
      <c r="AD551" s="726"/>
      <c r="AE551" s="726"/>
      <c r="AF551" s="726"/>
      <c r="AG551" s="726"/>
      <c r="AH551" s="726"/>
      <c r="AI551" s="726"/>
      <c r="AJ551" s="726"/>
      <c r="AK551" s="726"/>
      <c r="AL551" s="726"/>
      <c r="AM551" s="727"/>
      <c r="AO551" s="728" t="n">
        <f aca="false">IF(E551&lt;&gt;0,G551,0)</f>
        <v>0</v>
      </c>
      <c r="AP551" s="157" t="n">
        <f aca="false">IF(B551=0,AP550,IF(ISNONTEXT(B551)=TRUE(),INT(B551),INT(LEFT(B551,FIND(".",B551)-1))))</f>
        <v>3</v>
      </c>
      <c r="AQ551" s="157" t="str">
        <f aca="false">IF(AQ552=1,1,IF(B551&lt;&gt;0,1,IF(C551&lt;&gt;0,1,IF(D551&lt;&gt;0,1,IF(E551&lt;&gt;0,1,"")))))</f>
        <v/>
      </c>
      <c r="AR551" s="157" t="str">
        <f aca="false">IF(AP551=0," ",IF(AP551&lt;&gt;AP550,AP551," "))</f>
        <v> </v>
      </c>
      <c r="AS551" s="732"/>
      <c r="AT551" s="730" t="n">
        <f aca="false">IF(AP551&lt;&gt;AR551,(IF('ORÇ.GLOBAL P CAIXA'!I552="",J551*(INFORMAÇÕES!$Q$99/INFORMAÇÕES!$Q$102),IF('ORÇ.GLOBAL P CAIXA'!I552="R",J551,0))),0)</f>
        <v>0</v>
      </c>
      <c r="AU551" s="75" t="n">
        <f aca="false">IF(AP551&lt;&gt;AR551,(IF('ORÇ.GLOBAL P CAIXA'!I552="",J551*(INFORMAÇÕES!$Q$100/INFORMAÇÕES!$Q$102),IF('ORÇ.GLOBAL P CAIXA'!I552="C",J551,0))),0)</f>
        <v>0</v>
      </c>
      <c r="AV551" s="75" t="n">
        <f aca="false">IF(AP551&lt;&gt;AR551,(IF('ORÇ.GLOBAL P CAIXA'!I552="",J551*INFORMAÇÕES!$U$115,IF('ORÇ.GLOBAL P CAIXA'!I552="CF",J551,0))),0)</f>
        <v>0</v>
      </c>
      <c r="AW551" s="75" t="n">
        <f aca="false">IF(AP551&lt;&gt;AR551,(IF('ORÇ.GLOBAL P CAIXA'!I552="",J551*INFORMAÇÕES!$U$116,IF('ORÇ.GLOBAL P CAIXA'!I552="O",J551,0))),0)</f>
        <v>0</v>
      </c>
      <c r="AX551" s="731" t="n">
        <f aca="false">IF(E551&lt;&gt;0,J551,0)</f>
        <v>0</v>
      </c>
      <c r="AY551" s="730" t="n">
        <f aca="false">IF(AP551&lt;&gt;AR551,(IF('ORÇ.GLOBAL P CAIXA'!I552="",L551*(INFORMAÇÕES!$Q$99/INFORMAÇÕES!$Q$102),IF('ORÇ.GLOBAL P CAIXA'!I552="R",L551,0))),0)</f>
        <v>0</v>
      </c>
      <c r="AZ551" s="75" t="n">
        <f aca="false">IF(AP551&lt;&gt;AR551,(IF('ORÇ.GLOBAL P CAIXA'!I552="",L551*(INFORMAÇÕES!$Q$100/INFORMAÇÕES!$Q$102),IF('ORÇ.GLOBAL P CAIXA'!I552="C",L551,0))),0)</f>
        <v>0</v>
      </c>
      <c r="BA551" s="75" t="n">
        <f aca="false">IF(AP551&lt;&gt;AR551,(IF('ORÇ.GLOBAL P CAIXA'!I552="",L551*INFORMAÇÕES!$U$115,IF('ORÇ.GLOBAL P CAIXA'!I552="CF",L551,0))),0)</f>
        <v>0</v>
      </c>
      <c r="BB551" s="75" t="n">
        <f aca="false">IF(AP551&lt;&gt;AR551,(IF('ORÇ.GLOBAL P CAIXA'!I552="",L551*INFORMAÇÕES!$U$116,IF('ORÇ.GLOBAL P CAIXA'!I552="O",L551,0))),0)</f>
        <v>0</v>
      </c>
      <c r="BC551" s="731" t="n">
        <f aca="false">IF(E551&lt;&gt;0,L551,0)</f>
        <v>0</v>
      </c>
    </row>
    <row r="552" s="174" customFormat="true" ht="14.25" hidden="false" customHeight="false" outlineLevel="0" collapsed="false">
      <c r="A552" s="159" t="n">
        <v>542</v>
      </c>
      <c r="B552" s="160" t="n">
        <f aca="false">'ORÇ.REPROG. P CAIXA'!B554</f>
        <v>0</v>
      </c>
      <c r="C552" s="723" t="n">
        <f aca="false">'ORÇ.REPROG. P CAIXA'!C554</f>
        <v>0</v>
      </c>
      <c r="D552" s="162" t="n">
        <f aca="false">'ORÇ.REPROG. P CAIXA'!D554</f>
        <v>0</v>
      </c>
      <c r="E552" s="163" t="n">
        <f aca="false">IF('BM GLOBAL'!$P$1&lt;&gt;0,'ORÇ.REPROG. P CAIXA'!E554,'ORÇ.REPROG. P CAIXA'!H554)</f>
        <v>0</v>
      </c>
      <c r="F552" s="163" t="n">
        <f aca="false">IF('BM GLOBAL'!$P$1&lt;&gt;0,IF('ORÇ.GLOBAL P CAIXA'!K553=0,'ORÇ.GLOBAL EMPRESA'!G553,'ORÇ.GLOBAL P CAIXA'!F553),'ORÇ.REPROG. P CAIXA'!I554)</f>
        <v>0</v>
      </c>
      <c r="G552" s="163" t="n">
        <f aca="false">IF(E552&lt;&gt;0,ROUND(E552*F552,2),IF(AO552=0,(SUMIF('ORÇ.REPROG. P CAIXA'!$AC$13:$AC$1012,B552,$AO$11:$AO$1010)),AO552))</f>
        <v>0</v>
      </c>
      <c r="H552" s="163" t="n">
        <f aca="false">IF(J552&lt;&gt;0,IF(E552&lt;&gt;0,J552/F552,0),0)</f>
        <v>0</v>
      </c>
      <c r="I552" s="163" t="n">
        <f aca="false">IF(L552&lt;&gt;0,IF(E552&lt;&gt;0,L552/F552,0),0)</f>
        <v>0</v>
      </c>
      <c r="J552" s="163" t="n">
        <f aca="false">IF(E552&lt;&gt;0,ROUND(INDEX($P$11:$AM$1010,$A552,$L$1),2),IF(AX552=0,(SUMIF($AP$11:$AP$1010,B552,$AX$11:$AX$1010)),AX552))</f>
        <v>0</v>
      </c>
      <c r="K552" s="163" t="n">
        <f aca="false">IF(G552=0,0,(J552/G552)*100)</f>
        <v>0</v>
      </c>
      <c r="L552" s="163" t="n">
        <f aca="false">IF(E552&lt;&gt;0,ROUND(IF($L$1=1,SUM(P552),"0")+IF($L$1=2,SUM($P552:Q552),"0")+IF($L$1=3,SUM($P552:R552),"0")+IF($L$1=4,SUM($P552:S552),"0")+IF($L$1=5,SUM($P552:T552),"0")+IF($L$1=6,SUM($P552:U552),"0")+IF($L$1=7,SUM($P552:V552),"0")+IF($L$1=8,SUM($P552:W552),"0")+IF($L$1=9,SUM($P552:X552),"0")+IF($L$1=10,SUM($P552:Y552),"0")+IF($L$1=11,SUM($P552:Z552),"0")+IF($L$1=12,SUM($P552:AA552),"0")+IF($L$1=13,SUM($P552:AB552),"0")+IF($L$1=14,SUM($P552:AC552),"0")+IF($L$1=15,SUM($P552:AD552),"0")+IF($L$1=16,SUM($P552:AE552),"0")+IF($L$1=17,SUM($P552:AF552),"0")+IF($L$1=18,SUM($P552:AG552),"0")+IF($L$1=19,SUM($P552:AH552),"0")+IF($L$1=20,SUM($P552:AI552),"0")+IF($L$1=21,SUM($P552:AJ552),"0")+IF($L$1=22,SUM($P552:AK552),"0")+IF($L$1=23,SUM($P552:AL552),"0")+IF($L$1=24,SUM($P552:AM552),"0"),2),IF(BC552=0,(SUMIF($AP$11:$AP$1010,B552,$BC$11:$BC$1010)),BC552))</f>
        <v>0</v>
      </c>
      <c r="M552" s="163" t="n">
        <f aca="false">IF(G552=0,0,(L552/G552)*100)</f>
        <v>0</v>
      </c>
      <c r="N552" s="168" t="str">
        <f aca="false">IF(B552&gt;0,"ok","ocultar")</f>
        <v>ocultar</v>
      </c>
      <c r="O552" s="650"/>
      <c r="P552" s="724"/>
      <c r="Q552" s="725"/>
      <c r="R552" s="725"/>
      <c r="S552" s="725"/>
      <c r="T552" s="725"/>
      <c r="U552" s="725"/>
      <c r="V552" s="725"/>
      <c r="W552" s="725"/>
      <c r="X552" s="725"/>
      <c r="Y552" s="725"/>
      <c r="Z552" s="725"/>
      <c r="AA552" s="726"/>
      <c r="AB552" s="726"/>
      <c r="AC552" s="726"/>
      <c r="AD552" s="726"/>
      <c r="AE552" s="726"/>
      <c r="AF552" s="726"/>
      <c r="AG552" s="726"/>
      <c r="AH552" s="726"/>
      <c r="AI552" s="726"/>
      <c r="AJ552" s="726"/>
      <c r="AK552" s="726"/>
      <c r="AL552" s="726"/>
      <c r="AM552" s="727"/>
      <c r="AO552" s="728" t="n">
        <f aca="false">IF(E552&lt;&gt;0,G552,0)</f>
        <v>0</v>
      </c>
      <c r="AP552" s="157" t="n">
        <f aca="false">IF(B552=0,AP551,IF(ISNONTEXT(B552)=TRUE(),INT(B552),INT(LEFT(B552,FIND(".",B552)-1))))</f>
        <v>3</v>
      </c>
      <c r="AQ552" s="157" t="str">
        <f aca="false">IF(AQ553=1,1,IF(B552&lt;&gt;0,1,IF(C552&lt;&gt;0,1,IF(D552&lt;&gt;0,1,IF(E552&lt;&gt;0,1,"")))))</f>
        <v/>
      </c>
      <c r="AR552" s="157" t="str">
        <f aca="false">IF(AP552=0," ",IF(AP552&lt;&gt;AP551,AP552," "))</f>
        <v> </v>
      </c>
      <c r="AS552" s="732"/>
      <c r="AT552" s="730" t="n">
        <f aca="false">IF(AP552&lt;&gt;AR552,(IF('ORÇ.GLOBAL P CAIXA'!I553="",J552*(INFORMAÇÕES!$Q$99/INFORMAÇÕES!$Q$102),IF('ORÇ.GLOBAL P CAIXA'!I553="R",J552,0))),0)</f>
        <v>0</v>
      </c>
      <c r="AU552" s="75" t="n">
        <f aca="false">IF(AP552&lt;&gt;AR552,(IF('ORÇ.GLOBAL P CAIXA'!I553="",J552*(INFORMAÇÕES!$Q$100/INFORMAÇÕES!$Q$102),IF('ORÇ.GLOBAL P CAIXA'!I553="C",J552,0))),0)</f>
        <v>0</v>
      </c>
      <c r="AV552" s="75" t="n">
        <f aca="false">IF(AP552&lt;&gt;AR552,(IF('ORÇ.GLOBAL P CAIXA'!I553="",J552*INFORMAÇÕES!$U$115,IF('ORÇ.GLOBAL P CAIXA'!I553="CF",J552,0))),0)</f>
        <v>0</v>
      </c>
      <c r="AW552" s="75" t="n">
        <f aca="false">IF(AP552&lt;&gt;AR552,(IF('ORÇ.GLOBAL P CAIXA'!I553="",J552*INFORMAÇÕES!$U$116,IF('ORÇ.GLOBAL P CAIXA'!I553="O",J552,0))),0)</f>
        <v>0</v>
      </c>
      <c r="AX552" s="731" t="n">
        <f aca="false">IF(E552&lt;&gt;0,J552,0)</f>
        <v>0</v>
      </c>
      <c r="AY552" s="730" t="n">
        <f aca="false">IF(AP552&lt;&gt;AR552,(IF('ORÇ.GLOBAL P CAIXA'!I553="",L552*(INFORMAÇÕES!$Q$99/INFORMAÇÕES!$Q$102),IF('ORÇ.GLOBAL P CAIXA'!I553="R",L552,0))),0)</f>
        <v>0</v>
      </c>
      <c r="AZ552" s="75" t="n">
        <f aca="false">IF(AP552&lt;&gt;AR552,(IF('ORÇ.GLOBAL P CAIXA'!I553="",L552*(INFORMAÇÕES!$Q$100/INFORMAÇÕES!$Q$102),IF('ORÇ.GLOBAL P CAIXA'!I553="C",L552,0))),0)</f>
        <v>0</v>
      </c>
      <c r="BA552" s="75" t="n">
        <f aca="false">IF(AP552&lt;&gt;AR552,(IF('ORÇ.GLOBAL P CAIXA'!I553="",L552*INFORMAÇÕES!$U$115,IF('ORÇ.GLOBAL P CAIXA'!I553="CF",L552,0))),0)</f>
        <v>0</v>
      </c>
      <c r="BB552" s="75" t="n">
        <f aca="false">IF(AP552&lt;&gt;AR552,(IF('ORÇ.GLOBAL P CAIXA'!I553="",L552*INFORMAÇÕES!$U$116,IF('ORÇ.GLOBAL P CAIXA'!I553="O",L552,0))),0)</f>
        <v>0</v>
      </c>
      <c r="BC552" s="731" t="n">
        <f aca="false">IF(E552&lt;&gt;0,L552,0)</f>
        <v>0</v>
      </c>
    </row>
    <row r="553" s="174" customFormat="true" ht="14.25" hidden="false" customHeight="false" outlineLevel="0" collapsed="false">
      <c r="A553" s="159" t="n">
        <v>543</v>
      </c>
      <c r="B553" s="160" t="n">
        <f aca="false">'ORÇ.REPROG. P CAIXA'!B555</f>
        <v>0</v>
      </c>
      <c r="C553" s="723" t="n">
        <f aca="false">'ORÇ.REPROG. P CAIXA'!C555</f>
        <v>0</v>
      </c>
      <c r="D553" s="162" t="n">
        <f aca="false">'ORÇ.REPROG. P CAIXA'!D555</f>
        <v>0</v>
      </c>
      <c r="E553" s="163" t="n">
        <f aca="false">IF('BM GLOBAL'!$P$1&lt;&gt;0,'ORÇ.REPROG. P CAIXA'!E555,'ORÇ.REPROG. P CAIXA'!H555)</f>
        <v>0</v>
      </c>
      <c r="F553" s="163" t="n">
        <f aca="false">IF('BM GLOBAL'!$P$1&lt;&gt;0,IF('ORÇ.GLOBAL P CAIXA'!K554=0,'ORÇ.GLOBAL EMPRESA'!G554,'ORÇ.GLOBAL P CAIXA'!F554),'ORÇ.REPROG. P CAIXA'!I555)</f>
        <v>0</v>
      </c>
      <c r="G553" s="163" t="n">
        <f aca="false">IF(E553&lt;&gt;0,ROUND(E553*F553,2),IF(AO553=0,(SUMIF('ORÇ.REPROG. P CAIXA'!$AC$13:$AC$1012,B553,$AO$11:$AO$1010)),AO553))</f>
        <v>0</v>
      </c>
      <c r="H553" s="163" t="n">
        <f aca="false">IF(J553&lt;&gt;0,IF(E553&lt;&gt;0,J553/F553,0),0)</f>
        <v>0</v>
      </c>
      <c r="I553" s="163" t="n">
        <f aca="false">IF(L553&lt;&gt;0,IF(E553&lt;&gt;0,L553/F553,0),0)</f>
        <v>0</v>
      </c>
      <c r="J553" s="163" t="n">
        <f aca="false">IF(E553&lt;&gt;0,ROUND(INDEX($P$11:$AM$1010,$A553,$L$1),2),IF(AX553=0,(SUMIF($AP$11:$AP$1010,B553,$AX$11:$AX$1010)),AX553))</f>
        <v>0</v>
      </c>
      <c r="K553" s="163" t="n">
        <f aca="false">IF(G553=0,0,(J553/G553)*100)</f>
        <v>0</v>
      </c>
      <c r="L553" s="163" t="n">
        <f aca="false">IF(E553&lt;&gt;0,ROUND(IF($L$1=1,SUM(P553),"0")+IF($L$1=2,SUM($P553:Q553),"0")+IF($L$1=3,SUM($P553:R553),"0")+IF($L$1=4,SUM($P553:S553),"0")+IF($L$1=5,SUM($P553:T553),"0")+IF($L$1=6,SUM($P553:U553),"0")+IF($L$1=7,SUM($P553:V553),"0")+IF($L$1=8,SUM($P553:W553),"0")+IF($L$1=9,SUM($P553:X553),"0")+IF($L$1=10,SUM($P553:Y553),"0")+IF($L$1=11,SUM($P553:Z553),"0")+IF($L$1=12,SUM($P553:AA553),"0")+IF($L$1=13,SUM($P553:AB553),"0")+IF($L$1=14,SUM($P553:AC553),"0")+IF($L$1=15,SUM($P553:AD553),"0")+IF($L$1=16,SUM($P553:AE553),"0")+IF($L$1=17,SUM($P553:AF553),"0")+IF($L$1=18,SUM($P553:AG553),"0")+IF($L$1=19,SUM($P553:AH553),"0")+IF($L$1=20,SUM($P553:AI553),"0")+IF($L$1=21,SUM($P553:AJ553),"0")+IF($L$1=22,SUM($P553:AK553),"0")+IF($L$1=23,SUM($P553:AL553),"0")+IF($L$1=24,SUM($P553:AM553),"0"),2),IF(BC553=0,(SUMIF($AP$11:$AP$1010,B553,$BC$11:$BC$1010)),BC553))</f>
        <v>0</v>
      </c>
      <c r="M553" s="163" t="n">
        <f aca="false">IF(G553=0,0,(L553/G553)*100)</f>
        <v>0</v>
      </c>
      <c r="N553" s="168" t="str">
        <f aca="false">IF(B553&gt;0,"ok","ocultar")</f>
        <v>ocultar</v>
      </c>
      <c r="O553" s="650"/>
      <c r="P553" s="724"/>
      <c r="Q553" s="725"/>
      <c r="R553" s="725"/>
      <c r="S553" s="725"/>
      <c r="T553" s="725"/>
      <c r="U553" s="725"/>
      <c r="V553" s="725"/>
      <c r="W553" s="725"/>
      <c r="X553" s="725"/>
      <c r="Y553" s="725"/>
      <c r="Z553" s="725"/>
      <c r="AA553" s="726"/>
      <c r="AB553" s="726"/>
      <c r="AC553" s="726"/>
      <c r="AD553" s="726"/>
      <c r="AE553" s="726"/>
      <c r="AF553" s="726"/>
      <c r="AG553" s="726"/>
      <c r="AH553" s="726"/>
      <c r="AI553" s="726"/>
      <c r="AJ553" s="726"/>
      <c r="AK553" s="726"/>
      <c r="AL553" s="726"/>
      <c r="AM553" s="727"/>
      <c r="AO553" s="728" t="n">
        <f aca="false">IF(E553&lt;&gt;0,G553,0)</f>
        <v>0</v>
      </c>
      <c r="AP553" s="157" t="n">
        <f aca="false">IF(B553=0,AP552,IF(ISNONTEXT(B553)=TRUE(),INT(B553),INT(LEFT(B553,FIND(".",B553)-1))))</f>
        <v>3</v>
      </c>
      <c r="AQ553" s="157" t="str">
        <f aca="false">IF(AQ554=1,1,IF(B553&lt;&gt;0,1,IF(C553&lt;&gt;0,1,IF(D553&lt;&gt;0,1,IF(E553&lt;&gt;0,1,"")))))</f>
        <v/>
      </c>
      <c r="AR553" s="157" t="str">
        <f aca="false">IF(AP553=0," ",IF(AP553&lt;&gt;AP552,AP553," "))</f>
        <v> </v>
      </c>
      <c r="AS553" s="732"/>
      <c r="AT553" s="730" t="n">
        <f aca="false">IF(AP553&lt;&gt;AR553,(IF('ORÇ.GLOBAL P CAIXA'!I554="",J553*(INFORMAÇÕES!$Q$99/INFORMAÇÕES!$Q$102),IF('ORÇ.GLOBAL P CAIXA'!I554="R",J553,0))),0)</f>
        <v>0</v>
      </c>
      <c r="AU553" s="75" t="n">
        <f aca="false">IF(AP553&lt;&gt;AR553,(IF('ORÇ.GLOBAL P CAIXA'!I554="",J553*(INFORMAÇÕES!$Q$100/INFORMAÇÕES!$Q$102),IF('ORÇ.GLOBAL P CAIXA'!I554="C",J553,0))),0)</f>
        <v>0</v>
      </c>
      <c r="AV553" s="75" t="n">
        <f aca="false">IF(AP553&lt;&gt;AR553,(IF('ORÇ.GLOBAL P CAIXA'!I554="",J553*INFORMAÇÕES!$U$115,IF('ORÇ.GLOBAL P CAIXA'!I554="CF",J553,0))),0)</f>
        <v>0</v>
      </c>
      <c r="AW553" s="75" t="n">
        <f aca="false">IF(AP553&lt;&gt;AR553,(IF('ORÇ.GLOBAL P CAIXA'!I554="",J553*INFORMAÇÕES!$U$116,IF('ORÇ.GLOBAL P CAIXA'!I554="O",J553,0))),0)</f>
        <v>0</v>
      </c>
      <c r="AX553" s="731" t="n">
        <f aca="false">IF(E553&lt;&gt;0,J553,0)</f>
        <v>0</v>
      </c>
      <c r="AY553" s="730" t="n">
        <f aca="false">IF(AP553&lt;&gt;AR553,(IF('ORÇ.GLOBAL P CAIXA'!I554="",L553*(INFORMAÇÕES!$Q$99/INFORMAÇÕES!$Q$102),IF('ORÇ.GLOBAL P CAIXA'!I554="R",L553,0))),0)</f>
        <v>0</v>
      </c>
      <c r="AZ553" s="75" t="n">
        <f aca="false">IF(AP553&lt;&gt;AR553,(IF('ORÇ.GLOBAL P CAIXA'!I554="",L553*(INFORMAÇÕES!$Q$100/INFORMAÇÕES!$Q$102),IF('ORÇ.GLOBAL P CAIXA'!I554="C",L553,0))),0)</f>
        <v>0</v>
      </c>
      <c r="BA553" s="75" t="n">
        <f aca="false">IF(AP553&lt;&gt;AR553,(IF('ORÇ.GLOBAL P CAIXA'!I554="",L553*INFORMAÇÕES!$U$115,IF('ORÇ.GLOBAL P CAIXA'!I554="CF",L553,0))),0)</f>
        <v>0</v>
      </c>
      <c r="BB553" s="75" t="n">
        <f aca="false">IF(AP553&lt;&gt;AR553,(IF('ORÇ.GLOBAL P CAIXA'!I554="",L553*INFORMAÇÕES!$U$116,IF('ORÇ.GLOBAL P CAIXA'!I554="O",L553,0))),0)</f>
        <v>0</v>
      </c>
      <c r="BC553" s="731" t="n">
        <f aca="false">IF(E553&lt;&gt;0,L553,0)</f>
        <v>0</v>
      </c>
    </row>
    <row r="554" s="174" customFormat="true" ht="14.25" hidden="false" customHeight="false" outlineLevel="0" collapsed="false">
      <c r="A554" s="159" t="n">
        <v>544</v>
      </c>
      <c r="B554" s="160" t="n">
        <f aca="false">'ORÇ.REPROG. P CAIXA'!B556</f>
        <v>0</v>
      </c>
      <c r="C554" s="723" t="n">
        <f aca="false">'ORÇ.REPROG. P CAIXA'!C556</f>
        <v>0</v>
      </c>
      <c r="D554" s="162" t="n">
        <f aca="false">'ORÇ.REPROG. P CAIXA'!D556</f>
        <v>0</v>
      </c>
      <c r="E554" s="163" t="n">
        <f aca="false">IF('BM GLOBAL'!$P$1&lt;&gt;0,'ORÇ.REPROG. P CAIXA'!E556,'ORÇ.REPROG. P CAIXA'!H556)</f>
        <v>0</v>
      </c>
      <c r="F554" s="163" t="n">
        <f aca="false">IF('BM GLOBAL'!$P$1&lt;&gt;0,IF('ORÇ.GLOBAL P CAIXA'!K555=0,'ORÇ.GLOBAL EMPRESA'!G555,'ORÇ.GLOBAL P CAIXA'!F555),'ORÇ.REPROG. P CAIXA'!I556)</f>
        <v>0</v>
      </c>
      <c r="G554" s="163" t="n">
        <f aca="false">IF(E554&lt;&gt;0,ROUND(E554*F554,2),IF(AO554=0,(SUMIF('ORÇ.REPROG. P CAIXA'!$AC$13:$AC$1012,B554,$AO$11:$AO$1010)),AO554))</f>
        <v>0</v>
      </c>
      <c r="H554" s="163" t="n">
        <f aca="false">IF(J554&lt;&gt;0,IF(E554&lt;&gt;0,J554/F554,0),0)</f>
        <v>0</v>
      </c>
      <c r="I554" s="163" t="n">
        <f aca="false">IF(L554&lt;&gt;0,IF(E554&lt;&gt;0,L554/F554,0),0)</f>
        <v>0</v>
      </c>
      <c r="J554" s="163" t="n">
        <f aca="false">IF(E554&lt;&gt;0,ROUND(INDEX($P$11:$AM$1010,$A554,$L$1),2),IF(AX554=0,(SUMIF($AP$11:$AP$1010,B554,$AX$11:$AX$1010)),AX554))</f>
        <v>0</v>
      </c>
      <c r="K554" s="163" t="n">
        <f aca="false">IF(G554=0,0,(J554/G554)*100)</f>
        <v>0</v>
      </c>
      <c r="L554" s="163" t="n">
        <f aca="false">IF(E554&lt;&gt;0,ROUND(IF($L$1=1,SUM(P554),"0")+IF($L$1=2,SUM($P554:Q554),"0")+IF($L$1=3,SUM($P554:R554),"0")+IF($L$1=4,SUM($P554:S554),"0")+IF($L$1=5,SUM($P554:T554),"0")+IF($L$1=6,SUM($P554:U554),"0")+IF($L$1=7,SUM($P554:V554),"0")+IF($L$1=8,SUM($P554:W554),"0")+IF($L$1=9,SUM($P554:X554),"0")+IF($L$1=10,SUM($P554:Y554),"0")+IF($L$1=11,SUM($P554:Z554),"0")+IF($L$1=12,SUM($P554:AA554),"0")+IF($L$1=13,SUM($P554:AB554),"0")+IF($L$1=14,SUM($P554:AC554),"0")+IF($L$1=15,SUM($P554:AD554),"0")+IF($L$1=16,SUM($P554:AE554),"0")+IF($L$1=17,SUM($P554:AF554),"0")+IF($L$1=18,SUM($P554:AG554),"0")+IF($L$1=19,SUM($P554:AH554),"0")+IF($L$1=20,SUM($P554:AI554),"0")+IF($L$1=21,SUM($P554:AJ554),"0")+IF($L$1=22,SUM($P554:AK554),"0")+IF($L$1=23,SUM($P554:AL554),"0")+IF($L$1=24,SUM($P554:AM554),"0"),2),IF(BC554=0,(SUMIF($AP$11:$AP$1010,B554,$BC$11:$BC$1010)),BC554))</f>
        <v>0</v>
      </c>
      <c r="M554" s="163" t="n">
        <f aca="false">IF(G554=0,0,(L554/G554)*100)</f>
        <v>0</v>
      </c>
      <c r="N554" s="168" t="str">
        <f aca="false">IF(B554&gt;0,"ok","ocultar")</f>
        <v>ocultar</v>
      </c>
      <c r="O554" s="650"/>
      <c r="P554" s="724"/>
      <c r="Q554" s="725"/>
      <c r="R554" s="725"/>
      <c r="S554" s="725"/>
      <c r="T554" s="725"/>
      <c r="U554" s="725"/>
      <c r="V554" s="725"/>
      <c r="W554" s="725"/>
      <c r="X554" s="725"/>
      <c r="Y554" s="725"/>
      <c r="Z554" s="725"/>
      <c r="AA554" s="726"/>
      <c r="AB554" s="726"/>
      <c r="AC554" s="726"/>
      <c r="AD554" s="726"/>
      <c r="AE554" s="726"/>
      <c r="AF554" s="726"/>
      <c r="AG554" s="726"/>
      <c r="AH554" s="726"/>
      <c r="AI554" s="726"/>
      <c r="AJ554" s="726"/>
      <c r="AK554" s="726"/>
      <c r="AL554" s="726"/>
      <c r="AM554" s="727"/>
      <c r="AO554" s="728" t="n">
        <f aca="false">IF(E554&lt;&gt;0,G554,0)</f>
        <v>0</v>
      </c>
      <c r="AP554" s="157" t="n">
        <f aca="false">IF(B554=0,AP553,IF(ISNONTEXT(B554)=TRUE(),INT(B554),INT(LEFT(B554,FIND(".",B554)-1))))</f>
        <v>3</v>
      </c>
      <c r="AQ554" s="157" t="str">
        <f aca="false">IF(AQ555=1,1,IF(B554&lt;&gt;0,1,IF(C554&lt;&gt;0,1,IF(D554&lt;&gt;0,1,IF(E554&lt;&gt;0,1,"")))))</f>
        <v/>
      </c>
      <c r="AR554" s="157" t="str">
        <f aca="false">IF(AP554=0," ",IF(AP554&lt;&gt;AP553,AP554," "))</f>
        <v> </v>
      </c>
      <c r="AS554" s="732"/>
      <c r="AT554" s="730" t="n">
        <f aca="false">IF(AP554&lt;&gt;AR554,(IF('ORÇ.GLOBAL P CAIXA'!I555="",J554*(INFORMAÇÕES!$Q$99/INFORMAÇÕES!$Q$102),IF('ORÇ.GLOBAL P CAIXA'!I555="R",J554,0))),0)</f>
        <v>0</v>
      </c>
      <c r="AU554" s="75" t="n">
        <f aca="false">IF(AP554&lt;&gt;AR554,(IF('ORÇ.GLOBAL P CAIXA'!I555="",J554*(INFORMAÇÕES!$Q$100/INFORMAÇÕES!$Q$102),IF('ORÇ.GLOBAL P CAIXA'!I555="C",J554,0))),0)</f>
        <v>0</v>
      </c>
      <c r="AV554" s="75" t="n">
        <f aca="false">IF(AP554&lt;&gt;AR554,(IF('ORÇ.GLOBAL P CAIXA'!I555="",J554*INFORMAÇÕES!$U$115,IF('ORÇ.GLOBAL P CAIXA'!I555="CF",J554,0))),0)</f>
        <v>0</v>
      </c>
      <c r="AW554" s="75" t="n">
        <f aca="false">IF(AP554&lt;&gt;AR554,(IF('ORÇ.GLOBAL P CAIXA'!I555="",J554*INFORMAÇÕES!$U$116,IF('ORÇ.GLOBAL P CAIXA'!I555="O",J554,0))),0)</f>
        <v>0</v>
      </c>
      <c r="AX554" s="731" t="n">
        <f aca="false">IF(E554&lt;&gt;0,J554,0)</f>
        <v>0</v>
      </c>
      <c r="AY554" s="730" t="n">
        <f aca="false">IF(AP554&lt;&gt;AR554,(IF('ORÇ.GLOBAL P CAIXA'!I555="",L554*(INFORMAÇÕES!$Q$99/INFORMAÇÕES!$Q$102),IF('ORÇ.GLOBAL P CAIXA'!I555="R",L554,0))),0)</f>
        <v>0</v>
      </c>
      <c r="AZ554" s="75" t="n">
        <f aca="false">IF(AP554&lt;&gt;AR554,(IF('ORÇ.GLOBAL P CAIXA'!I555="",L554*(INFORMAÇÕES!$Q$100/INFORMAÇÕES!$Q$102),IF('ORÇ.GLOBAL P CAIXA'!I555="C",L554,0))),0)</f>
        <v>0</v>
      </c>
      <c r="BA554" s="75" t="n">
        <f aca="false">IF(AP554&lt;&gt;AR554,(IF('ORÇ.GLOBAL P CAIXA'!I555="",L554*INFORMAÇÕES!$U$115,IF('ORÇ.GLOBAL P CAIXA'!I555="CF",L554,0))),0)</f>
        <v>0</v>
      </c>
      <c r="BB554" s="75" t="n">
        <f aca="false">IF(AP554&lt;&gt;AR554,(IF('ORÇ.GLOBAL P CAIXA'!I555="",L554*INFORMAÇÕES!$U$116,IF('ORÇ.GLOBAL P CAIXA'!I555="O",L554,0))),0)</f>
        <v>0</v>
      </c>
      <c r="BC554" s="731" t="n">
        <f aca="false">IF(E554&lt;&gt;0,L554,0)</f>
        <v>0</v>
      </c>
    </row>
    <row r="555" s="174" customFormat="true" ht="14.25" hidden="false" customHeight="false" outlineLevel="0" collapsed="false">
      <c r="A555" s="159" t="n">
        <v>545</v>
      </c>
      <c r="B555" s="160" t="n">
        <f aca="false">'ORÇ.REPROG. P CAIXA'!B557</f>
        <v>0</v>
      </c>
      <c r="C555" s="723" t="n">
        <f aca="false">'ORÇ.REPROG. P CAIXA'!C557</f>
        <v>0</v>
      </c>
      <c r="D555" s="162" t="n">
        <f aca="false">'ORÇ.REPROG. P CAIXA'!D557</f>
        <v>0</v>
      </c>
      <c r="E555" s="163" t="n">
        <f aca="false">IF('BM GLOBAL'!$P$1&lt;&gt;0,'ORÇ.REPROG. P CAIXA'!E557,'ORÇ.REPROG. P CAIXA'!H557)</f>
        <v>0</v>
      </c>
      <c r="F555" s="163" t="n">
        <f aca="false">IF('BM GLOBAL'!$P$1&lt;&gt;0,IF('ORÇ.GLOBAL P CAIXA'!K556=0,'ORÇ.GLOBAL EMPRESA'!G556,'ORÇ.GLOBAL P CAIXA'!F556),'ORÇ.REPROG. P CAIXA'!I557)</f>
        <v>0</v>
      </c>
      <c r="G555" s="163" t="n">
        <f aca="false">IF(E555&lt;&gt;0,ROUND(E555*F555,2),IF(AO555=0,(SUMIF('ORÇ.REPROG. P CAIXA'!$AC$13:$AC$1012,B555,$AO$11:$AO$1010)),AO555))</f>
        <v>0</v>
      </c>
      <c r="H555" s="163" t="n">
        <f aca="false">IF(J555&lt;&gt;0,IF(E555&lt;&gt;0,J555/F555,0),0)</f>
        <v>0</v>
      </c>
      <c r="I555" s="163" t="n">
        <f aca="false">IF(L555&lt;&gt;0,IF(E555&lt;&gt;0,L555/F555,0),0)</f>
        <v>0</v>
      </c>
      <c r="J555" s="163" t="n">
        <f aca="false">IF(E555&lt;&gt;0,ROUND(INDEX($P$11:$AM$1010,$A555,$L$1),2),IF(AX555=0,(SUMIF($AP$11:$AP$1010,B555,$AX$11:$AX$1010)),AX555))</f>
        <v>0</v>
      </c>
      <c r="K555" s="163" t="n">
        <f aca="false">IF(G555=0,0,(J555/G555)*100)</f>
        <v>0</v>
      </c>
      <c r="L555" s="163" t="n">
        <f aca="false">IF(E555&lt;&gt;0,ROUND(IF($L$1=1,SUM(P555),"0")+IF($L$1=2,SUM($P555:Q555),"0")+IF($L$1=3,SUM($P555:R555),"0")+IF($L$1=4,SUM($P555:S555),"0")+IF($L$1=5,SUM($P555:T555),"0")+IF($L$1=6,SUM($P555:U555),"0")+IF($L$1=7,SUM($P555:V555),"0")+IF($L$1=8,SUM($P555:W555),"0")+IF($L$1=9,SUM($P555:X555),"0")+IF($L$1=10,SUM($P555:Y555),"0")+IF($L$1=11,SUM($P555:Z555),"0")+IF($L$1=12,SUM($P555:AA555),"0")+IF($L$1=13,SUM($P555:AB555),"0")+IF($L$1=14,SUM($P555:AC555),"0")+IF($L$1=15,SUM($P555:AD555),"0")+IF($L$1=16,SUM($P555:AE555),"0")+IF($L$1=17,SUM($P555:AF555),"0")+IF($L$1=18,SUM($P555:AG555),"0")+IF($L$1=19,SUM($P555:AH555),"0")+IF($L$1=20,SUM($P555:AI555),"0")+IF($L$1=21,SUM($P555:AJ555),"0")+IF($L$1=22,SUM($P555:AK555),"0")+IF($L$1=23,SUM($P555:AL555),"0")+IF($L$1=24,SUM($P555:AM555),"0"),2),IF(BC555=0,(SUMIF($AP$11:$AP$1010,B555,$BC$11:$BC$1010)),BC555))</f>
        <v>0</v>
      </c>
      <c r="M555" s="163" t="n">
        <f aca="false">IF(G555=0,0,(L555/G555)*100)</f>
        <v>0</v>
      </c>
      <c r="N555" s="168" t="str">
        <f aca="false">IF(B555&gt;0,"ok","ocultar")</f>
        <v>ocultar</v>
      </c>
      <c r="O555" s="650"/>
      <c r="P555" s="724"/>
      <c r="Q555" s="725"/>
      <c r="R555" s="725"/>
      <c r="S555" s="725"/>
      <c r="T555" s="725"/>
      <c r="U555" s="725"/>
      <c r="V555" s="725"/>
      <c r="W555" s="725"/>
      <c r="X555" s="725"/>
      <c r="Y555" s="725"/>
      <c r="Z555" s="725"/>
      <c r="AA555" s="726"/>
      <c r="AB555" s="726"/>
      <c r="AC555" s="726"/>
      <c r="AD555" s="726"/>
      <c r="AE555" s="726"/>
      <c r="AF555" s="726"/>
      <c r="AG555" s="726"/>
      <c r="AH555" s="726"/>
      <c r="AI555" s="726"/>
      <c r="AJ555" s="726"/>
      <c r="AK555" s="726"/>
      <c r="AL555" s="726"/>
      <c r="AM555" s="727"/>
      <c r="AO555" s="728" t="n">
        <f aca="false">IF(E555&lt;&gt;0,G555,0)</f>
        <v>0</v>
      </c>
      <c r="AP555" s="157" t="n">
        <f aca="false">IF(B555=0,AP554,IF(ISNONTEXT(B555)=TRUE(),INT(B555),INT(LEFT(B555,FIND(".",B555)-1))))</f>
        <v>3</v>
      </c>
      <c r="AQ555" s="157" t="str">
        <f aca="false">IF(AQ556=1,1,IF(B555&lt;&gt;0,1,IF(C555&lt;&gt;0,1,IF(D555&lt;&gt;0,1,IF(E555&lt;&gt;0,1,"")))))</f>
        <v/>
      </c>
      <c r="AR555" s="157" t="str">
        <f aca="false">IF(AP555=0," ",IF(AP555&lt;&gt;AP554,AP555," "))</f>
        <v> </v>
      </c>
      <c r="AS555" s="732"/>
      <c r="AT555" s="730" t="n">
        <f aca="false">IF(AP555&lt;&gt;AR555,(IF('ORÇ.GLOBAL P CAIXA'!I556="",J555*(INFORMAÇÕES!$Q$99/INFORMAÇÕES!$Q$102),IF('ORÇ.GLOBAL P CAIXA'!I556="R",J555,0))),0)</f>
        <v>0</v>
      </c>
      <c r="AU555" s="75" t="n">
        <f aca="false">IF(AP555&lt;&gt;AR555,(IF('ORÇ.GLOBAL P CAIXA'!I556="",J555*(INFORMAÇÕES!$Q$100/INFORMAÇÕES!$Q$102),IF('ORÇ.GLOBAL P CAIXA'!I556="C",J555,0))),0)</f>
        <v>0</v>
      </c>
      <c r="AV555" s="75" t="n">
        <f aca="false">IF(AP555&lt;&gt;AR555,(IF('ORÇ.GLOBAL P CAIXA'!I556="",J555*INFORMAÇÕES!$U$115,IF('ORÇ.GLOBAL P CAIXA'!I556="CF",J555,0))),0)</f>
        <v>0</v>
      </c>
      <c r="AW555" s="75" t="n">
        <f aca="false">IF(AP555&lt;&gt;AR555,(IF('ORÇ.GLOBAL P CAIXA'!I556="",J555*INFORMAÇÕES!$U$116,IF('ORÇ.GLOBAL P CAIXA'!I556="O",J555,0))),0)</f>
        <v>0</v>
      </c>
      <c r="AX555" s="731" t="n">
        <f aca="false">IF(E555&lt;&gt;0,J555,0)</f>
        <v>0</v>
      </c>
      <c r="AY555" s="730" t="n">
        <f aca="false">IF(AP555&lt;&gt;AR555,(IF('ORÇ.GLOBAL P CAIXA'!I556="",L555*(INFORMAÇÕES!$Q$99/INFORMAÇÕES!$Q$102),IF('ORÇ.GLOBAL P CAIXA'!I556="R",L555,0))),0)</f>
        <v>0</v>
      </c>
      <c r="AZ555" s="75" t="n">
        <f aca="false">IF(AP555&lt;&gt;AR555,(IF('ORÇ.GLOBAL P CAIXA'!I556="",L555*(INFORMAÇÕES!$Q$100/INFORMAÇÕES!$Q$102),IF('ORÇ.GLOBAL P CAIXA'!I556="C",L555,0))),0)</f>
        <v>0</v>
      </c>
      <c r="BA555" s="75" t="n">
        <f aca="false">IF(AP555&lt;&gt;AR555,(IF('ORÇ.GLOBAL P CAIXA'!I556="",L555*INFORMAÇÕES!$U$115,IF('ORÇ.GLOBAL P CAIXA'!I556="CF",L555,0))),0)</f>
        <v>0</v>
      </c>
      <c r="BB555" s="75" t="n">
        <f aca="false">IF(AP555&lt;&gt;AR555,(IF('ORÇ.GLOBAL P CAIXA'!I556="",L555*INFORMAÇÕES!$U$116,IF('ORÇ.GLOBAL P CAIXA'!I556="O",L555,0))),0)</f>
        <v>0</v>
      </c>
      <c r="BC555" s="731" t="n">
        <f aca="false">IF(E555&lt;&gt;0,L555,0)</f>
        <v>0</v>
      </c>
    </row>
    <row r="556" s="174" customFormat="true" ht="14.25" hidden="false" customHeight="false" outlineLevel="0" collapsed="false">
      <c r="A556" s="159" t="n">
        <v>546</v>
      </c>
      <c r="B556" s="160" t="n">
        <f aca="false">'ORÇ.REPROG. P CAIXA'!B558</f>
        <v>0</v>
      </c>
      <c r="C556" s="723" t="n">
        <f aca="false">'ORÇ.REPROG. P CAIXA'!C558</f>
        <v>0</v>
      </c>
      <c r="D556" s="162" t="n">
        <f aca="false">'ORÇ.REPROG. P CAIXA'!D558</f>
        <v>0</v>
      </c>
      <c r="E556" s="163" t="n">
        <f aca="false">IF('BM GLOBAL'!$P$1&lt;&gt;0,'ORÇ.REPROG. P CAIXA'!E558,'ORÇ.REPROG. P CAIXA'!H558)</f>
        <v>0</v>
      </c>
      <c r="F556" s="163" t="n">
        <f aca="false">IF('BM GLOBAL'!$P$1&lt;&gt;0,IF('ORÇ.GLOBAL P CAIXA'!K557=0,'ORÇ.GLOBAL EMPRESA'!G557,'ORÇ.GLOBAL P CAIXA'!F557),'ORÇ.REPROG. P CAIXA'!I558)</f>
        <v>0</v>
      </c>
      <c r="G556" s="163" t="n">
        <f aca="false">IF(E556&lt;&gt;0,ROUND(E556*F556,2),IF(AO556=0,(SUMIF('ORÇ.REPROG. P CAIXA'!$AC$13:$AC$1012,B556,$AO$11:$AO$1010)),AO556))</f>
        <v>0</v>
      </c>
      <c r="H556" s="163" t="n">
        <f aca="false">IF(J556&lt;&gt;0,IF(E556&lt;&gt;0,J556/F556,0),0)</f>
        <v>0</v>
      </c>
      <c r="I556" s="163" t="n">
        <f aca="false">IF(L556&lt;&gt;0,IF(E556&lt;&gt;0,L556/F556,0),0)</f>
        <v>0</v>
      </c>
      <c r="J556" s="163" t="n">
        <f aca="false">IF(E556&lt;&gt;0,ROUND(INDEX($P$11:$AM$1010,$A556,$L$1),2),IF(AX556=0,(SUMIF($AP$11:$AP$1010,B556,$AX$11:$AX$1010)),AX556))</f>
        <v>0</v>
      </c>
      <c r="K556" s="163" t="n">
        <f aca="false">IF(G556=0,0,(J556/G556)*100)</f>
        <v>0</v>
      </c>
      <c r="L556" s="163" t="n">
        <f aca="false">IF(E556&lt;&gt;0,ROUND(IF($L$1=1,SUM(P556),"0")+IF($L$1=2,SUM($P556:Q556),"0")+IF($L$1=3,SUM($P556:R556),"0")+IF($L$1=4,SUM($P556:S556),"0")+IF($L$1=5,SUM($P556:T556),"0")+IF($L$1=6,SUM($P556:U556),"0")+IF($L$1=7,SUM($P556:V556),"0")+IF($L$1=8,SUM($P556:W556),"0")+IF($L$1=9,SUM($P556:X556),"0")+IF($L$1=10,SUM($P556:Y556),"0")+IF($L$1=11,SUM($P556:Z556),"0")+IF($L$1=12,SUM($P556:AA556),"0")+IF($L$1=13,SUM($P556:AB556),"0")+IF($L$1=14,SUM($P556:AC556),"0")+IF($L$1=15,SUM($P556:AD556),"0")+IF($L$1=16,SUM($P556:AE556),"0")+IF($L$1=17,SUM($P556:AF556),"0")+IF($L$1=18,SUM($P556:AG556),"0")+IF($L$1=19,SUM($P556:AH556),"0")+IF($L$1=20,SUM($P556:AI556),"0")+IF($L$1=21,SUM($P556:AJ556),"0")+IF($L$1=22,SUM($P556:AK556),"0")+IF($L$1=23,SUM($P556:AL556),"0")+IF($L$1=24,SUM($P556:AM556),"0"),2),IF(BC556=0,(SUMIF($AP$11:$AP$1010,B556,$BC$11:$BC$1010)),BC556))</f>
        <v>0</v>
      </c>
      <c r="M556" s="163" t="n">
        <f aca="false">IF(G556=0,0,(L556/G556)*100)</f>
        <v>0</v>
      </c>
      <c r="N556" s="168" t="str">
        <f aca="false">IF(B556&gt;0,"ok","ocultar")</f>
        <v>ocultar</v>
      </c>
      <c r="O556" s="650"/>
      <c r="P556" s="724"/>
      <c r="Q556" s="725"/>
      <c r="R556" s="725"/>
      <c r="S556" s="725"/>
      <c r="T556" s="725"/>
      <c r="U556" s="725"/>
      <c r="V556" s="725"/>
      <c r="W556" s="725"/>
      <c r="X556" s="725"/>
      <c r="Y556" s="725"/>
      <c r="Z556" s="725"/>
      <c r="AA556" s="726"/>
      <c r="AB556" s="726"/>
      <c r="AC556" s="726"/>
      <c r="AD556" s="726"/>
      <c r="AE556" s="726"/>
      <c r="AF556" s="726"/>
      <c r="AG556" s="726"/>
      <c r="AH556" s="726"/>
      <c r="AI556" s="726"/>
      <c r="AJ556" s="726"/>
      <c r="AK556" s="726"/>
      <c r="AL556" s="726"/>
      <c r="AM556" s="727"/>
      <c r="AO556" s="728" t="n">
        <f aca="false">IF(E556&lt;&gt;0,G556,0)</f>
        <v>0</v>
      </c>
      <c r="AP556" s="157" t="n">
        <f aca="false">IF(B556=0,AP555,IF(ISNONTEXT(B556)=TRUE(),INT(B556),INT(LEFT(B556,FIND(".",B556)-1))))</f>
        <v>3</v>
      </c>
      <c r="AQ556" s="157" t="str">
        <f aca="false">IF(AQ557=1,1,IF(B556&lt;&gt;0,1,IF(C556&lt;&gt;0,1,IF(D556&lt;&gt;0,1,IF(E556&lt;&gt;0,1,"")))))</f>
        <v/>
      </c>
      <c r="AR556" s="157" t="str">
        <f aca="false">IF(AP556=0," ",IF(AP556&lt;&gt;AP555,AP556," "))</f>
        <v> </v>
      </c>
      <c r="AS556" s="732"/>
      <c r="AT556" s="730" t="n">
        <f aca="false">IF(AP556&lt;&gt;AR556,(IF('ORÇ.GLOBAL P CAIXA'!I557="",J556*(INFORMAÇÕES!$Q$99/INFORMAÇÕES!$Q$102),IF('ORÇ.GLOBAL P CAIXA'!I557="R",J556,0))),0)</f>
        <v>0</v>
      </c>
      <c r="AU556" s="75" t="n">
        <f aca="false">IF(AP556&lt;&gt;AR556,(IF('ORÇ.GLOBAL P CAIXA'!I557="",J556*(INFORMAÇÕES!$Q$100/INFORMAÇÕES!$Q$102),IF('ORÇ.GLOBAL P CAIXA'!I557="C",J556,0))),0)</f>
        <v>0</v>
      </c>
      <c r="AV556" s="75" t="n">
        <f aca="false">IF(AP556&lt;&gt;AR556,(IF('ORÇ.GLOBAL P CAIXA'!I557="",J556*INFORMAÇÕES!$U$115,IF('ORÇ.GLOBAL P CAIXA'!I557="CF",J556,0))),0)</f>
        <v>0</v>
      </c>
      <c r="AW556" s="75" t="n">
        <f aca="false">IF(AP556&lt;&gt;AR556,(IF('ORÇ.GLOBAL P CAIXA'!I557="",J556*INFORMAÇÕES!$U$116,IF('ORÇ.GLOBAL P CAIXA'!I557="O",J556,0))),0)</f>
        <v>0</v>
      </c>
      <c r="AX556" s="731" t="n">
        <f aca="false">IF(E556&lt;&gt;0,J556,0)</f>
        <v>0</v>
      </c>
      <c r="AY556" s="730" t="n">
        <f aca="false">IF(AP556&lt;&gt;AR556,(IF('ORÇ.GLOBAL P CAIXA'!I557="",L556*(INFORMAÇÕES!$Q$99/INFORMAÇÕES!$Q$102),IF('ORÇ.GLOBAL P CAIXA'!I557="R",L556,0))),0)</f>
        <v>0</v>
      </c>
      <c r="AZ556" s="75" t="n">
        <f aca="false">IF(AP556&lt;&gt;AR556,(IF('ORÇ.GLOBAL P CAIXA'!I557="",L556*(INFORMAÇÕES!$Q$100/INFORMAÇÕES!$Q$102),IF('ORÇ.GLOBAL P CAIXA'!I557="C",L556,0))),0)</f>
        <v>0</v>
      </c>
      <c r="BA556" s="75" t="n">
        <f aca="false">IF(AP556&lt;&gt;AR556,(IF('ORÇ.GLOBAL P CAIXA'!I557="",L556*INFORMAÇÕES!$U$115,IF('ORÇ.GLOBAL P CAIXA'!I557="CF",L556,0))),0)</f>
        <v>0</v>
      </c>
      <c r="BB556" s="75" t="n">
        <f aca="false">IF(AP556&lt;&gt;AR556,(IF('ORÇ.GLOBAL P CAIXA'!I557="",L556*INFORMAÇÕES!$U$116,IF('ORÇ.GLOBAL P CAIXA'!I557="O",L556,0))),0)</f>
        <v>0</v>
      </c>
      <c r="BC556" s="731" t="n">
        <f aca="false">IF(E556&lt;&gt;0,L556,0)</f>
        <v>0</v>
      </c>
    </row>
    <row r="557" s="174" customFormat="true" ht="14.25" hidden="false" customHeight="false" outlineLevel="0" collapsed="false">
      <c r="A557" s="159" t="n">
        <v>547</v>
      </c>
      <c r="B557" s="160" t="n">
        <f aca="false">'ORÇ.REPROG. P CAIXA'!B559</f>
        <v>0</v>
      </c>
      <c r="C557" s="723" t="n">
        <f aca="false">'ORÇ.REPROG. P CAIXA'!C559</f>
        <v>0</v>
      </c>
      <c r="D557" s="162" t="n">
        <f aca="false">'ORÇ.REPROG. P CAIXA'!D559</f>
        <v>0</v>
      </c>
      <c r="E557" s="163" t="n">
        <f aca="false">IF('BM GLOBAL'!$P$1&lt;&gt;0,'ORÇ.REPROG. P CAIXA'!E559,'ORÇ.REPROG. P CAIXA'!H559)</f>
        <v>0</v>
      </c>
      <c r="F557" s="163" t="n">
        <f aca="false">IF('BM GLOBAL'!$P$1&lt;&gt;0,IF('ORÇ.GLOBAL P CAIXA'!K558=0,'ORÇ.GLOBAL EMPRESA'!G558,'ORÇ.GLOBAL P CAIXA'!F558),'ORÇ.REPROG. P CAIXA'!I559)</f>
        <v>0</v>
      </c>
      <c r="G557" s="163" t="n">
        <f aca="false">IF(E557&lt;&gt;0,ROUND(E557*F557,2),IF(AO557=0,(SUMIF('ORÇ.REPROG. P CAIXA'!$AC$13:$AC$1012,B557,$AO$11:$AO$1010)),AO557))</f>
        <v>0</v>
      </c>
      <c r="H557" s="163" t="n">
        <f aca="false">IF(J557&lt;&gt;0,IF(E557&lt;&gt;0,J557/F557,0),0)</f>
        <v>0</v>
      </c>
      <c r="I557" s="163" t="n">
        <f aca="false">IF(L557&lt;&gt;0,IF(E557&lt;&gt;0,L557/F557,0),0)</f>
        <v>0</v>
      </c>
      <c r="J557" s="163" t="n">
        <f aca="false">IF(E557&lt;&gt;0,ROUND(INDEX($P$11:$AM$1010,$A557,$L$1),2),IF(AX557=0,(SUMIF($AP$11:$AP$1010,B557,$AX$11:$AX$1010)),AX557))</f>
        <v>0</v>
      </c>
      <c r="K557" s="163" t="n">
        <f aca="false">IF(G557=0,0,(J557/G557)*100)</f>
        <v>0</v>
      </c>
      <c r="L557" s="163" t="n">
        <f aca="false">IF(E557&lt;&gt;0,ROUND(IF($L$1=1,SUM(P557),"0")+IF($L$1=2,SUM($P557:Q557),"0")+IF($L$1=3,SUM($P557:R557),"0")+IF($L$1=4,SUM($P557:S557),"0")+IF($L$1=5,SUM($P557:T557),"0")+IF($L$1=6,SUM($P557:U557),"0")+IF($L$1=7,SUM($P557:V557),"0")+IF($L$1=8,SUM($P557:W557),"0")+IF($L$1=9,SUM($P557:X557),"0")+IF($L$1=10,SUM($P557:Y557),"0")+IF($L$1=11,SUM($P557:Z557),"0")+IF($L$1=12,SUM($P557:AA557),"0")+IF($L$1=13,SUM($P557:AB557),"0")+IF($L$1=14,SUM($P557:AC557),"0")+IF($L$1=15,SUM($P557:AD557),"0")+IF($L$1=16,SUM($P557:AE557),"0")+IF($L$1=17,SUM($P557:AF557),"0")+IF($L$1=18,SUM($P557:AG557),"0")+IF($L$1=19,SUM($P557:AH557),"0")+IF($L$1=20,SUM($P557:AI557),"0")+IF($L$1=21,SUM($P557:AJ557),"0")+IF($L$1=22,SUM($P557:AK557),"0")+IF($L$1=23,SUM($P557:AL557),"0")+IF($L$1=24,SUM($P557:AM557),"0"),2),IF(BC557=0,(SUMIF($AP$11:$AP$1010,B557,$BC$11:$BC$1010)),BC557))</f>
        <v>0</v>
      </c>
      <c r="M557" s="163" t="n">
        <f aca="false">IF(G557=0,0,(L557/G557)*100)</f>
        <v>0</v>
      </c>
      <c r="N557" s="168" t="str">
        <f aca="false">IF(B557&gt;0,"ok","ocultar")</f>
        <v>ocultar</v>
      </c>
      <c r="O557" s="650"/>
      <c r="P557" s="724"/>
      <c r="Q557" s="725"/>
      <c r="R557" s="725"/>
      <c r="S557" s="725"/>
      <c r="T557" s="725"/>
      <c r="U557" s="725"/>
      <c r="V557" s="725"/>
      <c r="W557" s="725"/>
      <c r="X557" s="725"/>
      <c r="Y557" s="725"/>
      <c r="Z557" s="725"/>
      <c r="AA557" s="726"/>
      <c r="AB557" s="726"/>
      <c r="AC557" s="726"/>
      <c r="AD557" s="726"/>
      <c r="AE557" s="726"/>
      <c r="AF557" s="726"/>
      <c r="AG557" s="726"/>
      <c r="AH557" s="726"/>
      <c r="AI557" s="726"/>
      <c r="AJ557" s="726"/>
      <c r="AK557" s="726"/>
      <c r="AL557" s="726"/>
      <c r="AM557" s="727"/>
      <c r="AO557" s="728" t="n">
        <f aca="false">IF(E557&lt;&gt;0,G557,0)</f>
        <v>0</v>
      </c>
      <c r="AP557" s="157" t="n">
        <f aca="false">IF(B557=0,AP556,IF(ISNONTEXT(B557)=TRUE(),INT(B557),INT(LEFT(B557,FIND(".",B557)-1))))</f>
        <v>3</v>
      </c>
      <c r="AQ557" s="157" t="str">
        <f aca="false">IF(AQ558=1,1,IF(B557&lt;&gt;0,1,IF(C557&lt;&gt;0,1,IF(D557&lt;&gt;0,1,IF(E557&lt;&gt;0,1,"")))))</f>
        <v/>
      </c>
      <c r="AR557" s="157" t="str">
        <f aca="false">IF(AP557=0," ",IF(AP557&lt;&gt;AP556,AP557," "))</f>
        <v> </v>
      </c>
      <c r="AS557" s="732"/>
      <c r="AT557" s="730" t="n">
        <f aca="false">IF(AP557&lt;&gt;AR557,(IF('ORÇ.GLOBAL P CAIXA'!I558="",J557*(INFORMAÇÕES!$Q$99/INFORMAÇÕES!$Q$102),IF('ORÇ.GLOBAL P CAIXA'!I558="R",J557,0))),0)</f>
        <v>0</v>
      </c>
      <c r="AU557" s="75" t="n">
        <f aca="false">IF(AP557&lt;&gt;AR557,(IF('ORÇ.GLOBAL P CAIXA'!I558="",J557*(INFORMAÇÕES!$Q$100/INFORMAÇÕES!$Q$102),IF('ORÇ.GLOBAL P CAIXA'!I558="C",J557,0))),0)</f>
        <v>0</v>
      </c>
      <c r="AV557" s="75" t="n">
        <f aca="false">IF(AP557&lt;&gt;AR557,(IF('ORÇ.GLOBAL P CAIXA'!I558="",J557*INFORMAÇÕES!$U$115,IF('ORÇ.GLOBAL P CAIXA'!I558="CF",J557,0))),0)</f>
        <v>0</v>
      </c>
      <c r="AW557" s="75" t="n">
        <f aca="false">IF(AP557&lt;&gt;AR557,(IF('ORÇ.GLOBAL P CAIXA'!I558="",J557*INFORMAÇÕES!$U$116,IF('ORÇ.GLOBAL P CAIXA'!I558="O",J557,0))),0)</f>
        <v>0</v>
      </c>
      <c r="AX557" s="731" t="n">
        <f aca="false">IF(E557&lt;&gt;0,J557,0)</f>
        <v>0</v>
      </c>
      <c r="AY557" s="730" t="n">
        <f aca="false">IF(AP557&lt;&gt;AR557,(IF('ORÇ.GLOBAL P CAIXA'!I558="",L557*(INFORMAÇÕES!$Q$99/INFORMAÇÕES!$Q$102),IF('ORÇ.GLOBAL P CAIXA'!I558="R",L557,0))),0)</f>
        <v>0</v>
      </c>
      <c r="AZ557" s="75" t="n">
        <f aca="false">IF(AP557&lt;&gt;AR557,(IF('ORÇ.GLOBAL P CAIXA'!I558="",L557*(INFORMAÇÕES!$Q$100/INFORMAÇÕES!$Q$102),IF('ORÇ.GLOBAL P CAIXA'!I558="C",L557,0))),0)</f>
        <v>0</v>
      </c>
      <c r="BA557" s="75" t="n">
        <f aca="false">IF(AP557&lt;&gt;AR557,(IF('ORÇ.GLOBAL P CAIXA'!I558="",L557*INFORMAÇÕES!$U$115,IF('ORÇ.GLOBAL P CAIXA'!I558="CF",L557,0))),0)</f>
        <v>0</v>
      </c>
      <c r="BB557" s="75" t="n">
        <f aca="false">IF(AP557&lt;&gt;AR557,(IF('ORÇ.GLOBAL P CAIXA'!I558="",L557*INFORMAÇÕES!$U$116,IF('ORÇ.GLOBAL P CAIXA'!I558="O",L557,0))),0)</f>
        <v>0</v>
      </c>
      <c r="BC557" s="731" t="n">
        <f aca="false">IF(E557&lt;&gt;0,L557,0)</f>
        <v>0</v>
      </c>
    </row>
    <row r="558" s="174" customFormat="true" ht="14.25" hidden="false" customHeight="false" outlineLevel="0" collapsed="false">
      <c r="A558" s="159" t="n">
        <v>548</v>
      </c>
      <c r="B558" s="160" t="n">
        <f aca="false">'ORÇ.REPROG. P CAIXA'!B560</f>
        <v>0</v>
      </c>
      <c r="C558" s="723" t="n">
        <f aca="false">'ORÇ.REPROG. P CAIXA'!C560</f>
        <v>0</v>
      </c>
      <c r="D558" s="162" t="n">
        <f aca="false">'ORÇ.REPROG. P CAIXA'!D560</f>
        <v>0</v>
      </c>
      <c r="E558" s="163" t="n">
        <f aca="false">IF('BM GLOBAL'!$P$1&lt;&gt;0,'ORÇ.REPROG. P CAIXA'!E560,'ORÇ.REPROG. P CAIXA'!H560)</f>
        <v>0</v>
      </c>
      <c r="F558" s="163" t="n">
        <f aca="false">IF('BM GLOBAL'!$P$1&lt;&gt;0,IF('ORÇ.GLOBAL P CAIXA'!K559=0,'ORÇ.GLOBAL EMPRESA'!G559,'ORÇ.GLOBAL P CAIXA'!F559),'ORÇ.REPROG. P CAIXA'!I560)</f>
        <v>0</v>
      </c>
      <c r="G558" s="163" t="n">
        <f aca="false">IF(E558&lt;&gt;0,ROUND(E558*F558,2),IF(AO558=0,(SUMIF('ORÇ.REPROG. P CAIXA'!$AC$13:$AC$1012,B558,$AO$11:$AO$1010)),AO558))</f>
        <v>0</v>
      </c>
      <c r="H558" s="163" t="n">
        <f aca="false">IF(J558&lt;&gt;0,IF(E558&lt;&gt;0,J558/F558,0),0)</f>
        <v>0</v>
      </c>
      <c r="I558" s="163" t="n">
        <f aca="false">IF(L558&lt;&gt;0,IF(E558&lt;&gt;0,L558/F558,0),0)</f>
        <v>0</v>
      </c>
      <c r="J558" s="163" t="n">
        <f aca="false">IF(E558&lt;&gt;0,ROUND(INDEX($P$11:$AM$1010,$A558,$L$1),2),IF(AX558=0,(SUMIF($AP$11:$AP$1010,B558,$AX$11:$AX$1010)),AX558))</f>
        <v>0</v>
      </c>
      <c r="K558" s="163" t="n">
        <f aca="false">IF(G558=0,0,(J558/G558)*100)</f>
        <v>0</v>
      </c>
      <c r="L558" s="163" t="n">
        <f aca="false">IF(E558&lt;&gt;0,ROUND(IF($L$1=1,SUM(P558),"0")+IF($L$1=2,SUM($P558:Q558),"0")+IF($L$1=3,SUM($P558:R558),"0")+IF($L$1=4,SUM($P558:S558),"0")+IF($L$1=5,SUM($P558:T558),"0")+IF($L$1=6,SUM($P558:U558),"0")+IF($L$1=7,SUM($P558:V558),"0")+IF($L$1=8,SUM($P558:W558),"0")+IF($L$1=9,SUM($P558:X558),"0")+IF($L$1=10,SUM($P558:Y558),"0")+IF($L$1=11,SUM($P558:Z558),"0")+IF($L$1=12,SUM($P558:AA558),"0")+IF($L$1=13,SUM($P558:AB558),"0")+IF($L$1=14,SUM($P558:AC558),"0")+IF($L$1=15,SUM($P558:AD558),"0")+IF($L$1=16,SUM($P558:AE558),"0")+IF($L$1=17,SUM($P558:AF558),"0")+IF($L$1=18,SUM($P558:AG558),"0")+IF($L$1=19,SUM($P558:AH558),"0")+IF($L$1=20,SUM($P558:AI558),"0")+IF($L$1=21,SUM($P558:AJ558),"0")+IF($L$1=22,SUM($P558:AK558),"0")+IF($L$1=23,SUM($P558:AL558),"0")+IF($L$1=24,SUM($P558:AM558),"0"),2),IF(BC558=0,(SUMIF($AP$11:$AP$1010,B558,$BC$11:$BC$1010)),BC558))</f>
        <v>0</v>
      </c>
      <c r="M558" s="163" t="n">
        <f aca="false">IF(G558=0,0,(L558/G558)*100)</f>
        <v>0</v>
      </c>
      <c r="N558" s="168" t="str">
        <f aca="false">IF(B558&gt;0,"ok","ocultar")</f>
        <v>ocultar</v>
      </c>
      <c r="O558" s="650"/>
      <c r="P558" s="724"/>
      <c r="Q558" s="725"/>
      <c r="R558" s="725"/>
      <c r="S558" s="725"/>
      <c r="T558" s="725"/>
      <c r="U558" s="725"/>
      <c r="V558" s="725"/>
      <c r="W558" s="725"/>
      <c r="X558" s="725"/>
      <c r="Y558" s="725"/>
      <c r="Z558" s="725"/>
      <c r="AA558" s="726"/>
      <c r="AB558" s="726"/>
      <c r="AC558" s="726"/>
      <c r="AD558" s="726"/>
      <c r="AE558" s="726"/>
      <c r="AF558" s="726"/>
      <c r="AG558" s="726"/>
      <c r="AH558" s="726"/>
      <c r="AI558" s="726"/>
      <c r="AJ558" s="726"/>
      <c r="AK558" s="726"/>
      <c r="AL558" s="726"/>
      <c r="AM558" s="727"/>
      <c r="AO558" s="728" t="n">
        <f aca="false">IF(E558&lt;&gt;0,G558,0)</f>
        <v>0</v>
      </c>
      <c r="AP558" s="157" t="n">
        <f aca="false">IF(B558=0,AP557,IF(ISNONTEXT(B558)=TRUE(),INT(B558),INT(LEFT(B558,FIND(".",B558)-1))))</f>
        <v>3</v>
      </c>
      <c r="AQ558" s="157" t="str">
        <f aca="false">IF(AQ559=1,1,IF(B558&lt;&gt;0,1,IF(C558&lt;&gt;0,1,IF(D558&lt;&gt;0,1,IF(E558&lt;&gt;0,1,"")))))</f>
        <v/>
      </c>
      <c r="AR558" s="157" t="str">
        <f aca="false">IF(AP558=0," ",IF(AP558&lt;&gt;AP557,AP558," "))</f>
        <v> </v>
      </c>
      <c r="AS558" s="732"/>
      <c r="AT558" s="730" t="n">
        <f aca="false">IF(AP558&lt;&gt;AR558,(IF('ORÇ.GLOBAL P CAIXA'!I559="",J558*(INFORMAÇÕES!$Q$99/INFORMAÇÕES!$Q$102),IF('ORÇ.GLOBAL P CAIXA'!I559="R",J558,0))),0)</f>
        <v>0</v>
      </c>
      <c r="AU558" s="75" t="n">
        <f aca="false">IF(AP558&lt;&gt;AR558,(IF('ORÇ.GLOBAL P CAIXA'!I559="",J558*(INFORMAÇÕES!$Q$100/INFORMAÇÕES!$Q$102),IF('ORÇ.GLOBAL P CAIXA'!I559="C",J558,0))),0)</f>
        <v>0</v>
      </c>
      <c r="AV558" s="75" t="n">
        <f aca="false">IF(AP558&lt;&gt;AR558,(IF('ORÇ.GLOBAL P CAIXA'!I559="",J558*INFORMAÇÕES!$U$115,IF('ORÇ.GLOBAL P CAIXA'!I559="CF",J558,0))),0)</f>
        <v>0</v>
      </c>
      <c r="AW558" s="75" t="n">
        <f aca="false">IF(AP558&lt;&gt;AR558,(IF('ORÇ.GLOBAL P CAIXA'!I559="",J558*INFORMAÇÕES!$U$116,IF('ORÇ.GLOBAL P CAIXA'!I559="O",J558,0))),0)</f>
        <v>0</v>
      </c>
      <c r="AX558" s="731" t="n">
        <f aca="false">IF(E558&lt;&gt;0,J558,0)</f>
        <v>0</v>
      </c>
      <c r="AY558" s="730" t="n">
        <f aca="false">IF(AP558&lt;&gt;AR558,(IF('ORÇ.GLOBAL P CAIXA'!I559="",L558*(INFORMAÇÕES!$Q$99/INFORMAÇÕES!$Q$102),IF('ORÇ.GLOBAL P CAIXA'!I559="R",L558,0))),0)</f>
        <v>0</v>
      </c>
      <c r="AZ558" s="75" t="n">
        <f aca="false">IF(AP558&lt;&gt;AR558,(IF('ORÇ.GLOBAL P CAIXA'!I559="",L558*(INFORMAÇÕES!$Q$100/INFORMAÇÕES!$Q$102),IF('ORÇ.GLOBAL P CAIXA'!I559="C",L558,0))),0)</f>
        <v>0</v>
      </c>
      <c r="BA558" s="75" t="n">
        <f aca="false">IF(AP558&lt;&gt;AR558,(IF('ORÇ.GLOBAL P CAIXA'!I559="",L558*INFORMAÇÕES!$U$115,IF('ORÇ.GLOBAL P CAIXA'!I559="CF",L558,0))),0)</f>
        <v>0</v>
      </c>
      <c r="BB558" s="75" t="n">
        <f aca="false">IF(AP558&lt;&gt;AR558,(IF('ORÇ.GLOBAL P CAIXA'!I559="",L558*INFORMAÇÕES!$U$116,IF('ORÇ.GLOBAL P CAIXA'!I559="O",L558,0))),0)</f>
        <v>0</v>
      </c>
      <c r="BC558" s="731" t="n">
        <f aca="false">IF(E558&lt;&gt;0,L558,0)</f>
        <v>0</v>
      </c>
    </row>
    <row r="559" s="174" customFormat="true" ht="14.25" hidden="false" customHeight="false" outlineLevel="0" collapsed="false">
      <c r="A559" s="159" t="n">
        <v>549</v>
      </c>
      <c r="B559" s="160" t="n">
        <f aca="false">'ORÇ.REPROG. P CAIXA'!B561</f>
        <v>0</v>
      </c>
      <c r="C559" s="723" t="n">
        <f aca="false">'ORÇ.REPROG. P CAIXA'!C561</f>
        <v>0</v>
      </c>
      <c r="D559" s="162" t="n">
        <f aca="false">'ORÇ.REPROG. P CAIXA'!D561</f>
        <v>0</v>
      </c>
      <c r="E559" s="163" t="n">
        <f aca="false">IF('BM GLOBAL'!$P$1&lt;&gt;0,'ORÇ.REPROG. P CAIXA'!E561,'ORÇ.REPROG. P CAIXA'!H561)</f>
        <v>0</v>
      </c>
      <c r="F559" s="163" t="n">
        <f aca="false">IF('BM GLOBAL'!$P$1&lt;&gt;0,IF('ORÇ.GLOBAL P CAIXA'!K560=0,'ORÇ.GLOBAL EMPRESA'!G560,'ORÇ.GLOBAL P CAIXA'!F560),'ORÇ.REPROG. P CAIXA'!I561)</f>
        <v>0</v>
      </c>
      <c r="G559" s="163" t="n">
        <f aca="false">IF(E559&lt;&gt;0,ROUND(E559*F559,2),IF(AO559=0,(SUMIF('ORÇ.REPROG. P CAIXA'!$AC$13:$AC$1012,B559,$AO$11:$AO$1010)),AO559))</f>
        <v>0</v>
      </c>
      <c r="H559" s="163" t="n">
        <f aca="false">IF(J559&lt;&gt;0,IF(E559&lt;&gt;0,J559/F559,0),0)</f>
        <v>0</v>
      </c>
      <c r="I559" s="163" t="n">
        <f aca="false">IF(L559&lt;&gt;0,IF(E559&lt;&gt;0,L559/F559,0),0)</f>
        <v>0</v>
      </c>
      <c r="J559" s="163" t="n">
        <f aca="false">IF(E559&lt;&gt;0,ROUND(INDEX($P$11:$AM$1010,$A559,$L$1),2),IF(AX559=0,(SUMIF($AP$11:$AP$1010,B559,$AX$11:$AX$1010)),AX559))</f>
        <v>0</v>
      </c>
      <c r="K559" s="163" t="n">
        <f aca="false">IF(G559=0,0,(J559/G559)*100)</f>
        <v>0</v>
      </c>
      <c r="L559" s="163" t="n">
        <f aca="false">IF(E559&lt;&gt;0,ROUND(IF($L$1=1,SUM(P559),"0")+IF($L$1=2,SUM($P559:Q559),"0")+IF($L$1=3,SUM($P559:R559),"0")+IF($L$1=4,SUM($P559:S559),"0")+IF($L$1=5,SUM($P559:T559),"0")+IF($L$1=6,SUM($P559:U559),"0")+IF($L$1=7,SUM($P559:V559),"0")+IF($L$1=8,SUM($P559:W559),"0")+IF($L$1=9,SUM($P559:X559),"0")+IF($L$1=10,SUM($P559:Y559),"0")+IF($L$1=11,SUM($P559:Z559),"0")+IF($L$1=12,SUM($P559:AA559),"0")+IF($L$1=13,SUM($P559:AB559),"0")+IF($L$1=14,SUM($P559:AC559),"0")+IF($L$1=15,SUM($P559:AD559),"0")+IF($L$1=16,SUM($P559:AE559),"0")+IF($L$1=17,SUM($P559:AF559),"0")+IF($L$1=18,SUM($P559:AG559),"0")+IF($L$1=19,SUM($P559:AH559),"0")+IF($L$1=20,SUM($P559:AI559),"0")+IF($L$1=21,SUM($P559:AJ559),"0")+IF($L$1=22,SUM($P559:AK559),"0")+IF($L$1=23,SUM($P559:AL559),"0")+IF($L$1=24,SUM($P559:AM559),"0"),2),IF(BC559=0,(SUMIF($AP$11:$AP$1010,B559,$BC$11:$BC$1010)),BC559))</f>
        <v>0</v>
      </c>
      <c r="M559" s="163" t="n">
        <f aca="false">IF(G559=0,0,(L559/G559)*100)</f>
        <v>0</v>
      </c>
      <c r="N559" s="168" t="str">
        <f aca="false">IF(B559&gt;0,"ok","ocultar")</f>
        <v>ocultar</v>
      </c>
      <c r="O559" s="650"/>
      <c r="P559" s="724"/>
      <c r="Q559" s="725"/>
      <c r="R559" s="725"/>
      <c r="S559" s="725"/>
      <c r="T559" s="725"/>
      <c r="U559" s="725"/>
      <c r="V559" s="725"/>
      <c r="W559" s="725"/>
      <c r="X559" s="725"/>
      <c r="Y559" s="725"/>
      <c r="Z559" s="725"/>
      <c r="AA559" s="726"/>
      <c r="AB559" s="726"/>
      <c r="AC559" s="726"/>
      <c r="AD559" s="726"/>
      <c r="AE559" s="726"/>
      <c r="AF559" s="726"/>
      <c r="AG559" s="726"/>
      <c r="AH559" s="726"/>
      <c r="AI559" s="726"/>
      <c r="AJ559" s="726"/>
      <c r="AK559" s="726"/>
      <c r="AL559" s="726"/>
      <c r="AM559" s="727"/>
      <c r="AO559" s="728" t="n">
        <f aca="false">IF(E559&lt;&gt;0,G559,0)</f>
        <v>0</v>
      </c>
      <c r="AP559" s="157" t="n">
        <f aca="false">IF(B559=0,AP558,IF(ISNONTEXT(B559)=TRUE(),INT(B559),INT(LEFT(B559,FIND(".",B559)-1))))</f>
        <v>3</v>
      </c>
      <c r="AQ559" s="157" t="str">
        <f aca="false">IF(AQ560=1,1,IF(B559&lt;&gt;0,1,IF(C559&lt;&gt;0,1,IF(D559&lt;&gt;0,1,IF(E559&lt;&gt;0,1,"")))))</f>
        <v/>
      </c>
      <c r="AR559" s="157" t="str">
        <f aca="false">IF(AP559=0," ",IF(AP559&lt;&gt;AP558,AP559," "))</f>
        <v> </v>
      </c>
      <c r="AS559" s="732"/>
      <c r="AT559" s="730" t="n">
        <f aca="false">IF(AP559&lt;&gt;AR559,(IF('ORÇ.GLOBAL P CAIXA'!I560="",J559*(INFORMAÇÕES!$Q$99/INFORMAÇÕES!$Q$102),IF('ORÇ.GLOBAL P CAIXA'!I560="R",J559,0))),0)</f>
        <v>0</v>
      </c>
      <c r="AU559" s="75" t="n">
        <f aca="false">IF(AP559&lt;&gt;AR559,(IF('ORÇ.GLOBAL P CAIXA'!I560="",J559*(INFORMAÇÕES!$Q$100/INFORMAÇÕES!$Q$102),IF('ORÇ.GLOBAL P CAIXA'!I560="C",J559,0))),0)</f>
        <v>0</v>
      </c>
      <c r="AV559" s="75" t="n">
        <f aca="false">IF(AP559&lt;&gt;AR559,(IF('ORÇ.GLOBAL P CAIXA'!I560="",J559*INFORMAÇÕES!$U$115,IF('ORÇ.GLOBAL P CAIXA'!I560="CF",J559,0))),0)</f>
        <v>0</v>
      </c>
      <c r="AW559" s="75" t="n">
        <f aca="false">IF(AP559&lt;&gt;AR559,(IF('ORÇ.GLOBAL P CAIXA'!I560="",J559*INFORMAÇÕES!$U$116,IF('ORÇ.GLOBAL P CAIXA'!I560="O",J559,0))),0)</f>
        <v>0</v>
      </c>
      <c r="AX559" s="731" t="n">
        <f aca="false">IF(E559&lt;&gt;0,J559,0)</f>
        <v>0</v>
      </c>
      <c r="AY559" s="730" t="n">
        <f aca="false">IF(AP559&lt;&gt;AR559,(IF('ORÇ.GLOBAL P CAIXA'!I560="",L559*(INFORMAÇÕES!$Q$99/INFORMAÇÕES!$Q$102),IF('ORÇ.GLOBAL P CAIXA'!I560="R",L559,0))),0)</f>
        <v>0</v>
      </c>
      <c r="AZ559" s="75" t="n">
        <f aca="false">IF(AP559&lt;&gt;AR559,(IF('ORÇ.GLOBAL P CAIXA'!I560="",L559*(INFORMAÇÕES!$Q$100/INFORMAÇÕES!$Q$102),IF('ORÇ.GLOBAL P CAIXA'!I560="C",L559,0))),0)</f>
        <v>0</v>
      </c>
      <c r="BA559" s="75" t="n">
        <f aca="false">IF(AP559&lt;&gt;AR559,(IF('ORÇ.GLOBAL P CAIXA'!I560="",L559*INFORMAÇÕES!$U$115,IF('ORÇ.GLOBAL P CAIXA'!I560="CF",L559,0))),0)</f>
        <v>0</v>
      </c>
      <c r="BB559" s="75" t="n">
        <f aca="false">IF(AP559&lt;&gt;AR559,(IF('ORÇ.GLOBAL P CAIXA'!I560="",L559*INFORMAÇÕES!$U$116,IF('ORÇ.GLOBAL P CAIXA'!I560="O",L559,0))),0)</f>
        <v>0</v>
      </c>
      <c r="BC559" s="731" t="n">
        <f aca="false">IF(E559&lt;&gt;0,L559,0)</f>
        <v>0</v>
      </c>
    </row>
    <row r="560" s="174" customFormat="true" ht="14.25" hidden="false" customHeight="false" outlineLevel="0" collapsed="false">
      <c r="A560" s="159" t="n">
        <v>550</v>
      </c>
      <c r="B560" s="160" t="n">
        <f aca="false">'ORÇ.REPROG. P CAIXA'!B562</f>
        <v>0</v>
      </c>
      <c r="C560" s="723" t="n">
        <f aca="false">'ORÇ.REPROG. P CAIXA'!C562</f>
        <v>0</v>
      </c>
      <c r="D560" s="162" t="n">
        <f aca="false">'ORÇ.REPROG. P CAIXA'!D562</f>
        <v>0</v>
      </c>
      <c r="E560" s="163" t="n">
        <f aca="false">IF('BM GLOBAL'!$P$1&lt;&gt;0,'ORÇ.REPROG. P CAIXA'!E562,'ORÇ.REPROG. P CAIXA'!H562)</f>
        <v>0</v>
      </c>
      <c r="F560" s="163" t="n">
        <f aca="false">IF('BM GLOBAL'!$P$1&lt;&gt;0,IF('ORÇ.GLOBAL P CAIXA'!K561=0,'ORÇ.GLOBAL EMPRESA'!G561,'ORÇ.GLOBAL P CAIXA'!F561),'ORÇ.REPROG. P CAIXA'!I562)</f>
        <v>0</v>
      </c>
      <c r="G560" s="163" t="n">
        <f aca="false">IF(E560&lt;&gt;0,ROUND(E560*F560,2),IF(AO560=0,(SUMIF('ORÇ.REPROG. P CAIXA'!$AC$13:$AC$1012,B560,$AO$11:$AO$1010)),AO560))</f>
        <v>0</v>
      </c>
      <c r="H560" s="163" t="n">
        <f aca="false">IF(J560&lt;&gt;0,IF(E560&lt;&gt;0,J560/F560,0),0)</f>
        <v>0</v>
      </c>
      <c r="I560" s="163" t="n">
        <f aca="false">IF(L560&lt;&gt;0,IF(E560&lt;&gt;0,L560/F560,0),0)</f>
        <v>0</v>
      </c>
      <c r="J560" s="163" t="n">
        <f aca="false">IF(E560&lt;&gt;0,ROUND(INDEX($P$11:$AM$1010,$A560,$L$1),2),IF(AX560=0,(SUMIF($AP$11:$AP$1010,B560,$AX$11:$AX$1010)),AX560))</f>
        <v>0</v>
      </c>
      <c r="K560" s="163" t="n">
        <f aca="false">IF(G560=0,0,(J560/G560)*100)</f>
        <v>0</v>
      </c>
      <c r="L560" s="163" t="n">
        <f aca="false">IF(E560&lt;&gt;0,ROUND(IF($L$1=1,SUM(P560),"0")+IF($L$1=2,SUM($P560:Q560),"0")+IF($L$1=3,SUM($P560:R560),"0")+IF($L$1=4,SUM($P560:S560),"0")+IF($L$1=5,SUM($P560:T560),"0")+IF($L$1=6,SUM($P560:U560),"0")+IF($L$1=7,SUM($P560:V560),"0")+IF($L$1=8,SUM($P560:W560),"0")+IF($L$1=9,SUM($P560:X560),"0")+IF($L$1=10,SUM($P560:Y560),"0")+IF($L$1=11,SUM($P560:Z560),"0")+IF($L$1=12,SUM($P560:AA560),"0")+IF($L$1=13,SUM($P560:AB560),"0")+IF($L$1=14,SUM($P560:AC560),"0")+IF($L$1=15,SUM($P560:AD560),"0")+IF($L$1=16,SUM($P560:AE560),"0")+IF($L$1=17,SUM($P560:AF560),"0")+IF($L$1=18,SUM($P560:AG560),"0")+IF($L$1=19,SUM($P560:AH560),"0")+IF($L$1=20,SUM($P560:AI560),"0")+IF($L$1=21,SUM($P560:AJ560),"0")+IF($L$1=22,SUM($P560:AK560),"0")+IF($L$1=23,SUM($P560:AL560),"0")+IF($L$1=24,SUM($P560:AM560),"0"),2),IF(BC560=0,(SUMIF($AP$11:$AP$1010,B560,$BC$11:$BC$1010)),BC560))</f>
        <v>0</v>
      </c>
      <c r="M560" s="163" t="n">
        <f aca="false">IF(G560=0,0,(L560/G560)*100)</f>
        <v>0</v>
      </c>
      <c r="N560" s="168" t="str">
        <f aca="false">IF(B560&gt;0,"ok","ocultar")</f>
        <v>ocultar</v>
      </c>
      <c r="O560" s="650"/>
      <c r="P560" s="724"/>
      <c r="Q560" s="725"/>
      <c r="R560" s="725"/>
      <c r="S560" s="725"/>
      <c r="T560" s="725"/>
      <c r="U560" s="725"/>
      <c r="V560" s="725"/>
      <c r="W560" s="725"/>
      <c r="X560" s="725"/>
      <c r="Y560" s="725"/>
      <c r="Z560" s="725"/>
      <c r="AA560" s="726"/>
      <c r="AB560" s="726"/>
      <c r="AC560" s="726"/>
      <c r="AD560" s="726"/>
      <c r="AE560" s="726"/>
      <c r="AF560" s="726"/>
      <c r="AG560" s="726"/>
      <c r="AH560" s="726"/>
      <c r="AI560" s="726"/>
      <c r="AJ560" s="726"/>
      <c r="AK560" s="726"/>
      <c r="AL560" s="726"/>
      <c r="AM560" s="727"/>
      <c r="AO560" s="728" t="n">
        <f aca="false">IF(E560&lt;&gt;0,G560,0)</f>
        <v>0</v>
      </c>
      <c r="AP560" s="157" t="n">
        <f aca="false">IF(B560=0,AP559,IF(ISNONTEXT(B560)=TRUE(),INT(B560),INT(LEFT(B560,FIND(".",B560)-1))))</f>
        <v>3</v>
      </c>
      <c r="AQ560" s="157" t="str">
        <f aca="false">IF(AQ561=1,1,IF(B560&lt;&gt;0,1,IF(C560&lt;&gt;0,1,IF(D560&lt;&gt;0,1,IF(E560&lt;&gt;0,1,"")))))</f>
        <v/>
      </c>
      <c r="AR560" s="157" t="str">
        <f aca="false">IF(AP560=0," ",IF(AP560&lt;&gt;AP559,AP560," "))</f>
        <v> </v>
      </c>
      <c r="AS560" s="732"/>
      <c r="AT560" s="730" t="n">
        <f aca="false">IF(AP560&lt;&gt;AR560,(IF('ORÇ.GLOBAL P CAIXA'!I561="",J560*(INFORMAÇÕES!$Q$99/INFORMAÇÕES!$Q$102),IF('ORÇ.GLOBAL P CAIXA'!I561="R",J560,0))),0)</f>
        <v>0</v>
      </c>
      <c r="AU560" s="75" t="n">
        <f aca="false">IF(AP560&lt;&gt;AR560,(IF('ORÇ.GLOBAL P CAIXA'!I561="",J560*(INFORMAÇÕES!$Q$100/INFORMAÇÕES!$Q$102),IF('ORÇ.GLOBAL P CAIXA'!I561="C",J560,0))),0)</f>
        <v>0</v>
      </c>
      <c r="AV560" s="75" t="n">
        <f aca="false">IF(AP560&lt;&gt;AR560,(IF('ORÇ.GLOBAL P CAIXA'!I561="",J560*INFORMAÇÕES!$U$115,IF('ORÇ.GLOBAL P CAIXA'!I561="CF",J560,0))),0)</f>
        <v>0</v>
      </c>
      <c r="AW560" s="75" t="n">
        <f aca="false">IF(AP560&lt;&gt;AR560,(IF('ORÇ.GLOBAL P CAIXA'!I561="",J560*INFORMAÇÕES!$U$116,IF('ORÇ.GLOBAL P CAIXA'!I561="O",J560,0))),0)</f>
        <v>0</v>
      </c>
      <c r="AX560" s="731" t="n">
        <f aca="false">IF(E560&lt;&gt;0,J560,0)</f>
        <v>0</v>
      </c>
      <c r="AY560" s="730" t="n">
        <f aca="false">IF(AP560&lt;&gt;AR560,(IF('ORÇ.GLOBAL P CAIXA'!I561="",L560*(INFORMAÇÕES!$Q$99/INFORMAÇÕES!$Q$102),IF('ORÇ.GLOBAL P CAIXA'!I561="R",L560,0))),0)</f>
        <v>0</v>
      </c>
      <c r="AZ560" s="75" t="n">
        <f aca="false">IF(AP560&lt;&gt;AR560,(IF('ORÇ.GLOBAL P CAIXA'!I561="",L560*(INFORMAÇÕES!$Q$100/INFORMAÇÕES!$Q$102),IF('ORÇ.GLOBAL P CAIXA'!I561="C",L560,0))),0)</f>
        <v>0</v>
      </c>
      <c r="BA560" s="75" t="n">
        <f aca="false">IF(AP560&lt;&gt;AR560,(IF('ORÇ.GLOBAL P CAIXA'!I561="",L560*INFORMAÇÕES!$U$115,IF('ORÇ.GLOBAL P CAIXA'!I561="CF",L560,0))),0)</f>
        <v>0</v>
      </c>
      <c r="BB560" s="75" t="n">
        <f aca="false">IF(AP560&lt;&gt;AR560,(IF('ORÇ.GLOBAL P CAIXA'!I561="",L560*INFORMAÇÕES!$U$116,IF('ORÇ.GLOBAL P CAIXA'!I561="O",L560,0))),0)</f>
        <v>0</v>
      </c>
      <c r="BC560" s="731" t="n">
        <f aca="false">IF(E560&lt;&gt;0,L560,0)</f>
        <v>0</v>
      </c>
    </row>
    <row r="561" s="174" customFormat="true" ht="14.25" hidden="false" customHeight="false" outlineLevel="0" collapsed="false">
      <c r="A561" s="159" t="n">
        <v>551</v>
      </c>
      <c r="B561" s="160" t="n">
        <f aca="false">'ORÇ.REPROG. P CAIXA'!B563</f>
        <v>0</v>
      </c>
      <c r="C561" s="723" t="n">
        <f aca="false">'ORÇ.REPROG. P CAIXA'!C563</f>
        <v>0</v>
      </c>
      <c r="D561" s="162" t="n">
        <f aca="false">'ORÇ.REPROG. P CAIXA'!D563</f>
        <v>0</v>
      </c>
      <c r="E561" s="163" t="n">
        <f aca="false">IF('BM GLOBAL'!$P$1&lt;&gt;0,'ORÇ.REPROG. P CAIXA'!E563,'ORÇ.REPROG. P CAIXA'!H563)</f>
        <v>0</v>
      </c>
      <c r="F561" s="163" t="n">
        <f aca="false">IF('BM GLOBAL'!$P$1&lt;&gt;0,IF('ORÇ.GLOBAL P CAIXA'!K562=0,'ORÇ.GLOBAL EMPRESA'!G562,'ORÇ.GLOBAL P CAIXA'!F562),'ORÇ.REPROG. P CAIXA'!I563)</f>
        <v>0</v>
      </c>
      <c r="G561" s="163" t="n">
        <f aca="false">IF(E561&lt;&gt;0,ROUND(E561*F561,2),IF(AO561=0,(SUMIF('ORÇ.REPROG. P CAIXA'!$AC$13:$AC$1012,B561,$AO$11:$AO$1010)),AO561))</f>
        <v>0</v>
      </c>
      <c r="H561" s="163" t="n">
        <f aca="false">IF(J561&lt;&gt;0,IF(E561&lt;&gt;0,J561/F561,0),0)</f>
        <v>0</v>
      </c>
      <c r="I561" s="163" t="n">
        <f aca="false">IF(L561&lt;&gt;0,IF(E561&lt;&gt;0,L561/F561,0),0)</f>
        <v>0</v>
      </c>
      <c r="J561" s="163" t="n">
        <f aca="false">IF(E561&lt;&gt;0,ROUND(INDEX($P$11:$AM$1010,$A561,$L$1),2),IF(AX561=0,(SUMIF($AP$11:$AP$1010,B561,$AX$11:$AX$1010)),AX561))</f>
        <v>0</v>
      </c>
      <c r="K561" s="163" t="n">
        <f aca="false">IF(G561=0,0,(J561/G561)*100)</f>
        <v>0</v>
      </c>
      <c r="L561" s="163" t="n">
        <f aca="false">IF(E561&lt;&gt;0,ROUND(IF($L$1=1,SUM(P561),"0")+IF($L$1=2,SUM($P561:Q561),"0")+IF($L$1=3,SUM($P561:R561),"0")+IF($L$1=4,SUM($P561:S561),"0")+IF($L$1=5,SUM($P561:T561),"0")+IF($L$1=6,SUM($P561:U561),"0")+IF($L$1=7,SUM($P561:V561),"0")+IF($L$1=8,SUM($P561:W561),"0")+IF($L$1=9,SUM($P561:X561),"0")+IF($L$1=10,SUM($P561:Y561),"0")+IF($L$1=11,SUM($P561:Z561),"0")+IF($L$1=12,SUM($P561:AA561),"0")+IF($L$1=13,SUM($P561:AB561),"0")+IF($L$1=14,SUM($P561:AC561),"0")+IF($L$1=15,SUM($P561:AD561),"0")+IF($L$1=16,SUM($P561:AE561),"0")+IF($L$1=17,SUM($P561:AF561),"0")+IF($L$1=18,SUM($P561:AG561),"0")+IF($L$1=19,SUM($P561:AH561),"0")+IF($L$1=20,SUM($P561:AI561),"0")+IF($L$1=21,SUM($P561:AJ561),"0")+IF($L$1=22,SUM($P561:AK561),"0")+IF($L$1=23,SUM($P561:AL561),"0")+IF($L$1=24,SUM($P561:AM561),"0"),2),IF(BC561=0,(SUMIF($AP$11:$AP$1010,B561,$BC$11:$BC$1010)),BC561))</f>
        <v>0</v>
      </c>
      <c r="M561" s="163" t="n">
        <f aca="false">IF(G561=0,0,(L561/G561)*100)</f>
        <v>0</v>
      </c>
      <c r="N561" s="168" t="str">
        <f aca="false">IF(B561&gt;0,"ok","ocultar")</f>
        <v>ocultar</v>
      </c>
      <c r="O561" s="650"/>
      <c r="P561" s="724"/>
      <c r="Q561" s="725"/>
      <c r="R561" s="725"/>
      <c r="S561" s="725"/>
      <c r="T561" s="725"/>
      <c r="U561" s="725"/>
      <c r="V561" s="725"/>
      <c r="W561" s="725"/>
      <c r="X561" s="725"/>
      <c r="Y561" s="725"/>
      <c r="Z561" s="725"/>
      <c r="AA561" s="726"/>
      <c r="AB561" s="726"/>
      <c r="AC561" s="726"/>
      <c r="AD561" s="726"/>
      <c r="AE561" s="726"/>
      <c r="AF561" s="726"/>
      <c r="AG561" s="726"/>
      <c r="AH561" s="726"/>
      <c r="AI561" s="726"/>
      <c r="AJ561" s="726"/>
      <c r="AK561" s="726"/>
      <c r="AL561" s="726"/>
      <c r="AM561" s="727"/>
      <c r="AO561" s="728" t="n">
        <f aca="false">IF(E561&lt;&gt;0,G561,0)</f>
        <v>0</v>
      </c>
      <c r="AP561" s="157" t="n">
        <f aca="false">IF(B561=0,AP560,IF(ISNONTEXT(B561)=TRUE(),INT(B561),INT(LEFT(B561,FIND(".",B561)-1))))</f>
        <v>3</v>
      </c>
      <c r="AQ561" s="157" t="str">
        <f aca="false">IF(AQ562=1,1,IF(B561&lt;&gt;0,1,IF(C561&lt;&gt;0,1,IF(D561&lt;&gt;0,1,IF(E561&lt;&gt;0,1,"")))))</f>
        <v/>
      </c>
      <c r="AR561" s="157" t="str">
        <f aca="false">IF(AP561=0," ",IF(AP561&lt;&gt;AP560,AP561," "))</f>
        <v> </v>
      </c>
      <c r="AS561" s="732"/>
      <c r="AT561" s="730" t="n">
        <f aca="false">IF(AP561&lt;&gt;AR561,(IF('ORÇ.GLOBAL P CAIXA'!I562="",J561*(INFORMAÇÕES!$Q$99/INFORMAÇÕES!$Q$102),IF('ORÇ.GLOBAL P CAIXA'!I562="R",J561,0))),0)</f>
        <v>0</v>
      </c>
      <c r="AU561" s="75" t="n">
        <f aca="false">IF(AP561&lt;&gt;AR561,(IF('ORÇ.GLOBAL P CAIXA'!I562="",J561*(INFORMAÇÕES!$Q$100/INFORMAÇÕES!$Q$102),IF('ORÇ.GLOBAL P CAIXA'!I562="C",J561,0))),0)</f>
        <v>0</v>
      </c>
      <c r="AV561" s="75" t="n">
        <f aca="false">IF(AP561&lt;&gt;AR561,(IF('ORÇ.GLOBAL P CAIXA'!I562="",J561*INFORMAÇÕES!$U$115,IF('ORÇ.GLOBAL P CAIXA'!I562="CF",J561,0))),0)</f>
        <v>0</v>
      </c>
      <c r="AW561" s="75" t="n">
        <f aca="false">IF(AP561&lt;&gt;AR561,(IF('ORÇ.GLOBAL P CAIXA'!I562="",J561*INFORMAÇÕES!$U$116,IF('ORÇ.GLOBAL P CAIXA'!I562="O",J561,0))),0)</f>
        <v>0</v>
      </c>
      <c r="AX561" s="731" t="n">
        <f aca="false">IF(E561&lt;&gt;0,J561,0)</f>
        <v>0</v>
      </c>
      <c r="AY561" s="730" t="n">
        <f aca="false">IF(AP561&lt;&gt;AR561,(IF('ORÇ.GLOBAL P CAIXA'!I562="",L561*(INFORMAÇÕES!$Q$99/INFORMAÇÕES!$Q$102),IF('ORÇ.GLOBAL P CAIXA'!I562="R",L561,0))),0)</f>
        <v>0</v>
      </c>
      <c r="AZ561" s="75" t="n">
        <f aca="false">IF(AP561&lt;&gt;AR561,(IF('ORÇ.GLOBAL P CAIXA'!I562="",L561*(INFORMAÇÕES!$Q$100/INFORMAÇÕES!$Q$102),IF('ORÇ.GLOBAL P CAIXA'!I562="C",L561,0))),0)</f>
        <v>0</v>
      </c>
      <c r="BA561" s="75" t="n">
        <f aca="false">IF(AP561&lt;&gt;AR561,(IF('ORÇ.GLOBAL P CAIXA'!I562="",L561*INFORMAÇÕES!$U$115,IF('ORÇ.GLOBAL P CAIXA'!I562="CF",L561,0))),0)</f>
        <v>0</v>
      </c>
      <c r="BB561" s="75" t="n">
        <f aca="false">IF(AP561&lt;&gt;AR561,(IF('ORÇ.GLOBAL P CAIXA'!I562="",L561*INFORMAÇÕES!$U$116,IF('ORÇ.GLOBAL P CAIXA'!I562="O",L561,0))),0)</f>
        <v>0</v>
      </c>
      <c r="BC561" s="731" t="n">
        <f aca="false">IF(E561&lt;&gt;0,L561,0)</f>
        <v>0</v>
      </c>
    </row>
    <row r="562" s="174" customFormat="true" ht="14.25" hidden="false" customHeight="false" outlineLevel="0" collapsed="false">
      <c r="A562" s="159" t="n">
        <v>552</v>
      </c>
      <c r="B562" s="160" t="n">
        <f aca="false">'ORÇ.REPROG. P CAIXA'!B564</f>
        <v>0</v>
      </c>
      <c r="C562" s="723" t="n">
        <f aca="false">'ORÇ.REPROG. P CAIXA'!C564</f>
        <v>0</v>
      </c>
      <c r="D562" s="162" t="n">
        <f aca="false">'ORÇ.REPROG. P CAIXA'!D564</f>
        <v>0</v>
      </c>
      <c r="E562" s="163" t="n">
        <f aca="false">IF('BM GLOBAL'!$P$1&lt;&gt;0,'ORÇ.REPROG. P CAIXA'!E564,'ORÇ.REPROG. P CAIXA'!H564)</f>
        <v>0</v>
      </c>
      <c r="F562" s="163" t="n">
        <f aca="false">IF('BM GLOBAL'!$P$1&lt;&gt;0,IF('ORÇ.GLOBAL P CAIXA'!K563=0,'ORÇ.GLOBAL EMPRESA'!G563,'ORÇ.GLOBAL P CAIXA'!F563),'ORÇ.REPROG. P CAIXA'!I564)</f>
        <v>0</v>
      </c>
      <c r="G562" s="163" t="n">
        <f aca="false">IF(E562&lt;&gt;0,ROUND(E562*F562,2),IF(AO562=0,(SUMIF('ORÇ.REPROG. P CAIXA'!$AC$13:$AC$1012,B562,$AO$11:$AO$1010)),AO562))</f>
        <v>0</v>
      </c>
      <c r="H562" s="163" t="n">
        <f aca="false">IF(J562&lt;&gt;0,IF(E562&lt;&gt;0,J562/F562,0),0)</f>
        <v>0</v>
      </c>
      <c r="I562" s="163" t="n">
        <f aca="false">IF(L562&lt;&gt;0,IF(E562&lt;&gt;0,L562/F562,0),0)</f>
        <v>0</v>
      </c>
      <c r="J562" s="163" t="n">
        <f aca="false">IF(E562&lt;&gt;0,ROUND(INDEX($P$11:$AM$1010,$A562,$L$1),2),IF(AX562=0,(SUMIF($AP$11:$AP$1010,B562,$AX$11:$AX$1010)),AX562))</f>
        <v>0</v>
      </c>
      <c r="K562" s="163" t="n">
        <f aca="false">IF(G562=0,0,(J562/G562)*100)</f>
        <v>0</v>
      </c>
      <c r="L562" s="163" t="n">
        <f aca="false">IF(E562&lt;&gt;0,ROUND(IF($L$1=1,SUM(P562),"0")+IF($L$1=2,SUM($P562:Q562),"0")+IF($L$1=3,SUM($P562:R562),"0")+IF($L$1=4,SUM($P562:S562),"0")+IF($L$1=5,SUM($P562:T562),"0")+IF($L$1=6,SUM($P562:U562),"0")+IF($L$1=7,SUM($P562:V562),"0")+IF($L$1=8,SUM($P562:W562),"0")+IF($L$1=9,SUM($P562:X562),"0")+IF($L$1=10,SUM($P562:Y562),"0")+IF($L$1=11,SUM($P562:Z562),"0")+IF($L$1=12,SUM($P562:AA562),"0")+IF($L$1=13,SUM($P562:AB562),"0")+IF($L$1=14,SUM($P562:AC562),"0")+IF($L$1=15,SUM($P562:AD562),"0")+IF($L$1=16,SUM($P562:AE562),"0")+IF($L$1=17,SUM($P562:AF562),"0")+IF($L$1=18,SUM($P562:AG562),"0")+IF($L$1=19,SUM($P562:AH562),"0")+IF($L$1=20,SUM($P562:AI562),"0")+IF($L$1=21,SUM($P562:AJ562),"0")+IF($L$1=22,SUM($P562:AK562),"0")+IF($L$1=23,SUM($P562:AL562),"0")+IF($L$1=24,SUM($P562:AM562),"0"),2),IF(BC562=0,(SUMIF($AP$11:$AP$1010,B562,$BC$11:$BC$1010)),BC562))</f>
        <v>0</v>
      </c>
      <c r="M562" s="163" t="n">
        <f aca="false">IF(G562=0,0,(L562/G562)*100)</f>
        <v>0</v>
      </c>
      <c r="N562" s="168" t="str">
        <f aca="false">IF(B562&gt;0,"ok","ocultar")</f>
        <v>ocultar</v>
      </c>
      <c r="O562" s="650"/>
      <c r="P562" s="724"/>
      <c r="Q562" s="725"/>
      <c r="R562" s="725"/>
      <c r="S562" s="725"/>
      <c r="T562" s="725"/>
      <c r="U562" s="725"/>
      <c r="V562" s="725"/>
      <c r="W562" s="725"/>
      <c r="X562" s="725"/>
      <c r="Y562" s="725"/>
      <c r="Z562" s="725"/>
      <c r="AA562" s="726"/>
      <c r="AB562" s="726"/>
      <c r="AC562" s="726"/>
      <c r="AD562" s="726"/>
      <c r="AE562" s="726"/>
      <c r="AF562" s="726"/>
      <c r="AG562" s="726"/>
      <c r="AH562" s="726"/>
      <c r="AI562" s="726"/>
      <c r="AJ562" s="726"/>
      <c r="AK562" s="726"/>
      <c r="AL562" s="726"/>
      <c r="AM562" s="727"/>
      <c r="AO562" s="728" t="n">
        <f aca="false">IF(E562&lt;&gt;0,G562,0)</f>
        <v>0</v>
      </c>
      <c r="AP562" s="157" t="n">
        <f aca="false">IF(B562=0,AP561,IF(ISNONTEXT(B562)=TRUE(),INT(B562),INT(LEFT(B562,FIND(".",B562)-1))))</f>
        <v>3</v>
      </c>
      <c r="AQ562" s="157" t="str">
        <f aca="false">IF(AQ563=1,1,IF(B562&lt;&gt;0,1,IF(C562&lt;&gt;0,1,IF(D562&lt;&gt;0,1,IF(E562&lt;&gt;0,1,"")))))</f>
        <v/>
      </c>
      <c r="AR562" s="157" t="str">
        <f aca="false">IF(AP562=0," ",IF(AP562&lt;&gt;AP561,AP562," "))</f>
        <v> </v>
      </c>
      <c r="AS562" s="732"/>
      <c r="AT562" s="730" t="n">
        <f aca="false">IF(AP562&lt;&gt;AR562,(IF('ORÇ.GLOBAL P CAIXA'!I563="",J562*(INFORMAÇÕES!$Q$99/INFORMAÇÕES!$Q$102),IF('ORÇ.GLOBAL P CAIXA'!I563="R",J562,0))),0)</f>
        <v>0</v>
      </c>
      <c r="AU562" s="75" t="n">
        <f aca="false">IF(AP562&lt;&gt;AR562,(IF('ORÇ.GLOBAL P CAIXA'!I563="",J562*(INFORMAÇÕES!$Q$100/INFORMAÇÕES!$Q$102),IF('ORÇ.GLOBAL P CAIXA'!I563="C",J562,0))),0)</f>
        <v>0</v>
      </c>
      <c r="AV562" s="75" t="n">
        <f aca="false">IF(AP562&lt;&gt;AR562,(IF('ORÇ.GLOBAL P CAIXA'!I563="",J562*INFORMAÇÕES!$U$115,IF('ORÇ.GLOBAL P CAIXA'!I563="CF",J562,0))),0)</f>
        <v>0</v>
      </c>
      <c r="AW562" s="75" t="n">
        <f aca="false">IF(AP562&lt;&gt;AR562,(IF('ORÇ.GLOBAL P CAIXA'!I563="",J562*INFORMAÇÕES!$U$116,IF('ORÇ.GLOBAL P CAIXA'!I563="O",J562,0))),0)</f>
        <v>0</v>
      </c>
      <c r="AX562" s="731" t="n">
        <f aca="false">IF(E562&lt;&gt;0,J562,0)</f>
        <v>0</v>
      </c>
      <c r="AY562" s="730" t="n">
        <f aca="false">IF(AP562&lt;&gt;AR562,(IF('ORÇ.GLOBAL P CAIXA'!I563="",L562*(INFORMAÇÕES!$Q$99/INFORMAÇÕES!$Q$102),IF('ORÇ.GLOBAL P CAIXA'!I563="R",L562,0))),0)</f>
        <v>0</v>
      </c>
      <c r="AZ562" s="75" t="n">
        <f aca="false">IF(AP562&lt;&gt;AR562,(IF('ORÇ.GLOBAL P CAIXA'!I563="",L562*(INFORMAÇÕES!$Q$100/INFORMAÇÕES!$Q$102),IF('ORÇ.GLOBAL P CAIXA'!I563="C",L562,0))),0)</f>
        <v>0</v>
      </c>
      <c r="BA562" s="75" t="n">
        <f aca="false">IF(AP562&lt;&gt;AR562,(IF('ORÇ.GLOBAL P CAIXA'!I563="",L562*INFORMAÇÕES!$U$115,IF('ORÇ.GLOBAL P CAIXA'!I563="CF",L562,0))),0)</f>
        <v>0</v>
      </c>
      <c r="BB562" s="75" t="n">
        <f aca="false">IF(AP562&lt;&gt;AR562,(IF('ORÇ.GLOBAL P CAIXA'!I563="",L562*INFORMAÇÕES!$U$116,IF('ORÇ.GLOBAL P CAIXA'!I563="O",L562,0))),0)</f>
        <v>0</v>
      </c>
      <c r="BC562" s="731" t="n">
        <f aca="false">IF(E562&lt;&gt;0,L562,0)</f>
        <v>0</v>
      </c>
    </row>
    <row r="563" s="174" customFormat="true" ht="14.25" hidden="false" customHeight="false" outlineLevel="0" collapsed="false">
      <c r="A563" s="159" t="n">
        <v>553</v>
      </c>
      <c r="B563" s="160" t="n">
        <f aca="false">'ORÇ.REPROG. P CAIXA'!B565</f>
        <v>0</v>
      </c>
      <c r="C563" s="723" t="n">
        <f aca="false">'ORÇ.REPROG. P CAIXA'!C565</f>
        <v>0</v>
      </c>
      <c r="D563" s="162" t="n">
        <f aca="false">'ORÇ.REPROG. P CAIXA'!D565</f>
        <v>0</v>
      </c>
      <c r="E563" s="163" t="n">
        <f aca="false">IF('BM GLOBAL'!$P$1&lt;&gt;0,'ORÇ.REPROG. P CAIXA'!E565,'ORÇ.REPROG. P CAIXA'!H565)</f>
        <v>0</v>
      </c>
      <c r="F563" s="163" t="n">
        <f aca="false">IF('BM GLOBAL'!$P$1&lt;&gt;0,IF('ORÇ.GLOBAL P CAIXA'!K564=0,'ORÇ.GLOBAL EMPRESA'!G564,'ORÇ.GLOBAL P CAIXA'!F564),'ORÇ.REPROG. P CAIXA'!I565)</f>
        <v>0</v>
      </c>
      <c r="G563" s="163" t="n">
        <f aca="false">IF(E563&lt;&gt;0,ROUND(E563*F563,2),IF(AO563=0,(SUMIF('ORÇ.REPROG. P CAIXA'!$AC$13:$AC$1012,B563,$AO$11:$AO$1010)),AO563))</f>
        <v>0</v>
      </c>
      <c r="H563" s="163" t="n">
        <f aca="false">IF(J563&lt;&gt;0,IF(E563&lt;&gt;0,J563/F563,0),0)</f>
        <v>0</v>
      </c>
      <c r="I563" s="163" t="n">
        <f aca="false">IF(L563&lt;&gt;0,IF(E563&lt;&gt;0,L563/F563,0),0)</f>
        <v>0</v>
      </c>
      <c r="J563" s="163" t="n">
        <f aca="false">IF(E563&lt;&gt;0,ROUND(INDEX($P$11:$AM$1010,$A563,$L$1),2),IF(AX563=0,(SUMIF($AP$11:$AP$1010,B563,$AX$11:$AX$1010)),AX563))</f>
        <v>0</v>
      </c>
      <c r="K563" s="163" t="n">
        <f aca="false">IF(G563=0,0,(J563/G563)*100)</f>
        <v>0</v>
      </c>
      <c r="L563" s="163" t="n">
        <f aca="false">IF(E563&lt;&gt;0,ROUND(IF($L$1=1,SUM(P563),"0")+IF($L$1=2,SUM($P563:Q563),"0")+IF($L$1=3,SUM($P563:R563),"0")+IF($L$1=4,SUM($P563:S563),"0")+IF($L$1=5,SUM($P563:T563),"0")+IF($L$1=6,SUM($P563:U563),"0")+IF($L$1=7,SUM($P563:V563),"0")+IF($L$1=8,SUM($P563:W563),"0")+IF($L$1=9,SUM($P563:X563),"0")+IF($L$1=10,SUM($P563:Y563),"0")+IF($L$1=11,SUM($P563:Z563),"0")+IF($L$1=12,SUM($P563:AA563),"0")+IF($L$1=13,SUM($P563:AB563),"0")+IF($L$1=14,SUM($P563:AC563),"0")+IF($L$1=15,SUM($P563:AD563),"0")+IF($L$1=16,SUM($P563:AE563),"0")+IF($L$1=17,SUM($P563:AF563),"0")+IF($L$1=18,SUM($P563:AG563),"0")+IF($L$1=19,SUM($P563:AH563),"0")+IF($L$1=20,SUM($P563:AI563),"0")+IF($L$1=21,SUM($P563:AJ563),"0")+IF($L$1=22,SUM($P563:AK563),"0")+IF($L$1=23,SUM($P563:AL563),"0")+IF($L$1=24,SUM($P563:AM563),"0"),2),IF(BC563=0,(SUMIF($AP$11:$AP$1010,B563,$BC$11:$BC$1010)),BC563))</f>
        <v>0</v>
      </c>
      <c r="M563" s="163" t="n">
        <f aca="false">IF(G563=0,0,(L563/G563)*100)</f>
        <v>0</v>
      </c>
      <c r="N563" s="168" t="str">
        <f aca="false">IF(B563&gt;0,"ok","ocultar")</f>
        <v>ocultar</v>
      </c>
      <c r="O563" s="650"/>
      <c r="P563" s="724"/>
      <c r="Q563" s="725"/>
      <c r="R563" s="725"/>
      <c r="S563" s="725"/>
      <c r="T563" s="725"/>
      <c r="U563" s="725"/>
      <c r="V563" s="725"/>
      <c r="W563" s="725"/>
      <c r="X563" s="725"/>
      <c r="Y563" s="725"/>
      <c r="Z563" s="725"/>
      <c r="AA563" s="726"/>
      <c r="AB563" s="726"/>
      <c r="AC563" s="726"/>
      <c r="AD563" s="726"/>
      <c r="AE563" s="726"/>
      <c r="AF563" s="726"/>
      <c r="AG563" s="726"/>
      <c r="AH563" s="726"/>
      <c r="AI563" s="726"/>
      <c r="AJ563" s="726"/>
      <c r="AK563" s="726"/>
      <c r="AL563" s="726"/>
      <c r="AM563" s="727"/>
      <c r="AO563" s="728" t="n">
        <f aca="false">IF(E563&lt;&gt;0,G563,0)</f>
        <v>0</v>
      </c>
      <c r="AP563" s="157" t="n">
        <f aca="false">IF(B563=0,AP562,IF(ISNONTEXT(B563)=TRUE(),INT(B563),INT(LEFT(B563,FIND(".",B563)-1))))</f>
        <v>3</v>
      </c>
      <c r="AQ563" s="157" t="str">
        <f aca="false">IF(AQ564=1,1,IF(B563&lt;&gt;0,1,IF(C563&lt;&gt;0,1,IF(D563&lt;&gt;0,1,IF(E563&lt;&gt;0,1,"")))))</f>
        <v/>
      </c>
      <c r="AR563" s="157" t="str">
        <f aca="false">IF(AP563=0," ",IF(AP563&lt;&gt;AP562,AP563," "))</f>
        <v> </v>
      </c>
      <c r="AS563" s="732"/>
      <c r="AT563" s="730" t="n">
        <f aca="false">IF(AP563&lt;&gt;AR563,(IF('ORÇ.GLOBAL P CAIXA'!I564="",J563*(INFORMAÇÕES!$Q$99/INFORMAÇÕES!$Q$102),IF('ORÇ.GLOBAL P CAIXA'!I564="R",J563,0))),0)</f>
        <v>0</v>
      </c>
      <c r="AU563" s="75" t="n">
        <f aca="false">IF(AP563&lt;&gt;AR563,(IF('ORÇ.GLOBAL P CAIXA'!I564="",J563*(INFORMAÇÕES!$Q$100/INFORMAÇÕES!$Q$102),IF('ORÇ.GLOBAL P CAIXA'!I564="C",J563,0))),0)</f>
        <v>0</v>
      </c>
      <c r="AV563" s="75" t="n">
        <f aca="false">IF(AP563&lt;&gt;AR563,(IF('ORÇ.GLOBAL P CAIXA'!I564="",J563*INFORMAÇÕES!$U$115,IF('ORÇ.GLOBAL P CAIXA'!I564="CF",J563,0))),0)</f>
        <v>0</v>
      </c>
      <c r="AW563" s="75" t="n">
        <f aca="false">IF(AP563&lt;&gt;AR563,(IF('ORÇ.GLOBAL P CAIXA'!I564="",J563*INFORMAÇÕES!$U$116,IF('ORÇ.GLOBAL P CAIXA'!I564="O",J563,0))),0)</f>
        <v>0</v>
      </c>
      <c r="AX563" s="731" t="n">
        <f aca="false">IF(E563&lt;&gt;0,J563,0)</f>
        <v>0</v>
      </c>
      <c r="AY563" s="730" t="n">
        <f aca="false">IF(AP563&lt;&gt;AR563,(IF('ORÇ.GLOBAL P CAIXA'!I564="",L563*(INFORMAÇÕES!$Q$99/INFORMAÇÕES!$Q$102),IF('ORÇ.GLOBAL P CAIXA'!I564="R",L563,0))),0)</f>
        <v>0</v>
      </c>
      <c r="AZ563" s="75" t="n">
        <f aca="false">IF(AP563&lt;&gt;AR563,(IF('ORÇ.GLOBAL P CAIXA'!I564="",L563*(INFORMAÇÕES!$Q$100/INFORMAÇÕES!$Q$102),IF('ORÇ.GLOBAL P CAIXA'!I564="C",L563,0))),0)</f>
        <v>0</v>
      </c>
      <c r="BA563" s="75" t="n">
        <f aca="false">IF(AP563&lt;&gt;AR563,(IF('ORÇ.GLOBAL P CAIXA'!I564="",L563*INFORMAÇÕES!$U$115,IF('ORÇ.GLOBAL P CAIXA'!I564="CF",L563,0))),0)</f>
        <v>0</v>
      </c>
      <c r="BB563" s="75" t="n">
        <f aca="false">IF(AP563&lt;&gt;AR563,(IF('ORÇ.GLOBAL P CAIXA'!I564="",L563*INFORMAÇÕES!$U$116,IF('ORÇ.GLOBAL P CAIXA'!I564="O",L563,0))),0)</f>
        <v>0</v>
      </c>
      <c r="BC563" s="731" t="n">
        <f aca="false">IF(E563&lt;&gt;0,L563,0)</f>
        <v>0</v>
      </c>
    </row>
    <row r="564" s="174" customFormat="true" ht="14.25" hidden="false" customHeight="false" outlineLevel="0" collapsed="false">
      <c r="A564" s="159" t="n">
        <v>554</v>
      </c>
      <c r="B564" s="160" t="n">
        <f aca="false">'ORÇ.REPROG. P CAIXA'!B566</f>
        <v>0</v>
      </c>
      <c r="C564" s="723" t="n">
        <f aca="false">'ORÇ.REPROG. P CAIXA'!C566</f>
        <v>0</v>
      </c>
      <c r="D564" s="162" t="n">
        <f aca="false">'ORÇ.REPROG. P CAIXA'!D566</f>
        <v>0</v>
      </c>
      <c r="E564" s="163" t="n">
        <f aca="false">IF('BM GLOBAL'!$P$1&lt;&gt;0,'ORÇ.REPROG. P CAIXA'!E566,'ORÇ.REPROG. P CAIXA'!H566)</f>
        <v>0</v>
      </c>
      <c r="F564" s="163" t="n">
        <f aca="false">IF('BM GLOBAL'!$P$1&lt;&gt;0,IF('ORÇ.GLOBAL P CAIXA'!K565=0,'ORÇ.GLOBAL EMPRESA'!G565,'ORÇ.GLOBAL P CAIXA'!F565),'ORÇ.REPROG. P CAIXA'!I566)</f>
        <v>0</v>
      </c>
      <c r="G564" s="163" t="n">
        <f aca="false">IF(E564&lt;&gt;0,ROUND(E564*F564,2),IF(AO564=0,(SUMIF('ORÇ.REPROG. P CAIXA'!$AC$13:$AC$1012,B564,$AO$11:$AO$1010)),AO564))</f>
        <v>0</v>
      </c>
      <c r="H564" s="163" t="n">
        <f aca="false">IF(J564&lt;&gt;0,IF(E564&lt;&gt;0,J564/F564,0),0)</f>
        <v>0</v>
      </c>
      <c r="I564" s="163" t="n">
        <f aca="false">IF(L564&lt;&gt;0,IF(E564&lt;&gt;0,L564/F564,0),0)</f>
        <v>0</v>
      </c>
      <c r="J564" s="163" t="n">
        <f aca="false">IF(E564&lt;&gt;0,ROUND(INDEX($P$11:$AM$1010,$A564,$L$1),2),IF(AX564=0,(SUMIF($AP$11:$AP$1010,B564,$AX$11:$AX$1010)),AX564))</f>
        <v>0</v>
      </c>
      <c r="K564" s="163" t="n">
        <f aca="false">IF(G564=0,0,(J564/G564)*100)</f>
        <v>0</v>
      </c>
      <c r="L564" s="163" t="n">
        <f aca="false">IF(E564&lt;&gt;0,ROUND(IF($L$1=1,SUM(P564),"0")+IF($L$1=2,SUM($P564:Q564),"0")+IF($L$1=3,SUM($P564:R564),"0")+IF($L$1=4,SUM($P564:S564),"0")+IF($L$1=5,SUM($P564:T564),"0")+IF($L$1=6,SUM($P564:U564),"0")+IF($L$1=7,SUM($P564:V564),"0")+IF($L$1=8,SUM($P564:W564),"0")+IF($L$1=9,SUM($P564:X564),"0")+IF($L$1=10,SUM($P564:Y564),"0")+IF($L$1=11,SUM($P564:Z564),"0")+IF($L$1=12,SUM($P564:AA564),"0")+IF($L$1=13,SUM($P564:AB564),"0")+IF($L$1=14,SUM($P564:AC564),"0")+IF($L$1=15,SUM($P564:AD564),"0")+IF($L$1=16,SUM($P564:AE564),"0")+IF($L$1=17,SUM($P564:AF564),"0")+IF($L$1=18,SUM($P564:AG564),"0")+IF($L$1=19,SUM($P564:AH564),"0")+IF($L$1=20,SUM($P564:AI564),"0")+IF($L$1=21,SUM($P564:AJ564),"0")+IF($L$1=22,SUM($P564:AK564),"0")+IF($L$1=23,SUM($P564:AL564),"0")+IF($L$1=24,SUM($P564:AM564),"0"),2),IF(BC564=0,(SUMIF($AP$11:$AP$1010,B564,$BC$11:$BC$1010)),BC564))</f>
        <v>0</v>
      </c>
      <c r="M564" s="163" t="n">
        <f aca="false">IF(G564=0,0,(L564/G564)*100)</f>
        <v>0</v>
      </c>
      <c r="N564" s="168" t="str">
        <f aca="false">IF(B564&gt;0,"ok","ocultar")</f>
        <v>ocultar</v>
      </c>
      <c r="O564" s="650"/>
      <c r="P564" s="724"/>
      <c r="Q564" s="725"/>
      <c r="R564" s="725"/>
      <c r="S564" s="725"/>
      <c r="T564" s="725"/>
      <c r="U564" s="725"/>
      <c r="V564" s="725"/>
      <c r="W564" s="725"/>
      <c r="X564" s="725"/>
      <c r="Y564" s="725"/>
      <c r="Z564" s="725"/>
      <c r="AA564" s="726"/>
      <c r="AB564" s="726"/>
      <c r="AC564" s="726"/>
      <c r="AD564" s="726"/>
      <c r="AE564" s="726"/>
      <c r="AF564" s="726"/>
      <c r="AG564" s="726"/>
      <c r="AH564" s="726"/>
      <c r="AI564" s="726"/>
      <c r="AJ564" s="726"/>
      <c r="AK564" s="726"/>
      <c r="AL564" s="726"/>
      <c r="AM564" s="727"/>
      <c r="AO564" s="728" t="n">
        <f aca="false">IF(E564&lt;&gt;0,G564,0)</f>
        <v>0</v>
      </c>
      <c r="AP564" s="157" t="n">
        <f aca="false">IF(B564=0,AP563,IF(ISNONTEXT(B564)=TRUE(),INT(B564),INT(LEFT(B564,FIND(".",B564)-1))))</f>
        <v>3</v>
      </c>
      <c r="AQ564" s="157" t="str">
        <f aca="false">IF(AQ565=1,1,IF(B564&lt;&gt;0,1,IF(C564&lt;&gt;0,1,IF(D564&lt;&gt;0,1,IF(E564&lt;&gt;0,1,"")))))</f>
        <v/>
      </c>
      <c r="AR564" s="157" t="str">
        <f aca="false">IF(AP564=0," ",IF(AP564&lt;&gt;AP563,AP564," "))</f>
        <v> </v>
      </c>
      <c r="AS564" s="732"/>
      <c r="AT564" s="730" t="n">
        <f aca="false">IF(AP564&lt;&gt;AR564,(IF('ORÇ.GLOBAL P CAIXA'!I565="",J564*(INFORMAÇÕES!$Q$99/INFORMAÇÕES!$Q$102),IF('ORÇ.GLOBAL P CAIXA'!I565="R",J564,0))),0)</f>
        <v>0</v>
      </c>
      <c r="AU564" s="75" t="n">
        <f aca="false">IF(AP564&lt;&gt;AR564,(IF('ORÇ.GLOBAL P CAIXA'!I565="",J564*(INFORMAÇÕES!$Q$100/INFORMAÇÕES!$Q$102),IF('ORÇ.GLOBAL P CAIXA'!I565="C",J564,0))),0)</f>
        <v>0</v>
      </c>
      <c r="AV564" s="75" t="n">
        <f aca="false">IF(AP564&lt;&gt;AR564,(IF('ORÇ.GLOBAL P CAIXA'!I565="",J564*INFORMAÇÕES!$U$115,IF('ORÇ.GLOBAL P CAIXA'!I565="CF",J564,0))),0)</f>
        <v>0</v>
      </c>
      <c r="AW564" s="75" t="n">
        <f aca="false">IF(AP564&lt;&gt;AR564,(IF('ORÇ.GLOBAL P CAIXA'!I565="",J564*INFORMAÇÕES!$U$116,IF('ORÇ.GLOBAL P CAIXA'!I565="O",J564,0))),0)</f>
        <v>0</v>
      </c>
      <c r="AX564" s="731" t="n">
        <f aca="false">IF(E564&lt;&gt;0,J564,0)</f>
        <v>0</v>
      </c>
      <c r="AY564" s="730" t="n">
        <f aca="false">IF(AP564&lt;&gt;AR564,(IF('ORÇ.GLOBAL P CAIXA'!I565="",L564*(INFORMAÇÕES!$Q$99/INFORMAÇÕES!$Q$102),IF('ORÇ.GLOBAL P CAIXA'!I565="R",L564,0))),0)</f>
        <v>0</v>
      </c>
      <c r="AZ564" s="75" t="n">
        <f aca="false">IF(AP564&lt;&gt;AR564,(IF('ORÇ.GLOBAL P CAIXA'!I565="",L564*(INFORMAÇÕES!$Q$100/INFORMAÇÕES!$Q$102),IF('ORÇ.GLOBAL P CAIXA'!I565="C",L564,0))),0)</f>
        <v>0</v>
      </c>
      <c r="BA564" s="75" t="n">
        <f aca="false">IF(AP564&lt;&gt;AR564,(IF('ORÇ.GLOBAL P CAIXA'!I565="",L564*INFORMAÇÕES!$U$115,IF('ORÇ.GLOBAL P CAIXA'!I565="CF",L564,0))),0)</f>
        <v>0</v>
      </c>
      <c r="BB564" s="75" t="n">
        <f aca="false">IF(AP564&lt;&gt;AR564,(IF('ORÇ.GLOBAL P CAIXA'!I565="",L564*INFORMAÇÕES!$U$116,IF('ORÇ.GLOBAL P CAIXA'!I565="O",L564,0))),0)</f>
        <v>0</v>
      </c>
      <c r="BC564" s="731" t="n">
        <f aca="false">IF(E564&lt;&gt;0,L564,0)</f>
        <v>0</v>
      </c>
    </row>
    <row r="565" s="174" customFormat="true" ht="14.25" hidden="false" customHeight="false" outlineLevel="0" collapsed="false">
      <c r="A565" s="159" t="n">
        <v>555</v>
      </c>
      <c r="B565" s="160" t="n">
        <f aca="false">'ORÇ.REPROG. P CAIXA'!B567</f>
        <v>0</v>
      </c>
      <c r="C565" s="723" t="n">
        <f aca="false">'ORÇ.REPROG. P CAIXA'!C567</f>
        <v>0</v>
      </c>
      <c r="D565" s="162" t="n">
        <f aca="false">'ORÇ.REPROG. P CAIXA'!D567</f>
        <v>0</v>
      </c>
      <c r="E565" s="163" t="n">
        <f aca="false">IF('BM GLOBAL'!$P$1&lt;&gt;0,'ORÇ.REPROG. P CAIXA'!E567,'ORÇ.REPROG. P CAIXA'!H567)</f>
        <v>0</v>
      </c>
      <c r="F565" s="163" t="n">
        <f aca="false">IF('BM GLOBAL'!$P$1&lt;&gt;0,IF('ORÇ.GLOBAL P CAIXA'!K566=0,'ORÇ.GLOBAL EMPRESA'!G566,'ORÇ.GLOBAL P CAIXA'!F566),'ORÇ.REPROG. P CAIXA'!I567)</f>
        <v>0</v>
      </c>
      <c r="G565" s="163" t="n">
        <f aca="false">IF(E565&lt;&gt;0,ROUND(E565*F565,2),IF(AO565=0,(SUMIF('ORÇ.REPROG. P CAIXA'!$AC$13:$AC$1012,B565,$AO$11:$AO$1010)),AO565))</f>
        <v>0</v>
      </c>
      <c r="H565" s="163" t="n">
        <f aca="false">IF(J565&lt;&gt;0,IF(E565&lt;&gt;0,J565/F565,0),0)</f>
        <v>0</v>
      </c>
      <c r="I565" s="163" t="n">
        <f aca="false">IF(L565&lt;&gt;0,IF(E565&lt;&gt;0,L565/F565,0),0)</f>
        <v>0</v>
      </c>
      <c r="J565" s="163" t="n">
        <f aca="false">IF(E565&lt;&gt;0,ROUND(INDEX($P$11:$AM$1010,$A565,$L$1),2),IF(AX565=0,(SUMIF($AP$11:$AP$1010,B565,$AX$11:$AX$1010)),AX565))</f>
        <v>0</v>
      </c>
      <c r="K565" s="163" t="n">
        <f aca="false">IF(G565=0,0,(J565/G565)*100)</f>
        <v>0</v>
      </c>
      <c r="L565" s="163" t="n">
        <f aca="false">IF(E565&lt;&gt;0,ROUND(IF($L$1=1,SUM(P565),"0")+IF($L$1=2,SUM($P565:Q565),"0")+IF($L$1=3,SUM($P565:R565),"0")+IF($L$1=4,SUM($P565:S565),"0")+IF($L$1=5,SUM($P565:T565),"0")+IF($L$1=6,SUM($P565:U565),"0")+IF($L$1=7,SUM($P565:V565),"0")+IF($L$1=8,SUM($P565:W565),"0")+IF($L$1=9,SUM($P565:X565),"0")+IF($L$1=10,SUM($P565:Y565),"0")+IF($L$1=11,SUM($P565:Z565),"0")+IF($L$1=12,SUM($P565:AA565),"0")+IF($L$1=13,SUM($P565:AB565),"0")+IF($L$1=14,SUM($P565:AC565),"0")+IF($L$1=15,SUM($P565:AD565),"0")+IF($L$1=16,SUM($P565:AE565),"0")+IF($L$1=17,SUM($P565:AF565),"0")+IF($L$1=18,SUM($P565:AG565),"0")+IF($L$1=19,SUM($P565:AH565),"0")+IF($L$1=20,SUM($P565:AI565),"0")+IF($L$1=21,SUM($P565:AJ565),"0")+IF($L$1=22,SUM($P565:AK565),"0")+IF($L$1=23,SUM($P565:AL565),"0")+IF($L$1=24,SUM($P565:AM565),"0"),2),IF(BC565=0,(SUMIF($AP$11:$AP$1010,B565,$BC$11:$BC$1010)),BC565))</f>
        <v>0</v>
      </c>
      <c r="M565" s="163" t="n">
        <f aca="false">IF(G565=0,0,(L565/G565)*100)</f>
        <v>0</v>
      </c>
      <c r="N565" s="168" t="str">
        <f aca="false">IF(B565&gt;0,"ok","ocultar")</f>
        <v>ocultar</v>
      </c>
      <c r="O565" s="650"/>
      <c r="P565" s="724"/>
      <c r="Q565" s="725"/>
      <c r="R565" s="725"/>
      <c r="S565" s="725"/>
      <c r="T565" s="725"/>
      <c r="U565" s="725"/>
      <c r="V565" s="725"/>
      <c r="W565" s="725"/>
      <c r="X565" s="725"/>
      <c r="Y565" s="725"/>
      <c r="Z565" s="725"/>
      <c r="AA565" s="726"/>
      <c r="AB565" s="726"/>
      <c r="AC565" s="726"/>
      <c r="AD565" s="726"/>
      <c r="AE565" s="726"/>
      <c r="AF565" s="726"/>
      <c r="AG565" s="726"/>
      <c r="AH565" s="726"/>
      <c r="AI565" s="726"/>
      <c r="AJ565" s="726"/>
      <c r="AK565" s="726"/>
      <c r="AL565" s="726"/>
      <c r="AM565" s="727"/>
      <c r="AO565" s="728" t="n">
        <f aca="false">IF(E565&lt;&gt;0,G565,0)</f>
        <v>0</v>
      </c>
      <c r="AP565" s="157" t="n">
        <f aca="false">IF(B565=0,AP564,IF(ISNONTEXT(B565)=TRUE(),INT(B565),INT(LEFT(B565,FIND(".",B565)-1))))</f>
        <v>3</v>
      </c>
      <c r="AQ565" s="157" t="str">
        <f aca="false">IF(AQ566=1,1,IF(B565&lt;&gt;0,1,IF(C565&lt;&gt;0,1,IF(D565&lt;&gt;0,1,IF(E565&lt;&gt;0,1,"")))))</f>
        <v/>
      </c>
      <c r="AR565" s="157" t="str">
        <f aca="false">IF(AP565=0," ",IF(AP565&lt;&gt;AP564,AP565," "))</f>
        <v> </v>
      </c>
      <c r="AS565" s="732"/>
      <c r="AT565" s="730" t="n">
        <f aca="false">IF(AP565&lt;&gt;AR565,(IF('ORÇ.GLOBAL P CAIXA'!I566="",J565*(INFORMAÇÕES!$Q$99/INFORMAÇÕES!$Q$102),IF('ORÇ.GLOBAL P CAIXA'!I566="R",J565,0))),0)</f>
        <v>0</v>
      </c>
      <c r="AU565" s="75" t="n">
        <f aca="false">IF(AP565&lt;&gt;AR565,(IF('ORÇ.GLOBAL P CAIXA'!I566="",J565*(INFORMAÇÕES!$Q$100/INFORMAÇÕES!$Q$102),IF('ORÇ.GLOBAL P CAIXA'!I566="C",J565,0))),0)</f>
        <v>0</v>
      </c>
      <c r="AV565" s="75" t="n">
        <f aca="false">IF(AP565&lt;&gt;AR565,(IF('ORÇ.GLOBAL P CAIXA'!I566="",J565*INFORMAÇÕES!$U$115,IF('ORÇ.GLOBAL P CAIXA'!I566="CF",J565,0))),0)</f>
        <v>0</v>
      </c>
      <c r="AW565" s="75" t="n">
        <f aca="false">IF(AP565&lt;&gt;AR565,(IF('ORÇ.GLOBAL P CAIXA'!I566="",J565*INFORMAÇÕES!$U$116,IF('ORÇ.GLOBAL P CAIXA'!I566="O",J565,0))),0)</f>
        <v>0</v>
      </c>
      <c r="AX565" s="731" t="n">
        <f aca="false">IF(E565&lt;&gt;0,J565,0)</f>
        <v>0</v>
      </c>
      <c r="AY565" s="730" t="n">
        <f aca="false">IF(AP565&lt;&gt;AR565,(IF('ORÇ.GLOBAL P CAIXA'!I566="",L565*(INFORMAÇÕES!$Q$99/INFORMAÇÕES!$Q$102),IF('ORÇ.GLOBAL P CAIXA'!I566="R",L565,0))),0)</f>
        <v>0</v>
      </c>
      <c r="AZ565" s="75" t="n">
        <f aca="false">IF(AP565&lt;&gt;AR565,(IF('ORÇ.GLOBAL P CAIXA'!I566="",L565*(INFORMAÇÕES!$Q$100/INFORMAÇÕES!$Q$102),IF('ORÇ.GLOBAL P CAIXA'!I566="C",L565,0))),0)</f>
        <v>0</v>
      </c>
      <c r="BA565" s="75" t="n">
        <f aca="false">IF(AP565&lt;&gt;AR565,(IF('ORÇ.GLOBAL P CAIXA'!I566="",L565*INFORMAÇÕES!$U$115,IF('ORÇ.GLOBAL P CAIXA'!I566="CF",L565,0))),0)</f>
        <v>0</v>
      </c>
      <c r="BB565" s="75" t="n">
        <f aca="false">IF(AP565&lt;&gt;AR565,(IF('ORÇ.GLOBAL P CAIXA'!I566="",L565*INFORMAÇÕES!$U$116,IF('ORÇ.GLOBAL P CAIXA'!I566="O",L565,0))),0)</f>
        <v>0</v>
      </c>
      <c r="BC565" s="731" t="n">
        <f aca="false">IF(E565&lt;&gt;0,L565,0)</f>
        <v>0</v>
      </c>
    </row>
    <row r="566" s="174" customFormat="true" ht="14.25" hidden="false" customHeight="false" outlineLevel="0" collapsed="false">
      <c r="A566" s="159" t="n">
        <v>556</v>
      </c>
      <c r="B566" s="160" t="n">
        <f aca="false">'ORÇ.REPROG. P CAIXA'!B568</f>
        <v>0</v>
      </c>
      <c r="C566" s="723" t="n">
        <f aca="false">'ORÇ.REPROG. P CAIXA'!C568</f>
        <v>0</v>
      </c>
      <c r="D566" s="162" t="n">
        <f aca="false">'ORÇ.REPROG. P CAIXA'!D568</f>
        <v>0</v>
      </c>
      <c r="E566" s="163" t="n">
        <f aca="false">IF('BM GLOBAL'!$P$1&lt;&gt;0,'ORÇ.REPROG. P CAIXA'!E568,'ORÇ.REPROG. P CAIXA'!H568)</f>
        <v>0</v>
      </c>
      <c r="F566" s="163" t="n">
        <f aca="false">IF('BM GLOBAL'!$P$1&lt;&gt;0,IF('ORÇ.GLOBAL P CAIXA'!K567=0,'ORÇ.GLOBAL EMPRESA'!G567,'ORÇ.GLOBAL P CAIXA'!F567),'ORÇ.REPROG. P CAIXA'!I568)</f>
        <v>0</v>
      </c>
      <c r="G566" s="163" t="n">
        <f aca="false">IF(E566&lt;&gt;0,ROUND(E566*F566,2),IF(AO566=0,(SUMIF('ORÇ.REPROG. P CAIXA'!$AC$13:$AC$1012,B566,$AO$11:$AO$1010)),AO566))</f>
        <v>0</v>
      </c>
      <c r="H566" s="163" t="n">
        <f aca="false">IF(J566&lt;&gt;0,IF(E566&lt;&gt;0,J566/F566,0),0)</f>
        <v>0</v>
      </c>
      <c r="I566" s="163" t="n">
        <f aca="false">IF(L566&lt;&gt;0,IF(E566&lt;&gt;0,L566/F566,0),0)</f>
        <v>0</v>
      </c>
      <c r="J566" s="163" t="n">
        <f aca="false">IF(E566&lt;&gt;0,ROUND(INDEX($P$11:$AM$1010,$A566,$L$1),2),IF(AX566=0,(SUMIF($AP$11:$AP$1010,B566,$AX$11:$AX$1010)),AX566))</f>
        <v>0</v>
      </c>
      <c r="K566" s="163" t="n">
        <f aca="false">IF(G566=0,0,(J566/G566)*100)</f>
        <v>0</v>
      </c>
      <c r="L566" s="163" t="n">
        <f aca="false">IF(E566&lt;&gt;0,ROUND(IF($L$1=1,SUM(P566),"0")+IF($L$1=2,SUM($P566:Q566),"0")+IF($L$1=3,SUM($P566:R566),"0")+IF($L$1=4,SUM($P566:S566),"0")+IF($L$1=5,SUM($P566:T566),"0")+IF($L$1=6,SUM($P566:U566),"0")+IF($L$1=7,SUM($P566:V566),"0")+IF($L$1=8,SUM($P566:W566),"0")+IF($L$1=9,SUM($P566:X566),"0")+IF($L$1=10,SUM($P566:Y566),"0")+IF($L$1=11,SUM($P566:Z566),"0")+IF($L$1=12,SUM($P566:AA566),"0")+IF($L$1=13,SUM($P566:AB566),"0")+IF($L$1=14,SUM($P566:AC566),"0")+IF($L$1=15,SUM($P566:AD566),"0")+IF($L$1=16,SUM($P566:AE566),"0")+IF($L$1=17,SUM($P566:AF566),"0")+IF($L$1=18,SUM($P566:AG566),"0")+IF($L$1=19,SUM($P566:AH566),"0")+IF($L$1=20,SUM($P566:AI566),"0")+IF($L$1=21,SUM($P566:AJ566),"0")+IF($L$1=22,SUM($P566:AK566),"0")+IF($L$1=23,SUM($P566:AL566),"0")+IF($L$1=24,SUM($P566:AM566),"0"),2),IF(BC566=0,(SUMIF($AP$11:$AP$1010,B566,$BC$11:$BC$1010)),BC566))</f>
        <v>0</v>
      </c>
      <c r="M566" s="163" t="n">
        <f aca="false">IF(G566=0,0,(L566/G566)*100)</f>
        <v>0</v>
      </c>
      <c r="N566" s="168" t="str">
        <f aca="false">IF(B566&gt;0,"ok","ocultar")</f>
        <v>ocultar</v>
      </c>
      <c r="O566" s="650"/>
      <c r="P566" s="724"/>
      <c r="Q566" s="725"/>
      <c r="R566" s="725"/>
      <c r="S566" s="725"/>
      <c r="T566" s="725"/>
      <c r="U566" s="725"/>
      <c r="V566" s="725"/>
      <c r="W566" s="725"/>
      <c r="X566" s="725"/>
      <c r="Y566" s="725"/>
      <c r="Z566" s="725"/>
      <c r="AA566" s="726"/>
      <c r="AB566" s="726"/>
      <c r="AC566" s="726"/>
      <c r="AD566" s="726"/>
      <c r="AE566" s="726"/>
      <c r="AF566" s="726"/>
      <c r="AG566" s="726"/>
      <c r="AH566" s="726"/>
      <c r="AI566" s="726"/>
      <c r="AJ566" s="726"/>
      <c r="AK566" s="726"/>
      <c r="AL566" s="726"/>
      <c r="AM566" s="727"/>
      <c r="AO566" s="728" t="n">
        <f aca="false">IF(E566&lt;&gt;0,G566,0)</f>
        <v>0</v>
      </c>
      <c r="AP566" s="157" t="n">
        <f aca="false">IF(B566=0,AP565,IF(ISNONTEXT(B566)=TRUE(),INT(B566),INT(LEFT(B566,FIND(".",B566)-1))))</f>
        <v>3</v>
      </c>
      <c r="AQ566" s="157" t="str">
        <f aca="false">IF(AQ567=1,1,IF(B566&lt;&gt;0,1,IF(C566&lt;&gt;0,1,IF(D566&lt;&gt;0,1,IF(E566&lt;&gt;0,1,"")))))</f>
        <v/>
      </c>
      <c r="AR566" s="157" t="str">
        <f aca="false">IF(AP566=0," ",IF(AP566&lt;&gt;AP565,AP566," "))</f>
        <v> </v>
      </c>
      <c r="AS566" s="732"/>
      <c r="AT566" s="730" t="n">
        <f aca="false">IF(AP566&lt;&gt;AR566,(IF('ORÇ.GLOBAL P CAIXA'!I567="",J566*(INFORMAÇÕES!$Q$99/INFORMAÇÕES!$Q$102),IF('ORÇ.GLOBAL P CAIXA'!I567="R",J566,0))),0)</f>
        <v>0</v>
      </c>
      <c r="AU566" s="75" t="n">
        <f aca="false">IF(AP566&lt;&gt;AR566,(IF('ORÇ.GLOBAL P CAIXA'!I567="",J566*(INFORMAÇÕES!$Q$100/INFORMAÇÕES!$Q$102),IF('ORÇ.GLOBAL P CAIXA'!I567="C",J566,0))),0)</f>
        <v>0</v>
      </c>
      <c r="AV566" s="75" t="n">
        <f aca="false">IF(AP566&lt;&gt;AR566,(IF('ORÇ.GLOBAL P CAIXA'!I567="",J566*INFORMAÇÕES!$U$115,IF('ORÇ.GLOBAL P CAIXA'!I567="CF",J566,0))),0)</f>
        <v>0</v>
      </c>
      <c r="AW566" s="75" t="n">
        <f aca="false">IF(AP566&lt;&gt;AR566,(IF('ORÇ.GLOBAL P CAIXA'!I567="",J566*INFORMAÇÕES!$U$116,IF('ORÇ.GLOBAL P CAIXA'!I567="O",J566,0))),0)</f>
        <v>0</v>
      </c>
      <c r="AX566" s="731" t="n">
        <f aca="false">IF(E566&lt;&gt;0,J566,0)</f>
        <v>0</v>
      </c>
      <c r="AY566" s="730" t="n">
        <f aca="false">IF(AP566&lt;&gt;AR566,(IF('ORÇ.GLOBAL P CAIXA'!I567="",L566*(INFORMAÇÕES!$Q$99/INFORMAÇÕES!$Q$102),IF('ORÇ.GLOBAL P CAIXA'!I567="R",L566,0))),0)</f>
        <v>0</v>
      </c>
      <c r="AZ566" s="75" t="n">
        <f aca="false">IF(AP566&lt;&gt;AR566,(IF('ORÇ.GLOBAL P CAIXA'!I567="",L566*(INFORMAÇÕES!$Q$100/INFORMAÇÕES!$Q$102),IF('ORÇ.GLOBAL P CAIXA'!I567="C",L566,0))),0)</f>
        <v>0</v>
      </c>
      <c r="BA566" s="75" t="n">
        <f aca="false">IF(AP566&lt;&gt;AR566,(IF('ORÇ.GLOBAL P CAIXA'!I567="",L566*INFORMAÇÕES!$U$115,IF('ORÇ.GLOBAL P CAIXA'!I567="CF",L566,0))),0)</f>
        <v>0</v>
      </c>
      <c r="BB566" s="75" t="n">
        <f aca="false">IF(AP566&lt;&gt;AR566,(IF('ORÇ.GLOBAL P CAIXA'!I567="",L566*INFORMAÇÕES!$U$116,IF('ORÇ.GLOBAL P CAIXA'!I567="O",L566,0))),0)</f>
        <v>0</v>
      </c>
      <c r="BC566" s="731" t="n">
        <f aca="false">IF(E566&lt;&gt;0,L566,0)</f>
        <v>0</v>
      </c>
    </row>
    <row r="567" s="174" customFormat="true" ht="14.25" hidden="false" customHeight="false" outlineLevel="0" collapsed="false">
      <c r="A567" s="159" t="n">
        <v>557</v>
      </c>
      <c r="B567" s="160" t="n">
        <f aca="false">'ORÇ.REPROG. P CAIXA'!B569</f>
        <v>0</v>
      </c>
      <c r="C567" s="723" t="n">
        <f aca="false">'ORÇ.REPROG. P CAIXA'!C569</f>
        <v>0</v>
      </c>
      <c r="D567" s="162" t="n">
        <f aca="false">'ORÇ.REPROG. P CAIXA'!D569</f>
        <v>0</v>
      </c>
      <c r="E567" s="163" t="n">
        <f aca="false">IF('BM GLOBAL'!$P$1&lt;&gt;0,'ORÇ.REPROG. P CAIXA'!E569,'ORÇ.REPROG. P CAIXA'!H569)</f>
        <v>0</v>
      </c>
      <c r="F567" s="163" t="n">
        <f aca="false">IF('BM GLOBAL'!$P$1&lt;&gt;0,IF('ORÇ.GLOBAL P CAIXA'!K568=0,'ORÇ.GLOBAL EMPRESA'!G568,'ORÇ.GLOBAL P CAIXA'!F568),'ORÇ.REPROG. P CAIXA'!I569)</f>
        <v>0</v>
      </c>
      <c r="G567" s="163" t="n">
        <f aca="false">IF(E567&lt;&gt;0,ROUND(E567*F567,2),IF(AO567=0,(SUMIF('ORÇ.REPROG. P CAIXA'!$AC$13:$AC$1012,B567,$AO$11:$AO$1010)),AO567))</f>
        <v>0</v>
      </c>
      <c r="H567" s="163" t="n">
        <f aca="false">IF(J567&lt;&gt;0,IF(E567&lt;&gt;0,J567/F567,0),0)</f>
        <v>0</v>
      </c>
      <c r="I567" s="163" t="n">
        <f aca="false">IF(L567&lt;&gt;0,IF(E567&lt;&gt;0,L567/F567,0),0)</f>
        <v>0</v>
      </c>
      <c r="J567" s="163" t="n">
        <f aca="false">IF(E567&lt;&gt;0,ROUND(INDEX($P$11:$AM$1010,$A567,$L$1),2),IF(AX567=0,(SUMIF($AP$11:$AP$1010,B567,$AX$11:$AX$1010)),AX567))</f>
        <v>0</v>
      </c>
      <c r="K567" s="163" t="n">
        <f aca="false">IF(G567=0,0,(J567/G567)*100)</f>
        <v>0</v>
      </c>
      <c r="L567" s="163" t="n">
        <f aca="false">IF(E567&lt;&gt;0,ROUND(IF($L$1=1,SUM(P567),"0")+IF($L$1=2,SUM($P567:Q567),"0")+IF($L$1=3,SUM($P567:R567),"0")+IF($L$1=4,SUM($P567:S567),"0")+IF($L$1=5,SUM($P567:T567),"0")+IF($L$1=6,SUM($P567:U567),"0")+IF($L$1=7,SUM($P567:V567),"0")+IF($L$1=8,SUM($P567:W567),"0")+IF($L$1=9,SUM($P567:X567),"0")+IF($L$1=10,SUM($P567:Y567),"0")+IF($L$1=11,SUM($P567:Z567),"0")+IF($L$1=12,SUM($P567:AA567),"0")+IF($L$1=13,SUM($P567:AB567),"0")+IF($L$1=14,SUM($P567:AC567),"0")+IF($L$1=15,SUM($P567:AD567),"0")+IF($L$1=16,SUM($P567:AE567),"0")+IF($L$1=17,SUM($P567:AF567),"0")+IF($L$1=18,SUM($P567:AG567),"0")+IF($L$1=19,SUM($P567:AH567),"0")+IF($L$1=20,SUM($P567:AI567),"0")+IF($L$1=21,SUM($P567:AJ567),"0")+IF($L$1=22,SUM($P567:AK567),"0")+IF($L$1=23,SUM($P567:AL567),"0")+IF($L$1=24,SUM($P567:AM567),"0"),2),IF(BC567=0,(SUMIF($AP$11:$AP$1010,B567,$BC$11:$BC$1010)),BC567))</f>
        <v>0</v>
      </c>
      <c r="M567" s="163" t="n">
        <f aca="false">IF(G567=0,0,(L567/G567)*100)</f>
        <v>0</v>
      </c>
      <c r="N567" s="168" t="str">
        <f aca="false">IF(B567&gt;0,"ok","ocultar")</f>
        <v>ocultar</v>
      </c>
      <c r="O567" s="650"/>
      <c r="P567" s="724"/>
      <c r="Q567" s="725"/>
      <c r="R567" s="725"/>
      <c r="S567" s="725"/>
      <c r="T567" s="725"/>
      <c r="U567" s="725"/>
      <c r="V567" s="725"/>
      <c r="W567" s="725"/>
      <c r="X567" s="725"/>
      <c r="Y567" s="725"/>
      <c r="Z567" s="725"/>
      <c r="AA567" s="726"/>
      <c r="AB567" s="726"/>
      <c r="AC567" s="726"/>
      <c r="AD567" s="726"/>
      <c r="AE567" s="726"/>
      <c r="AF567" s="726"/>
      <c r="AG567" s="726"/>
      <c r="AH567" s="726"/>
      <c r="AI567" s="726"/>
      <c r="AJ567" s="726"/>
      <c r="AK567" s="726"/>
      <c r="AL567" s="726"/>
      <c r="AM567" s="727"/>
      <c r="AO567" s="728" t="n">
        <f aca="false">IF(E567&lt;&gt;0,G567,0)</f>
        <v>0</v>
      </c>
      <c r="AP567" s="157" t="n">
        <f aca="false">IF(B567=0,AP566,IF(ISNONTEXT(B567)=TRUE(),INT(B567),INT(LEFT(B567,FIND(".",B567)-1))))</f>
        <v>3</v>
      </c>
      <c r="AQ567" s="157" t="str">
        <f aca="false">IF(AQ568=1,1,IF(B567&lt;&gt;0,1,IF(C567&lt;&gt;0,1,IF(D567&lt;&gt;0,1,IF(E567&lt;&gt;0,1,"")))))</f>
        <v/>
      </c>
      <c r="AR567" s="157" t="str">
        <f aca="false">IF(AP567=0," ",IF(AP567&lt;&gt;AP566,AP567," "))</f>
        <v> </v>
      </c>
      <c r="AS567" s="732"/>
      <c r="AT567" s="730" t="n">
        <f aca="false">IF(AP567&lt;&gt;AR567,(IF('ORÇ.GLOBAL P CAIXA'!I568="",J567*(INFORMAÇÕES!$Q$99/INFORMAÇÕES!$Q$102),IF('ORÇ.GLOBAL P CAIXA'!I568="R",J567,0))),0)</f>
        <v>0</v>
      </c>
      <c r="AU567" s="75" t="n">
        <f aca="false">IF(AP567&lt;&gt;AR567,(IF('ORÇ.GLOBAL P CAIXA'!I568="",J567*(INFORMAÇÕES!$Q$100/INFORMAÇÕES!$Q$102),IF('ORÇ.GLOBAL P CAIXA'!I568="C",J567,0))),0)</f>
        <v>0</v>
      </c>
      <c r="AV567" s="75" t="n">
        <f aca="false">IF(AP567&lt;&gt;AR567,(IF('ORÇ.GLOBAL P CAIXA'!I568="",J567*INFORMAÇÕES!$U$115,IF('ORÇ.GLOBAL P CAIXA'!I568="CF",J567,0))),0)</f>
        <v>0</v>
      </c>
      <c r="AW567" s="75" t="n">
        <f aca="false">IF(AP567&lt;&gt;AR567,(IF('ORÇ.GLOBAL P CAIXA'!I568="",J567*INFORMAÇÕES!$U$116,IF('ORÇ.GLOBAL P CAIXA'!I568="O",J567,0))),0)</f>
        <v>0</v>
      </c>
      <c r="AX567" s="731" t="n">
        <f aca="false">IF(E567&lt;&gt;0,J567,0)</f>
        <v>0</v>
      </c>
      <c r="AY567" s="730" t="n">
        <f aca="false">IF(AP567&lt;&gt;AR567,(IF('ORÇ.GLOBAL P CAIXA'!I568="",L567*(INFORMAÇÕES!$Q$99/INFORMAÇÕES!$Q$102),IF('ORÇ.GLOBAL P CAIXA'!I568="R",L567,0))),0)</f>
        <v>0</v>
      </c>
      <c r="AZ567" s="75" t="n">
        <f aca="false">IF(AP567&lt;&gt;AR567,(IF('ORÇ.GLOBAL P CAIXA'!I568="",L567*(INFORMAÇÕES!$Q$100/INFORMAÇÕES!$Q$102),IF('ORÇ.GLOBAL P CAIXA'!I568="C",L567,0))),0)</f>
        <v>0</v>
      </c>
      <c r="BA567" s="75" t="n">
        <f aca="false">IF(AP567&lt;&gt;AR567,(IF('ORÇ.GLOBAL P CAIXA'!I568="",L567*INFORMAÇÕES!$U$115,IF('ORÇ.GLOBAL P CAIXA'!I568="CF",L567,0))),0)</f>
        <v>0</v>
      </c>
      <c r="BB567" s="75" t="n">
        <f aca="false">IF(AP567&lt;&gt;AR567,(IF('ORÇ.GLOBAL P CAIXA'!I568="",L567*INFORMAÇÕES!$U$116,IF('ORÇ.GLOBAL P CAIXA'!I568="O",L567,0))),0)</f>
        <v>0</v>
      </c>
      <c r="BC567" s="731" t="n">
        <f aca="false">IF(E567&lt;&gt;0,L567,0)</f>
        <v>0</v>
      </c>
    </row>
    <row r="568" s="174" customFormat="true" ht="14.25" hidden="false" customHeight="false" outlineLevel="0" collapsed="false">
      <c r="A568" s="159" t="n">
        <v>558</v>
      </c>
      <c r="B568" s="160" t="n">
        <f aca="false">'ORÇ.REPROG. P CAIXA'!B570</f>
        <v>0</v>
      </c>
      <c r="C568" s="723" t="n">
        <f aca="false">'ORÇ.REPROG. P CAIXA'!C570</f>
        <v>0</v>
      </c>
      <c r="D568" s="162" t="n">
        <f aca="false">'ORÇ.REPROG. P CAIXA'!D570</f>
        <v>0</v>
      </c>
      <c r="E568" s="163" t="n">
        <f aca="false">IF('BM GLOBAL'!$P$1&lt;&gt;0,'ORÇ.REPROG. P CAIXA'!E570,'ORÇ.REPROG. P CAIXA'!H570)</f>
        <v>0</v>
      </c>
      <c r="F568" s="163" t="n">
        <f aca="false">IF('BM GLOBAL'!$P$1&lt;&gt;0,IF('ORÇ.GLOBAL P CAIXA'!K569=0,'ORÇ.GLOBAL EMPRESA'!G569,'ORÇ.GLOBAL P CAIXA'!F569),'ORÇ.REPROG. P CAIXA'!I570)</f>
        <v>0</v>
      </c>
      <c r="G568" s="163" t="n">
        <f aca="false">IF(E568&lt;&gt;0,ROUND(E568*F568,2),IF(AO568=0,(SUMIF('ORÇ.REPROG. P CAIXA'!$AC$13:$AC$1012,B568,$AO$11:$AO$1010)),AO568))</f>
        <v>0</v>
      </c>
      <c r="H568" s="163" t="n">
        <f aca="false">IF(J568&lt;&gt;0,IF(E568&lt;&gt;0,J568/F568,0),0)</f>
        <v>0</v>
      </c>
      <c r="I568" s="163" t="n">
        <f aca="false">IF(L568&lt;&gt;0,IF(E568&lt;&gt;0,L568/F568,0),0)</f>
        <v>0</v>
      </c>
      <c r="J568" s="163" t="n">
        <f aca="false">IF(E568&lt;&gt;0,ROUND(INDEX($P$11:$AM$1010,$A568,$L$1),2),IF(AX568=0,(SUMIF($AP$11:$AP$1010,B568,$AX$11:$AX$1010)),AX568))</f>
        <v>0</v>
      </c>
      <c r="K568" s="163" t="n">
        <f aca="false">IF(G568=0,0,(J568/G568)*100)</f>
        <v>0</v>
      </c>
      <c r="L568" s="163" t="n">
        <f aca="false">IF(E568&lt;&gt;0,ROUND(IF($L$1=1,SUM(P568),"0")+IF($L$1=2,SUM($P568:Q568),"0")+IF($L$1=3,SUM($P568:R568),"0")+IF($L$1=4,SUM($P568:S568),"0")+IF($L$1=5,SUM($P568:T568),"0")+IF($L$1=6,SUM($P568:U568),"0")+IF($L$1=7,SUM($P568:V568),"0")+IF($L$1=8,SUM($P568:W568),"0")+IF($L$1=9,SUM($P568:X568),"0")+IF($L$1=10,SUM($P568:Y568),"0")+IF($L$1=11,SUM($P568:Z568),"0")+IF($L$1=12,SUM($P568:AA568),"0")+IF($L$1=13,SUM($P568:AB568),"0")+IF($L$1=14,SUM($P568:AC568),"0")+IF($L$1=15,SUM($P568:AD568),"0")+IF($L$1=16,SUM($P568:AE568),"0")+IF($L$1=17,SUM($P568:AF568),"0")+IF($L$1=18,SUM($P568:AG568),"0")+IF($L$1=19,SUM($P568:AH568),"0")+IF($L$1=20,SUM($P568:AI568),"0")+IF($L$1=21,SUM($P568:AJ568),"0")+IF($L$1=22,SUM($P568:AK568),"0")+IF($L$1=23,SUM($P568:AL568),"0")+IF($L$1=24,SUM($P568:AM568),"0"),2),IF(BC568=0,(SUMIF($AP$11:$AP$1010,B568,$BC$11:$BC$1010)),BC568))</f>
        <v>0</v>
      </c>
      <c r="M568" s="163" t="n">
        <f aca="false">IF(G568=0,0,(L568/G568)*100)</f>
        <v>0</v>
      </c>
      <c r="N568" s="168" t="str">
        <f aca="false">IF(B568&gt;0,"ok","ocultar")</f>
        <v>ocultar</v>
      </c>
      <c r="O568" s="650"/>
      <c r="P568" s="724"/>
      <c r="Q568" s="725"/>
      <c r="R568" s="725"/>
      <c r="S568" s="725"/>
      <c r="T568" s="725"/>
      <c r="U568" s="725"/>
      <c r="V568" s="725"/>
      <c r="W568" s="725"/>
      <c r="X568" s="725"/>
      <c r="Y568" s="725"/>
      <c r="Z568" s="725"/>
      <c r="AA568" s="726"/>
      <c r="AB568" s="726"/>
      <c r="AC568" s="726"/>
      <c r="AD568" s="726"/>
      <c r="AE568" s="726"/>
      <c r="AF568" s="726"/>
      <c r="AG568" s="726"/>
      <c r="AH568" s="726"/>
      <c r="AI568" s="726"/>
      <c r="AJ568" s="726"/>
      <c r="AK568" s="726"/>
      <c r="AL568" s="726"/>
      <c r="AM568" s="727"/>
      <c r="AO568" s="728" t="n">
        <f aca="false">IF(E568&lt;&gt;0,G568,0)</f>
        <v>0</v>
      </c>
      <c r="AP568" s="157" t="n">
        <f aca="false">IF(B568=0,AP567,IF(ISNONTEXT(B568)=TRUE(),INT(B568),INT(LEFT(B568,FIND(".",B568)-1))))</f>
        <v>3</v>
      </c>
      <c r="AQ568" s="157" t="str">
        <f aca="false">IF(AQ569=1,1,IF(B568&lt;&gt;0,1,IF(C568&lt;&gt;0,1,IF(D568&lt;&gt;0,1,IF(E568&lt;&gt;0,1,"")))))</f>
        <v/>
      </c>
      <c r="AR568" s="157" t="str">
        <f aca="false">IF(AP568=0," ",IF(AP568&lt;&gt;AP567,AP568," "))</f>
        <v> </v>
      </c>
      <c r="AS568" s="732"/>
      <c r="AT568" s="730" t="n">
        <f aca="false">IF(AP568&lt;&gt;AR568,(IF('ORÇ.GLOBAL P CAIXA'!I569="",J568*(INFORMAÇÕES!$Q$99/INFORMAÇÕES!$Q$102),IF('ORÇ.GLOBAL P CAIXA'!I569="R",J568,0))),0)</f>
        <v>0</v>
      </c>
      <c r="AU568" s="75" t="n">
        <f aca="false">IF(AP568&lt;&gt;AR568,(IF('ORÇ.GLOBAL P CAIXA'!I569="",J568*(INFORMAÇÕES!$Q$100/INFORMAÇÕES!$Q$102),IF('ORÇ.GLOBAL P CAIXA'!I569="C",J568,0))),0)</f>
        <v>0</v>
      </c>
      <c r="AV568" s="75" t="n">
        <f aca="false">IF(AP568&lt;&gt;AR568,(IF('ORÇ.GLOBAL P CAIXA'!I569="",J568*INFORMAÇÕES!$U$115,IF('ORÇ.GLOBAL P CAIXA'!I569="CF",J568,0))),0)</f>
        <v>0</v>
      </c>
      <c r="AW568" s="75" t="n">
        <f aca="false">IF(AP568&lt;&gt;AR568,(IF('ORÇ.GLOBAL P CAIXA'!I569="",J568*INFORMAÇÕES!$U$116,IF('ORÇ.GLOBAL P CAIXA'!I569="O",J568,0))),0)</f>
        <v>0</v>
      </c>
      <c r="AX568" s="731" t="n">
        <f aca="false">IF(E568&lt;&gt;0,J568,0)</f>
        <v>0</v>
      </c>
      <c r="AY568" s="730" t="n">
        <f aca="false">IF(AP568&lt;&gt;AR568,(IF('ORÇ.GLOBAL P CAIXA'!I569="",L568*(INFORMAÇÕES!$Q$99/INFORMAÇÕES!$Q$102),IF('ORÇ.GLOBAL P CAIXA'!I569="R",L568,0))),0)</f>
        <v>0</v>
      </c>
      <c r="AZ568" s="75" t="n">
        <f aca="false">IF(AP568&lt;&gt;AR568,(IF('ORÇ.GLOBAL P CAIXA'!I569="",L568*(INFORMAÇÕES!$Q$100/INFORMAÇÕES!$Q$102),IF('ORÇ.GLOBAL P CAIXA'!I569="C",L568,0))),0)</f>
        <v>0</v>
      </c>
      <c r="BA568" s="75" t="n">
        <f aca="false">IF(AP568&lt;&gt;AR568,(IF('ORÇ.GLOBAL P CAIXA'!I569="",L568*INFORMAÇÕES!$U$115,IF('ORÇ.GLOBAL P CAIXA'!I569="CF",L568,0))),0)</f>
        <v>0</v>
      </c>
      <c r="BB568" s="75" t="n">
        <f aca="false">IF(AP568&lt;&gt;AR568,(IF('ORÇ.GLOBAL P CAIXA'!I569="",L568*INFORMAÇÕES!$U$116,IF('ORÇ.GLOBAL P CAIXA'!I569="O",L568,0))),0)</f>
        <v>0</v>
      </c>
      <c r="BC568" s="731" t="n">
        <f aca="false">IF(E568&lt;&gt;0,L568,0)</f>
        <v>0</v>
      </c>
    </row>
    <row r="569" s="174" customFormat="true" ht="14.25" hidden="false" customHeight="false" outlineLevel="0" collapsed="false">
      <c r="A569" s="159" t="n">
        <v>559</v>
      </c>
      <c r="B569" s="160" t="n">
        <f aca="false">'ORÇ.REPROG. P CAIXA'!B571</f>
        <v>0</v>
      </c>
      <c r="C569" s="723" t="n">
        <f aca="false">'ORÇ.REPROG. P CAIXA'!C571</f>
        <v>0</v>
      </c>
      <c r="D569" s="162" t="n">
        <f aca="false">'ORÇ.REPROG. P CAIXA'!D571</f>
        <v>0</v>
      </c>
      <c r="E569" s="163" t="n">
        <f aca="false">IF('BM GLOBAL'!$P$1&lt;&gt;0,'ORÇ.REPROG. P CAIXA'!E571,'ORÇ.REPROG. P CAIXA'!H571)</f>
        <v>0</v>
      </c>
      <c r="F569" s="163" t="n">
        <f aca="false">IF('BM GLOBAL'!$P$1&lt;&gt;0,IF('ORÇ.GLOBAL P CAIXA'!K570=0,'ORÇ.GLOBAL EMPRESA'!G570,'ORÇ.GLOBAL P CAIXA'!F570),'ORÇ.REPROG. P CAIXA'!I571)</f>
        <v>0</v>
      </c>
      <c r="G569" s="163" t="n">
        <f aca="false">IF(E569&lt;&gt;0,ROUND(E569*F569,2),IF(AO569=0,(SUMIF('ORÇ.REPROG. P CAIXA'!$AC$13:$AC$1012,B569,$AO$11:$AO$1010)),AO569))</f>
        <v>0</v>
      </c>
      <c r="H569" s="163" t="n">
        <f aca="false">IF(J569&lt;&gt;0,IF(E569&lt;&gt;0,J569/F569,0),0)</f>
        <v>0</v>
      </c>
      <c r="I569" s="163" t="n">
        <f aca="false">IF(L569&lt;&gt;0,IF(E569&lt;&gt;0,L569/F569,0),0)</f>
        <v>0</v>
      </c>
      <c r="J569" s="163" t="n">
        <f aca="false">IF(E569&lt;&gt;0,ROUND(INDEX($P$11:$AM$1010,$A569,$L$1),2),IF(AX569=0,(SUMIF($AP$11:$AP$1010,B569,$AX$11:$AX$1010)),AX569))</f>
        <v>0</v>
      </c>
      <c r="K569" s="163" t="n">
        <f aca="false">IF(G569=0,0,(J569/G569)*100)</f>
        <v>0</v>
      </c>
      <c r="L569" s="163" t="n">
        <f aca="false">IF(E569&lt;&gt;0,ROUND(IF($L$1=1,SUM(P569),"0")+IF($L$1=2,SUM($P569:Q569),"0")+IF($L$1=3,SUM($P569:R569),"0")+IF($L$1=4,SUM($P569:S569),"0")+IF($L$1=5,SUM($P569:T569),"0")+IF($L$1=6,SUM($P569:U569),"0")+IF($L$1=7,SUM($P569:V569),"0")+IF($L$1=8,SUM($P569:W569),"0")+IF($L$1=9,SUM($P569:X569),"0")+IF($L$1=10,SUM($P569:Y569),"0")+IF($L$1=11,SUM($P569:Z569),"0")+IF($L$1=12,SUM($P569:AA569),"0")+IF($L$1=13,SUM($P569:AB569),"0")+IF($L$1=14,SUM($P569:AC569),"0")+IF($L$1=15,SUM($P569:AD569),"0")+IF($L$1=16,SUM($P569:AE569),"0")+IF($L$1=17,SUM($P569:AF569),"0")+IF($L$1=18,SUM($P569:AG569),"0")+IF($L$1=19,SUM($P569:AH569),"0")+IF($L$1=20,SUM($P569:AI569),"0")+IF($L$1=21,SUM($P569:AJ569),"0")+IF($L$1=22,SUM($P569:AK569),"0")+IF($L$1=23,SUM($P569:AL569),"0")+IF($L$1=24,SUM($P569:AM569),"0"),2),IF(BC569=0,(SUMIF($AP$11:$AP$1010,B569,$BC$11:$BC$1010)),BC569))</f>
        <v>0</v>
      </c>
      <c r="M569" s="163" t="n">
        <f aca="false">IF(G569=0,0,(L569/G569)*100)</f>
        <v>0</v>
      </c>
      <c r="N569" s="168" t="str">
        <f aca="false">IF(B569&gt;0,"ok","ocultar")</f>
        <v>ocultar</v>
      </c>
      <c r="O569" s="650"/>
      <c r="P569" s="724"/>
      <c r="Q569" s="725"/>
      <c r="R569" s="725"/>
      <c r="S569" s="725"/>
      <c r="T569" s="725"/>
      <c r="U569" s="725"/>
      <c r="V569" s="725"/>
      <c r="W569" s="725"/>
      <c r="X569" s="725"/>
      <c r="Y569" s="725"/>
      <c r="Z569" s="725"/>
      <c r="AA569" s="726"/>
      <c r="AB569" s="726"/>
      <c r="AC569" s="726"/>
      <c r="AD569" s="726"/>
      <c r="AE569" s="726"/>
      <c r="AF569" s="726"/>
      <c r="AG569" s="726"/>
      <c r="AH569" s="726"/>
      <c r="AI569" s="726"/>
      <c r="AJ569" s="726"/>
      <c r="AK569" s="726"/>
      <c r="AL569" s="726"/>
      <c r="AM569" s="727"/>
      <c r="AO569" s="728" t="n">
        <f aca="false">IF(E569&lt;&gt;0,G569,0)</f>
        <v>0</v>
      </c>
      <c r="AP569" s="157" t="n">
        <f aca="false">IF(B569=0,AP568,IF(ISNONTEXT(B569)=TRUE(),INT(B569),INT(LEFT(B569,FIND(".",B569)-1))))</f>
        <v>3</v>
      </c>
      <c r="AQ569" s="157" t="str">
        <f aca="false">IF(AQ570=1,1,IF(B569&lt;&gt;0,1,IF(C569&lt;&gt;0,1,IF(D569&lt;&gt;0,1,IF(E569&lt;&gt;0,1,"")))))</f>
        <v/>
      </c>
      <c r="AR569" s="157" t="str">
        <f aca="false">IF(AP569=0," ",IF(AP569&lt;&gt;AP568,AP569," "))</f>
        <v> </v>
      </c>
      <c r="AS569" s="732"/>
      <c r="AT569" s="730" t="n">
        <f aca="false">IF(AP569&lt;&gt;AR569,(IF('ORÇ.GLOBAL P CAIXA'!I570="",J569*(INFORMAÇÕES!$Q$99/INFORMAÇÕES!$Q$102),IF('ORÇ.GLOBAL P CAIXA'!I570="R",J569,0))),0)</f>
        <v>0</v>
      </c>
      <c r="AU569" s="75" t="n">
        <f aca="false">IF(AP569&lt;&gt;AR569,(IF('ORÇ.GLOBAL P CAIXA'!I570="",J569*(INFORMAÇÕES!$Q$100/INFORMAÇÕES!$Q$102),IF('ORÇ.GLOBAL P CAIXA'!I570="C",J569,0))),0)</f>
        <v>0</v>
      </c>
      <c r="AV569" s="75" t="n">
        <f aca="false">IF(AP569&lt;&gt;AR569,(IF('ORÇ.GLOBAL P CAIXA'!I570="",J569*INFORMAÇÕES!$U$115,IF('ORÇ.GLOBAL P CAIXA'!I570="CF",J569,0))),0)</f>
        <v>0</v>
      </c>
      <c r="AW569" s="75" t="n">
        <f aca="false">IF(AP569&lt;&gt;AR569,(IF('ORÇ.GLOBAL P CAIXA'!I570="",J569*INFORMAÇÕES!$U$116,IF('ORÇ.GLOBAL P CAIXA'!I570="O",J569,0))),0)</f>
        <v>0</v>
      </c>
      <c r="AX569" s="731" t="n">
        <f aca="false">IF(E569&lt;&gt;0,J569,0)</f>
        <v>0</v>
      </c>
      <c r="AY569" s="730" t="n">
        <f aca="false">IF(AP569&lt;&gt;AR569,(IF('ORÇ.GLOBAL P CAIXA'!I570="",L569*(INFORMAÇÕES!$Q$99/INFORMAÇÕES!$Q$102),IF('ORÇ.GLOBAL P CAIXA'!I570="R",L569,0))),0)</f>
        <v>0</v>
      </c>
      <c r="AZ569" s="75" t="n">
        <f aca="false">IF(AP569&lt;&gt;AR569,(IF('ORÇ.GLOBAL P CAIXA'!I570="",L569*(INFORMAÇÕES!$Q$100/INFORMAÇÕES!$Q$102),IF('ORÇ.GLOBAL P CAIXA'!I570="C",L569,0))),0)</f>
        <v>0</v>
      </c>
      <c r="BA569" s="75" t="n">
        <f aca="false">IF(AP569&lt;&gt;AR569,(IF('ORÇ.GLOBAL P CAIXA'!I570="",L569*INFORMAÇÕES!$U$115,IF('ORÇ.GLOBAL P CAIXA'!I570="CF",L569,0))),0)</f>
        <v>0</v>
      </c>
      <c r="BB569" s="75" t="n">
        <f aca="false">IF(AP569&lt;&gt;AR569,(IF('ORÇ.GLOBAL P CAIXA'!I570="",L569*INFORMAÇÕES!$U$116,IF('ORÇ.GLOBAL P CAIXA'!I570="O",L569,0))),0)</f>
        <v>0</v>
      </c>
      <c r="BC569" s="731" t="n">
        <f aca="false">IF(E569&lt;&gt;0,L569,0)</f>
        <v>0</v>
      </c>
    </row>
    <row r="570" s="174" customFormat="true" ht="14.25" hidden="false" customHeight="false" outlineLevel="0" collapsed="false">
      <c r="A570" s="159" t="n">
        <v>560</v>
      </c>
      <c r="B570" s="160" t="n">
        <f aca="false">'ORÇ.REPROG. P CAIXA'!B572</f>
        <v>0</v>
      </c>
      <c r="C570" s="723" t="n">
        <f aca="false">'ORÇ.REPROG. P CAIXA'!C572</f>
        <v>0</v>
      </c>
      <c r="D570" s="162" t="n">
        <f aca="false">'ORÇ.REPROG. P CAIXA'!D572</f>
        <v>0</v>
      </c>
      <c r="E570" s="163" t="n">
        <f aca="false">IF('BM GLOBAL'!$P$1&lt;&gt;0,'ORÇ.REPROG. P CAIXA'!E572,'ORÇ.REPROG. P CAIXA'!H572)</f>
        <v>0</v>
      </c>
      <c r="F570" s="163" t="n">
        <f aca="false">IF('BM GLOBAL'!$P$1&lt;&gt;0,IF('ORÇ.GLOBAL P CAIXA'!K571=0,'ORÇ.GLOBAL EMPRESA'!G571,'ORÇ.GLOBAL P CAIXA'!F571),'ORÇ.REPROG. P CAIXA'!I572)</f>
        <v>0</v>
      </c>
      <c r="G570" s="163" t="n">
        <f aca="false">IF(E570&lt;&gt;0,ROUND(E570*F570,2),IF(AO570=0,(SUMIF('ORÇ.REPROG. P CAIXA'!$AC$13:$AC$1012,B570,$AO$11:$AO$1010)),AO570))</f>
        <v>0</v>
      </c>
      <c r="H570" s="163" t="n">
        <f aca="false">IF(J570&lt;&gt;0,IF(E570&lt;&gt;0,J570/F570,0),0)</f>
        <v>0</v>
      </c>
      <c r="I570" s="163" t="n">
        <f aca="false">IF(L570&lt;&gt;0,IF(E570&lt;&gt;0,L570/F570,0),0)</f>
        <v>0</v>
      </c>
      <c r="J570" s="163" t="n">
        <f aca="false">IF(E570&lt;&gt;0,ROUND(INDEX($P$11:$AM$1010,$A570,$L$1),2),IF(AX570=0,(SUMIF($AP$11:$AP$1010,B570,$AX$11:$AX$1010)),AX570))</f>
        <v>0</v>
      </c>
      <c r="K570" s="163" t="n">
        <f aca="false">IF(G570=0,0,(J570/G570)*100)</f>
        <v>0</v>
      </c>
      <c r="L570" s="163" t="n">
        <f aca="false">IF(E570&lt;&gt;0,ROUND(IF($L$1=1,SUM(P570),"0")+IF($L$1=2,SUM($P570:Q570),"0")+IF($L$1=3,SUM($P570:R570),"0")+IF($L$1=4,SUM($P570:S570),"0")+IF($L$1=5,SUM($P570:T570),"0")+IF($L$1=6,SUM($P570:U570),"0")+IF($L$1=7,SUM($P570:V570),"0")+IF($L$1=8,SUM($P570:W570),"0")+IF($L$1=9,SUM($P570:X570),"0")+IF($L$1=10,SUM($P570:Y570),"0")+IF($L$1=11,SUM($P570:Z570),"0")+IF($L$1=12,SUM($P570:AA570),"0")+IF($L$1=13,SUM($P570:AB570),"0")+IF($L$1=14,SUM($P570:AC570),"0")+IF($L$1=15,SUM($P570:AD570),"0")+IF($L$1=16,SUM($P570:AE570),"0")+IF($L$1=17,SUM($P570:AF570),"0")+IF($L$1=18,SUM($P570:AG570),"0")+IF($L$1=19,SUM($P570:AH570),"0")+IF($L$1=20,SUM($P570:AI570),"0")+IF($L$1=21,SUM($P570:AJ570),"0")+IF($L$1=22,SUM($P570:AK570),"0")+IF($L$1=23,SUM($P570:AL570),"0")+IF($L$1=24,SUM($P570:AM570),"0"),2),IF(BC570=0,(SUMIF($AP$11:$AP$1010,B570,$BC$11:$BC$1010)),BC570))</f>
        <v>0</v>
      </c>
      <c r="M570" s="163" t="n">
        <f aca="false">IF(G570=0,0,(L570/G570)*100)</f>
        <v>0</v>
      </c>
      <c r="N570" s="168" t="str">
        <f aca="false">IF(B570&gt;0,"ok","ocultar")</f>
        <v>ocultar</v>
      </c>
      <c r="O570" s="650"/>
      <c r="P570" s="724"/>
      <c r="Q570" s="725"/>
      <c r="R570" s="725"/>
      <c r="S570" s="725"/>
      <c r="T570" s="725"/>
      <c r="U570" s="725"/>
      <c r="V570" s="725"/>
      <c r="W570" s="725"/>
      <c r="X570" s="725"/>
      <c r="Y570" s="725"/>
      <c r="Z570" s="725"/>
      <c r="AA570" s="726"/>
      <c r="AB570" s="726"/>
      <c r="AC570" s="726"/>
      <c r="AD570" s="726"/>
      <c r="AE570" s="726"/>
      <c r="AF570" s="726"/>
      <c r="AG570" s="726"/>
      <c r="AH570" s="726"/>
      <c r="AI570" s="726"/>
      <c r="AJ570" s="726"/>
      <c r="AK570" s="726"/>
      <c r="AL570" s="726"/>
      <c r="AM570" s="727"/>
      <c r="AO570" s="728" t="n">
        <f aca="false">IF(E570&lt;&gt;0,G570,0)</f>
        <v>0</v>
      </c>
      <c r="AP570" s="157" t="n">
        <f aca="false">IF(B570=0,AP569,IF(ISNONTEXT(B570)=TRUE(),INT(B570),INT(LEFT(B570,FIND(".",B570)-1))))</f>
        <v>3</v>
      </c>
      <c r="AQ570" s="157" t="str">
        <f aca="false">IF(AQ571=1,1,IF(B570&lt;&gt;0,1,IF(C570&lt;&gt;0,1,IF(D570&lt;&gt;0,1,IF(E570&lt;&gt;0,1,"")))))</f>
        <v/>
      </c>
      <c r="AR570" s="157" t="str">
        <f aca="false">IF(AP570=0," ",IF(AP570&lt;&gt;AP569,AP570," "))</f>
        <v> </v>
      </c>
      <c r="AS570" s="732"/>
      <c r="AT570" s="730" t="n">
        <f aca="false">IF(AP570&lt;&gt;AR570,(IF('ORÇ.GLOBAL P CAIXA'!I571="",J570*(INFORMAÇÕES!$Q$99/INFORMAÇÕES!$Q$102),IF('ORÇ.GLOBAL P CAIXA'!I571="R",J570,0))),0)</f>
        <v>0</v>
      </c>
      <c r="AU570" s="75" t="n">
        <f aca="false">IF(AP570&lt;&gt;AR570,(IF('ORÇ.GLOBAL P CAIXA'!I571="",J570*(INFORMAÇÕES!$Q$100/INFORMAÇÕES!$Q$102),IF('ORÇ.GLOBAL P CAIXA'!I571="C",J570,0))),0)</f>
        <v>0</v>
      </c>
      <c r="AV570" s="75" t="n">
        <f aca="false">IF(AP570&lt;&gt;AR570,(IF('ORÇ.GLOBAL P CAIXA'!I571="",J570*INFORMAÇÕES!$U$115,IF('ORÇ.GLOBAL P CAIXA'!I571="CF",J570,0))),0)</f>
        <v>0</v>
      </c>
      <c r="AW570" s="75" t="n">
        <f aca="false">IF(AP570&lt;&gt;AR570,(IF('ORÇ.GLOBAL P CAIXA'!I571="",J570*INFORMAÇÕES!$U$116,IF('ORÇ.GLOBAL P CAIXA'!I571="O",J570,0))),0)</f>
        <v>0</v>
      </c>
      <c r="AX570" s="731" t="n">
        <f aca="false">IF(E570&lt;&gt;0,J570,0)</f>
        <v>0</v>
      </c>
      <c r="AY570" s="730" t="n">
        <f aca="false">IF(AP570&lt;&gt;AR570,(IF('ORÇ.GLOBAL P CAIXA'!I571="",L570*(INFORMAÇÕES!$Q$99/INFORMAÇÕES!$Q$102),IF('ORÇ.GLOBAL P CAIXA'!I571="R",L570,0))),0)</f>
        <v>0</v>
      </c>
      <c r="AZ570" s="75" t="n">
        <f aca="false">IF(AP570&lt;&gt;AR570,(IF('ORÇ.GLOBAL P CAIXA'!I571="",L570*(INFORMAÇÕES!$Q$100/INFORMAÇÕES!$Q$102),IF('ORÇ.GLOBAL P CAIXA'!I571="C",L570,0))),0)</f>
        <v>0</v>
      </c>
      <c r="BA570" s="75" t="n">
        <f aca="false">IF(AP570&lt;&gt;AR570,(IF('ORÇ.GLOBAL P CAIXA'!I571="",L570*INFORMAÇÕES!$U$115,IF('ORÇ.GLOBAL P CAIXA'!I571="CF",L570,0))),0)</f>
        <v>0</v>
      </c>
      <c r="BB570" s="75" t="n">
        <f aca="false">IF(AP570&lt;&gt;AR570,(IF('ORÇ.GLOBAL P CAIXA'!I571="",L570*INFORMAÇÕES!$U$116,IF('ORÇ.GLOBAL P CAIXA'!I571="O",L570,0))),0)</f>
        <v>0</v>
      </c>
      <c r="BC570" s="731" t="n">
        <f aca="false">IF(E570&lt;&gt;0,L570,0)</f>
        <v>0</v>
      </c>
    </row>
    <row r="571" s="174" customFormat="true" ht="14.25" hidden="false" customHeight="false" outlineLevel="0" collapsed="false">
      <c r="A571" s="159" t="n">
        <v>561</v>
      </c>
      <c r="B571" s="160" t="n">
        <f aca="false">'ORÇ.REPROG. P CAIXA'!B573</f>
        <v>0</v>
      </c>
      <c r="C571" s="723" t="n">
        <f aca="false">'ORÇ.REPROG. P CAIXA'!C573</f>
        <v>0</v>
      </c>
      <c r="D571" s="162" t="n">
        <f aca="false">'ORÇ.REPROG. P CAIXA'!D573</f>
        <v>0</v>
      </c>
      <c r="E571" s="163" t="n">
        <f aca="false">IF('BM GLOBAL'!$P$1&lt;&gt;0,'ORÇ.REPROG. P CAIXA'!E573,'ORÇ.REPROG. P CAIXA'!H573)</f>
        <v>0</v>
      </c>
      <c r="F571" s="163" t="n">
        <f aca="false">IF('BM GLOBAL'!$P$1&lt;&gt;0,IF('ORÇ.GLOBAL P CAIXA'!K572=0,'ORÇ.GLOBAL EMPRESA'!G572,'ORÇ.GLOBAL P CAIXA'!F572),'ORÇ.REPROG. P CAIXA'!I573)</f>
        <v>0</v>
      </c>
      <c r="G571" s="163" t="n">
        <f aca="false">IF(E571&lt;&gt;0,ROUND(E571*F571,2),IF(AO571=0,(SUMIF('ORÇ.REPROG. P CAIXA'!$AC$13:$AC$1012,B571,$AO$11:$AO$1010)),AO571))</f>
        <v>0</v>
      </c>
      <c r="H571" s="163" t="n">
        <f aca="false">IF(J571&lt;&gt;0,IF(E571&lt;&gt;0,J571/F571,0),0)</f>
        <v>0</v>
      </c>
      <c r="I571" s="163" t="n">
        <f aca="false">IF(L571&lt;&gt;0,IF(E571&lt;&gt;0,L571/F571,0),0)</f>
        <v>0</v>
      </c>
      <c r="J571" s="163" t="n">
        <f aca="false">IF(E571&lt;&gt;0,ROUND(INDEX($P$11:$AM$1010,$A571,$L$1),2),IF(AX571=0,(SUMIF($AP$11:$AP$1010,B571,$AX$11:$AX$1010)),AX571))</f>
        <v>0</v>
      </c>
      <c r="K571" s="163" t="n">
        <f aca="false">IF(G571=0,0,(J571/G571)*100)</f>
        <v>0</v>
      </c>
      <c r="L571" s="163" t="n">
        <f aca="false">IF(E571&lt;&gt;0,ROUND(IF($L$1=1,SUM(P571),"0")+IF($L$1=2,SUM($P571:Q571),"0")+IF($L$1=3,SUM($P571:R571),"0")+IF($L$1=4,SUM($P571:S571),"0")+IF($L$1=5,SUM($P571:T571),"0")+IF($L$1=6,SUM($P571:U571),"0")+IF($L$1=7,SUM($P571:V571),"0")+IF($L$1=8,SUM($P571:W571),"0")+IF($L$1=9,SUM($P571:X571),"0")+IF($L$1=10,SUM($P571:Y571),"0")+IF($L$1=11,SUM($P571:Z571),"0")+IF($L$1=12,SUM($P571:AA571),"0")+IF($L$1=13,SUM($P571:AB571),"0")+IF($L$1=14,SUM($P571:AC571),"0")+IF($L$1=15,SUM($P571:AD571),"0")+IF($L$1=16,SUM($P571:AE571),"0")+IF($L$1=17,SUM($P571:AF571),"0")+IF($L$1=18,SUM($P571:AG571),"0")+IF($L$1=19,SUM($P571:AH571),"0")+IF($L$1=20,SUM($P571:AI571),"0")+IF($L$1=21,SUM($P571:AJ571),"0")+IF($L$1=22,SUM($P571:AK571),"0")+IF($L$1=23,SUM($P571:AL571),"0")+IF($L$1=24,SUM($P571:AM571),"0"),2),IF(BC571=0,(SUMIF($AP$11:$AP$1010,B571,$BC$11:$BC$1010)),BC571))</f>
        <v>0</v>
      </c>
      <c r="M571" s="163" t="n">
        <f aca="false">IF(G571=0,0,(L571/G571)*100)</f>
        <v>0</v>
      </c>
      <c r="N571" s="168" t="str">
        <f aca="false">IF(B571&gt;0,"ok","ocultar")</f>
        <v>ocultar</v>
      </c>
      <c r="O571" s="650"/>
      <c r="P571" s="724"/>
      <c r="Q571" s="725"/>
      <c r="R571" s="725"/>
      <c r="S571" s="725"/>
      <c r="T571" s="725"/>
      <c r="U571" s="725"/>
      <c r="V571" s="725"/>
      <c r="W571" s="725"/>
      <c r="X571" s="725"/>
      <c r="Y571" s="725"/>
      <c r="Z571" s="725"/>
      <c r="AA571" s="726"/>
      <c r="AB571" s="726"/>
      <c r="AC571" s="726"/>
      <c r="AD571" s="726"/>
      <c r="AE571" s="726"/>
      <c r="AF571" s="726"/>
      <c r="AG571" s="726"/>
      <c r="AH571" s="726"/>
      <c r="AI571" s="726"/>
      <c r="AJ571" s="726"/>
      <c r="AK571" s="726"/>
      <c r="AL571" s="726"/>
      <c r="AM571" s="727"/>
      <c r="AO571" s="728" t="n">
        <f aca="false">IF(E571&lt;&gt;0,G571,0)</f>
        <v>0</v>
      </c>
      <c r="AP571" s="157" t="n">
        <f aca="false">IF(B571=0,AP570,IF(ISNONTEXT(B571)=TRUE(),INT(B571),INT(LEFT(B571,FIND(".",B571)-1))))</f>
        <v>3</v>
      </c>
      <c r="AQ571" s="157" t="str">
        <f aca="false">IF(AQ572=1,1,IF(B571&lt;&gt;0,1,IF(C571&lt;&gt;0,1,IF(D571&lt;&gt;0,1,IF(E571&lt;&gt;0,1,"")))))</f>
        <v/>
      </c>
      <c r="AR571" s="157" t="str">
        <f aca="false">IF(AP571=0," ",IF(AP571&lt;&gt;AP570,AP571," "))</f>
        <v> </v>
      </c>
      <c r="AS571" s="732"/>
      <c r="AT571" s="730" t="n">
        <f aca="false">IF(AP571&lt;&gt;AR571,(IF('ORÇ.GLOBAL P CAIXA'!I572="",J571*(INFORMAÇÕES!$Q$99/INFORMAÇÕES!$Q$102),IF('ORÇ.GLOBAL P CAIXA'!I572="R",J571,0))),0)</f>
        <v>0</v>
      </c>
      <c r="AU571" s="75" t="n">
        <f aca="false">IF(AP571&lt;&gt;AR571,(IF('ORÇ.GLOBAL P CAIXA'!I572="",J571*(INFORMAÇÕES!$Q$100/INFORMAÇÕES!$Q$102),IF('ORÇ.GLOBAL P CAIXA'!I572="C",J571,0))),0)</f>
        <v>0</v>
      </c>
      <c r="AV571" s="75" t="n">
        <f aca="false">IF(AP571&lt;&gt;AR571,(IF('ORÇ.GLOBAL P CAIXA'!I572="",J571*INFORMAÇÕES!$U$115,IF('ORÇ.GLOBAL P CAIXA'!I572="CF",J571,0))),0)</f>
        <v>0</v>
      </c>
      <c r="AW571" s="75" t="n">
        <f aca="false">IF(AP571&lt;&gt;AR571,(IF('ORÇ.GLOBAL P CAIXA'!I572="",J571*INFORMAÇÕES!$U$116,IF('ORÇ.GLOBAL P CAIXA'!I572="O",J571,0))),0)</f>
        <v>0</v>
      </c>
      <c r="AX571" s="731" t="n">
        <f aca="false">IF(E571&lt;&gt;0,J571,0)</f>
        <v>0</v>
      </c>
      <c r="AY571" s="730" t="n">
        <f aca="false">IF(AP571&lt;&gt;AR571,(IF('ORÇ.GLOBAL P CAIXA'!I572="",L571*(INFORMAÇÕES!$Q$99/INFORMAÇÕES!$Q$102),IF('ORÇ.GLOBAL P CAIXA'!I572="R",L571,0))),0)</f>
        <v>0</v>
      </c>
      <c r="AZ571" s="75" t="n">
        <f aca="false">IF(AP571&lt;&gt;AR571,(IF('ORÇ.GLOBAL P CAIXA'!I572="",L571*(INFORMAÇÕES!$Q$100/INFORMAÇÕES!$Q$102),IF('ORÇ.GLOBAL P CAIXA'!I572="C",L571,0))),0)</f>
        <v>0</v>
      </c>
      <c r="BA571" s="75" t="n">
        <f aca="false">IF(AP571&lt;&gt;AR571,(IF('ORÇ.GLOBAL P CAIXA'!I572="",L571*INFORMAÇÕES!$U$115,IF('ORÇ.GLOBAL P CAIXA'!I572="CF",L571,0))),0)</f>
        <v>0</v>
      </c>
      <c r="BB571" s="75" t="n">
        <f aca="false">IF(AP571&lt;&gt;AR571,(IF('ORÇ.GLOBAL P CAIXA'!I572="",L571*INFORMAÇÕES!$U$116,IF('ORÇ.GLOBAL P CAIXA'!I572="O",L571,0))),0)</f>
        <v>0</v>
      </c>
      <c r="BC571" s="731" t="n">
        <f aca="false">IF(E571&lt;&gt;0,L571,0)</f>
        <v>0</v>
      </c>
    </row>
    <row r="572" s="174" customFormat="true" ht="14.25" hidden="false" customHeight="false" outlineLevel="0" collapsed="false">
      <c r="A572" s="159" t="n">
        <v>562</v>
      </c>
      <c r="B572" s="160" t="n">
        <f aca="false">'ORÇ.REPROG. P CAIXA'!B574</f>
        <v>0</v>
      </c>
      <c r="C572" s="723" t="n">
        <f aca="false">'ORÇ.REPROG. P CAIXA'!C574</f>
        <v>0</v>
      </c>
      <c r="D572" s="162" t="n">
        <f aca="false">'ORÇ.REPROG. P CAIXA'!D574</f>
        <v>0</v>
      </c>
      <c r="E572" s="163" t="n">
        <f aca="false">IF('BM GLOBAL'!$P$1&lt;&gt;0,'ORÇ.REPROG. P CAIXA'!E574,'ORÇ.REPROG. P CAIXA'!H574)</f>
        <v>0</v>
      </c>
      <c r="F572" s="163" t="n">
        <f aca="false">IF('BM GLOBAL'!$P$1&lt;&gt;0,IF('ORÇ.GLOBAL P CAIXA'!K573=0,'ORÇ.GLOBAL EMPRESA'!G573,'ORÇ.GLOBAL P CAIXA'!F573),'ORÇ.REPROG. P CAIXA'!I574)</f>
        <v>0</v>
      </c>
      <c r="G572" s="163" t="n">
        <f aca="false">IF(E572&lt;&gt;0,ROUND(E572*F572,2),IF(AO572=0,(SUMIF('ORÇ.REPROG. P CAIXA'!$AC$13:$AC$1012,B572,$AO$11:$AO$1010)),AO572))</f>
        <v>0</v>
      </c>
      <c r="H572" s="163" t="n">
        <f aca="false">IF(J572&lt;&gt;0,IF(E572&lt;&gt;0,J572/F572,0),0)</f>
        <v>0</v>
      </c>
      <c r="I572" s="163" t="n">
        <f aca="false">IF(L572&lt;&gt;0,IF(E572&lt;&gt;0,L572/F572,0),0)</f>
        <v>0</v>
      </c>
      <c r="J572" s="163" t="n">
        <f aca="false">IF(E572&lt;&gt;0,ROUND(INDEX($P$11:$AM$1010,$A572,$L$1),2),IF(AX572=0,(SUMIF($AP$11:$AP$1010,B572,$AX$11:$AX$1010)),AX572))</f>
        <v>0</v>
      </c>
      <c r="K572" s="163" t="n">
        <f aca="false">IF(G572=0,0,(J572/G572)*100)</f>
        <v>0</v>
      </c>
      <c r="L572" s="163" t="n">
        <f aca="false">IF(E572&lt;&gt;0,ROUND(IF($L$1=1,SUM(P572),"0")+IF($L$1=2,SUM($P572:Q572),"0")+IF($L$1=3,SUM($P572:R572),"0")+IF($L$1=4,SUM($P572:S572),"0")+IF($L$1=5,SUM($P572:T572),"0")+IF($L$1=6,SUM($P572:U572),"0")+IF($L$1=7,SUM($P572:V572),"0")+IF($L$1=8,SUM($P572:W572),"0")+IF($L$1=9,SUM($P572:X572),"0")+IF($L$1=10,SUM($P572:Y572),"0")+IF($L$1=11,SUM($P572:Z572),"0")+IF($L$1=12,SUM($P572:AA572),"0")+IF($L$1=13,SUM($P572:AB572),"0")+IF($L$1=14,SUM($P572:AC572),"0")+IF($L$1=15,SUM($P572:AD572),"0")+IF($L$1=16,SUM($P572:AE572),"0")+IF($L$1=17,SUM($P572:AF572),"0")+IF($L$1=18,SUM($P572:AG572),"0")+IF($L$1=19,SUM($P572:AH572),"0")+IF($L$1=20,SUM($P572:AI572),"0")+IF($L$1=21,SUM($P572:AJ572),"0")+IF($L$1=22,SUM($P572:AK572),"0")+IF($L$1=23,SUM($P572:AL572),"0")+IF($L$1=24,SUM($P572:AM572),"0"),2),IF(BC572=0,(SUMIF($AP$11:$AP$1010,B572,$BC$11:$BC$1010)),BC572))</f>
        <v>0</v>
      </c>
      <c r="M572" s="163" t="n">
        <f aca="false">IF(G572=0,0,(L572/G572)*100)</f>
        <v>0</v>
      </c>
      <c r="N572" s="168" t="str">
        <f aca="false">IF(B572&gt;0,"ok","ocultar")</f>
        <v>ocultar</v>
      </c>
      <c r="O572" s="650"/>
      <c r="P572" s="724"/>
      <c r="Q572" s="725"/>
      <c r="R572" s="725"/>
      <c r="S572" s="725"/>
      <c r="T572" s="725"/>
      <c r="U572" s="725"/>
      <c r="V572" s="725"/>
      <c r="W572" s="725"/>
      <c r="X572" s="725"/>
      <c r="Y572" s="725"/>
      <c r="Z572" s="725"/>
      <c r="AA572" s="726"/>
      <c r="AB572" s="726"/>
      <c r="AC572" s="726"/>
      <c r="AD572" s="726"/>
      <c r="AE572" s="726"/>
      <c r="AF572" s="726"/>
      <c r="AG572" s="726"/>
      <c r="AH572" s="726"/>
      <c r="AI572" s="726"/>
      <c r="AJ572" s="726"/>
      <c r="AK572" s="726"/>
      <c r="AL572" s="726"/>
      <c r="AM572" s="727"/>
      <c r="AO572" s="728" t="n">
        <f aca="false">IF(E572&lt;&gt;0,G572,0)</f>
        <v>0</v>
      </c>
      <c r="AP572" s="157" t="n">
        <f aca="false">IF(B572=0,AP571,IF(ISNONTEXT(B572)=TRUE(),INT(B572),INT(LEFT(B572,FIND(".",B572)-1))))</f>
        <v>3</v>
      </c>
      <c r="AQ572" s="157" t="str">
        <f aca="false">IF(AQ573=1,1,IF(B572&lt;&gt;0,1,IF(C572&lt;&gt;0,1,IF(D572&lt;&gt;0,1,IF(E572&lt;&gt;0,1,"")))))</f>
        <v/>
      </c>
      <c r="AR572" s="157" t="str">
        <f aca="false">IF(AP572=0," ",IF(AP572&lt;&gt;AP571,AP572," "))</f>
        <v> </v>
      </c>
      <c r="AS572" s="732"/>
      <c r="AT572" s="730" t="n">
        <f aca="false">IF(AP572&lt;&gt;AR572,(IF('ORÇ.GLOBAL P CAIXA'!I573="",J572*(INFORMAÇÕES!$Q$99/INFORMAÇÕES!$Q$102),IF('ORÇ.GLOBAL P CAIXA'!I573="R",J572,0))),0)</f>
        <v>0</v>
      </c>
      <c r="AU572" s="75" t="n">
        <f aca="false">IF(AP572&lt;&gt;AR572,(IF('ORÇ.GLOBAL P CAIXA'!I573="",J572*(INFORMAÇÕES!$Q$100/INFORMAÇÕES!$Q$102),IF('ORÇ.GLOBAL P CAIXA'!I573="C",J572,0))),0)</f>
        <v>0</v>
      </c>
      <c r="AV572" s="75" t="n">
        <f aca="false">IF(AP572&lt;&gt;AR572,(IF('ORÇ.GLOBAL P CAIXA'!I573="",J572*INFORMAÇÕES!$U$115,IF('ORÇ.GLOBAL P CAIXA'!I573="CF",J572,0))),0)</f>
        <v>0</v>
      </c>
      <c r="AW572" s="75" t="n">
        <f aca="false">IF(AP572&lt;&gt;AR572,(IF('ORÇ.GLOBAL P CAIXA'!I573="",J572*INFORMAÇÕES!$U$116,IF('ORÇ.GLOBAL P CAIXA'!I573="O",J572,0))),0)</f>
        <v>0</v>
      </c>
      <c r="AX572" s="731" t="n">
        <f aca="false">IF(E572&lt;&gt;0,J572,0)</f>
        <v>0</v>
      </c>
      <c r="AY572" s="730" t="n">
        <f aca="false">IF(AP572&lt;&gt;AR572,(IF('ORÇ.GLOBAL P CAIXA'!I573="",L572*(INFORMAÇÕES!$Q$99/INFORMAÇÕES!$Q$102),IF('ORÇ.GLOBAL P CAIXA'!I573="R",L572,0))),0)</f>
        <v>0</v>
      </c>
      <c r="AZ572" s="75" t="n">
        <f aca="false">IF(AP572&lt;&gt;AR572,(IF('ORÇ.GLOBAL P CAIXA'!I573="",L572*(INFORMAÇÕES!$Q$100/INFORMAÇÕES!$Q$102),IF('ORÇ.GLOBAL P CAIXA'!I573="C",L572,0))),0)</f>
        <v>0</v>
      </c>
      <c r="BA572" s="75" t="n">
        <f aca="false">IF(AP572&lt;&gt;AR572,(IF('ORÇ.GLOBAL P CAIXA'!I573="",L572*INFORMAÇÕES!$U$115,IF('ORÇ.GLOBAL P CAIXA'!I573="CF",L572,0))),0)</f>
        <v>0</v>
      </c>
      <c r="BB572" s="75" t="n">
        <f aca="false">IF(AP572&lt;&gt;AR572,(IF('ORÇ.GLOBAL P CAIXA'!I573="",L572*INFORMAÇÕES!$U$116,IF('ORÇ.GLOBAL P CAIXA'!I573="O",L572,0))),0)</f>
        <v>0</v>
      </c>
      <c r="BC572" s="731" t="n">
        <f aca="false">IF(E572&lt;&gt;0,L572,0)</f>
        <v>0</v>
      </c>
    </row>
    <row r="573" s="174" customFormat="true" ht="14.25" hidden="false" customHeight="false" outlineLevel="0" collapsed="false">
      <c r="A573" s="159" t="n">
        <v>563</v>
      </c>
      <c r="B573" s="160" t="n">
        <f aca="false">'ORÇ.REPROG. P CAIXA'!B575</f>
        <v>0</v>
      </c>
      <c r="C573" s="723" t="n">
        <f aca="false">'ORÇ.REPROG. P CAIXA'!C575</f>
        <v>0</v>
      </c>
      <c r="D573" s="162" t="n">
        <f aca="false">'ORÇ.REPROG. P CAIXA'!D575</f>
        <v>0</v>
      </c>
      <c r="E573" s="163" t="n">
        <f aca="false">IF('BM GLOBAL'!$P$1&lt;&gt;0,'ORÇ.REPROG. P CAIXA'!E575,'ORÇ.REPROG. P CAIXA'!H575)</f>
        <v>0</v>
      </c>
      <c r="F573" s="163" t="n">
        <f aca="false">IF('BM GLOBAL'!$P$1&lt;&gt;0,IF('ORÇ.GLOBAL P CAIXA'!K574=0,'ORÇ.GLOBAL EMPRESA'!G574,'ORÇ.GLOBAL P CAIXA'!F574),'ORÇ.REPROG. P CAIXA'!I575)</f>
        <v>0</v>
      </c>
      <c r="G573" s="163" t="n">
        <f aca="false">IF(E573&lt;&gt;0,ROUND(E573*F573,2),IF(AO573=0,(SUMIF('ORÇ.REPROG. P CAIXA'!$AC$13:$AC$1012,B573,$AO$11:$AO$1010)),AO573))</f>
        <v>0</v>
      </c>
      <c r="H573" s="163" t="n">
        <f aca="false">IF(J573&lt;&gt;0,IF(E573&lt;&gt;0,J573/F573,0),0)</f>
        <v>0</v>
      </c>
      <c r="I573" s="163" t="n">
        <f aca="false">IF(L573&lt;&gt;0,IF(E573&lt;&gt;0,L573/F573,0),0)</f>
        <v>0</v>
      </c>
      <c r="J573" s="163" t="n">
        <f aca="false">IF(E573&lt;&gt;0,ROUND(INDEX($P$11:$AM$1010,$A573,$L$1),2),IF(AX573=0,(SUMIF($AP$11:$AP$1010,B573,$AX$11:$AX$1010)),AX573))</f>
        <v>0</v>
      </c>
      <c r="K573" s="163" t="n">
        <f aca="false">IF(G573=0,0,(J573/G573)*100)</f>
        <v>0</v>
      </c>
      <c r="L573" s="163" t="n">
        <f aca="false">IF(E573&lt;&gt;0,ROUND(IF($L$1=1,SUM(P573),"0")+IF($L$1=2,SUM($P573:Q573),"0")+IF($L$1=3,SUM($P573:R573),"0")+IF($L$1=4,SUM($P573:S573),"0")+IF($L$1=5,SUM($P573:T573),"0")+IF($L$1=6,SUM($P573:U573),"0")+IF($L$1=7,SUM($P573:V573),"0")+IF($L$1=8,SUM($P573:W573),"0")+IF($L$1=9,SUM($P573:X573),"0")+IF($L$1=10,SUM($P573:Y573),"0")+IF($L$1=11,SUM($P573:Z573),"0")+IF($L$1=12,SUM($P573:AA573),"0")+IF($L$1=13,SUM($P573:AB573),"0")+IF($L$1=14,SUM($P573:AC573),"0")+IF($L$1=15,SUM($P573:AD573),"0")+IF($L$1=16,SUM($P573:AE573),"0")+IF($L$1=17,SUM($P573:AF573),"0")+IF($L$1=18,SUM($P573:AG573),"0")+IF($L$1=19,SUM($P573:AH573),"0")+IF($L$1=20,SUM($P573:AI573),"0")+IF($L$1=21,SUM($P573:AJ573),"0")+IF($L$1=22,SUM($P573:AK573),"0")+IF($L$1=23,SUM($P573:AL573),"0")+IF($L$1=24,SUM($P573:AM573),"0"),2),IF(BC573=0,(SUMIF($AP$11:$AP$1010,B573,$BC$11:$BC$1010)),BC573))</f>
        <v>0</v>
      </c>
      <c r="M573" s="163" t="n">
        <f aca="false">IF(G573=0,0,(L573/G573)*100)</f>
        <v>0</v>
      </c>
      <c r="N573" s="168" t="str">
        <f aca="false">IF(B573&gt;0,"ok","ocultar")</f>
        <v>ocultar</v>
      </c>
      <c r="O573" s="650"/>
      <c r="P573" s="724"/>
      <c r="Q573" s="725"/>
      <c r="R573" s="725"/>
      <c r="S573" s="725"/>
      <c r="T573" s="725"/>
      <c r="U573" s="725"/>
      <c r="V573" s="725"/>
      <c r="W573" s="725"/>
      <c r="X573" s="725"/>
      <c r="Y573" s="725"/>
      <c r="Z573" s="725"/>
      <c r="AA573" s="726"/>
      <c r="AB573" s="726"/>
      <c r="AC573" s="726"/>
      <c r="AD573" s="726"/>
      <c r="AE573" s="726"/>
      <c r="AF573" s="726"/>
      <c r="AG573" s="726"/>
      <c r="AH573" s="726"/>
      <c r="AI573" s="726"/>
      <c r="AJ573" s="726"/>
      <c r="AK573" s="726"/>
      <c r="AL573" s="726"/>
      <c r="AM573" s="727"/>
      <c r="AO573" s="728" t="n">
        <f aca="false">IF(E573&lt;&gt;0,G573,0)</f>
        <v>0</v>
      </c>
      <c r="AP573" s="157" t="n">
        <f aca="false">IF(B573=0,AP572,IF(ISNONTEXT(B573)=TRUE(),INT(B573),INT(LEFT(B573,FIND(".",B573)-1))))</f>
        <v>3</v>
      </c>
      <c r="AQ573" s="157" t="str">
        <f aca="false">IF(AQ574=1,1,IF(B573&lt;&gt;0,1,IF(C573&lt;&gt;0,1,IF(D573&lt;&gt;0,1,IF(E573&lt;&gt;0,1,"")))))</f>
        <v/>
      </c>
      <c r="AR573" s="157" t="str">
        <f aca="false">IF(AP573=0," ",IF(AP573&lt;&gt;AP572,AP573," "))</f>
        <v> </v>
      </c>
      <c r="AS573" s="732"/>
      <c r="AT573" s="730" t="n">
        <f aca="false">IF(AP573&lt;&gt;AR573,(IF('ORÇ.GLOBAL P CAIXA'!I574="",J573*(INFORMAÇÕES!$Q$99/INFORMAÇÕES!$Q$102),IF('ORÇ.GLOBAL P CAIXA'!I574="R",J573,0))),0)</f>
        <v>0</v>
      </c>
      <c r="AU573" s="75" t="n">
        <f aca="false">IF(AP573&lt;&gt;AR573,(IF('ORÇ.GLOBAL P CAIXA'!I574="",J573*(INFORMAÇÕES!$Q$100/INFORMAÇÕES!$Q$102),IF('ORÇ.GLOBAL P CAIXA'!I574="C",J573,0))),0)</f>
        <v>0</v>
      </c>
      <c r="AV573" s="75" t="n">
        <f aca="false">IF(AP573&lt;&gt;AR573,(IF('ORÇ.GLOBAL P CAIXA'!I574="",J573*INFORMAÇÕES!$U$115,IF('ORÇ.GLOBAL P CAIXA'!I574="CF",J573,0))),0)</f>
        <v>0</v>
      </c>
      <c r="AW573" s="75" t="n">
        <f aca="false">IF(AP573&lt;&gt;AR573,(IF('ORÇ.GLOBAL P CAIXA'!I574="",J573*INFORMAÇÕES!$U$116,IF('ORÇ.GLOBAL P CAIXA'!I574="O",J573,0))),0)</f>
        <v>0</v>
      </c>
      <c r="AX573" s="731" t="n">
        <f aca="false">IF(E573&lt;&gt;0,J573,0)</f>
        <v>0</v>
      </c>
      <c r="AY573" s="730" t="n">
        <f aca="false">IF(AP573&lt;&gt;AR573,(IF('ORÇ.GLOBAL P CAIXA'!I574="",L573*(INFORMAÇÕES!$Q$99/INFORMAÇÕES!$Q$102),IF('ORÇ.GLOBAL P CAIXA'!I574="R",L573,0))),0)</f>
        <v>0</v>
      </c>
      <c r="AZ573" s="75" t="n">
        <f aca="false">IF(AP573&lt;&gt;AR573,(IF('ORÇ.GLOBAL P CAIXA'!I574="",L573*(INFORMAÇÕES!$Q$100/INFORMAÇÕES!$Q$102),IF('ORÇ.GLOBAL P CAIXA'!I574="C",L573,0))),0)</f>
        <v>0</v>
      </c>
      <c r="BA573" s="75" t="n">
        <f aca="false">IF(AP573&lt;&gt;AR573,(IF('ORÇ.GLOBAL P CAIXA'!I574="",L573*INFORMAÇÕES!$U$115,IF('ORÇ.GLOBAL P CAIXA'!I574="CF",L573,0))),0)</f>
        <v>0</v>
      </c>
      <c r="BB573" s="75" t="n">
        <f aca="false">IF(AP573&lt;&gt;AR573,(IF('ORÇ.GLOBAL P CAIXA'!I574="",L573*INFORMAÇÕES!$U$116,IF('ORÇ.GLOBAL P CAIXA'!I574="O",L573,0))),0)</f>
        <v>0</v>
      </c>
      <c r="BC573" s="731" t="n">
        <f aca="false">IF(E573&lt;&gt;0,L573,0)</f>
        <v>0</v>
      </c>
    </row>
    <row r="574" s="174" customFormat="true" ht="14.25" hidden="false" customHeight="false" outlineLevel="0" collapsed="false">
      <c r="A574" s="159" t="n">
        <v>564</v>
      </c>
      <c r="B574" s="160" t="n">
        <f aca="false">'ORÇ.REPROG. P CAIXA'!B576</f>
        <v>0</v>
      </c>
      <c r="C574" s="723" t="n">
        <f aca="false">'ORÇ.REPROG. P CAIXA'!C576</f>
        <v>0</v>
      </c>
      <c r="D574" s="162" t="n">
        <f aca="false">'ORÇ.REPROG. P CAIXA'!D576</f>
        <v>0</v>
      </c>
      <c r="E574" s="163" t="n">
        <f aca="false">IF('BM GLOBAL'!$P$1&lt;&gt;0,'ORÇ.REPROG. P CAIXA'!E576,'ORÇ.REPROG. P CAIXA'!H576)</f>
        <v>0</v>
      </c>
      <c r="F574" s="163" t="n">
        <f aca="false">IF('BM GLOBAL'!$P$1&lt;&gt;0,IF('ORÇ.GLOBAL P CAIXA'!K575=0,'ORÇ.GLOBAL EMPRESA'!G575,'ORÇ.GLOBAL P CAIXA'!F575),'ORÇ.REPROG. P CAIXA'!I576)</f>
        <v>0</v>
      </c>
      <c r="G574" s="163" t="n">
        <f aca="false">IF(E574&lt;&gt;0,ROUND(E574*F574,2),IF(AO574=0,(SUMIF('ORÇ.REPROG. P CAIXA'!$AC$13:$AC$1012,B574,$AO$11:$AO$1010)),AO574))</f>
        <v>0</v>
      </c>
      <c r="H574" s="163" t="n">
        <f aca="false">IF(J574&lt;&gt;0,IF(E574&lt;&gt;0,J574/F574,0),0)</f>
        <v>0</v>
      </c>
      <c r="I574" s="163" t="n">
        <f aca="false">IF(L574&lt;&gt;0,IF(E574&lt;&gt;0,L574/F574,0),0)</f>
        <v>0</v>
      </c>
      <c r="J574" s="163" t="n">
        <f aca="false">IF(E574&lt;&gt;0,ROUND(INDEX($P$11:$AM$1010,$A574,$L$1),2),IF(AX574=0,(SUMIF($AP$11:$AP$1010,B574,$AX$11:$AX$1010)),AX574))</f>
        <v>0</v>
      </c>
      <c r="K574" s="163" t="n">
        <f aca="false">IF(G574=0,0,(J574/G574)*100)</f>
        <v>0</v>
      </c>
      <c r="L574" s="163" t="n">
        <f aca="false">IF(E574&lt;&gt;0,ROUND(IF($L$1=1,SUM(P574),"0")+IF($L$1=2,SUM($P574:Q574),"0")+IF($L$1=3,SUM($P574:R574),"0")+IF($L$1=4,SUM($P574:S574),"0")+IF($L$1=5,SUM($P574:T574),"0")+IF($L$1=6,SUM($P574:U574),"0")+IF($L$1=7,SUM($P574:V574),"0")+IF($L$1=8,SUM($P574:W574),"0")+IF($L$1=9,SUM($P574:X574),"0")+IF($L$1=10,SUM($P574:Y574),"0")+IF($L$1=11,SUM($P574:Z574),"0")+IF($L$1=12,SUM($P574:AA574),"0")+IF($L$1=13,SUM($P574:AB574),"0")+IF($L$1=14,SUM($P574:AC574),"0")+IF($L$1=15,SUM($P574:AD574),"0")+IF($L$1=16,SUM($P574:AE574),"0")+IF($L$1=17,SUM($P574:AF574),"0")+IF($L$1=18,SUM($P574:AG574),"0")+IF($L$1=19,SUM($P574:AH574),"0")+IF($L$1=20,SUM($P574:AI574),"0")+IF($L$1=21,SUM($P574:AJ574),"0")+IF($L$1=22,SUM($P574:AK574),"0")+IF($L$1=23,SUM($P574:AL574),"0")+IF($L$1=24,SUM($P574:AM574),"0"),2),IF(BC574=0,(SUMIF($AP$11:$AP$1010,B574,$BC$11:$BC$1010)),BC574))</f>
        <v>0</v>
      </c>
      <c r="M574" s="163" t="n">
        <f aca="false">IF(G574=0,0,(L574/G574)*100)</f>
        <v>0</v>
      </c>
      <c r="N574" s="168" t="str">
        <f aca="false">IF(B574&gt;0,"ok","ocultar")</f>
        <v>ocultar</v>
      </c>
      <c r="O574" s="650"/>
      <c r="P574" s="724"/>
      <c r="Q574" s="725"/>
      <c r="R574" s="725"/>
      <c r="S574" s="725"/>
      <c r="T574" s="725"/>
      <c r="U574" s="725"/>
      <c r="V574" s="725"/>
      <c r="W574" s="725"/>
      <c r="X574" s="725"/>
      <c r="Y574" s="725"/>
      <c r="Z574" s="725"/>
      <c r="AA574" s="726"/>
      <c r="AB574" s="726"/>
      <c r="AC574" s="726"/>
      <c r="AD574" s="726"/>
      <c r="AE574" s="726"/>
      <c r="AF574" s="726"/>
      <c r="AG574" s="726"/>
      <c r="AH574" s="726"/>
      <c r="AI574" s="726"/>
      <c r="AJ574" s="726"/>
      <c r="AK574" s="726"/>
      <c r="AL574" s="726"/>
      <c r="AM574" s="727"/>
      <c r="AO574" s="728" t="n">
        <f aca="false">IF(E574&lt;&gt;0,G574,0)</f>
        <v>0</v>
      </c>
      <c r="AP574" s="157" t="n">
        <f aca="false">IF(B574=0,AP573,IF(ISNONTEXT(B574)=TRUE(),INT(B574),INT(LEFT(B574,FIND(".",B574)-1))))</f>
        <v>3</v>
      </c>
      <c r="AQ574" s="157" t="str">
        <f aca="false">IF(AQ575=1,1,IF(B574&lt;&gt;0,1,IF(C574&lt;&gt;0,1,IF(D574&lt;&gt;0,1,IF(E574&lt;&gt;0,1,"")))))</f>
        <v/>
      </c>
      <c r="AR574" s="157" t="str">
        <f aca="false">IF(AP574=0," ",IF(AP574&lt;&gt;AP573,AP574," "))</f>
        <v> </v>
      </c>
      <c r="AS574" s="732"/>
      <c r="AT574" s="730" t="n">
        <f aca="false">IF(AP574&lt;&gt;AR574,(IF('ORÇ.GLOBAL P CAIXA'!I575="",J574*(INFORMAÇÕES!$Q$99/INFORMAÇÕES!$Q$102),IF('ORÇ.GLOBAL P CAIXA'!I575="R",J574,0))),0)</f>
        <v>0</v>
      </c>
      <c r="AU574" s="75" t="n">
        <f aca="false">IF(AP574&lt;&gt;AR574,(IF('ORÇ.GLOBAL P CAIXA'!I575="",J574*(INFORMAÇÕES!$Q$100/INFORMAÇÕES!$Q$102),IF('ORÇ.GLOBAL P CAIXA'!I575="C",J574,0))),0)</f>
        <v>0</v>
      </c>
      <c r="AV574" s="75" t="n">
        <f aca="false">IF(AP574&lt;&gt;AR574,(IF('ORÇ.GLOBAL P CAIXA'!I575="",J574*INFORMAÇÕES!$U$115,IF('ORÇ.GLOBAL P CAIXA'!I575="CF",J574,0))),0)</f>
        <v>0</v>
      </c>
      <c r="AW574" s="75" t="n">
        <f aca="false">IF(AP574&lt;&gt;AR574,(IF('ORÇ.GLOBAL P CAIXA'!I575="",J574*INFORMAÇÕES!$U$116,IF('ORÇ.GLOBAL P CAIXA'!I575="O",J574,0))),0)</f>
        <v>0</v>
      </c>
      <c r="AX574" s="731" t="n">
        <f aca="false">IF(E574&lt;&gt;0,J574,0)</f>
        <v>0</v>
      </c>
      <c r="AY574" s="730" t="n">
        <f aca="false">IF(AP574&lt;&gt;AR574,(IF('ORÇ.GLOBAL P CAIXA'!I575="",L574*(INFORMAÇÕES!$Q$99/INFORMAÇÕES!$Q$102),IF('ORÇ.GLOBAL P CAIXA'!I575="R",L574,0))),0)</f>
        <v>0</v>
      </c>
      <c r="AZ574" s="75" t="n">
        <f aca="false">IF(AP574&lt;&gt;AR574,(IF('ORÇ.GLOBAL P CAIXA'!I575="",L574*(INFORMAÇÕES!$Q$100/INFORMAÇÕES!$Q$102),IF('ORÇ.GLOBAL P CAIXA'!I575="C",L574,0))),0)</f>
        <v>0</v>
      </c>
      <c r="BA574" s="75" t="n">
        <f aca="false">IF(AP574&lt;&gt;AR574,(IF('ORÇ.GLOBAL P CAIXA'!I575="",L574*INFORMAÇÕES!$U$115,IF('ORÇ.GLOBAL P CAIXA'!I575="CF",L574,0))),0)</f>
        <v>0</v>
      </c>
      <c r="BB574" s="75" t="n">
        <f aca="false">IF(AP574&lt;&gt;AR574,(IF('ORÇ.GLOBAL P CAIXA'!I575="",L574*INFORMAÇÕES!$U$116,IF('ORÇ.GLOBAL P CAIXA'!I575="O",L574,0))),0)</f>
        <v>0</v>
      </c>
      <c r="BC574" s="731" t="n">
        <f aca="false">IF(E574&lt;&gt;0,L574,0)</f>
        <v>0</v>
      </c>
    </row>
    <row r="575" s="174" customFormat="true" ht="14.25" hidden="false" customHeight="false" outlineLevel="0" collapsed="false">
      <c r="A575" s="159" t="n">
        <v>565</v>
      </c>
      <c r="B575" s="160" t="n">
        <f aca="false">'ORÇ.REPROG. P CAIXA'!B577</f>
        <v>0</v>
      </c>
      <c r="C575" s="723" t="n">
        <f aca="false">'ORÇ.REPROG. P CAIXA'!C577</f>
        <v>0</v>
      </c>
      <c r="D575" s="162" t="n">
        <f aca="false">'ORÇ.REPROG. P CAIXA'!D577</f>
        <v>0</v>
      </c>
      <c r="E575" s="163" t="n">
        <f aca="false">IF('BM GLOBAL'!$P$1&lt;&gt;0,'ORÇ.REPROG. P CAIXA'!E577,'ORÇ.REPROG. P CAIXA'!H577)</f>
        <v>0</v>
      </c>
      <c r="F575" s="163" t="n">
        <f aca="false">IF('BM GLOBAL'!$P$1&lt;&gt;0,IF('ORÇ.GLOBAL P CAIXA'!K576=0,'ORÇ.GLOBAL EMPRESA'!G576,'ORÇ.GLOBAL P CAIXA'!F576),'ORÇ.REPROG. P CAIXA'!I577)</f>
        <v>0</v>
      </c>
      <c r="G575" s="163" t="n">
        <f aca="false">IF(E575&lt;&gt;0,ROUND(E575*F575,2),IF(AO575=0,(SUMIF('ORÇ.REPROG. P CAIXA'!$AC$13:$AC$1012,B575,$AO$11:$AO$1010)),AO575))</f>
        <v>0</v>
      </c>
      <c r="H575" s="163" t="n">
        <f aca="false">IF(J575&lt;&gt;0,IF(E575&lt;&gt;0,J575/F575,0),0)</f>
        <v>0</v>
      </c>
      <c r="I575" s="163" t="n">
        <f aca="false">IF(L575&lt;&gt;0,IF(E575&lt;&gt;0,L575/F575,0),0)</f>
        <v>0</v>
      </c>
      <c r="J575" s="163" t="n">
        <f aca="false">IF(E575&lt;&gt;0,ROUND(INDEX($P$11:$AM$1010,$A575,$L$1),2),IF(AX575=0,(SUMIF($AP$11:$AP$1010,B575,$AX$11:$AX$1010)),AX575))</f>
        <v>0</v>
      </c>
      <c r="K575" s="163" t="n">
        <f aca="false">IF(G575=0,0,(J575/G575)*100)</f>
        <v>0</v>
      </c>
      <c r="L575" s="163" t="n">
        <f aca="false">IF(E575&lt;&gt;0,ROUND(IF($L$1=1,SUM(P575),"0")+IF($L$1=2,SUM($P575:Q575),"0")+IF($L$1=3,SUM($P575:R575),"0")+IF($L$1=4,SUM($P575:S575),"0")+IF($L$1=5,SUM($P575:T575),"0")+IF($L$1=6,SUM($P575:U575),"0")+IF($L$1=7,SUM($P575:V575),"0")+IF($L$1=8,SUM($P575:W575),"0")+IF($L$1=9,SUM($P575:X575),"0")+IF($L$1=10,SUM($P575:Y575),"0")+IF($L$1=11,SUM($P575:Z575),"0")+IF($L$1=12,SUM($P575:AA575),"0")+IF($L$1=13,SUM($P575:AB575),"0")+IF($L$1=14,SUM($P575:AC575),"0")+IF($L$1=15,SUM($P575:AD575),"0")+IF($L$1=16,SUM($P575:AE575),"0")+IF($L$1=17,SUM($P575:AF575),"0")+IF($L$1=18,SUM($P575:AG575),"0")+IF($L$1=19,SUM($P575:AH575),"0")+IF($L$1=20,SUM($P575:AI575),"0")+IF($L$1=21,SUM($P575:AJ575),"0")+IF($L$1=22,SUM($P575:AK575),"0")+IF($L$1=23,SUM($P575:AL575),"0")+IF($L$1=24,SUM($P575:AM575),"0"),2),IF(BC575=0,(SUMIF($AP$11:$AP$1010,B575,$BC$11:$BC$1010)),BC575))</f>
        <v>0</v>
      </c>
      <c r="M575" s="163" t="n">
        <f aca="false">IF(G575=0,0,(L575/G575)*100)</f>
        <v>0</v>
      </c>
      <c r="N575" s="168" t="str">
        <f aca="false">IF(B575&gt;0,"ok","ocultar")</f>
        <v>ocultar</v>
      </c>
      <c r="O575" s="650"/>
      <c r="P575" s="724"/>
      <c r="Q575" s="725"/>
      <c r="R575" s="725"/>
      <c r="S575" s="725"/>
      <c r="T575" s="725"/>
      <c r="U575" s="725"/>
      <c r="V575" s="725"/>
      <c r="W575" s="725"/>
      <c r="X575" s="725"/>
      <c r="Y575" s="725"/>
      <c r="Z575" s="725"/>
      <c r="AA575" s="726"/>
      <c r="AB575" s="726"/>
      <c r="AC575" s="726"/>
      <c r="AD575" s="726"/>
      <c r="AE575" s="726"/>
      <c r="AF575" s="726"/>
      <c r="AG575" s="726"/>
      <c r="AH575" s="726"/>
      <c r="AI575" s="726"/>
      <c r="AJ575" s="726"/>
      <c r="AK575" s="726"/>
      <c r="AL575" s="726"/>
      <c r="AM575" s="727"/>
      <c r="AO575" s="728" t="n">
        <f aca="false">IF(E575&lt;&gt;0,G575,0)</f>
        <v>0</v>
      </c>
      <c r="AP575" s="157" t="n">
        <f aca="false">IF(B575=0,AP574,IF(ISNONTEXT(B575)=TRUE(),INT(B575),INT(LEFT(B575,FIND(".",B575)-1))))</f>
        <v>3</v>
      </c>
      <c r="AQ575" s="157" t="str">
        <f aca="false">IF(AQ576=1,1,IF(B575&lt;&gt;0,1,IF(C575&lt;&gt;0,1,IF(D575&lt;&gt;0,1,IF(E575&lt;&gt;0,1,"")))))</f>
        <v/>
      </c>
      <c r="AR575" s="157" t="str">
        <f aca="false">IF(AP575=0," ",IF(AP575&lt;&gt;AP574,AP575," "))</f>
        <v> </v>
      </c>
      <c r="AS575" s="732"/>
      <c r="AT575" s="730" t="n">
        <f aca="false">IF(AP575&lt;&gt;AR575,(IF('ORÇ.GLOBAL P CAIXA'!I576="",J575*(INFORMAÇÕES!$Q$99/INFORMAÇÕES!$Q$102),IF('ORÇ.GLOBAL P CAIXA'!I576="R",J575,0))),0)</f>
        <v>0</v>
      </c>
      <c r="AU575" s="75" t="n">
        <f aca="false">IF(AP575&lt;&gt;AR575,(IF('ORÇ.GLOBAL P CAIXA'!I576="",J575*(INFORMAÇÕES!$Q$100/INFORMAÇÕES!$Q$102),IF('ORÇ.GLOBAL P CAIXA'!I576="C",J575,0))),0)</f>
        <v>0</v>
      </c>
      <c r="AV575" s="75" t="n">
        <f aca="false">IF(AP575&lt;&gt;AR575,(IF('ORÇ.GLOBAL P CAIXA'!I576="",J575*INFORMAÇÕES!$U$115,IF('ORÇ.GLOBAL P CAIXA'!I576="CF",J575,0))),0)</f>
        <v>0</v>
      </c>
      <c r="AW575" s="75" t="n">
        <f aca="false">IF(AP575&lt;&gt;AR575,(IF('ORÇ.GLOBAL P CAIXA'!I576="",J575*INFORMAÇÕES!$U$116,IF('ORÇ.GLOBAL P CAIXA'!I576="O",J575,0))),0)</f>
        <v>0</v>
      </c>
      <c r="AX575" s="731" t="n">
        <f aca="false">IF(E575&lt;&gt;0,J575,0)</f>
        <v>0</v>
      </c>
      <c r="AY575" s="730" t="n">
        <f aca="false">IF(AP575&lt;&gt;AR575,(IF('ORÇ.GLOBAL P CAIXA'!I576="",L575*(INFORMAÇÕES!$Q$99/INFORMAÇÕES!$Q$102),IF('ORÇ.GLOBAL P CAIXA'!I576="R",L575,0))),0)</f>
        <v>0</v>
      </c>
      <c r="AZ575" s="75" t="n">
        <f aca="false">IF(AP575&lt;&gt;AR575,(IF('ORÇ.GLOBAL P CAIXA'!I576="",L575*(INFORMAÇÕES!$Q$100/INFORMAÇÕES!$Q$102),IF('ORÇ.GLOBAL P CAIXA'!I576="C",L575,0))),0)</f>
        <v>0</v>
      </c>
      <c r="BA575" s="75" t="n">
        <f aca="false">IF(AP575&lt;&gt;AR575,(IF('ORÇ.GLOBAL P CAIXA'!I576="",L575*INFORMAÇÕES!$U$115,IF('ORÇ.GLOBAL P CAIXA'!I576="CF",L575,0))),0)</f>
        <v>0</v>
      </c>
      <c r="BB575" s="75" t="n">
        <f aca="false">IF(AP575&lt;&gt;AR575,(IF('ORÇ.GLOBAL P CAIXA'!I576="",L575*INFORMAÇÕES!$U$116,IF('ORÇ.GLOBAL P CAIXA'!I576="O",L575,0))),0)</f>
        <v>0</v>
      </c>
      <c r="BC575" s="731" t="n">
        <f aca="false">IF(E575&lt;&gt;0,L575,0)</f>
        <v>0</v>
      </c>
    </row>
    <row r="576" s="174" customFormat="true" ht="14.25" hidden="false" customHeight="false" outlineLevel="0" collapsed="false">
      <c r="A576" s="159" t="n">
        <v>566</v>
      </c>
      <c r="B576" s="160" t="n">
        <f aca="false">'ORÇ.REPROG. P CAIXA'!B578</f>
        <v>0</v>
      </c>
      <c r="C576" s="723" t="n">
        <f aca="false">'ORÇ.REPROG. P CAIXA'!C578</f>
        <v>0</v>
      </c>
      <c r="D576" s="162" t="n">
        <f aca="false">'ORÇ.REPROG. P CAIXA'!D578</f>
        <v>0</v>
      </c>
      <c r="E576" s="163" t="n">
        <f aca="false">IF('BM GLOBAL'!$P$1&lt;&gt;0,'ORÇ.REPROG. P CAIXA'!E578,'ORÇ.REPROG. P CAIXA'!H578)</f>
        <v>0</v>
      </c>
      <c r="F576" s="163" t="n">
        <f aca="false">IF('BM GLOBAL'!$P$1&lt;&gt;0,IF('ORÇ.GLOBAL P CAIXA'!K577=0,'ORÇ.GLOBAL EMPRESA'!G577,'ORÇ.GLOBAL P CAIXA'!F577),'ORÇ.REPROG. P CAIXA'!I578)</f>
        <v>0</v>
      </c>
      <c r="G576" s="163" t="n">
        <f aca="false">IF(E576&lt;&gt;0,ROUND(E576*F576,2),IF(AO576=0,(SUMIF('ORÇ.REPROG. P CAIXA'!$AC$13:$AC$1012,B576,$AO$11:$AO$1010)),AO576))</f>
        <v>0</v>
      </c>
      <c r="H576" s="163" t="n">
        <f aca="false">IF(J576&lt;&gt;0,IF(E576&lt;&gt;0,J576/F576,0),0)</f>
        <v>0</v>
      </c>
      <c r="I576" s="163" t="n">
        <f aca="false">IF(L576&lt;&gt;0,IF(E576&lt;&gt;0,L576/F576,0),0)</f>
        <v>0</v>
      </c>
      <c r="J576" s="163" t="n">
        <f aca="false">IF(E576&lt;&gt;0,ROUND(INDEX($P$11:$AM$1010,$A576,$L$1),2),IF(AX576=0,(SUMIF($AP$11:$AP$1010,B576,$AX$11:$AX$1010)),AX576))</f>
        <v>0</v>
      </c>
      <c r="K576" s="163" t="n">
        <f aca="false">IF(G576=0,0,(J576/G576)*100)</f>
        <v>0</v>
      </c>
      <c r="L576" s="163" t="n">
        <f aca="false">IF(E576&lt;&gt;0,ROUND(IF($L$1=1,SUM(P576),"0")+IF($L$1=2,SUM($P576:Q576),"0")+IF($L$1=3,SUM($P576:R576),"0")+IF($L$1=4,SUM($P576:S576),"0")+IF($L$1=5,SUM($P576:T576),"0")+IF($L$1=6,SUM($P576:U576),"0")+IF($L$1=7,SUM($P576:V576),"0")+IF($L$1=8,SUM($P576:W576),"0")+IF($L$1=9,SUM($P576:X576),"0")+IF($L$1=10,SUM($P576:Y576),"0")+IF($L$1=11,SUM($P576:Z576),"0")+IF($L$1=12,SUM($P576:AA576),"0")+IF($L$1=13,SUM($P576:AB576),"0")+IF($L$1=14,SUM($P576:AC576),"0")+IF($L$1=15,SUM($P576:AD576),"0")+IF($L$1=16,SUM($P576:AE576),"0")+IF($L$1=17,SUM($P576:AF576),"0")+IF($L$1=18,SUM($P576:AG576),"0")+IF($L$1=19,SUM($P576:AH576),"0")+IF($L$1=20,SUM($P576:AI576),"0")+IF($L$1=21,SUM($P576:AJ576),"0")+IF($L$1=22,SUM($P576:AK576),"0")+IF($L$1=23,SUM($P576:AL576),"0")+IF($L$1=24,SUM($P576:AM576),"0"),2),IF(BC576=0,(SUMIF($AP$11:$AP$1010,B576,$BC$11:$BC$1010)),BC576))</f>
        <v>0</v>
      </c>
      <c r="M576" s="163" t="n">
        <f aca="false">IF(G576=0,0,(L576/G576)*100)</f>
        <v>0</v>
      </c>
      <c r="N576" s="168" t="str">
        <f aca="false">IF(B576&gt;0,"ok","ocultar")</f>
        <v>ocultar</v>
      </c>
      <c r="O576" s="650"/>
      <c r="P576" s="724"/>
      <c r="Q576" s="725"/>
      <c r="R576" s="725"/>
      <c r="S576" s="725"/>
      <c r="T576" s="725"/>
      <c r="U576" s="725"/>
      <c r="V576" s="725"/>
      <c r="W576" s="725"/>
      <c r="X576" s="725"/>
      <c r="Y576" s="725"/>
      <c r="Z576" s="725"/>
      <c r="AA576" s="726"/>
      <c r="AB576" s="726"/>
      <c r="AC576" s="726"/>
      <c r="AD576" s="726"/>
      <c r="AE576" s="726"/>
      <c r="AF576" s="726"/>
      <c r="AG576" s="726"/>
      <c r="AH576" s="726"/>
      <c r="AI576" s="726"/>
      <c r="AJ576" s="726"/>
      <c r="AK576" s="726"/>
      <c r="AL576" s="726"/>
      <c r="AM576" s="727"/>
      <c r="AO576" s="728" t="n">
        <f aca="false">IF(E576&lt;&gt;0,G576,0)</f>
        <v>0</v>
      </c>
      <c r="AP576" s="157" t="n">
        <f aca="false">IF(B576=0,AP575,IF(ISNONTEXT(B576)=TRUE(),INT(B576),INT(LEFT(B576,FIND(".",B576)-1))))</f>
        <v>3</v>
      </c>
      <c r="AQ576" s="157" t="str">
        <f aca="false">IF(AQ577=1,1,IF(B576&lt;&gt;0,1,IF(C576&lt;&gt;0,1,IF(D576&lt;&gt;0,1,IF(E576&lt;&gt;0,1,"")))))</f>
        <v/>
      </c>
      <c r="AR576" s="157" t="str">
        <f aca="false">IF(AP576=0," ",IF(AP576&lt;&gt;AP575,AP576," "))</f>
        <v> </v>
      </c>
      <c r="AS576" s="732"/>
      <c r="AT576" s="730" t="n">
        <f aca="false">IF(AP576&lt;&gt;AR576,(IF('ORÇ.GLOBAL P CAIXA'!I577="",J576*(INFORMAÇÕES!$Q$99/INFORMAÇÕES!$Q$102),IF('ORÇ.GLOBAL P CAIXA'!I577="R",J576,0))),0)</f>
        <v>0</v>
      </c>
      <c r="AU576" s="75" t="n">
        <f aca="false">IF(AP576&lt;&gt;AR576,(IF('ORÇ.GLOBAL P CAIXA'!I577="",J576*(INFORMAÇÕES!$Q$100/INFORMAÇÕES!$Q$102),IF('ORÇ.GLOBAL P CAIXA'!I577="C",J576,0))),0)</f>
        <v>0</v>
      </c>
      <c r="AV576" s="75" t="n">
        <f aca="false">IF(AP576&lt;&gt;AR576,(IF('ORÇ.GLOBAL P CAIXA'!I577="",J576*INFORMAÇÕES!$U$115,IF('ORÇ.GLOBAL P CAIXA'!I577="CF",J576,0))),0)</f>
        <v>0</v>
      </c>
      <c r="AW576" s="75" t="n">
        <f aca="false">IF(AP576&lt;&gt;AR576,(IF('ORÇ.GLOBAL P CAIXA'!I577="",J576*INFORMAÇÕES!$U$116,IF('ORÇ.GLOBAL P CAIXA'!I577="O",J576,0))),0)</f>
        <v>0</v>
      </c>
      <c r="AX576" s="731" t="n">
        <f aca="false">IF(E576&lt;&gt;0,J576,0)</f>
        <v>0</v>
      </c>
      <c r="AY576" s="730" t="n">
        <f aca="false">IF(AP576&lt;&gt;AR576,(IF('ORÇ.GLOBAL P CAIXA'!I577="",L576*(INFORMAÇÕES!$Q$99/INFORMAÇÕES!$Q$102),IF('ORÇ.GLOBAL P CAIXA'!I577="R",L576,0))),0)</f>
        <v>0</v>
      </c>
      <c r="AZ576" s="75" t="n">
        <f aca="false">IF(AP576&lt;&gt;AR576,(IF('ORÇ.GLOBAL P CAIXA'!I577="",L576*(INFORMAÇÕES!$Q$100/INFORMAÇÕES!$Q$102),IF('ORÇ.GLOBAL P CAIXA'!I577="C",L576,0))),0)</f>
        <v>0</v>
      </c>
      <c r="BA576" s="75" t="n">
        <f aca="false">IF(AP576&lt;&gt;AR576,(IF('ORÇ.GLOBAL P CAIXA'!I577="",L576*INFORMAÇÕES!$U$115,IF('ORÇ.GLOBAL P CAIXA'!I577="CF",L576,0))),0)</f>
        <v>0</v>
      </c>
      <c r="BB576" s="75" t="n">
        <f aca="false">IF(AP576&lt;&gt;AR576,(IF('ORÇ.GLOBAL P CAIXA'!I577="",L576*INFORMAÇÕES!$U$116,IF('ORÇ.GLOBAL P CAIXA'!I577="O",L576,0))),0)</f>
        <v>0</v>
      </c>
      <c r="BC576" s="731" t="n">
        <f aca="false">IF(E576&lt;&gt;0,L576,0)</f>
        <v>0</v>
      </c>
    </row>
    <row r="577" s="174" customFormat="true" ht="14.25" hidden="false" customHeight="false" outlineLevel="0" collapsed="false">
      <c r="A577" s="159" t="n">
        <v>567</v>
      </c>
      <c r="B577" s="160" t="n">
        <f aca="false">'ORÇ.REPROG. P CAIXA'!B579</f>
        <v>0</v>
      </c>
      <c r="C577" s="723" t="n">
        <f aca="false">'ORÇ.REPROG. P CAIXA'!C579</f>
        <v>0</v>
      </c>
      <c r="D577" s="162" t="n">
        <f aca="false">'ORÇ.REPROG. P CAIXA'!D579</f>
        <v>0</v>
      </c>
      <c r="E577" s="163" t="n">
        <f aca="false">IF('BM GLOBAL'!$P$1&lt;&gt;0,'ORÇ.REPROG. P CAIXA'!E579,'ORÇ.REPROG. P CAIXA'!H579)</f>
        <v>0</v>
      </c>
      <c r="F577" s="163" t="n">
        <f aca="false">IF('BM GLOBAL'!$P$1&lt;&gt;0,IF('ORÇ.GLOBAL P CAIXA'!K578=0,'ORÇ.GLOBAL EMPRESA'!G578,'ORÇ.GLOBAL P CAIXA'!F578),'ORÇ.REPROG. P CAIXA'!I579)</f>
        <v>0</v>
      </c>
      <c r="G577" s="163" t="n">
        <f aca="false">IF(E577&lt;&gt;0,ROUND(E577*F577,2),IF(AO577=0,(SUMIF('ORÇ.REPROG. P CAIXA'!$AC$13:$AC$1012,B577,$AO$11:$AO$1010)),AO577))</f>
        <v>0</v>
      </c>
      <c r="H577" s="163" t="n">
        <f aca="false">IF(J577&lt;&gt;0,IF(E577&lt;&gt;0,J577/F577,0),0)</f>
        <v>0</v>
      </c>
      <c r="I577" s="163" t="n">
        <f aca="false">IF(L577&lt;&gt;0,IF(E577&lt;&gt;0,L577/F577,0),0)</f>
        <v>0</v>
      </c>
      <c r="J577" s="163" t="n">
        <f aca="false">IF(E577&lt;&gt;0,ROUND(INDEX($P$11:$AM$1010,$A577,$L$1),2),IF(AX577=0,(SUMIF($AP$11:$AP$1010,B577,$AX$11:$AX$1010)),AX577))</f>
        <v>0</v>
      </c>
      <c r="K577" s="163" t="n">
        <f aca="false">IF(G577=0,0,(J577/G577)*100)</f>
        <v>0</v>
      </c>
      <c r="L577" s="163" t="n">
        <f aca="false">IF(E577&lt;&gt;0,ROUND(IF($L$1=1,SUM(P577),"0")+IF($L$1=2,SUM($P577:Q577),"0")+IF($L$1=3,SUM($P577:R577),"0")+IF($L$1=4,SUM($P577:S577),"0")+IF($L$1=5,SUM($P577:T577),"0")+IF($L$1=6,SUM($P577:U577),"0")+IF($L$1=7,SUM($P577:V577),"0")+IF($L$1=8,SUM($P577:W577),"0")+IF($L$1=9,SUM($P577:X577),"0")+IF($L$1=10,SUM($P577:Y577),"0")+IF($L$1=11,SUM($P577:Z577),"0")+IF($L$1=12,SUM($P577:AA577),"0")+IF($L$1=13,SUM($P577:AB577),"0")+IF($L$1=14,SUM($P577:AC577),"0")+IF($L$1=15,SUM($P577:AD577),"0")+IF($L$1=16,SUM($P577:AE577),"0")+IF($L$1=17,SUM($P577:AF577),"0")+IF($L$1=18,SUM($P577:AG577),"0")+IF($L$1=19,SUM($P577:AH577),"0")+IF($L$1=20,SUM($P577:AI577),"0")+IF($L$1=21,SUM($P577:AJ577),"0")+IF($L$1=22,SUM($P577:AK577),"0")+IF($L$1=23,SUM($P577:AL577),"0")+IF($L$1=24,SUM($P577:AM577),"0"),2),IF(BC577=0,(SUMIF($AP$11:$AP$1010,B577,$BC$11:$BC$1010)),BC577))</f>
        <v>0</v>
      </c>
      <c r="M577" s="163" t="n">
        <f aca="false">IF(G577=0,0,(L577/G577)*100)</f>
        <v>0</v>
      </c>
      <c r="N577" s="168" t="str">
        <f aca="false">IF(B577&gt;0,"ok","ocultar")</f>
        <v>ocultar</v>
      </c>
      <c r="O577" s="650"/>
      <c r="P577" s="724"/>
      <c r="Q577" s="725"/>
      <c r="R577" s="725"/>
      <c r="S577" s="725"/>
      <c r="T577" s="725"/>
      <c r="U577" s="725"/>
      <c r="V577" s="725"/>
      <c r="W577" s="725"/>
      <c r="X577" s="725"/>
      <c r="Y577" s="725"/>
      <c r="Z577" s="725"/>
      <c r="AA577" s="726"/>
      <c r="AB577" s="726"/>
      <c r="AC577" s="726"/>
      <c r="AD577" s="726"/>
      <c r="AE577" s="726"/>
      <c r="AF577" s="726"/>
      <c r="AG577" s="726"/>
      <c r="AH577" s="726"/>
      <c r="AI577" s="726"/>
      <c r="AJ577" s="726"/>
      <c r="AK577" s="726"/>
      <c r="AL577" s="726"/>
      <c r="AM577" s="727"/>
      <c r="AO577" s="728" t="n">
        <f aca="false">IF(E577&lt;&gt;0,G577,0)</f>
        <v>0</v>
      </c>
      <c r="AP577" s="157" t="n">
        <f aca="false">IF(B577=0,AP576,IF(ISNONTEXT(B577)=TRUE(),INT(B577),INT(LEFT(B577,FIND(".",B577)-1))))</f>
        <v>3</v>
      </c>
      <c r="AQ577" s="157" t="str">
        <f aca="false">IF(AQ578=1,1,IF(B577&lt;&gt;0,1,IF(C577&lt;&gt;0,1,IF(D577&lt;&gt;0,1,IF(E577&lt;&gt;0,1,"")))))</f>
        <v/>
      </c>
      <c r="AR577" s="157" t="str">
        <f aca="false">IF(AP577=0," ",IF(AP577&lt;&gt;AP576,AP577," "))</f>
        <v> </v>
      </c>
      <c r="AS577" s="732"/>
      <c r="AT577" s="730" t="n">
        <f aca="false">IF(AP577&lt;&gt;AR577,(IF('ORÇ.GLOBAL P CAIXA'!I578="",J577*(INFORMAÇÕES!$Q$99/INFORMAÇÕES!$Q$102),IF('ORÇ.GLOBAL P CAIXA'!I578="R",J577,0))),0)</f>
        <v>0</v>
      </c>
      <c r="AU577" s="75" t="n">
        <f aca="false">IF(AP577&lt;&gt;AR577,(IF('ORÇ.GLOBAL P CAIXA'!I578="",J577*(INFORMAÇÕES!$Q$100/INFORMAÇÕES!$Q$102),IF('ORÇ.GLOBAL P CAIXA'!I578="C",J577,0))),0)</f>
        <v>0</v>
      </c>
      <c r="AV577" s="75" t="n">
        <f aca="false">IF(AP577&lt;&gt;AR577,(IF('ORÇ.GLOBAL P CAIXA'!I578="",J577*INFORMAÇÕES!$U$115,IF('ORÇ.GLOBAL P CAIXA'!I578="CF",J577,0))),0)</f>
        <v>0</v>
      </c>
      <c r="AW577" s="75" t="n">
        <f aca="false">IF(AP577&lt;&gt;AR577,(IF('ORÇ.GLOBAL P CAIXA'!I578="",J577*INFORMAÇÕES!$U$116,IF('ORÇ.GLOBAL P CAIXA'!I578="O",J577,0))),0)</f>
        <v>0</v>
      </c>
      <c r="AX577" s="731" t="n">
        <f aca="false">IF(E577&lt;&gt;0,J577,0)</f>
        <v>0</v>
      </c>
      <c r="AY577" s="730" t="n">
        <f aca="false">IF(AP577&lt;&gt;AR577,(IF('ORÇ.GLOBAL P CAIXA'!I578="",L577*(INFORMAÇÕES!$Q$99/INFORMAÇÕES!$Q$102),IF('ORÇ.GLOBAL P CAIXA'!I578="R",L577,0))),0)</f>
        <v>0</v>
      </c>
      <c r="AZ577" s="75" t="n">
        <f aca="false">IF(AP577&lt;&gt;AR577,(IF('ORÇ.GLOBAL P CAIXA'!I578="",L577*(INFORMAÇÕES!$Q$100/INFORMAÇÕES!$Q$102),IF('ORÇ.GLOBAL P CAIXA'!I578="C",L577,0))),0)</f>
        <v>0</v>
      </c>
      <c r="BA577" s="75" t="n">
        <f aca="false">IF(AP577&lt;&gt;AR577,(IF('ORÇ.GLOBAL P CAIXA'!I578="",L577*INFORMAÇÕES!$U$115,IF('ORÇ.GLOBAL P CAIXA'!I578="CF",L577,0))),0)</f>
        <v>0</v>
      </c>
      <c r="BB577" s="75" t="n">
        <f aca="false">IF(AP577&lt;&gt;AR577,(IF('ORÇ.GLOBAL P CAIXA'!I578="",L577*INFORMAÇÕES!$U$116,IF('ORÇ.GLOBAL P CAIXA'!I578="O",L577,0))),0)</f>
        <v>0</v>
      </c>
      <c r="BC577" s="731" t="n">
        <f aca="false">IF(E577&lt;&gt;0,L577,0)</f>
        <v>0</v>
      </c>
    </row>
    <row r="578" s="174" customFormat="true" ht="14.25" hidden="false" customHeight="false" outlineLevel="0" collapsed="false">
      <c r="A578" s="159" t="n">
        <v>568</v>
      </c>
      <c r="B578" s="160" t="n">
        <f aca="false">'ORÇ.REPROG. P CAIXA'!B580</f>
        <v>0</v>
      </c>
      <c r="C578" s="723" t="n">
        <f aca="false">'ORÇ.REPROG. P CAIXA'!C580</f>
        <v>0</v>
      </c>
      <c r="D578" s="162" t="n">
        <f aca="false">'ORÇ.REPROG. P CAIXA'!D580</f>
        <v>0</v>
      </c>
      <c r="E578" s="163" t="n">
        <f aca="false">IF('BM GLOBAL'!$P$1&lt;&gt;0,'ORÇ.REPROG. P CAIXA'!E580,'ORÇ.REPROG. P CAIXA'!H580)</f>
        <v>0</v>
      </c>
      <c r="F578" s="163" t="n">
        <f aca="false">IF('BM GLOBAL'!$P$1&lt;&gt;0,IF('ORÇ.GLOBAL P CAIXA'!K579=0,'ORÇ.GLOBAL EMPRESA'!G579,'ORÇ.GLOBAL P CAIXA'!F579),'ORÇ.REPROG. P CAIXA'!I580)</f>
        <v>0</v>
      </c>
      <c r="G578" s="163" t="n">
        <f aca="false">IF(E578&lt;&gt;0,ROUND(E578*F578,2),IF(AO578=0,(SUMIF('ORÇ.REPROG. P CAIXA'!$AC$13:$AC$1012,B578,$AO$11:$AO$1010)),AO578))</f>
        <v>0</v>
      </c>
      <c r="H578" s="163" t="n">
        <f aca="false">IF(J578&lt;&gt;0,IF(E578&lt;&gt;0,J578/F578,0),0)</f>
        <v>0</v>
      </c>
      <c r="I578" s="163" t="n">
        <f aca="false">IF(L578&lt;&gt;0,IF(E578&lt;&gt;0,L578/F578,0),0)</f>
        <v>0</v>
      </c>
      <c r="J578" s="163" t="n">
        <f aca="false">IF(E578&lt;&gt;0,ROUND(INDEX($P$11:$AM$1010,$A578,$L$1),2),IF(AX578=0,(SUMIF($AP$11:$AP$1010,B578,$AX$11:$AX$1010)),AX578))</f>
        <v>0</v>
      </c>
      <c r="K578" s="163" t="n">
        <f aca="false">IF(G578=0,0,(J578/G578)*100)</f>
        <v>0</v>
      </c>
      <c r="L578" s="163" t="n">
        <f aca="false">IF(E578&lt;&gt;0,ROUND(IF($L$1=1,SUM(P578),"0")+IF($L$1=2,SUM($P578:Q578),"0")+IF($L$1=3,SUM($P578:R578),"0")+IF($L$1=4,SUM($P578:S578),"0")+IF($L$1=5,SUM($P578:T578),"0")+IF($L$1=6,SUM($P578:U578),"0")+IF($L$1=7,SUM($P578:V578),"0")+IF($L$1=8,SUM($P578:W578),"0")+IF($L$1=9,SUM($P578:X578),"0")+IF($L$1=10,SUM($P578:Y578),"0")+IF($L$1=11,SUM($P578:Z578),"0")+IF($L$1=12,SUM($P578:AA578),"0")+IF($L$1=13,SUM($P578:AB578),"0")+IF($L$1=14,SUM($P578:AC578),"0")+IF($L$1=15,SUM($P578:AD578),"0")+IF($L$1=16,SUM($P578:AE578),"0")+IF($L$1=17,SUM($P578:AF578),"0")+IF($L$1=18,SUM($P578:AG578),"0")+IF($L$1=19,SUM($P578:AH578),"0")+IF($L$1=20,SUM($P578:AI578),"0")+IF($L$1=21,SUM($P578:AJ578),"0")+IF($L$1=22,SUM($P578:AK578),"0")+IF($L$1=23,SUM($P578:AL578),"0")+IF($L$1=24,SUM($P578:AM578),"0"),2),IF(BC578=0,(SUMIF($AP$11:$AP$1010,B578,$BC$11:$BC$1010)),BC578))</f>
        <v>0</v>
      </c>
      <c r="M578" s="163" t="n">
        <f aca="false">IF(G578=0,0,(L578/G578)*100)</f>
        <v>0</v>
      </c>
      <c r="N578" s="168" t="str">
        <f aca="false">IF(B578&gt;0,"ok","ocultar")</f>
        <v>ocultar</v>
      </c>
      <c r="O578" s="650"/>
      <c r="P578" s="724"/>
      <c r="Q578" s="725"/>
      <c r="R578" s="725"/>
      <c r="S578" s="725"/>
      <c r="T578" s="725"/>
      <c r="U578" s="725"/>
      <c r="V578" s="725"/>
      <c r="W578" s="725"/>
      <c r="X578" s="725"/>
      <c r="Y578" s="725"/>
      <c r="Z578" s="725"/>
      <c r="AA578" s="726"/>
      <c r="AB578" s="726"/>
      <c r="AC578" s="726"/>
      <c r="AD578" s="726"/>
      <c r="AE578" s="726"/>
      <c r="AF578" s="726"/>
      <c r="AG578" s="726"/>
      <c r="AH578" s="726"/>
      <c r="AI578" s="726"/>
      <c r="AJ578" s="726"/>
      <c r="AK578" s="726"/>
      <c r="AL578" s="726"/>
      <c r="AM578" s="727"/>
      <c r="AO578" s="728" t="n">
        <f aca="false">IF(E578&lt;&gt;0,G578,0)</f>
        <v>0</v>
      </c>
      <c r="AP578" s="157" t="n">
        <f aca="false">IF(B578=0,AP577,IF(ISNONTEXT(B578)=TRUE(),INT(B578),INT(LEFT(B578,FIND(".",B578)-1))))</f>
        <v>3</v>
      </c>
      <c r="AQ578" s="157" t="str">
        <f aca="false">IF(AQ579=1,1,IF(B578&lt;&gt;0,1,IF(C578&lt;&gt;0,1,IF(D578&lt;&gt;0,1,IF(E578&lt;&gt;0,1,"")))))</f>
        <v/>
      </c>
      <c r="AR578" s="157" t="str">
        <f aca="false">IF(AP578=0," ",IF(AP578&lt;&gt;AP577,AP578," "))</f>
        <v> </v>
      </c>
      <c r="AS578" s="732"/>
      <c r="AT578" s="730" t="n">
        <f aca="false">IF(AP578&lt;&gt;AR578,(IF('ORÇ.GLOBAL P CAIXA'!I579="",J578*(INFORMAÇÕES!$Q$99/INFORMAÇÕES!$Q$102),IF('ORÇ.GLOBAL P CAIXA'!I579="R",J578,0))),0)</f>
        <v>0</v>
      </c>
      <c r="AU578" s="75" t="n">
        <f aca="false">IF(AP578&lt;&gt;AR578,(IF('ORÇ.GLOBAL P CAIXA'!I579="",J578*(INFORMAÇÕES!$Q$100/INFORMAÇÕES!$Q$102),IF('ORÇ.GLOBAL P CAIXA'!I579="C",J578,0))),0)</f>
        <v>0</v>
      </c>
      <c r="AV578" s="75" t="n">
        <f aca="false">IF(AP578&lt;&gt;AR578,(IF('ORÇ.GLOBAL P CAIXA'!I579="",J578*INFORMAÇÕES!$U$115,IF('ORÇ.GLOBAL P CAIXA'!I579="CF",J578,0))),0)</f>
        <v>0</v>
      </c>
      <c r="AW578" s="75" t="n">
        <f aca="false">IF(AP578&lt;&gt;AR578,(IF('ORÇ.GLOBAL P CAIXA'!I579="",J578*INFORMAÇÕES!$U$116,IF('ORÇ.GLOBAL P CAIXA'!I579="O",J578,0))),0)</f>
        <v>0</v>
      </c>
      <c r="AX578" s="731" t="n">
        <f aca="false">IF(E578&lt;&gt;0,J578,0)</f>
        <v>0</v>
      </c>
      <c r="AY578" s="730" t="n">
        <f aca="false">IF(AP578&lt;&gt;AR578,(IF('ORÇ.GLOBAL P CAIXA'!I579="",L578*(INFORMAÇÕES!$Q$99/INFORMAÇÕES!$Q$102),IF('ORÇ.GLOBAL P CAIXA'!I579="R",L578,0))),0)</f>
        <v>0</v>
      </c>
      <c r="AZ578" s="75" t="n">
        <f aca="false">IF(AP578&lt;&gt;AR578,(IF('ORÇ.GLOBAL P CAIXA'!I579="",L578*(INFORMAÇÕES!$Q$100/INFORMAÇÕES!$Q$102),IF('ORÇ.GLOBAL P CAIXA'!I579="C",L578,0))),0)</f>
        <v>0</v>
      </c>
      <c r="BA578" s="75" t="n">
        <f aca="false">IF(AP578&lt;&gt;AR578,(IF('ORÇ.GLOBAL P CAIXA'!I579="",L578*INFORMAÇÕES!$U$115,IF('ORÇ.GLOBAL P CAIXA'!I579="CF",L578,0))),0)</f>
        <v>0</v>
      </c>
      <c r="BB578" s="75" t="n">
        <f aca="false">IF(AP578&lt;&gt;AR578,(IF('ORÇ.GLOBAL P CAIXA'!I579="",L578*INFORMAÇÕES!$U$116,IF('ORÇ.GLOBAL P CAIXA'!I579="O",L578,0))),0)</f>
        <v>0</v>
      </c>
      <c r="BC578" s="731" t="n">
        <f aca="false">IF(E578&lt;&gt;0,L578,0)</f>
        <v>0</v>
      </c>
    </row>
    <row r="579" s="174" customFormat="true" ht="14.25" hidden="false" customHeight="false" outlineLevel="0" collapsed="false">
      <c r="A579" s="159" t="n">
        <v>569</v>
      </c>
      <c r="B579" s="160" t="n">
        <f aca="false">'ORÇ.REPROG. P CAIXA'!B581</f>
        <v>0</v>
      </c>
      <c r="C579" s="723" t="n">
        <f aca="false">'ORÇ.REPROG. P CAIXA'!C581</f>
        <v>0</v>
      </c>
      <c r="D579" s="162" t="n">
        <f aca="false">'ORÇ.REPROG. P CAIXA'!D581</f>
        <v>0</v>
      </c>
      <c r="E579" s="163" t="n">
        <f aca="false">IF('BM GLOBAL'!$P$1&lt;&gt;0,'ORÇ.REPROG. P CAIXA'!E581,'ORÇ.REPROG. P CAIXA'!H581)</f>
        <v>0</v>
      </c>
      <c r="F579" s="163" t="n">
        <f aca="false">IF('BM GLOBAL'!$P$1&lt;&gt;0,IF('ORÇ.GLOBAL P CAIXA'!K580=0,'ORÇ.GLOBAL EMPRESA'!G580,'ORÇ.GLOBAL P CAIXA'!F580),'ORÇ.REPROG. P CAIXA'!I581)</f>
        <v>0</v>
      </c>
      <c r="G579" s="163" t="n">
        <f aca="false">IF(E579&lt;&gt;0,ROUND(E579*F579,2),IF(AO579=0,(SUMIF('ORÇ.REPROG. P CAIXA'!$AC$13:$AC$1012,B579,$AO$11:$AO$1010)),AO579))</f>
        <v>0</v>
      </c>
      <c r="H579" s="163" t="n">
        <f aca="false">IF(J579&lt;&gt;0,IF(E579&lt;&gt;0,J579/F579,0),0)</f>
        <v>0</v>
      </c>
      <c r="I579" s="163" t="n">
        <f aca="false">IF(L579&lt;&gt;0,IF(E579&lt;&gt;0,L579/F579,0),0)</f>
        <v>0</v>
      </c>
      <c r="J579" s="163" t="n">
        <f aca="false">IF(E579&lt;&gt;0,ROUND(INDEX($P$11:$AM$1010,$A579,$L$1),2),IF(AX579=0,(SUMIF($AP$11:$AP$1010,B579,$AX$11:$AX$1010)),AX579))</f>
        <v>0</v>
      </c>
      <c r="K579" s="163" t="n">
        <f aca="false">IF(G579=0,0,(J579/G579)*100)</f>
        <v>0</v>
      </c>
      <c r="L579" s="163" t="n">
        <f aca="false">IF(E579&lt;&gt;0,ROUND(IF($L$1=1,SUM(P579),"0")+IF($L$1=2,SUM($P579:Q579),"0")+IF($L$1=3,SUM($P579:R579),"0")+IF($L$1=4,SUM($P579:S579),"0")+IF($L$1=5,SUM($P579:T579),"0")+IF($L$1=6,SUM($P579:U579),"0")+IF($L$1=7,SUM($P579:V579),"0")+IF($L$1=8,SUM($P579:W579),"0")+IF($L$1=9,SUM($P579:X579),"0")+IF($L$1=10,SUM($P579:Y579),"0")+IF($L$1=11,SUM($P579:Z579),"0")+IF($L$1=12,SUM($P579:AA579),"0")+IF($L$1=13,SUM($P579:AB579),"0")+IF($L$1=14,SUM($P579:AC579),"0")+IF($L$1=15,SUM($P579:AD579),"0")+IF($L$1=16,SUM($P579:AE579),"0")+IF($L$1=17,SUM($P579:AF579),"0")+IF($L$1=18,SUM($P579:AG579),"0")+IF($L$1=19,SUM($P579:AH579),"0")+IF($L$1=20,SUM($P579:AI579),"0")+IF($L$1=21,SUM($P579:AJ579),"0")+IF($L$1=22,SUM($P579:AK579),"0")+IF($L$1=23,SUM($P579:AL579),"0")+IF($L$1=24,SUM($P579:AM579),"0"),2),IF(BC579=0,(SUMIF($AP$11:$AP$1010,B579,$BC$11:$BC$1010)),BC579))</f>
        <v>0</v>
      </c>
      <c r="M579" s="163" t="n">
        <f aca="false">IF(G579=0,0,(L579/G579)*100)</f>
        <v>0</v>
      </c>
      <c r="N579" s="168" t="str">
        <f aca="false">IF(B579&gt;0,"ok","ocultar")</f>
        <v>ocultar</v>
      </c>
      <c r="O579" s="650"/>
      <c r="P579" s="724"/>
      <c r="Q579" s="725"/>
      <c r="R579" s="725"/>
      <c r="S579" s="725"/>
      <c r="T579" s="725"/>
      <c r="U579" s="725"/>
      <c r="V579" s="725"/>
      <c r="W579" s="725"/>
      <c r="X579" s="725"/>
      <c r="Y579" s="725"/>
      <c r="Z579" s="725"/>
      <c r="AA579" s="726"/>
      <c r="AB579" s="726"/>
      <c r="AC579" s="726"/>
      <c r="AD579" s="726"/>
      <c r="AE579" s="726"/>
      <c r="AF579" s="726"/>
      <c r="AG579" s="726"/>
      <c r="AH579" s="726"/>
      <c r="AI579" s="726"/>
      <c r="AJ579" s="726"/>
      <c r="AK579" s="726"/>
      <c r="AL579" s="726"/>
      <c r="AM579" s="727"/>
      <c r="AO579" s="728" t="n">
        <f aca="false">IF(E579&lt;&gt;0,G579,0)</f>
        <v>0</v>
      </c>
      <c r="AP579" s="157" t="n">
        <f aca="false">IF(B579=0,AP578,IF(ISNONTEXT(B579)=TRUE(),INT(B579),INT(LEFT(B579,FIND(".",B579)-1))))</f>
        <v>3</v>
      </c>
      <c r="AQ579" s="157" t="str">
        <f aca="false">IF(AQ580=1,1,IF(B579&lt;&gt;0,1,IF(C579&lt;&gt;0,1,IF(D579&lt;&gt;0,1,IF(E579&lt;&gt;0,1,"")))))</f>
        <v/>
      </c>
      <c r="AR579" s="157" t="str">
        <f aca="false">IF(AP579=0," ",IF(AP579&lt;&gt;AP578,AP579," "))</f>
        <v> </v>
      </c>
      <c r="AS579" s="732"/>
      <c r="AT579" s="730" t="n">
        <f aca="false">IF(AP579&lt;&gt;AR579,(IF('ORÇ.GLOBAL P CAIXA'!I580="",J579*(INFORMAÇÕES!$Q$99/INFORMAÇÕES!$Q$102),IF('ORÇ.GLOBAL P CAIXA'!I580="R",J579,0))),0)</f>
        <v>0</v>
      </c>
      <c r="AU579" s="75" t="n">
        <f aca="false">IF(AP579&lt;&gt;AR579,(IF('ORÇ.GLOBAL P CAIXA'!I580="",J579*(INFORMAÇÕES!$Q$100/INFORMAÇÕES!$Q$102),IF('ORÇ.GLOBAL P CAIXA'!I580="C",J579,0))),0)</f>
        <v>0</v>
      </c>
      <c r="AV579" s="75" t="n">
        <f aca="false">IF(AP579&lt;&gt;AR579,(IF('ORÇ.GLOBAL P CAIXA'!I580="",J579*INFORMAÇÕES!$U$115,IF('ORÇ.GLOBAL P CAIXA'!I580="CF",J579,0))),0)</f>
        <v>0</v>
      </c>
      <c r="AW579" s="75" t="n">
        <f aca="false">IF(AP579&lt;&gt;AR579,(IF('ORÇ.GLOBAL P CAIXA'!I580="",J579*INFORMAÇÕES!$U$116,IF('ORÇ.GLOBAL P CAIXA'!I580="O",J579,0))),0)</f>
        <v>0</v>
      </c>
      <c r="AX579" s="731" t="n">
        <f aca="false">IF(E579&lt;&gt;0,J579,0)</f>
        <v>0</v>
      </c>
      <c r="AY579" s="730" t="n">
        <f aca="false">IF(AP579&lt;&gt;AR579,(IF('ORÇ.GLOBAL P CAIXA'!I580="",L579*(INFORMAÇÕES!$Q$99/INFORMAÇÕES!$Q$102),IF('ORÇ.GLOBAL P CAIXA'!I580="R",L579,0))),0)</f>
        <v>0</v>
      </c>
      <c r="AZ579" s="75" t="n">
        <f aca="false">IF(AP579&lt;&gt;AR579,(IF('ORÇ.GLOBAL P CAIXA'!I580="",L579*(INFORMAÇÕES!$Q$100/INFORMAÇÕES!$Q$102),IF('ORÇ.GLOBAL P CAIXA'!I580="C",L579,0))),0)</f>
        <v>0</v>
      </c>
      <c r="BA579" s="75" t="n">
        <f aca="false">IF(AP579&lt;&gt;AR579,(IF('ORÇ.GLOBAL P CAIXA'!I580="",L579*INFORMAÇÕES!$U$115,IF('ORÇ.GLOBAL P CAIXA'!I580="CF",L579,0))),0)</f>
        <v>0</v>
      </c>
      <c r="BB579" s="75" t="n">
        <f aca="false">IF(AP579&lt;&gt;AR579,(IF('ORÇ.GLOBAL P CAIXA'!I580="",L579*INFORMAÇÕES!$U$116,IF('ORÇ.GLOBAL P CAIXA'!I580="O",L579,0))),0)</f>
        <v>0</v>
      </c>
      <c r="BC579" s="731" t="n">
        <f aca="false">IF(E579&lt;&gt;0,L579,0)</f>
        <v>0</v>
      </c>
    </row>
    <row r="580" s="174" customFormat="true" ht="14.25" hidden="false" customHeight="false" outlineLevel="0" collapsed="false">
      <c r="A580" s="159" t="n">
        <v>570</v>
      </c>
      <c r="B580" s="160" t="n">
        <f aca="false">'ORÇ.REPROG. P CAIXA'!B582</f>
        <v>0</v>
      </c>
      <c r="C580" s="723" t="n">
        <f aca="false">'ORÇ.REPROG. P CAIXA'!C582</f>
        <v>0</v>
      </c>
      <c r="D580" s="162" t="n">
        <f aca="false">'ORÇ.REPROG. P CAIXA'!D582</f>
        <v>0</v>
      </c>
      <c r="E580" s="163" t="n">
        <f aca="false">IF('BM GLOBAL'!$P$1&lt;&gt;0,'ORÇ.REPROG. P CAIXA'!E582,'ORÇ.REPROG. P CAIXA'!H582)</f>
        <v>0</v>
      </c>
      <c r="F580" s="163" t="n">
        <f aca="false">IF('BM GLOBAL'!$P$1&lt;&gt;0,IF('ORÇ.GLOBAL P CAIXA'!K581=0,'ORÇ.GLOBAL EMPRESA'!G581,'ORÇ.GLOBAL P CAIXA'!F581),'ORÇ.REPROG. P CAIXA'!I582)</f>
        <v>0</v>
      </c>
      <c r="G580" s="163" t="n">
        <f aca="false">IF(E580&lt;&gt;0,ROUND(E580*F580,2),IF(AO580=0,(SUMIF('ORÇ.REPROG. P CAIXA'!$AC$13:$AC$1012,B580,$AO$11:$AO$1010)),AO580))</f>
        <v>0</v>
      </c>
      <c r="H580" s="163" t="n">
        <f aca="false">IF(J580&lt;&gt;0,IF(E580&lt;&gt;0,J580/F580,0),0)</f>
        <v>0</v>
      </c>
      <c r="I580" s="163" t="n">
        <f aca="false">IF(L580&lt;&gt;0,IF(E580&lt;&gt;0,L580/F580,0),0)</f>
        <v>0</v>
      </c>
      <c r="J580" s="163" t="n">
        <f aca="false">IF(E580&lt;&gt;0,ROUND(INDEX($P$11:$AM$1010,$A580,$L$1),2),IF(AX580=0,(SUMIF($AP$11:$AP$1010,B580,$AX$11:$AX$1010)),AX580))</f>
        <v>0</v>
      </c>
      <c r="K580" s="163" t="n">
        <f aca="false">IF(G580=0,0,(J580/G580)*100)</f>
        <v>0</v>
      </c>
      <c r="L580" s="163" t="n">
        <f aca="false">IF(E580&lt;&gt;0,ROUND(IF($L$1=1,SUM(P580),"0")+IF($L$1=2,SUM($P580:Q580),"0")+IF($L$1=3,SUM($P580:R580),"0")+IF($L$1=4,SUM($P580:S580),"0")+IF($L$1=5,SUM($P580:T580),"0")+IF($L$1=6,SUM($P580:U580),"0")+IF($L$1=7,SUM($P580:V580),"0")+IF($L$1=8,SUM($P580:W580),"0")+IF($L$1=9,SUM($P580:X580),"0")+IF($L$1=10,SUM($P580:Y580),"0")+IF($L$1=11,SUM($P580:Z580),"0")+IF($L$1=12,SUM($P580:AA580),"0")+IF($L$1=13,SUM($P580:AB580),"0")+IF($L$1=14,SUM($P580:AC580),"0")+IF($L$1=15,SUM($P580:AD580),"0")+IF($L$1=16,SUM($P580:AE580),"0")+IF($L$1=17,SUM($P580:AF580),"0")+IF($L$1=18,SUM($P580:AG580),"0")+IF($L$1=19,SUM($P580:AH580),"0")+IF($L$1=20,SUM($P580:AI580),"0")+IF($L$1=21,SUM($P580:AJ580),"0")+IF($L$1=22,SUM($P580:AK580),"0")+IF($L$1=23,SUM($P580:AL580),"0")+IF($L$1=24,SUM($P580:AM580),"0"),2),IF(BC580=0,(SUMIF($AP$11:$AP$1010,B580,$BC$11:$BC$1010)),BC580))</f>
        <v>0</v>
      </c>
      <c r="M580" s="163" t="n">
        <f aca="false">IF(G580=0,0,(L580/G580)*100)</f>
        <v>0</v>
      </c>
      <c r="N580" s="168" t="str">
        <f aca="false">IF(B580&gt;0,"ok","ocultar")</f>
        <v>ocultar</v>
      </c>
      <c r="O580" s="650"/>
      <c r="P580" s="724"/>
      <c r="Q580" s="725"/>
      <c r="R580" s="725"/>
      <c r="S580" s="725"/>
      <c r="T580" s="725"/>
      <c r="U580" s="725"/>
      <c r="V580" s="725"/>
      <c r="W580" s="725"/>
      <c r="X580" s="725"/>
      <c r="Y580" s="725"/>
      <c r="Z580" s="725"/>
      <c r="AA580" s="726"/>
      <c r="AB580" s="726"/>
      <c r="AC580" s="726"/>
      <c r="AD580" s="726"/>
      <c r="AE580" s="726"/>
      <c r="AF580" s="726"/>
      <c r="AG580" s="726"/>
      <c r="AH580" s="726"/>
      <c r="AI580" s="726"/>
      <c r="AJ580" s="726"/>
      <c r="AK580" s="726"/>
      <c r="AL580" s="726"/>
      <c r="AM580" s="727"/>
      <c r="AO580" s="728" t="n">
        <f aca="false">IF(E580&lt;&gt;0,G580,0)</f>
        <v>0</v>
      </c>
      <c r="AP580" s="157" t="n">
        <f aca="false">IF(B580=0,AP579,IF(ISNONTEXT(B580)=TRUE(),INT(B580),INT(LEFT(B580,FIND(".",B580)-1))))</f>
        <v>3</v>
      </c>
      <c r="AQ580" s="157" t="str">
        <f aca="false">IF(AQ581=1,1,IF(B580&lt;&gt;0,1,IF(C580&lt;&gt;0,1,IF(D580&lt;&gt;0,1,IF(E580&lt;&gt;0,1,"")))))</f>
        <v/>
      </c>
      <c r="AR580" s="157" t="str">
        <f aca="false">IF(AP580=0," ",IF(AP580&lt;&gt;AP579,AP580," "))</f>
        <v> </v>
      </c>
      <c r="AS580" s="732"/>
      <c r="AT580" s="730" t="n">
        <f aca="false">IF(AP580&lt;&gt;AR580,(IF('ORÇ.GLOBAL P CAIXA'!I581="",J580*(INFORMAÇÕES!$Q$99/INFORMAÇÕES!$Q$102),IF('ORÇ.GLOBAL P CAIXA'!I581="R",J580,0))),0)</f>
        <v>0</v>
      </c>
      <c r="AU580" s="75" t="n">
        <f aca="false">IF(AP580&lt;&gt;AR580,(IF('ORÇ.GLOBAL P CAIXA'!I581="",J580*(INFORMAÇÕES!$Q$100/INFORMAÇÕES!$Q$102),IF('ORÇ.GLOBAL P CAIXA'!I581="C",J580,0))),0)</f>
        <v>0</v>
      </c>
      <c r="AV580" s="75" t="n">
        <f aca="false">IF(AP580&lt;&gt;AR580,(IF('ORÇ.GLOBAL P CAIXA'!I581="",J580*INFORMAÇÕES!$U$115,IF('ORÇ.GLOBAL P CAIXA'!I581="CF",J580,0))),0)</f>
        <v>0</v>
      </c>
      <c r="AW580" s="75" t="n">
        <f aca="false">IF(AP580&lt;&gt;AR580,(IF('ORÇ.GLOBAL P CAIXA'!I581="",J580*INFORMAÇÕES!$U$116,IF('ORÇ.GLOBAL P CAIXA'!I581="O",J580,0))),0)</f>
        <v>0</v>
      </c>
      <c r="AX580" s="731" t="n">
        <f aca="false">IF(E580&lt;&gt;0,J580,0)</f>
        <v>0</v>
      </c>
      <c r="AY580" s="730" t="n">
        <f aca="false">IF(AP580&lt;&gt;AR580,(IF('ORÇ.GLOBAL P CAIXA'!I581="",L580*(INFORMAÇÕES!$Q$99/INFORMAÇÕES!$Q$102),IF('ORÇ.GLOBAL P CAIXA'!I581="R",L580,0))),0)</f>
        <v>0</v>
      </c>
      <c r="AZ580" s="75" t="n">
        <f aca="false">IF(AP580&lt;&gt;AR580,(IF('ORÇ.GLOBAL P CAIXA'!I581="",L580*(INFORMAÇÕES!$Q$100/INFORMAÇÕES!$Q$102),IF('ORÇ.GLOBAL P CAIXA'!I581="C",L580,0))),0)</f>
        <v>0</v>
      </c>
      <c r="BA580" s="75" t="n">
        <f aca="false">IF(AP580&lt;&gt;AR580,(IF('ORÇ.GLOBAL P CAIXA'!I581="",L580*INFORMAÇÕES!$U$115,IF('ORÇ.GLOBAL P CAIXA'!I581="CF",L580,0))),0)</f>
        <v>0</v>
      </c>
      <c r="BB580" s="75" t="n">
        <f aca="false">IF(AP580&lt;&gt;AR580,(IF('ORÇ.GLOBAL P CAIXA'!I581="",L580*INFORMAÇÕES!$U$116,IF('ORÇ.GLOBAL P CAIXA'!I581="O",L580,0))),0)</f>
        <v>0</v>
      </c>
      <c r="BC580" s="731" t="n">
        <f aca="false">IF(E580&lt;&gt;0,L580,0)</f>
        <v>0</v>
      </c>
    </row>
    <row r="581" s="174" customFormat="true" ht="14.25" hidden="false" customHeight="false" outlineLevel="0" collapsed="false">
      <c r="A581" s="159" t="n">
        <v>571</v>
      </c>
      <c r="B581" s="160" t="n">
        <f aca="false">'ORÇ.REPROG. P CAIXA'!B583</f>
        <v>0</v>
      </c>
      <c r="C581" s="723" t="n">
        <f aca="false">'ORÇ.REPROG. P CAIXA'!C583</f>
        <v>0</v>
      </c>
      <c r="D581" s="162" t="n">
        <f aca="false">'ORÇ.REPROG. P CAIXA'!D583</f>
        <v>0</v>
      </c>
      <c r="E581" s="163" t="n">
        <f aca="false">IF('BM GLOBAL'!$P$1&lt;&gt;0,'ORÇ.REPROG. P CAIXA'!E583,'ORÇ.REPROG. P CAIXA'!H583)</f>
        <v>0</v>
      </c>
      <c r="F581" s="163" t="n">
        <f aca="false">IF('BM GLOBAL'!$P$1&lt;&gt;0,IF('ORÇ.GLOBAL P CAIXA'!K582=0,'ORÇ.GLOBAL EMPRESA'!G582,'ORÇ.GLOBAL P CAIXA'!F582),'ORÇ.REPROG. P CAIXA'!I583)</f>
        <v>0</v>
      </c>
      <c r="G581" s="163" t="n">
        <f aca="false">IF(E581&lt;&gt;0,ROUND(E581*F581,2),IF(AO581=0,(SUMIF('ORÇ.REPROG. P CAIXA'!$AC$13:$AC$1012,B581,$AO$11:$AO$1010)),AO581))</f>
        <v>0</v>
      </c>
      <c r="H581" s="163" t="n">
        <f aca="false">IF(J581&lt;&gt;0,IF(E581&lt;&gt;0,J581/F581,0),0)</f>
        <v>0</v>
      </c>
      <c r="I581" s="163" t="n">
        <f aca="false">IF(L581&lt;&gt;0,IF(E581&lt;&gt;0,L581/F581,0),0)</f>
        <v>0</v>
      </c>
      <c r="J581" s="163" t="n">
        <f aca="false">IF(E581&lt;&gt;0,ROUND(INDEX($P$11:$AM$1010,$A581,$L$1),2),IF(AX581=0,(SUMIF($AP$11:$AP$1010,B581,$AX$11:$AX$1010)),AX581))</f>
        <v>0</v>
      </c>
      <c r="K581" s="163" t="n">
        <f aca="false">IF(G581=0,0,(J581/G581)*100)</f>
        <v>0</v>
      </c>
      <c r="L581" s="163" t="n">
        <f aca="false">IF(E581&lt;&gt;0,ROUND(IF($L$1=1,SUM(P581),"0")+IF($L$1=2,SUM($P581:Q581),"0")+IF($L$1=3,SUM($P581:R581),"0")+IF($L$1=4,SUM($P581:S581),"0")+IF($L$1=5,SUM($P581:T581),"0")+IF($L$1=6,SUM($P581:U581),"0")+IF($L$1=7,SUM($P581:V581),"0")+IF($L$1=8,SUM($P581:W581),"0")+IF($L$1=9,SUM($P581:X581),"0")+IF($L$1=10,SUM($P581:Y581),"0")+IF($L$1=11,SUM($P581:Z581),"0")+IF($L$1=12,SUM($P581:AA581),"0")+IF($L$1=13,SUM($P581:AB581),"0")+IF($L$1=14,SUM($P581:AC581),"0")+IF($L$1=15,SUM($P581:AD581),"0")+IF($L$1=16,SUM($P581:AE581),"0")+IF($L$1=17,SUM($P581:AF581),"0")+IF($L$1=18,SUM($P581:AG581),"0")+IF($L$1=19,SUM($P581:AH581),"0")+IF($L$1=20,SUM($P581:AI581),"0")+IF($L$1=21,SUM($P581:AJ581),"0")+IF($L$1=22,SUM($P581:AK581),"0")+IF($L$1=23,SUM($P581:AL581),"0")+IF($L$1=24,SUM($P581:AM581),"0"),2),IF(BC581=0,(SUMIF($AP$11:$AP$1010,B581,$BC$11:$BC$1010)),BC581))</f>
        <v>0</v>
      </c>
      <c r="M581" s="163" t="n">
        <f aca="false">IF(G581=0,0,(L581/G581)*100)</f>
        <v>0</v>
      </c>
      <c r="N581" s="168" t="str">
        <f aca="false">IF(B581&gt;0,"ok","ocultar")</f>
        <v>ocultar</v>
      </c>
      <c r="O581" s="650"/>
      <c r="P581" s="724"/>
      <c r="Q581" s="725"/>
      <c r="R581" s="725"/>
      <c r="S581" s="725"/>
      <c r="T581" s="725"/>
      <c r="U581" s="725"/>
      <c r="V581" s="725"/>
      <c r="W581" s="725"/>
      <c r="X581" s="725"/>
      <c r="Y581" s="725"/>
      <c r="Z581" s="725"/>
      <c r="AA581" s="726"/>
      <c r="AB581" s="726"/>
      <c r="AC581" s="726"/>
      <c r="AD581" s="726"/>
      <c r="AE581" s="726"/>
      <c r="AF581" s="726"/>
      <c r="AG581" s="726"/>
      <c r="AH581" s="726"/>
      <c r="AI581" s="726"/>
      <c r="AJ581" s="726"/>
      <c r="AK581" s="726"/>
      <c r="AL581" s="726"/>
      <c r="AM581" s="727"/>
      <c r="AO581" s="728" t="n">
        <f aca="false">IF(E581&lt;&gt;0,G581,0)</f>
        <v>0</v>
      </c>
      <c r="AP581" s="157" t="n">
        <f aca="false">IF(B581=0,AP580,IF(ISNONTEXT(B581)=TRUE(),INT(B581),INT(LEFT(B581,FIND(".",B581)-1))))</f>
        <v>3</v>
      </c>
      <c r="AQ581" s="157" t="str">
        <f aca="false">IF(AQ582=1,1,IF(B581&lt;&gt;0,1,IF(C581&lt;&gt;0,1,IF(D581&lt;&gt;0,1,IF(E581&lt;&gt;0,1,"")))))</f>
        <v/>
      </c>
      <c r="AR581" s="157" t="str">
        <f aca="false">IF(AP581=0," ",IF(AP581&lt;&gt;AP580,AP581," "))</f>
        <v> </v>
      </c>
      <c r="AS581" s="732"/>
      <c r="AT581" s="730" t="n">
        <f aca="false">IF(AP581&lt;&gt;AR581,(IF('ORÇ.GLOBAL P CAIXA'!I582="",J581*(INFORMAÇÕES!$Q$99/INFORMAÇÕES!$Q$102),IF('ORÇ.GLOBAL P CAIXA'!I582="R",J581,0))),0)</f>
        <v>0</v>
      </c>
      <c r="AU581" s="75" t="n">
        <f aca="false">IF(AP581&lt;&gt;AR581,(IF('ORÇ.GLOBAL P CAIXA'!I582="",J581*(INFORMAÇÕES!$Q$100/INFORMAÇÕES!$Q$102),IF('ORÇ.GLOBAL P CAIXA'!I582="C",J581,0))),0)</f>
        <v>0</v>
      </c>
      <c r="AV581" s="75" t="n">
        <f aca="false">IF(AP581&lt;&gt;AR581,(IF('ORÇ.GLOBAL P CAIXA'!I582="",J581*INFORMAÇÕES!$U$115,IF('ORÇ.GLOBAL P CAIXA'!I582="CF",J581,0))),0)</f>
        <v>0</v>
      </c>
      <c r="AW581" s="75" t="n">
        <f aca="false">IF(AP581&lt;&gt;AR581,(IF('ORÇ.GLOBAL P CAIXA'!I582="",J581*INFORMAÇÕES!$U$116,IF('ORÇ.GLOBAL P CAIXA'!I582="O",J581,0))),0)</f>
        <v>0</v>
      </c>
      <c r="AX581" s="731" t="n">
        <f aca="false">IF(E581&lt;&gt;0,J581,0)</f>
        <v>0</v>
      </c>
      <c r="AY581" s="730" t="n">
        <f aca="false">IF(AP581&lt;&gt;AR581,(IF('ORÇ.GLOBAL P CAIXA'!I582="",L581*(INFORMAÇÕES!$Q$99/INFORMAÇÕES!$Q$102),IF('ORÇ.GLOBAL P CAIXA'!I582="R",L581,0))),0)</f>
        <v>0</v>
      </c>
      <c r="AZ581" s="75" t="n">
        <f aca="false">IF(AP581&lt;&gt;AR581,(IF('ORÇ.GLOBAL P CAIXA'!I582="",L581*(INFORMAÇÕES!$Q$100/INFORMAÇÕES!$Q$102),IF('ORÇ.GLOBAL P CAIXA'!I582="C",L581,0))),0)</f>
        <v>0</v>
      </c>
      <c r="BA581" s="75" t="n">
        <f aca="false">IF(AP581&lt;&gt;AR581,(IF('ORÇ.GLOBAL P CAIXA'!I582="",L581*INFORMAÇÕES!$U$115,IF('ORÇ.GLOBAL P CAIXA'!I582="CF",L581,0))),0)</f>
        <v>0</v>
      </c>
      <c r="BB581" s="75" t="n">
        <f aca="false">IF(AP581&lt;&gt;AR581,(IF('ORÇ.GLOBAL P CAIXA'!I582="",L581*INFORMAÇÕES!$U$116,IF('ORÇ.GLOBAL P CAIXA'!I582="O",L581,0))),0)</f>
        <v>0</v>
      </c>
      <c r="BC581" s="731" t="n">
        <f aca="false">IF(E581&lt;&gt;0,L581,0)</f>
        <v>0</v>
      </c>
    </row>
    <row r="582" s="174" customFormat="true" ht="14.25" hidden="false" customHeight="false" outlineLevel="0" collapsed="false">
      <c r="A582" s="159" t="n">
        <v>572</v>
      </c>
      <c r="B582" s="160" t="n">
        <f aca="false">'ORÇ.REPROG. P CAIXA'!B584</f>
        <v>0</v>
      </c>
      <c r="C582" s="723" t="n">
        <f aca="false">'ORÇ.REPROG. P CAIXA'!C584</f>
        <v>0</v>
      </c>
      <c r="D582" s="162" t="n">
        <f aca="false">'ORÇ.REPROG. P CAIXA'!D584</f>
        <v>0</v>
      </c>
      <c r="E582" s="163" t="n">
        <f aca="false">IF('BM GLOBAL'!$P$1&lt;&gt;0,'ORÇ.REPROG. P CAIXA'!E584,'ORÇ.REPROG. P CAIXA'!H584)</f>
        <v>0</v>
      </c>
      <c r="F582" s="163" t="n">
        <f aca="false">IF('BM GLOBAL'!$P$1&lt;&gt;0,IF('ORÇ.GLOBAL P CAIXA'!K583=0,'ORÇ.GLOBAL EMPRESA'!G583,'ORÇ.GLOBAL P CAIXA'!F583),'ORÇ.REPROG. P CAIXA'!I584)</f>
        <v>0</v>
      </c>
      <c r="G582" s="163" t="n">
        <f aca="false">IF(E582&lt;&gt;0,ROUND(E582*F582,2),IF(AO582=0,(SUMIF('ORÇ.REPROG. P CAIXA'!$AC$13:$AC$1012,B582,$AO$11:$AO$1010)),AO582))</f>
        <v>0</v>
      </c>
      <c r="H582" s="163" t="n">
        <f aca="false">IF(J582&lt;&gt;0,IF(E582&lt;&gt;0,J582/F582,0),0)</f>
        <v>0</v>
      </c>
      <c r="I582" s="163" t="n">
        <f aca="false">IF(L582&lt;&gt;0,IF(E582&lt;&gt;0,L582/F582,0),0)</f>
        <v>0</v>
      </c>
      <c r="J582" s="163" t="n">
        <f aca="false">IF(E582&lt;&gt;0,ROUND(INDEX($P$11:$AM$1010,$A582,$L$1),2),IF(AX582=0,(SUMIF($AP$11:$AP$1010,B582,$AX$11:$AX$1010)),AX582))</f>
        <v>0</v>
      </c>
      <c r="K582" s="163" t="n">
        <f aca="false">IF(G582=0,0,(J582/G582)*100)</f>
        <v>0</v>
      </c>
      <c r="L582" s="163" t="n">
        <f aca="false">IF(E582&lt;&gt;0,ROUND(IF($L$1=1,SUM(P582),"0")+IF($L$1=2,SUM($P582:Q582),"0")+IF($L$1=3,SUM($P582:R582),"0")+IF($L$1=4,SUM($P582:S582),"0")+IF($L$1=5,SUM($P582:T582),"0")+IF($L$1=6,SUM($P582:U582),"0")+IF($L$1=7,SUM($P582:V582),"0")+IF($L$1=8,SUM($P582:W582),"0")+IF($L$1=9,SUM($P582:X582),"0")+IF($L$1=10,SUM($P582:Y582),"0")+IF($L$1=11,SUM($P582:Z582),"0")+IF($L$1=12,SUM($P582:AA582),"0")+IF($L$1=13,SUM($P582:AB582),"0")+IF($L$1=14,SUM($P582:AC582),"0")+IF($L$1=15,SUM($P582:AD582),"0")+IF($L$1=16,SUM($P582:AE582),"0")+IF($L$1=17,SUM($P582:AF582),"0")+IF($L$1=18,SUM($P582:AG582),"0")+IF($L$1=19,SUM($P582:AH582),"0")+IF($L$1=20,SUM($P582:AI582),"0")+IF($L$1=21,SUM($P582:AJ582),"0")+IF($L$1=22,SUM($P582:AK582),"0")+IF($L$1=23,SUM($P582:AL582),"0")+IF($L$1=24,SUM($P582:AM582),"0"),2),IF(BC582=0,(SUMIF($AP$11:$AP$1010,B582,$BC$11:$BC$1010)),BC582))</f>
        <v>0</v>
      </c>
      <c r="M582" s="163" t="n">
        <f aca="false">IF(G582=0,0,(L582/G582)*100)</f>
        <v>0</v>
      </c>
      <c r="N582" s="168" t="str">
        <f aca="false">IF(B582&gt;0,"ok","ocultar")</f>
        <v>ocultar</v>
      </c>
      <c r="O582" s="650"/>
      <c r="P582" s="724"/>
      <c r="Q582" s="725"/>
      <c r="R582" s="725"/>
      <c r="S582" s="725"/>
      <c r="T582" s="725"/>
      <c r="U582" s="725"/>
      <c r="V582" s="725"/>
      <c r="W582" s="725"/>
      <c r="X582" s="725"/>
      <c r="Y582" s="725"/>
      <c r="Z582" s="725"/>
      <c r="AA582" s="726"/>
      <c r="AB582" s="726"/>
      <c r="AC582" s="726"/>
      <c r="AD582" s="726"/>
      <c r="AE582" s="726"/>
      <c r="AF582" s="726"/>
      <c r="AG582" s="726"/>
      <c r="AH582" s="726"/>
      <c r="AI582" s="726"/>
      <c r="AJ582" s="726"/>
      <c r="AK582" s="726"/>
      <c r="AL582" s="726"/>
      <c r="AM582" s="727"/>
      <c r="AO582" s="728" t="n">
        <f aca="false">IF(E582&lt;&gt;0,G582,0)</f>
        <v>0</v>
      </c>
      <c r="AP582" s="157" t="n">
        <f aca="false">IF(B582=0,AP581,IF(ISNONTEXT(B582)=TRUE(),INT(B582),INT(LEFT(B582,FIND(".",B582)-1))))</f>
        <v>3</v>
      </c>
      <c r="AQ582" s="157" t="str">
        <f aca="false">IF(AQ583=1,1,IF(B582&lt;&gt;0,1,IF(C582&lt;&gt;0,1,IF(D582&lt;&gt;0,1,IF(E582&lt;&gt;0,1,"")))))</f>
        <v/>
      </c>
      <c r="AR582" s="157" t="str">
        <f aca="false">IF(AP582=0," ",IF(AP582&lt;&gt;AP581,AP582," "))</f>
        <v> </v>
      </c>
      <c r="AS582" s="732"/>
      <c r="AT582" s="730" t="n">
        <f aca="false">IF(AP582&lt;&gt;AR582,(IF('ORÇ.GLOBAL P CAIXA'!I583="",J582*(INFORMAÇÕES!$Q$99/INFORMAÇÕES!$Q$102),IF('ORÇ.GLOBAL P CAIXA'!I583="R",J582,0))),0)</f>
        <v>0</v>
      </c>
      <c r="AU582" s="75" t="n">
        <f aca="false">IF(AP582&lt;&gt;AR582,(IF('ORÇ.GLOBAL P CAIXA'!I583="",J582*(INFORMAÇÕES!$Q$100/INFORMAÇÕES!$Q$102),IF('ORÇ.GLOBAL P CAIXA'!I583="C",J582,0))),0)</f>
        <v>0</v>
      </c>
      <c r="AV582" s="75" t="n">
        <f aca="false">IF(AP582&lt;&gt;AR582,(IF('ORÇ.GLOBAL P CAIXA'!I583="",J582*INFORMAÇÕES!$U$115,IF('ORÇ.GLOBAL P CAIXA'!I583="CF",J582,0))),0)</f>
        <v>0</v>
      </c>
      <c r="AW582" s="75" t="n">
        <f aca="false">IF(AP582&lt;&gt;AR582,(IF('ORÇ.GLOBAL P CAIXA'!I583="",J582*INFORMAÇÕES!$U$116,IF('ORÇ.GLOBAL P CAIXA'!I583="O",J582,0))),0)</f>
        <v>0</v>
      </c>
      <c r="AX582" s="731" t="n">
        <f aca="false">IF(E582&lt;&gt;0,J582,0)</f>
        <v>0</v>
      </c>
      <c r="AY582" s="730" t="n">
        <f aca="false">IF(AP582&lt;&gt;AR582,(IF('ORÇ.GLOBAL P CAIXA'!I583="",L582*(INFORMAÇÕES!$Q$99/INFORMAÇÕES!$Q$102),IF('ORÇ.GLOBAL P CAIXA'!I583="R",L582,0))),0)</f>
        <v>0</v>
      </c>
      <c r="AZ582" s="75" t="n">
        <f aca="false">IF(AP582&lt;&gt;AR582,(IF('ORÇ.GLOBAL P CAIXA'!I583="",L582*(INFORMAÇÕES!$Q$100/INFORMAÇÕES!$Q$102),IF('ORÇ.GLOBAL P CAIXA'!I583="C",L582,0))),0)</f>
        <v>0</v>
      </c>
      <c r="BA582" s="75" t="n">
        <f aca="false">IF(AP582&lt;&gt;AR582,(IF('ORÇ.GLOBAL P CAIXA'!I583="",L582*INFORMAÇÕES!$U$115,IF('ORÇ.GLOBAL P CAIXA'!I583="CF",L582,0))),0)</f>
        <v>0</v>
      </c>
      <c r="BB582" s="75" t="n">
        <f aca="false">IF(AP582&lt;&gt;AR582,(IF('ORÇ.GLOBAL P CAIXA'!I583="",L582*INFORMAÇÕES!$U$116,IF('ORÇ.GLOBAL P CAIXA'!I583="O",L582,0))),0)</f>
        <v>0</v>
      </c>
      <c r="BC582" s="731" t="n">
        <f aca="false">IF(E582&lt;&gt;0,L582,0)</f>
        <v>0</v>
      </c>
    </row>
    <row r="583" s="174" customFormat="true" ht="14.25" hidden="false" customHeight="false" outlineLevel="0" collapsed="false">
      <c r="A583" s="159" t="n">
        <v>573</v>
      </c>
      <c r="B583" s="160" t="n">
        <f aca="false">'ORÇ.REPROG. P CAIXA'!B585</f>
        <v>0</v>
      </c>
      <c r="C583" s="723" t="n">
        <f aca="false">'ORÇ.REPROG. P CAIXA'!C585</f>
        <v>0</v>
      </c>
      <c r="D583" s="162" t="n">
        <f aca="false">'ORÇ.REPROG. P CAIXA'!D585</f>
        <v>0</v>
      </c>
      <c r="E583" s="163" t="n">
        <f aca="false">IF('BM GLOBAL'!$P$1&lt;&gt;0,'ORÇ.REPROG. P CAIXA'!E585,'ORÇ.REPROG. P CAIXA'!H585)</f>
        <v>0</v>
      </c>
      <c r="F583" s="163" t="n">
        <f aca="false">IF('BM GLOBAL'!$P$1&lt;&gt;0,IF('ORÇ.GLOBAL P CAIXA'!K584=0,'ORÇ.GLOBAL EMPRESA'!G584,'ORÇ.GLOBAL P CAIXA'!F584),'ORÇ.REPROG. P CAIXA'!I585)</f>
        <v>0</v>
      </c>
      <c r="G583" s="163" t="n">
        <f aca="false">IF(E583&lt;&gt;0,ROUND(E583*F583,2),IF(AO583=0,(SUMIF('ORÇ.REPROG. P CAIXA'!$AC$13:$AC$1012,B583,$AO$11:$AO$1010)),AO583))</f>
        <v>0</v>
      </c>
      <c r="H583" s="163" t="n">
        <f aca="false">IF(J583&lt;&gt;0,IF(E583&lt;&gt;0,J583/F583,0),0)</f>
        <v>0</v>
      </c>
      <c r="I583" s="163" t="n">
        <f aca="false">IF(L583&lt;&gt;0,IF(E583&lt;&gt;0,L583/F583,0),0)</f>
        <v>0</v>
      </c>
      <c r="J583" s="163" t="n">
        <f aca="false">IF(E583&lt;&gt;0,ROUND(INDEX($P$11:$AM$1010,$A583,$L$1),2),IF(AX583=0,(SUMIF($AP$11:$AP$1010,B583,$AX$11:$AX$1010)),AX583))</f>
        <v>0</v>
      </c>
      <c r="K583" s="163" t="n">
        <f aca="false">IF(G583=0,0,(J583/G583)*100)</f>
        <v>0</v>
      </c>
      <c r="L583" s="163" t="n">
        <f aca="false">IF(E583&lt;&gt;0,ROUND(IF($L$1=1,SUM(P583),"0")+IF($L$1=2,SUM($P583:Q583),"0")+IF($L$1=3,SUM($P583:R583),"0")+IF($L$1=4,SUM($P583:S583),"0")+IF($L$1=5,SUM($P583:T583),"0")+IF($L$1=6,SUM($P583:U583),"0")+IF($L$1=7,SUM($P583:V583),"0")+IF($L$1=8,SUM($P583:W583),"0")+IF($L$1=9,SUM($P583:X583),"0")+IF($L$1=10,SUM($P583:Y583),"0")+IF($L$1=11,SUM($P583:Z583),"0")+IF($L$1=12,SUM($P583:AA583),"0")+IF($L$1=13,SUM($P583:AB583),"0")+IF($L$1=14,SUM($P583:AC583),"0")+IF($L$1=15,SUM($P583:AD583),"0")+IF($L$1=16,SUM($P583:AE583),"0")+IF($L$1=17,SUM($P583:AF583),"0")+IF($L$1=18,SUM($P583:AG583),"0")+IF($L$1=19,SUM($P583:AH583),"0")+IF($L$1=20,SUM($P583:AI583),"0")+IF($L$1=21,SUM($P583:AJ583),"0")+IF($L$1=22,SUM($P583:AK583),"0")+IF($L$1=23,SUM($P583:AL583),"0")+IF($L$1=24,SUM($P583:AM583),"0"),2),IF(BC583=0,(SUMIF($AP$11:$AP$1010,B583,$BC$11:$BC$1010)),BC583))</f>
        <v>0</v>
      </c>
      <c r="M583" s="163" t="n">
        <f aca="false">IF(G583=0,0,(L583/G583)*100)</f>
        <v>0</v>
      </c>
      <c r="N583" s="168" t="str">
        <f aca="false">IF(B583&gt;0,"ok","ocultar")</f>
        <v>ocultar</v>
      </c>
      <c r="O583" s="650"/>
      <c r="P583" s="724"/>
      <c r="Q583" s="725"/>
      <c r="R583" s="725"/>
      <c r="S583" s="725"/>
      <c r="T583" s="725"/>
      <c r="U583" s="725"/>
      <c r="V583" s="725"/>
      <c r="W583" s="725"/>
      <c r="X583" s="725"/>
      <c r="Y583" s="725"/>
      <c r="Z583" s="725"/>
      <c r="AA583" s="726"/>
      <c r="AB583" s="726"/>
      <c r="AC583" s="726"/>
      <c r="AD583" s="726"/>
      <c r="AE583" s="726"/>
      <c r="AF583" s="726"/>
      <c r="AG583" s="726"/>
      <c r="AH583" s="726"/>
      <c r="AI583" s="726"/>
      <c r="AJ583" s="726"/>
      <c r="AK583" s="726"/>
      <c r="AL583" s="726"/>
      <c r="AM583" s="727"/>
      <c r="AO583" s="728" t="n">
        <f aca="false">IF(E583&lt;&gt;0,G583,0)</f>
        <v>0</v>
      </c>
      <c r="AP583" s="157" t="n">
        <f aca="false">IF(B583=0,AP582,IF(ISNONTEXT(B583)=TRUE(),INT(B583),INT(LEFT(B583,FIND(".",B583)-1))))</f>
        <v>3</v>
      </c>
      <c r="AQ583" s="157" t="str">
        <f aca="false">IF(AQ584=1,1,IF(B583&lt;&gt;0,1,IF(C583&lt;&gt;0,1,IF(D583&lt;&gt;0,1,IF(E583&lt;&gt;0,1,"")))))</f>
        <v/>
      </c>
      <c r="AR583" s="157" t="str">
        <f aca="false">IF(AP583=0," ",IF(AP583&lt;&gt;AP582,AP583," "))</f>
        <v> </v>
      </c>
      <c r="AS583" s="732"/>
      <c r="AT583" s="730" t="n">
        <f aca="false">IF(AP583&lt;&gt;AR583,(IF('ORÇ.GLOBAL P CAIXA'!I584="",J583*(INFORMAÇÕES!$Q$99/INFORMAÇÕES!$Q$102),IF('ORÇ.GLOBAL P CAIXA'!I584="R",J583,0))),0)</f>
        <v>0</v>
      </c>
      <c r="AU583" s="75" t="n">
        <f aca="false">IF(AP583&lt;&gt;AR583,(IF('ORÇ.GLOBAL P CAIXA'!I584="",J583*(INFORMAÇÕES!$Q$100/INFORMAÇÕES!$Q$102),IF('ORÇ.GLOBAL P CAIXA'!I584="C",J583,0))),0)</f>
        <v>0</v>
      </c>
      <c r="AV583" s="75" t="n">
        <f aca="false">IF(AP583&lt;&gt;AR583,(IF('ORÇ.GLOBAL P CAIXA'!I584="",J583*INFORMAÇÕES!$U$115,IF('ORÇ.GLOBAL P CAIXA'!I584="CF",J583,0))),0)</f>
        <v>0</v>
      </c>
      <c r="AW583" s="75" t="n">
        <f aca="false">IF(AP583&lt;&gt;AR583,(IF('ORÇ.GLOBAL P CAIXA'!I584="",J583*INFORMAÇÕES!$U$116,IF('ORÇ.GLOBAL P CAIXA'!I584="O",J583,0))),0)</f>
        <v>0</v>
      </c>
      <c r="AX583" s="731" t="n">
        <f aca="false">IF(E583&lt;&gt;0,J583,0)</f>
        <v>0</v>
      </c>
      <c r="AY583" s="730" t="n">
        <f aca="false">IF(AP583&lt;&gt;AR583,(IF('ORÇ.GLOBAL P CAIXA'!I584="",L583*(INFORMAÇÕES!$Q$99/INFORMAÇÕES!$Q$102),IF('ORÇ.GLOBAL P CAIXA'!I584="R",L583,0))),0)</f>
        <v>0</v>
      </c>
      <c r="AZ583" s="75" t="n">
        <f aca="false">IF(AP583&lt;&gt;AR583,(IF('ORÇ.GLOBAL P CAIXA'!I584="",L583*(INFORMAÇÕES!$Q$100/INFORMAÇÕES!$Q$102),IF('ORÇ.GLOBAL P CAIXA'!I584="C",L583,0))),0)</f>
        <v>0</v>
      </c>
      <c r="BA583" s="75" t="n">
        <f aca="false">IF(AP583&lt;&gt;AR583,(IF('ORÇ.GLOBAL P CAIXA'!I584="",L583*INFORMAÇÕES!$U$115,IF('ORÇ.GLOBAL P CAIXA'!I584="CF",L583,0))),0)</f>
        <v>0</v>
      </c>
      <c r="BB583" s="75" t="n">
        <f aca="false">IF(AP583&lt;&gt;AR583,(IF('ORÇ.GLOBAL P CAIXA'!I584="",L583*INFORMAÇÕES!$U$116,IF('ORÇ.GLOBAL P CAIXA'!I584="O",L583,0))),0)</f>
        <v>0</v>
      </c>
      <c r="BC583" s="731" t="n">
        <f aca="false">IF(E583&lt;&gt;0,L583,0)</f>
        <v>0</v>
      </c>
    </row>
    <row r="584" s="174" customFormat="true" ht="14.25" hidden="false" customHeight="false" outlineLevel="0" collapsed="false">
      <c r="A584" s="159" t="n">
        <v>574</v>
      </c>
      <c r="B584" s="160" t="n">
        <f aca="false">'ORÇ.REPROG. P CAIXA'!B586</f>
        <v>0</v>
      </c>
      <c r="C584" s="723" t="n">
        <f aca="false">'ORÇ.REPROG. P CAIXA'!C586</f>
        <v>0</v>
      </c>
      <c r="D584" s="162" t="n">
        <f aca="false">'ORÇ.REPROG. P CAIXA'!D586</f>
        <v>0</v>
      </c>
      <c r="E584" s="163" t="n">
        <f aca="false">IF('BM GLOBAL'!$P$1&lt;&gt;0,'ORÇ.REPROG. P CAIXA'!E586,'ORÇ.REPROG. P CAIXA'!H586)</f>
        <v>0</v>
      </c>
      <c r="F584" s="163" t="n">
        <f aca="false">IF('BM GLOBAL'!$P$1&lt;&gt;0,IF('ORÇ.GLOBAL P CAIXA'!K585=0,'ORÇ.GLOBAL EMPRESA'!G585,'ORÇ.GLOBAL P CAIXA'!F585),'ORÇ.REPROG. P CAIXA'!I586)</f>
        <v>0</v>
      </c>
      <c r="G584" s="163" t="n">
        <f aca="false">IF(E584&lt;&gt;0,ROUND(E584*F584,2),IF(AO584=0,(SUMIF('ORÇ.REPROG. P CAIXA'!$AC$13:$AC$1012,B584,$AO$11:$AO$1010)),AO584))</f>
        <v>0</v>
      </c>
      <c r="H584" s="163" t="n">
        <f aca="false">IF(J584&lt;&gt;0,IF(E584&lt;&gt;0,J584/F584,0),0)</f>
        <v>0</v>
      </c>
      <c r="I584" s="163" t="n">
        <f aca="false">IF(L584&lt;&gt;0,IF(E584&lt;&gt;0,L584/F584,0),0)</f>
        <v>0</v>
      </c>
      <c r="J584" s="163" t="n">
        <f aca="false">IF(E584&lt;&gt;0,ROUND(INDEX($P$11:$AM$1010,$A584,$L$1),2),IF(AX584=0,(SUMIF($AP$11:$AP$1010,B584,$AX$11:$AX$1010)),AX584))</f>
        <v>0</v>
      </c>
      <c r="K584" s="163" t="n">
        <f aca="false">IF(G584=0,0,(J584/G584)*100)</f>
        <v>0</v>
      </c>
      <c r="L584" s="163" t="n">
        <f aca="false">IF(E584&lt;&gt;0,ROUND(IF($L$1=1,SUM(P584),"0")+IF($L$1=2,SUM($P584:Q584),"0")+IF($L$1=3,SUM($P584:R584),"0")+IF($L$1=4,SUM($P584:S584),"0")+IF($L$1=5,SUM($P584:T584),"0")+IF($L$1=6,SUM($P584:U584),"0")+IF($L$1=7,SUM($P584:V584),"0")+IF($L$1=8,SUM($P584:W584),"0")+IF($L$1=9,SUM($P584:X584),"0")+IF($L$1=10,SUM($P584:Y584),"0")+IF($L$1=11,SUM($P584:Z584),"0")+IF($L$1=12,SUM($P584:AA584),"0")+IF($L$1=13,SUM($P584:AB584),"0")+IF($L$1=14,SUM($P584:AC584),"0")+IF($L$1=15,SUM($P584:AD584),"0")+IF($L$1=16,SUM($P584:AE584),"0")+IF($L$1=17,SUM($P584:AF584),"0")+IF($L$1=18,SUM($P584:AG584),"0")+IF($L$1=19,SUM($P584:AH584),"0")+IF($L$1=20,SUM($P584:AI584),"0")+IF($L$1=21,SUM($P584:AJ584),"0")+IF($L$1=22,SUM($P584:AK584),"0")+IF($L$1=23,SUM($P584:AL584),"0")+IF($L$1=24,SUM($P584:AM584),"0"),2),IF(BC584=0,(SUMIF($AP$11:$AP$1010,B584,$BC$11:$BC$1010)),BC584))</f>
        <v>0</v>
      </c>
      <c r="M584" s="163" t="n">
        <f aca="false">IF(G584=0,0,(L584/G584)*100)</f>
        <v>0</v>
      </c>
      <c r="N584" s="168" t="str">
        <f aca="false">IF(B584&gt;0,"ok","ocultar")</f>
        <v>ocultar</v>
      </c>
      <c r="O584" s="650"/>
      <c r="P584" s="724"/>
      <c r="Q584" s="725"/>
      <c r="R584" s="725"/>
      <c r="S584" s="725"/>
      <c r="T584" s="725"/>
      <c r="U584" s="725"/>
      <c r="V584" s="725"/>
      <c r="W584" s="725"/>
      <c r="X584" s="725"/>
      <c r="Y584" s="725"/>
      <c r="Z584" s="725"/>
      <c r="AA584" s="726"/>
      <c r="AB584" s="726"/>
      <c r="AC584" s="726"/>
      <c r="AD584" s="726"/>
      <c r="AE584" s="726"/>
      <c r="AF584" s="726"/>
      <c r="AG584" s="726"/>
      <c r="AH584" s="726"/>
      <c r="AI584" s="726"/>
      <c r="AJ584" s="726"/>
      <c r="AK584" s="726"/>
      <c r="AL584" s="726"/>
      <c r="AM584" s="727"/>
      <c r="AO584" s="728" t="n">
        <f aca="false">IF(E584&lt;&gt;0,G584,0)</f>
        <v>0</v>
      </c>
      <c r="AP584" s="157" t="n">
        <f aca="false">IF(B584=0,AP583,IF(ISNONTEXT(B584)=TRUE(),INT(B584),INT(LEFT(B584,FIND(".",B584)-1))))</f>
        <v>3</v>
      </c>
      <c r="AQ584" s="157" t="str">
        <f aca="false">IF(AQ585=1,1,IF(B584&lt;&gt;0,1,IF(C584&lt;&gt;0,1,IF(D584&lt;&gt;0,1,IF(E584&lt;&gt;0,1,"")))))</f>
        <v/>
      </c>
      <c r="AR584" s="157" t="str">
        <f aca="false">IF(AP584=0," ",IF(AP584&lt;&gt;AP583,AP584," "))</f>
        <v> </v>
      </c>
      <c r="AS584" s="732"/>
      <c r="AT584" s="730" t="n">
        <f aca="false">IF(AP584&lt;&gt;AR584,(IF('ORÇ.GLOBAL P CAIXA'!I585="",J584*(INFORMAÇÕES!$Q$99/INFORMAÇÕES!$Q$102),IF('ORÇ.GLOBAL P CAIXA'!I585="R",J584,0))),0)</f>
        <v>0</v>
      </c>
      <c r="AU584" s="75" t="n">
        <f aca="false">IF(AP584&lt;&gt;AR584,(IF('ORÇ.GLOBAL P CAIXA'!I585="",J584*(INFORMAÇÕES!$Q$100/INFORMAÇÕES!$Q$102),IF('ORÇ.GLOBAL P CAIXA'!I585="C",J584,0))),0)</f>
        <v>0</v>
      </c>
      <c r="AV584" s="75" t="n">
        <f aca="false">IF(AP584&lt;&gt;AR584,(IF('ORÇ.GLOBAL P CAIXA'!I585="",J584*INFORMAÇÕES!$U$115,IF('ORÇ.GLOBAL P CAIXA'!I585="CF",J584,0))),0)</f>
        <v>0</v>
      </c>
      <c r="AW584" s="75" t="n">
        <f aca="false">IF(AP584&lt;&gt;AR584,(IF('ORÇ.GLOBAL P CAIXA'!I585="",J584*INFORMAÇÕES!$U$116,IF('ORÇ.GLOBAL P CAIXA'!I585="O",J584,0))),0)</f>
        <v>0</v>
      </c>
      <c r="AX584" s="731" t="n">
        <f aca="false">IF(E584&lt;&gt;0,J584,0)</f>
        <v>0</v>
      </c>
      <c r="AY584" s="730" t="n">
        <f aca="false">IF(AP584&lt;&gt;AR584,(IF('ORÇ.GLOBAL P CAIXA'!I585="",L584*(INFORMAÇÕES!$Q$99/INFORMAÇÕES!$Q$102),IF('ORÇ.GLOBAL P CAIXA'!I585="R",L584,0))),0)</f>
        <v>0</v>
      </c>
      <c r="AZ584" s="75" t="n">
        <f aca="false">IF(AP584&lt;&gt;AR584,(IF('ORÇ.GLOBAL P CAIXA'!I585="",L584*(INFORMAÇÕES!$Q$100/INFORMAÇÕES!$Q$102),IF('ORÇ.GLOBAL P CAIXA'!I585="C",L584,0))),0)</f>
        <v>0</v>
      </c>
      <c r="BA584" s="75" t="n">
        <f aca="false">IF(AP584&lt;&gt;AR584,(IF('ORÇ.GLOBAL P CAIXA'!I585="",L584*INFORMAÇÕES!$U$115,IF('ORÇ.GLOBAL P CAIXA'!I585="CF",L584,0))),0)</f>
        <v>0</v>
      </c>
      <c r="BB584" s="75" t="n">
        <f aca="false">IF(AP584&lt;&gt;AR584,(IF('ORÇ.GLOBAL P CAIXA'!I585="",L584*INFORMAÇÕES!$U$116,IF('ORÇ.GLOBAL P CAIXA'!I585="O",L584,0))),0)</f>
        <v>0</v>
      </c>
      <c r="BC584" s="731" t="n">
        <f aca="false">IF(E584&lt;&gt;0,L584,0)</f>
        <v>0</v>
      </c>
    </row>
    <row r="585" s="174" customFormat="true" ht="14.25" hidden="false" customHeight="false" outlineLevel="0" collapsed="false">
      <c r="A585" s="159" t="n">
        <v>575</v>
      </c>
      <c r="B585" s="160" t="n">
        <f aca="false">'ORÇ.REPROG. P CAIXA'!B587</f>
        <v>0</v>
      </c>
      <c r="C585" s="723" t="n">
        <f aca="false">'ORÇ.REPROG. P CAIXA'!C587</f>
        <v>0</v>
      </c>
      <c r="D585" s="162" t="n">
        <f aca="false">'ORÇ.REPROG. P CAIXA'!D587</f>
        <v>0</v>
      </c>
      <c r="E585" s="163" t="n">
        <f aca="false">IF('BM GLOBAL'!$P$1&lt;&gt;0,'ORÇ.REPROG. P CAIXA'!E587,'ORÇ.REPROG. P CAIXA'!H587)</f>
        <v>0</v>
      </c>
      <c r="F585" s="163" t="n">
        <f aca="false">IF('BM GLOBAL'!$P$1&lt;&gt;0,IF('ORÇ.GLOBAL P CAIXA'!K586=0,'ORÇ.GLOBAL EMPRESA'!G586,'ORÇ.GLOBAL P CAIXA'!F586),'ORÇ.REPROG. P CAIXA'!I587)</f>
        <v>0</v>
      </c>
      <c r="G585" s="163" t="n">
        <f aca="false">IF(E585&lt;&gt;0,ROUND(E585*F585,2),IF(AO585=0,(SUMIF('ORÇ.REPROG. P CAIXA'!$AC$13:$AC$1012,B585,$AO$11:$AO$1010)),AO585))</f>
        <v>0</v>
      </c>
      <c r="H585" s="163" t="n">
        <f aca="false">IF(J585&lt;&gt;0,IF(E585&lt;&gt;0,J585/F585,0),0)</f>
        <v>0</v>
      </c>
      <c r="I585" s="163" t="n">
        <f aca="false">IF(L585&lt;&gt;0,IF(E585&lt;&gt;0,L585/F585,0),0)</f>
        <v>0</v>
      </c>
      <c r="J585" s="163" t="n">
        <f aca="false">IF(E585&lt;&gt;0,ROUND(INDEX($P$11:$AM$1010,$A585,$L$1),2),IF(AX585=0,(SUMIF($AP$11:$AP$1010,B585,$AX$11:$AX$1010)),AX585))</f>
        <v>0</v>
      </c>
      <c r="K585" s="163" t="n">
        <f aca="false">IF(G585=0,0,(J585/G585)*100)</f>
        <v>0</v>
      </c>
      <c r="L585" s="163" t="n">
        <f aca="false">IF(E585&lt;&gt;0,ROUND(IF($L$1=1,SUM(P585),"0")+IF($L$1=2,SUM($P585:Q585),"0")+IF($L$1=3,SUM($P585:R585),"0")+IF($L$1=4,SUM($P585:S585),"0")+IF($L$1=5,SUM($P585:T585),"0")+IF($L$1=6,SUM($P585:U585),"0")+IF($L$1=7,SUM($P585:V585),"0")+IF($L$1=8,SUM($P585:W585),"0")+IF($L$1=9,SUM($P585:X585),"0")+IF($L$1=10,SUM($P585:Y585),"0")+IF($L$1=11,SUM($P585:Z585),"0")+IF($L$1=12,SUM($P585:AA585),"0")+IF($L$1=13,SUM($P585:AB585),"0")+IF($L$1=14,SUM($P585:AC585),"0")+IF($L$1=15,SUM($P585:AD585),"0")+IF($L$1=16,SUM($P585:AE585),"0")+IF($L$1=17,SUM($P585:AF585),"0")+IF($L$1=18,SUM($P585:AG585),"0")+IF($L$1=19,SUM($P585:AH585),"0")+IF($L$1=20,SUM($P585:AI585),"0")+IF($L$1=21,SUM($P585:AJ585),"0")+IF($L$1=22,SUM($P585:AK585),"0")+IF($L$1=23,SUM($P585:AL585),"0")+IF($L$1=24,SUM($P585:AM585),"0"),2),IF(BC585=0,(SUMIF($AP$11:$AP$1010,B585,$BC$11:$BC$1010)),BC585))</f>
        <v>0</v>
      </c>
      <c r="M585" s="163" t="n">
        <f aca="false">IF(G585=0,0,(L585/G585)*100)</f>
        <v>0</v>
      </c>
      <c r="N585" s="168" t="str">
        <f aca="false">IF(B585&gt;0,"ok","ocultar")</f>
        <v>ocultar</v>
      </c>
      <c r="O585" s="650"/>
      <c r="P585" s="724"/>
      <c r="Q585" s="725"/>
      <c r="R585" s="725"/>
      <c r="S585" s="725"/>
      <c r="T585" s="725"/>
      <c r="U585" s="725"/>
      <c r="V585" s="725"/>
      <c r="W585" s="725"/>
      <c r="X585" s="725"/>
      <c r="Y585" s="725"/>
      <c r="Z585" s="725"/>
      <c r="AA585" s="726"/>
      <c r="AB585" s="726"/>
      <c r="AC585" s="726"/>
      <c r="AD585" s="726"/>
      <c r="AE585" s="726"/>
      <c r="AF585" s="726"/>
      <c r="AG585" s="726"/>
      <c r="AH585" s="726"/>
      <c r="AI585" s="726"/>
      <c r="AJ585" s="726"/>
      <c r="AK585" s="726"/>
      <c r="AL585" s="726"/>
      <c r="AM585" s="727"/>
      <c r="AO585" s="728" t="n">
        <f aca="false">IF(E585&lt;&gt;0,G585,0)</f>
        <v>0</v>
      </c>
      <c r="AP585" s="157" t="n">
        <f aca="false">IF(B585=0,AP584,IF(ISNONTEXT(B585)=TRUE(),INT(B585),INT(LEFT(B585,FIND(".",B585)-1))))</f>
        <v>3</v>
      </c>
      <c r="AQ585" s="157" t="str">
        <f aca="false">IF(AQ586=1,1,IF(B585&lt;&gt;0,1,IF(C585&lt;&gt;0,1,IF(D585&lt;&gt;0,1,IF(E585&lt;&gt;0,1,"")))))</f>
        <v/>
      </c>
      <c r="AR585" s="157" t="str">
        <f aca="false">IF(AP585=0," ",IF(AP585&lt;&gt;AP584,AP585," "))</f>
        <v> </v>
      </c>
      <c r="AS585" s="732"/>
      <c r="AT585" s="730" t="n">
        <f aca="false">IF(AP585&lt;&gt;AR585,(IF('ORÇ.GLOBAL P CAIXA'!I586="",J585*(INFORMAÇÕES!$Q$99/INFORMAÇÕES!$Q$102),IF('ORÇ.GLOBAL P CAIXA'!I586="R",J585,0))),0)</f>
        <v>0</v>
      </c>
      <c r="AU585" s="75" t="n">
        <f aca="false">IF(AP585&lt;&gt;AR585,(IF('ORÇ.GLOBAL P CAIXA'!I586="",J585*(INFORMAÇÕES!$Q$100/INFORMAÇÕES!$Q$102),IF('ORÇ.GLOBAL P CAIXA'!I586="C",J585,0))),0)</f>
        <v>0</v>
      </c>
      <c r="AV585" s="75" t="n">
        <f aca="false">IF(AP585&lt;&gt;AR585,(IF('ORÇ.GLOBAL P CAIXA'!I586="",J585*INFORMAÇÕES!$U$115,IF('ORÇ.GLOBAL P CAIXA'!I586="CF",J585,0))),0)</f>
        <v>0</v>
      </c>
      <c r="AW585" s="75" t="n">
        <f aca="false">IF(AP585&lt;&gt;AR585,(IF('ORÇ.GLOBAL P CAIXA'!I586="",J585*INFORMAÇÕES!$U$116,IF('ORÇ.GLOBAL P CAIXA'!I586="O",J585,0))),0)</f>
        <v>0</v>
      </c>
      <c r="AX585" s="731" t="n">
        <f aca="false">IF(E585&lt;&gt;0,J585,0)</f>
        <v>0</v>
      </c>
      <c r="AY585" s="730" t="n">
        <f aca="false">IF(AP585&lt;&gt;AR585,(IF('ORÇ.GLOBAL P CAIXA'!I586="",L585*(INFORMAÇÕES!$Q$99/INFORMAÇÕES!$Q$102),IF('ORÇ.GLOBAL P CAIXA'!I586="R",L585,0))),0)</f>
        <v>0</v>
      </c>
      <c r="AZ585" s="75" t="n">
        <f aca="false">IF(AP585&lt;&gt;AR585,(IF('ORÇ.GLOBAL P CAIXA'!I586="",L585*(INFORMAÇÕES!$Q$100/INFORMAÇÕES!$Q$102),IF('ORÇ.GLOBAL P CAIXA'!I586="C",L585,0))),0)</f>
        <v>0</v>
      </c>
      <c r="BA585" s="75" t="n">
        <f aca="false">IF(AP585&lt;&gt;AR585,(IF('ORÇ.GLOBAL P CAIXA'!I586="",L585*INFORMAÇÕES!$U$115,IF('ORÇ.GLOBAL P CAIXA'!I586="CF",L585,0))),0)</f>
        <v>0</v>
      </c>
      <c r="BB585" s="75" t="n">
        <f aca="false">IF(AP585&lt;&gt;AR585,(IF('ORÇ.GLOBAL P CAIXA'!I586="",L585*INFORMAÇÕES!$U$116,IF('ORÇ.GLOBAL P CAIXA'!I586="O",L585,0))),0)</f>
        <v>0</v>
      </c>
      <c r="BC585" s="731" t="n">
        <f aca="false">IF(E585&lt;&gt;0,L585,0)</f>
        <v>0</v>
      </c>
    </row>
    <row r="586" s="174" customFormat="true" ht="14.25" hidden="false" customHeight="false" outlineLevel="0" collapsed="false">
      <c r="A586" s="159" t="n">
        <v>576</v>
      </c>
      <c r="B586" s="160" t="n">
        <f aca="false">'ORÇ.REPROG. P CAIXA'!B588</f>
        <v>0</v>
      </c>
      <c r="C586" s="723" t="n">
        <f aca="false">'ORÇ.REPROG. P CAIXA'!C588</f>
        <v>0</v>
      </c>
      <c r="D586" s="162" t="n">
        <f aca="false">'ORÇ.REPROG. P CAIXA'!D588</f>
        <v>0</v>
      </c>
      <c r="E586" s="163" t="n">
        <f aca="false">IF('BM GLOBAL'!$P$1&lt;&gt;0,'ORÇ.REPROG. P CAIXA'!E588,'ORÇ.REPROG. P CAIXA'!H588)</f>
        <v>0</v>
      </c>
      <c r="F586" s="163" t="n">
        <f aca="false">IF('BM GLOBAL'!$P$1&lt;&gt;0,IF('ORÇ.GLOBAL P CAIXA'!K587=0,'ORÇ.GLOBAL EMPRESA'!G587,'ORÇ.GLOBAL P CAIXA'!F587),'ORÇ.REPROG. P CAIXA'!I588)</f>
        <v>0</v>
      </c>
      <c r="G586" s="163" t="n">
        <f aca="false">IF(E586&lt;&gt;0,ROUND(E586*F586,2),IF(AO586=0,(SUMIF('ORÇ.REPROG. P CAIXA'!$AC$13:$AC$1012,B586,$AO$11:$AO$1010)),AO586))</f>
        <v>0</v>
      </c>
      <c r="H586" s="163" t="n">
        <f aca="false">IF(J586&lt;&gt;0,IF(E586&lt;&gt;0,J586/F586,0),0)</f>
        <v>0</v>
      </c>
      <c r="I586" s="163" t="n">
        <f aca="false">IF(L586&lt;&gt;0,IF(E586&lt;&gt;0,L586/F586,0),0)</f>
        <v>0</v>
      </c>
      <c r="J586" s="163" t="n">
        <f aca="false">IF(E586&lt;&gt;0,ROUND(INDEX($P$11:$AM$1010,$A586,$L$1),2),IF(AX586=0,(SUMIF($AP$11:$AP$1010,B586,$AX$11:$AX$1010)),AX586))</f>
        <v>0</v>
      </c>
      <c r="K586" s="163" t="n">
        <f aca="false">IF(G586=0,0,(J586/G586)*100)</f>
        <v>0</v>
      </c>
      <c r="L586" s="163" t="n">
        <f aca="false">IF(E586&lt;&gt;0,ROUND(IF($L$1=1,SUM(P586),"0")+IF($L$1=2,SUM($P586:Q586),"0")+IF($L$1=3,SUM($P586:R586),"0")+IF($L$1=4,SUM($P586:S586),"0")+IF($L$1=5,SUM($P586:T586),"0")+IF($L$1=6,SUM($P586:U586),"0")+IF($L$1=7,SUM($P586:V586),"0")+IF($L$1=8,SUM($P586:W586),"0")+IF($L$1=9,SUM($P586:X586),"0")+IF($L$1=10,SUM($P586:Y586),"0")+IF($L$1=11,SUM($P586:Z586),"0")+IF($L$1=12,SUM($P586:AA586),"0")+IF($L$1=13,SUM($P586:AB586),"0")+IF($L$1=14,SUM($P586:AC586),"0")+IF($L$1=15,SUM($P586:AD586),"0")+IF($L$1=16,SUM($P586:AE586),"0")+IF($L$1=17,SUM($P586:AF586),"0")+IF($L$1=18,SUM($P586:AG586),"0")+IF($L$1=19,SUM($P586:AH586),"0")+IF($L$1=20,SUM($P586:AI586),"0")+IF($L$1=21,SUM($P586:AJ586),"0")+IF($L$1=22,SUM($P586:AK586),"0")+IF($L$1=23,SUM($P586:AL586),"0")+IF($L$1=24,SUM($P586:AM586),"0"),2),IF(BC586=0,(SUMIF($AP$11:$AP$1010,B586,$BC$11:$BC$1010)),BC586))</f>
        <v>0</v>
      </c>
      <c r="M586" s="163" t="n">
        <f aca="false">IF(G586=0,0,(L586/G586)*100)</f>
        <v>0</v>
      </c>
      <c r="N586" s="168" t="str">
        <f aca="false">IF(B586&gt;0,"ok","ocultar")</f>
        <v>ocultar</v>
      </c>
      <c r="O586" s="650"/>
      <c r="P586" s="724"/>
      <c r="Q586" s="725"/>
      <c r="R586" s="725"/>
      <c r="S586" s="725"/>
      <c r="T586" s="725"/>
      <c r="U586" s="725"/>
      <c r="V586" s="725"/>
      <c r="W586" s="725"/>
      <c r="X586" s="725"/>
      <c r="Y586" s="725"/>
      <c r="Z586" s="725"/>
      <c r="AA586" s="726"/>
      <c r="AB586" s="726"/>
      <c r="AC586" s="726"/>
      <c r="AD586" s="726"/>
      <c r="AE586" s="726"/>
      <c r="AF586" s="726"/>
      <c r="AG586" s="726"/>
      <c r="AH586" s="726"/>
      <c r="AI586" s="726"/>
      <c r="AJ586" s="726"/>
      <c r="AK586" s="726"/>
      <c r="AL586" s="726"/>
      <c r="AM586" s="727"/>
      <c r="AO586" s="728" t="n">
        <f aca="false">IF(E586&lt;&gt;0,G586,0)</f>
        <v>0</v>
      </c>
      <c r="AP586" s="157" t="n">
        <f aca="false">IF(B586=0,AP585,IF(ISNONTEXT(B586)=TRUE(),INT(B586),INT(LEFT(B586,FIND(".",B586)-1))))</f>
        <v>3</v>
      </c>
      <c r="AQ586" s="157" t="str">
        <f aca="false">IF(AQ587=1,1,IF(B586&lt;&gt;0,1,IF(C586&lt;&gt;0,1,IF(D586&lt;&gt;0,1,IF(E586&lt;&gt;0,1,"")))))</f>
        <v/>
      </c>
      <c r="AR586" s="157" t="str">
        <f aca="false">IF(AP586=0," ",IF(AP586&lt;&gt;AP585,AP586," "))</f>
        <v> </v>
      </c>
      <c r="AS586" s="732"/>
      <c r="AT586" s="730" t="n">
        <f aca="false">IF(AP586&lt;&gt;AR586,(IF('ORÇ.GLOBAL P CAIXA'!I587="",J586*(INFORMAÇÕES!$Q$99/INFORMAÇÕES!$Q$102),IF('ORÇ.GLOBAL P CAIXA'!I587="R",J586,0))),0)</f>
        <v>0</v>
      </c>
      <c r="AU586" s="75" t="n">
        <f aca="false">IF(AP586&lt;&gt;AR586,(IF('ORÇ.GLOBAL P CAIXA'!I587="",J586*(INFORMAÇÕES!$Q$100/INFORMAÇÕES!$Q$102),IF('ORÇ.GLOBAL P CAIXA'!I587="C",J586,0))),0)</f>
        <v>0</v>
      </c>
      <c r="AV586" s="75" t="n">
        <f aca="false">IF(AP586&lt;&gt;AR586,(IF('ORÇ.GLOBAL P CAIXA'!I587="",J586*INFORMAÇÕES!$U$115,IF('ORÇ.GLOBAL P CAIXA'!I587="CF",J586,0))),0)</f>
        <v>0</v>
      </c>
      <c r="AW586" s="75" t="n">
        <f aca="false">IF(AP586&lt;&gt;AR586,(IF('ORÇ.GLOBAL P CAIXA'!I587="",J586*INFORMAÇÕES!$U$116,IF('ORÇ.GLOBAL P CAIXA'!I587="O",J586,0))),0)</f>
        <v>0</v>
      </c>
      <c r="AX586" s="731" t="n">
        <f aca="false">IF(E586&lt;&gt;0,J586,0)</f>
        <v>0</v>
      </c>
      <c r="AY586" s="730" t="n">
        <f aca="false">IF(AP586&lt;&gt;AR586,(IF('ORÇ.GLOBAL P CAIXA'!I587="",L586*(INFORMAÇÕES!$Q$99/INFORMAÇÕES!$Q$102),IF('ORÇ.GLOBAL P CAIXA'!I587="R",L586,0))),0)</f>
        <v>0</v>
      </c>
      <c r="AZ586" s="75" t="n">
        <f aca="false">IF(AP586&lt;&gt;AR586,(IF('ORÇ.GLOBAL P CAIXA'!I587="",L586*(INFORMAÇÕES!$Q$100/INFORMAÇÕES!$Q$102),IF('ORÇ.GLOBAL P CAIXA'!I587="C",L586,0))),0)</f>
        <v>0</v>
      </c>
      <c r="BA586" s="75" t="n">
        <f aca="false">IF(AP586&lt;&gt;AR586,(IF('ORÇ.GLOBAL P CAIXA'!I587="",L586*INFORMAÇÕES!$U$115,IF('ORÇ.GLOBAL P CAIXA'!I587="CF",L586,0))),0)</f>
        <v>0</v>
      </c>
      <c r="BB586" s="75" t="n">
        <f aca="false">IF(AP586&lt;&gt;AR586,(IF('ORÇ.GLOBAL P CAIXA'!I587="",L586*INFORMAÇÕES!$U$116,IF('ORÇ.GLOBAL P CAIXA'!I587="O",L586,0))),0)</f>
        <v>0</v>
      </c>
      <c r="BC586" s="731" t="n">
        <f aca="false">IF(E586&lt;&gt;0,L586,0)</f>
        <v>0</v>
      </c>
    </row>
    <row r="587" s="174" customFormat="true" ht="14.25" hidden="false" customHeight="false" outlineLevel="0" collapsed="false">
      <c r="A587" s="159" t="n">
        <v>577</v>
      </c>
      <c r="B587" s="160" t="n">
        <f aca="false">'ORÇ.REPROG. P CAIXA'!B589</f>
        <v>0</v>
      </c>
      <c r="C587" s="723" t="n">
        <f aca="false">'ORÇ.REPROG. P CAIXA'!C589</f>
        <v>0</v>
      </c>
      <c r="D587" s="162" t="n">
        <f aca="false">'ORÇ.REPROG. P CAIXA'!D589</f>
        <v>0</v>
      </c>
      <c r="E587" s="163" t="n">
        <f aca="false">IF('BM GLOBAL'!$P$1&lt;&gt;0,'ORÇ.REPROG. P CAIXA'!E589,'ORÇ.REPROG. P CAIXA'!H589)</f>
        <v>0</v>
      </c>
      <c r="F587" s="163" t="n">
        <f aca="false">IF('BM GLOBAL'!$P$1&lt;&gt;0,IF('ORÇ.GLOBAL P CAIXA'!K588=0,'ORÇ.GLOBAL EMPRESA'!G588,'ORÇ.GLOBAL P CAIXA'!F588),'ORÇ.REPROG. P CAIXA'!I589)</f>
        <v>0</v>
      </c>
      <c r="G587" s="163" t="n">
        <f aca="false">IF(E587&lt;&gt;0,ROUND(E587*F587,2),IF(AO587=0,(SUMIF('ORÇ.REPROG. P CAIXA'!$AC$13:$AC$1012,B587,$AO$11:$AO$1010)),AO587))</f>
        <v>0</v>
      </c>
      <c r="H587" s="163" t="n">
        <f aca="false">IF(J587&lt;&gt;0,IF(E587&lt;&gt;0,J587/F587,0),0)</f>
        <v>0</v>
      </c>
      <c r="I587" s="163" t="n">
        <f aca="false">IF(L587&lt;&gt;0,IF(E587&lt;&gt;0,L587/F587,0),0)</f>
        <v>0</v>
      </c>
      <c r="J587" s="163" t="n">
        <f aca="false">IF(E587&lt;&gt;0,ROUND(INDEX($P$11:$AM$1010,$A587,$L$1),2),IF(AX587=0,(SUMIF($AP$11:$AP$1010,B587,$AX$11:$AX$1010)),AX587))</f>
        <v>0</v>
      </c>
      <c r="K587" s="163" t="n">
        <f aca="false">IF(G587=0,0,(J587/G587)*100)</f>
        <v>0</v>
      </c>
      <c r="L587" s="163" t="n">
        <f aca="false">IF(E587&lt;&gt;0,ROUND(IF($L$1=1,SUM(P587),"0")+IF($L$1=2,SUM($P587:Q587),"0")+IF($L$1=3,SUM($P587:R587),"0")+IF($L$1=4,SUM($P587:S587),"0")+IF($L$1=5,SUM($P587:T587),"0")+IF($L$1=6,SUM($P587:U587),"0")+IF($L$1=7,SUM($P587:V587),"0")+IF($L$1=8,SUM($P587:W587),"0")+IF($L$1=9,SUM($P587:X587),"0")+IF($L$1=10,SUM($P587:Y587),"0")+IF($L$1=11,SUM($P587:Z587),"0")+IF($L$1=12,SUM($P587:AA587),"0")+IF($L$1=13,SUM($P587:AB587),"0")+IF($L$1=14,SUM($P587:AC587),"0")+IF($L$1=15,SUM($P587:AD587),"0")+IF($L$1=16,SUM($P587:AE587),"0")+IF($L$1=17,SUM($P587:AF587),"0")+IF($L$1=18,SUM($P587:AG587),"0")+IF($L$1=19,SUM($P587:AH587),"0")+IF($L$1=20,SUM($P587:AI587),"0")+IF($L$1=21,SUM($P587:AJ587),"0")+IF($L$1=22,SUM($P587:AK587),"0")+IF($L$1=23,SUM($P587:AL587),"0")+IF($L$1=24,SUM($P587:AM587),"0"),2),IF(BC587=0,(SUMIF($AP$11:$AP$1010,B587,$BC$11:$BC$1010)),BC587))</f>
        <v>0</v>
      </c>
      <c r="M587" s="163" t="n">
        <f aca="false">IF(G587=0,0,(L587/G587)*100)</f>
        <v>0</v>
      </c>
      <c r="N587" s="168" t="str">
        <f aca="false">IF(B587&gt;0,"ok","ocultar")</f>
        <v>ocultar</v>
      </c>
      <c r="O587" s="650"/>
      <c r="P587" s="724"/>
      <c r="Q587" s="725"/>
      <c r="R587" s="725"/>
      <c r="S587" s="725"/>
      <c r="T587" s="725"/>
      <c r="U587" s="725"/>
      <c r="V587" s="725"/>
      <c r="W587" s="725"/>
      <c r="X587" s="725"/>
      <c r="Y587" s="725"/>
      <c r="Z587" s="725"/>
      <c r="AA587" s="726"/>
      <c r="AB587" s="726"/>
      <c r="AC587" s="726"/>
      <c r="AD587" s="726"/>
      <c r="AE587" s="726"/>
      <c r="AF587" s="726"/>
      <c r="AG587" s="726"/>
      <c r="AH587" s="726"/>
      <c r="AI587" s="726"/>
      <c r="AJ587" s="726"/>
      <c r="AK587" s="726"/>
      <c r="AL587" s="726"/>
      <c r="AM587" s="727"/>
      <c r="AO587" s="728" t="n">
        <f aca="false">IF(E587&lt;&gt;0,G587,0)</f>
        <v>0</v>
      </c>
      <c r="AP587" s="157" t="n">
        <f aca="false">IF(B587=0,AP586,IF(ISNONTEXT(B587)=TRUE(),INT(B587),INT(LEFT(B587,FIND(".",B587)-1))))</f>
        <v>3</v>
      </c>
      <c r="AQ587" s="157" t="str">
        <f aca="false">IF(AQ588=1,1,IF(B587&lt;&gt;0,1,IF(C587&lt;&gt;0,1,IF(D587&lt;&gt;0,1,IF(E587&lt;&gt;0,1,"")))))</f>
        <v/>
      </c>
      <c r="AR587" s="157" t="str">
        <f aca="false">IF(AP587=0," ",IF(AP587&lt;&gt;AP586,AP587," "))</f>
        <v> </v>
      </c>
      <c r="AS587" s="732"/>
      <c r="AT587" s="730" t="n">
        <f aca="false">IF(AP587&lt;&gt;AR587,(IF('ORÇ.GLOBAL P CAIXA'!I588="",J587*(INFORMAÇÕES!$Q$99/INFORMAÇÕES!$Q$102),IF('ORÇ.GLOBAL P CAIXA'!I588="R",J587,0))),0)</f>
        <v>0</v>
      </c>
      <c r="AU587" s="75" t="n">
        <f aca="false">IF(AP587&lt;&gt;AR587,(IF('ORÇ.GLOBAL P CAIXA'!I588="",J587*(INFORMAÇÕES!$Q$100/INFORMAÇÕES!$Q$102),IF('ORÇ.GLOBAL P CAIXA'!I588="C",J587,0))),0)</f>
        <v>0</v>
      </c>
      <c r="AV587" s="75" t="n">
        <f aca="false">IF(AP587&lt;&gt;AR587,(IF('ORÇ.GLOBAL P CAIXA'!I588="",J587*INFORMAÇÕES!$U$115,IF('ORÇ.GLOBAL P CAIXA'!I588="CF",J587,0))),0)</f>
        <v>0</v>
      </c>
      <c r="AW587" s="75" t="n">
        <f aca="false">IF(AP587&lt;&gt;AR587,(IF('ORÇ.GLOBAL P CAIXA'!I588="",J587*INFORMAÇÕES!$U$116,IF('ORÇ.GLOBAL P CAIXA'!I588="O",J587,0))),0)</f>
        <v>0</v>
      </c>
      <c r="AX587" s="731" t="n">
        <f aca="false">IF(E587&lt;&gt;0,J587,0)</f>
        <v>0</v>
      </c>
      <c r="AY587" s="730" t="n">
        <f aca="false">IF(AP587&lt;&gt;AR587,(IF('ORÇ.GLOBAL P CAIXA'!I588="",L587*(INFORMAÇÕES!$Q$99/INFORMAÇÕES!$Q$102),IF('ORÇ.GLOBAL P CAIXA'!I588="R",L587,0))),0)</f>
        <v>0</v>
      </c>
      <c r="AZ587" s="75" t="n">
        <f aca="false">IF(AP587&lt;&gt;AR587,(IF('ORÇ.GLOBAL P CAIXA'!I588="",L587*(INFORMAÇÕES!$Q$100/INFORMAÇÕES!$Q$102),IF('ORÇ.GLOBAL P CAIXA'!I588="C",L587,0))),0)</f>
        <v>0</v>
      </c>
      <c r="BA587" s="75" t="n">
        <f aca="false">IF(AP587&lt;&gt;AR587,(IF('ORÇ.GLOBAL P CAIXA'!I588="",L587*INFORMAÇÕES!$U$115,IF('ORÇ.GLOBAL P CAIXA'!I588="CF",L587,0))),0)</f>
        <v>0</v>
      </c>
      <c r="BB587" s="75" t="n">
        <f aca="false">IF(AP587&lt;&gt;AR587,(IF('ORÇ.GLOBAL P CAIXA'!I588="",L587*INFORMAÇÕES!$U$116,IF('ORÇ.GLOBAL P CAIXA'!I588="O",L587,0))),0)</f>
        <v>0</v>
      </c>
      <c r="BC587" s="731" t="n">
        <f aca="false">IF(E587&lt;&gt;0,L587,0)</f>
        <v>0</v>
      </c>
    </row>
    <row r="588" s="174" customFormat="true" ht="14.25" hidden="false" customHeight="false" outlineLevel="0" collapsed="false">
      <c r="A588" s="159" t="n">
        <v>578</v>
      </c>
      <c r="B588" s="160" t="n">
        <f aca="false">'ORÇ.REPROG. P CAIXA'!B590</f>
        <v>0</v>
      </c>
      <c r="C588" s="723" t="n">
        <f aca="false">'ORÇ.REPROG. P CAIXA'!C590</f>
        <v>0</v>
      </c>
      <c r="D588" s="162" t="n">
        <f aca="false">'ORÇ.REPROG. P CAIXA'!D590</f>
        <v>0</v>
      </c>
      <c r="E588" s="163" t="n">
        <f aca="false">IF('BM GLOBAL'!$P$1&lt;&gt;0,'ORÇ.REPROG. P CAIXA'!E590,'ORÇ.REPROG. P CAIXA'!H590)</f>
        <v>0</v>
      </c>
      <c r="F588" s="163" t="n">
        <f aca="false">IF('BM GLOBAL'!$P$1&lt;&gt;0,IF('ORÇ.GLOBAL P CAIXA'!K589=0,'ORÇ.GLOBAL EMPRESA'!G589,'ORÇ.GLOBAL P CAIXA'!F589),'ORÇ.REPROG. P CAIXA'!I590)</f>
        <v>0</v>
      </c>
      <c r="G588" s="163" t="n">
        <f aca="false">IF(E588&lt;&gt;0,ROUND(E588*F588,2),IF(AO588=0,(SUMIF('ORÇ.REPROG. P CAIXA'!$AC$13:$AC$1012,B588,$AO$11:$AO$1010)),AO588))</f>
        <v>0</v>
      </c>
      <c r="H588" s="163" t="n">
        <f aca="false">IF(J588&lt;&gt;0,IF(E588&lt;&gt;0,J588/F588,0),0)</f>
        <v>0</v>
      </c>
      <c r="I588" s="163" t="n">
        <f aca="false">IF(L588&lt;&gt;0,IF(E588&lt;&gt;0,L588/F588,0),0)</f>
        <v>0</v>
      </c>
      <c r="J588" s="163" t="n">
        <f aca="false">IF(E588&lt;&gt;0,ROUND(INDEX($P$11:$AM$1010,$A588,$L$1),2),IF(AX588=0,(SUMIF($AP$11:$AP$1010,B588,$AX$11:$AX$1010)),AX588))</f>
        <v>0</v>
      </c>
      <c r="K588" s="163" t="n">
        <f aca="false">IF(G588=0,0,(J588/G588)*100)</f>
        <v>0</v>
      </c>
      <c r="L588" s="163" t="n">
        <f aca="false">IF(E588&lt;&gt;0,ROUND(IF($L$1=1,SUM(P588),"0")+IF($L$1=2,SUM($P588:Q588),"0")+IF($L$1=3,SUM($P588:R588),"0")+IF($L$1=4,SUM($P588:S588),"0")+IF($L$1=5,SUM($P588:T588),"0")+IF($L$1=6,SUM($P588:U588),"0")+IF($L$1=7,SUM($P588:V588),"0")+IF($L$1=8,SUM($P588:W588),"0")+IF($L$1=9,SUM($P588:X588),"0")+IF($L$1=10,SUM($P588:Y588),"0")+IF($L$1=11,SUM($P588:Z588),"0")+IF($L$1=12,SUM($P588:AA588),"0")+IF($L$1=13,SUM($P588:AB588),"0")+IF($L$1=14,SUM($P588:AC588),"0")+IF($L$1=15,SUM($P588:AD588),"0")+IF($L$1=16,SUM($P588:AE588),"0")+IF($L$1=17,SUM($P588:AF588),"0")+IF($L$1=18,SUM($P588:AG588),"0")+IF($L$1=19,SUM($P588:AH588),"0")+IF($L$1=20,SUM($P588:AI588),"0")+IF($L$1=21,SUM($P588:AJ588),"0")+IF($L$1=22,SUM($P588:AK588),"0")+IF($L$1=23,SUM($P588:AL588),"0")+IF($L$1=24,SUM($P588:AM588),"0"),2),IF(BC588=0,(SUMIF($AP$11:$AP$1010,B588,$BC$11:$BC$1010)),BC588))</f>
        <v>0</v>
      </c>
      <c r="M588" s="163" t="n">
        <f aca="false">IF(G588=0,0,(L588/G588)*100)</f>
        <v>0</v>
      </c>
      <c r="N588" s="168" t="str">
        <f aca="false">IF(B588&gt;0,"ok","ocultar")</f>
        <v>ocultar</v>
      </c>
      <c r="O588" s="650"/>
      <c r="P588" s="724"/>
      <c r="Q588" s="725"/>
      <c r="R588" s="725"/>
      <c r="S588" s="725"/>
      <c r="T588" s="725"/>
      <c r="U588" s="725"/>
      <c r="V588" s="725"/>
      <c r="W588" s="725"/>
      <c r="X588" s="725"/>
      <c r="Y588" s="725"/>
      <c r="Z588" s="725"/>
      <c r="AA588" s="726"/>
      <c r="AB588" s="726"/>
      <c r="AC588" s="726"/>
      <c r="AD588" s="726"/>
      <c r="AE588" s="726"/>
      <c r="AF588" s="726"/>
      <c r="AG588" s="726"/>
      <c r="AH588" s="726"/>
      <c r="AI588" s="726"/>
      <c r="AJ588" s="726"/>
      <c r="AK588" s="726"/>
      <c r="AL588" s="726"/>
      <c r="AM588" s="727"/>
      <c r="AO588" s="728" t="n">
        <f aca="false">IF(E588&lt;&gt;0,G588,0)</f>
        <v>0</v>
      </c>
      <c r="AP588" s="157" t="n">
        <f aca="false">IF(B588=0,AP587,IF(ISNONTEXT(B588)=TRUE(),INT(B588),INT(LEFT(B588,FIND(".",B588)-1))))</f>
        <v>3</v>
      </c>
      <c r="AQ588" s="157" t="str">
        <f aca="false">IF(AQ589=1,1,IF(B588&lt;&gt;0,1,IF(C588&lt;&gt;0,1,IF(D588&lt;&gt;0,1,IF(E588&lt;&gt;0,1,"")))))</f>
        <v/>
      </c>
      <c r="AR588" s="157" t="str">
        <f aca="false">IF(AP588=0," ",IF(AP588&lt;&gt;AP587,AP588," "))</f>
        <v> </v>
      </c>
      <c r="AS588" s="732"/>
      <c r="AT588" s="730" t="n">
        <f aca="false">IF(AP588&lt;&gt;AR588,(IF('ORÇ.GLOBAL P CAIXA'!I589="",J588*(INFORMAÇÕES!$Q$99/INFORMAÇÕES!$Q$102),IF('ORÇ.GLOBAL P CAIXA'!I589="R",J588,0))),0)</f>
        <v>0</v>
      </c>
      <c r="AU588" s="75" t="n">
        <f aca="false">IF(AP588&lt;&gt;AR588,(IF('ORÇ.GLOBAL P CAIXA'!I589="",J588*(INFORMAÇÕES!$Q$100/INFORMAÇÕES!$Q$102),IF('ORÇ.GLOBAL P CAIXA'!I589="C",J588,0))),0)</f>
        <v>0</v>
      </c>
      <c r="AV588" s="75" t="n">
        <f aca="false">IF(AP588&lt;&gt;AR588,(IF('ORÇ.GLOBAL P CAIXA'!I589="",J588*INFORMAÇÕES!$U$115,IF('ORÇ.GLOBAL P CAIXA'!I589="CF",J588,0))),0)</f>
        <v>0</v>
      </c>
      <c r="AW588" s="75" t="n">
        <f aca="false">IF(AP588&lt;&gt;AR588,(IF('ORÇ.GLOBAL P CAIXA'!I589="",J588*INFORMAÇÕES!$U$116,IF('ORÇ.GLOBAL P CAIXA'!I589="O",J588,0))),0)</f>
        <v>0</v>
      </c>
      <c r="AX588" s="731" t="n">
        <f aca="false">IF(E588&lt;&gt;0,J588,0)</f>
        <v>0</v>
      </c>
      <c r="AY588" s="730" t="n">
        <f aca="false">IF(AP588&lt;&gt;AR588,(IF('ORÇ.GLOBAL P CAIXA'!I589="",L588*(INFORMAÇÕES!$Q$99/INFORMAÇÕES!$Q$102),IF('ORÇ.GLOBAL P CAIXA'!I589="R",L588,0))),0)</f>
        <v>0</v>
      </c>
      <c r="AZ588" s="75" t="n">
        <f aca="false">IF(AP588&lt;&gt;AR588,(IF('ORÇ.GLOBAL P CAIXA'!I589="",L588*(INFORMAÇÕES!$Q$100/INFORMAÇÕES!$Q$102),IF('ORÇ.GLOBAL P CAIXA'!I589="C",L588,0))),0)</f>
        <v>0</v>
      </c>
      <c r="BA588" s="75" t="n">
        <f aca="false">IF(AP588&lt;&gt;AR588,(IF('ORÇ.GLOBAL P CAIXA'!I589="",L588*INFORMAÇÕES!$U$115,IF('ORÇ.GLOBAL P CAIXA'!I589="CF",L588,0))),0)</f>
        <v>0</v>
      </c>
      <c r="BB588" s="75" t="n">
        <f aca="false">IF(AP588&lt;&gt;AR588,(IF('ORÇ.GLOBAL P CAIXA'!I589="",L588*INFORMAÇÕES!$U$116,IF('ORÇ.GLOBAL P CAIXA'!I589="O",L588,0))),0)</f>
        <v>0</v>
      </c>
      <c r="BC588" s="731" t="n">
        <f aca="false">IF(E588&lt;&gt;0,L588,0)</f>
        <v>0</v>
      </c>
    </row>
    <row r="589" s="174" customFormat="true" ht="14.25" hidden="false" customHeight="false" outlineLevel="0" collapsed="false">
      <c r="A589" s="159" t="n">
        <v>579</v>
      </c>
      <c r="B589" s="160" t="n">
        <f aca="false">'ORÇ.REPROG. P CAIXA'!B591</f>
        <v>0</v>
      </c>
      <c r="C589" s="723" t="n">
        <f aca="false">'ORÇ.REPROG. P CAIXA'!C591</f>
        <v>0</v>
      </c>
      <c r="D589" s="162" t="n">
        <f aca="false">'ORÇ.REPROG. P CAIXA'!D591</f>
        <v>0</v>
      </c>
      <c r="E589" s="163" t="n">
        <f aca="false">IF('BM GLOBAL'!$P$1&lt;&gt;0,'ORÇ.REPROG. P CAIXA'!E591,'ORÇ.REPROG. P CAIXA'!H591)</f>
        <v>0</v>
      </c>
      <c r="F589" s="163" t="n">
        <f aca="false">IF('BM GLOBAL'!$P$1&lt;&gt;0,IF('ORÇ.GLOBAL P CAIXA'!K590=0,'ORÇ.GLOBAL EMPRESA'!G590,'ORÇ.GLOBAL P CAIXA'!F590),'ORÇ.REPROG. P CAIXA'!I591)</f>
        <v>0</v>
      </c>
      <c r="G589" s="163" t="n">
        <f aca="false">IF(E589&lt;&gt;0,ROUND(E589*F589,2),IF(AO589=0,(SUMIF('ORÇ.REPROG. P CAIXA'!$AC$13:$AC$1012,B589,$AO$11:$AO$1010)),AO589))</f>
        <v>0</v>
      </c>
      <c r="H589" s="163" t="n">
        <f aca="false">IF(J589&lt;&gt;0,IF(E589&lt;&gt;0,J589/F589,0),0)</f>
        <v>0</v>
      </c>
      <c r="I589" s="163" t="n">
        <f aca="false">IF(L589&lt;&gt;0,IF(E589&lt;&gt;0,L589/F589,0),0)</f>
        <v>0</v>
      </c>
      <c r="J589" s="163" t="n">
        <f aca="false">IF(E589&lt;&gt;0,ROUND(INDEX($P$11:$AM$1010,$A589,$L$1),2),IF(AX589=0,(SUMIF($AP$11:$AP$1010,B589,$AX$11:$AX$1010)),AX589))</f>
        <v>0</v>
      </c>
      <c r="K589" s="163" t="n">
        <f aca="false">IF(G589=0,0,(J589/G589)*100)</f>
        <v>0</v>
      </c>
      <c r="L589" s="163" t="n">
        <f aca="false">IF(E589&lt;&gt;0,ROUND(IF($L$1=1,SUM(P589),"0")+IF($L$1=2,SUM($P589:Q589),"0")+IF($L$1=3,SUM($P589:R589),"0")+IF($L$1=4,SUM($P589:S589),"0")+IF($L$1=5,SUM($P589:T589),"0")+IF($L$1=6,SUM($P589:U589),"0")+IF($L$1=7,SUM($P589:V589),"0")+IF($L$1=8,SUM($P589:W589),"0")+IF($L$1=9,SUM($P589:X589),"0")+IF($L$1=10,SUM($P589:Y589),"0")+IF($L$1=11,SUM($P589:Z589),"0")+IF($L$1=12,SUM($P589:AA589),"0")+IF($L$1=13,SUM($P589:AB589),"0")+IF($L$1=14,SUM($P589:AC589),"0")+IF($L$1=15,SUM($P589:AD589),"0")+IF($L$1=16,SUM($P589:AE589),"0")+IF($L$1=17,SUM($P589:AF589),"0")+IF($L$1=18,SUM($P589:AG589),"0")+IF($L$1=19,SUM($P589:AH589),"0")+IF($L$1=20,SUM($P589:AI589),"0")+IF($L$1=21,SUM($P589:AJ589),"0")+IF($L$1=22,SUM($P589:AK589),"0")+IF($L$1=23,SUM($P589:AL589),"0")+IF($L$1=24,SUM($P589:AM589),"0"),2),IF(BC589=0,(SUMIF($AP$11:$AP$1010,B589,$BC$11:$BC$1010)),BC589))</f>
        <v>0</v>
      </c>
      <c r="M589" s="163" t="n">
        <f aca="false">IF(G589=0,0,(L589/G589)*100)</f>
        <v>0</v>
      </c>
      <c r="N589" s="168" t="str">
        <f aca="false">IF(B589&gt;0,"ok","ocultar")</f>
        <v>ocultar</v>
      </c>
      <c r="O589" s="650"/>
      <c r="P589" s="724"/>
      <c r="Q589" s="725"/>
      <c r="R589" s="725"/>
      <c r="S589" s="725"/>
      <c r="T589" s="725"/>
      <c r="U589" s="725"/>
      <c r="V589" s="725"/>
      <c r="W589" s="725"/>
      <c r="X589" s="725"/>
      <c r="Y589" s="725"/>
      <c r="Z589" s="725"/>
      <c r="AA589" s="726"/>
      <c r="AB589" s="726"/>
      <c r="AC589" s="726"/>
      <c r="AD589" s="726"/>
      <c r="AE589" s="726"/>
      <c r="AF589" s="726"/>
      <c r="AG589" s="726"/>
      <c r="AH589" s="726"/>
      <c r="AI589" s="726"/>
      <c r="AJ589" s="726"/>
      <c r="AK589" s="726"/>
      <c r="AL589" s="726"/>
      <c r="AM589" s="727"/>
      <c r="AO589" s="728" t="n">
        <f aca="false">IF(E589&lt;&gt;0,G589,0)</f>
        <v>0</v>
      </c>
      <c r="AP589" s="157" t="n">
        <f aca="false">IF(B589=0,AP588,IF(ISNONTEXT(B589)=TRUE(),INT(B589),INT(LEFT(B589,FIND(".",B589)-1))))</f>
        <v>3</v>
      </c>
      <c r="AQ589" s="157" t="str">
        <f aca="false">IF(AQ590=1,1,IF(B589&lt;&gt;0,1,IF(C589&lt;&gt;0,1,IF(D589&lt;&gt;0,1,IF(E589&lt;&gt;0,1,"")))))</f>
        <v/>
      </c>
      <c r="AR589" s="157" t="str">
        <f aca="false">IF(AP589=0," ",IF(AP589&lt;&gt;AP588,AP589," "))</f>
        <v> </v>
      </c>
      <c r="AS589" s="732"/>
      <c r="AT589" s="730" t="n">
        <f aca="false">IF(AP589&lt;&gt;AR589,(IF('ORÇ.GLOBAL P CAIXA'!I590="",J589*(INFORMAÇÕES!$Q$99/INFORMAÇÕES!$Q$102),IF('ORÇ.GLOBAL P CAIXA'!I590="R",J589,0))),0)</f>
        <v>0</v>
      </c>
      <c r="AU589" s="75" t="n">
        <f aca="false">IF(AP589&lt;&gt;AR589,(IF('ORÇ.GLOBAL P CAIXA'!I590="",J589*(INFORMAÇÕES!$Q$100/INFORMAÇÕES!$Q$102),IF('ORÇ.GLOBAL P CAIXA'!I590="C",J589,0))),0)</f>
        <v>0</v>
      </c>
      <c r="AV589" s="75" t="n">
        <f aca="false">IF(AP589&lt;&gt;AR589,(IF('ORÇ.GLOBAL P CAIXA'!I590="",J589*INFORMAÇÕES!$U$115,IF('ORÇ.GLOBAL P CAIXA'!I590="CF",J589,0))),0)</f>
        <v>0</v>
      </c>
      <c r="AW589" s="75" t="n">
        <f aca="false">IF(AP589&lt;&gt;AR589,(IF('ORÇ.GLOBAL P CAIXA'!I590="",J589*INFORMAÇÕES!$U$116,IF('ORÇ.GLOBAL P CAIXA'!I590="O",J589,0))),0)</f>
        <v>0</v>
      </c>
      <c r="AX589" s="731" t="n">
        <f aca="false">IF(E589&lt;&gt;0,J589,0)</f>
        <v>0</v>
      </c>
      <c r="AY589" s="730" t="n">
        <f aca="false">IF(AP589&lt;&gt;AR589,(IF('ORÇ.GLOBAL P CAIXA'!I590="",L589*(INFORMAÇÕES!$Q$99/INFORMAÇÕES!$Q$102),IF('ORÇ.GLOBAL P CAIXA'!I590="R",L589,0))),0)</f>
        <v>0</v>
      </c>
      <c r="AZ589" s="75" t="n">
        <f aca="false">IF(AP589&lt;&gt;AR589,(IF('ORÇ.GLOBAL P CAIXA'!I590="",L589*(INFORMAÇÕES!$Q$100/INFORMAÇÕES!$Q$102),IF('ORÇ.GLOBAL P CAIXA'!I590="C",L589,0))),0)</f>
        <v>0</v>
      </c>
      <c r="BA589" s="75" t="n">
        <f aca="false">IF(AP589&lt;&gt;AR589,(IF('ORÇ.GLOBAL P CAIXA'!I590="",L589*INFORMAÇÕES!$U$115,IF('ORÇ.GLOBAL P CAIXA'!I590="CF",L589,0))),0)</f>
        <v>0</v>
      </c>
      <c r="BB589" s="75" t="n">
        <f aca="false">IF(AP589&lt;&gt;AR589,(IF('ORÇ.GLOBAL P CAIXA'!I590="",L589*INFORMAÇÕES!$U$116,IF('ORÇ.GLOBAL P CAIXA'!I590="O",L589,0))),0)</f>
        <v>0</v>
      </c>
      <c r="BC589" s="731" t="n">
        <f aca="false">IF(E589&lt;&gt;0,L589,0)</f>
        <v>0</v>
      </c>
    </row>
    <row r="590" s="174" customFormat="true" ht="14.25" hidden="false" customHeight="false" outlineLevel="0" collapsed="false">
      <c r="A590" s="159" t="n">
        <v>580</v>
      </c>
      <c r="B590" s="160" t="n">
        <f aca="false">'ORÇ.REPROG. P CAIXA'!B592</f>
        <v>0</v>
      </c>
      <c r="C590" s="723" t="n">
        <f aca="false">'ORÇ.REPROG. P CAIXA'!C592</f>
        <v>0</v>
      </c>
      <c r="D590" s="162" t="n">
        <f aca="false">'ORÇ.REPROG. P CAIXA'!D592</f>
        <v>0</v>
      </c>
      <c r="E590" s="163" t="n">
        <f aca="false">IF('BM GLOBAL'!$P$1&lt;&gt;0,'ORÇ.REPROG. P CAIXA'!E592,'ORÇ.REPROG. P CAIXA'!H592)</f>
        <v>0</v>
      </c>
      <c r="F590" s="163" t="n">
        <f aca="false">IF('BM GLOBAL'!$P$1&lt;&gt;0,IF('ORÇ.GLOBAL P CAIXA'!K591=0,'ORÇ.GLOBAL EMPRESA'!G591,'ORÇ.GLOBAL P CAIXA'!F591),'ORÇ.REPROG. P CAIXA'!I592)</f>
        <v>0</v>
      </c>
      <c r="G590" s="163" t="n">
        <f aca="false">IF(E590&lt;&gt;0,ROUND(E590*F590,2),IF(AO590=0,(SUMIF('ORÇ.REPROG. P CAIXA'!$AC$13:$AC$1012,B590,$AO$11:$AO$1010)),AO590))</f>
        <v>0</v>
      </c>
      <c r="H590" s="163" t="n">
        <f aca="false">IF(J590&lt;&gt;0,IF(E590&lt;&gt;0,J590/F590,0),0)</f>
        <v>0</v>
      </c>
      <c r="I590" s="163" t="n">
        <f aca="false">IF(L590&lt;&gt;0,IF(E590&lt;&gt;0,L590/F590,0),0)</f>
        <v>0</v>
      </c>
      <c r="J590" s="163" t="n">
        <f aca="false">IF(E590&lt;&gt;0,ROUND(INDEX($P$11:$AM$1010,$A590,$L$1),2),IF(AX590=0,(SUMIF($AP$11:$AP$1010,B590,$AX$11:$AX$1010)),AX590))</f>
        <v>0</v>
      </c>
      <c r="K590" s="163" t="n">
        <f aca="false">IF(G590=0,0,(J590/G590)*100)</f>
        <v>0</v>
      </c>
      <c r="L590" s="163" t="n">
        <f aca="false">IF(E590&lt;&gt;0,ROUND(IF($L$1=1,SUM(P590),"0")+IF($L$1=2,SUM($P590:Q590),"0")+IF($L$1=3,SUM($P590:R590),"0")+IF($L$1=4,SUM($P590:S590),"0")+IF($L$1=5,SUM($P590:T590),"0")+IF($L$1=6,SUM($P590:U590),"0")+IF($L$1=7,SUM($P590:V590),"0")+IF($L$1=8,SUM($P590:W590),"0")+IF($L$1=9,SUM($P590:X590),"0")+IF($L$1=10,SUM($P590:Y590),"0")+IF($L$1=11,SUM($P590:Z590),"0")+IF($L$1=12,SUM($P590:AA590),"0")+IF($L$1=13,SUM($P590:AB590),"0")+IF($L$1=14,SUM($P590:AC590),"0")+IF($L$1=15,SUM($P590:AD590),"0")+IF($L$1=16,SUM($P590:AE590),"0")+IF($L$1=17,SUM($P590:AF590),"0")+IF($L$1=18,SUM($P590:AG590),"0")+IF($L$1=19,SUM($P590:AH590),"0")+IF($L$1=20,SUM($P590:AI590),"0")+IF($L$1=21,SUM($P590:AJ590),"0")+IF($L$1=22,SUM($P590:AK590),"0")+IF($L$1=23,SUM($P590:AL590),"0")+IF($L$1=24,SUM($P590:AM590),"0"),2),IF(BC590=0,(SUMIF($AP$11:$AP$1010,B590,$BC$11:$BC$1010)),BC590))</f>
        <v>0</v>
      </c>
      <c r="M590" s="163" t="n">
        <f aca="false">IF(G590=0,0,(L590/G590)*100)</f>
        <v>0</v>
      </c>
      <c r="N590" s="168" t="str">
        <f aca="false">IF(B590&gt;0,"ok","ocultar")</f>
        <v>ocultar</v>
      </c>
      <c r="O590" s="650"/>
      <c r="P590" s="724"/>
      <c r="Q590" s="725"/>
      <c r="R590" s="725"/>
      <c r="S590" s="725"/>
      <c r="T590" s="725"/>
      <c r="U590" s="725"/>
      <c r="V590" s="725"/>
      <c r="W590" s="725"/>
      <c r="X590" s="725"/>
      <c r="Y590" s="725"/>
      <c r="Z590" s="725"/>
      <c r="AA590" s="726"/>
      <c r="AB590" s="726"/>
      <c r="AC590" s="726"/>
      <c r="AD590" s="726"/>
      <c r="AE590" s="726"/>
      <c r="AF590" s="726"/>
      <c r="AG590" s="726"/>
      <c r="AH590" s="726"/>
      <c r="AI590" s="726"/>
      <c r="AJ590" s="726"/>
      <c r="AK590" s="726"/>
      <c r="AL590" s="726"/>
      <c r="AM590" s="727"/>
      <c r="AO590" s="728" t="n">
        <f aca="false">IF(E590&lt;&gt;0,G590,0)</f>
        <v>0</v>
      </c>
      <c r="AP590" s="157" t="n">
        <f aca="false">IF(B590=0,AP589,IF(ISNONTEXT(B590)=TRUE(),INT(B590),INT(LEFT(B590,FIND(".",B590)-1))))</f>
        <v>3</v>
      </c>
      <c r="AQ590" s="157" t="str">
        <f aca="false">IF(AQ591=1,1,IF(B590&lt;&gt;0,1,IF(C590&lt;&gt;0,1,IF(D590&lt;&gt;0,1,IF(E590&lt;&gt;0,1,"")))))</f>
        <v/>
      </c>
      <c r="AR590" s="157" t="str">
        <f aca="false">IF(AP590=0," ",IF(AP590&lt;&gt;AP589,AP590," "))</f>
        <v> </v>
      </c>
      <c r="AS590" s="732"/>
      <c r="AT590" s="730" t="n">
        <f aca="false">IF(AP590&lt;&gt;AR590,(IF('ORÇ.GLOBAL P CAIXA'!I591="",J590*(INFORMAÇÕES!$Q$99/INFORMAÇÕES!$Q$102),IF('ORÇ.GLOBAL P CAIXA'!I591="R",J590,0))),0)</f>
        <v>0</v>
      </c>
      <c r="AU590" s="75" t="n">
        <f aca="false">IF(AP590&lt;&gt;AR590,(IF('ORÇ.GLOBAL P CAIXA'!I591="",J590*(INFORMAÇÕES!$Q$100/INFORMAÇÕES!$Q$102),IF('ORÇ.GLOBAL P CAIXA'!I591="C",J590,0))),0)</f>
        <v>0</v>
      </c>
      <c r="AV590" s="75" t="n">
        <f aca="false">IF(AP590&lt;&gt;AR590,(IF('ORÇ.GLOBAL P CAIXA'!I591="",J590*INFORMAÇÕES!$U$115,IF('ORÇ.GLOBAL P CAIXA'!I591="CF",J590,0))),0)</f>
        <v>0</v>
      </c>
      <c r="AW590" s="75" t="n">
        <f aca="false">IF(AP590&lt;&gt;AR590,(IF('ORÇ.GLOBAL P CAIXA'!I591="",J590*INFORMAÇÕES!$U$116,IF('ORÇ.GLOBAL P CAIXA'!I591="O",J590,0))),0)</f>
        <v>0</v>
      </c>
      <c r="AX590" s="731" t="n">
        <f aca="false">IF(E590&lt;&gt;0,J590,0)</f>
        <v>0</v>
      </c>
      <c r="AY590" s="730" t="n">
        <f aca="false">IF(AP590&lt;&gt;AR590,(IF('ORÇ.GLOBAL P CAIXA'!I591="",L590*(INFORMAÇÕES!$Q$99/INFORMAÇÕES!$Q$102),IF('ORÇ.GLOBAL P CAIXA'!I591="R",L590,0))),0)</f>
        <v>0</v>
      </c>
      <c r="AZ590" s="75" t="n">
        <f aca="false">IF(AP590&lt;&gt;AR590,(IF('ORÇ.GLOBAL P CAIXA'!I591="",L590*(INFORMAÇÕES!$Q$100/INFORMAÇÕES!$Q$102),IF('ORÇ.GLOBAL P CAIXA'!I591="C",L590,0))),0)</f>
        <v>0</v>
      </c>
      <c r="BA590" s="75" t="n">
        <f aca="false">IF(AP590&lt;&gt;AR590,(IF('ORÇ.GLOBAL P CAIXA'!I591="",L590*INFORMAÇÕES!$U$115,IF('ORÇ.GLOBAL P CAIXA'!I591="CF",L590,0))),0)</f>
        <v>0</v>
      </c>
      <c r="BB590" s="75" t="n">
        <f aca="false">IF(AP590&lt;&gt;AR590,(IF('ORÇ.GLOBAL P CAIXA'!I591="",L590*INFORMAÇÕES!$U$116,IF('ORÇ.GLOBAL P CAIXA'!I591="O",L590,0))),0)</f>
        <v>0</v>
      </c>
      <c r="BC590" s="731" t="n">
        <f aca="false">IF(E590&lt;&gt;0,L590,0)</f>
        <v>0</v>
      </c>
    </row>
    <row r="591" s="174" customFormat="true" ht="14.25" hidden="false" customHeight="false" outlineLevel="0" collapsed="false">
      <c r="A591" s="159" t="n">
        <v>581</v>
      </c>
      <c r="B591" s="160" t="n">
        <f aca="false">'ORÇ.REPROG. P CAIXA'!B593</f>
        <v>0</v>
      </c>
      <c r="C591" s="723" t="n">
        <f aca="false">'ORÇ.REPROG. P CAIXA'!C593</f>
        <v>0</v>
      </c>
      <c r="D591" s="162" t="n">
        <f aca="false">'ORÇ.REPROG. P CAIXA'!D593</f>
        <v>0</v>
      </c>
      <c r="E591" s="163" t="n">
        <f aca="false">IF('BM GLOBAL'!$P$1&lt;&gt;0,'ORÇ.REPROG. P CAIXA'!E593,'ORÇ.REPROG. P CAIXA'!H593)</f>
        <v>0</v>
      </c>
      <c r="F591" s="163" t="n">
        <f aca="false">IF('BM GLOBAL'!$P$1&lt;&gt;0,IF('ORÇ.GLOBAL P CAIXA'!K592=0,'ORÇ.GLOBAL EMPRESA'!G592,'ORÇ.GLOBAL P CAIXA'!F592),'ORÇ.REPROG. P CAIXA'!I593)</f>
        <v>0</v>
      </c>
      <c r="G591" s="163" t="n">
        <f aca="false">IF(E591&lt;&gt;0,ROUND(E591*F591,2),IF(AO591=0,(SUMIF('ORÇ.REPROG. P CAIXA'!$AC$13:$AC$1012,B591,$AO$11:$AO$1010)),AO591))</f>
        <v>0</v>
      </c>
      <c r="H591" s="163" t="n">
        <f aca="false">IF(J591&lt;&gt;0,IF(E591&lt;&gt;0,J591/F591,0),0)</f>
        <v>0</v>
      </c>
      <c r="I591" s="163" t="n">
        <f aca="false">IF(L591&lt;&gt;0,IF(E591&lt;&gt;0,L591/F591,0),0)</f>
        <v>0</v>
      </c>
      <c r="J591" s="163" t="n">
        <f aca="false">IF(E591&lt;&gt;0,ROUND(INDEX($P$11:$AM$1010,$A591,$L$1),2),IF(AX591=0,(SUMIF($AP$11:$AP$1010,B591,$AX$11:$AX$1010)),AX591))</f>
        <v>0</v>
      </c>
      <c r="K591" s="163" t="n">
        <f aca="false">IF(G591=0,0,(J591/G591)*100)</f>
        <v>0</v>
      </c>
      <c r="L591" s="163" t="n">
        <f aca="false">IF(E591&lt;&gt;0,ROUND(IF($L$1=1,SUM(P591),"0")+IF($L$1=2,SUM($P591:Q591),"0")+IF($L$1=3,SUM($P591:R591),"0")+IF($L$1=4,SUM($P591:S591),"0")+IF($L$1=5,SUM($P591:T591),"0")+IF($L$1=6,SUM($P591:U591),"0")+IF($L$1=7,SUM($P591:V591),"0")+IF($L$1=8,SUM($P591:W591),"0")+IF($L$1=9,SUM($P591:X591),"0")+IF($L$1=10,SUM($P591:Y591),"0")+IF($L$1=11,SUM($P591:Z591),"0")+IF($L$1=12,SUM($P591:AA591),"0")+IF($L$1=13,SUM($P591:AB591),"0")+IF($L$1=14,SUM($P591:AC591),"0")+IF($L$1=15,SUM($P591:AD591),"0")+IF($L$1=16,SUM($P591:AE591),"0")+IF($L$1=17,SUM($P591:AF591),"0")+IF($L$1=18,SUM($P591:AG591),"0")+IF($L$1=19,SUM($P591:AH591),"0")+IF($L$1=20,SUM($P591:AI591),"0")+IF($L$1=21,SUM($P591:AJ591),"0")+IF($L$1=22,SUM($P591:AK591),"0")+IF($L$1=23,SUM($P591:AL591),"0")+IF($L$1=24,SUM($P591:AM591),"0"),2),IF(BC591=0,(SUMIF($AP$11:$AP$1010,B591,$BC$11:$BC$1010)),BC591))</f>
        <v>0</v>
      </c>
      <c r="M591" s="163" t="n">
        <f aca="false">IF(G591=0,0,(L591/G591)*100)</f>
        <v>0</v>
      </c>
      <c r="N591" s="168" t="str">
        <f aca="false">IF(B591&gt;0,"ok","ocultar")</f>
        <v>ocultar</v>
      </c>
      <c r="O591" s="650"/>
      <c r="P591" s="724"/>
      <c r="Q591" s="725"/>
      <c r="R591" s="725"/>
      <c r="S591" s="725"/>
      <c r="T591" s="725"/>
      <c r="U591" s="725"/>
      <c r="V591" s="725"/>
      <c r="W591" s="725"/>
      <c r="X591" s="725"/>
      <c r="Y591" s="725"/>
      <c r="Z591" s="725"/>
      <c r="AA591" s="726"/>
      <c r="AB591" s="726"/>
      <c r="AC591" s="726"/>
      <c r="AD591" s="726"/>
      <c r="AE591" s="726"/>
      <c r="AF591" s="726"/>
      <c r="AG591" s="726"/>
      <c r="AH591" s="726"/>
      <c r="AI591" s="726"/>
      <c r="AJ591" s="726"/>
      <c r="AK591" s="726"/>
      <c r="AL591" s="726"/>
      <c r="AM591" s="727"/>
      <c r="AO591" s="728" t="n">
        <f aca="false">IF(E591&lt;&gt;0,G591,0)</f>
        <v>0</v>
      </c>
      <c r="AP591" s="157" t="n">
        <f aca="false">IF(B591=0,AP590,IF(ISNONTEXT(B591)=TRUE(),INT(B591),INT(LEFT(B591,FIND(".",B591)-1))))</f>
        <v>3</v>
      </c>
      <c r="AQ591" s="157" t="str">
        <f aca="false">IF(AQ592=1,1,IF(B591&lt;&gt;0,1,IF(C591&lt;&gt;0,1,IF(D591&lt;&gt;0,1,IF(E591&lt;&gt;0,1,"")))))</f>
        <v/>
      </c>
      <c r="AR591" s="157" t="str">
        <f aca="false">IF(AP591=0," ",IF(AP591&lt;&gt;AP590,AP591," "))</f>
        <v> </v>
      </c>
      <c r="AS591" s="732"/>
      <c r="AT591" s="730" t="n">
        <f aca="false">IF(AP591&lt;&gt;AR591,(IF('ORÇ.GLOBAL P CAIXA'!I592="",J591*(INFORMAÇÕES!$Q$99/INFORMAÇÕES!$Q$102),IF('ORÇ.GLOBAL P CAIXA'!I592="R",J591,0))),0)</f>
        <v>0</v>
      </c>
      <c r="AU591" s="75" t="n">
        <f aca="false">IF(AP591&lt;&gt;AR591,(IF('ORÇ.GLOBAL P CAIXA'!I592="",J591*(INFORMAÇÕES!$Q$100/INFORMAÇÕES!$Q$102),IF('ORÇ.GLOBAL P CAIXA'!I592="C",J591,0))),0)</f>
        <v>0</v>
      </c>
      <c r="AV591" s="75" t="n">
        <f aca="false">IF(AP591&lt;&gt;AR591,(IF('ORÇ.GLOBAL P CAIXA'!I592="",J591*INFORMAÇÕES!$U$115,IF('ORÇ.GLOBAL P CAIXA'!I592="CF",J591,0))),0)</f>
        <v>0</v>
      </c>
      <c r="AW591" s="75" t="n">
        <f aca="false">IF(AP591&lt;&gt;AR591,(IF('ORÇ.GLOBAL P CAIXA'!I592="",J591*INFORMAÇÕES!$U$116,IF('ORÇ.GLOBAL P CAIXA'!I592="O",J591,0))),0)</f>
        <v>0</v>
      </c>
      <c r="AX591" s="731" t="n">
        <f aca="false">IF(E591&lt;&gt;0,J591,0)</f>
        <v>0</v>
      </c>
      <c r="AY591" s="730" t="n">
        <f aca="false">IF(AP591&lt;&gt;AR591,(IF('ORÇ.GLOBAL P CAIXA'!I592="",L591*(INFORMAÇÕES!$Q$99/INFORMAÇÕES!$Q$102),IF('ORÇ.GLOBAL P CAIXA'!I592="R",L591,0))),0)</f>
        <v>0</v>
      </c>
      <c r="AZ591" s="75" t="n">
        <f aca="false">IF(AP591&lt;&gt;AR591,(IF('ORÇ.GLOBAL P CAIXA'!I592="",L591*(INFORMAÇÕES!$Q$100/INFORMAÇÕES!$Q$102),IF('ORÇ.GLOBAL P CAIXA'!I592="C",L591,0))),0)</f>
        <v>0</v>
      </c>
      <c r="BA591" s="75" t="n">
        <f aca="false">IF(AP591&lt;&gt;AR591,(IF('ORÇ.GLOBAL P CAIXA'!I592="",L591*INFORMAÇÕES!$U$115,IF('ORÇ.GLOBAL P CAIXA'!I592="CF",L591,0))),0)</f>
        <v>0</v>
      </c>
      <c r="BB591" s="75" t="n">
        <f aca="false">IF(AP591&lt;&gt;AR591,(IF('ORÇ.GLOBAL P CAIXA'!I592="",L591*INFORMAÇÕES!$U$116,IF('ORÇ.GLOBAL P CAIXA'!I592="O",L591,0))),0)</f>
        <v>0</v>
      </c>
      <c r="BC591" s="731" t="n">
        <f aca="false">IF(E591&lt;&gt;0,L591,0)</f>
        <v>0</v>
      </c>
    </row>
    <row r="592" s="174" customFormat="true" ht="14.25" hidden="false" customHeight="false" outlineLevel="0" collapsed="false">
      <c r="A592" s="159" t="n">
        <v>582</v>
      </c>
      <c r="B592" s="160" t="n">
        <f aca="false">'ORÇ.REPROG. P CAIXA'!B594</f>
        <v>0</v>
      </c>
      <c r="C592" s="723" t="n">
        <f aca="false">'ORÇ.REPROG. P CAIXA'!C594</f>
        <v>0</v>
      </c>
      <c r="D592" s="162" t="n">
        <f aca="false">'ORÇ.REPROG. P CAIXA'!D594</f>
        <v>0</v>
      </c>
      <c r="E592" s="163" t="n">
        <f aca="false">IF('BM GLOBAL'!$P$1&lt;&gt;0,'ORÇ.REPROG. P CAIXA'!E594,'ORÇ.REPROG. P CAIXA'!H594)</f>
        <v>0</v>
      </c>
      <c r="F592" s="163" t="n">
        <f aca="false">IF('BM GLOBAL'!$P$1&lt;&gt;0,IF('ORÇ.GLOBAL P CAIXA'!K593=0,'ORÇ.GLOBAL EMPRESA'!G593,'ORÇ.GLOBAL P CAIXA'!F593),'ORÇ.REPROG. P CAIXA'!I594)</f>
        <v>0</v>
      </c>
      <c r="G592" s="163" t="n">
        <f aca="false">IF(E592&lt;&gt;0,ROUND(E592*F592,2),IF(AO592=0,(SUMIF('ORÇ.REPROG. P CAIXA'!$AC$13:$AC$1012,B592,$AO$11:$AO$1010)),AO592))</f>
        <v>0</v>
      </c>
      <c r="H592" s="163" t="n">
        <f aca="false">IF(J592&lt;&gt;0,IF(E592&lt;&gt;0,J592/F592,0),0)</f>
        <v>0</v>
      </c>
      <c r="I592" s="163" t="n">
        <f aca="false">IF(L592&lt;&gt;0,IF(E592&lt;&gt;0,L592/F592,0),0)</f>
        <v>0</v>
      </c>
      <c r="J592" s="163" t="n">
        <f aca="false">IF(E592&lt;&gt;0,ROUND(INDEX($P$11:$AM$1010,$A592,$L$1),2),IF(AX592=0,(SUMIF($AP$11:$AP$1010,B592,$AX$11:$AX$1010)),AX592))</f>
        <v>0</v>
      </c>
      <c r="K592" s="163" t="n">
        <f aca="false">IF(G592=0,0,(J592/G592)*100)</f>
        <v>0</v>
      </c>
      <c r="L592" s="163" t="n">
        <f aca="false">IF(E592&lt;&gt;0,ROUND(IF($L$1=1,SUM(P592),"0")+IF($L$1=2,SUM($P592:Q592),"0")+IF($L$1=3,SUM($P592:R592),"0")+IF($L$1=4,SUM($P592:S592),"0")+IF($L$1=5,SUM($P592:T592),"0")+IF($L$1=6,SUM($P592:U592),"0")+IF($L$1=7,SUM($P592:V592),"0")+IF($L$1=8,SUM($P592:W592),"0")+IF($L$1=9,SUM($P592:X592),"0")+IF($L$1=10,SUM($P592:Y592),"0")+IF($L$1=11,SUM($P592:Z592),"0")+IF($L$1=12,SUM($P592:AA592),"0")+IF($L$1=13,SUM($P592:AB592),"0")+IF($L$1=14,SUM($P592:AC592),"0")+IF($L$1=15,SUM($P592:AD592),"0")+IF($L$1=16,SUM($P592:AE592),"0")+IF($L$1=17,SUM($P592:AF592),"0")+IF($L$1=18,SUM($P592:AG592),"0")+IF($L$1=19,SUM($P592:AH592),"0")+IF($L$1=20,SUM($P592:AI592),"0")+IF($L$1=21,SUM($P592:AJ592),"0")+IF($L$1=22,SUM($P592:AK592),"0")+IF($L$1=23,SUM($P592:AL592),"0")+IF($L$1=24,SUM($P592:AM592),"0"),2),IF(BC592=0,(SUMIF($AP$11:$AP$1010,B592,$BC$11:$BC$1010)),BC592))</f>
        <v>0</v>
      </c>
      <c r="M592" s="163" t="n">
        <f aca="false">IF(G592=0,0,(L592/G592)*100)</f>
        <v>0</v>
      </c>
      <c r="N592" s="168" t="str">
        <f aca="false">IF(B592&gt;0,"ok","ocultar")</f>
        <v>ocultar</v>
      </c>
      <c r="O592" s="650"/>
      <c r="P592" s="724"/>
      <c r="Q592" s="725"/>
      <c r="R592" s="725"/>
      <c r="S592" s="725"/>
      <c r="T592" s="725"/>
      <c r="U592" s="725"/>
      <c r="V592" s="725"/>
      <c r="W592" s="725"/>
      <c r="X592" s="725"/>
      <c r="Y592" s="725"/>
      <c r="Z592" s="725"/>
      <c r="AA592" s="726"/>
      <c r="AB592" s="726"/>
      <c r="AC592" s="726"/>
      <c r="AD592" s="726"/>
      <c r="AE592" s="726"/>
      <c r="AF592" s="726"/>
      <c r="AG592" s="726"/>
      <c r="AH592" s="726"/>
      <c r="AI592" s="726"/>
      <c r="AJ592" s="726"/>
      <c r="AK592" s="726"/>
      <c r="AL592" s="726"/>
      <c r="AM592" s="727"/>
      <c r="AO592" s="728" t="n">
        <f aca="false">IF(E592&lt;&gt;0,G592,0)</f>
        <v>0</v>
      </c>
      <c r="AP592" s="157" t="n">
        <f aca="false">IF(B592=0,AP591,IF(ISNONTEXT(B592)=TRUE(),INT(B592),INT(LEFT(B592,FIND(".",B592)-1))))</f>
        <v>3</v>
      </c>
      <c r="AQ592" s="157" t="str">
        <f aca="false">IF(AQ593=1,1,IF(B592&lt;&gt;0,1,IF(C592&lt;&gt;0,1,IF(D592&lt;&gt;0,1,IF(E592&lt;&gt;0,1,"")))))</f>
        <v/>
      </c>
      <c r="AR592" s="157" t="str">
        <f aca="false">IF(AP592=0," ",IF(AP592&lt;&gt;AP591,AP592," "))</f>
        <v> </v>
      </c>
      <c r="AS592" s="732"/>
      <c r="AT592" s="730" t="n">
        <f aca="false">IF(AP592&lt;&gt;AR592,(IF('ORÇ.GLOBAL P CAIXA'!I593="",J592*(INFORMAÇÕES!$Q$99/INFORMAÇÕES!$Q$102),IF('ORÇ.GLOBAL P CAIXA'!I593="R",J592,0))),0)</f>
        <v>0</v>
      </c>
      <c r="AU592" s="75" t="n">
        <f aca="false">IF(AP592&lt;&gt;AR592,(IF('ORÇ.GLOBAL P CAIXA'!I593="",J592*(INFORMAÇÕES!$Q$100/INFORMAÇÕES!$Q$102),IF('ORÇ.GLOBAL P CAIXA'!I593="C",J592,0))),0)</f>
        <v>0</v>
      </c>
      <c r="AV592" s="75" t="n">
        <f aca="false">IF(AP592&lt;&gt;AR592,(IF('ORÇ.GLOBAL P CAIXA'!I593="",J592*INFORMAÇÕES!$U$115,IF('ORÇ.GLOBAL P CAIXA'!I593="CF",J592,0))),0)</f>
        <v>0</v>
      </c>
      <c r="AW592" s="75" t="n">
        <f aca="false">IF(AP592&lt;&gt;AR592,(IF('ORÇ.GLOBAL P CAIXA'!I593="",J592*INFORMAÇÕES!$U$116,IF('ORÇ.GLOBAL P CAIXA'!I593="O",J592,0))),0)</f>
        <v>0</v>
      </c>
      <c r="AX592" s="731" t="n">
        <f aca="false">IF(E592&lt;&gt;0,J592,0)</f>
        <v>0</v>
      </c>
      <c r="AY592" s="730" t="n">
        <f aca="false">IF(AP592&lt;&gt;AR592,(IF('ORÇ.GLOBAL P CAIXA'!I593="",L592*(INFORMAÇÕES!$Q$99/INFORMAÇÕES!$Q$102),IF('ORÇ.GLOBAL P CAIXA'!I593="R",L592,0))),0)</f>
        <v>0</v>
      </c>
      <c r="AZ592" s="75" t="n">
        <f aca="false">IF(AP592&lt;&gt;AR592,(IF('ORÇ.GLOBAL P CAIXA'!I593="",L592*(INFORMAÇÕES!$Q$100/INFORMAÇÕES!$Q$102),IF('ORÇ.GLOBAL P CAIXA'!I593="C",L592,0))),0)</f>
        <v>0</v>
      </c>
      <c r="BA592" s="75" t="n">
        <f aca="false">IF(AP592&lt;&gt;AR592,(IF('ORÇ.GLOBAL P CAIXA'!I593="",L592*INFORMAÇÕES!$U$115,IF('ORÇ.GLOBAL P CAIXA'!I593="CF",L592,0))),0)</f>
        <v>0</v>
      </c>
      <c r="BB592" s="75" t="n">
        <f aca="false">IF(AP592&lt;&gt;AR592,(IF('ORÇ.GLOBAL P CAIXA'!I593="",L592*INFORMAÇÕES!$U$116,IF('ORÇ.GLOBAL P CAIXA'!I593="O",L592,0))),0)</f>
        <v>0</v>
      </c>
      <c r="BC592" s="731" t="n">
        <f aca="false">IF(E592&lt;&gt;0,L592,0)</f>
        <v>0</v>
      </c>
    </row>
    <row r="593" s="174" customFormat="true" ht="14.25" hidden="false" customHeight="false" outlineLevel="0" collapsed="false">
      <c r="A593" s="159" t="n">
        <v>583</v>
      </c>
      <c r="B593" s="160" t="n">
        <f aca="false">'ORÇ.REPROG. P CAIXA'!B595</f>
        <v>0</v>
      </c>
      <c r="C593" s="723" t="n">
        <f aca="false">'ORÇ.REPROG. P CAIXA'!C595</f>
        <v>0</v>
      </c>
      <c r="D593" s="162" t="n">
        <f aca="false">'ORÇ.REPROG. P CAIXA'!D595</f>
        <v>0</v>
      </c>
      <c r="E593" s="163" t="n">
        <f aca="false">IF('BM GLOBAL'!$P$1&lt;&gt;0,'ORÇ.REPROG. P CAIXA'!E595,'ORÇ.REPROG. P CAIXA'!H595)</f>
        <v>0</v>
      </c>
      <c r="F593" s="163" t="n">
        <f aca="false">IF('BM GLOBAL'!$P$1&lt;&gt;0,IF('ORÇ.GLOBAL P CAIXA'!K594=0,'ORÇ.GLOBAL EMPRESA'!G594,'ORÇ.GLOBAL P CAIXA'!F594),'ORÇ.REPROG. P CAIXA'!I595)</f>
        <v>0</v>
      </c>
      <c r="G593" s="163" t="n">
        <f aca="false">IF(E593&lt;&gt;0,ROUND(E593*F593,2),IF(AO593=0,(SUMIF('ORÇ.REPROG. P CAIXA'!$AC$13:$AC$1012,B593,$AO$11:$AO$1010)),AO593))</f>
        <v>0</v>
      </c>
      <c r="H593" s="163" t="n">
        <f aca="false">IF(J593&lt;&gt;0,IF(E593&lt;&gt;0,J593/F593,0),0)</f>
        <v>0</v>
      </c>
      <c r="I593" s="163" t="n">
        <f aca="false">IF(L593&lt;&gt;0,IF(E593&lt;&gt;0,L593/F593,0),0)</f>
        <v>0</v>
      </c>
      <c r="J593" s="163" t="n">
        <f aca="false">IF(E593&lt;&gt;0,ROUND(INDEX($P$11:$AM$1010,$A593,$L$1),2),IF(AX593=0,(SUMIF($AP$11:$AP$1010,B593,$AX$11:$AX$1010)),AX593))</f>
        <v>0</v>
      </c>
      <c r="K593" s="163" t="n">
        <f aca="false">IF(G593=0,0,(J593/G593)*100)</f>
        <v>0</v>
      </c>
      <c r="L593" s="163" t="n">
        <f aca="false">IF(E593&lt;&gt;0,ROUND(IF($L$1=1,SUM(P593),"0")+IF($L$1=2,SUM($P593:Q593),"0")+IF($L$1=3,SUM($P593:R593),"0")+IF($L$1=4,SUM($P593:S593),"0")+IF($L$1=5,SUM($P593:T593),"0")+IF($L$1=6,SUM($P593:U593),"0")+IF($L$1=7,SUM($P593:V593),"0")+IF($L$1=8,SUM($P593:W593),"0")+IF($L$1=9,SUM($P593:X593),"0")+IF($L$1=10,SUM($P593:Y593),"0")+IF($L$1=11,SUM($P593:Z593),"0")+IF($L$1=12,SUM($P593:AA593),"0")+IF($L$1=13,SUM($P593:AB593),"0")+IF($L$1=14,SUM($P593:AC593),"0")+IF($L$1=15,SUM($P593:AD593),"0")+IF($L$1=16,SUM($P593:AE593),"0")+IF($L$1=17,SUM($P593:AF593),"0")+IF($L$1=18,SUM($P593:AG593),"0")+IF($L$1=19,SUM($P593:AH593),"0")+IF($L$1=20,SUM($P593:AI593),"0")+IF($L$1=21,SUM($P593:AJ593),"0")+IF($L$1=22,SUM($P593:AK593),"0")+IF($L$1=23,SUM($P593:AL593),"0")+IF($L$1=24,SUM($P593:AM593),"0"),2),IF(BC593=0,(SUMIF($AP$11:$AP$1010,B593,$BC$11:$BC$1010)),BC593))</f>
        <v>0</v>
      </c>
      <c r="M593" s="163" t="n">
        <f aca="false">IF(G593=0,0,(L593/G593)*100)</f>
        <v>0</v>
      </c>
      <c r="N593" s="168" t="str">
        <f aca="false">IF(B593&gt;0,"ok","ocultar")</f>
        <v>ocultar</v>
      </c>
      <c r="O593" s="650"/>
      <c r="P593" s="724"/>
      <c r="Q593" s="725"/>
      <c r="R593" s="725"/>
      <c r="S593" s="725"/>
      <c r="T593" s="725"/>
      <c r="U593" s="725"/>
      <c r="V593" s="725"/>
      <c r="W593" s="725"/>
      <c r="X593" s="725"/>
      <c r="Y593" s="725"/>
      <c r="Z593" s="725"/>
      <c r="AA593" s="726"/>
      <c r="AB593" s="726"/>
      <c r="AC593" s="726"/>
      <c r="AD593" s="726"/>
      <c r="AE593" s="726"/>
      <c r="AF593" s="726"/>
      <c r="AG593" s="726"/>
      <c r="AH593" s="726"/>
      <c r="AI593" s="726"/>
      <c r="AJ593" s="726"/>
      <c r="AK593" s="726"/>
      <c r="AL593" s="726"/>
      <c r="AM593" s="727"/>
      <c r="AO593" s="728" t="n">
        <f aca="false">IF(E593&lt;&gt;0,G593,0)</f>
        <v>0</v>
      </c>
      <c r="AP593" s="157" t="n">
        <f aca="false">IF(B593=0,AP592,IF(ISNONTEXT(B593)=TRUE(),INT(B593),INT(LEFT(B593,FIND(".",B593)-1))))</f>
        <v>3</v>
      </c>
      <c r="AQ593" s="157" t="str">
        <f aca="false">IF(AQ594=1,1,IF(B593&lt;&gt;0,1,IF(C593&lt;&gt;0,1,IF(D593&lt;&gt;0,1,IF(E593&lt;&gt;0,1,"")))))</f>
        <v/>
      </c>
      <c r="AR593" s="157" t="str">
        <f aca="false">IF(AP593=0," ",IF(AP593&lt;&gt;AP592,AP593," "))</f>
        <v> </v>
      </c>
      <c r="AS593" s="732"/>
      <c r="AT593" s="730" t="n">
        <f aca="false">IF(AP593&lt;&gt;AR593,(IF('ORÇ.GLOBAL P CAIXA'!I594="",J593*(INFORMAÇÕES!$Q$99/INFORMAÇÕES!$Q$102),IF('ORÇ.GLOBAL P CAIXA'!I594="R",J593,0))),0)</f>
        <v>0</v>
      </c>
      <c r="AU593" s="75" t="n">
        <f aca="false">IF(AP593&lt;&gt;AR593,(IF('ORÇ.GLOBAL P CAIXA'!I594="",J593*(INFORMAÇÕES!$Q$100/INFORMAÇÕES!$Q$102),IF('ORÇ.GLOBAL P CAIXA'!I594="C",J593,0))),0)</f>
        <v>0</v>
      </c>
      <c r="AV593" s="75" t="n">
        <f aca="false">IF(AP593&lt;&gt;AR593,(IF('ORÇ.GLOBAL P CAIXA'!I594="",J593*INFORMAÇÕES!$U$115,IF('ORÇ.GLOBAL P CAIXA'!I594="CF",J593,0))),0)</f>
        <v>0</v>
      </c>
      <c r="AW593" s="75" t="n">
        <f aca="false">IF(AP593&lt;&gt;AR593,(IF('ORÇ.GLOBAL P CAIXA'!I594="",J593*INFORMAÇÕES!$U$116,IF('ORÇ.GLOBAL P CAIXA'!I594="O",J593,0))),0)</f>
        <v>0</v>
      </c>
      <c r="AX593" s="731" t="n">
        <f aca="false">IF(E593&lt;&gt;0,J593,0)</f>
        <v>0</v>
      </c>
      <c r="AY593" s="730" t="n">
        <f aca="false">IF(AP593&lt;&gt;AR593,(IF('ORÇ.GLOBAL P CAIXA'!I594="",L593*(INFORMAÇÕES!$Q$99/INFORMAÇÕES!$Q$102),IF('ORÇ.GLOBAL P CAIXA'!I594="R",L593,0))),0)</f>
        <v>0</v>
      </c>
      <c r="AZ593" s="75" t="n">
        <f aca="false">IF(AP593&lt;&gt;AR593,(IF('ORÇ.GLOBAL P CAIXA'!I594="",L593*(INFORMAÇÕES!$Q$100/INFORMAÇÕES!$Q$102),IF('ORÇ.GLOBAL P CAIXA'!I594="C",L593,0))),0)</f>
        <v>0</v>
      </c>
      <c r="BA593" s="75" t="n">
        <f aca="false">IF(AP593&lt;&gt;AR593,(IF('ORÇ.GLOBAL P CAIXA'!I594="",L593*INFORMAÇÕES!$U$115,IF('ORÇ.GLOBAL P CAIXA'!I594="CF",L593,0))),0)</f>
        <v>0</v>
      </c>
      <c r="BB593" s="75" t="n">
        <f aca="false">IF(AP593&lt;&gt;AR593,(IF('ORÇ.GLOBAL P CAIXA'!I594="",L593*INFORMAÇÕES!$U$116,IF('ORÇ.GLOBAL P CAIXA'!I594="O",L593,0))),0)</f>
        <v>0</v>
      </c>
      <c r="BC593" s="731" t="n">
        <f aca="false">IF(E593&lt;&gt;0,L593,0)</f>
        <v>0</v>
      </c>
    </row>
    <row r="594" s="174" customFormat="true" ht="14.25" hidden="false" customHeight="false" outlineLevel="0" collapsed="false">
      <c r="A594" s="159" t="n">
        <v>584</v>
      </c>
      <c r="B594" s="160" t="n">
        <f aca="false">'ORÇ.REPROG. P CAIXA'!B596</f>
        <v>0</v>
      </c>
      <c r="C594" s="723" t="n">
        <f aca="false">'ORÇ.REPROG. P CAIXA'!C596</f>
        <v>0</v>
      </c>
      <c r="D594" s="162" t="n">
        <f aca="false">'ORÇ.REPROG. P CAIXA'!D596</f>
        <v>0</v>
      </c>
      <c r="E594" s="163" t="n">
        <f aca="false">IF('BM GLOBAL'!$P$1&lt;&gt;0,'ORÇ.REPROG. P CAIXA'!E596,'ORÇ.REPROG. P CAIXA'!H596)</f>
        <v>0</v>
      </c>
      <c r="F594" s="163" t="n">
        <f aca="false">IF('BM GLOBAL'!$P$1&lt;&gt;0,IF('ORÇ.GLOBAL P CAIXA'!K595=0,'ORÇ.GLOBAL EMPRESA'!G595,'ORÇ.GLOBAL P CAIXA'!F595),'ORÇ.REPROG. P CAIXA'!I596)</f>
        <v>0</v>
      </c>
      <c r="G594" s="163" t="n">
        <f aca="false">IF(E594&lt;&gt;0,ROUND(E594*F594,2),IF(AO594=0,(SUMIF('ORÇ.REPROG. P CAIXA'!$AC$13:$AC$1012,B594,$AO$11:$AO$1010)),AO594))</f>
        <v>0</v>
      </c>
      <c r="H594" s="163" t="n">
        <f aca="false">IF(J594&lt;&gt;0,IF(E594&lt;&gt;0,J594/F594,0),0)</f>
        <v>0</v>
      </c>
      <c r="I594" s="163" t="n">
        <f aca="false">IF(L594&lt;&gt;0,IF(E594&lt;&gt;0,L594/F594,0),0)</f>
        <v>0</v>
      </c>
      <c r="J594" s="163" t="n">
        <f aca="false">IF(E594&lt;&gt;0,ROUND(INDEX($P$11:$AM$1010,$A594,$L$1),2),IF(AX594=0,(SUMIF($AP$11:$AP$1010,B594,$AX$11:$AX$1010)),AX594))</f>
        <v>0</v>
      </c>
      <c r="K594" s="163" t="n">
        <f aca="false">IF(G594=0,0,(J594/G594)*100)</f>
        <v>0</v>
      </c>
      <c r="L594" s="163" t="n">
        <f aca="false">IF(E594&lt;&gt;0,ROUND(IF($L$1=1,SUM(P594),"0")+IF($L$1=2,SUM($P594:Q594),"0")+IF($L$1=3,SUM($P594:R594),"0")+IF($L$1=4,SUM($P594:S594),"0")+IF($L$1=5,SUM($P594:T594),"0")+IF($L$1=6,SUM($P594:U594),"0")+IF($L$1=7,SUM($P594:V594),"0")+IF($L$1=8,SUM($P594:W594),"0")+IF($L$1=9,SUM($P594:X594),"0")+IF($L$1=10,SUM($P594:Y594),"0")+IF($L$1=11,SUM($P594:Z594),"0")+IF($L$1=12,SUM($P594:AA594),"0")+IF($L$1=13,SUM($P594:AB594),"0")+IF($L$1=14,SUM($P594:AC594),"0")+IF($L$1=15,SUM($P594:AD594),"0")+IF($L$1=16,SUM($P594:AE594),"0")+IF($L$1=17,SUM($P594:AF594),"0")+IF($L$1=18,SUM($P594:AG594),"0")+IF($L$1=19,SUM($P594:AH594),"0")+IF($L$1=20,SUM($P594:AI594),"0")+IF($L$1=21,SUM($P594:AJ594),"0")+IF($L$1=22,SUM($P594:AK594),"0")+IF($L$1=23,SUM($P594:AL594),"0")+IF($L$1=24,SUM($P594:AM594),"0"),2),IF(BC594=0,(SUMIF($AP$11:$AP$1010,B594,$BC$11:$BC$1010)),BC594))</f>
        <v>0</v>
      </c>
      <c r="M594" s="163" t="n">
        <f aca="false">IF(G594=0,0,(L594/G594)*100)</f>
        <v>0</v>
      </c>
      <c r="N594" s="168" t="str">
        <f aca="false">IF(B594&gt;0,"ok","ocultar")</f>
        <v>ocultar</v>
      </c>
      <c r="O594" s="650"/>
      <c r="P594" s="724"/>
      <c r="Q594" s="725"/>
      <c r="R594" s="725"/>
      <c r="S594" s="725"/>
      <c r="T594" s="725"/>
      <c r="U594" s="725"/>
      <c r="V594" s="725"/>
      <c r="W594" s="725"/>
      <c r="X594" s="725"/>
      <c r="Y594" s="725"/>
      <c r="Z594" s="725"/>
      <c r="AA594" s="726"/>
      <c r="AB594" s="726"/>
      <c r="AC594" s="726"/>
      <c r="AD594" s="726"/>
      <c r="AE594" s="726"/>
      <c r="AF594" s="726"/>
      <c r="AG594" s="726"/>
      <c r="AH594" s="726"/>
      <c r="AI594" s="726"/>
      <c r="AJ594" s="726"/>
      <c r="AK594" s="726"/>
      <c r="AL594" s="726"/>
      <c r="AM594" s="727"/>
      <c r="AO594" s="728" t="n">
        <f aca="false">IF(E594&lt;&gt;0,G594,0)</f>
        <v>0</v>
      </c>
      <c r="AP594" s="157" t="n">
        <f aca="false">IF(B594=0,AP593,IF(ISNONTEXT(B594)=TRUE(),INT(B594),INT(LEFT(B594,FIND(".",B594)-1))))</f>
        <v>3</v>
      </c>
      <c r="AQ594" s="157" t="str">
        <f aca="false">IF(AQ595=1,1,IF(B594&lt;&gt;0,1,IF(C594&lt;&gt;0,1,IF(D594&lt;&gt;0,1,IF(E594&lt;&gt;0,1,"")))))</f>
        <v/>
      </c>
      <c r="AR594" s="157" t="str">
        <f aca="false">IF(AP594=0," ",IF(AP594&lt;&gt;AP593,AP594," "))</f>
        <v> </v>
      </c>
      <c r="AS594" s="732"/>
      <c r="AT594" s="730" t="n">
        <f aca="false">IF(AP594&lt;&gt;AR594,(IF('ORÇ.GLOBAL P CAIXA'!I595="",J594*(INFORMAÇÕES!$Q$99/INFORMAÇÕES!$Q$102),IF('ORÇ.GLOBAL P CAIXA'!I595="R",J594,0))),0)</f>
        <v>0</v>
      </c>
      <c r="AU594" s="75" t="n">
        <f aca="false">IF(AP594&lt;&gt;AR594,(IF('ORÇ.GLOBAL P CAIXA'!I595="",J594*(INFORMAÇÕES!$Q$100/INFORMAÇÕES!$Q$102),IF('ORÇ.GLOBAL P CAIXA'!I595="C",J594,0))),0)</f>
        <v>0</v>
      </c>
      <c r="AV594" s="75" t="n">
        <f aca="false">IF(AP594&lt;&gt;AR594,(IF('ORÇ.GLOBAL P CAIXA'!I595="",J594*INFORMAÇÕES!$U$115,IF('ORÇ.GLOBAL P CAIXA'!I595="CF",J594,0))),0)</f>
        <v>0</v>
      </c>
      <c r="AW594" s="75" t="n">
        <f aca="false">IF(AP594&lt;&gt;AR594,(IF('ORÇ.GLOBAL P CAIXA'!I595="",J594*INFORMAÇÕES!$U$116,IF('ORÇ.GLOBAL P CAIXA'!I595="O",J594,0))),0)</f>
        <v>0</v>
      </c>
      <c r="AX594" s="731" t="n">
        <f aca="false">IF(E594&lt;&gt;0,J594,0)</f>
        <v>0</v>
      </c>
      <c r="AY594" s="730" t="n">
        <f aca="false">IF(AP594&lt;&gt;AR594,(IF('ORÇ.GLOBAL P CAIXA'!I595="",L594*(INFORMAÇÕES!$Q$99/INFORMAÇÕES!$Q$102),IF('ORÇ.GLOBAL P CAIXA'!I595="R",L594,0))),0)</f>
        <v>0</v>
      </c>
      <c r="AZ594" s="75" t="n">
        <f aca="false">IF(AP594&lt;&gt;AR594,(IF('ORÇ.GLOBAL P CAIXA'!I595="",L594*(INFORMAÇÕES!$Q$100/INFORMAÇÕES!$Q$102),IF('ORÇ.GLOBAL P CAIXA'!I595="C",L594,0))),0)</f>
        <v>0</v>
      </c>
      <c r="BA594" s="75" t="n">
        <f aca="false">IF(AP594&lt;&gt;AR594,(IF('ORÇ.GLOBAL P CAIXA'!I595="",L594*INFORMAÇÕES!$U$115,IF('ORÇ.GLOBAL P CAIXA'!I595="CF",L594,0))),0)</f>
        <v>0</v>
      </c>
      <c r="BB594" s="75" t="n">
        <f aca="false">IF(AP594&lt;&gt;AR594,(IF('ORÇ.GLOBAL P CAIXA'!I595="",L594*INFORMAÇÕES!$U$116,IF('ORÇ.GLOBAL P CAIXA'!I595="O",L594,0))),0)</f>
        <v>0</v>
      </c>
      <c r="BC594" s="731" t="n">
        <f aca="false">IF(E594&lt;&gt;0,L594,0)</f>
        <v>0</v>
      </c>
    </row>
    <row r="595" s="174" customFormat="true" ht="14.25" hidden="false" customHeight="false" outlineLevel="0" collapsed="false">
      <c r="A595" s="159" t="n">
        <v>585</v>
      </c>
      <c r="B595" s="160" t="n">
        <f aca="false">'ORÇ.REPROG. P CAIXA'!B597</f>
        <v>0</v>
      </c>
      <c r="C595" s="723" t="n">
        <f aca="false">'ORÇ.REPROG. P CAIXA'!C597</f>
        <v>0</v>
      </c>
      <c r="D595" s="162" t="n">
        <f aca="false">'ORÇ.REPROG. P CAIXA'!D597</f>
        <v>0</v>
      </c>
      <c r="E595" s="163" t="n">
        <f aca="false">IF('BM GLOBAL'!$P$1&lt;&gt;0,'ORÇ.REPROG. P CAIXA'!E597,'ORÇ.REPROG. P CAIXA'!H597)</f>
        <v>0</v>
      </c>
      <c r="F595" s="163" t="n">
        <f aca="false">IF('BM GLOBAL'!$P$1&lt;&gt;0,IF('ORÇ.GLOBAL P CAIXA'!K596=0,'ORÇ.GLOBAL EMPRESA'!G596,'ORÇ.GLOBAL P CAIXA'!F596),'ORÇ.REPROG. P CAIXA'!I597)</f>
        <v>0</v>
      </c>
      <c r="G595" s="163" t="n">
        <f aca="false">IF(E595&lt;&gt;0,ROUND(E595*F595,2),IF(AO595=0,(SUMIF('ORÇ.REPROG. P CAIXA'!$AC$13:$AC$1012,B595,$AO$11:$AO$1010)),AO595))</f>
        <v>0</v>
      </c>
      <c r="H595" s="163" t="n">
        <f aca="false">IF(J595&lt;&gt;0,IF(E595&lt;&gt;0,J595/F595,0),0)</f>
        <v>0</v>
      </c>
      <c r="I595" s="163" t="n">
        <f aca="false">IF(L595&lt;&gt;0,IF(E595&lt;&gt;0,L595/F595,0),0)</f>
        <v>0</v>
      </c>
      <c r="J595" s="163" t="n">
        <f aca="false">IF(E595&lt;&gt;0,ROUND(INDEX($P$11:$AM$1010,$A595,$L$1),2),IF(AX595=0,(SUMIF($AP$11:$AP$1010,B595,$AX$11:$AX$1010)),AX595))</f>
        <v>0</v>
      </c>
      <c r="K595" s="163" t="n">
        <f aca="false">IF(G595=0,0,(J595/G595)*100)</f>
        <v>0</v>
      </c>
      <c r="L595" s="163" t="n">
        <f aca="false">IF(E595&lt;&gt;0,ROUND(IF($L$1=1,SUM(P595),"0")+IF($L$1=2,SUM($P595:Q595),"0")+IF($L$1=3,SUM($P595:R595),"0")+IF($L$1=4,SUM($P595:S595),"0")+IF($L$1=5,SUM($P595:T595),"0")+IF($L$1=6,SUM($P595:U595),"0")+IF($L$1=7,SUM($P595:V595),"0")+IF($L$1=8,SUM($P595:W595),"0")+IF($L$1=9,SUM($P595:X595),"0")+IF($L$1=10,SUM($P595:Y595),"0")+IF($L$1=11,SUM($P595:Z595),"0")+IF($L$1=12,SUM($P595:AA595),"0")+IF($L$1=13,SUM($P595:AB595),"0")+IF($L$1=14,SUM($P595:AC595),"0")+IF($L$1=15,SUM($P595:AD595),"0")+IF($L$1=16,SUM($P595:AE595),"0")+IF($L$1=17,SUM($P595:AF595),"0")+IF($L$1=18,SUM($P595:AG595),"0")+IF($L$1=19,SUM($P595:AH595),"0")+IF($L$1=20,SUM($P595:AI595),"0")+IF($L$1=21,SUM($P595:AJ595),"0")+IF($L$1=22,SUM($P595:AK595),"0")+IF($L$1=23,SUM($P595:AL595),"0")+IF($L$1=24,SUM($P595:AM595),"0"),2),IF(BC595=0,(SUMIF($AP$11:$AP$1010,B595,$BC$11:$BC$1010)),BC595))</f>
        <v>0</v>
      </c>
      <c r="M595" s="163" t="n">
        <f aca="false">IF(G595=0,0,(L595/G595)*100)</f>
        <v>0</v>
      </c>
      <c r="N595" s="168" t="str">
        <f aca="false">IF(B595&gt;0,"ok","ocultar")</f>
        <v>ocultar</v>
      </c>
      <c r="O595" s="650"/>
      <c r="P595" s="724"/>
      <c r="Q595" s="725"/>
      <c r="R595" s="725"/>
      <c r="S595" s="725"/>
      <c r="T595" s="725"/>
      <c r="U595" s="725"/>
      <c r="V595" s="725"/>
      <c r="W595" s="725"/>
      <c r="X595" s="725"/>
      <c r="Y595" s="725"/>
      <c r="Z595" s="725"/>
      <c r="AA595" s="726"/>
      <c r="AB595" s="726"/>
      <c r="AC595" s="726"/>
      <c r="AD595" s="726"/>
      <c r="AE595" s="726"/>
      <c r="AF595" s="726"/>
      <c r="AG595" s="726"/>
      <c r="AH595" s="726"/>
      <c r="AI595" s="726"/>
      <c r="AJ595" s="726"/>
      <c r="AK595" s="726"/>
      <c r="AL595" s="726"/>
      <c r="AM595" s="727"/>
      <c r="AO595" s="728" t="n">
        <f aca="false">IF(E595&lt;&gt;0,G595,0)</f>
        <v>0</v>
      </c>
      <c r="AP595" s="157" t="n">
        <f aca="false">IF(B595=0,AP594,IF(ISNONTEXT(B595)=TRUE(),INT(B595),INT(LEFT(B595,FIND(".",B595)-1))))</f>
        <v>3</v>
      </c>
      <c r="AQ595" s="157" t="str">
        <f aca="false">IF(AQ596=1,1,IF(B595&lt;&gt;0,1,IF(C595&lt;&gt;0,1,IF(D595&lt;&gt;0,1,IF(E595&lt;&gt;0,1,"")))))</f>
        <v/>
      </c>
      <c r="AR595" s="157" t="str">
        <f aca="false">IF(AP595=0," ",IF(AP595&lt;&gt;AP594,AP595," "))</f>
        <v> </v>
      </c>
      <c r="AS595" s="732"/>
      <c r="AT595" s="730" t="n">
        <f aca="false">IF(AP595&lt;&gt;AR595,(IF('ORÇ.GLOBAL P CAIXA'!I596="",J595*(INFORMAÇÕES!$Q$99/INFORMAÇÕES!$Q$102),IF('ORÇ.GLOBAL P CAIXA'!I596="R",J595,0))),0)</f>
        <v>0</v>
      </c>
      <c r="AU595" s="75" t="n">
        <f aca="false">IF(AP595&lt;&gt;AR595,(IF('ORÇ.GLOBAL P CAIXA'!I596="",J595*(INFORMAÇÕES!$Q$100/INFORMAÇÕES!$Q$102),IF('ORÇ.GLOBAL P CAIXA'!I596="C",J595,0))),0)</f>
        <v>0</v>
      </c>
      <c r="AV595" s="75" t="n">
        <f aca="false">IF(AP595&lt;&gt;AR595,(IF('ORÇ.GLOBAL P CAIXA'!I596="",J595*INFORMAÇÕES!$U$115,IF('ORÇ.GLOBAL P CAIXA'!I596="CF",J595,0))),0)</f>
        <v>0</v>
      </c>
      <c r="AW595" s="75" t="n">
        <f aca="false">IF(AP595&lt;&gt;AR595,(IF('ORÇ.GLOBAL P CAIXA'!I596="",J595*INFORMAÇÕES!$U$116,IF('ORÇ.GLOBAL P CAIXA'!I596="O",J595,0))),0)</f>
        <v>0</v>
      </c>
      <c r="AX595" s="731" t="n">
        <f aca="false">IF(E595&lt;&gt;0,J595,0)</f>
        <v>0</v>
      </c>
      <c r="AY595" s="730" t="n">
        <f aca="false">IF(AP595&lt;&gt;AR595,(IF('ORÇ.GLOBAL P CAIXA'!I596="",L595*(INFORMAÇÕES!$Q$99/INFORMAÇÕES!$Q$102),IF('ORÇ.GLOBAL P CAIXA'!I596="R",L595,0))),0)</f>
        <v>0</v>
      </c>
      <c r="AZ595" s="75" t="n">
        <f aca="false">IF(AP595&lt;&gt;AR595,(IF('ORÇ.GLOBAL P CAIXA'!I596="",L595*(INFORMAÇÕES!$Q$100/INFORMAÇÕES!$Q$102),IF('ORÇ.GLOBAL P CAIXA'!I596="C",L595,0))),0)</f>
        <v>0</v>
      </c>
      <c r="BA595" s="75" t="n">
        <f aca="false">IF(AP595&lt;&gt;AR595,(IF('ORÇ.GLOBAL P CAIXA'!I596="",L595*INFORMAÇÕES!$U$115,IF('ORÇ.GLOBAL P CAIXA'!I596="CF",L595,0))),0)</f>
        <v>0</v>
      </c>
      <c r="BB595" s="75" t="n">
        <f aca="false">IF(AP595&lt;&gt;AR595,(IF('ORÇ.GLOBAL P CAIXA'!I596="",L595*INFORMAÇÕES!$U$116,IF('ORÇ.GLOBAL P CAIXA'!I596="O",L595,0))),0)</f>
        <v>0</v>
      </c>
      <c r="BC595" s="731" t="n">
        <f aca="false">IF(E595&lt;&gt;0,L595,0)</f>
        <v>0</v>
      </c>
    </row>
    <row r="596" s="174" customFormat="true" ht="14.25" hidden="false" customHeight="false" outlineLevel="0" collapsed="false">
      <c r="A596" s="159" t="n">
        <v>586</v>
      </c>
      <c r="B596" s="160" t="n">
        <f aca="false">'ORÇ.REPROG. P CAIXA'!B598</f>
        <v>0</v>
      </c>
      <c r="C596" s="723" t="n">
        <f aca="false">'ORÇ.REPROG. P CAIXA'!C598</f>
        <v>0</v>
      </c>
      <c r="D596" s="162" t="n">
        <f aca="false">'ORÇ.REPROG. P CAIXA'!D598</f>
        <v>0</v>
      </c>
      <c r="E596" s="163" t="n">
        <f aca="false">IF('BM GLOBAL'!$P$1&lt;&gt;0,'ORÇ.REPROG. P CAIXA'!E598,'ORÇ.REPROG. P CAIXA'!H598)</f>
        <v>0</v>
      </c>
      <c r="F596" s="163" t="n">
        <f aca="false">IF('BM GLOBAL'!$P$1&lt;&gt;0,IF('ORÇ.GLOBAL P CAIXA'!K597=0,'ORÇ.GLOBAL EMPRESA'!G597,'ORÇ.GLOBAL P CAIXA'!F597),'ORÇ.REPROG. P CAIXA'!I598)</f>
        <v>0</v>
      </c>
      <c r="G596" s="163" t="n">
        <f aca="false">IF(E596&lt;&gt;0,ROUND(E596*F596,2),IF(AO596=0,(SUMIF('ORÇ.REPROG. P CAIXA'!$AC$13:$AC$1012,B596,$AO$11:$AO$1010)),AO596))</f>
        <v>0</v>
      </c>
      <c r="H596" s="163" t="n">
        <f aca="false">IF(J596&lt;&gt;0,IF(E596&lt;&gt;0,J596/F596,0),0)</f>
        <v>0</v>
      </c>
      <c r="I596" s="163" t="n">
        <f aca="false">IF(L596&lt;&gt;0,IF(E596&lt;&gt;0,L596/F596,0),0)</f>
        <v>0</v>
      </c>
      <c r="J596" s="163" t="n">
        <f aca="false">IF(E596&lt;&gt;0,ROUND(INDEX($P$11:$AM$1010,$A596,$L$1),2),IF(AX596=0,(SUMIF($AP$11:$AP$1010,B596,$AX$11:$AX$1010)),AX596))</f>
        <v>0</v>
      </c>
      <c r="K596" s="163" t="n">
        <f aca="false">IF(G596=0,0,(J596/G596)*100)</f>
        <v>0</v>
      </c>
      <c r="L596" s="163" t="n">
        <f aca="false">IF(E596&lt;&gt;0,ROUND(IF($L$1=1,SUM(P596),"0")+IF($L$1=2,SUM($P596:Q596),"0")+IF($L$1=3,SUM($P596:R596),"0")+IF($L$1=4,SUM($P596:S596),"0")+IF($L$1=5,SUM($P596:T596),"0")+IF($L$1=6,SUM($P596:U596),"0")+IF($L$1=7,SUM($P596:V596),"0")+IF($L$1=8,SUM($P596:W596),"0")+IF($L$1=9,SUM($P596:X596),"0")+IF($L$1=10,SUM($P596:Y596),"0")+IF($L$1=11,SUM($P596:Z596),"0")+IF($L$1=12,SUM($P596:AA596),"0")+IF($L$1=13,SUM($P596:AB596),"0")+IF($L$1=14,SUM($P596:AC596),"0")+IF($L$1=15,SUM($P596:AD596),"0")+IF($L$1=16,SUM($P596:AE596),"0")+IF($L$1=17,SUM($P596:AF596),"0")+IF($L$1=18,SUM($P596:AG596),"0")+IF($L$1=19,SUM($P596:AH596),"0")+IF($L$1=20,SUM($P596:AI596),"0")+IF($L$1=21,SUM($P596:AJ596),"0")+IF($L$1=22,SUM($P596:AK596),"0")+IF($L$1=23,SUM($P596:AL596),"0")+IF($L$1=24,SUM($P596:AM596),"0"),2),IF(BC596=0,(SUMIF($AP$11:$AP$1010,B596,$BC$11:$BC$1010)),BC596))</f>
        <v>0</v>
      </c>
      <c r="M596" s="163" t="n">
        <f aca="false">IF(G596=0,0,(L596/G596)*100)</f>
        <v>0</v>
      </c>
      <c r="N596" s="168" t="str">
        <f aca="false">IF(B596&gt;0,"ok","ocultar")</f>
        <v>ocultar</v>
      </c>
      <c r="O596" s="650"/>
      <c r="P596" s="724"/>
      <c r="Q596" s="725"/>
      <c r="R596" s="725"/>
      <c r="S596" s="725"/>
      <c r="T596" s="725"/>
      <c r="U596" s="725"/>
      <c r="V596" s="725"/>
      <c r="W596" s="725"/>
      <c r="X596" s="725"/>
      <c r="Y596" s="725"/>
      <c r="Z596" s="725"/>
      <c r="AA596" s="726"/>
      <c r="AB596" s="726"/>
      <c r="AC596" s="726"/>
      <c r="AD596" s="726"/>
      <c r="AE596" s="726"/>
      <c r="AF596" s="726"/>
      <c r="AG596" s="726"/>
      <c r="AH596" s="726"/>
      <c r="AI596" s="726"/>
      <c r="AJ596" s="726"/>
      <c r="AK596" s="726"/>
      <c r="AL596" s="726"/>
      <c r="AM596" s="727"/>
      <c r="AO596" s="728" t="n">
        <f aca="false">IF(E596&lt;&gt;0,G596,0)</f>
        <v>0</v>
      </c>
      <c r="AP596" s="157" t="n">
        <f aca="false">IF(B596=0,AP595,IF(ISNONTEXT(B596)=TRUE(),INT(B596),INT(LEFT(B596,FIND(".",B596)-1))))</f>
        <v>3</v>
      </c>
      <c r="AQ596" s="157" t="str">
        <f aca="false">IF(AQ597=1,1,IF(B596&lt;&gt;0,1,IF(C596&lt;&gt;0,1,IF(D596&lt;&gt;0,1,IF(E596&lt;&gt;0,1,"")))))</f>
        <v/>
      </c>
      <c r="AR596" s="157" t="str">
        <f aca="false">IF(AP596=0," ",IF(AP596&lt;&gt;AP595,AP596," "))</f>
        <v> </v>
      </c>
      <c r="AS596" s="732"/>
      <c r="AT596" s="730" t="n">
        <f aca="false">IF(AP596&lt;&gt;AR596,(IF('ORÇ.GLOBAL P CAIXA'!I597="",J596*(INFORMAÇÕES!$Q$99/INFORMAÇÕES!$Q$102),IF('ORÇ.GLOBAL P CAIXA'!I597="R",J596,0))),0)</f>
        <v>0</v>
      </c>
      <c r="AU596" s="75" t="n">
        <f aca="false">IF(AP596&lt;&gt;AR596,(IF('ORÇ.GLOBAL P CAIXA'!I597="",J596*(INFORMAÇÕES!$Q$100/INFORMAÇÕES!$Q$102),IF('ORÇ.GLOBAL P CAIXA'!I597="C",J596,0))),0)</f>
        <v>0</v>
      </c>
      <c r="AV596" s="75" t="n">
        <f aca="false">IF(AP596&lt;&gt;AR596,(IF('ORÇ.GLOBAL P CAIXA'!I597="",J596*INFORMAÇÕES!$U$115,IF('ORÇ.GLOBAL P CAIXA'!I597="CF",J596,0))),0)</f>
        <v>0</v>
      </c>
      <c r="AW596" s="75" t="n">
        <f aca="false">IF(AP596&lt;&gt;AR596,(IF('ORÇ.GLOBAL P CAIXA'!I597="",J596*INFORMAÇÕES!$U$116,IF('ORÇ.GLOBAL P CAIXA'!I597="O",J596,0))),0)</f>
        <v>0</v>
      </c>
      <c r="AX596" s="731" t="n">
        <f aca="false">IF(E596&lt;&gt;0,J596,0)</f>
        <v>0</v>
      </c>
      <c r="AY596" s="730" t="n">
        <f aca="false">IF(AP596&lt;&gt;AR596,(IF('ORÇ.GLOBAL P CAIXA'!I597="",L596*(INFORMAÇÕES!$Q$99/INFORMAÇÕES!$Q$102),IF('ORÇ.GLOBAL P CAIXA'!I597="R",L596,0))),0)</f>
        <v>0</v>
      </c>
      <c r="AZ596" s="75" t="n">
        <f aca="false">IF(AP596&lt;&gt;AR596,(IF('ORÇ.GLOBAL P CAIXA'!I597="",L596*(INFORMAÇÕES!$Q$100/INFORMAÇÕES!$Q$102),IF('ORÇ.GLOBAL P CAIXA'!I597="C",L596,0))),0)</f>
        <v>0</v>
      </c>
      <c r="BA596" s="75" t="n">
        <f aca="false">IF(AP596&lt;&gt;AR596,(IF('ORÇ.GLOBAL P CAIXA'!I597="",L596*INFORMAÇÕES!$U$115,IF('ORÇ.GLOBAL P CAIXA'!I597="CF",L596,0))),0)</f>
        <v>0</v>
      </c>
      <c r="BB596" s="75" t="n">
        <f aca="false">IF(AP596&lt;&gt;AR596,(IF('ORÇ.GLOBAL P CAIXA'!I597="",L596*INFORMAÇÕES!$U$116,IF('ORÇ.GLOBAL P CAIXA'!I597="O",L596,0))),0)</f>
        <v>0</v>
      </c>
      <c r="BC596" s="731" t="n">
        <f aca="false">IF(E596&lt;&gt;0,L596,0)</f>
        <v>0</v>
      </c>
    </row>
    <row r="597" s="174" customFormat="true" ht="14.25" hidden="false" customHeight="false" outlineLevel="0" collapsed="false">
      <c r="A597" s="159" t="n">
        <v>587</v>
      </c>
      <c r="B597" s="160" t="n">
        <f aca="false">'ORÇ.REPROG. P CAIXA'!B599</f>
        <v>0</v>
      </c>
      <c r="C597" s="723" t="n">
        <f aca="false">'ORÇ.REPROG. P CAIXA'!C599</f>
        <v>0</v>
      </c>
      <c r="D597" s="162" t="n">
        <f aca="false">'ORÇ.REPROG. P CAIXA'!D599</f>
        <v>0</v>
      </c>
      <c r="E597" s="163" t="n">
        <f aca="false">IF('BM GLOBAL'!$P$1&lt;&gt;0,'ORÇ.REPROG. P CAIXA'!E599,'ORÇ.REPROG. P CAIXA'!H599)</f>
        <v>0</v>
      </c>
      <c r="F597" s="163" t="n">
        <f aca="false">IF('BM GLOBAL'!$P$1&lt;&gt;0,IF('ORÇ.GLOBAL P CAIXA'!K598=0,'ORÇ.GLOBAL EMPRESA'!G598,'ORÇ.GLOBAL P CAIXA'!F598),'ORÇ.REPROG. P CAIXA'!I599)</f>
        <v>0</v>
      </c>
      <c r="G597" s="163" t="n">
        <f aca="false">IF(E597&lt;&gt;0,ROUND(E597*F597,2),IF(AO597=0,(SUMIF('ORÇ.REPROG. P CAIXA'!$AC$13:$AC$1012,B597,$AO$11:$AO$1010)),AO597))</f>
        <v>0</v>
      </c>
      <c r="H597" s="163" t="n">
        <f aca="false">IF(J597&lt;&gt;0,IF(E597&lt;&gt;0,J597/F597,0),0)</f>
        <v>0</v>
      </c>
      <c r="I597" s="163" t="n">
        <f aca="false">IF(L597&lt;&gt;0,IF(E597&lt;&gt;0,L597/F597,0),0)</f>
        <v>0</v>
      </c>
      <c r="J597" s="163" t="n">
        <f aca="false">IF(E597&lt;&gt;0,ROUND(INDEX($P$11:$AM$1010,$A597,$L$1),2),IF(AX597=0,(SUMIF($AP$11:$AP$1010,B597,$AX$11:$AX$1010)),AX597))</f>
        <v>0</v>
      </c>
      <c r="K597" s="163" t="n">
        <f aca="false">IF(G597=0,0,(J597/G597)*100)</f>
        <v>0</v>
      </c>
      <c r="L597" s="163" t="n">
        <f aca="false">IF(E597&lt;&gt;0,ROUND(IF($L$1=1,SUM(P597),"0")+IF($L$1=2,SUM($P597:Q597),"0")+IF($L$1=3,SUM($P597:R597),"0")+IF($L$1=4,SUM($P597:S597),"0")+IF($L$1=5,SUM($P597:T597),"0")+IF($L$1=6,SUM($P597:U597),"0")+IF($L$1=7,SUM($P597:V597),"0")+IF($L$1=8,SUM($P597:W597),"0")+IF($L$1=9,SUM($P597:X597),"0")+IF($L$1=10,SUM($P597:Y597),"0")+IF($L$1=11,SUM($P597:Z597),"0")+IF($L$1=12,SUM($P597:AA597),"0")+IF($L$1=13,SUM($P597:AB597),"0")+IF($L$1=14,SUM($P597:AC597),"0")+IF($L$1=15,SUM($P597:AD597),"0")+IF($L$1=16,SUM($P597:AE597),"0")+IF($L$1=17,SUM($P597:AF597),"0")+IF($L$1=18,SUM($P597:AG597),"0")+IF($L$1=19,SUM($P597:AH597),"0")+IF($L$1=20,SUM($P597:AI597),"0")+IF($L$1=21,SUM($P597:AJ597),"0")+IF($L$1=22,SUM($P597:AK597),"0")+IF($L$1=23,SUM($P597:AL597),"0")+IF($L$1=24,SUM($P597:AM597),"0"),2),IF(BC597=0,(SUMIF($AP$11:$AP$1010,B597,$BC$11:$BC$1010)),BC597))</f>
        <v>0</v>
      </c>
      <c r="M597" s="163" t="n">
        <f aca="false">IF(G597=0,0,(L597/G597)*100)</f>
        <v>0</v>
      </c>
      <c r="N597" s="168" t="str">
        <f aca="false">IF(B597&gt;0,"ok","ocultar")</f>
        <v>ocultar</v>
      </c>
      <c r="O597" s="650"/>
      <c r="P597" s="724"/>
      <c r="Q597" s="725"/>
      <c r="R597" s="725"/>
      <c r="S597" s="725"/>
      <c r="T597" s="725"/>
      <c r="U597" s="725"/>
      <c r="V597" s="725"/>
      <c r="W597" s="725"/>
      <c r="X597" s="725"/>
      <c r="Y597" s="725"/>
      <c r="Z597" s="725"/>
      <c r="AA597" s="726"/>
      <c r="AB597" s="726"/>
      <c r="AC597" s="726"/>
      <c r="AD597" s="726"/>
      <c r="AE597" s="726"/>
      <c r="AF597" s="726"/>
      <c r="AG597" s="726"/>
      <c r="AH597" s="726"/>
      <c r="AI597" s="726"/>
      <c r="AJ597" s="726"/>
      <c r="AK597" s="726"/>
      <c r="AL597" s="726"/>
      <c r="AM597" s="727"/>
      <c r="AO597" s="728" t="n">
        <f aca="false">IF(E597&lt;&gt;0,G597,0)</f>
        <v>0</v>
      </c>
      <c r="AP597" s="157" t="n">
        <f aca="false">IF(B597=0,AP596,IF(ISNONTEXT(B597)=TRUE(),INT(B597),INT(LEFT(B597,FIND(".",B597)-1))))</f>
        <v>3</v>
      </c>
      <c r="AQ597" s="157" t="str">
        <f aca="false">IF(AQ598=1,1,IF(B597&lt;&gt;0,1,IF(C597&lt;&gt;0,1,IF(D597&lt;&gt;0,1,IF(E597&lt;&gt;0,1,"")))))</f>
        <v/>
      </c>
      <c r="AR597" s="157" t="str">
        <f aca="false">IF(AP597=0," ",IF(AP597&lt;&gt;AP596,AP597," "))</f>
        <v> </v>
      </c>
      <c r="AS597" s="732"/>
      <c r="AT597" s="730" t="n">
        <f aca="false">IF(AP597&lt;&gt;AR597,(IF('ORÇ.GLOBAL P CAIXA'!I598="",J597*(INFORMAÇÕES!$Q$99/INFORMAÇÕES!$Q$102),IF('ORÇ.GLOBAL P CAIXA'!I598="R",J597,0))),0)</f>
        <v>0</v>
      </c>
      <c r="AU597" s="75" t="n">
        <f aca="false">IF(AP597&lt;&gt;AR597,(IF('ORÇ.GLOBAL P CAIXA'!I598="",J597*(INFORMAÇÕES!$Q$100/INFORMAÇÕES!$Q$102),IF('ORÇ.GLOBAL P CAIXA'!I598="C",J597,0))),0)</f>
        <v>0</v>
      </c>
      <c r="AV597" s="75" t="n">
        <f aca="false">IF(AP597&lt;&gt;AR597,(IF('ORÇ.GLOBAL P CAIXA'!I598="",J597*INFORMAÇÕES!$U$115,IF('ORÇ.GLOBAL P CAIXA'!I598="CF",J597,0))),0)</f>
        <v>0</v>
      </c>
      <c r="AW597" s="75" t="n">
        <f aca="false">IF(AP597&lt;&gt;AR597,(IF('ORÇ.GLOBAL P CAIXA'!I598="",J597*INFORMAÇÕES!$U$116,IF('ORÇ.GLOBAL P CAIXA'!I598="O",J597,0))),0)</f>
        <v>0</v>
      </c>
      <c r="AX597" s="731" t="n">
        <f aca="false">IF(E597&lt;&gt;0,J597,0)</f>
        <v>0</v>
      </c>
      <c r="AY597" s="730" t="n">
        <f aca="false">IF(AP597&lt;&gt;AR597,(IF('ORÇ.GLOBAL P CAIXA'!I598="",L597*(INFORMAÇÕES!$Q$99/INFORMAÇÕES!$Q$102),IF('ORÇ.GLOBAL P CAIXA'!I598="R",L597,0))),0)</f>
        <v>0</v>
      </c>
      <c r="AZ597" s="75" t="n">
        <f aca="false">IF(AP597&lt;&gt;AR597,(IF('ORÇ.GLOBAL P CAIXA'!I598="",L597*(INFORMAÇÕES!$Q$100/INFORMAÇÕES!$Q$102),IF('ORÇ.GLOBAL P CAIXA'!I598="C",L597,0))),0)</f>
        <v>0</v>
      </c>
      <c r="BA597" s="75" t="n">
        <f aca="false">IF(AP597&lt;&gt;AR597,(IF('ORÇ.GLOBAL P CAIXA'!I598="",L597*INFORMAÇÕES!$U$115,IF('ORÇ.GLOBAL P CAIXA'!I598="CF",L597,0))),0)</f>
        <v>0</v>
      </c>
      <c r="BB597" s="75" t="n">
        <f aca="false">IF(AP597&lt;&gt;AR597,(IF('ORÇ.GLOBAL P CAIXA'!I598="",L597*INFORMAÇÕES!$U$116,IF('ORÇ.GLOBAL P CAIXA'!I598="O",L597,0))),0)</f>
        <v>0</v>
      </c>
      <c r="BC597" s="731" t="n">
        <f aca="false">IF(E597&lt;&gt;0,L597,0)</f>
        <v>0</v>
      </c>
    </row>
    <row r="598" s="174" customFormat="true" ht="14.25" hidden="false" customHeight="false" outlineLevel="0" collapsed="false">
      <c r="A598" s="159" t="n">
        <v>588</v>
      </c>
      <c r="B598" s="160" t="n">
        <f aca="false">'ORÇ.REPROG. P CAIXA'!B600</f>
        <v>0</v>
      </c>
      <c r="C598" s="723" t="n">
        <f aca="false">'ORÇ.REPROG. P CAIXA'!C600</f>
        <v>0</v>
      </c>
      <c r="D598" s="162" t="n">
        <f aca="false">'ORÇ.REPROG. P CAIXA'!D600</f>
        <v>0</v>
      </c>
      <c r="E598" s="163" t="n">
        <f aca="false">IF('BM GLOBAL'!$P$1&lt;&gt;0,'ORÇ.REPROG. P CAIXA'!E600,'ORÇ.REPROG. P CAIXA'!H600)</f>
        <v>0</v>
      </c>
      <c r="F598" s="163" t="n">
        <f aca="false">IF('BM GLOBAL'!$P$1&lt;&gt;0,IF('ORÇ.GLOBAL P CAIXA'!K599=0,'ORÇ.GLOBAL EMPRESA'!G599,'ORÇ.GLOBAL P CAIXA'!F599),'ORÇ.REPROG. P CAIXA'!I600)</f>
        <v>0</v>
      </c>
      <c r="G598" s="163" t="n">
        <f aca="false">IF(E598&lt;&gt;0,ROUND(E598*F598,2),IF(AO598=0,(SUMIF('ORÇ.REPROG. P CAIXA'!$AC$13:$AC$1012,B598,$AO$11:$AO$1010)),AO598))</f>
        <v>0</v>
      </c>
      <c r="H598" s="163" t="n">
        <f aca="false">IF(J598&lt;&gt;0,IF(E598&lt;&gt;0,J598/F598,0),0)</f>
        <v>0</v>
      </c>
      <c r="I598" s="163" t="n">
        <f aca="false">IF(L598&lt;&gt;0,IF(E598&lt;&gt;0,L598/F598,0),0)</f>
        <v>0</v>
      </c>
      <c r="J598" s="163" t="n">
        <f aca="false">IF(E598&lt;&gt;0,ROUND(INDEX($P$11:$AM$1010,$A598,$L$1),2),IF(AX598=0,(SUMIF($AP$11:$AP$1010,B598,$AX$11:$AX$1010)),AX598))</f>
        <v>0</v>
      </c>
      <c r="K598" s="163" t="n">
        <f aca="false">IF(G598=0,0,(J598/G598)*100)</f>
        <v>0</v>
      </c>
      <c r="L598" s="163" t="n">
        <f aca="false">IF(E598&lt;&gt;0,ROUND(IF($L$1=1,SUM(P598),"0")+IF($L$1=2,SUM($P598:Q598),"0")+IF($L$1=3,SUM($P598:R598),"0")+IF($L$1=4,SUM($P598:S598),"0")+IF($L$1=5,SUM($P598:T598),"0")+IF($L$1=6,SUM($P598:U598),"0")+IF($L$1=7,SUM($P598:V598),"0")+IF($L$1=8,SUM($P598:W598),"0")+IF($L$1=9,SUM($P598:X598),"0")+IF($L$1=10,SUM($P598:Y598),"0")+IF($L$1=11,SUM($P598:Z598),"0")+IF($L$1=12,SUM($P598:AA598),"0")+IF($L$1=13,SUM($P598:AB598),"0")+IF($L$1=14,SUM($P598:AC598),"0")+IF($L$1=15,SUM($P598:AD598),"0")+IF($L$1=16,SUM($P598:AE598),"0")+IF($L$1=17,SUM($P598:AF598),"0")+IF($L$1=18,SUM($P598:AG598),"0")+IF($L$1=19,SUM($P598:AH598),"0")+IF($L$1=20,SUM($P598:AI598),"0")+IF($L$1=21,SUM($P598:AJ598),"0")+IF($L$1=22,SUM($P598:AK598),"0")+IF($L$1=23,SUM($P598:AL598),"0")+IF($L$1=24,SUM($P598:AM598),"0"),2),IF(BC598=0,(SUMIF($AP$11:$AP$1010,B598,$BC$11:$BC$1010)),BC598))</f>
        <v>0</v>
      </c>
      <c r="M598" s="163" t="n">
        <f aca="false">IF(G598=0,0,(L598/G598)*100)</f>
        <v>0</v>
      </c>
      <c r="N598" s="168" t="str">
        <f aca="false">IF(B598&gt;0,"ok","ocultar")</f>
        <v>ocultar</v>
      </c>
      <c r="O598" s="650"/>
      <c r="P598" s="724"/>
      <c r="Q598" s="725"/>
      <c r="R598" s="725"/>
      <c r="S598" s="725"/>
      <c r="T598" s="725"/>
      <c r="U598" s="725"/>
      <c r="V598" s="725"/>
      <c r="W598" s="725"/>
      <c r="X598" s="725"/>
      <c r="Y598" s="725"/>
      <c r="Z598" s="725"/>
      <c r="AA598" s="726"/>
      <c r="AB598" s="726"/>
      <c r="AC598" s="726"/>
      <c r="AD598" s="726"/>
      <c r="AE598" s="726"/>
      <c r="AF598" s="726"/>
      <c r="AG598" s="726"/>
      <c r="AH598" s="726"/>
      <c r="AI598" s="726"/>
      <c r="AJ598" s="726"/>
      <c r="AK598" s="726"/>
      <c r="AL598" s="726"/>
      <c r="AM598" s="727"/>
      <c r="AO598" s="728" t="n">
        <f aca="false">IF(E598&lt;&gt;0,G598,0)</f>
        <v>0</v>
      </c>
      <c r="AP598" s="157" t="n">
        <f aca="false">IF(B598=0,AP597,IF(ISNONTEXT(B598)=TRUE(),INT(B598),INT(LEFT(B598,FIND(".",B598)-1))))</f>
        <v>3</v>
      </c>
      <c r="AQ598" s="157" t="str">
        <f aca="false">IF(AQ599=1,1,IF(B598&lt;&gt;0,1,IF(C598&lt;&gt;0,1,IF(D598&lt;&gt;0,1,IF(E598&lt;&gt;0,1,"")))))</f>
        <v/>
      </c>
      <c r="AR598" s="157" t="str">
        <f aca="false">IF(AP598=0," ",IF(AP598&lt;&gt;AP597,AP598," "))</f>
        <v> </v>
      </c>
      <c r="AS598" s="732"/>
      <c r="AT598" s="730" t="n">
        <f aca="false">IF(AP598&lt;&gt;AR598,(IF('ORÇ.GLOBAL P CAIXA'!I599="",J598*(INFORMAÇÕES!$Q$99/INFORMAÇÕES!$Q$102),IF('ORÇ.GLOBAL P CAIXA'!I599="R",J598,0))),0)</f>
        <v>0</v>
      </c>
      <c r="AU598" s="75" t="n">
        <f aca="false">IF(AP598&lt;&gt;AR598,(IF('ORÇ.GLOBAL P CAIXA'!I599="",J598*(INFORMAÇÕES!$Q$100/INFORMAÇÕES!$Q$102),IF('ORÇ.GLOBAL P CAIXA'!I599="C",J598,0))),0)</f>
        <v>0</v>
      </c>
      <c r="AV598" s="75" t="n">
        <f aca="false">IF(AP598&lt;&gt;AR598,(IF('ORÇ.GLOBAL P CAIXA'!I599="",J598*INFORMAÇÕES!$U$115,IF('ORÇ.GLOBAL P CAIXA'!I599="CF",J598,0))),0)</f>
        <v>0</v>
      </c>
      <c r="AW598" s="75" t="n">
        <f aca="false">IF(AP598&lt;&gt;AR598,(IF('ORÇ.GLOBAL P CAIXA'!I599="",J598*INFORMAÇÕES!$U$116,IF('ORÇ.GLOBAL P CAIXA'!I599="O",J598,0))),0)</f>
        <v>0</v>
      </c>
      <c r="AX598" s="731" t="n">
        <f aca="false">IF(E598&lt;&gt;0,J598,0)</f>
        <v>0</v>
      </c>
      <c r="AY598" s="730" t="n">
        <f aca="false">IF(AP598&lt;&gt;AR598,(IF('ORÇ.GLOBAL P CAIXA'!I599="",L598*(INFORMAÇÕES!$Q$99/INFORMAÇÕES!$Q$102),IF('ORÇ.GLOBAL P CAIXA'!I599="R",L598,0))),0)</f>
        <v>0</v>
      </c>
      <c r="AZ598" s="75" t="n">
        <f aca="false">IF(AP598&lt;&gt;AR598,(IF('ORÇ.GLOBAL P CAIXA'!I599="",L598*(INFORMAÇÕES!$Q$100/INFORMAÇÕES!$Q$102),IF('ORÇ.GLOBAL P CAIXA'!I599="C",L598,0))),0)</f>
        <v>0</v>
      </c>
      <c r="BA598" s="75" t="n">
        <f aca="false">IF(AP598&lt;&gt;AR598,(IF('ORÇ.GLOBAL P CAIXA'!I599="",L598*INFORMAÇÕES!$U$115,IF('ORÇ.GLOBAL P CAIXA'!I599="CF",L598,0))),0)</f>
        <v>0</v>
      </c>
      <c r="BB598" s="75" t="n">
        <f aca="false">IF(AP598&lt;&gt;AR598,(IF('ORÇ.GLOBAL P CAIXA'!I599="",L598*INFORMAÇÕES!$U$116,IF('ORÇ.GLOBAL P CAIXA'!I599="O",L598,0))),0)</f>
        <v>0</v>
      </c>
      <c r="BC598" s="731" t="n">
        <f aca="false">IF(E598&lt;&gt;0,L598,0)</f>
        <v>0</v>
      </c>
    </row>
    <row r="599" s="174" customFormat="true" ht="14.25" hidden="false" customHeight="false" outlineLevel="0" collapsed="false">
      <c r="A599" s="159" t="n">
        <v>589</v>
      </c>
      <c r="B599" s="160" t="n">
        <f aca="false">'ORÇ.REPROG. P CAIXA'!B601</f>
        <v>0</v>
      </c>
      <c r="C599" s="723" t="n">
        <f aca="false">'ORÇ.REPROG. P CAIXA'!C601</f>
        <v>0</v>
      </c>
      <c r="D599" s="162" t="n">
        <f aca="false">'ORÇ.REPROG. P CAIXA'!D601</f>
        <v>0</v>
      </c>
      <c r="E599" s="163" t="n">
        <f aca="false">IF('BM GLOBAL'!$P$1&lt;&gt;0,'ORÇ.REPROG. P CAIXA'!E601,'ORÇ.REPROG. P CAIXA'!H601)</f>
        <v>0</v>
      </c>
      <c r="F599" s="163" t="n">
        <f aca="false">IF('BM GLOBAL'!$P$1&lt;&gt;0,IF('ORÇ.GLOBAL P CAIXA'!K600=0,'ORÇ.GLOBAL EMPRESA'!G600,'ORÇ.GLOBAL P CAIXA'!F600),'ORÇ.REPROG. P CAIXA'!I601)</f>
        <v>0</v>
      </c>
      <c r="G599" s="163" t="n">
        <f aca="false">IF(E599&lt;&gt;0,ROUND(E599*F599,2),IF(AO599=0,(SUMIF('ORÇ.REPROG. P CAIXA'!$AC$13:$AC$1012,B599,$AO$11:$AO$1010)),AO599))</f>
        <v>0</v>
      </c>
      <c r="H599" s="163" t="n">
        <f aca="false">IF(J599&lt;&gt;0,IF(E599&lt;&gt;0,J599/F599,0),0)</f>
        <v>0</v>
      </c>
      <c r="I599" s="163" t="n">
        <f aca="false">IF(L599&lt;&gt;0,IF(E599&lt;&gt;0,L599/F599,0),0)</f>
        <v>0</v>
      </c>
      <c r="J599" s="163" t="n">
        <f aca="false">IF(E599&lt;&gt;0,ROUND(INDEX($P$11:$AM$1010,$A599,$L$1),2),IF(AX599=0,(SUMIF($AP$11:$AP$1010,B599,$AX$11:$AX$1010)),AX599))</f>
        <v>0</v>
      </c>
      <c r="K599" s="163" t="n">
        <f aca="false">IF(G599=0,0,(J599/G599)*100)</f>
        <v>0</v>
      </c>
      <c r="L599" s="163" t="n">
        <f aca="false">IF(E599&lt;&gt;0,ROUND(IF($L$1=1,SUM(P599),"0")+IF($L$1=2,SUM($P599:Q599),"0")+IF($L$1=3,SUM($P599:R599),"0")+IF($L$1=4,SUM($P599:S599),"0")+IF($L$1=5,SUM($P599:T599),"0")+IF($L$1=6,SUM($P599:U599),"0")+IF($L$1=7,SUM($P599:V599),"0")+IF($L$1=8,SUM($P599:W599),"0")+IF($L$1=9,SUM($P599:X599),"0")+IF($L$1=10,SUM($P599:Y599),"0")+IF($L$1=11,SUM($P599:Z599),"0")+IF($L$1=12,SUM($P599:AA599),"0")+IF($L$1=13,SUM($P599:AB599),"0")+IF($L$1=14,SUM($P599:AC599),"0")+IF($L$1=15,SUM($P599:AD599),"0")+IF($L$1=16,SUM($P599:AE599),"0")+IF($L$1=17,SUM($P599:AF599),"0")+IF($L$1=18,SUM($P599:AG599),"0")+IF($L$1=19,SUM($P599:AH599),"0")+IF($L$1=20,SUM($P599:AI599),"0")+IF($L$1=21,SUM($P599:AJ599),"0")+IF($L$1=22,SUM($P599:AK599),"0")+IF($L$1=23,SUM($P599:AL599),"0")+IF($L$1=24,SUM($P599:AM599),"0"),2),IF(BC599=0,(SUMIF($AP$11:$AP$1010,B599,$BC$11:$BC$1010)),BC599))</f>
        <v>0</v>
      </c>
      <c r="M599" s="163" t="n">
        <f aca="false">IF(G599=0,0,(L599/G599)*100)</f>
        <v>0</v>
      </c>
      <c r="N599" s="168" t="str">
        <f aca="false">IF(B599&gt;0,"ok","ocultar")</f>
        <v>ocultar</v>
      </c>
      <c r="O599" s="650"/>
      <c r="P599" s="724"/>
      <c r="Q599" s="725"/>
      <c r="R599" s="725"/>
      <c r="S599" s="725"/>
      <c r="T599" s="725"/>
      <c r="U599" s="725"/>
      <c r="V599" s="725"/>
      <c r="W599" s="725"/>
      <c r="X599" s="725"/>
      <c r="Y599" s="725"/>
      <c r="Z599" s="725"/>
      <c r="AA599" s="726"/>
      <c r="AB599" s="726"/>
      <c r="AC599" s="726"/>
      <c r="AD599" s="726"/>
      <c r="AE599" s="726"/>
      <c r="AF599" s="726"/>
      <c r="AG599" s="726"/>
      <c r="AH599" s="726"/>
      <c r="AI599" s="726"/>
      <c r="AJ599" s="726"/>
      <c r="AK599" s="726"/>
      <c r="AL599" s="726"/>
      <c r="AM599" s="727"/>
      <c r="AO599" s="728" t="n">
        <f aca="false">IF(E599&lt;&gt;0,G599,0)</f>
        <v>0</v>
      </c>
      <c r="AP599" s="157" t="n">
        <f aca="false">IF(B599=0,AP598,IF(ISNONTEXT(B599)=TRUE(),INT(B599),INT(LEFT(B599,FIND(".",B599)-1))))</f>
        <v>3</v>
      </c>
      <c r="AQ599" s="157" t="str">
        <f aca="false">IF(AQ600=1,1,IF(B599&lt;&gt;0,1,IF(C599&lt;&gt;0,1,IF(D599&lt;&gt;0,1,IF(E599&lt;&gt;0,1,"")))))</f>
        <v/>
      </c>
      <c r="AR599" s="157" t="str">
        <f aca="false">IF(AP599=0," ",IF(AP599&lt;&gt;AP598,AP599," "))</f>
        <v> </v>
      </c>
      <c r="AS599" s="732"/>
      <c r="AT599" s="730" t="n">
        <f aca="false">IF(AP599&lt;&gt;AR599,(IF('ORÇ.GLOBAL P CAIXA'!I600="",J599*(INFORMAÇÕES!$Q$99/INFORMAÇÕES!$Q$102),IF('ORÇ.GLOBAL P CAIXA'!I600="R",J599,0))),0)</f>
        <v>0</v>
      </c>
      <c r="AU599" s="75" t="n">
        <f aca="false">IF(AP599&lt;&gt;AR599,(IF('ORÇ.GLOBAL P CAIXA'!I600="",J599*(INFORMAÇÕES!$Q$100/INFORMAÇÕES!$Q$102),IF('ORÇ.GLOBAL P CAIXA'!I600="C",J599,0))),0)</f>
        <v>0</v>
      </c>
      <c r="AV599" s="75" t="n">
        <f aca="false">IF(AP599&lt;&gt;AR599,(IF('ORÇ.GLOBAL P CAIXA'!I600="",J599*INFORMAÇÕES!$U$115,IF('ORÇ.GLOBAL P CAIXA'!I600="CF",J599,0))),0)</f>
        <v>0</v>
      </c>
      <c r="AW599" s="75" t="n">
        <f aca="false">IF(AP599&lt;&gt;AR599,(IF('ORÇ.GLOBAL P CAIXA'!I600="",J599*INFORMAÇÕES!$U$116,IF('ORÇ.GLOBAL P CAIXA'!I600="O",J599,0))),0)</f>
        <v>0</v>
      </c>
      <c r="AX599" s="731" t="n">
        <f aca="false">IF(E599&lt;&gt;0,J599,0)</f>
        <v>0</v>
      </c>
      <c r="AY599" s="730" t="n">
        <f aca="false">IF(AP599&lt;&gt;AR599,(IF('ORÇ.GLOBAL P CAIXA'!I600="",L599*(INFORMAÇÕES!$Q$99/INFORMAÇÕES!$Q$102),IF('ORÇ.GLOBAL P CAIXA'!I600="R",L599,0))),0)</f>
        <v>0</v>
      </c>
      <c r="AZ599" s="75" t="n">
        <f aca="false">IF(AP599&lt;&gt;AR599,(IF('ORÇ.GLOBAL P CAIXA'!I600="",L599*(INFORMAÇÕES!$Q$100/INFORMAÇÕES!$Q$102),IF('ORÇ.GLOBAL P CAIXA'!I600="C",L599,0))),0)</f>
        <v>0</v>
      </c>
      <c r="BA599" s="75" t="n">
        <f aca="false">IF(AP599&lt;&gt;AR599,(IF('ORÇ.GLOBAL P CAIXA'!I600="",L599*INFORMAÇÕES!$U$115,IF('ORÇ.GLOBAL P CAIXA'!I600="CF",L599,0))),0)</f>
        <v>0</v>
      </c>
      <c r="BB599" s="75" t="n">
        <f aca="false">IF(AP599&lt;&gt;AR599,(IF('ORÇ.GLOBAL P CAIXA'!I600="",L599*INFORMAÇÕES!$U$116,IF('ORÇ.GLOBAL P CAIXA'!I600="O",L599,0))),0)</f>
        <v>0</v>
      </c>
      <c r="BC599" s="731" t="n">
        <f aca="false">IF(E599&lt;&gt;0,L599,0)</f>
        <v>0</v>
      </c>
    </row>
    <row r="600" s="174" customFormat="true" ht="14.25" hidden="false" customHeight="false" outlineLevel="0" collapsed="false">
      <c r="A600" s="159" t="n">
        <v>590</v>
      </c>
      <c r="B600" s="160" t="n">
        <f aca="false">'ORÇ.REPROG. P CAIXA'!B602</f>
        <v>0</v>
      </c>
      <c r="C600" s="723" t="n">
        <f aca="false">'ORÇ.REPROG. P CAIXA'!C602</f>
        <v>0</v>
      </c>
      <c r="D600" s="162" t="n">
        <f aca="false">'ORÇ.REPROG. P CAIXA'!D602</f>
        <v>0</v>
      </c>
      <c r="E600" s="163" t="n">
        <f aca="false">IF('BM GLOBAL'!$P$1&lt;&gt;0,'ORÇ.REPROG. P CAIXA'!E602,'ORÇ.REPROG. P CAIXA'!H602)</f>
        <v>0</v>
      </c>
      <c r="F600" s="163" t="n">
        <f aca="false">IF('BM GLOBAL'!$P$1&lt;&gt;0,IF('ORÇ.GLOBAL P CAIXA'!K601=0,'ORÇ.GLOBAL EMPRESA'!G601,'ORÇ.GLOBAL P CAIXA'!F601),'ORÇ.REPROG. P CAIXA'!I602)</f>
        <v>0</v>
      </c>
      <c r="G600" s="163" t="n">
        <f aca="false">IF(E600&lt;&gt;0,ROUND(E600*F600,2),IF(AO600=0,(SUMIF('ORÇ.REPROG. P CAIXA'!$AC$13:$AC$1012,B600,$AO$11:$AO$1010)),AO600))</f>
        <v>0</v>
      </c>
      <c r="H600" s="163" t="n">
        <f aca="false">IF(J600&lt;&gt;0,IF(E600&lt;&gt;0,J600/F600,0),0)</f>
        <v>0</v>
      </c>
      <c r="I600" s="163" t="n">
        <f aca="false">IF(L600&lt;&gt;0,IF(E600&lt;&gt;0,L600/F600,0),0)</f>
        <v>0</v>
      </c>
      <c r="J600" s="163" t="n">
        <f aca="false">IF(E600&lt;&gt;0,ROUND(INDEX($P$11:$AM$1010,$A600,$L$1),2),IF(AX600=0,(SUMIF($AP$11:$AP$1010,B600,$AX$11:$AX$1010)),AX600))</f>
        <v>0</v>
      </c>
      <c r="K600" s="163" t="n">
        <f aca="false">IF(G600=0,0,(J600/G600)*100)</f>
        <v>0</v>
      </c>
      <c r="L600" s="163" t="n">
        <f aca="false">IF(E600&lt;&gt;0,ROUND(IF($L$1=1,SUM(P600),"0")+IF($L$1=2,SUM($P600:Q600),"0")+IF($L$1=3,SUM($P600:R600),"0")+IF($L$1=4,SUM($P600:S600),"0")+IF($L$1=5,SUM($P600:T600),"0")+IF($L$1=6,SUM($P600:U600),"0")+IF($L$1=7,SUM($P600:V600),"0")+IF($L$1=8,SUM($P600:W600),"0")+IF($L$1=9,SUM($P600:X600),"0")+IF($L$1=10,SUM($P600:Y600),"0")+IF($L$1=11,SUM($P600:Z600),"0")+IF($L$1=12,SUM($P600:AA600),"0")+IF($L$1=13,SUM($P600:AB600),"0")+IF($L$1=14,SUM($P600:AC600),"0")+IF($L$1=15,SUM($P600:AD600),"0")+IF($L$1=16,SUM($P600:AE600),"0")+IF($L$1=17,SUM($P600:AF600),"0")+IF($L$1=18,SUM($P600:AG600),"0")+IF($L$1=19,SUM($P600:AH600),"0")+IF($L$1=20,SUM($P600:AI600),"0")+IF($L$1=21,SUM($P600:AJ600),"0")+IF($L$1=22,SUM($P600:AK600),"0")+IF($L$1=23,SUM($P600:AL600),"0")+IF($L$1=24,SUM($P600:AM600),"0"),2),IF(BC600=0,(SUMIF($AP$11:$AP$1010,B600,$BC$11:$BC$1010)),BC600))</f>
        <v>0</v>
      </c>
      <c r="M600" s="163" t="n">
        <f aca="false">IF(G600=0,0,(L600/G600)*100)</f>
        <v>0</v>
      </c>
      <c r="N600" s="168" t="str">
        <f aca="false">IF(B600&gt;0,"ok","ocultar")</f>
        <v>ocultar</v>
      </c>
      <c r="O600" s="650"/>
      <c r="P600" s="724"/>
      <c r="Q600" s="725"/>
      <c r="R600" s="725"/>
      <c r="S600" s="725"/>
      <c r="T600" s="725"/>
      <c r="U600" s="725"/>
      <c r="V600" s="725"/>
      <c r="W600" s="725"/>
      <c r="X600" s="725"/>
      <c r="Y600" s="725"/>
      <c r="Z600" s="725"/>
      <c r="AA600" s="726"/>
      <c r="AB600" s="726"/>
      <c r="AC600" s="726"/>
      <c r="AD600" s="726"/>
      <c r="AE600" s="726"/>
      <c r="AF600" s="726"/>
      <c r="AG600" s="726"/>
      <c r="AH600" s="726"/>
      <c r="AI600" s="726"/>
      <c r="AJ600" s="726"/>
      <c r="AK600" s="726"/>
      <c r="AL600" s="726"/>
      <c r="AM600" s="727"/>
      <c r="AO600" s="728" t="n">
        <f aca="false">IF(E600&lt;&gt;0,G600,0)</f>
        <v>0</v>
      </c>
      <c r="AP600" s="157" t="n">
        <f aca="false">IF(B600=0,AP599,IF(ISNONTEXT(B600)=TRUE(),INT(B600),INT(LEFT(B600,FIND(".",B600)-1))))</f>
        <v>3</v>
      </c>
      <c r="AQ600" s="157" t="str">
        <f aca="false">IF(AQ601=1,1,IF(B600&lt;&gt;0,1,IF(C600&lt;&gt;0,1,IF(D600&lt;&gt;0,1,IF(E600&lt;&gt;0,1,"")))))</f>
        <v/>
      </c>
      <c r="AR600" s="157" t="str">
        <f aca="false">IF(AP600=0," ",IF(AP600&lt;&gt;AP599,AP600," "))</f>
        <v> </v>
      </c>
      <c r="AS600" s="732"/>
      <c r="AT600" s="730" t="n">
        <f aca="false">IF(AP600&lt;&gt;AR600,(IF('ORÇ.GLOBAL P CAIXA'!I601="",J600*(INFORMAÇÕES!$Q$99/INFORMAÇÕES!$Q$102),IF('ORÇ.GLOBAL P CAIXA'!I601="R",J600,0))),0)</f>
        <v>0</v>
      </c>
      <c r="AU600" s="75" t="n">
        <f aca="false">IF(AP600&lt;&gt;AR600,(IF('ORÇ.GLOBAL P CAIXA'!I601="",J600*(INFORMAÇÕES!$Q$100/INFORMAÇÕES!$Q$102),IF('ORÇ.GLOBAL P CAIXA'!I601="C",J600,0))),0)</f>
        <v>0</v>
      </c>
      <c r="AV600" s="75" t="n">
        <f aca="false">IF(AP600&lt;&gt;AR600,(IF('ORÇ.GLOBAL P CAIXA'!I601="",J600*INFORMAÇÕES!$U$115,IF('ORÇ.GLOBAL P CAIXA'!I601="CF",J600,0))),0)</f>
        <v>0</v>
      </c>
      <c r="AW600" s="75" t="n">
        <f aca="false">IF(AP600&lt;&gt;AR600,(IF('ORÇ.GLOBAL P CAIXA'!I601="",J600*INFORMAÇÕES!$U$116,IF('ORÇ.GLOBAL P CAIXA'!I601="O",J600,0))),0)</f>
        <v>0</v>
      </c>
      <c r="AX600" s="731" t="n">
        <f aca="false">IF(E600&lt;&gt;0,J600,0)</f>
        <v>0</v>
      </c>
      <c r="AY600" s="730" t="n">
        <f aca="false">IF(AP600&lt;&gt;AR600,(IF('ORÇ.GLOBAL P CAIXA'!I601="",L600*(INFORMAÇÕES!$Q$99/INFORMAÇÕES!$Q$102),IF('ORÇ.GLOBAL P CAIXA'!I601="R",L600,0))),0)</f>
        <v>0</v>
      </c>
      <c r="AZ600" s="75" t="n">
        <f aca="false">IF(AP600&lt;&gt;AR600,(IF('ORÇ.GLOBAL P CAIXA'!I601="",L600*(INFORMAÇÕES!$Q$100/INFORMAÇÕES!$Q$102),IF('ORÇ.GLOBAL P CAIXA'!I601="C",L600,0))),0)</f>
        <v>0</v>
      </c>
      <c r="BA600" s="75" t="n">
        <f aca="false">IF(AP600&lt;&gt;AR600,(IF('ORÇ.GLOBAL P CAIXA'!I601="",L600*INFORMAÇÕES!$U$115,IF('ORÇ.GLOBAL P CAIXA'!I601="CF",L600,0))),0)</f>
        <v>0</v>
      </c>
      <c r="BB600" s="75" t="n">
        <f aca="false">IF(AP600&lt;&gt;AR600,(IF('ORÇ.GLOBAL P CAIXA'!I601="",L600*INFORMAÇÕES!$U$116,IF('ORÇ.GLOBAL P CAIXA'!I601="O",L600,0))),0)</f>
        <v>0</v>
      </c>
      <c r="BC600" s="731" t="n">
        <f aca="false">IF(E600&lt;&gt;0,L600,0)</f>
        <v>0</v>
      </c>
    </row>
    <row r="601" s="174" customFormat="true" ht="14.25" hidden="false" customHeight="false" outlineLevel="0" collapsed="false">
      <c r="A601" s="159" t="n">
        <v>591</v>
      </c>
      <c r="B601" s="160" t="n">
        <f aca="false">'ORÇ.REPROG. P CAIXA'!B603</f>
        <v>0</v>
      </c>
      <c r="C601" s="723" t="n">
        <f aca="false">'ORÇ.REPROG. P CAIXA'!C603</f>
        <v>0</v>
      </c>
      <c r="D601" s="162" t="n">
        <f aca="false">'ORÇ.REPROG. P CAIXA'!D603</f>
        <v>0</v>
      </c>
      <c r="E601" s="163" t="n">
        <f aca="false">IF('BM GLOBAL'!$P$1&lt;&gt;0,'ORÇ.REPROG. P CAIXA'!E603,'ORÇ.REPROG. P CAIXA'!H603)</f>
        <v>0</v>
      </c>
      <c r="F601" s="163" t="n">
        <f aca="false">IF('BM GLOBAL'!$P$1&lt;&gt;0,IF('ORÇ.GLOBAL P CAIXA'!K602=0,'ORÇ.GLOBAL EMPRESA'!G602,'ORÇ.GLOBAL P CAIXA'!F602),'ORÇ.REPROG. P CAIXA'!I603)</f>
        <v>0</v>
      </c>
      <c r="G601" s="163" t="n">
        <f aca="false">IF(E601&lt;&gt;0,ROUND(E601*F601,2),IF(AO601=0,(SUMIF('ORÇ.REPROG. P CAIXA'!$AC$13:$AC$1012,B601,$AO$11:$AO$1010)),AO601))</f>
        <v>0</v>
      </c>
      <c r="H601" s="163" t="n">
        <f aca="false">IF(J601&lt;&gt;0,IF(E601&lt;&gt;0,J601/F601,0),0)</f>
        <v>0</v>
      </c>
      <c r="I601" s="163" t="n">
        <f aca="false">IF(L601&lt;&gt;0,IF(E601&lt;&gt;0,L601/F601,0),0)</f>
        <v>0</v>
      </c>
      <c r="J601" s="163" t="n">
        <f aca="false">IF(E601&lt;&gt;0,ROUND(INDEX($P$11:$AM$1010,$A601,$L$1),2),IF(AX601=0,(SUMIF($AP$11:$AP$1010,B601,$AX$11:$AX$1010)),AX601))</f>
        <v>0</v>
      </c>
      <c r="K601" s="163" t="n">
        <f aca="false">IF(G601=0,0,(J601/G601)*100)</f>
        <v>0</v>
      </c>
      <c r="L601" s="163" t="n">
        <f aca="false">IF(E601&lt;&gt;0,ROUND(IF($L$1=1,SUM(P601),"0")+IF($L$1=2,SUM($P601:Q601),"0")+IF($L$1=3,SUM($P601:R601),"0")+IF($L$1=4,SUM($P601:S601),"0")+IF($L$1=5,SUM($P601:T601),"0")+IF($L$1=6,SUM($P601:U601),"0")+IF($L$1=7,SUM($P601:V601),"0")+IF($L$1=8,SUM($P601:W601),"0")+IF($L$1=9,SUM($P601:X601),"0")+IF($L$1=10,SUM($P601:Y601),"0")+IF($L$1=11,SUM($P601:Z601),"0")+IF($L$1=12,SUM($P601:AA601),"0")+IF($L$1=13,SUM($P601:AB601),"0")+IF($L$1=14,SUM($P601:AC601),"0")+IF($L$1=15,SUM($P601:AD601),"0")+IF($L$1=16,SUM($P601:AE601),"0")+IF($L$1=17,SUM($P601:AF601),"0")+IF($L$1=18,SUM($P601:AG601),"0")+IF($L$1=19,SUM($P601:AH601),"0")+IF($L$1=20,SUM($P601:AI601),"0")+IF($L$1=21,SUM($P601:AJ601),"0")+IF($L$1=22,SUM($P601:AK601),"0")+IF($L$1=23,SUM($P601:AL601),"0")+IF($L$1=24,SUM($P601:AM601),"0"),2),IF(BC601=0,(SUMIF($AP$11:$AP$1010,B601,$BC$11:$BC$1010)),BC601))</f>
        <v>0</v>
      </c>
      <c r="M601" s="163" t="n">
        <f aca="false">IF(G601=0,0,(L601/G601)*100)</f>
        <v>0</v>
      </c>
      <c r="N601" s="168" t="str">
        <f aca="false">IF(B601&gt;0,"ok","ocultar")</f>
        <v>ocultar</v>
      </c>
      <c r="O601" s="650"/>
      <c r="P601" s="724"/>
      <c r="Q601" s="725"/>
      <c r="R601" s="725"/>
      <c r="S601" s="725"/>
      <c r="T601" s="725"/>
      <c r="U601" s="725"/>
      <c r="V601" s="725"/>
      <c r="W601" s="725"/>
      <c r="X601" s="725"/>
      <c r="Y601" s="725"/>
      <c r="Z601" s="725"/>
      <c r="AA601" s="726"/>
      <c r="AB601" s="726"/>
      <c r="AC601" s="726"/>
      <c r="AD601" s="726"/>
      <c r="AE601" s="726"/>
      <c r="AF601" s="726"/>
      <c r="AG601" s="726"/>
      <c r="AH601" s="726"/>
      <c r="AI601" s="726"/>
      <c r="AJ601" s="726"/>
      <c r="AK601" s="726"/>
      <c r="AL601" s="726"/>
      <c r="AM601" s="727"/>
      <c r="AO601" s="728" t="n">
        <f aca="false">IF(E601&lt;&gt;0,G601,0)</f>
        <v>0</v>
      </c>
      <c r="AP601" s="157" t="n">
        <f aca="false">IF(B601=0,AP600,IF(ISNONTEXT(B601)=TRUE(),INT(B601),INT(LEFT(B601,FIND(".",B601)-1))))</f>
        <v>3</v>
      </c>
      <c r="AQ601" s="157" t="str">
        <f aca="false">IF(AQ602=1,1,IF(B601&lt;&gt;0,1,IF(C601&lt;&gt;0,1,IF(D601&lt;&gt;0,1,IF(E601&lt;&gt;0,1,"")))))</f>
        <v/>
      </c>
      <c r="AR601" s="157" t="str">
        <f aca="false">IF(AP601=0," ",IF(AP601&lt;&gt;AP600,AP601," "))</f>
        <v> </v>
      </c>
      <c r="AS601" s="732"/>
      <c r="AT601" s="730" t="n">
        <f aca="false">IF(AP601&lt;&gt;AR601,(IF('ORÇ.GLOBAL P CAIXA'!I602="",J601*(INFORMAÇÕES!$Q$99/INFORMAÇÕES!$Q$102),IF('ORÇ.GLOBAL P CAIXA'!I602="R",J601,0))),0)</f>
        <v>0</v>
      </c>
      <c r="AU601" s="75" t="n">
        <f aca="false">IF(AP601&lt;&gt;AR601,(IF('ORÇ.GLOBAL P CAIXA'!I602="",J601*(INFORMAÇÕES!$Q$100/INFORMAÇÕES!$Q$102),IF('ORÇ.GLOBAL P CAIXA'!I602="C",J601,0))),0)</f>
        <v>0</v>
      </c>
      <c r="AV601" s="75" t="n">
        <f aca="false">IF(AP601&lt;&gt;AR601,(IF('ORÇ.GLOBAL P CAIXA'!I602="",J601*INFORMAÇÕES!$U$115,IF('ORÇ.GLOBAL P CAIXA'!I602="CF",J601,0))),0)</f>
        <v>0</v>
      </c>
      <c r="AW601" s="75" t="n">
        <f aca="false">IF(AP601&lt;&gt;AR601,(IF('ORÇ.GLOBAL P CAIXA'!I602="",J601*INFORMAÇÕES!$U$116,IF('ORÇ.GLOBAL P CAIXA'!I602="O",J601,0))),0)</f>
        <v>0</v>
      </c>
      <c r="AX601" s="731" t="n">
        <f aca="false">IF(E601&lt;&gt;0,J601,0)</f>
        <v>0</v>
      </c>
      <c r="AY601" s="730" t="n">
        <f aca="false">IF(AP601&lt;&gt;AR601,(IF('ORÇ.GLOBAL P CAIXA'!I602="",L601*(INFORMAÇÕES!$Q$99/INFORMAÇÕES!$Q$102),IF('ORÇ.GLOBAL P CAIXA'!I602="R",L601,0))),0)</f>
        <v>0</v>
      </c>
      <c r="AZ601" s="75" t="n">
        <f aca="false">IF(AP601&lt;&gt;AR601,(IF('ORÇ.GLOBAL P CAIXA'!I602="",L601*(INFORMAÇÕES!$Q$100/INFORMAÇÕES!$Q$102),IF('ORÇ.GLOBAL P CAIXA'!I602="C",L601,0))),0)</f>
        <v>0</v>
      </c>
      <c r="BA601" s="75" t="n">
        <f aca="false">IF(AP601&lt;&gt;AR601,(IF('ORÇ.GLOBAL P CAIXA'!I602="",L601*INFORMAÇÕES!$U$115,IF('ORÇ.GLOBAL P CAIXA'!I602="CF",L601,0))),0)</f>
        <v>0</v>
      </c>
      <c r="BB601" s="75" t="n">
        <f aca="false">IF(AP601&lt;&gt;AR601,(IF('ORÇ.GLOBAL P CAIXA'!I602="",L601*INFORMAÇÕES!$U$116,IF('ORÇ.GLOBAL P CAIXA'!I602="O",L601,0))),0)</f>
        <v>0</v>
      </c>
      <c r="BC601" s="731" t="n">
        <f aca="false">IF(E601&lt;&gt;0,L601,0)</f>
        <v>0</v>
      </c>
    </row>
    <row r="602" s="174" customFormat="true" ht="14.25" hidden="false" customHeight="false" outlineLevel="0" collapsed="false">
      <c r="A602" s="159" t="n">
        <v>592</v>
      </c>
      <c r="B602" s="160" t="n">
        <f aca="false">'ORÇ.REPROG. P CAIXA'!B604</f>
        <v>0</v>
      </c>
      <c r="C602" s="723" t="n">
        <f aca="false">'ORÇ.REPROG. P CAIXA'!C604</f>
        <v>0</v>
      </c>
      <c r="D602" s="162" t="n">
        <f aca="false">'ORÇ.REPROG. P CAIXA'!D604</f>
        <v>0</v>
      </c>
      <c r="E602" s="163" t="n">
        <f aca="false">IF('BM GLOBAL'!$P$1&lt;&gt;0,'ORÇ.REPROG. P CAIXA'!E604,'ORÇ.REPROG. P CAIXA'!H604)</f>
        <v>0</v>
      </c>
      <c r="F602" s="163" t="n">
        <f aca="false">IF('BM GLOBAL'!$P$1&lt;&gt;0,IF('ORÇ.GLOBAL P CAIXA'!K603=0,'ORÇ.GLOBAL EMPRESA'!G603,'ORÇ.GLOBAL P CAIXA'!F603),'ORÇ.REPROG. P CAIXA'!I604)</f>
        <v>0</v>
      </c>
      <c r="G602" s="163" t="n">
        <f aca="false">IF(E602&lt;&gt;0,ROUND(E602*F602,2),IF(AO602=0,(SUMIF('ORÇ.REPROG. P CAIXA'!$AC$13:$AC$1012,B602,$AO$11:$AO$1010)),AO602))</f>
        <v>0</v>
      </c>
      <c r="H602" s="163" t="n">
        <f aca="false">IF(J602&lt;&gt;0,IF(E602&lt;&gt;0,J602/F602,0),0)</f>
        <v>0</v>
      </c>
      <c r="I602" s="163" t="n">
        <f aca="false">IF(L602&lt;&gt;0,IF(E602&lt;&gt;0,L602/F602,0),0)</f>
        <v>0</v>
      </c>
      <c r="J602" s="163" t="n">
        <f aca="false">IF(E602&lt;&gt;0,ROUND(INDEX($P$11:$AM$1010,$A602,$L$1),2),IF(AX602=0,(SUMIF($AP$11:$AP$1010,B602,$AX$11:$AX$1010)),AX602))</f>
        <v>0</v>
      </c>
      <c r="K602" s="163" t="n">
        <f aca="false">IF(G602=0,0,(J602/G602)*100)</f>
        <v>0</v>
      </c>
      <c r="L602" s="163" t="n">
        <f aca="false">IF(E602&lt;&gt;0,ROUND(IF($L$1=1,SUM(P602),"0")+IF($L$1=2,SUM($P602:Q602),"0")+IF($L$1=3,SUM($P602:R602),"0")+IF($L$1=4,SUM($P602:S602),"0")+IF($L$1=5,SUM($P602:T602),"0")+IF($L$1=6,SUM($P602:U602),"0")+IF($L$1=7,SUM($P602:V602),"0")+IF($L$1=8,SUM($P602:W602),"0")+IF($L$1=9,SUM($P602:X602),"0")+IF($L$1=10,SUM($P602:Y602),"0")+IF($L$1=11,SUM($P602:Z602),"0")+IF($L$1=12,SUM($P602:AA602),"0")+IF($L$1=13,SUM($P602:AB602),"0")+IF($L$1=14,SUM($P602:AC602),"0")+IF($L$1=15,SUM($P602:AD602),"0")+IF($L$1=16,SUM($P602:AE602),"0")+IF($L$1=17,SUM($P602:AF602),"0")+IF($L$1=18,SUM($P602:AG602),"0")+IF($L$1=19,SUM($P602:AH602),"0")+IF($L$1=20,SUM($P602:AI602),"0")+IF($L$1=21,SUM($P602:AJ602),"0")+IF($L$1=22,SUM($P602:AK602),"0")+IF($L$1=23,SUM($P602:AL602),"0")+IF($L$1=24,SUM($P602:AM602),"0"),2),IF(BC602=0,(SUMIF($AP$11:$AP$1010,B602,$BC$11:$BC$1010)),BC602))</f>
        <v>0</v>
      </c>
      <c r="M602" s="163" t="n">
        <f aca="false">IF(G602=0,0,(L602/G602)*100)</f>
        <v>0</v>
      </c>
      <c r="N602" s="168" t="str">
        <f aca="false">IF(B602&gt;0,"ok","ocultar")</f>
        <v>ocultar</v>
      </c>
      <c r="O602" s="650"/>
      <c r="P602" s="724"/>
      <c r="Q602" s="725"/>
      <c r="R602" s="725"/>
      <c r="S602" s="725"/>
      <c r="T602" s="725"/>
      <c r="U602" s="725"/>
      <c r="V602" s="725"/>
      <c r="W602" s="725"/>
      <c r="X602" s="725"/>
      <c r="Y602" s="725"/>
      <c r="Z602" s="725"/>
      <c r="AA602" s="726"/>
      <c r="AB602" s="726"/>
      <c r="AC602" s="726"/>
      <c r="AD602" s="726"/>
      <c r="AE602" s="726"/>
      <c r="AF602" s="726"/>
      <c r="AG602" s="726"/>
      <c r="AH602" s="726"/>
      <c r="AI602" s="726"/>
      <c r="AJ602" s="726"/>
      <c r="AK602" s="726"/>
      <c r="AL602" s="726"/>
      <c r="AM602" s="727"/>
      <c r="AO602" s="728" t="n">
        <f aca="false">IF(E602&lt;&gt;0,G602,0)</f>
        <v>0</v>
      </c>
      <c r="AP602" s="157" t="n">
        <f aca="false">IF(B602=0,AP601,IF(ISNONTEXT(B602)=TRUE(),INT(B602),INT(LEFT(B602,FIND(".",B602)-1))))</f>
        <v>3</v>
      </c>
      <c r="AQ602" s="157" t="str">
        <f aca="false">IF(AQ603=1,1,IF(B602&lt;&gt;0,1,IF(C602&lt;&gt;0,1,IF(D602&lt;&gt;0,1,IF(E602&lt;&gt;0,1,"")))))</f>
        <v/>
      </c>
      <c r="AR602" s="157" t="str">
        <f aca="false">IF(AP602=0," ",IF(AP602&lt;&gt;AP601,AP602," "))</f>
        <v> </v>
      </c>
      <c r="AS602" s="732"/>
      <c r="AT602" s="730" t="n">
        <f aca="false">IF(AP602&lt;&gt;AR602,(IF('ORÇ.GLOBAL P CAIXA'!I603="",J602*(INFORMAÇÕES!$Q$99/INFORMAÇÕES!$Q$102),IF('ORÇ.GLOBAL P CAIXA'!I603="R",J602,0))),0)</f>
        <v>0</v>
      </c>
      <c r="AU602" s="75" t="n">
        <f aca="false">IF(AP602&lt;&gt;AR602,(IF('ORÇ.GLOBAL P CAIXA'!I603="",J602*(INFORMAÇÕES!$Q$100/INFORMAÇÕES!$Q$102),IF('ORÇ.GLOBAL P CAIXA'!I603="C",J602,0))),0)</f>
        <v>0</v>
      </c>
      <c r="AV602" s="75" t="n">
        <f aca="false">IF(AP602&lt;&gt;AR602,(IF('ORÇ.GLOBAL P CAIXA'!I603="",J602*INFORMAÇÕES!$U$115,IF('ORÇ.GLOBAL P CAIXA'!I603="CF",J602,0))),0)</f>
        <v>0</v>
      </c>
      <c r="AW602" s="75" t="n">
        <f aca="false">IF(AP602&lt;&gt;AR602,(IF('ORÇ.GLOBAL P CAIXA'!I603="",J602*INFORMAÇÕES!$U$116,IF('ORÇ.GLOBAL P CAIXA'!I603="O",J602,0))),0)</f>
        <v>0</v>
      </c>
      <c r="AX602" s="731" t="n">
        <f aca="false">IF(E602&lt;&gt;0,J602,0)</f>
        <v>0</v>
      </c>
      <c r="AY602" s="730" t="n">
        <f aca="false">IF(AP602&lt;&gt;AR602,(IF('ORÇ.GLOBAL P CAIXA'!I603="",L602*(INFORMAÇÕES!$Q$99/INFORMAÇÕES!$Q$102),IF('ORÇ.GLOBAL P CAIXA'!I603="R",L602,0))),0)</f>
        <v>0</v>
      </c>
      <c r="AZ602" s="75" t="n">
        <f aca="false">IF(AP602&lt;&gt;AR602,(IF('ORÇ.GLOBAL P CAIXA'!I603="",L602*(INFORMAÇÕES!$Q$100/INFORMAÇÕES!$Q$102),IF('ORÇ.GLOBAL P CAIXA'!I603="C",L602,0))),0)</f>
        <v>0</v>
      </c>
      <c r="BA602" s="75" t="n">
        <f aca="false">IF(AP602&lt;&gt;AR602,(IF('ORÇ.GLOBAL P CAIXA'!I603="",L602*INFORMAÇÕES!$U$115,IF('ORÇ.GLOBAL P CAIXA'!I603="CF",L602,0))),0)</f>
        <v>0</v>
      </c>
      <c r="BB602" s="75" t="n">
        <f aca="false">IF(AP602&lt;&gt;AR602,(IF('ORÇ.GLOBAL P CAIXA'!I603="",L602*INFORMAÇÕES!$U$116,IF('ORÇ.GLOBAL P CAIXA'!I603="O",L602,0))),0)</f>
        <v>0</v>
      </c>
      <c r="BC602" s="731" t="n">
        <f aca="false">IF(E602&lt;&gt;0,L602,0)</f>
        <v>0</v>
      </c>
    </row>
    <row r="603" s="174" customFormat="true" ht="14.25" hidden="false" customHeight="false" outlineLevel="0" collapsed="false">
      <c r="A603" s="159" t="n">
        <v>593</v>
      </c>
      <c r="B603" s="160" t="n">
        <f aca="false">'ORÇ.REPROG. P CAIXA'!B605</f>
        <v>0</v>
      </c>
      <c r="C603" s="723" t="n">
        <f aca="false">'ORÇ.REPROG. P CAIXA'!C605</f>
        <v>0</v>
      </c>
      <c r="D603" s="162" t="n">
        <f aca="false">'ORÇ.REPROG. P CAIXA'!D605</f>
        <v>0</v>
      </c>
      <c r="E603" s="163" t="n">
        <f aca="false">IF('BM GLOBAL'!$P$1&lt;&gt;0,'ORÇ.REPROG. P CAIXA'!E605,'ORÇ.REPROG. P CAIXA'!H605)</f>
        <v>0</v>
      </c>
      <c r="F603" s="163" t="n">
        <f aca="false">IF('BM GLOBAL'!$P$1&lt;&gt;0,IF('ORÇ.GLOBAL P CAIXA'!K604=0,'ORÇ.GLOBAL EMPRESA'!G604,'ORÇ.GLOBAL P CAIXA'!F604),'ORÇ.REPROG. P CAIXA'!I605)</f>
        <v>0</v>
      </c>
      <c r="G603" s="163" t="n">
        <f aca="false">IF(E603&lt;&gt;0,ROUND(E603*F603,2),IF(AO603=0,(SUMIF('ORÇ.REPROG. P CAIXA'!$AC$13:$AC$1012,B603,$AO$11:$AO$1010)),AO603))</f>
        <v>0</v>
      </c>
      <c r="H603" s="163" t="n">
        <f aca="false">IF(J603&lt;&gt;0,IF(E603&lt;&gt;0,J603/F603,0),0)</f>
        <v>0</v>
      </c>
      <c r="I603" s="163" t="n">
        <f aca="false">IF(L603&lt;&gt;0,IF(E603&lt;&gt;0,L603/F603,0),0)</f>
        <v>0</v>
      </c>
      <c r="J603" s="163" t="n">
        <f aca="false">IF(E603&lt;&gt;0,ROUND(INDEX($P$11:$AM$1010,$A603,$L$1),2),IF(AX603=0,(SUMIF($AP$11:$AP$1010,B603,$AX$11:$AX$1010)),AX603))</f>
        <v>0</v>
      </c>
      <c r="K603" s="163" t="n">
        <f aca="false">IF(G603=0,0,(J603/G603)*100)</f>
        <v>0</v>
      </c>
      <c r="L603" s="163" t="n">
        <f aca="false">IF(E603&lt;&gt;0,ROUND(IF($L$1=1,SUM(P603),"0")+IF($L$1=2,SUM($P603:Q603),"0")+IF($L$1=3,SUM($P603:R603),"0")+IF($L$1=4,SUM($P603:S603),"0")+IF($L$1=5,SUM($P603:T603),"0")+IF($L$1=6,SUM($P603:U603),"0")+IF($L$1=7,SUM($P603:V603),"0")+IF($L$1=8,SUM($P603:W603),"0")+IF($L$1=9,SUM($P603:X603),"0")+IF($L$1=10,SUM($P603:Y603),"0")+IF($L$1=11,SUM($P603:Z603),"0")+IF($L$1=12,SUM($P603:AA603),"0")+IF($L$1=13,SUM($P603:AB603),"0")+IF($L$1=14,SUM($P603:AC603),"0")+IF($L$1=15,SUM($P603:AD603),"0")+IF($L$1=16,SUM($P603:AE603),"0")+IF($L$1=17,SUM($P603:AF603),"0")+IF($L$1=18,SUM($P603:AG603),"0")+IF($L$1=19,SUM($P603:AH603),"0")+IF($L$1=20,SUM($P603:AI603),"0")+IF($L$1=21,SUM($P603:AJ603),"0")+IF($L$1=22,SUM($P603:AK603),"0")+IF($L$1=23,SUM($P603:AL603),"0")+IF($L$1=24,SUM($P603:AM603),"0"),2),IF(BC603=0,(SUMIF($AP$11:$AP$1010,B603,$BC$11:$BC$1010)),BC603))</f>
        <v>0</v>
      </c>
      <c r="M603" s="163" t="n">
        <f aca="false">IF(G603=0,0,(L603/G603)*100)</f>
        <v>0</v>
      </c>
      <c r="N603" s="168" t="str">
        <f aca="false">IF(B603&gt;0,"ok","ocultar")</f>
        <v>ocultar</v>
      </c>
      <c r="O603" s="650"/>
      <c r="P603" s="724"/>
      <c r="Q603" s="725"/>
      <c r="R603" s="725"/>
      <c r="S603" s="725"/>
      <c r="T603" s="725"/>
      <c r="U603" s="725"/>
      <c r="V603" s="725"/>
      <c r="W603" s="725"/>
      <c r="X603" s="725"/>
      <c r="Y603" s="725"/>
      <c r="Z603" s="725"/>
      <c r="AA603" s="726"/>
      <c r="AB603" s="726"/>
      <c r="AC603" s="726"/>
      <c r="AD603" s="726"/>
      <c r="AE603" s="726"/>
      <c r="AF603" s="726"/>
      <c r="AG603" s="726"/>
      <c r="AH603" s="726"/>
      <c r="AI603" s="726"/>
      <c r="AJ603" s="726"/>
      <c r="AK603" s="726"/>
      <c r="AL603" s="726"/>
      <c r="AM603" s="727"/>
      <c r="AO603" s="728" t="n">
        <f aca="false">IF(E603&lt;&gt;0,G603,0)</f>
        <v>0</v>
      </c>
      <c r="AP603" s="157" t="n">
        <f aca="false">IF(B603=0,AP602,IF(ISNONTEXT(B603)=TRUE(),INT(B603),INT(LEFT(B603,FIND(".",B603)-1))))</f>
        <v>3</v>
      </c>
      <c r="AQ603" s="157" t="str">
        <f aca="false">IF(AQ604=1,1,IF(B603&lt;&gt;0,1,IF(C603&lt;&gt;0,1,IF(D603&lt;&gt;0,1,IF(E603&lt;&gt;0,1,"")))))</f>
        <v/>
      </c>
      <c r="AR603" s="157" t="str">
        <f aca="false">IF(AP603=0," ",IF(AP603&lt;&gt;AP602,AP603," "))</f>
        <v> </v>
      </c>
      <c r="AS603" s="732"/>
      <c r="AT603" s="730" t="n">
        <f aca="false">IF(AP603&lt;&gt;AR603,(IF('ORÇ.GLOBAL P CAIXA'!I604="",J603*(INFORMAÇÕES!$Q$99/INFORMAÇÕES!$Q$102),IF('ORÇ.GLOBAL P CAIXA'!I604="R",J603,0))),0)</f>
        <v>0</v>
      </c>
      <c r="AU603" s="75" t="n">
        <f aca="false">IF(AP603&lt;&gt;AR603,(IF('ORÇ.GLOBAL P CAIXA'!I604="",J603*(INFORMAÇÕES!$Q$100/INFORMAÇÕES!$Q$102),IF('ORÇ.GLOBAL P CAIXA'!I604="C",J603,0))),0)</f>
        <v>0</v>
      </c>
      <c r="AV603" s="75" t="n">
        <f aca="false">IF(AP603&lt;&gt;AR603,(IF('ORÇ.GLOBAL P CAIXA'!I604="",J603*INFORMAÇÕES!$U$115,IF('ORÇ.GLOBAL P CAIXA'!I604="CF",J603,0))),0)</f>
        <v>0</v>
      </c>
      <c r="AW603" s="75" t="n">
        <f aca="false">IF(AP603&lt;&gt;AR603,(IF('ORÇ.GLOBAL P CAIXA'!I604="",J603*INFORMAÇÕES!$U$116,IF('ORÇ.GLOBAL P CAIXA'!I604="O",J603,0))),0)</f>
        <v>0</v>
      </c>
      <c r="AX603" s="731" t="n">
        <f aca="false">IF(E603&lt;&gt;0,J603,0)</f>
        <v>0</v>
      </c>
      <c r="AY603" s="730" t="n">
        <f aca="false">IF(AP603&lt;&gt;AR603,(IF('ORÇ.GLOBAL P CAIXA'!I604="",L603*(INFORMAÇÕES!$Q$99/INFORMAÇÕES!$Q$102),IF('ORÇ.GLOBAL P CAIXA'!I604="R",L603,0))),0)</f>
        <v>0</v>
      </c>
      <c r="AZ603" s="75" t="n">
        <f aca="false">IF(AP603&lt;&gt;AR603,(IF('ORÇ.GLOBAL P CAIXA'!I604="",L603*(INFORMAÇÕES!$Q$100/INFORMAÇÕES!$Q$102),IF('ORÇ.GLOBAL P CAIXA'!I604="C",L603,0))),0)</f>
        <v>0</v>
      </c>
      <c r="BA603" s="75" t="n">
        <f aca="false">IF(AP603&lt;&gt;AR603,(IF('ORÇ.GLOBAL P CAIXA'!I604="",L603*INFORMAÇÕES!$U$115,IF('ORÇ.GLOBAL P CAIXA'!I604="CF",L603,0))),0)</f>
        <v>0</v>
      </c>
      <c r="BB603" s="75" t="n">
        <f aca="false">IF(AP603&lt;&gt;AR603,(IF('ORÇ.GLOBAL P CAIXA'!I604="",L603*INFORMAÇÕES!$U$116,IF('ORÇ.GLOBAL P CAIXA'!I604="O",L603,0))),0)</f>
        <v>0</v>
      </c>
      <c r="BC603" s="731" t="n">
        <f aca="false">IF(E603&lt;&gt;0,L603,0)</f>
        <v>0</v>
      </c>
    </row>
    <row r="604" s="174" customFormat="true" ht="14.25" hidden="false" customHeight="false" outlineLevel="0" collapsed="false">
      <c r="A604" s="159" t="n">
        <v>594</v>
      </c>
      <c r="B604" s="160" t="n">
        <f aca="false">'ORÇ.REPROG. P CAIXA'!B606</f>
        <v>0</v>
      </c>
      <c r="C604" s="723" t="n">
        <f aca="false">'ORÇ.REPROG. P CAIXA'!C606</f>
        <v>0</v>
      </c>
      <c r="D604" s="162" t="n">
        <f aca="false">'ORÇ.REPROG. P CAIXA'!D606</f>
        <v>0</v>
      </c>
      <c r="E604" s="163" t="n">
        <f aca="false">IF('BM GLOBAL'!$P$1&lt;&gt;0,'ORÇ.REPROG. P CAIXA'!E606,'ORÇ.REPROG. P CAIXA'!H606)</f>
        <v>0</v>
      </c>
      <c r="F604" s="163" t="n">
        <f aca="false">IF('BM GLOBAL'!$P$1&lt;&gt;0,IF('ORÇ.GLOBAL P CAIXA'!K605=0,'ORÇ.GLOBAL EMPRESA'!G605,'ORÇ.GLOBAL P CAIXA'!F605),'ORÇ.REPROG. P CAIXA'!I606)</f>
        <v>0</v>
      </c>
      <c r="G604" s="163" t="n">
        <f aca="false">IF(E604&lt;&gt;0,ROUND(E604*F604,2),IF(AO604=0,(SUMIF('ORÇ.REPROG. P CAIXA'!$AC$13:$AC$1012,B604,$AO$11:$AO$1010)),AO604))</f>
        <v>0</v>
      </c>
      <c r="H604" s="163" t="n">
        <f aca="false">IF(J604&lt;&gt;0,IF(E604&lt;&gt;0,J604/F604,0),0)</f>
        <v>0</v>
      </c>
      <c r="I604" s="163" t="n">
        <f aca="false">IF(L604&lt;&gt;0,IF(E604&lt;&gt;0,L604/F604,0),0)</f>
        <v>0</v>
      </c>
      <c r="J604" s="163" t="n">
        <f aca="false">IF(E604&lt;&gt;0,ROUND(INDEX($P$11:$AM$1010,$A604,$L$1),2),IF(AX604=0,(SUMIF($AP$11:$AP$1010,B604,$AX$11:$AX$1010)),AX604))</f>
        <v>0</v>
      </c>
      <c r="K604" s="163" t="n">
        <f aca="false">IF(G604=0,0,(J604/G604)*100)</f>
        <v>0</v>
      </c>
      <c r="L604" s="163" t="n">
        <f aca="false">IF(E604&lt;&gt;0,ROUND(IF($L$1=1,SUM(P604),"0")+IF($L$1=2,SUM($P604:Q604),"0")+IF($L$1=3,SUM($P604:R604),"0")+IF($L$1=4,SUM($P604:S604),"0")+IF($L$1=5,SUM($P604:T604),"0")+IF($L$1=6,SUM($P604:U604),"0")+IF($L$1=7,SUM($P604:V604),"0")+IF($L$1=8,SUM($P604:W604),"0")+IF($L$1=9,SUM($P604:X604),"0")+IF($L$1=10,SUM($P604:Y604),"0")+IF($L$1=11,SUM($P604:Z604),"0")+IF($L$1=12,SUM($P604:AA604),"0")+IF($L$1=13,SUM($P604:AB604),"0")+IF($L$1=14,SUM($P604:AC604),"0")+IF($L$1=15,SUM($P604:AD604),"0")+IF($L$1=16,SUM($P604:AE604),"0")+IF($L$1=17,SUM($P604:AF604),"0")+IF($L$1=18,SUM($P604:AG604),"0")+IF($L$1=19,SUM($P604:AH604),"0")+IF($L$1=20,SUM($P604:AI604),"0")+IF($L$1=21,SUM($P604:AJ604),"0")+IF($L$1=22,SUM($P604:AK604),"0")+IF($L$1=23,SUM($P604:AL604),"0")+IF($L$1=24,SUM($P604:AM604),"0"),2),IF(BC604=0,(SUMIF($AP$11:$AP$1010,B604,$BC$11:$BC$1010)),BC604))</f>
        <v>0</v>
      </c>
      <c r="M604" s="163" t="n">
        <f aca="false">IF(G604=0,0,(L604/G604)*100)</f>
        <v>0</v>
      </c>
      <c r="N604" s="168" t="str">
        <f aca="false">IF(B604&gt;0,"ok","ocultar")</f>
        <v>ocultar</v>
      </c>
      <c r="O604" s="650"/>
      <c r="P604" s="724"/>
      <c r="Q604" s="725"/>
      <c r="R604" s="725"/>
      <c r="S604" s="725"/>
      <c r="T604" s="725"/>
      <c r="U604" s="725"/>
      <c r="V604" s="725"/>
      <c r="W604" s="725"/>
      <c r="X604" s="725"/>
      <c r="Y604" s="725"/>
      <c r="Z604" s="725"/>
      <c r="AA604" s="726"/>
      <c r="AB604" s="726"/>
      <c r="AC604" s="726"/>
      <c r="AD604" s="726"/>
      <c r="AE604" s="726"/>
      <c r="AF604" s="726"/>
      <c r="AG604" s="726"/>
      <c r="AH604" s="726"/>
      <c r="AI604" s="726"/>
      <c r="AJ604" s="726"/>
      <c r="AK604" s="726"/>
      <c r="AL604" s="726"/>
      <c r="AM604" s="727"/>
      <c r="AO604" s="728" t="n">
        <f aca="false">IF(E604&lt;&gt;0,G604,0)</f>
        <v>0</v>
      </c>
      <c r="AP604" s="157" t="n">
        <f aca="false">IF(B604=0,AP603,IF(ISNONTEXT(B604)=TRUE(),INT(B604),INT(LEFT(B604,FIND(".",B604)-1))))</f>
        <v>3</v>
      </c>
      <c r="AQ604" s="157" t="str">
        <f aca="false">IF(AQ605=1,1,IF(B604&lt;&gt;0,1,IF(C604&lt;&gt;0,1,IF(D604&lt;&gt;0,1,IF(E604&lt;&gt;0,1,"")))))</f>
        <v/>
      </c>
      <c r="AR604" s="157" t="str">
        <f aca="false">IF(AP604=0," ",IF(AP604&lt;&gt;AP603,AP604," "))</f>
        <v> </v>
      </c>
      <c r="AS604" s="732"/>
      <c r="AT604" s="730" t="n">
        <f aca="false">IF(AP604&lt;&gt;AR604,(IF('ORÇ.GLOBAL P CAIXA'!I605="",J604*(INFORMAÇÕES!$Q$99/INFORMAÇÕES!$Q$102),IF('ORÇ.GLOBAL P CAIXA'!I605="R",J604,0))),0)</f>
        <v>0</v>
      </c>
      <c r="AU604" s="75" t="n">
        <f aca="false">IF(AP604&lt;&gt;AR604,(IF('ORÇ.GLOBAL P CAIXA'!I605="",J604*(INFORMAÇÕES!$Q$100/INFORMAÇÕES!$Q$102),IF('ORÇ.GLOBAL P CAIXA'!I605="C",J604,0))),0)</f>
        <v>0</v>
      </c>
      <c r="AV604" s="75" t="n">
        <f aca="false">IF(AP604&lt;&gt;AR604,(IF('ORÇ.GLOBAL P CAIXA'!I605="",J604*INFORMAÇÕES!$U$115,IF('ORÇ.GLOBAL P CAIXA'!I605="CF",J604,0))),0)</f>
        <v>0</v>
      </c>
      <c r="AW604" s="75" t="n">
        <f aca="false">IF(AP604&lt;&gt;AR604,(IF('ORÇ.GLOBAL P CAIXA'!I605="",J604*INFORMAÇÕES!$U$116,IF('ORÇ.GLOBAL P CAIXA'!I605="O",J604,0))),0)</f>
        <v>0</v>
      </c>
      <c r="AX604" s="731" t="n">
        <f aca="false">IF(E604&lt;&gt;0,J604,0)</f>
        <v>0</v>
      </c>
      <c r="AY604" s="730" t="n">
        <f aca="false">IF(AP604&lt;&gt;AR604,(IF('ORÇ.GLOBAL P CAIXA'!I605="",L604*(INFORMAÇÕES!$Q$99/INFORMAÇÕES!$Q$102),IF('ORÇ.GLOBAL P CAIXA'!I605="R",L604,0))),0)</f>
        <v>0</v>
      </c>
      <c r="AZ604" s="75" t="n">
        <f aca="false">IF(AP604&lt;&gt;AR604,(IF('ORÇ.GLOBAL P CAIXA'!I605="",L604*(INFORMAÇÕES!$Q$100/INFORMAÇÕES!$Q$102),IF('ORÇ.GLOBAL P CAIXA'!I605="C",L604,0))),0)</f>
        <v>0</v>
      </c>
      <c r="BA604" s="75" t="n">
        <f aca="false">IF(AP604&lt;&gt;AR604,(IF('ORÇ.GLOBAL P CAIXA'!I605="",L604*INFORMAÇÕES!$U$115,IF('ORÇ.GLOBAL P CAIXA'!I605="CF",L604,0))),0)</f>
        <v>0</v>
      </c>
      <c r="BB604" s="75" t="n">
        <f aca="false">IF(AP604&lt;&gt;AR604,(IF('ORÇ.GLOBAL P CAIXA'!I605="",L604*INFORMAÇÕES!$U$116,IF('ORÇ.GLOBAL P CAIXA'!I605="O",L604,0))),0)</f>
        <v>0</v>
      </c>
      <c r="BC604" s="731" t="n">
        <f aca="false">IF(E604&lt;&gt;0,L604,0)</f>
        <v>0</v>
      </c>
    </row>
    <row r="605" s="174" customFormat="true" ht="14.25" hidden="false" customHeight="false" outlineLevel="0" collapsed="false">
      <c r="A605" s="159" t="n">
        <v>595</v>
      </c>
      <c r="B605" s="160" t="n">
        <f aca="false">'ORÇ.REPROG. P CAIXA'!B607</f>
        <v>0</v>
      </c>
      <c r="C605" s="723" t="n">
        <f aca="false">'ORÇ.REPROG. P CAIXA'!C607</f>
        <v>0</v>
      </c>
      <c r="D605" s="162" t="n">
        <f aca="false">'ORÇ.REPROG. P CAIXA'!D607</f>
        <v>0</v>
      </c>
      <c r="E605" s="163" t="n">
        <f aca="false">IF('BM GLOBAL'!$P$1&lt;&gt;0,'ORÇ.REPROG. P CAIXA'!E607,'ORÇ.REPROG. P CAIXA'!H607)</f>
        <v>0</v>
      </c>
      <c r="F605" s="163" t="n">
        <f aca="false">IF('BM GLOBAL'!$P$1&lt;&gt;0,IF('ORÇ.GLOBAL P CAIXA'!K606=0,'ORÇ.GLOBAL EMPRESA'!G606,'ORÇ.GLOBAL P CAIXA'!F606),'ORÇ.REPROG. P CAIXA'!I607)</f>
        <v>0</v>
      </c>
      <c r="G605" s="163" t="n">
        <f aca="false">IF(E605&lt;&gt;0,ROUND(E605*F605,2),IF(AO605=0,(SUMIF('ORÇ.REPROG. P CAIXA'!$AC$13:$AC$1012,B605,$AO$11:$AO$1010)),AO605))</f>
        <v>0</v>
      </c>
      <c r="H605" s="163" t="n">
        <f aca="false">IF(J605&lt;&gt;0,IF(E605&lt;&gt;0,J605/F605,0),0)</f>
        <v>0</v>
      </c>
      <c r="I605" s="163" t="n">
        <f aca="false">IF(L605&lt;&gt;0,IF(E605&lt;&gt;0,L605/F605,0),0)</f>
        <v>0</v>
      </c>
      <c r="J605" s="163" t="n">
        <f aca="false">IF(E605&lt;&gt;0,ROUND(INDEX($P$11:$AM$1010,$A605,$L$1),2),IF(AX605=0,(SUMIF($AP$11:$AP$1010,B605,$AX$11:$AX$1010)),AX605))</f>
        <v>0</v>
      </c>
      <c r="K605" s="163" t="n">
        <f aca="false">IF(G605=0,0,(J605/G605)*100)</f>
        <v>0</v>
      </c>
      <c r="L605" s="163" t="n">
        <f aca="false">IF(E605&lt;&gt;0,ROUND(IF($L$1=1,SUM(P605),"0")+IF($L$1=2,SUM($P605:Q605),"0")+IF($L$1=3,SUM($P605:R605),"0")+IF($L$1=4,SUM($P605:S605),"0")+IF($L$1=5,SUM($P605:T605),"0")+IF($L$1=6,SUM($P605:U605),"0")+IF($L$1=7,SUM($P605:V605),"0")+IF($L$1=8,SUM($P605:W605),"0")+IF($L$1=9,SUM($P605:X605),"0")+IF($L$1=10,SUM($P605:Y605),"0")+IF($L$1=11,SUM($P605:Z605),"0")+IF($L$1=12,SUM($P605:AA605),"0")+IF($L$1=13,SUM($P605:AB605),"0")+IF($L$1=14,SUM($P605:AC605),"0")+IF($L$1=15,SUM($P605:AD605),"0")+IF($L$1=16,SUM($P605:AE605),"0")+IF($L$1=17,SUM($P605:AF605),"0")+IF($L$1=18,SUM($P605:AG605),"0")+IF($L$1=19,SUM($P605:AH605),"0")+IF($L$1=20,SUM($P605:AI605),"0")+IF($L$1=21,SUM($P605:AJ605),"0")+IF($L$1=22,SUM($P605:AK605),"0")+IF($L$1=23,SUM($P605:AL605),"0")+IF($L$1=24,SUM($P605:AM605),"0"),2),IF(BC605=0,(SUMIF($AP$11:$AP$1010,B605,$BC$11:$BC$1010)),BC605))</f>
        <v>0</v>
      </c>
      <c r="M605" s="163" t="n">
        <f aca="false">IF(G605=0,0,(L605/G605)*100)</f>
        <v>0</v>
      </c>
      <c r="N605" s="168" t="str">
        <f aca="false">IF(B605&gt;0,"ok","ocultar")</f>
        <v>ocultar</v>
      </c>
      <c r="O605" s="650"/>
      <c r="P605" s="724"/>
      <c r="Q605" s="725"/>
      <c r="R605" s="725"/>
      <c r="S605" s="725"/>
      <c r="T605" s="725"/>
      <c r="U605" s="725"/>
      <c r="V605" s="725"/>
      <c r="W605" s="725"/>
      <c r="X605" s="725"/>
      <c r="Y605" s="725"/>
      <c r="Z605" s="725"/>
      <c r="AA605" s="726"/>
      <c r="AB605" s="726"/>
      <c r="AC605" s="726"/>
      <c r="AD605" s="726"/>
      <c r="AE605" s="726"/>
      <c r="AF605" s="726"/>
      <c r="AG605" s="726"/>
      <c r="AH605" s="726"/>
      <c r="AI605" s="726"/>
      <c r="AJ605" s="726"/>
      <c r="AK605" s="726"/>
      <c r="AL605" s="726"/>
      <c r="AM605" s="727"/>
      <c r="AO605" s="728" t="n">
        <f aca="false">IF(E605&lt;&gt;0,G605,0)</f>
        <v>0</v>
      </c>
      <c r="AP605" s="157" t="n">
        <f aca="false">IF(B605=0,AP604,IF(ISNONTEXT(B605)=TRUE(),INT(B605),INT(LEFT(B605,FIND(".",B605)-1))))</f>
        <v>3</v>
      </c>
      <c r="AQ605" s="157" t="str">
        <f aca="false">IF(AQ606=1,1,IF(B605&lt;&gt;0,1,IF(C605&lt;&gt;0,1,IF(D605&lt;&gt;0,1,IF(E605&lt;&gt;0,1,"")))))</f>
        <v/>
      </c>
      <c r="AR605" s="157" t="str">
        <f aca="false">IF(AP605=0," ",IF(AP605&lt;&gt;AP604,AP605," "))</f>
        <v> </v>
      </c>
      <c r="AS605" s="732"/>
      <c r="AT605" s="730" t="n">
        <f aca="false">IF(AP605&lt;&gt;AR605,(IF('ORÇ.GLOBAL P CAIXA'!I606="",J605*(INFORMAÇÕES!$Q$99/INFORMAÇÕES!$Q$102),IF('ORÇ.GLOBAL P CAIXA'!I606="R",J605,0))),0)</f>
        <v>0</v>
      </c>
      <c r="AU605" s="75" t="n">
        <f aca="false">IF(AP605&lt;&gt;AR605,(IF('ORÇ.GLOBAL P CAIXA'!I606="",J605*(INFORMAÇÕES!$Q$100/INFORMAÇÕES!$Q$102),IF('ORÇ.GLOBAL P CAIXA'!I606="C",J605,0))),0)</f>
        <v>0</v>
      </c>
      <c r="AV605" s="75" t="n">
        <f aca="false">IF(AP605&lt;&gt;AR605,(IF('ORÇ.GLOBAL P CAIXA'!I606="",J605*INFORMAÇÕES!$U$115,IF('ORÇ.GLOBAL P CAIXA'!I606="CF",J605,0))),0)</f>
        <v>0</v>
      </c>
      <c r="AW605" s="75" t="n">
        <f aca="false">IF(AP605&lt;&gt;AR605,(IF('ORÇ.GLOBAL P CAIXA'!I606="",J605*INFORMAÇÕES!$U$116,IF('ORÇ.GLOBAL P CAIXA'!I606="O",J605,0))),0)</f>
        <v>0</v>
      </c>
      <c r="AX605" s="731" t="n">
        <f aca="false">IF(E605&lt;&gt;0,J605,0)</f>
        <v>0</v>
      </c>
      <c r="AY605" s="730" t="n">
        <f aca="false">IF(AP605&lt;&gt;AR605,(IF('ORÇ.GLOBAL P CAIXA'!I606="",L605*(INFORMAÇÕES!$Q$99/INFORMAÇÕES!$Q$102),IF('ORÇ.GLOBAL P CAIXA'!I606="R",L605,0))),0)</f>
        <v>0</v>
      </c>
      <c r="AZ605" s="75" t="n">
        <f aca="false">IF(AP605&lt;&gt;AR605,(IF('ORÇ.GLOBAL P CAIXA'!I606="",L605*(INFORMAÇÕES!$Q$100/INFORMAÇÕES!$Q$102),IF('ORÇ.GLOBAL P CAIXA'!I606="C",L605,0))),0)</f>
        <v>0</v>
      </c>
      <c r="BA605" s="75" t="n">
        <f aca="false">IF(AP605&lt;&gt;AR605,(IF('ORÇ.GLOBAL P CAIXA'!I606="",L605*INFORMAÇÕES!$U$115,IF('ORÇ.GLOBAL P CAIXA'!I606="CF",L605,0))),0)</f>
        <v>0</v>
      </c>
      <c r="BB605" s="75" t="n">
        <f aca="false">IF(AP605&lt;&gt;AR605,(IF('ORÇ.GLOBAL P CAIXA'!I606="",L605*INFORMAÇÕES!$U$116,IF('ORÇ.GLOBAL P CAIXA'!I606="O",L605,0))),0)</f>
        <v>0</v>
      </c>
      <c r="BC605" s="731" t="n">
        <f aca="false">IF(E605&lt;&gt;0,L605,0)</f>
        <v>0</v>
      </c>
    </row>
    <row r="606" s="174" customFormat="true" ht="14.25" hidden="false" customHeight="false" outlineLevel="0" collapsed="false">
      <c r="A606" s="159" t="n">
        <v>596</v>
      </c>
      <c r="B606" s="160" t="n">
        <f aca="false">'ORÇ.REPROG. P CAIXA'!B608</f>
        <v>0</v>
      </c>
      <c r="C606" s="723" t="n">
        <f aca="false">'ORÇ.REPROG. P CAIXA'!C608</f>
        <v>0</v>
      </c>
      <c r="D606" s="162" t="n">
        <f aca="false">'ORÇ.REPROG. P CAIXA'!D608</f>
        <v>0</v>
      </c>
      <c r="E606" s="163" t="n">
        <f aca="false">IF('BM GLOBAL'!$P$1&lt;&gt;0,'ORÇ.REPROG. P CAIXA'!E608,'ORÇ.REPROG. P CAIXA'!H608)</f>
        <v>0</v>
      </c>
      <c r="F606" s="163" t="n">
        <f aca="false">IF('BM GLOBAL'!$P$1&lt;&gt;0,IF('ORÇ.GLOBAL P CAIXA'!K607=0,'ORÇ.GLOBAL EMPRESA'!G607,'ORÇ.GLOBAL P CAIXA'!F607),'ORÇ.REPROG. P CAIXA'!I608)</f>
        <v>0</v>
      </c>
      <c r="G606" s="163" t="n">
        <f aca="false">IF(E606&lt;&gt;0,ROUND(E606*F606,2),IF(AO606=0,(SUMIF('ORÇ.REPROG. P CAIXA'!$AC$13:$AC$1012,B606,$AO$11:$AO$1010)),AO606))</f>
        <v>0</v>
      </c>
      <c r="H606" s="163" t="n">
        <f aca="false">IF(J606&lt;&gt;0,IF(E606&lt;&gt;0,J606/F606,0),0)</f>
        <v>0</v>
      </c>
      <c r="I606" s="163" t="n">
        <f aca="false">IF(L606&lt;&gt;0,IF(E606&lt;&gt;0,L606/F606,0),0)</f>
        <v>0</v>
      </c>
      <c r="J606" s="163" t="n">
        <f aca="false">IF(E606&lt;&gt;0,ROUND(INDEX($P$11:$AM$1010,$A606,$L$1),2),IF(AX606=0,(SUMIF($AP$11:$AP$1010,B606,$AX$11:$AX$1010)),AX606))</f>
        <v>0</v>
      </c>
      <c r="K606" s="163" t="n">
        <f aca="false">IF(G606=0,0,(J606/G606)*100)</f>
        <v>0</v>
      </c>
      <c r="L606" s="163" t="n">
        <f aca="false">IF(E606&lt;&gt;0,ROUND(IF($L$1=1,SUM(P606),"0")+IF($L$1=2,SUM($P606:Q606),"0")+IF($L$1=3,SUM($P606:R606),"0")+IF($L$1=4,SUM($P606:S606),"0")+IF($L$1=5,SUM($P606:T606),"0")+IF($L$1=6,SUM($P606:U606),"0")+IF($L$1=7,SUM($P606:V606),"0")+IF($L$1=8,SUM($P606:W606),"0")+IF($L$1=9,SUM($P606:X606),"0")+IF($L$1=10,SUM($P606:Y606),"0")+IF($L$1=11,SUM($P606:Z606),"0")+IF($L$1=12,SUM($P606:AA606),"0")+IF($L$1=13,SUM($P606:AB606),"0")+IF($L$1=14,SUM($P606:AC606),"0")+IF($L$1=15,SUM($P606:AD606),"0")+IF($L$1=16,SUM($P606:AE606),"0")+IF($L$1=17,SUM($P606:AF606),"0")+IF($L$1=18,SUM($P606:AG606),"0")+IF($L$1=19,SUM($P606:AH606),"0")+IF($L$1=20,SUM($P606:AI606),"0")+IF($L$1=21,SUM($P606:AJ606),"0")+IF($L$1=22,SUM($P606:AK606),"0")+IF($L$1=23,SUM($P606:AL606),"0")+IF($L$1=24,SUM($P606:AM606),"0"),2),IF(BC606=0,(SUMIF($AP$11:$AP$1010,B606,$BC$11:$BC$1010)),BC606))</f>
        <v>0</v>
      </c>
      <c r="M606" s="163" t="n">
        <f aca="false">IF(G606=0,0,(L606/G606)*100)</f>
        <v>0</v>
      </c>
      <c r="N606" s="168" t="str">
        <f aca="false">IF(B606&gt;0,"ok","ocultar")</f>
        <v>ocultar</v>
      </c>
      <c r="O606" s="650"/>
      <c r="P606" s="724"/>
      <c r="Q606" s="725"/>
      <c r="R606" s="725"/>
      <c r="S606" s="725"/>
      <c r="T606" s="725"/>
      <c r="U606" s="725"/>
      <c r="V606" s="725"/>
      <c r="W606" s="725"/>
      <c r="X606" s="725"/>
      <c r="Y606" s="725"/>
      <c r="Z606" s="725"/>
      <c r="AA606" s="726"/>
      <c r="AB606" s="726"/>
      <c r="AC606" s="726"/>
      <c r="AD606" s="726"/>
      <c r="AE606" s="726"/>
      <c r="AF606" s="726"/>
      <c r="AG606" s="726"/>
      <c r="AH606" s="726"/>
      <c r="AI606" s="726"/>
      <c r="AJ606" s="726"/>
      <c r="AK606" s="726"/>
      <c r="AL606" s="726"/>
      <c r="AM606" s="727"/>
      <c r="AO606" s="728" t="n">
        <f aca="false">IF(E606&lt;&gt;0,G606,0)</f>
        <v>0</v>
      </c>
      <c r="AP606" s="157" t="n">
        <f aca="false">IF(B606=0,AP605,IF(ISNONTEXT(B606)=TRUE(),INT(B606),INT(LEFT(B606,FIND(".",B606)-1))))</f>
        <v>3</v>
      </c>
      <c r="AQ606" s="157" t="str">
        <f aca="false">IF(AQ607=1,1,IF(B606&lt;&gt;0,1,IF(C606&lt;&gt;0,1,IF(D606&lt;&gt;0,1,IF(E606&lt;&gt;0,1,"")))))</f>
        <v/>
      </c>
      <c r="AR606" s="157" t="str">
        <f aca="false">IF(AP606=0," ",IF(AP606&lt;&gt;AP605,AP606," "))</f>
        <v> </v>
      </c>
      <c r="AS606" s="732"/>
      <c r="AT606" s="730" t="n">
        <f aca="false">IF(AP606&lt;&gt;AR606,(IF('ORÇ.GLOBAL P CAIXA'!I607="",J606*(INFORMAÇÕES!$Q$99/INFORMAÇÕES!$Q$102),IF('ORÇ.GLOBAL P CAIXA'!I607="R",J606,0))),0)</f>
        <v>0</v>
      </c>
      <c r="AU606" s="75" t="n">
        <f aca="false">IF(AP606&lt;&gt;AR606,(IF('ORÇ.GLOBAL P CAIXA'!I607="",J606*(INFORMAÇÕES!$Q$100/INFORMAÇÕES!$Q$102),IF('ORÇ.GLOBAL P CAIXA'!I607="C",J606,0))),0)</f>
        <v>0</v>
      </c>
      <c r="AV606" s="75" t="n">
        <f aca="false">IF(AP606&lt;&gt;AR606,(IF('ORÇ.GLOBAL P CAIXA'!I607="",J606*INFORMAÇÕES!$U$115,IF('ORÇ.GLOBAL P CAIXA'!I607="CF",J606,0))),0)</f>
        <v>0</v>
      </c>
      <c r="AW606" s="75" t="n">
        <f aca="false">IF(AP606&lt;&gt;AR606,(IF('ORÇ.GLOBAL P CAIXA'!I607="",J606*INFORMAÇÕES!$U$116,IF('ORÇ.GLOBAL P CAIXA'!I607="O",J606,0))),0)</f>
        <v>0</v>
      </c>
      <c r="AX606" s="731" t="n">
        <f aca="false">IF(E606&lt;&gt;0,J606,0)</f>
        <v>0</v>
      </c>
      <c r="AY606" s="730" t="n">
        <f aca="false">IF(AP606&lt;&gt;AR606,(IF('ORÇ.GLOBAL P CAIXA'!I607="",L606*(INFORMAÇÕES!$Q$99/INFORMAÇÕES!$Q$102),IF('ORÇ.GLOBAL P CAIXA'!I607="R",L606,0))),0)</f>
        <v>0</v>
      </c>
      <c r="AZ606" s="75" t="n">
        <f aca="false">IF(AP606&lt;&gt;AR606,(IF('ORÇ.GLOBAL P CAIXA'!I607="",L606*(INFORMAÇÕES!$Q$100/INFORMAÇÕES!$Q$102),IF('ORÇ.GLOBAL P CAIXA'!I607="C",L606,0))),0)</f>
        <v>0</v>
      </c>
      <c r="BA606" s="75" t="n">
        <f aca="false">IF(AP606&lt;&gt;AR606,(IF('ORÇ.GLOBAL P CAIXA'!I607="",L606*INFORMAÇÕES!$U$115,IF('ORÇ.GLOBAL P CAIXA'!I607="CF",L606,0))),0)</f>
        <v>0</v>
      </c>
      <c r="BB606" s="75" t="n">
        <f aca="false">IF(AP606&lt;&gt;AR606,(IF('ORÇ.GLOBAL P CAIXA'!I607="",L606*INFORMAÇÕES!$U$116,IF('ORÇ.GLOBAL P CAIXA'!I607="O",L606,0))),0)</f>
        <v>0</v>
      </c>
      <c r="BC606" s="731" t="n">
        <f aca="false">IF(E606&lt;&gt;0,L606,0)</f>
        <v>0</v>
      </c>
    </row>
    <row r="607" s="174" customFormat="true" ht="14.25" hidden="false" customHeight="false" outlineLevel="0" collapsed="false">
      <c r="A607" s="159" t="n">
        <v>597</v>
      </c>
      <c r="B607" s="160" t="n">
        <f aca="false">'ORÇ.REPROG. P CAIXA'!B609</f>
        <v>0</v>
      </c>
      <c r="C607" s="723" t="n">
        <f aca="false">'ORÇ.REPROG. P CAIXA'!C609</f>
        <v>0</v>
      </c>
      <c r="D607" s="162" t="n">
        <f aca="false">'ORÇ.REPROG. P CAIXA'!D609</f>
        <v>0</v>
      </c>
      <c r="E607" s="163" t="n">
        <f aca="false">IF('BM GLOBAL'!$P$1&lt;&gt;0,'ORÇ.REPROG. P CAIXA'!E609,'ORÇ.REPROG. P CAIXA'!H609)</f>
        <v>0</v>
      </c>
      <c r="F607" s="163" t="n">
        <f aca="false">IF('BM GLOBAL'!$P$1&lt;&gt;0,IF('ORÇ.GLOBAL P CAIXA'!K608=0,'ORÇ.GLOBAL EMPRESA'!G608,'ORÇ.GLOBAL P CAIXA'!F608),'ORÇ.REPROG. P CAIXA'!I609)</f>
        <v>0</v>
      </c>
      <c r="G607" s="163" t="n">
        <f aca="false">IF(E607&lt;&gt;0,ROUND(E607*F607,2),IF(AO607=0,(SUMIF('ORÇ.REPROG. P CAIXA'!$AC$13:$AC$1012,B607,$AO$11:$AO$1010)),AO607))</f>
        <v>0</v>
      </c>
      <c r="H607" s="163" t="n">
        <f aca="false">IF(J607&lt;&gt;0,IF(E607&lt;&gt;0,J607/F607,0),0)</f>
        <v>0</v>
      </c>
      <c r="I607" s="163" t="n">
        <f aca="false">IF(L607&lt;&gt;0,IF(E607&lt;&gt;0,L607/F607,0),0)</f>
        <v>0</v>
      </c>
      <c r="J607" s="163" t="n">
        <f aca="false">IF(E607&lt;&gt;0,ROUND(INDEX($P$11:$AM$1010,$A607,$L$1),2),IF(AX607=0,(SUMIF($AP$11:$AP$1010,B607,$AX$11:$AX$1010)),AX607))</f>
        <v>0</v>
      </c>
      <c r="K607" s="163" t="n">
        <f aca="false">IF(G607=0,0,(J607/G607)*100)</f>
        <v>0</v>
      </c>
      <c r="L607" s="163" t="n">
        <f aca="false">IF(E607&lt;&gt;0,ROUND(IF($L$1=1,SUM(P607),"0")+IF($L$1=2,SUM($P607:Q607),"0")+IF($L$1=3,SUM($P607:R607),"0")+IF($L$1=4,SUM($P607:S607),"0")+IF($L$1=5,SUM($P607:T607),"0")+IF($L$1=6,SUM($P607:U607),"0")+IF($L$1=7,SUM($P607:V607),"0")+IF($L$1=8,SUM($P607:W607),"0")+IF($L$1=9,SUM($P607:X607),"0")+IF($L$1=10,SUM($P607:Y607),"0")+IF($L$1=11,SUM($P607:Z607),"0")+IF($L$1=12,SUM($P607:AA607),"0")+IF($L$1=13,SUM($P607:AB607),"0")+IF($L$1=14,SUM($P607:AC607),"0")+IF($L$1=15,SUM($P607:AD607),"0")+IF($L$1=16,SUM($P607:AE607),"0")+IF($L$1=17,SUM($P607:AF607),"0")+IF($L$1=18,SUM($P607:AG607),"0")+IF($L$1=19,SUM($P607:AH607),"0")+IF($L$1=20,SUM($P607:AI607),"0")+IF($L$1=21,SUM($P607:AJ607),"0")+IF($L$1=22,SUM($P607:AK607),"0")+IF($L$1=23,SUM($P607:AL607),"0")+IF($L$1=24,SUM($P607:AM607),"0"),2),IF(BC607=0,(SUMIF($AP$11:$AP$1010,B607,$BC$11:$BC$1010)),BC607))</f>
        <v>0</v>
      </c>
      <c r="M607" s="163" t="n">
        <f aca="false">IF(G607=0,0,(L607/G607)*100)</f>
        <v>0</v>
      </c>
      <c r="N607" s="168" t="str">
        <f aca="false">IF(B607&gt;0,"ok","ocultar")</f>
        <v>ocultar</v>
      </c>
      <c r="O607" s="650"/>
      <c r="P607" s="724"/>
      <c r="Q607" s="725"/>
      <c r="R607" s="725"/>
      <c r="S607" s="725"/>
      <c r="T607" s="725"/>
      <c r="U607" s="725"/>
      <c r="V607" s="725"/>
      <c r="W607" s="725"/>
      <c r="X607" s="725"/>
      <c r="Y607" s="725"/>
      <c r="Z607" s="725"/>
      <c r="AA607" s="726"/>
      <c r="AB607" s="726"/>
      <c r="AC607" s="726"/>
      <c r="AD607" s="726"/>
      <c r="AE607" s="726"/>
      <c r="AF607" s="726"/>
      <c r="AG607" s="726"/>
      <c r="AH607" s="726"/>
      <c r="AI607" s="726"/>
      <c r="AJ607" s="726"/>
      <c r="AK607" s="726"/>
      <c r="AL607" s="726"/>
      <c r="AM607" s="727"/>
      <c r="AO607" s="728" t="n">
        <f aca="false">IF(E607&lt;&gt;0,G607,0)</f>
        <v>0</v>
      </c>
      <c r="AP607" s="157" t="n">
        <f aca="false">IF(B607=0,AP606,IF(ISNONTEXT(B607)=TRUE(),INT(B607),INT(LEFT(B607,FIND(".",B607)-1))))</f>
        <v>3</v>
      </c>
      <c r="AQ607" s="157" t="str">
        <f aca="false">IF(AQ608=1,1,IF(B607&lt;&gt;0,1,IF(C607&lt;&gt;0,1,IF(D607&lt;&gt;0,1,IF(E607&lt;&gt;0,1,"")))))</f>
        <v/>
      </c>
      <c r="AR607" s="157" t="str">
        <f aca="false">IF(AP607=0," ",IF(AP607&lt;&gt;AP606,AP607," "))</f>
        <v> </v>
      </c>
      <c r="AS607" s="732"/>
      <c r="AT607" s="730" t="n">
        <f aca="false">IF(AP607&lt;&gt;AR607,(IF('ORÇ.GLOBAL P CAIXA'!I608="",J607*(INFORMAÇÕES!$Q$99/INFORMAÇÕES!$Q$102),IF('ORÇ.GLOBAL P CAIXA'!I608="R",J607,0))),0)</f>
        <v>0</v>
      </c>
      <c r="AU607" s="75" t="n">
        <f aca="false">IF(AP607&lt;&gt;AR607,(IF('ORÇ.GLOBAL P CAIXA'!I608="",J607*(INFORMAÇÕES!$Q$100/INFORMAÇÕES!$Q$102),IF('ORÇ.GLOBAL P CAIXA'!I608="C",J607,0))),0)</f>
        <v>0</v>
      </c>
      <c r="AV607" s="75" t="n">
        <f aca="false">IF(AP607&lt;&gt;AR607,(IF('ORÇ.GLOBAL P CAIXA'!I608="",J607*INFORMAÇÕES!$U$115,IF('ORÇ.GLOBAL P CAIXA'!I608="CF",J607,0))),0)</f>
        <v>0</v>
      </c>
      <c r="AW607" s="75" t="n">
        <f aca="false">IF(AP607&lt;&gt;AR607,(IF('ORÇ.GLOBAL P CAIXA'!I608="",J607*INFORMAÇÕES!$U$116,IF('ORÇ.GLOBAL P CAIXA'!I608="O",J607,0))),0)</f>
        <v>0</v>
      </c>
      <c r="AX607" s="731" t="n">
        <f aca="false">IF(E607&lt;&gt;0,J607,0)</f>
        <v>0</v>
      </c>
      <c r="AY607" s="730" t="n">
        <f aca="false">IF(AP607&lt;&gt;AR607,(IF('ORÇ.GLOBAL P CAIXA'!I608="",L607*(INFORMAÇÕES!$Q$99/INFORMAÇÕES!$Q$102),IF('ORÇ.GLOBAL P CAIXA'!I608="R",L607,0))),0)</f>
        <v>0</v>
      </c>
      <c r="AZ607" s="75" t="n">
        <f aca="false">IF(AP607&lt;&gt;AR607,(IF('ORÇ.GLOBAL P CAIXA'!I608="",L607*(INFORMAÇÕES!$Q$100/INFORMAÇÕES!$Q$102),IF('ORÇ.GLOBAL P CAIXA'!I608="C",L607,0))),0)</f>
        <v>0</v>
      </c>
      <c r="BA607" s="75" t="n">
        <f aca="false">IF(AP607&lt;&gt;AR607,(IF('ORÇ.GLOBAL P CAIXA'!I608="",L607*INFORMAÇÕES!$U$115,IF('ORÇ.GLOBAL P CAIXA'!I608="CF",L607,0))),0)</f>
        <v>0</v>
      </c>
      <c r="BB607" s="75" t="n">
        <f aca="false">IF(AP607&lt;&gt;AR607,(IF('ORÇ.GLOBAL P CAIXA'!I608="",L607*INFORMAÇÕES!$U$116,IF('ORÇ.GLOBAL P CAIXA'!I608="O",L607,0))),0)</f>
        <v>0</v>
      </c>
      <c r="BC607" s="731" t="n">
        <f aca="false">IF(E607&lt;&gt;0,L607,0)</f>
        <v>0</v>
      </c>
    </row>
    <row r="608" s="174" customFormat="true" ht="14.25" hidden="false" customHeight="false" outlineLevel="0" collapsed="false">
      <c r="A608" s="159" t="n">
        <v>598</v>
      </c>
      <c r="B608" s="160" t="n">
        <f aca="false">'ORÇ.REPROG. P CAIXA'!B610</f>
        <v>0</v>
      </c>
      <c r="C608" s="723" t="n">
        <f aca="false">'ORÇ.REPROG. P CAIXA'!C610</f>
        <v>0</v>
      </c>
      <c r="D608" s="162" t="n">
        <f aca="false">'ORÇ.REPROG. P CAIXA'!D610</f>
        <v>0</v>
      </c>
      <c r="E608" s="163" t="n">
        <f aca="false">IF('BM GLOBAL'!$P$1&lt;&gt;0,'ORÇ.REPROG. P CAIXA'!E610,'ORÇ.REPROG. P CAIXA'!H610)</f>
        <v>0</v>
      </c>
      <c r="F608" s="163" t="n">
        <f aca="false">IF('BM GLOBAL'!$P$1&lt;&gt;0,IF('ORÇ.GLOBAL P CAIXA'!K609=0,'ORÇ.GLOBAL EMPRESA'!G609,'ORÇ.GLOBAL P CAIXA'!F609),'ORÇ.REPROG. P CAIXA'!I610)</f>
        <v>0</v>
      </c>
      <c r="G608" s="163" t="n">
        <f aca="false">IF(E608&lt;&gt;0,ROUND(E608*F608,2),IF(AO608=0,(SUMIF('ORÇ.REPROG. P CAIXA'!$AC$13:$AC$1012,B608,$AO$11:$AO$1010)),AO608))</f>
        <v>0</v>
      </c>
      <c r="H608" s="163" t="n">
        <f aca="false">IF(J608&lt;&gt;0,IF(E608&lt;&gt;0,J608/F608,0),0)</f>
        <v>0</v>
      </c>
      <c r="I608" s="163" t="n">
        <f aca="false">IF(L608&lt;&gt;0,IF(E608&lt;&gt;0,L608/F608,0),0)</f>
        <v>0</v>
      </c>
      <c r="J608" s="163" t="n">
        <f aca="false">IF(E608&lt;&gt;0,ROUND(INDEX($P$11:$AM$1010,$A608,$L$1),2),IF(AX608=0,(SUMIF($AP$11:$AP$1010,B608,$AX$11:$AX$1010)),AX608))</f>
        <v>0</v>
      </c>
      <c r="K608" s="163" t="n">
        <f aca="false">IF(G608=0,0,(J608/G608)*100)</f>
        <v>0</v>
      </c>
      <c r="L608" s="163" t="n">
        <f aca="false">IF(E608&lt;&gt;0,ROUND(IF($L$1=1,SUM(P608),"0")+IF($L$1=2,SUM($P608:Q608),"0")+IF($L$1=3,SUM($P608:R608),"0")+IF($L$1=4,SUM($P608:S608),"0")+IF($L$1=5,SUM($P608:T608),"0")+IF($L$1=6,SUM($P608:U608),"0")+IF($L$1=7,SUM($P608:V608),"0")+IF($L$1=8,SUM($P608:W608),"0")+IF($L$1=9,SUM($P608:X608),"0")+IF($L$1=10,SUM($P608:Y608),"0")+IF($L$1=11,SUM($P608:Z608),"0")+IF($L$1=12,SUM($P608:AA608),"0")+IF($L$1=13,SUM($P608:AB608),"0")+IF($L$1=14,SUM($P608:AC608),"0")+IF($L$1=15,SUM($P608:AD608),"0")+IF($L$1=16,SUM($P608:AE608),"0")+IF($L$1=17,SUM($P608:AF608),"0")+IF($L$1=18,SUM($P608:AG608),"0")+IF($L$1=19,SUM($P608:AH608),"0")+IF($L$1=20,SUM($P608:AI608),"0")+IF($L$1=21,SUM($P608:AJ608),"0")+IF($L$1=22,SUM($P608:AK608),"0")+IF($L$1=23,SUM($P608:AL608),"0")+IF($L$1=24,SUM($P608:AM608),"0"),2),IF(BC608=0,(SUMIF($AP$11:$AP$1010,B608,$BC$11:$BC$1010)),BC608))</f>
        <v>0</v>
      </c>
      <c r="M608" s="163" t="n">
        <f aca="false">IF(G608=0,0,(L608/G608)*100)</f>
        <v>0</v>
      </c>
      <c r="N608" s="168" t="str">
        <f aca="false">IF(B608&gt;0,"ok","ocultar")</f>
        <v>ocultar</v>
      </c>
      <c r="O608" s="650"/>
      <c r="P608" s="724"/>
      <c r="Q608" s="725"/>
      <c r="R608" s="725"/>
      <c r="S608" s="725"/>
      <c r="T608" s="725"/>
      <c r="U608" s="725"/>
      <c r="V608" s="725"/>
      <c r="W608" s="725"/>
      <c r="X608" s="725"/>
      <c r="Y608" s="725"/>
      <c r="Z608" s="725"/>
      <c r="AA608" s="726"/>
      <c r="AB608" s="726"/>
      <c r="AC608" s="726"/>
      <c r="AD608" s="726"/>
      <c r="AE608" s="726"/>
      <c r="AF608" s="726"/>
      <c r="AG608" s="726"/>
      <c r="AH608" s="726"/>
      <c r="AI608" s="726"/>
      <c r="AJ608" s="726"/>
      <c r="AK608" s="726"/>
      <c r="AL608" s="726"/>
      <c r="AM608" s="727"/>
      <c r="AO608" s="728" t="n">
        <f aca="false">IF(E608&lt;&gt;0,G608,0)</f>
        <v>0</v>
      </c>
      <c r="AP608" s="157" t="n">
        <f aca="false">IF(B608=0,AP607,IF(ISNONTEXT(B608)=TRUE(),INT(B608),INT(LEFT(B608,FIND(".",B608)-1))))</f>
        <v>3</v>
      </c>
      <c r="AQ608" s="157" t="str">
        <f aca="false">IF(AQ609=1,1,IF(B608&lt;&gt;0,1,IF(C608&lt;&gt;0,1,IF(D608&lt;&gt;0,1,IF(E608&lt;&gt;0,1,"")))))</f>
        <v/>
      </c>
      <c r="AR608" s="157" t="str">
        <f aca="false">IF(AP608=0," ",IF(AP608&lt;&gt;AP607,AP608," "))</f>
        <v> </v>
      </c>
      <c r="AS608" s="732"/>
      <c r="AT608" s="730" t="n">
        <f aca="false">IF(AP608&lt;&gt;AR608,(IF('ORÇ.GLOBAL P CAIXA'!I609="",J608*(INFORMAÇÕES!$Q$99/INFORMAÇÕES!$Q$102),IF('ORÇ.GLOBAL P CAIXA'!I609="R",J608,0))),0)</f>
        <v>0</v>
      </c>
      <c r="AU608" s="75" t="n">
        <f aca="false">IF(AP608&lt;&gt;AR608,(IF('ORÇ.GLOBAL P CAIXA'!I609="",J608*(INFORMAÇÕES!$Q$100/INFORMAÇÕES!$Q$102),IF('ORÇ.GLOBAL P CAIXA'!I609="C",J608,0))),0)</f>
        <v>0</v>
      </c>
      <c r="AV608" s="75" t="n">
        <f aca="false">IF(AP608&lt;&gt;AR608,(IF('ORÇ.GLOBAL P CAIXA'!I609="",J608*INFORMAÇÕES!$U$115,IF('ORÇ.GLOBAL P CAIXA'!I609="CF",J608,0))),0)</f>
        <v>0</v>
      </c>
      <c r="AW608" s="75" t="n">
        <f aca="false">IF(AP608&lt;&gt;AR608,(IF('ORÇ.GLOBAL P CAIXA'!I609="",J608*INFORMAÇÕES!$U$116,IF('ORÇ.GLOBAL P CAIXA'!I609="O",J608,0))),0)</f>
        <v>0</v>
      </c>
      <c r="AX608" s="731" t="n">
        <f aca="false">IF(E608&lt;&gt;0,J608,0)</f>
        <v>0</v>
      </c>
      <c r="AY608" s="730" t="n">
        <f aca="false">IF(AP608&lt;&gt;AR608,(IF('ORÇ.GLOBAL P CAIXA'!I609="",L608*(INFORMAÇÕES!$Q$99/INFORMAÇÕES!$Q$102),IF('ORÇ.GLOBAL P CAIXA'!I609="R",L608,0))),0)</f>
        <v>0</v>
      </c>
      <c r="AZ608" s="75" t="n">
        <f aca="false">IF(AP608&lt;&gt;AR608,(IF('ORÇ.GLOBAL P CAIXA'!I609="",L608*(INFORMAÇÕES!$Q$100/INFORMAÇÕES!$Q$102),IF('ORÇ.GLOBAL P CAIXA'!I609="C",L608,0))),0)</f>
        <v>0</v>
      </c>
      <c r="BA608" s="75" t="n">
        <f aca="false">IF(AP608&lt;&gt;AR608,(IF('ORÇ.GLOBAL P CAIXA'!I609="",L608*INFORMAÇÕES!$U$115,IF('ORÇ.GLOBAL P CAIXA'!I609="CF",L608,0))),0)</f>
        <v>0</v>
      </c>
      <c r="BB608" s="75" t="n">
        <f aca="false">IF(AP608&lt;&gt;AR608,(IF('ORÇ.GLOBAL P CAIXA'!I609="",L608*INFORMAÇÕES!$U$116,IF('ORÇ.GLOBAL P CAIXA'!I609="O",L608,0))),0)</f>
        <v>0</v>
      </c>
      <c r="BC608" s="731" t="n">
        <f aca="false">IF(E608&lt;&gt;0,L608,0)</f>
        <v>0</v>
      </c>
    </row>
    <row r="609" s="174" customFormat="true" ht="14.25" hidden="false" customHeight="false" outlineLevel="0" collapsed="false">
      <c r="A609" s="159" t="n">
        <v>599</v>
      </c>
      <c r="B609" s="160" t="n">
        <f aca="false">'ORÇ.REPROG. P CAIXA'!B611</f>
        <v>0</v>
      </c>
      <c r="C609" s="723" t="n">
        <f aca="false">'ORÇ.REPROG. P CAIXA'!C611</f>
        <v>0</v>
      </c>
      <c r="D609" s="162" t="n">
        <f aca="false">'ORÇ.REPROG. P CAIXA'!D611</f>
        <v>0</v>
      </c>
      <c r="E609" s="163" t="n">
        <f aca="false">IF('BM GLOBAL'!$P$1&lt;&gt;0,'ORÇ.REPROG. P CAIXA'!E611,'ORÇ.REPROG. P CAIXA'!H611)</f>
        <v>0</v>
      </c>
      <c r="F609" s="163" t="n">
        <f aca="false">IF('BM GLOBAL'!$P$1&lt;&gt;0,IF('ORÇ.GLOBAL P CAIXA'!K610=0,'ORÇ.GLOBAL EMPRESA'!G610,'ORÇ.GLOBAL P CAIXA'!F610),'ORÇ.REPROG. P CAIXA'!I611)</f>
        <v>0</v>
      </c>
      <c r="G609" s="163" t="n">
        <f aca="false">IF(E609&lt;&gt;0,ROUND(E609*F609,2),IF(AO609=0,(SUMIF('ORÇ.REPROG. P CAIXA'!$AC$13:$AC$1012,B609,$AO$11:$AO$1010)),AO609))</f>
        <v>0</v>
      </c>
      <c r="H609" s="163" t="n">
        <f aca="false">IF(J609&lt;&gt;0,IF(E609&lt;&gt;0,J609/F609,0),0)</f>
        <v>0</v>
      </c>
      <c r="I609" s="163" t="n">
        <f aca="false">IF(L609&lt;&gt;0,IF(E609&lt;&gt;0,L609/F609,0),0)</f>
        <v>0</v>
      </c>
      <c r="J609" s="163" t="n">
        <f aca="false">IF(E609&lt;&gt;0,ROUND(INDEX($P$11:$AM$1010,$A609,$L$1),2),IF(AX609=0,(SUMIF($AP$11:$AP$1010,B609,$AX$11:$AX$1010)),AX609))</f>
        <v>0</v>
      </c>
      <c r="K609" s="163" t="n">
        <f aca="false">IF(G609=0,0,(J609/G609)*100)</f>
        <v>0</v>
      </c>
      <c r="L609" s="163" t="n">
        <f aca="false">IF(E609&lt;&gt;0,ROUND(IF($L$1=1,SUM(P609),"0")+IF($L$1=2,SUM($P609:Q609),"0")+IF($L$1=3,SUM($P609:R609),"0")+IF($L$1=4,SUM($P609:S609),"0")+IF($L$1=5,SUM($P609:T609),"0")+IF($L$1=6,SUM($P609:U609),"0")+IF($L$1=7,SUM($P609:V609),"0")+IF($L$1=8,SUM($P609:W609),"0")+IF($L$1=9,SUM($P609:X609),"0")+IF($L$1=10,SUM($P609:Y609),"0")+IF($L$1=11,SUM($P609:Z609),"0")+IF($L$1=12,SUM($P609:AA609),"0")+IF($L$1=13,SUM($P609:AB609),"0")+IF($L$1=14,SUM($P609:AC609),"0")+IF($L$1=15,SUM($P609:AD609),"0")+IF($L$1=16,SUM($P609:AE609),"0")+IF($L$1=17,SUM($P609:AF609),"0")+IF($L$1=18,SUM($P609:AG609),"0")+IF($L$1=19,SUM($P609:AH609),"0")+IF($L$1=20,SUM($P609:AI609),"0")+IF($L$1=21,SUM($P609:AJ609),"0")+IF($L$1=22,SUM($P609:AK609),"0")+IF($L$1=23,SUM($P609:AL609),"0")+IF($L$1=24,SUM($P609:AM609),"0"),2),IF(BC609=0,(SUMIF($AP$11:$AP$1010,B609,$BC$11:$BC$1010)),BC609))</f>
        <v>0</v>
      </c>
      <c r="M609" s="163" t="n">
        <f aca="false">IF(G609=0,0,(L609/G609)*100)</f>
        <v>0</v>
      </c>
      <c r="N609" s="168" t="str">
        <f aca="false">IF(B609&gt;0,"ok","ocultar")</f>
        <v>ocultar</v>
      </c>
      <c r="O609" s="650"/>
      <c r="P609" s="724"/>
      <c r="Q609" s="725"/>
      <c r="R609" s="725"/>
      <c r="S609" s="725"/>
      <c r="T609" s="725"/>
      <c r="U609" s="725"/>
      <c r="V609" s="725"/>
      <c r="W609" s="725"/>
      <c r="X609" s="725"/>
      <c r="Y609" s="725"/>
      <c r="Z609" s="725"/>
      <c r="AA609" s="726"/>
      <c r="AB609" s="726"/>
      <c r="AC609" s="726"/>
      <c r="AD609" s="726"/>
      <c r="AE609" s="726"/>
      <c r="AF609" s="726"/>
      <c r="AG609" s="726"/>
      <c r="AH609" s="726"/>
      <c r="AI609" s="726"/>
      <c r="AJ609" s="726"/>
      <c r="AK609" s="726"/>
      <c r="AL609" s="726"/>
      <c r="AM609" s="727"/>
      <c r="AO609" s="728" t="n">
        <f aca="false">IF(E609&lt;&gt;0,G609,0)</f>
        <v>0</v>
      </c>
      <c r="AP609" s="157" t="n">
        <f aca="false">IF(B609=0,AP608,IF(ISNONTEXT(B609)=TRUE(),INT(B609),INT(LEFT(B609,FIND(".",B609)-1))))</f>
        <v>3</v>
      </c>
      <c r="AQ609" s="157" t="str">
        <f aca="false">IF(AQ610=1,1,IF(B609&lt;&gt;0,1,IF(C609&lt;&gt;0,1,IF(D609&lt;&gt;0,1,IF(E609&lt;&gt;0,1,"")))))</f>
        <v/>
      </c>
      <c r="AR609" s="157" t="str">
        <f aca="false">IF(AP609=0," ",IF(AP609&lt;&gt;AP608,AP609," "))</f>
        <v> </v>
      </c>
      <c r="AS609" s="732"/>
      <c r="AT609" s="730" t="n">
        <f aca="false">IF(AP609&lt;&gt;AR609,(IF('ORÇ.GLOBAL P CAIXA'!I610="",J609*(INFORMAÇÕES!$Q$99/INFORMAÇÕES!$Q$102),IF('ORÇ.GLOBAL P CAIXA'!I610="R",J609,0))),0)</f>
        <v>0</v>
      </c>
      <c r="AU609" s="75" t="n">
        <f aca="false">IF(AP609&lt;&gt;AR609,(IF('ORÇ.GLOBAL P CAIXA'!I610="",J609*(INFORMAÇÕES!$Q$100/INFORMAÇÕES!$Q$102),IF('ORÇ.GLOBAL P CAIXA'!I610="C",J609,0))),0)</f>
        <v>0</v>
      </c>
      <c r="AV609" s="75" t="n">
        <f aca="false">IF(AP609&lt;&gt;AR609,(IF('ORÇ.GLOBAL P CAIXA'!I610="",J609*INFORMAÇÕES!$U$115,IF('ORÇ.GLOBAL P CAIXA'!I610="CF",J609,0))),0)</f>
        <v>0</v>
      </c>
      <c r="AW609" s="75" t="n">
        <f aca="false">IF(AP609&lt;&gt;AR609,(IF('ORÇ.GLOBAL P CAIXA'!I610="",J609*INFORMAÇÕES!$U$116,IF('ORÇ.GLOBAL P CAIXA'!I610="O",J609,0))),0)</f>
        <v>0</v>
      </c>
      <c r="AX609" s="731" t="n">
        <f aca="false">IF(E609&lt;&gt;0,J609,0)</f>
        <v>0</v>
      </c>
      <c r="AY609" s="730" t="n">
        <f aca="false">IF(AP609&lt;&gt;AR609,(IF('ORÇ.GLOBAL P CAIXA'!I610="",L609*(INFORMAÇÕES!$Q$99/INFORMAÇÕES!$Q$102),IF('ORÇ.GLOBAL P CAIXA'!I610="R",L609,0))),0)</f>
        <v>0</v>
      </c>
      <c r="AZ609" s="75" t="n">
        <f aca="false">IF(AP609&lt;&gt;AR609,(IF('ORÇ.GLOBAL P CAIXA'!I610="",L609*(INFORMAÇÕES!$Q$100/INFORMAÇÕES!$Q$102),IF('ORÇ.GLOBAL P CAIXA'!I610="C",L609,0))),0)</f>
        <v>0</v>
      </c>
      <c r="BA609" s="75" t="n">
        <f aca="false">IF(AP609&lt;&gt;AR609,(IF('ORÇ.GLOBAL P CAIXA'!I610="",L609*INFORMAÇÕES!$U$115,IF('ORÇ.GLOBAL P CAIXA'!I610="CF",L609,0))),0)</f>
        <v>0</v>
      </c>
      <c r="BB609" s="75" t="n">
        <f aca="false">IF(AP609&lt;&gt;AR609,(IF('ORÇ.GLOBAL P CAIXA'!I610="",L609*INFORMAÇÕES!$U$116,IF('ORÇ.GLOBAL P CAIXA'!I610="O",L609,0))),0)</f>
        <v>0</v>
      </c>
      <c r="BC609" s="731" t="n">
        <f aca="false">IF(E609&lt;&gt;0,L609,0)</f>
        <v>0</v>
      </c>
    </row>
    <row r="610" s="174" customFormat="true" ht="14.25" hidden="false" customHeight="false" outlineLevel="0" collapsed="false">
      <c r="A610" s="159" t="n">
        <v>600</v>
      </c>
      <c r="B610" s="160" t="n">
        <f aca="false">'ORÇ.REPROG. P CAIXA'!B612</f>
        <v>0</v>
      </c>
      <c r="C610" s="723" t="n">
        <f aca="false">'ORÇ.REPROG. P CAIXA'!C612</f>
        <v>0</v>
      </c>
      <c r="D610" s="162" t="n">
        <f aca="false">'ORÇ.REPROG. P CAIXA'!D612</f>
        <v>0</v>
      </c>
      <c r="E610" s="163" t="n">
        <f aca="false">IF('BM GLOBAL'!$P$1&lt;&gt;0,'ORÇ.REPROG. P CAIXA'!E612,'ORÇ.REPROG. P CAIXA'!H612)</f>
        <v>0</v>
      </c>
      <c r="F610" s="163" t="n">
        <f aca="false">IF('BM GLOBAL'!$P$1&lt;&gt;0,IF('ORÇ.GLOBAL P CAIXA'!K611=0,'ORÇ.GLOBAL EMPRESA'!G611,'ORÇ.GLOBAL P CAIXA'!F611),'ORÇ.REPROG. P CAIXA'!I612)</f>
        <v>0</v>
      </c>
      <c r="G610" s="163" t="n">
        <f aca="false">IF(E610&lt;&gt;0,ROUND(E610*F610,2),IF(AO610=0,(SUMIF('ORÇ.REPROG. P CAIXA'!$AC$13:$AC$1012,B610,$AO$11:$AO$1010)),AO610))</f>
        <v>0</v>
      </c>
      <c r="H610" s="163" t="n">
        <f aca="false">IF(J610&lt;&gt;0,IF(E610&lt;&gt;0,J610/F610,0),0)</f>
        <v>0</v>
      </c>
      <c r="I610" s="163" t="n">
        <f aca="false">IF(L610&lt;&gt;0,IF(E610&lt;&gt;0,L610/F610,0),0)</f>
        <v>0</v>
      </c>
      <c r="J610" s="163" t="n">
        <f aca="false">IF(E610&lt;&gt;0,ROUND(INDEX($P$11:$AM$1010,$A610,$L$1),2),IF(AX610=0,(SUMIF($AP$11:$AP$1010,B610,$AX$11:$AX$1010)),AX610))</f>
        <v>0</v>
      </c>
      <c r="K610" s="163" t="n">
        <f aca="false">IF(G610=0,0,(J610/G610)*100)</f>
        <v>0</v>
      </c>
      <c r="L610" s="163" t="n">
        <f aca="false">IF(E610&lt;&gt;0,ROUND(IF($L$1=1,SUM(P610),"0")+IF($L$1=2,SUM($P610:Q610),"0")+IF($L$1=3,SUM($P610:R610),"0")+IF($L$1=4,SUM($P610:S610),"0")+IF($L$1=5,SUM($P610:T610),"0")+IF($L$1=6,SUM($P610:U610),"0")+IF($L$1=7,SUM($P610:V610),"0")+IF($L$1=8,SUM($P610:W610),"0")+IF($L$1=9,SUM($P610:X610),"0")+IF($L$1=10,SUM($P610:Y610),"0")+IF($L$1=11,SUM($P610:Z610),"0")+IF($L$1=12,SUM($P610:AA610),"0")+IF($L$1=13,SUM($P610:AB610),"0")+IF($L$1=14,SUM($P610:AC610),"0")+IF($L$1=15,SUM($P610:AD610),"0")+IF($L$1=16,SUM($P610:AE610),"0")+IF($L$1=17,SUM($P610:AF610),"0")+IF($L$1=18,SUM($P610:AG610),"0")+IF($L$1=19,SUM($P610:AH610),"0")+IF($L$1=20,SUM($P610:AI610),"0")+IF($L$1=21,SUM($P610:AJ610),"0")+IF($L$1=22,SUM($P610:AK610),"0")+IF($L$1=23,SUM($P610:AL610),"0")+IF($L$1=24,SUM($P610:AM610),"0"),2),IF(BC610=0,(SUMIF($AP$11:$AP$1010,B610,$BC$11:$BC$1010)),BC610))</f>
        <v>0</v>
      </c>
      <c r="M610" s="163" t="n">
        <f aca="false">IF(G610=0,0,(L610/G610)*100)</f>
        <v>0</v>
      </c>
      <c r="N610" s="168" t="str">
        <f aca="false">IF(B610&gt;0,"ok","ocultar")</f>
        <v>ocultar</v>
      </c>
      <c r="O610" s="650"/>
      <c r="P610" s="724"/>
      <c r="Q610" s="725"/>
      <c r="R610" s="725"/>
      <c r="S610" s="725"/>
      <c r="T610" s="725"/>
      <c r="U610" s="725"/>
      <c r="V610" s="725"/>
      <c r="W610" s="725"/>
      <c r="X610" s="725"/>
      <c r="Y610" s="725"/>
      <c r="Z610" s="725"/>
      <c r="AA610" s="726"/>
      <c r="AB610" s="726"/>
      <c r="AC610" s="726"/>
      <c r="AD610" s="726"/>
      <c r="AE610" s="726"/>
      <c r="AF610" s="726"/>
      <c r="AG610" s="726"/>
      <c r="AH610" s="726"/>
      <c r="AI610" s="726"/>
      <c r="AJ610" s="726"/>
      <c r="AK610" s="726"/>
      <c r="AL610" s="726"/>
      <c r="AM610" s="727"/>
      <c r="AO610" s="728" t="n">
        <f aca="false">IF(E610&lt;&gt;0,G610,0)</f>
        <v>0</v>
      </c>
      <c r="AP610" s="157" t="n">
        <f aca="false">IF(B610=0,AP609,IF(ISNONTEXT(B610)=TRUE(),INT(B610),INT(LEFT(B610,FIND(".",B610)-1))))</f>
        <v>3</v>
      </c>
      <c r="AQ610" s="157" t="str">
        <f aca="false">IF(AQ611=1,1,IF(B610&lt;&gt;0,1,IF(C610&lt;&gt;0,1,IF(D610&lt;&gt;0,1,IF(E610&lt;&gt;0,1,"")))))</f>
        <v/>
      </c>
      <c r="AR610" s="157" t="str">
        <f aca="false">IF(AP610=0," ",IF(AP610&lt;&gt;AP609,AP610," "))</f>
        <v> </v>
      </c>
      <c r="AS610" s="732"/>
      <c r="AT610" s="730" t="n">
        <f aca="false">IF(AP610&lt;&gt;AR610,(IF('ORÇ.GLOBAL P CAIXA'!I611="",J610*(INFORMAÇÕES!$Q$99/INFORMAÇÕES!$Q$102),IF('ORÇ.GLOBAL P CAIXA'!I611="R",J610,0))),0)</f>
        <v>0</v>
      </c>
      <c r="AU610" s="75" t="n">
        <f aca="false">IF(AP610&lt;&gt;AR610,(IF('ORÇ.GLOBAL P CAIXA'!I611="",J610*(INFORMAÇÕES!$Q$100/INFORMAÇÕES!$Q$102),IF('ORÇ.GLOBAL P CAIXA'!I611="C",J610,0))),0)</f>
        <v>0</v>
      </c>
      <c r="AV610" s="75" t="n">
        <f aca="false">IF(AP610&lt;&gt;AR610,(IF('ORÇ.GLOBAL P CAIXA'!I611="",J610*INFORMAÇÕES!$U$115,IF('ORÇ.GLOBAL P CAIXA'!I611="CF",J610,0))),0)</f>
        <v>0</v>
      </c>
      <c r="AW610" s="75" t="n">
        <f aca="false">IF(AP610&lt;&gt;AR610,(IF('ORÇ.GLOBAL P CAIXA'!I611="",J610*INFORMAÇÕES!$U$116,IF('ORÇ.GLOBAL P CAIXA'!I611="O",J610,0))),0)</f>
        <v>0</v>
      </c>
      <c r="AX610" s="731" t="n">
        <f aca="false">IF(E610&lt;&gt;0,J610,0)</f>
        <v>0</v>
      </c>
      <c r="AY610" s="730" t="n">
        <f aca="false">IF(AP610&lt;&gt;AR610,(IF('ORÇ.GLOBAL P CAIXA'!I611="",L610*(INFORMAÇÕES!$Q$99/INFORMAÇÕES!$Q$102),IF('ORÇ.GLOBAL P CAIXA'!I611="R",L610,0))),0)</f>
        <v>0</v>
      </c>
      <c r="AZ610" s="75" t="n">
        <f aca="false">IF(AP610&lt;&gt;AR610,(IF('ORÇ.GLOBAL P CAIXA'!I611="",L610*(INFORMAÇÕES!$Q$100/INFORMAÇÕES!$Q$102),IF('ORÇ.GLOBAL P CAIXA'!I611="C",L610,0))),0)</f>
        <v>0</v>
      </c>
      <c r="BA610" s="75" t="n">
        <f aca="false">IF(AP610&lt;&gt;AR610,(IF('ORÇ.GLOBAL P CAIXA'!I611="",L610*INFORMAÇÕES!$U$115,IF('ORÇ.GLOBAL P CAIXA'!I611="CF",L610,0))),0)</f>
        <v>0</v>
      </c>
      <c r="BB610" s="75" t="n">
        <f aca="false">IF(AP610&lt;&gt;AR610,(IF('ORÇ.GLOBAL P CAIXA'!I611="",L610*INFORMAÇÕES!$U$116,IF('ORÇ.GLOBAL P CAIXA'!I611="O",L610,0))),0)</f>
        <v>0</v>
      </c>
      <c r="BC610" s="731" t="n">
        <f aca="false">IF(E610&lt;&gt;0,L610,0)</f>
        <v>0</v>
      </c>
    </row>
    <row r="611" s="174" customFormat="true" ht="14.25" hidden="false" customHeight="false" outlineLevel="0" collapsed="false">
      <c r="A611" s="159" t="n">
        <v>601</v>
      </c>
      <c r="B611" s="160" t="n">
        <f aca="false">'ORÇ.REPROG. P CAIXA'!B613</f>
        <v>0</v>
      </c>
      <c r="C611" s="723" t="n">
        <f aca="false">'ORÇ.REPROG. P CAIXA'!C613</f>
        <v>0</v>
      </c>
      <c r="D611" s="162" t="n">
        <f aca="false">'ORÇ.REPROG. P CAIXA'!D613</f>
        <v>0</v>
      </c>
      <c r="E611" s="163" t="n">
        <f aca="false">IF('BM GLOBAL'!$P$1&lt;&gt;0,'ORÇ.REPROG. P CAIXA'!E613,'ORÇ.REPROG. P CAIXA'!H613)</f>
        <v>0</v>
      </c>
      <c r="F611" s="163" t="n">
        <f aca="false">IF('BM GLOBAL'!$P$1&lt;&gt;0,IF('ORÇ.GLOBAL P CAIXA'!K612=0,'ORÇ.GLOBAL EMPRESA'!G612,'ORÇ.GLOBAL P CAIXA'!F612),'ORÇ.REPROG. P CAIXA'!I613)</f>
        <v>0</v>
      </c>
      <c r="G611" s="163" t="n">
        <f aca="false">IF(E611&lt;&gt;0,ROUND(E611*F611,2),IF(AO611=0,(SUMIF('ORÇ.REPROG. P CAIXA'!$AC$13:$AC$1012,B611,$AO$11:$AO$1010)),AO611))</f>
        <v>0</v>
      </c>
      <c r="H611" s="163" t="n">
        <f aca="false">IF(J611&lt;&gt;0,IF(E611&lt;&gt;0,J611/F611,0),0)</f>
        <v>0</v>
      </c>
      <c r="I611" s="163" t="n">
        <f aca="false">IF(L611&lt;&gt;0,IF(E611&lt;&gt;0,L611/F611,0),0)</f>
        <v>0</v>
      </c>
      <c r="J611" s="163" t="n">
        <f aca="false">IF(E611&lt;&gt;0,ROUND(INDEX($P$11:$AM$1010,$A611,$L$1),2),IF(AX611=0,(SUMIF($AP$11:$AP$1010,B611,$AX$11:$AX$1010)),AX611))</f>
        <v>0</v>
      </c>
      <c r="K611" s="163" t="n">
        <f aca="false">IF(G611=0,0,(J611/G611)*100)</f>
        <v>0</v>
      </c>
      <c r="L611" s="163" t="n">
        <f aca="false">IF(E611&lt;&gt;0,ROUND(IF($L$1=1,SUM(P611),"0")+IF($L$1=2,SUM($P611:Q611),"0")+IF($L$1=3,SUM($P611:R611),"0")+IF($L$1=4,SUM($P611:S611),"0")+IF($L$1=5,SUM($P611:T611),"0")+IF($L$1=6,SUM($P611:U611),"0")+IF($L$1=7,SUM($P611:V611),"0")+IF($L$1=8,SUM($P611:W611),"0")+IF($L$1=9,SUM($P611:X611),"0")+IF($L$1=10,SUM($P611:Y611),"0")+IF($L$1=11,SUM($P611:Z611),"0")+IF($L$1=12,SUM($P611:AA611),"0")+IF($L$1=13,SUM($P611:AB611),"0")+IF($L$1=14,SUM($P611:AC611),"0")+IF($L$1=15,SUM($P611:AD611),"0")+IF($L$1=16,SUM($P611:AE611),"0")+IF($L$1=17,SUM($P611:AF611),"0")+IF($L$1=18,SUM($P611:AG611),"0")+IF($L$1=19,SUM($P611:AH611),"0")+IF($L$1=20,SUM($P611:AI611),"0")+IF($L$1=21,SUM($P611:AJ611),"0")+IF($L$1=22,SUM($P611:AK611),"0")+IF($L$1=23,SUM($P611:AL611),"0")+IF($L$1=24,SUM($P611:AM611),"0"),2),IF(BC611=0,(SUMIF($AP$11:$AP$1010,B611,$BC$11:$BC$1010)),BC611))</f>
        <v>0</v>
      </c>
      <c r="M611" s="163" t="n">
        <f aca="false">IF(G611=0,0,(L611/G611)*100)</f>
        <v>0</v>
      </c>
      <c r="N611" s="168" t="str">
        <f aca="false">IF(B611&gt;0,"ok","ocultar")</f>
        <v>ocultar</v>
      </c>
      <c r="O611" s="650"/>
      <c r="P611" s="724"/>
      <c r="Q611" s="725"/>
      <c r="R611" s="725"/>
      <c r="S611" s="725"/>
      <c r="T611" s="725"/>
      <c r="U611" s="725"/>
      <c r="V611" s="725"/>
      <c r="W611" s="725"/>
      <c r="X611" s="725"/>
      <c r="Y611" s="725"/>
      <c r="Z611" s="725"/>
      <c r="AA611" s="726"/>
      <c r="AB611" s="726"/>
      <c r="AC611" s="726"/>
      <c r="AD611" s="726"/>
      <c r="AE611" s="726"/>
      <c r="AF611" s="726"/>
      <c r="AG611" s="726"/>
      <c r="AH611" s="726"/>
      <c r="AI611" s="726"/>
      <c r="AJ611" s="726"/>
      <c r="AK611" s="726"/>
      <c r="AL611" s="726"/>
      <c r="AM611" s="727"/>
      <c r="AO611" s="728" t="n">
        <f aca="false">IF(E611&lt;&gt;0,G611,0)</f>
        <v>0</v>
      </c>
      <c r="AP611" s="157" t="n">
        <f aca="false">IF(B611=0,AP610,IF(ISNONTEXT(B611)=TRUE(),INT(B611),INT(LEFT(B611,FIND(".",B611)-1))))</f>
        <v>3</v>
      </c>
      <c r="AQ611" s="157" t="str">
        <f aca="false">IF(AQ612=1,1,IF(B611&lt;&gt;0,1,IF(C611&lt;&gt;0,1,IF(D611&lt;&gt;0,1,IF(E611&lt;&gt;0,1,"")))))</f>
        <v/>
      </c>
      <c r="AR611" s="157" t="str">
        <f aca="false">IF(AP611=0," ",IF(AP611&lt;&gt;AP610,AP611," "))</f>
        <v> </v>
      </c>
      <c r="AS611" s="732"/>
      <c r="AT611" s="730" t="n">
        <f aca="false">IF(AP611&lt;&gt;AR611,(IF('ORÇ.GLOBAL P CAIXA'!I612="",J611*(INFORMAÇÕES!$Q$99/INFORMAÇÕES!$Q$102),IF('ORÇ.GLOBAL P CAIXA'!I612="R",J611,0))),0)</f>
        <v>0</v>
      </c>
      <c r="AU611" s="75" t="n">
        <f aca="false">IF(AP611&lt;&gt;AR611,(IF('ORÇ.GLOBAL P CAIXA'!I612="",J611*(INFORMAÇÕES!$Q$100/INFORMAÇÕES!$Q$102),IF('ORÇ.GLOBAL P CAIXA'!I612="C",J611,0))),0)</f>
        <v>0</v>
      </c>
      <c r="AV611" s="75" t="n">
        <f aca="false">IF(AP611&lt;&gt;AR611,(IF('ORÇ.GLOBAL P CAIXA'!I612="",J611*INFORMAÇÕES!$U$115,IF('ORÇ.GLOBAL P CAIXA'!I612="CF",J611,0))),0)</f>
        <v>0</v>
      </c>
      <c r="AW611" s="75" t="n">
        <f aca="false">IF(AP611&lt;&gt;AR611,(IF('ORÇ.GLOBAL P CAIXA'!I612="",J611*INFORMAÇÕES!$U$116,IF('ORÇ.GLOBAL P CAIXA'!I612="O",J611,0))),0)</f>
        <v>0</v>
      </c>
      <c r="AX611" s="731" t="n">
        <f aca="false">IF(E611&lt;&gt;0,J611,0)</f>
        <v>0</v>
      </c>
      <c r="AY611" s="730" t="n">
        <f aca="false">IF(AP611&lt;&gt;AR611,(IF('ORÇ.GLOBAL P CAIXA'!I612="",L611*(INFORMAÇÕES!$Q$99/INFORMAÇÕES!$Q$102),IF('ORÇ.GLOBAL P CAIXA'!I612="R",L611,0))),0)</f>
        <v>0</v>
      </c>
      <c r="AZ611" s="75" t="n">
        <f aca="false">IF(AP611&lt;&gt;AR611,(IF('ORÇ.GLOBAL P CAIXA'!I612="",L611*(INFORMAÇÕES!$Q$100/INFORMAÇÕES!$Q$102),IF('ORÇ.GLOBAL P CAIXA'!I612="C",L611,0))),0)</f>
        <v>0</v>
      </c>
      <c r="BA611" s="75" t="n">
        <f aca="false">IF(AP611&lt;&gt;AR611,(IF('ORÇ.GLOBAL P CAIXA'!I612="",L611*INFORMAÇÕES!$U$115,IF('ORÇ.GLOBAL P CAIXA'!I612="CF",L611,0))),0)</f>
        <v>0</v>
      </c>
      <c r="BB611" s="75" t="n">
        <f aca="false">IF(AP611&lt;&gt;AR611,(IF('ORÇ.GLOBAL P CAIXA'!I612="",L611*INFORMAÇÕES!$U$116,IF('ORÇ.GLOBAL P CAIXA'!I612="O",L611,0))),0)</f>
        <v>0</v>
      </c>
      <c r="BC611" s="731" t="n">
        <f aca="false">IF(E611&lt;&gt;0,L611,0)</f>
        <v>0</v>
      </c>
    </row>
    <row r="612" s="174" customFormat="true" ht="14.25" hidden="false" customHeight="false" outlineLevel="0" collapsed="false">
      <c r="A612" s="159" t="n">
        <v>602</v>
      </c>
      <c r="B612" s="160" t="n">
        <f aca="false">'ORÇ.REPROG. P CAIXA'!B614</f>
        <v>0</v>
      </c>
      <c r="C612" s="723" t="n">
        <f aca="false">'ORÇ.REPROG. P CAIXA'!C614</f>
        <v>0</v>
      </c>
      <c r="D612" s="162" t="n">
        <f aca="false">'ORÇ.REPROG. P CAIXA'!D614</f>
        <v>0</v>
      </c>
      <c r="E612" s="163" t="n">
        <f aca="false">IF('BM GLOBAL'!$P$1&lt;&gt;0,'ORÇ.REPROG. P CAIXA'!E614,'ORÇ.REPROG. P CAIXA'!H614)</f>
        <v>0</v>
      </c>
      <c r="F612" s="163" t="n">
        <f aca="false">IF('BM GLOBAL'!$P$1&lt;&gt;0,IF('ORÇ.GLOBAL P CAIXA'!K613=0,'ORÇ.GLOBAL EMPRESA'!G613,'ORÇ.GLOBAL P CAIXA'!F613),'ORÇ.REPROG. P CAIXA'!I614)</f>
        <v>0</v>
      </c>
      <c r="G612" s="163" t="n">
        <f aca="false">IF(E612&lt;&gt;0,ROUND(E612*F612,2),IF(AO612=0,(SUMIF('ORÇ.REPROG. P CAIXA'!$AC$13:$AC$1012,B612,$AO$11:$AO$1010)),AO612))</f>
        <v>0</v>
      </c>
      <c r="H612" s="163" t="n">
        <f aca="false">IF(J612&lt;&gt;0,IF(E612&lt;&gt;0,J612/F612,0),0)</f>
        <v>0</v>
      </c>
      <c r="I612" s="163" t="n">
        <f aca="false">IF(L612&lt;&gt;0,IF(E612&lt;&gt;0,L612/F612,0),0)</f>
        <v>0</v>
      </c>
      <c r="J612" s="163" t="n">
        <f aca="false">IF(E612&lt;&gt;0,ROUND(INDEX($P$11:$AM$1010,$A612,$L$1),2),IF(AX612=0,(SUMIF($AP$11:$AP$1010,B612,$AX$11:$AX$1010)),AX612))</f>
        <v>0</v>
      </c>
      <c r="K612" s="163" t="n">
        <f aca="false">IF(G612=0,0,(J612/G612)*100)</f>
        <v>0</v>
      </c>
      <c r="L612" s="163" t="n">
        <f aca="false">IF(E612&lt;&gt;0,ROUND(IF($L$1=1,SUM(P612),"0")+IF($L$1=2,SUM($P612:Q612),"0")+IF($L$1=3,SUM($P612:R612),"0")+IF($L$1=4,SUM($P612:S612),"0")+IF($L$1=5,SUM($P612:T612),"0")+IF($L$1=6,SUM($P612:U612),"0")+IF($L$1=7,SUM($P612:V612),"0")+IF($L$1=8,SUM($P612:W612),"0")+IF($L$1=9,SUM($P612:X612),"0")+IF($L$1=10,SUM($P612:Y612),"0")+IF($L$1=11,SUM($P612:Z612),"0")+IF($L$1=12,SUM($P612:AA612),"0")+IF($L$1=13,SUM($P612:AB612),"0")+IF($L$1=14,SUM($P612:AC612),"0")+IF($L$1=15,SUM($P612:AD612),"0")+IF($L$1=16,SUM($P612:AE612),"0")+IF($L$1=17,SUM($P612:AF612),"0")+IF($L$1=18,SUM($P612:AG612),"0")+IF($L$1=19,SUM($P612:AH612),"0")+IF($L$1=20,SUM($P612:AI612),"0")+IF($L$1=21,SUM($P612:AJ612),"0")+IF($L$1=22,SUM($P612:AK612),"0")+IF($L$1=23,SUM($P612:AL612),"0")+IF($L$1=24,SUM($P612:AM612),"0"),2),IF(BC612=0,(SUMIF($AP$11:$AP$1010,B612,$BC$11:$BC$1010)),BC612))</f>
        <v>0</v>
      </c>
      <c r="M612" s="163" t="n">
        <f aca="false">IF(G612=0,0,(L612/G612)*100)</f>
        <v>0</v>
      </c>
      <c r="N612" s="168" t="str">
        <f aca="false">IF(B612&gt;0,"ok","ocultar")</f>
        <v>ocultar</v>
      </c>
      <c r="O612" s="650"/>
      <c r="P612" s="724"/>
      <c r="Q612" s="725"/>
      <c r="R612" s="725"/>
      <c r="S612" s="725"/>
      <c r="T612" s="725"/>
      <c r="U612" s="725"/>
      <c r="V612" s="725"/>
      <c r="W612" s="725"/>
      <c r="X612" s="725"/>
      <c r="Y612" s="725"/>
      <c r="Z612" s="725"/>
      <c r="AA612" s="726"/>
      <c r="AB612" s="726"/>
      <c r="AC612" s="726"/>
      <c r="AD612" s="726"/>
      <c r="AE612" s="726"/>
      <c r="AF612" s="726"/>
      <c r="AG612" s="726"/>
      <c r="AH612" s="726"/>
      <c r="AI612" s="726"/>
      <c r="AJ612" s="726"/>
      <c r="AK612" s="726"/>
      <c r="AL612" s="726"/>
      <c r="AM612" s="727"/>
      <c r="AO612" s="728" t="n">
        <f aca="false">IF(E612&lt;&gt;0,G612,0)</f>
        <v>0</v>
      </c>
      <c r="AP612" s="157" t="n">
        <f aca="false">IF(B612=0,AP611,IF(ISNONTEXT(B612)=TRUE(),INT(B612),INT(LEFT(B612,FIND(".",B612)-1))))</f>
        <v>3</v>
      </c>
      <c r="AQ612" s="157" t="str">
        <f aca="false">IF(AQ613=1,1,IF(B612&lt;&gt;0,1,IF(C612&lt;&gt;0,1,IF(D612&lt;&gt;0,1,IF(E612&lt;&gt;0,1,"")))))</f>
        <v/>
      </c>
      <c r="AR612" s="157" t="str">
        <f aca="false">IF(AP612=0," ",IF(AP612&lt;&gt;AP611,AP612," "))</f>
        <v> </v>
      </c>
      <c r="AS612" s="732"/>
      <c r="AT612" s="730" t="n">
        <f aca="false">IF(AP612&lt;&gt;AR612,(IF('ORÇ.GLOBAL P CAIXA'!I613="",J612*(INFORMAÇÕES!$Q$99/INFORMAÇÕES!$Q$102),IF('ORÇ.GLOBAL P CAIXA'!I613="R",J612,0))),0)</f>
        <v>0</v>
      </c>
      <c r="AU612" s="75" t="n">
        <f aca="false">IF(AP612&lt;&gt;AR612,(IF('ORÇ.GLOBAL P CAIXA'!I613="",J612*(INFORMAÇÕES!$Q$100/INFORMAÇÕES!$Q$102),IF('ORÇ.GLOBAL P CAIXA'!I613="C",J612,0))),0)</f>
        <v>0</v>
      </c>
      <c r="AV612" s="75" t="n">
        <f aca="false">IF(AP612&lt;&gt;AR612,(IF('ORÇ.GLOBAL P CAIXA'!I613="",J612*INFORMAÇÕES!$U$115,IF('ORÇ.GLOBAL P CAIXA'!I613="CF",J612,0))),0)</f>
        <v>0</v>
      </c>
      <c r="AW612" s="75" t="n">
        <f aca="false">IF(AP612&lt;&gt;AR612,(IF('ORÇ.GLOBAL P CAIXA'!I613="",J612*INFORMAÇÕES!$U$116,IF('ORÇ.GLOBAL P CAIXA'!I613="O",J612,0))),0)</f>
        <v>0</v>
      </c>
      <c r="AX612" s="731" t="n">
        <f aca="false">IF(E612&lt;&gt;0,J612,0)</f>
        <v>0</v>
      </c>
      <c r="AY612" s="730" t="n">
        <f aca="false">IF(AP612&lt;&gt;AR612,(IF('ORÇ.GLOBAL P CAIXA'!I613="",L612*(INFORMAÇÕES!$Q$99/INFORMAÇÕES!$Q$102),IF('ORÇ.GLOBAL P CAIXA'!I613="R",L612,0))),0)</f>
        <v>0</v>
      </c>
      <c r="AZ612" s="75" t="n">
        <f aca="false">IF(AP612&lt;&gt;AR612,(IF('ORÇ.GLOBAL P CAIXA'!I613="",L612*(INFORMAÇÕES!$Q$100/INFORMAÇÕES!$Q$102),IF('ORÇ.GLOBAL P CAIXA'!I613="C",L612,0))),0)</f>
        <v>0</v>
      </c>
      <c r="BA612" s="75" t="n">
        <f aca="false">IF(AP612&lt;&gt;AR612,(IF('ORÇ.GLOBAL P CAIXA'!I613="",L612*INFORMAÇÕES!$U$115,IF('ORÇ.GLOBAL P CAIXA'!I613="CF",L612,0))),0)</f>
        <v>0</v>
      </c>
      <c r="BB612" s="75" t="n">
        <f aca="false">IF(AP612&lt;&gt;AR612,(IF('ORÇ.GLOBAL P CAIXA'!I613="",L612*INFORMAÇÕES!$U$116,IF('ORÇ.GLOBAL P CAIXA'!I613="O",L612,0))),0)</f>
        <v>0</v>
      </c>
      <c r="BC612" s="731" t="n">
        <f aca="false">IF(E612&lt;&gt;0,L612,0)</f>
        <v>0</v>
      </c>
    </row>
    <row r="613" s="174" customFormat="true" ht="14.25" hidden="false" customHeight="false" outlineLevel="0" collapsed="false">
      <c r="A613" s="159" t="n">
        <v>603</v>
      </c>
      <c r="B613" s="160" t="n">
        <f aca="false">'ORÇ.REPROG. P CAIXA'!B615</f>
        <v>0</v>
      </c>
      <c r="C613" s="723" t="n">
        <f aca="false">'ORÇ.REPROG. P CAIXA'!C615</f>
        <v>0</v>
      </c>
      <c r="D613" s="162" t="n">
        <f aca="false">'ORÇ.REPROG. P CAIXA'!D615</f>
        <v>0</v>
      </c>
      <c r="E613" s="163" t="n">
        <f aca="false">IF('BM GLOBAL'!$P$1&lt;&gt;0,'ORÇ.REPROG. P CAIXA'!E615,'ORÇ.REPROG. P CAIXA'!H615)</f>
        <v>0</v>
      </c>
      <c r="F613" s="163" t="n">
        <f aca="false">IF('BM GLOBAL'!$P$1&lt;&gt;0,IF('ORÇ.GLOBAL P CAIXA'!K614=0,'ORÇ.GLOBAL EMPRESA'!G614,'ORÇ.GLOBAL P CAIXA'!F614),'ORÇ.REPROG. P CAIXA'!I615)</f>
        <v>0</v>
      </c>
      <c r="G613" s="163" t="n">
        <f aca="false">IF(E613&lt;&gt;0,ROUND(E613*F613,2),IF(AO613=0,(SUMIF('ORÇ.REPROG. P CAIXA'!$AC$13:$AC$1012,B613,$AO$11:$AO$1010)),AO613))</f>
        <v>0</v>
      </c>
      <c r="H613" s="163" t="n">
        <f aca="false">IF(J613&lt;&gt;0,IF(E613&lt;&gt;0,J613/F613,0),0)</f>
        <v>0</v>
      </c>
      <c r="I613" s="163" t="n">
        <f aca="false">IF(L613&lt;&gt;0,IF(E613&lt;&gt;0,L613/F613,0),0)</f>
        <v>0</v>
      </c>
      <c r="J613" s="163" t="n">
        <f aca="false">IF(E613&lt;&gt;0,ROUND(INDEX($P$11:$AM$1010,$A613,$L$1),2),IF(AX613=0,(SUMIF($AP$11:$AP$1010,B613,$AX$11:$AX$1010)),AX613))</f>
        <v>0</v>
      </c>
      <c r="K613" s="163" t="n">
        <f aca="false">IF(G613=0,0,(J613/G613)*100)</f>
        <v>0</v>
      </c>
      <c r="L613" s="163" t="n">
        <f aca="false">IF(E613&lt;&gt;0,ROUND(IF($L$1=1,SUM(P613),"0")+IF($L$1=2,SUM($P613:Q613),"0")+IF($L$1=3,SUM($P613:R613),"0")+IF($L$1=4,SUM($P613:S613),"0")+IF($L$1=5,SUM($P613:T613),"0")+IF($L$1=6,SUM($P613:U613),"0")+IF($L$1=7,SUM($P613:V613),"0")+IF($L$1=8,SUM($P613:W613),"0")+IF($L$1=9,SUM($P613:X613),"0")+IF($L$1=10,SUM($P613:Y613),"0")+IF($L$1=11,SUM($P613:Z613),"0")+IF($L$1=12,SUM($P613:AA613),"0")+IF($L$1=13,SUM($P613:AB613),"0")+IF($L$1=14,SUM($P613:AC613),"0")+IF($L$1=15,SUM($P613:AD613),"0")+IF($L$1=16,SUM($P613:AE613),"0")+IF($L$1=17,SUM($P613:AF613),"0")+IF($L$1=18,SUM($P613:AG613),"0")+IF($L$1=19,SUM($P613:AH613),"0")+IF($L$1=20,SUM($P613:AI613),"0")+IF($L$1=21,SUM($P613:AJ613),"0")+IF($L$1=22,SUM($P613:AK613),"0")+IF($L$1=23,SUM($P613:AL613),"0")+IF($L$1=24,SUM($P613:AM613),"0"),2),IF(BC613=0,(SUMIF($AP$11:$AP$1010,B613,$BC$11:$BC$1010)),BC613))</f>
        <v>0</v>
      </c>
      <c r="M613" s="163" t="n">
        <f aca="false">IF(G613=0,0,(L613/G613)*100)</f>
        <v>0</v>
      </c>
      <c r="N613" s="168" t="str">
        <f aca="false">IF(B613&gt;0,"ok","ocultar")</f>
        <v>ocultar</v>
      </c>
      <c r="O613" s="650"/>
      <c r="P613" s="724"/>
      <c r="Q613" s="725"/>
      <c r="R613" s="725"/>
      <c r="S613" s="725"/>
      <c r="T613" s="725"/>
      <c r="U613" s="725"/>
      <c r="V613" s="725"/>
      <c r="W613" s="725"/>
      <c r="X613" s="725"/>
      <c r="Y613" s="725"/>
      <c r="Z613" s="725"/>
      <c r="AA613" s="726"/>
      <c r="AB613" s="726"/>
      <c r="AC613" s="726"/>
      <c r="AD613" s="726"/>
      <c r="AE613" s="726"/>
      <c r="AF613" s="726"/>
      <c r="AG613" s="726"/>
      <c r="AH613" s="726"/>
      <c r="AI613" s="726"/>
      <c r="AJ613" s="726"/>
      <c r="AK613" s="726"/>
      <c r="AL613" s="726"/>
      <c r="AM613" s="727"/>
      <c r="AO613" s="728" t="n">
        <f aca="false">IF(E613&lt;&gt;0,G613,0)</f>
        <v>0</v>
      </c>
      <c r="AP613" s="157" t="n">
        <f aca="false">IF(B613=0,AP612,IF(ISNONTEXT(B613)=TRUE(),INT(B613),INT(LEFT(B613,FIND(".",B613)-1))))</f>
        <v>3</v>
      </c>
      <c r="AQ613" s="157" t="str">
        <f aca="false">IF(AQ614=1,1,IF(B613&lt;&gt;0,1,IF(C613&lt;&gt;0,1,IF(D613&lt;&gt;0,1,IF(E613&lt;&gt;0,1,"")))))</f>
        <v/>
      </c>
      <c r="AR613" s="157" t="str">
        <f aca="false">IF(AP613=0," ",IF(AP613&lt;&gt;AP612,AP613," "))</f>
        <v> </v>
      </c>
      <c r="AS613" s="732"/>
      <c r="AT613" s="730" t="n">
        <f aca="false">IF(AP613&lt;&gt;AR613,(IF('ORÇ.GLOBAL P CAIXA'!I614="",J613*(INFORMAÇÕES!$Q$99/INFORMAÇÕES!$Q$102),IF('ORÇ.GLOBAL P CAIXA'!I614="R",J613,0))),0)</f>
        <v>0</v>
      </c>
      <c r="AU613" s="75" t="n">
        <f aca="false">IF(AP613&lt;&gt;AR613,(IF('ORÇ.GLOBAL P CAIXA'!I614="",J613*(INFORMAÇÕES!$Q$100/INFORMAÇÕES!$Q$102),IF('ORÇ.GLOBAL P CAIXA'!I614="C",J613,0))),0)</f>
        <v>0</v>
      </c>
      <c r="AV613" s="75" t="n">
        <f aca="false">IF(AP613&lt;&gt;AR613,(IF('ORÇ.GLOBAL P CAIXA'!I614="",J613*INFORMAÇÕES!$U$115,IF('ORÇ.GLOBAL P CAIXA'!I614="CF",J613,0))),0)</f>
        <v>0</v>
      </c>
      <c r="AW613" s="75" t="n">
        <f aca="false">IF(AP613&lt;&gt;AR613,(IF('ORÇ.GLOBAL P CAIXA'!I614="",J613*INFORMAÇÕES!$U$116,IF('ORÇ.GLOBAL P CAIXA'!I614="O",J613,0))),0)</f>
        <v>0</v>
      </c>
      <c r="AX613" s="731" t="n">
        <f aca="false">IF(E613&lt;&gt;0,J613,0)</f>
        <v>0</v>
      </c>
      <c r="AY613" s="730" t="n">
        <f aca="false">IF(AP613&lt;&gt;AR613,(IF('ORÇ.GLOBAL P CAIXA'!I614="",L613*(INFORMAÇÕES!$Q$99/INFORMAÇÕES!$Q$102),IF('ORÇ.GLOBAL P CAIXA'!I614="R",L613,0))),0)</f>
        <v>0</v>
      </c>
      <c r="AZ613" s="75" t="n">
        <f aca="false">IF(AP613&lt;&gt;AR613,(IF('ORÇ.GLOBAL P CAIXA'!I614="",L613*(INFORMAÇÕES!$Q$100/INFORMAÇÕES!$Q$102),IF('ORÇ.GLOBAL P CAIXA'!I614="C",L613,0))),0)</f>
        <v>0</v>
      </c>
      <c r="BA613" s="75" t="n">
        <f aca="false">IF(AP613&lt;&gt;AR613,(IF('ORÇ.GLOBAL P CAIXA'!I614="",L613*INFORMAÇÕES!$U$115,IF('ORÇ.GLOBAL P CAIXA'!I614="CF",L613,0))),0)</f>
        <v>0</v>
      </c>
      <c r="BB613" s="75" t="n">
        <f aca="false">IF(AP613&lt;&gt;AR613,(IF('ORÇ.GLOBAL P CAIXA'!I614="",L613*INFORMAÇÕES!$U$116,IF('ORÇ.GLOBAL P CAIXA'!I614="O",L613,0))),0)</f>
        <v>0</v>
      </c>
      <c r="BC613" s="731" t="n">
        <f aca="false">IF(E613&lt;&gt;0,L613,0)</f>
        <v>0</v>
      </c>
    </row>
    <row r="614" s="174" customFormat="true" ht="14.25" hidden="false" customHeight="false" outlineLevel="0" collapsed="false">
      <c r="A614" s="159" t="n">
        <v>604</v>
      </c>
      <c r="B614" s="160" t="n">
        <f aca="false">'ORÇ.REPROG. P CAIXA'!B616</f>
        <v>0</v>
      </c>
      <c r="C614" s="723" t="n">
        <f aca="false">'ORÇ.REPROG. P CAIXA'!C616</f>
        <v>0</v>
      </c>
      <c r="D614" s="162" t="n">
        <f aca="false">'ORÇ.REPROG. P CAIXA'!D616</f>
        <v>0</v>
      </c>
      <c r="E614" s="163" t="n">
        <f aca="false">IF('BM GLOBAL'!$P$1&lt;&gt;0,'ORÇ.REPROG. P CAIXA'!E616,'ORÇ.REPROG. P CAIXA'!H616)</f>
        <v>0</v>
      </c>
      <c r="F614" s="163" t="n">
        <f aca="false">IF('BM GLOBAL'!$P$1&lt;&gt;0,IF('ORÇ.GLOBAL P CAIXA'!K615=0,'ORÇ.GLOBAL EMPRESA'!G615,'ORÇ.GLOBAL P CAIXA'!F615),'ORÇ.REPROG. P CAIXA'!I616)</f>
        <v>0</v>
      </c>
      <c r="G614" s="163" t="n">
        <f aca="false">IF(E614&lt;&gt;0,ROUND(E614*F614,2),IF(AO614=0,(SUMIF('ORÇ.REPROG. P CAIXA'!$AC$13:$AC$1012,B614,$AO$11:$AO$1010)),AO614))</f>
        <v>0</v>
      </c>
      <c r="H614" s="163" t="n">
        <f aca="false">IF(J614&lt;&gt;0,IF(E614&lt;&gt;0,J614/F614,0),0)</f>
        <v>0</v>
      </c>
      <c r="I614" s="163" t="n">
        <f aca="false">IF(L614&lt;&gt;0,IF(E614&lt;&gt;0,L614/F614,0),0)</f>
        <v>0</v>
      </c>
      <c r="J614" s="163" t="n">
        <f aca="false">IF(E614&lt;&gt;0,ROUND(INDEX($P$11:$AM$1010,$A614,$L$1),2),IF(AX614=0,(SUMIF($AP$11:$AP$1010,B614,$AX$11:$AX$1010)),AX614))</f>
        <v>0</v>
      </c>
      <c r="K614" s="163" t="n">
        <f aca="false">IF(G614=0,0,(J614/G614)*100)</f>
        <v>0</v>
      </c>
      <c r="L614" s="163" t="n">
        <f aca="false">IF(E614&lt;&gt;0,ROUND(IF($L$1=1,SUM(P614),"0")+IF($L$1=2,SUM($P614:Q614),"0")+IF($L$1=3,SUM($P614:R614),"0")+IF($L$1=4,SUM($P614:S614),"0")+IF($L$1=5,SUM($P614:T614),"0")+IF($L$1=6,SUM($P614:U614),"0")+IF($L$1=7,SUM($P614:V614),"0")+IF($L$1=8,SUM($P614:W614),"0")+IF($L$1=9,SUM($P614:X614),"0")+IF($L$1=10,SUM($P614:Y614),"0")+IF($L$1=11,SUM($P614:Z614),"0")+IF($L$1=12,SUM($P614:AA614),"0")+IF($L$1=13,SUM($P614:AB614),"0")+IF($L$1=14,SUM($P614:AC614),"0")+IF($L$1=15,SUM($P614:AD614),"0")+IF($L$1=16,SUM($P614:AE614),"0")+IF($L$1=17,SUM($P614:AF614),"0")+IF($L$1=18,SUM($P614:AG614),"0")+IF($L$1=19,SUM($P614:AH614),"0")+IF($L$1=20,SUM($P614:AI614),"0")+IF($L$1=21,SUM($P614:AJ614),"0")+IF($L$1=22,SUM($P614:AK614),"0")+IF($L$1=23,SUM($P614:AL614),"0")+IF($L$1=24,SUM($P614:AM614),"0"),2),IF(BC614=0,(SUMIF($AP$11:$AP$1010,B614,$BC$11:$BC$1010)),BC614))</f>
        <v>0</v>
      </c>
      <c r="M614" s="163" t="n">
        <f aca="false">IF(G614=0,0,(L614/G614)*100)</f>
        <v>0</v>
      </c>
      <c r="N614" s="168" t="str">
        <f aca="false">IF(B614&gt;0,"ok","ocultar")</f>
        <v>ocultar</v>
      </c>
      <c r="O614" s="650"/>
      <c r="P614" s="724"/>
      <c r="Q614" s="725"/>
      <c r="R614" s="725"/>
      <c r="S614" s="725"/>
      <c r="T614" s="725"/>
      <c r="U614" s="725"/>
      <c r="V614" s="725"/>
      <c r="W614" s="725"/>
      <c r="X614" s="725"/>
      <c r="Y614" s="725"/>
      <c r="Z614" s="725"/>
      <c r="AA614" s="726"/>
      <c r="AB614" s="726"/>
      <c r="AC614" s="726"/>
      <c r="AD614" s="726"/>
      <c r="AE614" s="726"/>
      <c r="AF614" s="726"/>
      <c r="AG614" s="726"/>
      <c r="AH614" s="726"/>
      <c r="AI614" s="726"/>
      <c r="AJ614" s="726"/>
      <c r="AK614" s="726"/>
      <c r="AL614" s="726"/>
      <c r="AM614" s="727"/>
      <c r="AO614" s="728" t="n">
        <f aca="false">IF(E614&lt;&gt;0,G614,0)</f>
        <v>0</v>
      </c>
      <c r="AP614" s="157" t="n">
        <f aca="false">IF(B614=0,AP613,IF(ISNONTEXT(B614)=TRUE(),INT(B614),INT(LEFT(B614,FIND(".",B614)-1))))</f>
        <v>3</v>
      </c>
      <c r="AQ614" s="157" t="str">
        <f aca="false">IF(AQ615=1,1,IF(B614&lt;&gt;0,1,IF(C614&lt;&gt;0,1,IF(D614&lt;&gt;0,1,IF(E614&lt;&gt;0,1,"")))))</f>
        <v/>
      </c>
      <c r="AR614" s="157" t="str">
        <f aca="false">IF(AP614=0," ",IF(AP614&lt;&gt;AP613,AP614," "))</f>
        <v> </v>
      </c>
      <c r="AS614" s="732"/>
      <c r="AT614" s="730" t="n">
        <f aca="false">IF(AP614&lt;&gt;AR614,(IF('ORÇ.GLOBAL P CAIXA'!I615="",J614*(INFORMAÇÕES!$Q$99/INFORMAÇÕES!$Q$102),IF('ORÇ.GLOBAL P CAIXA'!I615="R",J614,0))),0)</f>
        <v>0</v>
      </c>
      <c r="AU614" s="75" t="n">
        <f aca="false">IF(AP614&lt;&gt;AR614,(IF('ORÇ.GLOBAL P CAIXA'!I615="",J614*(INFORMAÇÕES!$Q$100/INFORMAÇÕES!$Q$102),IF('ORÇ.GLOBAL P CAIXA'!I615="C",J614,0))),0)</f>
        <v>0</v>
      </c>
      <c r="AV614" s="75" t="n">
        <f aca="false">IF(AP614&lt;&gt;AR614,(IF('ORÇ.GLOBAL P CAIXA'!I615="",J614*INFORMAÇÕES!$U$115,IF('ORÇ.GLOBAL P CAIXA'!I615="CF",J614,0))),0)</f>
        <v>0</v>
      </c>
      <c r="AW614" s="75" t="n">
        <f aca="false">IF(AP614&lt;&gt;AR614,(IF('ORÇ.GLOBAL P CAIXA'!I615="",J614*INFORMAÇÕES!$U$116,IF('ORÇ.GLOBAL P CAIXA'!I615="O",J614,0))),0)</f>
        <v>0</v>
      </c>
      <c r="AX614" s="731" t="n">
        <f aca="false">IF(E614&lt;&gt;0,J614,0)</f>
        <v>0</v>
      </c>
      <c r="AY614" s="730" t="n">
        <f aca="false">IF(AP614&lt;&gt;AR614,(IF('ORÇ.GLOBAL P CAIXA'!I615="",L614*(INFORMAÇÕES!$Q$99/INFORMAÇÕES!$Q$102),IF('ORÇ.GLOBAL P CAIXA'!I615="R",L614,0))),0)</f>
        <v>0</v>
      </c>
      <c r="AZ614" s="75" t="n">
        <f aca="false">IF(AP614&lt;&gt;AR614,(IF('ORÇ.GLOBAL P CAIXA'!I615="",L614*(INFORMAÇÕES!$Q$100/INFORMAÇÕES!$Q$102),IF('ORÇ.GLOBAL P CAIXA'!I615="C",L614,0))),0)</f>
        <v>0</v>
      </c>
      <c r="BA614" s="75" t="n">
        <f aca="false">IF(AP614&lt;&gt;AR614,(IF('ORÇ.GLOBAL P CAIXA'!I615="",L614*INFORMAÇÕES!$U$115,IF('ORÇ.GLOBAL P CAIXA'!I615="CF",L614,0))),0)</f>
        <v>0</v>
      </c>
      <c r="BB614" s="75" t="n">
        <f aca="false">IF(AP614&lt;&gt;AR614,(IF('ORÇ.GLOBAL P CAIXA'!I615="",L614*INFORMAÇÕES!$U$116,IF('ORÇ.GLOBAL P CAIXA'!I615="O",L614,0))),0)</f>
        <v>0</v>
      </c>
      <c r="BC614" s="731" t="n">
        <f aca="false">IF(E614&lt;&gt;0,L614,0)</f>
        <v>0</v>
      </c>
    </row>
    <row r="615" s="174" customFormat="true" ht="14.25" hidden="false" customHeight="false" outlineLevel="0" collapsed="false">
      <c r="A615" s="159" t="n">
        <v>605</v>
      </c>
      <c r="B615" s="160" t="n">
        <f aca="false">'ORÇ.REPROG. P CAIXA'!B617</f>
        <v>0</v>
      </c>
      <c r="C615" s="723" t="n">
        <f aca="false">'ORÇ.REPROG. P CAIXA'!C617</f>
        <v>0</v>
      </c>
      <c r="D615" s="162" t="n">
        <f aca="false">'ORÇ.REPROG. P CAIXA'!D617</f>
        <v>0</v>
      </c>
      <c r="E615" s="163" t="n">
        <f aca="false">IF('BM GLOBAL'!$P$1&lt;&gt;0,'ORÇ.REPROG. P CAIXA'!E617,'ORÇ.REPROG. P CAIXA'!H617)</f>
        <v>0</v>
      </c>
      <c r="F615" s="163" t="n">
        <f aca="false">IF('BM GLOBAL'!$P$1&lt;&gt;0,IF('ORÇ.GLOBAL P CAIXA'!K616=0,'ORÇ.GLOBAL EMPRESA'!G616,'ORÇ.GLOBAL P CAIXA'!F616),'ORÇ.REPROG. P CAIXA'!I617)</f>
        <v>0</v>
      </c>
      <c r="G615" s="163" t="n">
        <f aca="false">IF(E615&lt;&gt;0,ROUND(E615*F615,2),IF(AO615=0,(SUMIF('ORÇ.REPROG. P CAIXA'!$AC$13:$AC$1012,B615,$AO$11:$AO$1010)),AO615))</f>
        <v>0</v>
      </c>
      <c r="H615" s="163" t="n">
        <f aca="false">IF(J615&lt;&gt;0,IF(E615&lt;&gt;0,J615/F615,0),0)</f>
        <v>0</v>
      </c>
      <c r="I615" s="163" t="n">
        <f aca="false">IF(L615&lt;&gt;0,IF(E615&lt;&gt;0,L615/F615,0),0)</f>
        <v>0</v>
      </c>
      <c r="J615" s="163" t="n">
        <f aca="false">IF(E615&lt;&gt;0,ROUND(INDEX($P$11:$AM$1010,$A615,$L$1),2),IF(AX615=0,(SUMIF($AP$11:$AP$1010,B615,$AX$11:$AX$1010)),AX615))</f>
        <v>0</v>
      </c>
      <c r="K615" s="163" t="n">
        <f aca="false">IF(G615=0,0,(J615/G615)*100)</f>
        <v>0</v>
      </c>
      <c r="L615" s="163" t="n">
        <f aca="false">IF(E615&lt;&gt;0,ROUND(IF($L$1=1,SUM(P615),"0")+IF($L$1=2,SUM($P615:Q615),"0")+IF($L$1=3,SUM($P615:R615),"0")+IF($L$1=4,SUM($P615:S615),"0")+IF($L$1=5,SUM($P615:T615),"0")+IF($L$1=6,SUM($P615:U615),"0")+IF($L$1=7,SUM($P615:V615),"0")+IF($L$1=8,SUM($P615:W615),"0")+IF($L$1=9,SUM($P615:X615),"0")+IF($L$1=10,SUM($P615:Y615),"0")+IF($L$1=11,SUM($P615:Z615),"0")+IF($L$1=12,SUM($P615:AA615),"0")+IF($L$1=13,SUM($P615:AB615),"0")+IF($L$1=14,SUM($P615:AC615),"0")+IF($L$1=15,SUM($P615:AD615),"0")+IF($L$1=16,SUM($P615:AE615),"0")+IF($L$1=17,SUM($P615:AF615),"0")+IF($L$1=18,SUM($P615:AG615),"0")+IF($L$1=19,SUM($P615:AH615),"0")+IF($L$1=20,SUM($P615:AI615),"0")+IF($L$1=21,SUM($P615:AJ615),"0")+IF($L$1=22,SUM($P615:AK615),"0")+IF($L$1=23,SUM($P615:AL615),"0")+IF($L$1=24,SUM($P615:AM615),"0"),2),IF(BC615=0,(SUMIF($AP$11:$AP$1010,B615,$BC$11:$BC$1010)),BC615))</f>
        <v>0</v>
      </c>
      <c r="M615" s="163" t="n">
        <f aca="false">IF(G615=0,0,(L615/G615)*100)</f>
        <v>0</v>
      </c>
      <c r="N615" s="168" t="str">
        <f aca="false">IF(B615&gt;0,"ok","ocultar")</f>
        <v>ocultar</v>
      </c>
      <c r="O615" s="650"/>
      <c r="P615" s="724"/>
      <c r="Q615" s="725"/>
      <c r="R615" s="725"/>
      <c r="S615" s="725"/>
      <c r="T615" s="725"/>
      <c r="U615" s="725"/>
      <c r="V615" s="725"/>
      <c r="W615" s="725"/>
      <c r="X615" s="725"/>
      <c r="Y615" s="725"/>
      <c r="Z615" s="725"/>
      <c r="AA615" s="726"/>
      <c r="AB615" s="726"/>
      <c r="AC615" s="726"/>
      <c r="AD615" s="726"/>
      <c r="AE615" s="726"/>
      <c r="AF615" s="726"/>
      <c r="AG615" s="726"/>
      <c r="AH615" s="726"/>
      <c r="AI615" s="726"/>
      <c r="AJ615" s="726"/>
      <c r="AK615" s="726"/>
      <c r="AL615" s="726"/>
      <c r="AM615" s="727"/>
      <c r="AO615" s="728" t="n">
        <f aca="false">IF(E615&lt;&gt;0,G615,0)</f>
        <v>0</v>
      </c>
      <c r="AP615" s="157" t="n">
        <f aca="false">IF(B615=0,AP614,IF(ISNONTEXT(B615)=TRUE(),INT(B615),INT(LEFT(B615,FIND(".",B615)-1))))</f>
        <v>3</v>
      </c>
      <c r="AQ615" s="157" t="str">
        <f aca="false">IF(AQ616=1,1,IF(B615&lt;&gt;0,1,IF(C615&lt;&gt;0,1,IF(D615&lt;&gt;0,1,IF(E615&lt;&gt;0,1,"")))))</f>
        <v/>
      </c>
      <c r="AR615" s="157" t="str">
        <f aca="false">IF(AP615=0," ",IF(AP615&lt;&gt;AP614,AP615," "))</f>
        <v> </v>
      </c>
      <c r="AS615" s="732"/>
      <c r="AT615" s="730" t="n">
        <f aca="false">IF(AP615&lt;&gt;AR615,(IF('ORÇ.GLOBAL P CAIXA'!I616="",J615*(INFORMAÇÕES!$Q$99/INFORMAÇÕES!$Q$102),IF('ORÇ.GLOBAL P CAIXA'!I616="R",J615,0))),0)</f>
        <v>0</v>
      </c>
      <c r="AU615" s="75" t="n">
        <f aca="false">IF(AP615&lt;&gt;AR615,(IF('ORÇ.GLOBAL P CAIXA'!I616="",J615*(INFORMAÇÕES!$Q$100/INFORMAÇÕES!$Q$102),IF('ORÇ.GLOBAL P CAIXA'!I616="C",J615,0))),0)</f>
        <v>0</v>
      </c>
      <c r="AV615" s="75" t="n">
        <f aca="false">IF(AP615&lt;&gt;AR615,(IF('ORÇ.GLOBAL P CAIXA'!I616="",J615*INFORMAÇÕES!$U$115,IF('ORÇ.GLOBAL P CAIXA'!I616="CF",J615,0))),0)</f>
        <v>0</v>
      </c>
      <c r="AW615" s="75" t="n">
        <f aca="false">IF(AP615&lt;&gt;AR615,(IF('ORÇ.GLOBAL P CAIXA'!I616="",J615*INFORMAÇÕES!$U$116,IF('ORÇ.GLOBAL P CAIXA'!I616="O",J615,0))),0)</f>
        <v>0</v>
      </c>
      <c r="AX615" s="731" t="n">
        <f aca="false">IF(E615&lt;&gt;0,J615,0)</f>
        <v>0</v>
      </c>
      <c r="AY615" s="730" t="n">
        <f aca="false">IF(AP615&lt;&gt;AR615,(IF('ORÇ.GLOBAL P CAIXA'!I616="",L615*(INFORMAÇÕES!$Q$99/INFORMAÇÕES!$Q$102),IF('ORÇ.GLOBAL P CAIXA'!I616="R",L615,0))),0)</f>
        <v>0</v>
      </c>
      <c r="AZ615" s="75" t="n">
        <f aca="false">IF(AP615&lt;&gt;AR615,(IF('ORÇ.GLOBAL P CAIXA'!I616="",L615*(INFORMAÇÕES!$Q$100/INFORMAÇÕES!$Q$102),IF('ORÇ.GLOBAL P CAIXA'!I616="C",L615,0))),0)</f>
        <v>0</v>
      </c>
      <c r="BA615" s="75" t="n">
        <f aca="false">IF(AP615&lt;&gt;AR615,(IF('ORÇ.GLOBAL P CAIXA'!I616="",L615*INFORMAÇÕES!$U$115,IF('ORÇ.GLOBAL P CAIXA'!I616="CF",L615,0))),0)</f>
        <v>0</v>
      </c>
      <c r="BB615" s="75" t="n">
        <f aca="false">IF(AP615&lt;&gt;AR615,(IF('ORÇ.GLOBAL P CAIXA'!I616="",L615*INFORMAÇÕES!$U$116,IF('ORÇ.GLOBAL P CAIXA'!I616="O",L615,0))),0)</f>
        <v>0</v>
      </c>
      <c r="BC615" s="731" t="n">
        <f aca="false">IF(E615&lt;&gt;0,L615,0)</f>
        <v>0</v>
      </c>
    </row>
    <row r="616" s="174" customFormat="true" ht="14.25" hidden="false" customHeight="false" outlineLevel="0" collapsed="false">
      <c r="A616" s="159" t="n">
        <v>606</v>
      </c>
      <c r="B616" s="160" t="n">
        <f aca="false">'ORÇ.REPROG. P CAIXA'!B618</f>
        <v>0</v>
      </c>
      <c r="C616" s="723" t="n">
        <f aca="false">'ORÇ.REPROG. P CAIXA'!C618</f>
        <v>0</v>
      </c>
      <c r="D616" s="162" t="n">
        <f aca="false">'ORÇ.REPROG. P CAIXA'!D618</f>
        <v>0</v>
      </c>
      <c r="E616" s="163" t="n">
        <f aca="false">IF('BM GLOBAL'!$P$1&lt;&gt;0,'ORÇ.REPROG. P CAIXA'!E618,'ORÇ.REPROG. P CAIXA'!H618)</f>
        <v>0</v>
      </c>
      <c r="F616" s="163" t="n">
        <f aca="false">IF('BM GLOBAL'!$P$1&lt;&gt;0,IF('ORÇ.GLOBAL P CAIXA'!K617=0,'ORÇ.GLOBAL EMPRESA'!G617,'ORÇ.GLOBAL P CAIXA'!F617),'ORÇ.REPROG. P CAIXA'!I618)</f>
        <v>0</v>
      </c>
      <c r="G616" s="163" t="n">
        <f aca="false">IF(E616&lt;&gt;0,ROUND(E616*F616,2),IF(AO616=0,(SUMIF('ORÇ.REPROG. P CAIXA'!$AC$13:$AC$1012,B616,$AO$11:$AO$1010)),AO616))</f>
        <v>0</v>
      </c>
      <c r="H616" s="163" t="n">
        <f aca="false">IF(J616&lt;&gt;0,IF(E616&lt;&gt;0,J616/F616,0),0)</f>
        <v>0</v>
      </c>
      <c r="I616" s="163" t="n">
        <f aca="false">IF(L616&lt;&gt;0,IF(E616&lt;&gt;0,L616/F616,0),0)</f>
        <v>0</v>
      </c>
      <c r="J616" s="163" t="n">
        <f aca="false">IF(E616&lt;&gt;0,ROUND(INDEX($P$11:$AM$1010,$A616,$L$1),2),IF(AX616=0,(SUMIF($AP$11:$AP$1010,B616,$AX$11:$AX$1010)),AX616))</f>
        <v>0</v>
      </c>
      <c r="K616" s="163" t="n">
        <f aca="false">IF(G616=0,0,(J616/G616)*100)</f>
        <v>0</v>
      </c>
      <c r="L616" s="163" t="n">
        <f aca="false">IF(E616&lt;&gt;0,ROUND(IF($L$1=1,SUM(P616),"0")+IF($L$1=2,SUM($P616:Q616),"0")+IF($L$1=3,SUM($P616:R616),"0")+IF($L$1=4,SUM($P616:S616),"0")+IF($L$1=5,SUM($P616:T616),"0")+IF($L$1=6,SUM($P616:U616),"0")+IF($L$1=7,SUM($P616:V616),"0")+IF($L$1=8,SUM($P616:W616),"0")+IF($L$1=9,SUM($P616:X616),"0")+IF($L$1=10,SUM($P616:Y616),"0")+IF($L$1=11,SUM($P616:Z616),"0")+IF($L$1=12,SUM($P616:AA616),"0")+IF($L$1=13,SUM($P616:AB616),"0")+IF($L$1=14,SUM($P616:AC616),"0")+IF($L$1=15,SUM($P616:AD616),"0")+IF($L$1=16,SUM($P616:AE616),"0")+IF($L$1=17,SUM($P616:AF616),"0")+IF($L$1=18,SUM($P616:AG616),"0")+IF($L$1=19,SUM($P616:AH616),"0")+IF($L$1=20,SUM($P616:AI616),"0")+IF($L$1=21,SUM($P616:AJ616),"0")+IF($L$1=22,SUM($P616:AK616),"0")+IF($L$1=23,SUM($P616:AL616),"0")+IF($L$1=24,SUM($P616:AM616),"0"),2),IF(BC616=0,(SUMIF($AP$11:$AP$1010,B616,$BC$11:$BC$1010)),BC616))</f>
        <v>0</v>
      </c>
      <c r="M616" s="163" t="n">
        <f aca="false">IF(G616=0,0,(L616/G616)*100)</f>
        <v>0</v>
      </c>
      <c r="N616" s="168" t="str">
        <f aca="false">IF(B616&gt;0,"ok","ocultar")</f>
        <v>ocultar</v>
      </c>
      <c r="O616" s="650"/>
      <c r="P616" s="724"/>
      <c r="Q616" s="725"/>
      <c r="R616" s="725"/>
      <c r="S616" s="725"/>
      <c r="T616" s="725"/>
      <c r="U616" s="725"/>
      <c r="V616" s="725"/>
      <c r="W616" s="725"/>
      <c r="X616" s="725"/>
      <c r="Y616" s="725"/>
      <c r="Z616" s="725"/>
      <c r="AA616" s="726"/>
      <c r="AB616" s="726"/>
      <c r="AC616" s="726"/>
      <c r="AD616" s="726"/>
      <c r="AE616" s="726"/>
      <c r="AF616" s="726"/>
      <c r="AG616" s="726"/>
      <c r="AH616" s="726"/>
      <c r="AI616" s="726"/>
      <c r="AJ616" s="726"/>
      <c r="AK616" s="726"/>
      <c r="AL616" s="726"/>
      <c r="AM616" s="727"/>
      <c r="AO616" s="728" t="n">
        <f aca="false">IF(E616&lt;&gt;0,G616,0)</f>
        <v>0</v>
      </c>
      <c r="AP616" s="157" t="n">
        <f aca="false">IF(B616=0,AP615,IF(ISNONTEXT(B616)=TRUE(),INT(B616),INT(LEFT(B616,FIND(".",B616)-1))))</f>
        <v>3</v>
      </c>
      <c r="AQ616" s="157" t="str">
        <f aca="false">IF(AQ617=1,1,IF(B616&lt;&gt;0,1,IF(C616&lt;&gt;0,1,IF(D616&lt;&gt;0,1,IF(E616&lt;&gt;0,1,"")))))</f>
        <v/>
      </c>
      <c r="AR616" s="157" t="str">
        <f aca="false">IF(AP616=0," ",IF(AP616&lt;&gt;AP615,AP616," "))</f>
        <v> </v>
      </c>
      <c r="AS616" s="732"/>
      <c r="AT616" s="730" t="n">
        <f aca="false">IF(AP616&lt;&gt;AR616,(IF('ORÇ.GLOBAL P CAIXA'!I617="",J616*(INFORMAÇÕES!$Q$99/INFORMAÇÕES!$Q$102),IF('ORÇ.GLOBAL P CAIXA'!I617="R",J616,0))),0)</f>
        <v>0</v>
      </c>
      <c r="AU616" s="75" t="n">
        <f aca="false">IF(AP616&lt;&gt;AR616,(IF('ORÇ.GLOBAL P CAIXA'!I617="",J616*(INFORMAÇÕES!$Q$100/INFORMAÇÕES!$Q$102),IF('ORÇ.GLOBAL P CAIXA'!I617="C",J616,0))),0)</f>
        <v>0</v>
      </c>
      <c r="AV616" s="75" t="n">
        <f aca="false">IF(AP616&lt;&gt;AR616,(IF('ORÇ.GLOBAL P CAIXA'!I617="",J616*INFORMAÇÕES!$U$115,IF('ORÇ.GLOBAL P CAIXA'!I617="CF",J616,0))),0)</f>
        <v>0</v>
      </c>
      <c r="AW616" s="75" t="n">
        <f aca="false">IF(AP616&lt;&gt;AR616,(IF('ORÇ.GLOBAL P CAIXA'!I617="",J616*INFORMAÇÕES!$U$116,IF('ORÇ.GLOBAL P CAIXA'!I617="O",J616,0))),0)</f>
        <v>0</v>
      </c>
      <c r="AX616" s="731" t="n">
        <f aca="false">IF(E616&lt;&gt;0,J616,0)</f>
        <v>0</v>
      </c>
      <c r="AY616" s="730" t="n">
        <f aca="false">IF(AP616&lt;&gt;AR616,(IF('ORÇ.GLOBAL P CAIXA'!I617="",L616*(INFORMAÇÕES!$Q$99/INFORMAÇÕES!$Q$102),IF('ORÇ.GLOBAL P CAIXA'!I617="R",L616,0))),0)</f>
        <v>0</v>
      </c>
      <c r="AZ616" s="75" t="n">
        <f aca="false">IF(AP616&lt;&gt;AR616,(IF('ORÇ.GLOBAL P CAIXA'!I617="",L616*(INFORMAÇÕES!$Q$100/INFORMAÇÕES!$Q$102),IF('ORÇ.GLOBAL P CAIXA'!I617="C",L616,0))),0)</f>
        <v>0</v>
      </c>
      <c r="BA616" s="75" t="n">
        <f aca="false">IF(AP616&lt;&gt;AR616,(IF('ORÇ.GLOBAL P CAIXA'!I617="",L616*INFORMAÇÕES!$U$115,IF('ORÇ.GLOBAL P CAIXA'!I617="CF",L616,0))),0)</f>
        <v>0</v>
      </c>
      <c r="BB616" s="75" t="n">
        <f aca="false">IF(AP616&lt;&gt;AR616,(IF('ORÇ.GLOBAL P CAIXA'!I617="",L616*INFORMAÇÕES!$U$116,IF('ORÇ.GLOBAL P CAIXA'!I617="O",L616,0))),0)</f>
        <v>0</v>
      </c>
      <c r="BC616" s="731" t="n">
        <f aca="false">IF(E616&lt;&gt;0,L616,0)</f>
        <v>0</v>
      </c>
    </row>
    <row r="617" s="174" customFormat="true" ht="14.25" hidden="false" customHeight="false" outlineLevel="0" collapsed="false">
      <c r="A617" s="159" t="n">
        <v>607</v>
      </c>
      <c r="B617" s="160" t="n">
        <f aca="false">'ORÇ.REPROG. P CAIXA'!B619</f>
        <v>0</v>
      </c>
      <c r="C617" s="723" t="n">
        <f aca="false">'ORÇ.REPROG. P CAIXA'!C619</f>
        <v>0</v>
      </c>
      <c r="D617" s="162" t="n">
        <f aca="false">'ORÇ.REPROG. P CAIXA'!D619</f>
        <v>0</v>
      </c>
      <c r="E617" s="163" t="n">
        <f aca="false">IF('BM GLOBAL'!$P$1&lt;&gt;0,'ORÇ.REPROG. P CAIXA'!E619,'ORÇ.REPROG. P CAIXA'!H619)</f>
        <v>0</v>
      </c>
      <c r="F617" s="163" t="n">
        <f aca="false">IF('BM GLOBAL'!$P$1&lt;&gt;0,IF('ORÇ.GLOBAL P CAIXA'!K618=0,'ORÇ.GLOBAL EMPRESA'!G618,'ORÇ.GLOBAL P CAIXA'!F618),'ORÇ.REPROG. P CAIXA'!I619)</f>
        <v>0</v>
      </c>
      <c r="G617" s="163" t="n">
        <f aca="false">IF(E617&lt;&gt;0,ROUND(E617*F617,2),IF(AO617=0,(SUMIF('ORÇ.REPROG. P CAIXA'!$AC$13:$AC$1012,B617,$AO$11:$AO$1010)),AO617))</f>
        <v>0</v>
      </c>
      <c r="H617" s="163" t="n">
        <f aca="false">IF(J617&lt;&gt;0,IF(E617&lt;&gt;0,J617/F617,0),0)</f>
        <v>0</v>
      </c>
      <c r="I617" s="163" t="n">
        <f aca="false">IF(L617&lt;&gt;0,IF(E617&lt;&gt;0,L617/F617,0),0)</f>
        <v>0</v>
      </c>
      <c r="J617" s="163" t="n">
        <f aca="false">IF(E617&lt;&gt;0,ROUND(INDEX($P$11:$AM$1010,$A617,$L$1),2),IF(AX617=0,(SUMIF($AP$11:$AP$1010,B617,$AX$11:$AX$1010)),AX617))</f>
        <v>0</v>
      </c>
      <c r="K617" s="163" t="n">
        <f aca="false">IF(G617=0,0,(J617/G617)*100)</f>
        <v>0</v>
      </c>
      <c r="L617" s="163" t="n">
        <f aca="false">IF(E617&lt;&gt;0,ROUND(IF($L$1=1,SUM(P617),"0")+IF($L$1=2,SUM($P617:Q617),"0")+IF($L$1=3,SUM($P617:R617),"0")+IF($L$1=4,SUM($P617:S617),"0")+IF($L$1=5,SUM($P617:T617),"0")+IF($L$1=6,SUM($P617:U617),"0")+IF($L$1=7,SUM($P617:V617),"0")+IF($L$1=8,SUM($P617:W617),"0")+IF($L$1=9,SUM($P617:X617),"0")+IF($L$1=10,SUM($P617:Y617),"0")+IF($L$1=11,SUM($P617:Z617),"0")+IF($L$1=12,SUM($P617:AA617),"0")+IF($L$1=13,SUM($P617:AB617),"0")+IF($L$1=14,SUM($P617:AC617),"0")+IF($L$1=15,SUM($P617:AD617),"0")+IF($L$1=16,SUM($P617:AE617),"0")+IF($L$1=17,SUM($P617:AF617),"0")+IF($L$1=18,SUM($P617:AG617),"0")+IF($L$1=19,SUM($P617:AH617),"0")+IF($L$1=20,SUM($P617:AI617),"0")+IF($L$1=21,SUM($P617:AJ617),"0")+IF($L$1=22,SUM($P617:AK617),"0")+IF($L$1=23,SUM($P617:AL617),"0")+IF($L$1=24,SUM($P617:AM617),"0"),2),IF(BC617=0,(SUMIF($AP$11:$AP$1010,B617,$BC$11:$BC$1010)),BC617))</f>
        <v>0</v>
      </c>
      <c r="M617" s="163" t="n">
        <f aca="false">IF(G617=0,0,(L617/G617)*100)</f>
        <v>0</v>
      </c>
      <c r="N617" s="168" t="str">
        <f aca="false">IF(B617&gt;0,"ok","ocultar")</f>
        <v>ocultar</v>
      </c>
      <c r="O617" s="650"/>
      <c r="P617" s="724"/>
      <c r="Q617" s="725"/>
      <c r="R617" s="725"/>
      <c r="S617" s="725"/>
      <c r="T617" s="725"/>
      <c r="U617" s="725"/>
      <c r="V617" s="725"/>
      <c r="W617" s="725"/>
      <c r="X617" s="725"/>
      <c r="Y617" s="725"/>
      <c r="Z617" s="725"/>
      <c r="AA617" s="726"/>
      <c r="AB617" s="726"/>
      <c r="AC617" s="726"/>
      <c r="AD617" s="726"/>
      <c r="AE617" s="726"/>
      <c r="AF617" s="726"/>
      <c r="AG617" s="726"/>
      <c r="AH617" s="726"/>
      <c r="AI617" s="726"/>
      <c r="AJ617" s="726"/>
      <c r="AK617" s="726"/>
      <c r="AL617" s="726"/>
      <c r="AM617" s="727"/>
      <c r="AO617" s="728" t="n">
        <f aca="false">IF(E617&lt;&gt;0,G617,0)</f>
        <v>0</v>
      </c>
      <c r="AP617" s="157" t="n">
        <f aca="false">IF(B617=0,AP616,IF(ISNONTEXT(B617)=TRUE(),INT(B617),INT(LEFT(B617,FIND(".",B617)-1))))</f>
        <v>3</v>
      </c>
      <c r="AQ617" s="157" t="str">
        <f aca="false">IF(AQ618=1,1,IF(B617&lt;&gt;0,1,IF(C617&lt;&gt;0,1,IF(D617&lt;&gt;0,1,IF(E617&lt;&gt;0,1,"")))))</f>
        <v/>
      </c>
      <c r="AR617" s="157" t="str">
        <f aca="false">IF(AP617=0," ",IF(AP617&lt;&gt;AP616,AP617," "))</f>
        <v> </v>
      </c>
      <c r="AS617" s="732"/>
      <c r="AT617" s="730" t="n">
        <f aca="false">IF(AP617&lt;&gt;AR617,(IF('ORÇ.GLOBAL P CAIXA'!I618="",J617*(INFORMAÇÕES!$Q$99/INFORMAÇÕES!$Q$102),IF('ORÇ.GLOBAL P CAIXA'!I618="R",J617,0))),0)</f>
        <v>0</v>
      </c>
      <c r="AU617" s="75" t="n">
        <f aca="false">IF(AP617&lt;&gt;AR617,(IF('ORÇ.GLOBAL P CAIXA'!I618="",J617*(INFORMAÇÕES!$Q$100/INFORMAÇÕES!$Q$102),IF('ORÇ.GLOBAL P CAIXA'!I618="C",J617,0))),0)</f>
        <v>0</v>
      </c>
      <c r="AV617" s="75" t="n">
        <f aca="false">IF(AP617&lt;&gt;AR617,(IF('ORÇ.GLOBAL P CAIXA'!I618="",J617*INFORMAÇÕES!$U$115,IF('ORÇ.GLOBAL P CAIXA'!I618="CF",J617,0))),0)</f>
        <v>0</v>
      </c>
      <c r="AW617" s="75" t="n">
        <f aca="false">IF(AP617&lt;&gt;AR617,(IF('ORÇ.GLOBAL P CAIXA'!I618="",J617*INFORMAÇÕES!$U$116,IF('ORÇ.GLOBAL P CAIXA'!I618="O",J617,0))),0)</f>
        <v>0</v>
      </c>
      <c r="AX617" s="731" t="n">
        <f aca="false">IF(E617&lt;&gt;0,J617,0)</f>
        <v>0</v>
      </c>
      <c r="AY617" s="730" t="n">
        <f aca="false">IF(AP617&lt;&gt;AR617,(IF('ORÇ.GLOBAL P CAIXA'!I618="",L617*(INFORMAÇÕES!$Q$99/INFORMAÇÕES!$Q$102),IF('ORÇ.GLOBAL P CAIXA'!I618="R",L617,0))),0)</f>
        <v>0</v>
      </c>
      <c r="AZ617" s="75" t="n">
        <f aca="false">IF(AP617&lt;&gt;AR617,(IF('ORÇ.GLOBAL P CAIXA'!I618="",L617*(INFORMAÇÕES!$Q$100/INFORMAÇÕES!$Q$102),IF('ORÇ.GLOBAL P CAIXA'!I618="C",L617,0))),0)</f>
        <v>0</v>
      </c>
      <c r="BA617" s="75" t="n">
        <f aca="false">IF(AP617&lt;&gt;AR617,(IF('ORÇ.GLOBAL P CAIXA'!I618="",L617*INFORMAÇÕES!$U$115,IF('ORÇ.GLOBAL P CAIXA'!I618="CF",L617,0))),0)</f>
        <v>0</v>
      </c>
      <c r="BB617" s="75" t="n">
        <f aca="false">IF(AP617&lt;&gt;AR617,(IF('ORÇ.GLOBAL P CAIXA'!I618="",L617*INFORMAÇÕES!$U$116,IF('ORÇ.GLOBAL P CAIXA'!I618="O",L617,0))),0)</f>
        <v>0</v>
      </c>
      <c r="BC617" s="731" t="n">
        <f aca="false">IF(E617&lt;&gt;0,L617,0)</f>
        <v>0</v>
      </c>
    </row>
    <row r="618" s="174" customFormat="true" ht="14.25" hidden="false" customHeight="false" outlineLevel="0" collapsed="false">
      <c r="A618" s="159" t="n">
        <v>608</v>
      </c>
      <c r="B618" s="160" t="n">
        <f aca="false">'ORÇ.REPROG. P CAIXA'!B620</f>
        <v>0</v>
      </c>
      <c r="C618" s="723" t="n">
        <f aca="false">'ORÇ.REPROG. P CAIXA'!C620</f>
        <v>0</v>
      </c>
      <c r="D618" s="162" t="n">
        <f aca="false">'ORÇ.REPROG. P CAIXA'!D620</f>
        <v>0</v>
      </c>
      <c r="E618" s="163" t="n">
        <f aca="false">IF('BM GLOBAL'!$P$1&lt;&gt;0,'ORÇ.REPROG. P CAIXA'!E620,'ORÇ.REPROG. P CAIXA'!H620)</f>
        <v>0</v>
      </c>
      <c r="F618" s="163" t="n">
        <f aca="false">IF('BM GLOBAL'!$P$1&lt;&gt;0,IF('ORÇ.GLOBAL P CAIXA'!K619=0,'ORÇ.GLOBAL EMPRESA'!G619,'ORÇ.GLOBAL P CAIXA'!F619),'ORÇ.REPROG. P CAIXA'!I620)</f>
        <v>0</v>
      </c>
      <c r="G618" s="163" t="n">
        <f aca="false">IF(E618&lt;&gt;0,ROUND(E618*F618,2),IF(AO618=0,(SUMIF('ORÇ.REPROG. P CAIXA'!$AC$13:$AC$1012,B618,$AO$11:$AO$1010)),AO618))</f>
        <v>0</v>
      </c>
      <c r="H618" s="163" t="n">
        <f aca="false">IF(J618&lt;&gt;0,IF(E618&lt;&gt;0,J618/F618,0),0)</f>
        <v>0</v>
      </c>
      <c r="I618" s="163" t="n">
        <f aca="false">IF(L618&lt;&gt;0,IF(E618&lt;&gt;0,L618/F618,0),0)</f>
        <v>0</v>
      </c>
      <c r="J618" s="163" t="n">
        <f aca="false">IF(E618&lt;&gt;0,ROUND(INDEX($P$11:$AM$1010,$A618,$L$1),2),IF(AX618=0,(SUMIF($AP$11:$AP$1010,B618,$AX$11:$AX$1010)),AX618))</f>
        <v>0</v>
      </c>
      <c r="K618" s="163" t="n">
        <f aca="false">IF(G618=0,0,(J618/G618)*100)</f>
        <v>0</v>
      </c>
      <c r="L618" s="163" t="n">
        <f aca="false">IF(E618&lt;&gt;0,ROUND(IF($L$1=1,SUM(P618),"0")+IF($L$1=2,SUM($P618:Q618),"0")+IF($L$1=3,SUM($P618:R618),"0")+IF($L$1=4,SUM($P618:S618),"0")+IF($L$1=5,SUM($P618:T618),"0")+IF($L$1=6,SUM($P618:U618),"0")+IF($L$1=7,SUM($P618:V618),"0")+IF($L$1=8,SUM($P618:W618),"0")+IF($L$1=9,SUM($P618:X618),"0")+IF($L$1=10,SUM($P618:Y618),"0")+IF($L$1=11,SUM($P618:Z618),"0")+IF($L$1=12,SUM($P618:AA618),"0")+IF($L$1=13,SUM($P618:AB618),"0")+IF($L$1=14,SUM($P618:AC618),"0")+IF($L$1=15,SUM($P618:AD618),"0")+IF($L$1=16,SUM($P618:AE618),"0")+IF($L$1=17,SUM($P618:AF618),"0")+IF($L$1=18,SUM($P618:AG618),"0")+IF($L$1=19,SUM($P618:AH618),"0")+IF($L$1=20,SUM($P618:AI618),"0")+IF($L$1=21,SUM($P618:AJ618),"0")+IF($L$1=22,SUM($P618:AK618),"0")+IF($L$1=23,SUM($P618:AL618),"0")+IF($L$1=24,SUM($P618:AM618),"0"),2),IF(BC618=0,(SUMIF($AP$11:$AP$1010,B618,$BC$11:$BC$1010)),BC618))</f>
        <v>0</v>
      </c>
      <c r="M618" s="163" t="n">
        <f aca="false">IF(G618=0,0,(L618/G618)*100)</f>
        <v>0</v>
      </c>
      <c r="N618" s="168" t="str">
        <f aca="false">IF(B618&gt;0,"ok","ocultar")</f>
        <v>ocultar</v>
      </c>
      <c r="O618" s="650"/>
      <c r="P618" s="724"/>
      <c r="Q618" s="725"/>
      <c r="R618" s="725"/>
      <c r="S618" s="725"/>
      <c r="T618" s="725"/>
      <c r="U618" s="725"/>
      <c r="V618" s="725"/>
      <c r="W618" s="725"/>
      <c r="X618" s="725"/>
      <c r="Y618" s="725"/>
      <c r="Z618" s="725"/>
      <c r="AA618" s="726"/>
      <c r="AB618" s="726"/>
      <c r="AC618" s="726"/>
      <c r="AD618" s="726"/>
      <c r="AE618" s="726"/>
      <c r="AF618" s="726"/>
      <c r="AG618" s="726"/>
      <c r="AH618" s="726"/>
      <c r="AI618" s="726"/>
      <c r="AJ618" s="726"/>
      <c r="AK618" s="726"/>
      <c r="AL618" s="726"/>
      <c r="AM618" s="727"/>
      <c r="AO618" s="728" t="n">
        <f aca="false">IF(E618&lt;&gt;0,G618,0)</f>
        <v>0</v>
      </c>
      <c r="AP618" s="157" t="n">
        <f aca="false">IF(B618=0,AP617,IF(ISNONTEXT(B618)=TRUE(),INT(B618),INT(LEFT(B618,FIND(".",B618)-1))))</f>
        <v>3</v>
      </c>
      <c r="AQ618" s="157" t="str">
        <f aca="false">IF(AQ619=1,1,IF(B618&lt;&gt;0,1,IF(C618&lt;&gt;0,1,IF(D618&lt;&gt;0,1,IF(E618&lt;&gt;0,1,"")))))</f>
        <v/>
      </c>
      <c r="AR618" s="157" t="str">
        <f aca="false">IF(AP618=0," ",IF(AP618&lt;&gt;AP617,AP618," "))</f>
        <v> </v>
      </c>
      <c r="AS618" s="732"/>
      <c r="AT618" s="730" t="n">
        <f aca="false">IF(AP618&lt;&gt;AR618,(IF('ORÇ.GLOBAL P CAIXA'!I619="",J618*(INFORMAÇÕES!$Q$99/INFORMAÇÕES!$Q$102),IF('ORÇ.GLOBAL P CAIXA'!I619="R",J618,0))),0)</f>
        <v>0</v>
      </c>
      <c r="AU618" s="75" t="n">
        <f aca="false">IF(AP618&lt;&gt;AR618,(IF('ORÇ.GLOBAL P CAIXA'!I619="",J618*(INFORMAÇÕES!$Q$100/INFORMAÇÕES!$Q$102),IF('ORÇ.GLOBAL P CAIXA'!I619="C",J618,0))),0)</f>
        <v>0</v>
      </c>
      <c r="AV618" s="75" t="n">
        <f aca="false">IF(AP618&lt;&gt;AR618,(IF('ORÇ.GLOBAL P CAIXA'!I619="",J618*INFORMAÇÕES!$U$115,IF('ORÇ.GLOBAL P CAIXA'!I619="CF",J618,0))),0)</f>
        <v>0</v>
      </c>
      <c r="AW618" s="75" t="n">
        <f aca="false">IF(AP618&lt;&gt;AR618,(IF('ORÇ.GLOBAL P CAIXA'!I619="",J618*INFORMAÇÕES!$U$116,IF('ORÇ.GLOBAL P CAIXA'!I619="O",J618,0))),0)</f>
        <v>0</v>
      </c>
      <c r="AX618" s="731" t="n">
        <f aca="false">IF(E618&lt;&gt;0,J618,0)</f>
        <v>0</v>
      </c>
      <c r="AY618" s="730" t="n">
        <f aca="false">IF(AP618&lt;&gt;AR618,(IF('ORÇ.GLOBAL P CAIXA'!I619="",L618*(INFORMAÇÕES!$Q$99/INFORMAÇÕES!$Q$102),IF('ORÇ.GLOBAL P CAIXA'!I619="R",L618,0))),0)</f>
        <v>0</v>
      </c>
      <c r="AZ618" s="75" t="n">
        <f aca="false">IF(AP618&lt;&gt;AR618,(IF('ORÇ.GLOBAL P CAIXA'!I619="",L618*(INFORMAÇÕES!$Q$100/INFORMAÇÕES!$Q$102),IF('ORÇ.GLOBAL P CAIXA'!I619="C",L618,0))),0)</f>
        <v>0</v>
      </c>
      <c r="BA618" s="75" t="n">
        <f aca="false">IF(AP618&lt;&gt;AR618,(IF('ORÇ.GLOBAL P CAIXA'!I619="",L618*INFORMAÇÕES!$U$115,IF('ORÇ.GLOBAL P CAIXA'!I619="CF",L618,0))),0)</f>
        <v>0</v>
      </c>
      <c r="BB618" s="75" t="n">
        <f aca="false">IF(AP618&lt;&gt;AR618,(IF('ORÇ.GLOBAL P CAIXA'!I619="",L618*INFORMAÇÕES!$U$116,IF('ORÇ.GLOBAL P CAIXA'!I619="O",L618,0))),0)</f>
        <v>0</v>
      </c>
      <c r="BC618" s="731" t="n">
        <f aca="false">IF(E618&lt;&gt;0,L618,0)</f>
        <v>0</v>
      </c>
    </row>
    <row r="619" s="174" customFormat="true" ht="14.25" hidden="false" customHeight="false" outlineLevel="0" collapsed="false">
      <c r="A619" s="159" t="n">
        <v>609</v>
      </c>
      <c r="B619" s="160" t="n">
        <f aca="false">'ORÇ.REPROG. P CAIXA'!B621</f>
        <v>0</v>
      </c>
      <c r="C619" s="723" t="n">
        <f aca="false">'ORÇ.REPROG. P CAIXA'!C621</f>
        <v>0</v>
      </c>
      <c r="D619" s="162" t="n">
        <f aca="false">'ORÇ.REPROG. P CAIXA'!D621</f>
        <v>0</v>
      </c>
      <c r="E619" s="163" t="n">
        <f aca="false">IF('BM GLOBAL'!$P$1&lt;&gt;0,'ORÇ.REPROG. P CAIXA'!E621,'ORÇ.REPROG. P CAIXA'!H621)</f>
        <v>0</v>
      </c>
      <c r="F619" s="163" t="n">
        <f aca="false">IF('BM GLOBAL'!$P$1&lt;&gt;0,IF('ORÇ.GLOBAL P CAIXA'!K620=0,'ORÇ.GLOBAL EMPRESA'!G620,'ORÇ.GLOBAL P CAIXA'!F620),'ORÇ.REPROG. P CAIXA'!I621)</f>
        <v>0</v>
      </c>
      <c r="G619" s="163" t="n">
        <f aca="false">IF(E619&lt;&gt;0,ROUND(E619*F619,2),IF(AO619=0,(SUMIF('ORÇ.REPROG. P CAIXA'!$AC$13:$AC$1012,B619,$AO$11:$AO$1010)),AO619))</f>
        <v>0</v>
      </c>
      <c r="H619" s="163" t="n">
        <f aca="false">IF(J619&lt;&gt;0,IF(E619&lt;&gt;0,J619/F619,0),0)</f>
        <v>0</v>
      </c>
      <c r="I619" s="163" t="n">
        <f aca="false">IF(L619&lt;&gt;0,IF(E619&lt;&gt;0,L619/F619,0),0)</f>
        <v>0</v>
      </c>
      <c r="J619" s="163" t="n">
        <f aca="false">IF(E619&lt;&gt;0,ROUND(INDEX($P$11:$AM$1010,$A619,$L$1),2),IF(AX619=0,(SUMIF($AP$11:$AP$1010,B619,$AX$11:$AX$1010)),AX619))</f>
        <v>0</v>
      </c>
      <c r="K619" s="163" t="n">
        <f aca="false">IF(G619=0,0,(J619/G619)*100)</f>
        <v>0</v>
      </c>
      <c r="L619" s="163" t="n">
        <f aca="false">IF(E619&lt;&gt;0,ROUND(IF($L$1=1,SUM(P619),"0")+IF($L$1=2,SUM($P619:Q619),"0")+IF($L$1=3,SUM($P619:R619),"0")+IF($L$1=4,SUM($P619:S619),"0")+IF($L$1=5,SUM($P619:T619),"0")+IF($L$1=6,SUM($P619:U619),"0")+IF($L$1=7,SUM($P619:V619),"0")+IF($L$1=8,SUM($P619:W619),"0")+IF($L$1=9,SUM($P619:X619),"0")+IF($L$1=10,SUM($P619:Y619),"0")+IF($L$1=11,SUM($P619:Z619),"0")+IF($L$1=12,SUM($P619:AA619),"0")+IF($L$1=13,SUM($P619:AB619),"0")+IF($L$1=14,SUM($P619:AC619),"0")+IF($L$1=15,SUM($P619:AD619),"0")+IF($L$1=16,SUM($P619:AE619),"0")+IF($L$1=17,SUM($P619:AF619),"0")+IF($L$1=18,SUM($P619:AG619),"0")+IF($L$1=19,SUM($P619:AH619),"0")+IF($L$1=20,SUM($P619:AI619),"0")+IF($L$1=21,SUM($P619:AJ619),"0")+IF($L$1=22,SUM($P619:AK619),"0")+IF($L$1=23,SUM($P619:AL619),"0")+IF($L$1=24,SUM($P619:AM619),"0"),2),IF(BC619=0,(SUMIF($AP$11:$AP$1010,B619,$BC$11:$BC$1010)),BC619))</f>
        <v>0</v>
      </c>
      <c r="M619" s="163" t="n">
        <f aca="false">IF(G619=0,0,(L619/G619)*100)</f>
        <v>0</v>
      </c>
      <c r="N619" s="168" t="str">
        <f aca="false">IF(B619&gt;0,"ok","ocultar")</f>
        <v>ocultar</v>
      </c>
      <c r="O619" s="650"/>
      <c r="P619" s="724"/>
      <c r="Q619" s="725"/>
      <c r="R619" s="725"/>
      <c r="S619" s="725"/>
      <c r="T619" s="725"/>
      <c r="U619" s="725"/>
      <c r="V619" s="725"/>
      <c r="W619" s="725"/>
      <c r="X619" s="725"/>
      <c r="Y619" s="725"/>
      <c r="Z619" s="725"/>
      <c r="AA619" s="726"/>
      <c r="AB619" s="726"/>
      <c r="AC619" s="726"/>
      <c r="AD619" s="726"/>
      <c r="AE619" s="726"/>
      <c r="AF619" s="726"/>
      <c r="AG619" s="726"/>
      <c r="AH619" s="726"/>
      <c r="AI619" s="726"/>
      <c r="AJ619" s="726"/>
      <c r="AK619" s="726"/>
      <c r="AL619" s="726"/>
      <c r="AM619" s="727"/>
      <c r="AO619" s="728" t="n">
        <f aca="false">IF(E619&lt;&gt;0,G619,0)</f>
        <v>0</v>
      </c>
      <c r="AP619" s="157" t="n">
        <f aca="false">IF(B619=0,AP618,IF(ISNONTEXT(B619)=TRUE(),INT(B619),INT(LEFT(B619,FIND(".",B619)-1))))</f>
        <v>3</v>
      </c>
      <c r="AQ619" s="157" t="str">
        <f aca="false">IF(AQ620=1,1,IF(B619&lt;&gt;0,1,IF(C619&lt;&gt;0,1,IF(D619&lt;&gt;0,1,IF(E619&lt;&gt;0,1,"")))))</f>
        <v/>
      </c>
      <c r="AR619" s="157" t="str">
        <f aca="false">IF(AP619=0," ",IF(AP619&lt;&gt;AP618,AP619," "))</f>
        <v> </v>
      </c>
      <c r="AS619" s="732"/>
      <c r="AT619" s="730" t="n">
        <f aca="false">IF(AP619&lt;&gt;AR619,(IF('ORÇ.GLOBAL P CAIXA'!I620="",J619*(INFORMAÇÕES!$Q$99/INFORMAÇÕES!$Q$102),IF('ORÇ.GLOBAL P CAIXA'!I620="R",J619,0))),0)</f>
        <v>0</v>
      </c>
      <c r="AU619" s="75" t="n">
        <f aca="false">IF(AP619&lt;&gt;AR619,(IF('ORÇ.GLOBAL P CAIXA'!I620="",J619*(INFORMAÇÕES!$Q$100/INFORMAÇÕES!$Q$102),IF('ORÇ.GLOBAL P CAIXA'!I620="C",J619,0))),0)</f>
        <v>0</v>
      </c>
      <c r="AV619" s="75" t="n">
        <f aca="false">IF(AP619&lt;&gt;AR619,(IF('ORÇ.GLOBAL P CAIXA'!I620="",J619*INFORMAÇÕES!$U$115,IF('ORÇ.GLOBAL P CAIXA'!I620="CF",J619,0))),0)</f>
        <v>0</v>
      </c>
      <c r="AW619" s="75" t="n">
        <f aca="false">IF(AP619&lt;&gt;AR619,(IF('ORÇ.GLOBAL P CAIXA'!I620="",J619*INFORMAÇÕES!$U$116,IF('ORÇ.GLOBAL P CAIXA'!I620="O",J619,0))),0)</f>
        <v>0</v>
      </c>
      <c r="AX619" s="731" t="n">
        <f aca="false">IF(E619&lt;&gt;0,J619,0)</f>
        <v>0</v>
      </c>
      <c r="AY619" s="730" t="n">
        <f aca="false">IF(AP619&lt;&gt;AR619,(IF('ORÇ.GLOBAL P CAIXA'!I620="",L619*(INFORMAÇÕES!$Q$99/INFORMAÇÕES!$Q$102),IF('ORÇ.GLOBAL P CAIXA'!I620="R",L619,0))),0)</f>
        <v>0</v>
      </c>
      <c r="AZ619" s="75" t="n">
        <f aca="false">IF(AP619&lt;&gt;AR619,(IF('ORÇ.GLOBAL P CAIXA'!I620="",L619*(INFORMAÇÕES!$Q$100/INFORMAÇÕES!$Q$102),IF('ORÇ.GLOBAL P CAIXA'!I620="C",L619,0))),0)</f>
        <v>0</v>
      </c>
      <c r="BA619" s="75" t="n">
        <f aca="false">IF(AP619&lt;&gt;AR619,(IF('ORÇ.GLOBAL P CAIXA'!I620="",L619*INFORMAÇÕES!$U$115,IF('ORÇ.GLOBAL P CAIXA'!I620="CF",L619,0))),0)</f>
        <v>0</v>
      </c>
      <c r="BB619" s="75" t="n">
        <f aca="false">IF(AP619&lt;&gt;AR619,(IF('ORÇ.GLOBAL P CAIXA'!I620="",L619*INFORMAÇÕES!$U$116,IF('ORÇ.GLOBAL P CAIXA'!I620="O",L619,0))),0)</f>
        <v>0</v>
      </c>
      <c r="BC619" s="731" t="n">
        <f aca="false">IF(E619&lt;&gt;0,L619,0)</f>
        <v>0</v>
      </c>
    </row>
    <row r="620" s="174" customFormat="true" ht="14.25" hidden="false" customHeight="false" outlineLevel="0" collapsed="false">
      <c r="A620" s="159" t="n">
        <v>610</v>
      </c>
      <c r="B620" s="160" t="n">
        <f aca="false">'ORÇ.REPROG. P CAIXA'!B622</f>
        <v>0</v>
      </c>
      <c r="C620" s="723" t="n">
        <f aca="false">'ORÇ.REPROG. P CAIXA'!C622</f>
        <v>0</v>
      </c>
      <c r="D620" s="162" t="n">
        <f aca="false">'ORÇ.REPROG. P CAIXA'!D622</f>
        <v>0</v>
      </c>
      <c r="E620" s="163" t="n">
        <f aca="false">IF('BM GLOBAL'!$P$1&lt;&gt;0,'ORÇ.REPROG. P CAIXA'!E622,'ORÇ.REPROG. P CAIXA'!H622)</f>
        <v>0</v>
      </c>
      <c r="F620" s="163" t="n">
        <f aca="false">IF('BM GLOBAL'!$P$1&lt;&gt;0,IF('ORÇ.GLOBAL P CAIXA'!K621=0,'ORÇ.GLOBAL EMPRESA'!G621,'ORÇ.GLOBAL P CAIXA'!F621),'ORÇ.REPROG. P CAIXA'!I622)</f>
        <v>0</v>
      </c>
      <c r="G620" s="163" t="n">
        <f aca="false">IF(E620&lt;&gt;0,ROUND(E620*F620,2),IF(AO620=0,(SUMIF('ORÇ.REPROG. P CAIXA'!$AC$13:$AC$1012,B620,$AO$11:$AO$1010)),AO620))</f>
        <v>0</v>
      </c>
      <c r="H620" s="163" t="n">
        <f aca="false">IF(J620&lt;&gt;0,IF(E620&lt;&gt;0,J620/F620,0),0)</f>
        <v>0</v>
      </c>
      <c r="I620" s="163" t="n">
        <f aca="false">IF(L620&lt;&gt;0,IF(E620&lt;&gt;0,L620/F620,0),0)</f>
        <v>0</v>
      </c>
      <c r="J620" s="163" t="n">
        <f aca="false">IF(E620&lt;&gt;0,ROUND(INDEX($P$11:$AM$1010,$A620,$L$1),2),IF(AX620=0,(SUMIF($AP$11:$AP$1010,B620,$AX$11:$AX$1010)),AX620))</f>
        <v>0</v>
      </c>
      <c r="K620" s="163" t="n">
        <f aca="false">IF(G620=0,0,(J620/G620)*100)</f>
        <v>0</v>
      </c>
      <c r="L620" s="163" t="n">
        <f aca="false">IF(E620&lt;&gt;0,ROUND(IF($L$1=1,SUM(P620),"0")+IF($L$1=2,SUM($P620:Q620),"0")+IF($L$1=3,SUM($P620:R620),"0")+IF($L$1=4,SUM($P620:S620),"0")+IF($L$1=5,SUM($P620:T620),"0")+IF($L$1=6,SUM($P620:U620),"0")+IF($L$1=7,SUM($P620:V620),"0")+IF($L$1=8,SUM($P620:W620),"0")+IF($L$1=9,SUM($P620:X620),"0")+IF($L$1=10,SUM($P620:Y620),"0")+IF($L$1=11,SUM($P620:Z620),"0")+IF($L$1=12,SUM($P620:AA620),"0")+IF($L$1=13,SUM($P620:AB620),"0")+IF($L$1=14,SUM($P620:AC620),"0")+IF($L$1=15,SUM($P620:AD620),"0")+IF($L$1=16,SUM($P620:AE620),"0")+IF($L$1=17,SUM($P620:AF620),"0")+IF($L$1=18,SUM($P620:AG620),"0")+IF($L$1=19,SUM($P620:AH620),"0")+IF($L$1=20,SUM($P620:AI620),"0")+IF($L$1=21,SUM($P620:AJ620),"0")+IF($L$1=22,SUM($P620:AK620),"0")+IF($L$1=23,SUM($P620:AL620),"0")+IF($L$1=24,SUM($P620:AM620),"0"),2),IF(BC620=0,(SUMIF($AP$11:$AP$1010,B620,$BC$11:$BC$1010)),BC620))</f>
        <v>0</v>
      </c>
      <c r="M620" s="163" t="n">
        <f aca="false">IF(G620=0,0,(L620/G620)*100)</f>
        <v>0</v>
      </c>
      <c r="N620" s="168" t="str">
        <f aca="false">IF(B620&gt;0,"ok","ocultar")</f>
        <v>ocultar</v>
      </c>
      <c r="O620" s="650"/>
      <c r="P620" s="724"/>
      <c r="Q620" s="725"/>
      <c r="R620" s="725"/>
      <c r="S620" s="725"/>
      <c r="T620" s="725"/>
      <c r="U620" s="725"/>
      <c r="V620" s="725"/>
      <c r="W620" s="725"/>
      <c r="X620" s="725"/>
      <c r="Y620" s="725"/>
      <c r="Z620" s="725"/>
      <c r="AA620" s="726"/>
      <c r="AB620" s="726"/>
      <c r="AC620" s="726"/>
      <c r="AD620" s="726"/>
      <c r="AE620" s="726"/>
      <c r="AF620" s="726"/>
      <c r="AG620" s="726"/>
      <c r="AH620" s="726"/>
      <c r="AI620" s="726"/>
      <c r="AJ620" s="726"/>
      <c r="AK620" s="726"/>
      <c r="AL620" s="726"/>
      <c r="AM620" s="727"/>
      <c r="AO620" s="728" t="n">
        <f aca="false">IF(E620&lt;&gt;0,G620,0)</f>
        <v>0</v>
      </c>
      <c r="AP620" s="157" t="n">
        <f aca="false">IF(B620=0,AP619,IF(ISNONTEXT(B620)=TRUE(),INT(B620),INT(LEFT(B620,FIND(".",B620)-1))))</f>
        <v>3</v>
      </c>
      <c r="AQ620" s="157" t="str">
        <f aca="false">IF(AQ621=1,1,IF(B620&lt;&gt;0,1,IF(C620&lt;&gt;0,1,IF(D620&lt;&gt;0,1,IF(E620&lt;&gt;0,1,"")))))</f>
        <v/>
      </c>
      <c r="AR620" s="157" t="str">
        <f aca="false">IF(AP620=0," ",IF(AP620&lt;&gt;AP619,AP620," "))</f>
        <v> </v>
      </c>
      <c r="AS620" s="732"/>
      <c r="AT620" s="730" t="n">
        <f aca="false">IF(AP620&lt;&gt;AR620,(IF('ORÇ.GLOBAL P CAIXA'!I621="",J620*(INFORMAÇÕES!$Q$99/INFORMAÇÕES!$Q$102),IF('ORÇ.GLOBAL P CAIXA'!I621="R",J620,0))),0)</f>
        <v>0</v>
      </c>
      <c r="AU620" s="75" t="n">
        <f aca="false">IF(AP620&lt;&gt;AR620,(IF('ORÇ.GLOBAL P CAIXA'!I621="",J620*(INFORMAÇÕES!$Q$100/INFORMAÇÕES!$Q$102),IF('ORÇ.GLOBAL P CAIXA'!I621="C",J620,0))),0)</f>
        <v>0</v>
      </c>
      <c r="AV620" s="75" t="n">
        <f aca="false">IF(AP620&lt;&gt;AR620,(IF('ORÇ.GLOBAL P CAIXA'!I621="",J620*INFORMAÇÕES!$U$115,IF('ORÇ.GLOBAL P CAIXA'!I621="CF",J620,0))),0)</f>
        <v>0</v>
      </c>
      <c r="AW620" s="75" t="n">
        <f aca="false">IF(AP620&lt;&gt;AR620,(IF('ORÇ.GLOBAL P CAIXA'!I621="",J620*INFORMAÇÕES!$U$116,IF('ORÇ.GLOBAL P CAIXA'!I621="O",J620,0))),0)</f>
        <v>0</v>
      </c>
      <c r="AX620" s="731" t="n">
        <f aca="false">IF(E620&lt;&gt;0,J620,0)</f>
        <v>0</v>
      </c>
      <c r="AY620" s="730" t="n">
        <f aca="false">IF(AP620&lt;&gt;AR620,(IF('ORÇ.GLOBAL P CAIXA'!I621="",L620*(INFORMAÇÕES!$Q$99/INFORMAÇÕES!$Q$102),IF('ORÇ.GLOBAL P CAIXA'!I621="R",L620,0))),0)</f>
        <v>0</v>
      </c>
      <c r="AZ620" s="75" t="n">
        <f aca="false">IF(AP620&lt;&gt;AR620,(IF('ORÇ.GLOBAL P CAIXA'!I621="",L620*(INFORMAÇÕES!$Q$100/INFORMAÇÕES!$Q$102),IF('ORÇ.GLOBAL P CAIXA'!I621="C",L620,0))),0)</f>
        <v>0</v>
      </c>
      <c r="BA620" s="75" t="n">
        <f aca="false">IF(AP620&lt;&gt;AR620,(IF('ORÇ.GLOBAL P CAIXA'!I621="",L620*INFORMAÇÕES!$U$115,IF('ORÇ.GLOBAL P CAIXA'!I621="CF",L620,0))),0)</f>
        <v>0</v>
      </c>
      <c r="BB620" s="75" t="n">
        <f aca="false">IF(AP620&lt;&gt;AR620,(IF('ORÇ.GLOBAL P CAIXA'!I621="",L620*INFORMAÇÕES!$U$116,IF('ORÇ.GLOBAL P CAIXA'!I621="O",L620,0))),0)</f>
        <v>0</v>
      </c>
      <c r="BC620" s="731" t="n">
        <f aca="false">IF(E620&lt;&gt;0,L620,0)</f>
        <v>0</v>
      </c>
    </row>
    <row r="621" s="174" customFormat="true" ht="14.25" hidden="false" customHeight="false" outlineLevel="0" collapsed="false">
      <c r="A621" s="159" t="n">
        <v>611</v>
      </c>
      <c r="B621" s="160" t="n">
        <f aca="false">'ORÇ.REPROG. P CAIXA'!B623</f>
        <v>0</v>
      </c>
      <c r="C621" s="723" t="n">
        <f aca="false">'ORÇ.REPROG. P CAIXA'!C623</f>
        <v>0</v>
      </c>
      <c r="D621" s="162" t="n">
        <f aca="false">'ORÇ.REPROG. P CAIXA'!D623</f>
        <v>0</v>
      </c>
      <c r="E621" s="163" t="n">
        <f aca="false">IF('BM GLOBAL'!$P$1&lt;&gt;0,'ORÇ.REPROG. P CAIXA'!E623,'ORÇ.REPROG. P CAIXA'!H623)</f>
        <v>0</v>
      </c>
      <c r="F621" s="163" t="n">
        <f aca="false">IF('BM GLOBAL'!$P$1&lt;&gt;0,IF('ORÇ.GLOBAL P CAIXA'!K622=0,'ORÇ.GLOBAL EMPRESA'!G622,'ORÇ.GLOBAL P CAIXA'!F622),'ORÇ.REPROG. P CAIXA'!I623)</f>
        <v>0</v>
      </c>
      <c r="G621" s="163" t="n">
        <f aca="false">IF(E621&lt;&gt;0,ROUND(E621*F621,2),IF(AO621=0,(SUMIF('ORÇ.REPROG. P CAIXA'!$AC$13:$AC$1012,B621,$AO$11:$AO$1010)),AO621))</f>
        <v>0</v>
      </c>
      <c r="H621" s="163" t="n">
        <f aca="false">IF(J621&lt;&gt;0,IF(E621&lt;&gt;0,J621/F621,0),0)</f>
        <v>0</v>
      </c>
      <c r="I621" s="163" t="n">
        <f aca="false">IF(L621&lt;&gt;0,IF(E621&lt;&gt;0,L621/F621,0),0)</f>
        <v>0</v>
      </c>
      <c r="J621" s="163" t="n">
        <f aca="false">IF(E621&lt;&gt;0,ROUND(INDEX($P$11:$AM$1010,$A621,$L$1),2),IF(AX621=0,(SUMIF($AP$11:$AP$1010,B621,$AX$11:$AX$1010)),AX621))</f>
        <v>0</v>
      </c>
      <c r="K621" s="163" t="n">
        <f aca="false">IF(G621=0,0,(J621/G621)*100)</f>
        <v>0</v>
      </c>
      <c r="L621" s="163" t="n">
        <f aca="false">IF(E621&lt;&gt;0,ROUND(IF($L$1=1,SUM(P621),"0")+IF($L$1=2,SUM($P621:Q621),"0")+IF($L$1=3,SUM($P621:R621),"0")+IF($L$1=4,SUM($P621:S621),"0")+IF($L$1=5,SUM($P621:T621),"0")+IF($L$1=6,SUM($P621:U621),"0")+IF($L$1=7,SUM($P621:V621),"0")+IF($L$1=8,SUM($P621:W621),"0")+IF($L$1=9,SUM($P621:X621),"0")+IF($L$1=10,SUM($P621:Y621),"0")+IF($L$1=11,SUM($P621:Z621),"0")+IF($L$1=12,SUM($P621:AA621),"0")+IF($L$1=13,SUM($P621:AB621),"0")+IF($L$1=14,SUM($P621:AC621),"0")+IF($L$1=15,SUM($P621:AD621),"0")+IF($L$1=16,SUM($P621:AE621),"0")+IF($L$1=17,SUM($P621:AF621),"0")+IF($L$1=18,SUM($P621:AG621),"0")+IF($L$1=19,SUM($P621:AH621),"0")+IF($L$1=20,SUM($P621:AI621),"0")+IF($L$1=21,SUM($P621:AJ621),"0")+IF($L$1=22,SUM($P621:AK621),"0")+IF($L$1=23,SUM($P621:AL621),"0")+IF($L$1=24,SUM($P621:AM621),"0"),2),IF(BC621=0,(SUMIF($AP$11:$AP$1010,B621,$BC$11:$BC$1010)),BC621))</f>
        <v>0</v>
      </c>
      <c r="M621" s="163" t="n">
        <f aca="false">IF(G621=0,0,(L621/G621)*100)</f>
        <v>0</v>
      </c>
      <c r="N621" s="168" t="str">
        <f aca="false">IF(B621&gt;0,"ok","ocultar")</f>
        <v>ocultar</v>
      </c>
      <c r="O621" s="650"/>
      <c r="P621" s="724"/>
      <c r="Q621" s="725"/>
      <c r="R621" s="725"/>
      <c r="S621" s="725"/>
      <c r="T621" s="725"/>
      <c r="U621" s="725"/>
      <c r="V621" s="725"/>
      <c r="W621" s="725"/>
      <c r="X621" s="725"/>
      <c r="Y621" s="725"/>
      <c r="Z621" s="725"/>
      <c r="AA621" s="726"/>
      <c r="AB621" s="726"/>
      <c r="AC621" s="726"/>
      <c r="AD621" s="726"/>
      <c r="AE621" s="726"/>
      <c r="AF621" s="726"/>
      <c r="AG621" s="726"/>
      <c r="AH621" s="726"/>
      <c r="AI621" s="726"/>
      <c r="AJ621" s="726"/>
      <c r="AK621" s="726"/>
      <c r="AL621" s="726"/>
      <c r="AM621" s="727"/>
      <c r="AO621" s="728" t="n">
        <f aca="false">IF(E621&lt;&gt;0,G621,0)</f>
        <v>0</v>
      </c>
      <c r="AP621" s="157" t="n">
        <f aca="false">IF(B621=0,AP620,IF(ISNONTEXT(B621)=TRUE(),INT(B621),INT(LEFT(B621,FIND(".",B621)-1))))</f>
        <v>3</v>
      </c>
      <c r="AQ621" s="157" t="str">
        <f aca="false">IF(AQ622=1,1,IF(B621&lt;&gt;0,1,IF(C621&lt;&gt;0,1,IF(D621&lt;&gt;0,1,IF(E621&lt;&gt;0,1,"")))))</f>
        <v/>
      </c>
      <c r="AR621" s="157" t="str">
        <f aca="false">IF(AP621=0," ",IF(AP621&lt;&gt;AP620,AP621," "))</f>
        <v> </v>
      </c>
      <c r="AS621" s="732"/>
      <c r="AT621" s="730" t="n">
        <f aca="false">IF(AP621&lt;&gt;AR621,(IF('ORÇ.GLOBAL P CAIXA'!I622="",J621*(INFORMAÇÕES!$Q$99/INFORMAÇÕES!$Q$102),IF('ORÇ.GLOBAL P CAIXA'!I622="R",J621,0))),0)</f>
        <v>0</v>
      </c>
      <c r="AU621" s="75" t="n">
        <f aca="false">IF(AP621&lt;&gt;AR621,(IF('ORÇ.GLOBAL P CAIXA'!I622="",J621*(INFORMAÇÕES!$Q$100/INFORMAÇÕES!$Q$102),IF('ORÇ.GLOBAL P CAIXA'!I622="C",J621,0))),0)</f>
        <v>0</v>
      </c>
      <c r="AV621" s="75" t="n">
        <f aca="false">IF(AP621&lt;&gt;AR621,(IF('ORÇ.GLOBAL P CAIXA'!I622="",J621*INFORMAÇÕES!$U$115,IF('ORÇ.GLOBAL P CAIXA'!I622="CF",J621,0))),0)</f>
        <v>0</v>
      </c>
      <c r="AW621" s="75" t="n">
        <f aca="false">IF(AP621&lt;&gt;AR621,(IF('ORÇ.GLOBAL P CAIXA'!I622="",J621*INFORMAÇÕES!$U$116,IF('ORÇ.GLOBAL P CAIXA'!I622="O",J621,0))),0)</f>
        <v>0</v>
      </c>
      <c r="AX621" s="731" t="n">
        <f aca="false">IF(E621&lt;&gt;0,J621,0)</f>
        <v>0</v>
      </c>
      <c r="AY621" s="730" t="n">
        <f aca="false">IF(AP621&lt;&gt;AR621,(IF('ORÇ.GLOBAL P CAIXA'!I622="",L621*(INFORMAÇÕES!$Q$99/INFORMAÇÕES!$Q$102),IF('ORÇ.GLOBAL P CAIXA'!I622="R",L621,0))),0)</f>
        <v>0</v>
      </c>
      <c r="AZ621" s="75" t="n">
        <f aca="false">IF(AP621&lt;&gt;AR621,(IF('ORÇ.GLOBAL P CAIXA'!I622="",L621*(INFORMAÇÕES!$Q$100/INFORMAÇÕES!$Q$102),IF('ORÇ.GLOBAL P CAIXA'!I622="C",L621,0))),0)</f>
        <v>0</v>
      </c>
      <c r="BA621" s="75" t="n">
        <f aca="false">IF(AP621&lt;&gt;AR621,(IF('ORÇ.GLOBAL P CAIXA'!I622="",L621*INFORMAÇÕES!$U$115,IF('ORÇ.GLOBAL P CAIXA'!I622="CF",L621,0))),0)</f>
        <v>0</v>
      </c>
      <c r="BB621" s="75" t="n">
        <f aca="false">IF(AP621&lt;&gt;AR621,(IF('ORÇ.GLOBAL P CAIXA'!I622="",L621*INFORMAÇÕES!$U$116,IF('ORÇ.GLOBAL P CAIXA'!I622="O",L621,0))),0)</f>
        <v>0</v>
      </c>
      <c r="BC621" s="731" t="n">
        <f aca="false">IF(E621&lt;&gt;0,L621,0)</f>
        <v>0</v>
      </c>
    </row>
    <row r="622" s="174" customFormat="true" ht="14.25" hidden="false" customHeight="false" outlineLevel="0" collapsed="false">
      <c r="A622" s="159" t="n">
        <v>612</v>
      </c>
      <c r="B622" s="160" t="n">
        <f aca="false">'ORÇ.REPROG. P CAIXA'!B624</f>
        <v>0</v>
      </c>
      <c r="C622" s="723" t="n">
        <f aca="false">'ORÇ.REPROG. P CAIXA'!C624</f>
        <v>0</v>
      </c>
      <c r="D622" s="162" t="n">
        <f aca="false">'ORÇ.REPROG. P CAIXA'!D624</f>
        <v>0</v>
      </c>
      <c r="E622" s="163" t="n">
        <f aca="false">IF('BM GLOBAL'!$P$1&lt;&gt;0,'ORÇ.REPROG. P CAIXA'!E624,'ORÇ.REPROG. P CAIXA'!H624)</f>
        <v>0</v>
      </c>
      <c r="F622" s="163" t="n">
        <f aca="false">IF('BM GLOBAL'!$P$1&lt;&gt;0,IF('ORÇ.GLOBAL P CAIXA'!K623=0,'ORÇ.GLOBAL EMPRESA'!G623,'ORÇ.GLOBAL P CAIXA'!F623),'ORÇ.REPROG. P CAIXA'!I624)</f>
        <v>0</v>
      </c>
      <c r="G622" s="163" t="n">
        <f aca="false">IF(E622&lt;&gt;0,ROUND(E622*F622,2),IF(AO622=0,(SUMIF('ORÇ.REPROG. P CAIXA'!$AC$13:$AC$1012,B622,$AO$11:$AO$1010)),AO622))</f>
        <v>0</v>
      </c>
      <c r="H622" s="163" t="n">
        <f aca="false">IF(J622&lt;&gt;0,IF(E622&lt;&gt;0,J622/F622,0),0)</f>
        <v>0</v>
      </c>
      <c r="I622" s="163" t="n">
        <f aca="false">IF(L622&lt;&gt;0,IF(E622&lt;&gt;0,L622/F622,0),0)</f>
        <v>0</v>
      </c>
      <c r="J622" s="163" t="n">
        <f aca="false">IF(E622&lt;&gt;0,ROUND(INDEX($P$11:$AM$1010,$A622,$L$1),2),IF(AX622=0,(SUMIF($AP$11:$AP$1010,B622,$AX$11:$AX$1010)),AX622))</f>
        <v>0</v>
      </c>
      <c r="K622" s="163" t="n">
        <f aca="false">IF(G622=0,0,(J622/G622)*100)</f>
        <v>0</v>
      </c>
      <c r="L622" s="163" t="n">
        <f aca="false">IF(E622&lt;&gt;0,ROUND(IF($L$1=1,SUM(P622),"0")+IF($L$1=2,SUM($P622:Q622),"0")+IF($L$1=3,SUM($P622:R622),"0")+IF($L$1=4,SUM($P622:S622),"0")+IF($L$1=5,SUM($P622:T622),"0")+IF($L$1=6,SUM($P622:U622),"0")+IF($L$1=7,SUM($P622:V622),"0")+IF($L$1=8,SUM($P622:W622),"0")+IF($L$1=9,SUM($P622:X622),"0")+IF($L$1=10,SUM($P622:Y622),"0")+IF($L$1=11,SUM($P622:Z622),"0")+IF($L$1=12,SUM($P622:AA622),"0")+IF($L$1=13,SUM($P622:AB622),"0")+IF($L$1=14,SUM($P622:AC622),"0")+IF($L$1=15,SUM($P622:AD622),"0")+IF($L$1=16,SUM($P622:AE622),"0")+IF($L$1=17,SUM($P622:AF622),"0")+IF($L$1=18,SUM($P622:AG622),"0")+IF($L$1=19,SUM($P622:AH622),"0")+IF($L$1=20,SUM($P622:AI622),"0")+IF($L$1=21,SUM($P622:AJ622),"0")+IF($L$1=22,SUM($P622:AK622),"0")+IF($L$1=23,SUM($P622:AL622),"0")+IF($L$1=24,SUM($P622:AM622),"0"),2),IF(BC622=0,(SUMIF($AP$11:$AP$1010,B622,$BC$11:$BC$1010)),BC622))</f>
        <v>0</v>
      </c>
      <c r="M622" s="163" t="n">
        <f aca="false">IF(G622=0,0,(L622/G622)*100)</f>
        <v>0</v>
      </c>
      <c r="N622" s="168" t="str">
        <f aca="false">IF(B622&gt;0,"ok","ocultar")</f>
        <v>ocultar</v>
      </c>
      <c r="O622" s="650"/>
      <c r="P622" s="724"/>
      <c r="Q622" s="725"/>
      <c r="R622" s="725"/>
      <c r="S622" s="725"/>
      <c r="T622" s="725"/>
      <c r="U622" s="725"/>
      <c r="V622" s="725"/>
      <c r="W622" s="725"/>
      <c r="X622" s="725"/>
      <c r="Y622" s="725"/>
      <c r="Z622" s="725"/>
      <c r="AA622" s="726"/>
      <c r="AB622" s="726"/>
      <c r="AC622" s="726"/>
      <c r="AD622" s="726"/>
      <c r="AE622" s="726"/>
      <c r="AF622" s="726"/>
      <c r="AG622" s="726"/>
      <c r="AH622" s="726"/>
      <c r="AI622" s="726"/>
      <c r="AJ622" s="726"/>
      <c r="AK622" s="726"/>
      <c r="AL622" s="726"/>
      <c r="AM622" s="727"/>
      <c r="AO622" s="728" t="n">
        <f aca="false">IF(E622&lt;&gt;0,G622,0)</f>
        <v>0</v>
      </c>
      <c r="AP622" s="157" t="n">
        <f aca="false">IF(B622=0,AP621,IF(ISNONTEXT(B622)=TRUE(),INT(B622),INT(LEFT(B622,FIND(".",B622)-1))))</f>
        <v>3</v>
      </c>
      <c r="AQ622" s="157" t="str">
        <f aca="false">IF(AQ623=1,1,IF(B622&lt;&gt;0,1,IF(C622&lt;&gt;0,1,IF(D622&lt;&gt;0,1,IF(E622&lt;&gt;0,1,"")))))</f>
        <v/>
      </c>
      <c r="AR622" s="157" t="str">
        <f aca="false">IF(AP622=0," ",IF(AP622&lt;&gt;AP621,AP622," "))</f>
        <v> </v>
      </c>
      <c r="AS622" s="732"/>
      <c r="AT622" s="730" t="n">
        <f aca="false">IF(AP622&lt;&gt;AR622,(IF('ORÇ.GLOBAL P CAIXA'!I623="",J622*(INFORMAÇÕES!$Q$99/INFORMAÇÕES!$Q$102),IF('ORÇ.GLOBAL P CAIXA'!I623="R",J622,0))),0)</f>
        <v>0</v>
      </c>
      <c r="AU622" s="75" t="n">
        <f aca="false">IF(AP622&lt;&gt;AR622,(IF('ORÇ.GLOBAL P CAIXA'!I623="",J622*(INFORMAÇÕES!$Q$100/INFORMAÇÕES!$Q$102),IF('ORÇ.GLOBAL P CAIXA'!I623="C",J622,0))),0)</f>
        <v>0</v>
      </c>
      <c r="AV622" s="75" t="n">
        <f aca="false">IF(AP622&lt;&gt;AR622,(IF('ORÇ.GLOBAL P CAIXA'!I623="",J622*INFORMAÇÕES!$U$115,IF('ORÇ.GLOBAL P CAIXA'!I623="CF",J622,0))),0)</f>
        <v>0</v>
      </c>
      <c r="AW622" s="75" t="n">
        <f aca="false">IF(AP622&lt;&gt;AR622,(IF('ORÇ.GLOBAL P CAIXA'!I623="",J622*INFORMAÇÕES!$U$116,IF('ORÇ.GLOBAL P CAIXA'!I623="O",J622,0))),0)</f>
        <v>0</v>
      </c>
      <c r="AX622" s="731" t="n">
        <f aca="false">IF(E622&lt;&gt;0,J622,0)</f>
        <v>0</v>
      </c>
      <c r="AY622" s="730" t="n">
        <f aca="false">IF(AP622&lt;&gt;AR622,(IF('ORÇ.GLOBAL P CAIXA'!I623="",L622*(INFORMAÇÕES!$Q$99/INFORMAÇÕES!$Q$102),IF('ORÇ.GLOBAL P CAIXA'!I623="R",L622,0))),0)</f>
        <v>0</v>
      </c>
      <c r="AZ622" s="75" t="n">
        <f aca="false">IF(AP622&lt;&gt;AR622,(IF('ORÇ.GLOBAL P CAIXA'!I623="",L622*(INFORMAÇÕES!$Q$100/INFORMAÇÕES!$Q$102),IF('ORÇ.GLOBAL P CAIXA'!I623="C",L622,0))),0)</f>
        <v>0</v>
      </c>
      <c r="BA622" s="75" t="n">
        <f aca="false">IF(AP622&lt;&gt;AR622,(IF('ORÇ.GLOBAL P CAIXA'!I623="",L622*INFORMAÇÕES!$U$115,IF('ORÇ.GLOBAL P CAIXA'!I623="CF",L622,0))),0)</f>
        <v>0</v>
      </c>
      <c r="BB622" s="75" t="n">
        <f aca="false">IF(AP622&lt;&gt;AR622,(IF('ORÇ.GLOBAL P CAIXA'!I623="",L622*INFORMAÇÕES!$U$116,IF('ORÇ.GLOBAL P CAIXA'!I623="O",L622,0))),0)</f>
        <v>0</v>
      </c>
      <c r="BC622" s="731" t="n">
        <f aca="false">IF(E622&lt;&gt;0,L622,0)</f>
        <v>0</v>
      </c>
    </row>
    <row r="623" s="174" customFormat="true" ht="14.25" hidden="false" customHeight="false" outlineLevel="0" collapsed="false">
      <c r="A623" s="159" t="n">
        <v>613</v>
      </c>
      <c r="B623" s="160" t="n">
        <f aca="false">'ORÇ.REPROG. P CAIXA'!B625</f>
        <v>0</v>
      </c>
      <c r="C623" s="723" t="n">
        <f aca="false">'ORÇ.REPROG. P CAIXA'!C625</f>
        <v>0</v>
      </c>
      <c r="D623" s="162" t="n">
        <f aca="false">'ORÇ.REPROG. P CAIXA'!D625</f>
        <v>0</v>
      </c>
      <c r="E623" s="163" t="n">
        <f aca="false">IF('BM GLOBAL'!$P$1&lt;&gt;0,'ORÇ.REPROG. P CAIXA'!E625,'ORÇ.REPROG. P CAIXA'!H625)</f>
        <v>0</v>
      </c>
      <c r="F623" s="163" t="n">
        <f aca="false">IF('BM GLOBAL'!$P$1&lt;&gt;0,IF('ORÇ.GLOBAL P CAIXA'!K624=0,'ORÇ.GLOBAL EMPRESA'!G624,'ORÇ.GLOBAL P CAIXA'!F624),'ORÇ.REPROG. P CAIXA'!I625)</f>
        <v>0</v>
      </c>
      <c r="G623" s="163" t="n">
        <f aca="false">IF(E623&lt;&gt;0,ROUND(E623*F623,2),IF(AO623=0,(SUMIF('ORÇ.REPROG. P CAIXA'!$AC$13:$AC$1012,B623,$AO$11:$AO$1010)),AO623))</f>
        <v>0</v>
      </c>
      <c r="H623" s="163" t="n">
        <f aca="false">IF(J623&lt;&gt;0,IF(E623&lt;&gt;0,J623/F623,0),0)</f>
        <v>0</v>
      </c>
      <c r="I623" s="163" t="n">
        <f aca="false">IF(L623&lt;&gt;0,IF(E623&lt;&gt;0,L623/F623,0),0)</f>
        <v>0</v>
      </c>
      <c r="J623" s="163" t="n">
        <f aca="false">IF(E623&lt;&gt;0,ROUND(INDEX($P$11:$AM$1010,$A623,$L$1),2),IF(AX623=0,(SUMIF($AP$11:$AP$1010,B623,$AX$11:$AX$1010)),AX623))</f>
        <v>0</v>
      </c>
      <c r="K623" s="163" t="n">
        <f aca="false">IF(G623=0,0,(J623/G623)*100)</f>
        <v>0</v>
      </c>
      <c r="L623" s="163" t="n">
        <f aca="false">IF(E623&lt;&gt;0,ROUND(IF($L$1=1,SUM(P623),"0")+IF($L$1=2,SUM($P623:Q623),"0")+IF($L$1=3,SUM($P623:R623),"0")+IF($L$1=4,SUM($P623:S623),"0")+IF($L$1=5,SUM($P623:T623),"0")+IF($L$1=6,SUM($P623:U623),"0")+IF($L$1=7,SUM($P623:V623),"0")+IF($L$1=8,SUM($P623:W623),"0")+IF($L$1=9,SUM($P623:X623),"0")+IF($L$1=10,SUM($P623:Y623),"0")+IF($L$1=11,SUM($P623:Z623),"0")+IF($L$1=12,SUM($P623:AA623),"0")+IF($L$1=13,SUM($P623:AB623),"0")+IF($L$1=14,SUM($P623:AC623),"0")+IF($L$1=15,SUM($P623:AD623),"0")+IF($L$1=16,SUM($P623:AE623),"0")+IF($L$1=17,SUM($P623:AF623),"0")+IF($L$1=18,SUM($P623:AG623),"0")+IF($L$1=19,SUM($P623:AH623),"0")+IF($L$1=20,SUM($P623:AI623),"0")+IF($L$1=21,SUM($P623:AJ623),"0")+IF($L$1=22,SUM($P623:AK623),"0")+IF($L$1=23,SUM($P623:AL623),"0")+IF($L$1=24,SUM($P623:AM623),"0"),2),IF(BC623=0,(SUMIF($AP$11:$AP$1010,B623,$BC$11:$BC$1010)),BC623))</f>
        <v>0</v>
      </c>
      <c r="M623" s="163" t="n">
        <f aca="false">IF(G623=0,0,(L623/G623)*100)</f>
        <v>0</v>
      </c>
      <c r="N623" s="168" t="str">
        <f aca="false">IF(B623&gt;0,"ok","ocultar")</f>
        <v>ocultar</v>
      </c>
      <c r="O623" s="650"/>
      <c r="P623" s="724"/>
      <c r="Q623" s="725"/>
      <c r="R623" s="725"/>
      <c r="S623" s="725"/>
      <c r="T623" s="725"/>
      <c r="U623" s="725"/>
      <c r="V623" s="725"/>
      <c r="W623" s="725"/>
      <c r="X623" s="725"/>
      <c r="Y623" s="725"/>
      <c r="Z623" s="725"/>
      <c r="AA623" s="726"/>
      <c r="AB623" s="726"/>
      <c r="AC623" s="726"/>
      <c r="AD623" s="726"/>
      <c r="AE623" s="726"/>
      <c r="AF623" s="726"/>
      <c r="AG623" s="726"/>
      <c r="AH623" s="726"/>
      <c r="AI623" s="726"/>
      <c r="AJ623" s="726"/>
      <c r="AK623" s="726"/>
      <c r="AL623" s="726"/>
      <c r="AM623" s="727"/>
      <c r="AO623" s="728" t="n">
        <f aca="false">IF(E623&lt;&gt;0,G623,0)</f>
        <v>0</v>
      </c>
      <c r="AP623" s="157" t="n">
        <f aca="false">IF(B623=0,AP622,IF(ISNONTEXT(B623)=TRUE(),INT(B623),INT(LEFT(B623,FIND(".",B623)-1))))</f>
        <v>3</v>
      </c>
      <c r="AQ623" s="157" t="str">
        <f aca="false">IF(AQ624=1,1,IF(B623&lt;&gt;0,1,IF(C623&lt;&gt;0,1,IF(D623&lt;&gt;0,1,IF(E623&lt;&gt;0,1,"")))))</f>
        <v/>
      </c>
      <c r="AR623" s="157" t="str">
        <f aca="false">IF(AP623=0," ",IF(AP623&lt;&gt;AP622,AP623," "))</f>
        <v> </v>
      </c>
      <c r="AS623" s="732"/>
      <c r="AT623" s="730" t="n">
        <f aca="false">IF(AP623&lt;&gt;AR623,(IF('ORÇ.GLOBAL P CAIXA'!I624="",J623*(INFORMAÇÕES!$Q$99/INFORMAÇÕES!$Q$102),IF('ORÇ.GLOBAL P CAIXA'!I624="R",J623,0))),0)</f>
        <v>0</v>
      </c>
      <c r="AU623" s="75" t="n">
        <f aca="false">IF(AP623&lt;&gt;AR623,(IF('ORÇ.GLOBAL P CAIXA'!I624="",J623*(INFORMAÇÕES!$Q$100/INFORMAÇÕES!$Q$102),IF('ORÇ.GLOBAL P CAIXA'!I624="C",J623,0))),0)</f>
        <v>0</v>
      </c>
      <c r="AV623" s="75" t="n">
        <f aca="false">IF(AP623&lt;&gt;AR623,(IF('ORÇ.GLOBAL P CAIXA'!I624="",J623*INFORMAÇÕES!$U$115,IF('ORÇ.GLOBAL P CAIXA'!I624="CF",J623,0))),0)</f>
        <v>0</v>
      </c>
      <c r="AW623" s="75" t="n">
        <f aca="false">IF(AP623&lt;&gt;AR623,(IF('ORÇ.GLOBAL P CAIXA'!I624="",J623*INFORMAÇÕES!$U$116,IF('ORÇ.GLOBAL P CAIXA'!I624="O",J623,0))),0)</f>
        <v>0</v>
      </c>
      <c r="AX623" s="731" t="n">
        <f aca="false">IF(E623&lt;&gt;0,J623,0)</f>
        <v>0</v>
      </c>
      <c r="AY623" s="730" t="n">
        <f aca="false">IF(AP623&lt;&gt;AR623,(IF('ORÇ.GLOBAL P CAIXA'!I624="",L623*(INFORMAÇÕES!$Q$99/INFORMAÇÕES!$Q$102),IF('ORÇ.GLOBAL P CAIXA'!I624="R",L623,0))),0)</f>
        <v>0</v>
      </c>
      <c r="AZ623" s="75" t="n">
        <f aca="false">IF(AP623&lt;&gt;AR623,(IF('ORÇ.GLOBAL P CAIXA'!I624="",L623*(INFORMAÇÕES!$Q$100/INFORMAÇÕES!$Q$102),IF('ORÇ.GLOBAL P CAIXA'!I624="C",L623,0))),0)</f>
        <v>0</v>
      </c>
      <c r="BA623" s="75" t="n">
        <f aca="false">IF(AP623&lt;&gt;AR623,(IF('ORÇ.GLOBAL P CAIXA'!I624="",L623*INFORMAÇÕES!$U$115,IF('ORÇ.GLOBAL P CAIXA'!I624="CF",L623,0))),0)</f>
        <v>0</v>
      </c>
      <c r="BB623" s="75" t="n">
        <f aca="false">IF(AP623&lt;&gt;AR623,(IF('ORÇ.GLOBAL P CAIXA'!I624="",L623*INFORMAÇÕES!$U$116,IF('ORÇ.GLOBAL P CAIXA'!I624="O",L623,0))),0)</f>
        <v>0</v>
      </c>
      <c r="BC623" s="731" t="n">
        <f aca="false">IF(E623&lt;&gt;0,L623,0)</f>
        <v>0</v>
      </c>
    </row>
    <row r="624" s="174" customFormat="true" ht="14.25" hidden="false" customHeight="false" outlineLevel="0" collapsed="false">
      <c r="A624" s="159" t="n">
        <v>614</v>
      </c>
      <c r="B624" s="160" t="n">
        <f aca="false">'ORÇ.REPROG. P CAIXA'!B626</f>
        <v>0</v>
      </c>
      <c r="C624" s="723" t="n">
        <f aca="false">'ORÇ.REPROG. P CAIXA'!C626</f>
        <v>0</v>
      </c>
      <c r="D624" s="162" t="n">
        <f aca="false">'ORÇ.REPROG. P CAIXA'!D626</f>
        <v>0</v>
      </c>
      <c r="E624" s="163" t="n">
        <f aca="false">IF('BM GLOBAL'!$P$1&lt;&gt;0,'ORÇ.REPROG. P CAIXA'!E626,'ORÇ.REPROG. P CAIXA'!H626)</f>
        <v>0</v>
      </c>
      <c r="F624" s="163" t="n">
        <f aca="false">IF('BM GLOBAL'!$P$1&lt;&gt;0,IF('ORÇ.GLOBAL P CAIXA'!K625=0,'ORÇ.GLOBAL EMPRESA'!G625,'ORÇ.GLOBAL P CAIXA'!F625),'ORÇ.REPROG. P CAIXA'!I626)</f>
        <v>0</v>
      </c>
      <c r="G624" s="163" t="n">
        <f aca="false">IF(E624&lt;&gt;0,ROUND(E624*F624,2),IF(AO624=0,(SUMIF('ORÇ.REPROG. P CAIXA'!$AC$13:$AC$1012,B624,$AO$11:$AO$1010)),AO624))</f>
        <v>0</v>
      </c>
      <c r="H624" s="163" t="n">
        <f aca="false">IF(J624&lt;&gt;0,IF(E624&lt;&gt;0,J624/F624,0),0)</f>
        <v>0</v>
      </c>
      <c r="I624" s="163" t="n">
        <f aca="false">IF(L624&lt;&gt;0,IF(E624&lt;&gt;0,L624/F624,0),0)</f>
        <v>0</v>
      </c>
      <c r="J624" s="163" t="n">
        <f aca="false">IF(E624&lt;&gt;0,ROUND(INDEX($P$11:$AM$1010,$A624,$L$1),2),IF(AX624=0,(SUMIF($AP$11:$AP$1010,B624,$AX$11:$AX$1010)),AX624))</f>
        <v>0</v>
      </c>
      <c r="K624" s="163" t="n">
        <f aca="false">IF(G624=0,0,(J624/G624)*100)</f>
        <v>0</v>
      </c>
      <c r="L624" s="163" t="n">
        <f aca="false">IF(E624&lt;&gt;0,ROUND(IF($L$1=1,SUM(P624),"0")+IF($L$1=2,SUM($P624:Q624),"0")+IF($L$1=3,SUM($P624:R624),"0")+IF($L$1=4,SUM($P624:S624),"0")+IF($L$1=5,SUM($P624:T624),"0")+IF($L$1=6,SUM($P624:U624),"0")+IF($L$1=7,SUM($P624:V624),"0")+IF($L$1=8,SUM($P624:W624),"0")+IF($L$1=9,SUM($P624:X624),"0")+IF($L$1=10,SUM($P624:Y624),"0")+IF($L$1=11,SUM($P624:Z624),"0")+IF($L$1=12,SUM($P624:AA624),"0")+IF($L$1=13,SUM($P624:AB624),"0")+IF($L$1=14,SUM($P624:AC624),"0")+IF($L$1=15,SUM($P624:AD624),"0")+IF($L$1=16,SUM($P624:AE624),"0")+IF($L$1=17,SUM($P624:AF624),"0")+IF($L$1=18,SUM($P624:AG624),"0")+IF($L$1=19,SUM($P624:AH624),"0")+IF($L$1=20,SUM($P624:AI624),"0")+IF($L$1=21,SUM($P624:AJ624),"0")+IF($L$1=22,SUM($P624:AK624),"0")+IF($L$1=23,SUM($P624:AL624),"0")+IF($L$1=24,SUM($P624:AM624),"0"),2),IF(BC624=0,(SUMIF($AP$11:$AP$1010,B624,$BC$11:$BC$1010)),BC624))</f>
        <v>0</v>
      </c>
      <c r="M624" s="163" t="n">
        <f aca="false">IF(G624=0,0,(L624/G624)*100)</f>
        <v>0</v>
      </c>
      <c r="N624" s="168" t="str">
        <f aca="false">IF(B624&gt;0,"ok","ocultar")</f>
        <v>ocultar</v>
      </c>
      <c r="O624" s="650"/>
      <c r="P624" s="724"/>
      <c r="Q624" s="725"/>
      <c r="R624" s="725"/>
      <c r="S624" s="725"/>
      <c r="T624" s="725"/>
      <c r="U624" s="725"/>
      <c r="V624" s="725"/>
      <c r="W624" s="725"/>
      <c r="X624" s="725"/>
      <c r="Y624" s="725"/>
      <c r="Z624" s="725"/>
      <c r="AA624" s="726"/>
      <c r="AB624" s="726"/>
      <c r="AC624" s="726"/>
      <c r="AD624" s="726"/>
      <c r="AE624" s="726"/>
      <c r="AF624" s="726"/>
      <c r="AG624" s="726"/>
      <c r="AH624" s="726"/>
      <c r="AI624" s="726"/>
      <c r="AJ624" s="726"/>
      <c r="AK624" s="726"/>
      <c r="AL624" s="726"/>
      <c r="AM624" s="727"/>
      <c r="AO624" s="728" t="n">
        <f aca="false">IF(E624&lt;&gt;0,G624,0)</f>
        <v>0</v>
      </c>
      <c r="AP624" s="157" t="n">
        <f aca="false">IF(B624=0,AP623,IF(ISNONTEXT(B624)=TRUE(),INT(B624),INT(LEFT(B624,FIND(".",B624)-1))))</f>
        <v>3</v>
      </c>
      <c r="AQ624" s="157" t="str">
        <f aca="false">IF(AQ625=1,1,IF(B624&lt;&gt;0,1,IF(C624&lt;&gt;0,1,IF(D624&lt;&gt;0,1,IF(E624&lt;&gt;0,1,"")))))</f>
        <v/>
      </c>
      <c r="AR624" s="157" t="str">
        <f aca="false">IF(AP624=0," ",IF(AP624&lt;&gt;AP623,AP624," "))</f>
        <v> </v>
      </c>
      <c r="AS624" s="732"/>
      <c r="AT624" s="730" t="n">
        <f aca="false">IF(AP624&lt;&gt;AR624,(IF('ORÇ.GLOBAL P CAIXA'!I625="",J624*(INFORMAÇÕES!$Q$99/INFORMAÇÕES!$Q$102),IF('ORÇ.GLOBAL P CAIXA'!I625="R",J624,0))),0)</f>
        <v>0</v>
      </c>
      <c r="AU624" s="75" t="n">
        <f aca="false">IF(AP624&lt;&gt;AR624,(IF('ORÇ.GLOBAL P CAIXA'!I625="",J624*(INFORMAÇÕES!$Q$100/INFORMAÇÕES!$Q$102),IF('ORÇ.GLOBAL P CAIXA'!I625="C",J624,0))),0)</f>
        <v>0</v>
      </c>
      <c r="AV624" s="75" t="n">
        <f aca="false">IF(AP624&lt;&gt;AR624,(IF('ORÇ.GLOBAL P CAIXA'!I625="",J624*INFORMAÇÕES!$U$115,IF('ORÇ.GLOBAL P CAIXA'!I625="CF",J624,0))),0)</f>
        <v>0</v>
      </c>
      <c r="AW624" s="75" t="n">
        <f aca="false">IF(AP624&lt;&gt;AR624,(IF('ORÇ.GLOBAL P CAIXA'!I625="",J624*INFORMAÇÕES!$U$116,IF('ORÇ.GLOBAL P CAIXA'!I625="O",J624,0))),0)</f>
        <v>0</v>
      </c>
      <c r="AX624" s="731" t="n">
        <f aca="false">IF(E624&lt;&gt;0,J624,0)</f>
        <v>0</v>
      </c>
      <c r="AY624" s="730" t="n">
        <f aca="false">IF(AP624&lt;&gt;AR624,(IF('ORÇ.GLOBAL P CAIXA'!I625="",L624*(INFORMAÇÕES!$Q$99/INFORMAÇÕES!$Q$102),IF('ORÇ.GLOBAL P CAIXA'!I625="R",L624,0))),0)</f>
        <v>0</v>
      </c>
      <c r="AZ624" s="75" t="n">
        <f aca="false">IF(AP624&lt;&gt;AR624,(IF('ORÇ.GLOBAL P CAIXA'!I625="",L624*(INFORMAÇÕES!$Q$100/INFORMAÇÕES!$Q$102),IF('ORÇ.GLOBAL P CAIXA'!I625="C",L624,0))),0)</f>
        <v>0</v>
      </c>
      <c r="BA624" s="75" t="n">
        <f aca="false">IF(AP624&lt;&gt;AR624,(IF('ORÇ.GLOBAL P CAIXA'!I625="",L624*INFORMAÇÕES!$U$115,IF('ORÇ.GLOBAL P CAIXA'!I625="CF",L624,0))),0)</f>
        <v>0</v>
      </c>
      <c r="BB624" s="75" t="n">
        <f aca="false">IF(AP624&lt;&gt;AR624,(IF('ORÇ.GLOBAL P CAIXA'!I625="",L624*INFORMAÇÕES!$U$116,IF('ORÇ.GLOBAL P CAIXA'!I625="O",L624,0))),0)</f>
        <v>0</v>
      </c>
      <c r="BC624" s="731" t="n">
        <f aca="false">IF(E624&lt;&gt;0,L624,0)</f>
        <v>0</v>
      </c>
    </row>
    <row r="625" s="174" customFormat="true" ht="14.25" hidden="false" customHeight="false" outlineLevel="0" collapsed="false">
      <c r="A625" s="159" t="n">
        <v>615</v>
      </c>
      <c r="B625" s="160" t="n">
        <f aca="false">'ORÇ.REPROG. P CAIXA'!B627</f>
        <v>0</v>
      </c>
      <c r="C625" s="723" t="n">
        <f aca="false">'ORÇ.REPROG. P CAIXA'!C627</f>
        <v>0</v>
      </c>
      <c r="D625" s="162" t="n">
        <f aca="false">'ORÇ.REPROG. P CAIXA'!D627</f>
        <v>0</v>
      </c>
      <c r="E625" s="163" t="n">
        <f aca="false">IF('BM GLOBAL'!$P$1&lt;&gt;0,'ORÇ.REPROG. P CAIXA'!E627,'ORÇ.REPROG. P CAIXA'!H627)</f>
        <v>0</v>
      </c>
      <c r="F625" s="163" t="n">
        <f aca="false">IF('BM GLOBAL'!$P$1&lt;&gt;0,IF('ORÇ.GLOBAL P CAIXA'!K626=0,'ORÇ.GLOBAL EMPRESA'!G626,'ORÇ.GLOBAL P CAIXA'!F626),'ORÇ.REPROG. P CAIXA'!I627)</f>
        <v>0</v>
      </c>
      <c r="G625" s="163" t="n">
        <f aca="false">IF(E625&lt;&gt;0,ROUND(E625*F625,2),IF(AO625=0,(SUMIF('ORÇ.REPROG. P CAIXA'!$AC$13:$AC$1012,B625,$AO$11:$AO$1010)),AO625))</f>
        <v>0</v>
      </c>
      <c r="H625" s="163" t="n">
        <f aca="false">IF(J625&lt;&gt;0,IF(E625&lt;&gt;0,J625/F625,0),0)</f>
        <v>0</v>
      </c>
      <c r="I625" s="163" t="n">
        <f aca="false">IF(L625&lt;&gt;0,IF(E625&lt;&gt;0,L625/F625,0),0)</f>
        <v>0</v>
      </c>
      <c r="J625" s="163" t="n">
        <f aca="false">IF(E625&lt;&gt;0,ROUND(INDEX($P$11:$AM$1010,$A625,$L$1),2),IF(AX625=0,(SUMIF($AP$11:$AP$1010,B625,$AX$11:$AX$1010)),AX625))</f>
        <v>0</v>
      </c>
      <c r="K625" s="163" t="n">
        <f aca="false">IF(G625=0,0,(J625/G625)*100)</f>
        <v>0</v>
      </c>
      <c r="L625" s="163" t="n">
        <f aca="false">IF(E625&lt;&gt;0,ROUND(IF($L$1=1,SUM(P625),"0")+IF($L$1=2,SUM($P625:Q625),"0")+IF($L$1=3,SUM($P625:R625),"0")+IF($L$1=4,SUM($P625:S625),"0")+IF($L$1=5,SUM($P625:T625),"0")+IF($L$1=6,SUM($P625:U625),"0")+IF($L$1=7,SUM($P625:V625),"0")+IF($L$1=8,SUM($P625:W625),"0")+IF($L$1=9,SUM($P625:X625),"0")+IF($L$1=10,SUM($P625:Y625),"0")+IF($L$1=11,SUM($P625:Z625),"0")+IF($L$1=12,SUM($P625:AA625),"0")+IF($L$1=13,SUM($P625:AB625),"0")+IF($L$1=14,SUM($P625:AC625),"0")+IF($L$1=15,SUM($P625:AD625),"0")+IF($L$1=16,SUM($P625:AE625),"0")+IF($L$1=17,SUM($P625:AF625),"0")+IF($L$1=18,SUM($P625:AG625),"0")+IF($L$1=19,SUM($P625:AH625),"0")+IF($L$1=20,SUM($P625:AI625),"0")+IF($L$1=21,SUM($P625:AJ625),"0")+IF($L$1=22,SUM($P625:AK625),"0")+IF($L$1=23,SUM($P625:AL625),"0")+IF($L$1=24,SUM($P625:AM625),"0"),2),IF(BC625=0,(SUMIF($AP$11:$AP$1010,B625,$BC$11:$BC$1010)),BC625))</f>
        <v>0</v>
      </c>
      <c r="M625" s="163" t="n">
        <f aca="false">IF(G625=0,0,(L625/G625)*100)</f>
        <v>0</v>
      </c>
      <c r="N625" s="168" t="str">
        <f aca="false">IF(B625&gt;0,"ok","ocultar")</f>
        <v>ocultar</v>
      </c>
      <c r="O625" s="650"/>
      <c r="P625" s="724"/>
      <c r="Q625" s="725"/>
      <c r="R625" s="725"/>
      <c r="S625" s="725"/>
      <c r="T625" s="725"/>
      <c r="U625" s="725"/>
      <c r="V625" s="725"/>
      <c r="W625" s="725"/>
      <c r="X625" s="725"/>
      <c r="Y625" s="725"/>
      <c r="Z625" s="725"/>
      <c r="AA625" s="726"/>
      <c r="AB625" s="726"/>
      <c r="AC625" s="726"/>
      <c r="AD625" s="726"/>
      <c r="AE625" s="726"/>
      <c r="AF625" s="726"/>
      <c r="AG625" s="726"/>
      <c r="AH625" s="726"/>
      <c r="AI625" s="726"/>
      <c r="AJ625" s="726"/>
      <c r="AK625" s="726"/>
      <c r="AL625" s="726"/>
      <c r="AM625" s="727"/>
      <c r="AO625" s="728" t="n">
        <f aca="false">IF(E625&lt;&gt;0,G625,0)</f>
        <v>0</v>
      </c>
      <c r="AP625" s="157" t="n">
        <f aca="false">IF(B625=0,AP624,IF(ISNONTEXT(B625)=TRUE(),INT(B625),INT(LEFT(B625,FIND(".",B625)-1))))</f>
        <v>3</v>
      </c>
      <c r="AQ625" s="157" t="str">
        <f aca="false">IF(AQ626=1,1,IF(B625&lt;&gt;0,1,IF(C625&lt;&gt;0,1,IF(D625&lt;&gt;0,1,IF(E625&lt;&gt;0,1,"")))))</f>
        <v/>
      </c>
      <c r="AR625" s="157" t="str">
        <f aca="false">IF(AP625=0," ",IF(AP625&lt;&gt;AP624,AP625," "))</f>
        <v> </v>
      </c>
      <c r="AS625" s="732"/>
      <c r="AT625" s="730" t="n">
        <f aca="false">IF(AP625&lt;&gt;AR625,(IF('ORÇ.GLOBAL P CAIXA'!I626="",J625*(INFORMAÇÕES!$Q$99/INFORMAÇÕES!$Q$102),IF('ORÇ.GLOBAL P CAIXA'!I626="R",J625,0))),0)</f>
        <v>0</v>
      </c>
      <c r="AU625" s="75" t="n">
        <f aca="false">IF(AP625&lt;&gt;AR625,(IF('ORÇ.GLOBAL P CAIXA'!I626="",J625*(INFORMAÇÕES!$Q$100/INFORMAÇÕES!$Q$102),IF('ORÇ.GLOBAL P CAIXA'!I626="C",J625,0))),0)</f>
        <v>0</v>
      </c>
      <c r="AV625" s="75" t="n">
        <f aca="false">IF(AP625&lt;&gt;AR625,(IF('ORÇ.GLOBAL P CAIXA'!I626="",J625*INFORMAÇÕES!$U$115,IF('ORÇ.GLOBAL P CAIXA'!I626="CF",J625,0))),0)</f>
        <v>0</v>
      </c>
      <c r="AW625" s="75" t="n">
        <f aca="false">IF(AP625&lt;&gt;AR625,(IF('ORÇ.GLOBAL P CAIXA'!I626="",J625*INFORMAÇÕES!$U$116,IF('ORÇ.GLOBAL P CAIXA'!I626="O",J625,0))),0)</f>
        <v>0</v>
      </c>
      <c r="AX625" s="731" t="n">
        <f aca="false">IF(E625&lt;&gt;0,J625,0)</f>
        <v>0</v>
      </c>
      <c r="AY625" s="730" t="n">
        <f aca="false">IF(AP625&lt;&gt;AR625,(IF('ORÇ.GLOBAL P CAIXA'!I626="",L625*(INFORMAÇÕES!$Q$99/INFORMAÇÕES!$Q$102),IF('ORÇ.GLOBAL P CAIXA'!I626="R",L625,0))),0)</f>
        <v>0</v>
      </c>
      <c r="AZ625" s="75" t="n">
        <f aca="false">IF(AP625&lt;&gt;AR625,(IF('ORÇ.GLOBAL P CAIXA'!I626="",L625*(INFORMAÇÕES!$Q$100/INFORMAÇÕES!$Q$102),IF('ORÇ.GLOBAL P CAIXA'!I626="C",L625,0))),0)</f>
        <v>0</v>
      </c>
      <c r="BA625" s="75" t="n">
        <f aca="false">IF(AP625&lt;&gt;AR625,(IF('ORÇ.GLOBAL P CAIXA'!I626="",L625*INFORMAÇÕES!$U$115,IF('ORÇ.GLOBAL P CAIXA'!I626="CF",L625,0))),0)</f>
        <v>0</v>
      </c>
      <c r="BB625" s="75" t="n">
        <f aca="false">IF(AP625&lt;&gt;AR625,(IF('ORÇ.GLOBAL P CAIXA'!I626="",L625*INFORMAÇÕES!$U$116,IF('ORÇ.GLOBAL P CAIXA'!I626="O",L625,0))),0)</f>
        <v>0</v>
      </c>
      <c r="BC625" s="731" t="n">
        <f aca="false">IF(E625&lt;&gt;0,L625,0)</f>
        <v>0</v>
      </c>
    </row>
    <row r="626" s="174" customFormat="true" ht="14.25" hidden="false" customHeight="false" outlineLevel="0" collapsed="false">
      <c r="A626" s="159" t="n">
        <v>616</v>
      </c>
      <c r="B626" s="160" t="n">
        <f aca="false">'ORÇ.REPROG. P CAIXA'!B628</f>
        <v>0</v>
      </c>
      <c r="C626" s="723" t="n">
        <f aca="false">'ORÇ.REPROG. P CAIXA'!C628</f>
        <v>0</v>
      </c>
      <c r="D626" s="162" t="n">
        <f aca="false">'ORÇ.REPROG. P CAIXA'!D628</f>
        <v>0</v>
      </c>
      <c r="E626" s="163" t="n">
        <f aca="false">IF('BM GLOBAL'!$P$1&lt;&gt;0,'ORÇ.REPROG. P CAIXA'!E628,'ORÇ.REPROG. P CAIXA'!H628)</f>
        <v>0</v>
      </c>
      <c r="F626" s="163" t="n">
        <f aca="false">IF('BM GLOBAL'!$P$1&lt;&gt;0,IF('ORÇ.GLOBAL P CAIXA'!K627=0,'ORÇ.GLOBAL EMPRESA'!G627,'ORÇ.GLOBAL P CAIXA'!F627),'ORÇ.REPROG. P CAIXA'!I628)</f>
        <v>0</v>
      </c>
      <c r="G626" s="163" t="n">
        <f aca="false">IF(E626&lt;&gt;0,ROUND(E626*F626,2),IF(AO626=0,(SUMIF('ORÇ.REPROG. P CAIXA'!$AC$13:$AC$1012,B626,$AO$11:$AO$1010)),AO626))</f>
        <v>0</v>
      </c>
      <c r="H626" s="163" t="n">
        <f aca="false">IF(J626&lt;&gt;0,IF(E626&lt;&gt;0,J626/F626,0),0)</f>
        <v>0</v>
      </c>
      <c r="I626" s="163" t="n">
        <f aca="false">IF(L626&lt;&gt;0,IF(E626&lt;&gt;0,L626/F626,0),0)</f>
        <v>0</v>
      </c>
      <c r="J626" s="163" t="n">
        <f aca="false">IF(E626&lt;&gt;0,ROUND(INDEX($P$11:$AM$1010,$A626,$L$1),2),IF(AX626=0,(SUMIF($AP$11:$AP$1010,B626,$AX$11:$AX$1010)),AX626))</f>
        <v>0</v>
      </c>
      <c r="K626" s="163" t="n">
        <f aca="false">IF(G626=0,0,(J626/G626)*100)</f>
        <v>0</v>
      </c>
      <c r="L626" s="163" t="n">
        <f aca="false">IF(E626&lt;&gt;0,ROUND(IF($L$1=1,SUM(P626),"0")+IF($L$1=2,SUM($P626:Q626),"0")+IF($L$1=3,SUM($P626:R626),"0")+IF($L$1=4,SUM($P626:S626),"0")+IF($L$1=5,SUM($P626:T626),"0")+IF($L$1=6,SUM($P626:U626),"0")+IF($L$1=7,SUM($P626:V626),"0")+IF($L$1=8,SUM($P626:W626),"0")+IF($L$1=9,SUM($P626:X626),"0")+IF($L$1=10,SUM($P626:Y626),"0")+IF($L$1=11,SUM($P626:Z626),"0")+IF($L$1=12,SUM($P626:AA626),"0")+IF($L$1=13,SUM($P626:AB626),"0")+IF($L$1=14,SUM($P626:AC626),"0")+IF($L$1=15,SUM($P626:AD626),"0")+IF($L$1=16,SUM($P626:AE626),"0")+IF($L$1=17,SUM($P626:AF626),"0")+IF($L$1=18,SUM($P626:AG626),"0")+IF($L$1=19,SUM($P626:AH626),"0")+IF($L$1=20,SUM($P626:AI626),"0")+IF($L$1=21,SUM($P626:AJ626),"0")+IF($L$1=22,SUM($P626:AK626),"0")+IF($L$1=23,SUM($P626:AL626),"0")+IF($L$1=24,SUM($P626:AM626),"0"),2),IF(BC626=0,(SUMIF($AP$11:$AP$1010,B626,$BC$11:$BC$1010)),BC626))</f>
        <v>0</v>
      </c>
      <c r="M626" s="163" t="n">
        <f aca="false">IF(G626=0,0,(L626/G626)*100)</f>
        <v>0</v>
      </c>
      <c r="N626" s="168" t="str">
        <f aca="false">IF(B626&gt;0,"ok","ocultar")</f>
        <v>ocultar</v>
      </c>
      <c r="O626" s="650"/>
      <c r="P626" s="724"/>
      <c r="Q626" s="725"/>
      <c r="R626" s="725"/>
      <c r="S626" s="725"/>
      <c r="T626" s="725"/>
      <c r="U626" s="725"/>
      <c r="V626" s="725"/>
      <c r="W626" s="725"/>
      <c r="X626" s="725"/>
      <c r="Y626" s="725"/>
      <c r="Z626" s="725"/>
      <c r="AA626" s="726"/>
      <c r="AB626" s="726"/>
      <c r="AC626" s="726"/>
      <c r="AD626" s="726"/>
      <c r="AE626" s="726"/>
      <c r="AF626" s="726"/>
      <c r="AG626" s="726"/>
      <c r="AH626" s="726"/>
      <c r="AI626" s="726"/>
      <c r="AJ626" s="726"/>
      <c r="AK626" s="726"/>
      <c r="AL626" s="726"/>
      <c r="AM626" s="727"/>
      <c r="AO626" s="728" t="n">
        <f aca="false">IF(E626&lt;&gt;0,G626,0)</f>
        <v>0</v>
      </c>
      <c r="AP626" s="157" t="n">
        <f aca="false">IF(B626=0,AP625,IF(ISNONTEXT(B626)=TRUE(),INT(B626),INT(LEFT(B626,FIND(".",B626)-1))))</f>
        <v>3</v>
      </c>
      <c r="AQ626" s="157" t="str">
        <f aca="false">IF(AQ627=1,1,IF(B626&lt;&gt;0,1,IF(C626&lt;&gt;0,1,IF(D626&lt;&gt;0,1,IF(E626&lt;&gt;0,1,"")))))</f>
        <v/>
      </c>
      <c r="AR626" s="157" t="str">
        <f aca="false">IF(AP626=0," ",IF(AP626&lt;&gt;AP625,AP626," "))</f>
        <v> </v>
      </c>
      <c r="AS626" s="732"/>
      <c r="AT626" s="730" t="n">
        <f aca="false">IF(AP626&lt;&gt;AR626,(IF('ORÇ.GLOBAL P CAIXA'!I627="",J626*(INFORMAÇÕES!$Q$99/INFORMAÇÕES!$Q$102),IF('ORÇ.GLOBAL P CAIXA'!I627="R",J626,0))),0)</f>
        <v>0</v>
      </c>
      <c r="AU626" s="75" t="n">
        <f aca="false">IF(AP626&lt;&gt;AR626,(IF('ORÇ.GLOBAL P CAIXA'!I627="",J626*(INFORMAÇÕES!$Q$100/INFORMAÇÕES!$Q$102),IF('ORÇ.GLOBAL P CAIXA'!I627="C",J626,0))),0)</f>
        <v>0</v>
      </c>
      <c r="AV626" s="75" t="n">
        <f aca="false">IF(AP626&lt;&gt;AR626,(IF('ORÇ.GLOBAL P CAIXA'!I627="",J626*INFORMAÇÕES!$U$115,IF('ORÇ.GLOBAL P CAIXA'!I627="CF",J626,0))),0)</f>
        <v>0</v>
      </c>
      <c r="AW626" s="75" t="n">
        <f aca="false">IF(AP626&lt;&gt;AR626,(IF('ORÇ.GLOBAL P CAIXA'!I627="",J626*INFORMAÇÕES!$U$116,IF('ORÇ.GLOBAL P CAIXA'!I627="O",J626,0))),0)</f>
        <v>0</v>
      </c>
      <c r="AX626" s="731" t="n">
        <f aca="false">IF(E626&lt;&gt;0,J626,0)</f>
        <v>0</v>
      </c>
      <c r="AY626" s="730" t="n">
        <f aca="false">IF(AP626&lt;&gt;AR626,(IF('ORÇ.GLOBAL P CAIXA'!I627="",L626*(INFORMAÇÕES!$Q$99/INFORMAÇÕES!$Q$102),IF('ORÇ.GLOBAL P CAIXA'!I627="R",L626,0))),0)</f>
        <v>0</v>
      </c>
      <c r="AZ626" s="75" t="n">
        <f aca="false">IF(AP626&lt;&gt;AR626,(IF('ORÇ.GLOBAL P CAIXA'!I627="",L626*(INFORMAÇÕES!$Q$100/INFORMAÇÕES!$Q$102),IF('ORÇ.GLOBAL P CAIXA'!I627="C",L626,0))),0)</f>
        <v>0</v>
      </c>
      <c r="BA626" s="75" t="n">
        <f aca="false">IF(AP626&lt;&gt;AR626,(IF('ORÇ.GLOBAL P CAIXA'!I627="",L626*INFORMAÇÕES!$U$115,IF('ORÇ.GLOBAL P CAIXA'!I627="CF",L626,0))),0)</f>
        <v>0</v>
      </c>
      <c r="BB626" s="75" t="n">
        <f aca="false">IF(AP626&lt;&gt;AR626,(IF('ORÇ.GLOBAL P CAIXA'!I627="",L626*INFORMAÇÕES!$U$116,IF('ORÇ.GLOBAL P CAIXA'!I627="O",L626,0))),0)</f>
        <v>0</v>
      </c>
      <c r="BC626" s="731" t="n">
        <f aca="false">IF(E626&lt;&gt;0,L626,0)</f>
        <v>0</v>
      </c>
    </row>
    <row r="627" s="174" customFormat="true" ht="14.25" hidden="false" customHeight="false" outlineLevel="0" collapsed="false">
      <c r="A627" s="159" t="n">
        <v>617</v>
      </c>
      <c r="B627" s="160" t="n">
        <f aca="false">'ORÇ.REPROG. P CAIXA'!B629</f>
        <v>0</v>
      </c>
      <c r="C627" s="723" t="n">
        <f aca="false">'ORÇ.REPROG. P CAIXA'!C629</f>
        <v>0</v>
      </c>
      <c r="D627" s="162" t="n">
        <f aca="false">'ORÇ.REPROG. P CAIXA'!D629</f>
        <v>0</v>
      </c>
      <c r="E627" s="163" t="n">
        <f aca="false">IF('BM GLOBAL'!$P$1&lt;&gt;0,'ORÇ.REPROG. P CAIXA'!E629,'ORÇ.REPROG. P CAIXA'!H629)</f>
        <v>0</v>
      </c>
      <c r="F627" s="163" t="n">
        <f aca="false">IF('BM GLOBAL'!$P$1&lt;&gt;0,IF('ORÇ.GLOBAL P CAIXA'!K628=0,'ORÇ.GLOBAL EMPRESA'!G628,'ORÇ.GLOBAL P CAIXA'!F628),'ORÇ.REPROG. P CAIXA'!I629)</f>
        <v>0</v>
      </c>
      <c r="G627" s="163" t="n">
        <f aca="false">IF(E627&lt;&gt;0,ROUND(E627*F627,2),IF(AO627=0,(SUMIF('ORÇ.REPROG. P CAIXA'!$AC$13:$AC$1012,B627,$AO$11:$AO$1010)),AO627))</f>
        <v>0</v>
      </c>
      <c r="H627" s="163" t="n">
        <f aca="false">IF(J627&lt;&gt;0,IF(E627&lt;&gt;0,J627/F627,0),0)</f>
        <v>0</v>
      </c>
      <c r="I627" s="163" t="n">
        <f aca="false">IF(L627&lt;&gt;0,IF(E627&lt;&gt;0,L627/F627,0),0)</f>
        <v>0</v>
      </c>
      <c r="J627" s="163" t="n">
        <f aca="false">IF(E627&lt;&gt;0,ROUND(INDEX($P$11:$AM$1010,$A627,$L$1),2),IF(AX627=0,(SUMIF($AP$11:$AP$1010,B627,$AX$11:$AX$1010)),AX627))</f>
        <v>0</v>
      </c>
      <c r="K627" s="163" t="n">
        <f aca="false">IF(G627=0,0,(J627/G627)*100)</f>
        <v>0</v>
      </c>
      <c r="L627" s="163" t="n">
        <f aca="false">IF(E627&lt;&gt;0,ROUND(IF($L$1=1,SUM(P627),"0")+IF($L$1=2,SUM($P627:Q627),"0")+IF($L$1=3,SUM($P627:R627),"0")+IF($L$1=4,SUM($P627:S627),"0")+IF($L$1=5,SUM($P627:T627),"0")+IF($L$1=6,SUM($P627:U627),"0")+IF($L$1=7,SUM($P627:V627),"0")+IF($L$1=8,SUM($P627:W627),"0")+IF($L$1=9,SUM($P627:X627),"0")+IF($L$1=10,SUM($P627:Y627),"0")+IF($L$1=11,SUM($P627:Z627),"0")+IF($L$1=12,SUM($P627:AA627),"0")+IF($L$1=13,SUM($P627:AB627),"0")+IF($L$1=14,SUM($P627:AC627),"0")+IF($L$1=15,SUM($P627:AD627),"0")+IF($L$1=16,SUM($P627:AE627),"0")+IF($L$1=17,SUM($P627:AF627),"0")+IF($L$1=18,SUM($P627:AG627),"0")+IF($L$1=19,SUM($P627:AH627),"0")+IF($L$1=20,SUM($P627:AI627),"0")+IF($L$1=21,SUM($P627:AJ627),"0")+IF($L$1=22,SUM($P627:AK627),"0")+IF($L$1=23,SUM($P627:AL627),"0")+IF($L$1=24,SUM($P627:AM627),"0"),2),IF(BC627=0,(SUMIF($AP$11:$AP$1010,B627,$BC$11:$BC$1010)),BC627))</f>
        <v>0</v>
      </c>
      <c r="M627" s="163" t="n">
        <f aca="false">IF(G627=0,0,(L627/G627)*100)</f>
        <v>0</v>
      </c>
      <c r="N627" s="168" t="str">
        <f aca="false">IF(B627&gt;0,"ok","ocultar")</f>
        <v>ocultar</v>
      </c>
      <c r="O627" s="650"/>
      <c r="P627" s="724"/>
      <c r="Q627" s="725"/>
      <c r="R627" s="725"/>
      <c r="S627" s="725"/>
      <c r="T627" s="725"/>
      <c r="U627" s="725"/>
      <c r="V627" s="725"/>
      <c r="W627" s="725"/>
      <c r="X627" s="725"/>
      <c r="Y627" s="725"/>
      <c r="Z627" s="725"/>
      <c r="AA627" s="726"/>
      <c r="AB627" s="726"/>
      <c r="AC627" s="726"/>
      <c r="AD627" s="726"/>
      <c r="AE627" s="726"/>
      <c r="AF627" s="726"/>
      <c r="AG627" s="726"/>
      <c r="AH627" s="726"/>
      <c r="AI627" s="726"/>
      <c r="AJ627" s="726"/>
      <c r="AK627" s="726"/>
      <c r="AL627" s="726"/>
      <c r="AM627" s="727"/>
      <c r="AO627" s="728" t="n">
        <f aca="false">IF(E627&lt;&gt;0,G627,0)</f>
        <v>0</v>
      </c>
      <c r="AP627" s="157" t="n">
        <f aca="false">IF(B627=0,AP626,IF(ISNONTEXT(B627)=TRUE(),INT(B627),INT(LEFT(B627,FIND(".",B627)-1))))</f>
        <v>3</v>
      </c>
      <c r="AQ627" s="157" t="str">
        <f aca="false">IF(AQ628=1,1,IF(B627&lt;&gt;0,1,IF(C627&lt;&gt;0,1,IF(D627&lt;&gt;0,1,IF(E627&lt;&gt;0,1,"")))))</f>
        <v/>
      </c>
      <c r="AR627" s="157" t="str">
        <f aca="false">IF(AP627=0," ",IF(AP627&lt;&gt;AP626,AP627," "))</f>
        <v> </v>
      </c>
      <c r="AS627" s="732"/>
      <c r="AT627" s="730" t="n">
        <f aca="false">IF(AP627&lt;&gt;AR627,(IF('ORÇ.GLOBAL P CAIXA'!I628="",J627*(INFORMAÇÕES!$Q$99/INFORMAÇÕES!$Q$102),IF('ORÇ.GLOBAL P CAIXA'!I628="R",J627,0))),0)</f>
        <v>0</v>
      </c>
      <c r="AU627" s="75" t="n">
        <f aca="false">IF(AP627&lt;&gt;AR627,(IF('ORÇ.GLOBAL P CAIXA'!I628="",J627*(INFORMAÇÕES!$Q$100/INFORMAÇÕES!$Q$102),IF('ORÇ.GLOBAL P CAIXA'!I628="C",J627,0))),0)</f>
        <v>0</v>
      </c>
      <c r="AV627" s="75" t="n">
        <f aca="false">IF(AP627&lt;&gt;AR627,(IF('ORÇ.GLOBAL P CAIXA'!I628="",J627*INFORMAÇÕES!$U$115,IF('ORÇ.GLOBAL P CAIXA'!I628="CF",J627,0))),0)</f>
        <v>0</v>
      </c>
      <c r="AW627" s="75" t="n">
        <f aca="false">IF(AP627&lt;&gt;AR627,(IF('ORÇ.GLOBAL P CAIXA'!I628="",J627*INFORMAÇÕES!$U$116,IF('ORÇ.GLOBAL P CAIXA'!I628="O",J627,0))),0)</f>
        <v>0</v>
      </c>
      <c r="AX627" s="731" t="n">
        <f aca="false">IF(E627&lt;&gt;0,J627,0)</f>
        <v>0</v>
      </c>
      <c r="AY627" s="730" t="n">
        <f aca="false">IF(AP627&lt;&gt;AR627,(IF('ORÇ.GLOBAL P CAIXA'!I628="",L627*(INFORMAÇÕES!$Q$99/INFORMAÇÕES!$Q$102),IF('ORÇ.GLOBAL P CAIXA'!I628="R",L627,0))),0)</f>
        <v>0</v>
      </c>
      <c r="AZ627" s="75" t="n">
        <f aca="false">IF(AP627&lt;&gt;AR627,(IF('ORÇ.GLOBAL P CAIXA'!I628="",L627*(INFORMAÇÕES!$Q$100/INFORMAÇÕES!$Q$102),IF('ORÇ.GLOBAL P CAIXA'!I628="C",L627,0))),0)</f>
        <v>0</v>
      </c>
      <c r="BA627" s="75" t="n">
        <f aca="false">IF(AP627&lt;&gt;AR627,(IF('ORÇ.GLOBAL P CAIXA'!I628="",L627*INFORMAÇÕES!$U$115,IF('ORÇ.GLOBAL P CAIXA'!I628="CF",L627,0))),0)</f>
        <v>0</v>
      </c>
      <c r="BB627" s="75" t="n">
        <f aca="false">IF(AP627&lt;&gt;AR627,(IF('ORÇ.GLOBAL P CAIXA'!I628="",L627*INFORMAÇÕES!$U$116,IF('ORÇ.GLOBAL P CAIXA'!I628="O",L627,0))),0)</f>
        <v>0</v>
      </c>
      <c r="BC627" s="731" t="n">
        <f aca="false">IF(E627&lt;&gt;0,L627,0)</f>
        <v>0</v>
      </c>
    </row>
    <row r="628" s="174" customFormat="true" ht="14.25" hidden="false" customHeight="false" outlineLevel="0" collapsed="false">
      <c r="A628" s="159" t="n">
        <v>618</v>
      </c>
      <c r="B628" s="160" t="n">
        <f aca="false">'ORÇ.REPROG. P CAIXA'!B630</f>
        <v>0</v>
      </c>
      <c r="C628" s="723" t="n">
        <f aca="false">'ORÇ.REPROG. P CAIXA'!C630</f>
        <v>0</v>
      </c>
      <c r="D628" s="162" t="n">
        <f aca="false">'ORÇ.REPROG. P CAIXA'!D630</f>
        <v>0</v>
      </c>
      <c r="E628" s="163" t="n">
        <f aca="false">IF('BM GLOBAL'!$P$1&lt;&gt;0,'ORÇ.REPROG. P CAIXA'!E630,'ORÇ.REPROG. P CAIXA'!H630)</f>
        <v>0</v>
      </c>
      <c r="F628" s="163" t="n">
        <f aca="false">IF('BM GLOBAL'!$P$1&lt;&gt;0,IF('ORÇ.GLOBAL P CAIXA'!K629=0,'ORÇ.GLOBAL EMPRESA'!G629,'ORÇ.GLOBAL P CAIXA'!F629),'ORÇ.REPROG. P CAIXA'!I630)</f>
        <v>0</v>
      </c>
      <c r="G628" s="163" t="n">
        <f aca="false">IF(E628&lt;&gt;0,ROUND(E628*F628,2),IF(AO628=0,(SUMIF('ORÇ.REPROG. P CAIXA'!$AC$13:$AC$1012,B628,$AO$11:$AO$1010)),AO628))</f>
        <v>0</v>
      </c>
      <c r="H628" s="163" t="n">
        <f aca="false">IF(J628&lt;&gt;0,IF(E628&lt;&gt;0,J628/F628,0),0)</f>
        <v>0</v>
      </c>
      <c r="I628" s="163" t="n">
        <f aca="false">IF(L628&lt;&gt;0,IF(E628&lt;&gt;0,L628/F628,0),0)</f>
        <v>0</v>
      </c>
      <c r="J628" s="163" t="n">
        <f aca="false">IF(E628&lt;&gt;0,ROUND(INDEX($P$11:$AM$1010,$A628,$L$1),2),IF(AX628=0,(SUMIF($AP$11:$AP$1010,B628,$AX$11:$AX$1010)),AX628))</f>
        <v>0</v>
      </c>
      <c r="K628" s="163" t="n">
        <f aca="false">IF(G628=0,0,(J628/G628)*100)</f>
        <v>0</v>
      </c>
      <c r="L628" s="163" t="n">
        <f aca="false">IF(E628&lt;&gt;0,ROUND(IF($L$1=1,SUM(P628),"0")+IF($L$1=2,SUM($P628:Q628),"0")+IF($L$1=3,SUM($P628:R628),"0")+IF($L$1=4,SUM($P628:S628),"0")+IF($L$1=5,SUM($P628:T628),"0")+IF($L$1=6,SUM($P628:U628),"0")+IF($L$1=7,SUM($P628:V628),"0")+IF($L$1=8,SUM($P628:W628),"0")+IF($L$1=9,SUM($P628:X628),"0")+IF($L$1=10,SUM($P628:Y628),"0")+IF($L$1=11,SUM($P628:Z628),"0")+IF($L$1=12,SUM($P628:AA628),"0")+IF($L$1=13,SUM($P628:AB628),"0")+IF($L$1=14,SUM($P628:AC628),"0")+IF($L$1=15,SUM($P628:AD628),"0")+IF($L$1=16,SUM($P628:AE628),"0")+IF($L$1=17,SUM($P628:AF628),"0")+IF($L$1=18,SUM($P628:AG628),"0")+IF($L$1=19,SUM($P628:AH628),"0")+IF($L$1=20,SUM($P628:AI628),"0")+IF($L$1=21,SUM($P628:AJ628),"0")+IF($L$1=22,SUM($P628:AK628),"0")+IF($L$1=23,SUM($P628:AL628),"0")+IF($L$1=24,SUM($P628:AM628),"0"),2),IF(BC628=0,(SUMIF($AP$11:$AP$1010,B628,$BC$11:$BC$1010)),BC628))</f>
        <v>0</v>
      </c>
      <c r="M628" s="163" t="n">
        <f aca="false">IF(G628=0,0,(L628/G628)*100)</f>
        <v>0</v>
      </c>
      <c r="N628" s="168" t="str">
        <f aca="false">IF(B628&gt;0,"ok","ocultar")</f>
        <v>ocultar</v>
      </c>
      <c r="O628" s="650"/>
      <c r="P628" s="724"/>
      <c r="Q628" s="725"/>
      <c r="R628" s="725"/>
      <c r="S628" s="725"/>
      <c r="T628" s="725"/>
      <c r="U628" s="725"/>
      <c r="V628" s="725"/>
      <c r="W628" s="725"/>
      <c r="X628" s="725"/>
      <c r="Y628" s="725"/>
      <c r="Z628" s="725"/>
      <c r="AA628" s="726"/>
      <c r="AB628" s="726"/>
      <c r="AC628" s="726"/>
      <c r="AD628" s="726"/>
      <c r="AE628" s="726"/>
      <c r="AF628" s="726"/>
      <c r="AG628" s="726"/>
      <c r="AH628" s="726"/>
      <c r="AI628" s="726"/>
      <c r="AJ628" s="726"/>
      <c r="AK628" s="726"/>
      <c r="AL628" s="726"/>
      <c r="AM628" s="727"/>
      <c r="AO628" s="728" t="n">
        <f aca="false">IF(E628&lt;&gt;0,G628,0)</f>
        <v>0</v>
      </c>
      <c r="AP628" s="157" t="n">
        <f aca="false">IF(B628=0,AP627,IF(ISNONTEXT(B628)=TRUE(),INT(B628),INT(LEFT(B628,FIND(".",B628)-1))))</f>
        <v>3</v>
      </c>
      <c r="AQ628" s="157" t="str">
        <f aca="false">IF(AQ629=1,1,IF(B628&lt;&gt;0,1,IF(C628&lt;&gt;0,1,IF(D628&lt;&gt;0,1,IF(E628&lt;&gt;0,1,"")))))</f>
        <v/>
      </c>
      <c r="AR628" s="157" t="str">
        <f aca="false">IF(AP628=0," ",IF(AP628&lt;&gt;AP627,AP628," "))</f>
        <v> </v>
      </c>
      <c r="AS628" s="732"/>
      <c r="AT628" s="730" t="n">
        <f aca="false">IF(AP628&lt;&gt;AR628,(IF('ORÇ.GLOBAL P CAIXA'!I629="",J628*(INFORMAÇÕES!$Q$99/INFORMAÇÕES!$Q$102),IF('ORÇ.GLOBAL P CAIXA'!I629="R",J628,0))),0)</f>
        <v>0</v>
      </c>
      <c r="AU628" s="75" t="n">
        <f aca="false">IF(AP628&lt;&gt;AR628,(IF('ORÇ.GLOBAL P CAIXA'!I629="",J628*(INFORMAÇÕES!$Q$100/INFORMAÇÕES!$Q$102),IF('ORÇ.GLOBAL P CAIXA'!I629="C",J628,0))),0)</f>
        <v>0</v>
      </c>
      <c r="AV628" s="75" t="n">
        <f aca="false">IF(AP628&lt;&gt;AR628,(IF('ORÇ.GLOBAL P CAIXA'!I629="",J628*INFORMAÇÕES!$U$115,IF('ORÇ.GLOBAL P CAIXA'!I629="CF",J628,0))),0)</f>
        <v>0</v>
      </c>
      <c r="AW628" s="75" t="n">
        <f aca="false">IF(AP628&lt;&gt;AR628,(IF('ORÇ.GLOBAL P CAIXA'!I629="",J628*INFORMAÇÕES!$U$116,IF('ORÇ.GLOBAL P CAIXA'!I629="O",J628,0))),0)</f>
        <v>0</v>
      </c>
      <c r="AX628" s="731" t="n">
        <f aca="false">IF(E628&lt;&gt;0,J628,0)</f>
        <v>0</v>
      </c>
      <c r="AY628" s="730" t="n">
        <f aca="false">IF(AP628&lt;&gt;AR628,(IF('ORÇ.GLOBAL P CAIXA'!I629="",L628*(INFORMAÇÕES!$Q$99/INFORMAÇÕES!$Q$102),IF('ORÇ.GLOBAL P CAIXA'!I629="R",L628,0))),0)</f>
        <v>0</v>
      </c>
      <c r="AZ628" s="75" t="n">
        <f aca="false">IF(AP628&lt;&gt;AR628,(IF('ORÇ.GLOBAL P CAIXA'!I629="",L628*(INFORMAÇÕES!$Q$100/INFORMAÇÕES!$Q$102),IF('ORÇ.GLOBAL P CAIXA'!I629="C",L628,0))),0)</f>
        <v>0</v>
      </c>
      <c r="BA628" s="75" t="n">
        <f aca="false">IF(AP628&lt;&gt;AR628,(IF('ORÇ.GLOBAL P CAIXA'!I629="",L628*INFORMAÇÕES!$U$115,IF('ORÇ.GLOBAL P CAIXA'!I629="CF",L628,0))),0)</f>
        <v>0</v>
      </c>
      <c r="BB628" s="75" t="n">
        <f aca="false">IF(AP628&lt;&gt;AR628,(IF('ORÇ.GLOBAL P CAIXA'!I629="",L628*INFORMAÇÕES!$U$116,IF('ORÇ.GLOBAL P CAIXA'!I629="O",L628,0))),0)</f>
        <v>0</v>
      </c>
      <c r="BC628" s="731" t="n">
        <f aca="false">IF(E628&lt;&gt;0,L628,0)</f>
        <v>0</v>
      </c>
    </row>
    <row r="629" s="174" customFormat="true" ht="14.25" hidden="false" customHeight="false" outlineLevel="0" collapsed="false">
      <c r="A629" s="159" t="n">
        <v>619</v>
      </c>
      <c r="B629" s="160" t="n">
        <f aca="false">'ORÇ.REPROG. P CAIXA'!B631</f>
        <v>0</v>
      </c>
      <c r="C629" s="723" t="n">
        <f aca="false">'ORÇ.REPROG. P CAIXA'!C631</f>
        <v>0</v>
      </c>
      <c r="D629" s="162" t="n">
        <f aca="false">'ORÇ.REPROG. P CAIXA'!D631</f>
        <v>0</v>
      </c>
      <c r="E629" s="163" t="n">
        <f aca="false">IF('BM GLOBAL'!$P$1&lt;&gt;0,'ORÇ.REPROG. P CAIXA'!E631,'ORÇ.REPROG. P CAIXA'!H631)</f>
        <v>0</v>
      </c>
      <c r="F629" s="163" t="n">
        <f aca="false">IF('BM GLOBAL'!$P$1&lt;&gt;0,IF('ORÇ.GLOBAL P CAIXA'!K630=0,'ORÇ.GLOBAL EMPRESA'!G630,'ORÇ.GLOBAL P CAIXA'!F630),'ORÇ.REPROG. P CAIXA'!I631)</f>
        <v>0</v>
      </c>
      <c r="G629" s="163" t="n">
        <f aca="false">IF(E629&lt;&gt;0,ROUND(E629*F629,2),IF(AO629=0,(SUMIF('ORÇ.REPROG. P CAIXA'!$AC$13:$AC$1012,B629,$AO$11:$AO$1010)),AO629))</f>
        <v>0</v>
      </c>
      <c r="H629" s="163" t="n">
        <f aca="false">IF(J629&lt;&gt;0,IF(E629&lt;&gt;0,J629/F629,0),0)</f>
        <v>0</v>
      </c>
      <c r="I629" s="163" t="n">
        <f aca="false">IF(L629&lt;&gt;0,IF(E629&lt;&gt;0,L629/F629,0),0)</f>
        <v>0</v>
      </c>
      <c r="J629" s="163" t="n">
        <f aca="false">IF(E629&lt;&gt;0,ROUND(INDEX($P$11:$AM$1010,$A629,$L$1),2),IF(AX629=0,(SUMIF($AP$11:$AP$1010,B629,$AX$11:$AX$1010)),AX629))</f>
        <v>0</v>
      </c>
      <c r="K629" s="163" t="n">
        <f aca="false">IF(G629=0,0,(J629/G629)*100)</f>
        <v>0</v>
      </c>
      <c r="L629" s="163" t="n">
        <f aca="false">IF(E629&lt;&gt;0,ROUND(IF($L$1=1,SUM(P629),"0")+IF($L$1=2,SUM($P629:Q629),"0")+IF($L$1=3,SUM($P629:R629),"0")+IF($L$1=4,SUM($P629:S629),"0")+IF($L$1=5,SUM($P629:T629),"0")+IF($L$1=6,SUM($P629:U629),"0")+IF($L$1=7,SUM($P629:V629),"0")+IF($L$1=8,SUM($P629:W629),"0")+IF($L$1=9,SUM($P629:X629),"0")+IF($L$1=10,SUM($P629:Y629),"0")+IF($L$1=11,SUM($P629:Z629),"0")+IF($L$1=12,SUM($P629:AA629),"0")+IF($L$1=13,SUM($P629:AB629),"0")+IF($L$1=14,SUM($P629:AC629),"0")+IF($L$1=15,SUM($P629:AD629),"0")+IF($L$1=16,SUM($P629:AE629),"0")+IF($L$1=17,SUM($P629:AF629),"0")+IF($L$1=18,SUM($P629:AG629),"0")+IF($L$1=19,SUM($P629:AH629),"0")+IF($L$1=20,SUM($P629:AI629),"0")+IF($L$1=21,SUM($P629:AJ629),"0")+IF($L$1=22,SUM($P629:AK629),"0")+IF($L$1=23,SUM($P629:AL629),"0")+IF($L$1=24,SUM($P629:AM629),"0"),2),IF(BC629=0,(SUMIF($AP$11:$AP$1010,B629,$BC$11:$BC$1010)),BC629))</f>
        <v>0</v>
      </c>
      <c r="M629" s="163" t="n">
        <f aca="false">IF(G629=0,0,(L629/G629)*100)</f>
        <v>0</v>
      </c>
      <c r="N629" s="168" t="str">
        <f aca="false">IF(B629&gt;0,"ok","ocultar")</f>
        <v>ocultar</v>
      </c>
      <c r="O629" s="650"/>
      <c r="P629" s="724"/>
      <c r="Q629" s="725"/>
      <c r="R629" s="725"/>
      <c r="S629" s="725"/>
      <c r="T629" s="725"/>
      <c r="U629" s="725"/>
      <c r="V629" s="725"/>
      <c r="W629" s="725"/>
      <c r="X629" s="725"/>
      <c r="Y629" s="725"/>
      <c r="Z629" s="725"/>
      <c r="AA629" s="726"/>
      <c r="AB629" s="726"/>
      <c r="AC629" s="726"/>
      <c r="AD629" s="726"/>
      <c r="AE629" s="726"/>
      <c r="AF629" s="726"/>
      <c r="AG629" s="726"/>
      <c r="AH629" s="726"/>
      <c r="AI629" s="726"/>
      <c r="AJ629" s="726"/>
      <c r="AK629" s="726"/>
      <c r="AL629" s="726"/>
      <c r="AM629" s="727"/>
      <c r="AO629" s="728" t="n">
        <f aca="false">IF(E629&lt;&gt;0,G629,0)</f>
        <v>0</v>
      </c>
      <c r="AP629" s="157" t="n">
        <f aca="false">IF(B629=0,AP628,IF(ISNONTEXT(B629)=TRUE(),INT(B629),INT(LEFT(B629,FIND(".",B629)-1))))</f>
        <v>3</v>
      </c>
      <c r="AQ629" s="157" t="str">
        <f aca="false">IF(AQ630=1,1,IF(B629&lt;&gt;0,1,IF(C629&lt;&gt;0,1,IF(D629&lt;&gt;0,1,IF(E629&lt;&gt;0,1,"")))))</f>
        <v/>
      </c>
      <c r="AR629" s="157" t="str">
        <f aca="false">IF(AP629=0," ",IF(AP629&lt;&gt;AP628,AP629," "))</f>
        <v> </v>
      </c>
      <c r="AS629" s="732"/>
      <c r="AT629" s="730" t="n">
        <f aca="false">IF(AP629&lt;&gt;AR629,(IF('ORÇ.GLOBAL P CAIXA'!I630="",J629*(INFORMAÇÕES!$Q$99/INFORMAÇÕES!$Q$102),IF('ORÇ.GLOBAL P CAIXA'!I630="R",J629,0))),0)</f>
        <v>0</v>
      </c>
      <c r="AU629" s="75" t="n">
        <f aca="false">IF(AP629&lt;&gt;AR629,(IF('ORÇ.GLOBAL P CAIXA'!I630="",J629*(INFORMAÇÕES!$Q$100/INFORMAÇÕES!$Q$102),IF('ORÇ.GLOBAL P CAIXA'!I630="C",J629,0))),0)</f>
        <v>0</v>
      </c>
      <c r="AV629" s="75" t="n">
        <f aca="false">IF(AP629&lt;&gt;AR629,(IF('ORÇ.GLOBAL P CAIXA'!I630="",J629*INFORMAÇÕES!$U$115,IF('ORÇ.GLOBAL P CAIXA'!I630="CF",J629,0))),0)</f>
        <v>0</v>
      </c>
      <c r="AW629" s="75" t="n">
        <f aca="false">IF(AP629&lt;&gt;AR629,(IF('ORÇ.GLOBAL P CAIXA'!I630="",J629*INFORMAÇÕES!$U$116,IF('ORÇ.GLOBAL P CAIXA'!I630="O",J629,0))),0)</f>
        <v>0</v>
      </c>
      <c r="AX629" s="731" t="n">
        <f aca="false">IF(E629&lt;&gt;0,J629,0)</f>
        <v>0</v>
      </c>
      <c r="AY629" s="730" t="n">
        <f aca="false">IF(AP629&lt;&gt;AR629,(IF('ORÇ.GLOBAL P CAIXA'!I630="",L629*(INFORMAÇÕES!$Q$99/INFORMAÇÕES!$Q$102),IF('ORÇ.GLOBAL P CAIXA'!I630="R",L629,0))),0)</f>
        <v>0</v>
      </c>
      <c r="AZ629" s="75" t="n">
        <f aca="false">IF(AP629&lt;&gt;AR629,(IF('ORÇ.GLOBAL P CAIXA'!I630="",L629*(INFORMAÇÕES!$Q$100/INFORMAÇÕES!$Q$102),IF('ORÇ.GLOBAL P CAIXA'!I630="C",L629,0))),0)</f>
        <v>0</v>
      </c>
      <c r="BA629" s="75" t="n">
        <f aca="false">IF(AP629&lt;&gt;AR629,(IF('ORÇ.GLOBAL P CAIXA'!I630="",L629*INFORMAÇÕES!$U$115,IF('ORÇ.GLOBAL P CAIXA'!I630="CF",L629,0))),0)</f>
        <v>0</v>
      </c>
      <c r="BB629" s="75" t="n">
        <f aca="false">IF(AP629&lt;&gt;AR629,(IF('ORÇ.GLOBAL P CAIXA'!I630="",L629*INFORMAÇÕES!$U$116,IF('ORÇ.GLOBAL P CAIXA'!I630="O",L629,0))),0)</f>
        <v>0</v>
      </c>
      <c r="BC629" s="731" t="n">
        <f aca="false">IF(E629&lt;&gt;0,L629,0)</f>
        <v>0</v>
      </c>
    </row>
    <row r="630" s="174" customFormat="true" ht="14.25" hidden="false" customHeight="false" outlineLevel="0" collapsed="false">
      <c r="A630" s="159" t="n">
        <v>620</v>
      </c>
      <c r="B630" s="160" t="n">
        <f aca="false">'ORÇ.REPROG. P CAIXA'!B632</f>
        <v>0</v>
      </c>
      <c r="C630" s="723" t="n">
        <f aca="false">'ORÇ.REPROG. P CAIXA'!C632</f>
        <v>0</v>
      </c>
      <c r="D630" s="162" t="n">
        <f aca="false">'ORÇ.REPROG. P CAIXA'!D632</f>
        <v>0</v>
      </c>
      <c r="E630" s="163" t="n">
        <f aca="false">IF('BM GLOBAL'!$P$1&lt;&gt;0,'ORÇ.REPROG. P CAIXA'!E632,'ORÇ.REPROG. P CAIXA'!H632)</f>
        <v>0</v>
      </c>
      <c r="F630" s="163" t="n">
        <f aca="false">IF('BM GLOBAL'!$P$1&lt;&gt;0,IF('ORÇ.GLOBAL P CAIXA'!K631=0,'ORÇ.GLOBAL EMPRESA'!G631,'ORÇ.GLOBAL P CAIXA'!F631),'ORÇ.REPROG. P CAIXA'!I632)</f>
        <v>0</v>
      </c>
      <c r="G630" s="163" t="n">
        <f aca="false">IF(E630&lt;&gt;0,ROUND(E630*F630,2),IF(AO630=0,(SUMIF('ORÇ.REPROG. P CAIXA'!$AC$13:$AC$1012,B630,$AO$11:$AO$1010)),AO630))</f>
        <v>0</v>
      </c>
      <c r="H630" s="163" t="n">
        <f aca="false">IF(J630&lt;&gt;0,IF(E630&lt;&gt;0,J630/F630,0),0)</f>
        <v>0</v>
      </c>
      <c r="I630" s="163" t="n">
        <f aca="false">IF(L630&lt;&gt;0,IF(E630&lt;&gt;0,L630/F630,0),0)</f>
        <v>0</v>
      </c>
      <c r="J630" s="163" t="n">
        <f aca="false">IF(E630&lt;&gt;0,ROUND(INDEX($P$11:$AM$1010,$A630,$L$1),2),IF(AX630=0,(SUMIF($AP$11:$AP$1010,B630,$AX$11:$AX$1010)),AX630))</f>
        <v>0</v>
      </c>
      <c r="K630" s="163" t="n">
        <f aca="false">IF(G630=0,0,(J630/G630)*100)</f>
        <v>0</v>
      </c>
      <c r="L630" s="163" t="n">
        <f aca="false">IF(E630&lt;&gt;0,ROUND(IF($L$1=1,SUM(P630),"0")+IF($L$1=2,SUM($P630:Q630),"0")+IF($L$1=3,SUM($P630:R630),"0")+IF($L$1=4,SUM($P630:S630),"0")+IF($L$1=5,SUM($P630:T630),"0")+IF($L$1=6,SUM($P630:U630),"0")+IF($L$1=7,SUM($P630:V630),"0")+IF($L$1=8,SUM($P630:W630),"0")+IF($L$1=9,SUM($P630:X630),"0")+IF($L$1=10,SUM($P630:Y630),"0")+IF($L$1=11,SUM($P630:Z630),"0")+IF($L$1=12,SUM($P630:AA630),"0")+IF($L$1=13,SUM($P630:AB630),"0")+IF($L$1=14,SUM($P630:AC630),"0")+IF($L$1=15,SUM($P630:AD630),"0")+IF($L$1=16,SUM($P630:AE630),"0")+IF($L$1=17,SUM($P630:AF630),"0")+IF($L$1=18,SUM($P630:AG630),"0")+IF($L$1=19,SUM($P630:AH630),"0")+IF($L$1=20,SUM($P630:AI630),"0")+IF($L$1=21,SUM($P630:AJ630),"0")+IF($L$1=22,SUM($P630:AK630),"0")+IF($L$1=23,SUM($P630:AL630),"0")+IF($L$1=24,SUM($P630:AM630),"0"),2),IF(BC630=0,(SUMIF($AP$11:$AP$1010,B630,$BC$11:$BC$1010)),BC630))</f>
        <v>0</v>
      </c>
      <c r="M630" s="163" t="n">
        <f aca="false">IF(G630=0,0,(L630/G630)*100)</f>
        <v>0</v>
      </c>
      <c r="N630" s="168" t="str">
        <f aca="false">IF(B630&gt;0,"ok","ocultar")</f>
        <v>ocultar</v>
      </c>
      <c r="O630" s="650"/>
      <c r="P630" s="724"/>
      <c r="Q630" s="725"/>
      <c r="R630" s="725"/>
      <c r="S630" s="725"/>
      <c r="T630" s="725"/>
      <c r="U630" s="725"/>
      <c r="V630" s="725"/>
      <c r="W630" s="725"/>
      <c r="X630" s="725"/>
      <c r="Y630" s="725"/>
      <c r="Z630" s="725"/>
      <c r="AA630" s="726"/>
      <c r="AB630" s="726"/>
      <c r="AC630" s="726"/>
      <c r="AD630" s="726"/>
      <c r="AE630" s="726"/>
      <c r="AF630" s="726"/>
      <c r="AG630" s="726"/>
      <c r="AH630" s="726"/>
      <c r="AI630" s="726"/>
      <c r="AJ630" s="726"/>
      <c r="AK630" s="726"/>
      <c r="AL630" s="726"/>
      <c r="AM630" s="727"/>
      <c r="AO630" s="728" t="n">
        <f aca="false">IF(E630&lt;&gt;0,G630,0)</f>
        <v>0</v>
      </c>
      <c r="AP630" s="157" t="n">
        <f aca="false">IF(B630=0,AP629,IF(ISNONTEXT(B630)=TRUE(),INT(B630),INT(LEFT(B630,FIND(".",B630)-1))))</f>
        <v>3</v>
      </c>
      <c r="AQ630" s="157" t="str">
        <f aca="false">IF(AQ631=1,1,IF(B630&lt;&gt;0,1,IF(C630&lt;&gt;0,1,IF(D630&lt;&gt;0,1,IF(E630&lt;&gt;0,1,"")))))</f>
        <v/>
      </c>
      <c r="AR630" s="157" t="str">
        <f aca="false">IF(AP630=0," ",IF(AP630&lt;&gt;AP629,AP630," "))</f>
        <v> </v>
      </c>
      <c r="AS630" s="732"/>
      <c r="AT630" s="730" t="n">
        <f aca="false">IF(AP630&lt;&gt;AR630,(IF('ORÇ.GLOBAL P CAIXA'!I631="",J630*(INFORMAÇÕES!$Q$99/INFORMAÇÕES!$Q$102),IF('ORÇ.GLOBAL P CAIXA'!I631="R",J630,0))),0)</f>
        <v>0</v>
      </c>
      <c r="AU630" s="75" t="n">
        <f aca="false">IF(AP630&lt;&gt;AR630,(IF('ORÇ.GLOBAL P CAIXA'!I631="",J630*(INFORMAÇÕES!$Q$100/INFORMAÇÕES!$Q$102),IF('ORÇ.GLOBAL P CAIXA'!I631="C",J630,0))),0)</f>
        <v>0</v>
      </c>
      <c r="AV630" s="75" t="n">
        <f aca="false">IF(AP630&lt;&gt;AR630,(IF('ORÇ.GLOBAL P CAIXA'!I631="",J630*INFORMAÇÕES!$U$115,IF('ORÇ.GLOBAL P CAIXA'!I631="CF",J630,0))),0)</f>
        <v>0</v>
      </c>
      <c r="AW630" s="75" t="n">
        <f aca="false">IF(AP630&lt;&gt;AR630,(IF('ORÇ.GLOBAL P CAIXA'!I631="",J630*INFORMAÇÕES!$U$116,IF('ORÇ.GLOBAL P CAIXA'!I631="O",J630,0))),0)</f>
        <v>0</v>
      </c>
      <c r="AX630" s="731" t="n">
        <f aca="false">IF(E630&lt;&gt;0,J630,0)</f>
        <v>0</v>
      </c>
      <c r="AY630" s="730" t="n">
        <f aca="false">IF(AP630&lt;&gt;AR630,(IF('ORÇ.GLOBAL P CAIXA'!I631="",L630*(INFORMAÇÕES!$Q$99/INFORMAÇÕES!$Q$102),IF('ORÇ.GLOBAL P CAIXA'!I631="R",L630,0))),0)</f>
        <v>0</v>
      </c>
      <c r="AZ630" s="75" t="n">
        <f aca="false">IF(AP630&lt;&gt;AR630,(IF('ORÇ.GLOBAL P CAIXA'!I631="",L630*(INFORMAÇÕES!$Q$100/INFORMAÇÕES!$Q$102),IF('ORÇ.GLOBAL P CAIXA'!I631="C",L630,0))),0)</f>
        <v>0</v>
      </c>
      <c r="BA630" s="75" t="n">
        <f aca="false">IF(AP630&lt;&gt;AR630,(IF('ORÇ.GLOBAL P CAIXA'!I631="",L630*INFORMAÇÕES!$U$115,IF('ORÇ.GLOBAL P CAIXA'!I631="CF",L630,0))),0)</f>
        <v>0</v>
      </c>
      <c r="BB630" s="75" t="n">
        <f aca="false">IF(AP630&lt;&gt;AR630,(IF('ORÇ.GLOBAL P CAIXA'!I631="",L630*INFORMAÇÕES!$U$116,IF('ORÇ.GLOBAL P CAIXA'!I631="O",L630,0))),0)</f>
        <v>0</v>
      </c>
      <c r="BC630" s="731" t="n">
        <f aca="false">IF(E630&lt;&gt;0,L630,0)</f>
        <v>0</v>
      </c>
    </row>
    <row r="631" s="174" customFormat="true" ht="14.25" hidden="false" customHeight="false" outlineLevel="0" collapsed="false">
      <c r="A631" s="159" t="n">
        <v>621</v>
      </c>
      <c r="B631" s="160" t="n">
        <f aca="false">'ORÇ.REPROG. P CAIXA'!B633</f>
        <v>0</v>
      </c>
      <c r="C631" s="723" t="n">
        <f aca="false">'ORÇ.REPROG. P CAIXA'!C633</f>
        <v>0</v>
      </c>
      <c r="D631" s="162" t="n">
        <f aca="false">'ORÇ.REPROG. P CAIXA'!D633</f>
        <v>0</v>
      </c>
      <c r="E631" s="163" t="n">
        <f aca="false">IF('BM GLOBAL'!$P$1&lt;&gt;0,'ORÇ.REPROG. P CAIXA'!E633,'ORÇ.REPROG. P CAIXA'!H633)</f>
        <v>0</v>
      </c>
      <c r="F631" s="163" t="n">
        <f aca="false">IF('BM GLOBAL'!$P$1&lt;&gt;0,IF('ORÇ.GLOBAL P CAIXA'!K632=0,'ORÇ.GLOBAL EMPRESA'!G632,'ORÇ.GLOBAL P CAIXA'!F632),'ORÇ.REPROG. P CAIXA'!I633)</f>
        <v>0</v>
      </c>
      <c r="G631" s="163" t="n">
        <f aca="false">IF(E631&lt;&gt;0,ROUND(E631*F631,2),IF(AO631=0,(SUMIF('ORÇ.REPROG. P CAIXA'!$AC$13:$AC$1012,B631,$AO$11:$AO$1010)),AO631))</f>
        <v>0</v>
      </c>
      <c r="H631" s="163" t="n">
        <f aca="false">IF(J631&lt;&gt;0,IF(E631&lt;&gt;0,J631/F631,0),0)</f>
        <v>0</v>
      </c>
      <c r="I631" s="163" t="n">
        <f aca="false">IF(L631&lt;&gt;0,IF(E631&lt;&gt;0,L631/F631,0),0)</f>
        <v>0</v>
      </c>
      <c r="J631" s="163" t="n">
        <f aca="false">IF(E631&lt;&gt;0,ROUND(INDEX($P$11:$AM$1010,$A631,$L$1),2),IF(AX631=0,(SUMIF($AP$11:$AP$1010,B631,$AX$11:$AX$1010)),AX631))</f>
        <v>0</v>
      </c>
      <c r="K631" s="163" t="n">
        <f aca="false">IF(G631=0,0,(J631/G631)*100)</f>
        <v>0</v>
      </c>
      <c r="L631" s="163" t="n">
        <f aca="false">IF(E631&lt;&gt;0,ROUND(IF($L$1=1,SUM(P631),"0")+IF($L$1=2,SUM($P631:Q631),"0")+IF($L$1=3,SUM($P631:R631),"0")+IF($L$1=4,SUM($P631:S631),"0")+IF($L$1=5,SUM($P631:T631),"0")+IF($L$1=6,SUM($P631:U631),"0")+IF($L$1=7,SUM($P631:V631),"0")+IF($L$1=8,SUM($P631:W631),"0")+IF($L$1=9,SUM($P631:X631),"0")+IF($L$1=10,SUM($P631:Y631),"0")+IF($L$1=11,SUM($P631:Z631),"0")+IF($L$1=12,SUM($P631:AA631),"0")+IF($L$1=13,SUM($P631:AB631),"0")+IF($L$1=14,SUM($P631:AC631),"0")+IF($L$1=15,SUM($P631:AD631),"0")+IF($L$1=16,SUM($P631:AE631),"0")+IF($L$1=17,SUM($P631:AF631),"0")+IF($L$1=18,SUM($P631:AG631),"0")+IF($L$1=19,SUM($P631:AH631),"0")+IF($L$1=20,SUM($P631:AI631),"0")+IF($L$1=21,SUM($P631:AJ631),"0")+IF($L$1=22,SUM($P631:AK631),"0")+IF($L$1=23,SUM($P631:AL631),"0")+IF($L$1=24,SUM($P631:AM631),"0"),2),IF(BC631=0,(SUMIF($AP$11:$AP$1010,B631,$BC$11:$BC$1010)),BC631))</f>
        <v>0</v>
      </c>
      <c r="M631" s="163" t="n">
        <f aca="false">IF(G631=0,0,(L631/G631)*100)</f>
        <v>0</v>
      </c>
      <c r="N631" s="168" t="str">
        <f aca="false">IF(B631&gt;0,"ok","ocultar")</f>
        <v>ocultar</v>
      </c>
      <c r="O631" s="650"/>
      <c r="P631" s="724"/>
      <c r="Q631" s="725"/>
      <c r="R631" s="725"/>
      <c r="S631" s="725"/>
      <c r="T631" s="725"/>
      <c r="U631" s="725"/>
      <c r="V631" s="725"/>
      <c r="W631" s="725"/>
      <c r="X631" s="725"/>
      <c r="Y631" s="725"/>
      <c r="Z631" s="725"/>
      <c r="AA631" s="726"/>
      <c r="AB631" s="726"/>
      <c r="AC631" s="726"/>
      <c r="AD631" s="726"/>
      <c r="AE631" s="726"/>
      <c r="AF631" s="726"/>
      <c r="AG631" s="726"/>
      <c r="AH631" s="726"/>
      <c r="AI631" s="726"/>
      <c r="AJ631" s="726"/>
      <c r="AK631" s="726"/>
      <c r="AL631" s="726"/>
      <c r="AM631" s="727"/>
      <c r="AO631" s="728" t="n">
        <f aca="false">IF(E631&lt;&gt;0,G631,0)</f>
        <v>0</v>
      </c>
      <c r="AP631" s="157" t="n">
        <f aca="false">IF(B631=0,AP630,IF(ISNONTEXT(B631)=TRUE(),INT(B631),INT(LEFT(B631,FIND(".",B631)-1))))</f>
        <v>3</v>
      </c>
      <c r="AQ631" s="157" t="str">
        <f aca="false">IF(AQ632=1,1,IF(B631&lt;&gt;0,1,IF(C631&lt;&gt;0,1,IF(D631&lt;&gt;0,1,IF(E631&lt;&gt;0,1,"")))))</f>
        <v/>
      </c>
      <c r="AR631" s="157" t="str">
        <f aca="false">IF(AP631=0," ",IF(AP631&lt;&gt;AP630,AP631," "))</f>
        <v> </v>
      </c>
      <c r="AS631" s="732"/>
      <c r="AT631" s="730" t="n">
        <f aca="false">IF(AP631&lt;&gt;AR631,(IF('ORÇ.GLOBAL P CAIXA'!I632="",J631*(INFORMAÇÕES!$Q$99/INFORMAÇÕES!$Q$102),IF('ORÇ.GLOBAL P CAIXA'!I632="R",J631,0))),0)</f>
        <v>0</v>
      </c>
      <c r="AU631" s="75" t="n">
        <f aca="false">IF(AP631&lt;&gt;AR631,(IF('ORÇ.GLOBAL P CAIXA'!I632="",J631*(INFORMAÇÕES!$Q$100/INFORMAÇÕES!$Q$102),IF('ORÇ.GLOBAL P CAIXA'!I632="C",J631,0))),0)</f>
        <v>0</v>
      </c>
      <c r="AV631" s="75" t="n">
        <f aca="false">IF(AP631&lt;&gt;AR631,(IF('ORÇ.GLOBAL P CAIXA'!I632="",J631*INFORMAÇÕES!$U$115,IF('ORÇ.GLOBAL P CAIXA'!I632="CF",J631,0))),0)</f>
        <v>0</v>
      </c>
      <c r="AW631" s="75" t="n">
        <f aca="false">IF(AP631&lt;&gt;AR631,(IF('ORÇ.GLOBAL P CAIXA'!I632="",J631*INFORMAÇÕES!$U$116,IF('ORÇ.GLOBAL P CAIXA'!I632="O",J631,0))),0)</f>
        <v>0</v>
      </c>
      <c r="AX631" s="731" t="n">
        <f aca="false">IF(E631&lt;&gt;0,J631,0)</f>
        <v>0</v>
      </c>
      <c r="AY631" s="730" t="n">
        <f aca="false">IF(AP631&lt;&gt;AR631,(IF('ORÇ.GLOBAL P CAIXA'!I632="",L631*(INFORMAÇÕES!$Q$99/INFORMAÇÕES!$Q$102),IF('ORÇ.GLOBAL P CAIXA'!I632="R",L631,0))),0)</f>
        <v>0</v>
      </c>
      <c r="AZ631" s="75" t="n">
        <f aca="false">IF(AP631&lt;&gt;AR631,(IF('ORÇ.GLOBAL P CAIXA'!I632="",L631*(INFORMAÇÕES!$Q$100/INFORMAÇÕES!$Q$102),IF('ORÇ.GLOBAL P CAIXA'!I632="C",L631,0))),0)</f>
        <v>0</v>
      </c>
      <c r="BA631" s="75" t="n">
        <f aca="false">IF(AP631&lt;&gt;AR631,(IF('ORÇ.GLOBAL P CAIXA'!I632="",L631*INFORMAÇÕES!$U$115,IF('ORÇ.GLOBAL P CAIXA'!I632="CF",L631,0))),0)</f>
        <v>0</v>
      </c>
      <c r="BB631" s="75" t="n">
        <f aca="false">IF(AP631&lt;&gt;AR631,(IF('ORÇ.GLOBAL P CAIXA'!I632="",L631*INFORMAÇÕES!$U$116,IF('ORÇ.GLOBAL P CAIXA'!I632="O",L631,0))),0)</f>
        <v>0</v>
      </c>
      <c r="BC631" s="731" t="n">
        <f aca="false">IF(E631&lt;&gt;0,L631,0)</f>
        <v>0</v>
      </c>
    </row>
    <row r="632" s="174" customFormat="true" ht="14.25" hidden="false" customHeight="false" outlineLevel="0" collapsed="false">
      <c r="A632" s="159" t="n">
        <v>622</v>
      </c>
      <c r="B632" s="160" t="n">
        <f aca="false">'ORÇ.REPROG. P CAIXA'!B634</f>
        <v>0</v>
      </c>
      <c r="C632" s="723" t="n">
        <f aca="false">'ORÇ.REPROG. P CAIXA'!C634</f>
        <v>0</v>
      </c>
      <c r="D632" s="162" t="n">
        <f aca="false">'ORÇ.REPROG. P CAIXA'!D634</f>
        <v>0</v>
      </c>
      <c r="E632" s="163" t="n">
        <f aca="false">IF('BM GLOBAL'!$P$1&lt;&gt;0,'ORÇ.REPROG. P CAIXA'!E634,'ORÇ.REPROG. P CAIXA'!H634)</f>
        <v>0</v>
      </c>
      <c r="F632" s="163" t="n">
        <f aca="false">IF('BM GLOBAL'!$P$1&lt;&gt;0,IF('ORÇ.GLOBAL P CAIXA'!K633=0,'ORÇ.GLOBAL EMPRESA'!G633,'ORÇ.GLOBAL P CAIXA'!F633),'ORÇ.REPROG. P CAIXA'!I634)</f>
        <v>0</v>
      </c>
      <c r="G632" s="163" t="n">
        <f aca="false">IF(E632&lt;&gt;0,ROUND(E632*F632,2),IF(AO632=0,(SUMIF('ORÇ.REPROG. P CAIXA'!$AC$13:$AC$1012,B632,$AO$11:$AO$1010)),AO632))</f>
        <v>0</v>
      </c>
      <c r="H632" s="163" t="n">
        <f aca="false">IF(J632&lt;&gt;0,IF(E632&lt;&gt;0,J632/F632,0),0)</f>
        <v>0</v>
      </c>
      <c r="I632" s="163" t="n">
        <f aca="false">IF(L632&lt;&gt;0,IF(E632&lt;&gt;0,L632/F632,0),0)</f>
        <v>0</v>
      </c>
      <c r="J632" s="163" t="n">
        <f aca="false">IF(E632&lt;&gt;0,ROUND(INDEX($P$11:$AM$1010,$A632,$L$1),2),IF(AX632=0,(SUMIF($AP$11:$AP$1010,B632,$AX$11:$AX$1010)),AX632))</f>
        <v>0</v>
      </c>
      <c r="K632" s="163" t="n">
        <f aca="false">IF(G632=0,0,(J632/G632)*100)</f>
        <v>0</v>
      </c>
      <c r="L632" s="163" t="n">
        <f aca="false">IF(E632&lt;&gt;0,ROUND(IF($L$1=1,SUM(P632),"0")+IF($L$1=2,SUM($P632:Q632),"0")+IF($L$1=3,SUM($P632:R632),"0")+IF($L$1=4,SUM($P632:S632),"0")+IF($L$1=5,SUM($P632:T632),"0")+IF($L$1=6,SUM($P632:U632),"0")+IF($L$1=7,SUM($P632:V632),"0")+IF($L$1=8,SUM($P632:W632),"0")+IF($L$1=9,SUM($P632:X632),"0")+IF($L$1=10,SUM($P632:Y632),"0")+IF($L$1=11,SUM($P632:Z632),"0")+IF($L$1=12,SUM($P632:AA632),"0")+IF($L$1=13,SUM($P632:AB632),"0")+IF($L$1=14,SUM($P632:AC632),"0")+IF($L$1=15,SUM($P632:AD632),"0")+IF($L$1=16,SUM($P632:AE632),"0")+IF($L$1=17,SUM($P632:AF632),"0")+IF($L$1=18,SUM($P632:AG632),"0")+IF($L$1=19,SUM($P632:AH632),"0")+IF($L$1=20,SUM($P632:AI632),"0")+IF($L$1=21,SUM($P632:AJ632),"0")+IF($L$1=22,SUM($P632:AK632),"0")+IF($L$1=23,SUM($P632:AL632),"0")+IF($L$1=24,SUM($P632:AM632),"0"),2),IF(BC632=0,(SUMIF($AP$11:$AP$1010,B632,$BC$11:$BC$1010)),BC632))</f>
        <v>0</v>
      </c>
      <c r="M632" s="163" t="n">
        <f aca="false">IF(G632=0,0,(L632/G632)*100)</f>
        <v>0</v>
      </c>
      <c r="N632" s="168" t="str">
        <f aca="false">IF(B632&gt;0,"ok","ocultar")</f>
        <v>ocultar</v>
      </c>
      <c r="O632" s="650"/>
      <c r="P632" s="724"/>
      <c r="Q632" s="725"/>
      <c r="R632" s="725"/>
      <c r="S632" s="725"/>
      <c r="T632" s="725"/>
      <c r="U632" s="725"/>
      <c r="V632" s="725"/>
      <c r="W632" s="725"/>
      <c r="X632" s="725"/>
      <c r="Y632" s="725"/>
      <c r="Z632" s="725"/>
      <c r="AA632" s="726"/>
      <c r="AB632" s="726"/>
      <c r="AC632" s="726"/>
      <c r="AD632" s="726"/>
      <c r="AE632" s="726"/>
      <c r="AF632" s="726"/>
      <c r="AG632" s="726"/>
      <c r="AH632" s="726"/>
      <c r="AI632" s="726"/>
      <c r="AJ632" s="726"/>
      <c r="AK632" s="726"/>
      <c r="AL632" s="726"/>
      <c r="AM632" s="727"/>
      <c r="AO632" s="728" t="n">
        <f aca="false">IF(E632&lt;&gt;0,G632,0)</f>
        <v>0</v>
      </c>
      <c r="AP632" s="157" t="n">
        <f aca="false">IF(B632=0,AP631,IF(ISNONTEXT(B632)=TRUE(),INT(B632),INT(LEFT(B632,FIND(".",B632)-1))))</f>
        <v>3</v>
      </c>
      <c r="AQ632" s="157" t="str">
        <f aca="false">IF(AQ633=1,1,IF(B632&lt;&gt;0,1,IF(C632&lt;&gt;0,1,IF(D632&lt;&gt;0,1,IF(E632&lt;&gt;0,1,"")))))</f>
        <v/>
      </c>
      <c r="AR632" s="157" t="str">
        <f aca="false">IF(AP632=0," ",IF(AP632&lt;&gt;AP631,AP632," "))</f>
        <v> </v>
      </c>
      <c r="AS632" s="732"/>
      <c r="AT632" s="730" t="n">
        <f aca="false">IF(AP632&lt;&gt;AR632,(IF('ORÇ.GLOBAL P CAIXA'!I633="",J632*(INFORMAÇÕES!$Q$99/INFORMAÇÕES!$Q$102),IF('ORÇ.GLOBAL P CAIXA'!I633="R",J632,0))),0)</f>
        <v>0</v>
      </c>
      <c r="AU632" s="75" t="n">
        <f aca="false">IF(AP632&lt;&gt;AR632,(IF('ORÇ.GLOBAL P CAIXA'!I633="",J632*(INFORMAÇÕES!$Q$100/INFORMAÇÕES!$Q$102),IF('ORÇ.GLOBAL P CAIXA'!I633="C",J632,0))),0)</f>
        <v>0</v>
      </c>
      <c r="AV632" s="75" t="n">
        <f aca="false">IF(AP632&lt;&gt;AR632,(IF('ORÇ.GLOBAL P CAIXA'!I633="",J632*INFORMAÇÕES!$U$115,IF('ORÇ.GLOBAL P CAIXA'!I633="CF",J632,0))),0)</f>
        <v>0</v>
      </c>
      <c r="AW632" s="75" t="n">
        <f aca="false">IF(AP632&lt;&gt;AR632,(IF('ORÇ.GLOBAL P CAIXA'!I633="",J632*INFORMAÇÕES!$U$116,IF('ORÇ.GLOBAL P CAIXA'!I633="O",J632,0))),0)</f>
        <v>0</v>
      </c>
      <c r="AX632" s="731" t="n">
        <f aca="false">IF(E632&lt;&gt;0,J632,0)</f>
        <v>0</v>
      </c>
      <c r="AY632" s="730" t="n">
        <f aca="false">IF(AP632&lt;&gt;AR632,(IF('ORÇ.GLOBAL P CAIXA'!I633="",L632*(INFORMAÇÕES!$Q$99/INFORMAÇÕES!$Q$102),IF('ORÇ.GLOBAL P CAIXA'!I633="R",L632,0))),0)</f>
        <v>0</v>
      </c>
      <c r="AZ632" s="75" t="n">
        <f aca="false">IF(AP632&lt;&gt;AR632,(IF('ORÇ.GLOBAL P CAIXA'!I633="",L632*(INFORMAÇÕES!$Q$100/INFORMAÇÕES!$Q$102),IF('ORÇ.GLOBAL P CAIXA'!I633="C",L632,0))),0)</f>
        <v>0</v>
      </c>
      <c r="BA632" s="75" t="n">
        <f aca="false">IF(AP632&lt;&gt;AR632,(IF('ORÇ.GLOBAL P CAIXA'!I633="",L632*INFORMAÇÕES!$U$115,IF('ORÇ.GLOBAL P CAIXA'!I633="CF",L632,0))),0)</f>
        <v>0</v>
      </c>
      <c r="BB632" s="75" t="n">
        <f aca="false">IF(AP632&lt;&gt;AR632,(IF('ORÇ.GLOBAL P CAIXA'!I633="",L632*INFORMAÇÕES!$U$116,IF('ORÇ.GLOBAL P CAIXA'!I633="O",L632,0))),0)</f>
        <v>0</v>
      </c>
      <c r="BC632" s="731" t="n">
        <f aca="false">IF(E632&lt;&gt;0,L632,0)</f>
        <v>0</v>
      </c>
    </row>
    <row r="633" s="174" customFormat="true" ht="14.25" hidden="false" customHeight="false" outlineLevel="0" collapsed="false">
      <c r="A633" s="159" t="n">
        <v>623</v>
      </c>
      <c r="B633" s="160" t="n">
        <f aca="false">'ORÇ.REPROG. P CAIXA'!B635</f>
        <v>0</v>
      </c>
      <c r="C633" s="723" t="n">
        <f aca="false">'ORÇ.REPROG. P CAIXA'!C635</f>
        <v>0</v>
      </c>
      <c r="D633" s="162" t="n">
        <f aca="false">'ORÇ.REPROG. P CAIXA'!D635</f>
        <v>0</v>
      </c>
      <c r="E633" s="163" t="n">
        <f aca="false">IF('BM GLOBAL'!$P$1&lt;&gt;0,'ORÇ.REPROG. P CAIXA'!E635,'ORÇ.REPROG. P CAIXA'!H635)</f>
        <v>0</v>
      </c>
      <c r="F633" s="163" t="n">
        <f aca="false">IF('BM GLOBAL'!$P$1&lt;&gt;0,IF('ORÇ.GLOBAL P CAIXA'!K634=0,'ORÇ.GLOBAL EMPRESA'!G634,'ORÇ.GLOBAL P CAIXA'!F634),'ORÇ.REPROG. P CAIXA'!I635)</f>
        <v>0</v>
      </c>
      <c r="G633" s="163" t="n">
        <f aca="false">IF(E633&lt;&gt;0,ROUND(E633*F633,2),IF(AO633=0,(SUMIF('ORÇ.REPROG. P CAIXA'!$AC$13:$AC$1012,B633,$AO$11:$AO$1010)),AO633))</f>
        <v>0</v>
      </c>
      <c r="H633" s="163" t="n">
        <f aca="false">IF(J633&lt;&gt;0,IF(E633&lt;&gt;0,J633/F633,0),0)</f>
        <v>0</v>
      </c>
      <c r="I633" s="163" t="n">
        <f aca="false">IF(L633&lt;&gt;0,IF(E633&lt;&gt;0,L633/F633,0),0)</f>
        <v>0</v>
      </c>
      <c r="J633" s="163" t="n">
        <f aca="false">IF(E633&lt;&gt;0,ROUND(INDEX($P$11:$AM$1010,$A633,$L$1),2),IF(AX633=0,(SUMIF($AP$11:$AP$1010,B633,$AX$11:$AX$1010)),AX633))</f>
        <v>0</v>
      </c>
      <c r="K633" s="163" t="n">
        <f aca="false">IF(G633=0,0,(J633/G633)*100)</f>
        <v>0</v>
      </c>
      <c r="L633" s="163" t="n">
        <f aca="false">IF(E633&lt;&gt;0,ROUND(IF($L$1=1,SUM(P633),"0")+IF($L$1=2,SUM($P633:Q633),"0")+IF($L$1=3,SUM($P633:R633),"0")+IF($L$1=4,SUM($P633:S633),"0")+IF($L$1=5,SUM($P633:T633),"0")+IF($L$1=6,SUM($P633:U633),"0")+IF($L$1=7,SUM($P633:V633),"0")+IF($L$1=8,SUM($P633:W633),"0")+IF($L$1=9,SUM($P633:X633),"0")+IF($L$1=10,SUM($P633:Y633),"0")+IF($L$1=11,SUM($P633:Z633),"0")+IF($L$1=12,SUM($P633:AA633),"0")+IF($L$1=13,SUM($P633:AB633),"0")+IF($L$1=14,SUM($P633:AC633),"0")+IF($L$1=15,SUM($P633:AD633),"0")+IF($L$1=16,SUM($P633:AE633),"0")+IF($L$1=17,SUM($P633:AF633),"0")+IF($L$1=18,SUM($P633:AG633),"0")+IF($L$1=19,SUM($P633:AH633),"0")+IF($L$1=20,SUM($P633:AI633),"0")+IF($L$1=21,SUM($P633:AJ633),"0")+IF($L$1=22,SUM($P633:AK633),"0")+IF($L$1=23,SUM($P633:AL633),"0")+IF($L$1=24,SUM($P633:AM633),"0"),2),IF(BC633=0,(SUMIF($AP$11:$AP$1010,B633,$BC$11:$BC$1010)),BC633))</f>
        <v>0</v>
      </c>
      <c r="M633" s="163" t="n">
        <f aca="false">IF(G633=0,0,(L633/G633)*100)</f>
        <v>0</v>
      </c>
      <c r="N633" s="168" t="str">
        <f aca="false">IF(B633&gt;0,"ok","ocultar")</f>
        <v>ocultar</v>
      </c>
      <c r="O633" s="650"/>
      <c r="P633" s="724"/>
      <c r="Q633" s="725"/>
      <c r="R633" s="725"/>
      <c r="S633" s="725"/>
      <c r="T633" s="725"/>
      <c r="U633" s="725"/>
      <c r="V633" s="725"/>
      <c r="W633" s="725"/>
      <c r="X633" s="725"/>
      <c r="Y633" s="725"/>
      <c r="Z633" s="725"/>
      <c r="AA633" s="726"/>
      <c r="AB633" s="726"/>
      <c r="AC633" s="726"/>
      <c r="AD633" s="726"/>
      <c r="AE633" s="726"/>
      <c r="AF633" s="726"/>
      <c r="AG633" s="726"/>
      <c r="AH633" s="726"/>
      <c r="AI633" s="726"/>
      <c r="AJ633" s="726"/>
      <c r="AK633" s="726"/>
      <c r="AL633" s="726"/>
      <c r="AM633" s="727"/>
      <c r="AO633" s="728" t="n">
        <f aca="false">IF(E633&lt;&gt;0,G633,0)</f>
        <v>0</v>
      </c>
      <c r="AP633" s="157" t="n">
        <f aca="false">IF(B633=0,AP632,IF(ISNONTEXT(B633)=TRUE(),INT(B633),INT(LEFT(B633,FIND(".",B633)-1))))</f>
        <v>3</v>
      </c>
      <c r="AQ633" s="157" t="str">
        <f aca="false">IF(AQ634=1,1,IF(B633&lt;&gt;0,1,IF(C633&lt;&gt;0,1,IF(D633&lt;&gt;0,1,IF(E633&lt;&gt;0,1,"")))))</f>
        <v/>
      </c>
      <c r="AR633" s="157" t="str">
        <f aca="false">IF(AP633=0," ",IF(AP633&lt;&gt;AP632,AP633," "))</f>
        <v> </v>
      </c>
      <c r="AS633" s="732"/>
      <c r="AT633" s="730" t="n">
        <f aca="false">IF(AP633&lt;&gt;AR633,(IF('ORÇ.GLOBAL P CAIXA'!I634="",J633*(INFORMAÇÕES!$Q$99/INFORMAÇÕES!$Q$102),IF('ORÇ.GLOBAL P CAIXA'!I634="R",J633,0))),0)</f>
        <v>0</v>
      </c>
      <c r="AU633" s="75" t="n">
        <f aca="false">IF(AP633&lt;&gt;AR633,(IF('ORÇ.GLOBAL P CAIXA'!I634="",J633*(INFORMAÇÕES!$Q$100/INFORMAÇÕES!$Q$102),IF('ORÇ.GLOBAL P CAIXA'!I634="C",J633,0))),0)</f>
        <v>0</v>
      </c>
      <c r="AV633" s="75" t="n">
        <f aca="false">IF(AP633&lt;&gt;AR633,(IF('ORÇ.GLOBAL P CAIXA'!I634="",J633*INFORMAÇÕES!$U$115,IF('ORÇ.GLOBAL P CAIXA'!I634="CF",J633,0))),0)</f>
        <v>0</v>
      </c>
      <c r="AW633" s="75" t="n">
        <f aca="false">IF(AP633&lt;&gt;AR633,(IF('ORÇ.GLOBAL P CAIXA'!I634="",J633*INFORMAÇÕES!$U$116,IF('ORÇ.GLOBAL P CAIXA'!I634="O",J633,0))),0)</f>
        <v>0</v>
      </c>
      <c r="AX633" s="731" t="n">
        <f aca="false">IF(E633&lt;&gt;0,J633,0)</f>
        <v>0</v>
      </c>
      <c r="AY633" s="730" t="n">
        <f aca="false">IF(AP633&lt;&gt;AR633,(IF('ORÇ.GLOBAL P CAIXA'!I634="",L633*(INFORMAÇÕES!$Q$99/INFORMAÇÕES!$Q$102),IF('ORÇ.GLOBAL P CAIXA'!I634="R",L633,0))),0)</f>
        <v>0</v>
      </c>
      <c r="AZ633" s="75" t="n">
        <f aca="false">IF(AP633&lt;&gt;AR633,(IF('ORÇ.GLOBAL P CAIXA'!I634="",L633*(INFORMAÇÕES!$Q$100/INFORMAÇÕES!$Q$102),IF('ORÇ.GLOBAL P CAIXA'!I634="C",L633,0))),0)</f>
        <v>0</v>
      </c>
      <c r="BA633" s="75" t="n">
        <f aca="false">IF(AP633&lt;&gt;AR633,(IF('ORÇ.GLOBAL P CAIXA'!I634="",L633*INFORMAÇÕES!$U$115,IF('ORÇ.GLOBAL P CAIXA'!I634="CF",L633,0))),0)</f>
        <v>0</v>
      </c>
      <c r="BB633" s="75" t="n">
        <f aca="false">IF(AP633&lt;&gt;AR633,(IF('ORÇ.GLOBAL P CAIXA'!I634="",L633*INFORMAÇÕES!$U$116,IF('ORÇ.GLOBAL P CAIXA'!I634="O",L633,0))),0)</f>
        <v>0</v>
      </c>
      <c r="BC633" s="731" t="n">
        <f aca="false">IF(E633&lt;&gt;0,L633,0)</f>
        <v>0</v>
      </c>
    </row>
    <row r="634" s="174" customFormat="true" ht="14.25" hidden="false" customHeight="false" outlineLevel="0" collapsed="false">
      <c r="A634" s="159" t="n">
        <v>624</v>
      </c>
      <c r="B634" s="160" t="n">
        <f aca="false">'ORÇ.REPROG. P CAIXA'!B636</f>
        <v>0</v>
      </c>
      <c r="C634" s="723" t="n">
        <f aca="false">'ORÇ.REPROG. P CAIXA'!C636</f>
        <v>0</v>
      </c>
      <c r="D634" s="162" t="n">
        <f aca="false">'ORÇ.REPROG. P CAIXA'!D636</f>
        <v>0</v>
      </c>
      <c r="E634" s="163" t="n">
        <f aca="false">IF('BM GLOBAL'!$P$1&lt;&gt;0,'ORÇ.REPROG. P CAIXA'!E636,'ORÇ.REPROG. P CAIXA'!H636)</f>
        <v>0</v>
      </c>
      <c r="F634" s="163" t="n">
        <f aca="false">IF('BM GLOBAL'!$P$1&lt;&gt;0,IF('ORÇ.GLOBAL P CAIXA'!K635=0,'ORÇ.GLOBAL EMPRESA'!G635,'ORÇ.GLOBAL P CAIXA'!F635),'ORÇ.REPROG. P CAIXA'!I636)</f>
        <v>0</v>
      </c>
      <c r="G634" s="163" t="n">
        <f aca="false">IF(E634&lt;&gt;0,ROUND(E634*F634,2),IF(AO634=0,(SUMIF('ORÇ.REPROG. P CAIXA'!$AC$13:$AC$1012,B634,$AO$11:$AO$1010)),AO634))</f>
        <v>0</v>
      </c>
      <c r="H634" s="163" t="n">
        <f aca="false">IF(J634&lt;&gt;0,IF(E634&lt;&gt;0,J634/F634,0),0)</f>
        <v>0</v>
      </c>
      <c r="I634" s="163" t="n">
        <f aca="false">IF(L634&lt;&gt;0,IF(E634&lt;&gt;0,L634/F634,0),0)</f>
        <v>0</v>
      </c>
      <c r="J634" s="163" t="n">
        <f aca="false">IF(E634&lt;&gt;0,ROUND(INDEX($P$11:$AM$1010,$A634,$L$1),2),IF(AX634=0,(SUMIF($AP$11:$AP$1010,B634,$AX$11:$AX$1010)),AX634))</f>
        <v>0</v>
      </c>
      <c r="K634" s="163" t="n">
        <f aca="false">IF(G634=0,0,(J634/G634)*100)</f>
        <v>0</v>
      </c>
      <c r="L634" s="163" t="n">
        <f aca="false">IF(E634&lt;&gt;0,ROUND(IF($L$1=1,SUM(P634),"0")+IF($L$1=2,SUM($P634:Q634),"0")+IF($L$1=3,SUM($P634:R634),"0")+IF($L$1=4,SUM($P634:S634),"0")+IF($L$1=5,SUM($P634:T634),"0")+IF($L$1=6,SUM($P634:U634),"0")+IF($L$1=7,SUM($P634:V634),"0")+IF($L$1=8,SUM($P634:W634),"0")+IF($L$1=9,SUM($P634:X634),"0")+IF($L$1=10,SUM($P634:Y634),"0")+IF($L$1=11,SUM($P634:Z634),"0")+IF($L$1=12,SUM($P634:AA634),"0")+IF($L$1=13,SUM($P634:AB634),"0")+IF($L$1=14,SUM($P634:AC634),"0")+IF($L$1=15,SUM($P634:AD634),"0")+IF($L$1=16,SUM($P634:AE634),"0")+IF($L$1=17,SUM($P634:AF634),"0")+IF($L$1=18,SUM($P634:AG634),"0")+IF($L$1=19,SUM($P634:AH634),"0")+IF($L$1=20,SUM($P634:AI634),"0")+IF($L$1=21,SUM($P634:AJ634),"0")+IF($L$1=22,SUM($P634:AK634),"0")+IF($L$1=23,SUM($P634:AL634),"0")+IF($L$1=24,SUM($P634:AM634),"0"),2),IF(BC634=0,(SUMIF($AP$11:$AP$1010,B634,$BC$11:$BC$1010)),BC634))</f>
        <v>0</v>
      </c>
      <c r="M634" s="163" t="n">
        <f aca="false">IF(G634=0,0,(L634/G634)*100)</f>
        <v>0</v>
      </c>
      <c r="N634" s="168" t="str">
        <f aca="false">IF(B634&gt;0,"ok","ocultar")</f>
        <v>ocultar</v>
      </c>
      <c r="O634" s="650"/>
      <c r="P634" s="724"/>
      <c r="Q634" s="725"/>
      <c r="R634" s="725"/>
      <c r="S634" s="725"/>
      <c r="T634" s="725"/>
      <c r="U634" s="725"/>
      <c r="V634" s="725"/>
      <c r="W634" s="725"/>
      <c r="X634" s="725"/>
      <c r="Y634" s="725"/>
      <c r="Z634" s="725"/>
      <c r="AA634" s="726"/>
      <c r="AB634" s="726"/>
      <c r="AC634" s="726"/>
      <c r="AD634" s="726"/>
      <c r="AE634" s="726"/>
      <c r="AF634" s="726"/>
      <c r="AG634" s="726"/>
      <c r="AH634" s="726"/>
      <c r="AI634" s="726"/>
      <c r="AJ634" s="726"/>
      <c r="AK634" s="726"/>
      <c r="AL634" s="726"/>
      <c r="AM634" s="727"/>
      <c r="AO634" s="728" t="n">
        <f aca="false">IF(E634&lt;&gt;0,G634,0)</f>
        <v>0</v>
      </c>
      <c r="AP634" s="157" t="n">
        <f aca="false">IF(B634=0,AP633,IF(ISNONTEXT(B634)=TRUE(),INT(B634),INT(LEFT(B634,FIND(".",B634)-1))))</f>
        <v>3</v>
      </c>
      <c r="AQ634" s="157" t="str">
        <f aca="false">IF(AQ635=1,1,IF(B634&lt;&gt;0,1,IF(C634&lt;&gt;0,1,IF(D634&lt;&gt;0,1,IF(E634&lt;&gt;0,1,"")))))</f>
        <v/>
      </c>
      <c r="AR634" s="157" t="str">
        <f aca="false">IF(AP634=0," ",IF(AP634&lt;&gt;AP633,AP634," "))</f>
        <v> </v>
      </c>
      <c r="AS634" s="732"/>
      <c r="AT634" s="730" t="n">
        <f aca="false">IF(AP634&lt;&gt;AR634,(IF('ORÇ.GLOBAL P CAIXA'!I635="",J634*(INFORMAÇÕES!$Q$99/INFORMAÇÕES!$Q$102),IF('ORÇ.GLOBAL P CAIXA'!I635="R",J634,0))),0)</f>
        <v>0</v>
      </c>
      <c r="AU634" s="75" t="n">
        <f aca="false">IF(AP634&lt;&gt;AR634,(IF('ORÇ.GLOBAL P CAIXA'!I635="",J634*(INFORMAÇÕES!$Q$100/INFORMAÇÕES!$Q$102),IF('ORÇ.GLOBAL P CAIXA'!I635="C",J634,0))),0)</f>
        <v>0</v>
      </c>
      <c r="AV634" s="75" t="n">
        <f aca="false">IF(AP634&lt;&gt;AR634,(IF('ORÇ.GLOBAL P CAIXA'!I635="",J634*INFORMAÇÕES!$U$115,IF('ORÇ.GLOBAL P CAIXA'!I635="CF",J634,0))),0)</f>
        <v>0</v>
      </c>
      <c r="AW634" s="75" t="n">
        <f aca="false">IF(AP634&lt;&gt;AR634,(IF('ORÇ.GLOBAL P CAIXA'!I635="",J634*INFORMAÇÕES!$U$116,IF('ORÇ.GLOBAL P CAIXA'!I635="O",J634,0))),0)</f>
        <v>0</v>
      </c>
      <c r="AX634" s="731" t="n">
        <f aca="false">IF(E634&lt;&gt;0,J634,0)</f>
        <v>0</v>
      </c>
      <c r="AY634" s="730" t="n">
        <f aca="false">IF(AP634&lt;&gt;AR634,(IF('ORÇ.GLOBAL P CAIXA'!I635="",L634*(INFORMAÇÕES!$Q$99/INFORMAÇÕES!$Q$102),IF('ORÇ.GLOBAL P CAIXA'!I635="R",L634,0))),0)</f>
        <v>0</v>
      </c>
      <c r="AZ634" s="75" t="n">
        <f aca="false">IF(AP634&lt;&gt;AR634,(IF('ORÇ.GLOBAL P CAIXA'!I635="",L634*(INFORMAÇÕES!$Q$100/INFORMAÇÕES!$Q$102),IF('ORÇ.GLOBAL P CAIXA'!I635="C",L634,0))),0)</f>
        <v>0</v>
      </c>
      <c r="BA634" s="75" t="n">
        <f aca="false">IF(AP634&lt;&gt;AR634,(IF('ORÇ.GLOBAL P CAIXA'!I635="",L634*INFORMAÇÕES!$U$115,IF('ORÇ.GLOBAL P CAIXA'!I635="CF",L634,0))),0)</f>
        <v>0</v>
      </c>
      <c r="BB634" s="75" t="n">
        <f aca="false">IF(AP634&lt;&gt;AR634,(IF('ORÇ.GLOBAL P CAIXA'!I635="",L634*INFORMAÇÕES!$U$116,IF('ORÇ.GLOBAL P CAIXA'!I635="O",L634,0))),0)</f>
        <v>0</v>
      </c>
      <c r="BC634" s="731" t="n">
        <f aca="false">IF(E634&lt;&gt;0,L634,0)</f>
        <v>0</v>
      </c>
    </row>
    <row r="635" s="174" customFormat="true" ht="14.25" hidden="false" customHeight="false" outlineLevel="0" collapsed="false">
      <c r="A635" s="159" t="n">
        <v>625</v>
      </c>
      <c r="B635" s="160" t="n">
        <f aca="false">'ORÇ.REPROG. P CAIXA'!B637</f>
        <v>0</v>
      </c>
      <c r="C635" s="723" t="n">
        <f aca="false">'ORÇ.REPROG. P CAIXA'!C637</f>
        <v>0</v>
      </c>
      <c r="D635" s="162" t="n">
        <f aca="false">'ORÇ.REPROG. P CAIXA'!D637</f>
        <v>0</v>
      </c>
      <c r="E635" s="163" t="n">
        <f aca="false">IF('BM GLOBAL'!$P$1&lt;&gt;0,'ORÇ.REPROG. P CAIXA'!E637,'ORÇ.REPROG. P CAIXA'!H637)</f>
        <v>0</v>
      </c>
      <c r="F635" s="163" t="n">
        <f aca="false">IF('BM GLOBAL'!$P$1&lt;&gt;0,IF('ORÇ.GLOBAL P CAIXA'!K636=0,'ORÇ.GLOBAL EMPRESA'!G636,'ORÇ.GLOBAL P CAIXA'!F636),'ORÇ.REPROG. P CAIXA'!I637)</f>
        <v>0</v>
      </c>
      <c r="G635" s="163" t="n">
        <f aca="false">IF(E635&lt;&gt;0,ROUND(E635*F635,2),IF(AO635=0,(SUMIF('ORÇ.REPROG. P CAIXA'!$AC$13:$AC$1012,B635,$AO$11:$AO$1010)),AO635))</f>
        <v>0</v>
      </c>
      <c r="H635" s="163" t="n">
        <f aca="false">IF(J635&lt;&gt;0,IF(E635&lt;&gt;0,J635/F635,0),0)</f>
        <v>0</v>
      </c>
      <c r="I635" s="163" t="n">
        <f aca="false">IF(L635&lt;&gt;0,IF(E635&lt;&gt;0,L635/F635,0),0)</f>
        <v>0</v>
      </c>
      <c r="J635" s="163" t="n">
        <f aca="false">IF(E635&lt;&gt;0,ROUND(INDEX($P$11:$AM$1010,$A635,$L$1),2),IF(AX635=0,(SUMIF($AP$11:$AP$1010,B635,$AX$11:$AX$1010)),AX635))</f>
        <v>0</v>
      </c>
      <c r="K635" s="163" t="n">
        <f aca="false">IF(G635=0,0,(J635/G635)*100)</f>
        <v>0</v>
      </c>
      <c r="L635" s="163" t="n">
        <f aca="false">IF(E635&lt;&gt;0,ROUND(IF($L$1=1,SUM(P635),"0")+IF($L$1=2,SUM($P635:Q635),"0")+IF($L$1=3,SUM($P635:R635),"0")+IF($L$1=4,SUM($P635:S635),"0")+IF($L$1=5,SUM($P635:T635),"0")+IF($L$1=6,SUM($P635:U635),"0")+IF($L$1=7,SUM($P635:V635),"0")+IF($L$1=8,SUM($P635:W635),"0")+IF($L$1=9,SUM($P635:X635),"0")+IF($L$1=10,SUM($P635:Y635),"0")+IF($L$1=11,SUM($P635:Z635),"0")+IF($L$1=12,SUM($P635:AA635),"0")+IF($L$1=13,SUM($P635:AB635),"0")+IF($L$1=14,SUM($P635:AC635),"0")+IF($L$1=15,SUM($P635:AD635),"0")+IF($L$1=16,SUM($P635:AE635),"0")+IF($L$1=17,SUM($P635:AF635),"0")+IF($L$1=18,SUM($P635:AG635),"0")+IF($L$1=19,SUM($P635:AH635),"0")+IF($L$1=20,SUM($P635:AI635),"0")+IF($L$1=21,SUM($P635:AJ635),"0")+IF($L$1=22,SUM($P635:AK635),"0")+IF($L$1=23,SUM($P635:AL635),"0")+IF($L$1=24,SUM($P635:AM635),"0"),2),IF(BC635=0,(SUMIF($AP$11:$AP$1010,B635,$BC$11:$BC$1010)),BC635))</f>
        <v>0</v>
      </c>
      <c r="M635" s="163" t="n">
        <f aca="false">IF(G635=0,0,(L635/G635)*100)</f>
        <v>0</v>
      </c>
      <c r="N635" s="168" t="str">
        <f aca="false">IF(B635&gt;0,"ok","ocultar")</f>
        <v>ocultar</v>
      </c>
      <c r="O635" s="650"/>
      <c r="P635" s="724"/>
      <c r="Q635" s="725"/>
      <c r="R635" s="725"/>
      <c r="S635" s="725"/>
      <c r="T635" s="725"/>
      <c r="U635" s="725"/>
      <c r="V635" s="725"/>
      <c r="W635" s="725"/>
      <c r="X635" s="725"/>
      <c r="Y635" s="725"/>
      <c r="Z635" s="725"/>
      <c r="AA635" s="726"/>
      <c r="AB635" s="726"/>
      <c r="AC635" s="726"/>
      <c r="AD635" s="726"/>
      <c r="AE635" s="726"/>
      <c r="AF635" s="726"/>
      <c r="AG635" s="726"/>
      <c r="AH635" s="726"/>
      <c r="AI635" s="726"/>
      <c r="AJ635" s="726"/>
      <c r="AK635" s="726"/>
      <c r="AL635" s="726"/>
      <c r="AM635" s="727"/>
      <c r="AO635" s="728" t="n">
        <f aca="false">IF(E635&lt;&gt;0,G635,0)</f>
        <v>0</v>
      </c>
      <c r="AP635" s="157" t="n">
        <f aca="false">IF(B635=0,AP634,IF(ISNONTEXT(B635)=TRUE(),INT(B635),INT(LEFT(B635,FIND(".",B635)-1))))</f>
        <v>3</v>
      </c>
      <c r="AQ635" s="157" t="str">
        <f aca="false">IF(AQ636=1,1,IF(B635&lt;&gt;0,1,IF(C635&lt;&gt;0,1,IF(D635&lt;&gt;0,1,IF(E635&lt;&gt;0,1,"")))))</f>
        <v/>
      </c>
      <c r="AR635" s="157" t="str">
        <f aca="false">IF(AP635=0," ",IF(AP635&lt;&gt;AP634,AP635," "))</f>
        <v> </v>
      </c>
      <c r="AS635" s="732"/>
      <c r="AT635" s="730" t="n">
        <f aca="false">IF(AP635&lt;&gt;AR635,(IF('ORÇ.GLOBAL P CAIXA'!I636="",J635*(INFORMAÇÕES!$Q$99/INFORMAÇÕES!$Q$102),IF('ORÇ.GLOBAL P CAIXA'!I636="R",J635,0))),0)</f>
        <v>0</v>
      </c>
      <c r="AU635" s="75" t="n">
        <f aca="false">IF(AP635&lt;&gt;AR635,(IF('ORÇ.GLOBAL P CAIXA'!I636="",J635*(INFORMAÇÕES!$Q$100/INFORMAÇÕES!$Q$102),IF('ORÇ.GLOBAL P CAIXA'!I636="C",J635,0))),0)</f>
        <v>0</v>
      </c>
      <c r="AV635" s="75" t="n">
        <f aca="false">IF(AP635&lt;&gt;AR635,(IF('ORÇ.GLOBAL P CAIXA'!I636="",J635*INFORMAÇÕES!$U$115,IF('ORÇ.GLOBAL P CAIXA'!I636="CF",J635,0))),0)</f>
        <v>0</v>
      </c>
      <c r="AW635" s="75" t="n">
        <f aca="false">IF(AP635&lt;&gt;AR635,(IF('ORÇ.GLOBAL P CAIXA'!I636="",J635*INFORMAÇÕES!$U$116,IF('ORÇ.GLOBAL P CAIXA'!I636="O",J635,0))),0)</f>
        <v>0</v>
      </c>
      <c r="AX635" s="731" t="n">
        <f aca="false">IF(E635&lt;&gt;0,J635,0)</f>
        <v>0</v>
      </c>
      <c r="AY635" s="730" t="n">
        <f aca="false">IF(AP635&lt;&gt;AR635,(IF('ORÇ.GLOBAL P CAIXA'!I636="",L635*(INFORMAÇÕES!$Q$99/INFORMAÇÕES!$Q$102),IF('ORÇ.GLOBAL P CAIXA'!I636="R",L635,0))),0)</f>
        <v>0</v>
      </c>
      <c r="AZ635" s="75" t="n">
        <f aca="false">IF(AP635&lt;&gt;AR635,(IF('ORÇ.GLOBAL P CAIXA'!I636="",L635*(INFORMAÇÕES!$Q$100/INFORMAÇÕES!$Q$102),IF('ORÇ.GLOBAL P CAIXA'!I636="C",L635,0))),0)</f>
        <v>0</v>
      </c>
      <c r="BA635" s="75" t="n">
        <f aca="false">IF(AP635&lt;&gt;AR635,(IF('ORÇ.GLOBAL P CAIXA'!I636="",L635*INFORMAÇÕES!$U$115,IF('ORÇ.GLOBAL P CAIXA'!I636="CF",L635,0))),0)</f>
        <v>0</v>
      </c>
      <c r="BB635" s="75" t="n">
        <f aca="false">IF(AP635&lt;&gt;AR635,(IF('ORÇ.GLOBAL P CAIXA'!I636="",L635*INFORMAÇÕES!$U$116,IF('ORÇ.GLOBAL P CAIXA'!I636="O",L635,0))),0)</f>
        <v>0</v>
      </c>
      <c r="BC635" s="731" t="n">
        <f aca="false">IF(E635&lt;&gt;0,L635,0)</f>
        <v>0</v>
      </c>
    </row>
    <row r="636" s="174" customFormat="true" ht="14.25" hidden="false" customHeight="false" outlineLevel="0" collapsed="false">
      <c r="A636" s="159" t="n">
        <v>626</v>
      </c>
      <c r="B636" s="160" t="n">
        <f aca="false">'ORÇ.REPROG. P CAIXA'!B638</f>
        <v>0</v>
      </c>
      <c r="C636" s="723" t="n">
        <f aca="false">'ORÇ.REPROG. P CAIXA'!C638</f>
        <v>0</v>
      </c>
      <c r="D636" s="162" t="n">
        <f aca="false">'ORÇ.REPROG. P CAIXA'!D638</f>
        <v>0</v>
      </c>
      <c r="E636" s="163" t="n">
        <f aca="false">IF('BM GLOBAL'!$P$1&lt;&gt;0,'ORÇ.REPROG. P CAIXA'!E638,'ORÇ.REPROG. P CAIXA'!H638)</f>
        <v>0</v>
      </c>
      <c r="F636" s="163" t="n">
        <f aca="false">IF('BM GLOBAL'!$P$1&lt;&gt;0,IF('ORÇ.GLOBAL P CAIXA'!K637=0,'ORÇ.GLOBAL EMPRESA'!G637,'ORÇ.GLOBAL P CAIXA'!F637),'ORÇ.REPROG. P CAIXA'!I638)</f>
        <v>0</v>
      </c>
      <c r="G636" s="163" t="n">
        <f aca="false">IF(E636&lt;&gt;0,ROUND(E636*F636,2),IF(AO636=0,(SUMIF('ORÇ.REPROG. P CAIXA'!$AC$13:$AC$1012,B636,$AO$11:$AO$1010)),AO636))</f>
        <v>0</v>
      </c>
      <c r="H636" s="163" t="n">
        <f aca="false">IF(J636&lt;&gt;0,IF(E636&lt;&gt;0,J636/F636,0),0)</f>
        <v>0</v>
      </c>
      <c r="I636" s="163" t="n">
        <f aca="false">IF(L636&lt;&gt;0,IF(E636&lt;&gt;0,L636/F636,0),0)</f>
        <v>0</v>
      </c>
      <c r="J636" s="163" t="n">
        <f aca="false">IF(E636&lt;&gt;0,ROUND(INDEX($P$11:$AM$1010,$A636,$L$1),2),IF(AX636=0,(SUMIF($AP$11:$AP$1010,B636,$AX$11:$AX$1010)),AX636))</f>
        <v>0</v>
      </c>
      <c r="K636" s="163" t="n">
        <f aca="false">IF(G636=0,0,(J636/G636)*100)</f>
        <v>0</v>
      </c>
      <c r="L636" s="163" t="n">
        <f aca="false">IF(E636&lt;&gt;0,ROUND(IF($L$1=1,SUM(P636),"0")+IF($L$1=2,SUM($P636:Q636),"0")+IF($L$1=3,SUM($P636:R636),"0")+IF($L$1=4,SUM($P636:S636),"0")+IF($L$1=5,SUM($P636:T636),"0")+IF($L$1=6,SUM($P636:U636),"0")+IF($L$1=7,SUM($P636:V636),"0")+IF($L$1=8,SUM($P636:W636),"0")+IF($L$1=9,SUM($P636:X636),"0")+IF($L$1=10,SUM($P636:Y636),"0")+IF($L$1=11,SUM($P636:Z636),"0")+IF($L$1=12,SUM($P636:AA636),"0")+IF($L$1=13,SUM($P636:AB636),"0")+IF($L$1=14,SUM($P636:AC636),"0")+IF($L$1=15,SUM($P636:AD636),"0")+IF($L$1=16,SUM($P636:AE636),"0")+IF($L$1=17,SUM($P636:AF636),"0")+IF($L$1=18,SUM($P636:AG636),"0")+IF($L$1=19,SUM($P636:AH636),"0")+IF($L$1=20,SUM($P636:AI636),"0")+IF($L$1=21,SUM($P636:AJ636),"0")+IF($L$1=22,SUM($P636:AK636),"0")+IF($L$1=23,SUM($P636:AL636),"0")+IF($L$1=24,SUM($P636:AM636),"0"),2),IF(BC636=0,(SUMIF($AP$11:$AP$1010,B636,$BC$11:$BC$1010)),BC636))</f>
        <v>0</v>
      </c>
      <c r="M636" s="163" t="n">
        <f aca="false">IF(G636=0,0,(L636/G636)*100)</f>
        <v>0</v>
      </c>
      <c r="N636" s="168" t="str">
        <f aca="false">IF(B636&gt;0,"ok","ocultar")</f>
        <v>ocultar</v>
      </c>
      <c r="O636" s="650"/>
      <c r="P636" s="724"/>
      <c r="Q636" s="725"/>
      <c r="R636" s="725"/>
      <c r="S636" s="725"/>
      <c r="T636" s="725"/>
      <c r="U636" s="725"/>
      <c r="V636" s="725"/>
      <c r="W636" s="725"/>
      <c r="X636" s="725"/>
      <c r="Y636" s="725"/>
      <c r="Z636" s="725"/>
      <c r="AA636" s="726"/>
      <c r="AB636" s="726"/>
      <c r="AC636" s="726"/>
      <c r="AD636" s="726"/>
      <c r="AE636" s="726"/>
      <c r="AF636" s="726"/>
      <c r="AG636" s="726"/>
      <c r="AH636" s="726"/>
      <c r="AI636" s="726"/>
      <c r="AJ636" s="726"/>
      <c r="AK636" s="726"/>
      <c r="AL636" s="726"/>
      <c r="AM636" s="727"/>
      <c r="AO636" s="728" t="n">
        <f aca="false">IF(E636&lt;&gt;0,G636,0)</f>
        <v>0</v>
      </c>
      <c r="AP636" s="157" t="n">
        <f aca="false">IF(B636=0,AP635,IF(ISNONTEXT(B636)=TRUE(),INT(B636),INT(LEFT(B636,FIND(".",B636)-1))))</f>
        <v>3</v>
      </c>
      <c r="AQ636" s="157" t="str">
        <f aca="false">IF(AQ637=1,1,IF(B636&lt;&gt;0,1,IF(C636&lt;&gt;0,1,IF(D636&lt;&gt;0,1,IF(E636&lt;&gt;0,1,"")))))</f>
        <v/>
      </c>
      <c r="AR636" s="157" t="str">
        <f aca="false">IF(AP636=0," ",IF(AP636&lt;&gt;AP635,AP636," "))</f>
        <v> </v>
      </c>
      <c r="AS636" s="732"/>
      <c r="AT636" s="730" t="n">
        <f aca="false">IF(AP636&lt;&gt;AR636,(IF('ORÇ.GLOBAL P CAIXA'!I637="",J636*(INFORMAÇÕES!$Q$99/INFORMAÇÕES!$Q$102),IF('ORÇ.GLOBAL P CAIXA'!I637="R",J636,0))),0)</f>
        <v>0</v>
      </c>
      <c r="AU636" s="75" t="n">
        <f aca="false">IF(AP636&lt;&gt;AR636,(IF('ORÇ.GLOBAL P CAIXA'!I637="",J636*(INFORMAÇÕES!$Q$100/INFORMAÇÕES!$Q$102),IF('ORÇ.GLOBAL P CAIXA'!I637="C",J636,0))),0)</f>
        <v>0</v>
      </c>
      <c r="AV636" s="75" t="n">
        <f aca="false">IF(AP636&lt;&gt;AR636,(IF('ORÇ.GLOBAL P CAIXA'!I637="",J636*INFORMAÇÕES!$U$115,IF('ORÇ.GLOBAL P CAIXA'!I637="CF",J636,0))),0)</f>
        <v>0</v>
      </c>
      <c r="AW636" s="75" t="n">
        <f aca="false">IF(AP636&lt;&gt;AR636,(IF('ORÇ.GLOBAL P CAIXA'!I637="",J636*INFORMAÇÕES!$U$116,IF('ORÇ.GLOBAL P CAIXA'!I637="O",J636,0))),0)</f>
        <v>0</v>
      </c>
      <c r="AX636" s="731" t="n">
        <f aca="false">IF(E636&lt;&gt;0,J636,0)</f>
        <v>0</v>
      </c>
      <c r="AY636" s="730" t="n">
        <f aca="false">IF(AP636&lt;&gt;AR636,(IF('ORÇ.GLOBAL P CAIXA'!I637="",L636*(INFORMAÇÕES!$Q$99/INFORMAÇÕES!$Q$102),IF('ORÇ.GLOBAL P CAIXA'!I637="R",L636,0))),0)</f>
        <v>0</v>
      </c>
      <c r="AZ636" s="75" t="n">
        <f aca="false">IF(AP636&lt;&gt;AR636,(IF('ORÇ.GLOBAL P CAIXA'!I637="",L636*(INFORMAÇÕES!$Q$100/INFORMAÇÕES!$Q$102),IF('ORÇ.GLOBAL P CAIXA'!I637="C",L636,0))),0)</f>
        <v>0</v>
      </c>
      <c r="BA636" s="75" t="n">
        <f aca="false">IF(AP636&lt;&gt;AR636,(IF('ORÇ.GLOBAL P CAIXA'!I637="",L636*INFORMAÇÕES!$U$115,IF('ORÇ.GLOBAL P CAIXA'!I637="CF",L636,0))),0)</f>
        <v>0</v>
      </c>
      <c r="BB636" s="75" t="n">
        <f aca="false">IF(AP636&lt;&gt;AR636,(IF('ORÇ.GLOBAL P CAIXA'!I637="",L636*INFORMAÇÕES!$U$116,IF('ORÇ.GLOBAL P CAIXA'!I637="O",L636,0))),0)</f>
        <v>0</v>
      </c>
      <c r="BC636" s="731" t="n">
        <f aca="false">IF(E636&lt;&gt;0,L636,0)</f>
        <v>0</v>
      </c>
    </row>
    <row r="637" s="174" customFormat="true" ht="14.25" hidden="false" customHeight="false" outlineLevel="0" collapsed="false">
      <c r="A637" s="159" t="n">
        <v>627</v>
      </c>
      <c r="B637" s="160" t="n">
        <f aca="false">'ORÇ.REPROG. P CAIXA'!B639</f>
        <v>0</v>
      </c>
      <c r="C637" s="723" t="n">
        <f aca="false">'ORÇ.REPROG. P CAIXA'!C639</f>
        <v>0</v>
      </c>
      <c r="D637" s="162" t="n">
        <f aca="false">'ORÇ.REPROG. P CAIXA'!D639</f>
        <v>0</v>
      </c>
      <c r="E637" s="163" t="n">
        <f aca="false">IF('BM GLOBAL'!$P$1&lt;&gt;0,'ORÇ.REPROG. P CAIXA'!E639,'ORÇ.REPROG. P CAIXA'!H639)</f>
        <v>0</v>
      </c>
      <c r="F637" s="163" t="n">
        <f aca="false">IF('BM GLOBAL'!$P$1&lt;&gt;0,IF('ORÇ.GLOBAL P CAIXA'!K638=0,'ORÇ.GLOBAL EMPRESA'!G638,'ORÇ.GLOBAL P CAIXA'!F638),'ORÇ.REPROG. P CAIXA'!I639)</f>
        <v>0</v>
      </c>
      <c r="G637" s="163" t="n">
        <f aca="false">IF(E637&lt;&gt;0,ROUND(E637*F637,2),IF(AO637=0,(SUMIF('ORÇ.REPROG. P CAIXA'!$AC$13:$AC$1012,B637,$AO$11:$AO$1010)),AO637))</f>
        <v>0</v>
      </c>
      <c r="H637" s="163" t="n">
        <f aca="false">IF(J637&lt;&gt;0,IF(E637&lt;&gt;0,J637/F637,0),0)</f>
        <v>0</v>
      </c>
      <c r="I637" s="163" t="n">
        <f aca="false">IF(L637&lt;&gt;0,IF(E637&lt;&gt;0,L637/F637,0),0)</f>
        <v>0</v>
      </c>
      <c r="J637" s="163" t="n">
        <f aca="false">IF(E637&lt;&gt;0,ROUND(INDEX($P$11:$AM$1010,$A637,$L$1),2),IF(AX637=0,(SUMIF($AP$11:$AP$1010,B637,$AX$11:$AX$1010)),AX637))</f>
        <v>0</v>
      </c>
      <c r="K637" s="163" t="n">
        <f aca="false">IF(G637=0,0,(J637/G637)*100)</f>
        <v>0</v>
      </c>
      <c r="L637" s="163" t="n">
        <f aca="false">IF(E637&lt;&gt;0,ROUND(IF($L$1=1,SUM(P637),"0")+IF($L$1=2,SUM($P637:Q637),"0")+IF($L$1=3,SUM($P637:R637),"0")+IF($L$1=4,SUM($P637:S637),"0")+IF($L$1=5,SUM($P637:T637),"0")+IF($L$1=6,SUM($P637:U637),"0")+IF($L$1=7,SUM($P637:V637),"0")+IF($L$1=8,SUM($P637:W637),"0")+IF($L$1=9,SUM($P637:X637),"0")+IF($L$1=10,SUM($P637:Y637),"0")+IF($L$1=11,SUM($P637:Z637),"0")+IF($L$1=12,SUM($P637:AA637),"0")+IF($L$1=13,SUM($P637:AB637),"0")+IF($L$1=14,SUM($P637:AC637),"0")+IF($L$1=15,SUM($P637:AD637),"0")+IF($L$1=16,SUM($P637:AE637),"0")+IF($L$1=17,SUM($P637:AF637),"0")+IF($L$1=18,SUM($P637:AG637),"0")+IF($L$1=19,SUM($P637:AH637),"0")+IF($L$1=20,SUM($P637:AI637),"0")+IF($L$1=21,SUM($P637:AJ637),"0")+IF($L$1=22,SUM($P637:AK637),"0")+IF($L$1=23,SUM($P637:AL637),"0")+IF($L$1=24,SUM($P637:AM637),"0"),2),IF(BC637=0,(SUMIF($AP$11:$AP$1010,B637,$BC$11:$BC$1010)),BC637))</f>
        <v>0</v>
      </c>
      <c r="M637" s="163" t="n">
        <f aca="false">IF(G637=0,0,(L637/G637)*100)</f>
        <v>0</v>
      </c>
      <c r="N637" s="168" t="str">
        <f aca="false">IF(B637&gt;0,"ok","ocultar")</f>
        <v>ocultar</v>
      </c>
      <c r="O637" s="650"/>
      <c r="P637" s="724"/>
      <c r="Q637" s="725"/>
      <c r="R637" s="725"/>
      <c r="S637" s="725"/>
      <c r="T637" s="725"/>
      <c r="U637" s="725"/>
      <c r="V637" s="725"/>
      <c r="W637" s="725"/>
      <c r="X637" s="725"/>
      <c r="Y637" s="725"/>
      <c r="Z637" s="725"/>
      <c r="AA637" s="726"/>
      <c r="AB637" s="726"/>
      <c r="AC637" s="726"/>
      <c r="AD637" s="726"/>
      <c r="AE637" s="726"/>
      <c r="AF637" s="726"/>
      <c r="AG637" s="726"/>
      <c r="AH637" s="726"/>
      <c r="AI637" s="726"/>
      <c r="AJ637" s="726"/>
      <c r="AK637" s="726"/>
      <c r="AL637" s="726"/>
      <c r="AM637" s="727"/>
      <c r="AO637" s="728" t="n">
        <f aca="false">IF(E637&lt;&gt;0,G637,0)</f>
        <v>0</v>
      </c>
      <c r="AP637" s="157" t="n">
        <f aca="false">IF(B637=0,AP636,IF(ISNONTEXT(B637)=TRUE(),INT(B637),INT(LEFT(B637,FIND(".",B637)-1))))</f>
        <v>3</v>
      </c>
      <c r="AQ637" s="157" t="str">
        <f aca="false">IF(AQ638=1,1,IF(B637&lt;&gt;0,1,IF(C637&lt;&gt;0,1,IF(D637&lt;&gt;0,1,IF(E637&lt;&gt;0,1,"")))))</f>
        <v/>
      </c>
      <c r="AR637" s="157" t="str">
        <f aca="false">IF(AP637=0," ",IF(AP637&lt;&gt;AP636,AP637," "))</f>
        <v> </v>
      </c>
      <c r="AS637" s="732"/>
      <c r="AT637" s="730" t="n">
        <f aca="false">IF(AP637&lt;&gt;AR637,(IF('ORÇ.GLOBAL P CAIXA'!I638="",J637*(INFORMAÇÕES!$Q$99/INFORMAÇÕES!$Q$102),IF('ORÇ.GLOBAL P CAIXA'!I638="R",J637,0))),0)</f>
        <v>0</v>
      </c>
      <c r="AU637" s="75" t="n">
        <f aca="false">IF(AP637&lt;&gt;AR637,(IF('ORÇ.GLOBAL P CAIXA'!I638="",J637*(INFORMAÇÕES!$Q$100/INFORMAÇÕES!$Q$102),IF('ORÇ.GLOBAL P CAIXA'!I638="C",J637,0))),0)</f>
        <v>0</v>
      </c>
      <c r="AV637" s="75" t="n">
        <f aca="false">IF(AP637&lt;&gt;AR637,(IF('ORÇ.GLOBAL P CAIXA'!I638="",J637*INFORMAÇÕES!$U$115,IF('ORÇ.GLOBAL P CAIXA'!I638="CF",J637,0))),0)</f>
        <v>0</v>
      </c>
      <c r="AW637" s="75" t="n">
        <f aca="false">IF(AP637&lt;&gt;AR637,(IF('ORÇ.GLOBAL P CAIXA'!I638="",J637*INFORMAÇÕES!$U$116,IF('ORÇ.GLOBAL P CAIXA'!I638="O",J637,0))),0)</f>
        <v>0</v>
      </c>
      <c r="AX637" s="731" t="n">
        <f aca="false">IF(E637&lt;&gt;0,J637,0)</f>
        <v>0</v>
      </c>
      <c r="AY637" s="730" t="n">
        <f aca="false">IF(AP637&lt;&gt;AR637,(IF('ORÇ.GLOBAL P CAIXA'!I638="",L637*(INFORMAÇÕES!$Q$99/INFORMAÇÕES!$Q$102),IF('ORÇ.GLOBAL P CAIXA'!I638="R",L637,0))),0)</f>
        <v>0</v>
      </c>
      <c r="AZ637" s="75" t="n">
        <f aca="false">IF(AP637&lt;&gt;AR637,(IF('ORÇ.GLOBAL P CAIXA'!I638="",L637*(INFORMAÇÕES!$Q$100/INFORMAÇÕES!$Q$102),IF('ORÇ.GLOBAL P CAIXA'!I638="C",L637,0))),0)</f>
        <v>0</v>
      </c>
      <c r="BA637" s="75" t="n">
        <f aca="false">IF(AP637&lt;&gt;AR637,(IF('ORÇ.GLOBAL P CAIXA'!I638="",L637*INFORMAÇÕES!$U$115,IF('ORÇ.GLOBAL P CAIXA'!I638="CF",L637,0))),0)</f>
        <v>0</v>
      </c>
      <c r="BB637" s="75" t="n">
        <f aca="false">IF(AP637&lt;&gt;AR637,(IF('ORÇ.GLOBAL P CAIXA'!I638="",L637*INFORMAÇÕES!$U$116,IF('ORÇ.GLOBAL P CAIXA'!I638="O",L637,0))),0)</f>
        <v>0</v>
      </c>
      <c r="BC637" s="731" t="n">
        <f aca="false">IF(E637&lt;&gt;0,L637,0)</f>
        <v>0</v>
      </c>
    </row>
    <row r="638" s="174" customFormat="true" ht="14.25" hidden="false" customHeight="false" outlineLevel="0" collapsed="false">
      <c r="A638" s="159" t="n">
        <v>628</v>
      </c>
      <c r="B638" s="160" t="n">
        <f aca="false">'ORÇ.REPROG. P CAIXA'!B640</f>
        <v>0</v>
      </c>
      <c r="C638" s="723" t="n">
        <f aca="false">'ORÇ.REPROG. P CAIXA'!C640</f>
        <v>0</v>
      </c>
      <c r="D638" s="162" t="n">
        <f aca="false">'ORÇ.REPROG. P CAIXA'!D640</f>
        <v>0</v>
      </c>
      <c r="E638" s="163" t="n">
        <f aca="false">IF('BM GLOBAL'!$P$1&lt;&gt;0,'ORÇ.REPROG. P CAIXA'!E640,'ORÇ.REPROG. P CAIXA'!H640)</f>
        <v>0</v>
      </c>
      <c r="F638" s="163" t="n">
        <f aca="false">IF('BM GLOBAL'!$P$1&lt;&gt;0,IF('ORÇ.GLOBAL P CAIXA'!K639=0,'ORÇ.GLOBAL EMPRESA'!G639,'ORÇ.GLOBAL P CAIXA'!F639),'ORÇ.REPROG. P CAIXA'!I640)</f>
        <v>0</v>
      </c>
      <c r="G638" s="163" t="n">
        <f aca="false">IF(E638&lt;&gt;0,ROUND(E638*F638,2),IF(AO638=0,(SUMIF('ORÇ.REPROG. P CAIXA'!$AC$13:$AC$1012,B638,$AO$11:$AO$1010)),AO638))</f>
        <v>0</v>
      </c>
      <c r="H638" s="163" t="n">
        <f aca="false">IF(J638&lt;&gt;0,IF(E638&lt;&gt;0,J638/F638,0),0)</f>
        <v>0</v>
      </c>
      <c r="I638" s="163" t="n">
        <f aca="false">IF(L638&lt;&gt;0,IF(E638&lt;&gt;0,L638/F638,0),0)</f>
        <v>0</v>
      </c>
      <c r="J638" s="163" t="n">
        <f aca="false">IF(E638&lt;&gt;0,ROUND(INDEX($P$11:$AM$1010,$A638,$L$1),2),IF(AX638=0,(SUMIF($AP$11:$AP$1010,B638,$AX$11:$AX$1010)),AX638))</f>
        <v>0</v>
      </c>
      <c r="K638" s="163" t="n">
        <f aca="false">IF(G638=0,0,(J638/G638)*100)</f>
        <v>0</v>
      </c>
      <c r="L638" s="163" t="n">
        <f aca="false">IF(E638&lt;&gt;0,ROUND(IF($L$1=1,SUM(P638),"0")+IF($L$1=2,SUM($P638:Q638),"0")+IF($L$1=3,SUM($P638:R638),"0")+IF($L$1=4,SUM($P638:S638),"0")+IF($L$1=5,SUM($P638:T638),"0")+IF($L$1=6,SUM($P638:U638),"0")+IF($L$1=7,SUM($P638:V638),"0")+IF($L$1=8,SUM($P638:W638),"0")+IF($L$1=9,SUM($P638:X638),"0")+IF($L$1=10,SUM($P638:Y638),"0")+IF($L$1=11,SUM($P638:Z638),"0")+IF($L$1=12,SUM($P638:AA638),"0")+IF($L$1=13,SUM($P638:AB638),"0")+IF($L$1=14,SUM($P638:AC638),"0")+IF($L$1=15,SUM($P638:AD638),"0")+IF($L$1=16,SUM($P638:AE638),"0")+IF($L$1=17,SUM($P638:AF638),"0")+IF($L$1=18,SUM($P638:AG638),"0")+IF($L$1=19,SUM($P638:AH638),"0")+IF($L$1=20,SUM($P638:AI638),"0")+IF($L$1=21,SUM($P638:AJ638),"0")+IF($L$1=22,SUM($P638:AK638),"0")+IF($L$1=23,SUM($P638:AL638),"0")+IF($L$1=24,SUM($P638:AM638),"0"),2),IF(BC638=0,(SUMIF($AP$11:$AP$1010,B638,$BC$11:$BC$1010)),BC638))</f>
        <v>0</v>
      </c>
      <c r="M638" s="163" t="n">
        <f aca="false">IF(G638=0,0,(L638/G638)*100)</f>
        <v>0</v>
      </c>
      <c r="N638" s="168" t="str">
        <f aca="false">IF(B638&gt;0,"ok","ocultar")</f>
        <v>ocultar</v>
      </c>
      <c r="O638" s="650"/>
      <c r="P638" s="724"/>
      <c r="Q638" s="725"/>
      <c r="R638" s="725"/>
      <c r="S638" s="725"/>
      <c r="T638" s="725"/>
      <c r="U638" s="725"/>
      <c r="V638" s="725"/>
      <c r="W638" s="725"/>
      <c r="X638" s="725"/>
      <c r="Y638" s="725"/>
      <c r="Z638" s="725"/>
      <c r="AA638" s="726"/>
      <c r="AB638" s="726"/>
      <c r="AC638" s="726"/>
      <c r="AD638" s="726"/>
      <c r="AE638" s="726"/>
      <c r="AF638" s="726"/>
      <c r="AG638" s="726"/>
      <c r="AH638" s="726"/>
      <c r="AI638" s="726"/>
      <c r="AJ638" s="726"/>
      <c r="AK638" s="726"/>
      <c r="AL638" s="726"/>
      <c r="AM638" s="727"/>
      <c r="AO638" s="728" t="n">
        <f aca="false">IF(E638&lt;&gt;0,G638,0)</f>
        <v>0</v>
      </c>
      <c r="AP638" s="157" t="n">
        <f aca="false">IF(B638=0,AP637,IF(ISNONTEXT(B638)=TRUE(),INT(B638),INT(LEFT(B638,FIND(".",B638)-1))))</f>
        <v>3</v>
      </c>
      <c r="AQ638" s="157" t="str">
        <f aca="false">IF(AQ639=1,1,IF(B638&lt;&gt;0,1,IF(C638&lt;&gt;0,1,IF(D638&lt;&gt;0,1,IF(E638&lt;&gt;0,1,"")))))</f>
        <v/>
      </c>
      <c r="AR638" s="157" t="str">
        <f aca="false">IF(AP638=0," ",IF(AP638&lt;&gt;AP637,AP638," "))</f>
        <v> </v>
      </c>
      <c r="AS638" s="732"/>
      <c r="AT638" s="730" t="n">
        <f aca="false">IF(AP638&lt;&gt;AR638,(IF('ORÇ.GLOBAL P CAIXA'!I639="",J638*(INFORMAÇÕES!$Q$99/INFORMAÇÕES!$Q$102),IF('ORÇ.GLOBAL P CAIXA'!I639="R",J638,0))),0)</f>
        <v>0</v>
      </c>
      <c r="AU638" s="75" t="n">
        <f aca="false">IF(AP638&lt;&gt;AR638,(IF('ORÇ.GLOBAL P CAIXA'!I639="",J638*(INFORMAÇÕES!$Q$100/INFORMAÇÕES!$Q$102),IF('ORÇ.GLOBAL P CAIXA'!I639="C",J638,0))),0)</f>
        <v>0</v>
      </c>
      <c r="AV638" s="75" t="n">
        <f aca="false">IF(AP638&lt;&gt;AR638,(IF('ORÇ.GLOBAL P CAIXA'!I639="",J638*INFORMAÇÕES!$U$115,IF('ORÇ.GLOBAL P CAIXA'!I639="CF",J638,0))),0)</f>
        <v>0</v>
      </c>
      <c r="AW638" s="75" t="n">
        <f aca="false">IF(AP638&lt;&gt;AR638,(IF('ORÇ.GLOBAL P CAIXA'!I639="",J638*INFORMAÇÕES!$U$116,IF('ORÇ.GLOBAL P CAIXA'!I639="O",J638,0))),0)</f>
        <v>0</v>
      </c>
      <c r="AX638" s="731" t="n">
        <f aca="false">IF(E638&lt;&gt;0,J638,0)</f>
        <v>0</v>
      </c>
      <c r="AY638" s="730" t="n">
        <f aca="false">IF(AP638&lt;&gt;AR638,(IF('ORÇ.GLOBAL P CAIXA'!I639="",L638*(INFORMAÇÕES!$Q$99/INFORMAÇÕES!$Q$102),IF('ORÇ.GLOBAL P CAIXA'!I639="R",L638,0))),0)</f>
        <v>0</v>
      </c>
      <c r="AZ638" s="75" t="n">
        <f aca="false">IF(AP638&lt;&gt;AR638,(IF('ORÇ.GLOBAL P CAIXA'!I639="",L638*(INFORMAÇÕES!$Q$100/INFORMAÇÕES!$Q$102),IF('ORÇ.GLOBAL P CAIXA'!I639="C",L638,0))),0)</f>
        <v>0</v>
      </c>
      <c r="BA638" s="75" t="n">
        <f aca="false">IF(AP638&lt;&gt;AR638,(IF('ORÇ.GLOBAL P CAIXA'!I639="",L638*INFORMAÇÕES!$U$115,IF('ORÇ.GLOBAL P CAIXA'!I639="CF",L638,0))),0)</f>
        <v>0</v>
      </c>
      <c r="BB638" s="75" t="n">
        <f aca="false">IF(AP638&lt;&gt;AR638,(IF('ORÇ.GLOBAL P CAIXA'!I639="",L638*INFORMAÇÕES!$U$116,IF('ORÇ.GLOBAL P CAIXA'!I639="O",L638,0))),0)</f>
        <v>0</v>
      </c>
      <c r="BC638" s="731" t="n">
        <f aca="false">IF(E638&lt;&gt;0,L638,0)</f>
        <v>0</v>
      </c>
    </row>
    <row r="639" s="174" customFormat="true" ht="14.25" hidden="false" customHeight="false" outlineLevel="0" collapsed="false">
      <c r="A639" s="159" t="n">
        <v>629</v>
      </c>
      <c r="B639" s="160" t="n">
        <f aca="false">'ORÇ.REPROG. P CAIXA'!B641</f>
        <v>0</v>
      </c>
      <c r="C639" s="723" t="n">
        <f aca="false">'ORÇ.REPROG. P CAIXA'!C641</f>
        <v>0</v>
      </c>
      <c r="D639" s="162" t="n">
        <f aca="false">'ORÇ.REPROG. P CAIXA'!D641</f>
        <v>0</v>
      </c>
      <c r="E639" s="163" t="n">
        <f aca="false">IF('BM GLOBAL'!$P$1&lt;&gt;0,'ORÇ.REPROG. P CAIXA'!E641,'ORÇ.REPROG. P CAIXA'!H641)</f>
        <v>0</v>
      </c>
      <c r="F639" s="163" t="n">
        <f aca="false">IF('BM GLOBAL'!$P$1&lt;&gt;0,IF('ORÇ.GLOBAL P CAIXA'!K640=0,'ORÇ.GLOBAL EMPRESA'!G640,'ORÇ.GLOBAL P CAIXA'!F640),'ORÇ.REPROG. P CAIXA'!I641)</f>
        <v>0</v>
      </c>
      <c r="G639" s="163" t="n">
        <f aca="false">IF(E639&lt;&gt;0,ROUND(E639*F639,2),IF(AO639=0,(SUMIF('ORÇ.REPROG. P CAIXA'!$AC$13:$AC$1012,B639,$AO$11:$AO$1010)),AO639))</f>
        <v>0</v>
      </c>
      <c r="H639" s="163" t="n">
        <f aca="false">IF(J639&lt;&gt;0,IF(E639&lt;&gt;0,J639/F639,0),0)</f>
        <v>0</v>
      </c>
      <c r="I639" s="163" t="n">
        <f aca="false">IF(L639&lt;&gt;0,IF(E639&lt;&gt;0,L639/F639,0),0)</f>
        <v>0</v>
      </c>
      <c r="J639" s="163" t="n">
        <f aca="false">IF(E639&lt;&gt;0,ROUND(INDEX($P$11:$AM$1010,$A639,$L$1),2),IF(AX639=0,(SUMIF($AP$11:$AP$1010,B639,$AX$11:$AX$1010)),AX639))</f>
        <v>0</v>
      </c>
      <c r="K639" s="163" t="n">
        <f aca="false">IF(G639=0,0,(J639/G639)*100)</f>
        <v>0</v>
      </c>
      <c r="L639" s="163" t="n">
        <f aca="false">IF(E639&lt;&gt;0,ROUND(IF($L$1=1,SUM(P639),"0")+IF($L$1=2,SUM($P639:Q639),"0")+IF($L$1=3,SUM($P639:R639),"0")+IF($L$1=4,SUM($P639:S639),"0")+IF($L$1=5,SUM($P639:T639),"0")+IF($L$1=6,SUM($P639:U639),"0")+IF($L$1=7,SUM($P639:V639),"0")+IF($L$1=8,SUM($P639:W639),"0")+IF($L$1=9,SUM($P639:X639),"0")+IF($L$1=10,SUM($P639:Y639),"0")+IF($L$1=11,SUM($P639:Z639),"0")+IF($L$1=12,SUM($P639:AA639),"0")+IF($L$1=13,SUM($P639:AB639),"0")+IF($L$1=14,SUM($P639:AC639),"0")+IF($L$1=15,SUM($P639:AD639),"0")+IF($L$1=16,SUM($P639:AE639),"0")+IF($L$1=17,SUM($P639:AF639),"0")+IF($L$1=18,SUM($P639:AG639),"0")+IF($L$1=19,SUM($P639:AH639),"0")+IF($L$1=20,SUM($P639:AI639),"0")+IF($L$1=21,SUM($P639:AJ639),"0")+IF($L$1=22,SUM($P639:AK639),"0")+IF($L$1=23,SUM($P639:AL639),"0")+IF($L$1=24,SUM($P639:AM639),"0"),2),IF(BC639=0,(SUMIF($AP$11:$AP$1010,B639,$BC$11:$BC$1010)),BC639))</f>
        <v>0</v>
      </c>
      <c r="M639" s="163" t="n">
        <f aca="false">IF(G639=0,0,(L639/G639)*100)</f>
        <v>0</v>
      </c>
      <c r="N639" s="168" t="str">
        <f aca="false">IF(B639&gt;0,"ok","ocultar")</f>
        <v>ocultar</v>
      </c>
      <c r="O639" s="650"/>
      <c r="P639" s="724"/>
      <c r="Q639" s="725"/>
      <c r="R639" s="725"/>
      <c r="S639" s="725"/>
      <c r="T639" s="725"/>
      <c r="U639" s="725"/>
      <c r="V639" s="725"/>
      <c r="W639" s="725"/>
      <c r="X639" s="725"/>
      <c r="Y639" s="725"/>
      <c r="Z639" s="725"/>
      <c r="AA639" s="726"/>
      <c r="AB639" s="726"/>
      <c r="AC639" s="726"/>
      <c r="AD639" s="726"/>
      <c r="AE639" s="726"/>
      <c r="AF639" s="726"/>
      <c r="AG639" s="726"/>
      <c r="AH639" s="726"/>
      <c r="AI639" s="726"/>
      <c r="AJ639" s="726"/>
      <c r="AK639" s="726"/>
      <c r="AL639" s="726"/>
      <c r="AM639" s="727"/>
      <c r="AO639" s="728" t="n">
        <f aca="false">IF(E639&lt;&gt;0,G639,0)</f>
        <v>0</v>
      </c>
      <c r="AP639" s="157" t="n">
        <f aca="false">IF(B639=0,AP638,IF(ISNONTEXT(B639)=TRUE(),INT(B639),INT(LEFT(B639,FIND(".",B639)-1))))</f>
        <v>3</v>
      </c>
      <c r="AQ639" s="157" t="str">
        <f aca="false">IF(AQ640=1,1,IF(B639&lt;&gt;0,1,IF(C639&lt;&gt;0,1,IF(D639&lt;&gt;0,1,IF(E639&lt;&gt;0,1,"")))))</f>
        <v/>
      </c>
      <c r="AR639" s="157" t="str">
        <f aca="false">IF(AP639=0," ",IF(AP639&lt;&gt;AP638,AP639," "))</f>
        <v> </v>
      </c>
      <c r="AS639" s="732"/>
      <c r="AT639" s="730" t="n">
        <f aca="false">IF(AP639&lt;&gt;AR639,(IF('ORÇ.GLOBAL P CAIXA'!I640="",J639*(INFORMAÇÕES!$Q$99/INFORMAÇÕES!$Q$102),IF('ORÇ.GLOBAL P CAIXA'!I640="R",J639,0))),0)</f>
        <v>0</v>
      </c>
      <c r="AU639" s="75" t="n">
        <f aca="false">IF(AP639&lt;&gt;AR639,(IF('ORÇ.GLOBAL P CAIXA'!I640="",J639*(INFORMAÇÕES!$Q$100/INFORMAÇÕES!$Q$102),IF('ORÇ.GLOBAL P CAIXA'!I640="C",J639,0))),0)</f>
        <v>0</v>
      </c>
      <c r="AV639" s="75" t="n">
        <f aca="false">IF(AP639&lt;&gt;AR639,(IF('ORÇ.GLOBAL P CAIXA'!I640="",J639*INFORMAÇÕES!$U$115,IF('ORÇ.GLOBAL P CAIXA'!I640="CF",J639,0))),0)</f>
        <v>0</v>
      </c>
      <c r="AW639" s="75" t="n">
        <f aca="false">IF(AP639&lt;&gt;AR639,(IF('ORÇ.GLOBAL P CAIXA'!I640="",J639*INFORMAÇÕES!$U$116,IF('ORÇ.GLOBAL P CAIXA'!I640="O",J639,0))),0)</f>
        <v>0</v>
      </c>
      <c r="AX639" s="731" t="n">
        <f aca="false">IF(E639&lt;&gt;0,J639,0)</f>
        <v>0</v>
      </c>
      <c r="AY639" s="730" t="n">
        <f aca="false">IF(AP639&lt;&gt;AR639,(IF('ORÇ.GLOBAL P CAIXA'!I640="",L639*(INFORMAÇÕES!$Q$99/INFORMAÇÕES!$Q$102),IF('ORÇ.GLOBAL P CAIXA'!I640="R",L639,0))),0)</f>
        <v>0</v>
      </c>
      <c r="AZ639" s="75" t="n">
        <f aca="false">IF(AP639&lt;&gt;AR639,(IF('ORÇ.GLOBAL P CAIXA'!I640="",L639*(INFORMAÇÕES!$Q$100/INFORMAÇÕES!$Q$102),IF('ORÇ.GLOBAL P CAIXA'!I640="C",L639,0))),0)</f>
        <v>0</v>
      </c>
      <c r="BA639" s="75" t="n">
        <f aca="false">IF(AP639&lt;&gt;AR639,(IF('ORÇ.GLOBAL P CAIXA'!I640="",L639*INFORMAÇÕES!$U$115,IF('ORÇ.GLOBAL P CAIXA'!I640="CF",L639,0))),0)</f>
        <v>0</v>
      </c>
      <c r="BB639" s="75" t="n">
        <f aca="false">IF(AP639&lt;&gt;AR639,(IF('ORÇ.GLOBAL P CAIXA'!I640="",L639*INFORMAÇÕES!$U$116,IF('ORÇ.GLOBAL P CAIXA'!I640="O",L639,0))),0)</f>
        <v>0</v>
      </c>
      <c r="BC639" s="731" t="n">
        <f aca="false">IF(E639&lt;&gt;0,L639,0)</f>
        <v>0</v>
      </c>
    </row>
    <row r="640" s="174" customFormat="true" ht="14.25" hidden="false" customHeight="false" outlineLevel="0" collapsed="false">
      <c r="A640" s="159" t="n">
        <v>630</v>
      </c>
      <c r="B640" s="160" t="n">
        <f aca="false">'ORÇ.REPROG. P CAIXA'!B642</f>
        <v>0</v>
      </c>
      <c r="C640" s="723" t="n">
        <f aca="false">'ORÇ.REPROG. P CAIXA'!C642</f>
        <v>0</v>
      </c>
      <c r="D640" s="162" t="n">
        <f aca="false">'ORÇ.REPROG. P CAIXA'!D642</f>
        <v>0</v>
      </c>
      <c r="E640" s="163" t="n">
        <f aca="false">IF('BM GLOBAL'!$P$1&lt;&gt;0,'ORÇ.REPROG. P CAIXA'!E642,'ORÇ.REPROG. P CAIXA'!H642)</f>
        <v>0</v>
      </c>
      <c r="F640" s="163" t="n">
        <f aca="false">IF('BM GLOBAL'!$P$1&lt;&gt;0,IF('ORÇ.GLOBAL P CAIXA'!K641=0,'ORÇ.GLOBAL EMPRESA'!G641,'ORÇ.GLOBAL P CAIXA'!F641),'ORÇ.REPROG. P CAIXA'!I642)</f>
        <v>0</v>
      </c>
      <c r="G640" s="163" t="n">
        <f aca="false">IF(E640&lt;&gt;0,ROUND(E640*F640,2),IF(AO640=0,(SUMIF('ORÇ.REPROG. P CAIXA'!$AC$13:$AC$1012,B640,$AO$11:$AO$1010)),AO640))</f>
        <v>0</v>
      </c>
      <c r="H640" s="163" t="n">
        <f aca="false">IF(J640&lt;&gt;0,IF(E640&lt;&gt;0,J640/F640,0),0)</f>
        <v>0</v>
      </c>
      <c r="I640" s="163" t="n">
        <f aca="false">IF(L640&lt;&gt;0,IF(E640&lt;&gt;0,L640/F640,0),0)</f>
        <v>0</v>
      </c>
      <c r="J640" s="163" t="n">
        <f aca="false">IF(E640&lt;&gt;0,ROUND(INDEX($P$11:$AM$1010,$A640,$L$1),2),IF(AX640=0,(SUMIF($AP$11:$AP$1010,B640,$AX$11:$AX$1010)),AX640))</f>
        <v>0</v>
      </c>
      <c r="K640" s="163" t="n">
        <f aca="false">IF(G640=0,0,(J640/G640)*100)</f>
        <v>0</v>
      </c>
      <c r="L640" s="163" t="n">
        <f aca="false">IF(E640&lt;&gt;0,ROUND(IF($L$1=1,SUM(P640),"0")+IF($L$1=2,SUM($P640:Q640),"0")+IF($L$1=3,SUM($P640:R640),"0")+IF($L$1=4,SUM($P640:S640),"0")+IF($L$1=5,SUM($P640:T640),"0")+IF($L$1=6,SUM($P640:U640),"0")+IF($L$1=7,SUM($P640:V640),"0")+IF($L$1=8,SUM($P640:W640),"0")+IF($L$1=9,SUM($P640:X640),"0")+IF($L$1=10,SUM($P640:Y640),"0")+IF($L$1=11,SUM($P640:Z640),"0")+IF($L$1=12,SUM($P640:AA640),"0")+IF($L$1=13,SUM($P640:AB640),"0")+IF($L$1=14,SUM($P640:AC640),"0")+IF($L$1=15,SUM($P640:AD640),"0")+IF($L$1=16,SUM($P640:AE640),"0")+IF($L$1=17,SUM($P640:AF640),"0")+IF($L$1=18,SUM($P640:AG640),"0")+IF($L$1=19,SUM($P640:AH640),"0")+IF($L$1=20,SUM($P640:AI640),"0")+IF($L$1=21,SUM($P640:AJ640),"0")+IF($L$1=22,SUM($P640:AK640),"0")+IF($L$1=23,SUM($P640:AL640),"0")+IF($L$1=24,SUM($P640:AM640),"0"),2),IF(BC640=0,(SUMIF($AP$11:$AP$1010,B640,$BC$11:$BC$1010)),BC640))</f>
        <v>0</v>
      </c>
      <c r="M640" s="163" t="n">
        <f aca="false">IF(G640=0,0,(L640/G640)*100)</f>
        <v>0</v>
      </c>
      <c r="N640" s="168" t="str">
        <f aca="false">IF(B640&gt;0,"ok","ocultar")</f>
        <v>ocultar</v>
      </c>
      <c r="O640" s="650"/>
      <c r="P640" s="724"/>
      <c r="Q640" s="725"/>
      <c r="R640" s="725"/>
      <c r="S640" s="725"/>
      <c r="T640" s="725"/>
      <c r="U640" s="725"/>
      <c r="V640" s="725"/>
      <c r="W640" s="725"/>
      <c r="X640" s="725"/>
      <c r="Y640" s="725"/>
      <c r="Z640" s="725"/>
      <c r="AA640" s="726"/>
      <c r="AB640" s="726"/>
      <c r="AC640" s="726"/>
      <c r="AD640" s="726"/>
      <c r="AE640" s="726"/>
      <c r="AF640" s="726"/>
      <c r="AG640" s="726"/>
      <c r="AH640" s="726"/>
      <c r="AI640" s="726"/>
      <c r="AJ640" s="726"/>
      <c r="AK640" s="726"/>
      <c r="AL640" s="726"/>
      <c r="AM640" s="727"/>
      <c r="AO640" s="728" t="n">
        <f aca="false">IF(E640&lt;&gt;0,G640,0)</f>
        <v>0</v>
      </c>
      <c r="AP640" s="157" t="n">
        <f aca="false">IF(B640=0,AP639,IF(ISNONTEXT(B640)=TRUE(),INT(B640),INT(LEFT(B640,FIND(".",B640)-1))))</f>
        <v>3</v>
      </c>
      <c r="AQ640" s="157" t="str">
        <f aca="false">IF(AQ641=1,1,IF(B640&lt;&gt;0,1,IF(C640&lt;&gt;0,1,IF(D640&lt;&gt;0,1,IF(E640&lt;&gt;0,1,"")))))</f>
        <v/>
      </c>
      <c r="AR640" s="157" t="str">
        <f aca="false">IF(AP640=0," ",IF(AP640&lt;&gt;AP639,AP640," "))</f>
        <v> </v>
      </c>
      <c r="AS640" s="732"/>
      <c r="AT640" s="730" t="n">
        <f aca="false">IF(AP640&lt;&gt;AR640,(IF('ORÇ.GLOBAL P CAIXA'!I641="",J640*(INFORMAÇÕES!$Q$99/INFORMAÇÕES!$Q$102),IF('ORÇ.GLOBAL P CAIXA'!I641="R",J640,0))),0)</f>
        <v>0</v>
      </c>
      <c r="AU640" s="75" t="n">
        <f aca="false">IF(AP640&lt;&gt;AR640,(IF('ORÇ.GLOBAL P CAIXA'!I641="",J640*(INFORMAÇÕES!$Q$100/INFORMAÇÕES!$Q$102),IF('ORÇ.GLOBAL P CAIXA'!I641="C",J640,0))),0)</f>
        <v>0</v>
      </c>
      <c r="AV640" s="75" t="n">
        <f aca="false">IF(AP640&lt;&gt;AR640,(IF('ORÇ.GLOBAL P CAIXA'!I641="",J640*INFORMAÇÕES!$U$115,IF('ORÇ.GLOBAL P CAIXA'!I641="CF",J640,0))),0)</f>
        <v>0</v>
      </c>
      <c r="AW640" s="75" t="n">
        <f aca="false">IF(AP640&lt;&gt;AR640,(IF('ORÇ.GLOBAL P CAIXA'!I641="",J640*INFORMAÇÕES!$U$116,IF('ORÇ.GLOBAL P CAIXA'!I641="O",J640,0))),0)</f>
        <v>0</v>
      </c>
      <c r="AX640" s="731" t="n">
        <f aca="false">IF(E640&lt;&gt;0,J640,0)</f>
        <v>0</v>
      </c>
      <c r="AY640" s="730" t="n">
        <f aca="false">IF(AP640&lt;&gt;AR640,(IF('ORÇ.GLOBAL P CAIXA'!I641="",L640*(INFORMAÇÕES!$Q$99/INFORMAÇÕES!$Q$102),IF('ORÇ.GLOBAL P CAIXA'!I641="R",L640,0))),0)</f>
        <v>0</v>
      </c>
      <c r="AZ640" s="75" t="n">
        <f aca="false">IF(AP640&lt;&gt;AR640,(IF('ORÇ.GLOBAL P CAIXA'!I641="",L640*(INFORMAÇÕES!$Q$100/INFORMAÇÕES!$Q$102),IF('ORÇ.GLOBAL P CAIXA'!I641="C",L640,0))),0)</f>
        <v>0</v>
      </c>
      <c r="BA640" s="75" t="n">
        <f aca="false">IF(AP640&lt;&gt;AR640,(IF('ORÇ.GLOBAL P CAIXA'!I641="",L640*INFORMAÇÕES!$U$115,IF('ORÇ.GLOBAL P CAIXA'!I641="CF",L640,0))),0)</f>
        <v>0</v>
      </c>
      <c r="BB640" s="75" t="n">
        <f aca="false">IF(AP640&lt;&gt;AR640,(IF('ORÇ.GLOBAL P CAIXA'!I641="",L640*INFORMAÇÕES!$U$116,IF('ORÇ.GLOBAL P CAIXA'!I641="O",L640,0))),0)</f>
        <v>0</v>
      </c>
      <c r="BC640" s="731" t="n">
        <f aca="false">IF(E640&lt;&gt;0,L640,0)</f>
        <v>0</v>
      </c>
    </row>
    <row r="641" s="174" customFormat="true" ht="14.25" hidden="false" customHeight="false" outlineLevel="0" collapsed="false">
      <c r="A641" s="159" t="n">
        <v>631</v>
      </c>
      <c r="B641" s="160" t="n">
        <f aca="false">'ORÇ.REPROG. P CAIXA'!B643</f>
        <v>0</v>
      </c>
      <c r="C641" s="723" t="n">
        <f aca="false">'ORÇ.REPROG. P CAIXA'!C643</f>
        <v>0</v>
      </c>
      <c r="D641" s="162" t="n">
        <f aca="false">'ORÇ.REPROG. P CAIXA'!D643</f>
        <v>0</v>
      </c>
      <c r="E641" s="163" t="n">
        <f aca="false">IF('BM GLOBAL'!$P$1&lt;&gt;0,'ORÇ.REPROG. P CAIXA'!E643,'ORÇ.REPROG. P CAIXA'!H643)</f>
        <v>0</v>
      </c>
      <c r="F641" s="163" t="n">
        <f aca="false">IF('BM GLOBAL'!$P$1&lt;&gt;0,IF('ORÇ.GLOBAL P CAIXA'!K642=0,'ORÇ.GLOBAL EMPRESA'!G642,'ORÇ.GLOBAL P CAIXA'!F642),'ORÇ.REPROG. P CAIXA'!I643)</f>
        <v>0</v>
      </c>
      <c r="G641" s="163" t="n">
        <f aca="false">IF(E641&lt;&gt;0,ROUND(E641*F641,2),IF(AO641=0,(SUMIF('ORÇ.REPROG. P CAIXA'!$AC$13:$AC$1012,B641,$AO$11:$AO$1010)),AO641))</f>
        <v>0</v>
      </c>
      <c r="H641" s="163" t="n">
        <f aca="false">IF(J641&lt;&gt;0,IF(E641&lt;&gt;0,J641/F641,0),0)</f>
        <v>0</v>
      </c>
      <c r="I641" s="163" t="n">
        <f aca="false">IF(L641&lt;&gt;0,IF(E641&lt;&gt;0,L641/F641,0),0)</f>
        <v>0</v>
      </c>
      <c r="J641" s="163" t="n">
        <f aca="false">IF(E641&lt;&gt;0,ROUND(INDEX($P$11:$AM$1010,$A641,$L$1),2),IF(AX641=0,(SUMIF($AP$11:$AP$1010,B641,$AX$11:$AX$1010)),AX641))</f>
        <v>0</v>
      </c>
      <c r="K641" s="163" t="n">
        <f aca="false">IF(G641=0,0,(J641/G641)*100)</f>
        <v>0</v>
      </c>
      <c r="L641" s="163" t="n">
        <f aca="false">IF(E641&lt;&gt;0,ROUND(IF($L$1=1,SUM(P641),"0")+IF($L$1=2,SUM($P641:Q641),"0")+IF($L$1=3,SUM($P641:R641),"0")+IF($L$1=4,SUM($P641:S641),"0")+IF($L$1=5,SUM($P641:T641),"0")+IF($L$1=6,SUM($P641:U641),"0")+IF($L$1=7,SUM($P641:V641),"0")+IF($L$1=8,SUM($P641:W641),"0")+IF($L$1=9,SUM($P641:X641),"0")+IF($L$1=10,SUM($P641:Y641),"0")+IF($L$1=11,SUM($P641:Z641),"0")+IF($L$1=12,SUM($P641:AA641),"0")+IF($L$1=13,SUM($P641:AB641),"0")+IF($L$1=14,SUM($P641:AC641),"0")+IF($L$1=15,SUM($P641:AD641),"0")+IF($L$1=16,SUM($P641:AE641),"0")+IF($L$1=17,SUM($P641:AF641),"0")+IF($L$1=18,SUM($P641:AG641),"0")+IF($L$1=19,SUM($P641:AH641),"0")+IF($L$1=20,SUM($P641:AI641),"0")+IF($L$1=21,SUM($P641:AJ641),"0")+IF($L$1=22,SUM($P641:AK641),"0")+IF($L$1=23,SUM($P641:AL641),"0")+IF($L$1=24,SUM($P641:AM641),"0"),2),IF(BC641=0,(SUMIF($AP$11:$AP$1010,B641,$BC$11:$BC$1010)),BC641))</f>
        <v>0</v>
      </c>
      <c r="M641" s="163" t="n">
        <f aca="false">IF(G641=0,0,(L641/G641)*100)</f>
        <v>0</v>
      </c>
      <c r="N641" s="168" t="str">
        <f aca="false">IF(B641&gt;0,"ok","ocultar")</f>
        <v>ocultar</v>
      </c>
      <c r="O641" s="650"/>
      <c r="P641" s="724"/>
      <c r="Q641" s="725"/>
      <c r="R641" s="725"/>
      <c r="S641" s="725"/>
      <c r="T641" s="725"/>
      <c r="U641" s="725"/>
      <c r="V641" s="725"/>
      <c r="W641" s="725"/>
      <c r="X641" s="725"/>
      <c r="Y641" s="725"/>
      <c r="Z641" s="725"/>
      <c r="AA641" s="726"/>
      <c r="AB641" s="726"/>
      <c r="AC641" s="726"/>
      <c r="AD641" s="726"/>
      <c r="AE641" s="726"/>
      <c r="AF641" s="726"/>
      <c r="AG641" s="726"/>
      <c r="AH641" s="726"/>
      <c r="AI641" s="726"/>
      <c r="AJ641" s="726"/>
      <c r="AK641" s="726"/>
      <c r="AL641" s="726"/>
      <c r="AM641" s="727"/>
      <c r="AO641" s="728" t="n">
        <f aca="false">IF(E641&lt;&gt;0,G641,0)</f>
        <v>0</v>
      </c>
      <c r="AP641" s="157" t="n">
        <f aca="false">IF(B641=0,AP640,IF(ISNONTEXT(B641)=TRUE(),INT(B641),INT(LEFT(B641,FIND(".",B641)-1))))</f>
        <v>3</v>
      </c>
      <c r="AQ641" s="157" t="str">
        <f aca="false">IF(AQ642=1,1,IF(B641&lt;&gt;0,1,IF(C641&lt;&gt;0,1,IF(D641&lt;&gt;0,1,IF(E641&lt;&gt;0,1,"")))))</f>
        <v/>
      </c>
      <c r="AR641" s="157" t="str">
        <f aca="false">IF(AP641=0," ",IF(AP641&lt;&gt;AP640,AP641," "))</f>
        <v> </v>
      </c>
      <c r="AS641" s="732"/>
      <c r="AT641" s="730" t="n">
        <f aca="false">IF(AP641&lt;&gt;AR641,(IF('ORÇ.GLOBAL P CAIXA'!I642="",J641*(INFORMAÇÕES!$Q$99/INFORMAÇÕES!$Q$102),IF('ORÇ.GLOBAL P CAIXA'!I642="R",J641,0))),0)</f>
        <v>0</v>
      </c>
      <c r="AU641" s="75" t="n">
        <f aca="false">IF(AP641&lt;&gt;AR641,(IF('ORÇ.GLOBAL P CAIXA'!I642="",J641*(INFORMAÇÕES!$Q$100/INFORMAÇÕES!$Q$102),IF('ORÇ.GLOBAL P CAIXA'!I642="C",J641,0))),0)</f>
        <v>0</v>
      </c>
      <c r="AV641" s="75" t="n">
        <f aca="false">IF(AP641&lt;&gt;AR641,(IF('ORÇ.GLOBAL P CAIXA'!I642="",J641*INFORMAÇÕES!$U$115,IF('ORÇ.GLOBAL P CAIXA'!I642="CF",J641,0))),0)</f>
        <v>0</v>
      </c>
      <c r="AW641" s="75" t="n">
        <f aca="false">IF(AP641&lt;&gt;AR641,(IF('ORÇ.GLOBAL P CAIXA'!I642="",J641*INFORMAÇÕES!$U$116,IF('ORÇ.GLOBAL P CAIXA'!I642="O",J641,0))),0)</f>
        <v>0</v>
      </c>
      <c r="AX641" s="731" t="n">
        <f aca="false">IF(E641&lt;&gt;0,J641,0)</f>
        <v>0</v>
      </c>
      <c r="AY641" s="730" t="n">
        <f aca="false">IF(AP641&lt;&gt;AR641,(IF('ORÇ.GLOBAL P CAIXA'!I642="",L641*(INFORMAÇÕES!$Q$99/INFORMAÇÕES!$Q$102),IF('ORÇ.GLOBAL P CAIXA'!I642="R",L641,0))),0)</f>
        <v>0</v>
      </c>
      <c r="AZ641" s="75" t="n">
        <f aca="false">IF(AP641&lt;&gt;AR641,(IF('ORÇ.GLOBAL P CAIXA'!I642="",L641*(INFORMAÇÕES!$Q$100/INFORMAÇÕES!$Q$102),IF('ORÇ.GLOBAL P CAIXA'!I642="C",L641,0))),0)</f>
        <v>0</v>
      </c>
      <c r="BA641" s="75" t="n">
        <f aca="false">IF(AP641&lt;&gt;AR641,(IF('ORÇ.GLOBAL P CAIXA'!I642="",L641*INFORMAÇÕES!$U$115,IF('ORÇ.GLOBAL P CAIXA'!I642="CF",L641,0))),0)</f>
        <v>0</v>
      </c>
      <c r="BB641" s="75" t="n">
        <f aca="false">IF(AP641&lt;&gt;AR641,(IF('ORÇ.GLOBAL P CAIXA'!I642="",L641*INFORMAÇÕES!$U$116,IF('ORÇ.GLOBAL P CAIXA'!I642="O",L641,0))),0)</f>
        <v>0</v>
      </c>
      <c r="BC641" s="731" t="n">
        <f aca="false">IF(E641&lt;&gt;0,L641,0)</f>
        <v>0</v>
      </c>
    </row>
    <row r="642" s="174" customFormat="true" ht="14.25" hidden="false" customHeight="false" outlineLevel="0" collapsed="false">
      <c r="A642" s="159" t="n">
        <v>632</v>
      </c>
      <c r="B642" s="160" t="n">
        <f aca="false">'ORÇ.REPROG. P CAIXA'!B644</f>
        <v>0</v>
      </c>
      <c r="C642" s="723" t="n">
        <f aca="false">'ORÇ.REPROG. P CAIXA'!C644</f>
        <v>0</v>
      </c>
      <c r="D642" s="162" t="n">
        <f aca="false">'ORÇ.REPROG. P CAIXA'!D644</f>
        <v>0</v>
      </c>
      <c r="E642" s="163" t="n">
        <f aca="false">IF('BM GLOBAL'!$P$1&lt;&gt;0,'ORÇ.REPROG. P CAIXA'!E644,'ORÇ.REPROG. P CAIXA'!H644)</f>
        <v>0</v>
      </c>
      <c r="F642" s="163" t="n">
        <f aca="false">IF('BM GLOBAL'!$P$1&lt;&gt;0,IF('ORÇ.GLOBAL P CAIXA'!K643=0,'ORÇ.GLOBAL EMPRESA'!G643,'ORÇ.GLOBAL P CAIXA'!F643),'ORÇ.REPROG. P CAIXA'!I644)</f>
        <v>0</v>
      </c>
      <c r="G642" s="163" t="n">
        <f aca="false">IF(E642&lt;&gt;0,ROUND(E642*F642,2),IF(AO642=0,(SUMIF('ORÇ.REPROG. P CAIXA'!$AC$13:$AC$1012,B642,$AO$11:$AO$1010)),AO642))</f>
        <v>0</v>
      </c>
      <c r="H642" s="163" t="n">
        <f aca="false">IF(J642&lt;&gt;0,IF(E642&lt;&gt;0,J642/F642,0),0)</f>
        <v>0</v>
      </c>
      <c r="I642" s="163" t="n">
        <f aca="false">IF(L642&lt;&gt;0,IF(E642&lt;&gt;0,L642/F642,0),0)</f>
        <v>0</v>
      </c>
      <c r="J642" s="163" t="n">
        <f aca="false">IF(E642&lt;&gt;0,ROUND(INDEX($P$11:$AM$1010,$A642,$L$1),2),IF(AX642=0,(SUMIF($AP$11:$AP$1010,B642,$AX$11:$AX$1010)),AX642))</f>
        <v>0</v>
      </c>
      <c r="K642" s="163" t="n">
        <f aca="false">IF(G642=0,0,(J642/G642)*100)</f>
        <v>0</v>
      </c>
      <c r="L642" s="163" t="n">
        <f aca="false">IF(E642&lt;&gt;0,ROUND(IF($L$1=1,SUM(P642),"0")+IF($L$1=2,SUM($P642:Q642),"0")+IF($L$1=3,SUM($P642:R642),"0")+IF($L$1=4,SUM($P642:S642),"0")+IF($L$1=5,SUM($P642:T642),"0")+IF($L$1=6,SUM($P642:U642),"0")+IF($L$1=7,SUM($P642:V642),"0")+IF($L$1=8,SUM($P642:W642),"0")+IF($L$1=9,SUM($P642:X642),"0")+IF($L$1=10,SUM($P642:Y642),"0")+IF($L$1=11,SUM($P642:Z642),"0")+IF($L$1=12,SUM($P642:AA642),"0")+IF($L$1=13,SUM($P642:AB642),"0")+IF($L$1=14,SUM($P642:AC642),"0")+IF($L$1=15,SUM($P642:AD642),"0")+IF($L$1=16,SUM($P642:AE642),"0")+IF($L$1=17,SUM($P642:AF642),"0")+IF($L$1=18,SUM($P642:AG642),"0")+IF($L$1=19,SUM($P642:AH642),"0")+IF($L$1=20,SUM($P642:AI642),"0")+IF($L$1=21,SUM($P642:AJ642),"0")+IF($L$1=22,SUM($P642:AK642),"0")+IF($L$1=23,SUM($P642:AL642),"0")+IF($L$1=24,SUM($P642:AM642),"0"),2),IF(BC642=0,(SUMIF($AP$11:$AP$1010,B642,$BC$11:$BC$1010)),BC642))</f>
        <v>0</v>
      </c>
      <c r="M642" s="163" t="n">
        <f aca="false">IF(G642=0,0,(L642/G642)*100)</f>
        <v>0</v>
      </c>
      <c r="N642" s="168" t="str">
        <f aca="false">IF(B642&gt;0,"ok","ocultar")</f>
        <v>ocultar</v>
      </c>
      <c r="O642" s="650"/>
      <c r="P642" s="724"/>
      <c r="Q642" s="725"/>
      <c r="R642" s="725"/>
      <c r="S642" s="725"/>
      <c r="T642" s="725"/>
      <c r="U642" s="725"/>
      <c r="V642" s="725"/>
      <c r="W642" s="725"/>
      <c r="X642" s="725"/>
      <c r="Y642" s="725"/>
      <c r="Z642" s="725"/>
      <c r="AA642" s="726"/>
      <c r="AB642" s="726"/>
      <c r="AC642" s="726"/>
      <c r="AD642" s="726"/>
      <c r="AE642" s="726"/>
      <c r="AF642" s="726"/>
      <c r="AG642" s="726"/>
      <c r="AH642" s="726"/>
      <c r="AI642" s="726"/>
      <c r="AJ642" s="726"/>
      <c r="AK642" s="726"/>
      <c r="AL642" s="726"/>
      <c r="AM642" s="727"/>
      <c r="AO642" s="728" t="n">
        <f aca="false">IF(E642&lt;&gt;0,G642,0)</f>
        <v>0</v>
      </c>
      <c r="AP642" s="157" t="n">
        <f aca="false">IF(B642=0,AP641,IF(ISNONTEXT(B642)=TRUE(),INT(B642),INT(LEFT(B642,FIND(".",B642)-1))))</f>
        <v>3</v>
      </c>
      <c r="AQ642" s="157" t="str">
        <f aca="false">IF(AQ643=1,1,IF(B642&lt;&gt;0,1,IF(C642&lt;&gt;0,1,IF(D642&lt;&gt;0,1,IF(E642&lt;&gt;0,1,"")))))</f>
        <v/>
      </c>
      <c r="AR642" s="157" t="str">
        <f aca="false">IF(AP642=0," ",IF(AP642&lt;&gt;AP641,AP642," "))</f>
        <v> </v>
      </c>
      <c r="AS642" s="732"/>
      <c r="AT642" s="730" t="n">
        <f aca="false">IF(AP642&lt;&gt;AR642,(IF('ORÇ.GLOBAL P CAIXA'!I643="",J642*(INFORMAÇÕES!$Q$99/INFORMAÇÕES!$Q$102),IF('ORÇ.GLOBAL P CAIXA'!I643="R",J642,0))),0)</f>
        <v>0</v>
      </c>
      <c r="AU642" s="75" t="n">
        <f aca="false">IF(AP642&lt;&gt;AR642,(IF('ORÇ.GLOBAL P CAIXA'!I643="",J642*(INFORMAÇÕES!$Q$100/INFORMAÇÕES!$Q$102),IF('ORÇ.GLOBAL P CAIXA'!I643="C",J642,0))),0)</f>
        <v>0</v>
      </c>
      <c r="AV642" s="75" t="n">
        <f aca="false">IF(AP642&lt;&gt;AR642,(IF('ORÇ.GLOBAL P CAIXA'!I643="",J642*INFORMAÇÕES!$U$115,IF('ORÇ.GLOBAL P CAIXA'!I643="CF",J642,0))),0)</f>
        <v>0</v>
      </c>
      <c r="AW642" s="75" t="n">
        <f aca="false">IF(AP642&lt;&gt;AR642,(IF('ORÇ.GLOBAL P CAIXA'!I643="",J642*INFORMAÇÕES!$U$116,IF('ORÇ.GLOBAL P CAIXA'!I643="O",J642,0))),0)</f>
        <v>0</v>
      </c>
      <c r="AX642" s="731" t="n">
        <f aca="false">IF(E642&lt;&gt;0,J642,0)</f>
        <v>0</v>
      </c>
      <c r="AY642" s="730" t="n">
        <f aca="false">IF(AP642&lt;&gt;AR642,(IF('ORÇ.GLOBAL P CAIXA'!I643="",L642*(INFORMAÇÕES!$Q$99/INFORMAÇÕES!$Q$102),IF('ORÇ.GLOBAL P CAIXA'!I643="R",L642,0))),0)</f>
        <v>0</v>
      </c>
      <c r="AZ642" s="75" t="n">
        <f aca="false">IF(AP642&lt;&gt;AR642,(IF('ORÇ.GLOBAL P CAIXA'!I643="",L642*(INFORMAÇÕES!$Q$100/INFORMAÇÕES!$Q$102),IF('ORÇ.GLOBAL P CAIXA'!I643="C",L642,0))),0)</f>
        <v>0</v>
      </c>
      <c r="BA642" s="75" t="n">
        <f aca="false">IF(AP642&lt;&gt;AR642,(IF('ORÇ.GLOBAL P CAIXA'!I643="",L642*INFORMAÇÕES!$U$115,IF('ORÇ.GLOBAL P CAIXA'!I643="CF",L642,0))),0)</f>
        <v>0</v>
      </c>
      <c r="BB642" s="75" t="n">
        <f aca="false">IF(AP642&lt;&gt;AR642,(IF('ORÇ.GLOBAL P CAIXA'!I643="",L642*INFORMAÇÕES!$U$116,IF('ORÇ.GLOBAL P CAIXA'!I643="O",L642,0))),0)</f>
        <v>0</v>
      </c>
      <c r="BC642" s="731" t="n">
        <f aca="false">IF(E642&lt;&gt;0,L642,0)</f>
        <v>0</v>
      </c>
    </row>
    <row r="643" s="174" customFormat="true" ht="14.25" hidden="false" customHeight="false" outlineLevel="0" collapsed="false">
      <c r="A643" s="159" t="n">
        <v>633</v>
      </c>
      <c r="B643" s="160" t="n">
        <f aca="false">'ORÇ.REPROG. P CAIXA'!B645</f>
        <v>0</v>
      </c>
      <c r="C643" s="723" t="n">
        <f aca="false">'ORÇ.REPROG. P CAIXA'!C645</f>
        <v>0</v>
      </c>
      <c r="D643" s="162" t="n">
        <f aca="false">'ORÇ.REPROG. P CAIXA'!D645</f>
        <v>0</v>
      </c>
      <c r="E643" s="163" t="n">
        <f aca="false">IF('BM GLOBAL'!$P$1&lt;&gt;0,'ORÇ.REPROG. P CAIXA'!E645,'ORÇ.REPROG. P CAIXA'!H645)</f>
        <v>0</v>
      </c>
      <c r="F643" s="163" t="n">
        <f aca="false">IF('BM GLOBAL'!$P$1&lt;&gt;0,IF('ORÇ.GLOBAL P CAIXA'!K644=0,'ORÇ.GLOBAL EMPRESA'!G644,'ORÇ.GLOBAL P CAIXA'!F644),'ORÇ.REPROG. P CAIXA'!I645)</f>
        <v>0</v>
      </c>
      <c r="G643" s="163" t="n">
        <f aca="false">IF(E643&lt;&gt;0,ROUND(E643*F643,2),IF(AO643=0,(SUMIF('ORÇ.REPROG. P CAIXA'!$AC$13:$AC$1012,B643,$AO$11:$AO$1010)),AO643))</f>
        <v>0</v>
      </c>
      <c r="H643" s="163" t="n">
        <f aca="false">IF(J643&lt;&gt;0,IF(E643&lt;&gt;0,J643/F643,0),0)</f>
        <v>0</v>
      </c>
      <c r="I643" s="163" t="n">
        <f aca="false">IF(L643&lt;&gt;0,IF(E643&lt;&gt;0,L643/F643,0),0)</f>
        <v>0</v>
      </c>
      <c r="J643" s="163" t="n">
        <f aca="false">IF(E643&lt;&gt;0,ROUND(INDEX($P$11:$AM$1010,$A643,$L$1),2),IF(AX643=0,(SUMIF($AP$11:$AP$1010,B643,$AX$11:$AX$1010)),AX643))</f>
        <v>0</v>
      </c>
      <c r="K643" s="163" t="n">
        <f aca="false">IF(G643=0,0,(J643/G643)*100)</f>
        <v>0</v>
      </c>
      <c r="L643" s="163" t="n">
        <f aca="false">IF(E643&lt;&gt;0,ROUND(IF($L$1=1,SUM(P643),"0")+IF($L$1=2,SUM($P643:Q643),"0")+IF($L$1=3,SUM($P643:R643),"0")+IF($L$1=4,SUM($P643:S643),"0")+IF($L$1=5,SUM($P643:T643),"0")+IF($L$1=6,SUM($P643:U643),"0")+IF($L$1=7,SUM($P643:V643),"0")+IF($L$1=8,SUM($P643:W643),"0")+IF($L$1=9,SUM($P643:X643),"0")+IF($L$1=10,SUM($P643:Y643),"0")+IF($L$1=11,SUM($P643:Z643),"0")+IF($L$1=12,SUM($P643:AA643),"0")+IF($L$1=13,SUM($P643:AB643),"0")+IF($L$1=14,SUM($P643:AC643),"0")+IF($L$1=15,SUM($P643:AD643),"0")+IF($L$1=16,SUM($P643:AE643),"0")+IF($L$1=17,SUM($P643:AF643),"0")+IF($L$1=18,SUM($P643:AG643),"0")+IF($L$1=19,SUM($P643:AH643),"0")+IF($L$1=20,SUM($P643:AI643),"0")+IF($L$1=21,SUM($P643:AJ643),"0")+IF($L$1=22,SUM($P643:AK643),"0")+IF($L$1=23,SUM($P643:AL643),"0")+IF($L$1=24,SUM($P643:AM643),"0"),2),IF(BC643=0,(SUMIF($AP$11:$AP$1010,B643,$BC$11:$BC$1010)),BC643))</f>
        <v>0</v>
      </c>
      <c r="M643" s="163" t="n">
        <f aca="false">IF(G643=0,0,(L643/G643)*100)</f>
        <v>0</v>
      </c>
      <c r="N643" s="168" t="str">
        <f aca="false">IF(B643&gt;0,"ok","ocultar")</f>
        <v>ocultar</v>
      </c>
      <c r="O643" s="650"/>
      <c r="P643" s="724"/>
      <c r="Q643" s="725"/>
      <c r="R643" s="725"/>
      <c r="S643" s="725"/>
      <c r="T643" s="725"/>
      <c r="U643" s="725"/>
      <c r="V643" s="725"/>
      <c r="W643" s="725"/>
      <c r="X643" s="725"/>
      <c r="Y643" s="725"/>
      <c r="Z643" s="725"/>
      <c r="AA643" s="726"/>
      <c r="AB643" s="726"/>
      <c r="AC643" s="726"/>
      <c r="AD643" s="726"/>
      <c r="AE643" s="726"/>
      <c r="AF643" s="726"/>
      <c r="AG643" s="726"/>
      <c r="AH643" s="726"/>
      <c r="AI643" s="726"/>
      <c r="AJ643" s="726"/>
      <c r="AK643" s="726"/>
      <c r="AL643" s="726"/>
      <c r="AM643" s="727"/>
      <c r="AO643" s="728" t="n">
        <f aca="false">IF(E643&lt;&gt;0,G643,0)</f>
        <v>0</v>
      </c>
      <c r="AP643" s="157" t="n">
        <f aca="false">IF(B643=0,AP642,IF(ISNONTEXT(B643)=TRUE(),INT(B643),INT(LEFT(B643,FIND(".",B643)-1))))</f>
        <v>3</v>
      </c>
      <c r="AQ643" s="157" t="str">
        <f aca="false">IF(AQ644=1,1,IF(B643&lt;&gt;0,1,IF(C643&lt;&gt;0,1,IF(D643&lt;&gt;0,1,IF(E643&lt;&gt;0,1,"")))))</f>
        <v/>
      </c>
      <c r="AR643" s="157" t="str">
        <f aca="false">IF(AP643=0," ",IF(AP643&lt;&gt;AP642,AP643," "))</f>
        <v> </v>
      </c>
      <c r="AS643" s="732"/>
      <c r="AT643" s="730" t="n">
        <f aca="false">IF(AP643&lt;&gt;AR643,(IF('ORÇ.GLOBAL P CAIXA'!I644="",J643*(INFORMAÇÕES!$Q$99/INFORMAÇÕES!$Q$102),IF('ORÇ.GLOBAL P CAIXA'!I644="R",J643,0))),0)</f>
        <v>0</v>
      </c>
      <c r="AU643" s="75" t="n">
        <f aca="false">IF(AP643&lt;&gt;AR643,(IF('ORÇ.GLOBAL P CAIXA'!I644="",J643*(INFORMAÇÕES!$Q$100/INFORMAÇÕES!$Q$102),IF('ORÇ.GLOBAL P CAIXA'!I644="C",J643,0))),0)</f>
        <v>0</v>
      </c>
      <c r="AV643" s="75" t="n">
        <f aca="false">IF(AP643&lt;&gt;AR643,(IF('ORÇ.GLOBAL P CAIXA'!I644="",J643*INFORMAÇÕES!$U$115,IF('ORÇ.GLOBAL P CAIXA'!I644="CF",J643,0))),0)</f>
        <v>0</v>
      </c>
      <c r="AW643" s="75" t="n">
        <f aca="false">IF(AP643&lt;&gt;AR643,(IF('ORÇ.GLOBAL P CAIXA'!I644="",J643*INFORMAÇÕES!$U$116,IF('ORÇ.GLOBAL P CAIXA'!I644="O",J643,0))),0)</f>
        <v>0</v>
      </c>
      <c r="AX643" s="731" t="n">
        <f aca="false">IF(E643&lt;&gt;0,J643,0)</f>
        <v>0</v>
      </c>
      <c r="AY643" s="730" t="n">
        <f aca="false">IF(AP643&lt;&gt;AR643,(IF('ORÇ.GLOBAL P CAIXA'!I644="",L643*(INFORMAÇÕES!$Q$99/INFORMAÇÕES!$Q$102),IF('ORÇ.GLOBAL P CAIXA'!I644="R",L643,0))),0)</f>
        <v>0</v>
      </c>
      <c r="AZ643" s="75" t="n">
        <f aca="false">IF(AP643&lt;&gt;AR643,(IF('ORÇ.GLOBAL P CAIXA'!I644="",L643*(INFORMAÇÕES!$Q$100/INFORMAÇÕES!$Q$102),IF('ORÇ.GLOBAL P CAIXA'!I644="C",L643,0))),0)</f>
        <v>0</v>
      </c>
      <c r="BA643" s="75" t="n">
        <f aca="false">IF(AP643&lt;&gt;AR643,(IF('ORÇ.GLOBAL P CAIXA'!I644="",L643*INFORMAÇÕES!$U$115,IF('ORÇ.GLOBAL P CAIXA'!I644="CF",L643,0))),0)</f>
        <v>0</v>
      </c>
      <c r="BB643" s="75" t="n">
        <f aca="false">IF(AP643&lt;&gt;AR643,(IF('ORÇ.GLOBAL P CAIXA'!I644="",L643*INFORMAÇÕES!$U$116,IF('ORÇ.GLOBAL P CAIXA'!I644="O",L643,0))),0)</f>
        <v>0</v>
      </c>
      <c r="BC643" s="731" t="n">
        <f aca="false">IF(E643&lt;&gt;0,L643,0)</f>
        <v>0</v>
      </c>
    </row>
    <row r="644" s="174" customFormat="true" ht="14.25" hidden="false" customHeight="false" outlineLevel="0" collapsed="false">
      <c r="A644" s="159" t="n">
        <v>634</v>
      </c>
      <c r="B644" s="160" t="n">
        <f aca="false">'ORÇ.REPROG. P CAIXA'!B646</f>
        <v>0</v>
      </c>
      <c r="C644" s="723" t="n">
        <f aca="false">'ORÇ.REPROG. P CAIXA'!C646</f>
        <v>0</v>
      </c>
      <c r="D644" s="162" t="n">
        <f aca="false">'ORÇ.REPROG. P CAIXA'!D646</f>
        <v>0</v>
      </c>
      <c r="E644" s="163" t="n">
        <f aca="false">IF('BM GLOBAL'!$P$1&lt;&gt;0,'ORÇ.REPROG. P CAIXA'!E646,'ORÇ.REPROG. P CAIXA'!H646)</f>
        <v>0</v>
      </c>
      <c r="F644" s="163" t="n">
        <f aca="false">IF('BM GLOBAL'!$P$1&lt;&gt;0,IF('ORÇ.GLOBAL P CAIXA'!K645=0,'ORÇ.GLOBAL EMPRESA'!G645,'ORÇ.GLOBAL P CAIXA'!F645),'ORÇ.REPROG. P CAIXA'!I646)</f>
        <v>0</v>
      </c>
      <c r="G644" s="163" t="n">
        <f aca="false">IF(E644&lt;&gt;0,ROUND(E644*F644,2),IF(AO644=0,(SUMIF('ORÇ.REPROG. P CAIXA'!$AC$13:$AC$1012,B644,$AO$11:$AO$1010)),AO644))</f>
        <v>0</v>
      </c>
      <c r="H644" s="163" t="n">
        <f aca="false">IF(J644&lt;&gt;0,IF(E644&lt;&gt;0,J644/F644,0),0)</f>
        <v>0</v>
      </c>
      <c r="I644" s="163" t="n">
        <f aca="false">IF(L644&lt;&gt;0,IF(E644&lt;&gt;0,L644/F644,0),0)</f>
        <v>0</v>
      </c>
      <c r="J644" s="163" t="n">
        <f aca="false">IF(E644&lt;&gt;0,ROUND(INDEX($P$11:$AM$1010,$A644,$L$1),2),IF(AX644=0,(SUMIF($AP$11:$AP$1010,B644,$AX$11:$AX$1010)),AX644))</f>
        <v>0</v>
      </c>
      <c r="K644" s="163" t="n">
        <f aca="false">IF(G644=0,0,(J644/G644)*100)</f>
        <v>0</v>
      </c>
      <c r="L644" s="163" t="n">
        <f aca="false">IF(E644&lt;&gt;0,ROUND(IF($L$1=1,SUM(P644),"0")+IF($L$1=2,SUM($P644:Q644),"0")+IF($L$1=3,SUM($P644:R644),"0")+IF($L$1=4,SUM($P644:S644),"0")+IF($L$1=5,SUM($P644:T644),"0")+IF($L$1=6,SUM($P644:U644),"0")+IF($L$1=7,SUM($P644:V644),"0")+IF($L$1=8,SUM($P644:W644),"0")+IF($L$1=9,SUM($P644:X644),"0")+IF($L$1=10,SUM($P644:Y644),"0")+IF($L$1=11,SUM($P644:Z644),"0")+IF($L$1=12,SUM($P644:AA644),"0")+IF($L$1=13,SUM($P644:AB644),"0")+IF($L$1=14,SUM($P644:AC644),"0")+IF($L$1=15,SUM($P644:AD644),"0")+IF($L$1=16,SUM($P644:AE644),"0")+IF($L$1=17,SUM($P644:AF644),"0")+IF($L$1=18,SUM($P644:AG644),"0")+IF($L$1=19,SUM($P644:AH644),"0")+IF($L$1=20,SUM($P644:AI644),"0")+IF($L$1=21,SUM($P644:AJ644),"0")+IF($L$1=22,SUM($P644:AK644),"0")+IF($L$1=23,SUM($P644:AL644),"0")+IF($L$1=24,SUM($P644:AM644),"0"),2),IF(BC644=0,(SUMIF($AP$11:$AP$1010,B644,$BC$11:$BC$1010)),BC644))</f>
        <v>0</v>
      </c>
      <c r="M644" s="163" t="n">
        <f aca="false">IF(G644=0,0,(L644/G644)*100)</f>
        <v>0</v>
      </c>
      <c r="N644" s="168" t="str">
        <f aca="false">IF(B644&gt;0,"ok","ocultar")</f>
        <v>ocultar</v>
      </c>
      <c r="O644" s="650"/>
      <c r="P644" s="724"/>
      <c r="Q644" s="725"/>
      <c r="R644" s="725"/>
      <c r="S644" s="725"/>
      <c r="T644" s="725"/>
      <c r="U644" s="725"/>
      <c r="V644" s="725"/>
      <c r="W644" s="725"/>
      <c r="X644" s="725"/>
      <c r="Y644" s="725"/>
      <c r="Z644" s="725"/>
      <c r="AA644" s="726"/>
      <c r="AB644" s="726"/>
      <c r="AC644" s="726"/>
      <c r="AD644" s="726"/>
      <c r="AE644" s="726"/>
      <c r="AF644" s="726"/>
      <c r="AG644" s="726"/>
      <c r="AH644" s="726"/>
      <c r="AI644" s="726"/>
      <c r="AJ644" s="726"/>
      <c r="AK644" s="726"/>
      <c r="AL644" s="726"/>
      <c r="AM644" s="727"/>
      <c r="AO644" s="728" t="n">
        <f aca="false">IF(E644&lt;&gt;0,G644,0)</f>
        <v>0</v>
      </c>
      <c r="AP644" s="157" t="n">
        <f aca="false">IF(B644=0,AP643,IF(ISNONTEXT(B644)=TRUE(),INT(B644),INT(LEFT(B644,FIND(".",B644)-1))))</f>
        <v>3</v>
      </c>
      <c r="AQ644" s="157" t="str">
        <f aca="false">IF(AQ645=1,1,IF(B644&lt;&gt;0,1,IF(C644&lt;&gt;0,1,IF(D644&lt;&gt;0,1,IF(E644&lt;&gt;0,1,"")))))</f>
        <v/>
      </c>
      <c r="AR644" s="157" t="str">
        <f aca="false">IF(AP644=0," ",IF(AP644&lt;&gt;AP643,AP644," "))</f>
        <v> </v>
      </c>
      <c r="AS644" s="732"/>
      <c r="AT644" s="730" t="n">
        <f aca="false">IF(AP644&lt;&gt;AR644,(IF('ORÇ.GLOBAL P CAIXA'!I645="",J644*(INFORMAÇÕES!$Q$99/INFORMAÇÕES!$Q$102),IF('ORÇ.GLOBAL P CAIXA'!I645="R",J644,0))),0)</f>
        <v>0</v>
      </c>
      <c r="AU644" s="75" t="n">
        <f aca="false">IF(AP644&lt;&gt;AR644,(IF('ORÇ.GLOBAL P CAIXA'!I645="",J644*(INFORMAÇÕES!$Q$100/INFORMAÇÕES!$Q$102),IF('ORÇ.GLOBAL P CAIXA'!I645="C",J644,0))),0)</f>
        <v>0</v>
      </c>
      <c r="AV644" s="75" t="n">
        <f aca="false">IF(AP644&lt;&gt;AR644,(IF('ORÇ.GLOBAL P CAIXA'!I645="",J644*INFORMAÇÕES!$U$115,IF('ORÇ.GLOBAL P CAIXA'!I645="CF",J644,0))),0)</f>
        <v>0</v>
      </c>
      <c r="AW644" s="75" t="n">
        <f aca="false">IF(AP644&lt;&gt;AR644,(IF('ORÇ.GLOBAL P CAIXA'!I645="",J644*INFORMAÇÕES!$U$116,IF('ORÇ.GLOBAL P CAIXA'!I645="O",J644,0))),0)</f>
        <v>0</v>
      </c>
      <c r="AX644" s="731" t="n">
        <f aca="false">IF(E644&lt;&gt;0,J644,0)</f>
        <v>0</v>
      </c>
      <c r="AY644" s="730" t="n">
        <f aca="false">IF(AP644&lt;&gt;AR644,(IF('ORÇ.GLOBAL P CAIXA'!I645="",L644*(INFORMAÇÕES!$Q$99/INFORMAÇÕES!$Q$102),IF('ORÇ.GLOBAL P CAIXA'!I645="R",L644,0))),0)</f>
        <v>0</v>
      </c>
      <c r="AZ644" s="75" t="n">
        <f aca="false">IF(AP644&lt;&gt;AR644,(IF('ORÇ.GLOBAL P CAIXA'!I645="",L644*(INFORMAÇÕES!$Q$100/INFORMAÇÕES!$Q$102),IF('ORÇ.GLOBAL P CAIXA'!I645="C",L644,0))),0)</f>
        <v>0</v>
      </c>
      <c r="BA644" s="75" t="n">
        <f aca="false">IF(AP644&lt;&gt;AR644,(IF('ORÇ.GLOBAL P CAIXA'!I645="",L644*INFORMAÇÕES!$U$115,IF('ORÇ.GLOBAL P CAIXA'!I645="CF",L644,0))),0)</f>
        <v>0</v>
      </c>
      <c r="BB644" s="75" t="n">
        <f aca="false">IF(AP644&lt;&gt;AR644,(IF('ORÇ.GLOBAL P CAIXA'!I645="",L644*INFORMAÇÕES!$U$116,IF('ORÇ.GLOBAL P CAIXA'!I645="O",L644,0))),0)</f>
        <v>0</v>
      </c>
      <c r="BC644" s="731" t="n">
        <f aca="false">IF(E644&lt;&gt;0,L644,0)</f>
        <v>0</v>
      </c>
    </row>
    <row r="645" s="174" customFormat="true" ht="14.25" hidden="false" customHeight="false" outlineLevel="0" collapsed="false">
      <c r="A645" s="159" t="n">
        <v>635</v>
      </c>
      <c r="B645" s="160" t="n">
        <f aca="false">'ORÇ.REPROG. P CAIXA'!B647</f>
        <v>0</v>
      </c>
      <c r="C645" s="723" t="n">
        <f aca="false">'ORÇ.REPROG. P CAIXA'!C647</f>
        <v>0</v>
      </c>
      <c r="D645" s="162" t="n">
        <f aca="false">'ORÇ.REPROG. P CAIXA'!D647</f>
        <v>0</v>
      </c>
      <c r="E645" s="163" t="n">
        <f aca="false">IF('BM GLOBAL'!$P$1&lt;&gt;0,'ORÇ.REPROG. P CAIXA'!E647,'ORÇ.REPROG. P CAIXA'!H647)</f>
        <v>0</v>
      </c>
      <c r="F645" s="163" t="n">
        <f aca="false">IF('BM GLOBAL'!$P$1&lt;&gt;0,IF('ORÇ.GLOBAL P CAIXA'!K646=0,'ORÇ.GLOBAL EMPRESA'!G646,'ORÇ.GLOBAL P CAIXA'!F646),'ORÇ.REPROG. P CAIXA'!I647)</f>
        <v>0</v>
      </c>
      <c r="G645" s="163" t="n">
        <f aca="false">IF(E645&lt;&gt;0,ROUND(E645*F645,2),IF(AO645=0,(SUMIF('ORÇ.REPROG. P CAIXA'!$AC$13:$AC$1012,B645,$AO$11:$AO$1010)),AO645))</f>
        <v>0</v>
      </c>
      <c r="H645" s="163" t="n">
        <f aca="false">IF(J645&lt;&gt;0,IF(E645&lt;&gt;0,J645/F645,0),0)</f>
        <v>0</v>
      </c>
      <c r="I645" s="163" t="n">
        <f aca="false">IF(L645&lt;&gt;0,IF(E645&lt;&gt;0,L645/F645,0),0)</f>
        <v>0</v>
      </c>
      <c r="J645" s="163" t="n">
        <f aca="false">IF(E645&lt;&gt;0,ROUND(INDEX($P$11:$AM$1010,$A645,$L$1),2),IF(AX645=0,(SUMIF($AP$11:$AP$1010,B645,$AX$11:$AX$1010)),AX645))</f>
        <v>0</v>
      </c>
      <c r="K645" s="163" t="n">
        <f aca="false">IF(G645=0,0,(J645/G645)*100)</f>
        <v>0</v>
      </c>
      <c r="L645" s="163" t="n">
        <f aca="false">IF(E645&lt;&gt;0,ROUND(IF($L$1=1,SUM(P645),"0")+IF($L$1=2,SUM($P645:Q645),"0")+IF($L$1=3,SUM($P645:R645),"0")+IF($L$1=4,SUM($P645:S645),"0")+IF($L$1=5,SUM($P645:T645),"0")+IF($L$1=6,SUM($P645:U645),"0")+IF($L$1=7,SUM($P645:V645),"0")+IF($L$1=8,SUM($P645:W645),"0")+IF($L$1=9,SUM($P645:X645),"0")+IF($L$1=10,SUM($P645:Y645),"0")+IF($L$1=11,SUM($P645:Z645),"0")+IF($L$1=12,SUM($P645:AA645),"0")+IF($L$1=13,SUM($P645:AB645),"0")+IF($L$1=14,SUM($P645:AC645),"0")+IF($L$1=15,SUM($P645:AD645),"0")+IF($L$1=16,SUM($P645:AE645),"0")+IF($L$1=17,SUM($P645:AF645),"0")+IF($L$1=18,SUM($P645:AG645),"0")+IF($L$1=19,SUM($P645:AH645),"0")+IF($L$1=20,SUM($P645:AI645),"0")+IF($L$1=21,SUM($P645:AJ645),"0")+IF($L$1=22,SUM($P645:AK645),"0")+IF($L$1=23,SUM($P645:AL645),"0")+IF($L$1=24,SUM($P645:AM645),"0"),2),IF(BC645=0,(SUMIF($AP$11:$AP$1010,B645,$BC$11:$BC$1010)),BC645))</f>
        <v>0</v>
      </c>
      <c r="M645" s="163" t="n">
        <f aca="false">IF(G645=0,0,(L645/G645)*100)</f>
        <v>0</v>
      </c>
      <c r="N645" s="168" t="str">
        <f aca="false">IF(B645&gt;0,"ok","ocultar")</f>
        <v>ocultar</v>
      </c>
      <c r="O645" s="650"/>
      <c r="P645" s="724"/>
      <c r="Q645" s="725"/>
      <c r="R645" s="725"/>
      <c r="S645" s="725"/>
      <c r="T645" s="725"/>
      <c r="U645" s="725"/>
      <c r="V645" s="725"/>
      <c r="W645" s="725"/>
      <c r="X645" s="725"/>
      <c r="Y645" s="725"/>
      <c r="Z645" s="725"/>
      <c r="AA645" s="726"/>
      <c r="AB645" s="726"/>
      <c r="AC645" s="726"/>
      <c r="AD645" s="726"/>
      <c r="AE645" s="726"/>
      <c r="AF645" s="726"/>
      <c r="AG645" s="726"/>
      <c r="AH645" s="726"/>
      <c r="AI645" s="726"/>
      <c r="AJ645" s="726"/>
      <c r="AK645" s="726"/>
      <c r="AL645" s="726"/>
      <c r="AM645" s="727"/>
      <c r="AO645" s="728" t="n">
        <f aca="false">IF(E645&lt;&gt;0,G645,0)</f>
        <v>0</v>
      </c>
      <c r="AP645" s="157" t="n">
        <f aca="false">IF(B645=0,AP644,IF(ISNONTEXT(B645)=TRUE(),INT(B645),INT(LEFT(B645,FIND(".",B645)-1))))</f>
        <v>3</v>
      </c>
      <c r="AQ645" s="157" t="str">
        <f aca="false">IF(AQ646=1,1,IF(B645&lt;&gt;0,1,IF(C645&lt;&gt;0,1,IF(D645&lt;&gt;0,1,IF(E645&lt;&gt;0,1,"")))))</f>
        <v/>
      </c>
      <c r="AR645" s="157" t="str">
        <f aca="false">IF(AP645=0," ",IF(AP645&lt;&gt;AP644,AP645," "))</f>
        <v> </v>
      </c>
      <c r="AS645" s="732"/>
      <c r="AT645" s="730" t="n">
        <f aca="false">IF(AP645&lt;&gt;AR645,(IF('ORÇ.GLOBAL P CAIXA'!I646="",J645*(INFORMAÇÕES!$Q$99/INFORMAÇÕES!$Q$102),IF('ORÇ.GLOBAL P CAIXA'!I646="R",J645,0))),0)</f>
        <v>0</v>
      </c>
      <c r="AU645" s="75" t="n">
        <f aca="false">IF(AP645&lt;&gt;AR645,(IF('ORÇ.GLOBAL P CAIXA'!I646="",J645*(INFORMAÇÕES!$Q$100/INFORMAÇÕES!$Q$102),IF('ORÇ.GLOBAL P CAIXA'!I646="C",J645,0))),0)</f>
        <v>0</v>
      </c>
      <c r="AV645" s="75" t="n">
        <f aca="false">IF(AP645&lt;&gt;AR645,(IF('ORÇ.GLOBAL P CAIXA'!I646="",J645*INFORMAÇÕES!$U$115,IF('ORÇ.GLOBAL P CAIXA'!I646="CF",J645,0))),0)</f>
        <v>0</v>
      </c>
      <c r="AW645" s="75" t="n">
        <f aca="false">IF(AP645&lt;&gt;AR645,(IF('ORÇ.GLOBAL P CAIXA'!I646="",J645*INFORMAÇÕES!$U$116,IF('ORÇ.GLOBAL P CAIXA'!I646="O",J645,0))),0)</f>
        <v>0</v>
      </c>
      <c r="AX645" s="731" t="n">
        <f aca="false">IF(E645&lt;&gt;0,J645,0)</f>
        <v>0</v>
      </c>
      <c r="AY645" s="730" t="n">
        <f aca="false">IF(AP645&lt;&gt;AR645,(IF('ORÇ.GLOBAL P CAIXA'!I646="",L645*(INFORMAÇÕES!$Q$99/INFORMAÇÕES!$Q$102),IF('ORÇ.GLOBAL P CAIXA'!I646="R",L645,0))),0)</f>
        <v>0</v>
      </c>
      <c r="AZ645" s="75" t="n">
        <f aca="false">IF(AP645&lt;&gt;AR645,(IF('ORÇ.GLOBAL P CAIXA'!I646="",L645*(INFORMAÇÕES!$Q$100/INFORMAÇÕES!$Q$102),IF('ORÇ.GLOBAL P CAIXA'!I646="C",L645,0))),0)</f>
        <v>0</v>
      </c>
      <c r="BA645" s="75" t="n">
        <f aca="false">IF(AP645&lt;&gt;AR645,(IF('ORÇ.GLOBAL P CAIXA'!I646="",L645*INFORMAÇÕES!$U$115,IF('ORÇ.GLOBAL P CAIXA'!I646="CF",L645,0))),0)</f>
        <v>0</v>
      </c>
      <c r="BB645" s="75" t="n">
        <f aca="false">IF(AP645&lt;&gt;AR645,(IF('ORÇ.GLOBAL P CAIXA'!I646="",L645*INFORMAÇÕES!$U$116,IF('ORÇ.GLOBAL P CAIXA'!I646="O",L645,0))),0)</f>
        <v>0</v>
      </c>
      <c r="BC645" s="731" t="n">
        <f aca="false">IF(E645&lt;&gt;0,L645,0)</f>
        <v>0</v>
      </c>
    </row>
    <row r="646" s="174" customFormat="true" ht="14.25" hidden="false" customHeight="false" outlineLevel="0" collapsed="false">
      <c r="A646" s="159" t="n">
        <v>636</v>
      </c>
      <c r="B646" s="160" t="n">
        <f aca="false">'ORÇ.REPROG. P CAIXA'!B648</f>
        <v>0</v>
      </c>
      <c r="C646" s="723" t="n">
        <f aca="false">'ORÇ.REPROG. P CAIXA'!C648</f>
        <v>0</v>
      </c>
      <c r="D646" s="162" t="n">
        <f aca="false">'ORÇ.REPROG. P CAIXA'!D648</f>
        <v>0</v>
      </c>
      <c r="E646" s="163" t="n">
        <f aca="false">IF('BM GLOBAL'!$P$1&lt;&gt;0,'ORÇ.REPROG. P CAIXA'!E648,'ORÇ.REPROG. P CAIXA'!H648)</f>
        <v>0</v>
      </c>
      <c r="F646" s="163" t="n">
        <f aca="false">IF('BM GLOBAL'!$P$1&lt;&gt;0,IF('ORÇ.GLOBAL P CAIXA'!K647=0,'ORÇ.GLOBAL EMPRESA'!G647,'ORÇ.GLOBAL P CAIXA'!F647),'ORÇ.REPROG. P CAIXA'!I648)</f>
        <v>0</v>
      </c>
      <c r="G646" s="163" t="n">
        <f aca="false">IF(E646&lt;&gt;0,ROUND(E646*F646,2),IF(AO646=0,(SUMIF('ORÇ.REPROG. P CAIXA'!$AC$13:$AC$1012,B646,$AO$11:$AO$1010)),AO646))</f>
        <v>0</v>
      </c>
      <c r="H646" s="163" t="n">
        <f aca="false">IF(J646&lt;&gt;0,IF(E646&lt;&gt;0,J646/F646,0),0)</f>
        <v>0</v>
      </c>
      <c r="I646" s="163" t="n">
        <f aca="false">IF(L646&lt;&gt;0,IF(E646&lt;&gt;0,L646/F646,0),0)</f>
        <v>0</v>
      </c>
      <c r="J646" s="163" t="n">
        <f aca="false">IF(E646&lt;&gt;0,ROUND(INDEX($P$11:$AM$1010,$A646,$L$1),2),IF(AX646=0,(SUMIF($AP$11:$AP$1010,B646,$AX$11:$AX$1010)),AX646))</f>
        <v>0</v>
      </c>
      <c r="K646" s="163" t="n">
        <f aca="false">IF(G646=0,0,(J646/G646)*100)</f>
        <v>0</v>
      </c>
      <c r="L646" s="163" t="n">
        <f aca="false">IF(E646&lt;&gt;0,ROUND(IF($L$1=1,SUM(P646),"0")+IF($L$1=2,SUM($P646:Q646),"0")+IF($L$1=3,SUM($P646:R646),"0")+IF($L$1=4,SUM($P646:S646),"0")+IF($L$1=5,SUM($P646:T646),"0")+IF($L$1=6,SUM($P646:U646),"0")+IF($L$1=7,SUM($P646:V646),"0")+IF($L$1=8,SUM($P646:W646),"0")+IF($L$1=9,SUM($P646:X646),"0")+IF($L$1=10,SUM($P646:Y646),"0")+IF($L$1=11,SUM($P646:Z646),"0")+IF($L$1=12,SUM($P646:AA646),"0")+IF($L$1=13,SUM($P646:AB646),"0")+IF($L$1=14,SUM($P646:AC646),"0")+IF($L$1=15,SUM($P646:AD646),"0")+IF($L$1=16,SUM($P646:AE646),"0")+IF($L$1=17,SUM($P646:AF646),"0")+IF($L$1=18,SUM($P646:AG646),"0")+IF($L$1=19,SUM($P646:AH646),"0")+IF($L$1=20,SUM($P646:AI646),"0")+IF($L$1=21,SUM($P646:AJ646),"0")+IF($L$1=22,SUM($P646:AK646),"0")+IF($L$1=23,SUM($P646:AL646),"0")+IF($L$1=24,SUM($P646:AM646),"0"),2),IF(BC646=0,(SUMIF($AP$11:$AP$1010,B646,$BC$11:$BC$1010)),BC646))</f>
        <v>0</v>
      </c>
      <c r="M646" s="163" t="n">
        <f aca="false">IF(G646=0,0,(L646/G646)*100)</f>
        <v>0</v>
      </c>
      <c r="N646" s="168" t="str">
        <f aca="false">IF(B646&gt;0,"ok","ocultar")</f>
        <v>ocultar</v>
      </c>
      <c r="O646" s="650"/>
      <c r="P646" s="724"/>
      <c r="Q646" s="725"/>
      <c r="R646" s="725"/>
      <c r="S646" s="725"/>
      <c r="T646" s="725"/>
      <c r="U646" s="725"/>
      <c r="V646" s="725"/>
      <c r="W646" s="725"/>
      <c r="X646" s="725"/>
      <c r="Y646" s="725"/>
      <c r="Z646" s="725"/>
      <c r="AA646" s="726"/>
      <c r="AB646" s="726"/>
      <c r="AC646" s="726"/>
      <c r="AD646" s="726"/>
      <c r="AE646" s="726"/>
      <c r="AF646" s="726"/>
      <c r="AG646" s="726"/>
      <c r="AH646" s="726"/>
      <c r="AI646" s="726"/>
      <c r="AJ646" s="726"/>
      <c r="AK646" s="726"/>
      <c r="AL646" s="726"/>
      <c r="AM646" s="727"/>
      <c r="AO646" s="728" t="n">
        <f aca="false">IF(E646&lt;&gt;0,G646,0)</f>
        <v>0</v>
      </c>
      <c r="AP646" s="157" t="n">
        <f aca="false">IF(B646=0,AP645,IF(ISNONTEXT(B646)=TRUE(),INT(B646),INT(LEFT(B646,FIND(".",B646)-1))))</f>
        <v>3</v>
      </c>
      <c r="AQ646" s="157" t="str">
        <f aca="false">IF(AQ647=1,1,IF(B646&lt;&gt;0,1,IF(C646&lt;&gt;0,1,IF(D646&lt;&gt;0,1,IF(E646&lt;&gt;0,1,"")))))</f>
        <v/>
      </c>
      <c r="AR646" s="157" t="str">
        <f aca="false">IF(AP646=0," ",IF(AP646&lt;&gt;AP645,AP646," "))</f>
        <v> </v>
      </c>
      <c r="AS646" s="732"/>
      <c r="AT646" s="730" t="n">
        <f aca="false">IF(AP646&lt;&gt;AR646,(IF('ORÇ.GLOBAL P CAIXA'!I647="",J646*(INFORMAÇÕES!$Q$99/INFORMAÇÕES!$Q$102),IF('ORÇ.GLOBAL P CAIXA'!I647="R",J646,0))),0)</f>
        <v>0</v>
      </c>
      <c r="AU646" s="75" t="n">
        <f aca="false">IF(AP646&lt;&gt;AR646,(IF('ORÇ.GLOBAL P CAIXA'!I647="",J646*(INFORMAÇÕES!$Q$100/INFORMAÇÕES!$Q$102),IF('ORÇ.GLOBAL P CAIXA'!I647="C",J646,0))),0)</f>
        <v>0</v>
      </c>
      <c r="AV646" s="75" t="n">
        <f aca="false">IF(AP646&lt;&gt;AR646,(IF('ORÇ.GLOBAL P CAIXA'!I647="",J646*INFORMAÇÕES!$U$115,IF('ORÇ.GLOBAL P CAIXA'!I647="CF",J646,0))),0)</f>
        <v>0</v>
      </c>
      <c r="AW646" s="75" t="n">
        <f aca="false">IF(AP646&lt;&gt;AR646,(IF('ORÇ.GLOBAL P CAIXA'!I647="",J646*INFORMAÇÕES!$U$116,IF('ORÇ.GLOBAL P CAIXA'!I647="O",J646,0))),0)</f>
        <v>0</v>
      </c>
      <c r="AX646" s="731" t="n">
        <f aca="false">IF(E646&lt;&gt;0,J646,0)</f>
        <v>0</v>
      </c>
      <c r="AY646" s="730" t="n">
        <f aca="false">IF(AP646&lt;&gt;AR646,(IF('ORÇ.GLOBAL P CAIXA'!I647="",L646*(INFORMAÇÕES!$Q$99/INFORMAÇÕES!$Q$102),IF('ORÇ.GLOBAL P CAIXA'!I647="R",L646,0))),0)</f>
        <v>0</v>
      </c>
      <c r="AZ646" s="75" t="n">
        <f aca="false">IF(AP646&lt;&gt;AR646,(IF('ORÇ.GLOBAL P CAIXA'!I647="",L646*(INFORMAÇÕES!$Q$100/INFORMAÇÕES!$Q$102),IF('ORÇ.GLOBAL P CAIXA'!I647="C",L646,0))),0)</f>
        <v>0</v>
      </c>
      <c r="BA646" s="75" t="n">
        <f aca="false">IF(AP646&lt;&gt;AR646,(IF('ORÇ.GLOBAL P CAIXA'!I647="",L646*INFORMAÇÕES!$U$115,IF('ORÇ.GLOBAL P CAIXA'!I647="CF",L646,0))),0)</f>
        <v>0</v>
      </c>
      <c r="BB646" s="75" t="n">
        <f aca="false">IF(AP646&lt;&gt;AR646,(IF('ORÇ.GLOBAL P CAIXA'!I647="",L646*INFORMAÇÕES!$U$116,IF('ORÇ.GLOBAL P CAIXA'!I647="O",L646,0))),0)</f>
        <v>0</v>
      </c>
      <c r="BC646" s="731" t="n">
        <f aca="false">IF(E646&lt;&gt;0,L646,0)</f>
        <v>0</v>
      </c>
    </row>
    <row r="647" s="174" customFormat="true" ht="14.25" hidden="false" customHeight="false" outlineLevel="0" collapsed="false">
      <c r="A647" s="159" t="n">
        <v>637</v>
      </c>
      <c r="B647" s="160" t="n">
        <f aca="false">'ORÇ.REPROG. P CAIXA'!B649</f>
        <v>0</v>
      </c>
      <c r="C647" s="723" t="n">
        <f aca="false">'ORÇ.REPROG. P CAIXA'!C649</f>
        <v>0</v>
      </c>
      <c r="D647" s="162" t="n">
        <f aca="false">'ORÇ.REPROG. P CAIXA'!D649</f>
        <v>0</v>
      </c>
      <c r="E647" s="163" t="n">
        <f aca="false">IF('BM GLOBAL'!$P$1&lt;&gt;0,'ORÇ.REPROG. P CAIXA'!E649,'ORÇ.REPROG. P CAIXA'!H649)</f>
        <v>0</v>
      </c>
      <c r="F647" s="163" t="n">
        <f aca="false">IF('BM GLOBAL'!$P$1&lt;&gt;0,IF('ORÇ.GLOBAL P CAIXA'!K648=0,'ORÇ.GLOBAL EMPRESA'!G648,'ORÇ.GLOBAL P CAIXA'!F648),'ORÇ.REPROG. P CAIXA'!I649)</f>
        <v>0</v>
      </c>
      <c r="G647" s="163" t="n">
        <f aca="false">IF(E647&lt;&gt;0,ROUND(E647*F647,2),IF(AO647=0,(SUMIF('ORÇ.REPROG. P CAIXA'!$AC$13:$AC$1012,B647,$AO$11:$AO$1010)),AO647))</f>
        <v>0</v>
      </c>
      <c r="H647" s="163" t="n">
        <f aca="false">IF(J647&lt;&gt;0,IF(E647&lt;&gt;0,J647/F647,0),0)</f>
        <v>0</v>
      </c>
      <c r="I647" s="163" t="n">
        <f aca="false">IF(L647&lt;&gt;0,IF(E647&lt;&gt;0,L647/F647,0),0)</f>
        <v>0</v>
      </c>
      <c r="J647" s="163" t="n">
        <f aca="false">IF(E647&lt;&gt;0,ROUND(INDEX($P$11:$AM$1010,$A647,$L$1),2),IF(AX647=0,(SUMIF($AP$11:$AP$1010,B647,$AX$11:$AX$1010)),AX647))</f>
        <v>0</v>
      </c>
      <c r="K647" s="163" t="n">
        <f aca="false">IF(G647=0,0,(J647/G647)*100)</f>
        <v>0</v>
      </c>
      <c r="L647" s="163" t="n">
        <f aca="false">IF(E647&lt;&gt;0,ROUND(IF($L$1=1,SUM(P647),"0")+IF($L$1=2,SUM($P647:Q647),"0")+IF($L$1=3,SUM($P647:R647),"0")+IF($L$1=4,SUM($P647:S647),"0")+IF($L$1=5,SUM($P647:T647),"0")+IF($L$1=6,SUM($P647:U647),"0")+IF($L$1=7,SUM($P647:V647),"0")+IF($L$1=8,SUM($P647:W647),"0")+IF($L$1=9,SUM($P647:X647),"0")+IF($L$1=10,SUM($P647:Y647),"0")+IF($L$1=11,SUM($P647:Z647),"0")+IF($L$1=12,SUM($P647:AA647),"0")+IF($L$1=13,SUM($P647:AB647),"0")+IF($L$1=14,SUM($P647:AC647),"0")+IF($L$1=15,SUM($P647:AD647),"0")+IF($L$1=16,SUM($P647:AE647),"0")+IF($L$1=17,SUM($P647:AF647),"0")+IF($L$1=18,SUM($P647:AG647),"0")+IF($L$1=19,SUM($P647:AH647),"0")+IF($L$1=20,SUM($P647:AI647),"0")+IF($L$1=21,SUM($P647:AJ647),"0")+IF($L$1=22,SUM($P647:AK647),"0")+IF($L$1=23,SUM($P647:AL647),"0")+IF($L$1=24,SUM($P647:AM647),"0"),2),IF(BC647=0,(SUMIF($AP$11:$AP$1010,B647,$BC$11:$BC$1010)),BC647))</f>
        <v>0</v>
      </c>
      <c r="M647" s="163" t="n">
        <f aca="false">IF(G647=0,0,(L647/G647)*100)</f>
        <v>0</v>
      </c>
      <c r="N647" s="168" t="str">
        <f aca="false">IF(B647&gt;0,"ok","ocultar")</f>
        <v>ocultar</v>
      </c>
      <c r="O647" s="650"/>
      <c r="P647" s="724"/>
      <c r="Q647" s="725"/>
      <c r="R647" s="725"/>
      <c r="S647" s="725"/>
      <c r="T647" s="725"/>
      <c r="U647" s="725"/>
      <c r="V647" s="725"/>
      <c r="W647" s="725"/>
      <c r="X647" s="725"/>
      <c r="Y647" s="725"/>
      <c r="Z647" s="725"/>
      <c r="AA647" s="726"/>
      <c r="AB647" s="726"/>
      <c r="AC647" s="726"/>
      <c r="AD647" s="726"/>
      <c r="AE647" s="726"/>
      <c r="AF647" s="726"/>
      <c r="AG647" s="726"/>
      <c r="AH647" s="726"/>
      <c r="AI647" s="726"/>
      <c r="AJ647" s="726"/>
      <c r="AK647" s="726"/>
      <c r="AL647" s="726"/>
      <c r="AM647" s="727"/>
      <c r="AO647" s="728" t="n">
        <f aca="false">IF(E647&lt;&gt;0,G647,0)</f>
        <v>0</v>
      </c>
      <c r="AP647" s="157" t="n">
        <f aca="false">IF(B647=0,AP646,IF(ISNONTEXT(B647)=TRUE(),INT(B647),INT(LEFT(B647,FIND(".",B647)-1))))</f>
        <v>3</v>
      </c>
      <c r="AQ647" s="157" t="str">
        <f aca="false">IF(AQ648=1,1,IF(B647&lt;&gt;0,1,IF(C647&lt;&gt;0,1,IF(D647&lt;&gt;0,1,IF(E647&lt;&gt;0,1,"")))))</f>
        <v/>
      </c>
      <c r="AR647" s="157" t="str">
        <f aca="false">IF(AP647=0," ",IF(AP647&lt;&gt;AP646,AP647," "))</f>
        <v> </v>
      </c>
      <c r="AS647" s="732"/>
      <c r="AT647" s="730" t="n">
        <f aca="false">IF(AP647&lt;&gt;AR647,(IF('ORÇ.GLOBAL P CAIXA'!I648="",J647*(INFORMAÇÕES!$Q$99/INFORMAÇÕES!$Q$102),IF('ORÇ.GLOBAL P CAIXA'!I648="R",J647,0))),0)</f>
        <v>0</v>
      </c>
      <c r="AU647" s="75" t="n">
        <f aca="false">IF(AP647&lt;&gt;AR647,(IF('ORÇ.GLOBAL P CAIXA'!I648="",J647*(INFORMAÇÕES!$Q$100/INFORMAÇÕES!$Q$102),IF('ORÇ.GLOBAL P CAIXA'!I648="C",J647,0))),0)</f>
        <v>0</v>
      </c>
      <c r="AV647" s="75" t="n">
        <f aca="false">IF(AP647&lt;&gt;AR647,(IF('ORÇ.GLOBAL P CAIXA'!I648="",J647*INFORMAÇÕES!$U$115,IF('ORÇ.GLOBAL P CAIXA'!I648="CF",J647,0))),0)</f>
        <v>0</v>
      </c>
      <c r="AW647" s="75" t="n">
        <f aca="false">IF(AP647&lt;&gt;AR647,(IF('ORÇ.GLOBAL P CAIXA'!I648="",J647*INFORMAÇÕES!$U$116,IF('ORÇ.GLOBAL P CAIXA'!I648="O",J647,0))),0)</f>
        <v>0</v>
      </c>
      <c r="AX647" s="731" t="n">
        <f aca="false">IF(E647&lt;&gt;0,J647,0)</f>
        <v>0</v>
      </c>
      <c r="AY647" s="730" t="n">
        <f aca="false">IF(AP647&lt;&gt;AR647,(IF('ORÇ.GLOBAL P CAIXA'!I648="",L647*(INFORMAÇÕES!$Q$99/INFORMAÇÕES!$Q$102),IF('ORÇ.GLOBAL P CAIXA'!I648="R",L647,0))),0)</f>
        <v>0</v>
      </c>
      <c r="AZ647" s="75" t="n">
        <f aca="false">IF(AP647&lt;&gt;AR647,(IF('ORÇ.GLOBAL P CAIXA'!I648="",L647*(INFORMAÇÕES!$Q$100/INFORMAÇÕES!$Q$102),IF('ORÇ.GLOBAL P CAIXA'!I648="C",L647,0))),0)</f>
        <v>0</v>
      </c>
      <c r="BA647" s="75" t="n">
        <f aca="false">IF(AP647&lt;&gt;AR647,(IF('ORÇ.GLOBAL P CAIXA'!I648="",L647*INFORMAÇÕES!$U$115,IF('ORÇ.GLOBAL P CAIXA'!I648="CF",L647,0))),0)</f>
        <v>0</v>
      </c>
      <c r="BB647" s="75" t="n">
        <f aca="false">IF(AP647&lt;&gt;AR647,(IF('ORÇ.GLOBAL P CAIXA'!I648="",L647*INFORMAÇÕES!$U$116,IF('ORÇ.GLOBAL P CAIXA'!I648="O",L647,0))),0)</f>
        <v>0</v>
      </c>
      <c r="BC647" s="731" t="n">
        <f aca="false">IF(E647&lt;&gt;0,L647,0)</f>
        <v>0</v>
      </c>
    </row>
    <row r="648" s="174" customFormat="true" ht="14.25" hidden="false" customHeight="false" outlineLevel="0" collapsed="false">
      <c r="A648" s="159" t="n">
        <v>638</v>
      </c>
      <c r="B648" s="160" t="n">
        <f aca="false">'ORÇ.REPROG. P CAIXA'!B650</f>
        <v>0</v>
      </c>
      <c r="C648" s="723" t="n">
        <f aca="false">'ORÇ.REPROG. P CAIXA'!C650</f>
        <v>0</v>
      </c>
      <c r="D648" s="162" t="n">
        <f aca="false">'ORÇ.REPROG. P CAIXA'!D650</f>
        <v>0</v>
      </c>
      <c r="E648" s="163" t="n">
        <f aca="false">IF('BM GLOBAL'!$P$1&lt;&gt;0,'ORÇ.REPROG. P CAIXA'!E650,'ORÇ.REPROG. P CAIXA'!H650)</f>
        <v>0</v>
      </c>
      <c r="F648" s="163" t="n">
        <f aca="false">IF('BM GLOBAL'!$P$1&lt;&gt;0,IF('ORÇ.GLOBAL P CAIXA'!K649=0,'ORÇ.GLOBAL EMPRESA'!G649,'ORÇ.GLOBAL P CAIXA'!F649),'ORÇ.REPROG. P CAIXA'!I650)</f>
        <v>0</v>
      </c>
      <c r="G648" s="163" t="n">
        <f aca="false">IF(E648&lt;&gt;0,ROUND(E648*F648,2),IF(AO648=0,(SUMIF('ORÇ.REPROG. P CAIXA'!$AC$13:$AC$1012,B648,$AO$11:$AO$1010)),AO648))</f>
        <v>0</v>
      </c>
      <c r="H648" s="163" t="n">
        <f aca="false">IF(J648&lt;&gt;0,IF(E648&lt;&gt;0,J648/F648,0),0)</f>
        <v>0</v>
      </c>
      <c r="I648" s="163" t="n">
        <f aca="false">IF(L648&lt;&gt;0,IF(E648&lt;&gt;0,L648/F648,0),0)</f>
        <v>0</v>
      </c>
      <c r="J648" s="163" t="n">
        <f aca="false">IF(E648&lt;&gt;0,ROUND(INDEX($P$11:$AM$1010,$A648,$L$1),2),IF(AX648=0,(SUMIF($AP$11:$AP$1010,B648,$AX$11:$AX$1010)),AX648))</f>
        <v>0</v>
      </c>
      <c r="K648" s="163" t="n">
        <f aca="false">IF(G648=0,0,(J648/G648)*100)</f>
        <v>0</v>
      </c>
      <c r="L648" s="163" t="n">
        <f aca="false">IF(E648&lt;&gt;0,ROUND(IF($L$1=1,SUM(P648),"0")+IF($L$1=2,SUM($P648:Q648),"0")+IF($L$1=3,SUM($P648:R648),"0")+IF($L$1=4,SUM($P648:S648),"0")+IF($L$1=5,SUM($P648:T648),"0")+IF($L$1=6,SUM($P648:U648),"0")+IF($L$1=7,SUM($P648:V648),"0")+IF($L$1=8,SUM($P648:W648),"0")+IF($L$1=9,SUM($P648:X648),"0")+IF($L$1=10,SUM($P648:Y648),"0")+IF($L$1=11,SUM($P648:Z648),"0")+IF($L$1=12,SUM($P648:AA648),"0")+IF($L$1=13,SUM($P648:AB648),"0")+IF($L$1=14,SUM($P648:AC648),"0")+IF($L$1=15,SUM($P648:AD648),"0")+IF($L$1=16,SUM($P648:AE648),"0")+IF($L$1=17,SUM($P648:AF648),"0")+IF($L$1=18,SUM($P648:AG648),"0")+IF($L$1=19,SUM($P648:AH648),"0")+IF($L$1=20,SUM($P648:AI648),"0")+IF($L$1=21,SUM($P648:AJ648),"0")+IF($L$1=22,SUM($P648:AK648),"0")+IF($L$1=23,SUM($P648:AL648),"0")+IF($L$1=24,SUM($P648:AM648),"0"),2),IF(BC648=0,(SUMIF($AP$11:$AP$1010,B648,$BC$11:$BC$1010)),BC648))</f>
        <v>0</v>
      </c>
      <c r="M648" s="163" t="n">
        <f aca="false">IF(G648=0,0,(L648/G648)*100)</f>
        <v>0</v>
      </c>
      <c r="N648" s="168" t="str">
        <f aca="false">IF(B648&gt;0,"ok","ocultar")</f>
        <v>ocultar</v>
      </c>
      <c r="O648" s="650"/>
      <c r="P648" s="724"/>
      <c r="Q648" s="725"/>
      <c r="R648" s="725"/>
      <c r="S648" s="725"/>
      <c r="T648" s="725"/>
      <c r="U648" s="725"/>
      <c r="V648" s="725"/>
      <c r="W648" s="725"/>
      <c r="X648" s="725"/>
      <c r="Y648" s="725"/>
      <c r="Z648" s="725"/>
      <c r="AA648" s="726"/>
      <c r="AB648" s="726"/>
      <c r="AC648" s="726"/>
      <c r="AD648" s="726"/>
      <c r="AE648" s="726"/>
      <c r="AF648" s="726"/>
      <c r="AG648" s="726"/>
      <c r="AH648" s="726"/>
      <c r="AI648" s="726"/>
      <c r="AJ648" s="726"/>
      <c r="AK648" s="726"/>
      <c r="AL648" s="726"/>
      <c r="AM648" s="727"/>
      <c r="AO648" s="728" t="n">
        <f aca="false">IF(E648&lt;&gt;0,G648,0)</f>
        <v>0</v>
      </c>
      <c r="AP648" s="157" t="n">
        <f aca="false">IF(B648=0,AP647,IF(ISNONTEXT(B648)=TRUE(),INT(B648),INT(LEFT(B648,FIND(".",B648)-1))))</f>
        <v>3</v>
      </c>
      <c r="AQ648" s="157" t="str">
        <f aca="false">IF(AQ649=1,1,IF(B648&lt;&gt;0,1,IF(C648&lt;&gt;0,1,IF(D648&lt;&gt;0,1,IF(E648&lt;&gt;0,1,"")))))</f>
        <v/>
      </c>
      <c r="AR648" s="157" t="str">
        <f aca="false">IF(AP648=0," ",IF(AP648&lt;&gt;AP647,AP648," "))</f>
        <v> </v>
      </c>
      <c r="AS648" s="732"/>
      <c r="AT648" s="730" t="n">
        <f aca="false">IF(AP648&lt;&gt;AR648,(IF('ORÇ.GLOBAL P CAIXA'!I649="",J648*(INFORMAÇÕES!$Q$99/INFORMAÇÕES!$Q$102),IF('ORÇ.GLOBAL P CAIXA'!I649="R",J648,0))),0)</f>
        <v>0</v>
      </c>
      <c r="AU648" s="75" t="n">
        <f aca="false">IF(AP648&lt;&gt;AR648,(IF('ORÇ.GLOBAL P CAIXA'!I649="",J648*(INFORMAÇÕES!$Q$100/INFORMAÇÕES!$Q$102),IF('ORÇ.GLOBAL P CAIXA'!I649="C",J648,0))),0)</f>
        <v>0</v>
      </c>
      <c r="AV648" s="75" t="n">
        <f aca="false">IF(AP648&lt;&gt;AR648,(IF('ORÇ.GLOBAL P CAIXA'!I649="",J648*INFORMAÇÕES!$U$115,IF('ORÇ.GLOBAL P CAIXA'!I649="CF",J648,0))),0)</f>
        <v>0</v>
      </c>
      <c r="AW648" s="75" t="n">
        <f aca="false">IF(AP648&lt;&gt;AR648,(IF('ORÇ.GLOBAL P CAIXA'!I649="",J648*INFORMAÇÕES!$U$116,IF('ORÇ.GLOBAL P CAIXA'!I649="O",J648,0))),0)</f>
        <v>0</v>
      </c>
      <c r="AX648" s="731" t="n">
        <f aca="false">IF(E648&lt;&gt;0,J648,0)</f>
        <v>0</v>
      </c>
      <c r="AY648" s="730" t="n">
        <f aca="false">IF(AP648&lt;&gt;AR648,(IF('ORÇ.GLOBAL P CAIXA'!I649="",L648*(INFORMAÇÕES!$Q$99/INFORMAÇÕES!$Q$102),IF('ORÇ.GLOBAL P CAIXA'!I649="R",L648,0))),0)</f>
        <v>0</v>
      </c>
      <c r="AZ648" s="75" t="n">
        <f aca="false">IF(AP648&lt;&gt;AR648,(IF('ORÇ.GLOBAL P CAIXA'!I649="",L648*(INFORMAÇÕES!$Q$100/INFORMAÇÕES!$Q$102),IF('ORÇ.GLOBAL P CAIXA'!I649="C",L648,0))),0)</f>
        <v>0</v>
      </c>
      <c r="BA648" s="75" t="n">
        <f aca="false">IF(AP648&lt;&gt;AR648,(IF('ORÇ.GLOBAL P CAIXA'!I649="",L648*INFORMAÇÕES!$U$115,IF('ORÇ.GLOBAL P CAIXA'!I649="CF",L648,0))),0)</f>
        <v>0</v>
      </c>
      <c r="BB648" s="75" t="n">
        <f aca="false">IF(AP648&lt;&gt;AR648,(IF('ORÇ.GLOBAL P CAIXA'!I649="",L648*INFORMAÇÕES!$U$116,IF('ORÇ.GLOBAL P CAIXA'!I649="O",L648,0))),0)</f>
        <v>0</v>
      </c>
      <c r="BC648" s="731" t="n">
        <f aca="false">IF(E648&lt;&gt;0,L648,0)</f>
        <v>0</v>
      </c>
    </row>
    <row r="649" s="174" customFormat="true" ht="14.25" hidden="false" customHeight="false" outlineLevel="0" collapsed="false">
      <c r="A649" s="159" t="n">
        <v>639</v>
      </c>
      <c r="B649" s="160" t="n">
        <f aca="false">'ORÇ.REPROG. P CAIXA'!B651</f>
        <v>0</v>
      </c>
      <c r="C649" s="723" t="n">
        <f aca="false">'ORÇ.REPROG. P CAIXA'!C651</f>
        <v>0</v>
      </c>
      <c r="D649" s="162" t="n">
        <f aca="false">'ORÇ.REPROG. P CAIXA'!D651</f>
        <v>0</v>
      </c>
      <c r="E649" s="163" t="n">
        <f aca="false">IF('BM GLOBAL'!$P$1&lt;&gt;0,'ORÇ.REPROG. P CAIXA'!E651,'ORÇ.REPROG. P CAIXA'!H651)</f>
        <v>0</v>
      </c>
      <c r="F649" s="163" t="n">
        <f aca="false">IF('BM GLOBAL'!$P$1&lt;&gt;0,IF('ORÇ.GLOBAL P CAIXA'!K650=0,'ORÇ.GLOBAL EMPRESA'!G650,'ORÇ.GLOBAL P CAIXA'!F650),'ORÇ.REPROG. P CAIXA'!I651)</f>
        <v>0</v>
      </c>
      <c r="G649" s="163" t="n">
        <f aca="false">IF(E649&lt;&gt;0,ROUND(E649*F649,2),IF(AO649=0,(SUMIF('ORÇ.REPROG. P CAIXA'!$AC$13:$AC$1012,B649,$AO$11:$AO$1010)),AO649))</f>
        <v>0</v>
      </c>
      <c r="H649" s="163" t="n">
        <f aca="false">IF(J649&lt;&gt;0,IF(E649&lt;&gt;0,J649/F649,0),0)</f>
        <v>0</v>
      </c>
      <c r="I649" s="163" t="n">
        <f aca="false">IF(L649&lt;&gt;0,IF(E649&lt;&gt;0,L649/F649,0),0)</f>
        <v>0</v>
      </c>
      <c r="J649" s="163" t="n">
        <f aca="false">IF(E649&lt;&gt;0,ROUND(INDEX($P$11:$AM$1010,$A649,$L$1),2),IF(AX649=0,(SUMIF($AP$11:$AP$1010,B649,$AX$11:$AX$1010)),AX649))</f>
        <v>0</v>
      </c>
      <c r="K649" s="163" t="n">
        <f aca="false">IF(G649=0,0,(J649/G649)*100)</f>
        <v>0</v>
      </c>
      <c r="L649" s="163" t="n">
        <f aca="false">IF(E649&lt;&gt;0,ROUND(IF($L$1=1,SUM(P649),"0")+IF($L$1=2,SUM($P649:Q649),"0")+IF($L$1=3,SUM($P649:R649),"0")+IF($L$1=4,SUM($P649:S649),"0")+IF($L$1=5,SUM($P649:T649),"0")+IF($L$1=6,SUM($P649:U649),"0")+IF($L$1=7,SUM($P649:V649),"0")+IF($L$1=8,SUM($P649:W649),"0")+IF($L$1=9,SUM($P649:X649),"0")+IF($L$1=10,SUM($P649:Y649),"0")+IF($L$1=11,SUM($P649:Z649),"0")+IF($L$1=12,SUM($P649:AA649),"0")+IF($L$1=13,SUM($P649:AB649),"0")+IF($L$1=14,SUM($P649:AC649),"0")+IF($L$1=15,SUM($P649:AD649),"0")+IF($L$1=16,SUM($P649:AE649),"0")+IF($L$1=17,SUM($P649:AF649),"0")+IF($L$1=18,SUM($P649:AG649),"0")+IF($L$1=19,SUM($P649:AH649),"0")+IF($L$1=20,SUM($P649:AI649),"0")+IF($L$1=21,SUM($P649:AJ649),"0")+IF($L$1=22,SUM($P649:AK649),"0")+IF($L$1=23,SUM($P649:AL649),"0")+IF($L$1=24,SUM($P649:AM649),"0"),2),IF(BC649=0,(SUMIF($AP$11:$AP$1010,B649,$BC$11:$BC$1010)),BC649))</f>
        <v>0</v>
      </c>
      <c r="M649" s="163" t="n">
        <f aca="false">IF(G649=0,0,(L649/G649)*100)</f>
        <v>0</v>
      </c>
      <c r="N649" s="168" t="str">
        <f aca="false">IF(B649&gt;0,"ok","ocultar")</f>
        <v>ocultar</v>
      </c>
      <c r="O649" s="650"/>
      <c r="P649" s="724"/>
      <c r="Q649" s="725"/>
      <c r="R649" s="725"/>
      <c r="S649" s="725"/>
      <c r="T649" s="725"/>
      <c r="U649" s="725"/>
      <c r="V649" s="725"/>
      <c r="W649" s="725"/>
      <c r="X649" s="725"/>
      <c r="Y649" s="725"/>
      <c r="Z649" s="725"/>
      <c r="AA649" s="726"/>
      <c r="AB649" s="726"/>
      <c r="AC649" s="726"/>
      <c r="AD649" s="726"/>
      <c r="AE649" s="726"/>
      <c r="AF649" s="726"/>
      <c r="AG649" s="726"/>
      <c r="AH649" s="726"/>
      <c r="AI649" s="726"/>
      <c r="AJ649" s="726"/>
      <c r="AK649" s="726"/>
      <c r="AL649" s="726"/>
      <c r="AM649" s="727"/>
      <c r="AO649" s="728" t="n">
        <f aca="false">IF(E649&lt;&gt;0,G649,0)</f>
        <v>0</v>
      </c>
      <c r="AP649" s="157" t="n">
        <f aca="false">IF(B649=0,AP648,IF(ISNONTEXT(B649)=TRUE(),INT(B649),INT(LEFT(B649,FIND(".",B649)-1))))</f>
        <v>3</v>
      </c>
      <c r="AQ649" s="157" t="str">
        <f aca="false">IF(AQ650=1,1,IF(B649&lt;&gt;0,1,IF(C649&lt;&gt;0,1,IF(D649&lt;&gt;0,1,IF(E649&lt;&gt;0,1,"")))))</f>
        <v/>
      </c>
      <c r="AR649" s="157" t="str">
        <f aca="false">IF(AP649=0," ",IF(AP649&lt;&gt;AP648,AP649," "))</f>
        <v> </v>
      </c>
      <c r="AS649" s="732"/>
      <c r="AT649" s="730" t="n">
        <f aca="false">IF(AP649&lt;&gt;AR649,(IF('ORÇ.GLOBAL P CAIXA'!I650="",J649*(INFORMAÇÕES!$Q$99/INFORMAÇÕES!$Q$102),IF('ORÇ.GLOBAL P CAIXA'!I650="R",J649,0))),0)</f>
        <v>0</v>
      </c>
      <c r="AU649" s="75" t="n">
        <f aca="false">IF(AP649&lt;&gt;AR649,(IF('ORÇ.GLOBAL P CAIXA'!I650="",J649*(INFORMAÇÕES!$Q$100/INFORMAÇÕES!$Q$102),IF('ORÇ.GLOBAL P CAIXA'!I650="C",J649,0))),0)</f>
        <v>0</v>
      </c>
      <c r="AV649" s="75" t="n">
        <f aca="false">IF(AP649&lt;&gt;AR649,(IF('ORÇ.GLOBAL P CAIXA'!I650="",J649*INFORMAÇÕES!$U$115,IF('ORÇ.GLOBAL P CAIXA'!I650="CF",J649,0))),0)</f>
        <v>0</v>
      </c>
      <c r="AW649" s="75" t="n">
        <f aca="false">IF(AP649&lt;&gt;AR649,(IF('ORÇ.GLOBAL P CAIXA'!I650="",J649*INFORMAÇÕES!$U$116,IF('ORÇ.GLOBAL P CAIXA'!I650="O",J649,0))),0)</f>
        <v>0</v>
      </c>
      <c r="AX649" s="731" t="n">
        <f aca="false">IF(E649&lt;&gt;0,J649,0)</f>
        <v>0</v>
      </c>
      <c r="AY649" s="730" t="n">
        <f aca="false">IF(AP649&lt;&gt;AR649,(IF('ORÇ.GLOBAL P CAIXA'!I650="",L649*(INFORMAÇÕES!$Q$99/INFORMAÇÕES!$Q$102),IF('ORÇ.GLOBAL P CAIXA'!I650="R",L649,0))),0)</f>
        <v>0</v>
      </c>
      <c r="AZ649" s="75" t="n">
        <f aca="false">IF(AP649&lt;&gt;AR649,(IF('ORÇ.GLOBAL P CAIXA'!I650="",L649*(INFORMAÇÕES!$Q$100/INFORMAÇÕES!$Q$102),IF('ORÇ.GLOBAL P CAIXA'!I650="C",L649,0))),0)</f>
        <v>0</v>
      </c>
      <c r="BA649" s="75" t="n">
        <f aca="false">IF(AP649&lt;&gt;AR649,(IF('ORÇ.GLOBAL P CAIXA'!I650="",L649*INFORMAÇÕES!$U$115,IF('ORÇ.GLOBAL P CAIXA'!I650="CF",L649,0))),0)</f>
        <v>0</v>
      </c>
      <c r="BB649" s="75" t="n">
        <f aca="false">IF(AP649&lt;&gt;AR649,(IF('ORÇ.GLOBAL P CAIXA'!I650="",L649*INFORMAÇÕES!$U$116,IF('ORÇ.GLOBAL P CAIXA'!I650="O",L649,0))),0)</f>
        <v>0</v>
      </c>
      <c r="BC649" s="731" t="n">
        <f aca="false">IF(E649&lt;&gt;0,L649,0)</f>
        <v>0</v>
      </c>
    </row>
    <row r="650" s="174" customFormat="true" ht="14.25" hidden="false" customHeight="false" outlineLevel="0" collapsed="false">
      <c r="A650" s="159" t="n">
        <v>640</v>
      </c>
      <c r="B650" s="160" t="n">
        <f aca="false">'ORÇ.REPROG. P CAIXA'!B652</f>
        <v>0</v>
      </c>
      <c r="C650" s="723" t="n">
        <f aca="false">'ORÇ.REPROG. P CAIXA'!C652</f>
        <v>0</v>
      </c>
      <c r="D650" s="162" t="n">
        <f aca="false">'ORÇ.REPROG. P CAIXA'!D652</f>
        <v>0</v>
      </c>
      <c r="E650" s="163" t="n">
        <f aca="false">IF('BM GLOBAL'!$P$1&lt;&gt;0,'ORÇ.REPROG. P CAIXA'!E652,'ORÇ.REPROG. P CAIXA'!H652)</f>
        <v>0</v>
      </c>
      <c r="F650" s="163" t="n">
        <f aca="false">IF('BM GLOBAL'!$P$1&lt;&gt;0,IF('ORÇ.GLOBAL P CAIXA'!K651=0,'ORÇ.GLOBAL EMPRESA'!G651,'ORÇ.GLOBAL P CAIXA'!F651),'ORÇ.REPROG. P CAIXA'!I652)</f>
        <v>0</v>
      </c>
      <c r="G650" s="163" t="n">
        <f aca="false">IF(E650&lt;&gt;0,ROUND(E650*F650,2),IF(AO650=0,(SUMIF('ORÇ.REPROG. P CAIXA'!$AC$13:$AC$1012,B650,$AO$11:$AO$1010)),AO650))</f>
        <v>0</v>
      </c>
      <c r="H650" s="163" t="n">
        <f aca="false">IF(J650&lt;&gt;0,IF(E650&lt;&gt;0,J650/F650,0),0)</f>
        <v>0</v>
      </c>
      <c r="I650" s="163" t="n">
        <f aca="false">IF(L650&lt;&gt;0,IF(E650&lt;&gt;0,L650/F650,0),0)</f>
        <v>0</v>
      </c>
      <c r="J650" s="163" t="n">
        <f aca="false">IF(E650&lt;&gt;0,ROUND(INDEX($P$11:$AM$1010,$A650,$L$1),2),IF(AX650=0,(SUMIF($AP$11:$AP$1010,B650,$AX$11:$AX$1010)),AX650))</f>
        <v>0</v>
      </c>
      <c r="K650" s="163" t="n">
        <f aca="false">IF(G650=0,0,(J650/G650)*100)</f>
        <v>0</v>
      </c>
      <c r="L650" s="163" t="n">
        <f aca="false">IF(E650&lt;&gt;0,ROUND(IF($L$1=1,SUM(P650),"0")+IF($L$1=2,SUM($P650:Q650),"0")+IF($L$1=3,SUM($P650:R650),"0")+IF($L$1=4,SUM($P650:S650),"0")+IF($L$1=5,SUM($P650:T650),"0")+IF($L$1=6,SUM($P650:U650),"0")+IF($L$1=7,SUM($P650:V650),"0")+IF($L$1=8,SUM($P650:W650),"0")+IF($L$1=9,SUM($P650:X650),"0")+IF($L$1=10,SUM($P650:Y650),"0")+IF($L$1=11,SUM($P650:Z650),"0")+IF($L$1=12,SUM($P650:AA650),"0")+IF($L$1=13,SUM($P650:AB650),"0")+IF($L$1=14,SUM($P650:AC650),"0")+IF($L$1=15,SUM($P650:AD650),"0")+IF($L$1=16,SUM($P650:AE650),"0")+IF($L$1=17,SUM($P650:AF650),"0")+IF($L$1=18,SUM($P650:AG650),"0")+IF($L$1=19,SUM($P650:AH650),"0")+IF($L$1=20,SUM($P650:AI650),"0")+IF($L$1=21,SUM($P650:AJ650),"0")+IF($L$1=22,SUM($P650:AK650),"0")+IF($L$1=23,SUM($P650:AL650),"0")+IF($L$1=24,SUM($P650:AM650),"0"),2),IF(BC650=0,(SUMIF($AP$11:$AP$1010,B650,$BC$11:$BC$1010)),BC650))</f>
        <v>0</v>
      </c>
      <c r="M650" s="163" t="n">
        <f aca="false">IF(G650=0,0,(L650/G650)*100)</f>
        <v>0</v>
      </c>
      <c r="N650" s="168" t="str">
        <f aca="false">IF(B650&gt;0,"ok","ocultar")</f>
        <v>ocultar</v>
      </c>
      <c r="O650" s="650"/>
      <c r="P650" s="724"/>
      <c r="Q650" s="725"/>
      <c r="R650" s="725"/>
      <c r="S650" s="725"/>
      <c r="T650" s="725"/>
      <c r="U650" s="725"/>
      <c r="V650" s="725"/>
      <c r="W650" s="725"/>
      <c r="X650" s="725"/>
      <c r="Y650" s="725"/>
      <c r="Z650" s="725"/>
      <c r="AA650" s="726"/>
      <c r="AB650" s="726"/>
      <c r="AC650" s="726"/>
      <c r="AD650" s="726"/>
      <c r="AE650" s="726"/>
      <c r="AF650" s="726"/>
      <c r="AG650" s="726"/>
      <c r="AH650" s="726"/>
      <c r="AI650" s="726"/>
      <c r="AJ650" s="726"/>
      <c r="AK650" s="726"/>
      <c r="AL650" s="726"/>
      <c r="AM650" s="727"/>
      <c r="AO650" s="728" t="n">
        <f aca="false">IF(E650&lt;&gt;0,G650,0)</f>
        <v>0</v>
      </c>
      <c r="AP650" s="157" t="n">
        <f aca="false">IF(B650=0,AP649,IF(ISNONTEXT(B650)=TRUE(),INT(B650),INT(LEFT(B650,FIND(".",B650)-1))))</f>
        <v>3</v>
      </c>
      <c r="AQ650" s="157" t="str">
        <f aca="false">IF(AQ651=1,1,IF(B650&lt;&gt;0,1,IF(C650&lt;&gt;0,1,IF(D650&lt;&gt;0,1,IF(E650&lt;&gt;0,1,"")))))</f>
        <v/>
      </c>
      <c r="AR650" s="157" t="str">
        <f aca="false">IF(AP650=0," ",IF(AP650&lt;&gt;AP649,AP650," "))</f>
        <v> </v>
      </c>
      <c r="AS650" s="732"/>
      <c r="AT650" s="730" t="n">
        <f aca="false">IF(AP650&lt;&gt;AR650,(IF('ORÇ.GLOBAL P CAIXA'!I651="",J650*(INFORMAÇÕES!$Q$99/INFORMAÇÕES!$Q$102),IF('ORÇ.GLOBAL P CAIXA'!I651="R",J650,0))),0)</f>
        <v>0</v>
      </c>
      <c r="AU650" s="75" t="n">
        <f aca="false">IF(AP650&lt;&gt;AR650,(IF('ORÇ.GLOBAL P CAIXA'!I651="",J650*(INFORMAÇÕES!$Q$100/INFORMAÇÕES!$Q$102),IF('ORÇ.GLOBAL P CAIXA'!I651="C",J650,0))),0)</f>
        <v>0</v>
      </c>
      <c r="AV650" s="75" t="n">
        <f aca="false">IF(AP650&lt;&gt;AR650,(IF('ORÇ.GLOBAL P CAIXA'!I651="",J650*INFORMAÇÕES!$U$115,IF('ORÇ.GLOBAL P CAIXA'!I651="CF",J650,0))),0)</f>
        <v>0</v>
      </c>
      <c r="AW650" s="75" t="n">
        <f aca="false">IF(AP650&lt;&gt;AR650,(IF('ORÇ.GLOBAL P CAIXA'!I651="",J650*INFORMAÇÕES!$U$116,IF('ORÇ.GLOBAL P CAIXA'!I651="O",J650,0))),0)</f>
        <v>0</v>
      </c>
      <c r="AX650" s="731" t="n">
        <f aca="false">IF(E650&lt;&gt;0,J650,0)</f>
        <v>0</v>
      </c>
      <c r="AY650" s="730" t="n">
        <f aca="false">IF(AP650&lt;&gt;AR650,(IF('ORÇ.GLOBAL P CAIXA'!I651="",L650*(INFORMAÇÕES!$Q$99/INFORMAÇÕES!$Q$102),IF('ORÇ.GLOBAL P CAIXA'!I651="R",L650,0))),0)</f>
        <v>0</v>
      </c>
      <c r="AZ650" s="75" t="n">
        <f aca="false">IF(AP650&lt;&gt;AR650,(IF('ORÇ.GLOBAL P CAIXA'!I651="",L650*(INFORMAÇÕES!$Q$100/INFORMAÇÕES!$Q$102),IF('ORÇ.GLOBAL P CAIXA'!I651="C",L650,0))),0)</f>
        <v>0</v>
      </c>
      <c r="BA650" s="75" t="n">
        <f aca="false">IF(AP650&lt;&gt;AR650,(IF('ORÇ.GLOBAL P CAIXA'!I651="",L650*INFORMAÇÕES!$U$115,IF('ORÇ.GLOBAL P CAIXA'!I651="CF",L650,0))),0)</f>
        <v>0</v>
      </c>
      <c r="BB650" s="75" t="n">
        <f aca="false">IF(AP650&lt;&gt;AR650,(IF('ORÇ.GLOBAL P CAIXA'!I651="",L650*INFORMAÇÕES!$U$116,IF('ORÇ.GLOBAL P CAIXA'!I651="O",L650,0))),0)</f>
        <v>0</v>
      </c>
      <c r="BC650" s="731" t="n">
        <f aca="false">IF(E650&lt;&gt;0,L650,0)</f>
        <v>0</v>
      </c>
    </row>
    <row r="651" s="174" customFormat="true" ht="14.25" hidden="false" customHeight="false" outlineLevel="0" collapsed="false">
      <c r="A651" s="159" t="n">
        <v>641</v>
      </c>
      <c r="B651" s="160" t="n">
        <f aca="false">'ORÇ.REPROG. P CAIXA'!B653</f>
        <v>0</v>
      </c>
      <c r="C651" s="723" t="n">
        <f aca="false">'ORÇ.REPROG. P CAIXA'!C653</f>
        <v>0</v>
      </c>
      <c r="D651" s="162" t="n">
        <f aca="false">'ORÇ.REPROG. P CAIXA'!D653</f>
        <v>0</v>
      </c>
      <c r="E651" s="163" t="n">
        <f aca="false">IF('BM GLOBAL'!$P$1&lt;&gt;0,'ORÇ.REPROG. P CAIXA'!E653,'ORÇ.REPROG. P CAIXA'!H653)</f>
        <v>0</v>
      </c>
      <c r="F651" s="163" t="n">
        <f aca="false">IF('BM GLOBAL'!$P$1&lt;&gt;0,IF('ORÇ.GLOBAL P CAIXA'!K652=0,'ORÇ.GLOBAL EMPRESA'!G652,'ORÇ.GLOBAL P CAIXA'!F652),'ORÇ.REPROG. P CAIXA'!I653)</f>
        <v>0</v>
      </c>
      <c r="G651" s="163" t="n">
        <f aca="false">IF(E651&lt;&gt;0,ROUND(E651*F651,2),IF(AO651=0,(SUMIF('ORÇ.REPROG. P CAIXA'!$AC$13:$AC$1012,B651,$AO$11:$AO$1010)),AO651))</f>
        <v>0</v>
      </c>
      <c r="H651" s="163" t="n">
        <f aca="false">IF(J651&lt;&gt;0,IF(E651&lt;&gt;0,J651/F651,0),0)</f>
        <v>0</v>
      </c>
      <c r="I651" s="163" t="n">
        <f aca="false">IF(L651&lt;&gt;0,IF(E651&lt;&gt;0,L651/F651,0),0)</f>
        <v>0</v>
      </c>
      <c r="J651" s="163" t="n">
        <f aca="false">IF(E651&lt;&gt;0,ROUND(INDEX($P$11:$AM$1010,$A651,$L$1),2),IF(AX651=0,(SUMIF($AP$11:$AP$1010,B651,$AX$11:$AX$1010)),AX651))</f>
        <v>0</v>
      </c>
      <c r="K651" s="163" t="n">
        <f aca="false">IF(G651=0,0,(J651/G651)*100)</f>
        <v>0</v>
      </c>
      <c r="L651" s="163" t="n">
        <f aca="false">IF(E651&lt;&gt;0,ROUND(IF($L$1=1,SUM(P651),"0")+IF($L$1=2,SUM($P651:Q651),"0")+IF($L$1=3,SUM($P651:R651),"0")+IF($L$1=4,SUM($P651:S651),"0")+IF($L$1=5,SUM($P651:T651),"0")+IF($L$1=6,SUM($P651:U651),"0")+IF($L$1=7,SUM($P651:V651),"0")+IF($L$1=8,SUM($P651:W651),"0")+IF($L$1=9,SUM($P651:X651),"0")+IF($L$1=10,SUM($P651:Y651),"0")+IF($L$1=11,SUM($P651:Z651),"0")+IF($L$1=12,SUM($P651:AA651),"0")+IF($L$1=13,SUM($P651:AB651),"0")+IF($L$1=14,SUM($P651:AC651),"0")+IF($L$1=15,SUM($P651:AD651),"0")+IF($L$1=16,SUM($P651:AE651),"0")+IF($L$1=17,SUM($P651:AF651),"0")+IF($L$1=18,SUM($P651:AG651),"0")+IF($L$1=19,SUM($P651:AH651),"0")+IF($L$1=20,SUM($P651:AI651),"0")+IF($L$1=21,SUM($P651:AJ651),"0")+IF($L$1=22,SUM($P651:AK651),"0")+IF($L$1=23,SUM($P651:AL651),"0")+IF($L$1=24,SUM($P651:AM651),"0"),2),IF(BC651=0,(SUMIF($AP$11:$AP$1010,B651,$BC$11:$BC$1010)),BC651))</f>
        <v>0</v>
      </c>
      <c r="M651" s="163" t="n">
        <f aca="false">IF(G651=0,0,(L651/G651)*100)</f>
        <v>0</v>
      </c>
      <c r="N651" s="168" t="str">
        <f aca="false">IF(B651&gt;0,"ok","ocultar")</f>
        <v>ocultar</v>
      </c>
      <c r="O651" s="650"/>
      <c r="P651" s="724"/>
      <c r="Q651" s="725"/>
      <c r="R651" s="725"/>
      <c r="S651" s="725"/>
      <c r="T651" s="725"/>
      <c r="U651" s="725"/>
      <c r="V651" s="725"/>
      <c r="W651" s="725"/>
      <c r="X651" s="725"/>
      <c r="Y651" s="725"/>
      <c r="Z651" s="725"/>
      <c r="AA651" s="726"/>
      <c r="AB651" s="726"/>
      <c r="AC651" s="726"/>
      <c r="AD651" s="726"/>
      <c r="AE651" s="726"/>
      <c r="AF651" s="726"/>
      <c r="AG651" s="726"/>
      <c r="AH651" s="726"/>
      <c r="AI651" s="726"/>
      <c r="AJ651" s="726"/>
      <c r="AK651" s="726"/>
      <c r="AL651" s="726"/>
      <c r="AM651" s="727"/>
      <c r="AO651" s="728" t="n">
        <f aca="false">IF(E651&lt;&gt;0,G651,0)</f>
        <v>0</v>
      </c>
      <c r="AP651" s="157" t="n">
        <f aca="false">IF(B651=0,AP650,IF(ISNONTEXT(B651)=TRUE(),INT(B651),INT(LEFT(B651,FIND(".",B651)-1))))</f>
        <v>3</v>
      </c>
      <c r="AQ651" s="157" t="str">
        <f aca="false">IF(AQ652=1,1,IF(B651&lt;&gt;0,1,IF(C651&lt;&gt;0,1,IF(D651&lt;&gt;0,1,IF(E651&lt;&gt;0,1,"")))))</f>
        <v/>
      </c>
      <c r="AR651" s="157" t="str">
        <f aca="false">IF(AP651=0," ",IF(AP651&lt;&gt;AP650,AP651," "))</f>
        <v> </v>
      </c>
      <c r="AS651" s="732"/>
      <c r="AT651" s="730" t="n">
        <f aca="false">IF(AP651&lt;&gt;AR651,(IF('ORÇ.GLOBAL P CAIXA'!I652="",J651*(INFORMAÇÕES!$Q$99/INFORMAÇÕES!$Q$102),IF('ORÇ.GLOBAL P CAIXA'!I652="R",J651,0))),0)</f>
        <v>0</v>
      </c>
      <c r="AU651" s="75" t="n">
        <f aca="false">IF(AP651&lt;&gt;AR651,(IF('ORÇ.GLOBAL P CAIXA'!I652="",J651*(INFORMAÇÕES!$Q$100/INFORMAÇÕES!$Q$102),IF('ORÇ.GLOBAL P CAIXA'!I652="C",J651,0))),0)</f>
        <v>0</v>
      </c>
      <c r="AV651" s="75" t="n">
        <f aca="false">IF(AP651&lt;&gt;AR651,(IF('ORÇ.GLOBAL P CAIXA'!I652="",J651*INFORMAÇÕES!$U$115,IF('ORÇ.GLOBAL P CAIXA'!I652="CF",J651,0))),0)</f>
        <v>0</v>
      </c>
      <c r="AW651" s="75" t="n">
        <f aca="false">IF(AP651&lt;&gt;AR651,(IF('ORÇ.GLOBAL P CAIXA'!I652="",J651*INFORMAÇÕES!$U$116,IF('ORÇ.GLOBAL P CAIXA'!I652="O",J651,0))),0)</f>
        <v>0</v>
      </c>
      <c r="AX651" s="731" t="n">
        <f aca="false">IF(E651&lt;&gt;0,J651,0)</f>
        <v>0</v>
      </c>
      <c r="AY651" s="730" t="n">
        <f aca="false">IF(AP651&lt;&gt;AR651,(IF('ORÇ.GLOBAL P CAIXA'!I652="",L651*(INFORMAÇÕES!$Q$99/INFORMAÇÕES!$Q$102),IF('ORÇ.GLOBAL P CAIXA'!I652="R",L651,0))),0)</f>
        <v>0</v>
      </c>
      <c r="AZ651" s="75" t="n">
        <f aca="false">IF(AP651&lt;&gt;AR651,(IF('ORÇ.GLOBAL P CAIXA'!I652="",L651*(INFORMAÇÕES!$Q$100/INFORMAÇÕES!$Q$102),IF('ORÇ.GLOBAL P CAIXA'!I652="C",L651,0))),0)</f>
        <v>0</v>
      </c>
      <c r="BA651" s="75" t="n">
        <f aca="false">IF(AP651&lt;&gt;AR651,(IF('ORÇ.GLOBAL P CAIXA'!I652="",L651*INFORMAÇÕES!$U$115,IF('ORÇ.GLOBAL P CAIXA'!I652="CF",L651,0))),0)</f>
        <v>0</v>
      </c>
      <c r="BB651" s="75" t="n">
        <f aca="false">IF(AP651&lt;&gt;AR651,(IF('ORÇ.GLOBAL P CAIXA'!I652="",L651*INFORMAÇÕES!$U$116,IF('ORÇ.GLOBAL P CAIXA'!I652="O",L651,0))),0)</f>
        <v>0</v>
      </c>
      <c r="BC651" s="731" t="n">
        <f aca="false">IF(E651&lt;&gt;0,L651,0)</f>
        <v>0</v>
      </c>
    </row>
    <row r="652" s="174" customFormat="true" ht="14.25" hidden="false" customHeight="false" outlineLevel="0" collapsed="false">
      <c r="A652" s="159" t="n">
        <v>642</v>
      </c>
      <c r="B652" s="160" t="n">
        <f aca="false">'ORÇ.REPROG. P CAIXA'!B654</f>
        <v>0</v>
      </c>
      <c r="C652" s="723" t="n">
        <f aca="false">'ORÇ.REPROG. P CAIXA'!C654</f>
        <v>0</v>
      </c>
      <c r="D652" s="162" t="n">
        <f aca="false">'ORÇ.REPROG. P CAIXA'!D654</f>
        <v>0</v>
      </c>
      <c r="E652" s="163" t="n">
        <f aca="false">IF('BM GLOBAL'!$P$1&lt;&gt;0,'ORÇ.REPROG. P CAIXA'!E654,'ORÇ.REPROG. P CAIXA'!H654)</f>
        <v>0</v>
      </c>
      <c r="F652" s="163" t="n">
        <f aca="false">IF('BM GLOBAL'!$P$1&lt;&gt;0,IF('ORÇ.GLOBAL P CAIXA'!K653=0,'ORÇ.GLOBAL EMPRESA'!G653,'ORÇ.GLOBAL P CAIXA'!F653),'ORÇ.REPROG. P CAIXA'!I654)</f>
        <v>0</v>
      </c>
      <c r="G652" s="163" t="n">
        <f aca="false">IF(E652&lt;&gt;0,ROUND(E652*F652,2),IF(AO652=0,(SUMIF('ORÇ.REPROG. P CAIXA'!$AC$13:$AC$1012,B652,$AO$11:$AO$1010)),AO652))</f>
        <v>0</v>
      </c>
      <c r="H652" s="163" t="n">
        <f aca="false">IF(J652&lt;&gt;0,IF(E652&lt;&gt;0,J652/F652,0),0)</f>
        <v>0</v>
      </c>
      <c r="I652" s="163" t="n">
        <f aca="false">IF(L652&lt;&gt;0,IF(E652&lt;&gt;0,L652/F652,0),0)</f>
        <v>0</v>
      </c>
      <c r="J652" s="163" t="n">
        <f aca="false">IF(E652&lt;&gt;0,ROUND(INDEX($P$11:$AM$1010,$A652,$L$1),2),IF(AX652=0,(SUMIF($AP$11:$AP$1010,B652,$AX$11:$AX$1010)),AX652))</f>
        <v>0</v>
      </c>
      <c r="K652" s="163" t="n">
        <f aca="false">IF(G652=0,0,(J652/G652)*100)</f>
        <v>0</v>
      </c>
      <c r="L652" s="163" t="n">
        <f aca="false">IF(E652&lt;&gt;0,ROUND(IF($L$1=1,SUM(P652),"0")+IF($L$1=2,SUM($P652:Q652),"0")+IF($L$1=3,SUM($P652:R652),"0")+IF($L$1=4,SUM($P652:S652),"0")+IF($L$1=5,SUM($P652:T652),"0")+IF($L$1=6,SUM($P652:U652),"0")+IF($L$1=7,SUM($P652:V652),"0")+IF($L$1=8,SUM($P652:W652),"0")+IF($L$1=9,SUM($P652:X652),"0")+IF($L$1=10,SUM($P652:Y652),"0")+IF($L$1=11,SUM($P652:Z652),"0")+IF($L$1=12,SUM($P652:AA652),"0")+IF($L$1=13,SUM($P652:AB652),"0")+IF($L$1=14,SUM($P652:AC652),"0")+IF($L$1=15,SUM($P652:AD652),"0")+IF($L$1=16,SUM($P652:AE652),"0")+IF($L$1=17,SUM($P652:AF652),"0")+IF($L$1=18,SUM($P652:AG652),"0")+IF($L$1=19,SUM($P652:AH652),"0")+IF($L$1=20,SUM($P652:AI652),"0")+IF($L$1=21,SUM($P652:AJ652),"0")+IF($L$1=22,SUM($P652:AK652),"0")+IF($L$1=23,SUM($P652:AL652),"0")+IF($L$1=24,SUM($P652:AM652),"0"),2),IF(BC652=0,(SUMIF($AP$11:$AP$1010,B652,$BC$11:$BC$1010)),BC652))</f>
        <v>0</v>
      </c>
      <c r="M652" s="163" t="n">
        <f aca="false">IF(G652=0,0,(L652/G652)*100)</f>
        <v>0</v>
      </c>
      <c r="N652" s="168" t="str">
        <f aca="false">IF(B652&gt;0,"ok","ocultar")</f>
        <v>ocultar</v>
      </c>
      <c r="O652" s="650"/>
      <c r="P652" s="724"/>
      <c r="Q652" s="725"/>
      <c r="R652" s="725"/>
      <c r="S652" s="725"/>
      <c r="T652" s="725"/>
      <c r="U652" s="725"/>
      <c r="V652" s="725"/>
      <c r="W652" s="725"/>
      <c r="X652" s="725"/>
      <c r="Y652" s="725"/>
      <c r="Z652" s="725"/>
      <c r="AA652" s="726"/>
      <c r="AB652" s="726"/>
      <c r="AC652" s="726"/>
      <c r="AD652" s="726"/>
      <c r="AE652" s="726"/>
      <c r="AF652" s="726"/>
      <c r="AG652" s="726"/>
      <c r="AH652" s="726"/>
      <c r="AI652" s="726"/>
      <c r="AJ652" s="726"/>
      <c r="AK652" s="726"/>
      <c r="AL652" s="726"/>
      <c r="AM652" s="727"/>
      <c r="AO652" s="728" t="n">
        <f aca="false">IF(E652&lt;&gt;0,G652,0)</f>
        <v>0</v>
      </c>
      <c r="AP652" s="157" t="n">
        <f aca="false">IF(B652=0,AP651,IF(ISNONTEXT(B652)=TRUE(),INT(B652),INT(LEFT(B652,FIND(".",B652)-1))))</f>
        <v>3</v>
      </c>
      <c r="AQ652" s="157" t="str">
        <f aca="false">IF(AQ653=1,1,IF(B652&lt;&gt;0,1,IF(C652&lt;&gt;0,1,IF(D652&lt;&gt;0,1,IF(E652&lt;&gt;0,1,"")))))</f>
        <v/>
      </c>
      <c r="AR652" s="157" t="str">
        <f aca="false">IF(AP652=0," ",IF(AP652&lt;&gt;AP651,AP652," "))</f>
        <v> </v>
      </c>
      <c r="AS652" s="732"/>
      <c r="AT652" s="730" t="n">
        <f aca="false">IF(AP652&lt;&gt;AR652,(IF('ORÇ.GLOBAL P CAIXA'!I653="",J652*(INFORMAÇÕES!$Q$99/INFORMAÇÕES!$Q$102),IF('ORÇ.GLOBAL P CAIXA'!I653="R",J652,0))),0)</f>
        <v>0</v>
      </c>
      <c r="AU652" s="75" t="n">
        <f aca="false">IF(AP652&lt;&gt;AR652,(IF('ORÇ.GLOBAL P CAIXA'!I653="",J652*(INFORMAÇÕES!$Q$100/INFORMAÇÕES!$Q$102),IF('ORÇ.GLOBAL P CAIXA'!I653="C",J652,0))),0)</f>
        <v>0</v>
      </c>
      <c r="AV652" s="75" t="n">
        <f aca="false">IF(AP652&lt;&gt;AR652,(IF('ORÇ.GLOBAL P CAIXA'!I653="",J652*INFORMAÇÕES!$U$115,IF('ORÇ.GLOBAL P CAIXA'!I653="CF",J652,0))),0)</f>
        <v>0</v>
      </c>
      <c r="AW652" s="75" t="n">
        <f aca="false">IF(AP652&lt;&gt;AR652,(IF('ORÇ.GLOBAL P CAIXA'!I653="",J652*INFORMAÇÕES!$U$116,IF('ORÇ.GLOBAL P CAIXA'!I653="O",J652,0))),0)</f>
        <v>0</v>
      </c>
      <c r="AX652" s="731" t="n">
        <f aca="false">IF(E652&lt;&gt;0,J652,0)</f>
        <v>0</v>
      </c>
      <c r="AY652" s="730" t="n">
        <f aca="false">IF(AP652&lt;&gt;AR652,(IF('ORÇ.GLOBAL P CAIXA'!I653="",L652*(INFORMAÇÕES!$Q$99/INFORMAÇÕES!$Q$102),IF('ORÇ.GLOBAL P CAIXA'!I653="R",L652,0))),0)</f>
        <v>0</v>
      </c>
      <c r="AZ652" s="75" t="n">
        <f aca="false">IF(AP652&lt;&gt;AR652,(IF('ORÇ.GLOBAL P CAIXA'!I653="",L652*(INFORMAÇÕES!$Q$100/INFORMAÇÕES!$Q$102),IF('ORÇ.GLOBAL P CAIXA'!I653="C",L652,0))),0)</f>
        <v>0</v>
      </c>
      <c r="BA652" s="75" t="n">
        <f aca="false">IF(AP652&lt;&gt;AR652,(IF('ORÇ.GLOBAL P CAIXA'!I653="",L652*INFORMAÇÕES!$U$115,IF('ORÇ.GLOBAL P CAIXA'!I653="CF",L652,0))),0)</f>
        <v>0</v>
      </c>
      <c r="BB652" s="75" t="n">
        <f aca="false">IF(AP652&lt;&gt;AR652,(IF('ORÇ.GLOBAL P CAIXA'!I653="",L652*INFORMAÇÕES!$U$116,IF('ORÇ.GLOBAL P CAIXA'!I653="O",L652,0))),0)</f>
        <v>0</v>
      </c>
      <c r="BC652" s="731" t="n">
        <f aca="false">IF(E652&lt;&gt;0,L652,0)</f>
        <v>0</v>
      </c>
    </row>
    <row r="653" s="174" customFormat="true" ht="14.25" hidden="false" customHeight="false" outlineLevel="0" collapsed="false">
      <c r="A653" s="159" t="n">
        <v>643</v>
      </c>
      <c r="B653" s="160" t="n">
        <f aca="false">'ORÇ.REPROG. P CAIXA'!B655</f>
        <v>0</v>
      </c>
      <c r="C653" s="723" t="n">
        <f aca="false">'ORÇ.REPROG. P CAIXA'!C655</f>
        <v>0</v>
      </c>
      <c r="D653" s="162" t="n">
        <f aca="false">'ORÇ.REPROG. P CAIXA'!D655</f>
        <v>0</v>
      </c>
      <c r="E653" s="163" t="n">
        <f aca="false">IF('BM GLOBAL'!$P$1&lt;&gt;0,'ORÇ.REPROG. P CAIXA'!E655,'ORÇ.REPROG. P CAIXA'!H655)</f>
        <v>0</v>
      </c>
      <c r="F653" s="163" t="n">
        <f aca="false">IF('BM GLOBAL'!$P$1&lt;&gt;0,IF('ORÇ.GLOBAL P CAIXA'!K654=0,'ORÇ.GLOBAL EMPRESA'!G654,'ORÇ.GLOBAL P CAIXA'!F654),'ORÇ.REPROG. P CAIXA'!I655)</f>
        <v>0</v>
      </c>
      <c r="G653" s="163" t="n">
        <f aca="false">IF(E653&lt;&gt;0,ROUND(E653*F653,2),IF(AO653=0,(SUMIF('ORÇ.REPROG. P CAIXA'!$AC$13:$AC$1012,B653,$AO$11:$AO$1010)),AO653))</f>
        <v>0</v>
      </c>
      <c r="H653" s="163" t="n">
        <f aca="false">IF(J653&lt;&gt;0,IF(E653&lt;&gt;0,J653/F653,0),0)</f>
        <v>0</v>
      </c>
      <c r="I653" s="163" t="n">
        <f aca="false">IF(L653&lt;&gt;0,IF(E653&lt;&gt;0,L653/F653,0),0)</f>
        <v>0</v>
      </c>
      <c r="J653" s="163" t="n">
        <f aca="false">IF(E653&lt;&gt;0,ROUND(INDEX($P$11:$AM$1010,$A653,$L$1),2),IF(AX653=0,(SUMIF($AP$11:$AP$1010,B653,$AX$11:$AX$1010)),AX653))</f>
        <v>0</v>
      </c>
      <c r="K653" s="163" t="n">
        <f aca="false">IF(G653=0,0,(J653/G653)*100)</f>
        <v>0</v>
      </c>
      <c r="L653" s="163" t="n">
        <f aca="false">IF(E653&lt;&gt;0,ROUND(IF($L$1=1,SUM(P653),"0")+IF($L$1=2,SUM($P653:Q653),"0")+IF($L$1=3,SUM($P653:R653),"0")+IF($L$1=4,SUM($P653:S653),"0")+IF($L$1=5,SUM($P653:T653),"0")+IF($L$1=6,SUM($P653:U653),"0")+IF($L$1=7,SUM($P653:V653),"0")+IF($L$1=8,SUM($P653:W653),"0")+IF($L$1=9,SUM($P653:X653),"0")+IF($L$1=10,SUM($P653:Y653),"0")+IF($L$1=11,SUM($P653:Z653),"0")+IF($L$1=12,SUM($P653:AA653),"0")+IF($L$1=13,SUM($P653:AB653),"0")+IF($L$1=14,SUM($P653:AC653),"0")+IF($L$1=15,SUM($P653:AD653),"0")+IF($L$1=16,SUM($P653:AE653),"0")+IF($L$1=17,SUM($P653:AF653),"0")+IF($L$1=18,SUM($P653:AG653),"0")+IF($L$1=19,SUM($P653:AH653),"0")+IF($L$1=20,SUM($P653:AI653),"0")+IF($L$1=21,SUM($P653:AJ653),"0")+IF($L$1=22,SUM($P653:AK653),"0")+IF($L$1=23,SUM($P653:AL653),"0")+IF($L$1=24,SUM($P653:AM653),"0"),2),IF(BC653=0,(SUMIF($AP$11:$AP$1010,B653,$BC$11:$BC$1010)),BC653))</f>
        <v>0</v>
      </c>
      <c r="M653" s="163" t="n">
        <f aca="false">IF(G653=0,0,(L653/G653)*100)</f>
        <v>0</v>
      </c>
      <c r="N653" s="168" t="str">
        <f aca="false">IF(B653&gt;0,"ok","ocultar")</f>
        <v>ocultar</v>
      </c>
      <c r="O653" s="650"/>
      <c r="P653" s="724"/>
      <c r="Q653" s="725"/>
      <c r="R653" s="725"/>
      <c r="S653" s="725"/>
      <c r="T653" s="725"/>
      <c r="U653" s="725"/>
      <c r="V653" s="725"/>
      <c r="W653" s="725"/>
      <c r="X653" s="725"/>
      <c r="Y653" s="725"/>
      <c r="Z653" s="725"/>
      <c r="AA653" s="726"/>
      <c r="AB653" s="726"/>
      <c r="AC653" s="726"/>
      <c r="AD653" s="726"/>
      <c r="AE653" s="726"/>
      <c r="AF653" s="726"/>
      <c r="AG653" s="726"/>
      <c r="AH653" s="726"/>
      <c r="AI653" s="726"/>
      <c r="AJ653" s="726"/>
      <c r="AK653" s="726"/>
      <c r="AL653" s="726"/>
      <c r="AM653" s="727"/>
      <c r="AO653" s="728" t="n">
        <f aca="false">IF(E653&lt;&gt;0,G653,0)</f>
        <v>0</v>
      </c>
      <c r="AP653" s="157" t="n">
        <f aca="false">IF(B653=0,AP652,IF(ISNONTEXT(B653)=TRUE(),INT(B653),INT(LEFT(B653,FIND(".",B653)-1))))</f>
        <v>3</v>
      </c>
      <c r="AQ653" s="157" t="str">
        <f aca="false">IF(AQ654=1,1,IF(B653&lt;&gt;0,1,IF(C653&lt;&gt;0,1,IF(D653&lt;&gt;0,1,IF(E653&lt;&gt;0,1,"")))))</f>
        <v/>
      </c>
      <c r="AR653" s="157" t="str">
        <f aca="false">IF(AP653=0," ",IF(AP653&lt;&gt;AP652,AP653," "))</f>
        <v> </v>
      </c>
      <c r="AS653" s="732"/>
      <c r="AT653" s="730" t="n">
        <f aca="false">IF(AP653&lt;&gt;AR653,(IF('ORÇ.GLOBAL P CAIXA'!I654="",J653*(INFORMAÇÕES!$Q$99/INFORMAÇÕES!$Q$102),IF('ORÇ.GLOBAL P CAIXA'!I654="R",J653,0))),0)</f>
        <v>0</v>
      </c>
      <c r="AU653" s="75" t="n">
        <f aca="false">IF(AP653&lt;&gt;AR653,(IF('ORÇ.GLOBAL P CAIXA'!I654="",J653*(INFORMAÇÕES!$Q$100/INFORMAÇÕES!$Q$102),IF('ORÇ.GLOBAL P CAIXA'!I654="C",J653,0))),0)</f>
        <v>0</v>
      </c>
      <c r="AV653" s="75" t="n">
        <f aca="false">IF(AP653&lt;&gt;AR653,(IF('ORÇ.GLOBAL P CAIXA'!I654="",J653*INFORMAÇÕES!$U$115,IF('ORÇ.GLOBAL P CAIXA'!I654="CF",J653,0))),0)</f>
        <v>0</v>
      </c>
      <c r="AW653" s="75" t="n">
        <f aca="false">IF(AP653&lt;&gt;AR653,(IF('ORÇ.GLOBAL P CAIXA'!I654="",J653*INFORMAÇÕES!$U$116,IF('ORÇ.GLOBAL P CAIXA'!I654="O",J653,0))),0)</f>
        <v>0</v>
      </c>
      <c r="AX653" s="731" t="n">
        <f aca="false">IF(E653&lt;&gt;0,J653,0)</f>
        <v>0</v>
      </c>
      <c r="AY653" s="730" t="n">
        <f aca="false">IF(AP653&lt;&gt;AR653,(IF('ORÇ.GLOBAL P CAIXA'!I654="",L653*(INFORMAÇÕES!$Q$99/INFORMAÇÕES!$Q$102),IF('ORÇ.GLOBAL P CAIXA'!I654="R",L653,0))),0)</f>
        <v>0</v>
      </c>
      <c r="AZ653" s="75" t="n">
        <f aca="false">IF(AP653&lt;&gt;AR653,(IF('ORÇ.GLOBAL P CAIXA'!I654="",L653*(INFORMAÇÕES!$Q$100/INFORMAÇÕES!$Q$102),IF('ORÇ.GLOBAL P CAIXA'!I654="C",L653,0))),0)</f>
        <v>0</v>
      </c>
      <c r="BA653" s="75" t="n">
        <f aca="false">IF(AP653&lt;&gt;AR653,(IF('ORÇ.GLOBAL P CAIXA'!I654="",L653*INFORMAÇÕES!$U$115,IF('ORÇ.GLOBAL P CAIXA'!I654="CF",L653,0))),0)</f>
        <v>0</v>
      </c>
      <c r="BB653" s="75" t="n">
        <f aca="false">IF(AP653&lt;&gt;AR653,(IF('ORÇ.GLOBAL P CAIXA'!I654="",L653*INFORMAÇÕES!$U$116,IF('ORÇ.GLOBAL P CAIXA'!I654="O",L653,0))),0)</f>
        <v>0</v>
      </c>
      <c r="BC653" s="731" t="n">
        <f aca="false">IF(E653&lt;&gt;0,L653,0)</f>
        <v>0</v>
      </c>
    </row>
    <row r="654" s="174" customFormat="true" ht="14.25" hidden="false" customHeight="false" outlineLevel="0" collapsed="false">
      <c r="A654" s="159" t="n">
        <v>644</v>
      </c>
      <c r="B654" s="160" t="n">
        <f aca="false">'ORÇ.REPROG. P CAIXA'!B656</f>
        <v>0</v>
      </c>
      <c r="C654" s="723" t="n">
        <f aca="false">'ORÇ.REPROG. P CAIXA'!C656</f>
        <v>0</v>
      </c>
      <c r="D654" s="162" t="n">
        <f aca="false">'ORÇ.REPROG. P CAIXA'!D656</f>
        <v>0</v>
      </c>
      <c r="E654" s="163" t="n">
        <f aca="false">IF('BM GLOBAL'!$P$1&lt;&gt;0,'ORÇ.REPROG. P CAIXA'!E656,'ORÇ.REPROG. P CAIXA'!H656)</f>
        <v>0</v>
      </c>
      <c r="F654" s="163" t="n">
        <f aca="false">IF('BM GLOBAL'!$P$1&lt;&gt;0,IF('ORÇ.GLOBAL P CAIXA'!K655=0,'ORÇ.GLOBAL EMPRESA'!G655,'ORÇ.GLOBAL P CAIXA'!F655),'ORÇ.REPROG. P CAIXA'!I656)</f>
        <v>0</v>
      </c>
      <c r="G654" s="163" t="n">
        <f aca="false">IF(E654&lt;&gt;0,ROUND(E654*F654,2),IF(AO654=0,(SUMIF('ORÇ.REPROG. P CAIXA'!$AC$13:$AC$1012,B654,$AO$11:$AO$1010)),AO654))</f>
        <v>0</v>
      </c>
      <c r="H654" s="163" t="n">
        <f aca="false">IF(J654&lt;&gt;0,IF(E654&lt;&gt;0,J654/F654,0),0)</f>
        <v>0</v>
      </c>
      <c r="I654" s="163" t="n">
        <f aca="false">IF(L654&lt;&gt;0,IF(E654&lt;&gt;0,L654/F654,0),0)</f>
        <v>0</v>
      </c>
      <c r="J654" s="163" t="n">
        <f aca="false">IF(E654&lt;&gt;0,ROUND(INDEX($P$11:$AM$1010,$A654,$L$1),2),IF(AX654=0,(SUMIF($AP$11:$AP$1010,B654,$AX$11:$AX$1010)),AX654))</f>
        <v>0</v>
      </c>
      <c r="K654" s="163" t="n">
        <f aca="false">IF(G654=0,0,(J654/G654)*100)</f>
        <v>0</v>
      </c>
      <c r="L654" s="163" t="n">
        <f aca="false">IF(E654&lt;&gt;0,ROUND(IF($L$1=1,SUM(P654),"0")+IF($L$1=2,SUM($P654:Q654),"0")+IF($L$1=3,SUM($P654:R654),"0")+IF($L$1=4,SUM($P654:S654),"0")+IF($L$1=5,SUM($P654:T654),"0")+IF($L$1=6,SUM($P654:U654),"0")+IF($L$1=7,SUM($P654:V654),"0")+IF($L$1=8,SUM($P654:W654),"0")+IF($L$1=9,SUM($P654:X654),"0")+IF($L$1=10,SUM($P654:Y654),"0")+IF($L$1=11,SUM($P654:Z654),"0")+IF($L$1=12,SUM($P654:AA654),"0")+IF($L$1=13,SUM($P654:AB654),"0")+IF($L$1=14,SUM($P654:AC654),"0")+IF($L$1=15,SUM($P654:AD654),"0")+IF($L$1=16,SUM($P654:AE654),"0")+IF($L$1=17,SUM($P654:AF654),"0")+IF($L$1=18,SUM($P654:AG654),"0")+IF($L$1=19,SUM($P654:AH654),"0")+IF($L$1=20,SUM($P654:AI654),"0")+IF($L$1=21,SUM($P654:AJ654),"0")+IF($L$1=22,SUM($P654:AK654),"0")+IF($L$1=23,SUM($P654:AL654),"0")+IF($L$1=24,SUM($P654:AM654),"0"),2),IF(BC654=0,(SUMIF($AP$11:$AP$1010,B654,$BC$11:$BC$1010)),BC654))</f>
        <v>0</v>
      </c>
      <c r="M654" s="163" t="n">
        <f aca="false">IF(G654=0,0,(L654/G654)*100)</f>
        <v>0</v>
      </c>
      <c r="N654" s="168" t="str">
        <f aca="false">IF(B654&gt;0,"ok","ocultar")</f>
        <v>ocultar</v>
      </c>
      <c r="O654" s="650"/>
      <c r="P654" s="724"/>
      <c r="Q654" s="725"/>
      <c r="R654" s="725"/>
      <c r="S654" s="725"/>
      <c r="T654" s="725"/>
      <c r="U654" s="725"/>
      <c r="V654" s="725"/>
      <c r="W654" s="725"/>
      <c r="X654" s="725"/>
      <c r="Y654" s="725"/>
      <c r="Z654" s="725"/>
      <c r="AA654" s="726"/>
      <c r="AB654" s="726"/>
      <c r="AC654" s="726"/>
      <c r="AD654" s="726"/>
      <c r="AE654" s="726"/>
      <c r="AF654" s="726"/>
      <c r="AG654" s="726"/>
      <c r="AH654" s="726"/>
      <c r="AI654" s="726"/>
      <c r="AJ654" s="726"/>
      <c r="AK654" s="726"/>
      <c r="AL654" s="726"/>
      <c r="AM654" s="727"/>
      <c r="AO654" s="728" t="n">
        <f aca="false">IF(E654&lt;&gt;0,G654,0)</f>
        <v>0</v>
      </c>
      <c r="AP654" s="157" t="n">
        <f aca="false">IF(B654=0,AP653,IF(ISNONTEXT(B654)=TRUE(),INT(B654),INT(LEFT(B654,FIND(".",B654)-1))))</f>
        <v>3</v>
      </c>
      <c r="AQ654" s="157" t="str">
        <f aca="false">IF(AQ655=1,1,IF(B654&lt;&gt;0,1,IF(C654&lt;&gt;0,1,IF(D654&lt;&gt;0,1,IF(E654&lt;&gt;0,1,"")))))</f>
        <v/>
      </c>
      <c r="AR654" s="157" t="str">
        <f aca="false">IF(AP654=0," ",IF(AP654&lt;&gt;AP653,AP654," "))</f>
        <v> </v>
      </c>
      <c r="AS654" s="732"/>
      <c r="AT654" s="730" t="n">
        <f aca="false">IF(AP654&lt;&gt;AR654,(IF('ORÇ.GLOBAL P CAIXA'!I655="",J654*(INFORMAÇÕES!$Q$99/INFORMAÇÕES!$Q$102),IF('ORÇ.GLOBAL P CAIXA'!I655="R",J654,0))),0)</f>
        <v>0</v>
      </c>
      <c r="AU654" s="75" t="n">
        <f aca="false">IF(AP654&lt;&gt;AR654,(IF('ORÇ.GLOBAL P CAIXA'!I655="",J654*(INFORMAÇÕES!$Q$100/INFORMAÇÕES!$Q$102),IF('ORÇ.GLOBAL P CAIXA'!I655="C",J654,0))),0)</f>
        <v>0</v>
      </c>
      <c r="AV654" s="75" t="n">
        <f aca="false">IF(AP654&lt;&gt;AR654,(IF('ORÇ.GLOBAL P CAIXA'!I655="",J654*INFORMAÇÕES!$U$115,IF('ORÇ.GLOBAL P CAIXA'!I655="CF",J654,0))),0)</f>
        <v>0</v>
      </c>
      <c r="AW654" s="75" t="n">
        <f aca="false">IF(AP654&lt;&gt;AR654,(IF('ORÇ.GLOBAL P CAIXA'!I655="",J654*INFORMAÇÕES!$U$116,IF('ORÇ.GLOBAL P CAIXA'!I655="O",J654,0))),0)</f>
        <v>0</v>
      </c>
      <c r="AX654" s="731" t="n">
        <f aca="false">IF(E654&lt;&gt;0,J654,0)</f>
        <v>0</v>
      </c>
      <c r="AY654" s="730" t="n">
        <f aca="false">IF(AP654&lt;&gt;AR654,(IF('ORÇ.GLOBAL P CAIXA'!I655="",L654*(INFORMAÇÕES!$Q$99/INFORMAÇÕES!$Q$102),IF('ORÇ.GLOBAL P CAIXA'!I655="R",L654,0))),0)</f>
        <v>0</v>
      </c>
      <c r="AZ654" s="75" t="n">
        <f aca="false">IF(AP654&lt;&gt;AR654,(IF('ORÇ.GLOBAL P CAIXA'!I655="",L654*(INFORMAÇÕES!$Q$100/INFORMAÇÕES!$Q$102),IF('ORÇ.GLOBAL P CAIXA'!I655="C",L654,0))),0)</f>
        <v>0</v>
      </c>
      <c r="BA654" s="75" t="n">
        <f aca="false">IF(AP654&lt;&gt;AR654,(IF('ORÇ.GLOBAL P CAIXA'!I655="",L654*INFORMAÇÕES!$U$115,IF('ORÇ.GLOBAL P CAIXA'!I655="CF",L654,0))),0)</f>
        <v>0</v>
      </c>
      <c r="BB654" s="75" t="n">
        <f aca="false">IF(AP654&lt;&gt;AR654,(IF('ORÇ.GLOBAL P CAIXA'!I655="",L654*INFORMAÇÕES!$U$116,IF('ORÇ.GLOBAL P CAIXA'!I655="O",L654,0))),0)</f>
        <v>0</v>
      </c>
      <c r="BC654" s="731" t="n">
        <f aca="false">IF(E654&lt;&gt;0,L654,0)</f>
        <v>0</v>
      </c>
    </row>
    <row r="655" s="174" customFormat="true" ht="14.25" hidden="false" customHeight="false" outlineLevel="0" collapsed="false">
      <c r="A655" s="159" t="n">
        <v>645</v>
      </c>
      <c r="B655" s="160" t="n">
        <f aca="false">'ORÇ.REPROG. P CAIXA'!B657</f>
        <v>0</v>
      </c>
      <c r="C655" s="723" t="n">
        <f aca="false">'ORÇ.REPROG. P CAIXA'!C657</f>
        <v>0</v>
      </c>
      <c r="D655" s="162" t="n">
        <f aca="false">'ORÇ.REPROG. P CAIXA'!D657</f>
        <v>0</v>
      </c>
      <c r="E655" s="163" t="n">
        <f aca="false">IF('BM GLOBAL'!$P$1&lt;&gt;0,'ORÇ.REPROG. P CAIXA'!E657,'ORÇ.REPROG. P CAIXA'!H657)</f>
        <v>0</v>
      </c>
      <c r="F655" s="163" t="n">
        <f aca="false">IF('BM GLOBAL'!$P$1&lt;&gt;0,IF('ORÇ.GLOBAL P CAIXA'!K656=0,'ORÇ.GLOBAL EMPRESA'!G656,'ORÇ.GLOBAL P CAIXA'!F656),'ORÇ.REPROG. P CAIXA'!I657)</f>
        <v>0</v>
      </c>
      <c r="G655" s="163" t="n">
        <f aca="false">IF(E655&lt;&gt;0,ROUND(E655*F655,2),IF(AO655=0,(SUMIF('ORÇ.REPROG. P CAIXA'!$AC$13:$AC$1012,B655,$AO$11:$AO$1010)),AO655))</f>
        <v>0</v>
      </c>
      <c r="H655" s="163" t="n">
        <f aca="false">IF(J655&lt;&gt;0,IF(E655&lt;&gt;0,J655/F655,0),0)</f>
        <v>0</v>
      </c>
      <c r="I655" s="163" t="n">
        <f aca="false">IF(L655&lt;&gt;0,IF(E655&lt;&gt;0,L655/F655,0),0)</f>
        <v>0</v>
      </c>
      <c r="J655" s="163" t="n">
        <f aca="false">IF(E655&lt;&gt;0,ROUND(INDEX($P$11:$AM$1010,$A655,$L$1),2),IF(AX655=0,(SUMIF($AP$11:$AP$1010,B655,$AX$11:$AX$1010)),AX655))</f>
        <v>0</v>
      </c>
      <c r="K655" s="163" t="n">
        <f aca="false">IF(G655=0,0,(J655/G655)*100)</f>
        <v>0</v>
      </c>
      <c r="L655" s="163" t="n">
        <f aca="false">IF(E655&lt;&gt;0,ROUND(IF($L$1=1,SUM(P655),"0")+IF($L$1=2,SUM($P655:Q655),"0")+IF($L$1=3,SUM($P655:R655),"0")+IF($L$1=4,SUM($P655:S655),"0")+IF($L$1=5,SUM($P655:T655),"0")+IF($L$1=6,SUM($P655:U655),"0")+IF($L$1=7,SUM($P655:V655),"0")+IF($L$1=8,SUM($P655:W655),"0")+IF($L$1=9,SUM($P655:X655),"0")+IF($L$1=10,SUM($P655:Y655),"0")+IF($L$1=11,SUM($P655:Z655),"0")+IF($L$1=12,SUM($P655:AA655),"0")+IF($L$1=13,SUM($P655:AB655),"0")+IF($L$1=14,SUM($P655:AC655),"0")+IF($L$1=15,SUM($P655:AD655),"0")+IF($L$1=16,SUM($P655:AE655),"0")+IF($L$1=17,SUM($P655:AF655),"0")+IF($L$1=18,SUM($P655:AG655),"0")+IF($L$1=19,SUM($P655:AH655),"0")+IF($L$1=20,SUM($P655:AI655),"0")+IF($L$1=21,SUM($P655:AJ655),"0")+IF($L$1=22,SUM($P655:AK655),"0")+IF($L$1=23,SUM($P655:AL655),"0")+IF($L$1=24,SUM($P655:AM655),"0"),2),IF(BC655=0,(SUMIF($AP$11:$AP$1010,B655,$BC$11:$BC$1010)),BC655))</f>
        <v>0</v>
      </c>
      <c r="M655" s="163" t="n">
        <f aca="false">IF(G655=0,0,(L655/G655)*100)</f>
        <v>0</v>
      </c>
      <c r="N655" s="168" t="str">
        <f aca="false">IF(B655&gt;0,"ok","ocultar")</f>
        <v>ocultar</v>
      </c>
      <c r="O655" s="650"/>
      <c r="P655" s="724"/>
      <c r="Q655" s="725"/>
      <c r="R655" s="725"/>
      <c r="S655" s="725"/>
      <c r="T655" s="725"/>
      <c r="U655" s="725"/>
      <c r="V655" s="725"/>
      <c r="W655" s="725"/>
      <c r="X655" s="725"/>
      <c r="Y655" s="725"/>
      <c r="Z655" s="725"/>
      <c r="AA655" s="726"/>
      <c r="AB655" s="726"/>
      <c r="AC655" s="726"/>
      <c r="AD655" s="726"/>
      <c r="AE655" s="726"/>
      <c r="AF655" s="726"/>
      <c r="AG655" s="726"/>
      <c r="AH655" s="726"/>
      <c r="AI655" s="726"/>
      <c r="AJ655" s="726"/>
      <c r="AK655" s="726"/>
      <c r="AL655" s="726"/>
      <c r="AM655" s="727"/>
      <c r="AO655" s="728" t="n">
        <f aca="false">IF(E655&lt;&gt;0,G655,0)</f>
        <v>0</v>
      </c>
      <c r="AP655" s="157" t="n">
        <f aca="false">IF(B655=0,AP654,IF(ISNONTEXT(B655)=TRUE(),INT(B655),INT(LEFT(B655,FIND(".",B655)-1))))</f>
        <v>3</v>
      </c>
      <c r="AQ655" s="157" t="str">
        <f aca="false">IF(AQ656=1,1,IF(B655&lt;&gt;0,1,IF(C655&lt;&gt;0,1,IF(D655&lt;&gt;0,1,IF(E655&lt;&gt;0,1,"")))))</f>
        <v/>
      </c>
      <c r="AR655" s="157" t="str">
        <f aca="false">IF(AP655=0," ",IF(AP655&lt;&gt;AP654,AP655," "))</f>
        <v> </v>
      </c>
      <c r="AS655" s="732"/>
      <c r="AT655" s="730" t="n">
        <f aca="false">IF(AP655&lt;&gt;AR655,(IF('ORÇ.GLOBAL P CAIXA'!I656="",J655*(INFORMAÇÕES!$Q$99/INFORMAÇÕES!$Q$102),IF('ORÇ.GLOBAL P CAIXA'!I656="R",J655,0))),0)</f>
        <v>0</v>
      </c>
      <c r="AU655" s="75" t="n">
        <f aca="false">IF(AP655&lt;&gt;AR655,(IF('ORÇ.GLOBAL P CAIXA'!I656="",J655*(INFORMAÇÕES!$Q$100/INFORMAÇÕES!$Q$102),IF('ORÇ.GLOBAL P CAIXA'!I656="C",J655,0))),0)</f>
        <v>0</v>
      </c>
      <c r="AV655" s="75" t="n">
        <f aca="false">IF(AP655&lt;&gt;AR655,(IF('ORÇ.GLOBAL P CAIXA'!I656="",J655*INFORMAÇÕES!$U$115,IF('ORÇ.GLOBAL P CAIXA'!I656="CF",J655,0))),0)</f>
        <v>0</v>
      </c>
      <c r="AW655" s="75" t="n">
        <f aca="false">IF(AP655&lt;&gt;AR655,(IF('ORÇ.GLOBAL P CAIXA'!I656="",J655*INFORMAÇÕES!$U$116,IF('ORÇ.GLOBAL P CAIXA'!I656="O",J655,0))),0)</f>
        <v>0</v>
      </c>
      <c r="AX655" s="731" t="n">
        <f aca="false">IF(E655&lt;&gt;0,J655,0)</f>
        <v>0</v>
      </c>
      <c r="AY655" s="730" t="n">
        <f aca="false">IF(AP655&lt;&gt;AR655,(IF('ORÇ.GLOBAL P CAIXA'!I656="",L655*(INFORMAÇÕES!$Q$99/INFORMAÇÕES!$Q$102),IF('ORÇ.GLOBAL P CAIXA'!I656="R",L655,0))),0)</f>
        <v>0</v>
      </c>
      <c r="AZ655" s="75" t="n">
        <f aca="false">IF(AP655&lt;&gt;AR655,(IF('ORÇ.GLOBAL P CAIXA'!I656="",L655*(INFORMAÇÕES!$Q$100/INFORMAÇÕES!$Q$102),IF('ORÇ.GLOBAL P CAIXA'!I656="C",L655,0))),0)</f>
        <v>0</v>
      </c>
      <c r="BA655" s="75" t="n">
        <f aca="false">IF(AP655&lt;&gt;AR655,(IF('ORÇ.GLOBAL P CAIXA'!I656="",L655*INFORMAÇÕES!$U$115,IF('ORÇ.GLOBAL P CAIXA'!I656="CF",L655,0))),0)</f>
        <v>0</v>
      </c>
      <c r="BB655" s="75" t="n">
        <f aca="false">IF(AP655&lt;&gt;AR655,(IF('ORÇ.GLOBAL P CAIXA'!I656="",L655*INFORMAÇÕES!$U$116,IF('ORÇ.GLOBAL P CAIXA'!I656="O",L655,0))),0)</f>
        <v>0</v>
      </c>
      <c r="BC655" s="731" t="n">
        <f aca="false">IF(E655&lt;&gt;0,L655,0)</f>
        <v>0</v>
      </c>
    </row>
    <row r="656" s="174" customFormat="true" ht="14.25" hidden="false" customHeight="false" outlineLevel="0" collapsed="false">
      <c r="A656" s="159" t="n">
        <v>646</v>
      </c>
      <c r="B656" s="160" t="n">
        <f aca="false">'ORÇ.REPROG. P CAIXA'!B658</f>
        <v>0</v>
      </c>
      <c r="C656" s="723" t="n">
        <f aca="false">'ORÇ.REPROG. P CAIXA'!C658</f>
        <v>0</v>
      </c>
      <c r="D656" s="162" t="n">
        <f aca="false">'ORÇ.REPROG. P CAIXA'!D658</f>
        <v>0</v>
      </c>
      <c r="E656" s="163" t="n">
        <f aca="false">IF('BM GLOBAL'!$P$1&lt;&gt;0,'ORÇ.REPROG. P CAIXA'!E658,'ORÇ.REPROG. P CAIXA'!H658)</f>
        <v>0</v>
      </c>
      <c r="F656" s="163" t="n">
        <f aca="false">IF('BM GLOBAL'!$P$1&lt;&gt;0,IF('ORÇ.GLOBAL P CAIXA'!K657=0,'ORÇ.GLOBAL EMPRESA'!G657,'ORÇ.GLOBAL P CAIXA'!F657),'ORÇ.REPROG. P CAIXA'!I658)</f>
        <v>0</v>
      </c>
      <c r="G656" s="163" t="n">
        <f aca="false">IF(E656&lt;&gt;0,ROUND(E656*F656,2),IF(AO656=0,(SUMIF('ORÇ.REPROG. P CAIXA'!$AC$13:$AC$1012,B656,$AO$11:$AO$1010)),AO656))</f>
        <v>0</v>
      </c>
      <c r="H656" s="163" t="n">
        <f aca="false">IF(J656&lt;&gt;0,IF(E656&lt;&gt;0,J656/F656,0),0)</f>
        <v>0</v>
      </c>
      <c r="I656" s="163" t="n">
        <f aca="false">IF(L656&lt;&gt;0,IF(E656&lt;&gt;0,L656/F656,0),0)</f>
        <v>0</v>
      </c>
      <c r="J656" s="163" t="n">
        <f aca="false">IF(E656&lt;&gt;0,ROUND(INDEX($P$11:$AM$1010,$A656,$L$1),2),IF(AX656=0,(SUMIF($AP$11:$AP$1010,B656,$AX$11:$AX$1010)),AX656))</f>
        <v>0</v>
      </c>
      <c r="K656" s="163" t="n">
        <f aca="false">IF(G656=0,0,(J656/G656)*100)</f>
        <v>0</v>
      </c>
      <c r="L656" s="163" t="n">
        <f aca="false">IF(E656&lt;&gt;0,ROUND(IF($L$1=1,SUM(P656),"0")+IF($L$1=2,SUM($P656:Q656),"0")+IF($L$1=3,SUM($P656:R656),"0")+IF($L$1=4,SUM($P656:S656),"0")+IF($L$1=5,SUM($P656:T656),"0")+IF($L$1=6,SUM($P656:U656),"0")+IF($L$1=7,SUM($P656:V656),"0")+IF($L$1=8,SUM($P656:W656),"0")+IF($L$1=9,SUM($P656:X656),"0")+IF($L$1=10,SUM($P656:Y656),"0")+IF($L$1=11,SUM($P656:Z656),"0")+IF($L$1=12,SUM($P656:AA656),"0")+IF($L$1=13,SUM($P656:AB656),"0")+IF($L$1=14,SUM($P656:AC656),"0")+IF($L$1=15,SUM($P656:AD656),"0")+IF($L$1=16,SUM($P656:AE656),"0")+IF($L$1=17,SUM($P656:AF656),"0")+IF($L$1=18,SUM($P656:AG656),"0")+IF($L$1=19,SUM($P656:AH656),"0")+IF($L$1=20,SUM($P656:AI656),"0")+IF($L$1=21,SUM($P656:AJ656),"0")+IF($L$1=22,SUM($P656:AK656),"0")+IF($L$1=23,SUM($P656:AL656),"0")+IF($L$1=24,SUM($P656:AM656),"0"),2),IF(BC656=0,(SUMIF($AP$11:$AP$1010,B656,$BC$11:$BC$1010)),BC656))</f>
        <v>0</v>
      </c>
      <c r="M656" s="163" t="n">
        <f aca="false">IF(G656=0,0,(L656/G656)*100)</f>
        <v>0</v>
      </c>
      <c r="N656" s="168" t="str">
        <f aca="false">IF(B656&gt;0,"ok","ocultar")</f>
        <v>ocultar</v>
      </c>
      <c r="O656" s="650"/>
      <c r="P656" s="724"/>
      <c r="Q656" s="725"/>
      <c r="R656" s="725"/>
      <c r="S656" s="725"/>
      <c r="T656" s="725"/>
      <c r="U656" s="725"/>
      <c r="V656" s="725"/>
      <c r="W656" s="725"/>
      <c r="X656" s="725"/>
      <c r="Y656" s="725"/>
      <c r="Z656" s="725"/>
      <c r="AA656" s="726"/>
      <c r="AB656" s="726"/>
      <c r="AC656" s="726"/>
      <c r="AD656" s="726"/>
      <c r="AE656" s="726"/>
      <c r="AF656" s="726"/>
      <c r="AG656" s="726"/>
      <c r="AH656" s="726"/>
      <c r="AI656" s="726"/>
      <c r="AJ656" s="726"/>
      <c r="AK656" s="726"/>
      <c r="AL656" s="726"/>
      <c r="AM656" s="727"/>
      <c r="AO656" s="728" t="n">
        <f aca="false">IF(E656&lt;&gt;0,G656,0)</f>
        <v>0</v>
      </c>
      <c r="AP656" s="157" t="n">
        <f aca="false">IF(B656=0,AP655,IF(ISNONTEXT(B656)=TRUE(),INT(B656),INT(LEFT(B656,FIND(".",B656)-1))))</f>
        <v>3</v>
      </c>
      <c r="AQ656" s="157" t="str">
        <f aca="false">IF(AQ657=1,1,IF(B656&lt;&gt;0,1,IF(C656&lt;&gt;0,1,IF(D656&lt;&gt;0,1,IF(E656&lt;&gt;0,1,"")))))</f>
        <v/>
      </c>
      <c r="AR656" s="157" t="str">
        <f aca="false">IF(AP656=0," ",IF(AP656&lt;&gt;AP655,AP656," "))</f>
        <v> </v>
      </c>
      <c r="AS656" s="732"/>
      <c r="AT656" s="730" t="n">
        <f aca="false">IF(AP656&lt;&gt;AR656,(IF('ORÇ.GLOBAL P CAIXA'!I657="",J656*(INFORMAÇÕES!$Q$99/INFORMAÇÕES!$Q$102),IF('ORÇ.GLOBAL P CAIXA'!I657="R",J656,0))),0)</f>
        <v>0</v>
      </c>
      <c r="AU656" s="75" t="n">
        <f aca="false">IF(AP656&lt;&gt;AR656,(IF('ORÇ.GLOBAL P CAIXA'!I657="",J656*(INFORMAÇÕES!$Q$100/INFORMAÇÕES!$Q$102),IF('ORÇ.GLOBAL P CAIXA'!I657="C",J656,0))),0)</f>
        <v>0</v>
      </c>
      <c r="AV656" s="75" t="n">
        <f aca="false">IF(AP656&lt;&gt;AR656,(IF('ORÇ.GLOBAL P CAIXA'!I657="",J656*INFORMAÇÕES!$U$115,IF('ORÇ.GLOBAL P CAIXA'!I657="CF",J656,0))),0)</f>
        <v>0</v>
      </c>
      <c r="AW656" s="75" t="n">
        <f aca="false">IF(AP656&lt;&gt;AR656,(IF('ORÇ.GLOBAL P CAIXA'!I657="",J656*INFORMAÇÕES!$U$116,IF('ORÇ.GLOBAL P CAIXA'!I657="O",J656,0))),0)</f>
        <v>0</v>
      </c>
      <c r="AX656" s="731" t="n">
        <f aca="false">IF(E656&lt;&gt;0,J656,0)</f>
        <v>0</v>
      </c>
      <c r="AY656" s="730" t="n">
        <f aca="false">IF(AP656&lt;&gt;AR656,(IF('ORÇ.GLOBAL P CAIXA'!I657="",L656*(INFORMAÇÕES!$Q$99/INFORMAÇÕES!$Q$102),IF('ORÇ.GLOBAL P CAIXA'!I657="R",L656,0))),0)</f>
        <v>0</v>
      </c>
      <c r="AZ656" s="75" t="n">
        <f aca="false">IF(AP656&lt;&gt;AR656,(IF('ORÇ.GLOBAL P CAIXA'!I657="",L656*(INFORMAÇÕES!$Q$100/INFORMAÇÕES!$Q$102),IF('ORÇ.GLOBAL P CAIXA'!I657="C",L656,0))),0)</f>
        <v>0</v>
      </c>
      <c r="BA656" s="75" t="n">
        <f aca="false">IF(AP656&lt;&gt;AR656,(IF('ORÇ.GLOBAL P CAIXA'!I657="",L656*INFORMAÇÕES!$U$115,IF('ORÇ.GLOBAL P CAIXA'!I657="CF",L656,0))),0)</f>
        <v>0</v>
      </c>
      <c r="BB656" s="75" t="n">
        <f aca="false">IF(AP656&lt;&gt;AR656,(IF('ORÇ.GLOBAL P CAIXA'!I657="",L656*INFORMAÇÕES!$U$116,IF('ORÇ.GLOBAL P CAIXA'!I657="O",L656,0))),0)</f>
        <v>0</v>
      </c>
      <c r="BC656" s="731" t="n">
        <f aca="false">IF(E656&lt;&gt;0,L656,0)</f>
        <v>0</v>
      </c>
    </row>
    <row r="657" s="174" customFormat="true" ht="14.25" hidden="false" customHeight="false" outlineLevel="0" collapsed="false">
      <c r="A657" s="159" t="n">
        <v>647</v>
      </c>
      <c r="B657" s="160" t="n">
        <f aca="false">'ORÇ.REPROG. P CAIXA'!B659</f>
        <v>0</v>
      </c>
      <c r="C657" s="723" t="n">
        <f aca="false">'ORÇ.REPROG. P CAIXA'!C659</f>
        <v>0</v>
      </c>
      <c r="D657" s="162" t="n">
        <f aca="false">'ORÇ.REPROG. P CAIXA'!D659</f>
        <v>0</v>
      </c>
      <c r="E657" s="163" t="n">
        <f aca="false">IF('BM GLOBAL'!$P$1&lt;&gt;0,'ORÇ.REPROG. P CAIXA'!E659,'ORÇ.REPROG. P CAIXA'!H659)</f>
        <v>0</v>
      </c>
      <c r="F657" s="163" t="n">
        <f aca="false">IF('BM GLOBAL'!$P$1&lt;&gt;0,IF('ORÇ.GLOBAL P CAIXA'!K658=0,'ORÇ.GLOBAL EMPRESA'!G658,'ORÇ.GLOBAL P CAIXA'!F658),'ORÇ.REPROG. P CAIXA'!I659)</f>
        <v>0</v>
      </c>
      <c r="G657" s="163" t="n">
        <f aca="false">IF(E657&lt;&gt;0,ROUND(E657*F657,2),IF(AO657=0,(SUMIF('ORÇ.REPROG. P CAIXA'!$AC$13:$AC$1012,B657,$AO$11:$AO$1010)),AO657))</f>
        <v>0</v>
      </c>
      <c r="H657" s="163" t="n">
        <f aca="false">IF(J657&lt;&gt;0,IF(E657&lt;&gt;0,J657/F657,0),0)</f>
        <v>0</v>
      </c>
      <c r="I657" s="163" t="n">
        <f aca="false">IF(L657&lt;&gt;0,IF(E657&lt;&gt;0,L657/F657,0),0)</f>
        <v>0</v>
      </c>
      <c r="J657" s="163" t="n">
        <f aca="false">IF(E657&lt;&gt;0,ROUND(INDEX($P$11:$AM$1010,$A657,$L$1),2),IF(AX657=0,(SUMIF($AP$11:$AP$1010,B657,$AX$11:$AX$1010)),AX657))</f>
        <v>0</v>
      </c>
      <c r="K657" s="163" t="n">
        <f aca="false">IF(G657=0,0,(J657/G657)*100)</f>
        <v>0</v>
      </c>
      <c r="L657" s="163" t="n">
        <f aca="false">IF(E657&lt;&gt;0,ROUND(IF($L$1=1,SUM(P657),"0")+IF($L$1=2,SUM($P657:Q657),"0")+IF($L$1=3,SUM($P657:R657),"0")+IF($L$1=4,SUM($P657:S657),"0")+IF($L$1=5,SUM($P657:T657),"0")+IF($L$1=6,SUM($P657:U657),"0")+IF($L$1=7,SUM($P657:V657),"0")+IF($L$1=8,SUM($P657:W657),"0")+IF($L$1=9,SUM($P657:X657),"0")+IF($L$1=10,SUM($P657:Y657),"0")+IF($L$1=11,SUM($P657:Z657),"0")+IF($L$1=12,SUM($P657:AA657),"0")+IF($L$1=13,SUM($P657:AB657),"0")+IF($L$1=14,SUM($P657:AC657),"0")+IF($L$1=15,SUM($P657:AD657),"0")+IF($L$1=16,SUM($P657:AE657),"0")+IF($L$1=17,SUM($P657:AF657),"0")+IF($L$1=18,SUM($P657:AG657),"0")+IF($L$1=19,SUM($P657:AH657),"0")+IF($L$1=20,SUM($P657:AI657),"0")+IF($L$1=21,SUM($P657:AJ657),"0")+IF($L$1=22,SUM($P657:AK657),"0")+IF($L$1=23,SUM($P657:AL657),"0")+IF($L$1=24,SUM($P657:AM657),"0"),2),IF(BC657=0,(SUMIF($AP$11:$AP$1010,B657,$BC$11:$BC$1010)),BC657))</f>
        <v>0</v>
      </c>
      <c r="M657" s="163" t="n">
        <f aca="false">IF(G657=0,0,(L657/G657)*100)</f>
        <v>0</v>
      </c>
      <c r="N657" s="168" t="str">
        <f aca="false">IF(B657&gt;0,"ok","ocultar")</f>
        <v>ocultar</v>
      </c>
      <c r="O657" s="650"/>
      <c r="P657" s="724"/>
      <c r="Q657" s="725"/>
      <c r="R657" s="725"/>
      <c r="S657" s="725"/>
      <c r="T657" s="725"/>
      <c r="U657" s="725"/>
      <c r="V657" s="725"/>
      <c r="W657" s="725"/>
      <c r="X657" s="725"/>
      <c r="Y657" s="725"/>
      <c r="Z657" s="725"/>
      <c r="AA657" s="726"/>
      <c r="AB657" s="726"/>
      <c r="AC657" s="726"/>
      <c r="AD657" s="726"/>
      <c r="AE657" s="726"/>
      <c r="AF657" s="726"/>
      <c r="AG657" s="726"/>
      <c r="AH657" s="726"/>
      <c r="AI657" s="726"/>
      <c r="AJ657" s="726"/>
      <c r="AK657" s="726"/>
      <c r="AL657" s="726"/>
      <c r="AM657" s="727"/>
      <c r="AO657" s="728" t="n">
        <f aca="false">IF(E657&lt;&gt;0,G657,0)</f>
        <v>0</v>
      </c>
      <c r="AP657" s="157" t="n">
        <f aca="false">IF(B657=0,AP656,IF(ISNONTEXT(B657)=TRUE(),INT(B657),INT(LEFT(B657,FIND(".",B657)-1))))</f>
        <v>3</v>
      </c>
      <c r="AQ657" s="157" t="str">
        <f aca="false">IF(AQ658=1,1,IF(B657&lt;&gt;0,1,IF(C657&lt;&gt;0,1,IF(D657&lt;&gt;0,1,IF(E657&lt;&gt;0,1,"")))))</f>
        <v/>
      </c>
      <c r="AR657" s="157" t="str">
        <f aca="false">IF(AP657=0," ",IF(AP657&lt;&gt;AP656,AP657," "))</f>
        <v> </v>
      </c>
      <c r="AS657" s="732"/>
      <c r="AT657" s="730" t="n">
        <f aca="false">IF(AP657&lt;&gt;AR657,(IF('ORÇ.GLOBAL P CAIXA'!I658="",J657*(INFORMAÇÕES!$Q$99/INFORMAÇÕES!$Q$102),IF('ORÇ.GLOBAL P CAIXA'!I658="R",J657,0))),0)</f>
        <v>0</v>
      </c>
      <c r="AU657" s="75" t="n">
        <f aca="false">IF(AP657&lt;&gt;AR657,(IF('ORÇ.GLOBAL P CAIXA'!I658="",J657*(INFORMAÇÕES!$Q$100/INFORMAÇÕES!$Q$102),IF('ORÇ.GLOBAL P CAIXA'!I658="C",J657,0))),0)</f>
        <v>0</v>
      </c>
      <c r="AV657" s="75" t="n">
        <f aca="false">IF(AP657&lt;&gt;AR657,(IF('ORÇ.GLOBAL P CAIXA'!I658="",J657*INFORMAÇÕES!$U$115,IF('ORÇ.GLOBAL P CAIXA'!I658="CF",J657,0))),0)</f>
        <v>0</v>
      </c>
      <c r="AW657" s="75" t="n">
        <f aca="false">IF(AP657&lt;&gt;AR657,(IF('ORÇ.GLOBAL P CAIXA'!I658="",J657*INFORMAÇÕES!$U$116,IF('ORÇ.GLOBAL P CAIXA'!I658="O",J657,0))),0)</f>
        <v>0</v>
      </c>
      <c r="AX657" s="731" t="n">
        <f aca="false">IF(E657&lt;&gt;0,J657,0)</f>
        <v>0</v>
      </c>
      <c r="AY657" s="730" t="n">
        <f aca="false">IF(AP657&lt;&gt;AR657,(IF('ORÇ.GLOBAL P CAIXA'!I658="",L657*(INFORMAÇÕES!$Q$99/INFORMAÇÕES!$Q$102),IF('ORÇ.GLOBAL P CAIXA'!I658="R",L657,0))),0)</f>
        <v>0</v>
      </c>
      <c r="AZ657" s="75" t="n">
        <f aca="false">IF(AP657&lt;&gt;AR657,(IF('ORÇ.GLOBAL P CAIXA'!I658="",L657*(INFORMAÇÕES!$Q$100/INFORMAÇÕES!$Q$102),IF('ORÇ.GLOBAL P CAIXA'!I658="C",L657,0))),0)</f>
        <v>0</v>
      </c>
      <c r="BA657" s="75" t="n">
        <f aca="false">IF(AP657&lt;&gt;AR657,(IF('ORÇ.GLOBAL P CAIXA'!I658="",L657*INFORMAÇÕES!$U$115,IF('ORÇ.GLOBAL P CAIXA'!I658="CF",L657,0))),0)</f>
        <v>0</v>
      </c>
      <c r="BB657" s="75" t="n">
        <f aca="false">IF(AP657&lt;&gt;AR657,(IF('ORÇ.GLOBAL P CAIXA'!I658="",L657*INFORMAÇÕES!$U$116,IF('ORÇ.GLOBAL P CAIXA'!I658="O",L657,0))),0)</f>
        <v>0</v>
      </c>
      <c r="BC657" s="731" t="n">
        <f aca="false">IF(E657&lt;&gt;0,L657,0)</f>
        <v>0</v>
      </c>
    </row>
    <row r="658" s="174" customFormat="true" ht="14.25" hidden="false" customHeight="false" outlineLevel="0" collapsed="false">
      <c r="A658" s="159" t="n">
        <v>648</v>
      </c>
      <c r="B658" s="160" t="n">
        <f aca="false">'ORÇ.REPROG. P CAIXA'!B660</f>
        <v>0</v>
      </c>
      <c r="C658" s="723" t="n">
        <f aca="false">'ORÇ.REPROG. P CAIXA'!C660</f>
        <v>0</v>
      </c>
      <c r="D658" s="162" t="n">
        <f aca="false">'ORÇ.REPROG. P CAIXA'!D660</f>
        <v>0</v>
      </c>
      <c r="E658" s="163" t="n">
        <f aca="false">IF('BM GLOBAL'!$P$1&lt;&gt;0,'ORÇ.REPROG. P CAIXA'!E660,'ORÇ.REPROG. P CAIXA'!H660)</f>
        <v>0</v>
      </c>
      <c r="F658" s="163" t="n">
        <f aca="false">IF('BM GLOBAL'!$P$1&lt;&gt;0,IF('ORÇ.GLOBAL P CAIXA'!K659=0,'ORÇ.GLOBAL EMPRESA'!G659,'ORÇ.GLOBAL P CAIXA'!F659),'ORÇ.REPROG. P CAIXA'!I660)</f>
        <v>0</v>
      </c>
      <c r="G658" s="163" t="n">
        <f aca="false">IF(E658&lt;&gt;0,ROUND(E658*F658,2),IF(AO658=0,(SUMIF('ORÇ.REPROG. P CAIXA'!$AC$13:$AC$1012,B658,$AO$11:$AO$1010)),AO658))</f>
        <v>0</v>
      </c>
      <c r="H658" s="163" t="n">
        <f aca="false">IF(J658&lt;&gt;0,IF(E658&lt;&gt;0,J658/F658,0),0)</f>
        <v>0</v>
      </c>
      <c r="I658" s="163" t="n">
        <f aca="false">IF(L658&lt;&gt;0,IF(E658&lt;&gt;0,L658/F658,0),0)</f>
        <v>0</v>
      </c>
      <c r="J658" s="163" t="n">
        <f aca="false">IF(E658&lt;&gt;0,ROUND(INDEX($P$11:$AM$1010,$A658,$L$1),2),IF(AX658=0,(SUMIF($AP$11:$AP$1010,B658,$AX$11:$AX$1010)),AX658))</f>
        <v>0</v>
      </c>
      <c r="K658" s="163" t="n">
        <f aca="false">IF(G658=0,0,(J658/G658)*100)</f>
        <v>0</v>
      </c>
      <c r="L658" s="163" t="n">
        <f aca="false">IF(E658&lt;&gt;0,ROUND(IF($L$1=1,SUM(P658),"0")+IF($L$1=2,SUM($P658:Q658),"0")+IF($L$1=3,SUM($P658:R658),"0")+IF($L$1=4,SUM($P658:S658),"0")+IF($L$1=5,SUM($P658:T658),"0")+IF($L$1=6,SUM($P658:U658),"0")+IF($L$1=7,SUM($P658:V658),"0")+IF($L$1=8,SUM($P658:W658),"0")+IF($L$1=9,SUM($P658:X658),"0")+IF($L$1=10,SUM($P658:Y658),"0")+IF($L$1=11,SUM($P658:Z658),"0")+IF($L$1=12,SUM($P658:AA658),"0")+IF($L$1=13,SUM($P658:AB658),"0")+IF($L$1=14,SUM($P658:AC658),"0")+IF($L$1=15,SUM($P658:AD658),"0")+IF($L$1=16,SUM($P658:AE658),"0")+IF($L$1=17,SUM($P658:AF658),"0")+IF($L$1=18,SUM($P658:AG658),"0")+IF($L$1=19,SUM($P658:AH658),"0")+IF($L$1=20,SUM($P658:AI658),"0")+IF($L$1=21,SUM($P658:AJ658),"0")+IF($L$1=22,SUM($P658:AK658),"0")+IF($L$1=23,SUM($P658:AL658),"0")+IF($L$1=24,SUM($P658:AM658),"0"),2),IF(BC658=0,(SUMIF($AP$11:$AP$1010,B658,$BC$11:$BC$1010)),BC658))</f>
        <v>0</v>
      </c>
      <c r="M658" s="163" t="n">
        <f aca="false">IF(G658=0,0,(L658/G658)*100)</f>
        <v>0</v>
      </c>
      <c r="N658" s="168" t="str">
        <f aca="false">IF(B658&gt;0,"ok","ocultar")</f>
        <v>ocultar</v>
      </c>
      <c r="O658" s="650"/>
      <c r="P658" s="724"/>
      <c r="Q658" s="725"/>
      <c r="R658" s="725"/>
      <c r="S658" s="725"/>
      <c r="T658" s="725"/>
      <c r="U658" s="725"/>
      <c r="V658" s="725"/>
      <c r="W658" s="725"/>
      <c r="X658" s="725"/>
      <c r="Y658" s="725"/>
      <c r="Z658" s="725"/>
      <c r="AA658" s="726"/>
      <c r="AB658" s="726"/>
      <c r="AC658" s="726"/>
      <c r="AD658" s="726"/>
      <c r="AE658" s="726"/>
      <c r="AF658" s="726"/>
      <c r="AG658" s="726"/>
      <c r="AH658" s="726"/>
      <c r="AI658" s="726"/>
      <c r="AJ658" s="726"/>
      <c r="AK658" s="726"/>
      <c r="AL658" s="726"/>
      <c r="AM658" s="727"/>
      <c r="AO658" s="728" t="n">
        <f aca="false">IF(E658&lt;&gt;0,G658,0)</f>
        <v>0</v>
      </c>
      <c r="AP658" s="157" t="n">
        <f aca="false">IF(B658=0,AP657,IF(ISNONTEXT(B658)=TRUE(),INT(B658),INT(LEFT(B658,FIND(".",B658)-1))))</f>
        <v>3</v>
      </c>
      <c r="AQ658" s="157" t="str">
        <f aca="false">IF(AQ659=1,1,IF(B658&lt;&gt;0,1,IF(C658&lt;&gt;0,1,IF(D658&lt;&gt;0,1,IF(E658&lt;&gt;0,1,"")))))</f>
        <v/>
      </c>
      <c r="AR658" s="157" t="str">
        <f aca="false">IF(AP658=0," ",IF(AP658&lt;&gt;AP657,AP658," "))</f>
        <v> </v>
      </c>
      <c r="AS658" s="732"/>
      <c r="AT658" s="730" t="n">
        <f aca="false">IF(AP658&lt;&gt;AR658,(IF('ORÇ.GLOBAL P CAIXA'!I659="",J658*(INFORMAÇÕES!$Q$99/INFORMAÇÕES!$Q$102),IF('ORÇ.GLOBAL P CAIXA'!I659="R",J658,0))),0)</f>
        <v>0</v>
      </c>
      <c r="AU658" s="75" t="n">
        <f aca="false">IF(AP658&lt;&gt;AR658,(IF('ORÇ.GLOBAL P CAIXA'!I659="",J658*(INFORMAÇÕES!$Q$100/INFORMAÇÕES!$Q$102),IF('ORÇ.GLOBAL P CAIXA'!I659="C",J658,0))),0)</f>
        <v>0</v>
      </c>
      <c r="AV658" s="75" t="n">
        <f aca="false">IF(AP658&lt;&gt;AR658,(IF('ORÇ.GLOBAL P CAIXA'!I659="",J658*INFORMAÇÕES!$U$115,IF('ORÇ.GLOBAL P CAIXA'!I659="CF",J658,0))),0)</f>
        <v>0</v>
      </c>
      <c r="AW658" s="75" t="n">
        <f aca="false">IF(AP658&lt;&gt;AR658,(IF('ORÇ.GLOBAL P CAIXA'!I659="",J658*INFORMAÇÕES!$U$116,IF('ORÇ.GLOBAL P CAIXA'!I659="O",J658,0))),0)</f>
        <v>0</v>
      </c>
      <c r="AX658" s="731" t="n">
        <f aca="false">IF(E658&lt;&gt;0,J658,0)</f>
        <v>0</v>
      </c>
      <c r="AY658" s="730" t="n">
        <f aca="false">IF(AP658&lt;&gt;AR658,(IF('ORÇ.GLOBAL P CAIXA'!I659="",L658*(INFORMAÇÕES!$Q$99/INFORMAÇÕES!$Q$102),IF('ORÇ.GLOBAL P CAIXA'!I659="R",L658,0))),0)</f>
        <v>0</v>
      </c>
      <c r="AZ658" s="75" t="n">
        <f aca="false">IF(AP658&lt;&gt;AR658,(IF('ORÇ.GLOBAL P CAIXA'!I659="",L658*(INFORMAÇÕES!$Q$100/INFORMAÇÕES!$Q$102),IF('ORÇ.GLOBAL P CAIXA'!I659="C",L658,0))),0)</f>
        <v>0</v>
      </c>
      <c r="BA658" s="75" t="n">
        <f aca="false">IF(AP658&lt;&gt;AR658,(IF('ORÇ.GLOBAL P CAIXA'!I659="",L658*INFORMAÇÕES!$U$115,IF('ORÇ.GLOBAL P CAIXA'!I659="CF",L658,0))),0)</f>
        <v>0</v>
      </c>
      <c r="BB658" s="75" t="n">
        <f aca="false">IF(AP658&lt;&gt;AR658,(IF('ORÇ.GLOBAL P CAIXA'!I659="",L658*INFORMAÇÕES!$U$116,IF('ORÇ.GLOBAL P CAIXA'!I659="O",L658,0))),0)</f>
        <v>0</v>
      </c>
      <c r="BC658" s="731" t="n">
        <f aca="false">IF(E658&lt;&gt;0,L658,0)</f>
        <v>0</v>
      </c>
    </row>
    <row r="659" s="174" customFormat="true" ht="14.25" hidden="false" customHeight="false" outlineLevel="0" collapsed="false">
      <c r="A659" s="159" t="n">
        <v>649</v>
      </c>
      <c r="B659" s="160" t="n">
        <f aca="false">'ORÇ.REPROG. P CAIXA'!B661</f>
        <v>0</v>
      </c>
      <c r="C659" s="723" t="n">
        <f aca="false">'ORÇ.REPROG. P CAIXA'!C661</f>
        <v>0</v>
      </c>
      <c r="D659" s="162" t="n">
        <f aca="false">'ORÇ.REPROG. P CAIXA'!D661</f>
        <v>0</v>
      </c>
      <c r="E659" s="163" t="n">
        <f aca="false">IF('BM GLOBAL'!$P$1&lt;&gt;0,'ORÇ.REPROG. P CAIXA'!E661,'ORÇ.REPROG. P CAIXA'!H661)</f>
        <v>0</v>
      </c>
      <c r="F659" s="163" t="n">
        <f aca="false">IF('BM GLOBAL'!$P$1&lt;&gt;0,IF('ORÇ.GLOBAL P CAIXA'!K660=0,'ORÇ.GLOBAL EMPRESA'!G660,'ORÇ.GLOBAL P CAIXA'!F660),'ORÇ.REPROG. P CAIXA'!I661)</f>
        <v>0</v>
      </c>
      <c r="G659" s="163" t="n">
        <f aca="false">IF(E659&lt;&gt;0,ROUND(E659*F659,2),IF(AO659=0,(SUMIF('ORÇ.REPROG. P CAIXA'!$AC$13:$AC$1012,B659,$AO$11:$AO$1010)),AO659))</f>
        <v>0</v>
      </c>
      <c r="H659" s="163" t="n">
        <f aca="false">IF(J659&lt;&gt;0,IF(E659&lt;&gt;0,J659/F659,0),0)</f>
        <v>0</v>
      </c>
      <c r="I659" s="163" t="n">
        <f aca="false">IF(L659&lt;&gt;0,IF(E659&lt;&gt;0,L659/F659,0),0)</f>
        <v>0</v>
      </c>
      <c r="J659" s="163" t="n">
        <f aca="false">IF(E659&lt;&gt;0,ROUND(INDEX($P$11:$AM$1010,$A659,$L$1),2),IF(AX659=0,(SUMIF($AP$11:$AP$1010,B659,$AX$11:$AX$1010)),AX659))</f>
        <v>0</v>
      </c>
      <c r="K659" s="163" t="n">
        <f aca="false">IF(G659=0,0,(J659/G659)*100)</f>
        <v>0</v>
      </c>
      <c r="L659" s="163" t="n">
        <f aca="false">IF(E659&lt;&gt;0,ROUND(IF($L$1=1,SUM(P659),"0")+IF($L$1=2,SUM($P659:Q659),"0")+IF($L$1=3,SUM($P659:R659),"0")+IF($L$1=4,SUM($P659:S659),"0")+IF($L$1=5,SUM($P659:T659),"0")+IF($L$1=6,SUM($P659:U659),"0")+IF($L$1=7,SUM($P659:V659),"0")+IF($L$1=8,SUM($P659:W659),"0")+IF($L$1=9,SUM($P659:X659),"0")+IF($L$1=10,SUM($P659:Y659),"0")+IF($L$1=11,SUM($P659:Z659),"0")+IF($L$1=12,SUM($P659:AA659),"0")+IF($L$1=13,SUM($P659:AB659),"0")+IF($L$1=14,SUM($P659:AC659),"0")+IF($L$1=15,SUM($P659:AD659),"0")+IF($L$1=16,SUM($P659:AE659),"0")+IF($L$1=17,SUM($P659:AF659),"0")+IF($L$1=18,SUM($P659:AG659),"0")+IF($L$1=19,SUM($P659:AH659),"0")+IF($L$1=20,SUM($P659:AI659),"0")+IF($L$1=21,SUM($P659:AJ659),"0")+IF($L$1=22,SUM($P659:AK659),"0")+IF($L$1=23,SUM($P659:AL659),"0")+IF($L$1=24,SUM($P659:AM659),"0"),2),IF(BC659=0,(SUMIF($AP$11:$AP$1010,B659,$BC$11:$BC$1010)),BC659))</f>
        <v>0</v>
      </c>
      <c r="M659" s="163" t="n">
        <f aca="false">IF(G659=0,0,(L659/G659)*100)</f>
        <v>0</v>
      </c>
      <c r="N659" s="168" t="str">
        <f aca="false">IF(B659&gt;0,"ok","ocultar")</f>
        <v>ocultar</v>
      </c>
      <c r="O659" s="650"/>
      <c r="P659" s="724"/>
      <c r="Q659" s="725"/>
      <c r="R659" s="725"/>
      <c r="S659" s="725"/>
      <c r="T659" s="725"/>
      <c r="U659" s="725"/>
      <c r="V659" s="725"/>
      <c r="W659" s="725"/>
      <c r="X659" s="725"/>
      <c r="Y659" s="725"/>
      <c r="Z659" s="725"/>
      <c r="AA659" s="726"/>
      <c r="AB659" s="726"/>
      <c r="AC659" s="726"/>
      <c r="AD659" s="726"/>
      <c r="AE659" s="726"/>
      <c r="AF659" s="726"/>
      <c r="AG659" s="726"/>
      <c r="AH659" s="726"/>
      <c r="AI659" s="726"/>
      <c r="AJ659" s="726"/>
      <c r="AK659" s="726"/>
      <c r="AL659" s="726"/>
      <c r="AM659" s="727"/>
      <c r="AO659" s="728" t="n">
        <f aca="false">IF(E659&lt;&gt;0,G659,0)</f>
        <v>0</v>
      </c>
      <c r="AP659" s="157" t="n">
        <f aca="false">IF(B659=0,AP658,IF(ISNONTEXT(B659)=TRUE(),INT(B659),INT(LEFT(B659,FIND(".",B659)-1))))</f>
        <v>3</v>
      </c>
      <c r="AQ659" s="157" t="str">
        <f aca="false">IF(AQ660=1,1,IF(B659&lt;&gt;0,1,IF(C659&lt;&gt;0,1,IF(D659&lt;&gt;0,1,IF(E659&lt;&gt;0,1,"")))))</f>
        <v/>
      </c>
      <c r="AR659" s="157" t="str">
        <f aca="false">IF(AP659=0," ",IF(AP659&lt;&gt;AP658,AP659," "))</f>
        <v> </v>
      </c>
      <c r="AS659" s="732"/>
      <c r="AT659" s="730" t="n">
        <f aca="false">IF(AP659&lt;&gt;AR659,(IF('ORÇ.GLOBAL P CAIXA'!I660="",J659*(INFORMAÇÕES!$Q$99/INFORMAÇÕES!$Q$102),IF('ORÇ.GLOBAL P CAIXA'!I660="R",J659,0))),0)</f>
        <v>0</v>
      </c>
      <c r="AU659" s="75" t="n">
        <f aca="false">IF(AP659&lt;&gt;AR659,(IF('ORÇ.GLOBAL P CAIXA'!I660="",J659*(INFORMAÇÕES!$Q$100/INFORMAÇÕES!$Q$102),IF('ORÇ.GLOBAL P CAIXA'!I660="C",J659,0))),0)</f>
        <v>0</v>
      </c>
      <c r="AV659" s="75" t="n">
        <f aca="false">IF(AP659&lt;&gt;AR659,(IF('ORÇ.GLOBAL P CAIXA'!I660="",J659*INFORMAÇÕES!$U$115,IF('ORÇ.GLOBAL P CAIXA'!I660="CF",J659,0))),0)</f>
        <v>0</v>
      </c>
      <c r="AW659" s="75" t="n">
        <f aca="false">IF(AP659&lt;&gt;AR659,(IF('ORÇ.GLOBAL P CAIXA'!I660="",J659*INFORMAÇÕES!$U$116,IF('ORÇ.GLOBAL P CAIXA'!I660="O",J659,0))),0)</f>
        <v>0</v>
      </c>
      <c r="AX659" s="731" t="n">
        <f aca="false">IF(E659&lt;&gt;0,J659,0)</f>
        <v>0</v>
      </c>
      <c r="AY659" s="730" t="n">
        <f aca="false">IF(AP659&lt;&gt;AR659,(IF('ORÇ.GLOBAL P CAIXA'!I660="",L659*(INFORMAÇÕES!$Q$99/INFORMAÇÕES!$Q$102),IF('ORÇ.GLOBAL P CAIXA'!I660="R",L659,0))),0)</f>
        <v>0</v>
      </c>
      <c r="AZ659" s="75" t="n">
        <f aca="false">IF(AP659&lt;&gt;AR659,(IF('ORÇ.GLOBAL P CAIXA'!I660="",L659*(INFORMAÇÕES!$Q$100/INFORMAÇÕES!$Q$102),IF('ORÇ.GLOBAL P CAIXA'!I660="C",L659,0))),0)</f>
        <v>0</v>
      </c>
      <c r="BA659" s="75" t="n">
        <f aca="false">IF(AP659&lt;&gt;AR659,(IF('ORÇ.GLOBAL P CAIXA'!I660="",L659*INFORMAÇÕES!$U$115,IF('ORÇ.GLOBAL P CAIXA'!I660="CF",L659,0))),0)</f>
        <v>0</v>
      </c>
      <c r="BB659" s="75" t="n">
        <f aca="false">IF(AP659&lt;&gt;AR659,(IF('ORÇ.GLOBAL P CAIXA'!I660="",L659*INFORMAÇÕES!$U$116,IF('ORÇ.GLOBAL P CAIXA'!I660="O",L659,0))),0)</f>
        <v>0</v>
      </c>
      <c r="BC659" s="731" t="n">
        <f aca="false">IF(E659&lt;&gt;0,L659,0)</f>
        <v>0</v>
      </c>
    </row>
    <row r="660" s="174" customFormat="true" ht="14.25" hidden="false" customHeight="false" outlineLevel="0" collapsed="false">
      <c r="A660" s="159" t="n">
        <v>650</v>
      </c>
      <c r="B660" s="160" t="n">
        <f aca="false">'ORÇ.REPROG. P CAIXA'!B662</f>
        <v>0</v>
      </c>
      <c r="C660" s="723" t="n">
        <f aca="false">'ORÇ.REPROG. P CAIXA'!C662</f>
        <v>0</v>
      </c>
      <c r="D660" s="162" t="n">
        <f aca="false">'ORÇ.REPROG. P CAIXA'!D662</f>
        <v>0</v>
      </c>
      <c r="E660" s="163" t="n">
        <f aca="false">IF('BM GLOBAL'!$P$1&lt;&gt;0,'ORÇ.REPROG. P CAIXA'!E662,'ORÇ.REPROG. P CAIXA'!H662)</f>
        <v>0</v>
      </c>
      <c r="F660" s="163" t="n">
        <f aca="false">IF('BM GLOBAL'!$P$1&lt;&gt;0,IF('ORÇ.GLOBAL P CAIXA'!K661=0,'ORÇ.GLOBAL EMPRESA'!G661,'ORÇ.GLOBAL P CAIXA'!F661),'ORÇ.REPROG. P CAIXA'!I662)</f>
        <v>0</v>
      </c>
      <c r="G660" s="163" t="n">
        <f aca="false">IF(E660&lt;&gt;0,ROUND(E660*F660,2),IF(AO660=0,(SUMIF('ORÇ.REPROG. P CAIXA'!$AC$13:$AC$1012,B660,$AO$11:$AO$1010)),AO660))</f>
        <v>0</v>
      </c>
      <c r="H660" s="163" t="n">
        <f aca="false">IF(J660&lt;&gt;0,IF(E660&lt;&gt;0,J660/F660,0),0)</f>
        <v>0</v>
      </c>
      <c r="I660" s="163" t="n">
        <f aca="false">IF(L660&lt;&gt;0,IF(E660&lt;&gt;0,L660/F660,0),0)</f>
        <v>0</v>
      </c>
      <c r="J660" s="163" t="n">
        <f aca="false">IF(E660&lt;&gt;0,ROUND(INDEX($P$11:$AM$1010,$A660,$L$1),2),IF(AX660=0,(SUMIF($AP$11:$AP$1010,B660,$AX$11:$AX$1010)),AX660))</f>
        <v>0</v>
      </c>
      <c r="K660" s="163" t="n">
        <f aca="false">IF(G660=0,0,(J660/G660)*100)</f>
        <v>0</v>
      </c>
      <c r="L660" s="163" t="n">
        <f aca="false">IF(E660&lt;&gt;0,ROUND(IF($L$1=1,SUM(P660),"0")+IF($L$1=2,SUM($P660:Q660),"0")+IF($L$1=3,SUM($P660:R660),"0")+IF($L$1=4,SUM($P660:S660),"0")+IF($L$1=5,SUM($P660:T660),"0")+IF($L$1=6,SUM($P660:U660),"0")+IF($L$1=7,SUM($P660:V660),"0")+IF($L$1=8,SUM($P660:W660),"0")+IF($L$1=9,SUM($P660:X660),"0")+IF($L$1=10,SUM($P660:Y660),"0")+IF($L$1=11,SUM($P660:Z660),"0")+IF($L$1=12,SUM($P660:AA660),"0")+IF($L$1=13,SUM($P660:AB660),"0")+IF($L$1=14,SUM($P660:AC660),"0")+IF($L$1=15,SUM($P660:AD660),"0")+IF($L$1=16,SUM($P660:AE660),"0")+IF($L$1=17,SUM($P660:AF660),"0")+IF($L$1=18,SUM($P660:AG660),"0")+IF($L$1=19,SUM($P660:AH660),"0")+IF($L$1=20,SUM($P660:AI660),"0")+IF($L$1=21,SUM($P660:AJ660),"0")+IF($L$1=22,SUM($P660:AK660),"0")+IF($L$1=23,SUM($P660:AL660),"0")+IF($L$1=24,SUM($P660:AM660),"0"),2),IF(BC660=0,(SUMIF($AP$11:$AP$1010,B660,$BC$11:$BC$1010)),BC660))</f>
        <v>0</v>
      </c>
      <c r="M660" s="163" t="n">
        <f aca="false">IF(G660=0,0,(L660/G660)*100)</f>
        <v>0</v>
      </c>
      <c r="N660" s="168" t="str">
        <f aca="false">IF(B660&gt;0,"ok","ocultar")</f>
        <v>ocultar</v>
      </c>
      <c r="O660" s="650"/>
      <c r="P660" s="724"/>
      <c r="Q660" s="725"/>
      <c r="R660" s="725"/>
      <c r="S660" s="725"/>
      <c r="T660" s="725"/>
      <c r="U660" s="725"/>
      <c r="V660" s="725"/>
      <c r="W660" s="725"/>
      <c r="X660" s="725"/>
      <c r="Y660" s="725"/>
      <c r="Z660" s="725"/>
      <c r="AA660" s="726"/>
      <c r="AB660" s="726"/>
      <c r="AC660" s="726"/>
      <c r="AD660" s="726"/>
      <c r="AE660" s="726"/>
      <c r="AF660" s="726"/>
      <c r="AG660" s="726"/>
      <c r="AH660" s="726"/>
      <c r="AI660" s="726"/>
      <c r="AJ660" s="726"/>
      <c r="AK660" s="726"/>
      <c r="AL660" s="726"/>
      <c r="AM660" s="727"/>
      <c r="AO660" s="728" t="n">
        <f aca="false">IF(E660&lt;&gt;0,G660,0)</f>
        <v>0</v>
      </c>
      <c r="AP660" s="157" t="n">
        <f aca="false">IF(B660=0,AP659,IF(ISNONTEXT(B660)=TRUE(),INT(B660),INT(LEFT(B660,FIND(".",B660)-1))))</f>
        <v>3</v>
      </c>
      <c r="AQ660" s="157" t="str">
        <f aca="false">IF(AQ661=1,1,IF(B660&lt;&gt;0,1,IF(C660&lt;&gt;0,1,IF(D660&lt;&gt;0,1,IF(E660&lt;&gt;0,1,"")))))</f>
        <v/>
      </c>
      <c r="AR660" s="157" t="str">
        <f aca="false">IF(AP660=0," ",IF(AP660&lt;&gt;AP659,AP660," "))</f>
        <v> </v>
      </c>
      <c r="AS660" s="732"/>
      <c r="AT660" s="730" t="n">
        <f aca="false">IF(AP660&lt;&gt;AR660,(IF('ORÇ.GLOBAL P CAIXA'!I661="",J660*(INFORMAÇÕES!$Q$99/INFORMAÇÕES!$Q$102),IF('ORÇ.GLOBAL P CAIXA'!I661="R",J660,0))),0)</f>
        <v>0</v>
      </c>
      <c r="AU660" s="75" t="n">
        <f aca="false">IF(AP660&lt;&gt;AR660,(IF('ORÇ.GLOBAL P CAIXA'!I661="",J660*(INFORMAÇÕES!$Q$100/INFORMAÇÕES!$Q$102),IF('ORÇ.GLOBAL P CAIXA'!I661="C",J660,0))),0)</f>
        <v>0</v>
      </c>
      <c r="AV660" s="75" t="n">
        <f aca="false">IF(AP660&lt;&gt;AR660,(IF('ORÇ.GLOBAL P CAIXA'!I661="",J660*INFORMAÇÕES!$U$115,IF('ORÇ.GLOBAL P CAIXA'!I661="CF",J660,0))),0)</f>
        <v>0</v>
      </c>
      <c r="AW660" s="75" t="n">
        <f aca="false">IF(AP660&lt;&gt;AR660,(IF('ORÇ.GLOBAL P CAIXA'!I661="",J660*INFORMAÇÕES!$U$116,IF('ORÇ.GLOBAL P CAIXA'!I661="O",J660,0))),0)</f>
        <v>0</v>
      </c>
      <c r="AX660" s="731" t="n">
        <f aca="false">IF(E660&lt;&gt;0,J660,0)</f>
        <v>0</v>
      </c>
      <c r="AY660" s="730" t="n">
        <f aca="false">IF(AP660&lt;&gt;AR660,(IF('ORÇ.GLOBAL P CAIXA'!I661="",L660*(INFORMAÇÕES!$Q$99/INFORMAÇÕES!$Q$102),IF('ORÇ.GLOBAL P CAIXA'!I661="R",L660,0))),0)</f>
        <v>0</v>
      </c>
      <c r="AZ660" s="75" t="n">
        <f aca="false">IF(AP660&lt;&gt;AR660,(IF('ORÇ.GLOBAL P CAIXA'!I661="",L660*(INFORMAÇÕES!$Q$100/INFORMAÇÕES!$Q$102),IF('ORÇ.GLOBAL P CAIXA'!I661="C",L660,0))),0)</f>
        <v>0</v>
      </c>
      <c r="BA660" s="75" t="n">
        <f aca="false">IF(AP660&lt;&gt;AR660,(IF('ORÇ.GLOBAL P CAIXA'!I661="",L660*INFORMAÇÕES!$U$115,IF('ORÇ.GLOBAL P CAIXA'!I661="CF",L660,0))),0)</f>
        <v>0</v>
      </c>
      <c r="BB660" s="75" t="n">
        <f aca="false">IF(AP660&lt;&gt;AR660,(IF('ORÇ.GLOBAL P CAIXA'!I661="",L660*INFORMAÇÕES!$U$116,IF('ORÇ.GLOBAL P CAIXA'!I661="O",L660,0))),0)</f>
        <v>0</v>
      </c>
      <c r="BC660" s="731" t="n">
        <f aca="false">IF(E660&lt;&gt;0,L660,0)</f>
        <v>0</v>
      </c>
    </row>
    <row r="661" s="174" customFormat="true" ht="14.25" hidden="false" customHeight="false" outlineLevel="0" collapsed="false">
      <c r="A661" s="159" t="n">
        <v>651</v>
      </c>
      <c r="B661" s="160" t="n">
        <f aca="false">'ORÇ.REPROG. P CAIXA'!B663</f>
        <v>0</v>
      </c>
      <c r="C661" s="723" t="n">
        <f aca="false">'ORÇ.REPROG. P CAIXA'!C663</f>
        <v>0</v>
      </c>
      <c r="D661" s="162" t="n">
        <f aca="false">'ORÇ.REPROG. P CAIXA'!D663</f>
        <v>0</v>
      </c>
      <c r="E661" s="163" t="n">
        <f aca="false">IF('BM GLOBAL'!$P$1&lt;&gt;0,'ORÇ.REPROG. P CAIXA'!E663,'ORÇ.REPROG. P CAIXA'!H663)</f>
        <v>0</v>
      </c>
      <c r="F661" s="163" t="n">
        <f aca="false">IF('BM GLOBAL'!$P$1&lt;&gt;0,IF('ORÇ.GLOBAL P CAIXA'!K662=0,'ORÇ.GLOBAL EMPRESA'!G662,'ORÇ.GLOBAL P CAIXA'!F662),'ORÇ.REPROG. P CAIXA'!I663)</f>
        <v>0</v>
      </c>
      <c r="G661" s="163" t="n">
        <f aca="false">IF(E661&lt;&gt;0,ROUND(E661*F661,2),IF(AO661=0,(SUMIF('ORÇ.REPROG. P CAIXA'!$AC$13:$AC$1012,B661,$AO$11:$AO$1010)),AO661))</f>
        <v>0</v>
      </c>
      <c r="H661" s="163" t="n">
        <f aca="false">IF(J661&lt;&gt;0,IF(E661&lt;&gt;0,J661/F661,0),0)</f>
        <v>0</v>
      </c>
      <c r="I661" s="163" t="n">
        <f aca="false">IF(L661&lt;&gt;0,IF(E661&lt;&gt;0,L661/F661,0),0)</f>
        <v>0</v>
      </c>
      <c r="J661" s="163" t="n">
        <f aca="false">IF(E661&lt;&gt;0,ROUND(INDEX($P$11:$AM$1010,$A661,$L$1),2),IF(AX661=0,(SUMIF($AP$11:$AP$1010,B661,$AX$11:$AX$1010)),AX661))</f>
        <v>0</v>
      </c>
      <c r="K661" s="163" t="n">
        <f aca="false">IF(G661=0,0,(J661/G661)*100)</f>
        <v>0</v>
      </c>
      <c r="L661" s="163" t="n">
        <f aca="false">IF(E661&lt;&gt;0,ROUND(IF($L$1=1,SUM(P661),"0")+IF($L$1=2,SUM($P661:Q661),"0")+IF($L$1=3,SUM($P661:R661),"0")+IF($L$1=4,SUM($P661:S661),"0")+IF($L$1=5,SUM($P661:T661),"0")+IF($L$1=6,SUM($P661:U661),"0")+IF($L$1=7,SUM($P661:V661),"0")+IF($L$1=8,SUM($P661:W661),"0")+IF($L$1=9,SUM($P661:X661),"0")+IF($L$1=10,SUM($P661:Y661),"0")+IF($L$1=11,SUM($P661:Z661),"0")+IF($L$1=12,SUM($P661:AA661),"0")+IF($L$1=13,SUM($P661:AB661),"0")+IF($L$1=14,SUM($P661:AC661),"0")+IF($L$1=15,SUM($P661:AD661),"0")+IF($L$1=16,SUM($P661:AE661),"0")+IF($L$1=17,SUM($P661:AF661),"0")+IF($L$1=18,SUM($P661:AG661),"0")+IF($L$1=19,SUM($P661:AH661),"0")+IF($L$1=20,SUM($P661:AI661),"0")+IF($L$1=21,SUM($P661:AJ661),"0")+IF($L$1=22,SUM($P661:AK661),"0")+IF($L$1=23,SUM($P661:AL661),"0")+IF($L$1=24,SUM($P661:AM661),"0"),2),IF(BC661=0,(SUMIF($AP$11:$AP$1010,B661,$BC$11:$BC$1010)),BC661))</f>
        <v>0</v>
      </c>
      <c r="M661" s="163" t="n">
        <f aca="false">IF(G661=0,0,(L661/G661)*100)</f>
        <v>0</v>
      </c>
      <c r="N661" s="168" t="str">
        <f aca="false">IF(B661&gt;0,"ok","ocultar")</f>
        <v>ocultar</v>
      </c>
      <c r="O661" s="650"/>
      <c r="P661" s="724"/>
      <c r="Q661" s="725"/>
      <c r="R661" s="725"/>
      <c r="S661" s="725"/>
      <c r="T661" s="725"/>
      <c r="U661" s="725"/>
      <c r="V661" s="725"/>
      <c r="W661" s="725"/>
      <c r="X661" s="725"/>
      <c r="Y661" s="725"/>
      <c r="Z661" s="725"/>
      <c r="AA661" s="726"/>
      <c r="AB661" s="726"/>
      <c r="AC661" s="726"/>
      <c r="AD661" s="726"/>
      <c r="AE661" s="726"/>
      <c r="AF661" s="726"/>
      <c r="AG661" s="726"/>
      <c r="AH661" s="726"/>
      <c r="AI661" s="726"/>
      <c r="AJ661" s="726"/>
      <c r="AK661" s="726"/>
      <c r="AL661" s="726"/>
      <c r="AM661" s="727"/>
      <c r="AO661" s="728" t="n">
        <f aca="false">IF(E661&lt;&gt;0,G661,0)</f>
        <v>0</v>
      </c>
      <c r="AP661" s="157" t="n">
        <f aca="false">IF(B661=0,AP660,IF(ISNONTEXT(B661)=TRUE(),INT(B661),INT(LEFT(B661,FIND(".",B661)-1))))</f>
        <v>3</v>
      </c>
      <c r="AQ661" s="157" t="str">
        <f aca="false">IF(AQ662=1,1,IF(B661&lt;&gt;0,1,IF(C661&lt;&gt;0,1,IF(D661&lt;&gt;0,1,IF(E661&lt;&gt;0,1,"")))))</f>
        <v/>
      </c>
      <c r="AR661" s="157" t="str">
        <f aca="false">IF(AP661=0," ",IF(AP661&lt;&gt;AP660,AP661," "))</f>
        <v> </v>
      </c>
      <c r="AS661" s="732"/>
      <c r="AT661" s="730" t="n">
        <f aca="false">IF(AP661&lt;&gt;AR661,(IF('ORÇ.GLOBAL P CAIXA'!I662="",J661*(INFORMAÇÕES!$Q$99/INFORMAÇÕES!$Q$102),IF('ORÇ.GLOBAL P CAIXA'!I662="R",J661,0))),0)</f>
        <v>0</v>
      </c>
      <c r="AU661" s="75" t="n">
        <f aca="false">IF(AP661&lt;&gt;AR661,(IF('ORÇ.GLOBAL P CAIXA'!I662="",J661*(INFORMAÇÕES!$Q$100/INFORMAÇÕES!$Q$102),IF('ORÇ.GLOBAL P CAIXA'!I662="C",J661,0))),0)</f>
        <v>0</v>
      </c>
      <c r="AV661" s="75" t="n">
        <f aca="false">IF(AP661&lt;&gt;AR661,(IF('ORÇ.GLOBAL P CAIXA'!I662="",J661*INFORMAÇÕES!$U$115,IF('ORÇ.GLOBAL P CAIXA'!I662="CF",J661,0))),0)</f>
        <v>0</v>
      </c>
      <c r="AW661" s="75" t="n">
        <f aca="false">IF(AP661&lt;&gt;AR661,(IF('ORÇ.GLOBAL P CAIXA'!I662="",J661*INFORMAÇÕES!$U$116,IF('ORÇ.GLOBAL P CAIXA'!I662="O",J661,0))),0)</f>
        <v>0</v>
      </c>
      <c r="AX661" s="731" t="n">
        <f aca="false">IF(E661&lt;&gt;0,J661,0)</f>
        <v>0</v>
      </c>
      <c r="AY661" s="730" t="n">
        <f aca="false">IF(AP661&lt;&gt;AR661,(IF('ORÇ.GLOBAL P CAIXA'!I662="",L661*(INFORMAÇÕES!$Q$99/INFORMAÇÕES!$Q$102),IF('ORÇ.GLOBAL P CAIXA'!I662="R",L661,0))),0)</f>
        <v>0</v>
      </c>
      <c r="AZ661" s="75" t="n">
        <f aca="false">IF(AP661&lt;&gt;AR661,(IF('ORÇ.GLOBAL P CAIXA'!I662="",L661*(INFORMAÇÕES!$Q$100/INFORMAÇÕES!$Q$102),IF('ORÇ.GLOBAL P CAIXA'!I662="C",L661,0))),0)</f>
        <v>0</v>
      </c>
      <c r="BA661" s="75" t="n">
        <f aca="false">IF(AP661&lt;&gt;AR661,(IF('ORÇ.GLOBAL P CAIXA'!I662="",L661*INFORMAÇÕES!$U$115,IF('ORÇ.GLOBAL P CAIXA'!I662="CF",L661,0))),0)</f>
        <v>0</v>
      </c>
      <c r="BB661" s="75" t="n">
        <f aca="false">IF(AP661&lt;&gt;AR661,(IF('ORÇ.GLOBAL P CAIXA'!I662="",L661*INFORMAÇÕES!$U$116,IF('ORÇ.GLOBAL P CAIXA'!I662="O",L661,0))),0)</f>
        <v>0</v>
      </c>
      <c r="BC661" s="731" t="n">
        <f aca="false">IF(E661&lt;&gt;0,L661,0)</f>
        <v>0</v>
      </c>
    </row>
    <row r="662" s="174" customFormat="true" ht="14.25" hidden="false" customHeight="false" outlineLevel="0" collapsed="false">
      <c r="A662" s="159" t="n">
        <v>652</v>
      </c>
      <c r="B662" s="160" t="n">
        <f aca="false">'ORÇ.REPROG. P CAIXA'!B664</f>
        <v>0</v>
      </c>
      <c r="C662" s="723" t="n">
        <f aca="false">'ORÇ.REPROG. P CAIXA'!C664</f>
        <v>0</v>
      </c>
      <c r="D662" s="162" t="n">
        <f aca="false">'ORÇ.REPROG. P CAIXA'!D664</f>
        <v>0</v>
      </c>
      <c r="E662" s="163" t="n">
        <f aca="false">IF('BM GLOBAL'!$P$1&lt;&gt;0,'ORÇ.REPROG. P CAIXA'!E664,'ORÇ.REPROG. P CAIXA'!H664)</f>
        <v>0</v>
      </c>
      <c r="F662" s="163" t="n">
        <f aca="false">IF('BM GLOBAL'!$P$1&lt;&gt;0,IF('ORÇ.GLOBAL P CAIXA'!K663=0,'ORÇ.GLOBAL EMPRESA'!G663,'ORÇ.GLOBAL P CAIXA'!F663),'ORÇ.REPROG. P CAIXA'!I664)</f>
        <v>0</v>
      </c>
      <c r="G662" s="163" t="n">
        <f aca="false">IF(E662&lt;&gt;0,ROUND(E662*F662,2),IF(AO662=0,(SUMIF('ORÇ.REPROG. P CAIXA'!$AC$13:$AC$1012,B662,$AO$11:$AO$1010)),AO662))</f>
        <v>0</v>
      </c>
      <c r="H662" s="163" t="n">
        <f aca="false">IF(J662&lt;&gt;0,IF(E662&lt;&gt;0,J662/F662,0),0)</f>
        <v>0</v>
      </c>
      <c r="I662" s="163" t="n">
        <f aca="false">IF(L662&lt;&gt;0,IF(E662&lt;&gt;0,L662/F662,0),0)</f>
        <v>0</v>
      </c>
      <c r="J662" s="163" t="n">
        <f aca="false">IF(E662&lt;&gt;0,ROUND(INDEX($P$11:$AM$1010,$A662,$L$1),2),IF(AX662=0,(SUMIF($AP$11:$AP$1010,B662,$AX$11:$AX$1010)),AX662))</f>
        <v>0</v>
      </c>
      <c r="K662" s="163" t="n">
        <f aca="false">IF(G662=0,0,(J662/G662)*100)</f>
        <v>0</v>
      </c>
      <c r="L662" s="163" t="n">
        <f aca="false">IF(E662&lt;&gt;0,ROUND(IF($L$1=1,SUM(P662),"0")+IF($L$1=2,SUM($P662:Q662),"0")+IF($L$1=3,SUM($P662:R662),"0")+IF($L$1=4,SUM($P662:S662),"0")+IF($L$1=5,SUM($P662:T662),"0")+IF($L$1=6,SUM($P662:U662),"0")+IF($L$1=7,SUM($P662:V662),"0")+IF($L$1=8,SUM($P662:W662),"0")+IF($L$1=9,SUM($P662:X662),"0")+IF($L$1=10,SUM($P662:Y662),"0")+IF($L$1=11,SUM($P662:Z662),"0")+IF($L$1=12,SUM($P662:AA662),"0")+IF($L$1=13,SUM($P662:AB662),"0")+IF($L$1=14,SUM($P662:AC662),"0")+IF($L$1=15,SUM($P662:AD662),"0")+IF($L$1=16,SUM($P662:AE662),"0")+IF($L$1=17,SUM($P662:AF662),"0")+IF($L$1=18,SUM($P662:AG662),"0")+IF($L$1=19,SUM($P662:AH662),"0")+IF($L$1=20,SUM($P662:AI662),"0")+IF($L$1=21,SUM($P662:AJ662),"0")+IF($L$1=22,SUM($P662:AK662),"0")+IF($L$1=23,SUM($P662:AL662),"0")+IF($L$1=24,SUM($P662:AM662),"0"),2),IF(BC662=0,(SUMIF($AP$11:$AP$1010,B662,$BC$11:$BC$1010)),BC662))</f>
        <v>0</v>
      </c>
      <c r="M662" s="163" t="n">
        <f aca="false">IF(G662=0,0,(L662/G662)*100)</f>
        <v>0</v>
      </c>
      <c r="N662" s="168" t="str">
        <f aca="false">IF(B662&gt;0,"ok","ocultar")</f>
        <v>ocultar</v>
      </c>
      <c r="O662" s="650"/>
      <c r="P662" s="724"/>
      <c r="Q662" s="725"/>
      <c r="R662" s="725"/>
      <c r="S662" s="725"/>
      <c r="T662" s="725"/>
      <c r="U662" s="725"/>
      <c r="V662" s="725"/>
      <c r="W662" s="725"/>
      <c r="X662" s="725"/>
      <c r="Y662" s="725"/>
      <c r="Z662" s="725"/>
      <c r="AA662" s="726"/>
      <c r="AB662" s="726"/>
      <c r="AC662" s="726"/>
      <c r="AD662" s="726"/>
      <c r="AE662" s="726"/>
      <c r="AF662" s="726"/>
      <c r="AG662" s="726"/>
      <c r="AH662" s="726"/>
      <c r="AI662" s="726"/>
      <c r="AJ662" s="726"/>
      <c r="AK662" s="726"/>
      <c r="AL662" s="726"/>
      <c r="AM662" s="727"/>
      <c r="AO662" s="728" t="n">
        <f aca="false">IF(E662&lt;&gt;0,G662,0)</f>
        <v>0</v>
      </c>
      <c r="AP662" s="157" t="n">
        <f aca="false">IF(B662=0,AP661,IF(ISNONTEXT(B662)=TRUE(),INT(B662),INT(LEFT(B662,FIND(".",B662)-1))))</f>
        <v>3</v>
      </c>
      <c r="AQ662" s="157" t="str">
        <f aca="false">IF(AQ663=1,1,IF(B662&lt;&gt;0,1,IF(C662&lt;&gt;0,1,IF(D662&lt;&gt;0,1,IF(E662&lt;&gt;0,1,"")))))</f>
        <v/>
      </c>
      <c r="AR662" s="157" t="str">
        <f aca="false">IF(AP662=0," ",IF(AP662&lt;&gt;AP661,AP662," "))</f>
        <v> </v>
      </c>
      <c r="AS662" s="732"/>
      <c r="AT662" s="730" t="n">
        <f aca="false">IF(AP662&lt;&gt;AR662,(IF('ORÇ.GLOBAL P CAIXA'!I663="",J662*(INFORMAÇÕES!$Q$99/INFORMAÇÕES!$Q$102),IF('ORÇ.GLOBAL P CAIXA'!I663="R",J662,0))),0)</f>
        <v>0</v>
      </c>
      <c r="AU662" s="75" t="n">
        <f aca="false">IF(AP662&lt;&gt;AR662,(IF('ORÇ.GLOBAL P CAIXA'!I663="",J662*(INFORMAÇÕES!$Q$100/INFORMAÇÕES!$Q$102),IF('ORÇ.GLOBAL P CAIXA'!I663="C",J662,0))),0)</f>
        <v>0</v>
      </c>
      <c r="AV662" s="75" t="n">
        <f aca="false">IF(AP662&lt;&gt;AR662,(IF('ORÇ.GLOBAL P CAIXA'!I663="",J662*INFORMAÇÕES!$U$115,IF('ORÇ.GLOBAL P CAIXA'!I663="CF",J662,0))),0)</f>
        <v>0</v>
      </c>
      <c r="AW662" s="75" t="n">
        <f aca="false">IF(AP662&lt;&gt;AR662,(IF('ORÇ.GLOBAL P CAIXA'!I663="",J662*INFORMAÇÕES!$U$116,IF('ORÇ.GLOBAL P CAIXA'!I663="O",J662,0))),0)</f>
        <v>0</v>
      </c>
      <c r="AX662" s="731" t="n">
        <f aca="false">IF(E662&lt;&gt;0,J662,0)</f>
        <v>0</v>
      </c>
      <c r="AY662" s="730" t="n">
        <f aca="false">IF(AP662&lt;&gt;AR662,(IF('ORÇ.GLOBAL P CAIXA'!I663="",L662*(INFORMAÇÕES!$Q$99/INFORMAÇÕES!$Q$102),IF('ORÇ.GLOBAL P CAIXA'!I663="R",L662,0))),0)</f>
        <v>0</v>
      </c>
      <c r="AZ662" s="75" t="n">
        <f aca="false">IF(AP662&lt;&gt;AR662,(IF('ORÇ.GLOBAL P CAIXA'!I663="",L662*(INFORMAÇÕES!$Q$100/INFORMAÇÕES!$Q$102),IF('ORÇ.GLOBAL P CAIXA'!I663="C",L662,0))),0)</f>
        <v>0</v>
      </c>
      <c r="BA662" s="75" t="n">
        <f aca="false">IF(AP662&lt;&gt;AR662,(IF('ORÇ.GLOBAL P CAIXA'!I663="",L662*INFORMAÇÕES!$U$115,IF('ORÇ.GLOBAL P CAIXA'!I663="CF",L662,0))),0)</f>
        <v>0</v>
      </c>
      <c r="BB662" s="75" t="n">
        <f aca="false">IF(AP662&lt;&gt;AR662,(IF('ORÇ.GLOBAL P CAIXA'!I663="",L662*INFORMAÇÕES!$U$116,IF('ORÇ.GLOBAL P CAIXA'!I663="O",L662,0))),0)</f>
        <v>0</v>
      </c>
      <c r="BC662" s="731" t="n">
        <f aca="false">IF(E662&lt;&gt;0,L662,0)</f>
        <v>0</v>
      </c>
    </row>
    <row r="663" s="174" customFormat="true" ht="14.25" hidden="false" customHeight="false" outlineLevel="0" collapsed="false">
      <c r="A663" s="159" t="n">
        <v>653</v>
      </c>
      <c r="B663" s="160" t="n">
        <f aca="false">'ORÇ.REPROG. P CAIXA'!B665</f>
        <v>0</v>
      </c>
      <c r="C663" s="723" t="n">
        <f aca="false">'ORÇ.REPROG. P CAIXA'!C665</f>
        <v>0</v>
      </c>
      <c r="D663" s="162" t="n">
        <f aca="false">'ORÇ.REPROG. P CAIXA'!D665</f>
        <v>0</v>
      </c>
      <c r="E663" s="163" t="n">
        <f aca="false">IF('BM GLOBAL'!$P$1&lt;&gt;0,'ORÇ.REPROG. P CAIXA'!E665,'ORÇ.REPROG. P CAIXA'!H665)</f>
        <v>0</v>
      </c>
      <c r="F663" s="163" t="n">
        <f aca="false">IF('BM GLOBAL'!$P$1&lt;&gt;0,IF('ORÇ.GLOBAL P CAIXA'!K664=0,'ORÇ.GLOBAL EMPRESA'!G664,'ORÇ.GLOBAL P CAIXA'!F664),'ORÇ.REPROG. P CAIXA'!I665)</f>
        <v>0</v>
      </c>
      <c r="G663" s="163" t="n">
        <f aca="false">IF(E663&lt;&gt;0,ROUND(E663*F663,2),IF(AO663=0,(SUMIF('ORÇ.REPROG. P CAIXA'!$AC$13:$AC$1012,B663,$AO$11:$AO$1010)),AO663))</f>
        <v>0</v>
      </c>
      <c r="H663" s="163" t="n">
        <f aca="false">IF(J663&lt;&gt;0,IF(E663&lt;&gt;0,J663/F663,0),0)</f>
        <v>0</v>
      </c>
      <c r="I663" s="163" t="n">
        <f aca="false">IF(L663&lt;&gt;0,IF(E663&lt;&gt;0,L663/F663,0),0)</f>
        <v>0</v>
      </c>
      <c r="J663" s="163" t="n">
        <f aca="false">IF(E663&lt;&gt;0,ROUND(INDEX($P$11:$AM$1010,$A663,$L$1),2),IF(AX663=0,(SUMIF($AP$11:$AP$1010,B663,$AX$11:$AX$1010)),AX663))</f>
        <v>0</v>
      </c>
      <c r="K663" s="163" t="n">
        <f aca="false">IF(G663=0,0,(J663/G663)*100)</f>
        <v>0</v>
      </c>
      <c r="L663" s="163" t="n">
        <f aca="false">IF(E663&lt;&gt;0,ROUND(IF($L$1=1,SUM(P663),"0")+IF($L$1=2,SUM($P663:Q663),"0")+IF($L$1=3,SUM($P663:R663),"0")+IF($L$1=4,SUM($P663:S663),"0")+IF($L$1=5,SUM($P663:T663),"0")+IF($L$1=6,SUM($P663:U663),"0")+IF($L$1=7,SUM($P663:V663),"0")+IF($L$1=8,SUM($P663:W663),"0")+IF($L$1=9,SUM($P663:X663),"0")+IF($L$1=10,SUM($P663:Y663),"0")+IF($L$1=11,SUM($P663:Z663),"0")+IF($L$1=12,SUM($P663:AA663),"0")+IF($L$1=13,SUM($P663:AB663),"0")+IF($L$1=14,SUM($P663:AC663),"0")+IF($L$1=15,SUM($P663:AD663),"0")+IF($L$1=16,SUM($P663:AE663),"0")+IF($L$1=17,SUM($P663:AF663),"0")+IF($L$1=18,SUM($P663:AG663),"0")+IF($L$1=19,SUM($P663:AH663),"0")+IF($L$1=20,SUM($P663:AI663),"0")+IF($L$1=21,SUM($P663:AJ663),"0")+IF($L$1=22,SUM($P663:AK663),"0")+IF($L$1=23,SUM($P663:AL663),"0")+IF($L$1=24,SUM($P663:AM663),"0"),2),IF(BC663=0,(SUMIF($AP$11:$AP$1010,B663,$BC$11:$BC$1010)),BC663))</f>
        <v>0</v>
      </c>
      <c r="M663" s="163" t="n">
        <f aca="false">IF(G663=0,0,(L663/G663)*100)</f>
        <v>0</v>
      </c>
      <c r="N663" s="168" t="str">
        <f aca="false">IF(B663&gt;0,"ok","ocultar")</f>
        <v>ocultar</v>
      </c>
      <c r="O663" s="650"/>
      <c r="P663" s="724"/>
      <c r="Q663" s="725"/>
      <c r="R663" s="725"/>
      <c r="S663" s="725"/>
      <c r="T663" s="725"/>
      <c r="U663" s="725"/>
      <c r="V663" s="725"/>
      <c r="W663" s="725"/>
      <c r="X663" s="725"/>
      <c r="Y663" s="725"/>
      <c r="Z663" s="725"/>
      <c r="AA663" s="726"/>
      <c r="AB663" s="726"/>
      <c r="AC663" s="726"/>
      <c r="AD663" s="726"/>
      <c r="AE663" s="726"/>
      <c r="AF663" s="726"/>
      <c r="AG663" s="726"/>
      <c r="AH663" s="726"/>
      <c r="AI663" s="726"/>
      <c r="AJ663" s="726"/>
      <c r="AK663" s="726"/>
      <c r="AL663" s="726"/>
      <c r="AM663" s="727"/>
      <c r="AO663" s="728" t="n">
        <f aca="false">IF(E663&lt;&gt;0,G663,0)</f>
        <v>0</v>
      </c>
      <c r="AP663" s="157" t="n">
        <f aca="false">IF(B663=0,AP662,IF(ISNONTEXT(B663)=TRUE(),INT(B663),INT(LEFT(B663,FIND(".",B663)-1))))</f>
        <v>3</v>
      </c>
      <c r="AQ663" s="157" t="str">
        <f aca="false">IF(AQ664=1,1,IF(B663&lt;&gt;0,1,IF(C663&lt;&gt;0,1,IF(D663&lt;&gt;0,1,IF(E663&lt;&gt;0,1,"")))))</f>
        <v/>
      </c>
      <c r="AR663" s="157" t="str">
        <f aca="false">IF(AP663=0," ",IF(AP663&lt;&gt;AP662,AP663," "))</f>
        <v> </v>
      </c>
      <c r="AS663" s="732"/>
      <c r="AT663" s="730" t="n">
        <f aca="false">IF(AP663&lt;&gt;AR663,(IF('ORÇ.GLOBAL P CAIXA'!I664="",J663*(INFORMAÇÕES!$Q$99/INFORMAÇÕES!$Q$102),IF('ORÇ.GLOBAL P CAIXA'!I664="R",J663,0))),0)</f>
        <v>0</v>
      </c>
      <c r="AU663" s="75" t="n">
        <f aca="false">IF(AP663&lt;&gt;AR663,(IF('ORÇ.GLOBAL P CAIXA'!I664="",J663*(INFORMAÇÕES!$Q$100/INFORMAÇÕES!$Q$102),IF('ORÇ.GLOBAL P CAIXA'!I664="C",J663,0))),0)</f>
        <v>0</v>
      </c>
      <c r="AV663" s="75" t="n">
        <f aca="false">IF(AP663&lt;&gt;AR663,(IF('ORÇ.GLOBAL P CAIXA'!I664="",J663*INFORMAÇÕES!$U$115,IF('ORÇ.GLOBAL P CAIXA'!I664="CF",J663,0))),0)</f>
        <v>0</v>
      </c>
      <c r="AW663" s="75" t="n">
        <f aca="false">IF(AP663&lt;&gt;AR663,(IF('ORÇ.GLOBAL P CAIXA'!I664="",J663*INFORMAÇÕES!$U$116,IF('ORÇ.GLOBAL P CAIXA'!I664="O",J663,0))),0)</f>
        <v>0</v>
      </c>
      <c r="AX663" s="731" t="n">
        <f aca="false">IF(E663&lt;&gt;0,J663,0)</f>
        <v>0</v>
      </c>
      <c r="AY663" s="730" t="n">
        <f aca="false">IF(AP663&lt;&gt;AR663,(IF('ORÇ.GLOBAL P CAIXA'!I664="",L663*(INFORMAÇÕES!$Q$99/INFORMAÇÕES!$Q$102),IF('ORÇ.GLOBAL P CAIXA'!I664="R",L663,0))),0)</f>
        <v>0</v>
      </c>
      <c r="AZ663" s="75" t="n">
        <f aca="false">IF(AP663&lt;&gt;AR663,(IF('ORÇ.GLOBAL P CAIXA'!I664="",L663*(INFORMAÇÕES!$Q$100/INFORMAÇÕES!$Q$102),IF('ORÇ.GLOBAL P CAIXA'!I664="C",L663,0))),0)</f>
        <v>0</v>
      </c>
      <c r="BA663" s="75" t="n">
        <f aca="false">IF(AP663&lt;&gt;AR663,(IF('ORÇ.GLOBAL P CAIXA'!I664="",L663*INFORMAÇÕES!$U$115,IF('ORÇ.GLOBAL P CAIXA'!I664="CF",L663,0))),0)</f>
        <v>0</v>
      </c>
      <c r="BB663" s="75" t="n">
        <f aca="false">IF(AP663&lt;&gt;AR663,(IF('ORÇ.GLOBAL P CAIXA'!I664="",L663*INFORMAÇÕES!$U$116,IF('ORÇ.GLOBAL P CAIXA'!I664="O",L663,0))),0)</f>
        <v>0</v>
      </c>
      <c r="BC663" s="731" t="n">
        <f aca="false">IF(E663&lt;&gt;0,L663,0)</f>
        <v>0</v>
      </c>
    </row>
    <row r="664" s="174" customFormat="true" ht="14.25" hidden="false" customHeight="false" outlineLevel="0" collapsed="false">
      <c r="A664" s="159" t="n">
        <v>654</v>
      </c>
      <c r="B664" s="160" t="n">
        <f aca="false">'ORÇ.REPROG. P CAIXA'!B666</f>
        <v>0</v>
      </c>
      <c r="C664" s="723" t="n">
        <f aca="false">'ORÇ.REPROG. P CAIXA'!C666</f>
        <v>0</v>
      </c>
      <c r="D664" s="162" t="n">
        <f aca="false">'ORÇ.REPROG. P CAIXA'!D666</f>
        <v>0</v>
      </c>
      <c r="E664" s="163" t="n">
        <f aca="false">IF('BM GLOBAL'!$P$1&lt;&gt;0,'ORÇ.REPROG. P CAIXA'!E666,'ORÇ.REPROG. P CAIXA'!H666)</f>
        <v>0</v>
      </c>
      <c r="F664" s="163" t="n">
        <f aca="false">IF('BM GLOBAL'!$P$1&lt;&gt;0,IF('ORÇ.GLOBAL P CAIXA'!K665=0,'ORÇ.GLOBAL EMPRESA'!G665,'ORÇ.GLOBAL P CAIXA'!F665),'ORÇ.REPROG. P CAIXA'!I666)</f>
        <v>0</v>
      </c>
      <c r="G664" s="163" t="n">
        <f aca="false">IF(E664&lt;&gt;0,ROUND(E664*F664,2),IF(AO664=0,(SUMIF('ORÇ.REPROG. P CAIXA'!$AC$13:$AC$1012,B664,$AO$11:$AO$1010)),AO664))</f>
        <v>0</v>
      </c>
      <c r="H664" s="163" t="n">
        <f aca="false">IF(J664&lt;&gt;0,IF(E664&lt;&gt;0,J664/F664,0),0)</f>
        <v>0</v>
      </c>
      <c r="I664" s="163" t="n">
        <f aca="false">IF(L664&lt;&gt;0,IF(E664&lt;&gt;0,L664/F664,0),0)</f>
        <v>0</v>
      </c>
      <c r="J664" s="163" t="n">
        <f aca="false">IF(E664&lt;&gt;0,ROUND(INDEX($P$11:$AM$1010,$A664,$L$1),2),IF(AX664=0,(SUMIF($AP$11:$AP$1010,B664,$AX$11:$AX$1010)),AX664))</f>
        <v>0</v>
      </c>
      <c r="K664" s="163" t="n">
        <f aca="false">IF(G664=0,0,(J664/G664)*100)</f>
        <v>0</v>
      </c>
      <c r="L664" s="163" t="n">
        <f aca="false">IF(E664&lt;&gt;0,ROUND(IF($L$1=1,SUM(P664),"0")+IF($L$1=2,SUM($P664:Q664),"0")+IF($L$1=3,SUM($P664:R664),"0")+IF($L$1=4,SUM($P664:S664),"0")+IF($L$1=5,SUM($P664:T664),"0")+IF($L$1=6,SUM($P664:U664),"0")+IF($L$1=7,SUM($P664:V664),"0")+IF($L$1=8,SUM($P664:W664),"0")+IF($L$1=9,SUM($P664:X664),"0")+IF($L$1=10,SUM($P664:Y664),"0")+IF($L$1=11,SUM($P664:Z664),"0")+IF($L$1=12,SUM($P664:AA664),"0")+IF($L$1=13,SUM($P664:AB664),"0")+IF($L$1=14,SUM($P664:AC664),"0")+IF($L$1=15,SUM($P664:AD664),"0")+IF($L$1=16,SUM($P664:AE664),"0")+IF($L$1=17,SUM($P664:AF664),"0")+IF($L$1=18,SUM($P664:AG664),"0")+IF($L$1=19,SUM($P664:AH664),"0")+IF($L$1=20,SUM($P664:AI664),"0")+IF($L$1=21,SUM($P664:AJ664),"0")+IF($L$1=22,SUM($P664:AK664),"0")+IF($L$1=23,SUM($P664:AL664),"0")+IF($L$1=24,SUM($P664:AM664),"0"),2),IF(BC664=0,(SUMIF($AP$11:$AP$1010,B664,$BC$11:$BC$1010)),BC664))</f>
        <v>0</v>
      </c>
      <c r="M664" s="163" t="n">
        <f aca="false">IF(G664=0,0,(L664/G664)*100)</f>
        <v>0</v>
      </c>
      <c r="N664" s="168" t="str">
        <f aca="false">IF(B664&gt;0,"ok","ocultar")</f>
        <v>ocultar</v>
      </c>
      <c r="O664" s="650"/>
      <c r="P664" s="724"/>
      <c r="Q664" s="725"/>
      <c r="R664" s="725"/>
      <c r="S664" s="725"/>
      <c r="T664" s="725"/>
      <c r="U664" s="725"/>
      <c r="V664" s="725"/>
      <c r="W664" s="725"/>
      <c r="X664" s="725"/>
      <c r="Y664" s="725"/>
      <c r="Z664" s="725"/>
      <c r="AA664" s="726"/>
      <c r="AB664" s="726"/>
      <c r="AC664" s="726"/>
      <c r="AD664" s="726"/>
      <c r="AE664" s="726"/>
      <c r="AF664" s="726"/>
      <c r="AG664" s="726"/>
      <c r="AH664" s="726"/>
      <c r="AI664" s="726"/>
      <c r="AJ664" s="726"/>
      <c r="AK664" s="726"/>
      <c r="AL664" s="726"/>
      <c r="AM664" s="727"/>
      <c r="AO664" s="728" t="n">
        <f aca="false">IF(E664&lt;&gt;0,G664,0)</f>
        <v>0</v>
      </c>
      <c r="AP664" s="157" t="n">
        <f aca="false">IF(B664=0,AP663,IF(ISNONTEXT(B664)=TRUE(),INT(B664),INT(LEFT(B664,FIND(".",B664)-1))))</f>
        <v>3</v>
      </c>
      <c r="AQ664" s="157" t="str">
        <f aca="false">IF(AQ665=1,1,IF(B664&lt;&gt;0,1,IF(C664&lt;&gt;0,1,IF(D664&lt;&gt;0,1,IF(E664&lt;&gt;0,1,"")))))</f>
        <v/>
      </c>
      <c r="AR664" s="157" t="str">
        <f aca="false">IF(AP664=0," ",IF(AP664&lt;&gt;AP663,AP664," "))</f>
        <v> </v>
      </c>
      <c r="AS664" s="732"/>
      <c r="AT664" s="730" t="n">
        <f aca="false">IF(AP664&lt;&gt;AR664,(IF('ORÇ.GLOBAL P CAIXA'!I665="",J664*(INFORMAÇÕES!$Q$99/INFORMAÇÕES!$Q$102),IF('ORÇ.GLOBAL P CAIXA'!I665="R",J664,0))),0)</f>
        <v>0</v>
      </c>
      <c r="AU664" s="75" t="n">
        <f aca="false">IF(AP664&lt;&gt;AR664,(IF('ORÇ.GLOBAL P CAIXA'!I665="",J664*(INFORMAÇÕES!$Q$100/INFORMAÇÕES!$Q$102),IF('ORÇ.GLOBAL P CAIXA'!I665="C",J664,0))),0)</f>
        <v>0</v>
      </c>
      <c r="AV664" s="75" t="n">
        <f aca="false">IF(AP664&lt;&gt;AR664,(IF('ORÇ.GLOBAL P CAIXA'!I665="",J664*INFORMAÇÕES!$U$115,IF('ORÇ.GLOBAL P CAIXA'!I665="CF",J664,0))),0)</f>
        <v>0</v>
      </c>
      <c r="AW664" s="75" t="n">
        <f aca="false">IF(AP664&lt;&gt;AR664,(IF('ORÇ.GLOBAL P CAIXA'!I665="",J664*INFORMAÇÕES!$U$116,IF('ORÇ.GLOBAL P CAIXA'!I665="O",J664,0))),0)</f>
        <v>0</v>
      </c>
      <c r="AX664" s="731" t="n">
        <f aca="false">IF(E664&lt;&gt;0,J664,0)</f>
        <v>0</v>
      </c>
      <c r="AY664" s="730" t="n">
        <f aca="false">IF(AP664&lt;&gt;AR664,(IF('ORÇ.GLOBAL P CAIXA'!I665="",L664*(INFORMAÇÕES!$Q$99/INFORMAÇÕES!$Q$102),IF('ORÇ.GLOBAL P CAIXA'!I665="R",L664,0))),0)</f>
        <v>0</v>
      </c>
      <c r="AZ664" s="75" t="n">
        <f aca="false">IF(AP664&lt;&gt;AR664,(IF('ORÇ.GLOBAL P CAIXA'!I665="",L664*(INFORMAÇÕES!$Q$100/INFORMAÇÕES!$Q$102),IF('ORÇ.GLOBAL P CAIXA'!I665="C",L664,0))),0)</f>
        <v>0</v>
      </c>
      <c r="BA664" s="75" t="n">
        <f aca="false">IF(AP664&lt;&gt;AR664,(IF('ORÇ.GLOBAL P CAIXA'!I665="",L664*INFORMAÇÕES!$U$115,IF('ORÇ.GLOBAL P CAIXA'!I665="CF",L664,0))),0)</f>
        <v>0</v>
      </c>
      <c r="BB664" s="75" t="n">
        <f aca="false">IF(AP664&lt;&gt;AR664,(IF('ORÇ.GLOBAL P CAIXA'!I665="",L664*INFORMAÇÕES!$U$116,IF('ORÇ.GLOBAL P CAIXA'!I665="O",L664,0))),0)</f>
        <v>0</v>
      </c>
      <c r="BC664" s="731" t="n">
        <f aca="false">IF(E664&lt;&gt;0,L664,0)</f>
        <v>0</v>
      </c>
    </row>
    <row r="665" s="174" customFormat="true" ht="14.25" hidden="false" customHeight="false" outlineLevel="0" collapsed="false">
      <c r="A665" s="159" t="n">
        <v>655</v>
      </c>
      <c r="B665" s="160" t="n">
        <f aca="false">'ORÇ.REPROG. P CAIXA'!B667</f>
        <v>0</v>
      </c>
      <c r="C665" s="723" t="n">
        <f aca="false">'ORÇ.REPROG. P CAIXA'!C667</f>
        <v>0</v>
      </c>
      <c r="D665" s="162" t="n">
        <f aca="false">'ORÇ.REPROG. P CAIXA'!D667</f>
        <v>0</v>
      </c>
      <c r="E665" s="163" t="n">
        <f aca="false">IF('BM GLOBAL'!$P$1&lt;&gt;0,'ORÇ.REPROG. P CAIXA'!E667,'ORÇ.REPROG. P CAIXA'!H667)</f>
        <v>0</v>
      </c>
      <c r="F665" s="163" t="n">
        <f aca="false">IF('BM GLOBAL'!$P$1&lt;&gt;0,IF('ORÇ.GLOBAL P CAIXA'!K666=0,'ORÇ.GLOBAL EMPRESA'!G666,'ORÇ.GLOBAL P CAIXA'!F666),'ORÇ.REPROG. P CAIXA'!I667)</f>
        <v>0</v>
      </c>
      <c r="G665" s="163" t="n">
        <f aca="false">IF(E665&lt;&gt;0,ROUND(E665*F665,2),IF(AO665=0,(SUMIF('ORÇ.REPROG. P CAIXA'!$AC$13:$AC$1012,B665,$AO$11:$AO$1010)),AO665))</f>
        <v>0</v>
      </c>
      <c r="H665" s="163" t="n">
        <f aca="false">IF(J665&lt;&gt;0,IF(E665&lt;&gt;0,J665/F665,0),0)</f>
        <v>0</v>
      </c>
      <c r="I665" s="163" t="n">
        <f aca="false">IF(L665&lt;&gt;0,IF(E665&lt;&gt;0,L665/F665,0),0)</f>
        <v>0</v>
      </c>
      <c r="J665" s="163" t="n">
        <f aca="false">IF(E665&lt;&gt;0,ROUND(INDEX($P$11:$AM$1010,$A665,$L$1),2),IF(AX665=0,(SUMIF($AP$11:$AP$1010,B665,$AX$11:$AX$1010)),AX665))</f>
        <v>0</v>
      </c>
      <c r="K665" s="163" t="n">
        <f aca="false">IF(G665=0,0,(J665/G665)*100)</f>
        <v>0</v>
      </c>
      <c r="L665" s="163" t="n">
        <f aca="false">IF(E665&lt;&gt;0,ROUND(IF($L$1=1,SUM(P665),"0")+IF($L$1=2,SUM($P665:Q665),"0")+IF($L$1=3,SUM($P665:R665),"0")+IF($L$1=4,SUM($P665:S665),"0")+IF($L$1=5,SUM($P665:T665),"0")+IF($L$1=6,SUM($P665:U665),"0")+IF($L$1=7,SUM($P665:V665),"0")+IF($L$1=8,SUM($P665:W665),"0")+IF($L$1=9,SUM($P665:X665),"0")+IF($L$1=10,SUM($P665:Y665),"0")+IF($L$1=11,SUM($P665:Z665),"0")+IF($L$1=12,SUM($P665:AA665),"0")+IF($L$1=13,SUM($P665:AB665),"0")+IF($L$1=14,SUM($P665:AC665),"0")+IF($L$1=15,SUM($P665:AD665),"0")+IF($L$1=16,SUM($P665:AE665),"0")+IF($L$1=17,SUM($P665:AF665),"0")+IF($L$1=18,SUM($P665:AG665),"0")+IF($L$1=19,SUM($P665:AH665),"0")+IF($L$1=20,SUM($P665:AI665),"0")+IF($L$1=21,SUM($P665:AJ665),"0")+IF($L$1=22,SUM($P665:AK665),"0")+IF($L$1=23,SUM($P665:AL665),"0")+IF($L$1=24,SUM($P665:AM665),"0"),2),IF(BC665=0,(SUMIF($AP$11:$AP$1010,B665,$BC$11:$BC$1010)),BC665))</f>
        <v>0</v>
      </c>
      <c r="M665" s="163" t="n">
        <f aca="false">IF(G665=0,0,(L665/G665)*100)</f>
        <v>0</v>
      </c>
      <c r="N665" s="168" t="str">
        <f aca="false">IF(B665&gt;0,"ok","ocultar")</f>
        <v>ocultar</v>
      </c>
      <c r="O665" s="650"/>
      <c r="P665" s="724"/>
      <c r="Q665" s="725"/>
      <c r="R665" s="725"/>
      <c r="S665" s="725"/>
      <c r="T665" s="725"/>
      <c r="U665" s="725"/>
      <c r="V665" s="725"/>
      <c r="W665" s="725"/>
      <c r="X665" s="725"/>
      <c r="Y665" s="725"/>
      <c r="Z665" s="725"/>
      <c r="AA665" s="726"/>
      <c r="AB665" s="726"/>
      <c r="AC665" s="726"/>
      <c r="AD665" s="726"/>
      <c r="AE665" s="726"/>
      <c r="AF665" s="726"/>
      <c r="AG665" s="726"/>
      <c r="AH665" s="726"/>
      <c r="AI665" s="726"/>
      <c r="AJ665" s="726"/>
      <c r="AK665" s="726"/>
      <c r="AL665" s="726"/>
      <c r="AM665" s="727"/>
      <c r="AO665" s="728" t="n">
        <f aca="false">IF(E665&lt;&gt;0,G665,0)</f>
        <v>0</v>
      </c>
      <c r="AP665" s="157" t="n">
        <f aca="false">IF(B665=0,AP664,IF(ISNONTEXT(B665)=TRUE(),INT(B665),INT(LEFT(B665,FIND(".",B665)-1))))</f>
        <v>3</v>
      </c>
      <c r="AQ665" s="157" t="str">
        <f aca="false">IF(AQ666=1,1,IF(B665&lt;&gt;0,1,IF(C665&lt;&gt;0,1,IF(D665&lt;&gt;0,1,IF(E665&lt;&gt;0,1,"")))))</f>
        <v/>
      </c>
      <c r="AR665" s="157" t="str">
        <f aca="false">IF(AP665=0," ",IF(AP665&lt;&gt;AP664,AP665," "))</f>
        <v> </v>
      </c>
      <c r="AS665" s="732"/>
      <c r="AT665" s="730" t="n">
        <f aca="false">IF(AP665&lt;&gt;AR665,(IF('ORÇ.GLOBAL P CAIXA'!I666="",J665*(INFORMAÇÕES!$Q$99/INFORMAÇÕES!$Q$102),IF('ORÇ.GLOBAL P CAIXA'!I666="R",J665,0))),0)</f>
        <v>0</v>
      </c>
      <c r="AU665" s="75" t="n">
        <f aca="false">IF(AP665&lt;&gt;AR665,(IF('ORÇ.GLOBAL P CAIXA'!I666="",J665*(INFORMAÇÕES!$Q$100/INFORMAÇÕES!$Q$102),IF('ORÇ.GLOBAL P CAIXA'!I666="C",J665,0))),0)</f>
        <v>0</v>
      </c>
      <c r="AV665" s="75" t="n">
        <f aca="false">IF(AP665&lt;&gt;AR665,(IF('ORÇ.GLOBAL P CAIXA'!I666="",J665*INFORMAÇÕES!$U$115,IF('ORÇ.GLOBAL P CAIXA'!I666="CF",J665,0))),0)</f>
        <v>0</v>
      </c>
      <c r="AW665" s="75" t="n">
        <f aca="false">IF(AP665&lt;&gt;AR665,(IF('ORÇ.GLOBAL P CAIXA'!I666="",J665*INFORMAÇÕES!$U$116,IF('ORÇ.GLOBAL P CAIXA'!I666="O",J665,0))),0)</f>
        <v>0</v>
      </c>
      <c r="AX665" s="731" t="n">
        <f aca="false">IF(E665&lt;&gt;0,J665,0)</f>
        <v>0</v>
      </c>
      <c r="AY665" s="730" t="n">
        <f aca="false">IF(AP665&lt;&gt;AR665,(IF('ORÇ.GLOBAL P CAIXA'!I666="",L665*(INFORMAÇÕES!$Q$99/INFORMAÇÕES!$Q$102),IF('ORÇ.GLOBAL P CAIXA'!I666="R",L665,0))),0)</f>
        <v>0</v>
      </c>
      <c r="AZ665" s="75" t="n">
        <f aca="false">IF(AP665&lt;&gt;AR665,(IF('ORÇ.GLOBAL P CAIXA'!I666="",L665*(INFORMAÇÕES!$Q$100/INFORMAÇÕES!$Q$102),IF('ORÇ.GLOBAL P CAIXA'!I666="C",L665,0))),0)</f>
        <v>0</v>
      </c>
      <c r="BA665" s="75" t="n">
        <f aca="false">IF(AP665&lt;&gt;AR665,(IF('ORÇ.GLOBAL P CAIXA'!I666="",L665*INFORMAÇÕES!$U$115,IF('ORÇ.GLOBAL P CAIXA'!I666="CF",L665,0))),0)</f>
        <v>0</v>
      </c>
      <c r="BB665" s="75" t="n">
        <f aca="false">IF(AP665&lt;&gt;AR665,(IF('ORÇ.GLOBAL P CAIXA'!I666="",L665*INFORMAÇÕES!$U$116,IF('ORÇ.GLOBAL P CAIXA'!I666="O",L665,0))),0)</f>
        <v>0</v>
      </c>
      <c r="BC665" s="731" t="n">
        <f aca="false">IF(E665&lt;&gt;0,L665,0)</f>
        <v>0</v>
      </c>
    </row>
    <row r="666" s="174" customFormat="true" ht="14.25" hidden="false" customHeight="false" outlineLevel="0" collapsed="false">
      <c r="A666" s="159" t="n">
        <v>656</v>
      </c>
      <c r="B666" s="160" t="n">
        <f aca="false">'ORÇ.REPROG. P CAIXA'!B668</f>
        <v>0</v>
      </c>
      <c r="C666" s="723" t="n">
        <f aca="false">'ORÇ.REPROG. P CAIXA'!C668</f>
        <v>0</v>
      </c>
      <c r="D666" s="162" t="n">
        <f aca="false">'ORÇ.REPROG. P CAIXA'!D668</f>
        <v>0</v>
      </c>
      <c r="E666" s="163" t="n">
        <f aca="false">IF('BM GLOBAL'!$P$1&lt;&gt;0,'ORÇ.REPROG. P CAIXA'!E668,'ORÇ.REPROG. P CAIXA'!H668)</f>
        <v>0</v>
      </c>
      <c r="F666" s="163" t="n">
        <f aca="false">IF('BM GLOBAL'!$P$1&lt;&gt;0,IF('ORÇ.GLOBAL P CAIXA'!K667=0,'ORÇ.GLOBAL EMPRESA'!G667,'ORÇ.GLOBAL P CAIXA'!F667),'ORÇ.REPROG. P CAIXA'!I668)</f>
        <v>0</v>
      </c>
      <c r="G666" s="163" t="n">
        <f aca="false">IF(E666&lt;&gt;0,ROUND(E666*F666,2),IF(AO666=0,(SUMIF('ORÇ.REPROG. P CAIXA'!$AC$13:$AC$1012,B666,$AO$11:$AO$1010)),AO666))</f>
        <v>0</v>
      </c>
      <c r="H666" s="163" t="n">
        <f aca="false">IF(J666&lt;&gt;0,IF(E666&lt;&gt;0,J666/F666,0),0)</f>
        <v>0</v>
      </c>
      <c r="I666" s="163" t="n">
        <f aca="false">IF(L666&lt;&gt;0,IF(E666&lt;&gt;0,L666/F666,0),0)</f>
        <v>0</v>
      </c>
      <c r="J666" s="163" t="n">
        <f aca="false">IF(E666&lt;&gt;0,ROUND(INDEX($P$11:$AM$1010,$A666,$L$1),2),IF(AX666=0,(SUMIF($AP$11:$AP$1010,B666,$AX$11:$AX$1010)),AX666))</f>
        <v>0</v>
      </c>
      <c r="K666" s="163" t="n">
        <f aca="false">IF(G666=0,0,(J666/G666)*100)</f>
        <v>0</v>
      </c>
      <c r="L666" s="163" t="n">
        <f aca="false">IF(E666&lt;&gt;0,ROUND(IF($L$1=1,SUM(P666),"0")+IF($L$1=2,SUM($P666:Q666),"0")+IF($L$1=3,SUM($P666:R666),"0")+IF($L$1=4,SUM($P666:S666),"0")+IF($L$1=5,SUM($P666:T666),"0")+IF($L$1=6,SUM($P666:U666),"0")+IF($L$1=7,SUM($P666:V666),"0")+IF($L$1=8,SUM($P666:W666),"0")+IF($L$1=9,SUM($P666:X666),"0")+IF($L$1=10,SUM($P666:Y666),"0")+IF($L$1=11,SUM($P666:Z666),"0")+IF($L$1=12,SUM($P666:AA666),"0")+IF($L$1=13,SUM($P666:AB666),"0")+IF($L$1=14,SUM($P666:AC666),"0")+IF($L$1=15,SUM($P666:AD666),"0")+IF($L$1=16,SUM($P666:AE666),"0")+IF($L$1=17,SUM($P666:AF666),"0")+IF($L$1=18,SUM($P666:AG666),"0")+IF($L$1=19,SUM($P666:AH666),"0")+IF($L$1=20,SUM($P666:AI666),"0")+IF($L$1=21,SUM($P666:AJ666),"0")+IF($L$1=22,SUM($P666:AK666),"0")+IF($L$1=23,SUM($P666:AL666),"0")+IF($L$1=24,SUM($P666:AM666),"0"),2),IF(BC666=0,(SUMIF($AP$11:$AP$1010,B666,$BC$11:$BC$1010)),BC666))</f>
        <v>0</v>
      </c>
      <c r="M666" s="163" t="n">
        <f aca="false">IF(G666=0,0,(L666/G666)*100)</f>
        <v>0</v>
      </c>
      <c r="N666" s="168" t="str">
        <f aca="false">IF(B666&gt;0,"ok","ocultar")</f>
        <v>ocultar</v>
      </c>
      <c r="O666" s="650"/>
      <c r="P666" s="724"/>
      <c r="Q666" s="725"/>
      <c r="R666" s="725"/>
      <c r="S666" s="725"/>
      <c r="T666" s="725"/>
      <c r="U666" s="725"/>
      <c r="V666" s="725"/>
      <c r="W666" s="725"/>
      <c r="X666" s="725"/>
      <c r="Y666" s="725"/>
      <c r="Z666" s="725"/>
      <c r="AA666" s="726"/>
      <c r="AB666" s="726"/>
      <c r="AC666" s="726"/>
      <c r="AD666" s="726"/>
      <c r="AE666" s="726"/>
      <c r="AF666" s="726"/>
      <c r="AG666" s="726"/>
      <c r="AH666" s="726"/>
      <c r="AI666" s="726"/>
      <c r="AJ666" s="726"/>
      <c r="AK666" s="726"/>
      <c r="AL666" s="726"/>
      <c r="AM666" s="727"/>
      <c r="AO666" s="728" t="n">
        <f aca="false">IF(E666&lt;&gt;0,G666,0)</f>
        <v>0</v>
      </c>
      <c r="AP666" s="157" t="n">
        <f aca="false">IF(B666=0,AP665,IF(ISNONTEXT(B666)=TRUE(),INT(B666),INT(LEFT(B666,FIND(".",B666)-1))))</f>
        <v>3</v>
      </c>
      <c r="AQ666" s="157" t="str">
        <f aca="false">IF(AQ667=1,1,IF(B666&lt;&gt;0,1,IF(C666&lt;&gt;0,1,IF(D666&lt;&gt;0,1,IF(E666&lt;&gt;0,1,"")))))</f>
        <v/>
      </c>
      <c r="AR666" s="157" t="str">
        <f aca="false">IF(AP666=0," ",IF(AP666&lt;&gt;AP665,AP666," "))</f>
        <v> </v>
      </c>
      <c r="AS666" s="732"/>
      <c r="AT666" s="730" t="n">
        <f aca="false">IF(AP666&lt;&gt;AR666,(IF('ORÇ.GLOBAL P CAIXA'!I667="",J666*(INFORMAÇÕES!$Q$99/INFORMAÇÕES!$Q$102),IF('ORÇ.GLOBAL P CAIXA'!I667="R",J666,0))),0)</f>
        <v>0</v>
      </c>
      <c r="AU666" s="75" t="n">
        <f aca="false">IF(AP666&lt;&gt;AR666,(IF('ORÇ.GLOBAL P CAIXA'!I667="",J666*(INFORMAÇÕES!$Q$100/INFORMAÇÕES!$Q$102),IF('ORÇ.GLOBAL P CAIXA'!I667="C",J666,0))),0)</f>
        <v>0</v>
      </c>
      <c r="AV666" s="75" t="n">
        <f aca="false">IF(AP666&lt;&gt;AR666,(IF('ORÇ.GLOBAL P CAIXA'!I667="",J666*INFORMAÇÕES!$U$115,IF('ORÇ.GLOBAL P CAIXA'!I667="CF",J666,0))),0)</f>
        <v>0</v>
      </c>
      <c r="AW666" s="75" t="n">
        <f aca="false">IF(AP666&lt;&gt;AR666,(IF('ORÇ.GLOBAL P CAIXA'!I667="",J666*INFORMAÇÕES!$U$116,IF('ORÇ.GLOBAL P CAIXA'!I667="O",J666,0))),0)</f>
        <v>0</v>
      </c>
      <c r="AX666" s="731" t="n">
        <f aca="false">IF(E666&lt;&gt;0,J666,0)</f>
        <v>0</v>
      </c>
      <c r="AY666" s="730" t="n">
        <f aca="false">IF(AP666&lt;&gt;AR666,(IF('ORÇ.GLOBAL P CAIXA'!I667="",L666*(INFORMAÇÕES!$Q$99/INFORMAÇÕES!$Q$102),IF('ORÇ.GLOBAL P CAIXA'!I667="R",L666,0))),0)</f>
        <v>0</v>
      </c>
      <c r="AZ666" s="75" t="n">
        <f aca="false">IF(AP666&lt;&gt;AR666,(IF('ORÇ.GLOBAL P CAIXA'!I667="",L666*(INFORMAÇÕES!$Q$100/INFORMAÇÕES!$Q$102),IF('ORÇ.GLOBAL P CAIXA'!I667="C",L666,0))),0)</f>
        <v>0</v>
      </c>
      <c r="BA666" s="75" t="n">
        <f aca="false">IF(AP666&lt;&gt;AR666,(IF('ORÇ.GLOBAL P CAIXA'!I667="",L666*INFORMAÇÕES!$U$115,IF('ORÇ.GLOBAL P CAIXA'!I667="CF",L666,0))),0)</f>
        <v>0</v>
      </c>
      <c r="BB666" s="75" t="n">
        <f aca="false">IF(AP666&lt;&gt;AR666,(IF('ORÇ.GLOBAL P CAIXA'!I667="",L666*INFORMAÇÕES!$U$116,IF('ORÇ.GLOBAL P CAIXA'!I667="O",L666,0))),0)</f>
        <v>0</v>
      </c>
      <c r="BC666" s="731" t="n">
        <f aca="false">IF(E666&lt;&gt;0,L666,0)</f>
        <v>0</v>
      </c>
    </row>
    <row r="667" s="174" customFormat="true" ht="14.25" hidden="false" customHeight="false" outlineLevel="0" collapsed="false">
      <c r="A667" s="159" t="n">
        <v>657</v>
      </c>
      <c r="B667" s="160" t="n">
        <f aca="false">'ORÇ.REPROG. P CAIXA'!B669</f>
        <v>0</v>
      </c>
      <c r="C667" s="723" t="n">
        <f aca="false">'ORÇ.REPROG. P CAIXA'!C669</f>
        <v>0</v>
      </c>
      <c r="D667" s="162" t="n">
        <f aca="false">'ORÇ.REPROG. P CAIXA'!D669</f>
        <v>0</v>
      </c>
      <c r="E667" s="163" t="n">
        <f aca="false">IF('BM GLOBAL'!$P$1&lt;&gt;0,'ORÇ.REPROG. P CAIXA'!E669,'ORÇ.REPROG. P CAIXA'!H669)</f>
        <v>0</v>
      </c>
      <c r="F667" s="163" t="n">
        <f aca="false">IF('BM GLOBAL'!$P$1&lt;&gt;0,IF('ORÇ.GLOBAL P CAIXA'!K668=0,'ORÇ.GLOBAL EMPRESA'!G668,'ORÇ.GLOBAL P CAIXA'!F668),'ORÇ.REPROG. P CAIXA'!I669)</f>
        <v>0</v>
      </c>
      <c r="G667" s="163" t="n">
        <f aca="false">IF(E667&lt;&gt;0,ROUND(E667*F667,2),IF(AO667=0,(SUMIF('ORÇ.REPROG. P CAIXA'!$AC$13:$AC$1012,B667,$AO$11:$AO$1010)),AO667))</f>
        <v>0</v>
      </c>
      <c r="H667" s="163" t="n">
        <f aca="false">IF(J667&lt;&gt;0,IF(E667&lt;&gt;0,J667/F667,0),0)</f>
        <v>0</v>
      </c>
      <c r="I667" s="163" t="n">
        <f aca="false">IF(L667&lt;&gt;0,IF(E667&lt;&gt;0,L667/F667,0),0)</f>
        <v>0</v>
      </c>
      <c r="J667" s="163" t="n">
        <f aca="false">IF(E667&lt;&gt;0,ROUND(INDEX($P$11:$AM$1010,$A667,$L$1),2),IF(AX667=0,(SUMIF($AP$11:$AP$1010,B667,$AX$11:$AX$1010)),AX667))</f>
        <v>0</v>
      </c>
      <c r="K667" s="163" t="n">
        <f aca="false">IF(G667=0,0,(J667/G667)*100)</f>
        <v>0</v>
      </c>
      <c r="L667" s="163" t="n">
        <f aca="false">IF(E667&lt;&gt;0,ROUND(IF($L$1=1,SUM(P667),"0")+IF($L$1=2,SUM($P667:Q667),"0")+IF($L$1=3,SUM($P667:R667),"0")+IF($L$1=4,SUM($P667:S667),"0")+IF($L$1=5,SUM($P667:T667),"0")+IF($L$1=6,SUM($P667:U667),"0")+IF($L$1=7,SUM($P667:V667),"0")+IF($L$1=8,SUM($P667:W667),"0")+IF($L$1=9,SUM($P667:X667),"0")+IF($L$1=10,SUM($P667:Y667),"0")+IF($L$1=11,SUM($P667:Z667),"0")+IF($L$1=12,SUM($P667:AA667),"0")+IF($L$1=13,SUM($P667:AB667),"0")+IF($L$1=14,SUM($P667:AC667),"0")+IF($L$1=15,SUM($P667:AD667),"0")+IF($L$1=16,SUM($P667:AE667),"0")+IF($L$1=17,SUM($P667:AF667),"0")+IF($L$1=18,SUM($P667:AG667),"0")+IF($L$1=19,SUM($P667:AH667),"0")+IF($L$1=20,SUM($P667:AI667),"0")+IF($L$1=21,SUM($P667:AJ667),"0")+IF($L$1=22,SUM($P667:AK667),"0")+IF($L$1=23,SUM($P667:AL667),"0")+IF($L$1=24,SUM($P667:AM667),"0"),2),IF(BC667=0,(SUMIF($AP$11:$AP$1010,B667,$BC$11:$BC$1010)),BC667))</f>
        <v>0</v>
      </c>
      <c r="M667" s="163" t="n">
        <f aca="false">IF(G667=0,0,(L667/G667)*100)</f>
        <v>0</v>
      </c>
      <c r="N667" s="168" t="str">
        <f aca="false">IF(B667&gt;0,"ok","ocultar")</f>
        <v>ocultar</v>
      </c>
      <c r="O667" s="650"/>
      <c r="P667" s="724"/>
      <c r="Q667" s="725"/>
      <c r="R667" s="725"/>
      <c r="S667" s="725"/>
      <c r="T667" s="725"/>
      <c r="U667" s="725"/>
      <c r="V667" s="725"/>
      <c r="W667" s="725"/>
      <c r="X667" s="725"/>
      <c r="Y667" s="725"/>
      <c r="Z667" s="725"/>
      <c r="AA667" s="726"/>
      <c r="AB667" s="726"/>
      <c r="AC667" s="726"/>
      <c r="AD667" s="726"/>
      <c r="AE667" s="726"/>
      <c r="AF667" s="726"/>
      <c r="AG667" s="726"/>
      <c r="AH667" s="726"/>
      <c r="AI667" s="726"/>
      <c r="AJ667" s="726"/>
      <c r="AK667" s="726"/>
      <c r="AL667" s="726"/>
      <c r="AM667" s="727"/>
      <c r="AO667" s="728" t="n">
        <f aca="false">IF(E667&lt;&gt;0,G667,0)</f>
        <v>0</v>
      </c>
      <c r="AP667" s="157" t="n">
        <f aca="false">IF(B667=0,AP666,IF(ISNONTEXT(B667)=TRUE(),INT(B667),INT(LEFT(B667,FIND(".",B667)-1))))</f>
        <v>3</v>
      </c>
      <c r="AQ667" s="157" t="str">
        <f aca="false">IF(AQ668=1,1,IF(B667&lt;&gt;0,1,IF(C667&lt;&gt;0,1,IF(D667&lt;&gt;0,1,IF(E667&lt;&gt;0,1,"")))))</f>
        <v/>
      </c>
      <c r="AR667" s="157" t="str">
        <f aca="false">IF(AP667=0," ",IF(AP667&lt;&gt;AP666,AP667," "))</f>
        <v> </v>
      </c>
      <c r="AS667" s="732"/>
      <c r="AT667" s="730" t="n">
        <f aca="false">IF(AP667&lt;&gt;AR667,(IF('ORÇ.GLOBAL P CAIXA'!I668="",J667*(INFORMAÇÕES!$Q$99/INFORMAÇÕES!$Q$102),IF('ORÇ.GLOBAL P CAIXA'!I668="R",J667,0))),0)</f>
        <v>0</v>
      </c>
      <c r="AU667" s="75" t="n">
        <f aca="false">IF(AP667&lt;&gt;AR667,(IF('ORÇ.GLOBAL P CAIXA'!I668="",J667*(INFORMAÇÕES!$Q$100/INFORMAÇÕES!$Q$102),IF('ORÇ.GLOBAL P CAIXA'!I668="C",J667,0))),0)</f>
        <v>0</v>
      </c>
      <c r="AV667" s="75" t="n">
        <f aca="false">IF(AP667&lt;&gt;AR667,(IF('ORÇ.GLOBAL P CAIXA'!I668="",J667*INFORMAÇÕES!$U$115,IF('ORÇ.GLOBAL P CAIXA'!I668="CF",J667,0))),0)</f>
        <v>0</v>
      </c>
      <c r="AW667" s="75" t="n">
        <f aca="false">IF(AP667&lt;&gt;AR667,(IF('ORÇ.GLOBAL P CAIXA'!I668="",J667*INFORMAÇÕES!$U$116,IF('ORÇ.GLOBAL P CAIXA'!I668="O",J667,0))),0)</f>
        <v>0</v>
      </c>
      <c r="AX667" s="731" t="n">
        <f aca="false">IF(E667&lt;&gt;0,J667,0)</f>
        <v>0</v>
      </c>
      <c r="AY667" s="730" t="n">
        <f aca="false">IF(AP667&lt;&gt;AR667,(IF('ORÇ.GLOBAL P CAIXA'!I668="",L667*(INFORMAÇÕES!$Q$99/INFORMAÇÕES!$Q$102),IF('ORÇ.GLOBAL P CAIXA'!I668="R",L667,0))),0)</f>
        <v>0</v>
      </c>
      <c r="AZ667" s="75" t="n">
        <f aca="false">IF(AP667&lt;&gt;AR667,(IF('ORÇ.GLOBAL P CAIXA'!I668="",L667*(INFORMAÇÕES!$Q$100/INFORMAÇÕES!$Q$102),IF('ORÇ.GLOBAL P CAIXA'!I668="C",L667,0))),0)</f>
        <v>0</v>
      </c>
      <c r="BA667" s="75" t="n">
        <f aca="false">IF(AP667&lt;&gt;AR667,(IF('ORÇ.GLOBAL P CAIXA'!I668="",L667*INFORMAÇÕES!$U$115,IF('ORÇ.GLOBAL P CAIXA'!I668="CF",L667,0))),0)</f>
        <v>0</v>
      </c>
      <c r="BB667" s="75" t="n">
        <f aca="false">IF(AP667&lt;&gt;AR667,(IF('ORÇ.GLOBAL P CAIXA'!I668="",L667*INFORMAÇÕES!$U$116,IF('ORÇ.GLOBAL P CAIXA'!I668="O",L667,0))),0)</f>
        <v>0</v>
      </c>
      <c r="BC667" s="731" t="n">
        <f aca="false">IF(E667&lt;&gt;0,L667,0)</f>
        <v>0</v>
      </c>
    </row>
    <row r="668" s="174" customFormat="true" ht="14.25" hidden="false" customHeight="false" outlineLevel="0" collapsed="false">
      <c r="A668" s="159" t="n">
        <v>658</v>
      </c>
      <c r="B668" s="160" t="n">
        <f aca="false">'ORÇ.REPROG. P CAIXA'!B670</f>
        <v>0</v>
      </c>
      <c r="C668" s="723" t="n">
        <f aca="false">'ORÇ.REPROG. P CAIXA'!C670</f>
        <v>0</v>
      </c>
      <c r="D668" s="162" t="n">
        <f aca="false">'ORÇ.REPROG. P CAIXA'!D670</f>
        <v>0</v>
      </c>
      <c r="E668" s="163" t="n">
        <f aca="false">IF('BM GLOBAL'!$P$1&lt;&gt;0,'ORÇ.REPROG. P CAIXA'!E670,'ORÇ.REPROG. P CAIXA'!H670)</f>
        <v>0</v>
      </c>
      <c r="F668" s="163" t="n">
        <f aca="false">IF('BM GLOBAL'!$P$1&lt;&gt;0,IF('ORÇ.GLOBAL P CAIXA'!K669=0,'ORÇ.GLOBAL EMPRESA'!G669,'ORÇ.GLOBAL P CAIXA'!F669),'ORÇ.REPROG. P CAIXA'!I670)</f>
        <v>0</v>
      </c>
      <c r="G668" s="163" t="n">
        <f aca="false">IF(E668&lt;&gt;0,ROUND(E668*F668,2),IF(AO668=0,(SUMIF('ORÇ.REPROG. P CAIXA'!$AC$13:$AC$1012,B668,$AO$11:$AO$1010)),AO668))</f>
        <v>0</v>
      </c>
      <c r="H668" s="163" t="n">
        <f aca="false">IF(J668&lt;&gt;0,IF(E668&lt;&gt;0,J668/F668,0),0)</f>
        <v>0</v>
      </c>
      <c r="I668" s="163" t="n">
        <f aca="false">IF(L668&lt;&gt;0,IF(E668&lt;&gt;0,L668/F668,0),0)</f>
        <v>0</v>
      </c>
      <c r="J668" s="163" t="n">
        <f aca="false">IF(E668&lt;&gt;0,ROUND(INDEX($P$11:$AM$1010,$A668,$L$1),2),IF(AX668=0,(SUMIF($AP$11:$AP$1010,B668,$AX$11:$AX$1010)),AX668))</f>
        <v>0</v>
      </c>
      <c r="K668" s="163" t="n">
        <f aca="false">IF(G668=0,0,(J668/G668)*100)</f>
        <v>0</v>
      </c>
      <c r="L668" s="163" t="n">
        <f aca="false">IF(E668&lt;&gt;0,ROUND(IF($L$1=1,SUM(P668),"0")+IF($L$1=2,SUM($P668:Q668),"0")+IF($L$1=3,SUM($P668:R668),"0")+IF($L$1=4,SUM($P668:S668),"0")+IF($L$1=5,SUM($P668:T668),"0")+IF($L$1=6,SUM($P668:U668),"0")+IF($L$1=7,SUM($P668:V668),"0")+IF($L$1=8,SUM($P668:W668),"0")+IF($L$1=9,SUM($P668:X668),"0")+IF($L$1=10,SUM($P668:Y668),"0")+IF($L$1=11,SUM($P668:Z668),"0")+IF($L$1=12,SUM($P668:AA668),"0")+IF($L$1=13,SUM($P668:AB668),"0")+IF($L$1=14,SUM($P668:AC668),"0")+IF($L$1=15,SUM($P668:AD668),"0")+IF($L$1=16,SUM($P668:AE668),"0")+IF($L$1=17,SUM($P668:AF668),"0")+IF($L$1=18,SUM($P668:AG668),"0")+IF($L$1=19,SUM($P668:AH668),"0")+IF($L$1=20,SUM($P668:AI668),"0")+IF($L$1=21,SUM($P668:AJ668),"0")+IF($L$1=22,SUM($P668:AK668),"0")+IF($L$1=23,SUM($P668:AL668),"0")+IF($L$1=24,SUM($P668:AM668),"0"),2),IF(BC668=0,(SUMIF($AP$11:$AP$1010,B668,$BC$11:$BC$1010)),BC668))</f>
        <v>0</v>
      </c>
      <c r="M668" s="163" t="n">
        <f aca="false">IF(G668=0,0,(L668/G668)*100)</f>
        <v>0</v>
      </c>
      <c r="N668" s="168" t="str">
        <f aca="false">IF(B668&gt;0,"ok","ocultar")</f>
        <v>ocultar</v>
      </c>
      <c r="O668" s="650"/>
      <c r="P668" s="724"/>
      <c r="Q668" s="725"/>
      <c r="R668" s="725"/>
      <c r="S668" s="725"/>
      <c r="T668" s="725"/>
      <c r="U668" s="725"/>
      <c r="V668" s="725"/>
      <c r="W668" s="725"/>
      <c r="X668" s="725"/>
      <c r="Y668" s="725"/>
      <c r="Z668" s="725"/>
      <c r="AA668" s="726"/>
      <c r="AB668" s="726"/>
      <c r="AC668" s="726"/>
      <c r="AD668" s="726"/>
      <c r="AE668" s="726"/>
      <c r="AF668" s="726"/>
      <c r="AG668" s="726"/>
      <c r="AH668" s="726"/>
      <c r="AI668" s="726"/>
      <c r="AJ668" s="726"/>
      <c r="AK668" s="726"/>
      <c r="AL668" s="726"/>
      <c r="AM668" s="727"/>
      <c r="AO668" s="728" t="n">
        <f aca="false">IF(E668&lt;&gt;0,G668,0)</f>
        <v>0</v>
      </c>
      <c r="AP668" s="157" t="n">
        <f aca="false">IF(B668=0,AP667,IF(ISNONTEXT(B668)=TRUE(),INT(B668),INT(LEFT(B668,FIND(".",B668)-1))))</f>
        <v>3</v>
      </c>
      <c r="AQ668" s="157" t="str">
        <f aca="false">IF(AQ669=1,1,IF(B668&lt;&gt;0,1,IF(C668&lt;&gt;0,1,IF(D668&lt;&gt;0,1,IF(E668&lt;&gt;0,1,"")))))</f>
        <v/>
      </c>
      <c r="AR668" s="157" t="str">
        <f aca="false">IF(AP668=0," ",IF(AP668&lt;&gt;AP667,AP668," "))</f>
        <v> </v>
      </c>
      <c r="AS668" s="732"/>
      <c r="AT668" s="730" t="n">
        <f aca="false">IF(AP668&lt;&gt;AR668,(IF('ORÇ.GLOBAL P CAIXA'!I669="",J668*(INFORMAÇÕES!$Q$99/INFORMAÇÕES!$Q$102),IF('ORÇ.GLOBAL P CAIXA'!I669="R",J668,0))),0)</f>
        <v>0</v>
      </c>
      <c r="AU668" s="75" t="n">
        <f aca="false">IF(AP668&lt;&gt;AR668,(IF('ORÇ.GLOBAL P CAIXA'!I669="",J668*(INFORMAÇÕES!$Q$100/INFORMAÇÕES!$Q$102),IF('ORÇ.GLOBAL P CAIXA'!I669="C",J668,0))),0)</f>
        <v>0</v>
      </c>
      <c r="AV668" s="75" t="n">
        <f aca="false">IF(AP668&lt;&gt;AR668,(IF('ORÇ.GLOBAL P CAIXA'!I669="",J668*INFORMAÇÕES!$U$115,IF('ORÇ.GLOBAL P CAIXA'!I669="CF",J668,0))),0)</f>
        <v>0</v>
      </c>
      <c r="AW668" s="75" t="n">
        <f aca="false">IF(AP668&lt;&gt;AR668,(IF('ORÇ.GLOBAL P CAIXA'!I669="",J668*INFORMAÇÕES!$U$116,IF('ORÇ.GLOBAL P CAIXA'!I669="O",J668,0))),0)</f>
        <v>0</v>
      </c>
      <c r="AX668" s="731" t="n">
        <f aca="false">IF(E668&lt;&gt;0,J668,0)</f>
        <v>0</v>
      </c>
      <c r="AY668" s="730" t="n">
        <f aca="false">IF(AP668&lt;&gt;AR668,(IF('ORÇ.GLOBAL P CAIXA'!I669="",L668*(INFORMAÇÕES!$Q$99/INFORMAÇÕES!$Q$102),IF('ORÇ.GLOBAL P CAIXA'!I669="R",L668,0))),0)</f>
        <v>0</v>
      </c>
      <c r="AZ668" s="75" t="n">
        <f aca="false">IF(AP668&lt;&gt;AR668,(IF('ORÇ.GLOBAL P CAIXA'!I669="",L668*(INFORMAÇÕES!$Q$100/INFORMAÇÕES!$Q$102),IF('ORÇ.GLOBAL P CAIXA'!I669="C",L668,0))),0)</f>
        <v>0</v>
      </c>
      <c r="BA668" s="75" t="n">
        <f aca="false">IF(AP668&lt;&gt;AR668,(IF('ORÇ.GLOBAL P CAIXA'!I669="",L668*INFORMAÇÕES!$U$115,IF('ORÇ.GLOBAL P CAIXA'!I669="CF",L668,0))),0)</f>
        <v>0</v>
      </c>
      <c r="BB668" s="75" t="n">
        <f aca="false">IF(AP668&lt;&gt;AR668,(IF('ORÇ.GLOBAL P CAIXA'!I669="",L668*INFORMAÇÕES!$U$116,IF('ORÇ.GLOBAL P CAIXA'!I669="O",L668,0))),0)</f>
        <v>0</v>
      </c>
      <c r="BC668" s="731" t="n">
        <f aca="false">IF(E668&lt;&gt;0,L668,0)</f>
        <v>0</v>
      </c>
    </row>
    <row r="669" s="174" customFormat="true" ht="14.25" hidden="false" customHeight="false" outlineLevel="0" collapsed="false">
      <c r="A669" s="159" t="n">
        <v>659</v>
      </c>
      <c r="B669" s="160" t="n">
        <f aca="false">'ORÇ.REPROG. P CAIXA'!B671</f>
        <v>0</v>
      </c>
      <c r="C669" s="723" t="n">
        <f aca="false">'ORÇ.REPROG. P CAIXA'!C671</f>
        <v>0</v>
      </c>
      <c r="D669" s="162" t="n">
        <f aca="false">'ORÇ.REPROG. P CAIXA'!D671</f>
        <v>0</v>
      </c>
      <c r="E669" s="163" t="n">
        <f aca="false">IF('BM GLOBAL'!$P$1&lt;&gt;0,'ORÇ.REPROG. P CAIXA'!E671,'ORÇ.REPROG. P CAIXA'!H671)</f>
        <v>0</v>
      </c>
      <c r="F669" s="163" t="n">
        <f aca="false">IF('BM GLOBAL'!$P$1&lt;&gt;0,IF('ORÇ.GLOBAL P CAIXA'!K670=0,'ORÇ.GLOBAL EMPRESA'!G670,'ORÇ.GLOBAL P CAIXA'!F670),'ORÇ.REPROG. P CAIXA'!I671)</f>
        <v>0</v>
      </c>
      <c r="G669" s="163" t="n">
        <f aca="false">IF(E669&lt;&gt;0,ROUND(E669*F669,2),IF(AO669=0,(SUMIF('ORÇ.REPROG. P CAIXA'!$AC$13:$AC$1012,B669,$AO$11:$AO$1010)),AO669))</f>
        <v>0</v>
      </c>
      <c r="H669" s="163" t="n">
        <f aca="false">IF(J669&lt;&gt;0,IF(E669&lt;&gt;0,J669/F669,0),0)</f>
        <v>0</v>
      </c>
      <c r="I669" s="163" t="n">
        <f aca="false">IF(L669&lt;&gt;0,IF(E669&lt;&gt;0,L669/F669,0),0)</f>
        <v>0</v>
      </c>
      <c r="J669" s="163" t="n">
        <f aca="false">IF(E669&lt;&gt;0,ROUND(INDEX($P$11:$AM$1010,$A669,$L$1),2),IF(AX669=0,(SUMIF($AP$11:$AP$1010,B669,$AX$11:$AX$1010)),AX669))</f>
        <v>0</v>
      </c>
      <c r="K669" s="163" t="n">
        <f aca="false">IF(G669=0,0,(J669/G669)*100)</f>
        <v>0</v>
      </c>
      <c r="L669" s="163" t="n">
        <f aca="false">IF(E669&lt;&gt;0,ROUND(IF($L$1=1,SUM(P669),"0")+IF($L$1=2,SUM($P669:Q669),"0")+IF($L$1=3,SUM($P669:R669),"0")+IF($L$1=4,SUM($P669:S669),"0")+IF($L$1=5,SUM($P669:T669),"0")+IF($L$1=6,SUM($P669:U669),"0")+IF($L$1=7,SUM($P669:V669),"0")+IF($L$1=8,SUM($P669:W669),"0")+IF($L$1=9,SUM($P669:X669),"0")+IF($L$1=10,SUM($P669:Y669),"0")+IF($L$1=11,SUM($P669:Z669),"0")+IF($L$1=12,SUM($P669:AA669),"0")+IF($L$1=13,SUM($P669:AB669),"0")+IF($L$1=14,SUM($P669:AC669),"0")+IF($L$1=15,SUM($P669:AD669),"0")+IF($L$1=16,SUM($P669:AE669),"0")+IF($L$1=17,SUM($P669:AF669),"0")+IF($L$1=18,SUM($P669:AG669),"0")+IF($L$1=19,SUM($P669:AH669),"0")+IF($L$1=20,SUM($P669:AI669),"0")+IF($L$1=21,SUM($P669:AJ669),"0")+IF($L$1=22,SUM($P669:AK669),"0")+IF($L$1=23,SUM($P669:AL669),"0")+IF($L$1=24,SUM($P669:AM669),"0"),2),IF(BC669=0,(SUMIF($AP$11:$AP$1010,B669,$BC$11:$BC$1010)),BC669))</f>
        <v>0</v>
      </c>
      <c r="M669" s="163" t="n">
        <f aca="false">IF(G669=0,0,(L669/G669)*100)</f>
        <v>0</v>
      </c>
      <c r="N669" s="168" t="str">
        <f aca="false">IF(B669&gt;0,"ok","ocultar")</f>
        <v>ocultar</v>
      </c>
      <c r="O669" s="650"/>
      <c r="P669" s="724"/>
      <c r="Q669" s="725"/>
      <c r="R669" s="725"/>
      <c r="S669" s="725"/>
      <c r="T669" s="725"/>
      <c r="U669" s="725"/>
      <c r="V669" s="725"/>
      <c r="W669" s="725"/>
      <c r="X669" s="725"/>
      <c r="Y669" s="725"/>
      <c r="Z669" s="725"/>
      <c r="AA669" s="726"/>
      <c r="AB669" s="726"/>
      <c r="AC669" s="726"/>
      <c r="AD669" s="726"/>
      <c r="AE669" s="726"/>
      <c r="AF669" s="726"/>
      <c r="AG669" s="726"/>
      <c r="AH669" s="726"/>
      <c r="AI669" s="726"/>
      <c r="AJ669" s="726"/>
      <c r="AK669" s="726"/>
      <c r="AL669" s="726"/>
      <c r="AM669" s="727"/>
      <c r="AO669" s="728" t="n">
        <f aca="false">IF(E669&lt;&gt;0,G669,0)</f>
        <v>0</v>
      </c>
      <c r="AP669" s="157" t="n">
        <f aca="false">IF(B669=0,AP668,IF(ISNONTEXT(B669)=TRUE(),INT(B669),INT(LEFT(B669,FIND(".",B669)-1))))</f>
        <v>3</v>
      </c>
      <c r="AQ669" s="157" t="str">
        <f aca="false">IF(AQ670=1,1,IF(B669&lt;&gt;0,1,IF(C669&lt;&gt;0,1,IF(D669&lt;&gt;0,1,IF(E669&lt;&gt;0,1,"")))))</f>
        <v/>
      </c>
      <c r="AR669" s="157" t="str">
        <f aca="false">IF(AP669=0," ",IF(AP669&lt;&gt;AP668,AP669," "))</f>
        <v> </v>
      </c>
      <c r="AS669" s="732"/>
      <c r="AT669" s="730" t="n">
        <f aca="false">IF(AP669&lt;&gt;AR669,(IF('ORÇ.GLOBAL P CAIXA'!I670="",J669*(INFORMAÇÕES!$Q$99/INFORMAÇÕES!$Q$102),IF('ORÇ.GLOBAL P CAIXA'!I670="R",J669,0))),0)</f>
        <v>0</v>
      </c>
      <c r="AU669" s="75" t="n">
        <f aca="false">IF(AP669&lt;&gt;AR669,(IF('ORÇ.GLOBAL P CAIXA'!I670="",J669*(INFORMAÇÕES!$Q$100/INFORMAÇÕES!$Q$102),IF('ORÇ.GLOBAL P CAIXA'!I670="C",J669,0))),0)</f>
        <v>0</v>
      </c>
      <c r="AV669" s="75" t="n">
        <f aca="false">IF(AP669&lt;&gt;AR669,(IF('ORÇ.GLOBAL P CAIXA'!I670="",J669*INFORMAÇÕES!$U$115,IF('ORÇ.GLOBAL P CAIXA'!I670="CF",J669,0))),0)</f>
        <v>0</v>
      </c>
      <c r="AW669" s="75" t="n">
        <f aca="false">IF(AP669&lt;&gt;AR669,(IF('ORÇ.GLOBAL P CAIXA'!I670="",J669*INFORMAÇÕES!$U$116,IF('ORÇ.GLOBAL P CAIXA'!I670="O",J669,0))),0)</f>
        <v>0</v>
      </c>
      <c r="AX669" s="731" t="n">
        <f aca="false">IF(E669&lt;&gt;0,J669,0)</f>
        <v>0</v>
      </c>
      <c r="AY669" s="730" t="n">
        <f aca="false">IF(AP669&lt;&gt;AR669,(IF('ORÇ.GLOBAL P CAIXA'!I670="",L669*(INFORMAÇÕES!$Q$99/INFORMAÇÕES!$Q$102),IF('ORÇ.GLOBAL P CAIXA'!I670="R",L669,0))),0)</f>
        <v>0</v>
      </c>
      <c r="AZ669" s="75" t="n">
        <f aca="false">IF(AP669&lt;&gt;AR669,(IF('ORÇ.GLOBAL P CAIXA'!I670="",L669*(INFORMAÇÕES!$Q$100/INFORMAÇÕES!$Q$102),IF('ORÇ.GLOBAL P CAIXA'!I670="C",L669,0))),0)</f>
        <v>0</v>
      </c>
      <c r="BA669" s="75" t="n">
        <f aca="false">IF(AP669&lt;&gt;AR669,(IF('ORÇ.GLOBAL P CAIXA'!I670="",L669*INFORMAÇÕES!$U$115,IF('ORÇ.GLOBAL P CAIXA'!I670="CF",L669,0))),0)</f>
        <v>0</v>
      </c>
      <c r="BB669" s="75" t="n">
        <f aca="false">IF(AP669&lt;&gt;AR669,(IF('ORÇ.GLOBAL P CAIXA'!I670="",L669*INFORMAÇÕES!$U$116,IF('ORÇ.GLOBAL P CAIXA'!I670="O",L669,0))),0)</f>
        <v>0</v>
      </c>
      <c r="BC669" s="731" t="n">
        <f aca="false">IF(E669&lt;&gt;0,L669,0)</f>
        <v>0</v>
      </c>
    </row>
    <row r="670" s="174" customFormat="true" ht="14.25" hidden="false" customHeight="false" outlineLevel="0" collapsed="false">
      <c r="A670" s="159" t="n">
        <v>660</v>
      </c>
      <c r="B670" s="160" t="n">
        <f aca="false">'ORÇ.REPROG. P CAIXA'!B672</f>
        <v>0</v>
      </c>
      <c r="C670" s="723" t="n">
        <f aca="false">'ORÇ.REPROG. P CAIXA'!C672</f>
        <v>0</v>
      </c>
      <c r="D670" s="162" t="n">
        <f aca="false">'ORÇ.REPROG. P CAIXA'!D672</f>
        <v>0</v>
      </c>
      <c r="E670" s="163" t="n">
        <f aca="false">IF('BM GLOBAL'!$P$1&lt;&gt;0,'ORÇ.REPROG. P CAIXA'!E672,'ORÇ.REPROG. P CAIXA'!H672)</f>
        <v>0</v>
      </c>
      <c r="F670" s="163" t="n">
        <f aca="false">IF('BM GLOBAL'!$P$1&lt;&gt;0,IF('ORÇ.GLOBAL P CAIXA'!K671=0,'ORÇ.GLOBAL EMPRESA'!G671,'ORÇ.GLOBAL P CAIXA'!F671),'ORÇ.REPROG. P CAIXA'!I672)</f>
        <v>0</v>
      </c>
      <c r="G670" s="163" t="n">
        <f aca="false">IF(E670&lt;&gt;0,ROUND(E670*F670,2),IF(AO670=0,(SUMIF('ORÇ.REPROG. P CAIXA'!$AC$13:$AC$1012,B670,$AO$11:$AO$1010)),AO670))</f>
        <v>0</v>
      </c>
      <c r="H670" s="163" t="n">
        <f aca="false">IF(J670&lt;&gt;0,IF(E670&lt;&gt;0,J670/F670,0),0)</f>
        <v>0</v>
      </c>
      <c r="I670" s="163" t="n">
        <f aca="false">IF(L670&lt;&gt;0,IF(E670&lt;&gt;0,L670/F670,0),0)</f>
        <v>0</v>
      </c>
      <c r="J670" s="163" t="n">
        <f aca="false">IF(E670&lt;&gt;0,ROUND(INDEX($P$11:$AM$1010,$A670,$L$1),2),IF(AX670=0,(SUMIF($AP$11:$AP$1010,B670,$AX$11:$AX$1010)),AX670))</f>
        <v>0</v>
      </c>
      <c r="K670" s="163" t="n">
        <f aca="false">IF(G670=0,0,(J670/G670)*100)</f>
        <v>0</v>
      </c>
      <c r="L670" s="163" t="n">
        <f aca="false">IF(E670&lt;&gt;0,ROUND(IF($L$1=1,SUM(P670),"0")+IF($L$1=2,SUM($P670:Q670),"0")+IF($L$1=3,SUM($P670:R670),"0")+IF($L$1=4,SUM($P670:S670),"0")+IF($L$1=5,SUM($P670:T670),"0")+IF($L$1=6,SUM($P670:U670),"0")+IF($L$1=7,SUM($P670:V670),"0")+IF($L$1=8,SUM($P670:W670),"0")+IF($L$1=9,SUM($P670:X670),"0")+IF($L$1=10,SUM($P670:Y670),"0")+IF($L$1=11,SUM($P670:Z670),"0")+IF($L$1=12,SUM($P670:AA670),"0")+IF($L$1=13,SUM($P670:AB670),"0")+IF($L$1=14,SUM($P670:AC670),"0")+IF($L$1=15,SUM($P670:AD670),"0")+IF($L$1=16,SUM($P670:AE670),"0")+IF($L$1=17,SUM($P670:AF670),"0")+IF($L$1=18,SUM($P670:AG670),"0")+IF($L$1=19,SUM($P670:AH670),"0")+IF($L$1=20,SUM($P670:AI670),"0")+IF($L$1=21,SUM($P670:AJ670),"0")+IF($L$1=22,SUM($P670:AK670),"0")+IF($L$1=23,SUM($P670:AL670),"0")+IF($L$1=24,SUM($P670:AM670),"0"),2),IF(BC670=0,(SUMIF($AP$11:$AP$1010,B670,$BC$11:$BC$1010)),BC670))</f>
        <v>0</v>
      </c>
      <c r="M670" s="163" t="n">
        <f aca="false">IF(G670=0,0,(L670/G670)*100)</f>
        <v>0</v>
      </c>
      <c r="N670" s="168" t="str">
        <f aca="false">IF(B670&gt;0,"ok","ocultar")</f>
        <v>ocultar</v>
      </c>
      <c r="O670" s="650"/>
      <c r="P670" s="724"/>
      <c r="Q670" s="725"/>
      <c r="R670" s="725"/>
      <c r="S670" s="725"/>
      <c r="T670" s="725"/>
      <c r="U670" s="725"/>
      <c r="V670" s="725"/>
      <c r="W670" s="725"/>
      <c r="X670" s="725"/>
      <c r="Y670" s="725"/>
      <c r="Z670" s="725"/>
      <c r="AA670" s="726"/>
      <c r="AB670" s="726"/>
      <c r="AC670" s="726"/>
      <c r="AD670" s="726"/>
      <c r="AE670" s="726"/>
      <c r="AF670" s="726"/>
      <c r="AG670" s="726"/>
      <c r="AH670" s="726"/>
      <c r="AI670" s="726"/>
      <c r="AJ670" s="726"/>
      <c r="AK670" s="726"/>
      <c r="AL670" s="726"/>
      <c r="AM670" s="727"/>
      <c r="AO670" s="728" t="n">
        <f aca="false">IF(E670&lt;&gt;0,G670,0)</f>
        <v>0</v>
      </c>
      <c r="AP670" s="157" t="n">
        <f aca="false">IF(B670=0,AP669,IF(ISNONTEXT(B670)=TRUE(),INT(B670),INT(LEFT(B670,FIND(".",B670)-1))))</f>
        <v>3</v>
      </c>
      <c r="AQ670" s="157" t="str">
        <f aca="false">IF(AQ671=1,1,IF(B670&lt;&gt;0,1,IF(C670&lt;&gt;0,1,IF(D670&lt;&gt;0,1,IF(E670&lt;&gt;0,1,"")))))</f>
        <v/>
      </c>
      <c r="AR670" s="157" t="str">
        <f aca="false">IF(AP670=0," ",IF(AP670&lt;&gt;AP669,AP670," "))</f>
        <v> </v>
      </c>
      <c r="AS670" s="732"/>
      <c r="AT670" s="730" t="n">
        <f aca="false">IF(AP670&lt;&gt;AR670,(IF('ORÇ.GLOBAL P CAIXA'!I671="",J670*(INFORMAÇÕES!$Q$99/INFORMAÇÕES!$Q$102),IF('ORÇ.GLOBAL P CAIXA'!I671="R",J670,0))),0)</f>
        <v>0</v>
      </c>
      <c r="AU670" s="75" t="n">
        <f aca="false">IF(AP670&lt;&gt;AR670,(IF('ORÇ.GLOBAL P CAIXA'!I671="",J670*(INFORMAÇÕES!$Q$100/INFORMAÇÕES!$Q$102),IF('ORÇ.GLOBAL P CAIXA'!I671="C",J670,0))),0)</f>
        <v>0</v>
      </c>
      <c r="AV670" s="75" t="n">
        <f aca="false">IF(AP670&lt;&gt;AR670,(IF('ORÇ.GLOBAL P CAIXA'!I671="",J670*INFORMAÇÕES!$U$115,IF('ORÇ.GLOBAL P CAIXA'!I671="CF",J670,0))),0)</f>
        <v>0</v>
      </c>
      <c r="AW670" s="75" t="n">
        <f aca="false">IF(AP670&lt;&gt;AR670,(IF('ORÇ.GLOBAL P CAIXA'!I671="",J670*INFORMAÇÕES!$U$116,IF('ORÇ.GLOBAL P CAIXA'!I671="O",J670,0))),0)</f>
        <v>0</v>
      </c>
      <c r="AX670" s="731" t="n">
        <f aca="false">IF(E670&lt;&gt;0,J670,0)</f>
        <v>0</v>
      </c>
      <c r="AY670" s="730" t="n">
        <f aca="false">IF(AP670&lt;&gt;AR670,(IF('ORÇ.GLOBAL P CAIXA'!I671="",L670*(INFORMAÇÕES!$Q$99/INFORMAÇÕES!$Q$102),IF('ORÇ.GLOBAL P CAIXA'!I671="R",L670,0))),0)</f>
        <v>0</v>
      </c>
      <c r="AZ670" s="75" t="n">
        <f aca="false">IF(AP670&lt;&gt;AR670,(IF('ORÇ.GLOBAL P CAIXA'!I671="",L670*(INFORMAÇÕES!$Q$100/INFORMAÇÕES!$Q$102),IF('ORÇ.GLOBAL P CAIXA'!I671="C",L670,0))),0)</f>
        <v>0</v>
      </c>
      <c r="BA670" s="75" t="n">
        <f aca="false">IF(AP670&lt;&gt;AR670,(IF('ORÇ.GLOBAL P CAIXA'!I671="",L670*INFORMAÇÕES!$U$115,IF('ORÇ.GLOBAL P CAIXA'!I671="CF",L670,0))),0)</f>
        <v>0</v>
      </c>
      <c r="BB670" s="75" t="n">
        <f aca="false">IF(AP670&lt;&gt;AR670,(IF('ORÇ.GLOBAL P CAIXA'!I671="",L670*INFORMAÇÕES!$U$116,IF('ORÇ.GLOBAL P CAIXA'!I671="O",L670,0))),0)</f>
        <v>0</v>
      </c>
      <c r="BC670" s="731" t="n">
        <f aca="false">IF(E670&lt;&gt;0,L670,0)</f>
        <v>0</v>
      </c>
    </row>
    <row r="671" s="174" customFormat="true" ht="14.25" hidden="false" customHeight="false" outlineLevel="0" collapsed="false">
      <c r="A671" s="159" t="n">
        <v>661</v>
      </c>
      <c r="B671" s="160" t="n">
        <f aca="false">'ORÇ.REPROG. P CAIXA'!B673</f>
        <v>0</v>
      </c>
      <c r="C671" s="723" t="n">
        <f aca="false">'ORÇ.REPROG. P CAIXA'!C673</f>
        <v>0</v>
      </c>
      <c r="D671" s="162" t="n">
        <f aca="false">'ORÇ.REPROG. P CAIXA'!D673</f>
        <v>0</v>
      </c>
      <c r="E671" s="163" t="n">
        <f aca="false">IF('BM GLOBAL'!$P$1&lt;&gt;0,'ORÇ.REPROG. P CAIXA'!E673,'ORÇ.REPROG. P CAIXA'!H673)</f>
        <v>0</v>
      </c>
      <c r="F671" s="163" t="n">
        <f aca="false">IF('BM GLOBAL'!$P$1&lt;&gt;0,IF('ORÇ.GLOBAL P CAIXA'!K672=0,'ORÇ.GLOBAL EMPRESA'!G672,'ORÇ.GLOBAL P CAIXA'!F672),'ORÇ.REPROG. P CAIXA'!I673)</f>
        <v>0</v>
      </c>
      <c r="G671" s="163" t="n">
        <f aca="false">IF(E671&lt;&gt;0,ROUND(E671*F671,2),IF(AO671=0,(SUMIF('ORÇ.REPROG. P CAIXA'!$AC$13:$AC$1012,B671,$AO$11:$AO$1010)),AO671))</f>
        <v>0</v>
      </c>
      <c r="H671" s="163" t="n">
        <f aca="false">IF(J671&lt;&gt;0,IF(E671&lt;&gt;0,J671/F671,0),0)</f>
        <v>0</v>
      </c>
      <c r="I671" s="163" t="n">
        <f aca="false">IF(L671&lt;&gt;0,IF(E671&lt;&gt;0,L671/F671,0),0)</f>
        <v>0</v>
      </c>
      <c r="J671" s="163" t="n">
        <f aca="false">IF(E671&lt;&gt;0,ROUND(INDEX($P$11:$AM$1010,$A671,$L$1),2),IF(AX671=0,(SUMIF($AP$11:$AP$1010,B671,$AX$11:$AX$1010)),AX671))</f>
        <v>0</v>
      </c>
      <c r="K671" s="163" t="n">
        <f aca="false">IF(G671=0,0,(J671/G671)*100)</f>
        <v>0</v>
      </c>
      <c r="L671" s="163" t="n">
        <f aca="false">IF(E671&lt;&gt;0,ROUND(IF($L$1=1,SUM(P671),"0")+IF($L$1=2,SUM($P671:Q671),"0")+IF($L$1=3,SUM($P671:R671),"0")+IF($L$1=4,SUM($P671:S671),"0")+IF($L$1=5,SUM($P671:T671),"0")+IF($L$1=6,SUM($P671:U671),"0")+IF($L$1=7,SUM($P671:V671),"0")+IF($L$1=8,SUM($P671:W671),"0")+IF($L$1=9,SUM($P671:X671),"0")+IF($L$1=10,SUM($P671:Y671),"0")+IF($L$1=11,SUM($P671:Z671),"0")+IF($L$1=12,SUM($P671:AA671),"0")+IF($L$1=13,SUM($P671:AB671),"0")+IF($L$1=14,SUM($P671:AC671),"0")+IF($L$1=15,SUM($P671:AD671),"0")+IF($L$1=16,SUM($P671:AE671),"0")+IF($L$1=17,SUM($P671:AF671),"0")+IF($L$1=18,SUM($P671:AG671),"0")+IF($L$1=19,SUM($P671:AH671),"0")+IF($L$1=20,SUM($P671:AI671),"0")+IF($L$1=21,SUM($P671:AJ671),"0")+IF($L$1=22,SUM($P671:AK671),"0")+IF($L$1=23,SUM($P671:AL671),"0")+IF($L$1=24,SUM($P671:AM671),"0"),2),IF(BC671=0,(SUMIF($AP$11:$AP$1010,B671,$BC$11:$BC$1010)),BC671))</f>
        <v>0</v>
      </c>
      <c r="M671" s="163" t="n">
        <f aca="false">IF(G671=0,0,(L671/G671)*100)</f>
        <v>0</v>
      </c>
      <c r="N671" s="168" t="str">
        <f aca="false">IF(B671&gt;0,"ok","ocultar")</f>
        <v>ocultar</v>
      </c>
      <c r="O671" s="650"/>
      <c r="P671" s="724"/>
      <c r="Q671" s="725"/>
      <c r="R671" s="725"/>
      <c r="S671" s="725"/>
      <c r="T671" s="725"/>
      <c r="U671" s="725"/>
      <c r="V671" s="725"/>
      <c r="W671" s="725"/>
      <c r="X671" s="725"/>
      <c r="Y671" s="725"/>
      <c r="Z671" s="725"/>
      <c r="AA671" s="726"/>
      <c r="AB671" s="726"/>
      <c r="AC671" s="726"/>
      <c r="AD671" s="726"/>
      <c r="AE671" s="726"/>
      <c r="AF671" s="726"/>
      <c r="AG671" s="726"/>
      <c r="AH671" s="726"/>
      <c r="AI671" s="726"/>
      <c r="AJ671" s="726"/>
      <c r="AK671" s="726"/>
      <c r="AL671" s="726"/>
      <c r="AM671" s="727"/>
      <c r="AO671" s="728" t="n">
        <f aca="false">IF(E671&lt;&gt;0,G671,0)</f>
        <v>0</v>
      </c>
      <c r="AP671" s="157" t="n">
        <f aca="false">IF(B671=0,AP670,IF(ISNONTEXT(B671)=TRUE(),INT(B671),INT(LEFT(B671,FIND(".",B671)-1))))</f>
        <v>3</v>
      </c>
      <c r="AQ671" s="157" t="str">
        <f aca="false">IF(AQ672=1,1,IF(B671&lt;&gt;0,1,IF(C671&lt;&gt;0,1,IF(D671&lt;&gt;0,1,IF(E671&lt;&gt;0,1,"")))))</f>
        <v/>
      </c>
      <c r="AR671" s="157" t="str">
        <f aca="false">IF(AP671=0," ",IF(AP671&lt;&gt;AP670,AP671," "))</f>
        <v> </v>
      </c>
      <c r="AS671" s="732"/>
      <c r="AT671" s="730" t="n">
        <f aca="false">IF(AP671&lt;&gt;AR671,(IF('ORÇ.GLOBAL P CAIXA'!I672="",J671*(INFORMAÇÕES!$Q$99/INFORMAÇÕES!$Q$102),IF('ORÇ.GLOBAL P CAIXA'!I672="R",J671,0))),0)</f>
        <v>0</v>
      </c>
      <c r="AU671" s="75" t="n">
        <f aca="false">IF(AP671&lt;&gt;AR671,(IF('ORÇ.GLOBAL P CAIXA'!I672="",J671*(INFORMAÇÕES!$Q$100/INFORMAÇÕES!$Q$102),IF('ORÇ.GLOBAL P CAIXA'!I672="C",J671,0))),0)</f>
        <v>0</v>
      </c>
      <c r="AV671" s="75" t="n">
        <f aca="false">IF(AP671&lt;&gt;AR671,(IF('ORÇ.GLOBAL P CAIXA'!I672="",J671*INFORMAÇÕES!$U$115,IF('ORÇ.GLOBAL P CAIXA'!I672="CF",J671,0))),0)</f>
        <v>0</v>
      </c>
      <c r="AW671" s="75" t="n">
        <f aca="false">IF(AP671&lt;&gt;AR671,(IF('ORÇ.GLOBAL P CAIXA'!I672="",J671*INFORMAÇÕES!$U$116,IF('ORÇ.GLOBAL P CAIXA'!I672="O",J671,0))),0)</f>
        <v>0</v>
      </c>
      <c r="AX671" s="731" t="n">
        <f aca="false">IF(E671&lt;&gt;0,J671,0)</f>
        <v>0</v>
      </c>
      <c r="AY671" s="730" t="n">
        <f aca="false">IF(AP671&lt;&gt;AR671,(IF('ORÇ.GLOBAL P CAIXA'!I672="",L671*(INFORMAÇÕES!$Q$99/INFORMAÇÕES!$Q$102),IF('ORÇ.GLOBAL P CAIXA'!I672="R",L671,0))),0)</f>
        <v>0</v>
      </c>
      <c r="AZ671" s="75" t="n">
        <f aca="false">IF(AP671&lt;&gt;AR671,(IF('ORÇ.GLOBAL P CAIXA'!I672="",L671*(INFORMAÇÕES!$Q$100/INFORMAÇÕES!$Q$102),IF('ORÇ.GLOBAL P CAIXA'!I672="C",L671,0))),0)</f>
        <v>0</v>
      </c>
      <c r="BA671" s="75" t="n">
        <f aca="false">IF(AP671&lt;&gt;AR671,(IF('ORÇ.GLOBAL P CAIXA'!I672="",L671*INFORMAÇÕES!$U$115,IF('ORÇ.GLOBAL P CAIXA'!I672="CF",L671,0))),0)</f>
        <v>0</v>
      </c>
      <c r="BB671" s="75" t="n">
        <f aca="false">IF(AP671&lt;&gt;AR671,(IF('ORÇ.GLOBAL P CAIXA'!I672="",L671*INFORMAÇÕES!$U$116,IF('ORÇ.GLOBAL P CAIXA'!I672="O",L671,0))),0)</f>
        <v>0</v>
      </c>
      <c r="BC671" s="731" t="n">
        <f aca="false">IF(E671&lt;&gt;0,L671,0)</f>
        <v>0</v>
      </c>
    </row>
    <row r="672" s="174" customFormat="true" ht="14.25" hidden="false" customHeight="false" outlineLevel="0" collapsed="false">
      <c r="A672" s="159" t="n">
        <v>662</v>
      </c>
      <c r="B672" s="160" t="n">
        <f aca="false">'ORÇ.REPROG. P CAIXA'!B674</f>
        <v>0</v>
      </c>
      <c r="C672" s="723" t="n">
        <f aca="false">'ORÇ.REPROG. P CAIXA'!C674</f>
        <v>0</v>
      </c>
      <c r="D672" s="162" t="n">
        <f aca="false">'ORÇ.REPROG. P CAIXA'!D674</f>
        <v>0</v>
      </c>
      <c r="E672" s="163" t="n">
        <f aca="false">IF('BM GLOBAL'!$P$1&lt;&gt;0,'ORÇ.REPROG. P CAIXA'!E674,'ORÇ.REPROG. P CAIXA'!H674)</f>
        <v>0</v>
      </c>
      <c r="F672" s="163" t="n">
        <f aca="false">IF('BM GLOBAL'!$P$1&lt;&gt;0,IF('ORÇ.GLOBAL P CAIXA'!K673=0,'ORÇ.GLOBAL EMPRESA'!G673,'ORÇ.GLOBAL P CAIXA'!F673),'ORÇ.REPROG. P CAIXA'!I674)</f>
        <v>0</v>
      </c>
      <c r="G672" s="163" t="n">
        <f aca="false">IF(E672&lt;&gt;0,ROUND(E672*F672,2),IF(AO672=0,(SUMIF('ORÇ.REPROG. P CAIXA'!$AC$13:$AC$1012,B672,$AO$11:$AO$1010)),AO672))</f>
        <v>0</v>
      </c>
      <c r="H672" s="163" t="n">
        <f aca="false">IF(J672&lt;&gt;0,IF(E672&lt;&gt;0,J672/F672,0),0)</f>
        <v>0</v>
      </c>
      <c r="I672" s="163" t="n">
        <f aca="false">IF(L672&lt;&gt;0,IF(E672&lt;&gt;0,L672/F672,0),0)</f>
        <v>0</v>
      </c>
      <c r="J672" s="163" t="n">
        <f aca="false">IF(E672&lt;&gt;0,ROUND(INDEX($P$11:$AM$1010,$A672,$L$1),2),IF(AX672=0,(SUMIF($AP$11:$AP$1010,B672,$AX$11:$AX$1010)),AX672))</f>
        <v>0</v>
      </c>
      <c r="K672" s="163" t="n">
        <f aca="false">IF(G672=0,0,(J672/G672)*100)</f>
        <v>0</v>
      </c>
      <c r="L672" s="163" t="n">
        <f aca="false">IF(E672&lt;&gt;0,ROUND(IF($L$1=1,SUM(P672),"0")+IF($L$1=2,SUM($P672:Q672),"0")+IF($L$1=3,SUM($P672:R672),"0")+IF($L$1=4,SUM($P672:S672),"0")+IF($L$1=5,SUM($P672:T672),"0")+IF($L$1=6,SUM($P672:U672),"0")+IF($L$1=7,SUM($P672:V672),"0")+IF($L$1=8,SUM($P672:W672),"0")+IF($L$1=9,SUM($P672:X672),"0")+IF($L$1=10,SUM($P672:Y672),"0")+IF($L$1=11,SUM($P672:Z672),"0")+IF($L$1=12,SUM($P672:AA672),"0")+IF($L$1=13,SUM($P672:AB672),"0")+IF($L$1=14,SUM($P672:AC672),"0")+IF($L$1=15,SUM($P672:AD672),"0")+IF($L$1=16,SUM($P672:AE672),"0")+IF($L$1=17,SUM($P672:AF672),"0")+IF($L$1=18,SUM($P672:AG672),"0")+IF($L$1=19,SUM($P672:AH672),"0")+IF($L$1=20,SUM($P672:AI672),"0")+IF($L$1=21,SUM($P672:AJ672),"0")+IF($L$1=22,SUM($P672:AK672),"0")+IF($L$1=23,SUM($P672:AL672),"0")+IF($L$1=24,SUM($P672:AM672),"0"),2),IF(BC672=0,(SUMIF($AP$11:$AP$1010,B672,$BC$11:$BC$1010)),BC672))</f>
        <v>0</v>
      </c>
      <c r="M672" s="163" t="n">
        <f aca="false">IF(G672=0,0,(L672/G672)*100)</f>
        <v>0</v>
      </c>
      <c r="N672" s="168" t="str">
        <f aca="false">IF(B672&gt;0,"ok","ocultar")</f>
        <v>ocultar</v>
      </c>
      <c r="O672" s="650"/>
      <c r="P672" s="724"/>
      <c r="Q672" s="725"/>
      <c r="R672" s="725"/>
      <c r="S672" s="725"/>
      <c r="T672" s="725"/>
      <c r="U672" s="725"/>
      <c r="V672" s="725"/>
      <c r="W672" s="725"/>
      <c r="X672" s="725"/>
      <c r="Y672" s="725"/>
      <c r="Z672" s="725"/>
      <c r="AA672" s="726"/>
      <c r="AB672" s="726"/>
      <c r="AC672" s="726"/>
      <c r="AD672" s="726"/>
      <c r="AE672" s="726"/>
      <c r="AF672" s="726"/>
      <c r="AG672" s="726"/>
      <c r="AH672" s="726"/>
      <c r="AI672" s="726"/>
      <c r="AJ672" s="726"/>
      <c r="AK672" s="726"/>
      <c r="AL672" s="726"/>
      <c r="AM672" s="727"/>
      <c r="AO672" s="728" t="n">
        <f aca="false">IF(E672&lt;&gt;0,G672,0)</f>
        <v>0</v>
      </c>
      <c r="AP672" s="157" t="n">
        <f aca="false">IF(B672=0,AP671,IF(ISNONTEXT(B672)=TRUE(),INT(B672),INT(LEFT(B672,FIND(".",B672)-1))))</f>
        <v>3</v>
      </c>
      <c r="AQ672" s="157" t="str">
        <f aca="false">IF(AQ673=1,1,IF(B672&lt;&gt;0,1,IF(C672&lt;&gt;0,1,IF(D672&lt;&gt;0,1,IF(E672&lt;&gt;0,1,"")))))</f>
        <v/>
      </c>
      <c r="AR672" s="157" t="str">
        <f aca="false">IF(AP672=0," ",IF(AP672&lt;&gt;AP671,AP672," "))</f>
        <v> </v>
      </c>
      <c r="AS672" s="732"/>
      <c r="AT672" s="730" t="n">
        <f aca="false">IF(AP672&lt;&gt;AR672,(IF('ORÇ.GLOBAL P CAIXA'!I673="",J672*(INFORMAÇÕES!$Q$99/INFORMAÇÕES!$Q$102),IF('ORÇ.GLOBAL P CAIXA'!I673="R",J672,0))),0)</f>
        <v>0</v>
      </c>
      <c r="AU672" s="75" t="n">
        <f aca="false">IF(AP672&lt;&gt;AR672,(IF('ORÇ.GLOBAL P CAIXA'!I673="",J672*(INFORMAÇÕES!$Q$100/INFORMAÇÕES!$Q$102),IF('ORÇ.GLOBAL P CAIXA'!I673="C",J672,0))),0)</f>
        <v>0</v>
      </c>
      <c r="AV672" s="75" t="n">
        <f aca="false">IF(AP672&lt;&gt;AR672,(IF('ORÇ.GLOBAL P CAIXA'!I673="",J672*INFORMAÇÕES!$U$115,IF('ORÇ.GLOBAL P CAIXA'!I673="CF",J672,0))),0)</f>
        <v>0</v>
      </c>
      <c r="AW672" s="75" t="n">
        <f aca="false">IF(AP672&lt;&gt;AR672,(IF('ORÇ.GLOBAL P CAIXA'!I673="",J672*INFORMAÇÕES!$U$116,IF('ORÇ.GLOBAL P CAIXA'!I673="O",J672,0))),0)</f>
        <v>0</v>
      </c>
      <c r="AX672" s="731" t="n">
        <f aca="false">IF(E672&lt;&gt;0,J672,0)</f>
        <v>0</v>
      </c>
      <c r="AY672" s="730" t="n">
        <f aca="false">IF(AP672&lt;&gt;AR672,(IF('ORÇ.GLOBAL P CAIXA'!I673="",L672*(INFORMAÇÕES!$Q$99/INFORMAÇÕES!$Q$102),IF('ORÇ.GLOBAL P CAIXA'!I673="R",L672,0))),0)</f>
        <v>0</v>
      </c>
      <c r="AZ672" s="75" t="n">
        <f aca="false">IF(AP672&lt;&gt;AR672,(IF('ORÇ.GLOBAL P CAIXA'!I673="",L672*(INFORMAÇÕES!$Q$100/INFORMAÇÕES!$Q$102),IF('ORÇ.GLOBAL P CAIXA'!I673="C",L672,0))),0)</f>
        <v>0</v>
      </c>
      <c r="BA672" s="75" t="n">
        <f aca="false">IF(AP672&lt;&gt;AR672,(IF('ORÇ.GLOBAL P CAIXA'!I673="",L672*INFORMAÇÕES!$U$115,IF('ORÇ.GLOBAL P CAIXA'!I673="CF",L672,0))),0)</f>
        <v>0</v>
      </c>
      <c r="BB672" s="75" t="n">
        <f aca="false">IF(AP672&lt;&gt;AR672,(IF('ORÇ.GLOBAL P CAIXA'!I673="",L672*INFORMAÇÕES!$U$116,IF('ORÇ.GLOBAL P CAIXA'!I673="O",L672,0))),0)</f>
        <v>0</v>
      </c>
      <c r="BC672" s="731" t="n">
        <f aca="false">IF(E672&lt;&gt;0,L672,0)</f>
        <v>0</v>
      </c>
    </row>
    <row r="673" s="174" customFormat="true" ht="14.25" hidden="false" customHeight="false" outlineLevel="0" collapsed="false">
      <c r="A673" s="159" t="n">
        <v>663</v>
      </c>
      <c r="B673" s="160" t="n">
        <f aca="false">'ORÇ.REPROG. P CAIXA'!B675</f>
        <v>0</v>
      </c>
      <c r="C673" s="723" t="n">
        <f aca="false">'ORÇ.REPROG. P CAIXA'!C675</f>
        <v>0</v>
      </c>
      <c r="D673" s="162" t="n">
        <f aca="false">'ORÇ.REPROG. P CAIXA'!D675</f>
        <v>0</v>
      </c>
      <c r="E673" s="163" t="n">
        <f aca="false">IF('BM GLOBAL'!$P$1&lt;&gt;0,'ORÇ.REPROG. P CAIXA'!E675,'ORÇ.REPROG. P CAIXA'!H675)</f>
        <v>0</v>
      </c>
      <c r="F673" s="163" t="n">
        <f aca="false">IF('BM GLOBAL'!$P$1&lt;&gt;0,IF('ORÇ.GLOBAL P CAIXA'!K674=0,'ORÇ.GLOBAL EMPRESA'!G674,'ORÇ.GLOBAL P CAIXA'!F674),'ORÇ.REPROG. P CAIXA'!I675)</f>
        <v>0</v>
      </c>
      <c r="G673" s="163" t="n">
        <f aca="false">IF(E673&lt;&gt;0,ROUND(E673*F673,2),IF(AO673=0,(SUMIF('ORÇ.REPROG. P CAIXA'!$AC$13:$AC$1012,B673,$AO$11:$AO$1010)),AO673))</f>
        <v>0</v>
      </c>
      <c r="H673" s="163" t="n">
        <f aca="false">IF(J673&lt;&gt;0,IF(E673&lt;&gt;0,J673/F673,0),0)</f>
        <v>0</v>
      </c>
      <c r="I673" s="163" t="n">
        <f aca="false">IF(L673&lt;&gt;0,IF(E673&lt;&gt;0,L673/F673,0),0)</f>
        <v>0</v>
      </c>
      <c r="J673" s="163" t="n">
        <f aca="false">IF(E673&lt;&gt;0,ROUND(INDEX($P$11:$AM$1010,$A673,$L$1),2),IF(AX673=0,(SUMIF($AP$11:$AP$1010,B673,$AX$11:$AX$1010)),AX673))</f>
        <v>0</v>
      </c>
      <c r="K673" s="163" t="n">
        <f aca="false">IF(G673=0,0,(J673/G673)*100)</f>
        <v>0</v>
      </c>
      <c r="L673" s="163" t="n">
        <f aca="false">IF(E673&lt;&gt;0,ROUND(IF($L$1=1,SUM(P673),"0")+IF($L$1=2,SUM($P673:Q673),"0")+IF($L$1=3,SUM($P673:R673),"0")+IF($L$1=4,SUM($P673:S673),"0")+IF($L$1=5,SUM($P673:T673),"0")+IF($L$1=6,SUM($P673:U673),"0")+IF($L$1=7,SUM($P673:V673),"0")+IF($L$1=8,SUM($P673:W673),"0")+IF($L$1=9,SUM($P673:X673),"0")+IF($L$1=10,SUM($P673:Y673),"0")+IF($L$1=11,SUM($P673:Z673),"0")+IF($L$1=12,SUM($P673:AA673),"0")+IF($L$1=13,SUM($P673:AB673),"0")+IF($L$1=14,SUM($P673:AC673),"0")+IF($L$1=15,SUM($P673:AD673),"0")+IF($L$1=16,SUM($P673:AE673),"0")+IF($L$1=17,SUM($P673:AF673),"0")+IF($L$1=18,SUM($P673:AG673),"0")+IF($L$1=19,SUM($P673:AH673),"0")+IF($L$1=20,SUM($P673:AI673),"0")+IF($L$1=21,SUM($P673:AJ673),"0")+IF($L$1=22,SUM($P673:AK673),"0")+IF($L$1=23,SUM($P673:AL673),"0")+IF($L$1=24,SUM($P673:AM673),"0"),2),IF(BC673=0,(SUMIF($AP$11:$AP$1010,B673,$BC$11:$BC$1010)),BC673))</f>
        <v>0</v>
      </c>
      <c r="M673" s="163" t="n">
        <f aca="false">IF(G673=0,0,(L673/G673)*100)</f>
        <v>0</v>
      </c>
      <c r="N673" s="168" t="str">
        <f aca="false">IF(B673&gt;0,"ok","ocultar")</f>
        <v>ocultar</v>
      </c>
      <c r="O673" s="650"/>
      <c r="P673" s="724"/>
      <c r="Q673" s="725"/>
      <c r="R673" s="725"/>
      <c r="S673" s="725"/>
      <c r="T673" s="725"/>
      <c r="U673" s="725"/>
      <c r="V673" s="725"/>
      <c r="W673" s="725"/>
      <c r="X673" s="725"/>
      <c r="Y673" s="725"/>
      <c r="Z673" s="725"/>
      <c r="AA673" s="726"/>
      <c r="AB673" s="726"/>
      <c r="AC673" s="726"/>
      <c r="AD673" s="726"/>
      <c r="AE673" s="726"/>
      <c r="AF673" s="726"/>
      <c r="AG673" s="726"/>
      <c r="AH673" s="726"/>
      <c r="AI673" s="726"/>
      <c r="AJ673" s="726"/>
      <c r="AK673" s="726"/>
      <c r="AL673" s="726"/>
      <c r="AM673" s="727"/>
      <c r="AO673" s="728" t="n">
        <f aca="false">IF(E673&lt;&gt;0,G673,0)</f>
        <v>0</v>
      </c>
      <c r="AP673" s="157" t="n">
        <f aca="false">IF(B673=0,AP672,IF(ISNONTEXT(B673)=TRUE(),INT(B673),INT(LEFT(B673,FIND(".",B673)-1))))</f>
        <v>3</v>
      </c>
      <c r="AQ673" s="157" t="str">
        <f aca="false">IF(AQ674=1,1,IF(B673&lt;&gt;0,1,IF(C673&lt;&gt;0,1,IF(D673&lt;&gt;0,1,IF(E673&lt;&gt;0,1,"")))))</f>
        <v/>
      </c>
      <c r="AR673" s="157" t="str">
        <f aca="false">IF(AP673=0," ",IF(AP673&lt;&gt;AP672,AP673," "))</f>
        <v> </v>
      </c>
      <c r="AS673" s="732"/>
      <c r="AT673" s="730" t="n">
        <f aca="false">IF(AP673&lt;&gt;AR673,(IF('ORÇ.GLOBAL P CAIXA'!I674="",J673*(INFORMAÇÕES!$Q$99/INFORMAÇÕES!$Q$102),IF('ORÇ.GLOBAL P CAIXA'!I674="R",J673,0))),0)</f>
        <v>0</v>
      </c>
      <c r="AU673" s="75" t="n">
        <f aca="false">IF(AP673&lt;&gt;AR673,(IF('ORÇ.GLOBAL P CAIXA'!I674="",J673*(INFORMAÇÕES!$Q$100/INFORMAÇÕES!$Q$102),IF('ORÇ.GLOBAL P CAIXA'!I674="C",J673,0))),0)</f>
        <v>0</v>
      </c>
      <c r="AV673" s="75" t="n">
        <f aca="false">IF(AP673&lt;&gt;AR673,(IF('ORÇ.GLOBAL P CAIXA'!I674="",J673*INFORMAÇÕES!$U$115,IF('ORÇ.GLOBAL P CAIXA'!I674="CF",J673,0))),0)</f>
        <v>0</v>
      </c>
      <c r="AW673" s="75" t="n">
        <f aca="false">IF(AP673&lt;&gt;AR673,(IF('ORÇ.GLOBAL P CAIXA'!I674="",J673*INFORMAÇÕES!$U$116,IF('ORÇ.GLOBAL P CAIXA'!I674="O",J673,0))),0)</f>
        <v>0</v>
      </c>
      <c r="AX673" s="731" t="n">
        <f aca="false">IF(E673&lt;&gt;0,J673,0)</f>
        <v>0</v>
      </c>
      <c r="AY673" s="730" t="n">
        <f aca="false">IF(AP673&lt;&gt;AR673,(IF('ORÇ.GLOBAL P CAIXA'!I674="",L673*(INFORMAÇÕES!$Q$99/INFORMAÇÕES!$Q$102),IF('ORÇ.GLOBAL P CAIXA'!I674="R",L673,0))),0)</f>
        <v>0</v>
      </c>
      <c r="AZ673" s="75" t="n">
        <f aca="false">IF(AP673&lt;&gt;AR673,(IF('ORÇ.GLOBAL P CAIXA'!I674="",L673*(INFORMAÇÕES!$Q$100/INFORMAÇÕES!$Q$102),IF('ORÇ.GLOBAL P CAIXA'!I674="C",L673,0))),0)</f>
        <v>0</v>
      </c>
      <c r="BA673" s="75" t="n">
        <f aca="false">IF(AP673&lt;&gt;AR673,(IF('ORÇ.GLOBAL P CAIXA'!I674="",L673*INFORMAÇÕES!$U$115,IF('ORÇ.GLOBAL P CAIXA'!I674="CF",L673,0))),0)</f>
        <v>0</v>
      </c>
      <c r="BB673" s="75" t="n">
        <f aca="false">IF(AP673&lt;&gt;AR673,(IF('ORÇ.GLOBAL P CAIXA'!I674="",L673*INFORMAÇÕES!$U$116,IF('ORÇ.GLOBAL P CAIXA'!I674="O",L673,0))),0)</f>
        <v>0</v>
      </c>
      <c r="BC673" s="731" t="n">
        <f aca="false">IF(E673&lt;&gt;0,L673,0)</f>
        <v>0</v>
      </c>
    </row>
    <row r="674" s="174" customFormat="true" ht="14.25" hidden="false" customHeight="false" outlineLevel="0" collapsed="false">
      <c r="A674" s="159" t="n">
        <v>664</v>
      </c>
      <c r="B674" s="160" t="n">
        <f aca="false">'ORÇ.REPROG. P CAIXA'!B676</f>
        <v>0</v>
      </c>
      <c r="C674" s="723" t="n">
        <f aca="false">'ORÇ.REPROG. P CAIXA'!C676</f>
        <v>0</v>
      </c>
      <c r="D674" s="162" t="n">
        <f aca="false">'ORÇ.REPROG. P CAIXA'!D676</f>
        <v>0</v>
      </c>
      <c r="E674" s="163" t="n">
        <f aca="false">IF('BM GLOBAL'!$P$1&lt;&gt;0,'ORÇ.REPROG. P CAIXA'!E676,'ORÇ.REPROG. P CAIXA'!H676)</f>
        <v>0</v>
      </c>
      <c r="F674" s="163" t="n">
        <f aca="false">IF('BM GLOBAL'!$P$1&lt;&gt;0,IF('ORÇ.GLOBAL P CAIXA'!K675=0,'ORÇ.GLOBAL EMPRESA'!G675,'ORÇ.GLOBAL P CAIXA'!F675),'ORÇ.REPROG. P CAIXA'!I676)</f>
        <v>0</v>
      </c>
      <c r="G674" s="163" t="n">
        <f aca="false">IF(E674&lt;&gt;0,ROUND(E674*F674,2),IF(AO674=0,(SUMIF('ORÇ.REPROG. P CAIXA'!$AC$13:$AC$1012,B674,$AO$11:$AO$1010)),AO674))</f>
        <v>0</v>
      </c>
      <c r="H674" s="163" t="n">
        <f aca="false">IF(J674&lt;&gt;0,IF(E674&lt;&gt;0,J674/F674,0),0)</f>
        <v>0</v>
      </c>
      <c r="I674" s="163" t="n">
        <f aca="false">IF(L674&lt;&gt;0,IF(E674&lt;&gt;0,L674/F674,0),0)</f>
        <v>0</v>
      </c>
      <c r="J674" s="163" t="n">
        <f aca="false">IF(E674&lt;&gt;0,ROUND(INDEX($P$11:$AM$1010,$A674,$L$1),2),IF(AX674=0,(SUMIF($AP$11:$AP$1010,B674,$AX$11:$AX$1010)),AX674))</f>
        <v>0</v>
      </c>
      <c r="K674" s="163" t="n">
        <f aca="false">IF(G674=0,0,(J674/G674)*100)</f>
        <v>0</v>
      </c>
      <c r="L674" s="163" t="n">
        <f aca="false">IF(E674&lt;&gt;0,ROUND(IF($L$1=1,SUM(P674),"0")+IF($L$1=2,SUM($P674:Q674),"0")+IF($L$1=3,SUM($P674:R674),"0")+IF($L$1=4,SUM($P674:S674),"0")+IF($L$1=5,SUM($P674:T674),"0")+IF($L$1=6,SUM($P674:U674),"0")+IF($L$1=7,SUM($P674:V674),"0")+IF($L$1=8,SUM($P674:W674),"0")+IF($L$1=9,SUM($P674:X674),"0")+IF($L$1=10,SUM($P674:Y674),"0")+IF($L$1=11,SUM($P674:Z674),"0")+IF($L$1=12,SUM($P674:AA674),"0")+IF($L$1=13,SUM($P674:AB674),"0")+IF($L$1=14,SUM($P674:AC674),"0")+IF($L$1=15,SUM($P674:AD674),"0")+IF($L$1=16,SUM($P674:AE674),"0")+IF($L$1=17,SUM($P674:AF674),"0")+IF($L$1=18,SUM($P674:AG674),"0")+IF($L$1=19,SUM($P674:AH674),"0")+IF($L$1=20,SUM($P674:AI674),"0")+IF($L$1=21,SUM($P674:AJ674),"0")+IF($L$1=22,SUM($P674:AK674),"0")+IF($L$1=23,SUM($P674:AL674),"0")+IF($L$1=24,SUM($P674:AM674),"0"),2),IF(BC674=0,(SUMIF($AP$11:$AP$1010,B674,$BC$11:$BC$1010)),BC674))</f>
        <v>0</v>
      </c>
      <c r="M674" s="163" t="n">
        <f aca="false">IF(G674=0,0,(L674/G674)*100)</f>
        <v>0</v>
      </c>
      <c r="N674" s="168" t="str">
        <f aca="false">IF(B674&gt;0,"ok","ocultar")</f>
        <v>ocultar</v>
      </c>
      <c r="O674" s="650"/>
      <c r="P674" s="724"/>
      <c r="Q674" s="725"/>
      <c r="R674" s="725"/>
      <c r="S674" s="725"/>
      <c r="T674" s="725"/>
      <c r="U674" s="725"/>
      <c r="V674" s="725"/>
      <c r="W674" s="725"/>
      <c r="X674" s="725"/>
      <c r="Y674" s="725"/>
      <c r="Z674" s="725"/>
      <c r="AA674" s="726"/>
      <c r="AB674" s="726"/>
      <c r="AC674" s="726"/>
      <c r="AD674" s="726"/>
      <c r="AE674" s="726"/>
      <c r="AF674" s="726"/>
      <c r="AG674" s="726"/>
      <c r="AH674" s="726"/>
      <c r="AI674" s="726"/>
      <c r="AJ674" s="726"/>
      <c r="AK674" s="726"/>
      <c r="AL674" s="726"/>
      <c r="AM674" s="727"/>
      <c r="AO674" s="728" t="n">
        <f aca="false">IF(E674&lt;&gt;0,G674,0)</f>
        <v>0</v>
      </c>
      <c r="AP674" s="157" t="n">
        <f aca="false">IF(B674=0,AP673,IF(ISNONTEXT(B674)=TRUE(),INT(B674),INT(LEFT(B674,FIND(".",B674)-1))))</f>
        <v>3</v>
      </c>
      <c r="AQ674" s="157" t="str">
        <f aca="false">IF(AQ675=1,1,IF(B674&lt;&gt;0,1,IF(C674&lt;&gt;0,1,IF(D674&lt;&gt;0,1,IF(E674&lt;&gt;0,1,"")))))</f>
        <v/>
      </c>
      <c r="AR674" s="157" t="str">
        <f aca="false">IF(AP674=0," ",IF(AP674&lt;&gt;AP673,AP674," "))</f>
        <v> </v>
      </c>
      <c r="AS674" s="732"/>
      <c r="AT674" s="730" t="n">
        <f aca="false">IF(AP674&lt;&gt;AR674,(IF('ORÇ.GLOBAL P CAIXA'!I675="",J674*(INFORMAÇÕES!$Q$99/INFORMAÇÕES!$Q$102),IF('ORÇ.GLOBAL P CAIXA'!I675="R",J674,0))),0)</f>
        <v>0</v>
      </c>
      <c r="AU674" s="75" t="n">
        <f aca="false">IF(AP674&lt;&gt;AR674,(IF('ORÇ.GLOBAL P CAIXA'!I675="",J674*(INFORMAÇÕES!$Q$100/INFORMAÇÕES!$Q$102),IF('ORÇ.GLOBAL P CAIXA'!I675="C",J674,0))),0)</f>
        <v>0</v>
      </c>
      <c r="AV674" s="75" t="n">
        <f aca="false">IF(AP674&lt;&gt;AR674,(IF('ORÇ.GLOBAL P CAIXA'!I675="",J674*INFORMAÇÕES!$U$115,IF('ORÇ.GLOBAL P CAIXA'!I675="CF",J674,0))),0)</f>
        <v>0</v>
      </c>
      <c r="AW674" s="75" t="n">
        <f aca="false">IF(AP674&lt;&gt;AR674,(IF('ORÇ.GLOBAL P CAIXA'!I675="",J674*INFORMAÇÕES!$U$116,IF('ORÇ.GLOBAL P CAIXA'!I675="O",J674,0))),0)</f>
        <v>0</v>
      </c>
      <c r="AX674" s="731" t="n">
        <f aca="false">IF(E674&lt;&gt;0,J674,0)</f>
        <v>0</v>
      </c>
      <c r="AY674" s="730" t="n">
        <f aca="false">IF(AP674&lt;&gt;AR674,(IF('ORÇ.GLOBAL P CAIXA'!I675="",L674*(INFORMAÇÕES!$Q$99/INFORMAÇÕES!$Q$102),IF('ORÇ.GLOBAL P CAIXA'!I675="R",L674,0))),0)</f>
        <v>0</v>
      </c>
      <c r="AZ674" s="75" t="n">
        <f aca="false">IF(AP674&lt;&gt;AR674,(IF('ORÇ.GLOBAL P CAIXA'!I675="",L674*(INFORMAÇÕES!$Q$100/INFORMAÇÕES!$Q$102),IF('ORÇ.GLOBAL P CAIXA'!I675="C",L674,0))),0)</f>
        <v>0</v>
      </c>
      <c r="BA674" s="75" t="n">
        <f aca="false">IF(AP674&lt;&gt;AR674,(IF('ORÇ.GLOBAL P CAIXA'!I675="",L674*INFORMAÇÕES!$U$115,IF('ORÇ.GLOBAL P CAIXA'!I675="CF",L674,0))),0)</f>
        <v>0</v>
      </c>
      <c r="BB674" s="75" t="n">
        <f aca="false">IF(AP674&lt;&gt;AR674,(IF('ORÇ.GLOBAL P CAIXA'!I675="",L674*INFORMAÇÕES!$U$116,IF('ORÇ.GLOBAL P CAIXA'!I675="O",L674,0))),0)</f>
        <v>0</v>
      </c>
      <c r="BC674" s="731" t="n">
        <f aca="false">IF(E674&lt;&gt;0,L674,0)</f>
        <v>0</v>
      </c>
    </row>
    <row r="675" s="174" customFormat="true" ht="14.25" hidden="false" customHeight="false" outlineLevel="0" collapsed="false">
      <c r="A675" s="159" t="n">
        <v>665</v>
      </c>
      <c r="B675" s="160" t="n">
        <f aca="false">'ORÇ.REPROG. P CAIXA'!B677</f>
        <v>0</v>
      </c>
      <c r="C675" s="723" t="n">
        <f aca="false">'ORÇ.REPROG. P CAIXA'!C677</f>
        <v>0</v>
      </c>
      <c r="D675" s="162" t="n">
        <f aca="false">'ORÇ.REPROG. P CAIXA'!D677</f>
        <v>0</v>
      </c>
      <c r="E675" s="163" t="n">
        <f aca="false">IF('BM GLOBAL'!$P$1&lt;&gt;0,'ORÇ.REPROG. P CAIXA'!E677,'ORÇ.REPROG. P CAIXA'!H677)</f>
        <v>0</v>
      </c>
      <c r="F675" s="163" t="n">
        <f aca="false">IF('BM GLOBAL'!$P$1&lt;&gt;0,IF('ORÇ.GLOBAL P CAIXA'!K676=0,'ORÇ.GLOBAL EMPRESA'!G676,'ORÇ.GLOBAL P CAIXA'!F676),'ORÇ.REPROG. P CAIXA'!I677)</f>
        <v>0</v>
      </c>
      <c r="G675" s="163" t="n">
        <f aca="false">IF(E675&lt;&gt;0,ROUND(E675*F675,2),IF(AO675=0,(SUMIF('ORÇ.REPROG. P CAIXA'!$AC$13:$AC$1012,B675,$AO$11:$AO$1010)),AO675))</f>
        <v>0</v>
      </c>
      <c r="H675" s="163" t="n">
        <f aca="false">IF(J675&lt;&gt;0,IF(E675&lt;&gt;0,J675/F675,0),0)</f>
        <v>0</v>
      </c>
      <c r="I675" s="163" t="n">
        <f aca="false">IF(L675&lt;&gt;0,IF(E675&lt;&gt;0,L675/F675,0),0)</f>
        <v>0</v>
      </c>
      <c r="J675" s="163" t="n">
        <f aca="false">IF(E675&lt;&gt;0,ROUND(INDEX($P$11:$AM$1010,$A675,$L$1),2),IF(AX675=0,(SUMIF($AP$11:$AP$1010,B675,$AX$11:$AX$1010)),AX675))</f>
        <v>0</v>
      </c>
      <c r="K675" s="163" t="n">
        <f aca="false">IF(G675=0,0,(J675/G675)*100)</f>
        <v>0</v>
      </c>
      <c r="L675" s="163" t="n">
        <f aca="false">IF(E675&lt;&gt;0,ROUND(IF($L$1=1,SUM(P675),"0")+IF($L$1=2,SUM($P675:Q675),"0")+IF($L$1=3,SUM($P675:R675),"0")+IF($L$1=4,SUM($P675:S675),"0")+IF($L$1=5,SUM($P675:T675),"0")+IF($L$1=6,SUM($P675:U675),"0")+IF($L$1=7,SUM($P675:V675),"0")+IF($L$1=8,SUM($P675:W675),"0")+IF($L$1=9,SUM($P675:X675),"0")+IF($L$1=10,SUM($P675:Y675),"0")+IF($L$1=11,SUM($P675:Z675),"0")+IF($L$1=12,SUM($P675:AA675),"0")+IF($L$1=13,SUM($P675:AB675),"0")+IF($L$1=14,SUM($P675:AC675),"0")+IF($L$1=15,SUM($P675:AD675),"0")+IF($L$1=16,SUM($P675:AE675),"0")+IF($L$1=17,SUM($P675:AF675),"0")+IF($L$1=18,SUM($P675:AG675),"0")+IF($L$1=19,SUM($P675:AH675),"0")+IF($L$1=20,SUM($P675:AI675),"0")+IF($L$1=21,SUM($P675:AJ675),"0")+IF($L$1=22,SUM($P675:AK675),"0")+IF($L$1=23,SUM($P675:AL675),"0")+IF($L$1=24,SUM($P675:AM675),"0"),2),IF(BC675=0,(SUMIF($AP$11:$AP$1010,B675,$BC$11:$BC$1010)),BC675))</f>
        <v>0</v>
      </c>
      <c r="M675" s="163" t="n">
        <f aca="false">IF(G675=0,0,(L675/G675)*100)</f>
        <v>0</v>
      </c>
      <c r="N675" s="168" t="str">
        <f aca="false">IF(B675&gt;0,"ok","ocultar")</f>
        <v>ocultar</v>
      </c>
      <c r="O675" s="650"/>
      <c r="P675" s="724"/>
      <c r="Q675" s="725"/>
      <c r="R675" s="725"/>
      <c r="S675" s="725"/>
      <c r="T675" s="725"/>
      <c r="U675" s="725"/>
      <c r="V675" s="725"/>
      <c r="W675" s="725"/>
      <c r="X675" s="725"/>
      <c r="Y675" s="725"/>
      <c r="Z675" s="725"/>
      <c r="AA675" s="726"/>
      <c r="AB675" s="726"/>
      <c r="AC675" s="726"/>
      <c r="AD675" s="726"/>
      <c r="AE675" s="726"/>
      <c r="AF675" s="726"/>
      <c r="AG675" s="726"/>
      <c r="AH675" s="726"/>
      <c r="AI675" s="726"/>
      <c r="AJ675" s="726"/>
      <c r="AK675" s="726"/>
      <c r="AL675" s="726"/>
      <c r="AM675" s="727"/>
      <c r="AO675" s="728" t="n">
        <f aca="false">IF(E675&lt;&gt;0,G675,0)</f>
        <v>0</v>
      </c>
      <c r="AP675" s="157" t="n">
        <f aca="false">IF(B675=0,AP674,IF(ISNONTEXT(B675)=TRUE(),INT(B675),INT(LEFT(B675,FIND(".",B675)-1))))</f>
        <v>3</v>
      </c>
      <c r="AQ675" s="157" t="str">
        <f aca="false">IF(AQ676=1,1,IF(B675&lt;&gt;0,1,IF(C675&lt;&gt;0,1,IF(D675&lt;&gt;0,1,IF(E675&lt;&gt;0,1,"")))))</f>
        <v/>
      </c>
      <c r="AR675" s="157" t="str">
        <f aca="false">IF(AP675=0," ",IF(AP675&lt;&gt;AP674,AP675," "))</f>
        <v> </v>
      </c>
      <c r="AS675" s="732"/>
      <c r="AT675" s="730" t="n">
        <f aca="false">IF(AP675&lt;&gt;AR675,(IF('ORÇ.GLOBAL P CAIXA'!I676="",J675*(INFORMAÇÕES!$Q$99/INFORMAÇÕES!$Q$102),IF('ORÇ.GLOBAL P CAIXA'!I676="R",J675,0))),0)</f>
        <v>0</v>
      </c>
      <c r="AU675" s="75" t="n">
        <f aca="false">IF(AP675&lt;&gt;AR675,(IF('ORÇ.GLOBAL P CAIXA'!I676="",J675*(INFORMAÇÕES!$Q$100/INFORMAÇÕES!$Q$102),IF('ORÇ.GLOBAL P CAIXA'!I676="C",J675,0))),0)</f>
        <v>0</v>
      </c>
      <c r="AV675" s="75" t="n">
        <f aca="false">IF(AP675&lt;&gt;AR675,(IF('ORÇ.GLOBAL P CAIXA'!I676="",J675*INFORMAÇÕES!$U$115,IF('ORÇ.GLOBAL P CAIXA'!I676="CF",J675,0))),0)</f>
        <v>0</v>
      </c>
      <c r="AW675" s="75" t="n">
        <f aca="false">IF(AP675&lt;&gt;AR675,(IF('ORÇ.GLOBAL P CAIXA'!I676="",J675*INFORMAÇÕES!$U$116,IF('ORÇ.GLOBAL P CAIXA'!I676="O",J675,0))),0)</f>
        <v>0</v>
      </c>
      <c r="AX675" s="731" t="n">
        <f aca="false">IF(E675&lt;&gt;0,J675,0)</f>
        <v>0</v>
      </c>
      <c r="AY675" s="730" t="n">
        <f aca="false">IF(AP675&lt;&gt;AR675,(IF('ORÇ.GLOBAL P CAIXA'!I676="",L675*(INFORMAÇÕES!$Q$99/INFORMAÇÕES!$Q$102),IF('ORÇ.GLOBAL P CAIXA'!I676="R",L675,0))),0)</f>
        <v>0</v>
      </c>
      <c r="AZ675" s="75" t="n">
        <f aca="false">IF(AP675&lt;&gt;AR675,(IF('ORÇ.GLOBAL P CAIXA'!I676="",L675*(INFORMAÇÕES!$Q$100/INFORMAÇÕES!$Q$102),IF('ORÇ.GLOBAL P CAIXA'!I676="C",L675,0))),0)</f>
        <v>0</v>
      </c>
      <c r="BA675" s="75" t="n">
        <f aca="false">IF(AP675&lt;&gt;AR675,(IF('ORÇ.GLOBAL P CAIXA'!I676="",L675*INFORMAÇÕES!$U$115,IF('ORÇ.GLOBAL P CAIXA'!I676="CF",L675,0))),0)</f>
        <v>0</v>
      </c>
      <c r="BB675" s="75" t="n">
        <f aca="false">IF(AP675&lt;&gt;AR675,(IF('ORÇ.GLOBAL P CAIXA'!I676="",L675*INFORMAÇÕES!$U$116,IF('ORÇ.GLOBAL P CAIXA'!I676="O",L675,0))),0)</f>
        <v>0</v>
      </c>
      <c r="BC675" s="731" t="n">
        <f aca="false">IF(E675&lt;&gt;0,L675,0)</f>
        <v>0</v>
      </c>
    </row>
    <row r="676" s="174" customFormat="true" ht="14.25" hidden="false" customHeight="false" outlineLevel="0" collapsed="false">
      <c r="A676" s="159" t="n">
        <v>666</v>
      </c>
      <c r="B676" s="160" t="n">
        <f aca="false">'ORÇ.REPROG. P CAIXA'!B678</f>
        <v>0</v>
      </c>
      <c r="C676" s="723" t="n">
        <f aca="false">'ORÇ.REPROG. P CAIXA'!C678</f>
        <v>0</v>
      </c>
      <c r="D676" s="162" t="n">
        <f aca="false">'ORÇ.REPROG. P CAIXA'!D678</f>
        <v>0</v>
      </c>
      <c r="E676" s="163" t="n">
        <f aca="false">IF('BM GLOBAL'!$P$1&lt;&gt;0,'ORÇ.REPROG. P CAIXA'!E678,'ORÇ.REPROG. P CAIXA'!H678)</f>
        <v>0</v>
      </c>
      <c r="F676" s="163" t="n">
        <f aca="false">IF('BM GLOBAL'!$P$1&lt;&gt;0,IF('ORÇ.GLOBAL P CAIXA'!K677=0,'ORÇ.GLOBAL EMPRESA'!G677,'ORÇ.GLOBAL P CAIXA'!F677),'ORÇ.REPROG. P CAIXA'!I678)</f>
        <v>0</v>
      </c>
      <c r="G676" s="163" t="n">
        <f aca="false">IF(E676&lt;&gt;0,ROUND(E676*F676,2),IF(AO676=0,(SUMIF('ORÇ.REPROG. P CAIXA'!$AC$13:$AC$1012,B676,$AO$11:$AO$1010)),AO676))</f>
        <v>0</v>
      </c>
      <c r="H676" s="163" t="n">
        <f aca="false">IF(J676&lt;&gt;0,IF(E676&lt;&gt;0,J676/F676,0),0)</f>
        <v>0</v>
      </c>
      <c r="I676" s="163" t="n">
        <f aca="false">IF(L676&lt;&gt;0,IF(E676&lt;&gt;0,L676/F676,0),0)</f>
        <v>0</v>
      </c>
      <c r="J676" s="163" t="n">
        <f aca="false">IF(E676&lt;&gt;0,ROUND(INDEX($P$11:$AM$1010,$A676,$L$1),2),IF(AX676=0,(SUMIF($AP$11:$AP$1010,B676,$AX$11:$AX$1010)),AX676))</f>
        <v>0</v>
      </c>
      <c r="K676" s="163" t="n">
        <f aca="false">IF(G676=0,0,(J676/G676)*100)</f>
        <v>0</v>
      </c>
      <c r="L676" s="163" t="n">
        <f aca="false">IF(E676&lt;&gt;0,ROUND(IF($L$1=1,SUM(P676),"0")+IF($L$1=2,SUM($P676:Q676),"0")+IF($L$1=3,SUM($P676:R676),"0")+IF($L$1=4,SUM($P676:S676),"0")+IF($L$1=5,SUM($P676:T676),"0")+IF($L$1=6,SUM($P676:U676),"0")+IF($L$1=7,SUM($P676:V676),"0")+IF($L$1=8,SUM($P676:W676),"0")+IF($L$1=9,SUM($P676:X676),"0")+IF($L$1=10,SUM($P676:Y676),"0")+IF($L$1=11,SUM($P676:Z676),"0")+IF($L$1=12,SUM($P676:AA676),"0")+IF($L$1=13,SUM($P676:AB676),"0")+IF($L$1=14,SUM($P676:AC676),"0")+IF($L$1=15,SUM($P676:AD676),"0")+IF($L$1=16,SUM($P676:AE676),"0")+IF($L$1=17,SUM($P676:AF676),"0")+IF($L$1=18,SUM($P676:AG676),"0")+IF($L$1=19,SUM($P676:AH676),"0")+IF($L$1=20,SUM($P676:AI676),"0")+IF($L$1=21,SUM($P676:AJ676),"0")+IF($L$1=22,SUM($P676:AK676),"0")+IF($L$1=23,SUM($P676:AL676),"0")+IF($L$1=24,SUM($P676:AM676),"0"),2),IF(BC676=0,(SUMIF($AP$11:$AP$1010,B676,$BC$11:$BC$1010)),BC676))</f>
        <v>0</v>
      </c>
      <c r="M676" s="163" t="n">
        <f aca="false">IF(G676=0,0,(L676/G676)*100)</f>
        <v>0</v>
      </c>
      <c r="N676" s="168" t="str">
        <f aca="false">IF(B676&gt;0,"ok","ocultar")</f>
        <v>ocultar</v>
      </c>
      <c r="O676" s="650"/>
      <c r="P676" s="724"/>
      <c r="Q676" s="725"/>
      <c r="R676" s="725"/>
      <c r="S676" s="725"/>
      <c r="T676" s="725"/>
      <c r="U676" s="725"/>
      <c r="V676" s="725"/>
      <c r="W676" s="725"/>
      <c r="X676" s="725"/>
      <c r="Y676" s="725"/>
      <c r="Z676" s="725"/>
      <c r="AA676" s="726"/>
      <c r="AB676" s="726"/>
      <c r="AC676" s="726"/>
      <c r="AD676" s="726"/>
      <c r="AE676" s="726"/>
      <c r="AF676" s="726"/>
      <c r="AG676" s="726"/>
      <c r="AH676" s="726"/>
      <c r="AI676" s="726"/>
      <c r="AJ676" s="726"/>
      <c r="AK676" s="726"/>
      <c r="AL676" s="726"/>
      <c r="AM676" s="727"/>
      <c r="AO676" s="728" t="n">
        <f aca="false">IF(E676&lt;&gt;0,G676,0)</f>
        <v>0</v>
      </c>
      <c r="AP676" s="157" t="n">
        <f aca="false">IF(B676=0,AP675,IF(ISNONTEXT(B676)=TRUE(),INT(B676),INT(LEFT(B676,FIND(".",B676)-1))))</f>
        <v>3</v>
      </c>
      <c r="AQ676" s="157" t="str">
        <f aca="false">IF(AQ677=1,1,IF(B676&lt;&gt;0,1,IF(C676&lt;&gt;0,1,IF(D676&lt;&gt;0,1,IF(E676&lt;&gt;0,1,"")))))</f>
        <v/>
      </c>
      <c r="AR676" s="157" t="str">
        <f aca="false">IF(AP676=0," ",IF(AP676&lt;&gt;AP675,AP676," "))</f>
        <v> </v>
      </c>
      <c r="AS676" s="732"/>
      <c r="AT676" s="730" t="n">
        <f aca="false">IF(AP676&lt;&gt;AR676,(IF('ORÇ.GLOBAL P CAIXA'!I677="",J676*(INFORMAÇÕES!$Q$99/INFORMAÇÕES!$Q$102),IF('ORÇ.GLOBAL P CAIXA'!I677="R",J676,0))),0)</f>
        <v>0</v>
      </c>
      <c r="AU676" s="75" t="n">
        <f aca="false">IF(AP676&lt;&gt;AR676,(IF('ORÇ.GLOBAL P CAIXA'!I677="",J676*(INFORMAÇÕES!$Q$100/INFORMAÇÕES!$Q$102),IF('ORÇ.GLOBAL P CAIXA'!I677="C",J676,0))),0)</f>
        <v>0</v>
      </c>
      <c r="AV676" s="75" t="n">
        <f aca="false">IF(AP676&lt;&gt;AR676,(IF('ORÇ.GLOBAL P CAIXA'!I677="",J676*INFORMAÇÕES!$U$115,IF('ORÇ.GLOBAL P CAIXA'!I677="CF",J676,0))),0)</f>
        <v>0</v>
      </c>
      <c r="AW676" s="75" t="n">
        <f aca="false">IF(AP676&lt;&gt;AR676,(IF('ORÇ.GLOBAL P CAIXA'!I677="",J676*INFORMAÇÕES!$U$116,IF('ORÇ.GLOBAL P CAIXA'!I677="O",J676,0))),0)</f>
        <v>0</v>
      </c>
      <c r="AX676" s="731" t="n">
        <f aca="false">IF(E676&lt;&gt;0,J676,0)</f>
        <v>0</v>
      </c>
      <c r="AY676" s="730" t="n">
        <f aca="false">IF(AP676&lt;&gt;AR676,(IF('ORÇ.GLOBAL P CAIXA'!I677="",L676*(INFORMAÇÕES!$Q$99/INFORMAÇÕES!$Q$102),IF('ORÇ.GLOBAL P CAIXA'!I677="R",L676,0))),0)</f>
        <v>0</v>
      </c>
      <c r="AZ676" s="75" t="n">
        <f aca="false">IF(AP676&lt;&gt;AR676,(IF('ORÇ.GLOBAL P CAIXA'!I677="",L676*(INFORMAÇÕES!$Q$100/INFORMAÇÕES!$Q$102),IF('ORÇ.GLOBAL P CAIXA'!I677="C",L676,0))),0)</f>
        <v>0</v>
      </c>
      <c r="BA676" s="75" t="n">
        <f aca="false">IF(AP676&lt;&gt;AR676,(IF('ORÇ.GLOBAL P CAIXA'!I677="",L676*INFORMAÇÕES!$U$115,IF('ORÇ.GLOBAL P CAIXA'!I677="CF",L676,0))),0)</f>
        <v>0</v>
      </c>
      <c r="BB676" s="75" t="n">
        <f aca="false">IF(AP676&lt;&gt;AR676,(IF('ORÇ.GLOBAL P CAIXA'!I677="",L676*INFORMAÇÕES!$U$116,IF('ORÇ.GLOBAL P CAIXA'!I677="O",L676,0))),0)</f>
        <v>0</v>
      </c>
      <c r="BC676" s="731" t="n">
        <f aca="false">IF(E676&lt;&gt;0,L676,0)</f>
        <v>0</v>
      </c>
    </row>
    <row r="677" s="174" customFormat="true" ht="14.25" hidden="false" customHeight="false" outlineLevel="0" collapsed="false">
      <c r="A677" s="159" t="n">
        <v>667</v>
      </c>
      <c r="B677" s="160" t="n">
        <f aca="false">'ORÇ.REPROG. P CAIXA'!B679</f>
        <v>0</v>
      </c>
      <c r="C677" s="723" t="n">
        <f aca="false">'ORÇ.REPROG. P CAIXA'!C679</f>
        <v>0</v>
      </c>
      <c r="D677" s="162" t="n">
        <f aca="false">'ORÇ.REPROG. P CAIXA'!D679</f>
        <v>0</v>
      </c>
      <c r="E677" s="163" t="n">
        <f aca="false">IF('BM GLOBAL'!$P$1&lt;&gt;0,'ORÇ.REPROG. P CAIXA'!E679,'ORÇ.REPROG. P CAIXA'!H679)</f>
        <v>0</v>
      </c>
      <c r="F677" s="163" t="n">
        <f aca="false">IF('BM GLOBAL'!$P$1&lt;&gt;0,IF('ORÇ.GLOBAL P CAIXA'!K678=0,'ORÇ.GLOBAL EMPRESA'!G678,'ORÇ.GLOBAL P CAIXA'!F678),'ORÇ.REPROG. P CAIXA'!I679)</f>
        <v>0</v>
      </c>
      <c r="G677" s="163" t="n">
        <f aca="false">IF(E677&lt;&gt;0,ROUND(E677*F677,2),IF(AO677=0,(SUMIF('ORÇ.REPROG. P CAIXA'!$AC$13:$AC$1012,B677,$AO$11:$AO$1010)),AO677))</f>
        <v>0</v>
      </c>
      <c r="H677" s="163" t="n">
        <f aca="false">IF(J677&lt;&gt;0,IF(E677&lt;&gt;0,J677/F677,0),0)</f>
        <v>0</v>
      </c>
      <c r="I677" s="163" t="n">
        <f aca="false">IF(L677&lt;&gt;0,IF(E677&lt;&gt;0,L677/F677,0),0)</f>
        <v>0</v>
      </c>
      <c r="J677" s="163" t="n">
        <f aca="false">IF(E677&lt;&gt;0,ROUND(INDEX($P$11:$AM$1010,$A677,$L$1),2),IF(AX677=0,(SUMIF($AP$11:$AP$1010,B677,$AX$11:$AX$1010)),AX677))</f>
        <v>0</v>
      </c>
      <c r="K677" s="163" t="n">
        <f aca="false">IF(G677=0,0,(J677/G677)*100)</f>
        <v>0</v>
      </c>
      <c r="L677" s="163" t="n">
        <f aca="false">IF(E677&lt;&gt;0,ROUND(IF($L$1=1,SUM(P677),"0")+IF($L$1=2,SUM($P677:Q677),"0")+IF($L$1=3,SUM($P677:R677),"0")+IF($L$1=4,SUM($P677:S677),"0")+IF($L$1=5,SUM($P677:T677),"0")+IF($L$1=6,SUM($P677:U677),"0")+IF($L$1=7,SUM($P677:V677),"0")+IF($L$1=8,SUM($P677:W677),"0")+IF($L$1=9,SUM($P677:X677),"0")+IF($L$1=10,SUM($P677:Y677),"0")+IF($L$1=11,SUM($P677:Z677),"0")+IF($L$1=12,SUM($P677:AA677),"0")+IF($L$1=13,SUM($P677:AB677),"0")+IF($L$1=14,SUM($P677:AC677),"0")+IF($L$1=15,SUM($P677:AD677),"0")+IF($L$1=16,SUM($P677:AE677),"0")+IF($L$1=17,SUM($P677:AF677),"0")+IF($L$1=18,SUM($P677:AG677),"0")+IF($L$1=19,SUM($P677:AH677),"0")+IF($L$1=20,SUM($P677:AI677),"0")+IF($L$1=21,SUM($P677:AJ677),"0")+IF($L$1=22,SUM($P677:AK677),"0")+IF($L$1=23,SUM($P677:AL677),"0")+IF($L$1=24,SUM($P677:AM677),"0"),2),IF(BC677=0,(SUMIF($AP$11:$AP$1010,B677,$BC$11:$BC$1010)),BC677))</f>
        <v>0</v>
      </c>
      <c r="M677" s="163" t="n">
        <f aca="false">IF(G677=0,0,(L677/G677)*100)</f>
        <v>0</v>
      </c>
      <c r="N677" s="168" t="str">
        <f aca="false">IF(B677&gt;0,"ok","ocultar")</f>
        <v>ocultar</v>
      </c>
      <c r="O677" s="650"/>
      <c r="P677" s="724"/>
      <c r="Q677" s="725"/>
      <c r="R677" s="725"/>
      <c r="S677" s="725"/>
      <c r="T677" s="725"/>
      <c r="U677" s="725"/>
      <c r="V677" s="725"/>
      <c r="W677" s="725"/>
      <c r="X677" s="725"/>
      <c r="Y677" s="725"/>
      <c r="Z677" s="725"/>
      <c r="AA677" s="726"/>
      <c r="AB677" s="726"/>
      <c r="AC677" s="726"/>
      <c r="AD677" s="726"/>
      <c r="AE677" s="726"/>
      <c r="AF677" s="726"/>
      <c r="AG677" s="726"/>
      <c r="AH677" s="726"/>
      <c r="AI677" s="726"/>
      <c r="AJ677" s="726"/>
      <c r="AK677" s="726"/>
      <c r="AL677" s="726"/>
      <c r="AM677" s="727"/>
      <c r="AO677" s="728" t="n">
        <f aca="false">IF(E677&lt;&gt;0,G677,0)</f>
        <v>0</v>
      </c>
      <c r="AP677" s="157" t="n">
        <f aca="false">IF(B677=0,AP676,IF(ISNONTEXT(B677)=TRUE(),INT(B677),INT(LEFT(B677,FIND(".",B677)-1))))</f>
        <v>3</v>
      </c>
      <c r="AQ677" s="157" t="str">
        <f aca="false">IF(AQ678=1,1,IF(B677&lt;&gt;0,1,IF(C677&lt;&gt;0,1,IF(D677&lt;&gt;0,1,IF(E677&lt;&gt;0,1,"")))))</f>
        <v/>
      </c>
      <c r="AR677" s="157" t="str">
        <f aca="false">IF(AP677=0," ",IF(AP677&lt;&gt;AP676,AP677," "))</f>
        <v> </v>
      </c>
      <c r="AS677" s="732"/>
      <c r="AT677" s="730" t="n">
        <f aca="false">IF(AP677&lt;&gt;AR677,(IF('ORÇ.GLOBAL P CAIXA'!I678="",J677*(INFORMAÇÕES!$Q$99/INFORMAÇÕES!$Q$102),IF('ORÇ.GLOBAL P CAIXA'!I678="R",J677,0))),0)</f>
        <v>0</v>
      </c>
      <c r="AU677" s="75" t="n">
        <f aca="false">IF(AP677&lt;&gt;AR677,(IF('ORÇ.GLOBAL P CAIXA'!I678="",J677*(INFORMAÇÕES!$Q$100/INFORMAÇÕES!$Q$102),IF('ORÇ.GLOBAL P CAIXA'!I678="C",J677,0))),0)</f>
        <v>0</v>
      </c>
      <c r="AV677" s="75" t="n">
        <f aca="false">IF(AP677&lt;&gt;AR677,(IF('ORÇ.GLOBAL P CAIXA'!I678="",J677*INFORMAÇÕES!$U$115,IF('ORÇ.GLOBAL P CAIXA'!I678="CF",J677,0))),0)</f>
        <v>0</v>
      </c>
      <c r="AW677" s="75" t="n">
        <f aca="false">IF(AP677&lt;&gt;AR677,(IF('ORÇ.GLOBAL P CAIXA'!I678="",J677*INFORMAÇÕES!$U$116,IF('ORÇ.GLOBAL P CAIXA'!I678="O",J677,0))),0)</f>
        <v>0</v>
      </c>
      <c r="AX677" s="731" t="n">
        <f aca="false">IF(E677&lt;&gt;0,J677,0)</f>
        <v>0</v>
      </c>
      <c r="AY677" s="730" t="n">
        <f aca="false">IF(AP677&lt;&gt;AR677,(IF('ORÇ.GLOBAL P CAIXA'!I678="",L677*(INFORMAÇÕES!$Q$99/INFORMAÇÕES!$Q$102),IF('ORÇ.GLOBAL P CAIXA'!I678="R",L677,0))),0)</f>
        <v>0</v>
      </c>
      <c r="AZ677" s="75" t="n">
        <f aca="false">IF(AP677&lt;&gt;AR677,(IF('ORÇ.GLOBAL P CAIXA'!I678="",L677*(INFORMAÇÕES!$Q$100/INFORMAÇÕES!$Q$102),IF('ORÇ.GLOBAL P CAIXA'!I678="C",L677,0))),0)</f>
        <v>0</v>
      </c>
      <c r="BA677" s="75" t="n">
        <f aca="false">IF(AP677&lt;&gt;AR677,(IF('ORÇ.GLOBAL P CAIXA'!I678="",L677*INFORMAÇÕES!$U$115,IF('ORÇ.GLOBAL P CAIXA'!I678="CF",L677,0))),0)</f>
        <v>0</v>
      </c>
      <c r="BB677" s="75" t="n">
        <f aca="false">IF(AP677&lt;&gt;AR677,(IF('ORÇ.GLOBAL P CAIXA'!I678="",L677*INFORMAÇÕES!$U$116,IF('ORÇ.GLOBAL P CAIXA'!I678="O",L677,0))),0)</f>
        <v>0</v>
      </c>
      <c r="BC677" s="731" t="n">
        <f aca="false">IF(E677&lt;&gt;0,L677,0)</f>
        <v>0</v>
      </c>
    </row>
    <row r="678" s="174" customFormat="true" ht="14.25" hidden="false" customHeight="false" outlineLevel="0" collapsed="false">
      <c r="A678" s="159" t="n">
        <v>668</v>
      </c>
      <c r="B678" s="160" t="n">
        <f aca="false">'ORÇ.REPROG. P CAIXA'!B680</f>
        <v>0</v>
      </c>
      <c r="C678" s="723" t="n">
        <f aca="false">'ORÇ.REPROG. P CAIXA'!C680</f>
        <v>0</v>
      </c>
      <c r="D678" s="162" t="n">
        <f aca="false">'ORÇ.REPROG. P CAIXA'!D680</f>
        <v>0</v>
      </c>
      <c r="E678" s="163" t="n">
        <f aca="false">IF('BM GLOBAL'!$P$1&lt;&gt;0,'ORÇ.REPROG. P CAIXA'!E680,'ORÇ.REPROG. P CAIXA'!H680)</f>
        <v>0</v>
      </c>
      <c r="F678" s="163" t="n">
        <f aca="false">IF('BM GLOBAL'!$P$1&lt;&gt;0,IF('ORÇ.GLOBAL P CAIXA'!K679=0,'ORÇ.GLOBAL EMPRESA'!G679,'ORÇ.GLOBAL P CAIXA'!F679),'ORÇ.REPROG. P CAIXA'!I680)</f>
        <v>0</v>
      </c>
      <c r="G678" s="163" t="n">
        <f aca="false">IF(E678&lt;&gt;0,ROUND(E678*F678,2),IF(AO678=0,(SUMIF('ORÇ.REPROG. P CAIXA'!$AC$13:$AC$1012,B678,$AO$11:$AO$1010)),AO678))</f>
        <v>0</v>
      </c>
      <c r="H678" s="163" t="n">
        <f aca="false">IF(J678&lt;&gt;0,IF(E678&lt;&gt;0,J678/F678,0),0)</f>
        <v>0</v>
      </c>
      <c r="I678" s="163" t="n">
        <f aca="false">IF(L678&lt;&gt;0,IF(E678&lt;&gt;0,L678/F678,0),0)</f>
        <v>0</v>
      </c>
      <c r="J678" s="163" t="n">
        <f aca="false">IF(E678&lt;&gt;0,ROUND(INDEX($P$11:$AM$1010,$A678,$L$1),2),IF(AX678=0,(SUMIF($AP$11:$AP$1010,B678,$AX$11:$AX$1010)),AX678))</f>
        <v>0</v>
      </c>
      <c r="K678" s="163" t="n">
        <f aca="false">IF(G678=0,0,(J678/G678)*100)</f>
        <v>0</v>
      </c>
      <c r="L678" s="163" t="n">
        <f aca="false">IF(E678&lt;&gt;0,ROUND(IF($L$1=1,SUM(P678),"0")+IF($L$1=2,SUM($P678:Q678),"0")+IF($L$1=3,SUM($P678:R678),"0")+IF($L$1=4,SUM($P678:S678),"0")+IF($L$1=5,SUM($P678:T678),"0")+IF($L$1=6,SUM($P678:U678),"0")+IF($L$1=7,SUM($P678:V678),"0")+IF($L$1=8,SUM($P678:W678),"0")+IF($L$1=9,SUM($P678:X678),"0")+IF($L$1=10,SUM($P678:Y678),"0")+IF($L$1=11,SUM($P678:Z678),"0")+IF($L$1=12,SUM($P678:AA678),"0")+IF($L$1=13,SUM($P678:AB678),"0")+IF($L$1=14,SUM($P678:AC678),"0")+IF($L$1=15,SUM($P678:AD678),"0")+IF($L$1=16,SUM($P678:AE678),"0")+IF($L$1=17,SUM($P678:AF678),"0")+IF($L$1=18,SUM($P678:AG678),"0")+IF($L$1=19,SUM($P678:AH678),"0")+IF($L$1=20,SUM($P678:AI678),"0")+IF($L$1=21,SUM($P678:AJ678),"0")+IF($L$1=22,SUM($P678:AK678),"0")+IF($L$1=23,SUM($P678:AL678),"0")+IF($L$1=24,SUM($P678:AM678),"0"),2),IF(BC678=0,(SUMIF($AP$11:$AP$1010,B678,$BC$11:$BC$1010)),BC678))</f>
        <v>0</v>
      </c>
      <c r="M678" s="163" t="n">
        <f aca="false">IF(G678=0,0,(L678/G678)*100)</f>
        <v>0</v>
      </c>
      <c r="N678" s="168" t="str">
        <f aca="false">IF(B678&gt;0,"ok","ocultar")</f>
        <v>ocultar</v>
      </c>
      <c r="O678" s="650"/>
      <c r="P678" s="724"/>
      <c r="Q678" s="725"/>
      <c r="R678" s="725"/>
      <c r="S678" s="725"/>
      <c r="T678" s="725"/>
      <c r="U678" s="725"/>
      <c r="V678" s="725"/>
      <c r="W678" s="725"/>
      <c r="X678" s="725"/>
      <c r="Y678" s="725"/>
      <c r="Z678" s="725"/>
      <c r="AA678" s="726"/>
      <c r="AB678" s="726"/>
      <c r="AC678" s="726"/>
      <c r="AD678" s="726"/>
      <c r="AE678" s="726"/>
      <c r="AF678" s="726"/>
      <c r="AG678" s="726"/>
      <c r="AH678" s="726"/>
      <c r="AI678" s="726"/>
      <c r="AJ678" s="726"/>
      <c r="AK678" s="726"/>
      <c r="AL678" s="726"/>
      <c r="AM678" s="727"/>
      <c r="AO678" s="728" t="n">
        <f aca="false">IF(E678&lt;&gt;0,G678,0)</f>
        <v>0</v>
      </c>
      <c r="AP678" s="157" t="n">
        <f aca="false">IF(B678=0,AP677,IF(ISNONTEXT(B678)=TRUE(),INT(B678),INT(LEFT(B678,FIND(".",B678)-1))))</f>
        <v>3</v>
      </c>
      <c r="AQ678" s="157" t="str">
        <f aca="false">IF(AQ679=1,1,IF(B678&lt;&gt;0,1,IF(C678&lt;&gt;0,1,IF(D678&lt;&gt;0,1,IF(E678&lt;&gt;0,1,"")))))</f>
        <v/>
      </c>
      <c r="AR678" s="157" t="str">
        <f aca="false">IF(AP678=0," ",IF(AP678&lt;&gt;AP677,AP678," "))</f>
        <v> </v>
      </c>
      <c r="AS678" s="732"/>
      <c r="AT678" s="730" t="n">
        <f aca="false">IF(AP678&lt;&gt;AR678,(IF('ORÇ.GLOBAL P CAIXA'!I679="",J678*(INFORMAÇÕES!$Q$99/INFORMAÇÕES!$Q$102),IF('ORÇ.GLOBAL P CAIXA'!I679="R",J678,0))),0)</f>
        <v>0</v>
      </c>
      <c r="AU678" s="75" t="n">
        <f aca="false">IF(AP678&lt;&gt;AR678,(IF('ORÇ.GLOBAL P CAIXA'!I679="",J678*(INFORMAÇÕES!$Q$100/INFORMAÇÕES!$Q$102),IF('ORÇ.GLOBAL P CAIXA'!I679="C",J678,0))),0)</f>
        <v>0</v>
      </c>
      <c r="AV678" s="75" t="n">
        <f aca="false">IF(AP678&lt;&gt;AR678,(IF('ORÇ.GLOBAL P CAIXA'!I679="",J678*INFORMAÇÕES!$U$115,IF('ORÇ.GLOBAL P CAIXA'!I679="CF",J678,0))),0)</f>
        <v>0</v>
      </c>
      <c r="AW678" s="75" t="n">
        <f aca="false">IF(AP678&lt;&gt;AR678,(IF('ORÇ.GLOBAL P CAIXA'!I679="",J678*INFORMAÇÕES!$U$116,IF('ORÇ.GLOBAL P CAIXA'!I679="O",J678,0))),0)</f>
        <v>0</v>
      </c>
      <c r="AX678" s="731" t="n">
        <f aca="false">IF(E678&lt;&gt;0,J678,0)</f>
        <v>0</v>
      </c>
      <c r="AY678" s="730" t="n">
        <f aca="false">IF(AP678&lt;&gt;AR678,(IF('ORÇ.GLOBAL P CAIXA'!I679="",L678*(INFORMAÇÕES!$Q$99/INFORMAÇÕES!$Q$102),IF('ORÇ.GLOBAL P CAIXA'!I679="R",L678,0))),0)</f>
        <v>0</v>
      </c>
      <c r="AZ678" s="75" t="n">
        <f aca="false">IF(AP678&lt;&gt;AR678,(IF('ORÇ.GLOBAL P CAIXA'!I679="",L678*(INFORMAÇÕES!$Q$100/INFORMAÇÕES!$Q$102),IF('ORÇ.GLOBAL P CAIXA'!I679="C",L678,0))),0)</f>
        <v>0</v>
      </c>
      <c r="BA678" s="75" t="n">
        <f aca="false">IF(AP678&lt;&gt;AR678,(IF('ORÇ.GLOBAL P CAIXA'!I679="",L678*INFORMAÇÕES!$U$115,IF('ORÇ.GLOBAL P CAIXA'!I679="CF",L678,0))),0)</f>
        <v>0</v>
      </c>
      <c r="BB678" s="75" t="n">
        <f aca="false">IF(AP678&lt;&gt;AR678,(IF('ORÇ.GLOBAL P CAIXA'!I679="",L678*INFORMAÇÕES!$U$116,IF('ORÇ.GLOBAL P CAIXA'!I679="O",L678,0))),0)</f>
        <v>0</v>
      </c>
      <c r="BC678" s="731" t="n">
        <f aca="false">IF(E678&lt;&gt;0,L678,0)</f>
        <v>0</v>
      </c>
    </row>
    <row r="679" s="174" customFormat="true" ht="14.25" hidden="false" customHeight="false" outlineLevel="0" collapsed="false">
      <c r="A679" s="159" t="n">
        <v>669</v>
      </c>
      <c r="B679" s="160" t="n">
        <f aca="false">'ORÇ.REPROG. P CAIXA'!B681</f>
        <v>0</v>
      </c>
      <c r="C679" s="723" t="n">
        <f aca="false">'ORÇ.REPROG. P CAIXA'!C681</f>
        <v>0</v>
      </c>
      <c r="D679" s="162" t="n">
        <f aca="false">'ORÇ.REPROG. P CAIXA'!D681</f>
        <v>0</v>
      </c>
      <c r="E679" s="163" t="n">
        <f aca="false">IF('BM GLOBAL'!$P$1&lt;&gt;0,'ORÇ.REPROG. P CAIXA'!E681,'ORÇ.REPROG. P CAIXA'!H681)</f>
        <v>0</v>
      </c>
      <c r="F679" s="163" t="n">
        <f aca="false">IF('BM GLOBAL'!$P$1&lt;&gt;0,IF('ORÇ.GLOBAL P CAIXA'!K680=0,'ORÇ.GLOBAL EMPRESA'!G680,'ORÇ.GLOBAL P CAIXA'!F680),'ORÇ.REPROG. P CAIXA'!I681)</f>
        <v>0</v>
      </c>
      <c r="G679" s="163" t="n">
        <f aca="false">IF(E679&lt;&gt;0,ROUND(E679*F679,2),IF(AO679=0,(SUMIF('ORÇ.REPROG. P CAIXA'!$AC$13:$AC$1012,B679,$AO$11:$AO$1010)),AO679))</f>
        <v>0</v>
      </c>
      <c r="H679" s="163" t="n">
        <f aca="false">IF(J679&lt;&gt;0,IF(E679&lt;&gt;0,J679/F679,0),0)</f>
        <v>0</v>
      </c>
      <c r="I679" s="163" t="n">
        <f aca="false">IF(L679&lt;&gt;0,IF(E679&lt;&gt;0,L679/F679,0),0)</f>
        <v>0</v>
      </c>
      <c r="J679" s="163" t="n">
        <f aca="false">IF(E679&lt;&gt;0,ROUND(INDEX($P$11:$AM$1010,$A679,$L$1),2),IF(AX679=0,(SUMIF($AP$11:$AP$1010,B679,$AX$11:$AX$1010)),AX679))</f>
        <v>0</v>
      </c>
      <c r="K679" s="163" t="n">
        <f aca="false">IF(G679=0,0,(J679/G679)*100)</f>
        <v>0</v>
      </c>
      <c r="L679" s="163" t="n">
        <f aca="false">IF(E679&lt;&gt;0,ROUND(IF($L$1=1,SUM(P679),"0")+IF($L$1=2,SUM($P679:Q679),"0")+IF($L$1=3,SUM($P679:R679),"0")+IF($L$1=4,SUM($P679:S679),"0")+IF($L$1=5,SUM($P679:T679),"0")+IF($L$1=6,SUM($P679:U679),"0")+IF($L$1=7,SUM($P679:V679),"0")+IF($L$1=8,SUM($P679:W679),"0")+IF($L$1=9,SUM($P679:X679),"0")+IF($L$1=10,SUM($P679:Y679),"0")+IF($L$1=11,SUM($P679:Z679),"0")+IF($L$1=12,SUM($P679:AA679),"0")+IF($L$1=13,SUM($P679:AB679),"0")+IF($L$1=14,SUM($P679:AC679),"0")+IF($L$1=15,SUM($P679:AD679),"0")+IF($L$1=16,SUM($P679:AE679),"0")+IF($L$1=17,SUM($P679:AF679),"0")+IF($L$1=18,SUM($P679:AG679),"0")+IF($L$1=19,SUM($P679:AH679),"0")+IF($L$1=20,SUM($P679:AI679),"0")+IF($L$1=21,SUM($P679:AJ679),"0")+IF($L$1=22,SUM($P679:AK679),"0")+IF($L$1=23,SUM($P679:AL679),"0")+IF($L$1=24,SUM($P679:AM679),"0"),2),IF(BC679=0,(SUMIF($AP$11:$AP$1010,B679,$BC$11:$BC$1010)),BC679))</f>
        <v>0</v>
      </c>
      <c r="M679" s="163" t="n">
        <f aca="false">IF(G679=0,0,(L679/G679)*100)</f>
        <v>0</v>
      </c>
      <c r="N679" s="168" t="str">
        <f aca="false">IF(B679&gt;0,"ok","ocultar")</f>
        <v>ocultar</v>
      </c>
      <c r="O679" s="650"/>
      <c r="P679" s="724"/>
      <c r="Q679" s="725"/>
      <c r="R679" s="725"/>
      <c r="S679" s="725"/>
      <c r="T679" s="725"/>
      <c r="U679" s="725"/>
      <c r="V679" s="725"/>
      <c r="W679" s="725"/>
      <c r="X679" s="725"/>
      <c r="Y679" s="725"/>
      <c r="Z679" s="725"/>
      <c r="AA679" s="726"/>
      <c r="AB679" s="726"/>
      <c r="AC679" s="726"/>
      <c r="AD679" s="726"/>
      <c r="AE679" s="726"/>
      <c r="AF679" s="726"/>
      <c r="AG679" s="726"/>
      <c r="AH679" s="726"/>
      <c r="AI679" s="726"/>
      <c r="AJ679" s="726"/>
      <c r="AK679" s="726"/>
      <c r="AL679" s="726"/>
      <c r="AM679" s="727"/>
      <c r="AO679" s="728" t="n">
        <f aca="false">IF(E679&lt;&gt;0,G679,0)</f>
        <v>0</v>
      </c>
      <c r="AP679" s="157" t="n">
        <f aca="false">IF(B679=0,AP678,IF(ISNONTEXT(B679)=TRUE(),INT(B679),INT(LEFT(B679,FIND(".",B679)-1))))</f>
        <v>3</v>
      </c>
      <c r="AQ679" s="157" t="str">
        <f aca="false">IF(AQ680=1,1,IF(B679&lt;&gt;0,1,IF(C679&lt;&gt;0,1,IF(D679&lt;&gt;0,1,IF(E679&lt;&gt;0,1,"")))))</f>
        <v/>
      </c>
      <c r="AR679" s="157" t="str">
        <f aca="false">IF(AP679=0," ",IF(AP679&lt;&gt;AP678,AP679," "))</f>
        <v> </v>
      </c>
      <c r="AS679" s="732"/>
      <c r="AT679" s="730" t="n">
        <f aca="false">IF(AP679&lt;&gt;AR679,(IF('ORÇ.GLOBAL P CAIXA'!I680="",J679*(INFORMAÇÕES!$Q$99/INFORMAÇÕES!$Q$102),IF('ORÇ.GLOBAL P CAIXA'!I680="R",J679,0))),0)</f>
        <v>0</v>
      </c>
      <c r="AU679" s="75" t="n">
        <f aca="false">IF(AP679&lt;&gt;AR679,(IF('ORÇ.GLOBAL P CAIXA'!I680="",J679*(INFORMAÇÕES!$Q$100/INFORMAÇÕES!$Q$102),IF('ORÇ.GLOBAL P CAIXA'!I680="C",J679,0))),0)</f>
        <v>0</v>
      </c>
      <c r="AV679" s="75" t="n">
        <f aca="false">IF(AP679&lt;&gt;AR679,(IF('ORÇ.GLOBAL P CAIXA'!I680="",J679*INFORMAÇÕES!$U$115,IF('ORÇ.GLOBAL P CAIXA'!I680="CF",J679,0))),0)</f>
        <v>0</v>
      </c>
      <c r="AW679" s="75" t="n">
        <f aca="false">IF(AP679&lt;&gt;AR679,(IF('ORÇ.GLOBAL P CAIXA'!I680="",J679*INFORMAÇÕES!$U$116,IF('ORÇ.GLOBAL P CAIXA'!I680="O",J679,0))),0)</f>
        <v>0</v>
      </c>
      <c r="AX679" s="731" t="n">
        <f aca="false">IF(E679&lt;&gt;0,J679,0)</f>
        <v>0</v>
      </c>
      <c r="AY679" s="730" t="n">
        <f aca="false">IF(AP679&lt;&gt;AR679,(IF('ORÇ.GLOBAL P CAIXA'!I680="",L679*(INFORMAÇÕES!$Q$99/INFORMAÇÕES!$Q$102),IF('ORÇ.GLOBAL P CAIXA'!I680="R",L679,0))),0)</f>
        <v>0</v>
      </c>
      <c r="AZ679" s="75" t="n">
        <f aca="false">IF(AP679&lt;&gt;AR679,(IF('ORÇ.GLOBAL P CAIXA'!I680="",L679*(INFORMAÇÕES!$Q$100/INFORMAÇÕES!$Q$102),IF('ORÇ.GLOBAL P CAIXA'!I680="C",L679,0))),0)</f>
        <v>0</v>
      </c>
      <c r="BA679" s="75" t="n">
        <f aca="false">IF(AP679&lt;&gt;AR679,(IF('ORÇ.GLOBAL P CAIXA'!I680="",L679*INFORMAÇÕES!$U$115,IF('ORÇ.GLOBAL P CAIXA'!I680="CF",L679,0))),0)</f>
        <v>0</v>
      </c>
      <c r="BB679" s="75" t="n">
        <f aca="false">IF(AP679&lt;&gt;AR679,(IF('ORÇ.GLOBAL P CAIXA'!I680="",L679*INFORMAÇÕES!$U$116,IF('ORÇ.GLOBAL P CAIXA'!I680="O",L679,0))),0)</f>
        <v>0</v>
      </c>
      <c r="BC679" s="731" t="n">
        <f aca="false">IF(E679&lt;&gt;0,L679,0)</f>
        <v>0</v>
      </c>
    </row>
    <row r="680" s="174" customFormat="true" ht="14.25" hidden="false" customHeight="false" outlineLevel="0" collapsed="false">
      <c r="A680" s="159" t="n">
        <v>670</v>
      </c>
      <c r="B680" s="160" t="n">
        <f aca="false">'ORÇ.REPROG. P CAIXA'!B682</f>
        <v>0</v>
      </c>
      <c r="C680" s="723" t="n">
        <f aca="false">'ORÇ.REPROG. P CAIXA'!C682</f>
        <v>0</v>
      </c>
      <c r="D680" s="162" t="n">
        <f aca="false">'ORÇ.REPROG. P CAIXA'!D682</f>
        <v>0</v>
      </c>
      <c r="E680" s="163" t="n">
        <f aca="false">IF('BM GLOBAL'!$P$1&lt;&gt;0,'ORÇ.REPROG. P CAIXA'!E682,'ORÇ.REPROG. P CAIXA'!H682)</f>
        <v>0</v>
      </c>
      <c r="F680" s="163" t="n">
        <f aca="false">IF('BM GLOBAL'!$P$1&lt;&gt;0,IF('ORÇ.GLOBAL P CAIXA'!K681=0,'ORÇ.GLOBAL EMPRESA'!G681,'ORÇ.GLOBAL P CAIXA'!F681),'ORÇ.REPROG. P CAIXA'!I682)</f>
        <v>0</v>
      </c>
      <c r="G680" s="163" t="n">
        <f aca="false">IF(E680&lt;&gt;0,ROUND(E680*F680,2),IF(AO680=0,(SUMIF('ORÇ.REPROG. P CAIXA'!$AC$13:$AC$1012,B680,$AO$11:$AO$1010)),AO680))</f>
        <v>0</v>
      </c>
      <c r="H680" s="163" t="n">
        <f aca="false">IF(J680&lt;&gt;0,IF(E680&lt;&gt;0,J680/F680,0),0)</f>
        <v>0</v>
      </c>
      <c r="I680" s="163" t="n">
        <f aca="false">IF(L680&lt;&gt;0,IF(E680&lt;&gt;0,L680/F680,0),0)</f>
        <v>0</v>
      </c>
      <c r="J680" s="163" t="n">
        <f aca="false">IF(E680&lt;&gt;0,ROUND(INDEX($P$11:$AM$1010,$A680,$L$1),2),IF(AX680=0,(SUMIF($AP$11:$AP$1010,B680,$AX$11:$AX$1010)),AX680))</f>
        <v>0</v>
      </c>
      <c r="K680" s="163" t="n">
        <f aca="false">IF(G680=0,0,(J680/G680)*100)</f>
        <v>0</v>
      </c>
      <c r="L680" s="163" t="n">
        <f aca="false">IF(E680&lt;&gt;0,ROUND(IF($L$1=1,SUM(P680),"0")+IF($L$1=2,SUM($P680:Q680),"0")+IF($L$1=3,SUM($P680:R680),"0")+IF($L$1=4,SUM($P680:S680),"0")+IF($L$1=5,SUM($P680:T680),"0")+IF($L$1=6,SUM($P680:U680),"0")+IF($L$1=7,SUM($P680:V680),"0")+IF($L$1=8,SUM($P680:W680),"0")+IF($L$1=9,SUM($P680:X680),"0")+IF($L$1=10,SUM($P680:Y680),"0")+IF($L$1=11,SUM($P680:Z680),"0")+IF($L$1=12,SUM($P680:AA680),"0")+IF($L$1=13,SUM($P680:AB680),"0")+IF($L$1=14,SUM($P680:AC680),"0")+IF($L$1=15,SUM($P680:AD680),"0")+IF($L$1=16,SUM($P680:AE680),"0")+IF($L$1=17,SUM($P680:AF680),"0")+IF($L$1=18,SUM($P680:AG680),"0")+IF($L$1=19,SUM($P680:AH680),"0")+IF($L$1=20,SUM($P680:AI680),"0")+IF($L$1=21,SUM($P680:AJ680),"0")+IF($L$1=22,SUM($P680:AK680),"0")+IF($L$1=23,SUM($P680:AL680),"0")+IF($L$1=24,SUM($P680:AM680),"0"),2),IF(BC680=0,(SUMIF($AP$11:$AP$1010,B680,$BC$11:$BC$1010)),BC680))</f>
        <v>0</v>
      </c>
      <c r="M680" s="163" t="n">
        <f aca="false">IF(G680=0,0,(L680/G680)*100)</f>
        <v>0</v>
      </c>
      <c r="N680" s="168" t="str">
        <f aca="false">IF(B680&gt;0,"ok","ocultar")</f>
        <v>ocultar</v>
      </c>
      <c r="O680" s="650"/>
      <c r="P680" s="724"/>
      <c r="Q680" s="725"/>
      <c r="R680" s="725"/>
      <c r="S680" s="725"/>
      <c r="T680" s="725"/>
      <c r="U680" s="725"/>
      <c r="V680" s="725"/>
      <c r="W680" s="725"/>
      <c r="X680" s="725"/>
      <c r="Y680" s="725"/>
      <c r="Z680" s="725"/>
      <c r="AA680" s="726"/>
      <c r="AB680" s="726"/>
      <c r="AC680" s="726"/>
      <c r="AD680" s="726"/>
      <c r="AE680" s="726"/>
      <c r="AF680" s="726"/>
      <c r="AG680" s="726"/>
      <c r="AH680" s="726"/>
      <c r="AI680" s="726"/>
      <c r="AJ680" s="726"/>
      <c r="AK680" s="726"/>
      <c r="AL680" s="726"/>
      <c r="AM680" s="727"/>
      <c r="AO680" s="728" t="n">
        <f aca="false">IF(E680&lt;&gt;0,G680,0)</f>
        <v>0</v>
      </c>
      <c r="AP680" s="157" t="n">
        <f aca="false">IF(B680=0,AP679,IF(ISNONTEXT(B680)=TRUE(),INT(B680),INT(LEFT(B680,FIND(".",B680)-1))))</f>
        <v>3</v>
      </c>
      <c r="AQ680" s="157" t="str">
        <f aca="false">IF(AQ681=1,1,IF(B680&lt;&gt;0,1,IF(C680&lt;&gt;0,1,IF(D680&lt;&gt;0,1,IF(E680&lt;&gt;0,1,"")))))</f>
        <v/>
      </c>
      <c r="AR680" s="157" t="str">
        <f aca="false">IF(AP680=0," ",IF(AP680&lt;&gt;AP679,AP680," "))</f>
        <v> </v>
      </c>
      <c r="AS680" s="732"/>
      <c r="AT680" s="730" t="n">
        <f aca="false">IF(AP680&lt;&gt;AR680,(IF('ORÇ.GLOBAL P CAIXA'!I681="",J680*(INFORMAÇÕES!$Q$99/INFORMAÇÕES!$Q$102),IF('ORÇ.GLOBAL P CAIXA'!I681="R",J680,0))),0)</f>
        <v>0</v>
      </c>
      <c r="AU680" s="75" t="n">
        <f aca="false">IF(AP680&lt;&gt;AR680,(IF('ORÇ.GLOBAL P CAIXA'!I681="",J680*(INFORMAÇÕES!$Q$100/INFORMAÇÕES!$Q$102),IF('ORÇ.GLOBAL P CAIXA'!I681="C",J680,0))),0)</f>
        <v>0</v>
      </c>
      <c r="AV680" s="75" t="n">
        <f aca="false">IF(AP680&lt;&gt;AR680,(IF('ORÇ.GLOBAL P CAIXA'!I681="",J680*INFORMAÇÕES!$U$115,IF('ORÇ.GLOBAL P CAIXA'!I681="CF",J680,0))),0)</f>
        <v>0</v>
      </c>
      <c r="AW680" s="75" t="n">
        <f aca="false">IF(AP680&lt;&gt;AR680,(IF('ORÇ.GLOBAL P CAIXA'!I681="",J680*INFORMAÇÕES!$U$116,IF('ORÇ.GLOBAL P CAIXA'!I681="O",J680,0))),0)</f>
        <v>0</v>
      </c>
      <c r="AX680" s="731" t="n">
        <f aca="false">IF(E680&lt;&gt;0,J680,0)</f>
        <v>0</v>
      </c>
      <c r="AY680" s="730" t="n">
        <f aca="false">IF(AP680&lt;&gt;AR680,(IF('ORÇ.GLOBAL P CAIXA'!I681="",L680*(INFORMAÇÕES!$Q$99/INFORMAÇÕES!$Q$102),IF('ORÇ.GLOBAL P CAIXA'!I681="R",L680,0))),0)</f>
        <v>0</v>
      </c>
      <c r="AZ680" s="75" t="n">
        <f aca="false">IF(AP680&lt;&gt;AR680,(IF('ORÇ.GLOBAL P CAIXA'!I681="",L680*(INFORMAÇÕES!$Q$100/INFORMAÇÕES!$Q$102),IF('ORÇ.GLOBAL P CAIXA'!I681="C",L680,0))),0)</f>
        <v>0</v>
      </c>
      <c r="BA680" s="75" t="n">
        <f aca="false">IF(AP680&lt;&gt;AR680,(IF('ORÇ.GLOBAL P CAIXA'!I681="",L680*INFORMAÇÕES!$U$115,IF('ORÇ.GLOBAL P CAIXA'!I681="CF",L680,0))),0)</f>
        <v>0</v>
      </c>
      <c r="BB680" s="75" t="n">
        <f aca="false">IF(AP680&lt;&gt;AR680,(IF('ORÇ.GLOBAL P CAIXA'!I681="",L680*INFORMAÇÕES!$U$116,IF('ORÇ.GLOBAL P CAIXA'!I681="O",L680,0))),0)</f>
        <v>0</v>
      </c>
      <c r="BC680" s="731" t="n">
        <f aca="false">IF(E680&lt;&gt;0,L680,0)</f>
        <v>0</v>
      </c>
    </row>
    <row r="681" s="174" customFormat="true" ht="14.25" hidden="false" customHeight="false" outlineLevel="0" collapsed="false">
      <c r="A681" s="159" t="n">
        <v>671</v>
      </c>
      <c r="B681" s="160" t="n">
        <f aca="false">'ORÇ.REPROG. P CAIXA'!B683</f>
        <v>0</v>
      </c>
      <c r="C681" s="723" t="n">
        <f aca="false">'ORÇ.REPROG. P CAIXA'!C683</f>
        <v>0</v>
      </c>
      <c r="D681" s="162" t="n">
        <f aca="false">'ORÇ.REPROG. P CAIXA'!D683</f>
        <v>0</v>
      </c>
      <c r="E681" s="163" t="n">
        <f aca="false">IF('BM GLOBAL'!$P$1&lt;&gt;0,'ORÇ.REPROG. P CAIXA'!E683,'ORÇ.REPROG. P CAIXA'!H683)</f>
        <v>0</v>
      </c>
      <c r="F681" s="163" t="n">
        <f aca="false">IF('BM GLOBAL'!$P$1&lt;&gt;0,IF('ORÇ.GLOBAL P CAIXA'!K682=0,'ORÇ.GLOBAL EMPRESA'!G682,'ORÇ.GLOBAL P CAIXA'!F682),'ORÇ.REPROG. P CAIXA'!I683)</f>
        <v>0</v>
      </c>
      <c r="G681" s="163" t="n">
        <f aca="false">IF(E681&lt;&gt;0,ROUND(E681*F681,2),IF(AO681=0,(SUMIF('ORÇ.REPROG. P CAIXA'!$AC$13:$AC$1012,B681,$AO$11:$AO$1010)),AO681))</f>
        <v>0</v>
      </c>
      <c r="H681" s="163" t="n">
        <f aca="false">IF(J681&lt;&gt;0,IF(E681&lt;&gt;0,J681/F681,0),0)</f>
        <v>0</v>
      </c>
      <c r="I681" s="163" t="n">
        <f aca="false">IF(L681&lt;&gt;0,IF(E681&lt;&gt;0,L681/F681,0),0)</f>
        <v>0</v>
      </c>
      <c r="J681" s="163" t="n">
        <f aca="false">IF(E681&lt;&gt;0,ROUND(INDEX($P$11:$AM$1010,$A681,$L$1),2),IF(AX681=0,(SUMIF($AP$11:$AP$1010,B681,$AX$11:$AX$1010)),AX681))</f>
        <v>0</v>
      </c>
      <c r="K681" s="163" t="n">
        <f aca="false">IF(G681=0,0,(J681/G681)*100)</f>
        <v>0</v>
      </c>
      <c r="L681" s="163" t="n">
        <f aca="false">IF(E681&lt;&gt;0,ROUND(IF($L$1=1,SUM(P681),"0")+IF($L$1=2,SUM($P681:Q681),"0")+IF($L$1=3,SUM($P681:R681),"0")+IF($L$1=4,SUM($P681:S681),"0")+IF($L$1=5,SUM($P681:T681),"0")+IF($L$1=6,SUM($P681:U681),"0")+IF($L$1=7,SUM($P681:V681),"0")+IF($L$1=8,SUM($P681:W681),"0")+IF($L$1=9,SUM($P681:X681),"0")+IF($L$1=10,SUM($P681:Y681),"0")+IF($L$1=11,SUM($P681:Z681),"0")+IF($L$1=12,SUM($P681:AA681),"0")+IF($L$1=13,SUM($P681:AB681),"0")+IF($L$1=14,SUM($P681:AC681),"0")+IF($L$1=15,SUM($P681:AD681),"0")+IF($L$1=16,SUM($P681:AE681),"0")+IF($L$1=17,SUM($P681:AF681),"0")+IF($L$1=18,SUM($P681:AG681),"0")+IF($L$1=19,SUM($P681:AH681),"0")+IF($L$1=20,SUM($P681:AI681),"0")+IF($L$1=21,SUM($P681:AJ681),"0")+IF($L$1=22,SUM($P681:AK681),"0")+IF($L$1=23,SUM($P681:AL681),"0")+IF($L$1=24,SUM($P681:AM681),"0"),2),IF(BC681=0,(SUMIF($AP$11:$AP$1010,B681,$BC$11:$BC$1010)),BC681))</f>
        <v>0</v>
      </c>
      <c r="M681" s="163" t="n">
        <f aca="false">IF(G681=0,0,(L681/G681)*100)</f>
        <v>0</v>
      </c>
      <c r="N681" s="168" t="str">
        <f aca="false">IF(B681&gt;0,"ok","ocultar")</f>
        <v>ocultar</v>
      </c>
      <c r="O681" s="650"/>
      <c r="P681" s="724"/>
      <c r="Q681" s="725"/>
      <c r="R681" s="725"/>
      <c r="S681" s="725"/>
      <c r="T681" s="725"/>
      <c r="U681" s="725"/>
      <c r="V681" s="725"/>
      <c r="W681" s="725"/>
      <c r="X681" s="725"/>
      <c r="Y681" s="725"/>
      <c r="Z681" s="725"/>
      <c r="AA681" s="726"/>
      <c r="AB681" s="726"/>
      <c r="AC681" s="726"/>
      <c r="AD681" s="726"/>
      <c r="AE681" s="726"/>
      <c r="AF681" s="726"/>
      <c r="AG681" s="726"/>
      <c r="AH681" s="726"/>
      <c r="AI681" s="726"/>
      <c r="AJ681" s="726"/>
      <c r="AK681" s="726"/>
      <c r="AL681" s="726"/>
      <c r="AM681" s="727"/>
      <c r="AO681" s="728" t="n">
        <f aca="false">IF(E681&lt;&gt;0,G681,0)</f>
        <v>0</v>
      </c>
      <c r="AP681" s="157" t="n">
        <f aca="false">IF(B681=0,AP680,IF(ISNONTEXT(B681)=TRUE(),INT(B681),INT(LEFT(B681,FIND(".",B681)-1))))</f>
        <v>3</v>
      </c>
      <c r="AQ681" s="157" t="str">
        <f aca="false">IF(AQ682=1,1,IF(B681&lt;&gt;0,1,IF(C681&lt;&gt;0,1,IF(D681&lt;&gt;0,1,IF(E681&lt;&gt;0,1,"")))))</f>
        <v/>
      </c>
      <c r="AR681" s="157" t="str">
        <f aca="false">IF(AP681=0," ",IF(AP681&lt;&gt;AP680,AP681," "))</f>
        <v> </v>
      </c>
      <c r="AS681" s="732"/>
      <c r="AT681" s="730" t="n">
        <f aca="false">IF(AP681&lt;&gt;AR681,(IF('ORÇ.GLOBAL P CAIXA'!I682="",J681*(INFORMAÇÕES!$Q$99/INFORMAÇÕES!$Q$102),IF('ORÇ.GLOBAL P CAIXA'!I682="R",J681,0))),0)</f>
        <v>0</v>
      </c>
      <c r="AU681" s="75" t="n">
        <f aca="false">IF(AP681&lt;&gt;AR681,(IF('ORÇ.GLOBAL P CAIXA'!I682="",J681*(INFORMAÇÕES!$Q$100/INFORMAÇÕES!$Q$102),IF('ORÇ.GLOBAL P CAIXA'!I682="C",J681,0))),0)</f>
        <v>0</v>
      </c>
      <c r="AV681" s="75" t="n">
        <f aca="false">IF(AP681&lt;&gt;AR681,(IF('ORÇ.GLOBAL P CAIXA'!I682="",J681*INFORMAÇÕES!$U$115,IF('ORÇ.GLOBAL P CAIXA'!I682="CF",J681,0))),0)</f>
        <v>0</v>
      </c>
      <c r="AW681" s="75" t="n">
        <f aca="false">IF(AP681&lt;&gt;AR681,(IF('ORÇ.GLOBAL P CAIXA'!I682="",J681*INFORMAÇÕES!$U$116,IF('ORÇ.GLOBAL P CAIXA'!I682="O",J681,0))),0)</f>
        <v>0</v>
      </c>
      <c r="AX681" s="731" t="n">
        <f aca="false">IF(E681&lt;&gt;0,J681,0)</f>
        <v>0</v>
      </c>
      <c r="AY681" s="730" t="n">
        <f aca="false">IF(AP681&lt;&gt;AR681,(IF('ORÇ.GLOBAL P CAIXA'!I682="",L681*(INFORMAÇÕES!$Q$99/INFORMAÇÕES!$Q$102),IF('ORÇ.GLOBAL P CAIXA'!I682="R",L681,0))),0)</f>
        <v>0</v>
      </c>
      <c r="AZ681" s="75" t="n">
        <f aca="false">IF(AP681&lt;&gt;AR681,(IF('ORÇ.GLOBAL P CAIXA'!I682="",L681*(INFORMAÇÕES!$Q$100/INFORMAÇÕES!$Q$102),IF('ORÇ.GLOBAL P CAIXA'!I682="C",L681,0))),0)</f>
        <v>0</v>
      </c>
      <c r="BA681" s="75" t="n">
        <f aca="false">IF(AP681&lt;&gt;AR681,(IF('ORÇ.GLOBAL P CAIXA'!I682="",L681*INFORMAÇÕES!$U$115,IF('ORÇ.GLOBAL P CAIXA'!I682="CF",L681,0))),0)</f>
        <v>0</v>
      </c>
      <c r="BB681" s="75" t="n">
        <f aca="false">IF(AP681&lt;&gt;AR681,(IF('ORÇ.GLOBAL P CAIXA'!I682="",L681*INFORMAÇÕES!$U$116,IF('ORÇ.GLOBAL P CAIXA'!I682="O",L681,0))),0)</f>
        <v>0</v>
      </c>
      <c r="BC681" s="731" t="n">
        <f aca="false">IF(E681&lt;&gt;0,L681,0)</f>
        <v>0</v>
      </c>
    </row>
    <row r="682" s="174" customFormat="true" ht="14.25" hidden="false" customHeight="false" outlineLevel="0" collapsed="false">
      <c r="A682" s="159" t="n">
        <v>672</v>
      </c>
      <c r="B682" s="160" t="n">
        <f aca="false">'ORÇ.REPROG. P CAIXA'!B684</f>
        <v>0</v>
      </c>
      <c r="C682" s="723" t="n">
        <f aca="false">'ORÇ.REPROG. P CAIXA'!C684</f>
        <v>0</v>
      </c>
      <c r="D682" s="162" t="n">
        <f aca="false">'ORÇ.REPROG. P CAIXA'!D684</f>
        <v>0</v>
      </c>
      <c r="E682" s="163" t="n">
        <f aca="false">IF('BM GLOBAL'!$P$1&lt;&gt;0,'ORÇ.REPROG. P CAIXA'!E684,'ORÇ.REPROG. P CAIXA'!H684)</f>
        <v>0</v>
      </c>
      <c r="F682" s="163" t="n">
        <f aca="false">IF('BM GLOBAL'!$P$1&lt;&gt;0,IF('ORÇ.GLOBAL P CAIXA'!K683=0,'ORÇ.GLOBAL EMPRESA'!G683,'ORÇ.GLOBAL P CAIXA'!F683),'ORÇ.REPROG. P CAIXA'!I684)</f>
        <v>0</v>
      </c>
      <c r="G682" s="163" t="n">
        <f aca="false">IF(E682&lt;&gt;0,ROUND(E682*F682,2),IF(AO682=0,(SUMIF('ORÇ.REPROG. P CAIXA'!$AC$13:$AC$1012,B682,$AO$11:$AO$1010)),AO682))</f>
        <v>0</v>
      </c>
      <c r="H682" s="163" t="n">
        <f aca="false">IF(J682&lt;&gt;0,IF(E682&lt;&gt;0,J682/F682,0),0)</f>
        <v>0</v>
      </c>
      <c r="I682" s="163" t="n">
        <f aca="false">IF(L682&lt;&gt;0,IF(E682&lt;&gt;0,L682/F682,0),0)</f>
        <v>0</v>
      </c>
      <c r="J682" s="163" t="n">
        <f aca="false">IF(E682&lt;&gt;0,ROUND(INDEX($P$11:$AM$1010,$A682,$L$1),2),IF(AX682=0,(SUMIF($AP$11:$AP$1010,B682,$AX$11:$AX$1010)),AX682))</f>
        <v>0</v>
      </c>
      <c r="K682" s="163" t="n">
        <f aca="false">IF(G682=0,0,(J682/G682)*100)</f>
        <v>0</v>
      </c>
      <c r="L682" s="163" t="n">
        <f aca="false">IF(E682&lt;&gt;0,ROUND(IF($L$1=1,SUM(P682),"0")+IF($L$1=2,SUM($P682:Q682),"0")+IF($L$1=3,SUM($P682:R682),"0")+IF($L$1=4,SUM($P682:S682),"0")+IF($L$1=5,SUM($P682:T682),"0")+IF($L$1=6,SUM($P682:U682),"0")+IF($L$1=7,SUM($P682:V682),"0")+IF($L$1=8,SUM($P682:W682),"0")+IF($L$1=9,SUM($P682:X682),"0")+IF($L$1=10,SUM($P682:Y682),"0")+IF($L$1=11,SUM($P682:Z682),"0")+IF($L$1=12,SUM($P682:AA682),"0")+IF($L$1=13,SUM($P682:AB682),"0")+IF($L$1=14,SUM($P682:AC682),"0")+IF($L$1=15,SUM($P682:AD682),"0")+IF($L$1=16,SUM($P682:AE682),"0")+IF($L$1=17,SUM($P682:AF682),"0")+IF($L$1=18,SUM($P682:AG682),"0")+IF($L$1=19,SUM($P682:AH682),"0")+IF($L$1=20,SUM($P682:AI682),"0")+IF($L$1=21,SUM($P682:AJ682),"0")+IF($L$1=22,SUM($P682:AK682),"0")+IF($L$1=23,SUM($P682:AL682),"0")+IF($L$1=24,SUM($P682:AM682),"0"),2),IF(BC682=0,(SUMIF($AP$11:$AP$1010,B682,$BC$11:$BC$1010)),BC682))</f>
        <v>0</v>
      </c>
      <c r="M682" s="163" t="n">
        <f aca="false">IF(G682=0,0,(L682/G682)*100)</f>
        <v>0</v>
      </c>
      <c r="N682" s="168" t="str">
        <f aca="false">IF(B682&gt;0,"ok","ocultar")</f>
        <v>ocultar</v>
      </c>
      <c r="O682" s="650"/>
      <c r="P682" s="724"/>
      <c r="Q682" s="725"/>
      <c r="R682" s="725"/>
      <c r="S682" s="725"/>
      <c r="T682" s="725"/>
      <c r="U682" s="725"/>
      <c r="V682" s="725"/>
      <c r="W682" s="725"/>
      <c r="X682" s="725"/>
      <c r="Y682" s="725"/>
      <c r="Z682" s="725"/>
      <c r="AA682" s="726"/>
      <c r="AB682" s="726"/>
      <c r="AC682" s="726"/>
      <c r="AD682" s="726"/>
      <c r="AE682" s="726"/>
      <c r="AF682" s="726"/>
      <c r="AG682" s="726"/>
      <c r="AH682" s="726"/>
      <c r="AI682" s="726"/>
      <c r="AJ682" s="726"/>
      <c r="AK682" s="726"/>
      <c r="AL682" s="726"/>
      <c r="AM682" s="727"/>
      <c r="AO682" s="728" t="n">
        <f aca="false">IF(E682&lt;&gt;0,G682,0)</f>
        <v>0</v>
      </c>
      <c r="AP682" s="157" t="n">
        <f aca="false">IF(B682=0,AP681,IF(ISNONTEXT(B682)=TRUE(),INT(B682),INT(LEFT(B682,FIND(".",B682)-1))))</f>
        <v>3</v>
      </c>
      <c r="AQ682" s="157" t="str">
        <f aca="false">IF(AQ683=1,1,IF(B682&lt;&gt;0,1,IF(C682&lt;&gt;0,1,IF(D682&lt;&gt;0,1,IF(E682&lt;&gt;0,1,"")))))</f>
        <v/>
      </c>
      <c r="AR682" s="157" t="str">
        <f aca="false">IF(AP682=0," ",IF(AP682&lt;&gt;AP681,AP682," "))</f>
        <v> </v>
      </c>
      <c r="AS682" s="732"/>
      <c r="AT682" s="730" t="n">
        <f aca="false">IF(AP682&lt;&gt;AR682,(IF('ORÇ.GLOBAL P CAIXA'!I683="",J682*(INFORMAÇÕES!$Q$99/INFORMAÇÕES!$Q$102),IF('ORÇ.GLOBAL P CAIXA'!I683="R",J682,0))),0)</f>
        <v>0</v>
      </c>
      <c r="AU682" s="75" t="n">
        <f aca="false">IF(AP682&lt;&gt;AR682,(IF('ORÇ.GLOBAL P CAIXA'!I683="",J682*(INFORMAÇÕES!$Q$100/INFORMAÇÕES!$Q$102),IF('ORÇ.GLOBAL P CAIXA'!I683="C",J682,0))),0)</f>
        <v>0</v>
      </c>
      <c r="AV682" s="75" t="n">
        <f aca="false">IF(AP682&lt;&gt;AR682,(IF('ORÇ.GLOBAL P CAIXA'!I683="",J682*INFORMAÇÕES!$U$115,IF('ORÇ.GLOBAL P CAIXA'!I683="CF",J682,0))),0)</f>
        <v>0</v>
      </c>
      <c r="AW682" s="75" t="n">
        <f aca="false">IF(AP682&lt;&gt;AR682,(IF('ORÇ.GLOBAL P CAIXA'!I683="",J682*INFORMAÇÕES!$U$116,IF('ORÇ.GLOBAL P CAIXA'!I683="O",J682,0))),0)</f>
        <v>0</v>
      </c>
      <c r="AX682" s="731" t="n">
        <f aca="false">IF(E682&lt;&gt;0,J682,0)</f>
        <v>0</v>
      </c>
      <c r="AY682" s="730" t="n">
        <f aca="false">IF(AP682&lt;&gt;AR682,(IF('ORÇ.GLOBAL P CAIXA'!I683="",L682*(INFORMAÇÕES!$Q$99/INFORMAÇÕES!$Q$102),IF('ORÇ.GLOBAL P CAIXA'!I683="R",L682,0))),0)</f>
        <v>0</v>
      </c>
      <c r="AZ682" s="75" t="n">
        <f aca="false">IF(AP682&lt;&gt;AR682,(IF('ORÇ.GLOBAL P CAIXA'!I683="",L682*(INFORMAÇÕES!$Q$100/INFORMAÇÕES!$Q$102),IF('ORÇ.GLOBAL P CAIXA'!I683="C",L682,0))),0)</f>
        <v>0</v>
      </c>
      <c r="BA682" s="75" t="n">
        <f aca="false">IF(AP682&lt;&gt;AR682,(IF('ORÇ.GLOBAL P CAIXA'!I683="",L682*INFORMAÇÕES!$U$115,IF('ORÇ.GLOBAL P CAIXA'!I683="CF",L682,0))),0)</f>
        <v>0</v>
      </c>
      <c r="BB682" s="75" t="n">
        <f aca="false">IF(AP682&lt;&gt;AR682,(IF('ORÇ.GLOBAL P CAIXA'!I683="",L682*INFORMAÇÕES!$U$116,IF('ORÇ.GLOBAL P CAIXA'!I683="O",L682,0))),0)</f>
        <v>0</v>
      </c>
      <c r="BC682" s="731" t="n">
        <f aca="false">IF(E682&lt;&gt;0,L682,0)</f>
        <v>0</v>
      </c>
    </row>
    <row r="683" s="174" customFormat="true" ht="14.25" hidden="false" customHeight="false" outlineLevel="0" collapsed="false">
      <c r="A683" s="159" t="n">
        <v>673</v>
      </c>
      <c r="B683" s="160" t="n">
        <f aca="false">'ORÇ.REPROG. P CAIXA'!B685</f>
        <v>0</v>
      </c>
      <c r="C683" s="723" t="n">
        <f aca="false">'ORÇ.REPROG. P CAIXA'!C685</f>
        <v>0</v>
      </c>
      <c r="D683" s="162" t="n">
        <f aca="false">'ORÇ.REPROG. P CAIXA'!D685</f>
        <v>0</v>
      </c>
      <c r="E683" s="163" t="n">
        <f aca="false">IF('BM GLOBAL'!$P$1&lt;&gt;0,'ORÇ.REPROG. P CAIXA'!E685,'ORÇ.REPROG. P CAIXA'!H685)</f>
        <v>0</v>
      </c>
      <c r="F683" s="163" t="n">
        <f aca="false">IF('BM GLOBAL'!$P$1&lt;&gt;0,IF('ORÇ.GLOBAL P CAIXA'!K684=0,'ORÇ.GLOBAL EMPRESA'!G684,'ORÇ.GLOBAL P CAIXA'!F684),'ORÇ.REPROG. P CAIXA'!I685)</f>
        <v>0</v>
      </c>
      <c r="G683" s="163" t="n">
        <f aca="false">IF(E683&lt;&gt;0,ROUND(E683*F683,2),IF(AO683=0,(SUMIF('ORÇ.REPROG. P CAIXA'!$AC$13:$AC$1012,B683,$AO$11:$AO$1010)),AO683))</f>
        <v>0</v>
      </c>
      <c r="H683" s="163" t="n">
        <f aca="false">IF(J683&lt;&gt;0,IF(E683&lt;&gt;0,J683/F683,0),0)</f>
        <v>0</v>
      </c>
      <c r="I683" s="163" t="n">
        <f aca="false">IF(L683&lt;&gt;0,IF(E683&lt;&gt;0,L683/F683,0),0)</f>
        <v>0</v>
      </c>
      <c r="J683" s="163" t="n">
        <f aca="false">IF(E683&lt;&gt;0,ROUND(INDEX($P$11:$AM$1010,$A683,$L$1),2),IF(AX683=0,(SUMIF($AP$11:$AP$1010,B683,$AX$11:$AX$1010)),AX683))</f>
        <v>0</v>
      </c>
      <c r="K683" s="163" t="n">
        <f aca="false">IF(G683=0,0,(J683/G683)*100)</f>
        <v>0</v>
      </c>
      <c r="L683" s="163" t="n">
        <f aca="false">IF(E683&lt;&gt;0,ROUND(IF($L$1=1,SUM(P683),"0")+IF($L$1=2,SUM($P683:Q683),"0")+IF($L$1=3,SUM($P683:R683),"0")+IF($L$1=4,SUM($P683:S683),"0")+IF($L$1=5,SUM($P683:T683),"0")+IF($L$1=6,SUM($P683:U683),"0")+IF($L$1=7,SUM($P683:V683),"0")+IF($L$1=8,SUM($P683:W683),"0")+IF($L$1=9,SUM($P683:X683),"0")+IF($L$1=10,SUM($P683:Y683),"0")+IF($L$1=11,SUM($P683:Z683),"0")+IF($L$1=12,SUM($P683:AA683),"0")+IF($L$1=13,SUM($P683:AB683),"0")+IF($L$1=14,SUM($P683:AC683),"0")+IF($L$1=15,SUM($P683:AD683),"0")+IF($L$1=16,SUM($P683:AE683),"0")+IF($L$1=17,SUM($P683:AF683),"0")+IF($L$1=18,SUM($P683:AG683),"0")+IF($L$1=19,SUM($P683:AH683),"0")+IF($L$1=20,SUM($P683:AI683),"0")+IF($L$1=21,SUM($P683:AJ683),"0")+IF($L$1=22,SUM($P683:AK683),"0")+IF($L$1=23,SUM($P683:AL683),"0")+IF($L$1=24,SUM($P683:AM683),"0"),2),IF(BC683=0,(SUMIF($AP$11:$AP$1010,B683,$BC$11:$BC$1010)),BC683))</f>
        <v>0</v>
      </c>
      <c r="M683" s="163" t="n">
        <f aca="false">IF(G683=0,0,(L683/G683)*100)</f>
        <v>0</v>
      </c>
      <c r="N683" s="168" t="str">
        <f aca="false">IF(B683&gt;0,"ok","ocultar")</f>
        <v>ocultar</v>
      </c>
      <c r="O683" s="650"/>
      <c r="P683" s="724"/>
      <c r="Q683" s="725"/>
      <c r="R683" s="725"/>
      <c r="S683" s="725"/>
      <c r="T683" s="725"/>
      <c r="U683" s="725"/>
      <c r="V683" s="725"/>
      <c r="W683" s="725"/>
      <c r="X683" s="725"/>
      <c r="Y683" s="725"/>
      <c r="Z683" s="725"/>
      <c r="AA683" s="726"/>
      <c r="AB683" s="726"/>
      <c r="AC683" s="726"/>
      <c r="AD683" s="726"/>
      <c r="AE683" s="726"/>
      <c r="AF683" s="726"/>
      <c r="AG683" s="726"/>
      <c r="AH683" s="726"/>
      <c r="AI683" s="726"/>
      <c r="AJ683" s="726"/>
      <c r="AK683" s="726"/>
      <c r="AL683" s="726"/>
      <c r="AM683" s="727"/>
      <c r="AO683" s="728" t="n">
        <f aca="false">IF(E683&lt;&gt;0,G683,0)</f>
        <v>0</v>
      </c>
      <c r="AP683" s="157" t="n">
        <f aca="false">IF(B683=0,AP682,IF(ISNONTEXT(B683)=TRUE(),INT(B683),INT(LEFT(B683,FIND(".",B683)-1))))</f>
        <v>3</v>
      </c>
      <c r="AQ683" s="157" t="str">
        <f aca="false">IF(AQ684=1,1,IF(B683&lt;&gt;0,1,IF(C683&lt;&gt;0,1,IF(D683&lt;&gt;0,1,IF(E683&lt;&gt;0,1,"")))))</f>
        <v/>
      </c>
      <c r="AR683" s="157" t="str">
        <f aca="false">IF(AP683=0," ",IF(AP683&lt;&gt;AP682,AP683," "))</f>
        <v> </v>
      </c>
      <c r="AS683" s="732"/>
      <c r="AT683" s="730" t="n">
        <f aca="false">IF(AP683&lt;&gt;AR683,(IF('ORÇ.GLOBAL P CAIXA'!I684="",J683*(INFORMAÇÕES!$Q$99/INFORMAÇÕES!$Q$102),IF('ORÇ.GLOBAL P CAIXA'!I684="R",J683,0))),0)</f>
        <v>0</v>
      </c>
      <c r="AU683" s="75" t="n">
        <f aca="false">IF(AP683&lt;&gt;AR683,(IF('ORÇ.GLOBAL P CAIXA'!I684="",J683*(INFORMAÇÕES!$Q$100/INFORMAÇÕES!$Q$102),IF('ORÇ.GLOBAL P CAIXA'!I684="C",J683,0))),0)</f>
        <v>0</v>
      </c>
      <c r="AV683" s="75" t="n">
        <f aca="false">IF(AP683&lt;&gt;AR683,(IF('ORÇ.GLOBAL P CAIXA'!I684="",J683*INFORMAÇÕES!$U$115,IF('ORÇ.GLOBAL P CAIXA'!I684="CF",J683,0))),0)</f>
        <v>0</v>
      </c>
      <c r="AW683" s="75" t="n">
        <f aca="false">IF(AP683&lt;&gt;AR683,(IF('ORÇ.GLOBAL P CAIXA'!I684="",J683*INFORMAÇÕES!$U$116,IF('ORÇ.GLOBAL P CAIXA'!I684="O",J683,0))),0)</f>
        <v>0</v>
      </c>
      <c r="AX683" s="731" t="n">
        <f aca="false">IF(E683&lt;&gt;0,J683,0)</f>
        <v>0</v>
      </c>
      <c r="AY683" s="730" t="n">
        <f aca="false">IF(AP683&lt;&gt;AR683,(IF('ORÇ.GLOBAL P CAIXA'!I684="",L683*(INFORMAÇÕES!$Q$99/INFORMAÇÕES!$Q$102),IF('ORÇ.GLOBAL P CAIXA'!I684="R",L683,0))),0)</f>
        <v>0</v>
      </c>
      <c r="AZ683" s="75" t="n">
        <f aca="false">IF(AP683&lt;&gt;AR683,(IF('ORÇ.GLOBAL P CAIXA'!I684="",L683*(INFORMAÇÕES!$Q$100/INFORMAÇÕES!$Q$102),IF('ORÇ.GLOBAL P CAIXA'!I684="C",L683,0))),0)</f>
        <v>0</v>
      </c>
      <c r="BA683" s="75" t="n">
        <f aca="false">IF(AP683&lt;&gt;AR683,(IF('ORÇ.GLOBAL P CAIXA'!I684="",L683*INFORMAÇÕES!$U$115,IF('ORÇ.GLOBAL P CAIXA'!I684="CF",L683,0))),0)</f>
        <v>0</v>
      </c>
      <c r="BB683" s="75" t="n">
        <f aca="false">IF(AP683&lt;&gt;AR683,(IF('ORÇ.GLOBAL P CAIXA'!I684="",L683*INFORMAÇÕES!$U$116,IF('ORÇ.GLOBAL P CAIXA'!I684="O",L683,0))),0)</f>
        <v>0</v>
      </c>
      <c r="BC683" s="731" t="n">
        <f aca="false">IF(E683&lt;&gt;0,L683,0)</f>
        <v>0</v>
      </c>
    </row>
    <row r="684" s="174" customFormat="true" ht="14.25" hidden="false" customHeight="false" outlineLevel="0" collapsed="false">
      <c r="A684" s="159" t="n">
        <v>674</v>
      </c>
      <c r="B684" s="160" t="n">
        <f aca="false">'ORÇ.REPROG. P CAIXA'!B686</f>
        <v>0</v>
      </c>
      <c r="C684" s="723" t="n">
        <f aca="false">'ORÇ.REPROG. P CAIXA'!C686</f>
        <v>0</v>
      </c>
      <c r="D684" s="162" t="n">
        <f aca="false">'ORÇ.REPROG. P CAIXA'!D686</f>
        <v>0</v>
      </c>
      <c r="E684" s="163" t="n">
        <f aca="false">IF('BM GLOBAL'!$P$1&lt;&gt;0,'ORÇ.REPROG. P CAIXA'!E686,'ORÇ.REPROG. P CAIXA'!H686)</f>
        <v>0</v>
      </c>
      <c r="F684" s="163" t="n">
        <f aca="false">IF('BM GLOBAL'!$P$1&lt;&gt;0,IF('ORÇ.GLOBAL P CAIXA'!K685=0,'ORÇ.GLOBAL EMPRESA'!G685,'ORÇ.GLOBAL P CAIXA'!F685),'ORÇ.REPROG. P CAIXA'!I686)</f>
        <v>0</v>
      </c>
      <c r="G684" s="163" t="n">
        <f aca="false">IF(E684&lt;&gt;0,ROUND(E684*F684,2),IF(AO684=0,(SUMIF('ORÇ.REPROG. P CAIXA'!$AC$13:$AC$1012,B684,$AO$11:$AO$1010)),AO684))</f>
        <v>0</v>
      </c>
      <c r="H684" s="163" t="n">
        <f aca="false">IF(J684&lt;&gt;0,IF(E684&lt;&gt;0,J684/F684,0),0)</f>
        <v>0</v>
      </c>
      <c r="I684" s="163" t="n">
        <f aca="false">IF(L684&lt;&gt;0,IF(E684&lt;&gt;0,L684/F684,0),0)</f>
        <v>0</v>
      </c>
      <c r="J684" s="163" t="n">
        <f aca="false">IF(E684&lt;&gt;0,ROUND(INDEX($P$11:$AM$1010,$A684,$L$1),2),IF(AX684=0,(SUMIF($AP$11:$AP$1010,B684,$AX$11:$AX$1010)),AX684))</f>
        <v>0</v>
      </c>
      <c r="K684" s="163" t="n">
        <f aca="false">IF(G684=0,0,(J684/G684)*100)</f>
        <v>0</v>
      </c>
      <c r="L684" s="163" t="n">
        <f aca="false">IF(E684&lt;&gt;0,ROUND(IF($L$1=1,SUM(P684),"0")+IF($L$1=2,SUM($P684:Q684),"0")+IF($L$1=3,SUM($P684:R684),"0")+IF($L$1=4,SUM($P684:S684),"0")+IF($L$1=5,SUM($P684:T684),"0")+IF($L$1=6,SUM($P684:U684),"0")+IF($L$1=7,SUM($P684:V684),"0")+IF($L$1=8,SUM($P684:W684),"0")+IF($L$1=9,SUM($P684:X684),"0")+IF($L$1=10,SUM($P684:Y684),"0")+IF($L$1=11,SUM($P684:Z684),"0")+IF($L$1=12,SUM($P684:AA684),"0")+IF($L$1=13,SUM($P684:AB684),"0")+IF($L$1=14,SUM($P684:AC684),"0")+IF($L$1=15,SUM($P684:AD684),"0")+IF($L$1=16,SUM($P684:AE684),"0")+IF($L$1=17,SUM($P684:AF684),"0")+IF($L$1=18,SUM($P684:AG684),"0")+IF($L$1=19,SUM($P684:AH684),"0")+IF($L$1=20,SUM($P684:AI684),"0")+IF($L$1=21,SUM($P684:AJ684),"0")+IF($L$1=22,SUM($P684:AK684),"0")+IF($L$1=23,SUM($P684:AL684),"0")+IF($L$1=24,SUM($P684:AM684),"0"),2),IF(BC684=0,(SUMIF($AP$11:$AP$1010,B684,$BC$11:$BC$1010)),BC684))</f>
        <v>0</v>
      </c>
      <c r="M684" s="163" t="n">
        <f aca="false">IF(G684=0,0,(L684/G684)*100)</f>
        <v>0</v>
      </c>
      <c r="N684" s="168" t="str">
        <f aca="false">IF(B684&gt;0,"ok","ocultar")</f>
        <v>ocultar</v>
      </c>
      <c r="O684" s="650"/>
      <c r="P684" s="724"/>
      <c r="Q684" s="725"/>
      <c r="R684" s="725"/>
      <c r="S684" s="725"/>
      <c r="T684" s="725"/>
      <c r="U684" s="725"/>
      <c r="V684" s="725"/>
      <c r="W684" s="725"/>
      <c r="X684" s="725"/>
      <c r="Y684" s="725"/>
      <c r="Z684" s="725"/>
      <c r="AA684" s="726"/>
      <c r="AB684" s="726"/>
      <c r="AC684" s="726"/>
      <c r="AD684" s="726"/>
      <c r="AE684" s="726"/>
      <c r="AF684" s="726"/>
      <c r="AG684" s="726"/>
      <c r="AH684" s="726"/>
      <c r="AI684" s="726"/>
      <c r="AJ684" s="726"/>
      <c r="AK684" s="726"/>
      <c r="AL684" s="726"/>
      <c r="AM684" s="727"/>
      <c r="AO684" s="728" t="n">
        <f aca="false">IF(E684&lt;&gt;0,G684,0)</f>
        <v>0</v>
      </c>
      <c r="AP684" s="157" t="n">
        <f aca="false">IF(B684=0,AP683,IF(ISNONTEXT(B684)=TRUE(),INT(B684),INT(LEFT(B684,FIND(".",B684)-1))))</f>
        <v>3</v>
      </c>
      <c r="AQ684" s="157" t="str">
        <f aca="false">IF(AQ685=1,1,IF(B684&lt;&gt;0,1,IF(C684&lt;&gt;0,1,IF(D684&lt;&gt;0,1,IF(E684&lt;&gt;0,1,"")))))</f>
        <v/>
      </c>
      <c r="AR684" s="157" t="str">
        <f aca="false">IF(AP684=0," ",IF(AP684&lt;&gt;AP683,AP684," "))</f>
        <v> </v>
      </c>
      <c r="AS684" s="732"/>
      <c r="AT684" s="730" t="n">
        <f aca="false">IF(AP684&lt;&gt;AR684,(IF('ORÇ.GLOBAL P CAIXA'!I685="",J684*(INFORMAÇÕES!$Q$99/INFORMAÇÕES!$Q$102),IF('ORÇ.GLOBAL P CAIXA'!I685="R",J684,0))),0)</f>
        <v>0</v>
      </c>
      <c r="AU684" s="75" t="n">
        <f aca="false">IF(AP684&lt;&gt;AR684,(IF('ORÇ.GLOBAL P CAIXA'!I685="",J684*(INFORMAÇÕES!$Q$100/INFORMAÇÕES!$Q$102),IF('ORÇ.GLOBAL P CAIXA'!I685="C",J684,0))),0)</f>
        <v>0</v>
      </c>
      <c r="AV684" s="75" t="n">
        <f aca="false">IF(AP684&lt;&gt;AR684,(IF('ORÇ.GLOBAL P CAIXA'!I685="",J684*INFORMAÇÕES!$U$115,IF('ORÇ.GLOBAL P CAIXA'!I685="CF",J684,0))),0)</f>
        <v>0</v>
      </c>
      <c r="AW684" s="75" t="n">
        <f aca="false">IF(AP684&lt;&gt;AR684,(IF('ORÇ.GLOBAL P CAIXA'!I685="",J684*INFORMAÇÕES!$U$116,IF('ORÇ.GLOBAL P CAIXA'!I685="O",J684,0))),0)</f>
        <v>0</v>
      </c>
      <c r="AX684" s="731" t="n">
        <f aca="false">IF(E684&lt;&gt;0,J684,0)</f>
        <v>0</v>
      </c>
      <c r="AY684" s="730" t="n">
        <f aca="false">IF(AP684&lt;&gt;AR684,(IF('ORÇ.GLOBAL P CAIXA'!I685="",L684*(INFORMAÇÕES!$Q$99/INFORMAÇÕES!$Q$102),IF('ORÇ.GLOBAL P CAIXA'!I685="R",L684,0))),0)</f>
        <v>0</v>
      </c>
      <c r="AZ684" s="75" t="n">
        <f aca="false">IF(AP684&lt;&gt;AR684,(IF('ORÇ.GLOBAL P CAIXA'!I685="",L684*(INFORMAÇÕES!$Q$100/INFORMAÇÕES!$Q$102),IF('ORÇ.GLOBAL P CAIXA'!I685="C",L684,0))),0)</f>
        <v>0</v>
      </c>
      <c r="BA684" s="75" t="n">
        <f aca="false">IF(AP684&lt;&gt;AR684,(IF('ORÇ.GLOBAL P CAIXA'!I685="",L684*INFORMAÇÕES!$U$115,IF('ORÇ.GLOBAL P CAIXA'!I685="CF",L684,0))),0)</f>
        <v>0</v>
      </c>
      <c r="BB684" s="75" t="n">
        <f aca="false">IF(AP684&lt;&gt;AR684,(IF('ORÇ.GLOBAL P CAIXA'!I685="",L684*INFORMAÇÕES!$U$116,IF('ORÇ.GLOBAL P CAIXA'!I685="O",L684,0))),0)</f>
        <v>0</v>
      </c>
      <c r="BC684" s="731" t="n">
        <f aca="false">IF(E684&lt;&gt;0,L684,0)</f>
        <v>0</v>
      </c>
    </row>
    <row r="685" s="174" customFormat="true" ht="14.25" hidden="false" customHeight="false" outlineLevel="0" collapsed="false">
      <c r="A685" s="159" t="n">
        <v>675</v>
      </c>
      <c r="B685" s="160" t="n">
        <f aca="false">'ORÇ.REPROG. P CAIXA'!B687</f>
        <v>0</v>
      </c>
      <c r="C685" s="723" t="n">
        <f aca="false">'ORÇ.REPROG. P CAIXA'!C687</f>
        <v>0</v>
      </c>
      <c r="D685" s="162" t="n">
        <f aca="false">'ORÇ.REPROG. P CAIXA'!D687</f>
        <v>0</v>
      </c>
      <c r="E685" s="163" t="n">
        <f aca="false">IF('BM GLOBAL'!$P$1&lt;&gt;0,'ORÇ.REPROG. P CAIXA'!E687,'ORÇ.REPROG. P CAIXA'!H687)</f>
        <v>0</v>
      </c>
      <c r="F685" s="163" t="n">
        <f aca="false">IF('BM GLOBAL'!$P$1&lt;&gt;0,IF('ORÇ.GLOBAL P CAIXA'!K686=0,'ORÇ.GLOBAL EMPRESA'!G686,'ORÇ.GLOBAL P CAIXA'!F686),'ORÇ.REPROG. P CAIXA'!I687)</f>
        <v>0</v>
      </c>
      <c r="G685" s="163" t="n">
        <f aca="false">IF(E685&lt;&gt;0,ROUND(E685*F685,2),IF(AO685=0,(SUMIF('ORÇ.REPROG. P CAIXA'!$AC$13:$AC$1012,B685,$AO$11:$AO$1010)),AO685))</f>
        <v>0</v>
      </c>
      <c r="H685" s="163" t="n">
        <f aca="false">IF(J685&lt;&gt;0,IF(E685&lt;&gt;0,J685/F685,0),0)</f>
        <v>0</v>
      </c>
      <c r="I685" s="163" t="n">
        <f aca="false">IF(L685&lt;&gt;0,IF(E685&lt;&gt;0,L685/F685,0),0)</f>
        <v>0</v>
      </c>
      <c r="J685" s="163" t="n">
        <f aca="false">IF(E685&lt;&gt;0,ROUND(INDEX($P$11:$AM$1010,$A685,$L$1),2),IF(AX685=0,(SUMIF($AP$11:$AP$1010,B685,$AX$11:$AX$1010)),AX685))</f>
        <v>0</v>
      </c>
      <c r="K685" s="163" t="n">
        <f aca="false">IF(G685=0,0,(J685/G685)*100)</f>
        <v>0</v>
      </c>
      <c r="L685" s="163" t="n">
        <f aca="false">IF(E685&lt;&gt;0,ROUND(IF($L$1=1,SUM(P685),"0")+IF($L$1=2,SUM($P685:Q685),"0")+IF($L$1=3,SUM($P685:R685),"0")+IF($L$1=4,SUM($P685:S685),"0")+IF($L$1=5,SUM($P685:T685),"0")+IF($L$1=6,SUM($P685:U685),"0")+IF($L$1=7,SUM($P685:V685),"0")+IF($L$1=8,SUM($P685:W685),"0")+IF($L$1=9,SUM($P685:X685),"0")+IF($L$1=10,SUM($P685:Y685),"0")+IF($L$1=11,SUM($P685:Z685),"0")+IF($L$1=12,SUM($P685:AA685),"0")+IF($L$1=13,SUM($P685:AB685),"0")+IF($L$1=14,SUM($P685:AC685),"0")+IF($L$1=15,SUM($P685:AD685),"0")+IF($L$1=16,SUM($P685:AE685),"0")+IF($L$1=17,SUM($P685:AF685),"0")+IF($L$1=18,SUM($P685:AG685),"0")+IF($L$1=19,SUM($P685:AH685),"0")+IF($L$1=20,SUM($P685:AI685),"0")+IF($L$1=21,SUM($P685:AJ685),"0")+IF($L$1=22,SUM($P685:AK685),"0")+IF($L$1=23,SUM($P685:AL685),"0")+IF($L$1=24,SUM($P685:AM685),"0"),2),IF(BC685=0,(SUMIF($AP$11:$AP$1010,B685,$BC$11:$BC$1010)),BC685))</f>
        <v>0</v>
      </c>
      <c r="M685" s="163" t="n">
        <f aca="false">IF(G685=0,0,(L685/G685)*100)</f>
        <v>0</v>
      </c>
      <c r="N685" s="168" t="str">
        <f aca="false">IF(B685&gt;0,"ok","ocultar")</f>
        <v>ocultar</v>
      </c>
      <c r="O685" s="650"/>
      <c r="P685" s="724"/>
      <c r="Q685" s="725"/>
      <c r="R685" s="725"/>
      <c r="S685" s="725"/>
      <c r="T685" s="725"/>
      <c r="U685" s="725"/>
      <c r="V685" s="725"/>
      <c r="W685" s="725"/>
      <c r="X685" s="725"/>
      <c r="Y685" s="725"/>
      <c r="Z685" s="725"/>
      <c r="AA685" s="726"/>
      <c r="AB685" s="726"/>
      <c r="AC685" s="726"/>
      <c r="AD685" s="726"/>
      <c r="AE685" s="726"/>
      <c r="AF685" s="726"/>
      <c r="AG685" s="726"/>
      <c r="AH685" s="726"/>
      <c r="AI685" s="726"/>
      <c r="AJ685" s="726"/>
      <c r="AK685" s="726"/>
      <c r="AL685" s="726"/>
      <c r="AM685" s="727"/>
      <c r="AO685" s="728" t="n">
        <f aca="false">IF(E685&lt;&gt;0,G685,0)</f>
        <v>0</v>
      </c>
      <c r="AP685" s="157" t="n">
        <f aca="false">IF(B685=0,AP684,IF(ISNONTEXT(B685)=TRUE(),INT(B685),INT(LEFT(B685,FIND(".",B685)-1))))</f>
        <v>3</v>
      </c>
      <c r="AQ685" s="157" t="str">
        <f aca="false">IF(AQ686=1,1,IF(B685&lt;&gt;0,1,IF(C685&lt;&gt;0,1,IF(D685&lt;&gt;0,1,IF(E685&lt;&gt;0,1,"")))))</f>
        <v/>
      </c>
      <c r="AR685" s="157" t="str">
        <f aca="false">IF(AP685=0," ",IF(AP685&lt;&gt;AP684,AP685," "))</f>
        <v> </v>
      </c>
      <c r="AS685" s="732"/>
      <c r="AT685" s="730" t="n">
        <f aca="false">IF(AP685&lt;&gt;AR685,(IF('ORÇ.GLOBAL P CAIXA'!I686="",J685*(INFORMAÇÕES!$Q$99/INFORMAÇÕES!$Q$102),IF('ORÇ.GLOBAL P CAIXA'!I686="R",J685,0))),0)</f>
        <v>0</v>
      </c>
      <c r="AU685" s="75" t="n">
        <f aca="false">IF(AP685&lt;&gt;AR685,(IF('ORÇ.GLOBAL P CAIXA'!I686="",J685*(INFORMAÇÕES!$Q$100/INFORMAÇÕES!$Q$102),IF('ORÇ.GLOBAL P CAIXA'!I686="C",J685,0))),0)</f>
        <v>0</v>
      </c>
      <c r="AV685" s="75" t="n">
        <f aca="false">IF(AP685&lt;&gt;AR685,(IF('ORÇ.GLOBAL P CAIXA'!I686="",J685*INFORMAÇÕES!$U$115,IF('ORÇ.GLOBAL P CAIXA'!I686="CF",J685,0))),0)</f>
        <v>0</v>
      </c>
      <c r="AW685" s="75" t="n">
        <f aca="false">IF(AP685&lt;&gt;AR685,(IF('ORÇ.GLOBAL P CAIXA'!I686="",J685*INFORMAÇÕES!$U$116,IF('ORÇ.GLOBAL P CAIXA'!I686="O",J685,0))),0)</f>
        <v>0</v>
      </c>
      <c r="AX685" s="731" t="n">
        <f aca="false">IF(E685&lt;&gt;0,J685,0)</f>
        <v>0</v>
      </c>
      <c r="AY685" s="730" t="n">
        <f aca="false">IF(AP685&lt;&gt;AR685,(IF('ORÇ.GLOBAL P CAIXA'!I686="",L685*(INFORMAÇÕES!$Q$99/INFORMAÇÕES!$Q$102),IF('ORÇ.GLOBAL P CAIXA'!I686="R",L685,0))),0)</f>
        <v>0</v>
      </c>
      <c r="AZ685" s="75" t="n">
        <f aca="false">IF(AP685&lt;&gt;AR685,(IF('ORÇ.GLOBAL P CAIXA'!I686="",L685*(INFORMAÇÕES!$Q$100/INFORMAÇÕES!$Q$102),IF('ORÇ.GLOBAL P CAIXA'!I686="C",L685,0))),0)</f>
        <v>0</v>
      </c>
      <c r="BA685" s="75" t="n">
        <f aca="false">IF(AP685&lt;&gt;AR685,(IF('ORÇ.GLOBAL P CAIXA'!I686="",L685*INFORMAÇÕES!$U$115,IF('ORÇ.GLOBAL P CAIXA'!I686="CF",L685,0))),0)</f>
        <v>0</v>
      </c>
      <c r="BB685" s="75" t="n">
        <f aca="false">IF(AP685&lt;&gt;AR685,(IF('ORÇ.GLOBAL P CAIXA'!I686="",L685*INFORMAÇÕES!$U$116,IF('ORÇ.GLOBAL P CAIXA'!I686="O",L685,0))),0)</f>
        <v>0</v>
      </c>
      <c r="BC685" s="731" t="n">
        <f aca="false">IF(E685&lt;&gt;0,L685,0)</f>
        <v>0</v>
      </c>
    </row>
    <row r="686" s="174" customFormat="true" ht="14.25" hidden="false" customHeight="false" outlineLevel="0" collapsed="false">
      <c r="A686" s="159" t="n">
        <v>676</v>
      </c>
      <c r="B686" s="160" t="n">
        <f aca="false">'ORÇ.REPROG. P CAIXA'!B688</f>
        <v>0</v>
      </c>
      <c r="C686" s="723" t="n">
        <f aca="false">'ORÇ.REPROG. P CAIXA'!C688</f>
        <v>0</v>
      </c>
      <c r="D686" s="162" t="n">
        <f aca="false">'ORÇ.REPROG. P CAIXA'!D688</f>
        <v>0</v>
      </c>
      <c r="E686" s="163" t="n">
        <f aca="false">IF('BM GLOBAL'!$P$1&lt;&gt;0,'ORÇ.REPROG. P CAIXA'!E688,'ORÇ.REPROG. P CAIXA'!H688)</f>
        <v>0</v>
      </c>
      <c r="F686" s="163" t="n">
        <f aca="false">IF('BM GLOBAL'!$P$1&lt;&gt;0,IF('ORÇ.GLOBAL P CAIXA'!K687=0,'ORÇ.GLOBAL EMPRESA'!G687,'ORÇ.GLOBAL P CAIXA'!F687),'ORÇ.REPROG. P CAIXA'!I688)</f>
        <v>0</v>
      </c>
      <c r="G686" s="163" t="n">
        <f aca="false">IF(E686&lt;&gt;0,ROUND(E686*F686,2),IF(AO686=0,(SUMIF('ORÇ.REPROG. P CAIXA'!$AC$13:$AC$1012,B686,$AO$11:$AO$1010)),AO686))</f>
        <v>0</v>
      </c>
      <c r="H686" s="163" t="n">
        <f aca="false">IF(J686&lt;&gt;0,IF(E686&lt;&gt;0,J686/F686,0),0)</f>
        <v>0</v>
      </c>
      <c r="I686" s="163" t="n">
        <f aca="false">IF(L686&lt;&gt;0,IF(E686&lt;&gt;0,L686/F686,0),0)</f>
        <v>0</v>
      </c>
      <c r="J686" s="163" t="n">
        <f aca="false">IF(E686&lt;&gt;0,ROUND(INDEX($P$11:$AM$1010,$A686,$L$1),2),IF(AX686=0,(SUMIF($AP$11:$AP$1010,B686,$AX$11:$AX$1010)),AX686))</f>
        <v>0</v>
      </c>
      <c r="K686" s="163" t="n">
        <f aca="false">IF(G686=0,0,(J686/G686)*100)</f>
        <v>0</v>
      </c>
      <c r="L686" s="163" t="n">
        <f aca="false">IF(E686&lt;&gt;0,ROUND(IF($L$1=1,SUM(P686),"0")+IF($L$1=2,SUM($P686:Q686),"0")+IF($L$1=3,SUM($P686:R686),"0")+IF($L$1=4,SUM($P686:S686),"0")+IF($L$1=5,SUM($P686:T686),"0")+IF($L$1=6,SUM($P686:U686),"0")+IF($L$1=7,SUM($P686:V686),"0")+IF($L$1=8,SUM($P686:W686),"0")+IF($L$1=9,SUM($P686:X686),"0")+IF($L$1=10,SUM($P686:Y686),"0")+IF($L$1=11,SUM($P686:Z686),"0")+IF($L$1=12,SUM($P686:AA686),"0")+IF($L$1=13,SUM($P686:AB686),"0")+IF($L$1=14,SUM($P686:AC686),"0")+IF($L$1=15,SUM($P686:AD686),"0")+IF($L$1=16,SUM($P686:AE686),"0")+IF($L$1=17,SUM($P686:AF686),"0")+IF($L$1=18,SUM($P686:AG686),"0")+IF($L$1=19,SUM($P686:AH686),"0")+IF($L$1=20,SUM($P686:AI686),"0")+IF($L$1=21,SUM($P686:AJ686),"0")+IF($L$1=22,SUM($P686:AK686),"0")+IF($L$1=23,SUM($P686:AL686),"0")+IF($L$1=24,SUM($P686:AM686),"0"),2),IF(BC686=0,(SUMIF($AP$11:$AP$1010,B686,$BC$11:$BC$1010)),BC686))</f>
        <v>0</v>
      </c>
      <c r="M686" s="163" t="n">
        <f aca="false">IF(G686=0,0,(L686/G686)*100)</f>
        <v>0</v>
      </c>
      <c r="N686" s="168" t="str">
        <f aca="false">IF(B686&gt;0,"ok","ocultar")</f>
        <v>ocultar</v>
      </c>
      <c r="O686" s="650"/>
      <c r="P686" s="724"/>
      <c r="Q686" s="725"/>
      <c r="R686" s="725"/>
      <c r="S686" s="725"/>
      <c r="T686" s="725"/>
      <c r="U686" s="725"/>
      <c r="V686" s="725"/>
      <c r="W686" s="725"/>
      <c r="X686" s="725"/>
      <c r="Y686" s="725"/>
      <c r="Z686" s="725"/>
      <c r="AA686" s="726"/>
      <c r="AB686" s="726"/>
      <c r="AC686" s="726"/>
      <c r="AD686" s="726"/>
      <c r="AE686" s="726"/>
      <c r="AF686" s="726"/>
      <c r="AG686" s="726"/>
      <c r="AH686" s="726"/>
      <c r="AI686" s="726"/>
      <c r="AJ686" s="726"/>
      <c r="AK686" s="726"/>
      <c r="AL686" s="726"/>
      <c r="AM686" s="727"/>
      <c r="AO686" s="728" t="n">
        <f aca="false">IF(E686&lt;&gt;0,G686,0)</f>
        <v>0</v>
      </c>
      <c r="AP686" s="157" t="n">
        <f aca="false">IF(B686=0,AP685,IF(ISNONTEXT(B686)=TRUE(),INT(B686),INT(LEFT(B686,FIND(".",B686)-1))))</f>
        <v>3</v>
      </c>
      <c r="AQ686" s="157" t="str">
        <f aca="false">IF(AQ687=1,1,IF(B686&lt;&gt;0,1,IF(C686&lt;&gt;0,1,IF(D686&lt;&gt;0,1,IF(E686&lt;&gt;0,1,"")))))</f>
        <v/>
      </c>
      <c r="AR686" s="157" t="str">
        <f aca="false">IF(AP686=0," ",IF(AP686&lt;&gt;AP685,AP686," "))</f>
        <v> </v>
      </c>
      <c r="AS686" s="732"/>
      <c r="AT686" s="730" t="n">
        <f aca="false">IF(AP686&lt;&gt;AR686,(IF('ORÇ.GLOBAL P CAIXA'!I687="",J686*(INFORMAÇÕES!$Q$99/INFORMAÇÕES!$Q$102),IF('ORÇ.GLOBAL P CAIXA'!I687="R",J686,0))),0)</f>
        <v>0</v>
      </c>
      <c r="AU686" s="75" t="n">
        <f aca="false">IF(AP686&lt;&gt;AR686,(IF('ORÇ.GLOBAL P CAIXA'!I687="",J686*(INFORMAÇÕES!$Q$100/INFORMAÇÕES!$Q$102),IF('ORÇ.GLOBAL P CAIXA'!I687="C",J686,0))),0)</f>
        <v>0</v>
      </c>
      <c r="AV686" s="75" t="n">
        <f aca="false">IF(AP686&lt;&gt;AR686,(IF('ORÇ.GLOBAL P CAIXA'!I687="",J686*INFORMAÇÕES!$U$115,IF('ORÇ.GLOBAL P CAIXA'!I687="CF",J686,0))),0)</f>
        <v>0</v>
      </c>
      <c r="AW686" s="75" t="n">
        <f aca="false">IF(AP686&lt;&gt;AR686,(IF('ORÇ.GLOBAL P CAIXA'!I687="",J686*INFORMAÇÕES!$U$116,IF('ORÇ.GLOBAL P CAIXA'!I687="O",J686,0))),0)</f>
        <v>0</v>
      </c>
      <c r="AX686" s="731" t="n">
        <f aca="false">IF(E686&lt;&gt;0,J686,0)</f>
        <v>0</v>
      </c>
      <c r="AY686" s="730" t="n">
        <f aca="false">IF(AP686&lt;&gt;AR686,(IF('ORÇ.GLOBAL P CAIXA'!I687="",L686*(INFORMAÇÕES!$Q$99/INFORMAÇÕES!$Q$102),IF('ORÇ.GLOBAL P CAIXA'!I687="R",L686,0))),0)</f>
        <v>0</v>
      </c>
      <c r="AZ686" s="75" t="n">
        <f aca="false">IF(AP686&lt;&gt;AR686,(IF('ORÇ.GLOBAL P CAIXA'!I687="",L686*(INFORMAÇÕES!$Q$100/INFORMAÇÕES!$Q$102),IF('ORÇ.GLOBAL P CAIXA'!I687="C",L686,0))),0)</f>
        <v>0</v>
      </c>
      <c r="BA686" s="75" t="n">
        <f aca="false">IF(AP686&lt;&gt;AR686,(IF('ORÇ.GLOBAL P CAIXA'!I687="",L686*INFORMAÇÕES!$U$115,IF('ORÇ.GLOBAL P CAIXA'!I687="CF",L686,0))),0)</f>
        <v>0</v>
      </c>
      <c r="BB686" s="75" t="n">
        <f aca="false">IF(AP686&lt;&gt;AR686,(IF('ORÇ.GLOBAL P CAIXA'!I687="",L686*INFORMAÇÕES!$U$116,IF('ORÇ.GLOBAL P CAIXA'!I687="O",L686,0))),0)</f>
        <v>0</v>
      </c>
      <c r="BC686" s="731" t="n">
        <f aca="false">IF(E686&lt;&gt;0,L686,0)</f>
        <v>0</v>
      </c>
    </row>
    <row r="687" s="174" customFormat="true" ht="14.25" hidden="false" customHeight="false" outlineLevel="0" collapsed="false">
      <c r="A687" s="159" t="n">
        <v>677</v>
      </c>
      <c r="B687" s="160" t="n">
        <f aca="false">'ORÇ.REPROG. P CAIXA'!B689</f>
        <v>0</v>
      </c>
      <c r="C687" s="723" t="n">
        <f aca="false">'ORÇ.REPROG. P CAIXA'!C689</f>
        <v>0</v>
      </c>
      <c r="D687" s="162" t="n">
        <f aca="false">'ORÇ.REPROG. P CAIXA'!D689</f>
        <v>0</v>
      </c>
      <c r="E687" s="163" t="n">
        <f aca="false">IF('BM GLOBAL'!$P$1&lt;&gt;0,'ORÇ.REPROG. P CAIXA'!E689,'ORÇ.REPROG. P CAIXA'!H689)</f>
        <v>0</v>
      </c>
      <c r="F687" s="163" t="n">
        <f aca="false">IF('BM GLOBAL'!$P$1&lt;&gt;0,IF('ORÇ.GLOBAL P CAIXA'!K688=0,'ORÇ.GLOBAL EMPRESA'!G688,'ORÇ.GLOBAL P CAIXA'!F688),'ORÇ.REPROG. P CAIXA'!I689)</f>
        <v>0</v>
      </c>
      <c r="G687" s="163" t="n">
        <f aca="false">IF(E687&lt;&gt;0,ROUND(E687*F687,2),IF(AO687=0,(SUMIF('ORÇ.REPROG. P CAIXA'!$AC$13:$AC$1012,B687,$AO$11:$AO$1010)),AO687))</f>
        <v>0</v>
      </c>
      <c r="H687" s="163" t="n">
        <f aca="false">IF(J687&lt;&gt;0,IF(E687&lt;&gt;0,J687/F687,0),0)</f>
        <v>0</v>
      </c>
      <c r="I687" s="163" t="n">
        <f aca="false">IF(L687&lt;&gt;0,IF(E687&lt;&gt;0,L687/F687,0),0)</f>
        <v>0</v>
      </c>
      <c r="J687" s="163" t="n">
        <f aca="false">IF(E687&lt;&gt;0,ROUND(INDEX($P$11:$AM$1010,$A687,$L$1),2),IF(AX687=0,(SUMIF($AP$11:$AP$1010,B687,$AX$11:$AX$1010)),AX687))</f>
        <v>0</v>
      </c>
      <c r="K687" s="163" t="n">
        <f aca="false">IF(G687=0,0,(J687/G687)*100)</f>
        <v>0</v>
      </c>
      <c r="L687" s="163" t="n">
        <f aca="false">IF(E687&lt;&gt;0,ROUND(IF($L$1=1,SUM(P687),"0")+IF($L$1=2,SUM($P687:Q687),"0")+IF($L$1=3,SUM($P687:R687),"0")+IF($L$1=4,SUM($P687:S687),"0")+IF($L$1=5,SUM($P687:T687),"0")+IF($L$1=6,SUM($P687:U687),"0")+IF($L$1=7,SUM($P687:V687),"0")+IF($L$1=8,SUM($P687:W687),"0")+IF($L$1=9,SUM($P687:X687),"0")+IF($L$1=10,SUM($P687:Y687),"0")+IF($L$1=11,SUM($P687:Z687),"0")+IF($L$1=12,SUM($P687:AA687),"0")+IF($L$1=13,SUM($P687:AB687),"0")+IF($L$1=14,SUM($P687:AC687),"0")+IF($L$1=15,SUM($P687:AD687),"0")+IF($L$1=16,SUM($P687:AE687),"0")+IF($L$1=17,SUM($P687:AF687),"0")+IF($L$1=18,SUM($P687:AG687),"0")+IF($L$1=19,SUM($P687:AH687),"0")+IF($L$1=20,SUM($P687:AI687),"0")+IF($L$1=21,SUM($P687:AJ687),"0")+IF($L$1=22,SUM($P687:AK687),"0")+IF($L$1=23,SUM($P687:AL687),"0")+IF($L$1=24,SUM($P687:AM687),"0"),2),IF(BC687=0,(SUMIF($AP$11:$AP$1010,B687,$BC$11:$BC$1010)),BC687))</f>
        <v>0</v>
      </c>
      <c r="M687" s="163" t="n">
        <f aca="false">IF(G687=0,0,(L687/G687)*100)</f>
        <v>0</v>
      </c>
      <c r="N687" s="168" t="str">
        <f aca="false">IF(B687&gt;0,"ok","ocultar")</f>
        <v>ocultar</v>
      </c>
      <c r="O687" s="650"/>
      <c r="P687" s="724"/>
      <c r="Q687" s="725"/>
      <c r="R687" s="725"/>
      <c r="S687" s="725"/>
      <c r="T687" s="725"/>
      <c r="U687" s="725"/>
      <c r="V687" s="725"/>
      <c r="W687" s="725"/>
      <c r="X687" s="725"/>
      <c r="Y687" s="725"/>
      <c r="Z687" s="725"/>
      <c r="AA687" s="726"/>
      <c r="AB687" s="726"/>
      <c r="AC687" s="726"/>
      <c r="AD687" s="726"/>
      <c r="AE687" s="726"/>
      <c r="AF687" s="726"/>
      <c r="AG687" s="726"/>
      <c r="AH687" s="726"/>
      <c r="AI687" s="726"/>
      <c r="AJ687" s="726"/>
      <c r="AK687" s="726"/>
      <c r="AL687" s="726"/>
      <c r="AM687" s="727"/>
      <c r="AO687" s="728" t="n">
        <f aca="false">IF(E687&lt;&gt;0,G687,0)</f>
        <v>0</v>
      </c>
      <c r="AP687" s="157" t="n">
        <f aca="false">IF(B687=0,AP686,IF(ISNONTEXT(B687)=TRUE(),INT(B687),INT(LEFT(B687,FIND(".",B687)-1))))</f>
        <v>3</v>
      </c>
      <c r="AQ687" s="157" t="str">
        <f aca="false">IF(AQ688=1,1,IF(B687&lt;&gt;0,1,IF(C687&lt;&gt;0,1,IF(D687&lt;&gt;0,1,IF(E687&lt;&gt;0,1,"")))))</f>
        <v/>
      </c>
      <c r="AR687" s="157" t="str">
        <f aca="false">IF(AP687=0," ",IF(AP687&lt;&gt;AP686,AP687," "))</f>
        <v> </v>
      </c>
      <c r="AS687" s="732"/>
      <c r="AT687" s="730" t="n">
        <f aca="false">IF(AP687&lt;&gt;AR687,(IF('ORÇ.GLOBAL P CAIXA'!I688="",J687*(INFORMAÇÕES!$Q$99/INFORMAÇÕES!$Q$102),IF('ORÇ.GLOBAL P CAIXA'!I688="R",J687,0))),0)</f>
        <v>0</v>
      </c>
      <c r="AU687" s="75" t="n">
        <f aca="false">IF(AP687&lt;&gt;AR687,(IF('ORÇ.GLOBAL P CAIXA'!I688="",J687*(INFORMAÇÕES!$Q$100/INFORMAÇÕES!$Q$102),IF('ORÇ.GLOBAL P CAIXA'!I688="C",J687,0))),0)</f>
        <v>0</v>
      </c>
      <c r="AV687" s="75" t="n">
        <f aca="false">IF(AP687&lt;&gt;AR687,(IF('ORÇ.GLOBAL P CAIXA'!I688="",J687*INFORMAÇÕES!$U$115,IF('ORÇ.GLOBAL P CAIXA'!I688="CF",J687,0))),0)</f>
        <v>0</v>
      </c>
      <c r="AW687" s="75" t="n">
        <f aca="false">IF(AP687&lt;&gt;AR687,(IF('ORÇ.GLOBAL P CAIXA'!I688="",J687*INFORMAÇÕES!$U$116,IF('ORÇ.GLOBAL P CAIXA'!I688="O",J687,0))),0)</f>
        <v>0</v>
      </c>
      <c r="AX687" s="731" t="n">
        <f aca="false">IF(E687&lt;&gt;0,J687,0)</f>
        <v>0</v>
      </c>
      <c r="AY687" s="730" t="n">
        <f aca="false">IF(AP687&lt;&gt;AR687,(IF('ORÇ.GLOBAL P CAIXA'!I688="",L687*(INFORMAÇÕES!$Q$99/INFORMAÇÕES!$Q$102),IF('ORÇ.GLOBAL P CAIXA'!I688="R",L687,0))),0)</f>
        <v>0</v>
      </c>
      <c r="AZ687" s="75" t="n">
        <f aca="false">IF(AP687&lt;&gt;AR687,(IF('ORÇ.GLOBAL P CAIXA'!I688="",L687*(INFORMAÇÕES!$Q$100/INFORMAÇÕES!$Q$102),IF('ORÇ.GLOBAL P CAIXA'!I688="C",L687,0))),0)</f>
        <v>0</v>
      </c>
      <c r="BA687" s="75" t="n">
        <f aca="false">IF(AP687&lt;&gt;AR687,(IF('ORÇ.GLOBAL P CAIXA'!I688="",L687*INFORMAÇÕES!$U$115,IF('ORÇ.GLOBAL P CAIXA'!I688="CF",L687,0))),0)</f>
        <v>0</v>
      </c>
      <c r="BB687" s="75" t="n">
        <f aca="false">IF(AP687&lt;&gt;AR687,(IF('ORÇ.GLOBAL P CAIXA'!I688="",L687*INFORMAÇÕES!$U$116,IF('ORÇ.GLOBAL P CAIXA'!I688="O",L687,0))),0)</f>
        <v>0</v>
      </c>
      <c r="BC687" s="731" t="n">
        <f aca="false">IF(E687&lt;&gt;0,L687,0)</f>
        <v>0</v>
      </c>
    </row>
    <row r="688" s="174" customFormat="true" ht="14.25" hidden="false" customHeight="false" outlineLevel="0" collapsed="false">
      <c r="A688" s="159" t="n">
        <v>678</v>
      </c>
      <c r="B688" s="160" t="n">
        <f aca="false">'ORÇ.REPROG. P CAIXA'!B690</f>
        <v>0</v>
      </c>
      <c r="C688" s="723" t="n">
        <f aca="false">'ORÇ.REPROG. P CAIXA'!C690</f>
        <v>0</v>
      </c>
      <c r="D688" s="162" t="n">
        <f aca="false">'ORÇ.REPROG. P CAIXA'!D690</f>
        <v>0</v>
      </c>
      <c r="E688" s="163" t="n">
        <f aca="false">IF('BM GLOBAL'!$P$1&lt;&gt;0,'ORÇ.REPROG. P CAIXA'!E690,'ORÇ.REPROG. P CAIXA'!H690)</f>
        <v>0</v>
      </c>
      <c r="F688" s="163" t="n">
        <f aca="false">IF('BM GLOBAL'!$P$1&lt;&gt;0,IF('ORÇ.GLOBAL P CAIXA'!K689=0,'ORÇ.GLOBAL EMPRESA'!G689,'ORÇ.GLOBAL P CAIXA'!F689),'ORÇ.REPROG. P CAIXA'!I690)</f>
        <v>0</v>
      </c>
      <c r="G688" s="163" t="n">
        <f aca="false">IF(E688&lt;&gt;0,ROUND(E688*F688,2),IF(AO688=0,(SUMIF('ORÇ.REPROG. P CAIXA'!$AC$13:$AC$1012,B688,$AO$11:$AO$1010)),AO688))</f>
        <v>0</v>
      </c>
      <c r="H688" s="163" t="n">
        <f aca="false">IF(J688&lt;&gt;0,IF(E688&lt;&gt;0,J688/F688,0),0)</f>
        <v>0</v>
      </c>
      <c r="I688" s="163" t="n">
        <f aca="false">IF(L688&lt;&gt;0,IF(E688&lt;&gt;0,L688/F688,0),0)</f>
        <v>0</v>
      </c>
      <c r="J688" s="163" t="n">
        <f aca="false">IF(E688&lt;&gt;0,ROUND(INDEX($P$11:$AM$1010,$A688,$L$1),2),IF(AX688=0,(SUMIF($AP$11:$AP$1010,B688,$AX$11:$AX$1010)),AX688))</f>
        <v>0</v>
      </c>
      <c r="K688" s="163" t="n">
        <f aca="false">IF(G688=0,0,(J688/G688)*100)</f>
        <v>0</v>
      </c>
      <c r="L688" s="163" t="n">
        <f aca="false">IF(E688&lt;&gt;0,ROUND(IF($L$1=1,SUM(P688),"0")+IF($L$1=2,SUM($P688:Q688),"0")+IF($L$1=3,SUM($P688:R688),"0")+IF($L$1=4,SUM($P688:S688),"0")+IF($L$1=5,SUM($P688:T688),"0")+IF($L$1=6,SUM($P688:U688),"0")+IF($L$1=7,SUM($P688:V688),"0")+IF($L$1=8,SUM($P688:W688),"0")+IF($L$1=9,SUM($P688:X688),"0")+IF($L$1=10,SUM($P688:Y688),"0")+IF($L$1=11,SUM($P688:Z688),"0")+IF($L$1=12,SUM($P688:AA688),"0")+IF($L$1=13,SUM($P688:AB688),"0")+IF($L$1=14,SUM($P688:AC688),"0")+IF($L$1=15,SUM($P688:AD688),"0")+IF($L$1=16,SUM($P688:AE688),"0")+IF($L$1=17,SUM($P688:AF688),"0")+IF($L$1=18,SUM($P688:AG688),"0")+IF($L$1=19,SUM($P688:AH688),"0")+IF($L$1=20,SUM($P688:AI688),"0")+IF($L$1=21,SUM($P688:AJ688),"0")+IF($L$1=22,SUM($P688:AK688),"0")+IF($L$1=23,SUM($P688:AL688),"0")+IF($L$1=24,SUM($P688:AM688),"0"),2),IF(BC688=0,(SUMIF($AP$11:$AP$1010,B688,$BC$11:$BC$1010)),BC688))</f>
        <v>0</v>
      </c>
      <c r="M688" s="163" t="n">
        <f aca="false">IF(G688=0,0,(L688/G688)*100)</f>
        <v>0</v>
      </c>
      <c r="N688" s="168" t="str">
        <f aca="false">IF(B688&gt;0,"ok","ocultar")</f>
        <v>ocultar</v>
      </c>
      <c r="O688" s="650"/>
      <c r="P688" s="724"/>
      <c r="Q688" s="725"/>
      <c r="R688" s="725"/>
      <c r="S688" s="725"/>
      <c r="T688" s="725"/>
      <c r="U688" s="725"/>
      <c r="V688" s="725"/>
      <c r="W688" s="725"/>
      <c r="X688" s="725"/>
      <c r="Y688" s="725"/>
      <c r="Z688" s="725"/>
      <c r="AA688" s="726"/>
      <c r="AB688" s="726"/>
      <c r="AC688" s="726"/>
      <c r="AD688" s="726"/>
      <c r="AE688" s="726"/>
      <c r="AF688" s="726"/>
      <c r="AG688" s="726"/>
      <c r="AH688" s="726"/>
      <c r="AI688" s="726"/>
      <c r="AJ688" s="726"/>
      <c r="AK688" s="726"/>
      <c r="AL688" s="726"/>
      <c r="AM688" s="727"/>
      <c r="AO688" s="728" t="n">
        <f aca="false">IF(E688&lt;&gt;0,G688,0)</f>
        <v>0</v>
      </c>
      <c r="AP688" s="157" t="n">
        <f aca="false">IF(B688=0,AP687,IF(ISNONTEXT(B688)=TRUE(),INT(B688),INT(LEFT(B688,FIND(".",B688)-1))))</f>
        <v>3</v>
      </c>
      <c r="AQ688" s="157" t="str">
        <f aca="false">IF(AQ689=1,1,IF(B688&lt;&gt;0,1,IF(C688&lt;&gt;0,1,IF(D688&lt;&gt;0,1,IF(E688&lt;&gt;0,1,"")))))</f>
        <v/>
      </c>
      <c r="AR688" s="157" t="str">
        <f aca="false">IF(AP688=0," ",IF(AP688&lt;&gt;AP687,AP688," "))</f>
        <v> </v>
      </c>
      <c r="AS688" s="732"/>
      <c r="AT688" s="730" t="n">
        <f aca="false">IF(AP688&lt;&gt;AR688,(IF('ORÇ.GLOBAL P CAIXA'!I689="",J688*(INFORMAÇÕES!$Q$99/INFORMAÇÕES!$Q$102),IF('ORÇ.GLOBAL P CAIXA'!I689="R",J688,0))),0)</f>
        <v>0</v>
      </c>
      <c r="AU688" s="75" t="n">
        <f aca="false">IF(AP688&lt;&gt;AR688,(IF('ORÇ.GLOBAL P CAIXA'!I689="",J688*(INFORMAÇÕES!$Q$100/INFORMAÇÕES!$Q$102),IF('ORÇ.GLOBAL P CAIXA'!I689="C",J688,0))),0)</f>
        <v>0</v>
      </c>
      <c r="AV688" s="75" t="n">
        <f aca="false">IF(AP688&lt;&gt;AR688,(IF('ORÇ.GLOBAL P CAIXA'!I689="",J688*INFORMAÇÕES!$U$115,IF('ORÇ.GLOBAL P CAIXA'!I689="CF",J688,0))),0)</f>
        <v>0</v>
      </c>
      <c r="AW688" s="75" t="n">
        <f aca="false">IF(AP688&lt;&gt;AR688,(IF('ORÇ.GLOBAL P CAIXA'!I689="",J688*INFORMAÇÕES!$U$116,IF('ORÇ.GLOBAL P CAIXA'!I689="O",J688,0))),0)</f>
        <v>0</v>
      </c>
      <c r="AX688" s="731" t="n">
        <f aca="false">IF(E688&lt;&gt;0,J688,0)</f>
        <v>0</v>
      </c>
      <c r="AY688" s="730" t="n">
        <f aca="false">IF(AP688&lt;&gt;AR688,(IF('ORÇ.GLOBAL P CAIXA'!I689="",L688*(INFORMAÇÕES!$Q$99/INFORMAÇÕES!$Q$102),IF('ORÇ.GLOBAL P CAIXA'!I689="R",L688,0))),0)</f>
        <v>0</v>
      </c>
      <c r="AZ688" s="75" t="n">
        <f aca="false">IF(AP688&lt;&gt;AR688,(IF('ORÇ.GLOBAL P CAIXA'!I689="",L688*(INFORMAÇÕES!$Q$100/INFORMAÇÕES!$Q$102),IF('ORÇ.GLOBAL P CAIXA'!I689="C",L688,0))),0)</f>
        <v>0</v>
      </c>
      <c r="BA688" s="75" t="n">
        <f aca="false">IF(AP688&lt;&gt;AR688,(IF('ORÇ.GLOBAL P CAIXA'!I689="",L688*INFORMAÇÕES!$U$115,IF('ORÇ.GLOBAL P CAIXA'!I689="CF",L688,0))),0)</f>
        <v>0</v>
      </c>
      <c r="BB688" s="75" t="n">
        <f aca="false">IF(AP688&lt;&gt;AR688,(IF('ORÇ.GLOBAL P CAIXA'!I689="",L688*INFORMAÇÕES!$U$116,IF('ORÇ.GLOBAL P CAIXA'!I689="O",L688,0))),0)</f>
        <v>0</v>
      </c>
      <c r="BC688" s="731" t="n">
        <f aca="false">IF(E688&lt;&gt;0,L688,0)</f>
        <v>0</v>
      </c>
    </row>
    <row r="689" s="174" customFormat="true" ht="14.25" hidden="false" customHeight="false" outlineLevel="0" collapsed="false">
      <c r="A689" s="159" t="n">
        <v>679</v>
      </c>
      <c r="B689" s="160" t="n">
        <f aca="false">'ORÇ.REPROG. P CAIXA'!B691</f>
        <v>0</v>
      </c>
      <c r="C689" s="723" t="n">
        <f aca="false">'ORÇ.REPROG. P CAIXA'!C691</f>
        <v>0</v>
      </c>
      <c r="D689" s="162" t="n">
        <f aca="false">'ORÇ.REPROG. P CAIXA'!D691</f>
        <v>0</v>
      </c>
      <c r="E689" s="163" t="n">
        <f aca="false">IF('BM GLOBAL'!$P$1&lt;&gt;0,'ORÇ.REPROG. P CAIXA'!E691,'ORÇ.REPROG. P CAIXA'!H691)</f>
        <v>0</v>
      </c>
      <c r="F689" s="163" t="n">
        <f aca="false">IF('BM GLOBAL'!$P$1&lt;&gt;0,IF('ORÇ.GLOBAL P CAIXA'!K690=0,'ORÇ.GLOBAL EMPRESA'!G690,'ORÇ.GLOBAL P CAIXA'!F690),'ORÇ.REPROG. P CAIXA'!I691)</f>
        <v>0</v>
      </c>
      <c r="G689" s="163" t="n">
        <f aca="false">IF(E689&lt;&gt;0,ROUND(E689*F689,2),IF(AO689=0,(SUMIF('ORÇ.REPROG. P CAIXA'!$AC$13:$AC$1012,B689,$AO$11:$AO$1010)),AO689))</f>
        <v>0</v>
      </c>
      <c r="H689" s="163" t="n">
        <f aca="false">IF(J689&lt;&gt;0,IF(E689&lt;&gt;0,J689/F689,0),0)</f>
        <v>0</v>
      </c>
      <c r="I689" s="163" t="n">
        <f aca="false">IF(L689&lt;&gt;0,IF(E689&lt;&gt;0,L689/F689,0),0)</f>
        <v>0</v>
      </c>
      <c r="J689" s="163" t="n">
        <f aca="false">IF(E689&lt;&gt;0,ROUND(INDEX($P$11:$AM$1010,$A689,$L$1),2),IF(AX689=0,(SUMIF($AP$11:$AP$1010,B689,$AX$11:$AX$1010)),AX689))</f>
        <v>0</v>
      </c>
      <c r="K689" s="163" t="n">
        <f aca="false">IF(G689=0,0,(J689/G689)*100)</f>
        <v>0</v>
      </c>
      <c r="L689" s="163" t="n">
        <f aca="false">IF(E689&lt;&gt;0,ROUND(IF($L$1=1,SUM(P689),"0")+IF($L$1=2,SUM($P689:Q689),"0")+IF($L$1=3,SUM($P689:R689),"0")+IF($L$1=4,SUM($P689:S689),"0")+IF($L$1=5,SUM($P689:T689),"0")+IF($L$1=6,SUM($P689:U689),"0")+IF($L$1=7,SUM($P689:V689),"0")+IF($L$1=8,SUM($P689:W689),"0")+IF($L$1=9,SUM($P689:X689),"0")+IF($L$1=10,SUM($P689:Y689),"0")+IF($L$1=11,SUM($P689:Z689),"0")+IF($L$1=12,SUM($P689:AA689),"0")+IF($L$1=13,SUM($P689:AB689),"0")+IF($L$1=14,SUM($P689:AC689),"0")+IF($L$1=15,SUM($P689:AD689),"0")+IF($L$1=16,SUM($P689:AE689),"0")+IF($L$1=17,SUM($P689:AF689),"0")+IF($L$1=18,SUM($P689:AG689),"0")+IF($L$1=19,SUM($P689:AH689),"0")+IF($L$1=20,SUM($P689:AI689),"0")+IF($L$1=21,SUM($P689:AJ689),"0")+IF($L$1=22,SUM($P689:AK689),"0")+IF($L$1=23,SUM($P689:AL689),"0")+IF($L$1=24,SUM($P689:AM689),"0"),2),IF(BC689=0,(SUMIF($AP$11:$AP$1010,B689,$BC$11:$BC$1010)),BC689))</f>
        <v>0</v>
      </c>
      <c r="M689" s="163" t="n">
        <f aca="false">IF(G689=0,0,(L689/G689)*100)</f>
        <v>0</v>
      </c>
      <c r="N689" s="168" t="str">
        <f aca="false">IF(B689&gt;0,"ok","ocultar")</f>
        <v>ocultar</v>
      </c>
      <c r="O689" s="650"/>
      <c r="P689" s="724"/>
      <c r="Q689" s="725"/>
      <c r="R689" s="725"/>
      <c r="S689" s="725"/>
      <c r="T689" s="725"/>
      <c r="U689" s="725"/>
      <c r="V689" s="725"/>
      <c r="W689" s="725"/>
      <c r="X689" s="725"/>
      <c r="Y689" s="725"/>
      <c r="Z689" s="725"/>
      <c r="AA689" s="726"/>
      <c r="AB689" s="726"/>
      <c r="AC689" s="726"/>
      <c r="AD689" s="726"/>
      <c r="AE689" s="726"/>
      <c r="AF689" s="726"/>
      <c r="AG689" s="726"/>
      <c r="AH689" s="726"/>
      <c r="AI689" s="726"/>
      <c r="AJ689" s="726"/>
      <c r="AK689" s="726"/>
      <c r="AL689" s="726"/>
      <c r="AM689" s="727"/>
      <c r="AO689" s="728" t="n">
        <f aca="false">IF(E689&lt;&gt;0,G689,0)</f>
        <v>0</v>
      </c>
      <c r="AP689" s="157" t="n">
        <f aca="false">IF(B689=0,AP688,IF(ISNONTEXT(B689)=TRUE(),INT(B689),INT(LEFT(B689,FIND(".",B689)-1))))</f>
        <v>3</v>
      </c>
      <c r="AQ689" s="157" t="str">
        <f aca="false">IF(AQ690=1,1,IF(B689&lt;&gt;0,1,IF(C689&lt;&gt;0,1,IF(D689&lt;&gt;0,1,IF(E689&lt;&gt;0,1,"")))))</f>
        <v/>
      </c>
      <c r="AR689" s="157" t="str">
        <f aca="false">IF(AP689=0," ",IF(AP689&lt;&gt;AP688,AP689," "))</f>
        <v> </v>
      </c>
      <c r="AS689" s="732"/>
      <c r="AT689" s="730" t="n">
        <f aca="false">IF(AP689&lt;&gt;AR689,(IF('ORÇ.GLOBAL P CAIXA'!I690="",J689*(INFORMAÇÕES!$Q$99/INFORMAÇÕES!$Q$102),IF('ORÇ.GLOBAL P CAIXA'!I690="R",J689,0))),0)</f>
        <v>0</v>
      </c>
      <c r="AU689" s="75" t="n">
        <f aca="false">IF(AP689&lt;&gt;AR689,(IF('ORÇ.GLOBAL P CAIXA'!I690="",J689*(INFORMAÇÕES!$Q$100/INFORMAÇÕES!$Q$102),IF('ORÇ.GLOBAL P CAIXA'!I690="C",J689,0))),0)</f>
        <v>0</v>
      </c>
      <c r="AV689" s="75" t="n">
        <f aca="false">IF(AP689&lt;&gt;AR689,(IF('ORÇ.GLOBAL P CAIXA'!I690="",J689*INFORMAÇÕES!$U$115,IF('ORÇ.GLOBAL P CAIXA'!I690="CF",J689,0))),0)</f>
        <v>0</v>
      </c>
      <c r="AW689" s="75" t="n">
        <f aca="false">IF(AP689&lt;&gt;AR689,(IF('ORÇ.GLOBAL P CAIXA'!I690="",J689*INFORMAÇÕES!$U$116,IF('ORÇ.GLOBAL P CAIXA'!I690="O",J689,0))),0)</f>
        <v>0</v>
      </c>
      <c r="AX689" s="731" t="n">
        <f aca="false">IF(E689&lt;&gt;0,J689,0)</f>
        <v>0</v>
      </c>
      <c r="AY689" s="730" t="n">
        <f aca="false">IF(AP689&lt;&gt;AR689,(IF('ORÇ.GLOBAL P CAIXA'!I690="",L689*(INFORMAÇÕES!$Q$99/INFORMAÇÕES!$Q$102),IF('ORÇ.GLOBAL P CAIXA'!I690="R",L689,0))),0)</f>
        <v>0</v>
      </c>
      <c r="AZ689" s="75" t="n">
        <f aca="false">IF(AP689&lt;&gt;AR689,(IF('ORÇ.GLOBAL P CAIXA'!I690="",L689*(INFORMAÇÕES!$Q$100/INFORMAÇÕES!$Q$102),IF('ORÇ.GLOBAL P CAIXA'!I690="C",L689,0))),0)</f>
        <v>0</v>
      </c>
      <c r="BA689" s="75" t="n">
        <f aca="false">IF(AP689&lt;&gt;AR689,(IF('ORÇ.GLOBAL P CAIXA'!I690="",L689*INFORMAÇÕES!$U$115,IF('ORÇ.GLOBAL P CAIXA'!I690="CF",L689,0))),0)</f>
        <v>0</v>
      </c>
      <c r="BB689" s="75" t="n">
        <f aca="false">IF(AP689&lt;&gt;AR689,(IF('ORÇ.GLOBAL P CAIXA'!I690="",L689*INFORMAÇÕES!$U$116,IF('ORÇ.GLOBAL P CAIXA'!I690="O",L689,0))),0)</f>
        <v>0</v>
      </c>
      <c r="BC689" s="731" t="n">
        <f aca="false">IF(E689&lt;&gt;0,L689,0)</f>
        <v>0</v>
      </c>
    </row>
    <row r="690" s="174" customFormat="true" ht="14.25" hidden="false" customHeight="false" outlineLevel="0" collapsed="false">
      <c r="A690" s="159" t="n">
        <v>680</v>
      </c>
      <c r="B690" s="160" t="n">
        <f aca="false">'ORÇ.REPROG. P CAIXA'!B692</f>
        <v>0</v>
      </c>
      <c r="C690" s="723" t="n">
        <f aca="false">'ORÇ.REPROG. P CAIXA'!C692</f>
        <v>0</v>
      </c>
      <c r="D690" s="162" t="n">
        <f aca="false">'ORÇ.REPROG. P CAIXA'!D692</f>
        <v>0</v>
      </c>
      <c r="E690" s="163" t="n">
        <f aca="false">IF('BM GLOBAL'!$P$1&lt;&gt;0,'ORÇ.REPROG. P CAIXA'!E692,'ORÇ.REPROG. P CAIXA'!H692)</f>
        <v>0</v>
      </c>
      <c r="F690" s="163" t="n">
        <f aca="false">IF('BM GLOBAL'!$P$1&lt;&gt;0,IF('ORÇ.GLOBAL P CAIXA'!K691=0,'ORÇ.GLOBAL EMPRESA'!G691,'ORÇ.GLOBAL P CAIXA'!F691),'ORÇ.REPROG. P CAIXA'!I692)</f>
        <v>0</v>
      </c>
      <c r="G690" s="163" t="n">
        <f aca="false">IF(E690&lt;&gt;0,ROUND(E690*F690,2),IF(AO690=0,(SUMIF('ORÇ.REPROG. P CAIXA'!$AC$13:$AC$1012,B690,$AO$11:$AO$1010)),AO690))</f>
        <v>0</v>
      </c>
      <c r="H690" s="163" t="n">
        <f aca="false">IF(J690&lt;&gt;0,IF(E690&lt;&gt;0,J690/F690,0),0)</f>
        <v>0</v>
      </c>
      <c r="I690" s="163" t="n">
        <f aca="false">IF(L690&lt;&gt;0,IF(E690&lt;&gt;0,L690/F690,0),0)</f>
        <v>0</v>
      </c>
      <c r="J690" s="163" t="n">
        <f aca="false">IF(E690&lt;&gt;0,ROUND(INDEX($P$11:$AM$1010,$A690,$L$1),2),IF(AX690=0,(SUMIF($AP$11:$AP$1010,B690,$AX$11:$AX$1010)),AX690))</f>
        <v>0</v>
      </c>
      <c r="K690" s="163" t="n">
        <f aca="false">IF(G690=0,0,(J690/G690)*100)</f>
        <v>0</v>
      </c>
      <c r="L690" s="163" t="n">
        <f aca="false">IF(E690&lt;&gt;0,ROUND(IF($L$1=1,SUM(P690),"0")+IF($L$1=2,SUM($P690:Q690),"0")+IF($L$1=3,SUM($P690:R690),"0")+IF($L$1=4,SUM($P690:S690),"0")+IF($L$1=5,SUM($P690:T690),"0")+IF($L$1=6,SUM($P690:U690),"0")+IF($L$1=7,SUM($P690:V690),"0")+IF($L$1=8,SUM($P690:W690),"0")+IF($L$1=9,SUM($P690:X690),"0")+IF($L$1=10,SUM($P690:Y690),"0")+IF($L$1=11,SUM($P690:Z690),"0")+IF($L$1=12,SUM($P690:AA690),"0")+IF($L$1=13,SUM($P690:AB690),"0")+IF($L$1=14,SUM($P690:AC690),"0")+IF($L$1=15,SUM($P690:AD690),"0")+IF($L$1=16,SUM($P690:AE690),"0")+IF($L$1=17,SUM($P690:AF690),"0")+IF($L$1=18,SUM($P690:AG690),"0")+IF($L$1=19,SUM($P690:AH690),"0")+IF($L$1=20,SUM($P690:AI690),"0")+IF($L$1=21,SUM($P690:AJ690),"0")+IF($L$1=22,SUM($P690:AK690),"0")+IF($L$1=23,SUM($P690:AL690),"0")+IF($L$1=24,SUM($P690:AM690),"0"),2),IF(BC690=0,(SUMIF($AP$11:$AP$1010,B690,$BC$11:$BC$1010)),BC690))</f>
        <v>0</v>
      </c>
      <c r="M690" s="163" t="n">
        <f aca="false">IF(G690=0,0,(L690/G690)*100)</f>
        <v>0</v>
      </c>
      <c r="N690" s="168" t="str">
        <f aca="false">IF(B690&gt;0,"ok","ocultar")</f>
        <v>ocultar</v>
      </c>
      <c r="O690" s="650"/>
      <c r="P690" s="724"/>
      <c r="Q690" s="725"/>
      <c r="R690" s="725"/>
      <c r="S690" s="725"/>
      <c r="T690" s="725"/>
      <c r="U690" s="725"/>
      <c r="V690" s="725"/>
      <c r="W690" s="725"/>
      <c r="X690" s="725"/>
      <c r="Y690" s="725"/>
      <c r="Z690" s="725"/>
      <c r="AA690" s="726"/>
      <c r="AB690" s="726"/>
      <c r="AC690" s="726"/>
      <c r="AD690" s="726"/>
      <c r="AE690" s="726"/>
      <c r="AF690" s="726"/>
      <c r="AG690" s="726"/>
      <c r="AH690" s="726"/>
      <c r="AI690" s="726"/>
      <c r="AJ690" s="726"/>
      <c r="AK690" s="726"/>
      <c r="AL690" s="726"/>
      <c r="AM690" s="727"/>
      <c r="AO690" s="728" t="n">
        <f aca="false">IF(E690&lt;&gt;0,G690,0)</f>
        <v>0</v>
      </c>
      <c r="AP690" s="157" t="n">
        <f aca="false">IF(B690=0,AP689,IF(ISNONTEXT(B690)=TRUE(),INT(B690),INT(LEFT(B690,FIND(".",B690)-1))))</f>
        <v>3</v>
      </c>
      <c r="AQ690" s="157" t="str">
        <f aca="false">IF(AQ691=1,1,IF(B690&lt;&gt;0,1,IF(C690&lt;&gt;0,1,IF(D690&lt;&gt;0,1,IF(E690&lt;&gt;0,1,"")))))</f>
        <v/>
      </c>
      <c r="AR690" s="157" t="str">
        <f aca="false">IF(AP690=0," ",IF(AP690&lt;&gt;AP689,AP690," "))</f>
        <v> </v>
      </c>
      <c r="AS690" s="732"/>
      <c r="AT690" s="730" t="n">
        <f aca="false">IF(AP690&lt;&gt;AR690,(IF('ORÇ.GLOBAL P CAIXA'!I691="",J690*(INFORMAÇÕES!$Q$99/INFORMAÇÕES!$Q$102),IF('ORÇ.GLOBAL P CAIXA'!I691="R",J690,0))),0)</f>
        <v>0</v>
      </c>
      <c r="AU690" s="75" t="n">
        <f aca="false">IF(AP690&lt;&gt;AR690,(IF('ORÇ.GLOBAL P CAIXA'!I691="",J690*(INFORMAÇÕES!$Q$100/INFORMAÇÕES!$Q$102),IF('ORÇ.GLOBAL P CAIXA'!I691="C",J690,0))),0)</f>
        <v>0</v>
      </c>
      <c r="AV690" s="75" t="n">
        <f aca="false">IF(AP690&lt;&gt;AR690,(IF('ORÇ.GLOBAL P CAIXA'!I691="",J690*INFORMAÇÕES!$U$115,IF('ORÇ.GLOBAL P CAIXA'!I691="CF",J690,0))),0)</f>
        <v>0</v>
      </c>
      <c r="AW690" s="75" t="n">
        <f aca="false">IF(AP690&lt;&gt;AR690,(IF('ORÇ.GLOBAL P CAIXA'!I691="",J690*INFORMAÇÕES!$U$116,IF('ORÇ.GLOBAL P CAIXA'!I691="O",J690,0))),0)</f>
        <v>0</v>
      </c>
      <c r="AX690" s="731" t="n">
        <f aca="false">IF(E690&lt;&gt;0,J690,0)</f>
        <v>0</v>
      </c>
      <c r="AY690" s="730" t="n">
        <f aca="false">IF(AP690&lt;&gt;AR690,(IF('ORÇ.GLOBAL P CAIXA'!I691="",L690*(INFORMAÇÕES!$Q$99/INFORMAÇÕES!$Q$102),IF('ORÇ.GLOBAL P CAIXA'!I691="R",L690,0))),0)</f>
        <v>0</v>
      </c>
      <c r="AZ690" s="75" t="n">
        <f aca="false">IF(AP690&lt;&gt;AR690,(IF('ORÇ.GLOBAL P CAIXA'!I691="",L690*(INFORMAÇÕES!$Q$100/INFORMAÇÕES!$Q$102),IF('ORÇ.GLOBAL P CAIXA'!I691="C",L690,0))),0)</f>
        <v>0</v>
      </c>
      <c r="BA690" s="75" t="n">
        <f aca="false">IF(AP690&lt;&gt;AR690,(IF('ORÇ.GLOBAL P CAIXA'!I691="",L690*INFORMAÇÕES!$U$115,IF('ORÇ.GLOBAL P CAIXA'!I691="CF",L690,0))),0)</f>
        <v>0</v>
      </c>
      <c r="BB690" s="75" t="n">
        <f aca="false">IF(AP690&lt;&gt;AR690,(IF('ORÇ.GLOBAL P CAIXA'!I691="",L690*INFORMAÇÕES!$U$116,IF('ORÇ.GLOBAL P CAIXA'!I691="O",L690,0))),0)</f>
        <v>0</v>
      </c>
      <c r="BC690" s="731" t="n">
        <f aca="false">IF(E690&lt;&gt;0,L690,0)</f>
        <v>0</v>
      </c>
    </row>
    <row r="691" s="174" customFormat="true" ht="14.25" hidden="false" customHeight="false" outlineLevel="0" collapsed="false">
      <c r="A691" s="159" t="n">
        <v>681</v>
      </c>
      <c r="B691" s="160" t="n">
        <f aca="false">'ORÇ.REPROG. P CAIXA'!B693</f>
        <v>0</v>
      </c>
      <c r="C691" s="723" t="n">
        <f aca="false">'ORÇ.REPROG. P CAIXA'!C693</f>
        <v>0</v>
      </c>
      <c r="D691" s="162" t="n">
        <f aca="false">'ORÇ.REPROG. P CAIXA'!D693</f>
        <v>0</v>
      </c>
      <c r="E691" s="163" t="n">
        <f aca="false">IF('BM GLOBAL'!$P$1&lt;&gt;0,'ORÇ.REPROG. P CAIXA'!E693,'ORÇ.REPROG. P CAIXA'!H693)</f>
        <v>0</v>
      </c>
      <c r="F691" s="163" t="n">
        <f aca="false">IF('BM GLOBAL'!$P$1&lt;&gt;0,IF('ORÇ.GLOBAL P CAIXA'!K692=0,'ORÇ.GLOBAL EMPRESA'!G692,'ORÇ.GLOBAL P CAIXA'!F692),'ORÇ.REPROG. P CAIXA'!I693)</f>
        <v>0</v>
      </c>
      <c r="G691" s="163" t="n">
        <f aca="false">IF(E691&lt;&gt;0,ROUND(E691*F691,2),IF(AO691=0,(SUMIF('ORÇ.REPROG. P CAIXA'!$AC$13:$AC$1012,B691,$AO$11:$AO$1010)),AO691))</f>
        <v>0</v>
      </c>
      <c r="H691" s="163" t="n">
        <f aca="false">IF(J691&lt;&gt;0,IF(E691&lt;&gt;0,J691/F691,0),0)</f>
        <v>0</v>
      </c>
      <c r="I691" s="163" t="n">
        <f aca="false">IF(L691&lt;&gt;0,IF(E691&lt;&gt;0,L691/F691,0),0)</f>
        <v>0</v>
      </c>
      <c r="J691" s="163" t="n">
        <f aca="false">IF(E691&lt;&gt;0,ROUND(INDEX($P$11:$AM$1010,$A691,$L$1),2),IF(AX691=0,(SUMIF($AP$11:$AP$1010,B691,$AX$11:$AX$1010)),AX691))</f>
        <v>0</v>
      </c>
      <c r="K691" s="163" t="n">
        <f aca="false">IF(G691=0,0,(J691/G691)*100)</f>
        <v>0</v>
      </c>
      <c r="L691" s="163" t="n">
        <f aca="false">IF(E691&lt;&gt;0,ROUND(IF($L$1=1,SUM(P691),"0")+IF($L$1=2,SUM($P691:Q691),"0")+IF($L$1=3,SUM($P691:R691),"0")+IF($L$1=4,SUM($P691:S691),"0")+IF($L$1=5,SUM($P691:T691),"0")+IF($L$1=6,SUM($P691:U691),"0")+IF($L$1=7,SUM($P691:V691),"0")+IF($L$1=8,SUM($P691:W691),"0")+IF($L$1=9,SUM($P691:X691),"0")+IF($L$1=10,SUM($P691:Y691),"0")+IF($L$1=11,SUM($P691:Z691),"0")+IF($L$1=12,SUM($P691:AA691),"0")+IF($L$1=13,SUM($P691:AB691),"0")+IF($L$1=14,SUM($P691:AC691),"0")+IF($L$1=15,SUM($P691:AD691),"0")+IF($L$1=16,SUM($P691:AE691),"0")+IF($L$1=17,SUM($P691:AF691),"0")+IF($L$1=18,SUM($P691:AG691),"0")+IF($L$1=19,SUM($P691:AH691),"0")+IF($L$1=20,SUM($P691:AI691),"0")+IF($L$1=21,SUM($P691:AJ691),"0")+IF($L$1=22,SUM($P691:AK691),"0")+IF($L$1=23,SUM($P691:AL691),"0")+IF($L$1=24,SUM($P691:AM691),"0"),2),IF(BC691=0,(SUMIF($AP$11:$AP$1010,B691,$BC$11:$BC$1010)),BC691))</f>
        <v>0</v>
      </c>
      <c r="M691" s="163" t="n">
        <f aca="false">IF(G691=0,0,(L691/G691)*100)</f>
        <v>0</v>
      </c>
      <c r="N691" s="168" t="str">
        <f aca="false">IF(B691&gt;0,"ok","ocultar")</f>
        <v>ocultar</v>
      </c>
      <c r="O691" s="650"/>
      <c r="P691" s="724"/>
      <c r="Q691" s="725"/>
      <c r="R691" s="725"/>
      <c r="S691" s="725"/>
      <c r="T691" s="725"/>
      <c r="U691" s="725"/>
      <c r="V691" s="725"/>
      <c r="W691" s="725"/>
      <c r="X691" s="725"/>
      <c r="Y691" s="725"/>
      <c r="Z691" s="725"/>
      <c r="AA691" s="726"/>
      <c r="AB691" s="726"/>
      <c r="AC691" s="726"/>
      <c r="AD691" s="726"/>
      <c r="AE691" s="726"/>
      <c r="AF691" s="726"/>
      <c r="AG691" s="726"/>
      <c r="AH691" s="726"/>
      <c r="AI691" s="726"/>
      <c r="AJ691" s="726"/>
      <c r="AK691" s="726"/>
      <c r="AL691" s="726"/>
      <c r="AM691" s="727"/>
      <c r="AO691" s="728" t="n">
        <f aca="false">IF(E691&lt;&gt;0,G691,0)</f>
        <v>0</v>
      </c>
      <c r="AP691" s="157" t="n">
        <f aca="false">IF(B691=0,AP690,IF(ISNONTEXT(B691)=TRUE(),INT(B691),INT(LEFT(B691,FIND(".",B691)-1))))</f>
        <v>3</v>
      </c>
      <c r="AQ691" s="157" t="str">
        <f aca="false">IF(AQ692=1,1,IF(B691&lt;&gt;0,1,IF(C691&lt;&gt;0,1,IF(D691&lt;&gt;0,1,IF(E691&lt;&gt;0,1,"")))))</f>
        <v/>
      </c>
      <c r="AR691" s="157" t="str">
        <f aca="false">IF(AP691=0," ",IF(AP691&lt;&gt;AP690,AP691," "))</f>
        <v> </v>
      </c>
      <c r="AS691" s="732"/>
      <c r="AT691" s="730" t="n">
        <f aca="false">IF(AP691&lt;&gt;AR691,(IF('ORÇ.GLOBAL P CAIXA'!I692="",J691*(INFORMAÇÕES!$Q$99/INFORMAÇÕES!$Q$102),IF('ORÇ.GLOBAL P CAIXA'!I692="R",J691,0))),0)</f>
        <v>0</v>
      </c>
      <c r="AU691" s="75" t="n">
        <f aca="false">IF(AP691&lt;&gt;AR691,(IF('ORÇ.GLOBAL P CAIXA'!I692="",J691*(INFORMAÇÕES!$Q$100/INFORMAÇÕES!$Q$102),IF('ORÇ.GLOBAL P CAIXA'!I692="C",J691,0))),0)</f>
        <v>0</v>
      </c>
      <c r="AV691" s="75" t="n">
        <f aca="false">IF(AP691&lt;&gt;AR691,(IF('ORÇ.GLOBAL P CAIXA'!I692="",J691*INFORMAÇÕES!$U$115,IF('ORÇ.GLOBAL P CAIXA'!I692="CF",J691,0))),0)</f>
        <v>0</v>
      </c>
      <c r="AW691" s="75" t="n">
        <f aca="false">IF(AP691&lt;&gt;AR691,(IF('ORÇ.GLOBAL P CAIXA'!I692="",J691*INFORMAÇÕES!$U$116,IF('ORÇ.GLOBAL P CAIXA'!I692="O",J691,0))),0)</f>
        <v>0</v>
      </c>
      <c r="AX691" s="731" t="n">
        <f aca="false">IF(E691&lt;&gt;0,J691,0)</f>
        <v>0</v>
      </c>
      <c r="AY691" s="730" t="n">
        <f aca="false">IF(AP691&lt;&gt;AR691,(IF('ORÇ.GLOBAL P CAIXA'!I692="",L691*(INFORMAÇÕES!$Q$99/INFORMAÇÕES!$Q$102),IF('ORÇ.GLOBAL P CAIXA'!I692="R",L691,0))),0)</f>
        <v>0</v>
      </c>
      <c r="AZ691" s="75" t="n">
        <f aca="false">IF(AP691&lt;&gt;AR691,(IF('ORÇ.GLOBAL P CAIXA'!I692="",L691*(INFORMAÇÕES!$Q$100/INFORMAÇÕES!$Q$102),IF('ORÇ.GLOBAL P CAIXA'!I692="C",L691,0))),0)</f>
        <v>0</v>
      </c>
      <c r="BA691" s="75" t="n">
        <f aca="false">IF(AP691&lt;&gt;AR691,(IF('ORÇ.GLOBAL P CAIXA'!I692="",L691*INFORMAÇÕES!$U$115,IF('ORÇ.GLOBAL P CAIXA'!I692="CF",L691,0))),0)</f>
        <v>0</v>
      </c>
      <c r="BB691" s="75" t="n">
        <f aca="false">IF(AP691&lt;&gt;AR691,(IF('ORÇ.GLOBAL P CAIXA'!I692="",L691*INFORMAÇÕES!$U$116,IF('ORÇ.GLOBAL P CAIXA'!I692="O",L691,0))),0)</f>
        <v>0</v>
      </c>
      <c r="BC691" s="731" t="n">
        <f aca="false">IF(E691&lt;&gt;0,L691,0)</f>
        <v>0</v>
      </c>
    </row>
    <row r="692" s="174" customFormat="true" ht="14.25" hidden="false" customHeight="false" outlineLevel="0" collapsed="false">
      <c r="A692" s="159" t="n">
        <v>682</v>
      </c>
      <c r="B692" s="160" t="n">
        <f aca="false">'ORÇ.REPROG. P CAIXA'!B694</f>
        <v>0</v>
      </c>
      <c r="C692" s="723" t="n">
        <f aca="false">'ORÇ.REPROG. P CAIXA'!C694</f>
        <v>0</v>
      </c>
      <c r="D692" s="162" t="n">
        <f aca="false">'ORÇ.REPROG. P CAIXA'!D694</f>
        <v>0</v>
      </c>
      <c r="E692" s="163" t="n">
        <f aca="false">IF('BM GLOBAL'!$P$1&lt;&gt;0,'ORÇ.REPROG. P CAIXA'!E694,'ORÇ.REPROG. P CAIXA'!H694)</f>
        <v>0</v>
      </c>
      <c r="F692" s="163" t="n">
        <f aca="false">IF('BM GLOBAL'!$P$1&lt;&gt;0,IF('ORÇ.GLOBAL P CAIXA'!K693=0,'ORÇ.GLOBAL EMPRESA'!G693,'ORÇ.GLOBAL P CAIXA'!F693),'ORÇ.REPROG. P CAIXA'!I694)</f>
        <v>0</v>
      </c>
      <c r="G692" s="163" t="n">
        <f aca="false">IF(E692&lt;&gt;0,ROUND(E692*F692,2),IF(AO692=0,(SUMIF('ORÇ.REPROG. P CAIXA'!$AC$13:$AC$1012,B692,$AO$11:$AO$1010)),AO692))</f>
        <v>0</v>
      </c>
      <c r="H692" s="163" t="n">
        <f aca="false">IF(J692&lt;&gt;0,IF(E692&lt;&gt;0,J692/F692,0),0)</f>
        <v>0</v>
      </c>
      <c r="I692" s="163" t="n">
        <f aca="false">IF(L692&lt;&gt;0,IF(E692&lt;&gt;0,L692/F692,0),0)</f>
        <v>0</v>
      </c>
      <c r="J692" s="163" t="n">
        <f aca="false">IF(E692&lt;&gt;0,ROUND(INDEX($P$11:$AM$1010,$A692,$L$1),2),IF(AX692=0,(SUMIF($AP$11:$AP$1010,B692,$AX$11:$AX$1010)),AX692))</f>
        <v>0</v>
      </c>
      <c r="K692" s="163" t="n">
        <f aca="false">IF(G692=0,0,(J692/G692)*100)</f>
        <v>0</v>
      </c>
      <c r="L692" s="163" t="n">
        <f aca="false">IF(E692&lt;&gt;0,ROUND(IF($L$1=1,SUM(P692),"0")+IF($L$1=2,SUM($P692:Q692),"0")+IF($L$1=3,SUM($P692:R692),"0")+IF($L$1=4,SUM($P692:S692),"0")+IF($L$1=5,SUM($P692:T692),"0")+IF($L$1=6,SUM($P692:U692),"0")+IF($L$1=7,SUM($P692:V692),"0")+IF($L$1=8,SUM($P692:W692),"0")+IF($L$1=9,SUM($P692:X692),"0")+IF($L$1=10,SUM($P692:Y692),"0")+IF($L$1=11,SUM($P692:Z692),"0")+IF($L$1=12,SUM($P692:AA692),"0")+IF($L$1=13,SUM($P692:AB692),"0")+IF($L$1=14,SUM($P692:AC692),"0")+IF($L$1=15,SUM($P692:AD692),"0")+IF($L$1=16,SUM($P692:AE692),"0")+IF($L$1=17,SUM($P692:AF692),"0")+IF($L$1=18,SUM($P692:AG692),"0")+IF($L$1=19,SUM($P692:AH692),"0")+IF($L$1=20,SUM($P692:AI692),"0")+IF($L$1=21,SUM($P692:AJ692),"0")+IF($L$1=22,SUM($P692:AK692),"0")+IF($L$1=23,SUM($P692:AL692),"0")+IF($L$1=24,SUM($P692:AM692),"0"),2),IF(BC692=0,(SUMIF($AP$11:$AP$1010,B692,$BC$11:$BC$1010)),BC692))</f>
        <v>0</v>
      </c>
      <c r="M692" s="163" t="n">
        <f aca="false">IF(G692=0,0,(L692/G692)*100)</f>
        <v>0</v>
      </c>
      <c r="N692" s="168" t="str">
        <f aca="false">IF(B692&gt;0,"ok","ocultar")</f>
        <v>ocultar</v>
      </c>
      <c r="O692" s="650"/>
      <c r="P692" s="724"/>
      <c r="Q692" s="725"/>
      <c r="R692" s="725"/>
      <c r="S692" s="725"/>
      <c r="T692" s="725"/>
      <c r="U692" s="725"/>
      <c r="V692" s="725"/>
      <c r="W692" s="725"/>
      <c r="X692" s="725"/>
      <c r="Y692" s="725"/>
      <c r="Z692" s="725"/>
      <c r="AA692" s="726"/>
      <c r="AB692" s="726"/>
      <c r="AC692" s="726"/>
      <c r="AD692" s="726"/>
      <c r="AE692" s="726"/>
      <c r="AF692" s="726"/>
      <c r="AG692" s="726"/>
      <c r="AH692" s="726"/>
      <c r="AI692" s="726"/>
      <c r="AJ692" s="726"/>
      <c r="AK692" s="726"/>
      <c r="AL692" s="726"/>
      <c r="AM692" s="727"/>
      <c r="AO692" s="728" t="n">
        <f aca="false">IF(E692&lt;&gt;0,G692,0)</f>
        <v>0</v>
      </c>
      <c r="AP692" s="157" t="n">
        <f aca="false">IF(B692=0,AP691,IF(ISNONTEXT(B692)=TRUE(),INT(B692),INT(LEFT(B692,FIND(".",B692)-1))))</f>
        <v>3</v>
      </c>
      <c r="AQ692" s="157" t="str">
        <f aca="false">IF(AQ693=1,1,IF(B692&lt;&gt;0,1,IF(C692&lt;&gt;0,1,IF(D692&lt;&gt;0,1,IF(E692&lt;&gt;0,1,"")))))</f>
        <v/>
      </c>
      <c r="AR692" s="157" t="str">
        <f aca="false">IF(AP692=0," ",IF(AP692&lt;&gt;AP691,AP692," "))</f>
        <v> </v>
      </c>
      <c r="AS692" s="732"/>
      <c r="AT692" s="730" t="n">
        <f aca="false">IF(AP692&lt;&gt;AR692,(IF('ORÇ.GLOBAL P CAIXA'!I693="",J692*(INFORMAÇÕES!$Q$99/INFORMAÇÕES!$Q$102),IF('ORÇ.GLOBAL P CAIXA'!I693="R",J692,0))),0)</f>
        <v>0</v>
      </c>
      <c r="AU692" s="75" t="n">
        <f aca="false">IF(AP692&lt;&gt;AR692,(IF('ORÇ.GLOBAL P CAIXA'!I693="",J692*(INFORMAÇÕES!$Q$100/INFORMAÇÕES!$Q$102),IF('ORÇ.GLOBAL P CAIXA'!I693="C",J692,0))),0)</f>
        <v>0</v>
      </c>
      <c r="AV692" s="75" t="n">
        <f aca="false">IF(AP692&lt;&gt;AR692,(IF('ORÇ.GLOBAL P CAIXA'!I693="",J692*INFORMAÇÕES!$U$115,IF('ORÇ.GLOBAL P CAIXA'!I693="CF",J692,0))),0)</f>
        <v>0</v>
      </c>
      <c r="AW692" s="75" t="n">
        <f aca="false">IF(AP692&lt;&gt;AR692,(IF('ORÇ.GLOBAL P CAIXA'!I693="",J692*INFORMAÇÕES!$U$116,IF('ORÇ.GLOBAL P CAIXA'!I693="O",J692,0))),0)</f>
        <v>0</v>
      </c>
      <c r="AX692" s="731" t="n">
        <f aca="false">IF(E692&lt;&gt;0,J692,0)</f>
        <v>0</v>
      </c>
      <c r="AY692" s="730" t="n">
        <f aca="false">IF(AP692&lt;&gt;AR692,(IF('ORÇ.GLOBAL P CAIXA'!I693="",L692*(INFORMAÇÕES!$Q$99/INFORMAÇÕES!$Q$102),IF('ORÇ.GLOBAL P CAIXA'!I693="R",L692,0))),0)</f>
        <v>0</v>
      </c>
      <c r="AZ692" s="75" t="n">
        <f aca="false">IF(AP692&lt;&gt;AR692,(IF('ORÇ.GLOBAL P CAIXA'!I693="",L692*(INFORMAÇÕES!$Q$100/INFORMAÇÕES!$Q$102),IF('ORÇ.GLOBAL P CAIXA'!I693="C",L692,0))),0)</f>
        <v>0</v>
      </c>
      <c r="BA692" s="75" t="n">
        <f aca="false">IF(AP692&lt;&gt;AR692,(IF('ORÇ.GLOBAL P CAIXA'!I693="",L692*INFORMAÇÕES!$U$115,IF('ORÇ.GLOBAL P CAIXA'!I693="CF",L692,0))),0)</f>
        <v>0</v>
      </c>
      <c r="BB692" s="75" t="n">
        <f aca="false">IF(AP692&lt;&gt;AR692,(IF('ORÇ.GLOBAL P CAIXA'!I693="",L692*INFORMAÇÕES!$U$116,IF('ORÇ.GLOBAL P CAIXA'!I693="O",L692,0))),0)</f>
        <v>0</v>
      </c>
      <c r="BC692" s="731" t="n">
        <f aca="false">IF(E692&lt;&gt;0,L692,0)</f>
        <v>0</v>
      </c>
    </row>
    <row r="693" s="174" customFormat="true" ht="14.25" hidden="false" customHeight="false" outlineLevel="0" collapsed="false">
      <c r="A693" s="159" t="n">
        <v>683</v>
      </c>
      <c r="B693" s="160" t="n">
        <f aca="false">'ORÇ.REPROG. P CAIXA'!B695</f>
        <v>0</v>
      </c>
      <c r="C693" s="723" t="n">
        <f aca="false">'ORÇ.REPROG. P CAIXA'!C695</f>
        <v>0</v>
      </c>
      <c r="D693" s="162" t="n">
        <f aca="false">'ORÇ.REPROG. P CAIXA'!D695</f>
        <v>0</v>
      </c>
      <c r="E693" s="163" t="n">
        <f aca="false">IF('BM GLOBAL'!$P$1&lt;&gt;0,'ORÇ.REPROG. P CAIXA'!E695,'ORÇ.REPROG. P CAIXA'!H695)</f>
        <v>0</v>
      </c>
      <c r="F693" s="163" t="n">
        <f aca="false">IF('BM GLOBAL'!$P$1&lt;&gt;0,IF('ORÇ.GLOBAL P CAIXA'!K694=0,'ORÇ.GLOBAL EMPRESA'!G694,'ORÇ.GLOBAL P CAIXA'!F694),'ORÇ.REPROG. P CAIXA'!I695)</f>
        <v>0</v>
      </c>
      <c r="G693" s="163" t="n">
        <f aca="false">IF(E693&lt;&gt;0,ROUND(E693*F693,2),IF(AO693=0,(SUMIF('ORÇ.REPROG. P CAIXA'!$AC$13:$AC$1012,B693,$AO$11:$AO$1010)),AO693))</f>
        <v>0</v>
      </c>
      <c r="H693" s="163" t="n">
        <f aca="false">IF(J693&lt;&gt;0,IF(E693&lt;&gt;0,J693/F693,0),0)</f>
        <v>0</v>
      </c>
      <c r="I693" s="163" t="n">
        <f aca="false">IF(L693&lt;&gt;0,IF(E693&lt;&gt;0,L693/F693,0),0)</f>
        <v>0</v>
      </c>
      <c r="J693" s="163" t="n">
        <f aca="false">IF(E693&lt;&gt;0,ROUND(INDEX($P$11:$AM$1010,$A693,$L$1),2),IF(AX693=0,(SUMIF($AP$11:$AP$1010,B693,$AX$11:$AX$1010)),AX693))</f>
        <v>0</v>
      </c>
      <c r="K693" s="163" t="n">
        <f aca="false">IF(G693=0,0,(J693/G693)*100)</f>
        <v>0</v>
      </c>
      <c r="L693" s="163" t="n">
        <f aca="false">IF(E693&lt;&gt;0,ROUND(IF($L$1=1,SUM(P693),"0")+IF($L$1=2,SUM($P693:Q693),"0")+IF($L$1=3,SUM($P693:R693),"0")+IF($L$1=4,SUM($P693:S693),"0")+IF($L$1=5,SUM($P693:T693),"0")+IF($L$1=6,SUM($P693:U693),"0")+IF($L$1=7,SUM($P693:V693),"0")+IF($L$1=8,SUM($P693:W693),"0")+IF($L$1=9,SUM($P693:X693),"0")+IF($L$1=10,SUM($P693:Y693),"0")+IF($L$1=11,SUM($P693:Z693),"0")+IF($L$1=12,SUM($P693:AA693),"0")+IF($L$1=13,SUM($P693:AB693),"0")+IF($L$1=14,SUM($P693:AC693),"0")+IF($L$1=15,SUM($P693:AD693),"0")+IF($L$1=16,SUM($P693:AE693),"0")+IF($L$1=17,SUM($P693:AF693),"0")+IF($L$1=18,SUM($P693:AG693),"0")+IF($L$1=19,SUM($P693:AH693),"0")+IF($L$1=20,SUM($P693:AI693),"0")+IF($L$1=21,SUM($P693:AJ693),"0")+IF($L$1=22,SUM($P693:AK693),"0")+IF($L$1=23,SUM($P693:AL693),"0")+IF($L$1=24,SUM($P693:AM693),"0"),2),IF(BC693=0,(SUMIF($AP$11:$AP$1010,B693,$BC$11:$BC$1010)),BC693))</f>
        <v>0</v>
      </c>
      <c r="M693" s="163" t="n">
        <f aca="false">IF(G693=0,0,(L693/G693)*100)</f>
        <v>0</v>
      </c>
      <c r="N693" s="168" t="str">
        <f aca="false">IF(B693&gt;0,"ok","ocultar")</f>
        <v>ocultar</v>
      </c>
      <c r="O693" s="650"/>
      <c r="P693" s="724"/>
      <c r="Q693" s="725"/>
      <c r="R693" s="725"/>
      <c r="S693" s="725"/>
      <c r="T693" s="725"/>
      <c r="U693" s="725"/>
      <c r="V693" s="725"/>
      <c r="W693" s="725"/>
      <c r="X693" s="725"/>
      <c r="Y693" s="725"/>
      <c r="Z693" s="725"/>
      <c r="AA693" s="726"/>
      <c r="AB693" s="726"/>
      <c r="AC693" s="726"/>
      <c r="AD693" s="726"/>
      <c r="AE693" s="726"/>
      <c r="AF693" s="726"/>
      <c r="AG693" s="726"/>
      <c r="AH693" s="726"/>
      <c r="AI693" s="726"/>
      <c r="AJ693" s="726"/>
      <c r="AK693" s="726"/>
      <c r="AL693" s="726"/>
      <c r="AM693" s="727"/>
      <c r="AO693" s="728" t="n">
        <f aca="false">IF(E693&lt;&gt;0,G693,0)</f>
        <v>0</v>
      </c>
      <c r="AP693" s="157" t="n">
        <f aca="false">IF(B693=0,AP692,IF(ISNONTEXT(B693)=TRUE(),INT(B693),INT(LEFT(B693,FIND(".",B693)-1))))</f>
        <v>3</v>
      </c>
      <c r="AQ693" s="157" t="str">
        <f aca="false">IF(AQ694=1,1,IF(B693&lt;&gt;0,1,IF(C693&lt;&gt;0,1,IF(D693&lt;&gt;0,1,IF(E693&lt;&gt;0,1,"")))))</f>
        <v/>
      </c>
      <c r="AR693" s="157" t="str">
        <f aca="false">IF(AP693=0," ",IF(AP693&lt;&gt;AP692,AP693," "))</f>
        <v> </v>
      </c>
      <c r="AS693" s="732"/>
      <c r="AT693" s="730" t="n">
        <f aca="false">IF(AP693&lt;&gt;AR693,(IF('ORÇ.GLOBAL P CAIXA'!I694="",J693*(INFORMAÇÕES!$Q$99/INFORMAÇÕES!$Q$102),IF('ORÇ.GLOBAL P CAIXA'!I694="R",J693,0))),0)</f>
        <v>0</v>
      </c>
      <c r="AU693" s="75" t="n">
        <f aca="false">IF(AP693&lt;&gt;AR693,(IF('ORÇ.GLOBAL P CAIXA'!I694="",J693*(INFORMAÇÕES!$Q$100/INFORMAÇÕES!$Q$102),IF('ORÇ.GLOBAL P CAIXA'!I694="C",J693,0))),0)</f>
        <v>0</v>
      </c>
      <c r="AV693" s="75" t="n">
        <f aca="false">IF(AP693&lt;&gt;AR693,(IF('ORÇ.GLOBAL P CAIXA'!I694="",J693*INFORMAÇÕES!$U$115,IF('ORÇ.GLOBAL P CAIXA'!I694="CF",J693,0))),0)</f>
        <v>0</v>
      </c>
      <c r="AW693" s="75" t="n">
        <f aca="false">IF(AP693&lt;&gt;AR693,(IF('ORÇ.GLOBAL P CAIXA'!I694="",J693*INFORMAÇÕES!$U$116,IF('ORÇ.GLOBAL P CAIXA'!I694="O",J693,0))),0)</f>
        <v>0</v>
      </c>
      <c r="AX693" s="731" t="n">
        <f aca="false">IF(E693&lt;&gt;0,J693,0)</f>
        <v>0</v>
      </c>
      <c r="AY693" s="730" t="n">
        <f aca="false">IF(AP693&lt;&gt;AR693,(IF('ORÇ.GLOBAL P CAIXA'!I694="",L693*(INFORMAÇÕES!$Q$99/INFORMAÇÕES!$Q$102),IF('ORÇ.GLOBAL P CAIXA'!I694="R",L693,0))),0)</f>
        <v>0</v>
      </c>
      <c r="AZ693" s="75" t="n">
        <f aca="false">IF(AP693&lt;&gt;AR693,(IF('ORÇ.GLOBAL P CAIXA'!I694="",L693*(INFORMAÇÕES!$Q$100/INFORMAÇÕES!$Q$102),IF('ORÇ.GLOBAL P CAIXA'!I694="C",L693,0))),0)</f>
        <v>0</v>
      </c>
      <c r="BA693" s="75" t="n">
        <f aca="false">IF(AP693&lt;&gt;AR693,(IF('ORÇ.GLOBAL P CAIXA'!I694="",L693*INFORMAÇÕES!$U$115,IF('ORÇ.GLOBAL P CAIXA'!I694="CF",L693,0))),0)</f>
        <v>0</v>
      </c>
      <c r="BB693" s="75" t="n">
        <f aca="false">IF(AP693&lt;&gt;AR693,(IF('ORÇ.GLOBAL P CAIXA'!I694="",L693*INFORMAÇÕES!$U$116,IF('ORÇ.GLOBAL P CAIXA'!I694="O",L693,0))),0)</f>
        <v>0</v>
      </c>
      <c r="BC693" s="731" t="n">
        <f aca="false">IF(E693&lt;&gt;0,L693,0)</f>
        <v>0</v>
      </c>
    </row>
    <row r="694" s="174" customFormat="true" ht="14.25" hidden="false" customHeight="false" outlineLevel="0" collapsed="false">
      <c r="A694" s="159" t="n">
        <v>684</v>
      </c>
      <c r="B694" s="160" t="n">
        <f aca="false">'ORÇ.REPROG. P CAIXA'!B696</f>
        <v>0</v>
      </c>
      <c r="C694" s="723" t="n">
        <f aca="false">'ORÇ.REPROG. P CAIXA'!C696</f>
        <v>0</v>
      </c>
      <c r="D694" s="162" t="n">
        <f aca="false">'ORÇ.REPROG. P CAIXA'!D696</f>
        <v>0</v>
      </c>
      <c r="E694" s="163" t="n">
        <f aca="false">IF('BM GLOBAL'!$P$1&lt;&gt;0,'ORÇ.REPROG. P CAIXA'!E696,'ORÇ.REPROG. P CAIXA'!H696)</f>
        <v>0</v>
      </c>
      <c r="F694" s="163" t="n">
        <f aca="false">IF('BM GLOBAL'!$P$1&lt;&gt;0,IF('ORÇ.GLOBAL P CAIXA'!K695=0,'ORÇ.GLOBAL EMPRESA'!G695,'ORÇ.GLOBAL P CAIXA'!F695),'ORÇ.REPROG. P CAIXA'!I696)</f>
        <v>0</v>
      </c>
      <c r="G694" s="163" t="n">
        <f aca="false">IF(E694&lt;&gt;0,ROUND(E694*F694,2),IF(AO694=0,(SUMIF('ORÇ.REPROG. P CAIXA'!$AC$13:$AC$1012,B694,$AO$11:$AO$1010)),AO694))</f>
        <v>0</v>
      </c>
      <c r="H694" s="163" t="n">
        <f aca="false">IF(J694&lt;&gt;0,IF(E694&lt;&gt;0,J694/F694,0),0)</f>
        <v>0</v>
      </c>
      <c r="I694" s="163" t="n">
        <f aca="false">IF(L694&lt;&gt;0,IF(E694&lt;&gt;0,L694/F694,0),0)</f>
        <v>0</v>
      </c>
      <c r="J694" s="163" t="n">
        <f aca="false">IF(E694&lt;&gt;0,ROUND(INDEX($P$11:$AM$1010,$A694,$L$1),2),IF(AX694=0,(SUMIF($AP$11:$AP$1010,B694,$AX$11:$AX$1010)),AX694))</f>
        <v>0</v>
      </c>
      <c r="K694" s="163" t="n">
        <f aca="false">IF(G694=0,0,(J694/G694)*100)</f>
        <v>0</v>
      </c>
      <c r="L694" s="163" t="n">
        <f aca="false">IF(E694&lt;&gt;0,ROUND(IF($L$1=1,SUM(P694),"0")+IF($L$1=2,SUM($P694:Q694),"0")+IF($L$1=3,SUM($P694:R694),"0")+IF($L$1=4,SUM($P694:S694),"0")+IF($L$1=5,SUM($P694:T694),"0")+IF($L$1=6,SUM($P694:U694),"0")+IF($L$1=7,SUM($P694:V694),"0")+IF($L$1=8,SUM($P694:W694),"0")+IF($L$1=9,SUM($P694:X694),"0")+IF($L$1=10,SUM($P694:Y694),"0")+IF($L$1=11,SUM($P694:Z694),"0")+IF($L$1=12,SUM($P694:AA694),"0")+IF($L$1=13,SUM($P694:AB694),"0")+IF($L$1=14,SUM($P694:AC694),"0")+IF($L$1=15,SUM($P694:AD694),"0")+IF($L$1=16,SUM($P694:AE694),"0")+IF($L$1=17,SUM($P694:AF694),"0")+IF($L$1=18,SUM($P694:AG694),"0")+IF($L$1=19,SUM($P694:AH694),"0")+IF($L$1=20,SUM($P694:AI694),"0")+IF($L$1=21,SUM($P694:AJ694),"0")+IF($L$1=22,SUM($P694:AK694),"0")+IF($L$1=23,SUM($P694:AL694),"0")+IF($L$1=24,SUM($P694:AM694),"0"),2),IF(BC694=0,(SUMIF($AP$11:$AP$1010,B694,$BC$11:$BC$1010)),BC694))</f>
        <v>0</v>
      </c>
      <c r="M694" s="163" t="n">
        <f aca="false">IF(G694=0,0,(L694/G694)*100)</f>
        <v>0</v>
      </c>
      <c r="N694" s="168" t="str">
        <f aca="false">IF(B694&gt;0,"ok","ocultar")</f>
        <v>ocultar</v>
      </c>
      <c r="O694" s="650"/>
      <c r="P694" s="724"/>
      <c r="Q694" s="725"/>
      <c r="R694" s="725"/>
      <c r="S694" s="725"/>
      <c r="T694" s="725"/>
      <c r="U694" s="725"/>
      <c r="V694" s="725"/>
      <c r="W694" s="725"/>
      <c r="X694" s="725"/>
      <c r="Y694" s="725"/>
      <c r="Z694" s="725"/>
      <c r="AA694" s="726"/>
      <c r="AB694" s="726"/>
      <c r="AC694" s="726"/>
      <c r="AD694" s="726"/>
      <c r="AE694" s="726"/>
      <c r="AF694" s="726"/>
      <c r="AG694" s="726"/>
      <c r="AH694" s="726"/>
      <c r="AI694" s="726"/>
      <c r="AJ694" s="726"/>
      <c r="AK694" s="726"/>
      <c r="AL694" s="726"/>
      <c r="AM694" s="727"/>
      <c r="AO694" s="728" t="n">
        <f aca="false">IF(E694&lt;&gt;0,G694,0)</f>
        <v>0</v>
      </c>
      <c r="AP694" s="157" t="n">
        <f aca="false">IF(B694=0,AP693,IF(ISNONTEXT(B694)=TRUE(),INT(B694),INT(LEFT(B694,FIND(".",B694)-1))))</f>
        <v>3</v>
      </c>
      <c r="AQ694" s="157" t="str">
        <f aca="false">IF(AQ695=1,1,IF(B694&lt;&gt;0,1,IF(C694&lt;&gt;0,1,IF(D694&lt;&gt;0,1,IF(E694&lt;&gt;0,1,"")))))</f>
        <v/>
      </c>
      <c r="AR694" s="157" t="str">
        <f aca="false">IF(AP694=0," ",IF(AP694&lt;&gt;AP693,AP694," "))</f>
        <v> </v>
      </c>
      <c r="AS694" s="732"/>
      <c r="AT694" s="730" t="n">
        <f aca="false">IF(AP694&lt;&gt;AR694,(IF('ORÇ.GLOBAL P CAIXA'!I695="",J694*(INFORMAÇÕES!$Q$99/INFORMAÇÕES!$Q$102),IF('ORÇ.GLOBAL P CAIXA'!I695="R",J694,0))),0)</f>
        <v>0</v>
      </c>
      <c r="AU694" s="75" t="n">
        <f aca="false">IF(AP694&lt;&gt;AR694,(IF('ORÇ.GLOBAL P CAIXA'!I695="",J694*(INFORMAÇÕES!$Q$100/INFORMAÇÕES!$Q$102),IF('ORÇ.GLOBAL P CAIXA'!I695="C",J694,0))),0)</f>
        <v>0</v>
      </c>
      <c r="AV694" s="75" t="n">
        <f aca="false">IF(AP694&lt;&gt;AR694,(IF('ORÇ.GLOBAL P CAIXA'!I695="",J694*INFORMAÇÕES!$U$115,IF('ORÇ.GLOBAL P CAIXA'!I695="CF",J694,0))),0)</f>
        <v>0</v>
      </c>
      <c r="AW694" s="75" t="n">
        <f aca="false">IF(AP694&lt;&gt;AR694,(IF('ORÇ.GLOBAL P CAIXA'!I695="",J694*INFORMAÇÕES!$U$116,IF('ORÇ.GLOBAL P CAIXA'!I695="O",J694,0))),0)</f>
        <v>0</v>
      </c>
      <c r="AX694" s="731" t="n">
        <f aca="false">IF(E694&lt;&gt;0,J694,0)</f>
        <v>0</v>
      </c>
      <c r="AY694" s="730" t="n">
        <f aca="false">IF(AP694&lt;&gt;AR694,(IF('ORÇ.GLOBAL P CAIXA'!I695="",L694*(INFORMAÇÕES!$Q$99/INFORMAÇÕES!$Q$102),IF('ORÇ.GLOBAL P CAIXA'!I695="R",L694,0))),0)</f>
        <v>0</v>
      </c>
      <c r="AZ694" s="75" t="n">
        <f aca="false">IF(AP694&lt;&gt;AR694,(IF('ORÇ.GLOBAL P CAIXA'!I695="",L694*(INFORMAÇÕES!$Q$100/INFORMAÇÕES!$Q$102),IF('ORÇ.GLOBAL P CAIXA'!I695="C",L694,0))),0)</f>
        <v>0</v>
      </c>
      <c r="BA694" s="75" t="n">
        <f aca="false">IF(AP694&lt;&gt;AR694,(IF('ORÇ.GLOBAL P CAIXA'!I695="",L694*INFORMAÇÕES!$U$115,IF('ORÇ.GLOBAL P CAIXA'!I695="CF",L694,0))),0)</f>
        <v>0</v>
      </c>
      <c r="BB694" s="75" t="n">
        <f aca="false">IF(AP694&lt;&gt;AR694,(IF('ORÇ.GLOBAL P CAIXA'!I695="",L694*INFORMAÇÕES!$U$116,IF('ORÇ.GLOBAL P CAIXA'!I695="O",L694,0))),0)</f>
        <v>0</v>
      </c>
      <c r="BC694" s="731" t="n">
        <f aca="false">IF(E694&lt;&gt;0,L694,0)</f>
        <v>0</v>
      </c>
    </row>
    <row r="695" s="174" customFormat="true" ht="14.25" hidden="false" customHeight="false" outlineLevel="0" collapsed="false">
      <c r="A695" s="159" t="n">
        <v>685</v>
      </c>
      <c r="B695" s="160" t="n">
        <f aca="false">'ORÇ.REPROG. P CAIXA'!B697</f>
        <v>0</v>
      </c>
      <c r="C695" s="723" t="n">
        <f aca="false">'ORÇ.REPROG. P CAIXA'!C697</f>
        <v>0</v>
      </c>
      <c r="D695" s="162" t="n">
        <f aca="false">'ORÇ.REPROG. P CAIXA'!D697</f>
        <v>0</v>
      </c>
      <c r="E695" s="163" t="n">
        <f aca="false">IF('BM GLOBAL'!$P$1&lt;&gt;0,'ORÇ.REPROG. P CAIXA'!E697,'ORÇ.REPROG. P CAIXA'!H697)</f>
        <v>0</v>
      </c>
      <c r="F695" s="163" t="n">
        <f aca="false">IF('BM GLOBAL'!$P$1&lt;&gt;0,IF('ORÇ.GLOBAL P CAIXA'!K696=0,'ORÇ.GLOBAL EMPRESA'!G696,'ORÇ.GLOBAL P CAIXA'!F696),'ORÇ.REPROG. P CAIXA'!I697)</f>
        <v>0</v>
      </c>
      <c r="G695" s="163" t="n">
        <f aca="false">IF(E695&lt;&gt;0,ROUND(E695*F695,2),IF(AO695=0,(SUMIF('ORÇ.REPROG. P CAIXA'!$AC$13:$AC$1012,B695,$AO$11:$AO$1010)),AO695))</f>
        <v>0</v>
      </c>
      <c r="H695" s="163" t="n">
        <f aca="false">IF(J695&lt;&gt;0,IF(E695&lt;&gt;0,J695/F695,0),0)</f>
        <v>0</v>
      </c>
      <c r="I695" s="163" t="n">
        <f aca="false">IF(L695&lt;&gt;0,IF(E695&lt;&gt;0,L695/F695,0),0)</f>
        <v>0</v>
      </c>
      <c r="J695" s="163" t="n">
        <f aca="false">IF(E695&lt;&gt;0,ROUND(INDEX($P$11:$AM$1010,$A695,$L$1),2),IF(AX695=0,(SUMIF($AP$11:$AP$1010,B695,$AX$11:$AX$1010)),AX695))</f>
        <v>0</v>
      </c>
      <c r="K695" s="163" t="n">
        <f aca="false">IF(G695=0,0,(J695/G695)*100)</f>
        <v>0</v>
      </c>
      <c r="L695" s="163" t="n">
        <f aca="false">IF(E695&lt;&gt;0,ROUND(IF($L$1=1,SUM(P695),"0")+IF($L$1=2,SUM($P695:Q695),"0")+IF($L$1=3,SUM($P695:R695),"0")+IF($L$1=4,SUM($P695:S695),"0")+IF($L$1=5,SUM($P695:T695),"0")+IF($L$1=6,SUM($P695:U695),"0")+IF($L$1=7,SUM($P695:V695),"0")+IF($L$1=8,SUM($P695:W695),"0")+IF($L$1=9,SUM($P695:X695),"0")+IF($L$1=10,SUM($P695:Y695),"0")+IF($L$1=11,SUM($P695:Z695),"0")+IF($L$1=12,SUM($P695:AA695),"0")+IF($L$1=13,SUM($P695:AB695),"0")+IF($L$1=14,SUM($P695:AC695),"0")+IF($L$1=15,SUM($P695:AD695),"0")+IF($L$1=16,SUM($P695:AE695),"0")+IF($L$1=17,SUM($P695:AF695),"0")+IF($L$1=18,SUM($P695:AG695),"0")+IF($L$1=19,SUM($P695:AH695),"0")+IF($L$1=20,SUM($P695:AI695),"0")+IF($L$1=21,SUM($P695:AJ695),"0")+IF($L$1=22,SUM($P695:AK695),"0")+IF($L$1=23,SUM($P695:AL695),"0")+IF($L$1=24,SUM($P695:AM695),"0"),2),IF(BC695=0,(SUMIF($AP$11:$AP$1010,B695,$BC$11:$BC$1010)),BC695))</f>
        <v>0</v>
      </c>
      <c r="M695" s="163" t="n">
        <f aca="false">IF(G695=0,0,(L695/G695)*100)</f>
        <v>0</v>
      </c>
      <c r="N695" s="168" t="str">
        <f aca="false">IF(B695&gt;0,"ok","ocultar")</f>
        <v>ocultar</v>
      </c>
      <c r="O695" s="650"/>
      <c r="P695" s="724"/>
      <c r="Q695" s="725"/>
      <c r="R695" s="725"/>
      <c r="S695" s="725"/>
      <c r="T695" s="725"/>
      <c r="U695" s="725"/>
      <c r="V695" s="725"/>
      <c r="W695" s="725"/>
      <c r="X695" s="725"/>
      <c r="Y695" s="725"/>
      <c r="Z695" s="725"/>
      <c r="AA695" s="726"/>
      <c r="AB695" s="726"/>
      <c r="AC695" s="726"/>
      <c r="AD695" s="726"/>
      <c r="AE695" s="726"/>
      <c r="AF695" s="726"/>
      <c r="AG695" s="726"/>
      <c r="AH695" s="726"/>
      <c r="AI695" s="726"/>
      <c r="AJ695" s="726"/>
      <c r="AK695" s="726"/>
      <c r="AL695" s="726"/>
      <c r="AM695" s="727"/>
      <c r="AO695" s="728" t="n">
        <f aca="false">IF(E695&lt;&gt;0,G695,0)</f>
        <v>0</v>
      </c>
      <c r="AP695" s="157" t="n">
        <f aca="false">IF(B695=0,AP694,IF(ISNONTEXT(B695)=TRUE(),INT(B695),INT(LEFT(B695,FIND(".",B695)-1))))</f>
        <v>3</v>
      </c>
      <c r="AQ695" s="157" t="str">
        <f aca="false">IF(AQ696=1,1,IF(B695&lt;&gt;0,1,IF(C695&lt;&gt;0,1,IF(D695&lt;&gt;0,1,IF(E695&lt;&gt;0,1,"")))))</f>
        <v/>
      </c>
      <c r="AR695" s="157" t="str">
        <f aca="false">IF(AP695=0," ",IF(AP695&lt;&gt;AP694,AP695," "))</f>
        <v> </v>
      </c>
      <c r="AS695" s="732"/>
      <c r="AT695" s="730" t="n">
        <f aca="false">IF(AP695&lt;&gt;AR695,(IF('ORÇ.GLOBAL P CAIXA'!I696="",J695*(INFORMAÇÕES!$Q$99/INFORMAÇÕES!$Q$102),IF('ORÇ.GLOBAL P CAIXA'!I696="R",J695,0))),0)</f>
        <v>0</v>
      </c>
      <c r="AU695" s="75" t="n">
        <f aca="false">IF(AP695&lt;&gt;AR695,(IF('ORÇ.GLOBAL P CAIXA'!I696="",J695*(INFORMAÇÕES!$Q$100/INFORMAÇÕES!$Q$102),IF('ORÇ.GLOBAL P CAIXA'!I696="C",J695,0))),0)</f>
        <v>0</v>
      </c>
      <c r="AV695" s="75" t="n">
        <f aca="false">IF(AP695&lt;&gt;AR695,(IF('ORÇ.GLOBAL P CAIXA'!I696="",J695*INFORMAÇÕES!$U$115,IF('ORÇ.GLOBAL P CAIXA'!I696="CF",J695,0))),0)</f>
        <v>0</v>
      </c>
      <c r="AW695" s="75" t="n">
        <f aca="false">IF(AP695&lt;&gt;AR695,(IF('ORÇ.GLOBAL P CAIXA'!I696="",J695*INFORMAÇÕES!$U$116,IF('ORÇ.GLOBAL P CAIXA'!I696="O",J695,0))),0)</f>
        <v>0</v>
      </c>
      <c r="AX695" s="731" t="n">
        <f aca="false">IF(E695&lt;&gt;0,J695,0)</f>
        <v>0</v>
      </c>
      <c r="AY695" s="730" t="n">
        <f aca="false">IF(AP695&lt;&gt;AR695,(IF('ORÇ.GLOBAL P CAIXA'!I696="",L695*(INFORMAÇÕES!$Q$99/INFORMAÇÕES!$Q$102),IF('ORÇ.GLOBAL P CAIXA'!I696="R",L695,0))),0)</f>
        <v>0</v>
      </c>
      <c r="AZ695" s="75" t="n">
        <f aca="false">IF(AP695&lt;&gt;AR695,(IF('ORÇ.GLOBAL P CAIXA'!I696="",L695*(INFORMAÇÕES!$Q$100/INFORMAÇÕES!$Q$102),IF('ORÇ.GLOBAL P CAIXA'!I696="C",L695,0))),0)</f>
        <v>0</v>
      </c>
      <c r="BA695" s="75" t="n">
        <f aca="false">IF(AP695&lt;&gt;AR695,(IF('ORÇ.GLOBAL P CAIXA'!I696="",L695*INFORMAÇÕES!$U$115,IF('ORÇ.GLOBAL P CAIXA'!I696="CF",L695,0))),0)</f>
        <v>0</v>
      </c>
      <c r="BB695" s="75" t="n">
        <f aca="false">IF(AP695&lt;&gt;AR695,(IF('ORÇ.GLOBAL P CAIXA'!I696="",L695*INFORMAÇÕES!$U$116,IF('ORÇ.GLOBAL P CAIXA'!I696="O",L695,0))),0)</f>
        <v>0</v>
      </c>
      <c r="BC695" s="731" t="n">
        <f aca="false">IF(E695&lt;&gt;0,L695,0)</f>
        <v>0</v>
      </c>
    </row>
    <row r="696" s="174" customFormat="true" ht="14.25" hidden="false" customHeight="false" outlineLevel="0" collapsed="false">
      <c r="A696" s="159" t="n">
        <v>686</v>
      </c>
      <c r="B696" s="160" t="n">
        <f aca="false">'ORÇ.REPROG. P CAIXA'!B698</f>
        <v>0</v>
      </c>
      <c r="C696" s="723" t="n">
        <f aca="false">'ORÇ.REPROG. P CAIXA'!C698</f>
        <v>0</v>
      </c>
      <c r="D696" s="162" t="n">
        <f aca="false">'ORÇ.REPROG. P CAIXA'!D698</f>
        <v>0</v>
      </c>
      <c r="E696" s="163" t="n">
        <f aca="false">IF('BM GLOBAL'!$P$1&lt;&gt;0,'ORÇ.REPROG. P CAIXA'!E698,'ORÇ.REPROG. P CAIXA'!H698)</f>
        <v>0</v>
      </c>
      <c r="F696" s="163" t="n">
        <f aca="false">IF('BM GLOBAL'!$P$1&lt;&gt;0,IF('ORÇ.GLOBAL P CAIXA'!K697=0,'ORÇ.GLOBAL EMPRESA'!G697,'ORÇ.GLOBAL P CAIXA'!F697),'ORÇ.REPROG. P CAIXA'!I698)</f>
        <v>0</v>
      </c>
      <c r="G696" s="163" t="n">
        <f aca="false">IF(E696&lt;&gt;0,ROUND(E696*F696,2),IF(AO696=0,(SUMIF('ORÇ.REPROG. P CAIXA'!$AC$13:$AC$1012,B696,$AO$11:$AO$1010)),AO696))</f>
        <v>0</v>
      </c>
      <c r="H696" s="163" t="n">
        <f aca="false">IF(J696&lt;&gt;0,IF(E696&lt;&gt;0,J696/F696,0),0)</f>
        <v>0</v>
      </c>
      <c r="I696" s="163" t="n">
        <f aca="false">IF(L696&lt;&gt;0,IF(E696&lt;&gt;0,L696/F696,0),0)</f>
        <v>0</v>
      </c>
      <c r="J696" s="163" t="n">
        <f aca="false">IF(E696&lt;&gt;0,ROUND(INDEX($P$11:$AM$1010,$A696,$L$1),2),IF(AX696=0,(SUMIF($AP$11:$AP$1010,B696,$AX$11:$AX$1010)),AX696))</f>
        <v>0</v>
      </c>
      <c r="K696" s="163" t="n">
        <f aca="false">IF(G696=0,0,(J696/G696)*100)</f>
        <v>0</v>
      </c>
      <c r="L696" s="163" t="n">
        <f aca="false">IF(E696&lt;&gt;0,ROUND(IF($L$1=1,SUM(P696),"0")+IF($L$1=2,SUM($P696:Q696),"0")+IF($L$1=3,SUM($P696:R696),"0")+IF($L$1=4,SUM($P696:S696),"0")+IF($L$1=5,SUM($P696:T696),"0")+IF($L$1=6,SUM($P696:U696),"0")+IF($L$1=7,SUM($P696:V696),"0")+IF($L$1=8,SUM($P696:W696),"0")+IF($L$1=9,SUM($P696:X696),"0")+IF($L$1=10,SUM($P696:Y696),"0")+IF($L$1=11,SUM($P696:Z696),"0")+IF($L$1=12,SUM($P696:AA696),"0")+IF($L$1=13,SUM($P696:AB696),"0")+IF($L$1=14,SUM($P696:AC696),"0")+IF($L$1=15,SUM($P696:AD696),"0")+IF($L$1=16,SUM($P696:AE696),"0")+IF($L$1=17,SUM($P696:AF696),"0")+IF($L$1=18,SUM($P696:AG696),"0")+IF($L$1=19,SUM($P696:AH696),"0")+IF($L$1=20,SUM($P696:AI696),"0")+IF($L$1=21,SUM($P696:AJ696),"0")+IF($L$1=22,SUM($P696:AK696),"0")+IF($L$1=23,SUM($P696:AL696),"0")+IF($L$1=24,SUM($P696:AM696),"0"),2),IF(BC696=0,(SUMIF($AP$11:$AP$1010,B696,$BC$11:$BC$1010)),BC696))</f>
        <v>0</v>
      </c>
      <c r="M696" s="163" t="n">
        <f aca="false">IF(G696=0,0,(L696/G696)*100)</f>
        <v>0</v>
      </c>
      <c r="N696" s="168" t="str">
        <f aca="false">IF(B696&gt;0,"ok","ocultar")</f>
        <v>ocultar</v>
      </c>
      <c r="O696" s="650"/>
      <c r="P696" s="724"/>
      <c r="Q696" s="725"/>
      <c r="R696" s="725"/>
      <c r="S696" s="725"/>
      <c r="T696" s="725"/>
      <c r="U696" s="725"/>
      <c r="V696" s="725"/>
      <c r="W696" s="725"/>
      <c r="X696" s="725"/>
      <c r="Y696" s="725"/>
      <c r="Z696" s="725"/>
      <c r="AA696" s="726"/>
      <c r="AB696" s="726"/>
      <c r="AC696" s="726"/>
      <c r="AD696" s="726"/>
      <c r="AE696" s="726"/>
      <c r="AF696" s="726"/>
      <c r="AG696" s="726"/>
      <c r="AH696" s="726"/>
      <c r="AI696" s="726"/>
      <c r="AJ696" s="726"/>
      <c r="AK696" s="726"/>
      <c r="AL696" s="726"/>
      <c r="AM696" s="727"/>
      <c r="AO696" s="728" t="n">
        <f aca="false">IF(E696&lt;&gt;0,G696,0)</f>
        <v>0</v>
      </c>
      <c r="AP696" s="157" t="n">
        <f aca="false">IF(B696=0,AP695,IF(ISNONTEXT(B696)=TRUE(),INT(B696),INT(LEFT(B696,FIND(".",B696)-1))))</f>
        <v>3</v>
      </c>
      <c r="AQ696" s="157" t="str">
        <f aca="false">IF(AQ697=1,1,IF(B696&lt;&gt;0,1,IF(C696&lt;&gt;0,1,IF(D696&lt;&gt;0,1,IF(E696&lt;&gt;0,1,"")))))</f>
        <v/>
      </c>
      <c r="AR696" s="157" t="str">
        <f aca="false">IF(AP696=0," ",IF(AP696&lt;&gt;AP695,AP696," "))</f>
        <v> </v>
      </c>
      <c r="AS696" s="732"/>
      <c r="AT696" s="730" t="n">
        <f aca="false">IF(AP696&lt;&gt;AR696,(IF('ORÇ.GLOBAL P CAIXA'!I697="",J696*(INFORMAÇÕES!$Q$99/INFORMAÇÕES!$Q$102),IF('ORÇ.GLOBAL P CAIXA'!I697="R",J696,0))),0)</f>
        <v>0</v>
      </c>
      <c r="AU696" s="75" t="n">
        <f aca="false">IF(AP696&lt;&gt;AR696,(IF('ORÇ.GLOBAL P CAIXA'!I697="",J696*(INFORMAÇÕES!$Q$100/INFORMAÇÕES!$Q$102),IF('ORÇ.GLOBAL P CAIXA'!I697="C",J696,0))),0)</f>
        <v>0</v>
      </c>
      <c r="AV696" s="75" t="n">
        <f aca="false">IF(AP696&lt;&gt;AR696,(IF('ORÇ.GLOBAL P CAIXA'!I697="",J696*INFORMAÇÕES!$U$115,IF('ORÇ.GLOBAL P CAIXA'!I697="CF",J696,0))),0)</f>
        <v>0</v>
      </c>
      <c r="AW696" s="75" t="n">
        <f aca="false">IF(AP696&lt;&gt;AR696,(IF('ORÇ.GLOBAL P CAIXA'!I697="",J696*INFORMAÇÕES!$U$116,IF('ORÇ.GLOBAL P CAIXA'!I697="O",J696,0))),0)</f>
        <v>0</v>
      </c>
      <c r="AX696" s="731" t="n">
        <f aca="false">IF(E696&lt;&gt;0,J696,0)</f>
        <v>0</v>
      </c>
      <c r="AY696" s="730" t="n">
        <f aca="false">IF(AP696&lt;&gt;AR696,(IF('ORÇ.GLOBAL P CAIXA'!I697="",L696*(INFORMAÇÕES!$Q$99/INFORMAÇÕES!$Q$102),IF('ORÇ.GLOBAL P CAIXA'!I697="R",L696,0))),0)</f>
        <v>0</v>
      </c>
      <c r="AZ696" s="75" t="n">
        <f aca="false">IF(AP696&lt;&gt;AR696,(IF('ORÇ.GLOBAL P CAIXA'!I697="",L696*(INFORMAÇÕES!$Q$100/INFORMAÇÕES!$Q$102),IF('ORÇ.GLOBAL P CAIXA'!I697="C",L696,0))),0)</f>
        <v>0</v>
      </c>
      <c r="BA696" s="75" t="n">
        <f aca="false">IF(AP696&lt;&gt;AR696,(IF('ORÇ.GLOBAL P CAIXA'!I697="",L696*INFORMAÇÕES!$U$115,IF('ORÇ.GLOBAL P CAIXA'!I697="CF",L696,0))),0)</f>
        <v>0</v>
      </c>
      <c r="BB696" s="75" t="n">
        <f aca="false">IF(AP696&lt;&gt;AR696,(IF('ORÇ.GLOBAL P CAIXA'!I697="",L696*INFORMAÇÕES!$U$116,IF('ORÇ.GLOBAL P CAIXA'!I697="O",L696,0))),0)</f>
        <v>0</v>
      </c>
      <c r="BC696" s="731" t="n">
        <f aca="false">IF(E696&lt;&gt;0,L696,0)</f>
        <v>0</v>
      </c>
    </row>
    <row r="697" s="174" customFormat="true" ht="14.25" hidden="false" customHeight="false" outlineLevel="0" collapsed="false">
      <c r="A697" s="159" t="n">
        <v>687</v>
      </c>
      <c r="B697" s="160" t="n">
        <f aca="false">'ORÇ.REPROG. P CAIXA'!B699</f>
        <v>0</v>
      </c>
      <c r="C697" s="723" t="n">
        <f aca="false">'ORÇ.REPROG. P CAIXA'!C699</f>
        <v>0</v>
      </c>
      <c r="D697" s="162" t="n">
        <f aca="false">'ORÇ.REPROG. P CAIXA'!D699</f>
        <v>0</v>
      </c>
      <c r="E697" s="163" t="n">
        <f aca="false">IF('BM GLOBAL'!$P$1&lt;&gt;0,'ORÇ.REPROG. P CAIXA'!E699,'ORÇ.REPROG. P CAIXA'!H699)</f>
        <v>0</v>
      </c>
      <c r="F697" s="163" t="n">
        <f aca="false">IF('BM GLOBAL'!$P$1&lt;&gt;0,IF('ORÇ.GLOBAL P CAIXA'!K698=0,'ORÇ.GLOBAL EMPRESA'!G698,'ORÇ.GLOBAL P CAIXA'!F698),'ORÇ.REPROG. P CAIXA'!I699)</f>
        <v>0</v>
      </c>
      <c r="G697" s="163" t="n">
        <f aca="false">IF(E697&lt;&gt;0,ROUND(E697*F697,2),IF(AO697=0,(SUMIF('ORÇ.REPROG. P CAIXA'!$AC$13:$AC$1012,B697,$AO$11:$AO$1010)),AO697))</f>
        <v>0</v>
      </c>
      <c r="H697" s="163" t="n">
        <f aca="false">IF(J697&lt;&gt;0,IF(E697&lt;&gt;0,J697/F697,0),0)</f>
        <v>0</v>
      </c>
      <c r="I697" s="163" t="n">
        <f aca="false">IF(L697&lt;&gt;0,IF(E697&lt;&gt;0,L697/F697,0),0)</f>
        <v>0</v>
      </c>
      <c r="J697" s="163" t="n">
        <f aca="false">IF(E697&lt;&gt;0,ROUND(INDEX($P$11:$AM$1010,$A697,$L$1),2),IF(AX697=0,(SUMIF($AP$11:$AP$1010,B697,$AX$11:$AX$1010)),AX697))</f>
        <v>0</v>
      </c>
      <c r="K697" s="163" t="n">
        <f aca="false">IF(G697=0,0,(J697/G697)*100)</f>
        <v>0</v>
      </c>
      <c r="L697" s="163" t="n">
        <f aca="false">IF(E697&lt;&gt;0,ROUND(IF($L$1=1,SUM(P697),"0")+IF($L$1=2,SUM($P697:Q697),"0")+IF($L$1=3,SUM($P697:R697),"0")+IF($L$1=4,SUM($P697:S697),"0")+IF($L$1=5,SUM($P697:T697),"0")+IF($L$1=6,SUM($P697:U697),"0")+IF($L$1=7,SUM($P697:V697),"0")+IF($L$1=8,SUM($P697:W697),"0")+IF($L$1=9,SUM($P697:X697),"0")+IF($L$1=10,SUM($P697:Y697),"0")+IF($L$1=11,SUM($P697:Z697),"0")+IF($L$1=12,SUM($P697:AA697),"0")+IF($L$1=13,SUM($P697:AB697),"0")+IF($L$1=14,SUM($P697:AC697),"0")+IF($L$1=15,SUM($P697:AD697),"0")+IF($L$1=16,SUM($P697:AE697),"0")+IF($L$1=17,SUM($P697:AF697),"0")+IF($L$1=18,SUM($P697:AG697),"0")+IF($L$1=19,SUM($P697:AH697),"0")+IF($L$1=20,SUM($P697:AI697),"0")+IF($L$1=21,SUM($P697:AJ697),"0")+IF($L$1=22,SUM($P697:AK697),"0")+IF($L$1=23,SUM($P697:AL697),"0")+IF($L$1=24,SUM($P697:AM697),"0"),2),IF(BC697=0,(SUMIF($AP$11:$AP$1010,B697,$BC$11:$BC$1010)),BC697))</f>
        <v>0</v>
      </c>
      <c r="M697" s="163" t="n">
        <f aca="false">IF(G697=0,0,(L697/G697)*100)</f>
        <v>0</v>
      </c>
      <c r="N697" s="168" t="str">
        <f aca="false">IF(B697&gt;0,"ok","ocultar")</f>
        <v>ocultar</v>
      </c>
      <c r="O697" s="650"/>
      <c r="P697" s="724"/>
      <c r="Q697" s="725"/>
      <c r="R697" s="725"/>
      <c r="S697" s="725"/>
      <c r="T697" s="725"/>
      <c r="U697" s="725"/>
      <c r="V697" s="725"/>
      <c r="W697" s="725"/>
      <c r="X697" s="725"/>
      <c r="Y697" s="725"/>
      <c r="Z697" s="725"/>
      <c r="AA697" s="726"/>
      <c r="AB697" s="726"/>
      <c r="AC697" s="726"/>
      <c r="AD697" s="726"/>
      <c r="AE697" s="726"/>
      <c r="AF697" s="726"/>
      <c r="AG697" s="726"/>
      <c r="AH697" s="726"/>
      <c r="AI697" s="726"/>
      <c r="AJ697" s="726"/>
      <c r="AK697" s="726"/>
      <c r="AL697" s="726"/>
      <c r="AM697" s="727"/>
      <c r="AO697" s="728" t="n">
        <f aca="false">IF(E697&lt;&gt;0,G697,0)</f>
        <v>0</v>
      </c>
      <c r="AP697" s="157" t="n">
        <f aca="false">IF(B697=0,AP696,IF(ISNONTEXT(B697)=TRUE(),INT(B697),INT(LEFT(B697,FIND(".",B697)-1))))</f>
        <v>3</v>
      </c>
      <c r="AQ697" s="157" t="str">
        <f aca="false">IF(AQ698=1,1,IF(B697&lt;&gt;0,1,IF(C697&lt;&gt;0,1,IF(D697&lt;&gt;0,1,IF(E697&lt;&gt;0,1,"")))))</f>
        <v/>
      </c>
      <c r="AR697" s="157" t="str">
        <f aca="false">IF(AP697=0," ",IF(AP697&lt;&gt;AP696,AP697," "))</f>
        <v> </v>
      </c>
      <c r="AS697" s="732"/>
      <c r="AT697" s="730" t="n">
        <f aca="false">IF(AP697&lt;&gt;AR697,(IF('ORÇ.GLOBAL P CAIXA'!I698="",J697*(INFORMAÇÕES!$Q$99/INFORMAÇÕES!$Q$102),IF('ORÇ.GLOBAL P CAIXA'!I698="R",J697,0))),0)</f>
        <v>0</v>
      </c>
      <c r="AU697" s="75" t="n">
        <f aca="false">IF(AP697&lt;&gt;AR697,(IF('ORÇ.GLOBAL P CAIXA'!I698="",J697*(INFORMAÇÕES!$Q$100/INFORMAÇÕES!$Q$102),IF('ORÇ.GLOBAL P CAIXA'!I698="C",J697,0))),0)</f>
        <v>0</v>
      </c>
      <c r="AV697" s="75" t="n">
        <f aca="false">IF(AP697&lt;&gt;AR697,(IF('ORÇ.GLOBAL P CAIXA'!I698="",J697*INFORMAÇÕES!$U$115,IF('ORÇ.GLOBAL P CAIXA'!I698="CF",J697,0))),0)</f>
        <v>0</v>
      </c>
      <c r="AW697" s="75" t="n">
        <f aca="false">IF(AP697&lt;&gt;AR697,(IF('ORÇ.GLOBAL P CAIXA'!I698="",J697*INFORMAÇÕES!$U$116,IF('ORÇ.GLOBAL P CAIXA'!I698="O",J697,0))),0)</f>
        <v>0</v>
      </c>
      <c r="AX697" s="731" t="n">
        <f aca="false">IF(E697&lt;&gt;0,J697,0)</f>
        <v>0</v>
      </c>
      <c r="AY697" s="730" t="n">
        <f aca="false">IF(AP697&lt;&gt;AR697,(IF('ORÇ.GLOBAL P CAIXA'!I698="",L697*(INFORMAÇÕES!$Q$99/INFORMAÇÕES!$Q$102),IF('ORÇ.GLOBAL P CAIXA'!I698="R",L697,0))),0)</f>
        <v>0</v>
      </c>
      <c r="AZ697" s="75" t="n">
        <f aca="false">IF(AP697&lt;&gt;AR697,(IF('ORÇ.GLOBAL P CAIXA'!I698="",L697*(INFORMAÇÕES!$Q$100/INFORMAÇÕES!$Q$102),IF('ORÇ.GLOBAL P CAIXA'!I698="C",L697,0))),0)</f>
        <v>0</v>
      </c>
      <c r="BA697" s="75" t="n">
        <f aca="false">IF(AP697&lt;&gt;AR697,(IF('ORÇ.GLOBAL P CAIXA'!I698="",L697*INFORMAÇÕES!$U$115,IF('ORÇ.GLOBAL P CAIXA'!I698="CF",L697,0))),0)</f>
        <v>0</v>
      </c>
      <c r="BB697" s="75" t="n">
        <f aca="false">IF(AP697&lt;&gt;AR697,(IF('ORÇ.GLOBAL P CAIXA'!I698="",L697*INFORMAÇÕES!$U$116,IF('ORÇ.GLOBAL P CAIXA'!I698="O",L697,0))),0)</f>
        <v>0</v>
      </c>
      <c r="BC697" s="731" t="n">
        <f aca="false">IF(E697&lt;&gt;0,L697,0)</f>
        <v>0</v>
      </c>
    </row>
    <row r="698" s="174" customFormat="true" ht="14.25" hidden="false" customHeight="false" outlineLevel="0" collapsed="false">
      <c r="A698" s="159" t="n">
        <v>688</v>
      </c>
      <c r="B698" s="160" t="n">
        <f aca="false">'ORÇ.REPROG. P CAIXA'!B700</f>
        <v>0</v>
      </c>
      <c r="C698" s="723" t="n">
        <f aca="false">'ORÇ.REPROG. P CAIXA'!C700</f>
        <v>0</v>
      </c>
      <c r="D698" s="162" t="n">
        <f aca="false">'ORÇ.REPROG. P CAIXA'!D700</f>
        <v>0</v>
      </c>
      <c r="E698" s="163" t="n">
        <f aca="false">IF('BM GLOBAL'!$P$1&lt;&gt;0,'ORÇ.REPROG. P CAIXA'!E700,'ORÇ.REPROG. P CAIXA'!H700)</f>
        <v>0</v>
      </c>
      <c r="F698" s="163" t="n">
        <f aca="false">IF('BM GLOBAL'!$P$1&lt;&gt;0,IF('ORÇ.GLOBAL P CAIXA'!K699=0,'ORÇ.GLOBAL EMPRESA'!G699,'ORÇ.GLOBAL P CAIXA'!F699),'ORÇ.REPROG. P CAIXA'!I700)</f>
        <v>0</v>
      </c>
      <c r="G698" s="163" t="n">
        <f aca="false">IF(E698&lt;&gt;0,ROUND(E698*F698,2),IF(AO698=0,(SUMIF('ORÇ.REPROG. P CAIXA'!$AC$13:$AC$1012,B698,$AO$11:$AO$1010)),AO698))</f>
        <v>0</v>
      </c>
      <c r="H698" s="163" t="n">
        <f aca="false">IF(J698&lt;&gt;0,IF(E698&lt;&gt;0,J698/F698,0),0)</f>
        <v>0</v>
      </c>
      <c r="I698" s="163" t="n">
        <f aca="false">IF(L698&lt;&gt;0,IF(E698&lt;&gt;0,L698/F698,0),0)</f>
        <v>0</v>
      </c>
      <c r="J698" s="163" t="n">
        <f aca="false">IF(E698&lt;&gt;0,ROUND(INDEX($P$11:$AM$1010,$A698,$L$1),2),IF(AX698=0,(SUMIF($AP$11:$AP$1010,B698,$AX$11:$AX$1010)),AX698))</f>
        <v>0</v>
      </c>
      <c r="K698" s="163" t="n">
        <f aca="false">IF(G698=0,0,(J698/G698)*100)</f>
        <v>0</v>
      </c>
      <c r="L698" s="163" t="n">
        <f aca="false">IF(E698&lt;&gt;0,ROUND(IF($L$1=1,SUM(P698),"0")+IF($L$1=2,SUM($P698:Q698),"0")+IF($L$1=3,SUM($P698:R698),"0")+IF($L$1=4,SUM($P698:S698),"0")+IF($L$1=5,SUM($P698:T698),"0")+IF($L$1=6,SUM($P698:U698),"0")+IF($L$1=7,SUM($P698:V698),"0")+IF($L$1=8,SUM($P698:W698),"0")+IF($L$1=9,SUM($P698:X698),"0")+IF($L$1=10,SUM($P698:Y698),"0")+IF($L$1=11,SUM($P698:Z698),"0")+IF($L$1=12,SUM($P698:AA698),"0")+IF($L$1=13,SUM($P698:AB698),"0")+IF($L$1=14,SUM($P698:AC698),"0")+IF($L$1=15,SUM($P698:AD698),"0")+IF($L$1=16,SUM($P698:AE698),"0")+IF($L$1=17,SUM($P698:AF698),"0")+IF($L$1=18,SUM($P698:AG698),"0")+IF($L$1=19,SUM($P698:AH698),"0")+IF($L$1=20,SUM($P698:AI698),"0")+IF($L$1=21,SUM($P698:AJ698),"0")+IF($L$1=22,SUM($P698:AK698),"0")+IF($L$1=23,SUM($P698:AL698),"0")+IF($L$1=24,SUM($P698:AM698),"0"),2),IF(BC698=0,(SUMIF($AP$11:$AP$1010,B698,$BC$11:$BC$1010)),BC698))</f>
        <v>0</v>
      </c>
      <c r="M698" s="163" t="n">
        <f aca="false">IF(G698=0,0,(L698/G698)*100)</f>
        <v>0</v>
      </c>
      <c r="N698" s="168" t="str">
        <f aca="false">IF(B698&gt;0,"ok","ocultar")</f>
        <v>ocultar</v>
      </c>
      <c r="O698" s="650"/>
      <c r="P698" s="724"/>
      <c r="Q698" s="725"/>
      <c r="R698" s="725"/>
      <c r="S698" s="725"/>
      <c r="T698" s="725"/>
      <c r="U698" s="725"/>
      <c r="V698" s="725"/>
      <c r="W698" s="725"/>
      <c r="X698" s="725"/>
      <c r="Y698" s="725"/>
      <c r="Z698" s="725"/>
      <c r="AA698" s="726"/>
      <c r="AB698" s="726"/>
      <c r="AC698" s="726"/>
      <c r="AD698" s="726"/>
      <c r="AE698" s="726"/>
      <c r="AF698" s="726"/>
      <c r="AG698" s="726"/>
      <c r="AH698" s="726"/>
      <c r="AI698" s="726"/>
      <c r="AJ698" s="726"/>
      <c r="AK698" s="726"/>
      <c r="AL698" s="726"/>
      <c r="AM698" s="727"/>
      <c r="AO698" s="728" t="n">
        <f aca="false">IF(E698&lt;&gt;0,G698,0)</f>
        <v>0</v>
      </c>
      <c r="AP698" s="157" t="n">
        <f aca="false">IF(B698=0,AP697,IF(ISNONTEXT(B698)=TRUE(),INT(B698),INT(LEFT(B698,FIND(".",B698)-1))))</f>
        <v>3</v>
      </c>
      <c r="AQ698" s="157" t="str">
        <f aca="false">IF(AQ699=1,1,IF(B698&lt;&gt;0,1,IF(C698&lt;&gt;0,1,IF(D698&lt;&gt;0,1,IF(E698&lt;&gt;0,1,"")))))</f>
        <v/>
      </c>
      <c r="AR698" s="157" t="str">
        <f aca="false">IF(AP698=0," ",IF(AP698&lt;&gt;AP697,AP698," "))</f>
        <v> </v>
      </c>
      <c r="AS698" s="732"/>
      <c r="AT698" s="730" t="n">
        <f aca="false">IF(AP698&lt;&gt;AR698,(IF('ORÇ.GLOBAL P CAIXA'!I699="",J698*(INFORMAÇÕES!$Q$99/INFORMAÇÕES!$Q$102),IF('ORÇ.GLOBAL P CAIXA'!I699="R",J698,0))),0)</f>
        <v>0</v>
      </c>
      <c r="AU698" s="75" t="n">
        <f aca="false">IF(AP698&lt;&gt;AR698,(IF('ORÇ.GLOBAL P CAIXA'!I699="",J698*(INFORMAÇÕES!$Q$100/INFORMAÇÕES!$Q$102),IF('ORÇ.GLOBAL P CAIXA'!I699="C",J698,0))),0)</f>
        <v>0</v>
      </c>
      <c r="AV698" s="75" t="n">
        <f aca="false">IF(AP698&lt;&gt;AR698,(IF('ORÇ.GLOBAL P CAIXA'!I699="",J698*INFORMAÇÕES!$U$115,IF('ORÇ.GLOBAL P CAIXA'!I699="CF",J698,0))),0)</f>
        <v>0</v>
      </c>
      <c r="AW698" s="75" t="n">
        <f aca="false">IF(AP698&lt;&gt;AR698,(IF('ORÇ.GLOBAL P CAIXA'!I699="",J698*INFORMAÇÕES!$U$116,IF('ORÇ.GLOBAL P CAIXA'!I699="O",J698,0))),0)</f>
        <v>0</v>
      </c>
      <c r="AX698" s="731" t="n">
        <f aca="false">IF(E698&lt;&gt;0,J698,0)</f>
        <v>0</v>
      </c>
      <c r="AY698" s="730" t="n">
        <f aca="false">IF(AP698&lt;&gt;AR698,(IF('ORÇ.GLOBAL P CAIXA'!I699="",L698*(INFORMAÇÕES!$Q$99/INFORMAÇÕES!$Q$102),IF('ORÇ.GLOBAL P CAIXA'!I699="R",L698,0))),0)</f>
        <v>0</v>
      </c>
      <c r="AZ698" s="75" t="n">
        <f aca="false">IF(AP698&lt;&gt;AR698,(IF('ORÇ.GLOBAL P CAIXA'!I699="",L698*(INFORMAÇÕES!$Q$100/INFORMAÇÕES!$Q$102),IF('ORÇ.GLOBAL P CAIXA'!I699="C",L698,0))),0)</f>
        <v>0</v>
      </c>
      <c r="BA698" s="75" t="n">
        <f aca="false">IF(AP698&lt;&gt;AR698,(IF('ORÇ.GLOBAL P CAIXA'!I699="",L698*INFORMAÇÕES!$U$115,IF('ORÇ.GLOBAL P CAIXA'!I699="CF",L698,0))),0)</f>
        <v>0</v>
      </c>
      <c r="BB698" s="75" t="n">
        <f aca="false">IF(AP698&lt;&gt;AR698,(IF('ORÇ.GLOBAL P CAIXA'!I699="",L698*INFORMAÇÕES!$U$116,IF('ORÇ.GLOBAL P CAIXA'!I699="O",L698,0))),0)</f>
        <v>0</v>
      </c>
      <c r="BC698" s="731" t="n">
        <f aca="false">IF(E698&lt;&gt;0,L698,0)</f>
        <v>0</v>
      </c>
    </row>
    <row r="699" s="174" customFormat="true" ht="14.25" hidden="false" customHeight="false" outlineLevel="0" collapsed="false">
      <c r="A699" s="159" t="n">
        <v>689</v>
      </c>
      <c r="B699" s="160" t="n">
        <f aca="false">'ORÇ.REPROG. P CAIXA'!B701</f>
        <v>0</v>
      </c>
      <c r="C699" s="723" t="n">
        <f aca="false">'ORÇ.REPROG. P CAIXA'!C701</f>
        <v>0</v>
      </c>
      <c r="D699" s="162" t="n">
        <f aca="false">'ORÇ.REPROG. P CAIXA'!D701</f>
        <v>0</v>
      </c>
      <c r="E699" s="163" t="n">
        <f aca="false">IF('BM GLOBAL'!$P$1&lt;&gt;0,'ORÇ.REPROG. P CAIXA'!E701,'ORÇ.REPROG. P CAIXA'!H701)</f>
        <v>0</v>
      </c>
      <c r="F699" s="163" t="n">
        <f aca="false">IF('BM GLOBAL'!$P$1&lt;&gt;0,IF('ORÇ.GLOBAL P CAIXA'!K700=0,'ORÇ.GLOBAL EMPRESA'!G700,'ORÇ.GLOBAL P CAIXA'!F700),'ORÇ.REPROG. P CAIXA'!I701)</f>
        <v>0</v>
      </c>
      <c r="G699" s="163" t="n">
        <f aca="false">IF(E699&lt;&gt;0,ROUND(E699*F699,2),IF(AO699=0,(SUMIF('ORÇ.REPROG. P CAIXA'!$AC$13:$AC$1012,B699,$AO$11:$AO$1010)),AO699))</f>
        <v>0</v>
      </c>
      <c r="H699" s="163" t="n">
        <f aca="false">IF(J699&lt;&gt;0,IF(E699&lt;&gt;0,J699/F699,0),0)</f>
        <v>0</v>
      </c>
      <c r="I699" s="163" t="n">
        <f aca="false">IF(L699&lt;&gt;0,IF(E699&lt;&gt;0,L699/F699,0),0)</f>
        <v>0</v>
      </c>
      <c r="J699" s="163" t="n">
        <f aca="false">IF(E699&lt;&gt;0,ROUND(INDEX($P$11:$AM$1010,$A699,$L$1),2),IF(AX699=0,(SUMIF($AP$11:$AP$1010,B699,$AX$11:$AX$1010)),AX699))</f>
        <v>0</v>
      </c>
      <c r="K699" s="163" t="n">
        <f aca="false">IF(G699=0,0,(J699/G699)*100)</f>
        <v>0</v>
      </c>
      <c r="L699" s="163" t="n">
        <f aca="false">IF(E699&lt;&gt;0,ROUND(IF($L$1=1,SUM(P699),"0")+IF($L$1=2,SUM($P699:Q699),"0")+IF($L$1=3,SUM($P699:R699),"0")+IF($L$1=4,SUM($P699:S699),"0")+IF($L$1=5,SUM($P699:T699),"0")+IF($L$1=6,SUM($P699:U699),"0")+IF($L$1=7,SUM($P699:V699),"0")+IF($L$1=8,SUM($P699:W699),"0")+IF($L$1=9,SUM($P699:X699),"0")+IF($L$1=10,SUM($P699:Y699),"0")+IF($L$1=11,SUM($P699:Z699),"0")+IF($L$1=12,SUM($P699:AA699),"0")+IF($L$1=13,SUM($P699:AB699),"0")+IF($L$1=14,SUM($P699:AC699),"0")+IF($L$1=15,SUM($P699:AD699),"0")+IF($L$1=16,SUM($P699:AE699),"0")+IF($L$1=17,SUM($P699:AF699),"0")+IF($L$1=18,SUM($P699:AG699),"0")+IF($L$1=19,SUM($P699:AH699),"0")+IF($L$1=20,SUM($P699:AI699),"0")+IF($L$1=21,SUM($P699:AJ699),"0")+IF($L$1=22,SUM($P699:AK699),"0")+IF($L$1=23,SUM($P699:AL699),"0")+IF($L$1=24,SUM($P699:AM699),"0"),2),IF(BC699=0,(SUMIF($AP$11:$AP$1010,B699,$BC$11:$BC$1010)),BC699))</f>
        <v>0</v>
      </c>
      <c r="M699" s="163" t="n">
        <f aca="false">IF(G699=0,0,(L699/G699)*100)</f>
        <v>0</v>
      </c>
      <c r="N699" s="168" t="str">
        <f aca="false">IF(B699&gt;0,"ok","ocultar")</f>
        <v>ocultar</v>
      </c>
      <c r="O699" s="650"/>
      <c r="P699" s="724"/>
      <c r="Q699" s="725"/>
      <c r="R699" s="725"/>
      <c r="S699" s="725"/>
      <c r="T699" s="725"/>
      <c r="U699" s="725"/>
      <c r="V699" s="725"/>
      <c r="W699" s="725"/>
      <c r="X699" s="725"/>
      <c r="Y699" s="725"/>
      <c r="Z699" s="725"/>
      <c r="AA699" s="726"/>
      <c r="AB699" s="726"/>
      <c r="AC699" s="726"/>
      <c r="AD699" s="726"/>
      <c r="AE699" s="726"/>
      <c r="AF699" s="726"/>
      <c r="AG699" s="726"/>
      <c r="AH699" s="726"/>
      <c r="AI699" s="726"/>
      <c r="AJ699" s="726"/>
      <c r="AK699" s="726"/>
      <c r="AL699" s="726"/>
      <c r="AM699" s="727"/>
      <c r="AO699" s="728" t="n">
        <f aca="false">IF(E699&lt;&gt;0,G699,0)</f>
        <v>0</v>
      </c>
      <c r="AP699" s="157" t="n">
        <f aca="false">IF(B699=0,AP698,IF(ISNONTEXT(B699)=TRUE(),INT(B699),INT(LEFT(B699,FIND(".",B699)-1))))</f>
        <v>3</v>
      </c>
      <c r="AQ699" s="157" t="str">
        <f aca="false">IF(AQ700=1,1,IF(B699&lt;&gt;0,1,IF(C699&lt;&gt;0,1,IF(D699&lt;&gt;0,1,IF(E699&lt;&gt;0,1,"")))))</f>
        <v/>
      </c>
      <c r="AR699" s="157" t="str">
        <f aca="false">IF(AP699=0," ",IF(AP699&lt;&gt;AP698,AP699," "))</f>
        <v> </v>
      </c>
      <c r="AS699" s="732"/>
      <c r="AT699" s="730" t="n">
        <f aca="false">IF(AP699&lt;&gt;AR699,(IF('ORÇ.GLOBAL P CAIXA'!I700="",J699*(INFORMAÇÕES!$Q$99/INFORMAÇÕES!$Q$102),IF('ORÇ.GLOBAL P CAIXA'!I700="R",J699,0))),0)</f>
        <v>0</v>
      </c>
      <c r="AU699" s="75" t="n">
        <f aca="false">IF(AP699&lt;&gt;AR699,(IF('ORÇ.GLOBAL P CAIXA'!I700="",J699*(INFORMAÇÕES!$Q$100/INFORMAÇÕES!$Q$102),IF('ORÇ.GLOBAL P CAIXA'!I700="C",J699,0))),0)</f>
        <v>0</v>
      </c>
      <c r="AV699" s="75" t="n">
        <f aca="false">IF(AP699&lt;&gt;AR699,(IF('ORÇ.GLOBAL P CAIXA'!I700="",J699*INFORMAÇÕES!$U$115,IF('ORÇ.GLOBAL P CAIXA'!I700="CF",J699,0))),0)</f>
        <v>0</v>
      </c>
      <c r="AW699" s="75" t="n">
        <f aca="false">IF(AP699&lt;&gt;AR699,(IF('ORÇ.GLOBAL P CAIXA'!I700="",J699*INFORMAÇÕES!$U$116,IF('ORÇ.GLOBAL P CAIXA'!I700="O",J699,0))),0)</f>
        <v>0</v>
      </c>
      <c r="AX699" s="731" t="n">
        <f aca="false">IF(E699&lt;&gt;0,J699,0)</f>
        <v>0</v>
      </c>
      <c r="AY699" s="730" t="n">
        <f aca="false">IF(AP699&lt;&gt;AR699,(IF('ORÇ.GLOBAL P CAIXA'!I700="",L699*(INFORMAÇÕES!$Q$99/INFORMAÇÕES!$Q$102),IF('ORÇ.GLOBAL P CAIXA'!I700="R",L699,0))),0)</f>
        <v>0</v>
      </c>
      <c r="AZ699" s="75" t="n">
        <f aca="false">IF(AP699&lt;&gt;AR699,(IF('ORÇ.GLOBAL P CAIXA'!I700="",L699*(INFORMAÇÕES!$Q$100/INFORMAÇÕES!$Q$102),IF('ORÇ.GLOBAL P CAIXA'!I700="C",L699,0))),0)</f>
        <v>0</v>
      </c>
      <c r="BA699" s="75" t="n">
        <f aca="false">IF(AP699&lt;&gt;AR699,(IF('ORÇ.GLOBAL P CAIXA'!I700="",L699*INFORMAÇÕES!$U$115,IF('ORÇ.GLOBAL P CAIXA'!I700="CF",L699,0))),0)</f>
        <v>0</v>
      </c>
      <c r="BB699" s="75" t="n">
        <f aca="false">IF(AP699&lt;&gt;AR699,(IF('ORÇ.GLOBAL P CAIXA'!I700="",L699*INFORMAÇÕES!$U$116,IF('ORÇ.GLOBAL P CAIXA'!I700="O",L699,0))),0)</f>
        <v>0</v>
      </c>
      <c r="BC699" s="731" t="n">
        <f aca="false">IF(E699&lt;&gt;0,L699,0)</f>
        <v>0</v>
      </c>
    </row>
    <row r="700" s="174" customFormat="true" ht="14.25" hidden="false" customHeight="false" outlineLevel="0" collapsed="false">
      <c r="A700" s="159" t="n">
        <v>690</v>
      </c>
      <c r="B700" s="160" t="n">
        <f aca="false">'ORÇ.REPROG. P CAIXA'!B702</f>
        <v>0</v>
      </c>
      <c r="C700" s="723" t="n">
        <f aca="false">'ORÇ.REPROG. P CAIXA'!C702</f>
        <v>0</v>
      </c>
      <c r="D700" s="162" t="n">
        <f aca="false">'ORÇ.REPROG. P CAIXA'!D702</f>
        <v>0</v>
      </c>
      <c r="E700" s="163" t="n">
        <f aca="false">IF('BM GLOBAL'!$P$1&lt;&gt;0,'ORÇ.REPROG. P CAIXA'!E702,'ORÇ.REPROG. P CAIXA'!H702)</f>
        <v>0</v>
      </c>
      <c r="F700" s="163" t="n">
        <f aca="false">IF('BM GLOBAL'!$P$1&lt;&gt;0,IF('ORÇ.GLOBAL P CAIXA'!K701=0,'ORÇ.GLOBAL EMPRESA'!G701,'ORÇ.GLOBAL P CAIXA'!F701),'ORÇ.REPROG. P CAIXA'!I702)</f>
        <v>0</v>
      </c>
      <c r="G700" s="163" t="n">
        <f aca="false">IF(E700&lt;&gt;0,ROUND(E700*F700,2),IF(AO700=0,(SUMIF('ORÇ.REPROG. P CAIXA'!$AC$13:$AC$1012,B700,$AO$11:$AO$1010)),AO700))</f>
        <v>0</v>
      </c>
      <c r="H700" s="163" t="n">
        <f aca="false">IF(J700&lt;&gt;0,IF(E700&lt;&gt;0,J700/F700,0),0)</f>
        <v>0</v>
      </c>
      <c r="I700" s="163" t="n">
        <f aca="false">IF(L700&lt;&gt;0,IF(E700&lt;&gt;0,L700/F700,0),0)</f>
        <v>0</v>
      </c>
      <c r="J700" s="163" t="n">
        <f aca="false">IF(E700&lt;&gt;0,ROUND(INDEX($P$11:$AM$1010,$A700,$L$1),2),IF(AX700=0,(SUMIF($AP$11:$AP$1010,B700,$AX$11:$AX$1010)),AX700))</f>
        <v>0</v>
      </c>
      <c r="K700" s="163" t="n">
        <f aca="false">IF(G700=0,0,(J700/G700)*100)</f>
        <v>0</v>
      </c>
      <c r="L700" s="163" t="n">
        <f aca="false">IF(E700&lt;&gt;0,ROUND(IF($L$1=1,SUM(P700),"0")+IF($L$1=2,SUM($P700:Q700),"0")+IF($L$1=3,SUM($P700:R700),"0")+IF($L$1=4,SUM($P700:S700),"0")+IF($L$1=5,SUM($P700:T700),"0")+IF($L$1=6,SUM($P700:U700),"0")+IF($L$1=7,SUM($P700:V700),"0")+IF($L$1=8,SUM($P700:W700),"0")+IF($L$1=9,SUM($P700:X700),"0")+IF($L$1=10,SUM($P700:Y700),"0")+IF($L$1=11,SUM($P700:Z700),"0")+IF($L$1=12,SUM($P700:AA700),"0")+IF($L$1=13,SUM($P700:AB700),"0")+IF($L$1=14,SUM($P700:AC700),"0")+IF($L$1=15,SUM($P700:AD700),"0")+IF($L$1=16,SUM($P700:AE700),"0")+IF($L$1=17,SUM($P700:AF700),"0")+IF($L$1=18,SUM($P700:AG700),"0")+IF($L$1=19,SUM($P700:AH700),"0")+IF($L$1=20,SUM($P700:AI700),"0")+IF($L$1=21,SUM($P700:AJ700),"0")+IF($L$1=22,SUM($P700:AK700),"0")+IF($L$1=23,SUM($P700:AL700),"0")+IF($L$1=24,SUM($P700:AM700),"0"),2),IF(BC700=0,(SUMIF($AP$11:$AP$1010,B700,$BC$11:$BC$1010)),BC700))</f>
        <v>0</v>
      </c>
      <c r="M700" s="163" t="n">
        <f aca="false">IF(G700=0,0,(L700/G700)*100)</f>
        <v>0</v>
      </c>
      <c r="N700" s="168" t="str">
        <f aca="false">IF(B700&gt;0,"ok","ocultar")</f>
        <v>ocultar</v>
      </c>
      <c r="O700" s="650"/>
      <c r="P700" s="724"/>
      <c r="Q700" s="725"/>
      <c r="R700" s="725"/>
      <c r="S700" s="725"/>
      <c r="T700" s="725"/>
      <c r="U700" s="725"/>
      <c r="V700" s="725"/>
      <c r="W700" s="725"/>
      <c r="X700" s="725"/>
      <c r="Y700" s="725"/>
      <c r="Z700" s="725"/>
      <c r="AA700" s="726"/>
      <c r="AB700" s="726"/>
      <c r="AC700" s="726"/>
      <c r="AD700" s="726"/>
      <c r="AE700" s="726"/>
      <c r="AF700" s="726"/>
      <c r="AG700" s="726"/>
      <c r="AH700" s="726"/>
      <c r="AI700" s="726"/>
      <c r="AJ700" s="726"/>
      <c r="AK700" s="726"/>
      <c r="AL700" s="726"/>
      <c r="AM700" s="727"/>
      <c r="AO700" s="728" t="n">
        <f aca="false">IF(E700&lt;&gt;0,G700,0)</f>
        <v>0</v>
      </c>
      <c r="AP700" s="157" t="n">
        <f aca="false">IF(B700=0,AP699,IF(ISNONTEXT(B700)=TRUE(),INT(B700),INT(LEFT(B700,FIND(".",B700)-1))))</f>
        <v>3</v>
      </c>
      <c r="AQ700" s="157" t="str">
        <f aca="false">IF(AQ701=1,1,IF(B700&lt;&gt;0,1,IF(C700&lt;&gt;0,1,IF(D700&lt;&gt;0,1,IF(E700&lt;&gt;0,1,"")))))</f>
        <v/>
      </c>
      <c r="AR700" s="157" t="str">
        <f aca="false">IF(AP700=0," ",IF(AP700&lt;&gt;AP699,AP700," "))</f>
        <v> </v>
      </c>
      <c r="AS700" s="732"/>
      <c r="AT700" s="730" t="n">
        <f aca="false">IF(AP700&lt;&gt;AR700,(IF('ORÇ.GLOBAL P CAIXA'!I701="",J700*(INFORMAÇÕES!$Q$99/INFORMAÇÕES!$Q$102),IF('ORÇ.GLOBAL P CAIXA'!I701="R",J700,0))),0)</f>
        <v>0</v>
      </c>
      <c r="AU700" s="75" t="n">
        <f aca="false">IF(AP700&lt;&gt;AR700,(IF('ORÇ.GLOBAL P CAIXA'!I701="",J700*(INFORMAÇÕES!$Q$100/INFORMAÇÕES!$Q$102),IF('ORÇ.GLOBAL P CAIXA'!I701="C",J700,0))),0)</f>
        <v>0</v>
      </c>
      <c r="AV700" s="75" t="n">
        <f aca="false">IF(AP700&lt;&gt;AR700,(IF('ORÇ.GLOBAL P CAIXA'!I701="",J700*INFORMAÇÕES!$U$115,IF('ORÇ.GLOBAL P CAIXA'!I701="CF",J700,0))),0)</f>
        <v>0</v>
      </c>
      <c r="AW700" s="75" t="n">
        <f aca="false">IF(AP700&lt;&gt;AR700,(IF('ORÇ.GLOBAL P CAIXA'!I701="",J700*INFORMAÇÕES!$U$116,IF('ORÇ.GLOBAL P CAIXA'!I701="O",J700,0))),0)</f>
        <v>0</v>
      </c>
      <c r="AX700" s="731" t="n">
        <f aca="false">IF(E700&lt;&gt;0,J700,0)</f>
        <v>0</v>
      </c>
      <c r="AY700" s="730" t="n">
        <f aca="false">IF(AP700&lt;&gt;AR700,(IF('ORÇ.GLOBAL P CAIXA'!I701="",L700*(INFORMAÇÕES!$Q$99/INFORMAÇÕES!$Q$102),IF('ORÇ.GLOBAL P CAIXA'!I701="R",L700,0))),0)</f>
        <v>0</v>
      </c>
      <c r="AZ700" s="75" t="n">
        <f aca="false">IF(AP700&lt;&gt;AR700,(IF('ORÇ.GLOBAL P CAIXA'!I701="",L700*(INFORMAÇÕES!$Q$100/INFORMAÇÕES!$Q$102),IF('ORÇ.GLOBAL P CAIXA'!I701="C",L700,0))),0)</f>
        <v>0</v>
      </c>
      <c r="BA700" s="75" t="n">
        <f aca="false">IF(AP700&lt;&gt;AR700,(IF('ORÇ.GLOBAL P CAIXA'!I701="",L700*INFORMAÇÕES!$U$115,IF('ORÇ.GLOBAL P CAIXA'!I701="CF",L700,0))),0)</f>
        <v>0</v>
      </c>
      <c r="BB700" s="75" t="n">
        <f aca="false">IF(AP700&lt;&gt;AR700,(IF('ORÇ.GLOBAL P CAIXA'!I701="",L700*INFORMAÇÕES!$U$116,IF('ORÇ.GLOBAL P CAIXA'!I701="O",L700,0))),0)</f>
        <v>0</v>
      </c>
      <c r="BC700" s="731" t="n">
        <f aca="false">IF(E700&lt;&gt;0,L700,0)</f>
        <v>0</v>
      </c>
    </row>
    <row r="701" s="174" customFormat="true" ht="14.25" hidden="false" customHeight="false" outlineLevel="0" collapsed="false">
      <c r="A701" s="159" t="n">
        <v>691</v>
      </c>
      <c r="B701" s="160" t="n">
        <f aca="false">'ORÇ.REPROG. P CAIXA'!B703</f>
        <v>0</v>
      </c>
      <c r="C701" s="723" t="n">
        <f aca="false">'ORÇ.REPROG. P CAIXA'!C703</f>
        <v>0</v>
      </c>
      <c r="D701" s="162" t="n">
        <f aca="false">'ORÇ.REPROG. P CAIXA'!D703</f>
        <v>0</v>
      </c>
      <c r="E701" s="163" t="n">
        <f aca="false">IF('BM GLOBAL'!$P$1&lt;&gt;0,'ORÇ.REPROG. P CAIXA'!E703,'ORÇ.REPROG. P CAIXA'!H703)</f>
        <v>0</v>
      </c>
      <c r="F701" s="163" t="n">
        <f aca="false">IF('BM GLOBAL'!$P$1&lt;&gt;0,IF('ORÇ.GLOBAL P CAIXA'!K702=0,'ORÇ.GLOBAL EMPRESA'!G702,'ORÇ.GLOBAL P CAIXA'!F702),'ORÇ.REPROG. P CAIXA'!I703)</f>
        <v>0</v>
      </c>
      <c r="G701" s="163" t="n">
        <f aca="false">IF(E701&lt;&gt;0,ROUND(E701*F701,2),IF(AO701=0,(SUMIF('ORÇ.REPROG. P CAIXA'!$AC$13:$AC$1012,B701,$AO$11:$AO$1010)),AO701))</f>
        <v>0</v>
      </c>
      <c r="H701" s="163" t="n">
        <f aca="false">IF(J701&lt;&gt;0,IF(E701&lt;&gt;0,J701/F701,0),0)</f>
        <v>0</v>
      </c>
      <c r="I701" s="163" t="n">
        <f aca="false">IF(L701&lt;&gt;0,IF(E701&lt;&gt;0,L701/F701,0),0)</f>
        <v>0</v>
      </c>
      <c r="J701" s="163" t="n">
        <f aca="false">IF(E701&lt;&gt;0,ROUND(INDEX($P$11:$AM$1010,$A701,$L$1),2),IF(AX701=0,(SUMIF($AP$11:$AP$1010,B701,$AX$11:$AX$1010)),AX701))</f>
        <v>0</v>
      </c>
      <c r="K701" s="163" t="n">
        <f aca="false">IF(G701=0,0,(J701/G701)*100)</f>
        <v>0</v>
      </c>
      <c r="L701" s="163" t="n">
        <f aca="false">IF(E701&lt;&gt;0,ROUND(IF($L$1=1,SUM(P701),"0")+IF($L$1=2,SUM($P701:Q701),"0")+IF($L$1=3,SUM($P701:R701),"0")+IF($L$1=4,SUM($P701:S701),"0")+IF($L$1=5,SUM($P701:T701),"0")+IF($L$1=6,SUM($P701:U701),"0")+IF($L$1=7,SUM($P701:V701),"0")+IF($L$1=8,SUM($P701:W701),"0")+IF($L$1=9,SUM($P701:X701),"0")+IF($L$1=10,SUM($P701:Y701),"0")+IF($L$1=11,SUM($P701:Z701),"0")+IF($L$1=12,SUM($P701:AA701),"0")+IF($L$1=13,SUM($P701:AB701),"0")+IF($L$1=14,SUM($P701:AC701),"0")+IF($L$1=15,SUM($P701:AD701),"0")+IF($L$1=16,SUM($P701:AE701),"0")+IF($L$1=17,SUM($P701:AF701),"0")+IF($L$1=18,SUM($P701:AG701),"0")+IF($L$1=19,SUM($P701:AH701),"0")+IF($L$1=20,SUM($P701:AI701),"0")+IF($L$1=21,SUM($P701:AJ701),"0")+IF($L$1=22,SUM($P701:AK701),"0")+IF($L$1=23,SUM($P701:AL701),"0")+IF($L$1=24,SUM($P701:AM701),"0"),2),IF(BC701=0,(SUMIF($AP$11:$AP$1010,B701,$BC$11:$BC$1010)),BC701))</f>
        <v>0</v>
      </c>
      <c r="M701" s="163" t="n">
        <f aca="false">IF(G701=0,0,(L701/G701)*100)</f>
        <v>0</v>
      </c>
      <c r="N701" s="168" t="str">
        <f aca="false">IF(B701&gt;0,"ok","ocultar")</f>
        <v>ocultar</v>
      </c>
      <c r="O701" s="650"/>
      <c r="P701" s="724"/>
      <c r="Q701" s="725"/>
      <c r="R701" s="725"/>
      <c r="S701" s="725"/>
      <c r="T701" s="725"/>
      <c r="U701" s="725"/>
      <c r="V701" s="725"/>
      <c r="W701" s="725"/>
      <c r="X701" s="725"/>
      <c r="Y701" s="725"/>
      <c r="Z701" s="725"/>
      <c r="AA701" s="726"/>
      <c r="AB701" s="726"/>
      <c r="AC701" s="726"/>
      <c r="AD701" s="726"/>
      <c r="AE701" s="726"/>
      <c r="AF701" s="726"/>
      <c r="AG701" s="726"/>
      <c r="AH701" s="726"/>
      <c r="AI701" s="726"/>
      <c r="AJ701" s="726"/>
      <c r="AK701" s="726"/>
      <c r="AL701" s="726"/>
      <c r="AM701" s="727"/>
      <c r="AO701" s="728" t="n">
        <f aca="false">IF(E701&lt;&gt;0,G701,0)</f>
        <v>0</v>
      </c>
      <c r="AP701" s="157" t="n">
        <f aca="false">IF(B701=0,AP700,IF(ISNONTEXT(B701)=TRUE(),INT(B701),INT(LEFT(B701,FIND(".",B701)-1))))</f>
        <v>3</v>
      </c>
      <c r="AQ701" s="157" t="str">
        <f aca="false">IF(AQ702=1,1,IF(B701&lt;&gt;0,1,IF(C701&lt;&gt;0,1,IF(D701&lt;&gt;0,1,IF(E701&lt;&gt;0,1,"")))))</f>
        <v/>
      </c>
      <c r="AR701" s="157" t="str">
        <f aca="false">IF(AP701=0," ",IF(AP701&lt;&gt;AP700,AP701," "))</f>
        <v> </v>
      </c>
      <c r="AS701" s="732"/>
      <c r="AT701" s="730" t="n">
        <f aca="false">IF(AP701&lt;&gt;AR701,(IF('ORÇ.GLOBAL P CAIXA'!I702="",J701*(INFORMAÇÕES!$Q$99/INFORMAÇÕES!$Q$102),IF('ORÇ.GLOBAL P CAIXA'!I702="R",J701,0))),0)</f>
        <v>0</v>
      </c>
      <c r="AU701" s="75" t="n">
        <f aca="false">IF(AP701&lt;&gt;AR701,(IF('ORÇ.GLOBAL P CAIXA'!I702="",J701*(INFORMAÇÕES!$Q$100/INFORMAÇÕES!$Q$102),IF('ORÇ.GLOBAL P CAIXA'!I702="C",J701,0))),0)</f>
        <v>0</v>
      </c>
      <c r="AV701" s="75" t="n">
        <f aca="false">IF(AP701&lt;&gt;AR701,(IF('ORÇ.GLOBAL P CAIXA'!I702="",J701*INFORMAÇÕES!$U$115,IF('ORÇ.GLOBAL P CAIXA'!I702="CF",J701,0))),0)</f>
        <v>0</v>
      </c>
      <c r="AW701" s="75" t="n">
        <f aca="false">IF(AP701&lt;&gt;AR701,(IF('ORÇ.GLOBAL P CAIXA'!I702="",J701*INFORMAÇÕES!$U$116,IF('ORÇ.GLOBAL P CAIXA'!I702="O",J701,0))),0)</f>
        <v>0</v>
      </c>
      <c r="AX701" s="731" t="n">
        <f aca="false">IF(E701&lt;&gt;0,J701,0)</f>
        <v>0</v>
      </c>
      <c r="AY701" s="730" t="n">
        <f aca="false">IF(AP701&lt;&gt;AR701,(IF('ORÇ.GLOBAL P CAIXA'!I702="",L701*(INFORMAÇÕES!$Q$99/INFORMAÇÕES!$Q$102),IF('ORÇ.GLOBAL P CAIXA'!I702="R",L701,0))),0)</f>
        <v>0</v>
      </c>
      <c r="AZ701" s="75" t="n">
        <f aca="false">IF(AP701&lt;&gt;AR701,(IF('ORÇ.GLOBAL P CAIXA'!I702="",L701*(INFORMAÇÕES!$Q$100/INFORMAÇÕES!$Q$102),IF('ORÇ.GLOBAL P CAIXA'!I702="C",L701,0))),0)</f>
        <v>0</v>
      </c>
      <c r="BA701" s="75" t="n">
        <f aca="false">IF(AP701&lt;&gt;AR701,(IF('ORÇ.GLOBAL P CAIXA'!I702="",L701*INFORMAÇÕES!$U$115,IF('ORÇ.GLOBAL P CAIXA'!I702="CF",L701,0))),0)</f>
        <v>0</v>
      </c>
      <c r="BB701" s="75" t="n">
        <f aca="false">IF(AP701&lt;&gt;AR701,(IF('ORÇ.GLOBAL P CAIXA'!I702="",L701*INFORMAÇÕES!$U$116,IF('ORÇ.GLOBAL P CAIXA'!I702="O",L701,0))),0)</f>
        <v>0</v>
      </c>
      <c r="BC701" s="731" t="n">
        <f aca="false">IF(E701&lt;&gt;0,L701,0)</f>
        <v>0</v>
      </c>
    </row>
    <row r="702" s="174" customFormat="true" ht="14.25" hidden="false" customHeight="false" outlineLevel="0" collapsed="false">
      <c r="A702" s="159" t="n">
        <v>692</v>
      </c>
      <c r="B702" s="160" t="n">
        <f aca="false">'ORÇ.REPROG. P CAIXA'!B704</f>
        <v>0</v>
      </c>
      <c r="C702" s="723" t="n">
        <f aca="false">'ORÇ.REPROG. P CAIXA'!C704</f>
        <v>0</v>
      </c>
      <c r="D702" s="162" t="n">
        <f aca="false">'ORÇ.REPROG. P CAIXA'!D704</f>
        <v>0</v>
      </c>
      <c r="E702" s="163" t="n">
        <f aca="false">IF('BM GLOBAL'!$P$1&lt;&gt;0,'ORÇ.REPROG. P CAIXA'!E704,'ORÇ.REPROG. P CAIXA'!H704)</f>
        <v>0</v>
      </c>
      <c r="F702" s="163" t="n">
        <f aca="false">IF('BM GLOBAL'!$P$1&lt;&gt;0,IF('ORÇ.GLOBAL P CAIXA'!K703=0,'ORÇ.GLOBAL EMPRESA'!G703,'ORÇ.GLOBAL P CAIXA'!F703),'ORÇ.REPROG. P CAIXA'!I704)</f>
        <v>0</v>
      </c>
      <c r="G702" s="163" t="n">
        <f aca="false">IF(E702&lt;&gt;0,ROUND(E702*F702,2),IF(AO702=0,(SUMIF('ORÇ.REPROG. P CAIXA'!$AC$13:$AC$1012,B702,$AO$11:$AO$1010)),AO702))</f>
        <v>0</v>
      </c>
      <c r="H702" s="163" t="n">
        <f aca="false">IF(J702&lt;&gt;0,IF(E702&lt;&gt;0,J702/F702,0),0)</f>
        <v>0</v>
      </c>
      <c r="I702" s="163" t="n">
        <f aca="false">IF(L702&lt;&gt;0,IF(E702&lt;&gt;0,L702/F702,0),0)</f>
        <v>0</v>
      </c>
      <c r="J702" s="163" t="n">
        <f aca="false">IF(E702&lt;&gt;0,ROUND(INDEX($P$11:$AM$1010,$A702,$L$1),2),IF(AX702=0,(SUMIF($AP$11:$AP$1010,B702,$AX$11:$AX$1010)),AX702))</f>
        <v>0</v>
      </c>
      <c r="K702" s="163" t="n">
        <f aca="false">IF(G702=0,0,(J702/G702)*100)</f>
        <v>0</v>
      </c>
      <c r="L702" s="163" t="n">
        <f aca="false">IF(E702&lt;&gt;0,ROUND(IF($L$1=1,SUM(P702),"0")+IF($L$1=2,SUM($P702:Q702),"0")+IF($L$1=3,SUM($P702:R702),"0")+IF($L$1=4,SUM($P702:S702),"0")+IF($L$1=5,SUM($P702:T702),"0")+IF($L$1=6,SUM($P702:U702),"0")+IF($L$1=7,SUM($P702:V702),"0")+IF($L$1=8,SUM($P702:W702),"0")+IF($L$1=9,SUM($P702:X702),"0")+IF($L$1=10,SUM($P702:Y702),"0")+IF($L$1=11,SUM($P702:Z702),"0")+IF($L$1=12,SUM($P702:AA702),"0")+IF($L$1=13,SUM($P702:AB702),"0")+IF($L$1=14,SUM($P702:AC702),"0")+IF($L$1=15,SUM($P702:AD702),"0")+IF($L$1=16,SUM($P702:AE702),"0")+IF($L$1=17,SUM($P702:AF702),"0")+IF($L$1=18,SUM($P702:AG702),"0")+IF($L$1=19,SUM($P702:AH702),"0")+IF($L$1=20,SUM($P702:AI702),"0")+IF($L$1=21,SUM($P702:AJ702),"0")+IF($L$1=22,SUM($P702:AK702),"0")+IF($L$1=23,SUM($P702:AL702),"0")+IF($L$1=24,SUM($P702:AM702),"0"),2),IF(BC702=0,(SUMIF($AP$11:$AP$1010,B702,$BC$11:$BC$1010)),BC702))</f>
        <v>0</v>
      </c>
      <c r="M702" s="163" t="n">
        <f aca="false">IF(G702=0,0,(L702/G702)*100)</f>
        <v>0</v>
      </c>
      <c r="N702" s="168" t="str">
        <f aca="false">IF(B702&gt;0,"ok","ocultar")</f>
        <v>ocultar</v>
      </c>
      <c r="O702" s="650"/>
      <c r="P702" s="724"/>
      <c r="Q702" s="725"/>
      <c r="R702" s="725"/>
      <c r="S702" s="725"/>
      <c r="T702" s="725"/>
      <c r="U702" s="725"/>
      <c r="V702" s="725"/>
      <c r="W702" s="725"/>
      <c r="X702" s="725"/>
      <c r="Y702" s="725"/>
      <c r="Z702" s="725"/>
      <c r="AA702" s="726"/>
      <c r="AB702" s="726"/>
      <c r="AC702" s="726"/>
      <c r="AD702" s="726"/>
      <c r="AE702" s="726"/>
      <c r="AF702" s="726"/>
      <c r="AG702" s="726"/>
      <c r="AH702" s="726"/>
      <c r="AI702" s="726"/>
      <c r="AJ702" s="726"/>
      <c r="AK702" s="726"/>
      <c r="AL702" s="726"/>
      <c r="AM702" s="727"/>
      <c r="AO702" s="728" t="n">
        <f aca="false">IF(E702&lt;&gt;0,G702,0)</f>
        <v>0</v>
      </c>
      <c r="AP702" s="157" t="n">
        <f aca="false">IF(B702=0,AP701,IF(ISNONTEXT(B702)=TRUE(),INT(B702),INT(LEFT(B702,FIND(".",B702)-1))))</f>
        <v>3</v>
      </c>
      <c r="AQ702" s="157" t="str">
        <f aca="false">IF(AQ703=1,1,IF(B702&lt;&gt;0,1,IF(C702&lt;&gt;0,1,IF(D702&lt;&gt;0,1,IF(E702&lt;&gt;0,1,"")))))</f>
        <v/>
      </c>
      <c r="AR702" s="157" t="str">
        <f aca="false">IF(AP702=0," ",IF(AP702&lt;&gt;AP701,AP702," "))</f>
        <v> </v>
      </c>
      <c r="AS702" s="732"/>
      <c r="AT702" s="730" t="n">
        <f aca="false">IF(AP702&lt;&gt;AR702,(IF('ORÇ.GLOBAL P CAIXA'!I703="",J702*(INFORMAÇÕES!$Q$99/INFORMAÇÕES!$Q$102),IF('ORÇ.GLOBAL P CAIXA'!I703="R",J702,0))),0)</f>
        <v>0</v>
      </c>
      <c r="AU702" s="75" t="n">
        <f aca="false">IF(AP702&lt;&gt;AR702,(IF('ORÇ.GLOBAL P CAIXA'!I703="",J702*(INFORMAÇÕES!$Q$100/INFORMAÇÕES!$Q$102),IF('ORÇ.GLOBAL P CAIXA'!I703="C",J702,0))),0)</f>
        <v>0</v>
      </c>
      <c r="AV702" s="75" t="n">
        <f aca="false">IF(AP702&lt;&gt;AR702,(IF('ORÇ.GLOBAL P CAIXA'!I703="",J702*INFORMAÇÕES!$U$115,IF('ORÇ.GLOBAL P CAIXA'!I703="CF",J702,0))),0)</f>
        <v>0</v>
      </c>
      <c r="AW702" s="75" t="n">
        <f aca="false">IF(AP702&lt;&gt;AR702,(IF('ORÇ.GLOBAL P CAIXA'!I703="",J702*INFORMAÇÕES!$U$116,IF('ORÇ.GLOBAL P CAIXA'!I703="O",J702,0))),0)</f>
        <v>0</v>
      </c>
      <c r="AX702" s="731" t="n">
        <f aca="false">IF(E702&lt;&gt;0,J702,0)</f>
        <v>0</v>
      </c>
      <c r="AY702" s="730" t="n">
        <f aca="false">IF(AP702&lt;&gt;AR702,(IF('ORÇ.GLOBAL P CAIXA'!I703="",L702*(INFORMAÇÕES!$Q$99/INFORMAÇÕES!$Q$102),IF('ORÇ.GLOBAL P CAIXA'!I703="R",L702,0))),0)</f>
        <v>0</v>
      </c>
      <c r="AZ702" s="75" t="n">
        <f aca="false">IF(AP702&lt;&gt;AR702,(IF('ORÇ.GLOBAL P CAIXA'!I703="",L702*(INFORMAÇÕES!$Q$100/INFORMAÇÕES!$Q$102),IF('ORÇ.GLOBAL P CAIXA'!I703="C",L702,0))),0)</f>
        <v>0</v>
      </c>
      <c r="BA702" s="75" t="n">
        <f aca="false">IF(AP702&lt;&gt;AR702,(IF('ORÇ.GLOBAL P CAIXA'!I703="",L702*INFORMAÇÕES!$U$115,IF('ORÇ.GLOBAL P CAIXA'!I703="CF",L702,0))),0)</f>
        <v>0</v>
      </c>
      <c r="BB702" s="75" t="n">
        <f aca="false">IF(AP702&lt;&gt;AR702,(IF('ORÇ.GLOBAL P CAIXA'!I703="",L702*INFORMAÇÕES!$U$116,IF('ORÇ.GLOBAL P CAIXA'!I703="O",L702,0))),0)</f>
        <v>0</v>
      </c>
      <c r="BC702" s="731" t="n">
        <f aca="false">IF(E702&lt;&gt;0,L702,0)</f>
        <v>0</v>
      </c>
    </row>
    <row r="703" s="174" customFormat="true" ht="14.25" hidden="false" customHeight="false" outlineLevel="0" collapsed="false">
      <c r="A703" s="159" t="n">
        <v>693</v>
      </c>
      <c r="B703" s="160" t="n">
        <f aca="false">'ORÇ.REPROG. P CAIXA'!B705</f>
        <v>0</v>
      </c>
      <c r="C703" s="723" t="n">
        <f aca="false">'ORÇ.REPROG. P CAIXA'!C705</f>
        <v>0</v>
      </c>
      <c r="D703" s="162" t="n">
        <f aca="false">'ORÇ.REPROG. P CAIXA'!D705</f>
        <v>0</v>
      </c>
      <c r="E703" s="163" t="n">
        <f aca="false">IF('BM GLOBAL'!$P$1&lt;&gt;0,'ORÇ.REPROG. P CAIXA'!E705,'ORÇ.REPROG. P CAIXA'!H705)</f>
        <v>0</v>
      </c>
      <c r="F703" s="163" t="n">
        <f aca="false">IF('BM GLOBAL'!$P$1&lt;&gt;0,IF('ORÇ.GLOBAL P CAIXA'!K704=0,'ORÇ.GLOBAL EMPRESA'!G704,'ORÇ.GLOBAL P CAIXA'!F704),'ORÇ.REPROG. P CAIXA'!I705)</f>
        <v>0</v>
      </c>
      <c r="G703" s="163" t="n">
        <f aca="false">IF(E703&lt;&gt;0,ROUND(E703*F703,2),IF(AO703=0,(SUMIF('ORÇ.REPROG. P CAIXA'!$AC$13:$AC$1012,B703,$AO$11:$AO$1010)),AO703))</f>
        <v>0</v>
      </c>
      <c r="H703" s="163" t="n">
        <f aca="false">IF(J703&lt;&gt;0,IF(E703&lt;&gt;0,J703/F703,0),0)</f>
        <v>0</v>
      </c>
      <c r="I703" s="163" t="n">
        <f aca="false">IF(L703&lt;&gt;0,IF(E703&lt;&gt;0,L703/F703,0),0)</f>
        <v>0</v>
      </c>
      <c r="J703" s="163" t="n">
        <f aca="false">IF(E703&lt;&gt;0,ROUND(INDEX($P$11:$AM$1010,$A703,$L$1),2),IF(AX703=0,(SUMIF($AP$11:$AP$1010,B703,$AX$11:$AX$1010)),AX703))</f>
        <v>0</v>
      </c>
      <c r="K703" s="163" t="n">
        <f aca="false">IF(G703=0,0,(J703/G703)*100)</f>
        <v>0</v>
      </c>
      <c r="L703" s="163" t="n">
        <f aca="false">IF(E703&lt;&gt;0,ROUND(IF($L$1=1,SUM(P703),"0")+IF($L$1=2,SUM($P703:Q703),"0")+IF($L$1=3,SUM($P703:R703),"0")+IF($L$1=4,SUM($P703:S703),"0")+IF($L$1=5,SUM($P703:T703),"0")+IF($L$1=6,SUM($P703:U703),"0")+IF($L$1=7,SUM($P703:V703),"0")+IF($L$1=8,SUM($P703:W703),"0")+IF($L$1=9,SUM($P703:X703),"0")+IF($L$1=10,SUM($P703:Y703),"0")+IF($L$1=11,SUM($P703:Z703),"0")+IF($L$1=12,SUM($P703:AA703),"0")+IF($L$1=13,SUM($P703:AB703),"0")+IF($L$1=14,SUM($P703:AC703),"0")+IF($L$1=15,SUM($P703:AD703),"0")+IF($L$1=16,SUM($P703:AE703),"0")+IF($L$1=17,SUM($P703:AF703),"0")+IF($L$1=18,SUM($P703:AG703),"0")+IF($L$1=19,SUM($P703:AH703),"0")+IF($L$1=20,SUM($P703:AI703),"0")+IF($L$1=21,SUM($P703:AJ703),"0")+IF($L$1=22,SUM($P703:AK703),"0")+IF($L$1=23,SUM($P703:AL703),"0")+IF($L$1=24,SUM($P703:AM703),"0"),2),IF(BC703=0,(SUMIF($AP$11:$AP$1010,B703,$BC$11:$BC$1010)),BC703))</f>
        <v>0</v>
      </c>
      <c r="M703" s="163" t="n">
        <f aca="false">IF(G703=0,0,(L703/G703)*100)</f>
        <v>0</v>
      </c>
      <c r="N703" s="168" t="str">
        <f aca="false">IF(B703&gt;0,"ok","ocultar")</f>
        <v>ocultar</v>
      </c>
      <c r="O703" s="650"/>
      <c r="P703" s="724"/>
      <c r="Q703" s="725"/>
      <c r="R703" s="725"/>
      <c r="S703" s="725"/>
      <c r="T703" s="725"/>
      <c r="U703" s="725"/>
      <c r="V703" s="725"/>
      <c r="W703" s="725"/>
      <c r="X703" s="725"/>
      <c r="Y703" s="725"/>
      <c r="Z703" s="725"/>
      <c r="AA703" s="726"/>
      <c r="AB703" s="726"/>
      <c r="AC703" s="726"/>
      <c r="AD703" s="726"/>
      <c r="AE703" s="726"/>
      <c r="AF703" s="726"/>
      <c r="AG703" s="726"/>
      <c r="AH703" s="726"/>
      <c r="AI703" s="726"/>
      <c r="AJ703" s="726"/>
      <c r="AK703" s="726"/>
      <c r="AL703" s="726"/>
      <c r="AM703" s="727"/>
      <c r="AO703" s="728" t="n">
        <f aca="false">IF(E703&lt;&gt;0,G703,0)</f>
        <v>0</v>
      </c>
      <c r="AP703" s="157" t="n">
        <f aca="false">IF(B703=0,AP702,IF(ISNONTEXT(B703)=TRUE(),INT(B703),INT(LEFT(B703,FIND(".",B703)-1))))</f>
        <v>3</v>
      </c>
      <c r="AQ703" s="157" t="str">
        <f aca="false">IF(AQ704=1,1,IF(B703&lt;&gt;0,1,IF(C703&lt;&gt;0,1,IF(D703&lt;&gt;0,1,IF(E703&lt;&gt;0,1,"")))))</f>
        <v/>
      </c>
      <c r="AR703" s="157" t="str">
        <f aca="false">IF(AP703=0," ",IF(AP703&lt;&gt;AP702,AP703," "))</f>
        <v> </v>
      </c>
      <c r="AS703" s="732"/>
      <c r="AT703" s="730" t="n">
        <f aca="false">IF(AP703&lt;&gt;AR703,(IF('ORÇ.GLOBAL P CAIXA'!I704="",J703*(INFORMAÇÕES!$Q$99/INFORMAÇÕES!$Q$102),IF('ORÇ.GLOBAL P CAIXA'!I704="R",J703,0))),0)</f>
        <v>0</v>
      </c>
      <c r="AU703" s="75" t="n">
        <f aca="false">IF(AP703&lt;&gt;AR703,(IF('ORÇ.GLOBAL P CAIXA'!I704="",J703*(INFORMAÇÕES!$Q$100/INFORMAÇÕES!$Q$102),IF('ORÇ.GLOBAL P CAIXA'!I704="C",J703,0))),0)</f>
        <v>0</v>
      </c>
      <c r="AV703" s="75" t="n">
        <f aca="false">IF(AP703&lt;&gt;AR703,(IF('ORÇ.GLOBAL P CAIXA'!I704="",J703*INFORMAÇÕES!$U$115,IF('ORÇ.GLOBAL P CAIXA'!I704="CF",J703,0))),0)</f>
        <v>0</v>
      </c>
      <c r="AW703" s="75" t="n">
        <f aca="false">IF(AP703&lt;&gt;AR703,(IF('ORÇ.GLOBAL P CAIXA'!I704="",J703*INFORMAÇÕES!$U$116,IF('ORÇ.GLOBAL P CAIXA'!I704="O",J703,0))),0)</f>
        <v>0</v>
      </c>
      <c r="AX703" s="731" t="n">
        <f aca="false">IF(E703&lt;&gt;0,J703,0)</f>
        <v>0</v>
      </c>
      <c r="AY703" s="730" t="n">
        <f aca="false">IF(AP703&lt;&gt;AR703,(IF('ORÇ.GLOBAL P CAIXA'!I704="",L703*(INFORMAÇÕES!$Q$99/INFORMAÇÕES!$Q$102),IF('ORÇ.GLOBAL P CAIXA'!I704="R",L703,0))),0)</f>
        <v>0</v>
      </c>
      <c r="AZ703" s="75" t="n">
        <f aca="false">IF(AP703&lt;&gt;AR703,(IF('ORÇ.GLOBAL P CAIXA'!I704="",L703*(INFORMAÇÕES!$Q$100/INFORMAÇÕES!$Q$102),IF('ORÇ.GLOBAL P CAIXA'!I704="C",L703,0))),0)</f>
        <v>0</v>
      </c>
      <c r="BA703" s="75" t="n">
        <f aca="false">IF(AP703&lt;&gt;AR703,(IF('ORÇ.GLOBAL P CAIXA'!I704="",L703*INFORMAÇÕES!$U$115,IF('ORÇ.GLOBAL P CAIXA'!I704="CF",L703,0))),0)</f>
        <v>0</v>
      </c>
      <c r="BB703" s="75" t="n">
        <f aca="false">IF(AP703&lt;&gt;AR703,(IF('ORÇ.GLOBAL P CAIXA'!I704="",L703*INFORMAÇÕES!$U$116,IF('ORÇ.GLOBAL P CAIXA'!I704="O",L703,0))),0)</f>
        <v>0</v>
      </c>
      <c r="BC703" s="731" t="n">
        <f aca="false">IF(E703&lt;&gt;0,L703,0)</f>
        <v>0</v>
      </c>
    </row>
    <row r="704" s="174" customFormat="true" ht="14.25" hidden="false" customHeight="false" outlineLevel="0" collapsed="false">
      <c r="A704" s="159" t="n">
        <v>694</v>
      </c>
      <c r="B704" s="160" t="n">
        <f aca="false">'ORÇ.REPROG. P CAIXA'!B706</f>
        <v>0</v>
      </c>
      <c r="C704" s="723" t="n">
        <f aca="false">'ORÇ.REPROG. P CAIXA'!C706</f>
        <v>0</v>
      </c>
      <c r="D704" s="162" t="n">
        <f aca="false">'ORÇ.REPROG. P CAIXA'!D706</f>
        <v>0</v>
      </c>
      <c r="E704" s="163" t="n">
        <f aca="false">IF('BM GLOBAL'!$P$1&lt;&gt;0,'ORÇ.REPROG. P CAIXA'!E706,'ORÇ.REPROG. P CAIXA'!H706)</f>
        <v>0</v>
      </c>
      <c r="F704" s="163" t="n">
        <f aca="false">IF('BM GLOBAL'!$P$1&lt;&gt;0,IF('ORÇ.GLOBAL P CAIXA'!K705=0,'ORÇ.GLOBAL EMPRESA'!G705,'ORÇ.GLOBAL P CAIXA'!F705),'ORÇ.REPROG. P CAIXA'!I706)</f>
        <v>0</v>
      </c>
      <c r="G704" s="163" t="n">
        <f aca="false">IF(E704&lt;&gt;0,ROUND(E704*F704,2),IF(AO704=0,(SUMIF('ORÇ.REPROG. P CAIXA'!$AC$13:$AC$1012,B704,$AO$11:$AO$1010)),AO704))</f>
        <v>0</v>
      </c>
      <c r="H704" s="163" t="n">
        <f aca="false">IF(J704&lt;&gt;0,IF(E704&lt;&gt;0,J704/F704,0),0)</f>
        <v>0</v>
      </c>
      <c r="I704" s="163" t="n">
        <f aca="false">IF(L704&lt;&gt;0,IF(E704&lt;&gt;0,L704/F704,0),0)</f>
        <v>0</v>
      </c>
      <c r="J704" s="163" t="n">
        <f aca="false">IF(E704&lt;&gt;0,ROUND(INDEX($P$11:$AM$1010,$A704,$L$1),2),IF(AX704=0,(SUMIF($AP$11:$AP$1010,B704,$AX$11:$AX$1010)),AX704))</f>
        <v>0</v>
      </c>
      <c r="K704" s="163" t="n">
        <f aca="false">IF(G704=0,0,(J704/G704)*100)</f>
        <v>0</v>
      </c>
      <c r="L704" s="163" t="n">
        <f aca="false">IF(E704&lt;&gt;0,ROUND(IF($L$1=1,SUM(P704),"0")+IF($L$1=2,SUM($P704:Q704),"0")+IF($L$1=3,SUM($P704:R704),"0")+IF($L$1=4,SUM($P704:S704),"0")+IF($L$1=5,SUM($P704:T704),"0")+IF($L$1=6,SUM($P704:U704),"0")+IF($L$1=7,SUM($P704:V704),"0")+IF($L$1=8,SUM($P704:W704),"0")+IF($L$1=9,SUM($P704:X704),"0")+IF($L$1=10,SUM($P704:Y704),"0")+IF($L$1=11,SUM($P704:Z704),"0")+IF($L$1=12,SUM($P704:AA704),"0")+IF($L$1=13,SUM($P704:AB704),"0")+IF($L$1=14,SUM($P704:AC704),"0")+IF($L$1=15,SUM($P704:AD704),"0")+IF($L$1=16,SUM($P704:AE704),"0")+IF($L$1=17,SUM($P704:AF704),"0")+IF($L$1=18,SUM($P704:AG704),"0")+IF($L$1=19,SUM($P704:AH704),"0")+IF($L$1=20,SUM($P704:AI704),"0")+IF($L$1=21,SUM($P704:AJ704),"0")+IF($L$1=22,SUM($P704:AK704),"0")+IF($L$1=23,SUM($P704:AL704),"0")+IF($L$1=24,SUM($P704:AM704),"0"),2),IF(BC704=0,(SUMIF($AP$11:$AP$1010,B704,$BC$11:$BC$1010)),BC704))</f>
        <v>0</v>
      </c>
      <c r="M704" s="163" t="n">
        <f aca="false">IF(G704=0,0,(L704/G704)*100)</f>
        <v>0</v>
      </c>
      <c r="N704" s="168" t="str">
        <f aca="false">IF(B704&gt;0,"ok","ocultar")</f>
        <v>ocultar</v>
      </c>
      <c r="O704" s="650"/>
      <c r="P704" s="724"/>
      <c r="Q704" s="725"/>
      <c r="R704" s="725"/>
      <c r="S704" s="725"/>
      <c r="T704" s="725"/>
      <c r="U704" s="725"/>
      <c r="V704" s="725"/>
      <c r="W704" s="725"/>
      <c r="X704" s="725"/>
      <c r="Y704" s="725"/>
      <c r="Z704" s="725"/>
      <c r="AA704" s="726"/>
      <c r="AB704" s="726"/>
      <c r="AC704" s="726"/>
      <c r="AD704" s="726"/>
      <c r="AE704" s="726"/>
      <c r="AF704" s="726"/>
      <c r="AG704" s="726"/>
      <c r="AH704" s="726"/>
      <c r="AI704" s="726"/>
      <c r="AJ704" s="726"/>
      <c r="AK704" s="726"/>
      <c r="AL704" s="726"/>
      <c r="AM704" s="727"/>
      <c r="AO704" s="728" t="n">
        <f aca="false">IF(E704&lt;&gt;0,G704,0)</f>
        <v>0</v>
      </c>
      <c r="AP704" s="157" t="n">
        <f aca="false">IF(B704=0,AP703,IF(ISNONTEXT(B704)=TRUE(),INT(B704),INT(LEFT(B704,FIND(".",B704)-1))))</f>
        <v>3</v>
      </c>
      <c r="AQ704" s="157" t="str">
        <f aca="false">IF(AQ705=1,1,IF(B704&lt;&gt;0,1,IF(C704&lt;&gt;0,1,IF(D704&lt;&gt;0,1,IF(E704&lt;&gt;0,1,"")))))</f>
        <v/>
      </c>
      <c r="AR704" s="157" t="str">
        <f aca="false">IF(AP704=0," ",IF(AP704&lt;&gt;AP703,AP704," "))</f>
        <v> </v>
      </c>
      <c r="AS704" s="732"/>
      <c r="AT704" s="730" t="n">
        <f aca="false">IF(AP704&lt;&gt;AR704,(IF('ORÇ.GLOBAL P CAIXA'!I705="",J704*(INFORMAÇÕES!$Q$99/INFORMAÇÕES!$Q$102),IF('ORÇ.GLOBAL P CAIXA'!I705="R",J704,0))),0)</f>
        <v>0</v>
      </c>
      <c r="AU704" s="75" t="n">
        <f aca="false">IF(AP704&lt;&gt;AR704,(IF('ORÇ.GLOBAL P CAIXA'!I705="",J704*(INFORMAÇÕES!$Q$100/INFORMAÇÕES!$Q$102),IF('ORÇ.GLOBAL P CAIXA'!I705="C",J704,0))),0)</f>
        <v>0</v>
      </c>
      <c r="AV704" s="75" t="n">
        <f aca="false">IF(AP704&lt;&gt;AR704,(IF('ORÇ.GLOBAL P CAIXA'!I705="",J704*INFORMAÇÕES!$U$115,IF('ORÇ.GLOBAL P CAIXA'!I705="CF",J704,0))),0)</f>
        <v>0</v>
      </c>
      <c r="AW704" s="75" t="n">
        <f aca="false">IF(AP704&lt;&gt;AR704,(IF('ORÇ.GLOBAL P CAIXA'!I705="",J704*INFORMAÇÕES!$U$116,IF('ORÇ.GLOBAL P CAIXA'!I705="O",J704,0))),0)</f>
        <v>0</v>
      </c>
      <c r="AX704" s="731" t="n">
        <f aca="false">IF(E704&lt;&gt;0,J704,0)</f>
        <v>0</v>
      </c>
      <c r="AY704" s="730" t="n">
        <f aca="false">IF(AP704&lt;&gt;AR704,(IF('ORÇ.GLOBAL P CAIXA'!I705="",L704*(INFORMAÇÕES!$Q$99/INFORMAÇÕES!$Q$102),IF('ORÇ.GLOBAL P CAIXA'!I705="R",L704,0))),0)</f>
        <v>0</v>
      </c>
      <c r="AZ704" s="75" t="n">
        <f aca="false">IF(AP704&lt;&gt;AR704,(IF('ORÇ.GLOBAL P CAIXA'!I705="",L704*(INFORMAÇÕES!$Q$100/INFORMAÇÕES!$Q$102),IF('ORÇ.GLOBAL P CAIXA'!I705="C",L704,0))),0)</f>
        <v>0</v>
      </c>
      <c r="BA704" s="75" t="n">
        <f aca="false">IF(AP704&lt;&gt;AR704,(IF('ORÇ.GLOBAL P CAIXA'!I705="",L704*INFORMAÇÕES!$U$115,IF('ORÇ.GLOBAL P CAIXA'!I705="CF",L704,0))),0)</f>
        <v>0</v>
      </c>
      <c r="BB704" s="75" t="n">
        <f aca="false">IF(AP704&lt;&gt;AR704,(IF('ORÇ.GLOBAL P CAIXA'!I705="",L704*INFORMAÇÕES!$U$116,IF('ORÇ.GLOBAL P CAIXA'!I705="O",L704,0))),0)</f>
        <v>0</v>
      </c>
      <c r="BC704" s="731" t="n">
        <f aca="false">IF(E704&lt;&gt;0,L704,0)</f>
        <v>0</v>
      </c>
    </row>
    <row r="705" s="174" customFormat="true" ht="14.25" hidden="false" customHeight="false" outlineLevel="0" collapsed="false">
      <c r="A705" s="159" t="n">
        <v>695</v>
      </c>
      <c r="B705" s="160" t="n">
        <f aca="false">'ORÇ.REPROG. P CAIXA'!B707</f>
        <v>0</v>
      </c>
      <c r="C705" s="723" t="n">
        <f aca="false">'ORÇ.REPROG. P CAIXA'!C707</f>
        <v>0</v>
      </c>
      <c r="D705" s="162" t="n">
        <f aca="false">'ORÇ.REPROG. P CAIXA'!D707</f>
        <v>0</v>
      </c>
      <c r="E705" s="163" t="n">
        <f aca="false">IF('BM GLOBAL'!$P$1&lt;&gt;0,'ORÇ.REPROG. P CAIXA'!E707,'ORÇ.REPROG. P CAIXA'!H707)</f>
        <v>0</v>
      </c>
      <c r="F705" s="163" t="n">
        <f aca="false">IF('BM GLOBAL'!$P$1&lt;&gt;0,IF('ORÇ.GLOBAL P CAIXA'!K706=0,'ORÇ.GLOBAL EMPRESA'!G706,'ORÇ.GLOBAL P CAIXA'!F706),'ORÇ.REPROG. P CAIXA'!I707)</f>
        <v>0</v>
      </c>
      <c r="G705" s="163" t="n">
        <f aca="false">IF(E705&lt;&gt;0,ROUND(E705*F705,2),IF(AO705=0,(SUMIF('ORÇ.REPROG. P CAIXA'!$AC$13:$AC$1012,B705,$AO$11:$AO$1010)),AO705))</f>
        <v>0</v>
      </c>
      <c r="H705" s="163" t="n">
        <f aca="false">IF(J705&lt;&gt;0,IF(E705&lt;&gt;0,J705/F705,0),0)</f>
        <v>0</v>
      </c>
      <c r="I705" s="163" t="n">
        <f aca="false">IF(L705&lt;&gt;0,IF(E705&lt;&gt;0,L705/F705,0),0)</f>
        <v>0</v>
      </c>
      <c r="J705" s="163" t="n">
        <f aca="false">IF(E705&lt;&gt;0,ROUND(INDEX($P$11:$AM$1010,$A705,$L$1),2),IF(AX705=0,(SUMIF($AP$11:$AP$1010,B705,$AX$11:$AX$1010)),AX705))</f>
        <v>0</v>
      </c>
      <c r="K705" s="163" t="n">
        <f aca="false">IF(G705=0,0,(J705/G705)*100)</f>
        <v>0</v>
      </c>
      <c r="L705" s="163" t="n">
        <f aca="false">IF(E705&lt;&gt;0,ROUND(IF($L$1=1,SUM(P705),"0")+IF($L$1=2,SUM($P705:Q705),"0")+IF($L$1=3,SUM($P705:R705),"0")+IF($L$1=4,SUM($P705:S705),"0")+IF($L$1=5,SUM($P705:T705),"0")+IF($L$1=6,SUM($P705:U705),"0")+IF($L$1=7,SUM($P705:V705),"0")+IF($L$1=8,SUM($P705:W705),"0")+IF($L$1=9,SUM($P705:X705),"0")+IF($L$1=10,SUM($P705:Y705),"0")+IF($L$1=11,SUM($P705:Z705),"0")+IF($L$1=12,SUM($P705:AA705),"0")+IF($L$1=13,SUM($P705:AB705),"0")+IF($L$1=14,SUM($P705:AC705),"0")+IF($L$1=15,SUM($P705:AD705),"0")+IF($L$1=16,SUM($P705:AE705),"0")+IF($L$1=17,SUM($P705:AF705),"0")+IF($L$1=18,SUM($P705:AG705),"0")+IF($L$1=19,SUM($P705:AH705),"0")+IF($L$1=20,SUM($P705:AI705),"0")+IF($L$1=21,SUM($P705:AJ705),"0")+IF($L$1=22,SUM($P705:AK705),"0")+IF($L$1=23,SUM($P705:AL705),"0")+IF($L$1=24,SUM($P705:AM705),"0"),2),IF(BC705=0,(SUMIF($AP$11:$AP$1010,B705,$BC$11:$BC$1010)),BC705))</f>
        <v>0</v>
      </c>
      <c r="M705" s="163" t="n">
        <f aca="false">IF(G705=0,0,(L705/G705)*100)</f>
        <v>0</v>
      </c>
      <c r="N705" s="168" t="str">
        <f aca="false">IF(B705&gt;0,"ok","ocultar")</f>
        <v>ocultar</v>
      </c>
      <c r="O705" s="650"/>
      <c r="P705" s="724"/>
      <c r="Q705" s="725"/>
      <c r="R705" s="725"/>
      <c r="S705" s="725"/>
      <c r="T705" s="725"/>
      <c r="U705" s="725"/>
      <c r="V705" s="725"/>
      <c r="W705" s="725"/>
      <c r="X705" s="725"/>
      <c r="Y705" s="725"/>
      <c r="Z705" s="725"/>
      <c r="AA705" s="726"/>
      <c r="AB705" s="726"/>
      <c r="AC705" s="726"/>
      <c r="AD705" s="726"/>
      <c r="AE705" s="726"/>
      <c r="AF705" s="726"/>
      <c r="AG705" s="726"/>
      <c r="AH705" s="726"/>
      <c r="AI705" s="726"/>
      <c r="AJ705" s="726"/>
      <c r="AK705" s="726"/>
      <c r="AL705" s="726"/>
      <c r="AM705" s="727"/>
      <c r="AO705" s="728" t="n">
        <f aca="false">IF(E705&lt;&gt;0,G705,0)</f>
        <v>0</v>
      </c>
      <c r="AP705" s="157" t="n">
        <f aca="false">IF(B705=0,AP704,IF(ISNONTEXT(B705)=TRUE(),INT(B705),INT(LEFT(B705,FIND(".",B705)-1))))</f>
        <v>3</v>
      </c>
      <c r="AQ705" s="157" t="str">
        <f aca="false">IF(AQ706=1,1,IF(B705&lt;&gt;0,1,IF(C705&lt;&gt;0,1,IF(D705&lt;&gt;0,1,IF(E705&lt;&gt;0,1,"")))))</f>
        <v/>
      </c>
      <c r="AR705" s="157" t="str">
        <f aca="false">IF(AP705=0," ",IF(AP705&lt;&gt;AP704,AP705," "))</f>
        <v> </v>
      </c>
      <c r="AS705" s="732"/>
      <c r="AT705" s="730" t="n">
        <f aca="false">IF(AP705&lt;&gt;AR705,(IF('ORÇ.GLOBAL P CAIXA'!I706="",J705*(INFORMAÇÕES!$Q$99/INFORMAÇÕES!$Q$102),IF('ORÇ.GLOBAL P CAIXA'!I706="R",J705,0))),0)</f>
        <v>0</v>
      </c>
      <c r="AU705" s="75" t="n">
        <f aca="false">IF(AP705&lt;&gt;AR705,(IF('ORÇ.GLOBAL P CAIXA'!I706="",J705*(INFORMAÇÕES!$Q$100/INFORMAÇÕES!$Q$102),IF('ORÇ.GLOBAL P CAIXA'!I706="C",J705,0))),0)</f>
        <v>0</v>
      </c>
      <c r="AV705" s="75" t="n">
        <f aca="false">IF(AP705&lt;&gt;AR705,(IF('ORÇ.GLOBAL P CAIXA'!I706="",J705*INFORMAÇÕES!$U$115,IF('ORÇ.GLOBAL P CAIXA'!I706="CF",J705,0))),0)</f>
        <v>0</v>
      </c>
      <c r="AW705" s="75" t="n">
        <f aca="false">IF(AP705&lt;&gt;AR705,(IF('ORÇ.GLOBAL P CAIXA'!I706="",J705*INFORMAÇÕES!$U$116,IF('ORÇ.GLOBAL P CAIXA'!I706="O",J705,0))),0)</f>
        <v>0</v>
      </c>
      <c r="AX705" s="731" t="n">
        <f aca="false">IF(E705&lt;&gt;0,J705,0)</f>
        <v>0</v>
      </c>
      <c r="AY705" s="730" t="n">
        <f aca="false">IF(AP705&lt;&gt;AR705,(IF('ORÇ.GLOBAL P CAIXA'!I706="",L705*(INFORMAÇÕES!$Q$99/INFORMAÇÕES!$Q$102),IF('ORÇ.GLOBAL P CAIXA'!I706="R",L705,0))),0)</f>
        <v>0</v>
      </c>
      <c r="AZ705" s="75" t="n">
        <f aca="false">IF(AP705&lt;&gt;AR705,(IF('ORÇ.GLOBAL P CAIXA'!I706="",L705*(INFORMAÇÕES!$Q$100/INFORMAÇÕES!$Q$102),IF('ORÇ.GLOBAL P CAIXA'!I706="C",L705,0))),0)</f>
        <v>0</v>
      </c>
      <c r="BA705" s="75" t="n">
        <f aca="false">IF(AP705&lt;&gt;AR705,(IF('ORÇ.GLOBAL P CAIXA'!I706="",L705*INFORMAÇÕES!$U$115,IF('ORÇ.GLOBAL P CAIXA'!I706="CF",L705,0))),0)</f>
        <v>0</v>
      </c>
      <c r="BB705" s="75" t="n">
        <f aca="false">IF(AP705&lt;&gt;AR705,(IF('ORÇ.GLOBAL P CAIXA'!I706="",L705*INFORMAÇÕES!$U$116,IF('ORÇ.GLOBAL P CAIXA'!I706="O",L705,0))),0)</f>
        <v>0</v>
      </c>
      <c r="BC705" s="731" t="n">
        <f aca="false">IF(E705&lt;&gt;0,L705,0)</f>
        <v>0</v>
      </c>
    </row>
    <row r="706" s="174" customFormat="true" ht="14.25" hidden="false" customHeight="false" outlineLevel="0" collapsed="false">
      <c r="A706" s="159" t="n">
        <v>696</v>
      </c>
      <c r="B706" s="160" t="n">
        <f aca="false">'ORÇ.REPROG. P CAIXA'!B708</f>
        <v>0</v>
      </c>
      <c r="C706" s="723" t="n">
        <f aca="false">'ORÇ.REPROG. P CAIXA'!C708</f>
        <v>0</v>
      </c>
      <c r="D706" s="162" t="n">
        <f aca="false">'ORÇ.REPROG. P CAIXA'!D708</f>
        <v>0</v>
      </c>
      <c r="E706" s="163" t="n">
        <f aca="false">IF('BM GLOBAL'!$P$1&lt;&gt;0,'ORÇ.REPROG. P CAIXA'!E708,'ORÇ.REPROG. P CAIXA'!H708)</f>
        <v>0</v>
      </c>
      <c r="F706" s="163" t="n">
        <f aca="false">IF('BM GLOBAL'!$P$1&lt;&gt;0,IF('ORÇ.GLOBAL P CAIXA'!K707=0,'ORÇ.GLOBAL EMPRESA'!G707,'ORÇ.GLOBAL P CAIXA'!F707),'ORÇ.REPROG. P CAIXA'!I708)</f>
        <v>0</v>
      </c>
      <c r="G706" s="163" t="n">
        <f aca="false">IF(E706&lt;&gt;0,ROUND(E706*F706,2),IF(AO706=0,(SUMIF('ORÇ.REPROG. P CAIXA'!$AC$13:$AC$1012,B706,$AO$11:$AO$1010)),AO706))</f>
        <v>0</v>
      </c>
      <c r="H706" s="163" t="n">
        <f aca="false">IF(J706&lt;&gt;0,IF(E706&lt;&gt;0,J706/F706,0),0)</f>
        <v>0</v>
      </c>
      <c r="I706" s="163" t="n">
        <f aca="false">IF(L706&lt;&gt;0,IF(E706&lt;&gt;0,L706/F706,0),0)</f>
        <v>0</v>
      </c>
      <c r="J706" s="163" t="n">
        <f aca="false">IF(E706&lt;&gt;0,ROUND(INDEX($P$11:$AM$1010,$A706,$L$1),2),IF(AX706=0,(SUMIF($AP$11:$AP$1010,B706,$AX$11:$AX$1010)),AX706))</f>
        <v>0</v>
      </c>
      <c r="K706" s="163" t="n">
        <f aca="false">IF(G706=0,0,(J706/G706)*100)</f>
        <v>0</v>
      </c>
      <c r="L706" s="163" t="n">
        <f aca="false">IF(E706&lt;&gt;0,ROUND(IF($L$1=1,SUM(P706),"0")+IF($L$1=2,SUM($P706:Q706),"0")+IF($L$1=3,SUM($P706:R706),"0")+IF($L$1=4,SUM($P706:S706),"0")+IF($L$1=5,SUM($P706:T706),"0")+IF($L$1=6,SUM($P706:U706),"0")+IF($L$1=7,SUM($P706:V706),"0")+IF($L$1=8,SUM($P706:W706),"0")+IF($L$1=9,SUM($P706:X706),"0")+IF($L$1=10,SUM($P706:Y706),"0")+IF($L$1=11,SUM($P706:Z706),"0")+IF($L$1=12,SUM($P706:AA706),"0")+IF($L$1=13,SUM($P706:AB706),"0")+IF($L$1=14,SUM($P706:AC706),"0")+IF($L$1=15,SUM($P706:AD706),"0")+IF($L$1=16,SUM($P706:AE706),"0")+IF($L$1=17,SUM($P706:AF706),"0")+IF($L$1=18,SUM($P706:AG706),"0")+IF($L$1=19,SUM($P706:AH706),"0")+IF($L$1=20,SUM($P706:AI706),"0")+IF($L$1=21,SUM($P706:AJ706),"0")+IF($L$1=22,SUM($P706:AK706),"0")+IF($L$1=23,SUM($P706:AL706),"0")+IF($L$1=24,SUM($P706:AM706),"0"),2),IF(BC706=0,(SUMIF($AP$11:$AP$1010,B706,$BC$11:$BC$1010)),BC706))</f>
        <v>0</v>
      </c>
      <c r="M706" s="163" t="n">
        <f aca="false">IF(G706=0,0,(L706/G706)*100)</f>
        <v>0</v>
      </c>
      <c r="N706" s="168" t="str">
        <f aca="false">IF(B706&gt;0,"ok","ocultar")</f>
        <v>ocultar</v>
      </c>
      <c r="O706" s="650"/>
      <c r="P706" s="724"/>
      <c r="Q706" s="725"/>
      <c r="R706" s="725"/>
      <c r="S706" s="725"/>
      <c r="T706" s="725"/>
      <c r="U706" s="725"/>
      <c r="V706" s="725"/>
      <c r="W706" s="725"/>
      <c r="X706" s="725"/>
      <c r="Y706" s="725"/>
      <c r="Z706" s="725"/>
      <c r="AA706" s="726"/>
      <c r="AB706" s="726"/>
      <c r="AC706" s="726"/>
      <c r="AD706" s="726"/>
      <c r="AE706" s="726"/>
      <c r="AF706" s="726"/>
      <c r="AG706" s="726"/>
      <c r="AH706" s="726"/>
      <c r="AI706" s="726"/>
      <c r="AJ706" s="726"/>
      <c r="AK706" s="726"/>
      <c r="AL706" s="726"/>
      <c r="AM706" s="727"/>
      <c r="AO706" s="728" t="n">
        <f aca="false">IF(E706&lt;&gt;0,G706,0)</f>
        <v>0</v>
      </c>
      <c r="AP706" s="157" t="n">
        <f aca="false">IF(B706=0,AP705,IF(ISNONTEXT(B706)=TRUE(),INT(B706),INT(LEFT(B706,FIND(".",B706)-1))))</f>
        <v>3</v>
      </c>
      <c r="AQ706" s="157" t="str">
        <f aca="false">IF(AQ707=1,1,IF(B706&lt;&gt;0,1,IF(C706&lt;&gt;0,1,IF(D706&lt;&gt;0,1,IF(E706&lt;&gt;0,1,"")))))</f>
        <v/>
      </c>
      <c r="AR706" s="157" t="str">
        <f aca="false">IF(AP706=0," ",IF(AP706&lt;&gt;AP705,AP706," "))</f>
        <v> </v>
      </c>
      <c r="AS706" s="732"/>
      <c r="AT706" s="730" t="n">
        <f aca="false">IF(AP706&lt;&gt;AR706,(IF('ORÇ.GLOBAL P CAIXA'!I707="",J706*(INFORMAÇÕES!$Q$99/INFORMAÇÕES!$Q$102),IF('ORÇ.GLOBAL P CAIXA'!I707="R",J706,0))),0)</f>
        <v>0</v>
      </c>
      <c r="AU706" s="75" t="n">
        <f aca="false">IF(AP706&lt;&gt;AR706,(IF('ORÇ.GLOBAL P CAIXA'!I707="",J706*(INFORMAÇÕES!$Q$100/INFORMAÇÕES!$Q$102),IF('ORÇ.GLOBAL P CAIXA'!I707="C",J706,0))),0)</f>
        <v>0</v>
      </c>
      <c r="AV706" s="75" t="n">
        <f aca="false">IF(AP706&lt;&gt;AR706,(IF('ORÇ.GLOBAL P CAIXA'!I707="",J706*INFORMAÇÕES!$U$115,IF('ORÇ.GLOBAL P CAIXA'!I707="CF",J706,0))),0)</f>
        <v>0</v>
      </c>
      <c r="AW706" s="75" t="n">
        <f aca="false">IF(AP706&lt;&gt;AR706,(IF('ORÇ.GLOBAL P CAIXA'!I707="",J706*INFORMAÇÕES!$U$116,IF('ORÇ.GLOBAL P CAIXA'!I707="O",J706,0))),0)</f>
        <v>0</v>
      </c>
      <c r="AX706" s="731" t="n">
        <f aca="false">IF(E706&lt;&gt;0,J706,0)</f>
        <v>0</v>
      </c>
      <c r="AY706" s="730" t="n">
        <f aca="false">IF(AP706&lt;&gt;AR706,(IF('ORÇ.GLOBAL P CAIXA'!I707="",L706*(INFORMAÇÕES!$Q$99/INFORMAÇÕES!$Q$102),IF('ORÇ.GLOBAL P CAIXA'!I707="R",L706,0))),0)</f>
        <v>0</v>
      </c>
      <c r="AZ706" s="75" t="n">
        <f aca="false">IF(AP706&lt;&gt;AR706,(IF('ORÇ.GLOBAL P CAIXA'!I707="",L706*(INFORMAÇÕES!$Q$100/INFORMAÇÕES!$Q$102),IF('ORÇ.GLOBAL P CAIXA'!I707="C",L706,0))),0)</f>
        <v>0</v>
      </c>
      <c r="BA706" s="75" t="n">
        <f aca="false">IF(AP706&lt;&gt;AR706,(IF('ORÇ.GLOBAL P CAIXA'!I707="",L706*INFORMAÇÕES!$U$115,IF('ORÇ.GLOBAL P CAIXA'!I707="CF",L706,0))),0)</f>
        <v>0</v>
      </c>
      <c r="BB706" s="75" t="n">
        <f aca="false">IF(AP706&lt;&gt;AR706,(IF('ORÇ.GLOBAL P CAIXA'!I707="",L706*INFORMAÇÕES!$U$116,IF('ORÇ.GLOBAL P CAIXA'!I707="O",L706,0))),0)</f>
        <v>0</v>
      </c>
      <c r="BC706" s="731" t="n">
        <f aca="false">IF(E706&lt;&gt;0,L706,0)</f>
        <v>0</v>
      </c>
    </row>
    <row r="707" s="174" customFormat="true" ht="14.25" hidden="false" customHeight="false" outlineLevel="0" collapsed="false">
      <c r="A707" s="159" t="n">
        <v>697</v>
      </c>
      <c r="B707" s="160" t="n">
        <f aca="false">'ORÇ.REPROG. P CAIXA'!B709</f>
        <v>0</v>
      </c>
      <c r="C707" s="723" t="n">
        <f aca="false">'ORÇ.REPROG. P CAIXA'!C709</f>
        <v>0</v>
      </c>
      <c r="D707" s="162" t="n">
        <f aca="false">'ORÇ.REPROG. P CAIXA'!D709</f>
        <v>0</v>
      </c>
      <c r="E707" s="163" t="n">
        <f aca="false">IF('BM GLOBAL'!$P$1&lt;&gt;0,'ORÇ.REPROG. P CAIXA'!E709,'ORÇ.REPROG. P CAIXA'!H709)</f>
        <v>0</v>
      </c>
      <c r="F707" s="163" t="n">
        <f aca="false">IF('BM GLOBAL'!$P$1&lt;&gt;0,IF('ORÇ.GLOBAL P CAIXA'!K708=0,'ORÇ.GLOBAL EMPRESA'!G708,'ORÇ.GLOBAL P CAIXA'!F708),'ORÇ.REPROG. P CAIXA'!I709)</f>
        <v>0</v>
      </c>
      <c r="G707" s="163" t="n">
        <f aca="false">IF(E707&lt;&gt;0,ROUND(E707*F707,2),IF(AO707=0,(SUMIF('ORÇ.REPROG. P CAIXA'!$AC$13:$AC$1012,B707,$AO$11:$AO$1010)),AO707))</f>
        <v>0</v>
      </c>
      <c r="H707" s="163" t="n">
        <f aca="false">IF(J707&lt;&gt;0,IF(E707&lt;&gt;0,J707/F707,0),0)</f>
        <v>0</v>
      </c>
      <c r="I707" s="163" t="n">
        <f aca="false">IF(L707&lt;&gt;0,IF(E707&lt;&gt;0,L707/F707,0),0)</f>
        <v>0</v>
      </c>
      <c r="J707" s="163" t="n">
        <f aca="false">IF(E707&lt;&gt;0,ROUND(INDEX($P$11:$AM$1010,$A707,$L$1),2),IF(AX707=0,(SUMIF($AP$11:$AP$1010,B707,$AX$11:$AX$1010)),AX707))</f>
        <v>0</v>
      </c>
      <c r="K707" s="163" t="n">
        <f aca="false">IF(G707=0,0,(J707/G707)*100)</f>
        <v>0</v>
      </c>
      <c r="L707" s="163" t="n">
        <f aca="false">IF(E707&lt;&gt;0,ROUND(IF($L$1=1,SUM(P707),"0")+IF($L$1=2,SUM($P707:Q707),"0")+IF($L$1=3,SUM($P707:R707),"0")+IF($L$1=4,SUM($P707:S707),"0")+IF($L$1=5,SUM($P707:T707),"0")+IF($L$1=6,SUM($P707:U707),"0")+IF($L$1=7,SUM($P707:V707),"0")+IF($L$1=8,SUM($P707:W707),"0")+IF($L$1=9,SUM($P707:X707),"0")+IF($L$1=10,SUM($P707:Y707),"0")+IF($L$1=11,SUM($P707:Z707),"0")+IF($L$1=12,SUM($P707:AA707),"0")+IF($L$1=13,SUM($P707:AB707),"0")+IF($L$1=14,SUM($P707:AC707),"0")+IF($L$1=15,SUM($P707:AD707),"0")+IF($L$1=16,SUM($P707:AE707),"0")+IF($L$1=17,SUM($P707:AF707),"0")+IF($L$1=18,SUM($P707:AG707),"0")+IF($L$1=19,SUM($P707:AH707),"0")+IF($L$1=20,SUM($P707:AI707),"0")+IF($L$1=21,SUM($P707:AJ707),"0")+IF($L$1=22,SUM($P707:AK707),"0")+IF($L$1=23,SUM($P707:AL707),"0")+IF($L$1=24,SUM($P707:AM707),"0"),2),IF(BC707=0,(SUMIF($AP$11:$AP$1010,B707,$BC$11:$BC$1010)),BC707))</f>
        <v>0</v>
      </c>
      <c r="M707" s="163" t="n">
        <f aca="false">IF(G707=0,0,(L707/G707)*100)</f>
        <v>0</v>
      </c>
      <c r="N707" s="168" t="str">
        <f aca="false">IF(B707&gt;0,"ok","ocultar")</f>
        <v>ocultar</v>
      </c>
      <c r="O707" s="650"/>
      <c r="P707" s="724"/>
      <c r="Q707" s="725"/>
      <c r="R707" s="725"/>
      <c r="S707" s="725"/>
      <c r="T707" s="725"/>
      <c r="U707" s="725"/>
      <c r="V707" s="725"/>
      <c r="W707" s="725"/>
      <c r="X707" s="725"/>
      <c r="Y707" s="725"/>
      <c r="Z707" s="725"/>
      <c r="AA707" s="726"/>
      <c r="AB707" s="726"/>
      <c r="AC707" s="726"/>
      <c r="AD707" s="726"/>
      <c r="AE707" s="726"/>
      <c r="AF707" s="726"/>
      <c r="AG707" s="726"/>
      <c r="AH707" s="726"/>
      <c r="AI707" s="726"/>
      <c r="AJ707" s="726"/>
      <c r="AK707" s="726"/>
      <c r="AL707" s="726"/>
      <c r="AM707" s="727"/>
      <c r="AO707" s="728" t="n">
        <f aca="false">IF(E707&lt;&gt;0,G707,0)</f>
        <v>0</v>
      </c>
      <c r="AP707" s="157" t="n">
        <f aca="false">IF(B707=0,AP706,IF(ISNONTEXT(B707)=TRUE(),INT(B707),INT(LEFT(B707,FIND(".",B707)-1))))</f>
        <v>3</v>
      </c>
      <c r="AQ707" s="157" t="str">
        <f aca="false">IF(AQ708=1,1,IF(B707&lt;&gt;0,1,IF(C707&lt;&gt;0,1,IF(D707&lt;&gt;0,1,IF(E707&lt;&gt;0,1,"")))))</f>
        <v/>
      </c>
      <c r="AR707" s="157" t="str">
        <f aca="false">IF(AP707=0," ",IF(AP707&lt;&gt;AP706,AP707," "))</f>
        <v> </v>
      </c>
      <c r="AS707" s="732"/>
      <c r="AT707" s="730" t="n">
        <f aca="false">IF(AP707&lt;&gt;AR707,(IF('ORÇ.GLOBAL P CAIXA'!I708="",J707*(INFORMAÇÕES!$Q$99/INFORMAÇÕES!$Q$102),IF('ORÇ.GLOBAL P CAIXA'!I708="R",J707,0))),0)</f>
        <v>0</v>
      </c>
      <c r="AU707" s="75" t="n">
        <f aca="false">IF(AP707&lt;&gt;AR707,(IF('ORÇ.GLOBAL P CAIXA'!I708="",J707*(INFORMAÇÕES!$Q$100/INFORMAÇÕES!$Q$102),IF('ORÇ.GLOBAL P CAIXA'!I708="C",J707,0))),0)</f>
        <v>0</v>
      </c>
      <c r="AV707" s="75" t="n">
        <f aca="false">IF(AP707&lt;&gt;AR707,(IF('ORÇ.GLOBAL P CAIXA'!I708="",J707*INFORMAÇÕES!$U$115,IF('ORÇ.GLOBAL P CAIXA'!I708="CF",J707,0))),0)</f>
        <v>0</v>
      </c>
      <c r="AW707" s="75" t="n">
        <f aca="false">IF(AP707&lt;&gt;AR707,(IF('ORÇ.GLOBAL P CAIXA'!I708="",J707*INFORMAÇÕES!$U$116,IF('ORÇ.GLOBAL P CAIXA'!I708="O",J707,0))),0)</f>
        <v>0</v>
      </c>
      <c r="AX707" s="731" t="n">
        <f aca="false">IF(E707&lt;&gt;0,J707,0)</f>
        <v>0</v>
      </c>
      <c r="AY707" s="730" t="n">
        <f aca="false">IF(AP707&lt;&gt;AR707,(IF('ORÇ.GLOBAL P CAIXA'!I708="",L707*(INFORMAÇÕES!$Q$99/INFORMAÇÕES!$Q$102),IF('ORÇ.GLOBAL P CAIXA'!I708="R",L707,0))),0)</f>
        <v>0</v>
      </c>
      <c r="AZ707" s="75" t="n">
        <f aca="false">IF(AP707&lt;&gt;AR707,(IF('ORÇ.GLOBAL P CAIXA'!I708="",L707*(INFORMAÇÕES!$Q$100/INFORMAÇÕES!$Q$102),IF('ORÇ.GLOBAL P CAIXA'!I708="C",L707,0))),0)</f>
        <v>0</v>
      </c>
      <c r="BA707" s="75" t="n">
        <f aca="false">IF(AP707&lt;&gt;AR707,(IF('ORÇ.GLOBAL P CAIXA'!I708="",L707*INFORMAÇÕES!$U$115,IF('ORÇ.GLOBAL P CAIXA'!I708="CF",L707,0))),0)</f>
        <v>0</v>
      </c>
      <c r="BB707" s="75" t="n">
        <f aca="false">IF(AP707&lt;&gt;AR707,(IF('ORÇ.GLOBAL P CAIXA'!I708="",L707*INFORMAÇÕES!$U$116,IF('ORÇ.GLOBAL P CAIXA'!I708="O",L707,0))),0)</f>
        <v>0</v>
      </c>
      <c r="BC707" s="731" t="n">
        <f aca="false">IF(E707&lt;&gt;0,L707,0)</f>
        <v>0</v>
      </c>
    </row>
    <row r="708" s="174" customFormat="true" ht="14.25" hidden="false" customHeight="false" outlineLevel="0" collapsed="false">
      <c r="A708" s="159" t="n">
        <v>698</v>
      </c>
      <c r="B708" s="160" t="n">
        <f aca="false">'ORÇ.REPROG. P CAIXA'!B710</f>
        <v>0</v>
      </c>
      <c r="C708" s="723" t="n">
        <f aca="false">'ORÇ.REPROG. P CAIXA'!C710</f>
        <v>0</v>
      </c>
      <c r="D708" s="162" t="n">
        <f aca="false">'ORÇ.REPROG. P CAIXA'!D710</f>
        <v>0</v>
      </c>
      <c r="E708" s="163" t="n">
        <f aca="false">IF('BM GLOBAL'!$P$1&lt;&gt;0,'ORÇ.REPROG. P CAIXA'!E710,'ORÇ.REPROG. P CAIXA'!H710)</f>
        <v>0</v>
      </c>
      <c r="F708" s="163" t="n">
        <f aca="false">IF('BM GLOBAL'!$P$1&lt;&gt;0,IF('ORÇ.GLOBAL P CAIXA'!K709=0,'ORÇ.GLOBAL EMPRESA'!G709,'ORÇ.GLOBAL P CAIXA'!F709),'ORÇ.REPROG. P CAIXA'!I710)</f>
        <v>0</v>
      </c>
      <c r="G708" s="163" t="n">
        <f aca="false">IF(E708&lt;&gt;0,ROUND(E708*F708,2),IF(AO708=0,(SUMIF('ORÇ.REPROG. P CAIXA'!$AC$13:$AC$1012,B708,$AO$11:$AO$1010)),AO708))</f>
        <v>0</v>
      </c>
      <c r="H708" s="163" t="n">
        <f aca="false">IF(J708&lt;&gt;0,IF(E708&lt;&gt;0,J708/F708,0),0)</f>
        <v>0</v>
      </c>
      <c r="I708" s="163" t="n">
        <f aca="false">IF(L708&lt;&gt;0,IF(E708&lt;&gt;0,L708/F708,0),0)</f>
        <v>0</v>
      </c>
      <c r="J708" s="163" t="n">
        <f aca="false">IF(E708&lt;&gt;0,ROUND(INDEX($P$11:$AM$1010,$A708,$L$1),2),IF(AX708=0,(SUMIF($AP$11:$AP$1010,B708,$AX$11:$AX$1010)),AX708))</f>
        <v>0</v>
      </c>
      <c r="K708" s="163" t="n">
        <f aca="false">IF(G708=0,0,(J708/G708)*100)</f>
        <v>0</v>
      </c>
      <c r="L708" s="163" t="n">
        <f aca="false">IF(E708&lt;&gt;0,ROUND(IF($L$1=1,SUM(P708),"0")+IF($L$1=2,SUM($P708:Q708),"0")+IF($L$1=3,SUM($P708:R708),"0")+IF($L$1=4,SUM($P708:S708),"0")+IF($L$1=5,SUM($P708:T708),"0")+IF($L$1=6,SUM($P708:U708),"0")+IF($L$1=7,SUM($P708:V708),"0")+IF($L$1=8,SUM($P708:W708),"0")+IF($L$1=9,SUM($P708:X708),"0")+IF($L$1=10,SUM($P708:Y708),"0")+IF($L$1=11,SUM($P708:Z708),"0")+IF($L$1=12,SUM($P708:AA708),"0")+IF($L$1=13,SUM($P708:AB708),"0")+IF($L$1=14,SUM($P708:AC708),"0")+IF($L$1=15,SUM($P708:AD708),"0")+IF($L$1=16,SUM($P708:AE708),"0")+IF($L$1=17,SUM($P708:AF708),"0")+IF($L$1=18,SUM($P708:AG708),"0")+IF($L$1=19,SUM($P708:AH708),"0")+IF($L$1=20,SUM($P708:AI708),"0")+IF($L$1=21,SUM($P708:AJ708),"0")+IF($L$1=22,SUM($P708:AK708),"0")+IF($L$1=23,SUM($P708:AL708),"0")+IF($L$1=24,SUM($P708:AM708),"0"),2),IF(BC708=0,(SUMIF($AP$11:$AP$1010,B708,$BC$11:$BC$1010)),BC708))</f>
        <v>0</v>
      </c>
      <c r="M708" s="163" t="n">
        <f aca="false">IF(G708=0,0,(L708/G708)*100)</f>
        <v>0</v>
      </c>
      <c r="N708" s="168" t="str">
        <f aca="false">IF(B708&gt;0,"ok","ocultar")</f>
        <v>ocultar</v>
      </c>
      <c r="O708" s="650"/>
      <c r="P708" s="724"/>
      <c r="Q708" s="725"/>
      <c r="R708" s="725"/>
      <c r="S708" s="725"/>
      <c r="T708" s="725"/>
      <c r="U708" s="725"/>
      <c r="V708" s="725"/>
      <c r="W708" s="725"/>
      <c r="X708" s="725"/>
      <c r="Y708" s="725"/>
      <c r="Z708" s="725"/>
      <c r="AA708" s="726"/>
      <c r="AB708" s="726"/>
      <c r="AC708" s="726"/>
      <c r="AD708" s="726"/>
      <c r="AE708" s="726"/>
      <c r="AF708" s="726"/>
      <c r="AG708" s="726"/>
      <c r="AH708" s="726"/>
      <c r="AI708" s="726"/>
      <c r="AJ708" s="726"/>
      <c r="AK708" s="726"/>
      <c r="AL708" s="726"/>
      <c r="AM708" s="727"/>
      <c r="AO708" s="728" t="n">
        <f aca="false">IF(E708&lt;&gt;0,G708,0)</f>
        <v>0</v>
      </c>
      <c r="AP708" s="157" t="n">
        <f aca="false">IF(B708=0,AP707,IF(ISNONTEXT(B708)=TRUE(),INT(B708),INT(LEFT(B708,FIND(".",B708)-1))))</f>
        <v>3</v>
      </c>
      <c r="AQ708" s="157" t="str">
        <f aca="false">IF(AQ709=1,1,IF(B708&lt;&gt;0,1,IF(C708&lt;&gt;0,1,IF(D708&lt;&gt;0,1,IF(E708&lt;&gt;0,1,"")))))</f>
        <v/>
      </c>
      <c r="AR708" s="157" t="str">
        <f aca="false">IF(AP708=0," ",IF(AP708&lt;&gt;AP707,AP708," "))</f>
        <v> </v>
      </c>
      <c r="AS708" s="732"/>
      <c r="AT708" s="730" t="n">
        <f aca="false">IF(AP708&lt;&gt;AR708,(IF('ORÇ.GLOBAL P CAIXA'!I709="",J708*(INFORMAÇÕES!$Q$99/INFORMAÇÕES!$Q$102),IF('ORÇ.GLOBAL P CAIXA'!I709="R",J708,0))),0)</f>
        <v>0</v>
      </c>
      <c r="AU708" s="75" t="n">
        <f aca="false">IF(AP708&lt;&gt;AR708,(IF('ORÇ.GLOBAL P CAIXA'!I709="",J708*(INFORMAÇÕES!$Q$100/INFORMAÇÕES!$Q$102),IF('ORÇ.GLOBAL P CAIXA'!I709="C",J708,0))),0)</f>
        <v>0</v>
      </c>
      <c r="AV708" s="75" t="n">
        <f aca="false">IF(AP708&lt;&gt;AR708,(IF('ORÇ.GLOBAL P CAIXA'!I709="",J708*INFORMAÇÕES!$U$115,IF('ORÇ.GLOBAL P CAIXA'!I709="CF",J708,0))),0)</f>
        <v>0</v>
      </c>
      <c r="AW708" s="75" t="n">
        <f aca="false">IF(AP708&lt;&gt;AR708,(IF('ORÇ.GLOBAL P CAIXA'!I709="",J708*INFORMAÇÕES!$U$116,IF('ORÇ.GLOBAL P CAIXA'!I709="O",J708,0))),0)</f>
        <v>0</v>
      </c>
      <c r="AX708" s="731" t="n">
        <f aca="false">IF(E708&lt;&gt;0,J708,0)</f>
        <v>0</v>
      </c>
      <c r="AY708" s="730" t="n">
        <f aca="false">IF(AP708&lt;&gt;AR708,(IF('ORÇ.GLOBAL P CAIXA'!I709="",L708*(INFORMAÇÕES!$Q$99/INFORMAÇÕES!$Q$102),IF('ORÇ.GLOBAL P CAIXA'!I709="R",L708,0))),0)</f>
        <v>0</v>
      </c>
      <c r="AZ708" s="75" t="n">
        <f aca="false">IF(AP708&lt;&gt;AR708,(IF('ORÇ.GLOBAL P CAIXA'!I709="",L708*(INFORMAÇÕES!$Q$100/INFORMAÇÕES!$Q$102),IF('ORÇ.GLOBAL P CAIXA'!I709="C",L708,0))),0)</f>
        <v>0</v>
      </c>
      <c r="BA708" s="75" t="n">
        <f aca="false">IF(AP708&lt;&gt;AR708,(IF('ORÇ.GLOBAL P CAIXA'!I709="",L708*INFORMAÇÕES!$U$115,IF('ORÇ.GLOBAL P CAIXA'!I709="CF",L708,0))),0)</f>
        <v>0</v>
      </c>
      <c r="BB708" s="75" t="n">
        <f aca="false">IF(AP708&lt;&gt;AR708,(IF('ORÇ.GLOBAL P CAIXA'!I709="",L708*INFORMAÇÕES!$U$116,IF('ORÇ.GLOBAL P CAIXA'!I709="O",L708,0))),0)</f>
        <v>0</v>
      </c>
      <c r="BC708" s="731" t="n">
        <f aca="false">IF(E708&lt;&gt;0,L708,0)</f>
        <v>0</v>
      </c>
    </row>
    <row r="709" s="174" customFormat="true" ht="14.25" hidden="false" customHeight="false" outlineLevel="0" collapsed="false">
      <c r="A709" s="159" t="n">
        <v>699</v>
      </c>
      <c r="B709" s="160" t="n">
        <f aca="false">'ORÇ.REPROG. P CAIXA'!B711</f>
        <v>0</v>
      </c>
      <c r="C709" s="723" t="n">
        <f aca="false">'ORÇ.REPROG. P CAIXA'!C711</f>
        <v>0</v>
      </c>
      <c r="D709" s="162" t="n">
        <f aca="false">'ORÇ.REPROG. P CAIXA'!D711</f>
        <v>0</v>
      </c>
      <c r="E709" s="163" t="n">
        <f aca="false">IF('BM GLOBAL'!$P$1&lt;&gt;0,'ORÇ.REPROG. P CAIXA'!E711,'ORÇ.REPROG. P CAIXA'!H711)</f>
        <v>0</v>
      </c>
      <c r="F709" s="163" t="n">
        <f aca="false">IF('BM GLOBAL'!$P$1&lt;&gt;0,IF('ORÇ.GLOBAL P CAIXA'!K710=0,'ORÇ.GLOBAL EMPRESA'!G710,'ORÇ.GLOBAL P CAIXA'!F710),'ORÇ.REPROG. P CAIXA'!I711)</f>
        <v>0</v>
      </c>
      <c r="G709" s="163" t="n">
        <f aca="false">IF(E709&lt;&gt;0,ROUND(E709*F709,2),IF(AO709=0,(SUMIF('ORÇ.REPROG. P CAIXA'!$AC$13:$AC$1012,B709,$AO$11:$AO$1010)),AO709))</f>
        <v>0</v>
      </c>
      <c r="H709" s="163" t="n">
        <f aca="false">IF(J709&lt;&gt;0,IF(E709&lt;&gt;0,J709/F709,0),0)</f>
        <v>0</v>
      </c>
      <c r="I709" s="163" t="n">
        <f aca="false">IF(L709&lt;&gt;0,IF(E709&lt;&gt;0,L709/F709,0),0)</f>
        <v>0</v>
      </c>
      <c r="J709" s="163" t="n">
        <f aca="false">IF(E709&lt;&gt;0,ROUND(INDEX($P$11:$AM$1010,$A709,$L$1),2),IF(AX709=0,(SUMIF($AP$11:$AP$1010,B709,$AX$11:$AX$1010)),AX709))</f>
        <v>0</v>
      </c>
      <c r="K709" s="163" t="n">
        <f aca="false">IF(G709=0,0,(J709/G709)*100)</f>
        <v>0</v>
      </c>
      <c r="L709" s="163" t="n">
        <f aca="false">IF(E709&lt;&gt;0,ROUND(IF($L$1=1,SUM(P709),"0")+IF($L$1=2,SUM($P709:Q709),"0")+IF($L$1=3,SUM($P709:R709),"0")+IF($L$1=4,SUM($P709:S709),"0")+IF($L$1=5,SUM($P709:T709),"0")+IF($L$1=6,SUM($P709:U709),"0")+IF($L$1=7,SUM($P709:V709),"0")+IF($L$1=8,SUM($P709:W709),"0")+IF($L$1=9,SUM($P709:X709),"0")+IF($L$1=10,SUM($P709:Y709),"0")+IF($L$1=11,SUM($P709:Z709),"0")+IF($L$1=12,SUM($P709:AA709),"0")+IF($L$1=13,SUM($P709:AB709),"0")+IF($L$1=14,SUM($P709:AC709),"0")+IF($L$1=15,SUM($P709:AD709),"0")+IF($L$1=16,SUM($P709:AE709),"0")+IF($L$1=17,SUM($P709:AF709),"0")+IF($L$1=18,SUM($P709:AG709),"0")+IF($L$1=19,SUM($P709:AH709),"0")+IF($L$1=20,SUM($P709:AI709),"0")+IF($L$1=21,SUM($P709:AJ709),"0")+IF($L$1=22,SUM($P709:AK709),"0")+IF($L$1=23,SUM($P709:AL709),"0")+IF($L$1=24,SUM($P709:AM709),"0"),2),IF(BC709=0,(SUMIF($AP$11:$AP$1010,B709,$BC$11:$BC$1010)),BC709))</f>
        <v>0</v>
      </c>
      <c r="M709" s="163" t="n">
        <f aca="false">IF(G709=0,0,(L709/G709)*100)</f>
        <v>0</v>
      </c>
      <c r="N709" s="168" t="str">
        <f aca="false">IF(B709&gt;0,"ok","ocultar")</f>
        <v>ocultar</v>
      </c>
      <c r="O709" s="650"/>
      <c r="P709" s="724"/>
      <c r="Q709" s="725"/>
      <c r="R709" s="725"/>
      <c r="S709" s="725"/>
      <c r="T709" s="725"/>
      <c r="U709" s="725"/>
      <c r="V709" s="725"/>
      <c r="W709" s="725"/>
      <c r="X709" s="725"/>
      <c r="Y709" s="725"/>
      <c r="Z709" s="725"/>
      <c r="AA709" s="726"/>
      <c r="AB709" s="726"/>
      <c r="AC709" s="726"/>
      <c r="AD709" s="726"/>
      <c r="AE709" s="726"/>
      <c r="AF709" s="726"/>
      <c r="AG709" s="726"/>
      <c r="AH709" s="726"/>
      <c r="AI709" s="726"/>
      <c r="AJ709" s="726"/>
      <c r="AK709" s="726"/>
      <c r="AL709" s="726"/>
      <c r="AM709" s="727"/>
      <c r="AO709" s="728" t="n">
        <f aca="false">IF(E709&lt;&gt;0,G709,0)</f>
        <v>0</v>
      </c>
      <c r="AP709" s="157" t="n">
        <f aca="false">IF(B709=0,AP708,IF(ISNONTEXT(B709)=TRUE(),INT(B709),INT(LEFT(B709,FIND(".",B709)-1))))</f>
        <v>3</v>
      </c>
      <c r="AQ709" s="157" t="str">
        <f aca="false">IF(AQ710=1,1,IF(B709&lt;&gt;0,1,IF(C709&lt;&gt;0,1,IF(D709&lt;&gt;0,1,IF(E709&lt;&gt;0,1,"")))))</f>
        <v/>
      </c>
      <c r="AR709" s="157" t="str">
        <f aca="false">IF(AP709=0," ",IF(AP709&lt;&gt;AP708,AP709," "))</f>
        <v> </v>
      </c>
      <c r="AS709" s="732"/>
      <c r="AT709" s="730" t="n">
        <f aca="false">IF(AP709&lt;&gt;AR709,(IF('ORÇ.GLOBAL P CAIXA'!I710="",J709*(INFORMAÇÕES!$Q$99/INFORMAÇÕES!$Q$102),IF('ORÇ.GLOBAL P CAIXA'!I710="R",J709,0))),0)</f>
        <v>0</v>
      </c>
      <c r="AU709" s="75" t="n">
        <f aca="false">IF(AP709&lt;&gt;AR709,(IF('ORÇ.GLOBAL P CAIXA'!I710="",J709*(INFORMAÇÕES!$Q$100/INFORMAÇÕES!$Q$102),IF('ORÇ.GLOBAL P CAIXA'!I710="C",J709,0))),0)</f>
        <v>0</v>
      </c>
      <c r="AV709" s="75" t="n">
        <f aca="false">IF(AP709&lt;&gt;AR709,(IF('ORÇ.GLOBAL P CAIXA'!I710="",J709*INFORMAÇÕES!$U$115,IF('ORÇ.GLOBAL P CAIXA'!I710="CF",J709,0))),0)</f>
        <v>0</v>
      </c>
      <c r="AW709" s="75" t="n">
        <f aca="false">IF(AP709&lt;&gt;AR709,(IF('ORÇ.GLOBAL P CAIXA'!I710="",J709*INFORMAÇÕES!$U$116,IF('ORÇ.GLOBAL P CAIXA'!I710="O",J709,0))),0)</f>
        <v>0</v>
      </c>
      <c r="AX709" s="731" t="n">
        <f aca="false">IF(E709&lt;&gt;0,J709,0)</f>
        <v>0</v>
      </c>
      <c r="AY709" s="730" t="n">
        <f aca="false">IF(AP709&lt;&gt;AR709,(IF('ORÇ.GLOBAL P CAIXA'!I710="",L709*(INFORMAÇÕES!$Q$99/INFORMAÇÕES!$Q$102),IF('ORÇ.GLOBAL P CAIXA'!I710="R",L709,0))),0)</f>
        <v>0</v>
      </c>
      <c r="AZ709" s="75" t="n">
        <f aca="false">IF(AP709&lt;&gt;AR709,(IF('ORÇ.GLOBAL P CAIXA'!I710="",L709*(INFORMAÇÕES!$Q$100/INFORMAÇÕES!$Q$102),IF('ORÇ.GLOBAL P CAIXA'!I710="C",L709,0))),0)</f>
        <v>0</v>
      </c>
      <c r="BA709" s="75" t="n">
        <f aca="false">IF(AP709&lt;&gt;AR709,(IF('ORÇ.GLOBAL P CAIXA'!I710="",L709*INFORMAÇÕES!$U$115,IF('ORÇ.GLOBAL P CAIXA'!I710="CF",L709,0))),0)</f>
        <v>0</v>
      </c>
      <c r="BB709" s="75" t="n">
        <f aca="false">IF(AP709&lt;&gt;AR709,(IF('ORÇ.GLOBAL P CAIXA'!I710="",L709*INFORMAÇÕES!$U$116,IF('ORÇ.GLOBAL P CAIXA'!I710="O",L709,0))),0)</f>
        <v>0</v>
      </c>
      <c r="BC709" s="731" t="n">
        <f aca="false">IF(E709&lt;&gt;0,L709,0)</f>
        <v>0</v>
      </c>
    </row>
    <row r="710" s="174" customFormat="true" ht="14.25" hidden="false" customHeight="false" outlineLevel="0" collapsed="false">
      <c r="A710" s="159" t="n">
        <v>700</v>
      </c>
      <c r="B710" s="160" t="n">
        <f aca="false">'ORÇ.REPROG. P CAIXA'!B712</f>
        <v>0</v>
      </c>
      <c r="C710" s="723" t="n">
        <f aca="false">'ORÇ.REPROG. P CAIXA'!C712</f>
        <v>0</v>
      </c>
      <c r="D710" s="162" t="n">
        <f aca="false">'ORÇ.REPROG. P CAIXA'!D712</f>
        <v>0</v>
      </c>
      <c r="E710" s="163" t="n">
        <f aca="false">IF('BM GLOBAL'!$P$1&lt;&gt;0,'ORÇ.REPROG. P CAIXA'!E712,'ORÇ.REPROG. P CAIXA'!H712)</f>
        <v>0</v>
      </c>
      <c r="F710" s="163" t="n">
        <f aca="false">IF('BM GLOBAL'!$P$1&lt;&gt;0,IF('ORÇ.GLOBAL P CAIXA'!K711=0,'ORÇ.GLOBAL EMPRESA'!G711,'ORÇ.GLOBAL P CAIXA'!F711),'ORÇ.REPROG. P CAIXA'!I712)</f>
        <v>0</v>
      </c>
      <c r="G710" s="163" t="n">
        <f aca="false">IF(E710&lt;&gt;0,ROUND(E710*F710,2),IF(AO710=0,(SUMIF('ORÇ.REPROG. P CAIXA'!$AC$13:$AC$1012,B710,$AO$11:$AO$1010)),AO710))</f>
        <v>0</v>
      </c>
      <c r="H710" s="163" t="n">
        <f aca="false">IF(J710&lt;&gt;0,IF(E710&lt;&gt;0,J710/F710,0),0)</f>
        <v>0</v>
      </c>
      <c r="I710" s="163" t="n">
        <f aca="false">IF(L710&lt;&gt;0,IF(E710&lt;&gt;0,L710/F710,0),0)</f>
        <v>0</v>
      </c>
      <c r="J710" s="163" t="n">
        <f aca="false">IF(E710&lt;&gt;0,ROUND(INDEX($P$11:$AM$1010,$A710,$L$1),2),IF(AX710=0,(SUMIF($AP$11:$AP$1010,B710,$AX$11:$AX$1010)),AX710))</f>
        <v>0</v>
      </c>
      <c r="K710" s="163" t="n">
        <f aca="false">IF(G710=0,0,(J710/G710)*100)</f>
        <v>0</v>
      </c>
      <c r="L710" s="163" t="n">
        <f aca="false">IF(E710&lt;&gt;0,ROUND(IF($L$1=1,SUM(P710),"0")+IF($L$1=2,SUM($P710:Q710),"0")+IF($L$1=3,SUM($P710:R710),"0")+IF($L$1=4,SUM($P710:S710),"0")+IF($L$1=5,SUM($P710:T710),"0")+IF($L$1=6,SUM($P710:U710),"0")+IF($L$1=7,SUM($P710:V710),"0")+IF($L$1=8,SUM($P710:W710),"0")+IF($L$1=9,SUM($P710:X710),"0")+IF($L$1=10,SUM($P710:Y710),"0")+IF($L$1=11,SUM($P710:Z710),"0")+IF($L$1=12,SUM($P710:AA710),"0")+IF($L$1=13,SUM($P710:AB710),"0")+IF($L$1=14,SUM($P710:AC710),"0")+IF($L$1=15,SUM($P710:AD710),"0")+IF($L$1=16,SUM($P710:AE710),"0")+IF($L$1=17,SUM($P710:AF710),"0")+IF($L$1=18,SUM($P710:AG710),"0")+IF($L$1=19,SUM($P710:AH710),"0")+IF($L$1=20,SUM($P710:AI710),"0")+IF($L$1=21,SUM($P710:AJ710),"0")+IF($L$1=22,SUM($P710:AK710),"0")+IF($L$1=23,SUM($P710:AL710),"0")+IF($L$1=24,SUM($P710:AM710),"0"),2),IF(BC710=0,(SUMIF($AP$11:$AP$1010,B710,$BC$11:$BC$1010)),BC710))</f>
        <v>0</v>
      </c>
      <c r="M710" s="163" t="n">
        <f aca="false">IF(G710=0,0,(L710/G710)*100)</f>
        <v>0</v>
      </c>
      <c r="N710" s="168" t="str">
        <f aca="false">IF(B710&gt;0,"ok","ocultar")</f>
        <v>ocultar</v>
      </c>
      <c r="O710" s="650"/>
      <c r="P710" s="724"/>
      <c r="Q710" s="725"/>
      <c r="R710" s="725"/>
      <c r="S710" s="725"/>
      <c r="T710" s="725"/>
      <c r="U710" s="725"/>
      <c r="V710" s="725"/>
      <c r="W710" s="725"/>
      <c r="X710" s="725"/>
      <c r="Y710" s="725"/>
      <c r="Z710" s="725"/>
      <c r="AA710" s="726"/>
      <c r="AB710" s="726"/>
      <c r="AC710" s="726"/>
      <c r="AD710" s="726"/>
      <c r="AE710" s="726"/>
      <c r="AF710" s="726"/>
      <c r="AG710" s="726"/>
      <c r="AH710" s="726"/>
      <c r="AI710" s="726"/>
      <c r="AJ710" s="726"/>
      <c r="AK710" s="726"/>
      <c r="AL710" s="726"/>
      <c r="AM710" s="727"/>
      <c r="AO710" s="728" t="n">
        <f aca="false">IF(E710&lt;&gt;0,G710,0)</f>
        <v>0</v>
      </c>
      <c r="AP710" s="157" t="n">
        <f aca="false">IF(B710=0,AP709,IF(ISNONTEXT(B710)=TRUE(),INT(B710),INT(LEFT(B710,FIND(".",B710)-1))))</f>
        <v>3</v>
      </c>
      <c r="AQ710" s="157" t="str">
        <f aca="false">IF(AQ711=1,1,IF(B710&lt;&gt;0,1,IF(C710&lt;&gt;0,1,IF(D710&lt;&gt;0,1,IF(E710&lt;&gt;0,1,"")))))</f>
        <v/>
      </c>
      <c r="AR710" s="157" t="str">
        <f aca="false">IF(AP710=0," ",IF(AP710&lt;&gt;AP709,AP710," "))</f>
        <v> </v>
      </c>
      <c r="AS710" s="732"/>
      <c r="AT710" s="730" t="n">
        <f aca="false">IF(AP710&lt;&gt;AR710,(IF('ORÇ.GLOBAL P CAIXA'!I711="",J710*(INFORMAÇÕES!$Q$99/INFORMAÇÕES!$Q$102),IF('ORÇ.GLOBAL P CAIXA'!I711="R",J710,0))),0)</f>
        <v>0</v>
      </c>
      <c r="AU710" s="75" t="n">
        <f aca="false">IF(AP710&lt;&gt;AR710,(IF('ORÇ.GLOBAL P CAIXA'!I711="",J710*(INFORMAÇÕES!$Q$100/INFORMAÇÕES!$Q$102),IF('ORÇ.GLOBAL P CAIXA'!I711="C",J710,0))),0)</f>
        <v>0</v>
      </c>
      <c r="AV710" s="75" t="n">
        <f aca="false">IF(AP710&lt;&gt;AR710,(IF('ORÇ.GLOBAL P CAIXA'!I711="",J710*INFORMAÇÕES!$U$115,IF('ORÇ.GLOBAL P CAIXA'!I711="CF",J710,0))),0)</f>
        <v>0</v>
      </c>
      <c r="AW710" s="75" t="n">
        <f aca="false">IF(AP710&lt;&gt;AR710,(IF('ORÇ.GLOBAL P CAIXA'!I711="",J710*INFORMAÇÕES!$U$116,IF('ORÇ.GLOBAL P CAIXA'!I711="O",J710,0))),0)</f>
        <v>0</v>
      </c>
      <c r="AX710" s="731" t="n">
        <f aca="false">IF(E710&lt;&gt;0,J710,0)</f>
        <v>0</v>
      </c>
      <c r="AY710" s="730" t="n">
        <f aca="false">IF(AP710&lt;&gt;AR710,(IF('ORÇ.GLOBAL P CAIXA'!I711="",L710*(INFORMAÇÕES!$Q$99/INFORMAÇÕES!$Q$102),IF('ORÇ.GLOBAL P CAIXA'!I711="R",L710,0))),0)</f>
        <v>0</v>
      </c>
      <c r="AZ710" s="75" t="n">
        <f aca="false">IF(AP710&lt;&gt;AR710,(IF('ORÇ.GLOBAL P CAIXA'!I711="",L710*(INFORMAÇÕES!$Q$100/INFORMAÇÕES!$Q$102),IF('ORÇ.GLOBAL P CAIXA'!I711="C",L710,0))),0)</f>
        <v>0</v>
      </c>
      <c r="BA710" s="75" t="n">
        <f aca="false">IF(AP710&lt;&gt;AR710,(IF('ORÇ.GLOBAL P CAIXA'!I711="",L710*INFORMAÇÕES!$U$115,IF('ORÇ.GLOBAL P CAIXA'!I711="CF",L710,0))),0)</f>
        <v>0</v>
      </c>
      <c r="BB710" s="75" t="n">
        <f aca="false">IF(AP710&lt;&gt;AR710,(IF('ORÇ.GLOBAL P CAIXA'!I711="",L710*INFORMAÇÕES!$U$116,IF('ORÇ.GLOBAL P CAIXA'!I711="O",L710,0))),0)</f>
        <v>0</v>
      </c>
      <c r="BC710" s="731" t="n">
        <f aca="false">IF(E710&lt;&gt;0,L710,0)</f>
        <v>0</v>
      </c>
    </row>
    <row r="711" s="174" customFormat="true" ht="14.25" hidden="false" customHeight="false" outlineLevel="0" collapsed="false">
      <c r="A711" s="159" t="n">
        <v>701</v>
      </c>
      <c r="B711" s="160" t="n">
        <f aca="false">'ORÇ.REPROG. P CAIXA'!B713</f>
        <v>0</v>
      </c>
      <c r="C711" s="723" t="n">
        <f aca="false">'ORÇ.REPROG. P CAIXA'!C713</f>
        <v>0</v>
      </c>
      <c r="D711" s="162" t="n">
        <f aca="false">'ORÇ.REPROG. P CAIXA'!D713</f>
        <v>0</v>
      </c>
      <c r="E711" s="163" t="n">
        <f aca="false">IF('BM GLOBAL'!$P$1&lt;&gt;0,'ORÇ.REPROG. P CAIXA'!E713,'ORÇ.REPROG. P CAIXA'!H713)</f>
        <v>0</v>
      </c>
      <c r="F711" s="163" t="n">
        <f aca="false">IF('BM GLOBAL'!$P$1&lt;&gt;0,IF('ORÇ.GLOBAL P CAIXA'!K712=0,'ORÇ.GLOBAL EMPRESA'!G712,'ORÇ.GLOBAL P CAIXA'!F712),'ORÇ.REPROG. P CAIXA'!I713)</f>
        <v>0</v>
      </c>
      <c r="G711" s="163" t="n">
        <f aca="false">IF(E711&lt;&gt;0,ROUND(E711*F711,2),IF(AO711=0,(SUMIF('ORÇ.REPROG. P CAIXA'!$AC$13:$AC$1012,B711,$AO$11:$AO$1010)),AO711))</f>
        <v>0</v>
      </c>
      <c r="H711" s="163" t="n">
        <f aca="false">IF(J711&lt;&gt;0,IF(E711&lt;&gt;0,J711/F711,0),0)</f>
        <v>0</v>
      </c>
      <c r="I711" s="163" t="n">
        <f aca="false">IF(L711&lt;&gt;0,IF(E711&lt;&gt;0,L711/F711,0),0)</f>
        <v>0</v>
      </c>
      <c r="J711" s="163" t="n">
        <f aca="false">IF(E711&lt;&gt;0,ROUND(INDEX($P$11:$AM$1010,$A711,$L$1),2),IF(AX711=0,(SUMIF($AP$11:$AP$1010,B711,$AX$11:$AX$1010)),AX711))</f>
        <v>0</v>
      </c>
      <c r="K711" s="163" t="n">
        <f aca="false">IF(G711=0,0,(J711/G711)*100)</f>
        <v>0</v>
      </c>
      <c r="L711" s="163" t="n">
        <f aca="false">IF(E711&lt;&gt;0,ROUND(IF($L$1=1,SUM(P711),"0")+IF($L$1=2,SUM($P711:Q711),"0")+IF($L$1=3,SUM($P711:R711),"0")+IF($L$1=4,SUM($P711:S711),"0")+IF($L$1=5,SUM($P711:T711),"0")+IF($L$1=6,SUM($P711:U711),"0")+IF($L$1=7,SUM($P711:V711),"0")+IF($L$1=8,SUM($P711:W711),"0")+IF($L$1=9,SUM($P711:X711),"0")+IF($L$1=10,SUM($P711:Y711),"0")+IF($L$1=11,SUM($P711:Z711),"0")+IF($L$1=12,SUM($P711:AA711),"0")+IF($L$1=13,SUM($P711:AB711),"0")+IF($L$1=14,SUM($P711:AC711),"0")+IF($L$1=15,SUM($P711:AD711),"0")+IF($L$1=16,SUM($P711:AE711),"0")+IF($L$1=17,SUM($P711:AF711),"0")+IF($L$1=18,SUM($P711:AG711),"0")+IF($L$1=19,SUM($P711:AH711),"0")+IF($L$1=20,SUM($P711:AI711),"0")+IF($L$1=21,SUM($P711:AJ711),"0")+IF($L$1=22,SUM($P711:AK711),"0")+IF($L$1=23,SUM($P711:AL711),"0")+IF($L$1=24,SUM($P711:AM711),"0"),2),IF(BC711=0,(SUMIF($AP$11:$AP$1010,B711,$BC$11:$BC$1010)),BC711))</f>
        <v>0</v>
      </c>
      <c r="M711" s="163" t="n">
        <f aca="false">IF(G711=0,0,(L711/G711)*100)</f>
        <v>0</v>
      </c>
      <c r="N711" s="168" t="str">
        <f aca="false">IF(B711&gt;0,"ok","ocultar")</f>
        <v>ocultar</v>
      </c>
      <c r="O711" s="650"/>
      <c r="P711" s="724"/>
      <c r="Q711" s="725"/>
      <c r="R711" s="725"/>
      <c r="S711" s="725"/>
      <c r="T711" s="725"/>
      <c r="U711" s="725"/>
      <c r="V711" s="725"/>
      <c r="W711" s="725"/>
      <c r="X711" s="725"/>
      <c r="Y711" s="725"/>
      <c r="Z711" s="725"/>
      <c r="AA711" s="726"/>
      <c r="AB711" s="726"/>
      <c r="AC711" s="726"/>
      <c r="AD711" s="726"/>
      <c r="AE711" s="726"/>
      <c r="AF711" s="726"/>
      <c r="AG711" s="726"/>
      <c r="AH711" s="726"/>
      <c r="AI711" s="726"/>
      <c r="AJ711" s="726"/>
      <c r="AK711" s="726"/>
      <c r="AL711" s="726"/>
      <c r="AM711" s="727"/>
      <c r="AO711" s="728" t="n">
        <f aca="false">IF(E711&lt;&gt;0,G711,0)</f>
        <v>0</v>
      </c>
      <c r="AP711" s="157" t="n">
        <f aca="false">IF(B711=0,AP710,IF(ISNONTEXT(B711)=TRUE(),INT(B711),INT(LEFT(B711,FIND(".",B711)-1))))</f>
        <v>3</v>
      </c>
      <c r="AQ711" s="157" t="str">
        <f aca="false">IF(AQ712=1,1,IF(B711&lt;&gt;0,1,IF(C711&lt;&gt;0,1,IF(D711&lt;&gt;0,1,IF(E711&lt;&gt;0,1,"")))))</f>
        <v/>
      </c>
      <c r="AR711" s="157" t="str">
        <f aca="false">IF(AP711=0," ",IF(AP711&lt;&gt;AP710,AP711," "))</f>
        <v> </v>
      </c>
      <c r="AS711" s="732"/>
      <c r="AT711" s="730" t="n">
        <f aca="false">IF(AP711&lt;&gt;AR711,(IF('ORÇ.GLOBAL P CAIXA'!I712="",J711*(INFORMAÇÕES!$Q$99/INFORMAÇÕES!$Q$102),IF('ORÇ.GLOBAL P CAIXA'!I712="R",J711,0))),0)</f>
        <v>0</v>
      </c>
      <c r="AU711" s="75" t="n">
        <f aca="false">IF(AP711&lt;&gt;AR711,(IF('ORÇ.GLOBAL P CAIXA'!I712="",J711*(INFORMAÇÕES!$Q$100/INFORMAÇÕES!$Q$102),IF('ORÇ.GLOBAL P CAIXA'!I712="C",J711,0))),0)</f>
        <v>0</v>
      </c>
      <c r="AV711" s="75" t="n">
        <f aca="false">IF(AP711&lt;&gt;AR711,(IF('ORÇ.GLOBAL P CAIXA'!I712="",J711*INFORMAÇÕES!$U$115,IF('ORÇ.GLOBAL P CAIXA'!I712="CF",J711,0))),0)</f>
        <v>0</v>
      </c>
      <c r="AW711" s="75" t="n">
        <f aca="false">IF(AP711&lt;&gt;AR711,(IF('ORÇ.GLOBAL P CAIXA'!I712="",J711*INFORMAÇÕES!$U$116,IF('ORÇ.GLOBAL P CAIXA'!I712="O",J711,0))),0)</f>
        <v>0</v>
      </c>
      <c r="AX711" s="731" t="n">
        <f aca="false">IF(E711&lt;&gt;0,J711,0)</f>
        <v>0</v>
      </c>
      <c r="AY711" s="730" t="n">
        <f aca="false">IF(AP711&lt;&gt;AR711,(IF('ORÇ.GLOBAL P CAIXA'!I712="",L711*(INFORMAÇÕES!$Q$99/INFORMAÇÕES!$Q$102),IF('ORÇ.GLOBAL P CAIXA'!I712="R",L711,0))),0)</f>
        <v>0</v>
      </c>
      <c r="AZ711" s="75" t="n">
        <f aca="false">IF(AP711&lt;&gt;AR711,(IF('ORÇ.GLOBAL P CAIXA'!I712="",L711*(INFORMAÇÕES!$Q$100/INFORMAÇÕES!$Q$102),IF('ORÇ.GLOBAL P CAIXA'!I712="C",L711,0))),0)</f>
        <v>0</v>
      </c>
      <c r="BA711" s="75" t="n">
        <f aca="false">IF(AP711&lt;&gt;AR711,(IF('ORÇ.GLOBAL P CAIXA'!I712="",L711*INFORMAÇÕES!$U$115,IF('ORÇ.GLOBAL P CAIXA'!I712="CF",L711,0))),0)</f>
        <v>0</v>
      </c>
      <c r="BB711" s="75" t="n">
        <f aca="false">IF(AP711&lt;&gt;AR711,(IF('ORÇ.GLOBAL P CAIXA'!I712="",L711*INFORMAÇÕES!$U$116,IF('ORÇ.GLOBAL P CAIXA'!I712="O",L711,0))),0)</f>
        <v>0</v>
      </c>
      <c r="BC711" s="731" t="n">
        <f aca="false">IF(E711&lt;&gt;0,L711,0)</f>
        <v>0</v>
      </c>
    </row>
    <row r="712" s="174" customFormat="true" ht="14.25" hidden="false" customHeight="false" outlineLevel="0" collapsed="false">
      <c r="A712" s="159" t="n">
        <v>702</v>
      </c>
      <c r="B712" s="160" t="n">
        <f aca="false">'ORÇ.REPROG. P CAIXA'!B714</f>
        <v>0</v>
      </c>
      <c r="C712" s="723" t="n">
        <f aca="false">'ORÇ.REPROG. P CAIXA'!C714</f>
        <v>0</v>
      </c>
      <c r="D712" s="162" t="n">
        <f aca="false">'ORÇ.REPROG. P CAIXA'!D714</f>
        <v>0</v>
      </c>
      <c r="E712" s="163" t="n">
        <f aca="false">IF('BM GLOBAL'!$P$1&lt;&gt;0,'ORÇ.REPROG. P CAIXA'!E714,'ORÇ.REPROG. P CAIXA'!H714)</f>
        <v>0</v>
      </c>
      <c r="F712" s="163" t="n">
        <f aca="false">IF('BM GLOBAL'!$P$1&lt;&gt;0,IF('ORÇ.GLOBAL P CAIXA'!K713=0,'ORÇ.GLOBAL EMPRESA'!G713,'ORÇ.GLOBAL P CAIXA'!F713),'ORÇ.REPROG. P CAIXA'!I714)</f>
        <v>0</v>
      </c>
      <c r="G712" s="163" t="n">
        <f aca="false">IF(E712&lt;&gt;0,ROUND(E712*F712,2),IF(AO712=0,(SUMIF('ORÇ.REPROG. P CAIXA'!$AC$13:$AC$1012,B712,$AO$11:$AO$1010)),AO712))</f>
        <v>0</v>
      </c>
      <c r="H712" s="163" t="n">
        <f aca="false">IF(J712&lt;&gt;0,IF(E712&lt;&gt;0,J712/F712,0),0)</f>
        <v>0</v>
      </c>
      <c r="I712" s="163" t="n">
        <f aca="false">IF(L712&lt;&gt;0,IF(E712&lt;&gt;0,L712/F712,0),0)</f>
        <v>0</v>
      </c>
      <c r="J712" s="163" t="n">
        <f aca="false">IF(E712&lt;&gt;0,ROUND(INDEX($P$11:$AM$1010,$A712,$L$1),2),IF(AX712=0,(SUMIF($AP$11:$AP$1010,B712,$AX$11:$AX$1010)),AX712))</f>
        <v>0</v>
      </c>
      <c r="K712" s="163" t="n">
        <f aca="false">IF(G712=0,0,(J712/G712)*100)</f>
        <v>0</v>
      </c>
      <c r="L712" s="163" t="n">
        <f aca="false">IF(E712&lt;&gt;0,ROUND(IF($L$1=1,SUM(P712),"0")+IF($L$1=2,SUM($P712:Q712),"0")+IF($L$1=3,SUM($P712:R712),"0")+IF($L$1=4,SUM($P712:S712),"0")+IF($L$1=5,SUM($P712:T712),"0")+IF($L$1=6,SUM($P712:U712),"0")+IF($L$1=7,SUM($P712:V712),"0")+IF($L$1=8,SUM($P712:W712),"0")+IF($L$1=9,SUM($P712:X712),"0")+IF($L$1=10,SUM($P712:Y712),"0")+IF($L$1=11,SUM($P712:Z712),"0")+IF($L$1=12,SUM($P712:AA712),"0")+IF($L$1=13,SUM($P712:AB712),"0")+IF($L$1=14,SUM($P712:AC712),"0")+IF($L$1=15,SUM($P712:AD712),"0")+IF($L$1=16,SUM($P712:AE712),"0")+IF($L$1=17,SUM($P712:AF712),"0")+IF($L$1=18,SUM($P712:AG712),"0")+IF($L$1=19,SUM($P712:AH712),"0")+IF($L$1=20,SUM($P712:AI712),"0")+IF($L$1=21,SUM($P712:AJ712),"0")+IF($L$1=22,SUM($P712:AK712),"0")+IF($L$1=23,SUM($P712:AL712),"0")+IF($L$1=24,SUM($P712:AM712),"0"),2),IF(BC712=0,(SUMIF($AP$11:$AP$1010,B712,$BC$11:$BC$1010)),BC712))</f>
        <v>0</v>
      </c>
      <c r="M712" s="163" t="n">
        <f aca="false">IF(G712=0,0,(L712/G712)*100)</f>
        <v>0</v>
      </c>
      <c r="N712" s="168" t="str">
        <f aca="false">IF(B712&gt;0,"ok","ocultar")</f>
        <v>ocultar</v>
      </c>
      <c r="O712" s="650"/>
      <c r="P712" s="724"/>
      <c r="Q712" s="725"/>
      <c r="R712" s="725"/>
      <c r="S712" s="725"/>
      <c r="T712" s="725"/>
      <c r="U712" s="725"/>
      <c r="V712" s="725"/>
      <c r="W712" s="725"/>
      <c r="X712" s="725"/>
      <c r="Y712" s="725"/>
      <c r="Z712" s="725"/>
      <c r="AA712" s="726"/>
      <c r="AB712" s="726"/>
      <c r="AC712" s="726"/>
      <c r="AD712" s="726"/>
      <c r="AE712" s="726"/>
      <c r="AF712" s="726"/>
      <c r="AG712" s="726"/>
      <c r="AH712" s="726"/>
      <c r="AI712" s="726"/>
      <c r="AJ712" s="726"/>
      <c r="AK712" s="726"/>
      <c r="AL712" s="726"/>
      <c r="AM712" s="727"/>
      <c r="AO712" s="728" t="n">
        <f aca="false">IF(E712&lt;&gt;0,G712,0)</f>
        <v>0</v>
      </c>
      <c r="AP712" s="157" t="n">
        <f aca="false">IF(B712=0,AP711,IF(ISNONTEXT(B712)=TRUE(),INT(B712),INT(LEFT(B712,FIND(".",B712)-1))))</f>
        <v>3</v>
      </c>
      <c r="AQ712" s="157" t="str">
        <f aca="false">IF(AQ713=1,1,IF(B712&lt;&gt;0,1,IF(C712&lt;&gt;0,1,IF(D712&lt;&gt;0,1,IF(E712&lt;&gt;0,1,"")))))</f>
        <v/>
      </c>
      <c r="AR712" s="157" t="str">
        <f aca="false">IF(AP712=0," ",IF(AP712&lt;&gt;AP711,AP712," "))</f>
        <v> </v>
      </c>
      <c r="AS712" s="732"/>
      <c r="AT712" s="730" t="n">
        <f aca="false">IF(AP712&lt;&gt;AR712,(IF('ORÇ.GLOBAL P CAIXA'!I713="",J712*(INFORMAÇÕES!$Q$99/INFORMAÇÕES!$Q$102),IF('ORÇ.GLOBAL P CAIXA'!I713="R",J712,0))),0)</f>
        <v>0</v>
      </c>
      <c r="AU712" s="75" t="n">
        <f aca="false">IF(AP712&lt;&gt;AR712,(IF('ORÇ.GLOBAL P CAIXA'!I713="",J712*(INFORMAÇÕES!$Q$100/INFORMAÇÕES!$Q$102),IF('ORÇ.GLOBAL P CAIXA'!I713="C",J712,0))),0)</f>
        <v>0</v>
      </c>
      <c r="AV712" s="75" t="n">
        <f aca="false">IF(AP712&lt;&gt;AR712,(IF('ORÇ.GLOBAL P CAIXA'!I713="",J712*INFORMAÇÕES!$U$115,IF('ORÇ.GLOBAL P CAIXA'!I713="CF",J712,0))),0)</f>
        <v>0</v>
      </c>
      <c r="AW712" s="75" t="n">
        <f aca="false">IF(AP712&lt;&gt;AR712,(IF('ORÇ.GLOBAL P CAIXA'!I713="",J712*INFORMAÇÕES!$U$116,IF('ORÇ.GLOBAL P CAIXA'!I713="O",J712,0))),0)</f>
        <v>0</v>
      </c>
      <c r="AX712" s="731" t="n">
        <f aca="false">IF(E712&lt;&gt;0,J712,0)</f>
        <v>0</v>
      </c>
      <c r="AY712" s="730" t="n">
        <f aca="false">IF(AP712&lt;&gt;AR712,(IF('ORÇ.GLOBAL P CAIXA'!I713="",L712*(INFORMAÇÕES!$Q$99/INFORMAÇÕES!$Q$102),IF('ORÇ.GLOBAL P CAIXA'!I713="R",L712,0))),0)</f>
        <v>0</v>
      </c>
      <c r="AZ712" s="75" t="n">
        <f aca="false">IF(AP712&lt;&gt;AR712,(IF('ORÇ.GLOBAL P CAIXA'!I713="",L712*(INFORMAÇÕES!$Q$100/INFORMAÇÕES!$Q$102),IF('ORÇ.GLOBAL P CAIXA'!I713="C",L712,0))),0)</f>
        <v>0</v>
      </c>
      <c r="BA712" s="75" t="n">
        <f aca="false">IF(AP712&lt;&gt;AR712,(IF('ORÇ.GLOBAL P CAIXA'!I713="",L712*INFORMAÇÕES!$U$115,IF('ORÇ.GLOBAL P CAIXA'!I713="CF",L712,0))),0)</f>
        <v>0</v>
      </c>
      <c r="BB712" s="75" t="n">
        <f aca="false">IF(AP712&lt;&gt;AR712,(IF('ORÇ.GLOBAL P CAIXA'!I713="",L712*INFORMAÇÕES!$U$116,IF('ORÇ.GLOBAL P CAIXA'!I713="O",L712,0))),0)</f>
        <v>0</v>
      </c>
      <c r="BC712" s="731" t="n">
        <f aca="false">IF(E712&lt;&gt;0,L712,0)</f>
        <v>0</v>
      </c>
    </row>
    <row r="713" s="174" customFormat="true" ht="14.25" hidden="false" customHeight="false" outlineLevel="0" collapsed="false">
      <c r="A713" s="159" t="n">
        <v>703</v>
      </c>
      <c r="B713" s="160" t="n">
        <f aca="false">'ORÇ.REPROG. P CAIXA'!B715</f>
        <v>0</v>
      </c>
      <c r="C713" s="723" t="n">
        <f aca="false">'ORÇ.REPROG. P CAIXA'!C715</f>
        <v>0</v>
      </c>
      <c r="D713" s="162" t="n">
        <f aca="false">'ORÇ.REPROG. P CAIXA'!D715</f>
        <v>0</v>
      </c>
      <c r="E713" s="163" t="n">
        <f aca="false">IF('BM GLOBAL'!$P$1&lt;&gt;0,'ORÇ.REPROG. P CAIXA'!E715,'ORÇ.REPROG. P CAIXA'!H715)</f>
        <v>0</v>
      </c>
      <c r="F713" s="163" t="n">
        <f aca="false">IF('BM GLOBAL'!$P$1&lt;&gt;0,IF('ORÇ.GLOBAL P CAIXA'!K714=0,'ORÇ.GLOBAL EMPRESA'!G714,'ORÇ.GLOBAL P CAIXA'!F714),'ORÇ.REPROG. P CAIXA'!I715)</f>
        <v>0</v>
      </c>
      <c r="G713" s="163" t="n">
        <f aca="false">IF(E713&lt;&gt;0,ROUND(E713*F713,2),IF(AO713=0,(SUMIF('ORÇ.REPROG. P CAIXA'!$AC$13:$AC$1012,B713,$AO$11:$AO$1010)),AO713))</f>
        <v>0</v>
      </c>
      <c r="H713" s="163" t="n">
        <f aca="false">IF(J713&lt;&gt;0,IF(E713&lt;&gt;0,J713/F713,0),0)</f>
        <v>0</v>
      </c>
      <c r="I713" s="163" t="n">
        <f aca="false">IF(L713&lt;&gt;0,IF(E713&lt;&gt;0,L713/F713,0),0)</f>
        <v>0</v>
      </c>
      <c r="J713" s="163" t="n">
        <f aca="false">IF(E713&lt;&gt;0,ROUND(INDEX($P$11:$AM$1010,$A713,$L$1),2),IF(AX713=0,(SUMIF($AP$11:$AP$1010,B713,$AX$11:$AX$1010)),AX713))</f>
        <v>0</v>
      </c>
      <c r="K713" s="163" t="n">
        <f aca="false">IF(G713=0,0,(J713/G713)*100)</f>
        <v>0</v>
      </c>
      <c r="L713" s="163" t="n">
        <f aca="false">IF(E713&lt;&gt;0,ROUND(IF($L$1=1,SUM(P713),"0")+IF($L$1=2,SUM($P713:Q713),"0")+IF($L$1=3,SUM($P713:R713),"0")+IF($L$1=4,SUM($P713:S713),"0")+IF($L$1=5,SUM($P713:T713),"0")+IF($L$1=6,SUM($P713:U713),"0")+IF($L$1=7,SUM($P713:V713),"0")+IF($L$1=8,SUM($P713:W713),"0")+IF($L$1=9,SUM($P713:X713),"0")+IF($L$1=10,SUM($P713:Y713),"0")+IF($L$1=11,SUM($P713:Z713),"0")+IF($L$1=12,SUM($P713:AA713),"0")+IF($L$1=13,SUM($P713:AB713),"0")+IF($L$1=14,SUM($P713:AC713),"0")+IF($L$1=15,SUM($P713:AD713),"0")+IF($L$1=16,SUM($P713:AE713),"0")+IF($L$1=17,SUM($P713:AF713),"0")+IF($L$1=18,SUM($P713:AG713),"0")+IF($L$1=19,SUM($P713:AH713),"0")+IF($L$1=20,SUM($P713:AI713),"0")+IF($L$1=21,SUM($P713:AJ713),"0")+IF($L$1=22,SUM($P713:AK713),"0")+IF($L$1=23,SUM($P713:AL713),"0")+IF($L$1=24,SUM($P713:AM713),"0"),2),IF(BC713=0,(SUMIF($AP$11:$AP$1010,B713,$BC$11:$BC$1010)),BC713))</f>
        <v>0</v>
      </c>
      <c r="M713" s="163" t="n">
        <f aca="false">IF(G713=0,0,(L713/G713)*100)</f>
        <v>0</v>
      </c>
      <c r="N713" s="168" t="str">
        <f aca="false">IF(B713&gt;0,"ok","ocultar")</f>
        <v>ocultar</v>
      </c>
      <c r="O713" s="650"/>
      <c r="P713" s="724"/>
      <c r="Q713" s="725"/>
      <c r="R713" s="725"/>
      <c r="S713" s="725"/>
      <c r="T713" s="725"/>
      <c r="U713" s="725"/>
      <c r="V713" s="725"/>
      <c r="W713" s="725"/>
      <c r="X713" s="725"/>
      <c r="Y713" s="725"/>
      <c r="Z713" s="725"/>
      <c r="AA713" s="726"/>
      <c r="AB713" s="726"/>
      <c r="AC713" s="726"/>
      <c r="AD713" s="726"/>
      <c r="AE713" s="726"/>
      <c r="AF713" s="726"/>
      <c r="AG713" s="726"/>
      <c r="AH713" s="726"/>
      <c r="AI713" s="726"/>
      <c r="AJ713" s="726"/>
      <c r="AK713" s="726"/>
      <c r="AL713" s="726"/>
      <c r="AM713" s="727"/>
      <c r="AO713" s="728" t="n">
        <f aca="false">IF(E713&lt;&gt;0,G713,0)</f>
        <v>0</v>
      </c>
      <c r="AP713" s="157" t="n">
        <f aca="false">IF(B713=0,AP712,IF(ISNONTEXT(B713)=TRUE(),INT(B713),INT(LEFT(B713,FIND(".",B713)-1))))</f>
        <v>3</v>
      </c>
      <c r="AQ713" s="157" t="str">
        <f aca="false">IF(AQ714=1,1,IF(B713&lt;&gt;0,1,IF(C713&lt;&gt;0,1,IF(D713&lt;&gt;0,1,IF(E713&lt;&gt;0,1,"")))))</f>
        <v/>
      </c>
      <c r="AR713" s="157" t="str">
        <f aca="false">IF(AP713=0," ",IF(AP713&lt;&gt;AP712,AP713," "))</f>
        <v> </v>
      </c>
      <c r="AS713" s="732"/>
      <c r="AT713" s="730" t="n">
        <f aca="false">IF(AP713&lt;&gt;AR713,(IF('ORÇ.GLOBAL P CAIXA'!I714="",J713*(INFORMAÇÕES!$Q$99/INFORMAÇÕES!$Q$102),IF('ORÇ.GLOBAL P CAIXA'!I714="R",J713,0))),0)</f>
        <v>0</v>
      </c>
      <c r="AU713" s="75" t="n">
        <f aca="false">IF(AP713&lt;&gt;AR713,(IF('ORÇ.GLOBAL P CAIXA'!I714="",J713*(INFORMAÇÕES!$Q$100/INFORMAÇÕES!$Q$102),IF('ORÇ.GLOBAL P CAIXA'!I714="C",J713,0))),0)</f>
        <v>0</v>
      </c>
      <c r="AV713" s="75" t="n">
        <f aca="false">IF(AP713&lt;&gt;AR713,(IF('ORÇ.GLOBAL P CAIXA'!I714="",J713*INFORMAÇÕES!$U$115,IF('ORÇ.GLOBAL P CAIXA'!I714="CF",J713,0))),0)</f>
        <v>0</v>
      </c>
      <c r="AW713" s="75" t="n">
        <f aca="false">IF(AP713&lt;&gt;AR713,(IF('ORÇ.GLOBAL P CAIXA'!I714="",J713*INFORMAÇÕES!$U$116,IF('ORÇ.GLOBAL P CAIXA'!I714="O",J713,0))),0)</f>
        <v>0</v>
      </c>
      <c r="AX713" s="731" t="n">
        <f aca="false">IF(E713&lt;&gt;0,J713,0)</f>
        <v>0</v>
      </c>
      <c r="AY713" s="730" t="n">
        <f aca="false">IF(AP713&lt;&gt;AR713,(IF('ORÇ.GLOBAL P CAIXA'!I714="",L713*(INFORMAÇÕES!$Q$99/INFORMAÇÕES!$Q$102),IF('ORÇ.GLOBAL P CAIXA'!I714="R",L713,0))),0)</f>
        <v>0</v>
      </c>
      <c r="AZ713" s="75" t="n">
        <f aca="false">IF(AP713&lt;&gt;AR713,(IF('ORÇ.GLOBAL P CAIXA'!I714="",L713*(INFORMAÇÕES!$Q$100/INFORMAÇÕES!$Q$102),IF('ORÇ.GLOBAL P CAIXA'!I714="C",L713,0))),0)</f>
        <v>0</v>
      </c>
      <c r="BA713" s="75" t="n">
        <f aca="false">IF(AP713&lt;&gt;AR713,(IF('ORÇ.GLOBAL P CAIXA'!I714="",L713*INFORMAÇÕES!$U$115,IF('ORÇ.GLOBAL P CAIXA'!I714="CF",L713,0))),0)</f>
        <v>0</v>
      </c>
      <c r="BB713" s="75" t="n">
        <f aca="false">IF(AP713&lt;&gt;AR713,(IF('ORÇ.GLOBAL P CAIXA'!I714="",L713*INFORMAÇÕES!$U$116,IF('ORÇ.GLOBAL P CAIXA'!I714="O",L713,0))),0)</f>
        <v>0</v>
      </c>
      <c r="BC713" s="731" t="n">
        <f aca="false">IF(E713&lt;&gt;0,L713,0)</f>
        <v>0</v>
      </c>
    </row>
    <row r="714" s="174" customFormat="true" ht="14.25" hidden="false" customHeight="false" outlineLevel="0" collapsed="false">
      <c r="A714" s="159" t="n">
        <v>704</v>
      </c>
      <c r="B714" s="160" t="n">
        <f aca="false">'ORÇ.REPROG. P CAIXA'!B716</f>
        <v>0</v>
      </c>
      <c r="C714" s="723" t="n">
        <f aca="false">'ORÇ.REPROG. P CAIXA'!C716</f>
        <v>0</v>
      </c>
      <c r="D714" s="162" t="n">
        <f aca="false">'ORÇ.REPROG. P CAIXA'!D716</f>
        <v>0</v>
      </c>
      <c r="E714" s="163" t="n">
        <f aca="false">IF('BM GLOBAL'!$P$1&lt;&gt;0,'ORÇ.REPROG. P CAIXA'!E716,'ORÇ.REPROG. P CAIXA'!H716)</f>
        <v>0</v>
      </c>
      <c r="F714" s="163" t="n">
        <f aca="false">IF('BM GLOBAL'!$P$1&lt;&gt;0,IF('ORÇ.GLOBAL P CAIXA'!K715=0,'ORÇ.GLOBAL EMPRESA'!G715,'ORÇ.GLOBAL P CAIXA'!F715),'ORÇ.REPROG. P CAIXA'!I716)</f>
        <v>0</v>
      </c>
      <c r="G714" s="163" t="n">
        <f aca="false">IF(E714&lt;&gt;0,ROUND(E714*F714,2),IF(AO714=0,(SUMIF('ORÇ.REPROG. P CAIXA'!$AC$13:$AC$1012,B714,$AO$11:$AO$1010)),AO714))</f>
        <v>0</v>
      </c>
      <c r="H714" s="163" t="n">
        <f aca="false">IF(J714&lt;&gt;0,IF(E714&lt;&gt;0,J714/F714,0),0)</f>
        <v>0</v>
      </c>
      <c r="I714" s="163" t="n">
        <f aca="false">IF(L714&lt;&gt;0,IF(E714&lt;&gt;0,L714/F714,0),0)</f>
        <v>0</v>
      </c>
      <c r="J714" s="163" t="n">
        <f aca="false">IF(E714&lt;&gt;0,ROUND(INDEX($P$11:$AM$1010,$A714,$L$1),2),IF(AX714=0,(SUMIF($AP$11:$AP$1010,B714,$AX$11:$AX$1010)),AX714))</f>
        <v>0</v>
      </c>
      <c r="K714" s="163" t="n">
        <f aca="false">IF(G714=0,0,(J714/G714)*100)</f>
        <v>0</v>
      </c>
      <c r="L714" s="163" t="n">
        <f aca="false">IF(E714&lt;&gt;0,ROUND(IF($L$1=1,SUM(P714),"0")+IF($L$1=2,SUM($P714:Q714),"0")+IF($L$1=3,SUM($P714:R714),"0")+IF($L$1=4,SUM($P714:S714),"0")+IF($L$1=5,SUM($P714:T714),"0")+IF($L$1=6,SUM($P714:U714),"0")+IF($L$1=7,SUM($P714:V714),"0")+IF($L$1=8,SUM($P714:W714),"0")+IF($L$1=9,SUM($P714:X714),"0")+IF($L$1=10,SUM($P714:Y714),"0")+IF($L$1=11,SUM($P714:Z714),"0")+IF($L$1=12,SUM($P714:AA714),"0")+IF($L$1=13,SUM($P714:AB714),"0")+IF($L$1=14,SUM($P714:AC714),"0")+IF($L$1=15,SUM($P714:AD714),"0")+IF($L$1=16,SUM($P714:AE714),"0")+IF($L$1=17,SUM($P714:AF714),"0")+IF($L$1=18,SUM($P714:AG714),"0")+IF($L$1=19,SUM($P714:AH714),"0")+IF($L$1=20,SUM($P714:AI714),"0")+IF($L$1=21,SUM($P714:AJ714),"0")+IF($L$1=22,SUM($P714:AK714),"0")+IF($L$1=23,SUM($P714:AL714),"0")+IF($L$1=24,SUM($P714:AM714),"0"),2),IF(BC714=0,(SUMIF($AP$11:$AP$1010,B714,$BC$11:$BC$1010)),BC714))</f>
        <v>0</v>
      </c>
      <c r="M714" s="163" t="n">
        <f aca="false">IF(G714=0,0,(L714/G714)*100)</f>
        <v>0</v>
      </c>
      <c r="N714" s="168" t="str">
        <f aca="false">IF(B714&gt;0,"ok","ocultar")</f>
        <v>ocultar</v>
      </c>
      <c r="O714" s="650"/>
      <c r="P714" s="724"/>
      <c r="Q714" s="725"/>
      <c r="R714" s="725"/>
      <c r="S714" s="725"/>
      <c r="T714" s="725"/>
      <c r="U714" s="725"/>
      <c r="V714" s="725"/>
      <c r="W714" s="725"/>
      <c r="X714" s="725"/>
      <c r="Y714" s="725"/>
      <c r="Z714" s="725"/>
      <c r="AA714" s="726"/>
      <c r="AB714" s="726"/>
      <c r="AC714" s="726"/>
      <c r="AD714" s="726"/>
      <c r="AE714" s="726"/>
      <c r="AF714" s="726"/>
      <c r="AG714" s="726"/>
      <c r="AH714" s="726"/>
      <c r="AI714" s="726"/>
      <c r="AJ714" s="726"/>
      <c r="AK714" s="726"/>
      <c r="AL714" s="726"/>
      <c r="AM714" s="727"/>
      <c r="AO714" s="728" t="n">
        <f aca="false">IF(E714&lt;&gt;0,G714,0)</f>
        <v>0</v>
      </c>
      <c r="AP714" s="157" t="n">
        <f aca="false">IF(B714=0,AP713,IF(ISNONTEXT(B714)=TRUE(),INT(B714),INT(LEFT(B714,FIND(".",B714)-1))))</f>
        <v>3</v>
      </c>
      <c r="AQ714" s="157" t="str">
        <f aca="false">IF(AQ715=1,1,IF(B714&lt;&gt;0,1,IF(C714&lt;&gt;0,1,IF(D714&lt;&gt;0,1,IF(E714&lt;&gt;0,1,"")))))</f>
        <v/>
      </c>
      <c r="AR714" s="157" t="str">
        <f aca="false">IF(AP714=0," ",IF(AP714&lt;&gt;AP713,AP714," "))</f>
        <v> </v>
      </c>
      <c r="AS714" s="732"/>
      <c r="AT714" s="730" t="n">
        <f aca="false">IF(AP714&lt;&gt;AR714,(IF('ORÇ.GLOBAL P CAIXA'!I715="",J714*(INFORMAÇÕES!$Q$99/INFORMAÇÕES!$Q$102),IF('ORÇ.GLOBAL P CAIXA'!I715="R",J714,0))),0)</f>
        <v>0</v>
      </c>
      <c r="AU714" s="75" t="n">
        <f aca="false">IF(AP714&lt;&gt;AR714,(IF('ORÇ.GLOBAL P CAIXA'!I715="",J714*(INFORMAÇÕES!$Q$100/INFORMAÇÕES!$Q$102),IF('ORÇ.GLOBAL P CAIXA'!I715="C",J714,0))),0)</f>
        <v>0</v>
      </c>
      <c r="AV714" s="75" t="n">
        <f aca="false">IF(AP714&lt;&gt;AR714,(IF('ORÇ.GLOBAL P CAIXA'!I715="",J714*INFORMAÇÕES!$U$115,IF('ORÇ.GLOBAL P CAIXA'!I715="CF",J714,0))),0)</f>
        <v>0</v>
      </c>
      <c r="AW714" s="75" t="n">
        <f aca="false">IF(AP714&lt;&gt;AR714,(IF('ORÇ.GLOBAL P CAIXA'!I715="",J714*INFORMAÇÕES!$U$116,IF('ORÇ.GLOBAL P CAIXA'!I715="O",J714,0))),0)</f>
        <v>0</v>
      </c>
      <c r="AX714" s="731" t="n">
        <f aca="false">IF(E714&lt;&gt;0,J714,0)</f>
        <v>0</v>
      </c>
      <c r="AY714" s="730" t="n">
        <f aca="false">IF(AP714&lt;&gt;AR714,(IF('ORÇ.GLOBAL P CAIXA'!I715="",L714*(INFORMAÇÕES!$Q$99/INFORMAÇÕES!$Q$102),IF('ORÇ.GLOBAL P CAIXA'!I715="R",L714,0))),0)</f>
        <v>0</v>
      </c>
      <c r="AZ714" s="75" t="n">
        <f aca="false">IF(AP714&lt;&gt;AR714,(IF('ORÇ.GLOBAL P CAIXA'!I715="",L714*(INFORMAÇÕES!$Q$100/INFORMAÇÕES!$Q$102),IF('ORÇ.GLOBAL P CAIXA'!I715="C",L714,0))),0)</f>
        <v>0</v>
      </c>
      <c r="BA714" s="75" t="n">
        <f aca="false">IF(AP714&lt;&gt;AR714,(IF('ORÇ.GLOBAL P CAIXA'!I715="",L714*INFORMAÇÕES!$U$115,IF('ORÇ.GLOBAL P CAIXA'!I715="CF",L714,0))),0)</f>
        <v>0</v>
      </c>
      <c r="BB714" s="75" t="n">
        <f aca="false">IF(AP714&lt;&gt;AR714,(IF('ORÇ.GLOBAL P CAIXA'!I715="",L714*INFORMAÇÕES!$U$116,IF('ORÇ.GLOBAL P CAIXA'!I715="O",L714,0))),0)</f>
        <v>0</v>
      </c>
      <c r="BC714" s="731" t="n">
        <f aca="false">IF(E714&lt;&gt;0,L714,0)</f>
        <v>0</v>
      </c>
    </row>
    <row r="715" s="174" customFormat="true" ht="14.25" hidden="false" customHeight="false" outlineLevel="0" collapsed="false">
      <c r="A715" s="159" t="n">
        <v>705</v>
      </c>
      <c r="B715" s="160" t="n">
        <f aca="false">'ORÇ.REPROG. P CAIXA'!B717</f>
        <v>0</v>
      </c>
      <c r="C715" s="723" t="n">
        <f aca="false">'ORÇ.REPROG. P CAIXA'!C717</f>
        <v>0</v>
      </c>
      <c r="D715" s="162" t="n">
        <f aca="false">'ORÇ.REPROG. P CAIXA'!D717</f>
        <v>0</v>
      </c>
      <c r="E715" s="163" t="n">
        <f aca="false">IF('BM GLOBAL'!$P$1&lt;&gt;0,'ORÇ.REPROG. P CAIXA'!E717,'ORÇ.REPROG. P CAIXA'!H717)</f>
        <v>0</v>
      </c>
      <c r="F715" s="163" t="n">
        <f aca="false">IF('BM GLOBAL'!$P$1&lt;&gt;0,IF('ORÇ.GLOBAL P CAIXA'!K716=0,'ORÇ.GLOBAL EMPRESA'!G716,'ORÇ.GLOBAL P CAIXA'!F716),'ORÇ.REPROG. P CAIXA'!I717)</f>
        <v>0</v>
      </c>
      <c r="G715" s="163" t="n">
        <f aca="false">IF(E715&lt;&gt;0,ROUND(E715*F715,2),IF(AO715=0,(SUMIF('ORÇ.REPROG. P CAIXA'!$AC$13:$AC$1012,B715,$AO$11:$AO$1010)),AO715))</f>
        <v>0</v>
      </c>
      <c r="H715" s="163" t="n">
        <f aca="false">IF(J715&lt;&gt;0,IF(E715&lt;&gt;0,J715/F715,0),0)</f>
        <v>0</v>
      </c>
      <c r="I715" s="163" t="n">
        <f aca="false">IF(L715&lt;&gt;0,IF(E715&lt;&gt;0,L715/F715,0),0)</f>
        <v>0</v>
      </c>
      <c r="J715" s="163" t="n">
        <f aca="false">IF(E715&lt;&gt;0,ROUND(INDEX($P$11:$AM$1010,$A715,$L$1),2),IF(AX715=0,(SUMIF($AP$11:$AP$1010,B715,$AX$11:$AX$1010)),AX715))</f>
        <v>0</v>
      </c>
      <c r="K715" s="163" t="n">
        <f aca="false">IF(G715=0,0,(J715/G715)*100)</f>
        <v>0</v>
      </c>
      <c r="L715" s="163" t="n">
        <f aca="false">IF(E715&lt;&gt;0,ROUND(IF($L$1=1,SUM(P715),"0")+IF($L$1=2,SUM($P715:Q715),"0")+IF($L$1=3,SUM($P715:R715),"0")+IF($L$1=4,SUM($P715:S715),"0")+IF($L$1=5,SUM($P715:T715),"0")+IF($L$1=6,SUM($P715:U715),"0")+IF($L$1=7,SUM($P715:V715),"0")+IF($L$1=8,SUM($P715:W715),"0")+IF($L$1=9,SUM($P715:X715),"0")+IF($L$1=10,SUM($P715:Y715),"0")+IF($L$1=11,SUM($P715:Z715),"0")+IF($L$1=12,SUM($P715:AA715),"0")+IF($L$1=13,SUM($P715:AB715),"0")+IF($L$1=14,SUM($P715:AC715),"0")+IF($L$1=15,SUM($P715:AD715),"0")+IF($L$1=16,SUM($P715:AE715),"0")+IF($L$1=17,SUM($P715:AF715),"0")+IF($L$1=18,SUM($P715:AG715),"0")+IF($L$1=19,SUM($P715:AH715),"0")+IF($L$1=20,SUM($P715:AI715),"0")+IF($L$1=21,SUM($P715:AJ715),"0")+IF($L$1=22,SUM($P715:AK715),"0")+IF($L$1=23,SUM($P715:AL715),"0")+IF($L$1=24,SUM($P715:AM715),"0"),2),IF(BC715=0,(SUMIF($AP$11:$AP$1010,B715,$BC$11:$BC$1010)),BC715))</f>
        <v>0</v>
      </c>
      <c r="M715" s="163" t="n">
        <f aca="false">IF(G715=0,0,(L715/G715)*100)</f>
        <v>0</v>
      </c>
      <c r="N715" s="168" t="str">
        <f aca="false">IF(B715&gt;0,"ok","ocultar")</f>
        <v>ocultar</v>
      </c>
      <c r="O715" s="650"/>
      <c r="P715" s="724"/>
      <c r="Q715" s="725"/>
      <c r="R715" s="725"/>
      <c r="S715" s="725"/>
      <c r="T715" s="725"/>
      <c r="U715" s="725"/>
      <c r="V715" s="725"/>
      <c r="W715" s="725"/>
      <c r="X715" s="725"/>
      <c r="Y715" s="725"/>
      <c r="Z715" s="725"/>
      <c r="AA715" s="726"/>
      <c r="AB715" s="726"/>
      <c r="AC715" s="726"/>
      <c r="AD715" s="726"/>
      <c r="AE715" s="726"/>
      <c r="AF715" s="726"/>
      <c r="AG715" s="726"/>
      <c r="AH715" s="726"/>
      <c r="AI715" s="726"/>
      <c r="AJ715" s="726"/>
      <c r="AK715" s="726"/>
      <c r="AL715" s="726"/>
      <c r="AM715" s="727"/>
      <c r="AO715" s="728" t="n">
        <f aca="false">IF(E715&lt;&gt;0,G715,0)</f>
        <v>0</v>
      </c>
      <c r="AP715" s="157" t="n">
        <f aca="false">IF(B715=0,AP714,IF(ISNONTEXT(B715)=TRUE(),INT(B715),INT(LEFT(B715,FIND(".",B715)-1))))</f>
        <v>3</v>
      </c>
      <c r="AQ715" s="157" t="str">
        <f aca="false">IF(AQ716=1,1,IF(B715&lt;&gt;0,1,IF(C715&lt;&gt;0,1,IF(D715&lt;&gt;0,1,IF(E715&lt;&gt;0,1,"")))))</f>
        <v/>
      </c>
      <c r="AR715" s="157" t="str">
        <f aca="false">IF(AP715=0," ",IF(AP715&lt;&gt;AP714,AP715," "))</f>
        <v> </v>
      </c>
      <c r="AS715" s="732"/>
      <c r="AT715" s="730" t="n">
        <f aca="false">IF(AP715&lt;&gt;AR715,(IF('ORÇ.GLOBAL P CAIXA'!I716="",J715*(INFORMAÇÕES!$Q$99/INFORMAÇÕES!$Q$102),IF('ORÇ.GLOBAL P CAIXA'!I716="R",J715,0))),0)</f>
        <v>0</v>
      </c>
      <c r="AU715" s="75" t="n">
        <f aca="false">IF(AP715&lt;&gt;AR715,(IF('ORÇ.GLOBAL P CAIXA'!I716="",J715*(INFORMAÇÕES!$Q$100/INFORMAÇÕES!$Q$102),IF('ORÇ.GLOBAL P CAIXA'!I716="C",J715,0))),0)</f>
        <v>0</v>
      </c>
      <c r="AV715" s="75" t="n">
        <f aca="false">IF(AP715&lt;&gt;AR715,(IF('ORÇ.GLOBAL P CAIXA'!I716="",J715*INFORMAÇÕES!$U$115,IF('ORÇ.GLOBAL P CAIXA'!I716="CF",J715,0))),0)</f>
        <v>0</v>
      </c>
      <c r="AW715" s="75" t="n">
        <f aca="false">IF(AP715&lt;&gt;AR715,(IF('ORÇ.GLOBAL P CAIXA'!I716="",J715*INFORMAÇÕES!$U$116,IF('ORÇ.GLOBAL P CAIXA'!I716="O",J715,0))),0)</f>
        <v>0</v>
      </c>
      <c r="AX715" s="731" t="n">
        <f aca="false">IF(E715&lt;&gt;0,J715,0)</f>
        <v>0</v>
      </c>
      <c r="AY715" s="730" t="n">
        <f aca="false">IF(AP715&lt;&gt;AR715,(IF('ORÇ.GLOBAL P CAIXA'!I716="",L715*(INFORMAÇÕES!$Q$99/INFORMAÇÕES!$Q$102),IF('ORÇ.GLOBAL P CAIXA'!I716="R",L715,0))),0)</f>
        <v>0</v>
      </c>
      <c r="AZ715" s="75" t="n">
        <f aca="false">IF(AP715&lt;&gt;AR715,(IF('ORÇ.GLOBAL P CAIXA'!I716="",L715*(INFORMAÇÕES!$Q$100/INFORMAÇÕES!$Q$102),IF('ORÇ.GLOBAL P CAIXA'!I716="C",L715,0))),0)</f>
        <v>0</v>
      </c>
      <c r="BA715" s="75" t="n">
        <f aca="false">IF(AP715&lt;&gt;AR715,(IF('ORÇ.GLOBAL P CAIXA'!I716="",L715*INFORMAÇÕES!$U$115,IF('ORÇ.GLOBAL P CAIXA'!I716="CF",L715,0))),0)</f>
        <v>0</v>
      </c>
      <c r="BB715" s="75" t="n">
        <f aca="false">IF(AP715&lt;&gt;AR715,(IF('ORÇ.GLOBAL P CAIXA'!I716="",L715*INFORMAÇÕES!$U$116,IF('ORÇ.GLOBAL P CAIXA'!I716="O",L715,0))),0)</f>
        <v>0</v>
      </c>
      <c r="BC715" s="731" t="n">
        <f aca="false">IF(E715&lt;&gt;0,L715,0)</f>
        <v>0</v>
      </c>
    </row>
    <row r="716" s="174" customFormat="true" ht="14.25" hidden="false" customHeight="false" outlineLevel="0" collapsed="false">
      <c r="A716" s="159" t="n">
        <v>706</v>
      </c>
      <c r="B716" s="160" t="n">
        <f aca="false">'ORÇ.REPROG. P CAIXA'!B718</f>
        <v>0</v>
      </c>
      <c r="C716" s="723" t="n">
        <f aca="false">'ORÇ.REPROG. P CAIXA'!C718</f>
        <v>0</v>
      </c>
      <c r="D716" s="162" t="n">
        <f aca="false">'ORÇ.REPROG. P CAIXA'!D718</f>
        <v>0</v>
      </c>
      <c r="E716" s="163" t="n">
        <f aca="false">IF('BM GLOBAL'!$P$1&lt;&gt;0,'ORÇ.REPROG. P CAIXA'!E718,'ORÇ.REPROG. P CAIXA'!H718)</f>
        <v>0</v>
      </c>
      <c r="F716" s="163" t="n">
        <f aca="false">IF('BM GLOBAL'!$P$1&lt;&gt;0,IF('ORÇ.GLOBAL P CAIXA'!K717=0,'ORÇ.GLOBAL EMPRESA'!G717,'ORÇ.GLOBAL P CAIXA'!F717),'ORÇ.REPROG. P CAIXA'!I718)</f>
        <v>0</v>
      </c>
      <c r="G716" s="163" t="n">
        <f aca="false">IF(E716&lt;&gt;0,ROUND(E716*F716,2),IF(AO716=0,(SUMIF('ORÇ.REPROG. P CAIXA'!$AC$13:$AC$1012,B716,$AO$11:$AO$1010)),AO716))</f>
        <v>0</v>
      </c>
      <c r="H716" s="163" t="n">
        <f aca="false">IF(J716&lt;&gt;0,IF(E716&lt;&gt;0,J716/F716,0),0)</f>
        <v>0</v>
      </c>
      <c r="I716" s="163" t="n">
        <f aca="false">IF(L716&lt;&gt;0,IF(E716&lt;&gt;0,L716/F716,0),0)</f>
        <v>0</v>
      </c>
      <c r="J716" s="163" t="n">
        <f aca="false">IF(E716&lt;&gt;0,ROUND(INDEX($P$11:$AM$1010,$A716,$L$1),2),IF(AX716=0,(SUMIF($AP$11:$AP$1010,B716,$AX$11:$AX$1010)),AX716))</f>
        <v>0</v>
      </c>
      <c r="K716" s="163" t="n">
        <f aca="false">IF(G716=0,0,(J716/G716)*100)</f>
        <v>0</v>
      </c>
      <c r="L716" s="163" t="n">
        <f aca="false">IF(E716&lt;&gt;0,ROUND(IF($L$1=1,SUM(P716),"0")+IF($L$1=2,SUM($P716:Q716),"0")+IF($L$1=3,SUM($P716:R716),"0")+IF($L$1=4,SUM($P716:S716),"0")+IF($L$1=5,SUM($P716:T716),"0")+IF($L$1=6,SUM($P716:U716),"0")+IF($L$1=7,SUM($P716:V716),"0")+IF($L$1=8,SUM($P716:W716),"0")+IF($L$1=9,SUM($P716:X716),"0")+IF($L$1=10,SUM($P716:Y716),"0")+IF($L$1=11,SUM($P716:Z716),"0")+IF($L$1=12,SUM($P716:AA716),"0")+IF($L$1=13,SUM($P716:AB716),"0")+IF($L$1=14,SUM($P716:AC716),"0")+IF($L$1=15,SUM($P716:AD716),"0")+IF($L$1=16,SUM($P716:AE716),"0")+IF($L$1=17,SUM($P716:AF716),"0")+IF($L$1=18,SUM($P716:AG716),"0")+IF($L$1=19,SUM($P716:AH716),"0")+IF($L$1=20,SUM($P716:AI716),"0")+IF($L$1=21,SUM($P716:AJ716),"0")+IF($L$1=22,SUM($P716:AK716),"0")+IF($L$1=23,SUM($P716:AL716),"0")+IF($L$1=24,SUM($P716:AM716),"0"),2),IF(BC716=0,(SUMIF($AP$11:$AP$1010,B716,$BC$11:$BC$1010)),BC716))</f>
        <v>0</v>
      </c>
      <c r="M716" s="163" t="n">
        <f aca="false">IF(G716=0,0,(L716/G716)*100)</f>
        <v>0</v>
      </c>
      <c r="N716" s="168" t="str">
        <f aca="false">IF(B716&gt;0,"ok","ocultar")</f>
        <v>ocultar</v>
      </c>
      <c r="O716" s="650"/>
      <c r="P716" s="724"/>
      <c r="Q716" s="725"/>
      <c r="R716" s="725"/>
      <c r="S716" s="725"/>
      <c r="T716" s="725"/>
      <c r="U716" s="725"/>
      <c r="V716" s="725"/>
      <c r="W716" s="725"/>
      <c r="X716" s="725"/>
      <c r="Y716" s="725"/>
      <c r="Z716" s="725"/>
      <c r="AA716" s="726"/>
      <c r="AB716" s="726"/>
      <c r="AC716" s="726"/>
      <c r="AD716" s="726"/>
      <c r="AE716" s="726"/>
      <c r="AF716" s="726"/>
      <c r="AG716" s="726"/>
      <c r="AH716" s="726"/>
      <c r="AI716" s="726"/>
      <c r="AJ716" s="726"/>
      <c r="AK716" s="726"/>
      <c r="AL716" s="726"/>
      <c r="AM716" s="727"/>
      <c r="AO716" s="728" t="n">
        <f aca="false">IF(E716&lt;&gt;0,G716,0)</f>
        <v>0</v>
      </c>
      <c r="AP716" s="157" t="n">
        <f aca="false">IF(B716=0,AP715,IF(ISNONTEXT(B716)=TRUE(),INT(B716),INT(LEFT(B716,FIND(".",B716)-1))))</f>
        <v>3</v>
      </c>
      <c r="AQ716" s="157" t="str">
        <f aca="false">IF(AQ717=1,1,IF(B716&lt;&gt;0,1,IF(C716&lt;&gt;0,1,IF(D716&lt;&gt;0,1,IF(E716&lt;&gt;0,1,"")))))</f>
        <v/>
      </c>
      <c r="AR716" s="157" t="str">
        <f aca="false">IF(AP716=0," ",IF(AP716&lt;&gt;AP715,AP716," "))</f>
        <v> </v>
      </c>
      <c r="AS716" s="732"/>
      <c r="AT716" s="730" t="n">
        <f aca="false">IF(AP716&lt;&gt;AR716,(IF('ORÇ.GLOBAL P CAIXA'!I717="",J716*(INFORMAÇÕES!$Q$99/INFORMAÇÕES!$Q$102),IF('ORÇ.GLOBAL P CAIXA'!I717="R",J716,0))),0)</f>
        <v>0</v>
      </c>
      <c r="AU716" s="75" t="n">
        <f aca="false">IF(AP716&lt;&gt;AR716,(IF('ORÇ.GLOBAL P CAIXA'!I717="",J716*(INFORMAÇÕES!$Q$100/INFORMAÇÕES!$Q$102),IF('ORÇ.GLOBAL P CAIXA'!I717="C",J716,0))),0)</f>
        <v>0</v>
      </c>
      <c r="AV716" s="75" t="n">
        <f aca="false">IF(AP716&lt;&gt;AR716,(IF('ORÇ.GLOBAL P CAIXA'!I717="",J716*INFORMAÇÕES!$U$115,IF('ORÇ.GLOBAL P CAIXA'!I717="CF",J716,0))),0)</f>
        <v>0</v>
      </c>
      <c r="AW716" s="75" t="n">
        <f aca="false">IF(AP716&lt;&gt;AR716,(IF('ORÇ.GLOBAL P CAIXA'!I717="",J716*INFORMAÇÕES!$U$116,IF('ORÇ.GLOBAL P CAIXA'!I717="O",J716,0))),0)</f>
        <v>0</v>
      </c>
      <c r="AX716" s="731" t="n">
        <f aca="false">IF(E716&lt;&gt;0,J716,0)</f>
        <v>0</v>
      </c>
      <c r="AY716" s="730" t="n">
        <f aca="false">IF(AP716&lt;&gt;AR716,(IF('ORÇ.GLOBAL P CAIXA'!I717="",L716*(INFORMAÇÕES!$Q$99/INFORMAÇÕES!$Q$102),IF('ORÇ.GLOBAL P CAIXA'!I717="R",L716,0))),0)</f>
        <v>0</v>
      </c>
      <c r="AZ716" s="75" t="n">
        <f aca="false">IF(AP716&lt;&gt;AR716,(IF('ORÇ.GLOBAL P CAIXA'!I717="",L716*(INFORMAÇÕES!$Q$100/INFORMAÇÕES!$Q$102),IF('ORÇ.GLOBAL P CAIXA'!I717="C",L716,0))),0)</f>
        <v>0</v>
      </c>
      <c r="BA716" s="75" t="n">
        <f aca="false">IF(AP716&lt;&gt;AR716,(IF('ORÇ.GLOBAL P CAIXA'!I717="",L716*INFORMAÇÕES!$U$115,IF('ORÇ.GLOBAL P CAIXA'!I717="CF",L716,0))),0)</f>
        <v>0</v>
      </c>
      <c r="BB716" s="75" t="n">
        <f aca="false">IF(AP716&lt;&gt;AR716,(IF('ORÇ.GLOBAL P CAIXA'!I717="",L716*INFORMAÇÕES!$U$116,IF('ORÇ.GLOBAL P CAIXA'!I717="O",L716,0))),0)</f>
        <v>0</v>
      </c>
      <c r="BC716" s="731" t="n">
        <f aca="false">IF(E716&lt;&gt;0,L716,0)</f>
        <v>0</v>
      </c>
    </row>
    <row r="717" s="174" customFormat="true" ht="14.25" hidden="false" customHeight="false" outlineLevel="0" collapsed="false">
      <c r="A717" s="159" t="n">
        <v>707</v>
      </c>
      <c r="B717" s="160" t="n">
        <f aca="false">'ORÇ.REPROG. P CAIXA'!B719</f>
        <v>0</v>
      </c>
      <c r="C717" s="723" t="n">
        <f aca="false">'ORÇ.REPROG. P CAIXA'!C719</f>
        <v>0</v>
      </c>
      <c r="D717" s="162" t="n">
        <f aca="false">'ORÇ.REPROG. P CAIXA'!D719</f>
        <v>0</v>
      </c>
      <c r="E717" s="163" t="n">
        <f aca="false">IF('BM GLOBAL'!$P$1&lt;&gt;0,'ORÇ.REPROG. P CAIXA'!E719,'ORÇ.REPROG. P CAIXA'!H719)</f>
        <v>0</v>
      </c>
      <c r="F717" s="163" t="n">
        <f aca="false">IF('BM GLOBAL'!$P$1&lt;&gt;0,IF('ORÇ.GLOBAL P CAIXA'!K718=0,'ORÇ.GLOBAL EMPRESA'!G718,'ORÇ.GLOBAL P CAIXA'!F718),'ORÇ.REPROG. P CAIXA'!I719)</f>
        <v>0</v>
      </c>
      <c r="G717" s="163" t="n">
        <f aca="false">IF(E717&lt;&gt;0,ROUND(E717*F717,2),IF(AO717=0,(SUMIF('ORÇ.REPROG. P CAIXA'!$AC$13:$AC$1012,B717,$AO$11:$AO$1010)),AO717))</f>
        <v>0</v>
      </c>
      <c r="H717" s="163" t="n">
        <f aca="false">IF(J717&lt;&gt;0,IF(E717&lt;&gt;0,J717/F717,0),0)</f>
        <v>0</v>
      </c>
      <c r="I717" s="163" t="n">
        <f aca="false">IF(L717&lt;&gt;0,IF(E717&lt;&gt;0,L717/F717,0),0)</f>
        <v>0</v>
      </c>
      <c r="J717" s="163" t="n">
        <f aca="false">IF(E717&lt;&gt;0,ROUND(INDEX($P$11:$AM$1010,$A717,$L$1),2),IF(AX717=0,(SUMIF($AP$11:$AP$1010,B717,$AX$11:$AX$1010)),AX717))</f>
        <v>0</v>
      </c>
      <c r="K717" s="163" t="n">
        <f aca="false">IF(G717=0,0,(J717/G717)*100)</f>
        <v>0</v>
      </c>
      <c r="L717" s="163" t="n">
        <f aca="false">IF(E717&lt;&gt;0,ROUND(IF($L$1=1,SUM(P717),"0")+IF($L$1=2,SUM($P717:Q717),"0")+IF($L$1=3,SUM($P717:R717),"0")+IF($L$1=4,SUM($P717:S717),"0")+IF($L$1=5,SUM($P717:T717),"0")+IF($L$1=6,SUM($P717:U717),"0")+IF($L$1=7,SUM($P717:V717),"0")+IF($L$1=8,SUM($P717:W717),"0")+IF($L$1=9,SUM($P717:X717),"0")+IF($L$1=10,SUM($P717:Y717),"0")+IF($L$1=11,SUM($P717:Z717),"0")+IF($L$1=12,SUM($P717:AA717),"0")+IF($L$1=13,SUM($P717:AB717),"0")+IF($L$1=14,SUM($P717:AC717),"0")+IF($L$1=15,SUM($P717:AD717),"0")+IF($L$1=16,SUM($P717:AE717),"0")+IF($L$1=17,SUM($P717:AF717),"0")+IF($L$1=18,SUM($P717:AG717),"0")+IF($L$1=19,SUM($P717:AH717),"0")+IF($L$1=20,SUM($P717:AI717),"0")+IF($L$1=21,SUM($P717:AJ717),"0")+IF($L$1=22,SUM($P717:AK717),"0")+IF($L$1=23,SUM($P717:AL717),"0")+IF($L$1=24,SUM($P717:AM717),"0"),2),IF(BC717=0,(SUMIF($AP$11:$AP$1010,B717,$BC$11:$BC$1010)),BC717))</f>
        <v>0</v>
      </c>
      <c r="M717" s="163" t="n">
        <f aca="false">IF(G717=0,0,(L717/G717)*100)</f>
        <v>0</v>
      </c>
      <c r="N717" s="168" t="str">
        <f aca="false">IF(B717&gt;0,"ok","ocultar")</f>
        <v>ocultar</v>
      </c>
      <c r="O717" s="650"/>
      <c r="P717" s="724"/>
      <c r="Q717" s="725"/>
      <c r="R717" s="725"/>
      <c r="S717" s="725"/>
      <c r="T717" s="725"/>
      <c r="U717" s="725"/>
      <c r="V717" s="725"/>
      <c r="W717" s="725"/>
      <c r="X717" s="725"/>
      <c r="Y717" s="725"/>
      <c r="Z717" s="725"/>
      <c r="AA717" s="726"/>
      <c r="AB717" s="726"/>
      <c r="AC717" s="726"/>
      <c r="AD717" s="726"/>
      <c r="AE717" s="726"/>
      <c r="AF717" s="726"/>
      <c r="AG717" s="726"/>
      <c r="AH717" s="726"/>
      <c r="AI717" s="726"/>
      <c r="AJ717" s="726"/>
      <c r="AK717" s="726"/>
      <c r="AL717" s="726"/>
      <c r="AM717" s="727"/>
      <c r="AO717" s="728" t="n">
        <f aca="false">IF(E717&lt;&gt;0,G717,0)</f>
        <v>0</v>
      </c>
      <c r="AP717" s="157" t="n">
        <f aca="false">IF(B717=0,AP716,IF(ISNONTEXT(B717)=TRUE(),INT(B717),INT(LEFT(B717,FIND(".",B717)-1))))</f>
        <v>3</v>
      </c>
      <c r="AQ717" s="157" t="str">
        <f aca="false">IF(AQ718=1,1,IF(B717&lt;&gt;0,1,IF(C717&lt;&gt;0,1,IF(D717&lt;&gt;0,1,IF(E717&lt;&gt;0,1,"")))))</f>
        <v/>
      </c>
      <c r="AR717" s="157" t="str">
        <f aca="false">IF(AP717=0," ",IF(AP717&lt;&gt;AP716,AP717," "))</f>
        <v> </v>
      </c>
      <c r="AS717" s="732"/>
      <c r="AT717" s="730" t="n">
        <f aca="false">IF(AP717&lt;&gt;AR717,(IF('ORÇ.GLOBAL P CAIXA'!I718="",J717*(INFORMAÇÕES!$Q$99/INFORMAÇÕES!$Q$102),IF('ORÇ.GLOBAL P CAIXA'!I718="R",J717,0))),0)</f>
        <v>0</v>
      </c>
      <c r="AU717" s="75" t="n">
        <f aca="false">IF(AP717&lt;&gt;AR717,(IF('ORÇ.GLOBAL P CAIXA'!I718="",J717*(INFORMAÇÕES!$Q$100/INFORMAÇÕES!$Q$102),IF('ORÇ.GLOBAL P CAIXA'!I718="C",J717,0))),0)</f>
        <v>0</v>
      </c>
      <c r="AV717" s="75" t="n">
        <f aca="false">IF(AP717&lt;&gt;AR717,(IF('ORÇ.GLOBAL P CAIXA'!I718="",J717*INFORMAÇÕES!$U$115,IF('ORÇ.GLOBAL P CAIXA'!I718="CF",J717,0))),0)</f>
        <v>0</v>
      </c>
      <c r="AW717" s="75" t="n">
        <f aca="false">IF(AP717&lt;&gt;AR717,(IF('ORÇ.GLOBAL P CAIXA'!I718="",J717*INFORMAÇÕES!$U$116,IF('ORÇ.GLOBAL P CAIXA'!I718="O",J717,0))),0)</f>
        <v>0</v>
      </c>
      <c r="AX717" s="731" t="n">
        <f aca="false">IF(E717&lt;&gt;0,J717,0)</f>
        <v>0</v>
      </c>
      <c r="AY717" s="730" t="n">
        <f aca="false">IF(AP717&lt;&gt;AR717,(IF('ORÇ.GLOBAL P CAIXA'!I718="",L717*(INFORMAÇÕES!$Q$99/INFORMAÇÕES!$Q$102),IF('ORÇ.GLOBAL P CAIXA'!I718="R",L717,0))),0)</f>
        <v>0</v>
      </c>
      <c r="AZ717" s="75" t="n">
        <f aca="false">IF(AP717&lt;&gt;AR717,(IF('ORÇ.GLOBAL P CAIXA'!I718="",L717*(INFORMAÇÕES!$Q$100/INFORMAÇÕES!$Q$102),IF('ORÇ.GLOBAL P CAIXA'!I718="C",L717,0))),0)</f>
        <v>0</v>
      </c>
      <c r="BA717" s="75" t="n">
        <f aca="false">IF(AP717&lt;&gt;AR717,(IF('ORÇ.GLOBAL P CAIXA'!I718="",L717*INFORMAÇÕES!$U$115,IF('ORÇ.GLOBAL P CAIXA'!I718="CF",L717,0))),0)</f>
        <v>0</v>
      </c>
      <c r="BB717" s="75" t="n">
        <f aca="false">IF(AP717&lt;&gt;AR717,(IF('ORÇ.GLOBAL P CAIXA'!I718="",L717*INFORMAÇÕES!$U$116,IF('ORÇ.GLOBAL P CAIXA'!I718="O",L717,0))),0)</f>
        <v>0</v>
      </c>
      <c r="BC717" s="731" t="n">
        <f aca="false">IF(E717&lt;&gt;0,L717,0)</f>
        <v>0</v>
      </c>
    </row>
    <row r="718" s="174" customFormat="true" ht="14.25" hidden="false" customHeight="false" outlineLevel="0" collapsed="false">
      <c r="A718" s="159" t="n">
        <v>708</v>
      </c>
      <c r="B718" s="160" t="n">
        <f aca="false">'ORÇ.REPROG. P CAIXA'!B720</f>
        <v>0</v>
      </c>
      <c r="C718" s="723" t="n">
        <f aca="false">'ORÇ.REPROG. P CAIXA'!C720</f>
        <v>0</v>
      </c>
      <c r="D718" s="162" t="n">
        <f aca="false">'ORÇ.REPROG. P CAIXA'!D720</f>
        <v>0</v>
      </c>
      <c r="E718" s="163" t="n">
        <f aca="false">IF('BM GLOBAL'!$P$1&lt;&gt;0,'ORÇ.REPROG. P CAIXA'!E720,'ORÇ.REPROG. P CAIXA'!H720)</f>
        <v>0</v>
      </c>
      <c r="F718" s="163" t="n">
        <f aca="false">IF('BM GLOBAL'!$P$1&lt;&gt;0,IF('ORÇ.GLOBAL P CAIXA'!K719=0,'ORÇ.GLOBAL EMPRESA'!G719,'ORÇ.GLOBAL P CAIXA'!F719),'ORÇ.REPROG. P CAIXA'!I720)</f>
        <v>0</v>
      </c>
      <c r="G718" s="163" t="n">
        <f aca="false">IF(E718&lt;&gt;0,ROUND(E718*F718,2),IF(AO718=0,(SUMIF('ORÇ.REPROG. P CAIXA'!$AC$13:$AC$1012,B718,$AO$11:$AO$1010)),AO718))</f>
        <v>0</v>
      </c>
      <c r="H718" s="163" t="n">
        <f aca="false">IF(J718&lt;&gt;0,IF(E718&lt;&gt;0,J718/F718,0),0)</f>
        <v>0</v>
      </c>
      <c r="I718" s="163" t="n">
        <f aca="false">IF(L718&lt;&gt;0,IF(E718&lt;&gt;0,L718/F718,0),0)</f>
        <v>0</v>
      </c>
      <c r="J718" s="163" t="n">
        <f aca="false">IF(E718&lt;&gt;0,ROUND(INDEX($P$11:$AM$1010,$A718,$L$1),2),IF(AX718=0,(SUMIF($AP$11:$AP$1010,B718,$AX$11:$AX$1010)),AX718))</f>
        <v>0</v>
      </c>
      <c r="K718" s="163" t="n">
        <f aca="false">IF(G718=0,0,(J718/G718)*100)</f>
        <v>0</v>
      </c>
      <c r="L718" s="163" t="n">
        <f aca="false">IF(E718&lt;&gt;0,ROUND(IF($L$1=1,SUM(P718),"0")+IF($L$1=2,SUM($P718:Q718),"0")+IF($L$1=3,SUM($P718:R718),"0")+IF($L$1=4,SUM($P718:S718),"0")+IF($L$1=5,SUM($P718:T718),"0")+IF($L$1=6,SUM($P718:U718),"0")+IF($L$1=7,SUM($P718:V718),"0")+IF($L$1=8,SUM($P718:W718),"0")+IF($L$1=9,SUM($P718:X718),"0")+IF($L$1=10,SUM($P718:Y718),"0")+IF($L$1=11,SUM($P718:Z718),"0")+IF($L$1=12,SUM($P718:AA718),"0")+IF($L$1=13,SUM($P718:AB718),"0")+IF($L$1=14,SUM($P718:AC718),"0")+IF($L$1=15,SUM($P718:AD718),"0")+IF($L$1=16,SUM($P718:AE718),"0")+IF($L$1=17,SUM($P718:AF718),"0")+IF($L$1=18,SUM($P718:AG718),"0")+IF($L$1=19,SUM($P718:AH718),"0")+IF($L$1=20,SUM($P718:AI718),"0")+IF($L$1=21,SUM($P718:AJ718),"0")+IF($L$1=22,SUM($P718:AK718),"0")+IF($L$1=23,SUM($P718:AL718),"0")+IF($L$1=24,SUM($P718:AM718),"0"),2),IF(BC718=0,(SUMIF($AP$11:$AP$1010,B718,$BC$11:$BC$1010)),BC718))</f>
        <v>0</v>
      </c>
      <c r="M718" s="163" t="n">
        <f aca="false">IF(G718=0,0,(L718/G718)*100)</f>
        <v>0</v>
      </c>
      <c r="N718" s="168" t="str">
        <f aca="false">IF(B718&gt;0,"ok","ocultar")</f>
        <v>ocultar</v>
      </c>
      <c r="O718" s="650"/>
      <c r="P718" s="724"/>
      <c r="Q718" s="725"/>
      <c r="R718" s="725"/>
      <c r="S718" s="725"/>
      <c r="T718" s="725"/>
      <c r="U718" s="725"/>
      <c r="V718" s="725"/>
      <c r="W718" s="725"/>
      <c r="X718" s="725"/>
      <c r="Y718" s="725"/>
      <c r="Z718" s="725"/>
      <c r="AA718" s="726"/>
      <c r="AB718" s="726"/>
      <c r="AC718" s="726"/>
      <c r="AD718" s="726"/>
      <c r="AE718" s="726"/>
      <c r="AF718" s="726"/>
      <c r="AG718" s="726"/>
      <c r="AH718" s="726"/>
      <c r="AI718" s="726"/>
      <c r="AJ718" s="726"/>
      <c r="AK718" s="726"/>
      <c r="AL718" s="726"/>
      <c r="AM718" s="727"/>
      <c r="AO718" s="728" t="n">
        <f aca="false">IF(E718&lt;&gt;0,G718,0)</f>
        <v>0</v>
      </c>
      <c r="AP718" s="157" t="n">
        <f aca="false">IF(B718=0,AP717,IF(ISNONTEXT(B718)=TRUE(),INT(B718),INT(LEFT(B718,FIND(".",B718)-1))))</f>
        <v>3</v>
      </c>
      <c r="AQ718" s="157" t="str">
        <f aca="false">IF(AQ719=1,1,IF(B718&lt;&gt;0,1,IF(C718&lt;&gt;0,1,IF(D718&lt;&gt;0,1,IF(E718&lt;&gt;0,1,"")))))</f>
        <v/>
      </c>
      <c r="AR718" s="157" t="str">
        <f aca="false">IF(AP718=0," ",IF(AP718&lt;&gt;AP717,AP718," "))</f>
        <v> </v>
      </c>
      <c r="AS718" s="732"/>
      <c r="AT718" s="730" t="n">
        <f aca="false">IF(AP718&lt;&gt;AR718,(IF('ORÇ.GLOBAL P CAIXA'!I719="",J718*(INFORMAÇÕES!$Q$99/INFORMAÇÕES!$Q$102),IF('ORÇ.GLOBAL P CAIXA'!I719="R",J718,0))),0)</f>
        <v>0</v>
      </c>
      <c r="AU718" s="75" t="n">
        <f aca="false">IF(AP718&lt;&gt;AR718,(IF('ORÇ.GLOBAL P CAIXA'!I719="",J718*(INFORMAÇÕES!$Q$100/INFORMAÇÕES!$Q$102),IF('ORÇ.GLOBAL P CAIXA'!I719="C",J718,0))),0)</f>
        <v>0</v>
      </c>
      <c r="AV718" s="75" t="n">
        <f aca="false">IF(AP718&lt;&gt;AR718,(IF('ORÇ.GLOBAL P CAIXA'!I719="",J718*INFORMAÇÕES!$U$115,IF('ORÇ.GLOBAL P CAIXA'!I719="CF",J718,0))),0)</f>
        <v>0</v>
      </c>
      <c r="AW718" s="75" t="n">
        <f aca="false">IF(AP718&lt;&gt;AR718,(IF('ORÇ.GLOBAL P CAIXA'!I719="",J718*INFORMAÇÕES!$U$116,IF('ORÇ.GLOBAL P CAIXA'!I719="O",J718,0))),0)</f>
        <v>0</v>
      </c>
      <c r="AX718" s="731" t="n">
        <f aca="false">IF(E718&lt;&gt;0,J718,0)</f>
        <v>0</v>
      </c>
      <c r="AY718" s="730" t="n">
        <f aca="false">IF(AP718&lt;&gt;AR718,(IF('ORÇ.GLOBAL P CAIXA'!I719="",L718*(INFORMAÇÕES!$Q$99/INFORMAÇÕES!$Q$102),IF('ORÇ.GLOBAL P CAIXA'!I719="R",L718,0))),0)</f>
        <v>0</v>
      </c>
      <c r="AZ718" s="75" t="n">
        <f aca="false">IF(AP718&lt;&gt;AR718,(IF('ORÇ.GLOBAL P CAIXA'!I719="",L718*(INFORMAÇÕES!$Q$100/INFORMAÇÕES!$Q$102),IF('ORÇ.GLOBAL P CAIXA'!I719="C",L718,0))),0)</f>
        <v>0</v>
      </c>
      <c r="BA718" s="75" t="n">
        <f aca="false">IF(AP718&lt;&gt;AR718,(IF('ORÇ.GLOBAL P CAIXA'!I719="",L718*INFORMAÇÕES!$U$115,IF('ORÇ.GLOBAL P CAIXA'!I719="CF",L718,0))),0)</f>
        <v>0</v>
      </c>
      <c r="BB718" s="75" t="n">
        <f aca="false">IF(AP718&lt;&gt;AR718,(IF('ORÇ.GLOBAL P CAIXA'!I719="",L718*INFORMAÇÕES!$U$116,IF('ORÇ.GLOBAL P CAIXA'!I719="O",L718,0))),0)</f>
        <v>0</v>
      </c>
      <c r="BC718" s="731" t="n">
        <f aca="false">IF(E718&lt;&gt;0,L718,0)</f>
        <v>0</v>
      </c>
    </row>
    <row r="719" s="174" customFormat="true" ht="14.25" hidden="false" customHeight="false" outlineLevel="0" collapsed="false">
      <c r="A719" s="159" t="n">
        <v>709</v>
      </c>
      <c r="B719" s="160" t="n">
        <f aca="false">'ORÇ.REPROG. P CAIXA'!B721</f>
        <v>0</v>
      </c>
      <c r="C719" s="723" t="n">
        <f aca="false">'ORÇ.REPROG. P CAIXA'!C721</f>
        <v>0</v>
      </c>
      <c r="D719" s="162" t="n">
        <f aca="false">'ORÇ.REPROG. P CAIXA'!D721</f>
        <v>0</v>
      </c>
      <c r="E719" s="163" t="n">
        <f aca="false">IF('BM GLOBAL'!$P$1&lt;&gt;0,'ORÇ.REPROG. P CAIXA'!E721,'ORÇ.REPROG. P CAIXA'!H721)</f>
        <v>0</v>
      </c>
      <c r="F719" s="163" t="n">
        <f aca="false">IF('BM GLOBAL'!$P$1&lt;&gt;0,IF('ORÇ.GLOBAL P CAIXA'!K720=0,'ORÇ.GLOBAL EMPRESA'!G720,'ORÇ.GLOBAL P CAIXA'!F720),'ORÇ.REPROG. P CAIXA'!I721)</f>
        <v>0</v>
      </c>
      <c r="G719" s="163" t="n">
        <f aca="false">IF(E719&lt;&gt;0,ROUND(E719*F719,2),IF(AO719=0,(SUMIF('ORÇ.REPROG. P CAIXA'!$AC$13:$AC$1012,B719,$AO$11:$AO$1010)),AO719))</f>
        <v>0</v>
      </c>
      <c r="H719" s="163" t="n">
        <f aca="false">IF(J719&lt;&gt;0,IF(E719&lt;&gt;0,J719/F719,0),0)</f>
        <v>0</v>
      </c>
      <c r="I719" s="163" t="n">
        <f aca="false">IF(L719&lt;&gt;0,IF(E719&lt;&gt;0,L719/F719,0),0)</f>
        <v>0</v>
      </c>
      <c r="J719" s="163" t="n">
        <f aca="false">IF(E719&lt;&gt;0,ROUND(INDEX($P$11:$AM$1010,$A719,$L$1),2),IF(AX719=0,(SUMIF($AP$11:$AP$1010,B719,$AX$11:$AX$1010)),AX719))</f>
        <v>0</v>
      </c>
      <c r="K719" s="163" t="n">
        <f aca="false">IF(G719=0,0,(J719/G719)*100)</f>
        <v>0</v>
      </c>
      <c r="L719" s="163" t="n">
        <f aca="false">IF(E719&lt;&gt;0,ROUND(IF($L$1=1,SUM(P719),"0")+IF($L$1=2,SUM($P719:Q719),"0")+IF($L$1=3,SUM($P719:R719),"0")+IF($L$1=4,SUM($P719:S719),"0")+IF($L$1=5,SUM($P719:T719),"0")+IF($L$1=6,SUM($P719:U719),"0")+IF($L$1=7,SUM($P719:V719),"0")+IF($L$1=8,SUM($P719:W719),"0")+IF($L$1=9,SUM($P719:X719),"0")+IF($L$1=10,SUM($P719:Y719),"0")+IF($L$1=11,SUM($P719:Z719),"0")+IF($L$1=12,SUM($P719:AA719),"0")+IF($L$1=13,SUM($P719:AB719),"0")+IF($L$1=14,SUM($P719:AC719),"0")+IF($L$1=15,SUM($P719:AD719),"0")+IF($L$1=16,SUM($P719:AE719),"0")+IF($L$1=17,SUM($P719:AF719),"0")+IF($L$1=18,SUM($P719:AG719),"0")+IF($L$1=19,SUM($P719:AH719),"0")+IF($L$1=20,SUM($P719:AI719),"0")+IF($L$1=21,SUM($P719:AJ719),"0")+IF($L$1=22,SUM($P719:AK719),"0")+IF($L$1=23,SUM($P719:AL719),"0")+IF($L$1=24,SUM($P719:AM719),"0"),2),IF(BC719=0,(SUMIF($AP$11:$AP$1010,B719,$BC$11:$BC$1010)),BC719))</f>
        <v>0</v>
      </c>
      <c r="M719" s="163" t="n">
        <f aca="false">IF(G719=0,0,(L719/G719)*100)</f>
        <v>0</v>
      </c>
      <c r="N719" s="168" t="str">
        <f aca="false">IF(B719&gt;0,"ok","ocultar")</f>
        <v>ocultar</v>
      </c>
      <c r="O719" s="650"/>
      <c r="P719" s="724"/>
      <c r="Q719" s="725"/>
      <c r="R719" s="725"/>
      <c r="S719" s="725"/>
      <c r="T719" s="725"/>
      <c r="U719" s="725"/>
      <c r="V719" s="725"/>
      <c r="W719" s="725"/>
      <c r="X719" s="725"/>
      <c r="Y719" s="725"/>
      <c r="Z719" s="725"/>
      <c r="AA719" s="726"/>
      <c r="AB719" s="726"/>
      <c r="AC719" s="726"/>
      <c r="AD719" s="726"/>
      <c r="AE719" s="726"/>
      <c r="AF719" s="726"/>
      <c r="AG719" s="726"/>
      <c r="AH719" s="726"/>
      <c r="AI719" s="726"/>
      <c r="AJ719" s="726"/>
      <c r="AK719" s="726"/>
      <c r="AL719" s="726"/>
      <c r="AM719" s="727"/>
      <c r="AO719" s="728" t="n">
        <f aca="false">IF(E719&lt;&gt;0,G719,0)</f>
        <v>0</v>
      </c>
      <c r="AP719" s="157" t="n">
        <f aca="false">IF(B719=0,AP718,IF(ISNONTEXT(B719)=TRUE(),INT(B719),INT(LEFT(B719,FIND(".",B719)-1))))</f>
        <v>3</v>
      </c>
      <c r="AQ719" s="157" t="str">
        <f aca="false">IF(AQ720=1,1,IF(B719&lt;&gt;0,1,IF(C719&lt;&gt;0,1,IF(D719&lt;&gt;0,1,IF(E719&lt;&gt;0,1,"")))))</f>
        <v/>
      </c>
      <c r="AR719" s="157" t="str">
        <f aca="false">IF(AP719=0," ",IF(AP719&lt;&gt;AP718,AP719," "))</f>
        <v> </v>
      </c>
      <c r="AS719" s="732"/>
      <c r="AT719" s="730" t="n">
        <f aca="false">IF(AP719&lt;&gt;AR719,(IF('ORÇ.GLOBAL P CAIXA'!I720="",J719*(INFORMAÇÕES!$Q$99/INFORMAÇÕES!$Q$102),IF('ORÇ.GLOBAL P CAIXA'!I720="R",J719,0))),0)</f>
        <v>0</v>
      </c>
      <c r="AU719" s="75" t="n">
        <f aca="false">IF(AP719&lt;&gt;AR719,(IF('ORÇ.GLOBAL P CAIXA'!I720="",J719*(INFORMAÇÕES!$Q$100/INFORMAÇÕES!$Q$102),IF('ORÇ.GLOBAL P CAIXA'!I720="C",J719,0))),0)</f>
        <v>0</v>
      </c>
      <c r="AV719" s="75" t="n">
        <f aca="false">IF(AP719&lt;&gt;AR719,(IF('ORÇ.GLOBAL P CAIXA'!I720="",J719*INFORMAÇÕES!$U$115,IF('ORÇ.GLOBAL P CAIXA'!I720="CF",J719,0))),0)</f>
        <v>0</v>
      </c>
      <c r="AW719" s="75" t="n">
        <f aca="false">IF(AP719&lt;&gt;AR719,(IF('ORÇ.GLOBAL P CAIXA'!I720="",J719*INFORMAÇÕES!$U$116,IF('ORÇ.GLOBAL P CAIXA'!I720="O",J719,0))),0)</f>
        <v>0</v>
      </c>
      <c r="AX719" s="731" t="n">
        <f aca="false">IF(E719&lt;&gt;0,J719,0)</f>
        <v>0</v>
      </c>
      <c r="AY719" s="730" t="n">
        <f aca="false">IF(AP719&lt;&gt;AR719,(IF('ORÇ.GLOBAL P CAIXA'!I720="",L719*(INFORMAÇÕES!$Q$99/INFORMAÇÕES!$Q$102),IF('ORÇ.GLOBAL P CAIXA'!I720="R",L719,0))),0)</f>
        <v>0</v>
      </c>
      <c r="AZ719" s="75" t="n">
        <f aca="false">IF(AP719&lt;&gt;AR719,(IF('ORÇ.GLOBAL P CAIXA'!I720="",L719*(INFORMAÇÕES!$Q$100/INFORMAÇÕES!$Q$102),IF('ORÇ.GLOBAL P CAIXA'!I720="C",L719,0))),0)</f>
        <v>0</v>
      </c>
      <c r="BA719" s="75" t="n">
        <f aca="false">IF(AP719&lt;&gt;AR719,(IF('ORÇ.GLOBAL P CAIXA'!I720="",L719*INFORMAÇÕES!$U$115,IF('ORÇ.GLOBAL P CAIXA'!I720="CF",L719,0))),0)</f>
        <v>0</v>
      </c>
      <c r="BB719" s="75" t="n">
        <f aca="false">IF(AP719&lt;&gt;AR719,(IF('ORÇ.GLOBAL P CAIXA'!I720="",L719*INFORMAÇÕES!$U$116,IF('ORÇ.GLOBAL P CAIXA'!I720="O",L719,0))),0)</f>
        <v>0</v>
      </c>
      <c r="BC719" s="731" t="n">
        <f aca="false">IF(E719&lt;&gt;0,L719,0)</f>
        <v>0</v>
      </c>
    </row>
    <row r="720" s="174" customFormat="true" ht="14.25" hidden="false" customHeight="false" outlineLevel="0" collapsed="false">
      <c r="A720" s="159" t="n">
        <v>710</v>
      </c>
      <c r="B720" s="160" t="n">
        <f aca="false">'ORÇ.REPROG. P CAIXA'!B722</f>
        <v>0</v>
      </c>
      <c r="C720" s="723" t="n">
        <f aca="false">'ORÇ.REPROG. P CAIXA'!C722</f>
        <v>0</v>
      </c>
      <c r="D720" s="162" t="n">
        <f aca="false">'ORÇ.REPROG. P CAIXA'!D722</f>
        <v>0</v>
      </c>
      <c r="E720" s="163" t="n">
        <f aca="false">IF('BM GLOBAL'!$P$1&lt;&gt;0,'ORÇ.REPROG. P CAIXA'!E722,'ORÇ.REPROG. P CAIXA'!H722)</f>
        <v>0</v>
      </c>
      <c r="F720" s="163" t="n">
        <f aca="false">IF('BM GLOBAL'!$P$1&lt;&gt;0,IF('ORÇ.GLOBAL P CAIXA'!K721=0,'ORÇ.GLOBAL EMPRESA'!G721,'ORÇ.GLOBAL P CAIXA'!F721),'ORÇ.REPROG. P CAIXA'!I722)</f>
        <v>0</v>
      </c>
      <c r="G720" s="163" t="n">
        <f aca="false">IF(E720&lt;&gt;0,ROUND(E720*F720,2),IF(AO720=0,(SUMIF('ORÇ.REPROG. P CAIXA'!$AC$13:$AC$1012,B720,$AO$11:$AO$1010)),AO720))</f>
        <v>0</v>
      </c>
      <c r="H720" s="163" t="n">
        <f aca="false">IF(J720&lt;&gt;0,IF(E720&lt;&gt;0,J720/F720,0),0)</f>
        <v>0</v>
      </c>
      <c r="I720" s="163" t="n">
        <f aca="false">IF(L720&lt;&gt;0,IF(E720&lt;&gt;0,L720/F720,0),0)</f>
        <v>0</v>
      </c>
      <c r="J720" s="163" t="n">
        <f aca="false">IF(E720&lt;&gt;0,ROUND(INDEX($P$11:$AM$1010,$A720,$L$1),2),IF(AX720=0,(SUMIF($AP$11:$AP$1010,B720,$AX$11:$AX$1010)),AX720))</f>
        <v>0</v>
      </c>
      <c r="K720" s="163" t="n">
        <f aca="false">IF(G720=0,0,(J720/G720)*100)</f>
        <v>0</v>
      </c>
      <c r="L720" s="163" t="n">
        <f aca="false">IF(E720&lt;&gt;0,ROUND(IF($L$1=1,SUM(P720),"0")+IF($L$1=2,SUM($P720:Q720),"0")+IF($L$1=3,SUM($P720:R720),"0")+IF($L$1=4,SUM($P720:S720),"0")+IF($L$1=5,SUM($P720:T720),"0")+IF($L$1=6,SUM($P720:U720),"0")+IF($L$1=7,SUM($P720:V720),"0")+IF($L$1=8,SUM($P720:W720),"0")+IF($L$1=9,SUM($P720:X720),"0")+IF($L$1=10,SUM($P720:Y720),"0")+IF($L$1=11,SUM($P720:Z720),"0")+IF($L$1=12,SUM($P720:AA720),"0")+IF($L$1=13,SUM($P720:AB720),"0")+IF($L$1=14,SUM($P720:AC720),"0")+IF($L$1=15,SUM($P720:AD720),"0")+IF($L$1=16,SUM($P720:AE720),"0")+IF($L$1=17,SUM($P720:AF720),"0")+IF($L$1=18,SUM($P720:AG720),"0")+IF($L$1=19,SUM($P720:AH720),"0")+IF($L$1=20,SUM($P720:AI720),"0")+IF($L$1=21,SUM($P720:AJ720),"0")+IF($L$1=22,SUM($P720:AK720),"0")+IF($L$1=23,SUM($P720:AL720),"0")+IF($L$1=24,SUM($P720:AM720),"0"),2),IF(BC720=0,(SUMIF($AP$11:$AP$1010,B720,$BC$11:$BC$1010)),BC720))</f>
        <v>0</v>
      </c>
      <c r="M720" s="163" t="n">
        <f aca="false">IF(G720=0,0,(L720/G720)*100)</f>
        <v>0</v>
      </c>
      <c r="N720" s="168" t="str">
        <f aca="false">IF(B720&gt;0,"ok","ocultar")</f>
        <v>ocultar</v>
      </c>
      <c r="O720" s="650"/>
      <c r="P720" s="724"/>
      <c r="Q720" s="725"/>
      <c r="R720" s="725"/>
      <c r="S720" s="725"/>
      <c r="T720" s="725"/>
      <c r="U720" s="725"/>
      <c r="V720" s="725"/>
      <c r="W720" s="725"/>
      <c r="X720" s="725"/>
      <c r="Y720" s="725"/>
      <c r="Z720" s="725"/>
      <c r="AA720" s="726"/>
      <c r="AB720" s="726"/>
      <c r="AC720" s="726"/>
      <c r="AD720" s="726"/>
      <c r="AE720" s="726"/>
      <c r="AF720" s="726"/>
      <c r="AG720" s="726"/>
      <c r="AH720" s="726"/>
      <c r="AI720" s="726"/>
      <c r="AJ720" s="726"/>
      <c r="AK720" s="726"/>
      <c r="AL720" s="726"/>
      <c r="AM720" s="727"/>
      <c r="AO720" s="728" t="n">
        <f aca="false">IF(E720&lt;&gt;0,G720,0)</f>
        <v>0</v>
      </c>
      <c r="AP720" s="157" t="n">
        <f aca="false">IF(B720=0,AP719,IF(ISNONTEXT(B720)=TRUE(),INT(B720),INT(LEFT(B720,FIND(".",B720)-1))))</f>
        <v>3</v>
      </c>
      <c r="AQ720" s="157" t="str">
        <f aca="false">IF(AQ721=1,1,IF(B720&lt;&gt;0,1,IF(C720&lt;&gt;0,1,IF(D720&lt;&gt;0,1,IF(E720&lt;&gt;0,1,"")))))</f>
        <v/>
      </c>
      <c r="AR720" s="157" t="str">
        <f aca="false">IF(AP720=0," ",IF(AP720&lt;&gt;AP719,AP720," "))</f>
        <v> </v>
      </c>
      <c r="AS720" s="732"/>
      <c r="AT720" s="730" t="n">
        <f aca="false">IF(AP720&lt;&gt;AR720,(IF('ORÇ.GLOBAL P CAIXA'!I721="",J720*(INFORMAÇÕES!$Q$99/INFORMAÇÕES!$Q$102),IF('ORÇ.GLOBAL P CAIXA'!I721="R",J720,0))),0)</f>
        <v>0</v>
      </c>
      <c r="AU720" s="75" t="n">
        <f aca="false">IF(AP720&lt;&gt;AR720,(IF('ORÇ.GLOBAL P CAIXA'!I721="",J720*(INFORMAÇÕES!$Q$100/INFORMAÇÕES!$Q$102),IF('ORÇ.GLOBAL P CAIXA'!I721="C",J720,0))),0)</f>
        <v>0</v>
      </c>
      <c r="AV720" s="75" t="n">
        <f aca="false">IF(AP720&lt;&gt;AR720,(IF('ORÇ.GLOBAL P CAIXA'!I721="",J720*INFORMAÇÕES!$U$115,IF('ORÇ.GLOBAL P CAIXA'!I721="CF",J720,0))),0)</f>
        <v>0</v>
      </c>
      <c r="AW720" s="75" t="n">
        <f aca="false">IF(AP720&lt;&gt;AR720,(IF('ORÇ.GLOBAL P CAIXA'!I721="",J720*INFORMAÇÕES!$U$116,IF('ORÇ.GLOBAL P CAIXA'!I721="O",J720,0))),0)</f>
        <v>0</v>
      </c>
      <c r="AX720" s="731" t="n">
        <f aca="false">IF(E720&lt;&gt;0,J720,0)</f>
        <v>0</v>
      </c>
      <c r="AY720" s="730" t="n">
        <f aca="false">IF(AP720&lt;&gt;AR720,(IF('ORÇ.GLOBAL P CAIXA'!I721="",L720*(INFORMAÇÕES!$Q$99/INFORMAÇÕES!$Q$102),IF('ORÇ.GLOBAL P CAIXA'!I721="R",L720,0))),0)</f>
        <v>0</v>
      </c>
      <c r="AZ720" s="75" t="n">
        <f aca="false">IF(AP720&lt;&gt;AR720,(IF('ORÇ.GLOBAL P CAIXA'!I721="",L720*(INFORMAÇÕES!$Q$100/INFORMAÇÕES!$Q$102),IF('ORÇ.GLOBAL P CAIXA'!I721="C",L720,0))),0)</f>
        <v>0</v>
      </c>
      <c r="BA720" s="75" t="n">
        <f aca="false">IF(AP720&lt;&gt;AR720,(IF('ORÇ.GLOBAL P CAIXA'!I721="",L720*INFORMAÇÕES!$U$115,IF('ORÇ.GLOBAL P CAIXA'!I721="CF",L720,0))),0)</f>
        <v>0</v>
      </c>
      <c r="BB720" s="75" t="n">
        <f aca="false">IF(AP720&lt;&gt;AR720,(IF('ORÇ.GLOBAL P CAIXA'!I721="",L720*INFORMAÇÕES!$U$116,IF('ORÇ.GLOBAL P CAIXA'!I721="O",L720,0))),0)</f>
        <v>0</v>
      </c>
      <c r="BC720" s="731" t="n">
        <f aca="false">IF(E720&lt;&gt;0,L720,0)</f>
        <v>0</v>
      </c>
    </row>
    <row r="721" s="174" customFormat="true" ht="14.25" hidden="false" customHeight="false" outlineLevel="0" collapsed="false">
      <c r="A721" s="159" t="n">
        <v>711</v>
      </c>
      <c r="B721" s="160" t="n">
        <f aca="false">'ORÇ.REPROG. P CAIXA'!B723</f>
        <v>0</v>
      </c>
      <c r="C721" s="723" t="n">
        <f aca="false">'ORÇ.REPROG. P CAIXA'!C723</f>
        <v>0</v>
      </c>
      <c r="D721" s="162" t="n">
        <f aca="false">'ORÇ.REPROG. P CAIXA'!D723</f>
        <v>0</v>
      </c>
      <c r="E721" s="163" t="n">
        <f aca="false">IF('BM GLOBAL'!$P$1&lt;&gt;0,'ORÇ.REPROG. P CAIXA'!E723,'ORÇ.REPROG. P CAIXA'!H723)</f>
        <v>0</v>
      </c>
      <c r="F721" s="163" t="n">
        <f aca="false">IF('BM GLOBAL'!$P$1&lt;&gt;0,IF('ORÇ.GLOBAL P CAIXA'!K722=0,'ORÇ.GLOBAL EMPRESA'!G722,'ORÇ.GLOBAL P CAIXA'!F722),'ORÇ.REPROG. P CAIXA'!I723)</f>
        <v>0</v>
      </c>
      <c r="G721" s="163" t="n">
        <f aca="false">IF(E721&lt;&gt;0,ROUND(E721*F721,2),IF(AO721=0,(SUMIF('ORÇ.REPROG. P CAIXA'!$AC$13:$AC$1012,B721,$AO$11:$AO$1010)),AO721))</f>
        <v>0</v>
      </c>
      <c r="H721" s="163" t="n">
        <f aca="false">IF(J721&lt;&gt;0,IF(E721&lt;&gt;0,J721/F721,0),0)</f>
        <v>0</v>
      </c>
      <c r="I721" s="163" t="n">
        <f aca="false">IF(L721&lt;&gt;0,IF(E721&lt;&gt;0,L721/F721,0),0)</f>
        <v>0</v>
      </c>
      <c r="J721" s="163" t="n">
        <f aca="false">IF(E721&lt;&gt;0,ROUND(INDEX($P$11:$AM$1010,$A721,$L$1),2),IF(AX721=0,(SUMIF($AP$11:$AP$1010,B721,$AX$11:$AX$1010)),AX721))</f>
        <v>0</v>
      </c>
      <c r="K721" s="163" t="n">
        <f aca="false">IF(G721=0,0,(J721/G721)*100)</f>
        <v>0</v>
      </c>
      <c r="L721" s="163" t="n">
        <f aca="false">IF(E721&lt;&gt;0,ROUND(IF($L$1=1,SUM(P721),"0")+IF($L$1=2,SUM($P721:Q721),"0")+IF($L$1=3,SUM($P721:R721),"0")+IF($L$1=4,SUM($P721:S721),"0")+IF($L$1=5,SUM($P721:T721),"0")+IF($L$1=6,SUM($P721:U721),"0")+IF($L$1=7,SUM($P721:V721),"0")+IF($L$1=8,SUM($P721:W721),"0")+IF($L$1=9,SUM($P721:X721),"0")+IF($L$1=10,SUM($P721:Y721),"0")+IF($L$1=11,SUM($P721:Z721),"0")+IF($L$1=12,SUM($P721:AA721),"0")+IF($L$1=13,SUM($P721:AB721),"0")+IF($L$1=14,SUM($P721:AC721),"0")+IF($L$1=15,SUM($P721:AD721),"0")+IF($L$1=16,SUM($P721:AE721),"0")+IF($L$1=17,SUM($P721:AF721),"0")+IF($L$1=18,SUM($P721:AG721),"0")+IF($L$1=19,SUM($P721:AH721),"0")+IF($L$1=20,SUM($P721:AI721),"0")+IF($L$1=21,SUM($P721:AJ721),"0")+IF($L$1=22,SUM($P721:AK721),"0")+IF($L$1=23,SUM($P721:AL721),"0")+IF($L$1=24,SUM($P721:AM721),"0"),2),IF(BC721=0,(SUMIF($AP$11:$AP$1010,B721,$BC$11:$BC$1010)),BC721))</f>
        <v>0</v>
      </c>
      <c r="M721" s="163" t="n">
        <f aca="false">IF(G721=0,0,(L721/G721)*100)</f>
        <v>0</v>
      </c>
      <c r="N721" s="168" t="str">
        <f aca="false">IF(B721&gt;0,"ok","ocultar")</f>
        <v>ocultar</v>
      </c>
      <c r="O721" s="650"/>
      <c r="P721" s="724"/>
      <c r="Q721" s="725"/>
      <c r="R721" s="725"/>
      <c r="S721" s="725"/>
      <c r="T721" s="725"/>
      <c r="U721" s="725"/>
      <c r="V721" s="725"/>
      <c r="W721" s="725"/>
      <c r="X721" s="725"/>
      <c r="Y721" s="725"/>
      <c r="Z721" s="725"/>
      <c r="AA721" s="726"/>
      <c r="AB721" s="726"/>
      <c r="AC721" s="726"/>
      <c r="AD721" s="726"/>
      <c r="AE721" s="726"/>
      <c r="AF721" s="726"/>
      <c r="AG721" s="726"/>
      <c r="AH721" s="726"/>
      <c r="AI721" s="726"/>
      <c r="AJ721" s="726"/>
      <c r="AK721" s="726"/>
      <c r="AL721" s="726"/>
      <c r="AM721" s="727"/>
      <c r="AO721" s="728" t="n">
        <f aca="false">IF(E721&lt;&gt;0,G721,0)</f>
        <v>0</v>
      </c>
      <c r="AP721" s="157" t="n">
        <f aca="false">IF(B721=0,AP720,IF(ISNONTEXT(B721)=TRUE(),INT(B721),INT(LEFT(B721,FIND(".",B721)-1))))</f>
        <v>3</v>
      </c>
      <c r="AQ721" s="157" t="str">
        <f aca="false">IF(AQ722=1,1,IF(B721&lt;&gt;0,1,IF(C721&lt;&gt;0,1,IF(D721&lt;&gt;0,1,IF(E721&lt;&gt;0,1,"")))))</f>
        <v/>
      </c>
      <c r="AR721" s="157" t="str">
        <f aca="false">IF(AP721=0," ",IF(AP721&lt;&gt;AP720,AP721," "))</f>
        <v> </v>
      </c>
      <c r="AS721" s="732"/>
      <c r="AT721" s="730" t="n">
        <f aca="false">IF(AP721&lt;&gt;AR721,(IF('ORÇ.GLOBAL P CAIXA'!I722="",J721*(INFORMAÇÕES!$Q$99/INFORMAÇÕES!$Q$102),IF('ORÇ.GLOBAL P CAIXA'!I722="R",J721,0))),0)</f>
        <v>0</v>
      </c>
      <c r="AU721" s="75" t="n">
        <f aca="false">IF(AP721&lt;&gt;AR721,(IF('ORÇ.GLOBAL P CAIXA'!I722="",J721*(INFORMAÇÕES!$Q$100/INFORMAÇÕES!$Q$102),IF('ORÇ.GLOBAL P CAIXA'!I722="C",J721,0))),0)</f>
        <v>0</v>
      </c>
      <c r="AV721" s="75" t="n">
        <f aca="false">IF(AP721&lt;&gt;AR721,(IF('ORÇ.GLOBAL P CAIXA'!I722="",J721*INFORMAÇÕES!$U$115,IF('ORÇ.GLOBAL P CAIXA'!I722="CF",J721,0))),0)</f>
        <v>0</v>
      </c>
      <c r="AW721" s="75" t="n">
        <f aca="false">IF(AP721&lt;&gt;AR721,(IF('ORÇ.GLOBAL P CAIXA'!I722="",J721*INFORMAÇÕES!$U$116,IF('ORÇ.GLOBAL P CAIXA'!I722="O",J721,0))),0)</f>
        <v>0</v>
      </c>
      <c r="AX721" s="731" t="n">
        <f aca="false">IF(E721&lt;&gt;0,J721,0)</f>
        <v>0</v>
      </c>
      <c r="AY721" s="730" t="n">
        <f aca="false">IF(AP721&lt;&gt;AR721,(IF('ORÇ.GLOBAL P CAIXA'!I722="",L721*(INFORMAÇÕES!$Q$99/INFORMAÇÕES!$Q$102),IF('ORÇ.GLOBAL P CAIXA'!I722="R",L721,0))),0)</f>
        <v>0</v>
      </c>
      <c r="AZ721" s="75" t="n">
        <f aca="false">IF(AP721&lt;&gt;AR721,(IF('ORÇ.GLOBAL P CAIXA'!I722="",L721*(INFORMAÇÕES!$Q$100/INFORMAÇÕES!$Q$102),IF('ORÇ.GLOBAL P CAIXA'!I722="C",L721,0))),0)</f>
        <v>0</v>
      </c>
      <c r="BA721" s="75" t="n">
        <f aca="false">IF(AP721&lt;&gt;AR721,(IF('ORÇ.GLOBAL P CAIXA'!I722="",L721*INFORMAÇÕES!$U$115,IF('ORÇ.GLOBAL P CAIXA'!I722="CF",L721,0))),0)</f>
        <v>0</v>
      </c>
      <c r="BB721" s="75" t="n">
        <f aca="false">IF(AP721&lt;&gt;AR721,(IF('ORÇ.GLOBAL P CAIXA'!I722="",L721*INFORMAÇÕES!$U$116,IF('ORÇ.GLOBAL P CAIXA'!I722="O",L721,0))),0)</f>
        <v>0</v>
      </c>
      <c r="BC721" s="731" t="n">
        <f aca="false">IF(E721&lt;&gt;0,L721,0)</f>
        <v>0</v>
      </c>
    </row>
    <row r="722" s="174" customFormat="true" ht="14.25" hidden="false" customHeight="false" outlineLevel="0" collapsed="false">
      <c r="A722" s="159" t="n">
        <v>712</v>
      </c>
      <c r="B722" s="160" t="n">
        <f aca="false">'ORÇ.REPROG. P CAIXA'!B724</f>
        <v>0</v>
      </c>
      <c r="C722" s="723" t="n">
        <f aca="false">'ORÇ.REPROG. P CAIXA'!C724</f>
        <v>0</v>
      </c>
      <c r="D722" s="162" t="n">
        <f aca="false">'ORÇ.REPROG. P CAIXA'!D724</f>
        <v>0</v>
      </c>
      <c r="E722" s="163" t="n">
        <f aca="false">IF('BM GLOBAL'!$P$1&lt;&gt;0,'ORÇ.REPROG. P CAIXA'!E724,'ORÇ.REPROG. P CAIXA'!H724)</f>
        <v>0</v>
      </c>
      <c r="F722" s="163" t="n">
        <f aca="false">IF('BM GLOBAL'!$P$1&lt;&gt;0,IF('ORÇ.GLOBAL P CAIXA'!K723=0,'ORÇ.GLOBAL EMPRESA'!G723,'ORÇ.GLOBAL P CAIXA'!F723),'ORÇ.REPROG. P CAIXA'!I724)</f>
        <v>0</v>
      </c>
      <c r="G722" s="163" t="n">
        <f aca="false">IF(E722&lt;&gt;0,ROUND(E722*F722,2),IF(AO722=0,(SUMIF('ORÇ.REPROG. P CAIXA'!$AC$13:$AC$1012,B722,$AO$11:$AO$1010)),AO722))</f>
        <v>0</v>
      </c>
      <c r="H722" s="163" t="n">
        <f aca="false">IF(J722&lt;&gt;0,IF(E722&lt;&gt;0,J722/F722,0),0)</f>
        <v>0</v>
      </c>
      <c r="I722" s="163" t="n">
        <f aca="false">IF(L722&lt;&gt;0,IF(E722&lt;&gt;0,L722/F722,0),0)</f>
        <v>0</v>
      </c>
      <c r="J722" s="163" t="n">
        <f aca="false">IF(E722&lt;&gt;0,ROUND(INDEX($P$11:$AM$1010,$A722,$L$1),2),IF(AX722=0,(SUMIF($AP$11:$AP$1010,B722,$AX$11:$AX$1010)),AX722))</f>
        <v>0</v>
      </c>
      <c r="K722" s="163" t="n">
        <f aca="false">IF(G722=0,0,(J722/G722)*100)</f>
        <v>0</v>
      </c>
      <c r="L722" s="163" t="n">
        <f aca="false">IF(E722&lt;&gt;0,ROUND(IF($L$1=1,SUM(P722),"0")+IF($L$1=2,SUM($P722:Q722),"0")+IF($L$1=3,SUM($P722:R722),"0")+IF($L$1=4,SUM($P722:S722),"0")+IF($L$1=5,SUM($P722:T722),"0")+IF($L$1=6,SUM($P722:U722),"0")+IF($L$1=7,SUM($P722:V722),"0")+IF($L$1=8,SUM($P722:W722),"0")+IF($L$1=9,SUM($P722:X722),"0")+IF($L$1=10,SUM($P722:Y722),"0")+IF($L$1=11,SUM($P722:Z722),"0")+IF($L$1=12,SUM($P722:AA722),"0")+IF($L$1=13,SUM($P722:AB722),"0")+IF($L$1=14,SUM($P722:AC722),"0")+IF($L$1=15,SUM($P722:AD722),"0")+IF($L$1=16,SUM($P722:AE722),"0")+IF($L$1=17,SUM($P722:AF722),"0")+IF($L$1=18,SUM($P722:AG722),"0")+IF($L$1=19,SUM($P722:AH722),"0")+IF($L$1=20,SUM($P722:AI722),"0")+IF($L$1=21,SUM($P722:AJ722),"0")+IF($L$1=22,SUM($P722:AK722),"0")+IF($L$1=23,SUM($P722:AL722),"0")+IF($L$1=24,SUM($P722:AM722),"0"),2),IF(BC722=0,(SUMIF($AP$11:$AP$1010,B722,$BC$11:$BC$1010)),BC722))</f>
        <v>0</v>
      </c>
      <c r="M722" s="163" t="n">
        <f aca="false">IF(G722=0,0,(L722/G722)*100)</f>
        <v>0</v>
      </c>
      <c r="N722" s="168" t="str">
        <f aca="false">IF(B722&gt;0,"ok","ocultar")</f>
        <v>ocultar</v>
      </c>
      <c r="O722" s="650"/>
      <c r="P722" s="724"/>
      <c r="Q722" s="725"/>
      <c r="R722" s="725"/>
      <c r="S722" s="725"/>
      <c r="T722" s="725"/>
      <c r="U722" s="725"/>
      <c r="V722" s="725"/>
      <c r="W722" s="725"/>
      <c r="X722" s="725"/>
      <c r="Y722" s="725"/>
      <c r="Z722" s="725"/>
      <c r="AA722" s="726"/>
      <c r="AB722" s="726"/>
      <c r="AC722" s="726"/>
      <c r="AD722" s="726"/>
      <c r="AE722" s="726"/>
      <c r="AF722" s="726"/>
      <c r="AG722" s="726"/>
      <c r="AH722" s="726"/>
      <c r="AI722" s="726"/>
      <c r="AJ722" s="726"/>
      <c r="AK722" s="726"/>
      <c r="AL722" s="726"/>
      <c r="AM722" s="727"/>
      <c r="AO722" s="728" t="n">
        <f aca="false">IF(E722&lt;&gt;0,G722,0)</f>
        <v>0</v>
      </c>
      <c r="AP722" s="157" t="n">
        <f aca="false">IF(B722=0,AP721,IF(ISNONTEXT(B722)=TRUE(),INT(B722),INT(LEFT(B722,FIND(".",B722)-1))))</f>
        <v>3</v>
      </c>
      <c r="AQ722" s="157" t="str">
        <f aca="false">IF(AQ723=1,1,IF(B722&lt;&gt;0,1,IF(C722&lt;&gt;0,1,IF(D722&lt;&gt;0,1,IF(E722&lt;&gt;0,1,"")))))</f>
        <v/>
      </c>
      <c r="AR722" s="157" t="str">
        <f aca="false">IF(AP722=0," ",IF(AP722&lt;&gt;AP721,AP722," "))</f>
        <v> </v>
      </c>
      <c r="AS722" s="732"/>
      <c r="AT722" s="730" t="n">
        <f aca="false">IF(AP722&lt;&gt;AR722,(IF('ORÇ.GLOBAL P CAIXA'!I723="",J722*(INFORMAÇÕES!$Q$99/INFORMAÇÕES!$Q$102),IF('ORÇ.GLOBAL P CAIXA'!I723="R",J722,0))),0)</f>
        <v>0</v>
      </c>
      <c r="AU722" s="75" t="n">
        <f aca="false">IF(AP722&lt;&gt;AR722,(IF('ORÇ.GLOBAL P CAIXA'!I723="",J722*(INFORMAÇÕES!$Q$100/INFORMAÇÕES!$Q$102),IF('ORÇ.GLOBAL P CAIXA'!I723="C",J722,0))),0)</f>
        <v>0</v>
      </c>
      <c r="AV722" s="75" t="n">
        <f aca="false">IF(AP722&lt;&gt;AR722,(IF('ORÇ.GLOBAL P CAIXA'!I723="",J722*INFORMAÇÕES!$U$115,IF('ORÇ.GLOBAL P CAIXA'!I723="CF",J722,0))),0)</f>
        <v>0</v>
      </c>
      <c r="AW722" s="75" t="n">
        <f aca="false">IF(AP722&lt;&gt;AR722,(IF('ORÇ.GLOBAL P CAIXA'!I723="",J722*INFORMAÇÕES!$U$116,IF('ORÇ.GLOBAL P CAIXA'!I723="O",J722,0))),0)</f>
        <v>0</v>
      </c>
      <c r="AX722" s="731" t="n">
        <f aca="false">IF(E722&lt;&gt;0,J722,0)</f>
        <v>0</v>
      </c>
      <c r="AY722" s="730" t="n">
        <f aca="false">IF(AP722&lt;&gt;AR722,(IF('ORÇ.GLOBAL P CAIXA'!I723="",L722*(INFORMAÇÕES!$Q$99/INFORMAÇÕES!$Q$102),IF('ORÇ.GLOBAL P CAIXA'!I723="R",L722,0))),0)</f>
        <v>0</v>
      </c>
      <c r="AZ722" s="75" t="n">
        <f aca="false">IF(AP722&lt;&gt;AR722,(IF('ORÇ.GLOBAL P CAIXA'!I723="",L722*(INFORMAÇÕES!$Q$100/INFORMAÇÕES!$Q$102),IF('ORÇ.GLOBAL P CAIXA'!I723="C",L722,0))),0)</f>
        <v>0</v>
      </c>
      <c r="BA722" s="75" t="n">
        <f aca="false">IF(AP722&lt;&gt;AR722,(IF('ORÇ.GLOBAL P CAIXA'!I723="",L722*INFORMAÇÕES!$U$115,IF('ORÇ.GLOBAL P CAIXA'!I723="CF",L722,0))),0)</f>
        <v>0</v>
      </c>
      <c r="BB722" s="75" t="n">
        <f aca="false">IF(AP722&lt;&gt;AR722,(IF('ORÇ.GLOBAL P CAIXA'!I723="",L722*INFORMAÇÕES!$U$116,IF('ORÇ.GLOBAL P CAIXA'!I723="O",L722,0))),0)</f>
        <v>0</v>
      </c>
      <c r="BC722" s="731" t="n">
        <f aca="false">IF(E722&lt;&gt;0,L722,0)</f>
        <v>0</v>
      </c>
    </row>
    <row r="723" s="174" customFormat="true" ht="14.25" hidden="false" customHeight="false" outlineLevel="0" collapsed="false">
      <c r="A723" s="159" t="n">
        <v>713</v>
      </c>
      <c r="B723" s="160" t="n">
        <f aca="false">'ORÇ.REPROG. P CAIXA'!B725</f>
        <v>0</v>
      </c>
      <c r="C723" s="723" t="n">
        <f aca="false">'ORÇ.REPROG. P CAIXA'!C725</f>
        <v>0</v>
      </c>
      <c r="D723" s="162" t="n">
        <f aca="false">'ORÇ.REPROG. P CAIXA'!D725</f>
        <v>0</v>
      </c>
      <c r="E723" s="163" t="n">
        <f aca="false">IF('BM GLOBAL'!$P$1&lt;&gt;0,'ORÇ.REPROG. P CAIXA'!E725,'ORÇ.REPROG. P CAIXA'!H725)</f>
        <v>0</v>
      </c>
      <c r="F723" s="163" t="n">
        <f aca="false">IF('BM GLOBAL'!$P$1&lt;&gt;0,IF('ORÇ.GLOBAL P CAIXA'!K724=0,'ORÇ.GLOBAL EMPRESA'!G724,'ORÇ.GLOBAL P CAIXA'!F724),'ORÇ.REPROG. P CAIXA'!I725)</f>
        <v>0</v>
      </c>
      <c r="G723" s="163" t="n">
        <f aca="false">IF(E723&lt;&gt;0,ROUND(E723*F723,2),IF(AO723=0,(SUMIF('ORÇ.REPROG. P CAIXA'!$AC$13:$AC$1012,B723,$AO$11:$AO$1010)),AO723))</f>
        <v>0</v>
      </c>
      <c r="H723" s="163" t="n">
        <f aca="false">IF(J723&lt;&gt;0,IF(E723&lt;&gt;0,J723/F723,0),0)</f>
        <v>0</v>
      </c>
      <c r="I723" s="163" t="n">
        <f aca="false">IF(L723&lt;&gt;0,IF(E723&lt;&gt;0,L723/F723,0),0)</f>
        <v>0</v>
      </c>
      <c r="J723" s="163" t="n">
        <f aca="false">IF(E723&lt;&gt;0,ROUND(INDEX($P$11:$AM$1010,$A723,$L$1),2),IF(AX723=0,(SUMIF($AP$11:$AP$1010,B723,$AX$11:$AX$1010)),AX723))</f>
        <v>0</v>
      </c>
      <c r="K723" s="163" t="n">
        <f aca="false">IF(G723=0,0,(J723/G723)*100)</f>
        <v>0</v>
      </c>
      <c r="L723" s="163" t="n">
        <f aca="false">IF(E723&lt;&gt;0,ROUND(IF($L$1=1,SUM(P723),"0")+IF($L$1=2,SUM($P723:Q723),"0")+IF($L$1=3,SUM($P723:R723),"0")+IF($L$1=4,SUM($P723:S723),"0")+IF($L$1=5,SUM($P723:T723),"0")+IF($L$1=6,SUM($P723:U723),"0")+IF($L$1=7,SUM($P723:V723),"0")+IF($L$1=8,SUM($P723:W723),"0")+IF($L$1=9,SUM($P723:X723),"0")+IF($L$1=10,SUM($P723:Y723),"0")+IF($L$1=11,SUM($P723:Z723),"0")+IF($L$1=12,SUM($P723:AA723),"0")+IF($L$1=13,SUM($P723:AB723),"0")+IF($L$1=14,SUM($P723:AC723),"0")+IF($L$1=15,SUM($P723:AD723),"0")+IF($L$1=16,SUM($P723:AE723),"0")+IF($L$1=17,SUM($P723:AF723),"0")+IF($L$1=18,SUM($P723:AG723),"0")+IF($L$1=19,SUM($P723:AH723),"0")+IF($L$1=20,SUM($P723:AI723),"0")+IF($L$1=21,SUM($P723:AJ723),"0")+IF($L$1=22,SUM($P723:AK723),"0")+IF($L$1=23,SUM($P723:AL723),"0")+IF($L$1=24,SUM($P723:AM723),"0"),2),IF(BC723=0,(SUMIF($AP$11:$AP$1010,B723,$BC$11:$BC$1010)),BC723))</f>
        <v>0</v>
      </c>
      <c r="M723" s="163" t="n">
        <f aca="false">IF(G723=0,0,(L723/G723)*100)</f>
        <v>0</v>
      </c>
      <c r="N723" s="168" t="str">
        <f aca="false">IF(B723&gt;0,"ok","ocultar")</f>
        <v>ocultar</v>
      </c>
      <c r="O723" s="650"/>
      <c r="P723" s="724"/>
      <c r="Q723" s="725"/>
      <c r="R723" s="725"/>
      <c r="S723" s="725"/>
      <c r="T723" s="725"/>
      <c r="U723" s="725"/>
      <c r="V723" s="725"/>
      <c r="W723" s="725"/>
      <c r="X723" s="725"/>
      <c r="Y723" s="725"/>
      <c r="Z723" s="725"/>
      <c r="AA723" s="726"/>
      <c r="AB723" s="726"/>
      <c r="AC723" s="726"/>
      <c r="AD723" s="726"/>
      <c r="AE723" s="726"/>
      <c r="AF723" s="726"/>
      <c r="AG723" s="726"/>
      <c r="AH723" s="726"/>
      <c r="AI723" s="726"/>
      <c r="AJ723" s="726"/>
      <c r="AK723" s="726"/>
      <c r="AL723" s="726"/>
      <c r="AM723" s="727"/>
      <c r="AO723" s="728" t="n">
        <f aca="false">IF(E723&lt;&gt;0,G723,0)</f>
        <v>0</v>
      </c>
      <c r="AP723" s="157" t="n">
        <f aca="false">IF(B723=0,AP722,IF(ISNONTEXT(B723)=TRUE(),INT(B723),INT(LEFT(B723,FIND(".",B723)-1))))</f>
        <v>3</v>
      </c>
      <c r="AQ723" s="157" t="str">
        <f aca="false">IF(AQ724=1,1,IF(B723&lt;&gt;0,1,IF(C723&lt;&gt;0,1,IF(D723&lt;&gt;0,1,IF(E723&lt;&gt;0,1,"")))))</f>
        <v/>
      </c>
      <c r="AR723" s="157" t="str">
        <f aca="false">IF(AP723=0," ",IF(AP723&lt;&gt;AP722,AP723," "))</f>
        <v> </v>
      </c>
      <c r="AS723" s="732"/>
      <c r="AT723" s="730" t="n">
        <f aca="false">IF(AP723&lt;&gt;AR723,(IF('ORÇ.GLOBAL P CAIXA'!I724="",J723*(INFORMAÇÕES!$Q$99/INFORMAÇÕES!$Q$102),IF('ORÇ.GLOBAL P CAIXA'!I724="R",J723,0))),0)</f>
        <v>0</v>
      </c>
      <c r="AU723" s="75" t="n">
        <f aca="false">IF(AP723&lt;&gt;AR723,(IF('ORÇ.GLOBAL P CAIXA'!I724="",J723*(INFORMAÇÕES!$Q$100/INFORMAÇÕES!$Q$102),IF('ORÇ.GLOBAL P CAIXA'!I724="C",J723,0))),0)</f>
        <v>0</v>
      </c>
      <c r="AV723" s="75" t="n">
        <f aca="false">IF(AP723&lt;&gt;AR723,(IF('ORÇ.GLOBAL P CAIXA'!I724="",J723*INFORMAÇÕES!$U$115,IF('ORÇ.GLOBAL P CAIXA'!I724="CF",J723,0))),0)</f>
        <v>0</v>
      </c>
      <c r="AW723" s="75" t="n">
        <f aca="false">IF(AP723&lt;&gt;AR723,(IF('ORÇ.GLOBAL P CAIXA'!I724="",J723*INFORMAÇÕES!$U$116,IF('ORÇ.GLOBAL P CAIXA'!I724="O",J723,0))),0)</f>
        <v>0</v>
      </c>
      <c r="AX723" s="731" t="n">
        <f aca="false">IF(E723&lt;&gt;0,J723,0)</f>
        <v>0</v>
      </c>
      <c r="AY723" s="730" t="n">
        <f aca="false">IF(AP723&lt;&gt;AR723,(IF('ORÇ.GLOBAL P CAIXA'!I724="",L723*(INFORMAÇÕES!$Q$99/INFORMAÇÕES!$Q$102),IF('ORÇ.GLOBAL P CAIXA'!I724="R",L723,0))),0)</f>
        <v>0</v>
      </c>
      <c r="AZ723" s="75" t="n">
        <f aca="false">IF(AP723&lt;&gt;AR723,(IF('ORÇ.GLOBAL P CAIXA'!I724="",L723*(INFORMAÇÕES!$Q$100/INFORMAÇÕES!$Q$102),IF('ORÇ.GLOBAL P CAIXA'!I724="C",L723,0))),0)</f>
        <v>0</v>
      </c>
      <c r="BA723" s="75" t="n">
        <f aca="false">IF(AP723&lt;&gt;AR723,(IF('ORÇ.GLOBAL P CAIXA'!I724="",L723*INFORMAÇÕES!$U$115,IF('ORÇ.GLOBAL P CAIXA'!I724="CF",L723,0))),0)</f>
        <v>0</v>
      </c>
      <c r="BB723" s="75" t="n">
        <f aca="false">IF(AP723&lt;&gt;AR723,(IF('ORÇ.GLOBAL P CAIXA'!I724="",L723*INFORMAÇÕES!$U$116,IF('ORÇ.GLOBAL P CAIXA'!I724="O",L723,0))),0)</f>
        <v>0</v>
      </c>
      <c r="BC723" s="731" t="n">
        <f aca="false">IF(E723&lt;&gt;0,L723,0)</f>
        <v>0</v>
      </c>
    </row>
    <row r="724" s="174" customFormat="true" ht="14.25" hidden="false" customHeight="false" outlineLevel="0" collapsed="false">
      <c r="A724" s="159" t="n">
        <v>714</v>
      </c>
      <c r="B724" s="160" t="n">
        <f aca="false">'ORÇ.REPROG. P CAIXA'!B726</f>
        <v>0</v>
      </c>
      <c r="C724" s="723" t="n">
        <f aca="false">'ORÇ.REPROG. P CAIXA'!C726</f>
        <v>0</v>
      </c>
      <c r="D724" s="162" t="n">
        <f aca="false">'ORÇ.REPROG. P CAIXA'!D726</f>
        <v>0</v>
      </c>
      <c r="E724" s="163" t="n">
        <f aca="false">IF('BM GLOBAL'!$P$1&lt;&gt;0,'ORÇ.REPROG. P CAIXA'!E726,'ORÇ.REPROG. P CAIXA'!H726)</f>
        <v>0</v>
      </c>
      <c r="F724" s="163" t="n">
        <f aca="false">IF('BM GLOBAL'!$P$1&lt;&gt;0,IF('ORÇ.GLOBAL P CAIXA'!K725=0,'ORÇ.GLOBAL EMPRESA'!G725,'ORÇ.GLOBAL P CAIXA'!F725),'ORÇ.REPROG. P CAIXA'!I726)</f>
        <v>0</v>
      </c>
      <c r="G724" s="163" t="n">
        <f aca="false">IF(E724&lt;&gt;0,ROUND(E724*F724,2),IF(AO724=0,(SUMIF('ORÇ.REPROG. P CAIXA'!$AC$13:$AC$1012,B724,$AO$11:$AO$1010)),AO724))</f>
        <v>0</v>
      </c>
      <c r="H724" s="163" t="n">
        <f aca="false">IF(J724&lt;&gt;0,IF(E724&lt;&gt;0,J724/F724,0),0)</f>
        <v>0</v>
      </c>
      <c r="I724" s="163" t="n">
        <f aca="false">IF(L724&lt;&gt;0,IF(E724&lt;&gt;0,L724/F724,0),0)</f>
        <v>0</v>
      </c>
      <c r="J724" s="163" t="n">
        <f aca="false">IF(E724&lt;&gt;0,ROUND(INDEX($P$11:$AM$1010,$A724,$L$1),2),IF(AX724=0,(SUMIF($AP$11:$AP$1010,B724,$AX$11:$AX$1010)),AX724))</f>
        <v>0</v>
      </c>
      <c r="K724" s="163" t="n">
        <f aca="false">IF(G724=0,0,(J724/G724)*100)</f>
        <v>0</v>
      </c>
      <c r="L724" s="163" t="n">
        <f aca="false">IF(E724&lt;&gt;0,ROUND(IF($L$1=1,SUM(P724),"0")+IF($L$1=2,SUM($P724:Q724),"0")+IF($L$1=3,SUM($P724:R724),"0")+IF($L$1=4,SUM($P724:S724),"0")+IF($L$1=5,SUM($P724:T724),"0")+IF($L$1=6,SUM($P724:U724),"0")+IF($L$1=7,SUM($P724:V724),"0")+IF($L$1=8,SUM($P724:W724),"0")+IF($L$1=9,SUM($P724:X724),"0")+IF($L$1=10,SUM($P724:Y724),"0")+IF($L$1=11,SUM($P724:Z724),"0")+IF($L$1=12,SUM($P724:AA724),"0")+IF($L$1=13,SUM($P724:AB724),"0")+IF($L$1=14,SUM($P724:AC724),"0")+IF($L$1=15,SUM($P724:AD724),"0")+IF($L$1=16,SUM($P724:AE724),"0")+IF($L$1=17,SUM($P724:AF724),"0")+IF($L$1=18,SUM($P724:AG724),"0")+IF($L$1=19,SUM($P724:AH724),"0")+IF($L$1=20,SUM($P724:AI724),"0")+IF($L$1=21,SUM($P724:AJ724),"0")+IF($L$1=22,SUM($P724:AK724),"0")+IF($L$1=23,SUM($P724:AL724),"0")+IF($L$1=24,SUM($P724:AM724),"0"),2),IF(BC724=0,(SUMIF($AP$11:$AP$1010,B724,$BC$11:$BC$1010)),BC724))</f>
        <v>0</v>
      </c>
      <c r="M724" s="163" t="n">
        <f aca="false">IF(G724=0,0,(L724/G724)*100)</f>
        <v>0</v>
      </c>
      <c r="N724" s="168" t="str">
        <f aca="false">IF(B724&gt;0,"ok","ocultar")</f>
        <v>ocultar</v>
      </c>
      <c r="O724" s="650"/>
      <c r="P724" s="724"/>
      <c r="Q724" s="725"/>
      <c r="R724" s="725"/>
      <c r="S724" s="725"/>
      <c r="T724" s="725"/>
      <c r="U724" s="725"/>
      <c r="V724" s="725"/>
      <c r="W724" s="725"/>
      <c r="X724" s="725"/>
      <c r="Y724" s="725"/>
      <c r="Z724" s="725"/>
      <c r="AA724" s="726"/>
      <c r="AB724" s="726"/>
      <c r="AC724" s="726"/>
      <c r="AD724" s="726"/>
      <c r="AE724" s="726"/>
      <c r="AF724" s="726"/>
      <c r="AG724" s="726"/>
      <c r="AH724" s="726"/>
      <c r="AI724" s="726"/>
      <c r="AJ724" s="726"/>
      <c r="AK724" s="726"/>
      <c r="AL724" s="726"/>
      <c r="AM724" s="727"/>
      <c r="AO724" s="728" t="n">
        <f aca="false">IF(E724&lt;&gt;0,G724,0)</f>
        <v>0</v>
      </c>
      <c r="AP724" s="157" t="n">
        <f aca="false">IF(B724=0,AP723,IF(ISNONTEXT(B724)=TRUE(),INT(B724),INT(LEFT(B724,FIND(".",B724)-1))))</f>
        <v>3</v>
      </c>
      <c r="AQ724" s="157" t="str">
        <f aca="false">IF(AQ725=1,1,IF(B724&lt;&gt;0,1,IF(C724&lt;&gt;0,1,IF(D724&lt;&gt;0,1,IF(E724&lt;&gt;0,1,"")))))</f>
        <v/>
      </c>
      <c r="AR724" s="157" t="str">
        <f aca="false">IF(AP724=0," ",IF(AP724&lt;&gt;AP723,AP724," "))</f>
        <v> </v>
      </c>
      <c r="AS724" s="732"/>
      <c r="AT724" s="730" t="n">
        <f aca="false">IF(AP724&lt;&gt;AR724,(IF('ORÇ.GLOBAL P CAIXA'!I725="",J724*(INFORMAÇÕES!$Q$99/INFORMAÇÕES!$Q$102),IF('ORÇ.GLOBAL P CAIXA'!I725="R",J724,0))),0)</f>
        <v>0</v>
      </c>
      <c r="AU724" s="75" t="n">
        <f aca="false">IF(AP724&lt;&gt;AR724,(IF('ORÇ.GLOBAL P CAIXA'!I725="",J724*(INFORMAÇÕES!$Q$100/INFORMAÇÕES!$Q$102),IF('ORÇ.GLOBAL P CAIXA'!I725="C",J724,0))),0)</f>
        <v>0</v>
      </c>
      <c r="AV724" s="75" t="n">
        <f aca="false">IF(AP724&lt;&gt;AR724,(IF('ORÇ.GLOBAL P CAIXA'!I725="",J724*INFORMAÇÕES!$U$115,IF('ORÇ.GLOBAL P CAIXA'!I725="CF",J724,0))),0)</f>
        <v>0</v>
      </c>
      <c r="AW724" s="75" t="n">
        <f aca="false">IF(AP724&lt;&gt;AR724,(IF('ORÇ.GLOBAL P CAIXA'!I725="",J724*INFORMAÇÕES!$U$116,IF('ORÇ.GLOBAL P CAIXA'!I725="O",J724,0))),0)</f>
        <v>0</v>
      </c>
      <c r="AX724" s="731" t="n">
        <f aca="false">IF(E724&lt;&gt;0,J724,0)</f>
        <v>0</v>
      </c>
      <c r="AY724" s="730" t="n">
        <f aca="false">IF(AP724&lt;&gt;AR724,(IF('ORÇ.GLOBAL P CAIXA'!I725="",L724*(INFORMAÇÕES!$Q$99/INFORMAÇÕES!$Q$102),IF('ORÇ.GLOBAL P CAIXA'!I725="R",L724,0))),0)</f>
        <v>0</v>
      </c>
      <c r="AZ724" s="75" t="n">
        <f aca="false">IF(AP724&lt;&gt;AR724,(IF('ORÇ.GLOBAL P CAIXA'!I725="",L724*(INFORMAÇÕES!$Q$100/INFORMAÇÕES!$Q$102),IF('ORÇ.GLOBAL P CAIXA'!I725="C",L724,0))),0)</f>
        <v>0</v>
      </c>
      <c r="BA724" s="75" t="n">
        <f aca="false">IF(AP724&lt;&gt;AR724,(IF('ORÇ.GLOBAL P CAIXA'!I725="",L724*INFORMAÇÕES!$U$115,IF('ORÇ.GLOBAL P CAIXA'!I725="CF",L724,0))),0)</f>
        <v>0</v>
      </c>
      <c r="BB724" s="75" t="n">
        <f aca="false">IF(AP724&lt;&gt;AR724,(IF('ORÇ.GLOBAL P CAIXA'!I725="",L724*INFORMAÇÕES!$U$116,IF('ORÇ.GLOBAL P CAIXA'!I725="O",L724,0))),0)</f>
        <v>0</v>
      </c>
      <c r="BC724" s="731" t="n">
        <f aca="false">IF(E724&lt;&gt;0,L724,0)</f>
        <v>0</v>
      </c>
    </row>
    <row r="725" s="174" customFormat="true" ht="14.25" hidden="false" customHeight="false" outlineLevel="0" collapsed="false">
      <c r="A725" s="159" t="n">
        <v>715</v>
      </c>
      <c r="B725" s="160" t="n">
        <f aca="false">'ORÇ.REPROG. P CAIXA'!B727</f>
        <v>0</v>
      </c>
      <c r="C725" s="723" t="n">
        <f aca="false">'ORÇ.REPROG. P CAIXA'!C727</f>
        <v>0</v>
      </c>
      <c r="D725" s="162" t="n">
        <f aca="false">'ORÇ.REPROG. P CAIXA'!D727</f>
        <v>0</v>
      </c>
      <c r="E725" s="163" t="n">
        <f aca="false">IF('BM GLOBAL'!$P$1&lt;&gt;0,'ORÇ.REPROG. P CAIXA'!E727,'ORÇ.REPROG. P CAIXA'!H727)</f>
        <v>0</v>
      </c>
      <c r="F725" s="163" t="n">
        <f aca="false">IF('BM GLOBAL'!$P$1&lt;&gt;0,IF('ORÇ.GLOBAL P CAIXA'!K726=0,'ORÇ.GLOBAL EMPRESA'!G726,'ORÇ.GLOBAL P CAIXA'!F726),'ORÇ.REPROG. P CAIXA'!I727)</f>
        <v>0</v>
      </c>
      <c r="G725" s="163" t="n">
        <f aca="false">IF(E725&lt;&gt;0,ROUND(E725*F725,2),IF(AO725=0,(SUMIF('ORÇ.REPROG. P CAIXA'!$AC$13:$AC$1012,B725,$AO$11:$AO$1010)),AO725))</f>
        <v>0</v>
      </c>
      <c r="H725" s="163" t="n">
        <f aca="false">IF(J725&lt;&gt;0,IF(E725&lt;&gt;0,J725/F725,0),0)</f>
        <v>0</v>
      </c>
      <c r="I725" s="163" t="n">
        <f aca="false">IF(L725&lt;&gt;0,IF(E725&lt;&gt;0,L725/F725,0),0)</f>
        <v>0</v>
      </c>
      <c r="J725" s="163" t="n">
        <f aca="false">IF(E725&lt;&gt;0,ROUND(INDEX($P$11:$AM$1010,$A725,$L$1),2),IF(AX725=0,(SUMIF($AP$11:$AP$1010,B725,$AX$11:$AX$1010)),AX725))</f>
        <v>0</v>
      </c>
      <c r="K725" s="163" t="n">
        <f aca="false">IF(G725=0,0,(J725/G725)*100)</f>
        <v>0</v>
      </c>
      <c r="L725" s="163" t="n">
        <f aca="false">IF(E725&lt;&gt;0,ROUND(IF($L$1=1,SUM(P725),"0")+IF($L$1=2,SUM($P725:Q725),"0")+IF($L$1=3,SUM($P725:R725),"0")+IF($L$1=4,SUM($P725:S725),"0")+IF($L$1=5,SUM($P725:T725),"0")+IF($L$1=6,SUM($P725:U725),"0")+IF($L$1=7,SUM($P725:V725),"0")+IF($L$1=8,SUM($P725:W725),"0")+IF($L$1=9,SUM($P725:X725),"0")+IF($L$1=10,SUM($P725:Y725),"0")+IF($L$1=11,SUM($P725:Z725),"0")+IF($L$1=12,SUM($P725:AA725),"0")+IF($L$1=13,SUM($P725:AB725),"0")+IF($L$1=14,SUM($P725:AC725),"0")+IF($L$1=15,SUM($P725:AD725),"0")+IF($L$1=16,SUM($P725:AE725),"0")+IF($L$1=17,SUM($P725:AF725),"0")+IF($L$1=18,SUM($P725:AG725),"0")+IF($L$1=19,SUM($P725:AH725),"0")+IF($L$1=20,SUM($P725:AI725),"0")+IF($L$1=21,SUM($P725:AJ725),"0")+IF($L$1=22,SUM($P725:AK725),"0")+IF($L$1=23,SUM($P725:AL725),"0")+IF($L$1=24,SUM($P725:AM725),"0"),2),IF(BC725=0,(SUMIF($AP$11:$AP$1010,B725,$BC$11:$BC$1010)),BC725))</f>
        <v>0</v>
      </c>
      <c r="M725" s="163" t="n">
        <f aca="false">IF(G725=0,0,(L725/G725)*100)</f>
        <v>0</v>
      </c>
      <c r="N725" s="168" t="str">
        <f aca="false">IF(B725&gt;0,"ok","ocultar")</f>
        <v>ocultar</v>
      </c>
      <c r="O725" s="650"/>
      <c r="P725" s="724"/>
      <c r="Q725" s="725"/>
      <c r="R725" s="725"/>
      <c r="S725" s="725"/>
      <c r="T725" s="725"/>
      <c r="U725" s="725"/>
      <c r="V725" s="725"/>
      <c r="W725" s="725"/>
      <c r="X725" s="725"/>
      <c r="Y725" s="725"/>
      <c r="Z725" s="725"/>
      <c r="AA725" s="726"/>
      <c r="AB725" s="726"/>
      <c r="AC725" s="726"/>
      <c r="AD725" s="726"/>
      <c r="AE725" s="726"/>
      <c r="AF725" s="726"/>
      <c r="AG725" s="726"/>
      <c r="AH725" s="726"/>
      <c r="AI725" s="726"/>
      <c r="AJ725" s="726"/>
      <c r="AK725" s="726"/>
      <c r="AL725" s="726"/>
      <c r="AM725" s="727"/>
      <c r="AO725" s="728" t="n">
        <f aca="false">IF(E725&lt;&gt;0,G725,0)</f>
        <v>0</v>
      </c>
      <c r="AP725" s="157" t="n">
        <f aca="false">IF(B725=0,AP724,IF(ISNONTEXT(B725)=TRUE(),INT(B725),INT(LEFT(B725,FIND(".",B725)-1))))</f>
        <v>3</v>
      </c>
      <c r="AQ725" s="157" t="str">
        <f aca="false">IF(AQ726=1,1,IF(B725&lt;&gt;0,1,IF(C725&lt;&gt;0,1,IF(D725&lt;&gt;0,1,IF(E725&lt;&gt;0,1,"")))))</f>
        <v/>
      </c>
      <c r="AR725" s="157" t="str">
        <f aca="false">IF(AP725=0," ",IF(AP725&lt;&gt;AP724,AP725," "))</f>
        <v> </v>
      </c>
      <c r="AS725" s="732"/>
      <c r="AT725" s="730" t="n">
        <f aca="false">IF(AP725&lt;&gt;AR725,(IF('ORÇ.GLOBAL P CAIXA'!I726="",J725*(INFORMAÇÕES!$Q$99/INFORMAÇÕES!$Q$102),IF('ORÇ.GLOBAL P CAIXA'!I726="R",J725,0))),0)</f>
        <v>0</v>
      </c>
      <c r="AU725" s="75" t="n">
        <f aca="false">IF(AP725&lt;&gt;AR725,(IF('ORÇ.GLOBAL P CAIXA'!I726="",J725*(INFORMAÇÕES!$Q$100/INFORMAÇÕES!$Q$102),IF('ORÇ.GLOBAL P CAIXA'!I726="C",J725,0))),0)</f>
        <v>0</v>
      </c>
      <c r="AV725" s="75" t="n">
        <f aca="false">IF(AP725&lt;&gt;AR725,(IF('ORÇ.GLOBAL P CAIXA'!I726="",J725*INFORMAÇÕES!$U$115,IF('ORÇ.GLOBAL P CAIXA'!I726="CF",J725,0))),0)</f>
        <v>0</v>
      </c>
      <c r="AW725" s="75" t="n">
        <f aca="false">IF(AP725&lt;&gt;AR725,(IF('ORÇ.GLOBAL P CAIXA'!I726="",J725*INFORMAÇÕES!$U$116,IF('ORÇ.GLOBAL P CAIXA'!I726="O",J725,0))),0)</f>
        <v>0</v>
      </c>
      <c r="AX725" s="731" t="n">
        <f aca="false">IF(E725&lt;&gt;0,J725,0)</f>
        <v>0</v>
      </c>
      <c r="AY725" s="730" t="n">
        <f aca="false">IF(AP725&lt;&gt;AR725,(IF('ORÇ.GLOBAL P CAIXA'!I726="",L725*(INFORMAÇÕES!$Q$99/INFORMAÇÕES!$Q$102),IF('ORÇ.GLOBAL P CAIXA'!I726="R",L725,0))),0)</f>
        <v>0</v>
      </c>
      <c r="AZ725" s="75" t="n">
        <f aca="false">IF(AP725&lt;&gt;AR725,(IF('ORÇ.GLOBAL P CAIXA'!I726="",L725*(INFORMAÇÕES!$Q$100/INFORMAÇÕES!$Q$102),IF('ORÇ.GLOBAL P CAIXA'!I726="C",L725,0))),0)</f>
        <v>0</v>
      </c>
      <c r="BA725" s="75" t="n">
        <f aca="false">IF(AP725&lt;&gt;AR725,(IF('ORÇ.GLOBAL P CAIXA'!I726="",L725*INFORMAÇÕES!$U$115,IF('ORÇ.GLOBAL P CAIXA'!I726="CF",L725,0))),0)</f>
        <v>0</v>
      </c>
      <c r="BB725" s="75" t="n">
        <f aca="false">IF(AP725&lt;&gt;AR725,(IF('ORÇ.GLOBAL P CAIXA'!I726="",L725*INFORMAÇÕES!$U$116,IF('ORÇ.GLOBAL P CAIXA'!I726="O",L725,0))),0)</f>
        <v>0</v>
      </c>
      <c r="BC725" s="731" t="n">
        <f aca="false">IF(E725&lt;&gt;0,L725,0)</f>
        <v>0</v>
      </c>
    </row>
    <row r="726" s="174" customFormat="true" ht="14.25" hidden="false" customHeight="false" outlineLevel="0" collapsed="false">
      <c r="A726" s="159" t="n">
        <v>716</v>
      </c>
      <c r="B726" s="160" t="n">
        <f aca="false">'ORÇ.REPROG. P CAIXA'!B728</f>
        <v>0</v>
      </c>
      <c r="C726" s="723" t="n">
        <f aca="false">'ORÇ.REPROG. P CAIXA'!C728</f>
        <v>0</v>
      </c>
      <c r="D726" s="162" t="n">
        <f aca="false">'ORÇ.REPROG. P CAIXA'!D728</f>
        <v>0</v>
      </c>
      <c r="E726" s="163" t="n">
        <f aca="false">IF('BM GLOBAL'!$P$1&lt;&gt;0,'ORÇ.REPROG. P CAIXA'!E728,'ORÇ.REPROG. P CAIXA'!H728)</f>
        <v>0</v>
      </c>
      <c r="F726" s="163" t="n">
        <f aca="false">IF('BM GLOBAL'!$P$1&lt;&gt;0,IF('ORÇ.GLOBAL P CAIXA'!K727=0,'ORÇ.GLOBAL EMPRESA'!G727,'ORÇ.GLOBAL P CAIXA'!F727),'ORÇ.REPROG. P CAIXA'!I728)</f>
        <v>0</v>
      </c>
      <c r="G726" s="163" t="n">
        <f aca="false">IF(E726&lt;&gt;0,ROUND(E726*F726,2),IF(AO726=0,(SUMIF('ORÇ.REPROG. P CAIXA'!$AC$13:$AC$1012,B726,$AO$11:$AO$1010)),AO726))</f>
        <v>0</v>
      </c>
      <c r="H726" s="163" t="n">
        <f aca="false">IF(J726&lt;&gt;0,IF(E726&lt;&gt;0,J726/F726,0),0)</f>
        <v>0</v>
      </c>
      <c r="I726" s="163" t="n">
        <f aca="false">IF(L726&lt;&gt;0,IF(E726&lt;&gt;0,L726/F726,0),0)</f>
        <v>0</v>
      </c>
      <c r="J726" s="163" t="n">
        <f aca="false">IF(E726&lt;&gt;0,ROUND(INDEX($P$11:$AM$1010,$A726,$L$1),2),IF(AX726=0,(SUMIF($AP$11:$AP$1010,B726,$AX$11:$AX$1010)),AX726))</f>
        <v>0</v>
      </c>
      <c r="K726" s="163" t="n">
        <f aca="false">IF(G726=0,0,(J726/G726)*100)</f>
        <v>0</v>
      </c>
      <c r="L726" s="163" t="n">
        <f aca="false">IF(E726&lt;&gt;0,ROUND(IF($L$1=1,SUM(P726),"0")+IF($L$1=2,SUM($P726:Q726),"0")+IF($L$1=3,SUM($P726:R726),"0")+IF($L$1=4,SUM($P726:S726),"0")+IF($L$1=5,SUM($P726:T726),"0")+IF($L$1=6,SUM($P726:U726),"0")+IF($L$1=7,SUM($P726:V726),"0")+IF($L$1=8,SUM($P726:W726),"0")+IF($L$1=9,SUM($P726:X726),"0")+IF($L$1=10,SUM($P726:Y726),"0")+IF($L$1=11,SUM($P726:Z726),"0")+IF($L$1=12,SUM($P726:AA726),"0")+IF($L$1=13,SUM($P726:AB726),"0")+IF($L$1=14,SUM($P726:AC726),"0")+IF($L$1=15,SUM($P726:AD726),"0")+IF($L$1=16,SUM($P726:AE726),"0")+IF($L$1=17,SUM($P726:AF726),"0")+IF($L$1=18,SUM($P726:AG726),"0")+IF($L$1=19,SUM($P726:AH726),"0")+IF($L$1=20,SUM($P726:AI726),"0")+IF($L$1=21,SUM($P726:AJ726),"0")+IF($L$1=22,SUM($P726:AK726),"0")+IF($L$1=23,SUM($P726:AL726),"0")+IF($L$1=24,SUM($P726:AM726),"0"),2),IF(BC726=0,(SUMIF($AP$11:$AP$1010,B726,$BC$11:$BC$1010)),BC726))</f>
        <v>0</v>
      </c>
      <c r="M726" s="163" t="n">
        <f aca="false">IF(G726=0,0,(L726/G726)*100)</f>
        <v>0</v>
      </c>
      <c r="N726" s="168" t="str">
        <f aca="false">IF(B726&gt;0,"ok","ocultar")</f>
        <v>ocultar</v>
      </c>
      <c r="O726" s="650"/>
      <c r="P726" s="724"/>
      <c r="Q726" s="725"/>
      <c r="R726" s="725"/>
      <c r="S726" s="725"/>
      <c r="T726" s="725"/>
      <c r="U726" s="725"/>
      <c r="V726" s="725"/>
      <c r="W726" s="725"/>
      <c r="X726" s="725"/>
      <c r="Y726" s="725"/>
      <c r="Z726" s="725"/>
      <c r="AA726" s="726"/>
      <c r="AB726" s="726"/>
      <c r="AC726" s="726"/>
      <c r="AD726" s="726"/>
      <c r="AE726" s="726"/>
      <c r="AF726" s="726"/>
      <c r="AG726" s="726"/>
      <c r="AH726" s="726"/>
      <c r="AI726" s="726"/>
      <c r="AJ726" s="726"/>
      <c r="AK726" s="726"/>
      <c r="AL726" s="726"/>
      <c r="AM726" s="727"/>
      <c r="AO726" s="728" t="n">
        <f aca="false">IF(E726&lt;&gt;0,G726,0)</f>
        <v>0</v>
      </c>
      <c r="AP726" s="157" t="n">
        <f aca="false">IF(B726=0,AP725,IF(ISNONTEXT(B726)=TRUE(),INT(B726),INT(LEFT(B726,FIND(".",B726)-1))))</f>
        <v>3</v>
      </c>
      <c r="AQ726" s="157" t="str">
        <f aca="false">IF(AQ727=1,1,IF(B726&lt;&gt;0,1,IF(C726&lt;&gt;0,1,IF(D726&lt;&gt;0,1,IF(E726&lt;&gt;0,1,"")))))</f>
        <v/>
      </c>
      <c r="AR726" s="157" t="str">
        <f aca="false">IF(AP726=0," ",IF(AP726&lt;&gt;AP725,AP726," "))</f>
        <v> </v>
      </c>
      <c r="AS726" s="732"/>
      <c r="AT726" s="730" t="n">
        <f aca="false">IF(AP726&lt;&gt;AR726,(IF('ORÇ.GLOBAL P CAIXA'!I727="",J726*(INFORMAÇÕES!$Q$99/INFORMAÇÕES!$Q$102),IF('ORÇ.GLOBAL P CAIXA'!I727="R",J726,0))),0)</f>
        <v>0</v>
      </c>
      <c r="AU726" s="75" t="n">
        <f aca="false">IF(AP726&lt;&gt;AR726,(IF('ORÇ.GLOBAL P CAIXA'!I727="",J726*(INFORMAÇÕES!$Q$100/INFORMAÇÕES!$Q$102),IF('ORÇ.GLOBAL P CAIXA'!I727="C",J726,0))),0)</f>
        <v>0</v>
      </c>
      <c r="AV726" s="75" t="n">
        <f aca="false">IF(AP726&lt;&gt;AR726,(IF('ORÇ.GLOBAL P CAIXA'!I727="",J726*INFORMAÇÕES!$U$115,IF('ORÇ.GLOBAL P CAIXA'!I727="CF",J726,0))),0)</f>
        <v>0</v>
      </c>
      <c r="AW726" s="75" t="n">
        <f aca="false">IF(AP726&lt;&gt;AR726,(IF('ORÇ.GLOBAL P CAIXA'!I727="",J726*INFORMAÇÕES!$U$116,IF('ORÇ.GLOBAL P CAIXA'!I727="O",J726,0))),0)</f>
        <v>0</v>
      </c>
      <c r="AX726" s="731" t="n">
        <f aca="false">IF(E726&lt;&gt;0,J726,0)</f>
        <v>0</v>
      </c>
      <c r="AY726" s="730" t="n">
        <f aca="false">IF(AP726&lt;&gt;AR726,(IF('ORÇ.GLOBAL P CAIXA'!I727="",L726*(INFORMAÇÕES!$Q$99/INFORMAÇÕES!$Q$102),IF('ORÇ.GLOBAL P CAIXA'!I727="R",L726,0))),0)</f>
        <v>0</v>
      </c>
      <c r="AZ726" s="75" t="n">
        <f aca="false">IF(AP726&lt;&gt;AR726,(IF('ORÇ.GLOBAL P CAIXA'!I727="",L726*(INFORMAÇÕES!$Q$100/INFORMAÇÕES!$Q$102),IF('ORÇ.GLOBAL P CAIXA'!I727="C",L726,0))),0)</f>
        <v>0</v>
      </c>
      <c r="BA726" s="75" t="n">
        <f aca="false">IF(AP726&lt;&gt;AR726,(IF('ORÇ.GLOBAL P CAIXA'!I727="",L726*INFORMAÇÕES!$U$115,IF('ORÇ.GLOBAL P CAIXA'!I727="CF",L726,0))),0)</f>
        <v>0</v>
      </c>
      <c r="BB726" s="75" t="n">
        <f aca="false">IF(AP726&lt;&gt;AR726,(IF('ORÇ.GLOBAL P CAIXA'!I727="",L726*INFORMAÇÕES!$U$116,IF('ORÇ.GLOBAL P CAIXA'!I727="O",L726,0))),0)</f>
        <v>0</v>
      </c>
      <c r="BC726" s="731" t="n">
        <f aca="false">IF(E726&lt;&gt;0,L726,0)</f>
        <v>0</v>
      </c>
    </row>
    <row r="727" s="174" customFormat="true" ht="14.25" hidden="false" customHeight="false" outlineLevel="0" collapsed="false">
      <c r="A727" s="159" t="n">
        <v>717</v>
      </c>
      <c r="B727" s="160" t="n">
        <f aca="false">'ORÇ.REPROG. P CAIXA'!B729</f>
        <v>0</v>
      </c>
      <c r="C727" s="723" t="n">
        <f aca="false">'ORÇ.REPROG. P CAIXA'!C729</f>
        <v>0</v>
      </c>
      <c r="D727" s="162" t="n">
        <f aca="false">'ORÇ.REPROG. P CAIXA'!D729</f>
        <v>0</v>
      </c>
      <c r="E727" s="163" t="n">
        <f aca="false">IF('BM GLOBAL'!$P$1&lt;&gt;0,'ORÇ.REPROG. P CAIXA'!E729,'ORÇ.REPROG. P CAIXA'!H729)</f>
        <v>0</v>
      </c>
      <c r="F727" s="163" t="n">
        <f aca="false">IF('BM GLOBAL'!$P$1&lt;&gt;0,IF('ORÇ.GLOBAL P CAIXA'!K728=0,'ORÇ.GLOBAL EMPRESA'!G728,'ORÇ.GLOBAL P CAIXA'!F728),'ORÇ.REPROG. P CAIXA'!I729)</f>
        <v>0</v>
      </c>
      <c r="G727" s="163" t="n">
        <f aca="false">IF(E727&lt;&gt;0,ROUND(E727*F727,2),IF(AO727=0,(SUMIF('ORÇ.REPROG. P CAIXA'!$AC$13:$AC$1012,B727,$AO$11:$AO$1010)),AO727))</f>
        <v>0</v>
      </c>
      <c r="H727" s="163" t="n">
        <f aca="false">IF(J727&lt;&gt;0,IF(E727&lt;&gt;0,J727/F727,0),0)</f>
        <v>0</v>
      </c>
      <c r="I727" s="163" t="n">
        <f aca="false">IF(L727&lt;&gt;0,IF(E727&lt;&gt;0,L727/F727,0),0)</f>
        <v>0</v>
      </c>
      <c r="J727" s="163" t="n">
        <f aca="false">IF(E727&lt;&gt;0,ROUND(INDEX($P$11:$AM$1010,$A727,$L$1),2),IF(AX727=0,(SUMIF($AP$11:$AP$1010,B727,$AX$11:$AX$1010)),AX727))</f>
        <v>0</v>
      </c>
      <c r="K727" s="163" t="n">
        <f aca="false">IF(G727=0,0,(J727/G727)*100)</f>
        <v>0</v>
      </c>
      <c r="L727" s="163" t="n">
        <f aca="false">IF(E727&lt;&gt;0,ROUND(IF($L$1=1,SUM(P727),"0")+IF($L$1=2,SUM($P727:Q727),"0")+IF($L$1=3,SUM($P727:R727),"0")+IF($L$1=4,SUM($P727:S727),"0")+IF($L$1=5,SUM($P727:T727),"0")+IF($L$1=6,SUM($P727:U727),"0")+IF($L$1=7,SUM($P727:V727),"0")+IF($L$1=8,SUM($P727:W727),"0")+IF($L$1=9,SUM($P727:X727),"0")+IF($L$1=10,SUM($P727:Y727),"0")+IF($L$1=11,SUM($P727:Z727),"0")+IF($L$1=12,SUM($P727:AA727),"0")+IF($L$1=13,SUM($P727:AB727),"0")+IF($L$1=14,SUM($P727:AC727),"0")+IF($L$1=15,SUM($P727:AD727),"0")+IF($L$1=16,SUM($P727:AE727),"0")+IF($L$1=17,SUM($P727:AF727),"0")+IF($L$1=18,SUM($P727:AG727),"0")+IF($L$1=19,SUM($P727:AH727),"0")+IF($L$1=20,SUM($P727:AI727),"0")+IF($L$1=21,SUM($P727:AJ727),"0")+IF($L$1=22,SUM($P727:AK727),"0")+IF($L$1=23,SUM($P727:AL727),"0")+IF($L$1=24,SUM($P727:AM727),"0"),2),IF(BC727=0,(SUMIF($AP$11:$AP$1010,B727,$BC$11:$BC$1010)),BC727))</f>
        <v>0</v>
      </c>
      <c r="M727" s="163" t="n">
        <f aca="false">IF(G727=0,0,(L727/G727)*100)</f>
        <v>0</v>
      </c>
      <c r="N727" s="168" t="str">
        <f aca="false">IF(B727&gt;0,"ok","ocultar")</f>
        <v>ocultar</v>
      </c>
      <c r="O727" s="650"/>
      <c r="P727" s="724"/>
      <c r="Q727" s="725"/>
      <c r="R727" s="725"/>
      <c r="S727" s="725"/>
      <c r="T727" s="725"/>
      <c r="U727" s="725"/>
      <c r="V727" s="725"/>
      <c r="W727" s="725"/>
      <c r="X727" s="725"/>
      <c r="Y727" s="725"/>
      <c r="Z727" s="725"/>
      <c r="AA727" s="726"/>
      <c r="AB727" s="726"/>
      <c r="AC727" s="726"/>
      <c r="AD727" s="726"/>
      <c r="AE727" s="726"/>
      <c r="AF727" s="726"/>
      <c r="AG727" s="726"/>
      <c r="AH727" s="726"/>
      <c r="AI727" s="726"/>
      <c r="AJ727" s="726"/>
      <c r="AK727" s="726"/>
      <c r="AL727" s="726"/>
      <c r="AM727" s="727"/>
      <c r="AO727" s="728" t="n">
        <f aca="false">IF(E727&lt;&gt;0,G727,0)</f>
        <v>0</v>
      </c>
      <c r="AP727" s="157" t="n">
        <f aca="false">IF(B727=0,AP726,IF(ISNONTEXT(B727)=TRUE(),INT(B727),INT(LEFT(B727,FIND(".",B727)-1))))</f>
        <v>3</v>
      </c>
      <c r="AQ727" s="157" t="str">
        <f aca="false">IF(AQ728=1,1,IF(B727&lt;&gt;0,1,IF(C727&lt;&gt;0,1,IF(D727&lt;&gt;0,1,IF(E727&lt;&gt;0,1,"")))))</f>
        <v/>
      </c>
      <c r="AR727" s="157" t="str">
        <f aca="false">IF(AP727=0," ",IF(AP727&lt;&gt;AP726,AP727," "))</f>
        <v> </v>
      </c>
      <c r="AS727" s="732"/>
      <c r="AT727" s="730" t="n">
        <f aca="false">IF(AP727&lt;&gt;AR727,(IF('ORÇ.GLOBAL P CAIXA'!I728="",J727*(INFORMAÇÕES!$Q$99/INFORMAÇÕES!$Q$102),IF('ORÇ.GLOBAL P CAIXA'!I728="R",J727,0))),0)</f>
        <v>0</v>
      </c>
      <c r="AU727" s="75" t="n">
        <f aca="false">IF(AP727&lt;&gt;AR727,(IF('ORÇ.GLOBAL P CAIXA'!I728="",J727*(INFORMAÇÕES!$Q$100/INFORMAÇÕES!$Q$102),IF('ORÇ.GLOBAL P CAIXA'!I728="C",J727,0))),0)</f>
        <v>0</v>
      </c>
      <c r="AV727" s="75" t="n">
        <f aca="false">IF(AP727&lt;&gt;AR727,(IF('ORÇ.GLOBAL P CAIXA'!I728="",J727*INFORMAÇÕES!$U$115,IF('ORÇ.GLOBAL P CAIXA'!I728="CF",J727,0))),0)</f>
        <v>0</v>
      </c>
      <c r="AW727" s="75" t="n">
        <f aca="false">IF(AP727&lt;&gt;AR727,(IF('ORÇ.GLOBAL P CAIXA'!I728="",J727*INFORMAÇÕES!$U$116,IF('ORÇ.GLOBAL P CAIXA'!I728="O",J727,0))),0)</f>
        <v>0</v>
      </c>
      <c r="AX727" s="731" t="n">
        <f aca="false">IF(E727&lt;&gt;0,J727,0)</f>
        <v>0</v>
      </c>
      <c r="AY727" s="730" t="n">
        <f aca="false">IF(AP727&lt;&gt;AR727,(IF('ORÇ.GLOBAL P CAIXA'!I728="",L727*(INFORMAÇÕES!$Q$99/INFORMAÇÕES!$Q$102),IF('ORÇ.GLOBAL P CAIXA'!I728="R",L727,0))),0)</f>
        <v>0</v>
      </c>
      <c r="AZ727" s="75" t="n">
        <f aca="false">IF(AP727&lt;&gt;AR727,(IF('ORÇ.GLOBAL P CAIXA'!I728="",L727*(INFORMAÇÕES!$Q$100/INFORMAÇÕES!$Q$102),IF('ORÇ.GLOBAL P CAIXA'!I728="C",L727,0))),0)</f>
        <v>0</v>
      </c>
      <c r="BA727" s="75" t="n">
        <f aca="false">IF(AP727&lt;&gt;AR727,(IF('ORÇ.GLOBAL P CAIXA'!I728="",L727*INFORMAÇÕES!$U$115,IF('ORÇ.GLOBAL P CAIXA'!I728="CF",L727,0))),0)</f>
        <v>0</v>
      </c>
      <c r="BB727" s="75" t="n">
        <f aca="false">IF(AP727&lt;&gt;AR727,(IF('ORÇ.GLOBAL P CAIXA'!I728="",L727*INFORMAÇÕES!$U$116,IF('ORÇ.GLOBAL P CAIXA'!I728="O",L727,0))),0)</f>
        <v>0</v>
      </c>
      <c r="BC727" s="731" t="n">
        <f aca="false">IF(E727&lt;&gt;0,L727,0)</f>
        <v>0</v>
      </c>
    </row>
    <row r="728" s="174" customFormat="true" ht="14.25" hidden="false" customHeight="false" outlineLevel="0" collapsed="false">
      <c r="A728" s="159" t="n">
        <v>718</v>
      </c>
      <c r="B728" s="160" t="n">
        <f aca="false">'ORÇ.REPROG. P CAIXA'!B730</f>
        <v>0</v>
      </c>
      <c r="C728" s="723" t="n">
        <f aca="false">'ORÇ.REPROG. P CAIXA'!C730</f>
        <v>0</v>
      </c>
      <c r="D728" s="162" t="n">
        <f aca="false">'ORÇ.REPROG. P CAIXA'!D730</f>
        <v>0</v>
      </c>
      <c r="E728" s="163" t="n">
        <f aca="false">IF('BM GLOBAL'!$P$1&lt;&gt;0,'ORÇ.REPROG. P CAIXA'!E730,'ORÇ.REPROG. P CAIXA'!H730)</f>
        <v>0</v>
      </c>
      <c r="F728" s="163" t="n">
        <f aca="false">IF('BM GLOBAL'!$P$1&lt;&gt;0,IF('ORÇ.GLOBAL P CAIXA'!K729=0,'ORÇ.GLOBAL EMPRESA'!G729,'ORÇ.GLOBAL P CAIXA'!F729),'ORÇ.REPROG. P CAIXA'!I730)</f>
        <v>0</v>
      </c>
      <c r="G728" s="163" t="n">
        <f aca="false">IF(E728&lt;&gt;0,ROUND(E728*F728,2),IF(AO728=0,(SUMIF('ORÇ.REPROG. P CAIXA'!$AC$13:$AC$1012,B728,$AO$11:$AO$1010)),AO728))</f>
        <v>0</v>
      </c>
      <c r="H728" s="163" t="n">
        <f aca="false">IF(J728&lt;&gt;0,IF(E728&lt;&gt;0,J728/F728,0),0)</f>
        <v>0</v>
      </c>
      <c r="I728" s="163" t="n">
        <f aca="false">IF(L728&lt;&gt;0,IF(E728&lt;&gt;0,L728/F728,0),0)</f>
        <v>0</v>
      </c>
      <c r="J728" s="163" t="n">
        <f aca="false">IF(E728&lt;&gt;0,ROUND(INDEX($P$11:$AM$1010,$A728,$L$1),2),IF(AX728=0,(SUMIF($AP$11:$AP$1010,B728,$AX$11:$AX$1010)),AX728))</f>
        <v>0</v>
      </c>
      <c r="K728" s="163" t="n">
        <f aca="false">IF(G728=0,0,(J728/G728)*100)</f>
        <v>0</v>
      </c>
      <c r="L728" s="163" t="n">
        <f aca="false">IF(E728&lt;&gt;0,ROUND(IF($L$1=1,SUM(P728),"0")+IF($L$1=2,SUM($P728:Q728),"0")+IF($L$1=3,SUM($P728:R728),"0")+IF($L$1=4,SUM($P728:S728),"0")+IF($L$1=5,SUM($P728:T728),"0")+IF($L$1=6,SUM($P728:U728),"0")+IF($L$1=7,SUM($P728:V728),"0")+IF($L$1=8,SUM($P728:W728),"0")+IF($L$1=9,SUM($P728:X728),"0")+IF($L$1=10,SUM($P728:Y728),"0")+IF($L$1=11,SUM($P728:Z728),"0")+IF($L$1=12,SUM($P728:AA728),"0")+IF($L$1=13,SUM($P728:AB728),"0")+IF($L$1=14,SUM($P728:AC728),"0")+IF($L$1=15,SUM($P728:AD728),"0")+IF($L$1=16,SUM($P728:AE728),"0")+IF($L$1=17,SUM($P728:AF728),"0")+IF($L$1=18,SUM($P728:AG728),"0")+IF($L$1=19,SUM($P728:AH728),"0")+IF($L$1=20,SUM($P728:AI728),"0")+IF($L$1=21,SUM($P728:AJ728),"0")+IF($L$1=22,SUM($P728:AK728),"0")+IF($L$1=23,SUM($P728:AL728),"0")+IF($L$1=24,SUM($P728:AM728),"0"),2),IF(BC728=0,(SUMIF($AP$11:$AP$1010,B728,$BC$11:$BC$1010)),BC728))</f>
        <v>0</v>
      </c>
      <c r="M728" s="163" t="n">
        <f aca="false">IF(G728=0,0,(L728/G728)*100)</f>
        <v>0</v>
      </c>
      <c r="N728" s="168" t="str">
        <f aca="false">IF(B728&gt;0,"ok","ocultar")</f>
        <v>ocultar</v>
      </c>
      <c r="O728" s="650"/>
      <c r="P728" s="724"/>
      <c r="Q728" s="725"/>
      <c r="R728" s="725"/>
      <c r="S728" s="725"/>
      <c r="T728" s="725"/>
      <c r="U728" s="725"/>
      <c r="V728" s="725"/>
      <c r="W728" s="725"/>
      <c r="X728" s="725"/>
      <c r="Y728" s="725"/>
      <c r="Z728" s="725"/>
      <c r="AA728" s="726"/>
      <c r="AB728" s="726"/>
      <c r="AC728" s="726"/>
      <c r="AD728" s="726"/>
      <c r="AE728" s="726"/>
      <c r="AF728" s="726"/>
      <c r="AG728" s="726"/>
      <c r="AH728" s="726"/>
      <c r="AI728" s="726"/>
      <c r="AJ728" s="726"/>
      <c r="AK728" s="726"/>
      <c r="AL728" s="726"/>
      <c r="AM728" s="727"/>
      <c r="AO728" s="728" t="n">
        <f aca="false">IF(E728&lt;&gt;0,G728,0)</f>
        <v>0</v>
      </c>
      <c r="AP728" s="157" t="n">
        <f aca="false">IF(B728=0,AP727,IF(ISNONTEXT(B728)=TRUE(),INT(B728),INT(LEFT(B728,FIND(".",B728)-1))))</f>
        <v>3</v>
      </c>
      <c r="AQ728" s="157" t="str">
        <f aca="false">IF(AQ729=1,1,IF(B728&lt;&gt;0,1,IF(C728&lt;&gt;0,1,IF(D728&lt;&gt;0,1,IF(E728&lt;&gt;0,1,"")))))</f>
        <v/>
      </c>
      <c r="AR728" s="157" t="str">
        <f aca="false">IF(AP728=0," ",IF(AP728&lt;&gt;AP727,AP728," "))</f>
        <v> </v>
      </c>
      <c r="AS728" s="732"/>
      <c r="AT728" s="730" t="n">
        <f aca="false">IF(AP728&lt;&gt;AR728,(IF('ORÇ.GLOBAL P CAIXA'!I729="",J728*(INFORMAÇÕES!$Q$99/INFORMAÇÕES!$Q$102),IF('ORÇ.GLOBAL P CAIXA'!I729="R",J728,0))),0)</f>
        <v>0</v>
      </c>
      <c r="AU728" s="75" t="n">
        <f aca="false">IF(AP728&lt;&gt;AR728,(IF('ORÇ.GLOBAL P CAIXA'!I729="",J728*(INFORMAÇÕES!$Q$100/INFORMAÇÕES!$Q$102),IF('ORÇ.GLOBAL P CAIXA'!I729="C",J728,0))),0)</f>
        <v>0</v>
      </c>
      <c r="AV728" s="75" t="n">
        <f aca="false">IF(AP728&lt;&gt;AR728,(IF('ORÇ.GLOBAL P CAIXA'!I729="",J728*INFORMAÇÕES!$U$115,IF('ORÇ.GLOBAL P CAIXA'!I729="CF",J728,0))),0)</f>
        <v>0</v>
      </c>
      <c r="AW728" s="75" t="n">
        <f aca="false">IF(AP728&lt;&gt;AR728,(IF('ORÇ.GLOBAL P CAIXA'!I729="",J728*INFORMAÇÕES!$U$116,IF('ORÇ.GLOBAL P CAIXA'!I729="O",J728,0))),0)</f>
        <v>0</v>
      </c>
      <c r="AX728" s="731" t="n">
        <f aca="false">IF(E728&lt;&gt;0,J728,0)</f>
        <v>0</v>
      </c>
      <c r="AY728" s="730" t="n">
        <f aca="false">IF(AP728&lt;&gt;AR728,(IF('ORÇ.GLOBAL P CAIXA'!I729="",L728*(INFORMAÇÕES!$Q$99/INFORMAÇÕES!$Q$102),IF('ORÇ.GLOBAL P CAIXA'!I729="R",L728,0))),0)</f>
        <v>0</v>
      </c>
      <c r="AZ728" s="75" t="n">
        <f aca="false">IF(AP728&lt;&gt;AR728,(IF('ORÇ.GLOBAL P CAIXA'!I729="",L728*(INFORMAÇÕES!$Q$100/INFORMAÇÕES!$Q$102),IF('ORÇ.GLOBAL P CAIXA'!I729="C",L728,0))),0)</f>
        <v>0</v>
      </c>
      <c r="BA728" s="75" t="n">
        <f aca="false">IF(AP728&lt;&gt;AR728,(IF('ORÇ.GLOBAL P CAIXA'!I729="",L728*INFORMAÇÕES!$U$115,IF('ORÇ.GLOBAL P CAIXA'!I729="CF",L728,0))),0)</f>
        <v>0</v>
      </c>
      <c r="BB728" s="75" t="n">
        <f aca="false">IF(AP728&lt;&gt;AR728,(IF('ORÇ.GLOBAL P CAIXA'!I729="",L728*INFORMAÇÕES!$U$116,IF('ORÇ.GLOBAL P CAIXA'!I729="O",L728,0))),0)</f>
        <v>0</v>
      </c>
      <c r="BC728" s="731" t="n">
        <f aca="false">IF(E728&lt;&gt;0,L728,0)</f>
        <v>0</v>
      </c>
    </row>
    <row r="729" s="174" customFormat="true" ht="14.25" hidden="false" customHeight="false" outlineLevel="0" collapsed="false">
      <c r="A729" s="159" t="n">
        <v>719</v>
      </c>
      <c r="B729" s="160" t="n">
        <f aca="false">'ORÇ.REPROG. P CAIXA'!B731</f>
        <v>0</v>
      </c>
      <c r="C729" s="723" t="n">
        <f aca="false">'ORÇ.REPROG. P CAIXA'!C731</f>
        <v>0</v>
      </c>
      <c r="D729" s="162" t="n">
        <f aca="false">'ORÇ.REPROG. P CAIXA'!D731</f>
        <v>0</v>
      </c>
      <c r="E729" s="163" t="n">
        <f aca="false">IF('BM GLOBAL'!$P$1&lt;&gt;0,'ORÇ.REPROG. P CAIXA'!E731,'ORÇ.REPROG. P CAIXA'!H731)</f>
        <v>0</v>
      </c>
      <c r="F729" s="163" t="n">
        <f aca="false">IF('BM GLOBAL'!$P$1&lt;&gt;0,IF('ORÇ.GLOBAL P CAIXA'!K730=0,'ORÇ.GLOBAL EMPRESA'!G730,'ORÇ.GLOBAL P CAIXA'!F730),'ORÇ.REPROG. P CAIXA'!I731)</f>
        <v>0</v>
      </c>
      <c r="G729" s="163" t="n">
        <f aca="false">IF(E729&lt;&gt;0,ROUND(E729*F729,2),IF(AO729=0,(SUMIF('ORÇ.REPROG. P CAIXA'!$AC$13:$AC$1012,B729,$AO$11:$AO$1010)),AO729))</f>
        <v>0</v>
      </c>
      <c r="H729" s="163" t="n">
        <f aca="false">IF(J729&lt;&gt;0,IF(E729&lt;&gt;0,J729/F729,0),0)</f>
        <v>0</v>
      </c>
      <c r="I729" s="163" t="n">
        <f aca="false">IF(L729&lt;&gt;0,IF(E729&lt;&gt;0,L729/F729,0),0)</f>
        <v>0</v>
      </c>
      <c r="J729" s="163" t="n">
        <f aca="false">IF(E729&lt;&gt;0,ROUND(INDEX($P$11:$AM$1010,$A729,$L$1),2),IF(AX729=0,(SUMIF($AP$11:$AP$1010,B729,$AX$11:$AX$1010)),AX729))</f>
        <v>0</v>
      </c>
      <c r="K729" s="163" t="n">
        <f aca="false">IF(G729=0,0,(J729/G729)*100)</f>
        <v>0</v>
      </c>
      <c r="L729" s="163" t="n">
        <f aca="false">IF(E729&lt;&gt;0,ROUND(IF($L$1=1,SUM(P729),"0")+IF($L$1=2,SUM($P729:Q729),"0")+IF($L$1=3,SUM($P729:R729),"0")+IF($L$1=4,SUM($P729:S729),"0")+IF($L$1=5,SUM($P729:T729),"0")+IF($L$1=6,SUM($P729:U729),"0")+IF($L$1=7,SUM($P729:V729),"0")+IF($L$1=8,SUM($P729:W729),"0")+IF($L$1=9,SUM($P729:X729),"0")+IF($L$1=10,SUM($P729:Y729),"0")+IF($L$1=11,SUM($P729:Z729),"0")+IF($L$1=12,SUM($P729:AA729),"0")+IF($L$1=13,SUM($P729:AB729),"0")+IF($L$1=14,SUM($P729:AC729),"0")+IF($L$1=15,SUM($P729:AD729),"0")+IF($L$1=16,SUM($P729:AE729),"0")+IF($L$1=17,SUM($P729:AF729),"0")+IF($L$1=18,SUM($P729:AG729),"0")+IF($L$1=19,SUM($P729:AH729),"0")+IF($L$1=20,SUM($P729:AI729),"0")+IF($L$1=21,SUM($P729:AJ729),"0")+IF($L$1=22,SUM($P729:AK729),"0")+IF($L$1=23,SUM($P729:AL729),"0")+IF($L$1=24,SUM($P729:AM729),"0"),2),IF(BC729=0,(SUMIF($AP$11:$AP$1010,B729,$BC$11:$BC$1010)),BC729))</f>
        <v>0</v>
      </c>
      <c r="M729" s="163" t="n">
        <f aca="false">IF(G729=0,0,(L729/G729)*100)</f>
        <v>0</v>
      </c>
      <c r="N729" s="168" t="str">
        <f aca="false">IF(B729&gt;0,"ok","ocultar")</f>
        <v>ocultar</v>
      </c>
      <c r="O729" s="650"/>
      <c r="P729" s="724"/>
      <c r="Q729" s="725"/>
      <c r="R729" s="725"/>
      <c r="S729" s="725"/>
      <c r="T729" s="725"/>
      <c r="U729" s="725"/>
      <c r="V729" s="725"/>
      <c r="W729" s="725"/>
      <c r="X729" s="725"/>
      <c r="Y729" s="725"/>
      <c r="Z729" s="725"/>
      <c r="AA729" s="726"/>
      <c r="AB729" s="726"/>
      <c r="AC729" s="726"/>
      <c r="AD729" s="726"/>
      <c r="AE729" s="726"/>
      <c r="AF729" s="726"/>
      <c r="AG729" s="726"/>
      <c r="AH729" s="726"/>
      <c r="AI729" s="726"/>
      <c r="AJ729" s="726"/>
      <c r="AK729" s="726"/>
      <c r="AL729" s="726"/>
      <c r="AM729" s="727"/>
      <c r="AO729" s="728" t="n">
        <f aca="false">IF(E729&lt;&gt;0,G729,0)</f>
        <v>0</v>
      </c>
      <c r="AP729" s="157" t="n">
        <f aca="false">IF(B729=0,AP728,IF(ISNONTEXT(B729)=TRUE(),INT(B729),INT(LEFT(B729,FIND(".",B729)-1))))</f>
        <v>3</v>
      </c>
      <c r="AQ729" s="157" t="str">
        <f aca="false">IF(AQ730=1,1,IF(B729&lt;&gt;0,1,IF(C729&lt;&gt;0,1,IF(D729&lt;&gt;0,1,IF(E729&lt;&gt;0,1,"")))))</f>
        <v/>
      </c>
      <c r="AR729" s="157" t="str">
        <f aca="false">IF(AP729=0," ",IF(AP729&lt;&gt;AP728,AP729," "))</f>
        <v> </v>
      </c>
      <c r="AS729" s="732"/>
      <c r="AT729" s="730" t="n">
        <f aca="false">IF(AP729&lt;&gt;AR729,(IF('ORÇ.GLOBAL P CAIXA'!I730="",J729*(INFORMAÇÕES!$Q$99/INFORMAÇÕES!$Q$102),IF('ORÇ.GLOBAL P CAIXA'!I730="R",J729,0))),0)</f>
        <v>0</v>
      </c>
      <c r="AU729" s="75" t="n">
        <f aca="false">IF(AP729&lt;&gt;AR729,(IF('ORÇ.GLOBAL P CAIXA'!I730="",J729*(INFORMAÇÕES!$Q$100/INFORMAÇÕES!$Q$102),IF('ORÇ.GLOBAL P CAIXA'!I730="C",J729,0))),0)</f>
        <v>0</v>
      </c>
      <c r="AV729" s="75" t="n">
        <f aca="false">IF(AP729&lt;&gt;AR729,(IF('ORÇ.GLOBAL P CAIXA'!I730="",J729*INFORMAÇÕES!$U$115,IF('ORÇ.GLOBAL P CAIXA'!I730="CF",J729,0))),0)</f>
        <v>0</v>
      </c>
      <c r="AW729" s="75" t="n">
        <f aca="false">IF(AP729&lt;&gt;AR729,(IF('ORÇ.GLOBAL P CAIXA'!I730="",J729*INFORMAÇÕES!$U$116,IF('ORÇ.GLOBAL P CAIXA'!I730="O",J729,0))),0)</f>
        <v>0</v>
      </c>
      <c r="AX729" s="731" t="n">
        <f aca="false">IF(E729&lt;&gt;0,J729,0)</f>
        <v>0</v>
      </c>
      <c r="AY729" s="730" t="n">
        <f aca="false">IF(AP729&lt;&gt;AR729,(IF('ORÇ.GLOBAL P CAIXA'!I730="",L729*(INFORMAÇÕES!$Q$99/INFORMAÇÕES!$Q$102),IF('ORÇ.GLOBAL P CAIXA'!I730="R",L729,0))),0)</f>
        <v>0</v>
      </c>
      <c r="AZ729" s="75" t="n">
        <f aca="false">IF(AP729&lt;&gt;AR729,(IF('ORÇ.GLOBAL P CAIXA'!I730="",L729*(INFORMAÇÕES!$Q$100/INFORMAÇÕES!$Q$102),IF('ORÇ.GLOBAL P CAIXA'!I730="C",L729,0))),0)</f>
        <v>0</v>
      </c>
      <c r="BA729" s="75" t="n">
        <f aca="false">IF(AP729&lt;&gt;AR729,(IF('ORÇ.GLOBAL P CAIXA'!I730="",L729*INFORMAÇÕES!$U$115,IF('ORÇ.GLOBAL P CAIXA'!I730="CF",L729,0))),0)</f>
        <v>0</v>
      </c>
      <c r="BB729" s="75" t="n">
        <f aca="false">IF(AP729&lt;&gt;AR729,(IF('ORÇ.GLOBAL P CAIXA'!I730="",L729*INFORMAÇÕES!$U$116,IF('ORÇ.GLOBAL P CAIXA'!I730="O",L729,0))),0)</f>
        <v>0</v>
      </c>
      <c r="BC729" s="731" t="n">
        <f aca="false">IF(E729&lt;&gt;0,L729,0)</f>
        <v>0</v>
      </c>
    </row>
    <row r="730" s="174" customFormat="true" ht="14.25" hidden="false" customHeight="false" outlineLevel="0" collapsed="false">
      <c r="A730" s="159" t="n">
        <v>720</v>
      </c>
      <c r="B730" s="160" t="n">
        <f aca="false">'ORÇ.REPROG. P CAIXA'!B732</f>
        <v>0</v>
      </c>
      <c r="C730" s="723" t="n">
        <f aca="false">'ORÇ.REPROG. P CAIXA'!C732</f>
        <v>0</v>
      </c>
      <c r="D730" s="162" t="n">
        <f aca="false">'ORÇ.REPROG. P CAIXA'!D732</f>
        <v>0</v>
      </c>
      <c r="E730" s="163" t="n">
        <f aca="false">IF('BM GLOBAL'!$P$1&lt;&gt;0,'ORÇ.REPROG. P CAIXA'!E732,'ORÇ.REPROG. P CAIXA'!H732)</f>
        <v>0</v>
      </c>
      <c r="F730" s="163" t="n">
        <f aca="false">IF('BM GLOBAL'!$P$1&lt;&gt;0,IF('ORÇ.GLOBAL P CAIXA'!K731=0,'ORÇ.GLOBAL EMPRESA'!G731,'ORÇ.GLOBAL P CAIXA'!F731),'ORÇ.REPROG. P CAIXA'!I732)</f>
        <v>0</v>
      </c>
      <c r="G730" s="163" t="n">
        <f aca="false">IF(E730&lt;&gt;0,ROUND(E730*F730,2),IF(AO730=0,(SUMIF('ORÇ.REPROG. P CAIXA'!$AC$13:$AC$1012,B730,$AO$11:$AO$1010)),AO730))</f>
        <v>0</v>
      </c>
      <c r="H730" s="163" t="n">
        <f aca="false">IF(J730&lt;&gt;0,IF(E730&lt;&gt;0,J730/F730,0),0)</f>
        <v>0</v>
      </c>
      <c r="I730" s="163" t="n">
        <f aca="false">IF(L730&lt;&gt;0,IF(E730&lt;&gt;0,L730/F730,0),0)</f>
        <v>0</v>
      </c>
      <c r="J730" s="163" t="n">
        <f aca="false">IF(E730&lt;&gt;0,ROUND(INDEX($P$11:$AM$1010,$A730,$L$1),2),IF(AX730=0,(SUMIF($AP$11:$AP$1010,B730,$AX$11:$AX$1010)),AX730))</f>
        <v>0</v>
      </c>
      <c r="K730" s="163" t="n">
        <f aca="false">IF(G730=0,0,(J730/G730)*100)</f>
        <v>0</v>
      </c>
      <c r="L730" s="163" t="n">
        <f aca="false">IF(E730&lt;&gt;0,ROUND(IF($L$1=1,SUM(P730),"0")+IF($L$1=2,SUM($P730:Q730),"0")+IF($L$1=3,SUM($P730:R730),"0")+IF($L$1=4,SUM($P730:S730),"0")+IF($L$1=5,SUM($P730:T730),"0")+IF($L$1=6,SUM($P730:U730),"0")+IF($L$1=7,SUM($P730:V730),"0")+IF($L$1=8,SUM($P730:W730),"0")+IF($L$1=9,SUM($P730:X730),"0")+IF($L$1=10,SUM($P730:Y730),"0")+IF($L$1=11,SUM($P730:Z730),"0")+IF($L$1=12,SUM($P730:AA730),"0")+IF($L$1=13,SUM($P730:AB730),"0")+IF($L$1=14,SUM($P730:AC730),"0")+IF($L$1=15,SUM($P730:AD730),"0")+IF($L$1=16,SUM($P730:AE730),"0")+IF($L$1=17,SUM($P730:AF730),"0")+IF($L$1=18,SUM($P730:AG730),"0")+IF($L$1=19,SUM($P730:AH730),"0")+IF($L$1=20,SUM($P730:AI730),"0")+IF($L$1=21,SUM($P730:AJ730),"0")+IF($L$1=22,SUM($P730:AK730),"0")+IF($L$1=23,SUM($P730:AL730),"0")+IF($L$1=24,SUM($P730:AM730),"0"),2),IF(BC730=0,(SUMIF($AP$11:$AP$1010,B730,$BC$11:$BC$1010)),BC730))</f>
        <v>0</v>
      </c>
      <c r="M730" s="163" t="n">
        <f aca="false">IF(G730=0,0,(L730/G730)*100)</f>
        <v>0</v>
      </c>
      <c r="N730" s="168" t="str">
        <f aca="false">IF(B730&gt;0,"ok","ocultar")</f>
        <v>ocultar</v>
      </c>
      <c r="O730" s="650"/>
      <c r="P730" s="724"/>
      <c r="Q730" s="725"/>
      <c r="R730" s="725"/>
      <c r="S730" s="725"/>
      <c r="T730" s="725"/>
      <c r="U730" s="725"/>
      <c r="V730" s="725"/>
      <c r="W730" s="725"/>
      <c r="X730" s="725"/>
      <c r="Y730" s="725"/>
      <c r="Z730" s="725"/>
      <c r="AA730" s="726"/>
      <c r="AB730" s="726"/>
      <c r="AC730" s="726"/>
      <c r="AD730" s="726"/>
      <c r="AE730" s="726"/>
      <c r="AF730" s="726"/>
      <c r="AG730" s="726"/>
      <c r="AH730" s="726"/>
      <c r="AI730" s="726"/>
      <c r="AJ730" s="726"/>
      <c r="AK730" s="726"/>
      <c r="AL730" s="726"/>
      <c r="AM730" s="727"/>
      <c r="AO730" s="728" t="n">
        <f aca="false">IF(E730&lt;&gt;0,G730,0)</f>
        <v>0</v>
      </c>
      <c r="AP730" s="157" t="n">
        <f aca="false">IF(B730=0,AP729,IF(ISNONTEXT(B730)=TRUE(),INT(B730),INT(LEFT(B730,FIND(".",B730)-1))))</f>
        <v>3</v>
      </c>
      <c r="AQ730" s="157" t="str">
        <f aca="false">IF(AQ731=1,1,IF(B730&lt;&gt;0,1,IF(C730&lt;&gt;0,1,IF(D730&lt;&gt;0,1,IF(E730&lt;&gt;0,1,"")))))</f>
        <v/>
      </c>
      <c r="AR730" s="157" t="str">
        <f aca="false">IF(AP730=0," ",IF(AP730&lt;&gt;AP729,AP730," "))</f>
        <v> </v>
      </c>
      <c r="AS730" s="732"/>
      <c r="AT730" s="730" t="n">
        <f aca="false">IF(AP730&lt;&gt;AR730,(IF('ORÇ.GLOBAL P CAIXA'!I731="",J730*(INFORMAÇÕES!$Q$99/INFORMAÇÕES!$Q$102),IF('ORÇ.GLOBAL P CAIXA'!I731="R",J730,0))),0)</f>
        <v>0</v>
      </c>
      <c r="AU730" s="75" t="n">
        <f aca="false">IF(AP730&lt;&gt;AR730,(IF('ORÇ.GLOBAL P CAIXA'!I731="",J730*(INFORMAÇÕES!$Q$100/INFORMAÇÕES!$Q$102),IF('ORÇ.GLOBAL P CAIXA'!I731="C",J730,0))),0)</f>
        <v>0</v>
      </c>
      <c r="AV730" s="75" t="n">
        <f aca="false">IF(AP730&lt;&gt;AR730,(IF('ORÇ.GLOBAL P CAIXA'!I731="",J730*INFORMAÇÕES!$U$115,IF('ORÇ.GLOBAL P CAIXA'!I731="CF",J730,0))),0)</f>
        <v>0</v>
      </c>
      <c r="AW730" s="75" t="n">
        <f aca="false">IF(AP730&lt;&gt;AR730,(IF('ORÇ.GLOBAL P CAIXA'!I731="",J730*INFORMAÇÕES!$U$116,IF('ORÇ.GLOBAL P CAIXA'!I731="O",J730,0))),0)</f>
        <v>0</v>
      </c>
      <c r="AX730" s="731" t="n">
        <f aca="false">IF(E730&lt;&gt;0,J730,0)</f>
        <v>0</v>
      </c>
      <c r="AY730" s="730" t="n">
        <f aca="false">IF(AP730&lt;&gt;AR730,(IF('ORÇ.GLOBAL P CAIXA'!I731="",L730*(INFORMAÇÕES!$Q$99/INFORMAÇÕES!$Q$102),IF('ORÇ.GLOBAL P CAIXA'!I731="R",L730,0))),0)</f>
        <v>0</v>
      </c>
      <c r="AZ730" s="75" t="n">
        <f aca="false">IF(AP730&lt;&gt;AR730,(IF('ORÇ.GLOBAL P CAIXA'!I731="",L730*(INFORMAÇÕES!$Q$100/INFORMAÇÕES!$Q$102),IF('ORÇ.GLOBAL P CAIXA'!I731="C",L730,0))),0)</f>
        <v>0</v>
      </c>
      <c r="BA730" s="75" t="n">
        <f aca="false">IF(AP730&lt;&gt;AR730,(IF('ORÇ.GLOBAL P CAIXA'!I731="",L730*INFORMAÇÕES!$U$115,IF('ORÇ.GLOBAL P CAIXA'!I731="CF",L730,0))),0)</f>
        <v>0</v>
      </c>
      <c r="BB730" s="75" t="n">
        <f aca="false">IF(AP730&lt;&gt;AR730,(IF('ORÇ.GLOBAL P CAIXA'!I731="",L730*INFORMAÇÕES!$U$116,IF('ORÇ.GLOBAL P CAIXA'!I731="O",L730,0))),0)</f>
        <v>0</v>
      </c>
      <c r="BC730" s="731" t="n">
        <f aca="false">IF(E730&lt;&gt;0,L730,0)</f>
        <v>0</v>
      </c>
    </row>
    <row r="731" s="174" customFormat="true" ht="14.25" hidden="false" customHeight="false" outlineLevel="0" collapsed="false">
      <c r="A731" s="159" t="n">
        <v>721</v>
      </c>
      <c r="B731" s="160" t="n">
        <f aca="false">'ORÇ.REPROG. P CAIXA'!B733</f>
        <v>0</v>
      </c>
      <c r="C731" s="723" t="n">
        <f aca="false">'ORÇ.REPROG. P CAIXA'!C733</f>
        <v>0</v>
      </c>
      <c r="D731" s="162" t="n">
        <f aca="false">'ORÇ.REPROG. P CAIXA'!D733</f>
        <v>0</v>
      </c>
      <c r="E731" s="163" t="n">
        <f aca="false">IF('BM GLOBAL'!$P$1&lt;&gt;0,'ORÇ.REPROG. P CAIXA'!E733,'ORÇ.REPROG. P CAIXA'!H733)</f>
        <v>0</v>
      </c>
      <c r="F731" s="163" t="n">
        <f aca="false">IF('BM GLOBAL'!$P$1&lt;&gt;0,IF('ORÇ.GLOBAL P CAIXA'!K732=0,'ORÇ.GLOBAL EMPRESA'!G732,'ORÇ.GLOBAL P CAIXA'!F732),'ORÇ.REPROG. P CAIXA'!I733)</f>
        <v>0</v>
      </c>
      <c r="G731" s="163" t="n">
        <f aca="false">IF(E731&lt;&gt;0,ROUND(E731*F731,2),IF(AO731=0,(SUMIF('ORÇ.REPROG. P CAIXA'!$AC$13:$AC$1012,B731,$AO$11:$AO$1010)),AO731))</f>
        <v>0</v>
      </c>
      <c r="H731" s="163" t="n">
        <f aca="false">IF(J731&lt;&gt;0,IF(E731&lt;&gt;0,J731/F731,0),0)</f>
        <v>0</v>
      </c>
      <c r="I731" s="163" t="n">
        <f aca="false">IF(L731&lt;&gt;0,IF(E731&lt;&gt;0,L731/F731,0),0)</f>
        <v>0</v>
      </c>
      <c r="J731" s="163" t="n">
        <f aca="false">IF(E731&lt;&gt;0,ROUND(INDEX($P$11:$AM$1010,$A731,$L$1),2),IF(AX731=0,(SUMIF($AP$11:$AP$1010,B731,$AX$11:$AX$1010)),AX731))</f>
        <v>0</v>
      </c>
      <c r="K731" s="163" t="n">
        <f aca="false">IF(G731=0,0,(J731/G731)*100)</f>
        <v>0</v>
      </c>
      <c r="L731" s="163" t="n">
        <f aca="false">IF(E731&lt;&gt;0,ROUND(IF($L$1=1,SUM(P731),"0")+IF($L$1=2,SUM($P731:Q731),"0")+IF($L$1=3,SUM($P731:R731),"0")+IF($L$1=4,SUM($P731:S731),"0")+IF($L$1=5,SUM($P731:T731),"0")+IF($L$1=6,SUM($P731:U731),"0")+IF($L$1=7,SUM($P731:V731),"0")+IF($L$1=8,SUM($P731:W731),"0")+IF($L$1=9,SUM($P731:X731),"0")+IF($L$1=10,SUM($P731:Y731),"0")+IF($L$1=11,SUM($P731:Z731),"0")+IF($L$1=12,SUM($P731:AA731),"0")+IF($L$1=13,SUM($P731:AB731),"0")+IF($L$1=14,SUM($P731:AC731),"0")+IF($L$1=15,SUM($P731:AD731),"0")+IF($L$1=16,SUM($P731:AE731),"0")+IF($L$1=17,SUM($P731:AF731),"0")+IF($L$1=18,SUM($P731:AG731),"0")+IF($L$1=19,SUM($P731:AH731),"0")+IF($L$1=20,SUM($P731:AI731),"0")+IF($L$1=21,SUM($P731:AJ731),"0")+IF($L$1=22,SUM($P731:AK731),"0")+IF($L$1=23,SUM($P731:AL731),"0")+IF($L$1=24,SUM($P731:AM731),"0"),2),IF(BC731=0,(SUMIF($AP$11:$AP$1010,B731,$BC$11:$BC$1010)),BC731))</f>
        <v>0</v>
      </c>
      <c r="M731" s="163" t="n">
        <f aca="false">IF(G731=0,0,(L731/G731)*100)</f>
        <v>0</v>
      </c>
      <c r="N731" s="168" t="str">
        <f aca="false">IF(B731&gt;0,"ok","ocultar")</f>
        <v>ocultar</v>
      </c>
      <c r="O731" s="650"/>
      <c r="P731" s="724"/>
      <c r="Q731" s="725"/>
      <c r="R731" s="725"/>
      <c r="S731" s="725"/>
      <c r="T731" s="725"/>
      <c r="U731" s="725"/>
      <c r="V731" s="725"/>
      <c r="W731" s="725"/>
      <c r="X731" s="725"/>
      <c r="Y731" s="725"/>
      <c r="Z731" s="725"/>
      <c r="AA731" s="726"/>
      <c r="AB731" s="726"/>
      <c r="AC731" s="726"/>
      <c r="AD731" s="726"/>
      <c r="AE731" s="726"/>
      <c r="AF731" s="726"/>
      <c r="AG731" s="726"/>
      <c r="AH731" s="726"/>
      <c r="AI731" s="726"/>
      <c r="AJ731" s="726"/>
      <c r="AK731" s="726"/>
      <c r="AL731" s="726"/>
      <c r="AM731" s="727"/>
      <c r="AO731" s="728" t="n">
        <f aca="false">IF(E731&lt;&gt;0,G731,0)</f>
        <v>0</v>
      </c>
      <c r="AP731" s="157" t="n">
        <f aca="false">IF(B731=0,AP730,IF(ISNONTEXT(B731)=TRUE(),INT(B731),INT(LEFT(B731,FIND(".",B731)-1))))</f>
        <v>3</v>
      </c>
      <c r="AQ731" s="157" t="str">
        <f aca="false">IF(AQ732=1,1,IF(B731&lt;&gt;0,1,IF(C731&lt;&gt;0,1,IF(D731&lt;&gt;0,1,IF(E731&lt;&gt;0,1,"")))))</f>
        <v/>
      </c>
      <c r="AR731" s="157" t="str">
        <f aca="false">IF(AP731=0," ",IF(AP731&lt;&gt;AP730,AP731," "))</f>
        <v> </v>
      </c>
      <c r="AS731" s="732"/>
      <c r="AT731" s="730" t="n">
        <f aca="false">IF(AP731&lt;&gt;AR731,(IF('ORÇ.GLOBAL P CAIXA'!I732="",J731*(INFORMAÇÕES!$Q$99/INFORMAÇÕES!$Q$102),IF('ORÇ.GLOBAL P CAIXA'!I732="R",J731,0))),0)</f>
        <v>0</v>
      </c>
      <c r="AU731" s="75" t="n">
        <f aca="false">IF(AP731&lt;&gt;AR731,(IF('ORÇ.GLOBAL P CAIXA'!I732="",J731*(INFORMAÇÕES!$Q$100/INFORMAÇÕES!$Q$102),IF('ORÇ.GLOBAL P CAIXA'!I732="C",J731,0))),0)</f>
        <v>0</v>
      </c>
      <c r="AV731" s="75" t="n">
        <f aca="false">IF(AP731&lt;&gt;AR731,(IF('ORÇ.GLOBAL P CAIXA'!I732="",J731*INFORMAÇÕES!$U$115,IF('ORÇ.GLOBAL P CAIXA'!I732="CF",J731,0))),0)</f>
        <v>0</v>
      </c>
      <c r="AW731" s="75" t="n">
        <f aca="false">IF(AP731&lt;&gt;AR731,(IF('ORÇ.GLOBAL P CAIXA'!I732="",J731*INFORMAÇÕES!$U$116,IF('ORÇ.GLOBAL P CAIXA'!I732="O",J731,0))),0)</f>
        <v>0</v>
      </c>
      <c r="AX731" s="731" t="n">
        <f aca="false">IF(E731&lt;&gt;0,J731,0)</f>
        <v>0</v>
      </c>
      <c r="AY731" s="730" t="n">
        <f aca="false">IF(AP731&lt;&gt;AR731,(IF('ORÇ.GLOBAL P CAIXA'!I732="",L731*(INFORMAÇÕES!$Q$99/INFORMAÇÕES!$Q$102),IF('ORÇ.GLOBAL P CAIXA'!I732="R",L731,0))),0)</f>
        <v>0</v>
      </c>
      <c r="AZ731" s="75" t="n">
        <f aca="false">IF(AP731&lt;&gt;AR731,(IF('ORÇ.GLOBAL P CAIXA'!I732="",L731*(INFORMAÇÕES!$Q$100/INFORMAÇÕES!$Q$102),IF('ORÇ.GLOBAL P CAIXA'!I732="C",L731,0))),0)</f>
        <v>0</v>
      </c>
      <c r="BA731" s="75" t="n">
        <f aca="false">IF(AP731&lt;&gt;AR731,(IF('ORÇ.GLOBAL P CAIXA'!I732="",L731*INFORMAÇÕES!$U$115,IF('ORÇ.GLOBAL P CAIXA'!I732="CF",L731,0))),0)</f>
        <v>0</v>
      </c>
      <c r="BB731" s="75" t="n">
        <f aca="false">IF(AP731&lt;&gt;AR731,(IF('ORÇ.GLOBAL P CAIXA'!I732="",L731*INFORMAÇÕES!$U$116,IF('ORÇ.GLOBAL P CAIXA'!I732="O",L731,0))),0)</f>
        <v>0</v>
      </c>
      <c r="BC731" s="731" t="n">
        <f aca="false">IF(E731&lt;&gt;0,L731,0)</f>
        <v>0</v>
      </c>
    </row>
    <row r="732" s="174" customFormat="true" ht="14.25" hidden="false" customHeight="false" outlineLevel="0" collapsed="false">
      <c r="A732" s="159" t="n">
        <v>722</v>
      </c>
      <c r="B732" s="160" t="n">
        <f aca="false">'ORÇ.REPROG. P CAIXA'!B734</f>
        <v>0</v>
      </c>
      <c r="C732" s="723" t="n">
        <f aca="false">'ORÇ.REPROG. P CAIXA'!C734</f>
        <v>0</v>
      </c>
      <c r="D732" s="162" t="n">
        <f aca="false">'ORÇ.REPROG. P CAIXA'!D734</f>
        <v>0</v>
      </c>
      <c r="E732" s="163" t="n">
        <f aca="false">IF('BM GLOBAL'!$P$1&lt;&gt;0,'ORÇ.REPROG. P CAIXA'!E734,'ORÇ.REPROG. P CAIXA'!H734)</f>
        <v>0</v>
      </c>
      <c r="F732" s="163" t="n">
        <f aca="false">IF('BM GLOBAL'!$P$1&lt;&gt;0,IF('ORÇ.GLOBAL P CAIXA'!K733=0,'ORÇ.GLOBAL EMPRESA'!G733,'ORÇ.GLOBAL P CAIXA'!F733),'ORÇ.REPROG. P CAIXA'!I734)</f>
        <v>0</v>
      </c>
      <c r="G732" s="163" t="n">
        <f aca="false">IF(E732&lt;&gt;0,ROUND(E732*F732,2),IF(AO732=0,(SUMIF('ORÇ.REPROG. P CAIXA'!$AC$13:$AC$1012,B732,$AO$11:$AO$1010)),AO732))</f>
        <v>0</v>
      </c>
      <c r="H732" s="163" t="n">
        <f aca="false">IF(J732&lt;&gt;0,IF(E732&lt;&gt;0,J732/F732,0),0)</f>
        <v>0</v>
      </c>
      <c r="I732" s="163" t="n">
        <f aca="false">IF(L732&lt;&gt;0,IF(E732&lt;&gt;0,L732/F732,0),0)</f>
        <v>0</v>
      </c>
      <c r="J732" s="163" t="n">
        <f aca="false">IF(E732&lt;&gt;0,ROUND(INDEX($P$11:$AM$1010,$A732,$L$1),2),IF(AX732=0,(SUMIF($AP$11:$AP$1010,B732,$AX$11:$AX$1010)),AX732))</f>
        <v>0</v>
      </c>
      <c r="K732" s="163" t="n">
        <f aca="false">IF(G732=0,0,(J732/G732)*100)</f>
        <v>0</v>
      </c>
      <c r="L732" s="163" t="n">
        <f aca="false">IF(E732&lt;&gt;0,ROUND(IF($L$1=1,SUM(P732),"0")+IF($L$1=2,SUM($P732:Q732),"0")+IF($L$1=3,SUM($P732:R732),"0")+IF($L$1=4,SUM($P732:S732),"0")+IF($L$1=5,SUM($P732:T732),"0")+IF($L$1=6,SUM($P732:U732),"0")+IF($L$1=7,SUM($P732:V732),"0")+IF($L$1=8,SUM($P732:W732),"0")+IF($L$1=9,SUM($P732:X732),"0")+IF($L$1=10,SUM($P732:Y732),"0")+IF($L$1=11,SUM($P732:Z732),"0")+IF($L$1=12,SUM($P732:AA732),"0")+IF($L$1=13,SUM($P732:AB732),"0")+IF($L$1=14,SUM($P732:AC732),"0")+IF($L$1=15,SUM($P732:AD732),"0")+IF($L$1=16,SUM($P732:AE732),"0")+IF($L$1=17,SUM($P732:AF732),"0")+IF($L$1=18,SUM($P732:AG732),"0")+IF($L$1=19,SUM($P732:AH732),"0")+IF($L$1=20,SUM($P732:AI732),"0")+IF($L$1=21,SUM($P732:AJ732),"0")+IF($L$1=22,SUM($P732:AK732),"0")+IF($L$1=23,SUM($P732:AL732),"0")+IF($L$1=24,SUM($P732:AM732),"0"),2),IF(BC732=0,(SUMIF($AP$11:$AP$1010,B732,$BC$11:$BC$1010)),BC732))</f>
        <v>0</v>
      </c>
      <c r="M732" s="163" t="n">
        <f aca="false">IF(G732=0,0,(L732/G732)*100)</f>
        <v>0</v>
      </c>
      <c r="N732" s="168" t="str">
        <f aca="false">IF(B732&gt;0,"ok","ocultar")</f>
        <v>ocultar</v>
      </c>
      <c r="O732" s="650"/>
      <c r="P732" s="724"/>
      <c r="Q732" s="725"/>
      <c r="R732" s="725"/>
      <c r="S732" s="725"/>
      <c r="T732" s="725"/>
      <c r="U732" s="725"/>
      <c r="V732" s="725"/>
      <c r="W732" s="725"/>
      <c r="X732" s="725"/>
      <c r="Y732" s="725"/>
      <c r="Z732" s="725"/>
      <c r="AA732" s="726"/>
      <c r="AB732" s="726"/>
      <c r="AC732" s="726"/>
      <c r="AD732" s="726"/>
      <c r="AE732" s="726"/>
      <c r="AF732" s="726"/>
      <c r="AG732" s="726"/>
      <c r="AH732" s="726"/>
      <c r="AI732" s="726"/>
      <c r="AJ732" s="726"/>
      <c r="AK732" s="726"/>
      <c r="AL732" s="726"/>
      <c r="AM732" s="727"/>
      <c r="AO732" s="728" t="n">
        <f aca="false">IF(E732&lt;&gt;0,G732,0)</f>
        <v>0</v>
      </c>
      <c r="AP732" s="157" t="n">
        <f aca="false">IF(B732=0,AP731,IF(ISNONTEXT(B732)=TRUE(),INT(B732),INT(LEFT(B732,FIND(".",B732)-1))))</f>
        <v>3</v>
      </c>
      <c r="AQ732" s="157" t="str">
        <f aca="false">IF(AQ733=1,1,IF(B732&lt;&gt;0,1,IF(C732&lt;&gt;0,1,IF(D732&lt;&gt;0,1,IF(E732&lt;&gt;0,1,"")))))</f>
        <v/>
      </c>
      <c r="AR732" s="157" t="str">
        <f aca="false">IF(AP732=0," ",IF(AP732&lt;&gt;AP731,AP732," "))</f>
        <v> </v>
      </c>
      <c r="AS732" s="732"/>
      <c r="AT732" s="730" t="n">
        <f aca="false">IF(AP732&lt;&gt;AR732,(IF('ORÇ.GLOBAL P CAIXA'!I733="",J732*(INFORMAÇÕES!$Q$99/INFORMAÇÕES!$Q$102),IF('ORÇ.GLOBAL P CAIXA'!I733="R",J732,0))),0)</f>
        <v>0</v>
      </c>
      <c r="AU732" s="75" t="n">
        <f aca="false">IF(AP732&lt;&gt;AR732,(IF('ORÇ.GLOBAL P CAIXA'!I733="",J732*(INFORMAÇÕES!$Q$100/INFORMAÇÕES!$Q$102),IF('ORÇ.GLOBAL P CAIXA'!I733="C",J732,0))),0)</f>
        <v>0</v>
      </c>
      <c r="AV732" s="75" t="n">
        <f aca="false">IF(AP732&lt;&gt;AR732,(IF('ORÇ.GLOBAL P CAIXA'!I733="",J732*INFORMAÇÕES!$U$115,IF('ORÇ.GLOBAL P CAIXA'!I733="CF",J732,0))),0)</f>
        <v>0</v>
      </c>
      <c r="AW732" s="75" t="n">
        <f aca="false">IF(AP732&lt;&gt;AR732,(IF('ORÇ.GLOBAL P CAIXA'!I733="",J732*INFORMAÇÕES!$U$116,IF('ORÇ.GLOBAL P CAIXA'!I733="O",J732,0))),0)</f>
        <v>0</v>
      </c>
      <c r="AX732" s="731" t="n">
        <f aca="false">IF(E732&lt;&gt;0,J732,0)</f>
        <v>0</v>
      </c>
      <c r="AY732" s="730" t="n">
        <f aca="false">IF(AP732&lt;&gt;AR732,(IF('ORÇ.GLOBAL P CAIXA'!I733="",L732*(INFORMAÇÕES!$Q$99/INFORMAÇÕES!$Q$102),IF('ORÇ.GLOBAL P CAIXA'!I733="R",L732,0))),0)</f>
        <v>0</v>
      </c>
      <c r="AZ732" s="75" t="n">
        <f aca="false">IF(AP732&lt;&gt;AR732,(IF('ORÇ.GLOBAL P CAIXA'!I733="",L732*(INFORMAÇÕES!$Q$100/INFORMAÇÕES!$Q$102),IF('ORÇ.GLOBAL P CAIXA'!I733="C",L732,0))),0)</f>
        <v>0</v>
      </c>
      <c r="BA732" s="75" t="n">
        <f aca="false">IF(AP732&lt;&gt;AR732,(IF('ORÇ.GLOBAL P CAIXA'!I733="",L732*INFORMAÇÕES!$U$115,IF('ORÇ.GLOBAL P CAIXA'!I733="CF",L732,0))),0)</f>
        <v>0</v>
      </c>
      <c r="BB732" s="75" t="n">
        <f aca="false">IF(AP732&lt;&gt;AR732,(IF('ORÇ.GLOBAL P CAIXA'!I733="",L732*INFORMAÇÕES!$U$116,IF('ORÇ.GLOBAL P CAIXA'!I733="O",L732,0))),0)</f>
        <v>0</v>
      </c>
      <c r="BC732" s="731" t="n">
        <f aca="false">IF(E732&lt;&gt;0,L732,0)</f>
        <v>0</v>
      </c>
    </row>
    <row r="733" s="174" customFormat="true" ht="14.25" hidden="false" customHeight="false" outlineLevel="0" collapsed="false">
      <c r="A733" s="159" t="n">
        <v>723</v>
      </c>
      <c r="B733" s="160" t="n">
        <f aca="false">'ORÇ.REPROG. P CAIXA'!B735</f>
        <v>0</v>
      </c>
      <c r="C733" s="723" t="n">
        <f aca="false">'ORÇ.REPROG. P CAIXA'!C735</f>
        <v>0</v>
      </c>
      <c r="D733" s="162" t="n">
        <f aca="false">'ORÇ.REPROG. P CAIXA'!D735</f>
        <v>0</v>
      </c>
      <c r="E733" s="163" t="n">
        <f aca="false">IF('BM GLOBAL'!$P$1&lt;&gt;0,'ORÇ.REPROG. P CAIXA'!E735,'ORÇ.REPROG. P CAIXA'!H735)</f>
        <v>0</v>
      </c>
      <c r="F733" s="163" t="n">
        <f aca="false">IF('BM GLOBAL'!$P$1&lt;&gt;0,IF('ORÇ.GLOBAL P CAIXA'!K734=0,'ORÇ.GLOBAL EMPRESA'!G734,'ORÇ.GLOBAL P CAIXA'!F734),'ORÇ.REPROG. P CAIXA'!I735)</f>
        <v>0</v>
      </c>
      <c r="G733" s="163" t="n">
        <f aca="false">IF(E733&lt;&gt;0,ROUND(E733*F733,2),IF(AO733=0,(SUMIF('ORÇ.REPROG. P CAIXA'!$AC$13:$AC$1012,B733,$AO$11:$AO$1010)),AO733))</f>
        <v>0</v>
      </c>
      <c r="H733" s="163" t="n">
        <f aca="false">IF(J733&lt;&gt;0,IF(E733&lt;&gt;0,J733/F733,0),0)</f>
        <v>0</v>
      </c>
      <c r="I733" s="163" t="n">
        <f aca="false">IF(L733&lt;&gt;0,IF(E733&lt;&gt;0,L733/F733,0),0)</f>
        <v>0</v>
      </c>
      <c r="J733" s="163" t="n">
        <f aca="false">IF(E733&lt;&gt;0,ROUND(INDEX($P$11:$AM$1010,$A733,$L$1),2),IF(AX733=0,(SUMIF($AP$11:$AP$1010,B733,$AX$11:$AX$1010)),AX733))</f>
        <v>0</v>
      </c>
      <c r="K733" s="163" t="n">
        <f aca="false">IF(G733=0,0,(J733/G733)*100)</f>
        <v>0</v>
      </c>
      <c r="L733" s="163" t="n">
        <f aca="false">IF(E733&lt;&gt;0,ROUND(IF($L$1=1,SUM(P733),"0")+IF($L$1=2,SUM($P733:Q733),"0")+IF($L$1=3,SUM($P733:R733),"0")+IF($L$1=4,SUM($P733:S733),"0")+IF($L$1=5,SUM($P733:T733),"0")+IF($L$1=6,SUM($P733:U733),"0")+IF($L$1=7,SUM($P733:V733),"0")+IF($L$1=8,SUM($P733:W733),"0")+IF($L$1=9,SUM($P733:X733),"0")+IF($L$1=10,SUM($P733:Y733),"0")+IF($L$1=11,SUM($P733:Z733),"0")+IF($L$1=12,SUM($P733:AA733),"0")+IF($L$1=13,SUM($P733:AB733),"0")+IF($L$1=14,SUM($P733:AC733),"0")+IF($L$1=15,SUM($P733:AD733),"0")+IF($L$1=16,SUM($P733:AE733),"0")+IF($L$1=17,SUM($P733:AF733),"0")+IF($L$1=18,SUM($P733:AG733),"0")+IF($L$1=19,SUM($P733:AH733),"0")+IF($L$1=20,SUM($P733:AI733),"0")+IF($L$1=21,SUM($P733:AJ733),"0")+IF($L$1=22,SUM($P733:AK733),"0")+IF($L$1=23,SUM($P733:AL733),"0")+IF($L$1=24,SUM($P733:AM733),"0"),2),IF(BC733=0,(SUMIF($AP$11:$AP$1010,B733,$BC$11:$BC$1010)),BC733))</f>
        <v>0</v>
      </c>
      <c r="M733" s="163" t="n">
        <f aca="false">IF(G733=0,0,(L733/G733)*100)</f>
        <v>0</v>
      </c>
      <c r="N733" s="168" t="str">
        <f aca="false">IF(B733&gt;0,"ok","ocultar")</f>
        <v>ocultar</v>
      </c>
      <c r="O733" s="650"/>
      <c r="P733" s="724"/>
      <c r="Q733" s="725"/>
      <c r="R733" s="725"/>
      <c r="S733" s="725"/>
      <c r="T733" s="725"/>
      <c r="U733" s="725"/>
      <c r="V733" s="725"/>
      <c r="W733" s="725"/>
      <c r="X733" s="725"/>
      <c r="Y733" s="725"/>
      <c r="Z733" s="725"/>
      <c r="AA733" s="726"/>
      <c r="AB733" s="726"/>
      <c r="AC733" s="726"/>
      <c r="AD733" s="726"/>
      <c r="AE733" s="726"/>
      <c r="AF733" s="726"/>
      <c r="AG733" s="726"/>
      <c r="AH733" s="726"/>
      <c r="AI733" s="726"/>
      <c r="AJ733" s="726"/>
      <c r="AK733" s="726"/>
      <c r="AL733" s="726"/>
      <c r="AM733" s="727"/>
      <c r="AO733" s="728" t="n">
        <f aca="false">IF(E733&lt;&gt;0,G733,0)</f>
        <v>0</v>
      </c>
      <c r="AP733" s="157" t="n">
        <f aca="false">IF(B733=0,AP732,IF(ISNONTEXT(B733)=TRUE(),INT(B733),INT(LEFT(B733,FIND(".",B733)-1))))</f>
        <v>3</v>
      </c>
      <c r="AQ733" s="157" t="str">
        <f aca="false">IF(AQ734=1,1,IF(B733&lt;&gt;0,1,IF(C733&lt;&gt;0,1,IF(D733&lt;&gt;0,1,IF(E733&lt;&gt;0,1,"")))))</f>
        <v/>
      </c>
      <c r="AR733" s="157" t="str">
        <f aca="false">IF(AP733=0," ",IF(AP733&lt;&gt;AP732,AP733," "))</f>
        <v> </v>
      </c>
      <c r="AS733" s="732"/>
      <c r="AT733" s="730" t="n">
        <f aca="false">IF(AP733&lt;&gt;AR733,(IF('ORÇ.GLOBAL P CAIXA'!I734="",J733*(INFORMAÇÕES!$Q$99/INFORMAÇÕES!$Q$102),IF('ORÇ.GLOBAL P CAIXA'!I734="R",J733,0))),0)</f>
        <v>0</v>
      </c>
      <c r="AU733" s="75" t="n">
        <f aca="false">IF(AP733&lt;&gt;AR733,(IF('ORÇ.GLOBAL P CAIXA'!I734="",J733*(INFORMAÇÕES!$Q$100/INFORMAÇÕES!$Q$102),IF('ORÇ.GLOBAL P CAIXA'!I734="C",J733,0))),0)</f>
        <v>0</v>
      </c>
      <c r="AV733" s="75" t="n">
        <f aca="false">IF(AP733&lt;&gt;AR733,(IF('ORÇ.GLOBAL P CAIXA'!I734="",J733*INFORMAÇÕES!$U$115,IF('ORÇ.GLOBAL P CAIXA'!I734="CF",J733,0))),0)</f>
        <v>0</v>
      </c>
      <c r="AW733" s="75" t="n">
        <f aca="false">IF(AP733&lt;&gt;AR733,(IF('ORÇ.GLOBAL P CAIXA'!I734="",J733*INFORMAÇÕES!$U$116,IF('ORÇ.GLOBAL P CAIXA'!I734="O",J733,0))),0)</f>
        <v>0</v>
      </c>
      <c r="AX733" s="731" t="n">
        <f aca="false">IF(E733&lt;&gt;0,J733,0)</f>
        <v>0</v>
      </c>
      <c r="AY733" s="730" t="n">
        <f aca="false">IF(AP733&lt;&gt;AR733,(IF('ORÇ.GLOBAL P CAIXA'!I734="",L733*(INFORMAÇÕES!$Q$99/INFORMAÇÕES!$Q$102),IF('ORÇ.GLOBAL P CAIXA'!I734="R",L733,0))),0)</f>
        <v>0</v>
      </c>
      <c r="AZ733" s="75" t="n">
        <f aca="false">IF(AP733&lt;&gt;AR733,(IF('ORÇ.GLOBAL P CAIXA'!I734="",L733*(INFORMAÇÕES!$Q$100/INFORMAÇÕES!$Q$102),IF('ORÇ.GLOBAL P CAIXA'!I734="C",L733,0))),0)</f>
        <v>0</v>
      </c>
      <c r="BA733" s="75" t="n">
        <f aca="false">IF(AP733&lt;&gt;AR733,(IF('ORÇ.GLOBAL P CAIXA'!I734="",L733*INFORMAÇÕES!$U$115,IF('ORÇ.GLOBAL P CAIXA'!I734="CF",L733,0))),0)</f>
        <v>0</v>
      </c>
      <c r="BB733" s="75" t="n">
        <f aca="false">IF(AP733&lt;&gt;AR733,(IF('ORÇ.GLOBAL P CAIXA'!I734="",L733*INFORMAÇÕES!$U$116,IF('ORÇ.GLOBAL P CAIXA'!I734="O",L733,0))),0)</f>
        <v>0</v>
      </c>
      <c r="BC733" s="731" t="n">
        <f aca="false">IF(E733&lt;&gt;0,L733,0)</f>
        <v>0</v>
      </c>
    </row>
    <row r="734" s="174" customFormat="true" ht="14.25" hidden="false" customHeight="false" outlineLevel="0" collapsed="false">
      <c r="A734" s="159" t="n">
        <v>724</v>
      </c>
      <c r="B734" s="160" t="n">
        <f aca="false">'ORÇ.REPROG. P CAIXA'!B736</f>
        <v>0</v>
      </c>
      <c r="C734" s="723" t="n">
        <f aca="false">'ORÇ.REPROG. P CAIXA'!C736</f>
        <v>0</v>
      </c>
      <c r="D734" s="162" t="n">
        <f aca="false">'ORÇ.REPROG. P CAIXA'!D736</f>
        <v>0</v>
      </c>
      <c r="E734" s="163" t="n">
        <f aca="false">IF('BM GLOBAL'!$P$1&lt;&gt;0,'ORÇ.REPROG. P CAIXA'!E736,'ORÇ.REPROG. P CAIXA'!H736)</f>
        <v>0</v>
      </c>
      <c r="F734" s="163" t="n">
        <f aca="false">IF('BM GLOBAL'!$P$1&lt;&gt;0,IF('ORÇ.GLOBAL P CAIXA'!K735=0,'ORÇ.GLOBAL EMPRESA'!G735,'ORÇ.GLOBAL P CAIXA'!F735),'ORÇ.REPROG. P CAIXA'!I736)</f>
        <v>0</v>
      </c>
      <c r="G734" s="163" t="n">
        <f aca="false">IF(E734&lt;&gt;0,ROUND(E734*F734,2),IF(AO734=0,(SUMIF('ORÇ.REPROG. P CAIXA'!$AC$13:$AC$1012,B734,$AO$11:$AO$1010)),AO734))</f>
        <v>0</v>
      </c>
      <c r="H734" s="163" t="n">
        <f aca="false">IF(J734&lt;&gt;0,IF(E734&lt;&gt;0,J734/F734,0),0)</f>
        <v>0</v>
      </c>
      <c r="I734" s="163" t="n">
        <f aca="false">IF(L734&lt;&gt;0,IF(E734&lt;&gt;0,L734/F734,0),0)</f>
        <v>0</v>
      </c>
      <c r="J734" s="163" t="n">
        <f aca="false">IF(E734&lt;&gt;0,ROUND(INDEX($P$11:$AM$1010,$A734,$L$1),2),IF(AX734=0,(SUMIF($AP$11:$AP$1010,B734,$AX$11:$AX$1010)),AX734))</f>
        <v>0</v>
      </c>
      <c r="K734" s="163" t="n">
        <f aca="false">IF(G734=0,0,(J734/G734)*100)</f>
        <v>0</v>
      </c>
      <c r="L734" s="163" t="n">
        <f aca="false">IF(E734&lt;&gt;0,ROUND(IF($L$1=1,SUM(P734),"0")+IF($L$1=2,SUM($P734:Q734),"0")+IF($L$1=3,SUM($P734:R734),"0")+IF($L$1=4,SUM($P734:S734),"0")+IF($L$1=5,SUM($P734:T734),"0")+IF($L$1=6,SUM($P734:U734),"0")+IF($L$1=7,SUM($P734:V734),"0")+IF($L$1=8,SUM($P734:W734),"0")+IF($L$1=9,SUM($P734:X734),"0")+IF($L$1=10,SUM($P734:Y734),"0")+IF($L$1=11,SUM($P734:Z734),"0")+IF($L$1=12,SUM($P734:AA734),"0")+IF($L$1=13,SUM($P734:AB734),"0")+IF($L$1=14,SUM($P734:AC734),"0")+IF($L$1=15,SUM($P734:AD734),"0")+IF($L$1=16,SUM($P734:AE734),"0")+IF($L$1=17,SUM($P734:AF734),"0")+IF($L$1=18,SUM($P734:AG734),"0")+IF($L$1=19,SUM($P734:AH734),"0")+IF($L$1=20,SUM($P734:AI734),"0")+IF($L$1=21,SUM($P734:AJ734),"0")+IF($L$1=22,SUM($P734:AK734),"0")+IF($L$1=23,SUM($P734:AL734),"0")+IF($L$1=24,SUM($P734:AM734),"0"),2),IF(BC734=0,(SUMIF($AP$11:$AP$1010,B734,$BC$11:$BC$1010)),BC734))</f>
        <v>0</v>
      </c>
      <c r="M734" s="163" t="n">
        <f aca="false">IF(G734=0,0,(L734/G734)*100)</f>
        <v>0</v>
      </c>
      <c r="N734" s="168" t="str">
        <f aca="false">IF(B734&gt;0,"ok","ocultar")</f>
        <v>ocultar</v>
      </c>
      <c r="O734" s="650"/>
      <c r="P734" s="724"/>
      <c r="Q734" s="725"/>
      <c r="R734" s="725"/>
      <c r="S734" s="725"/>
      <c r="T734" s="725"/>
      <c r="U734" s="725"/>
      <c r="V734" s="725"/>
      <c r="W734" s="725"/>
      <c r="X734" s="725"/>
      <c r="Y734" s="725"/>
      <c r="Z734" s="725"/>
      <c r="AA734" s="726"/>
      <c r="AB734" s="726"/>
      <c r="AC734" s="726"/>
      <c r="AD734" s="726"/>
      <c r="AE734" s="726"/>
      <c r="AF734" s="726"/>
      <c r="AG734" s="726"/>
      <c r="AH734" s="726"/>
      <c r="AI734" s="726"/>
      <c r="AJ734" s="726"/>
      <c r="AK734" s="726"/>
      <c r="AL734" s="726"/>
      <c r="AM734" s="727"/>
      <c r="AO734" s="728" t="n">
        <f aca="false">IF(E734&lt;&gt;0,G734,0)</f>
        <v>0</v>
      </c>
      <c r="AP734" s="157" t="n">
        <f aca="false">IF(B734=0,AP733,IF(ISNONTEXT(B734)=TRUE(),INT(B734),INT(LEFT(B734,FIND(".",B734)-1))))</f>
        <v>3</v>
      </c>
      <c r="AQ734" s="157" t="str">
        <f aca="false">IF(AQ735=1,1,IF(B734&lt;&gt;0,1,IF(C734&lt;&gt;0,1,IF(D734&lt;&gt;0,1,IF(E734&lt;&gt;0,1,"")))))</f>
        <v/>
      </c>
      <c r="AR734" s="157" t="str">
        <f aca="false">IF(AP734=0," ",IF(AP734&lt;&gt;AP733,AP734," "))</f>
        <v> </v>
      </c>
      <c r="AS734" s="732"/>
      <c r="AT734" s="730" t="n">
        <f aca="false">IF(AP734&lt;&gt;AR734,(IF('ORÇ.GLOBAL P CAIXA'!I735="",J734*(INFORMAÇÕES!$Q$99/INFORMAÇÕES!$Q$102),IF('ORÇ.GLOBAL P CAIXA'!I735="R",J734,0))),0)</f>
        <v>0</v>
      </c>
      <c r="AU734" s="75" t="n">
        <f aca="false">IF(AP734&lt;&gt;AR734,(IF('ORÇ.GLOBAL P CAIXA'!I735="",J734*(INFORMAÇÕES!$Q$100/INFORMAÇÕES!$Q$102),IF('ORÇ.GLOBAL P CAIXA'!I735="C",J734,0))),0)</f>
        <v>0</v>
      </c>
      <c r="AV734" s="75" t="n">
        <f aca="false">IF(AP734&lt;&gt;AR734,(IF('ORÇ.GLOBAL P CAIXA'!I735="",J734*INFORMAÇÕES!$U$115,IF('ORÇ.GLOBAL P CAIXA'!I735="CF",J734,0))),0)</f>
        <v>0</v>
      </c>
      <c r="AW734" s="75" t="n">
        <f aca="false">IF(AP734&lt;&gt;AR734,(IF('ORÇ.GLOBAL P CAIXA'!I735="",J734*INFORMAÇÕES!$U$116,IF('ORÇ.GLOBAL P CAIXA'!I735="O",J734,0))),0)</f>
        <v>0</v>
      </c>
      <c r="AX734" s="731" t="n">
        <f aca="false">IF(E734&lt;&gt;0,J734,0)</f>
        <v>0</v>
      </c>
      <c r="AY734" s="730" t="n">
        <f aca="false">IF(AP734&lt;&gt;AR734,(IF('ORÇ.GLOBAL P CAIXA'!I735="",L734*(INFORMAÇÕES!$Q$99/INFORMAÇÕES!$Q$102),IF('ORÇ.GLOBAL P CAIXA'!I735="R",L734,0))),0)</f>
        <v>0</v>
      </c>
      <c r="AZ734" s="75" t="n">
        <f aca="false">IF(AP734&lt;&gt;AR734,(IF('ORÇ.GLOBAL P CAIXA'!I735="",L734*(INFORMAÇÕES!$Q$100/INFORMAÇÕES!$Q$102),IF('ORÇ.GLOBAL P CAIXA'!I735="C",L734,0))),0)</f>
        <v>0</v>
      </c>
      <c r="BA734" s="75" t="n">
        <f aca="false">IF(AP734&lt;&gt;AR734,(IF('ORÇ.GLOBAL P CAIXA'!I735="",L734*INFORMAÇÕES!$U$115,IF('ORÇ.GLOBAL P CAIXA'!I735="CF",L734,0))),0)</f>
        <v>0</v>
      </c>
      <c r="BB734" s="75" t="n">
        <f aca="false">IF(AP734&lt;&gt;AR734,(IF('ORÇ.GLOBAL P CAIXA'!I735="",L734*INFORMAÇÕES!$U$116,IF('ORÇ.GLOBAL P CAIXA'!I735="O",L734,0))),0)</f>
        <v>0</v>
      </c>
      <c r="BC734" s="731" t="n">
        <f aca="false">IF(E734&lt;&gt;0,L734,0)</f>
        <v>0</v>
      </c>
    </row>
    <row r="735" s="174" customFormat="true" ht="14.25" hidden="false" customHeight="false" outlineLevel="0" collapsed="false">
      <c r="A735" s="159" t="n">
        <v>725</v>
      </c>
      <c r="B735" s="160" t="n">
        <f aca="false">'ORÇ.REPROG. P CAIXA'!B737</f>
        <v>0</v>
      </c>
      <c r="C735" s="723" t="n">
        <f aca="false">'ORÇ.REPROG. P CAIXA'!C737</f>
        <v>0</v>
      </c>
      <c r="D735" s="162" t="n">
        <f aca="false">'ORÇ.REPROG. P CAIXA'!D737</f>
        <v>0</v>
      </c>
      <c r="E735" s="163" t="n">
        <f aca="false">IF('BM GLOBAL'!$P$1&lt;&gt;0,'ORÇ.REPROG. P CAIXA'!E737,'ORÇ.REPROG. P CAIXA'!H737)</f>
        <v>0</v>
      </c>
      <c r="F735" s="163" t="n">
        <f aca="false">IF('BM GLOBAL'!$P$1&lt;&gt;0,IF('ORÇ.GLOBAL P CAIXA'!K736=0,'ORÇ.GLOBAL EMPRESA'!G736,'ORÇ.GLOBAL P CAIXA'!F736),'ORÇ.REPROG. P CAIXA'!I737)</f>
        <v>0</v>
      </c>
      <c r="G735" s="163" t="n">
        <f aca="false">IF(E735&lt;&gt;0,ROUND(E735*F735,2),IF(AO735=0,(SUMIF('ORÇ.REPROG. P CAIXA'!$AC$13:$AC$1012,B735,$AO$11:$AO$1010)),AO735))</f>
        <v>0</v>
      </c>
      <c r="H735" s="163" t="n">
        <f aca="false">IF(J735&lt;&gt;0,IF(E735&lt;&gt;0,J735/F735,0),0)</f>
        <v>0</v>
      </c>
      <c r="I735" s="163" t="n">
        <f aca="false">IF(L735&lt;&gt;0,IF(E735&lt;&gt;0,L735/F735,0),0)</f>
        <v>0</v>
      </c>
      <c r="J735" s="163" t="n">
        <f aca="false">IF(E735&lt;&gt;0,ROUND(INDEX($P$11:$AM$1010,$A735,$L$1),2),IF(AX735=0,(SUMIF($AP$11:$AP$1010,B735,$AX$11:$AX$1010)),AX735))</f>
        <v>0</v>
      </c>
      <c r="K735" s="163" t="n">
        <f aca="false">IF(G735=0,0,(J735/G735)*100)</f>
        <v>0</v>
      </c>
      <c r="L735" s="163" t="n">
        <f aca="false">IF(E735&lt;&gt;0,ROUND(IF($L$1=1,SUM(P735),"0")+IF($L$1=2,SUM($P735:Q735),"0")+IF($L$1=3,SUM($P735:R735),"0")+IF($L$1=4,SUM($P735:S735),"0")+IF($L$1=5,SUM($P735:T735),"0")+IF($L$1=6,SUM($P735:U735),"0")+IF($L$1=7,SUM($P735:V735),"0")+IF($L$1=8,SUM($P735:W735),"0")+IF($L$1=9,SUM($P735:X735),"0")+IF($L$1=10,SUM($P735:Y735),"0")+IF($L$1=11,SUM($P735:Z735),"0")+IF($L$1=12,SUM($P735:AA735),"0")+IF($L$1=13,SUM($P735:AB735),"0")+IF($L$1=14,SUM($P735:AC735),"0")+IF($L$1=15,SUM($P735:AD735),"0")+IF($L$1=16,SUM($P735:AE735),"0")+IF($L$1=17,SUM($P735:AF735),"0")+IF($L$1=18,SUM($P735:AG735),"0")+IF($L$1=19,SUM($P735:AH735),"0")+IF($L$1=20,SUM($P735:AI735),"0")+IF($L$1=21,SUM($P735:AJ735),"0")+IF($L$1=22,SUM($P735:AK735),"0")+IF($L$1=23,SUM($P735:AL735),"0")+IF($L$1=24,SUM($P735:AM735),"0"),2),IF(BC735=0,(SUMIF($AP$11:$AP$1010,B735,$BC$11:$BC$1010)),BC735))</f>
        <v>0</v>
      </c>
      <c r="M735" s="163" t="n">
        <f aca="false">IF(G735=0,0,(L735/G735)*100)</f>
        <v>0</v>
      </c>
      <c r="N735" s="168" t="str">
        <f aca="false">IF(B735&gt;0,"ok","ocultar")</f>
        <v>ocultar</v>
      </c>
      <c r="O735" s="650"/>
      <c r="P735" s="724"/>
      <c r="Q735" s="725"/>
      <c r="R735" s="725"/>
      <c r="S735" s="725"/>
      <c r="T735" s="725"/>
      <c r="U735" s="725"/>
      <c r="V735" s="725"/>
      <c r="W735" s="725"/>
      <c r="X735" s="725"/>
      <c r="Y735" s="725"/>
      <c r="Z735" s="725"/>
      <c r="AA735" s="726"/>
      <c r="AB735" s="726"/>
      <c r="AC735" s="726"/>
      <c r="AD735" s="726"/>
      <c r="AE735" s="726"/>
      <c r="AF735" s="726"/>
      <c r="AG735" s="726"/>
      <c r="AH735" s="726"/>
      <c r="AI735" s="726"/>
      <c r="AJ735" s="726"/>
      <c r="AK735" s="726"/>
      <c r="AL735" s="726"/>
      <c r="AM735" s="727"/>
      <c r="AO735" s="728" t="n">
        <f aca="false">IF(E735&lt;&gt;0,G735,0)</f>
        <v>0</v>
      </c>
      <c r="AP735" s="157" t="n">
        <f aca="false">IF(B735=0,AP734,IF(ISNONTEXT(B735)=TRUE(),INT(B735),INT(LEFT(B735,FIND(".",B735)-1))))</f>
        <v>3</v>
      </c>
      <c r="AQ735" s="157" t="str">
        <f aca="false">IF(AQ736=1,1,IF(B735&lt;&gt;0,1,IF(C735&lt;&gt;0,1,IF(D735&lt;&gt;0,1,IF(E735&lt;&gt;0,1,"")))))</f>
        <v/>
      </c>
      <c r="AR735" s="157" t="str">
        <f aca="false">IF(AP735=0," ",IF(AP735&lt;&gt;AP734,AP735," "))</f>
        <v> </v>
      </c>
      <c r="AS735" s="732"/>
      <c r="AT735" s="730" t="n">
        <f aca="false">IF(AP735&lt;&gt;AR735,(IF('ORÇ.GLOBAL P CAIXA'!I736="",J735*(INFORMAÇÕES!$Q$99/INFORMAÇÕES!$Q$102),IF('ORÇ.GLOBAL P CAIXA'!I736="R",J735,0))),0)</f>
        <v>0</v>
      </c>
      <c r="AU735" s="75" t="n">
        <f aca="false">IF(AP735&lt;&gt;AR735,(IF('ORÇ.GLOBAL P CAIXA'!I736="",J735*(INFORMAÇÕES!$Q$100/INFORMAÇÕES!$Q$102),IF('ORÇ.GLOBAL P CAIXA'!I736="C",J735,0))),0)</f>
        <v>0</v>
      </c>
      <c r="AV735" s="75" t="n">
        <f aca="false">IF(AP735&lt;&gt;AR735,(IF('ORÇ.GLOBAL P CAIXA'!I736="",J735*INFORMAÇÕES!$U$115,IF('ORÇ.GLOBAL P CAIXA'!I736="CF",J735,0))),0)</f>
        <v>0</v>
      </c>
      <c r="AW735" s="75" t="n">
        <f aca="false">IF(AP735&lt;&gt;AR735,(IF('ORÇ.GLOBAL P CAIXA'!I736="",J735*INFORMAÇÕES!$U$116,IF('ORÇ.GLOBAL P CAIXA'!I736="O",J735,0))),0)</f>
        <v>0</v>
      </c>
      <c r="AX735" s="731" t="n">
        <f aca="false">IF(E735&lt;&gt;0,J735,0)</f>
        <v>0</v>
      </c>
      <c r="AY735" s="730" t="n">
        <f aca="false">IF(AP735&lt;&gt;AR735,(IF('ORÇ.GLOBAL P CAIXA'!I736="",L735*(INFORMAÇÕES!$Q$99/INFORMAÇÕES!$Q$102),IF('ORÇ.GLOBAL P CAIXA'!I736="R",L735,0))),0)</f>
        <v>0</v>
      </c>
      <c r="AZ735" s="75" t="n">
        <f aca="false">IF(AP735&lt;&gt;AR735,(IF('ORÇ.GLOBAL P CAIXA'!I736="",L735*(INFORMAÇÕES!$Q$100/INFORMAÇÕES!$Q$102),IF('ORÇ.GLOBAL P CAIXA'!I736="C",L735,0))),0)</f>
        <v>0</v>
      </c>
      <c r="BA735" s="75" t="n">
        <f aca="false">IF(AP735&lt;&gt;AR735,(IF('ORÇ.GLOBAL P CAIXA'!I736="",L735*INFORMAÇÕES!$U$115,IF('ORÇ.GLOBAL P CAIXA'!I736="CF",L735,0))),0)</f>
        <v>0</v>
      </c>
      <c r="BB735" s="75" t="n">
        <f aca="false">IF(AP735&lt;&gt;AR735,(IF('ORÇ.GLOBAL P CAIXA'!I736="",L735*INFORMAÇÕES!$U$116,IF('ORÇ.GLOBAL P CAIXA'!I736="O",L735,0))),0)</f>
        <v>0</v>
      </c>
      <c r="BC735" s="731" t="n">
        <f aca="false">IF(E735&lt;&gt;0,L735,0)</f>
        <v>0</v>
      </c>
    </row>
    <row r="736" s="174" customFormat="true" ht="14.25" hidden="false" customHeight="false" outlineLevel="0" collapsed="false">
      <c r="A736" s="159" t="n">
        <v>726</v>
      </c>
      <c r="B736" s="160" t="n">
        <f aca="false">'ORÇ.REPROG. P CAIXA'!B738</f>
        <v>0</v>
      </c>
      <c r="C736" s="723" t="n">
        <f aca="false">'ORÇ.REPROG. P CAIXA'!C738</f>
        <v>0</v>
      </c>
      <c r="D736" s="162" t="n">
        <f aca="false">'ORÇ.REPROG. P CAIXA'!D738</f>
        <v>0</v>
      </c>
      <c r="E736" s="163" t="n">
        <f aca="false">IF('BM GLOBAL'!$P$1&lt;&gt;0,'ORÇ.REPROG. P CAIXA'!E738,'ORÇ.REPROG. P CAIXA'!H738)</f>
        <v>0</v>
      </c>
      <c r="F736" s="163" t="n">
        <f aca="false">IF('BM GLOBAL'!$P$1&lt;&gt;0,IF('ORÇ.GLOBAL P CAIXA'!K737=0,'ORÇ.GLOBAL EMPRESA'!G737,'ORÇ.GLOBAL P CAIXA'!F737),'ORÇ.REPROG. P CAIXA'!I738)</f>
        <v>0</v>
      </c>
      <c r="G736" s="163" t="n">
        <f aca="false">IF(E736&lt;&gt;0,ROUND(E736*F736,2),IF(AO736=0,(SUMIF('ORÇ.REPROG. P CAIXA'!$AC$13:$AC$1012,B736,$AO$11:$AO$1010)),AO736))</f>
        <v>0</v>
      </c>
      <c r="H736" s="163" t="n">
        <f aca="false">IF(J736&lt;&gt;0,IF(E736&lt;&gt;0,J736/F736,0),0)</f>
        <v>0</v>
      </c>
      <c r="I736" s="163" t="n">
        <f aca="false">IF(L736&lt;&gt;0,IF(E736&lt;&gt;0,L736/F736,0),0)</f>
        <v>0</v>
      </c>
      <c r="J736" s="163" t="n">
        <f aca="false">IF(E736&lt;&gt;0,ROUND(INDEX($P$11:$AM$1010,$A736,$L$1),2),IF(AX736=0,(SUMIF($AP$11:$AP$1010,B736,$AX$11:$AX$1010)),AX736))</f>
        <v>0</v>
      </c>
      <c r="K736" s="163" t="n">
        <f aca="false">IF(G736=0,0,(J736/G736)*100)</f>
        <v>0</v>
      </c>
      <c r="L736" s="163" t="n">
        <f aca="false">IF(E736&lt;&gt;0,ROUND(IF($L$1=1,SUM(P736),"0")+IF($L$1=2,SUM($P736:Q736),"0")+IF($L$1=3,SUM($P736:R736),"0")+IF($L$1=4,SUM($P736:S736),"0")+IF($L$1=5,SUM($P736:T736),"0")+IF($L$1=6,SUM($P736:U736),"0")+IF($L$1=7,SUM($P736:V736),"0")+IF($L$1=8,SUM($P736:W736),"0")+IF($L$1=9,SUM($P736:X736),"0")+IF($L$1=10,SUM($P736:Y736),"0")+IF($L$1=11,SUM($P736:Z736),"0")+IF($L$1=12,SUM($P736:AA736),"0")+IF($L$1=13,SUM($P736:AB736),"0")+IF($L$1=14,SUM($P736:AC736),"0")+IF($L$1=15,SUM($P736:AD736),"0")+IF($L$1=16,SUM($P736:AE736),"0")+IF($L$1=17,SUM($P736:AF736),"0")+IF($L$1=18,SUM($P736:AG736),"0")+IF($L$1=19,SUM($P736:AH736),"0")+IF($L$1=20,SUM($P736:AI736),"0")+IF($L$1=21,SUM($P736:AJ736),"0")+IF($L$1=22,SUM($P736:AK736),"0")+IF($L$1=23,SUM($P736:AL736),"0")+IF($L$1=24,SUM($P736:AM736),"0"),2),IF(BC736=0,(SUMIF($AP$11:$AP$1010,B736,$BC$11:$BC$1010)),BC736))</f>
        <v>0</v>
      </c>
      <c r="M736" s="163" t="n">
        <f aca="false">IF(G736=0,0,(L736/G736)*100)</f>
        <v>0</v>
      </c>
      <c r="N736" s="168" t="str">
        <f aca="false">IF(B736&gt;0,"ok","ocultar")</f>
        <v>ocultar</v>
      </c>
      <c r="O736" s="650"/>
      <c r="P736" s="724"/>
      <c r="Q736" s="725"/>
      <c r="R736" s="725"/>
      <c r="S736" s="725"/>
      <c r="T736" s="725"/>
      <c r="U736" s="725"/>
      <c r="V736" s="725"/>
      <c r="W736" s="725"/>
      <c r="X736" s="725"/>
      <c r="Y736" s="725"/>
      <c r="Z736" s="725"/>
      <c r="AA736" s="726"/>
      <c r="AB736" s="726"/>
      <c r="AC736" s="726"/>
      <c r="AD736" s="726"/>
      <c r="AE736" s="726"/>
      <c r="AF736" s="726"/>
      <c r="AG736" s="726"/>
      <c r="AH736" s="726"/>
      <c r="AI736" s="726"/>
      <c r="AJ736" s="726"/>
      <c r="AK736" s="726"/>
      <c r="AL736" s="726"/>
      <c r="AM736" s="727"/>
      <c r="AO736" s="728" t="n">
        <f aca="false">IF(E736&lt;&gt;0,G736,0)</f>
        <v>0</v>
      </c>
      <c r="AP736" s="157" t="n">
        <f aca="false">IF(B736=0,AP735,IF(ISNONTEXT(B736)=TRUE(),INT(B736),INT(LEFT(B736,FIND(".",B736)-1))))</f>
        <v>3</v>
      </c>
      <c r="AQ736" s="157" t="str">
        <f aca="false">IF(AQ737=1,1,IF(B736&lt;&gt;0,1,IF(C736&lt;&gt;0,1,IF(D736&lt;&gt;0,1,IF(E736&lt;&gt;0,1,"")))))</f>
        <v/>
      </c>
      <c r="AR736" s="157" t="str">
        <f aca="false">IF(AP736=0," ",IF(AP736&lt;&gt;AP735,AP736," "))</f>
        <v> </v>
      </c>
      <c r="AS736" s="732"/>
      <c r="AT736" s="730" t="n">
        <f aca="false">IF(AP736&lt;&gt;AR736,(IF('ORÇ.GLOBAL P CAIXA'!I737="",J736*(INFORMAÇÕES!$Q$99/INFORMAÇÕES!$Q$102),IF('ORÇ.GLOBAL P CAIXA'!I737="R",J736,0))),0)</f>
        <v>0</v>
      </c>
      <c r="AU736" s="75" t="n">
        <f aca="false">IF(AP736&lt;&gt;AR736,(IF('ORÇ.GLOBAL P CAIXA'!I737="",J736*(INFORMAÇÕES!$Q$100/INFORMAÇÕES!$Q$102),IF('ORÇ.GLOBAL P CAIXA'!I737="C",J736,0))),0)</f>
        <v>0</v>
      </c>
      <c r="AV736" s="75" t="n">
        <f aca="false">IF(AP736&lt;&gt;AR736,(IF('ORÇ.GLOBAL P CAIXA'!I737="",J736*INFORMAÇÕES!$U$115,IF('ORÇ.GLOBAL P CAIXA'!I737="CF",J736,0))),0)</f>
        <v>0</v>
      </c>
      <c r="AW736" s="75" t="n">
        <f aca="false">IF(AP736&lt;&gt;AR736,(IF('ORÇ.GLOBAL P CAIXA'!I737="",J736*INFORMAÇÕES!$U$116,IF('ORÇ.GLOBAL P CAIXA'!I737="O",J736,0))),0)</f>
        <v>0</v>
      </c>
      <c r="AX736" s="731" t="n">
        <f aca="false">IF(E736&lt;&gt;0,J736,0)</f>
        <v>0</v>
      </c>
      <c r="AY736" s="730" t="n">
        <f aca="false">IF(AP736&lt;&gt;AR736,(IF('ORÇ.GLOBAL P CAIXA'!I737="",L736*(INFORMAÇÕES!$Q$99/INFORMAÇÕES!$Q$102),IF('ORÇ.GLOBAL P CAIXA'!I737="R",L736,0))),0)</f>
        <v>0</v>
      </c>
      <c r="AZ736" s="75" t="n">
        <f aca="false">IF(AP736&lt;&gt;AR736,(IF('ORÇ.GLOBAL P CAIXA'!I737="",L736*(INFORMAÇÕES!$Q$100/INFORMAÇÕES!$Q$102),IF('ORÇ.GLOBAL P CAIXA'!I737="C",L736,0))),0)</f>
        <v>0</v>
      </c>
      <c r="BA736" s="75" t="n">
        <f aca="false">IF(AP736&lt;&gt;AR736,(IF('ORÇ.GLOBAL P CAIXA'!I737="",L736*INFORMAÇÕES!$U$115,IF('ORÇ.GLOBAL P CAIXA'!I737="CF",L736,0))),0)</f>
        <v>0</v>
      </c>
      <c r="BB736" s="75" t="n">
        <f aca="false">IF(AP736&lt;&gt;AR736,(IF('ORÇ.GLOBAL P CAIXA'!I737="",L736*INFORMAÇÕES!$U$116,IF('ORÇ.GLOBAL P CAIXA'!I737="O",L736,0))),0)</f>
        <v>0</v>
      </c>
      <c r="BC736" s="731" t="n">
        <f aca="false">IF(E736&lt;&gt;0,L736,0)</f>
        <v>0</v>
      </c>
    </row>
    <row r="737" s="174" customFormat="true" ht="14.25" hidden="false" customHeight="false" outlineLevel="0" collapsed="false">
      <c r="A737" s="159" t="n">
        <v>727</v>
      </c>
      <c r="B737" s="160" t="n">
        <f aca="false">'ORÇ.REPROG. P CAIXA'!B739</f>
        <v>0</v>
      </c>
      <c r="C737" s="723" t="n">
        <f aca="false">'ORÇ.REPROG. P CAIXA'!C739</f>
        <v>0</v>
      </c>
      <c r="D737" s="162" t="n">
        <f aca="false">'ORÇ.REPROG. P CAIXA'!D739</f>
        <v>0</v>
      </c>
      <c r="E737" s="163" t="n">
        <f aca="false">IF('BM GLOBAL'!$P$1&lt;&gt;0,'ORÇ.REPROG. P CAIXA'!E739,'ORÇ.REPROG. P CAIXA'!H739)</f>
        <v>0</v>
      </c>
      <c r="F737" s="163" t="n">
        <f aca="false">IF('BM GLOBAL'!$P$1&lt;&gt;0,IF('ORÇ.GLOBAL P CAIXA'!K738=0,'ORÇ.GLOBAL EMPRESA'!G738,'ORÇ.GLOBAL P CAIXA'!F738),'ORÇ.REPROG. P CAIXA'!I739)</f>
        <v>0</v>
      </c>
      <c r="G737" s="163" t="n">
        <f aca="false">IF(E737&lt;&gt;0,ROUND(E737*F737,2),IF(AO737=0,(SUMIF('ORÇ.REPROG. P CAIXA'!$AC$13:$AC$1012,B737,$AO$11:$AO$1010)),AO737))</f>
        <v>0</v>
      </c>
      <c r="H737" s="163" t="n">
        <f aca="false">IF(J737&lt;&gt;0,IF(E737&lt;&gt;0,J737/F737,0),0)</f>
        <v>0</v>
      </c>
      <c r="I737" s="163" t="n">
        <f aca="false">IF(L737&lt;&gt;0,IF(E737&lt;&gt;0,L737/F737,0),0)</f>
        <v>0</v>
      </c>
      <c r="J737" s="163" t="n">
        <f aca="false">IF(E737&lt;&gt;0,ROUND(INDEX($P$11:$AM$1010,$A737,$L$1),2),IF(AX737=0,(SUMIF($AP$11:$AP$1010,B737,$AX$11:$AX$1010)),AX737))</f>
        <v>0</v>
      </c>
      <c r="K737" s="163" t="n">
        <f aca="false">IF(G737=0,0,(J737/G737)*100)</f>
        <v>0</v>
      </c>
      <c r="L737" s="163" t="n">
        <f aca="false">IF(E737&lt;&gt;0,ROUND(IF($L$1=1,SUM(P737),"0")+IF($L$1=2,SUM($P737:Q737),"0")+IF($L$1=3,SUM($P737:R737),"0")+IF($L$1=4,SUM($P737:S737),"0")+IF($L$1=5,SUM($P737:T737),"0")+IF($L$1=6,SUM($P737:U737),"0")+IF($L$1=7,SUM($P737:V737),"0")+IF($L$1=8,SUM($P737:W737),"0")+IF($L$1=9,SUM($P737:X737),"0")+IF($L$1=10,SUM($P737:Y737),"0")+IF($L$1=11,SUM($P737:Z737),"0")+IF($L$1=12,SUM($P737:AA737),"0")+IF($L$1=13,SUM($P737:AB737),"0")+IF($L$1=14,SUM($P737:AC737),"0")+IF($L$1=15,SUM($P737:AD737),"0")+IF($L$1=16,SUM($P737:AE737),"0")+IF($L$1=17,SUM($P737:AF737),"0")+IF($L$1=18,SUM($P737:AG737),"0")+IF($L$1=19,SUM($P737:AH737),"0")+IF($L$1=20,SUM($P737:AI737),"0")+IF($L$1=21,SUM($P737:AJ737),"0")+IF($L$1=22,SUM($P737:AK737),"0")+IF($L$1=23,SUM($P737:AL737),"0")+IF($L$1=24,SUM($P737:AM737),"0"),2),IF(BC737=0,(SUMIF($AP$11:$AP$1010,B737,$BC$11:$BC$1010)),BC737))</f>
        <v>0</v>
      </c>
      <c r="M737" s="163" t="n">
        <f aca="false">IF(G737=0,0,(L737/G737)*100)</f>
        <v>0</v>
      </c>
      <c r="N737" s="168" t="str">
        <f aca="false">IF(B737&gt;0,"ok","ocultar")</f>
        <v>ocultar</v>
      </c>
      <c r="O737" s="650"/>
      <c r="P737" s="724"/>
      <c r="Q737" s="725"/>
      <c r="R737" s="725"/>
      <c r="S737" s="725"/>
      <c r="T737" s="725"/>
      <c r="U737" s="725"/>
      <c r="V737" s="725"/>
      <c r="W737" s="725"/>
      <c r="X737" s="725"/>
      <c r="Y737" s="725"/>
      <c r="Z737" s="725"/>
      <c r="AA737" s="726"/>
      <c r="AB737" s="726"/>
      <c r="AC737" s="726"/>
      <c r="AD737" s="726"/>
      <c r="AE737" s="726"/>
      <c r="AF737" s="726"/>
      <c r="AG737" s="726"/>
      <c r="AH737" s="726"/>
      <c r="AI737" s="726"/>
      <c r="AJ737" s="726"/>
      <c r="AK737" s="726"/>
      <c r="AL737" s="726"/>
      <c r="AM737" s="727"/>
      <c r="AO737" s="728" t="n">
        <f aca="false">IF(E737&lt;&gt;0,G737,0)</f>
        <v>0</v>
      </c>
      <c r="AP737" s="157" t="n">
        <f aca="false">IF(B737=0,AP736,IF(ISNONTEXT(B737)=TRUE(),INT(B737),INT(LEFT(B737,FIND(".",B737)-1))))</f>
        <v>3</v>
      </c>
      <c r="AQ737" s="157" t="str">
        <f aca="false">IF(AQ738=1,1,IF(B737&lt;&gt;0,1,IF(C737&lt;&gt;0,1,IF(D737&lt;&gt;0,1,IF(E737&lt;&gt;0,1,"")))))</f>
        <v/>
      </c>
      <c r="AR737" s="157" t="str">
        <f aca="false">IF(AP737=0," ",IF(AP737&lt;&gt;AP736,AP737," "))</f>
        <v> </v>
      </c>
      <c r="AS737" s="732"/>
      <c r="AT737" s="730" t="n">
        <f aca="false">IF(AP737&lt;&gt;AR737,(IF('ORÇ.GLOBAL P CAIXA'!I738="",J737*(INFORMAÇÕES!$Q$99/INFORMAÇÕES!$Q$102),IF('ORÇ.GLOBAL P CAIXA'!I738="R",J737,0))),0)</f>
        <v>0</v>
      </c>
      <c r="AU737" s="75" t="n">
        <f aca="false">IF(AP737&lt;&gt;AR737,(IF('ORÇ.GLOBAL P CAIXA'!I738="",J737*(INFORMAÇÕES!$Q$100/INFORMAÇÕES!$Q$102),IF('ORÇ.GLOBAL P CAIXA'!I738="C",J737,0))),0)</f>
        <v>0</v>
      </c>
      <c r="AV737" s="75" t="n">
        <f aca="false">IF(AP737&lt;&gt;AR737,(IF('ORÇ.GLOBAL P CAIXA'!I738="",J737*INFORMAÇÕES!$U$115,IF('ORÇ.GLOBAL P CAIXA'!I738="CF",J737,0))),0)</f>
        <v>0</v>
      </c>
      <c r="AW737" s="75" t="n">
        <f aca="false">IF(AP737&lt;&gt;AR737,(IF('ORÇ.GLOBAL P CAIXA'!I738="",J737*INFORMAÇÕES!$U$116,IF('ORÇ.GLOBAL P CAIXA'!I738="O",J737,0))),0)</f>
        <v>0</v>
      </c>
      <c r="AX737" s="731" t="n">
        <f aca="false">IF(E737&lt;&gt;0,J737,0)</f>
        <v>0</v>
      </c>
      <c r="AY737" s="730" t="n">
        <f aca="false">IF(AP737&lt;&gt;AR737,(IF('ORÇ.GLOBAL P CAIXA'!I738="",L737*(INFORMAÇÕES!$Q$99/INFORMAÇÕES!$Q$102),IF('ORÇ.GLOBAL P CAIXA'!I738="R",L737,0))),0)</f>
        <v>0</v>
      </c>
      <c r="AZ737" s="75" t="n">
        <f aca="false">IF(AP737&lt;&gt;AR737,(IF('ORÇ.GLOBAL P CAIXA'!I738="",L737*(INFORMAÇÕES!$Q$100/INFORMAÇÕES!$Q$102),IF('ORÇ.GLOBAL P CAIXA'!I738="C",L737,0))),0)</f>
        <v>0</v>
      </c>
      <c r="BA737" s="75" t="n">
        <f aca="false">IF(AP737&lt;&gt;AR737,(IF('ORÇ.GLOBAL P CAIXA'!I738="",L737*INFORMAÇÕES!$U$115,IF('ORÇ.GLOBAL P CAIXA'!I738="CF",L737,0))),0)</f>
        <v>0</v>
      </c>
      <c r="BB737" s="75" t="n">
        <f aca="false">IF(AP737&lt;&gt;AR737,(IF('ORÇ.GLOBAL P CAIXA'!I738="",L737*INFORMAÇÕES!$U$116,IF('ORÇ.GLOBAL P CAIXA'!I738="O",L737,0))),0)</f>
        <v>0</v>
      </c>
      <c r="BC737" s="731" t="n">
        <f aca="false">IF(E737&lt;&gt;0,L737,0)</f>
        <v>0</v>
      </c>
    </row>
    <row r="738" s="174" customFormat="true" ht="14.25" hidden="false" customHeight="false" outlineLevel="0" collapsed="false">
      <c r="A738" s="159" t="n">
        <v>728</v>
      </c>
      <c r="B738" s="160" t="n">
        <f aca="false">'ORÇ.REPROG. P CAIXA'!B740</f>
        <v>0</v>
      </c>
      <c r="C738" s="723" t="n">
        <f aca="false">'ORÇ.REPROG. P CAIXA'!C740</f>
        <v>0</v>
      </c>
      <c r="D738" s="162" t="n">
        <f aca="false">'ORÇ.REPROG. P CAIXA'!D740</f>
        <v>0</v>
      </c>
      <c r="E738" s="163" t="n">
        <f aca="false">IF('BM GLOBAL'!$P$1&lt;&gt;0,'ORÇ.REPROG. P CAIXA'!E740,'ORÇ.REPROG. P CAIXA'!H740)</f>
        <v>0</v>
      </c>
      <c r="F738" s="163" t="n">
        <f aca="false">IF('BM GLOBAL'!$P$1&lt;&gt;0,IF('ORÇ.GLOBAL P CAIXA'!K739=0,'ORÇ.GLOBAL EMPRESA'!G739,'ORÇ.GLOBAL P CAIXA'!F739),'ORÇ.REPROG. P CAIXA'!I740)</f>
        <v>0</v>
      </c>
      <c r="G738" s="163" t="n">
        <f aca="false">IF(E738&lt;&gt;0,ROUND(E738*F738,2),IF(AO738=0,(SUMIF('ORÇ.REPROG. P CAIXA'!$AC$13:$AC$1012,B738,$AO$11:$AO$1010)),AO738))</f>
        <v>0</v>
      </c>
      <c r="H738" s="163" t="n">
        <f aca="false">IF(J738&lt;&gt;0,IF(E738&lt;&gt;0,J738/F738,0),0)</f>
        <v>0</v>
      </c>
      <c r="I738" s="163" t="n">
        <f aca="false">IF(L738&lt;&gt;0,IF(E738&lt;&gt;0,L738/F738,0),0)</f>
        <v>0</v>
      </c>
      <c r="J738" s="163" t="n">
        <f aca="false">IF(E738&lt;&gt;0,ROUND(INDEX($P$11:$AM$1010,$A738,$L$1),2),IF(AX738=0,(SUMIF($AP$11:$AP$1010,B738,$AX$11:$AX$1010)),AX738))</f>
        <v>0</v>
      </c>
      <c r="K738" s="163" t="n">
        <f aca="false">IF(G738=0,0,(J738/G738)*100)</f>
        <v>0</v>
      </c>
      <c r="L738" s="163" t="n">
        <f aca="false">IF(E738&lt;&gt;0,ROUND(IF($L$1=1,SUM(P738),"0")+IF($L$1=2,SUM($P738:Q738),"0")+IF($L$1=3,SUM($P738:R738),"0")+IF($L$1=4,SUM($P738:S738),"0")+IF($L$1=5,SUM($P738:T738),"0")+IF($L$1=6,SUM($P738:U738),"0")+IF($L$1=7,SUM($P738:V738),"0")+IF($L$1=8,SUM($P738:W738),"0")+IF($L$1=9,SUM($P738:X738),"0")+IF($L$1=10,SUM($P738:Y738),"0")+IF($L$1=11,SUM($P738:Z738),"0")+IF($L$1=12,SUM($P738:AA738),"0")+IF($L$1=13,SUM($P738:AB738),"0")+IF($L$1=14,SUM($P738:AC738),"0")+IF($L$1=15,SUM($P738:AD738),"0")+IF($L$1=16,SUM($P738:AE738),"0")+IF($L$1=17,SUM($P738:AF738),"0")+IF($L$1=18,SUM($P738:AG738),"0")+IF($L$1=19,SUM($P738:AH738),"0")+IF($L$1=20,SUM($P738:AI738),"0")+IF($L$1=21,SUM($P738:AJ738),"0")+IF($L$1=22,SUM($P738:AK738),"0")+IF($L$1=23,SUM($P738:AL738),"0")+IF($L$1=24,SUM($P738:AM738),"0"),2),IF(BC738=0,(SUMIF($AP$11:$AP$1010,B738,$BC$11:$BC$1010)),BC738))</f>
        <v>0</v>
      </c>
      <c r="M738" s="163" t="n">
        <f aca="false">IF(G738=0,0,(L738/G738)*100)</f>
        <v>0</v>
      </c>
      <c r="N738" s="168" t="str">
        <f aca="false">IF(B738&gt;0,"ok","ocultar")</f>
        <v>ocultar</v>
      </c>
      <c r="O738" s="650"/>
      <c r="P738" s="724"/>
      <c r="Q738" s="725"/>
      <c r="R738" s="725"/>
      <c r="S738" s="725"/>
      <c r="T738" s="725"/>
      <c r="U738" s="725"/>
      <c r="V738" s="725"/>
      <c r="W738" s="725"/>
      <c r="X738" s="725"/>
      <c r="Y738" s="725"/>
      <c r="Z738" s="725"/>
      <c r="AA738" s="726"/>
      <c r="AB738" s="726"/>
      <c r="AC738" s="726"/>
      <c r="AD738" s="726"/>
      <c r="AE738" s="726"/>
      <c r="AF738" s="726"/>
      <c r="AG738" s="726"/>
      <c r="AH738" s="726"/>
      <c r="AI738" s="726"/>
      <c r="AJ738" s="726"/>
      <c r="AK738" s="726"/>
      <c r="AL738" s="726"/>
      <c r="AM738" s="727"/>
      <c r="AO738" s="728" t="n">
        <f aca="false">IF(E738&lt;&gt;0,G738,0)</f>
        <v>0</v>
      </c>
      <c r="AP738" s="157" t="n">
        <f aca="false">IF(B738=0,AP737,IF(ISNONTEXT(B738)=TRUE(),INT(B738),INT(LEFT(B738,FIND(".",B738)-1))))</f>
        <v>3</v>
      </c>
      <c r="AQ738" s="157" t="str">
        <f aca="false">IF(AQ739=1,1,IF(B738&lt;&gt;0,1,IF(C738&lt;&gt;0,1,IF(D738&lt;&gt;0,1,IF(E738&lt;&gt;0,1,"")))))</f>
        <v/>
      </c>
      <c r="AR738" s="157" t="str">
        <f aca="false">IF(AP738=0," ",IF(AP738&lt;&gt;AP737,AP738," "))</f>
        <v> </v>
      </c>
      <c r="AS738" s="732"/>
      <c r="AT738" s="730" t="n">
        <f aca="false">IF(AP738&lt;&gt;AR738,(IF('ORÇ.GLOBAL P CAIXA'!I739="",J738*(INFORMAÇÕES!$Q$99/INFORMAÇÕES!$Q$102),IF('ORÇ.GLOBAL P CAIXA'!I739="R",J738,0))),0)</f>
        <v>0</v>
      </c>
      <c r="AU738" s="75" t="n">
        <f aca="false">IF(AP738&lt;&gt;AR738,(IF('ORÇ.GLOBAL P CAIXA'!I739="",J738*(INFORMAÇÕES!$Q$100/INFORMAÇÕES!$Q$102),IF('ORÇ.GLOBAL P CAIXA'!I739="C",J738,0))),0)</f>
        <v>0</v>
      </c>
      <c r="AV738" s="75" t="n">
        <f aca="false">IF(AP738&lt;&gt;AR738,(IF('ORÇ.GLOBAL P CAIXA'!I739="",J738*INFORMAÇÕES!$U$115,IF('ORÇ.GLOBAL P CAIXA'!I739="CF",J738,0))),0)</f>
        <v>0</v>
      </c>
      <c r="AW738" s="75" t="n">
        <f aca="false">IF(AP738&lt;&gt;AR738,(IF('ORÇ.GLOBAL P CAIXA'!I739="",J738*INFORMAÇÕES!$U$116,IF('ORÇ.GLOBAL P CAIXA'!I739="O",J738,0))),0)</f>
        <v>0</v>
      </c>
      <c r="AX738" s="731" t="n">
        <f aca="false">IF(E738&lt;&gt;0,J738,0)</f>
        <v>0</v>
      </c>
      <c r="AY738" s="730" t="n">
        <f aca="false">IF(AP738&lt;&gt;AR738,(IF('ORÇ.GLOBAL P CAIXA'!I739="",L738*(INFORMAÇÕES!$Q$99/INFORMAÇÕES!$Q$102),IF('ORÇ.GLOBAL P CAIXA'!I739="R",L738,0))),0)</f>
        <v>0</v>
      </c>
      <c r="AZ738" s="75" t="n">
        <f aca="false">IF(AP738&lt;&gt;AR738,(IF('ORÇ.GLOBAL P CAIXA'!I739="",L738*(INFORMAÇÕES!$Q$100/INFORMAÇÕES!$Q$102),IF('ORÇ.GLOBAL P CAIXA'!I739="C",L738,0))),0)</f>
        <v>0</v>
      </c>
      <c r="BA738" s="75" t="n">
        <f aca="false">IF(AP738&lt;&gt;AR738,(IF('ORÇ.GLOBAL P CAIXA'!I739="",L738*INFORMAÇÕES!$U$115,IF('ORÇ.GLOBAL P CAIXA'!I739="CF",L738,0))),0)</f>
        <v>0</v>
      </c>
      <c r="BB738" s="75" t="n">
        <f aca="false">IF(AP738&lt;&gt;AR738,(IF('ORÇ.GLOBAL P CAIXA'!I739="",L738*INFORMAÇÕES!$U$116,IF('ORÇ.GLOBAL P CAIXA'!I739="O",L738,0))),0)</f>
        <v>0</v>
      </c>
      <c r="BC738" s="731" t="n">
        <f aca="false">IF(E738&lt;&gt;0,L738,0)</f>
        <v>0</v>
      </c>
    </row>
    <row r="739" s="174" customFormat="true" ht="14.25" hidden="false" customHeight="false" outlineLevel="0" collapsed="false">
      <c r="A739" s="159" t="n">
        <v>729</v>
      </c>
      <c r="B739" s="160" t="n">
        <f aca="false">'ORÇ.REPROG. P CAIXA'!B741</f>
        <v>0</v>
      </c>
      <c r="C739" s="723" t="n">
        <f aca="false">'ORÇ.REPROG. P CAIXA'!C741</f>
        <v>0</v>
      </c>
      <c r="D739" s="162" t="n">
        <f aca="false">'ORÇ.REPROG. P CAIXA'!D741</f>
        <v>0</v>
      </c>
      <c r="E739" s="163" t="n">
        <f aca="false">IF('BM GLOBAL'!$P$1&lt;&gt;0,'ORÇ.REPROG. P CAIXA'!E741,'ORÇ.REPROG. P CAIXA'!H741)</f>
        <v>0</v>
      </c>
      <c r="F739" s="163" t="n">
        <f aca="false">IF('BM GLOBAL'!$P$1&lt;&gt;0,IF('ORÇ.GLOBAL P CAIXA'!K740=0,'ORÇ.GLOBAL EMPRESA'!G740,'ORÇ.GLOBAL P CAIXA'!F740),'ORÇ.REPROG. P CAIXA'!I741)</f>
        <v>0</v>
      </c>
      <c r="G739" s="163" t="n">
        <f aca="false">IF(E739&lt;&gt;0,ROUND(E739*F739,2),IF(AO739=0,(SUMIF('ORÇ.REPROG. P CAIXA'!$AC$13:$AC$1012,B739,$AO$11:$AO$1010)),AO739))</f>
        <v>0</v>
      </c>
      <c r="H739" s="163" t="n">
        <f aca="false">IF(J739&lt;&gt;0,IF(E739&lt;&gt;0,J739/F739,0),0)</f>
        <v>0</v>
      </c>
      <c r="I739" s="163" t="n">
        <f aca="false">IF(L739&lt;&gt;0,IF(E739&lt;&gt;0,L739/F739,0),0)</f>
        <v>0</v>
      </c>
      <c r="J739" s="163" t="n">
        <f aca="false">IF(E739&lt;&gt;0,ROUND(INDEX($P$11:$AM$1010,$A739,$L$1),2),IF(AX739=0,(SUMIF($AP$11:$AP$1010,B739,$AX$11:$AX$1010)),AX739))</f>
        <v>0</v>
      </c>
      <c r="K739" s="163" t="n">
        <f aca="false">IF(G739=0,0,(J739/G739)*100)</f>
        <v>0</v>
      </c>
      <c r="L739" s="163" t="n">
        <f aca="false">IF(E739&lt;&gt;0,ROUND(IF($L$1=1,SUM(P739),"0")+IF($L$1=2,SUM($P739:Q739),"0")+IF($L$1=3,SUM($P739:R739),"0")+IF($L$1=4,SUM($P739:S739),"0")+IF($L$1=5,SUM($P739:T739),"0")+IF($L$1=6,SUM($P739:U739),"0")+IF($L$1=7,SUM($P739:V739),"0")+IF($L$1=8,SUM($P739:W739),"0")+IF($L$1=9,SUM($P739:X739),"0")+IF($L$1=10,SUM($P739:Y739),"0")+IF($L$1=11,SUM($P739:Z739),"0")+IF($L$1=12,SUM($P739:AA739),"0")+IF($L$1=13,SUM($P739:AB739),"0")+IF($L$1=14,SUM($P739:AC739),"0")+IF($L$1=15,SUM($P739:AD739),"0")+IF($L$1=16,SUM($P739:AE739),"0")+IF($L$1=17,SUM($P739:AF739),"0")+IF($L$1=18,SUM($P739:AG739),"0")+IF($L$1=19,SUM($P739:AH739),"0")+IF($L$1=20,SUM($P739:AI739),"0")+IF($L$1=21,SUM($P739:AJ739),"0")+IF($L$1=22,SUM($P739:AK739),"0")+IF($L$1=23,SUM($P739:AL739),"0")+IF($L$1=24,SUM($P739:AM739),"0"),2),IF(BC739=0,(SUMIF($AP$11:$AP$1010,B739,$BC$11:$BC$1010)),BC739))</f>
        <v>0</v>
      </c>
      <c r="M739" s="163" t="n">
        <f aca="false">IF(G739=0,0,(L739/G739)*100)</f>
        <v>0</v>
      </c>
      <c r="N739" s="168" t="str">
        <f aca="false">IF(B739&gt;0,"ok","ocultar")</f>
        <v>ocultar</v>
      </c>
      <c r="O739" s="650"/>
      <c r="P739" s="724"/>
      <c r="Q739" s="725"/>
      <c r="R739" s="725"/>
      <c r="S739" s="725"/>
      <c r="T739" s="725"/>
      <c r="U739" s="725"/>
      <c r="V739" s="725"/>
      <c r="W739" s="725"/>
      <c r="X739" s="725"/>
      <c r="Y739" s="725"/>
      <c r="Z739" s="725"/>
      <c r="AA739" s="726"/>
      <c r="AB739" s="726"/>
      <c r="AC739" s="726"/>
      <c r="AD739" s="726"/>
      <c r="AE739" s="726"/>
      <c r="AF739" s="726"/>
      <c r="AG739" s="726"/>
      <c r="AH739" s="726"/>
      <c r="AI739" s="726"/>
      <c r="AJ739" s="726"/>
      <c r="AK739" s="726"/>
      <c r="AL739" s="726"/>
      <c r="AM739" s="727"/>
      <c r="AO739" s="728" t="n">
        <f aca="false">IF(E739&lt;&gt;0,G739,0)</f>
        <v>0</v>
      </c>
      <c r="AP739" s="157" t="n">
        <f aca="false">IF(B739=0,AP738,IF(ISNONTEXT(B739)=TRUE(),INT(B739),INT(LEFT(B739,FIND(".",B739)-1))))</f>
        <v>3</v>
      </c>
      <c r="AQ739" s="157" t="str">
        <f aca="false">IF(AQ740=1,1,IF(B739&lt;&gt;0,1,IF(C739&lt;&gt;0,1,IF(D739&lt;&gt;0,1,IF(E739&lt;&gt;0,1,"")))))</f>
        <v/>
      </c>
      <c r="AR739" s="157" t="str">
        <f aca="false">IF(AP739=0," ",IF(AP739&lt;&gt;AP738,AP739," "))</f>
        <v> </v>
      </c>
      <c r="AS739" s="732"/>
      <c r="AT739" s="730" t="n">
        <f aca="false">IF(AP739&lt;&gt;AR739,(IF('ORÇ.GLOBAL P CAIXA'!I740="",J739*(INFORMAÇÕES!$Q$99/INFORMAÇÕES!$Q$102),IF('ORÇ.GLOBAL P CAIXA'!I740="R",J739,0))),0)</f>
        <v>0</v>
      </c>
      <c r="AU739" s="75" t="n">
        <f aca="false">IF(AP739&lt;&gt;AR739,(IF('ORÇ.GLOBAL P CAIXA'!I740="",J739*(INFORMAÇÕES!$Q$100/INFORMAÇÕES!$Q$102),IF('ORÇ.GLOBAL P CAIXA'!I740="C",J739,0))),0)</f>
        <v>0</v>
      </c>
      <c r="AV739" s="75" t="n">
        <f aca="false">IF(AP739&lt;&gt;AR739,(IF('ORÇ.GLOBAL P CAIXA'!I740="",J739*INFORMAÇÕES!$U$115,IF('ORÇ.GLOBAL P CAIXA'!I740="CF",J739,0))),0)</f>
        <v>0</v>
      </c>
      <c r="AW739" s="75" t="n">
        <f aca="false">IF(AP739&lt;&gt;AR739,(IF('ORÇ.GLOBAL P CAIXA'!I740="",J739*INFORMAÇÕES!$U$116,IF('ORÇ.GLOBAL P CAIXA'!I740="O",J739,0))),0)</f>
        <v>0</v>
      </c>
      <c r="AX739" s="731" t="n">
        <f aca="false">IF(E739&lt;&gt;0,J739,0)</f>
        <v>0</v>
      </c>
      <c r="AY739" s="730" t="n">
        <f aca="false">IF(AP739&lt;&gt;AR739,(IF('ORÇ.GLOBAL P CAIXA'!I740="",L739*(INFORMAÇÕES!$Q$99/INFORMAÇÕES!$Q$102),IF('ORÇ.GLOBAL P CAIXA'!I740="R",L739,0))),0)</f>
        <v>0</v>
      </c>
      <c r="AZ739" s="75" t="n">
        <f aca="false">IF(AP739&lt;&gt;AR739,(IF('ORÇ.GLOBAL P CAIXA'!I740="",L739*(INFORMAÇÕES!$Q$100/INFORMAÇÕES!$Q$102),IF('ORÇ.GLOBAL P CAIXA'!I740="C",L739,0))),0)</f>
        <v>0</v>
      </c>
      <c r="BA739" s="75" t="n">
        <f aca="false">IF(AP739&lt;&gt;AR739,(IF('ORÇ.GLOBAL P CAIXA'!I740="",L739*INFORMAÇÕES!$U$115,IF('ORÇ.GLOBAL P CAIXA'!I740="CF",L739,0))),0)</f>
        <v>0</v>
      </c>
      <c r="BB739" s="75" t="n">
        <f aca="false">IF(AP739&lt;&gt;AR739,(IF('ORÇ.GLOBAL P CAIXA'!I740="",L739*INFORMAÇÕES!$U$116,IF('ORÇ.GLOBAL P CAIXA'!I740="O",L739,0))),0)</f>
        <v>0</v>
      </c>
      <c r="BC739" s="731" t="n">
        <f aca="false">IF(E739&lt;&gt;0,L739,0)</f>
        <v>0</v>
      </c>
    </row>
    <row r="740" s="174" customFormat="true" ht="14.25" hidden="false" customHeight="false" outlineLevel="0" collapsed="false">
      <c r="A740" s="159" t="n">
        <v>730</v>
      </c>
      <c r="B740" s="160" t="n">
        <f aca="false">'ORÇ.REPROG. P CAIXA'!B742</f>
        <v>0</v>
      </c>
      <c r="C740" s="723" t="n">
        <f aca="false">'ORÇ.REPROG. P CAIXA'!C742</f>
        <v>0</v>
      </c>
      <c r="D740" s="162" t="n">
        <f aca="false">'ORÇ.REPROG. P CAIXA'!D742</f>
        <v>0</v>
      </c>
      <c r="E740" s="163" t="n">
        <f aca="false">IF('BM GLOBAL'!$P$1&lt;&gt;0,'ORÇ.REPROG. P CAIXA'!E742,'ORÇ.REPROG. P CAIXA'!H742)</f>
        <v>0</v>
      </c>
      <c r="F740" s="163" t="n">
        <f aca="false">IF('BM GLOBAL'!$P$1&lt;&gt;0,IF('ORÇ.GLOBAL P CAIXA'!K741=0,'ORÇ.GLOBAL EMPRESA'!G741,'ORÇ.GLOBAL P CAIXA'!F741),'ORÇ.REPROG. P CAIXA'!I742)</f>
        <v>0</v>
      </c>
      <c r="G740" s="163" t="n">
        <f aca="false">IF(E740&lt;&gt;0,ROUND(E740*F740,2),IF(AO740=0,(SUMIF('ORÇ.REPROG. P CAIXA'!$AC$13:$AC$1012,B740,$AO$11:$AO$1010)),AO740))</f>
        <v>0</v>
      </c>
      <c r="H740" s="163" t="n">
        <f aca="false">IF(J740&lt;&gt;0,IF(E740&lt;&gt;0,J740/F740,0),0)</f>
        <v>0</v>
      </c>
      <c r="I740" s="163" t="n">
        <f aca="false">IF(L740&lt;&gt;0,IF(E740&lt;&gt;0,L740/F740,0),0)</f>
        <v>0</v>
      </c>
      <c r="J740" s="163" t="n">
        <f aca="false">IF(E740&lt;&gt;0,ROUND(INDEX($P$11:$AM$1010,$A740,$L$1),2),IF(AX740=0,(SUMIF($AP$11:$AP$1010,B740,$AX$11:$AX$1010)),AX740))</f>
        <v>0</v>
      </c>
      <c r="K740" s="163" t="n">
        <f aca="false">IF(G740=0,0,(J740/G740)*100)</f>
        <v>0</v>
      </c>
      <c r="L740" s="163" t="n">
        <f aca="false">IF(E740&lt;&gt;0,ROUND(IF($L$1=1,SUM(P740),"0")+IF($L$1=2,SUM($P740:Q740),"0")+IF($L$1=3,SUM($P740:R740),"0")+IF($L$1=4,SUM($P740:S740),"0")+IF($L$1=5,SUM($P740:T740),"0")+IF($L$1=6,SUM($P740:U740),"0")+IF($L$1=7,SUM($P740:V740),"0")+IF($L$1=8,SUM($P740:W740),"0")+IF($L$1=9,SUM($P740:X740),"0")+IF($L$1=10,SUM($P740:Y740),"0")+IF($L$1=11,SUM($P740:Z740),"0")+IF($L$1=12,SUM($P740:AA740),"0")+IF($L$1=13,SUM($P740:AB740),"0")+IF($L$1=14,SUM($P740:AC740),"0")+IF($L$1=15,SUM($P740:AD740),"0")+IF($L$1=16,SUM($P740:AE740),"0")+IF($L$1=17,SUM($P740:AF740),"0")+IF($L$1=18,SUM($P740:AG740),"0")+IF($L$1=19,SUM($P740:AH740),"0")+IF($L$1=20,SUM($P740:AI740),"0")+IF($L$1=21,SUM($P740:AJ740),"0")+IF($L$1=22,SUM($P740:AK740),"0")+IF($L$1=23,SUM($P740:AL740),"0")+IF($L$1=24,SUM($P740:AM740),"0"),2),IF(BC740=0,(SUMIF($AP$11:$AP$1010,B740,$BC$11:$BC$1010)),BC740))</f>
        <v>0</v>
      </c>
      <c r="M740" s="163" t="n">
        <f aca="false">IF(G740=0,0,(L740/G740)*100)</f>
        <v>0</v>
      </c>
      <c r="N740" s="168" t="str">
        <f aca="false">IF(B740&gt;0,"ok","ocultar")</f>
        <v>ocultar</v>
      </c>
      <c r="O740" s="650"/>
      <c r="P740" s="724"/>
      <c r="Q740" s="725"/>
      <c r="R740" s="725"/>
      <c r="S740" s="725"/>
      <c r="T740" s="725"/>
      <c r="U740" s="725"/>
      <c r="V740" s="725"/>
      <c r="W740" s="725"/>
      <c r="X740" s="725"/>
      <c r="Y740" s="725"/>
      <c r="Z740" s="725"/>
      <c r="AA740" s="726"/>
      <c r="AB740" s="726"/>
      <c r="AC740" s="726"/>
      <c r="AD740" s="726"/>
      <c r="AE740" s="726"/>
      <c r="AF740" s="726"/>
      <c r="AG740" s="726"/>
      <c r="AH740" s="726"/>
      <c r="AI740" s="726"/>
      <c r="AJ740" s="726"/>
      <c r="AK740" s="726"/>
      <c r="AL740" s="726"/>
      <c r="AM740" s="727"/>
      <c r="AO740" s="728" t="n">
        <f aca="false">IF(E740&lt;&gt;0,G740,0)</f>
        <v>0</v>
      </c>
      <c r="AP740" s="157" t="n">
        <f aca="false">IF(B740=0,AP739,IF(ISNONTEXT(B740)=TRUE(),INT(B740),INT(LEFT(B740,FIND(".",B740)-1))))</f>
        <v>3</v>
      </c>
      <c r="AQ740" s="157" t="str">
        <f aca="false">IF(AQ741=1,1,IF(B740&lt;&gt;0,1,IF(C740&lt;&gt;0,1,IF(D740&lt;&gt;0,1,IF(E740&lt;&gt;0,1,"")))))</f>
        <v/>
      </c>
      <c r="AR740" s="157" t="str">
        <f aca="false">IF(AP740=0," ",IF(AP740&lt;&gt;AP739,AP740," "))</f>
        <v> </v>
      </c>
      <c r="AS740" s="732"/>
      <c r="AT740" s="730" t="n">
        <f aca="false">IF(AP740&lt;&gt;AR740,(IF('ORÇ.GLOBAL P CAIXA'!I741="",J740*(INFORMAÇÕES!$Q$99/INFORMAÇÕES!$Q$102),IF('ORÇ.GLOBAL P CAIXA'!I741="R",J740,0))),0)</f>
        <v>0</v>
      </c>
      <c r="AU740" s="75" t="n">
        <f aca="false">IF(AP740&lt;&gt;AR740,(IF('ORÇ.GLOBAL P CAIXA'!I741="",J740*(INFORMAÇÕES!$Q$100/INFORMAÇÕES!$Q$102),IF('ORÇ.GLOBAL P CAIXA'!I741="C",J740,0))),0)</f>
        <v>0</v>
      </c>
      <c r="AV740" s="75" t="n">
        <f aca="false">IF(AP740&lt;&gt;AR740,(IF('ORÇ.GLOBAL P CAIXA'!I741="",J740*INFORMAÇÕES!$U$115,IF('ORÇ.GLOBAL P CAIXA'!I741="CF",J740,0))),0)</f>
        <v>0</v>
      </c>
      <c r="AW740" s="75" t="n">
        <f aca="false">IF(AP740&lt;&gt;AR740,(IF('ORÇ.GLOBAL P CAIXA'!I741="",J740*INFORMAÇÕES!$U$116,IF('ORÇ.GLOBAL P CAIXA'!I741="O",J740,0))),0)</f>
        <v>0</v>
      </c>
      <c r="AX740" s="731" t="n">
        <f aca="false">IF(E740&lt;&gt;0,J740,0)</f>
        <v>0</v>
      </c>
      <c r="AY740" s="730" t="n">
        <f aca="false">IF(AP740&lt;&gt;AR740,(IF('ORÇ.GLOBAL P CAIXA'!I741="",L740*(INFORMAÇÕES!$Q$99/INFORMAÇÕES!$Q$102),IF('ORÇ.GLOBAL P CAIXA'!I741="R",L740,0))),0)</f>
        <v>0</v>
      </c>
      <c r="AZ740" s="75" t="n">
        <f aca="false">IF(AP740&lt;&gt;AR740,(IF('ORÇ.GLOBAL P CAIXA'!I741="",L740*(INFORMAÇÕES!$Q$100/INFORMAÇÕES!$Q$102),IF('ORÇ.GLOBAL P CAIXA'!I741="C",L740,0))),0)</f>
        <v>0</v>
      </c>
      <c r="BA740" s="75" t="n">
        <f aca="false">IF(AP740&lt;&gt;AR740,(IF('ORÇ.GLOBAL P CAIXA'!I741="",L740*INFORMAÇÕES!$U$115,IF('ORÇ.GLOBAL P CAIXA'!I741="CF",L740,0))),0)</f>
        <v>0</v>
      </c>
      <c r="BB740" s="75" t="n">
        <f aca="false">IF(AP740&lt;&gt;AR740,(IF('ORÇ.GLOBAL P CAIXA'!I741="",L740*INFORMAÇÕES!$U$116,IF('ORÇ.GLOBAL P CAIXA'!I741="O",L740,0))),0)</f>
        <v>0</v>
      </c>
      <c r="BC740" s="731" t="n">
        <f aca="false">IF(E740&lt;&gt;0,L740,0)</f>
        <v>0</v>
      </c>
    </row>
    <row r="741" s="174" customFormat="true" ht="14.25" hidden="false" customHeight="false" outlineLevel="0" collapsed="false">
      <c r="A741" s="159" t="n">
        <v>731</v>
      </c>
      <c r="B741" s="160" t="n">
        <f aca="false">'ORÇ.REPROG. P CAIXA'!B743</f>
        <v>0</v>
      </c>
      <c r="C741" s="723" t="n">
        <f aca="false">'ORÇ.REPROG. P CAIXA'!C743</f>
        <v>0</v>
      </c>
      <c r="D741" s="162" t="n">
        <f aca="false">'ORÇ.REPROG. P CAIXA'!D743</f>
        <v>0</v>
      </c>
      <c r="E741" s="163" t="n">
        <f aca="false">IF('BM GLOBAL'!$P$1&lt;&gt;0,'ORÇ.REPROG. P CAIXA'!E743,'ORÇ.REPROG. P CAIXA'!H743)</f>
        <v>0</v>
      </c>
      <c r="F741" s="163" t="n">
        <f aca="false">IF('BM GLOBAL'!$P$1&lt;&gt;0,IF('ORÇ.GLOBAL P CAIXA'!K742=0,'ORÇ.GLOBAL EMPRESA'!G742,'ORÇ.GLOBAL P CAIXA'!F742),'ORÇ.REPROG. P CAIXA'!I743)</f>
        <v>0</v>
      </c>
      <c r="G741" s="163" t="n">
        <f aca="false">IF(E741&lt;&gt;0,ROUND(E741*F741,2),IF(AO741=0,(SUMIF('ORÇ.REPROG. P CAIXA'!$AC$13:$AC$1012,B741,$AO$11:$AO$1010)),AO741))</f>
        <v>0</v>
      </c>
      <c r="H741" s="163" t="n">
        <f aca="false">IF(J741&lt;&gt;0,IF(E741&lt;&gt;0,J741/F741,0),0)</f>
        <v>0</v>
      </c>
      <c r="I741" s="163" t="n">
        <f aca="false">IF(L741&lt;&gt;0,IF(E741&lt;&gt;0,L741/F741,0),0)</f>
        <v>0</v>
      </c>
      <c r="J741" s="163" t="n">
        <f aca="false">IF(E741&lt;&gt;0,ROUND(INDEX($P$11:$AM$1010,$A741,$L$1),2),IF(AX741=0,(SUMIF($AP$11:$AP$1010,B741,$AX$11:$AX$1010)),AX741))</f>
        <v>0</v>
      </c>
      <c r="K741" s="163" t="n">
        <f aca="false">IF(G741=0,0,(J741/G741)*100)</f>
        <v>0</v>
      </c>
      <c r="L741" s="163" t="n">
        <f aca="false">IF(E741&lt;&gt;0,ROUND(IF($L$1=1,SUM(P741),"0")+IF($L$1=2,SUM($P741:Q741),"0")+IF($L$1=3,SUM($P741:R741),"0")+IF($L$1=4,SUM($P741:S741),"0")+IF($L$1=5,SUM($P741:T741),"0")+IF($L$1=6,SUM($P741:U741),"0")+IF($L$1=7,SUM($P741:V741),"0")+IF($L$1=8,SUM($P741:W741),"0")+IF($L$1=9,SUM($P741:X741),"0")+IF($L$1=10,SUM($P741:Y741),"0")+IF($L$1=11,SUM($P741:Z741),"0")+IF($L$1=12,SUM($P741:AA741),"0")+IF($L$1=13,SUM($P741:AB741),"0")+IF($L$1=14,SUM($P741:AC741),"0")+IF($L$1=15,SUM($P741:AD741),"0")+IF($L$1=16,SUM($P741:AE741),"0")+IF($L$1=17,SUM($P741:AF741),"0")+IF($L$1=18,SUM($P741:AG741),"0")+IF($L$1=19,SUM($P741:AH741),"0")+IF($L$1=20,SUM($P741:AI741),"0")+IF($L$1=21,SUM($P741:AJ741),"0")+IF($L$1=22,SUM($P741:AK741),"0")+IF($L$1=23,SUM($P741:AL741),"0")+IF($L$1=24,SUM($P741:AM741),"0"),2),IF(BC741=0,(SUMIF($AP$11:$AP$1010,B741,$BC$11:$BC$1010)),BC741))</f>
        <v>0</v>
      </c>
      <c r="M741" s="163" t="n">
        <f aca="false">IF(G741=0,0,(L741/G741)*100)</f>
        <v>0</v>
      </c>
      <c r="N741" s="168" t="str">
        <f aca="false">IF(B741&gt;0,"ok","ocultar")</f>
        <v>ocultar</v>
      </c>
      <c r="O741" s="650"/>
      <c r="P741" s="724"/>
      <c r="Q741" s="725"/>
      <c r="R741" s="725"/>
      <c r="S741" s="725"/>
      <c r="T741" s="725"/>
      <c r="U741" s="725"/>
      <c r="V741" s="725"/>
      <c r="W741" s="725"/>
      <c r="X741" s="725"/>
      <c r="Y741" s="725"/>
      <c r="Z741" s="725"/>
      <c r="AA741" s="726"/>
      <c r="AB741" s="726"/>
      <c r="AC741" s="726"/>
      <c r="AD741" s="726"/>
      <c r="AE741" s="726"/>
      <c r="AF741" s="726"/>
      <c r="AG741" s="726"/>
      <c r="AH741" s="726"/>
      <c r="AI741" s="726"/>
      <c r="AJ741" s="726"/>
      <c r="AK741" s="726"/>
      <c r="AL741" s="726"/>
      <c r="AM741" s="727"/>
      <c r="AO741" s="728" t="n">
        <f aca="false">IF(E741&lt;&gt;0,G741,0)</f>
        <v>0</v>
      </c>
      <c r="AP741" s="157" t="n">
        <f aca="false">IF(B741=0,AP740,IF(ISNONTEXT(B741)=TRUE(),INT(B741),INT(LEFT(B741,FIND(".",B741)-1))))</f>
        <v>3</v>
      </c>
      <c r="AQ741" s="157" t="str">
        <f aca="false">IF(AQ742=1,1,IF(B741&lt;&gt;0,1,IF(C741&lt;&gt;0,1,IF(D741&lt;&gt;0,1,IF(E741&lt;&gt;0,1,"")))))</f>
        <v/>
      </c>
      <c r="AR741" s="157" t="str">
        <f aca="false">IF(AP741=0," ",IF(AP741&lt;&gt;AP740,AP741," "))</f>
        <v> </v>
      </c>
      <c r="AS741" s="732"/>
      <c r="AT741" s="730" t="n">
        <f aca="false">IF(AP741&lt;&gt;AR741,(IF('ORÇ.GLOBAL P CAIXA'!I742="",J741*(INFORMAÇÕES!$Q$99/INFORMAÇÕES!$Q$102),IF('ORÇ.GLOBAL P CAIXA'!I742="R",J741,0))),0)</f>
        <v>0</v>
      </c>
      <c r="AU741" s="75" t="n">
        <f aca="false">IF(AP741&lt;&gt;AR741,(IF('ORÇ.GLOBAL P CAIXA'!I742="",J741*(INFORMAÇÕES!$Q$100/INFORMAÇÕES!$Q$102),IF('ORÇ.GLOBAL P CAIXA'!I742="C",J741,0))),0)</f>
        <v>0</v>
      </c>
      <c r="AV741" s="75" t="n">
        <f aca="false">IF(AP741&lt;&gt;AR741,(IF('ORÇ.GLOBAL P CAIXA'!I742="",J741*INFORMAÇÕES!$U$115,IF('ORÇ.GLOBAL P CAIXA'!I742="CF",J741,0))),0)</f>
        <v>0</v>
      </c>
      <c r="AW741" s="75" t="n">
        <f aca="false">IF(AP741&lt;&gt;AR741,(IF('ORÇ.GLOBAL P CAIXA'!I742="",J741*INFORMAÇÕES!$U$116,IF('ORÇ.GLOBAL P CAIXA'!I742="O",J741,0))),0)</f>
        <v>0</v>
      </c>
      <c r="AX741" s="731" t="n">
        <f aca="false">IF(E741&lt;&gt;0,J741,0)</f>
        <v>0</v>
      </c>
      <c r="AY741" s="730" t="n">
        <f aca="false">IF(AP741&lt;&gt;AR741,(IF('ORÇ.GLOBAL P CAIXA'!I742="",L741*(INFORMAÇÕES!$Q$99/INFORMAÇÕES!$Q$102),IF('ORÇ.GLOBAL P CAIXA'!I742="R",L741,0))),0)</f>
        <v>0</v>
      </c>
      <c r="AZ741" s="75" t="n">
        <f aca="false">IF(AP741&lt;&gt;AR741,(IF('ORÇ.GLOBAL P CAIXA'!I742="",L741*(INFORMAÇÕES!$Q$100/INFORMAÇÕES!$Q$102),IF('ORÇ.GLOBAL P CAIXA'!I742="C",L741,0))),0)</f>
        <v>0</v>
      </c>
      <c r="BA741" s="75" t="n">
        <f aca="false">IF(AP741&lt;&gt;AR741,(IF('ORÇ.GLOBAL P CAIXA'!I742="",L741*INFORMAÇÕES!$U$115,IF('ORÇ.GLOBAL P CAIXA'!I742="CF",L741,0))),0)</f>
        <v>0</v>
      </c>
      <c r="BB741" s="75" t="n">
        <f aca="false">IF(AP741&lt;&gt;AR741,(IF('ORÇ.GLOBAL P CAIXA'!I742="",L741*INFORMAÇÕES!$U$116,IF('ORÇ.GLOBAL P CAIXA'!I742="O",L741,0))),0)</f>
        <v>0</v>
      </c>
      <c r="BC741" s="731" t="n">
        <f aca="false">IF(E741&lt;&gt;0,L741,0)</f>
        <v>0</v>
      </c>
    </row>
    <row r="742" s="174" customFormat="true" ht="14.25" hidden="false" customHeight="false" outlineLevel="0" collapsed="false">
      <c r="A742" s="159" t="n">
        <v>732</v>
      </c>
      <c r="B742" s="160" t="n">
        <f aca="false">'ORÇ.REPROG. P CAIXA'!B744</f>
        <v>0</v>
      </c>
      <c r="C742" s="723" t="n">
        <f aca="false">'ORÇ.REPROG. P CAIXA'!C744</f>
        <v>0</v>
      </c>
      <c r="D742" s="162" t="n">
        <f aca="false">'ORÇ.REPROG. P CAIXA'!D744</f>
        <v>0</v>
      </c>
      <c r="E742" s="163" t="n">
        <f aca="false">IF('BM GLOBAL'!$P$1&lt;&gt;0,'ORÇ.REPROG. P CAIXA'!E744,'ORÇ.REPROG. P CAIXA'!H744)</f>
        <v>0</v>
      </c>
      <c r="F742" s="163" t="n">
        <f aca="false">IF('BM GLOBAL'!$P$1&lt;&gt;0,IF('ORÇ.GLOBAL P CAIXA'!K743=0,'ORÇ.GLOBAL EMPRESA'!G743,'ORÇ.GLOBAL P CAIXA'!F743),'ORÇ.REPROG. P CAIXA'!I744)</f>
        <v>0</v>
      </c>
      <c r="G742" s="163" t="n">
        <f aca="false">IF(E742&lt;&gt;0,ROUND(E742*F742,2),IF(AO742=0,(SUMIF('ORÇ.REPROG. P CAIXA'!$AC$13:$AC$1012,B742,$AO$11:$AO$1010)),AO742))</f>
        <v>0</v>
      </c>
      <c r="H742" s="163" t="n">
        <f aca="false">IF(J742&lt;&gt;0,IF(E742&lt;&gt;0,J742/F742,0),0)</f>
        <v>0</v>
      </c>
      <c r="I742" s="163" t="n">
        <f aca="false">IF(L742&lt;&gt;0,IF(E742&lt;&gt;0,L742/F742,0),0)</f>
        <v>0</v>
      </c>
      <c r="J742" s="163" t="n">
        <f aca="false">IF(E742&lt;&gt;0,ROUND(INDEX($P$11:$AM$1010,$A742,$L$1),2),IF(AX742=0,(SUMIF($AP$11:$AP$1010,B742,$AX$11:$AX$1010)),AX742))</f>
        <v>0</v>
      </c>
      <c r="K742" s="163" t="n">
        <f aca="false">IF(G742=0,0,(J742/G742)*100)</f>
        <v>0</v>
      </c>
      <c r="L742" s="163" t="n">
        <f aca="false">IF(E742&lt;&gt;0,ROUND(IF($L$1=1,SUM(P742),"0")+IF($L$1=2,SUM($P742:Q742),"0")+IF($L$1=3,SUM($P742:R742),"0")+IF($L$1=4,SUM($P742:S742),"0")+IF($L$1=5,SUM($P742:T742),"0")+IF($L$1=6,SUM($P742:U742),"0")+IF($L$1=7,SUM($P742:V742),"0")+IF($L$1=8,SUM($P742:W742),"0")+IF($L$1=9,SUM($P742:X742),"0")+IF($L$1=10,SUM($P742:Y742),"0")+IF($L$1=11,SUM($P742:Z742),"0")+IF($L$1=12,SUM($P742:AA742),"0")+IF($L$1=13,SUM($P742:AB742),"0")+IF($L$1=14,SUM($P742:AC742),"0")+IF($L$1=15,SUM($P742:AD742),"0")+IF($L$1=16,SUM($P742:AE742),"0")+IF($L$1=17,SUM($P742:AF742),"0")+IF($L$1=18,SUM($P742:AG742),"0")+IF($L$1=19,SUM($P742:AH742),"0")+IF($L$1=20,SUM($P742:AI742),"0")+IF($L$1=21,SUM($P742:AJ742),"0")+IF($L$1=22,SUM($P742:AK742),"0")+IF($L$1=23,SUM($P742:AL742),"0")+IF($L$1=24,SUM($P742:AM742),"0"),2),IF(BC742=0,(SUMIF($AP$11:$AP$1010,B742,$BC$11:$BC$1010)),BC742))</f>
        <v>0</v>
      </c>
      <c r="M742" s="163" t="n">
        <f aca="false">IF(G742=0,0,(L742/G742)*100)</f>
        <v>0</v>
      </c>
      <c r="N742" s="168" t="str">
        <f aca="false">IF(B742&gt;0,"ok","ocultar")</f>
        <v>ocultar</v>
      </c>
      <c r="O742" s="650"/>
      <c r="P742" s="724"/>
      <c r="Q742" s="725"/>
      <c r="R742" s="725"/>
      <c r="S742" s="725"/>
      <c r="T742" s="725"/>
      <c r="U742" s="725"/>
      <c r="V742" s="725"/>
      <c r="W742" s="725"/>
      <c r="X742" s="725"/>
      <c r="Y742" s="725"/>
      <c r="Z742" s="725"/>
      <c r="AA742" s="726"/>
      <c r="AB742" s="726"/>
      <c r="AC742" s="726"/>
      <c r="AD742" s="726"/>
      <c r="AE742" s="726"/>
      <c r="AF742" s="726"/>
      <c r="AG742" s="726"/>
      <c r="AH742" s="726"/>
      <c r="AI742" s="726"/>
      <c r="AJ742" s="726"/>
      <c r="AK742" s="726"/>
      <c r="AL742" s="726"/>
      <c r="AM742" s="727"/>
      <c r="AO742" s="728" t="n">
        <f aca="false">IF(E742&lt;&gt;0,G742,0)</f>
        <v>0</v>
      </c>
      <c r="AP742" s="157" t="n">
        <f aca="false">IF(B742=0,AP741,IF(ISNONTEXT(B742)=TRUE(),INT(B742),INT(LEFT(B742,FIND(".",B742)-1))))</f>
        <v>3</v>
      </c>
      <c r="AQ742" s="157" t="str">
        <f aca="false">IF(AQ743=1,1,IF(B742&lt;&gt;0,1,IF(C742&lt;&gt;0,1,IF(D742&lt;&gt;0,1,IF(E742&lt;&gt;0,1,"")))))</f>
        <v/>
      </c>
      <c r="AR742" s="157" t="str">
        <f aca="false">IF(AP742=0," ",IF(AP742&lt;&gt;AP741,AP742," "))</f>
        <v> </v>
      </c>
      <c r="AS742" s="732"/>
      <c r="AT742" s="730" t="n">
        <f aca="false">IF(AP742&lt;&gt;AR742,(IF('ORÇ.GLOBAL P CAIXA'!I743="",J742*(INFORMAÇÕES!$Q$99/INFORMAÇÕES!$Q$102),IF('ORÇ.GLOBAL P CAIXA'!I743="R",J742,0))),0)</f>
        <v>0</v>
      </c>
      <c r="AU742" s="75" t="n">
        <f aca="false">IF(AP742&lt;&gt;AR742,(IF('ORÇ.GLOBAL P CAIXA'!I743="",J742*(INFORMAÇÕES!$Q$100/INFORMAÇÕES!$Q$102),IF('ORÇ.GLOBAL P CAIXA'!I743="C",J742,0))),0)</f>
        <v>0</v>
      </c>
      <c r="AV742" s="75" t="n">
        <f aca="false">IF(AP742&lt;&gt;AR742,(IF('ORÇ.GLOBAL P CAIXA'!I743="",J742*INFORMAÇÕES!$U$115,IF('ORÇ.GLOBAL P CAIXA'!I743="CF",J742,0))),0)</f>
        <v>0</v>
      </c>
      <c r="AW742" s="75" t="n">
        <f aca="false">IF(AP742&lt;&gt;AR742,(IF('ORÇ.GLOBAL P CAIXA'!I743="",J742*INFORMAÇÕES!$U$116,IF('ORÇ.GLOBAL P CAIXA'!I743="O",J742,0))),0)</f>
        <v>0</v>
      </c>
      <c r="AX742" s="731" t="n">
        <f aca="false">IF(E742&lt;&gt;0,J742,0)</f>
        <v>0</v>
      </c>
      <c r="AY742" s="730" t="n">
        <f aca="false">IF(AP742&lt;&gt;AR742,(IF('ORÇ.GLOBAL P CAIXA'!I743="",L742*(INFORMAÇÕES!$Q$99/INFORMAÇÕES!$Q$102),IF('ORÇ.GLOBAL P CAIXA'!I743="R",L742,0))),0)</f>
        <v>0</v>
      </c>
      <c r="AZ742" s="75" t="n">
        <f aca="false">IF(AP742&lt;&gt;AR742,(IF('ORÇ.GLOBAL P CAIXA'!I743="",L742*(INFORMAÇÕES!$Q$100/INFORMAÇÕES!$Q$102),IF('ORÇ.GLOBAL P CAIXA'!I743="C",L742,0))),0)</f>
        <v>0</v>
      </c>
      <c r="BA742" s="75" t="n">
        <f aca="false">IF(AP742&lt;&gt;AR742,(IF('ORÇ.GLOBAL P CAIXA'!I743="",L742*INFORMAÇÕES!$U$115,IF('ORÇ.GLOBAL P CAIXA'!I743="CF",L742,0))),0)</f>
        <v>0</v>
      </c>
      <c r="BB742" s="75" t="n">
        <f aca="false">IF(AP742&lt;&gt;AR742,(IF('ORÇ.GLOBAL P CAIXA'!I743="",L742*INFORMAÇÕES!$U$116,IF('ORÇ.GLOBAL P CAIXA'!I743="O",L742,0))),0)</f>
        <v>0</v>
      </c>
      <c r="BC742" s="731" t="n">
        <f aca="false">IF(E742&lt;&gt;0,L742,0)</f>
        <v>0</v>
      </c>
    </row>
    <row r="743" s="174" customFormat="true" ht="14.25" hidden="false" customHeight="false" outlineLevel="0" collapsed="false">
      <c r="A743" s="159" t="n">
        <v>733</v>
      </c>
      <c r="B743" s="160" t="n">
        <f aca="false">'ORÇ.REPROG. P CAIXA'!B745</f>
        <v>0</v>
      </c>
      <c r="C743" s="723" t="n">
        <f aca="false">'ORÇ.REPROG. P CAIXA'!C745</f>
        <v>0</v>
      </c>
      <c r="D743" s="162" t="n">
        <f aca="false">'ORÇ.REPROG. P CAIXA'!D745</f>
        <v>0</v>
      </c>
      <c r="E743" s="163" t="n">
        <f aca="false">IF('BM GLOBAL'!$P$1&lt;&gt;0,'ORÇ.REPROG. P CAIXA'!E745,'ORÇ.REPROG. P CAIXA'!H745)</f>
        <v>0</v>
      </c>
      <c r="F743" s="163" t="n">
        <f aca="false">IF('BM GLOBAL'!$P$1&lt;&gt;0,IF('ORÇ.GLOBAL P CAIXA'!K744=0,'ORÇ.GLOBAL EMPRESA'!G744,'ORÇ.GLOBAL P CAIXA'!F744),'ORÇ.REPROG. P CAIXA'!I745)</f>
        <v>0</v>
      </c>
      <c r="G743" s="163" t="n">
        <f aca="false">IF(E743&lt;&gt;0,ROUND(E743*F743,2),IF(AO743=0,(SUMIF('ORÇ.REPROG. P CAIXA'!$AC$13:$AC$1012,B743,$AO$11:$AO$1010)),AO743))</f>
        <v>0</v>
      </c>
      <c r="H743" s="163" t="n">
        <f aca="false">IF(J743&lt;&gt;0,IF(E743&lt;&gt;0,J743/F743,0),0)</f>
        <v>0</v>
      </c>
      <c r="I743" s="163" t="n">
        <f aca="false">IF(L743&lt;&gt;0,IF(E743&lt;&gt;0,L743/F743,0),0)</f>
        <v>0</v>
      </c>
      <c r="J743" s="163" t="n">
        <f aca="false">IF(E743&lt;&gt;0,ROUND(INDEX($P$11:$AM$1010,$A743,$L$1),2),IF(AX743=0,(SUMIF($AP$11:$AP$1010,B743,$AX$11:$AX$1010)),AX743))</f>
        <v>0</v>
      </c>
      <c r="K743" s="163" t="n">
        <f aca="false">IF(G743=0,0,(J743/G743)*100)</f>
        <v>0</v>
      </c>
      <c r="L743" s="163" t="n">
        <f aca="false">IF(E743&lt;&gt;0,ROUND(IF($L$1=1,SUM(P743),"0")+IF($L$1=2,SUM($P743:Q743),"0")+IF($L$1=3,SUM($P743:R743),"0")+IF($L$1=4,SUM($P743:S743),"0")+IF($L$1=5,SUM($P743:T743),"0")+IF($L$1=6,SUM($P743:U743),"0")+IF($L$1=7,SUM($P743:V743),"0")+IF($L$1=8,SUM($P743:W743),"0")+IF($L$1=9,SUM($P743:X743),"0")+IF($L$1=10,SUM($P743:Y743),"0")+IF($L$1=11,SUM($P743:Z743),"0")+IF($L$1=12,SUM($P743:AA743),"0")+IF($L$1=13,SUM($P743:AB743),"0")+IF($L$1=14,SUM($P743:AC743),"0")+IF($L$1=15,SUM($P743:AD743),"0")+IF($L$1=16,SUM($P743:AE743),"0")+IF($L$1=17,SUM($P743:AF743),"0")+IF($L$1=18,SUM($P743:AG743),"0")+IF($L$1=19,SUM($P743:AH743),"0")+IF($L$1=20,SUM($P743:AI743),"0")+IF($L$1=21,SUM($P743:AJ743),"0")+IF($L$1=22,SUM($P743:AK743),"0")+IF($L$1=23,SUM($P743:AL743),"0")+IF($L$1=24,SUM($P743:AM743),"0"),2),IF(BC743=0,(SUMIF($AP$11:$AP$1010,B743,$BC$11:$BC$1010)),BC743))</f>
        <v>0</v>
      </c>
      <c r="M743" s="163" t="n">
        <f aca="false">IF(G743=0,0,(L743/G743)*100)</f>
        <v>0</v>
      </c>
      <c r="N743" s="168" t="str">
        <f aca="false">IF(B743&gt;0,"ok","ocultar")</f>
        <v>ocultar</v>
      </c>
      <c r="O743" s="650"/>
      <c r="P743" s="724"/>
      <c r="Q743" s="725"/>
      <c r="R743" s="725"/>
      <c r="S743" s="725"/>
      <c r="T743" s="725"/>
      <c r="U743" s="725"/>
      <c r="V743" s="725"/>
      <c r="W743" s="725"/>
      <c r="X743" s="725"/>
      <c r="Y743" s="725"/>
      <c r="Z743" s="725"/>
      <c r="AA743" s="726"/>
      <c r="AB743" s="726"/>
      <c r="AC743" s="726"/>
      <c r="AD743" s="726"/>
      <c r="AE743" s="726"/>
      <c r="AF743" s="726"/>
      <c r="AG743" s="726"/>
      <c r="AH743" s="726"/>
      <c r="AI743" s="726"/>
      <c r="AJ743" s="726"/>
      <c r="AK743" s="726"/>
      <c r="AL743" s="726"/>
      <c r="AM743" s="727"/>
      <c r="AO743" s="728" t="n">
        <f aca="false">IF(E743&lt;&gt;0,G743,0)</f>
        <v>0</v>
      </c>
      <c r="AP743" s="157" t="n">
        <f aca="false">IF(B743=0,AP742,IF(ISNONTEXT(B743)=TRUE(),INT(B743),INT(LEFT(B743,FIND(".",B743)-1))))</f>
        <v>3</v>
      </c>
      <c r="AQ743" s="157" t="str">
        <f aca="false">IF(AQ744=1,1,IF(B743&lt;&gt;0,1,IF(C743&lt;&gt;0,1,IF(D743&lt;&gt;0,1,IF(E743&lt;&gt;0,1,"")))))</f>
        <v/>
      </c>
      <c r="AR743" s="157" t="str">
        <f aca="false">IF(AP743=0," ",IF(AP743&lt;&gt;AP742,AP743," "))</f>
        <v> </v>
      </c>
      <c r="AS743" s="732"/>
      <c r="AT743" s="730" t="n">
        <f aca="false">IF(AP743&lt;&gt;AR743,(IF('ORÇ.GLOBAL P CAIXA'!I744="",J743*(INFORMAÇÕES!$Q$99/INFORMAÇÕES!$Q$102),IF('ORÇ.GLOBAL P CAIXA'!I744="R",J743,0))),0)</f>
        <v>0</v>
      </c>
      <c r="AU743" s="75" t="n">
        <f aca="false">IF(AP743&lt;&gt;AR743,(IF('ORÇ.GLOBAL P CAIXA'!I744="",J743*(INFORMAÇÕES!$Q$100/INFORMAÇÕES!$Q$102),IF('ORÇ.GLOBAL P CAIXA'!I744="C",J743,0))),0)</f>
        <v>0</v>
      </c>
      <c r="AV743" s="75" t="n">
        <f aca="false">IF(AP743&lt;&gt;AR743,(IF('ORÇ.GLOBAL P CAIXA'!I744="",J743*INFORMAÇÕES!$U$115,IF('ORÇ.GLOBAL P CAIXA'!I744="CF",J743,0))),0)</f>
        <v>0</v>
      </c>
      <c r="AW743" s="75" t="n">
        <f aca="false">IF(AP743&lt;&gt;AR743,(IF('ORÇ.GLOBAL P CAIXA'!I744="",J743*INFORMAÇÕES!$U$116,IF('ORÇ.GLOBAL P CAIXA'!I744="O",J743,0))),0)</f>
        <v>0</v>
      </c>
      <c r="AX743" s="731" t="n">
        <f aca="false">IF(E743&lt;&gt;0,J743,0)</f>
        <v>0</v>
      </c>
      <c r="AY743" s="730" t="n">
        <f aca="false">IF(AP743&lt;&gt;AR743,(IF('ORÇ.GLOBAL P CAIXA'!I744="",L743*(INFORMAÇÕES!$Q$99/INFORMAÇÕES!$Q$102),IF('ORÇ.GLOBAL P CAIXA'!I744="R",L743,0))),0)</f>
        <v>0</v>
      </c>
      <c r="AZ743" s="75" t="n">
        <f aca="false">IF(AP743&lt;&gt;AR743,(IF('ORÇ.GLOBAL P CAIXA'!I744="",L743*(INFORMAÇÕES!$Q$100/INFORMAÇÕES!$Q$102),IF('ORÇ.GLOBAL P CAIXA'!I744="C",L743,0))),0)</f>
        <v>0</v>
      </c>
      <c r="BA743" s="75" t="n">
        <f aca="false">IF(AP743&lt;&gt;AR743,(IF('ORÇ.GLOBAL P CAIXA'!I744="",L743*INFORMAÇÕES!$U$115,IF('ORÇ.GLOBAL P CAIXA'!I744="CF",L743,0))),0)</f>
        <v>0</v>
      </c>
      <c r="BB743" s="75" t="n">
        <f aca="false">IF(AP743&lt;&gt;AR743,(IF('ORÇ.GLOBAL P CAIXA'!I744="",L743*INFORMAÇÕES!$U$116,IF('ORÇ.GLOBAL P CAIXA'!I744="O",L743,0))),0)</f>
        <v>0</v>
      </c>
      <c r="BC743" s="731" t="n">
        <f aca="false">IF(E743&lt;&gt;0,L743,0)</f>
        <v>0</v>
      </c>
    </row>
    <row r="744" s="174" customFormat="true" ht="14.25" hidden="false" customHeight="false" outlineLevel="0" collapsed="false">
      <c r="A744" s="159" t="n">
        <v>734</v>
      </c>
      <c r="B744" s="160" t="n">
        <f aca="false">'ORÇ.REPROG. P CAIXA'!B746</f>
        <v>0</v>
      </c>
      <c r="C744" s="723" t="n">
        <f aca="false">'ORÇ.REPROG. P CAIXA'!C746</f>
        <v>0</v>
      </c>
      <c r="D744" s="162" t="n">
        <f aca="false">'ORÇ.REPROG. P CAIXA'!D746</f>
        <v>0</v>
      </c>
      <c r="E744" s="163" t="n">
        <f aca="false">IF('BM GLOBAL'!$P$1&lt;&gt;0,'ORÇ.REPROG. P CAIXA'!E746,'ORÇ.REPROG. P CAIXA'!H746)</f>
        <v>0</v>
      </c>
      <c r="F744" s="163" t="n">
        <f aca="false">IF('BM GLOBAL'!$P$1&lt;&gt;0,IF('ORÇ.GLOBAL P CAIXA'!K745=0,'ORÇ.GLOBAL EMPRESA'!G745,'ORÇ.GLOBAL P CAIXA'!F745),'ORÇ.REPROG. P CAIXA'!I746)</f>
        <v>0</v>
      </c>
      <c r="G744" s="163" t="n">
        <f aca="false">IF(E744&lt;&gt;0,ROUND(E744*F744,2),IF(AO744=0,(SUMIF('ORÇ.REPROG. P CAIXA'!$AC$13:$AC$1012,B744,$AO$11:$AO$1010)),AO744))</f>
        <v>0</v>
      </c>
      <c r="H744" s="163" t="n">
        <f aca="false">IF(J744&lt;&gt;0,IF(E744&lt;&gt;0,J744/F744,0),0)</f>
        <v>0</v>
      </c>
      <c r="I744" s="163" t="n">
        <f aca="false">IF(L744&lt;&gt;0,IF(E744&lt;&gt;0,L744/F744,0),0)</f>
        <v>0</v>
      </c>
      <c r="J744" s="163" t="n">
        <f aca="false">IF(E744&lt;&gt;0,ROUND(INDEX($P$11:$AM$1010,$A744,$L$1),2),IF(AX744=0,(SUMIF($AP$11:$AP$1010,B744,$AX$11:$AX$1010)),AX744))</f>
        <v>0</v>
      </c>
      <c r="K744" s="163" t="n">
        <f aca="false">IF(G744=0,0,(J744/G744)*100)</f>
        <v>0</v>
      </c>
      <c r="L744" s="163" t="n">
        <f aca="false">IF(E744&lt;&gt;0,ROUND(IF($L$1=1,SUM(P744),"0")+IF($L$1=2,SUM($P744:Q744),"0")+IF($L$1=3,SUM($P744:R744),"0")+IF($L$1=4,SUM($P744:S744),"0")+IF($L$1=5,SUM($P744:T744),"0")+IF($L$1=6,SUM($P744:U744),"0")+IF($L$1=7,SUM($P744:V744),"0")+IF($L$1=8,SUM($P744:W744),"0")+IF($L$1=9,SUM($P744:X744),"0")+IF($L$1=10,SUM($P744:Y744),"0")+IF($L$1=11,SUM($P744:Z744),"0")+IF($L$1=12,SUM($P744:AA744),"0")+IF($L$1=13,SUM($P744:AB744),"0")+IF($L$1=14,SUM($P744:AC744),"0")+IF($L$1=15,SUM($P744:AD744),"0")+IF($L$1=16,SUM($P744:AE744),"0")+IF($L$1=17,SUM($P744:AF744),"0")+IF($L$1=18,SUM($P744:AG744),"0")+IF($L$1=19,SUM($P744:AH744),"0")+IF($L$1=20,SUM($P744:AI744),"0")+IF($L$1=21,SUM($P744:AJ744),"0")+IF($L$1=22,SUM($P744:AK744),"0")+IF($L$1=23,SUM($P744:AL744),"0")+IF($L$1=24,SUM($P744:AM744),"0"),2),IF(BC744=0,(SUMIF($AP$11:$AP$1010,B744,$BC$11:$BC$1010)),BC744))</f>
        <v>0</v>
      </c>
      <c r="M744" s="163" t="n">
        <f aca="false">IF(G744=0,0,(L744/G744)*100)</f>
        <v>0</v>
      </c>
      <c r="N744" s="168" t="str">
        <f aca="false">IF(B744&gt;0,"ok","ocultar")</f>
        <v>ocultar</v>
      </c>
      <c r="O744" s="650"/>
      <c r="P744" s="724"/>
      <c r="Q744" s="725"/>
      <c r="R744" s="725"/>
      <c r="S744" s="725"/>
      <c r="T744" s="725"/>
      <c r="U744" s="725"/>
      <c r="V744" s="725"/>
      <c r="W744" s="725"/>
      <c r="X744" s="725"/>
      <c r="Y744" s="725"/>
      <c r="Z744" s="725"/>
      <c r="AA744" s="726"/>
      <c r="AB744" s="726"/>
      <c r="AC744" s="726"/>
      <c r="AD744" s="726"/>
      <c r="AE744" s="726"/>
      <c r="AF744" s="726"/>
      <c r="AG744" s="726"/>
      <c r="AH744" s="726"/>
      <c r="AI744" s="726"/>
      <c r="AJ744" s="726"/>
      <c r="AK744" s="726"/>
      <c r="AL744" s="726"/>
      <c r="AM744" s="727"/>
      <c r="AO744" s="728" t="n">
        <f aca="false">IF(E744&lt;&gt;0,G744,0)</f>
        <v>0</v>
      </c>
      <c r="AP744" s="157" t="n">
        <f aca="false">IF(B744=0,AP743,IF(ISNONTEXT(B744)=TRUE(),INT(B744),INT(LEFT(B744,FIND(".",B744)-1))))</f>
        <v>3</v>
      </c>
      <c r="AQ744" s="157" t="str">
        <f aca="false">IF(AQ745=1,1,IF(B744&lt;&gt;0,1,IF(C744&lt;&gt;0,1,IF(D744&lt;&gt;0,1,IF(E744&lt;&gt;0,1,"")))))</f>
        <v/>
      </c>
      <c r="AR744" s="157" t="str">
        <f aca="false">IF(AP744=0," ",IF(AP744&lt;&gt;AP743,AP744," "))</f>
        <v> </v>
      </c>
      <c r="AS744" s="732"/>
      <c r="AT744" s="730" t="n">
        <f aca="false">IF(AP744&lt;&gt;AR744,(IF('ORÇ.GLOBAL P CAIXA'!I745="",J744*(INFORMAÇÕES!$Q$99/INFORMAÇÕES!$Q$102),IF('ORÇ.GLOBAL P CAIXA'!I745="R",J744,0))),0)</f>
        <v>0</v>
      </c>
      <c r="AU744" s="75" t="n">
        <f aca="false">IF(AP744&lt;&gt;AR744,(IF('ORÇ.GLOBAL P CAIXA'!I745="",J744*(INFORMAÇÕES!$Q$100/INFORMAÇÕES!$Q$102),IF('ORÇ.GLOBAL P CAIXA'!I745="C",J744,0))),0)</f>
        <v>0</v>
      </c>
      <c r="AV744" s="75" t="n">
        <f aca="false">IF(AP744&lt;&gt;AR744,(IF('ORÇ.GLOBAL P CAIXA'!I745="",J744*INFORMAÇÕES!$U$115,IF('ORÇ.GLOBAL P CAIXA'!I745="CF",J744,0))),0)</f>
        <v>0</v>
      </c>
      <c r="AW744" s="75" t="n">
        <f aca="false">IF(AP744&lt;&gt;AR744,(IF('ORÇ.GLOBAL P CAIXA'!I745="",J744*INFORMAÇÕES!$U$116,IF('ORÇ.GLOBAL P CAIXA'!I745="O",J744,0))),0)</f>
        <v>0</v>
      </c>
      <c r="AX744" s="731" t="n">
        <f aca="false">IF(E744&lt;&gt;0,J744,0)</f>
        <v>0</v>
      </c>
      <c r="AY744" s="730" t="n">
        <f aca="false">IF(AP744&lt;&gt;AR744,(IF('ORÇ.GLOBAL P CAIXA'!I745="",L744*(INFORMAÇÕES!$Q$99/INFORMAÇÕES!$Q$102),IF('ORÇ.GLOBAL P CAIXA'!I745="R",L744,0))),0)</f>
        <v>0</v>
      </c>
      <c r="AZ744" s="75" t="n">
        <f aca="false">IF(AP744&lt;&gt;AR744,(IF('ORÇ.GLOBAL P CAIXA'!I745="",L744*(INFORMAÇÕES!$Q$100/INFORMAÇÕES!$Q$102),IF('ORÇ.GLOBAL P CAIXA'!I745="C",L744,0))),0)</f>
        <v>0</v>
      </c>
      <c r="BA744" s="75" t="n">
        <f aca="false">IF(AP744&lt;&gt;AR744,(IF('ORÇ.GLOBAL P CAIXA'!I745="",L744*INFORMAÇÕES!$U$115,IF('ORÇ.GLOBAL P CAIXA'!I745="CF",L744,0))),0)</f>
        <v>0</v>
      </c>
      <c r="BB744" s="75" t="n">
        <f aca="false">IF(AP744&lt;&gt;AR744,(IF('ORÇ.GLOBAL P CAIXA'!I745="",L744*INFORMAÇÕES!$U$116,IF('ORÇ.GLOBAL P CAIXA'!I745="O",L744,0))),0)</f>
        <v>0</v>
      </c>
      <c r="BC744" s="731" t="n">
        <f aca="false">IF(E744&lt;&gt;0,L744,0)</f>
        <v>0</v>
      </c>
    </row>
    <row r="745" s="174" customFormat="true" ht="14.25" hidden="false" customHeight="false" outlineLevel="0" collapsed="false">
      <c r="A745" s="159" t="n">
        <v>735</v>
      </c>
      <c r="B745" s="160" t="n">
        <f aca="false">'ORÇ.REPROG. P CAIXA'!B747</f>
        <v>0</v>
      </c>
      <c r="C745" s="723" t="n">
        <f aca="false">'ORÇ.REPROG. P CAIXA'!C747</f>
        <v>0</v>
      </c>
      <c r="D745" s="162" t="n">
        <f aca="false">'ORÇ.REPROG. P CAIXA'!D747</f>
        <v>0</v>
      </c>
      <c r="E745" s="163" t="n">
        <f aca="false">IF('BM GLOBAL'!$P$1&lt;&gt;0,'ORÇ.REPROG. P CAIXA'!E747,'ORÇ.REPROG. P CAIXA'!H747)</f>
        <v>0</v>
      </c>
      <c r="F745" s="163" t="n">
        <f aca="false">IF('BM GLOBAL'!$P$1&lt;&gt;0,IF('ORÇ.GLOBAL P CAIXA'!K746=0,'ORÇ.GLOBAL EMPRESA'!G746,'ORÇ.GLOBAL P CAIXA'!F746),'ORÇ.REPROG. P CAIXA'!I747)</f>
        <v>0</v>
      </c>
      <c r="G745" s="163" t="n">
        <f aca="false">IF(E745&lt;&gt;0,ROUND(E745*F745,2),IF(AO745=0,(SUMIF('ORÇ.REPROG. P CAIXA'!$AC$13:$AC$1012,B745,$AO$11:$AO$1010)),AO745))</f>
        <v>0</v>
      </c>
      <c r="H745" s="163" t="n">
        <f aca="false">IF(J745&lt;&gt;0,IF(E745&lt;&gt;0,J745/F745,0),0)</f>
        <v>0</v>
      </c>
      <c r="I745" s="163" t="n">
        <f aca="false">IF(L745&lt;&gt;0,IF(E745&lt;&gt;0,L745/F745,0),0)</f>
        <v>0</v>
      </c>
      <c r="J745" s="163" t="n">
        <f aca="false">IF(E745&lt;&gt;0,ROUND(INDEX($P$11:$AM$1010,$A745,$L$1),2),IF(AX745=0,(SUMIF($AP$11:$AP$1010,B745,$AX$11:$AX$1010)),AX745))</f>
        <v>0</v>
      </c>
      <c r="K745" s="163" t="n">
        <f aca="false">IF(G745=0,0,(J745/G745)*100)</f>
        <v>0</v>
      </c>
      <c r="L745" s="163" t="n">
        <f aca="false">IF(E745&lt;&gt;0,ROUND(IF($L$1=1,SUM(P745),"0")+IF($L$1=2,SUM($P745:Q745),"0")+IF($L$1=3,SUM($P745:R745),"0")+IF($L$1=4,SUM($P745:S745),"0")+IF($L$1=5,SUM($P745:T745),"0")+IF($L$1=6,SUM($P745:U745),"0")+IF($L$1=7,SUM($P745:V745),"0")+IF($L$1=8,SUM($P745:W745),"0")+IF($L$1=9,SUM($P745:X745),"0")+IF($L$1=10,SUM($P745:Y745),"0")+IF($L$1=11,SUM($P745:Z745),"0")+IF($L$1=12,SUM($P745:AA745),"0")+IF($L$1=13,SUM($P745:AB745),"0")+IF($L$1=14,SUM($P745:AC745),"0")+IF($L$1=15,SUM($P745:AD745),"0")+IF($L$1=16,SUM($P745:AE745),"0")+IF($L$1=17,SUM($P745:AF745),"0")+IF($L$1=18,SUM($P745:AG745),"0")+IF($L$1=19,SUM($P745:AH745),"0")+IF($L$1=20,SUM($P745:AI745),"0")+IF($L$1=21,SUM($P745:AJ745),"0")+IF($L$1=22,SUM($P745:AK745),"0")+IF($L$1=23,SUM($P745:AL745),"0")+IF($L$1=24,SUM($P745:AM745),"0"),2),IF(BC745=0,(SUMIF($AP$11:$AP$1010,B745,$BC$11:$BC$1010)),BC745))</f>
        <v>0</v>
      </c>
      <c r="M745" s="163" t="n">
        <f aca="false">IF(G745=0,0,(L745/G745)*100)</f>
        <v>0</v>
      </c>
      <c r="N745" s="168" t="str">
        <f aca="false">IF(B745&gt;0,"ok","ocultar")</f>
        <v>ocultar</v>
      </c>
      <c r="O745" s="650"/>
      <c r="P745" s="724"/>
      <c r="Q745" s="725"/>
      <c r="R745" s="725"/>
      <c r="S745" s="725"/>
      <c r="T745" s="725"/>
      <c r="U745" s="725"/>
      <c r="V745" s="725"/>
      <c r="W745" s="725"/>
      <c r="X745" s="725"/>
      <c r="Y745" s="725"/>
      <c r="Z745" s="725"/>
      <c r="AA745" s="726"/>
      <c r="AB745" s="726"/>
      <c r="AC745" s="726"/>
      <c r="AD745" s="726"/>
      <c r="AE745" s="726"/>
      <c r="AF745" s="726"/>
      <c r="AG745" s="726"/>
      <c r="AH745" s="726"/>
      <c r="AI745" s="726"/>
      <c r="AJ745" s="726"/>
      <c r="AK745" s="726"/>
      <c r="AL745" s="726"/>
      <c r="AM745" s="727"/>
      <c r="AO745" s="728" t="n">
        <f aca="false">IF(E745&lt;&gt;0,G745,0)</f>
        <v>0</v>
      </c>
      <c r="AP745" s="157" t="n">
        <f aca="false">IF(B745=0,AP744,IF(ISNONTEXT(B745)=TRUE(),INT(B745),INT(LEFT(B745,FIND(".",B745)-1))))</f>
        <v>3</v>
      </c>
      <c r="AQ745" s="157" t="str">
        <f aca="false">IF(AQ746=1,1,IF(B745&lt;&gt;0,1,IF(C745&lt;&gt;0,1,IF(D745&lt;&gt;0,1,IF(E745&lt;&gt;0,1,"")))))</f>
        <v/>
      </c>
      <c r="AR745" s="157" t="str">
        <f aca="false">IF(AP745=0," ",IF(AP745&lt;&gt;AP744,AP745," "))</f>
        <v> </v>
      </c>
      <c r="AS745" s="732"/>
      <c r="AT745" s="730" t="n">
        <f aca="false">IF(AP745&lt;&gt;AR745,(IF('ORÇ.GLOBAL P CAIXA'!I746="",J745*(INFORMAÇÕES!$Q$99/INFORMAÇÕES!$Q$102),IF('ORÇ.GLOBAL P CAIXA'!I746="R",J745,0))),0)</f>
        <v>0</v>
      </c>
      <c r="AU745" s="75" t="n">
        <f aca="false">IF(AP745&lt;&gt;AR745,(IF('ORÇ.GLOBAL P CAIXA'!I746="",J745*(INFORMAÇÕES!$Q$100/INFORMAÇÕES!$Q$102),IF('ORÇ.GLOBAL P CAIXA'!I746="C",J745,0))),0)</f>
        <v>0</v>
      </c>
      <c r="AV745" s="75" t="n">
        <f aca="false">IF(AP745&lt;&gt;AR745,(IF('ORÇ.GLOBAL P CAIXA'!I746="",J745*INFORMAÇÕES!$U$115,IF('ORÇ.GLOBAL P CAIXA'!I746="CF",J745,0))),0)</f>
        <v>0</v>
      </c>
      <c r="AW745" s="75" t="n">
        <f aca="false">IF(AP745&lt;&gt;AR745,(IF('ORÇ.GLOBAL P CAIXA'!I746="",J745*INFORMAÇÕES!$U$116,IF('ORÇ.GLOBAL P CAIXA'!I746="O",J745,0))),0)</f>
        <v>0</v>
      </c>
      <c r="AX745" s="731" t="n">
        <f aca="false">IF(E745&lt;&gt;0,J745,0)</f>
        <v>0</v>
      </c>
      <c r="AY745" s="730" t="n">
        <f aca="false">IF(AP745&lt;&gt;AR745,(IF('ORÇ.GLOBAL P CAIXA'!I746="",L745*(INFORMAÇÕES!$Q$99/INFORMAÇÕES!$Q$102),IF('ORÇ.GLOBAL P CAIXA'!I746="R",L745,0))),0)</f>
        <v>0</v>
      </c>
      <c r="AZ745" s="75" t="n">
        <f aca="false">IF(AP745&lt;&gt;AR745,(IF('ORÇ.GLOBAL P CAIXA'!I746="",L745*(INFORMAÇÕES!$Q$100/INFORMAÇÕES!$Q$102),IF('ORÇ.GLOBAL P CAIXA'!I746="C",L745,0))),0)</f>
        <v>0</v>
      </c>
      <c r="BA745" s="75" t="n">
        <f aca="false">IF(AP745&lt;&gt;AR745,(IF('ORÇ.GLOBAL P CAIXA'!I746="",L745*INFORMAÇÕES!$U$115,IF('ORÇ.GLOBAL P CAIXA'!I746="CF",L745,0))),0)</f>
        <v>0</v>
      </c>
      <c r="BB745" s="75" t="n">
        <f aca="false">IF(AP745&lt;&gt;AR745,(IF('ORÇ.GLOBAL P CAIXA'!I746="",L745*INFORMAÇÕES!$U$116,IF('ORÇ.GLOBAL P CAIXA'!I746="O",L745,0))),0)</f>
        <v>0</v>
      </c>
      <c r="BC745" s="731" t="n">
        <f aca="false">IF(E745&lt;&gt;0,L745,0)</f>
        <v>0</v>
      </c>
    </row>
    <row r="746" s="174" customFormat="true" ht="14.25" hidden="false" customHeight="false" outlineLevel="0" collapsed="false">
      <c r="A746" s="159" t="n">
        <v>736</v>
      </c>
      <c r="B746" s="160" t="n">
        <f aca="false">'ORÇ.REPROG. P CAIXA'!B748</f>
        <v>0</v>
      </c>
      <c r="C746" s="723" t="n">
        <f aca="false">'ORÇ.REPROG. P CAIXA'!C748</f>
        <v>0</v>
      </c>
      <c r="D746" s="162" t="n">
        <f aca="false">'ORÇ.REPROG. P CAIXA'!D748</f>
        <v>0</v>
      </c>
      <c r="E746" s="163" t="n">
        <f aca="false">IF('BM GLOBAL'!$P$1&lt;&gt;0,'ORÇ.REPROG. P CAIXA'!E748,'ORÇ.REPROG. P CAIXA'!H748)</f>
        <v>0</v>
      </c>
      <c r="F746" s="163" t="n">
        <f aca="false">IF('BM GLOBAL'!$P$1&lt;&gt;0,IF('ORÇ.GLOBAL P CAIXA'!K747=0,'ORÇ.GLOBAL EMPRESA'!G747,'ORÇ.GLOBAL P CAIXA'!F747),'ORÇ.REPROG. P CAIXA'!I748)</f>
        <v>0</v>
      </c>
      <c r="G746" s="163" t="n">
        <f aca="false">IF(E746&lt;&gt;0,ROUND(E746*F746,2),IF(AO746=0,(SUMIF('ORÇ.REPROG. P CAIXA'!$AC$13:$AC$1012,B746,$AO$11:$AO$1010)),AO746))</f>
        <v>0</v>
      </c>
      <c r="H746" s="163" t="n">
        <f aca="false">IF(J746&lt;&gt;0,IF(E746&lt;&gt;0,J746/F746,0),0)</f>
        <v>0</v>
      </c>
      <c r="I746" s="163" t="n">
        <f aca="false">IF(L746&lt;&gt;0,IF(E746&lt;&gt;0,L746/F746,0),0)</f>
        <v>0</v>
      </c>
      <c r="J746" s="163" t="n">
        <f aca="false">IF(E746&lt;&gt;0,ROUND(INDEX($P$11:$AM$1010,$A746,$L$1),2),IF(AX746=0,(SUMIF($AP$11:$AP$1010,B746,$AX$11:$AX$1010)),AX746))</f>
        <v>0</v>
      </c>
      <c r="K746" s="163" t="n">
        <f aca="false">IF(G746=0,0,(J746/G746)*100)</f>
        <v>0</v>
      </c>
      <c r="L746" s="163" t="n">
        <f aca="false">IF(E746&lt;&gt;0,ROUND(IF($L$1=1,SUM(P746),"0")+IF($L$1=2,SUM($P746:Q746),"0")+IF($L$1=3,SUM($P746:R746),"0")+IF($L$1=4,SUM($P746:S746),"0")+IF($L$1=5,SUM($P746:T746),"0")+IF($L$1=6,SUM($P746:U746),"0")+IF($L$1=7,SUM($P746:V746),"0")+IF($L$1=8,SUM($P746:W746),"0")+IF($L$1=9,SUM($P746:X746),"0")+IF($L$1=10,SUM($P746:Y746),"0")+IF($L$1=11,SUM($P746:Z746),"0")+IF($L$1=12,SUM($P746:AA746),"0")+IF($L$1=13,SUM($P746:AB746),"0")+IF($L$1=14,SUM($P746:AC746),"0")+IF($L$1=15,SUM($P746:AD746),"0")+IF($L$1=16,SUM($P746:AE746),"0")+IF($L$1=17,SUM($P746:AF746),"0")+IF($L$1=18,SUM($P746:AG746),"0")+IF($L$1=19,SUM($P746:AH746),"0")+IF($L$1=20,SUM($P746:AI746),"0")+IF($L$1=21,SUM($P746:AJ746),"0")+IF($L$1=22,SUM($P746:AK746),"0")+IF($L$1=23,SUM($P746:AL746),"0")+IF($L$1=24,SUM($P746:AM746),"0"),2),IF(BC746=0,(SUMIF($AP$11:$AP$1010,B746,$BC$11:$BC$1010)),BC746))</f>
        <v>0</v>
      </c>
      <c r="M746" s="163" t="n">
        <f aca="false">IF(G746=0,0,(L746/G746)*100)</f>
        <v>0</v>
      </c>
      <c r="N746" s="168" t="str">
        <f aca="false">IF(B746&gt;0,"ok","ocultar")</f>
        <v>ocultar</v>
      </c>
      <c r="O746" s="650"/>
      <c r="P746" s="724"/>
      <c r="Q746" s="725"/>
      <c r="R746" s="725"/>
      <c r="S746" s="725"/>
      <c r="T746" s="725"/>
      <c r="U746" s="725"/>
      <c r="V746" s="725"/>
      <c r="W746" s="725"/>
      <c r="X746" s="725"/>
      <c r="Y746" s="725"/>
      <c r="Z746" s="725"/>
      <c r="AA746" s="726"/>
      <c r="AB746" s="726"/>
      <c r="AC746" s="726"/>
      <c r="AD746" s="726"/>
      <c r="AE746" s="726"/>
      <c r="AF746" s="726"/>
      <c r="AG746" s="726"/>
      <c r="AH746" s="726"/>
      <c r="AI746" s="726"/>
      <c r="AJ746" s="726"/>
      <c r="AK746" s="726"/>
      <c r="AL746" s="726"/>
      <c r="AM746" s="727"/>
      <c r="AO746" s="728" t="n">
        <f aca="false">IF(E746&lt;&gt;0,G746,0)</f>
        <v>0</v>
      </c>
      <c r="AP746" s="157" t="n">
        <f aca="false">IF(B746=0,AP745,IF(ISNONTEXT(B746)=TRUE(),INT(B746),INT(LEFT(B746,FIND(".",B746)-1))))</f>
        <v>3</v>
      </c>
      <c r="AQ746" s="157" t="str">
        <f aca="false">IF(AQ747=1,1,IF(B746&lt;&gt;0,1,IF(C746&lt;&gt;0,1,IF(D746&lt;&gt;0,1,IF(E746&lt;&gt;0,1,"")))))</f>
        <v/>
      </c>
      <c r="AR746" s="157" t="str">
        <f aca="false">IF(AP746=0," ",IF(AP746&lt;&gt;AP745,AP746," "))</f>
        <v> </v>
      </c>
      <c r="AS746" s="732"/>
      <c r="AT746" s="730" t="n">
        <f aca="false">IF(AP746&lt;&gt;AR746,(IF('ORÇ.GLOBAL P CAIXA'!I747="",J746*(INFORMAÇÕES!$Q$99/INFORMAÇÕES!$Q$102),IF('ORÇ.GLOBAL P CAIXA'!I747="R",J746,0))),0)</f>
        <v>0</v>
      </c>
      <c r="AU746" s="75" t="n">
        <f aca="false">IF(AP746&lt;&gt;AR746,(IF('ORÇ.GLOBAL P CAIXA'!I747="",J746*(INFORMAÇÕES!$Q$100/INFORMAÇÕES!$Q$102),IF('ORÇ.GLOBAL P CAIXA'!I747="C",J746,0))),0)</f>
        <v>0</v>
      </c>
      <c r="AV746" s="75" t="n">
        <f aca="false">IF(AP746&lt;&gt;AR746,(IF('ORÇ.GLOBAL P CAIXA'!I747="",J746*INFORMAÇÕES!$U$115,IF('ORÇ.GLOBAL P CAIXA'!I747="CF",J746,0))),0)</f>
        <v>0</v>
      </c>
      <c r="AW746" s="75" t="n">
        <f aca="false">IF(AP746&lt;&gt;AR746,(IF('ORÇ.GLOBAL P CAIXA'!I747="",J746*INFORMAÇÕES!$U$116,IF('ORÇ.GLOBAL P CAIXA'!I747="O",J746,0))),0)</f>
        <v>0</v>
      </c>
      <c r="AX746" s="731" t="n">
        <f aca="false">IF(E746&lt;&gt;0,J746,0)</f>
        <v>0</v>
      </c>
      <c r="AY746" s="730" t="n">
        <f aca="false">IF(AP746&lt;&gt;AR746,(IF('ORÇ.GLOBAL P CAIXA'!I747="",L746*(INFORMAÇÕES!$Q$99/INFORMAÇÕES!$Q$102),IF('ORÇ.GLOBAL P CAIXA'!I747="R",L746,0))),0)</f>
        <v>0</v>
      </c>
      <c r="AZ746" s="75" t="n">
        <f aca="false">IF(AP746&lt;&gt;AR746,(IF('ORÇ.GLOBAL P CAIXA'!I747="",L746*(INFORMAÇÕES!$Q$100/INFORMAÇÕES!$Q$102),IF('ORÇ.GLOBAL P CAIXA'!I747="C",L746,0))),0)</f>
        <v>0</v>
      </c>
      <c r="BA746" s="75" t="n">
        <f aca="false">IF(AP746&lt;&gt;AR746,(IF('ORÇ.GLOBAL P CAIXA'!I747="",L746*INFORMAÇÕES!$U$115,IF('ORÇ.GLOBAL P CAIXA'!I747="CF",L746,0))),0)</f>
        <v>0</v>
      </c>
      <c r="BB746" s="75" t="n">
        <f aca="false">IF(AP746&lt;&gt;AR746,(IF('ORÇ.GLOBAL P CAIXA'!I747="",L746*INFORMAÇÕES!$U$116,IF('ORÇ.GLOBAL P CAIXA'!I747="O",L746,0))),0)</f>
        <v>0</v>
      </c>
      <c r="BC746" s="731" t="n">
        <f aca="false">IF(E746&lt;&gt;0,L746,0)</f>
        <v>0</v>
      </c>
    </row>
    <row r="747" s="174" customFormat="true" ht="14.25" hidden="false" customHeight="false" outlineLevel="0" collapsed="false">
      <c r="A747" s="159" t="n">
        <v>737</v>
      </c>
      <c r="B747" s="160" t="n">
        <f aca="false">'ORÇ.REPROG. P CAIXA'!B749</f>
        <v>0</v>
      </c>
      <c r="C747" s="723" t="n">
        <f aca="false">'ORÇ.REPROG. P CAIXA'!C749</f>
        <v>0</v>
      </c>
      <c r="D747" s="162" t="n">
        <f aca="false">'ORÇ.REPROG. P CAIXA'!D749</f>
        <v>0</v>
      </c>
      <c r="E747" s="163" t="n">
        <f aca="false">IF('BM GLOBAL'!$P$1&lt;&gt;0,'ORÇ.REPROG. P CAIXA'!E749,'ORÇ.REPROG. P CAIXA'!H749)</f>
        <v>0</v>
      </c>
      <c r="F747" s="163" t="n">
        <f aca="false">IF('BM GLOBAL'!$P$1&lt;&gt;0,IF('ORÇ.GLOBAL P CAIXA'!K748=0,'ORÇ.GLOBAL EMPRESA'!G748,'ORÇ.GLOBAL P CAIXA'!F748),'ORÇ.REPROG. P CAIXA'!I749)</f>
        <v>0</v>
      </c>
      <c r="G747" s="163" t="n">
        <f aca="false">IF(E747&lt;&gt;0,ROUND(E747*F747,2),IF(AO747=0,(SUMIF('ORÇ.REPROG. P CAIXA'!$AC$13:$AC$1012,B747,$AO$11:$AO$1010)),AO747))</f>
        <v>0</v>
      </c>
      <c r="H747" s="163" t="n">
        <f aca="false">IF(J747&lt;&gt;0,IF(E747&lt;&gt;0,J747/F747,0),0)</f>
        <v>0</v>
      </c>
      <c r="I747" s="163" t="n">
        <f aca="false">IF(L747&lt;&gt;0,IF(E747&lt;&gt;0,L747/F747,0),0)</f>
        <v>0</v>
      </c>
      <c r="J747" s="163" t="n">
        <f aca="false">IF(E747&lt;&gt;0,ROUND(INDEX($P$11:$AM$1010,$A747,$L$1),2),IF(AX747=0,(SUMIF($AP$11:$AP$1010,B747,$AX$11:$AX$1010)),AX747))</f>
        <v>0</v>
      </c>
      <c r="K747" s="163" t="n">
        <f aca="false">IF(G747=0,0,(J747/G747)*100)</f>
        <v>0</v>
      </c>
      <c r="L747" s="163" t="n">
        <f aca="false">IF(E747&lt;&gt;0,ROUND(IF($L$1=1,SUM(P747),"0")+IF($L$1=2,SUM($P747:Q747),"0")+IF($L$1=3,SUM($P747:R747),"0")+IF($L$1=4,SUM($P747:S747),"0")+IF($L$1=5,SUM($P747:T747),"0")+IF($L$1=6,SUM($P747:U747),"0")+IF($L$1=7,SUM($P747:V747),"0")+IF($L$1=8,SUM($P747:W747),"0")+IF($L$1=9,SUM($P747:X747),"0")+IF($L$1=10,SUM($P747:Y747),"0")+IF($L$1=11,SUM($P747:Z747),"0")+IF($L$1=12,SUM($P747:AA747),"0")+IF($L$1=13,SUM($P747:AB747),"0")+IF($L$1=14,SUM($P747:AC747),"0")+IF($L$1=15,SUM($P747:AD747),"0")+IF($L$1=16,SUM($P747:AE747),"0")+IF($L$1=17,SUM($P747:AF747),"0")+IF($L$1=18,SUM($P747:AG747),"0")+IF($L$1=19,SUM($P747:AH747),"0")+IF($L$1=20,SUM($P747:AI747),"0")+IF($L$1=21,SUM($P747:AJ747),"0")+IF($L$1=22,SUM($P747:AK747),"0")+IF($L$1=23,SUM($P747:AL747),"0")+IF($L$1=24,SUM($P747:AM747),"0"),2),IF(BC747=0,(SUMIF($AP$11:$AP$1010,B747,$BC$11:$BC$1010)),BC747))</f>
        <v>0</v>
      </c>
      <c r="M747" s="163" t="n">
        <f aca="false">IF(G747=0,0,(L747/G747)*100)</f>
        <v>0</v>
      </c>
      <c r="N747" s="168" t="str">
        <f aca="false">IF(B747&gt;0,"ok","ocultar")</f>
        <v>ocultar</v>
      </c>
      <c r="O747" s="650"/>
      <c r="P747" s="724"/>
      <c r="Q747" s="725"/>
      <c r="R747" s="725"/>
      <c r="S747" s="725"/>
      <c r="T747" s="725"/>
      <c r="U747" s="725"/>
      <c r="V747" s="725"/>
      <c r="W747" s="725"/>
      <c r="X747" s="725"/>
      <c r="Y747" s="725"/>
      <c r="Z747" s="725"/>
      <c r="AA747" s="726"/>
      <c r="AB747" s="726"/>
      <c r="AC747" s="726"/>
      <c r="AD747" s="726"/>
      <c r="AE747" s="726"/>
      <c r="AF747" s="726"/>
      <c r="AG747" s="726"/>
      <c r="AH747" s="726"/>
      <c r="AI747" s="726"/>
      <c r="AJ747" s="726"/>
      <c r="AK747" s="726"/>
      <c r="AL747" s="726"/>
      <c r="AM747" s="727"/>
      <c r="AO747" s="728" t="n">
        <f aca="false">IF(E747&lt;&gt;0,G747,0)</f>
        <v>0</v>
      </c>
      <c r="AP747" s="157" t="n">
        <f aca="false">IF(B747=0,AP746,IF(ISNONTEXT(B747)=TRUE(),INT(B747),INT(LEFT(B747,FIND(".",B747)-1))))</f>
        <v>3</v>
      </c>
      <c r="AQ747" s="157" t="str">
        <f aca="false">IF(AQ748=1,1,IF(B747&lt;&gt;0,1,IF(C747&lt;&gt;0,1,IF(D747&lt;&gt;0,1,IF(E747&lt;&gt;0,1,"")))))</f>
        <v/>
      </c>
      <c r="AR747" s="157" t="str">
        <f aca="false">IF(AP747=0," ",IF(AP747&lt;&gt;AP746,AP747," "))</f>
        <v> </v>
      </c>
      <c r="AS747" s="732"/>
      <c r="AT747" s="730" t="n">
        <f aca="false">IF(AP747&lt;&gt;AR747,(IF('ORÇ.GLOBAL P CAIXA'!I748="",J747*(INFORMAÇÕES!$Q$99/INFORMAÇÕES!$Q$102),IF('ORÇ.GLOBAL P CAIXA'!I748="R",J747,0))),0)</f>
        <v>0</v>
      </c>
      <c r="AU747" s="75" t="n">
        <f aca="false">IF(AP747&lt;&gt;AR747,(IF('ORÇ.GLOBAL P CAIXA'!I748="",J747*(INFORMAÇÕES!$Q$100/INFORMAÇÕES!$Q$102),IF('ORÇ.GLOBAL P CAIXA'!I748="C",J747,0))),0)</f>
        <v>0</v>
      </c>
      <c r="AV747" s="75" t="n">
        <f aca="false">IF(AP747&lt;&gt;AR747,(IF('ORÇ.GLOBAL P CAIXA'!I748="",J747*INFORMAÇÕES!$U$115,IF('ORÇ.GLOBAL P CAIXA'!I748="CF",J747,0))),0)</f>
        <v>0</v>
      </c>
      <c r="AW747" s="75" t="n">
        <f aca="false">IF(AP747&lt;&gt;AR747,(IF('ORÇ.GLOBAL P CAIXA'!I748="",J747*INFORMAÇÕES!$U$116,IF('ORÇ.GLOBAL P CAIXA'!I748="O",J747,0))),0)</f>
        <v>0</v>
      </c>
      <c r="AX747" s="731" t="n">
        <f aca="false">IF(E747&lt;&gt;0,J747,0)</f>
        <v>0</v>
      </c>
      <c r="AY747" s="730" t="n">
        <f aca="false">IF(AP747&lt;&gt;AR747,(IF('ORÇ.GLOBAL P CAIXA'!I748="",L747*(INFORMAÇÕES!$Q$99/INFORMAÇÕES!$Q$102),IF('ORÇ.GLOBAL P CAIXA'!I748="R",L747,0))),0)</f>
        <v>0</v>
      </c>
      <c r="AZ747" s="75" t="n">
        <f aca="false">IF(AP747&lt;&gt;AR747,(IF('ORÇ.GLOBAL P CAIXA'!I748="",L747*(INFORMAÇÕES!$Q$100/INFORMAÇÕES!$Q$102),IF('ORÇ.GLOBAL P CAIXA'!I748="C",L747,0))),0)</f>
        <v>0</v>
      </c>
      <c r="BA747" s="75" t="n">
        <f aca="false">IF(AP747&lt;&gt;AR747,(IF('ORÇ.GLOBAL P CAIXA'!I748="",L747*INFORMAÇÕES!$U$115,IF('ORÇ.GLOBAL P CAIXA'!I748="CF",L747,0))),0)</f>
        <v>0</v>
      </c>
      <c r="BB747" s="75" t="n">
        <f aca="false">IF(AP747&lt;&gt;AR747,(IF('ORÇ.GLOBAL P CAIXA'!I748="",L747*INFORMAÇÕES!$U$116,IF('ORÇ.GLOBAL P CAIXA'!I748="O",L747,0))),0)</f>
        <v>0</v>
      </c>
      <c r="BC747" s="731" t="n">
        <f aca="false">IF(E747&lt;&gt;0,L747,0)</f>
        <v>0</v>
      </c>
    </row>
    <row r="748" s="174" customFormat="true" ht="14.25" hidden="false" customHeight="false" outlineLevel="0" collapsed="false">
      <c r="A748" s="159" t="n">
        <v>738</v>
      </c>
      <c r="B748" s="160" t="n">
        <f aca="false">'ORÇ.REPROG. P CAIXA'!B750</f>
        <v>0</v>
      </c>
      <c r="C748" s="723" t="n">
        <f aca="false">'ORÇ.REPROG. P CAIXA'!C750</f>
        <v>0</v>
      </c>
      <c r="D748" s="162" t="n">
        <f aca="false">'ORÇ.REPROG. P CAIXA'!D750</f>
        <v>0</v>
      </c>
      <c r="E748" s="163" t="n">
        <f aca="false">IF('BM GLOBAL'!$P$1&lt;&gt;0,'ORÇ.REPROG. P CAIXA'!E750,'ORÇ.REPROG. P CAIXA'!H750)</f>
        <v>0</v>
      </c>
      <c r="F748" s="163" t="n">
        <f aca="false">IF('BM GLOBAL'!$P$1&lt;&gt;0,IF('ORÇ.GLOBAL P CAIXA'!K749=0,'ORÇ.GLOBAL EMPRESA'!G749,'ORÇ.GLOBAL P CAIXA'!F749),'ORÇ.REPROG. P CAIXA'!I750)</f>
        <v>0</v>
      </c>
      <c r="G748" s="163" t="n">
        <f aca="false">IF(E748&lt;&gt;0,ROUND(E748*F748,2),IF(AO748=0,(SUMIF('ORÇ.REPROG. P CAIXA'!$AC$13:$AC$1012,B748,$AO$11:$AO$1010)),AO748))</f>
        <v>0</v>
      </c>
      <c r="H748" s="163" t="n">
        <f aca="false">IF(J748&lt;&gt;0,IF(E748&lt;&gt;0,J748/F748,0),0)</f>
        <v>0</v>
      </c>
      <c r="I748" s="163" t="n">
        <f aca="false">IF(L748&lt;&gt;0,IF(E748&lt;&gt;0,L748/F748,0),0)</f>
        <v>0</v>
      </c>
      <c r="J748" s="163" t="n">
        <f aca="false">IF(E748&lt;&gt;0,ROUND(INDEX($P$11:$AM$1010,$A748,$L$1),2),IF(AX748=0,(SUMIF($AP$11:$AP$1010,B748,$AX$11:$AX$1010)),AX748))</f>
        <v>0</v>
      </c>
      <c r="K748" s="163" t="n">
        <f aca="false">IF(G748=0,0,(J748/G748)*100)</f>
        <v>0</v>
      </c>
      <c r="L748" s="163" t="n">
        <f aca="false">IF(E748&lt;&gt;0,ROUND(IF($L$1=1,SUM(P748),"0")+IF($L$1=2,SUM($P748:Q748),"0")+IF($L$1=3,SUM($P748:R748),"0")+IF($L$1=4,SUM($P748:S748),"0")+IF($L$1=5,SUM($P748:T748),"0")+IF($L$1=6,SUM($P748:U748),"0")+IF($L$1=7,SUM($P748:V748),"0")+IF($L$1=8,SUM($P748:W748),"0")+IF($L$1=9,SUM($P748:X748),"0")+IF($L$1=10,SUM($P748:Y748),"0")+IF($L$1=11,SUM($P748:Z748),"0")+IF($L$1=12,SUM($P748:AA748),"0")+IF($L$1=13,SUM($P748:AB748),"0")+IF($L$1=14,SUM($P748:AC748),"0")+IF($L$1=15,SUM($P748:AD748),"0")+IF($L$1=16,SUM($P748:AE748),"0")+IF($L$1=17,SUM($P748:AF748),"0")+IF($L$1=18,SUM($P748:AG748),"0")+IF($L$1=19,SUM($P748:AH748),"0")+IF($L$1=20,SUM($P748:AI748),"0")+IF($L$1=21,SUM($P748:AJ748),"0")+IF($L$1=22,SUM($P748:AK748),"0")+IF($L$1=23,SUM($P748:AL748),"0")+IF($L$1=24,SUM($P748:AM748),"0"),2),IF(BC748=0,(SUMIF($AP$11:$AP$1010,B748,$BC$11:$BC$1010)),BC748))</f>
        <v>0</v>
      </c>
      <c r="M748" s="163" t="n">
        <f aca="false">IF(G748=0,0,(L748/G748)*100)</f>
        <v>0</v>
      </c>
      <c r="N748" s="168" t="str">
        <f aca="false">IF(B748&gt;0,"ok","ocultar")</f>
        <v>ocultar</v>
      </c>
      <c r="O748" s="650"/>
      <c r="P748" s="724"/>
      <c r="Q748" s="725"/>
      <c r="R748" s="725"/>
      <c r="S748" s="725"/>
      <c r="T748" s="725"/>
      <c r="U748" s="725"/>
      <c r="V748" s="725"/>
      <c r="W748" s="725"/>
      <c r="X748" s="725"/>
      <c r="Y748" s="725"/>
      <c r="Z748" s="725"/>
      <c r="AA748" s="726"/>
      <c r="AB748" s="726"/>
      <c r="AC748" s="726"/>
      <c r="AD748" s="726"/>
      <c r="AE748" s="726"/>
      <c r="AF748" s="726"/>
      <c r="AG748" s="726"/>
      <c r="AH748" s="726"/>
      <c r="AI748" s="726"/>
      <c r="AJ748" s="726"/>
      <c r="AK748" s="726"/>
      <c r="AL748" s="726"/>
      <c r="AM748" s="727"/>
      <c r="AO748" s="728" t="n">
        <f aca="false">IF(E748&lt;&gt;0,G748,0)</f>
        <v>0</v>
      </c>
      <c r="AP748" s="157" t="n">
        <f aca="false">IF(B748=0,AP747,IF(ISNONTEXT(B748)=TRUE(),INT(B748),INT(LEFT(B748,FIND(".",B748)-1))))</f>
        <v>3</v>
      </c>
      <c r="AQ748" s="157" t="str">
        <f aca="false">IF(AQ749=1,1,IF(B748&lt;&gt;0,1,IF(C748&lt;&gt;0,1,IF(D748&lt;&gt;0,1,IF(E748&lt;&gt;0,1,"")))))</f>
        <v/>
      </c>
      <c r="AR748" s="157" t="str">
        <f aca="false">IF(AP748=0," ",IF(AP748&lt;&gt;AP747,AP748," "))</f>
        <v> </v>
      </c>
      <c r="AS748" s="732"/>
      <c r="AT748" s="730" t="n">
        <f aca="false">IF(AP748&lt;&gt;AR748,(IF('ORÇ.GLOBAL P CAIXA'!I749="",J748*(INFORMAÇÕES!$Q$99/INFORMAÇÕES!$Q$102),IF('ORÇ.GLOBAL P CAIXA'!I749="R",J748,0))),0)</f>
        <v>0</v>
      </c>
      <c r="AU748" s="75" t="n">
        <f aca="false">IF(AP748&lt;&gt;AR748,(IF('ORÇ.GLOBAL P CAIXA'!I749="",J748*(INFORMAÇÕES!$Q$100/INFORMAÇÕES!$Q$102),IF('ORÇ.GLOBAL P CAIXA'!I749="C",J748,0))),0)</f>
        <v>0</v>
      </c>
      <c r="AV748" s="75" t="n">
        <f aca="false">IF(AP748&lt;&gt;AR748,(IF('ORÇ.GLOBAL P CAIXA'!I749="",J748*INFORMAÇÕES!$U$115,IF('ORÇ.GLOBAL P CAIXA'!I749="CF",J748,0))),0)</f>
        <v>0</v>
      </c>
      <c r="AW748" s="75" t="n">
        <f aca="false">IF(AP748&lt;&gt;AR748,(IF('ORÇ.GLOBAL P CAIXA'!I749="",J748*INFORMAÇÕES!$U$116,IF('ORÇ.GLOBAL P CAIXA'!I749="O",J748,0))),0)</f>
        <v>0</v>
      </c>
      <c r="AX748" s="731" t="n">
        <f aca="false">IF(E748&lt;&gt;0,J748,0)</f>
        <v>0</v>
      </c>
      <c r="AY748" s="730" t="n">
        <f aca="false">IF(AP748&lt;&gt;AR748,(IF('ORÇ.GLOBAL P CAIXA'!I749="",L748*(INFORMAÇÕES!$Q$99/INFORMAÇÕES!$Q$102),IF('ORÇ.GLOBAL P CAIXA'!I749="R",L748,0))),0)</f>
        <v>0</v>
      </c>
      <c r="AZ748" s="75" t="n">
        <f aca="false">IF(AP748&lt;&gt;AR748,(IF('ORÇ.GLOBAL P CAIXA'!I749="",L748*(INFORMAÇÕES!$Q$100/INFORMAÇÕES!$Q$102),IF('ORÇ.GLOBAL P CAIXA'!I749="C",L748,0))),0)</f>
        <v>0</v>
      </c>
      <c r="BA748" s="75" t="n">
        <f aca="false">IF(AP748&lt;&gt;AR748,(IF('ORÇ.GLOBAL P CAIXA'!I749="",L748*INFORMAÇÕES!$U$115,IF('ORÇ.GLOBAL P CAIXA'!I749="CF",L748,0))),0)</f>
        <v>0</v>
      </c>
      <c r="BB748" s="75" t="n">
        <f aca="false">IF(AP748&lt;&gt;AR748,(IF('ORÇ.GLOBAL P CAIXA'!I749="",L748*INFORMAÇÕES!$U$116,IF('ORÇ.GLOBAL P CAIXA'!I749="O",L748,0))),0)</f>
        <v>0</v>
      </c>
      <c r="BC748" s="731" t="n">
        <f aca="false">IF(E748&lt;&gt;0,L748,0)</f>
        <v>0</v>
      </c>
    </row>
    <row r="749" s="174" customFormat="true" ht="14.25" hidden="false" customHeight="false" outlineLevel="0" collapsed="false">
      <c r="A749" s="159" t="n">
        <v>739</v>
      </c>
      <c r="B749" s="160" t="n">
        <f aca="false">'ORÇ.REPROG. P CAIXA'!B751</f>
        <v>0</v>
      </c>
      <c r="C749" s="723" t="n">
        <f aca="false">'ORÇ.REPROG. P CAIXA'!C751</f>
        <v>0</v>
      </c>
      <c r="D749" s="162" t="n">
        <f aca="false">'ORÇ.REPROG. P CAIXA'!D751</f>
        <v>0</v>
      </c>
      <c r="E749" s="163" t="n">
        <f aca="false">IF('BM GLOBAL'!$P$1&lt;&gt;0,'ORÇ.REPROG. P CAIXA'!E751,'ORÇ.REPROG. P CAIXA'!H751)</f>
        <v>0</v>
      </c>
      <c r="F749" s="163" t="n">
        <f aca="false">IF('BM GLOBAL'!$P$1&lt;&gt;0,IF('ORÇ.GLOBAL P CAIXA'!K750=0,'ORÇ.GLOBAL EMPRESA'!G750,'ORÇ.GLOBAL P CAIXA'!F750),'ORÇ.REPROG. P CAIXA'!I751)</f>
        <v>0</v>
      </c>
      <c r="G749" s="163" t="n">
        <f aca="false">IF(E749&lt;&gt;0,ROUND(E749*F749,2),IF(AO749=0,(SUMIF('ORÇ.REPROG. P CAIXA'!$AC$13:$AC$1012,B749,$AO$11:$AO$1010)),AO749))</f>
        <v>0</v>
      </c>
      <c r="H749" s="163" t="n">
        <f aca="false">IF(J749&lt;&gt;0,IF(E749&lt;&gt;0,J749/F749,0),0)</f>
        <v>0</v>
      </c>
      <c r="I749" s="163" t="n">
        <f aca="false">IF(L749&lt;&gt;0,IF(E749&lt;&gt;0,L749/F749,0),0)</f>
        <v>0</v>
      </c>
      <c r="J749" s="163" t="n">
        <f aca="false">IF(E749&lt;&gt;0,ROUND(INDEX($P$11:$AM$1010,$A749,$L$1),2),IF(AX749=0,(SUMIF($AP$11:$AP$1010,B749,$AX$11:$AX$1010)),AX749))</f>
        <v>0</v>
      </c>
      <c r="K749" s="163" t="n">
        <f aca="false">IF(G749=0,0,(J749/G749)*100)</f>
        <v>0</v>
      </c>
      <c r="L749" s="163" t="n">
        <f aca="false">IF(E749&lt;&gt;0,ROUND(IF($L$1=1,SUM(P749),"0")+IF($L$1=2,SUM($P749:Q749),"0")+IF($L$1=3,SUM($P749:R749),"0")+IF($L$1=4,SUM($P749:S749),"0")+IF($L$1=5,SUM($P749:T749),"0")+IF($L$1=6,SUM($P749:U749),"0")+IF($L$1=7,SUM($P749:V749),"0")+IF($L$1=8,SUM($P749:W749),"0")+IF($L$1=9,SUM($P749:X749),"0")+IF($L$1=10,SUM($P749:Y749),"0")+IF($L$1=11,SUM($P749:Z749),"0")+IF($L$1=12,SUM($P749:AA749),"0")+IF($L$1=13,SUM($P749:AB749),"0")+IF($L$1=14,SUM($P749:AC749),"0")+IF($L$1=15,SUM($P749:AD749),"0")+IF($L$1=16,SUM($P749:AE749),"0")+IF($L$1=17,SUM($P749:AF749),"0")+IF($L$1=18,SUM($P749:AG749),"0")+IF($L$1=19,SUM($P749:AH749),"0")+IF($L$1=20,SUM($P749:AI749),"0")+IF($L$1=21,SUM($P749:AJ749),"0")+IF($L$1=22,SUM($P749:AK749),"0")+IF($L$1=23,SUM($P749:AL749),"0")+IF($L$1=24,SUM($P749:AM749),"0"),2),IF(BC749=0,(SUMIF($AP$11:$AP$1010,B749,$BC$11:$BC$1010)),BC749))</f>
        <v>0</v>
      </c>
      <c r="M749" s="163" t="n">
        <f aca="false">IF(G749=0,0,(L749/G749)*100)</f>
        <v>0</v>
      </c>
      <c r="N749" s="168" t="str">
        <f aca="false">IF(B749&gt;0,"ok","ocultar")</f>
        <v>ocultar</v>
      </c>
      <c r="O749" s="650"/>
      <c r="P749" s="724"/>
      <c r="Q749" s="725"/>
      <c r="R749" s="725"/>
      <c r="S749" s="725"/>
      <c r="T749" s="725"/>
      <c r="U749" s="725"/>
      <c r="V749" s="725"/>
      <c r="W749" s="725"/>
      <c r="X749" s="725"/>
      <c r="Y749" s="725"/>
      <c r="Z749" s="725"/>
      <c r="AA749" s="726"/>
      <c r="AB749" s="726"/>
      <c r="AC749" s="726"/>
      <c r="AD749" s="726"/>
      <c r="AE749" s="726"/>
      <c r="AF749" s="726"/>
      <c r="AG749" s="726"/>
      <c r="AH749" s="726"/>
      <c r="AI749" s="726"/>
      <c r="AJ749" s="726"/>
      <c r="AK749" s="726"/>
      <c r="AL749" s="726"/>
      <c r="AM749" s="727"/>
      <c r="AO749" s="728" t="n">
        <f aca="false">IF(E749&lt;&gt;0,G749,0)</f>
        <v>0</v>
      </c>
      <c r="AP749" s="157" t="n">
        <f aca="false">IF(B749=0,AP748,IF(ISNONTEXT(B749)=TRUE(),INT(B749),INT(LEFT(B749,FIND(".",B749)-1))))</f>
        <v>3</v>
      </c>
      <c r="AQ749" s="157" t="str">
        <f aca="false">IF(AQ750=1,1,IF(B749&lt;&gt;0,1,IF(C749&lt;&gt;0,1,IF(D749&lt;&gt;0,1,IF(E749&lt;&gt;0,1,"")))))</f>
        <v/>
      </c>
      <c r="AR749" s="157" t="str">
        <f aca="false">IF(AP749=0," ",IF(AP749&lt;&gt;AP748,AP749," "))</f>
        <v> </v>
      </c>
      <c r="AS749" s="732"/>
      <c r="AT749" s="730" t="n">
        <f aca="false">IF(AP749&lt;&gt;AR749,(IF('ORÇ.GLOBAL P CAIXA'!I750="",J749*(INFORMAÇÕES!$Q$99/INFORMAÇÕES!$Q$102),IF('ORÇ.GLOBAL P CAIXA'!I750="R",J749,0))),0)</f>
        <v>0</v>
      </c>
      <c r="AU749" s="75" t="n">
        <f aca="false">IF(AP749&lt;&gt;AR749,(IF('ORÇ.GLOBAL P CAIXA'!I750="",J749*(INFORMAÇÕES!$Q$100/INFORMAÇÕES!$Q$102),IF('ORÇ.GLOBAL P CAIXA'!I750="C",J749,0))),0)</f>
        <v>0</v>
      </c>
      <c r="AV749" s="75" t="n">
        <f aca="false">IF(AP749&lt;&gt;AR749,(IF('ORÇ.GLOBAL P CAIXA'!I750="",J749*INFORMAÇÕES!$U$115,IF('ORÇ.GLOBAL P CAIXA'!I750="CF",J749,0))),0)</f>
        <v>0</v>
      </c>
      <c r="AW749" s="75" t="n">
        <f aca="false">IF(AP749&lt;&gt;AR749,(IF('ORÇ.GLOBAL P CAIXA'!I750="",J749*INFORMAÇÕES!$U$116,IF('ORÇ.GLOBAL P CAIXA'!I750="O",J749,0))),0)</f>
        <v>0</v>
      </c>
      <c r="AX749" s="731" t="n">
        <f aca="false">IF(E749&lt;&gt;0,J749,0)</f>
        <v>0</v>
      </c>
      <c r="AY749" s="730" t="n">
        <f aca="false">IF(AP749&lt;&gt;AR749,(IF('ORÇ.GLOBAL P CAIXA'!I750="",L749*(INFORMAÇÕES!$Q$99/INFORMAÇÕES!$Q$102),IF('ORÇ.GLOBAL P CAIXA'!I750="R",L749,0))),0)</f>
        <v>0</v>
      </c>
      <c r="AZ749" s="75" t="n">
        <f aca="false">IF(AP749&lt;&gt;AR749,(IF('ORÇ.GLOBAL P CAIXA'!I750="",L749*(INFORMAÇÕES!$Q$100/INFORMAÇÕES!$Q$102),IF('ORÇ.GLOBAL P CAIXA'!I750="C",L749,0))),0)</f>
        <v>0</v>
      </c>
      <c r="BA749" s="75" t="n">
        <f aca="false">IF(AP749&lt;&gt;AR749,(IF('ORÇ.GLOBAL P CAIXA'!I750="",L749*INFORMAÇÕES!$U$115,IF('ORÇ.GLOBAL P CAIXA'!I750="CF",L749,0))),0)</f>
        <v>0</v>
      </c>
      <c r="BB749" s="75" t="n">
        <f aca="false">IF(AP749&lt;&gt;AR749,(IF('ORÇ.GLOBAL P CAIXA'!I750="",L749*INFORMAÇÕES!$U$116,IF('ORÇ.GLOBAL P CAIXA'!I750="O",L749,0))),0)</f>
        <v>0</v>
      </c>
      <c r="BC749" s="731" t="n">
        <f aca="false">IF(E749&lt;&gt;0,L749,0)</f>
        <v>0</v>
      </c>
    </row>
    <row r="750" s="174" customFormat="true" ht="14.25" hidden="false" customHeight="false" outlineLevel="0" collapsed="false">
      <c r="A750" s="159" t="n">
        <v>740</v>
      </c>
      <c r="B750" s="160" t="n">
        <f aca="false">'ORÇ.REPROG. P CAIXA'!B752</f>
        <v>0</v>
      </c>
      <c r="C750" s="723" t="n">
        <f aca="false">'ORÇ.REPROG. P CAIXA'!C752</f>
        <v>0</v>
      </c>
      <c r="D750" s="162" t="n">
        <f aca="false">'ORÇ.REPROG. P CAIXA'!D752</f>
        <v>0</v>
      </c>
      <c r="E750" s="163" t="n">
        <f aca="false">IF('BM GLOBAL'!$P$1&lt;&gt;0,'ORÇ.REPROG. P CAIXA'!E752,'ORÇ.REPROG. P CAIXA'!H752)</f>
        <v>0</v>
      </c>
      <c r="F750" s="163" t="n">
        <f aca="false">IF('BM GLOBAL'!$P$1&lt;&gt;0,IF('ORÇ.GLOBAL P CAIXA'!K751=0,'ORÇ.GLOBAL EMPRESA'!G751,'ORÇ.GLOBAL P CAIXA'!F751),'ORÇ.REPROG. P CAIXA'!I752)</f>
        <v>0</v>
      </c>
      <c r="G750" s="163" t="n">
        <f aca="false">IF(E750&lt;&gt;0,ROUND(E750*F750,2),IF(AO750=0,(SUMIF('ORÇ.REPROG. P CAIXA'!$AC$13:$AC$1012,B750,$AO$11:$AO$1010)),AO750))</f>
        <v>0</v>
      </c>
      <c r="H750" s="163" t="n">
        <f aca="false">IF(J750&lt;&gt;0,IF(E750&lt;&gt;0,J750/F750,0),0)</f>
        <v>0</v>
      </c>
      <c r="I750" s="163" t="n">
        <f aca="false">IF(L750&lt;&gt;0,IF(E750&lt;&gt;0,L750/F750,0),0)</f>
        <v>0</v>
      </c>
      <c r="J750" s="163" t="n">
        <f aca="false">IF(E750&lt;&gt;0,ROUND(INDEX($P$11:$AM$1010,$A750,$L$1),2),IF(AX750=0,(SUMIF($AP$11:$AP$1010,B750,$AX$11:$AX$1010)),AX750))</f>
        <v>0</v>
      </c>
      <c r="K750" s="163" t="n">
        <f aca="false">IF(G750=0,0,(J750/G750)*100)</f>
        <v>0</v>
      </c>
      <c r="L750" s="163" t="n">
        <f aca="false">IF(E750&lt;&gt;0,ROUND(IF($L$1=1,SUM(P750),"0")+IF($L$1=2,SUM($P750:Q750),"0")+IF($L$1=3,SUM($P750:R750),"0")+IF($L$1=4,SUM($P750:S750),"0")+IF($L$1=5,SUM($P750:T750),"0")+IF($L$1=6,SUM($P750:U750),"0")+IF($L$1=7,SUM($P750:V750),"0")+IF($L$1=8,SUM($P750:W750),"0")+IF($L$1=9,SUM($P750:X750),"0")+IF($L$1=10,SUM($P750:Y750),"0")+IF($L$1=11,SUM($P750:Z750),"0")+IF($L$1=12,SUM($P750:AA750),"0")+IF($L$1=13,SUM($P750:AB750),"0")+IF($L$1=14,SUM($P750:AC750),"0")+IF($L$1=15,SUM($P750:AD750),"0")+IF($L$1=16,SUM($P750:AE750),"0")+IF($L$1=17,SUM($P750:AF750),"0")+IF($L$1=18,SUM($P750:AG750),"0")+IF($L$1=19,SUM($P750:AH750),"0")+IF($L$1=20,SUM($P750:AI750),"0")+IF($L$1=21,SUM($P750:AJ750),"0")+IF($L$1=22,SUM($P750:AK750),"0")+IF($L$1=23,SUM($P750:AL750),"0")+IF($L$1=24,SUM($P750:AM750),"0"),2),IF(BC750=0,(SUMIF($AP$11:$AP$1010,B750,$BC$11:$BC$1010)),BC750))</f>
        <v>0</v>
      </c>
      <c r="M750" s="163" t="n">
        <f aca="false">IF(G750=0,0,(L750/G750)*100)</f>
        <v>0</v>
      </c>
      <c r="N750" s="168" t="str">
        <f aca="false">IF(B750&gt;0,"ok","ocultar")</f>
        <v>ocultar</v>
      </c>
      <c r="O750" s="650"/>
      <c r="P750" s="724"/>
      <c r="Q750" s="725"/>
      <c r="R750" s="725"/>
      <c r="S750" s="725"/>
      <c r="T750" s="725"/>
      <c r="U750" s="725"/>
      <c r="V750" s="725"/>
      <c r="W750" s="725"/>
      <c r="X750" s="725"/>
      <c r="Y750" s="725"/>
      <c r="Z750" s="725"/>
      <c r="AA750" s="726"/>
      <c r="AB750" s="726"/>
      <c r="AC750" s="726"/>
      <c r="AD750" s="726"/>
      <c r="AE750" s="726"/>
      <c r="AF750" s="726"/>
      <c r="AG750" s="726"/>
      <c r="AH750" s="726"/>
      <c r="AI750" s="726"/>
      <c r="AJ750" s="726"/>
      <c r="AK750" s="726"/>
      <c r="AL750" s="726"/>
      <c r="AM750" s="727"/>
      <c r="AO750" s="728" t="n">
        <f aca="false">IF(E750&lt;&gt;0,G750,0)</f>
        <v>0</v>
      </c>
      <c r="AP750" s="157" t="n">
        <f aca="false">IF(B750=0,AP749,IF(ISNONTEXT(B750)=TRUE(),INT(B750),INT(LEFT(B750,FIND(".",B750)-1))))</f>
        <v>3</v>
      </c>
      <c r="AQ750" s="157" t="str">
        <f aca="false">IF(AQ751=1,1,IF(B750&lt;&gt;0,1,IF(C750&lt;&gt;0,1,IF(D750&lt;&gt;0,1,IF(E750&lt;&gt;0,1,"")))))</f>
        <v/>
      </c>
      <c r="AR750" s="157" t="str">
        <f aca="false">IF(AP750=0," ",IF(AP750&lt;&gt;AP749,AP750," "))</f>
        <v> </v>
      </c>
      <c r="AS750" s="732"/>
      <c r="AT750" s="730" t="n">
        <f aca="false">IF(AP750&lt;&gt;AR750,(IF('ORÇ.GLOBAL P CAIXA'!I751="",J750*(INFORMAÇÕES!$Q$99/INFORMAÇÕES!$Q$102),IF('ORÇ.GLOBAL P CAIXA'!I751="R",J750,0))),0)</f>
        <v>0</v>
      </c>
      <c r="AU750" s="75" t="n">
        <f aca="false">IF(AP750&lt;&gt;AR750,(IF('ORÇ.GLOBAL P CAIXA'!I751="",J750*(INFORMAÇÕES!$Q$100/INFORMAÇÕES!$Q$102),IF('ORÇ.GLOBAL P CAIXA'!I751="C",J750,0))),0)</f>
        <v>0</v>
      </c>
      <c r="AV750" s="75" t="n">
        <f aca="false">IF(AP750&lt;&gt;AR750,(IF('ORÇ.GLOBAL P CAIXA'!I751="",J750*INFORMAÇÕES!$U$115,IF('ORÇ.GLOBAL P CAIXA'!I751="CF",J750,0))),0)</f>
        <v>0</v>
      </c>
      <c r="AW750" s="75" t="n">
        <f aca="false">IF(AP750&lt;&gt;AR750,(IF('ORÇ.GLOBAL P CAIXA'!I751="",J750*INFORMAÇÕES!$U$116,IF('ORÇ.GLOBAL P CAIXA'!I751="O",J750,0))),0)</f>
        <v>0</v>
      </c>
      <c r="AX750" s="731" t="n">
        <f aca="false">IF(E750&lt;&gt;0,J750,0)</f>
        <v>0</v>
      </c>
      <c r="AY750" s="730" t="n">
        <f aca="false">IF(AP750&lt;&gt;AR750,(IF('ORÇ.GLOBAL P CAIXA'!I751="",L750*(INFORMAÇÕES!$Q$99/INFORMAÇÕES!$Q$102),IF('ORÇ.GLOBAL P CAIXA'!I751="R",L750,0))),0)</f>
        <v>0</v>
      </c>
      <c r="AZ750" s="75" t="n">
        <f aca="false">IF(AP750&lt;&gt;AR750,(IF('ORÇ.GLOBAL P CAIXA'!I751="",L750*(INFORMAÇÕES!$Q$100/INFORMAÇÕES!$Q$102),IF('ORÇ.GLOBAL P CAIXA'!I751="C",L750,0))),0)</f>
        <v>0</v>
      </c>
      <c r="BA750" s="75" t="n">
        <f aca="false">IF(AP750&lt;&gt;AR750,(IF('ORÇ.GLOBAL P CAIXA'!I751="",L750*INFORMAÇÕES!$U$115,IF('ORÇ.GLOBAL P CAIXA'!I751="CF",L750,0))),0)</f>
        <v>0</v>
      </c>
      <c r="BB750" s="75" t="n">
        <f aca="false">IF(AP750&lt;&gt;AR750,(IF('ORÇ.GLOBAL P CAIXA'!I751="",L750*INFORMAÇÕES!$U$116,IF('ORÇ.GLOBAL P CAIXA'!I751="O",L750,0))),0)</f>
        <v>0</v>
      </c>
      <c r="BC750" s="731" t="n">
        <f aca="false">IF(E750&lt;&gt;0,L750,0)</f>
        <v>0</v>
      </c>
    </row>
    <row r="751" s="174" customFormat="true" ht="14.25" hidden="false" customHeight="false" outlineLevel="0" collapsed="false">
      <c r="A751" s="159" t="n">
        <v>741</v>
      </c>
      <c r="B751" s="160" t="n">
        <f aca="false">'ORÇ.REPROG. P CAIXA'!B753</f>
        <v>0</v>
      </c>
      <c r="C751" s="723" t="n">
        <f aca="false">'ORÇ.REPROG. P CAIXA'!C753</f>
        <v>0</v>
      </c>
      <c r="D751" s="162" t="n">
        <f aca="false">'ORÇ.REPROG. P CAIXA'!D753</f>
        <v>0</v>
      </c>
      <c r="E751" s="163" t="n">
        <f aca="false">IF('BM GLOBAL'!$P$1&lt;&gt;0,'ORÇ.REPROG. P CAIXA'!E753,'ORÇ.REPROG. P CAIXA'!H753)</f>
        <v>0</v>
      </c>
      <c r="F751" s="163" t="n">
        <f aca="false">IF('BM GLOBAL'!$P$1&lt;&gt;0,IF('ORÇ.GLOBAL P CAIXA'!K752=0,'ORÇ.GLOBAL EMPRESA'!G752,'ORÇ.GLOBAL P CAIXA'!F752),'ORÇ.REPROG. P CAIXA'!I753)</f>
        <v>0</v>
      </c>
      <c r="G751" s="163" t="n">
        <f aca="false">IF(E751&lt;&gt;0,ROUND(E751*F751,2),IF(AO751=0,(SUMIF('ORÇ.REPROG. P CAIXA'!$AC$13:$AC$1012,B751,$AO$11:$AO$1010)),AO751))</f>
        <v>0</v>
      </c>
      <c r="H751" s="163" t="n">
        <f aca="false">IF(J751&lt;&gt;0,IF(E751&lt;&gt;0,J751/F751,0),0)</f>
        <v>0</v>
      </c>
      <c r="I751" s="163" t="n">
        <f aca="false">IF(L751&lt;&gt;0,IF(E751&lt;&gt;0,L751/F751,0),0)</f>
        <v>0</v>
      </c>
      <c r="J751" s="163" t="n">
        <f aca="false">IF(E751&lt;&gt;0,ROUND(INDEX($P$11:$AM$1010,$A751,$L$1),2),IF(AX751=0,(SUMIF($AP$11:$AP$1010,B751,$AX$11:$AX$1010)),AX751))</f>
        <v>0</v>
      </c>
      <c r="K751" s="163" t="n">
        <f aca="false">IF(G751=0,0,(J751/G751)*100)</f>
        <v>0</v>
      </c>
      <c r="L751" s="163" t="n">
        <f aca="false">IF(E751&lt;&gt;0,ROUND(IF($L$1=1,SUM(P751),"0")+IF($L$1=2,SUM($P751:Q751),"0")+IF($L$1=3,SUM($P751:R751),"0")+IF($L$1=4,SUM($P751:S751),"0")+IF($L$1=5,SUM($P751:T751),"0")+IF($L$1=6,SUM($P751:U751),"0")+IF($L$1=7,SUM($P751:V751),"0")+IF($L$1=8,SUM($P751:W751),"0")+IF($L$1=9,SUM($P751:X751),"0")+IF($L$1=10,SUM($P751:Y751),"0")+IF($L$1=11,SUM($P751:Z751),"0")+IF($L$1=12,SUM($P751:AA751),"0")+IF($L$1=13,SUM($P751:AB751),"0")+IF($L$1=14,SUM($P751:AC751),"0")+IF($L$1=15,SUM($P751:AD751),"0")+IF($L$1=16,SUM($P751:AE751),"0")+IF($L$1=17,SUM($P751:AF751),"0")+IF($L$1=18,SUM($P751:AG751),"0")+IF($L$1=19,SUM($P751:AH751),"0")+IF($L$1=20,SUM($P751:AI751),"0")+IF($L$1=21,SUM($P751:AJ751),"0")+IF($L$1=22,SUM($P751:AK751),"0")+IF($L$1=23,SUM($P751:AL751),"0")+IF($L$1=24,SUM($P751:AM751),"0"),2),IF(BC751=0,(SUMIF($AP$11:$AP$1010,B751,$BC$11:$BC$1010)),BC751))</f>
        <v>0</v>
      </c>
      <c r="M751" s="163" t="n">
        <f aca="false">IF(G751=0,0,(L751/G751)*100)</f>
        <v>0</v>
      </c>
      <c r="N751" s="168" t="str">
        <f aca="false">IF(B751&gt;0,"ok","ocultar")</f>
        <v>ocultar</v>
      </c>
      <c r="O751" s="650"/>
      <c r="P751" s="724"/>
      <c r="Q751" s="725"/>
      <c r="R751" s="725"/>
      <c r="S751" s="725"/>
      <c r="T751" s="725"/>
      <c r="U751" s="725"/>
      <c r="V751" s="725"/>
      <c r="W751" s="725"/>
      <c r="X751" s="725"/>
      <c r="Y751" s="725"/>
      <c r="Z751" s="725"/>
      <c r="AA751" s="726"/>
      <c r="AB751" s="726"/>
      <c r="AC751" s="726"/>
      <c r="AD751" s="726"/>
      <c r="AE751" s="726"/>
      <c r="AF751" s="726"/>
      <c r="AG751" s="726"/>
      <c r="AH751" s="726"/>
      <c r="AI751" s="726"/>
      <c r="AJ751" s="726"/>
      <c r="AK751" s="726"/>
      <c r="AL751" s="726"/>
      <c r="AM751" s="727"/>
      <c r="AO751" s="728" t="n">
        <f aca="false">IF(E751&lt;&gt;0,G751,0)</f>
        <v>0</v>
      </c>
      <c r="AP751" s="157" t="n">
        <f aca="false">IF(B751=0,AP750,IF(ISNONTEXT(B751)=TRUE(),INT(B751),INT(LEFT(B751,FIND(".",B751)-1))))</f>
        <v>3</v>
      </c>
      <c r="AQ751" s="157" t="str">
        <f aca="false">IF(AQ752=1,1,IF(B751&lt;&gt;0,1,IF(C751&lt;&gt;0,1,IF(D751&lt;&gt;0,1,IF(E751&lt;&gt;0,1,"")))))</f>
        <v/>
      </c>
      <c r="AR751" s="157" t="str">
        <f aca="false">IF(AP751=0," ",IF(AP751&lt;&gt;AP750,AP751," "))</f>
        <v> </v>
      </c>
      <c r="AS751" s="732"/>
      <c r="AT751" s="730" t="n">
        <f aca="false">IF(AP751&lt;&gt;AR751,(IF('ORÇ.GLOBAL P CAIXA'!I752="",J751*(INFORMAÇÕES!$Q$99/INFORMAÇÕES!$Q$102),IF('ORÇ.GLOBAL P CAIXA'!I752="R",J751,0))),0)</f>
        <v>0</v>
      </c>
      <c r="AU751" s="75" t="n">
        <f aca="false">IF(AP751&lt;&gt;AR751,(IF('ORÇ.GLOBAL P CAIXA'!I752="",J751*(INFORMAÇÕES!$Q$100/INFORMAÇÕES!$Q$102),IF('ORÇ.GLOBAL P CAIXA'!I752="C",J751,0))),0)</f>
        <v>0</v>
      </c>
      <c r="AV751" s="75" t="n">
        <f aca="false">IF(AP751&lt;&gt;AR751,(IF('ORÇ.GLOBAL P CAIXA'!I752="",J751*INFORMAÇÕES!$U$115,IF('ORÇ.GLOBAL P CAIXA'!I752="CF",J751,0))),0)</f>
        <v>0</v>
      </c>
      <c r="AW751" s="75" t="n">
        <f aca="false">IF(AP751&lt;&gt;AR751,(IF('ORÇ.GLOBAL P CAIXA'!I752="",J751*INFORMAÇÕES!$U$116,IF('ORÇ.GLOBAL P CAIXA'!I752="O",J751,0))),0)</f>
        <v>0</v>
      </c>
      <c r="AX751" s="731" t="n">
        <f aca="false">IF(E751&lt;&gt;0,J751,0)</f>
        <v>0</v>
      </c>
      <c r="AY751" s="730" t="n">
        <f aca="false">IF(AP751&lt;&gt;AR751,(IF('ORÇ.GLOBAL P CAIXA'!I752="",L751*(INFORMAÇÕES!$Q$99/INFORMAÇÕES!$Q$102),IF('ORÇ.GLOBAL P CAIXA'!I752="R",L751,0))),0)</f>
        <v>0</v>
      </c>
      <c r="AZ751" s="75" t="n">
        <f aca="false">IF(AP751&lt;&gt;AR751,(IF('ORÇ.GLOBAL P CAIXA'!I752="",L751*(INFORMAÇÕES!$Q$100/INFORMAÇÕES!$Q$102),IF('ORÇ.GLOBAL P CAIXA'!I752="C",L751,0))),0)</f>
        <v>0</v>
      </c>
      <c r="BA751" s="75" t="n">
        <f aca="false">IF(AP751&lt;&gt;AR751,(IF('ORÇ.GLOBAL P CAIXA'!I752="",L751*INFORMAÇÕES!$U$115,IF('ORÇ.GLOBAL P CAIXA'!I752="CF",L751,0))),0)</f>
        <v>0</v>
      </c>
      <c r="BB751" s="75" t="n">
        <f aca="false">IF(AP751&lt;&gt;AR751,(IF('ORÇ.GLOBAL P CAIXA'!I752="",L751*INFORMAÇÕES!$U$116,IF('ORÇ.GLOBAL P CAIXA'!I752="O",L751,0))),0)</f>
        <v>0</v>
      </c>
      <c r="BC751" s="731" t="n">
        <f aca="false">IF(E751&lt;&gt;0,L751,0)</f>
        <v>0</v>
      </c>
    </row>
    <row r="752" s="174" customFormat="true" ht="14.25" hidden="false" customHeight="false" outlineLevel="0" collapsed="false">
      <c r="A752" s="159" t="n">
        <v>742</v>
      </c>
      <c r="B752" s="160" t="n">
        <f aca="false">'ORÇ.REPROG. P CAIXA'!B754</f>
        <v>0</v>
      </c>
      <c r="C752" s="723" t="n">
        <f aca="false">'ORÇ.REPROG. P CAIXA'!C754</f>
        <v>0</v>
      </c>
      <c r="D752" s="162" t="n">
        <f aca="false">'ORÇ.REPROG. P CAIXA'!D754</f>
        <v>0</v>
      </c>
      <c r="E752" s="163" t="n">
        <f aca="false">IF('BM GLOBAL'!$P$1&lt;&gt;0,'ORÇ.REPROG. P CAIXA'!E754,'ORÇ.REPROG. P CAIXA'!H754)</f>
        <v>0</v>
      </c>
      <c r="F752" s="163" t="n">
        <f aca="false">IF('BM GLOBAL'!$P$1&lt;&gt;0,IF('ORÇ.GLOBAL P CAIXA'!K753=0,'ORÇ.GLOBAL EMPRESA'!G753,'ORÇ.GLOBAL P CAIXA'!F753),'ORÇ.REPROG. P CAIXA'!I754)</f>
        <v>0</v>
      </c>
      <c r="G752" s="163" t="n">
        <f aca="false">IF(E752&lt;&gt;0,ROUND(E752*F752,2),IF(AO752=0,(SUMIF('ORÇ.REPROG. P CAIXA'!$AC$13:$AC$1012,B752,$AO$11:$AO$1010)),AO752))</f>
        <v>0</v>
      </c>
      <c r="H752" s="163" t="n">
        <f aca="false">IF(J752&lt;&gt;0,IF(E752&lt;&gt;0,J752/F752,0),0)</f>
        <v>0</v>
      </c>
      <c r="I752" s="163" t="n">
        <f aca="false">IF(L752&lt;&gt;0,IF(E752&lt;&gt;0,L752/F752,0),0)</f>
        <v>0</v>
      </c>
      <c r="J752" s="163" t="n">
        <f aca="false">IF(E752&lt;&gt;0,ROUND(INDEX($P$11:$AM$1010,$A752,$L$1),2),IF(AX752=0,(SUMIF($AP$11:$AP$1010,B752,$AX$11:$AX$1010)),AX752))</f>
        <v>0</v>
      </c>
      <c r="K752" s="163" t="n">
        <f aca="false">IF(G752=0,0,(J752/G752)*100)</f>
        <v>0</v>
      </c>
      <c r="L752" s="163" t="n">
        <f aca="false">IF(E752&lt;&gt;0,ROUND(IF($L$1=1,SUM(P752),"0")+IF($L$1=2,SUM($P752:Q752),"0")+IF($L$1=3,SUM($P752:R752),"0")+IF($L$1=4,SUM($P752:S752),"0")+IF($L$1=5,SUM($P752:T752),"0")+IF($L$1=6,SUM($P752:U752),"0")+IF($L$1=7,SUM($P752:V752),"0")+IF($L$1=8,SUM($P752:W752),"0")+IF($L$1=9,SUM($P752:X752),"0")+IF($L$1=10,SUM($P752:Y752),"0")+IF($L$1=11,SUM($P752:Z752),"0")+IF($L$1=12,SUM($P752:AA752),"0")+IF($L$1=13,SUM($P752:AB752),"0")+IF($L$1=14,SUM($P752:AC752),"0")+IF($L$1=15,SUM($P752:AD752),"0")+IF($L$1=16,SUM($P752:AE752),"0")+IF($L$1=17,SUM($P752:AF752),"0")+IF($L$1=18,SUM($P752:AG752),"0")+IF($L$1=19,SUM($P752:AH752),"0")+IF($L$1=20,SUM($P752:AI752),"0")+IF($L$1=21,SUM($P752:AJ752),"0")+IF($L$1=22,SUM($P752:AK752),"0")+IF($L$1=23,SUM($P752:AL752),"0")+IF($L$1=24,SUM($P752:AM752),"0"),2),IF(BC752=0,(SUMIF($AP$11:$AP$1010,B752,$BC$11:$BC$1010)),BC752))</f>
        <v>0</v>
      </c>
      <c r="M752" s="163" t="n">
        <f aca="false">IF(G752=0,0,(L752/G752)*100)</f>
        <v>0</v>
      </c>
      <c r="N752" s="168" t="str">
        <f aca="false">IF(B752&gt;0,"ok","ocultar")</f>
        <v>ocultar</v>
      </c>
      <c r="O752" s="650"/>
      <c r="P752" s="724"/>
      <c r="Q752" s="725"/>
      <c r="R752" s="725"/>
      <c r="S752" s="725"/>
      <c r="T752" s="725"/>
      <c r="U752" s="725"/>
      <c r="V752" s="725"/>
      <c r="W752" s="725"/>
      <c r="X752" s="725"/>
      <c r="Y752" s="725"/>
      <c r="Z752" s="725"/>
      <c r="AA752" s="726"/>
      <c r="AB752" s="726"/>
      <c r="AC752" s="726"/>
      <c r="AD752" s="726"/>
      <c r="AE752" s="726"/>
      <c r="AF752" s="726"/>
      <c r="AG752" s="726"/>
      <c r="AH752" s="726"/>
      <c r="AI752" s="726"/>
      <c r="AJ752" s="726"/>
      <c r="AK752" s="726"/>
      <c r="AL752" s="726"/>
      <c r="AM752" s="727"/>
      <c r="AO752" s="728" t="n">
        <f aca="false">IF(E752&lt;&gt;0,G752,0)</f>
        <v>0</v>
      </c>
      <c r="AP752" s="157" t="n">
        <f aca="false">IF(B752=0,AP751,IF(ISNONTEXT(B752)=TRUE(),INT(B752),INT(LEFT(B752,FIND(".",B752)-1))))</f>
        <v>3</v>
      </c>
      <c r="AQ752" s="157" t="str">
        <f aca="false">IF(AQ753=1,1,IF(B752&lt;&gt;0,1,IF(C752&lt;&gt;0,1,IF(D752&lt;&gt;0,1,IF(E752&lt;&gt;0,1,"")))))</f>
        <v/>
      </c>
      <c r="AR752" s="157" t="str">
        <f aca="false">IF(AP752=0," ",IF(AP752&lt;&gt;AP751,AP752," "))</f>
        <v> </v>
      </c>
      <c r="AS752" s="732"/>
      <c r="AT752" s="730" t="n">
        <f aca="false">IF(AP752&lt;&gt;AR752,(IF('ORÇ.GLOBAL P CAIXA'!I753="",J752*(INFORMAÇÕES!$Q$99/INFORMAÇÕES!$Q$102),IF('ORÇ.GLOBAL P CAIXA'!I753="R",J752,0))),0)</f>
        <v>0</v>
      </c>
      <c r="AU752" s="75" t="n">
        <f aca="false">IF(AP752&lt;&gt;AR752,(IF('ORÇ.GLOBAL P CAIXA'!I753="",J752*(INFORMAÇÕES!$Q$100/INFORMAÇÕES!$Q$102),IF('ORÇ.GLOBAL P CAIXA'!I753="C",J752,0))),0)</f>
        <v>0</v>
      </c>
      <c r="AV752" s="75" t="n">
        <f aca="false">IF(AP752&lt;&gt;AR752,(IF('ORÇ.GLOBAL P CAIXA'!I753="",J752*INFORMAÇÕES!$U$115,IF('ORÇ.GLOBAL P CAIXA'!I753="CF",J752,0))),0)</f>
        <v>0</v>
      </c>
      <c r="AW752" s="75" t="n">
        <f aca="false">IF(AP752&lt;&gt;AR752,(IF('ORÇ.GLOBAL P CAIXA'!I753="",J752*INFORMAÇÕES!$U$116,IF('ORÇ.GLOBAL P CAIXA'!I753="O",J752,0))),0)</f>
        <v>0</v>
      </c>
      <c r="AX752" s="731" t="n">
        <f aca="false">IF(E752&lt;&gt;0,J752,0)</f>
        <v>0</v>
      </c>
      <c r="AY752" s="730" t="n">
        <f aca="false">IF(AP752&lt;&gt;AR752,(IF('ORÇ.GLOBAL P CAIXA'!I753="",L752*(INFORMAÇÕES!$Q$99/INFORMAÇÕES!$Q$102),IF('ORÇ.GLOBAL P CAIXA'!I753="R",L752,0))),0)</f>
        <v>0</v>
      </c>
      <c r="AZ752" s="75" t="n">
        <f aca="false">IF(AP752&lt;&gt;AR752,(IF('ORÇ.GLOBAL P CAIXA'!I753="",L752*(INFORMAÇÕES!$Q$100/INFORMAÇÕES!$Q$102),IF('ORÇ.GLOBAL P CAIXA'!I753="C",L752,0))),0)</f>
        <v>0</v>
      </c>
      <c r="BA752" s="75" t="n">
        <f aca="false">IF(AP752&lt;&gt;AR752,(IF('ORÇ.GLOBAL P CAIXA'!I753="",L752*INFORMAÇÕES!$U$115,IF('ORÇ.GLOBAL P CAIXA'!I753="CF",L752,0))),0)</f>
        <v>0</v>
      </c>
      <c r="BB752" s="75" t="n">
        <f aca="false">IF(AP752&lt;&gt;AR752,(IF('ORÇ.GLOBAL P CAIXA'!I753="",L752*INFORMAÇÕES!$U$116,IF('ORÇ.GLOBAL P CAIXA'!I753="O",L752,0))),0)</f>
        <v>0</v>
      </c>
      <c r="BC752" s="731" t="n">
        <f aca="false">IF(E752&lt;&gt;0,L752,0)</f>
        <v>0</v>
      </c>
    </row>
    <row r="753" s="174" customFormat="true" ht="14.25" hidden="false" customHeight="false" outlineLevel="0" collapsed="false">
      <c r="A753" s="159" t="n">
        <v>743</v>
      </c>
      <c r="B753" s="160" t="n">
        <f aca="false">'ORÇ.REPROG. P CAIXA'!B755</f>
        <v>0</v>
      </c>
      <c r="C753" s="723" t="n">
        <f aca="false">'ORÇ.REPROG. P CAIXA'!C755</f>
        <v>0</v>
      </c>
      <c r="D753" s="162" t="n">
        <f aca="false">'ORÇ.REPROG. P CAIXA'!D755</f>
        <v>0</v>
      </c>
      <c r="E753" s="163" t="n">
        <f aca="false">IF('BM GLOBAL'!$P$1&lt;&gt;0,'ORÇ.REPROG. P CAIXA'!E755,'ORÇ.REPROG. P CAIXA'!H755)</f>
        <v>0</v>
      </c>
      <c r="F753" s="163" t="n">
        <f aca="false">IF('BM GLOBAL'!$P$1&lt;&gt;0,IF('ORÇ.GLOBAL P CAIXA'!K754=0,'ORÇ.GLOBAL EMPRESA'!G754,'ORÇ.GLOBAL P CAIXA'!F754),'ORÇ.REPROG. P CAIXA'!I755)</f>
        <v>0</v>
      </c>
      <c r="G753" s="163" t="n">
        <f aca="false">IF(E753&lt;&gt;0,ROUND(E753*F753,2),IF(AO753=0,(SUMIF('ORÇ.REPROG. P CAIXA'!$AC$13:$AC$1012,B753,$AO$11:$AO$1010)),AO753))</f>
        <v>0</v>
      </c>
      <c r="H753" s="163" t="n">
        <f aca="false">IF(J753&lt;&gt;0,IF(E753&lt;&gt;0,J753/F753,0),0)</f>
        <v>0</v>
      </c>
      <c r="I753" s="163" t="n">
        <f aca="false">IF(L753&lt;&gt;0,IF(E753&lt;&gt;0,L753/F753,0),0)</f>
        <v>0</v>
      </c>
      <c r="J753" s="163" t="n">
        <f aca="false">IF(E753&lt;&gt;0,ROUND(INDEX($P$11:$AM$1010,$A753,$L$1),2),IF(AX753=0,(SUMIF($AP$11:$AP$1010,B753,$AX$11:$AX$1010)),AX753))</f>
        <v>0</v>
      </c>
      <c r="K753" s="163" t="n">
        <f aca="false">IF(G753=0,0,(J753/G753)*100)</f>
        <v>0</v>
      </c>
      <c r="L753" s="163" t="n">
        <f aca="false">IF(E753&lt;&gt;0,ROUND(IF($L$1=1,SUM(P753),"0")+IF($L$1=2,SUM($P753:Q753),"0")+IF($L$1=3,SUM($P753:R753),"0")+IF($L$1=4,SUM($P753:S753),"0")+IF($L$1=5,SUM($P753:T753),"0")+IF($L$1=6,SUM($P753:U753),"0")+IF($L$1=7,SUM($P753:V753),"0")+IF($L$1=8,SUM($P753:W753),"0")+IF($L$1=9,SUM($P753:X753),"0")+IF($L$1=10,SUM($P753:Y753),"0")+IF($L$1=11,SUM($P753:Z753),"0")+IF($L$1=12,SUM($P753:AA753),"0")+IF($L$1=13,SUM($P753:AB753),"0")+IF($L$1=14,SUM($P753:AC753),"0")+IF($L$1=15,SUM($P753:AD753),"0")+IF($L$1=16,SUM($P753:AE753),"0")+IF($L$1=17,SUM($P753:AF753),"0")+IF($L$1=18,SUM($P753:AG753),"0")+IF($L$1=19,SUM($P753:AH753),"0")+IF($L$1=20,SUM($P753:AI753),"0")+IF($L$1=21,SUM($P753:AJ753),"0")+IF($L$1=22,SUM($P753:AK753),"0")+IF($L$1=23,SUM($P753:AL753),"0")+IF($L$1=24,SUM($P753:AM753),"0"),2),IF(BC753=0,(SUMIF($AP$11:$AP$1010,B753,$BC$11:$BC$1010)),BC753))</f>
        <v>0</v>
      </c>
      <c r="M753" s="163" t="n">
        <f aca="false">IF(G753=0,0,(L753/G753)*100)</f>
        <v>0</v>
      </c>
      <c r="N753" s="168" t="str">
        <f aca="false">IF(B753&gt;0,"ok","ocultar")</f>
        <v>ocultar</v>
      </c>
      <c r="O753" s="650"/>
      <c r="P753" s="724"/>
      <c r="Q753" s="725"/>
      <c r="R753" s="725"/>
      <c r="S753" s="725"/>
      <c r="T753" s="725"/>
      <c r="U753" s="725"/>
      <c r="V753" s="725"/>
      <c r="W753" s="725"/>
      <c r="X753" s="725"/>
      <c r="Y753" s="725"/>
      <c r="Z753" s="725"/>
      <c r="AA753" s="726"/>
      <c r="AB753" s="726"/>
      <c r="AC753" s="726"/>
      <c r="AD753" s="726"/>
      <c r="AE753" s="726"/>
      <c r="AF753" s="726"/>
      <c r="AG753" s="726"/>
      <c r="AH753" s="726"/>
      <c r="AI753" s="726"/>
      <c r="AJ753" s="726"/>
      <c r="AK753" s="726"/>
      <c r="AL753" s="726"/>
      <c r="AM753" s="727"/>
      <c r="AO753" s="728" t="n">
        <f aca="false">IF(E753&lt;&gt;0,G753,0)</f>
        <v>0</v>
      </c>
      <c r="AP753" s="157" t="n">
        <f aca="false">IF(B753=0,AP752,IF(ISNONTEXT(B753)=TRUE(),INT(B753),INT(LEFT(B753,FIND(".",B753)-1))))</f>
        <v>3</v>
      </c>
      <c r="AQ753" s="157" t="str">
        <f aca="false">IF(AQ754=1,1,IF(B753&lt;&gt;0,1,IF(C753&lt;&gt;0,1,IF(D753&lt;&gt;0,1,IF(E753&lt;&gt;0,1,"")))))</f>
        <v/>
      </c>
      <c r="AR753" s="157" t="str">
        <f aca="false">IF(AP753=0," ",IF(AP753&lt;&gt;AP752,AP753," "))</f>
        <v> </v>
      </c>
      <c r="AS753" s="732"/>
      <c r="AT753" s="730" t="n">
        <f aca="false">IF(AP753&lt;&gt;AR753,(IF('ORÇ.GLOBAL P CAIXA'!I754="",J753*(INFORMAÇÕES!$Q$99/INFORMAÇÕES!$Q$102),IF('ORÇ.GLOBAL P CAIXA'!I754="R",J753,0))),0)</f>
        <v>0</v>
      </c>
      <c r="AU753" s="75" t="n">
        <f aca="false">IF(AP753&lt;&gt;AR753,(IF('ORÇ.GLOBAL P CAIXA'!I754="",J753*(INFORMAÇÕES!$Q$100/INFORMAÇÕES!$Q$102),IF('ORÇ.GLOBAL P CAIXA'!I754="C",J753,0))),0)</f>
        <v>0</v>
      </c>
      <c r="AV753" s="75" t="n">
        <f aca="false">IF(AP753&lt;&gt;AR753,(IF('ORÇ.GLOBAL P CAIXA'!I754="",J753*INFORMAÇÕES!$U$115,IF('ORÇ.GLOBAL P CAIXA'!I754="CF",J753,0))),0)</f>
        <v>0</v>
      </c>
      <c r="AW753" s="75" t="n">
        <f aca="false">IF(AP753&lt;&gt;AR753,(IF('ORÇ.GLOBAL P CAIXA'!I754="",J753*INFORMAÇÕES!$U$116,IF('ORÇ.GLOBAL P CAIXA'!I754="O",J753,0))),0)</f>
        <v>0</v>
      </c>
      <c r="AX753" s="731" t="n">
        <f aca="false">IF(E753&lt;&gt;0,J753,0)</f>
        <v>0</v>
      </c>
      <c r="AY753" s="730" t="n">
        <f aca="false">IF(AP753&lt;&gt;AR753,(IF('ORÇ.GLOBAL P CAIXA'!I754="",L753*(INFORMAÇÕES!$Q$99/INFORMAÇÕES!$Q$102),IF('ORÇ.GLOBAL P CAIXA'!I754="R",L753,0))),0)</f>
        <v>0</v>
      </c>
      <c r="AZ753" s="75" t="n">
        <f aca="false">IF(AP753&lt;&gt;AR753,(IF('ORÇ.GLOBAL P CAIXA'!I754="",L753*(INFORMAÇÕES!$Q$100/INFORMAÇÕES!$Q$102),IF('ORÇ.GLOBAL P CAIXA'!I754="C",L753,0))),0)</f>
        <v>0</v>
      </c>
      <c r="BA753" s="75" t="n">
        <f aca="false">IF(AP753&lt;&gt;AR753,(IF('ORÇ.GLOBAL P CAIXA'!I754="",L753*INFORMAÇÕES!$U$115,IF('ORÇ.GLOBAL P CAIXA'!I754="CF",L753,0))),0)</f>
        <v>0</v>
      </c>
      <c r="BB753" s="75" t="n">
        <f aca="false">IF(AP753&lt;&gt;AR753,(IF('ORÇ.GLOBAL P CAIXA'!I754="",L753*INFORMAÇÕES!$U$116,IF('ORÇ.GLOBAL P CAIXA'!I754="O",L753,0))),0)</f>
        <v>0</v>
      </c>
      <c r="BC753" s="731" t="n">
        <f aca="false">IF(E753&lt;&gt;0,L753,0)</f>
        <v>0</v>
      </c>
    </row>
    <row r="754" s="174" customFormat="true" ht="14.25" hidden="false" customHeight="false" outlineLevel="0" collapsed="false">
      <c r="A754" s="159" t="n">
        <v>744</v>
      </c>
      <c r="B754" s="160" t="n">
        <f aca="false">'ORÇ.REPROG. P CAIXA'!B756</f>
        <v>0</v>
      </c>
      <c r="C754" s="723" t="n">
        <f aca="false">'ORÇ.REPROG. P CAIXA'!C756</f>
        <v>0</v>
      </c>
      <c r="D754" s="162" t="n">
        <f aca="false">'ORÇ.REPROG. P CAIXA'!D756</f>
        <v>0</v>
      </c>
      <c r="E754" s="163" t="n">
        <f aca="false">IF('BM GLOBAL'!$P$1&lt;&gt;0,'ORÇ.REPROG. P CAIXA'!E756,'ORÇ.REPROG. P CAIXA'!H756)</f>
        <v>0</v>
      </c>
      <c r="F754" s="163" t="n">
        <f aca="false">IF('BM GLOBAL'!$P$1&lt;&gt;0,IF('ORÇ.GLOBAL P CAIXA'!K755=0,'ORÇ.GLOBAL EMPRESA'!G755,'ORÇ.GLOBAL P CAIXA'!F755),'ORÇ.REPROG. P CAIXA'!I756)</f>
        <v>0</v>
      </c>
      <c r="G754" s="163" t="n">
        <f aca="false">IF(E754&lt;&gt;0,ROUND(E754*F754,2),IF(AO754=0,(SUMIF('ORÇ.REPROG. P CAIXA'!$AC$13:$AC$1012,B754,$AO$11:$AO$1010)),AO754))</f>
        <v>0</v>
      </c>
      <c r="H754" s="163" t="n">
        <f aca="false">IF(J754&lt;&gt;0,IF(E754&lt;&gt;0,J754/F754,0),0)</f>
        <v>0</v>
      </c>
      <c r="I754" s="163" t="n">
        <f aca="false">IF(L754&lt;&gt;0,IF(E754&lt;&gt;0,L754/F754,0),0)</f>
        <v>0</v>
      </c>
      <c r="J754" s="163" t="n">
        <f aca="false">IF(E754&lt;&gt;0,ROUND(INDEX($P$11:$AM$1010,$A754,$L$1),2),IF(AX754=0,(SUMIF($AP$11:$AP$1010,B754,$AX$11:$AX$1010)),AX754))</f>
        <v>0</v>
      </c>
      <c r="K754" s="163" t="n">
        <f aca="false">IF(G754=0,0,(J754/G754)*100)</f>
        <v>0</v>
      </c>
      <c r="L754" s="163" t="n">
        <f aca="false">IF(E754&lt;&gt;0,ROUND(IF($L$1=1,SUM(P754),"0")+IF($L$1=2,SUM($P754:Q754),"0")+IF($L$1=3,SUM($P754:R754),"0")+IF($L$1=4,SUM($P754:S754),"0")+IF($L$1=5,SUM($P754:T754),"0")+IF($L$1=6,SUM($P754:U754),"0")+IF($L$1=7,SUM($P754:V754),"0")+IF($L$1=8,SUM($P754:W754),"0")+IF($L$1=9,SUM($P754:X754),"0")+IF($L$1=10,SUM($P754:Y754),"0")+IF($L$1=11,SUM($P754:Z754),"0")+IF($L$1=12,SUM($P754:AA754),"0")+IF($L$1=13,SUM($P754:AB754),"0")+IF($L$1=14,SUM($P754:AC754),"0")+IF($L$1=15,SUM($P754:AD754),"0")+IF($L$1=16,SUM($P754:AE754),"0")+IF($L$1=17,SUM($P754:AF754),"0")+IF($L$1=18,SUM($P754:AG754),"0")+IF($L$1=19,SUM($P754:AH754),"0")+IF($L$1=20,SUM($P754:AI754),"0")+IF($L$1=21,SUM($P754:AJ754),"0")+IF($L$1=22,SUM($P754:AK754),"0")+IF($L$1=23,SUM($P754:AL754),"0")+IF($L$1=24,SUM($P754:AM754),"0"),2),IF(BC754=0,(SUMIF($AP$11:$AP$1010,B754,$BC$11:$BC$1010)),BC754))</f>
        <v>0</v>
      </c>
      <c r="M754" s="163" t="n">
        <f aca="false">IF(G754=0,0,(L754/G754)*100)</f>
        <v>0</v>
      </c>
      <c r="N754" s="168" t="str">
        <f aca="false">IF(B754&gt;0,"ok","ocultar")</f>
        <v>ocultar</v>
      </c>
      <c r="O754" s="650"/>
      <c r="P754" s="724"/>
      <c r="Q754" s="725"/>
      <c r="R754" s="725"/>
      <c r="S754" s="725"/>
      <c r="T754" s="725"/>
      <c r="U754" s="725"/>
      <c r="V754" s="725"/>
      <c r="W754" s="725"/>
      <c r="X754" s="725"/>
      <c r="Y754" s="725"/>
      <c r="Z754" s="725"/>
      <c r="AA754" s="726"/>
      <c r="AB754" s="726"/>
      <c r="AC754" s="726"/>
      <c r="AD754" s="726"/>
      <c r="AE754" s="726"/>
      <c r="AF754" s="726"/>
      <c r="AG754" s="726"/>
      <c r="AH754" s="726"/>
      <c r="AI754" s="726"/>
      <c r="AJ754" s="726"/>
      <c r="AK754" s="726"/>
      <c r="AL754" s="726"/>
      <c r="AM754" s="727"/>
      <c r="AO754" s="728" t="n">
        <f aca="false">IF(E754&lt;&gt;0,G754,0)</f>
        <v>0</v>
      </c>
      <c r="AP754" s="157" t="n">
        <f aca="false">IF(B754=0,AP753,IF(ISNONTEXT(B754)=TRUE(),INT(B754),INT(LEFT(B754,FIND(".",B754)-1))))</f>
        <v>3</v>
      </c>
      <c r="AQ754" s="157" t="str">
        <f aca="false">IF(AQ755=1,1,IF(B754&lt;&gt;0,1,IF(C754&lt;&gt;0,1,IF(D754&lt;&gt;0,1,IF(E754&lt;&gt;0,1,"")))))</f>
        <v/>
      </c>
      <c r="AR754" s="157" t="str">
        <f aca="false">IF(AP754=0," ",IF(AP754&lt;&gt;AP753,AP754," "))</f>
        <v> </v>
      </c>
      <c r="AS754" s="732"/>
      <c r="AT754" s="730" t="n">
        <f aca="false">IF(AP754&lt;&gt;AR754,(IF('ORÇ.GLOBAL P CAIXA'!I755="",J754*(INFORMAÇÕES!$Q$99/INFORMAÇÕES!$Q$102),IF('ORÇ.GLOBAL P CAIXA'!I755="R",J754,0))),0)</f>
        <v>0</v>
      </c>
      <c r="AU754" s="75" t="n">
        <f aca="false">IF(AP754&lt;&gt;AR754,(IF('ORÇ.GLOBAL P CAIXA'!I755="",J754*(INFORMAÇÕES!$Q$100/INFORMAÇÕES!$Q$102),IF('ORÇ.GLOBAL P CAIXA'!I755="C",J754,0))),0)</f>
        <v>0</v>
      </c>
      <c r="AV754" s="75" t="n">
        <f aca="false">IF(AP754&lt;&gt;AR754,(IF('ORÇ.GLOBAL P CAIXA'!I755="",J754*INFORMAÇÕES!$U$115,IF('ORÇ.GLOBAL P CAIXA'!I755="CF",J754,0))),0)</f>
        <v>0</v>
      </c>
      <c r="AW754" s="75" t="n">
        <f aca="false">IF(AP754&lt;&gt;AR754,(IF('ORÇ.GLOBAL P CAIXA'!I755="",J754*INFORMAÇÕES!$U$116,IF('ORÇ.GLOBAL P CAIXA'!I755="O",J754,0))),0)</f>
        <v>0</v>
      </c>
      <c r="AX754" s="731" t="n">
        <f aca="false">IF(E754&lt;&gt;0,J754,0)</f>
        <v>0</v>
      </c>
      <c r="AY754" s="730" t="n">
        <f aca="false">IF(AP754&lt;&gt;AR754,(IF('ORÇ.GLOBAL P CAIXA'!I755="",L754*(INFORMAÇÕES!$Q$99/INFORMAÇÕES!$Q$102),IF('ORÇ.GLOBAL P CAIXA'!I755="R",L754,0))),0)</f>
        <v>0</v>
      </c>
      <c r="AZ754" s="75" t="n">
        <f aca="false">IF(AP754&lt;&gt;AR754,(IF('ORÇ.GLOBAL P CAIXA'!I755="",L754*(INFORMAÇÕES!$Q$100/INFORMAÇÕES!$Q$102),IF('ORÇ.GLOBAL P CAIXA'!I755="C",L754,0))),0)</f>
        <v>0</v>
      </c>
      <c r="BA754" s="75" t="n">
        <f aca="false">IF(AP754&lt;&gt;AR754,(IF('ORÇ.GLOBAL P CAIXA'!I755="",L754*INFORMAÇÕES!$U$115,IF('ORÇ.GLOBAL P CAIXA'!I755="CF",L754,0))),0)</f>
        <v>0</v>
      </c>
      <c r="BB754" s="75" t="n">
        <f aca="false">IF(AP754&lt;&gt;AR754,(IF('ORÇ.GLOBAL P CAIXA'!I755="",L754*INFORMAÇÕES!$U$116,IF('ORÇ.GLOBAL P CAIXA'!I755="O",L754,0))),0)</f>
        <v>0</v>
      </c>
      <c r="BC754" s="731" t="n">
        <f aca="false">IF(E754&lt;&gt;0,L754,0)</f>
        <v>0</v>
      </c>
    </row>
    <row r="755" s="174" customFormat="true" ht="14.25" hidden="false" customHeight="false" outlineLevel="0" collapsed="false">
      <c r="A755" s="159" t="n">
        <v>745</v>
      </c>
      <c r="B755" s="160" t="n">
        <f aca="false">'ORÇ.REPROG. P CAIXA'!B757</f>
        <v>0</v>
      </c>
      <c r="C755" s="723" t="n">
        <f aca="false">'ORÇ.REPROG. P CAIXA'!C757</f>
        <v>0</v>
      </c>
      <c r="D755" s="162" t="n">
        <f aca="false">'ORÇ.REPROG. P CAIXA'!D757</f>
        <v>0</v>
      </c>
      <c r="E755" s="163" t="n">
        <f aca="false">IF('BM GLOBAL'!$P$1&lt;&gt;0,'ORÇ.REPROG. P CAIXA'!E757,'ORÇ.REPROG. P CAIXA'!H757)</f>
        <v>0</v>
      </c>
      <c r="F755" s="163" t="n">
        <f aca="false">IF('BM GLOBAL'!$P$1&lt;&gt;0,IF('ORÇ.GLOBAL P CAIXA'!K756=0,'ORÇ.GLOBAL EMPRESA'!G756,'ORÇ.GLOBAL P CAIXA'!F756),'ORÇ.REPROG. P CAIXA'!I757)</f>
        <v>0</v>
      </c>
      <c r="G755" s="163" t="n">
        <f aca="false">IF(E755&lt;&gt;0,ROUND(E755*F755,2),IF(AO755=0,(SUMIF('ORÇ.REPROG. P CAIXA'!$AC$13:$AC$1012,B755,$AO$11:$AO$1010)),AO755))</f>
        <v>0</v>
      </c>
      <c r="H755" s="163" t="n">
        <f aca="false">IF(J755&lt;&gt;0,IF(E755&lt;&gt;0,J755/F755,0),0)</f>
        <v>0</v>
      </c>
      <c r="I755" s="163" t="n">
        <f aca="false">IF(L755&lt;&gt;0,IF(E755&lt;&gt;0,L755/F755,0),0)</f>
        <v>0</v>
      </c>
      <c r="J755" s="163" t="n">
        <f aca="false">IF(E755&lt;&gt;0,ROUND(INDEX($P$11:$AM$1010,$A755,$L$1),2),IF(AX755=0,(SUMIF($AP$11:$AP$1010,B755,$AX$11:$AX$1010)),AX755))</f>
        <v>0</v>
      </c>
      <c r="K755" s="163" t="n">
        <f aca="false">IF(G755=0,0,(J755/G755)*100)</f>
        <v>0</v>
      </c>
      <c r="L755" s="163" t="n">
        <f aca="false">IF(E755&lt;&gt;0,ROUND(IF($L$1=1,SUM(P755),"0")+IF($L$1=2,SUM($P755:Q755),"0")+IF($L$1=3,SUM($P755:R755),"0")+IF($L$1=4,SUM($P755:S755),"0")+IF($L$1=5,SUM($P755:T755),"0")+IF($L$1=6,SUM($P755:U755),"0")+IF($L$1=7,SUM($P755:V755),"0")+IF($L$1=8,SUM($P755:W755),"0")+IF($L$1=9,SUM($P755:X755),"0")+IF($L$1=10,SUM($P755:Y755),"0")+IF($L$1=11,SUM($P755:Z755),"0")+IF($L$1=12,SUM($P755:AA755),"0")+IF($L$1=13,SUM($P755:AB755),"0")+IF($L$1=14,SUM($P755:AC755),"0")+IF($L$1=15,SUM($P755:AD755),"0")+IF($L$1=16,SUM($P755:AE755),"0")+IF($L$1=17,SUM($P755:AF755),"0")+IF($L$1=18,SUM($P755:AG755),"0")+IF($L$1=19,SUM($P755:AH755),"0")+IF($L$1=20,SUM($P755:AI755),"0")+IF($L$1=21,SUM($P755:AJ755),"0")+IF($L$1=22,SUM($P755:AK755),"0")+IF($L$1=23,SUM($P755:AL755),"0")+IF($L$1=24,SUM($P755:AM755),"0"),2),IF(BC755=0,(SUMIF($AP$11:$AP$1010,B755,$BC$11:$BC$1010)),BC755))</f>
        <v>0</v>
      </c>
      <c r="M755" s="163" t="n">
        <f aca="false">IF(G755=0,0,(L755/G755)*100)</f>
        <v>0</v>
      </c>
      <c r="N755" s="168" t="str">
        <f aca="false">IF(B755&gt;0,"ok","ocultar")</f>
        <v>ocultar</v>
      </c>
      <c r="O755" s="650"/>
      <c r="P755" s="724"/>
      <c r="Q755" s="725"/>
      <c r="R755" s="725"/>
      <c r="S755" s="725"/>
      <c r="T755" s="725"/>
      <c r="U755" s="725"/>
      <c r="V755" s="725"/>
      <c r="W755" s="725"/>
      <c r="X755" s="725"/>
      <c r="Y755" s="725"/>
      <c r="Z755" s="725"/>
      <c r="AA755" s="726"/>
      <c r="AB755" s="726"/>
      <c r="AC755" s="726"/>
      <c r="AD755" s="726"/>
      <c r="AE755" s="726"/>
      <c r="AF755" s="726"/>
      <c r="AG755" s="726"/>
      <c r="AH755" s="726"/>
      <c r="AI755" s="726"/>
      <c r="AJ755" s="726"/>
      <c r="AK755" s="726"/>
      <c r="AL755" s="726"/>
      <c r="AM755" s="727"/>
      <c r="AO755" s="728" t="n">
        <f aca="false">IF(E755&lt;&gt;0,G755,0)</f>
        <v>0</v>
      </c>
      <c r="AP755" s="157" t="n">
        <f aca="false">IF(B755=0,AP754,IF(ISNONTEXT(B755)=TRUE(),INT(B755),INT(LEFT(B755,FIND(".",B755)-1))))</f>
        <v>3</v>
      </c>
      <c r="AQ755" s="157" t="str">
        <f aca="false">IF(AQ756=1,1,IF(B755&lt;&gt;0,1,IF(C755&lt;&gt;0,1,IF(D755&lt;&gt;0,1,IF(E755&lt;&gt;0,1,"")))))</f>
        <v/>
      </c>
      <c r="AR755" s="157" t="str">
        <f aca="false">IF(AP755=0," ",IF(AP755&lt;&gt;AP754,AP755," "))</f>
        <v> </v>
      </c>
      <c r="AS755" s="732"/>
      <c r="AT755" s="730" t="n">
        <f aca="false">IF(AP755&lt;&gt;AR755,(IF('ORÇ.GLOBAL P CAIXA'!I756="",J755*(INFORMAÇÕES!$Q$99/INFORMAÇÕES!$Q$102),IF('ORÇ.GLOBAL P CAIXA'!I756="R",J755,0))),0)</f>
        <v>0</v>
      </c>
      <c r="AU755" s="75" t="n">
        <f aca="false">IF(AP755&lt;&gt;AR755,(IF('ORÇ.GLOBAL P CAIXA'!I756="",J755*(INFORMAÇÕES!$Q$100/INFORMAÇÕES!$Q$102),IF('ORÇ.GLOBAL P CAIXA'!I756="C",J755,0))),0)</f>
        <v>0</v>
      </c>
      <c r="AV755" s="75" t="n">
        <f aca="false">IF(AP755&lt;&gt;AR755,(IF('ORÇ.GLOBAL P CAIXA'!I756="",J755*INFORMAÇÕES!$U$115,IF('ORÇ.GLOBAL P CAIXA'!I756="CF",J755,0))),0)</f>
        <v>0</v>
      </c>
      <c r="AW755" s="75" t="n">
        <f aca="false">IF(AP755&lt;&gt;AR755,(IF('ORÇ.GLOBAL P CAIXA'!I756="",J755*INFORMAÇÕES!$U$116,IF('ORÇ.GLOBAL P CAIXA'!I756="O",J755,0))),0)</f>
        <v>0</v>
      </c>
      <c r="AX755" s="731" t="n">
        <f aca="false">IF(E755&lt;&gt;0,J755,0)</f>
        <v>0</v>
      </c>
      <c r="AY755" s="730" t="n">
        <f aca="false">IF(AP755&lt;&gt;AR755,(IF('ORÇ.GLOBAL P CAIXA'!I756="",L755*(INFORMAÇÕES!$Q$99/INFORMAÇÕES!$Q$102),IF('ORÇ.GLOBAL P CAIXA'!I756="R",L755,0))),0)</f>
        <v>0</v>
      </c>
      <c r="AZ755" s="75" t="n">
        <f aca="false">IF(AP755&lt;&gt;AR755,(IF('ORÇ.GLOBAL P CAIXA'!I756="",L755*(INFORMAÇÕES!$Q$100/INFORMAÇÕES!$Q$102),IF('ORÇ.GLOBAL P CAIXA'!I756="C",L755,0))),0)</f>
        <v>0</v>
      </c>
      <c r="BA755" s="75" t="n">
        <f aca="false">IF(AP755&lt;&gt;AR755,(IF('ORÇ.GLOBAL P CAIXA'!I756="",L755*INFORMAÇÕES!$U$115,IF('ORÇ.GLOBAL P CAIXA'!I756="CF",L755,0))),0)</f>
        <v>0</v>
      </c>
      <c r="BB755" s="75" t="n">
        <f aca="false">IF(AP755&lt;&gt;AR755,(IF('ORÇ.GLOBAL P CAIXA'!I756="",L755*INFORMAÇÕES!$U$116,IF('ORÇ.GLOBAL P CAIXA'!I756="O",L755,0))),0)</f>
        <v>0</v>
      </c>
      <c r="BC755" s="731" t="n">
        <f aca="false">IF(E755&lt;&gt;0,L755,0)</f>
        <v>0</v>
      </c>
    </row>
    <row r="756" s="174" customFormat="true" ht="14.25" hidden="false" customHeight="false" outlineLevel="0" collapsed="false">
      <c r="A756" s="159" t="n">
        <v>746</v>
      </c>
      <c r="B756" s="160" t="n">
        <f aca="false">'ORÇ.REPROG. P CAIXA'!B758</f>
        <v>0</v>
      </c>
      <c r="C756" s="723" t="n">
        <f aca="false">'ORÇ.REPROG. P CAIXA'!C758</f>
        <v>0</v>
      </c>
      <c r="D756" s="162" t="n">
        <f aca="false">'ORÇ.REPROG. P CAIXA'!D758</f>
        <v>0</v>
      </c>
      <c r="E756" s="163" t="n">
        <f aca="false">IF('BM GLOBAL'!$P$1&lt;&gt;0,'ORÇ.REPROG. P CAIXA'!E758,'ORÇ.REPROG. P CAIXA'!H758)</f>
        <v>0</v>
      </c>
      <c r="F756" s="163" t="n">
        <f aca="false">IF('BM GLOBAL'!$P$1&lt;&gt;0,IF('ORÇ.GLOBAL P CAIXA'!K757=0,'ORÇ.GLOBAL EMPRESA'!G757,'ORÇ.GLOBAL P CAIXA'!F757),'ORÇ.REPROG. P CAIXA'!I758)</f>
        <v>0</v>
      </c>
      <c r="G756" s="163" t="n">
        <f aca="false">IF(E756&lt;&gt;0,ROUND(E756*F756,2),IF(AO756=0,(SUMIF('ORÇ.REPROG. P CAIXA'!$AC$13:$AC$1012,B756,$AO$11:$AO$1010)),AO756))</f>
        <v>0</v>
      </c>
      <c r="H756" s="163" t="n">
        <f aca="false">IF(J756&lt;&gt;0,IF(E756&lt;&gt;0,J756/F756,0),0)</f>
        <v>0</v>
      </c>
      <c r="I756" s="163" t="n">
        <f aca="false">IF(L756&lt;&gt;0,IF(E756&lt;&gt;0,L756/F756,0),0)</f>
        <v>0</v>
      </c>
      <c r="J756" s="163" t="n">
        <f aca="false">IF(E756&lt;&gt;0,ROUND(INDEX($P$11:$AM$1010,$A756,$L$1),2),IF(AX756=0,(SUMIF($AP$11:$AP$1010,B756,$AX$11:$AX$1010)),AX756))</f>
        <v>0</v>
      </c>
      <c r="K756" s="163" t="n">
        <f aca="false">IF(G756=0,0,(J756/G756)*100)</f>
        <v>0</v>
      </c>
      <c r="L756" s="163" t="n">
        <f aca="false">IF(E756&lt;&gt;0,ROUND(IF($L$1=1,SUM(P756),"0")+IF($L$1=2,SUM($P756:Q756),"0")+IF($L$1=3,SUM($P756:R756),"0")+IF($L$1=4,SUM($P756:S756),"0")+IF($L$1=5,SUM($P756:T756),"0")+IF($L$1=6,SUM($P756:U756),"0")+IF($L$1=7,SUM($P756:V756),"0")+IF($L$1=8,SUM($P756:W756),"0")+IF($L$1=9,SUM($P756:X756),"0")+IF($L$1=10,SUM($P756:Y756),"0")+IF($L$1=11,SUM($P756:Z756),"0")+IF($L$1=12,SUM($P756:AA756),"0")+IF($L$1=13,SUM($P756:AB756),"0")+IF($L$1=14,SUM($P756:AC756),"0")+IF($L$1=15,SUM($P756:AD756),"0")+IF($L$1=16,SUM($P756:AE756),"0")+IF($L$1=17,SUM($P756:AF756),"0")+IF($L$1=18,SUM($P756:AG756),"0")+IF($L$1=19,SUM($P756:AH756),"0")+IF($L$1=20,SUM($P756:AI756),"0")+IF($L$1=21,SUM($P756:AJ756),"0")+IF($L$1=22,SUM($P756:AK756),"0")+IF($L$1=23,SUM($P756:AL756),"0")+IF($L$1=24,SUM($P756:AM756),"0"),2),IF(BC756=0,(SUMIF($AP$11:$AP$1010,B756,$BC$11:$BC$1010)),BC756))</f>
        <v>0</v>
      </c>
      <c r="M756" s="163" t="n">
        <f aca="false">IF(G756=0,0,(L756/G756)*100)</f>
        <v>0</v>
      </c>
      <c r="N756" s="168" t="str">
        <f aca="false">IF(B756&gt;0,"ok","ocultar")</f>
        <v>ocultar</v>
      </c>
      <c r="O756" s="650"/>
      <c r="P756" s="724"/>
      <c r="Q756" s="725"/>
      <c r="R756" s="725"/>
      <c r="S756" s="725"/>
      <c r="T756" s="725"/>
      <c r="U756" s="725"/>
      <c r="V756" s="725"/>
      <c r="W756" s="725"/>
      <c r="X756" s="725"/>
      <c r="Y756" s="725"/>
      <c r="Z756" s="725"/>
      <c r="AA756" s="726"/>
      <c r="AB756" s="726"/>
      <c r="AC756" s="726"/>
      <c r="AD756" s="726"/>
      <c r="AE756" s="726"/>
      <c r="AF756" s="726"/>
      <c r="AG756" s="726"/>
      <c r="AH756" s="726"/>
      <c r="AI756" s="726"/>
      <c r="AJ756" s="726"/>
      <c r="AK756" s="726"/>
      <c r="AL756" s="726"/>
      <c r="AM756" s="727"/>
      <c r="AO756" s="728" t="n">
        <f aca="false">IF(E756&lt;&gt;0,G756,0)</f>
        <v>0</v>
      </c>
      <c r="AP756" s="157" t="n">
        <f aca="false">IF(B756=0,AP755,IF(ISNONTEXT(B756)=TRUE(),INT(B756),INT(LEFT(B756,FIND(".",B756)-1))))</f>
        <v>3</v>
      </c>
      <c r="AQ756" s="157" t="str">
        <f aca="false">IF(AQ757=1,1,IF(B756&lt;&gt;0,1,IF(C756&lt;&gt;0,1,IF(D756&lt;&gt;0,1,IF(E756&lt;&gt;0,1,"")))))</f>
        <v/>
      </c>
      <c r="AR756" s="157" t="str">
        <f aca="false">IF(AP756=0," ",IF(AP756&lt;&gt;AP755,AP756," "))</f>
        <v> </v>
      </c>
      <c r="AS756" s="732"/>
      <c r="AT756" s="730" t="n">
        <f aca="false">IF(AP756&lt;&gt;AR756,(IF('ORÇ.GLOBAL P CAIXA'!I757="",J756*(INFORMAÇÕES!$Q$99/INFORMAÇÕES!$Q$102),IF('ORÇ.GLOBAL P CAIXA'!I757="R",J756,0))),0)</f>
        <v>0</v>
      </c>
      <c r="AU756" s="75" t="n">
        <f aca="false">IF(AP756&lt;&gt;AR756,(IF('ORÇ.GLOBAL P CAIXA'!I757="",J756*(INFORMAÇÕES!$Q$100/INFORMAÇÕES!$Q$102),IF('ORÇ.GLOBAL P CAIXA'!I757="C",J756,0))),0)</f>
        <v>0</v>
      </c>
      <c r="AV756" s="75" t="n">
        <f aca="false">IF(AP756&lt;&gt;AR756,(IF('ORÇ.GLOBAL P CAIXA'!I757="",J756*INFORMAÇÕES!$U$115,IF('ORÇ.GLOBAL P CAIXA'!I757="CF",J756,0))),0)</f>
        <v>0</v>
      </c>
      <c r="AW756" s="75" t="n">
        <f aca="false">IF(AP756&lt;&gt;AR756,(IF('ORÇ.GLOBAL P CAIXA'!I757="",J756*INFORMAÇÕES!$U$116,IF('ORÇ.GLOBAL P CAIXA'!I757="O",J756,0))),0)</f>
        <v>0</v>
      </c>
      <c r="AX756" s="731" t="n">
        <f aca="false">IF(E756&lt;&gt;0,J756,0)</f>
        <v>0</v>
      </c>
      <c r="AY756" s="730" t="n">
        <f aca="false">IF(AP756&lt;&gt;AR756,(IF('ORÇ.GLOBAL P CAIXA'!I757="",L756*(INFORMAÇÕES!$Q$99/INFORMAÇÕES!$Q$102),IF('ORÇ.GLOBAL P CAIXA'!I757="R",L756,0))),0)</f>
        <v>0</v>
      </c>
      <c r="AZ756" s="75" t="n">
        <f aca="false">IF(AP756&lt;&gt;AR756,(IF('ORÇ.GLOBAL P CAIXA'!I757="",L756*(INFORMAÇÕES!$Q$100/INFORMAÇÕES!$Q$102),IF('ORÇ.GLOBAL P CAIXA'!I757="C",L756,0))),0)</f>
        <v>0</v>
      </c>
      <c r="BA756" s="75" t="n">
        <f aca="false">IF(AP756&lt;&gt;AR756,(IF('ORÇ.GLOBAL P CAIXA'!I757="",L756*INFORMAÇÕES!$U$115,IF('ORÇ.GLOBAL P CAIXA'!I757="CF",L756,0))),0)</f>
        <v>0</v>
      </c>
      <c r="BB756" s="75" t="n">
        <f aca="false">IF(AP756&lt;&gt;AR756,(IF('ORÇ.GLOBAL P CAIXA'!I757="",L756*INFORMAÇÕES!$U$116,IF('ORÇ.GLOBAL P CAIXA'!I757="O",L756,0))),0)</f>
        <v>0</v>
      </c>
      <c r="BC756" s="731" t="n">
        <f aca="false">IF(E756&lt;&gt;0,L756,0)</f>
        <v>0</v>
      </c>
    </row>
    <row r="757" s="174" customFormat="true" ht="14.25" hidden="false" customHeight="false" outlineLevel="0" collapsed="false">
      <c r="A757" s="159" t="n">
        <v>747</v>
      </c>
      <c r="B757" s="160" t="n">
        <f aca="false">'ORÇ.REPROG. P CAIXA'!B759</f>
        <v>0</v>
      </c>
      <c r="C757" s="723" t="n">
        <f aca="false">'ORÇ.REPROG. P CAIXA'!C759</f>
        <v>0</v>
      </c>
      <c r="D757" s="162" t="n">
        <f aca="false">'ORÇ.REPROG. P CAIXA'!D759</f>
        <v>0</v>
      </c>
      <c r="E757" s="163" t="n">
        <f aca="false">IF('BM GLOBAL'!$P$1&lt;&gt;0,'ORÇ.REPROG. P CAIXA'!E759,'ORÇ.REPROG. P CAIXA'!H759)</f>
        <v>0</v>
      </c>
      <c r="F757" s="163" t="n">
        <f aca="false">IF('BM GLOBAL'!$P$1&lt;&gt;0,IF('ORÇ.GLOBAL P CAIXA'!K758=0,'ORÇ.GLOBAL EMPRESA'!G758,'ORÇ.GLOBAL P CAIXA'!F758),'ORÇ.REPROG. P CAIXA'!I759)</f>
        <v>0</v>
      </c>
      <c r="G757" s="163" t="n">
        <f aca="false">IF(E757&lt;&gt;0,ROUND(E757*F757,2),IF(AO757=0,(SUMIF('ORÇ.REPROG. P CAIXA'!$AC$13:$AC$1012,B757,$AO$11:$AO$1010)),AO757))</f>
        <v>0</v>
      </c>
      <c r="H757" s="163" t="n">
        <f aca="false">IF(J757&lt;&gt;0,IF(E757&lt;&gt;0,J757/F757,0),0)</f>
        <v>0</v>
      </c>
      <c r="I757" s="163" t="n">
        <f aca="false">IF(L757&lt;&gt;0,IF(E757&lt;&gt;0,L757/F757,0),0)</f>
        <v>0</v>
      </c>
      <c r="J757" s="163" t="n">
        <f aca="false">IF(E757&lt;&gt;0,ROUND(INDEX($P$11:$AM$1010,$A757,$L$1),2),IF(AX757=0,(SUMIF($AP$11:$AP$1010,B757,$AX$11:$AX$1010)),AX757))</f>
        <v>0</v>
      </c>
      <c r="K757" s="163" t="n">
        <f aca="false">IF(G757=0,0,(J757/G757)*100)</f>
        <v>0</v>
      </c>
      <c r="L757" s="163" t="n">
        <f aca="false">IF(E757&lt;&gt;0,ROUND(IF($L$1=1,SUM(P757),"0")+IF($L$1=2,SUM($P757:Q757),"0")+IF($L$1=3,SUM($P757:R757),"0")+IF($L$1=4,SUM($P757:S757),"0")+IF($L$1=5,SUM($P757:T757),"0")+IF($L$1=6,SUM($P757:U757),"0")+IF($L$1=7,SUM($P757:V757),"0")+IF($L$1=8,SUM($P757:W757),"0")+IF($L$1=9,SUM($P757:X757),"0")+IF($L$1=10,SUM($P757:Y757),"0")+IF($L$1=11,SUM($P757:Z757),"0")+IF($L$1=12,SUM($P757:AA757),"0")+IF($L$1=13,SUM($P757:AB757),"0")+IF($L$1=14,SUM($P757:AC757),"0")+IF($L$1=15,SUM($P757:AD757),"0")+IF($L$1=16,SUM($P757:AE757),"0")+IF($L$1=17,SUM($P757:AF757),"0")+IF($L$1=18,SUM($P757:AG757),"0")+IF($L$1=19,SUM($P757:AH757),"0")+IF($L$1=20,SUM($P757:AI757),"0")+IF($L$1=21,SUM($P757:AJ757),"0")+IF($L$1=22,SUM($P757:AK757),"0")+IF($L$1=23,SUM($P757:AL757),"0")+IF($L$1=24,SUM($P757:AM757),"0"),2),IF(BC757=0,(SUMIF($AP$11:$AP$1010,B757,$BC$11:$BC$1010)),BC757))</f>
        <v>0</v>
      </c>
      <c r="M757" s="163" t="n">
        <f aca="false">IF(G757=0,0,(L757/G757)*100)</f>
        <v>0</v>
      </c>
      <c r="N757" s="168" t="str">
        <f aca="false">IF(B757&gt;0,"ok","ocultar")</f>
        <v>ocultar</v>
      </c>
      <c r="O757" s="650"/>
      <c r="P757" s="724"/>
      <c r="Q757" s="725"/>
      <c r="R757" s="725"/>
      <c r="S757" s="725"/>
      <c r="T757" s="725"/>
      <c r="U757" s="725"/>
      <c r="V757" s="725"/>
      <c r="W757" s="725"/>
      <c r="X757" s="725"/>
      <c r="Y757" s="725"/>
      <c r="Z757" s="725"/>
      <c r="AA757" s="726"/>
      <c r="AB757" s="726"/>
      <c r="AC757" s="726"/>
      <c r="AD757" s="726"/>
      <c r="AE757" s="726"/>
      <c r="AF757" s="726"/>
      <c r="AG757" s="726"/>
      <c r="AH757" s="726"/>
      <c r="AI757" s="726"/>
      <c r="AJ757" s="726"/>
      <c r="AK757" s="726"/>
      <c r="AL757" s="726"/>
      <c r="AM757" s="727"/>
      <c r="AO757" s="728" t="n">
        <f aca="false">IF(E757&lt;&gt;0,G757,0)</f>
        <v>0</v>
      </c>
      <c r="AP757" s="157" t="n">
        <f aca="false">IF(B757=0,AP756,IF(ISNONTEXT(B757)=TRUE(),INT(B757),INT(LEFT(B757,FIND(".",B757)-1))))</f>
        <v>3</v>
      </c>
      <c r="AQ757" s="157" t="str">
        <f aca="false">IF(AQ758=1,1,IF(B757&lt;&gt;0,1,IF(C757&lt;&gt;0,1,IF(D757&lt;&gt;0,1,IF(E757&lt;&gt;0,1,"")))))</f>
        <v/>
      </c>
      <c r="AR757" s="157" t="str">
        <f aca="false">IF(AP757=0," ",IF(AP757&lt;&gt;AP756,AP757," "))</f>
        <v> </v>
      </c>
      <c r="AS757" s="732"/>
      <c r="AT757" s="730" t="n">
        <f aca="false">IF(AP757&lt;&gt;AR757,(IF('ORÇ.GLOBAL P CAIXA'!I758="",J757*(INFORMAÇÕES!$Q$99/INFORMAÇÕES!$Q$102),IF('ORÇ.GLOBAL P CAIXA'!I758="R",J757,0))),0)</f>
        <v>0</v>
      </c>
      <c r="AU757" s="75" t="n">
        <f aca="false">IF(AP757&lt;&gt;AR757,(IF('ORÇ.GLOBAL P CAIXA'!I758="",J757*(INFORMAÇÕES!$Q$100/INFORMAÇÕES!$Q$102),IF('ORÇ.GLOBAL P CAIXA'!I758="C",J757,0))),0)</f>
        <v>0</v>
      </c>
      <c r="AV757" s="75" t="n">
        <f aca="false">IF(AP757&lt;&gt;AR757,(IF('ORÇ.GLOBAL P CAIXA'!I758="",J757*INFORMAÇÕES!$U$115,IF('ORÇ.GLOBAL P CAIXA'!I758="CF",J757,0))),0)</f>
        <v>0</v>
      </c>
      <c r="AW757" s="75" t="n">
        <f aca="false">IF(AP757&lt;&gt;AR757,(IF('ORÇ.GLOBAL P CAIXA'!I758="",J757*INFORMAÇÕES!$U$116,IF('ORÇ.GLOBAL P CAIXA'!I758="O",J757,0))),0)</f>
        <v>0</v>
      </c>
      <c r="AX757" s="731" t="n">
        <f aca="false">IF(E757&lt;&gt;0,J757,0)</f>
        <v>0</v>
      </c>
      <c r="AY757" s="730" t="n">
        <f aca="false">IF(AP757&lt;&gt;AR757,(IF('ORÇ.GLOBAL P CAIXA'!I758="",L757*(INFORMAÇÕES!$Q$99/INFORMAÇÕES!$Q$102),IF('ORÇ.GLOBAL P CAIXA'!I758="R",L757,0))),0)</f>
        <v>0</v>
      </c>
      <c r="AZ757" s="75" t="n">
        <f aca="false">IF(AP757&lt;&gt;AR757,(IF('ORÇ.GLOBAL P CAIXA'!I758="",L757*(INFORMAÇÕES!$Q$100/INFORMAÇÕES!$Q$102),IF('ORÇ.GLOBAL P CAIXA'!I758="C",L757,0))),0)</f>
        <v>0</v>
      </c>
      <c r="BA757" s="75" t="n">
        <f aca="false">IF(AP757&lt;&gt;AR757,(IF('ORÇ.GLOBAL P CAIXA'!I758="",L757*INFORMAÇÕES!$U$115,IF('ORÇ.GLOBAL P CAIXA'!I758="CF",L757,0))),0)</f>
        <v>0</v>
      </c>
      <c r="BB757" s="75" t="n">
        <f aca="false">IF(AP757&lt;&gt;AR757,(IF('ORÇ.GLOBAL P CAIXA'!I758="",L757*INFORMAÇÕES!$U$116,IF('ORÇ.GLOBAL P CAIXA'!I758="O",L757,0))),0)</f>
        <v>0</v>
      </c>
      <c r="BC757" s="731" t="n">
        <f aca="false">IF(E757&lt;&gt;0,L757,0)</f>
        <v>0</v>
      </c>
    </row>
    <row r="758" s="174" customFormat="true" ht="14.25" hidden="false" customHeight="false" outlineLevel="0" collapsed="false">
      <c r="A758" s="159" t="n">
        <v>748</v>
      </c>
      <c r="B758" s="160" t="n">
        <f aca="false">'ORÇ.REPROG. P CAIXA'!B760</f>
        <v>0</v>
      </c>
      <c r="C758" s="723" t="n">
        <f aca="false">'ORÇ.REPROG. P CAIXA'!C760</f>
        <v>0</v>
      </c>
      <c r="D758" s="162" t="n">
        <f aca="false">'ORÇ.REPROG. P CAIXA'!D760</f>
        <v>0</v>
      </c>
      <c r="E758" s="163" t="n">
        <f aca="false">IF('BM GLOBAL'!$P$1&lt;&gt;0,'ORÇ.REPROG. P CAIXA'!E760,'ORÇ.REPROG. P CAIXA'!H760)</f>
        <v>0</v>
      </c>
      <c r="F758" s="163" t="n">
        <f aca="false">IF('BM GLOBAL'!$P$1&lt;&gt;0,IF('ORÇ.GLOBAL P CAIXA'!K759=0,'ORÇ.GLOBAL EMPRESA'!G759,'ORÇ.GLOBAL P CAIXA'!F759),'ORÇ.REPROG. P CAIXA'!I760)</f>
        <v>0</v>
      </c>
      <c r="G758" s="163" t="n">
        <f aca="false">IF(E758&lt;&gt;0,ROUND(E758*F758,2),IF(AO758=0,(SUMIF('ORÇ.REPROG. P CAIXA'!$AC$13:$AC$1012,B758,$AO$11:$AO$1010)),AO758))</f>
        <v>0</v>
      </c>
      <c r="H758" s="163" t="n">
        <f aca="false">IF(J758&lt;&gt;0,IF(E758&lt;&gt;0,J758/F758,0),0)</f>
        <v>0</v>
      </c>
      <c r="I758" s="163" t="n">
        <f aca="false">IF(L758&lt;&gt;0,IF(E758&lt;&gt;0,L758/F758,0),0)</f>
        <v>0</v>
      </c>
      <c r="J758" s="163" t="n">
        <f aca="false">IF(E758&lt;&gt;0,ROUND(INDEX($P$11:$AM$1010,$A758,$L$1),2),IF(AX758=0,(SUMIF($AP$11:$AP$1010,B758,$AX$11:$AX$1010)),AX758))</f>
        <v>0</v>
      </c>
      <c r="K758" s="163" t="n">
        <f aca="false">IF(G758=0,0,(J758/G758)*100)</f>
        <v>0</v>
      </c>
      <c r="L758" s="163" t="n">
        <f aca="false">IF(E758&lt;&gt;0,ROUND(IF($L$1=1,SUM(P758),"0")+IF($L$1=2,SUM($P758:Q758),"0")+IF($L$1=3,SUM($P758:R758),"0")+IF($L$1=4,SUM($P758:S758),"0")+IF($L$1=5,SUM($P758:T758),"0")+IF($L$1=6,SUM($P758:U758),"0")+IF($L$1=7,SUM($P758:V758),"0")+IF($L$1=8,SUM($P758:W758),"0")+IF($L$1=9,SUM($P758:X758),"0")+IF($L$1=10,SUM($P758:Y758),"0")+IF($L$1=11,SUM($P758:Z758),"0")+IF($L$1=12,SUM($P758:AA758),"0")+IF($L$1=13,SUM($P758:AB758),"0")+IF($L$1=14,SUM($P758:AC758),"0")+IF($L$1=15,SUM($P758:AD758),"0")+IF($L$1=16,SUM($P758:AE758),"0")+IF($L$1=17,SUM($P758:AF758),"0")+IF($L$1=18,SUM($P758:AG758),"0")+IF($L$1=19,SUM($P758:AH758),"0")+IF($L$1=20,SUM($P758:AI758),"0")+IF($L$1=21,SUM($P758:AJ758),"0")+IF($L$1=22,SUM($P758:AK758),"0")+IF($L$1=23,SUM($P758:AL758),"0")+IF($L$1=24,SUM($P758:AM758),"0"),2),IF(BC758=0,(SUMIF($AP$11:$AP$1010,B758,$BC$11:$BC$1010)),BC758))</f>
        <v>0</v>
      </c>
      <c r="M758" s="163" t="n">
        <f aca="false">IF(G758=0,0,(L758/G758)*100)</f>
        <v>0</v>
      </c>
      <c r="N758" s="168" t="str">
        <f aca="false">IF(B758&gt;0,"ok","ocultar")</f>
        <v>ocultar</v>
      </c>
      <c r="O758" s="650"/>
      <c r="P758" s="724"/>
      <c r="Q758" s="725"/>
      <c r="R758" s="725"/>
      <c r="S758" s="725"/>
      <c r="T758" s="725"/>
      <c r="U758" s="725"/>
      <c r="V758" s="725"/>
      <c r="W758" s="725"/>
      <c r="X758" s="725"/>
      <c r="Y758" s="725"/>
      <c r="Z758" s="725"/>
      <c r="AA758" s="726"/>
      <c r="AB758" s="726"/>
      <c r="AC758" s="726"/>
      <c r="AD758" s="726"/>
      <c r="AE758" s="726"/>
      <c r="AF758" s="726"/>
      <c r="AG758" s="726"/>
      <c r="AH758" s="726"/>
      <c r="AI758" s="726"/>
      <c r="AJ758" s="726"/>
      <c r="AK758" s="726"/>
      <c r="AL758" s="726"/>
      <c r="AM758" s="727"/>
      <c r="AO758" s="728" t="n">
        <f aca="false">IF(E758&lt;&gt;0,G758,0)</f>
        <v>0</v>
      </c>
      <c r="AP758" s="157" t="n">
        <f aca="false">IF(B758=0,AP757,IF(ISNONTEXT(B758)=TRUE(),INT(B758),INT(LEFT(B758,FIND(".",B758)-1))))</f>
        <v>3</v>
      </c>
      <c r="AQ758" s="157" t="str">
        <f aca="false">IF(AQ759=1,1,IF(B758&lt;&gt;0,1,IF(C758&lt;&gt;0,1,IF(D758&lt;&gt;0,1,IF(E758&lt;&gt;0,1,"")))))</f>
        <v/>
      </c>
      <c r="AR758" s="157" t="str">
        <f aca="false">IF(AP758=0," ",IF(AP758&lt;&gt;AP757,AP758," "))</f>
        <v> </v>
      </c>
      <c r="AS758" s="732"/>
      <c r="AT758" s="730" t="n">
        <f aca="false">IF(AP758&lt;&gt;AR758,(IF('ORÇ.GLOBAL P CAIXA'!I759="",J758*(INFORMAÇÕES!$Q$99/INFORMAÇÕES!$Q$102),IF('ORÇ.GLOBAL P CAIXA'!I759="R",J758,0))),0)</f>
        <v>0</v>
      </c>
      <c r="AU758" s="75" t="n">
        <f aca="false">IF(AP758&lt;&gt;AR758,(IF('ORÇ.GLOBAL P CAIXA'!I759="",J758*(INFORMAÇÕES!$Q$100/INFORMAÇÕES!$Q$102),IF('ORÇ.GLOBAL P CAIXA'!I759="C",J758,0))),0)</f>
        <v>0</v>
      </c>
      <c r="AV758" s="75" t="n">
        <f aca="false">IF(AP758&lt;&gt;AR758,(IF('ORÇ.GLOBAL P CAIXA'!I759="",J758*INFORMAÇÕES!$U$115,IF('ORÇ.GLOBAL P CAIXA'!I759="CF",J758,0))),0)</f>
        <v>0</v>
      </c>
      <c r="AW758" s="75" t="n">
        <f aca="false">IF(AP758&lt;&gt;AR758,(IF('ORÇ.GLOBAL P CAIXA'!I759="",J758*INFORMAÇÕES!$U$116,IF('ORÇ.GLOBAL P CAIXA'!I759="O",J758,0))),0)</f>
        <v>0</v>
      </c>
      <c r="AX758" s="731" t="n">
        <f aca="false">IF(E758&lt;&gt;0,J758,0)</f>
        <v>0</v>
      </c>
      <c r="AY758" s="730" t="n">
        <f aca="false">IF(AP758&lt;&gt;AR758,(IF('ORÇ.GLOBAL P CAIXA'!I759="",L758*(INFORMAÇÕES!$Q$99/INFORMAÇÕES!$Q$102),IF('ORÇ.GLOBAL P CAIXA'!I759="R",L758,0))),0)</f>
        <v>0</v>
      </c>
      <c r="AZ758" s="75" t="n">
        <f aca="false">IF(AP758&lt;&gt;AR758,(IF('ORÇ.GLOBAL P CAIXA'!I759="",L758*(INFORMAÇÕES!$Q$100/INFORMAÇÕES!$Q$102),IF('ORÇ.GLOBAL P CAIXA'!I759="C",L758,0))),0)</f>
        <v>0</v>
      </c>
      <c r="BA758" s="75" t="n">
        <f aca="false">IF(AP758&lt;&gt;AR758,(IF('ORÇ.GLOBAL P CAIXA'!I759="",L758*INFORMAÇÕES!$U$115,IF('ORÇ.GLOBAL P CAIXA'!I759="CF",L758,0))),0)</f>
        <v>0</v>
      </c>
      <c r="BB758" s="75" t="n">
        <f aca="false">IF(AP758&lt;&gt;AR758,(IF('ORÇ.GLOBAL P CAIXA'!I759="",L758*INFORMAÇÕES!$U$116,IF('ORÇ.GLOBAL P CAIXA'!I759="O",L758,0))),0)</f>
        <v>0</v>
      </c>
      <c r="BC758" s="731" t="n">
        <f aca="false">IF(E758&lt;&gt;0,L758,0)</f>
        <v>0</v>
      </c>
    </row>
    <row r="759" s="174" customFormat="true" ht="14.25" hidden="false" customHeight="false" outlineLevel="0" collapsed="false">
      <c r="A759" s="159" t="n">
        <v>749</v>
      </c>
      <c r="B759" s="160" t="n">
        <f aca="false">'ORÇ.REPROG. P CAIXA'!B761</f>
        <v>0</v>
      </c>
      <c r="C759" s="723" t="n">
        <f aca="false">'ORÇ.REPROG. P CAIXA'!C761</f>
        <v>0</v>
      </c>
      <c r="D759" s="162" t="n">
        <f aca="false">'ORÇ.REPROG. P CAIXA'!D761</f>
        <v>0</v>
      </c>
      <c r="E759" s="163" t="n">
        <f aca="false">IF('BM GLOBAL'!$P$1&lt;&gt;0,'ORÇ.REPROG. P CAIXA'!E761,'ORÇ.REPROG. P CAIXA'!H761)</f>
        <v>0</v>
      </c>
      <c r="F759" s="163" t="n">
        <f aca="false">IF('BM GLOBAL'!$P$1&lt;&gt;0,IF('ORÇ.GLOBAL P CAIXA'!K760=0,'ORÇ.GLOBAL EMPRESA'!G760,'ORÇ.GLOBAL P CAIXA'!F760),'ORÇ.REPROG. P CAIXA'!I761)</f>
        <v>0</v>
      </c>
      <c r="G759" s="163" t="n">
        <f aca="false">IF(E759&lt;&gt;0,ROUND(E759*F759,2),IF(AO759=0,(SUMIF('ORÇ.REPROG. P CAIXA'!$AC$13:$AC$1012,B759,$AO$11:$AO$1010)),AO759))</f>
        <v>0</v>
      </c>
      <c r="H759" s="163" t="n">
        <f aca="false">IF(J759&lt;&gt;0,IF(E759&lt;&gt;0,J759/F759,0),0)</f>
        <v>0</v>
      </c>
      <c r="I759" s="163" t="n">
        <f aca="false">IF(L759&lt;&gt;0,IF(E759&lt;&gt;0,L759/F759,0),0)</f>
        <v>0</v>
      </c>
      <c r="J759" s="163" t="n">
        <f aca="false">IF(E759&lt;&gt;0,ROUND(INDEX($P$11:$AM$1010,$A759,$L$1),2),IF(AX759=0,(SUMIF($AP$11:$AP$1010,B759,$AX$11:$AX$1010)),AX759))</f>
        <v>0</v>
      </c>
      <c r="K759" s="163" t="n">
        <f aca="false">IF(G759=0,0,(J759/G759)*100)</f>
        <v>0</v>
      </c>
      <c r="L759" s="163" t="n">
        <f aca="false">IF(E759&lt;&gt;0,ROUND(IF($L$1=1,SUM(P759),"0")+IF($L$1=2,SUM($P759:Q759),"0")+IF($L$1=3,SUM($P759:R759),"0")+IF($L$1=4,SUM($P759:S759),"0")+IF($L$1=5,SUM($P759:T759),"0")+IF($L$1=6,SUM($P759:U759),"0")+IF($L$1=7,SUM($P759:V759),"0")+IF($L$1=8,SUM($P759:W759),"0")+IF($L$1=9,SUM($P759:X759),"0")+IF($L$1=10,SUM($P759:Y759),"0")+IF($L$1=11,SUM($P759:Z759),"0")+IF($L$1=12,SUM($P759:AA759),"0")+IF($L$1=13,SUM($P759:AB759),"0")+IF($L$1=14,SUM($P759:AC759),"0")+IF($L$1=15,SUM($P759:AD759),"0")+IF($L$1=16,SUM($P759:AE759),"0")+IF($L$1=17,SUM($P759:AF759),"0")+IF($L$1=18,SUM($P759:AG759),"0")+IF($L$1=19,SUM($P759:AH759),"0")+IF($L$1=20,SUM($P759:AI759),"0")+IF($L$1=21,SUM($P759:AJ759),"0")+IF($L$1=22,SUM($P759:AK759),"0")+IF($L$1=23,SUM($P759:AL759),"0")+IF($L$1=24,SUM($P759:AM759),"0"),2),IF(BC759=0,(SUMIF($AP$11:$AP$1010,B759,$BC$11:$BC$1010)),BC759))</f>
        <v>0</v>
      </c>
      <c r="M759" s="163" t="n">
        <f aca="false">IF(G759=0,0,(L759/G759)*100)</f>
        <v>0</v>
      </c>
      <c r="N759" s="168" t="str">
        <f aca="false">IF(B759&gt;0,"ok","ocultar")</f>
        <v>ocultar</v>
      </c>
      <c r="O759" s="650"/>
      <c r="P759" s="724"/>
      <c r="Q759" s="725"/>
      <c r="R759" s="725"/>
      <c r="S759" s="725"/>
      <c r="T759" s="725"/>
      <c r="U759" s="725"/>
      <c r="V759" s="725"/>
      <c r="W759" s="725"/>
      <c r="X759" s="725"/>
      <c r="Y759" s="725"/>
      <c r="Z759" s="725"/>
      <c r="AA759" s="726"/>
      <c r="AB759" s="726"/>
      <c r="AC759" s="726"/>
      <c r="AD759" s="726"/>
      <c r="AE759" s="726"/>
      <c r="AF759" s="726"/>
      <c r="AG759" s="726"/>
      <c r="AH759" s="726"/>
      <c r="AI759" s="726"/>
      <c r="AJ759" s="726"/>
      <c r="AK759" s="726"/>
      <c r="AL759" s="726"/>
      <c r="AM759" s="727"/>
      <c r="AO759" s="728" t="n">
        <f aca="false">IF(E759&lt;&gt;0,G759,0)</f>
        <v>0</v>
      </c>
      <c r="AP759" s="157" t="n">
        <f aca="false">IF(B759=0,AP758,IF(ISNONTEXT(B759)=TRUE(),INT(B759),INT(LEFT(B759,FIND(".",B759)-1))))</f>
        <v>3</v>
      </c>
      <c r="AQ759" s="157" t="str">
        <f aca="false">IF(AQ760=1,1,IF(B759&lt;&gt;0,1,IF(C759&lt;&gt;0,1,IF(D759&lt;&gt;0,1,IF(E759&lt;&gt;0,1,"")))))</f>
        <v/>
      </c>
      <c r="AR759" s="157" t="str">
        <f aca="false">IF(AP759=0," ",IF(AP759&lt;&gt;AP758,AP759," "))</f>
        <v> </v>
      </c>
      <c r="AS759" s="732"/>
      <c r="AT759" s="730" t="n">
        <f aca="false">IF(AP759&lt;&gt;AR759,(IF('ORÇ.GLOBAL P CAIXA'!I760="",J759*(INFORMAÇÕES!$Q$99/INFORMAÇÕES!$Q$102),IF('ORÇ.GLOBAL P CAIXA'!I760="R",J759,0))),0)</f>
        <v>0</v>
      </c>
      <c r="AU759" s="75" t="n">
        <f aca="false">IF(AP759&lt;&gt;AR759,(IF('ORÇ.GLOBAL P CAIXA'!I760="",J759*(INFORMAÇÕES!$Q$100/INFORMAÇÕES!$Q$102),IF('ORÇ.GLOBAL P CAIXA'!I760="C",J759,0))),0)</f>
        <v>0</v>
      </c>
      <c r="AV759" s="75" t="n">
        <f aca="false">IF(AP759&lt;&gt;AR759,(IF('ORÇ.GLOBAL P CAIXA'!I760="",J759*INFORMAÇÕES!$U$115,IF('ORÇ.GLOBAL P CAIXA'!I760="CF",J759,0))),0)</f>
        <v>0</v>
      </c>
      <c r="AW759" s="75" t="n">
        <f aca="false">IF(AP759&lt;&gt;AR759,(IF('ORÇ.GLOBAL P CAIXA'!I760="",J759*INFORMAÇÕES!$U$116,IF('ORÇ.GLOBAL P CAIXA'!I760="O",J759,0))),0)</f>
        <v>0</v>
      </c>
      <c r="AX759" s="731" t="n">
        <f aca="false">IF(E759&lt;&gt;0,J759,0)</f>
        <v>0</v>
      </c>
      <c r="AY759" s="730" t="n">
        <f aca="false">IF(AP759&lt;&gt;AR759,(IF('ORÇ.GLOBAL P CAIXA'!I760="",L759*(INFORMAÇÕES!$Q$99/INFORMAÇÕES!$Q$102),IF('ORÇ.GLOBAL P CAIXA'!I760="R",L759,0))),0)</f>
        <v>0</v>
      </c>
      <c r="AZ759" s="75" t="n">
        <f aca="false">IF(AP759&lt;&gt;AR759,(IF('ORÇ.GLOBAL P CAIXA'!I760="",L759*(INFORMAÇÕES!$Q$100/INFORMAÇÕES!$Q$102),IF('ORÇ.GLOBAL P CAIXA'!I760="C",L759,0))),0)</f>
        <v>0</v>
      </c>
      <c r="BA759" s="75" t="n">
        <f aca="false">IF(AP759&lt;&gt;AR759,(IF('ORÇ.GLOBAL P CAIXA'!I760="",L759*INFORMAÇÕES!$U$115,IF('ORÇ.GLOBAL P CAIXA'!I760="CF",L759,0))),0)</f>
        <v>0</v>
      </c>
      <c r="BB759" s="75" t="n">
        <f aca="false">IF(AP759&lt;&gt;AR759,(IF('ORÇ.GLOBAL P CAIXA'!I760="",L759*INFORMAÇÕES!$U$116,IF('ORÇ.GLOBAL P CAIXA'!I760="O",L759,0))),0)</f>
        <v>0</v>
      </c>
      <c r="BC759" s="731" t="n">
        <f aca="false">IF(E759&lt;&gt;0,L759,0)</f>
        <v>0</v>
      </c>
    </row>
    <row r="760" s="174" customFormat="true" ht="14.25" hidden="false" customHeight="false" outlineLevel="0" collapsed="false">
      <c r="A760" s="159" t="n">
        <v>750</v>
      </c>
      <c r="B760" s="160" t="n">
        <f aca="false">'ORÇ.REPROG. P CAIXA'!B762</f>
        <v>0</v>
      </c>
      <c r="C760" s="723" t="n">
        <f aca="false">'ORÇ.REPROG. P CAIXA'!C762</f>
        <v>0</v>
      </c>
      <c r="D760" s="162" t="n">
        <f aca="false">'ORÇ.REPROG. P CAIXA'!D762</f>
        <v>0</v>
      </c>
      <c r="E760" s="163" t="n">
        <f aca="false">IF('BM GLOBAL'!$P$1&lt;&gt;0,'ORÇ.REPROG. P CAIXA'!E762,'ORÇ.REPROG. P CAIXA'!H762)</f>
        <v>0</v>
      </c>
      <c r="F760" s="163" t="n">
        <f aca="false">IF('BM GLOBAL'!$P$1&lt;&gt;0,IF('ORÇ.GLOBAL P CAIXA'!K761=0,'ORÇ.GLOBAL EMPRESA'!G761,'ORÇ.GLOBAL P CAIXA'!F761),'ORÇ.REPROG. P CAIXA'!I762)</f>
        <v>0</v>
      </c>
      <c r="G760" s="163" t="n">
        <f aca="false">IF(E760&lt;&gt;0,ROUND(E760*F760,2),IF(AO760=0,(SUMIF('ORÇ.REPROG. P CAIXA'!$AC$13:$AC$1012,B760,$AO$11:$AO$1010)),AO760))</f>
        <v>0</v>
      </c>
      <c r="H760" s="163" t="n">
        <f aca="false">IF(J760&lt;&gt;0,IF(E760&lt;&gt;0,J760/F760,0),0)</f>
        <v>0</v>
      </c>
      <c r="I760" s="163" t="n">
        <f aca="false">IF(L760&lt;&gt;0,IF(E760&lt;&gt;0,L760/F760,0),0)</f>
        <v>0</v>
      </c>
      <c r="J760" s="163" t="n">
        <f aca="false">IF(E760&lt;&gt;0,ROUND(INDEX($P$11:$AM$1010,$A760,$L$1),2),IF(AX760=0,(SUMIF($AP$11:$AP$1010,B760,$AX$11:$AX$1010)),AX760))</f>
        <v>0</v>
      </c>
      <c r="K760" s="163" t="n">
        <f aca="false">IF(G760=0,0,(J760/G760)*100)</f>
        <v>0</v>
      </c>
      <c r="L760" s="163" t="n">
        <f aca="false">IF(E760&lt;&gt;0,ROUND(IF($L$1=1,SUM(P760),"0")+IF($L$1=2,SUM($P760:Q760),"0")+IF($L$1=3,SUM($P760:R760),"0")+IF($L$1=4,SUM($P760:S760),"0")+IF($L$1=5,SUM($P760:T760),"0")+IF($L$1=6,SUM($P760:U760),"0")+IF($L$1=7,SUM($P760:V760),"0")+IF($L$1=8,SUM($P760:W760),"0")+IF($L$1=9,SUM($P760:X760),"0")+IF($L$1=10,SUM($P760:Y760),"0")+IF($L$1=11,SUM($P760:Z760),"0")+IF($L$1=12,SUM($P760:AA760),"0")+IF($L$1=13,SUM($P760:AB760),"0")+IF($L$1=14,SUM($P760:AC760),"0")+IF($L$1=15,SUM($P760:AD760),"0")+IF($L$1=16,SUM($P760:AE760),"0")+IF($L$1=17,SUM($P760:AF760),"0")+IF($L$1=18,SUM($P760:AG760),"0")+IF($L$1=19,SUM($P760:AH760),"0")+IF($L$1=20,SUM($P760:AI760),"0")+IF($L$1=21,SUM($P760:AJ760),"0")+IF($L$1=22,SUM($P760:AK760),"0")+IF($L$1=23,SUM($P760:AL760),"0")+IF($L$1=24,SUM($P760:AM760),"0"),2),IF(BC760=0,(SUMIF($AP$11:$AP$1010,B760,$BC$11:$BC$1010)),BC760))</f>
        <v>0</v>
      </c>
      <c r="M760" s="163" t="n">
        <f aca="false">IF(G760=0,0,(L760/G760)*100)</f>
        <v>0</v>
      </c>
      <c r="N760" s="168" t="str">
        <f aca="false">IF(B760&gt;0,"ok","ocultar")</f>
        <v>ocultar</v>
      </c>
      <c r="O760" s="650"/>
      <c r="P760" s="724"/>
      <c r="Q760" s="725"/>
      <c r="R760" s="725"/>
      <c r="S760" s="725"/>
      <c r="T760" s="725"/>
      <c r="U760" s="725"/>
      <c r="V760" s="725"/>
      <c r="W760" s="725"/>
      <c r="X760" s="725"/>
      <c r="Y760" s="725"/>
      <c r="Z760" s="725"/>
      <c r="AA760" s="726"/>
      <c r="AB760" s="726"/>
      <c r="AC760" s="726"/>
      <c r="AD760" s="726"/>
      <c r="AE760" s="726"/>
      <c r="AF760" s="726"/>
      <c r="AG760" s="726"/>
      <c r="AH760" s="726"/>
      <c r="AI760" s="726"/>
      <c r="AJ760" s="726"/>
      <c r="AK760" s="726"/>
      <c r="AL760" s="726"/>
      <c r="AM760" s="727"/>
      <c r="AO760" s="728" t="n">
        <f aca="false">IF(E760&lt;&gt;0,G760,0)</f>
        <v>0</v>
      </c>
      <c r="AP760" s="157" t="n">
        <f aca="false">IF(B760=0,AP759,IF(ISNONTEXT(B760)=TRUE(),INT(B760),INT(LEFT(B760,FIND(".",B760)-1))))</f>
        <v>3</v>
      </c>
      <c r="AQ760" s="157" t="str">
        <f aca="false">IF(AQ761=1,1,IF(B760&lt;&gt;0,1,IF(C760&lt;&gt;0,1,IF(D760&lt;&gt;0,1,IF(E760&lt;&gt;0,1,"")))))</f>
        <v/>
      </c>
      <c r="AR760" s="157" t="str">
        <f aca="false">IF(AP760=0," ",IF(AP760&lt;&gt;AP759,AP760," "))</f>
        <v> </v>
      </c>
      <c r="AS760" s="732"/>
      <c r="AT760" s="730" t="n">
        <f aca="false">IF(AP760&lt;&gt;AR760,(IF('ORÇ.GLOBAL P CAIXA'!I761="",J760*(INFORMAÇÕES!$Q$99/INFORMAÇÕES!$Q$102),IF('ORÇ.GLOBAL P CAIXA'!I761="R",J760,0))),0)</f>
        <v>0</v>
      </c>
      <c r="AU760" s="75" t="n">
        <f aca="false">IF(AP760&lt;&gt;AR760,(IF('ORÇ.GLOBAL P CAIXA'!I761="",J760*(INFORMAÇÕES!$Q$100/INFORMAÇÕES!$Q$102),IF('ORÇ.GLOBAL P CAIXA'!I761="C",J760,0))),0)</f>
        <v>0</v>
      </c>
      <c r="AV760" s="75" t="n">
        <f aca="false">IF(AP760&lt;&gt;AR760,(IF('ORÇ.GLOBAL P CAIXA'!I761="",J760*INFORMAÇÕES!$U$115,IF('ORÇ.GLOBAL P CAIXA'!I761="CF",J760,0))),0)</f>
        <v>0</v>
      </c>
      <c r="AW760" s="75" t="n">
        <f aca="false">IF(AP760&lt;&gt;AR760,(IF('ORÇ.GLOBAL P CAIXA'!I761="",J760*INFORMAÇÕES!$U$116,IF('ORÇ.GLOBAL P CAIXA'!I761="O",J760,0))),0)</f>
        <v>0</v>
      </c>
      <c r="AX760" s="731" t="n">
        <f aca="false">IF(E760&lt;&gt;0,J760,0)</f>
        <v>0</v>
      </c>
      <c r="AY760" s="730" t="n">
        <f aca="false">IF(AP760&lt;&gt;AR760,(IF('ORÇ.GLOBAL P CAIXA'!I761="",L760*(INFORMAÇÕES!$Q$99/INFORMAÇÕES!$Q$102),IF('ORÇ.GLOBAL P CAIXA'!I761="R",L760,0))),0)</f>
        <v>0</v>
      </c>
      <c r="AZ760" s="75" t="n">
        <f aca="false">IF(AP760&lt;&gt;AR760,(IF('ORÇ.GLOBAL P CAIXA'!I761="",L760*(INFORMAÇÕES!$Q$100/INFORMAÇÕES!$Q$102),IF('ORÇ.GLOBAL P CAIXA'!I761="C",L760,0))),0)</f>
        <v>0</v>
      </c>
      <c r="BA760" s="75" t="n">
        <f aca="false">IF(AP760&lt;&gt;AR760,(IF('ORÇ.GLOBAL P CAIXA'!I761="",L760*INFORMAÇÕES!$U$115,IF('ORÇ.GLOBAL P CAIXA'!I761="CF",L760,0))),0)</f>
        <v>0</v>
      </c>
      <c r="BB760" s="75" t="n">
        <f aca="false">IF(AP760&lt;&gt;AR760,(IF('ORÇ.GLOBAL P CAIXA'!I761="",L760*INFORMAÇÕES!$U$116,IF('ORÇ.GLOBAL P CAIXA'!I761="O",L760,0))),0)</f>
        <v>0</v>
      </c>
      <c r="BC760" s="731" t="n">
        <f aca="false">IF(E760&lt;&gt;0,L760,0)</f>
        <v>0</v>
      </c>
    </row>
    <row r="761" s="174" customFormat="true" ht="14.25" hidden="false" customHeight="false" outlineLevel="0" collapsed="false">
      <c r="A761" s="159" t="n">
        <v>751</v>
      </c>
      <c r="B761" s="160" t="n">
        <f aca="false">'ORÇ.REPROG. P CAIXA'!B763</f>
        <v>0</v>
      </c>
      <c r="C761" s="723" t="n">
        <f aca="false">'ORÇ.REPROG. P CAIXA'!C763</f>
        <v>0</v>
      </c>
      <c r="D761" s="162" t="n">
        <f aca="false">'ORÇ.REPROG. P CAIXA'!D763</f>
        <v>0</v>
      </c>
      <c r="E761" s="163" t="n">
        <f aca="false">IF('BM GLOBAL'!$P$1&lt;&gt;0,'ORÇ.REPROG. P CAIXA'!E763,'ORÇ.REPROG. P CAIXA'!H763)</f>
        <v>0</v>
      </c>
      <c r="F761" s="163" t="n">
        <f aca="false">IF('BM GLOBAL'!$P$1&lt;&gt;0,IF('ORÇ.GLOBAL P CAIXA'!K762=0,'ORÇ.GLOBAL EMPRESA'!G762,'ORÇ.GLOBAL P CAIXA'!F762),'ORÇ.REPROG. P CAIXA'!I763)</f>
        <v>0</v>
      </c>
      <c r="G761" s="163" t="n">
        <f aca="false">IF(E761&lt;&gt;0,ROUND(E761*F761,2),IF(AO761=0,(SUMIF('ORÇ.REPROG. P CAIXA'!$AC$13:$AC$1012,B761,$AO$11:$AO$1010)),AO761))</f>
        <v>0</v>
      </c>
      <c r="H761" s="163" t="n">
        <f aca="false">IF(J761&lt;&gt;0,IF(E761&lt;&gt;0,J761/F761,0),0)</f>
        <v>0</v>
      </c>
      <c r="I761" s="163" t="n">
        <f aca="false">IF(L761&lt;&gt;0,IF(E761&lt;&gt;0,L761/F761,0),0)</f>
        <v>0</v>
      </c>
      <c r="J761" s="163" t="n">
        <f aca="false">IF(E761&lt;&gt;0,ROUND(INDEX($P$11:$AM$1010,$A761,$L$1),2),IF(AX761=0,(SUMIF($AP$11:$AP$1010,B761,$AX$11:$AX$1010)),AX761))</f>
        <v>0</v>
      </c>
      <c r="K761" s="163" t="n">
        <f aca="false">IF(G761=0,0,(J761/G761)*100)</f>
        <v>0</v>
      </c>
      <c r="L761" s="163" t="n">
        <f aca="false">IF(E761&lt;&gt;0,ROUND(IF($L$1=1,SUM(P761),"0")+IF($L$1=2,SUM($P761:Q761),"0")+IF($L$1=3,SUM($P761:R761),"0")+IF($L$1=4,SUM($P761:S761),"0")+IF($L$1=5,SUM($P761:T761),"0")+IF($L$1=6,SUM($P761:U761),"0")+IF($L$1=7,SUM($P761:V761),"0")+IF($L$1=8,SUM($P761:W761),"0")+IF($L$1=9,SUM($P761:X761),"0")+IF($L$1=10,SUM($P761:Y761),"0")+IF($L$1=11,SUM($P761:Z761),"0")+IF($L$1=12,SUM($P761:AA761),"0")+IF($L$1=13,SUM($P761:AB761),"0")+IF($L$1=14,SUM($P761:AC761),"0")+IF($L$1=15,SUM($P761:AD761),"0")+IF($L$1=16,SUM($P761:AE761),"0")+IF($L$1=17,SUM($P761:AF761),"0")+IF($L$1=18,SUM($P761:AG761),"0")+IF($L$1=19,SUM($P761:AH761),"0")+IF($L$1=20,SUM($P761:AI761),"0")+IF($L$1=21,SUM($P761:AJ761),"0")+IF($L$1=22,SUM($P761:AK761),"0")+IF($L$1=23,SUM($P761:AL761),"0")+IF($L$1=24,SUM($P761:AM761),"0"),2),IF(BC761=0,(SUMIF($AP$11:$AP$1010,B761,$BC$11:$BC$1010)),BC761))</f>
        <v>0</v>
      </c>
      <c r="M761" s="163" t="n">
        <f aca="false">IF(G761=0,0,(L761/G761)*100)</f>
        <v>0</v>
      </c>
      <c r="N761" s="168" t="str">
        <f aca="false">IF(B761&gt;0,"ok","ocultar")</f>
        <v>ocultar</v>
      </c>
      <c r="O761" s="650"/>
      <c r="P761" s="724"/>
      <c r="Q761" s="725"/>
      <c r="R761" s="725"/>
      <c r="S761" s="725"/>
      <c r="T761" s="725"/>
      <c r="U761" s="725"/>
      <c r="V761" s="725"/>
      <c r="W761" s="725"/>
      <c r="X761" s="725"/>
      <c r="Y761" s="725"/>
      <c r="Z761" s="725"/>
      <c r="AA761" s="726"/>
      <c r="AB761" s="726"/>
      <c r="AC761" s="726"/>
      <c r="AD761" s="726"/>
      <c r="AE761" s="726"/>
      <c r="AF761" s="726"/>
      <c r="AG761" s="726"/>
      <c r="AH761" s="726"/>
      <c r="AI761" s="726"/>
      <c r="AJ761" s="726"/>
      <c r="AK761" s="726"/>
      <c r="AL761" s="726"/>
      <c r="AM761" s="727"/>
      <c r="AO761" s="728" t="n">
        <f aca="false">IF(E761&lt;&gt;0,G761,0)</f>
        <v>0</v>
      </c>
      <c r="AP761" s="157" t="n">
        <f aca="false">IF(B761=0,AP760,IF(ISNONTEXT(B761)=TRUE(),INT(B761),INT(LEFT(B761,FIND(".",B761)-1))))</f>
        <v>3</v>
      </c>
      <c r="AQ761" s="157" t="str">
        <f aca="false">IF(AQ762=1,1,IF(B761&lt;&gt;0,1,IF(C761&lt;&gt;0,1,IF(D761&lt;&gt;0,1,IF(E761&lt;&gt;0,1,"")))))</f>
        <v/>
      </c>
      <c r="AR761" s="157" t="str">
        <f aca="false">IF(AP761=0," ",IF(AP761&lt;&gt;AP760,AP761," "))</f>
        <v> </v>
      </c>
      <c r="AS761" s="732"/>
      <c r="AT761" s="730" t="n">
        <f aca="false">IF(AP761&lt;&gt;AR761,(IF('ORÇ.GLOBAL P CAIXA'!I762="",J761*(INFORMAÇÕES!$Q$99/INFORMAÇÕES!$Q$102),IF('ORÇ.GLOBAL P CAIXA'!I762="R",J761,0))),0)</f>
        <v>0</v>
      </c>
      <c r="AU761" s="75" t="n">
        <f aca="false">IF(AP761&lt;&gt;AR761,(IF('ORÇ.GLOBAL P CAIXA'!I762="",J761*(INFORMAÇÕES!$Q$100/INFORMAÇÕES!$Q$102),IF('ORÇ.GLOBAL P CAIXA'!I762="C",J761,0))),0)</f>
        <v>0</v>
      </c>
      <c r="AV761" s="75" t="n">
        <f aca="false">IF(AP761&lt;&gt;AR761,(IF('ORÇ.GLOBAL P CAIXA'!I762="",J761*INFORMAÇÕES!$U$115,IF('ORÇ.GLOBAL P CAIXA'!I762="CF",J761,0))),0)</f>
        <v>0</v>
      </c>
      <c r="AW761" s="75" t="n">
        <f aca="false">IF(AP761&lt;&gt;AR761,(IF('ORÇ.GLOBAL P CAIXA'!I762="",J761*INFORMAÇÕES!$U$116,IF('ORÇ.GLOBAL P CAIXA'!I762="O",J761,0))),0)</f>
        <v>0</v>
      </c>
      <c r="AX761" s="731" t="n">
        <f aca="false">IF(E761&lt;&gt;0,J761,0)</f>
        <v>0</v>
      </c>
      <c r="AY761" s="730" t="n">
        <f aca="false">IF(AP761&lt;&gt;AR761,(IF('ORÇ.GLOBAL P CAIXA'!I762="",L761*(INFORMAÇÕES!$Q$99/INFORMAÇÕES!$Q$102),IF('ORÇ.GLOBAL P CAIXA'!I762="R",L761,0))),0)</f>
        <v>0</v>
      </c>
      <c r="AZ761" s="75" t="n">
        <f aca="false">IF(AP761&lt;&gt;AR761,(IF('ORÇ.GLOBAL P CAIXA'!I762="",L761*(INFORMAÇÕES!$Q$100/INFORMAÇÕES!$Q$102),IF('ORÇ.GLOBAL P CAIXA'!I762="C",L761,0))),0)</f>
        <v>0</v>
      </c>
      <c r="BA761" s="75" t="n">
        <f aca="false">IF(AP761&lt;&gt;AR761,(IF('ORÇ.GLOBAL P CAIXA'!I762="",L761*INFORMAÇÕES!$U$115,IF('ORÇ.GLOBAL P CAIXA'!I762="CF",L761,0))),0)</f>
        <v>0</v>
      </c>
      <c r="BB761" s="75" t="n">
        <f aca="false">IF(AP761&lt;&gt;AR761,(IF('ORÇ.GLOBAL P CAIXA'!I762="",L761*INFORMAÇÕES!$U$116,IF('ORÇ.GLOBAL P CAIXA'!I762="O",L761,0))),0)</f>
        <v>0</v>
      </c>
      <c r="BC761" s="731" t="n">
        <f aca="false">IF(E761&lt;&gt;0,L761,0)</f>
        <v>0</v>
      </c>
    </row>
    <row r="762" s="174" customFormat="true" ht="14.25" hidden="false" customHeight="false" outlineLevel="0" collapsed="false">
      <c r="A762" s="159" t="n">
        <v>752</v>
      </c>
      <c r="B762" s="160" t="n">
        <f aca="false">'ORÇ.REPROG. P CAIXA'!B764</f>
        <v>0</v>
      </c>
      <c r="C762" s="723" t="n">
        <f aca="false">'ORÇ.REPROG. P CAIXA'!C764</f>
        <v>0</v>
      </c>
      <c r="D762" s="162" t="n">
        <f aca="false">'ORÇ.REPROG. P CAIXA'!D764</f>
        <v>0</v>
      </c>
      <c r="E762" s="163" t="n">
        <f aca="false">IF('BM GLOBAL'!$P$1&lt;&gt;0,'ORÇ.REPROG. P CAIXA'!E764,'ORÇ.REPROG. P CAIXA'!H764)</f>
        <v>0</v>
      </c>
      <c r="F762" s="163" t="n">
        <f aca="false">IF('BM GLOBAL'!$P$1&lt;&gt;0,IF('ORÇ.GLOBAL P CAIXA'!K763=0,'ORÇ.GLOBAL EMPRESA'!G763,'ORÇ.GLOBAL P CAIXA'!F763),'ORÇ.REPROG. P CAIXA'!I764)</f>
        <v>0</v>
      </c>
      <c r="G762" s="163" t="n">
        <f aca="false">IF(E762&lt;&gt;0,ROUND(E762*F762,2),IF(AO762=0,(SUMIF('ORÇ.REPROG. P CAIXA'!$AC$13:$AC$1012,B762,$AO$11:$AO$1010)),AO762))</f>
        <v>0</v>
      </c>
      <c r="H762" s="163" t="n">
        <f aca="false">IF(J762&lt;&gt;0,IF(E762&lt;&gt;0,J762/F762,0),0)</f>
        <v>0</v>
      </c>
      <c r="I762" s="163" t="n">
        <f aca="false">IF(L762&lt;&gt;0,IF(E762&lt;&gt;0,L762/F762,0),0)</f>
        <v>0</v>
      </c>
      <c r="J762" s="163" t="n">
        <f aca="false">IF(E762&lt;&gt;0,ROUND(INDEX($P$11:$AM$1010,$A762,$L$1),2),IF(AX762=0,(SUMIF($AP$11:$AP$1010,B762,$AX$11:$AX$1010)),AX762))</f>
        <v>0</v>
      </c>
      <c r="K762" s="163" t="n">
        <f aca="false">IF(G762=0,0,(J762/G762)*100)</f>
        <v>0</v>
      </c>
      <c r="L762" s="163" t="n">
        <f aca="false">IF(E762&lt;&gt;0,ROUND(IF($L$1=1,SUM(P762),"0")+IF($L$1=2,SUM($P762:Q762),"0")+IF($L$1=3,SUM($P762:R762),"0")+IF($L$1=4,SUM($P762:S762),"0")+IF($L$1=5,SUM($P762:T762),"0")+IF($L$1=6,SUM($P762:U762),"0")+IF($L$1=7,SUM($P762:V762),"0")+IF($L$1=8,SUM($P762:W762),"0")+IF($L$1=9,SUM($P762:X762),"0")+IF($L$1=10,SUM($P762:Y762),"0")+IF($L$1=11,SUM($P762:Z762),"0")+IF($L$1=12,SUM($P762:AA762),"0")+IF($L$1=13,SUM($P762:AB762),"0")+IF($L$1=14,SUM($P762:AC762),"0")+IF($L$1=15,SUM($P762:AD762),"0")+IF($L$1=16,SUM($P762:AE762),"0")+IF($L$1=17,SUM($P762:AF762),"0")+IF($L$1=18,SUM($P762:AG762),"0")+IF($L$1=19,SUM($P762:AH762),"0")+IF($L$1=20,SUM($P762:AI762),"0")+IF($L$1=21,SUM($P762:AJ762),"0")+IF($L$1=22,SUM($P762:AK762),"0")+IF($L$1=23,SUM($P762:AL762),"0")+IF($L$1=24,SUM($P762:AM762),"0"),2),IF(BC762=0,(SUMIF($AP$11:$AP$1010,B762,$BC$11:$BC$1010)),BC762))</f>
        <v>0</v>
      </c>
      <c r="M762" s="163" t="n">
        <f aca="false">IF(G762=0,0,(L762/G762)*100)</f>
        <v>0</v>
      </c>
      <c r="N762" s="168" t="str">
        <f aca="false">IF(B762&gt;0,"ok","ocultar")</f>
        <v>ocultar</v>
      </c>
      <c r="O762" s="650"/>
      <c r="P762" s="724"/>
      <c r="Q762" s="725"/>
      <c r="R762" s="725"/>
      <c r="S762" s="725"/>
      <c r="T762" s="725"/>
      <c r="U762" s="725"/>
      <c r="V762" s="725"/>
      <c r="W762" s="725"/>
      <c r="X762" s="725"/>
      <c r="Y762" s="725"/>
      <c r="Z762" s="725"/>
      <c r="AA762" s="726"/>
      <c r="AB762" s="726"/>
      <c r="AC762" s="726"/>
      <c r="AD762" s="726"/>
      <c r="AE762" s="726"/>
      <c r="AF762" s="726"/>
      <c r="AG762" s="726"/>
      <c r="AH762" s="726"/>
      <c r="AI762" s="726"/>
      <c r="AJ762" s="726"/>
      <c r="AK762" s="726"/>
      <c r="AL762" s="726"/>
      <c r="AM762" s="727"/>
      <c r="AO762" s="728" t="n">
        <f aca="false">IF(E762&lt;&gt;0,G762,0)</f>
        <v>0</v>
      </c>
      <c r="AP762" s="157" t="n">
        <f aca="false">IF(B762=0,AP761,IF(ISNONTEXT(B762)=TRUE(),INT(B762),INT(LEFT(B762,FIND(".",B762)-1))))</f>
        <v>3</v>
      </c>
      <c r="AQ762" s="157" t="str">
        <f aca="false">IF(AQ763=1,1,IF(B762&lt;&gt;0,1,IF(C762&lt;&gt;0,1,IF(D762&lt;&gt;0,1,IF(E762&lt;&gt;0,1,"")))))</f>
        <v/>
      </c>
      <c r="AR762" s="157" t="str">
        <f aca="false">IF(AP762=0," ",IF(AP762&lt;&gt;AP761,AP762," "))</f>
        <v> </v>
      </c>
      <c r="AS762" s="732"/>
      <c r="AT762" s="730" t="n">
        <f aca="false">IF(AP762&lt;&gt;AR762,(IF('ORÇ.GLOBAL P CAIXA'!I763="",J762*(INFORMAÇÕES!$Q$99/INFORMAÇÕES!$Q$102),IF('ORÇ.GLOBAL P CAIXA'!I763="R",J762,0))),0)</f>
        <v>0</v>
      </c>
      <c r="AU762" s="75" t="n">
        <f aca="false">IF(AP762&lt;&gt;AR762,(IF('ORÇ.GLOBAL P CAIXA'!I763="",J762*(INFORMAÇÕES!$Q$100/INFORMAÇÕES!$Q$102),IF('ORÇ.GLOBAL P CAIXA'!I763="C",J762,0))),0)</f>
        <v>0</v>
      </c>
      <c r="AV762" s="75" t="n">
        <f aca="false">IF(AP762&lt;&gt;AR762,(IF('ORÇ.GLOBAL P CAIXA'!I763="",J762*INFORMAÇÕES!$U$115,IF('ORÇ.GLOBAL P CAIXA'!I763="CF",J762,0))),0)</f>
        <v>0</v>
      </c>
      <c r="AW762" s="75" t="n">
        <f aca="false">IF(AP762&lt;&gt;AR762,(IF('ORÇ.GLOBAL P CAIXA'!I763="",J762*INFORMAÇÕES!$U$116,IF('ORÇ.GLOBAL P CAIXA'!I763="O",J762,0))),0)</f>
        <v>0</v>
      </c>
      <c r="AX762" s="731" t="n">
        <f aca="false">IF(E762&lt;&gt;0,J762,0)</f>
        <v>0</v>
      </c>
      <c r="AY762" s="730" t="n">
        <f aca="false">IF(AP762&lt;&gt;AR762,(IF('ORÇ.GLOBAL P CAIXA'!I763="",L762*(INFORMAÇÕES!$Q$99/INFORMAÇÕES!$Q$102),IF('ORÇ.GLOBAL P CAIXA'!I763="R",L762,0))),0)</f>
        <v>0</v>
      </c>
      <c r="AZ762" s="75" t="n">
        <f aca="false">IF(AP762&lt;&gt;AR762,(IF('ORÇ.GLOBAL P CAIXA'!I763="",L762*(INFORMAÇÕES!$Q$100/INFORMAÇÕES!$Q$102),IF('ORÇ.GLOBAL P CAIXA'!I763="C",L762,0))),0)</f>
        <v>0</v>
      </c>
      <c r="BA762" s="75" t="n">
        <f aca="false">IF(AP762&lt;&gt;AR762,(IF('ORÇ.GLOBAL P CAIXA'!I763="",L762*INFORMAÇÕES!$U$115,IF('ORÇ.GLOBAL P CAIXA'!I763="CF",L762,0))),0)</f>
        <v>0</v>
      </c>
      <c r="BB762" s="75" t="n">
        <f aca="false">IF(AP762&lt;&gt;AR762,(IF('ORÇ.GLOBAL P CAIXA'!I763="",L762*INFORMAÇÕES!$U$116,IF('ORÇ.GLOBAL P CAIXA'!I763="O",L762,0))),0)</f>
        <v>0</v>
      </c>
      <c r="BC762" s="731" t="n">
        <f aca="false">IF(E762&lt;&gt;0,L762,0)</f>
        <v>0</v>
      </c>
    </row>
    <row r="763" s="174" customFormat="true" ht="14.25" hidden="false" customHeight="false" outlineLevel="0" collapsed="false">
      <c r="A763" s="159" t="n">
        <v>753</v>
      </c>
      <c r="B763" s="160" t="n">
        <f aca="false">'ORÇ.REPROG. P CAIXA'!B765</f>
        <v>0</v>
      </c>
      <c r="C763" s="723" t="n">
        <f aca="false">'ORÇ.REPROG. P CAIXA'!C765</f>
        <v>0</v>
      </c>
      <c r="D763" s="162" t="n">
        <f aca="false">'ORÇ.REPROG. P CAIXA'!D765</f>
        <v>0</v>
      </c>
      <c r="E763" s="163" t="n">
        <f aca="false">IF('BM GLOBAL'!$P$1&lt;&gt;0,'ORÇ.REPROG. P CAIXA'!E765,'ORÇ.REPROG. P CAIXA'!H765)</f>
        <v>0</v>
      </c>
      <c r="F763" s="163" t="n">
        <f aca="false">IF('BM GLOBAL'!$P$1&lt;&gt;0,IF('ORÇ.GLOBAL P CAIXA'!K764=0,'ORÇ.GLOBAL EMPRESA'!G764,'ORÇ.GLOBAL P CAIXA'!F764),'ORÇ.REPROG. P CAIXA'!I765)</f>
        <v>0</v>
      </c>
      <c r="G763" s="163" t="n">
        <f aca="false">IF(E763&lt;&gt;0,ROUND(E763*F763,2),IF(AO763=0,(SUMIF('ORÇ.REPROG. P CAIXA'!$AC$13:$AC$1012,B763,$AO$11:$AO$1010)),AO763))</f>
        <v>0</v>
      </c>
      <c r="H763" s="163" t="n">
        <f aca="false">IF(J763&lt;&gt;0,IF(E763&lt;&gt;0,J763/F763,0),0)</f>
        <v>0</v>
      </c>
      <c r="I763" s="163" t="n">
        <f aca="false">IF(L763&lt;&gt;0,IF(E763&lt;&gt;0,L763/F763,0),0)</f>
        <v>0</v>
      </c>
      <c r="J763" s="163" t="n">
        <f aca="false">IF(E763&lt;&gt;0,ROUND(INDEX($P$11:$AM$1010,$A763,$L$1),2),IF(AX763=0,(SUMIF($AP$11:$AP$1010,B763,$AX$11:$AX$1010)),AX763))</f>
        <v>0</v>
      </c>
      <c r="K763" s="163" t="n">
        <f aca="false">IF(G763=0,0,(J763/G763)*100)</f>
        <v>0</v>
      </c>
      <c r="L763" s="163" t="n">
        <f aca="false">IF(E763&lt;&gt;0,ROUND(IF($L$1=1,SUM(P763),"0")+IF($L$1=2,SUM($P763:Q763),"0")+IF($L$1=3,SUM($P763:R763),"0")+IF($L$1=4,SUM($P763:S763),"0")+IF($L$1=5,SUM($P763:T763),"0")+IF($L$1=6,SUM($P763:U763),"0")+IF($L$1=7,SUM($P763:V763),"0")+IF($L$1=8,SUM($P763:W763),"0")+IF($L$1=9,SUM($P763:X763),"0")+IF($L$1=10,SUM($P763:Y763),"0")+IF($L$1=11,SUM($P763:Z763),"0")+IF($L$1=12,SUM($P763:AA763),"0")+IF($L$1=13,SUM($P763:AB763),"0")+IF($L$1=14,SUM($P763:AC763),"0")+IF($L$1=15,SUM($P763:AD763),"0")+IF($L$1=16,SUM($P763:AE763),"0")+IF($L$1=17,SUM($P763:AF763),"0")+IF($L$1=18,SUM($P763:AG763),"0")+IF($L$1=19,SUM($P763:AH763),"0")+IF($L$1=20,SUM($P763:AI763),"0")+IF($L$1=21,SUM($P763:AJ763),"0")+IF($L$1=22,SUM($P763:AK763),"0")+IF($L$1=23,SUM($P763:AL763),"0")+IF($L$1=24,SUM($P763:AM763),"0"),2),IF(BC763=0,(SUMIF($AP$11:$AP$1010,B763,$BC$11:$BC$1010)),BC763))</f>
        <v>0</v>
      </c>
      <c r="M763" s="163" t="n">
        <f aca="false">IF(G763=0,0,(L763/G763)*100)</f>
        <v>0</v>
      </c>
      <c r="N763" s="168" t="str">
        <f aca="false">IF(B763&gt;0,"ok","ocultar")</f>
        <v>ocultar</v>
      </c>
      <c r="O763" s="650"/>
      <c r="P763" s="724"/>
      <c r="Q763" s="725"/>
      <c r="R763" s="725"/>
      <c r="S763" s="725"/>
      <c r="T763" s="725"/>
      <c r="U763" s="725"/>
      <c r="V763" s="725"/>
      <c r="W763" s="725"/>
      <c r="X763" s="725"/>
      <c r="Y763" s="725"/>
      <c r="Z763" s="725"/>
      <c r="AA763" s="726"/>
      <c r="AB763" s="726"/>
      <c r="AC763" s="726"/>
      <c r="AD763" s="726"/>
      <c r="AE763" s="726"/>
      <c r="AF763" s="726"/>
      <c r="AG763" s="726"/>
      <c r="AH763" s="726"/>
      <c r="AI763" s="726"/>
      <c r="AJ763" s="726"/>
      <c r="AK763" s="726"/>
      <c r="AL763" s="726"/>
      <c r="AM763" s="727"/>
      <c r="AO763" s="728" t="n">
        <f aca="false">IF(E763&lt;&gt;0,G763,0)</f>
        <v>0</v>
      </c>
      <c r="AP763" s="157" t="n">
        <f aca="false">IF(B763=0,AP762,IF(ISNONTEXT(B763)=TRUE(),INT(B763),INT(LEFT(B763,FIND(".",B763)-1))))</f>
        <v>3</v>
      </c>
      <c r="AQ763" s="157" t="str">
        <f aca="false">IF(AQ764=1,1,IF(B763&lt;&gt;0,1,IF(C763&lt;&gt;0,1,IF(D763&lt;&gt;0,1,IF(E763&lt;&gt;0,1,"")))))</f>
        <v/>
      </c>
      <c r="AR763" s="157" t="str">
        <f aca="false">IF(AP763=0," ",IF(AP763&lt;&gt;AP762,AP763," "))</f>
        <v> </v>
      </c>
      <c r="AS763" s="732"/>
      <c r="AT763" s="730" t="n">
        <f aca="false">IF(AP763&lt;&gt;AR763,(IF('ORÇ.GLOBAL P CAIXA'!I764="",J763*(INFORMAÇÕES!$Q$99/INFORMAÇÕES!$Q$102),IF('ORÇ.GLOBAL P CAIXA'!I764="R",J763,0))),0)</f>
        <v>0</v>
      </c>
      <c r="AU763" s="75" t="n">
        <f aca="false">IF(AP763&lt;&gt;AR763,(IF('ORÇ.GLOBAL P CAIXA'!I764="",J763*(INFORMAÇÕES!$Q$100/INFORMAÇÕES!$Q$102),IF('ORÇ.GLOBAL P CAIXA'!I764="C",J763,0))),0)</f>
        <v>0</v>
      </c>
      <c r="AV763" s="75" t="n">
        <f aca="false">IF(AP763&lt;&gt;AR763,(IF('ORÇ.GLOBAL P CAIXA'!I764="",J763*INFORMAÇÕES!$U$115,IF('ORÇ.GLOBAL P CAIXA'!I764="CF",J763,0))),0)</f>
        <v>0</v>
      </c>
      <c r="AW763" s="75" t="n">
        <f aca="false">IF(AP763&lt;&gt;AR763,(IF('ORÇ.GLOBAL P CAIXA'!I764="",J763*INFORMAÇÕES!$U$116,IF('ORÇ.GLOBAL P CAIXA'!I764="O",J763,0))),0)</f>
        <v>0</v>
      </c>
      <c r="AX763" s="731" t="n">
        <f aca="false">IF(E763&lt;&gt;0,J763,0)</f>
        <v>0</v>
      </c>
      <c r="AY763" s="730" t="n">
        <f aca="false">IF(AP763&lt;&gt;AR763,(IF('ORÇ.GLOBAL P CAIXA'!I764="",L763*(INFORMAÇÕES!$Q$99/INFORMAÇÕES!$Q$102),IF('ORÇ.GLOBAL P CAIXA'!I764="R",L763,0))),0)</f>
        <v>0</v>
      </c>
      <c r="AZ763" s="75" t="n">
        <f aca="false">IF(AP763&lt;&gt;AR763,(IF('ORÇ.GLOBAL P CAIXA'!I764="",L763*(INFORMAÇÕES!$Q$100/INFORMAÇÕES!$Q$102),IF('ORÇ.GLOBAL P CAIXA'!I764="C",L763,0))),0)</f>
        <v>0</v>
      </c>
      <c r="BA763" s="75" t="n">
        <f aca="false">IF(AP763&lt;&gt;AR763,(IF('ORÇ.GLOBAL P CAIXA'!I764="",L763*INFORMAÇÕES!$U$115,IF('ORÇ.GLOBAL P CAIXA'!I764="CF",L763,0))),0)</f>
        <v>0</v>
      </c>
      <c r="BB763" s="75" t="n">
        <f aca="false">IF(AP763&lt;&gt;AR763,(IF('ORÇ.GLOBAL P CAIXA'!I764="",L763*INFORMAÇÕES!$U$116,IF('ORÇ.GLOBAL P CAIXA'!I764="O",L763,0))),0)</f>
        <v>0</v>
      </c>
      <c r="BC763" s="731" t="n">
        <f aca="false">IF(E763&lt;&gt;0,L763,0)</f>
        <v>0</v>
      </c>
    </row>
    <row r="764" s="174" customFormat="true" ht="14.25" hidden="false" customHeight="false" outlineLevel="0" collapsed="false">
      <c r="A764" s="159" t="n">
        <v>754</v>
      </c>
      <c r="B764" s="160" t="n">
        <f aca="false">'ORÇ.REPROG. P CAIXA'!B766</f>
        <v>0</v>
      </c>
      <c r="C764" s="723" t="n">
        <f aca="false">'ORÇ.REPROG. P CAIXA'!C766</f>
        <v>0</v>
      </c>
      <c r="D764" s="162" t="n">
        <f aca="false">'ORÇ.REPROG. P CAIXA'!D766</f>
        <v>0</v>
      </c>
      <c r="E764" s="163" t="n">
        <f aca="false">IF('BM GLOBAL'!$P$1&lt;&gt;0,'ORÇ.REPROG. P CAIXA'!E766,'ORÇ.REPROG. P CAIXA'!H766)</f>
        <v>0</v>
      </c>
      <c r="F764" s="163" t="n">
        <f aca="false">IF('BM GLOBAL'!$P$1&lt;&gt;0,IF('ORÇ.GLOBAL P CAIXA'!K765=0,'ORÇ.GLOBAL EMPRESA'!G765,'ORÇ.GLOBAL P CAIXA'!F765),'ORÇ.REPROG. P CAIXA'!I766)</f>
        <v>0</v>
      </c>
      <c r="G764" s="163" t="n">
        <f aca="false">IF(E764&lt;&gt;0,ROUND(E764*F764,2),IF(AO764=0,(SUMIF('ORÇ.REPROG. P CAIXA'!$AC$13:$AC$1012,B764,$AO$11:$AO$1010)),AO764))</f>
        <v>0</v>
      </c>
      <c r="H764" s="163" t="n">
        <f aca="false">IF(J764&lt;&gt;0,IF(E764&lt;&gt;0,J764/F764,0),0)</f>
        <v>0</v>
      </c>
      <c r="I764" s="163" t="n">
        <f aca="false">IF(L764&lt;&gt;0,IF(E764&lt;&gt;0,L764/F764,0),0)</f>
        <v>0</v>
      </c>
      <c r="J764" s="163" t="n">
        <f aca="false">IF(E764&lt;&gt;0,ROUND(INDEX($P$11:$AM$1010,$A764,$L$1),2),IF(AX764=0,(SUMIF($AP$11:$AP$1010,B764,$AX$11:$AX$1010)),AX764))</f>
        <v>0</v>
      </c>
      <c r="K764" s="163" t="n">
        <f aca="false">IF(G764=0,0,(J764/G764)*100)</f>
        <v>0</v>
      </c>
      <c r="L764" s="163" t="n">
        <f aca="false">IF(E764&lt;&gt;0,ROUND(IF($L$1=1,SUM(P764),"0")+IF($L$1=2,SUM($P764:Q764),"0")+IF($L$1=3,SUM($P764:R764),"0")+IF($L$1=4,SUM($P764:S764),"0")+IF($L$1=5,SUM($P764:T764),"0")+IF($L$1=6,SUM($P764:U764),"0")+IF($L$1=7,SUM($P764:V764),"0")+IF($L$1=8,SUM($P764:W764),"0")+IF($L$1=9,SUM($P764:X764),"0")+IF($L$1=10,SUM($P764:Y764),"0")+IF($L$1=11,SUM($P764:Z764),"0")+IF($L$1=12,SUM($P764:AA764),"0")+IF($L$1=13,SUM($P764:AB764),"0")+IF($L$1=14,SUM($P764:AC764),"0")+IF($L$1=15,SUM($P764:AD764),"0")+IF($L$1=16,SUM($P764:AE764),"0")+IF($L$1=17,SUM($P764:AF764),"0")+IF($L$1=18,SUM($P764:AG764),"0")+IF($L$1=19,SUM($P764:AH764),"0")+IF($L$1=20,SUM($P764:AI764),"0")+IF($L$1=21,SUM($P764:AJ764),"0")+IF($L$1=22,SUM($P764:AK764),"0")+IF($L$1=23,SUM($P764:AL764),"0")+IF($L$1=24,SUM($P764:AM764),"0"),2),IF(BC764=0,(SUMIF($AP$11:$AP$1010,B764,$BC$11:$BC$1010)),BC764))</f>
        <v>0</v>
      </c>
      <c r="M764" s="163" t="n">
        <f aca="false">IF(G764=0,0,(L764/G764)*100)</f>
        <v>0</v>
      </c>
      <c r="N764" s="168" t="str">
        <f aca="false">IF(B764&gt;0,"ok","ocultar")</f>
        <v>ocultar</v>
      </c>
      <c r="O764" s="650"/>
      <c r="P764" s="724"/>
      <c r="Q764" s="725"/>
      <c r="R764" s="725"/>
      <c r="S764" s="725"/>
      <c r="T764" s="725"/>
      <c r="U764" s="725"/>
      <c r="V764" s="725"/>
      <c r="W764" s="725"/>
      <c r="X764" s="725"/>
      <c r="Y764" s="725"/>
      <c r="Z764" s="725"/>
      <c r="AA764" s="726"/>
      <c r="AB764" s="726"/>
      <c r="AC764" s="726"/>
      <c r="AD764" s="726"/>
      <c r="AE764" s="726"/>
      <c r="AF764" s="726"/>
      <c r="AG764" s="726"/>
      <c r="AH764" s="726"/>
      <c r="AI764" s="726"/>
      <c r="AJ764" s="726"/>
      <c r="AK764" s="726"/>
      <c r="AL764" s="726"/>
      <c r="AM764" s="727"/>
      <c r="AO764" s="728" t="n">
        <f aca="false">IF(E764&lt;&gt;0,G764,0)</f>
        <v>0</v>
      </c>
      <c r="AP764" s="157" t="n">
        <f aca="false">IF(B764=0,AP763,IF(ISNONTEXT(B764)=TRUE(),INT(B764),INT(LEFT(B764,FIND(".",B764)-1))))</f>
        <v>3</v>
      </c>
      <c r="AQ764" s="157" t="str">
        <f aca="false">IF(AQ765=1,1,IF(B764&lt;&gt;0,1,IF(C764&lt;&gt;0,1,IF(D764&lt;&gt;0,1,IF(E764&lt;&gt;0,1,"")))))</f>
        <v/>
      </c>
      <c r="AR764" s="157" t="str">
        <f aca="false">IF(AP764=0," ",IF(AP764&lt;&gt;AP763,AP764," "))</f>
        <v> </v>
      </c>
      <c r="AS764" s="732"/>
      <c r="AT764" s="730" t="n">
        <f aca="false">IF(AP764&lt;&gt;AR764,(IF('ORÇ.GLOBAL P CAIXA'!I765="",J764*(INFORMAÇÕES!$Q$99/INFORMAÇÕES!$Q$102),IF('ORÇ.GLOBAL P CAIXA'!I765="R",J764,0))),0)</f>
        <v>0</v>
      </c>
      <c r="AU764" s="75" t="n">
        <f aca="false">IF(AP764&lt;&gt;AR764,(IF('ORÇ.GLOBAL P CAIXA'!I765="",J764*(INFORMAÇÕES!$Q$100/INFORMAÇÕES!$Q$102),IF('ORÇ.GLOBAL P CAIXA'!I765="C",J764,0))),0)</f>
        <v>0</v>
      </c>
      <c r="AV764" s="75" t="n">
        <f aca="false">IF(AP764&lt;&gt;AR764,(IF('ORÇ.GLOBAL P CAIXA'!I765="",J764*INFORMAÇÕES!$U$115,IF('ORÇ.GLOBAL P CAIXA'!I765="CF",J764,0))),0)</f>
        <v>0</v>
      </c>
      <c r="AW764" s="75" t="n">
        <f aca="false">IF(AP764&lt;&gt;AR764,(IF('ORÇ.GLOBAL P CAIXA'!I765="",J764*INFORMAÇÕES!$U$116,IF('ORÇ.GLOBAL P CAIXA'!I765="O",J764,0))),0)</f>
        <v>0</v>
      </c>
      <c r="AX764" s="731" t="n">
        <f aca="false">IF(E764&lt;&gt;0,J764,0)</f>
        <v>0</v>
      </c>
      <c r="AY764" s="730" t="n">
        <f aca="false">IF(AP764&lt;&gt;AR764,(IF('ORÇ.GLOBAL P CAIXA'!I765="",L764*(INFORMAÇÕES!$Q$99/INFORMAÇÕES!$Q$102),IF('ORÇ.GLOBAL P CAIXA'!I765="R",L764,0))),0)</f>
        <v>0</v>
      </c>
      <c r="AZ764" s="75" t="n">
        <f aca="false">IF(AP764&lt;&gt;AR764,(IF('ORÇ.GLOBAL P CAIXA'!I765="",L764*(INFORMAÇÕES!$Q$100/INFORMAÇÕES!$Q$102),IF('ORÇ.GLOBAL P CAIXA'!I765="C",L764,0))),0)</f>
        <v>0</v>
      </c>
      <c r="BA764" s="75" t="n">
        <f aca="false">IF(AP764&lt;&gt;AR764,(IF('ORÇ.GLOBAL P CAIXA'!I765="",L764*INFORMAÇÕES!$U$115,IF('ORÇ.GLOBAL P CAIXA'!I765="CF",L764,0))),0)</f>
        <v>0</v>
      </c>
      <c r="BB764" s="75" t="n">
        <f aca="false">IF(AP764&lt;&gt;AR764,(IF('ORÇ.GLOBAL P CAIXA'!I765="",L764*INFORMAÇÕES!$U$116,IF('ORÇ.GLOBAL P CAIXA'!I765="O",L764,0))),0)</f>
        <v>0</v>
      </c>
      <c r="BC764" s="731" t="n">
        <f aca="false">IF(E764&lt;&gt;0,L764,0)</f>
        <v>0</v>
      </c>
    </row>
    <row r="765" s="174" customFormat="true" ht="14.25" hidden="false" customHeight="false" outlineLevel="0" collapsed="false">
      <c r="A765" s="159" t="n">
        <v>755</v>
      </c>
      <c r="B765" s="160" t="n">
        <f aca="false">'ORÇ.REPROG. P CAIXA'!B767</f>
        <v>0</v>
      </c>
      <c r="C765" s="723" t="n">
        <f aca="false">'ORÇ.REPROG. P CAIXA'!C767</f>
        <v>0</v>
      </c>
      <c r="D765" s="162" t="n">
        <f aca="false">'ORÇ.REPROG. P CAIXA'!D767</f>
        <v>0</v>
      </c>
      <c r="E765" s="163" t="n">
        <f aca="false">IF('BM GLOBAL'!$P$1&lt;&gt;0,'ORÇ.REPROG. P CAIXA'!E767,'ORÇ.REPROG. P CAIXA'!H767)</f>
        <v>0</v>
      </c>
      <c r="F765" s="163" t="n">
        <f aca="false">IF('BM GLOBAL'!$P$1&lt;&gt;0,IF('ORÇ.GLOBAL P CAIXA'!K766=0,'ORÇ.GLOBAL EMPRESA'!G766,'ORÇ.GLOBAL P CAIXA'!F766),'ORÇ.REPROG. P CAIXA'!I767)</f>
        <v>0</v>
      </c>
      <c r="G765" s="163" t="n">
        <f aca="false">IF(E765&lt;&gt;0,ROUND(E765*F765,2),IF(AO765=0,(SUMIF('ORÇ.REPROG. P CAIXA'!$AC$13:$AC$1012,B765,$AO$11:$AO$1010)),AO765))</f>
        <v>0</v>
      </c>
      <c r="H765" s="163" t="n">
        <f aca="false">IF(J765&lt;&gt;0,IF(E765&lt;&gt;0,J765/F765,0),0)</f>
        <v>0</v>
      </c>
      <c r="I765" s="163" t="n">
        <f aca="false">IF(L765&lt;&gt;0,IF(E765&lt;&gt;0,L765/F765,0),0)</f>
        <v>0</v>
      </c>
      <c r="J765" s="163" t="n">
        <f aca="false">IF(E765&lt;&gt;0,ROUND(INDEX($P$11:$AM$1010,$A765,$L$1),2),IF(AX765=0,(SUMIF($AP$11:$AP$1010,B765,$AX$11:$AX$1010)),AX765))</f>
        <v>0</v>
      </c>
      <c r="K765" s="163" t="n">
        <f aca="false">IF(G765=0,0,(J765/G765)*100)</f>
        <v>0</v>
      </c>
      <c r="L765" s="163" t="n">
        <f aca="false">IF(E765&lt;&gt;0,ROUND(IF($L$1=1,SUM(P765),"0")+IF($L$1=2,SUM($P765:Q765),"0")+IF($L$1=3,SUM($P765:R765),"0")+IF($L$1=4,SUM($P765:S765),"0")+IF($L$1=5,SUM($P765:T765),"0")+IF($L$1=6,SUM($P765:U765),"0")+IF($L$1=7,SUM($P765:V765),"0")+IF($L$1=8,SUM($P765:W765),"0")+IF($L$1=9,SUM($P765:X765),"0")+IF($L$1=10,SUM($P765:Y765),"0")+IF($L$1=11,SUM($P765:Z765),"0")+IF($L$1=12,SUM($P765:AA765),"0")+IF($L$1=13,SUM($P765:AB765),"0")+IF($L$1=14,SUM($P765:AC765),"0")+IF($L$1=15,SUM($P765:AD765),"0")+IF($L$1=16,SUM($P765:AE765),"0")+IF($L$1=17,SUM($P765:AF765),"0")+IF($L$1=18,SUM($P765:AG765),"0")+IF($L$1=19,SUM($P765:AH765),"0")+IF($L$1=20,SUM($P765:AI765),"0")+IF($L$1=21,SUM($P765:AJ765),"0")+IF($L$1=22,SUM($P765:AK765),"0")+IF($L$1=23,SUM($P765:AL765),"0")+IF($L$1=24,SUM($P765:AM765),"0"),2),IF(BC765=0,(SUMIF($AP$11:$AP$1010,B765,$BC$11:$BC$1010)),BC765))</f>
        <v>0</v>
      </c>
      <c r="M765" s="163" t="n">
        <f aca="false">IF(G765=0,0,(L765/G765)*100)</f>
        <v>0</v>
      </c>
      <c r="N765" s="168" t="str">
        <f aca="false">IF(B765&gt;0,"ok","ocultar")</f>
        <v>ocultar</v>
      </c>
      <c r="O765" s="650"/>
      <c r="P765" s="724"/>
      <c r="Q765" s="725"/>
      <c r="R765" s="725"/>
      <c r="S765" s="725"/>
      <c r="T765" s="725"/>
      <c r="U765" s="725"/>
      <c r="V765" s="725"/>
      <c r="W765" s="725"/>
      <c r="X765" s="725"/>
      <c r="Y765" s="725"/>
      <c r="Z765" s="725"/>
      <c r="AA765" s="726"/>
      <c r="AB765" s="726"/>
      <c r="AC765" s="726"/>
      <c r="AD765" s="726"/>
      <c r="AE765" s="726"/>
      <c r="AF765" s="726"/>
      <c r="AG765" s="726"/>
      <c r="AH765" s="726"/>
      <c r="AI765" s="726"/>
      <c r="AJ765" s="726"/>
      <c r="AK765" s="726"/>
      <c r="AL765" s="726"/>
      <c r="AM765" s="727"/>
      <c r="AO765" s="728" t="n">
        <f aca="false">IF(E765&lt;&gt;0,G765,0)</f>
        <v>0</v>
      </c>
      <c r="AP765" s="157" t="n">
        <f aca="false">IF(B765=0,AP764,IF(ISNONTEXT(B765)=TRUE(),INT(B765),INT(LEFT(B765,FIND(".",B765)-1))))</f>
        <v>3</v>
      </c>
      <c r="AQ765" s="157" t="str">
        <f aca="false">IF(AQ766=1,1,IF(B765&lt;&gt;0,1,IF(C765&lt;&gt;0,1,IF(D765&lt;&gt;0,1,IF(E765&lt;&gt;0,1,"")))))</f>
        <v/>
      </c>
      <c r="AR765" s="157" t="str">
        <f aca="false">IF(AP765=0," ",IF(AP765&lt;&gt;AP764,AP765," "))</f>
        <v> </v>
      </c>
      <c r="AS765" s="732"/>
      <c r="AT765" s="730" t="n">
        <f aca="false">IF(AP765&lt;&gt;AR765,(IF('ORÇ.GLOBAL P CAIXA'!I766="",J765*(INFORMAÇÕES!$Q$99/INFORMAÇÕES!$Q$102),IF('ORÇ.GLOBAL P CAIXA'!I766="R",J765,0))),0)</f>
        <v>0</v>
      </c>
      <c r="AU765" s="75" t="n">
        <f aca="false">IF(AP765&lt;&gt;AR765,(IF('ORÇ.GLOBAL P CAIXA'!I766="",J765*(INFORMAÇÕES!$Q$100/INFORMAÇÕES!$Q$102),IF('ORÇ.GLOBAL P CAIXA'!I766="C",J765,0))),0)</f>
        <v>0</v>
      </c>
      <c r="AV765" s="75" t="n">
        <f aca="false">IF(AP765&lt;&gt;AR765,(IF('ORÇ.GLOBAL P CAIXA'!I766="",J765*INFORMAÇÕES!$U$115,IF('ORÇ.GLOBAL P CAIXA'!I766="CF",J765,0))),0)</f>
        <v>0</v>
      </c>
      <c r="AW765" s="75" t="n">
        <f aca="false">IF(AP765&lt;&gt;AR765,(IF('ORÇ.GLOBAL P CAIXA'!I766="",J765*INFORMAÇÕES!$U$116,IF('ORÇ.GLOBAL P CAIXA'!I766="O",J765,0))),0)</f>
        <v>0</v>
      </c>
      <c r="AX765" s="731" t="n">
        <f aca="false">IF(E765&lt;&gt;0,J765,0)</f>
        <v>0</v>
      </c>
      <c r="AY765" s="730" t="n">
        <f aca="false">IF(AP765&lt;&gt;AR765,(IF('ORÇ.GLOBAL P CAIXA'!I766="",L765*(INFORMAÇÕES!$Q$99/INFORMAÇÕES!$Q$102),IF('ORÇ.GLOBAL P CAIXA'!I766="R",L765,0))),0)</f>
        <v>0</v>
      </c>
      <c r="AZ765" s="75" t="n">
        <f aca="false">IF(AP765&lt;&gt;AR765,(IF('ORÇ.GLOBAL P CAIXA'!I766="",L765*(INFORMAÇÕES!$Q$100/INFORMAÇÕES!$Q$102),IF('ORÇ.GLOBAL P CAIXA'!I766="C",L765,0))),0)</f>
        <v>0</v>
      </c>
      <c r="BA765" s="75" t="n">
        <f aca="false">IF(AP765&lt;&gt;AR765,(IF('ORÇ.GLOBAL P CAIXA'!I766="",L765*INFORMAÇÕES!$U$115,IF('ORÇ.GLOBAL P CAIXA'!I766="CF",L765,0))),0)</f>
        <v>0</v>
      </c>
      <c r="BB765" s="75" t="n">
        <f aca="false">IF(AP765&lt;&gt;AR765,(IF('ORÇ.GLOBAL P CAIXA'!I766="",L765*INFORMAÇÕES!$U$116,IF('ORÇ.GLOBAL P CAIXA'!I766="O",L765,0))),0)</f>
        <v>0</v>
      </c>
      <c r="BC765" s="731" t="n">
        <f aca="false">IF(E765&lt;&gt;0,L765,0)</f>
        <v>0</v>
      </c>
    </row>
    <row r="766" s="174" customFormat="true" ht="14.25" hidden="false" customHeight="false" outlineLevel="0" collapsed="false">
      <c r="A766" s="159" t="n">
        <v>756</v>
      </c>
      <c r="B766" s="160" t="n">
        <f aca="false">'ORÇ.REPROG. P CAIXA'!B768</f>
        <v>0</v>
      </c>
      <c r="C766" s="723" t="n">
        <f aca="false">'ORÇ.REPROG. P CAIXA'!C768</f>
        <v>0</v>
      </c>
      <c r="D766" s="162" t="n">
        <f aca="false">'ORÇ.REPROG. P CAIXA'!D768</f>
        <v>0</v>
      </c>
      <c r="E766" s="163" t="n">
        <f aca="false">IF('BM GLOBAL'!$P$1&lt;&gt;0,'ORÇ.REPROG. P CAIXA'!E768,'ORÇ.REPROG. P CAIXA'!H768)</f>
        <v>0</v>
      </c>
      <c r="F766" s="163" t="n">
        <f aca="false">IF('BM GLOBAL'!$P$1&lt;&gt;0,IF('ORÇ.GLOBAL P CAIXA'!K767=0,'ORÇ.GLOBAL EMPRESA'!G767,'ORÇ.GLOBAL P CAIXA'!F767),'ORÇ.REPROG. P CAIXA'!I768)</f>
        <v>0</v>
      </c>
      <c r="G766" s="163" t="n">
        <f aca="false">IF(E766&lt;&gt;0,ROUND(E766*F766,2),IF(AO766=0,(SUMIF('ORÇ.REPROG. P CAIXA'!$AC$13:$AC$1012,B766,$AO$11:$AO$1010)),AO766))</f>
        <v>0</v>
      </c>
      <c r="H766" s="163" t="n">
        <f aca="false">IF(J766&lt;&gt;0,IF(E766&lt;&gt;0,J766/F766,0),0)</f>
        <v>0</v>
      </c>
      <c r="I766" s="163" t="n">
        <f aca="false">IF(L766&lt;&gt;0,IF(E766&lt;&gt;0,L766/F766,0),0)</f>
        <v>0</v>
      </c>
      <c r="J766" s="163" t="n">
        <f aca="false">IF(E766&lt;&gt;0,ROUND(INDEX($P$11:$AM$1010,$A766,$L$1),2),IF(AX766=0,(SUMIF($AP$11:$AP$1010,B766,$AX$11:$AX$1010)),AX766))</f>
        <v>0</v>
      </c>
      <c r="K766" s="163" t="n">
        <f aca="false">IF(G766=0,0,(J766/G766)*100)</f>
        <v>0</v>
      </c>
      <c r="L766" s="163" t="n">
        <f aca="false">IF(E766&lt;&gt;0,ROUND(IF($L$1=1,SUM(P766),"0")+IF($L$1=2,SUM($P766:Q766),"0")+IF($L$1=3,SUM($P766:R766),"0")+IF($L$1=4,SUM($P766:S766),"0")+IF($L$1=5,SUM($P766:T766),"0")+IF($L$1=6,SUM($P766:U766),"0")+IF($L$1=7,SUM($P766:V766),"0")+IF($L$1=8,SUM($P766:W766),"0")+IF($L$1=9,SUM($P766:X766),"0")+IF($L$1=10,SUM($P766:Y766),"0")+IF($L$1=11,SUM($P766:Z766),"0")+IF($L$1=12,SUM($P766:AA766),"0")+IF($L$1=13,SUM($P766:AB766),"0")+IF($L$1=14,SUM($P766:AC766),"0")+IF($L$1=15,SUM($P766:AD766),"0")+IF($L$1=16,SUM($P766:AE766),"0")+IF($L$1=17,SUM($P766:AF766),"0")+IF($L$1=18,SUM($P766:AG766),"0")+IF($L$1=19,SUM($P766:AH766),"0")+IF($L$1=20,SUM($P766:AI766),"0")+IF($L$1=21,SUM($P766:AJ766),"0")+IF($L$1=22,SUM($P766:AK766),"0")+IF($L$1=23,SUM($P766:AL766),"0")+IF($L$1=24,SUM($P766:AM766),"0"),2),IF(BC766=0,(SUMIF($AP$11:$AP$1010,B766,$BC$11:$BC$1010)),BC766))</f>
        <v>0</v>
      </c>
      <c r="M766" s="163" t="n">
        <f aca="false">IF(G766=0,0,(L766/G766)*100)</f>
        <v>0</v>
      </c>
      <c r="N766" s="168" t="str">
        <f aca="false">IF(B766&gt;0,"ok","ocultar")</f>
        <v>ocultar</v>
      </c>
      <c r="O766" s="650"/>
      <c r="P766" s="724"/>
      <c r="Q766" s="725"/>
      <c r="R766" s="725"/>
      <c r="S766" s="725"/>
      <c r="T766" s="725"/>
      <c r="U766" s="725"/>
      <c r="V766" s="725"/>
      <c r="W766" s="725"/>
      <c r="X766" s="725"/>
      <c r="Y766" s="725"/>
      <c r="Z766" s="725"/>
      <c r="AA766" s="726"/>
      <c r="AB766" s="726"/>
      <c r="AC766" s="726"/>
      <c r="AD766" s="726"/>
      <c r="AE766" s="726"/>
      <c r="AF766" s="726"/>
      <c r="AG766" s="726"/>
      <c r="AH766" s="726"/>
      <c r="AI766" s="726"/>
      <c r="AJ766" s="726"/>
      <c r="AK766" s="726"/>
      <c r="AL766" s="726"/>
      <c r="AM766" s="727"/>
      <c r="AO766" s="728" t="n">
        <f aca="false">IF(E766&lt;&gt;0,G766,0)</f>
        <v>0</v>
      </c>
      <c r="AP766" s="157" t="n">
        <f aca="false">IF(B766=0,AP765,IF(ISNONTEXT(B766)=TRUE(),INT(B766),INT(LEFT(B766,FIND(".",B766)-1))))</f>
        <v>3</v>
      </c>
      <c r="AQ766" s="157" t="str">
        <f aca="false">IF(AQ767=1,1,IF(B766&lt;&gt;0,1,IF(C766&lt;&gt;0,1,IF(D766&lt;&gt;0,1,IF(E766&lt;&gt;0,1,"")))))</f>
        <v/>
      </c>
      <c r="AR766" s="157" t="str">
        <f aca="false">IF(AP766=0," ",IF(AP766&lt;&gt;AP765,AP766," "))</f>
        <v> </v>
      </c>
      <c r="AS766" s="732"/>
      <c r="AT766" s="730" t="n">
        <f aca="false">IF(AP766&lt;&gt;AR766,(IF('ORÇ.GLOBAL P CAIXA'!I767="",J766*(INFORMAÇÕES!$Q$99/INFORMAÇÕES!$Q$102),IF('ORÇ.GLOBAL P CAIXA'!I767="R",J766,0))),0)</f>
        <v>0</v>
      </c>
      <c r="AU766" s="75" t="n">
        <f aca="false">IF(AP766&lt;&gt;AR766,(IF('ORÇ.GLOBAL P CAIXA'!I767="",J766*(INFORMAÇÕES!$Q$100/INFORMAÇÕES!$Q$102),IF('ORÇ.GLOBAL P CAIXA'!I767="C",J766,0))),0)</f>
        <v>0</v>
      </c>
      <c r="AV766" s="75" t="n">
        <f aca="false">IF(AP766&lt;&gt;AR766,(IF('ORÇ.GLOBAL P CAIXA'!I767="",J766*INFORMAÇÕES!$U$115,IF('ORÇ.GLOBAL P CAIXA'!I767="CF",J766,0))),0)</f>
        <v>0</v>
      </c>
      <c r="AW766" s="75" t="n">
        <f aca="false">IF(AP766&lt;&gt;AR766,(IF('ORÇ.GLOBAL P CAIXA'!I767="",J766*INFORMAÇÕES!$U$116,IF('ORÇ.GLOBAL P CAIXA'!I767="O",J766,0))),0)</f>
        <v>0</v>
      </c>
      <c r="AX766" s="731" t="n">
        <f aca="false">IF(E766&lt;&gt;0,J766,0)</f>
        <v>0</v>
      </c>
      <c r="AY766" s="730" t="n">
        <f aca="false">IF(AP766&lt;&gt;AR766,(IF('ORÇ.GLOBAL P CAIXA'!I767="",L766*(INFORMAÇÕES!$Q$99/INFORMAÇÕES!$Q$102),IF('ORÇ.GLOBAL P CAIXA'!I767="R",L766,0))),0)</f>
        <v>0</v>
      </c>
      <c r="AZ766" s="75" t="n">
        <f aca="false">IF(AP766&lt;&gt;AR766,(IF('ORÇ.GLOBAL P CAIXA'!I767="",L766*(INFORMAÇÕES!$Q$100/INFORMAÇÕES!$Q$102),IF('ORÇ.GLOBAL P CAIXA'!I767="C",L766,0))),0)</f>
        <v>0</v>
      </c>
      <c r="BA766" s="75" t="n">
        <f aca="false">IF(AP766&lt;&gt;AR766,(IF('ORÇ.GLOBAL P CAIXA'!I767="",L766*INFORMAÇÕES!$U$115,IF('ORÇ.GLOBAL P CAIXA'!I767="CF",L766,0))),0)</f>
        <v>0</v>
      </c>
      <c r="BB766" s="75" t="n">
        <f aca="false">IF(AP766&lt;&gt;AR766,(IF('ORÇ.GLOBAL P CAIXA'!I767="",L766*INFORMAÇÕES!$U$116,IF('ORÇ.GLOBAL P CAIXA'!I767="O",L766,0))),0)</f>
        <v>0</v>
      </c>
      <c r="BC766" s="731" t="n">
        <f aca="false">IF(E766&lt;&gt;0,L766,0)</f>
        <v>0</v>
      </c>
    </row>
    <row r="767" s="174" customFormat="true" ht="14.25" hidden="false" customHeight="false" outlineLevel="0" collapsed="false">
      <c r="A767" s="159" t="n">
        <v>757</v>
      </c>
      <c r="B767" s="160" t="n">
        <f aca="false">'ORÇ.REPROG. P CAIXA'!B769</f>
        <v>0</v>
      </c>
      <c r="C767" s="723" t="n">
        <f aca="false">'ORÇ.REPROG. P CAIXA'!C769</f>
        <v>0</v>
      </c>
      <c r="D767" s="162" t="n">
        <f aca="false">'ORÇ.REPROG. P CAIXA'!D769</f>
        <v>0</v>
      </c>
      <c r="E767" s="163" t="n">
        <f aca="false">IF('BM GLOBAL'!$P$1&lt;&gt;0,'ORÇ.REPROG. P CAIXA'!E769,'ORÇ.REPROG. P CAIXA'!H769)</f>
        <v>0</v>
      </c>
      <c r="F767" s="163" t="n">
        <f aca="false">IF('BM GLOBAL'!$P$1&lt;&gt;0,IF('ORÇ.GLOBAL P CAIXA'!K768=0,'ORÇ.GLOBAL EMPRESA'!G768,'ORÇ.GLOBAL P CAIXA'!F768),'ORÇ.REPROG. P CAIXA'!I769)</f>
        <v>0</v>
      </c>
      <c r="G767" s="163" t="n">
        <f aca="false">IF(E767&lt;&gt;0,ROUND(E767*F767,2),IF(AO767=0,(SUMIF('ORÇ.REPROG. P CAIXA'!$AC$13:$AC$1012,B767,$AO$11:$AO$1010)),AO767))</f>
        <v>0</v>
      </c>
      <c r="H767" s="163" t="n">
        <f aca="false">IF(J767&lt;&gt;0,IF(E767&lt;&gt;0,J767/F767,0),0)</f>
        <v>0</v>
      </c>
      <c r="I767" s="163" t="n">
        <f aca="false">IF(L767&lt;&gt;0,IF(E767&lt;&gt;0,L767/F767,0),0)</f>
        <v>0</v>
      </c>
      <c r="J767" s="163" t="n">
        <f aca="false">IF(E767&lt;&gt;0,ROUND(INDEX($P$11:$AM$1010,$A767,$L$1),2),IF(AX767=0,(SUMIF($AP$11:$AP$1010,B767,$AX$11:$AX$1010)),AX767))</f>
        <v>0</v>
      </c>
      <c r="K767" s="163" t="n">
        <f aca="false">IF(G767=0,0,(J767/G767)*100)</f>
        <v>0</v>
      </c>
      <c r="L767" s="163" t="n">
        <f aca="false">IF(E767&lt;&gt;0,ROUND(IF($L$1=1,SUM(P767),"0")+IF($L$1=2,SUM($P767:Q767),"0")+IF($L$1=3,SUM($P767:R767),"0")+IF($L$1=4,SUM($P767:S767),"0")+IF($L$1=5,SUM($P767:T767),"0")+IF($L$1=6,SUM($P767:U767),"0")+IF($L$1=7,SUM($P767:V767),"0")+IF($L$1=8,SUM($P767:W767),"0")+IF($L$1=9,SUM($P767:X767),"0")+IF($L$1=10,SUM($P767:Y767),"0")+IF($L$1=11,SUM($P767:Z767),"0")+IF($L$1=12,SUM($P767:AA767),"0")+IF($L$1=13,SUM($P767:AB767),"0")+IF($L$1=14,SUM($P767:AC767),"0")+IF($L$1=15,SUM($P767:AD767),"0")+IF($L$1=16,SUM($P767:AE767),"0")+IF($L$1=17,SUM($P767:AF767),"0")+IF($L$1=18,SUM($P767:AG767),"0")+IF($L$1=19,SUM($P767:AH767),"0")+IF($L$1=20,SUM($P767:AI767),"0")+IF($L$1=21,SUM($P767:AJ767),"0")+IF($L$1=22,SUM($P767:AK767),"0")+IF($L$1=23,SUM($P767:AL767),"0")+IF($L$1=24,SUM($P767:AM767),"0"),2),IF(BC767=0,(SUMIF($AP$11:$AP$1010,B767,$BC$11:$BC$1010)),BC767))</f>
        <v>0</v>
      </c>
      <c r="M767" s="163" t="n">
        <f aca="false">IF(G767=0,0,(L767/G767)*100)</f>
        <v>0</v>
      </c>
      <c r="N767" s="168" t="str">
        <f aca="false">IF(B767&gt;0,"ok","ocultar")</f>
        <v>ocultar</v>
      </c>
      <c r="O767" s="650"/>
      <c r="P767" s="724"/>
      <c r="Q767" s="725"/>
      <c r="R767" s="725"/>
      <c r="S767" s="725"/>
      <c r="T767" s="725"/>
      <c r="U767" s="725"/>
      <c r="V767" s="725"/>
      <c r="W767" s="725"/>
      <c r="X767" s="725"/>
      <c r="Y767" s="725"/>
      <c r="Z767" s="725"/>
      <c r="AA767" s="726"/>
      <c r="AB767" s="726"/>
      <c r="AC767" s="726"/>
      <c r="AD767" s="726"/>
      <c r="AE767" s="726"/>
      <c r="AF767" s="726"/>
      <c r="AG767" s="726"/>
      <c r="AH767" s="726"/>
      <c r="AI767" s="726"/>
      <c r="AJ767" s="726"/>
      <c r="AK767" s="726"/>
      <c r="AL767" s="726"/>
      <c r="AM767" s="727"/>
      <c r="AO767" s="728" t="n">
        <f aca="false">IF(E767&lt;&gt;0,G767,0)</f>
        <v>0</v>
      </c>
      <c r="AP767" s="157" t="n">
        <f aca="false">IF(B767=0,AP766,IF(ISNONTEXT(B767)=TRUE(),INT(B767),INT(LEFT(B767,FIND(".",B767)-1))))</f>
        <v>3</v>
      </c>
      <c r="AQ767" s="157" t="str">
        <f aca="false">IF(AQ768=1,1,IF(B767&lt;&gt;0,1,IF(C767&lt;&gt;0,1,IF(D767&lt;&gt;0,1,IF(E767&lt;&gt;0,1,"")))))</f>
        <v/>
      </c>
      <c r="AR767" s="157" t="str">
        <f aca="false">IF(AP767=0," ",IF(AP767&lt;&gt;AP766,AP767," "))</f>
        <v> </v>
      </c>
      <c r="AS767" s="732"/>
      <c r="AT767" s="730" t="n">
        <f aca="false">IF(AP767&lt;&gt;AR767,(IF('ORÇ.GLOBAL P CAIXA'!I768="",J767*(INFORMAÇÕES!$Q$99/INFORMAÇÕES!$Q$102),IF('ORÇ.GLOBAL P CAIXA'!I768="R",J767,0))),0)</f>
        <v>0</v>
      </c>
      <c r="AU767" s="75" t="n">
        <f aca="false">IF(AP767&lt;&gt;AR767,(IF('ORÇ.GLOBAL P CAIXA'!I768="",J767*(INFORMAÇÕES!$Q$100/INFORMAÇÕES!$Q$102),IF('ORÇ.GLOBAL P CAIXA'!I768="C",J767,0))),0)</f>
        <v>0</v>
      </c>
      <c r="AV767" s="75" t="n">
        <f aca="false">IF(AP767&lt;&gt;AR767,(IF('ORÇ.GLOBAL P CAIXA'!I768="",J767*INFORMAÇÕES!$U$115,IF('ORÇ.GLOBAL P CAIXA'!I768="CF",J767,0))),0)</f>
        <v>0</v>
      </c>
      <c r="AW767" s="75" t="n">
        <f aca="false">IF(AP767&lt;&gt;AR767,(IF('ORÇ.GLOBAL P CAIXA'!I768="",J767*INFORMAÇÕES!$U$116,IF('ORÇ.GLOBAL P CAIXA'!I768="O",J767,0))),0)</f>
        <v>0</v>
      </c>
      <c r="AX767" s="731" t="n">
        <f aca="false">IF(E767&lt;&gt;0,J767,0)</f>
        <v>0</v>
      </c>
      <c r="AY767" s="730" t="n">
        <f aca="false">IF(AP767&lt;&gt;AR767,(IF('ORÇ.GLOBAL P CAIXA'!I768="",L767*(INFORMAÇÕES!$Q$99/INFORMAÇÕES!$Q$102),IF('ORÇ.GLOBAL P CAIXA'!I768="R",L767,0))),0)</f>
        <v>0</v>
      </c>
      <c r="AZ767" s="75" t="n">
        <f aca="false">IF(AP767&lt;&gt;AR767,(IF('ORÇ.GLOBAL P CAIXA'!I768="",L767*(INFORMAÇÕES!$Q$100/INFORMAÇÕES!$Q$102),IF('ORÇ.GLOBAL P CAIXA'!I768="C",L767,0))),0)</f>
        <v>0</v>
      </c>
      <c r="BA767" s="75" t="n">
        <f aca="false">IF(AP767&lt;&gt;AR767,(IF('ORÇ.GLOBAL P CAIXA'!I768="",L767*INFORMAÇÕES!$U$115,IF('ORÇ.GLOBAL P CAIXA'!I768="CF",L767,0))),0)</f>
        <v>0</v>
      </c>
      <c r="BB767" s="75" t="n">
        <f aca="false">IF(AP767&lt;&gt;AR767,(IF('ORÇ.GLOBAL P CAIXA'!I768="",L767*INFORMAÇÕES!$U$116,IF('ORÇ.GLOBAL P CAIXA'!I768="O",L767,0))),0)</f>
        <v>0</v>
      </c>
      <c r="BC767" s="731" t="n">
        <f aca="false">IF(E767&lt;&gt;0,L767,0)</f>
        <v>0</v>
      </c>
    </row>
    <row r="768" s="174" customFormat="true" ht="14.25" hidden="false" customHeight="false" outlineLevel="0" collapsed="false">
      <c r="A768" s="159" t="n">
        <v>758</v>
      </c>
      <c r="B768" s="160" t="n">
        <f aca="false">'ORÇ.REPROG. P CAIXA'!B770</f>
        <v>0</v>
      </c>
      <c r="C768" s="723" t="n">
        <f aca="false">'ORÇ.REPROG. P CAIXA'!C770</f>
        <v>0</v>
      </c>
      <c r="D768" s="162" t="n">
        <f aca="false">'ORÇ.REPROG. P CAIXA'!D770</f>
        <v>0</v>
      </c>
      <c r="E768" s="163" t="n">
        <f aca="false">IF('BM GLOBAL'!$P$1&lt;&gt;0,'ORÇ.REPROG. P CAIXA'!E770,'ORÇ.REPROG. P CAIXA'!H770)</f>
        <v>0</v>
      </c>
      <c r="F768" s="163" t="n">
        <f aca="false">IF('BM GLOBAL'!$P$1&lt;&gt;0,IF('ORÇ.GLOBAL P CAIXA'!K769=0,'ORÇ.GLOBAL EMPRESA'!G769,'ORÇ.GLOBAL P CAIXA'!F769),'ORÇ.REPROG. P CAIXA'!I770)</f>
        <v>0</v>
      </c>
      <c r="G768" s="163" t="n">
        <f aca="false">IF(E768&lt;&gt;0,ROUND(E768*F768,2),IF(AO768=0,(SUMIF('ORÇ.REPROG. P CAIXA'!$AC$13:$AC$1012,B768,$AO$11:$AO$1010)),AO768))</f>
        <v>0</v>
      </c>
      <c r="H768" s="163" t="n">
        <f aca="false">IF(J768&lt;&gt;0,IF(E768&lt;&gt;0,J768/F768,0),0)</f>
        <v>0</v>
      </c>
      <c r="I768" s="163" t="n">
        <f aca="false">IF(L768&lt;&gt;0,IF(E768&lt;&gt;0,L768/F768,0),0)</f>
        <v>0</v>
      </c>
      <c r="J768" s="163" t="n">
        <f aca="false">IF(E768&lt;&gt;0,ROUND(INDEX($P$11:$AM$1010,$A768,$L$1),2),IF(AX768=0,(SUMIF($AP$11:$AP$1010,B768,$AX$11:$AX$1010)),AX768))</f>
        <v>0</v>
      </c>
      <c r="K768" s="163" t="n">
        <f aca="false">IF(G768=0,0,(J768/G768)*100)</f>
        <v>0</v>
      </c>
      <c r="L768" s="163" t="n">
        <f aca="false">IF(E768&lt;&gt;0,ROUND(IF($L$1=1,SUM(P768),"0")+IF($L$1=2,SUM($P768:Q768),"0")+IF($L$1=3,SUM($P768:R768),"0")+IF($L$1=4,SUM($P768:S768),"0")+IF($L$1=5,SUM($P768:T768),"0")+IF($L$1=6,SUM($P768:U768),"0")+IF($L$1=7,SUM($P768:V768),"0")+IF($L$1=8,SUM($P768:W768),"0")+IF($L$1=9,SUM($P768:X768),"0")+IF($L$1=10,SUM($P768:Y768),"0")+IF($L$1=11,SUM($P768:Z768),"0")+IF($L$1=12,SUM($P768:AA768),"0")+IF($L$1=13,SUM($P768:AB768),"0")+IF($L$1=14,SUM($P768:AC768),"0")+IF($L$1=15,SUM($P768:AD768),"0")+IF($L$1=16,SUM($P768:AE768),"0")+IF($L$1=17,SUM($P768:AF768),"0")+IF($L$1=18,SUM($P768:AG768),"0")+IF($L$1=19,SUM($P768:AH768),"0")+IF($L$1=20,SUM($P768:AI768),"0")+IF($L$1=21,SUM($P768:AJ768),"0")+IF($L$1=22,SUM($P768:AK768),"0")+IF($L$1=23,SUM($P768:AL768),"0")+IF($L$1=24,SUM($P768:AM768),"0"),2),IF(BC768=0,(SUMIF($AP$11:$AP$1010,B768,$BC$11:$BC$1010)),BC768))</f>
        <v>0</v>
      </c>
      <c r="M768" s="163" t="n">
        <f aca="false">IF(G768=0,0,(L768/G768)*100)</f>
        <v>0</v>
      </c>
      <c r="N768" s="168" t="str">
        <f aca="false">IF(B768&gt;0,"ok","ocultar")</f>
        <v>ocultar</v>
      </c>
      <c r="O768" s="650"/>
      <c r="P768" s="724"/>
      <c r="Q768" s="725"/>
      <c r="R768" s="725"/>
      <c r="S768" s="725"/>
      <c r="T768" s="725"/>
      <c r="U768" s="725"/>
      <c r="V768" s="725"/>
      <c r="W768" s="725"/>
      <c r="X768" s="725"/>
      <c r="Y768" s="725"/>
      <c r="Z768" s="725"/>
      <c r="AA768" s="726"/>
      <c r="AB768" s="726"/>
      <c r="AC768" s="726"/>
      <c r="AD768" s="726"/>
      <c r="AE768" s="726"/>
      <c r="AF768" s="726"/>
      <c r="AG768" s="726"/>
      <c r="AH768" s="726"/>
      <c r="AI768" s="726"/>
      <c r="AJ768" s="726"/>
      <c r="AK768" s="726"/>
      <c r="AL768" s="726"/>
      <c r="AM768" s="727"/>
      <c r="AO768" s="728" t="n">
        <f aca="false">IF(E768&lt;&gt;0,G768,0)</f>
        <v>0</v>
      </c>
      <c r="AP768" s="157" t="n">
        <f aca="false">IF(B768=0,AP767,IF(ISNONTEXT(B768)=TRUE(),INT(B768),INT(LEFT(B768,FIND(".",B768)-1))))</f>
        <v>3</v>
      </c>
      <c r="AQ768" s="157" t="str">
        <f aca="false">IF(AQ769=1,1,IF(B768&lt;&gt;0,1,IF(C768&lt;&gt;0,1,IF(D768&lt;&gt;0,1,IF(E768&lt;&gt;0,1,"")))))</f>
        <v/>
      </c>
      <c r="AR768" s="157" t="str">
        <f aca="false">IF(AP768=0," ",IF(AP768&lt;&gt;AP767,AP768," "))</f>
        <v> </v>
      </c>
      <c r="AS768" s="732"/>
      <c r="AT768" s="730" t="n">
        <f aca="false">IF(AP768&lt;&gt;AR768,(IF('ORÇ.GLOBAL P CAIXA'!I769="",J768*(INFORMAÇÕES!$Q$99/INFORMAÇÕES!$Q$102),IF('ORÇ.GLOBAL P CAIXA'!I769="R",J768,0))),0)</f>
        <v>0</v>
      </c>
      <c r="AU768" s="75" t="n">
        <f aca="false">IF(AP768&lt;&gt;AR768,(IF('ORÇ.GLOBAL P CAIXA'!I769="",J768*(INFORMAÇÕES!$Q$100/INFORMAÇÕES!$Q$102),IF('ORÇ.GLOBAL P CAIXA'!I769="C",J768,0))),0)</f>
        <v>0</v>
      </c>
      <c r="AV768" s="75" t="n">
        <f aca="false">IF(AP768&lt;&gt;AR768,(IF('ORÇ.GLOBAL P CAIXA'!I769="",J768*INFORMAÇÕES!$U$115,IF('ORÇ.GLOBAL P CAIXA'!I769="CF",J768,0))),0)</f>
        <v>0</v>
      </c>
      <c r="AW768" s="75" t="n">
        <f aca="false">IF(AP768&lt;&gt;AR768,(IF('ORÇ.GLOBAL P CAIXA'!I769="",J768*INFORMAÇÕES!$U$116,IF('ORÇ.GLOBAL P CAIXA'!I769="O",J768,0))),0)</f>
        <v>0</v>
      </c>
      <c r="AX768" s="731" t="n">
        <f aca="false">IF(E768&lt;&gt;0,J768,0)</f>
        <v>0</v>
      </c>
      <c r="AY768" s="730" t="n">
        <f aca="false">IF(AP768&lt;&gt;AR768,(IF('ORÇ.GLOBAL P CAIXA'!I769="",L768*(INFORMAÇÕES!$Q$99/INFORMAÇÕES!$Q$102),IF('ORÇ.GLOBAL P CAIXA'!I769="R",L768,0))),0)</f>
        <v>0</v>
      </c>
      <c r="AZ768" s="75" t="n">
        <f aca="false">IF(AP768&lt;&gt;AR768,(IF('ORÇ.GLOBAL P CAIXA'!I769="",L768*(INFORMAÇÕES!$Q$100/INFORMAÇÕES!$Q$102),IF('ORÇ.GLOBAL P CAIXA'!I769="C",L768,0))),0)</f>
        <v>0</v>
      </c>
      <c r="BA768" s="75" t="n">
        <f aca="false">IF(AP768&lt;&gt;AR768,(IF('ORÇ.GLOBAL P CAIXA'!I769="",L768*INFORMAÇÕES!$U$115,IF('ORÇ.GLOBAL P CAIXA'!I769="CF",L768,0))),0)</f>
        <v>0</v>
      </c>
      <c r="BB768" s="75" t="n">
        <f aca="false">IF(AP768&lt;&gt;AR768,(IF('ORÇ.GLOBAL P CAIXA'!I769="",L768*INFORMAÇÕES!$U$116,IF('ORÇ.GLOBAL P CAIXA'!I769="O",L768,0))),0)</f>
        <v>0</v>
      </c>
      <c r="BC768" s="731" t="n">
        <f aca="false">IF(E768&lt;&gt;0,L768,0)</f>
        <v>0</v>
      </c>
    </row>
    <row r="769" s="174" customFormat="true" ht="14.25" hidden="false" customHeight="false" outlineLevel="0" collapsed="false">
      <c r="A769" s="159" t="n">
        <v>759</v>
      </c>
      <c r="B769" s="160" t="n">
        <f aca="false">'ORÇ.REPROG. P CAIXA'!B771</f>
        <v>0</v>
      </c>
      <c r="C769" s="723" t="n">
        <f aca="false">'ORÇ.REPROG. P CAIXA'!C771</f>
        <v>0</v>
      </c>
      <c r="D769" s="162" t="n">
        <f aca="false">'ORÇ.REPROG. P CAIXA'!D771</f>
        <v>0</v>
      </c>
      <c r="E769" s="163" t="n">
        <f aca="false">IF('BM GLOBAL'!$P$1&lt;&gt;0,'ORÇ.REPROG. P CAIXA'!E771,'ORÇ.REPROG. P CAIXA'!H771)</f>
        <v>0</v>
      </c>
      <c r="F769" s="163" t="n">
        <f aca="false">IF('BM GLOBAL'!$P$1&lt;&gt;0,IF('ORÇ.GLOBAL P CAIXA'!K770=0,'ORÇ.GLOBAL EMPRESA'!G770,'ORÇ.GLOBAL P CAIXA'!F770),'ORÇ.REPROG. P CAIXA'!I771)</f>
        <v>0</v>
      </c>
      <c r="G769" s="163" t="n">
        <f aca="false">IF(E769&lt;&gt;0,ROUND(E769*F769,2),IF(AO769=0,(SUMIF('ORÇ.REPROG. P CAIXA'!$AC$13:$AC$1012,B769,$AO$11:$AO$1010)),AO769))</f>
        <v>0</v>
      </c>
      <c r="H769" s="163" t="n">
        <f aca="false">IF(J769&lt;&gt;0,IF(E769&lt;&gt;0,J769/F769,0),0)</f>
        <v>0</v>
      </c>
      <c r="I769" s="163" t="n">
        <f aca="false">IF(L769&lt;&gt;0,IF(E769&lt;&gt;0,L769/F769,0),0)</f>
        <v>0</v>
      </c>
      <c r="J769" s="163" t="n">
        <f aca="false">IF(E769&lt;&gt;0,ROUND(INDEX($P$11:$AM$1010,$A769,$L$1),2),IF(AX769=0,(SUMIF($AP$11:$AP$1010,B769,$AX$11:$AX$1010)),AX769))</f>
        <v>0</v>
      </c>
      <c r="K769" s="163" t="n">
        <f aca="false">IF(G769=0,0,(J769/G769)*100)</f>
        <v>0</v>
      </c>
      <c r="L769" s="163" t="n">
        <f aca="false">IF(E769&lt;&gt;0,ROUND(IF($L$1=1,SUM(P769),"0")+IF($L$1=2,SUM($P769:Q769),"0")+IF($L$1=3,SUM($P769:R769),"0")+IF($L$1=4,SUM($P769:S769),"0")+IF($L$1=5,SUM($P769:T769),"0")+IF($L$1=6,SUM($P769:U769),"0")+IF($L$1=7,SUM($P769:V769),"0")+IF($L$1=8,SUM($P769:W769),"0")+IF($L$1=9,SUM($P769:X769),"0")+IF($L$1=10,SUM($P769:Y769),"0")+IF($L$1=11,SUM($P769:Z769),"0")+IF($L$1=12,SUM($P769:AA769),"0")+IF($L$1=13,SUM($P769:AB769),"0")+IF($L$1=14,SUM($P769:AC769),"0")+IF($L$1=15,SUM($P769:AD769),"0")+IF($L$1=16,SUM($P769:AE769),"0")+IF($L$1=17,SUM($P769:AF769),"0")+IF($L$1=18,SUM($P769:AG769),"0")+IF($L$1=19,SUM($P769:AH769),"0")+IF($L$1=20,SUM($P769:AI769),"0")+IF($L$1=21,SUM($P769:AJ769),"0")+IF($L$1=22,SUM($P769:AK769),"0")+IF($L$1=23,SUM($P769:AL769),"0")+IF($L$1=24,SUM($P769:AM769),"0"),2),IF(BC769=0,(SUMIF($AP$11:$AP$1010,B769,$BC$11:$BC$1010)),BC769))</f>
        <v>0</v>
      </c>
      <c r="M769" s="163" t="n">
        <f aca="false">IF(G769=0,0,(L769/G769)*100)</f>
        <v>0</v>
      </c>
      <c r="N769" s="168" t="str">
        <f aca="false">IF(B769&gt;0,"ok","ocultar")</f>
        <v>ocultar</v>
      </c>
      <c r="O769" s="650"/>
      <c r="P769" s="724"/>
      <c r="Q769" s="725"/>
      <c r="R769" s="725"/>
      <c r="S769" s="725"/>
      <c r="T769" s="725"/>
      <c r="U769" s="725"/>
      <c r="V769" s="725"/>
      <c r="W769" s="725"/>
      <c r="X769" s="725"/>
      <c r="Y769" s="725"/>
      <c r="Z769" s="725"/>
      <c r="AA769" s="726"/>
      <c r="AB769" s="726"/>
      <c r="AC769" s="726"/>
      <c r="AD769" s="726"/>
      <c r="AE769" s="726"/>
      <c r="AF769" s="726"/>
      <c r="AG769" s="726"/>
      <c r="AH769" s="726"/>
      <c r="AI769" s="726"/>
      <c r="AJ769" s="726"/>
      <c r="AK769" s="726"/>
      <c r="AL769" s="726"/>
      <c r="AM769" s="727"/>
      <c r="AO769" s="728" t="n">
        <f aca="false">IF(E769&lt;&gt;0,G769,0)</f>
        <v>0</v>
      </c>
      <c r="AP769" s="157" t="n">
        <f aca="false">IF(B769=0,AP768,IF(ISNONTEXT(B769)=TRUE(),INT(B769),INT(LEFT(B769,FIND(".",B769)-1))))</f>
        <v>3</v>
      </c>
      <c r="AQ769" s="157" t="str">
        <f aca="false">IF(AQ770=1,1,IF(B769&lt;&gt;0,1,IF(C769&lt;&gt;0,1,IF(D769&lt;&gt;0,1,IF(E769&lt;&gt;0,1,"")))))</f>
        <v/>
      </c>
      <c r="AR769" s="157" t="str">
        <f aca="false">IF(AP769=0," ",IF(AP769&lt;&gt;AP768,AP769," "))</f>
        <v> </v>
      </c>
      <c r="AS769" s="732"/>
      <c r="AT769" s="730" t="n">
        <f aca="false">IF(AP769&lt;&gt;AR769,(IF('ORÇ.GLOBAL P CAIXA'!I770="",J769*(INFORMAÇÕES!$Q$99/INFORMAÇÕES!$Q$102),IF('ORÇ.GLOBAL P CAIXA'!I770="R",J769,0))),0)</f>
        <v>0</v>
      </c>
      <c r="AU769" s="75" t="n">
        <f aca="false">IF(AP769&lt;&gt;AR769,(IF('ORÇ.GLOBAL P CAIXA'!I770="",J769*(INFORMAÇÕES!$Q$100/INFORMAÇÕES!$Q$102),IF('ORÇ.GLOBAL P CAIXA'!I770="C",J769,0))),0)</f>
        <v>0</v>
      </c>
      <c r="AV769" s="75" t="n">
        <f aca="false">IF(AP769&lt;&gt;AR769,(IF('ORÇ.GLOBAL P CAIXA'!I770="",J769*INFORMAÇÕES!$U$115,IF('ORÇ.GLOBAL P CAIXA'!I770="CF",J769,0))),0)</f>
        <v>0</v>
      </c>
      <c r="AW769" s="75" t="n">
        <f aca="false">IF(AP769&lt;&gt;AR769,(IF('ORÇ.GLOBAL P CAIXA'!I770="",J769*INFORMAÇÕES!$U$116,IF('ORÇ.GLOBAL P CAIXA'!I770="O",J769,0))),0)</f>
        <v>0</v>
      </c>
      <c r="AX769" s="731" t="n">
        <f aca="false">IF(E769&lt;&gt;0,J769,0)</f>
        <v>0</v>
      </c>
      <c r="AY769" s="730" t="n">
        <f aca="false">IF(AP769&lt;&gt;AR769,(IF('ORÇ.GLOBAL P CAIXA'!I770="",L769*(INFORMAÇÕES!$Q$99/INFORMAÇÕES!$Q$102),IF('ORÇ.GLOBAL P CAIXA'!I770="R",L769,0))),0)</f>
        <v>0</v>
      </c>
      <c r="AZ769" s="75" t="n">
        <f aca="false">IF(AP769&lt;&gt;AR769,(IF('ORÇ.GLOBAL P CAIXA'!I770="",L769*(INFORMAÇÕES!$Q$100/INFORMAÇÕES!$Q$102),IF('ORÇ.GLOBAL P CAIXA'!I770="C",L769,0))),0)</f>
        <v>0</v>
      </c>
      <c r="BA769" s="75" t="n">
        <f aca="false">IF(AP769&lt;&gt;AR769,(IF('ORÇ.GLOBAL P CAIXA'!I770="",L769*INFORMAÇÕES!$U$115,IF('ORÇ.GLOBAL P CAIXA'!I770="CF",L769,0))),0)</f>
        <v>0</v>
      </c>
      <c r="BB769" s="75" t="n">
        <f aca="false">IF(AP769&lt;&gt;AR769,(IF('ORÇ.GLOBAL P CAIXA'!I770="",L769*INFORMAÇÕES!$U$116,IF('ORÇ.GLOBAL P CAIXA'!I770="O",L769,0))),0)</f>
        <v>0</v>
      </c>
      <c r="BC769" s="731" t="n">
        <f aca="false">IF(E769&lt;&gt;0,L769,0)</f>
        <v>0</v>
      </c>
    </row>
    <row r="770" s="174" customFormat="true" ht="14.25" hidden="false" customHeight="false" outlineLevel="0" collapsed="false">
      <c r="A770" s="159" t="n">
        <v>760</v>
      </c>
      <c r="B770" s="160" t="n">
        <f aca="false">'ORÇ.REPROG. P CAIXA'!B772</f>
        <v>0</v>
      </c>
      <c r="C770" s="723" t="n">
        <f aca="false">'ORÇ.REPROG. P CAIXA'!C772</f>
        <v>0</v>
      </c>
      <c r="D770" s="162" t="n">
        <f aca="false">'ORÇ.REPROG. P CAIXA'!D772</f>
        <v>0</v>
      </c>
      <c r="E770" s="163" t="n">
        <f aca="false">IF('BM GLOBAL'!$P$1&lt;&gt;0,'ORÇ.REPROG. P CAIXA'!E772,'ORÇ.REPROG. P CAIXA'!H772)</f>
        <v>0</v>
      </c>
      <c r="F770" s="163" t="n">
        <f aca="false">IF('BM GLOBAL'!$P$1&lt;&gt;0,IF('ORÇ.GLOBAL P CAIXA'!K771=0,'ORÇ.GLOBAL EMPRESA'!G771,'ORÇ.GLOBAL P CAIXA'!F771),'ORÇ.REPROG. P CAIXA'!I772)</f>
        <v>0</v>
      </c>
      <c r="G770" s="163" t="n">
        <f aca="false">IF(E770&lt;&gt;0,ROUND(E770*F770,2),IF(AO770=0,(SUMIF('ORÇ.REPROG. P CAIXA'!$AC$13:$AC$1012,B770,$AO$11:$AO$1010)),AO770))</f>
        <v>0</v>
      </c>
      <c r="H770" s="163" t="n">
        <f aca="false">IF(J770&lt;&gt;0,IF(E770&lt;&gt;0,J770/F770,0),0)</f>
        <v>0</v>
      </c>
      <c r="I770" s="163" t="n">
        <f aca="false">IF(L770&lt;&gt;0,IF(E770&lt;&gt;0,L770/F770,0),0)</f>
        <v>0</v>
      </c>
      <c r="J770" s="163" t="n">
        <f aca="false">IF(E770&lt;&gt;0,ROUND(INDEX($P$11:$AM$1010,$A770,$L$1),2),IF(AX770=0,(SUMIF($AP$11:$AP$1010,B770,$AX$11:$AX$1010)),AX770))</f>
        <v>0</v>
      </c>
      <c r="K770" s="163" t="n">
        <f aca="false">IF(G770=0,0,(J770/G770)*100)</f>
        <v>0</v>
      </c>
      <c r="L770" s="163" t="n">
        <f aca="false">IF(E770&lt;&gt;0,ROUND(IF($L$1=1,SUM(P770),"0")+IF($L$1=2,SUM($P770:Q770),"0")+IF($L$1=3,SUM($P770:R770),"0")+IF($L$1=4,SUM($P770:S770),"0")+IF($L$1=5,SUM($P770:T770),"0")+IF($L$1=6,SUM($P770:U770),"0")+IF($L$1=7,SUM($P770:V770),"0")+IF($L$1=8,SUM($P770:W770),"0")+IF($L$1=9,SUM($P770:X770),"0")+IF($L$1=10,SUM($P770:Y770),"0")+IF($L$1=11,SUM($P770:Z770),"0")+IF($L$1=12,SUM($P770:AA770),"0")+IF($L$1=13,SUM($P770:AB770),"0")+IF($L$1=14,SUM($P770:AC770),"0")+IF($L$1=15,SUM($P770:AD770),"0")+IF($L$1=16,SUM($P770:AE770),"0")+IF($L$1=17,SUM($P770:AF770),"0")+IF($L$1=18,SUM($P770:AG770),"0")+IF($L$1=19,SUM($P770:AH770),"0")+IF($L$1=20,SUM($P770:AI770),"0")+IF($L$1=21,SUM($P770:AJ770),"0")+IF($L$1=22,SUM($P770:AK770),"0")+IF($L$1=23,SUM($P770:AL770),"0")+IF($L$1=24,SUM($P770:AM770),"0"),2),IF(BC770=0,(SUMIF($AP$11:$AP$1010,B770,$BC$11:$BC$1010)),BC770))</f>
        <v>0</v>
      </c>
      <c r="M770" s="163" t="n">
        <f aca="false">IF(G770=0,0,(L770/G770)*100)</f>
        <v>0</v>
      </c>
      <c r="N770" s="168" t="str">
        <f aca="false">IF(B770&gt;0,"ok","ocultar")</f>
        <v>ocultar</v>
      </c>
      <c r="O770" s="650"/>
      <c r="P770" s="724"/>
      <c r="Q770" s="725"/>
      <c r="R770" s="725"/>
      <c r="S770" s="725"/>
      <c r="T770" s="725"/>
      <c r="U770" s="725"/>
      <c r="V770" s="725"/>
      <c r="W770" s="725"/>
      <c r="X770" s="725"/>
      <c r="Y770" s="725"/>
      <c r="Z770" s="725"/>
      <c r="AA770" s="726"/>
      <c r="AB770" s="726"/>
      <c r="AC770" s="726"/>
      <c r="AD770" s="726"/>
      <c r="AE770" s="726"/>
      <c r="AF770" s="726"/>
      <c r="AG770" s="726"/>
      <c r="AH770" s="726"/>
      <c r="AI770" s="726"/>
      <c r="AJ770" s="726"/>
      <c r="AK770" s="726"/>
      <c r="AL770" s="726"/>
      <c r="AM770" s="727"/>
      <c r="AO770" s="728" t="n">
        <f aca="false">IF(E770&lt;&gt;0,G770,0)</f>
        <v>0</v>
      </c>
      <c r="AP770" s="157" t="n">
        <f aca="false">IF(B770=0,AP769,IF(ISNONTEXT(B770)=TRUE(),INT(B770),INT(LEFT(B770,FIND(".",B770)-1))))</f>
        <v>3</v>
      </c>
      <c r="AQ770" s="157" t="str">
        <f aca="false">IF(AQ771=1,1,IF(B770&lt;&gt;0,1,IF(C770&lt;&gt;0,1,IF(D770&lt;&gt;0,1,IF(E770&lt;&gt;0,1,"")))))</f>
        <v/>
      </c>
      <c r="AR770" s="157" t="str">
        <f aca="false">IF(AP770=0," ",IF(AP770&lt;&gt;AP769,AP770," "))</f>
        <v> </v>
      </c>
      <c r="AS770" s="732"/>
      <c r="AT770" s="730" t="n">
        <f aca="false">IF(AP770&lt;&gt;AR770,(IF('ORÇ.GLOBAL P CAIXA'!I771="",J770*(INFORMAÇÕES!$Q$99/INFORMAÇÕES!$Q$102),IF('ORÇ.GLOBAL P CAIXA'!I771="R",J770,0))),0)</f>
        <v>0</v>
      </c>
      <c r="AU770" s="75" t="n">
        <f aca="false">IF(AP770&lt;&gt;AR770,(IF('ORÇ.GLOBAL P CAIXA'!I771="",J770*(INFORMAÇÕES!$Q$100/INFORMAÇÕES!$Q$102),IF('ORÇ.GLOBAL P CAIXA'!I771="C",J770,0))),0)</f>
        <v>0</v>
      </c>
      <c r="AV770" s="75" t="n">
        <f aca="false">IF(AP770&lt;&gt;AR770,(IF('ORÇ.GLOBAL P CAIXA'!I771="",J770*INFORMAÇÕES!$U$115,IF('ORÇ.GLOBAL P CAIXA'!I771="CF",J770,0))),0)</f>
        <v>0</v>
      </c>
      <c r="AW770" s="75" t="n">
        <f aca="false">IF(AP770&lt;&gt;AR770,(IF('ORÇ.GLOBAL P CAIXA'!I771="",J770*INFORMAÇÕES!$U$116,IF('ORÇ.GLOBAL P CAIXA'!I771="O",J770,0))),0)</f>
        <v>0</v>
      </c>
      <c r="AX770" s="731" t="n">
        <f aca="false">IF(E770&lt;&gt;0,J770,0)</f>
        <v>0</v>
      </c>
      <c r="AY770" s="730" t="n">
        <f aca="false">IF(AP770&lt;&gt;AR770,(IF('ORÇ.GLOBAL P CAIXA'!I771="",L770*(INFORMAÇÕES!$Q$99/INFORMAÇÕES!$Q$102),IF('ORÇ.GLOBAL P CAIXA'!I771="R",L770,0))),0)</f>
        <v>0</v>
      </c>
      <c r="AZ770" s="75" t="n">
        <f aca="false">IF(AP770&lt;&gt;AR770,(IF('ORÇ.GLOBAL P CAIXA'!I771="",L770*(INFORMAÇÕES!$Q$100/INFORMAÇÕES!$Q$102),IF('ORÇ.GLOBAL P CAIXA'!I771="C",L770,0))),0)</f>
        <v>0</v>
      </c>
      <c r="BA770" s="75" t="n">
        <f aca="false">IF(AP770&lt;&gt;AR770,(IF('ORÇ.GLOBAL P CAIXA'!I771="",L770*INFORMAÇÕES!$U$115,IF('ORÇ.GLOBAL P CAIXA'!I771="CF",L770,0))),0)</f>
        <v>0</v>
      </c>
      <c r="BB770" s="75" t="n">
        <f aca="false">IF(AP770&lt;&gt;AR770,(IF('ORÇ.GLOBAL P CAIXA'!I771="",L770*INFORMAÇÕES!$U$116,IF('ORÇ.GLOBAL P CAIXA'!I771="O",L770,0))),0)</f>
        <v>0</v>
      </c>
      <c r="BC770" s="731" t="n">
        <f aca="false">IF(E770&lt;&gt;0,L770,0)</f>
        <v>0</v>
      </c>
    </row>
    <row r="771" s="174" customFormat="true" ht="14.25" hidden="false" customHeight="false" outlineLevel="0" collapsed="false">
      <c r="A771" s="159" t="n">
        <v>761</v>
      </c>
      <c r="B771" s="160" t="n">
        <f aca="false">'ORÇ.REPROG. P CAIXA'!B773</f>
        <v>0</v>
      </c>
      <c r="C771" s="723" t="n">
        <f aca="false">'ORÇ.REPROG. P CAIXA'!C773</f>
        <v>0</v>
      </c>
      <c r="D771" s="162" t="n">
        <f aca="false">'ORÇ.REPROG. P CAIXA'!D773</f>
        <v>0</v>
      </c>
      <c r="E771" s="163" t="n">
        <f aca="false">IF('BM GLOBAL'!$P$1&lt;&gt;0,'ORÇ.REPROG. P CAIXA'!E773,'ORÇ.REPROG. P CAIXA'!H773)</f>
        <v>0</v>
      </c>
      <c r="F771" s="163" t="n">
        <f aca="false">IF('BM GLOBAL'!$P$1&lt;&gt;0,IF('ORÇ.GLOBAL P CAIXA'!K772=0,'ORÇ.GLOBAL EMPRESA'!G772,'ORÇ.GLOBAL P CAIXA'!F772),'ORÇ.REPROG. P CAIXA'!I773)</f>
        <v>0</v>
      </c>
      <c r="G771" s="163" t="n">
        <f aca="false">IF(E771&lt;&gt;0,ROUND(E771*F771,2),IF(AO771=0,(SUMIF('ORÇ.REPROG. P CAIXA'!$AC$13:$AC$1012,B771,$AO$11:$AO$1010)),AO771))</f>
        <v>0</v>
      </c>
      <c r="H771" s="163" t="n">
        <f aca="false">IF(J771&lt;&gt;0,IF(E771&lt;&gt;0,J771/F771,0),0)</f>
        <v>0</v>
      </c>
      <c r="I771" s="163" t="n">
        <f aca="false">IF(L771&lt;&gt;0,IF(E771&lt;&gt;0,L771/F771,0),0)</f>
        <v>0</v>
      </c>
      <c r="J771" s="163" t="n">
        <f aca="false">IF(E771&lt;&gt;0,ROUND(INDEX($P$11:$AM$1010,$A771,$L$1),2),IF(AX771=0,(SUMIF($AP$11:$AP$1010,B771,$AX$11:$AX$1010)),AX771))</f>
        <v>0</v>
      </c>
      <c r="K771" s="163" t="n">
        <f aca="false">IF(G771=0,0,(J771/G771)*100)</f>
        <v>0</v>
      </c>
      <c r="L771" s="163" t="n">
        <f aca="false">IF(E771&lt;&gt;0,ROUND(IF($L$1=1,SUM(P771),"0")+IF($L$1=2,SUM($P771:Q771),"0")+IF($L$1=3,SUM($P771:R771),"0")+IF($L$1=4,SUM($P771:S771),"0")+IF($L$1=5,SUM($P771:T771),"0")+IF($L$1=6,SUM($P771:U771),"0")+IF($L$1=7,SUM($P771:V771),"0")+IF($L$1=8,SUM($P771:W771),"0")+IF($L$1=9,SUM($P771:X771),"0")+IF($L$1=10,SUM($P771:Y771),"0")+IF($L$1=11,SUM($P771:Z771),"0")+IF($L$1=12,SUM($P771:AA771),"0")+IF($L$1=13,SUM($P771:AB771),"0")+IF($L$1=14,SUM($P771:AC771),"0")+IF($L$1=15,SUM($P771:AD771),"0")+IF($L$1=16,SUM($P771:AE771),"0")+IF($L$1=17,SUM($P771:AF771),"0")+IF($L$1=18,SUM($P771:AG771),"0")+IF($L$1=19,SUM($P771:AH771),"0")+IF($L$1=20,SUM($P771:AI771),"0")+IF($L$1=21,SUM($P771:AJ771),"0")+IF($L$1=22,SUM($P771:AK771),"0")+IF($L$1=23,SUM($P771:AL771),"0")+IF($L$1=24,SUM($P771:AM771),"0"),2),IF(BC771=0,(SUMIF($AP$11:$AP$1010,B771,$BC$11:$BC$1010)),BC771))</f>
        <v>0</v>
      </c>
      <c r="M771" s="163" t="n">
        <f aca="false">IF(G771=0,0,(L771/G771)*100)</f>
        <v>0</v>
      </c>
      <c r="N771" s="168" t="str">
        <f aca="false">IF(B771&gt;0,"ok","ocultar")</f>
        <v>ocultar</v>
      </c>
      <c r="O771" s="650"/>
      <c r="P771" s="724"/>
      <c r="Q771" s="725"/>
      <c r="R771" s="725"/>
      <c r="S771" s="725"/>
      <c r="T771" s="725"/>
      <c r="U771" s="725"/>
      <c r="V771" s="725"/>
      <c r="W771" s="725"/>
      <c r="X771" s="725"/>
      <c r="Y771" s="725"/>
      <c r="Z771" s="725"/>
      <c r="AA771" s="726"/>
      <c r="AB771" s="726"/>
      <c r="AC771" s="726"/>
      <c r="AD771" s="726"/>
      <c r="AE771" s="726"/>
      <c r="AF771" s="726"/>
      <c r="AG771" s="726"/>
      <c r="AH771" s="726"/>
      <c r="AI771" s="726"/>
      <c r="AJ771" s="726"/>
      <c r="AK771" s="726"/>
      <c r="AL771" s="726"/>
      <c r="AM771" s="727"/>
      <c r="AO771" s="728" t="n">
        <f aca="false">IF(E771&lt;&gt;0,G771,0)</f>
        <v>0</v>
      </c>
      <c r="AP771" s="157" t="n">
        <f aca="false">IF(B771=0,AP770,IF(ISNONTEXT(B771)=TRUE(),INT(B771),INT(LEFT(B771,FIND(".",B771)-1))))</f>
        <v>3</v>
      </c>
      <c r="AQ771" s="157" t="str">
        <f aca="false">IF(AQ772=1,1,IF(B771&lt;&gt;0,1,IF(C771&lt;&gt;0,1,IF(D771&lt;&gt;0,1,IF(E771&lt;&gt;0,1,"")))))</f>
        <v/>
      </c>
      <c r="AR771" s="157" t="str">
        <f aca="false">IF(AP771=0," ",IF(AP771&lt;&gt;AP770,AP771," "))</f>
        <v> </v>
      </c>
      <c r="AS771" s="732"/>
      <c r="AT771" s="730" t="n">
        <f aca="false">IF(AP771&lt;&gt;AR771,(IF('ORÇ.GLOBAL P CAIXA'!I772="",J771*(INFORMAÇÕES!$Q$99/INFORMAÇÕES!$Q$102),IF('ORÇ.GLOBAL P CAIXA'!I772="R",J771,0))),0)</f>
        <v>0</v>
      </c>
      <c r="AU771" s="75" t="n">
        <f aca="false">IF(AP771&lt;&gt;AR771,(IF('ORÇ.GLOBAL P CAIXA'!I772="",J771*(INFORMAÇÕES!$Q$100/INFORMAÇÕES!$Q$102),IF('ORÇ.GLOBAL P CAIXA'!I772="C",J771,0))),0)</f>
        <v>0</v>
      </c>
      <c r="AV771" s="75" t="n">
        <f aca="false">IF(AP771&lt;&gt;AR771,(IF('ORÇ.GLOBAL P CAIXA'!I772="",J771*INFORMAÇÕES!$U$115,IF('ORÇ.GLOBAL P CAIXA'!I772="CF",J771,0))),0)</f>
        <v>0</v>
      </c>
      <c r="AW771" s="75" t="n">
        <f aca="false">IF(AP771&lt;&gt;AR771,(IF('ORÇ.GLOBAL P CAIXA'!I772="",J771*INFORMAÇÕES!$U$116,IF('ORÇ.GLOBAL P CAIXA'!I772="O",J771,0))),0)</f>
        <v>0</v>
      </c>
      <c r="AX771" s="731" t="n">
        <f aca="false">IF(E771&lt;&gt;0,J771,0)</f>
        <v>0</v>
      </c>
      <c r="AY771" s="730" t="n">
        <f aca="false">IF(AP771&lt;&gt;AR771,(IF('ORÇ.GLOBAL P CAIXA'!I772="",L771*(INFORMAÇÕES!$Q$99/INFORMAÇÕES!$Q$102),IF('ORÇ.GLOBAL P CAIXA'!I772="R",L771,0))),0)</f>
        <v>0</v>
      </c>
      <c r="AZ771" s="75" t="n">
        <f aca="false">IF(AP771&lt;&gt;AR771,(IF('ORÇ.GLOBAL P CAIXA'!I772="",L771*(INFORMAÇÕES!$Q$100/INFORMAÇÕES!$Q$102),IF('ORÇ.GLOBAL P CAIXA'!I772="C",L771,0))),0)</f>
        <v>0</v>
      </c>
      <c r="BA771" s="75" t="n">
        <f aca="false">IF(AP771&lt;&gt;AR771,(IF('ORÇ.GLOBAL P CAIXA'!I772="",L771*INFORMAÇÕES!$U$115,IF('ORÇ.GLOBAL P CAIXA'!I772="CF",L771,0))),0)</f>
        <v>0</v>
      </c>
      <c r="BB771" s="75" t="n">
        <f aca="false">IF(AP771&lt;&gt;AR771,(IF('ORÇ.GLOBAL P CAIXA'!I772="",L771*INFORMAÇÕES!$U$116,IF('ORÇ.GLOBAL P CAIXA'!I772="O",L771,0))),0)</f>
        <v>0</v>
      </c>
      <c r="BC771" s="731" t="n">
        <f aca="false">IF(E771&lt;&gt;0,L771,0)</f>
        <v>0</v>
      </c>
    </row>
    <row r="772" s="174" customFormat="true" ht="14.25" hidden="false" customHeight="false" outlineLevel="0" collapsed="false">
      <c r="A772" s="159" t="n">
        <v>762</v>
      </c>
      <c r="B772" s="160" t="n">
        <f aca="false">'ORÇ.REPROG. P CAIXA'!B774</f>
        <v>0</v>
      </c>
      <c r="C772" s="723" t="n">
        <f aca="false">'ORÇ.REPROG. P CAIXA'!C774</f>
        <v>0</v>
      </c>
      <c r="D772" s="162" t="n">
        <f aca="false">'ORÇ.REPROG. P CAIXA'!D774</f>
        <v>0</v>
      </c>
      <c r="E772" s="163" t="n">
        <f aca="false">IF('BM GLOBAL'!$P$1&lt;&gt;0,'ORÇ.REPROG. P CAIXA'!E774,'ORÇ.REPROG. P CAIXA'!H774)</f>
        <v>0</v>
      </c>
      <c r="F772" s="163" t="n">
        <f aca="false">IF('BM GLOBAL'!$P$1&lt;&gt;0,IF('ORÇ.GLOBAL P CAIXA'!K773=0,'ORÇ.GLOBAL EMPRESA'!G773,'ORÇ.GLOBAL P CAIXA'!F773),'ORÇ.REPROG. P CAIXA'!I774)</f>
        <v>0</v>
      </c>
      <c r="G772" s="163" t="n">
        <f aca="false">IF(E772&lt;&gt;0,ROUND(E772*F772,2),IF(AO772=0,(SUMIF('ORÇ.REPROG. P CAIXA'!$AC$13:$AC$1012,B772,$AO$11:$AO$1010)),AO772))</f>
        <v>0</v>
      </c>
      <c r="H772" s="163" t="n">
        <f aca="false">IF(J772&lt;&gt;0,IF(E772&lt;&gt;0,J772/F772,0),0)</f>
        <v>0</v>
      </c>
      <c r="I772" s="163" t="n">
        <f aca="false">IF(L772&lt;&gt;0,IF(E772&lt;&gt;0,L772/F772,0),0)</f>
        <v>0</v>
      </c>
      <c r="J772" s="163" t="n">
        <f aca="false">IF(E772&lt;&gt;0,ROUND(INDEX($P$11:$AM$1010,$A772,$L$1),2),IF(AX772=0,(SUMIF($AP$11:$AP$1010,B772,$AX$11:$AX$1010)),AX772))</f>
        <v>0</v>
      </c>
      <c r="K772" s="163" t="n">
        <f aca="false">IF(G772=0,0,(J772/G772)*100)</f>
        <v>0</v>
      </c>
      <c r="L772" s="163" t="n">
        <f aca="false">IF(E772&lt;&gt;0,ROUND(IF($L$1=1,SUM(P772),"0")+IF($L$1=2,SUM($P772:Q772),"0")+IF($L$1=3,SUM($P772:R772),"0")+IF($L$1=4,SUM($P772:S772),"0")+IF($L$1=5,SUM($P772:T772),"0")+IF($L$1=6,SUM($P772:U772),"0")+IF($L$1=7,SUM($P772:V772),"0")+IF($L$1=8,SUM($P772:W772),"0")+IF($L$1=9,SUM($P772:X772),"0")+IF($L$1=10,SUM($P772:Y772),"0")+IF($L$1=11,SUM($P772:Z772),"0")+IF($L$1=12,SUM($P772:AA772),"0")+IF($L$1=13,SUM($P772:AB772),"0")+IF($L$1=14,SUM($P772:AC772),"0")+IF($L$1=15,SUM($P772:AD772),"0")+IF($L$1=16,SUM($P772:AE772),"0")+IF($L$1=17,SUM($P772:AF772),"0")+IF($L$1=18,SUM($P772:AG772),"0")+IF($L$1=19,SUM($P772:AH772),"0")+IF($L$1=20,SUM($P772:AI772),"0")+IF($L$1=21,SUM($P772:AJ772),"0")+IF($L$1=22,SUM($P772:AK772),"0")+IF($L$1=23,SUM($P772:AL772),"0")+IF($L$1=24,SUM($P772:AM772),"0"),2),IF(BC772=0,(SUMIF($AP$11:$AP$1010,B772,$BC$11:$BC$1010)),BC772))</f>
        <v>0</v>
      </c>
      <c r="M772" s="163" t="n">
        <f aca="false">IF(G772=0,0,(L772/G772)*100)</f>
        <v>0</v>
      </c>
      <c r="N772" s="168" t="str">
        <f aca="false">IF(B772&gt;0,"ok","ocultar")</f>
        <v>ocultar</v>
      </c>
      <c r="O772" s="650"/>
      <c r="P772" s="724"/>
      <c r="Q772" s="725"/>
      <c r="R772" s="725"/>
      <c r="S772" s="725"/>
      <c r="T772" s="725"/>
      <c r="U772" s="725"/>
      <c r="V772" s="725"/>
      <c r="W772" s="725"/>
      <c r="X772" s="725"/>
      <c r="Y772" s="725"/>
      <c r="Z772" s="725"/>
      <c r="AA772" s="726"/>
      <c r="AB772" s="726"/>
      <c r="AC772" s="726"/>
      <c r="AD772" s="726"/>
      <c r="AE772" s="726"/>
      <c r="AF772" s="726"/>
      <c r="AG772" s="726"/>
      <c r="AH772" s="726"/>
      <c r="AI772" s="726"/>
      <c r="AJ772" s="726"/>
      <c r="AK772" s="726"/>
      <c r="AL772" s="726"/>
      <c r="AM772" s="727"/>
      <c r="AO772" s="728" t="n">
        <f aca="false">IF(E772&lt;&gt;0,G772,0)</f>
        <v>0</v>
      </c>
      <c r="AP772" s="157" t="n">
        <f aca="false">IF(B772=0,AP771,IF(ISNONTEXT(B772)=TRUE(),INT(B772),INT(LEFT(B772,FIND(".",B772)-1))))</f>
        <v>3</v>
      </c>
      <c r="AQ772" s="157" t="str">
        <f aca="false">IF(AQ773=1,1,IF(B772&lt;&gt;0,1,IF(C772&lt;&gt;0,1,IF(D772&lt;&gt;0,1,IF(E772&lt;&gt;0,1,"")))))</f>
        <v/>
      </c>
      <c r="AR772" s="157" t="str">
        <f aca="false">IF(AP772=0," ",IF(AP772&lt;&gt;AP771,AP772," "))</f>
        <v> </v>
      </c>
      <c r="AS772" s="732"/>
      <c r="AT772" s="730" t="n">
        <f aca="false">IF(AP772&lt;&gt;AR772,(IF('ORÇ.GLOBAL P CAIXA'!I773="",J772*(INFORMAÇÕES!$Q$99/INFORMAÇÕES!$Q$102),IF('ORÇ.GLOBAL P CAIXA'!I773="R",J772,0))),0)</f>
        <v>0</v>
      </c>
      <c r="AU772" s="75" t="n">
        <f aca="false">IF(AP772&lt;&gt;AR772,(IF('ORÇ.GLOBAL P CAIXA'!I773="",J772*(INFORMAÇÕES!$Q$100/INFORMAÇÕES!$Q$102),IF('ORÇ.GLOBAL P CAIXA'!I773="C",J772,0))),0)</f>
        <v>0</v>
      </c>
      <c r="AV772" s="75" t="n">
        <f aca="false">IF(AP772&lt;&gt;AR772,(IF('ORÇ.GLOBAL P CAIXA'!I773="",J772*INFORMAÇÕES!$U$115,IF('ORÇ.GLOBAL P CAIXA'!I773="CF",J772,0))),0)</f>
        <v>0</v>
      </c>
      <c r="AW772" s="75" t="n">
        <f aca="false">IF(AP772&lt;&gt;AR772,(IF('ORÇ.GLOBAL P CAIXA'!I773="",J772*INFORMAÇÕES!$U$116,IF('ORÇ.GLOBAL P CAIXA'!I773="O",J772,0))),0)</f>
        <v>0</v>
      </c>
      <c r="AX772" s="731" t="n">
        <f aca="false">IF(E772&lt;&gt;0,J772,0)</f>
        <v>0</v>
      </c>
      <c r="AY772" s="730" t="n">
        <f aca="false">IF(AP772&lt;&gt;AR772,(IF('ORÇ.GLOBAL P CAIXA'!I773="",L772*(INFORMAÇÕES!$Q$99/INFORMAÇÕES!$Q$102),IF('ORÇ.GLOBAL P CAIXA'!I773="R",L772,0))),0)</f>
        <v>0</v>
      </c>
      <c r="AZ772" s="75" t="n">
        <f aca="false">IF(AP772&lt;&gt;AR772,(IF('ORÇ.GLOBAL P CAIXA'!I773="",L772*(INFORMAÇÕES!$Q$100/INFORMAÇÕES!$Q$102),IF('ORÇ.GLOBAL P CAIXA'!I773="C",L772,0))),0)</f>
        <v>0</v>
      </c>
      <c r="BA772" s="75" t="n">
        <f aca="false">IF(AP772&lt;&gt;AR772,(IF('ORÇ.GLOBAL P CAIXA'!I773="",L772*INFORMAÇÕES!$U$115,IF('ORÇ.GLOBAL P CAIXA'!I773="CF",L772,0))),0)</f>
        <v>0</v>
      </c>
      <c r="BB772" s="75" t="n">
        <f aca="false">IF(AP772&lt;&gt;AR772,(IF('ORÇ.GLOBAL P CAIXA'!I773="",L772*INFORMAÇÕES!$U$116,IF('ORÇ.GLOBAL P CAIXA'!I773="O",L772,0))),0)</f>
        <v>0</v>
      </c>
      <c r="BC772" s="731" t="n">
        <f aca="false">IF(E772&lt;&gt;0,L772,0)</f>
        <v>0</v>
      </c>
    </row>
    <row r="773" s="174" customFormat="true" ht="14.25" hidden="false" customHeight="false" outlineLevel="0" collapsed="false">
      <c r="A773" s="159" t="n">
        <v>763</v>
      </c>
      <c r="B773" s="160" t="n">
        <f aca="false">'ORÇ.REPROG. P CAIXA'!B775</f>
        <v>0</v>
      </c>
      <c r="C773" s="723" t="n">
        <f aca="false">'ORÇ.REPROG. P CAIXA'!C775</f>
        <v>0</v>
      </c>
      <c r="D773" s="162" t="n">
        <f aca="false">'ORÇ.REPROG. P CAIXA'!D775</f>
        <v>0</v>
      </c>
      <c r="E773" s="163" t="n">
        <f aca="false">IF('BM GLOBAL'!$P$1&lt;&gt;0,'ORÇ.REPROG. P CAIXA'!E775,'ORÇ.REPROG. P CAIXA'!H775)</f>
        <v>0</v>
      </c>
      <c r="F773" s="163" t="n">
        <f aca="false">IF('BM GLOBAL'!$P$1&lt;&gt;0,IF('ORÇ.GLOBAL P CAIXA'!K774=0,'ORÇ.GLOBAL EMPRESA'!G774,'ORÇ.GLOBAL P CAIXA'!F774),'ORÇ.REPROG. P CAIXA'!I775)</f>
        <v>0</v>
      </c>
      <c r="G773" s="163" t="n">
        <f aca="false">IF(E773&lt;&gt;0,ROUND(E773*F773,2),IF(AO773=0,(SUMIF('ORÇ.REPROG. P CAIXA'!$AC$13:$AC$1012,B773,$AO$11:$AO$1010)),AO773))</f>
        <v>0</v>
      </c>
      <c r="H773" s="163" t="n">
        <f aca="false">IF(J773&lt;&gt;0,IF(E773&lt;&gt;0,J773/F773,0),0)</f>
        <v>0</v>
      </c>
      <c r="I773" s="163" t="n">
        <f aca="false">IF(L773&lt;&gt;0,IF(E773&lt;&gt;0,L773/F773,0),0)</f>
        <v>0</v>
      </c>
      <c r="J773" s="163" t="n">
        <f aca="false">IF(E773&lt;&gt;0,ROUND(INDEX($P$11:$AM$1010,$A773,$L$1),2),IF(AX773=0,(SUMIF($AP$11:$AP$1010,B773,$AX$11:$AX$1010)),AX773))</f>
        <v>0</v>
      </c>
      <c r="K773" s="163" t="n">
        <f aca="false">IF(G773=0,0,(J773/G773)*100)</f>
        <v>0</v>
      </c>
      <c r="L773" s="163" t="n">
        <f aca="false">IF(E773&lt;&gt;0,ROUND(IF($L$1=1,SUM(P773),"0")+IF($L$1=2,SUM($P773:Q773),"0")+IF($L$1=3,SUM($P773:R773),"0")+IF($L$1=4,SUM($P773:S773),"0")+IF($L$1=5,SUM($P773:T773),"0")+IF($L$1=6,SUM($P773:U773),"0")+IF($L$1=7,SUM($P773:V773),"0")+IF($L$1=8,SUM($P773:W773),"0")+IF($L$1=9,SUM($P773:X773),"0")+IF($L$1=10,SUM($P773:Y773),"0")+IF($L$1=11,SUM($P773:Z773),"0")+IF($L$1=12,SUM($P773:AA773),"0")+IF($L$1=13,SUM($P773:AB773),"0")+IF($L$1=14,SUM($P773:AC773),"0")+IF($L$1=15,SUM($P773:AD773),"0")+IF($L$1=16,SUM($P773:AE773),"0")+IF($L$1=17,SUM($P773:AF773),"0")+IF($L$1=18,SUM($P773:AG773),"0")+IF($L$1=19,SUM($P773:AH773),"0")+IF($L$1=20,SUM($P773:AI773),"0")+IF($L$1=21,SUM($P773:AJ773),"0")+IF($L$1=22,SUM($P773:AK773),"0")+IF($L$1=23,SUM($P773:AL773),"0")+IF($L$1=24,SUM($P773:AM773),"0"),2),IF(BC773=0,(SUMIF($AP$11:$AP$1010,B773,$BC$11:$BC$1010)),BC773))</f>
        <v>0</v>
      </c>
      <c r="M773" s="163" t="n">
        <f aca="false">IF(G773=0,0,(L773/G773)*100)</f>
        <v>0</v>
      </c>
      <c r="N773" s="168" t="str">
        <f aca="false">IF(B773&gt;0,"ok","ocultar")</f>
        <v>ocultar</v>
      </c>
      <c r="O773" s="650"/>
      <c r="P773" s="724"/>
      <c r="Q773" s="725"/>
      <c r="R773" s="725"/>
      <c r="S773" s="725"/>
      <c r="T773" s="725"/>
      <c r="U773" s="725"/>
      <c r="V773" s="725"/>
      <c r="W773" s="725"/>
      <c r="X773" s="725"/>
      <c r="Y773" s="725"/>
      <c r="Z773" s="725"/>
      <c r="AA773" s="726"/>
      <c r="AB773" s="726"/>
      <c r="AC773" s="726"/>
      <c r="AD773" s="726"/>
      <c r="AE773" s="726"/>
      <c r="AF773" s="726"/>
      <c r="AG773" s="726"/>
      <c r="AH773" s="726"/>
      <c r="AI773" s="726"/>
      <c r="AJ773" s="726"/>
      <c r="AK773" s="726"/>
      <c r="AL773" s="726"/>
      <c r="AM773" s="727"/>
      <c r="AO773" s="728" t="n">
        <f aca="false">IF(E773&lt;&gt;0,G773,0)</f>
        <v>0</v>
      </c>
      <c r="AP773" s="157" t="n">
        <f aca="false">IF(B773=0,AP772,IF(ISNONTEXT(B773)=TRUE(),INT(B773),INT(LEFT(B773,FIND(".",B773)-1))))</f>
        <v>3</v>
      </c>
      <c r="AQ773" s="157" t="str">
        <f aca="false">IF(AQ774=1,1,IF(B773&lt;&gt;0,1,IF(C773&lt;&gt;0,1,IF(D773&lt;&gt;0,1,IF(E773&lt;&gt;0,1,"")))))</f>
        <v/>
      </c>
      <c r="AR773" s="157" t="str">
        <f aca="false">IF(AP773=0," ",IF(AP773&lt;&gt;AP772,AP773," "))</f>
        <v> </v>
      </c>
      <c r="AS773" s="732"/>
      <c r="AT773" s="730" t="n">
        <f aca="false">IF(AP773&lt;&gt;AR773,(IF('ORÇ.GLOBAL P CAIXA'!I774="",J773*(INFORMAÇÕES!$Q$99/INFORMAÇÕES!$Q$102),IF('ORÇ.GLOBAL P CAIXA'!I774="R",J773,0))),0)</f>
        <v>0</v>
      </c>
      <c r="AU773" s="75" t="n">
        <f aca="false">IF(AP773&lt;&gt;AR773,(IF('ORÇ.GLOBAL P CAIXA'!I774="",J773*(INFORMAÇÕES!$Q$100/INFORMAÇÕES!$Q$102),IF('ORÇ.GLOBAL P CAIXA'!I774="C",J773,0))),0)</f>
        <v>0</v>
      </c>
      <c r="AV773" s="75" t="n">
        <f aca="false">IF(AP773&lt;&gt;AR773,(IF('ORÇ.GLOBAL P CAIXA'!I774="",J773*INFORMAÇÕES!$U$115,IF('ORÇ.GLOBAL P CAIXA'!I774="CF",J773,0))),0)</f>
        <v>0</v>
      </c>
      <c r="AW773" s="75" t="n">
        <f aca="false">IF(AP773&lt;&gt;AR773,(IF('ORÇ.GLOBAL P CAIXA'!I774="",J773*INFORMAÇÕES!$U$116,IF('ORÇ.GLOBAL P CAIXA'!I774="O",J773,0))),0)</f>
        <v>0</v>
      </c>
      <c r="AX773" s="731" t="n">
        <f aca="false">IF(E773&lt;&gt;0,J773,0)</f>
        <v>0</v>
      </c>
      <c r="AY773" s="730" t="n">
        <f aca="false">IF(AP773&lt;&gt;AR773,(IF('ORÇ.GLOBAL P CAIXA'!I774="",L773*(INFORMAÇÕES!$Q$99/INFORMAÇÕES!$Q$102),IF('ORÇ.GLOBAL P CAIXA'!I774="R",L773,0))),0)</f>
        <v>0</v>
      </c>
      <c r="AZ773" s="75" t="n">
        <f aca="false">IF(AP773&lt;&gt;AR773,(IF('ORÇ.GLOBAL P CAIXA'!I774="",L773*(INFORMAÇÕES!$Q$100/INFORMAÇÕES!$Q$102),IF('ORÇ.GLOBAL P CAIXA'!I774="C",L773,0))),0)</f>
        <v>0</v>
      </c>
      <c r="BA773" s="75" t="n">
        <f aca="false">IF(AP773&lt;&gt;AR773,(IF('ORÇ.GLOBAL P CAIXA'!I774="",L773*INFORMAÇÕES!$U$115,IF('ORÇ.GLOBAL P CAIXA'!I774="CF",L773,0))),0)</f>
        <v>0</v>
      </c>
      <c r="BB773" s="75" t="n">
        <f aca="false">IF(AP773&lt;&gt;AR773,(IF('ORÇ.GLOBAL P CAIXA'!I774="",L773*INFORMAÇÕES!$U$116,IF('ORÇ.GLOBAL P CAIXA'!I774="O",L773,0))),0)</f>
        <v>0</v>
      </c>
      <c r="BC773" s="731" t="n">
        <f aca="false">IF(E773&lt;&gt;0,L773,0)</f>
        <v>0</v>
      </c>
    </row>
    <row r="774" s="174" customFormat="true" ht="14.25" hidden="false" customHeight="false" outlineLevel="0" collapsed="false">
      <c r="A774" s="159" t="n">
        <v>764</v>
      </c>
      <c r="B774" s="160" t="n">
        <f aca="false">'ORÇ.REPROG. P CAIXA'!B776</f>
        <v>0</v>
      </c>
      <c r="C774" s="723" t="n">
        <f aca="false">'ORÇ.REPROG. P CAIXA'!C776</f>
        <v>0</v>
      </c>
      <c r="D774" s="162" t="n">
        <f aca="false">'ORÇ.REPROG. P CAIXA'!D776</f>
        <v>0</v>
      </c>
      <c r="E774" s="163" t="n">
        <f aca="false">IF('BM GLOBAL'!$P$1&lt;&gt;0,'ORÇ.REPROG. P CAIXA'!E776,'ORÇ.REPROG. P CAIXA'!H776)</f>
        <v>0</v>
      </c>
      <c r="F774" s="163" t="n">
        <f aca="false">IF('BM GLOBAL'!$P$1&lt;&gt;0,IF('ORÇ.GLOBAL P CAIXA'!K775=0,'ORÇ.GLOBAL EMPRESA'!G775,'ORÇ.GLOBAL P CAIXA'!F775),'ORÇ.REPROG. P CAIXA'!I776)</f>
        <v>0</v>
      </c>
      <c r="G774" s="163" t="n">
        <f aca="false">IF(E774&lt;&gt;0,ROUND(E774*F774,2),IF(AO774=0,(SUMIF('ORÇ.REPROG. P CAIXA'!$AC$13:$AC$1012,B774,$AO$11:$AO$1010)),AO774))</f>
        <v>0</v>
      </c>
      <c r="H774" s="163" t="n">
        <f aca="false">IF(J774&lt;&gt;0,IF(E774&lt;&gt;0,J774/F774,0),0)</f>
        <v>0</v>
      </c>
      <c r="I774" s="163" t="n">
        <f aca="false">IF(L774&lt;&gt;0,IF(E774&lt;&gt;0,L774/F774,0),0)</f>
        <v>0</v>
      </c>
      <c r="J774" s="163" t="n">
        <f aca="false">IF(E774&lt;&gt;0,ROUND(INDEX($P$11:$AM$1010,$A774,$L$1),2),IF(AX774=0,(SUMIF($AP$11:$AP$1010,B774,$AX$11:$AX$1010)),AX774))</f>
        <v>0</v>
      </c>
      <c r="K774" s="163" t="n">
        <f aca="false">IF(G774=0,0,(J774/G774)*100)</f>
        <v>0</v>
      </c>
      <c r="L774" s="163" t="n">
        <f aca="false">IF(E774&lt;&gt;0,ROUND(IF($L$1=1,SUM(P774),"0")+IF($L$1=2,SUM($P774:Q774),"0")+IF($L$1=3,SUM($P774:R774),"0")+IF($L$1=4,SUM($P774:S774),"0")+IF($L$1=5,SUM($P774:T774),"0")+IF($L$1=6,SUM($P774:U774),"0")+IF($L$1=7,SUM($P774:V774),"0")+IF($L$1=8,SUM($P774:W774),"0")+IF($L$1=9,SUM($P774:X774),"0")+IF($L$1=10,SUM($P774:Y774),"0")+IF($L$1=11,SUM($P774:Z774),"0")+IF($L$1=12,SUM($P774:AA774),"0")+IF($L$1=13,SUM($P774:AB774),"0")+IF($L$1=14,SUM($P774:AC774),"0")+IF($L$1=15,SUM($P774:AD774),"0")+IF($L$1=16,SUM($P774:AE774),"0")+IF($L$1=17,SUM($P774:AF774),"0")+IF($L$1=18,SUM($P774:AG774),"0")+IF($L$1=19,SUM($P774:AH774),"0")+IF($L$1=20,SUM($P774:AI774),"0")+IF($L$1=21,SUM($P774:AJ774),"0")+IF($L$1=22,SUM($P774:AK774),"0")+IF($L$1=23,SUM($P774:AL774),"0")+IF($L$1=24,SUM($P774:AM774),"0"),2),IF(BC774=0,(SUMIF($AP$11:$AP$1010,B774,$BC$11:$BC$1010)),BC774))</f>
        <v>0</v>
      </c>
      <c r="M774" s="163" t="n">
        <f aca="false">IF(G774=0,0,(L774/G774)*100)</f>
        <v>0</v>
      </c>
      <c r="N774" s="168" t="str">
        <f aca="false">IF(B774&gt;0,"ok","ocultar")</f>
        <v>ocultar</v>
      </c>
      <c r="O774" s="650"/>
      <c r="P774" s="724"/>
      <c r="Q774" s="725"/>
      <c r="R774" s="725"/>
      <c r="S774" s="725"/>
      <c r="T774" s="725"/>
      <c r="U774" s="725"/>
      <c r="V774" s="725"/>
      <c r="W774" s="725"/>
      <c r="X774" s="725"/>
      <c r="Y774" s="725"/>
      <c r="Z774" s="725"/>
      <c r="AA774" s="726"/>
      <c r="AB774" s="726"/>
      <c r="AC774" s="726"/>
      <c r="AD774" s="726"/>
      <c r="AE774" s="726"/>
      <c r="AF774" s="726"/>
      <c r="AG774" s="726"/>
      <c r="AH774" s="726"/>
      <c r="AI774" s="726"/>
      <c r="AJ774" s="726"/>
      <c r="AK774" s="726"/>
      <c r="AL774" s="726"/>
      <c r="AM774" s="727"/>
      <c r="AO774" s="728" t="n">
        <f aca="false">IF(E774&lt;&gt;0,G774,0)</f>
        <v>0</v>
      </c>
      <c r="AP774" s="157" t="n">
        <f aca="false">IF(B774=0,AP773,IF(ISNONTEXT(B774)=TRUE(),INT(B774),INT(LEFT(B774,FIND(".",B774)-1))))</f>
        <v>3</v>
      </c>
      <c r="AQ774" s="157" t="str">
        <f aca="false">IF(AQ775=1,1,IF(B774&lt;&gt;0,1,IF(C774&lt;&gt;0,1,IF(D774&lt;&gt;0,1,IF(E774&lt;&gt;0,1,"")))))</f>
        <v/>
      </c>
      <c r="AR774" s="157" t="str">
        <f aca="false">IF(AP774=0," ",IF(AP774&lt;&gt;AP773,AP774," "))</f>
        <v> </v>
      </c>
      <c r="AS774" s="732"/>
      <c r="AT774" s="730" t="n">
        <f aca="false">IF(AP774&lt;&gt;AR774,(IF('ORÇ.GLOBAL P CAIXA'!I775="",J774*(INFORMAÇÕES!$Q$99/INFORMAÇÕES!$Q$102),IF('ORÇ.GLOBAL P CAIXA'!I775="R",J774,0))),0)</f>
        <v>0</v>
      </c>
      <c r="AU774" s="75" t="n">
        <f aca="false">IF(AP774&lt;&gt;AR774,(IF('ORÇ.GLOBAL P CAIXA'!I775="",J774*(INFORMAÇÕES!$Q$100/INFORMAÇÕES!$Q$102),IF('ORÇ.GLOBAL P CAIXA'!I775="C",J774,0))),0)</f>
        <v>0</v>
      </c>
      <c r="AV774" s="75" t="n">
        <f aca="false">IF(AP774&lt;&gt;AR774,(IF('ORÇ.GLOBAL P CAIXA'!I775="",J774*INFORMAÇÕES!$U$115,IF('ORÇ.GLOBAL P CAIXA'!I775="CF",J774,0))),0)</f>
        <v>0</v>
      </c>
      <c r="AW774" s="75" t="n">
        <f aca="false">IF(AP774&lt;&gt;AR774,(IF('ORÇ.GLOBAL P CAIXA'!I775="",J774*INFORMAÇÕES!$U$116,IF('ORÇ.GLOBAL P CAIXA'!I775="O",J774,0))),0)</f>
        <v>0</v>
      </c>
      <c r="AX774" s="731" t="n">
        <f aca="false">IF(E774&lt;&gt;0,J774,0)</f>
        <v>0</v>
      </c>
      <c r="AY774" s="730" t="n">
        <f aca="false">IF(AP774&lt;&gt;AR774,(IF('ORÇ.GLOBAL P CAIXA'!I775="",L774*(INFORMAÇÕES!$Q$99/INFORMAÇÕES!$Q$102),IF('ORÇ.GLOBAL P CAIXA'!I775="R",L774,0))),0)</f>
        <v>0</v>
      </c>
      <c r="AZ774" s="75" t="n">
        <f aca="false">IF(AP774&lt;&gt;AR774,(IF('ORÇ.GLOBAL P CAIXA'!I775="",L774*(INFORMAÇÕES!$Q$100/INFORMAÇÕES!$Q$102),IF('ORÇ.GLOBAL P CAIXA'!I775="C",L774,0))),0)</f>
        <v>0</v>
      </c>
      <c r="BA774" s="75" t="n">
        <f aca="false">IF(AP774&lt;&gt;AR774,(IF('ORÇ.GLOBAL P CAIXA'!I775="",L774*INFORMAÇÕES!$U$115,IF('ORÇ.GLOBAL P CAIXA'!I775="CF",L774,0))),0)</f>
        <v>0</v>
      </c>
      <c r="BB774" s="75" t="n">
        <f aca="false">IF(AP774&lt;&gt;AR774,(IF('ORÇ.GLOBAL P CAIXA'!I775="",L774*INFORMAÇÕES!$U$116,IF('ORÇ.GLOBAL P CAIXA'!I775="O",L774,0))),0)</f>
        <v>0</v>
      </c>
      <c r="BC774" s="731" t="n">
        <f aca="false">IF(E774&lt;&gt;0,L774,0)</f>
        <v>0</v>
      </c>
    </row>
    <row r="775" s="174" customFormat="true" ht="14.25" hidden="false" customHeight="false" outlineLevel="0" collapsed="false">
      <c r="A775" s="159" t="n">
        <v>765</v>
      </c>
      <c r="B775" s="160" t="n">
        <f aca="false">'ORÇ.REPROG. P CAIXA'!B777</f>
        <v>0</v>
      </c>
      <c r="C775" s="723" t="n">
        <f aca="false">'ORÇ.REPROG. P CAIXA'!C777</f>
        <v>0</v>
      </c>
      <c r="D775" s="162" t="n">
        <f aca="false">'ORÇ.REPROG. P CAIXA'!D777</f>
        <v>0</v>
      </c>
      <c r="E775" s="163" t="n">
        <f aca="false">IF('BM GLOBAL'!$P$1&lt;&gt;0,'ORÇ.REPROG. P CAIXA'!E777,'ORÇ.REPROG. P CAIXA'!H777)</f>
        <v>0</v>
      </c>
      <c r="F775" s="163" t="n">
        <f aca="false">IF('BM GLOBAL'!$P$1&lt;&gt;0,IF('ORÇ.GLOBAL P CAIXA'!K776=0,'ORÇ.GLOBAL EMPRESA'!G776,'ORÇ.GLOBAL P CAIXA'!F776),'ORÇ.REPROG. P CAIXA'!I777)</f>
        <v>0</v>
      </c>
      <c r="G775" s="163" t="n">
        <f aca="false">IF(E775&lt;&gt;0,ROUND(E775*F775,2),IF(AO775=0,(SUMIF('ORÇ.REPROG. P CAIXA'!$AC$13:$AC$1012,B775,$AO$11:$AO$1010)),AO775))</f>
        <v>0</v>
      </c>
      <c r="H775" s="163" t="n">
        <f aca="false">IF(J775&lt;&gt;0,IF(E775&lt;&gt;0,J775/F775,0),0)</f>
        <v>0</v>
      </c>
      <c r="I775" s="163" t="n">
        <f aca="false">IF(L775&lt;&gt;0,IF(E775&lt;&gt;0,L775/F775,0),0)</f>
        <v>0</v>
      </c>
      <c r="J775" s="163" t="n">
        <f aca="false">IF(E775&lt;&gt;0,ROUND(INDEX($P$11:$AM$1010,$A775,$L$1),2),IF(AX775=0,(SUMIF($AP$11:$AP$1010,B775,$AX$11:$AX$1010)),AX775))</f>
        <v>0</v>
      </c>
      <c r="K775" s="163" t="n">
        <f aca="false">IF(G775=0,0,(J775/G775)*100)</f>
        <v>0</v>
      </c>
      <c r="L775" s="163" t="n">
        <f aca="false">IF(E775&lt;&gt;0,ROUND(IF($L$1=1,SUM(P775),"0")+IF($L$1=2,SUM($P775:Q775),"0")+IF($L$1=3,SUM($P775:R775),"0")+IF($L$1=4,SUM($P775:S775),"0")+IF($L$1=5,SUM($P775:T775),"0")+IF($L$1=6,SUM($P775:U775),"0")+IF($L$1=7,SUM($P775:V775),"0")+IF($L$1=8,SUM($P775:W775),"0")+IF($L$1=9,SUM($P775:X775),"0")+IF($L$1=10,SUM($P775:Y775),"0")+IF($L$1=11,SUM($P775:Z775),"0")+IF($L$1=12,SUM($P775:AA775),"0")+IF($L$1=13,SUM($P775:AB775),"0")+IF($L$1=14,SUM($P775:AC775),"0")+IF($L$1=15,SUM($P775:AD775),"0")+IF($L$1=16,SUM($P775:AE775),"0")+IF($L$1=17,SUM($P775:AF775),"0")+IF($L$1=18,SUM($P775:AG775),"0")+IF($L$1=19,SUM($P775:AH775),"0")+IF($L$1=20,SUM($P775:AI775),"0")+IF($L$1=21,SUM($P775:AJ775),"0")+IF($L$1=22,SUM($P775:AK775),"0")+IF($L$1=23,SUM($P775:AL775),"0")+IF($L$1=24,SUM($P775:AM775),"0"),2),IF(BC775=0,(SUMIF($AP$11:$AP$1010,B775,$BC$11:$BC$1010)),BC775))</f>
        <v>0</v>
      </c>
      <c r="M775" s="163" t="n">
        <f aca="false">IF(G775=0,0,(L775/G775)*100)</f>
        <v>0</v>
      </c>
      <c r="N775" s="168" t="str">
        <f aca="false">IF(B775&gt;0,"ok","ocultar")</f>
        <v>ocultar</v>
      </c>
      <c r="O775" s="650"/>
      <c r="P775" s="724"/>
      <c r="Q775" s="725"/>
      <c r="R775" s="725"/>
      <c r="S775" s="725"/>
      <c r="T775" s="725"/>
      <c r="U775" s="725"/>
      <c r="V775" s="725"/>
      <c r="W775" s="725"/>
      <c r="X775" s="725"/>
      <c r="Y775" s="725"/>
      <c r="Z775" s="725"/>
      <c r="AA775" s="726"/>
      <c r="AB775" s="726"/>
      <c r="AC775" s="726"/>
      <c r="AD775" s="726"/>
      <c r="AE775" s="726"/>
      <c r="AF775" s="726"/>
      <c r="AG775" s="726"/>
      <c r="AH775" s="726"/>
      <c r="AI775" s="726"/>
      <c r="AJ775" s="726"/>
      <c r="AK775" s="726"/>
      <c r="AL775" s="726"/>
      <c r="AM775" s="727"/>
      <c r="AO775" s="728" t="n">
        <f aca="false">IF(E775&lt;&gt;0,G775,0)</f>
        <v>0</v>
      </c>
      <c r="AP775" s="157" t="n">
        <f aca="false">IF(B775=0,AP774,IF(ISNONTEXT(B775)=TRUE(),INT(B775),INT(LEFT(B775,FIND(".",B775)-1))))</f>
        <v>3</v>
      </c>
      <c r="AQ775" s="157" t="str">
        <f aca="false">IF(AQ776=1,1,IF(B775&lt;&gt;0,1,IF(C775&lt;&gt;0,1,IF(D775&lt;&gt;0,1,IF(E775&lt;&gt;0,1,"")))))</f>
        <v/>
      </c>
      <c r="AR775" s="157" t="str">
        <f aca="false">IF(AP775=0," ",IF(AP775&lt;&gt;AP774,AP775," "))</f>
        <v> </v>
      </c>
      <c r="AS775" s="732"/>
      <c r="AT775" s="730" t="n">
        <f aca="false">IF(AP775&lt;&gt;AR775,(IF('ORÇ.GLOBAL P CAIXA'!I776="",J775*(INFORMAÇÕES!$Q$99/INFORMAÇÕES!$Q$102),IF('ORÇ.GLOBAL P CAIXA'!I776="R",J775,0))),0)</f>
        <v>0</v>
      </c>
      <c r="AU775" s="75" t="n">
        <f aca="false">IF(AP775&lt;&gt;AR775,(IF('ORÇ.GLOBAL P CAIXA'!I776="",J775*(INFORMAÇÕES!$Q$100/INFORMAÇÕES!$Q$102),IF('ORÇ.GLOBAL P CAIXA'!I776="C",J775,0))),0)</f>
        <v>0</v>
      </c>
      <c r="AV775" s="75" t="n">
        <f aca="false">IF(AP775&lt;&gt;AR775,(IF('ORÇ.GLOBAL P CAIXA'!I776="",J775*INFORMAÇÕES!$U$115,IF('ORÇ.GLOBAL P CAIXA'!I776="CF",J775,0))),0)</f>
        <v>0</v>
      </c>
      <c r="AW775" s="75" t="n">
        <f aca="false">IF(AP775&lt;&gt;AR775,(IF('ORÇ.GLOBAL P CAIXA'!I776="",J775*INFORMAÇÕES!$U$116,IF('ORÇ.GLOBAL P CAIXA'!I776="O",J775,0))),0)</f>
        <v>0</v>
      </c>
      <c r="AX775" s="731" t="n">
        <f aca="false">IF(E775&lt;&gt;0,J775,0)</f>
        <v>0</v>
      </c>
      <c r="AY775" s="730" t="n">
        <f aca="false">IF(AP775&lt;&gt;AR775,(IF('ORÇ.GLOBAL P CAIXA'!I776="",L775*(INFORMAÇÕES!$Q$99/INFORMAÇÕES!$Q$102),IF('ORÇ.GLOBAL P CAIXA'!I776="R",L775,0))),0)</f>
        <v>0</v>
      </c>
      <c r="AZ775" s="75" t="n">
        <f aca="false">IF(AP775&lt;&gt;AR775,(IF('ORÇ.GLOBAL P CAIXA'!I776="",L775*(INFORMAÇÕES!$Q$100/INFORMAÇÕES!$Q$102),IF('ORÇ.GLOBAL P CAIXA'!I776="C",L775,0))),0)</f>
        <v>0</v>
      </c>
      <c r="BA775" s="75" t="n">
        <f aca="false">IF(AP775&lt;&gt;AR775,(IF('ORÇ.GLOBAL P CAIXA'!I776="",L775*INFORMAÇÕES!$U$115,IF('ORÇ.GLOBAL P CAIXA'!I776="CF",L775,0))),0)</f>
        <v>0</v>
      </c>
      <c r="BB775" s="75" t="n">
        <f aca="false">IF(AP775&lt;&gt;AR775,(IF('ORÇ.GLOBAL P CAIXA'!I776="",L775*INFORMAÇÕES!$U$116,IF('ORÇ.GLOBAL P CAIXA'!I776="O",L775,0))),0)</f>
        <v>0</v>
      </c>
      <c r="BC775" s="731" t="n">
        <f aca="false">IF(E775&lt;&gt;0,L775,0)</f>
        <v>0</v>
      </c>
    </row>
    <row r="776" s="174" customFormat="true" ht="14.25" hidden="false" customHeight="false" outlineLevel="0" collapsed="false">
      <c r="A776" s="159" t="n">
        <v>766</v>
      </c>
      <c r="B776" s="160" t="n">
        <f aca="false">'ORÇ.REPROG. P CAIXA'!B778</f>
        <v>0</v>
      </c>
      <c r="C776" s="723" t="n">
        <f aca="false">'ORÇ.REPROG. P CAIXA'!C778</f>
        <v>0</v>
      </c>
      <c r="D776" s="162" t="n">
        <f aca="false">'ORÇ.REPROG. P CAIXA'!D778</f>
        <v>0</v>
      </c>
      <c r="E776" s="163" t="n">
        <f aca="false">IF('BM GLOBAL'!$P$1&lt;&gt;0,'ORÇ.REPROG. P CAIXA'!E778,'ORÇ.REPROG. P CAIXA'!H778)</f>
        <v>0</v>
      </c>
      <c r="F776" s="163" t="n">
        <f aca="false">IF('BM GLOBAL'!$P$1&lt;&gt;0,IF('ORÇ.GLOBAL P CAIXA'!K777=0,'ORÇ.GLOBAL EMPRESA'!G777,'ORÇ.GLOBAL P CAIXA'!F777),'ORÇ.REPROG. P CAIXA'!I778)</f>
        <v>0</v>
      </c>
      <c r="G776" s="163" t="n">
        <f aca="false">IF(E776&lt;&gt;0,ROUND(E776*F776,2),IF(AO776=0,(SUMIF('ORÇ.REPROG. P CAIXA'!$AC$13:$AC$1012,B776,$AO$11:$AO$1010)),AO776))</f>
        <v>0</v>
      </c>
      <c r="H776" s="163" t="n">
        <f aca="false">IF(J776&lt;&gt;0,IF(E776&lt;&gt;0,J776/F776,0),0)</f>
        <v>0</v>
      </c>
      <c r="I776" s="163" t="n">
        <f aca="false">IF(L776&lt;&gt;0,IF(E776&lt;&gt;0,L776/F776,0),0)</f>
        <v>0</v>
      </c>
      <c r="J776" s="163" t="n">
        <f aca="false">IF(E776&lt;&gt;0,ROUND(INDEX($P$11:$AM$1010,$A776,$L$1),2),IF(AX776=0,(SUMIF($AP$11:$AP$1010,B776,$AX$11:$AX$1010)),AX776))</f>
        <v>0</v>
      </c>
      <c r="K776" s="163" t="n">
        <f aca="false">IF(G776=0,0,(J776/G776)*100)</f>
        <v>0</v>
      </c>
      <c r="L776" s="163" t="n">
        <f aca="false">IF(E776&lt;&gt;0,ROUND(IF($L$1=1,SUM(P776),"0")+IF($L$1=2,SUM($P776:Q776),"0")+IF($L$1=3,SUM($P776:R776),"0")+IF($L$1=4,SUM($P776:S776),"0")+IF($L$1=5,SUM($P776:T776),"0")+IF($L$1=6,SUM($P776:U776),"0")+IF($L$1=7,SUM($P776:V776),"0")+IF($L$1=8,SUM($P776:W776),"0")+IF($L$1=9,SUM($P776:X776),"0")+IF($L$1=10,SUM($P776:Y776),"0")+IF($L$1=11,SUM($P776:Z776),"0")+IF($L$1=12,SUM($P776:AA776),"0")+IF($L$1=13,SUM($P776:AB776),"0")+IF($L$1=14,SUM($P776:AC776),"0")+IF($L$1=15,SUM($P776:AD776),"0")+IF($L$1=16,SUM($P776:AE776),"0")+IF($L$1=17,SUM($P776:AF776),"0")+IF($L$1=18,SUM($P776:AG776),"0")+IF($L$1=19,SUM($P776:AH776),"0")+IF($L$1=20,SUM($P776:AI776),"0")+IF($L$1=21,SUM($P776:AJ776),"0")+IF($L$1=22,SUM($P776:AK776),"0")+IF($L$1=23,SUM($P776:AL776),"0")+IF($L$1=24,SUM($P776:AM776),"0"),2),IF(BC776=0,(SUMIF($AP$11:$AP$1010,B776,$BC$11:$BC$1010)),BC776))</f>
        <v>0</v>
      </c>
      <c r="M776" s="163" t="n">
        <f aca="false">IF(G776=0,0,(L776/G776)*100)</f>
        <v>0</v>
      </c>
      <c r="N776" s="168" t="str">
        <f aca="false">IF(B776&gt;0,"ok","ocultar")</f>
        <v>ocultar</v>
      </c>
      <c r="O776" s="650"/>
      <c r="P776" s="724"/>
      <c r="Q776" s="725"/>
      <c r="R776" s="725"/>
      <c r="S776" s="725"/>
      <c r="T776" s="725"/>
      <c r="U776" s="725"/>
      <c r="V776" s="725"/>
      <c r="W776" s="725"/>
      <c r="X776" s="725"/>
      <c r="Y776" s="725"/>
      <c r="Z776" s="725"/>
      <c r="AA776" s="726"/>
      <c r="AB776" s="726"/>
      <c r="AC776" s="726"/>
      <c r="AD776" s="726"/>
      <c r="AE776" s="726"/>
      <c r="AF776" s="726"/>
      <c r="AG776" s="726"/>
      <c r="AH776" s="726"/>
      <c r="AI776" s="726"/>
      <c r="AJ776" s="726"/>
      <c r="AK776" s="726"/>
      <c r="AL776" s="726"/>
      <c r="AM776" s="727"/>
      <c r="AO776" s="728" t="n">
        <f aca="false">IF(E776&lt;&gt;0,G776,0)</f>
        <v>0</v>
      </c>
      <c r="AP776" s="157" t="n">
        <f aca="false">IF(B776=0,AP775,IF(ISNONTEXT(B776)=TRUE(),INT(B776),INT(LEFT(B776,FIND(".",B776)-1))))</f>
        <v>3</v>
      </c>
      <c r="AQ776" s="157" t="str">
        <f aca="false">IF(AQ777=1,1,IF(B776&lt;&gt;0,1,IF(C776&lt;&gt;0,1,IF(D776&lt;&gt;0,1,IF(E776&lt;&gt;0,1,"")))))</f>
        <v/>
      </c>
      <c r="AR776" s="157" t="str">
        <f aca="false">IF(AP776=0," ",IF(AP776&lt;&gt;AP775,AP776," "))</f>
        <v> </v>
      </c>
      <c r="AS776" s="732"/>
      <c r="AT776" s="730" t="n">
        <f aca="false">IF(AP776&lt;&gt;AR776,(IF('ORÇ.GLOBAL P CAIXA'!I777="",J776*(INFORMAÇÕES!$Q$99/INFORMAÇÕES!$Q$102),IF('ORÇ.GLOBAL P CAIXA'!I777="R",J776,0))),0)</f>
        <v>0</v>
      </c>
      <c r="AU776" s="75" t="n">
        <f aca="false">IF(AP776&lt;&gt;AR776,(IF('ORÇ.GLOBAL P CAIXA'!I777="",J776*(INFORMAÇÕES!$Q$100/INFORMAÇÕES!$Q$102),IF('ORÇ.GLOBAL P CAIXA'!I777="C",J776,0))),0)</f>
        <v>0</v>
      </c>
      <c r="AV776" s="75" t="n">
        <f aca="false">IF(AP776&lt;&gt;AR776,(IF('ORÇ.GLOBAL P CAIXA'!I777="",J776*INFORMAÇÕES!$U$115,IF('ORÇ.GLOBAL P CAIXA'!I777="CF",J776,0))),0)</f>
        <v>0</v>
      </c>
      <c r="AW776" s="75" t="n">
        <f aca="false">IF(AP776&lt;&gt;AR776,(IF('ORÇ.GLOBAL P CAIXA'!I777="",J776*INFORMAÇÕES!$U$116,IF('ORÇ.GLOBAL P CAIXA'!I777="O",J776,0))),0)</f>
        <v>0</v>
      </c>
      <c r="AX776" s="731" t="n">
        <f aca="false">IF(E776&lt;&gt;0,J776,0)</f>
        <v>0</v>
      </c>
      <c r="AY776" s="730" t="n">
        <f aca="false">IF(AP776&lt;&gt;AR776,(IF('ORÇ.GLOBAL P CAIXA'!I777="",L776*(INFORMAÇÕES!$Q$99/INFORMAÇÕES!$Q$102),IF('ORÇ.GLOBAL P CAIXA'!I777="R",L776,0))),0)</f>
        <v>0</v>
      </c>
      <c r="AZ776" s="75" t="n">
        <f aca="false">IF(AP776&lt;&gt;AR776,(IF('ORÇ.GLOBAL P CAIXA'!I777="",L776*(INFORMAÇÕES!$Q$100/INFORMAÇÕES!$Q$102),IF('ORÇ.GLOBAL P CAIXA'!I777="C",L776,0))),0)</f>
        <v>0</v>
      </c>
      <c r="BA776" s="75" t="n">
        <f aca="false">IF(AP776&lt;&gt;AR776,(IF('ORÇ.GLOBAL P CAIXA'!I777="",L776*INFORMAÇÕES!$U$115,IF('ORÇ.GLOBAL P CAIXA'!I777="CF",L776,0))),0)</f>
        <v>0</v>
      </c>
      <c r="BB776" s="75" t="n">
        <f aca="false">IF(AP776&lt;&gt;AR776,(IF('ORÇ.GLOBAL P CAIXA'!I777="",L776*INFORMAÇÕES!$U$116,IF('ORÇ.GLOBAL P CAIXA'!I777="O",L776,0))),0)</f>
        <v>0</v>
      </c>
      <c r="BC776" s="731" t="n">
        <f aca="false">IF(E776&lt;&gt;0,L776,0)</f>
        <v>0</v>
      </c>
    </row>
    <row r="777" s="174" customFormat="true" ht="14.25" hidden="false" customHeight="false" outlineLevel="0" collapsed="false">
      <c r="A777" s="159" t="n">
        <v>767</v>
      </c>
      <c r="B777" s="160" t="n">
        <f aca="false">'ORÇ.REPROG. P CAIXA'!B779</f>
        <v>0</v>
      </c>
      <c r="C777" s="723" t="n">
        <f aca="false">'ORÇ.REPROG. P CAIXA'!C779</f>
        <v>0</v>
      </c>
      <c r="D777" s="162" t="n">
        <f aca="false">'ORÇ.REPROG. P CAIXA'!D779</f>
        <v>0</v>
      </c>
      <c r="E777" s="163" t="n">
        <f aca="false">IF('BM GLOBAL'!$P$1&lt;&gt;0,'ORÇ.REPROG. P CAIXA'!E779,'ORÇ.REPROG. P CAIXA'!H779)</f>
        <v>0</v>
      </c>
      <c r="F777" s="163" t="n">
        <f aca="false">IF('BM GLOBAL'!$P$1&lt;&gt;0,IF('ORÇ.GLOBAL P CAIXA'!K778=0,'ORÇ.GLOBAL EMPRESA'!G778,'ORÇ.GLOBAL P CAIXA'!F778),'ORÇ.REPROG. P CAIXA'!I779)</f>
        <v>0</v>
      </c>
      <c r="G777" s="163" t="n">
        <f aca="false">IF(E777&lt;&gt;0,ROUND(E777*F777,2),IF(AO777=0,(SUMIF('ORÇ.REPROG. P CAIXA'!$AC$13:$AC$1012,B777,$AO$11:$AO$1010)),AO777))</f>
        <v>0</v>
      </c>
      <c r="H777" s="163" t="n">
        <f aca="false">IF(J777&lt;&gt;0,IF(E777&lt;&gt;0,J777/F777,0),0)</f>
        <v>0</v>
      </c>
      <c r="I777" s="163" t="n">
        <f aca="false">IF(L777&lt;&gt;0,IF(E777&lt;&gt;0,L777/F777,0),0)</f>
        <v>0</v>
      </c>
      <c r="J777" s="163" t="n">
        <f aca="false">IF(E777&lt;&gt;0,ROUND(INDEX($P$11:$AM$1010,$A777,$L$1),2),IF(AX777=0,(SUMIF($AP$11:$AP$1010,B777,$AX$11:$AX$1010)),AX777))</f>
        <v>0</v>
      </c>
      <c r="K777" s="163" t="n">
        <f aca="false">IF(G777=0,0,(J777/G777)*100)</f>
        <v>0</v>
      </c>
      <c r="L777" s="163" t="n">
        <f aca="false">IF(E777&lt;&gt;0,ROUND(IF($L$1=1,SUM(P777),"0")+IF($L$1=2,SUM($P777:Q777),"0")+IF($L$1=3,SUM($P777:R777),"0")+IF($L$1=4,SUM($P777:S777),"0")+IF($L$1=5,SUM($P777:T777),"0")+IF($L$1=6,SUM($P777:U777),"0")+IF($L$1=7,SUM($P777:V777),"0")+IF($L$1=8,SUM($P777:W777),"0")+IF($L$1=9,SUM($P777:X777),"0")+IF($L$1=10,SUM($P777:Y777),"0")+IF($L$1=11,SUM($P777:Z777),"0")+IF($L$1=12,SUM($P777:AA777),"0")+IF($L$1=13,SUM($P777:AB777),"0")+IF($L$1=14,SUM($P777:AC777),"0")+IF($L$1=15,SUM($P777:AD777),"0")+IF($L$1=16,SUM($P777:AE777),"0")+IF($L$1=17,SUM($P777:AF777),"0")+IF($L$1=18,SUM($P777:AG777),"0")+IF($L$1=19,SUM($P777:AH777),"0")+IF($L$1=20,SUM($P777:AI777),"0")+IF($L$1=21,SUM($P777:AJ777),"0")+IF($L$1=22,SUM($P777:AK777),"0")+IF($L$1=23,SUM($P777:AL777),"0")+IF($L$1=24,SUM($P777:AM777),"0"),2),IF(BC777=0,(SUMIF($AP$11:$AP$1010,B777,$BC$11:$BC$1010)),BC777))</f>
        <v>0</v>
      </c>
      <c r="M777" s="163" t="n">
        <f aca="false">IF(G777=0,0,(L777/G777)*100)</f>
        <v>0</v>
      </c>
      <c r="N777" s="168" t="str">
        <f aca="false">IF(B777&gt;0,"ok","ocultar")</f>
        <v>ocultar</v>
      </c>
      <c r="O777" s="650"/>
      <c r="P777" s="724"/>
      <c r="Q777" s="725"/>
      <c r="R777" s="725"/>
      <c r="S777" s="725"/>
      <c r="T777" s="725"/>
      <c r="U777" s="725"/>
      <c r="V777" s="725"/>
      <c r="W777" s="725"/>
      <c r="X777" s="725"/>
      <c r="Y777" s="725"/>
      <c r="Z777" s="725"/>
      <c r="AA777" s="726"/>
      <c r="AB777" s="726"/>
      <c r="AC777" s="726"/>
      <c r="AD777" s="726"/>
      <c r="AE777" s="726"/>
      <c r="AF777" s="726"/>
      <c r="AG777" s="726"/>
      <c r="AH777" s="726"/>
      <c r="AI777" s="726"/>
      <c r="AJ777" s="726"/>
      <c r="AK777" s="726"/>
      <c r="AL777" s="726"/>
      <c r="AM777" s="727"/>
      <c r="AO777" s="728" t="n">
        <f aca="false">IF(E777&lt;&gt;0,G777,0)</f>
        <v>0</v>
      </c>
      <c r="AP777" s="157" t="n">
        <f aca="false">IF(B777=0,AP776,IF(ISNONTEXT(B777)=TRUE(),INT(B777),INT(LEFT(B777,FIND(".",B777)-1))))</f>
        <v>3</v>
      </c>
      <c r="AQ777" s="157" t="str">
        <f aca="false">IF(AQ778=1,1,IF(B777&lt;&gt;0,1,IF(C777&lt;&gt;0,1,IF(D777&lt;&gt;0,1,IF(E777&lt;&gt;0,1,"")))))</f>
        <v/>
      </c>
      <c r="AR777" s="157" t="str">
        <f aca="false">IF(AP777=0," ",IF(AP777&lt;&gt;AP776,AP777," "))</f>
        <v> </v>
      </c>
      <c r="AS777" s="732"/>
      <c r="AT777" s="730" t="n">
        <f aca="false">IF(AP777&lt;&gt;AR777,(IF('ORÇ.GLOBAL P CAIXA'!I778="",J777*(INFORMAÇÕES!$Q$99/INFORMAÇÕES!$Q$102),IF('ORÇ.GLOBAL P CAIXA'!I778="R",J777,0))),0)</f>
        <v>0</v>
      </c>
      <c r="AU777" s="75" t="n">
        <f aca="false">IF(AP777&lt;&gt;AR777,(IF('ORÇ.GLOBAL P CAIXA'!I778="",J777*(INFORMAÇÕES!$Q$100/INFORMAÇÕES!$Q$102),IF('ORÇ.GLOBAL P CAIXA'!I778="C",J777,0))),0)</f>
        <v>0</v>
      </c>
      <c r="AV777" s="75" t="n">
        <f aca="false">IF(AP777&lt;&gt;AR777,(IF('ORÇ.GLOBAL P CAIXA'!I778="",J777*INFORMAÇÕES!$U$115,IF('ORÇ.GLOBAL P CAIXA'!I778="CF",J777,0))),0)</f>
        <v>0</v>
      </c>
      <c r="AW777" s="75" t="n">
        <f aca="false">IF(AP777&lt;&gt;AR777,(IF('ORÇ.GLOBAL P CAIXA'!I778="",J777*INFORMAÇÕES!$U$116,IF('ORÇ.GLOBAL P CAIXA'!I778="O",J777,0))),0)</f>
        <v>0</v>
      </c>
      <c r="AX777" s="731" t="n">
        <f aca="false">IF(E777&lt;&gt;0,J777,0)</f>
        <v>0</v>
      </c>
      <c r="AY777" s="730" t="n">
        <f aca="false">IF(AP777&lt;&gt;AR777,(IF('ORÇ.GLOBAL P CAIXA'!I778="",L777*(INFORMAÇÕES!$Q$99/INFORMAÇÕES!$Q$102),IF('ORÇ.GLOBAL P CAIXA'!I778="R",L777,0))),0)</f>
        <v>0</v>
      </c>
      <c r="AZ777" s="75" t="n">
        <f aca="false">IF(AP777&lt;&gt;AR777,(IF('ORÇ.GLOBAL P CAIXA'!I778="",L777*(INFORMAÇÕES!$Q$100/INFORMAÇÕES!$Q$102),IF('ORÇ.GLOBAL P CAIXA'!I778="C",L777,0))),0)</f>
        <v>0</v>
      </c>
      <c r="BA777" s="75" t="n">
        <f aca="false">IF(AP777&lt;&gt;AR777,(IF('ORÇ.GLOBAL P CAIXA'!I778="",L777*INFORMAÇÕES!$U$115,IF('ORÇ.GLOBAL P CAIXA'!I778="CF",L777,0))),0)</f>
        <v>0</v>
      </c>
      <c r="BB777" s="75" t="n">
        <f aca="false">IF(AP777&lt;&gt;AR777,(IF('ORÇ.GLOBAL P CAIXA'!I778="",L777*INFORMAÇÕES!$U$116,IF('ORÇ.GLOBAL P CAIXA'!I778="O",L777,0))),0)</f>
        <v>0</v>
      </c>
      <c r="BC777" s="731" t="n">
        <f aca="false">IF(E777&lt;&gt;0,L777,0)</f>
        <v>0</v>
      </c>
    </row>
    <row r="778" s="174" customFormat="true" ht="14.25" hidden="false" customHeight="false" outlineLevel="0" collapsed="false">
      <c r="A778" s="159" t="n">
        <v>768</v>
      </c>
      <c r="B778" s="160" t="n">
        <f aca="false">'ORÇ.REPROG. P CAIXA'!B780</f>
        <v>0</v>
      </c>
      <c r="C778" s="723" t="n">
        <f aca="false">'ORÇ.REPROG. P CAIXA'!C780</f>
        <v>0</v>
      </c>
      <c r="D778" s="162" t="n">
        <f aca="false">'ORÇ.REPROG. P CAIXA'!D780</f>
        <v>0</v>
      </c>
      <c r="E778" s="163" t="n">
        <f aca="false">IF('BM GLOBAL'!$P$1&lt;&gt;0,'ORÇ.REPROG. P CAIXA'!E780,'ORÇ.REPROG. P CAIXA'!H780)</f>
        <v>0</v>
      </c>
      <c r="F778" s="163" t="n">
        <f aca="false">IF('BM GLOBAL'!$P$1&lt;&gt;0,IF('ORÇ.GLOBAL P CAIXA'!K779=0,'ORÇ.GLOBAL EMPRESA'!G779,'ORÇ.GLOBAL P CAIXA'!F779),'ORÇ.REPROG. P CAIXA'!I780)</f>
        <v>0</v>
      </c>
      <c r="G778" s="163" t="n">
        <f aca="false">IF(E778&lt;&gt;0,ROUND(E778*F778,2),IF(AO778=0,(SUMIF('ORÇ.REPROG. P CAIXA'!$AC$13:$AC$1012,B778,$AO$11:$AO$1010)),AO778))</f>
        <v>0</v>
      </c>
      <c r="H778" s="163" t="n">
        <f aca="false">IF(J778&lt;&gt;0,IF(E778&lt;&gt;0,J778/F778,0),0)</f>
        <v>0</v>
      </c>
      <c r="I778" s="163" t="n">
        <f aca="false">IF(L778&lt;&gt;0,IF(E778&lt;&gt;0,L778/F778,0),0)</f>
        <v>0</v>
      </c>
      <c r="J778" s="163" t="n">
        <f aca="false">IF(E778&lt;&gt;0,ROUND(INDEX($P$11:$AM$1010,$A778,$L$1),2),IF(AX778=0,(SUMIF($AP$11:$AP$1010,B778,$AX$11:$AX$1010)),AX778))</f>
        <v>0</v>
      </c>
      <c r="K778" s="163" t="n">
        <f aca="false">IF(G778=0,0,(J778/G778)*100)</f>
        <v>0</v>
      </c>
      <c r="L778" s="163" t="n">
        <f aca="false">IF(E778&lt;&gt;0,ROUND(IF($L$1=1,SUM(P778),"0")+IF($L$1=2,SUM($P778:Q778),"0")+IF($L$1=3,SUM($P778:R778),"0")+IF($L$1=4,SUM($P778:S778),"0")+IF($L$1=5,SUM($P778:T778),"0")+IF($L$1=6,SUM($P778:U778),"0")+IF($L$1=7,SUM($P778:V778),"0")+IF($L$1=8,SUM($P778:W778),"0")+IF($L$1=9,SUM($P778:X778),"0")+IF($L$1=10,SUM($P778:Y778),"0")+IF($L$1=11,SUM($P778:Z778),"0")+IF($L$1=12,SUM($P778:AA778),"0")+IF($L$1=13,SUM($P778:AB778),"0")+IF($L$1=14,SUM($P778:AC778),"0")+IF($L$1=15,SUM($P778:AD778),"0")+IF($L$1=16,SUM($P778:AE778),"0")+IF($L$1=17,SUM($P778:AF778),"0")+IF($L$1=18,SUM($P778:AG778),"0")+IF($L$1=19,SUM($P778:AH778),"0")+IF($L$1=20,SUM($P778:AI778),"0")+IF($L$1=21,SUM($P778:AJ778),"0")+IF($L$1=22,SUM($P778:AK778),"0")+IF($L$1=23,SUM($P778:AL778),"0")+IF($L$1=24,SUM($P778:AM778),"0"),2),IF(BC778=0,(SUMIF($AP$11:$AP$1010,B778,$BC$11:$BC$1010)),BC778))</f>
        <v>0</v>
      </c>
      <c r="M778" s="163" t="n">
        <f aca="false">IF(G778=0,0,(L778/G778)*100)</f>
        <v>0</v>
      </c>
      <c r="N778" s="168" t="str">
        <f aca="false">IF(B778&gt;0,"ok","ocultar")</f>
        <v>ocultar</v>
      </c>
      <c r="O778" s="650"/>
      <c r="P778" s="724"/>
      <c r="Q778" s="725"/>
      <c r="R778" s="725"/>
      <c r="S778" s="725"/>
      <c r="T778" s="725"/>
      <c r="U778" s="725"/>
      <c r="V778" s="725"/>
      <c r="W778" s="725"/>
      <c r="X778" s="725"/>
      <c r="Y778" s="725"/>
      <c r="Z778" s="725"/>
      <c r="AA778" s="726"/>
      <c r="AB778" s="726"/>
      <c r="AC778" s="726"/>
      <c r="AD778" s="726"/>
      <c r="AE778" s="726"/>
      <c r="AF778" s="726"/>
      <c r="AG778" s="726"/>
      <c r="AH778" s="726"/>
      <c r="AI778" s="726"/>
      <c r="AJ778" s="726"/>
      <c r="AK778" s="726"/>
      <c r="AL778" s="726"/>
      <c r="AM778" s="727"/>
      <c r="AO778" s="728" t="n">
        <f aca="false">IF(E778&lt;&gt;0,G778,0)</f>
        <v>0</v>
      </c>
      <c r="AP778" s="157" t="n">
        <f aca="false">IF(B778=0,AP777,IF(ISNONTEXT(B778)=TRUE(),INT(B778),INT(LEFT(B778,FIND(".",B778)-1))))</f>
        <v>3</v>
      </c>
      <c r="AQ778" s="157" t="str">
        <f aca="false">IF(AQ779=1,1,IF(B778&lt;&gt;0,1,IF(C778&lt;&gt;0,1,IF(D778&lt;&gt;0,1,IF(E778&lt;&gt;0,1,"")))))</f>
        <v/>
      </c>
      <c r="AR778" s="157" t="str">
        <f aca="false">IF(AP778=0," ",IF(AP778&lt;&gt;AP777,AP778," "))</f>
        <v> </v>
      </c>
      <c r="AS778" s="732"/>
      <c r="AT778" s="730" t="n">
        <f aca="false">IF(AP778&lt;&gt;AR778,(IF('ORÇ.GLOBAL P CAIXA'!I779="",J778*(INFORMAÇÕES!$Q$99/INFORMAÇÕES!$Q$102),IF('ORÇ.GLOBAL P CAIXA'!I779="R",J778,0))),0)</f>
        <v>0</v>
      </c>
      <c r="AU778" s="75" t="n">
        <f aca="false">IF(AP778&lt;&gt;AR778,(IF('ORÇ.GLOBAL P CAIXA'!I779="",J778*(INFORMAÇÕES!$Q$100/INFORMAÇÕES!$Q$102),IF('ORÇ.GLOBAL P CAIXA'!I779="C",J778,0))),0)</f>
        <v>0</v>
      </c>
      <c r="AV778" s="75" t="n">
        <f aca="false">IF(AP778&lt;&gt;AR778,(IF('ORÇ.GLOBAL P CAIXA'!I779="",J778*INFORMAÇÕES!$U$115,IF('ORÇ.GLOBAL P CAIXA'!I779="CF",J778,0))),0)</f>
        <v>0</v>
      </c>
      <c r="AW778" s="75" t="n">
        <f aca="false">IF(AP778&lt;&gt;AR778,(IF('ORÇ.GLOBAL P CAIXA'!I779="",J778*INFORMAÇÕES!$U$116,IF('ORÇ.GLOBAL P CAIXA'!I779="O",J778,0))),0)</f>
        <v>0</v>
      </c>
      <c r="AX778" s="731" t="n">
        <f aca="false">IF(E778&lt;&gt;0,J778,0)</f>
        <v>0</v>
      </c>
      <c r="AY778" s="730" t="n">
        <f aca="false">IF(AP778&lt;&gt;AR778,(IF('ORÇ.GLOBAL P CAIXA'!I779="",L778*(INFORMAÇÕES!$Q$99/INFORMAÇÕES!$Q$102),IF('ORÇ.GLOBAL P CAIXA'!I779="R",L778,0))),0)</f>
        <v>0</v>
      </c>
      <c r="AZ778" s="75" t="n">
        <f aca="false">IF(AP778&lt;&gt;AR778,(IF('ORÇ.GLOBAL P CAIXA'!I779="",L778*(INFORMAÇÕES!$Q$100/INFORMAÇÕES!$Q$102),IF('ORÇ.GLOBAL P CAIXA'!I779="C",L778,0))),0)</f>
        <v>0</v>
      </c>
      <c r="BA778" s="75" t="n">
        <f aca="false">IF(AP778&lt;&gt;AR778,(IF('ORÇ.GLOBAL P CAIXA'!I779="",L778*INFORMAÇÕES!$U$115,IF('ORÇ.GLOBAL P CAIXA'!I779="CF",L778,0))),0)</f>
        <v>0</v>
      </c>
      <c r="BB778" s="75" t="n">
        <f aca="false">IF(AP778&lt;&gt;AR778,(IF('ORÇ.GLOBAL P CAIXA'!I779="",L778*INFORMAÇÕES!$U$116,IF('ORÇ.GLOBAL P CAIXA'!I779="O",L778,0))),0)</f>
        <v>0</v>
      </c>
      <c r="BC778" s="731" t="n">
        <f aca="false">IF(E778&lt;&gt;0,L778,0)</f>
        <v>0</v>
      </c>
    </row>
    <row r="779" s="174" customFormat="true" ht="14.25" hidden="false" customHeight="false" outlineLevel="0" collapsed="false">
      <c r="A779" s="159" t="n">
        <v>769</v>
      </c>
      <c r="B779" s="160" t="n">
        <f aca="false">'ORÇ.REPROG. P CAIXA'!B781</f>
        <v>0</v>
      </c>
      <c r="C779" s="723" t="n">
        <f aca="false">'ORÇ.REPROG. P CAIXA'!C781</f>
        <v>0</v>
      </c>
      <c r="D779" s="162" t="n">
        <f aca="false">'ORÇ.REPROG. P CAIXA'!D781</f>
        <v>0</v>
      </c>
      <c r="E779" s="163" t="n">
        <f aca="false">IF('BM GLOBAL'!$P$1&lt;&gt;0,'ORÇ.REPROG. P CAIXA'!E781,'ORÇ.REPROG. P CAIXA'!H781)</f>
        <v>0</v>
      </c>
      <c r="F779" s="163" t="n">
        <f aca="false">IF('BM GLOBAL'!$P$1&lt;&gt;0,IF('ORÇ.GLOBAL P CAIXA'!K780=0,'ORÇ.GLOBAL EMPRESA'!G780,'ORÇ.GLOBAL P CAIXA'!F780),'ORÇ.REPROG. P CAIXA'!I781)</f>
        <v>0</v>
      </c>
      <c r="G779" s="163" t="n">
        <f aca="false">IF(E779&lt;&gt;0,ROUND(E779*F779,2),IF(AO779=0,(SUMIF('ORÇ.REPROG. P CAIXA'!$AC$13:$AC$1012,B779,$AO$11:$AO$1010)),AO779))</f>
        <v>0</v>
      </c>
      <c r="H779" s="163" t="n">
        <f aca="false">IF(J779&lt;&gt;0,IF(E779&lt;&gt;0,J779/F779,0),0)</f>
        <v>0</v>
      </c>
      <c r="I779" s="163" t="n">
        <f aca="false">IF(L779&lt;&gt;0,IF(E779&lt;&gt;0,L779/F779,0),0)</f>
        <v>0</v>
      </c>
      <c r="J779" s="163" t="n">
        <f aca="false">IF(E779&lt;&gt;0,ROUND(INDEX($P$11:$AM$1010,$A779,$L$1),2),IF(AX779=0,(SUMIF($AP$11:$AP$1010,B779,$AX$11:$AX$1010)),AX779))</f>
        <v>0</v>
      </c>
      <c r="K779" s="163" t="n">
        <f aca="false">IF(G779=0,0,(J779/G779)*100)</f>
        <v>0</v>
      </c>
      <c r="L779" s="163" t="n">
        <f aca="false">IF(E779&lt;&gt;0,ROUND(IF($L$1=1,SUM(P779),"0")+IF($L$1=2,SUM($P779:Q779),"0")+IF($L$1=3,SUM($P779:R779),"0")+IF($L$1=4,SUM($P779:S779),"0")+IF($L$1=5,SUM($P779:T779),"0")+IF($L$1=6,SUM($P779:U779),"0")+IF($L$1=7,SUM($P779:V779),"0")+IF($L$1=8,SUM($P779:W779),"0")+IF($L$1=9,SUM($P779:X779),"0")+IF($L$1=10,SUM($P779:Y779),"0")+IF($L$1=11,SUM($P779:Z779),"0")+IF($L$1=12,SUM($P779:AA779),"0")+IF($L$1=13,SUM($P779:AB779),"0")+IF($L$1=14,SUM($P779:AC779),"0")+IF($L$1=15,SUM($P779:AD779),"0")+IF($L$1=16,SUM($P779:AE779),"0")+IF($L$1=17,SUM($P779:AF779),"0")+IF($L$1=18,SUM($P779:AG779),"0")+IF($L$1=19,SUM($P779:AH779),"0")+IF($L$1=20,SUM($P779:AI779),"0")+IF($L$1=21,SUM($P779:AJ779),"0")+IF($L$1=22,SUM($P779:AK779),"0")+IF($L$1=23,SUM($P779:AL779),"0")+IF($L$1=24,SUM($P779:AM779),"0"),2),IF(BC779=0,(SUMIF($AP$11:$AP$1010,B779,$BC$11:$BC$1010)),BC779))</f>
        <v>0</v>
      </c>
      <c r="M779" s="163" t="n">
        <f aca="false">IF(G779=0,0,(L779/G779)*100)</f>
        <v>0</v>
      </c>
      <c r="N779" s="168" t="str">
        <f aca="false">IF(B779&gt;0,"ok","ocultar")</f>
        <v>ocultar</v>
      </c>
      <c r="O779" s="650"/>
      <c r="P779" s="724"/>
      <c r="Q779" s="725"/>
      <c r="R779" s="725"/>
      <c r="S779" s="725"/>
      <c r="T779" s="725"/>
      <c r="U779" s="725"/>
      <c r="V779" s="725"/>
      <c r="W779" s="725"/>
      <c r="X779" s="725"/>
      <c r="Y779" s="725"/>
      <c r="Z779" s="725"/>
      <c r="AA779" s="726"/>
      <c r="AB779" s="726"/>
      <c r="AC779" s="726"/>
      <c r="AD779" s="726"/>
      <c r="AE779" s="726"/>
      <c r="AF779" s="726"/>
      <c r="AG779" s="726"/>
      <c r="AH779" s="726"/>
      <c r="AI779" s="726"/>
      <c r="AJ779" s="726"/>
      <c r="AK779" s="726"/>
      <c r="AL779" s="726"/>
      <c r="AM779" s="727"/>
      <c r="AO779" s="728" t="n">
        <f aca="false">IF(E779&lt;&gt;0,G779,0)</f>
        <v>0</v>
      </c>
      <c r="AP779" s="157" t="n">
        <f aca="false">IF(B779=0,AP778,IF(ISNONTEXT(B779)=TRUE(),INT(B779),INT(LEFT(B779,FIND(".",B779)-1))))</f>
        <v>3</v>
      </c>
      <c r="AQ779" s="157" t="str">
        <f aca="false">IF(AQ780=1,1,IF(B779&lt;&gt;0,1,IF(C779&lt;&gt;0,1,IF(D779&lt;&gt;0,1,IF(E779&lt;&gt;0,1,"")))))</f>
        <v/>
      </c>
      <c r="AR779" s="157" t="str">
        <f aca="false">IF(AP779=0," ",IF(AP779&lt;&gt;AP778,AP779," "))</f>
        <v> </v>
      </c>
      <c r="AS779" s="732"/>
      <c r="AT779" s="730" t="n">
        <f aca="false">IF(AP779&lt;&gt;AR779,(IF('ORÇ.GLOBAL P CAIXA'!I780="",J779*(INFORMAÇÕES!$Q$99/INFORMAÇÕES!$Q$102),IF('ORÇ.GLOBAL P CAIXA'!I780="R",J779,0))),0)</f>
        <v>0</v>
      </c>
      <c r="AU779" s="75" t="n">
        <f aca="false">IF(AP779&lt;&gt;AR779,(IF('ORÇ.GLOBAL P CAIXA'!I780="",J779*(INFORMAÇÕES!$Q$100/INFORMAÇÕES!$Q$102),IF('ORÇ.GLOBAL P CAIXA'!I780="C",J779,0))),0)</f>
        <v>0</v>
      </c>
      <c r="AV779" s="75" t="n">
        <f aca="false">IF(AP779&lt;&gt;AR779,(IF('ORÇ.GLOBAL P CAIXA'!I780="",J779*INFORMAÇÕES!$U$115,IF('ORÇ.GLOBAL P CAIXA'!I780="CF",J779,0))),0)</f>
        <v>0</v>
      </c>
      <c r="AW779" s="75" t="n">
        <f aca="false">IF(AP779&lt;&gt;AR779,(IF('ORÇ.GLOBAL P CAIXA'!I780="",J779*INFORMAÇÕES!$U$116,IF('ORÇ.GLOBAL P CAIXA'!I780="O",J779,0))),0)</f>
        <v>0</v>
      </c>
      <c r="AX779" s="731" t="n">
        <f aca="false">IF(E779&lt;&gt;0,J779,0)</f>
        <v>0</v>
      </c>
      <c r="AY779" s="730" t="n">
        <f aca="false">IF(AP779&lt;&gt;AR779,(IF('ORÇ.GLOBAL P CAIXA'!I780="",L779*(INFORMAÇÕES!$Q$99/INFORMAÇÕES!$Q$102),IF('ORÇ.GLOBAL P CAIXA'!I780="R",L779,0))),0)</f>
        <v>0</v>
      </c>
      <c r="AZ779" s="75" t="n">
        <f aca="false">IF(AP779&lt;&gt;AR779,(IF('ORÇ.GLOBAL P CAIXA'!I780="",L779*(INFORMAÇÕES!$Q$100/INFORMAÇÕES!$Q$102),IF('ORÇ.GLOBAL P CAIXA'!I780="C",L779,0))),0)</f>
        <v>0</v>
      </c>
      <c r="BA779" s="75" t="n">
        <f aca="false">IF(AP779&lt;&gt;AR779,(IF('ORÇ.GLOBAL P CAIXA'!I780="",L779*INFORMAÇÕES!$U$115,IF('ORÇ.GLOBAL P CAIXA'!I780="CF",L779,0))),0)</f>
        <v>0</v>
      </c>
      <c r="BB779" s="75" t="n">
        <f aca="false">IF(AP779&lt;&gt;AR779,(IF('ORÇ.GLOBAL P CAIXA'!I780="",L779*INFORMAÇÕES!$U$116,IF('ORÇ.GLOBAL P CAIXA'!I780="O",L779,0))),0)</f>
        <v>0</v>
      </c>
      <c r="BC779" s="731" t="n">
        <f aca="false">IF(E779&lt;&gt;0,L779,0)</f>
        <v>0</v>
      </c>
    </row>
    <row r="780" s="174" customFormat="true" ht="14.25" hidden="false" customHeight="false" outlineLevel="0" collapsed="false">
      <c r="A780" s="159" t="n">
        <v>770</v>
      </c>
      <c r="B780" s="160" t="n">
        <f aca="false">'ORÇ.REPROG. P CAIXA'!B782</f>
        <v>0</v>
      </c>
      <c r="C780" s="723" t="n">
        <f aca="false">'ORÇ.REPROG. P CAIXA'!C782</f>
        <v>0</v>
      </c>
      <c r="D780" s="162" t="n">
        <f aca="false">'ORÇ.REPROG. P CAIXA'!D782</f>
        <v>0</v>
      </c>
      <c r="E780" s="163" t="n">
        <f aca="false">IF('BM GLOBAL'!$P$1&lt;&gt;0,'ORÇ.REPROG. P CAIXA'!E782,'ORÇ.REPROG. P CAIXA'!H782)</f>
        <v>0</v>
      </c>
      <c r="F780" s="163" t="n">
        <f aca="false">IF('BM GLOBAL'!$P$1&lt;&gt;0,IF('ORÇ.GLOBAL P CAIXA'!K781=0,'ORÇ.GLOBAL EMPRESA'!G781,'ORÇ.GLOBAL P CAIXA'!F781),'ORÇ.REPROG. P CAIXA'!I782)</f>
        <v>0</v>
      </c>
      <c r="G780" s="163" t="n">
        <f aca="false">IF(E780&lt;&gt;0,ROUND(E780*F780,2),IF(AO780=0,(SUMIF('ORÇ.REPROG. P CAIXA'!$AC$13:$AC$1012,B780,$AO$11:$AO$1010)),AO780))</f>
        <v>0</v>
      </c>
      <c r="H780" s="163" t="n">
        <f aca="false">IF(J780&lt;&gt;0,IF(E780&lt;&gt;0,J780/F780,0),0)</f>
        <v>0</v>
      </c>
      <c r="I780" s="163" t="n">
        <f aca="false">IF(L780&lt;&gt;0,IF(E780&lt;&gt;0,L780/F780,0),0)</f>
        <v>0</v>
      </c>
      <c r="J780" s="163" t="n">
        <f aca="false">IF(E780&lt;&gt;0,ROUND(INDEX($P$11:$AM$1010,$A780,$L$1),2),IF(AX780=0,(SUMIF($AP$11:$AP$1010,B780,$AX$11:$AX$1010)),AX780))</f>
        <v>0</v>
      </c>
      <c r="K780" s="163" t="n">
        <f aca="false">IF(G780=0,0,(J780/G780)*100)</f>
        <v>0</v>
      </c>
      <c r="L780" s="163" t="n">
        <f aca="false">IF(E780&lt;&gt;0,ROUND(IF($L$1=1,SUM(P780),"0")+IF($L$1=2,SUM($P780:Q780),"0")+IF($L$1=3,SUM($P780:R780),"0")+IF($L$1=4,SUM($P780:S780),"0")+IF($L$1=5,SUM($P780:T780),"0")+IF($L$1=6,SUM($P780:U780),"0")+IF($L$1=7,SUM($P780:V780),"0")+IF($L$1=8,SUM($P780:W780),"0")+IF($L$1=9,SUM($P780:X780),"0")+IF($L$1=10,SUM($P780:Y780),"0")+IF($L$1=11,SUM($P780:Z780),"0")+IF($L$1=12,SUM($P780:AA780),"0")+IF($L$1=13,SUM($P780:AB780),"0")+IF($L$1=14,SUM($P780:AC780),"0")+IF($L$1=15,SUM($P780:AD780),"0")+IF($L$1=16,SUM($P780:AE780),"0")+IF($L$1=17,SUM($P780:AF780),"0")+IF($L$1=18,SUM($P780:AG780),"0")+IF($L$1=19,SUM($P780:AH780),"0")+IF($L$1=20,SUM($P780:AI780),"0")+IF($L$1=21,SUM($P780:AJ780),"0")+IF($L$1=22,SUM($P780:AK780),"0")+IF($L$1=23,SUM($P780:AL780),"0")+IF($L$1=24,SUM($P780:AM780),"0"),2),IF(BC780=0,(SUMIF($AP$11:$AP$1010,B780,$BC$11:$BC$1010)),BC780))</f>
        <v>0</v>
      </c>
      <c r="M780" s="163" t="n">
        <f aca="false">IF(G780=0,0,(L780/G780)*100)</f>
        <v>0</v>
      </c>
      <c r="N780" s="168" t="str">
        <f aca="false">IF(B780&gt;0,"ok","ocultar")</f>
        <v>ocultar</v>
      </c>
      <c r="O780" s="650"/>
      <c r="P780" s="724"/>
      <c r="Q780" s="725"/>
      <c r="R780" s="725"/>
      <c r="S780" s="725"/>
      <c r="T780" s="725"/>
      <c r="U780" s="725"/>
      <c r="V780" s="725"/>
      <c r="W780" s="725"/>
      <c r="X780" s="725"/>
      <c r="Y780" s="725"/>
      <c r="Z780" s="725"/>
      <c r="AA780" s="726"/>
      <c r="AB780" s="726"/>
      <c r="AC780" s="726"/>
      <c r="AD780" s="726"/>
      <c r="AE780" s="726"/>
      <c r="AF780" s="726"/>
      <c r="AG780" s="726"/>
      <c r="AH780" s="726"/>
      <c r="AI780" s="726"/>
      <c r="AJ780" s="726"/>
      <c r="AK780" s="726"/>
      <c r="AL780" s="726"/>
      <c r="AM780" s="727"/>
      <c r="AO780" s="728" t="n">
        <f aca="false">IF(E780&lt;&gt;0,G780,0)</f>
        <v>0</v>
      </c>
      <c r="AP780" s="157" t="n">
        <f aca="false">IF(B780=0,AP779,IF(ISNONTEXT(B780)=TRUE(),INT(B780),INT(LEFT(B780,FIND(".",B780)-1))))</f>
        <v>3</v>
      </c>
      <c r="AQ780" s="157" t="str">
        <f aca="false">IF(AQ781=1,1,IF(B780&lt;&gt;0,1,IF(C780&lt;&gt;0,1,IF(D780&lt;&gt;0,1,IF(E780&lt;&gt;0,1,"")))))</f>
        <v/>
      </c>
      <c r="AR780" s="157" t="str">
        <f aca="false">IF(AP780=0," ",IF(AP780&lt;&gt;AP779,AP780," "))</f>
        <v> </v>
      </c>
      <c r="AS780" s="732"/>
      <c r="AT780" s="730" t="n">
        <f aca="false">IF(AP780&lt;&gt;AR780,(IF('ORÇ.GLOBAL P CAIXA'!I781="",J780*(INFORMAÇÕES!$Q$99/INFORMAÇÕES!$Q$102),IF('ORÇ.GLOBAL P CAIXA'!I781="R",J780,0))),0)</f>
        <v>0</v>
      </c>
      <c r="AU780" s="75" t="n">
        <f aca="false">IF(AP780&lt;&gt;AR780,(IF('ORÇ.GLOBAL P CAIXA'!I781="",J780*(INFORMAÇÕES!$Q$100/INFORMAÇÕES!$Q$102),IF('ORÇ.GLOBAL P CAIXA'!I781="C",J780,0))),0)</f>
        <v>0</v>
      </c>
      <c r="AV780" s="75" t="n">
        <f aca="false">IF(AP780&lt;&gt;AR780,(IF('ORÇ.GLOBAL P CAIXA'!I781="",J780*INFORMAÇÕES!$U$115,IF('ORÇ.GLOBAL P CAIXA'!I781="CF",J780,0))),0)</f>
        <v>0</v>
      </c>
      <c r="AW780" s="75" t="n">
        <f aca="false">IF(AP780&lt;&gt;AR780,(IF('ORÇ.GLOBAL P CAIXA'!I781="",J780*INFORMAÇÕES!$U$116,IF('ORÇ.GLOBAL P CAIXA'!I781="O",J780,0))),0)</f>
        <v>0</v>
      </c>
      <c r="AX780" s="731" t="n">
        <f aca="false">IF(E780&lt;&gt;0,J780,0)</f>
        <v>0</v>
      </c>
      <c r="AY780" s="730" t="n">
        <f aca="false">IF(AP780&lt;&gt;AR780,(IF('ORÇ.GLOBAL P CAIXA'!I781="",L780*(INFORMAÇÕES!$Q$99/INFORMAÇÕES!$Q$102),IF('ORÇ.GLOBAL P CAIXA'!I781="R",L780,0))),0)</f>
        <v>0</v>
      </c>
      <c r="AZ780" s="75" t="n">
        <f aca="false">IF(AP780&lt;&gt;AR780,(IF('ORÇ.GLOBAL P CAIXA'!I781="",L780*(INFORMAÇÕES!$Q$100/INFORMAÇÕES!$Q$102),IF('ORÇ.GLOBAL P CAIXA'!I781="C",L780,0))),0)</f>
        <v>0</v>
      </c>
      <c r="BA780" s="75" t="n">
        <f aca="false">IF(AP780&lt;&gt;AR780,(IF('ORÇ.GLOBAL P CAIXA'!I781="",L780*INFORMAÇÕES!$U$115,IF('ORÇ.GLOBAL P CAIXA'!I781="CF",L780,0))),0)</f>
        <v>0</v>
      </c>
      <c r="BB780" s="75" t="n">
        <f aca="false">IF(AP780&lt;&gt;AR780,(IF('ORÇ.GLOBAL P CAIXA'!I781="",L780*INFORMAÇÕES!$U$116,IF('ORÇ.GLOBAL P CAIXA'!I781="O",L780,0))),0)</f>
        <v>0</v>
      </c>
      <c r="BC780" s="731" t="n">
        <f aca="false">IF(E780&lt;&gt;0,L780,0)</f>
        <v>0</v>
      </c>
    </row>
    <row r="781" s="174" customFormat="true" ht="14.25" hidden="false" customHeight="false" outlineLevel="0" collapsed="false">
      <c r="A781" s="159" t="n">
        <v>771</v>
      </c>
      <c r="B781" s="160" t="n">
        <f aca="false">'ORÇ.REPROG. P CAIXA'!B783</f>
        <v>0</v>
      </c>
      <c r="C781" s="723" t="n">
        <f aca="false">'ORÇ.REPROG. P CAIXA'!C783</f>
        <v>0</v>
      </c>
      <c r="D781" s="162" t="n">
        <f aca="false">'ORÇ.REPROG. P CAIXA'!D783</f>
        <v>0</v>
      </c>
      <c r="E781" s="163" t="n">
        <f aca="false">IF('BM GLOBAL'!$P$1&lt;&gt;0,'ORÇ.REPROG. P CAIXA'!E783,'ORÇ.REPROG. P CAIXA'!H783)</f>
        <v>0</v>
      </c>
      <c r="F781" s="163" t="n">
        <f aca="false">IF('BM GLOBAL'!$P$1&lt;&gt;0,IF('ORÇ.GLOBAL P CAIXA'!K782=0,'ORÇ.GLOBAL EMPRESA'!G782,'ORÇ.GLOBAL P CAIXA'!F782),'ORÇ.REPROG. P CAIXA'!I783)</f>
        <v>0</v>
      </c>
      <c r="G781" s="163" t="n">
        <f aca="false">IF(E781&lt;&gt;0,ROUND(E781*F781,2),IF(AO781=0,(SUMIF('ORÇ.REPROG. P CAIXA'!$AC$13:$AC$1012,B781,$AO$11:$AO$1010)),AO781))</f>
        <v>0</v>
      </c>
      <c r="H781" s="163" t="n">
        <f aca="false">IF(J781&lt;&gt;0,IF(E781&lt;&gt;0,J781/F781,0),0)</f>
        <v>0</v>
      </c>
      <c r="I781" s="163" t="n">
        <f aca="false">IF(L781&lt;&gt;0,IF(E781&lt;&gt;0,L781/F781,0),0)</f>
        <v>0</v>
      </c>
      <c r="J781" s="163" t="n">
        <f aca="false">IF(E781&lt;&gt;0,ROUND(INDEX($P$11:$AM$1010,$A781,$L$1),2),IF(AX781=0,(SUMIF($AP$11:$AP$1010,B781,$AX$11:$AX$1010)),AX781))</f>
        <v>0</v>
      </c>
      <c r="K781" s="163" t="n">
        <f aca="false">IF(G781=0,0,(J781/G781)*100)</f>
        <v>0</v>
      </c>
      <c r="L781" s="163" t="n">
        <f aca="false">IF(E781&lt;&gt;0,ROUND(IF($L$1=1,SUM(P781),"0")+IF($L$1=2,SUM($P781:Q781),"0")+IF($L$1=3,SUM($P781:R781),"0")+IF($L$1=4,SUM($P781:S781),"0")+IF($L$1=5,SUM($P781:T781),"0")+IF($L$1=6,SUM($P781:U781),"0")+IF($L$1=7,SUM($P781:V781),"0")+IF($L$1=8,SUM($P781:W781),"0")+IF($L$1=9,SUM($P781:X781),"0")+IF($L$1=10,SUM($P781:Y781),"0")+IF($L$1=11,SUM($P781:Z781),"0")+IF($L$1=12,SUM($P781:AA781),"0")+IF($L$1=13,SUM($P781:AB781),"0")+IF($L$1=14,SUM($P781:AC781),"0")+IF($L$1=15,SUM($P781:AD781),"0")+IF($L$1=16,SUM($P781:AE781),"0")+IF($L$1=17,SUM($P781:AF781),"0")+IF($L$1=18,SUM($P781:AG781),"0")+IF($L$1=19,SUM($P781:AH781),"0")+IF($L$1=20,SUM($P781:AI781),"0")+IF($L$1=21,SUM($P781:AJ781),"0")+IF($L$1=22,SUM($P781:AK781),"0")+IF($L$1=23,SUM($P781:AL781),"0")+IF($L$1=24,SUM($P781:AM781),"0"),2),IF(BC781=0,(SUMIF($AP$11:$AP$1010,B781,$BC$11:$BC$1010)),BC781))</f>
        <v>0</v>
      </c>
      <c r="M781" s="163" t="n">
        <f aca="false">IF(G781=0,0,(L781/G781)*100)</f>
        <v>0</v>
      </c>
      <c r="N781" s="168" t="str">
        <f aca="false">IF(B781&gt;0,"ok","ocultar")</f>
        <v>ocultar</v>
      </c>
      <c r="O781" s="650"/>
      <c r="P781" s="724"/>
      <c r="Q781" s="725"/>
      <c r="R781" s="725"/>
      <c r="S781" s="725"/>
      <c r="T781" s="725"/>
      <c r="U781" s="725"/>
      <c r="V781" s="725"/>
      <c r="W781" s="725"/>
      <c r="X781" s="725"/>
      <c r="Y781" s="725"/>
      <c r="Z781" s="725"/>
      <c r="AA781" s="726"/>
      <c r="AB781" s="726"/>
      <c r="AC781" s="726"/>
      <c r="AD781" s="726"/>
      <c r="AE781" s="726"/>
      <c r="AF781" s="726"/>
      <c r="AG781" s="726"/>
      <c r="AH781" s="726"/>
      <c r="AI781" s="726"/>
      <c r="AJ781" s="726"/>
      <c r="AK781" s="726"/>
      <c r="AL781" s="726"/>
      <c r="AM781" s="727"/>
      <c r="AO781" s="728" t="n">
        <f aca="false">IF(E781&lt;&gt;0,G781,0)</f>
        <v>0</v>
      </c>
      <c r="AP781" s="157" t="n">
        <f aca="false">IF(B781=0,AP780,IF(ISNONTEXT(B781)=TRUE(),INT(B781),INT(LEFT(B781,FIND(".",B781)-1))))</f>
        <v>3</v>
      </c>
      <c r="AQ781" s="157" t="str">
        <f aca="false">IF(AQ782=1,1,IF(B781&lt;&gt;0,1,IF(C781&lt;&gt;0,1,IF(D781&lt;&gt;0,1,IF(E781&lt;&gt;0,1,"")))))</f>
        <v/>
      </c>
      <c r="AR781" s="157" t="str">
        <f aca="false">IF(AP781=0," ",IF(AP781&lt;&gt;AP780,AP781," "))</f>
        <v> </v>
      </c>
      <c r="AS781" s="732"/>
      <c r="AT781" s="730" t="n">
        <f aca="false">IF(AP781&lt;&gt;AR781,(IF('ORÇ.GLOBAL P CAIXA'!I782="",J781*(INFORMAÇÕES!$Q$99/INFORMAÇÕES!$Q$102),IF('ORÇ.GLOBAL P CAIXA'!I782="R",J781,0))),0)</f>
        <v>0</v>
      </c>
      <c r="AU781" s="75" t="n">
        <f aca="false">IF(AP781&lt;&gt;AR781,(IF('ORÇ.GLOBAL P CAIXA'!I782="",J781*(INFORMAÇÕES!$Q$100/INFORMAÇÕES!$Q$102),IF('ORÇ.GLOBAL P CAIXA'!I782="C",J781,0))),0)</f>
        <v>0</v>
      </c>
      <c r="AV781" s="75" t="n">
        <f aca="false">IF(AP781&lt;&gt;AR781,(IF('ORÇ.GLOBAL P CAIXA'!I782="",J781*INFORMAÇÕES!$U$115,IF('ORÇ.GLOBAL P CAIXA'!I782="CF",J781,0))),0)</f>
        <v>0</v>
      </c>
      <c r="AW781" s="75" t="n">
        <f aca="false">IF(AP781&lt;&gt;AR781,(IF('ORÇ.GLOBAL P CAIXA'!I782="",J781*INFORMAÇÕES!$U$116,IF('ORÇ.GLOBAL P CAIXA'!I782="O",J781,0))),0)</f>
        <v>0</v>
      </c>
      <c r="AX781" s="731" t="n">
        <f aca="false">IF(E781&lt;&gt;0,J781,0)</f>
        <v>0</v>
      </c>
      <c r="AY781" s="730" t="n">
        <f aca="false">IF(AP781&lt;&gt;AR781,(IF('ORÇ.GLOBAL P CAIXA'!I782="",L781*(INFORMAÇÕES!$Q$99/INFORMAÇÕES!$Q$102),IF('ORÇ.GLOBAL P CAIXA'!I782="R",L781,0))),0)</f>
        <v>0</v>
      </c>
      <c r="AZ781" s="75" t="n">
        <f aca="false">IF(AP781&lt;&gt;AR781,(IF('ORÇ.GLOBAL P CAIXA'!I782="",L781*(INFORMAÇÕES!$Q$100/INFORMAÇÕES!$Q$102),IF('ORÇ.GLOBAL P CAIXA'!I782="C",L781,0))),0)</f>
        <v>0</v>
      </c>
      <c r="BA781" s="75" t="n">
        <f aca="false">IF(AP781&lt;&gt;AR781,(IF('ORÇ.GLOBAL P CAIXA'!I782="",L781*INFORMAÇÕES!$U$115,IF('ORÇ.GLOBAL P CAIXA'!I782="CF",L781,0))),0)</f>
        <v>0</v>
      </c>
      <c r="BB781" s="75" t="n">
        <f aca="false">IF(AP781&lt;&gt;AR781,(IF('ORÇ.GLOBAL P CAIXA'!I782="",L781*INFORMAÇÕES!$U$116,IF('ORÇ.GLOBAL P CAIXA'!I782="O",L781,0))),0)</f>
        <v>0</v>
      </c>
      <c r="BC781" s="731" t="n">
        <f aca="false">IF(E781&lt;&gt;0,L781,0)</f>
        <v>0</v>
      </c>
    </row>
    <row r="782" s="174" customFormat="true" ht="14.25" hidden="false" customHeight="false" outlineLevel="0" collapsed="false">
      <c r="A782" s="159" t="n">
        <v>772</v>
      </c>
      <c r="B782" s="160" t="n">
        <f aca="false">'ORÇ.REPROG. P CAIXA'!B784</f>
        <v>0</v>
      </c>
      <c r="C782" s="723" t="n">
        <f aca="false">'ORÇ.REPROG. P CAIXA'!C784</f>
        <v>0</v>
      </c>
      <c r="D782" s="162" t="n">
        <f aca="false">'ORÇ.REPROG. P CAIXA'!D784</f>
        <v>0</v>
      </c>
      <c r="E782" s="163" t="n">
        <f aca="false">IF('BM GLOBAL'!$P$1&lt;&gt;0,'ORÇ.REPROG. P CAIXA'!E784,'ORÇ.REPROG. P CAIXA'!H784)</f>
        <v>0</v>
      </c>
      <c r="F782" s="163" t="n">
        <f aca="false">IF('BM GLOBAL'!$P$1&lt;&gt;0,IF('ORÇ.GLOBAL P CAIXA'!K783=0,'ORÇ.GLOBAL EMPRESA'!G783,'ORÇ.GLOBAL P CAIXA'!F783),'ORÇ.REPROG. P CAIXA'!I784)</f>
        <v>0</v>
      </c>
      <c r="G782" s="163" t="n">
        <f aca="false">IF(E782&lt;&gt;0,ROUND(E782*F782,2),IF(AO782=0,(SUMIF('ORÇ.REPROG. P CAIXA'!$AC$13:$AC$1012,B782,$AO$11:$AO$1010)),AO782))</f>
        <v>0</v>
      </c>
      <c r="H782" s="163" t="n">
        <f aca="false">IF(J782&lt;&gt;0,IF(E782&lt;&gt;0,J782/F782,0),0)</f>
        <v>0</v>
      </c>
      <c r="I782" s="163" t="n">
        <f aca="false">IF(L782&lt;&gt;0,IF(E782&lt;&gt;0,L782/F782,0),0)</f>
        <v>0</v>
      </c>
      <c r="J782" s="163" t="n">
        <f aca="false">IF(E782&lt;&gt;0,ROUND(INDEX($P$11:$AM$1010,$A782,$L$1),2),IF(AX782=0,(SUMIF($AP$11:$AP$1010,B782,$AX$11:$AX$1010)),AX782))</f>
        <v>0</v>
      </c>
      <c r="K782" s="163" t="n">
        <f aca="false">IF(G782=0,0,(J782/G782)*100)</f>
        <v>0</v>
      </c>
      <c r="L782" s="163" t="n">
        <f aca="false">IF(E782&lt;&gt;0,ROUND(IF($L$1=1,SUM(P782),"0")+IF($L$1=2,SUM($P782:Q782),"0")+IF($L$1=3,SUM($P782:R782),"0")+IF($L$1=4,SUM($P782:S782),"0")+IF($L$1=5,SUM($P782:T782),"0")+IF($L$1=6,SUM($P782:U782),"0")+IF($L$1=7,SUM($P782:V782),"0")+IF($L$1=8,SUM($P782:W782),"0")+IF($L$1=9,SUM($P782:X782),"0")+IF($L$1=10,SUM($P782:Y782),"0")+IF($L$1=11,SUM($P782:Z782),"0")+IF($L$1=12,SUM($P782:AA782),"0")+IF($L$1=13,SUM($P782:AB782),"0")+IF($L$1=14,SUM($P782:AC782),"0")+IF($L$1=15,SUM($P782:AD782),"0")+IF($L$1=16,SUM($P782:AE782),"0")+IF($L$1=17,SUM($P782:AF782),"0")+IF($L$1=18,SUM($P782:AG782),"0")+IF($L$1=19,SUM($P782:AH782),"0")+IF($L$1=20,SUM($P782:AI782),"0")+IF($L$1=21,SUM($P782:AJ782),"0")+IF($L$1=22,SUM($P782:AK782),"0")+IF($L$1=23,SUM($P782:AL782),"0")+IF($L$1=24,SUM($P782:AM782),"0"),2),IF(BC782=0,(SUMIF($AP$11:$AP$1010,B782,$BC$11:$BC$1010)),BC782))</f>
        <v>0</v>
      </c>
      <c r="M782" s="163" t="n">
        <f aca="false">IF(G782=0,0,(L782/G782)*100)</f>
        <v>0</v>
      </c>
      <c r="N782" s="168" t="str">
        <f aca="false">IF(B782&gt;0,"ok","ocultar")</f>
        <v>ocultar</v>
      </c>
      <c r="O782" s="650"/>
      <c r="P782" s="724"/>
      <c r="Q782" s="725"/>
      <c r="R782" s="725"/>
      <c r="S782" s="725"/>
      <c r="T782" s="725"/>
      <c r="U782" s="725"/>
      <c r="V782" s="725"/>
      <c r="W782" s="725"/>
      <c r="X782" s="725"/>
      <c r="Y782" s="725"/>
      <c r="Z782" s="725"/>
      <c r="AA782" s="726"/>
      <c r="AB782" s="726"/>
      <c r="AC782" s="726"/>
      <c r="AD782" s="726"/>
      <c r="AE782" s="726"/>
      <c r="AF782" s="726"/>
      <c r="AG782" s="726"/>
      <c r="AH782" s="726"/>
      <c r="AI782" s="726"/>
      <c r="AJ782" s="726"/>
      <c r="AK782" s="726"/>
      <c r="AL782" s="726"/>
      <c r="AM782" s="727"/>
      <c r="AO782" s="728" t="n">
        <f aca="false">IF(E782&lt;&gt;0,G782,0)</f>
        <v>0</v>
      </c>
      <c r="AP782" s="157" t="n">
        <f aca="false">IF(B782=0,AP781,IF(ISNONTEXT(B782)=TRUE(),INT(B782),INT(LEFT(B782,FIND(".",B782)-1))))</f>
        <v>3</v>
      </c>
      <c r="AQ782" s="157" t="str">
        <f aca="false">IF(AQ783=1,1,IF(B782&lt;&gt;0,1,IF(C782&lt;&gt;0,1,IF(D782&lt;&gt;0,1,IF(E782&lt;&gt;0,1,"")))))</f>
        <v/>
      </c>
      <c r="AR782" s="157" t="str">
        <f aca="false">IF(AP782=0," ",IF(AP782&lt;&gt;AP781,AP782," "))</f>
        <v> </v>
      </c>
      <c r="AS782" s="732"/>
      <c r="AT782" s="730" t="n">
        <f aca="false">IF(AP782&lt;&gt;AR782,(IF('ORÇ.GLOBAL P CAIXA'!I783="",J782*(INFORMAÇÕES!$Q$99/INFORMAÇÕES!$Q$102),IF('ORÇ.GLOBAL P CAIXA'!I783="R",J782,0))),0)</f>
        <v>0</v>
      </c>
      <c r="AU782" s="75" t="n">
        <f aca="false">IF(AP782&lt;&gt;AR782,(IF('ORÇ.GLOBAL P CAIXA'!I783="",J782*(INFORMAÇÕES!$Q$100/INFORMAÇÕES!$Q$102),IF('ORÇ.GLOBAL P CAIXA'!I783="C",J782,0))),0)</f>
        <v>0</v>
      </c>
      <c r="AV782" s="75" t="n">
        <f aca="false">IF(AP782&lt;&gt;AR782,(IF('ORÇ.GLOBAL P CAIXA'!I783="",J782*INFORMAÇÕES!$U$115,IF('ORÇ.GLOBAL P CAIXA'!I783="CF",J782,0))),0)</f>
        <v>0</v>
      </c>
      <c r="AW782" s="75" t="n">
        <f aca="false">IF(AP782&lt;&gt;AR782,(IF('ORÇ.GLOBAL P CAIXA'!I783="",J782*INFORMAÇÕES!$U$116,IF('ORÇ.GLOBAL P CAIXA'!I783="O",J782,0))),0)</f>
        <v>0</v>
      </c>
      <c r="AX782" s="731" t="n">
        <f aca="false">IF(E782&lt;&gt;0,J782,0)</f>
        <v>0</v>
      </c>
      <c r="AY782" s="730" t="n">
        <f aca="false">IF(AP782&lt;&gt;AR782,(IF('ORÇ.GLOBAL P CAIXA'!I783="",L782*(INFORMAÇÕES!$Q$99/INFORMAÇÕES!$Q$102),IF('ORÇ.GLOBAL P CAIXA'!I783="R",L782,0))),0)</f>
        <v>0</v>
      </c>
      <c r="AZ782" s="75" t="n">
        <f aca="false">IF(AP782&lt;&gt;AR782,(IF('ORÇ.GLOBAL P CAIXA'!I783="",L782*(INFORMAÇÕES!$Q$100/INFORMAÇÕES!$Q$102),IF('ORÇ.GLOBAL P CAIXA'!I783="C",L782,0))),0)</f>
        <v>0</v>
      </c>
      <c r="BA782" s="75" t="n">
        <f aca="false">IF(AP782&lt;&gt;AR782,(IF('ORÇ.GLOBAL P CAIXA'!I783="",L782*INFORMAÇÕES!$U$115,IF('ORÇ.GLOBAL P CAIXA'!I783="CF",L782,0))),0)</f>
        <v>0</v>
      </c>
      <c r="BB782" s="75" t="n">
        <f aca="false">IF(AP782&lt;&gt;AR782,(IF('ORÇ.GLOBAL P CAIXA'!I783="",L782*INFORMAÇÕES!$U$116,IF('ORÇ.GLOBAL P CAIXA'!I783="O",L782,0))),0)</f>
        <v>0</v>
      </c>
      <c r="BC782" s="731" t="n">
        <f aca="false">IF(E782&lt;&gt;0,L782,0)</f>
        <v>0</v>
      </c>
    </row>
    <row r="783" s="174" customFormat="true" ht="14.25" hidden="false" customHeight="false" outlineLevel="0" collapsed="false">
      <c r="A783" s="159" t="n">
        <v>773</v>
      </c>
      <c r="B783" s="160" t="n">
        <f aca="false">'ORÇ.REPROG. P CAIXA'!B785</f>
        <v>0</v>
      </c>
      <c r="C783" s="723" t="n">
        <f aca="false">'ORÇ.REPROG. P CAIXA'!C785</f>
        <v>0</v>
      </c>
      <c r="D783" s="162" t="n">
        <f aca="false">'ORÇ.REPROG. P CAIXA'!D785</f>
        <v>0</v>
      </c>
      <c r="E783" s="163" t="n">
        <f aca="false">IF('BM GLOBAL'!$P$1&lt;&gt;0,'ORÇ.REPROG. P CAIXA'!E785,'ORÇ.REPROG. P CAIXA'!H785)</f>
        <v>0</v>
      </c>
      <c r="F783" s="163" t="n">
        <f aca="false">IF('BM GLOBAL'!$P$1&lt;&gt;0,IF('ORÇ.GLOBAL P CAIXA'!K784=0,'ORÇ.GLOBAL EMPRESA'!G784,'ORÇ.GLOBAL P CAIXA'!F784),'ORÇ.REPROG. P CAIXA'!I785)</f>
        <v>0</v>
      </c>
      <c r="G783" s="163" t="n">
        <f aca="false">IF(E783&lt;&gt;0,ROUND(E783*F783,2),IF(AO783=0,(SUMIF('ORÇ.REPROG. P CAIXA'!$AC$13:$AC$1012,B783,$AO$11:$AO$1010)),AO783))</f>
        <v>0</v>
      </c>
      <c r="H783" s="163" t="n">
        <f aca="false">IF(J783&lt;&gt;0,IF(E783&lt;&gt;0,J783/F783,0),0)</f>
        <v>0</v>
      </c>
      <c r="I783" s="163" t="n">
        <f aca="false">IF(L783&lt;&gt;0,IF(E783&lt;&gt;0,L783/F783,0),0)</f>
        <v>0</v>
      </c>
      <c r="J783" s="163" t="n">
        <f aca="false">IF(E783&lt;&gt;0,ROUND(INDEX($P$11:$AM$1010,$A783,$L$1),2),IF(AX783=0,(SUMIF($AP$11:$AP$1010,B783,$AX$11:$AX$1010)),AX783))</f>
        <v>0</v>
      </c>
      <c r="K783" s="163" t="n">
        <f aca="false">IF(G783=0,0,(J783/G783)*100)</f>
        <v>0</v>
      </c>
      <c r="L783" s="163" t="n">
        <f aca="false">IF(E783&lt;&gt;0,ROUND(IF($L$1=1,SUM(P783),"0")+IF($L$1=2,SUM($P783:Q783),"0")+IF($L$1=3,SUM($P783:R783),"0")+IF($L$1=4,SUM($P783:S783),"0")+IF($L$1=5,SUM($P783:T783),"0")+IF($L$1=6,SUM($P783:U783),"0")+IF($L$1=7,SUM($P783:V783),"0")+IF($L$1=8,SUM($P783:W783),"0")+IF($L$1=9,SUM($P783:X783),"0")+IF($L$1=10,SUM($P783:Y783),"0")+IF($L$1=11,SUM($P783:Z783),"0")+IF($L$1=12,SUM($P783:AA783),"0")+IF($L$1=13,SUM($P783:AB783),"0")+IF($L$1=14,SUM($P783:AC783),"0")+IF($L$1=15,SUM($P783:AD783),"0")+IF($L$1=16,SUM($P783:AE783),"0")+IF($L$1=17,SUM($P783:AF783),"0")+IF($L$1=18,SUM($P783:AG783),"0")+IF($L$1=19,SUM($P783:AH783),"0")+IF($L$1=20,SUM($P783:AI783),"0")+IF($L$1=21,SUM($P783:AJ783),"0")+IF($L$1=22,SUM($P783:AK783),"0")+IF($L$1=23,SUM($P783:AL783),"0")+IF($L$1=24,SUM($P783:AM783),"0"),2),IF(BC783=0,(SUMIF($AP$11:$AP$1010,B783,$BC$11:$BC$1010)),BC783))</f>
        <v>0</v>
      </c>
      <c r="M783" s="163" t="n">
        <f aca="false">IF(G783=0,0,(L783/G783)*100)</f>
        <v>0</v>
      </c>
      <c r="N783" s="168" t="str">
        <f aca="false">IF(B783&gt;0,"ok","ocultar")</f>
        <v>ocultar</v>
      </c>
      <c r="O783" s="650"/>
      <c r="P783" s="724"/>
      <c r="Q783" s="725"/>
      <c r="R783" s="725"/>
      <c r="S783" s="725"/>
      <c r="T783" s="725"/>
      <c r="U783" s="725"/>
      <c r="V783" s="725"/>
      <c r="W783" s="725"/>
      <c r="X783" s="725"/>
      <c r="Y783" s="725"/>
      <c r="Z783" s="725"/>
      <c r="AA783" s="726"/>
      <c r="AB783" s="726"/>
      <c r="AC783" s="726"/>
      <c r="AD783" s="726"/>
      <c r="AE783" s="726"/>
      <c r="AF783" s="726"/>
      <c r="AG783" s="726"/>
      <c r="AH783" s="726"/>
      <c r="AI783" s="726"/>
      <c r="AJ783" s="726"/>
      <c r="AK783" s="726"/>
      <c r="AL783" s="726"/>
      <c r="AM783" s="727"/>
      <c r="AO783" s="728" t="n">
        <f aca="false">IF(E783&lt;&gt;0,G783,0)</f>
        <v>0</v>
      </c>
      <c r="AP783" s="157" t="n">
        <f aca="false">IF(B783=0,AP782,IF(ISNONTEXT(B783)=TRUE(),INT(B783),INT(LEFT(B783,FIND(".",B783)-1))))</f>
        <v>3</v>
      </c>
      <c r="AQ783" s="157" t="str">
        <f aca="false">IF(AQ784=1,1,IF(B783&lt;&gt;0,1,IF(C783&lt;&gt;0,1,IF(D783&lt;&gt;0,1,IF(E783&lt;&gt;0,1,"")))))</f>
        <v/>
      </c>
      <c r="AR783" s="157" t="str">
        <f aca="false">IF(AP783=0," ",IF(AP783&lt;&gt;AP782,AP783," "))</f>
        <v> </v>
      </c>
      <c r="AS783" s="732"/>
      <c r="AT783" s="730" t="n">
        <f aca="false">IF(AP783&lt;&gt;AR783,(IF('ORÇ.GLOBAL P CAIXA'!I784="",J783*(INFORMAÇÕES!$Q$99/INFORMAÇÕES!$Q$102),IF('ORÇ.GLOBAL P CAIXA'!I784="R",J783,0))),0)</f>
        <v>0</v>
      </c>
      <c r="AU783" s="75" t="n">
        <f aca="false">IF(AP783&lt;&gt;AR783,(IF('ORÇ.GLOBAL P CAIXA'!I784="",J783*(INFORMAÇÕES!$Q$100/INFORMAÇÕES!$Q$102),IF('ORÇ.GLOBAL P CAIXA'!I784="C",J783,0))),0)</f>
        <v>0</v>
      </c>
      <c r="AV783" s="75" t="n">
        <f aca="false">IF(AP783&lt;&gt;AR783,(IF('ORÇ.GLOBAL P CAIXA'!I784="",J783*INFORMAÇÕES!$U$115,IF('ORÇ.GLOBAL P CAIXA'!I784="CF",J783,0))),0)</f>
        <v>0</v>
      </c>
      <c r="AW783" s="75" t="n">
        <f aca="false">IF(AP783&lt;&gt;AR783,(IF('ORÇ.GLOBAL P CAIXA'!I784="",J783*INFORMAÇÕES!$U$116,IF('ORÇ.GLOBAL P CAIXA'!I784="O",J783,0))),0)</f>
        <v>0</v>
      </c>
      <c r="AX783" s="731" t="n">
        <f aca="false">IF(E783&lt;&gt;0,J783,0)</f>
        <v>0</v>
      </c>
      <c r="AY783" s="730" t="n">
        <f aca="false">IF(AP783&lt;&gt;AR783,(IF('ORÇ.GLOBAL P CAIXA'!I784="",L783*(INFORMAÇÕES!$Q$99/INFORMAÇÕES!$Q$102),IF('ORÇ.GLOBAL P CAIXA'!I784="R",L783,0))),0)</f>
        <v>0</v>
      </c>
      <c r="AZ783" s="75" t="n">
        <f aca="false">IF(AP783&lt;&gt;AR783,(IF('ORÇ.GLOBAL P CAIXA'!I784="",L783*(INFORMAÇÕES!$Q$100/INFORMAÇÕES!$Q$102),IF('ORÇ.GLOBAL P CAIXA'!I784="C",L783,0))),0)</f>
        <v>0</v>
      </c>
      <c r="BA783" s="75" t="n">
        <f aca="false">IF(AP783&lt;&gt;AR783,(IF('ORÇ.GLOBAL P CAIXA'!I784="",L783*INFORMAÇÕES!$U$115,IF('ORÇ.GLOBAL P CAIXA'!I784="CF",L783,0))),0)</f>
        <v>0</v>
      </c>
      <c r="BB783" s="75" t="n">
        <f aca="false">IF(AP783&lt;&gt;AR783,(IF('ORÇ.GLOBAL P CAIXA'!I784="",L783*INFORMAÇÕES!$U$116,IF('ORÇ.GLOBAL P CAIXA'!I784="O",L783,0))),0)</f>
        <v>0</v>
      </c>
      <c r="BC783" s="731" t="n">
        <f aca="false">IF(E783&lt;&gt;0,L783,0)</f>
        <v>0</v>
      </c>
    </row>
    <row r="784" s="174" customFormat="true" ht="14.25" hidden="false" customHeight="false" outlineLevel="0" collapsed="false">
      <c r="A784" s="159" t="n">
        <v>774</v>
      </c>
      <c r="B784" s="160" t="n">
        <f aca="false">'ORÇ.REPROG. P CAIXA'!B786</f>
        <v>0</v>
      </c>
      <c r="C784" s="723" t="n">
        <f aca="false">'ORÇ.REPROG. P CAIXA'!C786</f>
        <v>0</v>
      </c>
      <c r="D784" s="162" t="n">
        <f aca="false">'ORÇ.REPROG. P CAIXA'!D786</f>
        <v>0</v>
      </c>
      <c r="E784" s="163" t="n">
        <f aca="false">IF('BM GLOBAL'!$P$1&lt;&gt;0,'ORÇ.REPROG. P CAIXA'!E786,'ORÇ.REPROG. P CAIXA'!H786)</f>
        <v>0</v>
      </c>
      <c r="F784" s="163" t="n">
        <f aca="false">IF('BM GLOBAL'!$P$1&lt;&gt;0,IF('ORÇ.GLOBAL P CAIXA'!K785=0,'ORÇ.GLOBAL EMPRESA'!G785,'ORÇ.GLOBAL P CAIXA'!F785),'ORÇ.REPROG. P CAIXA'!I786)</f>
        <v>0</v>
      </c>
      <c r="G784" s="163" t="n">
        <f aca="false">IF(E784&lt;&gt;0,ROUND(E784*F784,2),IF(AO784=0,(SUMIF('ORÇ.REPROG. P CAIXA'!$AC$13:$AC$1012,B784,$AO$11:$AO$1010)),AO784))</f>
        <v>0</v>
      </c>
      <c r="H784" s="163" t="n">
        <f aca="false">IF(J784&lt;&gt;0,IF(E784&lt;&gt;0,J784/F784,0),0)</f>
        <v>0</v>
      </c>
      <c r="I784" s="163" t="n">
        <f aca="false">IF(L784&lt;&gt;0,IF(E784&lt;&gt;0,L784/F784,0),0)</f>
        <v>0</v>
      </c>
      <c r="J784" s="163" t="n">
        <f aca="false">IF(E784&lt;&gt;0,ROUND(INDEX($P$11:$AM$1010,$A784,$L$1),2),IF(AX784=0,(SUMIF($AP$11:$AP$1010,B784,$AX$11:$AX$1010)),AX784))</f>
        <v>0</v>
      </c>
      <c r="K784" s="163" t="n">
        <f aca="false">IF(G784=0,0,(J784/G784)*100)</f>
        <v>0</v>
      </c>
      <c r="L784" s="163" t="n">
        <f aca="false">IF(E784&lt;&gt;0,ROUND(IF($L$1=1,SUM(P784),"0")+IF($L$1=2,SUM($P784:Q784),"0")+IF($L$1=3,SUM($P784:R784),"0")+IF($L$1=4,SUM($P784:S784),"0")+IF($L$1=5,SUM($P784:T784),"0")+IF($L$1=6,SUM($P784:U784),"0")+IF($L$1=7,SUM($P784:V784),"0")+IF($L$1=8,SUM($P784:W784),"0")+IF($L$1=9,SUM($P784:X784),"0")+IF($L$1=10,SUM($P784:Y784),"0")+IF($L$1=11,SUM($P784:Z784),"0")+IF($L$1=12,SUM($P784:AA784),"0")+IF($L$1=13,SUM($P784:AB784),"0")+IF($L$1=14,SUM($P784:AC784),"0")+IF($L$1=15,SUM($P784:AD784),"0")+IF($L$1=16,SUM($P784:AE784),"0")+IF($L$1=17,SUM($P784:AF784),"0")+IF($L$1=18,SUM($P784:AG784),"0")+IF($L$1=19,SUM($P784:AH784),"0")+IF($L$1=20,SUM($P784:AI784),"0")+IF($L$1=21,SUM($P784:AJ784),"0")+IF($L$1=22,SUM($P784:AK784),"0")+IF($L$1=23,SUM($P784:AL784),"0")+IF($L$1=24,SUM($P784:AM784),"0"),2),IF(BC784=0,(SUMIF($AP$11:$AP$1010,B784,$BC$11:$BC$1010)),BC784))</f>
        <v>0</v>
      </c>
      <c r="M784" s="163" t="n">
        <f aca="false">IF(G784=0,0,(L784/G784)*100)</f>
        <v>0</v>
      </c>
      <c r="N784" s="168" t="str">
        <f aca="false">IF(B784&gt;0,"ok","ocultar")</f>
        <v>ocultar</v>
      </c>
      <c r="O784" s="650"/>
      <c r="P784" s="724"/>
      <c r="Q784" s="725"/>
      <c r="R784" s="725"/>
      <c r="S784" s="725"/>
      <c r="T784" s="725"/>
      <c r="U784" s="725"/>
      <c r="V784" s="725"/>
      <c r="W784" s="725"/>
      <c r="X784" s="725"/>
      <c r="Y784" s="725"/>
      <c r="Z784" s="725"/>
      <c r="AA784" s="726"/>
      <c r="AB784" s="726"/>
      <c r="AC784" s="726"/>
      <c r="AD784" s="726"/>
      <c r="AE784" s="726"/>
      <c r="AF784" s="726"/>
      <c r="AG784" s="726"/>
      <c r="AH784" s="726"/>
      <c r="AI784" s="726"/>
      <c r="AJ784" s="726"/>
      <c r="AK784" s="726"/>
      <c r="AL784" s="726"/>
      <c r="AM784" s="727"/>
      <c r="AO784" s="728" t="n">
        <f aca="false">IF(E784&lt;&gt;0,G784,0)</f>
        <v>0</v>
      </c>
      <c r="AP784" s="157" t="n">
        <f aca="false">IF(B784=0,AP783,IF(ISNONTEXT(B784)=TRUE(),INT(B784),INT(LEFT(B784,FIND(".",B784)-1))))</f>
        <v>3</v>
      </c>
      <c r="AQ784" s="157" t="str">
        <f aca="false">IF(AQ785=1,1,IF(B784&lt;&gt;0,1,IF(C784&lt;&gt;0,1,IF(D784&lt;&gt;0,1,IF(E784&lt;&gt;0,1,"")))))</f>
        <v/>
      </c>
      <c r="AR784" s="157" t="str">
        <f aca="false">IF(AP784=0," ",IF(AP784&lt;&gt;AP783,AP784," "))</f>
        <v> </v>
      </c>
      <c r="AS784" s="732"/>
      <c r="AT784" s="730" t="n">
        <f aca="false">IF(AP784&lt;&gt;AR784,(IF('ORÇ.GLOBAL P CAIXA'!I785="",J784*(INFORMAÇÕES!$Q$99/INFORMAÇÕES!$Q$102),IF('ORÇ.GLOBAL P CAIXA'!I785="R",J784,0))),0)</f>
        <v>0</v>
      </c>
      <c r="AU784" s="75" t="n">
        <f aca="false">IF(AP784&lt;&gt;AR784,(IF('ORÇ.GLOBAL P CAIXA'!I785="",J784*(INFORMAÇÕES!$Q$100/INFORMAÇÕES!$Q$102),IF('ORÇ.GLOBAL P CAIXA'!I785="C",J784,0))),0)</f>
        <v>0</v>
      </c>
      <c r="AV784" s="75" t="n">
        <f aca="false">IF(AP784&lt;&gt;AR784,(IF('ORÇ.GLOBAL P CAIXA'!I785="",J784*INFORMAÇÕES!$U$115,IF('ORÇ.GLOBAL P CAIXA'!I785="CF",J784,0))),0)</f>
        <v>0</v>
      </c>
      <c r="AW784" s="75" t="n">
        <f aca="false">IF(AP784&lt;&gt;AR784,(IF('ORÇ.GLOBAL P CAIXA'!I785="",J784*INFORMAÇÕES!$U$116,IF('ORÇ.GLOBAL P CAIXA'!I785="O",J784,0))),0)</f>
        <v>0</v>
      </c>
      <c r="AX784" s="731" t="n">
        <f aca="false">IF(E784&lt;&gt;0,J784,0)</f>
        <v>0</v>
      </c>
      <c r="AY784" s="730" t="n">
        <f aca="false">IF(AP784&lt;&gt;AR784,(IF('ORÇ.GLOBAL P CAIXA'!I785="",L784*(INFORMAÇÕES!$Q$99/INFORMAÇÕES!$Q$102),IF('ORÇ.GLOBAL P CAIXA'!I785="R",L784,0))),0)</f>
        <v>0</v>
      </c>
      <c r="AZ784" s="75" t="n">
        <f aca="false">IF(AP784&lt;&gt;AR784,(IF('ORÇ.GLOBAL P CAIXA'!I785="",L784*(INFORMAÇÕES!$Q$100/INFORMAÇÕES!$Q$102),IF('ORÇ.GLOBAL P CAIXA'!I785="C",L784,0))),0)</f>
        <v>0</v>
      </c>
      <c r="BA784" s="75" t="n">
        <f aca="false">IF(AP784&lt;&gt;AR784,(IF('ORÇ.GLOBAL P CAIXA'!I785="",L784*INFORMAÇÕES!$U$115,IF('ORÇ.GLOBAL P CAIXA'!I785="CF",L784,0))),0)</f>
        <v>0</v>
      </c>
      <c r="BB784" s="75" t="n">
        <f aca="false">IF(AP784&lt;&gt;AR784,(IF('ORÇ.GLOBAL P CAIXA'!I785="",L784*INFORMAÇÕES!$U$116,IF('ORÇ.GLOBAL P CAIXA'!I785="O",L784,0))),0)</f>
        <v>0</v>
      </c>
      <c r="BC784" s="731" t="n">
        <f aca="false">IF(E784&lt;&gt;0,L784,0)</f>
        <v>0</v>
      </c>
    </row>
    <row r="785" s="174" customFormat="true" ht="14.25" hidden="false" customHeight="false" outlineLevel="0" collapsed="false">
      <c r="A785" s="159" t="n">
        <v>775</v>
      </c>
      <c r="B785" s="160" t="n">
        <f aca="false">'ORÇ.REPROG. P CAIXA'!B787</f>
        <v>0</v>
      </c>
      <c r="C785" s="723" t="n">
        <f aca="false">'ORÇ.REPROG. P CAIXA'!C787</f>
        <v>0</v>
      </c>
      <c r="D785" s="162" t="n">
        <f aca="false">'ORÇ.REPROG. P CAIXA'!D787</f>
        <v>0</v>
      </c>
      <c r="E785" s="163" t="n">
        <f aca="false">IF('BM GLOBAL'!$P$1&lt;&gt;0,'ORÇ.REPROG. P CAIXA'!E787,'ORÇ.REPROG. P CAIXA'!H787)</f>
        <v>0</v>
      </c>
      <c r="F785" s="163" t="n">
        <f aca="false">IF('BM GLOBAL'!$P$1&lt;&gt;0,IF('ORÇ.GLOBAL P CAIXA'!K786=0,'ORÇ.GLOBAL EMPRESA'!G786,'ORÇ.GLOBAL P CAIXA'!F786),'ORÇ.REPROG. P CAIXA'!I787)</f>
        <v>0</v>
      </c>
      <c r="G785" s="163" t="n">
        <f aca="false">IF(E785&lt;&gt;0,ROUND(E785*F785,2),IF(AO785=0,(SUMIF('ORÇ.REPROG. P CAIXA'!$AC$13:$AC$1012,B785,$AO$11:$AO$1010)),AO785))</f>
        <v>0</v>
      </c>
      <c r="H785" s="163" t="n">
        <f aca="false">IF(J785&lt;&gt;0,IF(E785&lt;&gt;0,J785/F785,0),0)</f>
        <v>0</v>
      </c>
      <c r="I785" s="163" t="n">
        <f aca="false">IF(L785&lt;&gt;0,IF(E785&lt;&gt;0,L785/F785,0),0)</f>
        <v>0</v>
      </c>
      <c r="J785" s="163" t="n">
        <f aca="false">IF(E785&lt;&gt;0,ROUND(INDEX($P$11:$AM$1010,$A785,$L$1),2),IF(AX785=0,(SUMIF($AP$11:$AP$1010,B785,$AX$11:$AX$1010)),AX785))</f>
        <v>0</v>
      </c>
      <c r="K785" s="163" t="n">
        <f aca="false">IF(G785=0,0,(J785/G785)*100)</f>
        <v>0</v>
      </c>
      <c r="L785" s="163" t="n">
        <f aca="false">IF(E785&lt;&gt;0,ROUND(IF($L$1=1,SUM(P785),"0")+IF($L$1=2,SUM($P785:Q785),"0")+IF($L$1=3,SUM($P785:R785),"0")+IF($L$1=4,SUM($P785:S785),"0")+IF($L$1=5,SUM($P785:T785),"0")+IF($L$1=6,SUM($P785:U785),"0")+IF($L$1=7,SUM($P785:V785),"0")+IF($L$1=8,SUM($P785:W785),"0")+IF($L$1=9,SUM($P785:X785),"0")+IF($L$1=10,SUM($P785:Y785),"0")+IF($L$1=11,SUM($P785:Z785),"0")+IF($L$1=12,SUM($P785:AA785),"0")+IF($L$1=13,SUM($P785:AB785),"0")+IF($L$1=14,SUM($P785:AC785),"0")+IF($L$1=15,SUM($P785:AD785),"0")+IF($L$1=16,SUM($P785:AE785),"0")+IF($L$1=17,SUM($P785:AF785),"0")+IF($L$1=18,SUM($P785:AG785),"0")+IF($L$1=19,SUM($P785:AH785),"0")+IF($L$1=20,SUM($P785:AI785),"0")+IF($L$1=21,SUM($P785:AJ785),"0")+IF($L$1=22,SUM($P785:AK785),"0")+IF($L$1=23,SUM($P785:AL785),"0")+IF($L$1=24,SUM($P785:AM785),"0"),2),IF(BC785=0,(SUMIF($AP$11:$AP$1010,B785,$BC$11:$BC$1010)),BC785))</f>
        <v>0</v>
      </c>
      <c r="M785" s="163" t="n">
        <f aca="false">IF(G785=0,0,(L785/G785)*100)</f>
        <v>0</v>
      </c>
      <c r="N785" s="168" t="str">
        <f aca="false">IF(B785&gt;0,"ok","ocultar")</f>
        <v>ocultar</v>
      </c>
      <c r="O785" s="650"/>
      <c r="P785" s="724"/>
      <c r="Q785" s="725"/>
      <c r="R785" s="725"/>
      <c r="S785" s="725"/>
      <c r="T785" s="725"/>
      <c r="U785" s="725"/>
      <c r="V785" s="725"/>
      <c r="W785" s="725"/>
      <c r="X785" s="725"/>
      <c r="Y785" s="725"/>
      <c r="Z785" s="725"/>
      <c r="AA785" s="726"/>
      <c r="AB785" s="726"/>
      <c r="AC785" s="726"/>
      <c r="AD785" s="726"/>
      <c r="AE785" s="726"/>
      <c r="AF785" s="726"/>
      <c r="AG785" s="726"/>
      <c r="AH785" s="726"/>
      <c r="AI785" s="726"/>
      <c r="AJ785" s="726"/>
      <c r="AK785" s="726"/>
      <c r="AL785" s="726"/>
      <c r="AM785" s="727"/>
      <c r="AO785" s="728" t="n">
        <f aca="false">IF(E785&lt;&gt;0,G785,0)</f>
        <v>0</v>
      </c>
      <c r="AP785" s="157" t="n">
        <f aca="false">IF(B785=0,AP784,IF(ISNONTEXT(B785)=TRUE(),INT(B785),INT(LEFT(B785,FIND(".",B785)-1))))</f>
        <v>3</v>
      </c>
      <c r="AQ785" s="157" t="str">
        <f aca="false">IF(AQ786=1,1,IF(B785&lt;&gt;0,1,IF(C785&lt;&gt;0,1,IF(D785&lt;&gt;0,1,IF(E785&lt;&gt;0,1,"")))))</f>
        <v/>
      </c>
      <c r="AR785" s="157" t="str">
        <f aca="false">IF(AP785=0," ",IF(AP785&lt;&gt;AP784,AP785," "))</f>
        <v> </v>
      </c>
      <c r="AS785" s="732"/>
      <c r="AT785" s="730" t="n">
        <f aca="false">IF(AP785&lt;&gt;AR785,(IF('ORÇ.GLOBAL P CAIXA'!I786="",J785*(INFORMAÇÕES!$Q$99/INFORMAÇÕES!$Q$102),IF('ORÇ.GLOBAL P CAIXA'!I786="R",J785,0))),0)</f>
        <v>0</v>
      </c>
      <c r="AU785" s="75" t="n">
        <f aca="false">IF(AP785&lt;&gt;AR785,(IF('ORÇ.GLOBAL P CAIXA'!I786="",J785*(INFORMAÇÕES!$Q$100/INFORMAÇÕES!$Q$102),IF('ORÇ.GLOBAL P CAIXA'!I786="C",J785,0))),0)</f>
        <v>0</v>
      </c>
      <c r="AV785" s="75" t="n">
        <f aca="false">IF(AP785&lt;&gt;AR785,(IF('ORÇ.GLOBAL P CAIXA'!I786="",J785*INFORMAÇÕES!$U$115,IF('ORÇ.GLOBAL P CAIXA'!I786="CF",J785,0))),0)</f>
        <v>0</v>
      </c>
      <c r="AW785" s="75" t="n">
        <f aca="false">IF(AP785&lt;&gt;AR785,(IF('ORÇ.GLOBAL P CAIXA'!I786="",J785*INFORMAÇÕES!$U$116,IF('ORÇ.GLOBAL P CAIXA'!I786="O",J785,0))),0)</f>
        <v>0</v>
      </c>
      <c r="AX785" s="731" t="n">
        <f aca="false">IF(E785&lt;&gt;0,J785,0)</f>
        <v>0</v>
      </c>
      <c r="AY785" s="730" t="n">
        <f aca="false">IF(AP785&lt;&gt;AR785,(IF('ORÇ.GLOBAL P CAIXA'!I786="",L785*(INFORMAÇÕES!$Q$99/INFORMAÇÕES!$Q$102),IF('ORÇ.GLOBAL P CAIXA'!I786="R",L785,0))),0)</f>
        <v>0</v>
      </c>
      <c r="AZ785" s="75" t="n">
        <f aca="false">IF(AP785&lt;&gt;AR785,(IF('ORÇ.GLOBAL P CAIXA'!I786="",L785*(INFORMAÇÕES!$Q$100/INFORMAÇÕES!$Q$102),IF('ORÇ.GLOBAL P CAIXA'!I786="C",L785,0))),0)</f>
        <v>0</v>
      </c>
      <c r="BA785" s="75" t="n">
        <f aca="false">IF(AP785&lt;&gt;AR785,(IF('ORÇ.GLOBAL P CAIXA'!I786="",L785*INFORMAÇÕES!$U$115,IF('ORÇ.GLOBAL P CAIXA'!I786="CF",L785,0))),0)</f>
        <v>0</v>
      </c>
      <c r="BB785" s="75" t="n">
        <f aca="false">IF(AP785&lt;&gt;AR785,(IF('ORÇ.GLOBAL P CAIXA'!I786="",L785*INFORMAÇÕES!$U$116,IF('ORÇ.GLOBAL P CAIXA'!I786="O",L785,0))),0)</f>
        <v>0</v>
      </c>
      <c r="BC785" s="731" t="n">
        <f aca="false">IF(E785&lt;&gt;0,L785,0)</f>
        <v>0</v>
      </c>
    </row>
    <row r="786" s="174" customFormat="true" ht="14.25" hidden="false" customHeight="false" outlineLevel="0" collapsed="false">
      <c r="A786" s="159" t="n">
        <v>776</v>
      </c>
      <c r="B786" s="160" t="n">
        <f aca="false">'ORÇ.REPROG. P CAIXA'!B788</f>
        <v>0</v>
      </c>
      <c r="C786" s="723" t="n">
        <f aca="false">'ORÇ.REPROG. P CAIXA'!C788</f>
        <v>0</v>
      </c>
      <c r="D786" s="162" t="n">
        <f aca="false">'ORÇ.REPROG. P CAIXA'!D788</f>
        <v>0</v>
      </c>
      <c r="E786" s="163" t="n">
        <f aca="false">IF('BM GLOBAL'!$P$1&lt;&gt;0,'ORÇ.REPROG. P CAIXA'!E788,'ORÇ.REPROG. P CAIXA'!H788)</f>
        <v>0</v>
      </c>
      <c r="F786" s="163" t="n">
        <f aca="false">IF('BM GLOBAL'!$P$1&lt;&gt;0,IF('ORÇ.GLOBAL P CAIXA'!K787=0,'ORÇ.GLOBAL EMPRESA'!G787,'ORÇ.GLOBAL P CAIXA'!F787),'ORÇ.REPROG. P CAIXA'!I788)</f>
        <v>0</v>
      </c>
      <c r="G786" s="163" t="n">
        <f aca="false">IF(E786&lt;&gt;0,ROUND(E786*F786,2),IF(AO786=0,(SUMIF('ORÇ.REPROG. P CAIXA'!$AC$13:$AC$1012,B786,$AO$11:$AO$1010)),AO786))</f>
        <v>0</v>
      </c>
      <c r="H786" s="163" t="n">
        <f aca="false">IF(J786&lt;&gt;0,IF(E786&lt;&gt;0,J786/F786,0),0)</f>
        <v>0</v>
      </c>
      <c r="I786" s="163" t="n">
        <f aca="false">IF(L786&lt;&gt;0,IF(E786&lt;&gt;0,L786/F786,0),0)</f>
        <v>0</v>
      </c>
      <c r="J786" s="163" t="n">
        <f aca="false">IF(E786&lt;&gt;0,ROUND(INDEX($P$11:$AM$1010,$A786,$L$1),2),IF(AX786=0,(SUMIF($AP$11:$AP$1010,B786,$AX$11:$AX$1010)),AX786))</f>
        <v>0</v>
      </c>
      <c r="K786" s="163" t="n">
        <f aca="false">IF(G786=0,0,(J786/G786)*100)</f>
        <v>0</v>
      </c>
      <c r="L786" s="163" t="n">
        <f aca="false">IF(E786&lt;&gt;0,ROUND(IF($L$1=1,SUM(P786),"0")+IF($L$1=2,SUM($P786:Q786),"0")+IF($L$1=3,SUM($P786:R786),"0")+IF($L$1=4,SUM($P786:S786),"0")+IF($L$1=5,SUM($P786:T786),"0")+IF($L$1=6,SUM($P786:U786),"0")+IF($L$1=7,SUM($P786:V786),"0")+IF($L$1=8,SUM($P786:W786),"0")+IF($L$1=9,SUM($P786:X786),"0")+IF($L$1=10,SUM($P786:Y786),"0")+IF($L$1=11,SUM($P786:Z786),"0")+IF($L$1=12,SUM($P786:AA786),"0")+IF($L$1=13,SUM($P786:AB786),"0")+IF($L$1=14,SUM($P786:AC786),"0")+IF($L$1=15,SUM($P786:AD786),"0")+IF($L$1=16,SUM($P786:AE786),"0")+IF($L$1=17,SUM($P786:AF786),"0")+IF($L$1=18,SUM($P786:AG786),"0")+IF($L$1=19,SUM($P786:AH786),"0")+IF($L$1=20,SUM($P786:AI786),"0")+IF($L$1=21,SUM($P786:AJ786),"0")+IF($L$1=22,SUM($P786:AK786),"0")+IF($L$1=23,SUM($P786:AL786),"0")+IF($L$1=24,SUM($P786:AM786),"0"),2),IF(BC786=0,(SUMIF($AP$11:$AP$1010,B786,$BC$11:$BC$1010)),BC786))</f>
        <v>0</v>
      </c>
      <c r="M786" s="163" t="n">
        <f aca="false">IF(G786=0,0,(L786/G786)*100)</f>
        <v>0</v>
      </c>
      <c r="N786" s="168" t="str">
        <f aca="false">IF(B786&gt;0,"ok","ocultar")</f>
        <v>ocultar</v>
      </c>
      <c r="O786" s="650"/>
      <c r="P786" s="724"/>
      <c r="Q786" s="725"/>
      <c r="R786" s="725"/>
      <c r="S786" s="725"/>
      <c r="T786" s="725"/>
      <c r="U786" s="725"/>
      <c r="V786" s="725"/>
      <c r="W786" s="725"/>
      <c r="X786" s="725"/>
      <c r="Y786" s="725"/>
      <c r="Z786" s="725"/>
      <c r="AA786" s="726"/>
      <c r="AB786" s="726"/>
      <c r="AC786" s="726"/>
      <c r="AD786" s="726"/>
      <c r="AE786" s="726"/>
      <c r="AF786" s="726"/>
      <c r="AG786" s="726"/>
      <c r="AH786" s="726"/>
      <c r="AI786" s="726"/>
      <c r="AJ786" s="726"/>
      <c r="AK786" s="726"/>
      <c r="AL786" s="726"/>
      <c r="AM786" s="727"/>
      <c r="AO786" s="728" t="n">
        <f aca="false">IF(E786&lt;&gt;0,G786,0)</f>
        <v>0</v>
      </c>
      <c r="AP786" s="157" t="n">
        <f aca="false">IF(B786=0,AP785,IF(ISNONTEXT(B786)=TRUE(),INT(B786),INT(LEFT(B786,FIND(".",B786)-1))))</f>
        <v>3</v>
      </c>
      <c r="AQ786" s="157" t="str">
        <f aca="false">IF(AQ787=1,1,IF(B786&lt;&gt;0,1,IF(C786&lt;&gt;0,1,IF(D786&lt;&gt;0,1,IF(E786&lt;&gt;0,1,"")))))</f>
        <v/>
      </c>
      <c r="AR786" s="157" t="str">
        <f aca="false">IF(AP786=0," ",IF(AP786&lt;&gt;AP785,AP786," "))</f>
        <v> </v>
      </c>
      <c r="AS786" s="732"/>
      <c r="AT786" s="730" t="n">
        <f aca="false">IF(AP786&lt;&gt;AR786,(IF('ORÇ.GLOBAL P CAIXA'!I787="",J786*(INFORMAÇÕES!$Q$99/INFORMAÇÕES!$Q$102),IF('ORÇ.GLOBAL P CAIXA'!I787="R",J786,0))),0)</f>
        <v>0</v>
      </c>
      <c r="AU786" s="75" t="n">
        <f aca="false">IF(AP786&lt;&gt;AR786,(IF('ORÇ.GLOBAL P CAIXA'!I787="",J786*(INFORMAÇÕES!$Q$100/INFORMAÇÕES!$Q$102),IF('ORÇ.GLOBAL P CAIXA'!I787="C",J786,0))),0)</f>
        <v>0</v>
      </c>
      <c r="AV786" s="75" t="n">
        <f aca="false">IF(AP786&lt;&gt;AR786,(IF('ORÇ.GLOBAL P CAIXA'!I787="",J786*INFORMAÇÕES!$U$115,IF('ORÇ.GLOBAL P CAIXA'!I787="CF",J786,0))),0)</f>
        <v>0</v>
      </c>
      <c r="AW786" s="75" t="n">
        <f aca="false">IF(AP786&lt;&gt;AR786,(IF('ORÇ.GLOBAL P CAIXA'!I787="",J786*INFORMAÇÕES!$U$116,IF('ORÇ.GLOBAL P CAIXA'!I787="O",J786,0))),0)</f>
        <v>0</v>
      </c>
      <c r="AX786" s="731" t="n">
        <f aca="false">IF(E786&lt;&gt;0,J786,0)</f>
        <v>0</v>
      </c>
      <c r="AY786" s="730" t="n">
        <f aca="false">IF(AP786&lt;&gt;AR786,(IF('ORÇ.GLOBAL P CAIXA'!I787="",L786*(INFORMAÇÕES!$Q$99/INFORMAÇÕES!$Q$102),IF('ORÇ.GLOBAL P CAIXA'!I787="R",L786,0))),0)</f>
        <v>0</v>
      </c>
      <c r="AZ786" s="75" t="n">
        <f aca="false">IF(AP786&lt;&gt;AR786,(IF('ORÇ.GLOBAL P CAIXA'!I787="",L786*(INFORMAÇÕES!$Q$100/INFORMAÇÕES!$Q$102),IF('ORÇ.GLOBAL P CAIXA'!I787="C",L786,0))),0)</f>
        <v>0</v>
      </c>
      <c r="BA786" s="75" t="n">
        <f aca="false">IF(AP786&lt;&gt;AR786,(IF('ORÇ.GLOBAL P CAIXA'!I787="",L786*INFORMAÇÕES!$U$115,IF('ORÇ.GLOBAL P CAIXA'!I787="CF",L786,0))),0)</f>
        <v>0</v>
      </c>
      <c r="BB786" s="75" t="n">
        <f aca="false">IF(AP786&lt;&gt;AR786,(IF('ORÇ.GLOBAL P CAIXA'!I787="",L786*INFORMAÇÕES!$U$116,IF('ORÇ.GLOBAL P CAIXA'!I787="O",L786,0))),0)</f>
        <v>0</v>
      </c>
      <c r="BC786" s="731" t="n">
        <f aca="false">IF(E786&lt;&gt;0,L786,0)</f>
        <v>0</v>
      </c>
    </row>
    <row r="787" s="174" customFormat="true" ht="14.25" hidden="false" customHeight="false" outlineLevel="0" collapsed="false">
      <c r="A787" s="159" t="n">
        <v>777</v>
      </c>
      <c r="B787" s="160" t="n">
        <f aca="false">'ORÇ.REPROG. P CAIXA'!B789</f>
        <v>0</v>
      </c>
      <c r="C787" s="723" t="n">
        <f aca="false">'ORÇ.REPROG. P CAIXA'!C789</f>
        <v>0</v>
      </c>
      <c r="D787" s="162" t="n">
        <f aca="false">'ORÇ.REPROG. P CAIXA'!D789</f>
        <v>0</v>
      </c>
      <c r="E787" s="163" t="n">
        <f aca="false">IF('BM GLOBAL'!$P$1&lt;&gt;0,'ORÇ.REPROG. P CAIXA'!E789,'ORÇ.REPROG. P CAIXA'!H789)</f>
        <v>0</v>
      </c>
      <c r="F787" s="163" t="n">
        <f aca="false">IF('BM GLOBAL'!$P$1&lt;&gt;0,IF('ORÇ.GLOBAL P CAIXA'!K788=0,'ORÇ.GLOBAL EMPRESA'!G788,'ORÇ.GLOBAL P CAIXA'!F788),'ORÇ.REPROG. P CAIXA'!I789)</f>
        <v>0</v>
      </c>
      <c r="G787" s="163" t="n">
        <f aca="false">IF(E787&lt;&gt;0,ROUND(E787*F787,2),IF(AO787=0,(SUMIF('ORÇ.REPROG. P CAIXA'!$AC$13:$AC$1012,B787,$AO$11:$AO$1010)),AO787))</f>
        <v>0</v>
      </c>
      <c r="H787" s="163" t="n">
        <f aca="false">IF(J787&lt;&gt;0,IF(E787&lt;&gt;0,J787/F787,0),0)</f>
        <v>0</v>
      </c>
      <c r="I787" s="163" t="n">
        <f aca="false">IF(L787&lt;&gt;0,IF(E787&lt;&gt;0,L787/F787,0),0)</f>
        <v>0</v>
      </c>
      <c r="J787" s="163" t="n">
        <f aca="false">IF(E787&lt;&gt;0,ROUND(INDEX($P$11:$AM$1010,$A787,$L$1),2),IF(AX787=0,(SUMIF($AP$11:$AP$1010,B787,$AX$11:$AX$1010)),AX787))</f>
        <v>0</v>
      </c>
      <c r="K787" s="163" t="n">
        <f aca="false">IF(G787=0,0,(J787/G787)*100)</f>
        <v>0</v>
      </c>
      <c r="L787" s="163" t="n">
        <f aca="false">IF(E787&lt;&gt;0,ROUND(IF($L$1=1,SUM(P787),"0")+IF($L$1=2,SUM($P787:Q787),"0")+IF($L$1=3,SUM($P787:R787),"0")+IF($L$1=4,SUM($P787:S787),"0")+IF($L$1=5,SUM($P787:T787),"0")+IF($L$1=6,SUM($P787:U787),"0")+IF($L$1=7,SUM($P787:V787),"0")+IF($L$1=8,SUM($P787:W787),"0")+IF($L$1=9,SUM($P787:X787),"0")+IF($L$1=10,SUM($P787:Y787),"0")+IF($L$1=11,SUM($P787:Z787),"0")+IF($L$1=12,SUM($P787:AA787),"0")+IF($L$1=13,SUM($P787:AB787),"0")+IF($L$1=14,SUM($P787:AC787),"0")+IF($L$1=15,SUM($P787:AD787),"0")+IF($L$1=16,SUM($P787:AE787),"0")+IF($L$1=17,SUM($P787:AF787),"0")+IF($L$1=18,SUM($P787:AG787),"0")+IF($L$1=19,SUM($P787:AH787),"0")+IF($L$1=20,SUM($P787:AI787),"0")+IF($L$1=21,SUM($P787:AJ787),"0")+IF($L$1=22,SUM($P787:AK787),"0")+IF($L$1=23,SUM($P787:AL787),"0")+IF($L$1=24,SUM($P787:AM787),"0"),2),IF(BC787=0,(SUMIF($AP$11:$AP$1010,B787,$BC$11:$BC$1010)),BC787))</f>
        <v>0</v>
      </c>
      <c r="M787" s="163" t="n">
        <f aca="false">IF(G787=0,0,(L787/G787)*100)</f>
        <v>0</v>
      </c>
      <c r="N787" s="168" t="str">
        <f aca="false">IF(B787&gt;0,"ok","ocultar")</f>
        <v>ocultar</v>
      </c>
      <c r="O787" s="650"/>
      <c r="P787" s="724"/>
      <c r="Q787" s="725"/>
      <c r="R787" s="725"/>
      <c r="S787" s="725"/>
      <c r="T787" s="725"/>
      <c r="U787" s="725"/>
      <c r="V787" s="725"/>
      <c r="W787" s="725"/>
      <c r="X787" s="725"/>
      <c r="Y787" s="725"/>
      <c r="Z787" s="725"/>
      <c r="AA787" s="726"/>
      <c r="AB787" s="726"/>
      <c r="AC787" s="726"/>
      <c r="AD787" s="726"/>
      <c r="AE787" s="726"/>
      <c r="AF787" s="726"/>
      <c r="AG787" s="726"/>
      <c r="AH787" s="726"/>
      <c r="AI787" s="726"/>
      <c r="AJ787" s="726"/>
      <c r="AK787" s="726"/>
      <c r="AL787" s="726"/>
      <c r="AM787" s="727"/>
      <c r="AO787" s="728" t="n">
        <f aca="false">IF(E787&lt;&gt;0,G787,0)</f>
        <v>0</v>
      </c>
      <c r="AP787" s="157" t="n">
        <f aca="false">IF(B787=0,AP786,IF(ISNONTEXT(B787)=TRUE(),INT(B787),INT(LEFT(B787,FIND(".",B787)-1))))</f>
        <v>3</v>
      </c>
      <c r="AQ787" s="157" t="str">
        <f aca="false">IF(AQ788=1,1,IF(B787&lt;&gt;0,1,IF(C787&lt;&gt;0,1,IF(D787&lt;&gt;0,1,IF(E787&lt;&gt;0,1,"")))))</f>
        <v/>
      </c>
      <c r="AR787" s="157" t="str">
        <f aca="false">IF(AP787=0," ",IF(AP787&lt;&gt;AP786,AP787," "))</f>
        <v> </v>
      </c>
      <c r="AS787" s="732"/>
      <c r="AT787" s="730" t="n">
        <f aca="false">IF(AP787&lt;&gt;AR787,(IF('ORÇ.GLOBAL P CAIXA'!I788="",J787*(INFORMAÇÕES!$Q$99/INFORMAÇÕES!$Q$102),IF('ORÇ.GLOBAL P CAIXA'!I788="R",J787,0))),0)</f>
        <v>0</v>
      </c>
      <c r="AU787" s="75" t="n">
        <f aca="false">IF(AP787&lt;&gt;AR787,(IF('ORÇ.GLOBAL P CAIXA'!I788="",J787*(INFORMAÇÕES!$Q$100/INFORMAÇÕES!$Q$102),IF('ORÇ.GLOBAL P CAIXA'!I788="C",J787,0))),0)</f>
        <v>0</v>
      </c>
      <c r="AV787" s="75" t="n">
        <f aca="false">IF(AP787&lt;&gt;AR787,(IF('ORÇ.GLOBAL P CAIXA'!I788="",J787*INFORMAÇÕES!$U$115,IF('ORÇ.GLOBAL P CAIXA'!I788="CF",J787,0))),0)</f>
        <v>0</v>
      </c>
      <c r="AW787" s="75" t="n">
        <f aca="false">IF(AP787&lt;&gt;AR787,(IF('ORÇ.GLOBAL P CAIXA'!I788="",J787*INFORMAÇÕES!$U$116,IF('ORÇ.GLOBAL P CAIXA'!I788="O",J787,0))),0)</f>
        <v>0</v>
      </c>
      <c r="AX787" s="731" t="n">
        <f aca="false">IF(E787&lt;&gt;0,J787,0)</f>
        <v>0</v>
      </c>
      <c r="AY787" s="730" t="n">
        <f aca="false">IF(AP787&lt;&gt;AR787,(IF('ORÇ.GLOBAL P CAIXA'!I788="",L787*(INFORMAÇÕES!$Q$99/INFORMAÇÕES!$Q$102),IF('ORÇ.GLOBAL P CAIXA'!I788="R",L787,0))),0)</f>
        <v>0</v>
      </c>
      <c r="AZ787" s="75" t="n">
        <f aca="false">IF(AP787&lt;&gt;AR787,(IF('ORÇ.GLOBAL P CAIXA'!I788="",L787*(INFORMAÇÕES!$Q$100/INFORMAÇÕES!$Q$102),IF('ORÇ.GLOBAL P CAIXA'!I788="C",L787,0))),0)</f>
        <v>0</v>
      </c>
      <c r="BA787" s="75" t="n">
        <f aca="false">IF(AP787&lt;&gt;AR787,(IF('ORÇ.GLOBAL P CAIXA'!I788="",L787*INFORMAÇÕES!$U$115,IF('ORÇ.GLOBAL P CAIXA'!I788="CF",L787,0))),0)</f>
        <v>0</v>
      </c>
      <c r="BB787" s="75" t="n">
        <f aca="false">IF(AP787&lt;&gt;AR787,(IF('ORÇ.GLOBAL P CAIXA'!I788="",L787*INFORMAÇÕES!$U$116,IF('ORÇ.GLOBAL P CAIXA'!I788="O",L787,0))),0)</f>
        <v>0</v>
      </c>
      <c r="BC787" s="731" t="n">
        <f aca="false">IF(E787&lt;&gt;0,L787,0)</f>
        <v>0</v>
      </c>
    </row>
    <row r="788" s="174" customFormat="true" ht="14.25" hidden="false" customHeight="false" outlineLevel="0" collapsed="false">
      <c r="A788" s="159" t="n">
        <v>778</v>
      </c>
      <c r="B788" s="160" t="n">
        <f aca="false">'ORÇ.REPROG. P CAIXA'!B790</f>
        <v>0</v>
      </c>
      <c r="C788" s="723" t="n">
        <f aca="false">'ORÇ.REPROG. P CAIXA'!C790</f>
        <v>0</v>
      </c>
      <c r="D788" s="162" t="n">
        <f aca="false">'ORÇ.REPROG. P CAIXA'!D790</f>
        <v>0</v>
      </c>
      <c r="E788" s="163" t="n">
        <f aca="false">IF('BM GLOBAL'!$P$1&lt;&gt;0,'ORÇ.REPROG. P CAIXA'!E790,'ORÇ.REPROG. P CAIXA'!H790)</f>
        <v>0</v>
      </c>
      <c r="F788" s="163" t="n">
        <f aca="false">IF('BM GLOBAL'!$P$1&lt;&gt;0,IF('ORÇ.GLOBAL P CAIXA'!K789=0,'ORÇ.GLOBAL EMPRESA'!G789,'ORÇ.GLOBAL P CAIXA'!F789),'ORÇ.REPROG. P CAIXA'!I790)</f>
        <v>0</v>
      </c>
      <c r="G788" s="163" t="n">
        <f aca="false">IF(E788&lt;&gt;0,ROUND(E788*F788,2),IF(AO788=0,(SUMIF('ORÇ.REPROG. P CAIXA'!$AC$13:$AC$1012,B788,$AO$11:$AO$1010)),AO788))</f>
        <v>0</v>
      </c>
      <c r="H788" s="163" t="n">
        <f aca="false">IF(J788&lt;&gt;0,IF(E788&lt;&gt;0,J788/F788,0),0)</f>
        <v>0</v>
      </c>
      <c r="I788" s="163" t="n">
        <f aca="false">IF(L788&lt;&gt;0,IF(E788&lt;&gt;0,L788/F788,0),0)</f>
        <v>0</v>
      </c>
      <c r="J788" s="163" t="n">
        <f aca="false">IF(E788&lt;&gt;0,ROUND(INDEX($P$11:$AM$1010,$A788,$L$1),2),IF(AX788=0,(SUMIF($AP$11:$AP$1010,B788,$AX$11:$AX$1010)),AX788))</f>
        <v>0</v>
      </c>
      <c r="K788" s="163" t="n">
        <f aca="false">IF(G788=0,0,(J788/G788)*100)</f>
        <v>0</v>
      </c>
      <c r="L788" s="163" t="n">
        <f aca="false">IF(E788&lt;&gt;0,ROUND(IF($L$1=1,SUM(P788),"0")+IF($L$1=2,SUM($P788:Q788),"0")+IF($L$1=3,SUM($P788:R788),"0")+IF($L$1=4,SUM($P788:S788),"0")+IF($L$1=5,SUM($P788:T788),"0")+IF($L$1=6,SUM($P788:U788),"0")+IF($L$1=7,SUM($P788:V788),"0")+IF($L$1=8,SUM($P788:W788),"0")+IF($L$1=9,SUM($P788:X788),"0")+IF($L$1=10,SUM($P788:Y788),"0")+IF($L$1=11,SUM($P788:Z788),"0")+IF($L$1=12,SUM($P788:AA788),"0")+IF($L$1=13,SUM($P788:AB788),"0")+IF($L$1=14,SUM($P788:AC788),"0")+IF($L$1=15,SUM($P788:AD788),"0")+IF($L$1=16,SUM($P788:AE788),"0")+IF($L$1=17,SUM($P788:AF788),"0")+IF($L$1=18,SUM($P788:AG788),"0")+IF($L$1=19,SUM($P788:AH788),"0")+IF($L$1=20,SUM($P788:AI788),"0")+IF($L$1=21,SUM($P788:AJ788),"0")+IF($L$1=22,SUM($P788:AK788),"0")+IF($L$1=23,SUM($P788:AL788),"0")+IF($L$1=24,SUM($P788:AM788),"0"),2),IF(BC788=0,(SUMIF($AP$11:$AP$1010,B788,$BC$11:$BC$1010)),BC788))</f>
        <v>0</v>
      </c>
      <c r="M788" s="163" t="n">
        <f aca="false">IF(G788=0,0,(L788/G788)*100)</f>
        <v>0</v>
      </c>
      <c r="N788" s="168" t="str">
        <f aca="false">IF(B788&gt;0,"ok","ocultar")</f>
        <v>ocultar</v>
      </c>
      <c r="O788" s="650"/>
      <c r="P788" s="724"/>
      <c r="Q788" s="725"/>
      <c r="R788" s="725"/>
      <c r="S788" s="725"/>
      <c r="T788" s="725"/>
      <c r="U788" s="725"/>
      <c r="V788" s="725"/>
      <c r="W788" s="725"/>
      <c r="X788" s="725"/>
      <c r="Y788" s="725"/>
      <c r="Z788" s="725"/>
      <c r="AA788" s="726"/>
      <c r="AB788" s="726"/>
      <c r="AC788" s="726"/>
      <c r="AD788" s="726"/>
      <c r="AE788" s="726"/>
      <c r="AF788" s="726"/>
      <c r="AG788" s="726"/>
      <c r="AH788" s="726"/>
      <c r="AI788" s="726"/>
      <c r="AJ788" s="726"/>
      <c r="AK788" s="726"/>
      <c r="AL788" s="726"/>
      <c r="AM788" s="727"/>
      <c r="AO788" s="728" t="n">
        <f aca="false">IF(E788&lt;&gt;0,G788,0)</f>
        <v>0</v>
      </c>
      <c r="AP788" s="157" t="n">
        <f aca="false">IF(B788=0,AP787,IF(ISNONTEXT(B788)=TRUE(),INT(B788),INT(LEFT(B788,FIND(".",B788)-1))))</f>
        <v>3</v>
      </c>
      <c r="AQ788" s="157" t="str">
        <f aca="false">IF(AQ789=1,1,IF(B788&lt;&gt;0,1,IF(C788&lt;&gt;0,1,IF(D788&lt;&gt;0,1,IF(E788&lt;&gt;0,1,"")))))</f>
        <v/>
      </c>
      <c r="AR788" s="157" t="str">
        <f aca="false">IF(AP788=0," ",IF(AP788&lt;&gt;AP787,AP788," "))</f>
        <v> </v>
      </c>
      <c r="AS788" s="732"/>
      <c r="AT788" s="730" t="n">
        <f aca="false">IF(AP788&lt;&gt;AR788,(IF('ORÇ.GLOBAL P CAIXA'!I789="",J788*(INFORMAÇÕES!$Q$99/INFORMAÇÕES!$Q$102),IF('ORÇ.GLOBAL P CAIXA'!I789="R",J788,0))),0)</f>
        <v>0</v>
      </c>
      <c r="AU788" s="75" t="n">
        <f aca="false">IF(AP788&lt;&gt;AR788,(IF('ORÇ.GLOBAL P CAIXA'!I789="",J788*(INFORMAÇÕES!$Q$100/INFORMAÇÕES!$Q$102),IF('ORÇ.GLOBAL P CAIXA'!I789="C",J788,0))),0)</f>
        <v>0</v>
      </c>
      <c r="AV788" s="75" t="n">
        <f aca="false">IF(AP788&lt;&gt;AR788,(IF('ORÇ.GLOBAL P CAIXA'!I789="",J788*INFORMAÇÕES!$U$115,IF('ORÇ.GLOBAL P CAIXA'!I789="CF",J788,0))),0)</f>
        <v>0</v>
      </c>
      <c r="AW788" s="75" t="n">
        <f aca="false">IF(AP788&lt;&gt;AR788,(IF('ORÇ.GLOBAL P CAIXA'!I789="",J788*INFORMAÇÕES!$U$116,IF('ORÇ.GLOBAL P CAIXA'!I789="O",J788,0))),0)</f>
        <v>0</v>
      </c>
      <c r="AX788" s="731" t="n">
        <f aca="false">IF(E788&lt;&gt;0,J788,0)</f>
        <v>0</v>
      </c>
      <c r="AY788" s="730" t="n">
        <f aca="false">IF(AP788&lt;&gt;AR788,(IF('ORÇ.GLOBAL P CAIXA'!I789="",L788*(INFORMAÇÕES!$Q$99/INFORMAÇÕES!$Q$102),IF('ORÇ.GLOBAL P CAIXA'!I789="R",L788,0))),0)</f>
        <v>0</v>
      </c>
      <c r="AZ788" s="75" t="n">
        <f aca="false">IF(AP788&lt;&gt;AR788,(IF('ORÇ.GLOBAL P CAIXA'!I789="",L788*(INFORMAÇÕES!$Q$100/INFORMAÇÕES!$Q$102),IF('ORÇ.GLOBAL P CAIXA'!I789="C",L788,0))),0)</f>
        <v>0</v>
      </c>
      <c r="BA788" s="75" t="n">
        <f aca="false">IF(AP788&lt;&gt;AR788,(IF('ORÇ.GLOBAL P CAIXA'!I789="",L788*INFORMAÇÕES!$U$115,IF('ORÇ.GLOBAL P CAIXA'!I789="CF",L788,0))),0)</f>
        <v>0</v>
      </c>
      <c r="BB788" s="75" t="n">
        <f aca="false">IF(AP788&lt;&gt;AR788,(IF('ORÇ.GLOBAL P CAIXA'!I789="",L788*INFORMAÇÕES!$U$116,IF('ORÇ.GLOBAL P CAIXA'!I789="O",L788,0))),0)</f>
        <v>0</v>
      </c>
      <c r="BC788" s="731" t="n">
        <f aca="false">IF(E788&lt;&gt;0,L788,0)</f>
        <v>0</v>
      </c>
    </row>
    <row r="789" s="174" customFormat="true" ht="14.25" hidden="false" customHeight="false" outlineLevel="0" collapsed="false">
      <c r="A789" s="159" t="n">
        <v>779</v>
      </c>
      <c r="B789" s="160" t="n">
        <f aca="false">'ORÇ.REPROG. P CAIXA'!B791</f>
        <v>0</v>
      </c>
      <c r="C789" s="723" t="n">
        <f aca="false">'ORÇ.REPROG. P CAIXA'!C791</f>
        <v>0</v>
      </c>
      <c r="D789" s="162" t="n">
        <f aca="false">'ORÇ.REPROG. P CAIXA'!D791</f>
        <v>0</v>
      </c>
      <c r="E789" s="163" t="n">
        <f aca="false">IF('BM GLOBAL'!$P$1&lt;&gt;0,'ORÇ.REPROG. P CAIXA'!E791,'ORÇ.REPROG. P CAIXA'!H791)</f>
        <v>0</v>
      </c>
      <c r="F789" s="163" t="n">
        <f aca="false">IF('BM GLOBAL'!$P$1&lt;&gt;0,IF('ORÇ.GLOBAL P CAIXA'!K790=0,'ORÇ.GLOBAL EMPRESA'!G790,'ORÇ.GLOBAL P CAIXA'!F790),'ORÇ.REPROG. P CAIXA'!I791)</f>
        <v>0</v>
      </c>
      <c r="G789" s="163" t="n">
        <f aca="false">IF(E789&lt;&gt;0,ROUND(E789*F789,2),IF(AO789=0,(SUMIF('ORÇ.REPROG. P CAIXA'!$AC$13:$AC$1012,B789,$AO$11:$AO$1010)),AO789))</f>
        <v>0</v>
      </c>
      <c r="H789" s="163" t="n">
        <f aca="false">IF(J789&lt;&gt;0,IF(E789&lt;&gt;0,J789/F789,0),0)</f>
        <v>0</v>
      </c>
      <c r="I789" s="163" t="n">
        <f aca="false">IF(L789&lt;&gt;0,IF(E789&lt;&gt;0,L789/F789,0),0)</f>
        <v>0</v>
      </c>
      <c r="J789" s="163" t="n">
        <f aca="false">IF(E789&lt;&gt;0,ROUND(INDEX($P$11:$AM$1010,$A789,$L$1),2),IF(AX789=0,(SUMIF($AP$11:$AP$1010,B789,$AX$11:$AX$1010)),AX789))</f>
        <v>0</v>
      </c>
      <c r="K789" s="163" t="n">
        <f aca="false">IF(G789=0,0,(J789/G789)*100)</f>
        <v>0</v>
      </c>
      <c r="L789" s="163" t="n">
        <f aca="false">IF(E789&lt;&gt;0,ROUND(IF($L$1=1,SUM(P789),"0")+IF($L$1=2,SUM($P789:Q789),"0")+IF($L$1=3,SUM($P789:R789),"0")+IF($L$1=4,SUM($P789:S789),"0")+IF($L$1=5,SUM($P789:T789),"0")+IF($L$1=6,SUM($P789:U789),"0")+IF($L$1=7,SUM($P789:V789),"0")+IF($L$1=8,SUM($P789:W789),"0")+IF($L$1=9,SUM($P789:X789),"0")+IF($L$1=10,SUM($P789:Y789),"0")+IF($L$1=11,SUM($P789:Z789),"0")+IF($L$1=12,SUM($P789:AA789),"0")+IF($L$1=13,SUM($P789:AB789),"0")+IF($L$1=14,SUM($P789:AC789),"0")+IF($L$1=15,SUM($P789:AD789),"0")+IF($L$1=16,SUM($P789:AE789),"0")+IF($L$1=17,SUM($P789:AF789),"0")+IF($L$1=18,SUM($P789:AG789),"0")+IF($L$1=19,SUM($P789:AH789),"0")+IF($L$1=20,SUM($P789:AI789),"0")+IF($L$1=21,SUM($P789:AJ789),"0")+IF($L$1=22,SUM($P789:AK789),"0")+IF($L$1=23,SUM($P789:AL789),"0")+IF($L$1=24,SUM($P789:AM789),"0"),2),IF(BC789=0,(SUMIF($AP$11:$AP$1010,B789,$BC$11:$BC$1010)),BC789))</f>
        <v>0</v>
      </c>
      <c r="M789" s="163" t="n">
        <f aca="false">IF(G789=0,0,(L789/G789)*100)</f>
        <v>0</v>
      </c>
      <c r="N789" s="168" t="str">
        <f aca="false">IF(B789&gt;0,"ok","ocultar")</f>
        <v>ocultar</v>
      </c>
      <c r="O789" s="650"/>
      <c r="P789" s="724"/>
      <c r="Q789" s="725"/>
      <c r="R789" s="725"/>
      <c r="S789" s="725"/>
      <c r="T789" s="725"/>
      <c r="U789" s="725"/>
      <c r="V789" s="725"/>
      <c r="W789" s="725"/>
      <c r="X789" s="725"/>
      <c r="Y789" s="725"/>
      <c r="Z789" s="725"/>
      <c r="AA789" s="726"/>
      <c r="AB789" s="726"/>
      <c r="AC789" s="726"/>
      <c r="AD789" s="726"/>
      <c r="AE789" s="726"/>
      <c r="AF789" s="726"/>
      <c r="AG789" s="726"/>
      <c r="AH789" s="726"/>
      <c r="AI789" s="726"/>
      <c r="AJ789" s="726"/>
      <c r="AK789" s="726"/>
      <c r="AL789" s="726"/>
      <c r="AM789" s="727"/>
      <c r="AO789" s="728" t="n">
        <f aca="false">IF(E789&lt;&gt;0,G789,0)</f>
        <v>0</v>
      </c>
      <c r="AP789" s="157" t="n">
        <f aca="false">IF(B789=0,AP788,IF(ISNONTEXT(B789)=TRUE(),INT(B789),INT(LEFT(B789,FIND(".",B789)-1))))</f>
        <v>3</v>
      </c>
      <c r="AQ789" s="157" t="str">
        <f aca="false">IF(AQ790=1,1,IF(B789&lt;&gt;0,1,IF(C789&lt;&gt;0,1,IF(D789&lt;&gt;0,1,IF(E789&lt;&gt;0,1,"")))))</f>
        <v/>
      </c>
      <c r="AR789" s="157" t="str">
        <f aca="false">IF(AP789=0," ",IF(AP789&lt;&gt;AP788,AP789," "))</f>
        <v> </v>
      </c>
      <c r="AS789" s="732"/>
      <c r="AT789" s="730" t="n">
        <f aca="false">IF(AP789&lt;&gt;AR789,(IF('ORÇ.GLOBAL P CAIXA'!I790="",J789*(INFORMAÇÕES!$Q$99/INFORMAÇÕES!$Q$102),IF('ORÇ.GLOBAL P CAIXA'!I790="R",J789,0))),0)</f>
        <v>0</v>
      </c>
      <c r="AU789" s="75" t="n">
        <f aca="false">IF(AP789&lt;&gt;AR789,(IF('ORÇ.GLOBAL P CAIXA'!I790="",J789*(INFORMAÇÕES!$Q$100/INFORMAÇÕES!$Q$102),IF('ORÇ.GLOBAL P CAIXA'!I790="C",J789,0))),0)</f>
        <v>0</v>
      </c>
      <c r="AV789" s="75" t="n">
        <f aca="false">IF(AP789&lt;&gt;AR789,(IF('ORÇ.GLOBAL P CAIXA'!I790="",J789*INFORMAÇÕES!$U$115,IF('ORÇ.GLOBAL P CAIXA'!I790="CF",J789,0))),0)</f>
        <v>0</v>
      </c>
      <c r="AW789" s="75" t="n">
        <f aca="false">IF(AP789&lt;&gt;AR789,(IF('ORÇ.GLOBAL P CAIXA'!I790="",J789*INFORMAÇÕES!$U$116,IF('ORÇ.GLOBAL P CAIXA'!I790="O",J789,0))),0)</f>
        <v>0</v>
      </c>
      <c r="AX789" s="731" t="n">
        <f aca="false">IF(E789&lt;&gt;0,J789,0)</f>
        <v>0</v>
      </c>
      <c r="AY789" s="730" t="n">
        <f aca="false">IF(AP789&lt;&gt;AR789,(IF('ORÇ.GLOBAL P CAIXA'!I790="",L789*(INFORMAÇÕES!$Q$99/INFORMAÇÕES!$Q$102),IF('ORÇ.GLOBAL P CAIXA'!I790="R",L789,0))),0)</f>
        <v>0</v>
      </c>
      <c r="AZ789" s="75" t="n">
        <f aca="false">IF(AP789&lt;&gt;AR789,(IF('ORÇ.GLOBAL P CAIXA'!I790="",L789*(INFORMAÇÕES!$Q$100/INFORMAÇÕES!$Q$102),IF('ORÇ.GLOBAL P CAIXA'!I790="C",L789,0))),0)</f>
        <v>0</v>
      </c>
      <c r="BA789" s="75" t="n">
        <f aca="false">IF(AP789&lt;&gt;AR789,(IF('ORÇ.GLOBAL P CAIXA'!I790="",L789*INFORMAÇÕES!$U$115,IF('ORÇ.GLOBAL P CAIXA'!I790="CF",L789,0))),0)</f>
        <v>0</v>
      </c>
      <c r="BB789" s="75" t="n">
        <f aca="false">IF(AP789&lt;&gt;AR789,(IF('ORÇ.GLOBAL P CAIXA'!I790="",L789*INFORMAÇÕES!$U$116,IF('ORÇ.GLOBAL P CAIXA'!I790="O",L789,0))),0)</f>
        <v>0</v>
      </c>
      <c r="BC789" s="731" t="n">
        <f aca="false">IF(E789&lt;&gt;0,L789,0)</f>
        <v>0</v>
      </c>
    </row>
    <row r="790" s="174" customFormat="true" ht="14.25" hidden="false" customHeight="false" outlineLevel="0" collapsed="false">
      <c r="A790" s="159" t="n">
        <v>780</v>
      </c>
      <c r="B790" s="160" t="n">
        <f aca="false">'ORÇ.REPROG. P CAIXA'!B792</f>
        <v>0</v>
      </c>
      <c r="C790" s="723" t="n">
        <f aca="false">'ORÇ.REPROG. P CAIXA'!C792</f>
        <v>0</v>
      </c>
      <c r="D790" s="162" t="n">
        <f aca="false">'ORÇ.REPROG. P CAIXA'!D792</f>
        <v>0</v>
      </c>
      <c r="E790" s="163" t="n">
        <f aca="false">IF('BM GLOBAL'!$P$1&lt;&gt;0,'ORÇ.REPROG. P CAIXA'!E792,'ORÇ.REPROG. P CAIXA'!H792)</f>
        <v>0</v>
      </c>
      <c r="F790" s="163" t="n">
        <f aca="false">IF('BM GLOBAL'!$P$1&lt;&gt;0,IF('ORÇ.GLOBAL P CAIXA'!K791=0,'ORÇ.GLOBAL EMPRESA'!G791,'ORÇ.GLOBAL P CAIXA'!F791),'ORÇ.REPROG. P CAIXA'!I792)</f>
        <v>0</v>
      </c>
      <c r="G790" s="163" t="n">
        <f aca="false">IF(E790&lt;&gt;0,ROUND(E790*F790,2),IF(AO790=0,(SUMIF('ORÇ.REPROG. P CAIXA'!$AC$13:$AC$1012,B790,$AO$11:$AO$1010)),AO790))</f>
        <v>0</v>
      </c>
      <c r="H790" s="163" t="n">
        <f aca="false">IF(J790&lt;&gt;0,IF(E790&lt;&gt;0,J790/F790,0),0)</f>
        <v>0</v>
      </c>
      <c r="I790" s="163" t="n">
        <f aca="false">IF(L790&lt;&gt;0,IF(E790&lt;&gt;0,L790/F790,0),0)</f>
        <v>0</v>
      </c>
      <c r="J790" s="163" t="n">
        <f aca="false">IF(E790&lt;&gt;0,ROUND(INDEX($P$11:$AM$1010,$A790,$L$1),2),IF(AX790=0,(SUMIF($AP$11:$AP$1010,B790,$AX$11:$AX$1010)),AX790))</f>
        <v>0</v>
      </c>
      <c r="K790" s="163" t="n">
        <f aca="false">IF(G790=0,0,(J790/G790)*100)</f>
        <v>0</v>
      </c>
      <c r="L790" s="163" t="n">
        <f aca="false">IF(E790&lt;&gt;0,ROUND(IF($L$1=1,SUM(P790),"0")+IF($L$1=2,SUM($P790:Q790),"0")+IF($L$1=3,SUM($P790:R790),"0")+IF($L$1=4,SUM($P790:S790),"0")+IF($L$1=5,SUM($P790:T790),"0")+IF($L$1=6,SUM($P790:U790),"0")+IF($L$1=7,SUM($P790:V790),"0")+IF($L$1=8,SUM($P790:W790),"0")+IF($L$1=9,SUM($P790:X790),"0")+IF($L$1=10,SUM($P790:Y790),"0")+IF($L$1=11,SUM($P790:Z790),"0")+IF($L$1=12,SUM($P790:AA790),"0")+IF($L$1=13,SUM($P790:AB790),"0")+IF($L$1=14,SUM($P790:AC790),"0")+IF($L$1=15,SUM($P790:AD790),"0")+IF($L$1=16,SUM($P790:AE790),"0")+IF($L$1=17,SUM($P790:AF790),"0")+IF($L$1=18,SUM($P790:AG790),"0")+IF($L$1=19,SUM($P790:AH790),"0")+IF($L$1=20,SUM($P790:AI790),"0")+IF($L$1=21,SUM($P790:AJ790),"0")+IF($L$1=22,SUM($P790:AK790),"0")+IF($L$1=23,SUM($P790:AL790),"0")+IF($L$1=24,SUM($P790:AM790),"0"),2),IF(BC790=0,(SUMIF($AP$11:$AP$1010,B790,$BC$11:$BC$1010)),BC790))</f>
        <v>0</v>
      </c>
      <c r="M790" s="163" t="n">
        <f aca="false">IF(G790=0,0,(L790/G790)*100)</f>
        <v>0</v>
      </c>
      <c r="N790" s="168" t="str">
        <f aca="false">IF(B790&gt;0,"ok","ocultar")</f>
        <v>ocultar</v>
      </c>
      <c r="O790" s="650"/>
      <c r="P790" s="724"/>
      <c r="Q790" s="725"/>
      <c r="R790" s="725"/>
      <c r="S790" s="725"/>
      <c r="T790" s="725"/>
      <c r="U790" s="725"/>
      <c r="V790" s="725"/>
      <c r="W790" s="725"/>
      <c r="X790" s="725"/>
      <c r="Y790" s="725"/>
      <c r="Z790" s="725"/>
      <c r="AA790" s="726"/>
      <c r="AB790" s="726"/>
      <c r="AC790" s="726"/>
      <c r="AD790" s="726"/>
      <c r="AE790" s="726"/>
      <c r="AF790" s="726"/>
      <c r="AG790" s="726"/>
      <c r="AH790" s="726"/>
      <c r="AI790" s="726"/>
      <c r="AJ790" s="726"/>
      <c r="AK790" s="726"/>
      <c r="AL790" s="726"/>
      <c r="AM790" s="727"/>
      <c r="AO790" s="728" t="n">
        <f aca="false">IF(E790&lt;&gt;0,G790,0)</f>
        <v>0</v>
      </c>
      <c r="AP790" s="157" t="n">
        <f aca="false">IF(B790=0,AP789,IF(ISNONTEXT(B790)=TRUE(),INT(B790),INT(LEFT(B790,FIND(".",B790)-1))))</f>
        <v>3</v>
      </c>
      <c r="AQ790" s="157" t="str">
        <f aca="false">IF(AQ791=1,1,IF(B790&lt;&gt;0,1,IF(C790&lt;&gt;0,1,IF(D790&lt;&gt;0,1,IF(E790&lt;&gt;0,1,"")))))</f>
        <v/>
      </c>
      <c r="AR790" s="157" t="str">
        <f aca="false">IF(AP790=0," ",IF(AP790&lt;&gt;AP789,AP790," "))</f>
        <v> </v>
      </c>
      <c r="AS790" s="732"/>
      <c r="AT790" s="730" t="n">
        <f aca="false">IF(AP790&lt;&gt;AR790,(IF('ORÇ.GLOBAL P CAIXA'!I791="",J790*(INFORMAÇÕES!$Q$99/INFORMAÇÕES!$Q$102),IF('ORÇ.GLOBAL P CAIXA'!I791="R",J790,0))),0)</f>
        <v>0</v>
      </c>
      <c r="AU790" s="75" t="n">
        <f aca="false">IF(AP790&lt;&gt;AR790,(IF('ORÇ.GLOBAL P CAIXA'!I791="",J790*(INFORMAÇÕES!$Q$100/INFORMAÇÕES!$Q$102),IF('ORÇ.GLOBAL P CAIXA'!I791="C",J790,0))),0)</f>
        <v>0</v>
      </c>
      <c r="AV790" s="75" t="n">
        <f aca="false">IF(AP790&lt;&gt;AR790,(IF('ORÇ.GLOBAL P CAIXA'!I791="",J790*INFORMAÇÕES!$U$115,IF('ORÇ.GLOBAL P CAIXA'!I791="CF",J790,0))),0)</f>
        <v>0</v>
      </c>
      <c r="AW790" s="75" t="n">
        <f aca="false">IF(AP790&lt;&gt;AR790,(IF('ORÇ.GLOBAL P CAIXA'!I791="",J790*INFORMAÇÕES!$U$116,IF('ORÇ.GLOBAL P CAIXA'!I791="O",J790,0))),0)</f>
        <v>0</v>
      </c>
      <c r="AX790" s="731" t="n">
        <f aca="false">IF(E790&lt;&gt;0,J790,0)</f>
        <v>0</v>
      </c>
      <c r="AY790" s="730" t="n">
        <f aca="false">IF(AP790&lt;&gt;AR790,(IF('ORÇ.GLOBAL P CAIXA'!I791="",L790*(INFORMAÇÕES!$Q$99/INFORMAÇÕES!$Q$102),IF('ORÇ.GLOBAL P CAIXA'!I791="R",L790,0))),0)</f>
        <v>0</v>
      </c>
      <c r="AZ790" s="75" t="n">
        <f aca="false">IF(AP790&lt;&gt;AR790,(IF('ORÇ.GLOBAL P CAIXA'!I791="",L790*(INFORMAÇÕES!$Q$100/INFORMAÇÕES!$Q$102),IF('ORÇ.GLOBAL P CAIXA'!I791="C",L790,0))),0)</f>
        <v>0</v>
      </c>
      <c r="BA790" s="75" t="n">
        <f aca="false">IF(AP790&lt;&gt;AR790,(IF('ORÇ.GLOBAL P CAIXA'!I791="",L790*INFORMAÇÕES!$U$115,IF('ORÇ.GLOBAL P CAIXA'!I791="CF",L790,0))),0)</f>
        <v>0</v>
      </c>
      <c r="BB790" s="75" t="n">
        <f aca="false">IF(AP790&lt;&gt;AR790,(IF('ORÇ.GLOBAL P CAIXA'!I791="",L790*INFORMAÇÕES!$U$116,IF('ORÇ.GLOBAL P CAIXA'!I791="O",L790,0))),0)</f>
        <v>0</v>
      </c>
      <c r="BC790" s="731" t="n">
        <f aca="false">IF(E790&lt;&gt;0,L790,0)</f>
        <v>0</v>
      </c>
    </row>
    <row r="791" s="174" customFormat="true" ht="14.25" hidden="false" customHeight="false" outlineLevel="0" collapsed="false">
      <c r="A791" s="159" t="n">
        <v>781</v>
      </c>
      <c r="B791" s="160" t="n">
        <f aca="false">'ORÇ.REPROG. P CAIXA'!B793</f>
        <v>0</v>
      </c>
      <c r="C791" s="723" t="n">
        <f aca="false">'ORÇ.REPROG. P CAIXA'!C793</f>
        <v>0</v>
      </c>
      <c r="D791" s="162" t="n">
        <f aca="false">'ORÇ.REPROG. P CAIXA'!D793</f>
        <v>0</v>
      </c>
      <c r="E791" s="163" t="n">
        <f aca="false">IF('BM GLOBAL'!$P$1&lt;&gt;0,'ORÇ.REPROG. P CAIXA'!E793,'ORÇ.REPROG. P CAIXA'!H793)</f>
        <v>0</v>
      </c>
      <c r="F791" s="163" t="n">
        <f aca="false">IF('BM GLOBAL'!$P$1&lt;&gt;0,IF('ORÇ.GLOBAL P CAIXA'!K792=0,'ORÇ.GLOBAL EMPRESA'!G792,'ORÇ.GLOBAL P CAIXA'!F792),'ORÇ.REPROG. P CAIXA'!I793)</f>
        <v>0</v>
      </c>
      <c r="G791" s="163" t="n">
        <f aca="false">IF(E791&lt;&gt;0,ROUND(E791*F791,2),IF(AO791=0,(SUMIF('ORÇ.REPROG. P CAIXA'!$AC$13:$AC$1012,B791,$AO$11:$AO$1010)),AO791))</f>
        <v>0</v>
      </c>
      <c r="H791" s="163" t="n">
        <f aca="false">IF(J791&lt;&gt;0,IF(E791&lt;&gt;0,J791/F791,0),0)</f>
        <v>0</v>
      </c>
      <c r="I791" s="163" t="n">
        <f aca="false">IF(L791&lt;&gt;0,IF(E791&lt;&gt;0,L791/F791,0),0)</f>
        <v>0</v>
      </c>
      <c r="J791" s="163" t="n">
        <f aca="false">IF(E791&lt;&gt;0,ROUND(INDEX($P$11:$AM$1010,$A791,$L$1),2),IF(AX791=0,(SUMIF($AP$11:$AP$1010,B791,$AX$11:$AX$1010)),AX791))</f>
        <v>0</v>
      </c>
      <c r="K791" s="163" t="n">
        <f aca="false">IF(G791=0,0,(J791/G791)*100)</f>
        <v>0</v>
      </c>
      <c r="L791" s="163" t="n">
        <f aca="false">IF(E791&lt;&gt;0,ROUND(IF($L$1=1,SUM(P791),"0")+IF($L$1=2,SUM($P791:Q791),"0")+IF($L$1=3,SUM($P791:R791),"0")+IF($L$1=4,SUM($P791:S791),"0")+IF($L$1=5,SUM($P791:T791),"0")+IF($L$1=6,SUM($P791:U791),"0")+IF($L$1=7,SUM($P791:V791),"0")+IF($L$1=8,SUM($P791:W791),"0")+IF($L$1=9,SUM($P791:X791),"0")+IF($L$1=10,SUM($P791:Y791),"0")+IF($L$1=11,SUM($P791:Z791),"0")+IF($L$1=12,SUM($P791:AA791),"0")+IF($L$1=13,SUM($P791:AB791),"0")+IF($L$1=14,SUM($P791:AC791),"0")+IF($L$1=15,SUM($P791:AD791),"0")+IF($L$1=16,SUM($P791:AE791),"0")+IF($L$1=17,SUM($P791:AF791),"0")+IF($L$1=18,SUM($P791:AG791),"0")+IF($L$1=19,SUM($P791:AH791),"0")+IF($L$1=20,SUM($P791:AI791),"0")+IF($L$1=21,SUM($P791:AJ791),"0")+IF($L$1=22,SUM($P791:AK791),"0")+IF($L$1=23,SUM($P791:AL791),"0")+IF($L$1=24,SUM($P791:AM791),"0"),2),IF(BC791=0,(SUMIF($AP$11:$AP$1010,B791,$BC$11:$BC$1010)),BC791))</f>
        <v>0</v>
      </c>
      <c r="M791" s="163" t="n">
        <f aca="false">IF(G791=0,0,(L791/G791)*100)</f>
        <v>0</v>
      </c>
      <c r="N791" s="168" t="str">
        <f aca="false">IF(B791&gt;0,"ok","ocultar")</f>
        <v>ocultar</v>
      </c>
      <c r="O791" s="650"/>
      <c r="P791" s="724"/>
      <c r="Q791" s="725"/>
      <c r="R791" s="725"/>
      <c r="S791" s="725"/>
      <c r="T791" s="725"/>
      <c r="U791" s="725"/>
      <c r="V791" s="725"/>
      <c r="W791" s="725"/>
      <c r="X791" s="725"/>
      <c r="Y791" s="725"/>
      <c r="Z791" s="725"/>
      <c r="AA791" s="726"/>
      <c r="AB791" s="726"/>
      <c r="AC791" s="726"/>
      <c r="AD791" s="726"/>
      <c r="AE791" s="726"/>
      <c r="AF791" s="726"/>
      <c r="AG791" s="726"/>
      <c r="AH791" s="726"/>
      <c r="AI791" s="726"/>
      <c r="AJ791" s="726"/>
      <c r="AK791" s="726"/>
      <c r="AL791" s="726"/>
      <c r="AM791" s="727"/>
      <c r="AO791" s="728" t="n">
        <f aca="false">IF(E791&lt;&gt;0,G791,0)</f>
        <v>0</v>
      </c>
      <c r="AP791" s="157" t="n">
        <f aca="false">IF(B791=0,AP790,IF(ISNONTEXT(B791)=TRUE(),INT(B791),INT(LEFT(B791,FIND(".",B791)-1))))</f>
        <v>3</v>
      </c>
      <c r="AQ791" s="157" t="str">
        <f aca="false">IF(AQ792=1,1,IF(B791&lt;&gt;0,1,IF(C791&lt;&gt;0,1,IF(D791&lt;&gt;0,1,IF(E791&lt;&gt;0,1,"")))))</f>
        <v/>
      </c>
      <c r="AR791" s="157" t="str">
        <f aca="false">IF(AP791=0," ",IF(AP791&lt;&gt;AP790,AP791," "))</f>
        <v> </v>
      </c>
      <c r="AS791" s="732"/>
      <c r="AT791" s="730" t="n">
        <f aca="false">IF(AP791&lt;&gt;AR791,(IF('ORÇ.GLOBAL P CAIXA'!I792="",J791*(INFORMAÇÕES!$Q$99/INFORMAÇÕES!$Q$102),IF('ORÇ.GLOBAL P CAIXA'!I792="R",J791,0))),0)</f>
        <v>0</v>
      </c>
      <c r="AU791" s="75" t="n">
        <f aca="false">IF(AP791&lt;&gt;AR791,(IF('ORÇ.GLOBAL P CAIXA'!I792="",J791*(INFORMAÇÕES!$Q$100/INFORMAÇÕES!$Q$102),IF('ORÇ.GLOBAL P CAIXA'!I792="C",J791,0))),0)</f>
        <v>0</v>
      </c>
      <c r="AV791" s="75" t="n">
        <f aca="false">IF(AP791&lt;&gt;AR791,(IF('ORÇ.GLOBAL P CAIXA'!I792="",J791*INFORMAÇÕES!$U$115,IF('ORÇ.GLOBAL P CAIXA'!I792="CF",J791,0))),0)</f>
        <v>0</v>
      </c>
      <c r="AW791" s="75" t="n">
        <f aca="false">IF(AP791&lt;&gt;AR791,(IF('ORÇ.GLOBAL P CAIXA'!I792="",J791*INFORMAÇÕES!$U$116,IF('ORÇ.GLOBAL P CAIXA'!I792="O",J791,0))),0)</f>
        <v>0</v>
      </c>
      <c r="AX791" s="731" t="n">
        <f aca="false">IF(E791&lt;&gt;0,J791,0)</f>
        <v>0</v>
      </c>
      <c r="AY791" s="730" t="n">
        <f aca="false">IF(AP791&lt;&gt;AR791,(IF('ORÇ.GLOBAL P CAIXA'!I792="",L791*(INFORMAÇÕES!$Q$99/INFORMAÇÕES!$Q$102),IF('ORÇ.GLOBAL P CAIXA'!I792="R",L791,0))),0)</f>
        <v>0</v>
      </c>
      <c r="AZ791" s="75" t="n">
        <f aca="false">IF(AP791&lt;&gt;AR791,(IF('ORÇ.GLOBAL P CAIXA'!I792="",L791*(INFORMAÇÕES!$Q$100/INFORMAÇÕES!$Q$102),IF('ORÇ.GLOBAL P CAIXA'!I792="C",L791,0))),0)</f>
        <v>0</v>
      </c>
      <c r="BA791" s="75" t="n">
        <f aca="false">IF(AP791&lt;&gt;AR791,(IF('ORÇ.GLOBAL P CAIXA'!I792="",L791*INFORMAÇÕES!$U$115,IF('ORÇ.GLOBAL P CAIXA'!I792="CF",L791,0))),0)</f>
        <v>0</v>
      </c>
      <c r="BB791" s="75" t="n">
        <f aca="false">IF(AP791&lt;&gt;AR791,(IF('ORÇ.GLOBAL P CAIXA'!I792="",L791*INFORMAÇÕES!$U$116,IF('ORÇ.GLOBAL P CAIXA'!I792="O",L791,0))),0)</f>
        <v>0</v>
      </c>
      <c r="BC791" s="731" t="n">
        <f aca="false">IF(E791&lt;&gt;0,L791,0)</f>
        <v>0</v>
      </c>
    </row>
    <row r="792" s="174" customFormat="true" ht="14.25" hidden="false" customHeight="false" outlineLevel="0" collapsed="false">
      <c r="A792" s="159" t="n">
        <v>782</v>
      </c>
      <c r="B792" s="160" t="n">
        <f aca="false">'ORÇ.REPROG. P CAIXA'!B794</f>
        <v>0</v>
      </c>
      <c r="C792" s="723" t="n">
        <f aca="false">'ORÇ.REPROG. P CAIXA'!C794</f>
        <v>0</v>
      </c>
      <c r="D792" s="162" t="n">
        <f aca="false">'ORÇ.REPROG. P CAIXA'!D794</f>
        <v>0</v>
      </c>
      <c r="E792" s="163" t="n">
        <f aca="false">IF('BM GLOBAL'!$P$1&lt;&gt;0,'ORÇ.REPROG. P CAIXA'!E794,'ORÇ.REPROG. P CAIXA'!H794)</f>
        <v>0</v>
      </c>
      <c r="F792" s="163" t="n">
        <f aca="false">IF('BM GLOBAL'!$P$1&lt;&gt;0,IF('ORÇ.GLOBAL P CAIXA'!K793=0,'ORÇ.GLOBAL EMPRESA'!G793,'ORÇ.GLOBAL P CAIXA'!F793),'ORÇ.REPROG. P CAIXA'!I794)</f>
        <v>0</v>
      </c>
      <c r="G792" s="163" t="n">
        <f aca="false">IF(E792&lt;&gt;0,ROUND(E792*F792,2),IF(AO792=0,(SUMIF('ORÇ.REPROG. P CAIXA'!$AC$13:$AC$1012,B792,$AO$11:$AO$1010)),AO792))</f>
        <v>0</v>
      </c>
      <c r="H792" s="163" t="n">
        <f aca="false">IF(J792&lt;&gt;0,IF(E792&lt;&gt;0,J792/F792,0),0)</f>
        <v>0</v>
      </c>
      <c r="I792" s="163" t="n">
        <f aca="false">IF(L792&lt;&gt;0,IF(E792&lt;&gt;0,L792/F792,0),0)</f>
        <v>0</v>
      </c>
      <c r="J792" s="163" t="n">
        <f aca="false">IF(E792&lt;&gt;0,ROUND(INDEX($P$11:$AM$1010,$A792,$L$1),2),IF(AX792=0,(SUMIF($AP$11:$AP$1010,B792,$AX$11:$AX$1010)),AX792))</f>
        <v>0</v>
      </c>
      <c r="K792" s="163" t="n">
        <f aca="false">IF(G792=0,0,(J792/G792)*100)</f>
        <v>0</v>
      </c>
      <c r="L792" s="163" t="n">
        <f aca="false">IF(E792&lt;&gt;0,ROUND(IF($L$1=1,SUM(P792),"0")+IF($L$1=2,SUM($P792:Q792),"0")+IF($L$1=3,SUM($P792:R792),"0")+IF($L$1=4,SUM($P792:S792),"0")+IF($L$1=5,SUM($P792:T792),"0")+IF($L$1=6,SUM($P792:U792),"0")+IF($L$1=7,SUM($P792:V792),"0")+IF($L$1=8,SUM($P792:W792),"0")+IF($L$1=9,SUM($P792:X792),"0")+IF($L$1=10,SUM($P792:Y792),"0")+IF($L$1=11,SUM($P792:Z792),"0")+IF($L$1=12,SUM($P792:AA792),"0")+IF($L$1=13,SUM($P792:AB792),"0")+IF($L$1=14,SUM($P792:AC792),"0")+IF($L$1=15,SUM($P792:AD792),"0")+IF($L$1=16,SUM($P792:AE792),"0")+IF($L$1=17,SUM($P792:AF792),"0")+IF($L$1=18,SUM($P792:AG792),"0")+IF($L$1=19,SUM($P792:AH792),"0")+IF($L$1=20,SUM($P792:AI792),"0")+IF($L$1=21,SUM($P792:AJ792),"0")+IF($L$1=22,SUM($P792:AK792),"0")+IF($L$1=23,SUM($P792:AL792),"0")+IF($L$1=24,SUM($P792:AM792),"0"),2),IF(BC792=0,(SUMIF($AP$11:$AP$1010,B792,$BC$11:$BC$1010)),BC792))</f>
        <v>0</v>
      </c>
      <c r="M792" s="163" t="n">
        <f aca="false">IF(G792=0,0,(L792/G792)*100)</f>
        <v>0</v>
      </c>
      <c r="N792" s="168" t="str">
        <f aca="false">IF(B792&gt;0,"ok","ocultar")</f>
        <v>ocultar</v>
      </c>
      <c r="O792" s="650"/>
      <c r="P792" s="724"/>
      <c r="Q792" s="725"/>
      <c r="R792" s="725"/>
      <c r="S792" s="725"/>
      <c r="T792" s="725"/>
      <c r="U792" s="725"/>
      <c r="V792" s="725"/>
      <c r="W792" s="725"/>
      <c r="X792" s="725"/>
      <c r="Y792" s="725"/>
      <c r="Z792" s="725"/>
      <c r="AA792" s="726"/>
      <c r="AB792" s="726"/>
      <c r="AC792" s="726"/>
      <c r="AD792" s="726"/>
      <c r="AE792" s="726"/>
      <c r="AF792" s="726"/>
      <c r="AG792" s="726"/>
      <c r="AH792" s="726"/>
      <c r="AI792" s="726"/>
      <c r="AJ792" s="726"/>
      <c r="AK792" s="726"/>
      <c r="AL792" s="726"/>
      <c r="AM792" s="727"/>
      <c r="AO792" s="728" t="n">
        <f aca="false">IF(E792&lt;&gt;0,G792,0)</f>
        <v>0</v>
      </c>
      <c r="AP792" s="157" t="n">
        <f aca="false">IF(B792=0,AP791,IF(ISNONTEXT(B792)=TRUE(),INT(B792),INT(LEFT(B792,FIND(".",B792)-1))))</f>
        <v>3</v>
      </c>
      <c r="AQ792" s="157" t="str">
        <f aca="false">IF(AQ793=1,1,IF(B792&lt;&gt;0,1,IF(C792&lt;&gt;0,1,IF(D792&lt;&gt;0,1,IF(E792&lt;&gt;0,1,"")))))</f>
        <v/>
      </c>
      <c r="AR792" s="157" t="str">
        <f aca="false">IF(AP792=0," ",IF(AP792&lt;&gt;AP791,AP792," "))</f>
        <v> </v>
      </c>
      <c r="AS792" s="732"/>
      <c r="AT792" s="730" t="n">
        <f aca="false">IF(AP792&lt;&gt;AR792,(IF('ORÇ.GLOBAL P CAIXA'!I793="",J792*(INFORMAÇÕES!$Q$99/INFORMAÇÕES!$Q$102),IF('ORÇ.GLOBAL P CAIXA'!I793="R",J792,0))),0)</f>
        <v>0</v>
      </c>
      <c r="AU792" s="75" t="n">
        <f aca="false">IF(AP792&lt;&gt;AR792,(IF('ORÇ.GLOBAL P CAIXA'!I793="",J792*(INFORMAÇÕES!$Q$100/INFORMAÇÕES!$Q$102),IF('ORÇ.GLOBAL P CAIXA'!I793="C",J792,0))),0)</f>
        <v>0</v>
      </c>
      <c r="AV792" s="75" t="n">
        <f aca="false">IF(AP792&lt;&gt;AR792,(IF('ORÇ.GLOBAL P CAIXA'!I793="",J792*INFORMAÇÕES!$U$115,IF('ORÇ.GLOBAL P CAIXA'!I793="CF",J792,0))),0)</f>
        <v>0</v>
      </c>
      <c r="AW792" s="75" t="n">
        <f aca="false">IF(AP792&lt;&gt;AR792,(IF('ORÇ.GLOBAL P CAIXA'!I793="",J792*INFORMAÇÕES!$U$116,IF('ORÇ.GLOBAL P CAIXA'!I793="O",J792,0))),0)</f>
        <v>0</v>
      </c>
      <c r="AX792" s="731" t="n">
        <f aca="false">IF(E792&lt;&gt;0,J792,0)</f>
        <v>0</v>
      </c>
      <c r="AY792" s="730" t="n">
        <f aca="false">IF(AP792&lt;&gt;AR792,(IF('ORÇ.GLOBAL P CAIXA'!I793="",L792*(INFORMAÇÕES!$Q$99/INFORMAÇÕES!$Q$102),IF('ORÇ.GLOBAL P CAIXA'!I793="R",L792,0))),0)</f>
        <v>0</v>
      </c>
      <c r="AZ792" s="75" t="n">
        <f aca="false">IF(AP792&lt;&gt;AR792,(IF('ORÇ.GLOBAL P CAIXA'!I793="",L792*(INFORMAÇÕES!$Q$100/INFORMAÇÕES!$Q$102),IF('ORÇ.GLOBAL P CAIXA'!I793="C",L792,0))),0)</f>
        <v>0</v>
      </c>
      <c r="BA792" s="75" t="n">
        <f aca="false">IF(AP792&lt;&gt;AR792,(IF('ORÇ.GLOBAL P CAIXA'!I793="",L792*INFORMAÇÕES!$U$115,IF('ORÇ.GLOBAL P CAIXA'!I793="CF",L792,0))),0)</f>
        <v>0</v>
      </c>
      <c r="BB792" s="75" t="n">
        <f aca="false">IF(AP792&lt;&gt;AR792,(IF('ORÇ.GLOBAL P CAIXA'!I793="",L792*INFORMAÇÕES!$U$116,IF('ORÇ.GLOBAL P CAIXA'!I793="O",L792,0))),0)</f>
        <v>0</v>
      </c>
      <c r="BC792" s="731" t="n">
        <f aca="false">IF(E792&lt;&gt;0,L792,0)</f>
        <v>0</v>
      </c>
    </row>
    <row r="793" s="174" customFormat="true" ht="14.25" hidden="false" customHeight="false" outlineLevel="0" collapsed="false">
      <c r="A793" s="159" t="n">
        <v>783</v>
      </c>
      <c r="B793" s="160" t="n">
        <f aca="false">'ORÇ.REPROG. P CAIXA'!B795</f>
        <v>0</v>
      </c>
      <c r="C793" s="723" t="n">
        <f aca="false">'ORÇ.REPROG. P CAIXA'!C795</f>
        <v>0</v>
      </c>
      <c r="D793" s="162" t="n">
        <f aca="false">'ORÇ.REPROG. P CAIXA'!D795</f>
        <v>0</v>
      </c>
      <c r="E793" s="163" t="n">
        <f aca="false">IF('BM GLOBAL'!$P$1&lt;&gt;0,'ORÇ.REPROG. P CAIXA'!E795,'ORÇ.REPROG. P CAIXA'!H795)</f>
        <v>0</v>
      </c>
      <c r="F793" s="163" t="n">
        <f aca="false">IF('BM GLOBAL'!$P$1&lt;&gt;0,IF('ORÇ.GLOBAL P CAIXA'!K794=0,'ORÇ.GLOBAL EMPRESA'!G794,'ORÇ.GLOBAL P CAIXA'!F794),'ORÇ.REPROG. P CAIXA'!I795)</f>
        <v>0</v>
      </c>
      <c r="G793" s="163" t="n">
        <f aca="false">IF(E793&lt;&gt;0,ROUND(E793*F793,2),IF(AO793=0,(SUMIF('ORÇ.REPROG. P CAIXA'!$AC$13:$AC$1012,B793,$AO$11:$AO$1010)),AO793))</f>
        <v>0</v>
      </c>
      <c r="H793" s="163" t="n">
        <f aca="false">IF(J793&lt;&gt;0,IF(E793&lt;&gt;0,J793/F793,0),0)</f>
        <v>0</v>
      </c>
      <c r="I793" s="163" t="n">
        <f aca="false">IF(L793&lt;&gt;0,IF(E793&lt;&gt;0,L793/F793,0),0)</f>
        <v>0</v>
      </c>
      <c r="J793" s="163" t="n">
        <f aca="false">IF(E793&lt;&gt;0,ROUND(INDEX($P$11:$AM$1010,$A793,$L$1),2),IF(AX793=0,(SUMIF($AP$11:$AP$1010,B793,$AX$11:$AX$1010)),AX793))</f>
        <v>0</v>
      </c>
      <c r="K793" s="163" t="n">
        <f aca="false">IF(G793=0,0,(J793/G793)*100)</f>
        <v>0</v>
      </c>
      <c r="L793" s="163" t="n">
        <f aca="false">IF(E793&lt;&gt;0,ROUND(IF($L$1=1,SUM(P793),"0")+IF($L$1=2,SUM($P793:Q793),"0")+IF($L$1=3,SUM($P793:R793),"0")+IF($L$1=4,SUM($P793:S793),"0")+IF($L$1=5,SUM($P793:T793),"0")+IF($L$1=6,SUM($P793:U793),"0")+IF($L$1=7,SUM($P793:V793),"0")+IF($L$1=8,SUM($P793:W793),"0")+IF($L$1=9,SUM($P793:X793),"0")+IF($L$1=10,SUM($P793:Y793),"0")+IF($L$1=11,SUM($P793:Z793),"0")+IF($L$1=12,SUM($P793:AA793),"0")+IF($L$1=13,SUM($P793:AB793),"0")+IF($L$1=14,SUM($P793:AC793),"0")+IF($L$1=15,SUM($P793:AD793),"0")+IF($L$1=16,SUM($P793:AE793),"0")+IF($L$1=17,SUM($P793:AF793),"0")+IF($L$1=18,SUM($P793:AG793),"0")+IF($L$1=19,SUM($P793:AH793),"0")+IF($L$1=20,SUM($P793:AI793),"0")+IF($L$1=21,SUM($P793:AJ793),"0")+IF($L$1=22,SUM($P793:AK793),"0")+IF($L$1=23,SUM($P793:AL793),"0")+IF($L$1=24,SUM($P793:AM793),"0"),2),IF(BC793=0,(SUMIF($AP$11:$AP$1010,B793,$BC$11:$BC$1010)),BC793))</f>
        <v>0</v>
      </c>
      <c r="M793" s="163" t="n">
        <f aca="false">IF(G793=0,0,(L793/G793)*100)</f>
        <v>0</v>
      </c>
      <c r="N793" s="168" t="str">
        <f aca="false">IF(B793&gt;0,"ok","ocultar")</f>
        <v>ocultar</v>
      </c>
      <c r="O793" s="650"/>
      <c r="P793" s="724"/>
      <c r="Q793" s="725"/>
      <c r="R793" s="725"/>
      <c r="S793" s="725"/>
      <c r="T793" s="725"/>
      <c r="U793" s="725"/>
      <c r="V793" s="725"/>
      <c r="W793" s="725"/>
      <c r="X793" s="725"/>
      <c r="Y793" s="725"/>
      <c r="Z793" s="725"/>
      <c r="AA793" s="726"/>
      <c r="AB793" s="726"/>
      <c r="AC793" s="726"/>
      <c r="AD793" s="726"/>
      <c r="AE793" s="726"/>
      <c r="AF793" s="726"/>
      <c r="AG793" s="726"/>
      <c r="AH793" s="726"/>
      <c r="AI793" s="726"/>
      <c r="AJ793" s="726"/>
      <c r="AK793" s="726"/>
      <c r="AL793" s="726"/>
      <c r="AM793" s="727"/>
      <c r="AO793" s="728" t="n">
        <f aca="false">IF(E793&lt;&gt;0,G793,0)</f>
        <v>0</v>
      </c>
      <c r="AP793" s="157" t="n">
        <f aca="false">IF(B793=0,AP792,IF(ISNONTEXT(B793)=TRUE(),INT(B793),INT(LEFT(B793,FIND(".",B793)-1))))</f>
        <v>3</v>
      </c>
      <c r="AQ793" s="157" t="str">
        <f aca="false">IF(AQ794=1,1,IF(B793&lt;&gt;0,1,IF(C793&lt;&gt;0,1,IF(D793&lt;&gt;0,1,IF(E793&lt;&gt;0,1,"")))))</f>
        <v/>
      </c>
      <c r="AR793" s="157" t="str">
        <f aca="false">IF(AP793=0," ",IF(AP793&lt;&gt;AP792,AP793," "))</f>
        <v> </v>
      </c>
      <c r="AS793" s="732"/>
      <c r="AT793" s="730" t="n">
        <f aca="false">IF(AP793&lt;&gt;AR793,(IF('ORÇ.GLOBAL P CAIXA'!I794="",J793*(INFORMAÇÕES!$Q$99/INFORMAÇÕES!$Q$102),IF('ORÇ.GLOBAL P CAIXA'!I794="R",J793,0))),0)</f>
        <v>0</v>
      </c>
      <c r="AU793" s="75" t="n">
        <f aca="false">IF(AP793&lt;&gt;AR793,(IF('ORÇ.GLOBAL P CAIXA'!I794="",J793*(INFORMAÇÕES!$Q$100/INFORMAÇÕES!$Q$102),IF('ORÇ.GLOBAL P CAIXA'!I794="C",J793,0))),0)</f>
        <v>0</v>
      </c>
      <c r="AV793" s="75" t="n">
        <f aca="false">IF(AP793&lt;&gt;AR793,(IF('ORÇ.GLOBAL P CAIXA'!I794="",J793*INFORMAÇÕES!$U$115,IF('ORÇ.GLOBAL P CAIXA'!I794="CF",J793,0))),0)</f>
        <v>0</v>
      </c>
      <c r="AW793" s="75" t="n">
        <f aca="false">IF(AP793&lt;&gt;AR793,(IF('ORÇ.GLOBAL P CAIXA'!I794="",J793*INFORMAÇÕES!$U$116,IF('ORÇ.GLOBAL P CAIXA'!I794="O",J793,0))),0)</f>
        <v>0</v>
      </c>
      <c r="AX793" s="731" t="n">
        <f aca="false">IF(E793&lt;&gt;0,J793,0)</f>
        <v>0</v>
      </c>
      <c r="AY793" s="730" t="n">
        <f aca="false">IF(AP793&lt;&gt;AR793,(IF('ORÇ.GLOBAL P CAIXA'!I794="",L793*(INFORMAÇÕES!$Q$99/INFORMAÇÕES!$Q$102),IF('ORÇ.GLOBAL P CAIXA'!I794="R",L793,0))),0)</f>
        <v>0</v>
      </c>
      <c r="AZ793" s="75" t="n">
        <f aca="false">IF(AP793&lt;&gt;AR793,(IF('ORÇ.GLOBAL P CAIXA'!I794="",L793*(INFORMAÇÕES!$Q$100/INFORMAÇÕES!$Q$102),IF('ORÇ.GLOBAL P CAIXA'!I794="C",L793,0))),0)</f>
        <v>0</v>
      </c>
      <c r="BA793" s="75" t="n">
        <f aca="false">IF(AP793&lt;&gt;AR793,(IF('ORÇ.GLOBAL P CAIXA'!I794="",L793*INFORMAÇÕES!$U$115,IF('ORÇ.GLOBAL P CAIXA'!I794="CF",L793,0))),0)</f>
        <v>0</v>
      </c>
      <c r="BB793" s="75" t="n">
        <f aca="false">IF(AP793&lt;&gt;AR793,(IF('ORÇ.GLOBAL P CAIXA'!I794="",L793*INFORMAÇÕES!$U$116,IF('ORÇ.GLOBAL P CAIXA'!I794="O",L793,0))),0)</f>
        <v>0</v>
      </c>
      <c r="BC793" s="731" t="n">
        <f aca="false">IF(E793&lt;&gt;0,L793,0)</f>
        <v>0</v>
      </c>
    </row>
    <row r="794" s="174" customFormat="true" ht="14.25" hidden="false" customHeight="false" outlineLevel="0" collapsed="false">
      <c r="A794" s="159" t="n">
        <v>784</v>
      </c>
      <c r="B794" s="160" t="n">
        <f aca="false">'ORÇ.REPROG. P CAIXA'!B796</f>
        <v>0</v>
      </c>
      <c r="C794" s="723" t="n">
        <f aca="false">'ORÇ.REPROG. P CAIXA'!C796</f>
        <v>0</v>
      </c>
      <c r="D794" s="162" t="n">
        <f aca="false">'ORÇ.REPROG. P CAIXA'!D796</f>
        <v>0</v>
      </c>
      <c r="E794" s="163" t="n">
        <f aca="false">IF('BM GLOBAL'!$P$1&lt;&gt;0,'ORÇ.REPROG. P CAIXA'!E796,'ORÇ.REPROG. P CAIXA'!H796)</f>
        <v>0</v>
      </c>
      <c r="F794" s="163" t="n">
        <f aca="false">IF('BM GLOBAL'!$P$1&lt;&gt;0,IF('ORÇ.GLOBAL P CAIXA'!K795=0,'ORÇ.GLOBAL EMPRESA'!G795,'ORÇ.GLOBAL P CAIXA'!F795),'ORÇ.REPROG. P CAIXA'!I796)</f>
        <v>0</v>
      </c>
      <c r="G794" s="163" t="n">
        <f aca="false">IF(E794&lt;&gt;0,ROUND(E794*F794,2),IF(AO794=0,(SUMIF('ORÇ.REPROG. P CAIXA'!$AC$13:$AC$1012,B794,$AO$11:$AO$1010)),AO794))</f>
        <v>0</v>
      </c>
      <c r="H794" s="163" t="n">
        <f aca="false">IF(J794&lt;&gt;0,IF(E794&lt;&gt;0,J794/F794,0),0)</f>
        <v>0</v>
      </c>
      <c r="I794" s="163" t="n">
        <f aca="false">IF(L794&lt;&gt;0,IF(E794&lt;&gt;0,L794/F794,0),0)</f>
        <v>0</v>
      </c>
      <c r="J794" s="163" t="n">
        <f aca="false">IF(E794&lt;&gt;0,ROUND(INDEX($P$11:$AM$1010,$A794,$L$1),2),IF(AX794=0,(SUMIF($AP$11:$AP$1010,B794,$AX$11:$AX$1010)),AX794))</f>
        <v>0</v>
      </c>
      <c r="K794" s="163" t="n">
        <f aca="false">IF(G794=0,0,(J794/G794)*100)</f>
        <v>0</v>
      </c>
      <c r="L794" s="163" t="n">
        <f aca="false">IF(E794&lt;&gt;0,ROUND(IF($L$1=1,SUM(P794),"0")+IF($L$1=2,SUM($P794:Q794),"0")+IF($L$1=3,SUM($P794:R794),"0")+IF($L$1=4,SUM($P794:S794),"0")+IF($L$1=5,SUM($P794:T794),"0")+IF($L$1=6,SUM($P794:U794),"0")+IF($L$1=7,SUM($P794:V794),"0")+IF($L$1=8,SUM($P794:W794),"0")+IF($L$1=9,SUM($P794:X794),"0")+IF($L$1=10,SUM($P794:Y794),"0")+IF($L$1=11,SUM($P794:Z794),"0")+IF($L$1=12,SUM($P794:AA794),"0")+IF($L$1=13,SUM($P794:AB794),"0")+IF($L$1=14,SUM($P794:AC794),"0")+IF($L$1=15,SUM($P794:AD794),"0")+IF($L$1=16,SUM($P794:AE794),"0")+IF($L$1=17,SUM($P794:AF794),"0")+IF($L$1=18,SUM($P794:AG794),"0")+IF($L$1=19,SUM($P794:AH794),"0")+IF($L$1=20,SUM($P794:AI794),"0")+IF($L$1=21,SUM($P794:AJ794),"0")+IF($L$1=22,SUM($P794:AK794),"0")+IF($L$1=23,SUM($P794:AL794),"0")+IF($L$1=24,SUM($P794:AM794),"0"),2),IF(BC794=0,(SUMIF($AP$11:$AP$1010,B794,$BC$11:$BC$1010)),BC794))</f>
        <v>0</v>
      </c>
      <c r="M794" s="163" t="n">
        <f aca="false">IF(G794=0,0,(L794/G794)*100)</f>
        <v>0</v>
      </c>
      <c r="N794" s="168" t="str">
        <f aca="false">IF(B794&gt;0,"ok","ocultar")</f>
        <v>ocultar</v>
      </c>
      <c r="O794" s="650"/>
      <c r="P794" s="724"/>
      <c r="Q794" s="725"/>
      <c r="R794" s="725"/>
      <c r="S794" s="725"/>
      <c r="T794" s="725"/>
      <c r="U794" s="725"/>
      <c r="V794" s="725"/>
      <c r="W794" s="725"/>
      <c r="X794" s="725"/>
      <c r="Y794" s="725"/>
      <c r="Z794" s="725"/>
      <c r="AA794" s="726"/>
      <c r="AB794" s="726"/>
      <c r="AC794" s="726"/>
      <c r="AD794" s="726"/>
      <c r="AE794" s="726"/>
      <c r="AF794" s="726"/>
      <c r="AG794" s="726"/>
      <c r="AH794" s="726"/>
      <c r="AI794" s="726"/>
      <c r="AJ794" s="726"/>
      <c r="AK794" s="726"/>
      <c r="AL794" s="726"/>
      <c r="AM794" s="727"/>
      <c r="AO794" s="728" t="n">
        <f aca="false">IF(E794&lt;&gt;0,G794,0)</f>
        <v>0</v>
      </c>
      <c r="AP794" s="157" t="n">
        <f aca="false">IF(B794=0,AP793,IF(ISNONTEXT(B794)=TRUE(),INT(B794),INT(LEFT(B794,FIND(".",B794)-1))))</f>
        <v>3</v>
      </c>
      <c r="AQ794" s="157" t="str">
        <f aca="false">IF(AQ795=1,1,IF(B794&lt;&gt;0,1,IF(C794&lt;&gt;0,1,IF(D794&lt;&gt;0,1,IF(E794&lt;&gt;0,1,"")))))</f>
        <v/>
      </c>
      <c r="AR794" s="157" t="str">
        <f aca="false">IF(AP794=0," ",IF(AP794&lt;&gt;AP793,AP794," "))</f>
        <v> </v>
      </c>
      <c r="AS794" s="732"/>
      <c r="AT794" s="730" t="n">
        <f aca="false">IF(AP794&lt;&gt;AR794,(IF('ORÇ.GLOBAL P CAIXA'!I795="",J794*(INFORMAÇÕES!$Q$99/INFORMAÇÕES!$Q$102),IF('ORÇ.GLOBAL P CAIXA'!I795="R",J794,0))),0)</f>
        <v>0</v>
      </c>
      <c r="AU794" s="75" t="n">
        <f aca="false">IF(AP794&lt;&gt;AR794,(IF('ORÇ.GLOBAL P CAIXA'!I795="",J794*(INFORMAÇÕES!$Q$100/INFORMAÇÕES!$Q$102),IF('ORÇ.GLOBAL P CAIXA'!I795="C",J794,0))),0)</f>
        <v>0</v>
      </c>
      <c r="AV794" s="75" t="n">
        <f aca="false">IF(AP794&lt;&gt;AR794,(IF('ORÇ.GLOBAL P CAIXA'!I795="",J794*INFORMAÇÕES!$U$115,IF('ORÇ.GLOBAL P CAIXA'!I795="CF",J794,0))),0)</f>
        <v>0</v>
      </c>
      <c r="AW794" s="75" t="n">
        <f aca="false">IF(AP794&lt;&gt;AR794,(IF('ORÇ.GLOBAL P CAIXA'!I795="",J794*INFORMAÇÕES!$U$116,IF('ORÇ.GLOBAL P CAIXA'!I795="O",J794,0))),0)</f>
        <v>0</v>
      </c>
      <c r="AX794" s="731" t="n">
        <f aca="false">IF(E794&lt;&gt;0,J794,0)</f>
        <v>0</v>
      </c>
      <c r="AY794" s="730" t="n">
        <f aca="false">IF(AP794&lt;&gt;AR794,(IF('ORÇ.GLOBAL P CAIXA'!I795="",L794*(INFORMAÇÕES!$Q$99/INFORMAÇÕES!$Q$102),IF('ORÇ.GLOBAL P CAIXA'!I795="R",L794,0))),0)</f>
        <v>0</v>
      </c>
      <c r="AZ794" s="75" t="n">
        <f aca="false">IF(AP794&lt;&gt;AR794,(IF('ORÇ.GLOBAL P CAIXA'!I795="",L794*(INFORMAÇÕES!$Q$100/INFORMAÇÕES!$Q$102),IF('ORÇ.GLOBAL P CAIXA'!I795="C",L794,0))),0)</f>
        <v>0</v>
      </c>
      <c r="BA794" s="75" t="n">
        <f aca="false">IF(AP794&lt;&gt;AR794,(IF('ORÇ.GLOBAL P CAIXA'!I795="",L794*INFORMAÇÕES!$U$115,IF('ORÇ.GLOBAL P CAIXA'!I795="CF",L794,0))),0)</f>
        <v>0</v>
      </c>
      <c r="BB794" s="75" t="n">
        <f aca="false">IF(AP794&lt;&gt;AR794,(IF('ORÇ.GLOBAL P CAIXA'!I795="",L794*INFORMAÇÕES!$U$116,IF('ORÇ.GLOBAL P CAIXA'!I795="O",L794,0))),0)</f>
        <v>0</v>
      </c>
      <c r="BC794" s="731" t="n">
        <f aca="false">IF(E794&lt;&gt;0,L794,0)</f>
        <v>0</v>
      </c>
    </row>
    <row r="795" s="174" customFormat="true" ht="14.25" hidden="false" customHeight="false" outlineLevel="0" collapsed="false">
      <c r="A795" s="159" t="n">
        <v>785</v>
      </c>
      <c r="B795" s="160" t="n">
        <f aca="false">'ORÇ.REPROG. P CAIXA'!B797</f>
        <v>0</v>
      </c>
      <c r="C795" s="723" t="n">
        <f aca="false">'ORÇ.REPROG. P CAIXA'!C797</f>
        <v>0</v>
      </c>
      <c r="D795" s="162" t="n">
        <f aca="false">'ORÇ.REPROG. P CAIXA'!D797</f>
        <v>0</v>
      </c>
      <c r="E795" s="163" t="n">
        <f aca="false">IF('BM GLOBAL'!$P$1&lt;&gt;0,'ORÇ.REPROG. P CAIXA'!E797,'ORÇ.REPROG. P CAIXA'!H797)</f>
        <v>0</v>
      </c>
      <c r="F795" s="163" t="n">
        <f aca="false">IF('BM GLOBAL'!$P$1&lt;&gt;0,IF('ORÇ.GLOBAL P CAIXA'!K796=0,'ORÇ.GLOBAL EMPRESA'!G796,'ORÇ.GLOBAL P CAIXA'!F796),'ORÇ.REPROG. P CAIXA'!I797)</f>
        <v>0</v>
      </c>
      <c r="G795" s="163" t="n">
        <f aca="false">IF(E795&lt;&gt;0,ROUND(E795*F795,2),IF(AO795=0,(SUMIF('ORÇ.REPROG. P CAIXA'!$AC$13:$AC$1012,B795,$AO$11:$AO$1010)),AO795))</f>
        <v>0</v>
      </c>
      <c r="H795" s="163" t="n">
        <f aca="false">IF(J795&lt;&gt;0,IF(E795&lt;&gt;0,J795/F795,0),0)</f>
        <v>0</v>
      </c>
      <c r="I795" s="163" t="n">
        <f aca="false">IF(L795&lt;&gt;0,IF(E795&lt;&gt;0,L795/F795,0),0)</f>
        <v>0</v>
      </c>
      <c r="J795" s="163" t="n">
        <f aca="false">IF(E795&lt;&gt;0,ROUND(INDEX($P$11:$AM$1010,$A795,$L$1),2),IF(AX795=0,(SUMIF($AP$11:$AP$1010,B795,$AX$11:$AX$1010)),AX795))</f>
        <v>0</v>
      </c>
      <c r="K795" s="163" t="n">
        <f aca="false">IF(G795=0,0,(J795/G795)*100)</f>
        <v>0</v>
      </c>
      <c r="L795" s="163" t="n">
        <f aca="false">IF(E795&lt;&gt;0,ROUND(IF($L$1=1,SUM(P795),"0")+IF($L$1=2,SUM($P795:Q795),"0")+IF($L$1=3,SUM($P795:R795),"0")+IF($L$1=4,SUM($P795:S795),"0")+IF($L$1=5,SUM($P795:T795),"0")+IF($L$1=6,SUM($P795:U795),"0")+IF($L$1=7,SUM($P795:V795),"0")+IF($L$1=8,SUM($P795:W795),"0")+IF($L$1=9,SUM($P795:X795),"0")+IF($L$1=10,SUM($P795:Y795),"0")+IF($L$1=11,SUM($P795:Z795),"0")+IF($L$1=12,SUM($P795:AA795),"0")+IF($L$1=13,SUM($P795:AB795),"0")+IF($L$1=14,SUM($P795:AC795),"0")+IF($L$1=15,SUM($P795:AD795),"0")+IF($L$1=16,SUM($P795:AE795),"0")+IF($L$1=17,SUM($P795:AF795),"0")+IF($L$1=18,SUM($P795:AG795),"0")+IF($L$1=19,SUM($P795:AH795),"0")+IF($L$1=20,SUM($P795:AI795),"0")+IF($L$1=21,SUM($P795:AJ795),"0")+IF($L$1=22,SUM($P795:AK795),"0")+IF($L$1=23,SUM($P795:AL795),"0")+IF($L$1=24,SUM($P795:AM795),"0"),2),IF(BC795=0,(SUMIF($AP$11:$AP$1010,B795,$BC$11:$BC$1010)),BC795))</f>
        <v>0</v>
      </c>
      <c r="M795" s="163" t="n">
        <f aca="false">IF(G795=0,0,(L795/G795)*100)</f>
        <v>0</v>
      </c>
      <c r="N795" s="168" t="str">
        <f aca="false">IF(B795&gt;0,"ok","ocultar")</f>
        <v>ocultar</v>
      </c>
      <c r="O795" s="650"/>
      <c r="P795" s="724"/>
      <c r="Q795" s="725"/>
      <c r="R795" s="725"/>
      <c r="S795" s="725"/>
      <c r="T795" s="725"/>
      <c r="U795" s="725"/>
      <c r="V795" s="725"/>
      <c r="W795" s="725"/>
      <c r="X795" s="725"/>
      <c r="Y795" s="725"/>
      <c r="Z795" s="725"/>
      <c r="AA795" s="726"/>
      <c r="AB795" s="726"/>
      <c r="AC795" s="726"/>
      <c r="AD795" s="726"/>
      <c r="AE795" s="726"/>
      <c r="AF795" s="726"/>
      <c r="AG795" s="726"/>
      <c r="AH795" s="726"/>
      <c r="AI795" s="726"/>
      <c r="AJ795" s="726"/>
      <c r="AK795" s="726"/>
      <c r="AL795" s="726"/>
      <c r="AM795" s="727"/>
      <c r="AO795" s="728" t="n">
        <f aca="false">IF(E795&lt;&gt;0,G795,0)</f>
        <v>0</v>
      </c>
      <c r="AP795" s="157" t="n">
        <f aca="false">IF(B795=0,AP794,IF(ISNONTEXT(B795)=TRUE(),INT(B795),INT(LEFT(B795,FIND(".",B795)-1))))</f>
        <v>3</v>
      </c>
      <c r="AQ795" s="157" t="str">
        <f aca="false">IF(AQ796=1,1,IF(B795&lt;&gt;0,1,IF(C795&lt;&gt;0,1,IF(D795&lt;&gt;0,1,IF(E795&lt;&gt;0,1,"")))))</f>
        <v/>
      </c>
      <c r="AR795" s="157" t="str">
        <f aca="false">IF(AP795=0," ",IF(AP795&lt;&gt;AP794,AP795," "))</f>
        <v> </v>
      </c>
      <c r="AS795" s="732"/>
      <c r="AT795" s="730" t="n">
        <f aca="false">IF(AP795&lt;&gt;AR795,(IF('ORÇ.GLOBAL P CAIXA'!I796="",J795*(INFORMAÇÕES!$Q$99/INFORMAÇÕES!$Q$102),IF('ORÇ.GLOBAL P CAIXA'!I796="R",J795,0))),0)</f>
        <v>0</v>
      </c>
      <c r="AU795" s="75" t="n">
        <f aca="false">IF(AP795&lt;&gt;AR795,(IF('ORÇ.GLOBAL P CAIXA'!I796="",J795*(INFORMAÇÕES!$Q$100/INFORMAÇÕES!$Q$102),IF('ORÇ.GLOBAL P CAIXA'!I796="C",J795,0))),0)</f>
        <v>0</v>
      </c>
      <c r="AV795" s="75" t="n">
        <f aca="false">IF(AP795&lt;&gt;AR795,(IF('ORÇ.GLOBAL P CAIXA'!I796="",J795*INFORMAÇÕES!$U$115,IF('ORÇ.GLOBAL P CAIXA'!I796="CF",J795,0))),0)</f>
        <v>0</v>
      </c>
      <c r="AW795" s="75" t="n">
        <f aca="false">IF(AP795&lt;&gt;AR795,(IF('ORÇ.GLOBAL P CAIXA'!I796="",J795*INFORMAÇÕES!$U$116,IF('ORÇ.GLOBAL P CAIXA'!I796="O",J795,0))),0)</f>
        <v>0</v>
      </c>
      <c r="AX795" s="731" t="n">
        <f aca="false">IF(E795&lt;&gt;0,J795,0)</f>
        <v>0</v>
      </c>
      <c r="AY795" s="730" t="n">
        <f aca="false">IF(AP795&lt;&gt;AR795,(IF('ORÇ.GLOBAL P CAIXA'!I796="",L795*(INFORMAÇÕES!$Q$99/INFORMAÇÕES!$Q$102),IF('ORÇ.GLOBAL P CAIXA'!I796="R",L795,0))),0)</f>
        <v>0</v>
      </c>
      <c r="AZ795" s="75" t="n">
        <f aca="false">IF(AP795&lt;&gt;AR795,(IF('ORÇ.GLOBAL P CAIXA'!I796="",L795*(INFORMAÇÕES!$Q$100/INFORMAÇÕES!$Q$102),IF('ORÇ.GLOBAL P CAIXA'!I796="C",L795,0))),0)</f>
        <v>0</v>
      </c>
      <c r="BA795" s="75" t="n">
        <f aca="false">IF(AP795&lt;&gt;AR795,(IF('ORÇ.GLOBAL P CAIXA'!I796="",L795*INFORMAÇÕES!$U$115,IF('ORÇ.GLOBAL P CAIXA'!I796="CF",L795,0))),0)</f>
        <v>0</v>
      </c>
      <c r="BB795" s="75" t="n">
        <f aca="false">IF(AP795&lt;&gt;AR795,(IF('ORÇ.GLOBAL P CAIXA'!I796="",L795*INFORMAÇÕES!$U$116,IF('ORÇ.GLOBAL P CAIXA'!I796="O",L795,0))),0)</f>
        <v>0</v>
      </c>
      <c r="BC795" s="731" t="n">
        <f aca="false">IF(E795&lt;&gt;0,L795,0)</f>
        <v>0</v>
      </c>
    </row>
    <row r="796" s="174" customFormat="true" ht="14.25" hidden="false" customHeight="false" outlineLevel="0" collapsed="false">
      <c r="A796" s="159" t="n">
        <v>786</v>
      </c>
      <c r="B796" s="160" t="n">
        <f aca="false">'ORÇ.REPROG. P CAIXA'!B798</f>
        <v>0</v>
      </c>
      <c r="C796" s="723" t="n">
        <f aca="false">'ORÇ.REPROG. P CAIXA'!C798</f>
        <v>0</v>
      </c>
      <c r="D796" s="162" t="n">
        <f aca="false">'ORÇ.REPROG. P CAIXA'!D798</f>
        <v>0</v>
      </c>
      <c r="E796" s="163" t="n">
        <f aca="false">IF('BM GLOBAL'!$P$1&lt;&gt;0,'ORÇ.REPROG. P CAIXA'!E798,'ORÇ.REPROG. P CAIXA'!H798)</f>
        <v>0</v>
      </c>
      <c r="F796" s="163" t="n">
        <f aca="false">IF('BM GLOBAL'!$P$1&lt;&gt;0,IF('ORÇ.GLOBAL P CAIXA'!K797=0,'ORÇ.GLOBAL EMPRESA'!G797,'ORÇ.GLOBAL P CAIXA'!F797),'ORÇ.REPROG. P CAIXA'!I798)</f>
        <v>0</v>
      </c>
      <c r="G796" s="163" t="n">
        <f aca="false">IF(E796&lt;&gt;0,ROUND(E796*F796,2),IF(AO796=0,(SUMIF('ORÇ.REPROG. P CAIXA'!$AC$13:$AC$1012,B796,$AO$11:$AO$1010)),AO796))</f>
        <v>0</v>
      </c>
      <c r="H796" s="163" t="n">
        <f aca="false">IF(J796&lt;&gt;0,IF(E796&lt;&gt;0,J796/F796,0),0)</f>
        <v>0</v>
      </c>
      <c r="I796" s="163" t="n">
        <f aca="false">IF(L796&lt;&gt;0,IF(E796&lt;&gt;0,L796/F796,0),0)</f>
        <v>0</v>
      </c>
      <c r="J796" s="163" t="n">
        <f aca="false">IF(E796&lt;&gt;0,ROUND(INDEX($P$11:$AM$1010,$A796,$L$1),2),IF(AX796=0,(SUMIF($AP$11:$AP$1010,B796,$AX$11:$AX$1010)),AX796))</f>
        <v>0</v>
      </c>
      <c r="K796" s="163" t="n">
        <f aca="false">IF(G796=0,0,(J796/G796)*100)</f>
        <v>0</v>
      </c>
      <c r="L796" s="163" t="n">
        <f aca="false">IF(E796&lt;&gt;0,ROUND(IF($L$1=1,SUM(P796),"0")+IF($L$1=2,SUM($P796:Q796),"0")+IF($L$1=3,SUM($P796:R796),"0")+IF($L$1=4,SUM($P796:S796),"0")+IF($L$1=5,SUM($P796:T796),"0")+IF($L$1=6,SUM($P796:U796),"0")+IF($L$1=7,SUM($P796:V796),"0")+IF($L$1=8,SUM($P796:W796),"0")+IF($L$1=9,SUM($P796:X796),"0")+IF($L$1=10,SUM($P796:Y796),"0")+IF($L$1=11,SUM($P796:Z796),"0")+IF($L$1=12,SUM($P796:AA796),"0")+IF($L$1=13,SUM($P796:AB796),"0")+IF($L$1=14,SUM($P796:AC796),"0")+IF($L$1=15,SUM($P796:AD796),"0")+IF($L$1=16,SUM($P796:AE796),"0")+IF($L$1=17,SUM($P796:AF796),"0")+IF($L$1=18,SUM($P796:AG796),"0")+IF($L$1=19,SUM($P796:AH796),"0")+IF($L$1=20,SUM($P796:AI796),"0")+IF($L$1=21,SUM($P796:AJ796),"0")+IF($L$1=22,SUM($P796:AK796),"0")+IF($L$1=23,SUM($P796:AL796),"0")+IF($L$1=24,SUM($P796:AM796),"0"),2),IF(BC796=0,(SUMIF($AP$11:$AP$1010,B796,$BC$11:$BC$1010)),BC796))</f>
        <v>0</v>
      </c>
      <c r="M796" s="163" t="n">
        <f aca="false">IF(G796=0,0,(L796/G796)*100)</f>
        <v>0</v>
      </c>
      <c r="N796" s="168" t="str">
        <f aca="false">IF(B796&gt;0,"ok","ocultar")</f>
        <v>ocultar</v>
      </c>
      <c r="O796" s="650"/>
      <c r="P796" s="724"/>
      <c r="Q796" s="725"/>
      <c r="R796" s="725"/>
      <c r="S796" s="725"/>
      <c r="T796" s="725"/>
      <c r="U796" s="725"/>
      <c r="V796" s="725"/>
      <c r="W796" s="725"/>
      <c r="X796" s="725"/>
      <c r="Y796" s="725"/>
      <c r="Z796" s="725"/>
      <c r="AA796" s="726"/>
      <c r="AB796" s="726"/>
      <c r="AC796" s="726"/>
      <c r="AD796" s="726"/>
      <c r="AE796" s="726"/>
      <c r="AF796" s="726"/>
      <c r="AG796" s="726"/>
      <c r="AH796" s="726"/>
      <c r="AI796" s="726"/>
      <c r="AJ796" s="726"/>
      <c r="AK796" s="726"/>
      <c r="AL796" s="726"/>
      <c r="AM796" s="727"/>
      <c r="AO796" s="728" t="n">
        <f aca="false">IF(E796&lt;&gt;0,G796,0)</f>
        <v>0</v>
      </c>
      <c r="AP796" s="157" t="n">
        <f aca="false">IF(B796=0,AP795,IF(ISNONTEXT(B796)=TRUE(),INT(B796),INT(LEFT(B796,FIND(".",B796)-1))))</f>
        <v>3</v>
      </c>
      <c r="AQ796" s="157" t="str">
        <f aca="false">IF(AQ797=1,1,IF(B796&lt;&gt;0,1,IF(C796&lt;&gt;0,1,IF(D796&lt;&gt;0,1,IF(E796&lt;&gt;0,1,"")))))</f>
        <v/>
      </c>
      <c r="AR796" s="157" t="str">
        <f aca="false">IF(AP796=0," ",IF(AP796&lt;&gt;AP795,AP796," "))</f>
        <v> </v>
      </c>
      <c r="AS796" s="732"/>
      <c r="AT796" s="730" t="n">
        <f aca="false">IF(AP796&lt;&gt;AR796,(IF('ORÇ.GLOBAL P CAIXA'!I797="",J796*(INFORMAÇÕES!$Q$99/INFORMAÇÕES!$Q$102),IF('ORÇ.GLOBAL P CAIXA'!I797="R",J796,0))),0)</f>
        <v>0</v>
      </c>
      <c r="AU796" s="75" t="n">
        <f aca="false">IF(AP796&lt;&gt;AR796,(IF('ORÇ.GLOBAL P CAIXA'!I797="",J796*(INFORMAÇÕES!$Q$100/INFORMAÇÕES!$Q$102),IF('ORÇ.GLOBAL P CAIXA'!I797="C",J796,0))),0)</f>
        <v>0</v>
      </c>
      <c r="AV796" s="75" t="n">
        <f aca="false">IF(AP796&lt;&gt;AR796,(IF('ORÇ.GLOBAL P CAIXA'!I797="",J796*INFORMAÇÕES!$U$115,IF('ORÇ.GLOBAL P CAIXA'!I797="CF",J796,0))),0)</f>
        <v>0</v>
      </c>
      <c r="AW796" s="75" t="n">
        <f aca="false">IF(AP796&lt;&gt;AR796,(IF('ORÇ.GLOBAL P CAIXA'!I797="",J796*INFORMAÇÕES!$U$116,IF('ORÇ.GLOBAL P CAIXA'!I797="O",J796,0))),0)</f>
        <v>0</v>
      </c>
      <c r="AX796" s="731" t="n">
        <f aca="false">IF(E796&lt;&gt;0,J796,0)</f>
        <v>0</v>
      </c>
      <c r="AY796" s="730" t="n">
        <f aca="false">IF(AP796&lt;&gt;AR796,(IF('ORÇ.GLOBAL P CAIXA'!I797="",L796*(INFORMAÇÕES!$Q$99/INFORMAÇÕES!$Q$102),IF('ORÇ.GLOBAL P CAIXA'!I797="R",L796,0))),0)</f>
        <v>0</v>
      </c>
      <c r="AZ796" s="75" t="n">
        <f aca="false">IF(AP796&lt;&gt;AR796,(IF('ORÇ.GLOBAL P CAIXA'!I797="",L796*(INFORMAÇÕES!$Q$100/INFORMAÇÕES!$Q$102),IF('ORÇ.GLOBAL P CAIXA'!I797="C",L796,0))),0)</f>
        <v>0</v>
      </c>
      <c r="BA796" s="75" t="n">
        <f aca="false">IF(AP796&lt;&gt;AR796,(IF('ORÇ.GLOBAL P CAIXA'!I797="",L796*INFORMAÇÕES!$U$115,IF('ORÇ.GLOBAL P CAIXA'!I797="CF",L796,0))),0)</f>
        <v>0</v>
      </c>
      <c r="BB796" s="75" t="n">
        <f aca="false">IF(AP796&lt;&gt;AR796,(IF('ORÇ.GLOBAL P CAIXA'!I797="",L796*INFORMAÇÕES!$U$116,IF('ORÇ.GLOBAL P CAIXA'!I797="O",L796,0))),0)</f>
        <v>0</v>
      </c>
      <c r="BC796" s="731" t="n">
        <f aca="false">IF(E796&lt;&gt;0,L796,0)</f>
        <v>0</v>
      </c>
    </row>
    <row r="797" s="174" customFormat="true" ht="14.25" hidden="false" customHeight="false" outlineLevel="0" collapsed="false">
      <c r="A797" s="159" t="n">
        <v>787</v>
      </c>
      <c r="B797" s="160" t="n">
        <f aca="false">'ORÇ.REPROG. P CAIXA'!B799</f>
        <v>0</v>
      </c>
      <c r="C797" s="723" t="n">
        <f aca="false">'ORÇ.REPROG. P CAIXA'!C799</f>
        <v>0</v>
      </c>
      <c r="D797" s="162" t="n">
        <f aca="false">'ORÇ.REPROG. P CAIXA'!D799</f>
        <v>0</v>
      </c>
      <c r="E797" s="163" t="n">
        <f aca="false">IF('BM GLOBAL'!$P$1&lt;&gt;0,'ORÇ.REPROG. P CAIXA'!E799,'ORÇ.REPROG. P CAIXA'!H799)</f>
        <v>0</v>
      </c>
      <c r="F797" s="163" t="n">
        <f aca="false">IF('BM GLOBAL'!$P$1&lt;&gt;0,IF('ORÇ.GLOBAL P CAIXA'!K798=0,'ORÇ.GLOBAL EMPRESA'!G798,'ORÇ.GLOBAL P CAIXA'!F798),'ORÇ.REPROG. P CAIXA'!I799)</f>
        <v>0</v>
      </c>
      <c r="G797" s="163" t="n">
        <f aca="false">IF(E797&lt;&gt;0,ROUND(E797*F797,2),IF(AO797=0,(SUMIF('ORÇ.REPROG. P CAIXA'!$AC$13:$AC$1012,B797,$AO$11:$AO$1010)),AO797))</f>
        <v>0</v>
      </c>
      <c r="H797" s="163" t="n">
        <f aca="false">IF(J797&lt;&gt;0,IF(E797&lt;&gt;0,J797/F797,0),0)</f>
        <v>0</v>
      </c>
      <c r="I797" s="163" t="n">
        <f aca="false">IF(L797&lt;&gt;0,IF(E797&lt;&gt;0,L797/F797,0),0)</f>
        <v>0</v>
      </c>
      <c r="J797" s="163" t="n">
        <f aca="false">IF(E797&lt;&gt;0,ROUND(INDEX($P$11:$AM$1010,$A797,$L$1),2),IF(AX797=0,(SUMIF($AP$11:$AP$1010,B797,$AX$11:$AX$1010)),AX797))</f>
        <v>0</v>
      </c>
      <c r="K797" s="163" t="n">
        <f aca="false">IF(G797=0,0,(J797/G797)*100)</f>
        <v>0</v>
      </c>
      <c r="L797" s="163" t="n">
        <f aca="false">IF(E797&lt;&gt;0,ROUND(IF($L$1=1,SUM(P797),"0")+IF($L$1=2,SUM($P797:Q797),"0")+IF($L$1=3,SUM($P797:R797),"0")+IF($L$1=4,SUM($P797:S797),"0")+IF($L$1=5,SUM($P797:T797),"0")+IF($L$1=6,SUM($P797:U797),"0")+IF($L$1=7,SUM($P797:V797),"0")+IF($L$1=8,SUM($P797:W797),"0")+IF($L$1=9,SUM($P797:X797),"0")+IF($L$1=10,SUM($P797:Y797),"0")+IF($L$1=11,SUM($P797:Z797),"0")+IF($L$1=12,SUM($P797:AA797),"0")+IF($L$1=13,SUM($P797:AB797),"0")+IF($L$1=14,SUM($P797:AC797),"0")+IF($L$1=15,SUM($P797:AD797),"0")+IF($L$1=16,SUM($P797:AE797),"0")+IF($L$1=17,SUM($P797:AF797),"0")+IF($L$1=18,SUM($P797:AG797),"0")+IF($L$1=19,SUM($P797:AH797),"0")+IF($L$1=20,SUM($P797:AI797),"0")+IF($L$1=21,SUM($P797:AJ797),"0")+IF($L$1=22,SUM($P797:AK797),"0")+IF($L$1=23,SUM($P797:AL797),"0")+IF($L$1=24,SUM($P797:AM797),"0"),2),IF(BC797=0,(SUMIF($AP$11:$AP$1010,B797,$BC$11:$BC$1010)),BC797))</f>
        <v>0</v>
      </c>
      <c r="M797" s="163" t="n">
        <f aca="false">IF(G797=0,0,(L797/G797)*100)</f>
        <v>0</v>
      </c>
      <c r="N797" s="168" t="str">
        <f aca="false">IF(B797&gt;0,"ok","ocultar")</f>
        <v>ocultar</v>
      </c>
      <c r="O797" s="650"/>
      <c r="P797" s="724"/>
      <c r="Q797" s="725"/>
      <c r="R797" s="725"/>
      <c r="S797" s="725"/>
      <c r="T797" s="725"/>
      <c r="U797" s="725"/>
      <c r="V797" s="725"/>
      <c r="W797" s="725"/>
      <c r="X797" s="725"/>
      <c r="Y797" s="725"/>
      <c r="Z797" s="725"/>
      <c r="AA797" s="726"/>
      <c r="AB797" s="726"/>
      <c r="AC797" s="726"/>
      <c r="AD797" s="726"/>
      <c r="AE797" s="726"/>
      <c r="AF797" s="726"/>
      <c r="AG797" s="726"/>
      <c r="AH797" s="726"/>
      <c r="AI797" s="726"/>
      <c r="AJ797" s="726"/>
      <c r="AK797" s="726"/>
      <c r="AL797" s="726"/>
      <c r="AM797" s="727"/>
      <c r="AO797" s="728" t="n">
        <f aca="false">IF(E797&lt;&gt;0,G797,0)</f>
        <v>0</v>
      </c>
      <c r="AP797" s="157" t="n">
        <f aca="false">IF(B797=0,AP796,IF(ISNONTEXT(B797)=TRUE(),INT(B797),INT(LEFT(B797,FIND(".",B797)-1))))</f>
        <v>3</v>
      </c>
      <c r="AQ797" s="157" t="str">
        <f aca="false">IF(AQ798=1,1,IF(B797&lt;&gt;0,1,IF(C797&lt;&gt;0,1,IF(D797&lt;&gt;0,1,IF(E797&lt;&gt;0,1,"")))))</f>
        <v/>
      </c>
      <c r="AR797" s="157" t="str">
        <f aca="false">IF(AP797=0," ",IF(AP797&lt;&gt;AP796,AP797," "))</f>
        <v> </v>
      </c>
      <c r="AS797" s="732"/>
      <c r="AT797" s="730" t="n">
        <f aca="false">IF(AP797&lt;&gt;AR797,(IF('ORÇ.GLOBAL P CAIXA'!I798="",J797*(INFORMAÇÕES!$Q$99/INFORMAÇÕES!$Q$102),IF('ORÇ.GLOBAL P CAIXA'!I798="R",J797,0))),0)</f>
        <v>0</v>
      </c>
      <c r="AU797" s="75" t="n">
        <f aca="false">IF(AP797&lt;&gt;AR797,(IF('ORÇ.GLOBAL P CAIXA'!I798="",J797*(INFORMAÇÕES!$Q$100/INFORMAÇÕES!$Q$102),IF('ORÇ.GLOBAL P CAIXA'!I798="C",J797,0))),0)</f>
        <v>0</v>
      </c>
      <c r="AV797" s="75" t="n">
        <f aca="false">IF(AP797&lt;&gt;AR797,(IF('ORÇ.GLOBAL P CAIXA'!I798="",J797*INFORMAÇÕES!$U$115,IF('ORÇ.GLOBAL P CAIXA'!I798="CF",J797,0))),0)</f>
        <v>0</v>
      </c>
      <c r="AW797" s="75" t="n">
        <f aca="false">IF(AP797&lt;&gt;AR797,(IF('ORÇ.GLOBAL P CAIXA'!I798="",J797*INFORMAÇÕES!$U$116,IF('ORÇ.GLOBAL P CAIXA'!I798="O",J797,0))),0)</f>
        <v>0</v>
      </c>
      <c r="AX797" s="731" t="n">
        <f aca="false">IF(E797&lt;&gt;0,J797,0)</f>
        <v>0</v>
      </c>
      <c r="AY797" s="730" t="n">
        <f aca="false">IF(AP797&lt;&gt;AR797,(IF('ORÇ.GLOBAL P CAIXA'!I798="",L797*(INFORMAÇÕES!$Q$99/INFORMAÇÕES!$Q$102),IF('ORÇ.GLOBAL P CAIXA'!I798="R",L797,0))),0)</f>
        <v>0</v>
      </c>
      <c r="AZ797" s="75" t="n">
        <f aca="false">IF(AP797&lt;&gt;AR797,(IF('ORÇ.GLOBAL P CAIXA'!I798="",L797*(INFORMAÇÕES!$Q$100/INFORMAÇÕES!$Q$102),IF('ORÇ.GLOBAL P CAIXA'!I798="C",L797,0))),0)</f>
        <v>0</v>
      </c>
      <c r="BA797" s="75" t="n">
        <f aca="false">IF(AP797&lt;&gt;AR797,(IF('ORÇ.GLOBAL P CAIXA'!I798="",L797*INFORMAÇÕES!$U$115,IF('ORÇ.GLOBAL P CAIXA'!I798="CF",L797,0))),0)</f>
        <v>0</v>
      </c>
      <c r="BB797" s="75" t="n">
        <f aca="false">IF(AP797&lt;&gt;AR797,(IF('ORÇ.GLOBAL P CAIXA'!I798="",L797*INFORMAÇÕES!$U$116,IF('ORÇ.GLOBAL P CAIXA'!I798="O",L797,0))),0)</f>
        <v>0</v>
      </c>
      <c r="BC797" s="731" t="n">
        <f aca="false">IF(E797&lt;&gt;0,L797,0)</f>
        <v>0</v>
      </c>
    </row>
    <row r="798" s="174" customFormat="true" ht="14.25" hidden="false" customHeight="false" outlineLevel="0" collapsed="false">
      <c r="A798" s="159" t="n">
        <v>788</v>
      </c>
      <c r="B798" s="160" t="n">
        <f aca="false">'ORÇ.REPROG. P CAIXA'!B800</f>
        <v>0</v>
      </c>
      <c r="C798" s="723" t="n">
        <f aca="false">'ORÇ.REPROG. P CAIXA'!C800</f>
        <v>0</v>
      </c>
      <c r="D798" s="162" t="n">
        <f aca="false">'ORÇ.REPROG. P CAIXA'!D800</f>
        <v>0</v>
      </c>
      <c r="E798" s="163" t="n">
        <f aca="false">IF('BM GLOBAL'!$P$1&lt;&gt;0,'ORÇ.REPROG. P CAIXA'!E800,'ORÇ.REPROG. P CAIXA'!H800)</f>
        <v>0</v>
      </c>
      <c r="F798" s="163" t="n">
        <f aca="false">IF('BM GLOBAL'!$P$1&lt;&gt;0,IF('ORÇ.GLOBAL P CAIXA'!K799=0,'ORÇ.GLOBAL EMPRESA'!G799,'ORÇ.GLOBAL P CAIXA'!F799),'ORÇ.REPROG. P CAIXA'!I800)</f>
        <v>0</v>
      </c>
      <c r="G798" s="163" t="n">
        <f aca="false">IF(E798&lt;&gt;0,ROUND(E798*F798,2),IF(AO798=0,(SUMIF('ORÇ.REPROG. P CAIXA'!$AC$13:$AC$1012,B798,$AO$11:$AO$1010)),AO798))</f>
        <v>0</v>
      </c>
      <c r="H798" s="163" t="n">
        <f aca="false">IF(J798&lt;&gt;0,IF(E798&lt;&gt;0,J798/F798,0),0)</f>
        <v>0</v>
      </c>
      <c r="I798" s="163" t="n">
        <f aca="false">IF(L798&lt;&gt;0,IF(E798&lt;&gt;0,L798/F798,0),0)</f>
        <v>0</v>
      </c>
      <c r="J798" s="163" t="n">
        <f aca="false">IF(E798&lt;&gt;0,ROUND(INDEX($P$11:$AM$1010,$A798,$L$1),2),IF(AX798=0,(SUMIF($AP$11:$AP$1010,B798,$AX$11:$AX$1010)),AX798))</f>
        <v>0</v>
      </c>
      <c r="K798" s="163" t="n">
        <f aca="false">IF(G798=0,0,(J798/G798)*100)</f>
        <v>0</v>
      </c>
      <c r="L798" s="163" t="n">
        <f aca="false">IF(E798&lt;&gt;0,ROUND(IF($L$1=1,SUM(P798),"0")+IF($L$1=2,SUM($P798:Q798),"0")+IF($L$1=3,SUM($P798:R798),"0")+IF($L$1=4,SUM($P798:S798),"0")+IF($L$1=5,SUM($P798:T798),"0")+IF($L$1=6,SUM($P798:U798),"0")+IF($L$1=7,SUM($P798:V798),"0")+IF($L$1=8,SUM($P798:W798),"0")+IF($L$1=9,SUM($P798:X798),"0")+IF($L$1=10,SUM($P798:Y798),"0")+IF($L$1=11,SUM($P798:Z798),"0")+IF($L$1=12,SUM($P798:AA798),"0")+IF($L$1=13,SUM($P798:AB798),"0")+IF($L$1=14,SUM($P798:AC798),"0")+IF($L$1=15,SUM($P798:AD798),"0")+IF($L$1=16,SUM($P798:AE798),"0")+IF($L$1=17,SUM($P798:AF798),"0")+IF($L$1=18,SUM($P798:AG798),"0")+IF($L$1=19,SUM($P798:AH798),"0")+IF($L$1=20,SUM($P798:AI798),"0")+IF($L$1=21,SUM($P798:AJ798),"0")+IF($L$1=22,SUM($P798:AK798),"0")+IF($L$1=23,SUM($P798:AL798),"0")+IF($L$1=24,SUM($P798:AM798),"0"),2),IF(BC798=0,(SUMIF($AP$11:$AP$1010,B798,$BC$11:$BC$1010)),BC798))</f>
        <v>0</v>
      </c>
      <c r="M798" s="163" t="n">
        <f aca="false">IF(G798=0,0,(L798/G798)*100)</f>
        <v>0</v>
      </c>
      <c r="N798" s="168" t="str">
        <f aca="false">IF(B798&gt;0,"ok","ocultar")</f>
        <v>ocultar</v>
      </c>
      <c r="O798" s="650"/>
      <c r="P798" s="724"/>
      <c r="Q798" s="725"/>
      <c r="R798" s="725"/>
      <c r="S798" s="725"/>
      <c r="T798" s="725"/>
      <c r="U798" s="725"/>
      <c r="V798" s="725"/>
      <c r="W798" s="725"/>
      <c r="X798" s="725"/>
      <c r="Y798" s="725"/>
      <c r="Z798" s="725"/>
      <c r="AA798" s="726"/>
      <c r="AB798" s="726"/>
      <c r="AC798" s="726"/>
      <c r="AD798" s="726"/>
      <c r="AE798" s="726"/>
      <c r="AF798" s="726"/>
      <c r="AG798" s="726"/>
      <c r="AH798" s="726"/>
      <c r="AI798" s="726"/>
      <c r="AJ798" s="726"/>
      <c r="AK798" s="726"/>
      <c r="AL798" s="726"/>
      <c r="AM798" s="727"/>
      <c r="AO798" s="728" t="n">
        <f aca="false">IF(E798&lt;&gt;0,G798,0)</f>
        <v>0</v>
      </c>
      <c r="AP798" s="157" t="n">
        <f aca="false">IF(B798=0,AP797,IF(ISNONTEXT(B798)=TRUE(),INT(B798),INT(LEFT(B798,FIND(".",B798)-1))))</f>
        <v>3</v>
      </c>
      <c r="AQ798" s="157" t="str">
        <f aca="false">IF(AQ799=1,1,IF(B798&lt;&gt;0,1,IF(C798&lt;&gt;0,1,IF(D798&lt;&gt;0,1,IF(E798&lt;&gt;0,1,"")))))</f>
        <v/>
      </c>
      <c r="AR798" s="157" t="str">
        <f aca="false">IF(AP798=0," ",IF(AP798&lt;&gt;AP797,AP798," "))</f>
        <v> </v>
      </c>
      <c r="AS798" s="732"/>
      <c r="AT798" s="730" t="n">
        <f aca="false">IF(AP798&lt;&gt;AR798,(IF('ORÇ.GLOBAL P CAIXA'!I799="",J798*(INFORMAÇÕES!$Q$99/INFORMAÇÕES!$Q$102),IF('ORÇ.GLOBAL P CAIXA'!I799="R",J798,0))),0)</f>
        <v>0</v>
      </c>
      <c r="AU798" s="75" t="n">
        <f aca="false">IF(AP798&lt;&gt;AR798,(IF('ORÇ.GLOBAL P CAIXA'!I799="",J798*(INFORMAÇÕES!$Q$100/INFORMAÇÕES!$Q$102),IF('ORÇ.GLOBAL P CAIXA'!I799="C",J798,0))),0)</f>
        <v>0</v>
      </c>
      <c r="AV798" s="75" t="n">
        <f aca="false">IF(AP798&lt;&gt;AR798,(IF('ORÇ.GLOBAL P CAIXA'!I799="",J798*INFORMAÇÕES!$U$115,IF('ORÇ.GLOBAL P CAIXA'!I799="CF",J798,0))),0)</f>
        <v>0</v>
      </c>
      <c r="AW798" s="75" t="n">
        <f aca="false">IF(AP798&lt;&gt;AR798,(IF('ORÇ.GLOBAL P CAIXA'!I799="",J798*INFORMAÇÕES!$U$116,IF('ORÇ.GLOBAL P CAIXA'!I799="O",J798,0))),0)</f>
        <v>0</v>
      </c>
      <c r="AX798" s="731" t="n">
        <f aca="false">IF(E798&lt;&gt;0,J798,0)</f>
        <v>0</v>
      </c>
      <c r="AY798" s="730" t="n">
        <f aca="false">IF(AP798&lt;&gt;AR798,(IF('ORÇ.GLOBAL P CAIXA'!I799="",L798*(INFORMAÇÕES!$Q$99/INFORMAÇÕES!$Q$102),IF('ORÇ.GLOBAL P CAIXA'!I799="R",L798,0))),0)</f>
        <v>0</v>
      </c>
      <c r="AZ798" s="75" t="n">
        <f aca="false">IF(AP798&lt;&gt;AR798,(IF('ORÇ.GLOBAL P CAIXA'!I799="",L798*(INFORMAÇÕES!$Q$100/INFORMAÇÕES!$Q$102),IF('ORÇ.GLOBAL P CAIXA'!I799="C",L798,0))),0)</f>
        <v>0</v>
      </c>
      <c r="BA798" s="75" t="n">
        <f aca="false">IF(AP798&lt;&gt;AR798,(IF('ORÇ.GLOBAL P CAIXA'!I799="",L798*INFORMAÇÕES!$U$115,IF('ORÇ.GLOBAL P CAIXA'!I799="CF",L798,0))),0)</f>
        <v>0</v>
      </c>
      <c r="BB798" s="75" t="n">
        <f aca="false">IF(AP798&lt;&gt;AR798,(IF('ORÇ.GLOBAL P CAIXA'!I799="",L798*INFORMAÇÕES!$U$116,IF('ORÇ.GLOBAL P CAIXA'!I799="O",L798,0))),0)</f>
        <v>0</v>
      </c>
      <c r="BC798" s="731" t="n">
        <f aca="false">IF(E798&lt;&gt;0,L798,0)</f>
        <v>0</v>
      </c>
    </row>
    <row r="799" s="174" customFormat="true" ht="14.25" hidden="false" customHeight="false" outlineLevel="0" collapsed="false">
      <c r="A799" s="159" t="n">
        <v>789</v>
      </c>
      <c r="B799" s="160" t="n">
        <f aca="false">'ORÇ.REPROG. P CAIXA'!B801</f>
        <v>0</v>
      </c>
      <c r="C799" s="723" t="n">
        <f aca="false">'ORÇ.REPROG. P CAIXA'!C801</f>
        <v>0</v>
      </c>
      <c r="D799" s="162" t="n">
        <f aca="false">'ORÇ.REPROG. P CAIXA'!D801</f>
        <v>0</v>
      </c>
      <c r="E799" s="163" t="n">
        <f aca="false">IF('BM GLOBAL'!$P$1&lt;&gt;0,'ORÇ.REPROG. P CAIXA'!E801,'ORÇ.REPROG. P CAIXA'!H801)</f>
        <v>0</v>
      </c>
      <c r="F799" s="163" t="n">
        <f aca="false">IF('BM GLOBAL'!$P$1&lt;&gt;0,IF('ORÇ.GLOBAL P CAIXA'!K800=0,'ORÇ.GLOBAL EMPRESA'!G800,'ORÇ.GLOBAL P CAIXA'!F800),'ORÇ.REPROG. P CAIXA'!I801)</f>
        <v>0</v>
      </c>
      <c r="G799" s="163" t="n">
        <f aca="false">IF(E799&lt;&gt;0,ROUND(E799*F799,2),IF(AO799=0,(SUMIF('ORÇ.REPROG. P CAIXA'!$AC$13:$AC$1012,B799,$AO$11:$AO$1010)),AO799))</f>
        <v>0</v>
      </c>
      <c r="H799" s="163" t="n">
        <f aca="false">IF(J799&lt;&gt;0,IF(E799&lt;&gt;0,J799/F799,0),0)</f>
        <v>0</v>
      </c>
      <c r="I799" s="163" t="n">
        <f aca="false">IF(L799&lt;&gt;0,IF(E799&lt;&gt;0,L799/F799,0),0)</f>
        <v>0</v>
      </c>
      <c r="J799" s="163" t="n">
        <f aca="false">IF(E799&lt;&gt;0,ROUND(INDEX($P$11:$AM$1010,$A799,$L$1),2),IF(AX799=0,(SUMIF($AP$11:$AP$1010,B799,$AX$11:$AX$1010)),AX799))</f>
        <v>0</v>
      </c>
      <c r="K799" s="163" t="n">
        <f aca="false">IF(G799=0,0,(J799/G799)*100)</f>
        <v>0</v>
      </c>
      <c r="L799" s="163" t="n">
        <f aca="false">IF(E799&lt;&gt;0,ROUND(IF($L$1=1,SUM(P799),"0")+IF($L$1=2,SUM($P799:Q799),"0")+IF($L$1=3,SUM($P799:R799),"0")+IF($L$1=4,SUM($P799:S799),"0")+IF($L$1=5,SUM($P799:T799),"0")+IF($L$1=6,SUM($P799:U799),"0")+IF($L$1=7,SUM($P799:V799),"0")+IF($L$1=8,SUM($P799:W799),"0")+IF($L$1=9,SUM($P799:X799),"0")+IF($L$1=10,SUM($P799:Y799),"0")+IF($L$1=11,SUM($P799:Z799),"0")+IF($L$1=12,SUM($P799:AA799),"0")+IF($L$1=13,SUM($P799:AB799),"0")+IF($L$1=14,SUM($P799:AC799),"0")+IF($L$1=15,SUM($P799:AD799),"0")+IF($L$1=16,SUM($P799:AE799),"0")+IF($L$1=17,SUM($P799:AF799),"0")+IF($L$1=18,SUM($P799:AG799),"0")+IF($L$1=19,SUM($P799:AH799),"0")+IF($L$1=20,SUM($P799:AI799),"0")+IF($L$1=21,SUM($P799:AJ799),"0")+IF($L$1=22,SUM($P799:AK799),"0")+IF($L$1=23,SUM($P799:AL799),"0")+IF($L$1=24,SUM($P799:AM799),"0"),2),IF(BC799=0,(SUMIF($AP$11:$AP$1010,B799,$BC$11:$BC$1010)),BC799))</f>
        <v>0</v>
      </c>
      <c r="M799" s="163" t="n">
        <f aca="false">IF(G799=0,0,(L799/G799)*100)</f>
        <v>0</v>
      </c>
      <c r="N799" s="168" t="str">
        <f aca="false">IF(B799&gt;0,"ok","ocultar")</f>
        <v>ocultar</v>
      </c>
      <c r="O799" s="650"/>
      <c r="P799" s="724"/>
      <c r="Q799" s="725"/>
      <c r="R799" s="725"/>
      <c r="S799" s="725"/>
      <c r="T799" s="725"/>
      <c r="U799" s="725"/>
      <c r="V799" s="725"/>
      <c r="W799" s="725"/>
      <c r="X799" s="725"/>
      <c r="Y799" s="725"/>
      <c r="Z799" s="725"/>
      <c r="AA799" s="726"/>
      <c r="AB799" s="726"/>
      <c r="AC799" s="726"/>
      <c r="AD799" s="726"/>
      <c r="AE799" s="726"/>
      <c r="AF799" s="726"/>
      <c r="AG799" s="726"/>
      <c r="AH799" s="726"/>
      <c r="AI799" s="726"/>
      <c r="AJ799" s="726"/>
      <c r="AK799" s="726"/>
      <c r="AL799" s="726"/>
      <c r="AM799" s="727"/>
      <c r="AO799" s="728" t="n">
        <f aca="false">IF(E799&lt;&gt;0,G799,0)</f>
        <v>0</v>
      </c>
      <c r="AP799" s="157" t="n">
        <f aca="false">IF(B799=0,AP798,IF(ISNONTEXT(B799)=TRUE(),INT(B799),INT(LEFT(B799,FIND(".",B799)-1))))</f>
        <v>3</v>
      </c>
      <c r="AQ799" s="157" t="str">
        <f aca="false">IF(AQ800=1,1,IF(B799&lt;&gt;0,1,IF(C799&lt;&gt;0,1,IF(D799&lt;&gt;0,1,IF(E799&lt;&gt;0,1,"")))))</f>
        <v/>
      </c>
      <c r="AR799" s="157" t="str">
        <f aca="false">IF(AP799=0," ",IF(AP799&lt;&gt;AP798,AP799," "))</f>
        <v> </v>
      </c>
      <c r="AS799" s="732"/>
      <c r="AT799" s="730" t="n">
        <f aca="false">IF(AP799&lt;&gt;AR799,(IF('ORÇ.GLOBAL P CAIXA'!I800="",J799*(INFORMAÇÕES!$Q$99/INFORMAÇÕES!$Q$102),IF('ORÇ.GLOBAL P CAIXA'!I800="R",J799,0))),0)</f>
        <v>0</v>
      </c>
      <c r="AU799" s="75" t="n">
        <f aca="false">IF(AP799&lt;&gt;AR799,(IF('ORÇ.GLOBAL P CAIXA'!I800="",J799*(INFORMAÇÕES!$Q$100/INFORMAÇÕES!$Q$102),IF('ORÇ.GLOBAL P CAIXA'!I800="C",J799,0))),0)</f>
        <v>0</v>
      </c>
      <c r="AV799" s="75" t="n">
        <f aca="false">IF(AP799&lt;&gt;AR799,(IF('ORÇ.GLOBAL P CAIXA'!I800="",J799*INFORMAÇÕES!$U$115,IF('ORÇ.GLOBAL P CAIXA'!I800="CF",J799,0))),0)</f>
        <v>0</v>
      </c>
      <c r="AW799" s="75" t="n">
        <f aca="false">IF(AP799&lt;&gt;AR799,(IF('ORÇ.GLOBAL P CAIXA'!I800="",J799*INFORMAÇÕES!$U$116,IF('ORÇ.GLOBAL P CAIXA'!I800="O",J799,0))),0)</f>
        <v>0</v>
      </c>
      <c r="AX799" s="731" t="n">
        <f aca="false">IF(E799&lt;&gt;0,J799,0)</f>
        <v>0</v>
      </c>
      <c r="AY799" s="730" t="n">
        <f aca="false">IF(AP799&lt;&gt;AR799,(IF('ORÇ.GLOBAL P CAIXA'!I800="",L799*(INFORMAÇÕES!$Q$99/INFORMAÇÕES!$Q$102),IF('ORÇ.GLOBAL P CAIXA'!I800="R",L799,0))),0)</f>
        <v>0</v>
      </c>
      <c r="AZ799" s="75" t="n">
        <f aca="false">IF(AP799&lt;&gt;AR799,(IF('ORÇ.GLOBAL P CAIXA'!I800="",L799*(INFORMAÇÕES!$Q$100/INFORMAÇÕES!$Q$102),IF('ORÇ.GLOBAL P CAIXA'!I800="C",L799,0))),0)</f>
        <v>0</v>
      </c>
      <c r="BA799" s="75" t="n">
        <f aca="false">IF(AP799&lt;&gt;AR799,(IF('ORÇ.GLOBAL P CAIXA'!I800="",L799*INFORMAÇÕES!$U$115,IF('ORÇ.GLOBAL P CAIXA'!I800="CF",L799,0))),0)</f>
        <v>0</v>
      </c>
      <c r="BB799" s="75" t="n">
        <f aca="false">IF(AP799&lt;&gt;AR799,(IF('ORÇ.GLOBAL P CAIXA'!I800="",L799*INFORMAÇÕES!$U$116,IF('ORÇ.GLOBAL P CAIXA'!I800="O",L799,0))),0)</f>
        <v>0</v>
      </c>
      <c r="BC799" s="731" t="n">
        <f aca="false">IF(E799&lt;&gt;0,L799,0)</f>
        <v>0</v>
      </c>
    </row>
    <row r="800" s="174" customFormat="true" ht="14.25" hidden="false" customHeight="false" outlineLevel="0" collapsed="false">
      <c r="A800" s="159" t="n">
        <v>790</v>
      </c>
      <c r="B800" s="160" t="n">
        <f aca="false">'ORÇ.REPROG. P CAIXA'!B802</f>
        <v>0</v>
      </c>
      <c r="C800" s="723" t="n">
        <f aca="false">'ORÇ.REPROG. P CAIXA'!C802</f>
        <v>0</v>
      </c>
      <c r="D800" s="162" t="n">
        <f aca="false">'ORÇ.REPROG. P CAIXA'!D802</f>
        <v>0</v>
      </c>
      <c r="E800" s="163" t="n">
        <f aca="false">IF('BM GLOBAL'!$P$1&lt;&gt;0,'ORÇ.REPROG. P CAIXA'!E802,'ORÇ.REPROG. P CAIXA'!H802)</f>
        <v>0</v>
      </c>
      <c r="F800" s="163" t="n">
        <f aca="false">IF('BM GLOBAL'!$P$1&lt;&gt;0,IF('ORÇ.GLOBAL P CAIXA'!K801=0,'ORÇ.GLOBAL EMPRESA'!G801,'ORÇ.GLOBAL P CAIXA'!F801),'ORÇ.REPROG. P CAIXA'!I802)</f>
        <v>0</v>
      </c>
      <c r="G800" s="163" t="n">
        <f aca="false">IF(E800&lt;&gt;0,ROUND(E800*F800,2),IF(AO800=0,(SUMIF('ORÇ.REPROG. P CAIXA'!$AC$13:$AC$1012,B800,$AO$11:$AO$1010)),AO800))</f>
        <v>0</v>
      </c>
      <c r="H800" s="163" t="n">
        <f aca="false">IF(J800&lt;&gt;0,IF(E800&lt;&gt;0,J800/F800,0),0)</f>
        <v>0</v>
      </c>
      <c r="I800" s="163" t="n">
        <f aca="false">IF(L800&lt;&gt;0,IF(E800&lt;&gt;0,L800/F800,0),0)</f>
        <v>0</v>
      </c>
      <c r="J800" s="163" t="n">
        <f aca="false">IF(E800&lt;&gt;0,ROUND(INDEX($P$11:$AM$1010,$A800,$L$1),2),IF(AX800=0,(SUMIF($AP$11:$AP$1010,B800,$AX$11:$AX$1010)),AX800))</f>
        <v>0</v>
      </c>
      <c r="K800" s="163" t="n">
        <f aca="false">IF(G800=0,0,(J800/G800)*100)</f>
        <v>0</v>
      </c>
      <c r="L800" s="163" t="n">
        <f aca="false">IF(E800&lt;&gt;0,ROUND(IF($L$1=1,SUM(P800),"0")+IF($L$1=2,SUM($P800:Q800),"0")+IF($L$1=3,SUM($P800:R800),"0")+IF($L$1=4,SUM($P800:S800),"0")+IF($L$1=5,SUM($P800:T800),"0")+IF($L$1=6,SUM($P800:U800),"0")+IF($L$1=7,SUM($P800:V800),"0")+IF($L$1=8,SUM($P800:W800),"0")+IF($L$1=9,SUM($P800:X800),"0")+IF($L$1=10,SUM($P800:Y800),"0")+IF($L$1=11,SUM($P800:Z800),"0")+IF($L$1=12,SUM($P800:AA800),"0")+IF($L$1=13,SUM($P800:AB800),"0")+IF($L$1=14,SUM($P800:AC800),"0")+IF($L$1=15,SUM($P800:AD800),"0")+IF($L$1=16,SUM($P800:AE800),"0")+IF($L$1=17,SUM($P800:AF800),"0")+IF($L$1=18,SUM($P800:AG800),"0")+IF($L$1=19,SUM($P800:AH800),"0")+IF($L$1=20,SUM($P800:AI800),"0")+IF($L$1=21,SUM($P800:AJ800),"0")+IF($L$1=22,SUM($P800:AK800),"0")+IF($L$1=23,SUM($P800:AL800),"0")+IF($L$1=24,SUM($P800:AM800),"0"),2),IF(BC800=0,(SUMIF($AP$11:$AP$1010,B800,$BC$11:$BC$1010)),BC800))</f>
        <v>0</v>
      </c>
      <c r="M800" s="163" t="n">
        <f aca="false">IF(G800=0,0,(L800/G800)*100)</f>
        <v>0</v>
      </c>
      <c r="N800" s="168" t="str">
        <f aca="false">IF(B800&gt;0,"ok","ocultar")</f>
        <v>ocultar</v>
      </c>
      <c r="O800" s="650"/>
      <c r="P800" s="724"/>
      <c r="Q800" s="725"/>
      <c r="R800" s="725"/>
      <c r="S800" s="725"/>
      <c r="T800" s="725"/>
      <c r="U800" s="725"/>
      <c r="V800" s="725"/>
      <c r="W800" s="725"/>
      <c r="X800" s="725"/>
      <c r="Y800" s="725"/>
      <c r="Z800" s="725"/>
      <c r="AA800" s="726"/>
      <c r="AB800" s="726"/>
      <c r="AC800" s="726"/>
      <c r="AD800" s="726"/>
      <c r="AE800" s="726"/>
      <c r="AF800" s="726"/>
      <c r="AG800" s="726"/>
      <c r="AH800" s="726"/>
      <c r="AI800" s="726"/>
      <c r="AJ800" s="726"/>
      <c r="AK800" s="726"/>
      <c r="AL800" s="726"/>
      <c r="AM800" s="727"/>
      <c r="AO800" s="728" t="n">
        <f aca="false">IF(E800&lt;&gt;0,G800,0)</f>
        <v>0</v>
      </c>
      <c r="AP800" s="157" t="n">
        <f aca="false">IF(B800=0,AP799,IF(ISNONTEXT(B800)=TRUE(),INT(B800),INT(LEFT(B800,FIND(".",B800)-1))))</f>
        <v>3</v>
      </c>
      <c r="AQ800" s="157" t="str">
        <f aca="false">IF(AQ801=1,1,IF(B800&lt;&gt;0,1,IF(C800&lt;&gt;0,1,IF(D800&lt;&gt;0,1,IF(E800&lt;&gt;0,1,"")))))</f>
        <v/>
      </c>
      <c r="AR800" s="157" t="str">
        <f aca="false">IF(AP800=0," ",IF(AP800&lt;&gt;AP799,AP800," "))</f>
        <v> </v>
      </c>
      <c r="AS800" s="732"/>
      <c r="AT800" s="730" t="n">
        <f aca="false">IF(AP800&lt;&gt;AR800,(IF('ORÇ.GLOBAL P CAIXA'!I801="",J800*(INFORMAÇÕES!$Q$99/INFORMAÇÕES!$Q$102),IF('ORÇ.GLOBAL P CAIXA'!I801="R",J800,0))),0)</f>
        <v>0</v>
      </c>
      <c r="AU800" s="75" t="n">
        <f aca="false">IF(AP800&lt;&gt;AR800,(IF('ORÇ.GLOBAL P CAIXA'!I801="",J800*(INFORMAÇÕES!$Q$100/INFORMAÇÕES!$Q$102),IF('ORÇ.GLOBAL P CAIXA'!I801="C",J800,0))),0)</f>
        <v>0</v>
      </c>
      <c r="AV800" s="75" t="n">
        <f aca="false">IF(AP800&lt;&gt;AR800,(IF('ORÇ.GLOBAL P CAIXA'!I801="",J800*INFORMAÇÕES!$U$115,IF('ORÇ.GLOBAL P CAIXA'!I801="CF",J800,0))),0)</f>
        <v>0</v>
      </c>
      <c r="AW800" s="75" t="n">
        <f aca="false">IF(AP800&lt;&gt;AR800,(IF('ORÇ.GLOBAL P CAIXA'!I801="",J800*INFORMAÇÕES!$U$116,IF('ORÇ.GLOBAL P CAIXA'!I801="O",J800,0))),0)</f>
        <v>0</v>
      </c>
      <c r="AX800" s="731" t="n">
        <f aca="false">IF(E800&lt;&gt;0,J800,0)</f>
        <v>0</v>
      </c>
      <c r="AY800" s="730" t="n">
        <f aca="false">IF(AP800&lt;&gt;AR800,(IF('ORÇ.GLOBAL P CAIXA'!I801="",L800*(INFORMAÇÕES!$Q$99/INFORMAÇÕES!$Q$102),IF('ORÇ.GLOBAL P CAIXA'!I801="R",L800,0))),0)</f>
        <v>0</v>
      </c>
      <c r="AZ800" s="75" t="n">
        <f aca="false">IF(AP800&lt;&gt;AR800,(IF('ORÇ.GLOBAL P CAIXA'!I801="",L800*(INFORMAÇÕES!$Q$100/INFORMAÇÕES!$Q$102),IF('ORÇ.GLOBAL P CAIXA'!I801="C",L800,0))),0)</f>
        <v>0</v>
      </c>
      <c r="BA800" s="75" t="n">
        <f aca="false">IF(AP800&lt;&gt;AR800,(IF('ORÇ.GLOBAL P CAIXA'!I801="",L800*INFORMAÇÕES!$U$115,IF('ORÇ.GLOBAL P CAIXA'!I801="CF",L800,0))),0)</f>
        <v>0</v>
      </c>
      <c r="BB800" s="75" t="n">
        <f aca="false">IF(AP800&lt;&gt;AR800,(IF('ORÇ.GLOBAL P CAIXA'!I801="",L800*INFORMAÇÕES!$U$116,IF('ORÇ.GLOBAL P CAIXA'!I801="O",L800,0))),0)</f>
        <v>0</v>
      </c>
      <c r="BC800" s="731" t="n">
        <f aca="false">IF(E800&lt;&gt;0,L800,0)</f>
        <v>0</v>
      </c>
    </row>
    <row r="801" s="174" customFormat="true" ht="14.25" hidden="false" customHeight="false" outlineLevel="0" collapsed="false">
      <c r="A801" s="159" t="n">
        <v>791</v>
      </c>
      <c r="B801" s="160" t="n">
        <f aca="false">'ORÇ.REPROG. P CAIXA'!B803</f>
        <v>0</v>
      </c>
      <c r="C801" s="723" t="n">
        <f aca="false">'ORÇ.REPROG. P CAIXA'!C803</f>
        <v>0</v>
      </c>
      <c r="D801" s="162" t="n">
        <f aca="false">'ORÇ.REPROG. P CAIXA'!D803</f>
        <v>0</v>
      </c>
      <c r="E801" s="163" t="n">
        <f aca="false">IF('BM GLOBAL'!$P$1&lt;&gt;0,'ORÇ.REPROG. P CAIXA'!E803,'ORÇ.REPROG. P CAIXA'!H803)</f>
        <v>0</v>
      </c>
      <c r="F801" s="163" t="n">
        <f aca="false">IF('BM GLOBAL'!$P$1&lt;&gt;0,IF('ORÇ.GLOBAL P CAIXA'!K802=0,'ORÇ.GLOBAL EMPRESA'!G802,'ORÇ.GLOBAL P CAIXA'!F802),'ORÇ.REPROG. P CAIXA'!I803)</f>
        <v>0</v>
      </c>
      <c r="G801" s="163" t="n">
        <f aca="false">IF(E801&lt;&gt;0,ROUND(E801*F801,2),IF(AO801=0,(SUMIF('ORÇ.REPROG. P CAIXA'!$AC$13:$AC$1012,B801,$AO$11:$AO$1010)),AO801))</f>
        <v>0</v>
      </c>
      <c r="H801" s="163" t="n">
        <f aca="false">IF(J801&lt;&gt;0,IF(E801&lt;&gt;0,J801/F801,0),0)</f>
        <v>0</v>
      </c>
      <c r="I801" s="163" t="n">
        <f aca="false">IF(L801&lt;&gt;0,IF(E801&lt;&gt;0,L801/F801,0),0)</f>
        <v>0</v>
      </c>
      <c r="J801" s="163" t="n">
        <f aca="false">IF(E801&lt;&gt;0,ROUND(INDEX($P$11:$AM$1010,$A801,$L$1),2),IF(AX801=0,(SUMIF($AP$11:$AP$1010,B801,$AX$11:$AX$1010)),AX801))</f>
        <v>0</v>
      </c>
      <c r="K801" s="163" t="n">
        <f aca="false">IF(G801=0,0,(J801/G801)*100)</f>
        <v>0</v>
      </c>
      <c r="L801" s="163" t="n">
        <f aca="false">IF(E801&lt;&gt;0,ROUND(IF($L$1=1,SUM(P801),"0")+IF($L$1=2,SUM($P801:Q801),"0")+IF($L$1=3,SUM($P801:R801),"0")+IF($L$1=4,SUM($P801:S801),"0")+IF($L$1=5,SUM($P801:T801),"0")+IF($L$1=6,SUM($P801:U801),"0")+IF($L$1=7,SUM($P801:V801),"0")+IF($L$1=8,SUM($P801:W801),"0")+IF($L$1=9,SUM($P801:X801),"0")+IF($L$1=10,SUM($P801:Y801),"0")+IF($L$1=11,SUM($P801:Z801),"0")+IF($L$1=12,SUM($P801:AA801),"0")+IF($L$1=13,SUM($P801:AB801),"0")+IF($L$1=14,SUM($P801:AC801),"0")+IF($L$1=15,SUM($P801:AD801),"0")+IF($L$1=16,SUM($P801:AE801),"0")+IF($L$1=17,SUM($P801:AF801),"0")+IF($L$1=18,SUM($P801:AG801),"0")+IF($L$1=19,SUM($P801:AH801),"0")+IF($L$1=20,SUM($P801:AI801),"0")+IF($L$1=21,SUM($P801:AJ801),"0")+IF($L$1=22,SUM($P801:AK801),"0")+IF($L$1=23,SUM($P801:AL801),"0")+IF($L$1=24,SUM($P801:AM801),"0"),2),IF(BC801=0,(SUMIF($AP$11:$AP$1010,B801,$BC$11:$BC$1010)),BC801))</f>
        <v>0</v>
      </c>
      <c r="M801" s="163" t="n">
        <f aca="false">IF(G801=0,0,(L801/G801)*100)</f>
        <v>0</v>
      </c>
      <c r="N801" s="168" t="str">
        <f aca="false">IF(B801&gt;0,"ok","ocultar")</f>
        <v>ocultar</v>
      </c>
      <c r="O801" s="650"/>
      <c r="P801" s="724"/>
      <c r="Q801" s="725"/>
      <c r="R801" s="725"/>
      <c r="S801" s="725"/>
      <c r="T801" s="725"/>
      <c r="U801" s="725"/>
      <c r="V801" s="725"/>
      <c r="W801" s="725"/>
      <c r="X801" s="725"/>
      <c r="Y801" s="725"/>
      <c r="Z801" s="725"/>
      <c r="AA801" s="726"/>
      <c r="AB801" s="726"/>
      <c r="AC801" s="726"/>
      <c r="AD801" s="726"/>
      <c r="AE801" s="726"/>
      <c r="AF801" s="726"/>
      <c r="AG801" s="726"/>
      <c r="AH801" s="726"/>
      <c r="AI801" s="726"/>
      <c r="AJ801" s="726"/>
      <c r="AK801" s="726"/>
      <c r="AL801" s="726"/>
      <c r="AM801" s="727"/>
      <c r="AO801" s="728" t="n">
        <f aca="false">IF(E801&lt;&gt;0,G801,0)</f>
        <v>0</v>
      </c>
      <c r="AP801" s="157" t="n">
        <f aca="false">IF(B801=0,AP800,IF(ISNONTEXT(B801)=TRUE(),INT(B801),INT(LEFT(B801,FIND(".",B801)-1))))</f>
        <v>3</v>
      </c>
      <c r="AQ801" s="157" t="str">
        <f aca="false">IF(AQ802=1,1,IF(B801&lt;&gt;0,1,IF(C801&lt;&gt;0,1,IF(D801&lt;&gt;0,1,IF(E801&lt;&gt;0,1,"")))))</f>
        <v/>
      </c>
      <c r="AR801" s="157" t="str">
        <f aca="false">IF(AP801=0," ",IF(AP801&lt;&gt;AP800,AP801," "))</f>
        <v> </v>
      </c>
      <c r="AS801" s="732"/>
      <c r="AT801" s="730" t="n">
        <f aca="false">IF(AP801&lt;&gt;AR801,(IF('ORÇ.GLOBAL P CAIXA'!I802="",J801*(INFORMAÇÕES!$Q$99/INFORMAÇÕES!$Q$102),IF('ORÇ.GLOBAL P CAIXA'!I802="R",J801,0))),0)</f>
        <v>0</v>
      </c>
      <c r="AU801" s="75" t="n">
        <f aca="false">IF(AP801&lt;&gt;AR801,(IF('ORÇ.GLOBAL P CAIXA'!I802="",J801*(INFORMAÇÕES!$Q$100/INFORMAÇÕES!$Q$102),IF('ORÇ.GLOBAL P CAIXA'!I802="C",J801,0))),0)</f>
        <v>0</v>
      </c>
      <c r="AV801" s="75" t="n">
        <f aca="false">IF(AP801&lt;&gt;AR801,(IF('ORÇ.GLOBAL P CAIXA'!I802="",J801*INFORMAÇÕES!$U$115,IF('ORÇ.GLOBAL P CAIXA'!I802="CF",J801,0))),0)</f>
        <v>0</v>
      </c>
      <c r="AW801" s="75" t="n">
        <f aca="false">IF(AP801&lt;&gt;AR801,(IF('ORÇ.GLOBAL P CAIXA'!I802="",J801*INFORMAÇÕES!$U$116,IF('ORÇ.GLOBAL P CAIXA'!I802="O",J801,0))),0)</f>
        <v>0</v>
      </c>
      <c r="AX801" s="731" t="n">
        <f aca="false">IF(E801&lt;&gt;0,J801,0)</f>
        <v>0</v>
      </c>
      <c r="AY801" s="730" t="n">
        <f aca="false">IF(AP801&lt;&gt;AR801,(IF('ORÇ.GLOBAL P CAIXA'!I802="",L801*(INFORMAÇÕES!$Q$99/INFORMAÇÕES!$Q$102),IF('ORÇ.GLOBAL P CAIXA'!I802="R",L801,0))),0)</f>
        <v>0</v>
      </c>
      <c r="AZ801" s="75" t="n">
        <f aca="false">IF(AP801&lt;&gt;AR801,(IF('ORÇ.GLOBAL P CAIXA'!I802="",L801*(INFORMAÇÕES!$Q$100/INFORMAÇÕES!$Q$102),IF('ORÇ.GLOBAL P CAIXA'!I802="C",L801,0))),0)</f>
        <v>0</v>
      </c>
      <c r="BA801" s="75" t="n">
        <f aca="false">IF(AP801&lt;&gt;AR801,(IF('ORÇ.GLOBAL P CAIXA'!I802="",L801*INFORMAÇÕES!$U$115,IF('ORÇ.GLOBAL P CAIXA'!I802="CF",L801,0))),0)</f>
        <v>0</v>
      </c>
      <c r="BB801" s="75" t="n">
        <f aca="false">IF(AP801&lt;&gt;AR801,(IF('ORÇ.GLOBAL P CAIXA'!I802="",L801*INFORMAÇÕES!$U$116,IF('ORÇ.GLOBAL P CAIXA'!I802="O",L801,0))),0)</f>
        <v>0</v>
      </c>
      <c r="BC801" s="731" t="n">
        <f aca="false">IF(E801&lt;&gt;0,L801,0)</f>
        <v>0</v>
      </c>
    </row>
    <row r="802" s="174" customFormat="true" ht="14.25" hidden="false" customHeight="false" outlineLevel="0" collapsed="false">
      <c r="A802" s="159" t="n">
        <v>792</v>
      </c>
      <c r="B802" s="160" t="n">
        <f aca="false">'ORÇ.REPROG. P CAIXA'!B804</f>
        <v>0</v>
      </c>
      <c r="C802" s="723" t="n">
        <f aca="false">'ORÇ.REPROG. P CAIXA'!C804</f>
        <v>0</v>
      </c>
      <c r="D802" s="162" t="n">
        <f aca="false">'ORÇ.REPROG. P CAIXA'!D804</f>
        <v>0</v>
      </c>
      <c r="E802" s="163" t="n">
        <f aca="false">IF('BM GLOBAL'!$P$1&lt;&gt;0,'ORÇ.REPROG. P CAIXA'!E804,'ORÇ.REPROG. P CAIXA'!H804)</f>
        <v>0</v>
      </c>
      <c r="F802" s="163" t="n">
        <f aca="false">IF('BM GLOBAL'!$P$1&lt;&gt;0,IF('ORÇ.GLOBAL P CAIXA'!K803=0,'ORÇ.GLOBAL EMPRESA'!G803,'ORÇ.GLOBAL P CAIXA'!F803),'ORÇ.REPROG. P CAIXA'!I804)</f>
        <v>0</v>
      </c>
      <c r="G802" s="163" t="n">
        <f aca="false">IF(E802&lt;&gt;0,ROUND(E802*F802,2),IF(AO802=0,(SUMIF('ORÇ.REPROG. P CAIXA'!$AC$13:$AC$1012,B802,$AO$11:$AO$1010)),AO802))</f>
        <v>0</v>
      </c>
      <c r="H802" s="163" t="n">
        <f aca="false">IF(J802&lt;&gt;0,IF(E802&lt;&gt;0,J802/F802,0),0)</f>
        <v>0</v>
      </c>
      <c r="I802" s="163" t="n">
        <f aca="false">IF(L802&lt;&gt;0,IF(E802&lt;&gt;0,L802/F802,0),0)</f>
        <v>0</v>
      </c>
      <c r="J802" s="163" t="n">
        <f aca="false">IF(E802&lt;&gt;0,ROUND(INDEX($P$11:$AM$1010,$A802,$L$1),2),IF(AX802=0,(SUMIF($AP$11:$AP$1010,B802,$AX$11:$AX$1010)),AX802))</f>
        <v>0</v>
      </c>
      <c r="K802" s="163" t="n">
        <f aca="false">IF(G802=0,0,(J802/G802)*100)</f>
        <v>0</v>
      </c>
      <c r="L802" s="163" t="n">
        <f aca="false">IF(E802&lt;&gt;0,ROUND(IF($L$1=1,SUM(P802),"0")+IF($L$1=2,SUM($P802:Q802),"0")+IF($L$1=3,SUM($P802:R802),"0")+IF($L$1=4,SUM($P802:S802),"0")+IF($L$1=5,SUM($P802:T802),"0")+IF($L$1=6,SUM($P802:U802),"0")+IF($L$1=7,SUM($P802:V802),"0")+IF($L$1=8,SUM($P802:W802),"0")+IF($L$1=9,SUM($P802:X802),"0")+IF($L$1=10,SUM($P802:Y802),"0")+IF($L$1=11,SUM($P802:Z802),"0")+IF($L$1=12,SUM($P802:AA802),"0")+IF($L$1=13,SUM($P802:AB802),"0")+IF($L$1=14,SUM($P802:AC802),"0")+IF($L$1=15,SUM($P802:AD802),"0")+IF($L$1=16,SUM($P802:AE802),"0")+IF($L$1=17,SUM($P802:AF802),"0")+IF($L$1=18,SUM($P802:AG802),"0")+IF($L$1=19,SUM($P802:AH802),"0")+IF($L$1=20,SUM($P802:AI802),"0")+IF($L$1=21,SUM($P802:AJ802),"0")+IF($L$1=22,SUM($P802:AK802),"0")+IF($L$1=23,SUM($P802:AL802),"0")+IF($L$1=24,SUM($P802:AM802),"0"),2),IF(BC802=0,(SUMIF($AP$11:$AP$1010,B802,$BC$11:$BC$1010)),BC802))</f>
        <v>0</v>
      </c>
      <c r="M802" s="163" t="n">
        <f aca="false">IF(G802=0,0,(L802/G802)*100)</f>
        <v>0</v>
      </c>
      <c r="N802" s="168" t="str">
        <f aca="false">IF(B802&gt;0,"ok","ocultar")</f>
        <v>ocultar</v>
      </c>
      <c r="O802" s="650"/>
      <c r="P802" s="724"/>
      <c r="Q802" s="725"/>
      <c r="R802" s="725"/>
      <c r="S802" s="725"/>
      <c r="T802" s="725"/>
      <c r="U802" s="725"/>
      <c r="V802" s="725"/>
      <c r="W802" s="725"/>
      <c r="X802" s="725"/>
      <c r="Y802" s="725"/>
      <c r="Z802" s="725"/>
      <c r="AA802" s="726"/>
      <c r="AB802" s="726"/>
      <c r="AC802" s="726"/>
      <c r="AD802" s="726"/>
      <c r="AE802" s="726"/>
      <c r="AF802" s="726"/>
      <c r="AG802" s="726"/>
      <c r="AH802" s="726"/>
      <c r="AI802" s="726"/>
      <c r="AJ802" s="726"/>
      <c r="AK802" s="726"/>
      <c r="AL802" s="726"/>
      <c r="AM802" s="727"/>
      <c r="AO802" s="728" t="n">
        <f aca="false">IF(E802&lt;&gt;0,G802,0)</f>
        <v>0</v>
      </c>
      <c r="AP802" s="157" t="n">
        <f aca="false">IF(B802=0,AP801,IF(ISNONTEXT(B802)=TRUE(),INT(B802),INT(LEFT(B802,FIND(".",B802)-1))))</f>
        <v>3</v>
      </c>
      <c r="AQ802" s="157" t="str">
        <f aca="false">IF(AQ803=1,1,IF(B802&lt;&gt;0,1,IF(C802&lt;&gt;0,1,IF(D802&lt;&gt;0,1,IF(E802&lt;&gt;0,1,"")))))</f>
        <v/>
      </c>
      <c r="AR802" s="157" t="str">
        <f aca="false">IF(AP802=0," ",IF(AP802&lt;&gt;AP801,AP802," "))</f>
        <v> </v>
      </c>
      <c r="AS802" s="732"/>
      <c r="AT802" s="730" t="n">
        <f aca="false">IF(AP802&lt;&gt;AR802,(IF('ORÇ.GLOBAL P CAIXA'!I803="",J802*(INFORMAÇÕES!$Q$99/INFORMAÇÕES!$Q$102),IF('ORÇ.GLOBAL P CAIXA'!I803="R",J802,0))),0)</f>
        <v>0</v>
      </c>
      <c r="AU802" s="75" t="n">
        <f aca="false">IF(AP802&lt;&gt;AR802,(IF('ORÇ.GLOBAL P CAIXA'!I803="",J802*(INFORMAÇÕES!$Q$100/INFORMAÇÕES!$Q$102),IF('ORÇ.GLOBAL P CAIXA'!I803="C",J802,0))),0)</f>
        <v>0</v>
      </c>
      <c r="AV802" s="75" t="n">
        <f aca="false">IF(AP802&lt;&gt;AR802,(IF('ORÇ.GLOBAL P CAIXA'!I803="",J802*INFORMAÇÕES!$U$115,IF('ORÇ.GLOBAL P CAIXA'!I803="CF",J802,0))),0)</f>
        <v>0</v>
      </c>
      <c r="AW802" s="75" t="n">
        <f aca="false">IF(AP802&lt;&gt;AR802,(IF('ORÇ.GLOBAL P CAIXA'!I803="",J802*INFORMAÇÕES!$U$116,IF('ORÇ.GLOBAL P CAIXA'!I803="O",J802,0))),0)</f>
        <v>0</v>
      </c>
      <c r="AX802" s="731" t="n">
        <f aca="false">IF(E802&lt;&gt;0,J802,0)</f>
        <v>0</v>
      </c>
      <c r="AY802" s="730" t="n">
        <f aca="false">IF(AP802&lt;&gt;AR802,(IF('ORÇ.GLOBAL P CAIXA'!I803="",L802*(INFORMAÇÕES!$Q$99/INFORMAÇÕES!$Q$102),IF('ORÇ.GLOBAL P CAIXA'!I803="R",L802,0))),0)</f>
        <v>0</v>
      </c>
      <c r="AZ802" s="75" t="n">
        <f aca="false">IF(AP802&lt;&gt;AR802,(IF('ORÇ.GLOBAL P CAIXA'!I803="",L802*(INFORMAÇÕES!$Q$100/INFORMAÇÕES!$Q$102),IF('ORÇ.GLOBAL P CAIXA'!I803="C",L802,0))),0)</f>
        <v>0</v>
      </c>
      <c r="BA802" s="75" t="n">
        <f aca="false">IF(AP802&lt;&gt;AR802,(IF('ORÇ.GLOBAL P CAIXA'!I803="",L802*INFORMAÇÕES!$U$115,IF('ORÇ.GLOBAL P CAIXA'!I803="CF",L802,0))),0)</f>
        <v>0</v>
      </c>
      <c r="BB802" s="75" t="n">
        <f aca="false">IF(AP802&lt;&gt;AR802,(IF('ORÇ.GLOBAL P CAIXA'!I803="",L802*INFORMAÇÕES!$U$116,IF('ORÇ.GLOBAL P CAIXA'!I803="O",L802,0))),0)</f>
        <v>0</v>
      </c>
      <c r="BC802" s="731" t="n">
        <f aca="false">IF(E802&lt;&gt;0,L802,0)</f>
        <v>0</v>
      </c>
    </row>
    <row r="803" s="174" customFormat="true" ht="14.25" hidden="false" customHeight="false" outlineLevel="0" collapsed="false">
      <c r="A803" s="159" t="n">
        <v>793</v>
      </c>
      <c r="B803" s="160" t="n">
        <f aca="false">'ORÇ.REPROG. P CAIXA'!B805</f>
        <v>0</v>
      </c>
      <c r="C803" s="723" t="n">
        <f aca="false">'ORÇ.REPROG. P CAIXA'!C805</f>
        <v>0</v>
      </c>
      <c r="D803" s="162" t="n">
        <f aca="false">'ORÇ.REPROG. P CAIXA'!D805</f>
        <v>0</v>
      </c>
      <c r="E803" s="163" t="n">
        <f aca="false">IF('BM GLOBAL'!$P$1&lt;&gt;0,'ORÇ.REPROG. P CAIXA'!E805,'ORÇ.REPROG. P CAIXA'!H805)</f>
        <v>0</v>
      </c>
      <c r="F803" s="163" t="n">
        <f aca="false">IF('BM GLOBAL'!$P$1&lt;&gt;0,IF('ORÇ.GLOBAL P CAIXA'!K804=0,'ORÇ.GLOBAL EMPRESA'!G804,'ORÇ.GLOBAL P CAIXA'!F804),'ORÇ.REPROG. P CAIXA'!I805)</f>
        <v>0</v>
      </c>
      <c r="G803" s="163" t="n">
        <f aca="false">IF(E803&lt;&gt;0,ROUND(E803*F803,2),IF(AO803=0,(SUMIF('ORÇ.REPROG. P CAIXA'!$AC$13:$AC$1012,B803,$AO$11:$AO$1010)),AO803))</f>
        <v>0</v>
      </c>
      <c r="H803" s="163" t="n">
        <f aca="false">IF(J803&lt;&gt;0,IF(E803&lt;&gt;0,J803/F803,0),0)</f>
        <v>0</v>
      </c>
      <c r="I803" s="163" t="n">
        <f aca="false">IF(L803&lt;&gt;0,IF(E803&lt;&gt;0,L803/F803,0),0)</f>
        <v>0</v>
      </c>
      <c r="J803" s="163" t="n">
        <f aca="false">IF(E803&lt;&gt;0,ROUND(INDEX($P$11:$AM$1010,$A803,$L$1),2),IF(AX803=0,(SUMIF($AP$11:$AP$1010,B803,$AX$11:$AX$1010)),AX803))</f>
        <v>0</v>
      </c>
      <c r="K803" s="163" t="n">
        <f aca="false">IF(G803=0,0,(J803/G803)*100)</f>
        <v>0</v>
      </c>
      <c r="L803" s="163" t="n">
        <f aca="false">IF(E803&lt;&gt;0,ROUND(IF($L$1=1,SUM(P803),"0")+IF($L$1=2,SUM($P803:Q803),"0")+IF($L$1=3,SUM($P803:R803),"0")+IF($L$1=4,SUM($P803:S803),"0")+IF($L$1=5,SUM($P803:T803),"0")+IF($L$1=6,SUM($P803:U803),"0")+IF($L$1=7,SUM($P803:V803),"0")+IF($L$1=8,SUM($P803:W803),"0")+IF($L$1=9,SUM($P803:X803),"0")+IF($L$1=10,SUM($P803:Y803),"0")+IF($L$1=11,SUM($P803:Z803),"0")+IF($L$1=12,SUM($P803:AA803),"0")+IF($L$1=13,SUM($P803:AB803),"0")+IF($L$1=14,SUM($P803:AC803),"0")+IF($L$1=15,SUM($P803:AD803),"0")+IF($L$1=16,SUM($P803:AE803),"0")+IF($L$1=17,SUM($P803:AF803),"0")+IF($L$1=18,SUM($P803:AG803),"0")+IF($L$1=19,SUM($P803:AH803),"0")+IF($L$1=20,SUM($P803:AI803),"0")+IF($L$1=21,SUM($P803:AJ803),"0")+IF($L$1=22,SUM($P803:AK803),"0")+IF($L$1=23,SUM($P803:AL803),"0")+IF($L$1=24,SUM($P803:AM803),"0"),2),IF(BC803=0,(SUMIF($AP$11:$AP$1010,B803,$BC$11:$BC$1010)),BC803))</f>
        <v>0</v>
      </c>
      <c r="M803" s="163" t="n">
        <f aca="false">IF(G803=0,0,(L803/G803)*100)</f>
        <v>0</v>
      </c>
      <c r="N803" s="168" t="str">
        <f aca="false">IF(B803&gt;0,"ok","ocultar")</f>
        <v>ocultar</v>
      </c>
      <c r="O803" s="650"/>
      <c r="P803" s="724"/>
      <c r="Q803" s="725"/>
      <c r="R803" s="725"/>
      <c r="S803" s="725"/>
      <c r="T803" s="725"/>
      <c r="U803" s="725"/>
      <c r="V803" s="725"/>
      <c r="W803" s="725"/>
      <c r="X803" s="725"/>
      <c r="Y803" s="725"/>
      <c r="Z803" s="725"/>
      <c r="AA803" s="726"/>
      <c r="AB803" s="726"/>
      <c r="AC803" s="726"/>
      <c r="AD803" s="726"/>
      <c r="AE803" s="726"/>
      <c r="AF803" s="726"/>
      <c r="AG803" s="726"/>
      <c r="AH803" s="726"/>
      <c r="AI803" s="726"/>
      <c r="AJ803" s="726"/>
      <c r="AK803" s="726"/>
      <c r="AL803" s="726"/>
      <c r="AM803" s="727"/>
      <c r="AO803" s="728" t="n">
        <f aca="false">IF(E803&lt;&gt;0,G803,0)</f>
        <v>0</v>
      </c>
      <c r="AP803" s="157" t="n">
        <f aca="false">IF(B803=0,AP802,IF(ISNONTEXT(B803)=TRUE(),INT(B803),INT(LEFT(B803,FIND(".",B803)-1))))</f>
        <v>3</v>
      </c>
      <c r="AQ803" s="157" t="str">
        <f aca="false">IF(AQ804=1,1,IF(B803&lt;&gt;0,1,IF(C803&lt;&gt;0,1,IF(D803&lt;&gt;0,1,IF(E803&lt;&gt;0,1,"")))))</f>
        <v/>
      </c>
      <c r="AR803" s="157" t="str">
        <f aca="false">IF(AP803=0," ",IF(AP803&lt;&gt;AP802,AP803," "))</f>
        <v> </v>
      </c>
      <c r="AS803" s="732"/>
      <c r="AT803" s="730" t="n">
        <f aca="false">IF(AP803&lt;&gt;AR803,(IF('ORÇ.GLOBAL P CAIXA'!I804="",J803*(INFORMAÇÕES!$Q$99/INFORMAÇÕES!$Q$102),IF('ORÇ.GLOBAL P CAIXA'!I804="R",J803,0))),0)</f>
        <v>0</v>
      </c>
      <c r="AU803" s="75" t="n">
        <f aca="false">IF(AP803&lt;&gt;AR803,(IF('ORÇ.GLOBAL P CAIXA'!I804="",J803*(INFORMAÇÕES!$Q$100/INFORMAÇÕES!$Q$102),IF('ORÇ.GLOBAL P CAIXA'!I804="C",J803,0))),0)</f>
        <v>0</v>
      </c>
      <c r="AV803" s="75" t="n">
        <f aca="false">IF(AP803&lt;&gt;AR803,(IF('ORÇ.GLOBAL P CAIXA'!I804="",J803*INFORMAÇÕES!$U$115,IF('ORÇ.GLOBAL P CAIXA'!I804="CF",J803,0))),0)</f>
        <v>0</v>
      </c>
      <c r="AW803" s="75" t="n">
        <f aca="false">IF(AP803&lt;&gt;AR803,(IF('ORÇ.GLOBAL P CAIXA'!I804="",J803*INFORMAÇÕES!$U$116,IF('ORÇ.GLOBAL P CAIXA'!I804="O",J803,0))),0)</f>
        <v>0</v>
      </c>
      <c r="AX803" s="731" t="n">
        <f aca="false">IF(E803&lt;&gt;0,J803,0)</f>
        <v>0</v>
      </c>
      <c r="AY803" s="730" t="n">
        <f aca="false">IF(AP803&lt;&gt;AR803,(IF('ORÇ.GLOBAL P CAIXA'!I804="",L803*(INFORMAÇÕES!$Q$99/INFORMAÇÕES!$Q$102),IF('ORÇ.GLOBAL P CAIXA'!I804="R",L803,0))),0)</f>
        <v>0</v>
      </c>
      <c r="AZ803" s="75" t="n">
        <f aca="false">IF(AP803&lt;&gt;AR803,(IF('ORÇ.GLOBAL P CAIXA'!I804="",L803*(INFORMAÇÕES!$Q$100/INFORMAÇÕES!$Q$102),IF('ORÇ.GLOBAL P CAIXA'!I804="C",L803,0))),0)</f>
        <v>0</v>
      </c>
      <c r="BA803" s="75" t="n">
        <f aca="false">IF(AP803&lt;&gt;AR803,(IF('ORÇ.GLOBAL P CAIXA'!I804="",L803*INFORMAÇÕES!$U$115,IF('ORÇ.GLOBAL P CAIXA'!I804="CF",L803,0))),0)</f>
        <v>0</v>
      </c>
      <c r="BB803" s="75" t="n">
        <f aca="false">IF(AP803&lt;&gt;AR803,(IF('ORÇ.GLOBAL P CAIXA'!I804="",L803*INFORMAÇÕES!$U$116,IF('ORÇ.GLOBAL P CAIXA'!I804="O",L803,0))),0)</f>
        <v>0</v>
      </c>
      <c r="BC803" s="731" t="n">
        <f aca="false">IF(E803&lt;&gt;0,L803,0)</f>
        <v>0</v>
      </c>
    </row>
    <row r="804" s="174" customFormat="true" ht="14.25" hidden="false" customHeight="false" outlineLevel="0" collapsed="false">
      <c r="A804" s="159" t="n">
        <v>794</v>
      </c>
      <c r="B804" s="160" t="n">
        <f aca="false">'ORÇ.REPROG. P CAIXA'!B806</f>
        <v>0</v>
      </c>
      <c r="C804" s="723" t="n">
        <f aca="false">'ORÇ.REPROG. P CAIXA'!C806</f>
        <v>0</v>
      </c>
      <c r="D804" s="162" t="n">
        <f aca="false">'ORÇ.REPROG. P CAIXA'!D806</f>
        <v>0</v>
      </c>
      <c r="E804" s="163" t="n">
        <f aca="false">IF('BM GLOBAL'!$P$1&lt;&gt;0,'ORÇ.REPROG. P CAIXA'!E806,'ORÇ.REPROG. P CAIXA'!H806)</f>
        <v>0</v>
      </c>
      <c r="F804" s="163" t="n">
        <f aca="false">IF('BM GLOBAL'!$P$1&lt;&gt;0,IF('ORÇ.GLOBAL P CAIXA'!K805=0,'ORÇ.GLOBAL EMPRESA'!G805,'ORÇ.GLOBAL P CAIXA'!F805),'ORÇ.REPROG. P CAIXA'!I806)</f>
        <v>0</v>
      </c>
      <c r="G804" s="163" t="n">
        <f aca="false">IF(E804&lt;&gt;0,ROUND(E804*F804,2),IF(AO804=0,(SUMIF('ORÇ.REPROG. P CAIXA'!$AC$13:$AC$1012,B804,$AO$11:$AO$1010)),AO804))</f>
        <v>0</v>
      </c>
      <c r="H804" s="163" t="n">
        <f aca="false">IF(J804&lt;&gt;0,IF(E804&lt;&gt;0,J804/F804,0),0)</f>
        <v>0</v>
      </c>
      <c r="I804" s="163" t="n">
        <f aca="false">IF(L804&lt;&gt;0,IF(E804&lt;&gt;0,L804/F804,0),0)</f>
        <v>0</v>
      </c>
      <c r="J804" s="163" t="n">
        <f aca="false">IF(E804&lt;&gt;0,ROUND(INDEX($P$11:$AM$1010,$A804,$L$1),2),IF(AX804=0,(SUMIF($AP$11:$AP$1010,B804,$AX$11:$AX$1010)),AX804))</f>
        <v>0</v>
      </c>
      <c r="K804" s="163" t="n">
        <f aca="false">IF(G804=0,0,(J804/G804)*100)</f>
        <v>0</v>
      </c>
      <c r="L804" s="163" t="n">
        <f aca="false">IF(E804&lt;&gt;0,ROUND(IF($L$1=1,SUM(P804),"0")+IF($L$1=2,SUM($P804:Q804),"0")+IF($L$1=3,SUM($P804:R804),"0")+IF($L$1=4,SUM($P804:S804),"0")+IF($L$1=5,SUM($P804:T804),"0")+IF($L$1=6,SUM($P804:U804),"0")+IF($L$1=7,SUM($P804:V804),"0")+IF($L$1=8,SUM($P804:W804),"0")+IF($L$1=9,SUM($P804:X804),"0")+IF($L$1=10,SUM($P804:Y804),"0")+IF($L$1=11,SUM($P804:Z804),"0")+IF($L$1=12,SUM($P804:AA804),"0")+IF($L$1=13,SUM($P804:AB804),"0")+IF($L$1=14,SUM($P804:AC804),"0")+IF($L$1=15,SUM($P804:AD804),"0")+IF($L$1=16,SUM($P804:AE804),"0")+IF($L$1=17,SUM($P804:AF804),"0")+IF($L$1=18,SUM($P804:AG804),"0")+IF($L$1=19,SUM($P804:AH804),"0")+IF($L$1=20,SUM($P804:AI804),"0")+IF($L$1=21,SUM($P804:AJ804),"0")+IF($L$1=22,SUM($P804:AK804),"0")+IF($L$1=23,SUM($P804:AL804),"0")+IF($L$1=24,SUM($P804:AM804),"0"),2),IF(BC804=0,(SUMIF($AP$11:$AP$1010,B804,$BC$11:$BC$1010)),BC804))</f>
        <v>0</v>
      </c>
      <c r="M804" s="163" t="n">
        <f aca="false">IF(G804=0,0,(L804/G804)*100)</f>
        <v>0</v>
      </c>
      <c r="N804" s="168" t="str">
        <f aca="false">IF(B804&gt;0,"ok","ocultar")</f>
        <v>ocultar</v>
      </c>
      <c r="O804" s="650"/>
      <c r="P804" s="724"/>
      <c r="Q804" s="725"/>
      <c r="R804" s="725"/>
      <c r="S804" s="725"/>
      <c r="T804" s="725"/>
      <c r="U804" s="725"/>
      <c r="V804" s="725"/>
      <c r="W804" s="725"/>
      <c r="X804" s="725"/>
      <c r="Y804" s="725"/>
      <c r="Z804" s="725"/>
      <c r="AA804" s="726"/>
      <c r="AB804" s="726"/>
      <c r="AC804" s="726"/>
      <c r="AD804" s="726"/>
      <c r="AE804" s="726"/>
      <c r="AF804" s="726"/>
      <c r="AG804" s="726"/>
      <c r="AH804" s="726"/>
      <c r="AI804" s="726"/>
      <c r="AJ804" s="726"/>
      <c r="AK804" s="726"/>
      <c r="AL804" s="726"/>
      <c r="AM804" s="727"/>
      <c r="AO804" s="728" t="n">
        <f aca="false">IF(E804&lt;&gt;0,G804,0)</f>
        <v>0</v>
      </c>
      <c r="AP804" s="157" t="n">
        <f aca="false">IF(B804=0,AP803,IF(ISNONTEXT(B804)=TRUE(),INT(B804),INT(LEFT(B804,FIND(".",B804)-1))))</f>
        <v>3</v>
      </c>
      <c r="AQ804" s="157" t="str">
        <f aca="false">IF(AQ805=1,1,IF(B804&lt;&gt;0,1,IF(C804&lt;&gt;0,1,IF(D804&lt;&gt;0,1,IF(E804&lt;&gt;0,1,"")))))</f>
        <v/>
      </c>
      <c r="AR804" s="157" t="str">
        <f aca="false">IF(AP804=0," ",IF(AP804&lt;&gt;AP803,AP804," "))</f>
        <v> </v>
      </c>
      <c r="AS804" s="732"/>
      <c r="AT804" s="730" t="n">
        <f aca="false">IF(AP804&lt;&gt;AR804,(IF('ORÇ.GLOBAL P CAIXA'!I805="",J804*(INFORMAÇÕES!$Q$99/INFORMAÇÕES!$Q$102),IF('ORÇ.GLOBAL P CAIXA'!I805="R",J804,0))),0)</f>
        <v>0</v>
      </c>
      <c r="AU804" s="75" t="n">
        <f aca="false">IF(AP804&lt;&gt;AR804,(IF('ORÇ.GLOBAL P CAIXA'!I805="",J804*(INFORMAÇÕES!$Q$100/INFORMAÇÕES!$Q$102),IF('ORÇ.GLOBAL P CAIXA'!I805="C",J804,0))),0)</f>
        <v>0</v>
      </c>
      <c r="AV804" s="75" t="n">
        <f aca="false">IF(AP804&lt;&gt;AR804,(IF('ORÇ.GLOBAL P CAIXA'!I805="",J804*INFORMAÇÕES!$U$115,IF('ORÇ.GLOBAL P CAIXA'!I805="CF",J804,0))),0)</f>
        <v>0</v>
      </c>
      <c r="AW804" s="75" t="n">
        <f aca="false">IF(AP804&lt;&gt;AR804,(IF('ORÇ.GLOBAL P CAIXA'!I805="",J804*INFORMAÇÕES!$U$116,IF('ORÇ.GLOBAL P CAIXA'!I805="O",J804,0))),0)</f>
        <v>0</v>
      </c>
      <c r="AX804" s="731" t="n">
        <f aca="false">IF(E804&lt;&gt;0,J804,0)</f>
        <v>0</v>
      </c>
      <c r="AY804" s="730" t="n">
        <f aca="false">IF(AP804&lt;&gt;AR804,(IF('ORÇ.GLOBAL P CAIXA'!I805="",L804*(INFORMAÇÕES!$Q$99/INFORMAÇÕES!$Q$102),IF('ORÇ.GLOBAL P CAIXA'!I805="R",L804,0))),0)</f>
        <v>0</v>
      </c>
      <c r="AZ804" s="75" t="n">
        <f aca="false">IF(AP804&lt;&gt;AR804,(IF('ORÇ.GLOBAL P CAIXA'!I805="",L804*(INFORMAÇÕES!$Q$100/INFORMAÇÕES!$Q$102),IF('ORÇ.GLOBAL P CAIXA'!I805="C",L804,0))),0)</f>
        <v>0</v>
      </c>
      <c r="BA804" s="75" t="n">
        <f aca="false">IF(AP804&lt;&gt;AR804,(IF('ORÇ.GLOBAL P CAIXA'!I805="",L804*INFORMAÇÕES!$U$115,IF('ORÇ.GLOBAL P CAIXA'!I805="CF",L804,0))),0)</f>
        <v>0</v>
      </c>
      <c r="BB804" s="75" t="n">
        <f aca="false">IF(AP804&lt;&gt;AR804,(IF('ORÇ.GLOBAL P CAIXA'!I805="",L804*INFORMAÇÕES!$U$116,IF('ORÇ.GLOBAL P CAIXA'!I805="O",L804,0))),0)</f>
        <v>0</v>
      </c>
      <c r="BC804" s="731" t="n">
        <f aca="false">IF(E804&lt;&gt;0,L804,0)</f>
        <v>0</v>
      </c>
    </row>
    <row r="805" s="174" customFormat="true" ht="14.25" hidden="false" customHeight="false" outlineLevel="0" collapsed="false">
      <c r="A805" s="159" t="n">
        <v>795</v>
      </c>
      <c r="B805" s="160" t="n">
        <f aca="false">'ORÇ.REPROG. P CAIXA'!B807</f>
        <v>0</v>
      </c>
      <c r="C805" s="723" t="n">
        <f aca="false">'ORÇ.REPROG. P CAIXA'!C807</f>
        <v>0</v>
      </c>
      <c r="D805" s="162" t="n">
        <f aca="false">'ORÇ.REPROG. P CAIXA'!D807</f>
        <v>0</v>
      </c>
      <c r="E805" s="163" t="n">
        <f aca="false">IF('BM GLOBAL'!$P$1&lt;&gt;0,'ORÇ.REPROG. P CAIXA'!E807,'ORÇ.REPROG. P CAIXA'!H807)</f>
        <v>0</v>
      </c>
      <c r="F805" s="163" t="n">
        <f aca="false">IF('BM GLOBAL'!$P$1&lt;&gt;0,IF('ORÇ.GLOBAL P CAIXA'!K806=0,'ORÇ.GLOBAL EMPRESA'!G806,'ORÇ.GLOBAL P CAIXA'!F806),'ORÇ.REPROG. P CAIXA'!I807)</f>
        <v>0</v>
      </c>
      <c r="G805" s="163" t="n">
        <f aca="false">IF(E805&lt;&gt;0,ROUND(E805*F805,2),IF(AO805=0,(SUMIF('ORÇ.REPROG. P CAIXA'!$AC$13:$AC$1012,B805,$AO$11:$AO$1010)),AO805))</f>
        <v>0</v>
      </c>
      <c r="H805" s="163" t="n">
        <f aca="false">IF(J805&lt;&gt;0,IF(E805&lt;&gt;0,J805/F805,0),0)</f>
        <v>0</v>
      </c>
      <c r="I805" s="163" t="n">
        <f aca="false">IF(L805&lt;&gt;0,IF(E805&lt;&gt;0,L805/F805,0),0)</f>
        <v>0</v>
      </c>
      <c r="J805" s="163" t="n">
        <f aca="false">IF(E805&lt;&gt;0,ROUND(INDEX($P$11:$AM$1010,$A805,$L$1),2),IF(AX805=0,(SUMIF($AP$11:$AP$1010,B805,$AX$11:$AX$1010)),AX805))</f>
        <v>0</v>
      </c>
      <c r="K805" s="163" t="n">
        <f aca="false">IF(G805=0,0,(J805/G805)*100)</f>
        <v>0</v>
      </c>
      <c r="L805" s="163" t="n">
        <f aca="false">IF(E805&lt;&gt;0,ROUND(IF($L$1=1,SUM(P805),"0")+IF($L$1=2,SUM($P805:Q805),"0")+IF($L$1=3,SUM($P805:R805),"0")+IF($L$1=4,SUM($P805:S805),"0")+IF($L$1=5,SUM($P805:T805),"0")+IF($L$1=6,SUM($P805:U805),"0")+IF($L$1=7,SUM($P805:V805),"0")+IF($L$1=8,SUM($P805:W805),"0")+IF($L$1=9,SUM($P805:X805),"0")+IF($L$1=10,SUM($P805:Y805),"0")+IF($L$1=11,SUM($P805:Z805),"0")+IF($L$1=12,SUM($P805:AA805),"0")+IF($L$1=13,SUM($P805:AB805),"0")+IF($L$1=14,SUM($P805:AC805),"0")+IF($L$1=15,SUM($P805:AD805),"0")+IF($L$1=16,SUM($P805:AE805),"0")+IF($L$1=17,SUM($P805:AF805),"0")+IF($L$1=18,SUM($P805:AG805),"0")+IF($L$1=19,SUM($P805:AH805),"0")+IF($L$1=20,SUM($P805:AI805),"0")+IF($L$1=21,SUM($P805:AJ805),"0")+IF($L$1=22,SUM($P805:AK805),"0")+IF($L$1=23,SUM($P805:AL805),"0")+IF($L$1=24,SUM($P805:AM805),"0"),2),IF(BC805=0,(SUMIF($AP$11:$AP$1010,B805,$BC$11:$BC$1010)),BC805))</f>
        <v>0</v>
      </c>
      <c r="M805" s="163" t="n">
        <f aca="false">IF(G805=0,0,(L805/G805)*100)</f>
        <v>0</v>
      </c>
      <c r="N805" s="168" t="str">
        <f aca="false">IF(B805&gt;0,"ok","ocultar")</f>
        <v>ocultar</v>
      </c>
      <c r="O805" s="650"/>
      <c r="P805" s="724"/>
      <c r="Q805" s="725"/>
      <c r="R805" s="725"/>
      <c r="S805" s="725"/>
      <c r="T805" s="725"/>
      <c r="U805" s="725"/>
      <c r="V805" s="725"/>
      <c r="W805" s="725"/>
      <c r="X805" s="725"/>
      <c r="Y805" s="725"/>
      <c r="Z805" s="725"/>
      <c r="AA805" s="726"/>
      <c r="AB805" s="726"/>
      <c r="AC805" s="726"/>
      <c r="AD805" s="726"/>
      <c r="AE805" s="726"/>
      <c r="AF805" s="726"/>
      <c r="AG805" s="726"/>
      <c r="AH805" s="726"/>
      <c r="AI805" s="726"/>
      <c r="AJ805" s="726"/>
      <c r="AK805" s="726"/>
      <c r="AL805" s="726"/>
      <c r="AM805" s="727"/>
      <c r="AO805" s="728" t="n">
        <f aca="false">IF(E805&lt;&gt;0,G805,0)</f>
        <v>0</v>
      </c>
      <c r="AP805" s="157" t="n">
        <f aca="false">IF(B805=0,AP804,IF(ISNONTEXT(B805)=TRUE(),INT(B805),INT(LEFT(B805,FIND(".",B805)-1))))</f>
        <v>3</v>
      </c>
      <c r="AQ805" s="157" t="str">
        <f aca="false">IF(AQ806=1,1,IF(B805&lt;&gt;0,1,IF(C805&lt;&gt;0,1,IF(D805&lt;&gt;0,1,IF(E805&lt;&gt;0,1,"")))))</f>
        <v/>
      </c>
      <c r="AR805" s="157" t="str">
        <f aca="false">IF(AP805=0," ",IF(AP805&lt;&gt;AP804,AP805," "))</f>
        <v> </v>
      </c>
      <c r="AS805" s="732"/>
      <c r="AT805" s="730" t="n">
        <f aca="false">IF(AP805&lt;&gt;AR805,(IF('ORÇ.GLOBAL P CAIXA'!I806="",J805*(INFORMAÇÕES!$Q$99/INFORMAÇÕES!$Q$102),IF('ORÇ.GLOBAL P CAIXA'!I806="R",J805,0))),0)</f>
        <v>0</v>
      </c>
      <c r="AU805" s="75" t="n">
        <f aca="false">IF(AP805&lt;&gt;AR805,(IF('ORÇ.GLOBAL P CAIXA'!I806="",J805*(INFORMAÇÕES!$Q$100/INFORMAÇÕES!$Q$102),IF('ORÇ.GLOBAL P CAIXA'!I806="C",J805,0))),0)</f>
        <v>0</v>
      </c>
      <c r="AV805" s="75" t="n">
        <f aca="false">IF(AP805&lt;&gt;AR805,(IF('ORÇ.GLOBAL P CAIXA'!I806="",J805*INFORMAÇÕES!$U$115,IF('ORÇ.GLOBAL P CAIXA'!I806="CF",J805,0))),0)</f>
        <v>0</v>
      </c>
      <c r="AW805" s="75" t="n">
        <f aca="false">IF(AP805&lt;&gt;AR805,(IF('ORÇ.GLOBAL P CAIXA'!I806="",J805*INFORMAÇÕES!$U$116,IF('ORÇ.GLOBAL P CAIXA'!I806="O",J805,0))),0)</f>
        <v>0</v>
      </c>
      <c r="AX805" s="731" t="n">
        <f aca="false">IF(E805&lt;&gt;0,J805,0)</f>
        <v>0</v>
      </c>
      <c r="AY805" s="730" t="n">
        <f aca="false">IF(AP805&lt;&gt;AR805,(IF('ORÇ.GLOBAL P CAIXA'!I806="",L805*(INFORMAÇÕES!$Q$99/INFORMAÇÕES!$Q$102),IF('ORÇ.GLOBAL P CAIXA'!I806="R",L805,0))),0)</f>
        <v>0</v>
      </c>
      <c r="AZ805" s="75" t="n">
        <f aca="false">IF(AP805&lt;&gt;AR805,(IF('ORÇ.GLOBAL P CAIXA'!I806="",L805*(INFORMAÇÕES!$Q$100/INFORMAÇÕES!$Q$102),IF('ORÇ.GLOBAL P CAIXA'!I806="C",L805,0))),0)</f>
        <v>0</v>
      </c>
      <c r="BA805" s="75" t="n">
        <f aca="false">IF(AP805&lt;&gt;AR805,(IF('ORÇ.GLOBAL P CAIXA'!I806="",L805*INFORMAÇÕES!$U$115,IF('ORÇ.GLOBAL P CAIXA'!I806="CF",L805,0))),0)</f>
        <v>0</v>
      </c>
      <c r="BB805" s="75" t="n">
        <f aca="false">IF(AP805&lt;&gt;AR805,(IF('ORÇ.GLOBAL P CAIXA'!I806="",L805*INFORMAÇÕES!$U$116,IF('ORÇ.GLOBAL P CAIXA'!I806="O",L805,0))),0)</f>
        <v>0</v>
      </c>
      <c r="BC805" s="731" t="n">
        <f aca="false">IF(E805&lt;&gt;0,L805,0)</f>
        <v>0</v>
      </c>
    </row>
    <row r="806" s="174" customFormat="true" ht="14.25" hidden="false" customHeight="false" outlineLevel="0" collapsed="false">
      <c r="A806" s="159" t="n">
        <v>796</v>
      </c>
      <c r="B806" s="160" t="n">
        <f aca="false">'ORÇ.REPROG. P CAIXA'!B808</f>
        <v>0</v>
      </c>
      <c r="C806" s="723" t="n">
        <f aca="false">'ORÇ.REPROG. P CAIXA'!C808</f>
        <v>0</v>
      </c>
      <c r="D806" s="162" t="n">
        <f aca="false">'ORÇ.REPROG. P CAIXA'!D808</f>
        <v>0</v>
      </c>
      <c r="E806" s="163" t="n">
        <f aca="false">IF('BM GLOBAL'!$P$1&lt;&gt;0,'ORÇ.REPROG. P CAIXA'!E808,'ORÇ.REPROG. P CAIXA'!H808)</f>
        <v>0</v>
      </c>
      <c r="F806" s="163" t="n">
        <f aca="false">IF('BM GLOBAL'!$P$1&lt;&gt;0,IF('ORÇ.GLOBAL P CAIXA'!K807=0,'ORÇ.GLOBAL EMPRESA'!G807,'ORÇ.GLOBAL P CAIXA'!F807),'ORÇ.REPROG. P CAIXA'!I808)</f>
        <v>0</v>
      </c>
      <c r="G806" s="163" t="n">
        <f aca="false">IF(E806&lt;&gt;0,ROUND(E806*F806,2),IF(AO806=0,(SUMIF('ORÇ.REPROG. P CAIXA'!$AC$13:$AC$1012,B806,$AO$11:$AO$1010)),AO806))</f>
        <v>0</v>
      </c>
      <c r="H806" s="163" t="n">
        <f aca="false">IF(J806&lt;&gt;0,IF(E806&lt;&gt;0,J806/F806,0),0)</f>
        <v>0</v>
      </c>
      <c r="I806" s="163" t="n">
        <f aca="false">IF(L806&lt;&gt;0,IF(E806&lt;&gt;0,L806/F806,0),0)</f>
        <v>0</v>
      </c>
      <c r="J806" s="163" t="n">
        <f aca="false">IF(E806&lt;&gt;0,ROUND(INDEX($P$11:$AM$1010,$A806,$L$1),2),IF(AX806=0,(SUMIF($AP$11:$AP$1010,B806,$AX$11:$AX$1010)),AX806))</f>
        <v>0</v>
      </c>
      <c r="K806" s="163" t="n">
        <f aca="false">IF(G806=0,0,(J806/G806)*100)</f>
        <v>0</v>
      </c>
      <c r="L806" s="163" t="n">
        <f aca="false">IF(E806&lt;&gt;0,ROUND(IF($L$1=1,SUM(P806),"0")+IF($L$1=2,SUM($P806:Q806),"0")+IF($L$1=3,SUM($P806:R806),"0")+IF($L$1=4,SUM($P806:S806),"0")+IF($L$1=5,SUM($P806:T806),"0")+IF($L$1=6,SUM($P806:U806),"0")+IF($L$1=7,SUM($P806:V806),"0")+IF($L$1=8,SUM($P806:W806),"0")+IF($L$1=9,SUM($P806:X806),"0")+IF($L$1=10,SUM($P806:Y806),"0")+IF($L$1=11,SUM($P806:Z806),"0")+IF($L$1=12,SUM($P806:AA806),"0")+IF($L$1=13,SUM($P806:AB806),"0")+IF($L$1=14,SUM($P806:AC806),"0")+IF($L$1=15,SUM($P806:AD806),"0")+IF($L$1=16,SUM($P806:AE806),"0")+IF($L$1=17,SUM($P806:AF806),"0")+IF($L$1=18,SUM($P806:AG806),"0")+IF($L$1=19,SUM($P806:AH806),"0")+IF($L$1=20,SUM($P806:AI806),"0")+IF($L$1=21,SUM($P806:AJ806),"0")+IF($L$1=22,SUM($P806:AK806),"0")+IF($L$1=23,SUM($P806:AL806),"0")+IF($L$1=24,SUM($P806:AM806),"0"),2),IF(BC806=0,(SUMIF($AP$11:$AP$1010,B806,$BC$11:$BC$1010)),BC806))</f>
        <v>0</v>
      </c>
      <c r="M806" s="163" t="n">
        <f aca="false">IF(G806=0,0,(L806/G806)*100)</f>
        <v>0</v>
      </c>
      <c r="N806" s="168" t="str">
        <f aca="false">IF(B806&gt;0,"ok","ocultar")</f>
        <v>ocultar</v>
      </c>
      <c r="O806" s="650"/>
      <c r="P806" s="724"/>
      <c r="Q806" s="725"/>
      <c r="R806" s="725"/>
      <c r="S806" s="725"/>
      <c r="T806" s="725"/>
      <c r="U806" s="725"/>
      <c r="V806" s="725"/>
      <c r="W806" s="725"/>
      <c r="X806" s="725"/>
      <c r="Y806" s="725"/>
      <c r="Z806" s="725"/>
      <c r="AA806" s="726"/>
      <c r="AB806" s="726"/>
      <c r="AC806" s="726"/>
      <c r="AD806" s="726"/>
      <c r="AE806" s="726"/>
      <c r="AF806" s="726"/>
      <c r="AG806" s="726"/>
      <c r="AH806" s="726"/>
      <c r="AI806" s="726"/>
      <c r="AJ806" s="726"/>
      <c r="AK806" s="726"/>
      <c r="AL806" s="726"/>
      <c r="AM806" s="727"/>
      <c r="AO806" s="728" t="n">
        <f aca="false">IF(E806&lt;&gt;0,G806,0)</f>
        <v>0</v>
      </c>
      <c r="AP806" s="157" t="n">
        <f aca="false">IF(B806=0,AP805,IF(ISNONTEXT(B806)=TRUE(),INT(B806),INT(LEFT(B806,FIND(".",B806)-1))))</f>
        <v>3</v>
      </c>
      <c r="AQ806" s="157" t="str">
        <f aca="false">IF(AQ807=1,1,IF(B806&lt;&gt;0,1,IF(C806&lt;&gt;0,1,IF(D806&lt;&gt;0,1,IF(E806&lt;&gt;0,1,"")))))</f>
        <v/>
      </c>
      <c r="AR806" s="157" t="str">
        <f aca="false">IF(AP806=0," ",IF(AP806&lt;&gt;AP805,AP806," "))</f>
        <v> </v>
      </c>
      <c r="AS806" s="732"/>
      <c r="AT806" s="730" t="n">
        <f aca="false">IF(AP806&lt;&gt;AR806,(IF('ORÇ.GLOBAL P CAIXA'!I807="",J806*(INFORMAÇÕES!$Q$99/INFORMAÇÕES!$Q$102),IF('ORÇ.GLOBAL P CAIXA'!I807="R",J806,0))),0)</f>
        <v>0</v>
      </c>
      <c r="AU806" s="75" t="n">
        <f aca="false">IF(AP806&lt;&gt;AR806,(IF('ORÇ.GLOBAL P CAIXA'!I807="",J806*(INFORMAÇÕES!$Q$100/INFORMAÇÕES!$Q$102),IF('ORÇ.GLOBAL P CAIXA'!I807="C",J806,0))),0)</f>
        <v>0</v>
      </c>
      <c r="AV806" s="75" t="n">
        <f aca="false">IF(AP806&lt;&gt;AR806,(IF('ORÇ.GLOBAL P CAIXA'!I807="",J806*INFORMAÇÕES!$U$115,IF('ORÇ.GLOBAL P CAIXA'!I807="CF",J806,0))),0)</f>
        <v>0</v>
      </c>
      <c r="AW806" s="75" t="n">
        <f aca="false">IF(AP806&lt;&gt;AR806,(IF('ORÇ.GLOBAL P CAIXA'!I807="",J806*INFORMAÇÕES!$U$116,IF('ORÇ.GLOBAL P CAIXA'!I807="O",J806,0))),0)</f>
        <v>0</v>
      </c>
      <c r="AX806" s="731" t="n">
        <f aca="false">IF(E806&lt;&gt;0,J806,0)</f>
        <v>0</v>
      </c>
      <c r="AY806" s="730" t="n">
        <f aca="false">IF(AP806&lt;&gt;AR806,(IF('ORÇ.GLOBAL P CAIXA'!I807="",L806*(INFORMAÇÕES!$Q$99/INFORMAÇÕES!$Q$102),IF('ORÇ.GLOBAL P CAIXA'!I807="R",L806,0))),0)</f>
        <v>0</v>
      </c>
      <c r="AZ806" s="75" t="n">
        <f aca="false">IF(AP806&lt;&gt;AR806,(IF('ORÇ.GLOBAL P CAIXA'!I807="",L806*(INFORMAÇÕES!$Q$100/INFORMAÇÕES!$Q$102),IF('ORÇ.GLOBAL P CAIXA'!I807="C",L806,0))),0)</f>
        <v>0</v>
      </c>
      <c r="BA806" s="75" t="n">
        <f aca="false">IF(AP806&lt;&gt;AR806,(IF('ORÇ.GLOBAL P CAIXA'!I807="",L806*INFORMAÇÕES!$U$115,IF('ORÇ.GLOBAL P CAIXA'!I807="CF",L806,0))),0)</f>
        <v>0</v>
      </c>
      <c r="BB806" s="75" t="n">
        <f aca="false">IF(AP806&lt;&gt;AR806,(IF('ORÇ.GLOBAL P CAIXA'!I807="",L806*INFORMAÇÕES!$U$116,IF('ORÇ.GLOBAL P CAIXA'!I807="O",L806,0))),0)</f>
        <v>0</v>
      </c>
      <c r="BC806" s="731" t="n">
        <f aca="false">IF(E806&lt;&gt;0,L806,0)</f>
        <v>0</v>
      </c>
    </row>
    <row r="807" s="174" customFormat="true" ht="14.25" hidden="false" customHeight="false" outlineLevel="0" collapsed="false">
      <c r="A807" s="159" t="n">
        <v>797</v>
      </c>
      <c r="B807" s="160" t="n">
        <f aca="false">'ORÇ.REPROG. P CAIXA'!B809</f>
        <v>0</v>
      </c>
      <c r="C807" s="723" t="n">
        <f aca="false">'ORÇ.REPROG. P CAIXA'!C809</f>
        <v>0</v>
      </c>
      <c r="D807" s="162" t="n">
        <f aca="false">'ORÇ.REPROG. P CAIXA'!D809</f>
        <v>0</v>
      </c>
      <c r="E807" s="163" t="n">
        <f aca="false">IF('BM GLOBAL'!$P$1&lt;&gt;0,'ORÇ.REPROG. P CAIXA'!E809,'ORÇ.REPROG. P CAIXA'!H809)</f>
        <v>0</v>
      </c>
      <c r="F807" s="163" t="n">
        <f aca="false">IF('BM GLOBAL'!$P$1&lt;&gt;0,IF('ORÇ.GLOBAL P CAIXA'!K808=0,'ORÇ.GLOBAL EMPRESA'!G808,'ORÇ.GLOBAL P CAIXA'!F808),'ORÇ.REPROG. P CAIXA'!I809)</f>
        <v>0</v>
      </c>
      <c r="G807" s="163" t="n">
        <f aca="false">IF(E807&lt;&gt;0,ROUND(E807*F807,2),IF(AO807=0,(SUMIF('ORÇ.REPROG. P CAIXA'!$AC$13:$AC$1012,B807,$AO$11:$AO$1010)),AO807))</f>
        <v>0</v>
      </c>
      <c r="H807" s="163" t="n">
        <f aca="false">IF(J807&lt;&gt;0,IF(E807&lt;&gt;0,J807/F807,0),0)</f>
        <v>0</v>
      </c>
      <c r="I807" s="163" t="n">
        <f aca="false">IF(L807&lt;&gt;0,IF(E807&lt;&gt;0,L807/F807,0),0)</f>
        <v>0</v>
      </c>
      <c r="J807" s="163" t="n">
        <f aca="false">IF(E807&lt;&gt;0,ROUND(INDEX($P$11:$AM$1010,$A807,$L$1),2),IF(AX807=0,(SUMIF($AP$11:$AP$1010,B807,$AX$11:$AX$1010)),AX807))</f>
        <v>0</v>
      </c>
      <c r="K807" s="163" t="n">
        <f aca="false">IF(G807=0,0,(J807/G807)*100)</f>
        <v>0</v>
      </c>
      <c r="L807" s="163" t="n">
        <f aca="false">IF(E807&lt;&gt;0,ROUND(IF($L$1=1,SUM(P807),"0")+IF($L$1=2,SUM($P807:Q807),"0")+IF($L$1=3,SUM($P807:R807),"0")+IF($L$1=4,SUM($P807:S807),"0")+IF($L$1=5,SUM($P807:T807),"0")+IF($L$1=6,SUM($P807:U807),"0")+IF($L$1=7,SUM($P807:V807),"0")+IF($L$1=8,SUM($P807:W807),"0")+IF($L$1=9,SUM($P807:X807),"0")+IF($L$1=10,SUM($P807:Y807),"0")+IF($L$1=11,SUM($P807:Z807),"0")+IF($L$1=12,SUM($P807:AA807),"0")+IF($L$1=13,SUM($P807:AB807),"0")+IF($L$1=14,SUM($P807:AC807),"0")+IF($L$1=15,SUM($P807:AD807),"0")+IF($L$1=16,SUM($P807:AE807),"0")+IF($L$1=17,SUM($P807:AF807),"0")+IF($L$1=18,SUM($P807:AG807),"0")+IF($L$1=19,SUM($P807:AH807),"0")+IF($L$1=20,SUM($P807:AI807),"0")+IF($L$1=21,SUM($P807:AJ807),"0")+IF($L$1=22,SUM($P807:AK807),"0")+IF($L$1=23,SUM($P807:AL807),"0")+IF($L$1=24,SUM($P807:AM807),"0"),2),IF(BC807=0,(SUMIF($AP$11:$AP$1010,B807,$BC$11:$BC$1010)),BC807))</f>
        <v>0</v>
      </c>
      <c r="M807" s="163" t="n">
        <f aca="false">IF(G807=0,0,(L807/G807)*100)</f>
        <v>0</v>
      </c>
      <c r="N807" s="168" t="str">
        <f aca="false">IF(B807&gt;0,"ok","ocultar")</f>
        <v>ocultar</v>
      </c>
      <c r="O807" s="650"/>
      <c r="P807" s="724"/>
      <c r="Q807" s="725"/>
      <c r="R807" s="725"/>
      <c r="S807" s="725"/>
      <c r="T807" s="725"/>
      <c r="U807" s="725"/>
      <c r="V807" s="725"/>
      <c r="W807" s="725"/>
      <c r="X807" s="725"/>
      <c r="Y807" s="725"/>
      <c r="Z807" s="725"/>
      <c r="AA807" s="726"/>
      <c r="AB807" s="726"/>
      <c r="AC807" s="726"/>
      <c r="AD807" s="726"/>
      <c r="AE807" s="726"/>
      <c r="AF807" s="726"/>
      <c r="AG807" s="726"/>
      <c r="AH807" s="726"/>
      <c r="AI807" s="726"/>
      <c r="AJ807" s="726"/>
      <c r="AK807" s="726"/>
      <c r="AL807" s="726"/>
      <c r="AM807" s="727"/>
      <c r="AO807" s="728" t="n">
        <f aca="false">IF(E807&lt;&gt;0,G807,0)</f>
        <v>0</v>
      </c>
      <c r="AP807" s="157" t="n">
        <f aca="false">IF(B807=0,AP806,IF(ISNONTEXT(B807)=TRUE(),INT(B807),INT(LEFT(B807,FIND(".",B807)-1))))</f>
        <v>3</v>
      </c>
      <c r="AQ807" s="157" t="str">
        <f aca="false">IF(AQ808=1,1,IF(B807&lt;&gt;0,1,IF(C807&lt;&gt;0,1,IF(D807&lt;&gt;0,1,IF(E807&lt;&gt;0,1,"")))))</f>
        <v/>
      </c>
      <c r="AR807" s="157" t="str">
        <f aca="false">IF(AP807=0," ",IF(AP807&lt;&gt;AP806,AP807," "))</f>
        <v> </v>
      </c>
      <c r="AS807" s="732"/>
      <c r="AT807" s="730" t="n">
        <f aca="false">IF(AP807&lt;&gt;AR807,(IF('ORÇ.GLOBAL P CAIXA'!I808="",J807*(INFORMAÇÕES!$Q$99/INFORMAÇÕES!$Q$102),IF('ORÇ.GLOBAL P CAIXA'!I808="R",J807,0))),0)</f>
        <v>0</v>
      </c>
      <c r="AU807" s="75" t="n">
        <f aca="false">IF(AP807&lt;&gt;AR807,(IF('ORÇ.GLOBAL P CAIXA'!I808="",J807*(INFORMAÇÕES!$Q$100/INFORMAÇÕES!$Q$102),IF('ORÇ.GLOBAL P CAIXA'!I808="C",J807,0))),0)</f>
        <v>0</v>
      </c>
      <c r="AV807" s="75" t="n">
        <f aca="false">IF(AP807&lt;&gt;AR807,(IF('ORÇ.GLOBAL P CAIXA'!I808="",J807*INFORMAÇÕES!$U$115,IF('ORÇ.GLOBAL P CAIXA'!I808="CF",J807,0))),0)</f>
        <v>0</v>
      </c>
      <c r="AW807" s="75" t="n">
        <f aca="false">IF(AP807&lt;&gt;AR807,(IF('ORÇ.GLOBAL P CAIXA'!I808="",J807*INFORMAÇÕES!$U$116,IF('ORÇ.GLOBAL P CAIXA'!I808="O",J807,0))),0)</f>
        <v>0</v>
      </c>
      <c r="AX807" s="731" t="n">
        <f aca="false">IF(E807&lt;&gt;0,J807,0)</f>
        <v>0</v>
      </c>
      <c r="AY807" s="730" t="n">
        <f aca="false">IF(AP807&lt;&gt;AR807,(IF('ORÇ.GLOBAL P CAIXA'!I808="",L807*(INFORMAÇÕES!$Q$99/INFORMAÇÕES!$Q$102),IF('ORÇ.GLOBAL P CAIXA'!I808="R",L807,0))),0)</f>
        <v>0</v>
      </c>
      <c r="AZ807" s="75" t="n">
        <f aca="false">IF(AP807&lt;&gt;AR807,(IF('ORÇ.GLOBAL P CAIXA'!I808="",L807*(INFORMAÇÕES!$Q$100/INFORMAÇÕES!$Q$102),IF('ORÇ.GLOBAL P CAIXA'!I808="C",L807,0))),0)</f>
        <v>0</v>
      </c>
      <c r="BA807" s="75" t="n">
        <f aca="false">IF(AP807&lt;&gt;AR807,(IF('ORÇ.GLOBAL P CAIXA'!I808="",L807*INFORMAÇÕES!$U$115,IF('ORÇ.GLOBAL P CAIXA'!I808="CF",L807,0))),0)</f>
        <v>0</v>
      </c>
      <c r="BB807" s="75" t="n">
        <f aca="false">IF(AP807&lt;&gt;AR807,(IF('ORÇ.GLOBAL P CAIXA'!I808="",L807*INFORMAÇÕES!$U$116,IF('ORÇ.GLOBAL P CAIXA'!I808="O",L807,0))),0)</f>
        <v>0</v>
      </c>
      <c r="BC807" s="731" t="n">
        <f aca="false">IF(E807&lt;&gt;0,L807,0)</f>
        <v>0</v>
      </c>
    </row>
    <row r="808" s="174" customFormat="true" ht="14.25" hidden="false" customHeight="false" outlineLevel="0" collapsed="false">
      <c r="A808" s="159" t="n">
        <v>798</v>
      </c>
      <c r="B808" s="160" t="n">
        <f aca="false">'ORÇ.REPROG. P CAIXA'!B810</f>
        <v>0</v>
      </c>
      <c r="C808" s="723" t="n">
        <f aca="false">'ORÇ.REPROG. P CAIXA'!C810</f>
        <v>0</v>
      </c>
      <c r="D808" s="162" t="n">
        <f aca="false">'ORÇ.REPROG. P CAIXA'!D810</f>
        <v>0</v>
      </c>
      <c r="E808" s="163" t="n">
        <f aca="false">IF('BM GLOBAL'!$P$1&lt;&gt;0,'ORÇ.REPROG. P CAIXA'!E810,'ORÇ.REPROG. P CAIXA'!H810)</f>
        <v>0</v>
      </c>
      <c r="F808" s="163" t="n">
        <f aca="false">IF('BM GLOBAL'!$P$1&lt;&gt;0,IF('ORÇ.GLOBAL P CAIXA'!K809=0,'ORÇ.GLOBAL EMPRESA'!G809,'ORÇ.GLOBAL P CAIXA'!F809),'ORÇ.REPROG. P CAIXA'!I810)</f>
        <v>0</v>
      </c>
      <c r="G808" s="163" t="n">
        <f aca="false">IF(E808&lt;&gt;0,ROUND(E808*F808,2),IF(AO808=0,(SUMIF('ORÇ.REPROG. P CAIXA'!$AC$13:$AC$1012,B808,$AO$11:$AO$1010)),AO808))</f>
        <v>0</v>
      </c>
      <c r="H808" s="163" t="n">
        <f aca="false">IF(J808&lt;&gt;0,IF(E808&lt;&gt;0,J808/F808,0),0)</f>
        <v>0</v>
      </c>
      <c r="I808" s="163" t="n">
        <f aca="false">IF(L808&lt;&gt;0,IF(E808&lt;&gt;0,L808/F808,0),0)</f>
        <v>0</v>
      </c>
      <c r="J808" s="163" t="n">
        <f aca="false">IF(E808&lt;&gt;0,ROUND(INDEX($P$11:$AM$1010,$A808,$L$1),2),IF(AX808=0,(SUMIF($AP$11:$AP$1010,B808,$AX$11:$AX$1010)),AX808))</f>
        <v>0</v>
      </c>
      <c r="K808" s="163" t="n">
        <f aca="false">IF(G808=0,0,(J808/G808)*100)</f>
        <v>0</v>
      </c>
      <c r="L808" s="163" t="n">
        <f aca="false">IF(E808&lt;&gt;0,ROUND(IF($L$1=1,SUM(P808),"0")+IF($L$1=2,SUM($P808:Q808),"0")+IF($L$1=3,SUM($P808:R808),"0")+IF($L$1=4,SUM($P808:S808),"0")+IF($L$1=5,SUM($P808:T808),"0")+IF($L$1=6,SUM($P808:U808),"0")+IF($L$1=7,SUM($P808:V808),"0")+IF($L$1=8,SUM($P808:W808),"0")+IF($L$1=9,SUM($P808:X808),"0")+IF($L$1=10,SUM($P808:Y808),"0")+IF($L$1=11,SUM($P808:Z808),"0")+IF($L$1=12,SUM($P808:AA808),"0")+IF($L$1=13,SUM($P808:AB808),"0")+IF($L$1=14,SUM($P808:AC808),"0")+IF($L$1=15,SUM($P808:AD808),"0")+IF($L$1=16,SUM($P808:AE808),"0")+IF($L$1=17,SUM($P808:AF808),"0")+IF($L$1=18,SUM($P808:AG808),"0")+IF($L$1=19,SUM($P808:AH808),"0")+IF($L$1=20,SUM($P808:AI808),"0")+IF($L$1=21,SUM($P808:AJ808),"0")+IF($L$1=22,SUM($P808:AK808),"0")+IF($L$1=23,SUM($P808:AL808),"0")+IF($L$1=24,SUM($P808:AM808),"0"),2),IF(BC808=0,(SUMIF($AP$11:$AP$1010,B808,$BC$11:$BC$1010)),BC808))</f>
        <v>0</v>
      </c>
      <c r="M808" s="163" t="n">
        <f aca="false">IF(G808=0,0,(L808/G808)*100)</f>
        <v>0</v>
      </c>
      <c r="N808" s="168" t="str">
        <f aca="false">IF(B808&gt;0,"ok","ocultar")</f>
        <v>ocultar</v>
      </c>
      <c r="O808" s="650"/>
      <c r="P808" s="724"/>
      <c r="Q808" s="725"/>
      <c r="R808" s="725"/>
      <c r="S808" s="725"/>
      <c r="T808" s="725"/>
      <c r="U808" s="725"/>
      <c r="V808" s="725"/>
      <c r="W808" s="725"/>
      <c r="X808" s="725"/>
      <c r="Y808" s="725"/>
      <c r="Z808" s="725"/>
      <c r="AA808" s="726"/>
      <c r="AB808" s="726"/>
      <c r="AC808" s="726"/>
      <c r="AD808" s="726"/>
      <c r="AE808" s="726"/>
      <c r="AF808" s="726"/>
      <c r="AG808" s="726"/>
      <c r="AH808" s="726"/>
      <c r="AI808" s="726"/>
      <c r="AJ808" s="726"/>
      <c r="AK808" s="726"/>
      <c r="AL808" s="726"/>
      <c r="AM808" s="727"/>
      <c r="AO808" s="728" t="n">
        <f aca="false">IF(E808&lt;&gt;0,G808,0)</f>
        <v>0</v>
      </c>
      <c r="AP808" s="157" t="n">
        <f aca="false">IF(B808=0,AP807,IF(ISNONTEXT(B808)=TRUE(),INT(B808),INT(LEFT(B808,FIND(".",B808)-1))))</f>
        <v>3</v>
      </c>
      <c r="AQ808" s="157" t="str">
        <f aca="false">IF(AQ809=1,1,IF(B808&lt;&gt;0,1,IF(C808&lt;&gt;0,1,IF(D808&lt;&gt;0,1,IF(E808&lt;&gt;0,1,"")))))</f>
        <v/>
      </c>
      <c r="AR808" s="157" t="str">
        <f aca="false">IF(AP808=0," ",IF(AP808&lt;&gt;AP807,AP808," "))</f>
        <v> </v>
      </c>
      <c r="AS808" s="732"/>
      <c r="AT808" s="730" t="n">
        <f aca="false">IF(AP808&lt;&gt;AR808,(IF('ORÇ.GLOBAL P CAIXA'!I809="",J808*(INFORMAÇÕES!$Q$99/INFORMAÇÕES!$Q$102),IF('ORÇ.GLOBAL P CAIXA'!I809="R",J808,0))),0)</f>
        <v>0</v>
      </c>
      <c r="AU808" s="75" t="n">
        <f aca="false">IF(AP808&lt;&gt;AR808,(IF('ORÇ.GLOBAL P CAIXA'!I809="",J808*(INFORMAÇÕES!$Q$100/INFORMAÇÕES!$Q$102),IF('ORÇ.GLOBAL P CAIXA'!I809="C",J808,0))),0)</f>
        <v>0</v>
      </c>
      <c r="AV808" s="75" t="n">
        <f aca="false">IF(AP808&lt;&gt;AR808,(IF('ORÇ.GLOBAL P CAIXA'!I809="",J808*INFORMAÇÕES!$U$115,IF('ORÇ.GLOBAL P CAIXA'!I809="CF",J808,0))),0)</f>
        <v>0</v>
      </c>
      <c r="AW808" s="75" t="n">
        <f aca="false">IF(AP808&lt;&gt;AR808,(IF('ORÇ.GLOBAL P CAIXA'!I809="",J808*INFORMAÇÕES!$U$116,IF('ORÇ.GLOBAL P CAIXA'!I809="O",J808,0))),0)</f>
        <v>0</v>
      </c>
      <c r="AX808" s="731" t="n">
        <f aca="false">IF(E808&lt;&gt;0,J808,0)</f>
        <v>0</v>
      </c>
      <c r="AY808" s="730" t="n">
        <f aca="false">IF(AP808&lt;&gt;AR808,(IF('ORÇ.GLOBAL P CAIXA'!I809="",L808*(INFORMAÇÕES!$Q$99/INFORMAÇÕES!$Q$102),IF('ORÇ.GLOBAL P CAIXA'!I809="R",L808,0))),0)</f>
        <v>0</v>
      </c>
      <c r="AZ808" s="75" t="n">
        <f aca="false">IF(AP808&lt;&gt;AR808,(IF('ORÇ.GLOBAL P CAIXA'!I809="",L808*(INFORMAÇÕES!$Q$100/INFORMAÇÕES!$Q$102),IF('ORÇ.GLOBAL P CAIXA'!I809="C",L808,0))),0)</f>
        <v>0</v>
      </c>
      <c r="BA808" s="75" t="n">
        <f aca="false">IF(AP808&lt;&gt;AR808,(IF('ORÇ.GLOBAL P CAIXA'!I809="",L808*INFORMAÇÕES!$U$115,IF('ORÇ.GLOBAL P CAIXA'!I809="CF",L808,0))),0)</f>
        <v>0</v>
      </c>
      <c r="BB808" s="75" t="n">
        <f aca="false">IF(AP808&lt;&gt;AR808,(IF('ORÇ.GLOBAL P CAIXA'!I809="",L808*INFORMAÇÕES!$U$116,IF('ORÇ.GLOBAL P CAIXA'!I809="O",L808,0))),0)</f>
        <v>0</v>
      </c>
      <c r="BC808" s="731" t="n">
        <f aca="false">IF(E808&lt;&gt;0,L808,0)</f>
        <v>0</v>
      </c>
    </row>
    <row r="809" s="174" customFormat="true" ht="14.25" hidden="false" customHeight="false" outlineLevel="0" collapsed="false">
      <c r="A809" s="159" t="n">
        <v>799</v>
      </c>
      <c r="B809" s="160" t="n">
        <f aca="false">'ORÇ.REPROG. P CAIXA'!B811</f>
        <v>0</v>
      </c>
      <c r="C809" s="723" t="n">
        <f aca="false">'ORÇ.REPROG. P CAIXA'!C811</f>
        <v>0</v>
      </c>
      <c r="D809" s="162" t="n">
        <f aca="false">'ORÇ.REPROG. P CAIXA'!D811</f>
        <v>0</v>
      </c>
      <c r="E809" s="163" t="n">
        <f aca="false">IF('BM GLOBAL'!$P$1&lt;&gt;0,'ORÇ.REPROG. P CAIXA'!E811,'ORÇ.REPROG. P CAIXA'!H811)</f>
        <v>0</v>
      </c>
      <c r="F809" s="163" t="n">
        <f aca="false">IF('BM GLOBAL'!$P$1&lt;&gt;0,IF('ORÇ.GLOBAL P CAIXA'!K810=0,'ORÇ.GLOBAL EMPRESA'!G810,'ORÇ.GLOBAL P CAIXA'!F810),'ORÇ.REPROG. P CAIXA'!I811)</f>
        <v>0</v>
      </c>
      <c r="G809" s="163" t="n">
        <f aca="false">IF(E809&lt;&gt;0,ROUND(E809*F809,2),IF(AO809=0,(SUMIF('ORÇ.REPROG. P CAIXA'!$AC$13:$AC$1012,B809,$AO$11:$AO$1010)),AO809))</f>
        <v>0</v>
      </c>
      <c r="H809" s="163" t="n">
        <f aca="false">IF(J809&lt;&gt;0,IF(E809&lt;&gt;0,J809/F809,0),0)</f>
        <v>0</v>
      </c>
      <c r="I809" s="163" t="n">
        <f aca="false">IF(L809&lt;&gt;0,IF(E809&lt;&gt;0,L809/F809,0),0)</f>
        <v>0</v>
      </c>
      <c r="J809" s="163" t="n">
        <f aca="false">IF(E809&lt;&gt;0,ROUND(INDEX($P$11:$AM$1010,$A809,$L$1),2),IF(AX809=0,(SUMIF($AP$11:$AP$1010,B809,$AX$11:$AX$1010)),AX809))</f>
        <v>0</v>
      </c>
      <c r="K809" s="163" t="n">
        <f aca="false">IF(G809=0,0,(J809/G809)*100)</f>
        <v>0</v>
      </c>
      <c r="L809" s="163" t="n">
        <f aca="false">IF(E809&lt;&gt;0,ROUND(IF($L$1=1,SUM(P809),"0")+IF($L$1=2,SUM($P809:Q809),"0")+IF($L$1=3,SUM($P809:R809),"0")+IF($L$1=4,SUM($P809:S809),"0")+IF($L$1=5,SUM($P809:T809),"0")+IF($L$1=6,SUM($P809:U809),"0")+IF($L$1=7,SUM($P809:V809),"0")+IF($L$1=8,SUM($P809:W809),"0")+IF($L$1=9,SUM($P809:X809),"0")+IF($L$1=10,SUM($P809:Y809),"0")+IF($L$1=11,SUM($P809:Z809),"0")+IF($L$1=12,SUM($P809:AA809),"0")+IF($L$1=13,SUM($P809:AB809),"0")+IF($L$1=14,SUM($P809:AC809),"0")+IF($L$1=15,SUM($P809:AD809),"0")+IF($L$1=16,SUM($P809:AE809),"0")+IF($L$1=17,SUM($P809:AF809),"0")+IF($L$1=18,SUM($P809:AG809),"0")+IF($L$1=19,SUM($P809:AH809),"0")+IF($L$1=20,SUM($P809:AI809),"0")+IF($L$1=21,SUM($P809:AJ809),"0")+IF($L$1=22,SUM($P809:AK809),"0")+IF($L$1=23,SUM($P809:AL809),"0")+IF($L$1=24,SUM($P809:AM809),"0"),2),IF(BC809=0,(SUMIF($AP$11:$AP$1010,B809,$BC$11:$BC$1010)),BC809))</f>
        <v>0</v>
      </c>
      <c r="M809" s="163" t="n">
        <f aca="false">IF(G809=0,0,(L809/G809)*100)</f>
        <v>0</v>
      </c>
      <c r="N809" s="168" t="str">
        <f aca="false">IF(B809&gt;0,"ok","ocultar")</f>
        <v>ocultar</v>
      </c>
      <c r="O809" s="650"/>
      <c r="P809" s="724"/>
      <c r="Q809" s="725"/>
      <c r="R809" s="725"/>
      <c r="S809" s="725"/>
      <c r="T809" s="725"/>
      <c r="U809" s="725"/>
      <c r="V809" s="725"/>
      <c r="W809" s="725"/>
      <c r="X809" s="725"/>
      <c r="Y809" s="725"/>
      <c r="Z809" s="725"/>
      <c r="AA809" s="726"/>
      <c r="AB809" s="726"/>
      <c r="AC809" s="726"/>
      <c r="AD809" s="726"/>
      <c r="AE809" s="726"/>
      <c r="AF809" s="726"/>
      <c r="AG809" s="726"/>
      <c r="AH809" s="726"/>
      <c r="AI809" s="726"/>
      <c r="AJ809" s="726"/>
      <c r="AK809" s="726"/>
      <c r="AL809" s="726"/>
      <c r="AM809" s="727"/>
      <c r="AO809" s="728" t="n">
        <f aca="false">IF(E809&lt;&gt;0,G809,0)</f>
        <v>0</v>
      </c>
      <c r="AP809" s="157" t="n">
        <f aca="false">IF(B809=0,AP808,IF(ISNONTEXT(B809)=TRUE(),INT(B809),INT(LEFT(B809,FIND(".",B809)-1))))</f>
        <v>3</v>
      </c>
      <c r="AQ809" s="157" t="str">
        <f aca="false">IF(AQ810=1,1,IF(B809&lt;&gt;0,1,IF(C809&lt;&gt;0,1,IF(D809&lt;&gt;0,1,IF(E809&lt;&gt;0,1,"")))))</f>
        <v/>
      </c>
      <c r="AR809" s="157" t="str">
        <f aca="false">IF(AP809=0," ",IF(AP809&lt;&gt;AP808,AP809," "))</f>
        <v> </v>
      </c>
      <c r="AS809" s="732"/>
      <c r="AT809" s="730" t="n">
        <f aca="false">IF(AP809&lt;&gt;AR809,(IF('ORÇ.GLOBAL P CAIXA'!I810="",J809*(INFORMAÇÕES!$Q$99/INFORMAÇÕES!$Q$102),IF('ORÇ.GLOBAL P CAIXA'!I810="R",J809,0))),0)</f>
        <v>0</v>
      </c>
      <c r="AU809" s="75" t="n">
        <f aca="false">IF(AP809&lt;&gt;AR809,(IF('ORÇ.GLOBAL P CAIXA'!I810="",J809*(INFORMAÇÕES!$Q$100/INFORMAÇÕES!$Q$102),IF('ORÇ.GLOBAL P CAIXA'!I810="C",J809,0))),0)</f>
        <v>0</v>
      </c>
      <c r="AV809" s="75" t="n">
        <f aca="false">IF(AP809&lt;&gt;AR809,(IF('ORÇ.GLOBAL P CAIXA'!I810="",J809*INFORMAÇÕES!$U$115,IF('ORÇ.GLOBAL P CAIXA'!I810="CF",J809,0))),0)</f>
        <v>0</v>
      </c>
      <c r="AW809" s="75" t="n">
        <f aca="false">IF(AP809&lt;&gt;AR809,(IF('ORÇ.GLOBAL P CAIXA'!I810="",J809*INFORMAÇÕES!$U$116,IF('ORÇ.GLOBAL P CAIXA'!I810="O",J809,0))),0)</f>
        <v>0</v>
      </c>
      <c r="AX809" s="731" t="n">
        <f aca="false">IF(E809&lt;&gt;0,J809,0)</f>
        <v>0</v>
      </c>
      <c r="AY809" s="730" t="n">
        <f aca="false">IF(AP809&lt;&gt;AR809,(IF('ORÇ.GLOBAL P CAIXA'!I810="",L809*(INFORMAÇÕES!$Q$99/INFORMAÇÕES!$Q$102),IF('ORÇ.GLOBAL P CAIXA'!I810="R",L809,0))),0)</f>
        <v>0</v>
      </c>
      <c r="AZ809" s="75" t="n">
        <f aca="false">IF(AP809&lt;&gt;AR809,(IF('ORÇ.GLOBAL P CAIXA'!I810="",L809*(INFORMAÇÕES!$Q$100/INFORMAÇÕES!$Q$102),IF('ORÇ.GLOBAL P CAIXA'!I810="C",L809,0))),0)</f>
        <v>0</v>
      </c>
      <c r="BA809" s="75" t="n">
        <f aca="false">IF(AP809&lt;&gt;AR809,(IF('ORÇ.GLOBAL P CAIXA'!I810="",L809*INFORMAÇÕES!$U$115,IF('ORÇ.GLOBAL P CAIXA'!I810="CF",L809,0))),0)</f>
        <v>0</v>
      </c>
      <c r="BB809" s="75" t="n">
        <f aca="false">IF(AP809&lt;&gt;AR809,(IF('ORÇ.GLOBAL P CAIXA'!I810="",L809*INFORMAÇÕES!$U$116,IF('ORÇ.GLOBAL P CAIXA'!I810="O",L809,0))),0)</f>
        <v>0</v>
      </c>
      <c r="BC809" s="731" t="n">
        <f aca="false">IF(E809&lt;&gt;0,L809,0)</f>
        <v>0</v>
      </c>
    </row>
    <row r="810" s="174" customFormat="true" ht="14.25" hidden="false" customHeight="false" outlineLevel="0" collapsed="false">
      <c r="A810" s="159" t="n">
        <v>800</v>
      </c>
      <c r="B810" s="160" t="n">
        <f aca="false">'ORÇ.REPROG. P CAIXA'!B812</f>
        <v>0</v>
      </c>
      <c r="C810" s="723" t="n">
        <f aca="false">'ORÇ.REPROG. P CAIXA'!C812</f>
        <v>0</v>
      </c>
      <c r="D810" s="162" t="n">
        <f aca="false">'ORÇ.REPROG. P CAIXA'!D812</f>
        <v>0</v>
      </c>
      <c r="E810" s="163" t="n">
        <f aca="false">IF('BM GLOBAL'!$P$1&lt;&gt;0,'ORÇ.REPROG. P CAIXA'!E812,'ORÇ.REPROG. P CAIXA'!H812)</f>
        <v>0</v>
      </c>
      <c r="F810" s="163" t="n">
        <f aca="false">IF('BM GLOBAL'!$P$1&lt;&gt;0,IF('ORÇ.GLOBAL P CAIXA'!K811=0,'ORÇ.GLOBAL EMPRESA'!G811,'ORÇ.GLOBAL P CAIXA'!F811),'ORÇ.REPROG. P CAIXA'!I812)</f>
        <v>0</v>
      </c>
      <c r="G810" s="163" t="n">
        <f aca="false">IF(E810&lt;&gt;0,ROUND(E810*F810,2),IF(AO810=0,(SUMIF('ORÇ.REPROG. P CAIXA'!$AC$13:$AC$1012,B810,$AO$11:$AO$1010)),AO810))</f>
        <v>0</v>
      </c>
      <c r="H810" s="163" t="n">
        <f aca="false">IF(J810&lt;&gt;0,IF(E810&lt;&gt;0,J810/F810,0),0)</f>
        <v>0</v>
      </c>
      <c r="I810" s="163" t="n">
        <f aca="false">IF(L810&lt;&gt;0,IF(E810&lt;&gt;0,L810/F810,0),0)</f>
        <v>0</v>
      </c>
      <c r="J810" s="163" t="n">
        <f aca="false">IF(E810&lt;&gt;0,ROUND(INDEX($P$11:$AM$1010,$A810,$L$1),2),IF(AX810=0,(SUMIF($AP$11:$AP$1010,B810,$AX$11:$AX$1010)),AX810))</f>
        <v>0</v>
      </c>
      <c r="K810" s="163" t="n">
        <f aca="false">IF(G810=0,0,(J810/G810)*100)</f>
        <v>0</v>
      </c>
      <c r="L810" s="163" t="n">
        <f aca="false">IF(E810&lt;&gt;0,ROUND(IF($L$1=1,SUM(P810),"0")+IF($L$1=2,SUM($P810:Q810),"0")+IF($L$1=3,SUM($P810:R810),"0")+IF($L$1=4,SUM($P810:S810),"0")+IF($L$1=5,SUM($P810:T810),"0")+IF($L$1=6,SUM($P810:U810),"0")+IF($L$1=7,SUM($P810:V810),"0")+IF($L$1=8,SUM($P810:W810),"0")+IF($L$1=9,SUM($P810:X810),"0")+IF($L$1=10,SUM($P810:Y810),"0")+IF($L$1=11,SUM($P810:Z810),"0")+IF($L$1=12,SUM($P810:AA810),"0")+IF($L$1=13,SUM($P810:AB810),"0")+IF($L$1=14,SUM($P810:AC810),"0")+IF($L$1=15,SUM($P810:AD810),"0")+IF($L$1=16,SUM($P810:AE810),"0")+IF($L$1=17,SUM($P810:AF810),"0")+IF($L$1=18,SUM($P810:AG810),"0")+IF($L$1=19,SUM($P810:AH810),"0")+IF($L$1=20,SUM($P810:AI810),"0")+IF($L$1=21,SUM($P810:AJ810),"0")+IF($L$1=22,SUM($P810:AK810),"0")+IF($L$1=23,SUM($P810:AL810),"0")+IF($L$1=24,SUM($P810:AM810),"0"),2),IF(BC810=0,(SUMIF($AP$11:$AP$1010,B810,$BC$11:$BC$1010)),BC810))</f>
        <v>0</v>
      </c>
      <c r="M810" s="163" t="n">
        <f aca="false">IF(G810=0,0,(L810/G810)*100)</f>
        <v>0</v>
      </c>
      <c r="N810" s="168" t="str">
        <f aca="false">IF(B810&gt;0,"ok","ocultar")</f>
        <v>ocultar</v>
      </c>
      <c r="O810" s="650"/>
      <c r="P810" s="724"/>
      <c r="Q810" s="725"/>
      <c r="R810" s="725"/>
      <c r="S810" s="725"/>
      <c r="T810" s="725"/>
      <c r="U810" s="725"/>
      <c r="V810" s="725"/>
      <c r="W810" s="725"/>
      <c r="X810" s="725"/>
      <c r="Y810" s="725"/>
      <c r="Z810" s="725"/>
      <c r="AA810" s="726"/>
      <c r="AB810" s="726"/>
      <c r="AC810" s="726"/>
      <c r="AD810" s="726"/>
      <c r="AE810" s="726"/>
      <c r="AF810" s="726"/>
      <c r="AG810" s="726"/>
      <c r="AH810" s="726"/>
      <c r="AI810" s="726"/>
      <c r="AJ810" s="726"/>
      <c r="AK810" s="726"/>
      <c r="AL810" s="726"/>
      <c r="AM810" s="727"/>
      <c r="AO810" s="728" t="n">
        <f aca="false">IF(E810&lt;&gt;0,G810,0)</f>
        <v>0</v>
      </c>
      <c r="AP810" s="157" t="n">
        <f aca="false">IF(B810=0,AP809,IF(ISNONTEXT(B810)=TRUE(),INT(B810),INT(LEFT(B810,FIND(".",B810)-1))))</f>
        <v>3</v>
      </c>
      <c r="AQ810" s="157" t="str">
        <f aca="false">IF(AQ811=1,1,IF(B810&lt;&gt;0,1,IF(C810&lt;&gt;0,1,IF(D810&lt;&gt;0,1,IF(E810&lt;&gt;0,1,"")))))</f>
        <v/>
      </c>
      <c r="AR810" s="157" t="str">
        <f aca="false">IF(AP810=0," ",IF(AP810&lt;&gt;AP809,AP810," "))</f>
        <v> </v>
      </c>
      <c r="AS810" s="732"/>
      <c r="AT810" s="730" t="n">
        <f aca="false">IF(AP810&lt;&gt;AR810,(IF('ORÇ.GLOBAL P CAIXA'!I811="",J810*(INFORMAÇÕES!$Q$99/INFORMAÇÕES!$Q$102),IF('ORÇ.GLOBAL P CAIXA'!I811="R",J810,0))),0)</f>
        <v>0</v>
      </c>
      <c r="AU810" s="75" t="n">
        <f aca="false">IF(AP810&lt;&gt;AR810,(IF('ORÇ.GLOBAL P CAIXA'!I811="",J810*(INFORMAÇÕES!$Q$100/INFORMAÇÕES!$Q$102),IF('ORÇ.GLOBAL P CAIXA'!I811="C",J810,0))),0)</f>
        <v>0</v>
      </c>
      <c r="AV810" s="75" t="n">
        <f aca="false">IF(AP810&lt;&gt;AR810,(IF('ORÇ.GLOBAL P CAIXA'!I811="",J810*INFORMAÇÕES!$U$115,IF('ORÇ.GLOBAL P CAIXA'!I811="CF",J810,0))),0)</f>
        <v>0</v>
      </c>
      <c r="AW810" s="75" t="n">
        <f aca="false">IF(AP810&lt;&gt;AR810,(IF('ORÇ.GLOBAL P CAIXA'!I811="",J810*INFORMAÇÕES!$U$116,IF('ORÇ.GLOBAL P CAIXA'!I811="O",J810,0))),0)</f>
        <v>0</v>
      </c>
      <c r="AX810" s="731" t="n">
        <f aca="false">IF(E810&lt;&gt;0,J810,0)</f>
        <v>0</v>
      </c>
      <c r="AY810" s="730" t="n">
        <f aca="false">IF(AP810&lt;&gt;AR810,(IF('ORÇ.GLOBAL P CAIXA'!I811="",L810*(INFORMAÇÕES!$Q$99/INFORMAÇÕES!$Q$102),IF('ORÇ.GLOBAL P CAIXA'!I811="R",L810,0))),0)</f>
        <v>0</v>
      </c>
      <c r="AZ810" s="75" t="n">
        <f aca="false">IF(AP810&lt;&gt;AR810,(IF('ORÇ.GLOBAL P CAIXA'!I811="",L810*(INFORMAÇÕES!$Q$100/INFORMAÇÕES!$Q$102),IF('ORÇ.GLOBAL P CAIXA'!I811="C",L810,0))),0)</f>
        <v>0</v>
      </c>
      <c r="BA810" s="75" t="n">
        <f aca="false">IF(AP810&lt;&gt;AR810,(IF('ORÇ.GLOBAL P CAIXA'!I811="",L810*INFORMAÇÕES!$U$115,IF('ORÇ.GLOBAL P CAIXA'!I811="CF",L810,0))),0)</f>
        <v>0</v>
      </c>
      <c r="BB810" s="75" t="n">
        <f aca="false">IF(AP810&lt;&gt;AR810,(IF('ORÇ.GLOBAL P CAIXA'!I811="",L810*INFORMAÇÕES!$U$116,IF('ORÇ.GLOBAL P CAIXA'!I811="O",L810,0))),0)</f>
        <v>0</v>
      </c>
      <c r="BC810" s="731" t="n">
        <f aca="false">IF(E810&lt;&gt;0,L810,0)</f>
        <v>0</v>
      </c>
    </row>
    <row r="811" s="174" customFormat="true" ht="14.25" hidden="false" customHeight="false" outlineLevel="0" collapsed="false">
      <c r="A811" s="159" t="n">
        <v>801</v>
      </c>
      <c r="B811" s="160" t="n">
        <f aca="false">'ORÇ.REPROG. P CAIXA'!B813</f>
        <v>0</v>
      </c>
      <c r="C811" s="723" t="n">
        <f aca="false">'ORÇ.REPROG. P CAIXA'!C813</f>
        <v>0</v>
      </c>
      <c r="D811" s="162" t="n">
        <f aca="false">'ORÇ.REPROG. P CAIXA'!D813</f>
        <v>0</v>
      </c>
      <c r="E811" s="163" t="n">
        <f aca="false">IF('BM GLOBAL'!$P$1&lt;&gt;0,'ORÇ.REPROG. P CAIXA'!E813,'ORÇ.REPROG. P CAIXA'!H813)</f>
        <v>0</v>
      </c>
      <c r="F811" s="163" t="n">
        <f aca="false">IF('BM GLOBAL'!$P$1&lt;&gt;0,IF('ORÇ.GLOBAL P CAIXA'!K812=0,'ORÇ.GLOBAL EMPRESA'!G812,'ORÇ.GLOBAL P CAIXA'!F812),'ORÇ.REPROG. P CAIXA'!I813)</f>
        <v>0</v>
      </c>
      <c r="G811" s="163" t="n">
        <f aca="false">IF(E811&lt;&gt;0,ROUND(E811*F811,2),IF(AO811=0,(SUMIF('ORÇ.REPROG. P CAIXA'!$AC$13:$AC$1012,B811,$AO$11:$AO$1010)),AO811))</f>
        <v>0</v>
      </c>
      <c r="H811" s="163" t="n">
        <f aca="false">IF(J811&lt;&gt;0,IF(E811&lt;&gt;0,J811/F811,0),0)</f>
        <v>0</v>
      </c>
      <c r="I811" s="163" t="n">
        <f aca="false">IF(L811&lt;&gt;0,IF(E811&lt;&gt;0,L811/F811,0),0)</f>
        <v>0</v>
      </c>
      <c r="J811" s="163" t="n">
        <f aca="false">IF(E811&lt;&gt;0,ROUND(INDEX($P$11:$AM$1010,$A811,$L$1),2),IF(AX811=0,(SUMIF($AP$11:$AP$1010,B811,$AX$11:$AX$1010)),AX811))</f>
        <v>0</v>
      </c>
      <c r="K811" s="163" t="n">
        <f aca="false">IF(G811=0,0,(J811/G811)*100)</f>
        <v>0</v>
      </c>
      <c r="L811" s="163" t="n">
        <f aca="false">IF(E811&lt;&gt;0,ROUND(IF($L$1=1,SUM(P811),"0")+IF($L$1=2,SUM($P811:Q811),"0")+IF($L$1=3,SUM($P811:R811),"0")+IF($L$1=4,SUM($P811:S811),"0")+IF($L$1=5,SUM($P811:T811),"0")+IF($L$1=6,SUM($P811:U811),"0")+IF($L$1=7,SUM($P811:V811),"0")+IF($L$1=8,SUM($P811:W811),"0")+IF($L$1=9,SUM($P811:X811),"0")+IF($L$1=10,SUM($P811:Y811),"0")+IF($L$1=11,SUM($P811:Z811),"0")+IF($L$1=12,SUM($P811:AA811),"0")+IF($L$1=13,SUM($P811:AB811),"0")+IF($L$1=14,SUM($P811:AC811),"0")+IF($L$1=15,SUM($P811:AD811),"0")+IF($L$1=16,SUM($P811:AE811),"0")+IF($L$1=17,SUM($P811:AF811),"0")+IF($L$1=18,SUM($P811:AG811),"0")+IF($L$1=19,SUM($P811:AH811),"0")+IF($L$1=20,SUM($P811:AI811),"0")+IF($L$1=21,SUM($P811:AJ811),"0")+IF($L$1=22,SUM($P811:AK811),"0")+IF($L$1=23,SUM($P811:AL811),"0")+IF($L$1=24,SUM($P811:AM811),"0"),2),IF(BC811=0,(SUMIF($AP$11:$AP$1010,B811,$BC$11:$BC$1010)),BC811))</f>
        <v>0</v>
      </c>
      <c r="M811" s="163" t="n">
        <f aca="false">IF(G811=0,0,(L811/G811)*100)</f>
        <v>0</v>
      </c>
      <c r="N811" s="168" t="str">
        <f aca="false">IF(B811&gt;0,"ok","ocultar")</f>
        <v>ocultar</v>
      </c>
      <c r="O811" s="650"/>
      <c r="P811" s="724"/>
      <c r="Q811" s="725"/>
      <c r="R811" s="725"/>
      <c r="S811" s="725"/>
      <c r="T811" s="725"/>
      <c r="U811" s="725"/>
      <c r="V811" s="725"/>
      <c r="W811" s="725"/>
      <c r="X811" s="725"/>
      <c r="Y811" s="725"/>
      <c r="Z811" s="725"/>
      <c r="AA811" s="726"/>
      <c r="AB811" s="726"/>
      <c r="AC811" s="726"/>
      <c r="AD811" s="726"/>
      <c r="AE811" s="726"/>
      <c r="AF811" s="726"/>
      <c r="AG811" s="726"/>
      <c r="AH811" s="726"/>
      <c r="AI811" s="726"/>
      <c r="AJ811" s="726"/>
      <c r="AK811" s="726"/>
      <c r="AL811" s="726"/>
      <c r="AM811" s="727"/>
      <c r="AO811" s="728" t="n">
        <f aca="false">IF(E811&lt;&gt;0,G811,0)</f>
        <v>0</v>
      </c>
      <c r="AP811" s="157" t="n">
        <f aca="false">IF(B811=0,AP810,IF(ISNONTEXT(B811)=TRUE(),INT(B811),INT(LEFT(B811,FIND(".",B811)-1))))</f>
        <v>3</v>
      </c>
      <c r="AQ811" s="157" t="str">
        <f aca="false">IF(AQ812=1,1,IF(B811&lt;&gt;0,1,IF(C811&lt;&gt;0,1,IF(D811&lt;&gt;0,1,IF(E811&lt;&gt;0,1,"")))))</f>
        <v/>
      </c>
      <c r="AR811" s="157" t="str">
        <f aca="false">IF(AP811=0," ",IF(AP811&lt;&gt;AP810,AP811," "))</f>
        <v> </v>
      </c>
      <c r="AS811" s="732"/>
      <c r="AT811" s="730" t="n">
        <f aca="false">IF(AP811&lt;&gt;AR811,(IF('ORÇ.GLOBAL P CAIXA'!I812="",J811*(INFORMAÇÕES!$Q$99/INFORMAÇÕES!$Q$102),IF('ORÇ.GLOBAL P CAIXA'!I812="R",J811,0))),0)</f>
        <v>0</v>
      </c>
      <c r="AU811" s="75" t="n">
        <f aca="false">IF(AP811&lt;&gt;AR811,(IF('ORÇ.GLOBAL P CAIXA'!I812="",J811*(INFORMAÇÕES!$Q$100/INFORMAÇÕES!$Q$102),IF('ORÇ.GLOBAL P CAIXA'!I812="C",J811,0))),0)</f>
        <v>0</v>
      </c>
      <c r="AV811" s="75" t="n">
        <f aca="false">IF(AP811&lt;&gt;AR811,(IF('ORÇ.GLOBAL P CAIXA'!I812="",J811*INFORMAÇÕES!$U$115,IF('ORÇ.GLOBAL P CAIXA'!I812="CF",J811,0))),0)</f>
        <v>0</v>
      </c>
      <c r="AW811" s="75" t="n">
        <f aca="false">IF(AP811&lt;&gt;AR811,(IF('ORÇ.GLOBAL P CAIXA'!I812="",J811*INFORMAÇÕES!$U$116,IF('ORÇ.GLOBAL P CAIXA'!I812="O",J811,0))),0)</f>
        <v>0</v>
      </c>
      <c r="AX811" s="731" t="n">
        <f aca="false">IF(E811&lt;&gt;0,J811,0)</f>
        <v>0</v>
      </c>
      <c r="AY811" s="730" t="n">
        <f aca="false">IF(AP811&lt;&gt;AR811,(IF('ORÇ.GLOBAL P CAIXA'!I812="",L811*(INFORMAÇÕES!$Q$99/INFORMAÇÕES!$Q$102),IF('ORÇ.GLOBAL P CAIXA'!I812="R",L811,0))),0)</f>
        <v>0</v>
      </c>
      <c r="AZ811" s="75" t="n">
        <f aca="false">IF(AP811&lt;&gt;AR811,(IF('ORÇ.GLOBAL P CAIXA'!I812="",L811*(INFORMAÇÕES!$Q$100/INFORMAÇÕES!$Q$102),IF('ORÇ.GLOBAL P CAIXA'!I812="C",L811,0))),0)</f>
        <v>0</v>
      </c>
      <c r="BA811" s="75" t="n">
        <f aca="false">IF(AP811&lt;&gt;AR811,(IF('ORÇ.GLOBAL P CAIXA'!I812="",L811*INFORMAÇÕES!$U$115,IF('ORÇ.GLOBAL P CAIXA'!I812="CF",L811,0))),0)</f>
        <v>0</v>
      </c>
      <c r="BB811" s="75" t="n">
        <f aca="false">IF(AP811&lt;&gt;AR811,(IF('ORÇ.GLOBAL P CAIXA'!I812="",L811*INFORMAÇÕES!$U$116,IF('ORÇ.GLOBAL P CAIXA'!I812="O",L811,0))),0)</f>
        <v>0</v>
      </c>
      <c r="BC811" s="731" t="n">
        <f aca="false">IF(E811&lt;&gt;0,L811,0)</f>
        <v>0</v>
      </c>
    </row>
    <row r="812" s="174" customFormat="true" ht="14.25" hidden="false" customHeight="false" outlineLevel="0" collapsed="false">
      <c r="A812" s="159" t="n">
        <v>802</v>
      </c>
      <c r="B812" s="160" t="n">
        <f aca="false">'ORÇ.REPROG. P CAIXA'!B814</f>
        <v>0</v>
      </c>
      <c r="C812" s="723" t="n">
        <f aca="false">'ORÇ.REPROG. P CAIXA'!C814</f>
        <v>0</v>
      </c>
      <c r="D812" s="162" t="n">
        <f aca="false">'ORÇ.REPROG. P CAIXA'!D814</f>
        <v>0</v>
      </c>
      <c r="E812" s="163" t="n">
        <f aca="false">IF('BM GLOBAL'!$P$1&lt;&gt;0,'ORÇ.REPROG. P CAIXA'!E814,'ORÇ.REPROG. P CAIXA'!H814)</f>
        <v>0</v>
      </c>
      <c r="F812" s="163" t="n">
        <f aca="false">IF('BM GLOBAL'!$P$1&lt;&gt;0,IF('ORÇ.GLOBAL P CAIXA'!K813=0,'ORÇ.GLOBAL EMPRESA'!G813,'ORÇ.GLOBAL P CAIXA'!F813),'ORÇ.REPROG. P CAIXA'!I814)</f>
        <v>0</v>
      </c>
      <c r="G812" s="163" t="n">
        <f aca="false">IF(E812&lt;&gt;0,ROUND(E812*F812,2),IF(AO812=0,(SUMIF('ORÇ.REPROG. P CAIXA'!$AC$13:$AC$1012,B812,$AO$11:$AO$1010)),AO812))</f>
        <v>0</v>
      </c>
      <c r="H812" s="163" t="n">
        <f aca="false">IF(J812&lt;&gt;0,IF(E812&lt;&gt;0,J812/F812,0),0)</f>
        <v>0</v>
      </c>
      <c r="I812" s="163" t="n">
        <f aca="false">IF(L812&lt;&gt;0,IF(E812&lt;&gt;0,L812/F812,0),0)</f>
        <v>0</v>
      </c>
      <c r="J812" s="163" t="n">
        <f aca="false">IF(E812&lt;&gt;0,ROUND(INDEX($P$11:$AM$1010,$A812,$L$1),2),IF(AX812=0,(SUMIF($AP$11:$AP$1010,B812,$AX$11:$AX$1010)),AX812))</f>
        <v>0</v>
      </c>
      <c r="K812" s="163" t="n">
        <f aca="false">IF(G812=0,0,(J812/G812)*100)</f>
        <v>0</v>
      </c>
      <c r="L812" s="163" t="n">
        <f aca="false">IF(E812&lt;&gt;0,ROUND(IF($L$1=1,SUM(P812),"0")+IF($L$1=2,SUM($P812:Q812),"0")+IF($L$1=3,SUM($P812:R812),"0")+IF($L$1=4,SUM($P812:S812),"0")+IF($L$1=5,SUM($P812:T812),"0")+IF($L$1=6,SUM($P812:U812),"0")+IF($L$1=7,SUM($P812:V812),"0")+IF($L$1=8,SUM($P812:W812),"0")+IF($L$1=9,SUM($P812:X812),"0")+IF($L$1=10,SUM($P812:Y812),"0")+IF($L$1=11,SUM($P812:Z812),"0")+IF($L$1=12,SUM($P812:AA812),"0")+IF($L$1=13,SUM($P812:AB812),"0")+IF($L$1=14,SUM($P812:AC812),"0")+IF($L$1=15,SUM($P812:AD812),"0")+IF($L$1=16,SUM($P812:AE812),"0")+IF($L$1=17,SUM($P812:AF812),"0")+IF($L$1=18,SUM($P812:AG812),"0")+IF($L$1=19,SUM($P812:AH812),"0")+IF($L$1=20,SUM($P812:AI812),"0")+IF($L$1=21,SUM($P812:AJ812),"0")+IF($L$1=22,SUM($P812:AK812),"0")+IF($L$1=23,SUM($P812:AL812),"0")+IF($L$1=24,SUM($P812:AM812),"0"),2),IF(BC812=0,(SUMIF($AP$11:$AP$1010,B812,$BC$11:$BC$1010)),BC812))</f>
        <v>0</v>
      </c>
      <c r="M812" s="163" t="n">
        <f aca="false">IF(G812=0,0,(L812/G812)*100)</f>
        <v>0</v>
      </c>
      <c r="N812" s="168" t="str">
        <f aca="false">IF(B812&gt;0,"ok","ocultar")</f>
        <v>ocultar</v>
      </c>
      <c r="O812" s="650"/>
      <c r="P812" s="724"/>
      <c r="Q812" s="725"/>
      <c r="R812" s="725"/>
      <c r="S812" s="725"/>
      <c r="T812" s="725"/>
      <c r="U812" s="725"/>
      <c r="V812" s="725"/>
      <c r="W812" s="725"/>
      <c r="X812" s="725"/>
      <c r="Y812" s="725"/>
      <c r="Z812" s="725"/>
      <c r="AA812" s="726"/>
      <c r="AB812" s="726"/>
      <c r="AC812" s="726"/>
      <c r="AD812" s="726"/>
      <c r="AE812" s="726"/>
      <c r="AF812" s="726"/>
      <c r="AG812" s="726"/>
      <c r="AH812" s="726"/>
      <c r="AI812" s="726"/>
      <c r="AJ812" s="726"/>
      <c r="AK812" s="726"/>
      <c r="AL812" s="726"/>
      <c r="AM812" s="727"/>
      <c r="AO812" s="728" t="n">
        <f aca="false">IF(E812&lt;&gt;0,G812,0)</f>
        <v>0</v>
      </c>
      <c r="AP812" s="157" t="n">
        <f aca="false">IF(B812=0,AP811,IF(ISNONTEXT(B812)=TRUE(),INT(B812),INT(LEFT(B812,FIND(".",B812)-1))))</f>
        <v>3</v>
      </c>
      <c r="AQ812" s="157" t="str">
        <f aca="false">IF(AQ813=1,1,IF(B812&lt;&gt;0,1,IF(C812&lt;&gt;0,1,IF(D812&lt;&gt;0,1,IF(E812&lt;&gt;0,1,"")))))</f>
        <v/>
      </c>
      <c r="AR812" s="157" t="str">
        <f aca="false">IF(AP812=0," ",IF(AP812&lt;&gt;AP811,AP812," "))</f>
        <v> </v>
      </c>
      <c r="AS812" s="732"/>
      <c r="AT812" s="730" t="n">
        <f aca="false">IF(AP812&lt;&gt;AR812,(IF('ORÇ.GLOBAL P CAIXA'!I813="",J812*(INFORMAÇÕES!$Q$99/INFORMAÇÕES!$Q$102),IF('ORÇ.GLOBAL P CAIXA'!I813="R",J812,0))),0)</f>
        <v>0</v>
      </c>
      <c r="AU812" s="75" t="n">
        <f aca="false">IF(AP812&lt;&gt;AR812,(IF('ORÇ.GLOBAL P CAIXA'!I813="",J812*(INFORMAÇÕES!$Q$100/INFORMAÇÕES!$Q$102),IF('ORÇ.GLOBAL P CAIXA'!I813="C",J812,0))),0)</f>
        <v>0</v>
      </c>
      <c r="AV812" s="75" t="n">
        <f aca="false">IF(AP812&lt;&gt;AR812,(IF('ORÇ.GLOBAL P CAIXA'!I813="",J812*INFORMAÇÕES!$U$115,IF('ORÇ.GLOBAL P CAIXA'!I813="CF",J812,0))),0)</f>
        <v>0</v>
      </c>
      <c r="AW812" s="75" t="n">
        <f aca="false">IF(AP812&lt;&gt;AR812,(IF('ORÇ.GLOBAL P CAIXA'!I813="",J812*INFORMAÇÕES!$U$116,IF('ORÇ.GLOBAL P CAIXA'!I813="O",J812,0))),0)</f>
        <v>0</v>
      </c>
      <c r="AX812" s="731" t="n">
        <f aca="false">IF(E812&lt;&gt;0,J812,0)</f>
        <v>0</v>
      </c>
      <c r="AY812" s="730" t="n">
        <f aca="false">IF(AP812&lt;&gt;AR812,(IF('ORÇ.GLOBAL P CAIXA'!I813="",L812*(INFORMAÇÕES!$Q$99/INFORMAÇÕES!$Q$102),IF('ORÇ.GLOBAL P CAIXA'!I813="R",L812,0))),0)</f>
        <v>0</v>
      </c>
      <c r="AZ812" s="75" t="n">
        <f aca="false">IF(AP812&lt;&gt;AR812,(IF('ORÇ.GLOBAL P CAIXA'!I813="",L812*(INFORMAÇÕES!$Q$100/INFORMAÇÕES!$Q$102),IF('ORÇ.GLOBAL P CAIXA'!I813="C",L812,0))),0)</f>
        <v>0</v>
      </c>
      <c r="BA812" s="75" t="n">
        <f aca="false">IF(AP812&lt;&gt;AR812,(IF('ORÇ.GLOBAL P CAIXA'!I813="",L812*INFORMAÇÕES!$U$115,IF('ORÇ.GLOBAL P CAIXA'!I813="CF",L812,0))),0)</f>
        <v>0</v>
      </c>
      <c r="BB812" s="75" t="n">
        <f aca="false">IF(AP812&lt;&gt;AR812,(IF('ORÇ.GLOBAL P CAIXA'!I813="",L812*INFORMAÇÕES!$U$116,IF('ORÇ.GLOBAL P CAIXA'!I813="O",L812,0))),0)</f>
        <v>0</v>
      </c>
      <c r="BC812" s="731" t="n">
        <f aca="false">IF(E812&lt;&gt;0,L812,0)</f>
        <v>0</v>
      </c>
    </row>
    <row r="813" s="174" customFormat="true" ht="14.25" hidden="false" customHeight="false" outlineLevel="0" collapsed="false">
      <c r="A813" s="159" t="n">
        <v>803</v>
      </c>
      <c r="B813" s="160" t="n">
        <f aca="false">'ORÇ.REPROG. P CAIXA'!B815</f>
        <v>0</v>
      </c>
      <c r="C813" s="723" t="n">
        <f aca="false">'ORÇ.REPROG. P CAIXA'!C815</f>
        <v>0</v>
      </c>
      <c r="D813" s="162" t="n">
        <f aca="false">'ORÇ.REPROG. P CAIXA'!D815</f>
        <v>0</v>
      </c>
      <c r="E813" s="163" t="n">
        <f aca="false">IF('BM GLOBAL'!$P$1&lt;&gt;0,'ORÇ.REPROG. P CAIXA'!E815,'ORÇ.REPROG. P CAIXA'!H815)</f>
        <v>0</v>
      </c>
      <c r="F813" s="163" t="n">
        <f aca="false">IF('BM GLOBAL'!$P$1&lt;&gt;0,IF('ORÇ.GLOBAL P CAIXA'!K814=0,'ORÇ.GLOBAL EMPRESA'!G814,'ORÇ.GLOBAL P CAIXA'!F814),'ORÇ.REPROG. P CAIXA'!I815)</f>
        <v>0</v>
      </c>
      <c r="G813" s="163" t="n">
        <f aca="false">IF(E813&lt;&gt;0,ROUND(E813*F813,2),IF(AO813=0,(SUMIF('ORÇ.REPROG. P CAIXA'!$AC$13:$AC$1012,B813,$AO$11:$AO$1010)),AO813))</f>
        <v>0</v>
      </c>
      <c r="H813" s="163" t="n">
        <f aca="false">IF(J813&lt;&gt;0,IF(E813&lt;&gt;0,J813/F813,0),0)</f>
        <v>0</v>
      </c>
      <c r="I813" s="163" t="n">
        <f aca="false">IF(L813&lt;&gt;0,IF(E813&lt;&gt;0,L813/F813,0),0)</f>
        <v>0</v>
      </c>
      <c r="J813" s="163" t="n">
        <f aca="false">IF(E813&lt;&gt;0,ROUND(INDEX($P$11:$AM$1010,$A813,$L$1),2),IF(AX813=0,(SUMIF($AP$11:$AP$1010,B813,$AX$11:$AX$1010)),AX813))</f>
        <v>0</v>
      </c>
      <c r="K813" s="163" t="n">
        <f aca="false">IF(G813=0,0,(J813/G813)*100)</f>
        <v>0</v>
      </c>
      <c r="L813" s="163" t="n">
        <f aca="false">IF(E813&lt;&gt;0,ROUND(IF($L$1=1,SUM(P813),"0")+IF($L$1=2,SUM($P813:Q813),"0")+IF($L$1=3,SUM($P813:R813),"0")+IF($L$1=4,SUM($P813:S813),"0")+IF($L$1=5,SUM($P813:T813),"0")+IF($L$1=6,SUM($P813:U813),"0")+IF($L$1=7,SUM($P813:V813),"0")+IF($L$1=8,SUM($P813:W813),"0")+IF($L$1=9,SUM($P813:X813),"0")+IF($L$1=10,SUM($P813:Y813),"0")+IF($L$1=11,SUM($P813:Z813),"0")+IF($L$1=12,SUM($P813:AA813),"0")+IF($L$1=13,SUM($P813:AB813),"0")+IF($L$1=14,SUM($P813:AC813),"0")+IF($L$1=15,SUM($P813:AD813),"0")+IF($L$1=16,SUM($P813:AE813),"0")+IF($L$1=17,SUM($P813:AF813),"0")+IF($L$1=18,SUM($P813:AG813),"0")+IF($L$1=19,SUM($P813:AH813),"0")+IF($L$1=20,SUM($P813:AI813),"0")+IF($L$1=21,SUM($P813:AJ813),"0")+IF($L$1=22,SUM($P813:AK813),"0")+IF($L$1=23,SUM($P813:AL813),"0")+IF($L$1=24,SUM($P813:AM813),"0"),2),IF(BC813=0,(SUMIF($AP$11:$AP$1010,B813,$BC$11:$BC$1010)),BC813))</f>
        <v>0</v>
      </c>
      <c r="M813" s="163" t="n">
        <f aca="false">IF(G813=0,0,(L813/G813)*100)</f>
        <v>0</v>
      </c>
      <c r="N813" s="168" t="str">
        <f aca="false">IF(B813&gt;0,"ok","ocultar")</f>
        <v>ocultar</v>
      </c>
      <c r="O813" s="650"/>
      <c r="P813" s="724"/>
      <c r="Q813" s="725"/>
      <c r="R813" s="725"/>
      <c r="S813" s="725"/>
      <c r="T813" s="725"/>
      <c r="U813" s="725"/>
      <c r="V813" s="725"/>
      <c r="W813" s="725"/>
      <c r="X813" s="725"/>
      <c r="Y813" s="725"/>
      <c r="Z813" s="725"/>
      <c r="AA813" s="726"/>
      <c r="AB813" s="726"/>
      <c r="AC813" s="726"/>
      <c r="AD813" s="726"/>
      <c r="AE813" s="726"/>
      <c r="AF813" s="726"/>
      <c r="AG813" s="726"/>
      <c r="AH813" s="726"/>
      <c r="AI813" s="726"/>
      <c r="AJ813" s="726"/>
      <c r="AK813" s="726"/>
      <c r="AL813" s="726"/>
      <c r="AM813" s="727"/>
      <c r="AO813" s="728" t="n">
        <f aca="false">IF(E813&lt;&gt;0,G813,0)</f>
        <v>0</v>
      </c>
      <c r="AP813" s="157" t="n">
        <f aca="false">IF(B813=0,AP812,IF(ISNONTEXT(B813)=TRUE(),INT(B813),INT(LEFT(B813,FIND(".",B813)-1))))</f>
        <v>3</v>
      </c>
      <c r="AQ813" s="157" t="str">
        <f aca="false">IF(AQ814=1,1,IF(B813&lt;&gt;0,1,IF(C813&lt;&gt;0,1,IF(D813&lt;&gt;0,1,IF(E813&lt;&gt;0,1,"")))))</f>
        <v/>
      </c>
      <c r="AR813" s="157" t="str">
        <f aca="false">IF(AP813=0," ",IF(AP813&lt;&gt;AP812,AP813," "))</f>
        <v> </v>
      </c>
      <c r="AS813" s="732"/>
      <c r="AT813" s="730" t="n">
        <f aca="false">IF(AP813&lt;&gt;AR813,(IF('ORÇ.GLOBAL P CAIXA'!I814="",J813*(INFORMAÇÕES!$Q$99/INFORMAÇÕES!$Q$102),IF('ORÇ.GLOBAL P CAIXA'!I814="R",J813,0))),0)</f>
        <v>0</v>
      </c>
      <c r="AU813" s="75" t="n">
        <f aca="false">IF(AP813&lt;&gt;AR813,(IF('ORÇ.GLOBAL P CAIXA'!I814="",J813*(INFORMAÇÕES!$Q$100/INFORMAÇÕES!$Q$102),IF('ORÇ.GLOBAL P CAIXA'!I814="C",J813,0))),0)</f>
        <v>0</v>
      </c>
      <c r="AV813" s="75" t="n">
        <f aca="false">IF(AP813&lt;&gt;AR813,(IF('ORÇ.GLOBAL P CAIXA'!I814="",J813*INFORMAÇÕES!$U$115,IF('ORÇ.GLOBAL P CAIXA'!I814="CF",J813,0))),0)</f>
        <v>0</v>
      </c>
      <c r="AW813" s="75" t="n">
        <f aca="false">IF(AP813&lt;&gt;AR813,(IF('ORÇ.GLOBAL P CAIXA'!I814="",J813*INFORMAÇÕES!$U$116,IF('ORÇ.GLOBAL P CAIXA'!I814="O",J813,0))),0)</f>
        <v>0</v>
      </c>
      <c r="AX813" s="731" t="n">
        <f aca="false">IF(E813&lt;&gt;0,J813,0)</f>
        <v>0</v>
      </c>
      <c r="AY813" s="730" t="n">
        <f aca="false">IF(AP813&lt;&gt;AR813,(IF('ORÇ.GLOBAL P CAIXA'!I814="",L813*(INFORMAÇÕES!$Q$99/INFORMAÇÕES!$Q$102),IF('ORÇ.GLOBAL P CAIXA'!I814="R",L813,0))),0)</f>
        <v>0</v>
      </c>
      <c r="AZ813" s="75" t="n">
        <f aca="false">IF(AP813&lt;&gt;AR813,(IF('ORÇ.GLOBAL P CAIXA'!I814="",L813*(INFORMAÇÕES!$Q$100/INFORMAÇÕES!$Q$102),IF('ORÇ.GLOBAL P CAIXA'!I814="C",L813,0))),0)</f>
        <v>0</v>
      </c>
      <c r="BA813" s="75" t="n">
        <f aca="false">IF(AP813&lt;&gt;AR813,(IF('ORÇ.GLOBAL P CAIXA'!I814="",L813*INFORMAÇÕES!$U$115,IF('ORÇ.GLOBAL P CAIXA'!I814="CF",L813,0))),0)</f>
        <v>0</v>
      </c>
      <c r="BB813" s="75" t="n">
        <f aca="false">IF(AP813&lt;&gt;AR813,(IF('ORÇ.GLOBAL P CAIXA'!I814="",L813*INFORMAÇÕES!$U$116,IF('ORÇ.GLOBAL P CAIXA'!I814="O",L813,0))),0)</f>
        <v>0</v>
      </c>
      <c r="BC813" s="731" t="n">
        <f aca="false">IF(E813&lt;&gt;0,L813,0)</f>
        <v>0</v>
      </c>
    </row>
    <row r="814" s="174" customFormat="true" ht="14.25" hidden="false" customHeight="false" outlineLevel="0" collapsed="false">
      <c r="A814" s="159" t="n">
        <v>804</v>
      </c>
      <c r="B814" s="160" t="n">
        <f aca="false">'ORÇ.REPROG. P CAIXA'!B816</f>
        <v>0</v>
      </c>
      <c r="C814" s="723" t="n">
        <f aca="false">'ORÇ.REPROG. P CAIXA'!C816</f>
        <v>0</v>
      </c>
      <c r="D814" s="162" t="n">
        <f aca="false">'ORÇ.REPROG. P CAIXA'!D816</f>
        <v>0</v>
      </c>
      <c r="E814" s="163" t="n">
        <f aca="false">IF('BM GLOBAL'!$P$1&lt;&gt;0,'ORÇ.REPROG. P CAIXA'!E816,'ORÇ.REPROG. P CAIXA'!H816)</f>
        <v>0</v>
      </c>
      <c r="F814" s="163" t="n">
        <f aca="false">IF('BM GLOBAL'!$P$1&lt;&gt;0,IF('ORÇ.GLOBAL P CAIXA'!K815=0,'ORÇ.GLOBAL EMPRESA'!G815,'ORÇ.GLOBAL P CAIXA'!F815),'ORÇ.REPROG. P CAIXA'!I816)</f>
        <v>0</v>
      </c>
      <c r="G814" s="163" t="n">
        <f aca="false">IF(E814&lt;&gt;0,ROUND(E814*F814,2),IF(AO814=0,(SUMIF('ORÇ.REPROG. P CAIXA'!$AC$13:$AC$1012,B814,$AO$11:$AO$1010)),AO814))</f>
        <v>0</v>
      </c>
      <c r="H814" s="163" t="n">
        <f aca="false">IF(J814&lt;&gt;0,IF(E814&lt;&gt;0,J814/F814,0),0)</f>
        <v>0</v>
      </c>
      <c r="I814" s="163" t="n">
        <f aca="false">IF(L814&lt;&gt;0,IF(E814&lt;&gt;0,L814/F814,0),0)</f>
        <v>0</v>
      </c>
      <c r="J814" s="163" t="n">
        <f aca="false">IF(E814&lt;&gt;0,ROUND(INDEX($P$11:$AM$1010,$A814,$L$1),2),IF(AX814=0,(SUMIF($AP$11:$AP$1010,B814,$AX$11:$AX$1010)),AX814))</f>
        <v>0</v>
      </c>
      <c r="K814" s="163" t="n">
        <f aca="false">IF(G814=0,0,(J814/G814)*100)</f>
        <v>0</v>
      </c>
      <c r="L814" s="163" t="n">
        <f aca="false">IF(E814&lt;&gt;0,ROUND(IF($L$1=1,SUM(P814),"0")+IF($L$1=2,SUM($P814:Q814),"0")+IF($L$1=3,SUM($P814:R814),"0")+IF($L$1=4,SUM($P814:S814),"0")+IF($L$1=5,SUM($P814:T814),"0")+IF($L$1=6,SUM($P814:U814),"0")+IF($L$1=7,SUM($P814:V814),"0")+IF($L$1=8,SUM($P814:W814),"0")+IF($L$1=9,SUM($P814:X814),"0")+IF($L$1=10,SUM($P814:Y814),"0")+IF($L$1=11,SUM($P814:Z814),"0")+IF($L$1=12,SUM($P814:AA814),"0")+IF($L$1=13,SUM($P814:AB814),"0")+IF($L$1=14,SUM($P814:AC814),"0")+IF($L$1=15,SUM($P814:AD814),"0")+IF($L$1=16,SUM($P814:AE814),"0")+IF($L$1=17,SUM($P814:AF814),"0")+IF($L$1=18,SUM($P814:AG814),"0")+IF($L$1=19,SUM($P814:AH814),"0")+IF($L$1=20,SUM($P814:AI814),"0")+IF($L$1=21,SUM($P814:AJ814),"0")+IF($L$1=22,SUM($P814:AK814),"0")+IF($L$1=23,SUM($P814:AL814),"0")+IF($L$1=24,SUM($P814:AM814),"0"),2),IF(BC814=0,(SUMIF($AP$11:$AP$1010,B814,$BC$11:$BC$1010)),BC814))</f>
        <v>0</v>
      </c>
      <c r="M814" s="163" t="n">
        <f aca="false">IF(G814=0,0,(L814/G814)*100)</f>
        <v>0</v>
      </c>
      <c r="N814" s="168" t="str">
        <f aca="false">IF(B814&gt;0,"ok","ocultar")</f>
        <v>ocultar</v>
      </c>
      <c r="O814" s="650"/>
      <c r="P814" s="724"/>
      <c r="Q814" s="725"/>
      <c r="R814" s="725"/>
      <c r="S814" s="725"/>
      <c r="T814" s="725"/>
      <c r="U814" s="725"/>
      <c r="V814" s="725"/>
      <c r="W814" s="725"/>
      <c r="X814" s="725"/>
      <c r="Y814" s="725"/>
      <c r="Z814" s="725"/>
      <c r="AA814" s="726"/>
      <c r="AB814" s="726"/>
      <c r="AC814" s="726"/>
      <c r="AD814" s="726"/>
      <c r="AE814" s="726"/>
      <c r="AF814" s="726"/>
      <c r="AG814" s="726"/>
      <c r="AH814" s="726"/>
      <c r="AI814" s="726"/>
      <c r="AJ814" s="726"/>
      <c r="AK814" s="726"/>
      <c r="AL814" s="726"/>
      <c r="AM814" s="727"/>
      <c r="AO814" s="728" t="n">
        <f aca="false">IF(E814&lt;&gt;0,G814,0)</f>
        <v>0</v>
      </c>
      <c r="AP814" s="157" t="n">
        <f aca="false">IF(B814=0,AP813,IF(ISNONTEXT(B814)=TRUE(),INT(B814),INT(LEFT(B814,FIND(".",B814)-1))))</f>
        <v>3</v>
      </c>
      <c r="AQ814" s="157" t="str">
        <f aca="false">IF(AQ815=1,1,IF(B814&lt;&gt;0,1,IF(C814&lt;&gt;0,1,IF(D814&lt;&gt;0,1,IF(E814&lt;&gt;0,1,"")))))</f>
        <v/>
      </c>
      <c r="AR814" s="157" t="str">
        <f aca="false">IF(AP814=0," ",IF(AP814&lt;&gt;AP813,AP814," "))</f>
        <v> </v>
      </c>
      <c r="AS814" s="732"/>
      <c r="AT814" s="730" t="n">
        <f aca="false">IF(AP814&lt;&gt;AR814,(IF('ORÇ.GLOBAL P CAIXA'!I815="",J814*(INFORMAÇÕES!$Q$99/INFORMAÇÕES!$Q$102),IF('ORÇ.GLOBAL P CAIXA'!I815="R",J814,0))),0)</f>
        <v>0</v>
      </c>
      <c r="AU814" s="75" t="n">
        <f aca="false">IF(AP814&lt;&gt;AR814,(IF('ORÇ.GLOBAL P CAIXA'!I815="",J814*(INFORMAÇÕES!$Q$100/INFORMAÇÕES!$Q$102),IF('ORÇ.GLOBAL P CAIXA'!I815="C",J814,0))),0)</f>
        <v>0</v>
      </c>
      <c r="AV814" s="75" t="n">
        <f aca="false">IF(AP814&lt;&gt;AR814,(IF('ORÇ.GLOBAL P CAIXA'!I815="",J814*INFORMAÇÕES!$U$115,IF('ORÇ.GLOBAL P CAIXA'!I815="CF",J814,0))),0)</f>
        <v>0</v>
      </c>
      <c r="AW814" s="75" t="n">
        <f aca="false">IF(AP814&lt;&gt;AR814,(IF('ORÇ.GLOBAL P CAIXA'!I815="",J814*INFORMAÇÕES!$U$116,IF('ORÇ.GLOBAL P CAIXA'!I815="O",J814,0))),0)</f>
        <v>0</v>
      </c>
      <c r="AX814" s="731" t="n">
        <f aca="false">IF(E814&lt;&gt;0,J814,0)</f>
        <v>0</v>
      </c>
      <c r="AY814" s="730" t="n">
        <f aca="false">IF(AP814&lt;&gt;AR814,(IF('ORÇ.GLOBAL P CAIXA'!I815="",L814*(INFORMAÇÕES!$Q$99/INFORMAÇÕES!$Q$102),IF('ORÇ.GLOBAL P CAIXA'!I815="R",L814,0))),0)</f>
        <v>0</v>
      </c>
      <c r="AZ814" s="75" t="n">
        <f aca="false">IF(AP814&lt;&gt;AR814,(IF('ORÇ.GLOBAL P CAIXA'!I815="",L814*(INFORMAÇÕES!$Q$100/INFORMAÇÕES!$Q$102),IF('ORÇ.GLOBAL P CAIXA'!I815="C",L814,0))),0)</f>
        <v>0</v>
      </c>
      <c r="BA814" s="75" t="n">
        <f aca="false">IF(AP814&lt;&gt;AR814,(IF('ORÇ.GLOBAL P CAIXA'!I815="",L814*INFORMAÇÕES!$U$115,IF('ORÇ.GLOBAL P CAIXA'!I815="CF",L814,0))),0)</f>
        <v>0</v>
      </c>
      <c r="BB814" s="75" t="n">
        <f aca="false">IF(AP814&lt;&gt;AR814,(IF('ORÇ.GLOBAL P CAIXA'!I815="",L814*INFORMAÇÕES!$U$116,IF('ORÇ.GLOBAL P CAIXA'!I815="O",L814,0))),0)</f>
        <v>0</v>
      </c>
      <c r="BC814" s="731" t="n">
        <f aca="false">IF(E814&lt;&gt;0,L814,0)</f>
        <v>0</v>
      </c>
    </row>
    <row r="815" s="174" customFormat="true" ht="14.25" hidden="false" customHeight="false" outlineLevel="0" collapsed="false">
      <c r="A815" s="159" t="n">
        <v>805</v>
      </c>
      <c r="B815" s="160" t="n">
        <f aca="false">'ORÇ.REPROG. P CAIXA'!B817</f>
        <v>0</v>
      </c>
      <c r="C815" s="723" t="n">
        <f aca="false">'ORÇ.REPROG. P CAIXA'!C817</f>
        <v>0</v>
      </c>
      <c r="D815" s="162" t="n">
        <f aca="false">'ORÇ.REPROG. P CAIXA'!D817</f>
        <v>0</v>
      </c>
      <c r="E815" s="163" t="n">
        <f aca="false">IF('BM GLOBAL'!$P$1&lt;&gt;0,'ORÇ.REPROG. P CAIXA'!E817,'ORÇ.REPROG. P CAIXA'!H817)</f>
        <v>0</v>
      </c>
      <c r="F815" s="163" t="n">
        <f aca="false">IF('BM GLOBAL'!$P$1&lt;&gt;0,IF('ORÇ.GLOBAL P CAIXA'!K816=0,'ORÇ.GLOBAL EMPRESA'!G816,'ORÇ.GLOBAL P CAIXA'!F816),'ORÇ.REPROG. P CAIXA'!I817)</f>
        <v>0</v>
      </c>
      <c r="G815" s="163" t="n">
        <f aca="false">IF(E815&lt;&gt;0,ROUND(E815*F815,2),IF(AO815=0,(SUMIF('ORÇ.REPROG. P CAIXA'!$AC$13:$AC$1012,B815,$AO$11:$AO$1010)),AO815))</f>
        <v>0</v>
      </c>
      <c r="H815" s="163" t="n">
        <f aca="false">IF(J815&lt;&gt;0,IF(E815&lt;&gt;0,J815/F815,0),0)</f>
        <v>0</v>
      </c>
      <c r="I815" s="163" t="n">
        <f aca="false">IF(L815&lt;&gt;0,IF(E815&lt;&gt;0,L815/F815,0),0)</f>
        <v>0</v>
      </c>
      <c r="J815" s="163" t="n">
        <f aca="false">IF(E815&lt;&gt;0,ROUND(INDEX($P$11:$AM$1010,$A815,$L$1),2),IF(AX815=0,(SUMIF($AP$11:$AP$1010,B815,$AX$11:$AX$1010)),AX815))</f>
        <v>0</v>
      </c>
      <c r="K815" s="163" t="n">
        <f aca="false">IF(G815=0,0,(J815/G815)*100)</f>
        <v>0</v>
      </c>
      <c r="L815" s="163" t="n">
        <f aca="false">IF(E815&lt;&gt;0,ROUND(IF($L$1=1,SUM(P815),"0")+IF($L$1=2,SUM($P815:Q815),"0")+IF($L$1=3,SUM($P815:R815),"0")+IF($L$1=4,SUM($P815:S815),"0")+IF($L$1=5,SUM($P815:T815),"0")+IF($L$1=6,SUM($P815:U815),"0")+IF($L$1=7,SUM($P815:V815),"0")+IF($L$1=8,SUM($P815:W815),"0")+IF($L$1=9,SUM($P815:X815),"0")+IF($L$1=10,SUM($P815:Y815),"0")+IF($L$1=11,SUM($P815:Z815),"0")+IF($L$1=12,SUM($P815:AA815),"0")+IF($L$1=13,SUM($P815:AB815),"0")+IF($L$1=14,SUM($P815:AC815),"0")+IF($L$1=15,SUM($P815:AD815),"0")+IF($L$1=16,SUM($P815:AE815),"0")+IF($L$1=17,SUM($P815:AF815),"0")+IF($L$1=18,SUM($P815:AG815),"0")+IF($L$1=19,SUM($P815:AH815),"0")+IF($L$1=20,SUM($P815:AI815),"0")+IF($L$1=21,SUM($P815:AJ815),"0")+IF($L$1=22,SUM($P815:AK815),"0")+IF($L$1=23,SUM($P815:AL815),"0")+IF($L$1=24,SUM($P815:AM815),"0"),2),IF(BC815=0,(SUMIF($AP$11:$AP$1010,B815,$BC$11:$BC$1010)),BC815))</f>
        <v>0</v>
      </c>
      <c r="M815" s="163" t="n">
        <f aca="false">IF(G815=0,0,(L815/G815)*100)</f>
        <v>0</v>
      </c>
      <c r="N815" s="168" t="str">
        <f aca="false">IF(B815&gt;0,"ok","ocultar")</f>
        <v>ocultar</v>
      </c>
      <c r="O815" s="650"/>
      <c r="P815" s="724"/>
      <c r="Q815" s="725"/>
      <c r="R815" s="725"/>
      <c r="S815" s="725"/>
      <c r="T815" s="725"/>
      <c r="U815" s="725"/>
      <c r="V815" s="725"/>
      <c r="W815" s="725"/>
      <c r="X815" s="725"/>
      <c r="Y815" s="725"/>
      <c r="Z815" s="725"/>
      <c r="AA815" s="726"/>
      <c r="AB815" s="726"/>
      <c r="AC815" s="726"/>
      <c r="AD815" s="726"/>
      <c r="AE815" s="726"/>
      <c r="AF815" s="726"/>
      <c r="AG815" s="726"/>
      <c r="AH815" s="726"/>
      <c r="AI815" s="726"/>
      <c r="AJ815" s="726"/>
      <c r="AK815" s="726"/>
      <c r="AL815" s="726"/>
      <c r="AM815" s="727"/>
      <c r="AO815" s="728" t="n">
        <f aca="false">IF(E815&lt;&gt;0,G815,0)</f>
        <v>0</v>
      </c>
      <c r="AP815" s="157" t="n">
        <f aca="false">IF(B815=0,AP814,IF(ISNONTEXT(B815)=TRUE(),INT(B815),INT(LEFT(B815,FIND(".",B815)-1))))</f>
        <v>3</v>
      </c>
      <c r="AQ815" s="157" t="str">
        <f aca="false">IF(AQ816=1,1,IF(B815&lt;&gt;0,1,IF(C815&lt;&gt;0,1,IF(D815&lt;&gt;0,1,IF(E815&lt;&gt;0,1,"")))))</f>
        <v/>
      </c>
      <c r="AR815" s="157" t="str">
        <f aca="false">IF(AP815=0," ",IF(AP815&lt;&gt;AP814,AP815," "))</f>
        <v> </v>
      </c>
      <c r="AS815" s="732"/>
      <c r="AT815" s="730" t="n">
        <f aca="false">IF(AP815&lt;&gt;AR815,(IF('ORÇ.GLOBAL P CAIXA'!I816="",J815*(INFORMAÇÕES!$Q$99/INFORMAÇÕES!$Q$102),IF('ORÇ.GLOBAL P CAIXA'!I816="R",J815,0))),0)</f>
        <v>0</v>
      </c>
      <c r="AU815" s="75" t="n">
        <f aca="false">IF(AP815&lt;&gt;AR815,(IF('ORÇ.GLOBAL P CAIXA'!I816="",J815*(INFORMAÇÕES!$Q$100/INFORMAÇÕES!$Q$102),IF('ORÇ.GLOBAL P CAIXA'!I816="C",J815,0))),0)</f>
        <v>0</v>
      </c>
      <c r="AV815" s="75" t="n">
        <f aca="false">IF(AP815&lt;&gt;AR815,(IF('ORÇ.GLOBAL P CAIXA'!I816="",J815*INFORMAÇÕES!$U$115,IF('ORÇ.GLOBAL P CAIXA'!I816="CF",J815,0))),0)</f>
        <v>0</v>
      </c>
      <c r="AW815" s="75" t="n">
        <f aca="false">IF(AP815&lt;&gt;AR815,(IF('ORÇ.GLOBAL P CAIXA'!I816="",J815*INFORMAÇÕES!$U$116,IF('ORÇ.GLOBAL P CAIXA'!I816="O",J815,0))),0)</f>
        <v>0</v>
      </c>
      <c r="AX815" s="731" t="n">
        <f aca="false">IF(E815&lt;&gt;0,J815,0)</f>
        <v>0</v>
      </c>
      <c r="AY815" s="730" t="n">
        <f aca="false">IF(AP815&lt;&gt;AR815,(IF('ORÇ.GLOBAL P CAIXA'!I816="",L815*(INFORMAÇÕES!$Q$99/INFORMAÇÕES!$Q$102),IF('ORÇ.GLOBAL P CAIXA'!I816="R",L815,0))),0)</f>
        <v>0</v>
      </c>
      <c r="AZ815" s="75" t="n">
        <f aca="false">IF(AP815&lt;&gt;AR815,(IF('ORÇ.GLOBAL P CAIXA'!I816="",L815*(INFORMAÇÕES!$Q$100/INFORMAÇÕES!$Q$102),IF('ORÇ.GLOBAL P CAIXA'!I816="C",L815,0))),0)</f>
        <v>0</v>
      </c>
      <c r="BA815" s="75" t="n">
        <f aca="false">IF(AP815&lt;&gt;AR815,(IF('ORÇ.GLOBAL P CAIXA'!I816="",L815*INFORMAÇÕES!$U$115,IF('ORÇ.GLOBAL P CAIXA'!I816="CF",L815,0))),0)</f>
        <v>0</v>
      </c>
      <c r="BB815" s="75" t="n">
        <f aca="false">IF(AP815&lt;&gt;AR815,(IF('ORÇ.GLOBAL P CAIXA'!I816="",L815*INFORMAÇÕES!$U$116,IF('ORÇ.GLOBAL P CAIXA'!I816="O",L815,0))),0)</f>
        <v>0</v>
      </c>
      <c r="BC815" s="731" t="n">
        <f aca="false">IF(E815&lt;&gt;0,L815,0)</f>
        <v>0</v>
      </c>
    </row>
    <row r="816" s="174" customFormat="true" ht="14.25" hidden="false" customHeight="false" outlineLevel="0" collapsed="false">
      <c r="A816" s="159" t="n">
        <v>806</v>
      </c>
      <c r="B816" s="160" t="n">
        <f aca="false">'ORÇ.REPROG. P CAIXA'!B818</f>
        <v>0</v>
      </c>
      <c r="C816" s="723" t="n">
        <f aca="false">'ORÇ.REPROG. P CAIXA'!C818</f>
        <v>0</v>
      </c>
      <c r="D816" s="162" t="n">
        <f aca="false">'ORÇ.REPROG. P CAIXA'!D818</f>
        <v>0</v>
      </c>
      <c r="E816" s="163" t="n">
        <f aca="false">IF('BM GLOBAL'!$P$1&lt;&gt;0,'ORÇ.REPROG. P CAIXA'!E818,'ORÇ.REPROG. P CAIXA'!H818)</f>
        <v>0</v>
      </c>
      <c r="F816" s="163" t="n">
        <f aca="false">IF('BM GLOBAL'!$P$1&lt;&gt;0,IF('ORÇ.GLOBAL P CAIXA'!K817=0,'ORÇ.GLOBAL EMPRESA'!G817,'ORÇ.GLOBAL P CAIXA'!F817),'ORÇ.REPROG. P CAIXA'!I818)</f>
        <v>0</v>
      </c>
      <c r="G816" s="163" t="n">
        <f aca="false">IF(E816&lt;&gt;0,ROUND(E816*F816,2),IF(AO816=0,(SUMIF('ORÇ.REPROG. P CAIXA'!$AC$13:$AC$1012,B816,$AO$11:$AO$1010)),AO816))</f>
        <v>0</v>
      </c>
      <c r="H816" s="163" t="n">
        <f aca="false">IF(J816&lt;&gt;0,IF(E816&lt;&gt;0,J816/F816,0),0)</f>
        <v>0</v>
      </c>
      <c r="I816" s="163" t="n">
        <f aca="false">IF(L816&lt;&gt;0,IF(E816&lt;&gt;0,L816/F816,0),0)</f>
        <v>0</v>
      </c>
      <c r="J816" s="163" t="n">
        <f aca="false">IF(E816&lt;&gt;0,ROUND(INDEX($P$11:$AM$1010,$A816,$L$1),2),IF(AX816=0,(SUMIF($AP$11:$AP$1010,B816,$AX$11:$AX$1010)),AX816))</f>
        <v>0</v>
      </c>
      <c r="K816" s="163" t="n">
        <f aca="false">IF(G816=0,0,(J816/G816)*100)</f>
        <v>0</v>
      </c>
      <c r="L816" s="163" t="n">
        <f aca="false">IF(E816&lt;&gt;0,ROUND(IF($L$1=1,SUM(P816),"0")+IF($L$1=2,SUM($P816:Q816),"0")+IF($L$1=3,SUM($P816:R816),"0")+IF($L$1=4,SUM($P816:S816),"0")+IF($L$1=5,SUM($P816:T816),"0")+IF($L$1=6,SUM($P816:U816),"0")+IF($L$1=7,SUM($P816:V816),"0")+IF($L$1=8,SUM($P816:W816),"0")+IF($L$1=9,SUM($P816:X816),"0")+IF($L$1=10,SUM($P816:Y816),"0")+IF($L$1=11,SUM($P816:Z816),"0")+IF($L$1=12,SUM($P816:AA816),"0")+IF($L$1=13,SUM($P816:AB816),"0")+IF($L$1=14,SUM($P816:AC816),"0")+IF($L$1=15,SUM($P816:AD816),"0")+IF($L$1=16,SUM($P816:AE816),"0")+IF($L$1=17,SUM($P816:AF816),"0")+IF($L$1=18,SUM($P816:AG816),"0")+IF($L$1=19,SUM($P816:AH816),"0")+IF($L$1=20,SUM($P816:AI816),"0")+IF($L$1=21,SUM($P816:AJ816),"0")+IF($L$1=22,SUM($P816:AK816),"0")+IF($L$1=23,SUM($P816:AL816),"0")+IF($L$1=24,SUM($P816:AM816),"0"),2),IF(BC816=0,(SUMIF($AP$11:$AP$1010,B816,$BC$11:$BC$1010)),BC816))</f>
        <v>0</v>
      </c>
      <c r="M816" s="163" t="n">
        <f aca="false">IF(G816=0,0,(L816/G816)*100)</f>
        <v>0</v>
      </c>
      <c r="N816" s="168" t="str">
        <f aca="false">IF(B816&gt;0,"ok","ocultar")</f>
        <v>ocultar</v>
      </c>
      <c r="O816" s="650"/>
      <c r="P816" s="724"/>
      <c r="Q816" s="725"/>
      <c r="R816" s="725"/>
      <c r="S816" s="725"/>
      <c r="T816" s="725"/>
      <c r="U816" s="725"/>
      <c r="V816" s="725"/>
      <c r="W816" s="725"/>
      <c r="X816" s="725"/>
      <c r="Y816" s="725"/>
      <c r="Z816" s="725"/>
      <c r="AA816" s="726"/>
      <c r="AB816" s="726"/>
      <c r="AC816" s="726"/>
      <c r="AD816" s="726"/>
      <c r="AE816" s="726"/>
      <c r="AF816" s="726"/>
      <c r="AG816" s="726"/>
      <c r="AH816" s="726"/>
      <c r="AI816" s="726"/>
      <c r="AJ816" s="726"/>
      <c r="AK816" s="726"/>
      <c r="AL816" s="726"/>
      <c r="AM816" s="727"/>
      <c r="AO816" s="728" t="n">
        <f aca="false">IF(E816&lt;&gt;0,G816,0)</f>
        <v>0</v>
      </c>
      <c r="AP816" s="157" t="n">
        <f aca="false">IF(B816=0,AP815,IF(ISNONTEXT(B816)=TRUE(),INT(B816),INT(LEFT(B816,FIND(".",B816)-1))))</f>
        <v>3</v>
      </c>
      <c r="AQ816" s="157" t="str">
        <f aca="false">IF(AQ817=1,1,IF(B816&lt;&gt;0,1,IF(C816&lt;&gt;0,1,IF(D816&lt;&gt;0,1,IF(E816&lt;&gt;0,1,"")))))</f>
        <v/>
      </c>
      <c r="AR816" s="157" t="str">
        <f aca="false">IF(AP816=0," ",IF(AP816&lt;&gt;AP815,AP816," "))</f>
        <v> </v>
      </c>
      <c r="AS816" s="732"/>
      <c r="AT816" s="730" t="n">
        <f aca="false">IF(AP816&lt;&gt;AR816,(IF('ORÇ.GLOBAL P CAIXA'!I817="",J816*(INFORMAÇÕES!$Q$99/INFORMAÇÕES!$Q$102),IF('ORÇ.GLOBAL P CAIXA'!I817="R",J816,0))),0)</f>
        <v>0</v>
      </c>
      <c r="AU816" s="75" t="n">
        <f aca="false">IF(AP816&lt;&gt;AR816,(IF('ORÇ.GLOBAL P CAIXA'!I817="",J816*(INFORMAÇÕES!$Q$100/INFORMAÇÕES!$Q$102),IF('ORÇ.GLOBAL P CAIXA'!I817="C",J816,0))),0)</f>
        <v>0</v>
      </c>
      <c r="AV816" s="75" t="n">
        <f aca="false">IF(AP816&lt;&gt;AR816,(IF('ORÇ.GLOBAL P CAIXA'!I817="",J816*INFORMAÇÕES!$U$115,IF('ORÇ.GLOBAL P CAIXA'!I817="CF",J816,0))),0)</f>
        <v>0</v>
      </c>
      <c r="AW816" s="75" t="n">
        <f aca="false">IF(AP816&lt;&gt;AR816,(IF('ORÇ.GLOBAL P CAIXA'!I817="",J816*INFORMAÇÕES!$U$116,IF('ORÇ.GLOBAL P CAIXA'!I817="O",J816,0))),0)</f>
        <v>0</v>
      </c>
      <c r="AX816" s="731" t="n">
        <f aca="false">IF(E816&lt;&gt;0,J816,0)</f>
        <v>0</v>
      </c>
      <c r="AY816" s="730" t="n">
        <f aca="false">IF(AP816&lt;&gt;AR816,(IF('ORÇ.GLOBAL P CAIXA'!I817="",L816*(INFORMAÇÕES!$Q$99/INFORMAÇÕES!$Q$102),IF('ORÇ.GLOBAL P CAIXA'!I817="R",L816,0))),0)</f>
        <v>0</v>
      </c>
      <c r="AZ816" s="75" t="n">
        <f aca="false">IF(AP816&lt;&gt;AR816,(IF('ORÇ.GLOBAL P CAIXA'!I817="",L816*(INFORMAÇÕES!$Q$100/INFORMAÇÕES!$Q$102),IF('ORÇ.GLOBAL P CAIXA'!I817="C",L816,0))),0)</f>
        <v>0</v>
      </c>
      <c r="BA816" s="75" t="n">
        <f aca="false">IF(AP816&lt;&gt;AR816,(IF('ORÇ.GLOBAL P CAIXA'!I817="",L816*INFORMAÇÕES!$U$115,IF('ORÇ.GLOBAL P CAIXA'!I817="CF",L816,0))),0)</f>
        <v>0</v>
      </c>
      <c r="BB816" s="75" t="n">
        <f aca="false">IF(AP816&lt;&gt;AR816,(IF('ORÇ.GLOBAL P CAIXA'!I817="",L816*INFORMAÇÕES!$U$116,IF('ORÇ.GLOBAL P CAIXA'!I817="O",L816,0))),0)</f>
        <v>0</v>
      </c>
      <c r="BC816" s="731" t="n">
        <f aca="false">IF(E816&lt;&gt;0,L816,0)</f>
        <v>0</v>
      </c>
    </row>
    <row r="817" s="174" customFormat="true" ht="14.25" hidden="false" customHeight="false" outlineLevel="0" collapsed="false">
      <c r="A817" s="159" t="n">
        <v>807</v>
      </c>
      <c r="B817" s="160" t="n">
        <f aca="false">'ORÇ.REPROG. P CAIXA'!B819</f>
        <v>0</v>
      </c>
      <c r="C817" s="723" t="n">
        <f aca="false">'ORÇ.REPROG. P CAIXA'!C819</f>
        <v>0</v>
      </c>
      <c r="D817" s="162" t="n">
        <f aca="false">'ORÇ.REPROG. P CAIXA'!D819</f>
        <v>0</v>
      </c>
      <c r="E817" s="163" t="n">
        <f aca="false">IF('BM GLOBAL'!$P$1&lt;&gt;0,'ORÇ.REPROG. P CAIXA'!E819,'ORÇ.REPROG. P CAIXA'!H819)</f>
        <v>0</v>
      </c>
      <c r="F817" s="163" t="n">
        <f aca="false">IF('BM GLOBAL'!$P$1&lt;&gt;0,IF('ORÇ.GLOBAL P CAIXA'!K818=0,'ORÇ.GLOBAL EMPRESA'!G818,'ORÇ.GLOBAL P CAIXA'!F818),'ORÇ.REPROG. P CAIXA'!I819)</f>
        <v>0</v>
      </c>
      <c r="G817" s="163" t="n">
        <f aca="false">IF(E817&lt;&gt;0,ROUND(E817*F817,2),IF(AO817=0,(SUMIF('ORÇ.REPROG. P CAIXA'!$AC$13:$AC$1012,B817,$AO$11:$AO$1010)),AO817))</f>
        <v>0</v>
      </c>
      <c r="H817" s="163" t="n">
        <f aca="false">IF(J817&lt;&gt;0,IF(E817&lt;&gt;0,J817/F817,0),0)</f>
        <v>0</v>
      </c>
      <c r="I817" s="163" t="n">
        <f aca="false">IF(L817&lt;&gt;0,IF(E817&lt;&gt;0,L817/F817,0),0)</f>
        <v>0</v>
      </c>
      <c r="J817" s="163" t="n">
        <f aca="false">IF(E817&lt;&gt;0,ROUND(INDEX($P$11:$AM$1010,$A817,$L$1),2),IF(AX817=0,(SUMIF($AP$11:$AP$1010,B817,$AX$11:$AX$1010)),AX817))</f>
        <v>0</v>
      </c>
      <c r="K817" s="163" t="n">
        <f aca="false">IF(G817=0,0,(J817/G817)*100)</f>
        <v>0</v>
      </c>
      <c r="L817" s="163" t="n">
        <f aca="false">IF(E817&lt;&gt;0,ROUND(IF($L$1=1,SUM(P817),"0")+IF($L$1=2,SUM($P817:Q817),"0")+IF($L$1=3,SUM($P817:R817),"0")+IF($L$1=4,SUM($P817:S817),"0")+IF($L$1=5,SUM($P817:T817),"0")+IF($L$1=6,SUM($P817:U817),"0")+IF($L$1=7,SUM($P817:V817),"0")+IF($L$1=8,SUM($P817:W817),"0")+IF($L$1=9,SUM($P817:X817),"0")+IF($L$1=10,SUM($P817:Y817),"0")+IF($L$1=11,SUM($P817:Z817),"0")+IF($L$1=12,SUM($P817:AA817),"0")+IF($L$1=13,SUM($P817:AB817),"0")+IF($L$1=14,SUM($P817:AC817),"0")+IF($L$1=15,SUM($P817:AD817),"0")+IF($L$1=16,SUM($P817:AE817),"0")+IF($L$1=17,SUM($P817:AF817),"0")+IF($L$1=18,SUM($P817:AG817),"0")+IF($L$1=19,SUM($P817:AH817),"0")+IF($L$1=20,SUM($P817:AI817),"0")+IF($L$1=21,SUM($P817:AJ817),"0")+IF($L$1=22,SUM($P817:AK817),"0")+IF($L$1=23,SUM($P817:AL817),"0")+IF($L$1=24,SUM($P817:AM817),"0"),2),IF(BC817=0,(SUMIF($AP$11:$AP$1010,B817,$BC$11:$BC$1010)),BC817))</f>
        <v>0</v>
      </c>
      <c r="M817" s="163" t="n">
        <f aca="false">IF(G817=0,0,(L817/G817)*100)</f>
        <v>0</v>
      </c>
      <c r="N817" s="168" t="str">
        <f aca="false">IF(B817&gt;0,"ok","ocultar")</f>
        <v>ocultar</v>
      </c>
      <c r="O817" s="650"/>
      <c r="P817" s="724"/>
      <c r="Q817" s="725"/>
      <c r="R817" s="725"/>
      <c r="S817" s="725"/>
      <c r="T817" s="725"/>
      <c r="U817" s="725"/>
      <c r="V817" s="725"/>
      <c r="W817" s="725"/>
      <c r="X817" s="725"/>
      <c r="Y817" s="725"/>
      <c r="Z817" s="725"/>
      <c r="AA817" s="726"/>
      <c r="AB817" s="726"/>
      <c r="AC817" s="726"/>
      <c r="AD817" s="726"/>
      <c r="AE817" s="726"/>
      <c r="AF817" s="726"/>
      <c r="AG817" s="726"/>
      <c r="AH817" s="726"/>
      <c r="AI817" s="726"/>
      <c r="AJ817" s="726"/>
      <c r="AK817" s="726"/>
      <c r="AL817" s="726"/>
      <c r="AM817" s="727"/>
      <c r="AO817" s="728" t="n">
        <f aca="false">IF(E817&lt;&gt;0,G817,0)</f>
        <v>0</v>
      </c>
      <c r="AP817" s="157" t="n">
        <f aca="false">IF(B817=0,AP816,IF(ISNONTEXT(B817)=TRUE(),INT(B817),INT(LEFT(B817,FIND(".",B817)-1))))</f>
        <v>3</v>
      </c>
      <c r="AQ817" s="157" t="str">
        <f aca="false">IF(AQ818=1,1,IF(B817&lt;&gt;0,1,IF(C817&lt;&gt;0,1,IF(D817&lt;&gt;0,1,IF(E817&lt;&gt;0,1,"")))))</f>
        <v/>
      </c>
      <c r="AR817" s="157" t="str">
        <f aca="false">IF(AP817=0," ",IF(AP817&lt;&gt;AP816,AP817," "))</f>
        <v> </v>
      </c>
      <c r="AS817" s="732"/>
      <c r="AT817" s="730" t="n">
        <f aca="false">IF(AP817&lt;&gt;AR817,(IF('ORÇ.GLOBAL P CAIXA'!I818="",J817*(INFORMAÇÕES!$Q$99/INFORMAÇÕES!$Q$102),IF('ORÇ.GLOBAL P CAIXA'!I818="R",J817,0))),0)</f>
        <v>0</v>
      </c>
      <c r="AU817" s="75" t="n">
        <f aca="false">IF(AP817&lt;&gt;AR817,(IF('ORÇ.GLOBAL P CAIXA'!I818="",J817*(INFORMAÇÕES!$Q$100/INFORMAÇÕES!$Q$102),IF('ORÇ.GLOBAL P CAIXA'!I818="C",J817,0))),0)</f>
        <v>0</v>
      </c>
      <c r="AV817" s="75" t="n">
        <f aca="false">IF(AP817&lt;&gt;AR817,(IF('ORÇ.GLOBAL P CAIXA'!I818="",J817*INFORMAÇÕES!$U$115,IF('ORÇ.GLOBAL P CAIXA'!I818="CF",J817,0))),0)</f>
        <v>0</v>
      </c>
      <c r="AW817" s="75" t="n">
        <f aca="false">IF(AP817&lt;&gt;AR817,(IF('ORÇ.GLOBAL P CAIXA'!I818="",J817*INFORMAÇÕES!$U$116,IF('ORÇ.GLOBAL P CAIXA'!I818="O",J817,0))),0)</f>
        <v>0</v>
      </c>
      <c r="AX817" s="731" t="n">
        <f aca="false">IF(E817&lt;&gt;0,J817,0)</f>
        <v>0</v>
      </c>
      <c r="AY817" s="730" t="n">
        <f aca="false">IF(AP817&lt;&gt;AR817,(IF('ORÇ.GLOBAL P CAIXA'!I818="",L817*(INFORMAÇÕES!$Q$99/INFORMAÇÕES!$Q$102),IF('ORÇ.GLOBAL P CAIXA'!I818="R",L817,0))),0)</f>
        <v>0</v>
      </c>
      <c r="AZ817" s="75" t="n">
        <f aca="false">IF(AP817&lt;&gt;AR817,(IF('ORÇ.GLOBAL P CAIXA'!I818="",L817*(INFORMAÇÕES!$Q$100/INFORMAÇÕES!$Q$102),IF('ORÇ.GLOBAL P CAIXA'!I818="C",L817,0))),0)</f>
        <v>0</v>
      </c>
      <c r="BA817" s="75" t="n">
        <f aca="false">IF(AP817&lt;&gt;AR817,(IF('ORÇ.GLOBAL P CAIXA'!I818="",L817*INFORMAÇÕES!$U$115,IF('ORÇ.GLOBAL P CAIXA'!I818="CF",L817,0))),0)</f>
        <v>0</v>
      </c>
      <c r="BB817" s="75" t="n">
        <f aca="false">IF(AP817&lt;&gt;AR817,(IF('ORÇ.GLOBAL P CAIXA'!I818="",L817*INFORMAÇÕES!$U$116,IF('ORÇ.GLOBAL P CAIXA'!I818="O",L817,0))),0)</f>
        <v>0</v>
      </c>
      <c r="BC817" s="731" t="n">
        <f aca="false">IF(E817&lt;&gt;0,L817,0)</f>
        <v>0</v>
      </c>
    </row>
    <row r="818" s="174" customFormat="true" ht="14.25" hidden="false" customHeight="false" outlineLevel="0" collapsed="false">
      <c r="A818" s="159" t="n">
        <v>808</v>
      </c>
      <c r="B818" s="160" t="n">
        <f aca="false">'ORÇ.REPROG. P CAIXA'!B820</f>
        <v>0</v>
      </c>
      <c r="C818" s="723" t="n">
        <f aca="false">'ORÇ.REPROG. P CAIXA'!C820</f>
        <v>0</v>
      </c>
      <c r="D818" s="162" t="n">
        <f aca="false">'ORÇ.REPROG. P CAIXA'!D820</f>
        <v>0</v>
      </c>
      <c r="E818" s="163" t="n">
        <f aca="false">IF('BM GLOBAL'!$P$1&lt;&gt;0,'ORÇ.REPROG. P CAIXA'!E820,'ORÇ.REPROG. P CAIXA'!H820)</f>
        <v>0</v>
      </c>
      <c r="F818" s="163" t="n">
        <f aca="false">IF('BM GLOBAL'!$P$1&lt;&gt;0,IF('ORÇ.GLOBAL P CAIXA'!K819=0,'ORÇ.GLOBAL EMPRESA'!G819,'ORÇ.GLOBAL P CAIXA'!F819),'ORÇ.REPROG. P CAIXA'!I820)</f>
        <v>0</v>
      </c>
      <c r="G818" s="163" t="n">
        <f aca="false">IF(E818&lt;&gt;0,ROUND(E818*F818,2),IF(AO818=0,(SUMIF('ORÇ.REPROG. P CAIXA'!$AC$13:$AC$1012,B818,$AO$11:$AO$1010)),AO818))</f>
        <v>0</v>
      </c>
      <c r="H818" s="163" t="n">
        <f aca="false">IF(J818&lt;&gt;0,IF(E818&lt;&gt;0,J818/F818,0),0)</f>
        <v>0</v>
      </c>
      <c r="I818" s="163" t="n">
        <f aca="false">IF(L818&lt;&gt;0,IF(E818&lt;&gt;0,L818/F818,0),0)</f>
        <v>0</v>
      </c>
      <c r="J818" s="163" t="n">
        <f aca="false">IF(E818&lt;&gt;0,ROUND(INDEX($P$11:$AM$1010,$A818,$L$1),2),IF(AX818=0,(SUMIF($AP$11:$AP$1010,B818,$AX$11:$AX$1010)),AX818))</f>
        <v>0</v>
      </c>
      <c r="K818" s="163" t="n">
        <f aca="false">IF(G818=0,0,(J818/G818)*100)</f>
        <v>0</v>
      </c>
      <c r="L818" s="163" t="n">
        <f aca="false">IF(E818&lt;&gt;0,ROUND(IF($L$1=1,SUM(P818),"0")+IF($L$1=2,SUM($P818:Q818),"0")+IF($L$1=3,SUM($P818:R818),"0")+IF($L$1=4,SUM($P818:S818),"0")+IF($L$1=5,SUM($P818:T818),"0")+IF($L$1=6,SUM($P818:U818),"0")+IF($L$1=7,SUM($P818:V818),"0")+IF($L$1=8,SUM($P818:W818),"0")+IF($L$1=9,SUM($P818:X818),"0")+IF($L$1=10,SUM($P818:Y818),"0")+IF($L$1=11,SUM($P818:Z818),"0")+IF($L$1=12,SUM($P818:AA818),"0")+IF($L$1=13,SUM($P818:AB818),"0")+IF($L$1=14,SUM($P818:AC818),"0")+IF($L$1=15,SUM($P818:AD818),"0")+IF($L$1=16,SUM($P818:AE818),"0")+IF($L$1=17,SUM($P818:AF818),"0")+IF($L$1=18,SUM($P818:AG818),"0")+IF($L$1=19,SUM($P818:AH818),"0")+IF($L$1=20,SUM($P818:AI818),"0")+IF($L$1=21,SUM($P818:AJ818),"0")+IF($L$1=22,SUM($P818:AK818),"0")+IF($L$1=23,SUM($P818:AL818),"0")+IF($L$1=24,SUM($P818:AM818),"0"),2),IF(BC818=0,(SUMIF($AP$11:$AP$1010,B818,$BC$11:$BC$1010)),BC818))</f>
        <v>0</v>
      </c>
      <c r="M818" s="163" t="n">
        <f aca="false">IF(G818=0,0,(L818/G818)*100)</f>
        <v>0</v>
      </c>
      <c r="N818" s="168" t="str">
        <f aca="false">IF(B818&gt;0,"ok","ocultar")</f>
        <v>ocultar</v>
      </c>
      <c r="O818" s="650"/>
      <c r="P818" s="724"/>
      <c r="Q818" s="725"/>
      <c r="R818" s="725"/>
      <c r="S818" s="725"/>
      <c r="T818" s="725"/>
      <c r="U818" s="725"/>
      <c r="V818" s="725"/>
      <c r="W818" s="725"/>
      <c r="X818" s="725"/>
      <c r="Y818" s="725"/>
      <c r="Z818" s="725"/>
      <c r="AA818" s="726"/>
      <c r="AB818" s="726"/>
      <c r="AC818" s="726"/>
      <c r="AD818" s="726"/>
      <c r="AE818" s="726"/>
      <c r="AF818" s="726"/>
      <c r="AG818" s="726"/>
      <c r="AH818" s="726"/>
      <c r="AI818" s="726"/>
      <c r="AJ818" s="726"/>
      <c r="AK818" s="726"/>
      <c r="AL818" s="726"/>
      <c r="AM818" s="727"/>
      <c r="AO818" s="728" t="n">
        <f aca="false">IF(E818&lt;&gt;0,G818,0)</f>
        <v>0</v>
      </c>
      <c r="AP818" s="157" t="n">
        <f aca="false">IF(B818=0,AP817,IF(ISNONTEXT(B818)=TRUE(),INT(B818),INT(LEFT(B818,FIND(".",B818)-1))))</f>
        <v>3</v>
      </c>
      <c r="AQ818" s="157" t="str">
        <f aca="false">IF(AQ819=1,1,IF(B818&lt;&gt;0,1,IF(C818&lt;&gt;0,1,IF(D818&lt;&gt;0,1,IF(E818&lt;&gt;0,1,"")))))</f>
        <v/>
      </c>
      <c r="AR818" s="157" t="str">
        <f aca="false">IF(AP818=0," ",IF(AP818&lt;&gt;AP817,AP818," "))</f>
        <v> </v>
      </c>
      <c r="AS818" s="732"/>
      <c r="AT818" s="730" t="n">
        <f aca="false">IF(AP818&lt;&gt;AR818,(IF('ORÇ.GLOBAL P CAIXA'!I819="",J818*(INFORMAÇÕES!$Q$99/INFORMAÇÕES!$Q$102),IF('ORÇ.GLOBAL P CAIXA'!I819="R",J818,0))),0)</f>
        <v>0</v>
      </c>
      <c r="AU818" s="75" t="n">
        <f aca="false">IF(AP818&lt;&gt;AR818,(IF('ORÇ.GLOBAL P CAIXA'!I819="",J818*(INFORMAÇÕES!$Q$100/INFORMAÇÕES!$Q$102),IF('ORÇ.GLOBAL P CAIXA'!I819="C",J818,0))),0)</f>
        <v>0</v>
      </c>
      <c r="AV818" s="75" t="n">
        <f aca="false">IF(AP818&lt;&gt;AR818,(IF('ORÇ.GLOBAL P CAIXA'!I819="",J818*INFORMAÇÕES!$U$115,IF('ORÇ.GLOBAL P CAIXA'!I819="CF",J818,0))),0)</f>
        <v>0</v>
      </c>
      <c r="AW818" s="75" t="n">
        <f aca="false">IF(AP818&lt;&gt;AR818,(IF('ORÇ.GLOBAL P CAIXA'!I819="",J818*INFORMAÇÕES!$U$116,IF('ORÇ.GLOBAL P CAIXA'!I819="O",J818,0))),0)</f>
        <v>0</v>
      </c>
      <c r="AX818" s="731" t="n">
        <f aca="false">IF(E818&lt;&gt;0,J818,0)</f>
        <v>0</v>
      </c>
      <c r="AY818" s="730" t="n">
        <f aca="false">IF(AP818&lt;&gt;AR818,(IF('ORÇ.GLOBAL P CAIXA'!I819="",L818*(INFORMAÇÕES!$Q$99/INFORMAÇÕES!$Q$102),IF('ORÇ.GLOBAL P CAIXA'!I819="R",L818,0))),0)</f>
        <v>0</v>
      </c>
      <c r="AZ818" s="75" t="n">
        <f aca="false">IF(AP818&lt;&gt;AR818,(IF('ORÇ.GLOBAL P CAIXA'!I819="",L818*(INFORMAÇÕES!$Q$100/INFORMAÇÕES!$Q$102),IF('ORÇ.GLOBAL P CAIXA'!I819="C",L818,0))),0)</f>
        <v>0</v>
      </c>
      <c r="BA818" s="75" t="n">
        <f aca="false">IF(AP818&lt;&gt;AR818,(IF('ORÇ.GLOBAL P CAIXA'!I819="",L818*INFORMAÇÕES!$U$115,IF('ORÇ.GLOBAL P CAIXA'!I819="CF",L818,0))),0)</f>
        <v>0</v>
      </c>
      <c r="BB818" s="75" t="n">
        <f aca="false">IF(AP818&lt;&gt;AR818,(IF('ORÇ.GLOBAL P CAIXA'!I819="",L818*INFORMAÇÕES!$U$116,IF('ORÇ.GLOBAL P CAIXA'!I819="O",L818,0))),0)</f>
        <v>0</v>
      </c>
      <c r="BC818" s="731" t="n">
        <f aca="false">IF(E818&lt;&gt;0,L818,0)</f>
        <v>0</v>
      </c>
    </row>
    <row r="819" s="174" customFormat="true" ht="14.25" hidden="false" customHeight="false" outlineLevel="0" collapsed="false">
      <c r="A819" s="159" t="n">
        <v>809</v>
      </c>
      <c r="B819" s="160" t="n">
        <f aca="false">'ORÇ.REPROG. P CAIXA'!B821</f>
        <v>0</v>
      </c>
      <c r="C819" s="723" t="n">
        <f aca="false">'ORÇ.REPROG. P CAIXA'!C821</f>
        <v>0</v>
      </c>
      <c r="D819" s="162" t="n">
        <f aca="false">'ORÇ.REPROG. P CAIXA'!D821</f>
        <v>0</v>
      </c>
      <c r="E819" s="163" t="n">
        <f aca="false">IF('BM GLOBAL'!$P$1&lt;&gt;0,'ORÇ.REPROG. P CAIXA'!E821,'ORÇ.REPROG. P CAIXA'!H821)</f>
        <v>0</v>
      </c>
      <c r="F819" s="163" t="n">
        <f aca="false">IF('BM GLOBAL'!$P$1&lt;&gt;0,IF('ORÇ.GLOBAL P CAIXA'!K820=0,'ORÇ.GLOBAL EMPRESA'!G820,'ORÇ.GLOBAL P CAIXA'!F820),'ORÇ.REPROG. P CAIXA'!I821)</f>
        <v>0</v>
      </c>
      <c r="G819" s="163" t="n">
        <f aca="false">IF(E819&lt;&gt;0,ROUND(E819*F819,2),IF(AO819=0,(SUMIF('ORÇ.REPROG. P CAIXA'!$AC$13:$AC$1012,B819,$AO$11:$AO$1010)),AO819))</f>
        <v>0</v>
      </c>
      <c r="H819" s="163" t="n">
        <f aca="false">IF(J819&lt;&gt;0,IF(E819&lt;&gt;0,J819/F819,0),0)</f>
        <v>0</v>
      </c>
      <c r="I819" s="163" t="n">
        <f aca="false">IF(L819&lt;&gt;0,IF(E819&lt;&gt;0,L819/F819,0),0)</f>
        <v>0</v>
      </c>
      <c r="J819" s="163" t="n">
        <f aca="false">IF(E819&lt;&gt;0,ROUND(INDEX($P$11:$AM$1010,$A819,$L$1),2),IF(AX819=0,(SUMIF($AP$11:$AP$1010,B819,$AX$11:$AX$1010)),AX819))</f>
        <v>0</v>
      </c>
      <c r="K819" s="163" t="n">
        <f aca="false">IF(G819=0,0,(J819/G819)*100)</f>
        <v>0</v>
      </c>
      <c r="L819" s="163" t="n">
        <f aca="false">IF(E819&lt;&gt;0,ROUND(IF($L$1=1,SUM(P819),"0")+IF($L$1=2,SUM($P819:Q819),"0")+IF($L$1=3,SUM($P819:R819),"0")+IF($L$1=4,SUM($P819:S819),"0")+IF($L$1=5,SUM($P819:T819),"0")+IF($L$1=6,SUM($P819:U819),"0")+IF($L$1=7,SUM($P819:V819),"0")+IF($L$1=8,SUM($P819:W819),"0")+IF($L$1=9,SUM($P819:X819),"0")+IF($L$1=10,SUM($P819:Y819),"0")+IF($L$1=11,SUM($P819:Z819),"0")+IF($L$1=12,SUM($P819:AA819),"0")+IF($L$1=13,SUM($P819:AB819),"0")+IF($L$1=14,SUM($P819:AC819),"0")+IF($L$1=15,SUM($P819:AD819),"0")+IF($L$1=16,SUM($P819:AE819),"0")+IF($L$1=17,SUM($P819:AF819),"0")+IF($L$1=18,SUM($P819:AG819),"0")+IF($L$1=19,SUM($P819:AH819),"0")+IF($L$1=20,SUM($P819:AI819),"0")+IF($L$1=21,SUM($P819:AJ819),"0")+IF($L$1=22,SUM($P819:AK819),"0")+IF($L$1=23,SUM($P819:AL819),"0")+IF($L$1=24,SUM($P819:AM819),"0"),2),IF(BC819=0,(SUMIF($AP$11:$AP$1010,B819,$BC$11:$BC$1010)),BC819))</f>
        <v>0</v>
      </c>
      <c r="M819" s="163" t="n">
        <f aca="false">IF(G819=0,0,(L819/G819)*100)</f>
        <v>0</v>
      </c>
      <c r="N819" s="168" t="str">
        <f aca="false">IF(B819&gt;0,"ok","ocultar")</f>
        <v>ocultar</v>
      </c>
      <c r="O819" s="650"/>
      <c r="P819" s="724"/>
      <c r="Q819" s="725"/>
      <c r="R819" s="725"/>
      <c r="S819" s="725"/>
      <c r="T819" s="725"/>
      <c r="U819" s="725"/>
      <c r="V819" s="725"/>
      <c r="W819" s="725"/>
      <c r="X819" s="725"/>
      <c r="Y819" s="725"/>
      <c r="Z819" s="725"/>
      <c r="AA819" s="726"/>
      <c r="AB819" s="726"/>
      <c r="AC819" s="726"/>
      <c r="AD819" s="726"/>
      <c r="AE819" s="726"/>
      <c r="AF819" s="726"/>
      <c r="AG819" s="726"/>
      <c r="AH819" s="726"/>
      <c r="AI819" s="726"/>
      <c r="AJ819" s="726"/>
      <c r="AK819" s="726"/>
      <c r="AL819" s="726"/>
      <c r="AM819" s="727"/>
      <c r="AO819" s="728" t="n">
        <f aca="false">IF(E819&lt;&gt;0,G819,0)</f>
        <v>0</v>
      </c>
      <c r="AP819" s="157" t="n">
        <f aca="false">IF(B819=0,AP818,IF(ISNONTEXT(B819)=TRUE(),INT(B819),INT(LEFT(B819,FIND(".",B819)-1))))</f>
        <v>3</v>
      </c>
      <c r="AQ819" s="157" t="str">
        <f aca="false">IF(AQ820=1,1,IF(B819&lt;&gt;0,1,IF(C819&lt;&gt;0,1,IF(D819&lt;&gt;0,1,IF(E819&lt;&gt;0,1,"")))))</f>
        <v/>
      </c>
      <c r="AR819" s="157" t="str">
        <f aca="false">IF(AP819=0," ",IF(AP819&lt;&gt;AP818,AP819," "))</f>
        <v> </v>
      </c>
      <c r="AS819" s="732"/>
      <c r="AT819" s="730" t="n">
        <f aca="false">IF(AP819&lt;&gt;AR819,(IF('ORÇ.GLOBAL P CAIXA'!I820="",J819*(INFORMAÇÕES!$Q$99/INFORMAÇÕES!$Q$102),IF('ORÇ.GLOBAL P CAIXA'!I820="R",J819,0))),0)</f>
        <v>0</v>
      </c>
      <c r="AU819" s="75" t="n">
        <f aca="false">IF(AP819&lt;&gt;AR819,(IF('ORÇ.GLOBAL P CAIXA'!I820="",J819*(INFORMAÇÕES!$Q$100/INFORMAÇÕES!$Q$102),IF('ORÇ.GLOBAL P CAIXA'!I820="C",J819,0))),0)</f>
        <v>0</v>
      </c>
      <c r="AV819" s="75" t="n">
        <f aca="false">IF(AP819&lt;&gt;AR819,(IF('ORÇ.GLOBAL P CAIXA'!I820="",J819*INFORMAÇÕES!$U$115,IF('ORÇ.GLOBAL P CAIXA'!I820="CF",J819,0))),0)</f>
        <v>0</v>
      </c>
      <c r="AW819" s="75" t="n">
        <f aca="false">IF(AP819&lt;&gt;AR819,(IF('ORÇ.GLOBAL P CAIXA'!I820="",J819*INFORMAÇÕES!$U$116,IF('ORÇ.GLOBAL P CAIXA'!I820="O",J819,0))),0)</f>
        <v>0</v>
      </c>
      <c r="AX819" s="731" t="n">
        <f aca="false">IF(E819&lt;&gt;0,J819,0)</f>
        <v>0</v>
      </c>
      <c r="AY819" s="730" t="n">
        <f aca="false">IF(AP819&lt;&gt;AR819,(IF('ORÇ.GLOBAL P CAIXA'!I820="",L819*(INFORMAÇÕES!$Q$99/INFORMAÇÕES!$Q$102),IF('ORÇ.GLOBAL P CAIXA'!I820="R",L819,0))),0)</f>
        <v>0</v>
      </c>
      <c r="AZ819" s="75" t="n">
        <f aca="false">IF(AP819&lt;&gt;AR819,(IF('ORÇ.GLOBAL P CAIXA'!I820="",L819*(INFORMAÇÕES!$Q$100/INFORMAÇÕES!$Q$102),IF('ORÇ.GLOBAL P CAIXA'!I820="C",L819,0))),0)</f>
        <v>0</v>
      </c>
      <c r="BA819" s="75" t="n">
        <f aca="false">IF(AP819&lt;&gt;AR819,(IF('ORÇ.GLOBAL P CAIXA'!I820="",L819*INFORMAÇÕES!$U$115,IF('ORÇ.GLOBAL P CAIXA'!I820="CF",L819,0))),0)</f>
        <v>0</v>
      </c>
      <c r="BB819" s="75" t="n">
        <f aca="false">IF(AP819&lt;&gt;AR819,(IF('ORÇ.GLOBAL P CAIXA'!I820="",L819*INFORMAÇÕES!$U$116,IF('ORÇ.GLOBAL P CAIXA'!I820="O",L819,0))),0)</f>
        <v>0</v>
      </c>
      <c r="BC819" s="731" t="n">
        <f aca="false">IF(E819&lt;&gt;0,L819,0)</f>
        <v>0</v>
      </c>
    </row>
    <row r="820" s="174" customFormat="true" ht="14.25" hidden="false" customHeight="false" outlineLevel="0" collapsed="false">
      <c r="A820" s="159" t="n">
        <v>810</v>
      </c>
      <c r="B820" s="160" t="n">
        <f aca="false">'ORÇ.REPROG. P CAIXA'!B822</f>
        <v>0</v>
      </c>
      <c r="C820" s="723" t="n">
        <f aca="false">'ORÇ.REPROG. P CAIXA'!C822</f>
        <v>0</v>
      </c>
      <c r="D820" s="162" t="n">
        <f aca="false">'ORÇ.REPROG. P CAIXA'!D822</f>
        <v>0</v>
      </c>
      <c r="E820" s="163" t="n">
        <f aca="false">IF('BM GLOBAL'!$P$1&lt;&gt;0,'ORÇ.REPROG. P CAIXA'!E822,'ORÇ.REPROG. P CAIXA'!H822)</f>
        <v>0</v>
      </c>
      <c r="F820" s="163" t="n">
        <f aca="false">IF('BM GLOBAL'!$P$1&lt;&gt;0,IF('ORÇ.GLOBAL P CAIXA'!K821=0,'ORÇ.GLOBAL EMPRESA'!G821,'ORÇ.GLOBAL P CAIXA'!F821),'ORÇ.REPROG. P CAIXA'!I822)</f>
        <v>0</v>
      </c>
      <c r="G820" s="163" t="n">
        <f aca="false">IF(E820&lt;&gt;0,ROUND(E820*F820,2),IF(AO820=0,(SUMIF('ORÇ.REPROG. P CAIXA'!$AC$13:$AC$1012,B820,$AO$11:$AO$1010)),AO820))</f>
        <v>0</v>
      </c>
      <c r="H820" s="163" t="n">
        <f aca="false">IF(J820&lt;&gt;0,IF(E820&lt;&gt;0,J820/F820,0),0)</f>
        <v>0</v>
      </c>
      <c r="I820" s="163" t="n">
        <f aca="false">IF(L820&lt;&gt;0,IF(E820&lt;&gt;0,L820/F820,0),0)</f>
        <v>0</v>
      </c>
      <c r="J820" s="163" t="n">
        <f aca="false">IF(E820&lt;&gt;0,ROUND(INDEX($P$11:$AM$1010,$A820,$L$1),2),IF(AX820=0,(SUMIF($AP$11:$AP$1010,B820,$AX$11:$AX$1010)),AX820))</f>
        <v>0</v>
      </c>
      <c r="K820" s="163" t="n">
        <f aca="false">IF(G820=0,0,(J820/G820)*100)</f>
        <v>0</v>
      </c>
      <c r="L820" s="163" t="n">
        <f aca="false">IF(E820&lt;&gt;0,ROUND(IF($L$1=1,SUM(P820),"0")+IF($L$1=2,SUM($P820:Q820),"0")+IF($L$1=3,SUM($P820:R820),"0")+IF($L$1=4,SUM($P820:S820),"0")+IF($L$1=5,SUM($P820:T820),"0")+IF($L$1=6,SUM($P820:U820),"0")+IF($L$1=7,SUM($P820:V820),"0")+IF($L$1=8,SUM($P820:W820),"0")+IF($L$1=9,SUM($P820:X820),"0")+IF($L$1=10,SUM($P820:Y820),"0")+IF($L$1=11,SUM($P820:Z820),"0")+IF($L$1=12,SUM($P820:AA820),"0")+IF($L$1=13,SUM($P820:AB820),"0")+IF($L$1=14,SUM($P820:AC820),"0")+IF($L$1=15,SUM($P820:AD820),"0")+IF($L$1=16,SUM($P820:AE820),"0")+IF($L$1=17,SUM($P820:AF820),"0")+IF($L$1=18,SUM($P820:AG820),"0")+IF($L$1=19,SUM($P820:AH820),"0")+IF($L$1=20,SUM($P820:AI820),"0")+IF($L$1=21,SUM($P820:AJ820),"0")+IF($L$1=22,SUM($P820:AK820),"0")+IF($L$1=23,SUM($P820:AL820),"0")+IF($L$1=24,SUM($P820:AM820),"0"),2),IF(BC820=0,(SUMIF($AP$11:$AP$1010,B820,$BC$11:$BC$1010)),BC820))</f>
        <v>0</v>
      </c>
      <c r="M820" s="163" t="n">
        <f aca="false">IF(G820=0,0,(L820/G820)*100)</f>
        <v>0</v>
      </c>
      <c r="N820" s="168" t="str">
        <f aca="false">IF(B820&gt;0,"ok","ocultar")</f>
        <v>ocultar</v>
      </c>
      <c r="O820" s="650"/>
      <c r="P820" s="724"/>
      <c r="Q820" s="725"/>
      <c r="R820" s="725"/>
      <c r="S820" s="725"/>
      <c r="T820" s="725"/>
      <c r="U820" s="725"/>
      <c r="V820" s="725"/>
      <c r="W820" s="725"/>
      <c r="X820" s="725"/>
      <c r="Y820" s="725"/>
      <c r="Z820" s="725"/>
      <c r="AA820" s="726"/>
      <c r="AB820" s="726"/>
      <c r="AC820" s="726"/>
      <c r="AD820" s="726"/>
      <c r="AE820" s="726"/>
      <c r="AF820" s="726"/>
      <c r="AG820" s="726"/>
      <c r="AH820" s="726"/>
      <c r="AI820" s="726"/>
      <c r="AJ820" s="726"/>
      <c r="AK820" s="726"/>
      <c r="AL820" s="726"/>
      <c r="AM820" s="727"/>
      <c r="AO820" s="728" t="n">
        <f aca="false">IF(E820&lt;&gt;0,G820,0)</f>
        <v>0</v>
      </c>
      <c r="AP820" s="157" t="n">
        <f aca="false">IF(B820=0,AP819,IF(ISNONTEXT(B820)=TRUE(),INT(B820),INT(LEFT(B820,FIND(".",B820)-1))))</f>
        <v>3</v>
      </c>
      <c r="AQ820" s="157" t="str">
        <f aca="false">IF(AQ821=1,1,IF(B820&lt;&gt;0,1,IF(C820&lt;&gt;0,1,IF(D820&lt;&gt;0,1,IF(E820&lt;&gt;0,1,"")))))</f>
        <v/>
      </c>
      <c r="AR820" s="157" t="str">
        <f aca="false">IF(AP820=0," ",IF(AP820&lt;&gt;AP819,AP820," "))</f>
        <v> </v>
      </c>
      <c r="AS820" s="732"/>
      <c r="AT820" s="730" t="n">
        <f aca="false">IF(AP820&lt;&gt;AR820,(IF('ORÇ.GLOBAL P CAIXA'!I821="",J820*(INFORMAÇÕES!$Q$99/INFORMAÇÕES!$Q$102),IF('ORÇ.GLOBAL P CAIXA'!I821="R",J820,0))),0)</f>
        <v>0</v>
      </c>
      <c r="AU820" s="75" t="n">
        <f aca="false">IF(AP820&lt;&gt;AR820,(IF('ORÇ.GLOBAL P CAIXA'!I821="",J820*(INFORMAÇÕES!$Q$100/INFORMAÇÕES!$Q$102),IF('ORÇ.GLOBAL P CAIXA'!I821="C",J820,0))),0)</f>
        <v>0</v>
      </c>
      <c r="AV820" s="75" t="n">
        <f aca="false">IF(AP820&lt;&gt;AR820,(IF('ORÇ.GLOBAL P CAIXA'!I821="",J820*INFORMAÇÕES!$U$115,IF('ORÇ.GLOBAL P CAIXA'!I821="CF",J820,0))),0)</f>
        <v>0</v>
      </c>
      <c r="AW820" s="75" t="n">
        <f aca="false">IF(AP820&lt;&gt;AR820,(IF('ORÇ.GLOBAL P CAIXA'!I821="",J820*INFORMAÇÕES!$U$116,IF('ORÇ.GLOBAL P CAIXA'!I821="O",J820,0))),0)</f>
        <v>0</v>
      </c>
      <c r="AX820" s="731" t="n">
        <f aca="false">IF(E820&lt;&gt;0,J820,0)</f>
        <v>0</v>
      </c>
      <c r="AY820" s="730" t="n">
        <f aca="false">IF(AP820&lt;&gt;AR820,(IF('ORÇ.GLOBAL P CAIXA'!I821="",L820*(INFORMAÇÕES!$Q$99/INFORMAÇÕES!$Q$102),IF('ORÇ.GLOBAL P CAIXA'!I821="R",L820,0))),0)</f>
        <v>0</v>
      </c>
      <c r="AZ820" s="75" t="n">
        <f aca="false">IF(AP820&lt;&gt;AR820,(IF('ORÇ.GLOBAL P CAIXA'!I821="",L820*(INFORMAÇÕES!$Q$100/INFORMAÇÕES!$Q$102),IF('ORÇ.GLOBAL P CAIXA'!I821="C",L820,0))),0)</f>
        <v>0</v>
      </c>
      <c r="BA820" s="75" t="n">
        <f aca="false">IF(AP820&lt;&gt;AR820,(IF('ORÇ.GLOBAL P CAIXA'!I821="",L820*INFORMAÇÕES!$U$115,IF('ORÇ.GLOBAL P CAIXA'!I821="CF",L820,0))),0)</f>
        <v>0</v>
      </c>
      <c r="BB820" s="75" t="n">
        <f aca="false">IF(AP820&lt;&gt;AR820,(IF('ORÇ.GLOBAL P CAIXA'!I821="",L820*INFORMAÇÕES!$U$116,IF('ORÇ.GLOBAL P CAIXA'!I821="O",L820,0))),0)</f>
        <v>0</v>
      </c>
      <c r="BC820" s="731" t="n">
        <f aca="false">IF(E820&lt;&gt;0,L820,0)</f>
        <v>0</v>
      </c>
    </row>
    <row r="821" s="174" customFormat="true" ht="14.25" hidden="false" customHeight="false" outlineLevel="0" collapsed="false">
      <c r="A821" s="159" t="n">
        <v>811</v>
      </c>
      <c r="B821" s="160" t="n">
        <f aca="false">'ORÇ.REPROG. P CAIXA'!B823</f>
        <v>0</v>
      </c>
      <c r="C821" s="723" t="n">
        <f aca="false">'ORÇ.REPROG. P CAIXA'!C823</f>
        <v>0</v>
      </c>
      <c r="D821" s="162" t="n">
        <f aca="false">'ORÇ.REPROG. P CAIXA'!D823</f>
        <v>0</v>
      </c>
      <c r="E821" s="163" t="n">
        <f aca="false">IF('BM GLOBAL'!$P$1&lt;&gt;0,'ORÇ.REPROG. P CAIXA'!E823,'ORÇ.REPROG. P CAIXA'!H823)</f>
        <v>0</v>
      </c>
      <c r="F821" s="163" t="n">
        <f aca="false">IF('BM GLOBAL'!$P$1&lt;&gt;0,IF('ORÇ.GLOBAL P CAIXA'!K822=0,'ORÇ.GLOBAL EMPRESA'!G822,'ORÇ.GLOBAL P CAIXA'!F822),'ORÇ.REPROG. P CAIXA'!I823)</f>
        <v>0</v>
      </c>
      <c r="G821" s="163" t="n">
        <f aca="false">IF(E821&lt;&gt;0,ROUND(E821*F821,2),IF(AO821=0,(SUMIF('ORÇ.REPROG. P CAIXA'!$AC$13:$AC$1012,B821,$AO$11:$AO$1010)),AO821))</f>
        <v>0</v>
      </c>
      <c r="H821" s="163" t="n">
        <f aca="false">IF(J821&lt;&gt;0,IF(E821&lt;&gt;0,J821/F821,0),0)</f>
        <v>0</v>
      </c>
      <c r="I821" s="163" t="n">
        <f aca="false">IF(L821&lt;&gt;0,IF(E821&lt;&gt;0,L821/F821,0),0)</f>
        <v>0</v>
      </c>
      <c r="J821" s="163" t="n">
        <f aca="false">IF(E821&lt;&gt;0,ROUND(INDEX($P$11:$AM$1010,$A821,$L$1),2),IF(AX821=0,(SUMIF($AP$11:$AP$1010,B821,$AX$11:$AX$1010)),AX821))</f>
        <v>0</v>
      </c>
      <c r="K821" s="163" t="n">
        <f aca="false">IF(G821=0,0,(J821/G821)*100)</f>
        <v>0</v>
      </c>
      <c r="L821" s="163" t="n">
        <f aca="false">IF(E821&lt;&gt;0,ROUND(IF($L$1=1,SUM(P821),"0")+IF($L$1=2,SUM($P821:Q821),"0")+IF($L$1=3,SUM($P821:R821),"0")+IF($L$1=4,SUM($P821:S821),"0")+IF($L$1=5,SUM($P821:T821),"0")+IF($L$1=6,SUM($P821:U821),"0")+IF($L$1=7,SUM($P821:V821),"0")+IF($L$1=8,SUM($P821:W821),"0")+IF($L$1=9,SUM($P821:X821),"0")+IF($L$1=10,SUM($P821:Y821),"0")+IF($L$1=11,SUM($P821:Z821),"0")+IF($L$1=12,SUM($P821:AA821),"0")+IF($L$1=13,SUM($P821:AB821),"0")+IF($L$1=14,SUM($P821:AC821),"0")+IF($L$1=15,SUM($P821:AD821),"0")+IF($L$1=16,SUM($P821:AE821),"0")+IF($L$1=17,SUM($P821:AF821),"0")+IF($L$1=18,SUM($P821:AG821),"0")+IF($L$1=19,SUM($P821:AH821),"0")+IF($L$1=20,SUM($P821:AI821),"0")+IF($L$1=21,SUM($P821:AJ821),"0")+IF($L$1=22,SUM($P821:AK821),"0")+IF($L$1=23,SUM($P821:AL821),"0")+IF($L$1=24,SUM($P821:AM821),"0"),2),IF(BC821=0,(SUMIF($AP$11:$AP$1010,B821,$BC$11:$BC$1010)),BC821))</f>
        <v>0</v>
      </c>
      <c r="M821" s="163" t="n">
        <f aca="false">IF(G821=0,0,(L821/G821)*100)</f>
        <v>0</v>
      </c>
      <c r="N821" s="168" t="str">
        <f aca="false">IF(B821&gt;0,"ok","ocultar")</f>
        <v>ocultar</v>
      </c>
      <c r="O821" s="650"/>
      <c r="P821" s="724"/>
      <c r="Q821" s="725"/>
      <c r="R821" s="725"/>
      <c r="S821" s="725"/>
      <c r="T821" s="725"/>
      <c r="U821" s="725"/>
      <c r="V821" s="725"/>
      <c r="W821" s="725"/>
      <c r="X821" s="725"/>
      <c r="Y821" s="725"/>
      <c r="Z821" s="725"/>
      <c r="AA821" s="726"/>
      <c r="AB821" s="726"/>
      <c r="AC821" s="726"/>
      <c r="AD821" s="726"/>
      <c r="AE821" s="726"/>
      <c r="AF821" s="726"/>
      <c r="AG821" s="726"/>
      <c r="AH821" s="726"/>
      <c r="AI821" s="726"/>
      <c r="AJ821" s="726"/>
      <c r="AK821" s="726"/>
      <c r="AL821" s="726"/>
      <c r="AM821" s="727"/>
      <c r="AO821" s="728" t="n">
        <f aca="false">IF(E821&lt;&gt;0,G821,0)</f>
        <v>0</v>
      </c>
      <c r="AP821" s="157" t="n">
        <f aca="false">IF(B821=0,AP820,IF(ISNONTEXT(B821)=TRUE(),INT(B821),INT(LEFT(B821,FIND(".",B821)-1))))</f>
        <v>3</v>
      </c>
      <c r="AQ821" s="157" t="str">
        <f aca="false">IF(AQ822=1,1,IF(B821&lt;&gt;0,1,IF(C821&lt;&gt;0,1,IF(D821&lt;&gt;0,1,IF(E821&lt;&gt;0,1,"")))))</f>
        <v/>
      </c>
      <c r="AR821" s="157" t="str">
        <f aca="false">IF(AP821=0," ",IF(AP821&lt;&gt;AP820,AP821," "))</f>
        <v> </v>
      </c>
      <c r="AS821" s="732"/>
      <c r="AT821" s="730" t="n">
        <f aca="false">IF(AP821&lt;&gt;AR821,(IF('ORÇ.GLOBAL P CAIXA'!I822="",J821*(INFORMAÇÕES!$Q$99/INFORMAÇÕES!$Q$102),IF('ORÇ.GLOBAL P CAIXA'!I822="R",J821,0))),0)</f>
        <v>0</v>
      </c>
      <c r="AU821" s="75" t="n">
        <f aca="false">IF(AP821&lt;&gt;AR821,(IF('ORÇ.GLOBAL P CAIXA'!I822="",J821*(INFORMAÇÕES!$Q$100/INFORMAÇÕES!$Q$102),IF('ORÇ.GLOBAL P CAIXA'!I822="C",J821,0))),0)</f>
        <v>0</v>
      </c>
      <c r="AV821" s="75" t="n">
        <f aca="false">IF(AP821&lt;&gt;AR821,(IF('ORÇ.GLOBAL P CAIXA'!I822="",J821*INFORMAÇÕES!$U$115,IF('ORÇ.GLOBAL P CAIXA'!I822="CF",J821,0))),0)</f>
        <v>0</v>
      </c>
      <c r="AW821" s="75" t="n">
        <f aca="false">IF(AP821&lt;&gt;AR821,(IF('ORÇ.GLOBAL P CAIXA'!I822="",J821*INFORMAÇÕES!$U$116,IF('ORÇ.GLOBAL P CAIXA'!I822="O",J821,0))),0)</f>
        <v>0</v>
      </c>
      <c r="AX821" s="731" t="n">
        <f aca="false">IF(E821&lt;&gt;0,J821,0)</f>
        <v>0</v>
      </c>
      <c r="AY821" s="730" t="n">
        <f aca="false">IF(AP821&lt;&gt;AR821,(IF('ORÇ.GLOBAL P CAIXA'!I822="",L821*(INFORMAÇÕES!$Q$99/INFORMAÇÕES!$Q$102),IF('ORÇ.GLOBAL P CAIXA'!I822="R",L821,0))),0)</f>
        <v>0</v>
      </c>
      <c r="AZ821" s="75" t="n">
        <f aca="false">IF(AP821&lt;&gt;AR821,(IF('ORÇ.GLOBAL P CAIXA'!I822="",L821*(INFORMAÇÕES!$Q$100/INFORMAÇÕES!$Q$102),IF('ORÇ.GLOBAL P CAIXA'!I822="C",L821,0))),0)</f>
        <v>0</v>
      </c>
      <c r="BA821" s="75" t="n">
        <f aca="false">IF(AP821&lt;&gt;AR821,(IF('ORÇ.GLOBAL P CAIXA'!I822="",L821*INFORMAÇÕES!$U$115,IF('ORÇ.GLOBAL P CAIXA'!I822="CF",L821,0))),0)</f>
        <v>0</v>
      </c>
      <c r="BB821" s="75" t="n">
        <f aca="false">IF(AP821&lt;&gt;AR821,(IF('ORÇ.GLOBAL P CAIXA'!I822="",L821*INFORMAÇÕES!$U$116,IF('ORÇ.GLOBAL P CAIXA'!I822="O",L821,0))),0)</f>
        <v>0</v>
      </c>
      <c r="BC821" s="731" t="n">
        <f aca="false">IF(E821&lt;&gt;0,L821,0)</f>
        <v>0</v>
      </c>
    </row>
    <row r="822" s="174" customFormat="true" ht="14.25" hidden="false" customHeight="false" outlineLevel="0" collapsed="false">
      <c r="A822" s="159" t="n">
        <v>812</v>
      </c>
      <c r="B822" s="160" t="n">
        <f aca="false">'ORÇ.REPROG. P CAIXA'!B824</f>
        <v>0</v>
      </c>
      <c r="C822" s="723" t="n">
        <f aca="false">'ORÇ.REPROG. P CAIXA'!C824</f>
        <v>0</v>
      </c>
      <c r="D822" s="162" t="n">
        <f aca="false">'ORÇ.REPROG. P CAIXA'!D824</f>
        <v>0</v>
      </c>
      <c r="E822" s="163" t="n">
        <f aca="false">IF('BM GLOBAL'!$P$1&lt;&gt;0,'ORÇ.REPROG. P CAIXA'!E824,'ORÇ.REPROG. P CAIXA'!H824)</f>
        <v>0</v>
      </c>
      <c r="F822" s="163" t="n">
        <f aca="false">IF('BM GLOBAL'!$P$1&lt;&gt;0,IF('ORÇ.GLOBAL P CAIXA'!K823=0,'ORÇ.GLOBAL EMPRESA'!G823,'ORÇ.GLOBAL P CAIXA'!F823),'ORÇ.REPROG. P CAIXA'!I824)</f>
        <v>0</v>
      </c>
      <c r="G822" s="163" t="n">
        <f aca="false">IF(E822&lt;&gt;0,ROUND(E822*F822,2),IF(AO822=0,(SUMIF('ORÇ.REPROG. P CAIXA'!$AC$13:$AC$1012,B822,$AO$11:$AO$1010)),AO822))</f>
        <v>0</v>
      </c>
      <c r="H822" s="163" t="n">
        <f aca="false">IF(J822&lt;&gt;0,IF(E822&lt;&gt;0,J822/F822,0),0)</f>
        <v>0</v>
      </c>
      <c r="I822" s="163" t="n">
        <f aca="false">IF(L822&lt;&gt;0,IF(E822&lt;&gt;0,L822/F822,0),0)</f>
        <v>0</v>
      </c>
      <c r="J822" s="163" t="n">
        <f aca="false">IF(E822&lt;&gt;0,ROUND(INDEX($P$11:$AM$1010,$A822,$L$1),2),IF(AX822=0,(SUMIF($AP$11:$AP$1010,B822,$AX$11:$AX$1010)),AX822))</f>
        <v>0</v>
      </c>
      <c r="K822" s="163" t="n">
        <f aca="false">IF(G822=0,0,(J822/G822)*100)</f>
        <v>0</v>
      </c>
      <c r="L822" s="163" t="n">
        <f aca="false">IF(E822&lt;&gt;0,ROUND(IF($L$1=1,SUM(P822),"0")+IF($L$1=2,SUM($P822:Q822),"0")+IF($L$1=3,SUM($P822:R822),"0")+IF($L$1=4,SUM($P822:S822),"0")+IF($L$1=5,SUM($P822:T822),"0")+IF($L$1=6,SUM($P822:U822),"0")+IF($L$1=7,SUM($P822:V822),"0")+IF($L$1=8,SUM($P822:W822),"0")+IF($L$1=9,SUM($P822:X822),"0")+IF($L$1=10,SUM($P822:Y822),"0")+IF($L$1=11,SUM($P822:Z822),"0")+IF($L$1=12,SUM($P822:AA822),"0")+IF($L$1=13,SUM($P822:AB822),"0")+IF($L$1=14,SUM($P822:AC822),"0")+IF($L$1=15,SUM($P822:AD822),"0")+IF($L$1=16,SUM($P822:AE822),"0")+IF($L$1=17,SUM($P822:AF822),"0")+IF($L$1=18,SUM($P822:AG822),"0")+IF($L$1=19,SUM($P822:AH822),"0")+IF($L$1=20,SUM($P822:AI822),"0")+IF($L$1=21,SUM($P822:AJ822),"0")+IF($L$1=22,SUM($P822:AK822),"0")+IF($L$1=23,SUM($P822:AL822),"0")+IF($L$1=24,SUM($P822:AM822),"0"),2),IF(BC822=0,(SUMIF($AP$11:$AP$1010,B822,$BC$11:$BC$1010)),BC822))</f>
        <v>0</v>
      </c>
      <c r="M822" s="163" t="n">
        <f aca="false">IF(G822=0,0,(L822/G822)*100)</f>
        <v>0</v>
      </c>
      <c r="N822" s="168" t="str">
        <f aca="false">IF(B822&gt;0,"ok","ocultar")</f>
        <v>ocultar</v>
      </c>
      <c r="O822" s="650"/>
      <c r="P822" s="724"/>
      <c r="Q822" s="725"/>
      <c r="R822" s="725"/>
      <c r="S822" s="725"/>
      <c r="T822" s="725"/>
      <c r="U822" s="725"/>
      <c r="V822" s="725"/>
      <c r="W822" s="725"/>
      <c r="X822" s="725"/>
      <c r="Y822" s="725"/>
      <c r="Z822" s="725"/>
      <c r="AA822" s="726"/>
      <c r="AB822" s="726"/>
      <c r="AC822" s="726"/>
      <c r="AD822" s="726"/>
      <c r="AE822" s="726"/>
      <c r="AF822" s="726"/>
      <c r="AG822" s="726"/>
      <c r="AH822" s="726"/>
      <c r="AI822" s="726"/>
      <c r="AJ822" s="726"/>
      <c r="AK822" s="726"/>
      <c r="AL822" s="726"/>
      <c r="AM822" s="727"/>
      <c r="AO822" s="728" t="n">
        <f aca="false">IF(E822&lt;&gt;0,G822,0)</f>
        <v>0</v>
      </c>
      <c r="AP822" s="157" t="n">
        <f aca="false">IF(B822=0,AP821,IF(ISNONTEXT(B822)=TRUE(),INT(B822),INT(LEFT(B822,FIND(".",B822)-1))))</f>
        <v>3</v>
      </c>
      <c r="AQ822" s="157" t="str">
        <f aca="false">IF(AQ823=1,1,IF(B822&lt;&gt;0,1,IF(C822&lt;&gt;0,1,IF(D822&lt;&gt;0,1,IF(E822&lt;&gt;0,1,"")))))</f>
        <v/>
      </c>
      <c r="AR822" s="157" t="str">
        <f aca="false">IF(AP822=0," ",IF(AP822&lt;&gt;AP821,AP822," "))</f>
        <v> </v>
      </c>
      <c r="AS822" s="732"/>
      <c r="AT822" s="730" t="n">
        <f aca="false">IF(AP822&lt;&gt;AR822,(IF('ORÇ.GLOBAL P CAIXA'!I823="",J822*(INFORMAÇÕES!$Q$99/INFORMAÇÕES!$Q$102),IF('ORÇ.GLOBAL P CAIXA'!I823="R",J822,0))),0)</f>
        <v>0</v>
      </c>
      <c r="AU822" s="75" t="n">
        <f aca="false">IF(AP822&lt;&gt;AR822,(IF('ORÇ.GLOBAL P CAIXA'!I823="",J822*(INFORMAÇÕES!$Q$100/INFORMAÇÕES!$Q$102),IF('ORÇ.GLOBAL P CAIXA'!I823="C",J822,0))),0)</f>
        <v>0</v>
      </c>
      <c r="AV822" s="75" t="n">
        <f aca="false">IF(AP822&lt;&gt;AR822,(IF('ORÇ.GLOBAL P CAIXA'!I823="",J822*INFORMAÇÕES!$U$115,IF('ORÇ.GLOBAL P CAIXA'!I823="CF",J822,0))),0)</f>
        <v>0</v>
      </c>
      <c r="AW822" s="75" t="n">
        <f aca="false">IF(AP822&lt;&gt;AR822,(IF('ORÇ.GLOBAL P CAIXA'!I823="",J822*INFORMAÇÕES!$U$116,IF('ORÇ.GLOBAL P CAIXA'!I823="O",J822,0))),0)</f>
        <v>0</v>
      </c>
      <c r="AX822" s="731" t="n">
        <f aca="false">IF(E822&lt;&gt;0,J822,0)</f>
        <v>0</v>
      </c>
      <c r="AY822" s="730" t="n">
        <f aca="false">IF(AP822&lt;&gt;AR822,(IF('ORÇ.GLOBAL P CAIXA'!I823="",L822*(INFORMAÇÕES!$Q$99/INFORMAÇÕES!$Q$102),IF('ORÇ.GLOBAL P CAIXA'!I823="R",L822,0))),0)</f>
        <v>0</v>
      </c>
      <c r="AZ822" s="75" t="n">
        <f aca="false">IF(AP822&lt;&gt;AR822,(IF('ORÇ.GLOBAL P CAIXA'!I823="",L822*(INFORMAÇÕES!$Q$100/INFORMAÇÕES!$Q$102),IF('ORÇ.GLOBAL P CAIXA'!I823="C",L822,0))),0)</f>
        <v>0</v>
      </c>
      <c r="BA822" s="75" t="n">
        <f aca="false">IF(AP822&lt;&gt;AR822,(IF('ORÇ.GLOBAL P CAIXA'!I823="",L822*INFORMAÇÕES!$U$115,IF('ORÇ.GLOBAL P CAIXA'!I823="CF",L822,0))),0)</f>
        <v>0</v>
      </c>
      <c r="BB822" s="75" t="n">
        <f aca="false">IF(AP822&lt;&gt;AR822,(IF('ORÇ.GLOBAL P CAIXA'!I823="",L822*INFORMAÇÕES!$U$116,IF('ORÇ.GLOBAL P CAIXA'!I823="O",L822,0))),0)</f>
        <v>0</v>
      </c>
      <c r="BC822" s="731" t="n">
        <f aca="false">IF(E822&lt;&gt;0,L822,0)</f>
        <v>0</v>
      </c>
    </row>
    <row r="823" s="174" customFormat="true" ht="14.25" hidden="false" customHeight="false" outlineLevel="0" collapsed="false">
      <c r="A823" s="159" t="n">
        <v>813</v>
      </c>
      <c r="B823" s="160" t="n">
        <f aca="false">'ORÇ.REPROG. P CAIXA'!B825</f>
        <v>0</v>
      </c>
      <c r="C823" s="723" t="n">
        <f aca="false">'ORÇ.REPROG. P CAIXA'!C825</f>
        <v>0</v>
      </c>
      <c r="D823" s="162" t="n">
        <f aca="false">'ORÇ.REPROG. P CAIXA'!D825</f>
        <v>0</v>
      </c>
      <c r="E823" s="163" t="n">
        <f aca="false">IF('BM GLOBAL'!$P$1&lt;&gt;0,'ORÇ.REPROG. P CAIXA'!E825,'ORÇ.REPROG. P CAIXA'!H825)</f>
        <v>0</v>
      </c>
      <c r="F823" s="163" t="n">
        <f aca="false">IF('BM GLOBAL'!$P$1&lt;&gt;0,IF('ORÇ.GLOBAL P CAIXA'!K824=0,'ORÇ.GLOBAL EMPRESA'!G824,'ORÇ.GLOBAL P CAIXA'!F824),'ORÇ.REPROG. P CAIXA'!I825)</f>
        <v>0</v>
      </c>
      <c r="G823" s="163" t="n">
        <f aca="false">IF(E823&lt;&gt;0,ROUND(E823*F823,2),IF(AO823=0,(SUMIF('ORÇ.REPROG. P CAIXA'!$AC$13:$AC$1012,B823,$AO$11:$AO$1010)),AO823))</f>
        <v>0</v>
      </c>
      <c r="H823" s="163" t="n">
        <f aca="false">IF(J823&lt;&gt;0,IF(E823&lt;&gt;0,J823/F823,0),0)</f>
        <v>0</v>
      </c>
      <c r="I823" s="163" t="n">
        <f aca="false">IF(L823&lt;&gt;0,IF(E823&lt;&gt;0,L823/F823,0),0)</f>
        <v>0</v>
      </c>
      <c r="J823" s="163" t="n">
        <f aca="false">IF(E823&lt;&gt;0,ROUND(INDEX($P$11:$AM$1010,$A823,$L$1),2),IF(AX823=0,(SUMIF($AP$11:$AP$1010,B823,$AX$11:$AX$1010)),AX823))</f>
        <v>0</v>
      </c>
      <c r="K823" s="163" t="n">
        <f aca="false">IF(G823=0,0,(J823/G823)*100)</f>
        <v>0</v>
      </c>
      <c r="L823" s="163" t="n">
        <f aca="false">IF(E823&lt;&gt;0,ROUND(IF($L$1=1,SUM(P823),"0")+IF($L$1=2,SUM($P823:Q823),"0")+IF($L$1=3,SUM($P823:R823),"0")+IF($L$1=4,SUM($P823:S823),"0")+IF($L$1=5,SUM($P823:T823),"0")+IF($L$1=6,SUM($P823:U823),"0")+IF($L$1=7,SUM($P823:V823),"0")+IF($L$1=8,SUM($P823:W823),"0")+IF($L$1=9,SUM($P823:X823),"0")+IF($L$1=10,SUM($P823:Y823),"0")+IF($L$1=11,SUM($P823:Z823),"0")+IF($L$1=12,SUM($P823:AA823),"0")+IF($L$1=13,SUM($P823:AB823),"0")+IF($L$1=14,SUM($P823:AC823),"0")+IF($L$1=15,SUM($P823:AD823),"0")+IF($L$1=16,SUM($P823:AE823),"0")+IF($L$1=17,SUM($P823:AF823),"0")+IF($L$1=18,SUM($P823:AG823),"0")+IF($L$1=19,SUM($P823:AH823),"0")+IF($L$1=20,SUM($P823:AI823),"0")+IF($L$1=21,SUM($P823:AJ823),"0")+IF($L$1=22,SUM($P823:AK823),"0")+IF($L$1=23,SUM($P823:AL823),"0")+IF($L$1=24,SUM($P823:AM823),"0"),2),IF(BC823=0,(SUMIF($AP$11:$AP$1010,B823,$BC$11:$BC$1010)),BC823))</f>
        <v>0</v>
      </c>
      <c r="M823" s="163" t="n">
        <f aca="false">IF(G823=0,0,(L823/G823)*100)</f>
        <v>0</v>
      </c>
      <c r="N823" s="168" t="str">
        <f aca="false">IF(B823&gt;0,"ok","ocultar")</f>
        <v>ocultar</v>
      </c>
      <c r="O823" s="650"/>
      <c r="P823" s="724"/>
      <c r="Q823" s="725"/>
      <c r="R823" s="725"/>
      <c r="S823" s="725"/>
      <c r="T823" s="725"/>
      <c r="U823" s="725"/>
      <c r="V823" s="725"/>
      <c r="W823" s="725"/>
      <c r="X823" s="725"/>
      <c r="Y823" s="725"/>
      <c r="Z823" s="725"/>
      <c r="AA823" s="726"/>
      <c r="AB823" s="726"/>
      <c r="AC823" s="726"/>
      <c r="AD823" s="726"/>
      <c r="AE823" s="726"/>
      <c r="AF823" s="726"/>
      <c r="AG823" s="726"/>
      <c r="AH823" s="726"/>
      <c r="AI823" s="726"/>
      <c r="AJ823" s="726"/>
      <c r="AK823" s="726"/>
      <c r="AL823" s="726"/>
      <c r="AM823" s="727"/>
      <c r="AO823" s="728" t="n">
        <f aca="false">IF(E823&lt;&gt;0,G823,0)</f>
        <v>0</v>
      </c>
      <c r="AP823" s="157" t="n">
        <f aca="false">IF(B823=0,AP822,IF(ISNONTEXT(B823)=TRUE(),INT(B823),INT(LEFT(B823,FIND(".",B823)-1))))</f>
        <v>3</v>
      </c>
      <c r="AQ823" s="157" t="str">
        <f aca="false">IF(AQ824=1,1,IF(B823&lt;&gt;0,1,IF(C823&lt;&gt;0,1,IF(D823&lt;&gt;0,1,IF(E823&lt;&gt;0,1,"")))))</f>
        <v/>
      </c>
      <c r="AR823" s="157" t="str">
        <f aca="false">IF(AP823=0," ",IF(AP823&lt;&gt;AP822,AP823," "))</f>
        <v> </v>
      </c>
      <c r="AS823" s="732"/>
      <c r="AT823" s="730" t="n">
        <f aca="false">IF(AP823&lt;&gt;AR823,(IF('ORÇ.GLOBAL P CAIXA'!I824="",J823*(INFORMAÇÕES!$Q$99/INFORMAÇÕES!$Q$102),IF('ORÇ.GLOBAL P CAIXA'!I824="R",J823,0))),0)</f>
        <v>0</v>
      </c>
      <c r="AU823" s="75" t="n">
        <f aca="false">IF(AP823&lt;&gt;AR823,(IF('ORÇ.GLOBAL P CAIXA'!I824="",J823*(INFORMAÇÕES!$Q$100/INFORMAÇÕES!$Q$102),IF('ORÇ.GLOBAL P CAIXA'!I824="C",J823,0))),0)</f>
        <v>0</v>
      </c>
      <c r="AV823" s="75" t="n">
        <f aca="false">IF(AP823&lt;&gt;AR823,(IF('ORÇ.GLOBAL P CAIXA'!I824="",J823*INFORMAÇÕES!$U$115,IF('ORÇ.GLOBAL P CAIXA'!I824="CF",J823,0))),0)</f>
        <v>0</v>
      </c>
      <c r="AW823" s="75" t="n">
        <f aca="false">IF(AP823&lt;&gt;AR823,(IF('ORÇ.GLOBAL P CAIXA'!I824="",J823*INFORMAÇÕES!$U$116,IF('ORÇ.GLOBAL P CAIXA'!I824="O",J823,0))),0)</f>
        <v>0</v>
      </c>
      <c r="AX823" s="731" t="n">
        <f aca="false">IF(E823&lt;&gt;0,J823,0)</f>
        <v>0</v>
      </c>
      <c r="AY823" s="730" t="n">
        <f aca="false">IF(AP823&lt;&gt;AR823,(IF('ORÇ.GLOBAL P CAIXA'!I824="",L823*(INFORMAÇÕES!$Q$99/INFORMAÇÕES!$Q$102),IF('ORÇ.GLOBAL P CAIXA'!I824="R",L823,0))),0)</f>
        <v>0</v>
      </c>
      <c r="AZ823" s="75" t="n">
        <f aca="false">IF(AP823&lt;&gt;AR823,(IF('ORÇ.GLOBAL P CAIXA'!I824="",L823*(INFORMAÇÕES!$Q$100/INFORMAÇÕES!$Q$102),IF('ORÇ.GLOBAL P CAIXA'!I824="C",L823,0))),0)</f>
        <v>0</v>
      </c>
      <c r="BA823" s="75" t="n">
        <f aca="false">IF(AP823&lt;&gt;AR823,(IF('ORÇ.GLOBAL P CAIXA'!I824="",L823*INFORMAÇÕES!$U$115,IF('ORÇ.GLOBAL P CAIXA'!I824="CF",L823,0))),0)</f>
        <v>0</v>
      </c>
      <c r="BB823" s="75" t="n">
        <f aca="false">IF(AP823&lt;&gt;AR823,(IF('ORÇ.GLOBAL P CAIXA'!I824="",L823*INFORMAÇÕES!$U$116,IF('ORÇ.GLOBAL P CAIXA'!I824="O",L823,0))),0)</f>
        <v>0</v>
      </c>
      <c r="BC823" s="731" t="n">
        <f aca="false">IF(E823&lt;&gt;0,L823,0)</f>
        <v>0</v>
      </c>
    </row>
    <row r="824" s="174" customFormat="true" ht="14.25" hidden="false" customHeight="false" outlineLevel="0" collapsed="false">
      <c r="A824" s="159" t="n">
        <v>814</v>
      </c>
      <c r="B824" s="160" t="n">
        <f aca="false">'ORÇ.REPROG. P CAIXA'!B826</f>
        <v>0</v>
      </c>
      <c r="C824" s="723" t="n">
        <f aca="false">'ORÇ.REPROG. P CAIXA'!C826</f>
        <v>0</v>
      </c>
      <c r="D824" s="162" t="n">
        <f aca="false">'ORÇ.REPROG. P CAIXA'!D826</f>
        <v>0</v>
      </c>
      <c r="E824" s="163" t="n">
        <f aca="false">IF('BM GLOBAL'!$P$1&lt;&gt;0,'ORÇ.REPROG. P CAIXA'!E826,'ORÇ.REPROG. P CAIXA'!H826)</f>
        <v>0</v>
      </c>
      <c r="F824" s="163" t="n">
        <f aca="false">IF('BM GLOBAL'!$P$1&lt;&gt;0,IF('ORÇ.GLOBAL P CAIXA'!K825=0,'ORÇ.GLOBAL EMPRESA'!G825,'ORÇ.GLOBAL P CAIXA'!F825),'ORÇ.REPROG. P CAIXA'!I826)</f>
        <v>0</v>
      </c>
      <c r="G824" s="163" t="n">
        <f aca="false">IF(E824&lt;&gt;0,ROUND(E824*F824,2),IF(AO824=0,(SUMIF('ORÇ.REPROG. P CAIXA'!$AC$13:$AC$1012,B824,$AO$11:$AO$1010)),AO824))</f>
        <v>0</v>
      </c>
      <c r="H824" s="163" t="n">
        <f aca="false">IF(J824&lt;&gt;0,IF(E824&lt;&gt;0,J824/F824,0),0)</f>
        <v>0</v>
      </c>
      <c r="I824" s="163" t="n">
        <f aca="false">IF(L824&lt;&gt;0,IF(E824&lt;&gt;0,L824/F824,0),0)</f>
        <v>0</v>
      </c>
      <c r="J824" s="163" t="n">
        <f aca="false">IF(E824&lt;&gt;0,ROUND(INDEX($P$11:$AM$1010,$A824,$L$1),2),IF(AX824=0,(SUMIF($AP$11:$AP$1010,B824,$AX$11:$AX$1010)),AX824))</f>
        <v>0</v>
      </c>
      <c r="K824" s="163" t="n">
        <f aca="false">IF(G824=0,0,(J824/G824)*100)</f>
        <v>0</v>
      </c>
      <c r="L824" s="163" t="n">
        <f aca="false">IF(E824&lt;&gt;0,ROUND(IF($L$1=1,SUM(P824),"0")+IF($L$1=2,SUM($P824:Q824),"0")+IF($L$1=3,SUM($P824:R824),"0")+IF($L$1=4,SUM($P824:S824),"0")+IF($L$1=5,SUM($P824:T824),"0")+IF($L$1=6,SUM($P824:U824),"0")+IF($L$1=7,SUM($P824:V824),"0")+IF($L$1=8,SUM($P824:W824),"0")+IF($L$1=9,SUM($P824:X824),"0")+IF($L$1=10,SUM($P824:Y824),"0")+IF($L$1=11,SUM($P824:Z824),"0")+IF($L$1=12,SUM($P824:AA824),"0")+IF($L$1=13,SUM($P824:AB824),"0")+IF($L$1=14,SUM($P824:AC824),"0")+IF($L$1=15,SUM($P824:AD824),"0")+IF($L$1=16,SUM($P824:AE824),"0")+IF($L$1=17,SUM($P824:AF824),"0")+IF($L$1=18,SUM($P824:AG824),"0")+IF($L$1=19,SUM($P824:AH824),"0")+IF($L$1=20,SUM($P824:AI824),"0")+IF($L$1=21,SUM($P824:AJ824),"0")+IF($L$1=22,SUM($P824:AK824),"0")+IF($L$1=23,SUM($P824:AL824),"0")+IF($L$1=24,SUM($P824:AM824),"0"),2),IF(BC824=0,(SUMIF($AP$11:$AP$1010,B824,$BC$11:$BC$1010)),BC824))</f>
        <v>0</v>
      </c>
      <c r="M824" s="163" t="n">
        <f aca="false">IF(G824=0,0,(L824/G824)*100)</f>
        <v>0</v>
      </c>
      <c r="N824" s="168" t="str">
        <f aca="false">IF(B824&gt;0,"ok","ocultar")</f>
        <v>ocultar</v>
      </c>
      <c r="O824" s="650"/>
      <c r="P824" s="724"/>
      <c r="Q824" s="725"/>
      <c r="R824" s="725"/>
      <c r="S824" s="725"/>
      <c r="T824" s="725"/>
      <c r="U824" s="725"/>
      <c r="V824" s="725"/>
      <c r="W824" s="725"/>
      <c r="X824" s="725"/>
      <c r="Y824" s="725"/>
      <c r="Z824" s="725"/>
      <c r="AA824" s="726"/>
      <c r="AB824" s="726"/>
      <c r="AC824" s="726"/>
      <c r="AD824" s="726"/>
      <c r="AE824" s="726"/>
      <c r="AF824" s="726"/>
      <c r="AG824" s="726"/>
      <c r="AH824" s="726"/>
      <c r="AI824" s="726"/>
      <c r="AJ824" s="726"/>
      <c r="AK824" s="726"/>
      <c r="AL824" s="726"/>
      <c r="AM824" s="727"/>
      <c r="AO824" s="728" t="n">
        <f aca="false">IF(E824&lt;&gt;0,G824,0)</f>
        <v>0</v>
      </c>
      <c r="AP824" s="157" t="n">
        <f aca="false">IF(B824=0,AP823,IF(ISNONTEXT(B824)=TRUE(),INT(B824),INT(LEFT(B824,FIND(".",B824)-1))))</f>
        <v>3</v>
      </c>
      <c r="AQ824" s="157" t="str">
        <f aca="false">IF(AQ825=1,1,IF(B824&lt;&gt;0,1,IF(C824&lt;&gt;0,1,IF(D824&lt;&gt;0,1,IF(E824&lt;&gt;0,1,"")))))</f>
        <v/>
      </c>
      <c r="AR824" s="157" t="str">
        <f aca="false">IF(AP824=0," ",IF(AP824&lt;&gt;AP823,AP824," "))</f>
        <v> </v>
      </c>
      <c r="AS824" s="732"/>
      <c r="AT824" s="730" t="n">
        <f aca="false">IF(AP824&lt;&gt;AR824,(IF('ORÇ.GLOBAL P CAIXA'!I825="",J824*(INFORMAÇÕES!$Q$99/INFORMAÇÕES!$Q$102),IF('ORÇ.GLOBAL P CAIXA'!I825="R",J824,0))),0)</f>
        <v>0</v>
      </c>
      <c r="AU824" s="75" t="n">
        <f aca="false">IF(AP824&lt;&gt;AR824,(IF('ORÇ.GLOBAL P CAIXA'!I825="",J824*(INFORMAÇÕES!$Q$100/INFORMAÇÕES!$Q$102),IF('ORÇ.GLOBAL P CAIXA'!I825="C",J824,0))),0)</f>
        <v>0</v>
      </c>
      <c r="AV824" s="75" t="n">
        <f aca="false">IF(AP824&lt;&gt;AR824,(IF('ORÇ.GLOBAL P CAIXA'!I825="",J824*INFORMAÇÕES!$U$115,IF('ORÇ.GLOBAL P CAIXA'!I825="CF",J824,0))),0)</f>
        <v>0</v>
      </c>
      <c r="AW824" s="75" t="n">
        <f aca="false">IF(AP824&lt;&gt;AR824,(IF('ORÇ.GLOBAL P CAIXA'!I825="",J824*INFORMAÇÕES!$U$116,IF('ORÇ.GLOBAL P CAIXA'!I825="O",J824,0))),0)</f>
        <v>0</v>
      </c>
      <c r="AX824" s="731" t="n">
        <f aca="false">IF(E824&lt;&gt;0,J824,0)</f>
        <v>0</v>
      </c>
      <c r="AY824" s="730" t="n">
        <f aca="false">IF(AP824&lt;&gt;AR824,(IF('ORÇ.GLOBAL P CAIXA'!I825="",L824*(INFORMAÇÕES!$Q$99/INFORMAÇÕES!$Q$102),IF('ORÇ.GLOBAL P CAIXA'!I825="R",L824,0))),0)</f>
        <v>0</v>
      </c>
      <c r="AZ824" s="75" t="n">
        <f aca="false">IF(AP824&lt;&gt;AR824,(IF('ORÇ.GLOBAL P CAIXA'!I825="",L824*(INFORMAÇÕES!$Q$100/INFORMAÇÕES!$Q$102),IF('ORÇ.GLOBAL P CAIXA'!I825="C",L824,0))),0)</f>
        <v>0</v>
      </c>
      <c r="BA824" s="75" t="n">
        <f aca="false">IF(AP824&lt;&gt;AR824,(IF('ORÇ.GLOBAL P CAIXA'!I825="",L824*INFORMAÇÕES!$U$115,IF('ORÇ.GLOBAL P CAIXA'!I825="CF",L824,0))),0)</f>
        <v>0</v>
      </c>
      <c r="BB824" s="75" t="n">
        <f aca="false">IF(AP824&lt;&gt;AR824,(IF('ORÇ.GLOBAL P CAIXA'!I825="",L824*INFORMAÇÕES!$U$116,IF('ORÇ.GLOBAL P CAIXA'!I825="O",L824,0))),0)</f>
        <v>0</v>
      </c>
      <c r="BC824" s="731" t="n">
        <f aca="false">IF(E824&lt;&gt;0,L824,0)</f>
        <v>0</v>
      </c>
    </row>
    <row r="825" s="174" customFormat="true" ht="14.25" hidden="false" customHeight="false" outlineLevel="0" collapsed="false">
      <c r="A825" s="159" t="n">
        <v>815</v>
      </c>
      <c r="B825" s="160" t="n">
        <f aca="false">'ORÇ.REPROG. P CAIXA'!B827</f>
        <v>0</v>
      </c>
      <c r="C825" s="723" t="n">
        <f aca="false">'ORÇ.REPROG. P CAIXA'!C827</f>
        <v>0</v>
      </c>
      <c r="D825" s="162" t="n">
        <f aca="false">'ORÇ.REPROG. P CAIXA'!D827</f>
        <v>0</v>
      </c>
      <c r="E825" s="163" t="n">
        <f aca="false">IF('BM GLOBAL'!$P$1&lt;&gt;0,'ORÇ.REPROG. P CAIXA'!E827,'ORÇ.REPROG. P CAIXA'!H827)</f>
        <v>0</v>
      </c>
      <c r="F825" s="163" t="n">
        <f aca="false">IF('BM GLOBAL'!$P$1&lt;&gt;0,IF('ORÇ.GLOBAL P CAIXA'!K826=0,'ORÇ.GLOBAL EMPRESA'!G826,'ORÇ.GLOBAL P CAIXA'!F826),'ORÇ.REPROG. P CAIXA'!I827)</f>
        <v>0</v>
      </c>
      <c r="G825" s="163" t="n">
        <f aca="false">IF(E825&lt;&gt;0,ROUND(E825*F825,2),IF(AO825=0,(SUMIF('ORÇ.REPROG. P CAIXA'!$AC$13:$AC$1012,B825,$AO$11:$AO$1010)),AO825))</f>
        <v>0</v>
      </c>
      <c r="H825" s="163" t="n">
        <f aca="false">IF(J825&lt;&gt;0,IF(E825&lt;&gt;0,J825/F825,0),0)</f>
        <v>0</v>
      </c>
      <c r="I825" s="163" t="n">
        <f aca="false">IF(L825&lt;&gt;0,IF(E825&lt;&gt;0,L825/F825,0),0)</f>
        <v>0</v>
      </c>
      <c r="J825" s="163" t="n">
        <f aca="false">IF(E825&lt;&gt;0,ROUND(INDEX($P$11:$AM$1010,$A825,$L$1),2),IF(AX825=0,(SUMIF($AP$11:$AP$1010,B825,$AX$11:$AX$1010)),AX825))</f>
        <v>0</v>
      </c>
      <c r="K825" s="163" t="n">
        <f aca="false">IF(G825=0,0,(J825/G825)*100)</f>
        <v>0</v>
      </c>
      <c r="L825" s="163" t="n">
        <f aca="false">IF(E825&lt;&gt;0,ROUND(IF($L$1=1,SUM(P825),"0")+IF($L$1=2,SUM($P825:Q825),"0")+IF($L$1=3,SUM($P825:R825),"0")+IF($L$1=4,SUM($P825:S825),"0")+IF($L$1=5,SUM($P825:T825),"0")+IF($L$1=6,SUM($P825:U825),"0")+IF($L$1=7,SUM($P825:V825),"0")+IF($L$1=8,SUM($P825:W825),"0")+IF($L$1=9,SUM($P825:X825),"0")+IF($L$1=10,SUM($P825:Y825),"0")+IF($L$1=11,SUM($P825:Z825),"0")+IF($L$1=12,SUM($P825:AA825),"0")+IF($L$1=13,SUM($P825:AB825),"0")+IF($L$1=14,SUM($P825:AC825),"0")+IF($L$1=15,SUM($P825:AD825),"0")+IF($L$1=16,SUM($P825:AE825),"0")+IF($L$1=17,SUM($P825:AF825),"0")+IF($L$1=18,SUM($P825:AG825),"0")+IF($L$1=19,SUM($P825:AH825),"0")+IF($L$1=20,SUM($P825:AI825),"0")+IF($L$1=21,SUM($P825:AJ825),"0")+IF($L$1=22,SUM($P825:AK825),"0")+IF($L$1=23,SUM($P825:AL825),"0")+IF($L$1=24,SUM($P825:AM825),"0"),2),IF(BC825=0,(SUMIF($AP$11:$AP$1010,B825,$BC$11:$BC$1010)),BC825))</f>
        <v>0</v>
      </c>
      <c r="M825" s="163" t="n">
        <f aca="false">IF(G825=0,0,(L825/G825)*100)</f>
        <v>0</v>
      </c>
      <c r="N825" s="168" t="str">
        <f aca="false">IF(B825&gt;0,"ok","ocultar")</f>
        <v>ocultar</v>
      </c>
      <c r="O825" s="650"/>
      <c r="P825" s="724"/>
      <c r="Q825" s="725"/>
      <c r="R825" s="725"/>
      <c r="S825" s="725"/>
      <c r="T825" s="725"/>
      <c r="U825" s="725"/>
      <c r="V825" s="725"/>
      <c r="W825" s="725"/>
      <c r="X825" s="725"/>
      <c r="Y825" s="725"/>
      <c r="Z825" s="725"/>
      <c r="AA825" s="726"/>
      <c r="AB825" s="726"/>
      <c r="AC825" s="726"/>
      <c r="AD825" s="726"/>
      <c r="AE825" s="726"/>
      <c r="AF825" s="726"/>
      <c r="AG825" s="726"/>
      <c r="AH825" s="726"/>
      <c r="AI825" s="726"/>
      <c r="AJ825" s="726"/>
      <c r="AK825" s="726"/>
      <c r="AL825" s="726"/>
      <c r="AM825" s="727"/>
      <c r="AO825" s="728" t="n">
        <f aca="false">IF(E825&lt;&gt;0,G825,0)</f>
        <v>0</v>
      </c>
      <c r="AP825" s="157" t="n">
        <f aca="false">IF(B825=0,AP824,IF(ISNONTEXT(B825)=TRUE(),INT(B825),INT(LEFT(B825,FIND(".",B825)-1))))</f>
        <v>3</v>
      </c>
      <c r="AQ825" s="157" t="str">
        <f aca="false">IF(AQ826=1,1,IF(B825&lt;&gt;0,1,IF(C825&lt;&gt;0,1,IF(D825&lt;&gt;0,1,IF(E825&lt;&gt;0,1,"")))))</f>
        <v/>
      </c>
      <c r="AR825" s="157" t="str">
        <f aca="false">IF(AP825=0," ",IF(AP825&lt;&gt;AP824,AP825," "))</f>
        <v> </v>
      </c>
      <c r="AS825" s="732"/>
      <c r="AT825" s="730" t="n">
        <f aca="false">IF(AP825&lt;&gt;AR825,(IF('ORÇ.GLOBAL P CAIXA'!I826="",J825*(INFORMAÇÕES!$Q$99/INFORMAÇÕES!$Q$102),IF('ORÇ.GLOBAL P CAIXA'!I826="R",J825,0))),0)</f>
        <v>0</v>
      </c>
      <c r="AU825" s="75" t="n">
        <f aca="false">IF(AP825&lt;&gt;AR825,(IF('ORÇ.GLOBAL P CAIXA'!I826="",J825*(INFORMAÇÕES!$Q$100/INFORMAÇÕES!$Q$102),IF('ORÇ.GLOBAL P CAIXA'!I826="C",J825,0))),0)</f>
        <v>0</v>
      </c>
      <c r="AV825" s="75" t="n">
        <f aca="false">IF(AP825&lt;&gt;AR825,(IF('ORÇ.GLOBAL P CAIXA'!I826="",J825*INFORMAÇÕES!$U$115,IF('ORÇ.GLOBAL P CAIXA'!I826="CF",J825,0))),0)</f>
        <v>0</v>
      </c>
      <c r="AW825" s="75" t="n">
        <f aca="false">IF(AP825&lt;&gt;AR825,(IF('ORÇ.GLOBAL P CAIXA'!I826="",J825*INFORMAÇÕES!$U$116,IF('ORÇ.GLOBAL P CAIXA'!I826="O",J825,0))),0)</f>
        <v>0</v>
      </c>
      <c r="AX825" s="731" t="n">
        <f aca="false">IF(E825&lt;&gt;0,J825,0)</f>
        <v>0</v>
      </c>
      <c r="AY825" s="730" t="n">
        <f aca="false">IF(AP825&lt;&gt;AR825,(IF('ORÇ.GLOBAL P CAIXA'!I826="",L825*(INFORMAÇÕES!$Q$99/INFORMAÇÕES!$Q$102),IF('ORÇ.GLOBAL P CAIXA'!I826="R",L825,0))),0)</f>
        <v>0</v>
      </c>
      <c r="AZ825" s="75" t="n">
        <f aca="false">IF(AP825&lt;&gt;AR825,(IF('ORÇ.GLOBAL P CAIXA'!I826="",L825*(INFORMAÇÕES!$Q$100/INFORMAÇÕES!$Q$102),IF('ORÇ.GLOBAL P CAIXA'!I826="C",L825,0))),0)</f>
        <v>0</v>
      </c>
      <c r="BA825" s="75" t="n">
        <f aca="false">IF(AP825&lt;&gt;AR825,(IF('ORÇ.GLOBAL P CAIXA'!I826="",L825*INFORMAÇÕES!$U$115,IF('ORÇ.GLOBAL P CAIXA'!I826="CF",L825,0))),0)</f>
        <v>0</v>
      </c>
      <c r="BB825" s="75" t="n">
        <f aca="false">IF(AP825&lt;&gt;AR825,(IF('ORÇ.GLOBAL P CAIXA'!I826="",L825*INFORMAÇÕES!$U$116,IF('ORÇ.GLOBAL P CAIXA'!I826="O",L825,0))),0)</f>
        <v>0</v>
      </c>
      <c r="BC825" s="731" t="n">
        <f aca="false">IF(E825&lt;&gt;0,L825,0)</f>
        <v>0</v>
      </c>
    </row>
    <row r="826" s="174" customFormat="true" ht="14.25" hidden="false" customHeight="false" outlineLevel="0" collapsed="false">
      <c r="A826" s="159" t="n">
        <v>816</v>
      </c>
      <c r="B826" s="160" t="n">
        <f aca="false">'ORÇ.REPROG. P CAIXA'!B828</f>
        <v>0</v>
      </c>
      <c r="C826" s="723" t="n">
        <f aca="false">'ORÇ.REPROG. P CAIXA'!C828</f>
        <v>0</v>
      </c>
      <c r="D826" s="162" t="n">
        <f aca="false">'ORÇ.REPROG. P CAIXA'!D828</f>
        <v>0</v>
      </c>
      <c r="E826" s="163" t="n">
        <f aca="false">IF('BM GLOBAL'!$P$1&lt;&gt;0,'ORÇ.REPROG. P CAIXA'!E828,'ORÇ.REPROG. P CAIXA'!H828)</f>
        <v>0</v>
      </c>
      <c r="F826" s="163" t="n">
        <f aca="false">IF('BM GLOBAL'!$P$1&lt;&gt;0,IF('ORÇ.GLOBAL P CAIXA'!K827=0,'ORÇ.GLOBAL EMPRESA'!G827,'ORÇ.GLOBAL P CAIXA'!F827),'ORÇ.REPROG. P CAIXA'!I828)</f>
        <v>0</v>
      </c>
      <c r="G826" s="163" t="n">
        <f aca="false">IF(E826&lt;&gt;0,ROUND(E826*F826,2),IF(AO826=0,(SUMIF('ORÇ.REPROG. P CAIXA'!$AC$13:$AC$1012,B826,$AO$11:$AO$1010)),AO826))</f>
        <v>0</v>
      </c>
      <c r="H826" s="163" t="n">
        <f aca="false">IF(J826&lt;&gt;0,IF(E826&lt;&gt;0,J826/F826,0),0)</f>
        <v>0</v>
      </c>
      <c r="I826" s="163" t="n">
        <f aca="false">IF(L826&lt;&gt;0,IF(E826&lt;&gt;0,L826/F826,0),0)</f>
        <v>0</v>
      </c>
      <c r="J826" s="163" t="n">
        <f aca="false">IF(E826&lt;&gt;0,ROUND(INDEX($P$11:$AM$1010,$A826,$L$1),2),IF(AX826=0,(SUMIF($AP$11:$AP$1010,B826,$AX$11:$AX$1010)),AX826))</f>
        <v>0</v>
      </c>
      <c r="K826" s="163" t="n">
        <f aca="false">IF(G826=0,0,(J826/G826)*100)</f>
        <v>0</v>
      </c>
      <c r="L826" s="163" t="n">
        <f aca="false">IF(E826&lt;&gt;0,ROUND(IF($L$1=1,SUM(P826),"0")+IF($L$1=2,SUM($P826:Q826),"0")+IF($L$1=3,SUM($P826:R826),"0")+IF($L$1=4,SUM($P826:S826),"0")+IF($L$1=5,SUM($P826:T826),"0")+IF($L$1=6,SUM($P826:U826),"0")+IF($L$1=7,SUM($P826:V826),"0")+IF($L$1=8,SUM($P826:W826),"0")+IF($L$1=9,SUM($P826:X826),"0")+IF($L$1=10,SUM($P826:Y826),"0")+IF($L$1=11,SUM($P826:Z826),"0")+IF($L$1=12,SUM($P826:AA826),"0")+IF($L$1=13,SUM($P826:AB826),"0")+IF($L$1=14,SUM($P826:AC826),"0")+IF($L$1=15,SUM($P826:AD826),"0")+IF($L$1=16,SUM($P826:AE826),"0")+IF($L$1=17,SUM($P826:AF826),"0")+IF($L$1=18,SUM($P826:AG826),"0")+IF($L$1=19,SUM($P826:AH826),"0")+IF($L$1=20,SUM($P826:AI826),"0")+IF($L$1=21,SUM($P826:AJ826),"0")+IF($L$1=22,SUM($P826:AK826),"0")+IF($L$1=23,SUM($P826:AL826),"0")+IF($L$1=24,SUM($P826:AM826),"0"),2),IF(BC826=0,(SUMIF($AP$11:$AP$1010,B826,$BC$11:$BC$1010)),BC826))</f>
        <v>0</v>
      </c>
      <c r="M826" s="163" t="n">
        <f aca="false">IF(G826=0,0,(L826/G826)*100)</f>
        <v>0</v>
      </c>
      <c r="N826" s="168" t="str">
        <f aca="false">IF(B826&gt;0,"ok","ocultar")</f>
        <v>ocultar</v>
      </c>
      <c r="O826" s="650"/>
      <c r="P826" s="724"/>
      <c r="Q826" s="725"/>
      <c r="R826" s="725"/>
      <c r="S826" s="725"/>
      <c r="T826" s="725"/>
      <c r="U826" s="725"/>
      <c r="V826" s="725"/>
      <c r="W826" s="725"/>
      <c r="X826" s="725"/>
      <c r="Y826" s="725"/>
      <c r="Z826" s="725"/>
      <c r="AA826" s="726"/>
      <c r="AB826" s="726"/>
      <c r="AC826" s="726"/>
      <c r="AD826" s="726"/>
      <c r="AE826" s="726"/>
      <c r="AF826" s="726"/>
      <c r="AG826" s="726"/>
      <c r="AH826" s="726"/>
      <c r="AI826" s="726"/>
      <c r="AJ826" s="726"/>
      <c r="AK826" s="726"/>
      <c r="AL826" s="726"/>
      <c r="AM826" s="727"/>
      <c r="AO826" s="728" t="n">
        <f aca="false">IF(E826&lt;&gt;0,G826,0)</f>
        <v>0</v>
      </c>
      <c r="AP826" s="157" t="n">
        <f aca="false">IF(B826=0,AP825,IF(ISNONTEXT(B826)=TRUE(),INT(B826),INT(LEFT(B826,FIND(".",B826)-1))))</f>
        <v>3</v>
      </c>
      <c r="AQ826" s="157" t="str">
        <f aca="false">IF(AQ827=1,1,IF(B826&lt;&gt;0,1,IF(C826&lt;&gt;0,1,IF(D826&lt;&gt;0,1,IF(E826&lt;&gt;0,1,"")))))</f>
        <v/>
      </c>
      <c r="AR826" s="157" t="str">
        <f aca="false">IF(AP826=0," ",IF(AP826&lt;&gt;AP825,AP826," "))</f>
        <v> </v>
      </c>
      <c r="AS826" s="732"/>
      <c r="AT826" s="730" t="n">
        <f aca="false">IF(AP826&lt;&gt;AR826,(IF('ORÇ.GLOBAL P CAIXA'!I827="",J826*(INFORMAÇÕES!$Q$99/INFORMAÇÕES!$Q$102),IF('ORÇ.GLOBAL P CAIXA'!I827="R",J826,0))),0)</f>
        <v>0</v>
      </c>
      <c r="AU826" s="75" t="n">
        <f aca="false">IF(AP826&lt;&gt;AR826,(IF('ORÇ.GLOBAL P CAIXA'!I827="",J826*(INFORMAÇÕES!$Q$100/INFORMAÇÕES!$Q$102),IF('ORÇ.GLOBAL P CAIXA'!I827="C",J826,0))),0)</f>
        <v>0</v>
      </c>
      <c r="AV826" s="75" t="n">
        <f aca="false">IF(AP826&lt;&gt;AR826,(IF('ORÇ.GLOBAL P CAIXA'!I827="",J826*INFORMAÇÕES!$U$115,IF('ORÇ.GLOBAL P CAIXA'!I827="CF",J826,0))),0)</f>
        <v>0</v>
      </c>
      <c r="AW826" s="75" t="n">
        <f aca="false">IF(AP826&lt;&gt;AR826,(IF('ORÇ.GLOBAL P CAIXA'!I827="",J826*INFORMAÇÕES!$U$116,IF('ORÇ.GLOBAL P CAIXA'!I827="O",J826,0))),0)</f>
        <v>0</v>
      </c>
      <c r="AX826" s="731" t="n">
        <f aca="false">IF(E826&lt;&gt;0,J826,0)</f>
        <v>0</v>
      </c>
      <c r="AY826" s="730" t="n">
        <f aca="false">IF(AP826&lt;&gt;AR826,(IF('ORÇ.GLOBAL P CAIXA'!I827="",L826*(INFORMAÇÕES!$Q$99/INFORMAÇÕES!$Q$102),IF('ORÇ.GLOBAL P CAIXA'!I827="R",L826,0))),0)</f>
        <v>0</v>
      </c>
      <c r="AZ826" s="75" t="n">
        <f aca="false">IF(AP826&lt;&gt;AR826,(IF('ORÇ.GLOBAL P CAIXA'!I827="",L826*(INFORMAÇÕES!$Q$100/INFORMAÇÕES!$Q$102),IF('ORÇ.GLOBAL P CAIXA'!I827="C",L826,0))),0)</f>
        <v>0</v>
      </c>
      <c r="BA826" s="75" t="n">
        <f aca="false">IF(AP826&lt;&gt;AR826,(IF('ORÇ.GLOBAL P CAIXA'!I827="",L826*INFORMAÇÕES!$U$115,IF('ORÇ.GLOBAL P CAIXA'!I827="CF",L826,0))),0)</f>
        <v>0</v>
      </c>
      <c r="BB826" s="75" t="n">
        <f aca="false">IF(AP826&lt;&gt;AR826,(IF('ORÇ.GLOBAL P CAIXA'!I827="",L826*INFORMAÇÕES!$U$116,IF('ORÇ.GLOBAL P CAIXA'!I827="O",L826,0))),0)</f>
        <v>0</v>
      </c>
      <c r="BC826" s="731" t="n">
        <f aca="false">IF(E826&lt;&gt;0,L826,0)</f>
        <v>0</v>
      </c>
    </row>
    <row r="827" s="174" customFormat="true" ht="14.25" hidden="false" customHeight="false" outlineLevel="0" collapsed="false">
      <c r="A827" s="159" t="n">
        <v>817</v>
      </c>
      <c r="B827" s="160" t="n">
        <f aca="false">'ORÇ.REPROG. P CAIXA'!B829</f>
        <v>0</v>
      </c>
      <c r="C827" s="723" t="n">
        <f aca="false">'ORÇ.REPROG. P CAIXA'!C829</f>
        <v>0</v>
      </c>
      <c r="D827" s="162" t="n">
        <f aca="false">'ORÇ.REPROG. P CAIXA'!D829</f>
        <v>0</v>
      </c>
      <c r="E827" s="163" t="n">
        <f aca="false">IF('BM GLOBAL'!$P$1&lt;&gt;0,'ORÇ.REPROG. P CAIXA'!E829,'ORÇ.REPROG. P CAIXA'!H829)</f>
        <v>0</v>
      </c>
      <c r="F827" s="163" t="n">
        <f aca="false">IF('BM GLOBAL'!$P$1&lt;&gt;0,IF('ORÇ.GLOBAL P CAIXA'!K828=0,'ORÇ.GLOBAL EMPRESA'!G828,'ORÇ.GLOBAL P CAIXA'!F828),'ORÇ.REPROG. P CAIXA'!I829)</f>
        <v>0</v>
      </c>
      <c r="G827" s="163" t="n">
        <f aca="false">IF(E827&lt;&gt;0,ROUND(E827*F827,2),IF(AO827=0,(SUMIF('ORÇ.REPROG. P CAIXA'!$AC$13:$AC$1012,B827,$AO$11:$AO$1010)),AO827))</f>
        <v>0</v>
      </c>
      <c r="H827" s="163" t="n">
        <f aca="false">IF(J827&lt;&gt;0,IF(E827&lt;&gt;0,J827/F827,0),0)</f>
        <v>0</v>
      </c>
      <c r="I827" s="163" t="n">
        <f aca="false">IF(L827&lt;&gt;0,IF(E827&lt;&gt;0,L827/F827,0),0)</f>
        <v>0</v>
      </c>
      <c r="J827" s="163" t="n">
        <f aca="false">IF(E827&lt;&gt;0,ROUND(INDEX($P$11:$AM$1010,$A827,$L$1),2),IF(AX827=0,(SUMIF($AP$11:$AP$1010,B827,$AX$11:$AX$1010)),AX827))</f>
        <v>0</v>
      </c>
      <c r="K827" s="163" t="n">
        <f aca="false">IF(G827=0,0,(J827/G827)*100)</f>
        <v>0</v>
      </c>
      <c r="L827" s="163" t="n">
        <f aca="false">IF(E827&lt;&gt;0,ROUND(IF($L$1=1,SUM(P827),"0")+IF($L$1=2,SUM($P827:Q827),"0")+IF($L$1=3,SUM($P827:R827),"0")+IF($L$1=4,SUM($P827:S827),"0")+IF($L$1=5,SUM($P827:T827),"0")+IF($L$1=6,SUM($P827:U827),"0")+IF($L$1=7,SUM($P827:V827),"0")+IF($L$1=8,SUM($P827:W827),"0")+IF($L$1=9,SUM($P827:X827),"0")+IF($L$1=10,SUM($P827:Y827),"0")+IF($L$1=11,SUM($P827:Z827),"0")+IF($L$1=12,SUM($P827:AA827),"0")+IF($L$1=13,SUM($P827:AB827),"0")+IF($L$1=14,SUM($P827:AC827),"0")+IF($L$1=15,SUM($P827:AD827),"0")+IF($L$1=16,SUM($P827:AE827),"0")+IF($L$1=17,SUM($P827:AF827),"0")+IF($L$1=18,SUM($P827:AG827),"0")+IF($L$1=19,SUM($P827:AH827),"0")+IF($L$1=20,SUM($P827:AI827),"0")+IF($L$1=21,SUM($P827:AJ827),"0")+IF($L$1=22,SUM($P827:AK827),"0")+IF($L$1=23,SUM($P827:AL827),"0")+IF($L$1=24,SUM($P827:AM827),"0"),2),IF(BC827=0,(SUMIF($AP$11:$AP$1010,B827,$BC$11:$BC$1010)),BC827))</f>
        <v>0</v>
      </c>
      <c r="M827" s="163" t="n">
        <f aca="false">IF(G827=0,0,(L827/G827)*100)</f>
        <v>0</v>
      </c>
      <c r="N827" s="168" t="str">
        <f aca="false">IF(B827&gt;0,"ok","ocultar")</f>
        <v>ocultar</v>
      </c>
      <c r="O827" s="650"/>
      <c r="P827" s="724"/>
      <c r="Q827" s="725"/>
      <c r="R827" s="725"/>
      <c r="S827" s="725"/>
      <c r="T827" s="725"/>
      <c r="U827" s="725"/>
      <c r="V827" s="725"/>
      <c r="W827" s="725"/>
      <c r="X827" s="725"/>
      <c r="Y827" s="725"/>
      <c r="Z827" s="725"/>
      <c r="AA827" s="726"/>
      <c r="AB827" s="726"/>
      <c r="AC827" s="726"/>
      <c r="AD827" s="726"/>
      <c r="AE827" s="726"/>
      <c r="AF827" s="726"/>
      <c r="AG827" s="726"/>
      <c r="AH827" s="726"/>
      <c r="AI827" s="726"/>
      <c r="AJ827" s="726"/>
      <c r="AK827" s="726"/>
      <c r="AL827" s="726"/>
      <c r="AM827" s="727"/>
      <c r="AO827" s="728" t="n">
        <f aca="false">IF(E827&lt;&gt;0,G827,0)</f>
        <v>0</v>
      </c>
      <c r="AP827" s="157" t="n">
        <f aca="false">IF(B827=0,AP826,IF(ISNONTEXT(B827)=TRUE(),INT(B827),INT(LEFT(B827,FIND(".",B827)-1))))</f>
        <v>3</v>
      </c>
      <c r="AQ827" s="157" t="str">
        <f aca="false">IF(AQ828=1,1,IF(B827&lt;&gt;0,1,IF(C827&lt;&gt;0,1,IF(D827&lt;&gt;0,1,IF(E827&lt;&gt;0,1,"")))))</f>
        <v/>
      </c>
      <c r="AR827" s="157" t="str">
        <f aca="false">IF(AP827=0," ",IF(AP827&lt;&gt;AP826,AP827," "))</f>
        <v> </v>
      </c>
      <c r="AS827" s="732"/>
      <c r="AT827" s="730" t="n">
        <f aca="false">IF(AP827&lt;&gt;AR827,(IF('ORÇ.GLOBAL P CAIXA'!I828="",J827*(INFORMAÇÕES!$Q$99/INFORMAÇÕES!$Q$102),IF('ORÇ.GLOBAL P CAIXA'!I828="R",J827,0))),0)</f>
        <v>0</v>
      </c>
      <c r="AU827" s="75" t="n">
        <f aca="false">IF(AP827&lt;&gt;AR827,(IF('ORÇ.GLOBAL P CAIXA'!I828="",J827*(INFORMAÇÕES!$Q$100/INFORMAÇÕES!$Q$102),IF('ORÇ.GLOBAL P CAIXA'!I828="C",J827,0))),0)</f>
        <v>0</v>
      </c>
      <c r="AV827" s="75" t="n">
        <f aca="false">IF(AP827&lt;&gt;AR827,(IF('ORÇ.GLOBAL P CAIXA'!I828="",J827*INFORMAÇÕES!$U$115,IF('ORÇ.GLOBAL P CAIXA'!I828="CF",J827,0))),0)</f>
        <v>0</v>
      </c>
      <c r="AW827" s="75" t="n">
        <f aca="false">IF(AP827&lt;&gt;AR827,(IF('ORÇ.GLOBAL P CAIXA'!I828="",J827*INFORMAÇÕES!$U$116,IF('ORÇ.GLOBAL P CAIXA'!I828="O",J827,0))),0)</f>
        <v>0</v>
      </c>
      <c r="AX827" s="731" t="n">
        <f aca="false">IF(E827&lt;&gt;0,J827,0)</f>
        <v>0</v>
      </c>
      <c r="AY827" s="730" t="n">
        <f aca="false">IF(AP827&lt;&gt;AR827,(IF('ORÇ.GLOBAL P CAIXA'!I828="",L827*(INFORMAÇÕES!$Q$99/INFORMAÇÕES!$Q$102),IF('ORÇ.GLOBAL P CAIXA'!I828="R",L827,0))),0)</f>
        <v>0</v>
      </c>
      <c r="AZ827" s="75" t="n">
        <f aca="false">IF(AP827&lt;&gt;AR827,(IF('ORÇ.GLOBAL P CAIXA'!I828="",L827*(INFORMAÇÕES!$Q$100/INFORMAÇÕES!$Q$102),IF('ORÇ.GLOBAL P CAIXA'!I828="C",L827,0))),0)</f>
        <v>0</v>
      </c>
      <c r="BA827" s="75" t="n">
        <f aca="false">IF(AP827&lt;&gt;AR827,(IF('ORÇ.GLOBAL P CAIXA'!I828="",L827*INFORMAÇÕES!$U$115,IF('ORÇ.GLOBAL P CAIXA'!I828="CF",L827,0))),0)</f>
        <v>0</v>
      </c>
      <c r="BB827" s="75" t="n">
        <f aca="false">IF(AP827&lt;&gt;AR827,(IF('ORÇ.GLOBAL P CAIXA'!I828="",L827*INFORMAÇÕES!$U$116,IF('ORÇ.GLOBAL P CAIXA'!I828="O",L827,0))),0)</f>
        <v>0</v>
      </c>
      <c r="BC827" s="731" t="n">
        <f aca="false">IF(E827&lt;&gt;0,L827,0)</f>
        <v>0</v>
      </c>
    </row>
    <row r="828" s="174" customFormat="true" ht="14.25" hidden="false" customHeight="false" outlineLevel="0" collapsed="false">
      <c r="A828" s="159" t="n">
        <v>818</v>
      </c>
      <c r="B828" s="160" t="n">
        <f aca="false">'ORÇ.REPROG. P CAIXA'!B830</f>
        <v>0</v>
      </c>
      <c r="C828" s="723" t="n">
        <f aca="false">'ORÇ.REPROG. P CAIXA'!C830</f>
        <v>0</v>
      </c>
      <c r="D828" s="162" t="n">
        <f aca="false">'ORÇ.REPROG. P CAIXA'!D830</f>
        <v>0</v>
      </c>
      <c r="E828" s="163" t="n">
        <f aca="false">IF('BM GLOBAL'!$P$1&lt;&gt;0,'ORÇ.REPROG. P CAIXA'!E830,'ORÇ.REPROG. P CAIXA'!H830)</f>
        <v>0</v>
      </c>
      <c r="F828" s="163" t="n">
        <f aca="false">IF('BM GLOBAL'!$P$1&lt;&gt;0,IF('ORÇ.GLOBAL P CAIXA'!K829=0,'ORÇ.GLOBAL EMPRESA'!G829,'ORÇ.GLOBAL P CAIXA'!F829),'ORÇ.REPROG. P CAIXA'!I830)</f>
        <v>0</v>
      </c>
      <c r="G828" s="163" t="n">
        <f aca="false">IF(E828&lt;&gt;0,ROUND(E828*F828,2),IF(AO828=0,(SUMIF('ORÇ.REPROG. P CAIXA'!$AC$13:$AC$1012,B828,$AO$11:$AO$1010)),AO828))</f>
        <v>0</v>
      </c>
      <c r="H828" s="163" t="n">
        <f aca="false">IF(J828&lt;&gt;0,IF(E828&lt;&gt;0,J828/F828,0),0)</f>
        <v>0</v>
      </c>
      <c r="I828" s="163" t="n">
        <f aca="false">IF(L828&lt;&gt;0,IF(E828&lt;&gt;0,L828/F828,0),0)</f>
        <v>0</v>
      </c>
      <c r="J828" s="163" t="n">
        <f aca="false">IF(E828&lt;&gt;0,ROUND(INDEX($P$11:$AM$1010,$A828,$L$1),2),IF(AX828=0,(SUMIF($AP$11:$AP$1010,B828,$AX$11:$AX$1010)),AX828))</f>
        <v>0</v>
      </c>
      <c r="K828" s="163" t="n">
        <f aca="false">IF(G828=0,0,(J828/G828)*100)</f>
        <v>0</v>
      </c>
      <c r="L828" s="163" t="n">
        <f aca="false">IF(E828&lt;&gt;0,ROUND(IF($L$1=1,SUM(P828),"0")+IF($L$1=2,SUM($P828:Q828),"0")+IF($L$1=3,SUM($P828:R828),"0")+IF($L$1=4,SUM($P828:S828),"0")+IF($L$1=5,SUM($P828:T828),"0")+IF($L$1=6,SUM($P828:U828),"0")+IF($L$1=7,SUM($P828:V828),"0")+IF($L$1=8,SUM($P828:W828),"0")+IF($L$1=9,SUM($P828:X828),"0")+IF($L$1=10,SUM($P828:Y828),"0")+IF($L$1=11,SUM($P828:Z828),"0")+IF($L$1=12,SUM($P828:AA828),"0")+IF($L$1=13,SUM($P828:AB828),"0")+IF($L$1=14,SUM($P828:AC828),"0")+IF($L$1=15,SUM($P828:AD828),"0")+IF($L$1=16,SUM($P828:AE828),"0")+IF($L$1=17,SUM($P828:AF828),"0")+IF($L$1=18,SUM($P828:AG828),"0")+IF($L$1=19,SUM($P828:AH828),"0")+IF($L$1=20,SUM($P828:AI828),"0")+IF($L$1=21,SUM($P828:AJ828),"0")+IF($L$1=22,SUM($P828:AK828),"0")+IF($L$1=23,SUM($P828:AL828),"0")+IF($L$1=24,SUM($P828:AM828),"0"),2),IF(BC828=0,(SUMIF($AP$11:$AP$1010,B828,$BC$11:$BC$1010)),BC828))</f>
        <v>0</v>
      </c>
      <c r="M828" s="163" t="n">
        <f aca="false">IF(G828=0,0,(L828/G828)*100)</f>
        <v>0</v>
      </c>
      <c r="N828" s="168" t="str">
        <f aca="false">IF(B828&gt;0,"ok","ocultar")</f>
        <v>ocultar</v>
      </c>
      <c r="O828" s="650"/>
      <c r="P828" s="724"/>
      <c r="Q828" s="725"/>
      <c r="R828" s="725"/>
      <c r="S828" s="725"/>
      <c r="T828" s="725"/>
      <c r="U828" s="725"/>
      <c r="V828" s="725"/>
      <c r="W828" s="725"/>
      <c r="X828" s="725"/>
      <c r="Y828" s="725"/>
      <c r="Z828" s="725"/>
      <c r="AA828" s="726"/>
      <c r="AB828" s="726"/>
      <c r="AC828" s="726"/>
      <c r="AD828" s="726"/>
      <c r="AE828" s="726"/>
      <c r="AF828" s="726"/>
      <c r="AG828" s="726"/>
      <c r="AH828" s="726"/>
      <c r="AI828" s="726"/>
      <c r="AJ828" s="726"/>
      <c r="AK828" s="726"/>
      <c r="AL828" s="726"/>
      <c r="AM828" s="727"/>
      <c r="AO828" s="728" t="n">
        <f aca="false">IF(E828&lt;&gt;0,G828,0)</f>
        <v>0</v>
      </c>
      <c r="AP828" s="157" t="n">
        <f aca="false">IF(B828=0,AP827,IF(ISNONTEXT(B828)=TRUE(),INT(B828),INT(LEFT(B828,FIND(".",B828)-1))))</f>
        <v>3</v>
      </c>
      <c r="AQ828" s="157" t="str">
        <f aca="false">IF(AQ829=1,1,IF(B828&lt;&gt;0,1,IF(C828&lt;&gt;0,1,IF(D828&lt;&gt;0,1,IF(E828&lt;&gt;0,1,"")))))</f>
        <v/>
      </c>
      <c r="AR828" s="157" t="str">
        <f aca="false">IF(AP828=0," ",IF(AP828&lt;&gt;AP827,AP828," "))</f>
        <v> </v>
      </c>
      <c r="AS828" s="732"/>
      <c r="AT828" s="730" t="n">
        <f aca="false">IF(AP828&lt;&gt;AR828,(IF('ORÇ.GLOBAL P CAIXA'!I829="",J828*(INFORMAÇÕES!$Q$99/INFORMAÇÕES!$Q$102),IF('ORÇ.GLOBAL P CAIXA'!I829="R",J828,0))),0)</f>
        <v>0</v>
      </c>
      <c r="AU828" s="75" t="n">
        <f aca="false">IF(AP828&lt;&gt;AR828,(IF('ORÇ.GLOBAL P CAIXA'!I829="",J828*(INFORMAÇÕES!$Q$100/INFORMAÇÕES!$Q$102),IF('ORÇ.GLOBAL P CAIXA'!I829="C",J828,0))),0)</f>
        <v>0</v>
      </c>
      <c r="AV828" s="75" t="n">
        <f aca="false">IF(AP828&lt;&gt;AR828,(IF('ORÇ.GLOBAL P CAIXA'!I829="",J828*INFORMAÇÕES!$U$115,IF('ORÇ.GLOBAL P CAIXA'!I829="CF",J828,0))),0)</f>
        <v>0</v>
      </c>
      <c r="AW828" s="75" t="n">
        <f aca="false">IF(AP828&lt;&gt;AR828,(IF('ORÇ.GLOBAL P CAIXA'!I829="",J828*INFORMAÇÕES!$U$116,IF('ORÇ.GLOBAL P CAIXA'!I829="O",J828,0))),0)</f>
        <v>0</v>
      </c>
      <c r="AX828" s="731" t="n">
        <f aca="false">IF(E828&lt;&gt;0,J828,0)</f>
        <v>0</v>
      </c>
      <c r="AY828" s="730" t="n">
        <f aca="false">IF(AP828&lt;&gt;AR828,(IF('ORÇ.GLOBAL P CAIXA'!I829="",L828*(INFORMAÇÕES!$Q$99/INFORMAÇÕES!$Q$102),IF('ORÇ.GLOBAL P CAIXA'!I829="R",L828,0))),0)</f>
        <v>0</v>
      </c>
      <c r="AZ828" s="75" t="n">
        <f aca="false">IF(AP828&lt;&gt;AR828,(IF('ORÇ.GLOBAL P CAIXA'!I829="",L828*(INFORMAÇÕES!$Q$100/INFORMAÇÕES!$Q$102),IF('ORÇ.GLOBAL P CAIXA'!I829="C",L828,0))),0)</f>
        <v>0</v>
      </c>
      <c r="BA828" s="75" t="n">
        <f aca="false">IF(AP828&lt;&gt;AR828,(IF('ORÇ.GLOBAL P CAIXA'!I829="",L828*INFORMAÇÕES!$U$115,IF('ORÇ.GLOBAL P CAIXA'!I829="CF",L828,0))),0)</f>
        <v>0</v>
      </c>
      <c r="BB828" s="75" t="n">
        <f aca="false">IF(AP828&lt;&gt;AR828,(IF('ORÇ.GLOBAL P CAIXA'!I829="",L828*INFORMAÇÕES!$U$116,IF('ORÇ.GLOBAL P CAIXA'!I829="O",L828,0))),0)</f>
        <v>0</v>
      </c>
      <c r="BC828" s="731" t="n">
        <f aca="false">IF(E828&lt;&gt;0,L828,0)</f>
        <v>0</v>
      </c>
    </row>
    <row r="829" s="174" customFormat="true" ht="14.25" hidden="false" customHeight="false" outlineLevel="0" collapsed="false">
      <c r="A829" s="159" t="n">
        <v>819</v>
      </c>
      <c r="B829" s="160" t="n">
        <f aca="false">'ORÇ.REPROG. P CAIXA'!B831</f>
        <v>0</v>
      </c>
      <c r="C829" s="723" t="n">
        <f aca="false">'ORÇ.REPROG. P CAIXA'!C831</f>
        <v>0</v>
      </c>
      <c r="D829" s="162" t="n">
        <f aca="false">'ORÇ.REPROG. P CAIXA'!D831</f>
        <v>0</v>
      </c>
      <c r="E829" s="163" t="n">
        <f aca="false">IF('BM GLOBAL'!$P$1&lt;&gt;0,'ORÇ.REPROG. P CAIXA'!E831,'ORÇ.REPROG. P CAIXA'!H831)</f>
        <v>0</v>
      </c>
      <c r="F829" s="163" t="n">
        <f aca="false">IF('BM GLOBAL'!$P$1&lt;&gt;0,IF('ORÇ.GLOBAL P CAIXA'!K830=0,'ORÇ.GLOBAL EMPRESA'!G830,'ORÇ.GLOBAL P CAIXA'!F830),'ORÇ.REPROG. P CAIXA'!I831)</f>
        <v>0</v>
      </c>
      <c r="G829" s="163" t="n">
        <f aca="false">IF(E829&lt;&gt;0,ROUND(E829*F829,2),IF(AO829=0,(SUMIF('ORÇ.REPROG. P CAIXA'!$AC$13:$AC$1012,B829,$AO$11:$AO$1010)),AO829))</f>
        <v>0</v>
      </c>
      <c r="H829" s="163" t="n">
        <f aca="false">IF(J829&lt;&gt;0,IF(E829&lt;&gt;0,J829/F829,0),0)</f>
        <v>0</v>
      </c>
      <c r="I829" s="163" t="n">
        <f aca="false">IF(L829&lt;&gt;0,IF(E829&lt;&gt;0,L829/F829,0),0)</f>
        <v>0</v>
      </c>
      <c r="J829" s="163" t="n">
        <f aca="false">IF(E829&lt;&gt;0,ROUND(INDEX($P$11:$AM$1010,$A829,$L$1),2),IF(AX829=0,(SUMIF($AP$11:$AP$1010,B829,$AX$11:$AX$1010)),AX829))</f>
        <v>0</v>
      </c>
      <c r="K829" s="163" t="n">
        <f aca="false">IF(G829=0,0,(J829/G829)*100)</f>
        <v>0</v>
      </c>
      <c r="L829" s="163" t="n">
        <f aca="false">IF(E829&lt;&gt;0,ROUND(IF($L$1=1,SUM(P829),"0")+IF($L$1=2,SUM($P829:Q829),"0")+IF($L$1=3,SUM($P829:R829),"0")+IF($L$1=4,SUM($P829:S829),"0")+IF($L$1=5,SUM($P829:T829),"0")+IF($L$1=6,SUM($P829:U829),"0")+IF($L$1=7,SUM($P829:V829),"0")+IF($L$1=8,SUM($P829:W829),"0")+IF($L$1=9,SUM($P829:X829),"0")+IF($L$1=10,SUM($P829:Y829),"0")+IF($L$1=11,SUM($P829:Z829),"0")+IF($L$1=12,SUM($P829:AA829),"0")+IF($L$1=13,SUM($P829:AB829),"0")+IF($L$1=14,SUM($P829:AC829),"0")+IF($L$1=15,SUM($P829:AD829),"0")+IF($L$1=16,SUM($P829:AE829),"0")+IF($L$1=17,SUM($P829:AF829),"0")+IF($L$1=18,SUM($P829:AG829),"0")+IF($L$1=19,SUM($P829:AH829),"0")+IF($L$1=20,SUM($P829:AI829),"0")+IF($L$1=21,SUM($P829:AJ829),"0")+IF($L$1=22,SUM($P829:AK829),"0")+IF($L$1=23,SUM($P829:AL829),"0")+IF($L$1=24,SUM($P829:AM829),"0"),2),IF(BC829=0,(SUMIF($AP$11:$AP$1010,B829,$BC$11:$BC$1010)),BC829))</f>
        <v>0</v>
      </c>
      <c r="M829" s="163" t="n">
        <f aca="false">IF(G829=0,0,(L829/G829)*100)</f>
        <v>0</v>
      </c>
      <c r="N829" s="168" t="str">
        <f aca="false">IF(B829&gt;0,"ok","ocultar")</f>
        <v>ocultar</v>
      </c>
      <c r="O829" s="650"/>
      <c r="P829" s="724"/>
      <c r="Q829" s="725"/>
      <c r="R829" s="725"/>
      <c r="S829" s="725"/>
      <c r="T829" s="725"/>
      <c r="U829" s="725"/>
      <c r="V829" s="725"/>
      <c r="W829" s="725"/>
      <c r="X829" s="725"/>
      <c r="Y829" s="725"/>
      <c r="Z829" s="725"/>
      <c r="AA829" s="726"/>
      <c r="AB829" s="726"/>
      <c r="AC829" s="726"/>
      <c r="AD829" s="726"/>
      <c r="AE829" s="726"/>
      <c r="AF829" s="726"/>
      <c r="AG829" s="726"/>
      <c r="AH829" s="726"/>
      <c r="AI829" s="726"/>
      <c r="AJ829" s="726"/>
      <c r="AK829" s="726"/>
      <c r="AL829" s="726"/>
      <c r="AM829" s="727"/>
      <c r="AO829" s="728" t="n">
        <f aca="false">IF(E829&lt;&gt;0,G829,0)</f>
        <v>0</v>
      </c>
      <c r="AP829" s="157" t="n">
        <f aca="false">IF(B829=0,AP828,IF(ISNONTEXT(B829)=TRUE(),INT(B829),INT(LEFT(B829,FIND(".",B829)-1))))</f>
        <v>3</v>
      </c>
      <c r="AQ829" s="157" t="str">
        <f aca="false">IF(AQ830=1,1,IF(B829&lt;&gt;0,1,IF(C829&lt;&gt;0,1,IF(D829&lt;&gt;0,1,IF(E829&lt;&gt;0,1,"")))))</f>
        <v/>
      </c>
      <c r="AR829" s="157" t="str">
        <f aca="false">IF(AP829=0," ",IF(AP829&lt;&gt;AP828,AP829," "))</f>
        <v> </v>
      </c>
      <c r="AS829" s="732"/>
      <c r="AT829" s="730" t="n">
        <f aca="false">IF(AP829&lt;&gt;AR829,(IF('ORÇ.GLOBAL P CAIXA'!I830="",J829*(INFORMAÇÕES!$Q$99/INFORMAÇÕES!$Q$102),IF('ORÇ.GLOBAL P CAIXA'!I830="R",J829,0))),0)</f>
        <v>0</v>
      </c>
      <c r="AU829" s="75" t="n">
        <f aca="false">IF(AP829&lt;&gt;AR829,(IF('ORÇ.GLOBAL P CAIXA'!I830="",J829*(INFORMAÇÕES!$Q$100/INFORMAÇÕES!$Q$102),IF('ORÇ.GLOBAL P CAIXA'!I830="C",J829,0))),0)</f>
        <v>0</v>
      </c>
      <c r="AV829" s="75" t="n">
        <f aca="false">IF(AP829&lt;&gt;AR829,(IF('ORÇ.GLOBAL P CAIXA'!I830="",J829*INFORMAÇÕES!$U$115,IF('ORÇ.GLOBAL P CAIXA'!I830="CF",J829,0))),0)</f>
        <v>0</v>
      </c>
      <c r="AW829" s="75" t="n">
        <f aca="false">IF(AP829&lt;&gt;AR829,(IF('ORÇ.GLOBAL P CAIXA'!I830="",J829*INFORMAÇÕES!$U$116,IF('ORÇ.GLOBAL P CAIXA'!I830="O",J829,0))),0)</f>
        <v>0</v>
      </c>
      <c r="AX829" s="731" t="n">
        <f aca="false">IF(E829&lt;&gt;0,J829,0)</f>
        <v>0</v>
      </c>
      <c r="AY829" s="730" t="n">
        <f aca="false">IF(AP829&lt;&gt;AR829,(IF('ORÇ.GLOBAL P CAIXA'!I830="",L829*(INFORMAÇÕES!$Q$99/INFORMAÇÕES!$Q$102),IF('ORÇ.GLOBAL P CAIXA'!I830="R",L829,0))),0)</f>
        <v>0</v>
      </c>
      <c r="AZ829" s="75" t="n">
        <f aca="false">IF(AP829&lt;&gt;AR829,(IF('ORÇ.GLOBAL P CAIXA'!I830="",L829*(INFORMAÇÕES!$Q$100/INFORMAÇÕES!$Q$102),IF('ORÇ.GLOBAL P CAIXA'!I830="C",L829,0))),0)</f>
        <v>0</v>
      </c>
      <c r="BA829" s="75" t="n">
        <f aca="false">IF(AP829&lt;&gt;AR829,(IF('ORÇ.GLOBAL P CAIXA'!I830="",L829*INFORMAÇÕES!$U$115,IF('ORÇ.GLOBAL P CAIXA'!I830="CF",L829,0))),0)</f>
        <v>0</v>
      </c>
      <c r="BB829" s="75" t="n">
        <f aca="false">IF(AP829&lt;&gt;AR829,(IF('ORÇ.GLOBAL P CAIXA'!I830="",L829*INFORMAÇÕES!$U$116,IF('ORÇ.GLOBAL P CAIXA'!I830="O",L829,0))),0)</f>
        <v>0</v>
      </c>
      <c r="BC829" s="731" t="n">
        <f aca="false">IF(E829&lt;&gt;0,L829,0)</f>
        <v>0</v>
      </c>
    </row>
    <row r="830" s="174" customFormat="true" ht="14.25" hidden="false" customHeight="false" outlineLevel="0" collapsed="false">
      <c r="A830" s="159" t="n">
        <v>820</v>
      </c>
      <c r="B830" s="160" t="n">
        <f aca="false">'ORÇ.REPROG. P CAIXA'!B832</f>
        <v>0</v>
      </c>
      <c r="C830" s="723" t="n">
        <f aca="false">'ORÇ.REPROG. P CAIXA'!C832</f>
        <v>0</v>
      </c>
      <c r="D830" s="162" t="n">
        <f aca="false">'ORÇ.REPROG. P CAIXA'!D832</f>
        <v>0</v>
      </c>
      <c r="E830" s="163" t="n">
        <f aca="false">IF('BM GLOBAL'!$P$1&lt;&gt;0,'ORÇ.REPROG. P CAIXA'!E832,'ORÇ.REPROG. P CAIXA'!H832)</f>
        <v>0</v>
      </c>
      <c r="F830" s="163" t="n">
        <f aca="false">IF('BM GLOBAL'!$P$1&lt;&gt;0,IF('ORÇ.GLOBAL P CAIXA'!K831=0,'ORÇ.GLOBAL EMPRESA'!G831,'ORÇ.GLOBAL P CAIXA'!F831),'ORÇ.REPROG. P CAIXA'!I832)</f>
        <v>0</v>
      </c>
      <c r="G830" s="163" t="n">
        <f aca="false">IF(E830&lt;&gt;0,ROUND(E830*F830,2),IF(AO830=0,(SUMIF('ORÇ.REPROG. P CAIXA'!$AC$13:$AC$1012,B830,$AO$11:$AO$1010)),AO830))</f>
        <v>0</v>
      </c>
      <c r="H830" s="163" t="n">
        <f aca="false">IF(J830&lt;&gt;0,IF(E830&lt;&gt;0,J830/F830,0),0)</f>
        <v>0</v>
      </c>
      <c r="I830" s="163" t="n">
        <f aca="false">IF(L830&lt;&gt;0,IF(E830&lt;&gt;0,L830/F830,0),0)</f>
        <v>0</v>
      </c>
      <c r="J830" s="163" t="n">
        <f aca="false">IF(E830&lt;&gt;0,ROUND(INDEX($P$11:$AM$1010,$A830,$L$1),2),IF(AX830=0,(SUMIF($AP$11:$AP$1010,B830,$AX$11:$AX$1010)),AX830))</f>
        <v>0</v>
      </c>
      <c r="K830" s="163" t="n">
        <f aca="false">IF(G830=0,0,(J830/G830)*100)</f>
        <v>0</v>
      </c>
      <c r="L830" s="163" t="n">
        <f aca="false">IF(E830&lt;&gt;0,ROUND(IF($L$1=1,SUM(P830),"0")+IF($L$1=2,SUM($P830:Q830),"0")+IF($L$1=3,SUM($P830:R830),"0")+IF($L$1=4,SUM($P830:S830),"0")+IF($L$1=5,SUM($P830:T830),"0")+IF($L$1=6,SUM($P830:U830),"0")+IF($L$1=7,SUM($P830:V830),"0")+IF($L$1=8,SUM($P830:W830),"0")+IF($L$1=9,SUM($P830:X830),"0")+IF($L$1=10,SUM($P830:Y830),"0")+IF($L$1=11,SUM($P830:Z830),"0")+IF($L$1=12,SUM($P830:AA830),"0")+IF($L$1=13,SUM($P830:AB830),"0")+IF($L$1=14,SUM($P830:AC830),"0")+IF($L$1=15,SUM($P830:AD830),"0")+IF($L$1=16,SUM($P830:AE830),"0")+IF($L$1=17,SUM($P830:AF830),"0")+IF($L$1=18,SUM($P830:AG830),"0")+IF($L$1=19,SUM($P830:AH830),"0")+IF($L$1=20,SUM($P830:AI830),"0")+IF($L$1=21,SUM($P830:AJ830),"0")+IF($L$1=22,SUM($P830:AK830),"0")+IF($L$1=23,SUM($P830:AL830),"0")+IF($L$1=24,SUM($P830:AM830),"0"),2),IF(BC830=0,(SUMIF($AP$11:$AP$1010,B830,$BC$11:$BC$1010)),BC830))</f>
        <v>0</v>
      </c>
      <c r="M830" s="163" t="n">
        <f aca="false">IF(G830=0,0,(L830/G830)*100)</f>
        <v>0</v>
      </c>
      <c r="N830" s="168" t="str">
        <f aca="false">IF(B830&gt;0,"ok","ocultar")</f>
        <v>ocultar</v>
      </c>
      <c r="O830" s="650"/>
      <c r="P830" s="724"/>
      <c r="Q830" s="725"/>
      <c r="R830" s="725"/>
      <c r="S830" s="725"/>
      <c r="T830" s="725"/>
      <c r="U830" s="725"/>
      <c r="V830" s="725"/>
      <c r="W830" s="725"/>
      <c r="X830" s="725"/>
      <c r="Y830" s="725"/>
      <c r="Z830" s="725"/>
      <c r="AA830" s="726"/>
      <c r="AB830" s="726"/>
      <c r="AC830" s="726"/>
      <c r="AD830" s="726"/>
      <c r="AE830" s="726"/>
      <c r="AF830" s="726"/>
      <c r="AG830" s="726"/>
      <c r="AH830" s="726"/>
      <c r="AI830" s="726"/>
      <c r="AJ830" s="726"/>
      <c r="AK830" s="726"/>
      <c r="AL830" s="726"/>
      <c r="AM830" s="727"/>
      <c r="AO830" s="728" t="n">
        <f aca="false">IF(E830&lt;&gt;0,G830,0)</f>
        <v>0</v>
      </c>
      <c r="AP830" s="157" t="n">
        <f aca="false">IF(B830=0,AP829,IF(ISNONTEXT(B830)=TRUE(),INT(B830),INT(LEFT(B830,FIND(".",B830)-1))))</f>
        <v>3</v>
      </c>
      <c r="AQ830" s="157" t="str">
        <f aca="false">IF(AQ831=1,1,IF(B830&lt;&gt;0,1,IF(C830&lt;&gt;0,1,IF(D830&lt;&gt;0,1,IF(E830&lt;&gt;0,1,"")))))</f>
        <v/>
      </c>
      <c r="AR830" s="157" t="str">
        <f aca="false">IF(AP830=0," ",IF(AP830&lt;&gt;AP829,AP830," "))</f>
        <v> </v>
      </c>
      <c r="AS830" s="732"/>
      <c r="AT830" s="730" t="n">
        <f aca="false">IF(AP830&lt;&gt;AR830,(IF('ORÇ.GLOBAL P CAIXA'!I831="",J830*(INFORMAÇÕES!$Q$99/INFORMAÇÕES!$Q$102),IF('ORÇ.GLOBAL P CAIXA'!I831="R",J830,0))),0)</f>
        <v>0</v>
      </c>
      <c r="AU830" s="75" t="n">
        <f aca="false">IF(AP830&lt;&gt;AR830,(IF('ORÇ.GLOBAL P CAIXA'!I831="",J830*(INFORMAÇÕES!$Q$100/INFORMAÇÕES!$Q$102),IF('ORÇ.GLOBAL P CAIXA'!I831="C",J830,0))),0)</f>
        <v>0</v>
      </c>
      <c r="AV830" s="75" t="n">
        <f aca="false">IF(AP830&lt;&gt;AR830,(IF('ORÇ.GLOBAL P CAIXA'!I831="",J830*INFORMAÇÕES!$U$115,IF('ORÇ.GLOBAL P CAIXA'!I831="CF",J830,0))),0)</f>
        <v>0</v>
      </c>
      <c r="AW830" s="75" t="n">
        <f aca="false">IF(AP830&lt;&gt;AR830,(IF('ORÇ.GLOBAL P CAIXA'!I831="",J830*INFORMAÇÕES!$U$116,IF('ORÇ.GLOBAL P CAIXA'!I831="O",J830,0))),0)</f>
        <v>0</v>
      </c>
      <c r="AX830" s="731" t="n">
        <f aca="false">IF(E830&lt;&gt;0,J830,0)</f>
        <v>0</v>
      </c>
      <c r="AY830" s="730" t="n">
        <f aca="false">IF(AP830&lt;&gt;AR830,(IF('ORÇ.GLOBAL P CAIXA'!I831="",L830*(INFORMAÇÕES!$Q$99/INFORMAÇÕES!$Q$102),IF('ORÇ.GLOBAL P CAIXA'!I831="R",L830,0))),0)</f>
        <v>0</v>
      </c>
      <c r="AZ830" s="75" t="n">
        <f aca="false">IF(AP830&lt;&gt;AR830,(IF('ORÇ.GLOBAL P CAIXA'!I831="",L830*(INFORMAÇÕES!$Q$100/INFORMAÇÕES!$Q$102),IF('ORÇ.GLOBAL P CAIXA'!I831="C",L830,0))),0)</f>
        <v>0</v>
      </c>
      <c r="BA830" s="75" t="n">
        <f aca="false">IF(AP830&lt;&gt;AR830,(IF('ORÇ.GLOBAL P CAIXA'!I831="",L830*INFORMAÇÕES!$U$115,IF('ORÇ.GLOBAL P CAIXA'!I831="CF",L830,0))),0)</f>
        <v>0</v>
      </c>
      <c r="BB830" s="75" t="n">
        <f aca="false">IF(AP830&lt;&gt;AR830,(IF('ORÇ.GLOBAL P CAIXA'!I831="",L830*INFORMAÇÕES!$U$116,IF('ORÇ.GLOBAL P CAIXA'!I831="O",L830,0))),0)</f>
        <v>0</v>
      </c>
      <c r="BC830" s="731" t="n">
        <f aca="false">IF(E830&lt;&gt;0,L830,0)</f>
        <v>0</v>
      </c>
    </row>
    <row r="831" s="174" customFormat="true" ht="14.25" hidden="false" customHeight="false" outlineLevel="0" collapsed="false">
      <c r="A831" s="159" t="n">
        <v>821</v>
      </c>
      <c r="B831" s="160" t="n">
        <f aca="false">'ORÇ.REPROG. P CAIXA'!B833</f>
        <v>0</v>
      </c>
      <c r="C831" s="723" t="n">
        <f aca="false">'ORÇ.REPROG. P CAIXA'!C833</f>
        <v>0</v>
      </c>
      <c r="D831" s="162" t="n">
        <f aca="false">'ORÇ.REPROG. P CAIXA'!D833</f>
        <v>0</v>
      </c>
      <c r="E831" s="163" t="n">
        <f aca="false">IF('BM GLOBAL'!$P$1&lt;&gt;0,'ORÇ.REPROG. P CAIXA'!E833,'ORÇ.REPROG. P CAIXA'!H833)</f>
        <v>0</v>
      </c>
      <c r="F831" s="163" t="n">
        <f aca="false">IF('BM GLOBAL'!$P$1&lt;&gt;0,IF('ORÇ.GLOBAL P CAIXA'!K832=0,'ORÇ.GLOBAL EMPRESA'!G832,'ORÇ.GLOBAL P CAIXA'!F832),'ORÇ.REPROG. P CAIXA'!I833)</f>
        <v>0</v>
      </c>
      <c r="G831" s="163" t="n">
        <f aca="false">IF(E831&lt;&gt;0,ROUND(E831*F831,2),IF(AO831=0,(SUMIF('ORÇ.REPROG. P CAIXA'!$AC$13:$AC$1012,B831,$AO$11:$AO$1010)),AO831))</f>
        <v>0</v>
      </c>
      <c r="H831" s="163" t="n">
        <f aca="false">IF(J831&lt;&gt;0,IF(E831&lt;&gt;0,J831/F831,0),0)</f>
        <v>0</v>
      </c>
      <c r="I831" s="163" t="n">
        <f aca="false">IF(L831&lt;&gt;0,IF(E831&lt;&gt;0,L831/F831,0),0)</f>
        <v>0</v>
      </c>
      <c r="J831" s="163" t="n">
        <f aca="false">IF(E831&lt;&gt;0,ROUND(INDEX($P$11:$AM$1010,$A831,$L$1),2),IF(AX831=0,(SUMIF($AP$11:$AP$1010,B831,$AX$11:$AX$1010)),AX831))</f>
        <v>0</v>
      </c>
      <c r="K831" s="163" t="n">
        <f aca="false">IF(G831=0,0,(J831/G831)*100)</f>
        <v>0</v>
      </c>
      <c r="L831" s="163" t="n">
        <f aca="false">IF(E831&lt;&gt;0,ROUND(IF($L$1=1,SUM(P831),"0")+IF($L$1=2,SUM($P831:Q831),"0")+IF($L$1=3,SUM($P831:R831),"0")+IF($L$1=4,SUM($P831:S831),"0")+IF($L$1=5,SUM($P831:T831),"0")+IF($L$1=6,SUM($P831:U831),"0")+IF($L$1=7,SUM($P831:V831),"0")+IF($L$1=8,SUM($P831:W831),"0")+IF($L$1=9,SUM($P831:X831),"0")+IF($L$1=10,SUM($P831:Y831),"0")+IF($L$1=11,SUM($P831:Z831),"0")+IF($L$1=12,SUM($P831:AA831),"0")+IF($L$1=13,SUM($P831:AB831),"0")+IF($L$1=14,SUM($P831:AC831),"0")+IF($L$1=15,SUM($P831:AD831),"0")+IF($L$1=16,SUM($P831:AE831),"0")+IF($L$1=17,SUM($P831:AF831),"0")+IF($L$1=18,SUM($P831:AG831),"0")+IF($L$1=19,SUM($P831:AH831),"0")+IF($L$1=20,SUM($P831:AI831),"0")+IF($L$1=21,SUM($P831:AJ831),"0")+IF($L$1=22,SUM($P831:AK831),"0")+IF($L$1=23,SUM($P831:AL831),"0")+IF($L$1=24,SUM($P831:AM831),"0"),2),IF(BC831=0,(SUMIF($AP$11:$AP$1010,B831,$BC$11:$BC$1010)),BC831))</f>
        <v>0</v>
      </c>
      <c r="M831" s="163" t="n">
        <f aca="false">IF(G831=0,0,(L831/G831)*100)</f>
        <v>0</v>
      </c>
      <c r="N831" s="168" t="str">
        <f aca="false">IF(B831&gt;0,"ok","ocultar")</f>
        <v>ocultar</v>
      </c>
      <c r="O831" s="650"/>
      <c r="P831" s="724"/>
      <c r="Q831" s="725"/>
      <c r="R831" s="725"/>
      <c r="S831" s="725"/>
      <c r="T831" s="725"/>
      <c r="U831" s="725"/>
      <c r="V831" s="725"/>
      <c r="W831" s="725"/>
      <c r="X831" s="725"/>
      <c r="Y831" s="725"/>
      <c r="Z831" s="725"/>
      <c r="AA831" s="726"/>
      <c r="AB831" s="726"/>
      <c r="AC831" s="726"/>
      <c r="AD831" s="726"/>
      <c r="AE831" s="726"/>
      <c r="AF831" s="726"/>
      <c r="AG831" s="726"/>
      <c r="AH831" s="726"/>
      <c r="AI831" s="726"/>
      <c r="AJ831" s="726"/>
      <c r="AK831" s="726"/>
      <c r="AL831" s="726"/>
      <c r="AM831" s="727"/>
      <c r="AO831" s="728" t="n">
        <f aca="false">IF(E831&lt;&gt;0,G831,0)</f>
        <v>0</v>
      </c>
      <c r="AP831" s="157" t="n">
        <f aca="false">IF(B831=0,AP830,IF(ISNONTEXT(B831)=TRUE(),INT(B831),INT(LEFT(B831,FIND(".",B831)-1))))</f>
        <v>3</v>
      </c>
      <c r="AQ831" s="157" t="str">
        <f aca="false">IF(AQ832=1,1,IF(B831&lt;&gt;0,1,IF(C831&lt;&gt;0,1,IF(D831&lt;&gt;0,1,IF(E831&lt;&gt;0,1,"")))))</f>
        <v/>
      </c>
      <c r="AR831" s="157" t="str">
        <f aca="false">IF(AP831=0," ",IF(AP831&lt;&gt;AP830,AP831," "))</f>
        <v> </v>
      </c>
      <c r="AS831" s="732"/>
      <c r="AT831" s="730" t="n">
        <f aca="false">IF(AP831&lt;&gt;AR831,(IF('ORÇ.GLOBAL P CAIXA'!I832="",J831*(INFORMAÇÕES!$Q$99/INFORMAÇÕES!$Q$102),IF('ORÇ.GLOBAL P CAIXA'!I832="R",J831,0))),0)</f>
        <v>0</v>
      </c>
      <c r="AU831" s="75" t="n">
        <f aca="false">IF(AP831&lt;&gt;AR831,(IF('ORÇ.GLOBAL P CAIXA'!I832="",J831*(INFORMAÇÕES!$Q$100/INFORMAÇÕES!$Q$102),IF('ORÇ.GLOBAL P CAIXA'!I832="C",J831,0))),0)</f>
        <v>0</v>
      </c>
      <c r="AV831" s="75" t="n">
        <f aca="false">IF(AP831&lt;&gt;AR831,(IF('ORÇ.GLOBAL P CAIXA'!I832="",J831*INFORMAÇÕES!$U$115,IF('ORÇ.GLOBAL P CAIXA'!I832="CF",J831,0))),0)</f>
        <v>0</v>
      </c>
      <c r="AW831" s="75" t="n">
        <f aca="false">IF(AP831&lt;&gt;AR831,(IF('ORÇ.GLOBAL P CAIXA'!I832="",J831*INFORMAÇÕES!$U$116,IF('ORÇ.GLOBAL P CAIXA'!I832="O",J831,0))),0)</f>
        <v>0</v>
      </c>
      <c r="AX831" s="731" t="n">
        <f aca="false">IF(E831&lt;&gt;0,J831,0)</f>
        <v>0</v>
      </c>
      <c r="AY831" s="730" t="n">
        <f aca="false">IF(AP831&lt;&gt;AR831,(IF('ORÇ.GLOBAL P CAIXA'!I832="",L831*(INFORMAÇÕES!$Q$99/INFORMAÇÕES!$Q$102),IF('ORÇ.GLOBAL P CAIXA'!I832="R",L831,0))),0)</f>
        <v>0</v>
      </c>
      <c r="AZ831" s="75" t="n">
        <f aca="false">IF(AP831&lt;&gt;AR831,(IF('ORÇ.GLOBAL P CAIXA'!I832="",L831*(INFORMAÇÕES!$Q$100/INFORMAÇÕES!$Q$102),IF('ORÇ.GLOBAL P CAIXA'!I832="C",L831,0))),0)</f>
        <v>0</v>
      </c>
      <c r="BA831" s="75" t="n">
        <f aca="false">IF(AP831&lt;&gt;AR831,(IF('ORÇ.GLOBAL P CAIXA'!I832="",L831*INFORMAÇÕES!$U$115,IF('ORÇ.GLOBAL P CAIXA'!I832="CF",L831,0))),0)</f>
        <v>0</v>
      </c>
      <c r="BB831" s="75" t="n">
        <f aca="false">IF(AP831&lt;&gt;AR831,(IF('ORÇ.GLOBAL P CAIXA'!I832="",L831*INFORMAÇÕES!$U$116,IF('ORÇ.GLOBAL P CAIXA'!I832="O",L831,0))),0)</f>
        <v>0</v>
      </c>
      <c r="BC831" s="731" t="n">
        <f aca="false">IF(E831&lt;&gt;0,L831,0)</f>
        <v>0</v>
      </c>
    </row>
    <row r="832" s="174" customFormat="true" ht="14.25" hidden="false" customHeight="false" outlineLevel="0" collapsed="false">
      <c r="A832" s="159" t="n">
        <v>822</v>
      </c>
      <c r="B832" s="160" t="n">
        <f aca="false">'ORÇ.REPROG. P CAIXA'!B834</f>
        <v>0</v>
      </c>
      <c r="C832" s="723" t="n">
        <f aca="false">'ORÇ.REPROG. P CAIXA'!C834</f>
        <v>0</v>
      </c>
      <c r="D832" s="162" t="n">
        <f aca="false">'ORÇ.REPROG. P CAIXA'!D834</f>
        <v>0</v>
      </c>
      <c r="E832" s="163" t="n">
        <f aca="false">IF('BM GLOBAL'!$P$1&lt;&gt;0,'ORÇ.REPROG. P CAIXA'!E834,'ORÇ.REPROG. P CAIXA'!H834)</f>
        <v>0</v>
      </c>
      <c r="F832" s="163" t="n">
        <f aca="false">IF('BM GLOBAL'!$P$1&lt;&gt;0,IF('ORÇ.GLOBAL P CAIXA'!K833=0,'ORÇ.GLOBAL EMPRESA'!G833,'ORÇ.GLOBAL P CAIXA'!F833),'ORÇ.REPROG. P CAIXA'!I834)</f>
        <v>0</v>
      </c>
      <c r="G832" s="163" t="n">
        <f aca="false">IF(E832&lt;&gt;0,ROUND(E832*F832,2),IF(AO832=0,(SUMIF('ORÇ.REPROG. P CAIXA'!$AC$13:$AC$1012,B832,$AO$11:$AO$1010)),AO832))</f>
        <v>0</v>
      </c>
      <c r="H832" s="163" t="n">
        <f aca="false">IF(J832&lt;&gt;0,IF(E832&lt;&gt;0,J832/F832,0),0)</f>
        <v>0</v>
      </c>
      <c r="I832" s="163" t="n">
        <f aca="false">IF(L832&lt;&gt;0,IF(E832&lt;&gt;0,L832/F832,0),0)</f>
        <v>0</v>
      </c>
      <c r="J832" s="163" t="n">
        <f aca="false">IF(E832&lt;&gt;0,ROUND(INDEX($P$11:$AM$1010,$A832,$L$1),2),IF(AX832=0,(SUMIF($AP$11:$AP$1010,B832,$AX$11:$AX$1010)),AX832))</f>
        <v>0</v>
      </c>
      <c r="K832" s="163" t="n">
        <f aca="false">IF(G832=0,0,(J832/G832)*100)</f>
        <v>0</v>
      </c>
      <c r="L832" s="163" t="n">
        <f aca="false">IF(E832&lt;&gt;0,ROUND(IF($L$1=1,SUM(P832),"0")+IF($L$1=2,SUM($P832:Q832),"0")+IF($L$1=3,SUM($P832:R832),"0")+IF($L$1=4,SUM($P832:S832),"0")+IF($L$1=5,SUM($P832:T832),"0")+IF($L$1=6,SUM($P832:U832),"0")+IF($L$1=7,SUM($P832:V832),"0")+IF($L$1=8,SUM($P832:W832),"0")+IF($L$1=9,SUM($P832:X832),"0")+IF($L$1=10,SUM($P832:Y832),"0")+IF($L$1=11,SUM($P832:Z832),"0")+IF($L$1=12,SUM($P832:AA832),"0")+IF($L$1=13,SUM($P832:AB832),"0")+IF($L$1=14,SUM($P832:AC832),"0")+IF($L$1=15,SUM($P832:AD832),"0")+IF($L$1=16,SUM($P832:AE832),"0")+IF($L$1=17,SUM($P832:AF832),"0")+IF($L$1=18,SUM($P832:AG832),"0")+IF($L$1=19,SUM($P832:AH832),"0")+IF($L$1=20,SUM($P832:AI832),"0")+IF($L$1=21,SUM($P832:AJ832),"0")+IF($L$1=22,SUM($P832:AK832),"0")+IF($L$1=23,SUM($P832:AL832),"0")+IF($L$1=24,SUM($P832:AM832),"0"),2),IF(BC832=0,(SUMIF($AP$11:$AP$1010,B832,$BC$11:$BC$1010)),BC832))</f>
        <v>0</v>
      </c>
      <c r="M832" s="163" t="n">
        <f aca="false">IF(G832=0,0,(L832/G832)*100)</f>
        <v>0</v>
      </c>
      <c r="N832" s="168" t="str">
        <f aca="false">IF(B832&gt;0,"ok","ocultar")</f>
        <v>ocultar</v>
      </c>
      <c r="O832" s="650"/>
      <c r="P832" s="724"/>
      <c r="Q832" s="725"/>
      <c r="R832" s="725"/>
      <c r="S832" s="725"/>
      <c r="T832" s="725"/>
      <c r="U832" s="725"/>
      <c r="V832" s="725"/>
      <c r="W832" s="725"/>
      <c r="X832" s="725"/>
      <c r="Y832" s="725"/>
      <c r="Z832" s="725"/>
      <c r="AA832" s="726"/>
      <c r="AB832" s="726"/>
      <c r="AC832" s="726"/>
      <c r="AD832" s="726"/>
      <c r="AE832" s="726"/>
      <c r="AF832" s="726"/>
      <c r="AG832" s="726"/>
      <c r="AH832" s="726"/>
      <c r="AI832" s="726"/>
      <c r="AJ832" s="726"/>
      <c r="AK832" s="726"/>
      <c r="AL832" s="726"/>
      <c r="AM832" s="727"/>
      <c r="AO832" s="728" t="n">
        <f aca="false">IF(E832&lt;&gt;0,G832,0)</f>
        <v>0</v>
      </c>
      <c r="AP832" s="157" t="n">
        <f aca="false">IF(B832=0,AP831,IF(ISNONTEXT(B832)=TRUE(),INT(B832),INT(LEFT(B832,FIND(".",B832)-1))))</f>
        <v>3</v>
      </c>
      <c r="AQ832" s="157" t="str">
        <f aca="false">IF(AQ833=1,1,IF(B832&lt;&gt;0,1,IF(C832&lt;&gt;0,1,IF(D832&lt;&gt;0,1,IF(E832&lt;&gt;0,1,"")))))</f>
        <v/>
      </c>
      <c r="AR832" s="157" t="str">
        <f aca="false">IF(AP832=0," ",IF(AP832&lt;&gt;AP831,AP832," "))</f>
        <v> </v>
      </c>
      <c r="AS832" s="732"/>
      <c r="AT832" s="730" t="n">
        <f aca="false">IF(AP832&lt;&gt;AR832,(IF('ORÇ.GLOBAL P CAIXA'!I833="",J832*(INFORMAÇÕES!$Q$99/INFORMAÇÕES!$Q$102),IF('ORÇ.GLOBAL P CAIXA'!I833="R",J832,0))),0)</f>
        <v>0</v>
      </c>
      <c r="AU832" s="75" t="n">
        <f aca="false">IF(AP832&lt;&gt;AR832,(IF('ORÇ.GLOBAL P CAIXA'!I833="",J832*(INFORMAÇÕES!$Q$100/INFORMAÇÕES!$Q$102),IF('ORÇ.GLOBAL P CAIXA'!I833="C",J832,0))),0)</f>
        <v>0</v>
      </c>
      <c r="AV832" s="75" t="n">
        <f aca="false">IF(AP832&lt;&gt;AR832,(IF('ORÇ.GLOBAL P CAIXA'!I833="",J832*INFORMAÇÕES!$U$115,IF('ORÇ.GLOBAL P CAIXA'!I833="CF",J832,0))),0)</f>
        <v>0</v>
      </c>
      <c r="AW832" s="75" t="n">
        <f aca="false">IF(AP832&lt;&gt;AR832,(IF('ORÇ.GLOBAL P CAIXA'!I833="",J832*INFORMAÇÕES!$U$116,IF('ORÇ.GLOBAL P CAIXA'!I833="O",J832,0))),0)</f>
        <v>0</v>
      </c>
      <c r="AX832" s="731" t="n">
        <f aca="false">IF(E832&lt;&gt;0,J832,0)</f>
        <v>0</v>
      </c>
      <c r="AY832" s="730" t="n">
        <f aca="false">IF(AP832&lt;&gt;AR832,(IF('ORÇ.GLOBAL P CAIXA'!I833="",L832*(INFORMAÇÕES!$Q$99/INFORMAÇÕES!$Q$102),IF('ORÇ.GLOBAL P CAIXA'!I833="R",L832,0))),0)</f>
        <v>0</v>
      </c>
      <c r="AZ832" s="75" t="n">
        <f aca="false">IF(AP832&lt;&gt;AR832,(IF('ORÇ.GLOBAL P CAIXA'!I833="",L832*(INFORMAÇÕES!$Q$100/INFORMAÇÕES!$Q$102),IF('ORÇ.GLOBAL P CAIXA'!I833="C",L832,0))),0)</f>
        <v>0</v>
      </c>
      <c r="BA832" s="75" t="n">
        <f aca="false">IF(AP832&lt;&gt;AR832,(IF('ORÇ.GLOBAL P CAIXA'!I833="",L832*INFORMAÇÕES!$U$115,IF('ORÇ.GLOBAL P CAIXA'!I833="CF",L832,0))),0)</f>
        <v>0</v>
      </c>
      <c r="BB832" s="75" t="n">
        <f aca="false">IF(AP832&lt;&gt;AR832,(IF('ORÇ.GLOBAL P CAIXA'!I833="",L832*INFORMAÇÕES!$U$116,IF('ORÇ.GLOBAL P CAIXA'!I833="O",L832,0))),0)</f>
        <v>0</v>
      </c>
      <c r="BC832" s="731" t="n">
        <f aca="false">IF(E832&lt;&gt;0,L832,0)</f>
        <v>0</v>
      </c>
    </row>
    <row r="833" s="174" customFormat="true" ht="14.25" hidden="false" customHeight="false" outlineLevel="0" collapsed="false">
      <c r="A833" s="159" t="n">
        <v>823</v>
      </c>
      <c r="B833" s="160" t="n">
        <f aca="false">'ORÇ.REPROG. P CAIXA'!B835</f>
        <v>0</v>
      </c>
      <c r="C833" s="723" t="n">
        <f aca="false">'ORÇ.REPROG. P CAIXA'!C835</f>
        <v>0</v>
      </c>
      <c r="D833" s="162" t="n">
        <f aca="false">'ORÇ.REPROG. P CAIXA'!D835</f>
        <v>0</v>
      </c>
      <c r="E833" s="163" t="n">
        <f aca="false">IF('BM GLOBAL'!$P$1&lt;&gt;0,'ORÇ.REPROG. P CAIXA'!E835,'ORÇ.REPROG. P CAIXA'!H835)</f>
        <v>0</v>
      </c>
      <c r="F833" s="163" t="n">
        <f aca="false">IF('BM GLOBAL'!$P$1&lt;&gt;0,IF('ORÇ.GLOBAL P CAIXA'!K834=0,'ORÇ.GLOBAL EMPRESA'!G834,'ORÇ.GLOBAL P CAIXA'!F834),'ORÇ.REPROG. P CAIXA'!I835)</f>
        <v>0</v>
      </c>
      <c r="G833" s="163" t="n">
        <f aca="false">IF(E833&lt;&gt;0,ROUND(E833*F833,2),IF(AO833=0,(SUMIF('ORÇ.REPROG. P CAIXA'!$AC$13:$AC$1012,B833,$AO$11:$AO$1010)),AO833))</f>
        <v>0</v>
      </c>
      <c r="H833" s="163" t="n">
        <f aca="false">IF(J833&lt;&gt;0,IF(E833&lt;&gt;0,J833/F833,0),0)</f>
        <v>0</v>
      </c>
      <c r="I833" s="163" t="n">
        <f aca="false">IF(L833&lt;&gt;0,IF(E833&lt;&gt;0,L833/F833,0),0)</f>
        <v>0</v>
      </c>
      <c r="J833" s="163" t="n">
        <f aca="false">IF(E833&lt;&gt;0,ROUND(INDEX($P$11:$AM$1010,$A833,$L$1),2),IF(AX833=0,(SUMIF($AP$11:$AP$1010,B833,$AX$11:$AX$1010)),AX833))</f>
        <v>0</v>
      </c>
      <c r="K833" s="163" t="n">
        <f aca="false">IF(G833=0,0,(J833/G833)*100)</f>
        <v>0</v>
      </c>
      <c r="L833" s="163" t="n">
        <f aca="false">IF(E833&lt;&gt;0,ROUND(IF($L$1=1,SUM(P833),"0")+IF($L$1=2,SUM($P833:Q833),"0")+IF($L$1=3,SUM($P833:R833),"0")+IF($L$1=4,SUM($P833:S833),"0")+IF($L$1=5,SUM($P833:T833),"0")+IF($L$1=6,SUM($P833:U833),"0")+IF($L$1=7,SUM($P833:V833),"0")+IF($L$1=8,SUM($P833:W833),"0")+IF($L$1=9,SUM($P833:X833),"0")+IF($L$1=10,SUM($P833:Y833),"0")+IF($L$1=11,SUM($P833:Z833),"0")+IF($L$1=12,SUM($P833:AA833),"0")+IF($L$1=13,SUM($P833:AB833),"0")+IF($L$1=14,SUM($P833:AC833),"0")+IF($L$1=15,SUM($P833:AD833),"0")+IF($L$1=16,SUM($P833:AE833),"0")+IF($L$1=17,SUM($P833:AF833),"0")+IF($L$1=18,SUM($P833:AG833),"0")+IF($L$1=19,SUM($P833:AH833),"0")+IF($L$1=20,SUM($P833:AI833),"0")+IF($L$1=21,SUM($P833:AJ833),"0")+IF($L$1=22,SUM($P833:AK833),"0")+IF($L$1=23,SUM($P833:AL833),"0")+IF($L$1=24,SUM($P833:AM833),"0"),2),IF(BC833=0,(SUMIF($AP$11:$AP$1010,B833,$BC$11:$BC$1010)),BC833))</f>
        <v>0</v>
      </c>
      <c r="M833" s="163" t="n">
        <f aca="false">IF(G833=0,0,(L833/G833)*100)</f>
        <v>0</v>
      </c>
      <c r="N833" s="168" t="str">
        <f aca="false">IF(B833&gt;0,"ok","ocultar")</f>
        <v>ocultar</v>
      </c>
      <c r="O833" s="650"/>
      <c r="P833" s="724"/>
      <c r="Q833" s="725"/>
      <c r="R833" s="725"/>
      <c r="S833" s="725"/>
      <c r="T833" s="725"/>
      <c r="U833" s="725"/>
      <c r="V833" s="725"/>
      <c r="W833" s="725"/>
      <c r="X833" s="725"/>
      <c r="Y833" s="725"/>
      <c r="Z833" s="725"/>
      <c r="AA833" s="726"/>
      <c r="AB833" s="726"/>
      <c r="AC833" s="726"/>
      <c r="AD833" s="726"/>
      <c r="AE833" s="726"/>
      <c r="AF833" s="726"/>
      <c r="AG833" s="726"/>
      <c r="AH833" s="726"/>
      <c r="AI833" s="726"/>
      <c r="AJ833" s="726"/>
      <c r="AK833" s="726"/>
      <c r="AL833" s="726"/>
      <c r="AM833" s="727"/>
      <c r="AO833" s="728" t="n">
        <f aca="false">IF(E833&lt;&gt;0,G833,0)</f>
        <v>0</v>
      </c>
      <c r="AP833" s="157" t="n">
        <f aca="false">IF(B833=0,AP832,IF(ISNONTEXT(B833)=TRUE(),INT(B833),INT(LEFT(B833,FIND(".",B833)-1))))</f>
        <v>3</v>
      </c>
      <c r="AQ833" s="157" t="str">
        <f aca="false">IF(AQ834=1,1,IF(B833&lt;&gt;0,1,IF(C833&lt;&gt;0,1,IF(D833&lt;&gt;0,1,IF(E833&lt;&gt;0,1,"")))))</f>
        <v/>
      </c>
      <c r="AR833" s="157" t="str">
        <f aca="false">IF(AP833=0," ",IF(AP833&lt;&gt;AP832,AP833," "))</f>
        <v> </v>
      </c>
      <c r="AS833" s="732"/>
      <c r="AT833" s="730" t="n">
        <f aca="false">IF(AP833&lt;&gt;AR833,(IF('ORÇ.GLOBAL P CAIXA'!I834="",J833*(INFORMAÇÕES!$Q$99/INFORMAÇÕES!$Q$102),IF('ORÇ.GLOBAL P CAIXA'!I834="R",J833,0))),0)</f>
        <v>0</v>
      </c>
      <c r="AU833" s="75" t="n">
        <f aca="false">IF(AP833&lt;&gt;AR833,(IF('ORÇ.GLOBAL P CAIXA'!I834="",J833*(INFORMAÇÕES!$Q$100/INFORMAÇÕES!$Q$102),IF('ORÇ.GLOBAL P CAIXA'!I834="C",J833,0))),0)</f>
        <v>0</v>
      </c>
      <c r="AV833" s="75" t="n">
        <f aca="false">IF(AP833&lt;&gt;AR833,(IF('ORÇ.GLOBAL P CAIXA'!I834="",J833*INFORMAÇÕES!$U$115,IF('ORÇ.GLOBAL P CAIXA'!I834="CF",J833,0))),0)</f>
        <v>0</v>
      </c>
      <c r="AW833" s="75" t="n">
        <f aca="false">IF(AP833&lt;&gt;AR833,(IF('ORÇ.GLOBAL P CAIXA'!I834="",J833*INFORMAÇÕES!$U$116,IF('ORÇ.GLOBAL P CAIXA'!I834="O",J833,0))),0)</f>
        <v>0</v>
      </c>
      <c r="AX833" s="731" t="n">
        <f aca="false">IF(E833&lt;&gt;0,J833,0)</f>
        <v>0</v>
      </c>
      <c r="AY833" s="730" t="n">
        <f aca="false">IF(AP833&lt;&gt;AR833,(IF('ORÇ.GLOBAL P CAIXA'!I834="",L833*(INFORMAÇÕES!$Q$99/INFORMAÇÕES!$Q$102),IF('ORÇ.GLOBAL P CAIXA'!I834="R",L833,0))),0)</f>
        <v>0</v>
      </c>
      <c r="AZ833" s="75" t="n">
        <f aca="false">IF(AP833&lt;&gt;AR833,(IF('ORÇ.GLOBAL P CAIXA'!I834="",L833*(INFORMAÇÕES!$Q$100/INFORMAÇÕES!$Q$102),IF('ORÇ.GLOBAL P CAIXA'!I834="C",L833,0))),0)</f>
        <v>0</v>
      </c>
      <c r="BA833" s="75" t="n">
        <f aca="false">IF(AP833&lt;&gt;AR833,(IF('ORÇ.GLOBAL P CAIXA'!I834="",L833*INFORMAÇÕES!$U$115,IF('ORÇ.GLOBAL P CAIXA'!I834="CF",L833,0))),0)</f>
        <v>0</v>
      </c>
      <c r="BB833" s="75" t="n">
        <f aca="false">IF(AP833&lt;&gt;AR833,(IF('ORÇ.GLOBAL P CAIXA'!I834="",L833*INFORMAÇÕES!$U$116,IF('ORÇ.GLOBAL P CAIXA'!I834="O",L833,0))),0)</f>
        <v>0</v>
      </c>
      <c r="BC833" s="731" t="n">
        <f aca="false">IF(E833&lt;&gt;0,L833,0)</f>
        <v>0</v>
      </c>
    </row>
    <row r="834" s="174" customFormat="true" ht="14.25" hidden="false" customHeight="false" outlineLevel="0" collapsed="false">
      <c r="A834" s="159" t="n">
        <v>824</v>
      </c>
      <c r="B834" s="160" t="n">
        <f aca="false">'ORÇ.REPROG. P CAIXA'!B836</f>
        <v>0</v>
      </c>
      <c r="C834" s="723" t="n">
        <f aca="false">'ORÇ.REPROG. P CAIXA'!C836</f>
        <v>0</v>
      </c>
      <c r="D834" s="162" t="n">
        <f aca="false">'ORÇ.REPROG. P CAIXA'!D836</f>
        <v>0</v>
      </c>
      <c r="E834" s="163" t="n">
        <f aca="false">IF('BM GLOBAL'!$P$1&lt;&gt;0,'ORÇ.REPROG. P CAIXA'!E836,'ORÇ.REPROG. P CAIXA'!H836)</f>
        <v>0</v>
      </c>
      <c r="F834" s="163" t="n">
        <f aca="false">IF('BM GLOBAL'!$P$1&lt;&gt;0,IF('ORÇ.GLOBAL P CAIXA'!K835=0,'ORÇ.GLOBAL EMPRESA'!G835,'ORÇ.GLOBAL P CAIXA'!F835),'ORÇ.REPROG. P CAIXA'!I836)</f>
        <v>0</v>
      </c>
      <c r="G834" s="163" t="n">
        <f aca="false">IF(E834&lt;&gt;0,ROUND(E834*F834,2),IF(AO834=0,(SUMIF('ORÇ.REPROG. P CAIXA'!$AC$13:$AC$1012,B834,$AO$11:$AO$1010)),AO834))</f>
        <v>0</v>
      </c>
      <c r="H834" s="163" t="n">
        <f aca="false">IF(J834&lt;&gt;0,IF(E834&lt;&gt;0,J834/F834,0),0)</f>
        <v>0</v>
      </c>
      <c r="I834" s="163" t="n">
        <f aca="false">IF(L834&lt;&gt;0,IF(E834&lt;&gt;0,L834/F834,0),0)</f>
        <v>0</v>
      </c>
      <c r="J834" s="163" t="n">
        <f aca="false">IF(E834&lt;&gt;0,ROUND(INDEX($P$11:$AM$1010,$A834,$L$1),2),IF(AX834=0,(SUMIF($AP$11:$AP$1010,B834,$AX$11:$AX$1010)),AX834))</f>
        <v>0</v>
      </c>
      <c r="K834" s="163" t="n">
        <f aca="false">IF(G834=0,0,(J834/G834)*100)</f>
        <v>0</v>
      </c>
      <c r="L834" s="163" t="n">
        <f aca="false">IF(E834&lt;&gt;0,ROUND(IF($L$1=1,SUM(P834),"0")+IF($L$1=2,SUM($P834:Q834),"0")+IF($L$1=3,SUM($P834:R834),"0")+IF($L$1=4,SUM($P834:S834),"0")+IF($L$1=5,SUM($P834:T834),"0")+IF($L$1=6,SUM($P834:U834),"0")+IF($L$1=7,SUM($P834:V834),"0")+IF($L$1=8,SUM($P834:W834),"0")+IF($L$1=9,SUM($P834:X834),"0")+IF($L$1=10,SUM($P834:Y834),"0")+IF($L$1=11,SUM($P834:Z834),"0")+IF($L$1=12,SUM($P834:AA834),"0")+IF($L$1=13,SUM($P834:AB834),"0")+IF($L$1=14,SUM($P834:AC834),"0")+IF($L$1=15,SUM($P834:AD834),"0")+IF($L$1=16,SUM($P834:AE834),"0")+IF($L$1=17,SUM($P834:AF834),"0")+IF($L$1=18,SUM($P834:AG834),"0")+IF($L$1=19,SUM($P834:AH834),"0")+IF($L$1=20,SUM($P834:AI834),"0")+IF($L$1=21,SUM($P834:AJ834),"0")+IF($L$1=22,SUM($P834:AK834),"0")+IF($L$1=23,SUM($P834:AL834),"0")+IF($L$1=24,SUM($P834:AM834),"0"),2),IF(BC834=0,(SUMIF($AP$11:$AP$1010,B834,$BC$11:$BC$1010)),BC834))</f>
        <v>0</v>
      </c>
      <c r="M834" s="163" t="n">
        <f aca="false">IF(G834=0,0,(L834/G834)*100)</f>
        <v>0</v>
      </c>
      <c r="N834" s="168" t="str">
        <f aca="false">IF(B834&gt;0,"ok","ocultar")</f>
        <v>ocultar</v>
      </c>
      <c r="O834" s="650"/>
      <c r="P834" s="724"/>
      <c r="Q834" s="725"/>
      <c r="R834" s="725"/>
      <c r="S834" s="725"/>
      <c r="T834" s="725"/>
      <c r="U834" s="725"/>
      <c r="V834" s="725"/>
      <c r="W834" s="725"/>
      <c r="X834" s="725"/>
      <c r="Y834" s="725"/>
      <c r="Z834" s="725"/>
      <c r="AA834" s="726"/>
      <c r="AB834" s="726"/>
      <c r="AC834" s="726"/>
      <c r="AD834" s="726"/>
      <c r="AE834" s="726"/>
      <c r="AF834" s="726"/>
      <c r="AG834" s="726"/>
      <c r="AH834" s="726"/>
      <c r="AI834" s="726"/>
      <c r="AJ834" s="726"/>
      <c r="AK834" s="726"/>
      <c r="AL834" s="726"/>
      <c r="AM834" s="727"/>
      <c r="AO834" s="728" t="n">
        <f aca="false">IF(E834&lt;&gt;0,G834,0)</f>
        <v>0</v>
      </c>
      <c r="AP834" s="157" t="n">
        <f aca="false">IF(B834=0,AP833,IF(ISNONTEXT(B834)=TRUE(),INT(B834),INT(LEFT(B834,FIND(".",B834)-1))))</f>
        <v>3</v>
      </c>
      <c r="AQ834" s="157" t="str">
        <f aca="false">IF(AQ835=1,1,IF(B834&lt;&gt;0,1,IF(C834&lt;&gt;0,1,IF(D834&lt;&gt;0,1,IF(E834&lt;&gt;0,1,"")))))</f>
        <v/>
      </c>
      <c r="AR834" s="157" t="str">
        <f aca="false">IF(AP834=0," ",IF(AP834&lt;&gt;AP833,AP834," "))</f>
        <v> </v>
      </c>
      <c r="AS834" s="732"/>
      <c r="AT834" s="730" t="n">
        <f aca="false">IF(AP834&lt;&gt;AR834,(IF('ORÇ.GLOBAL P CAIXA'!I835="",J834*(INFORMAÇÕES!$Q$99/INFORMAÇÕES!$Q$102),IF('ORÇ.GLOBAL P CAIXA'!I835="R",J834,0))),0)</f>
        <v>0</v>
      </c>
      <c r="AU834" s="75" t="n">
        <f aca="false">IF(AP834&lt;&gt;AR834,(IF('ORÇ.GLOBAL P CAIXA'!I835="",J834*(INFORMAÇÕES!$Q$100/INFORMAÇÕES!$Q$102),IF('ORÇ.GLOBAL P CAIXA'!I835="C",J834,0))),0)</f>
        <v>0</v>
      </c>
      <c r="AV834" s="75" t="n">
        <f aca="false">IF(AP834&lt;&gt;AR834,(IF('ORÇ.GLOBAL P CAIXA'!I835="",J834*INFORMAÇÕES!$U$115,IF('ORÇ.GLOBAL P CAIXA'!I835="CF",J834,0))),0)</f>
        <v>0</v>
      </c>
      <c r="AW834" s="75" t="n">
        <f aca="false">IF(AP834&lt;&gt;AR834,(IF('ORÇ.GLOBAL P CAIXA'!I835="",J834*INFORMAÇÕES!$U$116,IF('ORÇ.GLOBAL P CAIXA'!I835="O",J834,0))),0)</f>
        <v>0</v>
      </c>
      <c r="AX834" s="731" t="n">
        <f aca="false">IF(E834&lt;&gt;0,J834,0)</f>
        <v>0</v>
      </c>
      <c r="AY834" s="730" t="n">
        <f aca="false">IF(AP834&lt;&gt;AR834,(IF('ORÇ.GLOBAL P CAIXA'!I835="",L834*(INFORMAÇÕES!$Q$99/INFORMAÇÕES!$Q$102),IF('ORÇ.GLOBAL P CAIXA'!I835="R",L834,0))),0)</f>
        <v>0</v>
      </c>
      <c r="AZ834" s="75" t="n">
        <f aca="false">IF(AP834&lt;&gt;AR834,(IF('ORÇ.GLOBAL P CAIXA'!I835="",L834*(INFORMAÇÕES!$Q$100/INFORMAÇÕES!$Q$102),IF('ORÇ.GLOBAL P CAIXA'!I835="C",L834,0))),0)</f>
        <v>0</v>
      </c>
      <c r="BA834" s="75" t="n">
        <f aca="false">IF(AP834&lt;&gt;AR834,(IF('ORÇ.GLOBAL P CAIXA'!I835="",L834*INFORMAÇÕES!$U$115,IF('ORÇ.GLOBAL P CAIXA'!I835="CF",L834,0))),0)</f>
        <v>0</v>
      </c>
      <c r="BB834" s="75" t="n">
        <f aca="false">IF(AP834&lt;&gt;AR834,(IF('ORÇ.GLOBAL P CAIXA'!I835="",L834*INFORMAÇÕES!$U$116,IF('ORÇ.GLOBAL P CAIXA'!I835="O",L834,0))),0)</f>
        <v>0</v>
      </c>
      <c r="BC834" s="731" t="n">
        <f aca="false">IF(E834&lt;&gt;0,L834,0)</f>
        <v>0</v>
      </c>
    </row>
    <row r="835" s="174" customFormat="true" ht="14.25" hidden="false" customHeight="false" outlineLevel="0" collapsed="false">
      <c r="A835" s="159" t="n">
        <v>825</v>
      </c>
      <c r="B835" s="160" t="n">
        <f aca="false">'ORÇ.REPROG. P CAIXA'!B837</f>
        <v>0</v>
      </c>
      <c r="C835" s="723" t="n">
        <f aca="false">'ORÇ.REPROG. P CAIXA'!C837</f>
        <v>0</v>
      </c>
      <c r="D835" s="162" t="n">
        <f aca="false">'ORÇ.REPROG. P CAIXA'!D837</f>
        <v>0</v>
      </c>
      <c r="E835" s="163" t="n">
        <f aca="false">IF('BM GLOBAL'!$P$1&lt;&gt;0,'ORÇ.REPROG. P CAIXA'!E837,'ORÇ.REPROG. P CAIXA'!H837)</f>
        <v>0</v>
      </c>
      <c r="F835" s="163" t="n">
        <f aca="false">IF('BM GLOBAL'!$P$1&lt;&gt;0,IF('ORÇ.GLOBAL P CAIXA'!K836=0,'ORÇ.GLOBAL EMPRESA'!G836,'ORÇ.GLOBAL P CAIXA'!F836),'ORÇ.REPROG. P CAIXA'!I837)</f>
        <v>0</v>
      </c>
      <c r="G835" s="163" t="n">
        <f aca="false">IF(E835&lt;&gt;0,ROUND(E835*F835,2),IF(AO835=0,(SUMIF('ORÇ.REPROG. P CAIXA'!$AC$13:$AC$1012,B835,$AO$11:$AO$1010)),AO835))</f>
        <v>0</v>
      </c>
      <c r="H835" s="163" t="n">
        <f aca="false">IF(J835&lt;&gt;0,IF(E835&lt;&gt;0,J835/F835,0),0)</f>
        <v>0</v>
      </c>
      <c r="I835" s="163" t="n">
        <f aca="false">IF(L835&lt;&gt;0,IF(E835&lt;&gt;0,L835/F835,0),0)</f>
        <v>0</v>
      </c>
      <c r="J835" s="163" t="n">
        <f aca="false">IF(E835&lt;&gt;0,ROUND(INDEX($P$11:$AM$1010,$A835,$L$1),2),IF(AX835=0,(SUMIF($AP$11:$AP$1010,B835,$AX$11:$AX$1010)),AX835))</f>
        <v>0</v>
      </c>
      <c r="K835" s="163" t="n">
        <f aca="false">IF(G835=0,0,(J835/G835)*100)</f>
        <v>0</v>
      </c>
      <c r="L835" s="163" t="n">
        <f aca="false">IF(E835&lt;&gt;0,ROUND(IF($L$1=1,SUM(P835),"0")+IF($L$1=2,SUM($P835:Q835),"0")+IF($L$1=3,SUM($P835:R835),"0")+IF($L$1=4,SUM($P835:S835),"0")+IF($L$1=5,SUM($P835:T835),"0")+IF($L$1=6,SUM($P835:U835),"0")+IF($L$1=7,SUM($P835:V835),"0")+IF($L$1=8,SUM($P835:W835),"0")+IF($L$1=9,SUM($P835:X835),"0")+IF($L$1=10,SUM($P835:Y835),"0")+IF($L$1=11,SUM($P835:Z835),"0")+IF($L$1=12,SUM($P835:AA835),"0")+IF($L$1=13,SUM($P835:AB835),"0")+IF($L$1=14,SUM($P835:AC835),"0")+IF($L$1=15,SUM($P835:AD835),"0")+IF($L$1=16,SUM($P835:AE835),"0")+IF($L$1=17,SUM($P835:AF835),"0")+IF($L$1=18,SUM($P835:AG835),"0")+IF($L$1=19,SUM($P835:AH835),"0")+IF($L$1=20,SUM($P835:AI835),"0")+IF($L$1=21,SUM($P835:AJ835),"0")+IF($L$1=22,SUM($P835:AK835),"0")+IF($L$1=23,SUM($P835:AL835),"0")+IF($L$1=24,SUM($P835:AM835),"0"),2),IF(BC835=0,(SUMIF($AP$11:$AP$1010,B835,$BC$11:$BC$1010)),BC835))</f>
        <v>0</v>
      </c>
      <c r="M835" s="163" t="n">
        <f aca="false">IF(G835=0,0,(L835/G835)*100)</f>
        <v>0</v>
      </c>
      <c r="N835" s="168" t="str">
        <f aca="false">IF(B835&gt;0,"ok","ocultar")</f>
        <v>ocultar</v>
      </c>
      <c r="O835" s="650"/>
      <c r="P835" s="724"/>
      <c r="Q835" s="725"/>
      <c r="R835" s="725"/>
      <c r="S835" s="725"/>
      <c r="T835" s="725"/>
      <c r="U835" s="725"/>
      <c r="V835" s="725"/>
      <c r="W835" s="725"/>
      <c r="X835" s="725"/>
      <c r="Y835" s="725"/>
      <c r="Z835" s="725"/>
      <c r="AA835" s="726"/>
      <c r="AB835" s="726"/>
      <c r="AC835" s="726"/>
      <c r="AD835" s="726"/>
      <c r="AE835" s="726"/>
      <c r="AF835" s="726"/>
      <c r="AG835" s="726"/>
      <c r="AH835" s="726"/>
      <c r="AI835" s="726"/>
      <c r="AJ835" s="726"/>
      <c r="AK835" s="726"/>
      <c r="AL835" s="726"/>
      <c r="AM835" s="727"/>
      <c r="AO835" s="728" t="n">
        <f aca="false">IF(E835&lt;&gt;0,G835,0)</f>
        <v>0</v>
      </c>
      <c r="AP835" s="157" t="n">
        <f aca="false">IF(B835=0,AP834,IF(ISNONTEXT(B835)=TRUE(),INT(B835),INT(LEFT(B835,FIND(".",B835)-1))))</f>
        <v>3</v>
      </c>
      <c r="AQ835" s="157" t="str">
        <f aca="false">IF(AQ836=1,1,IF(B835&lt;&gt;0,1,IF(C835&lt;&gt;0,1,IF(D835&lt;&gt;0,1,IF(E835&lt;&gt;0,1,"")))))</f>
        <v/>
      </c>
      <c r="AR835" s="157" t="str">
        <f aca="false">IF(AP835=0," ",IF(AP835&lt;&gt;AP834,AP835," "))</f>
        <v> </v>
      </c>
      <c r="AS835" s="732"/>
      <c r="AT835" s="730" t="n">
        <f aca="false">IF(AP835&lt;&gt;AR835,(IF('ORÇ.GLOBAL P CAIXA'!I836="",J835*(INFORMAÇÕES!$Q$99/INFORMAÇÕES!$Q$102),IF('ORÇ.GLOBAL P CAIXA'!I836="R",J835,0))),0)</f>
        <v>0</v>
      </c>
      <c r="AU835" s="75" t="n">
        <f aca="false">IF(AP835&lt;&gt;AR835,(IF('ORÇ.GLOBAL P CAIXA'!I836="",J835*(INFORMAÇÕES!$Q$100/INFORMAÇÕES!$Q$102),IF('ORÇ.GLOBAL P CAIXA'!I836="C",J835,0))),0)</f>
        <v>0</v>
      </c>
      <c r="AV835" s="75" t="n">
        <f aca="false">IF(AP835&lt;&gt;AR835,(IF('ORÇ.GLOBAL P CAIXA'!I836="",J835*INFORMAÇÕES!$U$115,IF('ORÇ.GLOBAL P CAIXA'!I836="CF",J835,0))),0)</f>
        <v>0</v>
      </c>
      <c r="AW835" s="75" t="n">
        <f aca="false">IF(AP835&lt;&gt;AR835,(IF('ORÇ.GLOBAL P CAIXA'!I836="",J835*INFORMAÇÕES!$U$116,IF('ORÇ.GLOBAL P CAIXA'!I836="O",J835,0))),0)</f>
        <v>0</v>
      </c>
      <c r="AX835" s="731" t="n">
        <f aca="false">IF(E835&lt;&gt;0,J835,0)</f>
        <v>0</v>
      </c>
      <c r="AY835" s="730" t="n">
        <f aca="false">IF(AP835&lt;&gt;AR835,(IF('ORÇ.GLOBAL P CAIXA'!I836="",L835*(INFORMAÇÕES!$Q$99/INFORMAÇÕES!$Q$102),IF('ORÇ.GLOBAL P CAIXA'!I836="R",L835,0))),0)</f>
        <v>0</v>
      </c>
      <c r="AZ835" s="75" t="n">
        <f aca="false">IF(AP835&lt;&gt;AR835,(IF('ORÇ.GLOBAL P CAIXA'!I836="",L835*(INFORMAÇÕES!$Q$100/INFORMAÇÕES!$Q$102),IF('ORÇ.GLOBAL P CAIXA'!I836="C",L835,0))),0)</f>
        <v>0</v>
      </c>
      <c r="BA835" s="75" t="n">
        <f aca="false">IF(AP835&lt;&gt;AR835,(IF('ORÇ.GLOBAL P CAIXA'!I836="",L835*INFORMAÇÕES!$U$115,IF('ORÇ.GLOBAL P CAIXA'!I836="CF",L835,0))),0)</f>
        <v>0</v>
      </c>
      <c r="BB835" s="75" t="n">
        <f aca="false">IF(AP835&lt;&gt;AR835,(IF('ORÇ.GLOBAL P CAIXA'!I836="",L835*INFORMAÇÕES!$U$116,IF('ORÇ.GLOBAL P CAIXA'!I836="O",L835,0))),0)</f>
        <v>0</v>
      </c>
      <c r="BC835" s="731" t="n">
        <f aca="false">IF(E835&lt;&gt;0,L835,0)</f>
        <v>0</v>
      </c>
    </row>
    <row r="836" s="174" customFormat="true" ht="14.25" hidden="false" customHeight="false" outlineLevel="0" collapsed="false">
      <c r="A836" s="159" t="n">
        <v>826</v>
      </c>
      <c r="B836" s="160" t="n">
        <f aca="false">'ORÇ.REPROG. P CAIXA'!B838</f>
        <v>0</v>
      </c>
      <c r="C836" s="723" t="n">
        <f aca="false">'ORÇ.REPROG. P CAIXA'!C838</f>
        <v>0</v>
      </c>
      <c r="D836" s="162" t="n">
        <f aca="false">'ORÇ.REPROG. P CAIXA'!D838</f>
        <v>0</v>
      </c>
      <c r="E836" s="163" t="n">
        <f aca="false">IF('BM GLOBAL'!$P$1&lt;&gt;0,'ORÇ.REPROG. P CAIXA'!E838,'ORÇ.REPROG. P CAIXA'!H838)</f>
        <v>0</v>
      </c>
      <c r="F836" s="163" t="n">
        <f aca="false">IF('BM GLOBAL'!$P$1&lt;&gt;0,IF('ORÇ.GLOBAL P CAIXA'!K837=0,'ORÇ.GLOBAL EMPRESA'!G837,'ORÇ.GLOBAL P CAIXA'!F837),'ORÇ.REPROG. P CAIXA'!I838)</f>
        <v>0</v>
      </c>
      <c r="G836" s="163" t="n">
        <f aca="false">IF(E836&lt;&gt;0,ROUND(E836*F836,2),IF(AO836=0,(SUMIF('ORÇ.REPROG. P CAIXA'!$AC$13:$AC$1012,B836,$AO$11:$AO$1010)),AO836))</f>
        <v>0</v>
      </c>
      <c r="H836" s="163" t="n">
        <f aca="false">IF(J836&lt;&gt;0,IF(E836&lt;&gt;0,J836/F836,0),0)</f>
        <v>0</v>
      </c>
      <c r="I836" s="163" t="n">
        <f aca="false">IF(L836&lt;&gt;0,IF(E836&lt;&gt;0,L836/F836,0),0)</f>
        <v>0</v>
      </c>
      <c r="J836" s="163" t="n">
        <f aca="false">IF(E836&lt;&gt;0,ROUND(INDEX($P$11:$AM$1010,$A836,$L$1),2),IF(AX836=0,(SUMIF($AP$11:$AP$1010,B836,$AX$11:$AX$1010)),AX836))</f>
        <v>0</v>
      </c>
      <c r="K836" s="163" t="n">
        <f aca="false">IF(G836=0,0,(J836/G836)*100)</f>
        <v>0</v>
      </c>
      <c r="L836" s="163" t="n">
        <f aca="false">IF(E836&lt;&gt;0,ROUND(IF($L$1=1,SUM(P836),"0")+IF($L$1=2,SUM($P836:Q836),"0")+IF($L$1=3,SUM($P836:R836),"0")+IF($L$1=4,SUM($P836:S836),"0")+IF($L$1=5,SUM($P836:T836),"0")+IF($L$1=6,SUM($P836:U836),"0")+IF($L$1=7,SUM($P836:V836),"0")+IF($L$1=8,SUM($P836:W836),"0")+IF($L$1=9,SUM($P836:X836),"0")+IF($L$1=10,SUM($P836:Y836),"0")+IF($L$1=11,SUM($P836:Z836),"0")+IF($L$1=12,SUM($P836:AA836),"0")+IF($L$1=13,SUM($P836:AB836),"0")+IF($L$1=14,SUM($P836:AC836),"0")+IF($L$1=15,SUM($P836:AD836),"0")+IF($L$1=16,SUM($P836:AE836),"0")+IF($L$1=17,SUM($P836:AF836),"0")+IF($L$1=18,SUM($P836:AG836),"0")+IF($L$1=19,SUM($P836:AH836),"0")+IF($L$1=20,SUM($P836:AI836),"0")+IF($L$1=21,SUM($P836:AJ836),"0")+IF($L$1=22,SUM($P836:AK836),"0")+IF($L$1=23,SUM($P836:AL836),"0")+IF($L$1=24,SUM($P836:AM836),"0"),2),IF(BC836=0,(SUMIF($AP$11:$AP$1010,B836,$BC$11:$BC$1010)),BC836))</f>
        <v>0</v>
      </c>
      <c r="M836" s="163" t="n">
        <f aca="false">IF(G836=0,0,(L836/G836)*100)</f>
        <v>0</v>
      </c>
      <c r="N836" s="168" t="str">
        <f aca="false">IF(B836&gt;0,"ok","ocultar")</f>
        <v>ocultar</v>
      </c>
      <c r="O836" s="650"/>
      <c r="P836" s="724"/>
      <c r="Q836" s="725"/>
      <c r="R836" s="725"/>
      <c r="S836" s="725"/>
      <c r="T836" s="725"/>
      <c r="U836" s="725"/>
      <c r="V836" s="725"/>
      <c r="W836" s="725"/>
      <c r="X836" s="725"/>
      <c r="Y836" s="725"/>
      <c r="Z836" s="725"/>
      <c r="AA836" s="726"/>
      <c r="AB836" s="726"/>
      <c r="AC836" s="726"/>
      <c r="AD836" s="726"/>
      <c r="AE836" s="726"/>
      <c r="AF836" s="726"/>
      <c r="AG836" s="726"/>
      <c r="AH836" s="726"/>
      <c r="AI836" s="726"/>
      <c r="AJ836" s="726"/>
      <c r="AK836" s="726"/>
      <c r="AL836" s="726"/>
      <c r="AM836" s="727"/>
      <c r="AO836" s="728" t="n">
        <f aca="false">IF(E836&lt;&gt;0,G836,0)</f>
        <v>0</v>
      </c>
      <c r="AP836" s="157" t="n">
        <f aca="false">IF(B836=0,AP835,IF(ISNONTEXT(B836)=TRUE(),INT(B836),INT(LEFT(B836,FIND(".",B836)-1))))</f>
        <v>3</v>
      </c>
      <c r="AQ836" s="157" t="str">
        <f aca="false">IF(AQ837=1,1,IF(B836&lt;&gt;0,1,IF(C836&lt;&gt;0,1,IF(D836&lt;&gt;0,1,IF(E836&lt;&gt;0,1,"")))))</f>
        <v/>
      </c>
      <c r="AR836" s="157" t="str">
        <f aca="false">IF(AP836=0," ",IF(AP836&lt;&gt;AP835,AP836," "))</f>
        <v> </v>
      </c>
      <c r="AS836" s="732"/>
      <c r="AT836" s="730" t="n">
        <f aca="false">IF(AP836&lt;&gt;AR836,(IF('ORÇ.GLOBAL P CAIXA'!I837="",J836*(INFORMAÇÕES!$Q$99/INFORMAÇÕES!$Q$102),IF('ORÇ.GLOBAL P CAIXA'!I837="R",J836,0))),0)</f>
        <v>0</v>
      </c>
      <c r="AU836" s="75" t="n">
        <f aca="false">IF(AP836&lt;&gt;AR836,(IF('ORÇ.GLOBAL P CAIXA'!I837="",J836*(INFORMAÇÕES!$Q$100/INFORMAÇÕES!$Q$102),IF('ORÇ.GLOBAL P CAIXA'!I837="C",J836,0))),0)</f>
        <v>0</v>
      </c>
      <c r="AV836" s="75" t="n">
        <f aca="false">IF(AP836&lt;&gt;AR836,(IF('ORÇ.GLOBAL P CAIXA'!I837="",J836*INFORMAÇÕES!$U$115,IF('ORÇ.GLOBAL P CAIXA'!I837="CF",J836,0))),0)</f>
        <v>0</v>
      </c>
      <c r="AW836" s="75" t="n">
        <f aca="false">IF(AP836&lt;&gt;AR836,(IF('ORÇ.GLOBAL P CAIXA'!I837="",J836*INFORMAÇÕES!$U$116,IF('ORÇ.GLOBAL P CAIXA'!I837="O",J836,0))),0)</f>
        <v>0</v>
      </c>
      <c r="AX836" s="731" t="n">
        <f aca="false">IF(E836&lt;&gt;0,J836,0)</f>
        <v>0</v>
      </c>
      <c r="AY836" s="730" t="n">
        <f aca="false">IF(AP836&lt;&gt;AR836,(IF('ORÇ.GLOBAL P CAIXA'!I837="",L836*(INFORMAÇÕES!$Q$99/INFORMAÇÕES!$Q$102),IF('ORÇ.GLOBAL P CAIXA'!I837="R",L836,0))),0)</f>
        <v>0</v>
      </c>
      <c r="AZ836" s="75" t="n">
        <f aca="false">IF(AP836&lt;&gt;AR836,(IF('ORÇ.GLOBAL P CAIXA'!I837="",L836*(INFORMAÇÕES!$Q$100/INFORMAÇÕES!$Q$102),IF('ORÇ.GLOBAL P CAIXA'!I837="C",L836,0))),0)</f>
        <v>0</v>
      </c>
      <c r="BA836" s="75" t="n">
        <f aca="false">IF(AP836&lt;&gt;AR836,(IF('ORÇ.GLOBAL P CAIXA'!I837="",L836*INFORMAÇÕES!$U$115,IF('ORÇ.GLOBAL P CAIXA'!I837="CF",L836,0))),0)</f>
        <v>0</v>
      </c>
      <c r="BB836" s="75" t="n">
        <f aca="false">IF(AP836&lt;&gt;AR836,(IF('ORÇ.GLOBAL P CAIXA'!I837="",L836*INFORMAÇÕES!$U$116,IF('ORÇ.GLOBAL P CAIXA'!I837="O",L836,0))),0)</f>
        <v>0</v>
      </c>
      <c r="BC836" s="731" t="n">
        <f aca="false">IF(E836&lt;&gt;0,L836,0)</f>
        <v>0</v>
      </c>
    </row>
    <row r="837" s="174" customFormat="true" ht="14.25" hidden="false" customHeight="false" outlineLevel="0" collapsed="false">
      <c r="A837" s="159" t="n">
        <v>827</v>
      </c>
      <c r="B837" s="160" t="n">
        <f aca="false">'ORÇ.REPROG. P CAIXA'!B839</f>
        <v>0</v>
      </c>
      <c r="C837" s="723" t="n">
        <f aca="false">'ORÇ.REPROG. P CAIXA'!C839</f>
        <v>0</v>
      </c>
      <c r="D837" s="162" t="n">
        <f aca="false">'ORÇ.REPROG. P CAIXA'!D839</f>
        <v>0</v>
      </c>
      <c r="E837" s="163" t="n">
        <f aca="false">IF('BM GLOBAL'!$P$1&lt;&gt;0,'ORÇ.REPROG. P CAIXA'!E839,'ORÇ.REPROG. P CAIXA'!H839)</f>
        <v>0</v>
      </c>
      <c r="F837" s="163" t="n">
        <f aca="false">IF('BM GLOBAL'!$P$1&lt;&gt;0,IF('ORÇ.GLOBAL P CAIXA'!K838=0,'ORÇ.GLOBAL EMPRESA'!G838,'ORÇ.GLOBAL P CAIXA'!F838),'ORÇ.REPROG. P CAIXA'!I839)</f>
        <v>0</v>
      </c>
      <c r="G837" s="163" t="n">
        <f aca="false">IF(E837&lt;&gt;0,ROUND(E837*F837,2),IF(AO837=0,(SUMIF('ORÇ.REPROG. P CAIXA'!$AC$13:$AC$1012,B837,$AO$11:$AO$1010)),AO837))</f>
        <v>0</v>
      </c>
      <c r="H837" s="163" t="n">
        <f aca="false">IF(J837&lt;&gt;0,IF(E837&lt;&gt;0,J837/F837,0),0)</f>
        <v>0</v>
      </c>
      <c r="I837" s="163" t="n">
        <f aca="false">IF(L837&lt;&gt;0,IF(E837&lt;&gt;0,L837/F837,0),0)</f>
        <v>0</v>
      </c>
      <c r="J837" s="163" t="n">
        <f aca="false">IF(E837&lt;&gt;0,ROUND(INDEX($P$11:$AM$1010,$A837,$L$1),2),IF(AX837=0,(SUMIF($AP$11:$AP$1010,B837,$AX$11:$AX$1010)),AX837))</f>
        <v>0</v>
      </c>
      <c r="K837" s="163" t="n">
        <f aca="false">IF(G837=0,0,(J837/G837)*100)</f>
        <v>0</v>
      </c>
      <c r="L837" s="163" t="n">
        <f aca="false">IF(E837&lt;&gt;0,ROUND(IF($L$1=1,SUM(P837),"0")+IF($L$1=2,SUM($P837:Q837),"0")+IF($L$1=3,SUM($P837:R837),"0")+IF($L$1=4,SUM($P837:S837),"0")+IF($L$1=5,SUM($P837:T837),"0")+IF($L$1=6,SUM($P837:U837),"0")+IF($L$1=7,SUM($P837:V837),"0")+IF($L$1=8,SUM($P837:W837),"0")+IF($L$1=9,SUM($P837:X837),"0")+IF($L$1=10,SUM($P837:Y837),"0")+IF($L$1=11,SUM($P837:Z837),"0")+IF($L$1=12,SUM($P837:AA837),"0")+IF($L$1=13,SUM($P837:AB837),"0")+IF($L$1=14,SUM($P837:AC837),"0")+IF($L$1=15,SUM($P837:AD837),"0")+IF($L$1=16,SUM($P837:AE837),"0")+IF($L$1=17,SUM($P837:AF837),"0")+IF($L$1=18,SUM($P837:AG837),"0")+IF($L$1=19,SUM($P837:AH837),"0")+IF($L$1=20,SUM($P837:AI837),"0")+IF($L$1=21,SUM($P837:AJ837),"0")+IF($L$1=22,SUM($P837:AK837),"0")+IF($L$1=23,SUM($P837:AL837),"0")+IF($L$1=24,SUM($P837:AM837),"0"),2),IF(BC837=0,(SUMIF($AP$11:$AP$1010,B837,$BC$11:$BC$1010)),BC837))</f>
        <v>0</v>
      </c>
      <c r="M837" s="163" t="n">
        <f aca="false">IF(G837=0,0,(L837/G837)*100)</f>
        <v>0</v>
      </c>
      <c r="N837" s="168" t="str">
        <f aca="false">IF(B837&gt;0,"ok","ocultar")</f>
        <v>ocultar</v>
      </c>
      <c r="O837" s="650"/>
      <c r="P837" s="724"/>
      <c r="Q837" s="725"/>
      <c r="R837" s="725"/>
      <c r="S837" s="725"/>
      <c r="T837" s="725"/>
      <c r="U837" s="725"/>
      <c r="V837" s="725"/>
      <c r="W837" s="725"/>
      <c r="X837" s="725"/>
      <c r="Y837" s="725"/>
      <c r="Z837" s="725"/>
      <c r="AA837" s="726"/>
      <c r="AB837" s="726"/>
      <c r="AC837" s="726"/>
      <c r="AD837" s="726"/>
      <c r="AE837" s="726"/>
      <c r="AF837" s="726"/>
      <c r="AG837" s="726"/>
      <c r="AH837" s="726"/>
      <c r="AI837" s="726"/>
      <c r="AJ837" s="726"/>
      <c r="AK837" s="726"/>
      <c r="AL837" s="726"/>
      <c r="AM837" s="727"/>
      <c r="AO837" s="728" t="n">
        <f aca="false">IF(E837&lt;&gt;0,G837,0)</f>
        <v>0</v>
      </c>
      <c r="AP837" s="157" t="n">
        <f aca="false">IF(B837=0,AP836,IF(ISNONTEXT(B837)=TRUE(),INT(B837),INT(LEFT(B837,FIND(".",B837)-1))))</f>
        <v>3</v>
      </c>
      <c r="AQ837" s="157" t="str">
        <f aca="false">IF(AQ838=1,1,IF(B837&lt;&gt;0,1,IF(C837&lt;&gt;0,1,IF(D837&lt;&gt;0,1,IF(E837&lt;&gt;0,1,"")))))</f>
        <v/>
      </c>
      <c r="AR837" s="157" t="str">
        <f aca="false">IF(AP837=0," ",IF(AP837&lt;&gt;AP836,AP837," "))</f>
        <v> </v>
      </c>
      <c r="AS837" s="732"/>
      <c r="AT837" s="730" t="n">
        <f aca="false">IF(AP837&lt;&gt;AR837,(IF('ORÇ.GLOBAL P CAIXA'!I838="",J837*(INFORMAÇÕES!$Q$99/INFORMAÇÕES!$Q$102),IF('ORÇ.GLOBAL P CAIXA'!I838="R",J837,0))),0)</f>
        <v>0</v>
      </c>
      <c r="AU837" s="75" t="n">
        <f aca="false">IF(AP837&lt;&gt;AR837,(IF('ORÇ.GLOBAL P CAIXA'!I838="",J837*(INFORMAÇÕES!$Q$100/INFORMAÇÕES!$Q$102),IF('ORÇ.GLOBAL P CAIXA'!I838="C",J837,0))),0)</f>
        <v>0</v>
      </c>
      <c r="AV837" s="75" t="n">
        <f aca="false">IF(AP837&lt;&gt;AR837,(IF('ORÇ.GLOBAL P CAIXA'!I838="",J837*INFORMAÇÕES!$U$115,IF('ORÇ.GLOBAL P CAIXA'!I838="CF",J837,0))),0)</f>
        <v>0</v>
      </c>
      <c r="AW837" s="75" t="n">
        <f aca="false">IF(AP837&lt;&gt;AR837,(IF('ORÇ.GLOBAL P CAIXA'!I838="",J837*INFORMAÇÕES!$U$116,IF('ORÇ.GLOBAL P CAIXA'!I838="O",J837,0))),0)</f>
        <v>0</v>
      </c>
      <c r="AX837" s="731" t="n">
        <f aca="false">IF(E837&lt;&gt;0,J837,0)</f>
        <v>0</v>
      </c>
      <c r="AY837" s="730" t="n">
        <f aca="false">IF(AP837&lt;&gt;AR837,(IF('ORÇ.GLOBAL P CAIXA'!I838="",L837*(INFORMAÇÕES!$Q$99/INFORMAÇÕES!$Q$102),IF('ORÇ.GLOBAL P CAIXA'!I838="R",L837,0))),0)</f>
        <v>0</v>
      </c>
      <c r="AZ837" s="75" t="n">
        <f aca="false">IF(AP837&lt;&gt;AR837,(IF('ORÇ.GLOBAL P CAIXA'!I838="",L837*(INFORMAÇÕES!$Q$100/INFORMAÇÕES!$Q$102),IF('ORÇ.GLOBAL P CAIXA'!I838="C",L837,0))),0)</f>
        <v>0</v>
      </c>
      <c r="BA837" s="75" t="n">
        <f aca="false">IF(AP837&lt;&gt;AR837,(IF('ORÇ.GLOBAL P CAIXA'!I838="",L837*INFORMAÇÕES!$U$115,IF('ORÇ.GLOBAL P CAIXA'!I838="CF",L837,0))),0)</f>
        <v>0</v>
      </c>
      <c r="BB837" s="75" t="n">
        <f aca="false">IF(AP837&lt;&gt;AR837,(IF('ORÇ.GLOBAL P CAIXA'!I838="",L837*INFORMAÇÕES!$U$116,IF('ORÇ.GLOBAL P CAIXA'!I838="O",L837,0))),0)</f>
        <v>0</v>
      </c>
      <c r="BC837" s="731" t="n">
        <f aca="false">IF(E837&lt;&gt;0,L837,0)</f>
        <v>0</v>
      </c>
    </row>
    <row r="838" s="174" customFormat="true" ht="14.25" hidden="false" customHeight="false" outlineLevel="0" collapsed="false">
      <c r="A838" s="159" t="n">
        <v>828</v>
      </c>
      <c r="B838" s="160" t="n">
        <f aca="false">'ORÇ.REPROG. P CAIXA'!B840</f>
        <v>0</v>
      </c>
      <c r="C838" s="723" t="n">
        <f aca="false">'ORÇ.REPROG. P CAIXA'!C840</f>
        <v>0</v>
      </c>
      <c r="D838" s="162" t="n">
        <f aca="false">'ORÇ.REPROG. P CAIXA'!D840</f>
        <v>0</v>
      </c>
      <c r="E838" s="163" t="n">
        <f aca="false">IF('BM GLOBAL'!$P$1&lt;&gt;0,'ORÇ.REPROG. P CAIXA'!E840,'ORÇ.REPROG. P CAIXA'!H840)</f>
        <v>0</v>
      </c>
      <c r="F838" s="163" t="n">
        <f aca="false">IF('BM GLOBAL'!$P$1&lt;&gt;0,IF('ORÇ.GLOBAL P CAIXA'!K839=0,'ORÇ.GLOBAL EMPRESA'!G839,'ORÇ.GLOBAL P CAIXA'!F839),'ORÇ.REPROG. P CAIXA'!I840)</f>
        <v>0</v>
      </c>
      <c r="G838" s="163" t="n">
        <f aca="false">IF(E838&lt;&gt;0,ROUND(E838*F838,2),IF(AO838=0,(SUMIF('ORÇ.REPROG. P CAIXA'!$AC$13:$AC$1012,B838,$AO$11:$AO$1010)),AO838))</f>
        <v>0</v>
      </c>
      <c r="H838" s="163" t="n">
        <f aca="false">IF(J838&lt;&gt;0,IF(E838&lt;&gt;0,J838/F838,0),0)</f>
        <v>0</v>
      </c>
      <c r="I838" s="163" t="n">
        <f aca="false">IF(L838&lt;&gt;0,IF(E838&lt;&gt;0,L838/F838,0),0)</f>
        <v>0</v>
      </c>
      <c r="J838" s="163" t="n">
        <f aca="false">IF(E838&lt;&gt;0,ROUND(INDEX($P$11:$AM$1010,$A838,$L$1),2),IF(AX838=0,(SUMIF($AP$11:$AP$1010,B838,$AX$11:$AX$1010)),AX838))</f>
        <v>0</v>
      </c>
      <c r="K838" s="163" t="n">
        <f aca="false">IF(G838=0,0,(J838/G838)*100)</f>
        <v>0</v>
      </c>
      <c r="L838" s="163" t="n">
        <f aca="false">IF(E838&lt;&gt;0,ROUND(IF($L$1=1,SUM(P838),"0")+IF($L$1=2,SUM($P838:Q838),"0")+IF($L$1=3,SUM($P838:R838),"0")+IF($L$1=4,SUM($P838:S838),"0")+IF($L$1=5,SUM($P838:T838),"0")+IF($L$1=6,SUM($P838:U838),"0")+IF($L$1=7,SUM($P838:V838),"0")+IF($L$1=8,SUM($P838:W838),"0")+IF($L$1=9,SUM($P838:X838),"0")+IF($L$1=10,SUM($P838:Y838),"0")+IF($L$1=11,SUM($P838:Z838),"0")+IF($L$1=12,SUM($P838:AA838),"0")+IF($L$1=13,SUM($P838:AB838),"0")+IF($L$1=14,SUM($P838:AC838),"0")+IF($L$1=15,SUM($P838:AD838),"0")+IF($L$1=16,SUM($P838:AE838),"0")+IF($L$1=17,SUM($P838:AF838),"0")+IF($L$1=18,SUM($P838:AG838),"0")+IF($L$1=19,SUM($P838:AH838),"0")+IF($L$1=20,SUM($P838:AI838),"0")+IF($L$1=21,SUM($P838:AJ838),"0")+IF($L$1=22,SUM($P838:AK838),"0")+IF($L$1=23,SUM($P838:AL838),"0")+IF($L$1=24,SUM($P838:AM838),"0"),2),IF(BC838=0,(SUMIF($AP$11:$AP$1010,B838,$BC$11:$BC$1010)),BC838))</f>
        <v>0</v>
      </c>
      <c r="M838" s="163" t="n">
        <f aca="false">IF(G838=0,0,(L838/G838)*100)</f>
        <v>0</v>
      </c>
      <c r="N838" s="168" t="str">
        <f aca="false">IF(B838&gt;0,"ok","ocultar")</f>
        <v>ocultar</v>
      </c>
      <c r="O838" s="650"/>
      <c r="P838" s="724"/>
      <c r="Q838" s="725"/>
      <c r="R838" s="725"/>
      <c r="S838" s="725"/>
      <c r="T838" s="725"/>
      <c r="U838" s="725"/>
      <c r="V838" s="725"/>
      <c r="W838" s="725"/>
      <c r="X838" s="725"/>
      <c r="Y838" s="725"/>
      <c r="Z838" s="725"/>
      <c r="AA838" s="726"/>
      <c r="AB838" s="726"/>
      <c r="AC838" s="726"/>
      <c r="AD838" s="726"/>
      <c r="AE838" s="726"/>
      <c r="AF838" s="726"/>
      <c r="AG838" s="726"/>
      <c r="AH838" s="726"/>
      <c r="AI838" s="726"/>
      <c r="AJ838" s="726"/>
      <c r="AK838" s="726"/>
      <c r="AL838" s="726"/>
      <c r="AM838" s="727"/>
      <c r="AO838" s="728" t="n">
        <f aca="false">IF(E838&lt;&gt;0,G838,0)</f>
        <v>0</v>
      </c>
      <c r="AP838" s="157" t="n">
        <f aca="false">IF(B838=0,AP837,IF(ISNONTEXT(B838)=TRUE(),INT(B838),INT(LEFT(B838,FIND(".",B838)-1))))</f>
        <v>3</v>
      </c>
      <c r="AQ838" s="157" t="str">
        <f aca="false">IF(AQ839=1,1,IF(B838&lt;&gt;0,1,IF(C838&lt;&gt;0,1,IF(D838&lt;&gt;0,1,IF(E838&lt;&gt;0,1,"")))))</f>
        <v/>
      </c>
      <c r="AR838" s="157" t="str">
        <f aca="false">IF(AP838=0," ",IF(AP838&lt;&gt;AP837,AP838," "))</f>
        <v> </v>
      </c>
      <c r="AS838" s="732"/>
      <c r="AT838" s="730" t="n">
        <f aca="false">IF(AP838&lt;&gt;AR838,(IF('ORÇ.GLOBAL P CAIXA'!I839="",J838*(INFORMAÇÕES!$Q$99/INFORMAÇÕES!$Q$102),IF('ORÇ.GLOBAL P CAIXA'!I839="R",J838,0))),0)</f>
        <v>0</v>
      </c>
      <c r="AU838" s="75" t="n">
        <f aca="false">IF(AP838&lt;&gt;AR838,(IF('ORÇ.GLOBAL P CAIXA'!I839="",J838*(INFORMAÇÕES!$Q$100/INFORMAÇÕES!$Q$102),IF('ORÇ.GLOBAL P CAIXA'!I839="C",J838,0))),0)</f>
        <v>0</v>
      </c>
      <c r="AV838" s="75" t="n">
        <f aca="false">IF(AP838&lt;&gt;AR838,(IF('ORÇ.GLOBAL P CAIXA'!I839="",J838*INFORMAÇÕES!$U$115,IF('ORÇ.GLOBAL P CAIXA'!I839="CF",J838,0))),0)</f>
        <v>0</v>
      </c>
      <c r="AW838" s="75" t="n">
        <f aca="false">IF(AP838&lt;&gt;AR838,(IF('ORÇ.GLOBAL P CAIXA'!I839="",J838*INFORMAÇÕES!$U$116,IF('ORÇ.GLOBAL P CAIXA'!I839="O",J838,0))),0)</f>
        <v>0</v>
      </c>
      <c r="AX838" s="731" t="n">
        <f aca="false">IF(E838&lt;&gt;0,J838,0)</f>
        <v>0</v>
      </c>
      <c r="AY838" s="730" t="n">
        <f aca="false">IF(AP838&lt;&gt;AR838,(IF('ORÇ.GLOBAL P CAIXA'!I839="",L838*(INFORMAÇÕES!$Q$99/INFORMAÇÕES!$Q$102),IF('ORÇ.GLOBAL P CAIXA'!I839="R",L838,0))),0)</f>
        <v>0</v>
      </c>
      <c r="AZ838" s="75" t="n">
        <f aca="false">IF(AP838&lt;&gt;AR838,(IF('ORÇ.GLOBAL P CAIXA'!I839="",L838*(INFORMAÇÕES!$Q$100/INFORMAÇÕES!$Q$102),IF('ORÇ.GLOBAL P CAIXA'!I839="C",L838,0))),0)</f>
        <v>0</v>
      </c>
      <c r="BA838" s="75" t="n">
        <f aca="false">IF(AP838&lt;&gt;AR838,(IF('ORÇ.GLOBAL P CAIXA'!I839="",L838*INFORMAÇÕES!$U$115,IF('ORÇ.GLOBAL P CAIXA'!I839="CF",L838,0))),0)</f>
        <v>0</v>
      </c>
      <c r="BB838" s="75" t="n">
        <f aca="false">IF(AP838&lt;&gt;AR838,(IF('ORÇ.GLOBAL P CAIXA'!I839="",L838*INFORMAÇÕES!$U$116,IF('ORÇ.GLOBAL P CAIXA'!I839="O",L838,0))),0)</f>
        <v>0</v>
      </c>
      <c r="BC838" s="731" t="n">
        <f aca="false">IF(E838&lt;&gt;0,L838,0)</f>
        <v>0</v>
      </c>
    </row>
    <row r="839" s="174" customFormat="true" ht="14.25" hidden="false" customHeight="false" outlineLevel="0" collapsed="false">
      <c r="A839" s="159" t="n">
        <v>829</v>
      </c>
      <c r="B839" s="160" t="n">
        <f aca="false">'ORÇ.REPROG. P CAIXA'!B841</f>
        <v>0</v>
      </c>
      <c r="C839" s="723" t="n">
        <f aca="false">'ORÇ.REPROG. P CAIXA'!C841</f>
        <v>0</v>
      </c>
      <c r="D839" s="162" t="n">
        <f aca="false">'ORÇ.REPROG. P CAIXA'!D841</f>
        <v>0</v>
      </c>
      <c r="E839" s="163" t="n">
        <f aca="false">IF('BM GLOBAL'!$P$1&lt;&gt;0,'ORÇ.REPROG. P CAIXA'!E841,'ORÇ.REPROG. P CAIXA'!H841)</f>
        <v>0</v>
      </c>
      <c r="F839" s="163" t="n">
        <f aca="false">IF('BM GLOBAL'!$P$1&lt;&gt;0,IF('ORÇ.GLOBAL P CAIXA'!K840=0,'ORÇ.GLOBAL EMPRESA'!G840,'ORÇ.GLOBAL P CAIXA'!F840),'ORÇ.REPROG. P CAIXA'!I841)</f>
        <v>0</v>
      </c>
      <c r="G839" s="163" t="n">
        <f aca="false">IF(E839&lt;&gt;0,ROUND(E839*F839,2),IF(AO839=0,(SUMIF('ORÇ.REPROG. P CAIXA'!$AC$13:$AC$1012,B839,$AO$11:$AO$1010)),AO839))</f>
        <v>0</v>
      </c>
      <c r="H839" s="163" t="n">
        <f aca="false">IF(J839&lt;&gt;0,IF(E839&lt;&gt;0,J839/F839,0),0)</f>
        <v>0</v>
      </c>
      <c r="I839" s="163" t="n">
        <f aca="false">IF(L839&lt;&gt;0,IF(E839&lt;&gt;0,L839/F839,0),0)</f>
        <v>0</v>
      </c>
      <c r="J839" s="163" t="n">
        <f aca="false">IF(E839&lt;&gt;0,ROUND(INDEX($P$11:$AM$1010,$A839,$L$1),2),IF(AX839=0,(SUMIF($AP$11:$AP$1010,B839,$AX$11:$AX$1010)),AX839))</f>
        <v>0</v>
      </c>
      <c r="K839" s="163" t="n">
        <f aca="false">IF(G839=0,0,(J839/G839)*100)</f>
        <v>0</v>
      </c>
      <c r="L839" s="163" t="n">
        <f aca="false">IF(E839&lt;&gt;0,ROUND(IF($L$1=1,SUM(P839),"0")+IF($L$1=2,SUM($P839:Q839),"0")+IF($L$1=3,SUM($P839:R839),"0")+IF($L$1=4,SUM($P839:S839),"0")+IF($L$1=5,SUM($P839:T839),"0")+IF($L$1=6,SUM($P839:U839),"0")+IF($L$1=7,SUM($P839:V839),"0")+IF($L$1=8,SUM($P839:W839),"0")+IF($L$1=9,SUM($P839:X839),"0")+IF($L$1=10,SUM($P839:Y839),"0")+IF($L$1=11,SUM($P839:Z839),"0")+IF($L$1=12,SUM($P839:AA839),"0")+IF($L$1=13,SUM($P839:AB839),"0")+IF($L$1=14,SUM($P839:AC839),"0")+IF($L$1=15,SUM($P839:AD839),"0")+IF($L$1=16,SUM($P839:AE839),"0")+IF($L$1=17,SUM($P839:AF839),"0")+IF($L$1=18,SUM($P839:AG839),"0")+IF($L$1=19,SUM($P839:AH839),"0")+IF($L$1=20,SUM($P839:AI839),"0")+IF($L$1=21,SUM($P839:AJ839),"0")+IF($L$1=22,SUM($P839:AK839),"0")+IF($L$1=23,SUM($P839:AL839),"0")+IF($L$1=24,SUM($P839:AM839),"0"),2),IF(BC839=0,(SUMIF($AP$11:$AP$1010,B839,$BC$11:$BC$1010)),BC839))</f>
        <v>0</v>
      </c>
      <c r="M839" s="163" t="n">
        <f aca="false">IF(G839=0,0,(L839/G839)*100)</f>
        <v>0</v>
      </c>
      <c r="N839" s="168" t="str">
        <f aca="false">IF(B839&gt;0,"ok","ocultar")</f>
        <v>ocultar</v>
      </c>
      <c r="O839" s="650"/>
      <c r="P839" s="724"/>
      <c r="Q839" s="725"/>
      <c r="R839" s="725"/>
      <c r="S839" s="725"/>
      <c r="T839" s="725"/>
      <c r="U839" s="725"/>
      <c r="V839" s="725"/>
      <c r="W839" s="725"/>
      <c r="X839" s="725"/>
      <c r="Y839" s="725"/>
      <c r="Z839" s="725"/>
      <c r="AA839" s="726"/>
      <c r="AB839" s="726"/>
      <c r="AC839" s="726"/>
      <c r="AD839" s="726"/>
      <c r="AE839" s="726"/>
      <c r="AF839" s="726"/>
      <c r="AG839" s="726"/>
      <c r="AH839" s="726"/>
      <c r="AI839" s="726"/>
      <c r="AJ839" s="726"/>
      <c r="AK839" s="726"/>
      <c r="AL839" s="726"/>
      <c r="AM839" s="727"/>
      <c r="AO839" s="728" t="n">
        <f aca="false">IF(E839&lt;&gt;0,G839,0)</f>
        <v>0</v>
      </c>
      <c r="AP839" s="157" t="n">
        <f aca="false">IF(B839=0,AP838,IF(ISNONTEXT(B839)=TRUE(),INT(B839),INT(LEFT(B839,FIND(".",B839)-1))))</f>
        <v>3</v>
      </c>
      <c r="AQ839" s="157" t="str">
        <f aca="false">IF(AQ840=1,1,IF(B839&lt;&gt;0,1,IF(C839&lt;&gt;0,1,IF(D839&lt;&gt;0,1,IF(E839&lt;&gt;0,1,"")))))</f>
        <v/>
      </c>
      <c r="AR839" s="157" t="str">
        <f aca="false">IF(AP839=0," ",IF(AP839&lt;&gt;AP838,AP839," "))</f>
        <v> </v>
      </c>
      <c r="AS839" s="732"/>
      <c r="AT839" s="730" t="n">
        <f aca="false">IF(AP839&lt;&gt;AR839,(IF('ORÇ.GLOBAL P CAIXA'!I840="",J839*(INFORMAÇÕES!$Q$99/INFORMAÇÕES!$Q$102),IF('ORÇ.GLOBAL P CAIXA'!I840="R",J839,0))),0)</f>
        <v>0</v>
      </c>
      <c r="AU839" s="75" t="n">
        <f aca="false">IF(AP839&lt;&gt;AR839,(IF('ORÇ.GLOBAL P CAIXA'!I840="",J839*(INFORMAÇÕES!$Q$100/INFORMAÇÕES!$Q$102),IF('ORÇ.GLOBAL P CAIXA'!I840="C",J839,0))),0)</f>
        <v>0</v>
      </c>
      <c r="AV839" s="75" t="n">
        <f aca="false">IF(AP839&lt;&gt;AR839,(IF('ORÇ.GLOBAL P CAIXA'!I840="",J839*INFORMAÇÕES!$U$115,IF('ORÇ.GLOBAL P CAIXA'!I840="CF",J839,0))),0)</f>
        <v>0</v>
      </c>
      <c r="AW839" s="75" t="n">
        <f aca="false">IF(AP839&lt;&gt;AR839,(IF('ORÇ.GLOBAL P CAIXA'!I840="",J839*INFORMAÇÕES!$U$116,IF('ORÇ.GLOBAL P CAIXA'!I840="O",J839,0))),0)</f>
        <v>0</v>
      </c>
      <c r="AX839" s="731" t="n">
        <f aca="false">IF(E839&lt;&gt;0,J839,0)</f>
        <v>0</v>
      </c>
      <c r="AY839" s="730" t="n">
        <f aca="false">IF(AP839&lt;&gt;AR839,(IF('ORÇ.GLOBAL P CAIXA'!I840="",L839*(INFORMAÇÕES!$Q$99/INFORMAÇÕES!$Q$102),IF('ORÇ.GLOBAL P CAIXA'!I840="R",L839,0))),0)</f>
        <v>0</v>
      </c>
      <c r="AZ839" s="75" t="n">
        <f aca="false">IF(AP839&lt;&gt;AR839,(IF('ORÇ.GLOBAL P CAIXA'!I840="",L839*(INFORMAÇÕES!$Q$100/INFORMAÇÕES!$Q$102),IF('ORÇ.GLOBAL P CAIXA'!I840="C",L839,0))),0)</f>
        <v>0</v>
      </c>
      <c r="BA839" s="75" t="n">
        <f aca="false">IF(AP839&lt;&gt;AR839,(IF('ORÇ.GLOBAL P CAIXA'!I840="",L839*INFORMAÇÕES!$U$115,IF('ORÇ.GLOBAL P CAIXA'!I840="CF",L839,0))),0)</f>
        <v>0</v>
      </c>
      <c r="BB839" s="75" t="n">
        <f aca="false">IF(AP839&lt;&gt;AR839,(IF('ORÇ.GLOBAL P CAIXA'!I840="",L839*INFORMAÇÕES!$U$116,IF('ORÇ.GLOBAL P CAIXA'!I840="O",L839,0))),0)</f>
        <v>0</v>
      </c>
      <c r="BC839" s="731" t="n">
        <f aca="false">IF(E839&lt;&gt;0,L839,0)</f>
        <v>0</v>
      </c>
    </row>
    <row r="840" s="174" customFormat="true" ht="14.25" hidden="false" customHeight="false" outlineLevel="0" collapsed="false">
      <c r="A840" s="159" t="n">
        <v>830</v>
      </c>
      <c r="B840" s="160" t="n">
        <f aca="false">'ORÇ.REPROG. P CAIXA'!B842</f>
        <v>0</v>
      </c>
      <c r="C840" s="723" t="n">
        <f aca="false">'ORÇ.REPROG. P CAIXA'!C842</f>
        <v>0</v>
      </c>
      <c r="D840" s="162" t="n">
        <f aca="false">'ORÇ.REPROG. P CAIXA'!D842</f>
        <v>0</v>
      </c>
      <c r="E840" s="163" t="n">
        <f aca="false">IF('BM GLOBAL'!$P$1&lt;&gt;0,'ORÇ.REPROG. P CAIXA'!E842,'ORÇ.REPROG. P CAIXA'!H842)</f>
        <v>0</v>
      </c>
      <c r="F840" s="163" t="n">
        <f aca="false">IF('BM GLOBAL'!$P$1&lt;&gt;0,IF('ORÇ.GLOBAL P CAIXA'!K841=0,'ORÇ.GLOBAL EMPRESA'!G841,'ORÇ.GLOBAL P CAIXA'!F841),'ORÇ.REPROG. P CAIXA'!I842)</f>
        <v>0</v>
      </c>
      <c r="G840" s="163" t="n">
        <f aca="false">IF(E840&lt;&gt;0,ROUND(E840*F840,2),IF(AO840=0,(SUMIF('ORÇ.REPROG. P CAIXA'!$AC$13:$AC$1012,B840,$AO$11:$AO$1010)),AO840))</f>
        <v>0</v>
      </c>
      <c r="H840" s="163" t="n">
        <f aca="false">IF(J840&lt;&gt;0,IF(E840&lt;&gt;0,J840/F840,0),0)</f>
        <v>0</v>
      </c>
      <c r="I840" s="163" t="n">
        <f aca="false">IF(L840&lt;&gt;0,IF(E840&lt;&gt;0,L840/F840,0),0)</f>
        <v>0</v>
      </c>
      <c r="J840" s="163" t="n">
        <f aca="false">IF(E840&lt;&gt;0,ROUND(INDEX($P$11:$AM$1010,$A840,$L$1),2),IF(AX840=0,(SUMIF($AP$11:$AP$1010,B840,$AX$11:$AX$1010)),AX840))</f>
        <v>0</v>
      </c>
      <c r="K840" s="163" t="n">
        <f aca="false">IF(G840=0,0,(J840/G840)*100)</f>
        <v>0</v>
      </c>
      <c r="L840" s="163" t="n">
        <f aca="false">IF(E840&lt;&gt;0,ROUND(IF($L$1=1,SUM(P840),"0")+IF($L$1=2,SUM($P840:Q840),"0")+IF($L$1=3,SUM($P840:R840),"0")+IF($L$1=4,SUM($P840:S840),"0")+IF($L$1=5,SUM($P840:T840),"0")+IF($L$1=6,SUM($P840:U840),"0")+IF($L$1=7,SUM($P840:V840),"0")+IF($L$1=8,SUM($P840:W840),"0")+IF($L$1=9,SUM($P840:X840),"0")+IF($L$1=10,SUM($P840:Y840),"0")+IF($L$1=11,SUM($P840:Z840),"0")+IF($L$1=12,SUM($P840:AA840),"0")+IF($L$1=13,SUM($P840:AB840),"0")+IF($L$1=14,SUM($P840:AC840),"0")+IF($L$1=15,SUM($P840:AD840),"0")+IF($L$1=16,SUM($P840:AE840),"0")+IF($L$1=17,SUM($P840:AF840),"0")+IF($L$1=18,SUM($P840:AG840),"0")+IF($L$1=19,SUM($P840:AH840),"0")+IF($L$1=20,SUM($P840:AI840),"0")+IF($L$1=21,SUM($P840:AJ840),"0")+IF($L$1=22,SUM($P840:AK840),"0")+IF($L$1=23,SUM($P840:AL840),"0")+IF($L$1=24,SUM($P840:AM840),"0"),2),IF(BC840=0,(SUMIF($AP$11:$AP$1010,B840,$BC$11:$BC$1010)),BC840))</f>
        <v>0</v>
      </c>
      <c r="M840" s="163" t="n">
        <f aca="false">IF(G840=0,0,(L840/G840)*100)</f>
        <v>0</v>
      </c>
      <c r="N840" s="168" t="str">
        <f aca="false">IF(B840&gt;0,"ok","ocultar")</f>
        <v>ocultar</v>
      </c>
      <c r="O840" s="650"/>
      <c r="P840" s="724"/>
      <c r="Q840" s="725"/>
      <c r="R840" s="725"/>
      <c r="S840" s="725"/>
      <c r="T840" s="725"/>
      <c r="U840" s="725"/>
      <c r="V840" s="725"/>
      <c r="W840" s="725"/>
      <c r="X840" s="725"/>
      <c r="Y840" s="725"/>
      <c r="Z840" s="725"/>
      <c r="AA840" s="726"/>
      <c r="AB840" s="726"/>
      <c r="AC840" s="726"/>
      <c r="AD840" s="726"/>
      <c r="AE840" s="726"/>
      <c r="AF840" s="726"/>
      <c r="AG840" s="726"/>
      <c r="AH840" s="726"/>
      <c r="AI840" s="726"/>
      <c r="AJ840" s="726"/>
      <c r="AK840" s="726"/>
      <c r="AL840" s="726"/>
      <c r="AM840" s="727"/>
      <c r="AO840" s="728" t="n">
        <f aca="false">IF(E840&lt;&gt;0,G840,0)</f>
        <v>0</v>
      </c>
      <c r="AP840" s="157" t="n">
        <f aca="false">IF(B840=0,AP839,IF(ISNONTEXT(B840)=TRUE(),INT(B840),INT(LEFT(B840,FIND(".",B840)-1))))</f>
        <v>3</v>
      </c>
      <c r="AQ840" s="157" t="str">
        <f aca="false">IF(AQ841=1,1,IF(B840&lt;&gt;0,1,IF(C840&lt;&gt;0,1,IF(D840&lt;&gt;0,1,IF(E840&lt;&gt;0,1,"")))))</f>
        <v/>
      </c>
      <c r="AR840" s="157" t="str">
        <f aca="false">IF(AP840=0," ",IF(AP840&lt;&gt;AP839,AP840," "))</f>
        <v> </v>
      </c>
      <c r="AS840" s="732"/>
      <c r="AT840" s="730" t="n">
        <f aca="false">IF(AP840&lt;&gt;AR840,(IF('ORÇ.GLOBAL P CAIXA'!I841="",J840*(INFORMAÇÕES!$Q$99/INFORMAÇÕES!$Q$102),IF('ORÇ.GLOBAL P CAIXA'!I841="R",J840,0))),0)</f>
        <v>0</v>
      </c>
      <c r="AU840" s="75" t="n">
        <f aca="false">IF(AP840&lt;&gt;AR840,(IF('ORÇ.GLOBAL P CAIXA'!I841="",J840*(INFORMAÇÕES!$Q$100/INFORMAÇÕES!$Q$102),IF('ORÇ.GLOBAL P CAIXA'!I841="C",J840,0))),0)</f>
        <v>0</v>
      </c>
      <c r="AV840" s="75" t="n">
        <f aca="false">IF(AP840&lt;&gt;AR840,(IF('ORÇ.GLOBAL P CAIXA'!I841="",J840*INFORMAÇÕES!$U$115,IF('ORÇ.GLOBAL P CAIXA'!I841="CF",J840,0))),0)</f>
        <v>0</v>
      </c>
      <c r="AW840" s="75" t="n">
        <f aca="false">IF(AP840&lt;&gt;AR840,(IF('ORÇ.GLOBAL P CAIXA'!I841="",J840*INFORMAÇÕES!$U$116,IF('ORÇ.GLOBAL P CAIXA'!I841="O",J840,0))),0)</f>
        <v>0</v>
      </c>
      <c r="AX840" s="731" t="n">
        <f aca="false">IF(E840&lt;&gt;0,J840,0)</f>
        <v>0</v>
      </c>
      <c r="AY840" s="730" t="n">
        <f aca="false">IF(AP840&lt;&gt;AR840,(IF('ORÇ.GLOBAL P CAIXA'!I841="",L840*(INFORMAÇÕES!$Q$99/INFORMAÇÕES!$Q$102),IF('ORÇ.GLOBAL P CAIXA'!I841="R",L840,0))),0)</f>
        <v>0</v>
      </c>
      <c r="AZ840" s="75" t="n">
        <f aca="false">IF(AP840&lt;&gt;AR840,(IF('ORÇ.GLOBAL P CAIXA'!I841="",L840*(INFORMAÇÕES!$Q$100/INFORMAÇÕES!$Q$102),IF('ORÇ.GLOBAL P CAIXA'!I841="C",L840,0))),0)</f>
        <v>0</v>
      </c>
      <c r="BA840" s="75" t="n">
        <f aca="false">IF(AP840&lt;&gt;AR840,(IF('ORÇ.GLOBAL P CAIXA'!I841="",L840*INFORMAÇÕES!$U$115,IF('ORÇ.GLOBAL P CAIXA'!I841="CF",L840,0))),0)</f>
        <v>0</v>
      </c>
      <c r="BB840" s="75" t="n">
        <f aca="false">IF(AP840&lt;&gt;AR840,(IF('ORÇ.GLOBAL P CAIXA'!I841="",L840*INFORMAÇÕES!$U$116,IF('ORÇ.GLOBAL P CAIXA'!I841="O",L840,0))),0)</f>
        <v>0</v>
      </c>
      <c r="BC840" s="731" t="n">
        <f aca="false">IF(E840&lt;&gt;0,L840,0)</f>
        <v>0</v>
      </c>
    </row>
    <row r="841" s="174" customFormat="true" ht="14.25" hidden="false" customHeight="false" outlineLevel="0" collapsed="false">
      <c r="A841" s="159" t="n">
        <v>831</v>
      </c>
      <c r="B841" s="160" t="n">
        <f aca="false">'ORÇ.REPROG. P CAIXA'!B843</f>
        <v>0</v>
      </c>
      <c r="C841" s="723" t="n">
        <f aca="false">'ORÇ.REPROG. P CAIXA'!C843</f>
        <v>0</v>
      </c>
      <c r="D841" s="162" t="n">
        <f aca="false">'ORÇ.REPROG. P CAIXA'!D843</f>
        <v>0</v>
      </c>
      <c r="E841" s="163" t="n">
        <f aca="false">IF('BM GLOBAL'!$P$1&lt;&gt;0,'ORÇ.REPROG. P CAIXA'!E843,'ORÇ.REPROG. P CAIXA'!H843)</f>
        <v>0</v>
      </c>
      <c r="F841" s="163" t="n">
        <f aca="false">IF('BM GLOBAL'!$P$1&lt;&gt;0,IF('ORÇ.GLOBAL P CAIXA'!K842=0,'ORÇ.GLOBAL EMPRESA'!G842,'ORÇ.GLOBAL P CAIXA'!F842),'ORÇ.REPROG. P CAIXA'!I843)</f>
        <v>0</v>
      </c>
      <c r="G841" s="163" t="n">
        <f aca="false">IF(E841&lt;&gt;0,ROUND(E841*F841,2),IF(AO841=0,(SUMIF('ORÇ.REPROG. P CAIXA'!$AC$13:$AC$1012,B841,$AO$11:$AO$1010)),AO841))</f>
        <v>0</v>
      </c>
      <c r="H841" s="163" t="n">
        <f aca="false">IF(J841&lt;&gt;0,IF(E841&lt;&gt;0,J841/F841,0),0)</f>
        <v>0</v>
      </c>
      <c r="I841" s="163" t="n">
        <f aca="false">IF(L841&lt;&gt;0,IF(E841&lt;&gt;0,L841/F841,0),0)</f>
        <v>0</v>
      </c>
      <c r="J841" s="163" t="n">
        <f aca="false">IF(E841&lt;&gt;0,ROUND(INDEX($P$11:$AM$1010,$A841,$L$1),2),IF(AX841=0,(SUMIF($AP$11:$AP$1010,B841,$AX$11:$AX$1010)),AX841))</f>
        <v>0</v>
      </c>
      <c r="K841" s="163" t="n">
        <f aca="false">IF(G841=0,0,(J841/G841)*100)</f>
        <v>0</v>
      </c>
      <c r="L841" s="163" t="n">
        <f aca="false">IF(E841&lt;&gt;0,ROUND(IF($L$1=1,SUM(P841),"0")+IF($L$1=2,SUM($P841:Q841),"0")+IF($L$1=3,SUM($P841:R841),"0")+IF($L$1=4,SUM($P841:S841),"0")+IF($L$1=5,SUM($P841:T841),"0")+IF($L$1=6,SUM($P841:U841),"0")+IF($L$1=7,SUM($P841:V841),"0")+IF($L$1=8,SUM($P841:W841),"0")+IF($L$1=9,SUM($P841:X841),"0")+IF($L$1=10,SUM($P841:Y841),"0")+IF($L$1=11,SUM($P841:Z841),"0")+IF($L$1=12,SUM($P841:AA841),"0")+IF($L$1=13,SUM($P841:AB841),"0")+IF($L$1=14,SUM($P841:AC841),"0")+IF($L$1=15,SUM($P841:AD841),"0")+IF($L$1=16,SUM($P841:AE841),"0")+IF($L$1=17,SUM($P841:AF841),"0")+IF($L$1=18,SUM($P841:AG841),"0")+IF($L$1=19,SUM($P841:AH841),"0")+IF($L$1=20,SUM($P841:AI841),"0")+IF($L$1=21,SUM($P841:AJ841),"0")+IF($L$1=22,SUM($P841:AK841),"0")+IF($L$1=23,SUM($P841:AL841),"0")+IF($L$1=24,SUM($P841:AM841),"0"),2),IF(BC841=0,(SUMIF($AP$11:$AP$1010,B841,$BC$11:$BC$1010)),BC841))</f>
        <v>0</v>
      </c>
      <c r="M841" s="163" t="n">
        <f aca="false">IF(G841=0,0,(L841/G841)*100)</f>
        <v>0</v>
      </c>
      <c r="N841" s="168" t="str">
        <f aca="false">IF(B841&gt;0,"ok","ocultar")</f>
        <v>ocultar</v>
      </c>
      <c r="O841" s="650"/>
      <c r="P841" s="724"/>
      <c r="Q841" s="725"/>
      <c r="R841" s="725"/>
      <c r="S841" s="725"/>
      <c r="T841" s="725"/>
      <c r="U841" s="725"/>
      <c r="V841" s="725"/>
      <c r="W841" s="725"/>
      <c r="X841" s="725"/>
      <c r="Y841" s="725"/>
      <c r="Z841" s="725"/>
      <c r="AA841" s="726"/>
      <c r="AB841" s="726"/>
      <c r="AC841" s="726"/>
      <c r="AD841" s="726"/>
      <c r="AE841" s="726"/>
      <c r="AF841" s="726"/>
      <c r="AG841" s="726"/>
      <c r="AH841" s="726"/>
      <c r="AI841" s="726"/>
      <c r="AJ841" s="726"/>
      <c r="AK841" s="726"/>
      <c r="AL841" s="726"/>
      <c r="AM841" s="727"/>
      <c r="AO841" s="728" t="n">
        <f aca="false">IF(E841&lt;&gt;0,G841,0)</f>
        <v>0</v>
      </c>
      <c r="AP841" s="157" t="n">
        <f aca="false">IF(B841=0,AP840,IF(ISNONTEXT(B841)=TRUE(),INT(B841),INT(LEFT(B841,FIND(".",B841)-1))))</f>
        <v>3</v>
      </c>
      <c r="AQ841" s="157" t="str">
        <f aca="false">IF(AQ842=1,1,IF(B841&lt;&gt;0,1,IF(C841&lt;&gt;0,1,IF(D841&lt;&gt;0,1,IF(E841&lt;&gt;0,1,"")))))</f>
        <v/>
      </c>
      <c r="AR841" s="157" t="str">
        <f aca="false">IF(AP841=0," ",IF(AP841&lt;&gt;AP840,AP841," "))</f>
        <v> </v>
      </c>
      <c r="AS841" s="732"/>
      <c r="AT841" s="730" t="n">
        <f aca="false">IF(AP841&lt;&gt;AR841,(IF('ORÇ.GLOBAL P CAIXA'!I842="",J841*(INFORMAÇÕES!$Q$99/INFORMAÇÕES!$Q$102),IF('ORÇ.GLOBAL P CAIXA'!I842="R",J841,0))),0)</f>
        <v>0</v>
      </c>
      <c r="AU841" s="75" t="n">
        <f aca="false">IF(AP841&lt;&gt;AR841,(IF('ORÇ.GLOBAL P CAIXA'!I842="",J841*(INFORMAÇÕES!$Q$100/INFORMAÇÕES!$Q$102),IF('ORÇ.GLOBAL P CAIXA'!I842="C",J841,0))),0)</f>
        <v>0</v>
      </c>
      <c r="AV841" s="75" t="n">
        <f aca="false">IF(AP841&lt;&gt;AR841,(IF('ORÇ.GLOBAL P CAIXA'!I842="",J841*INFORMAÇÕES!$U$115,IF('ORÇ.GLOBAL P CAIXA'!I842="CF",J841,0))),0)</f>
        <v>0</v>
      </c>
      <c r="AW841" s="75" t="n">
        <f aca="false">IF(AP841&lt;&gt;AR841,(IF('ORÇ.GLOBAL P CAIXA'!I842="",J841*INFORMAÇÕES!$U$116,IF('ORÇ.GLOBAL P CAIXA'!I842="O",J841,0))),0)</f>
        <v>0</v>
      </c>
      <c r="AX841" s="731" t="n">
        <f aca="false">IF(E841&lt;&gt;0,J841,0)</f>
        <v>0</v>
      </c>
      <c r="AY841" s="730" t="n">
        <f aca="false">IF(AP841&lt;&gt;AR841,(IF('ORÇ.GLOBAL P CAIXA'!I842="",L841*(INFORMAÇÕES!$Q$99/INFORMAÇÕES!$Q$102),IF('ORÇ.GLOBAL P CAIXA'!I842="R",L841,0))),0)</f>
        <v>0</v>
      </c>
      <c r="AZ841" s="75" t="n">
        <f aca="false">IF(AP841&lt;&gt;AR841,(IF('ORÇ.GLOBAL P CAIXA'!I842="",L841*(INFORMAÇÕES!$Q$100/INFORMAÇÕES!$Q$102),IF('ORÇ.GLOBAL P CAIXA'!I842="C",L841,0))),0)</f>
        <v>0</v>
      </c>
      <c r="BA841" s="75" t="n">
        <f aca="false">IF(AP841&lt;&gt;AR841,(IF('ORÇ.GLOBAL P CAIXA'!I842="",L841*INFORMAÇÕES!$U$115,IF('ORÇ.GLOBAL P CAIXA'!I842="CF",L841,0))),0)</f>
        <v>0</v>
      </c>
      <c r="BB841" s="75" t="n">
        <f aca="false">IF(AP841&lt;&gt;AR841,(IF('ORÇ.GLOBAL P CAIXA'!I842="",L841*INFORMAÇÕES!$U$116,IF('ORÇ.GLOBAL P CAIXA'!I842="O",L841,0))),0)</f>
        <v>0</v>
      </c>
      <c r="BC841" s="731" t="n">
        <f aca="false">IF(E841&lt;&gt;0,L841,0)</f>
        <v>0</v>
      </c>
    </row>
    <row r="842" s="174" customFormat="true" ht="14.25" hidden="false" customHeight="false" outlineLevel="0" collapsed="false">
      <c r="A842" s="159" t="n">
        <v>832</v>
      </c>
      <c r="B842" s="160" t="n">
        <f aca="false">'ORÇ.REPROG. P CAIXA'!B844</f>
        <v>0</v>
      </c>
      <c r="C842" s="723" t="n">
        <f aca="false">'ORÇ.REPROG. P CAIXA'!C844</f>
        <v>0</v>
      </c>
      <c r="D842" s="162" t="n">
        <f aca="false">'ORÇ.REPROG. P CAIXA'!D844</f>
        <v>0</v>
      </c>
      <c r="E842" s="163" t="n">
        <f aca="false">IF('BM GLOBAL'!$P$1&lt;&gt;0,'ORÇ.REPROG. P CAIXA'!E844,'ORÇ.REPROG. P CAIXA'!H844)</f>
        <v>0</v>
      </c>
      <c r="F842" s="163" t="n">
        <f aca="false">IF('BM GLOBAL'!$P$1&lt;&gt;0,IF('ORÇ.GLOBAL P CAIXA'!K843=0,'ORÇ.GLOBAL EMPRESA'!G843,'ORÇ.GLOBAL P CAIXA'!F843),'ORÇ.REPROG. P CAIXA'!I844)</f>
        <v>0</v>
      </c>
      <c r="G842" s="163" t="n">
        <f aca="false">IF(E842&lt;&gt;0,ROUND(E842*F842,2),IF(AO842=0,(SUMIF('ORÇ.REPROG. P CAIXA'!$AC$13:$AC$1012,B842,$AO$11:$AO$1010)),AO842))</f>
        <v>0</v>
      </c>
      <c r="H842" s="163" t="n">
        <f aca="false">IF(J842&lt;&gt;0,IF(E842&lt;&gt;0,J842/F842,0),0)</f>
        <v>0</v>
      </c>
      <c r="I842" s="163" t="n">
        <f aca="false">IF(L842&lt;&gt;0,IF(E842&lt;&gt;0,L842/F842,0),0)</f>
        <v>0</v>
      </c>
      <c r="J842" s="163" t="n">
        <f aca="false">IF(E842&lt;&gt;0,ROUND(INDEX($P$11:$AM$1010,$A842,$L$1),2),IF(AX842=0,(SUMIF($AP$11:$AP$1010,B842,$AX$11:$AX$1010)),AX842))</f>
        <v>0</v>
      </c>
      <c r="K842" s="163" t="n">
        <f aca="false">IF(G842=0,0,(J842/G842)*100)</f>
        <v>0</v>
      </c>
      <c r="L842" s="163" t="n">
        <f aca="false">IF(E842&lt;&gt;0,ROUND(IF($L$1=1,SUM(P842),"0")+IF($L$1=2,SUM($P842:Q842),"0")+IF($L$1=3,SUM($P842:R842),"0")+IF($L$1=4,SUM($P842:S842),"0")+IF($L$1=5,SUM($P842:T842),"0")+IF($L$1=6,SUM($P842:U842),"0")+IF($L$1=7,SUM($P842:V842),"0")+IF($L$1=8,SUM($P842:W842),"0")+IF($L$1=9,SUM($P842:X842),"0")+IF($L$1=10,SUM($P842:Y842),"0")+IF($L$1=11,SUM($P842:Z842),"0")+IF($L$1=12,SUM($P842:AA842),"0")+IF($L$1=13,SUM($P842:AB842),"0")+IF($L$1=14,SUM($P842:AC842),"0")+IF($L$1=15,SUM($P842:AD842),"0")+IF($L$1=16,SUM($P842:AE842),"0")+IF($L$1=17,SUM($P842:AF842),"0")+IF($L$1=18,SUM($P842:AG842),"0")+IF($L$1=19,SUM($P842:AH842),"0")+IF($L$1=20,SUM($P842:AI842),"0")+IF($L$1=21,SUM($P842:AJ842),"0")+IF($L$1=22,SUM($P842:AK842),"0")+IF($L$1=23,SUM($P842:AL842),"0")+IF($L$1=24,SUM($P842:AM842),"0"),2),IF(BC842=0,(SUMIF($AP$11:$AP$1010,B842,$BC$11:$BC$1010)),BC842))</f>
        <v>0</v>
      </c>
      <c r="M842" s="163" t="n">
        <f aca="false">IF(G842=0,0,(L842/G842)*100)</f>
        <v>0</v>
      </c>
      <c r="N842" s="168" t="str">
        <f aca="false">IF(B842&gt;0,"ok","ocultar")</f>
        <v>ocultar</v>
      </c>
      <c r="O842" s="650"/>
      <c r="P842" s="724"/>
      <c r="Q842" s="725"/>
      <c r="R842" s="725"/>
      <c r="S842" s="725"/>
      <c r="T842" s="725"/>
      <c r="U842" s="725"/>
      <c r="V842" s="725"/>
      <c r="W842" s="725"/>
      <c r="X842" s="725"/>
      <c r="Y842" s="725"/>
      <c r="Z842" s="725"/>
      <c r="AA842" s="726"/>
      <c r="AB842" s="726"/>
      <c r="AC842" s="726"/>
      <c r="AD842" s="726"/>
      <c r="AE842" s="726"/>
      <c r="AF842" s="726"/>
      <c r="AG842" s="726"/>
      <c r="AH842" s="726"/>
      <c r="AI842" s="726"/>
      <c r="AJ842" s="726"/>
      <c r="AK842" s="726"/>
      <c r="AL842" s="726"/>
      <c r="AM842" s="727"/>
      <c r="AO842" s="728" t="n">
        <f aca="false">IF(E842&lt;&gt;0,G842,0)</f>
        <v>0</v>
      </c>
      <c r="AP842" s="157" t="n">
        <f aca="false">IF(B842=0,AP841,IF(ISNONTEXT(B842)=TRUE(),INT(B842),INT(LEFT(B842,FIND(".",B842)-1))))</f>
        <v>3</v>
      </c>
      <c r="AQ842" s="157" t="str">
        <f aca="false">IF(AQ843=1,1,IF(B842&lt;&gt;0,1,IF(C842&lt;&gt;0,1,IF(D842&lt;&gt;0,1,IF(E842&lt;&gt;0,1,"")))))</f>
        <v/>
      </c>
      <c r="AR842" s="157" t="str">
        <f aca="false">IF(AP842=0," ",IF(AP842&lt;&gt;AP841,AP842," "))</f>
        <v> </v>
      </c>
      <c r="AS842" s="732"/>
      <c r="AT842" s="730" t="n">
        <f aca="false">IF(AP842&lt;&gt;AR842,(IF('ORÇ.GLOBAL P CAIXA'!I843="",J842*(INFORMAÇÕES!$Q$99/INFORMAÇÕES!$Q$102),IF('ORÇ.GLOBAL P CAIXA'!I843="R",J842,0))),0)</f>
        <v>0</v>
      </c>
      <c r="AU842" s="75" t="n">
        <f aca="false">IF(AP842&lt;&gt;AR842,(IF('ORÇ.GLOBAL P CAIXA'!I843="",J842*(INFORMAÇÕES!$Q$100/INFORMAÇÕES!$Q$102),IF('ORÇ.GLOBAL P CAIXA'!I843="C",J842,0))),0)</f>
        <v>0</v>
      </c>
      <c r="AV842" s="75" t="n">
        <f aca="false">IF(AP842&lt;&gt;AR842,(IF('ORÇ.GLOBAL P CAIXA'!I843="",J842*INFORMAÇÕES!$U$115,IF('ORÇ.GLOBAL P CAIXA'!I843="CF",J842,0))),0)</f>
        <v>0</v>
      </c>
      <c r="AW842" s="75" t="n">
        <f aca="false">IF(AP842&lt;&gt;AR842,(IF('ORÇ.GLOBAL P CAIXA'!I843="",J842*INFORMAÇÕES!$U$116,IF('ORÇ.GLOBAL P CAIXA'!I843="O",J842,0))),0)</f>
        <v>0</v>
      </c>
      <c r="AX842" s="731" t="n">
        <f aca="false">IF(E842&lt;&gt;0,J842,0)</f>
        <v>0</v>
      </c>
      <c r="AY842" s="730" t="n">
        <f aca="false">IF(AP842&lt;&gt;AR842,(IF('ORÇ.GLOBAL P CAIXA'!I843="",L842*(INFORMAÇÕES!$Q$99/INFORMAÇÕES!$Q$102),IF('ORÇ.GLOBAL P CAIXA'!I843="R",L842,0))),0)</f>
        <v>0</v>
      </c>
      <c r="AZ842" s="75" t="n">
        <f aca="false">IF(AP842&lt;&gt;AR842,(IF('ORÇ.GLOBAL P CAIXA'!I843="",L842*(INFORMAÇÕES!$Q$100/INFORMAÇÕES!$Q$102),IF('ORÇ.GLOBAL P CAIXA'!I843="C",L842,0))),0)</f>
        <v>0</v>
      </c>
      <c r="BA842" s="75" t="n">
        <f aca="false">IF(AP842&lt;&gt;AR842,(IF('ORÇ.GLOBAL P CAIXA'!I843="",L842*INFORMAÇÕES!$U$115,IF('ORÇ.GLOBAL P CAIXA'!I843="CF",L842,0))),0)</f>
        <v>0</v>
      </c>
      <c r="BB842" s="75" t="n">
        <f aca="false">IF(AP842&lt;&gt;AR842,(IF('ORÇ.GLOBAL P CAIXA'!I843="",L842*INFORMAÇÕES!$U$116,IF('ORÇ.GLOBAL P CAIXA'!I843="O",L842,0))),0)</f>
        <v>0</v>
      </c>
      <c r="BC842" s="731" t="n">
        <f aca="false">IF(E842&lt;&gt;0,L842,0)</f>
        <v>0</v>
      </c>
    </row>
    <row r="843" s="174" customFormat="true" ht="14.25" hidden="false" customHeight="false" outlineLevel="0" collapsed="false">
      <c r="A843" s="159" t="n">
        <v>833</v>
      </c>
      <c r="B843" s="160" t="n">
        <f aca="false">'ORÇ.REPROG. P CAIXA'!B845</f>
        <v>0</v>
      </c>
      <c r="C843" s="723" t="n">
        <f aca="false">'ORÇ.REPROG. P CAIXA'!C845</f>
        <v>0</v>
      </c>
      <c r="D843" s="162" t="n">
        <f aca="false">'ORÇ.REPROG. P CAIXA'!D845</f>
        <v>0</v>
      </c>
      <c r="E843" s="163" t="n">
        <f aca="false">IF('BM GLOBAL'!$P$1&lt;&gt;0,'ORÇ.REPROG. P CAIXA'!E845,'ORÇ.REPROG. P CAIXA'!H845)</f>
        <v>0</v>
      </c>
      <c r="F843" s="163" t="n">
        <f aca="false">IF('BM GLOBAL'!$P$1&lt;&gt;0,IF('ORÇ.GLOBAL P CAIXA'!K844=0,'ORÇ.GLOBAL EMPRESA'!G844,'ORÇ.GLOBAL P CAIXA'!F844),'ORÇ.REPROG. P CAIXA'!I845)</f>
        <v>0</v>
      </c>
      <c r="G843" s="163" t="n">
        <f aca="false">IF(E843&lt;&gt;0,ROUND(E843*F843,2),IF(AO843=0,(SUMIF('ORÇ.REPROG. P CAIXA'!$AC$13:$AC$1012,B843,$AO$11:$AO$1010)),AO843))</f>
        <v>0</v>
      </c>
      <c r="H843" s="163" t="n">
        <f aca="false">IF(J843&lt;&gt;0,IF(E843&lt;&gt;0,J843/F843,0),0)</f>
        <v>0</v>
      </c>
      <c r="I843" s="163" t="n">
        <f aca="false">IF(L843&lt;&gt;0,IF(E843&lt;&gt;0,L843/F843,0),0)</f>
        <v>0</v>
      </c>
      <c r="J843" s="163" t="n">
        <f aca="false">IF(E843&lt;&gt;0,ROUND(INDEX($P$11:$AM$1010,$A843,$L$1),2),IF(AX843=0,(SUMIF($AP$11:$AP$1010,B843,$AX$11:$AX$1010)),AX843))</f>
        <v>0</v>
      </c>
      <c r="K843" s="163" t="n">
        <f aca="false">IF(G843=0,0,(J843/G843)*100)</f>
        <v>0</v>
      </c>
      <c r="L843" s="163" t="n">
        <f aca="false">IF(E843&lt;&gt;0,ROUND(IF($L$1=1,SUM(P843),"0")+IF($L$1=2,SUM($P843:Q843),"0")+IF($L$1=3,SUM($P843:R843),"0")+IF($L$1=4,SUM($P843:S843),"0")+IF($L$1=5,SUM($P843:T843),"0")+IF($L$1=6,SUM($P843:U843),"0")+IF($L$1=7,SUM($P843:V843),"0")+IF($L$1=8,SUM($P843:W843),"0")+IF($L$1=9,SUM($P843:X843),"0")+IF($L$1=10,SUM($P843:Y843),"0")+IF($L$1=11,SUM($P843:Z843),"0")+IF($L$1=12,SUM($P843:AA843),"0")+IF($L$1=13,SUM($P843:AB843),"0")+IF($L$1=14,SUM($P843:AC843),"0")+IF($L$1=15,SUM($P843:AD843),"0")+IF($L$1=16,SUM($P843:AE843),"0")+IF($L$1=17,SUM($P843:AF843),"0")+IF($L$1=18,SUM($P843:AG843),"0")+IF($L$1=19,SUM($P843:AH843),"0")+IF($L$1=20,SUM($P843:AI843),"0")+IF($L$1=21,SUM($P843:AJ843),"0")+IF($L$1=22,SUM($P843:AK843),"0")+IF($L$1=23,SUM($P843:AL843),"0")+IF($L$1=24,SUM($P843:AM843),"0"),2),IF(BC843=0,(SUMIF($AP$11:$AP$1010,B843,$BC$11:$BC$1010)),BC843))</f>
        <v>0</v>
      </c>
      <c r="M843" s="163" t="n">
        <f aca="false">IF(G843=0,0,(L843/G843)*100)</f>
        <v>0</v>
      </c>
      <c r="N843" s="168" t="str">
        <f aca="false">IF(B843&gt;0,"ok","ocultar")</f>
        <v>ocultar</v>
      </c>
      <c r="O843" s="650"/>
      <c r="P843" s="724"/>
      <c r="Q843" s="725"/>
      <c r="R843" s="725"/>
      <c r="S843" s="725"/>
      <c r="T843" s="725"/>
      <c r="U843" s="725"/>
      <c r="V843" s="725"/>
      <c r="W843" s="725"/>
      <c r="X843" s="725"/>
      <c r="Y843" s="725"/>
      <c r="Z843" s="725"/>
      <c r="AA843" s="726"/>
      <c r="AB843" s="726"/>
      <c r="AC843" s="726"/>
      <c r="AD843" s="726"/>
      <c r="AE843" s="726"/>
      <c r="AF843" s="726"/>
      <c r="AG843" s="726"/>
      <c r="AH843" s="726"/>
      <c r="AI843" s="726"/>
      <c r="AJ843" s="726"/>
      <c r="AK843" s="726"/>
      <c r="AL843" s="726"/>
      <c r="AM843" s="727"/>
      <c r="AO843" s="728" t="n">
        <f aca="false">IF(E843&lt;&gt;0,G843,0)</f>
        <v>0</v>
      </c>
      <c r="AP843" s="157" t="n">
        <f aca="false">IF(B843=0,AP842,IF(ISNONTEXT(B843)=TRUE(),INT(B843),INT(LEFT(B843,FIND(".",B843)-1))))</f>
        <v>3</v>
      </c>
      <c r="AQ843" s="157" t="str">
        <f aca="false">IF(AQ844=1,1,IF(B843&lt;&gt;0,1,IF(C843&lt;&gt;0,1,IF(D843&lt;&gt;0,1,IF(E843&lt;&gt;0,1,"")))))</f>
        <v/>
      </c>
      <c r="AR843" s="157" t="str">
        <f aca="false">IF(AP843=0," ",IF(AP843&lt;&gt;AP842,AP843," "))</f>
        <v> </v>
      </c>
      <c r="AS843" s="732"/>
      <c r="AT843" s="730" t="n">
        <f aca="false">IF(AP843&lt;&gt;AR843,(IF('ORÇ.GLOBAL P CAIXA'!I844="",J843*(INFORMAÇÕES!$Q$99/INFORMAÇÕES!$Q$102),IF('ORÇ.GLOBAL P CAIXA'!I844="R",J843,0))),0)</f>
        <v>0</v>
      </c>
      <c r="AU843" s="75" t="n">
        <f aca="false">IF(AP843&lt;&gt;AR843,(IF('ORÇ.GLOBAL P CAIXA'!I844="",J843*(INFORMAÇÕES!$Q$100/INFORMAÇÕES!$Q$102),IF('ORÇ.GLOBAL P CAIXA'!I844="C",J843,0))),0)</f>
        <v>0</v>
      </c>
      <c r="AV843" s="75" t="n">
        <f aca="false">IF(AP843&lt;&gt;AR843,(IF('ORÇ.GLOBAL P CAIXA'!I844="",J843*INFORMAÇÕES!$U$115,IF('ORÇ.GLOBAL P CAIXA'!I844="CF",J843,0))),0)</f>
        <v>0</v>
      </c>
      <c r="AW843" s="75" t="n">
        <f aca="false">IF(AP843&lt;&gt;AR843,(IF('ORÇ.GLOBAL P CAIXA'!I844="",J843*INFORMAÇÕES!$U$116,IF('ORÇ.GLOBAL P CAIXA'!I844="O",J843,0))),0)</f>
        <v>0</v>
      </c>
      <c r="AX843" s="731" t="n">
        <f aca="false">IF(E843&lt;&gt;0,J843,0)</f>
        <v>0</v>
      </c>
      <c r="AY843" s="730" t="n">
        <f aca="false">IF(AP843&lt;&gt;AR843,(IF('ORÇ.GLOBAL P CAIXA'!I844="",L843*(INFORMAÇÕES!$Q$99/INFORMAÇÕES!$Q$102),IF('ORÇ.GLOBAL P CAIXA'!I844="R",L843,0))),0)</f>
        <v>0</v>
      </c>
      <c r="AZ843" s="75" t="n">
        <f aca="false">IF(AP843&lt;&gt;AR843,(IF('ORÇ.GLOBAL P CAIXA'!I844="",L843*(INFORMAÇÕES!$Q$100/INFORMAÇÕES!$Q$102),IF('ORÇ.GLOBAL P CAIXA'!I844="C",L843,0))),0)</f>
        <v>0</v>
      </c>
      <c r="BA843" s="75" t="n">
        <f aca="false">IF(AP843&lt;&gt;AR843,(IF('ORÇ.GLOBAL P CAIXA'!I844="",L843*INFORMAÇÕES!$U$115,IF('ORÇ.GLOBAL P CAIXA'!I844="CF",L843,0))),0)</f>
        <v>0</v>
      </c>
      <c r="BB843" s="75" t="n">
        <f aca="false">IF(AP843&lt;&gt;AR843,(IF('ORÇ.GLOBAL P CAIXA'!I844="",L843*INFORMAÇÕES!$U$116,IF('ORÇ.GLOBAL P CAIXA'!I844="O",L843,0))),0)</f>
        <v>0</v>
      </c>
      <c r="BC843" s="731" t="n">
        <f aca="false">IF(E843&lt;&gt;0,L843,0)</f>
        <v>0</v>
      </c>
    </row>
    <row r="844" s="174" customFormat="true" ht="14.25" hidden="false" customHeight="false" outlineLevel="0" collapsed="false">
      <c r="A844" s="159" t="n">
        <v>834</v>
      </c>
      <c r="B844" s="160" t="n">
        <f aca="false">'ORÇ.REPROG. P CAIXA'!B846</f>
        <v>0</v>
      </c>
      <c r="C844" s="723" t="n">
        <f aca="false">'ORÇ.REPROG. P CAIXA'!C846</f>
        <v>0</v>
      </c>
      <c r="D844" s="162" t="n">
        <f aca="false">'ORÇ.REPROG. P CAIXA'!D846</f>
        <v>0</v>
      </c>
      <c r="E844" s="163" t="n">
        <f aca="false">IF('BM GLOBAL'!$P$1&lt;&gt;0,'ORÇ.REPROG. P CAIXA'!E846,'ORÇ.REPROG. P CAIXA'!H846)</f>
        <v>0</v>
      </c>
      <c r="F844" s="163" t="n">
        <f aca="false">IF('BM GLOBAL'!$P$1&lt;&gt;0,IF('ORÇ.GLOBAL P CAIXA'!K845=0,'ORÇ.GLOBAL EMPRESA'!G845,'ORÇ.GLOBAL P CAIXA'!F845),'ORÇ.REPROG. P CAIXA'!I846)</f>
        <v>0</v>
      </c>
      <c r="G844" s="163" t="n">
        <f aca="false">IF(E844&lt;&gt;0,ROUND(E844*F844,2),IF(AO844=0,(SUMIF('ORÇ.REPROG. P CAIXA'!$AC$13:$AC$1012,B844,$AO$11:$AO$1010)),AO844))</f>
        <v>0</v>
      </c>
      <c r="H844" s="163" t="n">
        <f aca="false">IF(J844&lt;&gt;0,IF(E844&lt;&gt;0,J844/F844,0),0)</f>
        <v>0</v>
      </c>
      <c r="I844" s="163" t="n">
        <f aca="false">IF(L844&lt;&gt;0,IF(E844&lt;&gt;0,L844/F844,0),0)</f>
        <v>0</v>
      </c>
      <c r="J844" s="163" t="n">
        <f aca="false">IF(E844&lt;&gt;0,ROUND(INDEX($P$11:$AM$1010,$A844,$L$1),2),IF(AX844=0,(SUMIF($AP$11:$AP$1010,B844,$AX$11:$AX$1010)),AX844))</f>
        <v>0</v>
      </c>
      <c r="K844" s="163" t="n">
        <f aca="false">IF(G844=0,0,(J844/G844)*100)</f>
        <v>0</v>
      </c>
      <c r="L844" s="163" t="n">
        <f aca="false">IF(E844&lt;&gt;0,ROUND(IF($L$1=1,SUM(P844),"0")+IF($L$1=2,SUM($P844:Q844),"0")+IF($L$1=3,SUM($P844:R844),"0")+IF($L$1=4,SUM($P844:S844),"0")+IF($L$1=5,SUM($P844:T844),"0")+IF($L$1=6,SUM($P844:U844),"0")+IF($L$1=7,SUM($P844:V844),"0")+IF($L$1=8,SUM($P844:W844),"0")+IF($L$1=9,SUM($P844:X844),"0")+IF($L$1=10,SUM($P844:Y844),"0")+IF($L$1=11,SUM($P844:Z844),"0")+IF($L$1=12,SUM($P844:AA844),"0")+IF($L$1=13,SUM($P844:AB844),"0")+IF($L$1=14,SUM($P844:AC844),"0")+IF($L$1=15,SUM($P844:AD844),"0")+IF($L$1=16,SUM($P844:AE844),"0")+IF($L$1=17,SUM($P844:AF844),"0")+IF($L$1=18,SUM($P844:AG844),"0")+IF($L$1=19,SUM($P844:AH844),"0")+IF($L$1=20,SUM($P844:AI844),"0")+IF($L$1=21,SUM($P844:AJ844),"0")+IF($L$1=22,SUM($P844:AK844),"0")+IF($L$1=23,SUM($P844:AL844),"0")+IF($L$1=24,SUM($P844:AM844),"0"),2),IF(BC844=0,(SUMIF($AP$11:$AP$1010,B844,$BC$11:$BC$1010)),BC844))</f>
        <v>0</v>
      </c>
      <c r="M844" s="163" t="n">
        <f aca="false">IF(G844=0,0,(L844/G844)*100)</f>
        <v>0</v>
      </c>
      <c r="N844" s="168" t="str">
        <f aca="false">IF(B844&gt;0,"ok","ocultar")</f>
        <v>ocultar</v>
      </c>
      <c r="O844" s="650"/>
      <c r="P844" s="724"/>
      <c r="Q844" s="725"/>
      <c r="R844" s="725"/>
      <c r="S844" s="725"/>
      <c r="T844" s="725"/>
      <c r="U844" s="725"/>
      <c r="V844" s="725"/>
      <c r="W844" s="725"/>
      <c r="X844" s="725"/>
      <c r="Y844" s="725"/>
      <c r="Z844" s="725"/>
      <c r="AA844" s="726"/>
      <c r="AB844" s="726"/>
      <c r="AC844" s="726"/>
      <c r="AD844" s="726"/>
      <c r="AE844" s="726"/>
      <c r="AF844" s="726"/>
      <c r="AG844" s="726"/>
      <c r="AH844" s="726"/>
      <c r="AI844" s="726"/>
      <c r="AJ844" s="726"/>
      <c r="AK844" s="726"/>
      <c r="AL844" s="726"/>
      <c r="AM844" s="727"/>
      <c r="AO844" s="728" t="n">
        <f aca="false">IF(E844&lt;&gt;0,G844,0)</f>
        <v>0</v>
      </c>
      <c r="AP844" s="157" t="n">
        <f aca="false">IF(B844=0,AP843,IF(ISNONTEXT(B844)=TRUE(),INT(B844),INT(LEFT(B844,FIND(".",B844)-1))))</f>
        <v>3</v>
      </c>
      <c r="AQ844" s="157" t="str">
        <f aca="false">IF(AQ845=1,1,IF(B844&lt;&gt;0,1,IF(C844&lt;&gt;0,1,IF(D844&lt;&gt;0,1,IF(E844&lt;&gt;0,1,"")))))</f>
        <v/>
      </c>
      <c r="AR844" s="157" t="str">
        <f aca="false">IF(AP844=0," ",IF(AP844&lt;&gt;AP843,AP844," "))</f>
        <v> </v>
      </c>
      <c r="AS844" s="732"/>
      <c r="AT844" s="730" t="n">
        <f aca="false">IF(AP844&lt;&gt;AR844,(IF('ORÇ.GLOBAL P CAIXA'!I845="",J844*(INFORMAÇÕES!$Q$99/INFORMAÇÕES!$Q$102),IF('ORÇ.GLOBAL P CAIXA'!I845="R",J844,0))),0)</f>
        <v>0</v>
      </c>
      <c r="AU844" s="75" t="n">
        <f aca="false">IF(AP844&lt;&gt;AR844,(IF('ORÇ.GLOBAL P CAIXA'!I845="",J844*(INFORMAÇÕES!$Q$100/INFORMAÇÕES!$Q$102),IF('ORÇ.GLOBAL P CAIXA'!I845="C",J844,0))),0)</f>
        <v>0</v>
      </c>
      <c r="AV844" s="75" t="n">
        <f aca="false">IF(AP844&lt;&gt;AR844,(IF('ORÇ.GLOBAL P CAIXA'!I845="",J844*INFORMAÇÕES!$U$115,IF('ORÇ.GLOBAL P CAIXA'!I845="CF",J844,0))),0)</f>
        <v>0</v>
      </c>
      <c r="AW844" s="75" t="n">
        <f aca="false">IF(AP844&lt;&gt;AR844,(IF('ORÇ.GLOBAL P CAIXA'!I845="",J844*INFORMAÇÕES!$U$116,IF('ORÇ.GLOBAL P CAIXA'!I845="O",J844,0))),0)</f>
        <v>0</v>
      </c>
      <c r="AX844" s="731" t="n">
        <f aca="false">IF(E844&lt;&gt;0,J844,0)</f>
        <v>0</v>
      </c>
      <c r="AY844" s="730" t="n">
        <f aca="false">IF(AP844&lt;&gt;AR844,(IF('ORÇ.GLOBAL P CAIXA'!I845="",L844*(INFORMAÇÕES!$Q$99/INFORMAÇÕES!$Q$102),IF('ORÇ.GLOBAL P CAIXA'!I845="R",L844,0))),0)</f>
        <v>0</v>
      </c>
      <c r="AZ844" s="75" t="n">
        <f aca="false">IF(AP844&lt;&gt;AR844,(IF('ORÇ.GLOBAL P CAIXA'!I845="",L844*(INFORMAÇÕES!$Q$100/INFORMAÇÕES!$Q$102),IF('ORÇ.GLOBAL P CAIXA'!I845="C",L844,0))),0)</f>
        <v>0</v>
      </c>
      <c r="BA844" s="75" t="n">
        <f aca="false">IF(AP844&lt;&gt;AR844,(IF('ORÇ.GLOBAL P CAIXA'!I845="",L844*INFORMAÇÕES!$U$115,IF('ORÇ.GLOBAL P CAIXA'!I845="CF",L844,0))),0)</f>
        <v>0</v>
      </c>
      <c r="BB844" s="75" t="n">
        <f aca="false">IF(AP844&lt;&gt;AR844,(IF('ORÇ.GLOBAL P CAIXA'!I845="",L844*INFORMAÇÕES!$U$116,IF('ORÇ.GLOBAL P CAIXA'!I845="O",L844,0))),0)</f>
        <v>0</v>
      </c>
      <c r="BC844" s="731" t="n">
        <f aca="false">IF(E844&lt;&gt;0,L844,0)</f>
        <v>0</v>
      </c>
    </row>
    <row r="845" s="174" customFormat="true" ht="14.25" hidden="false" customHeight="false" outlineLevel="0" collapsed="false">
      <c r="A845" s="159" t="n">
        <v>835</v>
      </c>
      <c r="B845" s="160" t="n">
        <f aca="false">'ORÇ.REPROG. P CAIXA'!B847</f>
        <v>0</v>
      </c>
      <c r="C845" s="723" t="n">
        <f aca="false">'ORÇ.REPROG. P CAIXA'!C847</f>
        <v>0</v>
      </c>
      <c r="D845" s="162" t="n">
        <f aca="false">'ORÇ.REPROG. P CAIXA'!D847</f>
        <v>0</v>
      </c>
      <c r="E845" s="163" t="n">
        <f aca="false">IF('BM GLOBAL'!$P$1&lt;&gt;0,'ORÇ.REPROG. P CAIXA'!E847,'ORÇ.REPROG. P CAIXA'!H847)</f>
        <v>0</v>
      </c>
      <c r="F845" s="163" t="n">
        <f aca="false">IF('BM GLOBAL'!$P$1&lt;&gt;0,IF('ORÇ.GLOBAL P CAIXA'!K846=0,'ORÇ.GLOBAL EMPRESA'!G846,'ORÇ.GLOBAL P CAIXA'!F846),'ORÇ.REPROG. P CAIXA'!I847)</f>
        <v>0</v>
      </c>
      <c r="G845" s="163" t="n">
        <f aca="false">IF(E845&lt;&gt;0,ROUND(E845*F845,2),IF(AO845=0,(SUMIF('ORÇ.REPROG. P CAIXA'!$AC$13:$AC$1012,B845,$AO$11:$AO$1010)),AO845))</f>
        <v>0</v>
      </c>
      <c r="H845" s="163" t="n">
        <f aca="false">IF(J845&lt;&gt;0,IF(E845&lt;&gt;0,J845/F845,0),0)</f>
        <v>0</v>
      </c>
      <c r="I845" s="163" t="n">
        <f aca="false">IF(L845&lt;&gt;0,IF(E845&lt;&gt;0,L845/F845,0),0)</f>
        <v>0</v>
      </c>
      <c r="J845" s="163" t="n">
        <f aca="false">IF(E845&lt;&gt;0,ROUND(INDEX($P$11:$AM$1010,$A845,$L$1),2),IF(AX845=0,(SUMIF($AP$11:$AP$1010,B845,$AX$11:$AX$1010)),AX845))</f>
        <v>0</v>
      </c>
      <c r="K845" s="163" t="n">
        <f aca="false">IF(G845=0,0,(J845/G845)*100)</f>
        <v>0</v>
      </c>
      <c r="L845" s="163" t="n">
        <f aca="false">IF(E845&lt;&gt;0,ROUND(IF($L$1=1,SUM(P845),"0")+IF($L$1=2,SUM($P845:Q845),"0")+IF($L$1=3,SUM($P845:R845),"0")+IF($L$1=4,SUM($P845:S845),"0")+IF($L$1=5,SUM($P845:T845),"0")+IF($L$1=6,SUM($P845:U845),"0")+IF($L$1=7,SUM($P845:V845),"0")+IF($L$1=8,SUM($P845:W845),"0")+IF($L$1=9,SUM($P845:X845),"0")+IF($L$1=10,SUM($P845:Y845),"0")+IF($L$1=11,SUM($P845:Z845),"0")+IF($L$1=12,SUM($P845:AA845),"0")+IF($L$1=13,SUM($P845:AB845),"0")+IF($L$1=14,SUM($P845:AC845),"0")+IF($L$1=15,SUM($P845:AD845),"0")+IF($L$1=16,SUM($P845:AE845),"0")+IF($L$1=17,SUM($P845:AF845),"0")+IF($L$1=18,SUM($P845:AG845),"0")+IF($L$1=19,SUM($P845:AH845),"0")+IF($L$1=20,SUM($P845:AI845),"0")+IF($L$1=21,SUM($P845:AJ845),"0")+IF($L$1=22,SUM($P845:AK845),"0")+IF($L$1=23,SUM($P845:AL845),"0")+IF($L$1=24,SUM($P845:AM845),"0"),2),IF(BC845=0,(SUMIF($AP$11:$AP$1010,B845,$BC$11:$BC$1010)),BC845))</f>
        <v>0</v>
      </c>
      <c r="M845" s="163" t="n">
        <f aca="false">IF(G845=0,0,(L845/G845)*100)</f>
        <v>0</v>
      </c>
      <c r="N845" s="168" t="str">
        <f aca="false">IF(B845&gt;0,"ok","ocultar")</f>
        <v>ocultar</v>
      </c>
      <c r="O845" s="650"/>
      <c r="P845" s="724"/>
      <c r="Q845" s="725"/>
      <c r="R845" s="725"/>
      <c r="S845" s="725"/>
      <c r="T845" s="725"/>
      <c r="U845" s="725"/>
      <c r="V845" s="725"/>
      <c r="W845" s="725"/>
      <c r="X845" s="725"/>
      <c r="Y845" s="725"/>
      <c r="Z845" s="725"/>
      <c r="AA845" s="726"/>
      <c r="AB845" s="726"/>
      <c r="AC845" s="726"/>
      <c r="AD845" s="726"/>
      <c r="AE845" s="726"/>
      <c r="AF845" s="726"/>
      <c r="AG845" s="726"/>
      <c r="AH845" s="726"/>
      <c r="AI845" s="726"/>
      <c r="AJ845" s="726"/>
      <c r="AK845" s="726"/>
      <c r="AL845" s="726"/>
      <c r="AM845" s="727"/>
      <c r="AO845" s="728" t="n">
        <f aca="false">IF(E845&lt;&gt;0,G845,0)</f>
        <v>0</v>
      </c>
      <c r="AP845" s="157" t="n">
        <f aca="false">IF(B845=0,AP844,IF(ISNONTEXT(B845)=TRUE(),INT(B845),INT(LEFT(B845,FIND(".",B845)-1))))</f>
        <v>3</v>
      </c>
      <c r="AQ845" s="157" t="str">
        <f aca="false">IF(AQ846=1,1,IF(B845&lt;&gt;0,1,IF(C845&lt;&gt;0,1,IF(D845&lt;&gt;0,1,IF(E845&lt;&gt;0,1,"")))))</f>
        <v/>
      </c>
      <c r="AR845" s="157" t="str">
        <f aca="false">IF(AP845=0," ",IF(AP845&lt;&gt;AP844,AP845," "))</f>
        <v> </v>
      </c>
      <c r="AS845" s="732"/>
      <c r="AT845" s="730" t="n">
        <f aca="false">IF(AP845&lt;&gt;AR845,(IF('ORÇ.GLOBAL P CAIXA'!I846="",J845*(INFORMAÇÕES!$Q$99/INFORMAÇÕES!$Q$102),IF('ORÇ.GLOBAL P CAIXA'!I846="R",J845,0))),0)</f>
        <v>0</v>
      </c>
      <c r="AU845" s="75" t="n">
        <f aca="false">IF(AP845&lt;&gt;AR845,(IF('ORÇ.GLOBAL P CAIXA'!I846="",J845*(INFORMAÇÕES!$Q$100/INFORMAÇÕES!$Q$102),IF('ORÇ.GLOBAL P CAIXA'!I846="C",J845,0))),0)</f>
        <v>0</v>
      </c>
      <c r="AV845" s="75" t="n">
        <f aca="false">IF(AP845&lt;&gt;AR845,(IF('ORÇ.GLOBAL P CAIXA'!I846="",J845*INFORMAÇÕES!$U$115,IF('ORÇ.GLOBAL P CAIXA'!I846="CF",J845,0))),0)</f>
        <v>0</v>
      </c>
      <c r="AW845" s="75" t="n">
        <f aca="false">IF(AP845&lt;&gt;AR845,(IF('ORÇ.GLOBAL P CAIXA'!I846="",J845*INFORMAÇÕES!$U$116,IF('ORÇ.GLOBAL P CAIXA'!I846="O",J845,0))),0)</f>
        <v>0</v>
      </c>
      <c r="AX845" s="731" t="n">
        <f aca="false">IF(E845&lt;&gt;0,J845,0)</f>
        <v>0</v>
      </c>
      <c r="AY845" s="730" t="n">
        <f aca="false">IF(AP845&lt;&gt;AR845,(IF('ORÇ.GLOBAL P CAIXA'!I846="",L845*(INFORMAÇÕES!$Q$99/INFORMAÇÕES!$Q$102),IF('ORÇ.GLOBAL P CAIXA'!I846="R",L845,0))),0)</f>
        <v>0</v>
      </c>
      <c r="AZ845" s="75" t="n">
        <f aca="false">IF(AP845&lt;&gt;AR845,(IF('ORÇ.GLOBAL P CAIXA'!I846="",L845*(INFORMAÇÕES!$Q$100/INFORMAÇÕES!$Q$102),IF('ORÇ.GLOBAL P CAIXA'!I846="C",L845,0))),0)</f>
        <v>0</v>
      </c>
      <c r="BA845" s="75" t="n">
        <f aca="false">IF(AP845&lt;&gt;AR845,(IF('ORÇ.GLOBAL P CAIXA'!I846="",L845*INFORMAÇÕES!$U$115,IF('ORÇ.GLOBAL P CAIXA'!I846="CF",L845,0))),0)</f>
        <v>0</v>
      </c>
      <c r="BB845" s="75" t="n">
        <f aca="false">IF(AP845&lt;&gt;AR845,(IF('ORÇ.GLOBAL P CAIXA'!I846="",L845*INFORMAÇÕES!$U$116,IF('ORÇ.GLOBAL P CAIXA'!I846="O",L845,0))),0)</f>
        <v>0</v>
      </c>
      <c r="BC845" s="731" t="n">
        <f aca="false">IF(E845&lt;&gt;0,L845,0)</f>
        <v>0</v>
      </c>
    </row>
    <row r="846" s="174" customFormat="true" ht="14.25" hidden="false" customHeight="false" outlineLevel="0" collapsed="false">
      <c r="A846" s="159" t="n">
        <v>836</v>
      </c>
      <c r="B846" s="160" t="n">
        <f aca="false">'ORÇ.REPROG. P CAIXA'!B848</f>
        <v>0</v>
      </c>
      <c r="C846" s="723" t="n">
        <f aca="false">'ORÇ.REPROG. P CAIXA'!C848</f>
        <v>0</v>
      </c>
      <c r="D846" s="162" t="n">
        <f aca="false">'ORÇ.REPROG. P CAIXA'!D848</f>
        <v>0</v>
      </c>
      <c r="E846" s="163" t="n">
        <f aca="false">IF('BM GLOBAL'!$P$1&lt;&gt;0,'ORÇ.REPROG. P CAIXA'!E848,'ORÇ.REPROG. P CAIXA'!H848)</f>
        <v>0</v>
      </c>
      <c r="F846" s="163" t="n">
        <f aca="false">IF('BM GLOBAL'!$P$1&lt;&gt;0,IF('ORÇ.GLOBAL P CAIXA'!K847=0,'ORÇ.GLOBAL EMPRESA'!G847,'ORÇ.GLOBAL P CAIXA'!F847),'ORÇ.REPROG. P CAIXA'!I848)</f>
        <v>0</v>
      </c>
      <c r="G846" s="163" t="n">
        <f aca="false">IF(E846&lt;&gt;0,ROUND(E846*F846,2),IF(AO846=0,(SUMIF('ORÇ.REPROG. P CAIXA'!$AC$13:$AC$1012,B846,$AO$11:$AO$1010)),AO846))</f>
        <v>0</v>
      </c>
      <c r="H846" s="163" t="n">
        <f aca="false">IF(J846&lt;&gt;0,IF(E846&lt;&gt;0,J846/F846,0),0)</f>
        <v>0</v>
      </c>
      <c r="I846" s="163" t="n">
        <f aca="false">IF(L846&lt;&gt;0,IF(E846&lt;&gt;0,L846/F846,0),0)</f>
        <v>0</v>
      </c>
      <c r="J846" s="163" t="n">
        <f aca="false">IF(E846&lt;&gt;0,ROUND(INDEX($P$11:$AM$1010,$A846,$L$1),2),IF(AX846=0,(SUMIF($AP$11:$AP$1010,B846,$AX$11:$AX$1010)),AX846))</f>
        <v>0</v>
      </c>
      <c r="K846" s="163" t="n">
        <f aca="false">IF(G846=0,0,(J846/G846)*100)</f>
        <v>0</v>
      </c>
      <c r="L846" s="163" t="n">
        <f aca="false">IF(E846&lt;&gt;0,ROUND(IF($L$1=1,SUM(P846),"0")+IF($L$1=2,SUM($P846:Q846),"0")+IF($L$1=3,SUM($P846:R846),"0")+IF($L$1=4,SUM($P846:S846),"0")+IF($L$1=5,SUM($P846:T846),"0")+IF($L$1=6,SUM($P846:U846),"0")+IF($L$1=7,SUM($P846:V846),"0")+IF($L$1=8,SUM($P846:W846),"0")+IF($L$1=9,SUM($P846:X846),"0")+IF($L$1=10,SUM($P846:Y846),"0")+IF($L$1=11,SUM($P846:Z846),"0")+IF($L$1=12,SUM($P846:AA846),"0")+IF($L$1=13,SUM($P846:AB846),"0")+IF($L$1=14,SUM($P846:AC846),"0")+IF($L$1=15,SUM($P846:AD846),"0")+IF($L$1=16,SUM($P846:AE846),"0")+IF($L$1=17,SUM($P846:AF846),"0")+IF($L$1=18,SUM($P846:AG846),"0")+IF($L$1=19,SUM($P846:AH846),"0")+IF($L$1=20,SUM($P846:AI846),"0")+IF($L$1=21,SUM($P846:AJ846),"0")+IF($L$1=22,SUM($P846:AK846),"0")+IF($L$1=23,SUM($P846:AL846),"0")+IF($L$1=24,SUM($P846:AM846),"0"),2),IF(BC846=0,(SUMIF($AP$11:$AP$1010,B846,$BC$11:$BC$1010)),BC846))</f>
        <v>0</v>
      </c>
      <c r="M846" s="163" t="n">
        <f aca="false">IF(G846=0,0,(L846/G846)*100)</f>
        <v>0</v>
      </c>
      <c r="N846" s="168" t="str">
        <f aca="false">IF(B846&gt;0,"ok","ocultar")</f>
        <v>ocultar</v>
      </c>
      <c r="O846" s="650"/>
      <c r="P846" s="724"/>
      <c r="Q846" s="725"/>
      <c r="R846" s="725"/>
      <c r="S846" s="725"/>
      <c r="T846" s="725"/>
      <c r="U846" s="725"/>
      <c r="V846" s="725"/>
      <c r="W846" s="725"/>
      <c r="X846" s="725"/>
      <c r="Y846" s="725"/>
      <c r="Z846" s="725"/>
      <c r="AA846" s="726"/>
      <c r="AB846" s="726"/>
      <c r="AC846" s="726"/>
      <c r="AD846" s="726"/>
      <c r="AE846" s="726"/>
      <c r="AF846" s="726"/>
      <c r="AG846" s="726"/>
      <c r="AH846" s="726"/>
      <c r="AI846" s="726"/>
      <c r="AJ846" s="726"/>
      <c r="AK846" s="726"/>
      <c r="AL846" s="726"/>
      <c r="AM846" s="727"/>
      <c r="AO846" s="728" t="n">
        <f aca="false">IF(E846&lt;&gt;0,G846,0)</f>
        <v>0</v>
      </c>
      <c r="AP846" s="157" t="n">
        <f aca="false">IF(B846=0,AP845,IF(ISNONTEXT(B846)=TRUE(),INT(B846),INT(LEFT(B846,FIND(".",B846)-1))))</f>
        <v>3</v>
      </c>
      <c r="AQ846" s="157" t="str">
        <f aca="false">IF(AQ847=1,1,IF(B846&lt;&gt;0,1,IF(C846&lt;&gt;0,1,IF(D846&lt;&gt;0,1,IF(E846&lt;&gt;0,1,"")))))</f>
        <v/>
      </c>
      <c r="AR846" s="157" t="str">
        <f aca="false">IF(AP846=0," ",IF(AP846&lt;&gt;AP845,AP846," "))</f>
        <v> </v>
      </c>
      <c r="AS846" s="732"/>
      <c r="AT846" s="730" t="n">
        <f aca="false">IF(AP846&lt;&gt;AR846,(IF('ORÇ.GLOBAL P CAIXA'!I847="",J846*(INFORMAÇÕES!$Q$99/INFORMAÇÕES!$Q$102),IF('ORÇ.GLOBAL P CAIXA'!I847="R",J846,0))),0)</f>
        <v>0</v>
      </c>
      <c r="AU846" s="75" t="n">
        <f aca="false">IF(AP846&lt;&gt;AR846,(IF('ORÇ.GLOBAL P CAIXA'!I847="",J846*(INFORMAÇÕES!$Q$100/INFORMAÇÕES!$Q$102),IF('ORÇ.GLOBAL P CAIXA'!I847="C",J846,0))),0)</f>
        <v>0</v>
      </c>
      <c r="AV846" s="75" t="n">
        <f aca="false">IF(AP846&lt;&gt;AR846,(IF('ORÇ.GLOBAL P CAIXA'!I847="",J846*INFORMAÇÕES!$U$115,IF('ORÇ.GLOBAL P CAIXA'!I847="CF",J846,0))),0)</f>
        <v>0</v>
      </c>
      <c r="AW846" s="75" t="n">
        <f aca="false">IF(AP846&lt;&gt;AR846,(IF('ORÇ.GLOBAL P CAIXA'!I847="",J846*INFORMAÇÕES!$U$116,IF('ORÇ.GLOBAL P CAIXA'!I847="O",J846,0))),0)</f>
        <v>0</v>
      </c>
      <c r="AX846" s="731" t="n">
        <f aca="false">IF(E846&lt;&gt;0,J846,0)</f>
        <v>0</v>
      </c>
      <c r="AY846" s="730" t="n">
        <f aca="false">IF(AP846&lt;&gt;AR846,(IF('ORÇ.GLOBAL P CAIXA'!I847="",L846*(INFORMAÇÕES!$Q$99/INFORMAÇÕES!$Q$102),IF('ORÇ.GLOBAL P CAIXA'!I847="R",L846,0))),0)</f>
        <v>0</v>
      </c>
      <c r="AZ846" s="75" t="n">
        <f aca="false">IF(AP846&lt;&gt;AR846,(IF('ORÇ.GLOBAL P CAIXA'!I847="",L846*(INFORMAÇÕES!$Q$100/INFORMAÇÕES!$Q$102),IF('ORÇ.GLOBAL P CAIXA'!I847="C",L846,0))),0)</f>
        <v>0</v>
      </c>
      <c r="BA846" s="75" t="n">
        <f aca="false">IF(AP846&lt;&gt;AR846,(IF('ORÇ.GLOBAL P CAIXA'!I847="",L846*INFORMAÇÕES!$U$115,IF('ORÇ.GLOBAL P CAIXA'!I847="CF",L846,0))),0)</f>
        <v>0</v>
      </c>
      <c r="BB846" s="75" t="n">
        <f aca="false">IF(AP846&lt;&gt;AR846,(IF('ORÇ.GLOBAL P CAIXA'!I847="",L846*INFORMAÇÕES!$U$116,IF('ORÇ.GLOBAL P CAIXA'!I847="O",L846,0))),0)</f>
        <v>0</v>
      </c>
      <c r="BC846" s="731" t="n">
        <f aca="false">IF(E846&lt;&gt;0,L846,0)</f>
        <v>0</v>
      </c>
    </row>
    <row r="847" s="174" customFormat="true" ht="14.25" hidden="false" customHeight="false" outlineLevel="0" collapsed="false">
      <c r="A847" s="159" t="n">
        <v>837</v>
      </c>
      <c r="B847" s="160" t="n">
        <f aca="false">'ORÇ.REPROG. P CAIXA'!B849</f>
        <v>0</v>
      </c>
      <c r="C847" s="723" t="n">
        <f aca="false">'ORÇ.REPROG. P CAIXA'!C849</f>
        <v>0</v>
      </c>
      <c r="D847" s="162" t="n">
        <f aca="false">'ORÇ.REPROG. P CAIXA'!D849</f>
        <v>0</v>
      </c>
      <c r="E847" s="163" t="n">
        <f aca="false">IF('BM GLOBAL'!$P$1&lt;&gt;0,'ORÇ.REPROG. P CAIXA'!E849,'ORÇ.REPROG. P CAIXA'!H849)</f>
        <v>0</v>
      </c>
      <c r="F847" s="163" t="n">
        <f aca="false">IF('BM GLOBAL'!$P$1&lt;&gt;0,IF('ORÇ.GLOBAL P CAIXA'!K848=0,'ORÇ.GLOBAL EMPRESA'!G848,'ORÇ.GLOBAL P CAIXA'!F848),'ORÇ.REPROG. P CAIXA'!I849)</f>
        <v>0</v>
      </c>
      <c r="G847" s="163" t="n">
        <f aca="false">IF(E847&lt;&gt;0,ROUND(E847*F847,2),IF(AO847=0,(SUMIF('ORÇ.REPROG. P CAIXA'!$AC$13:$AC$1012,B847,$AO$11:$AO$1010)),AO847))</f>
        <v>0</v>
      </c>
      <c r="H847" s="163" t="n">
        <f aca="false">IF(J847&lt;&gt;0,IF(E847&lt;&gt;0,J847/F847,0),0)</f>
        <v>0</v>
      </c>
      <c r="I847" s="163" t="n">
        <f aca="false">IF(L847&lt;&gt;0,IF(E847&lt;&gt;0,L847/F847,0),0)</f>
        <v>0</v>
      </c>
      <c r="J847" s="163" t="n">
        <f aca="false">IF(E847&lt;&gt;0,ROUND(INDEX($P$11:$AM$1010,$A847,$L$1),2),IF(AX847=0,(SUMIF($AP$11:$AP$1010,B847,$AX$11:$AX$1010)),AX847))</f>
        <v>0</v>
      </c>
      <c r="K847" s="163" t="n">
        <f aca="false">IF(G847=0,0,(J847/G847)*100)</f>
        <v>0</v>
      </c>
      <c r="L847" s="163" t="n">
        <f aca="false">IF(E847&lt;&gt;0,ROUND(IF($L$1=1,SUM(P847),"0")+IF($L$1=2,SUM($P847:Q847),"0")+IF($L$1=3,SUM($P847:R847),"0")+IF($L$1=4,SUM($P847:S847),"0")+IF($L$1=5,SUM($P847:T847),"0")+IF($L$1=6,SUM($P847:U847),"0")+IF($L$1=7,SUM($P847:V847),"0")+IF($L$1=8,SUM($P847:W847),"0")+IF($L$1=9,SUM($P847:X847),"0")+IF($L$1=10,SUM($P847:Y847),"0")+IF($L$1=11,SUM($P847:Z847),"0")+IF($L$1=12,SUM($P847:AA847),"0")+IF($L$1=13,SUM($P847:AB847),"0")+IF($L$1=14,SUM($P847:AC847),"0")+IF($L$1=15,SUM($P847:AD847),"0")+IF($L$1=16,SUM($P847:AE847),"0")+IF($L$1=17,SUM($P847:AF847),"0")+IF($L$1=18,SUM($P847:AG847),"0")+IF($L$1=19,SUM($P847:AH847),"0")+IF($L$1=20,SUM($P847:AI847),"0")+IF($L$1=21,SUM($P847:AJ847),"0")+IF($L$1=22,SUM($P847:AK847),"0")+IF($L$1=23,SUM($P847:AL847),"0")+IF($L$1=24,SUM($P847:AM847),"0"),2),IF(BC847=0,(SUMIF($AP$11:$AP$1010,B847,$BC$11:$BC$1010)),BC847))</f>
        <v>0</v>
      </c>
      <c r="M847" s="163" t="n">
        <f aca="false">IF(G847=0,0,(L847/G847)*100)</f>
        <v>0</v>
      </c>
      <c r="N847" s="168" t="str">
        <f aca="false">IF(B847&gt;0,"ok","ocultar")</f>
        <v>ocultar</v>
      </c>
      <c r="O847" s="650"/>
      <c r="P847" s="724"/>
      <c r="Q847" s="725"/>
      <c r="R847" s="725"/>
      <c r="S847" s="725"/>
      <c r="T847" s="725"/>
      <c r="U847" s="725"/>
      <c r="V847" s="725"/>
      <c r="W847" s="725"/>
      <c r="X847" s="725"/>
      <c r="Y847" s="725"/>
      <c r="Z847" s="725"/>
      <c r="AA847" s="726"/>
      <c r="AB847" s="726"/>
      <c r="AC847" s="726"/>
      <c r="AD847" s="726"/>
      <c r="AE847" s="726"/>
      <c r="AF847" s="726"/>
      <c r="AG847" s="726"/>
      <c r="AH847" s="726"/>
      <c r="AI847" s="726"/>
      <c r="AJ847" s="726"/>
      <c r="AK847" s="726"/>
      <c r="AL847" s="726"/>
      <c r="AM847" s="727"/>
      <c r="AO847" s="728" t="n">
        <f aca="false">IF(E847&lt;&gt;0,G847,0)</f>
        <v>0</v>
      </c>
      <c r="AP847" s="157" t="n">
        <f aca="false">IF(B847=0,AP846,IF(ISNONTEXT(B847)=TRUE(),INT(B847),INT(LEFT(B847,FIND(".",B847)-1))))</f>
        <v>3</v>
      </c>
      <c r="AQ847" s="157" t="str">
        <f aca="false">IF(AQ848=1,1,IF(B847&lt;&gt;0,1,IF(C847&lt;&gt;0,1,IF(D847&lt;&gt;0,1,IF(E847&lt;&gt;0,1,"")))))</f>
        <v/>
      </c>
      <c r="AR847" s="157" t="str">
        <f aca="false">IF(AP847=0," ",IF(AP847&lt;&gt;AP846,AP847," "))</f>
        <v> </v>
      </c>
      <c r="AS847" s="732"/>
      <c r="AT847" s="730" t="n">
        <f aca="false">IF(AP847&lt;&gt;AR847,(IF('ORÇ.GLOBAL P CAIXA'!I848="",J847*(INFORMAÇÕES!$Q$99/INFORMAÇÕES!$Q$102),IF('ORÇ.GLOBAL P CAIXA'!I848="R",J847,0))),0)</f>
        <v>0</v>
      </c>
      <c r="AU847" s="75" t="n">
        <f aca="false">IF(AP847&lt;&gt;AR847,(IF('ORÇ.GLOBAL P CAIXA'!I848="",J847*(INFORMAÇÕES!$Q$100/INFORMAÇÕES!$Q$102),IF('ORÇ.GLOBAL P CAIXA'!I848="C",J847,0))),0)</f>
        <v>0</v>
      </c>
      <c r="AV847" s="75" t="n">
        <f aca="false">IF(AP847&lt;&gt;AR847,(IF('ORÇ.GLOBAL P CAIXA'!I848="",J847*INFORMAÇÕES!$U$115,IF('ORÇ.GLOBAL P CAIXA'!I848="CF",J847,0))),0)</f>
        <v>0</v>
      </c>
      <c r="AW847" s="75" t="n">
        <f aca="false">IF(AP847&lt;&gt;AR847,(IF('ORÇ.GLOBAL P CAIXA'!I848="",J847*INFORMAÇÕES!$U$116,IF('ORÇ.GLOBAL P CAIXA'!I848="O",J847,0))),0)</f>
        <v>0</v>
      </c>
      <c r="AX847" s="731" t="n">
        <f aca="false">IF(E847&lt;&gt;0,J847,0)</f>
        <v>0</v>
      </c>
      <c r="AY847" s="730" t="n">
        <f aca="false">IF(AP847&lt;&gt;AR847,(IF('ORÇ.GLOBAL P CAIXA'!I848="",L847*(INFORMAÇÕES!$Q$99/INFORMAÇÕES!$Q$102),IF('ORÇ.GLOBAL P CAIXA'!I848="R",L847,0))),0)</f>
        <v>0</v>
      </c>
      <c r="AZ847" s="75" t="n">
        <f aca="false">IF(AP847&lt;&gt;AR847,(IF('ORÇ.GLOBAL P CAIXA'!I848="",L847*(INFORMAÇÕES!$Q$100/INFORMAÇÕES!$Q$102),IF('ORÇ.GLOBAL P CAIXA'!I848="C",L847,0))),0)</f>
        <v>0</v>
      </c>
      <c r="BA847" s="75" t="n">
        <f aca="false">IF(AP847&lt;&gt;AR847,(IF('ORÇ.GLOBAL P CAIXA'!I848="",L847*INFORMAÇÕES!$U$115,IF('ORÇ.GLOBAL P CAIXA'!I848="CF",L847,0))),0)</f>
        <v>0</v>
      </c>
      <c r="BB847" s="75" t="n">
        <f aca="false">IF(AP847&lt;&gt;AR847,(IF('ORÇ.GLOBAL P CAIXA'!I848="",L847*INFORMAÇÕES!$U$116,IF('ORÇ.GLOBAL P CAIXA'!I848="O",L847,0))),0)</f>
        <v>0</v>
      </c>
      <c r="BC847" s="731" t="n">
        <f aca="false">IF(E847&lt;&gt;0,L847,0)</f>
        <v>0</v>
      </c>
    </row>
    <row r="848" s="174" customFormat="true" ht="14.25" hidden="false" customHeight="false" outlineLevel="0" collapsed="false">
      <c r="A848" s="159" t="n">
        <v>838</v>
      </c>
      <c r="B848" s="160" t="n">
        <f aca="false">'ORÇ.REPROG. P CAIXA'!B850</f>
        <v>0</v>
      </c>
      <c r="C848" s="723" t="n">
        <f aca="false">'ORÇ.REPROG. P CAIXA'!C850</f>
        <v>0</v>
      </c>
      <c r="D848" s="162" t="n">
        <f aca="false">'ORÇ.REPROG. P CAIXA'!D850</f>
        <v>0</v>
      </c>
      <c r="E848" s="163" t="n">
        <f aca="false">IF('BM GLOBAL'!$P$1&lt;&gt;0,'ORÇ.REPROG. P CAIXA'!E850,'ORÇ.REPROG. P CAIXA'!H850)</f>
        <v>0</v>
      </c>
      <c r="F848" s="163" t="n">
        <f aca="false">IF('BM GLOBAL'!$P$1&lt;&gt;0,IF('ORÇ.GLOBAL P CAIXA'!K849=0,'ORÇ.GLOBAL EMPRESA'!G849,'ORÇ.GLOBAL P CAIXA'!F849),'ORÇ.REPROG. P CAIXA'!I850)</f>
        <v>0</v>
      </c>
      <c r="G848" s="163" t="n">
        <f aca="false">IF(E848&lt;&gt;0,ROUND(E848*F848,2),IF(AO848=0,(SUMIF('ORÇ.REPROG. P CAIXA'!$AC$13:$AC$1012,B848,$AO$11:$AO$1010)),AO848))</f>
        <v>0</v>
      </c>
      <c r="H848" s="163" t="n">
        <f aca="false">IF(J848&lt;&gt;0,IF(E848&lt;&gt;0,J848/F848,0),0)</f>
        <v>0</v>
      </c>
      <c r="I848" s="163" t="n">
        <f aca="false">IF(L848&lt;&gt;0,IF(E848&lt;&gt;0,L848/F848,0),0)</f>
        <v>0</v>
      </c>
      <c r="J848" s="163" t="n">
        <f aca="false">IF(E848&lt;&gt;0,ROUND(INDEX($P$11:$AM$1010,$A848,$L$1),2),IF(AX848=0,(SUMIF($AP$11:$AP$1010,B848,$AX$11:$AX$1010)),AX848))</f>
        <v>0</v>
      </c>
      <c r="K848" s="163" t="n">
        <f aca="false">IF(G848=0,0,(J848/G848)*100)</f>
        <v>0</v>
      </c>
      <c r="L848" s="163" t="n">
        <f aca="false">IF(E848&lt;&gt;0,ROUND(IF($L$1=1,SUM(P848),"0")+IF($L$1=2,SUM($P848:Q848),"0")+IF($L$1=3,SUM($P848:R848),"0")+IF($L$1=4,SUM($P848:S848),"0")+IF($L$1=5,SUM($P848:T848),"0")+IF($L$1=6,SUM($P848:U848),"0")+IF($L$1=7,SUM($P848:V848),"0")+IF($L$1=8,SUM($P848:W848),"0")+IF($L$1=9,SUM($P848:X848),"0")+IF($L$1=10,SUM($P848:Y848),"0")+IF($L$1=11,SUM($P848:Z848),"0")+IF($L$1=12,SUM($P848:AA848),"0")+IF($L$1=13,SUM($P848:AB848),"0")+IF($L$1=14,SUM($P848:AC848),"0")+IF($L$1=15,SUM($P848:AD848),"0")+IF($L$1=16,SUM($P848:AE848),"0")+IF($L$1=17,SUM($P848:AF848),"0")+IF($L$1=18,SUM($P848:AG848),"0")+IF($L$1=19,SUM($P848:AH848),"0")+IF($L$1=20,SUM($P848:AI848),"0")+IF($L$1=21,SUM($P848:AJ848),"0")+IF($L$1=22,SUM($P848:AK848),"0")+IF($L$1=23,SUM($P848:AL848),"0")+IF($L$1=24,SUM($P848:AM848),"0"),2),IF(BC848=0,(SUMIF($AP$11:$AP$1010,B848,$BC$11:$BC$1010)),BC848))</f>
        <v>0</v>
      </c>
      <c r="M848" s="163" t="n">
        <f aca="false">IF(G848=0,0,(L848/G848)*100)</f>
        <v>0</v>
      </c>
      <c r="N848" s="168" t="str">
        <f aca="false">IF(B848&gt;0,"ok","ocultar")</f>
        <v>ocultar</v>
      </c>
      <c r="O848" s="650"/>
      <c r="P848" s="724"/>
      <c r="Q848" s="725"/>
      <c r="R848" s="725"/>
      <c r="S848" s="725"/>
      <c r="T848" s="725"/>
      <c r="U848" s="725"/>
      <c r="V848" s="725"/>
      <c r="W848" s="725"/>
      <c r="X848" s="725"/>
      <c r="Y848" s="725"/>
      <c r="Z848" s="725"/>
      <c r="AA848" s="726"/>
      <c r="AB848" s="726"/>
      <c r="AC848" s="726"/>
      <c r="AD848" s="726"/>
      <c r="AE848" s="726"/>
      <c r="AF848" s="726"/>
      <c r="AG848" s="726"/>
      <c r="AH848" s="726"/>
      <c r="AI848" s="726"/>
      <c r="AJ848" s="726"/>
      <c r="AK848" s="726"/>
      <c r="AL848" s="726"/>
      <c r="AM848" s="727"/>
      <c r="AO848" s="728" t="n">
        <f aca="false">IF(E848&lt;&gt;0,G848,0)</f>
        <v>0</v>
      </c>
      <c r="AP848" s="157" t="n">
        <f aca="false">IF(B848=0,AP847,IF(ISNONTEXT(B848)=TRUE(),INT(B848),INT(LEFT(B848,FIND(".",B848)-1))))</f>
        <v>3</v>
      </c>
      <c r="AQ848" s="157" t="str">
        <f aca="false">IF(AQ849=1,1,IF(B848&lt;&gt;0,1,IF(C848&lt;&gt;0,1,IF(D848&lt;&gt;0,1,IF(E848&lt;&gt;0,1,"")))))</f>
        <v/>
      </c>
      <c r="AR848" s="157" t="str">
        <f aca="false">IF(AP848=0," ",IF(AP848&lt;&gt;AP847,AP848," "))</f>
        <v> </v>
      </c>
      <c r="AS848" s="732"/>
      <c r="AT848" s="730" t="n">
        <f aca="false">IF(AP848&lt;&gt;AR848,(IF('ORÇ.GLOBAL P CAIXA'!I849="",J848*(INFORMAÇÕES!$Q$99/INFORMAÇÕES!$Q$102),IF('ORÇ.GLOBAL P CAIXA'!I849="R",J848,0))),0)</f>
        <v>0</v>
      </c>
      <c r="AU848" s="75" t="n">
        <f aca="false">IF(AP848&lt;&gt;AR848,(IF('ORÇ.GLOBAL P CAIXA'!I849="",J848*(INFORMAÇÕES!$Q$100/INFORMAÇÕES!$Q$102),IF('ORÇ.GLOBAL P CAIXA'!I849="C",J848,0))),0)</f>
        <v>0</v>
      </c>
      <c r="AV848" s="75" t="n">
        <f aca="false">IF(AP848&lt;&gt;AR848,(IF('ORÇ.GLOBAL P CAIXA'!I849="",J848*INFORMAÇÕES!$U$115,IF('ORÇ.GLOBAL P CAIXA'!I849="CF",J848,0))),0)</f>
        <v>0</v>
      </c>
      <c r="AW848" s="75" t="n">
        <f aca="false">IF(AP848&lt;&gt;AR848,(IF('ORÇ.GLOBAL P CAIXA'!I849="",J848*INFORMAÇÕES!$U$116,IF('ORÇ.GLOBAL P CAIXA'!I849="O",J848,0))),0)</f>
        <v>0</v>
      </c>
      <c r="AX848" s="731" t="n">
        <f aca="false">IF(E848&lt;&gt;0,J848,0)</f>
        <v>0</v>
      </c>
      <c r="AY848" s="730" t="n">
        <f aca="false">IF(AP848&lt;&gt;AR848,(IF('ORÇ.GLOBAL P CAIXA'!I849="",L848*(INFORMAÇÕES!$Q$99/INFORMAÇÕES!$Q$102),IF('ORÇ.GLOBAL P CAIXA'!I849="R",L848,0))),0)</f>
        <v>0</v>
      </c>
      <c r="AZ848" s="75" t="n">
        <f aca="false">IF(AP848&lt;&gt;AR848,(IF('ORÇ.GLOBAL P CAIXA'!I849="",L848*(INFORMAÇÕES!$Q$100/INFORMAÇÕES!$Q$102),IF('ORÇ.GLOBAL P CAIXA'!I849="C",L848,0))),0)</f>
        <v>0</v>
      </c>
      <c r="BA848" s="75" t="n">
        <f aca="false">IF(AP848&lt;&gt;AR848,(IF('ORÇ.GLOBAL P CAIXA'!I849="",L848*INFORMAÇÕES!$U$115,IF('ORÇ.GLOBAL P CAIXA'!I849="CF",L848,0))),0)</f>
        <v>0</v>
      </c>
      <c r="BB848" s="75" t="n">
        <f aca="false">IF(AP848&lt;&gt;AR848,(IF('ORÇ.GLOBAL P CAIXA'!I849="",L848*INFORMAÇÕES!$U$116,IF('ORÇ.GLOBAL P CAIXA'!I849="O",L848,0))),0)</f>
        <v>0</v>
      </c>
      <c r="BC848" s="731" t="n">
        <f aca="false">IF(E848&lt;&gt;0,L848,0)</f>
        <v>0</v>
      </c>
    </row>
    <row r="849" s="174" customFormat="true" ht="14.25" hidden="false" customHeight="false" outlineLevel="0" collapsed="false">
      <c r="A849" s="159" t="n">
        <v>839</v>
      </c>
      <c r="B849" s="160" t="n">
        <f aca="false">'ORÇ.REPROG. P CAIXA'!B851</f>
        <v>0</v>
      </c>
      <c r="C849" s="723" t="n">
        <f aca="false">'ORÇ.REPROG. P CAIXA'!C851</f>
        <v>0</v>
      </c>
      <c r="D849" s="162" t="n">
        <f aca="false">'ORÇ.REPROG. P CAIXA'!D851</f>
        <v>0</v>
      </c>
      <c r="E849" s="163" t="n">
        <f aca="false">IF('BM GLOBAL'!$P$1&lt;&gt;0,'ORÇ.REPROG. P CAIXA'!E851,'ORÇ.REPROG. P CAIXA'!H851)</f>
        <v>0</v>
      </c>
      <c r="F849" s="163" t="n">
        <f aca="false">IF('BM GLOBAL'!$P$1&lt;&gt;0,IF('ORÇ.GLOBAL P CAIXA'!K850=0,'ORÇ.GLOBAL EMPRESA'!G850,'ORÇ.GLOBAL P CAIXA'!F850),'ORÇ.REPROG. P CAIXA'!I851)</f>
        <v>0</v>
      </c>
      <c r="G849" s="163" t="n">
        <f aca="false">IF(E849&lt;&gt;0,ROUND(E849*F849,2),IF(AO849=0,(SUMIF('ORÇ.REPROG. P CAIXA'!$AC$13:$AC$1012,B849,$AO$11:$AO$1010)),AO849))</f>
        <v>0</v>
      </c>
      <c r="H849" s="163" t="n">
        <f aca="false">IF(J849&lt;&gt;0,IF(E849&lt;&gt;0,J849/F849,0),0)</f>
        <v>0</v>
      </c>
      <c r="I849" s="163" t="n">
        <f aca="false">IF(L849&lt;&gt;0,IF(E849&lt;&gt;0,L849/F849,0),0)</f>
        <v>0</v>
      </c>
      <c r="J849" s="163" t="n">
        <f aca="false">IF(E849&lt;&gt;0,ROUND(INDEX($P$11:$AM$1010,$A849,$L$1),2),IF(AX849=0,(SUMIF($AP$11:$AP$1010,B849,$AX$11:$AX$1010)),AX849))</f>
        <v>0</v>
      </c>
      <c r="K849" s="163" t="n">
        <f aca="false">IF(G849=0,0,(J849/G849)*100)</f>
        <v>0</v>
      </c>
      <c r="L849" s="163" t="n">
        <f aca="false">IF(E849&lt;&gt;0,ROUND(IF($L$1=1,SUM(P849),"0")+IF($L$1=2,SUM($P849:Q849),"0")+IF($L$1=3,SUM($P849:R849),"0")+IF($L$1=4,SUM($P849:S849),"0")+IF($L$1=5,SUM($P849:T849),"0")+IF($L$1=6,SUM($P849:U849),"0")+IF($L$1=7,SUM($P849:V849),"0")+IF($L$1=8,SUM($P849:W849),"0")+IF($L$1=9,SUM($P849:X849),"0")+IF($L$1=10,SUM($P849:Y849),"0")+IF($L$1=11,SUM($P849:Z849),"0")+IF($L$1=12,SUM($P849:AA849),"0")+IF($L$1=13,SUM($P849:AB849),"0")+IF($L$1=14,SUM($P849:AC849),"0")+IF($L$1=15,SUM($P849:AD849),"0")+IF($L$1=16,SUM($P849:AE849),"0")+IF($L$1=17,SUM($P849:AF849),"0")+IF($L$1=18,SUM($P849:AG849),"0")+IF($L$1=19,SUM($P849:AH849),"0")+IF($L$1=20,SUM($P849:AI849),"0")+IF($L$1=21,SUM($P849:AJ849),"0")+IF($L$1=22,SUM($P849:AK849),"0")+IF($L$1=23,SUM($P849:AL849),"0")+IF($L$1=24,SUM($P849:AM849),"0"),2),IF(BC849=0,(SUMIF($AP$11:$AP$1010,B849,$BC$11:$BC$1010)),BC849))</f>
        <v>0</v>
      </c>
      <c r="M849" s="163" t="n">
        <f aca="false">IF(G849=0,0,(L849/G849)*100)</f>
        <v>0</v>
      </c>
      <c r="N849" s="168" t="str">
        <f aca="false">IF(B849&gt;0,"ok","ocultar")</f>
        <v>ocultar</v>
      </c>
      <c r="O849" s="650"/>
      <c r="P849" s="724"/>
      <c r="Q849" s="725"/>
      <c r="R849" s="725"/>
      <c r="S849" s="725"/>
      <c r="T849" s="725"/>
      <c r="U849" s="725"/>
      <c r="V849" s="725"/>
      <c r="W849" s="725"/>
      <c r="X849" s="725"/>
      <c r="Y849" s="725"/>
      <c r="Z849" s="725"/>
      <c r="AA849" s="726"/>
      <c r="AB849" s="726"/>
      <c r="AC849" s="726"/>
      <c r="AD849" s="726"/>
      <c r="AE849" s="726"/>
      <c r="AF849" s="726"/>
      <c r="AG849" s="726"/>
      <c r="AH849" s="726"/>
      <c r="AI849" s="726"/>
      <c r="AJ849" s="726"/>
      <c r="AK849" s="726"/>
      <c r="AL849" s="726"/>
      <c r="AM849" s="727"/>
      <c r="AO849" s="728" t="n">
        <f aca="false">IF(E849&lt;&gt;0,G849,0)</f>
        <v>0</v>
      </c>
      <c r="AP849" s="157" t="n">
        <f aca="false">IF(B849=0,AP848,IF(ISNONTEXT(B849)=TRUE(),INT(B849),INT(LEFT(B849,FIND(".",B849)-1))))</f>
        <v>3</v>
      </c>
      <c r="AQ849" s="157" t="str">
        <f aca="false">IF(AQ850=1,1,IF(B849&lt;&gt;0,1,IF(C849&lt;&gt;0,1,IF(D849&lt;&gt;0,1,IF(E849&lt;&gt;0,1,"")))))</f>
        <v/>
      </c>
      <c r="AR849" s="157" t="str">
        <f aca="false">IF(AP849=0," ",IF(AP849&lt;&gt;AP848,AP849," "))</f>
        <v> </v>
      </c>
      <c r="AS849" s="732"/>
      <c r="AT849" s="730" t="n">
        <f aca="false">IF(AP849&lt;&gt;AR849,(IF('ORÇ.GLOBAL P CAIXA'!I850="",J849*(INFORMAÇÕES!$Q$99/INFORMAÇÕES!$Q$102),IF('ORÇ.GLOBAL P CAIXA'!I850="R",J849,0))),0)</f>
        <v>0</v>
      </c>
      <c r="AU849" s="75" t="n">
        <f aca="false">IF(AP849&lt;&gt;AR849,(IF('ORÇ.GLOBAL P CAIXA'!I850="",J849*(INFORMAÇÕES!$Q$100/INFORMAÇÕES!$Q$102),IF('ORÇ.GLOBAL P CAIXA'!I850="C",J849,0))),0)</f>
        <v>0</v>
      </c>
      <c r="AV849" s="75" t="n">
        <f aca="false">IF(AP849&lt;&gt;AR849,(IF('ORÇ.GLOBAL P CAIXA'!I850="",J849*INFORMAÇÕES!$U$115,IF('ORÇ.GLOBAL P CAIXA'!I850="CF",J849,0))),0)</f>
        <v>0</v>
      </c>
      <c r="AW849" s="75" t="n">
        <f aca="false">IF(AP849&lt;&gt;AR849,(IF('ORÇ.GLOBAL P CAIXA'!I850="",J849*INFORMAÇÕES!$U$116,IF('ORÇ.GLOBAL P CAIXA'!I850="O",J849,0))),0)</f>
        <v>0</v>
      </c>
      <c r="AX849" s="731" t="n">
        <f aca="false">IF(E849&lt;&gt;0,J849,0)</f>
        <v>0</v>
      </c>
      <c r="AY849" s="730" t="n">
        <f aca="false">IF(AP849&lt;&gt;AR849,(IF('ORÇ.GLOBAL P CAIXA'!I850="",L849*(INFORMAÇÕES!$Q$99/INFORMAÇÕES!$Q$102),IF('ORÇ.GLOBAL P CAIXA'!I850="R",L849,0))),0)</f>
        <v>0</v>
      </c>
      <c r="AZ849" s="75" t="n">
        <f aca="false">IF(AP849&lt;&gt;AR849,(IF('ORÇ.GLOBAL P CAIXA'!I850="",L849*(INFORMAÇÕES!$Q$100/INFORMAÇÕES!$Q$102),IF('ORÇ.GLOBAL P CAIXA'!I850="C",L849,0))),0)</f>
        <v>0</v>
      </c>
      <c r="BA849" s="75" t="n">
        <f aca="false">IF(AP849&lt;&gt;AR849,(IF('ORÇ.GLOBAL P CAIXA'!I850="",L849*INFORMAÇÕES!$U$115,IF('ORÇ.GLOBAL P CAIXA'!I850="CF",L849,0))),0)</f>
        <v>0</v>
      </c>
      <c r="BB849" s="75" t="n">
        <f aca="false">IF(AP849&lt;&gt;AR849,(IF('ORÇ.GLOBAL P CAIXA'!I850="",L849*INFORMAÇÕES!$U$116,IF('ORÇ.GLOBAL P CAIXA'!I850="O",L849,0))),0)</f>
        <v>0</v>
      </c>
      <c r="BC849" s="731" t="n">
        <f aca="false">IF(E849&lt;&gt;0,L849,0)</f>
        <v>0</v>
      </c>
    </row>
    <row r="850" s="174" customFormat="true" ht="14.25" hidden="false" customHeight="false" outlineLevel="0" collapsed="false">
      <c r="A850" s="159" t="n">
        <v>840</v>
      </c>
      <c r="B850" s="160" t="n">
        <f aca="false">'ORÇ.REPROG. P CAIXA'!B852</f>
        <v>0</v>
      </c>
      <c r="C850" s="723" t="n">
        <f aca="false">'ORÇ.REPROG. P CAIXA'!C852</f>
        <v>0</v>
      </c>
      <c r="D850" s="162" t="n">
        <f aca="false">'ORÇ.REPROG. P CAIXA'!D852</f>
        <v>0</v>
      </c>
      <c r="E850" s="163" t="n">
        <f aca="false">IF('BM GLOBAL'!$P$1&lt;&gt;0,'ORÇ.REPROG. P CAIXA'!E852,'ORÇ.REPROG. P CAIXA'!H852)</f>
        <v>0</v>
      </c>
      <c r="F850" s="163" t="n">
        <f aca="false">IF('BM GLOBAL'!$P$1&lt;&gt;0,IF('ORÇ.GLOBAL P CAIXA'!K851=0,'ORÇ.GLOBAL EMPRESA'!G851,'ORÇ.GLOBAL P CAIXA'!F851),'ORÇ.REPROG. P CAIXA'!I852)</f>
        <v>0</v>
      </c>
      <c r="G850" s="163" t="n">
        <f aca="false">IF(E850&lt;&gt;0,ROUND(E850*F850,2),IF(AO850=0,(SUMIF('ORÇ.REPROG. P CAIXA'!$AC$13:$AC$1012,B850,$AO$11:$AO$1010)),AO850))</f>
        <v>0</v>
      </c>
      <c r="H850" s="163" t="n">
        <f aca="false">IF(J850&lt;&gt;0,IF(E850&lt;&gt;0,J850/F850,0),0)</f>
        <v>0</v>
      </c>
      <c r="I850" s="163" t="n">
        <f aca="false">IF(L850&lt;&gt;0,IF(E850&lt;&gt;0,L850/F850,0),0)</f>
        <v>0</v>
      </c>
      <c r="J850" s="163" t="n">
        <f aca="false">IF(E850&lt;&gt;0,ROUND(INDEX($P$11:$AM$1010,$A850,$L$1),2),IF(AX850=0,(SUMIF($AP$11:$AP$1010,B850,$AX$11:$AX$1010)),AX850))</f>
        <v>0</v>
      </c>
      <c r="K850" s="163" t="n">
        <f aca="false">IF(G850=0,0,(J850/G850)*100)</f>
        <v>0</v>
      </c>
      <c r="L850" s="163" t="n">
        <f aca="false">IF(E850&lt;&gt;0,ROUND(IF($L$1=1,SUM(P850),"0")+IF($L$1=2,SUM($P850:Q850),"0")+IF($L$1=3,SUM($P850:R850),"0")+IF($L$1=4,SUM($P850:S850),"0")+IF($L$1=5,SUM($P850:T850),"0")+IF($L$1=6,SUM($P850:U850),"0")+IF($L$1=7,SUM($P850:V850),"0")+IF($L$1=8,SUM($P850:W850),"0")+IF($L$1=9,SUM($P850:X850),"0")+IF($L$1=10,SUM($P850:Y850),"0")+IF($L$1=11,SUM($P850:Z850),"0")+IF($L$1=12,SUM($P850:AA850),"0")+IF($L$1=13,SUM($P850:AB850),"0")+IF($L$1=14,SUM($P850:AC850),"0")+IF($L$1=15,SUM($P850:AD850),"0")+IF($L$1=16,SUM($P850:AE850),"0")+IF($L$1=17,SUM($P850:AF850),"0")+IF($L$1=18,SUM($P850:AG850),"0")+IF($L$1=19,SUM($P850:AH850),"0")+IF($L$1=20,SUM($P850:AI850),"0")+IF($L$1=21,SUM($P850:AJ850),"0")+IF($L$1=22,SUM($P850:AK850),"0")+IF($L$1=23,SUM($P850:AL850),"0")+IF($L$1=24,SUM($P850:AM850),"0"),2),IF(BC850=0,(SUMIF($AP$11:$AP$1010,B850,$BC$11:$BC$1010)),BC850))</f>
        <v>0</v>
      </c>
      <c r="M850" s="163" t="n">
        <f aca="false">IF(G850=0,0,(L850/G850)*100)</f>
        <v>0</v>
      </c>
      <c r="N850" s="168" t="str">
        <f aca="false">IF(B850&gt;0,"ok","ocultar")</f>
        <v>ocultar</v>
      </c>
      <c r="O850" s="650"/>
      <c r="P850" s="724"/>
      <c r="Q850" s="725"/>
      <c r="R850" s="725"/>
      <c r="S850" s="725"/>
      <c r="T850" s="725"/>
      <c r="U850" s="725"/>
      <c r="V850" s="725"/>
      <c r="W850" s="725"/>
      <c r="X850" s="725"/>
      <c r="Y850" s="725"/>
      <c r="Z850" s="725"/>
      <c r="AA850" s="726"/>
      <c r="AB850" s="726"/>
      <c r="AC850" s="726"/>
      <c r="AD850" s="726"/>
      <c r="AE850" s="726"/>
      <c r="AF850" s="726"/>
      <c r="AG850" s="726"/>
      <c r="AH850" s="726"/>
      <c r="AI850" s="726"/>
      <c r="AJ850" s="726"/>
      <c r="AK850" s="726"/>
      <c r="AL850" s="726"/>
      <c r="AM850" s="727"/>
      <c r="AO850" s="728" t="n">
        <f aca="false">IF(E850&lt;&gt;0,G850,0)</f>
        <v>0</v>
      </c>
      <c r="AP850" s="157" t="n">
        <f aca="false">IF(B850=0,AP849,IF(ISNONTEXT(B850)=TRUE(),INT(B850),INT(LEFT(B850,FIND(".",B850)-1))))</f>
        <v>3</v>
      </c>
      <c r="AQ850" s="157" t="str">
        <f aca="false">IF(AQ851=1,1,IF(B850&lt;&gt;0,1,IF(C850&lt;&gt;0,1,IF(D850&lt;&gt;0,1,IF(E850&lt;&gt;0,1,"")))))</f>
        <v/>
      </c>
      <c r="AR850" s="157" t="str">
        <f aca="false">IF(AP850=0," ",IF(AP850&lt;&gt;AP849,AP850," "))</f>
        <v> </v>
      </c>
      <c r="AS850" s="732"/>
      <c r="AT850" s="730" t="n">
        <f aca="false">IF(AP850&lt;&gt;AR850,(IF('ORÇ.GLOBAL P CAIXA'!I851="",J850*(INFORMAÇÕES!$Q$99/INFORMAÇÕES!$Q$102),IF('ORÇ.GLOBAL P CAIXA'!I851="R",J850,0))),0)</f>
        <v>0</v>
      </c>
      <c r="AU850" s="75" t="n">
        <f aca="false">IF(AP850&lt;&gt;AR850,(IF('ORÇ.GLOBAL P CAIXA'!I851="",J850*(INFORMAÇÕES!$Q$100/INFORMAÇÕES!$Q$102),IF('ORÇ.GLOBAL P CAIXA'!I851="C",J850,0))),0)</f>
        <v>0</v>
      </c>
      <c r="AV850" s="75" t="n">
        <f aca="false">IF(AP850&lt;&gt;AR850,(IF('ORÇ.GLOBAL P CAIXA'!I851="",J850*INFORMAÇÕES!$U$115,IF('ORÇ.GLOBAL P CAIXA'!I851="CF",J850,0))),0)</f>
        <v>0</v>
      </c>
      <c r="AW850" s="75" t="n">
        <f aca="false">IF(AP850&lt;&gt;AR850,(IF('ORÇ.GLOBAL P CAIXA'!I851="",J850*INFORMAÇÕES!$U$116,IF('ORÇ.GLOBAL P CAIXA'!I851="O",J850,0))),0)</f>
        <v>0</v>
      </c>
      <c r="AX850" s="731" t="n">
        <f aca="false">IF(E850&lt;&gt;0,J850,0)</f>
        <v>0</v>
      </c>
      <c r="AY850" s="730" t="n">
        <f aca="false">IF(AP850&lt;&gt;AR850,(IF('ORÇ.GLOBAL P CAIXA'!I851="",L850*(INFORMAÇÕES!$Q$99/INFORMAÇÕES!$Q$102),IF('ORÇ.GLOBAL P CAIXA'!I851="R",L850,0))),0)</f>
        <v>0</v>
      </c>
      <c r="AZ850" s="75" t="n">
        <f aca="false">IF(AP850&lt;&gt;AR850,(IF('ORÇ.GLOBAL P CAIXA'!I851="",L850*(INFORMAÇÕES!$Q$100/INFORMAÇÕES!$Q$102),IF('ORÇ.GLOBAL P CAIXA'!I851="C",L850,0))),0)</f>
        <v>0</v>
      </c>
      <c r="BA850" s="75" t="n">
        <f aca="false">IF(AP850&lt;&gt;AR850,(IF('ORÇ.GLOBAL P CAIXA'!I851="",L850*INFORMAÇÕES!$U$115,IF('ORÇ.GLOBAL P CAIXA'!I851="CF",L850,0))),0)</f>
        <v>0</v>
      </c>
      <c r="BB850" s="75" t="n">
        <f aca="false">IF(AP850&lt;&gt;AR850,(IF('ORÇ.GLOBAL P CAIXA'!I851="",L850*INFORMAÇÕES!$U$116,IF('ORÇ.GLOBAL P CAIXA'!I851="O",L850,0))),0)</f>
        <v>0</v>
      </c>
      <c r="BC850" s="731" t="n">
        <f aca="false">IF(E850&lt;&gt;0,L850,0)</f>
        <v>0</v>
      </c>
    </row>
    <row r="851" s="174" customFormat="true" ht="14.25" hidden="false" customHeight="false" outlineLevel="0" collapsed="false">
      <c r="A851" s="159" t="n">
        <v>841</v>
      </c>
      <c r="B851" s="160" t="n">
        <f aca="false">'ORÇ.REPROG. P CAIXA'!B853</f>
        <v>0</v>
      </c>
      <c r="C851" s="723" t="n">
        <f aca="false">'ORÇ.REPROG. P CAIXA'!C853</f>
        <v>0</v>
      </c>
      <c r="D851" s="162" t="n">
        <f aca="false">'ORÇ.REPROG. P CAIXA'!D853</f>
        <v>0</v>
      </c>
      <c r="E851" s="163" t="n">
        <f aca="false">IF('BM GLOBAL'!$P$1&lt;&gt;0,'ORÇ.REPROG. P CAIXA'!E853,'ORÇ.REPROG. P CAIXA'!H853)</f>
        <v>0</v>
      </c>
      <c r="F851" s="163" t="n">
        <f aca="false">IF('BM GLOBAL'!$P$1&lt;&gt;0,IF('ORÇ.GLOBAL P CAIXA'!K852=0,'ORÇ.GLOBAL EMPRESA'!G852,'ORÇ.GLOBAL P CAIXA'!F852),'ORÇ.REPROG. P CAIXA'!I853)</f>
        <v>0</v>
      </c>
      <c r="G851" s="163" t="n">
        <f aca="false">IF(E851&lt;&gt;0,ROUND(E851*F851,2),IF(AO851=0,(SUMIF('ORÇ.REPROG. P CAIXA'!$AC$13:$AC$1012,B851,$AO$11:$AO$1010)),AO851))</f>
        <v>0</v>
      </c>
      <c r="H851" s="163" t="n">
        <f aca="false">IF(J851&lt;&gt;0,IF(E851&lt;&gt;0,J851/F851,0),0)</f>
        <v>0</v>
      </c>
      <c r="I851" s="163" t="n">
        <f aca="false">IF(L851&lt;&gt;0,IF(E851&lt;&gt;0,L851/F851,0),0)</f>
        <v>0</v>
      </c>
      <c r="J851" s="163" t="n">
        <f aca="false">IF(E851&lt;&gt;0,ROUND(INDEX($P$11:$AM$1010,$A851,$L$1),2),IF(AX851=0,(SUMIF($AP$11:$AP$1010,B851,$AX$11:$AX$1010)),AX851))</f>
        <v>0</v>
      </c>
      <c r="K851" s="163" t="n">
        <f aca="false">IF(G851=0,0,(J851/G851)*100)</f>
        <v>0</v>
      </c>
      <c r="L851" s="163" t="n">
        <f aca="false">IF(E851&lt;&gt;0,ROUND(IF($L$1=1,SUM(P851),"0")+IF($L$1=2,SUM($P851:Q851),"0")+IF($L$1=3,SUM($P851:R851),"0")+IF($L$1=4,SUM($P851:S851),"0")+IF($L$1=5,SUM($P851:T851),"0")+IF($L$1=6,SUM($P851:U851),"0")+IF($L$1=7,SUM($P851:V851),"0")+IF($L$1=8,SUM($P851:W851),"0")+IF($L$1=9,SUM($P851:X851),"0")+IF($L$1=10,SUM($P851:Y851),"0")+IF($L$1=11,SUM($P851:Z851),"0")+IF($L$1=12,SUM($P851:AA851),"0")+IF($L$1=13,SUM($P851:AB851),"0")+IF($L$1=14,SUM($P851:AC851),"0")+IF($L$1=15,SUM($P851:AD851),"0")+IF($L$1=16,SUM($P851:AE851),"0")+IF($L$1=17,SUM($P851:AF851),"0")+IF($L$1=18,SUM($P851:AG851),"0")+IF($L$1=19,SUM($P851:AH851),"0")+IF($L$1=20,SUM($P851:AI851),"0")+IF($L$1=21,SUM($P851:AJ851),"0")+IF($L$1=22,SUM($P851:AK851),"0")+IF($L$1=23,SUM($P851:AL851),"0")+IF($L$1=24,SUM($P851:AM851),"0"),2),IF(BC851=0,(SUMIF($AP$11:$AP$1010,B851,$BC$11:$BC$1010)),BC851))</f>
        <v>0</v>
      </c>
      <c r="M851" s="163" t="n">
        <f aca="false">IF(G851=0,0,(L851/G851)*100)</f>
        <v>0</v>
      </c>
      <c r="N851" s="168" t="str">
        <f aca="false">IF(B851&gt;0,"ok","ocultar")</f>
        <v>ocultar</v>
      </c>
      <c r="O851" s="650"/>
      <c r="P851" s="724"/>
      <c r="Q851" s="725"/>
      <c r="R851" s="725"/>
      <c r="S851" s="725"/>
      <c r="T851" s="725"/>
      <c r="U851" s="725"/>
      <c r="V851" s="725"/>
      <c r="W851" s="725"/>
      <c r="X851" s="725"/>
      <c r="Y851" s="725"/>
      <c r="Z851" s="725"/>
      <c r="AA851" s="726"/>
      <c r="AB851" s="726"/>
      <c r="AC851" s="726"/>
      <c r="AD851" s="726"/>
      <c r="AE851" s="726"/>
      <c r="AF851" s="726"/>
      <c r="AG851" s="726"/>
      <c r="AH851" s="726"/>
      <c r="AI851" s="726"/>
      <c r="AJ851" s="726"/>
      <c r="AK851" s="726"/>
      <c r="AL851" s="726"/>
      <c r="AM851" s="727"/>
      <c r="AO851" s="728" t="n">
        <f aca="false">IF(E851&lt;&gt;0,G851,0)</f>
        <v>0</v>
      </c>
      <c r="AP851" s="157" t="n">
        <f aca="false">IF(B851=0,AP850,IF(ISNONTEXT(B851)=TRUE(),INT(B851),INT(LEFT(B851,FIND(".",B851)-1))))</f>
        <v>3</v>
      </c>
      <c r="AQ851" s="157" t="str">
        <f aca="false">IF(AQ852=1,1,IF(B851&lt;&gt;0,1,IF(C851&lt;&gt;0,1,IF(D851&lt;&gt;0,1,IF(E851&lt;&gt;0,1,"")))))</f>
        <v/>
      </c>
      <c r="AR851" s="157" t="str">
        <f aca="false">IF(AP851=0," ",IF(AP851&lt;&gt;AP850,AP851," "))</f>
        <v> </v>
      </c>
      <c r="AS851" s="732"/>
      <c r="AT851" s="730" t="n">
        <f aca="false">IF(AP851&lt;&gt;AR851,(IF('ORÇ.GLOBAL P CAIXA'!I852="",J851*(INFORMAÇÕES!$Q$99/INFORMAÇÕES!$Q$102),IF('ORÇ.GLOBAL P CAIXA'!I852="R",J851,0))),0)</f>
        <v>0</v>
      </c>
      <c r="AU851" s="75" t="n">
        <f aca="false">IF(AP851&lt;&gt;AR851,(IF('ORÇ.GLOBAL P CAIXA'!I852="",J851*(INFORMAÇÕES!$Q$100/INFORMAÇÕES!$Q$102),IF('ORÇ.GLOBAL P CAIXA'!I852="C",J851,0))),0)</f>
        <v>0</v>
      </c>
      <c r="AV851" s="75" t="n">
        <f aca="false">IF(AP851&lt;&gt;AR851,(IF('ORÇ.GLOBAL P CAIXA'!I852="",J851*INFORMAÇÕES!$U$115,IF('ORÇ.GLOBAL P CAIXA'!I852="CF",J851,0))),0)</f>
        <v>0</v>
      </c>
      <c r="AW851" s="75" t="n">
        <f aca="false">IF(AP851&lt;&gt;AR851,(IF('ORÇ.GLOBAL P CAIXA'!I852="",J851*INFORMAÇÕES!$U$116,IF('ORÇ.GLOBAL P CAIXA'!I852="O",J851,0))),0)</f>
        <v>0</v>
      </c>
      <c r="AX851" s="731" t="n">
        <f aca="false">IF(E851&lt;&gt;0,J851,0)</f>
        <v>0</v>
      </c>
      <c r="AY851" s="730" t="n">
        <f aca="false">IF(AP851&lt;&gt;AR851,(IF('ORÇ.GLOBAL P CAIXA'!I852="",L851*(INFORMAÇÕES!$Q$99/INFORMAÇÕES!$Q$102),IF('ORÇ.GLOBAL P CAIXA'!I852="R",L851,0))),0)</f>
        <v>0</v>
      </c>
      <c r="AZ851" s="75" t="n">
        <f aca="false">IF(AP851&lt;&gt;AR851,(IF('ORÇ.GLOBAL P CAIXA'!I852="",L851*(INFORMAÇÕES!$Q$100/INFORMAÇÕES!$Q$102),IF('ORÇ.GLOBAL P CAIXA'!I852="C",L851,0))),0)</f>
        <v>0</v>
      </c>
      <c r="BA851" s="75" t="n">
        <f aca="false">IF(AP851&lt;&gt;AR851,(IF('ORÇ.GLOBAL P CAIXA'!I852="",L851*INFORMAÇÕES!$U$115,IF('ORÇ.GLOBAL P CAIXA'!I852="CF",L851,0))),0)</f>
        <v>0</v>
      </c>
      <c r="BB851" s="75" t="n">
        <f aca="false">IF(AP851&lt;&gt;AR851,(IF('ORÇ.GLOBAL P CAIXA'!I852="",L851*INFORMAÇÕES!$U$116,IF('ORÇ.GLOBAL P CAIXA'!I852="O",L851,0))),0)</f>
        <v>0</v>
      </c>
      <c r="BC851" s="731" t="n">
        <f aca="false">IF(E851&lt;&gt;0,L851,0)</f>
        <v>0</v>
      </c>
    </row>
    <row r="852" s="174" customFormat="true" ht="14.25" hidden="false" customHeight="false" outlineLevel="0" collapsed="false">
      <c r="A852" s="159" t="n">
        <v>842</v>
      </c>
      <c r="B852" s="160" t="n">
        <f aca="false">'ORÇ.REPROG. P CAIXA'!B854</f>
        <v>0</v>
      </c>
      <c r="C852" s="723" t="n">
        <f aca="false">'ORÇ.REPROG. P CAIXA'!C854</f>
        <v>0</v>
      </c>
      <c r="D852" s="162" t="n">
        <f aca="false">'ORÇ.REPROG. P CAIXA'!D854</f>
        <v>0</v>
      </c>
      <c r="E852" s="163" t="n">
        <f aca="false">IF('BM GLOBAL'!$P$1&lt;&gt;0,'ORÇ.REPROG. P CAIXA'!E854,'ORÇ.REPROG. P CAIXA'!H854)</f>
        <v>0</v>
      </c>
      <c r="F852" s="163" t="n">
        <f aca="false">IF('BM GLOBAL'!$P$1&lt;&gt;0,IF('ORÇ.GLOBAL P CAIXA'!K853=0,'ORÇ.GLOBAL EMPRESA'!G853,'ORÇ.GLOBAL P CAIXA'!F853),'ORÇ.REPROG. P CAIXA'!I854)</f>
        <v>0</v>
      </c>
      <c r="G852" s="163" t="n">
        <f aca="false">IF(E852&lt;&gt;0,ROUND(E852*F852,2),IF(AO852=0,(SUMIF('ORÇ.REPROG. P CAIXA'!$AC$13:$AC$1012,B852,$AO$11:$AO$1010)),AO852))</f>
        <v>0</v>
      </c>
      <c r="H852" s="163" t="n">
        <f aca="false">IF(J852&lt;&gt;0,IF(E852&lt;&gt;0,J852/F852,0),0)</f>
        <v>0</v>
      </c>
      <c r="I852" s="163" t="n">
        <f aca="false">IF(L852&lt;&gt;0,IF(E852&lt;&gt;0,L852/F852,0),0)</f>
        <v>0</v>
      </c>
      <c r="J852" s="163" t="n">
        <f aca="false">IF(E852&lt;&gt;0,ROUND(INDEX($P$11:$AM$1010,$A852,$L$1),2),IF(AX852=0,(SUMIF($AP$11:$AP$1010,B852,$AX$11:$AX$1010)),AX852))</f>
        <v>0</v>
      </c>
      <c r="K852" s="163" t="n">
        <f aca="false">IF(G852=0,0,(J852/G852)*100)</f>
        <v>0</v>
      </c>
      <c r="L852" s="163" t="n">
        <f aca="false">IF(E852&lt;&gt;0,ROUND(IF($L$1=1,SUM(P852),"0")+IF($L$1=2,SUM($P852:Q852),"0")+IF($L$1=3,SUM($P852:R852),"0")+IF($L$1=4,SUM($P852:S852),"0")+IF($L$1=5,SUM($P852:T852),"0")+IF($L$1=6,SUM($P852:U852),"0")+IF($L$1=7,SUM($P852:V852),"0")+IF($L$1=8,SUM($P852:W852),"0")+IF($L$1=9,SUM($P852:X852),"0")+IF($L$1=10,SUM($P852:Y852),"0")+IF($L$1=11,SUM($P852:Z852),"0")+IF($L$1=12,SUM($P852:AA852),"0")+IF($L$1=13,SUM($P852:AB852),"0")+IF($L$1=14,SUM($P852:AC852),"0")+IF($L$1=15,SUM($P852:AD852),"0")+IF($L$1=16,SUM($P852:AE852),"0")+IF($L$1=17,SUM($P852:AF852),"0")+IF($L$1=18,SUM($P852:AG852),"0")+IF($L$1=19,SUM($P852:AH852),"0")+IF($L$1=20,SUM($P852:AI852),"0")+IF($L$1=21,SUM($P852:AJ852),"0")+IF($L$1=22,SUM($P852:AK852),"0")+IF($L$1=23,SUM($P852:AL852),"0")+IF($L$1=24,SUM($P852:AM852),"0"),2),IF(BC852=0,(SUMIF($AP$11:$AP$1010,B852,$BC$11:$BC$1010)),BC852))</f>
        <v>0</v>
      </c>
      <c r="M852" s="163" t="n">
        <f aca="false">IF(G852=0,0,(L852/G852)*100)</f>
        <v>0</v>
      </c>
      <c r="N852" s="168" t="str">
        <f aca="false">IF(B852&gt;0,"ok","ocultar")</f>
        <v>ocultar</v>
      </c>
      <c r="O852" s="650"/>
      <c r="P852" s="724"/>
      <c r="Q852" s="725"/>
      <c r="R852" s="725"/>
      <c r="S852" s="725"/>
      <c r="T852" s="725"/>
      <c r="U852" s="725"/>
      <c r="V852" s="725"/>
      <c r="W852" s="725"/>
      <c r="X852" s="725"/>
      <c r="Y852" s="725"/>
      <c r="Z852" s="725"/>
      <c r="AA852" s="726"/>
      <c r="AB852" s="726"/>
      <c r="AC852" s="726"/>
      <c r="AD852" s="726"/>
      <c r="AE852" s="726"/>
      <c r="AF852" s="726"/>
      <c r="AG852" s="726"/>
      <c r="AH852" s="726"/>
      <c r="AI852" s="726"/>
      <c r="AJ852" s="726"/>
      <c r="AK852" s="726"/>
      <c r="AL852" s="726"/>
      <c r="AM852" s="727"/>
      <c r="AO852" s="728" t="n">
        <f aca="false">IF(E852&lt;&gt;0,G852,0)</f>
        <v>0</v>
      </c>
      <c r="AP852" s="157" t="n">
        <f aca="false">IF(B852=0,AP851,IF(ISNONTEXT(B852)=TRUE(),INT(B852),INT(LEFT(B852,FIND(".",B852)-1))))</f>
        <v>3</v>
      </c>
      <c r="AQ852" s="157" t="str">
        <f aca="false">IF(AQ853=1,1,IF(B852&lt;&gt;0,1,IF(C852&lt;&gt;0,1,IF(D852&lt;&gt;0,1,IF(E852&lt;&gt;0,1,"")))))</f>
        <v/>
      </c>
      <c r="AR852" s="157" t="str">
        <f aca="false">IF(AP852=0," ",IF(AP852&lt;&gt;AP851,AP852," "))</f>
        <v> </v>
      </c>
      <c r="AS852" s="732"/>
      <c r="AT852" s="730" t="n">
        <f aca="false">IF(AP852&lt;&gt;AR852,(IF('ORÇ.GLOBAL P CAIXA'!I853="",J852*(INFORMAÇÕES!$Q$99/INFORMAÇÕES!$Q$102),IF('ORÇ.GLOBAL P CAIXA'!I853="R",J852,0))),0)</f>
        <v>0</v>
      </c>
      <c r="AU852" s="75" t="n">
        <f aca="false">IF(AP852&lt;&gt;AR852,(IF('ORÇ.GLOBAL P CAIXA'!I853="",J852*(INFORMAÇÕES!$Q$100/INFORMAÇÕES!$Q$102),IF('ORÇ.GLOBAL P CAIXA'!I853="C",J852,0))),0)</f>
        <v>0</v>
      </c>
      <c r="AV852" s="75" t="n">
        <f aca="false">IF(AP852&lt;&gt;AR852,(IF('ORÇ.GLOBAL P CAIXA'!I853="",J852*INFORMAÇÕES!$U$115,IF('ORÇ.GLOBAL P CAIXA'!I853="CF",J852,0))),0)</f>
        <v>0</v>
      </c>
      <c r="AW852" s="75" t="n">
        <f aca="false">IF(AP852&lt;&gt;AR852,(IF('ORÇ.GLOBAL P CAIXA'!I853="",J852*INFORMAÇÕES!$U$116,IF('ORÇ.GLOBAL P CAIXA'!I853="O",J852,0))),0)</f>
        <v>0</v>
      </c>
      <c r="AX852" s="731" t="n">
        <f aca="false">IF(E852&lt;&gt;0,J852,0)</f>
        <v>0</v>
      </c>
      <c r="AY852" s="730" t="n">
        <f aca="false">IF(AP852&lt;&gt;AR852,(IF('ORÇ.GLOBAL P CAIXA'!I853="",L852*(INFORMAÇÕES!$Q$99/INFORMAÇÕES!$Q$102),IF('ORÇ.GLOBAL P CAIXA'!I853="R",L852,0))),0)</f>
        <v>0</v>
      </c>
      <c r="AZ852" s="75" t="n">
        <f aca="false">IF(AP852&lt;&gt;AR852,(IF('ORÇ.GLOBAL P CAIXA'!I853="",L852*(INFORMAÇÕES!$Q$100/INFORMAÇÕES!$Q$102),IF('ORÇ.GLOBAL P CAIXA'!I853="C",L852,0))),0)</f>
        <v>0</v>
      </c>
      <c r="BA852" s="75" t="n">
        <f aca="false">IF(AP852&lt;&gt;AR852,(IF('ORÇ.GLOBAL P CAIXA'!I853="",L852*INFORMAÇÕES!$U$115,IF('ORÇ.GLOBAL P CAIXA'!I853="CF",L852,0))),0)</f>
        <v>0</v>
      </c>
      <c r="BB852" s="75" t="n">
        <f aca="false">IF(AP852&lt;&gt;AR852,(IF('ORÇ.GLOBAL P CAIXA'!I853="",L852*INFORMAÇÕES!$U$116,IF('ORÇ.GLOBAL P CAIXA'!I853="O",L852,0))),0)</f>
        <v>0</v>
      </c>
      <c r="BC852" s="731" t="n">
        <f aca="false">IF(E852&lt;&gt;0,L852,0)</f>
        <v>0</v>
      </c>
    </row>
    <row r="853" s="174" customFormat="true" ht="14.25" hidden="false" customHeight="false" outlineLevel="0" collapsed="false">
      <c r="A853" s="159" t="n">
        <v>843</v>
      </c>
      <c r="B853" s="160" t="n">
        <f aca="false">'ORÇ.REPROG. P CAIXA'!B855</f>
        <v>0</v>
      </c>
      <c r="C853" s="723" t="n">
        <f aca="false">'ORÇ.REPROG. P CAIXA'!C855</f>
        <v>0</v>
      </c>
      <c r="D853" s="162" t="n">
        <f aca="false">'ORÇ.REPROG. P CAIXA'!D855</f>
        <v>0</v>
      </c>
      <c r="E853" s="163" t="n">
        <f aca="false">IF('BM GLOBAL'!$P$1&lt;&gt;0,'ORÇ.REPROG. P CAIXA'!E855,'ORÇ.REPROG. P CAIXA'!H855)</f>
        <v>0</v>
      </c>
      <c r="F853" s="163" t="n">
        <f aca="false">IF('BM GLOBAL'!$P$1&lt;&gt;0,IF('ORÇ.GLOBAL P CAIXA'!K854=0,'ORÇ.GLOBAL EMPRESA'!G854,'ORÇ.GLOBAL P CAIXA'!F854),'ORÇ.REPROG. P CAIXA'!I855)</f>
        <v>0</v>
      </c>
      <c r="G853" s="163" t="n">
        <f aca="false">IF(E853&lt;&gt;0,ROUND(E853*F853,2),IF(AO853=0,(SUMIF('ORÇ.REPROG. P CAIXA'!$AC$13:$AC$1012,B853,$AO$11:$AO$1010)),AO853))</f>
        <v>0</v>
      </c>
      <c r="H853" s="163" t="n">
        <f aca="false">IF(J853&lt;&gt;0,IF(E853&lt;&gt;0,J853/F853,0),0)</f>
        <v>0</v>
      </c>
      <c r="I853" s="163" t="n">
        <f aca="false">IF(L853&lt;&gt;0,IF(E853&lt;&gt;0,L853/F853,0),0)</f>
        <v>0</v>
      </c>
      <c r="J853" s="163" t="n">
        <f aca="false">IF(E853&lt;&gt;0,ROUND(INDEX($P$11:$AM$1010,$A853,$L$1),2),IF(AX853=0,(SUMIF($AP$11:$AP$1010,B853,$AX$11:$AX$1010)),AX853))</f>
        <v>0</v>
      </c>
      <c r="K853" s="163" t="n">
        <f aca="false">IF(G853=0,0,(J853/G853)*100)</f>
        <v>0</v>
      </c>
      <c r="L853" s="163" t="n">
        <f aca="false">IF(E853&lt;&gt;0,ROUND(IF($L$1=1,SUM(P853),"0")+IF($L$1=2,SUM($P853:Q853),"0")+IF($L$1=3,SUM($P853:R853),"0")+IF($L$1=4,SUM($P853:S853),"0")+IF($L$1=5,SUM($P853:T853),"0")+IF($L$1=6,SUM($P853:U853),"0")+IF($L$1=7,SUM($P853:V853),"0")+IF($L$1=8,SUM($P853:W853),"0")+IF($L$1=9,SUM($P853:X853),"0")+IF($L$1=10,SUM($P853:Y853),"0")+IF($L$1=11,SUM($P853:Z853),"0")+IF($L$1=12,SUM($P853:AA853),"0")+IF($L$1=13,SUM($P853:AB853),"0")+IF($L$1=14,SUM($P853:AC853),"0")+IF($L$1=15,SUM($P853:AD853),"0")+IF($L$1=16,SUM($P853:AE853),"0")+IF($L$1=17,SUM($P853:AF853),"0")+IF($L$1=18,SUM($P853:AG853),"0")+IF($L$1=19,SUM($P853:AH853),"0")+IF($L$1=20,SUM($P853:AI853),"0")+IF($L$1=21,SUM($P853:AJ853),"0")+IF($L$1=22,SUM($P853:AK853),"0")+IF($L$1=23,SUM($P853:AL853),"0")+IF($L$1=24,SUM($P853:AM853),"0"),2),IF(BC853=0,(SUMIF($AP$11:$AP$1010,B853,$BC$11:$BC$1010)),BC853))</f>
        <v>0</v>
      </c>
      <c r="M853" s="163" t="n">
        <f aca="false">IF(G853=0,0,(L853/G853)*100)</f>
        <v>0</v>
      </c>
      <c r="N853" s="168" t="str">
        <f aca="false">IF(B853&gt;0,"ok","ocultar")</f>
        <v>ocultar</v>
      </c>
      <c r="O853" s="650"/>
      <c r="P853" s="724"/>
      <c r="Q853" s="725"/>
      <c r="R853" s="725"/>
      <c r="S853" s="725"/>
      <c r="T853" s="725"/>
      <c r="U853" s="725"/>
      <c r="V853" s="725"/>
      <c r="W853" s="725"/>
      <c r="X853" s="725"/>
      <c r="Y853" s="725"/>
      <c r="Z853" s="725"/>
      <c r="AA853" s="726"/>
      <c r="AB853" s="726"/>
      <c r="AC853" s="726"/>
      <c r="AD853" s="726"/>
      <c r="AE853" s="726"/>
      <c r="AF853" s="726"/>
      <c r="AG853" s="726"/>
      <c r="AH853" s="726"/>
      <c r="AI853" s="726"/>
      <c r="AJ853" s="726"/>
      <c r="AK853" s="726"/>
      <c r="AL853" s="726"/>
      <c r="AM853" s="727"/>
      <c r="AO853" s="728" t="n">
        <f aca="false">IF(E853&lt;&gt;0,G853,0)</f>
        <v>0</v>
      </c>
      <c r="AP853" s="157" t="n">
        <f aca="false">IF(B853=0,AP852,IF(ISNONTEXT(B853)=TRUE(),INT(B853),INT(LEFT(B853,FIND(".",B853)-1))))</f>
        <v>3</v>
      </c>
      <c r="AQ853" s="157" t="str">
        <f aca="false">IF(AQ854=1,1,IF(B853&lt;&gt;0,1,IF(C853&lt;&gt;0,1,IF(D853&lt;&gt;0,1,IF(E853&lt;&gt;0,1,"")))))</f>
        <v/>
      </c>
      <c r="AR853" s="157" t="str">
        <f aca="false">IF(AP853=0," ",IF(AP853&lt;&gt;AP852,AP853," "))</f>
        <v> </v>
      </c>
      <c r="AS853" s="732"/>
      <c r="AT853" s="730" t="n">
        <f aca="false">IF(AP853&lt;&gt;AR853,(IF('ORÇ.GLOBAL P CAIXA'!I854="",J853*(INFORMAÇÕES!$Q$99/INFORMAÇÕES!$Q$102),IF('ORÇ.GLOBAL P CAIXA'!I854="R",J853,0))),0)</f>
        <v>0</v>
      </c>
      <c r="AU853" s="75" t="n">
        <f aca="false">IF(AP853&lt;&gt;AR853,(IF('ORÇ.GLOBAL P CAIXA'!I854="",J853*(INFORMAÇÕES!$Q$100/INFORMAÇÕES!$Q$102),IF('ORÇ.GLOBAL P CAIXA'!I854="C",J853,0))),0)</f>
        <v>0</v>
      </c>
      <c r="AV853" s="75" t="n">
        <f aca="false">IF(AP853&lt;&gt;AR853,(IF('ORÇ.GLOBAL P CAIXA'!I854="",J853*INFORMAÇÕES!$U$115,IF('ORÇ.GLOBAL P CAIXA'!I854="CF",J853,0))),0)</f>
        <v>0</v>
      </c>
      <c r="AW853" s="75" t="n">
        <f aca="false">IF(AP853&lt;&gt;AR853,(IF('ORÇ.GLOBAL P CAIXA'!I854="",J853*INFORMAÇÕES!$U$116,IF('ORÇ.GLOBAL P CAIXA'!I854="O",J853,0))),0)</f>
        <v>0</v>
      </c>
      <c r="AX853" s="731" t="n">
        <f aca="false">IF(E853&lt;&gt;0,J853,0)</f>
        <v>0</v>
      </c>
      <c r="AY853" s="730" t="n">
        <f aca="false">IF(AP853&lt;&gt;AR853,(IF('ORÇ.GLOBAL P CAIXA'!I854="",L853*(INFORMAÇÕES!$Q$99/INFORMAÇÕES!$Q$102),IF('ORÇ.GLOBAL P CAIXA'!I854="R",L853,0))),0)</f>
        <v>0</v>
      </c>
      <c r="AZ853" s="75" t="n">
        <f aca="false">IF(AP853&lt;&gt;AR853,(IF('ORÇ.GLOBAL P CAIXA'!I854="",L853*(INFORMAÇÕES!$Q$100/INFORMAÇÕES!$Q$102),IF('ORÇ.GLOBAL P CAIXA'!I854="C",L853,0))),0)</f>
        <v>0</v>
      </c>
      <c r="BA853" s="75" t="n">
        <f aca="false">IF(AP853&lt;&gt;AR853,(IF('ORÇ.GLOBAL P CAIXA'!I854="",L853*INFORMAÇÕES!$U$115,IF('ORÇ.GLOBAL P CAIXA'!I854="CF",L853,0))),0)</f>
        <v>0</v>
      </c>
      <c r="BB853" s="75" t="n">
        <f aca="false">IF(AP853&lt;&gt;AR853,(IF('ORÇ.GLOBAL P CAIXA'!I854="",L853*INFORMAÇÕES!$U$116,IF('ORÇ.GLOBAL P CAIXA'!I854="O",L853,0))),0)</f>
        <v>0</v>
      </c>
      <c r="BC853" s="731" t="n">
        <f aca="false">IF(E853&lt;&gt;0,L853,0)</f>
        <v>0</v>
      </c>
    </row>
    <row r="854" s="174" customFormat="true" ht="14.25" hidden="false" customHeight="false" outlineLevel="0" collapsed="false">
      <c r="A854" s="159" t="n">
        <v>844</v>
      </c>
      <c r="B854" s="160" t="n">
        <f aca="false">'ORÇ.REPROG. P CAIXA'!B856</f>
        <v>0</v>
      </c>
      <c r="C854" s="723" t="n">
        <f aca="false">'ORÇ.REPROG. P CAIXA'!C856</f>
        <v>0</v>
      </c>
      <c r="D854" s="162" t="n">
        <f aca="false">'ORÇ.REPROG. P CAIXA'!D856</f>
        <v>0</v>
      </c>
      <c r="E854" s="163" t="n">
        <f aca="false">IF('BM GLOBAL'!$P$1&lt;&gt;0,'ORÇ.REPROG. P CAIXA'!E856,'ORÇ.REPROG. P CAIXA'!H856)</f>
        <v>0</v>
      </c>
      <c r="F854" s="163" t="n">
        <f aca="false">IF('BM GLOBAL'!$P$1&lt;&gt;0,IF('ORÇ.GLOBAL P CAIXA'!K855=0,'ORÇ.GLOBAL EMPRESA'!G855,'ORÇ.GLOBAL P CAIXA'!F855),'ORÇ.REPROG. P CAIXA'!I856)</f>
        <v>0</v>
      </c>
      <c r="G854" s="163" t="n">
        <f aca="false">IF(E854&lt;&gt;0,ROUND(E854*F854,2),IF(AO854=0,(SUMIF('ORÇ.REPROG. P CAIXA'!$AC$13:$AC$1012,B854,$AO$11:$AO$1010)),AO854))</f>
        <v>0</v>
      </c>
      <c r="H854" s="163" t="n">
        <f aca="false">IF(J854&lt;&gt;0,IF(E854&lt;&gt;0,J854/F854,0),0)</f>
        <v>0</v>
      </c>
      <c r="I854" s="163" t="n">
        <f aca="false">IF(L854&lt;&gt;0,IF(E854&lt;&gt;0,L854/F854,0),0)</f>
        <v>0</v>
      </c>
      <c r="J854" s="163" t="n">
        <f aca="false">IF(E854&lt;&gt;0,ROUND(INDEX($P$11:$AM$1010,$A854,$L$1),2),IF(AX854=0,(SUMIF($AP$11:$AP$1010,B854,$AX$11:$AX$1010)),AX854))</f>
        <v>0</v>
      </c>
      <c r="K854" s="163" t="n">
        <f aca="false">IF(G854=0,0,(J854/G854)*100)</f>
        <v>0</v>
      </c>
      <c r="L854" s="163" t="n">
        <f aca="false">IF(E854&lt;&gt;0,ROUND(IF($L$1=1,SUM(P854),"0")+IF($L$1=2,SUM($P854:Q854),"0")+IF($L$1=3,SUM($P854:R854),"0")+IF($L$1=4,SUM($P854:S854),"0")+IF($L$1=5,SUM($P854:T854),"0")+IF($L$1=6,SUM($P854:U854),"0")+IF($L$1=7,SUM($P854:V854),"0")+IF($L$1=8,SUM($P854:W854),"0")+IF($L$1=9,SUM($P854:X854),"0")+IF($L$1=10,SUM($P854:Y854),"0")+IF($L$1=11,SUM($P854:Z854),"0")+IF($L$1=12,SUM($P854:AA854),"0")+IF($L$1=13,SUM($P854:AB854),"0")+IF($L$1=14,SUM($P854:AC854),"0")+IF($L$1=15,SUM($P854:AD854),"0")+IF($L$1=16,SUM($P854:AE854),"0")+IF($L$1=17,SUM($P854:AF854),"0")+IF($L$1=18,SUM($P854:AG854),"0")+IF($L$1=19,SUM($P854:AH854),"0")+IF($L$1=20,SUM($P854:AI854),"0")+IF($L$1=21,SUM($P854:AJ854),"0")+IF($L$1=22,SUM($P854:AK854),"0")+IF($L$1=23,SUM($P854:AL854),"0")+IF($L$1=24,SUM($P854:AM854),"0"),2),IF(BC854=0,(SUMIF($AP$11:$AP$1010,B854,$BC$11:$BC$1010)),BC854))</f>
        <v>0</v>
      </c>
      <c r="M854" s="163" t="n">
        <f aca="false">IF(G854=0,0,(L854/G854)*100)</f>
        <v>0</v>
      </c>
      <c r="N854" s="168" t="str">
        <f aca="false">IF(B854&gt;0,"ok","ocultar")</f>
        <v>ocultar</v>
      </c>
      <c r="O854" s="650"/>
      <c r="P854" s="724"/>
      <c r="Q854" s="725"/>
      <c r="R854" s="725"/>
      <c r="S854" s="725"/>
      <c r="T854" s="725"/>
      <c r="U854" s="725"/>
      <c r="V854" s="725"/>
      <c r="W854" s="725"/>
      <c r="X854" s="725"/>
      <c r="Y854" s="725"/>
      <c r="Z854" s="725"/>
      <c r="AA854" s="726"/>
      <c r="AB854" s="726"/>
      <c r="AC854" s="726"/>
      <c r="AD854" s="726"/>
      <c r="AE854" s="726"/>
      <c r="AF854" s="726"/>
      <c r="AG854" s="726"/>
      <c r="AH854" s="726"/>
      <c r="AI854" s="726"/>
      <c r="AJ854" s="726"/>
      <c r="AK854" s="726"/>
      <c r="AL854" s="726"/>
      <c r="AM854" s="727"/>
      <c r="AO854" s="728" t="n">
        <f aca="false">IF(E854&lt;&gt;0,G854,0)</f>
        <v>0</v>
      </c>
      <c r="AP854" s="157" t="n">
        <f aca="false">IF(B854=0,AP853,IF(ISNONTEXT(B854)=TRUE(),INT(B854),INT(LEFT(B854,FIND(".",B854)-1))))</f>
        <v>3</v>
      </c>
      <c r="AQ854" s="157" t="str">
        <f aca="false">IF(AQ855=1,1,IF(B854&lt;&gt;0,1,IF(C854&lt;&gt;0,1,IF(D854&lt;&gt;0,1,IF(E854&lt;&gt;0,1,"")))))</f>
        <v/>
      </c>
      <c r="AR854" s="157" t="str">
        <f aca="false">IF(AP854=0," ",IF(AP854&lt;&gt;AP853,AP854," "))</f>
        <v> </v>
      </c>
      <c r="AS854" s="732"/>
      <c r="AT854" s="730" t="n">
        <f aca="false">IF(AP854&lt;&gt;AR854,(IF('ORÇ.GLOBAL P CAIXA'!I855="",J854*(INFORMAÇÕES!$Q$99/INFORMAÇÕES!$Q$102),IF('ORÇ.GLOBAL P CAIXA'!I855="R",J854,0))),0)</f>
        <v>0</v>
      </c>
      <c r="AU854" s="75" t="n">
        <f aca="false">IF(AP854&lt;&gt;AR854,(IF('ORÇ.GLOBAL P CAIXA'!I855="",J854*(INFORMAÇÕES!$Q$100/INFORMAÇÕES!$Q$102),IF('ORÇ.GLOBAL P CAIXA'!I855="C",J854,0))),0)</f>
        <v>0</v>
      </c>
      <c r="AV854" s="75" t="n">
        <f aca="false">IF(AP854&lt;&gt;AR854,(IF('ORÇ.GLOBAL P CAIXA'!I855="",J854*INFORMAÇÕES!$U$115,IF('ORÇ.GLOBAL P CAIXA'!I855="CF",J854,0))),0)</f>
        <v>0</v>
      </c>
      <c r="AW854" s="75" t="n">
        <f aca="false">IF(AP854&lt;&gt;AR854,(IF('ORÇ.GLOBAL P CAIXA'!I855="",J854*INFORMAÇÕES!$U$116,IF('ORÇ.GLOBAL P CAIXA'!I855="O",J854,0))),0)</f>
        <v>0</v>
      </c>
      <c r="AX854" s="731" t="n">
        <f aca="false">IF(E854&lt;&gt;0,J854,0)</f>
        <v>0</v>
      </c>
      <c r="AY854" s="730" t="n">
        <f aca="false">IF(AP854&lt;&gt;AR854,(IF('ORÇ.GLOBAL P CAIXA'!I855="",L854*(INFORMAÇÕES!$Q$99/INFORMAÇÕES!$Q$102),IF('ORÇ.GLOBAL P CAIXA'!I855="R",L854,0))),0)</f>
        <v>0</v>
      </c>
      <c r="AZ854" s="75" t="n">
        <f aca="false">IF(AP854&lt;&gt;AR854,(IF('ORÇ.GLOBAL P CAIXA'!I855="",L854*(INFORMAÇÕES!$Q$100/INFORMAÇÕES!$Q$102),IF('ORÇ.GLOBAL P CAIXA'!I855="C",L854,0))),0)</f>
        <v>0</v>
      </c>
      <c r="BA854" s="75" t="n">
        <f aca="false">IF(AP854&lt;&gt;AR854,(IF('ORÇ.GLOBAL P CAIXA'!I855="",L854*INFORMAÇÕES!$U$115,IF('ORÇ.GLOBAL P CAIXA'!I855="CF",L854,0))),0)</f>
        <v>0</v>
      </c>
      <c r="BB854" s="75" t="n">
        <f aca="false">IF(AP854&lt;&gt;AR854,(IF('ORÇ.GLOBAL P CAIXA'!I855="",L854*INFORMAÇÕES!$U$116,IF('ORÇ.GLOBAL P CAIXA'!I855="O",L854,0))),0)</f>
        <v>0</v>
      </c>
      <c r="BC854" s="731" t="n">
        <f aca="false">IF(E854&lt;&gt;0,L854,0)</f>
        <v>0</v>
      </c>
    </row>
    <row r="855" s="174" customFormat="true" ht="14.25" hidden="false" customHeight="false" outlineLevel="0" collapsed="false">
      <c r="A855" s="159" t="n">
        <v>845</v>
      </c>
      <c r="B855" s="160" t="n">
        <f aca="false">'ORÇ.REPROG. P CAIXA'!B857</f>
        <v>0</v>
      </c>
      <c r="C855" s="723" t="n">
        <f aca="false">'ORÇ.REPROG. P CAIXA'!C857</f>
        <v>0</v>
      </c>
      <c r="D855" s="162" t="n">
        <f aca="false">'ORÇ.REPROG. P CAIXA'!D857</f>
        <v>0</v>
      </c>
      <c r="E855" s="163" t="n">
        <f aca="false">IF('BM GLOBAL'!$P$1&lt;&gt;0,'ORÇ.REPROG. P CAIXA'!E857,'ORÇ.REPROG. P CAIXA'!H857)</f>
        <v>0</v>
      </c>
      <c r="F855" s="163" t="n">
        <f aca="false">IF('BM GLOBAL'!$P$1&lt;&gt;0,IF('ORÇ.GLOBAL P CAIXA'!K856=0,'ORÇ.GLOBAL EMPRESA'!G856,'ORÇ.GLOBAL P CAIXA'!F856),'ORÇ.REPROG. P CAIXA'!I857)</f>
        <v>0</v>
      </c>
      <c r="G855" s="163" t="n">
        <f aca="false">IF(E855&lt;&gt;0,ROUND(E855*F855,2),IF(AO855=0,(SUMIF('ORÇ.REPROG. P CAIXA'!$AC$13:$AC$1012,B855,$AO$11:$AO$1010)),AO855))</f>
        <v>0</v>
      </c>
      <c r="H855" s="163" t="n">
        <f aca="false">IF(J855&lt;&gt;0,IF(E855&lt;&gt;0,J855/F855,0),0)</f>
        <v>0</v>
      </c>
      <c r="I855" s="163" t="n">
        <f aca="false">IF(L855&lt;&gt;0,IF(E855&lt;&gt;0,L855/F855,0),0)</f>
        <v>0</v>
      </c>
      <c r="J855" s="163" t="n">
        <f aca="false">IF(E855&lt;&gt;0,ROUND(INDEX($P$11:$AM$1010,$A855,$L$1),2),IF(AX855=0,(SUMIF($AP$11:$AP$1010,B855,$AX$11:$AX$1010)),AX855))</f>
        <v>0</v>
      </c>
      <c r="K855" s="163" t="n">
        <f aca="false">IF(G855=0,0,(J855/G855)*100)</f>
        <v>0</v>
      </c>
      <c r="L855" s="163" t="n">
        <f aca="false">IF(E855&lt;&gt;0,ROUND(IF($L$1=1,SUM(P855),"0")+IF($L$1=2,SUM($P855:Q855),"0")+IF($L$1=3,SUM($P855:R855),"0")+IF($L$1=4,SUM($P855:S855),"0")+IF($L$1=5,SUM($P855:T855),"0")+IF($L$1=6,SUM($P855:U855),"0")+IF($L$1=7,SUM($P855:V855),"0")+IF($L$1=8,SUM($P855:W855),"0")+IF($L$1=9,SUM($P855:X855),"0")+IF($L$1=10,SUM($P855:Y855),"0")+IF($L$1=11,SUM($P855:Z855),"0")+IF($L$1=12,SUM($P855:AA855),"0")+IF($L$1=13,SUM($P855:AB855),"0")+IF($L$1=14,SUM($P855:AC855),"0")+IF($L$1=15,SUM($P855:AD855),"0")+IF($L$1=16,SUM($P855:AE855),"0")+IF($L$1=17,SUM($P855:AF855),"0")+IF($L$1=18,SUM($P855:AG855),"0")+IF($L$1=19,SUM($P855:AH855),"0")+IF($L$1=20,SUM($P855:AI855),"0")+IF($L$1=21,SUM($P855:AJ855),"0")+IF($L$1=22,SUM($P855:AK855),"0")+IF($L$1=23,SUM($P855:AL855),"0")+IF($L$1=24,SUM($P855:AM855),"0"),2),IF(BC855=0,(SUMIF($AP$11:$AP$1010,B855,$BC$11:$BC$1010)),BC855))</f>
        <v>0</v>
      </c>
      <c r="M855" s="163" t="n">
        <f aca="false">IF(G855=0,0,(L855/G855)*100)</f>
        <v>0</v>
      </c>
      <c r="N855" s="168" t="str">
        <f aca="false">IF(B855&gt;0,"ok","ocultar")</f>
        <v>ocultar</v>
      </c>
      <c r="O855" s="650"/>
      <c r="P855" s="724"/>
      <c r="Q855" s="725"/>
      <c r="R855" s="725"/>
      <c r="S855" s="725"/>
      <c r="T855" s="725"/>
      <c r="U855" s="725"/>
      <c r="V855" s="725"/>
      <c r="W855" s="725"/>
      <c r="X855" s="725"/>
      <c r="Y855" s="725"/>
      <c r="Z855" s="725"/>
      <c r="AA855" s="726"/>
      <c r="AB855" s="726"/>
      <c r="AC855" s="726"/>
      <c r="AD855" s="726"/>
      <c r="AE855" s="726"/>
      <c r="AF855" s="726"/>
      <c r="AG855" s="726"/>
      <c r="AH855" s="726"/>
      <c r="AI855" s="726"/>
      <c r="AJ855" s="726"/>
      <c r="AK855" s="726"/>
      <c r="AL855" s="726"/>
      <c r="AM855" s="727"/>
      <c r="AO855" s="728" t="n">
        <f aca="false">IF(E855&lt;&gt;0,G855,0)</f>
        <v>0</v>
      </c>
      <c r="AP855" s="157" t="n">
        <f aca="false">IF(B855=0,AP854,IF(ISNONTEXT(B855)=TRUE(),INT(B855),INT(LEFT(B855,FIND(".",B855)-1))))</f>
        <v>3</v>
      </c>
      <c r="AQ855" s="157" t="str">
        <f aca="false">IF(AQ856=1,1,IF(B855&lt;&gt;0,1,IF(C855&lt;&gt;0,1,IF(D855&lt;&gt;0,1,IF(E855&lt;&gt;0,1,"")))))</f>
        <v/>
      </c>
      <c r="AR855" s="157" t="str">
        <f aca="false">IF(AP855=0," ",IF(AP855&lt;&gt;AP854,AP855," "))</f>
        <v> </v>
      </c>
      <c r="AS855" s="732"/>
      <c r="AT855" s="730" t="n">
        <f aca="false">IF(AP855&lt;&gt;AR855,(IF('ORÇ.GLOBAL P CAIXA'!I856="",J855*(INFORMAÇÕES!$Q$99/INFORMAÇÕES!$Q$102),IF('ORÇ.GLOBAL P CAIXA'!I856="R",J855,0))),0)</f>
        <v>0</v>
      </c>
      <c r="AU855" s="75" t="n">
        <f aca="false">IF(AP855&lt;&gt;AR855,(IF('ORÇ.GLOBAL P CAIXA'!I856="",J855*(INFORMAÇÕES!$Q$100/INFORMAÇÕES!$Q$102),IF('ORÇ.GLOBAL P CAIXA'!I856="C",J855,0))),0)</f>
        <v>0</v>
      </c>
      <c r="AV855" s="75" t="n">
        <f aca="false">IF(AP855&lt;&gt;AR855,(IF('ORÇ.GLOBAL P CAIXA'!I856="",J855*INFORMAÇÕES!$U$115,IF('ORÇ.GLOBAL P CAIXA'!I856="CF",J855,0))),0)</f>
        <v>0</v>
      </c>
      <c r="AW855" s="75" t="n">
        <f aca="false">IF(AP855&lt;&gt;AR855,(IF('ORÇ.GLOBAL P CAIXA'!I856="",J855*INFORMAÇÕES!$U$116,IF('ORÇ.GLOBAL P CAIXA'!I856="O",J855,0))),0)</f>
        <v>0</v>
      </c>
      <c r="AX855" s="731" t="n">
        <f aca="false">IF(E855&lt;&gt;0,J855,0)</f>
        <v>0</v>
      </c>
      <c r="AY855" s="730" t="n">
        <f aca="false">IF(AP855&lt;&gt;AR855,(IF('ORÇ.GLOBAL P CAIXA'!I856="",L855*(INFORMAÇÕES!$Q$99/INFORMAÇÕES!$Q$102),IF('ORÇ.GLOBAL P CAIXA'!I856="R",L855,0))),0)</f>
        <v>0</v>
      </c>
      <c r="AZ855" s="75" t="n">
        <f aca="false">IF(AP855&lt;&gt;AR855,(IF('ORÇ.GLOBAL P CAIXA'!I856="",L855*(INFORMAÇÕES!$Q$100/INFORMAÇÕES!$Q$102),IF('ORÇ.GLOBAL P CAIXA'!I856="C",L855,0))),0)</f>
        <v>0</v>
      </c>
      <c r="BA855" s="75" t="n">
        <f aca="false">IF(AP855&lt;&gt;AR855,(IF('ORÇ.GLOBAL P CAIXA'!I856="",L855*INFORMAÇÕES!$U$115,IF('ORÇ.GLOBAL P CAIXA'!I856="CF",L855,0))),0)</f>
        <v>0</v>
      </c>
      <c r="BB855" s="75" t="n">
        <f aca="false">IF(AP855&lt;&gt;AR855,(IF('ORÇ.GLOBAL P CAIXA'!I856="",L855*INFORMAÇÕES!$U$116,IF('ORÇ.GLOBAL P CAIXA'!I856="O",L855,0))),0)</f>
        <v>0</v>
      </c>
      <c r="BC855" s="731" t="n">
        <f aca="false">IF(E855&lt;&gt;0,L855,0)</f>
        <v>0</v>
      </c>
    </row>
    <row r="856" s="174" customFormat="true" ht="14.25" hidden="false" customHeight="false" outlineLevel="0" collapsed="false">
      <c r="A856" s="159" t="n">
        <v>846</v>
      </c>
      <c r="B856" s="160" t="n">
        <f aca="false">'ORÇ.REPROG. P CAIXA'!B858</f>
        <v>0</v>
      </c>
      <c r="C856" s="723" t="n">
        <f aca="false">'ORÇ.REPROG. P CAIXA'!C858</f>
        <v>0</v>
      </c>
      <c r="D856" s="162" t="n">
        <f aca="false">'ORÇ.REPROG. P CAIXA'!D858</f>
        <v>0</v>
      </c>
      <c r="E856" s="163" t="n">
        <f aca="false">IF('BM GLOBAL'!$P$1&lt;&gt;0,'ORÇ.REPROG. P CAIXA'!E858,'ORÇ.REPROG. P CAIXA'!H858)</f>
        <v>0</v>
      </c>
      <c r="F856" s="163" t="n">
        <f aca="false">IF('BM GLOBAL'!$P$1&lt;&gt;0,IF('ORÇ.GLOBAL P CAIXA'!K857=0,'ORÇ.GLOBAL EMPRESA'!G857,'ORÇ.GLOBAL P CAIXA'!F857),'ORÇ.REPROG. P CAIXA'!I858)</f>
        <v>0</v>
      </c>
      <c r="G856" s="163" t="n">
        <f aca="false">IF(E856&lt;&gt;0,ROUND(E856*F856,2),IF(AO856=0,(SUMIF('ORÇ.REPROG. P CAIXA'!$AC$13:$AC$1012,B856,$AO$11:$AO$1010)),AO856))</f>
        <v>0</v>
      </c>
      <c r="H856" s="163" t="n">
        <f aca="false">IF(J856&lt;&gt;0,IF(E856&lt;&gt;0,J856/F856,0),0)</f>
        <v>0</v>
      </c>
      <c r="I856" s="163" t="n">
        <f aca="false">IF(L856&lt;&gt;0,IF(E856&lt;&gt;0,L856/F856,0),0)</f>
        <v>0</v>
      </c>
      <c r="J856" s="163" t="n">
        <f aca="false">IF(E856&lt;&gt;0,ROUND(INDEX($P$11:$AM$1010,$A856,$L$1),2),IF(AX856=0,(SUMIF($AP$11:$AP$1010,B856,$AX$11:$AX$1010)),AX856))</f>
        <v>0</v>
      </c>
      <c r="K856" s="163" t="n">
        <f aca="false">IF(G856=0,0,(J856/G856)*100)</f>
        <v>0</v>
      </c>
      <c r="L856" s="163" t="n">
        <f aca="false">IF(E856&lt;&gt;0,ROUND(IF($L$1=1,SUM(P856),"0")+IF($L$1=2,SUM($P856:Q856),"0")+IF($L$1=3,SUM($P856:R856),"0")+IF($L$1=4,SUM($P856:S856),"0")+IF($L$1=5,SUM($P856:T856),"0")+IF($L$1=6,SUM($P856:U856),"0")+IF($L$1=7,SUM($P856:V856),"0")+IF($L$1=8,SUM($P856:W856),"0")+IF($L$1=9,SUM($P856:X856),"0")+IF($L$1=10,SUM($P856:Y856),"0")+IF($L$1=11,SUM($P856:Z856),"0")+IF($L$1=12,SUM($P856:AA856),"0")+IF($L$1=13,SUM($P856:AB856),"0")+IF($L$1=14,SUM($P856:AC856),"0")+IF($L$1=15,SUM($P856:AD856),"0")+IF($L$1=16,SUM($P856:AE856),"0")+IF($L$1=17,SUM($P856:AF856),"0")+IF($L$1=18,SUM($P856:AG856),"0")+IF($L$1=19,SUM($P856:AH856),"0")+IF($L$1=20,SUM($P856:AI856),"0")+IF($L$1=21,SUM($P856:AJ856),"0")+IF($L$1=22,SUM($P856:AK856),"0")+IF($L$1=23,SUM($P856:AL856),"0")+IF($L$1=24,SUM($P856:AM856),"0"),2),IF(BC856=0,(SUMIF($AP$11:$AP$1010,B856,$BC$11:$BC$1010)),BC856))</f>
        <v>0</v>
      </c>
      <c r="M856" s="163" t="n">
        <f aca="false">IF(G856=0,0,(L856/G856)*100)</f>
        <v>0</v>
      </c>
      <c r="N856" s="168" t="str">
        <f aca="false">IF(B856&gt;0,"ok","ocultar")</f>
        <v>ocultar</v>
      </c>
      <c r="O856" s="650"/>
      <c r="P856" s="724"/>
      <c r="Q856" s="725"/>
      <c r="R856" s="725"/>
      <c r="S856" s="725"/>
      <c r="T856" s="725"/>
      <c r="U856" s="725"/>
      <c r="V856" s="725"/>
      <c r="W856" s="725"/>
      <c r="X856" s="725"/>
      <c r="Y856" s="725"/>
      <c r="Z856" s="725"/>
      <c r="AA856" s="726"/>
      <c r="AB856" s="726"/>
      <c r="AC856" s="726"/>
      <c r="AD856" s="726"/>
      <c r="AE856" s="726"/>
      <c r="AF856" s="726"/>
      <c r="AG856" s="726"/>
      <c r="AH856" s="726"/>
      <c r="AI856" s="726"/>
      <c r="AJ856" s="726"/>
      <c r="AK856" s="726"/>
      <c r="AL856" s="726"/>
      <c r="AM856" s="727"/>
      <c r="AO856" s="728" t="n">
        <f aca="false">IF(E856&lt;&gt;0,G856,0)</f>
        <v>0</v>
      </c>
      <c r="AP856" s="157" t="n">
        <f aca="false">IF(B856=0,AP855,IF(ISNONTEXT(B856)=TRUE(),INT(B856),INT(LEFT(B856,FIND(".",B856)-1))))</f>
        <v>3</v>
      </c>
      <c r="AQ856" s="157" t="str">
        <f aca="false">IF(AQ857=1,1,IF(B856&lt;&gt;0,1,IF(C856&lt;&gt;0,1,IF(D856&lt;&gt;0,1,IF(E856&lt;&gt;0,1,"")))))</f>
        <v/>
      </c>
      <c r="AR856" s="157" t="str">
        <f aca="false">IF(AP856=0," ",IF(AP856&lt;&gt;AP855,AP856," "))</f>
        <v> </v>
      </c>
      <c r="AS856" s="732"/>
      <c r="AT856" s="730" t="n">
        <f aca="false">IF(AP856&lt;&gt;AR856,(IF('ORÇ.GLOBAL P CAIXA'!I857="",J856*(INFORMAÇÕES!$Q$99/INFORMAÇÕES!$Q$102),IF('ORÇ.GLOBAL P CAIXA'!I857="R",J856,0))),0)</f>
        <v>0</v>
      </c>
      <c r="AU856" s="75" t="n">
        <f aca="false">IF(AP856&lt;&gt;AR856,(IF('ORÇ.GLOBAL P CAIXA'!I857="",J856*(INFORMAÇÕES!$Q$100/INFORMAÇÕES!$Q$102),IF('ORÇ.GLOBAL P CAIXA'!I857="C",J856,0))),0)</f>
        <v>0</v>
      </c>
      <c r="AV856" s="75" t="n">
        <f aca="false">IF(AP856&lt;&gt;AR856,(IF('ORÇ.GLOBAL P CAIXA'!I857="",J856*INFORMAÇÕES!$U$115,IF('ORÇ.GLOBAL P CAIXA'!I857="CF",J856,0))),0)</f>
        <v>0</v>
      </c>
      <c r="AW856" s="75" t="n">
        <f aca="false">IF(AP856&lt;&gt;AR856,(IF('ORÇ.GLOBAL P CAIXA'!I857="",J856*INFORMAÇÕES!$U$116,IF('ORÇ.GLOBAL P CAIXA'!I857="O",J856,0))),0)</f>
        <v>0</v>
      </c>
      <c r="AX856" s="731" t="n">
        <f aca="false">IF(E856&lt;&gt;0,J856,0)</f>
        <v>0</v>
      </c>
      <c r="AY856" s="730" t="n">
        <f aca="false">IF(AP856&lt;&gt;AR856,(IF('ORÇ.GLOBAL P CAIXA'!I857="",L856*(INFORMAÇÕES!$Q$99/INFORMAÇÕES!$Q$102),IF('ORÇ.GLOBAL P CAIXA'!I857="R",L856,0))),0)</f>
        <v>0</v>
      </c>
      <c r="AZ856" s="75" t="n">
        <f aca="false">IF(AP856&lt;&gt;AR856,(IF('ORÇ.GLOBAL P CAIXA'!I857="",L856*(INFORMAÇÕES!$Q$100/INFORMAÇÕES!$Q$102),IF('ORÇ.GLOBAL P CAIXA'!I857="C",L856,0))),0)</f>
        <v>0</v>
      </c>
      <c r="BA856" s="75" t="n">
        <f aca="false">IF(AP856&lt;&gt;AR856,(IF('ORÇ.GLOBAL P CAIXA'!I857="",L856*INFORMAÇÕES!$U$115,IF('ORÇ.GLOBAL P CAIXA'!I857="CF",L856,0))),0)</f>
        <v>0</v>
      </c>
      <c r="BB856" s="75" t="n">
        <f aca="false">IF(AP856&lt;&gt;AR856,(IF('ORÇ.GLOBAL P CAIXA'!I857="",L856*INFORMAÇÕES!$U$116,IF('ORÇ.GLOBAL P CAIXA'!I857="O",L856,0))),0)</f>
        <v>0</v>
      </c>
      <c r="BC856" s="731" t="n">
        <f aca="false">IF(E856&lt;&gt;0,L856,0)</f>
        <v>0</v>
      </c>
    </row>
    <row r="857" s="174" customFormat="true" ht="14.25" hidden="false" customHeight="false" outlineLevel="0" collapsed="false">
      <c r="A857" s="159" t="n">
        <v>847</v>
      </c>
      <c r="B857" s="160" t="n">
        <f aca="false">'ORÇ.REPROG. P CAIXA'!B859</f>
        <v>0</v>
      </c>
      <c r="C857" s="723" t="n">
        <f aca="false">'ORÇ.REPROG. P CAIXA'!C859</f>
        <v>0</v>
      </c>
      <c r="D857" s="162" t="n">
        <f aca="false">'ORÇ.REPROG. P CAIXA'!D859</f>
        <v>0</v>
      </c>
      <c r="E857" s="163" t="n">
        <f aca="false">IF('BM GLOBAL'!$P$1&lt;&gt;0,'ORÇ.REPROG. P CAIXA'!E859,'ORÇ.REPROG. P CAIXA'!H859)</f>
        <v>0</v>
      </c>
      <c r="F857" s="163" t="n">
        <f aca="false">IF('BM GLOBAL'!$P$1&lt;&gt;0,IF('ORÇ.GLOBAL P CAIXA'!K858=0,'ORÇ.GLOBAL EMPRESA'!G858,'ORÇ.GLOBAL P CAIXA'!F858),'ORÇ.REPROG. P CAIXA'!I859)</f>
        <v>0</v>
      </c>
      <c r="G857" s="163" t="n">
        <f aca="false">IF(E857&lt;&gt;0,ROUND(E857*F857,2),IF(AO857=0,(SUMIF('ORÇ.REPROG. P CAIXA'!$AC$13:$AC$1012,B857,$AO$11:$AO$1010)),AO857))</f>
        <v>0</v>
      </c>
      <c r="H857" s="163" t="n">
        <f aca="false">IF(J857&lt;&gt;0,IF(E857&lt;&gt;0,J857/F857,0),0)</f>
        <v>0</v>
      </c>
      <c r="I857" s="163" t="n">
        <f aca="false">IF(L857&lt;&gt;0,IF(E857&lt;&gt;0,L857/F857,0),0)</f>
        <v>0</v>
      </c>
      <c r="J857" s="163" t="n">
        <f aca="false">IF(E857&lt;&gt;0,ROUND(INDEX($P$11:$AM$1010,$A857,$L$1),2),IF(AX857=0,(SUMIF($AP$11:$AP$1010,B857,$AX$11:$AX$1010)),AX857))</f>
        <v>0</v>
      </c>
      <c r="K857" s="163" t="n">
        <f aca="false">IF(G857=0,0,(J857/G857)*100)</f>
        <v>0</v>
      </c>
      <c r="L857" s="163" t="n">
        <f aca="false">IF(E857&lt;&gt;0,ROUND(IF($L$1=1,SUM(P857),"0")+IF($L$1=2,SUM($P857:Q857),"0")+IF($L$1=3,SUM($P857:R857),"0")+IF($L$1=4,SUM($P857:S857),"0")+IF($L$1=5,SUM($P857:T857),"0")+IF($L$1=6,SUM($P857:U857),"0")+IF($L$1=7,SUM($P857:V857),"0")+IF($L$1=8,SUM($P857:W857),"0")+IF($L$1=9,SUM($P857:X857),"0")+IF($L$1=10,SUM($P857:Y857),"0")+IF($L$1=11,SUM($P857:Z857),"0")+IF($L$1=12,SUM($P857:AA857),"0")+IF($L$1=13,SUM($P857:AB857),"0")+IF($L$1=14,SUM($P857:AC857),"0")+IF($L$1=15,SUM($P857:AD857),"0")+IF($L$1=16,SUM($P857:AE857),"0")+IF($L$1=17,SUM($P857:AF857),"0")+IF($L$1=18,SUM($P857:AG857),"0")+IF($L$1=19,SUM($P857:AH857),"0")+IF($L$1=20,SUM($P857:AI857),"0")+IF($L$1=21,SUM($P857:AJ857),"0")+IF($L$1=22,SUM($P857:AK857),"0")+IF($L$1=23,SUM($P857:AL857),"0")+IF($L$1=24,SUM($P857:AM857),"0"),2),IF(BC857=0,(SUMIF($AP$11:$AP$1010,B857,$BC$11:$BC$1010)),BC857))</f>
        <v>0</v>
      </c>
      <c r="M857" s="163" t="n">
        <f aca="false">IF(G857=0,0,(L857/G857)*100)</f>
        <v>0</v>
      </c>
      <c r="N857" s="168" t="str">
        <f aca="false">IF(B857&gt;0,"ok","ocultar")</f>
        <v>ocultar</v>
      </c>
      <c r="O857" s="650"/>
      <c r="P857" s="724"/>
      <c r="Q857" s="725"/>
      <c r="R857" s="725"/>
      <c r="S857" s="725"/>
      <c r="T857" s="725"/>
      <c r="U857" s="725"/>
      <c r="V857" s="725"/>
      <c r="W857" s="725"/>
      <c r="X857" s="725"/>
      <c r="Y857" s="725"/>
      <c r="Z857" s="725"/>
      <c r="AA857" s="726"/>
      <c r="AB857" s="726"/>
      <c r="AC857" s="726"/>
      <c r="AD857" s="726"/>
      <c r="AE857" s="726"/>
      <c r="AF857" s="726"/>
      <c r="AG857" s="726"/>
      <c r="AH857" s="726"/>
      <c r="AI857" s="726"/>
      <c r="AJ857" s="726"/>
      <c r="AK857" s="726"/>
      <c r="AL857" s="726"/>
      <c r="AM857" s="727"/>
      <c r="AO857" s="728" t="n">
        <f aca="false">IF(E857&lt;&gt;0,G857,0)</f>
        <v>0</v>
      </c>
      <c r="AP857" s="157" t="n">
        <f aca="false">IF(B857=0,AP856,IF(ISNONTEXT(B857)=TRUE(),INT(B857),INT(LEFT(B857,FIND(".",B857)-1))))</f>
        <v>3</v>
      </c>
      <c r="AQ857" s="157" t="str">
        <f aca="false">IF(AQ858=1,1,IF(B857&lt;&gt;0,1,IF(C857&lt;&gt;0,1,IF(D857&lt;&gt;0,1,IF(E857&lt;&gt;0,1,"")))))</f>
        <v/>
      </c>
      <c r="AR857" s="157" t="str">
        <f aca="false">IF(AP857=0," ",IF(AP857&lt;&gt;AP856,AP857," "))</f>
        <v> </v>
      </c>
      <c r="AS857" s="732"/>
      <c r="AT857" s="730" t="n">
        <f aca="false">IF(AP857&lt;&gt;AR857,(IF('ORÇ.GLOBAL P CAIXA'!I858="",J857*(INFORMAÇÕES!$Q$99/INFORMAÇÕES!$Q$102),IF('ORÇ.GLOBAL P CAIXA'!I858="R",J857,0))),0)</f>
        <v>0</v>
      </c>
      <c r="AU857" s="75" t="n">
        <f aca="false">IF(AP857&lt;&gt;AR857,(IF('ORÇ.GLOBAL P CAIXA'!I858="",J857*(INFORMAÇÕES!$Q$100/INFORMAÇÕES!$Q$102),IF('ORÇ.GLOBAL P CAIXA'!I858="C",J857,0))),0)</f>
        <v>0</v>
      </c>
      <c r="AV857" s="75" t="n">
        <f aca="false">IF(AP857&lt;&gt;AR857,(IF('ORÇ.GLOBAL P CAIXA'!I858="",J857*INFORMAÇÕES!$U$115,IF('ORÇ.GLOBAL P CAIXA'!I858="CF",J857,0))),0)</f>
        <v>0</v>
      </c>
      <c r="AW857" s="75" t="n">
        <f aca="false">IF(AP857&lt;&gt;AR857,(IF('ORÇ.GLOBAL P CAIXA'!I858="",J857*INFORMAÇÕES!$U$116,IF('ORÇ.GLOBAL P CAIXA'!I858="O",J857,0))),0)</f>
        <v>0</v>
      </c>
      <c r="AX857" s="731" t="n">
        <f aca="false">IF(E857&lt;&gt;0,J857,0)</f>
        <v>0</v>
      </c>
      <c r="AY857" s="730" t="n">
        <f aca="false">IF(AP857&lt;&gt;AR857,(IF('ORÇ.GLOBAL P CAIXA'!I858="",L857*(INFORMAÇÕES!$Q$99/INFORMAÇÕES!$Q$102),IF('ORÇ.GLOBAL P CAIXA'!I858="R",L857,0))),0)</f>
        <v>0</v>
      </c>
      <c r="AZ857" s="75" t="n">
        <f aca="false">IF(AP857&lt;&gt;AR857,(IF('ORÇ.GLOBAL P CAIXA'!I858="",L857*(INFORMAÇÕES!$Q$100/INFORMAÇÕES!$Q$102),IF('ORÇ.GLOBAL P CAIXA'!I858="C",L857,0))),0)</f>
        <v>0</v>
      </c>
      <c r="BA857" s="75" t="n">
        <f aca="false">IF(AP857&lt;&gt;AR857,(IF('ORÇ.GLOBAL P CAIXA'!I858="",L857*INFORMAÇÕES!$U$115,IF('ORÇ.GLOBAL P CAIXA'!I858="CF",L857,0))),0)</f>
        <v>0</v>
      </c>
      <c r="BB857" s="75" t="n">
        <f aca="false">IF(AP857&lt;&gt;AR857,(IF('ORÇ.GLOBAL P CAIXA'!I858="",L857*INFORMAÇÕES!$U$116,IF('ORÇ.GLOBAL P CAIXA'!I858="O",L857,0))),0)</f>
        <v>0</v>
      </c>
      <c r="BC857" s="731" t="n">
        <f aca="false">IF(E857&lt;&gt;0,L857,0)</f>
        <v>0</v>
      </c>
    </row>
    <row r="858" s="174" customFormat="true" ht="14.25" hidden="false" customHeight="false" outlineLevel="0" collapsed="false">
      <c r="A858" s="159" t="n">
        <v>848</v>
      </c>
      <c r="B858" s="160" t="n">
        <f aca="false">'ORÇ.REPROG. P CAIXA'!B860</f>
        <v>0</v>
      </c>
      <c r="C858" s="723" t="n">
        <f aca="false">'ORÇ.REPROG. P CAIXA'!C860</f>
        <v>0</v>
      </c>
      <c r="D858" s="162" t="n">
        <f aca="false">'ORÇ.REPROG. P CAIXA'!D860</f>
        <v>0</v>
      </c>
      <c r="E858" s="163" t="n">
        <f aca="false">IF('BM GLOBAL'!$P$1&lt;&gt;0,'ORÇ.REPROG. P CAIXA'!E860,'ORÇ.REPROG. P CAIXA'!H860)</f>
        <v>0</v>
      </c>
      <c r="F858" s="163" t="n">
        <f aca="false">IF('BM GLOBAL'!$P$1&lt;&gt;0,IF('ORÇ.GLOBAL P CAIXA'!K859=0,'ORÇ.GLOBAL EMPRESA'!G859,'ORÇ.GLOBAL P CAIXA'!F859),'ORÇ.REPROG. P CAIXA'!I860)</f>
        <v>0</v>
      </c>
      <c r="G858" s="163" t="n">
        <f aca="false">IF(E858&lt;&gt;0,ROUND(E858*F858,2),IF(AO858=0,(SUMIF('ORÇ.REPROG. P CAIXA'!$AC$13:$AC$1012,B858,$AO$11:$AO$1010)),AO858))</f>
        <v>0</v>
      </c>
      <c r="H858" s="163" t="n">
        <f aca="false">IF(J858&lt;&gt;0,IF(E858&lt;&gt;0,J858/F858,0),0)</f>
        <v>0</v>
      </c>
      <c r="I858" s="163" t="n">
        <f aca="false">IF(L858&lt;&gt;0,IF(E858&lt;&gt;0,L858/F858,0),0)</f>
        <v>0</v>
      </c>
      <c r="J858" s="163" t="n">
        <f aca="false">IF(E858&lt;&gt;0,ROUND(INDEX($P$11:$AM$1010,$A858,$L$1),2),IF(AX858=0,(SUMIF($AP$11:$AP$1010,B858,$AX$11:$AX$1010)),AX858))</f>
        <v>0</v>
      </c>
      <c r="K858" s="163" t="n">
        <f aca="false">IF(G858=0,0,(J858/G858)*100)</f>
        <v>0</v>
      </c>
      <c r="L858" s="163" t="n">
        <f aca="false">IF(E858&lt;&gt;0,ROUND(IF($L$1=1,SUM(P858),"0")+IF($L$1=2,SUM($P858:Q858),"0")+IF($L$1=3,SUM($P858:R858),"0")+IF($L$1=4,SUM($P858:S858),"0")+IF($L$1=5,SUM($P858:T858),"0")+IF($L$1=6,SUM($P858:U858),"0")+IF($L$1=7,SUM($P858:V858),"0")+IF($L$1=8,SUM($P858:W858),"0")+IF($L$1=9,SUM($P858:X858),"0")+IF($L$1=10,SUM($P858:Y858),"0")+IF($L$1=11,SUM($P858:Z858),"0")+IF($L$1=12,SUM($P858:AA858),"0")+IF($L$1=13,SUM($P858:AB858),"0")+IF($L$1=14,SUM($P858:AC858),"0")+IF($L$1=15,SUM($P858:AD858),"0")+IF($L$1=16,SUM($P858:AE858),"0")+IF($L$1=17,SUM($P858:AF858),"0")+IF($L$1=18,SUM($P858:AG858),"0")+IF($L$1=19,SUM($P858:AH858),"0")+IF($L$1=20,SUM($P858:AI858),"0")+IF($L$1=21,SUM($P858:AJ858),"0")+IF($L$1=22,SUM($P858:AK858),"0")+IF($L$1=23,SUM($P858:AL858),"0")+IF($L$1=24,SUM($P858:AM858),"0"),2),IF(BC858=0,(SUMIF($AP$11:$AP$1010,B858,$BC$11:$BC$1010)),BC858))</f>
        <v>0</v>
      </c>
      <c r="M858" s="163" t="n">
        <f aca="false">IF(G858=0,0,(L858/G858)*100)</f>
        <v>0</v>
      </c>
      <c r="N858" s="168" t="str">
        <f aca="false">IF(B858&gt;0,"ok","ocultar")</f>
        <v>ocultar</v>
      </c>
      <c r="O858" s="650"/>
      <c r="P858" s="724"/>
      <c r="Q858" s="725"/>
      <c r="R858" s="725"/>
      <c r="S858" s="725"/>
      <c r="T858" s="725"/>
      <c r="U858" s="725"/>
      <c r="V858" s="725"/>
      <c r="W858" s="725"/>
      <c r="X858" s="725"/>
      <c r="Y858" s="725"/>
      <c r="Z858" s="725"/>
      <c r="AA858" s="726"/>
      <c r="AB858" s="726"/>
      <c r="AC858" s="726"/>
      <c r="AD858" s="726"/>
      <c r="AE858" s="726"/>
      <c r="AF858" s="726"/>
      <c r="AG858" s="726"/>
      <c r="AH858" s="726"/>
      <c r="AI858" s="726"/>
      <c r="AJ858" s="726"/>
      <c r="AK858" s="726"/>
      <c r="AL858" s="726"/>
      <c r="AM858" s="727"/>
      <c r="AO858" s="728" t="n">
        <f aca="false">IF(E858&lt;&gt;0,G858,0)</f>
        <v>0</v>
      </c>
      <c r="AP858" s="157" t="n">
        <f aca="false">IF(B858=0,AP857,IF(ISNONTEXT(B858)=TRUE(),INT(B858),INT(LEFT(B858,FIND(".",B858)-1))))</f>
        <v>3</v>
      </c>
      <c r="AQ858" s="157" t="str">
        <f aca="false">IF(AQ859=1,1,IF(B858&lt;&gt;0,1,IF(C858&lt;&gt;0,1,IF(D858&lt;&gt;0,1,IF(E858&lt;&gt;0,1,"")))))</f>
        <v/>
      </c>
      <c r="AR858" s="157" t="str">
        <f aca="false">IF(AP858=0," ",IF(AP858&lt;&gt;AP857,AP858," "))</f>
        <v> </v>
      </c>
      <c r="AS858" s="732"/>
      <c r="AT858" s="730" t="n">
        <f aca="false">IF(AP858&lt;&gt;AR858,(IF('ORÇ.GLOBAL P CAIXA'!I859="",J858*(INFORMAÇÕES!$Q$99/INFORMAÇÕES!$Q$102),IF('ORÇ.GLOBAL P CAIXA'!I859="R",J858,0))),0)</f>
        <v>0</v>
      </c>
      <c r="AU858" s="75" t="n">
        <f aca="false">IF(AP858&lt;&gt;AR858,(IF('ORÇ.GLOBAL P CAIXA'!I859="",J858*(INFORMAÇÕES!$Q$100/INFORMAÇÕES!$Q$102),IF('ORÇ.GLOBAL P CAIXA'!I859="C",J858,0))),0)</f>
        <v>0</v>
      </c>
      <c r="AV858" s="75" t="n">
        <f aca="false">IF(AP858&lt;&gt;AR858,(IF('ORÇ.GLOBAL P CAIXA'!I859="",J858*INFORMAÇÕES!$U$115,IF('ORÇ.GLOBAL P CAIXA'!I859="CF",J858,0))),0)</f>
        <v>0</v>
      </c>
      <c r="AW858" s="75" t="n">
        <f aca="false">IF(AP858&lt;&gt;AR858,(IF('ORÇ.GLOBAL P CAIXA'!I859="",J858*INFORMAÇÕES!$U$116,IF('ORÇ.GLOBAL P CAIXA'!I859="O",J858,0))),0)</f>
        <v>0</v>
      </c>
      <c r="AX858" s="731" t="n">
        <f aca="false">IF(E858&lt;&gt;0,J858,0)</f>
        <v>0</v>
      </c>
      <c r="AY858" s="730" t="n">
        <f aca="false">IF(AP858&lt;&gt;AR858,(IF('ORÇ.GLOBAL P CAIXA'!I859="",L858*(INFORMAÇÕES!$Q$99/INFORMAÇÕES!$Q$102),IF('ORÇ.GLOBAL P CAIXA'!I859="R",L858,0))),0)</f>
        <v>0</v>
      </c>
      <c r="AZ858" s="75" t="n">
        <f aca="false">IF(AP858&lt;&gt;AR858,(IF('ORÇ.GLOBAL P CAIXA'!I859="",L858*(INFORMAÇÕES!$Q$100/INFORMAÇÕES!$Q$102),IF('ORÇ.GLOBAL P CAIXA'!I859="C",L858,0))),0)</f>
        <v>0</v>
      </c>
      <c r="BA858" s="75" t="n">
        <f aca="false">IF(AP858&lt;&gt;AR858,(IF('ORÇ.GLOBAL P CAIXA'!I859="",L858*INFORMAÇÕES!$U$115,IF('ORÇ.GLOBAL P CAIXA'!I859="CF",L858,0))),0)</f>
        <v>0</v>
      </c>
      <c r="BB858" s="75" t="n">
        <f aca="false">IF(AP858&lt;&gt;AR858,(IF('ORÇ.GLOBAL P CAIXA'!I859="",L858*INFORMAÇÕES!$U$116,IF('ORÇ.GLOBAL P CAIXA'!I859="O",L858,0))),0)</f>
        <v>0</v>
      </c>
      <c r="BC858" s="731" t="n">
        <f aca="false">IF(E858&lt;&gt;0,L858,0)</f>
        <v>0</v>
      </c>
    </row>
    <row r="859" s="174" customFormat="true" ht="14.25" hidden="false" customHeight="false" outlineLevel="0" collapsed="false">
      <c r="A859" s="159" t="n">
        <v>849</v>
      </c>
      <c r="B859" s="160" t="n">
        <f aca="false">'ORÇ.REPROG. P CAIXA'!B861</f>
        <v>0</v>
      </c>
      <c r="C859" s="723" t="n">
        <f aca="false">'ORÇ.REPROG. P CAIXA'!C861</f>
        <v>0</v>
      </c>
      <c r="D859" s="162" t="n">
        <f aca="false">'ORÇ.REPROG. P CAIXA'!D861</f>
        <v>0</v>
      </c>
      <c r="E859" s="163" t="n">
        <f aca="false">IF('BM GLOBAL'!$P$1&lt;&gt;0,'ORÇ.REPROG. P CAIXA'!E861,'ORÇ.REPROG. P CAIXA'!H861)</f>
        <v>0</v>
      </c>
      <c r="F859" s="163" t="n">
        <f aca="false">IF('BM GLOBAL'!$P$1&lt;&gt;0,IF('ORÇ.GLOBAL P CAIXA'!K860=0,'ORÇ.GLOBAL EMPRESA'!G860,'ORÇ.GLOBAL P CAIXA'!F860),'ORÇ.REPROG. P CAIXA'!I861)</f>
        <v>0</v>
      </c>
      <c r="G859" s="163" t="n">
        <f aca="false">IF(E859&lt;&gt;0,ROUND(E859*F859,2),IF(AO859=0,(SUMIF('ORÇ.REPROG. P CAIXA'!$AC$13:$AC$1012,B859,$AO$11:$AO$1010)),AO859))</f>
        <v>0</v>
      </c>
      <c r="H859" s="163" t="n">
        <f aca="false">IF(J859&lt;&gt;0,IF(E859&lt;&gt;0,J859/F859,0),0)</f>
        <v>0</v>
      </c>
      <c r="I859" s="163" t="n">
        <f aca="false">IF(L859&lt;&gt;0,IF(E859&lt;&gt;0,L859/F859,0),0)</f>
        <v>0</v>
      </c>
      <c r="J859" s="163" t="n">
        <f aca="false">IF(E859&lt;&gt;0,ROUND(INDEX($P$11:$AM$1010,$A859,$L$1),2),IF(AX859=0,(SUMIF($AP$11:$AP$1010,B859,$AX$11:$AX$1010)),AX859))</f>
        <v>0</v>
      </c>
      <c r="K859" s="163" t="n">
        <f aca="false">IF(G859=0,0,(J859/G859)*100)</f>
        <v>0</v>
      </c>
      <c r="L859" s="163" t="n">
        <f aca="false">IF(E859&lt;&gt;0,ROUND(IF($L$1=1,SUM(P859),"0")+IF($L$1=2,SUM($P859:Q859),"0")+IF($L$1=3,SUM($P859:R859),"0")+IF($L$1=4,SUM($P859:S859),"0")+IF($L$1=5,SUM($P859:T859),"0")+IF($L$1=6,SUM($P859:U859),"0")+IF($L$1=7,SUM($P859:V859),"0")+IF($L$1=8,SUM($P859:W859),"0")+IF($L$1=9,SUM($P859:X859),"0")+IF($L$1=10,SUM($P859:Y859),"0")+IF($L$1=11,SUM($P859:Z859),"0")+IF($L$1=12,SUM($P859:AA859),"0")+IF($L$1=13,SUM($P859:AB859),"0")+IF($L$1=14,SUM($P859:AC859),"0")+IF($L$1=15,SUM($P859:AD859),"0")+IF($L$1=16,SUM($P859:AE859),"0")+IF($L$1=17,SUM($P859:AF859),"0")+IF($L$1=18,SUM($P859:AG859),"0")+IF($L$1=19,SUM($P859:AH859),"0")+IF($L$1=20,SUM($P859:AI859),"0")+IF($L$1=21,SUM($P859:AJ859),"0")+IF($L$1=22,SUM($P859:AK859),"0")+IF($L$1=23,SUM($P859:AL859),"0")+IF($L$1=24,SUM($P859:AM859),"0"),2),IF(BC859=0,(SUMIF($AP$11:$AP$1010,B859,$BC$11:$BC$1010)),BC859))</f>
        <v>0</v>
      </c>
      <c r="M859" s="163" t="n">
        <f aca="false">IF(G859=0,0,(L859/G859)*100)</f>
        <v>0</v>
      </c>
      <c r="N859" s="168" t="str">
        <f aca="false">IF(B859&gt;0,"ok","ocultar")</f>
        <v>ocultar</v>
      </c>
      <c r="O859" s="650"/>
      <c r="P859" s="724"/>
      <c r="Q859" s="725"/>
      <c r="R859" s="725"/>
      <c r="S859" s="725"/>
      <c r="T859" s="725"/>
      <c r="U859" s="725"/>
      <c r="V859" s="725"/>
      <c r="W859" s="725"/>
      <c r="X859" s="725"/>
      <c r="Y859" s="725"/>
      <c r="Z859" s="725"/>
      <c r="AA859" s="726"/>
      <c r="AB859" s="726"/>
      <c r="AC859" s="726"/>
      <c r="AD859" s="726"/>
      <c r="AE859" s="726"/>
      <c r="AF859" s="726"/>
      <c r="AG859" s="726"/>
      <c r="AH859" s="726"/>
      <c r="AI859" s="726"/>
      <c r="AJ859" s="726"/>
      <c r="AK859" s="726"/>
      <c r="AL859" s="726"/>
      <c r="AM859" s="727"/>
      <c r="AO859" s="728" t="n">
        <f aca="false">IF(E859&lt;&gt;0,G859,0)</f>
        <v>0</v>
      </c>
      <c r="AP859" s="157" t="n">
        <f aca="false">IF(B859=0,AP858,IF(ISNONTEXT(B859)=TRUE(),INT(B859),INT(LEFT(B859,FIND(".",B859)-1))))</f>
        <v>3</v>
      </c>
      <c r="AQ859" s="157" t="str">
        <f aca="false">IF(AQ860=1,1,IF(B859&lt;&gt;0,1,IF(C859&lt;&gt;0,1,IF(D859&lt;&gt;0,1,IF(E859&lt;&gt;0,1,"")))))</f>
        <v/>
      </c>
      <c r="AR859" s="157" t="str">
        <f aca="false">IF(AP859=0," ",IF(AP859&lt;&gt;AP858,AP859," "))</f>
        <v> </v>
      </c>
      <c r="AS859" s="732"/>
      <c r="AT859" s="730" t="n">
        <f aca="false">IF(AP859&lt;&gt;AR859,(IF('ORÇ.GLOBAL P CAIXA'!I860="",J859*(INFORMAÇÕES!$Q$99/INFORMAÇÕES!$Q$102),IF('ORÇ.GLOBAL P CAIXA'!I860="R",J859,0))),0)</f>
        <v>0</v>
      </c>
      <c r="AU859" s="75" t="n">
        <f aca="false">IF(AP859&lt;&gt;AR859,(IF('ORÇ.GLOBAL P CAIXA'!I860="",J859*(INFORMAÇÕES!$Q$100/INFORMAÇÕES!$Q$102),IF('ORÇ.GLOBAL P CAIXA'!I860="C",J859,0))),0)</f>
        <v>0</v>
      </c>
      <c r="AV859" s="75" t="n">
        <f aca="false">IF(AP859&lt;&gt;AR859,(IF('ORÇ.GLOBAL P CAIXA'!I860="",J859*INFORMAÇÕES!$U$115,IF('ORÇ.GLOBAL P CAIXA'!I860="CF",J859,0))),0)</f>
        <v>0</v>
      </c>
      <c r="AW859" s="75" t="n">
        <f aca="false">IF(AP859&lt;&gt;AR859,(IF('ORÇ.GLOBAL P CAIXA'!I860="",J859*INFORMAÇÕES!$U$116,IF('ORÇ.GLOBAL P CAIXA'!I860="O",J859,0))),0)</f>
        <v>0</v>
      </c>
      <c r="AX859" s="731" t="n">
        <f aca="false">IF(E859&lt;&gt;0,J859,0)</f>
        <v>0</v>
      </c>
      <c r="AY859" s="730" t="n">
        <f aca="false">IF(AP859&lt;&gt;AR859,(IF('ORÇ.GLOBAL P CAIXA'!I860="",L859*(INFORMAÇÕES!$Q$99/INFORMAÇÕES!$Q$102),IF('ORÇ.GLOBAL P CAIXA'!I860="R",L859,0))),0)</f>
        <v>0</v>
      </c>
      <c r="AZ859" s="75" t="n">
        <f aca="false">IF(AP859&lt;&gt;AR859,(IF('ORÇ.GLOBAL P CAIXA'!I860="",L859*(INFORMAÇÕES!$Q$100/INFORMAÇÕES!$Q$102),IF('ORÇ.GLOBAL P CAIXA'!I860="C",L859,0))),0)</f>
        <v>0</v>
      </c>
      <c r="BA859" s="75" t="n">
        <f aca="false">IF(AP859&lt;&gt;AR859,(IF('ORÇ.GLOBAL P CAIXA'!I860="",L859*INFORMAÇÕES!$U$115,IF('ORÇ.GLOBAL P CAIXA'!I860="CF",L859,0))),0)</f>
        <v>0</v>
      </c>
      <c r="BB859" s="75" t="n">
        <f aca="false">IF(AP859&lt;&gt;AR859,(IF('ORÇ.GLOBAL P CAIXA'!I860="",L859*INFORMAÇÕES!$U$116,IF('ORÇ.GLOBAL P CAIXA'!I860="O",L859,0))),0)</f>
        <v>0</v>
      </c>
      <c r="BC859" s="731" t="n">
        <f aca="false">IF(E859&lt;&gt;0,L859,0)</f>
        <v>0</v>
      </c>
    </row>
    <row r="860" s="174" customFormat="true" ht="14.25" hidden="false" customHeight="false" outlineLevel="0" collapsed="false">
      <c r="A860" s="159" t="n">
        <v>850</v>
      </c>
      <c r="B860" s="160" t="n">
        <f aca="false">'ORÇ.REPROG. P CAIXA'!B862</f>
        <v>0</v>
      </c>
      <c r="C860" s="723" t="n">
        <f aca="false">'ORÇ.REPROG. P CAIXA'!C862</f>
        <v>0</v>
      </c>
      <c r="D860" s="162" t="n">
        <f aca="false">'ORÇ.REPROG. P CAIXA'!D862</f>
        <v>0</v>
      </c>
      <c r="E860" s="163" t="n">
        <f aca="false">IF('BM GLOBAL'!$P$1&lt;&gt;0,'ORÇ.REPROG. P CAIXA'!E862,'ORÇ.REPROG. P CAIXA'!H862)</f>
        <v>0</v>
      </c>
      <c r="F860" s="163" t="n">
        <f aca="false">IF('BM GLOBAL'!$P$1&lt;&gt;0,IF('ORÇ.GLOBAL P CAIXA'!K861=0,'ORÇ.GLOBAL EMPRESA'!G861,'ORÇ.GLOBAL P CAIXA'!F861),'ORÇ.REPROG. P CAIXA'!I862)</f>
        <v>0</v>
      </c>
      <c r="G860" s="163" t="n">
        <f aca="false">IF(E860&lt;&gt;0,ROUND(E860*F860,2),IF(AO860=0,(SUMIF('ORÇ.REPROG. P CAIXA'!$AC$13:$AC$1012,B860,$AO$11:$AO$1010)),AO860))</f>
        <v>0</v>
      </c>
      <c r="H860" s="163" t="n">
        <f aca="false">IF(J860&lt;&gt;0,IF(E860&lt;&gt;0,J860/F860,0),0)</f>
        <v>0</v>
      </c>
      <c r="I860" s="163" t="n">
        <f aca="false">IF(L860&lt;&gt;0,IF(E860&lt;&gt;0,L860/F860,0),0)</f>
        <v>0</v>
      </c>
      <c r="J860" s="163" t="n">
        <f aca="false">IF(E860&lt;&gt;0,ROUND(INDEX($P$11:$AM$1010,$A860,$L$1),2),IF(AX860=0,(SUMIF($AP$11:$AP$1010,B860,$AX$11:$AX$1010)),AX860))</f>
        <v>0</v>
      </c>
      <c r="K860" s="163" t="n">
        <f aca="false">IF(G860=0,0,(J860/G860)*100)</f>
        <v>0</v>
      </c>
      <c r="L860" s="163" t="n">
        <f aca="false">IF(E860&lt;&gt;0,ROUND(IF($L$1=1,SUM(P860),"0")+IF($L$1=2,SUM($P860:Q860),"0")+IF($L$1=3,SUM($P860:R860),"0")+IF($L$1=4,SUM($P860:S860),"0")+IF($L$1=5,SUM($P860:T860),"0")+IF($L$1=6,SUM($P860:U860),"0")+IF($L$1=7,SUM($P860:V860),"0")+IF($L$1=8,SUM($P860:W860),"0")+IF($L$1=9,SUM($P860:X860),"0")+IF($L$1=10,SUM($P860:Y860),"0")+IF($L$1=11,SUM($P860:Z860),"0")+IF($L$1=12,SUM($P860:AA860),"0")+IF($L$1=13,SUM($P860:AB860),"0")+IF($L$1=14,SUM($P860:AC860),"0")+IF($L$1=15,SUM($P860:AD860),"0")+IF($L$1=16,SUM($P860:AE860),"0")+IF($L$1=17,SUM($P860:AF860),"0")+IF($L$1=18,SUM($P860:AG860),"0")+IF($L$1=19,SUM($P860:AH860),"0")+IF($L$1=20,SUM($P860:AI860),"0")+IF($L$1=21,SUM($P860:AJ860),"0")+IF($L$1=22,SUM($P860:AK860),"0")+IF($L$1=23,SUM($P860:AL860),"0")+IF($L$1=24,SUM($P860:AM860),"0"),2),IF(BC860=0,(SUMIF($AP$11:$AP$1010,B860,$BC$11:$BC$1010)),BC860))</f>
        <v>0</v>
      </c>
      <c r="M860" s="163" t="n">
        <f aca="false">IF(G860=0,0,(L860/G860)*100)</f>
        <v>0</v>
      </c>
      <c r="N860" s="168" t="str">
        <f aca="false">IF(B860&gt;0,"ok","ocultar")</f>
        <v>ocultar</v>
      </c>
      <c r="O860" s="650"/>
      <c r="P860" s="724"/>
      <c r="Q860" s="725"/>
      <c r="R860" s="725"/>
      <c r="S860" s="725"/>
      <c r="T860" s="725"/>
      <c r="U860" s="725"/>
      <c r="V860" s="725"/>
      <c r="W860" s="725"/>
      <c r="X860" s="725"/>
      <c r="Y860" s="725"/>
      <c r="Z860" s="725"/>
      <c r="AA860" s="726"/>
      <c r="AB860" s="726"/>
      <c r="AC860" s="726"/>
      <c r="AD860" s="726"/>
      <c r="AE860" s="726"/>
      <c r="AF860" s="726"/>
      <c r="AG860" s="726"/>
      <c r="AH860" s="726"/>
      <c r="AI860" s="726"/>
      <c r="AJ860" s="726"/>
      <c r="AK860" s="726"/>
      <c r="AL860" s="726"/>
      <c r="AM860" s="727"/>
      <c r="AO860" s="728" t="n">
        <f aca="false">IF(E860&lt;&gt;0,G860,0)</f>
        <v>0</v>
      </c>
      <c r="AP860" s="157" t="n">
        <f aca="false">IF(B860=0,AP859,IF(ISNONTEXT(B860)=TRUE(),INT(B860),INT(LEFT(B860,FIND(".",B860)-1))))</f>
        <v>3</v>
      </c>
      <c r="AQ860" s="157" t="str">
        <f aca="false">IF(AQ861=1,1,IF(B860&lt;&gt;0,1,IF(C860&lt;&gt;0,1,IF(D860&lt;&gt;0,1,IF(E860&lt;&gt;0,1,"")))))</f>
        <v/>
      </c>
      <c r="AR860" s="157" t="str">
        <f aca="false">IF(AP860=0," ",IF(AP860&lt;&gt;AP859,AP860," "))</f>
        <v> </v>
      </c>
      <c r="AS860" s="732"/>
      <c r="AT860" s="730" t="n">
        <f aca="false">IF(AP860&lt;&gt;AR860,(IF('ORÇ.GLOBAL P CAIXA'!I861="",J860*(INFORMAÇÕES!$Q$99/INFORMAÇÕES!$Q$102),IF('ORÇ.GLOBAL P CAIXA'!I861="R",J860,0))),0)</f>
        <v>0</v>
      </c>
      <c r="AU860" s="75" t="n">
        <f aca="false">IF(AP860&lt;&gt;AR860,(IF('ORÇ.GLOBAL P CAIXA'!I861="",J860*(INFORMAÇÕES!$Q$100/INFORMAÇÕES!$Q$102),IF('ORÇ.GLOBAL P CAIXA'!I861="C",J860,0))),0)</f>
        <v>0</v>
      </c>
      <c r="AV860" s="75" t="n">
        <f aca="false">IF(AP860&lt;&gt;AR860,(IF('ORÇ.GLOBAL P CAIXA'!I861="",J860*INFORMAÇÕES!$U$115,IF('ORÇ.GLOBAL P CAIXA'!I861="CF",J860,0))),0)</f>
        <v>0</v>
      </c>
      <c r="AW860" s="75" t="n">
        <f aca="false">IF(AP860&lt;&gt;AR860,(IF('ORÇ.GLOBAL P CAIXA'!I861="",J860*INFORMAÇÕES!$U$116,IF('ORÇ.GLOBAL P CAIXA'!I861="O",J860,0))),0)</f>
        <v>0</v>
      </c>
      <c r="AX860" s="731" t="n">
        <f aca="false">IF(E860&lt;&gt;0,J860,0)</f>
        <v>0</v>
      </c>
      <c r="AY860" s="730" t="n">
        <f aca="false">IF(AP860&lt;&gt;AR860,(IF('ORÇ.GLOBAL P CAIXA'!I861="",L860*(INFORMAÇÕES!$Q$99/INFORMAÇÕES!$Q$102),IF('ORÇ.GLOBAL P CAIXA'!I861="R",L860,0))),0)</f>
        <v>0</v>
      </c>
      <c r="AZ860" s="75" t="n">
        <f aca="false">IF(AP860&lt;&gt;AR860,(IF('ORÇ.GLOBAL P CAIXA'!I861="",L860*(INFORMAÇÕES!$Q$100/INFORMAÇÕES!$Q$102),IF('ORÇ.GLOBAL P CAIXA'!I861="C",L860,0))),0)</f>
        <v>0</v>
      </c>
      <c r="BA860" s="75" t="n">
        <f aca="false">IF(AP860&lt;&gt;AR860,(IF('ORÇ.GLOBAL P CAIXA'!I861="",L860*INFORMAÇÕES!$U$115,IF('ORÇ.GLOBAL P CAIXA'!I861="CF",L860,0))),0)</f>
        <v>0</v>
      </c>
      <c r="BB860" s="75" t="n">
        <f aca="false">IF(AP860&lt;&gt;AR860,(IF('ORÇ.GLOBAL P CAIXA'!I861="",L860*INFORMAÇÕES!$U$116,IF('ORÇ.GLOBAL P CAIXA'!I861="O",L860,0))),0)</f>
        <v>0</v>
      </c>
      <c r="BC860" s="731" t="n">
        <f aca="false">IF(E860&lt;&gt;0,L860,0)</f>
        <v>0</v>
      </c>
    </row>
    <row r="861" s="174" customFormat="true" ht="14.25" hidden="false" customHeight="false" outlineLevel="0" collapsed="false">
      <c r="A861" s="159" t="n">
        <v>851</v>
      </c>
      <c r="B861" s="160" t="n">
        <f aca="false">'ORÇ.REPROG. P CAIXA'!B863</f>
        <v>0</v>
      </c>
      <c r="C861" s="723" t="n">
        <f aca="false">'ORÇ.REPROG. P CAIXA'!C863</f>
        <v>0</v>
      </c>
      <c r="D861" s="162" t="n">
        <f aca="false">'ORÇ.REPROG. P CAIXA'!D863</f>
        <v>0</v>
      </c>
      <c r="E861" s="163" t="n">
        <f aca="false">IF('BM GLOBAL'!$P$1&lt;&gt;0,'ORÇ.REPROG. P CAIXA'!E863,'ORÇ.REPROG. P CAIXA'!H863)</f>
        <v>0</v>
      </c>
      <c r="F861" s="163" t="n">
        <f aca="false">IF('BM GLOBAL'!$P$1&lt;&gt;0,IF('ORÇ.GLOBAL P CAIXA'!K862=0,'ORÇ.GLOBAL EMPRESA'!G862,'ORÇ.GLOBAL P CAIXA'!F862),'ORÇ.REPROG. P CAIXA'!I863)</f>
        <v>0</v>
      </c>
      <c r="G861" s="163" t="n">
        <f aca="false">IF(E861&lt;&gt;0,ROUND(E861*F861,2),IF(AO861=0,(SUMIF('ORÇ.REPROG. P CAIXA'!$AC$13:$AC$1012,B861,$AO$11:$AO$1010)),AO861))</f>
        <v>0</v>
      </c>
      <c r="H861" s="163" t="n">
        <f aca="false">IF(J861&lt;&gt;0,IF(E861&lt;&gt;0,J861/F861,0),0)</f>
        <v>0</v>
      </c>
      <c r="I861" s="163" t="n">
        <f aca="false">IF(L861&lt;&gt;0,IF(E861&lt;&gt;0,L861/F861,0),0)</f>
        <v>0</v>
      </c>
      <c r="J861" s="163" t="n">
        <f aca="false">IF(E861&lt;&gt;0,ROUND(INDEX($P$11:$AM$1010,$A861,$L$1),2),IF(AX861=0,(SUMIF($AP$11:$AP$1010,B861,$AX$11:$AX$1010)),AX861))</f>
        <v>0</v>
      </c>
      <c r="K861" s="163" t="n">
        <f aca="false">IF(G861=0,0,(J861/G861)*100)</f>
        <v>0</v>
      </c>
      <c r="L861" s="163" t="n">
        <f aca="false">IF(E861&lt;&gt;0,ROUND(IF($L$1=1,SUM(P861),"0")+IF($L$1=2,SUM($P861:Q861),"0")+IF($L$1=3,SUM($P861:R861),"0")+IF($L$1=4,SUM($P861:S861),"0")+IF($L$1=5,SUM($P861:T861),"0")+IF($L$1=6,SUM($P861:U861),"0")+IF($L$1=7,SUM($P861:V861),"0")+IF($L$1=8,SUM($P861:W861),"0")+IF($L$1=9,SUM($P861:X861),"0")+IF($L$1=10,SUM($P861:Y861),"0")+IF($L$1=11,SUM($P861:Z861),"0")+IF($L$1=12,SUM($P861:AA861),"0")+IF($L$1=13,SUM($P861:AB861),"0")+IF($L$1=14,SUM($P861:AC861),"0")+IF($L$1=15,SUM($P861:AD861),"0")+IF($L$1=16,SUM($P861:AE861),"0")+IF($L$1=17,SUM($P861:AF861),"0")+IF($L$1=18,SUM($P861:AG861),"0")+IF($L$1=19,SUM($P861:AH861),"0")+IF($L$1=20,SUM($P861:AI861),"0")+IF($L$1=21,SUM($P861:AJ861),"0")+IF($L$1=22,SUM($P861:AK861),"0")+IF($L$1=23,SUM($P861:AL861),"0")+IF($L$1=24,SUM($P861:AM861),"0"),2),IF(BC861=0,(SUMIF($AP$11:$AP$1010,B861,$BC$11:$BC$1010)),BC861))</f>
        <v>0</v>
      </c>
      <c r="M861" s="163" t="n">
        <f aca="false">IF(G861=0,0,(L861/G861)*100)</f>
        <v>0</v>
      </c>
      <c r="N861" s="168" t="str">
        <f aca="false">IF(B861&gt;0,"ok","ocultar")</f>
        <v>ocultar</v>
      </c>
      <c r="O861" s="650"/>
      <c r="P861" s="724"/>
      <c r="Q861" s="725"/>
      <c r="R861" s="725"/>
      <c r="S861" s="725"/>
      <c r="T861" s="725"/>
      <c r="U861" s="725"/>
      <c r="V861" s="725"/>
      <c r="W861" s="725"/>
      <c r="X861" s="725"/>
      <c r="Y861" s="725"/>
      <c r="Z861" s="725"/>
      <c r="AA861" s="726"/>
      <c r="AB861" s="726"/>
      <c r="AC861" s="726"/>
      <c r="AD861" s="726"/>
      <c r="AE861" s="726"/>
      <c r="AF861" s="726"/>
      <c r="AG861" s="726"/>
      <c r="AH861" s="726"/>
      <c r="AI861" s="726"/>
      <c r="AJ861" s="726"/>
      <c r="AK861" s="726"/>
      <c r="AL861" s="726"/>
      <c r="AM861" s="727"/>
      <c r="AO861" s="728" t="n">
        <f aca="false">IF(E861&lt;&gt;0,G861,0)</f>
        <v>0</v>
      </c>
      <c r="AP861" s="157" t="n">
        <f aca="false">IF(B861=0,AP860,IF(ISNONTEXT(B861)=TRUE(),INT(B861),INT(LEFT(B861,FIND(".",B861)-1))))</f>
        <v>3</v>
      </c>
      <c r="AQ861" s="157" t="str">
        <f aca="false">IF(AQ862=1,1,IF(B861&lt;&gt;0,1,IF(C861&lt;&gt;0,1,IF(D861&lt;&gt;0,1,IF(E861&lt;&gt;0,1,"")))))</f>
        <v/>
      </c>
      <c r="AR861" s="157" t="str">
        <f aca="false">IF(AP861=0," ",IF(AP861&lt;&gt;AP860,AP861," "))</f>
        <v> </v>
      </c>
      <c r="AS861" s="732"/>
      <c r="AT861" s="730" t="n">
        <f aca="false">IF(AP861&lt;&gt;AR861,(IF('ORÇ.GLOBAL P CAIXA'!I862="",J861*(INFORMAÇÕES!$Q$99/INFORMAÇÕES!$Q$102),IF('ORÇ.GLOBAL P CAIXA'!I862="R",J861,0))),0)</f>
        <v>0</v>
      </c>
      <c r="AU861" s="75" t="n">
        <f aca="false">IF(AP861&lt;&gt;AR861,(IF('ORÇ.GLOBAL P CAIXA'!I862="",J861*(INFORMAÇÕES!$Q$100/INFORMAÇÕES!$Q$102),IF('ORÇ.GLOBAL P CAIXA'!I862="C",J861,0))),0)</f>
        <v>0</v>
      </c>
      <c r="AV861" s="75" t="n">
        <f aca="false">IF(AP861&lt;&gt;AR861,(IF('ORÇ.GLOBAL P CAIXA'!I862="",J861*INFORMAÇÕES!$U$115,IF('ORÇ.GLOBAL P CAIXA'!I862="CF",J861,0))),0)</f>
        <v>0</v>
      </c>
      <c r="AW861" s="75" t="n">
        <f aca="false">IF(AP861&lt;&gt;AR861,(IF('ORÇ.GLOBAL P CAIXA'!I862="",J861*INFORMAÇÕES!$U$116,IF('ORÇ.GLOBAL P CAIXA'!I862="O",J861,0))),0)</f>
        <v>0</v>
      </c>
      <c r="AX861" s="731" t="n">
        <f aca="false">IF(E861&lt;&gt;0,J861,0)</f>
        <v>0</v>
      </c>
      <c r="AY861" s="730" t="n">
        <f aca="false">IF(AP861&lt;&gt;AR861,(IF('ORÇ.GLOBAL P CAIXA'!I862="",L861*(INFORMAÇÕES!$Q$99/INFORMAÇÕES!$Q$102),IF('ORÇ.GLOBAL P CAIXA'!I862="R",L861,0))),0)</f>
        <v>0</v>
      </c>
      <c r="AZ861" s="75" t="n">
        <f aca="false">IF(AP861&lt;&gt;AR861,(IF('ORÇ.GLOBAL P CAIXA'!I862="",L861*(INFORMAÇÕES!$Q$100/INFORMAÇÕES!$Q$102),IF('ORÇ.GLOBAL P CAIXA'!I862="C",L861,0))),0)</f>
        <v>0</v>
      </c>
      <c r="BA861" s="75" t="n">
        <f aca="false">IF(AP861&lt;&gt;AR861,(IF('ORÇ.GLOBAL P CAIXA'!I862="",L861*INFORMAÇÕES!$U$115,IF('ORÇ.GLOBAL P CAIXA'!I862="CF",L861,0))),0)</f>
        <v>0</v>
      </c>
      <c r="BB861" s="75" t="n">
        <f aca="false">IF(AP861&lt;&gt;AR861,(IF('ORÇ.GLOBAL P CAIXA'!I862="",L861*INFORMAÇÕES!$U$116,IF('ORÇ.GLOBAL P CAIXA'!I862="O",L861,0))),0)</f>
        <v>0</v>
      </c>
      <c r="BC861" s="731" t="n">
        <f aca="false">IF(E861&lt;&gt;0,L861,0)</f>
        <v>0</v>
      </c>
    </row>
    <row r="862" s="174" customFormat="true" ht="14.25" hidden="false" customHeight="false" outlineLevel="0" collapsed="false">
      <c r="A862" s="159" t="n">
        <v>852</v>
      </c>
      <c r="B862" s="160" t="n">
        <f aca="false">'ORÇ.REPROG. P CAIXA'!B864</f>
        <v>0</v>
      </c>
      <c r="C862" s="723" t="n">
        <f aca="false">'ORÇ.REPROG. P CAIXA'!C864</f>
        <v>0</v>
      </c>
      <c r="D862" s="162" t="n">
        <f aca="false">'ORÇ.REPROG. P CAIXA'!D864</f>
        <v>0</v>
      </c>
      <c r="E862" s="163" t="n">
        <f aca="false">IF('BM GLOBAL'!$P$1&lt;&gt;0,'ORÇ.REPROG. P CAIXA'!E864,'ORÇ.REPROG. P CAIXA'!H864)</f>
        <v>0</v>
      </c>
      <c r="F862" s="163" t="n">
        <f aca="false">IF('BM GLOBAL'!$P$1&lt;&gt;0,IF('ORÇ.GLOBAL P CAIXA'!K863=0,'ORÇ.GLOBAL EMPRESA'!G863,'ORÇ.GLOBAL P CAIXA'!F863),'ORÇ.REPROG. P CAIXA'!I864)</f>
        <v>0</v>
      </c>
      <c r="G862" s="163" t="n">
        <f aca="false">IF(E862&lt;&gt;0,ROUND(E862*F862,2),IF(AO862=0,(SUMIF('ORÇ.REPROG. P CAIXA'!$AC$13:$AC$1012,B862,$AO$11:$AO$1010)),AO862))</f>
        <v>0</v>
      </c>
      <c r="H862" s="163" t="n">
        <f aca="false">IF(J862&lt;&gt;0,IF(E862&lt;&gt;0,J862/F862,0),0)</f>
        <v>0</v>
      </c>
      <c r="I862" s="163" t="n">
        <f aca="false">IF(L862&lt;&gt;0,IF(E862&lt;&gt;0,L862/F862,0),0)</f>
        <v>0</v>
      </c>
      <c r="J862" s="163" t="n">
        <f aca="false">IF(E862&lt;&gt;0,ROUND(INDEX($P$11:$AM$1010,$A862,$L$1),2),IF(AX862=0,(SUMIF($AP$11:$AP$1010,B862,$AX$11:$AX$1010)),AX862))</f>
        <v>0</v>
      </c>
      <c r="K862" s="163" t="n">
        <f aca="false">IF(G862=0,0,(J862/G862)*100)</f>
        <v>0</v>
      </c>
      <c r="L862" s="163" t="n">
        <f aca="false">IF(E862&lt;&gt;0,ROUND(IF($L$1=1,SUM(P862),"0")+IF($L$1=2,SUM($P862:Q862),"0")+IF($L$1=3,SUM($P862:R862),"0")+IF($L$1=4,SUM($P862:S862),"0")+IF($L$1=5,SUM($P862:T862),"0")+IF($L$1=6,SUM($P862:U862),"0")+IF($L$1=7,SUM($P862:V862),"0")+IF($L$1=8,SUM($P862:W862),"0")+IF($L$1=9,SUM($P862:X862),"0")+IF($L$1=10,SUM($P862:Y862),"0")+IF($L$1=11,SUM($P862:Z862),"0")+IF($L$1=12,SUM($P862:AA862),"0")+IF($L$1=13,SUM($P862:AB862),"0")+IF($L$1=14,SUM($P862:AC862),"0")+IF($L$1=15,SUM($P862:AD862),"0")+IF($L$1=16,SUM($P862:AE862),"0")+IF($L$1=17,SUM($P862:AF862),"0")+IF($L$1=18,SUM($P862:AG862),"0")+IF($L$1=19,SUM($P862:AH862),"0")+IF($L$1=20,SUM($P862:AI862),"0")+IF($L$1=21,SUM($P862:AJ862),"0")+IF($L$1=22,SUM($P862:AK862),"0")+IF($L$1=23,SUM($P862:AL862),"0")+IF($L$1=24,SUM($P862:AM862),"0"),2),IF(BC862=0,(SUMIF($AP$11:$AP$1010,B862,$BC$11:$BC$1010)),BC862))</f>
        <v>0</v>
      </c>
      <c r="M862" s="163" t="n">
        <f aca="false">IF(G862=0,0,(L862/G862)*100)</f>
        <v>0</v>
      </c>
      <c r="N862" s="168" t="str">
        <f aca="false">IF(B862&gt;0,"ok","ocultar")</f>
        <v>ocultar</v>
      </c>
      <c r="O862" s="650"/>
      <c r="P862" s="724"/>
      <c r="Q862" s="725"/>
      <c r="R862" s="725"/>
      <c r="S862" s="725"/>
      <c r="T862" s="725"/>
      <c r="U862" s="725"/>
      <c r="V862" s="725"/>
      <c r="W862" s="725"/>
      <c r="X862" s="725"/>
      <c r="Y862" s="725"/>
      <c r="Z862" s="725"/>
      <c r="AA862" s="726"/>
      <c r="AB862" s="726"/>
      <c r="AC862" s="726"/>
      <c r="AD862" s="726"/>
      <c r="AE862" s="726"/>
      <c r="AF862" s="726"/>
      <c r="AG862" s="726"/>
      <c r="AH862" s="726"/>
      <c r="AI862" s="726"/>
      <c r="AJ862" s="726"/>
      <c r="AK862" s="726"/>
      <c r="AL862" s="726"/>
      <c r="AM862" s="727"/>
      <c r="AO862" s="728" t="n">
        <f aca="false">IF(E862&lt;&gt;0,G862,0)</f>
        <v>0</v>
      </c>
      <c r="AP862" s="157" t="n">
        <f aca="false">IF(B862=0,AP861,IF(ISNONTEXT(B862)=TRUE(),INT(B862),INT(LEFT(B862,FIND(".",B862)-1))))</f>
        <v>3</v>
      </c>
      <c r="AQ862" s="157" t="str">
        <f aca="false">IF(AQ863=1,1,IF(B862&lt;&gt;0,1,IF(C862&lt;&gt;0,1,IF(D862&lt;&gt;0,1,IF(E862&lt;&gt;0,1,"")))))</f>
        <v/>
      </c>
      <c r="AR862" s="157" t="str">
        <f aca="false">IF(AP862=0," ",IF(AP862&lt;&gt;AP861,AP862," "))</f>
        <v> </v>
      </c>
      <c r="AS862" s="732"/>
      <c r="AT862" s="730" t="n">
        <f aca="false">IF(AP862&lt;&gt;AR862,(IF('ORÇ.GLOBAL P CAIXA'!I863="",J862*(INFORMAÇÕES!$Q$99/INFORMAÇÕES!$Q$102),IF('ORÇ.GLOBAL P CAIXA'!I863="R",J862,0))),0)</f>
        <v>0</v>
      </c>
      <c r="AU862" s="75" t="n">
        <f aca="false">IF(AP862&lt;&gt;AR862,(IF('ORÇ.GLOBAL P CAIXA'!I863="",J862*(INFORMAÇÕES!$Q$100/INFORMAÇÕES!$Q$102),IF('ORÇ.GLOBAL P CAIXA'!I863="C",J862,0))),0)</f>
        <v>0</v>
      </c>
      <c r="AV862" s="75" t="n">
        <f aca="false">IF(AP862&lt;&gt;AR862,(IF('ORÇ.GLOBAL P CAIXA'!I863="",J862*INFORMAÇÕES!$U$115,IF('ORÇ.GLOBAL P CAIXA'!I863="CF",J862,0))),0)</f>
        <v>0</v>
      </c>
      <c r="AW862" s="75" t="n">
        <f aca="false">IF(AP862&lt;&gt;AR862,(IF('ORÇ.GLOBAL P CAIXA'!I863="",J862*INFORMAÇÕES!$U$116,IF('ORÇ.GLOBAL P CAIXA'!I863="O",J862,0))),0)</f>
        <v>0</v>
      </c>
      <c r="AX862" s="731" t="n">
        <f aca="false">IF(E862&lt;&gt;0,J862,0)</f>
        <v>0</v>
      </c>
      <c r="AY862" s="730" t="n">
        <f aca="false">IF(AP862&lt;&gt;AR862,(IF('ORÇ.GLOBAL P CAIXA'!I863="",L862*(INFORMAÇÕES!$Q$99/INFORMAÇÕES!$Q$102),IF('ORÇ.GLOBAL P CAIXA'!I863="R",L862,0))),0)</f>
        <v>0</v>
      </c>
      <c r="AZ862" s="75" t="n">
        <f aca="false">IF(AP862&lt;&gt;AR862,(IF('ORÇ.GLOBAL P CAIXA'!I863="",L862*(INFORMAÇÕES!$Q$100/INFORMAÇÕES!$Q$102),IF('ORÇ.GLOBAL P CAIXA'!I863="C",L862,0))),0)</f>
        <v>0</v>
      </c>
      <c r="BA862" s="75" t="n">
        <f aca="false">IF(AP862&lt;&gt;AR862,(IF('ORÇ.GLOBAL P CAIXA'!I863="",L862*INFORMAÇÕES!$U$115,IF('ORÇ.GLOBAL P CAIXA'!I863="CF",L862,0))),0)</f>
        <v>0</v>
      </c>
      <c r="BB862" s="75" t="n">
        <f aca="false">IF(AP862&lt;&gt;AR862,(IF('ORÇ.GLOBAL P CAIXA'!I863="",L862*INFORMAÇÕES!$U$116,IF('ORÇ.GLOBAL P CAIXA'!I863="O",L862,0))),0)</f>
        <v>0</v>
      </c>
      <c r="BC862" s="731" t="n">
        <f aca="false">IF(E862&lt;&gt;0,L862,0)</f>
        <v>0</v>
      </c>
    </row>
    <row r="863" s="174" customFormat="true" ht="14.25" hidden="false" customHeight="false" outlineLevel="0" collapsed="false">
      <c r="A863" s="159" t="n">
        <v>853</v>
      </c>
      <c r="B863" s="160" t="n">
        <f aca="false">'ORÇ.REPROG. P CAIXA'!B865</f>
        <v>0</v>
      </c>
      <c r="C863" s="723" t="n">
        <f aca="false">'ORÇ.REPROG. P CAIXA'!C865</f>
        <v>0</v>
      </c>
      <c r="D863" s="162" t="n">
        <f aca="false">'ORÇ.REPROG. P CAIXA'!D865</f>
        <v>0</v>
      </c>
      <c r="E863" s="163" t="n">
        <f aca="false">IF('BM GLOBAL'!$P$1&lt;&gt;0,'ORÇ.REPROG. P CAIXA'!E865,'ORÇ.REPROG. P CAIXA'!H865)</f>
        <v>0</v>
      </c>
      <c r="F863" s="163" t="n">
        <f aca="false">IF('BM GLOBAL'!$P$1&lt;&gt;0,IF('ORÇ.GLOBAL P CAIXA'!K864=0,'ORÇ.GLOBAL EMPRESA'!G864,'ORÇ.GLOBAL P CAIXA'!F864),'ORÇ.REPROG. P CAIXA'!I865)</f>
        <v>0</v>
      </c>
      <c r="G863" s="163" t="n">
        <f aca="false">IF(E863&lt;&gt;0,ROUND(E863*F863,2),IF(AO863=0,(SUMIF('ORÇ.REPROG. P CAIXA'!$AC$13:$AC$1012,B863,$AO$11:$AO$1010)),AO863))</f>
        <v>0</v>
      </c>
      <c r="H863" s="163" t="n">
        <f aca="false">IF(J863&lt;&gt;0,IF(E863&lt;&gt;0,J863/F863,0),0)</f>
        <v>0</v>
      </c>
      <c r="I863" s="163" t="n">
        <f aca="false">IF(L863&lt;&gt;0,IF(E863&lt;&gt;0,L863/F863,0),0)</f>
        <v>0</v>
      </c>
      <c r="J863" s="163" t="n">
        <f aca="false">IF(E863&lt;&gt;0,ROUND(INDEX($P$11:$AM$1010,$A863,$L$1),2),IF(AX863=0,(SUMIF($AP$11:$AP$1010,B863,$AX$11:$AX$1010)),AX863))</f>
        <v>0</v>
      </c>
      <c r="K863" s="163" t="n">
        <f aca="false">IF(G863=0,0,(J863/G863)*100)</f>
        <v>0</v>
      </c>
      <c r="L863" s="163" t="n">
        <f aca="false">IF(E863&lt;&gt;0,ROUND(IF($L$1=1,SUM(P863),"0")+IF($L$1=2,SUM($P863:Q863),"0")+IF($L$1=3,SUM($P863:R863),"0")+IF($L$1=4,SUM($P863:S863),"0")+IF($L$1=5,SUM($P863:T863),"0")+IF($L$1=6,SUM($P863:U863),"0")+IF($L$1=7,SUM($P863:V863),"0")+IF($L$1=8,SUM($P863:W863),"0")+IF($L$1=9,SUM($P863:X863),"0")+IF($L$1=10,SUM($P863:Y863),"0")+IF($L$1=11,SUM($P863:Z863),"0")+IF($L$1=12,SUM($P863:AA863),"0")+IF($L$1=13,SUM($P863:AB863),"0")+IF($L$1=14,SUM($P863:AC863),"0")+IF($L$1=15,SUM($P863:AD863),"0")+IF($L$1=16,SUM($P863:AE863),"0")+IF($L$1=17,SUM($P863:AF863),"0")+IF($L$1=18,SUM($P863:AG863),"0")+IF($L$1=19,SUM($P863:AH863),"0")+IF($L$1=20,SUM($P863:AI863),"0")+IF($L$1=21,SUM($P863:AJ863),"0")+IF($L$1=22,SUM($P863:AK863),"0")+IF($L$1=23,SUM($P863:AL863),"0")+IF($L$1=24,SUM($P863:AM863),"0"),2),IF(BC863=0,(SUMIF($AP$11:$AP$1010,B863,$BC$11:$BC$1010)),BC863))</f>
        <v>0</v>
      </c>
      <c r="M863" s="163" t="n">
        <f aca="false">IF(G863=0,0,(L863/G863)*100)</f>
        <v>0</v>
      </c>
      <c r="N863" s="168" t="str">
        <f aca="false">IF(B863&gt;0,"ok","ocultar")</f>
        <v>ocultar</v>
      </c>
      <c r="O863" s="650"/>
      <c r="P863" s="724"/>
      <c r="Q863" s="725"/>
      <c r="R863" s="725"/>
      <c r="S863" s="725"/>
      <c r="T863" s="725"/>
      <c r="U863" s="725"/>
      <c r="V863" s="725"/>
      <c r="W863" s="725"/>
      <c r="X863" s="725"/>
      <c r="Y863" s="725"/>
      <c r="Z863" s="725"/>
      <c r="AA863" s="726"/>
      <c r="AB863" s="726"/>
      <c r="AC863" s="726"/>
      <c r="AD863" s="726"/>
      <c r="AE863" s="726"/>
      <c r="AF863" s="726"/>
      <c r="AG863" s="726"/>
      <c r="AH863" s="726"/>
      <c r="AI863" s="726"/>
      <c r="AJ863" s="726"/>
      <c r="AK863" s="726"/>
      <c r="AL863" s="726"/>
      <c r="AM863" s="727"/>
      <c r="AO863" s="728" t="n">
        <f aca="false">IF(E863&lt;&gt;0,G863,0)</f>
        <v>0</v>
      </c>
      <c r="AP863" s="157" t="n">
        <f aca="false">IF(B863=0,AP862,IF(ISNONTEXT(B863)=TRUE(),INT(B863),INT(LEFT(B863,FIND(".",B863)-1))))</f>
        <v>3</v>
      </c>
      <c r="AQ863" s="157" t="str">
        <f aca="false">IF(AQ864=1,1,IF(B863&lt;&gt;0,1,IF(C863&lt;&gt;0,1,IF(D863&lt;&gt;0,1,IF(E863&lt;&gt;0,1,"")))))</f>
        <v/>
      </c>
      <c r="AR863" s="157" t="str">
        <f aca="false">IF(AP863=0," ",IF(AP863&lt;&gt;AP862,AP863," "))</f>
        <v> </v>
      </c>
      <c r="AS863" s="732"/>
      <c r="AT863" s="730" t="n">
        <f aca="false">IF(AP863&lt;&gt;AR863,(IF('ORÇ.GLOBAL P CAIXA'!I864="",J863*(INFORMAÇÕES!$Q$99/INFORMAÇÕES!$Q$102),IF('ORÇ.GLOBAL P CAIXA'!I864="R",J863,0))),0)</f>
        <v>0</v>
      </c>
      <c r="AU863" s="75" t="n">
        <f aca="false">IF(AP863&lt;&gt;AR863,(IF('ORÇ.GLOBAL P CAIXA'!I864="",J863*(INFORMAÇÕES!$Q$100/INFORMAÇÕES!$Q$102),IF('ORÇ.GLOBAL P CAIXA'!I864="C",J863,0))),0)</f>
        <v>0</v>
      </c>
      <c r="AV863" s="75" t="n">
        <f aca="false">IF(AP863&lt;&gt;AR863,(IF('ORÇ.GLOBAL P CAIXA'!I864="",J863*INFORMAÇÕES!$U$115,IF('ORÇ.GLOBAL P CAIXA'!I864="CF",J863,0))),0)</f>
        <v>0</v>
      </c>
      <c r="AW863" s="75" t="n">
        <f aca="false">IF(AP863&lt;&gt;AR863,(IF('ORÇ.GLOBAL P CAIXA'!I864="",J863*INFORMAÇÕES!$U$116,IF('ORÇ.GLOBAL P CAIXA'!I864="O",J863,0))),0)</f>
        <v>0</v>
      </c>
      <c r="AX863" s="731" t="n">
        <f aca="false">IF(E863&lt;&gt;0,J863,0)</f>
        <v>0</v>
      </c>
      <c r="AY863" s="730" t="n">
        <f aca="false">IF(AP863&lt;&gt;AR863,(IF('ORÇ.GLOBAL P CAIXA'!I864="",L863*(INFORMAÇÕES!$Q$99/INFORMAÇÕES!$Q$102),IF('ORÇ.GLOBAL P CAIXA'!I864="R",L863,0))),0)</f>
        <v>0</v>
      </c>
      <c r="AZ863" s="75" t="n">
        <f aca="false">IF(AP863&lt;&gt;AR863,(IF('ORÇ.GLOBAL P CAIXA'!I864="",L863*(INFORMAÇÕES!$Q$100/INFORMAÇÕES!$Q$102),IF('ORÇ.GLOBAL P CAIXA'!I864="C",L863,0))),0)</f>
        <v>0</v>
      </c>
      <c r="BA863" s="75" t="n">
        <f aca="false">IF(AP863&lt;&gt;AR863,(IF('ORÇ.GLOBAL P CAIXA'!I864="",L863*INFORMAÇÕES!$U$115,IF('ORÇ.GLOBAL P CAIXA'!I864="CF",L863,0))),0)</f>
        <v>0</v>
      </c>
      <c r="BB863" s="75" t="n">
        <f aca="false">IF(AP863&lt;&gt;AR863,(IF('ORÇ.GLOBAL P CAIXA'!I864="",L863*INFORMAÇÕES!$U$116,IF('ORÇ.GLOBAL P CAIXA'!I864="O",L863,0))),0)</f>
        <v>0</v>
      </c>
      <c r="BC863" s="731" t="n">
        <f aca="false">IF(E863&lt;&gt;0,L863,0)</f>
        <v>0</v>
      </c>
    </row>
    <row r="864" s="174" customFormat="true" ht="14.25" hidden="false" customHeight="false" outlineLevel="0" collapsed="false">
      <c r="A864" s="159" t="n">
        <v>854</v>
      </c>
      <c r="B864" s="160" t="n">
        <f aca="false">'ORÇ.REPROG. P CAIXA'!B866</f>
        <v>0</v>
      </c>
      <c r="C864" s="723" t="n">
        <f aca="false">'ORÇ.REPROG. P CAIXA'!C866</f>
        <v>0</v>
      </c>
      <c r="D864" s="162" t="n">
        <f aca="false">'ORÇ.REPROG. P CAIXA'!D866</f>
        <v>0</v>
      </c>
      <c r="E864" s="163" t="n">
        <f aca="false">IF('BM GLOBAL'!$P$1&lt;&gt;0,'ORÇ.REPROG. P CAIXA'!E866,'ORÇ.REPROG. P CAIXA'!H866)</f>
        <v>0</v>
      </c>
      <c r="F864" s="163" t="n">
        <f aca="false">IF('BM GLOBAL'!$P$1&lt;&gt;0,IF('ORÇ.GLOBAL P CAIXA'!K865=0,'ORÇ.GLOBAL EMPRESA'!G865,'ORÇ.GLOBAL P CAIXA'!F865),'ORÇ.REPROG. P CAIXA'!I866)</f>
        <v>0</v>
      </c>
      <c r="G864" s="163" t="n">
        <f aca="false">IF(E864&lt;&gt;0,ROUND(E864*F864,2),IF(AO864=0,(SUMIF('ORÇ.REPROG. P CAIXA'!$AC$13:$AC$1012,B864,$AO$11:$AO$1010)),AO864))</f>
        <v>0</v>
      </c>
      <c r="H864" s="163" t="n">
        <f aca="false">IF(J864&lt;&gt;0,IF(E864&lt;&gt;0,J864/F864,0),0)</f>
        <v>0</v>
      </c>
      <c r="I864" s="163" t="n">
        <f aca="false">IF(L864&lt;&gt;0,IF(E864&lt;&gt;0,L864/F864,0),0)</f>
        <v>0</v>
      </c>
      <c r="J864" s="163" t="n">
        <f aca="false">IF(E864&lt;&gt;0,ROUND(INDEX($P$11:$AM$1010,$A864,$L$1),2),IF(AX864=0,(SUMIF($AP$11:$AP$1010,B864,$AX$11:$AX$1010)),AX864))</f>
        <v>0</v>
      </c>
      <c r="K864" s="163" t="n">
        <f aca="false">IF(G864=0,0,(J864/G864)*100)</f>
        <v>0</v>
      </c>
      <c r="L864" s="163" t="n">
        <f aca="false">IF(E864&lt;&gt;0,ROUND(IF($L$1=1,SUM(P864),"0")+IF($L$1=2,SUM($P864:Q864),"0")+IF($L$1=3,SUM($P864:R864),"0")+IF($L$1=4,SUM($P864:S864),"0")+IF($L$1=5,SUM($P864:T864),"0")+IF($L$1=6,SUM($P864:U864),"0")+IF($L$1=7,SUM($P864:V864),"0")+IF($L$1=8,SUM($P864:W864),"0")+IF($L$1=9,SUM($P864:X864),"0")+IF($L$1=10,SUM($P864:Y864),"0")+IF($L$1=11,SUM($P864:Z864),"0")+IF($L$1=12,SUM($P864:AA864),"0")+IF($L$1=13,SUM($P864:AB864),"0")+IF($L$1=14,SUM($P864:AC864),"0")+IF($L$1=15,SUM($P864:AD864),"0")+IF($L$1=16,SUM($P864:AE864),"0")+IF($L$1=17,SUM($P864:AF864),"0")+IF($L$1=18,SUM($P864:AG864),"0")+IF($L$1=19,SUM($P864:AH864),"0")+IF($L$1=20,SUM($P864:AI864),"0")+IF($L$1=21,SUM($P864:AJ864),"0")+IF($L$1=22,SUM($P864:AK864),"0")+IF($L$1=23,SUM($P864:AL864),"0")+IF($L$1=24,SUM($P864:AM864),"0"),2),IF(BC864=0,(SUMIF($AP$11:$AP$1010,B864,$BC$11:$BC$1010)),BC864))</f>
        <v>0</v>
      </c>
      <c r="M864" s="163" t="n">
        <f aca="false">IF(G864=0,0,(L864/G864)*100)</f>
        <v>0</v>
      </c>
      <c r="N864" s="168" t="str">
        <f aca="false">IF(B864&gt;0,"ok","ocultar")</f>
        <v>ocultar</v>
      </c>
      <c r="O864" s="650"/>
      <c r="P864" s="724"/>
      <c r="Q864" s="725"/>
      <c r="R864" s="725"/>
      <c r="S864" s="725"/>
      <c r="T864" s="725"/>
      <c r="U864" s="725"/>
      <c r="V864" s="725"/>
      <c r="W864" s="725"/>
      <c r="X864" s="725"/>
      <c r="Y864" s="725"/>
      <c r="Z864" s="725"/>
      <c r="AA864" s="726"/>
      <c r="AB864" s="726"/>
      <c r="AC864" s="726"/>
      <c r="AD864" s="726"/>
      <c r="AE864" s="726"/>
      <c r="AF864" s="726"/>
      <c r="AG864" s="726"/>
      <c r="AH864" s="726"/>
      <c r="AI864" s="726"/>
      <c r="AJ864" s="726"/>
      <c r="AK864" s="726"/>
      <c r="AL864" s="726"/>
      <c r="AM864" s="727"/>
      <c r="AO864" s="728" t="n">
        <f aca="false">IF(E864&lt;&gt;0,G864,0)</f>
        <v>0</v>
      </c>
      <c r="AP864" s="157" t="n">
        <f aca="false">IF(B864=0,AP863,IF(ISNONTEXT(B864)=TRUE(),INT(B864),INT(LEFT(B864,FIND(".",B864)-1))))</f>
        <v>3</v>
      </c>
      <c r="AQ864" s="157" t="str">
        <f aca="false">IF(AQ865=1,1,IF(B864&lt;&gt;0,1,IF(C864&lt;&gt;0,1,IF(D864&lt;&gt;0,1,IF(E864&lt;&gt;0,1,"")))))</f>
        <v/>
      </c>
      <c r="AR864" s="157" t="str">
        <f aca="false">IF(AP864=0," ",IF(AP864&lt;&gt;AP863,AP864," "))</f>
        <v> </v>
      </c>
      <c r="AS864" s="732"/>
      <c r="AT864" s="730" t="n">
        <f aca="false">IF(AP864&lt;&gt;AR864,(IF('ORÇ.GLOBAL P CAIXA'!I865="",J864*(INFORMAÇÕES!$Q$99/INFORMAÇÕES!$Q$102),IF('ORÇ.GLOBAL P CAIXA'!I865="R",J864,0))),0)</f>
        <v>0</v>
      </c>
      <c r="AU864" s="75" t="n">
        <f aca="false">IF(AP864&lt;&gt;AR864,(IF('ORÇ.GLOBAL P CAIXA'!I865="",J864*(INFORMAÇÕES!$Q$100/INFORMAÇÕES!$Q$102),IF('ORÇ.GLOBAL P CAIXA'!I865="C",J864,0))),0)</f>
        <v>0</v>
      </c>
      <c r="AV864" s="75" t="n">
        <f aca="false">IF(AP864&lt;&gt;AR864,(IF('ORÇ.GLOBAL P CAIXA'!I865="",J864*INFORMAÇÕES!$U$115,IF('ORÇ.GLOBAL P CAIXA'!I865="CF",J864,0))),0)</f>
        <v>0</v>
      </c>
      <c r="AW864" s="75" t="n">
        <f aca="false">IF(AP864&lt;&gt;AR864,(IF('ORÇ.GLOBAL P CAIXA'!I865="",J864*INFORMAÇÕES!$U$116,IF('ORÇ.GLOBAL P CAIXA'!I865="O",J864,0))),0)</f>
        <v>0</v>
      </c>
      <c r="AX864" s="731" t="n">
        <f aca="false">IF(E864&lt;&gt;0,J864,0)</f>
        <v>0</v>
      </c>
      <c r="AY864" s="730" t="n">
        <f aca="false">IF(AP864&lt;&gt;AR864,(IF('ORÇ.GLOBAL P CAIXA'!I865="",L864*(INFORMAÇÕES!$Q$99/INFORMAÇÕES!$Q$102),IF('ORÇ.GLOBAL P CAIXA'!I865="R",L864,0))),0)</f>
        <v>0</v>
      </c>
      <c r="AZ864" s="75" t="n">
        <f aca="false">IF(AP864&lt;&gt;AR864,(IF('ORÇ.GLOBAL P CAIXA'!I865="",L864*(INFORMAÇÕES!$Q$100/INFORMAÇÕES!$Q$102),IF('ORÇ.GLOBAL P CAIXA'!I865="C",L864,0))),0)</f>
        <v>0</v>
      </c>
      <c r="BA864" s="75" t="n">
        <f aca="false">IF(AP864&lt;&gt;AR864,(IF('ORÇ.GLOBAL P CAIXA'!I865="",L864*INFORMAÇÕES!$U$115,IF('ORÇ.GLOBAL P CAIXA'!I865="CF",L864,0))),0)</f>
        <v>0</v>
      </c>
      <c r="BB864" s="75" t="n">
        <f aca="false">IF(AP864&lt;&gt;AR864,(IF('ORÇ.GLOBAL P CAIXA'!I865="",L864*INFORMAÇÕES!$U$116,IF('ORÇ.GLOBAL P CAIXA'!I865="O",L864,0))),0)</f>
        <v>0</v>
      </c>
      <c r="BC864" s="731" t="n">
        <f aca="false">IF(E864&lt;&gt;0,L864,0)</f>
        <v>0</v>
      </c>
    </row>
    <row r="865" s="174" customFormat="true" ht="14.25" hidden="false" customHeight="false" outlineLevel="0" collapsed="false">
      <c r="A865" s="159" t="n">
        <v>855</v>
      </c>
      <c r="B865" s="160" t="n">
        <f aca="false">'ORÇ.REPROG. P CAIXA'!B867</f>
        <v>0</v>
      </c>
      <c r="C865" s="723" t="n">
        <f aca="false">'ORÇ.REPROG. P CAIXA'!C867</f>
        <v>0</v>
      </c>
      <c r="D865" s="162" t="n">
        <f aca="false">'ORÇ.REPROG. P CAIXA'!D867</f>
        <v>0</v>
      </c>
      <c r="E865" s="163" t="n">
        <f aca="false">IF('BM GLOBAL'!$P$1&lt;&gt;0,'ORÇ.REPROG. P CAIXA'!E867,'ORÇ.REPROG. P CAIXA'!H867)</f>
        <v>0</v>
      </c>
      <c r="F865" s="163" t="n">
        <f aca="false">IF('BM GLOBAL'!$P$1&lt;&gt;0,IF('ORÇ.GLOBAL P CAIXA'!K866=0,'ORÇ.GLOBAL EMPRESA'!G866,'ORÇ.GLOBAL P CAIXA'!F866),'ORÇ.REPROG. P CAIXA'!I867)</f>
        <v>0</v>
      </c>
      <c r="G865" s="163" t="n">
        <f aca="false">IF(E865&lt;&gt;0,ROUND(E865*F865,2),IF(AO865=0,(SUMIF('ORÇ.REPROG. P CAIXA'!$AC$13:$AC$1012,B865,$AO$11:$AO$1010)),AO865))</f>
        <v>0</v>
      </c>
      <c r="H865" s="163" t="n">
        <f aca="false">IF(J865&lt;&gt;0,IF(E865&lt;&gt;0,J865/F865,0),0)</f>
        <v>0</v>
      </c>
      <c r="I865" s="163" t="n">
        <f aca="false">IF(L865&lt;&gt;0,IF(E865&lt;&gt;0,L865/F865,0),0)</f>
        <v>0</v>
      </c>
      <c r="J865" s="163" t="n">
        <f aca="false">IF(E865&lt;&gt;0,ROUND(INDEX($P$11:$AM$1010,$A865,$L$1),2),IF(AX865=0,(SUMIF($AP$11:$AP$1010,B865,$AX$11:$AX$1010)),AX865))</f>
        <v>0</v>
      </c>
      <c r="K865" s="163" t="n">
        <f aca="false">IF(G865=0,0,(J865/G865)*100)</f>
        <v>0</v>
      </c>
      <c r="L865" s="163" t="n">
        <f aca="false">IF(E865&lt;&gt;0,ROUND(IF($L$1=1,SUM(P865),"0")+IF($L$1=2,SUM($P865:Q865),"0")+IF($L$1=3,SUM($P865:R865),"0")+IF($L$1=4,SUM($P865:S865),"0")+IF($L$1=5,SUM($P865:T865),"0")+IF($L$1=6,SUM($P865:U865),"0")+IF($L$1=7,SUM($P865:V865),"0")+IF($L$1=8,SUM($P865:W865),"0")+IF($L$1=9,SUM($P865:X865),"0")+IF($L$1=10,SUM($P865:Y865),"0")+IF($L$1=11,SUM($P865:Z865),"0")+IF($L$1=12,SUM($P865:AA865),"0")+IF($L$1=13,SUM($P865:AB865),"0")+IF($L$1=14,SUM($P865:AC865),"0")+IF($L$1=15,SUM($P865:AD865),"0")+IF($L$1=16,SUM($P865:AE865),"0")+IF($L$1=17,SUM($P865:AF865),"0")+IF($L$1=18,SUM($P865:AG865),"0")+IF($L$1=19,SUM($P865:AH865),"0")+IF($L$1=20,SUM($P865:AI865),"0")+IF($L$1=21,SUM($P865:AJ865),"0")+IF($L$1=22,SUM($P865:AK865),"0")+IF($L$1=23,SUM($P865:AL865),"0")+IF($L$1=24,SUM($P865:AM865),"0"),2),IF(BC865=0,(SUMIF($AP$11:$AP$1010,B865,$BC$11:$BC$1010)),BC865))</f>
        <v>0</v>
      </c>
      <c r="M865" s="163" t="n">
        <f aca="false">IF(G865=0,0,(L865/G865)*100)</f>
        <v>0</v>
      </c>
      <c r="N865" s="168" t="str">
        <f aca="false">IF(B865&gt;0,"ok","ocultar")</f>
        <v>ocultar</v>
      </c>
      <c r="O865" s="650"/>
      <c r="P865" s="724"/>
      <c r="Q865" s="725"/>
      <c r="R865" s="725"/>
      <c r="S865" s="725"/>
      <c r="T865" s="725"/>
      <c r="U865" s="725"/>
      <c r="V865" s="725"/>
      <c r="W865" s="725"/>
      <c r="X865" s="725"/>
      <c r="Y865" s="725"/>
      <c r="Z865" s="725"/>
      <c r="AA865" s="726"/>
      <c r="AB865" s="726"/>
      <c r="AC865" s="726"/>
      <c r="AD865" s="726"/>
      <c r="AE865" s="726"/>
      <c r="AF865" s="726"/>
      <c r="AG865" s="726"/>
      <c r="AH865" s="726"/>
      <c r="AI865" s="726"/>
      <c r="AJ865" s="726"/>
      <c r="AK865" s="726"/>
      <c r="AL865" s="726"/>
      <c r="AM865" s="727"/>
      <c r="AO865" s="728" t="n">
        <f aca="false">IF(E865&lt;&gt;0,G865,0)</f>
        <v>0</v>
      </c>
      <c r="AP865" s="157" t="n">
        <f aca="false">IF(B865=0,AP864,IF(ISNONTEXT(B865)=TRUE(),INT(B865),INT(LEFT(B865,FIND(".",B865)-1))))</f>
        <v>3</v>
      </c>
      <c r="AQ865" s="157" t="str">
        <f aca="false">IF(AQ866=1,1,IF(B865&lt;&gt;0,1,IF(C865&lt;&gt;0,1,IF(D865&lt;&gt;0,1,IF(E865&lt;&gt;0,1,"")))))</f>
        <v/>
      </c>
      <c r="AR865" s="157" t="str">
        <f aca="false">IF(AP865=0," ",IF(AP865&lt;&gt;AP864,AP865," "))</f>
        <v> </v>
      </c>
      <c r="AS865" s="732"/>
      <c r="AT865" s="730" t="n">
        <f aca="false">IF(AP865&lt;&gt;AR865,(IF('ORÇ.GLOBAL P CAIXA'!I866="",J865*(INFORMAÇÕES!$Q$99/INFORMAÇÕES!$Q$102),IF('ORÇ.GLOBAL P CAIXA'!I866="R",J865,0))),0)</f>
        <v>0</v>
      </c>
      <c r="AU865" s="75" t="n">
        <f aca="false">IF(AP865&lt;&gt;AR865,(IF('ORÇ.GLOBAL P CAIXA'!I866="",J865*(INFORMAÇÕES!$Q$100/INFORMAÇÕES!$Q$102),IF('ORÇ.GLOBAL P CAIXA'!I866="C",J865,0))),0)</f>
        <v>0</v>
      </c>
      <c r="AV865" s="75" t="n">
        <f aca="false">IF(AP865&lt;&gt;AR865,(IF('ORÇ.GLOBAL P CAIXA'!I866="",J865*INFORMAÇÕES!$U$115,IF('ORÇ.GLOBAL P CAIXA'!I866="CF",J865,0))),0)</f>
        <v>0</v>
      </c>
      <c r="AW865" s="75" t="n">
        <f aca="false">IF(AP865&lt;&gt;AR865,(IF('ORÇ.GLOBAL P CAIXA'!I866="",J865*INFORMAÇÕES!$U$116,IF('ORÇ.GLOBAL P CAIXA'!I866="O",J865,0))),0)</f>
        <v>0</v>
      </c>
      <c r="AX865" s="731" t="n">
        <f aca="false">IF(E865&lt;&gt;0,J865,0)</f>
        <v>0</v>
      </c>
      <c r="AY865" s="730" t="n">
        <f aca="false">IF(AP865&lt;&gt;AR865,(IF('ORÇ.GLOBAL P CAIXA'!I866="",L865*(INFORMAÇÕES!$Q$99/INFORMAÇÕES!$Q$102),IF('ORÇ.GLOBAL P CAIXA'!I866="R",L865,0))),0)</f>
        <v>0</v>
      </c>
      <c r="AZ865" s="75" t="n">
        <f aca="false">IF(AP865&lt;&gt;AR865,(IF('ORÇ.GLOBAL P CAIXA'!I866="",L865*(INFORMAÇÕES!$Q$100/INFORMAÇÕES!$Q$102),IF('ORÇ.GLOBAL P CAIXA'!I866="C",L865,0))),0)</f>
        <v>0</v>
      </c>
      <c r="BA865" s="75" t="n">
        <f aca="false">IF(AP865&lt;&gt;AR865,(IF('ORÇ.GLOBAL P CAIXA'!I866="",L865*INFORMAÇÕES!$U$115,IF('ORÇ.GLOBAL P CAIXA'!I866="CF",L865,0))),0)</f>
        <v>0</v>
      </c>
      <c r="BB865" s="75" t="n">
        <f aca="false">IF(AP865&lt;&gt;AR865,(IF('ORÇ.GLOBAL P CAIXA'!I866="",L865*INFORMAÇÕES!$U$116,IF('ORÇ.GLOBAL P CAIXA'!I866="O",L865,0))),0)</f>
        <v>0</v>
      </c>
      <c r="BC865" s="731" t="n">
        <f aca="false">IF(E865&lt;&gt;0,L865,0)</f>
        <v>0</v>
      </c>
    </row>
    <row r="866" s="174" customFormat="true" ht="14.25" hidden="false" customHeight="false" outlineLevel="0" collapsed="false">
      <c r="A866" s="159" t="n">
        <v>856</v>
      </c>
      <c r="B866" s="160" t="n">
        <f aca="false">'ORÇ.REPROG. P CAIXA'!B868</f>
        <v>0</v>
      </c>
      <c r="C866" s="723" t="n">
        <f aca="false">'ORÇ.REPROG. P CAIXA'!C868</f>
        <v>0</v>
      </c>
      <c r="D866" s="162" t="n">
        <f aca="false">'ORÇ.REPROG. P CAIXA'!D868</f>
        <v>0</v>
      </c>
      <c r="E866" s="163" t="n">
        <f aca="false">IF('BM GLOBAL'!$P$1&lt;&gt;0,'ORÇ.REPROG. P CAIXA'!E868,'ORÇ.REPROG. P CAIXA'!H868)</f>
        <v>0</v>
      </c>
      <c r="F866" s="163" t="n">
        <f aca="false">IF('BM GLOBAL'!$P$1&lt;&gt;0,IF('ORÇ.GLOBAL P CAIXA'!K867=0,'ORÇ.GLOBAL EMPRESA'!G867,'ORÇ.GLOBAL P CAIXA'!F867),'ORÇ.REPROG. P CAIXA'!I868)</f>
        <v>0</v>
      </c>
      <c r="G866" s="163" t="n">
        <f aca="false">IF(E866&lt;&gt;0,ROUND(E866*F866,2),IF(AO866=0,(SUMIF('ORÇ.REPROG. P CAIXA'!$AC$13:$AC$1012,B866,$AO$11:$AO$1010)),AO866))</f>
        <v>0</v>
      </c>
      <c r="H866" s="163" t="n">
        <f aca="false">IF(J866&lt;&gt;0,IF(E866&lt;&gt;0,J866/F866,0),0)</f>
        <v>0</v>
      </c>
      <c r="I866" s="163" t="n">
        <f aca="false">IF(L866&lt;&gt;0,IF(E866&lt;&gt;0,L866/F866,0),0)</f>
        <v>0</v>
      </c>
      <c r="J866" s="163" t="n">
        <f aca="false">IF(E866&lt;&gt;0,ROUND(INDEX($P$11:$AM$1010,$A866,$L$1),2),IF(AX866=0,(SUMIF($AP$11:$AP$1010,B866,$AX$11:$AX$1010)),AX866))</f>
        <v>0</v>
      </c>
      <c r="K866" s="163" t="n">
        <f aca="false">IF(G866=0,0,(J866/G866)*100)</f>
        <v>0</v>
      </c>
      <c r="L866" s="163" t="n">
        <f aca="false">IF(E866&lt;&gt;0,ROUND(IF($L$1=1,SUM(P866),"0")+IF($L$1=2,SUM($P866:Q866),"0")+IF($L$1=3,SUM($P866:R866),"0")+IF($L$1=4,SUM($P866:S866),"0")+IF($L$1=5,SUM($P866:T866),"0")+IF($L$1=6,SUM($P866:U866),"0")+IF($L$1=7,SUM($P866:V866),"0")+IF($L$1=8,SUM($P866:W866),"0")+IF($L$1=9,SUM($P866:X866),"0")+IF($L$1=10,SUM($P866:Y866),"0")+IF($L$1=11,SUM($P866:Z866),"0")+IF($L$1=12,SUM($P866:AA866),"0")+IF($L$1=13,SUM($P866:AB866),"0")+IF($L$1=14,SUM($P866:AC866),"0")+IF($L$1=15,SUM($P866:AD866),"0")+IF($L$1=16,SUM($P866:AE866),"0")+IF($L$1=17,SUM($P866:AF866),"0")+IF($L$1=18,SUM($P866:AG866),"0")+IF($L$1=19,SUM($P866:AH866),"0")+IF($L$1=20,SUM($P866:AI866),"0")+IF($L$1=21,SUM($P866:AJ866),"0")+IF($L$1=22,SUM($P866:AK866),"0")+IF($L$1=23,SUM($P866:AL866),"0")+IF($L$1=24,SUM($P866:AM866),"0"),2),IF(BC866=0,(SUMIF($AP$11:$AP$1010,B866,$BC$11:$BC$1010)),BC866))</f>
        <v>0</v>
      </c>
      <c r="M866" s="163" t="n">
        <f aca="false">IF(G866=0,0,(L866/G866)*100)</f>
        <v>0</v>
      </c>
      <c r="N866" s="168" t="str">
        <f aca="false">IF(B866&gt;0,"ok","ocultar")</f>
        <v>ocultar</v>
      </c>
      <c r="O866" s="650"/>
      <c r="P866" s="724"/>
      <c r="Q866" s="725"/>
      <c r="R866" s="725"/>
      <c r="S866" s="725"/>
      <c r="T866" s="725"/>
      <c r="U866" s="725"/>
      <c r="V866" s="725"/>
      <c r="W866" s="725"/>
      <c r="X866" s="725"/>
      <c r="Y866" s="725"/>
      <c r="Z866" s="725"/>
      <c r="AA866" s="726"/>
      <c r="AB866" s="726"/>
      <c r="AC866" s="726"/>
      <c r="AD866" s="726"/>
      <c r="AE866" s="726"/>
      <c r="AF866" s="726"/>
      <c r="AG866" s="726"/>
      <c r="AH866" s="726"/>
      <c r="AI866" s="726"/>
      <c r="AJ866" s="726"/>
      <c r="AK866" s="726"/>
      <c r="AL866" s="726"/>
      <c r="AM866" s="727"/>
      <c r="AO866" s="728" t="n">
        <f aca="false">IF(E866&lt;&gt;0,G866,0)</f>
        <v>0</v>
      </c>
      <c r="AP866" s="157" t="n">
        <f aca="false">IF(B866=0,AP865,IF(ISNONTEXT(B866)=TRUE(),INT(B866),INT(LEFT(B866,FIND(".",B866)-1))))</f>
        <v>3</v>
      </c>
      <c r="AQ866" s="157" t="str">
        <f aca="false">IF(AQ867=1,1,IF(B866&lt;&gt;0,1,IF(C866&lt;&gt;0,1,IF(D866&lt;&gt;0,1,IF(E866&lt;&gt;0,1,"")))))</f>
        <v/>
      </c>
      <c r="AR866" s="157" t="str">
        <f aca="false">IF(AP866=0," ",IF(AP866&lt;&gt;AP865,AP866," "))</f>
        <v> </v>
      </c>
      <c r="AS866" s="732"/>
      <c r="AT866" s="730" t="n">
        <f aca="false">IF(AP866&lt;&gt;AR866,(IF('ORÇ.GLOBAL P CAIXA'!I867="",J866*(INFORMAÇÕES!$Q$99/INFORMAÇÕES!$Q$102),IF('ORÇ.GLOBAL P CAIXA'!I867="R",J866,0))),0)</f>
        <v>0</v>
      </c>
      <c r="AU866" s="75" t="n">
        <f aca="false">IF(AP866&lt;&gt;AR866,(IF('ORÇ.GLOBAL P CAIXA'!I867="",J866*(INFORMAÇÕES!$Q$100/INFORMAÇÕES!$Q$102),IF('ORÇ.GLOBAL P CAIXA'!I867="C",J866,0))),0)</f>
        <v>0</v>
      </c>
      <c r="AV866" s="75" t="n">
        <f aca="false">IF(AP866&lt;&gt;AR866,(IF('ORÇ.GLOBAL P CAIXA'!I867="",J866*INFORMAÇÕES!$U$115,IF('ORÇ.GLOBAL P CAIXA'!I867="CF",J866,0))),0)</f>
        <v>0</v>
      </c>
      <c r="AW866" s="75" t="n">
        <f aca="false">IF(AP866&lt;&gt;AR866,(IF('ORÇ.GLOBAL P CAIXA'!I867="",J866*INFORMAÇÕES!$U$116,IF('ORÇ.GLOBAL P CAIXA'!I867="O",J866,0))),0)</f>
        <v>0</v>
      </c>
      <c r="AX866" s="731" t="n">
        <f aca="false">IF(E866&lt;&gt;0,J866,0)</f>
        <v>0</v>
      </c>
      <c r="AY866" s="730" t="n">
        <f aca="false">IF(AP866&lt;&gt;AR866,(IF('ORÇ.GLOBAL P CAIXA'!I867="",L866*(INFORMAÇÕES!$Q$99/INFORMAÇÕES!$Q$102),IF('ORÇ.GLOBAL P CAIXA'!I867="R",L866,0))),0)</f>
        <v>0</v>
      </c>
      <c r="AZ866" s="75" t="n">
        <f aca="false">IF(AP866&lt;&gt;AR866,(IF('ORÇ.GLOBAL P CAIXA'!I867="",L866*(INFORMAÇÕES!$Q$100/INFORMAÇÕES!$Q$102),IF('ORÇ.GLOBAL P CAIXA'!I867="C",L866,0))),0)</f>
        <v>0</v>
      </c>
      <c r="BA866" s="75" t="n">
        <f aca="false">IF(AP866&lt;&gt;AR866,(IF('ORÇ.GLOBAL P CAIXA'!I867="",L866*INFORMAÇÕES!$U$115,IF('ORÇ.GLOBAL P CAIXA'!I867="CF",L866,0))),0)</f>
        <v>0</v>
      </c>
      <c r="BB866" s="75" t="n">
        <f aca="false">IF(AP866&lt;&gt;AR866,(IF('ORÇ.GLOBAL P CAIXA'!I867="",L866*INFORMAÇÕES!$U$116,IF('ORÇ.GLOBAL P CAIXA'!I867="O",L866,0))),0)</f>
        <v>0</v>
      </c>
      <c r="BC866" s="731" t="n">
        <f aca="false">IF(E866&lt;&gt;0,L866,0)</f>
        <v>0</v>
      </c>
    </row>
    <row r="867" s="174" customFormat="true" ht="14.25" hidden="false" customHeight="false" outlineLevel="0" collapsed="false">
      <c r="A867" s="159" t="n">
        <v>857</v>
      </c>
      <c r="B867" s="160" t="n">
        <f aca="false">'ORÇ.REPROG. P CAIXA'!B869</f>
        <v>0</v>
      </c>
      <c r="C867" s="723" t="n">
        <f aca="false">'ORÇ.REPROG. P CAIXA'!C869</f>
        <v>0</v>
      </c>
      <c r="D867" s="162" t="n">
        <f aca="false">'ORÇ.REPROG. P CAIXA'!D869</f>
        <v>0</v>
      </c>
      <c r="E867" s="163" t="n">
        <f aca="false">IF('BM GLOBAL'!$P$1&lt;&gt;0,'ORÇ.REPROG. P CAIXA'!E869,'ORÇ.REPROG. P CAIXA'!H869)</f>
        <v>0</v>
      </c>
      <c r="F867" s="163" t="n">
        <f aca="false">IF('BM GLOBAL'!$P$1&lt;&gt;0,IF('ORÇ.GLOBAL P CAIXA'!K868=0,'ORÇ.GLOBAL EMPRESA'!G868,'ORÇ.GLOBAL P CAIXA'!F868),'ORÇ.REPROG. P CAIXA'!I869)</f>
        <v>0</v>
      </c>
      <c r="G867" s="163" t="n">
        <f aca="false">IF(E867&lt;&gt;0,ROUND(E867*F867,2),IF(AO867=0,(SUMIF('ORÇ.REPROG. P CAIXA'!$AC$13:$AC$1012,B867,$AO$11:$AO$1010)),AO867))</f>
        <v>0</v>
      </c>
      <c r="H867" s="163" t="n">
        <f aca="false">IF(J867&lt;&gt;0,IF(E867&lt;&gt;0,J867/F867,0),0)</f>
        <v>0</v>
      </c>
      <c r="I867" s="163" t="n">
        <f aca="false">IF(L867&lt;&gt;0,IF(E867&lt;&gt;0,L867/F867,0),0)</f>
        <v>0</v>
      </c>
      <c r="J867" s="163" t="n">
        <f aca="false">IF(E867&lt;&gt;0,ROUND(INDEX($P$11:$AM$1010,$A867,$L$1),2),IF(AX867=0,(SUMIF($AP$11:$AP$1010,B867,$AX$11:$AX$1010)),AX867))</f>
        <v>0</v>
      </c>
      <c r="K867" s="163" t="n">
        <f aca="false">IF(G867=0,0,(J867/G867)*100)</f>
        <v>0</v>
      </c>
      <c r="L867" s="163" t="n">
        <f aca="false">IF(E867&lt;&gt;0,ROUND(IF($L$1=1,SUM(P867),"0")+IF($L$1=2,SUM($P867:Q867),"0")+IF($L$1=3,SUM($P867:R867),"0")+IF($L$1=4,SUM($P867:S867),"0")+IF($L$1=5,SUM($P867:T867),"0")+IF($L$1=6,SUM($P867:U867),"0")+IF($L$1=7,SUM($P867:V867),"0")+IF($L$1=8,SUM($P867:W867),"0")+IF($L$1=9,SUM($P867:X867),"0")+IF($L$1=10,SUM($P867:Y867),"0")+IF($L$1=11,SUM($P867:Z867),"0")+IF($L$1=12,SUM($P867:AA867),"0")+IF($L$1=13,SUM($P867:AB867),"0")+IF($L$1=14,SUM($P867:AC867),"0")+IF($L$1=15,SUM($P867:AD867),"0")+IF($L$1=16,SUM($P867:AE867),"0")+IF($L$1=17,SUM($P867:AF867),"0")+IF($L$1=18,SUM($P867:AG867),"0")+IF($L$1=19,SUM($P867:AH867),"0")+IF($L$1=20,SUM($P867:AI867),"0")+IF($L$1=21,SUM($P867:AJ867),"0")+IF($L$1=22,SUM($P867:AK867),"0")+IF($L$1=23,SUM($P867:AL867),"0")+IF($L$1=24,SUM($P867:AM867),"0"),2),IF(BC867=0,(SUMIF($AP$11:$AP$1010,B867,$BC$11:$BC$1010)),BC867))</f>
        <v>0</v>
      </c>
      <c r="M867" s="163" t="n">
        <f aca="false">IF(G867=0,0,(L867/G867)*100)</f>
        <v>0</v>
      </c>
      <c r="N867" s="168" t="str">
        <f aca="false">IF(B867&gt;0,"ok","ocultar")</f>
        <v>ocultar</v>
      </c>
      <c r="O867" s="650"/>
      <c r="P867" s="724"/>
      <c r="Q867" s="725"/>
      <c r="R867" s="725"/>
      <c r="S867" s="725"/>
      <c r="T867" s="725"/>
      <c r="U867" s="725"/>
      <c r="V867" s="725"/>
      <c r="W867" s="725"/>
      <c r="X867" s="725"/>
      <c r="Y867" s="725"/>
      <c r="Z867" s="725"/>
      <c r="AA867" s="726"/>
      <c r="AB867" s="726"/>
      <c r="AC867" s="726"/>
      <c r="AD867" s="726"/>
      <c r="AE867" s="726"/>
      <c r="AF867" s="726"/>
      <c r="AG867" s="726"/>
      <c r="AH867" s="726"/>
      <c r="AI867" s="726"/>
      <c r="AJ867" s="726"/>
      <c r="AK867" s="726"/>
      <c r="AL867" s="726"/>
      <c r="AM867" s="727"/>
      <c r="AO867" s="728" t="n">
        <f aca="false">IF(E867&lt;&gt;0,G867,0)</f>
        <v>0</v>
      </c>
      <c r="AP867" s="157" t="n">
        <f aca="false">IF(B867=0,AP866,IF(ISNONTEXT(B867)=TRUE(),INT(B867),INT(LEFT(B867,FIND(".",B867)-1))))</f>
        <v>3</v>
      </c>
      <c r="AQ867" s="157" t="str">
        <f aca="false">IF(AQ868=1,1,IF(B867&lt;&gt;0,1,IF(C867&lt;&gt;0,1,IF(D867&lt;&gt;0,1,IF(E867&lt;&gt;0,1,"")))))</f>
        <v/>
      </c>
      <c r="AR867" s="157" t="str">
        <f aca="false">IF(AP867=0," ",IF(AP867&lt;&gt;AP866,AP867," "))</f>
        <v> </v>
      </c>
      <c r="AS867" s="732"/>
      <c r="AT867" s="730" t="n">
        <f aca="false">IF(AP867&lt;&gt;AR867,(IF('ORÇ.GLOBAL P CAIXA'!I868="",J867*(INFORMAÇÕES!$Q$99/INFORMAÇÕES!$Q$102),IF('ORÇ.GLOBAL P CAIXA'!I868="R",J867,0))),0)</f>
        <v>0</v>
      </c>
      <c r="AU867" s="75" t="n">
        <f aca="false">IF(AP867&lt;&gt;AR867,(IF('ORÇ.GLOBAL P CAIXA'!I868="",J867*(INFORMAÇÕES!$Q$100/INFORMAÇÕES!$Q$102),IF('ORÇ.GLOBAL P CAIXA'!I868="C",J867,0))),0)</f>
        <v>0</v>
      </c>
      <c r="AV867" s="75" t="n">
        <f aca="false">IF(AP867&lt;&gt;AR867,(IF('ORÇ.GLOBAL P CAIXA'!I868="",J867*INFORMAÇÕES!$U$115,IF('ORÇ.GLOBAL P CAIXA'!I868="CF",J867,0))),0)</f>
        <v>0</v>
      </c>
      <c r="AW867" s="75" t="n">
        <f aca="false">IF(AP867&lt;&gt;AR867,(IF('ORÇ.GLOBAL P CAIXA'!I868="",J867*INFORMAÇÕES!$U$116,IF('ORÇ.GLOBAL P CAIXA'!I868="O",J867,0))),0)</f>
        <v>0</v>
      </c>
      <c r="AX867" s="731" t="n">
        <f aca="false">IF(E867&lt;&gt;0,J867,0)</f>
        <v>0</v>
      </c>
      <c r="AY867" s="730" t="n">
        <f aca="false">IF(AP867&lt;&gt;AR867,(IF('ORÇ.GLOBAL P CAIXA'!I868="",L867*(INFORMAÇÕES!$Q$99/INFORMAÇÕES!$Q$102),IF('ORÇ.GLOBAL P CAIXA'!I868="R",L867,0))),0)</f>
        <v>0</v>
      </c>
      <c r="AZ867" s="75" t="n">
        <f aca="false">IF(AP867&lt;&gt;AR867,(IF('ORÇ.GLOBAL P CAIXA'!I868="",L867*(INFORMAÇÕES!$Q$100/INFORMAÇÕES!$Q$102),IF('ORÇ.GLOBAL P CAIXA'!I868="C",L867,0))),0)</f>
        <v>0</v>
      </c>
      <c r="BA867" s="75" t="n">
        <f aca="false">IF(AP867&lt;&gt;AR867,(IF('ORÇ.GLOBAL P CAIXA'!I868="",L867*INFORMAÇÕES!$U$115,IF('ORÇ.GLOBAL P CAIXA'!I868="CF",L867,0))),0)</f>
        <v>0</v>
      </c>
      <c r="BB867" s="75" t="n">
        <f aca="false">IF(AP867&lt;&gt;AR867,(IF('ORÇ.GLOBAL P CAIXA'!I868="",L867*INFORMAÇÕES!$U$116,IF('ORÇ.GLOBAL P CAIXA'!I868="O",L867,0))),0)</f>
        <v>0</v>
      </c>
      <c r="BC867" s="731" t="n">
        <f aca="false">IF(E867&lt;&gt;0,L867,0)</f>
        <v>0</v>
      </c>
    </row>
    <row r="868" s="174" customFormat="true" ht="14.25" hidden="false" customHeight="false" outlineLevel="0" collapsed="false">
      <c r="A868" s="159" t="n">
        <v>858</v>
      </c>
      <c r="B868" s="160" t="n">
        <f aca="false">'ORÇ.REPROG. P CAIXA'!B870</f>
        <v>0</v>
      </c>
      <c r="C868" s="723" t="n">
        <f aca="false">'ORÇ.REPROG. P CAIXA'!C870</f>
        <v>0</v>
      </c>
      <c r="D868" s="162" t="n">
        <f aca="false">'ORÇ.REPROG. P CAIXA'!D870</f>
        <v>0</v>
      </c>
      <c r="E868" s="163" t="n">
        <f aca="false">IF('BM GLOBAL'!$P$1&lt;&gt;0,'ORÇ.REPROG. P CAIXA'!E870,'ORÇ.REPROG. P CAIXA'!H870)</f>
        <v>0</v>
      </c>
      <c r="F868" s="163" t="n">
        <f aca="false">IF('BM GLOBAL'!$P$1&lt;&gt;0,IF('ORÇ.GLOBAL P CAIXA'!K869=0,'ORÇ.GLOBAL EMPRESA'!G869,'ORÇ.GLOBAL P CAIXA'!F869),'ORÇ.REPROG. P CAIXA'!I870)</f>
        <v>0</v>
      </c>
      <c r="G868" s="163" t="n">
        <f aca="false">IF(E868&lt;&gt;0,ROUND(E868*F868,2),IF(AO868=0,(SUMIF('ORÇ.REPROG. P CAIXA'!$AC$13:$AC$1012,B868,$AO$11:$AO$1010)),AO868))</f>
        <v>0</v>
      </c>
      <c r="H868" s="163" t="n">
        <f aca="false">IF(J868&lt;&gt;0,IF(E868&lt;&gt;0,J868/F868,0),0)</f>
        <v>0</v>
      </c>
      <c r="I868" s="163" t="n">
        <f aca="false">IF(L868&lt;&gt;0,IF(E868&lt;&gt;0,L868/F868,0),0)</f>
        <v>0</v>
      </c>
      <c r="J868" s="163" t="n">
        <f aca="false">IF(E868&lt;&gt;0,ROUND(INDEX($P$11:$AM$1010,$A868,$L$1),2),IF(AX868=0,(SUMIF($AP$11:$AP$1010,B868,$AX$11:$AX$1010)),AX868))</f>
        <v>0</v>
      </c>
      <c r="K868" s="163" t="n">
        <f aca="false">IF(G868=0,0,(J868/G868)*100)</f>
        <v>0</v>
      </c>
      <c r="L868" s="163" t="n">
        <f aca="false">IF(E868&lt;&gt;0,ROUND(IF($L$1=1,SUM(P868),"0")+IF($L$1=2,SUM($P868:Q868),"0")+IF($L$1=3,SUM($P868:R868),"0")+IF($L$1=4,SUM($P868:S868),"0")+IF($L$1=5,SUM($P868:T868),"0")+IF($L$1=6,SUM($P868:U868),"0")+IF($L$1=7,SUM($P868:V868),"0")+IF($L$1=8,SUM($P868:W868),"0")+IF($L$1=9,SUM($P868:X868),"0")+IF($L$1=10,SUM($P868:Y868),"0")+IF($L$1=11,SUM($P868:Z868),"0")+IF($L$1=12,SUM($P868:AA868),"0")+IF($L$1=13,SUM($P868:AB868),"0")+IF($L$1=14,SUM($P868:AC868),"0")+IF($L$1=15,SUM($P868:AD868),"0")+IF($L$1=16,SUM($P868:AE868),"0")+IF($L$1=17,SUM($P868:AF868),"0")+IF($L$1=18,SUM($P868:AG868),"0")+IF($L$1=19,SUM($P868:AH868),"0")+IF($L$1=20,SUM($P868:AI868),"0")+IF($L$1=21,SUM($P868:AJ868),"0")+IF($L$1=22,SUM($P868:AK868),"0")+IF($L$1=23,SUM($P868:AL868),"0")+IF($L$1=24,SUM($P868:AM868),"0"),2),IF(BC868=0,(SUMIF($AP$11:$AP$1010,B868,$BC$11:$BC$1010)),BC868))</f>
        <v>0</v>
      </c>
      <c r="M868" s="163" t="n">
        <f aca="false">IF(G868=0,0,(L868/G868)*100)</f>
        <v>0</v>
      </c>
      <c r="N868" s="168" t="str">
        <f aca="false">IF(B868&gt;0,"ok","ocultar")</f>
        <v>ocultar</v>
      </c>
      <c r="O868" s="650"/>
      <c r="P868" s="724"/>
      <c r="Q868" s="725"/>
      <c r="R868" s="725"/>
      <c r="S868" s="725"/>
      <c r="T868" s="725"/>
      <c r="U868" s="725"/>
      <c r="V868" s="725"/>
      <c r="W868" s="725"/>
      <c r="X868" s="725"/>
      <c r="Y868" s="725"/>
      <c r="Z868" s="725"/>
      <c r="AA868" s="726"/>
      <c r="AB868" s="726"/>
      <c r="AC868" s="726"/>
      <c r="AD868" s="726"/>
      <c r="AE868" s="726"/>
      <c r="AF868" s="726"/>
      <c r="AG868" s="726"/>
      <c r="AH868" s="726"/>
      <c r="AI868" s="726"/>
      <c r="AJ868" s="726"/>
      <c r="AK868" s="726"/>
      <c r="AL868" s="726"/>
      <c r="AM868" s="727"/>
      <c r="AO868" s="728" t="n">
        <f aca="false">IF(E868&lt;&gt;0,G868,0)</f>
        <v>0</v>
      </c>
      <c r="AP868" s="157" t="n">
        <f aca="false">IF(B868=0,AP867,IF(ISNONTEXT(B868)=TRUE(),INT(B868),INT(LEFT(B868,FIND(".",B868)-1))))</f>
        <v>3</v>
      </c>
      <c r="AQ868" s="157" t="str">
        <f aca="false">IF(AQ869=1,1,IF(B868&lt;&gt;0,1,IF(C868&lt;&gt;0,1,IF(D868&lt;&gt;0,1,IF(E868&lt;&gt;0,1,"")))))</f>
        <v/>
      </c>
      <c r="AR868" s="157" t="str">
        <f aca="false">IF(AP868=0," ",IF(AP868&lt;&gt;AP867,AP868," "))</f>
        <v> </v>
      </c>
      <c r="AS868" s="732"/>
      <c r="AT868" s="730" t="n">
        <f aca="false">IF(AP868&lt;&gt;AR868,(IF('ORÇ.GLOBAL P CAIXA'!I869="",J868*(INFORMAÇÕES!$Q$99/INFORMAÇÕES!$Q$102),IF('ORÇ.GLOBAL P CAIXA'!I869="R",J868,0))),0)</f>
        <v>0</v>
      </c>
      <c r="AU868" s="75" t="n">
        <f aca="false">IF(AP868&lt;&gt;AR868,(IF('ORÇ.GLOBAL P CAIXA'!I869="",J868*(INFORMAÇÕES!$Q$100/INFORMAÇÕES!$Q$102),IF('ORÇ.GLOBAL P CAIXA'!I869="C",J868,0))),0)</f>
        <v>0</v>
      </c>
      <c r="AV868" s="75" t="n">
        <f aca="false">IF(AP868&lt;&gt;AR868,(IF('ORÇ.GLOBAL P CAIXA'!I869="",J868*INFORMAÇÕES!$U$115,IF('ORÇ.GLOBAL P CAIXA'!I869="CF",J868,0))),0)</f>
        <v>0</v>
      </c>
      <c r="AW868" s="75" t="n">
        <f aca="false">IF(AP868&lt;&gt;AR868,(IF('ORÇ.GLOBAL P CAIXA'!I869="",J868*INFORMAÇÕES!$U$116,IF('ORÇ.GLOBAL P CAIXA'!I869="O",J868,0))),0)</f>
        <v>0</v>
      </c>
      <c r="AX868" s="731" t="n">
        <f aca="false">IF(E868&lt;&gt;0,J868,0)</f>
        <v>0</v>
      </c>
      <c r="AY868" s="730" t="n">
        <f aca="false">IF(AP868&lt;&gt;AR868,(IF('ORÇ.GLOBAL P CAIXA'!I869="",L868*(INFORMAÇÕES!$Q$99/INFORMAÇÕES!$Q$102),IF('ORÇ.GLOBAL P CAIXA'!I869="R",L868,0))),0)</f>
        <v>0</v>
      </c>
      <c r="AZ868" s="75" t="n">
        <f aca="false">IF(AP868&lt;&gt;AR868,(IF('ORÇ.GLOBAL P CAIXA'!I869="",L868*(INFORMAÇÕES!$Q$100/INFORMAÇÕES!$Q$102),IF('ORÇ.GLOBAL P CAIXA'!I869="C",L868,0))),0)</f>
        <v>0</v>
      </c>
      <c r="BA868" s="75" t="n">
        <f aca="false">IF(AP868&lt;&gt;AR868,(IF('ORÇ.GLOBAL P CAIXA'!I869="",L868*INFORMAÇÕES!$U$115,IF('ORÇ.GLOBAL P CAIXA'!I869="CF",L868,0))),0)</f>
        <v>0</v>
      </c>
      <c r="BB868" s="75" t="n">
        <f aca="false">IF(AP868&lt;&gt;AR868,(IF('ORÇ.GLOBAL P CAIXA'!I869="",L868*INFORMAÇÕES!$U$116,IF('ORÇ.GLOBAL P CAIXA'!I869="O",L868,0))),0)</f>
        <v>0</v>
      </c>
      <c r="BC868" s="731" t="n">
        <f aca="false">IF(E868&lt;&gt;0,L868,0)</f>
        <v>0</v>
      </c>
    </row>
    <row r="869" s="174" customFormat="true" ht="14.25" hidden="false" customHeight="false" outlineLevel="0" collapsed="false">
      <c r="A869" s="159" t="n">
        <v>859</v>
      </c>
      <c r="B869" s="160" t="n">
        <f aca="false">'ORÇ.REPROG. P CAIXA'!B871</f>
        <v>0</v>
      </c>
      <c r="C869" s="723" t="n">
        <f aca="false">'ORÇ.REPROG. P CAIXA'!C871</f>
        <v>0</v>
      </c>
      <c r="D869" s="162" t="n">
        <f aca="false">'ORÇ.REPROG. P CAIXA'!D871</f>
        <v>0</v>
      </c>
      <c r="E869" s="163" t="n">
        <f aca="false">IF('BM GLOBAL'!$P$1&lt;&gt;0,'ORÇ.REPROG. P CAIXA'!E871,'ORÇ.REPROG. P CAIXA'!H871)</f>
        <v>0</v>
      </c>
      <c r="F869" s="163" t="n">
        <f aca="false">IF('BM GLOBAL'!$P$1&lt;&gt;0,IF('ORÇ.GLOBAL P CAIXA'!K870=0,'ORÇ.GLOBAL EMPRESA'!G870,'ORÇ.GLOBAL P CAIXA'!F870),'ORÇ.REPROG. P CAIXA'!I871)</f>
        <v>0</v>
      </c>
      <c r="G869" s="163" t="n">
        <f aca="false">IF(E869&lt;&gt;0,ROUND(E869*F869,2),IF(AO869=0,(SUMIF('ORÇ.REPROG. P CAIXA'!$AC$13:$AC$1012,B869,$AO$11:$AO$1010)),AO869))</f>
        <v>0</v>
      </c>
      <c r="H869" s="163" t="n">
        <f aca="false">IF(J869&lt;&gt;0,IF(E869&lt;&gt;0,J869/F869,0),0)</f>
        <v>0</v>
      </c>
      <c r="I869" s="163" t="n">
        <f aca="false">IF(L869&lt;&gt;0,IF(E869&lt;&gt;0,L869/F869,0),0)</f>
        <v>0</v>
      </c>
      <c r="J869" s="163" t="n">
        <f aca="false">IF(E869&lt;&gt;0,ROUND(INDEX($P$11:$AM$1010,$A869,$L$1),2),IF(AX869=0,(SUMIF($AP$11:$AP$1010,B869,$AX$11:$AX$1010)),AX869))</f>
        <v>0</v>
      </c>
      <c r="K869" s="163" t="n">
        <f aca="false">IF(G869=0,0,(J869/G869)*100)</f>
        <v>0</v>
      </c>
      <c r="L869" s="163" t="n">
        <f aca="false">IF(E869&lt;&gt;0,ROUND(IF($L$1=1,SUM(P869),"0")+IF($L$1=2,SUM($P869:Q869),"0")+IF($L$1=3,SUM($P869:R869),"0")+IF($L$1=4,SUM($P869:S869),"0")+IF($L$1=5,SUM($P869:T869),"0")+IF($L$1=6,SUM($P869:U869),"0")+IF($L$1=7,SUM($P869:V869),"0")+IF($L$1=8,SUM($P869:W869),"0")+IF($L$1=9,SUM($P869:X869),"0")+IF($L$1=10,SUM($P869:Y869),"0")+IF($L$1=11,SUM($P869:Z869),"0")+IF($L$1=12,SUM($P869:AA869),"0")+IF($L$1=13,SUM($P869:AB869),"0")+IF($L$1=14,SUM($P869:AC869),"0")+IF($L$1=15,SUM($P869:AD869),"0")+IF($L$1=16,SUM($P869:AE869),"0")+IF($L$1=17,SUM($P869:AF869),"0")+IF($L$1=18,SUM($P869:AG869),"0")+IF($L$1=19,SUM($P869:AH869),"0")+IF($L$1=20,SUM($P869:AI869),"0")+IF($L$1=21,SUM($P869:AJ869),"0")+IF($L$1=22,SUM($P869:AK869),"0")+IF($L$1=23,SUM($P869:AL869),"0")+IF($L$1=24,SUM($P869:AM869),"0"),2),IF(BC869=0,(SUMIF($AP$11:$AP$1010,B869,$BC$11:$BC$1010)),BC869))</f>
        <v>0</v>
      </c>
      <c r="M869" s="163" t="n">
        <f aca="false">IF(G869=0,0,(L869/G869)*100)</f>
        <v>0</v>
      </c>
      <c r="N869" s="168" t="str">
        <f aca="false">IF(B869&gt;0,"ok","ocultar")</f>
        <v>ocultar</v>
      </c>
      <c r="O869" s="650"/>
      <c r="P869" s="724"/>
      <c r="Q869" s="725"/>
      <c r="R869" s="725"/>
      <c r="S869" s="725"/>
      <c r="T869" s="725"/>
      <c r="U869" s="725"/>
      <c r="V869" s="725"/>
      <c r="W869" s="725"/>
      <c r="X869" s="725"/>
      <c r="Y869" s="725"/>
      <c r="Z869" s="725"/>
      <c r="AA869" s="726"/>
      <c r="AB869" s="726"/>
      <c r="AC869" s="726"/>
      <c r="AD869" s="726"/>
      <c r="AE869" s="726"/>
      <c r="AF869" s="726"/>
      <c r="AG869" s="726"/>
      <c r="AH869" s="726"/>
      <c r="AI869" s="726"/>
      <c r="AJ869" s="726"/>
      <c r="AK869" s="726"/>
      <c r="AL869" s="726"/>
      <c r="AM869" s="727"/>
      <c r="AO869" s="728" t="n">
        <f aca="false">IF(E869&lt;&gt;0,G869,0)</f>
        <v>0</v>
      </c>
      <c r="AP869" s="157" t="n">
        <f aca="false">IF(B869=0,AP868,IF(ISNONTEXT(B869)=TRUE(),INT(B869),INT(LEFT(B869,FIND(".",B869)-1))))</f>
        <v>3</v>
      </c>
      <c r="AQ869" s="157" t="str">
        <f aca="false">IF(AQ870=1,1,IF(B869&lt;&gt;0,1,IF(C869&lt;&gt;0,1,IF(D869&lt;&gt;0,1,IF(E869&lt;&gt;0,1,"")))))</f>
        <v/>
      </c>
      <c r="AR869" s="157" t="str">
        <f aca="false">IF(AP869=0," ",IF(AP869&lt;&gt;AP868,AP869," "))</f>
        <v> </v>
      </c>
      <c r="AS869" s="732"/>
      <c r="AT869" s="730" t="n">
        <f aca="false">IF(AP869&lt;&gt;AR869,(IF('ORÇ.GLOBAL P CAIXA'!I870="",J869*(INFORMAÇÕES!$Q$99/INFORMAÇÕES!$Q$102),IF('ORÇ.GLOBAL P CAIXA'!I870="R",J869,0))),0)</f>
        <v>0</v>
      </c>
      <c r="AU869" s="75" t="n">
        <f aca="false">IF(AP869&lt;&gt;AR869,(IF('ORÇ.GLOBAL P CAIXA'!I870="",J869*(INFORMAÇÕES!$Q$100/INFORMAÇÕES!$Q$102),IF('ORÇ.GLOBAL P CAIXA'!I870="C",J869,0))),0)</f>
        <v>0</v>
      </c>
      <c r="AV869" s="75" t="n">
        <f aca="false">IF(AP869&lt;&gt;AR869,(IF('ORÇ.GLOBAL P CAIXA'!I870="",J869*INFORMAÇÕES!$U$115,IF('ORÇ.GLOBAL P CAIXA'!I870="CF",J869,0))),0)</f>
        <v>0</v>
      </c>
      <c r="AW869" s="75" t="n">
        <f aca="false">IF(AP869&lt;&gt;AR869,(IF('ORÇ.GLOBAL P CAIXA'!I870="",J869*INFORMAÇÕES!$U$116,IF('ORÇ.GLOBAL P CAIXA'!I870="O",J869,0))),0)</f>
        <v>0</v>
      </c>
      <c r="AX869" s="731" t="n">
        <f aca="false">IF(E869&lt;&gt;0,J869,0)</f>
        <v>0</v>
      </c>
      <c r="AY869" s="730" t="n">
        <f aca="false">IF(AP869&lt;&gt;AR869,(IF('ORÇ.GLOBAL P CAIXA'!I870="",L869*(INFORMAÇÕES!$Q$99/INFORMAÇÕES!$Q$102),IF('ORÇ.GLOBAL P CAIXA'!I870="R",L869,0))),0)</f>
        <v>0</v>
      </c>
      <c r="AZ869" s="75" t="n">
        <f aca="false">IF(AP869&lt;&gt;AR869,(IF('ORÇ.GLOBAL P CAIXA'!I870="",L869*(INFORMAÇÕES!$Q$100/INFORMAÇÕES!$Q$102),IF('ORÇ.GLOBAL P CAIXA'!I870="C",L869,0))),0)</f>
        <v>0</v>
      </c>
      <c r="BA869" s="75" t="n">
        <f aca="false">IF(AP869&lt;&gt;AR869,(IF('ORÇ.GLOBAL P CAIXA'!I870="",L869*INFORMAÇÕES!$U$115,IF('ORÇ.GLOBAL P CAIXA'!I870="CF",L869,0))),0)</f>
        <v>0</v>
      </c>
      <c r="BB869" s="75" t="n">
        <f aca="false">IF(AP869&lt;&gt;AR869,(IF('ORÇ.GLOBAL P CAIXA'!I870="",L869*INFORMAÇÕES!$U$116,IF('ORÇ.GLOBAL P CAIXA'!I870="O",L869,0))),0)</f>
        <v>0</v>
      </c>
      <c r="BC869" s="731" t="n">
        <f aca="false">IF(E869&lt;&gt;0,L869,0)</f>
        <v>0</v>
      </c>
    </row>
    <row r="870" s="174" customFormat="true" ht="14.25" hidden="false" customHeight="false" outlineLevel="0" collapsed="false">
      <c r="A870" s="159" t="n">
        <v>860</v>
      </c>
      <c r="B870" s="160" t="n">
        <f aca="false">'ORÇ.REPROG. P CAIXA'!B872</f>
        <v>0</v>
      </c>
      <c r="C870" s="723" t="n">
        <f aca="false">'ORÇ.REPROG. P CAIXA'!C872</f>
        <v>0</v>
      </c>
      <c r="D870" s="162" t="n">
        <f aca="false">'ORÇ.REPROG. P CAIXA'!D872</f>
        <v>0</v>
      </c>
      <c r="E870" s="163" t="n">
        <f aca="false">IF('BM GLOBAL'!$P$1&lt;&gt;0,'ORÇ.REPROG. P CAIXA'!E872,'ORÇ.REPROG. P CAIXA'!H872)</f>
        <v>0</v>
      </c>
      <c r="F870" s="163" t="n">
        <f aca="false">IF('BM GLOBAL'!$P$1&lt;&gt;0,IF('ORÇ.GLOBAL P CAIXA'!K871=0,'ORÇ.GLOBAL EMPRESA'!G871,'ORÇ.GLOBAL P CAIXA'!F871),'ORÇ.REPROG. P CAIXA'!I872)</f>
        <v>0</v>
      </c>
      <c r="G870" s="163" t="n">
        <f aca="false">IF(E870&lt;&gt;0,ROUND(E870*F870,2),IF(AO870=0,(SUMIF('ORÇ.REPROG. P CAIXA'!$AC$13:$AC$1012,B870,$AO$11:$AO$1010)),AO870))</f>
        <v>0</v>
      </c>
      <c r="H870" s="163" t="n">
        <f aca="false">IF(J870&lt;&gt;0,IF(E870&lt;&gt;0,J870/F870,0),0)</f>
        <v>0</v>
      </c>
      <c r="I870" s="163" t="n">
        <f aca="false">IF(L870&lt;&gt;0,IF(E870&lt;&gt;0,L870/F870,0),0)</f>
        <v>0</v>
      </c>
      <c r="J870" s="163" t="n">
        <f aca="false">IF(E870&lt;&gt;0,ROUND(INDEX($P$11:$AM$1010,$A870,$L$1),2),IF(AX870=0,(SUMIF($AP$11:$AP$1010,B870,$AX$11:$AX$1010)),AX870))</f>
        <v>0</v>
      </c>
      <c r="K870" s="163" t="n">
        <f aca="false">IF(G870=0,0,(J870/G870)*100)</f>
        <v>0</v>
      </c>
      <c r="L870" s="163" t="n">
        <f aca="false">IF(E870&lt;&gt;0,ROUND(IF($L$1=1,SUM(P870),"0")+IF($L$1=2,SUM($P870:Q870),"0")+IF($L$1=3,SUM($P870:R870),"0")+IF($L$1=4,SUM($P870:S870),"0")+IF($L$1=5,SUM($P870:T870),"0")+IF($L$1=6,SUM($P870:U870),"0")+IF($L$1=7,SUM($P870:V870),"0")+IF($L$1=8,SUM($P870:W870),"0")+IF($L$1=9,SUM($P870:X870),"0")+IF($L$1=10,SUM($P870:Y870),"0")+IF($L$1=11,SUM($P870:Z870),"0")+IF($L$1=12,SUM($P870:AA870),"0")+IF($L$1=13,SUM($P870:AB870),"0")+IF($L$1=14,SUM($P870:AC870),"0")+IF($L$1=15,SUM($P870:AD870),"0")+IF($L$1=16,SUM($P870:AE870),"0")+IF($L$1=17,SUM($P870:AF870),"0")+IF($L$1=18,SUM($P870:AG870),"0")+IF($L$1=19,SUM($P870:AH870),"0")+IF($L$1=20,SUM($P870:AI870),"0")+IF($L$1=21,SUM($P870:AJ870),"0")+IF($L$1=22,SUM($P870:AK870),"0")+IF($L$1=23,SUM($P870:AL870),"0")+IF($L$1=24,SUM($P870:AM870),"0"),2),IF(BC870=0,(SUMIF($AP$11:$AP$1010,B870,$BC$11:$BC$1010)),BC870))</f>
        <v>0</v>
      </c>
      <c r="M870" s="163" t="n">
        <f aca="false">IF(G870=0,0,(L870/G870)*100)</f>
        <v>0</v>
      </c>
      <c r="N870" s="168" t="str">
        <f aca="false">IF(B870&gt;0,"ok","ocultar")</f>
        <v>ocultar</v>
      </c>
      <c r="O870" s="650"/>
      <c r="P870" s="724"/>
      <c r="Q870" s="725"/>
      <c r="R870" s="725"/>
      <c r="S870" s="725"/>
      <c r="T870" s="725"/>
      <c r="U870" s="725"/>
      <c r="V870" s="725"/>
      <c r="W870" s="725"/>
      <c r="X870" s="725"/>
      <c r="Y870" s="725"/>
      <c r="Z870" s="725"/>
      <c r="AA870" s="726"/>
      <c r="AB870" s="726"/>
      <c r="AC870" s="726"/>
      <c r="AD870" s="726"/>
      <c r="AE870" s="726"/>
      <c r="AF870" s="726"/>
      <c r="AG870" s="726"/>
      <c r="AH870" s="726"/>
      <c r="AI870" s="726"/>
      <c r="AJ870" s="726"/>
      <c r="AK870" s="726"/>
      <c r="AL870" s="726"/>
      <c r="AM870" s="727"/>
      <c r="AO870" s="728" t="n">
        <f aca="false">IF(E870&lt;&gt;0,G870,0)</f>
        <v>0</v>
      </c>
      <c r="AP870" s="157" t="n">
        <f aca="false">IF(B870=0,AP869,IF(ISNONTEXT(B870)=TRUE(),INT(B870),INT(LEFT(B870,FIND(".",B870)-1))))</f>
        <v>3</v>
      </c>
      <c r="AQ870" s="157" t="str">
        <f aca="false">IF(AQ871=1,1,IF(B870&lt;&gt;0,1,IF(C870&lt;&gt;0,1,IF(D870&lt;&gt;0,1,IF(E870&lt;&gt;0,1,"")))))</f>
        <v/>
      </c>
      <c r="AR870" s="157" t="str">
        <f aca="false">IF(AP870=0," ",IF(AP870&lt;&gt;AP869,AP870," "))</f>
        <v> </v>
      </c>
      <c r="AS870" s="732"/>
      <c r="AT870" s="730" t="n">
        <f aca="false">IF(AP870&lt;&gt;AR870,(IF('ORÇ.GLOBAL P CAIXA'!I871="",J870*(INFORMAÇÕES!$Q$99/INFORMAÇÕES!$Q$102),IF('ORÇ.GLOBAL P CAIXA'!I871="R",J870,0))),0)</f>
        <v>0</v>
      </c>
      <c r="AU870" s="75" t="n">
        <f aca="false">IF(AP870&lt;&gt;AR870,(IF('ORÇ.GLOBAL P CAIXA'!I871="",J870*(INFORMAÇÕES!$Q$100/INFORMAÇÕES!$Q$102),IF('ORÇ.GLOBAL P CAIXA'!I871="C",J870,0))),0)</f>
        <v>0</v>
      </c>
      <c r="AV870" s="75" t="n">
        <f aca="false">IF(AP870&lt;&gt;AR870,(IF('ORÇ.GLOBAL P CAIXA'!I871="",J870*INFORMAÇÕES!$U$115,IF('ORÇ.GLOBAL P CAIXA'!I871="CF",J870,0))),0)</f>
        <v>0</v>
      </c>
      <c r="AW870" s="75" t="n">
        <f aca="false">IF(AP870&lt;&gt;AR870,(IF('ORÇ.GLOBAL P CAIXA'!I871="",J870*INFORMAÇÕES!$U$116,IF('ORÇ.GLOBAL P CAIXA'!I871="O",J870,0))),0)</f>
        <v>0</v>
      </c>
      <c r="AX870" s="731" t="n">
        <f aca="false">IF(E870&lt;&gt;0,J870,0)</f>
        <v>0</v>
      </c>
      <c r="AY870" s="730" t="n">
        <f aca="false">IF(AP870&lt;&gt;AR870,(IF('ORÇ.GLOBAL P CAIXA'!I871="",L870*(INFORMAÇÕES!$Q$99/INFORMAÇÕES!$Q$102),IF('ORÇ.GLOBAL P CAIXA'!I871="R",L870,0))),0)</f>
        <v>0</v>
      </c>
      <c r="AZ870" s="75" t="n">
        <f aca="false">IF(AP870&lt;&gt;AR870,(IF('ORÇ.GLOBAL P CAIXA'!I871="",L870*(INFORMAÇÕES!$Q$100/INFORMAÇÕES!$Q$102),IF('ORÇ.GLOBAL P CAIXA'!I871="C",L870,0))),0)</f>
        <v>0</v>
      </c>
      <c r="BA870" s="75" t="n">
        <f aca="false">IF(AP870&lt;&gt;AR870,(IF('ORÇ.GLOBAL P CAIXA'!I871="",L870*INFORMAÇÕES!$U$115,IF('ORÇ.GLOBAL P CAIXA'!I871="CF",L870,0))),0)</f>
        <v>0</v>
      </c>
      <c r="BB870" s="75" t="n">
        <f aca="false">IF(AP870&lt;&gt;AR870,(IF('ORÇ.GLOBAL P CAIXA'!I871="",L870*INFORMAÇÕES!$U$116,IF('ORÇ.GLOBAL P CAIXA'!I871="O",L870,0))),0)</f>
        <v>0</v>
      </c>
      <c r="BC870" s="731" t="n">
        <f aca="false">IF(E870&lt;&gt;0,L870,0)</f>
        <v>0</v>
      </c>
    </row>
    <row r="871" s="174" customFormat="true" ht="14.25" hidden="false" customHeight="false" outlineLevel="0" collapsed="false">
      <c r="A871" s="159" t="n">
        <v>861</v>
      </c>
      <c r="B871" s="160" t="n">
        <f aca="false">'ORÇ.REPROG. P CAIXA'!B873</f>
        <v>0</v>
      </c>
      <c r="C871" s="723" t="n">
        <f aca="false">'ORÇ.REPROG. P CAIXA'!C873</f>
        <v>0</v>
      </c>
      <c r="D871" s="162" t="n">
        <f aca="false">'ORÇ.REPROG. P CAIXA'!D873</f>
        <v>0</v>
      </c>
      <c r="E871" s="163" t="n">
        <f aca="false">IF('BM GLOBAL'!$P$1&lt;&gt;0,'ORÇ.REPROG. P CAIXA'!E873,'ORÇ.REPROG. P CAIXA'!H873)</f>
        <v>0</v>
      </c>
      <c r="F871" s="163" t="n">
        <f aca="false">IF('BM GLOBAL'!$P$1&lt;&gt;0,IF('ORÇ.GLOBAL P CAIXA'!K872=0,'ORÇ.GLOBAL EMPRESA'!G872,'ORÇ.GLOBAL P CAIXA'!F872),'ORÇ.REPROG. P CAIXA'!I873)</f>
        <v>0</v>
      </c>
      <c r="G871" s="163" t="n">
        <f aca="false">IF(E871&lt;&gt;0,ROUND(E871*F871,2),IF(AO871=0,(SUMIF('ORÇ.REPROG. P CAIXA'!$AC$13:$AC$1012,B871,$AO$11:$AO$1010)),AO871))</f>
        <v>0</v>
      </c>
      <c r="H871" s="163" t="n">
        <f aca="false">IF(J871&lt;&gt;0,IF(E871&lt;&gt;0,J871/F871,0),0)</f>
        <v>0</v>
      </c>
      <c r="I871" s="163" t="n">
        <f aca="false">IF(L871&lt;&gt;0,IF(E871&lt;&gt;0,L871/F871,0),0)</f>
        <v>0</v>
      </c>
      <c r="J871" s="163" t="n">
        <f aca="false">IF(E871&lt;&gt;0,ROUND(INDEX($P$11:$AM$1010,$A871,$L$1),2),IF(AX871=0,(SUMIF($AP$11:$AP$1010,B871,$AX$11:$AX$1010)),AX871))</f>
        <v>0</v>
      </c>
      <c r="K871" s="163" t="n">
        <f aca="false">IF(G871=0,0,(J871/G871)*100)</f>
        <v>0</v>
      </c>
      <c r="L871" s="163" t="n">
        <f aca="false">IF(E871&lt;&gt;0,ROUND(IF($L$1=1,SUM(P871),"0")+IF($L$1=2,SUM($P871:Q871),"0")+IF($L$1=3,SUM($P871:R871),"0")+IF($L$1=4,SUM($P871:S871),"0")+IF($L$1=5,SUM($P871:T871),"0")+IF($L$1=6,SUM($P871:U871),"0")+IF($L$1=7,SUM($P871:V871),"0")+IF($L$1=8,SUM($P871:W871),"0")+IF($L$1=9,SUM($P871:X871),"0")+IF($L$1=10,SUM($P871:Y871),"0")+IF($L$1=11,SUM($P871:Z871),"0")+IF($L$1=12,SUM($P871:AA871),"0")+IF($L$1=13,SUM($P871:AB871),"0")+IF($L$1=14,SUM($P871:AC871),"0")+IF($L$1=15,SUM($P871:AD871),"0")+IF($L$1=16,SUM($P871:AE871),"0")+IF($L$1=17,SUM($P871:AF871),"0")+IF($L$1=18,SUM($P871:AG871),"0")+IF($L$1=19,SUM($P871:AH871),"0")+IF($L$1=20,SUM($P871:AI871),"0")+IF($L$1=21,SUM($P871:AJ871),"0")+IF($L$1=22,SUM($P871:AK871),"0")+IF($L$1=23,SUM($P871:AL871),"0")+IF($L$1=24,SUM($P871:AM871),"0"),2),IF(BC871=0,(SUMIF($AP$11:$AP$1010,B871,$BC$11:$BC$1010)),BC871))</f>
        <v>0</v>
      </c>
      <c r="M871" s="163" t="n">
        <f aca="false">IF(G871=0,0,(L871/G871)*100)</f>
        <v>0</v>
      </c>
      <c r="N871" s="168" t="str">
        <f aca="false">IF(B871&gt;0,"ok","ocultar")</f>
        <v>ocultar</v>
      </c>
      <c r="O871" s="650"/>
      <c r="P871" s="724"/>
      <c r="Q871" s="725"/>
      <c r="R871" s="725"/>
      <c r="S871" s="725"/>
      <c r="T871" s="725"/>
      <c r="U871" s="725"/>
      <c r="V871" s="725"/>
      <c r="W871" s="725"/>
      <c r="X871" s="725"/>
      <c r="Y871" s="725"/>
      <c r="Z871" s="725"/>
      <c r="AA871" s="726"/>
      <c r="AB871" s="726"/>
      <c r="AC871" s="726"/>
      <c r="AD871" s="726"/>
      <c r="AE871" s="726"/>
      <c r="AF871" s="726"/>
      <c r="AG871" s="726"/>
      <c r="AH871" s="726"/>
      <c r="AI871" s="726"/>
      <c r="AJ871" s="726"/>
      <c r="AK871" s="726"/>
      <c r="AL871" s="726"/>
      <c r="AM871" s="727"/>
      <c r="AO871" s="728" t="n">
        <f aca="false">IF(E871&lt;&gt;0,G871,0)</f>
        <v>0</v>
      </c>
      <c r="AP871" s="157" t="n">
        <f aca="false">IF(B871=0,AP870,IF(ISNONTEXT(B871)=TRUE(),INT(B871),INT(LEFT(B871,FIND(".",B871)-1))))</f>
        <v>3</v>
      </c>
      <c r="AQ871" s="157" t="str">
        <f aca="false">IF(AQ872=1,1,IF(B871&lt;&gt;0,1,IF(C871&lt;&gt;0,1,IF(D871&lt;&gt;0,1,IF(E871&lt;&gt;0,1,"")))))</f>
        <v/>
      </c>
      <c r="AR871" s="157" t="str">
        <f aca="false">IF(AP871=0," ",IF(AP871&lt;&gt;AP870,AP871," "))</f>
        <v> </v>
      </c>
      <c r="AS871" s="732"/>
      <c r="AT871" s="730" t="n">
        <f aca="false">IF(AP871&lt;&gt;AR871,(IF('ORÇ.GLOBAL P CAIXA'!I872="",J871*(INFORMAÇÕES!$Q$99/INFORMAÇÕES!$Q$102),IF('ORÇ.GLOBAL P CAIXA'!I872="R",J871,0))),0)</f>
        <v>0</v>
      </c>
      <c r="AU871" s="75" t="n">
        <f aca="false">IF(AP871&lt;&gt;AR871,(IF('ORÇ.GLOBAL P CAIXA'!I872="",J871*(INFORMAÇÕES!$Q$100/INFORMAÇÕES!$Q$102),IF('ORÇ.GLOBAL P CAIXA'!I872="C",J871,0))),0)</f>
        <v>0</v>
      </c>
      <c r="AV871" s="75" t="n">
        <f aca="false">IF(AP871&lt;&gt;AR871,(IF('ORÇ.GLOBAL P CAIXA'!I872="",J871*INFORMAÇÕES!$U$115,IF('ORÇ.GLOBAL P CAIXA'!I872="CF",J871,0))),0)</f>
        <v>0</v>
      </c>
      <c r="AW871" s="75" t="n">
        <f aca="false">IF(AP871&lt;&gt;AR871,(IF('ORÇ.GLOBAL P CAIXA'!I872="",J871*INFORMAÇÕES!$U$116,IF('ORÇ.GLOBAL P CAIXA'!I872="O",J871,0))),0)</f>
        <v>0</v>
      </c>
      <c r="AX871" s="731" t="n">
        <f aca="false">IF(E871&lt;&gt;0,J871,0)</f>
        <v>0</v>
      </c>
      <c r="AY871" s="730" t="n">
        <f aca="false">IF(AP871&lt;&gt;AR871,(IF('ORÇ.GLOBAL P CAIXA'!I872="",L871*(INFORMAÇÕES!$Q$99/INFORMAÇÕES!$Q$102),IF('ORÇ.GLOBAL P CAIXA'!I872="R",L871,0))),0)</f>
        <v>0</v>
      </c>
      <c r="AZ871" s="75" t="n">
        <f aca="false">IF(AP871&lt;&gt;AR871,(IF('ORÇ.GLOBAL P CAIXA'!I872="",L871*(INFORMAÇÕES!$Q$100/INFORMAÇÕES!$Q$102),IF('ORÇ.GLOBAL P CAIXA'!I872="C",L871,0))),0)</f>
        <v>0</v>
      </c>
      <c r="BA871" s="75" t="n">
        <f aca="false">IF(AP871&lt;&gt;AR871,(IF('ORÇ.GLOBAL P CAIXA'!I872="",L871*INFORMAÇÕES!$U$115,IF('ORÇ.GLOBAL P CAIXA'!I872="CF",L871,0))),0)</f>
        <v>0</v>
      </c>
      <c r="BB871" s="75" t="n">
        <f aca="false">IF(AP871&lt;&gt;AR871,(IF('ORÇ.GLOBAL P CAIXA'!I872="",L871*INFORMAÇÕES!$U$116,IF('ORÇ.GLOBAL P CAIXA'!I872="O",L871,0))),0)</f>
        <v>0</v>
      </c>
      <c r="BC871" s="731" t="n">
        <f aca="false">IF(E871&lt;&gt;0,L871,0)</f>
        <v>0</v>
      </c>
    </row>
    <row r="872" s="174" customFormat="true" ht="14.25" hidden="false" customHeight="false" outlineLevel="0" collapsed="false">
      <c r="A872" s="159" t="n">
        <v>862</v>
      </c>
      <c r="B872" s="160" t="n">
        <f aca="false">'ORÇ.REPROG. P CAIXA'!B874</f>
        <v>0</v>
      </c>
      <c r="C872" s="723" t="n">
        <f aca="false">'ORÇ.REPROG. P CAIXA'!C874</f>
        <v>0</v>
      </c>
      <c r="D872" s="162" t="n">
        <f aca="false">'ORÇ.REPROG. P CAIXA'!D874</f>
        <v>0</v>
      </c>
      <c r="E872" s="163" t="n">
        <f aca="false">IF('BM GLOBAL'!$P$1&lt;&gt;0,'ORÇ.REPROG. P CAIXA'!E874,'ORÇ.REPROG. P CAIXA'!H874)</f>
        <v>0</v>
      </c>
      <c r="F872" s="163" t="n">
        <f aca="false">IF('BM GLOBAL'!$P$1&lt;&gt;0,IF('ORÇ.GLOBAL P CAIXA'!K873=0,'ORÇ.GLOBAL EMPRESA'!G873,'ORÇ.GLOBAL P CAIXA'!F873),'ORÇ.REPROG. P CAIXA'!I874)</f>
        <v>0</v>
      </c>
      <c r="G872" s="163" t="n">
        <f aca="false">IF(E872&lt;&gt;0,ROUND(E872*F872,2),IF(AO872=0,(SUMIF('ORÇ.REPROG. P CAIXA'!$AC$13:$AC$1012,B872,$AO$11:$AO$1010)),AO872))</f>
        <v>0</v>
      </c>
      <c r="H872" s="163" t="n">
        <f aca="false">IF(J872&lt;&gt;0,IF(E872&lt;&gt;0,J872/F872,0),0)</f>
        <v>0</v>
      </c>
      <c r="I872" s="163" t="n">
        <f aca="false">IF(L872&lt;&gt;0,IF(E872&lt;&gt;0,L872/F872,0),0)</f>
        <v>0</v>
      </c>
      <c r="J872" s="163" t="n">
        <f aca="false">IF(E872&lt;&gt;0,ROUND(INDEX($P$11:$AM$1010,$A872,$L$1),2),IF(AX872=0,(SUMIF($AP$11:$AP$1010,B872,$AX$11:$AX$1010)),AX872))</f>
        <v>0</v>
      </c>
      <c r="K872" s="163" t="n">
        <f aca="false">IF(G872=0,0,(J872/G872)*100)</f>
        <v>0</v>
      </c>
      <c r="L872" s="163" t="n">
        <f aca="false">IF(E872&lt;&gt;0,ROUND(IF($L$1=1,SUM(P872),"0")+IF($L$1=2,SUM($P872:Q872),"0")+IF($L$1=3,SUM($P872:R872),"0")+IF($L$1=4,SUM($P872:S872),"0")+IF($L$1=5,SUM($P872:T872),"0")+IF($L$1=6,SUM($P872:U872),"0")+IF($L$1=7,SUM($P872:V872),"0")+IF($L$1=8,SUM($P872:W872),"0")+IF($L$1=9,SUM($P872:X872),"0")+IF($L$1=10,SUM($P872:Y872),"0")+IF($L$1=11,SUM($P872:Z872),"0")+IF($L$1=12,SUM($P872:AA872),"0")+IF($L$1=13,SUM($P872:AB872),"0")+IF($L$1=14,SUM($P872:AC872),"0")+IF($L$1=15,SUM($P872:AD872),"0")+IF($L$1=16,SUM($P872:AE872),"0")+IF($L$1=17,SUM($P872:AF872),"0")+IF($L$1=18,SUM($P872:AG872),"0")+IF($L$1=19,SUM($P872:AH872),"0")+IF($L$1=20,SUM($P872:AI872),"0")+IF($L$1=21,SUM($P872:AJ872),"0")+IF($L$1=22,SUM($P872:AK872),"0")+IF($L$1=23,SUM($P872:AL872),"0")+IF($L$1=24,SUM($P872:AM872),"0"),2),IF(BC872=0,(SUMIF($AP$11:$AP$1010,B872,$BC$11:$BC$1010)),BC872))</f>
        <v>0</v>
      </c>
      <c r="M872" s="163" t="n">
        <f aca="false">IF(G872=0,0,(L872/G872)*100)</f>
        <v>0</v>
      </c>
      <c r="N872" s="168" t="str">
        <f aca="false">IF(B872&gt;0,"ok","ocultar")</f>
        <v>ocultar</v>
      </c>
      <c r="O872" s="650"/>
      <c r="P872" s="724"/>
      <c r="Q872" s="725"/>
      <c r="R872" s="725"/>
      <c r="S872" s="725"/>
      <c r="T872" s="725"/>
      <c r="U872" s="725"/>
      <c r="V872" s="725"/>
      <c r="W872" s="725"/>
      <c r="X872" s="725"/>
      <c r="Y872" s="725"/>
      <c r="Z872" s="725"/>
      <c r="AA872" s="726"/>
      <c r="AB872" s="726"/>
      <c r="AC872" s="726"/>
      <c r="AD872" s="726"/>
      <c r="AE872" s="726"/>
      <c r="AF872" s="726"/>
      <c r="AG872" s="726"/>
      <c r="AH872" s="726"/>
      <c r="AI872" s="726"/>
      <c r="AJ872" s="726"/>
      <c r="AK872" s="726"/>
      <c r="AL872" s="726"/>
      <c r="AM872" s="727"/>
      <c r="AO872" s="728" t="n">
        <f aca="false">IF(E872&lt;&gt;0,G872,0)</f>
        <v>0</v>
      </c>
      <c r="AP872" s="157" t="n">
        <f aca="false">IF(B872=0,AP871,IF(ISNONTEXT(B872)=TRUE(),INT(B872),INT(LEFT(B872,FIND(".",B872)-1))))</f>
        <v>3</v>
      </c>
      <c r="AQ872" s="157" t="str">
        <f aca="false">IF(AQ873=1,1,IF(B872&lt;&gt;0,1,IF(C872&lt;&gt;0,1,IF(D872&lt;&gt;0,1,IF(E872&lt;&gt;0,1,"")))))</f>
        <v/>
      </c>
      <c r="AR872" s="157" t="str">
        <f aca="false">IF(AP872=0," ",IF(AP872&lt;&gt;AP871,AP872," "))</f>
        <v> </v>
      </c>
      <c r="AS872" s="732"/>
      <c r="AT872" s="730" t="n">
        <f aca="false">IF(AP872&lt;&gt;AR872,(IF('ORÇ.GLOBAL P CAIXA'!I873="",J872*(INFORMAÇÕES!$Q$99/INFORMAÇÕES!$Q$102),IF('ORÇ.GLOBAL P CAIXA'!I873="R",J872,0))),0)</f>
        <v>0</v>
      </c>
      <c r="AU872" s="75" t="n">
        <f aca="false">IF(AP872&lt;&gt;AR872,(IF('ORÇ.GLOBAL P CAIXA'!I873="",J872*(INFORMAÇÕES!$Q$100/INFORMAÇÕES!$Q$102),IF('ORÇ.GLOBAL P CAIXA'!I873="C",J872,0))),0)</f>
        <v>0</v>
      </c>
      <c r="AV872" s="75" t="n">
        <f aca="false">IF(AP872&lt;&gt;AR872,(IF('ORÇ.GLOBAL P CAIXA'!I873="",J872*INFORMAÇÕES!$U$115,IF('ORÇ.GLOBAL P CAIXA'!I873="CF",J872,0))),0)</f>
        <v>0</v>
      </c>
      <c r="AW872" s="75" t="n">
        <f aca="false">IF(AP872&lt;&gt;AR872,(IF('ORÇ.GLOBAL P CAIXA'!I873="",J872*INFORMAÇÕES!$U$116,IF('ORÇ.GLOBAL P CAIXA'!I873="O",J872,0))),0)</f>
        <v>0</v>
      </c>
      <c r="AX872" s="731" t="n">
        <f aca="false">IF(E872&lt;&gt;0,J872,0)</f>
        <v>0</v>
      </c>
      <c r="AY872" s="730" t="n">
        <f aca="false">IF(AP872&lt;&gt;AR872,(IF('ORÇ.GLOBAL P CAIXA'!I873="",L872*(INFORMAÇÕES!$Q$99/INFORMAÇÕES!$Q$102),IF('ORÇ.GLOBAL P CAIXA'!I873="R",L872,0))),0)</f>
        <v>0</v>
      </c>
      <c r="AZ872" s="75" t="n">
        <f aca="false">IF(AP872&lt;&gt;AR872,(IF('ORÇ.GLOBAL P CAIXA'!I873="",L872*(INFORMAÇÕES!$Q$100/INFORMAÇÕES!$Q$102),IF('ORÇ.GLOBAL P CAIXA'!I873="C",L872,0))),0)</f>
        <v>0</v>
      </c>
      <c r="BA872" s="75" t="n">
        <f aca="false">IF(AP872&lt;&gt;AR872,(IF('ORÇ.GLOBAL P CAIXA'!I873="",L872*INFORMAÇÕES!$U$115,IF('ORÇ.GLOBAL P CAIXA'!I873="CF",L872,0))),0)</f>
        <v>0</v>
      </c>
      <c r="BB872" s="75" t="n">
        <f aca="false">IF(AP872&lt;&gt;AR872,(IF('ORÇ.GLOBAL P CAIXA'!I873="",L872*INFORMAÇÕES!$U$116,IF('ORÇ.GLOBAL P CAIXA'!I873="O",L872,0))),0)</f>
        <v>0</v>
      </c>
      <c r="BC872" s="731" t="n">
        <f aca="false">IF(E872&lt;&gt;0,L872,0)</f>
        <v>0</v>
      </c>
    </row>
    <row r="873" s="174" customFormat="true" ht="14.25" hidden="false" customHeight="false" outlineLevel="0" collapsed="false">
      <c r="A873" s="159" t="n">
        <v>863</v>
      </c>
      <c r="B873" s="160" t="n">
        <f aca="false">'ORÇ.REPROG. P CAIXA'!B875</f>
        <v>0</v>
      </c>
      <c r="C873" s="723" t="n">
        <f aca="false">'ORÇ.REPROG. P CAIXA'!C875</f>
        <v>0</v>
      </c>
      <c r="D873" s="162" t="n">
        <f aca="false">'ORÇ.REPROG. P CAIXA'!D875</f>
        <v>0</v>
      </c>
      <c r="E873" s="163" t="n">
        <f aca="false">IF('BM GLOBAL'!$P$1&lt;&gt;0,'ORÇ.REPROG. P CAIXA'!E875,'ORÇ.REPROG. P CAIXA'!H875)</f>
        <v>0</v>
      </c>
      <c r="F873" s="163" t="n">
        <f aca="false">IF('BM GLOBAL'!$P$1&lt;&gt;0,IF('ORÇ.GLOBAL P CAIXA'!K874=0,'ORÇ.GLOBAL EMPRESA'!G874,'ORÇ.GLOBAL P CAIXA'!F874),'ORÇ.REPROG. P CAIXA'!I875)</f>
        <v>0</v>
      </c>
      <c r="G873" s="163" t="n">
        <f aca="false">IF(E873&lt;&gt;0,ROUND(E873*F873,2),IF(AO873=0,(SUMIF('ORÇ.REPROG. P CAIXA'!$AC$13:$AC$1012,B873,$AO$11:$AO$1010)),AO873))</f>
        <v>0</v>
      </c>
      <c r="H873" s="163" t="n">
        <f aca="false">IF(J873&lt;&gt;0,IF(E873&lt;&gt;0,J873/F873,0),0)</f>
        <v>0</v>
      </c>
      <c r="I873" s="163" t="n">
        <f aca="false">IF(L873&lt;&gt;0,IF(E873&lt;&gt;0,L873/F873,0),0)</f>
        <v>0</v>
      </c>
      <c r="J873" s="163" t="n">
        <f aca="false">IF(E873&lt;&gt;0,ROUND(INDEX($P$11:$AM$1010,$A873,$L$1),2),IF(AX873=0,(SUMIF($AP$11:$AP$1010,B873,$AX$11:$AX$1010)),AX873))</f>
        <v>0</v>
      </c>
      <c r="K873" s="163" t="n">
        <f aca="false">IF(G873=0,0,(J873/G873)*100)</f>
        <v>0</v>
      </c>
      <c r="L873" s="163" t="n">
        <f aca="false">IF(E873&lt;&gt;0,ROUND(IF($L$1=1,SUM(P873),"0")+IF($L$1=2,SUM($P873:Q873),"0")+IF($L$1=3,SUM($P873:R873),"0")+IF($L$1=4,SUM($P873:S873),"0")+IF($L$1=5,SUM($P873:T873),"0")+IF($L$1=6,SUM($P873:U873),"0")+IF($L$1=7,SUM($P873:V873),"0")+IF($L$1=8,SUM($P873:W873),"0")+IF($L$1=9,SUM($P873:X873),"0")+IF($L$1=10,SUM($P873:Y873),"0")+IF($L$1=11,SUM($P873:Z873),"0")+IF($L$1=12,SUM($P873:AA873),"0")+IF($L$1=13,SUM($P873:AB873),"0")+IF($L$1=14,SUM($P873:AC873),"0")+IF($L$1=15,SUM($P873:AD873),"0")+IF($L$1=16,SUM($P873:AE873),"0")+IF($L$1=17,SUM($P873:AF873),"0")+IF($L$1=18,SUM($P873:AG873),"0")+IF($L$1=19,SUM($P873:AH873),"0")+IF($L$1=20,SUM($P873:AI873),"0")+IF($L$1=21,SUM($P873:AJ873),"0")+IF($L$1=22,SUM($P873:AK873),"0")+IF($L$1=23,SUM($P873:AL873),"0")+IF($L$1=24,SUM($P873:AM873),"0"),2),IF(BC873=0,(SUMIF($AP$11:$AP$1010,B873,$BC$11:$BC$1010)),BC873))</f>
        <v>0</v>
      </c>
      <c r="M873" s="163" t="n">
        <f aca="false">IF(G873=0,0,(L873/G873)*100)</f>
        <v>0</v>
      </c>
      <c r="N873" s="168" t="str">
        <f aca="false">IF(B873&gt;0,"ok","ocultar")</f>
        <v>ocultar</v>
      </c>
      <c r="O873" s="650"/>
      <c r="P873" s="724"/>
      <c r="Q873" s="725"/>
      <c r="R873" s="725"/>
      <c r="S873" s="725"/>
      <c r="T873" s="725"/>
      <c r="U873" s="725"/>
      <c r="V873" s="725"/>
      <c r="W873" s="725"/>
      <c r="X873" s="725"/>
      <c r="Y873" s="725"/>
      <c r="Z873" s="725"/>
      <c r="AA873" s="726"/>
      <c r="AB873" s="726"/>
      <c r="AC873" s="726"/>
      <c r="AD873" s="726"/>
      <c r="AE873" s="726"/>
      <c r="AF873" s="726"/>
      <c r="AG873" s="726"/>
      <c r="AH873" s="726"/>
      <c r="AI873" s="726"/>
      <c r="AJ873" s="726"/>
      <c r="AK873" s="726"/>
      <c r="AL873" s="726"/>
      <c r="AM873" s="727"/>
      <c r="AO873" s="728" t="n">
        <f aca="false">IF(E873&lt;&gt;0,G873,0)</f>
        <v>0</v>
      </c>
      <c r="AP873" s="157" t="n">
        <f aca="false">IF(B873=0,AP872,IF(ISNONTEXT(B873)=TRUE(),INT(B873),INT(LEFT(B873,FIND(".",B873)-1))))</f>
        <v>3</v>
      </c>
      <c r="AQ873" s="157" t="str">
        <f aca="false">IF(AQ874=1,1,IF(B873&lt;&gt;0,1,IF(C873&lt;&gt;0,1,IF(D873&lt;&gt;0,1,IF(E873&lt;&gt;0,1,"")))))</f>
        <v/>
      </c>
      <c r="AR873" s="157" t="str">
        <f aca="false">IF(AP873=0," ",IF(AP873&lt;&gt;AP872,AP873," "))</f>
        <v> </v>
      </c>
      <c r="AS873" s="732"/>
      <c r="AT873" s="730" t="n">
        <f aca="false">IF(AP873&lt;&gt;AR873,(IF('ORÇ.GLOBAL P CAIXA'!I874="",J873*(INFORMAÇÕES!$Q$99/INFORMAÇÕES!$Q$102),IF('ORÇ.GLOBAL P CAIXA'!I874="R",J873,0))),0)</f>
        <v>0</v>
      </c>
      <c r="AU873" s="75" t="n">
        <f aca="false">IF(AP873&lt;&gt;AR873,(IF('ORÇ.GLOBAL P CAIXA'!I874="",J873*(INFORMAÇÕES!$Q$100/INFORMAÇÕES!$Q$102),IF('ORÇ.GLOBAL P CAIXA'!I874="C",J873,0))),0)</f>
        <v>0</v>
      </c>
      <c r="AV873" s="75" t="n">
        <f aca="false">IF(AP873&lt;&gt;AR873,(IF('ORÇ.GLOBAL P CAIXA'!I874="",J873*INFORMAÇÕES!$U$115,IF('ORÇ.GLOBAL P CAIXA'!I874="CF",J873,0))),0)</f>
        <v>0</v>
      </c>
      <c r="AW873" s="75" t="n">
        <f aca="false">IF(AP873&lt;&gt;AR873,(IF('ORÇ.GLOBAL P CAIXA'!I874="",J873*INFORMAÇÕES!$U$116,IF('ORÇ.GLOBAL P CAIXA'!I874="O",J873,0))),0)</f>
        <v>0</v>
      </c>
      <c r="AX873" s="731" t="n">
        <f aca="false">IF(E873&lt;&gt;0,J873,0)</f>
        <v>0</v>
      </c>
      <c r="AY873" s="730" t="n">
        <f aca="false">IF(AP873&lt;&gt;AR873,(IF('ORÇ.GLOBAL P CAIXA'!I874="",L873*(INFORMAÇÕES!$Q$99/INFORMAÇÕES!$Q$102),IF('ORÇ.GLOBAL P CAIXA'!I874="R",L873,0))),0)</f>
        <v>0</v>
      </c>
      <c r="AZ873" s="75" t="n">
        <f aca="false">IF(AP873&lt;&gt;AR873,(IF('ORÇ.GLOBAL P CAIXA'!I874="",L873*(INFORMAÇÕES!$Q$100/INFORMAÇÕES!$Q$102),IF('ORÇ.GLOBAL P CAIXA'!I874="C",L873,0))),0)</f>
        <v>0</v>
      </c>
      <c r="BA873" s="75" t="n">
        <f aca="false">IF(AP873&lt;&gt;AR873,(IF('ORÇ.GLOBAL P CAIXA'!I874="",L873*INFORMAÇÕES!$U$115,IF('ORÇ.GLOBAL P CAIXA'!I874="CF",L873,0))),0)</f>
        <v>0</v>
      </c>
      <c r="BB873" s="75" t="n">
        <f aca="false">IF(AP873&lt;&gt;AR873,(IF('ORÇ.GLOBAL P CAIXA'!I874="",L873*INFORMAÇÕES!$U$116,IF('ORÇ.GLOBAL P CAIXA'!I874="O",L873,0))),0)</f>
        <v>0</v>
      </c>
      <c r="BC873" s="731" t="n">
        <f aca="false">IF(E873&lt;&gt;0,L873,0)</f>
        <v>0</v>
      </c>
    </row>
    <row r="874" s="174" customFormat="true" ht="14.25" hidden="false" customHeight="false" outlineLevel="0" collapsed="false">
      <c r="A874" s="159" t="n">
        <v>864</v>
      </c>
      <c r="B874" s="160" t="n">
        <f aca="false">'ORÇ.REPROG. P CAIXA'!B876</f>
        <v>0</v>
      </c>
      <c r="C874" s="723" t="n">
        <f aca="false">'ORÇ.REPROG. P CAIXA'!C876</f>
        <v>0</v>
      </c>
      <c r="D874" s="162" t="n">
        <f aca="false">'ORÇ.REPROG. P CAIXA'!D876</f>
        <v>0</v>
      </c>
      <c r="E874" s="163" t="n">
        <f aca="false">IF('BM GLOBAL'!$P$1&lt;&gt;0,'ORÇ.REPROG. P CAIXA'!E876,'ORÇ.REPROG. P CAIXA'!H876)</f>
        <v>0</v>
      </c>
      <c r="F874" s="163" t="n">
        <f aca="false">IF('BM GLOBAL'!$P$1&lt;&gt;0,IF('ORÇ.GLOBAL P CAIXA'!K875=0,'ORÇ.GLOBAL EMPRESA'!G875,'ORÇ.GLOBAL P CAIXA'!F875),'ORÇ.REPROG. P CAIXA'!I876)</f>
        <v>0</v>
      </c>
      <c r="G874" s="163" t="n">
        <f aca="false">IF(E874&lt;&gt;0,ROUND(E874*F874,2),IF(AO874=0,(SUMIF('ORÇ.REPROG. P CAIXA'!$AC$13:$AC$1012,B874,$AO$11:$AO$1010)),AO874))</f>
        <v>0</v>
      </c>
      <c r="H874" s="163" t="n">
        <f aca="false">IF(J874&lt;&gt;0,IF(E874&lt;&gt;0,J874/F874,0),0)</f>
        <v>0</v>
      </c>
      <c r="I874" s="163" t="n">
        <f aca="false">IF(L874&lt;&gt;0,IF(E874&lt;&gt;0,L874/F874,0),0)</f>
        <v>0</v>
      </c>
      <c r="J874" s="163" t="n">
        <f aca="false">IF(E874&lt;&gt;0,ROUND(INDEX($P$11:$AM$1010,$A874,$L$1),2),IF(AX874=0,(SUMIF($AP$11:$AP$1010,B874,$AX$11:$AX$1010)),AX874))</f>
        <v>0</v>
      </c>
      <c r="K874" s="163" t="n">
        <f aca="false">IF(G874=0,0,(J874/G874)*100)</f>
        <v>0</v>
      </c>
      <c r="L874" s="163" t="n">
        <f aca="false">IF(E874&lt;&gt;0,ROUND(IF($L$1=1,SUM(P874),"0")+IF($L$1=2,SUM($P874:Q874),"0")+IF($L$1=3,SUM($P874:R874),"0")+IF($L$1=4,SUM($P874:S874),"0")+IF($L$1=5,SUM($P874:T874),"0")+IF($L$1=6,SUM($P874:U874),"0")+IF($L$1=7,SUM($P874:V874),"0")+IF($L$1=8,SUM($P874:W874),"0")+IF($L$1=9,SUM($P874:X874),"0")+IF($L$1=10,SUM($P874:Y874),"0")+IF($L$1=11,SUM($P874:Z874),"0")+IF($L$1=12,SUM($P874:AA874),"0")+IF($L$1=13,SUM($P874:AB874),"0")+IF($L$1=14,SUM($P874:AC874),"0")+IF($L$1=15,SUM($P874:AD874),"0")+IF($L$1=16,SUM($P874:AE874),"0")+IF($L$1=17,SUM($P874:AF874),"0")+IF($L$1=18,SUM($P874:AG874),"0")+IF($L$1=19,SUM($P874:AH874),"0")+IF($L$1=20,SUM($P874:AI874),"0")+IF($L$1=21,SUM($P874:AJ874),"0")+IF($L$1=22,SUM($P874:AK874),"0")+IF($L$1=23,SUM($P874:AL874),"0")+IF($L$1=24,SUM($P874:AM874),"0"),2),IF(BC874=0,(SUMIF($AP$11:$AP$1010,B874,$BC$11:$BC$1010)),BC874))</f>
        <v>0</v>
      </c>
      <c r="M874" s="163" t="n">
        <f aca="false">IF(G874=0,0,(L874/G874)*100)</f>
        <v>0</v>
      </c>
      <c r="N874" s="168" t="str">
        <f aca="false">IF(B874&gt;0,"ok","ocultar")</f>
        <v>ocultar</v>
      </c>
      <c r="O874" s="650"/>
      <c r="P874" s="724"/>
      <c r="Q874" s="725"/>
      <c r="R874" s="725"/>
      <c r="S874" s="725"/>
      <c r="T874" s="725"/>
      <c r="U874" s="725"/>
      <c r="V874" s="725"/>
      <c r="W874" s="725"/>
      <c r="X874" s="725"/>
      <c r="Y874" s="725"/>
      <c r="Z874" s="725"/>
      <c r="AA874" s="726"/>
      <c r="AB874" s="726"/>
      <c r="AC874" s="726"/>
      <c r="AD874" s="726"/>
      <c r="AE874" s="726"/>
      <c r="AF874" s="726"/>
      <c r="AG874" s="726"/>
      <c r="AH874" s="726"/>
      <c r="AI874" s="726"/>
      <c r="AJ874" s="726"/>
      <c r="AK874" s="726"/>
      <c r="AL874" s="726"/>
      <c r="AM874" s="727"/>
      <c r="AO874" s="728" t="n">
        <f aca="false">IF(E874&lt;&gt;0,G874,0)</f>
        <v>0</v>
      </c>
      <c r="AP874" s="157" t="n">
        <f aca="false">IF(B874=0,AP873,IF(ISNONTEXT(B874)=TRUE(),INT(B874),INT(LEFT(B874,FIND(".",B874)-1))))</f>
        <v>3</v>
      </c>
      <c r="AQ874" s="157" t="str">
        <f aca="false">IF(AQ875=1,1,IF(B874&lt;&gt;0,1,IF(C874&lt;&gt;0,1,IF(D874&lt;&gt;0,1,IF(E874&lt;&gt;0,1,"")))))</f>
        <v/>
      </c>
      <c r="AR874" s="157" t="str">
        <f aca="false">IF(AP874=0," ",IF(AP874&lt;&gt;AP873,AP874," "))</f>
        <v> </v>
      </c>
      <c r="AS874" s="732"/>
      <c r="AT874" s="730" t="n">
        <f aca="false">IF(AP874&lt;&gt;AR874,(IF('ORÇ.GLOBAL P CAIXA'!I875="",J874*(INFORMAÇÕES!$Q$99/INFORMAÇÕES!$Q$102),IF('ORÇ.GLOBAL P CAIXA'!I875="R",J874,0))),0)</f>
        <v>0</v>
      </c>
      <c r="AU874" s="75" t="n">
        <f aca="false">IF(AP874&lt;&gt;AR874,(IF('ORÇ.GLOBAL P CAIXA'!I875="",J874*(INFORMAÇÕES!$Q$100/INFORMAÇÕES!$Q$102),IF('ORÇ.GLOBAL P CAIXA'!I875="C",J874,0))),0)</f>
        <v>0</v>
      </c>
      <c r="AV874" s="75" t="n">
        <f aca="false">IF(AP874&lt;&gt;AR874,(IF('ORÇ.GLOBAL P CAIXA'!I875="",J874*INFORMAÇÕES!$U$115,IF('ORÇ.GLOBAL P CAIXA'!I875="CF",J874,0))),0)</f>
        <v>0</v>
      </c>
      <c r="AW874" s="75" t="n">
        <f aca="false">IF(AP874&lt;&gt;AR874,(IF('ORÇ.GLOBAL P CAIXA'!I875="",J874*INFORMAÇÕES!$U$116,IF('ORÇ.GLOBAL P CAIXA'!I875="O",J874,0))),0)</f>
        <v>0</v>
      </c>
      <c r="AX874" s="731" t="n">
        <f aca="false">IF(E874&lt;&gt;0,J874,0)</f>
        <v>0</v>
      </c>
      <c r="AY874" s="730" t="n">
        <f aca="false">IF(AP874&lt;&gt;AR874,(IF('ORÇ.GLOBAL P CAIXA'!I875="",L874*(INFORMAÇÕES!$Q$99/INFORMAÇÕES!$Q$102),IF('ORÇ.GLOBAL P CAIXA'!I875="R",L874,0))),0)</f>
        <v>0</v>
      </c>
      <c r="AZ874" s="75" t="n">
        <f aca="false">IF(AP874&lt;&gt;AR874,(IF('ORÇ.GLOBAL P CAIXA'!I875="",L874*(INFORMAÇÕES!$Q$100/INFORMAÇÕES!$Q$102),IF('ORÇ.GLOBAL P CAIXA'!I875="C",L874,0))),0)</f>
        <v>0</v>
      </c>
      <c r="BA874" s="75" t="n">
        <f aca="false">IF(AP874&lt;&gt;AR874,(IF('ORÇ.GLOBAL P CAIXA'!I875="",L874*INFORMAÇÕES!$U$115,IF('ORÇ.GLOBAL P CAIXA'!I875="CF",L874,0))),0)</f>
        <v>0</v>
      </c>
      <c r="BB874" s="75" t="n">
        <f aca="false">IF(AP874&lt;&gt;AR874,(IF('ORÇ.GLOBAL P CAIXA'!I875="",L874*INFORMAÇÕES!$U$116,IF('ORÇ.GLOBAL P CAIXA'!I875="O",L874,0))),0)</f>
        <v>0</v>
      </c>
      <c r="BC874" s="731" t="n">
        <f aca="false">IF(E874&lt;&gt;0,L874,0)</f>
        <v>0</v>
      </c>
    </row>
    <row r="875" s="174" customFormat="true" ht="14.25" hidden="false" customHeight="false" outlineLevel="0" collapsed="false">
      <c r="A875" s="159" t="n">
        <v>865</v>
      </c>
      <c r="B875" s="160" t="n">
        <f aca="false">'ORÇ.REPROG. P CAIXA'!B877</f>
        <v>0</v>
      </c>
      <c r="C875" s="723" t="n">
        <f aca="false">'ORÇ.REPROG. P CAIXA'!C877</f>
        <v>0</v>
      </c>
      <c r="D875" s="162" t="n">
        <f aca="false">'ORÇ.REPROG. P CAIXA'!D877</f>
        <v>0</v>
      </c>
      <c r="E875" s="163" t="n">
        <f aca="false">IF('BM GLOBAL'!$P$1&lt;&gt;0,'ORÇ.REPROG. P CAIXA'!E877,'ORÇ.REPROG. P CAIXA'!H877)</f>
        <v>0</v>
      </c>
      <c r="F875" s="163" t="n">
        <f aca="false">IF('BM GLOBAL'!$P$1&lt;&gt;0,IF('ORÇ.GLOBAL P CAIXA'!K876=0,'ORÇ.GLOBAL EMPRESA'!G876,'ORÇ.GLOBAL P CAIXA'!F876),'ORÇ.REPROG. P CAIXA'!I877)</f>
        <v>0</v>
      </c>
      <c r="G875" s="163" t="n">
        <f aca="false">IF(E875&lt;&gt;0,ROUND(E875*F875,2),IF(AO875=0,(SUMIF('ORÇ.REPROG. P CAIXA'!$AC$13:$AC$1012,B875,$AO$11:$AO$1010)),AO875))</f>
        <v>0</v>
      </c>
      <c r="H875" s="163" t="n">
        <f aca="false">IF(J875&lt;&gt;0,IF(E875&lt;&gt;0,J875/F875,0),0)</f>
        <v>0</v>
      </c>
      <c r="I875" s="163" t="n">
        <f aca="false">IF(L875&lt;&gt;0,IF(E875&lt;&gt;0,L875/F875,0),0)</f>
        <v>0</v>
      </c>
      <c r="J875" s="163" t="n">
        <f aca="false">IF(E875&lt;&gt;0,ROUND(INDEX($P$11:$AM$1010,$A875,$L$1),2),IF(AX875=0,(SUMIF($AP$11:$AP$1010,B875,$AX$11:$AX$1010)),AX875))</f>
        <v>0</v>
      </c>
      <c r="K875" s="163" t="n">
        <f aca="false">IF(G875=0,0,(J875/G875)*100)</f>
        <v>0</v>
      </c>
      <c r="L875" s="163" t="n">
        <f aca="false">IF(E875&lt;&gt;0,ROUND(IF($L$1=1,SUM(P875),"0")+IF($L$1=2,SUM($P875:Q875),"0")+IF($L$1=3,SUM($P875:R875),"0")+IF($L$1=4,SUM($P875:S875),"0")+IF($L$1=5,SUM($P875:T875),"0")+IF($L$1=6,SUM($P875:U875),"0")+IF($L$1=7,SUM($P875:V875),"0")+IF($L$1=8,SUM($P875:W875),"0")+IF($L$1=9,SUM($P875:X875),"0")+IF($L$1=10,SUM($P875:Y875),"0")+IF($L$1=11,SUM($P875:Z875),"0")+IF($L$1=12,SUM($P875:AA875),"0")+IF($L$1=13,SUM($P875:AB875),"0")+IF($L$1=14,SUM($P875:AC875),"0")+IF($L$1=15,SUM($P875:AD875),"0")+IF($L$1=16,SUM($P875:AE875),"0")+IF($L$1=17,SUM($P875:AF875),"0")+IF($L$1=18,SUM($P875:AG875),"0")+IF($L$1=19,SUM($P875:AH875),"0")+IF($L$1=20,SUM($P875:AI875),"0")+IF($L$1=21,SUM($P875:AJ875),"0")+IF($L$1=22,SUM($P875:AK875),"0")+IF($L$1=23,SUM($P875:AL875),"0")+IF($L$1=24,SUM($P875:AM875),"0"),2),IF(BC875=0,(SUMIF($AP$11:$AP$1010,B875,$BC$11:$BC$1010)),BC875))</f>
        <v>0</v>
      </c>
      <c r="M875" s="163" t="n">
        <f aca="false">IF(G875=0,0,(L875/G875)*100)</f>
        <v>0</v>
      </c>
      <c r="N875" s="168" t="str">
        <f aca="false">IF(B875&gt;0,"ok","ocultar")</f>
        <v>ocultar</v>
      </c>
      <c r="O875" s="650"/>
      <c r="P875" s="724"/>
      <c r="Q875" s="725"/>
      <c r="R875" s="725"/>
      <c r="S875" s="725"/>
      <c r="T875" s="725"/>
      <c r="U875" s="725"/>
      <c r="V875" s="725"/>
      <c r="W875" s="725"/>
      <c r="X875" s="725"/>
      <c r="Y875" s="725"/>
      <c r="Z875" s="725"/>
      <c r="AA875" s="726"/>
      <c r="AB875" s="726"/>
      <c r="AC875" s="726"/>
      <c r="AD875" s="726"/>
      <c r="AE875" s="726"/>
      <c r="AF875" s="726"/>
      <c r="AG875" s="726"/>
      <c r="AH875" s="726"/>
      <c r="AI875" s="726"/>
      <c r="AJ875" s="726"/>
      <c r="AK875" s="726"/>
      <c r="AL875" s="726"/>
      <c r="AM875" s="727"/>
      <c r="AO875" s="728" t="n">
        <f aca="false">IF(E875&lt;&gt;0,G875,0)</f>
        <v>0</v>
      </c>
      <c r="AP875" s="157" t="n">
        <f aca="false">IF(B875=0,AP874,IF(ISNONTEXT(B875)=TRUE(),INT(B875),INT(LEFT(B875,FIND(".",B875)-1))))</f>
        <v>3</v>
      </c>
      <c r="AQ875" s="157" t="str">
        <f aca="false">IF(AQ876=1,1,IF(B875&lt;&gt;0,1,IF(C875&lt;&gt;0,1,IF(D875&lt;&gt;0,1,IF(E875&lt;&gt;0,1,"")))))</f>
        <v/>
      </c>
      <c r="AR875" s="157" t="str">
        <f aca="false">IF(AP875=0," ",IF(AP875&lt;&gt;AP874,AP875," "))</f>
        <v> </v>
      </c>
      <c r="AS875" s="732"/>
      <c r="AT875" s="730" t="n">
        <f aca="false">IF(AP875&lt;&gt;AR875,(IF('ORÇ.GLOBAL P CAIXA'!I876="",J875*(INFORMAÇÕES!$Q$99/INFORMAÇÕES!$Q$102),IF('ORÇ.GLOBAL P CAIXA'!I876="R",J875,0))),0)</f>
        <v>0</v>
      </c>
      <c r="AU875" s="75" t="n">
        <f aca="false">IF(AP875&lt;&gt;AR875,(IF('ORÇ.GLOBAL P CAIXA'!I876="",J875*(INFORMAÇÕES!$Q$100/INFORMAÇÕES!$Q$102),IF('ORÇ.GLOBAL P CAIXA'!I876="C",J875,0))),0)</f>
        <v>0</v>
      </c>
      <c r="AV875" s="75" t="n">
        <f aca="false">IF(AP875&lt;&gt;AR875,(IF('ORÇ.GLOBAL P CAIXA'!I876="",J875*INFORMAÇÕES!$U$115,IF('ORÇ.GLOBAL P CAIXA'!I876="CF",J875,0))),0)</f>
        <v>0</v>
      </c>
      <c r="AW875" s="75" t="n">
        <f aca="false">IF(AP875&lt;&gt;AR875,(IF('ORÇ.GLOBAL P CAIXA'!I876="",J875*INFORMAÇÕES!$U$116,IF('ORÇ.GLOBAL P CAIXA'!I876="O",J875,0))),0)</f>
        <v>0</v>
      </c>
      <c r="AX875" s="731" t="n">
        <f aca="false">IF(E875&lt;&gt;0,J875,0)</f>
        <v>0</v>
      </c>
      <c r="AY875" s="730" t="n">
        <f aca="false">IF(AP875&lt;&gt;AR875,(IF('ORÇ.GLOBAL P CAIXA'!I876="",L875*(INFORMAÇÕES!$Q$99/INFORMAÇÕES!$Q$102),IF('ORÇ.GLOBAL P CAIXA'!I876="R",L875,0))),0)</f>
        <v>0</v>
      </c>
      <c r="AZ875" s="75" t="n">
        <f aca="false">IF(AP875&lt;&gt;AR875,(IF('ORÇ.GLOBAL P CAIXA'!I876="",L875*(INFORMAÇÕES!$Q$100/INFORMAÇÕES!$Q$102),IF('ORÇ.GLOBAL P CAIXA'!I876="C",L875,0))),0)</f>
        <v>0</v>
      </c>
      <c r="BA875" s="75" t="n">
        <f aca="false">IF(AP875&lt;&gt;AR875,(IF('ORÇ.GLOBAL P CAIXA'!I876="",L875*INFORMAÇÕES!$U$115,IF('ORÇ.GLOBAL P CAIXA'!I876="CF",L875,0))),0)</f>
        <v>0</v>
      </c>
      <c r="BB875" s="75" t="n">
        <f aca="false">IF(AP875&lt;&gt;AR875,(IF('ORÇ.GLOBAL P CAIXA'!I876="",L875*INFORMAÇÕES!$U$116,IF('ORÇ.GLOBAL P CAIXA'!I876="O",L875,0))),0)</f>
        <v>0</v>
      </c>
      <c r="BC875" s="731" t="n">
        <f aca="false">IF(E875&lt;&gt;0,L875,0)</f>
        <v>0</v>
      </c>
    </row>
    <row r="876" s="174" customFormat="true" ht="14.25" hidden="false" customHeight="false" outlineLevel="0" collapsed="false">
      <c r="A876" s="159" t="n">
        <v>866</v>
      </c>
      <c r="B876" s="160" t="n">
        <f aca="false">'ORÇ.REPROG. P CAIXA'!B878</f>
        <v>0</v>
      </c>
      <c r="C876" s="723" t="n">
        <f aca="false">'ORÇ.REPROG. P CAIXA'!C878</f>
        <v>0</v>
      </c>
      <c r="D876" s="162" t="n">
        <f aca="false">'ORÇ.REPROG. P CAIXA'!D878</f>
        <v>0</v>
      </c>
      <c r="E876" s="163" t="n">
        <f aca="false">IF('BM GLOBAL'!$P$1&lt;&gt;0,'ORÇ.REPROG. P CAIXA'!E878,'ORÇ.REPROG. P CAIXA'!H878)</f>
        <v>0</v>
      </c>
      <c r="F876" s="163" t="n">
        <f aca="false">IF('BM GLOBAL'!$P$1&lt;&gt;0,IF('ORÇ.GLOBAL P CAIXA'!K877=0,'ORÇ.GLOBAL EMPRESA'!G877,'ORÇ.GLOBAL P CAIXA'!F877),'ORÇ.REPROG. P CAIXA'!I878)</f>
        <v>0</v>
      </c>
      <c r="G876" s="163" t="n">
        <f aca="false">IF(E876&lt;&gt;0,ROUND(E876*F876,2),IF(AO876=0,(SUMIF('ORÇ.REPROG. P CAIXA'!$AC$13:$AC$1012,B876,$AO$11:$AO$1010)),AO876))</f>
        <v>0</v>
      </c>
      <c r="H876" s="163" t="n">
        <f aca="false">IF(J876&lt;&gt;0,IF(E876&lt;&gt;0,J876/F876,0),0)</f>
        <v>0</v>
      </c>
      <c r="I876" s="163" t="n">
        <f aca="false">IF(L876&lt;&gt;0,IF(E876&lt;&gt;0,L876/F876,0),0)</f>
        <v>0</v>
      </c>
      <c r="J876" s="163" t="n">
        <f aca="false">IF(E876&lt;&gt;0,ROUND(INDEX($P$11:$AM$1010,$A876,$L$1),2),IF(AX876=0,(SUMIF($AP$11:$AP$1010,B876,$AX$11:$AX$1010)),AX876))</f>
        <v>0</v>
      </c>
      <c r="K876" s="163" t="n">
        <f aca="false">IF(G876=0,0,(J876/G876)*100)</f>
        <v>0</v>
      </c>
      <c r="L876" s="163" t="n">
        <f aca="false">IF(E876&lt;&gt;0,ROUND(IF($L$1=1,SUM(P876),"0")+IF($L$1=2,SUM($P876:Q876),"0")+IF($L$1=3,SUM($P876:R876),"0")+IF($L$1=4,SUM($P876:S876),"0")+IF($L$1=5,SUM($P876:T876),"0")+IF($L$1=6,SUM($P876:U876),"0")+IF($L$1=7,SUM($P876:V876),"0")+IF($L$1=8,SUM($P876:W876),"0")+IF($L$1=9,SUM($P876:X876),"0")+IF($L$1=10,SUM($P876:Y876),"0")+IF($L$1=11,SUM($P876:Z876),"0")+IF($L$1=12,SUM($P876:AA876),"0")+IF($L$1=13,SUM($P876:AB876),"0")+IF($L$1=14,SUM($P876:AC876),"0")+IF($L$1=15,SUM($P876:AD876),"0")+IF($L$1=16,SUM($P876:AE876),"0")+IF($L$1=17,SUM($P876:AF876),"0")+IF($L$1=18,SUM($P876:AG876),"0")+IF($L$1=19,SUM($P876:AH876),"0")+IF($L$1=20,SUM($P876:AI876),"0")+IF($L$1=21,SUM($P876:AJ876),"0")+IF($L$1=22,SUM($P876:AK876),"0")+IF($L$1=23,SUM($P876:AL876),"0")+IF($L$1=24,SUM($P876:AM876),"0"),2),IF(BC876=0,(SUMIF($AP$11:$AP$1010,B876,$BC$11:$BC$1010)),BC876))</f>
        <v>0</v>
      </c>
      <c r="M876" s="163" t="n">
        <f aca="false">IF(G876=0,0,(L876/G876)*100)</f>
        <v>0</v>
      </c>
      <c r="N876" s="168" t="str">
        <f aca="false">IF(B876&gt;0,"ok","ocultar")</f>
        <v>ocultar</v>
      </c>
      <c r="O876" s="650"/>
      <c r="P876" s="724"/>
      <c r="Q876" s="725"/>
      <c r="R876" s="725"/>
      <c r="S876" s="725"/>
      <c r="T876" s="725"/>
      <c r="U876" s="725"/>
      <c r="V876" s="725"/>
      <c r="W876" s="725"/>
      <c r="X876" s="725"/>
      <c r="Y876" s="725"/>
      <c r="Z876" s="725"/>
      <c r="AA876" s="726"/>
      <c r="AB876" s="726"/>
      <c r="AC876" s="726"/>
      <c r="AD876" s="726"/>
      <c r="AE876" s="726"/>
      <c r="AF876" s="726"/>
      <c r="AG876" s="726"/>
      <c r="AH876" s="726"/>
      <c r="AI876" s="726"/>
      <c r="AJ876" s="726"/>
      <c r="AK876" s="726"/>
      <c r="AL876" s="726"/>
      <c r="AM876" s="727"/>
      <c r="AO876" s="728" t="n">
        <f aca="false">IF(E876&lt;&gt;0,G876,0)</f>
        <v>0</v>
      </c>
      <c r="AP876" s="157" t="n">
        <f aca="false">IF(B876=0,AP875,IF(ISNONTEXT(B876)=TRUE(),INT(B876),INT(LEFT(B876,FIND(".",B876)-1))))</f>
        <v>3</v>
      </c>
      <c r="AQ876" s="157" t="str">
        <f aca="false">IF(AQ877=1,1,IF(B876&lt;&gt;0,1,IF(C876&lt;&gt;0,1,IF(D876&lt;&gt;0,1,IF(E876&lt;&gt;0,1,"")))))</f>
        <v/>
      </c>
      <c r="AR876" s="157" t="str">
        <f aca="false">IF(AP876=0," ",IF(AP876&lt;&gt;AP875,AP876," "))</f>
        <v> </v>
      </c>
      <c r="AS876" s="732"/>
      <c r="AT876" s="730" t="n">
        <f aca="false">IF(AP876&lt;&gt;AR876,(IF('ORÇ.GLOBAL P CAIXA'!I877="",J876*(INFORMAÇÕES!$Q$99/INFORMAÇÕES!$Q$102),IF('ORÇ.GLOBAL P CAIXA'!I877="R",J876,0))),0)</f>
        <v>0</v>
      </c>
      <c r="AU876" s="75" t="n">
        <f aca="false">IF(AP876&lt;&gt;AR876,(IF('ORÇ.GLOBAL P CAIXA'!I877="",J876*(INFORMAÇÕES!$Q$100/INFORMAÇÕES!$Q$102),IF('ORÇ.GLOBAL P CAIXA'!I877="C",J876,0))),0)</f>
        <v>0</v>
      </c>
      <c r="AV876" s="75" t="n">
        <f aca="false">IF(AP876&lt;&gt;AR876,(IF('ORÇ.GLOBAL P CAIXA'!I877="",J876*INFORMAÇÕES!$U$115,IF('ORÇ.GLOBAL P CAIXA'!I877="CF",J876,0))),0)</f>
        <v>0</v>
      </c>
      <c r="AW876" s="75" t="n">
        <f aca="false">IF(AP876&lt;&gt;AR876,(IF('ORÇ.GLOBAL P CAIXA'!I877="",J876*INFORMAÇÕES!$U$116,IF('ORÇ.GLOBAL P CAIXA'!I877="O",J876,0))),0)</f>
        <v>0</v>
      </c>
      <c r="AX876" s="731" t="n">
        <f aca="false">IF(E876&lt;&gt;0,J876,0)</f>
        <v>0</v>
      </c>
      <c r="AY876" s="730" t="n">
        <f aca="false">IF(AP876&lt;&gt;AR876,(IF('ORÇ.GLOBAL P CAIXA'!I877="",L876*(INFORMAÇÕES!$Q$99/INFORMAÇÕES!$Q$102),IF('ORÇ.GLOBAL P CAIXA'!I877="R",L876,0))),0)</f>
        <v>0</v>
      </c>
      <c r="AZ876" s="75" t="n">
        <f aca="false">IF(AP876&lt;&gt;AR876,(IF('ORÇ.GLOBAL P CAIXA'!I877="",L876*(INFORMAÇÕES!$Q$100/INFORMAÇÕES!$Q$102),IF('ORÇ.GLOBAL P CAIXA'!I877="C",L876,0))),0)</f>
        <v>0</v>
      </c>
      <c r="BA876" s="75" t="n">
        <f aca="false">IF(AP876&lt;&gt;AR876,(IF('ORÇ.GLOBAL P CAIXA'!I877="",L876*INFORMAÇÕES!$U$115,IF('ORÇ.GLOBAL P CAIXA'!I877="CF",L876,0))),0)</f>
        <v>0</v>
      </c>
      <c r="BB876" s="75" t="n">
        <f aca="false">IF(AP876&lt;&gt;AR876,(IF('ORÇ.GLOBAL P CAIXA'!I877="",L876*INFORMAÇÕES!$U$116,IF('ORÇ.GLOBAL P CAIXA'!I877="O",L876,0))),0)</f>
        <v>0</v>
      </c>
      <c r="BC876" s="731" t="n">
        <f aca="false">IF(E876&lt;&gt;0,L876,0)</f>
        <v>0</v>
      </c>
    </row>
    <row r="877" s="174" customFormat="true" ht="14.25" hidden="false" customHeight="false" outlineLevel="0" collapsed="false">
      <c r="A877" s="159" t="n">
        <v>867</v>
      </c>
      <c r="B877" s="160" t="n">
        <f aca="false">'ORÇ.REPROG. P CAIXA'!B879</f>
        <v>0</v>
      </c>
      <c r="C877" s="723" t="n">
        <f aca="false">'ORÇ.REPROG. P CAIXA'!C879</f>
        <v>0</v>
      </c>
      <c r="D877" s="162" t="n">
        <f aca="false">'ORÇ.REPROG. P CAIXA'!D879</f>
        <v>0</v>
      </c>
      <c r="E877" s="163" t="n">
        <f aca="false">IF('BM GLOBAL'!$P$1&lt;&gt;0,'ORÇ.REPROG. P CAIXA'!E879,'ORÇ.REPROG. P CAIXA'!H879)</f>
        <v>0</v>
      </c>
      <c r="F877" s="163" t="n">
        <f aca="false">IF('BM GLOBAL'!$P$1&lt;&gt;0,IF('ORÇ.GLOBAL P CAIXA'!K878=0,'ORÇ.GLOBAL EMPRESA'!G878,'ORÇ.GLOBAL P CAIXA'!F878),'ORÇ.REPROG. P CAIXA'!I879)</f>
        <v>0</v>
      </c>
      <c r="G877" s="163" t="n">
        <f aca="false">IF(E877&lt;&gt;0,ROUND(E877*F877,2),IF(AO877=0,(SUMIF('ORÇ.REPROG. P CAIXA'!$AC$13:$AC$1012,B877,$AO$11:$AO$1010)),AO877))</f>
        <v>0</v>
      </c>
      <c r="H877" s="163" t="n">
        <f aca="false">IF(J877&lt;&gt;0,IF(E877&lt;&gt;0,J877/F877,0),0)</f>
        <v>0</v>
      </c>
      <c r="I877" s="163" t="n">
        <f aca="false">IF(L877&lt;&gt;0,IF(E877&lt;&gt;0,L877/F877,0),0)</f>
        <v>0</v>
      </c>
      <c r="J877" s="163" t="n">
        <f aca="false">IF(E877&lt;&gt;0,ROUND(INDEX($P$11:$AM$1010,$A877,$L$1),2),IF(AX877=0,(SUMIF($AP$11:$AP$1010,B877,$AX$11:$AX$1010)),AX877))</f>
        <v>0</v>
      </c>
      <c r="K877" s="163" t="n">
        <f aca="false">IF(G877=0,0,(J877/G877)*100)</f>
        <v>0</v>
      </c>
      <c r="L877" s="163" t="n">
        <f aca="false">IF(E877&lt;&gt;0,ROUND(IF($L$1=1,SUM(P877),"0")+IF($L$1=2,SUM($P877:Q877),"0")+IF($L$1=3,SUM($P877:R877),"0")+IF($L$1=4,SUM($P877:S877),"0")+IF($L$1=5,SUM($P877:T877),"0")+IF($L$1=6,SUM($P877:U877),"0")+IF($L$1=7,SUM($P877:V877),"0")+IF($L$1=8,SUM($P877:W877),"0")+IF($L$1=9,SUM($P877:X877),"0")+IF($L$1=10,SUM($P877:Y877),"0")+IF($L$1=11,SUM($P877:Z877),"0")+IF($L$1=12,SUM($P877:AA877),"0")+IF($L$1=13,SUM($P877:AB877),"0")+IF($L$1=14,SUM($P877:AC877),"0")+IF($L$1=15,SUM($P877:AD877),"0")+IF($L$1=16,SUM($P877:AE877),"0")+IF($L$1=17,SUM($P877:AF877),"0")+IF($L$1=18,SUM($P877:AG877),"0")+IF($L$1=19,SUM($P877:AH877),"0")+IF($L$1=20,SUM($P877:AI877),"0")+IF($L$1=21,SUM($P877:AJ877),"0")+IF($L$1=22,SUM($P877:AK877),"0")+IF($L$1=23,SUM($P877:AL877),"0")+IF($L$1=24,SUM($P877:AM877),"0"),2),IF(BC877=0,(SUMIF($AP$11:$AP$1010,B877,$BC$11:$BC$1010)),BC877))</f>
        <v>0</v>
      </c>
      <c r="M877" s="163" t="n">
        <f aca="false">IF(G877=0,0,(L877/G877)*100)</f>
        <v>0</v>
      </c>
      <c r="N877" s="168" t="str">
        <f aca="false">IF(B877&gt;0,"ok","ocultar")</f>
        <v>ocultar</v>
      </c>
      <c r="O877" s="650"/>
      <c r="P877" s="724"/>
      <c r="Q877" s="725"/>
      <c r="R877" s="725"/>
      <c r="S877" s="725"/>
      <c r="T877" s="725"/>
      <c r="U877" s="725"/>
      <c r="V877" s="725"/>
      <c r="W877" s="725"/>
      <c r="X877" s="725"/>
      <c r="Y877" s="725"/>
      <c r="Z877" s="725"/>
      <c r="AA877" s="726"/>
      <c r="AB877" s="726"/>
      <c r="AC877" s="726"/>
      <c r="AD877" s="726"/>
      <c r="AE877" s="726"/>
      <c r="AF877" s="726"/>
      <c r="AG877" s="726"/>
      <c r="AH877" s="726"/>
      <c r="AI877" s="726"/>
      <c r="AJ877" s="726"/>
      <c r="AK877" s="726"/>
      <c r="AL877" s="726"/>
      <c r="AM877" s="727"/>
      <c r="AO877" s="728" t="n">
        <f aca="false">IF(E877&lt;&gt;0,G877,0)</f>
        <v>0</v>
      </c>
      <c r="AP877" s="157" t="n">
        <f aca="false">IF(B877=0,AP876,IF(ISNONTEXT(B877)=TRUE(),INT(B877),INT(LEFT(B877,FIND(".",B877)-1))))</f>
        <v>3</v>
      </c>
      <c r="AQ877" s="157" t="str">
        <f aca="false">IF(AQ878=1,1,IF(B877&lt;&gt;0,1,IF(C877&lt;&gt;0,1,IF(D877&lt;&gt;0,1,IF(E877&lt;&gt;0,1,"")))))</f>
        <v/>
      </c>
      <c r="AR877" s="157" t="str">
        <f aca="false">IF(AP877=0," ",IF(AP877&lt;&gt;AP876,AP877," "))</f>
        <v> </v>
      </c>
      <c r="AS877" s="732"/>
      <c r="AT877" s="730" t="n">
        <f aca="false">IF(AP877&lt;&gt;AR877,(IF('ORÇ.GLOBAL P CAIXA'!I878="",J877*(INFORMAÇÕES!$Q$99/INFORMAÇÕES!$Q$102),IF('ORÇ.GLOBAL P CAIXA'!I878="R",J877,0))),0)</f>
        <v>0</v>
      </c>
      <c r="AU877" s="75" t="n">
        <f aca="false">IF(AP877&lt;&gt;AR877,(IF('ORÇ.GLOBAL P CAIXA'!I878="",J877*(INFORMAÇÕES!$Q$100/INFORMAÇÕES!$Q$102),IF('ORÇ.GLOBAL P CAIXA'!I878="C",J877,0))),0)</f>
        <v>0</v>
      </c>
      <c r="AV877" s="75" t="n">
        <f aca="false">IF(AP877&lt;&gt;AR877,(IF('ORÇ.GLOBAL P CAIXA'!I878="",J877*INFORMAÇÕES!$U$115,IF('ORÇ.GLOBAL P CAIXA'!I878="CF",J877,0))),0)</f>
        <v>0</v>
      </c>
      <c r="AW877" s="75" t="n">
        <f aca="false">IF(AP877&lt;&gt;AR877,(IF('ORÇ.GLOBAL P CAIXA'!I878="",J877*INFORMAÇÕES!$U$116,IF('ORÇ.GLOBAL P CAIXA'!I878="O",J877,0))),0)</f>
        <v>0</v>
      </c>
      <c r="AX877" s="731" t="n">
        <f aca="false">IF(E877&lt;&gt;0,J877,0)</f>
        <v>0</v>
      </c>
      <c r="AY877" s="730" t="n">
        <f aca="false">IF(AP877&lt;&gt;AR877,(IF('ORÇ.GLOBAL P CAIXA'!I878="",L877*(INFORMAÇÕES!$Q$99/INFORMAÇÕES!$Q$102),IF('ORÇ.GLOBAL P CAIXA'!I878="R",L877,0))),0)</f>
        <v>0</v>
      </c>
      <c r="AZ877" s="75" t="n">
        <f aca="false">IF(AP877&lt;&gt;AR877,(IF('ORÇ.GLOBAL P CAIXA'!I878="",L877*(INFORMAÇÕES!$Q$100/INFORMAÇÕES!$Q$102),IF('ORÇ.GLOBAL P CAIXA'!I878="C",L877,0))),0)</f>
        <v>0</v>
      </c>
      <c r="BA877" s="75" t="n">
        <f aca="false">IF(AP877&lt;&gt;AR877,(IF('ORÇ.GLOBAL P CAIXA'!I878="",L877*INFORMAÇÕES!$U$115,IF('ORÇ.GLOBAL P CAIXA'!I878="CF",L877,0))),0)</f>
        <v>0</v>
      </c>
      <c r="BB877" s="75" t="n">
        <f aca="false">IF(AP877&lt;&gt;AR877,(IF('ORÇ.GLOBAL P CAIXA'!I878="",L877*INFORMAÇÕES!$U$116,IF('ORÇ.GLOBAL P CAIXA'!I878="O",L877,0))),0)</f>
        <v>0</v>
      </c>
      <c r="BC877" s="731" t="n">
        <f aca="false">IF(E877&lt;&gt;0,L877,0)</f>
        <v>0</v>
      </c>
    </row>
    <row r="878" s="174" customFormat="true" ht="14.25" hidden="false" customHeight="false" outlineLevel="0" collapsed="false">
      <c r="A878" s="159" t="n">
        <v>868</v>
      </c>
      <c r="B878" s="160" t="n">
        <f aca="false">'ORÇ.REPROG. P CAIXA'!B880</f>
        <v>0</v>
      </c>
      <c r="C878" s="723" t="n">
        <f aca="false">'ORÇ.REPROG. P CAIXA'!C880</f>
        <v>0</v>
      </c>
      <c r="D878" s="162" t="n">
        <f aca="false">'ORÇ.REPROG. P CAIXA'!D880</f>
        <v>0</v>
      </c>
      <c r="E878" s="163" t="n">
        <f aca="false">IF('BM GLOBAL'!$P$1&lt;&gt;0,'ORÇ.REPROG. P CAIXA'!E880,'ORÇ.REPROG. P CAIXA'!H880)</f>
        <v>0</v>
      </c>
      <c r="F878" s="163" t="n">
        <f aca="false">IF('BM GLOBAL'!$P$1&lt;&gt;0,IF('ORÇ.GLOBAL P CAIXA'!K879=0,'ORÇ.GLOBAL EMPRESA'!G879,'ORÇ.GLOBAL P CAIXA'!F879),'ORÇ.REPROG. P CAIXA'!I880)</f>
        <v>0</v>
      </c>
      <c r="G878" s="163" t="n">
        <f aca="false">IF(E878&lt;&gt;0,ROUND(E878*F878,2),IF(AO878=0,(SUMIF('ORÇ.REPROG. P CAIXA'!$AC$13:$AC$1012,B878,$AO$11:$AO$1010)),AO878))</f>
        <v>0</v>
      </c>
      <c r="H878" s="163" t="n">
        <f aca="false">IF(J878&lt;&gt;0,IF(E878&lt;&gt;0,J878/F878,0),0)</f>
        <v>0</v>
      </c>
      <c r="I878" s="163" t="n">
        <f aca="false">IF(L878&lt;&gt;0,IF(E878&lt;&gt;0,L878/F878,0),0)</f>
        <v>0</v>
      </c>
      <c r="J878" s="163" t="n">
        <f aca="false">IF(E878&lt;&gt;0,ROUND(INDEX($P$11:$AM$1010,$A878,$L$1),2),IF(AX878=0,(SUMIF($AP$11:$AP$1010,B878,$AX$11:$AX$1010)),AX878))</f>
        <v>0</v>
      </c>
      <c r="K878" s="163" t="n">
        <f aca="false">IF(G878=0,0,(J878/G878)*100)</f>
        <v>0</v>
      </c>
      <c r="L878" s="163" t="n">
        <f aca="false">IF(E878&lt;&gt;0,ROUND(IF($L$1=1,SUM(P878),"0")+IF($L$1=2,SUM($P878:Q878),"0")+IF($L$1=3,SUM($P878:R878),"0")+IF($L$1=4,SUM($P878:S878),"0")+IF($L$1=5,SUM($P878:T878),"0")+IF($L$1=6,SUM($P878:U878),"0")+IF($L$1=7,SUM($P878:V878),"0")+IF($L$1=8,SUM($P878:W878),"0")+IF($L$1=9,SUM($P878:X878),"0")+IF($L$1=10,SUM($P878:Y878),"0")+IF($L$1=11,SUM($P878:Z878),"0")+IF($L$1=12,SUM($P878:AA878),"0")+IF($L$1=13,SUM($P878:AB878),"0")+IF($L$1=14,SUM($P878:AC878),"0")+IF($L$1=15,SUM($P878:AD878),"0")+IF($L$1=16,SUM($P878:AE878),"0")+IF($L$1=17,SUM($P878:AF878),"0")+IF($L$1=18,SUM($P878:AG878),"0")+IF($L$1=19,SUM($P878:AH878),"0")+IF($L$1=20,SUM($P878:AI878),"0")+IF($L$1=21,SUM($P878:AJ878),"0")+IF($L$1=22,SUM($P878:AK878),"0")+IF($L$1=23,SUM($P878:AL878),"0")+IF($L$1=24,SUM($P878:AM878),"0"),2),IF(BC878=0,(SUMIF($AP$11:$AP$1010,B878,$BC$11:$BC$1010)),BC878))</f>
        <v>0</v>
      </c>
      <c r="M878" s="163" t="n">
        <f aca="false">IF(G878=0,0,(L878/G878)*100)</f>
        <v>0</v>
      </c>
      <c r="N878" s="168" t="str">
        <f aca="false">IF(B878&gt;0,"ok","ocultar")</f>
        <v>ocultar</v>
      </c>
      <c r="O878" s="650"/>
      <c r="P878" s="724"/>
      <c r="Q878" s="725"/>
      <c r="R878" s="725"/>
      <c r="S878" s="725"/>
      <c r="T878" s="725"/>
      <c r="U878" s="725"/>
      <c r="V878" s="725"/>
      <c r="W878" s="725"/>
      <c r="X878" s="725"/>
      <c r="Y878" s="725"/>
      <c r="Z878" s="725"/>
      <c r="AA878" s="726"/>
      <c r="AB878" s="726"/>
      <c r="AC878" s="726"/>
      <c r="AD878" s="726"/>
      <c r="AE878" s="726"/>
      <c r="AF878" s="726"/>
      <c r="AG878" s="726"/>
      <c r="AH878" s="726"/>
      <c r="AI878" s="726"/>
      <c r="AJ878" s="726"/>
      <c r="AK878" s="726"/>
      <c r="AL878" s="726"/>
      <c r="AM878" s="727"/>
      <c r="AO878" s="728" t="n">
        <f aca="false">IF(E878&lt;&gt;0,G878,0)</f>
        <v>0</v>
      </c>
      <c r="AP878" s="157" t="n">
        <f aca="false">IF(B878=0,AP877,IF(ISNONTEXT(B878)=TRUE(),INT(B878),INT(LEFT(B878,FIND(".",B878)-1))))</f>
        <v>3</v>
      </c>
      <c r="AQ878" s="157" t="str">
        <f aca="false">IF(AQ879=1,1,IF(B878&lt;&gt;0,1,IF(C878&lt;&gt;0,1,IF(D878&lt;&gt;0,1,IF(E878&lt;&gt;0,1,"")))))</f>
        <v/>
      </c>
      <c r="AR878" s="157" t="str">
        <f aca="false">IF(AP878=0," ",IF(AP878&lt;&gt;AP877,AP878," "))</f>
        <v> </v>
      </c>
      <c r="AS878" s="732"/>
      <c r="AT878" s="730" t="n">
        <f aca="false">IF(AP878&lt;&gt;AR878,(IF('ORÇ.GLOBAL P CAIXA'!I879="",J878*(INFORMAÇÕES!$Q$99/INFORMAÇÕES!$Q$102),IF('ORÇ.GLOBAL P CAIXA'!I879="R",J878,0))),0)</f>
        <v>0</v>
      </c>
      <c r="AU878" s="75" t="n">
        <f aca="false">IF(AP878&lt;&gt;AR878,(IF('ORÇ.GLOBAL P CAIXA'!I879="",J878*(INFORMAÇÕES!$Q$100/INFORMAÇÕES!$Q$102),IF('ORÇ.GLOBAL P CAIXA'!I879="C",J878,0))),0)</f>
        <v>0</v>
      </c>
      <c r="AV878" s="75" t="n">
        <f aca="false">IF(AP878&lt;&gt;AR878,(IF('ORÇ.GLOBAL P CAIXA'!I879="",J878*INFORMAÇÕES!$U$115,IF('ORÇ.GLOBAL P CAIXA'!I879="CF",J878,0))),0)</f>
        <v>0</v>
      </c>
      <c r="AW878" s="75" t="n">
        <f aca="false">IF(AP878&lt;&gt;AR878,(IF('ORÇ.GLOBAL P CAIXA'!I879="",J878*INFORMAÇÕES!$U$116,IF('ORÇ.GLOBAL P CAIXA'!I879="O",J878,0))),0)</f>
        <v>0</v>
      </c>
      <c r="AX878" s="731" t="n">
        <f aca="false">IF(E878&lt;&gt;0,J878,0)</f>
        <v>0</v>
      </c>
      <c r="AY878" s="730" t="n">
        <f aca="false">IF(AP878&lt;&gt;AR878,(IF('ORÇ.GLOBAL P CAIXA'!I879="",L878*(INFORMAÇÕES!$Q$99/INFORMAÇÕES!$Q$102),IF('ORÇ.GLOBAL P CAIXA'!I879="R",L878,0))),0)</f>
        <v>0</v>
      </c>
      <c r="AZ878" s="75" t="n">
        <f aca="false">IF(AP878&lt;&gt;AR878,(IF('ORÇ.GLOBAL P CAIXA'!I879="",L878*(INFORMAÇÕES!$Q$100/INFORMAÇÕES!$Q$102),IF('ORÇ.GLOBAL P CAIXA'!I879="C",L878,0))),0)</f>
        <v>0</v>
      </c>
      <c r="BA878" s="75" t="n">
        <f aca="false">IF(AP878&lt;&gt;AR878,(IF('ORÇ.GLOBAL P CAIXA'!I879="",L878*INFORMAÇÕES!$U$115,IF('ORÇ.GLOBAL P CAIXA'!I879="CF",L878,0))),0)</f>
        <v>0</v>
      </c>
      <c r="BB878" s="75" t="n">
        <f aca="false">IF(AP878&lt;&gt;AR878,(IF('ORÇ.GLOBAL P CAIXA'!I879="",L878*INFORMAÇÕES!$U$116,IF('ORÇ.GLOBAL P CAIXA'!I879="O",L878,0))),0)</f>
        <v>0</v>
      </c>
      <c r="BC878" s="731" t="n">
        <f aca="false">IF(E878&lt;&gt;0,L878,0)</f>
        <v>0</v>
      </c>
    </row>
    <row r="879" s="174" customFormat="true" ht="14.25" hidden="false" customHeight="false" outlineLevel="0" collapsed="false">
      <c r="A879" s="159" t="n">
        <v>869</v>
      </c>
      <c r="B879" s="160" t="n">
        <f aca="false">'ORÇ.REPROG. P CAIXA'!B881</f>
        <v>0</v>
      </c>
      <c r="C879" s="723" t="n">
        <f aca="false">'ORÇ.REPROG. P CAIXA'!C881</f>
        <v>0</v>
      </c>
      <c r="D879" s="162" t="n">
        <f aca="false">'ORÇ.REPROG. P CAIXA'!D881</f>
        <v>0</v>
      </c>
      <c r="E879" s="163" t="n">
        <f aca="false">IF('BM GLOBAL'!$P$1&lt;&gt;0,'ORÇ.REPROG. P CAIXA'!E881,'ORÇ.REPROG. P CAIXA'!H881)</f>
        <v>0</v>
      </c>
      <c r="F879" s="163" t="n">
        <f aca="false">IF('BM GLOBAL'!$P$1&lt;&gt;0,IF('ORÇ.GLOBAL P CAIXA'!K880=0,'ORÇ.GLOBAL EMPRESA'!G880,'ORÇ.GLOBAL P CAIXA'!F880),'ORÇ.REPROG. P CAIXA'!I881)</f>
        <v>0</v>
      </c>
      <c r="G879" s="163" t="n">
        <f aca="false">IF(E879&lt;&gt;0,ROUND(E879*F879,2),IF(AO879=0,(SUMIF('ORÇ.REPROG. P CAIXA'!$AC$13:$AC$1012,B879,$AO$11:$AO$1010)),AO879))</f>
        <v>0</v>
      </c>
      <c r="H879" s="163" t="n">
        <f aca="false">IF(J879&lt;&gt;0,IF(E879&lt;&gt;0,J879/F879,0),0)</f>
        <v>0</v>
      </c>
      <c r="I879" s="163" t="n">
        <f aca="false">IF(L879&lt;&gt;0,IF(E879&lt;&gt;0,L879/F879,0),0)</f>
        <v>0</v>
      </c>
      <c r="J879" s="163" t="n">
        <f aca="false">IF(E879&lt;&gt;0,ROUND(INDEX($P$11:$AM$1010,$A879,$L$1),2),IF(AX879=0,(SUMIF($AP$11:$AP$1010,B879,$AX$11:$AX$1010)),AX879))</f>
        <v>0</v>
      </c>
      <c r="K879" s="163" t="n">
        <f aca="false">IF(G879=0,0,(J879/G879)*100)</f>
        <v>0</v>
      </c>
      <c r="L879" s="163" t="n">
        <f aca="false">IF(E879&lt;&gt;0,ROUND(IF($L$1=1,SUM(P879),"0")+IF($L$1=2,SUM($P879:Q879),"0")+IF($L$1=3,SUM($P879:R879),"0")+IF($L$1=4,SUM($P879:S879),"0")+IF($L$1=5,SUM($P879:T879),"0")+IF($L$1=6,SUM($P879:U879),"0")+IF($L$1=7,SUM($P879:V879),"0")+IF($L$1=8,SUM($P879:W879),"0")+IF($L$1=9,SUM($P879:X879),"0")+IF($L$1=10,SUM($P879:Y879),"0")+IF($L$1=11,SUM($P879:Z879),"0")+IF($L$1=12,SUM($P879:AA879),"0")+IF($L$1=13,SUM($P879:AB879),"0")+IF($L$1=14,SUM($P879:AC879),"0")+IF($L$1=15,SUM($P879:AD879),"0")+IF($L$1=16,SUM($P879:AE879),"0")+IF($L$1=17,SUM($P879:AF879),"0")+IF($L$1=18,SUM($P879:AG879),"0")+IF($L$1=19,SUM($P879:AH879),"0")+IF($L$1=20,SUM($P879:AI879),"0")+IF($L$1=21,SUM($P879:AJ879),"0")+IF($L$1=22,SUM($P879:AK879),"0")+IF($L$1=23,SUM($P879:AL879),"0")+IF($L$1=24,SUM($P879:AM879),"0"),2),IF(BC879=0,(SUMIF($AP$11:$AP$1010,B879,$BC$11:$BC$1010)),BC879))</f>
        <v>0</v>
      </c>
      <c r="M879" s="163" t="n">
        <f aca="false">IF(G879=0,0,(L879/G879)*100)</f>
        <v>0</v>
      </c>
      <c r="N879" s="168" t="str">
        <f aca="false">IF(B879&gt;0,"ok","ocultar")</f>
        <v>ocultar</v>
      </c>
      <c r="O879" s="650"/>
      <c r="P879" s="724"/>
      <c r="Q879" s="725"/>
      <c r="R879" s="725"/>
      <c r="S879" s="725"/>
      <c r="T879" s="725"/>
      <c r="U879" s="725"/>
      <c r="V879" s="725"/>
      <c r="W879" s="725"/>
      <c r="X879" s="725"/>
      <c r="Y879" s="725"/>
      <c r="Z879" s="725"/>
      <c r="AA879" s="726"/>
      <c r="AB879" s="726"/>
      <c r="AC879" s="726"/>
      <c r="AD879" s="726"/>
      <c r="AE879" s="726"/>
      <c r="AF879" s="726"/>
      <c r="AG879" s="726"/>
      <c r="AH879" s="726"/>
      <c r="AI879" s="726"/>
      <c r="AJ879" s="726"/>
      <c r="AK879" s="726"/>
      <c r="AL879" s="726"/>
      <c r="AM879" s="727"/>
      <c r="AO879" s="728" t="n">
        <f aca="false">IF(E879&lt;&gt;0,G879,0)</f>
        <v>0</v>
      </c>
      <c r="AP879" s="157" t="n">
        <f aca="false">IF(B879=0,AP878,IF(ISNONTEXT(B879)=TRUE(),INT(B879),INT(LEFT(B879,FIND(".",B879)-1))))</f>
        <v>3</v>
      </c>
      <c r="AQ879" s="157" t="str">
        <f aca="false">IF(AQ880=1,1,IF(B879&lt;&gt;0,1,IF(C879&lt;&gt;0,1,IF(D879&lt;&gt;0,1,IF(E879&lt;&gt;0,1,"")))))</f>
        <v/>
      </c>
      <c r="AR879" s="157" t="str">
        <f aca="false">IF(AP879=0," ",IF(AP879&lt;&gt;AP878,AP879," "))</f>
        <v> </v>
      </c>
      <c r="AS879" s="732"/>
      <c r="AT879" s="730" t="n">
        <f aca="false">IF(AP879&lt;&gt;AR879,(IF('ORÇ.GLOBAL P CAIXA'!I880="",J879*(INFORMAÇÕES!$Q$99/INFORMAÇÕES!$Q$102),IF('ORÇ.GLOBAL P CAIXA'!I880="R",J879,0))),0)</f>
        <v>0</v>
      </c>
      <c r="AU879" s="75" t="n">
        <f aca="false">IF(AP879&lt;&gt;AR879,(IF('ORÇ.GLOBAL P CAIXA'!I880="",J879*(INFORMAÇÕES!$Q$100/INFORMAÇÕES!$Q$102),IF('ORÇ.GLOBAL P CAIXA'!I880="C",J879,0))),0)</f>
        <v>0</v>
      </c>
      <c r="AV879" s="75" t="n">
        <f aca="false">IF(AP879&lt;&gt;AR879,(IF('ORÇ.GLOBAL P CAIXA'!I880="",J879*INFORMAÇÕES!$U$115,IF('ORÇ.GLOBAL P CAIXA'!I880="CF",J879,0))),0)</f>
        <v>0</v>
      </c>
      <c r="AW879" s="75" t="n">
        <f aca="false">IF(AP879&lt;&gt;AR879,(IF('ORÇ.GLOBAL P CAIXA'!I880="",J879*INFORMAÇÕES!$U$116,IF('ORÇ.GLOBAL P CAIXA'!I880="O",J879,0))),0)</f>
        <v>0</v>
      </c>
      <c r="AX879" s="731" t="n">
        <f aca="false">IF(E879&lt;&gt;0,J879,0)</f>
        <v>0</v>
      </c>
      <c r="AY879" s="730" t="n">
        <f aca="false">IF(AP879&lt;&gt;AR879,(IF('ORÇ.GLOBAL P CAIXA'!I880="",L879*(INFORMAÇÕES!$Q$99/INFORMAÇÕES!$Q$102),IF('ORÇ.GLOBAL P CAIXA'!I880="R",L879,0))),0)</f>
        <v>0</v>
      </c>
      <c r="AZ879" s="75" t="n">
        <f aca="false">IF(AP879&lt;&gt;AR879,(IF('ORÇ.GLOBAL P CAIXA'!I880="",L879*(INFORMAÇÕES!$Q$100/INFORMAÇÕES!$Q$102),IF('ORÇ.GLOBAL P CAIXA'!I880="C",L879,0))),0)</f>
        <v>0</v>
      </c>
      <c r="BA879" s="75" t="n">
        <f aca="false">IF(AP879&lt;&gt;AR879,(IF('ORÇ.GLOBAL P CAIXA'!I880="",L879*INFORMAÇÕES!$U$115,IF('ORÇ.GLOBAL P CAIXA'!I880="CF",L879,0))),0)</f>
        <v>0</v>
      </c>
      <c r="BB879" s="75" t="n">
        <f aca="false">IF(AP879&lt;&gt;AR879,(IF('ORÇ.GLOBAL P CAIXA'!I880="",L879*INFORMAÇÕES!$U$116,IF('ORÇ.GLOBAL P CAIXA'!I880="O",L879,0))),0)</f>
        <v>0</v>
      </c>
      <c r="BC879" s="731" t="n">
        <f aca="false">IF(E879&lt;&gt;0,L879,0)</f>
        <v>0</v>
      </c>
    </row>
    <row r="880" s="174" customFormat="true" ht="14.25" hidden="false" customHeight="false" outlineLevel="0" collapsed="false">
      <c r="A880" s="159" t="n">
        <v>870</v>
      </c>
      <c r="B880" s="160" t="n">
        <f aca="false">'ORÇ.REPROG. P CAIXA'!B882</f>
        <v>0</v>
      </c>
      <c r="C880" s="723" t="n">
        <f aca="false">'ORÇ.REPROG. P CAIXA'!C882</f>
        <v>0</v>
      </c>
      <c r="D880" s="162" t="n">
        <f aca="false">'ORÇ.REPROG. P CAIXA'!D882</f>
        <v>0</v>
      </c>
      <c r="E880" s="163" t="n">
        <f aca="false">IF('BM GLOBAL'!$P$1&lt;&gt;0,'ORÇ.REPROG. P CAIXA'!E882,'ORÇ.REPROG. P CAIXA'!H882)</f>
        <v>0</v>
      </c>
      <c r="F880" s="163" t="n">
        <f aca="false">IF('BM GLOBAL'!$P$1&lt;&gt;0,IF('ORÇ.GLOBAL P CAIXA'!K881=0,'ORÇ.GLOBAL EMPRESA'!G881,'ORÇ.GLOBAL P CAIXA'!F881),'ORÇ.REPROG. P CAIXA'!I882)</f>
        <v>0</v>
      </c>
      <c r="G880" s="163" t="n">
        <f aca="false">IF(E880&lt;&gt;0,ROUND(E880*F880,2),IF(AO880=0,(SUMIF('ORÇ.REPROG. P CAIXA'!$AC$13:$AC$1012,B880,$AO$11:$AO$1010)),AO880))</f>
        <v>0</v>
      </c>
      <c r="H880" s="163" t="n">
        <f aca="false">IF(J880&lt;&gt;0,IF(E880&lt;&gt;0,J880/F880,0),0)</f>
        <v>0</v>
      </c>
      <c r="I880" s="163" t="n">
        <f aca="false">IF(L880&lt;&gt;0,IF(E880&lt;&gt;0,L880/F880,0),0)</f>
        <v>0</v>
      </c>
      <c r="J880" s="163" t="n">
        <f aca="false">IF(E880&lt;&gt;0,ROUND(INDEX($P$11:$AM$1010,$A880,$L$1),2),IF(AX880=0,(SUMIF($AP$11:$AP$1010,B880,$AX$11:$AX$1010)),AX880))</f>
        <v>0</v>
      </c>
      <c r="K880" s="163" t="n">
        <f aca="false">IF(G880=0,0,(J880/G880)*100)</f>
        <v>0</v>
      </c>
      <c r="L880" s="163" t="n">
        <f aca="false">IF(E880&lt;&gt;0,ROUND(IF($L$1=1,SUM(P880),"0")+IF($L$1=2,SUM($P880:Q880),"0")+IF($L$1=3,SUM($P880:R880),"0")+IF($L$1=4,SUM($P880:S880),"0")+IF($L$1=5,SUM($P880:T880),"0")+IF($L$1=6,SUM($P880:U880),"0")+IF($L$1=7,SUM($P880:V880),"0")+IF($L$1=8,SUM($P880:W880),"0")+IF($L$1=9,SUM($P880:X880),"0")+IF($L$1=10,SUM($P880:Y880),"0")+IF($L$1=11,SUM($P880:Z880),"0")+IF($L$1=12,SUM($P880:AA880),"0")+IF($L$1=13,SUM($P880:AB880),"0")+IF($L$1=14,SUM($P880:AC880),"0")+IF($L$1=15,SUM($P880:AD880),"0")+IF($L$1=16,SUM($P880:AE880),"0")+IF($L$1=17,SUM($P880:AF880),"0")+IF($L$1=18,SUM($P880:AG880),"0")+IF($L$1=19,SUM($P880:AH880),"0")+IF($L$1=20,SUM($P880:AI880),"0")+IF($L$1=21,SUM($P880:AJ880),"0")+IF($L$1=22,SUM($P880:AK880),"0")+IF($L$1=23,SUM($P880:AL880),"0")+IF($L$1=24,SUM($P880:AM880),"0"),2),IF(BC880=0,(SUMIF($AP$11:$AP$1010,B880,$BC$11:$BC$1010)),BC880))</f>
        <v>0</v>
      </c>
      <c r="M880" s="163" t="n">
        <f aca="false">IF(G880=0,0,(L880/G880)*100)</f>
        <v>0</v>
      </c>
      <c r="N880" s="168" t="str">
        <f aca="false">IF(B880&gt;0,"ok","ocultar")</f>
        <v>ocultar</v>
      </c>
      <c r="O880" s="650"/>
      <c r="P880" s="724"/>
      <c r="Q880" s="725"/>
      <c r="R880" s="725"/>
      <c r="S880" s="725"/>
      <c r="T880" s="725"/>
      <c r="U880" s="725"/>
      <c r="V880" s="725"/>
      <c r="W880" s="725"/>
      <c r="X880" s="725"/>
      <c r="Y880" s="725"/>
      <c r="Z880" s="725"/>
      <c r="AA880" s="726"/>
      <c r="AB880" s="726"/>
      <c r="AC880" s="726"/>
      <c r="AD880" s="726"/>
      <c r="AE880" s="726"/>
      <c r="AF880" s="726"/>
      <c r="AG880" s="726"/>
      <c r="AH880" s="726"/>
      <c r="AI880" s="726"/>
      <c r="AJ880" s="726"/>
      <c r="AK880" s="726"/>
      <c r="AL880" s="726"/>
      <c r="AM880" s="727"/>
      <c r="AO880" s="728" t="n">
        <f aca="false">IF(E880&lt;&gt;0,G880,0)</f>
        <v>0</v>
      </c>
      <c r="AP880" s="157" t="n">
        <f aca="false">IF(B880=0,AP879,IF(ISNONTEXT(B880)=TRUE(),INT(B880),INT(LEFT(B880,FIND(".",B880)-1))))</f>
        <v>3</v>
      </c>
      <c r="AQ880" s="157" t="str">
        <f aca="false">IF(AQ881=1,1,IF(B880&lt;&gt;0,1,IF(C880&lt;&gt;0,1,IF(D880&lt;&gt;0,1,IF(E880&lt;&gt;0,1,"")))))</f>
        <v/>
      </c>
      <c r="AR880" s="157" t="str">
        <f aca="false">IF(AP880=0," ",IF(AP880&lt;&gt;AP879,AP880," "))</f>
        <v> </v>
      </c>
      <c r="AS880" s="732"/>
      <c r="AT880" s="730" t="n">
        <f aca="false">IF(AP880&lt;&gt;AR880,(IF('ORÇ.GLOBAL P CAIXA'!I881="",J880*(INFORMAÇÕES!$Q$99/INFORMAÇÕES!$Q$102),IF('ORÇ.GLOBAL P CAIXA'!I881="R",J880,0))),0)</f>
        <v>0</v>
      </c>
      <c r="AU880" s="75" t="n">
        <f aca="false">IF(AP880&lt;&gt;AR880,(IF('ORÇ.GLOBAL P CAIXA'!I881="",J880*(INFORMAÇÕES!$Q$100/INFORMAÇÕES!$Q$102),IF('ORÇ.GLOBAL P CAIXA'!I881="C",J880,0))),0)</f>
        <v>0</v>
      </c>
      <c r="AV880" s="75" t="n">
        <f aca="false">IF(AP880&lt;&gt;AR880,(IF('ORÇ.GLOBAL P CAIXA'!I881="",J880*INFORMAÇÕES!$U$115,IF('ORÇ.GLOBAL P CAIXA'!I881="CF",J880,0))),0)</f>
        <v>0</v>
      </c>
      <c r="AW880" s="75" t="n">
        <f aca="false">IF(AP880&lt;&gt;AR880,(IF('ORÇ.GLOBAL P CAIXA'!I881="",J880*INFORMAÇÕES!$U$116,IF('ORÇ.GLOBAL P CAIXA'!I881="O",J880,0))),0)</f>
        <v>0</v>
      </c>
      <c r="AX880" s="731" t="n">
        <f aca="false">IF(E880&lt;&gt;0,J880,0)</f>
        <v>0</v>
      </c>
      <c r="AY880" s="730" t="n">
        <f aca="false">IF(AP880&lt;&gt;AR880,(IF('ORÇ.GLOBAL P CAIXA'!I881="",L880*(INFORMAÇÕES!$Q$99/INFORMAÇÕES!$Q$102),IF('ORÇ.GLOBAL P CAIXA'!I881="R",L880,0))),0)</f>
        <v>0</v>
      </c>
      <c r="AZ880" s="75" t="n">
        <f aca="false">IF(AP880&lt;&gt;AR880,(IF('ORÇ.GLOBAL P CAIXA'!I881="",L880*(INFORMAÇÕES!$Q$100/INFORMAÇÕES!$Q$102),IF('ORÇ.GLOBAL P CAIXA'!I881="C",L880,0))),0)</f>
        <v>0</v>
      </c>
      <c r="BA880" s="75" t="n">
        <f aca="false">IF(AP880&lt;&gt;AR880,(IF('ORÇ.GLOBAL P CAIXA'!I881="",L880*INFORMAÇÕES!$U$115,IF('ORÇ.GLOBAL P CAIXA'!I881="CF",L880,0))),0)</f>
        <v>0</v>
      </c>
      <c r="BB880" s="75" t="n">
        <f aca="false">IF(AP880&lt;&gt;AR880,(IF('ORÇ.GLOBAL P CAIXA'!I881="",L880*INFORMAÇÕES!$U$116,IF('ORÇ.GLOBAL P CAIXA'!I881="O",L880,0))),0)</f>
        <v>0</v>
      </c>
      <c r="BC880" s="731" t="n">
        <f aca="false">IF(E880&lt;&gt;0,L880,0)</f>
        <v>0</v>
      </c>
    </row>
    <row r="881" s="174" customFormat="true" ht="14.25" hidden="false" customHeight="false" outlineLevel="0" collapsed="false">
      <c r="A881" s="159" t="n">
        <v>871</v>
      </c>
      <c r="B881" s="160" t="n">
        <f aca="false">'ORÇ.REPROG. P CAIXA'!B883</f>
        <v>0</v>
      </c>
      <c r="C881" s="723" t="n">
        <f aca="false">'ORÇ.REPROG. P CAIXA'!C883</f>
        <v>0</v>
      </c>
      <c r="D881" s="162" t="n">
        <f aca="false">'ORÇ.REPROG. P CAIXA'!D883</f>
        <v>0</v>
      </c>
      <c r="E881" s="163" t="n">
        <f aca="false">IF('BM GLOBAL'!$P$1&lt;&gt;0,'ORÇ.REPROG. P CAIXA'!E883,'ORÇ.REPROG. P CAIXA'!H883)</f>
        <v>0</v>
      </c>
      <c r="F881" s="163" t="n">
        <f aca="false">IF('BM GLOBAL'!$P$1&lt;&gt;0,IF('ORÇ.GLOBAL P CAIXA'!K882=0,'ORÇ.GLOBAL EMPRESA'!G882,'ORÇ.GLOBAL P CAIXA'!F882),'ORÇ.REPROG. P CAIXA'!I883)</f>
        <v>0</v>
      </c>
      <c r="G881" s="163" t="n">
        <f aca="false">IF(E881&lt;&gt;0,ROUND(E881*F881,2),IF(AO881=0,(SUMIF('ORÇ.REPROG. P CAIXA'!$AC$13:$AC$1012,B881,$AO$11:$AO$1010)),AO881))</f>
        <v>0</v>
      </c>
      <c r="H881" s="163" t="n">
        <f aca="false">IF(J881&lt;&gt;0,IF(E881&lt;&gt;0,J881/F881,0),0)</f>
        <v>0</v>
      </c>
      <c r="I881" s="163" t="n">
        <f aca="false">IF(L881&lt;&gt;0,IF(E881&lt;&gt;0,L881/F881,0),0)</f>
        <v>0</v>
      </c>
      <c r="J881" s="163" t="n">
        <f aca="false">IF(E881&lt;&gt;0,ROUND(INDEX($P$11:$AM$1010,$A881,$L$1),2),IF(AX881=0,(SUMIF($AP$11:$AP$1010,B881,$AX$11:$AX$1010)),AX881))</f>
        <v>0</v>
      </c>
      <c r="K881" s="163" t="n">
        <f aca="false">IF(G881=0,0,(J881/G881)*100)</f>
        <v>0</v>
      </c>
      <c r="L881" s="163" t="n">
        <f aca="false">IF(E881&lt;&gt;0,ROUND(IF($L$1=1,SUM(P881),"0")+IF($L$1=2,SUM($P881:Q881),"0")+IF($L$1=3,SUM($P881:R881),"0")+IF($L$1=4,SUM($P881:S881),"0")+IF($L$1=5,SUM($P881:T881),"0")+IF($L$1=6,SUM($P881:U881),"0")+IF($L$1=7,SUM($P881:V881),"0")+IF($L$1=8,SUM($P881:W881),"0")+IF($L$1=9,SUM($P881:X881),"0")+IF($L$1=10,SUM($P881:Y881),"0")+IF($L$1=11,SUM($P881:Z881),"0")+IF($L$1=12,SUM($P881:AA881),"0")+IF($L$1=13,SUM($P881:AB881),"0")+IF($L$1=14,SUM($P881:AC881),"0")+IF($L$1=15,SUM($P881:AD881),"0")+IF($L$1=16,SUM($P881:AE881),"0")+IF($L$1=17,SUM($P881:AF881),"0")+IF($L$1=18,SUM($P881:AG881),"0")+IF($L$1=19,SUM($P881:AH881),"0")+IF($L$1=20,SUM($P881:AI881),"0")+IF($L$1=21,SUM($P881:AJ881),"0")+IF($L$1=22,SUM($P881:AK881),"0")+IF($L$1=23,SUM($P881:AL881),"0")+IF($L$1=24,SUM($P881:AM881),"0"),2),IF(BC881=0,(SUMIF($AP$11:$AP$1010,B881,$BC$11:$BC$1010)),BC881))</f>
        <v>0</v>
      </c>
      <c r="M881" s="163" t="n">
        <f aca="false">IF(G881=0,0,(L881/G881)*100)</f>
        <v>0</v>
      </c>
      <c r="N881" s="168" t="str">
        <f aca="false">IF(B881&gt;0,"ok","ocultar")</f>
        <v>ocultar</v>
      </c>
      <c r="O881" s="650"/>
      <c r="P881" s="724"/>
      <c r="Q881" s="725"/>
      <c r="R881" s="725"/>
      <c r="S881" s="725"/>
      <c r="T881" s="725"/>
      <c r="U881" s="725"/>
      <c r="V881" s="725"/>
      <c r="W881" s="725"/>
      <c r="X881" s="725"/>
      <c r="Y881" s="725"/>
      <c r="Z881" s="725"/>
      <c r="AA881" s="726"/>
      <c r="AB881" s="726"/>
      <c r="AC881" s="726"/>
      <c r="AD881" s="726"/>
      <c r="AE881" s="726"/>
      <c r="AF881" s="726"/>
      <c r="AG881" s="726"/>
      <c r="AH881" s="726"/>
      <c r="AI881" s="726"/>
      <c r="AJ881" s="726"/>
      <c r="AK881" s="726"/>
      <c r="AL881" s="726"/>
      <c r="AM881" s="727"/>
      <c r="AO881" s="728" t="n">
        <f aca="false">IF(E881&lt;&gt;0,G881,0)</f>
        <v>0</v>
      </c>
      <c r="AP881" s="157" t="n">
        <f aca="false">IF(B881=0,AP880,IF(ISNONTEXT(B881)=TRUE(),INT(B881),INT(LEFT(B881,FIND(".",B881)-1))))</f>
        <v>3</v>
      </c>
      <c r="AQ881" s="157" t="str">
        <f aca="false">IF(AQ882=1,1,IF(B881&lt;&gt;0,1,IF(C881&lt;&gt;0,1,IF(D881&lt;&gt;0,1,IF(E881&lt;&gt;0,1,"")))))</f>
        <v/>
      </c>
      <c r="AR881" s="157" t="str">
        <f aca="false">IF(AP881=0," ",IF(AP881&lt;&gt;AP880,AP881," "))</f>
        <v> </v>
      </c>
      <c r="AS881" s="732"/>
      <c r="AT881" s="730" t="n">
        <f aca="false">IF(AP881&lt;&gt;AR881,(IF('ORÇ.GLOBAL P CAIXA'!I882="",J881*(INFORMAÇÕES!$Q$99/INFORMAÇÕES!$Q$102),IF('ORÇ.GLOBAL P CAIXA'!I882="R",J881,0))),0)</f>
        <v>0</v>
      </c>
      <c r="AU881" s="75" t="n">
        <f aca="false">IF(AP881&lt;&gt;AR881,(IF('ORÇ.GLOBAL P CAIXA'!I882="",J881*(INFORMAÇÕES!$Q$100/INFORMAÇÕES!$Q$102),IF('ORÇ.GLOBAL P CAIXA'!I882="C",J881,0))),0)</f>
        <v>0</v>
      </c>
      <c r="AV881" s="75" t="n">
        <f aca="false">IF(AP881&lt;&gt;AR881,(IF('ORÇ.GLOBAL P CAIXA'!I882="",J881*INFORMAÇÕES!$U$115,IF('ORÇ.GLOBAL P CAIXA'!I882="CF",J881,0))),0)</f>
        <v>0</v>
      </c>
      <c r="AW881" s="75" t="n">
        <f aca="false">IF(AP881&lt;&gt;AR881,(IF('ORÇ.GLOBAL P CAIXA'!I882="",J881*INFORMAÇÕES!$U$116,IF('ORÇ.GLOBAL P CAIXA'!I882="O",J881,0))),0)</f>
        <v>0</v>
      </c>
      <c r="AX881" s="731" t="n">
        <f aca="false">IF(E881&lt;&gt;0,J881,0)</f>
        <v>0</v>
      </c>
      <c r="AY881" s="730" t="n">
        <f aca="false">IF(AP881&lt;&gt;AR881,(IF('ORÇ.GLOBAL P CAIXA'!I882="",L881*(INFORMAÇÕES!$Q$99/INFORMAÇÕES!$Q$102),IF('ORÇ.GLOBAL P CAIXA'!I882="R",L881,0))),0)</f>
        <v>0</v>
      </c>
      <c r="AZ881" s="75" t="n">
        <f aca="false">IF(AP881&lt;&gt;AR881,(IF('ORÇ.GLOBAL P CAIXA'!I882="",L881*(INFORMAÇÕES!$Q$100/INFORMAÇÕES!$Q$102),IF('ORÇ.GLOBAL P CAIXA'!I882="C",L881,0))),0)</f>
        <v>0</v>
      </c>
      <c r="BA881" s="75" t="n">
        <f aca="false">IF(AP881&lt;&gt;AR881,(IF('ORÇ.GLOBAL P CAIXA'!I882="",L881*INFORMAÇÕES!$U$115,IF('ORÇ.GLOBAL P CAIXA'!I882="CF",L881,0))),0)</f>
        <v>0</v>
      </c>
      <c r="BB881" s="75" t="n">
        <f aca="false">IF(AP881&lt;&gt;AR881,(IF('ORÇ.GLOBAL P CAIXA'!I882="",L881*INFORMAÇÕES!$U$116,IF('ORÇ.GLOBAL P CAIXA'!I882="O",L881,0))),0)</f>
        <v>0</v>
      </c>
      <c r="BC881" s="731" t="n">
        <f aca="false">IF(E881&lt;&gt;0,L881,0)</f>
        <v>0</v>
      </c>
    </row>
    <row r="882" s="174" customFormat="true" ht="14.25" hidden="false" customHeight="false" outlineLevel="0" collapsed="false">
      <c r="A882" s="159" t="n">
        <v>872</v>
      </c>
      <c r="B882" s="160" t="n">
        <f aca="false">'ORÇ.REPROG. P CAIXA'!B884</f>
        <v>0</v>
      </c>
      <c r="C882" s="723" t="n">
        <f aca="false">'ORÇ.REPROG. P CAIXA'!C884</f>
        <v>0</v>
      </c>
      <c r="D882" s="162" t="n">
        <f aca="false">'ORÇ.REPROG. P CAIXA'!D884</f>
        <v>0</v>
      </c>
      <c r="E882" s="163" t="n">
        <f aca="false">IF('BM GLOBAL'!$P$1&lt;&gt;0,'ORÇ.REPROG. P CAIXA'!E884,'ORÇ.REPROG. P CAIXA'!H884)</f>
        <v>0</v>
      </c>
      <c r="F882" s="163" t="n">
        <f aca="false">IF('BM GLOBAL'!$P$1&lt;&gt;0,IF('ORÇ.GLOBAL P CAIXA'!K883=0,'ORÇ.GLOBAL EMPRESA'!G883,'ORÇ.GLOBAL P CAIXA'!F883),'ORÇ.REPROG. P CAIXA'!I884)</f>
        <v>0</v>
      </c>
      <c r="G882" s="163" t="n">
        <f aca="false">IF(E882&lt;&gt;0,ROUND(E882*F882,2),IF(AO882=0,(SUMIF('ORÇ.REPROG. P CAIXA'!$AC$13:$AC$1012,B882,$AO$11:$AO$1010)),AO882))</f>
        <v>0</v>
      </c>
      <c r="H882" s="163" t="n">
        <f aca="false">IF(J882&lt;&gt;0,IF(E882&lt;&gt;0,J882/F882,0),0)</f>
        <v>0</v>
      </c>
      <c r="I882" s="163" t="n">
        <f aca="false">IF(L882&lt;&gt;0,IF(E882&lt;&gt;0,L882/F882,0),0)</f>
        <v>0</v>
      </c>
      <c r="J882" s="163" t="n">
        <f aca="false">IF(E882&lt;&gt;0,ROUND(INDEX($P$11:$AM$1010,$A882,$L$1),2),IF(AX882=0,(SUMIF($AP$11:$AP$1010,B882,$AX$11:$AX$1010)),AX882))</f>
        <v>0</v>
      </c>
      <c r="K882" s="163" t="n">
        <f aca="false">IF(G882=0,0,(J882/G882)*100)</f>
        <v>0</v>
      </c>
      <c r="L882" s="163" t="n">
        <f aca="false">IF(E882&lt;&gt;0,ROUND(IF($L$1=1,SUM(P882),"0")+IF($L$1=2,SUM($P882:Q882),"0")+IF($L$1=3,SUM($P882:R882),"0")+IF($L$1=4,SUM($P882:S882),"0")+IF($L$1=5,SUM($P882:T882),"0")+IF($L$1=6,SUM($P882:U882),"0")+IF($L$1=7,SUM($P882:V882),"0")+IF($L$1=8,SUM($P882:W882),"0")+IF($L$1=9,SUM($P882:X882),"0")+IF($L$1=10,SUM($P882:Y882),"0")+IF($L$1=11,SUM($P882:Z882),"0")+IF($L$1=12,SUM($P882:AA882),"0")+IF($L$1=13,SUM($P882:AB882),"0")+IF($L$1=14,SUM($P882:AC882),"0")+IF($L$1=15,SUM($P882:AD882),"0")+IF($L$1=16,SUM($P882:AE882),"0")+IF($L$1=17,SUM($P882:AF882),"0")+IF($L$1=18,SUM($P882:AG882),"0")+IF($L$1=19,SUM($P882:AH882),"0")+IF($L$1=20,SUM($P882:AI882),"0")+IF($L$1=21,SUM($P882:AJ882),"0")+IF($L$1=22,SUM($P882:AK882),"0")+IF($L$1=23,SUM($P882:AL882),"0")+IF($L$1=24,SUM($P882:AM882),"0"),2),IF(BC882=0,(SUMIF($AP$11:$AP$1010,B882,$BC$11:$BC$1010)),BC882))</f>
        <v>0</v>
      </c>
      <c r="M882" s="163" t="n">
        <f aca="false">IF(G882=0,0,(L882/G882)*100)</f>
        <v>0</v>
      </c>
      <c r="N882" s="168" t="str">
        <f aca="false">IF(B882&gt;0,"ok","ocultar")</f>
        <v>ocultar</v>
      </c>
      <c r="O882" s="650"/>
      <c r="P882" s="724"/>
      <c r="Q882" s="725"/>
      <c r="R882" s="725"/>
      <c r="S882" s="725"/>
      <c r="T882" s="725"/>
      <c r="U882" s="725"/>
      <c r="V882" s="725"/>
      <c r="W882" s="725"/>
      <c r="X882" s="725"/>
      <c r="Y882" s="725"/>
      <c r="Z882" s="725"/>
      <c r="AA882" s="726"/>
      <c r="AB882" s="726"/>
      <c r="AC882" s="726"/>
      <c r="AD882" s="726"/>
      <c r="AE882" s="726"/>
      <c r="AF882" s="726"/>
      <c r="AG882" s="726"/>
      <c r="AH882" s="726"/>
      <c r="AI882" s="726"/>
      <c r="AJ882" s="726"/>
      <c r="AK882" s="726"/>
      <c r="AL882" s="726"/>
      <c r="AM882" s="727"/>
      <c r="AO882" s="728" t="n">
        <f aca="false">IF(E882&lt;&gt;0,G882,0)</f>
        <v>0</v>
      </c>
      <c r="AP882" s="157" t="n">
        <f aca="false">IF(B882=0,AP881,IF(ISNONTEXT(B882)=TRUE(),INT(B882),INT(LEFT(B882,FIND(".",B882)-1))))</f>
        <v>3</v>
      </c>
      <c r="AQ882" s="157" t="str">
        <f aca="false">IF(AQ883=1,1,IF(B882&lt;&gt;0,1,IF(C882&lt;&gt;0,1,IF(D882&lt;&gt;0,1,IF(E882&lt;&gt;0,1,"")))))</f>
        <v/>
      </c>
      <c r="AR882" s="157" t="str">
        <f aca="false">IF(AP882=0," ",IF(AP882&lt;&gt;AP881,AP882," "))</f>
        <v> </v>
      </c>
      <c r="AS882" s="732"/>
      <c r="AT882" s="730" t="n">
        <f aca="false">IF(AP882&lt;&gt;AR882,(IF('ORÇ.GLOBAL P CAIXA'!I883="",J882*(INFORMAÇÕES!$Q$99/INFORMAÇÕES!$Q$102),IF('ORÇ.GLOBAL P CAIXA'!I883="R",J882,0))),0)</f>
        <v>0</v>
      </c>
      <c r="AU882" s="75" t="n">
        <f aca="false">IF(AP882&lt;&gt;AR882,(IF('ORÇ.GLOBAL P CAIXA'!I883="",J882*(INFORMAÇÕES!$Q$100/INFORMAÇÕES!$Q$102),IF('ORÇ.GLOBAL P CAIXA'!I883="C",J882,0))),0)</f>
        <v>0</v>
      </c>
      <c r="AV882" s="75" t="n">
        <f aca="false">IF(AP882&lt;&gt;AR882,(IF('ORÇ.GLOBAL P CAIXA'!I883="",J882*INFORMAÇÕES!$U$115,IF('ORÇ.GLOBAL P CAIXA'!I883="CF",J882,0))),0)</f>
        <v>0</v>
      </c>
      <c r="AW882" s="75" t="n">
        <f aca="false">IF(AP882&lt;&gt;AR882,(IF('ORÇ.GLOBAL P CAIXA'!I883="",J882*INFORMAÇÕES!$U$116,IF('ORÇ.GLOBAL P CAIXA'!I883="O",J882,0))),0)</f>
        <v>0</v>
      </c>
      <c r="AX882" s="731" t="n">
        <f aca="false">IF(E882&lt;&gt;0,J882,0)</f>
        <v>0</v>
      </c>
      <c r="AY882" s="730" t="n">
        <f aca="false">IF(AP882&lt;&gt;AR882,(IF('ORÇ.GLOBAL P CAIXA'!I883="",L882*(INFORMAÇÕES!$Q$99/INFORMAÇÕES!$Q$102),IF('ORÇ.GLOBAL P CAIXA'!I883="R",L882,0))),0)</f>
        <v>0</v>
      </c>
      <c r="AZ882" s="75" t="n">
        <f aca="false">IF(AP882&lt;&gt;AR882,(IF('ORÇ.GLOBAL P CAIXA'!I883="",L882*(INFORMAÇÕES!$Q$100/INFORMAÇÕES!$Q$102),IF('ORÇ.GLOBAL P CAIXA'!I883="C",L882,0))),0)</f>
        <v>0</v>
      </c>
      <c r="BA882" s="75" t="n">
        <f aca="false">IF(AP882&lt;&gt;AR882,(IF('ORÇ.GLOBAL P CAIXA'!I883="",L882*INFORMAÇÕES!$U$115,IF('ORÇ.GLOBAL P CAIXA'!I883="CF",L882,0))),0)</f>
        <v>0</v>
      </c>
      <c r="BB882" s="75" t="n">
        <f aca="false">IF(AP882&lt;&gt;AR882,(IF('ORÇ.GLOBAL P CAIXA'!I883="",L882*INFORMAÇÕES!$U$116,IF('ORÇ.GLOBAL P CAIXA'!I883="O",L882,0))),0)</f>
        <v>0</v>
      </c>
      <c r="BC882" s="731" t="n">
        <f aca="false">IF(E882&lt;&gt;0,L882,0)</f>
        <v>0</v>
      </c>
    </row>
    <row r="883" s="174" customFormat="true" ht="14.25" hidden="false" customHeight="false" outlineLevel="0" collapsed="false">
      <c r="A883" s="159" t="n">
        <v>873</v>
      </c>
      <c r="B883" s="160" t="n">
        <f aca="false">'ORÇ.REPROG. P CAIXA'!B885</f>
        <v>0</v>
      </c>
      <c r="C883" s="723" t="n">
        <f aca="false">'ORÇ.REPROG. P CAIXA'!C885</f>
        <v>0</v>
      </c>
      <c r="D883" s="162" t="n">
        <f aca="false">'ORÇ.REPROG. P CAIXA'!D885</f>
        <v>0</v>
      </c>
      <c r="E883" s="163" t="n">
        <f aca="false">IF('BM GLOBAL'!$P$1&lt;&gt;0,'ORÇ.REPROG. P CAIXA'!E885,'ORÇ.REPROG. P CAIXA'!H885)</f>
        <v>0</v>
      </c>
      <c r="F883" s="163" t="n">
        <f aca="false">IF('BM GLOBAL'!$P$1&lt;&gt;0,IF('ORÇ.GLOBAL P CAIXA'!K884=0,'ORÇ.GLOBAL EMPRESA'!G884,'ORÇ.GLOBAL P CAIXA'!F884),'ORÇ.REPROG. P CAIXA'!I885)</f>
        <v>0</v>
      </c>
      <c r="G883" s="163" t="n">
        <f aca="false">IF(E883&lt;&gt;0,ROUND(E883*F883,2),IF(AO883=0,(SUMIF('ORÇ.REPROG. P CAIXA'!$AC$13:$AC$1012,B883,$AO$11:$AO$1010)),AO883))</f>
        <v>0</v>
      </c>
      <c r="H883" s="163" t="n">
        <f aca="false">IF(J883&lt;&gt;0,IF(E883&lt;&gt;0,J883/F883,0),0)</f>
        <v>0</v>
      </c>
      <c r="I883" s="163" t="n">
        <f aca="false">IF(L883&lt;&gt;0,IF(E883&lt;&gt;0,L883/F883,0),0)</f>
        <v>0</v>
      </c>
      <c r="J883" s="163" t="n">
        <f aca="false">IF(E883&lt;&gt;0,ROUND(INDEX($P$11:$AM$1010,$A883,$L$1),2),IF(AX883=0,(SUMIF($AP$11:$AP$1010,B883,$AX$11:$AX$1010)),AX883))</f>
        <v>0</v>
      </c>
      <c r="K883" s="163" t="n">
        <f aca="false">IF(G883=0,0,(J883/G883)*100)</f>
        <v>0</v>
      </c>
      <c r="L883" s="163" t="n">
        <f aca="false">IF(E883&lt;&gt;0,ROUND(IF($L$1=1,SUM(P883),"0")+IF($L$1=2,SUM($P883:Q883),"0")+IF($L$1=3,SUM($P883:R883),"0")+IF($L$1=4,SUM($P883:S883),"0")+IF($L$1=5,SUM($P883:T883),"0")+IF($L$1=6,SUM($P883:U883),"0")+IF($L$1=7,SUM($P883:V883),"0")+IF($L$1=8,SUM($P883:W883),"0")+IF($L$1=9,SUM($P883:X883),"0")+IF($L$1=10,SUM($P883:Y883),"0")+IF($L$1=11,SUM($P883:Z883),"0")+IF($L$1=12,SUM($P883:AA883),"0")+IF($L$1=13,SUM($P883:AB883),"0")+IF($L$1=14,SUM($P883:AC883),"0")+IF($L$1=15,SUM($P883:AD883),"0")+IF($L$1=16,SUM($P883:AE883),"0")+IF($L$1=17,SUM($P883:AF883),"0")+IF($L$1=18,SUM($P883:AG883),"0")+IF($L$1=19,SUM($P883:AH883),"0")+IF($L$1=20,SUM($P883:AI883),"0")+IF($L$1=21,SUM($P883:AJ883),"0")+IF($L$1=22,SUM($P883:AK883),"0")+IF($L$1=23,SUM($P883:AL883),"0")+IF($L$1=24,SUM($P883:AM883),"0"),2),IF(BC883=0,(SUMIF($AP$11:$AP$1010,B883,$BC$11:$BC$1010)),BC883))</f>
        <v>0</v>
      </c>
      <c r="M883" s="163" t="n">
        <f aca="false">IF(G883=0,0,(L883/G883)*100)</f>
        <v>0</v>
      </c>
      <c r="N883" s="168" t="str">
        <f aca="false">IF(B883&gt;0,"ok","ocultar")</f>
        <v>ocultar</v>
      </c>
      <c r="O883" s="650"/>
      <c r="P883" s="724"/>
      <c r="Q883" s="725"/>
      <c r="R883" s="725"/>
      <c r="S883" s="725"/>
      <c r="T883" s="725"/>
      <c r="U883" s="725"/>
      <c r="V883" s="725"/>
      <c r="W883" s="725"/>
      <c r="X883" s="725"/>
      <c r="Y883" s="725"/>
      <c r="Z883" s="725"/>
      <c r="AA883" s="726"/>
      <c r="AB883" s="726"/>
      <c r="AC883" s="726"/>
      <c r="AD883" s="726"/>
      <c r="AE883" s="726"/>
      <c r="AF883" s="726"/>
      <c r="AG883" s="726"/>
      <c r="AH883" s="726"/>
      <c r="AI883" s="726"/>
      <c r="AJ883" s="726"/>
      <c r="AK883" s="726"/>
      <c r="AL883" s="726"/>
      <c r="AM883" s="727"/>
      <c r="AO883" s="728" t="n">
        <f aca="false">IF(E883&lt;&gt;0,G883,0)</f>
        <v>0</v>
      </c>
      <c r="AP883" s="157" t="n">
        <f aca="false">IF(B883=0,AP882,IF(ISNONTEXT(B883)=TRUE(),INT(B883),INT(LEFT(B883,FIND(".",B883)-1))))</f>
        <v>3</v>
      </c>
      <c r="AQ883" s="157" t="str">
        <f aca="false">IF(AQ884=1,1,IF(B883&lt;&gt;0,1,IF(C883&lt;&gt;0,1,IF(D883&lt;&gt;0,1,IF(E883&lt;&gt;0,1,"")))))</f>
        <v/>
      </c>
      <c r="AR883" s="157" t="str">
        <f aca="false">IF(AP883=0," ",IF(AP883&lt;&gt;AP882,AP883," "))</f>
        <v> </v>
      </c>
      <c r="AS883" s="732"/>
      <c r="AT883" s="730" t="n">
        <f aca="false">IF(AP883&lt;&gt;AR883,(IF('ORÇ.GLOBAL P CAIXA'!I884="",J883*(INFORMAÇÕES!$Q$99/INFORMAÇÕES!$Q$102),IF('ORÇ.GLOBAL P CAIXA'!I884="R",J883,0))),0)</f>
        <v>0</v>
      </c>
      <c r="AU883" s="75" t="n">
        <f aca="false">IF(AP883&lt;&gt;AR883,(IF('ORÇ.GLOBAL P CAIXA'!I884="",J883*(INFORMAÇÕES!$Q$100/INFORMAÇÕES!$Q$102),IF('ORÇ.GLOBAL P CAIXA'!I884="C",J883,0))),0)</f>
        <v>0</v>
      </c>
      <c r="AV883" s="75" t="n">
        <f aca="false">IF(AP883&lt;&gt;AR883,(IF('ORÇ.GLOBAL P CAIXA'!I884="",J883*INFORMAÇÕES!$U$115,IF('ORÇ.GLOBAL P CAIXA'!I884="CF",J883,0))),0)</f>
        <v>0</v>
      </c>
      <c r="AW883" s="75" t="n">
        <f aca="false">IF(AP883&lt;&gt;AR883,(IF('ORÇ.GLOBAL P CAIXA'!I884="",J883*INFORMAÇÕES!$U$116,IF('ORÇ.GLOBAL P CAIXA'!I884="O",J883,0))),0)</f>
        <v>0</v>
      </c>
      <c r="AX883" s="731" t="n">
        <f aca="false">IF(E883&lt;&gt;0,J883,0)</f>
        <v>0</v>
      </c>
      <c r="AY883" s="730" t="n">
        <f aca="false">IF(AP883&lt;&gt;AR883,(IF('ORÇ.GLOBAL P CAIXA'!I884="",L883*(INFORMAÇÕES!$Q$99/INFORMAÇÕES!$Q$102),IF('ORÇ.GLOBAL P CAIXA'!I884="R",L883,0))),0)</f>
        <v>0</v>
      </c>
      <c r="AZ883" s="75" t="n">
        <f aca="false">IF(AP883&lt;&gt;AR883,(IF('ORÇ.GLOBAL P CAIXA'!I884="",L883*(INFORMAÇÕES!$Q$100/INFORMAÇÕES!$Q$102),IF('ORÇ.GLOBAL P CAIXA'!I884="C",L883,0))),0)</f>
        <v>0</v>
      </c>
      <c r="BA883" s="75" t="n">
        <f aca="false">IF(AP883&lt;&gt;AR883,(IF('ORÇ.GLOBAL P CAIXA'!I884="",L883*INFORMAÇÕES!$U$115,IF('ORÇ.GLOBAL P CAIXA'!I884="CF",L883,0))),0)</f>
        <v>0</v>
      </c>
      <c r="BB883" s="75" t="n">
        <f aca="false">IF(AP883&lt;&gt;AR883,(IF('ORÇ.GLOBAL P CAIXA'!I884="",L883*INFORMAÇÕES!$U$116,IF('ORÇ.GLOBAL P CAIXA'!I884="O",L883,0))),0)</f>
        <v>0</v>
      </c>
      <c r="BC883" s="731" t="n">
        <f aca="false">IF(E883&lt;&gt;0,L883,0)</f>
        <v>0</v>
      </c>
    </row>
    <row r="884" s="174" customFormat="true" ht="14.25" hidden="false" customHeight="false" outlineLevel="0" collapsed="false">
      <c r="A884" s="159" t="n">
        <v>874</v>
      </c>
      <c r="B884" s="160" t="n">
        <f aca="false">'ORÇ.REPROG. P CAIXA'!B886</f>
        <v>0</v>
      </c>
      <c r="C884" s="723" t="n">
        <f aca="false">'ORÇ.REPROG. P CAIXA'!C886</f>
        <v>0</v>
      </c>
      <c r="D884" s="162" t="n">
        <f aca="false">'ORÇ.REPROG. P CAIXA'!D886</f>
        <v>0</v>
      </c>
      <c r="E884" s="163" t="n">
        <f aca="false">IF('BM GLOBAL'!$P$1&lt;&gt;0,'ORÇ.REPROG. P CAIXA'!E886,'ORÇ.REPROG. P CAIXA'!H886)</f>
        <v>0</v>
      </c>
      <c r="F884" s="163" t="n">
        <f aca="false">IF('BM GLOBAL'!$P$1&lt;&gt;0,IF('ORÇ.GLOBAL P CAIXA'!K885=0,'ORÇ.GLOBAL EMPRESA'!G885,'ORÇ.GLOBAL P CAIXA'!F885),'ORÇ.REPROG. P CAIXA'!I886)</f>
        <v>0</v>
      </c>
      <c r="G884" s="163" t="n">
        <f aca="false">IF(E884&lt;&gt;0,ROUND(E884*F884,2),IF(AO884=0,(SUMIF('ORÇ.REPROG. P CAIXA'!$AC$13:$AC$1012,B884,$AO$11:$AO$1010)),AO884))</f>
        <v>0</v>
      </c>
      <c r="H884" s="163" t="n">
        <f aca="false">IF(J884&lt;&gt;0,IF(E884&lt;&gt;0,J884/F884,0),0)</f>
        <v>0</v>
      </c>
      <c r="I884" s="163" t="n">
        <f aca="false">IF(L884&lt;&gt;0,IF(E884&lt;&gt;0,L884/F884,0),0)</f>
        <v>0</v>
      </c>
      <c r="J884" s="163" t="n">
        <f aca="false">IF(E884&lt;&gt;0,ROUND(INDEX($P$11:$AM$1010,$A884,$L$1),2),IF(AX884=0,(SUMIF($AP$11:$AP$1010,B884,$AX$11:$AX$1010)),AX884))</f>
        <v>0</v>
      </c>
      <c r="K884" s="163" t="n">
        <f aca="false">IF(G884=0,0,(J884/G884)*100)</f>
        <v>0</v>
      </c>
      <c r="L884" s="163" t="n">
        <f aca="false">IF(E884&lt;&gt;0,ROUND(IF($L$1=1,SUM(P884),"0")+IF($L$1=2,SUM($P884:Q884),"0")+IF($L$1=3,SUM($P884:R884),"0")+IF($L$1=4,SUM($P884:S884),"0")+IF($L$1=5,SUM($P884:T884),"0")+IF($L$1=6,SUM($P884:U884),"0")+IF($L$1=7,SUM($P884:V884),"0")+IF($L$1=8,SUM($P884:W884),"0")+IF($L$1=9,SUM($P884:X884),"0")+IF($L$1=10,SUM($P884:Y884),"0")+IF($L$1=11,SUM($P884:Z884),"0")+IF($L$1=12,SUM($P884:AA884),"0")+IF($L$1=13,SUM($P884:AB884),"0")+IF($L$1=14,SUM($P884:AC884),"0")+IF($L$1=15,SUM($P884:AD884),"0")+IF($L$1=16,SUM($P884:AE884),"0")+IF($L$1=17,SUM($P884:AF884),"0")+IF($L$1=18,SUM($P884:AG884),"0")+IF($L$1=19,SUM($P884:AH884),"0")+IF($L$1=20,SUM($P884:AI884),"0")+IF($L$1=21,SUM($P884:AJ884),"0")+IF($L$1=22,SUM($P884:AK884),"0")+IF($L$1=23,SUM($P884:AL884),"0")+IF($L$1=24,SUM($P884:AM884),"0"),2),IF(BC884=0,(SUMIF($AP$11:$AP$1010,B884,$BC$11:$BC$1010)),BC884))</f>
        <v>0</v>
      </c>
      <c r="M884" s="163" t="n">
        <f aca="false">IF(G884=0,0,(L884/G884)*100)</f>
        <v>0</v>
      </c>
      <c r="N884" s="168" t="str">
        <f aca="false">IF(B884&gt;0,"ok","ocultar")</f>
        <v>ocultar</v>
      </c>
      <c r="O884" s="650"/>
      <c r="P884" s="724"/>
      <c r="Q884" s="725"/>
      <c r="R884" s="725"/>
      <c r="S884" s="725"/>
      <c r="T884" s="725"/>
      <c r="U884" s="725"/>
      <c r="V884" s="725"/>
      <c r="W884" s="725"/>
      <c r="X884" s="725"/>
      <c r="Y884" s="725"/>
      <c r="Z884" s="725"/>
      <c r="AA884" s="726"/>
      <c r="AB884" s="726"/>
      <c r="AC884" s="726"/>
      <c r="AD884" s="726"/>
      <c r="AE884" s="726"/>
      <c r="AF884" s="726"/>
      <c r="AG884" s="726"/>
      <c r="AH884" s="726"/>
      <c r="AI884" s="726"/>
      <c r="AJ884" s="726"/>
      <c r="AK884" s="726"/>
      <c r="AL884" s="726"/>
      <c r="AM884" s="727"/>
      <c r="AO884" s="728" t="n">
        <f aca="false">IF(E884&lt;&gt;0,G884,0)</f>
        <v>0</v>
      </c>
      <c r="AP884" s="157" t="n">
        <f aca="false">IF(B884=0,AP883,IF(ISNONTEXT(B884)=TRUE(),INT(B884),INT(LEFT(B884,FIND(".",B884)-1))))</f>
        <v>3</v>
      </c>
      <c r="AQ884" s="157" t="str">
        <f aca="false">IF(AQ885=1,1,IF(B884&lt;&gt;0,1,IF(C884&lt;&gt;0,1,IF(D884&lt;&gt;0,1,IF(E884&lt;&gt;0,1,"")))))</f>
        <v/>
      </c>
      <c r="AR884" s="157" t="str">
        <f aca="false">IF(AP884=0," ",IF(AP884&lt;&gt;AP883,AP884," "))</f>
        <v> </v>
      </c>
      <c r="AS884" s="732"/>
      <c r="AT884" s="730" t="n">
        <f aca="false">IF(AP884&lt;&gt;AR884,(IF('ORÇ.GLOBAL P CAIXA'!I885="",J884*(INFORMAÇÕES!$Q$99/INFORMAÇÕES!$Q$102),IF('ORÇ.GLOBAL P CAIXA'!I885="R",J884,0))),0)</f>
        <v>0</v>
      </c>
      <c r="AU884" s="75" t="n">
        <f aca="false">IF(AP884&lt;&gt;AR884,(IF('ORÇ.GLOBAL P CAIXA'!I885="",J884*(INFORMAÇÕES!$Q$100/INFORMAÇÕES!$Q$102),IF('ORÇ.GLOBAL P CAIXA'!I885="C",J884,0))),0)</f>
        <v>0</v>
      </c>
      <c r="AV884" s="75" t="n">
        <f aca="false">IF(AP884&lt;&gt;AR884,(IF('ORÇ.GLOBAL P CAIXA'!I885="",J884*INFORMAÇÕES!$U$115,IF('ORÇ.GLOBAL P CAIXA'!I885="CF",J884,0))),0)</f>
        <v>0</v>
      </c>
      <c r="AW884" s="75" t="n">
        <f aca="false">IF(AP884&lt;&gt;AR884,(IF('ORÇ.GLOBAL P CAIXA'!I885="",J884*INFORMAÇÕES!$U$116,IF('ORÇ.GLOBAL P CAIXA'!I885="O",J884,0))),0)</f>
        <v>0</v>
      </c>
      <c r="AX884" s="731" t="n">
        <f aca="false">IF(E884&lt;&gt;0,J884,0)</f>
        <v>0</v>
      </c>
      <c r="AY884" s="730" t="n">
        <f aca="false">IF(AP884&lt;&gt;AR884,(IF('ORÇ.GLOBAL P CAIXA'!I885="",L884*(INFORMAÇÕES!$Q$99/INFORMAÇÕES!$Q$102),IF('ORÇ.GLOBAL P CAIXA'!I885="R",L884,0))),0)</f>
        <v>0</v>
      </c>
      <c r="AZ884" s="75" t="n">
        <f aca="false">IF(AP884&lt;&gt;AR884,(IF('ORÇ.GLOBAL P CAIXA'!I885="",L884*(INFORMAÇÕES!$Q$100/INFORMAÇÕES!$Q$102),IF('ORÇ.GLOBAL P CAIXA'!I885="C",L884,0))),0)</f>
        <v>0</v>
      </c>
      <c r="BA884" s="75" t="n">
        <f aca="false">IF(AP884&lt;&gt;AR884,(IF('ORÇ.GLOBAL P CAIXA'!I885="",L884*INFORMAÇÕES!$U$115,IF('ORÇ.GLOBAL P CAIXA'!I885="CF",L884,0))),0)</f>
        <v>0</v>
      </c>
      <c r="BB884" s="75" t="n">
        <f aca="false">IF(AP884&lt;&gt;AR884,(IF('ORÇ.GLOBAL P CAIXA'!I885="",L884*INFORMAÇÕES!$U$116,IF('ORÇ.GLOBAL P CAIXA'!I885="O",L884,0))),0)</f>
        <v>0</v>
      </c>
      <c r="BC884" s="731" t="n">
        <f aca="false">IF(E884&lt;&gt;0,L884,0)</f>
        <v>0</v>
      </c>
    </row>
    <row r="885" s="174" customFormat="true" ht="14.25" hidden="false" customHeight="false" outlineLevel="0" collapsed="false">
      <c r="A885" s="159" t="n">
        <v>875</v>
      </c>
      <c r="B885" s="160" t="n">
        <f aca="false">'ORÇ.REPROG. P CAIXA'!B887</f>
        <v>0</v>
      </c>
      <c r="C885" s="723" t="n">
        <f aca="false">'ORÇ.REPROG. P CAIXA'!C887</f>
        <v>0</v>
      </c>
      <c r="D885" s="162" t="n">
        <f aca="false">'ORÇ.REPROG. P CAIXA'!D887</f>
        <v>0</v>
      </c>
      <c r="E885" s="163" t="n">
        <f aca="false">IF('BM GLOBAL'!$P$1&lt;&gt;0,'ORÇ.REPROG. P CAIXA'!E887,'ORÇ.REPROG. P CAIXA'!H887)</f>
        <v>0</v>
      </c>
      <c r="F885" s="163" t="n">
        <f aca="false">IF('BM GLOBAL'!$P$1&lt;&gt;0,IF('ORÇ.GLOBAL P CAIXA'!K886=0,'ORÇ.GLOBAL EMPRESA'!G886,'ORÇ.GLOBAL P CAIXA'!F886),'ORÇ.REPROG. P CAIXA'!I887)</f>
        <v>0</v>
      </c>
      <c r="G885" s="163" t="n">
        <f aca="false">IF(E885&lt;&gt;0,ROUND(E885*F885,2),IF(AO885=0,(SUMIF('ORÇ.REPROG. P CAIXA'!$AC$13:$AC$1012,B885,$AO$11:$AO$1010)),AO885))</f>
        <v>0</v>
      </c>
      <c r="H885" s="163" t="n">
        <f aca="false">IF(J885&lt;&gt;0,IF(E885&lt;&gt;0,J885/F885,0),0)</f>
        <v>0</v>
      </c>
      <c r="I885" s="163" t="n">
        <f aca="false">IF(L885&lt;&gt;0,IF(E885&lt;&gt;0,L885/F885,0),0)</f>
        <v>0</v>
      </c>
      <c r="J885" s="163" t="n">
        <f aca="false">IF(E885&lt;&gt;0,ROUND(INDEX($P$11:$AM$1010,$A885,$L$1),2),IF(AX885=0,(SUMIF($AP$11:$AP$1010,B885,$AX$11:$AX$1010)),AX885))</f>
        <v>0</v>
      </c>
      <c r="K885" s="163" t="n">
        <f aca="false">IF(G885=0,0,(J885/G885)*100)</f>
        <v>0</v>
      </c>
      <c r="L885" s="163" t="n">
        <f aca="false">IF(E885&lt;&gt;0,ROUND(IF($L$1=1,SUM(P885),"0")+IF($L$1=2,SUM($P885:Q885),"0")+IF($L$1=3,SUM($P885:R885),"0")+IF($L$1=4,SUM($P885:S885),"0")+IF($L$1=5,SUM($P885:T885),"0")+IF($L$1=6,SUM($P885:U885),"0")+IF($L$1=7,SUM($P885:V885),"0")+IF($L$1=8,SUM($P885:W885),"0")+IF($L$1=9,SUM($P885:X885),"0")+IF($L$1=10,SUM($P885:Y885),"0")+IF($L$1=11,SUM($P885:Z885),"0")+IF($L$1=12,SUM($P885:AA885),"0")+IF($L$1=13,SUM($P885:AB885),"0")+IF($L$1=14,SUM($P885:AC885),"0")+IF($L$1=15,SUM($P885:AD885),"0")+IF($L$1=16,SUM($P885:AE885),"0")+IF($L$1=17,SUM($P885:AF885),"0")+IF($L$1=18,SUM($P885:AG885),"0")+IF($L$1=19,SUM($P885:AH885),"0")+IF($L$1=20,SUM($P885:AI885),"0")+IF($L$1=21,SUM($P885:AJ885),"0")+IF($L$1=22,SUM($P885:AK885),"0")+IF($L$1=23,SUM($P885:AL885),"0")+IF($L$1=24,SUM($P885:AM885),"0"),2),IF(BC885=0,(SUMIF($AP$11:$AP$1010,B885,$BC$11:$BC$1010)),BC885))</f>
        <v>0</v>
      </c>
      <c r="M885" s="163" t="n">
        <f aca="false">IF(G885=0,0,(L885/G885)*100)</f>
        <v>0</v>
      </c>
      <c r="N885" s="168" t="str">
        <f aca="false">IF(B885&gt;0,"ok","ocultar")</f>
        <v>ocultar</v>
      </c>
      <c r="O885" s="650"/>
      <c r="P885" s="724"/>
      <c r="Q885" s="725"/>
      <c r="R885" s="725"/>
      <c r="S885" s="725"/>
      <c r="T885" s="725"/>
      <c r="U885" s="725"/>
      <c r="V885" s="725"/>
      <c r="W885" s="725"/>
      <c r="X885" s="725"/>
      <c r="Y885" s="725"/>
      <c r="Z885" s="725"/>
      <c r="AA885" s="726"/>
      <c r="AB885" s="726"/>
      <c r="AC885" s="726"/>
      <c r="AD885" s="726"/>
      <c r="AE885" s="726"/>
      <c r="AF885" s="726"/>
      <c r="AG885" s="726"/>
      <c r="AH885" s="726"/>
      <c r="AI885" s="726"/>
      <c r="AJ885" s="726"/>
      <c r="AK885" s="726"/>
      <c r="AL885" s="726"/>
      <c r="AM885" s="727"/>
      <c r="AO885" s="728" t="n">
        <f aca="false">IF(E885&lt;&gt;0,G885,0)</f>
        <v>0</v>
      </c>
      <c r="AP885" s="157" t="n">
        <f aca="false">IF(B885=0,AP884,IF(ISNONTEXT(B885)=TRUE(),INT(B885),INT(LEFT(B885,FIND(".",B885)-1))))</f>
        <v>3</v>
      </c>
      <c r="AQ885" s="157" t="str">
        <f aca="false">IF(AQ886=1,1,IF(B885&lt;&gt;0,1,IF(C885&lt;&gt;0,1,IF(D885&lt;&gt;0,1,IF(E885&lt;&gt;0,1,"")))))</f>
        <v/>
      </c>
      <c r="AR885" s="157" t="str">
        <f aca="false">IF(AP885=0," ",IF(AP885&lt;&gt;AP884,AP885," "))</f>
        <v> </v>
      </c>
      <c r="AS885" s="732"/>
      <c r="AT885" s="730" t="n">
        <f aca="false">IF(AP885&lt;&gt;AR885,(IF('ORÇ.GLOBAL P CAIXA'!I886="",J885*(INFORMAÇÕES!$Q$99/INFORMAÇÕES!$Q$102),IF('ORÇ.GLOBAL P CAIXA'!I886="R",J885,0))),0)</f>
        <v>0</v>
      </c>
      <c r="AU885" s="75" t="n">
        <f aca="false">IF(AP885&lt;&gt;AR885,(IF('ORÇ.GLOBAL P CAIXA'!I886="",J885*(INFORMAÇÕES!$Q$100/INFORMAÇÕES!$Q$102),IF('ORÇ.GLOBAL P CAIXA'!I886="C",J885,0))),0)</f>
        <v>0</v>
      </c>
      <c r="AV885" s="75" t="n">
        <f aca="false">IF(AP885&lt;&gt;AR885,(IF('ORÇ.GLOBAL P CAIXA'!I886="",J885*INFORMAÇÕES!$U$115,IF('ORÇ.GLOBAL P CAIXA'!I886="CF",J885,0))),0)</f>
        <v>0</v>
      </c>
      <c r="AW885" s="75" t="n">
        <f aca="false">IF(AP885&lt;&gt;AR885,(IF('ORÇ.GLOBAL P CAIXA'!I886="",J885*INFORMAÇÕES!$U$116,IF('ORÇ.GLOBAL P CAIXA'!I886="O",J885,0))),0)</f>
        <v>0</v>
      </c>
      <c r="AX885" s="731" t="n">
        <f aca="false">IF(E885&lt;&gt;0,J885,0)</f>
        <v>0</v>
      </c>
      <c r="AY885" s="730" t="n">
        <f aca="false">IF(AP885&lt;&gt;AR885,(IF('ORÇ.GLOBAL P CAIXA'!I886="",L885*(INFORMAÇÕES!$Q$99/INFORMAÇÕES!$Q$102),IF('ORÇ.GLOBAL P CAIXA'!I886="R",L885,0))),0)</f>
        <v>0</v>
      </c>
      <c r="AZ885" s="75" t="n">
        <f aca="false">IF(AP885&lt;&gt;AR885,(IF('ORÇ.GLOBAL P CAIXA'!I886="",L885*(INFORMAÇÕES!$Q$100/INFORMAÇÕES!$Q$102),IF('ORÇ.GLOBAL P CAIXA'!I886="C",L885,0))),0)</f>
        <v>0</v>
      </c>
      <c r="BA885" s="75" t="n">
        <f aca="false">IF(AP885&lt;&gt;AR885,(IF('ORÇ.GLOBAL P CAIXA'!I886="",L885*INFORMAÇÕES!$U$115,IF('ORÇ.GLOBAL P CAIXA'!I886="CF",L885,0))),0)</f>
        <v>0</v>
      </c>
      <c r="BB885" s="75" t="n">
        <f aca="false">IF(AP885&lt;&gt;AR885,(IF('ORÇ.GLOBAL P CAIXA'!I886="",L885*INFORMAÇÕES!$U$116,IF('ORÇ.GLOBAL P CAIXA'!I886="O",L885,0))),0)</f>
        <v>0</v>
      </c>
      <c r="BC885" s="731" t="n">
        <f aca="false">IF(E885&lt;&gt;0,L885,0)</f>
        <v>0</v>
      </c>
    </row>
    <row r="886" s="174" customFormat="true" ht="14.25" hidden="false" customHeight="false" outlineLevel="0" collapsed="false">
      <c r="A886" s="159" t="n">
        <v>876</v>
      </c>
      <c r="B886" s="160" t="n">
        <f aca="false">'ORÇ.REPROG. P CAIXA'!B888</f>
        <v>0</v>
      </c>
      <c r="C886" s="723" t="n">
        <f aca="false">'ORÇ.REPROG. P CAIXA'!C888</f>
        <v>0</v>
      </c>
      <c r="D886" s="162" t="n">
        <f aca="false">'ORÇ.REPROG. P CAIXA'!D888</f>
        <v>0</v>
      </c>
      <c r="E886" s="163" t="n">
        <f aca="false">IF('BM GLOBAL'!$P$1&lt;&gt;0,'ORÇ.REPROG. P CAIXA'!E888,'ORÇ.REPROG. P CAIXA'!H888)</f>
        <v>0</v>
      </c>
      <c r="F886" s="163" t="n">
        <f aca="false">IF('BM GLOBAL'!$P$1&lt;&gt;0,IF('ORÇ.GLOBAL P CAIXA'!K887=0,'ORÇ.GLOBAL EMPRESA'!G887,'ORÇ.GLOBAL P CAIXA'!F887),'ORÇ.REPROG. P CAIXA'!I888)</f>
        <v>0</v>
      </c>
      <c r="G886" s="163" t="n">
        <f aca="false">IF(E886&lt;&gt;0,ROUND(E886*F886,2),IF(AO886=0,(SUMIF('ORÇ.REPROG. P CAIXA'!$AC$13:$AC$1012,B886,$AO$11:$AO$1010)),AO886))</f>
        <v>0</v>
      </c>
      <c r="H886" s="163" t="n">
        <f aca="false">IF(J886&lt;&gt;0,IF(E886&lt;&gt;0,J886/F886,0),0)</f>
        <v>0</v>
      </c>
      <c r="I886" s="163" t="n">
        <f aca="false">IF(L886&lt;&gt;0,IF(E886&lt;&gt;0,L886/F886,0),0)</f>
        <v>0</v>
      </c>
      <c r="J886" s="163" t="n">
        <f aca="false">IF(E886&lt;&gt;0,ROUND(INDEX($P$11:$AM$1010,$A886,$L$1),2),IF(AX886=0,(SUMIF($AP$11:$AP$1010,B886,$AX$11:$AX$1010)),AX886))</f>
        <v>0</v>
      </c>
      <c r="K886" s="163" t="n">
        <f aca="false">IF(G886=0,0,(J886/G886)*100)</f>
        <v>0</v>
      </c>
      <c r="L886" s="163" t="n">
        <f aca="false">IF(E886&lt;&gt;0,ROUND(IF($L$1=1,SUM(P886),"0")+IF($L$1=2,SUM($P886:Q886),"0")+IF($L$1=3,SUM($P886:R886),"0")+IF($L$1=4,SUM($P886:S886),"0")+IF($L$1=5,SUM($P886:T886),"0")+IF($L$1=6,SUM($P886:U886),"0")+IF($L$1=7,SUM($P886:V886),"0")+IF($L$1=8,SUM($P886:W886),"0")+IF($L$1=9,SUM($P886:X886),"0")+IF($L$1=10,SUM($P886:Y886),"0")+IF($L$1=11,SUM($P886:Z886),"0")+IF($L$1=12,SUM($P886:AA886),"0")+IF($L$1=13,SUM($P886:AB886),"0")+IF($L$1=14,SUM($P886:AC886),"0")+IF($L$1=15,SUM($P886:AD886),"0")+IF($L$1=16,SUM($P886:AE886),"0")+IF($L$1=17,SUM($P886:AF886),"0")+IF($L$1=18,SUM($P886:AG886),"0")+IF($L$1=19,SUM($P886:AH886),"0")+IF($L$1=20,SUM($P886:AI886),"0")+IF($L$1=21,SUM($P886:AJ886),"0")+IF($L$1=22,SUM($P886:AK886),"0")+IF($L$1=23,SUM($P886:AL886),"0")+IF($L$1=24,SUM($P886:AM886),"0"),2),IF(BC886=0,(SUMIF($AP$11:$AP$1010,B886,$BC$11:$BC$1010)),BC886))</f>
        <v>0</v>
      </c>
      <c r="M886" s="163" t="n">
        <f aca="false">IF(G886=0,0,(L886/G886)*100)</f>
        <v>0</v>
      </c>
      <c r="N886" s="168" t="str">
        <f aca="false">IF(B886&gt;0,"ok","ocultar")</f>
        <v>ocultar</v>
      </c>
      <c r="O886" s="650"/>
      <c r="P886" s="724"/>
      <c r="Q886" s="725"/>
      <c r="R886" s="725"/>
      <c r="S886" s="725"/>
      <c r="T886" s="725"/>
      <c r="U886" s="725"/>
      <c r="V886" s="725"/>
      <c r="W886" s="725"/>
      <c r="X886" s="725"/>
      <c r="Y886" s="725"/>
      <c r="Z886" s="725"/>
      <c r="AA886" s="726"/>
      <c r="AB886" s="726"/>
      <c r="AC886" s="726"/>
      <c r="AD886" s="726"/>
      <c r="AE886" s="726"/>
      <c r="AF886" s="726"/>
      <c r="AG886" s="726"/>
      <c r="AH886" s="726"/>
      <c r="AI886" s="726"/>
      <c r="AJ886" s="726"/>
      <c r="AK886" s="726"/>
      <c r="AL886" s="726"/>
      <c r="AM886" s="727"/>
      <c r="AO886" s="728" t="n">
        <f aca="false">IF(E886&lt;&gt;0,G886,0)</f>
        <v>0</v>
      </c>
      <c r="AP886" s="157" t="n">
        <f aca="false">IF(B886=0,AP885,IF(ISNONTEXT(B886)=TRUE(),INT(B886),INT(LEFT(B886,FIND(".",B886)-1))))</f>
        <v>3</v>
      </c>
      <c r="AQ886" s="157" t="str">
        <f aca="false">IF(AQ887=1,1,IF(B886&lt;&gt;0,1,IF(C886&lt;&gt;0,1,IF(D886&lt;&gt;0,1,IF(E886&lt;&gt;0,1,"")))))</f>
        <v/>
      </c>
      <c r="AR886" s="157" t="str">
        <f aca="false">IF(AP886=0," ",IF(AP886&lt;&gt;AP885,AP886," "))</f>
        <v> </v>
      </c>
      <c r="AS886" s="732"/>
      <c r="AT886" s="730" t="n">
        <f aca="false">IF(AP886&lt;&gt;AR886,(IF('ORÇ.GLOBAL P CAIXA'!I887="",J886*(INFORMAÇÕES!$Q$99/INFORMAÇÕES!$Q$102),IF('ORÇ.GLOBAL P CAIXA'!I887="R",J886,0))),0)</f>
        <v>0</v>
      </c>
      <c r="AU886" s="75" t="n">
        <f aca="false">IF(AP886&lt;&gt;AR886,(IF('ORÇ.GLOBAL P CAIXA'!I887="",J886*(INFORMAÇÕES!$Q$100/INFORMAÇÕES!$Q$102),IF('ORÇ.GLOBAL P CAIXA'!I887="C",J886,0))),0)</f>
        <v>0</v>
      </c>
      <c r="AV886" s="75" t="n">
        <f aca="false">IF(AP886&lt;&gt;AR886,(IF('ORÇ.GLOBAL P CAIXA'!I887="",J886*INFORMAÇÕES!$U$115,IF('ORÇ.GLOBAL P CAIXA'!I887="CF",J886,0))),0)</f>
        <v>0</v>
      </c>
      <c r="AW886" s="75" t="n">
        <f aca="false">IF(AP886&lt;&gt;AR886,(IF('ORÇ.GLOBAL P CAIXA'!I887="",J886*INFORMAÇÕES!$U$116,IF('ORÇ.GLOBAL P CAIXA'!I887="O",J886,0))),0)</f>
        <v>0</v>
      </c>
      <c r="AX886" s="731" t="n">
        <f aca="false">IF(E886&lt;&gt;0,J886,0)</f>
        <v>0</v>
      </c>
      <c r="AY886" s="730" t="n">
        <f aca="false">IF(AP886&lt;&gt;AR886,(IF('ORÇ.GLOBAL P CAIXA'!I887="",L886*(INFORMAÇÕES!$Q$99/INFORMAÇÕES!$Q$102),IF('ORÇ.GLOBAL P CAIXA'!I887="R",L886,0))),0)</f>
        <v>0</v>
      </c>
      <c r="AZ886" s="75" t="n">
        <f aca="false">IF(AP886&lt;&gt;AR886,(IF('ORÇ.GLOBAL P CAIXA'!I887="",L886*(INFORMAÇÕES!$Q$100/INFORMAÇÕES!$Q$102),IF('ORÇ.GLOBAL P CAIXA'!I887="C",L886,0))),0)</f>
        <v>0</v>
      </c>
      <c r="BA886" s="75" t="n">
        <f aca="false">IF(AP886&lt;&gt;AR886,(IF('ORÇ.GLOBAL P CAIXA'!I887="",L886*INFORMAÇÕES!$U$115,IF('ORÇ.GLOBAL P CAIXA'!I887="CF",L886,0))),0)</f>
        <v>0</v>
      </c>
      <c r="BB886" s="75" t="n">
        <f aca="false">IF(AP886&lt;&gt;AR886,(IF('ORÇ.GLOBAL P CAIXA'!I887="",L886*INFORMAÇÕES!$U$116,IF('ORÇ.GLOBAL P CAIXA'!I887="O",L886,0))),0)</f>
        <v>0</v>
      </c>
      <c r="BC886" s="731" t="n">
        <f aca="false">IF(E886&lt;&gt;0,L886,0)</f>
        <v>0</v>
      </c>
    </row>
    <row r="887" s="174" customFormat="true" ht="14.25" hidden="false" customHeight="false" outlineLevel="0" collapsed="false">
      <c r="A887" s="159" t="n">
        <v>877</v>
      </c>
      <c r="B887" s="160" t="n">
        <f aca="false">'ORÇ.REPROG. P CAIXA'!B889</f>
        <v>0</v>
      </c>
      <c r="C887" s="723" t="n">
        <f aca="false">'ORÇ.REPROG. P CAIXA'!C889</f>
        <v>0</v>
      </c>
      <c r="D887" s="162" t="n">
        <f aca="false">'ORÇ.REPROG. P CAIXA'!D889</f>
        <v>0</v>
      </c>
      <c r="E887" s="163" t="n">
        <f aca="false">IF('BM GLOBAL'!$P$1&lt;&gt;0,'ORÇ.REPROG. P CAIXA'!E889,'ORÇ.REPROG. P CAIXA'!H889)</f>
        <v>0</v>
      </c>
      <c r="F887" s="163" t="n">
        <f aca="false">IF('BM GLOBAL'!$P$1&lt;&gt;0,IF('ORÇ.GLOBAL P CAIXA'!K888=0,'ORÇ.GLOBAL EMPRESA'!G888,'ORÇ.GLOBAL P CAIXA'!F888),'ORÇ.REPROG. P CAIXA'!I889)</f>
        <v>0</v>
      </c>
      <c r="G887" s="163" t="n">
        <f aca="false">IF(E887&lt;&gt;0,ROUND(E887*F887,2),IF(AO887=0,(SUMIF('ORÇ.REPROG. P CAIXA'!$AC$13:$AC$1012,B887,$AO$11:$AO$1010)),AO887))</f>
        <v>0</v>
      </c>
      <c r="H887" s="163" t="n">
        <f aca="false">IF(J887&lt;&gt;0,IF(E887&lt;&gt;0,J887/F887,0),0)</f>
        <v>0</v>
      </c>
      <c r="I887" s="163" t="n">
        <f aca="false">IF(L887&lt;&gt;0,IF(E887&lt;&gt;0,L887/F887,0),0)</f>
        <v>0</v>
      </c>
      <c r="J887" s="163" t="n">
        <f aca="false">IF(E887&lt;&gt;0,ROUND(INDEX($P$11:$AM$1010,$A887,$L$1),2),IF(AX887=0,(SUMIF($AP$11:$AP$1010,B887,$AX$11:$AX$1010)),AX887))</f>
        <v>0</v>
      </c>
      <c r="K887" s="163" t="n">
        <f aca="false">IF(G887=0,0,(J887/G887)*100)</f>
        <v>0</v>
      </c>
      <c r="L887" s="163" t="n">
        <f aca="false">IF(E887&lt;&gt;0,ROUND(IF($L$1=1,SUM(P887),"0")+IF($L$1=2,SUM($P887:Q887),"0")+IF($L$1=3,SUM($P887:R887),"0")+IF($L$1=4,SUM($P887:S887),"0")+IF($L$1=5,SUM($P887:T887),"0")+IF($L$1=6,SUM($P887:U887),"0")+IF($L$1=7,SUM($P887:V887),"0")+IF($L$1=8,SUM($P887:W887),"0")+IF($L$1=9,SUM($P887:X887),"0")+IF($L$1=10,SUM($P887:Y887),"0")+IF($L$1=11,SUM($P887:Z887),"0")+IF($L$1=12,SUM($P887:AA887),"0")+IF($L$1=13,SUM($P887:AB887),"0")+IF($L$1=14,SUM($P887:AC887),"0")+IF($L$1=15,SUM($P887:AD887),"0")+IF($L$1=16,SUM($P887:AE887),"0")+IF($L$1=17,SUM($P887:AF887),"0")+IF($L$1=18,SUM($P887:AG887),"0")+IF($L$1=19,SUM($P887:AH887),"0")+IF($L$1=20,SUM($P887:AI887),"0")+IF($L$1=21,SUM($P887:AJ887),"0")+IF($L$1=22,SUM($P887:AK887),"0")+IF($L$1=23,SUM($P887:AL887),"0")+IF($L$1=24,SUM($P887:AM887),"0"),2),IF(BC887=0,(SUMIF($AP$11:$AP$1010,B887,$BC$11:$BC$1010)),BC887))</f>
        <v>0</v>
      </c>
      <c r="M887" s="163" t="n">
        <f aca="false">IF(G887=0,0,(L887/G887)*100)</f>
        <v>0</v>
      </c>
      <c r="N887" s="168" t="str">
        <f aca="false">IF(B887&gt;0,"ok","ocultar")</f>
        <v>ocultar</v>
      </c>
      <c r="O887" s="650"/>
      <c r="P887" s="724"/>
      <c r="Q887" s="725"/>
      <c r="R887" s="725"/>
      <c r="S887" s="725"/>
      <c r="T887" s="725"/>
      <c r="U887" s="725"/>
      <c r="V887" s="725"/>
      <c r="W887" s="725"/>
      <c r="X887" s="725"/>
      <c r="Y887" s="725"/>
      <c r="Z887" s="725"/>
      <c r="AA887" s="726"/>
      <c r="AB887" s="726"/>
      <c r="AC887" s="726"/>
      <c r="AD887" s="726"/>
      <c r="AE887" s="726"/>
      <c r="AF887" s="726"/>
      <c r="AG887" s="726"/>
      <c r="AH887" s="726"/>
      <c r="AI887" s="726"/>
      <c r="AJ887" s="726"/>
      <c r="AK887" s="726"/>
      <c r="AL887" s="726"/>
      <c r="AM887" s="727"/>
      <c r="AO887" s="728" t="n">
        <f aca="false">IF(E887&lt;&gt;0,G887,0)</f>
        <v>0</v>
      </c>
      <c r="AP887" s="157" t="n">
        <f aca="false">IF(B887=0,AP886,IF(ISNONTEXT(B887)=TRUE(),INT(B887),INT(LEFT(B887,FIND(".",B887)-1))))</f>
        <v>3</v>
      </c>
      <c r="AQ887" s="157" t="str">
        <f aca="false">IF(AQ888=1,1,IF(B887&lt;&gt;0,1,IF(C887&lt;&gt;0,1,IF(D887&lt;&gt;0,1,IF(E887&lt;&gt;0,1,"")))))</f>
        <v/>
      </c>
      <c r="AR887" s="157" t="str">
        <f aca="false">IF(AP887=0," ",IF(AP887&lt;&gt;AP886,AP887," "))</f>
        <v> </v>
      </c>
      <c r="AS887" s="732"/>
      <c r="AT887" s="730" t="n">
        <f aca="false">IF(AP887&lt;&gt;AR887,(IF('ORÇ.GLOBAL P CAIXA'!I888="",J887*(INFORMAÇÕES!$Q$99/INFORMAÇÕES!$Q$102),IF('ORÇ.GLOBAL P CAIXA'!I888="R",J887,0))),0)</f>
        <v>0</v>
      </c>
      <c r="AU887" s="75" t="n">
        <f aca="false">IF(AP887&lt;&gt;AR887,(IF('ORÇ.GLOBAL P CAIXA'!I888="",J887*(INFORMAÇÕES!$Q$100/INFORMAÇÕES!$Q$102),IF('ORÇ.GLOBAL P CAIXA'!I888="C",J887,0))),0)</f>
        <v>0</v>
      </c>
      <c r="AV887" s="75" t="n">
        <f aca="false">IF(AP887&lt;&gt;AR887,(IF('ORÇ.GLOBAL P CAIXA'!I888="",J887*INFORMAÇÕES!$U$115,IF('ORÇ.GLOBAL P CAIXA'!I888="CF",J887,0))),0)</f>
        <v>0</v>
      </c>
      <c r="AW887" s="75" t="n">
        <f aca="false">IF(AP887&lt;&gt;AR887,(IF('ORÇ.GLOBAL P CAIXA'!I888="",J887*INFORMAÇÕES!$U$116,IF('ORÇ.GLOBAL P CAIXA'!I888="O",J887,0))),0)</f>
        <v>0</v>
      </c>
      <c r="AX887" s="731" t="n">
        <f aca="false">IF(E887&lt;&gt;0,J887,0)</f>
        <v>0</v>
      </c>
      <c r="AY887" s="730" t="n">
        <f aca="false">IF(AP887&lt;&gt;AR887,(IF('ORÇ.GLOBAL P CAIXA'!I888="",L887*(INFORMAÇÕES!$Q$99/INFORMAÇÕES!$Q$102),IF('ORÇ.GLOBAL P CAIXA'!I888="R",L887,0))),0)</f>
        <v>0</v>
      </c>
      <c r="AZ887" s="75" t="n">
        <f aca="false">IF(AP887&lt;&gt;AR887,(IF('ORÇ.GLOBAL P CAIXA'!I888="",L887*(INFORMAÇÕES!$Q$100/INFORMAÇÕES!$Q$102),IF('ORÇ.GLOBAL P CAIXA'!I888="C",L887,0))),0)</f>
        <v>0</v>
      </c>
      <c r="BA887" s="75" t="n">
        <f aca="false">IF(AP887&lt;&gt;AR887,(IF('ORÇ.GLOBAL P CAIXA'!I888="",L887*INFORMAÇÕES!$U$115,IF('ORÇ.GLOBAL P CAIXA'!I888="CF",L887,0))),0)</f>
        <v>0</v>
      </c>
      <c r="BB887" s="75" t="n">
        <f aca="false">IF(AP887&lt;&gt;AR887,(IF('ORÇ.GLOBAL P CAIXA'!I888="",L887*INFORMAÇÕES!$U$116,IF('ORÇ.GLOBAL P CAIXA'!I888="O",L887,0))),0)</f>
        <v>0</v>
      </c>
      <c r="BC887" s="731" t="n">
        <f aca="false">IF(E887&lt;&gt;0,L887,0)</f>
        <v>0</v>
      </c>
    </row>
    <row r="888" s="174" customFormat="true" ht="14.25" hidden="false" customHeight="false" outlineLevel="0" collapsed="false">
      <c r="A888" s="159" t="n">
        <v>878</v>
      </c>
      <c r="B888" s="160" t="n">
        <f aca="false">'ORÇ.REPROG. P CAIXA'!B890</f>
        <v>0</v>
      </c>
      <c r="C888" s="723" t="n">
        <f aca="false">'ORÇ.REPROG. P CAIXA'!C890</f>
        <v>0</v>
      </c>
      <c r="D888" s="162" t="n">
        <f aca="false">'ORÇ.REPROG. P CAIXA'!D890</f>
        <v>0</v>
      </c>
      <c r="E888" s="163" t="n">
        <f aca="false">IF('BM GLOBAL'!$P$1&lt;&gt;0,'ORÇ.REPROG. P CAIXA'!E890,'ORÇ.REPROG. P CAIXA'!H890)</f>
        <v>0</v>
      </c>
      <c r="F888" s="163" t="n">
        <f aca="false">IF('BM GLOBAL'!$P$1&lt;&gt;0,IF('ORÇ.GLOBAL P CAIXA'!K889=0,'ORÇ.GLOBAL EMPRESA'!G889,'ORÇ.GLOBAL P CAIXA'!F889),'ORÇ.REPROG. P CAIXA'!I890)</f>
        <v>0</v>
      </c>
      <c r="G888" s="163" t="n">
        <f aca="false">IF(E888&lt;&gt;0,ROUND(E888*F888,2),IF(AO888=0,(SUMIF('ORÇ.REPROG. P CAIXA'!$AC$13:$AC$1012,B888,$AO$11:$AO$1010)),AO888))</f>
        <v>0</v>
      </c>
      <c r="H888" s="163" t="n">
        <f aca="false">IF(J888&lt;&gt;0,IF(E888&lt;&gt;0,J888/F888,0),0)</f>
        <v>0</v>
      </c>
      <c r="I888" s="163" t="n">
        <f aca="false">IF(L888&lt;&gt;0,IF(E888&lt;&gt;0,L888/F888,0),0)</f>
        <v>0</v>
      </c>
      <c r="J888" s="163" t="n">
        <f aca="false">IF(E888&lt;&gt;0,ROUND(INDEX($P$11:$AM$1010,$A888,$L$1),2),IF(AX888=0,(SUMIF($AP$11:$AP$1010,B888,$AX$11:$AX$1010)),AX888))</f>
        <v>0</v>
      </c>
      <c r="K888" s="163" t="n">
        <f aca="false">IF(G888=0,0,(J888/G888)*100)</f>
        <v>0</v>
      </c>
      <c r="L888" s="163" t="n">
        <f aca="false">IF(E888&lt;&gt;0,ROUND(IF($L$1=1,SUM(P888),"0")+IF($L$1=2,SUM($P888:Q888),"0")+IF($L$1=3,SUM($P888:R888),"0")+IF($L$1=4,SUM($P888:S888),"0")+IF($L$1=5,SUM($P888:T888),"0")+IF($L$1=6,SUM($P888:U888),"0")+IF($L$1=7,SUM($P888:V888),"0")+IF($L$1=8,SUM($P888:W888),"0")+IF($L$1=9,SUM($P888:X888),"0")+IF($L$1=10,SUM($P888:Y888),"0")+IF($L$1=11,SUM($P888:Z888),"0")+IF($L$1=12,SUM($P888:AA888),"0")+IF($L$1=13,SUM($P888:AB888),"0")+IF($L$1=14,SUM($P888:AC888),"0")+IF($L$1=15,SUM($P888:AD888),"0")+IF($L$1=16,SUM($P888:AE888),"0")+IF($L$1=17,SUM($P888:AF888),"0")+IF($L$1=18,SUM($P888:AG888),"0")+IF($L$1=19,SUM($P888:AH888),"0")+IF($L$1=20,SUM($P888:AI888),"0")+IF($L$1=21,SUM($P888:AJ888),"0")+IF($L$1=22,SUM($P888:AK888),"0")+IF($L$1=23,SUM($P888:AL888),"0")+IF($L$1=24,SUM($P888:AM888),"0"),2),IF(BC888=0,(SUMIF($AP$11:$AP$1010,B888,$BC$11:$BC$1010)),BC888))</f>
        <v>0</v>
      </c>
      <c r="M888" s="163" t="n">
        <f aca="false">IF(G888=0,0,(L888/G888)*100)</f>
        <v>0</v>
      </c>
      <c r="N888" s="168" t="str">
        <f aca="false">IF(B888&gt;0,"ok","ocultar")</f>
        <v>ocultar</v>
      </c>
      <c r="O888" s="650"/>
      <c r="P888" s="724"/>
      <c r="Q888" s="725"/>
      <c r="R888" s="725"/>
      <c r="S888" s="725"/>
      <c r="T888" s="725"/>
      <c r="U888" s="725"/>
      <c r="V888" s="725"/>
      <c r="W888" s="725"/>
      <c r="X888" s="725"/>
      <c r="Y888" s="725"/>
      <c r="Z888" s="725"/>
      <c r="AA888" s="726"/>
      <c r="AB888" s="726"/>
      <c r="AC888" s="726"/>
      <c r="AD888" s="726"/>
      <c r="AE888" s="726"/>
      <c r="AF888" s="726"/>
      <c r="AG888" s="726"/>
      <c r="AH888" s="726"/>
      <c r="AI888" s="726"/>
      <c r="AJ888" s="726"/>
      <c r="AK888" s="726"/>
      <c r="AL888" s="726"/>
      <c r="AM888" s="727"/>
      <c r="AO888" s="728" t="n">
        <f aca="false">IF(E888&lt;&gt;0,G888,0)</f>
        <v>0</v>
      </c>
      <c r="AP888" s="157" t="n">
        <f aca="false">IF(B888=0,AP887,IF(ISNONTEXT(B888)=TRUE(),INT(B888),INT(LEFT(B888,FIND(".",B888)-1))))</f>
        <v>3</v>
      </c>
      <c r="AQ888" s="157" t="str">
        <f aca="false">IF(AQ889=1,1,IF(B888&lt;&gt;0,1,IF(C888&lt;&gt;0,1,IF(D888&lt;&gt;0,1,IF(E888&lt;&gt;0,1,"")))))</f>
        <v/>
      </c>
      <c r="AR888" s="157" t="str">
        <f aca="false">IF(AP888=0," ",IF(AP888&lt;&gt;AP887,AP888," "))</f>
        <v> </v>
      </c>
      <c r="AS888" s="732"/>
      <c r="AT888" s="730" t="n">
        <f aca="false">IF(AP888&lt;&gt;AR888,(IF('ORÇ.GLOBAL P CAIXA'!I889="",J888*(INFORMAÇÕES!$Q$99/INFORMAÇÕES!$Q$102),IF('ORÇ.GLOBAL P CAIXA'!I889="R",J888,0))),0)</f>
        <v>0</v>
      </c>
      <c r="AU888" s="75" t="n">
        <f aca="false">IF(AP888&lt;&gt;AR888,(IF('ORÇ.GLOBAL P CAIXA'!I889="",J888*(INFORMAÇÕES!$Q$100/INFORMAÇÕES!$Q$102),IF('ORÇ.GLOBAL P CAIXA'!I889="C",J888,0))),0)</f>
        <v>0</v>
      </c>
      <c r="AV888" s="75" t="n">
        <f aca="false">IF(AP888&lt;&gt;AR888,(IF('ORÇ.GLOBAL P CAIXA'!I889="",J888*INFORMAÇÕES!$U$115,IF('ORÇ.GLOBAL P CAIXA'!I889="CF",J888,0))),0)</f>
        <v>0</v>
      </c>
      <c r="AW888" s="75" t="n">
        <f aca="false">IF(AP888&lt;&gt;AR888,(IF('ORÇ.GLOBAL P CAIXA'!I889="",J888*INFORMAÇÕES!$U$116,IF('ORÇ.GLOBAL P CAIXA'!I889="O",J888,0))),0)</f>
        <v>0</v>
      </c>
      <c r="AX888" s="731" t="n">
        <f aca="false">IF(E888&lt;&gt;0,J888,0)</f>
        <v>0</v>
      </c>
      <c r="AY888" s="730" t="n">
        <f aca="false">IF(AP888&lt;&gt;AR888,(IF('ORÇ.GLOBAL P CAIXA'!I889="",L888*(INFORMAÇÕES!$Q$99/INFORMAÇÕES!$Q$102),IF('ORÇ.GLOBAL P CAIXA'!I889="R",L888,0))),0)</f>
        <v>0</v>
      </c>
      <c r="AZ888" s="75" t="n">
        <f aca="false">IF(AP888&lt;&gt;AR888,(IF('ORÇ.GLOBAL P CAIXA'!I889="",L888*(INFORMAÇÕES!$Q$100/INFORMAÇÕES!$Q$102),IF('ORÇ.GLOBAL P CAIXA'!I889="C",L888,0))),0)</f>
        <v>0</v>
      </c>
      <c r="BA888" s="75" t="n">
        <f aca="false">IF(AP888&lt;&gt;AR888,(IF('ORÇ.GLOBAL P CAIXA'!I889="",L888*INFORMAÇÕES!$U$115,IF('ORÇ.GLOBAL P CAIXA'!I889="CF",L888,0))),0)</f>
        <v>0</v>
      </c>
      <c r="BB888" s="75" t="n">
        <f aca="false">IF(AP888&lt;&gt;AR888,(IF('ORÇ.GLOBAL P CAIXA'!I889="",L888*INFORMAÇÕES!$U$116,IF('ORÇ.GLOBAL P CAIXA'!I889="O",L888,0))),0)</f>
        <v>0</v>
      </c>
      <c r="BC888" s="731" t="n">
        <f aca="false">IF(E888&lt;&gt;0,L888,0)</f>
        <v>0</v>
      </c>
    </row>
    <row r="889" s="174" customFormat="true" ht="14.25" hidden="false" customHeight="false" outlineLevel="0" collapsed="false">
      <c r="A889" s="159" t="n">
        <v>879</v>
      </c>
      <c r="B889" s="160" t="n">
        <f aca="false">'ORÇ.REPROG. P CAIXA'!B891</f>
        <v>0</v>
      </c>
      <c r="C889" s="723" t="n">
        <f aca="false">'ORÇ.REPROG. P CAIXA'!C891</f>
        <v>0</v>
      </c>
      <c r="D889" s="162" t="n">
        <f aca="false">'ORÇ.REPROG. P CAIXA'!D891</f>
        <v>0</v>
      </c>
      <c r="E889" s="163" t="n">
        <f aca="false">IF('BM GLOBAL'!$P$1&lt;&gt;0,'ORÇ.REPROG. P CAIXA'!E891,'ORÇ.REPROG. P CAIXA'!H891)</f>
        <v>0</v>
      </c>
      <c r="F889" s="163" t="n">
        <f aca="false">IF('BM GLOBAL'!$P$1&lt;&gt;0,IF('ORÇ.GLOBAL P CAIXA'!K890=0,'ORÇ.GLOBAL EMPRESA'!G890,'ORÇ.GLOBAL P CAIXA'!F890),'ORÇ.REPROG. P CAIXA'!I891)</f>
        <v>0</v>
      </c>
      <c r="G889" s="163" t="n">
        <f aca="false">IF(E889&lt;&gt;0,ROUND(E889*F889,2),IF(AO889=0,(SUMIF('ORÇ.REPROG. P CAIXA'!$AC$13:$AC$1012,B889,$AO$11:$AO$1010)),AO889))</f>
        <v>0</v>
      </c>
      <c r="H889" s="163" t="n">
        <f aca="false">IF(J889&lt;&gt;0,IF(E889&lt;&gt;0,J889/F889,0),0)</f>
        <v>0</v>
      </c>
      <c r="I889" s="163" t="n">
        <f aca="false">IF(L889&lt;&gt;0,IF(E889&lt;&gt;0,L889/F889,0),0)</f>
        <v>0</v>
      </c>
      <c r="J889" s="163" t="n">
        <f aca="false">IF(E889&lt;&gt;0,ROUND(INDEX($P$11:$AM$1010,$A889,$L$1),2),IF(AX889=0,(SUMIF($AP$11:$AP$1010,B889,$AX$11:$AX$1010)),AX889))</f>
        <v>0</v>
      </c>
      <c r="K889" s="163" t="n">
        <f aca="false">IF(G889=0,0,(J889/G889)*100)</f>
        <v>0</v>
      </c>
      <c r="L889" s="163" t="n">
        <f aca="false">IF(E889&lt;&gt;0,ROUND(IF($L$1=1,SUM(P889),"0")+IF($L$1=2,SUM($P889:Q889),"0")+IF($L$1=3,SUM($P889:R889),"0")+IF($L$1=4,SUM($P889:S889),"0")+IF($L$1=5,SUM($P889:T889),"0")+IF($L$1=6,SUM($P889:U889),"0")+IF($L$1=7,SUM($P889:V889),"0")+IF($L$1=8,SUM($P889:W889),"0")+IF($L$1=9,SUM($P889:X889),"0")+IF($L$1=10,SUM($P889:Y889),"0")+IF($L$1=11,SUM($P889:Z889),"0")+IF($L$1=12,SUM($P889:AA889),"0")+IF($L$1=13,SUM($P889:AB889),"0")+IF($L$1=14,SUM($P889:AC889),"0")+IF($L$1=15,SUM($P889:AD889),"0")+IF($L$1=16,SUM($P889:AE889),"0")+IF($L$1=17,SUM($P889:AF889),"0")+IF($L$1=18,SUM($P889:AG889),"0")+IF($L$1=19,SUM($P889:AH889),"0")+IF($L$1=20,SUM($P889:AI889),"0")+IF($L$1=21,SUM($P889:AJ889),"0")+IF($L$1=22,SUM($P889:AK889),"0")+IF($L$1=23,SUM($P889:AL889),"0")+IF($L$1=24,SUM($P889:AM889),"0"),2),IF(BC889=0,(SUMIF($AP$11:$AP$1010,B889,$BC$11:$BC$1010)),BC889))</f>
        <v>0</v>
      </c>
      <c r="M889" s="163" t="n">
        <f aca="false">IF(G889=0,0,(L889/G889)*100)</f>
        <v>0</v>
      </c>
      <c r="N889" s="168" t="str">
        <f aca="false">IF(B889&gt;0,"ok","ocultar")</f>
        <v>ocultar</v>
      </c>
      <c r="O889" s="650"/>
      <c r="P889" s="724"/>
      <c r="Q889" s="725"/>
      <c r="R889" s="725"/>
      <c r="S889" s="725"/>
      <c r="T889" s="725"/>
      <c r="U889" s="725"/>
      <c r="V889" s="725"/>
      <c r="W889" s="725"/>
      <c r="X889" s="725"/>
      <c r="Y889" s="725"/>
      <c r="Z889" s="725"/>
      <c r="AA889" s="726"/>
      <c r="AB889" s="726"/>
      <c r="AC889" s="726"/>
      <c r="AD889" s="726"/>
      <c r="AE889" s="726"/>
      <c r="AF889" s="726"/>
      <c r="AG889" s="726"/>
      <c r="AH889" s="726"/>
      <c r="AI889" s="726"/>
      <c r="AJ889" s="726"/>
      <c r="AK889" s="726"/>
      <c r="AL889" s="726"/>
      <c r="AM889" s="727"/>
      <c r="AO889" s="728" t="n">
        <f aca="false">IF(E889&lt;&gt;0,G889,0)</f>
        <v>0</v>
      </c>
      <c r="AP889" s="157" t="n">
        <f aca="false">IF(B889=0,AP888,IF(ISNONTEXT(B889)=TRUE(),INT(B889),INT(LEFT(B889,FIND(".",B889)-1))))</f>
        <v>3</v>
      </c>
      <c r="AQ889" s="157" t="str">
        <f aca="false">IF(AQ890=1,1,IF(B889&lt;&gt;0,1,IF(C889&lt;&gt;0,1,IF(D889&lt;&gt;0,1,IF(E889&lt;&gt;0,1,"")))))</f>
        <v/>
      </c>
      <c r="AR889" s="157" t="str">
        <f aca="false">IF(AP889=0," ",IF(AP889&lt;&gt;AP888,AP889," "))</f>
        <v> </v>
      </c>
      <c r="AS889" s="732"/>
      <c r="AT889" s="730" t="n">
        <f aca="false">IF(AP889&lt;&gt;AR889,(IF('ORÇ.GLOBAL P CAIXA'!I890="",J889*(INFORMAÇÕES!$Q$99/INFORMAÇÕES!$Q$102),IF('ORÇ.GLOBAL P CAIXA'!I890="R",J889,0))),0)</f>
        <v>0</v>
      </c>
      <c r="AU889" s="75" t="n">
        <f aca="false">IF(AP889&lt;&gt;AR889,(IF('ORÇ.GLOBAL P CAIXA'!I890="",J889*(INFORMAÇÕES!$Q$100/INFORMAÇÕES!$Q$102),IF('ORÇ.GLOBAL P CAIXA'!I890="C",J889,0))),0)</f>
        <v>0</v>
      </c>
      <c r="AV889" s="75" t="n">
        <f aca="false">IF(AP889&lt;&gt;AR889,(IF('ORÇ.GLOBAL P CAIXA'!I890="",J889*INFORMAÇÕES!$U$115,IF('ORÇ.GLOBAL P CAIXA'!I890="CF",J889,0))),0)</f>
        <v>0</v>
      </c>
      <c r="AW889" s="75" t="n">
        <f aca="false">IF(AP889&lt;&gt;AR889,(IF('ORÇ.GLOBAL P CAIXA'!I890="",J889*INFORMAÇÕES!$U$116,IF('ORÇ.GLOBAL P CAIXA'!I890="O",J889,0))),0)</f>
        <v>0</v>
      </c>
      <c r="AX889" s="731" t="n">
        <f aca="false">IF(E889&lt;&gt;0,J889,0)</f>
        <v>0</v>
      </c>
      <c r="AY889" s="730" t="n">
        <f aca="false">IF(AP889&lt;&gt;AR889,(IF('ORÇ.GLOBAL P CAIXA'!I890="",L889*(INFORMAÇÕES!$Q$99/INFORMAÇÕES!$Q$102),IF('ORÇ.GLOBAL P CAIXA'!I890="R",L889,0))),0)</f>
        <v>0</v>
      </c>
      <c r="AZ889" s="75" t="n">
        <f aca="false">IF(AP889&lt;&gt;AR889,(IF('ORÇ.GLOBAL P CAIXA'!I890="",L889*(INFORMAÇÕES!$Q$100/INFORMAÇÕES!$Q$102),IF('ORÇ.GLOBAL P CAIXA'!I890="C",L889,0))),0)</f>
        <v>0</v>
      </c>
      <c r="BA889" s="75" t="n">
        <f aca="false">IF(AP889&lt;&gt;AR889,(IF('ORÇ.GLOBAL P CAIXA'!I890="",L889*INFORMAÇÕES!$U$115,IF('ORÇ.GLOBAL P CAIXA'!I890="CF",L889,0))),0)</f>
        <v>0</v>
      </c>
      <c r="BB889" s="75" t="n">
        <f aca="false">IF(AP889&lt;&gt;AR889,(IF('ORÇ.GLOBAL P CAIXA'!I890="",L889*INFORMAÇÕES!$U$116,IF('ORÇ.GLOBAL P CAIXA'!I890="O",L889,0))),0)</f>
        <v>0</v>
      </c>
      <c r="BC889" s="731" t="n">
        <f aca="false">IF(E889&lt;&gt;0,L889,0)</f>
        <v>0</v>
      </c>
    </row>
    <row r="890" s="174" customFormat="true" ht="14.25" hidden="false" customHeight="false" outlineLevel="0" collapsed="false">
      <c r="A890" s="159" t="n">
        <v>880</v>
      </c>
      <c r="B890" s="160" t="n">
        <f aca="false">'ORÇ.REPROG. P CAIXA'!B892</f>
        <v>0</v>
      </c>
      <c r="C890" s="723" t="n">
        <f aca="false">'ORÇ.REPROG. P CAIXA'!C892</f>
        <v>0</v>
      </c>
      <c r="D890" s="162" t="n">
        <f aca="false">'ORÇ.REPROG. P CAIXA'!D892</f>
        <v>0</v>
      </c>
      <c r="E890" s="163" t="n">
        <f aca="false">IF('BM GLOBAL'!$P$1&lt;&gt;0,'ORÇ.REPROG. P CAIXA'!E892,'ORÇ.REPROG. P CAIXA'!H892)</f>
        <v>0</v>
      </c>
      <c r="F890" s="163" t="n">
        <f aca="false">IF('BM GLOBAL'!$P$1&lt;&gt;0,IF('ORÇ.GLOBAL P CAIXA'!K891=0,'ORÇ.GLOBAL EMPRESA'!G891,'ORÇ.GLOBAL P CAIXA'!F891),'ORÇ.REPROG. P CAIXA'!I892)</f>
        <v>0</v>
      </c>
      <c r="G890" s="163" t="n">
        <f aca="false">IF(E890&lt;&gt;0,ROUND(E890*F890,2),IF(AO890=0,(SUMIF('ORÇ.REPROG. P CAIXA'!$AC$13:$AC$1012,B890,$AO$11:$AO$1010)),AO890))</f>
        <v>0</v>
      </c>
      <c r="H890" s="163" t="n">
        <f aca="false">IF(J890&lt;&gt;0,IF(E890&lt;&gt;0,J890/F890,0),0)</f>
        <v>0</v>
      </c>
      <c r="I890" s="163" t="n">
        <f aca="false">IF(L890&lt;&gt;0,IF(E890&lt;&gt;0,L890/F890,0),0)</f>
        <v>0</v>
      </c>
      <c r="J890" s="163" t="n">
        <f aca="false">IF(E890&lt;&gt;0,ROUND(INDEX($P$11:$AM$1010,$A890,$L$1),2),IF(AX890=0,(SUMIF($AP$11:$AP$1010,B890,$AX$11:$AX$1010)),AX890))</f>
        <v>0</v>
      </c>
      <c r="K890" s="163" t="n">
        <f aca="false">IF(G890=0,0,(J890/G890)*100)</f>
        <v>0</v>
      </c>
      <c r="L890" s="163" t="n">
        <f aca="false">IF(E890&lt;&gt;0,ROUND(IF($L$1=1,SUM(P890),"0")+IF($L$1=2,SUM($P890:Q890),"0")+IF($L$1=3,SUM($P890:R890),"0")+IF($L$1=4,SUM($P890:S890),"0")+IF($L$1=5,SUM($P890:T890),"0")+IF($L$1=6,SUM($P890:U890),"0")+IF($L$1=7,SUM($P890:V890),"0")+IF($L$1=8,SUM($P890:W890),"0")+IF($L$1=9,SUM($P890:X890),"0")+IF($L$1=10,SUM($P890:Y890),"0")+IF($L$1=11,SUM($P890:Z890),"0")+IF($L$1=12,SUM($P890:AA890),"0")+IF($L$1=13,SUM($P890:AB890),"0")+IF($L$1=14,SUM($P890:AC890),"0")+IF($L$1=15,SUM($P890:AD890),"0")+IF($L$1=16,SUM($P890:AE890),"0")+IF($L$1=17,SUM($P890:AF890),"0")+IF($L$1=18,SUM($P890:AG890),"0")+IF($L$1=19,SUM($P890:AH890),"0")+IF($L$1=20,SUM($P890:AI890),"0")+IF($L$1=21,SUM($P890:AJ890),"0")+IF($L$1=22,SUM($P890:AK890),"0")+IF($L$1=23,SUM($P890:AL890),"0")+IF($L$1=24,SUM($P890:AM890),"0"),2),IF(BC890=0,(SUMIF($AP$11:$AP$1010,B890,$BC$11:$BC$1010)),BC890))</f>
        <v>0</v>
      </c>
      <c r="M890" s="163" t="n">
        <f aca="false">IF(G890=0,0,(L890/G890)*100)</f>
        <v>0</v>
      </c>
      <c r="N890" s="168" t="str">
        <f aca="false">IF(B890&gt;0,"ok","ocultar")</f>
        <v>ocultar</v>
      </c>
      <c r="O890" s="650"/>
      <c r="P890" s="724"/>
      <c r="Q890" s="725"/>
      <c r="R890" s="725"/>
      <c r="S890" s="725"/>
      <c r="T890" s="725"/>
      <c r="U890" s="725"/>
      <c r="V890" s="725"/>
      <c r="W890" s="725"/>
      <c r="X890" s="725"/>
      <c r="Y890" s="725"/>
      <c r="Z890" s="725"/>
      <c r="AA890" s="726"/>
      <c r="AB890" s="726"/>
      <c r="AC890" s="726"/>
      <c r="AD890" s="726"/>
      <c r="AE890" s="726"/>
      <c r="AF890" s="726"/>
      <c r="AG890" s="726"/>
      <c r="AH890" s="726"/>
      <c r="AI890" s="726"/>
      <c r="AJ890" s="726"/>
      <c r="AK890" s="726"/>
      <c r="AL890" s="726"/>
      <c r="AM890" s="727"/>
      <c r="AO890" s="728" t="n">
        <f aca="false">IF(E890&lt;&gt;0,G890,0)</f>
        <v>0</v>
      </c>
      <c r="AP890" s="157" t="n">
        <f aca="false">IF(B890=0,AP889,IF(ISNONTEXT(B890)=TRUE(),INT(B890),INT(LEFT(B890,FIND(".",B890)-1))))</f>
        <v>3</v>
      </c>
      <c r="AQ890" s="157" t="str">
        <f aca="false">IF(AQ891=1,1,IF(B890&lt;&gt;0,1,IF(C890&lt;&gt;0,1,IF(D890&lt;&gt;0,1,IF(E890&lt;&gt;0,1,"")))))</f>
        <v/>
      </c>
      <c r="AR890" s="157" t="str">
        <f aca="false">IF(AP890=0," ",IF(AP890&lt;&gt;AP889,AP890," "))</f>
        <v> </v>
      </c>
      <c r="AS890" s="732"/>
      <c r="AT890" s="730" t="n">
        <f aca="false">IF(AP890&lt;&gt;AR890,(IF('ORÇ.GLOBAL P CAIXA'!I891="",J890*(INFORMAÇÕES!$Q$99/INFORMAÇÕES!$Q$102),IF('ORÇ.GLOBAL P CAIXA'!I891="R",J890,0))),0)</f>
        <v>0</v>
      </c>
      <c r="AU890" s="75" t="n">
        <f aca="false">IF(AP890&lt;&gt;AR890,(IF('ORÇ.GLOBAL P CAIXA'!I891="",J890*(INFORMAÇÕES!$Q$100/INFORMAÇÕES!$Q$102),IF('ORÇ.GLOBAL P CAIXA'!I891="C",J890,0))),0)</f>
        <v>0</v>
      </c>
      <c r="AV890" s="75" t="n">
        <f aca="false">IF(AP890&lt;&gt;AR890,(IF('ORÇ.GLOBAL P CAIXA'!I891="",J890*INFORMAÇÕES!$U$115,IF('ORÇ.GLOBAL P CAIXA'!I891="CF",J890,0))),0)</f>
        <v>0</v>
      </c>
      <c r="AW890" s="75" t="n">
        <f aca="false">IF(AP890&lt;&gt;AR890,(IF('ORÇ.GLOBAL P CAIXA'!I891="",J890*INFORMAÇÕES!$U$116,IF('ORÇ.GLOBAL P CAIXA'!I891="O",J890,0))),0)</f>
        <v>0</v>
      </c>
      <c r="AX890" s="731" t="n">
        <f aca="false">IF(E890&lt;&gt;0,J890,0)</f>
        <v>0</v>
      </c>
      <c r="AY890" s="730" t="n">
        <f aca="false">IF(AP890&lt;&gt;AR890,(IF('ORÇ.GLOBAL P CAIXA'!I891="",L890*(INFORMAÇÕES!$Q$99/INFORMAÇÕES!$Q$102),IF('ORÇ.GLOBAL P CAIXA'!I891="R",L890,0))),0)</f>
        <v>0</v>
      </c>
      <c r="AZ890" s="75" t="n">
        <f aca="false">IF(AP890&lt;&gt;AR890,(IF('ORÇ.GLOBAL P CAIXA'!I891="",L890*(INFORMAÇÕES!$Q$100/INFORMAÇÕES!$Q$102),IF('ORÇ.GLOBAL P CAIXA'!I891="C",L890,0))),0)</f>
        <v>0</v>
      </c>
      <c r="BA890" s="75" t="n">
        <f aca="false">IF(AP890&lt;&gt;AR890,(IF('ORÇ.GLOBAL P CAIXA'!I891="",L890*INFORMAÇÕES!$U$115,IF('ORÇ.GLOBAL P CAIXA'!I891="CF",L890,0))),0)</f>
        <v>0</v>
      </c>
      <c r="BB890" s="75" t="n">
        <f aca="false">IF(AP890&lt;&gt;AR890,(IF('ORÇ.GLOBAL P CAIXA'!I891="",L890*INFORMAÇÕES!$U$116,IF('ORÇ.GLOBAL P CAIXA'!I891="O",L890,0))),0)</f>
        <v>0</v>
      </c>
      <c r="BC890" s="731" t="n">
        <f aca="false">IF(E890&lt;&gt;0,L890,0)</f>
        <v>0</v>
      </c>
    </row>
    <row r="891" s="174" customFormat="true" ht="14.25" hidden="false" customHeight="false" outlineLevel="0" collapsed="false">
      <c r="A891" s="159" t="n">
        <v>881</v>
      </c>
      <c r="B891" s="160" t="n">
        <f aca="false">'ORÇ.REPROG. P CAIXA'!B893</f>
        <v>0</v>
      </c>
      <c r="C891" s="723" t="n">
        <f aca="false">'ORÇ.REPROG. P CAIXA'!C893</f>
        <v>0</v>
      </c>
      <c r="D891" s="162" t="n">
        <f aca="false">'ORÇ.REPROG. P CAIXA'!D893</f>
        <v>0</v>
      </c>
      <c r="E891" s="163" t="n">
        <f aca="false">IF('BM GLOBAL'!$P$1&lt;&gt;0,'ORÇ.REPROG. P CAIXA'!E893,'ORÇ.REPROG. P CAIXA'!H893)</f>
        <v>0</v>
      </c>
      <c r="F891" s="163" t="n">
        <f aca="false">IF('BM GLOBAL'!$P$1&lt;&gt;0,IF('ORÇ.GLOBAL P CAIXA'!K892=0,'ORÇ.GLOBAL EMPRESA'!G892,'ORÇ.GLOBAL P CAIXA'!F892),'ORÇ.REPROG. P CAIXA'!I893)</f>
        <v>0</v>
      </c>
      <c r="G891" s="163" t="n">
        <f aca="false">IF(E891&lt;&gt;0,ROUND(E891*F891,2),IF(AO891=0,(SUMIF('ORÇ.REPROG. P CAIXA'!$AC$13:$AC$1012,B891,$AO$11:$AO$1010)),AO891))</f>
        <v>0</v>
      </c>
      <c r="H891" s="163" t="n">
        <f aca="false">IF(J891&lt;&gt;0,IF(E891&lt;&gt;0,J891/F891,0),0)</f>
        <v>0</v>
      </c>
      <c r="I891" s="163" t="n">
        <f aca="false">IF(L891&lt;&gt;0,IF(E891&lt;&gt;0,L891/F891,0),0)</f>
        <v>0</v>
      </c>
      <c r="J891" s="163" t="n">
        <f aca="false">IF(E891&lt;&gt;0,ROUND(INDEX($P$11:$AM$1010,$A891,$L$1),2),IF(AX891=0,(SUMIF($AP$11:$AP$1010,B891,$AX$11:$AX$1010)),AX891))</f>
        <v>0</v>
      </c>
      <c r="K891" s="163" t="n">
        <f aca="false">IF(G891=0,0,(J891/G891)*100)</f>
        <v>0</v>
      </c>
      <c r="L891" s="163" t="n">
        <f aca="false">IF(E891&lt;&gt;0,ROUND(IF($L$1=1,SUM(P891),"0")+IF($L$1=2,SUM($P891:Q891),"0")+IF($L$1=3,SUM($P891:R891),"0")+IF($L$1=4,SUM($P891:S891),"0")+IF($L$1=5,SUM($P891:T891),"0")+IF($L$1=6,SUM($P891:U891),"0")+IF($L$1=7,SUM($P891:V891),"0")+IF($L$1=8,SUM($P891:W891),"0")+IF($L$1=9,SUM($P891:X891),"0")+IF($L$1=10,SUM($P891:Y891),"0")+IF($L$1=11,SUM($P891:Z891),"0")+IF($L$1=12,SUM($P891:AA891),"0")+IF($L$1=13,SUM($P891:AB891),"0")+IF($L$1=14,SUM($P891:AC891),"0")+IF($L$1=15,SUM($P891:AD891),"0")+IF($L$1=16,SUM($P891:AE891),"0")+IF($L$1=17,SUM($P891:AF891),"0")+IF($L$1=18,SUM($P891:AG891),"0")+IF($L$1=19,SUM($P891:AH891),"0")+IF($L$1=20,SUM($P891:AI891),"0")+IF($L$1=21,SUM($P891:AJ891),"0")+IF($L$1=22,SUM($P891:AK891),"0")+IF($L$1=23,SUM($P891:AL891),"0")+IF($L$1=24,SUM($P891:AM891),"0"),2),IF(BC891=0,(SUMIF($AP$11:$AP$1010,B891,$BC$11:$BC$1010)),BC891))</f>
        <v>0</v>
      </c>
      <c r="M891" s="163" t="n">
        <f aca="false">IF(G891=0,0,(L891/G891)*100)</f>
        <v>0</v>
      </c>
      <c r="N891" s="168" t="str">
        <f aca="false">IF(B891&gt;0,"ok","ocultar")</f>
        <v>ocultar</v>
      </c>
      <c r="O891" s="650"/>
      <c r="P891" s="724"/>
      <c r="Q891" s="725"/>
      <c r="R891" s="725"/>
      <c r="S891" s="725"/>
      <c r="T891" s="725"/>
      <c r="U891" s="725"/>
      <c r="V891" s="725"/>
      <c r="W891" s="725"/>
      <c r="X891" s="725"/>
      <c r="Y891" s="725"/>
      <c r="Z891" s="725"/>
      <c r="AA891" s="726"/>
      <c r="AB891" s="726"/>
      <c r="AC891" s="726"/>
      <c r="AD891" s="726"/>
      <c r="AE891" s="726"/>
      <c r="AF891" s="726"/>
      <c r="AG891" s="726"/>
      <c r="AH891" s="726"/>
      <c r="AI891" s="726"/>
      <c r="AJ891" s="726"/>
      <c r="AK891" s="726"/>
      <c r="AL891" s="726"/>
      <c r="AM891" s="727"/>
      <c r="AO891" s="728" t="n">
        <f aca="false">IF(E891&lt;&gt;0,G891,0)</f>
        <v>0</v>
      </c>
      <c r="AP891" s="157" t="n">
        <f aca="false">IF(B891=0,AP890,IF(ISNONTEXT(B891)=TRUE(),INT(B891),INT(LEFT(B891,FIND(".",B891)-1))))</f>
        <v>3</v>
      </c>
      <c r="AQ891" s="157" t="str">
        <f aca="false">IF(AQ892=1,1,IF(B891&lt;&gt;0,1,IF(C891&lt;&gt;0,1,IF(D891&lt;&gt;0,1,IF(E891&lt;&gt;0,1,"")))))</f>
        <v/>
      </c>
      <c r="AR891" s="157" t="str">
        <f aca="false">IF(AP891=0," ",IF(AP891&lt;&gt;AP890,AP891," "))</f>
        <v> </v>
      </c>
      <c r="AS891" s="732"/>
      <c r="AT891" s="730" t="n">
        <f aca="false">IF(AP891&lt;&gt;AR891,(IF('ORÇ.GLOBAL P CAIXA'!I892="",J891*(INFORMAÇÕES!$Q$99/INFORMAÇÕES!$Q$102),IF('ORÇ.GLOBAL P CAIXA'!I892="R",J891,0))),0)</f>
        <v>0</v>
      </c>
      <c r="AU891" s="75" t="n">
        <f aca="false">IF(AP891&lt;&gt;AR891,(IF('ORÇ.GLOBAL P CAIXA'!I892="",J891*(INFORMAÇÕES!$Q$100/INFORMAÇÕES!$Q$102),IF('ORÇ.GLOBAL P CAIXA'!I892="C",J891,0))),0)</f>
        <v>0</v>
      </c>
      <c r="AV891" s="75" t="n">
        <f aca="false">IF(AP891&lt;&gt;AR891,(IF('ORÇ.GLOBAL P CAIXA'!I892="",J891*INFORMAÇÕES!$U$115,IF('ORÇ.GLOBAL P CAIXA'!I892="CF",J891,0))),0)</f>
        <v>0</v>
      </c>
      <c r="AW891" s="75" t="n">
        <f aca="false">IF(AP891&lt;&gt;AR891,(IF('ORÇ.GLOBAL P CAIXA'!I892="",J891*INFORMAÇÕES!$U$116,IF('ORÇ.GLOBAL P CAIXA'!I892="O",J891,0))),0)</f>
        <v>0</v>
      </c>
      <c r="AX891" s="731" t="n">
        <f aca="false">IF(E891&lt;&gt;0,J891,0)</f>
        <v>0</v>
      </c>
      <c r="AY891" s="730" t="n">
        <f aca="false">IF(AP891&lt;&gt;AR891,(IF('ORÇ.GLOBAL P CAIXA'!I892="",L891*(INFORMAÇÕES!$Q$99/INFORMAÇÕES!$Q$102),IF('ORÇ.GLOBAL P CAIXA'!I892="R",L891,0))),0)</f>
        <v>0</v>
      </c>
      <c r="AZ891" s="75" t="n">
        <f aca="false">IF(AP891&lt;&gt;AR891,(IF('ORÇ.GLOBAL P CAIXA'!I892="",L891*(INFORMAÇÕES!$Q$100/INFORMAÇÕES!$Q$102),IF('ORÇ.GLOBAL P CAIXA'!I892="C",L891,0))),0)</f>
        <v>0</v>
      </c>
      <c r="BA891" s="75" t="n">
        <f aca="false">IF(AP891&lt;&gt;AR891,(IF('ORÇ.GLOBAL P CAIXA'!I892="",L891*INFORMAÇÕES!$U$115,IF('ORÇ.GLOBAL P CAIXA'!I892="CF",L891,0))),0)</f>
        <v>0</v>
      </c>
      <c r="BB891" s="75" t="n">
        <f aca="false">IF(AP891&lt;&gt;AR891,(IF('ORÇ.GLOBAL P CAIXA'!I892="",L891*INFORMAÇÕES!$U$116,IF('ORÇ.GLOBAL P CAIXA'!I892="O",L891,0))),0)</f>
        <v>0</v>
      </c>
      <c r="BC891" s="731" t="n">
        <f aca="false">IF(E891&lt;&gt;0,L891,0)</f>
        <v>0</v>
      </c>
    </row>
    <row r="892" s="174" customFormat="true" ht="14.25" hidden="false" customHeight="false" outlineLevel="0" collapsed="false">
      <c r="A892" s="159" t="n">
        <v>882</v>
      </c>
      <c r="B892" s="160" t="n">
        <f aca="false">'ORÇ.REPROG. P CAIXA'!B894</f>
        <v>0</v>
      </c>
      <c r="C892" s="723" t="n">
        <f aca="false">'ORÇ.REPROG. P CAIXA'!C894</f>
        <v>0</v>
      </c>
      <c r="D892" s="162" t="n">
        <f aca="false">'ORÇ.REPROG. P CAIXA'!D894</f>
        <v>0</v>
      </c>
      <c r="E892" s="163" t="n">
        <f aca="false">IF('BM GLOBAL'!$P$1&lt;&gt;0,'ORÇ.REPROG. P CAIXA'!E894,'ORÇ.REPROG. P CAIXA'!H894)</f>
        <v>0</v>
      </c>
      <c r="F892" s="163" t="n">
        <f aca="false">IF('BM GLOBAL'!$P$1&lt;&gt;0,IF('ORÇ.GLOBAL P CAIXA'!K893=0,'ORÇ.GLOBAL EMPRESA'!G893,'ORÇ.GLOBAL P CAIXA'!F893),'ORÇ.REPROG. P CAIXA'!I894)</f>
        <v>0</v>
      </c>
      <c r="G892" s="163" t="n">
        <f aca="false">IF(E892&lt;&gt;0,ROUND(E892*F892,2),IF(AO892=0,(SUMIF('ORÇ.REPROG. P CAIXA'!$AC$13:$AC$1012,B892,$AO$11:$AO$1010)),AO892))</f>
        <v>0</v>
      </c>
      <c r="H892" s="163" t="n">
        <f aca="false">IF(J892&lt;&gt;0,IF(E892&lt;&gt;0,J892/F892,0),0)</f>
        <v>0</v>
      </c>
      <c r="I892" s="163" t="n">
        <f aca="false">IF(L892&lt;&gt;0,IF(E892&lt;&gt;0,L892/F892,0),0)</f>
        <v>0</v>
      </c>
      <c r="J892" s="163" t="n">
        <f aca="false">IF(E892&lt;&gt;0,ROUND(INDEX($P$11:$AM$1010,$A892,$L$1),2),IF(AX892=0,(SUMIF($AP$11:$AP$1010,B892,$AX$11:$AX$1010)),AX892))</f>
        <v>0</v>
      </c>
      <c r="K892" s="163" t="n">
        <f aca="false">IF(G892=0,0,(J892/G892)*100)</f>
        <v>0</v>
      </c>
      <c r="L892" s="163" t="n">
        <f aca="false">IF(E892&lt;&gt;0,ROUND(IF($L$1=1,SUM(P892),"0")+IF($L$1=2,SUM($P892:Q892),"0")+IF($L$1=3,SUM($P892:R892),"0")+IF($L$1=4,SUM($P892:S892),"0")+IF($L$1=5,SUM($P892:T892),"0")+IF($L$1=6,SUM($P892:U892),"0")+IF($L$1=7,SUM($P892:V892),"0")+IF($L$1=8,SUM($P892:W892),"0")+IF($L$1=9,SUM($P892:X892),"0")+IF($L$1=10,SUM($P892:Y892),"0")+IF($L$1=11,SUM($P892:Z892),"0")+IF($L$1=12,SUM($P892:AA892),"0")+IF($L$1=13,SUM($P892:AB892),"0")+IF($L$1=14,SUM($P892:AC892),"0")+IF($L$1=15,SUM($P892:AD892),"0")+IF($L$1=16,SUM($P892:AE892),"0")+IF($L$1=17,SUM($P892:AF892),"0")+IF($L$1=18,SUM($P892:AG892),"0")+IF($L$1=19,SUM($P892:AH892),"0")+IF($L$1=20,SUM($P892:AI892),"0")+IF($L$1=21,SUM($P892:AJ892),"0")+IF($L$1=22,SUM($P892:AK892),"0")+IF($L$1=23,SUM($P892:AL892),"0")+IF($L$1=24,SUM($P892:AM892),"0"),2),IF(BC892=0,(SUMIF($AP$11:$AP$1010,B892,$BC$11:$BC$1010)),BC892))</f>
        <v>0</v>
      </c>
      <c r="M892" s="163" t="n">
        <f aca="false">IF(G892=0,0,(L892/G892)*100)</f>
        <v>0</v>
      </c>
      <c r="N892" s="168" t="str">
        <f aca="false">IF(B892&gt;0,"ok","ocultar")</f>
        <v>ocultar</v>
      </c>
      <c r="O892" s="650"/>
      <c r="P892" s="724"/>
      <c r="Q892" s="725"/>
      <c r="R892" s="725"/>
      <c r="S892" s="725"/>
      <c r="T892" s="725"/>
      <c r="U892" s="725"/>
      <c r="V892" s="725"/>
      <c r="W892" s="725"/>
      <c r="X892" s="725"/>
      <c r="Y892" s="725"/>
      <c r="Z892" s="725"/>
      <c r="AA892" s="726"/>
      <c r="AB892" s="726"/>
      <c r="AC892" s="726"/>
      <c r="AD892" s="726"/>
      <c r="AE892" s="726"/>
      <c r="AF892" s="726"/>
      <c r="AG892" s="726"/>
      <c r="AH892" s="726"/>
      <c r="AI892" s="726"/>
      <c r="AJ892" s="726"/>
      <c r="AK892" s="726"/>
      <c r="AL892" s="726"/>
      <c r="AM892" s="727"/>
      <c r="AO892" s="728" t="n">
        <f aca="false">IF(E892&lt;&gt;0,G892,0)</f>
        <v>0</v>
      </c>
      <c r="AP892" s="157" t="n">
        <f aca="false">IF(B892=0,AP891,IF(ISNONTEXT(B892)=TRUE(),INT(B892),INT(LEFT(B892,FIND(".",B892)-1))))</f>
        <v>3</v>
      </c>
      <c r="AQ892" s="157" t="str">
        <f aca="false">IF(AQ893=1,1,IF(B892&lt;&gt;0,1,IF(C892&lt;&gt;0,1,IF(D892&lt;&gt;0,1,IF(E892&lt;&gt;0,1,"")))))</f>
        <v/>
      </c>
      <c r="AR892" s="157" t="str">
        <f aca="false">IF(AP892=0," ",IF(AP892&lt;&gt;AP891,AP892," "))</f>
        <v> </v>
      </c>
      <c r="AS892" s="732"/>
      <c r="AT892" s="730" t="n">
        <f aca="false">IF(AP892&lt;&gt;AR892,(IF('ORÇ.GLOBAL P CAIXA'!I893="",J892*(INFORMAÇÕES!$Q$99/INFORMAÇÕES!$Q$102),IF('ORÇ.GLOBAL P CAIXA'!I893="R",J892,0))),0)</f>
        <v>0</v>
      </c>
      <c r="AU892" s="75" t="n">
        <f aca="false">IF(AP892&lt;&gt;AR892,(IF('ORÇ.GLOBAL P CAIXA'!I893="",J892*(INFORMAÇÕES!$Q$100/INFORMAÇÕES!$Q$102),IF('ORÇ.GLOBAL P CAIXA'!I893="C",J892,0))),0)</f>
        <v>0</v>
      </c>
      <c r="AV892" s="75" t="n">
        <f aca="false">IF(AP892&lt;&gt;AR892,(IF('ORÇ.GLOBAL P CAIXA'!I893="",J892*INFORMAÇÕES!$U$115,IF('ORÇ.GLOBAL P CAIXA'!I893="CF",J892,0))),0)</f>
        <v>0</v>
      </c>
      <c r="AW892" s="75" t="n">
        <f aca="false">IF(AP892&lt;&gt;AR892,(IF('ORÇ.GLOBAL P CAIXA'!I893="",J892*INFORMAÇÕES!$U$116,IF('ORÇ.GLOBAL P CAIXA'!I893="O",J892,0))),0)</f>
        <v>0</v>
      </c>
      <c r="AX892" s="731" t="n">
        <f aca="false">IF(E892&lt;&gt;0,J892,0)</f>
        <v>0</v>
      </c>
      <c r="AY892" s="730" t="n">
        <f aca="false">IF(AP892&lt;&gt;AR892,(IF('ORÇ.GLOBAL P CAIXA'!I893="",L892*(INFORMAÇÕES!$Q$99/INFORMAÇÕES!$Q$102),IF('ORÇ.GLOBAL P CAIXA'!I893="R",L892,0))),0)</f>
        <v>0</v>
      </c>
      <c r="AZ892" s="75" t="n">
        <f aca="false">IF(AP892&lt;&gt;AR892,(IF('ORÇ.GLOBAL P CAIXA'!I893="",L892*(INFORMAÇÕES!$Q$100/INFORMAÇÕES!$Q$102),IF('ORÇ.GLOBAL P CAIXA'!I893="C",L892,0))),0)</f>
        <v>0</v>
      </c>
      <c r="BA892" s="75" t="n">
        <f aca="false">IF(AP892&lt;&gt;AR892,(IF('ORÇ.GLOBAL P CAIXA'!I893="",L892*INFORMAÇÕES!$U$115,IF('ORÇ.GLOBAL P CAIXA'!I893="CF",L892,0))),0)</f>
        <v>0</v>
      </c>
      <c r="BB892" s="75" t="n">
        <f aca="false">IF(AP892&lt;&gt;AR892,(IF('ORÇ.GLOBAL P CAIXA'!I893="",L892*INFORMAÇÕES!$U$116,IF('ORÇ.GLOBAL P CAIXA'!I893="O",L892,0))),0)</f>
        <v>0</v>
      </c>
      <c r="BC892" s="731" t="n">
        <f aca="false">IF(E892&lt;&gt;0,L892,0)</f>
        <v>0</v>
      </c>
    </row>
    <row r="893" s="174" customFormat="true" ht="14.25" hidden="false" customHeight="false" outlineLevel="0" collapsed="false">
      <c r="A893" s="159" t="n">
        <v>883</v>
      </c>
      <c r="B893" s="160" t="n">
        <f aca="false">'ORÇ.REPROG. P CAIXA'!B895</f>
        <v>0</v>
      </c>
      <c r="C893" s="723" t="n">
        <f aca="false">'ORÇ.REPROG. P CAIXA'!C895</f>
        <v>0</v>
      </c>
      <c r="D893" s="162" t="n">
        <f aca="false">'ORÇ.REPROG. P CAIXA'!D895</f>
        <v>0</v>
      </c>
      <c r="E893" s="163" t="n">
        <f aca="false">IF('BM GLOBAL'!$P$1&lt;&gt;0,'ORÇ.REPROG. P CAIXA'!E895,'ORÇ.REPROG. P CAIXA'!H895)</f>
        <v>0</v>
      </c>
      <c r="F893" s="163" t="n">
        <f aca="false">IF('BM GLOBAL'!$P$1&lt;&gt;0,IF('ORÇ.GLOBAL P CAIXA'!K894=0,'ORÇ.GLOBAL EMPRESA'!G894,'ORÇ.GLOBAL P CAIXA'!F894),'ORÇ.REPROG. P CAIXA'!I895)</f>
        <v>0</v>
      </c>
      <c r="G893" s="163" t="n">
        <f aca="false">IF(E893&lt;&gt;0,ROUND(E893*F893,2),IF(AO893=0,(SUMIF('ORÇ.REPROG. P CAIXA'!$AC$13:$AC$1012,B893,$AO$11:$AO$1010)),AO893))</f>
        <v>0</v>
      </c>
      <c r="H893" s="163" t="n">
        <f aca="false">IF(J893&lt;&gt;0,IF(E893&lt;&gt;0,J893/F893,0),0)</f>
        <v>0</v>
      </c>
      <c r="I893" s="163" t="n">
        <f aca="false">IF(L893&lt;&gt;0,IF(E893&lt;&gt;0,L893/F893,0),0)</f>
        <v>0</v>
      </c>
      <c r="J893" s="163" t="n">
        <f aca="false">IF(E893&lt;&gt;0,ROUND(INDEX($P$11:$AM$1010,$A893,$L$1),2),IF(AX893=0,(SUMIF($AP$11:$AP$1010,B893,$AX$11:$AX$1010)),AX893))</f>
        <v>0</v>
      </c>
      <c r="K893" s="163" t="n">
        <f aca="false">IF(G893=0,0,(J893/G893)*100)</f>
        <v>0</v>
      </c>
      <c r="L893" s="163" t="n">
        <f aca="false">IF(E893&lt;&gt;0,ROUND(IF($L$1=1,SUM(P893),"0")+IF($L$1=2,SUM($P893:Q893),"0")+IF($L$1=3,SUM($P893:R893),"0")+IF($L$1=4,SUM($P893:S893),"0")+IF($L$1=5,SUM($P893:T893),"0")+IF($L$1=6,SUM($P893:U893),"0")+IF($L$1=7,SUM($P893:V893),"0")+IF($L$1=8,SUM($P893:W893),"0")+IF($L$1=9,SUM($P893:X893),"0")+IF($L$1=10,SUM($P893:Y893),"0")+IF($L$1=11,SUM($P893:Z893),"0")+IF($L$1=12,SUM($P893:AA893),"0")+IF($L$1=13,SUM($P893:AB893),"0")+IF($L$1=14,SUM($P893:AC893),"0")+IF($L$1=15,SUM($P893:AD893),"0")+IF($L$1=16,SUM($P893:AE893),"0")+IF($L$1=17,SUM($P893:AF893),"0")+IF($L$1=18,SUM($P893:AG893),"0")+IF($L$1=19,SUM($P893:AH893),"0")+IF($L$1=20,SUM($P893:AI893),"0")+IF($L$1=21,SUM($P893:AJ893),"0")+IF($L$1=22,SUM($P893:AK893),"0")+IF($L$1=23,SUM($P893:AL893),"0")+IF($L$1=24,SUM($P893:AM893),"0"),2),IF(BC893=0,(SUMIF($AP$11:$AP$1010,B893,$BC$11:$BC$1010)),BC893))</f>
        <v>0</v>
      </c>
      <c r="M893" s="163" t="n">
        <f aca="false">IF(G893=0,0,(L893/G893)*100)</f>
        <v>0</v>
      </c>
      <c r="N893" s="168" t="str">
        <f aca="false">IF(B893&gt;0,"ok","ocultar")</f>
        <v>ocultar</v>
      </c>
      <c r="O893" s="650"/>
      <c r="P893" s="724"/>
      <c r="Q893" s="725"/>
      <c r="R893" s="725"/>
      <c r="S893" s="725"/>
      <c r="T893" s="725"/>
      <c r="U893" s="725"/>
      <c r="V893" s="725"/>
      <c r="W893" s="725"/>
      <c r="X893" s="725"/>
      <c r="Y893" s="725"/>
      <c r="Z893" s="725"/>
      <c r="AA893" s="726"/>
      <c r="AB893" s="726"/>
      <c r="AC893" s="726"/>
      <c r="AD893" s="726"/>
      <c r="AE893" s="726"/>
      <c r="AF893" s="726"/>
      <c r="AG893" s="726"/>
      <c r="AH893" s="726"/>
      <c r="AI893" s="726"/>
      <c r="AJ893" s="726"/>
      <c r="AK893" s="726"/>
      <c r="AL893" s="726"/>
      <c r="AM893" s="727"/>
      <c r="AO893" s="728" t="n">
        <f aca="false">IF(E893&lt;&gt;0,G893,0)</f>
        <v>0</v>
      </c>
      <c r="AP893" s="157" t="n">
        <f aca="false">IF(B893=0,AP892,IF(ISNONTEXT(B893)=TRUE(),INT(B893),INT(LEFT(B893,FIND(".",B893)-1))))</f>
        <v>3</v>
      </c>
      <c r="AQ893" s="157" t="str">
        <f aca="false">IF(AQ894=1,1,IF(B893&lt;&gt;0,1,IF(C893&lt;&gt;0,1,IF(D893&lt;&gt;0,1,IF(E893&lt;&gt;0,1,"")))))</f>
        <v/>
      </c>
      <c r="AR893" s="157" t="str">
        <f aca="false">IF(AP893=0," ",IF(AP893&lt;&gt;AP892,AP893," "))</f>
        <v> </v>
      </c>
      <c r="AS893" s="732"/>
      <c r="AT893" s="730" t="n">
        <f aca="false">IF(AP893&lt;&gt;AR893,(IF('ORÇ.GLOBAL P CAIXA'!I894="",J893*(INFORMAÇÕES!$Q$99/INFORMAÇÕES!$Q$102),IF('ORÇ.GLOBAL P CAIXA'!I894="R",J893,0))),0)</f>
        <v>0</v>
      </c>
      <c r="AU893" s="75" t="n">
        <f aca="false">IF(AP893&lt;&gt;AR893,(IF('ORÇ.GLOBAL P CAIXA'!I894="",J893*(INFORMAÇÕES!$Q$100/INFORMAÇÕES!$Q$102),IF('ORÇ.GLOBAL P CAIXA'!I894="C",J893,0))),0)</f>
        <v>0</v>
      </c>
      <c r="AV893" s="75" t="n">
        <f aca="false">IF(AP893&lt;&gt;AR893,(IF('ORÇ.GLOBAL P CAIXA'!I894="",J893*INFORMAÇÕES!$U$115,IF('ORÇ.GLOBAL P CAIXA'!I894="CF",J893,0))),0)</f>
        <v>0</v>
      </c>
      <c r="AW893" s="75" t="n">
        <f aca="false">IF(AP893&lt;&gt;AR893,(IF('ORÇ.GLOBAL P CAIXA'!I894="",J893*INFORMAÇÕES!$U$116,IF('ORÇ.GLOBAL P CAIXA'!I894="O",J893,0))),0)</f>
        <v>0</v>
      </c>
      <c r="AX893" s="731" t="n">
        <f aca="false">IF(E893&lt;&gt;0,J893,0)</f>
        <v>0</v>
      </c>
      <c r="AY893" s="730" t="n">
        <f aca="false">IF(AP893&lt;&gt;AR893,(IF('ORÇ.GLOBAL P CAIXA'!I894="",L893*(INFORMAÇÕES!$Q$99/INFORMAÇÕES!$Q$102),IF('ORÇ.GLOBAL P CAIXA'!I894="R",L893,0))),0)</f>
        <v>0</v>
      </c>
      <c r="AZ893" s="75" t="n">
        <f aca="false">IF(AP893&lt;&gt;AR893,(IF('ORÇ.GLOBAL P CAIXA'!I894="",L893*(INFORMAÇÕES!$Q$100/INFORMAÇÕES!$Q$102),IF('ORÇ.GLOBAL P CAIXA'!I894="C",L893,0))),0)</f>
        <v>0</v>
      </c>
      <c r="BA893" s="75" t="n">
        <f aca="false">IF(AP893&lt;&gt;AR893,(IF('ORÇ.GLOBAL P CAIXA'!I894="",L893*INFORMAÇÕES!$U$115,IF('ORÇ.GLOBAL P CAIXA'!I894="CF",L893,0))),0)</f>
        <v>0</v>
      </c>
      <c r="BB893" s="75" t="n">
        <f aca="false">IF(AP893&lt;&gt;AR893,(IF('ORÇ.GLOBAL P CAIXA'!I894="",L893*INFORMAÇÕES!$U$116,IF('ORÇ.GLOBAL P CAIXA'!I894="O",L893,0))),0)</f>
        <v>0</v>
      </c>
      <c r="BC893" s="731" t="n">
        <f aca="false">IF(E893&lt;&gt;0,L893,0)</f>
        <v>0</v>
      </c>
    </row>
    <row r="894" s="174" customFormat="true" ht="14.25" hidden="false" customHeight="false" outlineLevel="0" collapsed="false">
      <c r="A894" s="159" t="n">
        <v>884</v>
      </c>
      <c r="B894" s="160" t="n">
        <f aca="false">'ORÇ.REPROG. P CAIXA'!B896</f>
        <v>0</v>
      </c>
      <c r="C894" s="723" t="n">
        <f aca="false">'ORÇ.REPROG. P CAIXA'!C896</f>
        <v>0</v>
      </c>
      <c r="D894" s="162" t="n">
        <f aca="false">'ORÇ.REPROG. P CAIXA'!D896</f>
        <v>0</v>
      </c>
      <c r="E894" s="163" t="n">
        <f aca="false">IF('BM GLOBAL'!$P$1&lt;&gt;0,'ORÇ.REPROG. P CAIXA'!E896,'ORÇ.REPROG. P CAIXA'!H896)</f>
        <v>0</v>
      </c>
      <c r="F894" s="163" t="n">
        <f aca="false">IF('BM GLOBAL'!$P$1&lt;&gt;0,IF('ORÇ.GLOBAL P CAIXA'!K895=0,'ORÇ.GLOBAL EMPRESA'!G895,'ORÇ.GLOBAL P CAIXA'!F895),'ORÇ.REPROG. P CAIXA'!I896)</f>
        <v>0</v>
      </c>
      <c r="G894" s="163" t="n">
        <f aca="false">IF(E894&lt;&gt;0,ROUND(E894*F894,2),IF(AO894=0,(SUMIF('ORÇ.REPROG. P CAIXA'!$AC$13:$AC$1012,B894,$AO$11:$AO$1010)),AO894))</f>
        <v>0</v>
      </c>
      <c r="H894" s="163" t="n">
        <f aca="false">IF(J894&lt;&gt;0,IF(E894&lt;&gt;0,J894/F894,0),0)</f>
        <v>0</v>
      </c>
      <c r="I894" s="163" t="n">
        <f aca="false">IF(L894&lt;&gt;0,IF(E894&lt;&gt;0,L894/F894,0),0)</f>
        <v>0</v>
      </c>
      <c r="J894" s="163" t="n">
        <f aca="false">IF(E894&lt;&gt;0,ROUND(INDEX($P$11:$AM$1010,$A894,$L$1),2),IF(AX894=0,(SUMIF($AP$11:$AP$1010,B894,$AX$11:$AX$1010)),AX894))</f>
        <v>0</v>
      </c>
      <c r="K894" s="163" t="n">
        <f aca="false">IF(G894=0,0,(J894/G894)*100)</f>
        <v>0</v>
      </c>
      <c r="L894" s="163" t="n">
        <f aca="false">IF(E894&lt;&gt;0,ROUND(IF($L$1=1,SUM(P894),"0")+IF($L$1=2,SUM($P894:Q894),"0")+IF($L$1=3,SUM($P894:R894),"0")+IF($L$1=4,SUM($P894:S894),"0")+IF($L$1=5,SUM($P894:T894),"0")+IF($L$1=6,SUM($P894:U894),"0")+IF($L$1=7,SUM($P894:V894),"0")+IF($L$1=8,SUM($P894:W894),"0")+IF($L$1=9,SUM($P894:X894),"0")+IF($L$1=10,SUM($P894:Y894),"0")+IF($L$1=11,SUM($P894:Z894),"0")+IF($L$1=12,SUM($P894:AA894),"0")+IF($L$1=13,SUM($P894:AB894),"0")+IF($L$1=14,SUM($P894:AC894),"0")+IF($L$1=15,SUM($P894:AD894),"0")+IF($L$1=16,SUM($P894:AE894),"0")+IF($L$1=17,SUM($P894:AF894),"0")+IF($L$1=18,SUM($P894:AG894),"0")+IF($L$1=19,SUM($P894:AH894),"0")+IF($L$1=20,SUM($P894:AI894),"0")+IF($L$1=21,SUM($P894:AJ894),"0")+IF($L$1=22,SUM($P894:AK894),"0")+IF($L$1=23,SUM($P894:AL894),"0")+IF($L$1=24,SUM($P894:AM894),"0"),2),IF(BC894=0,(SUMIF($AP$11:$AP$1010,B894,$BC$11:$BC$1010)),BC894))</f>
        <v>0</v>
      </c>
      <c r="M894" s="163" t="n">
        <f aca="false">IF(G894=0,0,(L894/G894)*100)</f>
        <v>0</v>
      </c>
      <c r="N894" s="168" t="str">
        <f aca="false">IF(B894&gt;0,"ok","ocultar")</f>
        <v>ocultar</v>
      </c>
      <c r="O894" s="650"/>
      <c r="P894" s="724"/>
      <c r="Q894" s="725"/>
      <c r="R894" s="725"/>
      <c r="S894" s="725"/>
      <c r="T894" s="725"/>
      <c r="U894" s="725"/>
      <c r="V894" s="725"/>
      <c r="W894" s="725"/>
      <c r="X894" s="725"/>
      <c r="Y894" s="725"/>
      <c r="Z894" s="725"/>
      <c r="AA894" s="726"/>
      <c r="AB894" s="726"/>
      <c r="AC894" s="726"/>
      <c r="AD894" s="726"/>
      <c r="AE894" s="726"/>
      <c r="AF894" s="726"/>
      <c r="AG894" s="726"/>
      <c r="AH894" s="726"/>
      <c r="AI894" s="726"/>
      <c r="AJ894" s="726"/>
      <c r="AK894" s="726"/>
      <c r="AL894" s="726"/>
      <c r="AM894" s="727"/>
      <c r="AO894" s="728" t="n">
        <f aca="false">IF(E894&lt;&gt;0,G894,0)</f>
        <v>0</v>
      </c>
      <c r="AP894" s="157" t="n">
        <f aca="false">IF(B894=0,AP893,IF(ISNONTEXT(B894)=TRUE(),INT(B894),INT(LEFT(B894,FIND(".",B894)-1))))</f>
        <v>3</v>
      </c>
      <c r="AQ894" s="157" t="str">
        <f aca="false">IF(AQ895=1,1,IF(B894&lt;&gt;0,1,IF(C894&lt;&gt;0,1,IF(D894&lt;&gt;0,1,IF(E894&lt;&gt;0,1,"")))))</f>
        <v/>
      </c>
      <c r="AR894" s="157" t="str">
        <f aca="false">IF(AP894=0," ",IF(AP894&lt;&gt;AP893,AP894," "))</f>
        <v> </v>
      </c>
      <c r="AS894" s="732"/>
      <c r="AT894" s="730" t="n">
        <f aca="false">IF(AP894&lt;&gt;AR894,(IF('ORÇ.GLOBAL P CAIXA'!I895="",J894*(INFORMAÇÕES!$Q$99/INFORMAÇÕES!$Q$102),IF('ORÇ.GLOBAL P CAIXA'!I895="R",J894,0))),0)</f>
        <v>0</v>
      </c>
      <c r="AU894" s="75" t="n">
        <f aca="false">IF(AP894&lt;&gt;AR894,(IF('ORÇ.GLOBAL P CAIXA'!I895="",J894*(INFORMAÇÕES!$Q$100/INFORMAÇÕES!$Q$102),IF('ORÇ.GLOBAL P CAIXA'!I895="C",J894,0))),0)</f>
        <v>0</v>
      </c>
      <c r="AV894" s="75" t="n">
        <f aca="false">IF(AP894&lt;&gt;AR894,(IF('ORÇ.GLOBAL P CAIXA'!I895="",J894*INFORMAÇÕES!$U$115,IF('ORÇ.GLOBAL P CAIXA'!I895="CF",J894,0))),0)</f>
        <v>0</v>
      </c>
      <c r="AW894" s="75" t="n">
        <f aca="false">IF(AP894&lt;&gt;AR894,(IF('ORÇ.GLOBAL P CAIXA'!I895="",J894*INFORMAÇÕES!$U$116,IF('ORÇ.GLOBAL P CAIXA'!I895="O",J894,0))),0)</f>
        <v>0</v>
      </c>
      <c r="AX894" s="731" t="n">
        <f aca="false">IF(E894&lt;&gt;0,J894,0)</f>
        <v>0</v>
      </c>
      <c r="AY894" s="730" t="n">
        <f aca="false">IF(AP894&lt;&gt;AR894,(IF('ORÇ.GLOBAL P CAIXA'!I895="",L894*(INFORMAÇÕES!$Q$99/INFORMAÇÕES!$Q$102),IF('ORÇ.GLOBAL P CAIXA'!I895="R",L894,0))),0)</f>
        <v>0</v>
      </c>
      <c r="AZ894" s="75" t="n">
        <f aca="false">IF(AP894&lt;&gt;AR894,(IF('ORÇ.GLOBAL P CAIXA'!I895="",L894*(INFORMAÇÕES!$Q$100/INFORMAÇÕES!$Q$102),IF('ORÇ.GLOBAL P CAIXA'!I895="C",L894,0))),0)</f>
        <v>0</v>
      </c>
      <c r="BA894" s="75" t="n">
        <f aca="false">IF(AP894&lt;&gt;AR894,(IF('ORÇ.GLOBAL P CAIXA'!I895="",L894*INFORMAÇÕES!$U$115,IF('ORÇ.GLOBAL P CAIXA'!I895="CF",L894,0))),0)</f>
        <v>0</v>
      </c>
      <c r="BB894" s="75" t="n">
        <f aca="false">IF(AP894&lt;&gt;AR894,(IF('ORÇ.GLOBAL P CAIXA'!I895="",L894*INFORMAÇÕES!$U$116,IF('ORÇ.GLOBAL P CAIXA'!I895="O",L894,0))),0)</f>
        <v>0</v>
      </c>
      <c r="BC894" s="731" t="n">
        <f aca="false">IF(E894&lt;&gt;0,L894,0)</f>
        <v>0</v>
      </c>
    </row>
    <row r="895" s="174" customFormat="true" ht="14.25" hidden="false" customHeight="false" outlineLevel="0" collapsed="false">
      <c r="A895" s="159" t="n">
        <v>885</v>
      </c>
      <c r="B895" s="160" t="n">
        <f aca="false">'ORÇ.REPROG. P CAIXA'!B897</f>
        <v>0</v>
      </c>
      <c r="C895" s="723" t="n">
        <f aca="false">'ORÇ.REPROG. P CAIXA'!C897</f>
        <v>0</v>
      </c>
      <c r="D895" s="162" t="n">
        <f aca="false">'ORÇ.REPROG. P CAIXA'!D897</f>
        <v>0</v>
      </c>
      <c r="E895" s="163" t="n">
        <f aca="false">IF('BM GLOBAL'!$P$1&lt;&gt;0,'ORÇ.REPROG. P CAIXA'!E897,'ORÇ.REPROG. P CAIXA'!H897)</f>
        <v>0</v>
      </c>
      <c r="F895" s="163" t="n">
        <f aca="false">IF('BM GLOBAL'!$P$1&lt;&gt;0,IF('ORÇ.GLOBAL P CAIXA'!K896=0,'ORÇ.GLOBAL EMPRESA'!G896,'ORÇ.GLOBAL P CAIXA'!F896),'ORÇ.REPROG. P CAIXA'!I897)</f>
        <v>0</v>
      </c>
      <c r="G895" s="163" t="n">
        <f aca="false">IF(E895&lt;&gt;0,ROUND(E895*F895,2),IF(AO895=0,(SUMIF('ORÇ.REPROG. P CAIXA'!$AC$13:$AC$1012,B895,$AO$11:$AO$1010)),AO895))</f>
        <v>0</v>
      </c>
      <c r="H895" s="163" t="n">
        <f aca="false">IF(J895&lt;&gt;0,IF(E895&lt;&gt;0,J895/F895,0),0)</f>
        <v>0</v>
      </c>
      <c r="I895" s="163" t="n">
        <f aca="false">IF(L895&lt;&gt;0,IF(E895&lt;&gt;0,L895/F895,0),0)</f>
        <v>0</v>
      </c>
      <c r="J895" s="163" t="n">
        <f aca="false">IF(E895&lt;&gt;0,ROUND(INDEX($P$11:$AM$1010,$A895,$L$1),2),IF(AX895=0,(SUMIF($AP$11:$AP$1010,B895,$AX$11:$AX$1010)),AX895))</f>
        <v>0</v>
      </c>
      <c r="K895" s="163" t="n">
        <f aca="false">IF(G895=0,0,(J895/G895)*100)</f>
        <v>0</v>
      </c>
      <c r="L895" s="163" t="n">
        <f aca="false">IF(E895&lt;&gt;0,ROUND(IF($L$1=1,SUM(P895),"0")+IF($L$1=2,SUM($P895:Q895),"0")+IF($L$1=3,SUM($P895:R895),"0")+IF($L$1=4,SUM($P895:S895),"0")+IF($L$1=5,SUM($P895:T895),"0")+IF($L$1=6,SUM($P895:U895),"0")+IF($L$1=7,SUM($P895:V895),"0")+IF($L$1=8,SUM($P895:W895),"0")+IF($L$1=9,SUM($P895:X895),"0")+IF($L$1=10,SUM($P895:Y895),"0")+IF($L$1=11,SUM($P895:Z895),"0")+IF($L$1=12,SUM($P895:AA895),"0")+IF($L$1=13,SUM($P895:AB895),"0")+IF($L$1=14,SUM($P895:AC895),"0")+IF($L$1=15,SUM($P895:AD895),"0")+IF($L$1=16,SUM($P895:AE895),"0")+IF($L$1=17,SUM($P895:AF895),"0")+IF($L$1=18,SUM($P895:AG895),"0")+IF($L$1=19,SUM($P895:AH895),"0")+IF($L$1=20,SUM($P895:AI895),"0")+IF($L$1=21,SUM($P895:AJ895),"0")+IF($L$1=22,SUM($P895:AK895),"0")+IF($L$1=23,SUM($P895:AL895),"0")+IF($L$1=24,SUM($P895:AM895),"0"),2),IF(BC895=0,(SUMIF($AP$11:$AP$1010,B895,$BC$11:$BC$1010)),BC895))</f>
        <v>0</v>
      </c>
      <c r="M895" s="163" t="n">
        <f aca="false">IF(G895=0,0,(L895/G895)*100)</f>
        <v>0</v>
      </c>
      <c r="N895" s="168" t="str">
        <f aca="false">IF(B895&gt;0,"ok","ocultar")</f>
        <v>ocultar</v>
      </c>
      <c r="O895" s="650"/>
      <c r="P895" s="724"/>
      <c r="Q895" s="725"/>
      <c r="R895" s="725"/>
      <c r="S895" s="725"/>
      <c r="T895" s="725"/>
      <c r="U895" s="725"/>
      <c r="V895" s="725"/>
      <c r="W895" s="725"/>
      <c r="X895" s="725"/>
      <c r="Y895" s="725"/>
      <c r="Z895" s="725"/>
      <c r="AA895" s="726"/>
      <c r="AB895" s="726"/>
      <c r="AC895" s="726"/>
      <c r="AD895" s="726"/>
      <c r="AE895" s="726"/>
      <c r="AF895" s="726"/>
      <c r="AG895" s="726"/>
      <c r="AH895" s="726"/>
      <c r="AI895" s="726"/>
      <c r="AJ895" s="726"/>
      <c r="AK895" s="726"/>
      <c r="AL895" s="726"/>
      <c r="AM895" s="727"/>
      <c r="AO895" s="728" t="n">
        <f aca="false">IF(E895&lt;&gt;0,G895,0)</f>
        <v>0</v>
      </c>
      <c r="AP895" s="157" t="n">
        <f aca="false">IF(B895=0,AP894,IF(ISNONTEXT(B895)=TRUE(),INT(B895),INT(LEFT(B895,FIND(".",B895)-1))))</f>
        <v>3</v>
      </c>
      <c r="AQ895" s="157" t="str">
        <f aca="false">IF(AQ896=1,1,IF(B895&lt;&gt;0,1,IF(C895&lt;&gt;0,1,IF(D895&lt;&gt;0,1,IF(E895&lt;&gt;0,1,"")))))</f>
        <v/>
      </c>
      <c r="AR895" s="157" t="str">
        <f aca="false">IF(AP895=0," ",IF(AP895&lt;&gt;AP894,AP895," "))</f>
        <v> </v>
      </c>
      <c r="AS895" s="732"/>
      <c r="AT895" s="730" t="n">
        <f aca="false">IF(AP895&lt;&gt;AR895,(IF('ORÇ.GLOBAL P CAIXA'!I896="",J895*(INFORMAÇÕES!$Q$99/INFORMAÇÕES!$Q$102),IF('ORÇ.GLOBAL P CAIXA'!I896="R",J895,0))),0)</f>
        <v>0</v>
      </c>
      <c r="AU895" s="75" t="n">
        <f aca="false">IF(AP895&lt;&gt;AR895,(IF('ORÇ.GLOBAL P CAIXA'!I896="",J895*(INFORMAÇÕES!$Q$100/INFORMAÇÕES!$Q$102),IF('ORÇ.GLOBAL P CAIXA'!I896="C",J895,0))),0)</f>
        <v>0</v>
      </c>
      <c r="AV895" s="75" t="n">
        <f aca="false">IF(AP895&lt;&gt;AR895,(IF('ORÇ.GLOBAL P CAIXA'!I896="",J895*INFORMAÇÕES!$U$115,IF('ORÇ.GLOBAL P CAIXA'!I896="CF",J895,0))),0)</f>
        <v>0</v>
      </c>
      <c r="AW895" s="75" t="n">
        <f aca="false">IF(AP895&lt;&gt;AR895,(IF('ORÇ.GLOBAL P CAIXA'!I896="",J895*INFORMAÇÕES!$U$116,IF('ORÇ.GLOBAL P CAIXA'!I896="O",J895,0))),0)</f>
        <v>0</v>
      </c>
      <c r="AX895" s="731" t="n">
        <f aca="false">IF(E895&lt;&gt;0,J895,0)</f>
        <v>0</v>
      </c>
      <c r="AY895" s="730" t="n">
        <f aca="false">IF(AP895&lt;&gt;AR895,(IF('ORÇ.GLOBAL P CAIXA'!I896="",L895*(INFORMAÇÕES!$Q$99/INFORMAÇÕES!$Q$102),IF('ORÇ.GLOBAL P CAIXA'!I896="R",L895,0))),0)</f>
        <v>0</v>
      </c>
      <c r="AZ895" s="75" t="n">
        <f aca="false">IF(AP895&lt;&gt;AR895,(IF('ORÇ.GLOBAL P CAIXA'!I896="",L895*(INFORMAÇÕES!$Q$100/INFORMAÇÕES!$Q$102),IF('ORÇ.GLOBAL P CAIXA'!I896="C",L895,0))),0)</f>
        <v>0</v>
      </c>
      <c r="BA895" s="75" t="n">
        <f aca="false">IF(AP895&lt;&gt;AR895,(IF('ORÇ.GLOBAL P CAIXA'!I896="",L895*INFORMAÇÕES!$U$115,IF('ORÇ.GLOBAL P CAIXA'!I896="CF",L895,0))),0)</f>
        <v>0</v>
      </c>
      <c r="BB895" s="75" t="n">
        <f aca="false">IF(AP895&lt;&gt;AR895,(IF('ORÇ.GLOBAL P CAIXA'!I896="",L895*INFORMAÇÕES!$U$116,IF('ORÇ.GLOBAL P CAIXA'!I896="O",L895,0))),0)</f>
        <v>0</v>
      </c>
      <c r="BC895" s="731" t="n">
        <f aca="false">IF(E895&lt;&gt;0,L895,0)</f>
        <v>0</v>
      </c>
    </row>
    <row r="896" s="174" customFormat="true" ht="14.25" hidden="false" customHeight="false" outlineLevel="0" collapsed="false">
      <c r="A896" s="159" t="n">
        <v>886</v>
      </c>
      <c r="B896" s="160" t="n">
        <f aca="false">'ORÇ.REPROG. P CAIXA'!B898</f>
        <v>0</v>
      </c>
      <c r="C896" s="723" t="n">
        <f aca="false">'ORÇ.REPROG. P CAIXA'!C898</f>
        <v>0</v>
      </c>
      <c r="D896" s="162" t="n">
        <f aca="false">'ORÇ.REPROG. P CAIXA'!D898</f>
        <v>0</v>
      </c>
      <c r="E896" s="163" t="n">
        <f aca="false">IF('BM GLOBAL'!$P$1&lt;&gt;0,'ORÇ.REPROG. P CAIXA'!E898,'ORÇ.REPROG. P CAIXA'!H898)</f>
        <v>0</v>
      </c>
      <c r="F896" s="163" t="n">
        <f aca="false">IF('BM GLOBAL'!$P$1&lt;&gt;0,IF('ORÇ.GLOBAL P CAIXA'!K897=0,'ORÇ.GLOBAL EMPRESA'!G897,'ORÇ.GLOBAL P CAIXA'!F897),'ORÇ.REPROG. P CAIXA'!I898)</f>
        <v>0</v>
      </c>
      <c r="G896" s="163" t="n">
        <f aca="false">IF(E896&lt;&gt;0,ROUND(E896*F896,2),IF(AO896=0,(SUMIF('ORÇ.REPROG. P CAIXA'!$AC$13:$AC$1012,B896,$AO$11:$AO$1010)),AO896))</f>
        <v>0</v>
      </c>
      <c r="H896" s="163" t="n">
        <f aca="false">IF(J896&lt;&gt;0,IF(E896&lt;&gt;0,J896/F896,0),0)</f>
        <v>0</v>
      </c>
      <c r="I896" s="163" t="n">
        <f aca="false">IF(L896&lt;&gt;0,IF(E896&lt;&gt;0,L896/F896,0),0)</f>
        <v>0</v>
      </c>
      <c r="J896" s="163" t="n">
        <f aca="false">IF(E896&lt;&gt;0,ROUND(INDEX($P$11:$AM$1010,$A896,$L$1),2),IF(AX896=0,(SUMIF($AP$11:$AP$1010,B896,$AX$11:$AX$1010)),AX896))</f>
        <v>0</v>
      </c>
      <c r="K896" s="163" t="n">
        <f aca="false">IF(G896=0,0,(J896/G896)*100)</f>
        <v>0</v>
      </c>
      <c r="L896" s="163" t="n">
        <f aca="false">IF(E896&lt;&gt;0,ROUND(IF($L$1=1,SUM(P896),"0")+IF($L$1=2,SUM($P896:Q896),"0")+IF($L$1=3,SUM($P896:R896),"0")+IF($L$1=4,SUM($P896:S896),"0")+IF($L$1=5,SUM($P896:T896),"0")+IF($L$1=6,SUM($P896:U896),"0")+IF($L$1=7,SUM($P896:V896),"0")+IF($L$1=8,SUM($P896:W896),"0")+IF($L$1=9,SUM($P896:X896),"0")+IF($L$1=10,SUM($P896:Y896),"0")+IF($L$1=11,SUM($P896:Z896),"0")+IF($L$1=12,SUM($P896:AA896),"0")+IF($L$1=13,SUM($P896:AB896),"0")+IF($L$1=14,SUM($P896:AC896),"0")+IF($L$1=15,SUM($P896:AD896),"0")+IF($L$1=16,SUM($P896:AE896),"0")+IF($L$1=17,SUM($P896:AF896),"0")+IF($L$1=18,SUM($P896:AG896),"0")+IF($L$1=19,SUM($P896:AH896),"0")+IF($L$1=20,SUM($P896:AI896),"0")+IF($L$1=21,SUM($P896:AJ896),"0")+IF($L$1=22,SUM($P896:AK896),"0")+IF($L$1=23,SUM($P896:AL896),"0")+IF($L$1=24,SUM($P896:AM896),"0"),2),IF(BC896=0,(SUMIF($AP$11:$AP$1010,B896,$BC$11:$BC$1010)),BC896))</f>
        <v>0</v>
      </c>
      <c r="M896" s="163" t="n">
        <f aca="false">IF(G896=0,0,(L896/G896)*100)</f>
        <v>0</v>
      </c>
      <c r="N896" s="168" t="str">
        <f aca="false">IF(B896&gt;0,"ok","ocultar")</f>
        <v>ocultar</v>
      </c>
      <c r="O896" s="650"/>
      <c r="P896" s="724"/>
      <c r="Q896" s="725"/>
      <c r="R896" s="725"/>
      <c r="S896" s="725"/>
      <c r="T896" s="725"/>
      <c r="U896" s="725"/>
      <c r="V896" s="725"/>
      <c r="W896" s="725"/>
      <c r="X896" s="725"/>
      <c r="Y896" s="725"/>
      <c r="Z896" s="725"/>
      <c r="AA896" s="726"/>
      <c r="AB896" s="726"/>
      <c r="AC896" s="726"/>
      <c r="AD896" s="726"/>
      <c r="AE896" s="726"/>
      <c r="AF896" s="726"/>
      <c r="AG896" s="726"/>
      <c r="AH896" s="726"/>
      <c r="AI896" s="726"/>
      <c r="AJ896" s="726"/>
      <c r="AK896" s="726"/>
      <c r="AL896" s="726"/>
      <c r="AM896" s="727"/>
      <c r="AO896" s="728" t="n">
        <f aca="false">IF(E896&lt;&gt;0,G896,0)</f>
        <v>0</v>
      </c>
      <c r="AP896" s="157" t="n">
        <f aca="false">IF(B896=0,AP895,IF(ISNONTEXT(B896)=TRUE(),INT(B896),INT(LEFT(B896,FIND(".",B896)-1))))</f>
        <v>3</v>
      </c>
      <c r="AQ896" s="157" t="str">
        <f aca="false">IF(AQ897=1,1,IF(B896&lt;&gt;0,1,IF(C896&lt;&gt;0,1,IF(D896&lt;&gt;0,1,IF(E896&lt;&gt;0,1,"")))))</f>
        <v/>
      </c>
      <c r="AR896" s="157" t="str">
        <f aca="false">IF(AP896=0," ",IF(AP896&lt;&gt;AP895,AP896," "))</f>
        <v> </v>
      </c>
      <c r="AS896" s="732"/>
      <c r="AT896" s="730" t="n">
        <f aca="false">IF(AP896&lt;&gt;AR896,(IF('ORÇ.GLOBAL P CAIXA'!I897="",J896*(INFORMAÇÕES!$Q$99/INFORMAÇÕES!$Q$102),IF('ORÇ.GLOBAL P CAIXA'!I897="R",J896,0))),0)</f>
        <v>0</v>
      </c>
      <c r="AU896" s="75" t="n">
        <f aca="false">IF(AP896&lt;&gt;AR896,(IF('ORÇ.GLOBAL P CAIXA'!I897="",J896*(INFORMAÇÕES!$Q$100/INFORMAÇÕES!$Q$102),IF('ORÇ.GLOBAL P CAIXA'!I897="C",J896,0))),0)</f>
        <v>0</v>
      </c>
      <c r="AV896" s="75" t="n">
        <f aca="false">IF(AP896&lt;&gt;AR896,(IF('ORÇ.GLOBAL P CAIXA'!I897="",J896*INFORMAÇÕES!$U$115,IF('ORÇ.GLOBAL P CAIXA'!I897="CF",J896,0))),0)</f>
        <v>0</v>
      </c>
      <c r="AW896" s="75" t="n">
        <f aca="false">IF(AP896&lt;&gt;AR896,(IF('ORÇ.GLOBAL P CAIXA'!I897="",J896*INFORMAÇÕES!$U$116,IF('ORÇ.GLOBAL P CAIXA'!I897="O",J896,0))),0)</f>
        <v>0</v>
      </c>
      <c r="AX896" s="731" t="n">
        <f aca="false">IF(E896&lt;&gt;0,J896,0)</f>
        <v>0</v>
      </c>
      <c r="AY896" s="730" t="n">
        <f aca="false">IF(AP896&lt;&gt;AR896,(IF('ORÇ.GLOBAL P CAIXA'!I897="",L896*(INFORMAÇÕES!$Q$99/INFORMAÇÕES!$Q$102),IF('ORÇ.GLOBAL P CAIXA'!I897="R",L896,0))),0)</f>
        <v>0</v>
      </c>
      <c r="AZ896" s="75" t="n">
        <f aca="false">IF(AP896&lt;&gt;AR896,(IF('ORÇ.GLOBAL P CAIXA'!I897="",L896*(INFORMAÇÕES!$Q$100/INFORMAÇÕES!$Q$102),IF('ORÇ.GLOBAL P CAIXA'!I897="C",L896,0))),0)</f>
        <v>0</v>
      </c>
      <c r="BA896" s="75" t="n">
        <f aca="false">IF(AP896&lt;&gt;AR896,(IF('ORÇ.GLOBAL P CAIXA'!I897="",L896*INFORMAÇÕES!$U$115,IF('ORÇ.GLOBAL P CAIXA'!I897="CF",L896,0))),0)</f>
        <v>0</v>
      </c>
      <c r="BB896" s="75" t="n">
        <f aca="false">IF(AP896&lt;&gt;AR896,(IF('ORÇ.GLOBAL P CAIXA'!I897="",L896*INFORMAÇÕES!$U$116,IF('ORÇ.GLOBAL P CAIXA'!I897="O",L896,0))),0)</f>
        <v>0</v>
      </c>
      <c r="BC896" s="731" t="n">
        <f aca="false">IF(E896&lt;&gt;0,L896,0)</f>
        <v>0</v>
      </c>
    </row>
    <row r="897" s="174" customFormat="true" ht="14.25" hidden="false" customHeight="false" outlineLevel="0" collapsed="false">
      <c r="A897" s="159" t="n">
        <v>887</v>
      </c>
      <c r="B897" s="160" t="n">
        <f aca="false">'ORÇ.REPROG. P CAIXA'!B899</f>
        <v>0</v>
      </c>
      <c r="C897" s="723" t="n">
        <f aca="false">'ORÇ.REPROG. P CAIXA'!C899</f>
        <v>0</v>
      </c>
      <c r="D897" s="162" t="n">
        <f aca="false">'ORÇ.REPROG. P CAIXA'!D899</f>
        <v>0</v>
      </c>
      <c r="E897" s="163" t="n">
        <f aca="false">IF('BM GLOBAL'!$P$1&lt;&gt;0,'ORÇ.REPROG. P CAIXA'!E899,'ORÇ.REPROG. P CAIXA'!H899)</f>
        <v>0</v>
      </c>
      <c r="F897" s="163" t="n">
        <f aca="false">IF('BM GLOBAL'!$P$1&lt;&gt;0,IF('ORÇ.GLOBAL P CAIXA'!K898=0,'ORÇ.GLOBAL EMPRESA'!G898,'ORÇ.GLOBAL P CAIXA'!F898),'ORÇ.REPROG. P CAIXA'!I899)</f>
        <v>0</v>
      </c>
      <c r="G897" s="163" t="n">
        <f aca="false">IF(E897&lt;&gt;0,ROUND(E897*F897,2),IF(AO897=0,(SUMIF('ORÇ.REPROG. P CAIXA'!$AC$13:$AC$1012,B897,$AO$11:$AO$1010)),AO897))</f>
        <v>0</v>
      </c>
      <c r="H897" s="163" t="n">
        <f aca="false">IF(J897&lt;&gt;0,IF(E897&lt;&gt;0,J897/F897,0),0)</f>
        <v>0</v>
      </c>
      <c r="I897" s="163" t="n">
        <f aca="false">IF(L897&lt;&gt;0,IF(E897&lt;&gt;0,L897/F897,0),0)</f>
        <v>0</v>
      </c>
      <c r="J897" s="163" t="n">
        <f aca="false">IF(E897&lt;&gt;0,ROUND(INDEX($P$11:$AM$1010,$A897,$L$1),2),IF(AX897=0,(SUMIF($AP$11:$AP$1010,B897,$AX$11:$AX$1010)),AX897))</f>
        <v>0</v>
      </c>
      <c r="K897" s="163" t="n">
        <f aca="false">IF(G897=0,0,(J897/G897)*100)</f>
        <v>0</v>
      </c>
      <c r="L897" s="163" t="n">
        <f aca="false">IF(E897&lt;&gt;0,ROUND(IF($L$1=1,SUM(P897),"0")+IF($L$1=2,SUM($P897:Q897),"0")+IF($L$1=3,SUM($P897:R897),"0")+IF($L$1=4,SUM($P897:S897),"0")+IF($L$1=5,SUM($P897:T897),"0")+IF($L$1=6,SUM($P897:U897),"0")+IF($L$1=7,SUM($P897:V897),"0")+IF($L$1=8,SUM($P897:W897),"0")+IF($L$1=9,SUM($P897:X897),"0")+IF($L$1=10,SUM($P897:Y897),"0")+IF($L$1=11,SUM($P897:Z897),"0")+IF($L$1=12,SUM($P897:AA897),"0")+IF($L$1=13,SUM($P897:AB897),"0")+IF($L$1=14,SUM($P897:AC897),"0")+IF($L$1=15,SUM($P897:AD897),"0")+IF($L$1=16,SUM($P897:AE897),"0")+IF($L$1=17,SUM($P897:AF897),"0")+IF($L$1=18,SUM($P897:AG897),"0")+IF($L$1=19,SUM($P897:AH897),"0")+IF($L$1=20,SUM($P897:AI897),"0")+IF($L$1=21,SUM($P897:AJ897),"0")+IF($L$1=22,SUM($P897:AK897),"0")+IF($L$1=23,SUM($P897:AL897),"0")+IF($L$1=24,SUM($P897:AM897),"0"),2),IF(BC897=0,(SUMIF($AP$11:$AP$1010,B897,$BC$11:$BC$1010)),BC897))</f>
        <v>0</v>
      </c>
      <c r="M897" s="163" t="n">
        <f aca="false">IF(G897=0,0,(L897/G897)*100)</f>
        <v>0</v>
      </c>
      <c r="N897" s="168" t="str">
        <f aca="false">IF(B897&gt;0,"ok","ocultar")</f>
        <v>ocultar</v>
      </c>
      <c r="O897" s="650"/>
      <c r="P897" s="724"/>
      <c r="Q897" s="725"/>
      <c r="R897" s="725"/>
      <c r="S897" s="725"/>
      <c r="T897" s="725"/>
      <c r="U897" s="725"/>
      <c r="V897" s="725"/>
      <c r="W897" s="725"/>
      <c r="X897" s="725"/>
      <c r="Y897" s="725"/>
      <c r="Z897" s="725"/>
      <c r="AA897" s="726"/>
      <c r="AB897" s="726"/>
      <c r="AC897" s="726"/>
      <c r="AD897" s="726"/>
      <c r="AE897" s="726"/>
      <c r="AF897" s="726"/>
      <c r="AG897" s="726"/>
      <c r="AH897" s="726"/>
      <c r="AI897" s="726"/>
      <c r="AJ897" s="726"/>
      <c r="AK897" s="726"/>
      <c r="AL897" s="726"/>
      <c r="AM897" s="727"/>
      <c r="AO897" s="728" t="n">
        <f aca="false">IF(E897&lt;&gt;0,G897,0)</f>
        <v>0</v>
      </c>
      <c r="AP897" s="157" t="n">
        <f aca="false">IF(B897=0,AP896,IF(ISNONTEXT(B897)=TRUE(),INT(B897),INT(LEFT(B897,FIND(".",B897)-1))))</f>
        <v>3</v>
      </c>
      <c r="AQ897" s="157" t="str">
        <f aca="false">IF(AQ898=1,1,IF(B897&lt;&gt;0,1,IF(C897&lt;&gt;0,1,IF(D897&lt;&gt;0,1,IF(E897&lt;&gt;0,1,"")))))</f>
        <v/>
      </c>
      <c r="AR897" s="157" t="str">
        <f aca="false">IF(AP897=0," ",IF(AP897&lt;&gt;AP896,AP897," "))</f>
        <v> </v>
      </c>
      <c r="AS897" s="732"/>
      <c r="AT897" s="730" t="n">
        <f aca="false">IF(AP897&lt;&gt;AR897,(IF('ORÇ.GLOBAL P CAIXA'!I898="",J897*(INFORMAÇÕES!$Q$99/INFORMAÇÕES!$Q$102),IF('ORÇ.GLOBAL P CAIXA'!I898="R",J897,0))),0)</f>
        <v>0</v>
      </c>
      <c r="AU897" s="75" t="n">
        <f aca="false">IF(AP897&lt;&gt;AR897,(IF('ORÇ.GLOBAL P CAIXA'!I898="",J897*(INFORMAÇÕES!$Q$100/INFORMAÇÕES!$Q$102),IF('ORÇ.GLOBAL P CAIXA'!I898="C",J897,0))),0)</f>
        <v>0</v>
      </c>
      <c r="AV897" s="75" t="n">
        <f aca="false">IF(AP897&lt;&gt;AR897,(IF('ORÇ.GLOBAL P CAIXA'!I898="",J897*INFORMAÇÕES!$U$115,IF('ORÇ.GLOBAL P CAIXA'!I898="CF",J897,0))),0)</f>
        <v>0</v>
      </c>
      <c r="AW897" s="75" t="n">
        <f aca="false">IF(AP897&lt;&gt;AR897,(IF('ORÇ.GLOBAL P CAIXA'!I898="",J897*INFORMAÇÕES!$U$116,IF('ORÇ.GLOBAL P CAIXA'!I898="O",J897,0))),0)</f>
        <v>0</v>
      </c>
      <c r="AX897" s="731" t="n">
        <f aca="false">IF(E897&lt;&gt;0,J897,0)</f>
        <v>0</v>
      </c>
      <c r="AY897" s="730" t="n">
        <f aca="false">IF(AP897&lt;&gt;AR897,(IF('ORÇ.GLOBAL P CAIXA'!I898="",L897*(INFORMAÇÕES!$Q$99/INFORMAÇÕES!$Q$102),IF('ORÇ.GLOBAL P CAIXA'!I898="R",L897,0))),0)</f>
        <v>0</v>
      </c>
      <c r="AZ897" s="75" t="n">
        <f aca="false">IF(AP897&lt;&gt;AR897,(IF('ORÇ.GLOBAL P CAIXA'!I898="",L897*(INFORMAÇÕES!$Q$100/INFORMAÇÕES!$Q$102),IF('ORÇ.GLOBAL P CAIXA'!I898="C",L897,0))),0)</f>
        <v>0</v>
      </c>
      <c r="BA897" s="75" t="n">
        <f aca="false">IF(AP897&lt;&gt;AR897,(IF('ORÇ.GLOBAL P CAIXA'!I898="",L897*INFORMAÇÕES!$U$115,IF('ORÇ.GLOBAL P CAIXA'!I898="CF",L897,0))),0)</f>
        <v>0</v>
      </c>
      <c r="BB897" s="75" t="n">
        <f aca="false">IF(AP897&lt;&gt;AR897,(IF('ORÇ.GLOBAL P CAIXA'!I898="",L897*INFORMAÇÕES!$U$116,IF('ORÇ.GLOBAL P CAIXA'!I898="O",L897,0))),0)</f>
        <v>0</v>
      </c>
      <c r="BC897" s="731" t="n">
        <f aca="false">IF(E897&lt;&gt;0,L897,0)</f>
        <v>0</v>
      </c>
    </row>
    <row r="898" s="174" customFormat="true" ht="14.25" hidden="false" customHeight="false" outlineLevel="0" collapsed="false">
      <c r="A898" s="159" t="n">
        <v>888</v>
      </c>
      <c r="B898" s="160" t="n">
        <f aca="false">'ORÇ.REPROG. P CAIXA'!B900</f>
        <v>0</v>
      </c>
      <c r="C898" s="723" t="n">
        <f aca="false">'ORÇ.REPROG. P CAIXA'!C900</f>
        <v>0</v>
      </c>
      <c r="D898" s="162" t="n">
        <f aca="false">'ORÇ.REPROG. P CAIXA'!D900</f>
        <v>0</v>
      </c>
      <c r="E898" s="163" t="n">
        <f aca="false">IF('BM GLOBAL'!$P$1&lt;&gt;0,'ORÇ.REPROG. P CAIXA'!E900,'ORÇ.REPROG. P CAIXA'!H900)</f>
        <v>0</v>
      </c>
      <c r="F898" s="163" t="n">
        <f aca="false">IF('BM GLOBAL'!$P$1&lt;&gt;0,IF('ORÇ.GLOBAL P CAIXA'!K899=0,'ORÇ.GLOBAL EMPRESA'!G899,'ORÇ.GLOBAL P CAIXA'!F899),'ORÇ.REPROG. P CAIXA'!I900)</f>
        <v>0</v>
      </c>
      <c r="G898" s="163" t="n">
        <f aca="false">IF(E898&lt;&gt;0,ROUND(E898*F898,2),IF(AO898=0,(SUMIF('ORÇ.REPROG. P CAIXA'!$AC$13:$AC$1012,B898,$AO$11:$AO$1010)),AO898))</f>
        <v>0</v>
      </c>
      <c r="H898" s="163" t="n">
        <f aca="false">IF(J898&lt;&gt;0,IF(E898&lt;&gt;0,J898/F898,0),0)</f>
        <v>0</v>
      </c>
      <c r="I898" s="163" t="n">
        <f aca="false">IF(L898&lt;&gt;0,IF(E898&lt;&gt;0,L898/F898,0),0)</f>
        <v>0</v>
      </c>
      <c r="J898" s="163" t="n">
        <f aca="false">IF(E898&lt;&gt;0,ROUND(INDEX($P$11:$AM$1010,$A898,$L$1),2),IF(AX898=0,(SUMIF($AP$11:$AP$1010,B898,$AX$11:$AX$1010)),AX898))</f>
        <v>0</v>
      </c>
      <c r="K898" s="163" t="n">
        <f aca="false">IF(G898=0,0,(J898/G898)*100)</f>
        <v>0</v>
      </c>
      <c r="L898" s="163" t="n">
        <f aca="false">IF(E898&lt;&gt;0,ROUND(IF($L$1=1,SUM(P898),"0")+IF($L$1=2,SUM($P898:Q898),"0")+IF($L$1=3,SUM($P898:R898),"0")+IF($L$1=4,SUM($P898:S898),"0")+IF($L$1=5,SUM($P898:T898),"0")+IF($L$1=6,SUM($P898:U898),"0")+IF($L$1=7,SUM($P898:V898),"0")+IF($L$1=8,SUM($P898:W898),"0")+IF($L$1=9,SUM($P898:X898),"0")+IF($L$1=10,SUM($P898:Y898),"0")+IF($L$1=11,SUM($P898:Z898),"0")+IF($L$1=12,SUM($P898:AA898),"0")+IF($L$1=13,SUM($P898:AB898),"0")+IF($L$1=14,SUM($P898:AC898),"0")+IF($L$1=15,SUM($P898:AD898),"0")+IF($L$1=16,SUM($P898:AE898),"0")+IF($L$1=17,SUM($P898:AF898),"0")+IF($L$1=18,SUM($P898:AG898),"0")+IF($L$1=19,SUM($P898:AH898),"0")+IF($L$1=20,SUM($P898:AI898),"0")+IF($L$1=21,SUM($P898:AJ898),"0")+IF($L$1=22,SUM($P898:AK898),"0")+IF($L$1=23,SUM($P898:AL898),"0")+IF($L$1=24,SUM($P898:AM898),"0"),2),IF(BC898=0,(SUMIF($AP$11:$AP$1010,B898,$BC$11:$BC$1010)),BC898))</f>
        <v>0</v>
      </c>
      <c r="M898" s="163" t="n">
        <f aca="false">IF(G898=0,0,(L898/G898)*100)</f>
        <v>0</v>
      </c>
      <c r="N898" s="168" t="str">
        <f aca="false">IF(B898&gt;0,"ok","ocultar")</f>
        <v>ocultar</v>
      </c>
      <c r="O898" s="650"/>
      <c r="P898" s="724"/>
      <c r="Q898" s="725"/>
      <c r="R898" s="725"/>
      <c r="S898" s="725"/>
      <c r="T898" s="725"/>
      <c r="U898" s="725"/>
      <c r="V898" s="725"/>
      <c r="W898" s="725"/>
      <c r="X898" s="725"/>
      <c r="Y898" s="725"/>
      <c r="Z898" s="725"/>
      <c r="AA898" s="726"/>
      <c r="AB898" s="726"/>
      <c r="AC898" s="726"/>
      <c r="AD898" s="726"/>
      <c r="AE898" s="726"/>
      <c r="AF898" s="726"/>
      <c r="AG898" s="726"/>
      <c r="AH898" s="726"/>
      <c r="AI898" s="726"/>
      <c r="AJ898" s="726"/>
      <c r="AK898" s="726"/>
      <c r="AL898" s="726"/>
      <c r="AM898" s="727"/>
      <c r="AO898" s="728" t="n">
        <f aca="false">IF(E898&lt;&gt;0,G898,0)</f>
        <v>0</v>
      </c>
      <c r="AP898" s="157" t="n">
        <f aca="false">IF(B898=0,AP897,IF(ISNONTEXT(B898)=TRUE(),INT(B898),INT(LEFT(B898,FIND(".",B898)-1))))</f>
        <v>3</v>
      </c>
      <c r="AQ898" s="157" t="str">
        <f aca="false">IF(AQ899=1,1,IF(B898&lt;&gt;0,1,IF(C898&lt;&gt;0,1,IF(D898&lt;&gt;0,1,IF(E898&lt;&gt;0,1,"")))))</f>
        <v/>
      </c>
      <c r="AR898" s="157" t="str">
        <f aca="false">IF(AP898=0," ",IF(AP898&lt;&gt;AP897,AP898," "))</f>
        <v> </v>
      </c>
      <c r="AS898" s="732"/>
      <c r="AT898" s="730" t="n">
        <f aca="false">IF(AP898&lt;&gt;AR898,(IF('ORÇ.GLOBAL P CAIXA'!I899="",J898*(INFORMAÇÕES!$Q$99/INFORMAÇÕES!$Q$102),IF('ORÇ.GLOBAL P CAIXA'!I899="R",J898,0))),0)</f>
        <v>0</v>
      </c>
      <c r="AU898" s="75" t="n">
        <f aca="false">IF(AP898&lt;&gt;AR898,(IF('ORÇ.GLOBAL P CAIXA'!I899="",J898*(INFORMAÇÕES!$Q$100/INFORMAÇÕES!$Q$102),IF('ORÇ.GLOBAL P CAIXA'!I899="C",J898,0))),0)</f>
        <v>0</v>
      </c>
      <c r="AV898" s="75" t="n">
        <f aca="false">IF(AP898&lt;&gt;AR898,(IF('ORÇ.GLOBAL P CAIXA'!I899="",J898*INFORMAÇÕES!$U$115,IF('ORÇ.GLOBAL P CAIXA'!I899="CF",J898,0))),0)</f>
        <v>0</v>
      </c>
      <c r="AW898" s="75" t="n">
        <f aca="false">IF(AP898&lt;&gt;AR898,(IF('ORÇ.GLOBAL P CAIXA'!I899="",J898*INFORMAÇÕES!$U$116,IF('ORÇ.GLOBAL P CAIXA'!I899="O",J898,0))),0)</f>
        <v>0</v>
      </c>
      <c r="AX898" s="731" t="n">
        <f aca="false">IF(E898&lt;&gt;0,J898,0)</f>
        <v>0</v>
      </c>
      <c r="AY898" s="730" t="n">
        <f aca="false">IF(AP898&lt;&gt;AR898,(IF('ORÇ.GLOBAL P CAIXA'!I899="",L898*(INFORMAÇÕES!$Q$99/INFORMAÇÕES!$Q$102),IF('ORÇ.GLOBAL P CAIXA'!I899="R",L898,0))),0)</f>
        <v>0</v>
      </c>
      <c r="AZ898" s="75" t="n">
        <f aca="false">IF(AP898&lt;&gt;AR898,(IF('ORÇ.GLOBAL P CAIXA'!I899="",L898*(INFORMAÇÕES!$Q$100/INFORMAÇÕES!$Q$102),IF('ORÇ.GLOBAL P CAIXA'!I899="C",L898,0))),0)</f>
        <v>0</v>
      </c>
      <c r="BA898" s="75" t="n">
        <f aca="false">IF(AP898&lt;&gt;AR898,(IF('ORÇ.GLOBAL P CAIXA'!I899="",L898*INFORMAÇÕES!$U$115,IF('ORÇ.GLOBAL P CAIXA'!I899="CF",L898,0))),0)</f>
        <v>0</v>
      </c>
      <c r="BB898" s="75" t="n">
        <f aca="false">IF(AP898&lt;&gt;AR898,(IF('ORÇ.GLOBAL P CAIXA'!I899="",L898*INFORMAÇÕES!$U$116,IF('ORÇ.GLOBAL P CAIXA'!I899="O",L898,0))),0)</f>
        <v>0</v>
      </c>
      <c r="BC898" s="731" t="n">
        <f aca="false">IF(E898&lt;&gt;0,L898,0)</f>
        <v>0</v>
      </c>
    </row>
    <row r="899" s="174" customFormat="true" ht="14.25" hidden="false" customHeight="false" outlineLevel="0" collapsed="false">
      <c r="A899" s="159" t="n">
        <v>889</v>
      </c>
      <c r="B899" s="160" t="n">
        <f aca="false">'ORÇ.REPROG. P CAIXA'!B901</f>
        <v>0</v>
      </c>
      <c r="C899" s="723" t="n">
        <f aca="false">'ORÇ.REPROG. P CAIXA'!C901</f>
        <v>0</v>
      </c>
      <c r="D899" s="162" t="n">
        <f aca="false">'ORÇ.REPROG. P CAIXA'!D901</f>
        <v>0</v>
      </c>
      <c r="E899" s="163" t="n">
        <f aca="false">IF('BM GLOBAL'!$P$1&lt;&gt;0,'ORÇ.REPROG. P CAIXA'!E901,'ORÇ.REPROG. P CAIXA'!H901)</f>
        <v>0</v>
      </c>
      <c r="F899" s="163" t="n">
        <f aca="false">IF('BM GLOBAL'!$P$1&lt;&gt;0,IF('ORÇ.GLOBAL P CAIXA'!K900=0,'ORÇ.GLOBAL EMPRESA'!G900,'ORÇ.GLOBAL P CAIXA'!F900),'ORÇ.REPROG. P CAIXA'!I901)</f>
        <v>0</v>
      </c>
      <c r="G899" s="163" t="n">
        <f aca="false">IF(E899&lt;&gt;0,ROUND(E899*F899,2),IF(AO899=0,(SUMIF('ORÇ.REPROG. P CAIXA'!$AC$13:$AC$1012,B899,$AO$11:$AO$1010)),AO899))</f>
        <v>0</v>
      </c>
      <c r="H899" s="163" t="n">
        <f aca="false">IF(J899&lt;&gt;0,IF(E899&lt;&gt;0,J899/F899,0),0)</f>
        <v>0</v>
      </c>
      <c r="I899" s="163" t="n">
        <f aca="false">IF(L899&lt;&gt;0,IF(E899&lt;&gt;0,L899/F899,0),0)</f>
        <v>0</v>
      </c>
      <c r="J899" s="163" t="n">
        <f aca="false">IF(E899&lt;&gt;0,ROUND(INDEX($P$11:$AM$1010,$A899,$L$1),2),IF(AX899=0,(SUMIF($AP$11:$AP$1010,B899,$AX$11:$AX$1010)),AX899))</f>
        <v>0</v>
      </c>
      <c r="K899" s="163" t="n">
        <f aca="false">IF(G899=0,0,(J899/G899)*100)</f>
        <v>0</v>
      </c>
      <c r="L899" s="163" t="n">
        <f aca="false">IF(E899&lt;&gt;0,ROUND(IF($L$1=1,SUM(P899),"0")+IF($L$1=2,SUM($P899:Q899),"0")+IF($L$1=3,SUM($P899:R899),"0")+IF($L$1=4,SUM($P899:S899),"0")+IF($L$1=5,SUM($P899:T899),"0")+IF($L$1=6,SUM($P899:U899),"0")+IF($L$1=7,SUM($P899:V899),"0")+IF($L$1=8,SUM($P899:W899),"0")+IF($L$1=9,SUM($P899:X899),"0")+IF($L$1=10,SUM($P899:Y899),"0")+IF($L$1=11,SUM($P899:Z899),"0")+IF($L$1=12,SUM($P899:AA899),"0")+IF($L$1=13,SUM($P899:AB899),"0")+IF($L$1=14,SUM($P899:AC899),"0")+IF($L$1=15,SUM($P899:AD899),"0")+IF($L$1=16,SUM($P899:AE899),"0")+IF($L$1=17,SUM($P899:AF899),"0")+IF($L$1=18,SUM($P899:AG899),"0")+IF($L$1=19,SUM($P899:AH899),"0")+IF($L$1=20,SUM($P899:AI899),"0")+IF($L$1=21,SUM($P899:AJ899),"0")+IF($L$1=22,SUM($P899:AK899),"0")+IF($L$1=23,SUM($P899:AL899),"0")+IF($L$1=24,SUM($P899:AM899),"0"),2),IF(BC899=0,(SUMIF($AP$11:$AP$1010,B899,$BC$11:$BC$1010)),BC899))</f>
        <v>0</v>
      </c>
      <c r="M899" s="163" t="n">
        <f aca="false">IF(G899=0,0,(L899/G899)*100)</f>
        <v>0</v>
      </c>
      <c r="N899" s="168" t="str">
        <f aca="false">IF(B899&gt;0,"ok","ocultar")</f>
        <v>ocultar</v>
      </c>
      <c r="O899" s="650"/>
      <c r="P899" s="724"/>
      <c r="Q899" s="725"/>
      <c r="R899" s="725"/>
      <c r="S899" s="725"/>
      <c r="T899" s="725"/>
      <c r="U899" s="725"/>
      <c r="V899" s="725"/>
      <c r="W899" s="725"/>
      <c r="X899" s="725"/>
      <c r="Y899" s="725"/>
      <c r="Z899" s="725"/>
      <c r="AA899" s="726"/>
      <c r="AB899" s="726"/>
      <c r="AC899" s="726"/>
      <c r="AD899" s="726"/>
      <c r="AE899" s="726"/>
      <c r="AF899" s="726"/>
      <c r="AG899" s="726"/>
      <c r="AH899" s="726"/>
      <c r="AI899" s="726"/>
      <c r="AJ899" s="726"/>
      <c r="AK899" s="726"/>
      <c r="AL899" s="726"/>
      <c r="AM899" s="727"/>
      <c r="AO899" s="728" t="n">
        <f aca="false">IF(E899&lt;&gt;0,G899,0)</f>
        <v>0</v>
      </c>
      <c r="AP899" s="157" t="n">
        <f aca="false">IF(B899=0,AP898,IF(ISNONTEXT(B899)=TRUE(),INT(B899),INT(LEFT(B899,FIND(".",B899)-1))))</f>
        <v>3</v>
      </c>
      <c r="AQ899" s="157" t="str">
        <f aca="false">IF(AQ900=1,1,IF(B899&lt;&gt;0,1,IF(C899&lt;&gt;0,1,IF(D899&lt;&gt;0,1,IF(E899&lt;&gt;0,1,"")))))</f>
        <v/>
      </c>
      <c r="AR899" s="157" t="str">
        <f aca="false">IF(AP899=0," ",IF(AP899&lt;&gt;AP898,AP899," "))</f>
        <v> </v>
      </c>
      <c r="AS899" s="732"/>
      <c r="AT899" s="730" t="n">
        <f aca="false">IF(AP899&lt;&gt;AR899,(IF('ORÇ.GLOBAL P CAIXA'!I900="",J899*(INFORMAÇÕES!$Q$99/INFORMAÇÕES!$Q$102),IF('ORÇ.GLOBAL P CAIXA'!I900="R",J899,0))),0)</f>
        <v>0</v>
      </c>
      <c r="AU899" s="75" t="n">
        <f aca="false">IF(AP899&lt;&gt;AR899,(IF('ORÇ.GLOBAL P CAIXA'!I900="",J899*(INFORMAÇÕES!$Q$100/INFORMAÇÕES!$Q$102),IF('ORÇ.GLOBAL P CAIXA'!I900="C",J899,0))),0)</f>
        <v>0</v>
      </c>
      <c r="AV899" s="75" t="n">
        <f aca="false">IF(AP899&lt;&gt;AR899,(IF('ORÇ.GLOBAL P CAIXA'!I900="",J899*INFORMAÇÕES!$U$115,IF('ORÇ.GLOBAL P CAIXA'!I900="CF",J899,0))),0)</f>
        <v>0</v>
      </c>
      <c r="AW899" s="75" t="n">
        <f aca="false">IF(AP899&lt;&gt;AR899,(IF('ORÇ.GLOBAL P CAIXA'!I900="",J899*INFORMAÇÕES!$U$116,IF('ORÇ.GLOBAL P CAIXA'!I900="O",J899,0))),0)</f>
        <v>0</v>
      </c>
      <c r="AX899" s="731" t="n">
        <f aca="false">IF(E899&lt;&gt;0,J899,0)</f>
        <v>0</v>
      </c>
      <c r="AY899" s="730" t="n">
        <f aca="false">IF(AP899&lt;&gt;AR899,(IF('ORÇ.GLOBAL P CAIXA'!I900="",L899*(INFORMAÇÕES!$Q$99/INFORMAÇÕES!$Q$102),IF('ORÇ.GLOBAL P CAIXA'!I900="R",L899,0))),0)</f>
        <v>0</v>
      </c>
      <c r="AZ899" s="75" t="n">
        <f aca="false">IF(AP899&lt;&gt;AR899,(IF('ORÇ.GLOBAL P CAIXA'!I900="",L899*(INFORMAÇÕES!$Q$100/INFORMAÇÕES!$Q$102),IF('ORÇ.GLOBAL P CAIXA'!I900="C",L899,0))),0)</f>
        <v>0</v>
      </c>
      <c r="BA899" s="75" t="n">
        <f aca="false">IF(AP899&lt;&gt;AR899,(IF('ORÇ.GLOBAL P CAIXA'!I900="",L899*INFORMAÇÕES!$U$115,IF('ORÇ.GLOBAL P CAIXA'!I900="CF",L899,0))),0)</f>
        <v>0</v>
      </c>
      <c r="BB899" s="75" t="n">
        <f aca="false">IF(AP899&lt;&gt;AR899,(IF('ORÇ.GLOBAL P CAIXA'!I900="",L899*INFORMAÇÕES!$U$116,IF('ORÇ.GLOBAL P CAIXA'!I900="O",L899,0))),0)</f>
        <v>0</v>
      </c>
      <c r="BC899" s="731" t="n">
        <f aca="false">IF(E899&lt;&gt;0,L899,0)</f>
        <v>0</v>
      </c>
    </row>
    <row r="900" s="174" customFormat="true" ht="14.25" hidden="false" customHeight="false" outlineLevel="0" collapsed="false">
      <c r="A900" s="159" t="n">
        <v>890</v>
      </c>
      <c r="B900" s="160" t="n">
        <f aca="false">'ORÇ.REPROG. P CAIXA'!B902</f>
        <v>0</v>
      </c>
      <c r="C900" s="723" t="n">
        <f aca="false">'ORÇ.REPROG. P CAIXA'!C902</f>
        <v>0</v>
      </c>
      <c r="D900" s="162" t="n">
        <f aca="false">'ORÇ.REPROG. P CAIXA'!D902</f>
        <v>0</v>
      </c>
      <c r="E900" s="163" t="n">
        <f aca="false">IF('BM GLOBAL'!$P$1&lt;&gt;0,'ORÇ.REPROG. P CAIXA'!E902,'ORÇ.REPROG. P CAIXA'!H902)</f>
        <v>0</v>
      </c>
      <c r="F900" s="163" t="n">
        <f aca="false">IF('BM GLOBAL'!$P$1&lt;&gt;0,IF('ORÇ.GLOBAL P CAIXA'!K901=0,'ORÇ.GLOBAL EMPRESA'!G901,'ORÇ.GLOBAL P CAIXA'!F901),'ORÇ.REPROG. P CAIXA'!I902)</f>
        <v>0</v>
      </c>
      <c r="G900" s="163" t="n">
        <f aca="false">IF(E900&lt;&gt;0,ROUND(E900*F900,2),IF(AO900=0,(SUMIF('ORÇ.REPROG. P CAIXA'!$AC$13:$AC$1012,B900,$AO$11:$AO$1010)),AO900))</f>
        <v>0</v>
      </c>
      <c r="H900" s="163" t="n">
        <f aca="false">IF(J900&lt;&gt;0,IF(E900&lt;&gt;0,J900/F900,0),0)</f>
        <v>0</v>
      </c>
      <c r="I900" s="163" t="n">
        <f aca="false">IF(L900&lt;&gt;0,IF(E900&lt;&gt;0,L900/F900,0),0)</f>
        <v>0</v>
      </c>
      <c r="J900" s="163" t="n">
        <f aca="false">IF(E900&lt;&gt;0,ROUND(INDEX($P$11:$AM$1010,$A900,$L$1),2),IF(AX900=0,(SUMIF($AP$11:$AP$1010,B900,$AX$11:$AX$1010)),AX900))</f>
        <v>0</v>
      </c>
      <c r="K900" s="163" t="n">
        <f aca="false">IF(G900=0,0,(J900/G900)*100)</f>
        <v>0</v>
      </c>
      <c r="L900" s="163" t="n">
        <f aca="false">IF(E900&lt;&gt;0,ROUND(IF($L$1=1,SUM(P900),"0")+IF($L$1=2,SUM($P900:Q900),"0")+IF($L$1=3,SUM($P900:R900),"0")+IF($L$1=4,SUM($P900:S900),"0")+IF($L$1=5,SUM($P900:T900),"0")+IF($L$1=6,SUM($P900:U900),"0")+IF($L$1=7,SUM($P900:V900),"0")+IF($L$1=8,SUM($P900:W900),"0")+IF($L$1=9,SUM($P900:X900),"0")+IF($L$1=10,SUM($P900:Y900),"0")+IF($L$1=11,SUM($P900:Z900),"0")+IF($L$1=12,SUM($P900:AA900),"0")+IF($L$1=13,SUM($P900:AB900),"0")+IF($L$1=14,SUM($P900:AC900),"0")+IF($L$1=15,SUM($P900:AD900),"0")+IF($L$1=16,SUM($P900:AE900),"0")+IF($L$1=17,SUM($P900:AF900),"0")+IF($L$1=18,SUM($P900:AG900),"0")+IF($L$1=19,SUM($P900:AH900),"0")+IF($L$1=20,SUM($P900:AI900),"0")+IF($L$1=21,SUM($P900:AJ900),"0")+IF($L$1=22,SUM($P900:AK900),"0")+IF($L$1=23,SUM($P900:AL900),"0")+IF($L$1=24,SUM($P900:AM900),"0"),2),IF(BC900=0,(SUMIF($AP$11:$AP$1010,B900,$BC$11:$BC$1010)),BC900))</f>
        <v>0</v>
      </c>
      <c r="M900" s="163" t="n">
        <f aca="false">IF(G900=0,0,(L900/G900)*100)</f>
        <v>0</v>
      </c>
      <c r="N900" s="168" t="str">
        <f aca="false">IF(B900&gt;0,"ok","ocultar")</f>
        <v>ocultar</v>
      </c>
      <c r="O900" s="650"/>
      <c r="P900" s="724"/>
      <c r="Q900" s="725"/>
      <c r="R900" s="725"/>
      <c r="S900" s="725"/>
      <c r="T900" s="725"/>
      <c r="U900" s="725"/>
      <c r="V900" s="725"/>
      <c r="W900" s="725"/>
      <c r="X900" s="725"/>
      <c r="Y900" s="725"/>
      <c r="Z900" s="725"/>
      <c r="AA900" s="726"/>
      <c r="AB900" s="726"/>
      <c r="AC900" s="726"/>
      <c r="AD900" s="726"/>
      <c r="AE900" s="726"/>
      <c r="AF900" s="726"/>
      <c r="AG900" s="726"/>
      <c r="AH900" s="726"/>
      <c r="AI900" s="726"/>
      <c r="AJ900" s="726"/>
      <c r="AK900" s="726"/>
      <c r="AL900" s="726"/>
      <c r="AM900" s="727"/>
      <c r="AO900" s="728" t="n">
        <f aca="false">IF(E900&lt;&gt;0,G900,0)</f>
        <v>0</v>
      </c>
      <c r="AP900" s="157" t="n">
        <f aca="false">IF(B900=0,AP899,IF(ISNONTEXT(B900)=TRUE(),INT(B900),INT(LEFT(B900,FIND(".",B900)-1))))</f>
        <v>3</v>
      </c>
      <c r="AQ900" s="157" t="str">
        <f aca="false">IF(AQ901=1,1,IF(B900&lt;&gt;0,1,IF(C900&lt;&gt;0,1,IF(D900&lt;&gt;0,1,IF(E900&lt;&gt;0,1,"")))))</f>
        <v/>
      </c>
      <c r="AR900" s="157" t="str">
        <f aca="false">IF(AP900=0," ",IF(AP900&lt;&gt;AP899,AP900," "))</f>
        <v> </v>
      </c>
      <c r="AS900" s="732"/>
      <c r="AT900" s="730" t="n">
        <f aca="false">IF(AP900&lt;&gt;AR900,(IF('ORÇ.GLOBAL P CAIXA'!I901="",J900*(INFORMAÇÕES!$Q$99/INFORMAÇÕES!$Q$102),IF('ORÇ.GLOBAL P CAIXA'!I901="R",J900,0))),0)</f>
        <v>0</v>
      </c>
      <c r="AU900" s="75" t="n">
        <f aca="false">IF(AP900&lt;&gt;AR900,(IF('ORÇ.GLOBAL P CAIXA'!I901="",J900*(INFORMAÇÕES!$Q$100/INFORMAÇÕES!$Q$102),IF('ORÇ.GLOBAL P CAIXA'!I901="C",J900,0))),0)</f>
        <v>0</v>
      </c>
      <c r="AV900" s="75" t="n">
        <f aca="false">IF(AP900&lt;&gt;AR900,(IF('ORÇ.GLOBAL P CAIXA'!I901="",J900*INFORMAÇÕES!$U$115,IF('ORÇ.GLOBAL P CAIXA'!I901="CF",J900,0))),0)</f>
        <v>0</v>
      </c>
      <c r="AW900" s="75" t="n">
        <f aca="false">IF(AP900&lt;&gt;AR900,(IF('ORÇ.GLOBAL P CAIXA'!I901="",J900*INFORMAÇÕES!$U$116,IF('ORÇ.GLOBAL P CAIXA'!I901="O",J900,0))),0)</f>
        <v>0</v>
      </c>
      <c r="AX900" s="731" t="n">
        <f aca="false">IF(E900&lt;&gt;0,J900,0)</f>
        <v>0</v>
      </c>
      <c r="AY900" s="730" t="n">
        <f aca="false">IF(AP900&lt;&gt;AR900,(IF('ORÇ.GLOBAL P CAIXA'!I901="",L900*(INFORMAÇÕES!$Q$99/INFORMAÇÕES!$Q$102),IF('ORÇ.GLOBAL P CAIXA'!I901="R",L900,0))),0)</f>
        <v>0</v>
      </c>
      <c r="AZ900" s="75" t="n">
        <f aca="false">IF(AP900&lt;&gt;AR900,(IF('ORÇ.GLOBAL P CAIXA'!I901="",L900*(INFORMAÇÕES!$Q$100/INFORMAÇÕES!$Q$102),IF('ORÇ.GLOBAL P CAIXA'!I901="C",L900,0))),0)</f>
        <v>0</v>
      </c>
      <c r="BA900" s="75" t="n">
        <f aca="false">IF(AP900&lt;&gt;AR900,(IF('ORÇ.GLOBAL P CAIXA'!I901="",L900*INFORMAÇÕES!$U$115,IF('ORÇ.GLOBAL P CAIXA'!I901="CF",L900,0))),0)</f>
        <v>0</v>
      </c>
      <c r="BB900" s="75" t="n">
        <f aca="false">IF(AP900&lt;&gt;AR900,(IF('ORÇ.GLOBAL P CAIXA'!I901="",L900*INFORMAÇÕES!$U$116,IF('ORÇ.GLOBAL P CAIXA'!I901="O",L900,0))),0)</f>
        <v>0</v>
      </c>
      <c r="BC900" s="731" t="n">
        <f aca="false">IF(E900&lt;&gt;0,L900,0)</f>
        <v>0</v>
      </c>
    </row>
    <row r="901" s="174" customFormat="true" ht="14.25" hidden="false" customHeight="false" outlineLevel="0" collapsed="false">
      <c r="A901" s="159" t="n">
        <v>891</v>
      </c>
      <c r="B901" s="160" t="n">
        <f aca="false">'ORÇ.REPROG. P CAIXA'!B903</f>
        <v>0</v>
      </c>
      <c r="C901" s="723" t="n">
        <f aca="false">'ORÇ.REPROG. P CAIXA'!C903</f>
        <v>0</v>
      </c>
      <c r="D901" s="162" t="n">
        <f aca="false">'ORÇ.REPROG. P CAIXA'!D903</f>
        <v>0</v>
      </c>
      <c r="E901" s="163" t="n">
        <f aca="false">IF('BM GLOBAL'!$P$1&lt;&gt;0,'ORÇ.REPROG. P CAIXA'!E903,'ORÇ.REPROG. P CAIXA'!H903)</f>
        <v>0</v>
      </c>
      <c r="F901" s="163" t="n">
        <f aca="false">IF('BM GLOBAL'!$P$1&lt;&gt;0,IF('ORÇ.GLOBAL P CAIXA'!K902=0,'ORÇ.GLOBAL EMPRESA'!G902,'ORÇ.GLOBAL P CAIXA'!F902),'ORÇ.REPROG. P CAIXA'!I903)</f>
        <v>0</v>
      </c>
      <c r="G901" s="163" t="n">
        <f aca="false">IF(E901&lt;&gt;0,ROUND(E901*F901,2),IF(AO901=0,(SUMIF('ORÇ.REPROG. P CAIXA'!$AC$13:$AC$1012,B901,$AO$11:$AO$1010)),AO901))</f>
        <v>0</v>
      </c>
      <c r="H901" s="163" t="n">
        <f aca="false">IF(J901&lt;&gt;0,IF(E901&lt;&gt;0,J901/F901,0),0)</f>
        <v>0</v>
      </c>
      <c r="I901" s="163" t="n">
        <f aca="false">IF(L901&lt;&gt;0,IF(E901&lt;&gt;0,L901/F901,0),0)</f>
        <v>0</v>
      </c>
      <c r="J901" s="163" t="n">
        <f aca="false">IF(E901&lt;&gt;0,ROUND(INDEX($P$11:$AM$1010,$A901,$L$1),2),IF(AX901=0,(SUMIF($AP$11:$AP$1010,B901,$AX$11:$AX$1010)),AX901))</f>
        <v>0</v>
      </c>
      <c r="K901" s="163" t="n">
        <f aca="false">IF(G901=0,0,(J901/G901)*100)</f>
        <v>0</v>
      </c>
      <c r="L901" s="163" t="n">
        <f aca="false">IF(E901&lt;&gt;0,ROUND(IF($L$1=1,SUM(P901),"0")+IF($L$1=2,SUM($P901:Q901),"0")+IF($L$1=3,SUM($P901:R901),"0")+IF($L$1=4,SUM($P901:S901),"0")+IF($L$1=5,SUM($P901:T901),"0")+IF($L$1=6,SUM($P901:U901),"0")+IF($L$1=7,SUM($P901:V901),"0")+IF($L$1=8,SUM($P901:W901),"0")+IF($L$1=9,SUM($P901:X901),"0")+IF($L$1=10,SUM($P901:Y901),"0")+IF($L$1=11,SUM($P901:Z901),"0")+IF($L$1=12,SUM($P901:AA901),"0")+IF($L$1=13,SUM($P901:AB901),"0")+IF($L$1=14,SUM($P901:AC901),"0")+IF($L$1=15,SUM($P901:AD901),"0")+IF($L$1=16,SUM($P901:AE901),"0")+IF($L$1=17,SUM($P901:AF901),"0")+IF($L$1=18,SUM($P901:AG901),"0")+IF($L$1=19,SUM($P901:AH901),"0")+IF($L$1=20,SUM($P901:AI901),"0")+IF($L$1=21,SUM($P901:AJ901),"0")+IF($L$1=22,SUM($P901:AK901),"0")+IF($L$1=23,SUM($P901:AL901),"0")+IF($L$1=24,SUM($P901:AM901),"0"),2),IF(BC901=0,(SUMIF($AP$11:$AP$1010,B901,$BC$11:$BC$1010)),BC901))</f>
        <v>0</v>
      </c>
      <c r="M901" s="163" t="n">
        <f aca="false">IF(G901=0,0,(L901/G901)*100)</f>
        <v>0</v>
      </c>
      <c r="N901" s="168" t="str">
        <f aca="false">IF(B901&gt;0,"ok","ocultar")</f>
        <v>ocultar</v>
      </c>
      <c r="O901" s="650"/>
      <c r="P901" s="724"/>
      <c r="Q901" s="725"/>
      <c r="R901" s="725"/>
      <c r="S901" s="725"/>
      <c r="T901" s="725"/>
      <c r="U901" s="725"/>
      <c r="V901" s="725"/>
      <c r="W901" s="725"/>
      <c r="X901" s="725"/>
      <c r="Y901" s="725"/>
      <c r="Z901" s="725"/>
      <c r="AA901" s="726"/>
      <c r="AB901" s="726"/>
      <c r="AC901" s="726"/>
      <c r="AD901" s="726"/>
      <c r="AE901" s="726"/>
      <c r="AF901" s="726"/>
      <c r="AG901" s="726"/>
      <c r="AH901" s="726"/>
      <c r="AI901" s="726"/>
      <c r="AJ901" s="726"/>
      <c r="AK901" s="726"/>
      <c r="AL901" s="726"/>
      <c r="AM901" s="727"/>
      <c r="AO901" s="728" t="n">
        <f aca="false">IF(E901&lt;&gt;0,G901,0)</f>
        <v>0</v>
      </c>
      <c r="AP901" s="157" t="n">
        <f aca="false">IF(B901=0,AP900,IF(ISNONTEXT(B901)=TRUE(),INT(B901),INT(LEFT(B901,FIND(".",B901)-1))))</f>
        <v>3</v>
      </c>
      <c r="AQ901" s="157" t="str">
        <f aca="false">IF(AQ902=1,1,IF(B901&lt;&gt;0,1,IF(C901&lt;&gt;0,1,IF(D901&lt;&gt;0,1,IF(E901&lt;&gt;0,1,"")))))</f>
        <v/>
      </c>
      <c r="AR901" s="157" t="str">
        <f aca="false">IF(AP901=0," ",IF(AP901&lt;&gt;AP900,AP901," "))</f>
        <v> </v>
      </c>
      <c r="AS901" s="732"/>
      <c r="AT901" s="730" t="n">
        <f aca="false">IF(AP901&lt;&gt;AR901,(IF('ORÇ.GLOBAL P CAIXA'!I902="",J901*(INFORMAÇÕES!$Q$99/INFORMAÇÕES!$Q$102),IF('ORÇ.GLOBAL P CAIXA'!I902="R",J901,0))),0)</f>
        <v>0</v>
      </c>
      <c r="AU901" s="75" t="n">
        <f aca="false">IF(AP901&lt;&gt;AR901,(IF('ORÇ.GLOBAL P CAIXA'!I902="",J901*(INFORMAÇÕES!$Q$100/INFORMAÇÕES!$Q$102),IF('ORÇ.GLOBAL P CAIXA'!I902="C",J901,0))),0)</f>
        <v>0</v>
      </c>
      <c r="AV901" s="75" t="n">
        <f aca="false">IF(AP901&lt;&gt;AR901,(IF('ORÇ.GLOBAL P CAIXA'!I902="",J901*INFORMAÇÕES!$U$115,IF('ORÇ.GLOBAL P CAIXA'!I902="CF",J901,0))),0)</f>
        <v>0</v>
      </c>
      <c r="AW901" s="75" t="n">
        <f aca="false">IF(AP901&lt;&gt;AR901,(IF('ORÇ.GLOBAL P CAIXA'!I902="",J901*INFORMAÇÕES!$U$116,IF('ORÇ.GLOBAL P CAIXA'!I902="O",J901,0))),0)</f>
        <v>0</v>
      </c>
      <c r="AX901" s="731" t="n">
        <f aca="false">IF(E901&lt;&gt;0,J901,0)</f>
        <v>0</v>
      </c>
      <c r="AY901" s="730" t="n">
        <f aca="false">IF(AP901&lt;&gt;AR901,(IF('ORÇ.GLOBAL P CAIXA'!I902="",L901*(INFORMAÇÕES!$Q$99/INFORMAÇÕES!$Q$102),IF('ORÇ.GLOBAL P CAIXA'!I902="R",L901,0))),0)</f>
        <v>0</v>
      </c>
      <c r="AZ901" s="75" t="n">
        <f aca="false">IF(AP901&lt;&gt;AR901,(IF('ORÇ.GLOBAL P CAIXA'!I902="",L901*(INFORMAÇÕES!$Q$100/INFORMAÇÕES!$Q$102),IF('ORÇ.GLOBAL P CAIXA'!I902="C",L901,0))),0)</f>
        <v>0</v>
      </c>
      <c r="BA901" s="75" t="n">
        <f aca="false">IF(AP901&lt;&gt;AR901,(IF('ORÇ.GLOBAL P CAIXA'!I902="",L901*INFORMAÇÕES!$U$115,IF('ORÇ.GLOBAL P CAIXA'!I902="CF",L901,0))),0)</f>
        <v>0</v>
      </c>
      <c r="BB901" s="75" t="n">
        <f aca="false">IF(AP901&lt;&gt;AR901,(IF('ORÇ.GLOBAL P CAIXA'!I902="",L901*INFORMAÇÕES!$U$116,IF('ORÇ.GLOBAL P CAIXA'!I902="O",L901,0))),0)</f>
        <v>0</v>
      </c>
      <c r="BC901" s="731" t="n">
        <f aca="false">IF(E901&lt;&gt;0,L901,0)</f>
        <v>0</v>
      </c>
    </row>
    <row r="902" s="174" customFormat="true" ht="14.25" hidden="false" customHeight="false" outlineLevel="0" collapsed="false">
      <c r="A902" s="159" t="n">
        <v>892</v>
      </c>
      <c r="B902" s="160" t="n">
        <f aca="false">'ORÇ.REPROG. P CAIXA'!B904</f>
        <v>0</v>
      </c>
      <c r="C902" s="723" t="n">
        <f aca="false">'ORÇ.REPROG. P CAIXA'!C904</f>
        <v>0</v>
      </c>
      <c r="D902" s="162" t="n">
        <f aca="false">'ORÇ.REPROG. P CAIXA'!D904</f>
        <v>0</v>
      </c>
      <c r="E902" s="163" t="n">
        <f aca="false">IF('BM GLOBAL'!$P$1&lt;&gt;0,'ORÇ.REPROG. P CAIXA'!E904,'ORÇ.REPROG. P CAIXA'!H904)</f>
        <v>0</v>
      </c>
      <c r="F902" s="163" t="n">
        <f aca="false">IF('BM GLOBAL'!$P$1&lt;&gt;0,IF('ORÇ.GLOBAL P CAIXA'!K903=0,'ORÇ.GLOBAL EMPRESA'!G903,'ORÇ.GLOBAL P CAIXA'!F903),'ORÇ.REPROG. P CAIXA'!I904)</f>
        <v>0</v>
      </c>
      <c r="G902" s="163" t="n">
        <f aca="false">IF(E902&lt;&gt;0,ROUND(E902*F902,2),IF(AO902=0,(SUMIF('ORÇ.REPROG. P CAIXA'!$AC$13:$AC$1012,B902,$AO$11:$AO$1010)),AO902))</f>
        <v>0</v>
      </c>
      <c r="H902" s="163" t="n">
        <f aca="false">IF(J902&lt;&gt;0,IF(E902&lt;&gt;0,J902/F902,0),0)</f>
        <v>0</v>
      </c>
      <c r="I902" s="163" t="n">
        <f aca="false">IF(L902&lt;&gt;0,IF(E902&lt;&gt;0,L902/F902,0),0)</f>
        <v>0</v>
      </c>
      <c r="J902" s="163" t="n">
        <f aca="false">IF(E902&lt;&gt;0,ROUND(INDEX($P$11:$AM$1010,$A902,$L$1),2),IF(AX902=0,(SUMIF($AP$11:$AP$1010,B902,$AX$11:$AX$1010)),AX902))</f>
        <v>0</v>
      </c>
      <c r="K902" s="163" t="n">
        <f aca="false">IF(G902=0,0,(J902/G902)*100)</f>
        <v>0</v>
      </c>
      <c r="L902" s="163" t="n">
        <f aca="false">IF(E902&lt;&gt;0,ROUND(IF($L$1=1,SUM(P902),"0")+IF($L$1=2,SUM($P902:Q902),"0")+IF($L$1=3,SUM($P902:R902),"0")+IF($L$1=4,SUM($P902:S902),"0")+IF($L$1=5,SUM($P902:T902),"0")+IF($L$1=6,SUM($P902:U902),"0")+IF($L$1=7,SUM($P902:V902),"0")+IF($L$1=8,SUM($P902:W902),"0")+IF($L$1=9,SUM($P902:X902),"0")+IF($L$1=10,SUM($P902:Y902),"0")+IF($L$1=11,SUM($P902:Z902),"0")+IF($L$1=12,SUM($P902:AA902),"0")+IF($L$1=13,SUM($P902:AB902),"0")+IF($L$1=14,SUM($P902:AC902),"0")+IF($L$1=15,SUM($P902:AD902),"0")+IF($L$1=16,SUM($P902:AE902),"0")+IF($L$1=17,SUM($P902:AF902),"0")+IF($L$1=18,SUM($P902:AG902),"0")+IF($L$1=19,SUM($P902:AH902),"0")+IF($L$1=20,SUM($P902:AI902),"0")+IF($L$1=21,SUM($P902:AJ902),"0")+IF($L$1=22,SUM($P902:AK902),"0")+IF($L$1=23,SUM($P902:AL902),"0")+IF($L$1=24,SUM($P902:AM902),"0"),2),IF(BC902=0,(SUMIF($AP$11:$AP$1010,B902,$BC$11:$BC$1010)),BC902))</f>
        <v>0</v>
      </c>
      <c r="M902" s="163" t="n">
        <f aca="false">IF(G902=0,0,(L902/G902)*100)</f>
        <v>0</v>
      </c>
      <c r="N902" s="168" t="str">
        <f aca="false">IF(B902&gt;0,"ok","ocultar")</f>
        <v>ocultar</v>
      </c>
      <c r="O902" s="650"/>
      <c r="P902" s="724"/>
      <c r="Q902" s="725"/>
      <c r="R902" s="725"/>
      <c r="S902" s="725"/>
      <c r="T902" s="725"/>
      <c r="U902" s="725"/>
      <c r="V902" s="725"/>
      <c r="W902" s="725"/>
      <c r="X902" s="725"/>
      <c r="Y902" s="725"/>
      <c r="Z902" s="725"/>
      <c r="AA902" s="726"/>
      <c r="AB902" s="726"/>
      <c r="AC902" s="726"/>
      <c r="AD902" s="726"/>
      <c r="AE902" s="726"/>
      <c r="AF902" s="726"/>
      <c r="AG902" s="726"/>
      <c r="AH902" s="726"/>
      <c r="AI902" s="726"/>
      <c r="AJ902" s="726"/>
      <c r="AK902" s="726"/>
      <c r="AL902" s="726"/>
      <c r="AM902" s="727"/>
      <c r="AO902" s="728" t="n">
        <f aca="false">IF(E902&lt;&gt;0,G902,0)</f>
        <v>0</v>
      </c>
      <c r="AP902" s="157" t="n">
        <f aca="false">IF(B902=0,AP901,IF(ISNONTEXT(B902)=TRUE(),INT(B902),INT(LEFT(B902,FIND(".",B902)-1))))</f>
        <v>3</v>
      </c>
      <c r="AQ902" s="157" t="str">
        <f aca="false">IF(AQ903=1,1,IF(B902&lt;&gt;0,1,IF(C902&lt;&gt;0,1,IF(D902&lt;&gt;0,1,IF(E902&lt;&gt;0,1,"")))))</f>
        <v/>
      </c>
      <c r="AR902" s="157" t="str">
        <f aca="false">IF(AP902=0," ",IF(AP902&lt;&gt;AP901,AP902," "))</f>
        <v> </v>
      </c>
      <c r="AS902" s="732"/>
      <c r="AT902" s="730" t="n">
        <f aca="false">IF(AP902&lt;&gt;AR902,(IF('ORÇ.GLOBAL P CAIXA'!I903="",J902*(INFORMAÇÕES!$Q$99/INFORMAÇÕES!$Q$102),IF('ORÇ.GLOBAL P CAIXA'!I903="R",J902,0))),0)</f>
        <v>0</v>
      </c>
      <c r="AU902" s="75" t="n">
        <f aca="false">IF(AP902&lt;&gt;AR902,(IF('ORÇ.GLOBAL P CAIXA'!I903="",J902*(INFORMAÇÕES!$Q$100/INFORMAÇÕES!$Q$102),IF('ORÇ.GLOBAL P CAIXA'!I903="C",J902,0))),0)</f>
        <v>0</v>
      </c>
      <c r="AV902" s="75" t="n">
        <f aca="false">IF(AP902&lt;&gt;AR902,(IF('ORÇ.GLOBAL P CAIXA'!I903="",J902*INFORMAÇÕES!$U$115,IF('ORÇ.GLOBAL P CAIXA'!I903="CF",J902,0))),0)</f>
        <v>0</v>
      </c>
      <c r="AW902" s="75" t="n">
        <f aca="false">IF(AP902&lt;&gt;AR902,(IF('ORÇ.GLOBAL P CAIXA'!I903="",J902*INFORMAÇÕES!$U$116,IF('ORÇ.GLOBAL P CAIXA'!I903="O",J902,0))),0)</f>
        <v>0</v>
      </c>
      <c r="AX902" s="731" t="n">
        <f aca="false">IF(E902&lt;&gt;0,J902,0)</f>
        <v>0</v>
      </c>
      <c r="AY902" s="730" t="n">
        <f aca="false">IF(AP902&lt;&gt;AR902,(IF('ORÇ.GLOBAL P CAIXA'!I903="",L902*(INFORMAÇÕES!$Q$99/INFORMAÇÕES!$Q$102),IF('ORÇ.GLOBAL P CAIXA'!I903="R",L902,0))),0)</f>
        <v>0</v>
      </c>
      <c r="AZ902" s="75" t="n">
        <f aca="false">IF(AP902&lt;&gt;AR902,(IF('ORÇ.GLOBAL P CAIXA'!I903="",L902*(INFORMAÇÕES!$Q$100/INFORMAÇÕES!$Q$102),IF('ORÇ.GLOBAL P CAIXA'!I903="C",L902,0))),0)</f>
        <v>0</v>
      </c>
      <c r="BA902" s="75" t="n">
        <f aca="false">IF(AP902&lt;&gt;AR902,(IF('ORÇ.GLOBAL P CAIXA'!I903="",L902*INFORMAÇÕES!$U$115,IF('ORÇ.GLOBAL P CAIXA'!I903="CF",L902,0))),0)</f>
        <v>0</v>
      </c>
      <c r="BB902" s="75" t="n">
        <f aca="false">IF(AP902&lt;&gt;AR902,(IF('ORÇ.GLOBAL P CAIXA'!I903="",L902*INFORMAÇÕES!$U$116,IF('ORÇ.GLOBAL P CAIXA'!I903="O",L902,0))),0)</f>
        <v>0</v>
      </c>
      <c r="BC902" s="731" t="n">
        <f aca="false">IF(E902&lt;&gt;0,L902,0)</f>
        <v>0</v>
      </c>
    </row>
    <row r="903" s="174" customFormat="true" ht="14.25" hidden="false" customHeight="false" outlineLevel="0" collapsed="false">
      <c r="A903" s="159" t="n">
        <v>893</v>
      </c>
      <c r="B903" s="160" t="n">
        <f aca="false">'ORÇ.REPROG. P CAIXA'!B905</f>
        <v>0</v>
      </c>
      <c r="C903" s="723" t="n">
        <f aca="false">'ORÇ.REPROG. P CAIXA'!C905</f>
        <v>0</v>
      </c>
      <c r="D903" s="162" t="n">
        <f aca="false">'ORÇ.REPROG. P CAIXA'!D905</f>
        <v>0</v>
      </c>
      <c r="E903" s="163" t="n">
        <f aca="false">IF('BM GLOBAL'!$P$1&lt;&gt;0,'ORÇ.REPROG. P CAIXA'!E905,'ORÇ.REPROG. P CAIXA'!H905)</f>
        <v>0</v>
      </c>
      <c r="F903" s="163" t="n">
        <f aca="false">IF('BM GLOBAL'!$P$1&lt;&gt;0,IF('ORÇ.GLOBAL P CAIXA'!K904=0,'ORÇ.GLOBAL EMPRESA'!G904,'ORÇ.GLOBAL P CAIXA'!F904),'ORÇ.REPROG. P CAIXA'!I905)</f>
        <v>0</v>
      </c>
      <c r="G903" s="163" t="n">
        <f aca="false">IF(E903&lt;&gt;0,ROUND(E903*F903,2),IF(AO903=0,(SUMIF('ORÇ.REPROG. P CAIXA'!$AC$13:$AC$1012,B903,$AO$11:$AO$1010)),AO903))</f>
        <v>0</v>
      </c>
      <c r="H903" s="163" t="n">
        <f aca="false">IF(J903&lt;&gt;0,IF(E903&lt;&gt;0,J903/F903,0),0)</f>
        <v>0</v>
      </c>
      <c r="I903" s="163" t="n">
        <f aca="false">IF(L903&lt;&gt;0,IF(E903&lt;&gt;0,L903/F903,0),0)</f>
        <v>0</v>
      </c>
      <c r="J903" s="163" t="n">
        <f aca="false">IF(E903&lt;&gt;0,ROUND(INDEX($P$11:$AM$1010,$A903,$L$1),2),IF(AX903=0,(SUMIF($AP$11:$AP$1010,B903,$AX$11:$AX$1010)),AX903))</f>
        <v>0</v>
      </c>
      <c r="K903" s="163" t="n">
        <f aca="false">IF(G903=0,0,(J903/G903)*100)</f>
        <v>0</v>
      </c>
      <c r="L903" s="163" t="n">
        <f aca="false">IF(E903&lt;&gt;0,ROUND(IF($L$1=1,SUM(P903),"0")+IF($L$1=2,SUM($P903:Q903),"0")+IF($L$1=3,SUM($P903:R903),"0")+IF($L$1=4,SUM($P903:S903),"0")+IF($L$1=5,SUM($P903:T903),"0")+IF($L$1=6,SUM($P903:U903),"0")+IF($L$1=7,SUM($P903:V903),"0")+IF($L$1=8,SUM($P903:W903),"0")+IF($L$1=9,SUM($P903:X903),"0")+IF($L$1=10,SUM($P903:Y903),"0")+IF($L$1=11,SUM($P903:Z903),"0")+IF($L$1=12,SUM($P903:AA903),"0")+IF($L$1=13,SUM($P903:AB903),"0")+IF($L$1=14,SUM($P903:AC903),"0")+IF($L$1=15,SUM($P903:AD903),"0")+IF($L$1=16,SUM($P903:AE903),"0")+IF($L$1=17,SUM($P903:AF903),"0")+IF($L$1=18,SUM($P903:AG903),"0")+IF($L$1=19,SUM($P903:AH903),"0")+IF($L$1=20,SUM($P903:AI903),"0")+IF($L$1=21,SUM($P903:AJ903),"0")+IF($L$1=22,SUM($P903:AK903),"0")+IF($L$1=23,SUM($P903:AL903),"0")+IF($L$1=24,SUM($P903:AM903),"0"),2),IF(BC903=0,(SUMIF($AP$11:$AP$1010,B903,$BC$11:$BC$1010)),BC903))</f>
        <v>0</v>
      </c>
      <c r="M903" s="163" t="n">
        <f aca="false">IF(G903=0,0,(L903/G903)*100)</f>
        <v>0</v>
      </c>
      <c r="N903" s="168" t="str">
        <f aca="false">IF(B903&gt;0,"ok","ocultar")</f>
        <v>ocultar</v>
      </c>
      <c r="O903" s="650"/>
      <c r="P903" s="724"/>
      <c r="Q903" s="725"/>
      <c r="R903" s="725"/>
      <c r="S903" s="725"/>
      <c r="T903" s="725"/>
      <c r="U903" s="725"/>
      <c r="V903" s="725"/>
      <c r="W903" s="725"/>
      <c r="X903" s="725"/>
      <c r="Y903" s="725"/>
      <c r="Z903" s="725"/>
      <c r="AA903" s="726"/>
      <c r="AB903" s="726"/>
      <c r="AC903" s="726"/>
      <c r="AD903" s="726"/>
      <c r="AE903" s="726"/>
      <c r="AF903" s="726"/>
      <c r="AG903" s="726"/>
      <c r="AH903" s="726"/>
      <c r="AI903" s="726"/>
      <c r="AJ903" s="726"/>
      <c r="AK903" s="726"/>
      <c r="AL903" s="726"/>
      <c r="AM903" s="727"/>
      <c r="AO903" s="728" t="n">
        <f aca="false">IF(E903&lt;&gt;0,G903,0)</f>
        <v>0</v>
      </c>
      <c r="AP903" s="157" t="n">
        <f aca="false">IF(B903=0,AP902,IF(ISNONTEXT(B903)=TRUE(),INT(B903),INT(LEFT(B903,FIND(".",B903)-1))))</f>
        <v>3</v>
      </c>
      <c r="AQ903" s="157" t="str">
        <f aca="false">IF(AQ904=1,1,IF(B903&lt;&gt;0,1,IF(C903&lt;&gt;0,1,IF(D903&lt;&gt;0,1,IF(E903&lt;&gt;0,1,"")))))</f>
        <v/>
      </c>
      <c r="AR903" s="157" t="str">
        <f aca="false">IF(AP903=0," ",IF(AP903&lt;&gt;AP902,AP903," "))</f>
        <v> </v>
      </c>
      <c r="AS903" s="732"/>
      <c r="AT903" s="730" t="n">
        <f aca="false">IF(AP903&lt;&gt;AR903,(IF('ORÇ.GLOBAL P CAIXA'!I904="",J903*(INFORMAÇÕES!$Q$99/INFORMAÇÕES!$Q$102),IF('ORÇ.GLOBAL P CAIXA'!I904="R",J903,0))),0)</f>
        <v>0</v>
      </c>
      <c r="AU903" s="75" t="n">
        <f aca="false">IF(AP903&lt;&gt;AR903,(IF('ORÇ.GLOBAL P CAIXA'!I904="",J903*(INFORMAÇÕES!$Q$100/INFORMAÇÕES!$Q$102),IF('ORÇ.GLOBAL P CAIXA'!I904="C",J903,0))),0)</f>
        <v>0</v>
      </c>
      <c r="AV903" s="75" t="n">
        <f aca="false">IF(AP903&lt;&gt;AR903,(IF('ORÇ.GLOBAL P CAIXA'!I904="",J903*INFORMAÇÕES!$U$115,IF('ORÇ.GLOBAL P CAIXA'!I904="CF",J903,0))),0)</f>
        <v>0</v>
      </c>
      <c r="AW903" s="75" t="n">
        <f aca="false">IF(AP903&lt;&gt;AR903,(IF('ORÇ.GLOBAL P CAIXA'!I904="",J903*INFORMAÇÕES!$U$116,IF('ORÇ.GLOBAL P CAIXA'!I904="O",J903,0))),0)</f>
        <v>0</v>
      </c>
      <c r="AX903" s="731" t="n">
        <f aca="false">IF(E903&lt;&gt;0,J903,0)</f>
        <v>0</v>
      </c>
      <c r="AY903" s="730" t="n">
        <f aca="false">IF(AP903&lt;&gt;AR903,(IF('ORÇ.GLOBAL P CAIXA'!I904="",L903*(INFORMAÇÕES!$Q$99/INFORMAÇÕES!$Q$102),IF('ORÇ.GLOBAL P CAIXA'!I904="R",L903,0))),0)</f>
        <v>0</v>
      </c>
      <c r="AZ903" s="75" t="n">
        <f aca="false">IF(AP903&lt;&gt;AR903,(IF('ORÇ.GLOBAL P CAIXA'!I904="",L903*(INFORMAÇÕES!$Q$100/INFORMAÇÕES!$Q$102),IF('ORÇ.GLOBAL P CAIXA'!I904="C",L903,0))),0)</f>
        <v>0</v>
      </c>
      <c r="BA903" s="75" t="n">
        <f aca="false">IF(AP903&lt;&gt;AR903,(IF('ORÇ.GLOBAL P CAIXA'!I904="",L903*INFORMAÇÕES!$U$115,IF('ORÇ.GLOBAL P CAIXA'!I904="CF",L903,0))),0)</f>
        <v>0</v>
      </c>
      <c r="BB903" s="75" t="n">
        <f aca="false">IF(AP903&lt;&gt;AR903,(IF('ORÇ.GLOBAL P CAIXA'!I904="",L903*INFORMAÇÕES!$U$116,IF('ORÇ.GLOBAL P CAIXA'!I904="O",L903,0))),0)</f>
        <v>0</v>
      </c>
      <c r="BC903" s="731" t="n">
        <f aca="false">IF(E903&lt;&gt;0,L903,0)</f>
        <v>0</v>
      </c>
    </row>
    <row r="904" s="174" customFormat="true" ht="14.25" hidden="false" customHeight="false" outlineLevel="0" collapsed="false">
      <c r="A904" s="159" t="n">
        <v>894</v>
      </c>
      <c r="B904" s="160" t="n">
        <f aca="false">'ORÇ.REPROG. P CAIXA'!B906</f>
        <v>0</v>
      </c>
      <c r="C904" s="723" t="n">
        <f aca="false">'ORÇ.REPROG. P CAIXA'!C906</f>
        <v>0</v>
      </c>
      <c r="D904" s="162" t="n">
        <f aca="false">'ORÇ.REPROG. P CAIXA'!D906</f>
        <v>0</v>
      </c>
      <c r="E904" s="163" t="n">
        <f aca="false">IF('BM GLOBAL'!$P$1&lt;&gt;0,'ORÇ.REPROG. P CAIXA'!E906,'ORÇ.REPROG. P CAIXA'!H906)</f>
        <v>0</v>
      </c>
      <c r="F904" s="163" t="n">
        <f aca="false">IF('BM GLOBAL'!$P$1&lt;&gt;0,IF('ORÇ.GLOBAL P CAIXA'!K905=0,'ORÇ.GLOBAL EMPRESA'!G905,'ORÇ.GLOBAL P CAIXA'!F905),'ORÇ.REPROG. P CAIXA'!I906)</f>
        <v>0</v>
      </c>
      <c r="G904" s="163" t="n">
        <f aca="false">IF(E904&lt;&gt;0,ROUND(E904*F904,2),IF(AO904=0,(SUMIF('ORÇ.REPROG. P CAIXA'!$AC$13:$AC$1012,B904,$AO$11:$AO$1010)),AO904))</f>
        <v>0</v>
      </c>
      <c r="H904" s="163" t="n">
        <f aca="false">IF(J904&lt;&gt;0,IF(E904&lt;&gt;0,J904/F904,0),0)</f>
        <v>0</v>
      </c>
      <c r="I904" s="163" t="n">
        <f aca="false">IF(L904&lt;&gt;0,IF(E904&lt;&gt;0,L904/F904,0),0)</f>
        <v>0</v>
      </c>
      <c r="J904" s="163" t="n">
        <f aca="false">IF(E904&lt;&gt;0,ROUND(INDEX($P$11:$AM$1010,$A904,$L$1),2),IF(AX904=0,(SUMIF($AP$11:$AP$1010,B904,$AX$11:$AX$1010)),AX904))</f>
        <v>0</v>
      </c>
      <c r="K904" s="163" t="n">
        <f aca="false">IF(G904=0,0,(J904/G904)*100)</f>
        <v>0</v>
      </c>
      <c r="L904" s="163" t="n">
        <f aca="false">IF(E904&lt;&gt;0,ROUND(IF($L$1=1,SUM(P904),"0")+IF($L$1=2,SUM($P904:Q904),"0")+IF($L$1=3,SUM($P904:R904),"0")+IF($L$1=4,SUM($P904:S904),"0")+IF($L$1=5,SUM($P904:T904),"0")+IF($L$1=6,SUM($P904:U904),"0")+IF($L$1=7,SUM($P904:V904),"0")+IF($L$1=8,SUM($P904:W904),"0")+IF($L$1=9,SUM($P904:X904),"0")+IF($L$1=10,SUM($P904:Y904),"0")+IF($L$1=11,SUM($P904:Z904),"0")+IF($L$1=12,SUM($P904:AA904),"0")+IF($L$1=13,SUM($P904:AB904),"0")+IF($L$1=14,SUM($P904:AC904),"0")+IF($L$1=15,SUM($P904:AD904),"0")+IF($L$1=16,SUM($P904:AE904),"0")+IF($L$1=17,SUM($P904:AF904),"0")+IF($L$1=18,SUM($P904:AG904),"0")+IF($L$1=19,SUM($P904:AH904),"0")+IF($L$1=20,SUM($P904:AI904),"0")+IF($L$1=21,SUM($P904:AJ904),"0")+IF($L$1=22,SUM($P904:AK904),"0")+IF($L$1=23,SUM($P904:AL904),"0")+IF($L$1=24,SUM($P904:AM904),"0"),2),IF(BC904=0,(SUMIF($AP$11:$AP$1010,B904,$BC$11:$BC$1010)),BC904))</f>
        <v>0</v>
      </c>
      <c r="M904" s="163" t="n">
        <f aca="false">IF(G904=0,0,(L904/G904)*100)</f>
        <v>0</v>
      </c>
      <c r="N904" s="168" t="str">
        <f aca="false">IF(B904&gt;0,"ok","ocultar")</f>
        <v>ocultar</v>
      </c>
      <c r="O904" s="650"/>
      <c r="P904" s="724"/>
      <c r="Q904" s="725"/>
      <c r="R904" s="725"/>
      <c r="S904" s="725"/>
      <c r="T904" s="725"/>
      <c r="U904" s="725"/>
      <c r="V904" s="725"/>
      <c r="W904" s="725"/>
      <c r="X904" s="725"/>
      <c r="Y904" s="725"/>
      <c r="Z904" s="725"/>
      <c r="AA904" s="726"/>
      <c r="AB904" s="726"/>
      <c r="AC904" s="726"/>
      <c r="AD904" s="726"/>
      <c r="AE904" s="726"/>
      <c r="AF904" s="726"/>
      <c r="AG904" s="726"/>
      <c r="AH904" s="726"/>
      <c r="AI904" s="726"/>
      <c r="AJ904" s="726"/>
      <c r="AK904" s="726"/>
      <c r="AL904" s="726"/>
      <c r="AM904" s="727"/>
      <c r="AO904" s="728" t="n">
        <f aca="false">IF(E904&lt;&gt;0,G904,0)</f>
        <v>0</v>
      </c>
      <c r="AP904" s="157" t="n">
        <f aca="false">IF(B904=0,AP903,IF(ISNONTEXT(B904)=TRUE(),INT(B904),INT(LEFT(B904,FIND(".",B904)-1))))</f>
        <v>3</v>
      </c>
      <c r="AQ904" s="157" t="str">
        <f aca="false">IF(AQ905=1,1,IF(B904&lt;&gt;0,1,IF(C904&lt;&gt;0,1,IF(D904&lt;&gt;0,1,IF(E904&lt;&gt;0,1,"")))))</f>
        <v/>
      </c>
      <c r="AR904" s="157" t="str">
        <f aca="false">IF(AP904=0," ",IF(AP904&lt;&gt;AP903,AP904," "))</f>
        <v> </v>
      </c>
      <c r="AS904" s="732"/>
      <c r="AT904" s="730" t="n">
        <f aca="false">IF(AP904&lt;&gt;AR904,(IF('ORÇ.GLOBAL P CAIXA'!I905="",J904*(INFORMAÇÕES!$Q$99/INFORMAÇÕES!$Q$102),IF('ORÇ.GLOBAL P CAIXA'!I905="R",J904,0))),0)</f>
        <v>0</v>
      </c>
      <c r="AU904" s="75" t="n">
        <f aca="false">IF(AP904&lt;&gt;AR904,(IF('ORÇ.GLOBAL P CAIXA'!I905="",J904*(INFORMAÇÕES!$Q$100/INFORMAÇÕES!$Q$102),IF('ORÇ.GLOBAL P CAIXA'!I905="C",J904,0))),0)</f>
        <v>0</v>
      </c>
      <c r="AV904" s="75" t="n">
        <f aca="false">IF(AP904&lt;&gt;AR904,(IF('ORÇ.GLOBAL P CAIXA'!I905="",J904*INFORMAÇÕES!$U$115,IF('ORÇ.GLOBAL P CAIXA'!I905="CF",J904,0))),0)</f>
        <v>0</v>
      </c>
      <c r="AW904" s="75" t="n">
        <f aca="false">IF(AP904&lt;&gt;AR904,(IF('ORÇ.GLOBAL P CAIXA'!I905="",J904*INFORMAÇÕES!$U$116,IF('ORÇ.GLOBAL P CAIXA'!I905="O",J904,0))),0)</f>
        <v>0</v>
      </c>
      <c r="AX904" s="731" t="n">
        <f aca="false">IF(E904&lt;&gt;0,J904,0)</f>
        <v>0</v>
      </c>
      <c r="AY904" s="730" t="n">
        <f aca="false">IF(AP904&lt;&gt;AR904,(IF('ORÇ.GLOBAL P CAIXA'!I905="",L904*(INFORMAÇÕES!$Q$99/INFORMAÇÕES!$Q$102),IF('ORÇ.GLOBAL P CAIXA'!I905="R",L904,0))),0)</f>
        <v>0</v>
      </c>
      <c r="AZ904" s="75" t="n">
        <f aca="false">IF(AP904&lt;&gt;AR904,(IF('ORÇ.GLOBAL P CAIXA'!I905="",L904*(INFORMAÇÕES!$Q$100/INFORMAÇÕES!$Q$102),IF('ORÇ.GLOBAL P CAIXA'!I905="C",L904,0))),0)</f>
        <v>0</v>
      </c>
      <c r="BA904" s="75" t="n">
        <f aca="false">IF(AP904&lt;&gt;AR904,(IF('ORÇ.GLOBAL P CAIXA'!I905="",L904*INFORMAÇÕES!$U$115,IF('ORÇ.GLOBAL P CAIXA'!I905="CF",L904,0))),0)</f>
        <v>0</v>
      </c>
      <c r="BB904" s="75" t="n">
        <f aca="false">IF(AP904&lt;&gt;AR904,(IF('ORÇ.GLOBAL P CAIXA'!I905="",L904*INFORMAÇÕES!$U$116,IF('ORÇ.GLOBAL P CAIXA'!I905="O",L904,0))),0)</f>
        <v>0</v>
      </c>
      <c r="BC904" s="731" t="n">
        <f aca="false">IF(E904&lt;&gt;0,L904,0)</f>
        <v>0</v>
      </c>
    </row>
    <row r="905" s="174" customFormat="true" ht="14.25" hidden="false" customHeight="false" outlineLevel="0" collapsed="false">
      <c r="A905" s="159" t="n">
        <v>895</v>
      </c>
      <c r="B905" s="160" t="n">
        <f aca="false">'ORÇ.REPROG. P CAIXA'!B907</f>
        <v>0</v>
      </c>
      <c r="C905" s="723" t="n">
        <f aca="false">'ORÇ.REPROG. P CAIXA'!C907</f>
        <v>0</v>
      </c>
      <c r="D905" s="162" t="n">
        <f aca="false">'ORÇ.REPROG. P CAIXA'!D907</f>
        <v>0</v>
      </c>
      <c r="E905" s="163" t="n">
        <f aca="false">IF('BM GLOBAL'!$P$1&lt;&gt;0,'ORÇ.REPROG. P CAIXA'!E907,'ORÇ.REPROG. P CAIXA'!H907)</f>
        <v>0</v>
      </c>
      <c r="F905" s="163" t="n">
        <f aca="false">IF('BM GLOBAL'!$P$1&lt;&gt;0,IF('ORÇ.GLOBAL P CAIXA'!K906=0,'ORÇ.GLOBAL EMPRESA'!G906,'ORÇ.GLOBAL P CAIXA'!F906),'ORÇ.REPROG. P CAIXA'!I907)</f>
        <v>0</v>
      </c>
      <c r="G905" s="163" t="n">
        <f aca="false">IF(E905&lt;&gt;0,ROUND(E905*F905,2),IF(AO905=0,(SUMIF('ORÇ.REPROG. P CAIXA'!$AC$13:$AC$1012,B905,$AO$11:$AO$1010)),AO905))</f>
        <v>0</v>
      </c>
      <c r="H905" s="163" t="n">
        <f aca="false">IF(J905&lt;&gt;0,IF(E905&lt;&gt;0,J905/F905,0),0)</f>
        <v>0</v>
      </c>
      <c r="I905" s="163" t="n">
        <f aca="false">IF(L905&lt;&gt;0,IF(E905&lt;&gt;0,L905/F905,0),0)</f>
        <v>0</v>
      </c>
      <c r="J905" s="163" t="n">
        <f aca="false">IF(E905&lt;&gt;0,ROUND(INDEX($P$11:$AM$1010,$A905,$L$1),2),IF(AX905=0,(SUMIF($AP$11:$AP$1010,B905,$AX$11:$AX$1010)),AX905))</f>
        <v>0</v>
      </c>
      <c r="K905" s="163" t="n">
        <f aca="false">IF(G905=0,0,(J905/G905)*100)</f>
        <v>0</v>
      </c>
      <c r="L905" s="163" t="n">
        <f aca="false">IF(E905&lt;&gt;0,ROUND(IF($L$1=1,SUM(P905),"0")+IF($L$1=2,SUM($P905:Q905),"0")+IF($L$1=3,SUM($P905:R905),"0")+IF($L$1=4,SUM($P905:S905),"0")+IF($L$1=5,SUM($P905:T905),"0")+IF($L$1=6,SUM($P905:U905),"0")+IF($L$1=7,SUM($P905:V905),"0")+IF($L$1=8,SUM($P905:W905),"0")+IF($L$1=9,SUM($P905:X905),"0")+IF($L$1=10,SUM($P905:Y905),"0")+IF($L$1=11,SUM($P905:Z905),"0")+IF($L$1=12,SUM($P905:AA905),"0")+IF($L$1=13,SUM($P905:AB905),"0")+IF($L$1=14,SUM($P905:AC905),"0")+IF($L$1=15,SUM($P905:AD905),"0")+IF($L$1=16,SUM($P905:AE905),"0")+IF($L$1=17,SUM($P905:AF905),"0")+IF($L$1=18,SUM($P905:AG905),"0")+IF($L$1=19,SUM($P905:AH905),"0")+IF($L$1=20,SUM($P905:AI905),"0")+IF($L$1=21,SUM($P905:AJ905),"0")+IF($L$1=22,SUM($P905:AK905),"0")+IF($L$1=23,SUM($P905:AL905),"0")+IF($L$1=24,SUM($P905:AM905),"0"),2),IF(BC905=0,(SUMIF($AP$11:$AP$1010,B905,$BC$11:$BC$1010)),BC905))</f>
        <v>0</v>
      </c>
      <c r="M905" s="163" t="n">
        <f aca="false">IF(G905=0,0,(L905/G905)*100)</f>
        <v>0</v>
      </c>
      <c r="N905" s="168" t="str">
        <f aca="false">IF(B905&gt;0,"ok","ocultar")</f>
        <v>ocultar</v>
      </c>
      <c r="O905" s="650"/>
      <c r="P905" s="724"/>
      <c r="Q905" s="725"/>
      <c r="R905" s="725"/>
      <c r="S905" s="725"/>
      <c r="T905" s="725"/>
      <c r="U905" s="725"/>
      <c r="V905" s="725"/>
      <c r="W905" s="725"/>
      <c r="X905" s="725"/>
      <c r="Y905" s="725"/>
      <c r="Z905" s="725"/>
      <c r="AA905" s="726"/>
      <c r="AB905" s="726"/>
      <c r="AC905" s="726"/>
      <c r="AD905" s="726"/>
      <c r="AE905" s="726"/>
      <c r="AF905" s="726"/>
      <c r="AG905" s="726"/>
      <c r="AH905" s="726"/>
      <c r="AI905" s="726"/>
      <c r="AJ905" s="726"/>
      <c r="AK905" s="726"/>
      <c r="AL905" s="726"/>
      <c r="AM905" s="727"/>
      <c r="AO905" s="728" t="n">
        <f aca="false">IF(E905&lt;&gt;0,G905,0)</f>
        <v>0</v>
      </c>
      <c r="AP905" s="157" t="n">
        <f aca="false">IF(B905=0,AP904,IF(ISNONTEXT(B905)=TRUE(),INT(B905),INT(LEFT(B905,FIND(".",B905)-1))))</f>
        <v>3</v>
      </c>
      <c r="AQ905" s="157" t="str">
        <f aca="false">IF(AQ906=1,1,IF(B905&lt;&gt;0,1,IF(C905&lt;&gt;0,1,IF(D905&lt;&gt;0,1,IF(E905&lt;&gt;0,1,"")))))</f>
        <v/>
      </c>
      <c r="AR905" s="157" t="str">
        <f aca="false">IF(AP905=0," ",IF(AP905&lt;&gt;AP904,AP905," "))</f>
        <v> </v>
      </c>
      <c r="AS905" s="732"/>
      <c r="AT905" s="730" t="n">
        <f aca="false">IF(AP905&lt;&gt;AR905,(IF('ORÇ.GLOBAL P CAIXA'!I906="",J905*(INFORMAÇÕES!$Q$99/INFORMAÇÕES!$Q$102),IF('ORÇ.GLOBAL P CAIXA'!I906="R",J905,0))),0)</f>
        <v>0</v>
      </c>
      <c r="AU905" s="75" t="n">
        <f aca="false">IF(AP905&lt;&gt;AR905,(IF('ORÇ.GLOBAL P CAIXA'!I906="",J905*(INFORMAÇÕES!$Q$100/INFORMAÇÕES!$Q$102),IF('ORÇ.GLOBAL P CAIXA'!I906="C",J905,0))),0)</f>
        <v>0</v>
      </c>
      <c r="AV905" s="75" t="n">
        <f aca="false">IF(AP905&lt;&gt;AR905,(IF('ORÇ.GLOBAL P CAIXA'!I906="",J905*INFORMAÇÕES!$U$115,IF('ORÇ.GLOBAL P CAIXA'!I906="CF",J905,0))),0)</f>
        <v>0</v>
      </c>
      <c r="AW905" s="75" t="n">
        <f aca="false">IF(AP905&lt;&gt;AR905,(IF('ORÇ.GLOBAL P CAIXA'!I906="",J905*INFORMAÇÕES!$U$116,IF('ORÇ.GLOBAL P CAIXA'!I906="O",J905,0))),0)</f>
        <v>0</v>
      </c>
      <c r="AX905" s="731" t="n">
        <f aca="false">IF(E905&lt;&gt;0,J905,0)</f>
        <v>0</v>
      </c>
      <c r="AY905" s="730" t="n">
        <f aca="false">IF(AP905&lt;&gt;AR905,(IF('ORÇ.GLOBAL P CAIXA'!I906="",L905*(INFORMAÇÕES!$Q$99/INFORMAÇÕES!$Q$102),IF('ORÇ.GLOBAL P CAIXA'!I906="R",L905,0))),0)</f>
        <v>0</v>
      </c>
      <c r="AZ905" s="75" t="n">
        <f aca="false">IF(AP905&lt;&gt;AR905,(IF('ORÇ.GLOBAL P CAIXA'!I906="",L905*(INFORMAÇÕES!$Q$100/INFORMAÇÕES!$Q$102),IF('ORÇ.GLOBAL P CAIXA'!I906="C",L905,0))),0)</f>
        <v>0</v>
      </c>
      <c r="BA905" s="75" t="n">
        <f aca="false">IF(AP905&lt;&gt;AR905,(IF('ORÇ.GLOBAL P CAIXA'!I906="",L905*INFORMAÇÕES!$U$115,IF('ORÇ.GLOBAL P CAIXA'!I906="CF",L905,0))),0)</f>
        <v>0</v>
      </c>
      <c r="BB905" s="75" t="n">
        <f aca="false">IF(AP905&lt;&gt;AR905,(IF('ORÇ.GLOBAL P CAIXA'!I906="",L905*INFORMAÇÕES!$U$116,IF('ORÇ.GLOBAL P CAIXA'!I906="O",L905,0))),0)</f>
        <v>0</v>
      </c>
      <c r="BC905" s="731" t="n">
        <f aca="false">IF(E905&lt;&gt;0,L905,0)</f>
        <v>0</v>
      </c>
    </row>
    <row r="906" s="174" customFormat="true" ht="14.25" hidden="false" customHeight="false" outlineLevel="0" collapsed="false">
      <c r="A906" s="159" t="n">
        <v>896</v>
      </c>
      <c r="B906" s="160" t="n">
        <f aca="false">'ORÇ.REPROG. P CAIXA'!B908</f>
        <v>0</v>
      </c>
      <c r="C906" s="723" t="n">
        <f aca="false">'ORÇ.REPROG. P CAIXA'!C908</f>
        <v>0</v>
      </c>
      <c r="D906" s="162" t="n">
        <f aca="false">'ORÇ.REPROG. P CAIXA'!D908</f>
        <v>0</v>
      </c>
      <c r="E906" s="163" t="n">
        <f aca="false">IF('BM GLOBAL'!$P$1&lt;&gt;0,'ORÇ.REPROG. P CAIXA'!E908,'ORÇ.REPROG. P CAIXA'!H908)</f>
        <v>0</v>
      </c>
      <c r="F906" s="163" t="n">
        <f aca="false">IF('BM GLOBAL'!$P$1&lt;&gt;0,IF('ORÇ.GLOBAL P CAIXA'!K907=0,'ORÇ.GLOBAL EMPRESA'!G907,'ORÇ.GLOBAL P CAIXA'!F907),'ORÇ.REPROG. P CAIXA'!I908)</f>
        <v>0</v>
      </c>
      <c r="G906" s="163" t="n">
        <f aca="false">IF(E906&lt;&gt;0,ROUND(E906*F906,2),IF(AO906=0,(SUMIF('ORÇ.REPROG. P CAIXA'!$AC$13:$AC$1012,B906,$AO$11:$AO$1010)),AO906))</f>
        <v>0</v>
      </c>
      <c r="H906" s="163" t="n">
        <f aca="false">IF(J906&lt;&gt;0,IF(E906&lt;&gt;0,J906/F906,0),0)</f>
        <v>0</v>
      </c>
      <c r="I906" s="163" t="n">
        <f aca="false">IF(L906&lt;&gt;0,IF(E906&lt;&gt;0,L906/F906,0),0)</f>
        <v>0</v>
      </c>
      <c r="J906" s="163" t="n">
        <f aca="false">IF(E906&lt;&gt;0,ROUND(INDEX($P$11:$AM$1010,$A906,$L$1),2),IF(AX906=0,(SUMIF($AP$11:$AP$1010,B906,$AX$11:$AX$1010)),AX906))</f>
        <v>0</v>
      </c>
      <c r="K906" s="163" t="n">
        <f aca="false">IF(G906=0,0,(J906/G906)*100)</f>
        <v>0</v>
      </c>
      <c r="L906" s="163" t="n">
        <f aca="false">IF(E906&lt;&gt;0,ROUND(IF($L$1=1,SUM(P906),"0")+IF($L$1=2,SUM($P906:Q906),"0")+IF($L$1=3,SUM($P906:R906),"0")+IF($L$1=4,SUM($P906:S906),"0")+IF($L$1=5,SUM($P906:T906),"0")+IF($L$1=6,SUM($P906:U906),"0")+IF($L$1=7,SUM($P906:V906),"0")+IF($L$1=8,SUM($P906:W906),"0")+IF($L$1=9,SUM($P906:X906),"0")+IF($L$1=10,SUM($P906:Y906),"0")+IF($L$1=11,SUM($P906:Z906),"0")+IF($L$1=12,SUM($P906:AA906),"0")+IF($L$1=13,SUM($P906:AB906),"0")+IF($L$1=14,SUM($P906:AC906),"0")+IF($L$1=15,SUM($P906:AD906),"0")+IF($L$1=16,SUM($P906:AE906),"0")+IF($L$1=17,SUM($P906:AF906),"0")+IF($L$1=18,SUM($P906:AG906),"0")+IF($L$1=19,SUM($P906:AH906),"0")+IF($L$1=20,SUM($P906:AI906),"0")+IF($L$1=21,SUM($P906:AJ906),"0")+IF($L$1=22,SUM($P906:AK906),"0")+IF($L$1=23,SUM($P906:AL906),"0")+IF($L$1=24,SUM($P906:AM906),"0"),2),IF(BC906=0,(SUMIF($AP$11:$AP$1010,B906,$BC$11:$BC$1010)),BC906))</f>
        <v>0</v>
      </c>
      <c r="M906" s="163" t="n">
        <f aca="false">IF(G906=0,0,(L906/G906)*100)</f>
        <v>0</v>
      </c>
      <c r="N906" s="168" t="str">
        <f aca="false">IF(B906&gt;0,"ok","ocultar")</f>
        <v>ocultar</v>
      </c>
      <c r="O906" s="650"/>
      <c r="P906" s="724"/>
      <c r="Q906" s="725"/>
      <c r="R906" s="725"/>
      <c r="S906" s="725"/>
      <c r="T906" s="725"/>
      <c r="U906" s="725"/>
      <c r="V906" s="725"/>
      <c r="W906" s="725"/>
      <c r="X906" s="725"/>
      <c r="Y906" s="725"/>
      <c r="Z906" s="725"/>
      <c r="AA906" s="726"/>
      <c r="AB906" s="726"/>
      <c r="AC906" s="726"/>
      <c r="AD906" s="726"/>
      <c r="AE906" s="726"/>
      <c r="AF906" s="726"/>
      <c r="AG906" s="726"/>
      <c r="AH906" s="726"/>
      <c r="AI906" s="726"/>
      <c r="AJ906" s="726"/>
      <c r="AK906" s="726"/>
      <c r="AL906" s="726"/>
      <c r="AM906" s="727"/>
      <c r="AO906" s="728" t="n">
        <f aca="false">IF(E906&lt;&gt;0,G906,0)</f>
        <v>0</v>
      </c>
      <c r="AP906" s="157" t="n">
        <f aca="false">IF(B906=0,AP905,IF(ISNONTEXT(B906)=TRUE(),INT(B906),INT(LEFT(B906,FIND(".",B906)-1))))</f>
        <v>3</v>
      </c>
      <c r="AQ906" s="157" t="str">
        <f aca="false">IF(AQ907=1,1,IF(B906&lt;&gt;0,1,IF(C906&lt;&gt;0,1,IF(D906&lt;&gt;0,1,IF(E906&lt;&gt;0,1,"")))))</f>
        <v/>
      </c>
      <c r="AR906" s="157" t="str">
        <f aca="false">IF(AP906=0," ",IF(AP906&lt;&gt;AP905,AP906," "))</f>
        <v> </v>
      </c>
      <c r="AS906" s="732"/>
      <c r="AT906" s="730" t="n">
        <f aca="false">IF(AP906&lt;&gt;AR906,(IF('ORÇ.GLOBAL P CAIXA'!I907="",J906*(INFORMAÇÕES!$Q$99/INFORMAÇÕES!$Q$102),IF('ORÇ.GLOBAL P CAIXA'!I907="R",J906,0))),0)</f>
        <v>0</v>
      </c>
      <c r="AU906" s="75" t="n">
        <f aca="false">IF(AP906&lt;&gt;AR906,(IF('ORÇ.GLOBAL P CAIXA'!I907="",J906*(INFORMAÇÕES!$Q$100/INFORMAÇÕES!$Q$102),IF('ORÇ.GLOBAL P CAIXA'!I907="C",J906,0))),0)</f>
        <v>0</v>
      </c>
      <c r="AV906" s="75" t="n">
        <f aca="false">IF(AP906&lt;&gt;AR906,(IF('ORÇ.GLOBAL P CAIXA'!I907="",J906*INFORMAÇÕES!$U$115,IF('ORÇ.GLOBAL P CAIXA'!I907="CF",J906,0))),0)</f>
        <v>0</v>
      </c>
      <c r="AW906" s="75" t="n">
        <f aca="false">IF(AP906&lt;&gt;AR906,(IF('ORÇ.GLOBAL P CAIXA'!I907="",J906*INFORMAÇÕES!$U$116,IF('ORÇ.GLOBAL P CAIXA'!I907="O",J906,0))),0)</f>
        <v>0</v>
      </c>
      <c r="AX906" s="731" t="n">
        <f aca="false">IF(E906&lt;&gt;0,J906,0)</f>
        <v>0</v>
      </c>
      <c r="AY906" s="730" t="n">
        <f aca="false">IF(AP906&lt;&gt;AR906,(IF('ORÇ.GLOBAL P CAIXA'!I907="",L906*(INFORMAÇÕES!$Q$99/INFORMAÇÕES!$Q$102),IF('ORÇ.GLOBAL P CAIXA'!I907="R",L906,0))),0)</f>
        <v>0</v>
      </c>
      <c r="AZ906" s="75" t="n">
        <f aca="false">IF(AP906&lt;&gt;AR906,(IF('ORÇ.GLOBAL P CAIXA'!I907="",L906*(INFORMAÇÕES!$Q$100/INFORMAÇÕES!$Q$102),IF('ORÇ.GLOBAL P CAIXA'!I907="C",L906,0))),0)</f>
        <v>0</v>
      </c>
      <c r="BA906" s="75" t="n">
        <f aca="false">IF(AP906&lt;&gt;AR906,(IF('ORÇ.GLOBAL P CAIXA'!I907="",L906*INFORMAÇÕES!$U$115,IF('ORÇ.GLOBAL P CAIXA'!I907="CF",L906,0))),0)</f>
        <v>0</v>
      </c>
      <c r="BB906" s="75" t="n">
        <f aca="false">IF(AP906&lt;&gt;AR906,(IF('ORÇ.GLOBAL P CAIXA'!I907="",L906*INFORMAÇÕES!$U$116,IF('ORÇ.GLOBAL P CAIXA'!I907="O",L906,0))),0)</f>
        <v>0</v>
      </c>
      <c r="BC906" s="731" t="n">
        <f aca="false">IF(E906&lt;&gt;0,L906,0)</f>
        <v>0</v>
      </c>
    </row>
    <row r="907" s="174" customFormat="true" ht="14.25" hidden="false" customHeight="false" outlineLevel="0" collapsed="false">
      <c r="A907" s="159" t="n">
        <v>897</v>
      </c>
      <c r="B907" s="160" t="n">
        <f aca="false">'ORÇ.REPROG. P CAIXA'!B909</f>
        <v>0</v>
      </c>
      <c r="C907" s="723" t="n">
        <f aca="false">'ORÇ.REPROG. P CAIXA'!C909</f>
        <v>0</v>
      </c>
      <c r="D907" s="162" t="n">
        <f aca="false">'ORÇ.REPROG. P CAIXA'!D909</f>
        <v>0</v>
      </c>
      <c r="E907" s="163" t="n">
        <f aca="false">IF('BM GLOBAL'!$P$1&lt;&gt;0,'ORÇ.REPROG. P CAIXA'!E909,'ORÇ.REPROG. P CAIXA'!H909)</f>
        <v>0</v>
      </c>
      <c r="F907" s="163" t="n">
        <f aca="false">IF('BM GLOBAL'!$P$1&lt;&gt;0,IF('ORÇ.GLOBAL P CAIXA'!K908=0,'ORÇ.GLOBAL EMPRESA'!G908,'ORÇ.GLOBAL P CAIXA'!F908),'ORÇ.REPROG. P CAIXA'!I909)</f>
        <v>0</v>
      </c>
      <c r="G907" s="163" t="n">
        <f aca="false">IF(E907&lt;&gt;0,ROUND(E907*F907,2),IF(AO907=0,(SUMIF('ORÇ.REPROG. P CAIXA'!$AC$13:$AC$1012,B907,$AO$11:$AO$1010)),AO907))</f>
        <v>0</v>
      </c>
      <c r="H907" s="163" t="n">
        <f aca="false">IF(J907&lt;&gt;0,IF(E907&lt;&gt;0,J907/F907,0),0)</f>
        <v>0</v>
      </c>
      <c r="I907" s="163" t="n">
        <f aca="false">IF(L907&lt;&gt;0,IF(E907&lt;&gt;0,L907/F907,0),0)</f>
        <v>0</v>
      </c>
      <c r="J907" s="163" t="n">
        <f aca="false">IF(E907&lt;&gt;0,ROUND(INDEX($P$11:$AM$1010,$A907,$L$1),2),IF(AX907=0,(SUMIF($AP$11:$AP$1010,B907,$AX$11:$AX$1010)),AX907))</f>
        <v>0</v>
      </c>
      <c r="K907" s="163" t="n">
        <f aca="false">IF(G907=0,0,(J907/G907)*100)</f>
        <v>0</v>
      </c>
      <c r="L907" s="163" t="n">
        <f aca="false">IF(E907&lt;&gt;0,ROUND(IF($L$1=1,SUM(P907),"0")+IF($L$1=2,SUM($P907:Q907),"0")+IF($L$1=3,SUM($P907:R907),"0")+IF($L$1=4,SUM($P907:S907),"0")+IF($L$1=5,SUM($P907:T907),"0")+IF($L$1=6,SUM($P907:U907),"0")+IF($L$1=7,SUM($P907:V907),"0")+IF($L$1=8,SUM($P907:W907),"0")+IF($L$1=9,SUM($P907:X907),"0")+IF($L$1=10,SUM($P907:Y907),"0")+IF($L$1=11,SUM($P907:Z907),"0")+IF($L$1=12,SUM($P907:AA907),"0")+IF($L$1=13,SUM($P907:AB907),"0")+IF($L$1=14,SUM($P907:AC907),"0")+IF($L$1=15,SUM($P907:AD907),"0")+IF($L$1=16,SUM($P907:AE907),"0")+IF($L$1=17,SUM($P907:AF907),"0")+IF($L$1=18,SUM($P907:AG907),"0")+IF($L$1=19,SUM($P907:AH907),"0")+IF($L$1=20,SUM($P907:AI907),"0")+IF($L$1=21,SUM($P907:AJ907),"0")+IF($L$1=22,SUM($P907:AK907),"0")+IF($L$1=23,SUM($P907:AL907),"0")+IF($L$1=24,SUM($P907:AM907),"0"),2),IF(BC907=0,(SUMIF($AP$11:$AP$1010,B907,$BC$11:$BC$1010)),BC907))</f>
        <v>0</v>
      </c>
      <c r="M907" s="163" t="n">
        <f aca="false">IF(G907=0,0,(L907/G907)*100)</f>
        <v>0</v>
      </c>
      <c r="N907" s="168" t="str">
        <f aca="false">IF(B907&gt;0,"ok","ocultar")</f>
        <v>ocultar</v>
      </c>
      <c r="O907" s="650"/>
      <c r="P907" s="724"/>
      <c r="Q907" s="725"/>
      <c r="R907" s="725"/>
      <c r="S907" s="725"/>
      <c r="T907" s="725"/>
      <c r="U907" s="725"/>
      <c r="V907" s="725"/>
      <c r="W907" s="725"/>
      <c r="X907" s="725"/>
      <c r="Y907" s="725"/>
      <c r="Z907" s="725"/>
      <c r="AA907" s="726"/>
      <c r="AB907" s="726"/>
      <c r="AC907" s="726"/>
      <c r="AD907" s="726"/>
      <c r="AE907" s="726"/>
      <c r="AF907" s="726"/>
      <c r="AG907" s="726"/>
      <c r="AH907" s="726"/>
      <c r="AI907" s="726"/>
      <c r="AJ907" s="726"/>
      <c r="AK907" s="726"/>
      <c r="AL907" s="726"/>
      <c r="AM907" s="727"/>
      <c r="AO907" s="728" t="n">
        <f aca="false">IF(E907&lt;&gt;0,G907,0)</f>
        <v>0</v>
      </c>
      <c r="AP907" s="157" t="n">
        <f aca="false">IF(B907=0,AP906,IF(ISNONTEXT(B907)=TRUE(),INT(B907),INT(LEFT(B907,FIND(".",B907)-1))))</f>
        <v>3</v>
      </c>
      <c r="AQ907" s="157" t="str">
        <f aca="false">IF(AQ908=1,1,IF(B907&lt;&gt;0,1,IF(C907&lt;&gt;0,1,IF(D907&lt;&gt;0,1,IF(E907&lt;&gt;0,1,"")))))</f>
        <v/>
      </c>
      <c r="AR907" s="157" t="str">
        <f aca="false">IF(AP907=0," ",IF(AP907&lt;&gt;AP906,AP907," "))</f>
        <v> </v>
      </c>
      <c r="AS907" s="732"/>
      <c r="AT907" s="730" t="n">
        <f aca="false">IF(AP907&lt;&gt;AR907,(IF('ORÇ.GLOBAL P CAIXA'!I908="",J907*(INFORMAÇÕES!$Q$99/INFORMAÇÕES!$Q$102),IF('ORÇ.GLOBAL P CAIXA'!I908="R",J907,0))),0)</f>
        <v>0</v>
      </c>
      <c r="AU907" s="75" t="n">
        <f aca="false">IF(AP907&lt;&gt;AR907,(IF('ORÇ.GLOBAL P CAIXA'!I908="",J907*(INFORMAÇÕES!$Q$100/INFORMAÇÕES!$Q$102),IF('ORÇ.GLOBAL P CAIXA'!I908="C",J907,0))),0)</f>
        <v>0</v>
      </c>
      <c r="AV907" s="75" t="n">
        <f aca="false">IF(AP907&lt;&gt;AR907,(IF('ORÇ.GLOBAL P CAIXA'!I908="",J907*INFORMAÇÕES!$U$115,IF('ORÇ.GLOBAL P CAIXA'!I908="CF",J907,0))),0)</f>
        <v>0</v>
      </c>
      <c r="AW907" s="75" t="n">
        <f aca="false">IF(AP907&lt;&gt;AR907,(IF('ORÇ.GLOBAL P CAIXA'!I908="",J907*INFORMAÇÕES!$U$116,IF('ORÇ.GLOBAL P CAIXA'!I908="O",J907,0))),0)</f>
        <v>0</v>
      </c>
      <c r="AX907" s="731" t="n">
        <f aca="false">IF(E907&lt;&gt;0,J907,0)</f>
        <v>0</v>
      </c>
      <c r="AY907" s="730" t="n">
        <f aca="false">IF(AP907&lt;&gt;AR907,(IF('ORÇ.GLOBAL P CAIXA'!I908="",L907*(INFORMAÇÕES!$Q$99/INFORMAÇÕES!$Q$102),IF('ORÇ.GLOBAL P CAIXA'!I908="R",L907,0))),0)</f>
        <v>0</v>
      </c>
      <c r="AZ907" s="75" t="n">
        <f aca="false">IF(AP907&lt;&gt;AR907,(IF('ORÇ.GLOBAL P CAIXA'!I908="",L907*(INFORMAÇÕES!$Q$100/INFORMAÇÕES!$Q$102),IF('ORÇ.GLOBAL P CAIXA'!I908="C",L907,0))),0)</f>
        <v>0</v>
      </c>
      <c r="BA907" s="75" t="n">
        <f aca="false">IF(AP907&lt;&gt;AR907,(IF('ORÇ.GLOBAL P CAIXA'!I908="",L907*INFORMAÇÕES!$U$115,IF('ORÇ.GLOBAL P CAIXA'!I908="CF",L907,0))),0)</f>
        <v>0</v>
      </c>
      <c r="BB907" s="75" t="n">
        <f aca="false">IF(AP907&lt;&gt;AR907,(IF('ORÇ.GLOBAL P CAIXA'!I908="",L907*INFORMAÇÕES!$U$116,IF('ORÇ.GLOBAL P CAIXA'!I908="O",L907,0))),0)</f>
        <v>0</v>
      </c>
      <c r="BC907" s="731" t="n">
        <f aca="false">IF(E907&lt;&gt;0,L907,0)</f>
        <v>0</v>
      </c>
    </row>
    <row r="908" s="174" customFormat="true" ht="14.25" hidden="false" customHeight="false" outlineLevel="0" collapsed="false">
      <c r="A908" s="159" t="n">
        <v>898</v>
      </c>
      <c r="B908" s="160" t="n">
        <f aca="false">'ORÇ.REPROG. P CAIXA'!B910</f>
        <v>0</v>
      </c>
      <c r="C908" s="723" t="n">
        <f aca="false">'ORÇ.REPROG. P CAIXA'!C910</f>
        <v>0</v>
      </c>
      <c r="D908" s="162" t="n">
        <f aca="false">'ORÇ.REPROG. P CAIXA'!D910</f>
        <v>0</v>
      </c>
      <c r="E908" s="163" t="n">
        <f aca="false">IF('BM GLOBAL'!$P$1&lt;&gt;0,'ORÇ.REPROG. P CAIXA'!E910,'ORÇ.REPROG. P CAIXA'!H910)</f>
        <v>0</v>
      </c>
      <c r="F908" s="163" t="n">
        <f aca="false">IF('BM GLOBAL'!$P$1&lt;&gt;0,IF('ORÇ.GLOBAL P CAIXA'!K909=0,'ORÇ.GLOBAL EMPRESA'!G909,'ORÇ.GLOBAL P CAIXA'!F909),'ORÇ.REPROG. P CAIXA'!I910)</f>
        <v>0</v>
      </c>
      <c r="G908" s="163" t="n">
        <f aca="false">IF(E908&lt;&gt;0,ROUND(E908*F908,2),IF(AO908=0,(SUMIF('ORÇ.REPROG. P CAIXA'!$AC$13:$AC$1012,B908,$AO$11:$AO$1010)),AO908))</f>
        <v>0</v>
      </c>
      <c r="H908" s="163" t="n">
        <f aca="false">IF(J908&lt;&gt;0,IF(E908&lt;&gt;0,J908/F908,0),0)</f>
        <v>0</v>
      </c>
      <c r="I908" s="163" t="n">
        <f aca="false">IF(L908&lt;&gt;0,IF(E908&lt;&gt;0,L908/F908,0),0)</f>
        <v>0</v>
      </c>
      <c r="J908" s="163" t="n">
        <f aca="false">IF(E908&lt;&gt;0,ROUND(INDEX($P$11:$AM$1010,$A908,$L$1),2),IF(AX908=0,(SUMIF($AP$11:$AP$1010,B908,$AX$11:$AX$1010)),AX908))</f>
        <v>0</v>
      </c>
      <c r="K908" s="163" t="n">
        <f aca="false">IF(G908=0,0,(J908/G908)*100)</f>
        <v>0</v>
      </c>
      <c r="L908" s="163" t="n">
        <f aca="false">IF(E908&lt;&gt;0,ROUND(IF($L$1=1,SUM(P908),"0")+IF($L$1=2,SUM($P908:Q908),"0")+IF($L$1=3,SUM($P908:R908),"0")+IF($L$1=4,SUM($P908:S908),"0")+IF($L$1=5,SUM($P908:T908),"0")+IF($L$1=6,SUM($P908:U908),"0")+IF($L$1=7,SUM($P908:V908),"0")+IF($L$1=8,SUM($P908:W908),"0")+IF($L$1=9,SUM($P908:X908),"0")+IF($L$1=10,SUM($P908:Y908),"0")+IF($L$1=11,SUM($P908:Z908),"0")+IF($L$1=12,SUM($P908:AA908),"0")+IF($L$1=13,SUM($P908:AB908),"0")+IF($L$1=14,SUM($P908:AC908),"0")+IF($L$1=15,SUM($P908:AD908),"0")+IF($L$1=16,SUM($P908:AE908),"0")+IF($L$1=17,SUM($P908:AF908),"0")+IF($L$1=18,SUM($P908:AG908),"0")+IF($L$1=19,SUM($P908:AH908),"0")+IF($L$1=20,SUM($P908:AI908),"0")+IF($L$1=21,SUM($P908:AJ908),"0")+IF($L$1=22,SUM($P908:AK908),"0")+IF($L$1=23,SUM($P908:AL908),"0")+IF($L$1=24,SUM($P908:AM908),"0"),2),IF(BC908=0,(SUMIF($AP$11:$AP$1010,B908,$BC$11:$BC$1010)),BC908))</f>
        <v>0</v>
      </c>
      <c r="M908" s="163" t="n">
        <f aca="false">IF(G908=0,0,(L908/G908)*100)</f>
        <v>0</v>
      </c>
      <c r="N908" s="168" t="str">
        <f aca="false">IF(B908&gt;0,"ok","ocultar")</f>
        <v>ocultar</v>
      </c>
      <c r="O908" s="650"/>
      <c r="P908" s="724"/>
      <c r="Q908" s="725"/>
      <c r="R908" s="725"/>
      <c r="S908" s="725"/>
      <c r="T908" s="725"/>
      <c r="U908" s="725"/>
      <c r="V908" s="725"/>
      <c r="W908" s="725"/>
      <c r="X908" s="725"/>
      <c r="Y908" s="725"/>
      <c r="Z908" s="725"/>
      <c r="AA908" s="726"/>
      <c r="AB908" s="726"/>
      <c r="AC908" s="726"/>
      <c r="AD908" s="726"/>
      <c r="AE908" s="726"/>
      <c r="AF908" s="726"/>
      <c r="AG908" s="726"/>
      <c r="AH908" s="726"/>
      <c r="AI908" s="726"/>
      <c r="AJ908" s="726"/>
      <c r="AK908" s="726"/>
      <c r="AL908" s="726"/>
      <c r="AM908" s="727"/>
      <c r="AO908" s="728" t="n">
        <f aca="false">IF(E908&lt;&gt;0,G908,0)</f>
        <v>0</v>
      </c>
      <c r="AP908" s="157" t="n">
        <f aca="false">IF(B908=0,AP907,IF(ISNONTEXT(B908)=TRUE(),INT(B908),INT(LEFT(B908,FIND(".",B908)-1))))</f>
        <v>3</v>
      </c>
      <c r="AQ908" s="157" t="str">
        <f aca="false">IF(AQ909=1,1,IF(B908&lt;&gt;0,1,IF(C908&lt;&gt;0,1,IF(D908&lt;&gt;0,1,IF(E908&lt;&gt;0,1,"")))))</f>
        <v/>
      </c>
      <c r="AR908" s="157" t="str">
        <f aca="false">IF(AP908=0," ",IF(AP908&lt;&gt;AP907,AP908," "))</f>
        <v> </v>
      </c>
      <c r="AS908" s="732"/>
      <c r="AT908" s="730" t="n">
        <f aca="false">IF(AP908&lt;&gt;AR908,(IF('ORÇ.GLOBAL P CAIXA'!I909="",J908*(INFORMAÇÕES!$Q$99/INFORMAÇÕES!$Q$102),IF('ORÇ.GLOBAL P CAIXA'!I909="R",J908,0))),0)</f>
        <v>0</v>
      </c>
      <c r="AU908" s="75" t="n">
        <f aca="false">IF(AP908&lt;&gt;AR908,(IF('ORÇ.GLOBAL P CAIXA'!I909="",J908*(INFORMAÇÕES!$Q$100/INFORMAÇÕES!$Q$102),IF('ORÇ.GLOBAL P CAIXA'!I909="C",J908,0))),0)</f>
        <v>0</v>
      </c>
      <c r="AV908" s="75" t="n">
        <f aca="false">IF(AP908&lt;&gt;AR908,(IF('ORÇ.GLOBAL P CAIXA'!I909="",J908*INFORMAÇÕES!$U$115,IF('ORÇ.GLOBAL P CAIXA'!I909="CF",J908,0))),0)</f>
        <v>0</v>
      </c>
      <c r="AW908" s="75" t="n">
        <f aca="false">IF(AP908&lt;&gt;AR908,(IF('ORÇ.GLOBAL P CAIXA'!I909="",J908*INFORMAÇÕES!$U$116,IF('ORÇ.GLOBAL P CAIXA'!I909="O",J908,0))),0)</f>
        <v>0</v>
      </c>
      <c r="AX908" s="731" t="n">
        <f aca="false">IF(E908&lt;&gt;0,J908,0)</f>
        <v>0</v>
      </c>
      <c r="AY908" s="730" t="n">
        <f aca="false">IF(AP908&lt;&gt;AR908,(IF('ORÇ.GLOBAL P CAIXA'!I909="",L908*(INFORMAÇÕES!$Q$99/INFORMAÇÕES!$Q$102),IF('ORÇ.GLOBAL P CAIXA'!I909="R",L908,0))),0)</f>
        <v>0</v>
      </c>
      <c r="AZ908" s="75" t="n">
        <f aca="false">IF(AP908&lt;&gt;AR908,(IF('ORÇ.GLOBAL P CAIXA'!I909="",L908*(INFORMAÇÕES!$Q$100/INFORMAÇÕES!$Q$102),IF('ORÇ.GLOBAL P CAIXA'!I909="C",L908,0))),0)</f>
        <v>0</v>
      </c>
      <c r="BA908" s="75" t="n">
        <f aca="false">IF(AP908&lt;&gt;AR908,(IF('ORÇ.GLOBAL P CAIXA'!I909="",L908*INFORMAÇÕES!$U$115,IF('ORÇ.GLOBAL P CAIXA'!I909="CF",L908,0))),0)</f>
        <v>0</v>
      </c>
      <c r="BB908" s="75" t="n">
        <f aca="false">IF(AP908&lt;&gt;AR908,(IF('ORÇ.GLOBAL P CAIXA'!I909="",L908*INFORMAÇÕES!$U$116,IF('ORÇ.GLOBAL P CAIXA'!I909="O",L908,0))),0)</f>
        <v>0</v>
      </c>
      <c r="BC908" s="731" t="n">
        <f aca="false">IF(E908&lt;&gt;0,L908,0)</f>
        <v>0</v>
      </c>
    </row>
    <row r="909" s="174" customFormat="true" ht="14.25" hidden="false" customHeight="false" outlineLevel="0" collapsed="false">
      <c r="A909" s="159" t="n">
        <v>899</v>
      </c>
      <c r="B909" s="160" t="n">
        <f aca="false">'ORÇ.REPROG. P CAIXA'!B911</f>
        <v>0</v>
      </c>
      <c r="C909" s="723" t="n">
        <f aca="false">'ORÇ.REPROG. P CAIXA'!C911</f>
        <v>0</v>
      </c>
      <c r="D909" s="162" t="n">
        <f aca="false">'ORÇ.REPROG. P CAIXA'!D911</f>
        <v>0</v>
      </c>
      <c r="E909" s="163" t="n">
        <f aca="false">IF('BM GLOBAL'!$P$1&lt;&gt;0,'ORÇ.REPROG. P CAIXA'!E911,'ORÇ.REPROG. P CAIXA'!H911)</f>
        <v>0</v>
      </c>
      <c r="F909" s="163" t="n">
        <f aca="false">IF('BM GLOBAL'!$P$1&lt;&gt;0,IF('ORÇ.GLOBAL P CAIXA'!K910=0,'ORÇ.GLOBAL EMPRESA'!G910,'ORÇ.GLOBAL P CAIXA'!F910),'ORÇ.REPROG. P CAIXA'!I911)</f>
        <v>0</v>
      </c>
      <c r="G909" s="163" t="n">
        <f aca="false">IF(E909&lt;&gt;0,ROUND(E909*F909,2),IF(AO909=0,(SUMIF('ORÇ.REPROG. P CAIXA'!$AC$13:$AC$1012,B909,$AO$11:$AO$1010)),AO909))</f>
        <v>0</v>
      </c>
      <c r="H909" s="163" t="n">
        <f aca="false">IF(J909&lt;&gt;0,IF(E909&lt;&gt;0,J909/F909,0),0)</f>
        <v>0</v>
      </c>
      <c r="I909" s="163" t="n">
        <f aca="false">IF(L909&lt;&gt;0,IF(E909&lt;&gt;0,L909/F909,0),0)</f>
        <v>0</v>
      </c>
      <c r="J909" s="163" t="n">
        <f aca="false">IF(E909&lt;&gt;0,ROUND(INDEX($P$11:$AM$1010,$A909,$L$1),2),IF(AX909=0,(SUMIF($AP$11:$AP$1010,B909,$AX$11:$AX$1010)),AX909))</f>
        <v>0</v>
      </c>
      <c r="K909" s="163" t="n">
        <f aca="false">IF(G909=0,0,(J909/G909)*100)</f>
        <v>0</v>
      </c>
      <c r="L909" s="163" t="n">
        <f aca="false">IF(E909&lt;&gt;0,ROUND(IF($L$1=1,SUM(P909),"0")+IF($L$1=2,SUM($P909:Q909),"0")+IF($L$1=3,SUM($P909:R909),"0")+IF($L$1=4,SUM($P909:S909),"0")+IF($L$1=5,SUM($P909:T909),"0")+IF($L$1=6,SUM($P909:U909),"0")+IF($L$1=7,SUM($P909:V909),"0")+IF($L$1=8,SUM($P909:W909),"0")+IF($L$1=9,SUM($P909:X909),"0")+IF($L$1=10,SUM($P909:Y909),"0")+IF($L$1=11,SUM($P909:Z909),"0")+IF($L$1=12,SUM($P909:AA909),"0")+IF($L$1=13,SUM($P909:AB909),"0")+IF($L$1=14,SUM($P909:AC909),"0")+IF($L$1=15,SUM($P909:AD909),"0")+IF($L$1=16,SUM($P909:AE909),"0")+IF($L$1=17,SUM($P909:AF909),"0")+IF($L$1=18,SUM($P909:AG909),"0")+IF($L$1=19,SUM($P909:AH909),"0")+IF($L$1=20,SUM($P909:AI909),"0")+IF($L$1=21,SUM($P909:AJ909),"0")+IF($L$1=22,SUM($P909:AK909),"0")+IF($L$1=23,SUM($P909:AL909),"0")+IF($L$1=24,SUM($P909:AM909),"0"),2),IF(BC909=0,(SUMIF($AP$11:$AP$1010,B909,$BC$11:$BC$1010)),BC909))</f>
        <v>0</v>
      </c>
      <c r="M909" s="163" t="n">
        <f aca="false">IF(G909=0,0,(L909/G909)*100)</f>
        <v>0</v>
      </c>
      <c r="N909" s="168" t="str">
        <f aca="false">IF(B909&gt;0,"ok","ocultar")</f>
        <v>ocultar</v>
      </c>
      <c r="O909" s="650"/>
      <c r="P909" s="724"/>
      <c r="Q909" s="725"/>
      <c r="R909" s="725"/>
      <c r="S909" s="725"/>
      <c r="T909" s="725"/>
      <c r="U909" s="725"/>
      <c r="V909" s="725"/>
      <c r="W909" s="725"/>
      <c r="X909" s="725"/>
      <c r="Y909" s="725"/>
      <c r="Z909" s="725"/>
      <c r="AA909" s="726"/>
      <c r="AB909" s="726"/>
      <c r="AC909" s="726"/>
      <c r="AD909" s="726"/>
      <c r="AE909" s="726"/>
      <c r="AF909" s="726"/>
      <c r="AG909" s="726"/>
      <c r="AH909" s="726"/>
      <c r="AI909" s="726"/>
      <c r="AJ909" s="726"/>
      <c r="AK909" s="726"/>
      <c r="AL909" s="726"/>
      <c r="AM909" s="727"/>
      <c r="AO909" s="728" t="n">
        <f aca="false">IF(E909&lt;&gt;0,G909,0)</f>
        <v>0</v>
      </c>
      <c r="AP909" s="157" t="n">
        <f aca="false">IF(B909=0,AP908,IF(ISNONTEXT(B909)=TRUE(),INT(B909),INT(LEFT(B909,FIND(".",B909)-1))))</f>
        <v>3</v>
      </c>
      <c r="AQ909" s="157" t="str">
        <f aca="false">IF(AQ910=1,1,IF(B909&lt;&gt;0,1,IF(C909&lt;&gt;0,1,IF(D909&lt;&gt;0,1,IF(E909&lt;&gt;0,1,"")))))</f>
        <v/>
      </c>
      <c r="AR909" s="157" t="str">
        <f aca="false">IF(AP909=0," ",IF(AP909&lt;&gt;AP908,AP909," "))</f>
        <v> </v>
      </c>
      <c r="AS909" s="732"/>
      <c r="AT909" s="730" t="n">
        <f aca="false">IF(AP909&lt;&gt;AR909,(IF('ORÇ.GLOBAL P CAIXA'!I910="",J909*(INFORMAÇÕES!$Q$99/INFORMAÇÕES!$Q$102),IF('ORÇ.GLOBAL P CAIXA'!I910="R",J909,0))),0)</f>
        <v>0</v>
      </c>
      <c r="AU909" s="75" t="n">
        <f aca="false">IF(AP909&lt;&gt;AR909,(IF('ORÇ.GLOBAL P CAIXA'!I910="",J909*(INFORMAÇÕES!$Q$100/INFORMAÇÕES!$Q$102),IF('ORÇ.GLOBAL P CAIXA'!I910="C",J909,0))),0)</f>
        <v>0</v>
      </c>
      <c r="AV909" s="75" t="n">
        <f aca="false">IF(AP909&lt;&gt;AR909,(IF('ORÇ.GLOBAL P CAIXA'!I910="",J909*INFORMAÇÕES!$U$115,IF('ORÇ.GLOBAL P CAIXA'!I910="CF",J909,0))),0)</f>
        <v>0</v>
      </c>
      <c r="AW909" s="75" t="n">
        <f aca="false">IF(AP909&lt;&gt;AR909,(IF('ORÇ.GLOBAL P CAIXA'!I910="",J909*INFORMAÇÕES!$U$116,IF('ORÇ.GLOBAL P CAIXA'!I910="O",J909,0))),0)</f>
        <v>0</v>
      </c>
      <c r="AX909" s="731" t="n">
        <f aca="false">IF(E909&lt;&gt;0,J909,0)</f>
        <v>0</v>
      </c>
      <c r="AY909" s="730" t="n">
        <f aca="false">IF(AP909&lt;&gt;AR909,(IF('ORÇ.GLOBAL P CAIXA'!I910="",L909*(INFORMAÇÕES!$Q$99/INFORMAÇÕES!$Q$102),IF('ORÇ.GLOBAL P CAIXA'!I910="R",L909,0))),0)</f>
        <v>0</v>
      </c>
      <c r="AZ909" s="75" t="n">
        <f aca="false">IF(AP909&lt;&gt;AR909,(IF('ORÇ.GLOBAL P CAIXA'!I910="",L909*(INFORMAÇÕES!$Q$100/INFORMAÇÕES!$Q$102),IF('ORÇ.GLOBAL P CAIXA'!I910="C",L909,0))),0)</f>
        <v>0</v>
      </c>
      <c r="BA909" s="75" t="n">
        <f aca="false">IF(AP909&lt;&gt;AR909,(IF('ORÇ.GLOBAL P CAIXA'!I910="",L909*INFORMAÇÕES!$U$115,IF('ORÇ.GLOBAL P CAIXA'!I910="CF",L909,0))),0)</f>
        <v>0</v>
      </c>
      <c r="BB909" s="75" t="n">
        <f aca="false">IF(AP909&lt;&gt;AR909,(IF('ORÇ.GLOBAL P CAIXA'!I910="",L909*INFORMAÇÕES!$U$116,IF('ORÇ.GLOBAL P CAIXA'!I910="O",L909,0))),0)</f>
        <v>0</v>
      </c>
      <c r="BC909" s="731" t="n">
        <f aca="false">IF(E909&lt;&gt;0,L909,0)</f>
        <v>0</v>
      </c>
    </row>
    <row r="910" s="174" customFormat="true" ht="14.25" hidden="false" customHeight="false" outlineLevel="0" collapsed="false">
      <c r="A910" s="159" t="n">
        <v>900</v>
      </c>
      <c r="B910" s="160" t="n">
        <f aca="false">'ORÇ.REPROG. P CAIXA'!B912</f>
        <v>0</v>
      </c>
      <c r="C910" s="723" t="n">
        <f aca="false">'ORÇ.REPROG. P CAIXA'!C912</f>
        <v>0</v>
      </c>
      <c r="D910" s="162" t="n">
        <f aca="false">'ORÇ.REPROG. P CAIXA'!D912</f>
        <v>0</v>
      </c>
      <c r="E910" s="163" t="n">
        <f aca="false">IF('BM GLOBAL'!$P$1&lt;&gt;0,'ORÇ.REPROG. P CAIXA'!E912,'ORÇ.REPROG. P CAIXA'!H912)</f>
        <v>0</v>
      </c>
      <c r="F910" s="163" t="n">
        <f aca="false">IF('BM GLOBAL'!$P$1&lt;&gt;0,IF('ORÇ.GLOBAL P CAIXA'!K911=0,'ORÇ.GLOBAL EMPRESA'!G911,'ORÇ.GLOBAL P CAIXA'!F911),'ORÇ.REPROG. P CAIXA'!I912)</f>
        <v>0</v>
      </c>
      <c r="G910" s="163" t="n">
        <f aca="false">IF(E910&lt;&gt;0,ROUND(E910*F910,2),IF(AO910=0,(SUMIF('ORÇ.REPROG. P CAIXA'!$AC$13:$AC$1012,B910,$AO$11:$AO$1010)),AO910))</f>
        <v>0</v>
      </c>
      <c r="H910" s="163" t="n">
        <f aca="false">IF(J910&lt;&gt;0,IF(E910&lt;&gt;0,J910/F910,0),0)</f>
        <v>0</v>
      </c>
      <c r="I910" s="163" t="n">
        <f aca="false">IF(L910&lt;&gt;0,IF(E910&lt;&gt;0,L910/F910,0),0)</f>
        <v>0</v>
      </c>
      <c r="J910" s="163" t="n">
        <f aca="false">IF(E910&lt;&gt;0,ROUND(INDEX($P$11:$AM$1010,$A910,$L$1),2),IF(AX910=0,(SUMIF($AP$11:$AP$1010,B910,$AX$11:$AX$1010)),AX910))</f>
        <v>0</v>
      </c>
      <c r="K910" s="163" t="n">
        <f aca="false">IF(G910=0,0,(J910/G910)*100)</f>
        <v>0</v>
      </c>
      <c r="L910" s="163" t="n">
        <f aca="false">IF(E910&lt;&gt;0,ROUND(IF($L$1=1,SUM(P910),"0")+IF($L$1=2,SUM($P910:Q910),"0")+IF($L$1=3,SUM($P910:R910),"0")+IF($L$1=4,SUM($P910:S910),"0")+IF($L$1=5,SUM($P910:T910),"0")+IF($L$1=6,SUM($P910:U910),"0")+IF($L$1=7,SUM($P910:V910),"0")+IF($L$1=8,SUM($P910:W910),"0")+IF($L$1=9,SUM($P910:X910),"0")+IF($L$1=10,SUM($P910:Y910),"0")+IF($L$1=11,SUM($P910:Z910),"0")+IF($L$1=12,SUM($P910:AA910),"0")+IF($L$1=13,SUM($P910:AB910),"0")+IF($L$1=14,SUM($P910:AC910),"0")+IF($L$1=15,SUM($P910:AD910),"0")+IF($L$1=16,SUM($P910:AE910),"0")+IF($L$1=17,SUM($P910:AF910),"0")+IF($L$1=18,SUM($P910:AG910),"0")+IF($L$1=19,SUM($P910:AH910),"0")+IF($L$1=20,SUM($P910:AI910),"0")+IF($L$1=21,SUM($P910:AJ910),"0")+IF($L$1=22,SUM($P910:AK910),"0")+IF($L$1=23,SUM($P910:AL910),"0")+IF($L$1=24,SUM($P910:AM910),"0"),2),IF(BC910=0,(SUMIF($AP$11:$AP$1010,B910,$BC$11:$BC$1010)),BC910))</f>
        <v>0</v>
      </c>
      <c r="M910" s="163" t="n">
        <f aca="false">IF(G910=0,0,(L910/G910)*100)</f>
        <v>0</v>
      </c>
      <c r="N910" s="168" t="str">
        <f aca="false">IF(B910&gt;0,"ok","ocultar")</f>
        <v>ocultar</v>
      </c>
      <c r="O910" s="650"/>
      <c r="P910" s="724"/>
      <c r="Q910" s="725"/>
      <c r="R910" s="725"/>
      <c r="S910" s="725"/>
      <c r="T910" s="725"/>
      <c r="U910" s="725"/>
      <c r="V910" s="725"/>
      <c r="W910" s="725"/>
      <c r="X910" s="725"/>
      <c r="Y910" s="725"/>
      <c r="Z910" s="725"/>
      <c r="AA910" s="726"/>
      <c r="AB910" s="726"/>
      <c r="AC910" s="726"/>
      <c r="AD910" s="726"/>
      <c r="AE910" s="726"/>
      <c r="AF910" s="726"/>
      <c r="AG910" s="726"/>
      <c r="AH910" s="726"/>
      <c r="AI910" s="726"/>
      <c r="AJ910" s="726"/>
      <c r="AK910" s="726"/>
      <c r="AL910" s="726"/>
      <c r="AM910" s="727"/>
      <c r="AO910" s="728" t="n">
        <f aca="false">IF(E910&lt;&gt;0,G910,0)</f>
        <v>0</v>
      </c>
      <c r="AP910" s="157" t="n">
        <f aca="false">IF(B910=0,AP909,IF(ISNONTEXT(B910)=TRUE(),INT(B910),INT(LEFT(B910,FIND(".",B910)-1))))</f>
        <v>3</v>
      </c>
      <c r="AQ910" s="157" t="str">
        <f aca="false">IF(AQ911=1,1,IF(B910&lt;&gt;0,1,IF(C910&lt;&gt;0,1,IF(D910&lt;&gt;0,1,IF(E910&lt;&gt;0,1,"")))))</f>
        <v/>
      </c>
      <c r="AR910" s="157" t="str">
        <f aca="false">IF(AP910=0," ",IF(AP910&lt;&gt;AP909,AP910," "))</f>
        <v> </v>
      </c>
      <c r="AS910" s="732"/>
      <c r="AT910" s="730" t="n">
        <f aca="false">IF(AP910&lt;&gt;AR910,(IF('ORÇ.GLOBAL P CAIXA'!I911="",J910*(INFORMAÇÕES!$Q$99/INFORMAÇÕES!$Q$102),IF('ORÇ.GLOBAL P CAIXA'!I911="R",J910,0))),0)</f>
        <v>0</v>
      </c>
      <c r="AU910" s="75" t="n">
        <f aca="false">IF(AP910&lt;&gt;AR910,(IF('ORÇ.GLOBAL P CAIXA'!I911="",J910*(INFORMAÇÕES!$Q$100/INFORMAÇÕES!$Q$102),IF('ORÇ.GLOBAL P CAIXA'!I911="C",J910,0))),0)</f>
        <v>0</v>
      </c>
      <c r="AV910" s="75" t="n">
        <f aca="false">IF(AP910&lt;&gt;AR910,(IF('ORÇ.GLOBAL P CAIXA'!I911="",J910*INFORMAÇÕES!$U$115,IF('ORÇ.GLOBAL P CAIXA'!I911="CF",J910,0))),0)</f>
        <v>0</v>
      </c>
      <c r="AW910" s="75" t="n">
        <f aca="false">IF(AP910&lt;&gt;AR910,(IF('ORÇ.GLOBAL P CAIXA'!I911="",J910*INFORMAÇÕES!$U$116,IF('ORÇ.GLOBAL P CAIXA'!I911="O",J910,0))),0)</f>
        <v>0</v>
      </c>
      <c r="AX910" s="731" t="n">
        <f aca="false">IF(E910&lt;&gt;0,J910,0)</f>
        <v>0</v>
      </c>
      <c r="AY910" s="730" t="n">
        <f aca="false">IF(AP910&lt;&gt;AR910,(IF('ORÇ.GLOBAL P CAIXA'!I911="",L910*(INFORMAÇÕES!$Q$99/INFORMAÇÕES!$Q$102),IF('ORÇ.GLOBAL P CAIXA'!I911="R",L910,0))),0)</f>
        <v>0</v>
      </c>
      <c r="AZ910" s="75" t="n">
        <f aca="false">IF(AP910&lt;&gt;AR910,(IF('ORÇ.GLOBAL P CAIXA'!I911="",L910*(INFORMAÇÕES!$Q$100/INFORMAÇÕES!$Q$102),IF('ORÇ.GLOBAL P CAIXA'!I911="C",L910,0))),0)</f>
        <v>0</v>
      </c>
      <c r="BA910" s="75" t="n">
        <f aca="false">IF(AP910&lt;&gt;AR910,(IF('ORÇ.GLOBAL P CAIXA'!I911="",L910*INFORMAÇÕES!$U$115,IF('ORÇ.GLOBAL P CAIXA'!I911="CF",L910,0))),0)</f>
        <v>0</v>
      </c>
      <c r="BB910" s="75" t="n">
        <f aca="false">IF(AP910&lt;&gt;AR910,(IF('ORÇ.GLOBAL P CAIXA'!I911="",L910*INFORMAÇÕES!$U$116,IF('ORÇ.GLOBAL P CAIXA'!I911="O",L910,0))),0)</f>
        <v>0</v>
      </c>
      <c r="BC910" s="731" t="n">
        <f aca="false">IF(E910&lt;&gt;0,L910,0)</f>
        <v>0</v>
      </c>
    </row>
    <row r="911" s="174" customFormat="true" ht="14.25" hidden="false" customHeight="false" outlineLevel="0" collapsed="false">
      <c r="A911" s="159" t="n">
        <v>901</v>
      </c>
      <c r="B911" s="160" t="n">
        <f aca="false">'ORÇ.REPROG. P CAIXA'!B913</f>
        <v>0</v>
      </c>
      <c r="C911" s="723" t="n">
        <f aca="false">'ORÇ.REPROG. P CAIXA'!C913</f>
        <v>0</v>
      </c>
      <c r="D911" s="162" t="n">
        <f aca="false">'ORÇ.REPROG. P CAIXA'!D913</f>
        <v>0</v>
      </c>
      <c r="E911" s="163" t="n">
        <f aca="false">IF('BM GLOBAL'!$P$1&lt;&gt;0,'ORÇ.REPROG. P CAIXA'!E913,'ORÇ.REPROG. P CAIXA'!H913)</f>
        <v>0</v>
      </c>
      <c r="F911" s="163" t="n">
        <f aca="false">IF('BM GLOBAL'!$P$1&lt;&gt;0,IF('ORÇ.GLOBAL P CAIXA'!K912=0,'ORÇ.GLOBAL EMPRESA'!G912,'ORÇ.GLOBAL P CAIXA'!F912),'ORÇ.REPROG. P CAIXA'!I913)</f>
        <v>0</v>
      </c>
      <c r="G911" s="163" t="n">
        <f aca="false">IF(E911&lt;&gt;0,ROUND(E911*F911,2),IF(AO911=0,(SUMIF('ORÇ.REPROG. P CAIXA'!$AC$13:$AC$1012,B911,$AO$11:$AO$1010)),AO911))</f>
        <v>0</v>
      </c>
      <c r="H911" s="163" t="n">
        <f aca="false">IF(J911&lt;&gt;0,IF(E911&lt;&gt;0,J911/F911,0),0)</f>
        <v>0</v>
      </c>
      <c r="I911" s="163" t="n">
        <f aca="false">IF(L911&lt;&gt;0,IF(E911&lt;&gt;0,L911/F911,0),0)</f>
        <v>0</v>
      </c>
      <c r="J911" s="163" t="n">
        <f aca="false">IF(E911&lt;&gt;0,ROUND(INDEX($P$11:$AM$1010,$A911,$L$1),2),IF(AX911=0,(SUMIF($AP$11:$AP$1010,B911,$AX$11:$AX$1010)),AX911))</f>
        <v>0</v>
      </c>
      <c r="K911" s="163" t="n">
        <f aca="false">IF(G911=0,0,(J911/G911)*100)</f>
        <v>0</v>
      </c>
      <c r="L911" s="163" t="n">
        <f aca="false">IF(E911&lt;&gt;0,ROUND(IF($L$1=1,SUM(P911),"0")+IF($L$1=2,SUM($P911:Q911),"0")+IF($L$1=3,SUM($P911:R911),"0")+IF($L$1=4,SUM($P911:S911),"0")+IF($L$1=5,SUM($P911:T911),"0")+IF($L$1=6,SUM($P911:U911),"0")+IF($L$1=7,SUM($P911:V911),"0")+IF($L$1=8,SUM($P911:W911),"0")+IF($L$1=9,SUM($P911:X911),"0")+IF($L$1=10,SUM($P911:Y911),"0")+IF($L$1=11,SUM($P911:Z911),"0")+IF($L$1=12,SUM($P911:AA911),"0")+IF($L$1=13,SUM($P911:AB911),"0")+IF($L$1=14,SUM($P911:AC911),"0")+IF($L$1=15,SUM($P911:AD911),"0")+IF($L$1=16,SUM($P911:AE911),"0")+IF($L$1=17,SUM($P911:AF911),"0")+IF($L$1=18,SUM($P911:AG911),"0")+IF($L$1=19,SUM($P911:AH911),"0")+IF($L$1=20,SUM($P911:AI911),"0")+IF($L$1=21,SUM($P911:AJ911),"0")+IF($L$1=22,SUM($P911:AK911),"0")+IF($L$1=23,SUM($P911:AL911),"0")+IF($L$1=24,SUM($P911:AM911),"0"),2),IF(BC911=0,(SUMIF($AP$11:$AP$1010,B911,$BC$11:$BC$1010)),BC911))</f>
        <v>0</v>
      </c>
      <c r="M911" s="163" t="n">
        <f aca="false">IF(G911=0,0,(L911/G911)*100)</f>
        <v>0</v>
      </c>
      <c r="N911" s="168" t="str">
        <f aca="false">IF(B911&gt;0,"ok","ocultar")</f>
        <v>ocultar</v>
      </c>
      <c r="O911" s="650"/>
      <c r="P911" s="724"/>
      <c r="Q911" s="725"/>
      <c r="R911" s="725"/>
      <c r="S911" s="725"/>
      <c r="T911" s="725"/>
      <c r="U911" s="725"/>
      <c r="V911" s="725"/>
      <c r="W911" s="725"/>
      <c r="X911" s="725"/>
      <c r="Y911" s="725"/>
      <c r="Z911" s="725"/>
      <c r="AA911" s="726"/>
      <c r="AB911" s="726"/>
      <c r="AC911" s="726"/>
      <c r="AD911" s="726"/>
      <c r="AE911" s="726"/>
      <c r="AF911" s="726"/>
      <c r="AG911" s="726"/>
      <c r="AH911" s="726"/>
      <c r="AI911" s="726"/>
      <c r="AJ911" s="726"/>
      <c r="AK911" s="726"/>
      <c r="AL911" s="726"/>
      <c r="AM911" s="727"/>
      <c r="AO911" s="728" t="n">
        <f aca="false">IF(E911&lt;&gt;0,G911,0)</f>
        <v>0</v>
      </c>
      <c r="AP911" s="157" t="n">
        <f aca="false">IF(B911=0,AP910,IF(ISNONTEXT(B911)=TRUE(),INT(B911),INT(LEFT(B911,FIND(".",B911)-1))))</f>
        <v>3</v>
      </c>
      <c r="AQ911" s="157" t="str">
        <f aca="false">IF(AQ912=1,1,IF(B911&lt;&gt;0,1,IF(C911&lt;&gt;0,1,IF(D911&lt;&gt;0,1,IF(E911&lt;&gt;0,1,"")))))</f>
        <v/>
      </c>
      <c r="AR911" s="157" t="str">
        <f aca="false">IF(AP911=0," ",IF(AP911&lt;&gt;AP910,AP911," "))</f>
        <v> </v>
      </c>
      <c r="AS911" s="732"/>
      <c r="AT911" s="730" t="n">
        <f aca="false">IF(AP911&lt;&gt;AR911,(IF('ORÇ.GLOBAL P CAIXA'!I912="",J911*(INFORMAÇÕES!$Q$99/INFORMAÇÕES!$Q$102),IF('ORÇ.GLOBAL P CAIXA'!I912="R",J911,0))),0)</f>
        <v>0</v>
      </c>
      <c r="AU911" s="75" t="n">
        <f aca="false">IF(AP911&lt;&gt;AR911,(IF('ORÇ.GLOBAL P CAIXA'!I912="",J911*(INFORMAÇÕES!$Q$100/INFORMAÇÕES!$Q$102),IF('ORÇ.GLOBAL P CAIXA'!I912="C",J911,0))),0)</f>
        <v>0</v>
      </c>
      <c r="AV911" s="75" t="n">
        <f aca="false">IF(AP911&lt;&gt;AR911,(IF('ORÇ.GLOBAL P CAIXA'!I912="",J911*INFORMAÇÕES!$U$115,IF('ORÇ.GLOBAL P CAIXA'!I912="CF",J911,0))),0)</f>
        <v>0</v>
      </c>
      <c r="AW911" s="75" t="n">
        <f aca="false">IF(AP911&lt;&gt;AR911,(IF('ORÇ.GLOBAL P CAIXA'!I912="",J911*INFORMAÇÕES!$U$116,IF('ORÇ.GLOBAL P CAIXA'!I912="O",J911,0))),0)</f>
        <v>0</v>
      </c>
      <c r="AX911" s="731" t="n">
        <f aca="false">IF(E911&lt;&gt;0,J911,0)</f>
        <v>0</v>
      </c>
      <c r="AY911" s="730" t="n">
        <f aca="false">IF(AP911&lt;&gt;AR911,(IF('ORÇ.GLOBAL P CAIXA'!I912="",L911*(INFORMAÇÕES!$Q$99/INFORMAÇÕES!$Q$102),IF('ORÇ.GLOBAL P CAIXA'!I912="R",L911,0))),0)</f>
        <v>0</v>
      </c>
      <c r="AZ911" s="75" t="n">
        <f aca="false">IF(AP911&lt;&gt;AR911,(IF('ORÇ.GLOBAL P CAIXA'!I912="",L911*(INFORMAÇÕES!$Q$100/INFORMAÇÕES!$Q$102),IF('ORÇ.GLOBAL P CAIXA'!I912="C",L911,0))),0)</f>
        <v>0</v>
      </c>
      <c r="BA911" s="75" t="n">
        <f aca="false">IF(AP911&lt;&gt;AR911,(IF('ORÇ.GLOBAL P CAIXA'!I912="",L911*INFORMAÇÕES!$U$115,IF('ORÇ.GLOBAL P CAIXA'!I912="CF",L911,0))),0)</f>
        <v>0</v>
      </c>
      <c r="BB911" s="75" t="n">
        <f aca="false">IF(AP911&lt;&gt;AR911,(IF('ORÇ.GLOBAL P CAIXA'!I912="",L911*INFORMAÇÕES!$U$116,IF('ORÇ.GLOBAL P CAIXA'!I912="O",L911,0))),0)</f>
        <v>0</v>
      </c>
      <c r="BC911" s="731" t="n">
        <f aca="false">IF(E911&lt;&gt;0,L911,0)</f>
        <v>0</v>
      </c>
    </row>
    <row r="912" s="174" customFormat="true" ht="14.25" hidden="false" customHeight="false" outlineLevel="0" collapsed="false">
      <c r="A912" s="159" t="n">
        <v>902</v>
      </c>
      <c r="B912" s="160" t="n">
        <f aca="false">'ORÇ.REPROG. P CAIXA'!B914</f>
        <v>0</v>
      </c>
      <c r="C912" s="723" t="n">
        <f aca="false">'ORÇ.REPROG. P CAIXA'!C914</f>
        <v>0</v>
      </c>
      <c r="D912" s="162" t="n">
        <f aca="false">'ORÇ.REPROG. P CAIXA'!D914</f>
        <v>0</v>
      </c>
      <c r="E912" s="163" t="n">
        <f aca="false">IF('BM GLOBAL'!$P$1&lt;&gt;0,'ORÇ.REPROG. P CAIXA'!E914,'ORÇ.REPROG. P CAIXA'!H914)</f>
        <v>0</v>
      </c>
      <c r="F912" s="163" t="n">
        <f aca="false">IF('BM GLOBAL'!$P$1&lt;&gt;0,IF('ORÇ.GLOBAL P CAIXA'!K913=0,'ORÇ.GLOBAL EMPRESA'!G913,'ORÇ.GLOBAL P CAIXA'!F913),'ORÇ.REPROG. P CAIXA'!I914)</f>
        <v>0</v>
      </c>
      <c r="G912" s="163" t="n">
        <f aca="false">IF(E912&lt;&gt;0,ROUND(E912*F912,2),IF(AO912=0,(SUMIF('ORÇ.REPROG. P CAIXA'!$AC$13:$AC$1012,B912,$AO$11:$AO$1010)),AO912))</f>
        <v>0</v>
      </c>
      <c r="H912" s="163" t="n">
        <f aca="false">IF(J912&lt;&gt;0,IF(E912&lt;&gt;0,J912/F912,0),0)</f>
        <v>0</v>
      </c>
      <c r="I912" s="163" t="n">
        <f aca="false">IF(L912&lt;&gt;0,IF(E912&lt;&gt;0,L912/F912,0),0)</f>
        <v>0</v>
      </c>
      <c r="J912" s="163" t="n">
        <f aca="false">IF(E912&lt;&gt;0,ROUND(INDEX($P$11:$AM$1010,$A912,$L$1),2),IF(AX912=0,(SUMIF($AP$11:$AP$1010,B912,$AX$11:$AX$1010)),AX912))</f>
        <v>0</v>
      </c>
      <c r="K912" s="163" t="n">
        <f aca="false">IF(G912=0,0,(J912/G912)*100)</f>
        <v>0</v>
      </c>
      <c r="L912" s="163" t="n">
        <f aca="false">IF(E912&lt;&gt;0,ROUND(IF($L$1=1,SUM(P912),"0")+IF($L$1=2,SUM($P912:Q912),"0")+IF($L$1=3,SUM($P912:R912),"0")+IF($L$1=4,SUM($P912:S912),"0")+IF($L$1=5,SUM($P912:T912),"0")+IF($L$1=6,SUM($P912:U912),"0")+IF($L$1=7,SUM($P912:V912),"0")+IF($L$1=8,SUM($P912:W912),"0")+IF($L$1=9,SUM($P912:X912),"0")+IF($L$1=10,SUM($P912:Y912),"0")+IF($L$1=11,SUM($P912:Z912),"0")+IF($L$1=12,SUM($P912:AA912),"0")+IF($L$1=13,SUM($P912:AB912),"0")+IF($L$1=14,SUM($P912:AC912),"0")+IF($L$1=15,SUM($P912:AD912),"0")+IF($L$1=16,SUM($P912:AE912),"0")+IF($L$1=17,SUM($P912:AF912),"0")+IF($L$1=18,SUM($P912:AG912),"0")+IF($L$1=19,SUM($P912:AH912),"0")+IF($L$1=20,SUM($P912:AI912),"0")+IF($L$1=21,SUM($P912:AJ912),"0")+IF($L$1=22,SUM($P912:AK912),"0")+IF($L$1=23,SUM($P912:AL912),"0")+IF($L$1=24,SUM($P912:AM912),"0"),2),IF(BC912=0,(SUMIF($AP$11:$AP$1010,B912,$BC$11:$BC$1010)),BC912))</f>
        <v>0</v>
      </c>
      <c r="M912" s="163" t="n">
        <f aca="false">IF(G912=0,0,(L912/G912)*100)</f>
        <v>0</v>
      </c>
      <c r="N912" s="168" t="str">
        <f aca="false">IF(B912&gt;0,"ok","ocultar")</f>
        <v>ocultar</v>
      </c>
      <c r="O912" s="650"/>
      <c r="P912" s="724"/>
      <c r="Q912" s="725"/>
      <c r="R912" s="725"/>
      <c r="S912" s="725"/>
      <c r="T912" s="725"/>
      <c r="U912" s="725"/>
      <c r="V912" s="725"/>
      <c r="W912" s="725"/>
      <c r="X912" s="725"/>
      <c r="Y912" s="725"/>
      <c r="Z912" s="725"/>
      <c r="AA912" s="726"/>
      <c r="AB912" s="726"/>
      <c r="AC912" s="726"/>
      <c r="AD912" s="726"/>
      <c r="AE912" s="726"/>
      <c r="AF912" s="726"/>
      <c r="AG912" s="726"/>
      <c r="AH912" s="726"/>
      <c r="AI912" s="726"/>
      <c r="AJ912" s="726"/>
      <c r="AK912" s="726"/>
      <c r="AL912" s="726"/>
      <c r="AM912" s="727"/>
      <c r="AO912" s="728" t="n">
        <f aca="false">IF(E912&lt;&gt;0,G912,0)</f>
        <v>0</v>
      </c>
      <c r="AP912" s="157" t="n">
        <f aca="false">IF(B912=0,AP911,IF(ISNONTEXT(B912)=TRUE(),INT(B912),INT(LEFT(B912,FIND(".",B912)-1))))</f>
        <v>3</v>
      </c>
      <c r="AQ912" s="157" t="str">
        <f aca="false">IF(AQ913=1,1,IF(B912&lt;&gt;0,1,IF(C912&lt;&gt;0,1,IF(D912&lt;&gt;0,1,IF(E912&lt;&gt;0,1,"")))))</f>
        <v/>
      </c>
      <c r="AR912" s="157" t="str">
        <f aca="false">IF(AP912=0," ",IF(AP912&lt;&gt;AP911,AP912," "))</f>
        <v> </v>
      </c>
      <c r="AS912" s="732"/>
      <c r="AT912" s="730" t="n">
        <f aca="false">IF(AP912&lt;&gt;AR912,(IF('ORÇ.GLOBAL P CAIXA'!I913="",J912*(INFORMAÇÕES!$Q$99/INFORMAÇÕES!$Q$102),IF('ORÇ.GLOBAL P CAIXA'!I913="R",J912,0))),0)</f>
        <v>0</v>
      </c>
      <c r="AU912" s="75" t="n">
        <f aca="false">IF(AP912&lt;&gt;AR912,(IF('ORÇ.GLOBAL P CAIXA'!I913="",J912*(INFORMAÇÕES!$Q$100/INFORMAÇÕES!$Q$102),IF('ORÇ.GLOBAL P CAIXA'!I913="C",J912,0))),0)</f>
        <v>0</v>
      </c>
      <c r="AV912" s="75" t="n">
        <f aca="false">IF(AP912&lt;&gt;AR912,(IF('ORÇ.GLOBAL P CAIXA'!I913="",J912*INFORMAÇÕES!$U$115,IF('ORÇ.GLOBAL P CAIXA'!I913="CF",J912,0))),0)</f>
        <v>0</v>
      </c>
      <c r="AW912" s="75" t="n">
        <f aca="false">IF(AP912&lt;&gt;AR912,(IF('ORÇ.GLOBAL P CAIXA'!I913="",J912*INFORMAÇÕES!$U$116,IF('ORÇ.GLOBAL P CAIXA'!I913="O",J912,0))),0)</f>
        <v>0</v>
      </c>
      <c r="AX912" s="731" t="n">
        <f aca="false">IF(E912&lt;&gt;0,J912,0)</f>
        <v>0</v>
      </c>
      <c r="AY912" s="730" t="n">
        <f aca="false">IF(AP912&lt;&gt;AR912,(IF('ORÇ.GLOBAL P CAIXA'!I913="",L912*(INFORMAÇÕES!$Q$99/INFORMAÇÕES!$Q$102),IF('ORÇ.GLOBAL P CAIXA'!I913="R",L912,0))),0)</f>
        <v>0</v>
      </c>
      <c r="AZ912" s="75" t="n">
        <f aca="false">IF(AP912&lt;&gt;AR912,(IF('ORÇ.GLOBAL P CAIXA'!I913="",L912*(INFORMAÇÕES!$Q$100/INFORMAÇÕES!$Q$102),IF('ORÇ.GLOBAL P CAIXA'!I913="C",L912,0))),0)</f>
        <v>0</v>
      </c>
      <c r="BA912" s="75" t="n">
        <f aca="false">IF(AP912&lt;&gt;AR912,(IF('ORÇ.GLOBAL P CAIXA'!I913="",L912*INFORMAÇÕES!$U$115,IF('ORÇ.GLOBAL P CAIXA'!I913="CF",L912,0))),0)</f>
        <v>0</v>
      </c>
      <c r="BB912" s="75" t="n">
        <f aca="false">IF(AP912&lt;&gt;AR912,(IF('ORÇ.GLOBAL P CAIXA'!I913="",L912*INFORMAÇÕES!$U$116,IF('ORÇ.GLOBAL P CAIXA'!I913="O",L912,0))),0)</f>
        <v>0</v>
      </c>
      <c r="BC912" s="731" t="n">
        <f aca="false">IF(E912&lt;&gt;0,L912,0)</f>
        <v>0</v>
      </c>
    </row>
    <row r="913" s="174" customFormat="true" ht="14.25" hidden="false" customHeight="false" outlineLevel="0" collapsed="false">
      <c r="A913" s="159" t="n">
        <v>903</v>
      </c>
      <c r="B913" s="160" t="n">
        <f aca="false">'ORÇ.REPROG. P CAIXA'!B915</f>
        <v>0</v>
      </c>
      <c r="C913" s="723" t="n">
        <f aca="false">'ORÇ.REPROG. P CAIXA'!C915</f>
        <v>0</v>
      </c>
      <c r="D913" s="162" t="n">
        <f aca="false">'ORÇ.REPROG. P CAIXA'!D915</f>
        <v>0</v>
      </c>
      <c r="E913" s="163" t="n">
        <f aca="false">IF('BM GLOBAL'!$P$1&lt;&gt;0,'ORÇ.REPROG. P CAIXA'!E915,'ORÇ.REPROG. P CAIXA'!H915)</f>
        <v>0</v>
      </c>
      <c r="F913" s="163" t="n">
        <f aca="false">IF('BM GLOBAL'!$P$1&lt;&gt;0,IF('ORÇ.GLOBAL P CAIXA'!K914=0,'ORÇ.GLOBAL EMPRESA'!G914,'ORÇ.GLOBAL P CAIXA'!F914),'ORÇ.REPROG. P CAIXA'!I915)</f>
        <v>0</v>
      </c>
      <c r="G913" s="163" t="n">
        <f aca="false">IF(E913&lt;&gt;0,ROUND(E913*F913,2),IF(AO913=0,(SUMIF('ORÇ.REPROG. P CAIXA'!$AC$13:$AC$1012,B913,$AO$11:$AO$1010)),AO913))</f>
        <v>0</v>
      </c>
      <c r="H913" s="163" t="n">
        <f aca="false">IF(J913&lt;&gt;0,IF(E913&lt;&gt;0,J913/F913,0),0)</f>
        <v>0</v>
      </c>
      <c r="I913" s="163" t="n">
        <f aca="false">IF(L913&lt;&gt;0,IF(E913&lt;&gt;0,L913/F913,0),0)</f>
        <v>0</v>
      </c>
      <c r="J913" s="163" t="n">
        <f aca="false">IF(E913&lt;&gt;0,ROUND(INDEX($P$11:$AM$1010,$A913,$L$1),2),IF(AX913=0,(SUMIF($AP$11:$AP$1010,B913,$AX$11:$AX$1010)),AX913))</f>
        <v>0</v>
      </c>
      <c r="K913" s="163" t="n">
        <f aca="false">IF(G913=0,0,(J913/G913)*100)</f>
        <v>0</v>
      </c>
      <c r="L913" s="163" t="n">
        <f aca="false">IF(E913&lt;&gt;0,ROUND(IF($L$1=1,SUM(P913),"0")+IF($L$1=2,SUM($P913:Q913),"0")+IF($L$1=3,SUM($P913:R913),"0")+IF($L$1=4,SUM($P913:S913),"0")+IF($L$1=5,SUM($P913:T913),"0")+IF($L$1=6,SUM($P913:U913),"0")+IF($L$1=7,SUM($P913:V913),"0")+IF($L$1=8,SUM($P913:W913),"0")+IF($L$1=9,SUM($P913:X913),"0")+IF($L$1=10,SUM($P913:Y913),"0")+IF($L$1=11,SUM($P913:Z913),"0")+IF($L$1=12,SUM($P913:AA913),"0")+IF($L$1=13,SUM($P913:AB913),"0")+IF($L$1=14,SUM($P913:AC913),"0")+IF($L$1=15,SUM($P913:AD913),"0")+IF($L$1=16,SUM($P913:AE913),"0")+IF($L$1=17,SUM($P913:AF913),"0")+IF($L$1=18,SUM($P913:AG913),"0")+IF($L$1=19,SUM($P913:AH913),"0")+IF($L$1=20,SUM($P913:AI913),"0")+IF($L$1=21,SUM($P913:AJ913),"0")+IF($L$1=22,SUM($P913:AK913),"0")+IF($L$1=23,SUM($P913:AL913),"0")+IF($L$1=24,SUM($P913:AM913),"0"),2),IF(BC913=0,(SUMIF($AP$11:$AP$1010,B913,$BC$11:$BC$1010)),BC913))</f>
        <v>0</v>
      </c>
      <c r="M913" s="163" t="n">
        <f aca="false">IF(G913=0,0,(L913/G913)*100)</f>
        <v>0</v>
      </c>
      <c r="N913" s="168" t="str">
        <f aca="false">IF(B913&gt;0,"ok","ocultar")</f>
        <v>ocultar</v>
      </c>
      <c r="O913" s="650"/>
      <c r="P913" s="724"/>
      <c r="Q913" s="725"/>
      <c r="R913" s="725"/>
      <c r="S913" s="725"/>
      <c r="T913" s="725"/>
      <c r="U913" s="725"/>
      <c r="V913" s="725"/>
      <c r="W913" s="725"/>
      <c r="X913" s="725"/>
      <c r="Y913" s="725"/>
      <c r="Z913" s="725"/>
      <c r="AA913" s="726"/>
      <c r="AB913" s="726"/>
      <c r="AC913" s="726"/>
      <c r="AD913" s="726"/>
      <c r="AE913" s="726"/>
      <c r="AF913" s="726"/>
      <c r="AG913" s="726"/>
      <c r="AH913" s="726"/>
      <c r="AI913" s="726"/>
      <c r="AJ913" s="726"/>
      <c r="AK913" s="726"/>
      <c r="AL913" s="726"/>
      <c r="AM913" s="727"/>
      <c r="AO913" s="728" t="n">
        <f aca="false">IF(E913&lt;&gt;0,G913,0)</f>
        <v>0</v>
      </c>
      <c r="AP913" s="157" t="n">
        <f aca="false">IF(B913=0,AP912,IF(ISNONTEXT(B913)=TRUE(),INT(B913),INT(LEFT(B913,FIND(".",B913)-1))))</f>
        <v>3</v>
      </c>
      <c r="AQ913" s="157" t="str">
        <f aca="false">IF(AQ914=1,1,IF(B913&lt;&gt;0,1,IF(C913&lt;&gt;0,1,IF(D913&lt;&gt;0,1,IF(E913&lt;&gt;0,1,"")))))</f>
        <v/>
      </c>
      <c r="AR913" s="157" t="str">
        <f aca="false">IF(AP913=0," ",IF(AP913&lt;&gt;AP912,AP913," "))</f>
        <v> </v>
      </c>
      <c r="AS913" s="732"/>
      <c r="AT913" s="730" t="n">
        <f aca="false">IF(AP913&lt;&gt;AR913,(IF('ORÇ.GLOBAL P CAIXA'!I914="",J913*(INFORMAÇÕES!$Q$99/INFORMAÇÕES!$Q$102),IF('ORÇ.GLOBAL P CAIXA'!I914="R",J913,0))),0)</f>
        <v>0</v>
      </c>
      <c r="AU913" s="75" t="n">
        <f aca="false">IF(AP913&lt;&gt;AR913,(IF('ORÇ.GLOBAL P CAIXA'!I914="",J913*(INFORMAÇÕES!$Q$100/INFORMAÇÕES!$Q$102),IF('ORÇ.GLOBAL P CAIXA'!I914="C",J913,0))),0)</f>
        <v>0</v>
      </c>
      <c r="AV913" s="75" t="n">
        <f aca="false">IF(AP913&lt;&gt;AR913,(IF('ORÇ.GLOBAL P CAIXA'!I914="",J913*INFORMAÇÕES!$U$115,IF('ORÇ.GLOBAL P CAIXA'!I914="CF",J913,0))),0)</f>
        <v>0</v>
      </c>
      <c r="AW913" s="75" t="n">
        <f aca="false">IF(AP913&lt;&gt;AR913,(IF('ORÇ.GLOBAL P CAIXA'!I914="",J913*INFORMAÇÕES!$U$116,IF('ORÇ.GLOBAL P CAIXA'!I914="O",J913,0))),0)</f>
        <v>0</v>
      </c>
      <c r="AX913" s="731" t="n">
        <f aca="false">IF(E913&lt;&gt;0,J913,0)</f>
        <v>0</v>
      </c>
      <c r="AY913" s="730" t="n">
        <f aca="false">IF(AP913&lt;&gt;AR913,(IF('ORÇ.GLOBAL P CAIXA'!I914="",L913*(INFORMAÇÕES!$Q$99/INFORMAÇÕES!$Q$102),IF('ORÇ.GLOBAL P CAIXA'!I914="R",L913,0))),0)</f>
        <v>0</v>
      </c>
      <c r="AZ913" s="75" t="n">
        <f aca="false">IF(AP913&lt;&gt;AR913,(IF('ORÇ.GLOBAL P CAIXA'!I914="",L913*(INFORMAÇÕES!$Q$100/INFORMAÇÕES!$Q$102),IF('ORÇ.GLOBAL P CAIXA'!I914="C",L913,0))),0)</f>
        <v>0</v>
      </c>
      <c r="BA913" s="75" t="n">
        <f aca="false">IF(AP913&lt;&gt;AR913,(IF('ORÇ.GLOBAL P CAIXA'!I914="",L913*INFORMAÇÕES!$U$115,IF('ORÇ.GLOBAL P CAIXA'!I914="CF",L913,0))),0)</f>
        <v>0</v>
      </c>
      <c r="BB913" s="75" t="n">
        <f aca="false">IF(AP913&lt;&gt;AR913,(IF('ORÇ.GLOBAL P CAIXA'!I914="",L913*INFORMAÇÕES!$U$116,IF('ORÇ.GLOBAL P CAIXA'!I914="O",L913,0))),0)</f>
        <v>0</v>
      </c>
      <c r="BC913" s="731" t="n">
        <f aca="false">IF(E913&lt;&gt;0,L913,0)</f>
        <v>0</v>
      </c>
    </row>
    <row r="914" s="174" customFormat="true" ht="14.25" hidden="false" customHeight="false" outlineLevel="0" collapsed="false">
      <c r="A914" s="159" t="n">
        <v>904</v>
      </c>
      <c r="B914" s="160" t="n">
        <f aca="false">'ORÇ.REPROG. P CAIXA'!B916</f>
        <v>0</v>
      </c>
      <c r="C914" s="723" t="n">
        <f aca="false">'ORÇ.REPROG. P CAIXA'!C916</f>
        <v>0</v>
      </c>
      <c r="D914" s="162" t="n">
        <f aca="false">'ORÇ.REPROG. P CAIXA'!D916</f>
        <v>0</v>
      </c>
      <c r="E914" s="163" t="n">
        <f aca="false">IF('BM GLOBAL'!$P$1&lt;&gt;0,'ORÇ.REPROG. P CAIXA'!E916,'ORÇ.REPROG. P CAIXA'!H916)</f>
        <v>0</v>
      </c>
      <c r="F914" s="163" t="n">
        <f aca="false">IF('BM GLOBAL'!$P$1&lt;&gt;0,IF('ORÇ.GLOBAL P CAIXA'!K915=0,'ORÇ.GLOBAL EMPRESA'!G915,'ORÇ.GLOBAL P CAIXA'!F915),'ORÇ.REPROG. P CAIXA'!I916)</f>
        <v>0</v>
      </c>
      <c r="G914" s="163" t="n">
        <f aca="false">IF(E914&lt;&gt;0,ROUND(E914*F914,2),IF(AO914=0,(SUMIF('ORÇ.REPROG. P CAIXA'!$AC$13:$AC$1012,B914,$AO$11:$AO$1010)),AO914))</f>
        <v>0</v>
      </c>
      <c r="H914" s="163" t="n">
        <f aca="false">IF(J914&lt;&gt;0,IF(E914&lt;&gt;0,J914/F914,0),0)</f>
        <v>0</v>
      </c>
      <c r="I914" s="163" t="n">
        <f aca="false">IF(L914&lt;&gt;0,IF(E914&lt;&gt;0,L914/F914,0),0)</f>
        <v>0</v>
      </c>
      <c r="J914" s="163" t="n">
        <f aca="false">IF(E914&lt;&gt;0,ROUND(INDEX($P$11:$AM$1010,$A914,$L$1),2),IF(AX914=0,(SUMIF($AP$11:$AP$1010,B914,$AX$11:$AX$1010)),AX914))</f>
        <v>0</v>
      </c>
      <c r="K914" s="163" t="n">
        <f aca="false">IF(G914=0,0,(J914/G914)*100)</f>
        <v>0</v>
      </c>
      <c r="L914" s="163" t="n">
        <f aca="false">IF(E914&lt;&gt;0,ROUND(IF($L$1=1,SUM(P914),"0")+IF($L$1=2,SUM($P914:Q914),"0")+IF($L$1=3,SUM($P914:R914),"0")+IF($L$1=4,SUM($P914:S914),"0")+IF($L$1=5,SUM($P914:T914),"0")+IF($L$1=6,SUM($P914:U914),"0")+IF($L$1=7,SUM($P914:V914),"0")+IF($L$1=8,SUM($P914:W914),"0")+IF($L$1=9,SUM($P914:X914),"0")+IF($L$1=10,SUM($P914:Y914),"0")+IF($L$1=11,SUM($P914:Z914),"0")+IF($L$1=12,SUM($P914:AA914),"0")+IF($L$1=13,SUM($P914:AB914),"0")+IF($L$1=14,SUM($P914:AC914),"0")+IF($L$1=15,SUM($P914:AD914),"0")+IF($L$1=16,SUM($P914:AE914),"0")+IF($L$1=17,SUM($P914:AF914),"0")+IF($L$1=18,SUM($P914:AG914),"0")+IF($L$1=19,SUM($P914:AH914),"0")+IF($L$1=20,SUM($P914:AI914),"0")+IF($L$1=21,SUM($P914:AJ914),"0")+IF($L$1=22,SUM($P914:AK914),"0")+IF($L$1=23,SUM($P914:AL914),"0")+IF($L$1=24,SUM($P914:AM914),"0"),2),IF(BC914=0,(SUMIF($AP$11:$AP$1010,B914,$BC$11:$BC$1010)),BC914))</f>
        <v>0</v>
      </c>
      <c r="M914" s="163" t="n">
        <f aca="false">IF(G914=0,0,(L914/G914)*100)</f>
        <v>0</v>
      </c>
      <c r="N914" s="168" t="str">
        <f aca="false">IF(B914&gt;0,"ok","ocultar")</f>
        <v>ocultar</v>
      </c>
      <c r="O914" s="650"/>
      <c r="P914" s="724"/>
      <c r="Q914" s="725"/>
      <c r="R914" s="725"/>
      <c r="S914" s="725"/>
      <c r="T914" s="725"/>
      <c r="U914" s="725"/>
      <c r="V914" s="725"/>
      <c r="W914" s="725"/>
      <c r="X914" s="725"/>
      <c r="Y914" s="725"/>
      <c r="Z914" s="725"/>
      <c r="AA914" s="726"/>
      <c r="AB914" s="726"/>
      <c r="AC914" s="726"/>
      <c r="AD914" s="726"/>
      <c r="AE914" s="726"/>
      <c r="AF914" s="726"/>
      <c r="AG914" s="726"/>
      <c r="AH914" s="726"/>
      <c r="AI914" s="726"/>
      <c r="AJ914" s="726"/>
      <c r="AK914" s="726"/>
      <c r="AL914" s="726"/>
      <c r="AM914" s="727"/>
      <c r="AO914" s="728" t="n">
        <f aca="false">IF(E914&lt;&gt;0,G914,0)</f>
        <v>0</v>
      </c>
      <c r="AP914" s="157" t="n">
        <f aca="false">IF(B914=0,AP913,IF(ISNONTEXT(B914)=TRUE(),INT(B914),INT(LEFT(B914,FIND(".",B914)-1))))</f>
        <v>3</v>
      </c>
      <c r="AQ914" s="157" t="str">
        <f aca="false">IF(AQ915=1,1,IF(B914&lt;&gt;0,1,IF(C914&lt;&gt;0,1,IF(D914&lt;&gt;0,1,IF(E914&lt;&gt;0,1,"")))))</f>
        <v/>
      </c>
      <c r="AR914" s="157" t="str">
        <f aca="false">IF(AP914=0," ",IF(AP914&lt;&gt;AP913,AP914," "))</f>
        <v> </v>
      </c>
      <c r="AS914" s="732"/>
      <c r="AT914" s="730" t="n">
        <f aca="false">IF(AP914&lt;&gt;AR914,(IF('ORÇ.GLOBAL P CAIXA'!I915="",J914*(INFORMAÇÕES!$Q$99/INFORMAÇÕES!$Q$102),IF('ORÇ.GLOBAL P CAIXA'!I915="R",J914,0))),0)</f>
        <v>0</v>
      </c>
      <c r="AU914" s="75" t="n">
        <f aca="false">IF(AP914&lt;&gt;AR914,(IF('ORÇ.GLOBAL P CAIXA'!I915="",J914*(INFORMAÇÕES!$Q$100/INFORMAÇÕES!$Q$102),IF('ORÇ.GLOBAL P CAIXA'!I915="C",J914,0))),0)</f>
        <v>0</v>
      </c>
      <c r="AV914" s="75" t="n">
        <f aca="false">IF(AP914&lt;&gt;AR914,(IF('ORÇ.GLOBAL P CAIXA'!I915="",J914*INFORMAÇÕES!$U$115,IF('ORÇ.GLOBAL P CAIXA'!I915="CF",J914,0))),0)</f>
        <v>0</v>
      </c>
      <c r="AW914" s="75" t="n">
        <f aca="false">IF(AP914&lt;&gt;AR914,(IF('ORÇ.GLOBAL P CAIXA'!I915="",J914*INFORMAÇÕES!$U$116,IF('ORÇ.GLOBAL P CAIXA'!I915="O",J914,0))),0)</f>
        <v>0</v>
      </c>
      <c r="AX914" s="731" t="n">
        <f aca="false">IF(E914&lt;&gt;0,J914,0)</f>
        <v>0</v>
      </c>
      <c r="AY914" s="730" t="n">
        <f aca="false">IF(AP914&lt;&gt;AR914,(IF('ORÇ.GLOBAL P CAIXA'!I915="",L914*(INFORMAÇÕES!$Q$99/INFORMAÇÕES!$Q$102),IF('ORÇ.GLOBAL P CAIXA'!I915="R",L914,0))),0)</f>
        <v>0</v>
      </c>
      <c r="AZ914" s="75" t="n">
        <f aca="false">IF(AP914&lt;&gt;AR914,(IF('ORÇ.GLOBAL P CAIXA'!I915="",L914*(INFORMAÇÕES!$Q$100/INFORMAÇÕES!$Q$102),IF('ORÇ.GLOBAL P CAIXA'!I915="C",L914,0))),0)</f>
        <v>0</v>
      </c>
      <c r="BA914" s="75" t="n">
        <f aca="false">IF(AP914&lt;&gt;AR914,(IF('ORÇ.GLOBAL P CAIXA'!I915="",L914*INFORMAÇÕES!$U$115,IF('ORÇ.GLOBAL P CAIXA'!I915="CF",L914,0))),0)</f>
        <v>0</v>
      </c>
      <c r="BB914" s="75" t="n">
        <f aca="false">IF(AP914&lt;&gt;AR914,(IF('ORÇ.GLOBAL P CAIXA'!I915="",L914*INFORMAÇÕES!$U$116,IF('ORÇ.GLOBAL P CAIXA'!I915="O",L914,0))),0)</f>
        <v>0</v>
      </c>
      <c r="BC914" s="731" t="n">
        <f aca="false">IF(E914&lt;&gt;0,L914,0)</f>
        <v>0</v>
      </c>
    </row>
    <row r="915" s="174" customFormat="true" ht="14.25" hidden="false" customHeight="false" outlineLevel="0" collapsed="false">
      <c r="A915" s="159" t="n">
        <v>905</v>
      </c>
      <c r="B915" s="160" t="n">
        <f aca="false">'ORÇ.REPROG. P CAIXA'!B917</f>
        <v>0</v>
      </c>
      <c r="C915" s="723" t="n">
        <f aca="false">'ORÇ.REPROG. P CAIXA'!C917</f>
        <v>0</v>
      </c>
      <c r="D915" s="162" t="n">
        <f aca="false">'ORÇ.REPROG. P CAIXA'!D917</f>
        <v>0</v>
      </c>
      <c r="E915" s="163" t="n">
        <f aca="false">IF('BM GLOBAL'!$P$1&lt;&gt;0,'ORÇ.REPROG. P CAIXA'!E917,'ORÇ.REPROG. P CAIXA'!H917)</f>
        <v>0</v>
      </c>
      <c r="F915" s="163" t="n">
        <f aca="false">IF('BM GLOBAL'!$P$1&lt;&gt;0,IF('ORÇ.GLOBAL P CAIXA'!K916=0,'ORÇ.GLOBAL EMPRESA'!G916,'ORÇ.GLOBAL P CAIXA'!F916),'ORÇ.REPROG. P CAIXA'!I917)</f>
        <v>0</v>
      </c>
      <c r="G915" s="163" t="n">
        <f aca="false">IF(E915&lt;&gt;0,ROUND(E915*F915,2),IF(AO915=0,(SUMIF('ORÇ.REPROG. P CAIXA'!$AC$13:$AC$1012,B915,$AO$11:$AO$1010)),AO915))</f>
        <v>0</v>
      </c>
      <c r="H915" s="163" t="n">
        <f aca="false">IF(J915&lt;&gt;0,IF(E915&lt;&gt;0,J915/F915,0),0)</f>
        <v>0</v>
      </c>
      <c r="I915" s="163" t="n">
        <f aca="false">IF(L915&lt;&gt;0,IF(E915&lt;&gt;0,L915/F915,0),0)</f>
        <v>0</v>
      </c>
      <c r="J915" s="163" t="n">
        <f aca="false">IF(E915&lt;&gt;0,ROUND(INDEX($P$11:$AM$1010,$A915,$L$1),2),IF(AX915=0,(SUMIF($AP$11:$AP$1010,B915,$AX$11:$AX$1010)),AX915))</f>
        <v>0</v>
      </c>
      <c r="K915" s="163" t="n">
        <f aca="false">IF(G915=0,0,(J915/G915)*100)</f>
        <v>0</v>
      </c>
      <c r="L915" s="163" t="n">
        <f aca="false">IF(E915&lt;&gt;0,ROUND(IF($L$1=1,SUM(P915),"0")+IF($L$1=2,SUM($P915:Q915),"0")+IF($L$1=3,SUM($P915:R915),"0")+IF($L$1=4,SUM($P915:S915),"0")+IF($L$1=5,SUM($P915:T915),"0")+IF($L$1=6,SUM($P915:U915),"0")+IF($L$1=7,SUM($P915:V915),"0")+IF($L$1=8,SUM($P915:W915),"0")+IF($L$1=9,SUM($P915:X915),"0")+IF($L$1=10,SUM($P915:Y915),"0")+IF($L$1=11,SUM($P915:Z915),"0")+IF($L$1=12,SUM($P915:AA915),"0")+IF($L$1=13,SUM($P915:AB915),"0")+IF($L$1=14,SUM($P915:AC915),"0")+IF($L$1=15,SUM($P915:AD915),"0")+IF($L$1=16,SUM($P915:AE915),"0")+IF($L$1=17,SUM($P915:AF915),"0")+IF($L$1=18,SUM($P915:AG915),"0")+IF($L$1=19,SUM($P915:AH915),"0")+IF($L$1=20,SUM($P915:AI915),"0")+IF($L$1=21,SUM($P915:AJ915),"0")+IF($L$1=22,SUM($P915:AK915),"0")+IF($L$1=23,SUM($P915:AL915),"0")+IF($L$1=24,SUM($P915:AM915),"0"),2),IF(BC915=0,(SUMIF($AP$11:$AP$1010,B915,$BC$11:$BC$1010)),BC915))</f>
        <v>0</v>
      </c>
      <c r="M915" s="163" t="n">
        <f aca="false">IF(G915=0,0,(L915/G915)*100)</f>
        <v>0</v>
      </c>
      <c r="N915" s="168" t="str">
        <f aca="false">IF(B915&gt;0,"ok","ocultar")</f>
        <v>ocultar</v>
      </c>
      <c r="O915" s="650"/>
      <c r="P915" s="724"/>
      <c r="Q915" s="725"/>
      <c r="R915" s="725"/>
      <c r="S915" s="725"/>
      <c r="T915" s="725"/>
      <c r="U915" s="725"/>
      <c r="V915" s="725"/>
      <c r="W915" s="725"/>
      <c r="X915" s="725"/>
      <c r="Y915" s="725"/>
      <c r="Z915" s="725"/>
      <c r="AA915" s="726"/>
      <c r="AB915" s="726"/>
      <c r="AC915" s="726"/>
      <c r="AD915" s="726"/>
      <c r="AE915" s="726"/>
      <c r="AF915" s="726"/>
      <c r="AG915" s="726"/>
      <c r="AH915" s="726"/>
      <c r="AI915" s="726"/>
      <c r="AJ915" s="726"/>
      <c r="AK915" s="726"/>
      <c r="AL915" s="726"/>
      <c r="AM915" s="727"/>
      <c r="AO915" s="728" t="n">
        <f aca="false">IF(E915&lt;&gt;0,G915,0)</f>
        <v>0</v>
      </c>
      <c r="AP915" s="157" t="n">
        <f aca="false">IF(B915=0,AP914,IF(ISNONTEXT(B915)=TRUE(),INT(B915),INT(LEFT(B915,FIND(".",B915)-1))))</f>
        <v>3</v>
      </c>
      <c r="AQ915" s="157" t="str">
        <f aca="false">IF(AQ916=1,1,IF(B915&lt;&gt;0,1,IF(C915&lt;&gt;0,1,IF(D915&lt;&gt;0,1,IF(E915&lt;&gt;0,1,"")))))</f>
        <v/>
      </c>
      <c r="AR915" s="157" t="str">
        <f aca="false">IF(AP915=0," ",IF(AP915&lt;&gt;AP914,AP915," "))</f>
        <v> </v>
      </c>
      <c r="AS915" s="732"/>
      <c r="AT915" s="730" t="n">
        <f aca="false">IF(AP915&lt;&gt;AR915,(IF('ORÇ.GLOBAL P CAIXA'!I916="",J915*(INFORMAÇÕES!$Q$99/INFORMAÇÕES!$Q$102),IF('ORÇ.GLOBAL P CAIXA'!I916="R",J915,0))),0)</f>
        <v>0</v>
      </c>
      <c r="AU915" s="75" t="n">
        <f aca="false">IF(AP915&lt;&gt;AR915,(IF('ORÇ.GLOBAL P CAIXA'!I916="",J915*(INFORMAÇÕES!$Q$100/INFORMAÇÕES!$Q$102),IF('ORÇ.GLOBAL P CAIXA'!I916="C",J915,0))),0)</f>
        <v>0</v>
      </c>
      <c r="AV915" s="75" t="n">
        <f aca="false">IF(AP915&lt;&gt;AR915,(IF('ORÇ.GLOBAL P CAIXA'!I916="",J915*INFORMAÇÕES!$U$115,IF('ORÇ.GLOBAL P CAIXA'!I916="CF",J915,0))),0)</f>
        <v>0</v>
      </c>
      <c r="AW915" s="75" t="n">
        <f aca="false">IF(AP915&lt;&gt;AR915,(IF('ORÇ.GLOBAL P CAIXA'!I916="",J915*INFORMAÇÕES!$U$116,IF('ORÇ.GLOBAL P CAIXA'!I916="O",J915,0))),0)</f>
        <v>0</v>
      </c>
      <c r="AX915" s="731" t="n">
        <f aca="false">IF(E915&lt;&gt;0,J915,0)</f>
        <v>0</v>
      </c>
      <c r="AY915" s="730" t="n">
        <f aca="false">IF(AP915&lt;&gt;AR915,(IF('ORÇ.GLOBAL P CAIXA'!I916="",L915*(INFORMAÇÕES!$Q$99/INFORMAÇÕES!$Q$102),IF('ORÇ.GLOBAL P CAIXA'!I916="R",L915,0))),0)</f>
        <v>0</v>
      </c>
      <c r="AZ915" s="75" t="n">
        <f aca="false">IF(AP915&lt;&gt;AR915,(IF('ORÇ.GLOBAL P CAIXA'!I916="",L915*(INFORMAÇÕES!$Q$100/INFORMAÇÕES!$Q$102),IF('ORÇ.GLOBAL P CAIXA'!I916="C",L915,0))),0)</f>
        <v>0</v>
      </c>
      <c r="BA915" s="75" t="n">
        <f aca="false">IF(AP915&lt;&gt;AR915,(IF('ORÇ.GLOBAL P CAIXA'!I916="",L915*INFORMAÇÕES!$U$115,IF('ORÇ.GLOBAL P CAIXA'!I916="CF",L915,0))),0)</f>
        <v>0</v>
      </c>
      <c r="BB915" s="75" t="n">
        <f aca="false">IF(AP915&lt;&gt;AR915,(IF('ORÇ.GLOBAL P CAIXA'!I916="",L915*INFORMAÇÕES!$U$116,IF('ORÇ.GLOBAL P CAIXA'!I916="O",L915,0))),0)</f>
        <v>0</v>
      </c>
      <c r="BC915" s="731" t="n">
        <f aca="false">IF(E915&lt;&gt;0,L915,0)</f>
        <v>0</v>
      </c>
    </row>
    <row r="916" s="174" customFormat="true" ht="14.25" hidden="false" customHeight="false" outlineLevel="0" collapsed="false">
      <c r="A916" s="159" t="n">
        <v>906</v>
      </c>
      <c r="B916" s="160" t="n">
        <f aca="false">'ORÇ.REPROG. P CAIXA'!B918</f>
        <v>0</v>
      </c>
      <c r="C916" s="723" t="n">
        <f aca="false">'ORÇ.REPROG. P CAIXA'!C918</f>
        <v>0</v>
      </c>
      <c r="D916" s="162" t="n">
        <f aca="false">'ORÇ.REPROG. P CAIXA'!D918</f>
        <v>0</v>
      </c>
      <c r="E916" s="163" t="n">
        <f aca="false">IF('BM GLOBAL'!$P$1&lt;&gt;0,'ORÇ.REPROG. P CAIXA'!E918,'ORÇ.REPROG. P CAIXA'!H918)</f>
        <v>0</v>
      </c>
      <c r="F916" s="163" t="n">
        <f aca="false">IF('BM GLOBAL'!$P$1&lt;&gt;0,IF('ORÇ.GLOBAL P CAIXA'!K917=0,'ORÇ.GLOBAL EMPRESA'!G917,'ORÇ.GLOBAL P CAIXA'!F917),'ORÇ.REPROG. P CAIXA'!I918)</f>
        <v>0</v>
      </c>
      <c r="G916" s="163" t="n">
        <f aca="false">IF(E916&lt;&gt;0,ROUND(E916*F916,2),IF(AO916=0,(SUMIF('ORÇ.REPROG. P CAIXA'!$AC$13:$AC$1012,B916,$AO$11:$AO$1010)),AO916))</f>
        <v>0</v>
      </c>
      <c r="H916" s="163" t="n">
        <f aca="false">IF(J916&lt;&gt;0,IF(E916&lt;&gt;0,J916/F916,0),0)</f>
        <v>0</v>
      </c>
      <c r="I916" s="163" t="n">
        <f aca="false">IF(L916&lt;&gt;0,IF(E916&lt;&gt;0,L916/F916,0),0)</f>
        <v>0</v>
      </c>
      <c r="J916" s="163" t="n">
        <f aca="false">IF(E916&lt;&gt;0,ROUND(INDEX($P$11:$AM$1010,$A916,$L$1),2),IF(AX916=0,(SUMIF($AP$11:$AP$1010,B916,$AX$11:$AX$1010)),AX916))</f>
        <v>0</v>
      </c>
      <c r="K916" s="163" t="n">
        <f aca="false">IF(G916=0,0,(J916/G916)*100)</f>
        <v>0</v>
      </c>
      <c r="L916" s="163" t="n">
        <f aca="false">IF(E916&lt;&gt;0,ROUND(IF($L$1=1,SUM(P916),"0")+IF($L$1=2,SUM($P916:Q916),"0")+IF($L$1=3,SUM($P916:R916),"0")+IF($L$1=4,SUM($P916:S916),"0")+IF($L$1=5,SUM($P916:T916),"0")+IF($L$1=6,SUM($P916:U916),"0")+IF($L$1=7,SUM($P916:V916),"0")+IF($L$1=8,SUM($P916:W916),"0")+IF($L$1=9,SUM($P916:X916),"0")+IF($L$1=10,SUM($P916:Y916),"0")+IF($L$1=11,SUM($P916:Z916),"0")+IF($L$1=12,SUM($P916:AA916),"0")+IF($L$1=13,SUM($P916:AB916),"0")+IF($L$1=14,SUM($P916:AC916),"0")+IF($L$1=15,SUM($P916:AD916),"0")+IF($L$1=16,SUM($P916:AE916),"0")+IF($L$1=17,SUM($P916:AF916),"0")+IF($L$1=18,SUM($P916:AG916),"0")+IF($L$1=19,SUM($P916:AH916),"0")+IF($L$1=20,SUM($P916:AI916),"0")+IF($L$1=21,SUM($P916:AJ916),"0")+IF($L$1=22,SUM($P916:AK916),"0")+IF($L$1=23,SUM($P916:AL916),"0")+IF($L$1=24,SUM($P916:AM916),"0"),2),IF(BC916=0,(SUMIF($AP$11:$AP$1010,B916,$BC$11:$BC$1010)),BC916))</f>
        <v>0</v>
      </c>
      <c r="M916" s="163" t="n">
        <f aca="false">IF(G916=0,0,(L916/G916)*100)</f>
        <v>0</v>
      </c>
      <c r="N916" s="168" t="str">
        <f aca="false">IF(B916&gt;0,"ok","ocultar")</f>
        <v>ocultar</v>
      </c>
      <c r="O916" s="650"/>
      <c r="P916" s="724"/>
      <c r="Q916" s="725"/>
      <c r="R916" s="725"/>
      <c r="S916" s="725"/>
      <c r="T916" s="725"/>
      <c r="U916" s="725"/>
      <c r="V916" s="725"/>
      <c r="W916" s="725"/>
      <c r="X916" s="725"/>
      <c r="Y916" s="725"/>
      <c r="Z916" s="725"/>
      <c r="AA916" s="726"/>
      <c r="AB916" s="726"/>
      <c r="AC916" s="726"/>
      <c r="AD916" s="726"/>
      <c r="AE916" s="726"/>
      <c r="AF916" s="726"/>
      <c r="AG916" s="726"/>
      <c r="AH916" s="726"/>
      <c r="AI916" s="726"/>
      <c r="AJ916" s="726"/>
      <c r="AK916" s="726"/>
      <c r="AL916" s="726"/>
      <c r="AM916" s="727"/>
      <c r="AO916" s="728" t="n">
        <f aca="false">IF(E916&lt;&gt;0,G916,0)</f>
        <v>0</v>
      </c>
      <c r="AP916" s="157" t="n">
        <f aca="false">IF(B916=0,AP915,IF(ISNONTEXT(B916)=TRUE(),INT(B916),INT(LEFT(B916,FIND(".",B916)-1))))</f>
        <v>3</v>
      </c>
      <c r="AQ916" s="157" t="str">
        <f aca="false">IF(AQ917=1,1,IF(B916&lt;&gt;0,1,IF(C916&lt;&gt;0,1,IF(D916&lt;&gt;0,1,IF(E916&lt;&gt;0,1,"")))))</f>
        <v/>
      </c>
      <c r="AR916" s="157" t="str">
        <f aca="false">IF(AP916=0," ",IF(AP916&lt;&gt;AP915,AP916," "))</f>
        <v> </v>
      </c>
      <c r="AS916" s="732"/>
      <c r="AT916" s="730" t="n">
        <f aca="false">IF(AP916&lt;&gt;AR916,(IF('ORÇ.GLOBAL P CAIXA'!I917="",J916*(INFORMAÇÕES!$Q$99/INFORMAÇÕES!$Q$102),IF('ORÇ.GLOBAL P CAIXA'!I917="R",J916,0))),0)</f>
        <v>0</v>
      </c>
      <c r="AU916" s="75" t="n">
        <f aca="false">IF(AP916&lt;&gt;AR916,(IF('ORÇ.GLOBAL P CAIXA'!I917="",J916*(INFORMAÇÕES!$Q$100/INFORMAÇÕES!$Q$102),IF('ORÇ.GLOBAL P CAIXA'!I917="C",J916,0))),0)</f>
        <v>0</v>
      </c>
      <c r="AV916" s="75" t="n">
        <f aca="false">IF(AP916&lt;&gt;AR916,(IF('ORÇ.GLOBAL P CAIXA'!I917="",J916*INFORMAÇÕES!$U$115,IF('ORÇ.GLOBAL P CAIXA'!I917="CF",J916,0))),0)</f>
        <v>0</v>
      </c>
      <c r="AW916" s="75" t="n">
        <f aca="false">IF(AP916&lt;&gt;AR916,(IF('ORÇ.GLOBAL P CAIXA'!I917="",J916*INFORMAÇÕES!$U$116,IF('ORÇ.GLOBAL P CAIXA'!I917="O",J916,0))),0)</f>
        <v>0</v>
      </c>
      <c r="AX916" s="731" t="n">
        <f aca="false">IF(E916&lt;&gt;0,J916,0)</f>
        <v>0</v>
      </c>
      <c r="AY916" s="730" t="n">
        <f aca="false">IF(AP916&lt;&gt;AR916,(IF('ORÇ.GLOBAL P CAIXA'!I917="",L916*(INFORMAÇÕES!$Q$99/INFORMAÇÕES!$Q$102),IF('ORÇ.GLOBAL P CAIXA'!I917="R",L916,0))),0)</f>
        <v>0</v>
      </c>
      <c r="AZ916" s="75" t="n">
        <f aca="false">IF(AP916&lt;&gt;AR916,(IF('ORÇ.GLOBAL P CAIXA'!I917="",L916*(INFORMAÇÕES!$Q$100/INFORMAÇÕES!$Q$102),IF('ORÇ.GLOBAL P CAIXA'!I917="C",L916,0))),0)</f>
        <v>0</v>
      </c>
      <c r="BA916" s="75" t="n">
        <f aca="false">IF(AP916&lt;&gt;AR916,(IF('ORÇ.GLOBAL P CAIXA'!I917="",L916*INFORMAÇÕES!$U$115,IF('ORÇ.GLOBAL P CAIXA'!I917="CF",L916,0))),0)</f>
        <v>0</v>
      </c>
      <c r="BB916" s="75" t="n">
        <f aca="false">IF(AP916&lt;&gt;AR916,(IF('ORÇ.GLOBAL P CAIXA'!I917="",L916*INFORMAÇÕES!$U$116,IF('ORÇ.GLOBAL P CAIXA'!I917="O",L916,0))),0)</f>
        <v>0</v>
      </c>
      <c r="BC916" s="731" t="n">
        <f aca="false">IF(E916&lt;&gt;0,L916,0)</f>
        <v>0</v>
      </c>
    </row>
    <row r="917" s="174" customFormat="true" ht="14.25" hidden="false" customHeight="false" outlineLevel="0" collapsed="false">
      <c r="A917" s="159" t="n">
        <v>907</v>
      </c>
      <c r="B917" s="160" t="n">
        <f aca="false">'ORÇ.REPROG. P CAIXA'!B919</f>
        <v>0</v>
      </c>
      <c r="C917" s="723" t="n">
        <f aca="false">'ORÇ.REPROG. P CAIXA'!C919</f>
        <v>0</v>
      </c>
      <c r="D917" s="162" t="n">
        <f aca="false">'ORÇ.REPROG. P CAIXA'!D919</f>
        <v>0</v>
      </c>
      <c r="E917" s="163" t="n">
        <f aca="false">IF('BM GLOBAL'!$P$1&lt;&gt;0,'ORÇ.REPROG. P CAIXA'!E919,'ORÇ.REPROG. P CAIXA'!H919)</f>
        <v>0</v>
      </c>
      <c r="F917" s="163" t="n">
        <f aca="false">IF('BM GLOBAL'!$P$1&lt;&gt;0,IF('ORÇ.GLOBAL P CAIXA'!K918=0,'ORÇ.GLOBAL EMPRESA'!G918,'ORÇ.GLOBAL P CAIXA'!F918),'ORÇ.REPROG. P CAIXA'!I919)</f>
        <v>0</v>
      </c>
      <c r="G917" s="163" t="n">
        <f aca="false">IF(E917&lt;&gt;0,ROUND(E917*F917,2),IF(AO917=0,(SUMIF('ORÇ.REPROG. P CAIXA'!$AC$13:$AC$1012,B917,$AO$11:$AO$1010)),AO917))</f>
        <v>0</v>
      </c>
      <c r="H917" s="163" t="n">
        <f aca="false">IF(J917&lt;&gt;0,IF(E917&lt;&gt;0,J917/F917,0),0)</f>
        <v>0</v>
      </c>
      <c r="I917" s="163" t="n">
        <f aca="false">IF(L917&lt;&gt;0,IF(E917&lt;&gt;0,L917/F917,0),0)</f>
        <v>0</v>
      </c>
      <c r="J917" s="163" t="n">
        <f aca="false">IF(E917&lt;&gt;0,ROUND(INDEX($P$11:$AM$1010,$A917,$L$1),2),IF(AX917=0,(SUMIF($AP$11:$AP$1010,B917,$AX$11:$AX$1010)),AX917))</f>
        <v>0</v>
      </c>
      <c r="K917" s="163" t="n">
        <f aca="false">IF(G917=0,0,(J917/G917)*100)</f>
        <v>0</v>
      </c>
      <c r="L917" s="163" t="n">
        <f aca="false">IF(E917&lt;&gt;0,ROUND(IF($L$1=1,SUM(P917),"0")+IF($L$1=2,SUM($P917:Q917),"0")+IF($L$1=3,SUM($P917:R917),"0")+IF($L$1=4,SUM($P917:S917),"0")+IF($L$1=5,SUM($P917:T917),"0")+IF($L$1=6,SUM($P917:U917),"0")+IF($L$1=7,SUM($P917:V917),"0")+IF($L$1=8,SUM($P917:W917),"0")+IF($L$1=9,SUM($P917:X917),"0")+IF($L$1=10,SUM($P917:Y917),"0")+IF($L$1=11,SUM($P917:Z917),"0")+IF($L$1=12,SUM($P917:AA917),"0")+IF($L$1=13,SUM($P917:AB917),"0")+IF($L$1=14,SUM($P917:AC917),"0")+IF($L$1=15,SUM($P917:AD917),"0")+IF($L$1=16,SUM($P917:AE917),"0")+IF($L$1=17,SUM($P917:AF917),"0")+IF($L$1=18,SUM($P917:AG917),"0")+IF($L$1=19,SUM($P917:AH917),"0")+IF($L$1=20,SUM($P917:AI917),"0")+IF($L$1=21,SUM($P917:AJ917),"0")+IF($L$1=22,SUM($P917:AK917),"0")+IF($L$1=23,SUM($P917:AL917),"0")+IF($L$1=24,SUM($P917:AM917),"0"),2),IF(BC917=0,(SUMIF($AP$11:$AP$1010,B917,$BC$11:$BC$1010)),BC917))</f>
        <v>0</v>
      </c>
      <c r="M917" s="163" t="n">
        <f aca="false">IF(G917=0,0,(L917/G917)*100)</f>
        <v>0</v>
      </c>
      <c r="N917" s="168" t="str">
        <f aca="false">IF(B917&gt;0,"ok","ocultar")</f>
        <v>ocultar</v>
      </c>
      <c r="O917" s="650"/>
      <c r="P917" s="724"/>
      <c r="Q917" s="725"/>
      <c r="R917" s="725"/>
      <c r="S917" s="725"/>
      <c r="T917" s="725"/>
      <c r="U917" s="725"/>
      <c r="V917" s="725"/>
      <c r="W917" s="725"/>
      <c r="X917" s="725"/>
      <c r="Y917" s="725"/>
      <c r="Z917" s="725"/>
      <c r="AA917" s="726"/>
      <c r="AB917" s="726"/>
      <c r="AC917" s="726"/>
      <c r="AD917" s="726"/>
      <c r="AE917" s="726"/>
      <c r="AF917" s="726"/>
      <c r="AG917" s="726"/>
      <c r="AH917" s="726"/>
      <c r="AI917" s="726"/>
      <c r="AJ917" s="726"/>
      <c r="AK917" s="726"/>
      <c r="AL917" s="726"/>
      <c r="AM917" s="727"/>
      <c r="AO917" s="728" t="n">
        <f aca="false">IF(E917&lt;&gt;0,G917,0)</f>
        <v>0</v>
      </c>
      <c r="AP917" s="157" t="n">
        <f aca="false">IF(B917=0,AP916,IF(ISNONTEXT(B917)=TRUE(),INT(B917),INT(LEFT(B917,FIND(".",B917)-1))))</f>
        <v>3</v>
      </c>
      <c r="AQ917" s="157" t="str">
        <f aca="false">IF(AQ918=1,1,IF(B917&lt;&gt;0,1,IF(C917&lt;&gt;0,1,IF(D917&lt;&gt;0,1,IF(E917&lt;&gt;0,1,"")))))</f>
        <v/>
      </c>
      <c r="AR917" s="157" t="str">
        <f aca="false">IF(AP917=0," ",IF(AP917&lt;&gt;AP916,AP917," "))</f>
        <v> </v>
      </c>
      <c r="AS917" s="732"/>
      <c r="AT917" s="730" t="n">
        <f aca="false">IF(AP917&lt;&gt;AR917,(IF('ORÇ.GLOBAL P CAIXA'!I918="",J917*(INFORMAÇÕES!$Q$99/INFORMAÇÕES!$Q$102),IF('ORÇ.GLOBAL P CAIXA'!I918="R",J917,0))),0)</f>
        <v>0</v>
      </c>
      <c r="AU917" s="75" t="n">
        <f aca="false">IF(AP917&lt;&gt;AR917,(IF('ORÇ.GLOBAL P CAIXA'!I918="",J917*(INFORMAÇÕES!$Q$100/INFORMAÇÕES!$Q$102),IF('ORÇ.GLOBAL P CAIXA'!I918="C",J917,0))),0)</f>
        <v>0</v>
      </c>
      <c r="AV917" s="75" t="n">
        <f aca="false">IF(AP917&lt;&gt;AR917,(IF('ORÇ.GLOBAL P CAIXA'!I918="",J917*INFORMAÇÕES!$U$115,IF('ORÇ.GLOBAL P CAIXA'!I918="CF",J917,0))),0)</f>
        <v>0</v>
      </c>
      <c r="AW917" s="75" t="n">
        <f aca="false">IF(AP917&lt;&gt;AR917,(IF('ORÇ.GLOBAL P CAIXA'!I918="",J917*INFORMAÇÕES!$U$116,IF('ORÇ.GLOBAL P CAIXA'!I918="O",J917,0))),0)</f>
        <v>0</v>
      </c>
      <c r="AX917" s="731" t="n">
        <f aca="false">IF(E917&lt;&gt;0,J917,0)</f>
        <v>0</v>
      </c>
      <c r="AY917" s="730" t="n">
        <f aca="false">IF(AP917&lt;&gt;AR917,(IF('ORÇ.GLOBAL P CAIXA'!I918="",L917*(INFORMAÇÕES!$Q$99/INFORMAÇÕES!$Q$102),IF('ORÇ.GLOBAL P CAIXA'!I918="R",L917,0))),0)</f>
        <v>0</v>
      </c>
      <c r="AZ917" s="75" t="n">
        <f aca="false">IF(AP917&lt;&gt;AR917,(IF('ORÇ.GLOBAL P CAIXA'!I918="",L917*(INFORMAÇÕES!$Q$100/INFORMAÇÕES!$Q$102),IF('ORÇ.GLOBAL P CAIXA'!I918="C",L917,0))),0)</f>
        <v>0</v>
      </c>
      <c r="BA917" s="75" t="n">
        <f aca="false">IF(AP917&lt;&gt;AR917,(IF('ORÇ.GLOBAL P CAIXA'!I918="",L917*INFORMAÇÕES!$U$115,IF('ORÇ.GLOBAL P CAIXA'!I918="CF",L917,0))),0)</f>
        <v>0</v>
      </c>
      <c r="BB917" s="75" t="n">
        <f aca="false">IF(AP917&lt;&gt;AR917,(IF('ORÇ.GLOBAL P CAIXA'!I918="",L917*INFORMAÇÕES!$U$116,IF('ORÇ.GLOBAL P CAIXA'!I918="O",L917,0))),0)</f>
        <v>0</v>
      </c>
      <c r="BC917" s="731" t="n">
        <f aca="false">IF(E917&lt;&gt;0,L917,0)</f>
        <v>0</v>
      </c>
    </row>
    <row r="918" s="174" customFormat="true" ht="14.25" hidden="false" customHeight="false" outlineLevel="0" collapsed="false">
      <c r="A918" s="159" t="n">
        <v>908</v>
      </c>
      <c r="B918" s="160" t="n">
        <f aca="false">'ORÇ.REPROG. P CAIXA'!B920</f>
        <v>0</v>
      </c>
      <c r="C918" s="723" t="n">
        <f aca="false">'ORÇ.REPROG. P CAIXA'!C920</f>
        <v>0</v>
      </c>
      <c r="D918" s="162" t="n">
        <f aca="false">'ORÇ.REPROG. P CAIXA'!D920</f>
        <v>0</v>
      </c>
      <c r="E918" s="163" t="n">
        <f aca="false">IF('BM GLOBAL'!$P$1&lt;&gt;0,'ORÇ.REPROG. P CAIXA'!E920,'ORÇ.REPROG. P CAIXA'!H920)</f>
        <v>0</v>
      </c>
      <c r="F918" s="163" t="n">
        <f aca="false">IF('BM GLOBAL'!$P$1&lt;&gt;0,IF('ORÇ.GLOBAL P CAIXA'!K919=0,'ORÇ.GLOBAL EMPRESA'!G919,'ORÇ.GLOBAL P CAIXA'!F919),'ORÇ.REPROG. P CAIXA'!I920)</f>
        <v>0</v>
      </c>
      <c r="G918" s="163" t="n">
        <f aca="false">IF(E918&lt;&gt;0,ROUND(E918*F918,2),IF(AO918=0,(SUMIF('ORÇ.REPROG. P CAIXA'!$AC$13:$AC$1012,B918,$AO$11:$AO$1010)),AO918))</f>
        <v>0</v>
      </c>
      <c r="H918" s="163" t="n">
        <f aca="false">IF(J918&lt;&gt;0,IF(E918&lt;&gt;0,J918/F918,0),0)</f>
        <v>0</v>
      </c>
      <c r="I918" s="163" t="n">
        <f aca="false">IF(L918&lt;&gt;0,IF(E918&lt;&gt;0,L918/F918,0),0)</f>
        <v>0</v>
      </c>
      <c r="J918" s="163" t="n">
        <f aca="false">IF(E918&lt;&gt;0,ROUND(INDEX($P$11:$AM$1010,$A918,$L$1),2),IF(AX918=0,(SUMIF($AP$11:$AP$1010,B918,$AX$11:$AX$1010)),AX918))</f>
        <v>0</v>
      </c>
      <c r="K918" s="163" t="n">
        <f aca="false">IF(G918=0,0,(J918/G918)*100)</f>
        <v>0</v>
      </c>
      <c r="L918" s="163" t="n">
        <f aca="false">IF(E918&lt;&gt;0,ROUND(IF($L$1=1,SUM(P918),"0")+IF($L$1=2,SUM($P918:Q918),"0")+IF($L$1=3,SUM($P918:R918),"0")+IF($L$1=4,SUM($P918:S918),"0")+IF($L$1=5,SUM($P918:T918),"0")+IF($L$1=6,SUM($P918:U918),"0")+IF($L$1=7,SUM($P918:V918),"0")+IF($L$1=8,SUM($P918:W918),"0")+IF($L$1=9,SUM($P918:X918),"0")+IF($L$1=10,SUM($P918:Y918),"0")+IF($L$1=11,SUM($P918:Z918),"0")+IF($L$1=12,SUM($P918:AA918),"0")+IF($L$1=13,SUM($P918:AB918),"0")+IF($L$1=14,SUM($P918:AC918),"0")+IF($L$1=15,SUM($P918:AD918),"0")+IF($L$1=16,SUM($P918:AE918),"0")+IF($L$1=17,SUM($P918:AF918),"0")+IF($L$1=18,SUM($P918:AG918),"0")+IF($L$1=19,SUM($P918:AH918),"0")+IF($L$1=20,SUM($P918:AI918),"0")+IF($L$1=21,SUM($P918:AJ918),"0")+IF($L$1=22,SUM($P918:AK918),"0")+IF($L$1=23,SUM($P918:AL918),"0")+IF($L$1=24,SUM($P918:AM918),"0"),2),IF(BC918=0,(SUMIF($AP$11:$AP$1010,B918,$BC$11:$BC$1010)),BC918))</f>
        <v>0</v>
      </c>
      <c r="M918" s="163" t="n">
        <f aca="false">IF(G918=0,0,(L918/G918)*100)</f>
        <v>0</v>
      </c>
      <c r="N918" s="168" t="str">
        <f aca="false">IF(B918&gt;0,"ok","ocultar")</f>
        <v>ocultar</v>
      </c>
      <c r="O918" s="650"/>
      <c r="P918" s="724"/>
      <c r="Q918" s="725"/>
      <c r="R918" s="725"/>
      <c r="S918" s="725"/>
      <c r="T918" s="725"/>
      <c r="U918" s="725"/>
      <c r="V918" s="725"/>
      <c r="W918" s="725"/>
      <c r="X918" s="725"/>
      <c r="Y918" s="725"/>
      <c r="Z918" s="725"/>
      <c r="AA918" s="726"/>
      <c r="AB918" s="726"/>
      <c r="AC918" s="726"/>
      <c r="AD918" s="726"/>
      <c r="AE918" s="726"/>
      <c r="AF918" s="726"/>
      <c r="AG918" s="726"/>
      <c r="AH918" s="726"/>
      <c r="AI918" s="726"/>
      <c r="AJ918" s="726"/>
      <c r="AK918" s="726"/>
      <c r="AL918" s="726"/>
      <c r="AM918" s="727"/>
      <c r="AO918" s="728" t="n">
        <f aca="false">IF(E918&lt;&gt;0,G918,0)</f>
        <v>0</v>
      </c>
      <c r="AP918" s="157" t="n">
        <f aca="false">IF(B918=0,AP917,IF(ISNONTEXT(B918)=TRUE(),INT(B918),INT(LEFT(B918,FIND(".",B918)-1))))</f>
        <v>3</v>
      </c>
      <c r="AQ918" s="157" t="str">
        <f aca="false">IF(AQ919=1,1,IF(B918&lt;&gt;0,1,IF(C918&lt;&gt;0,1,IF(D918&lt;&gt;0,1,IF(E918&lt;&gt;0,1,"")))))</f>
        <v/>
      </c>
      <c r="AR918" s="157" t="str">
        <f aca="false">IF(AP918=0," ",IF(AP918&lt;&gt;AP917,AP918," "))</f>
        <v> </v>
      </c>
      <c r="AS918" s="732"/>
      <c r="AT918" s="730" t="n">
        <f aca="false">IF(AP918&lt;&gt;AR918,(IF('ORÇ.GLOBAL P CAIXA'!I919="",J918*(INFORMAÇÕES!$Q$99/INFORMAÇÕES!$Q$102),IF('ORÇ.GLOBAL P CAIXA'!I919="R",J918,0))),0)</f>
        <v>0</v>
      </c>
      <c r="AU918" s="75" t="n">
        <f aca="false">IF(AP918&lt;&gt;AR918,(IF('ORÇ.GLOBAL P CAIXA'!I919="",J918*(INFORMAÇÕES!$Q$100/INFORMAÇÕES!$Q$102),IF('ORÇ.GLOBAL P CAIXA'!I919="C",J918,0))),0)</f>
        <v>0</v>
      </c>
      <c r="AV918" s="75" t="n">
        <f aca="false">IF(AP918&lt;&gt;AR918,(IF('ORÇ.GLOBAL P CAIXA'!I919="",J918*INFORMAÇÕES!$U$115,IF('ORÇ.GLOBAL P CAIXA'!I919="CF",J918,0))),0)</f>
        <v>0</v>
      </c>
      <c r="AW918" s="75" t="n">
        <f aca="false">IF(AP918&lt;&gt;AR918,(IF('ORÇ.GLOBAL P CAIXA'!I919="",J918*INFORMAÇÕES!$U$116,IF('ORÇ.GLOBAL P CAIXA'!I919="O",J918,0))),0)</f>
        <v>0</v>
      </c>
      <c r="AX918" s="731" t="n">
        <f aca="false">IF(E918&lt;&gt;0,J918,0)</f>
        <v>0</v>
      </c>
      <c r="AY918" s="730" t="n">
        <f aca="false">IF(AP918&lt;&gt;AR918,(IF('ORÇ.GLOBAL P CAIXA'!I919="",L918*(INFORMAÇÕES!$Q$99/INFORMAÇÕES!$Q$102),IF('ORÇ.GLOBAL P CAIXA'!I919="R",L918,0))),0)</f>
        <v>0</v>
      </c>
      <c r="AZ918" s="75" t="n">
        <f aca="false">IF(AP918&lt;&gt;AR918,(IF('ORÇ.GLOBAL P CAIXA'!I919="",L918*(INFORMAÇÕES!$Q$100/INFORMAÇÕES!$Q$102),IF('ORÇ.GLOBAL P CAIXA'!I919="C",L918,0))),0)</f>
        <v>0</v>
      </c>
      <c r="BA918" s="75" t="n">
        <f aca="false">IF(AP918&lt;&gt;AR918,(IF('ORÇ.GLOBAL P CAIXA'!I919="",L918*INFORMAÇÕES!$U$115,IF('ORÇ.GLOBAL P CAIXA'!I919="CF",L918,0))),0)</f>
        <v>0</v>
      </c>
      <c r="BB918" s="75" t="n">
        <f aca="false">IF(AP918&lt;&gt;AR918,(IF('ORÇ.GLOBAL P CAIXA'!I919="",L918*INFORMAÇÕES!$U$116,IF('ORÇ.GLOBAL P CAIXA'!I919="O",L918,0))),0)</f>
        <v>0</v>
      </c>
      <c r="BC918" s="731" t="n">
        <f aca="false">IF(E918&lt;&gt;0,L918,0)</f>
        <v>0</v>
      </c>
    </row>
    <row r="919" s="174" customFormat="true" ht="14.25" hidden="false" customHeight="false" outlineLevel="0" collapsed="false">
      <c r="A919" s="159" t="n">
        <v>909</v>
      </c>
      <c r="B919" s="160" t="n">
        <f aca="false">'ORÇ.REPROG. P CAIXA'!B921</f>
        <v>0</v>
      </c>
      <c r="C919" s="723" t="n">
        <f aca="false">'ORÇ.REPROG. P CAIXA'!C921</f>
        <v>0</v>
      </c>
      <c r="D919" s="162" t="n">
        <f aca="false">'ORÇ.REPROG. P CAIXA'!D921</f>
        <v>0</v>
      </c>
      <c r="E919" s="163" t="n">
        <f aca="false">IF('BM GLOBAL'!$P$1&lt;&gt;0,'ORÇ.REPROG. P CAIXA'!E921,'ORÇ.REPROG. P CAIXA'!H921)</f>
        <v>0</v>
      </c>
      <c r="F919" s="163" t="n">
        <f aca="false">IF('BM GLOBAL'!$P$1&lt;&gt;0,IF('ORÇ.GLOBAL P CAIXA'!K920=0,'ORÇ.GLOBAL EMPRESA'!G920,'ORÇ.GLOBAL P CAIXA'!F920),'ORÇ.REPROG. P CAIXA'!I921)</f>
        <v>0</v>
      </c>
      <c r="G919" s="163" t="n">
        <f aca="false">IF(E919&lt;&gt;0,ROUND(E919*F919,2),IF(AO919=0,(SUMIF('ORÇ.REPROG. P CAIXA'!$AC$13:$AC$1012,B919,$AO$11:$AO$1010)),AO919))</f>
        <v>0</v>
      </c>
      <c r="H919" s="163" t="n">
        <f aca="false">IF(J919&lt;&gt;0,IF(E919&lt;&gt;0,J919/F919,0),0)</f>
        <v>0</v>
      </c>
      <c r="I919" s="163" t="n">
        <f aca="false">IF(L919&lt;&gt;0,IF(E919&lt;&gt;0,L919/F919,0),0)</f>
        <v>0</v>
      </c>
      <c r="J919" s="163" t="n">
        <f aca="false">IF(E919&lt;&gt;0,ROUND(INDEX($P$11:$AM$1010,$A919,$L$1),2),IF(AX919=0,(SUMIF($AP$11:$AP$1010,B919,$AX$11:$AX$1010)),AX919))</f>
        <v>0</v>
      </c>
      <c r="K919" s="163" t="n">
        <f aca="false">IF(G919=0,0,(J919/G919)*100)</f>
        <v>0</v>
      </c>
      <c r="L919" s="163" t="n">
        <f aca="false">IF(E919&lt;&gt;0,ROUND(IF($L$1=1,SUM(P919),"0")+IF($L$1=2,SUM($P919:Q919),"0")+IF($L$1=3,SUM($P919:R919),"0")+IF($L$1=4,SUM($P919:S919),"0")+IF($L$1=5,SUM($P919:T919),"0")+IF($L$1=6,SUM($P919:U919),"0")+IF($L$1=7,SUM($P919:V919),"0")+IF($L$1=8,SUM($P919:W919),"0")+IF($L$1=9,SUM($P919:X919),"0")+IF($L$1=10,SUM($P919:Y919),"0")+IF($L$1=11,SUM($P919:Z919),"0")+IF($L$1=12,SUM($P919:AA919),"0")+IF($L$1=13,SUM($P919:AB919),"0")+IF($L$1=14,SUM($P919:AC919),"0")+IF($L$1=15,SUM($P919:AD919),"0")+IF($L$1=16,SUM($P919:AE919),"0")+IF($L$1=17,SUM($P919:AF919),"0")+IF($L$1=18,SUM($P919:AG919),"0")+IF($L$1=19,SUM($P919:AH919),"0")+IF($L$1=20,SUM($P919:AI919),"0")+IF($L$1=21,SUM($P919:AJ919),"0")+IF($L$1=22,SUM($P919:AK919),"0")+IF($L$1=23,SUM($P919:AL919),"0")+IF($L$1=24,SUM($P919:AM919),"0"),2),IF(BC919=0,(SUMIF($AP$11:$AP$1010,B919,$BC$11:$BC$1010)),BC919))</f>
        <v>0</v>
      </c>
      <c r="M919" s="163" t="n">
        <f aca="false">IF(G919=0,0,(L919/G919)*100)</f>
        <v>0</v>
      </c>
      <c r="N919" s="168" t="str">
        <f aca="false">IF(B919&gt;0,"ok","ocultar")</f>
        <v>ocultar</v>
      </c>
      <c r="O919" s="650"/>
      <c r="P919" s="724"/>
      <c r="Q919" s="725"/>
      <c r="R919" s="725"/>
      <c r="S919" s="725"/>
      <c r="T919" s="725"/>
      <c r="U919" s="725"/>
      <c r="V919" s="725"/>
      <c r="W919" s="725"/>
      <c r="X919" s="725"/>
      <c r="Y919" s="725"/>
      <c r="Z919" s="725"/>
      <c r="AA919" s="726"/>
      <c r="AB919" s="726"/>
      <c r="AC919" s="726"/>
      <c r="AD919" s="726"/>
      <c r="AE919" s="726"/>
      <c r="AF919" s="726"/>
      <c r="AG919" s="726"/>
      <c r="AH919" s="726"/>
      <c r="AI919" s="726"/>
      <c r="AJ919" s="726"/>
      <c r="AK919" s="726"/>
      <c r="AL919" s="726"/>
      <c r="AM919" s="727"/>
      <c r="AO919" s="728" t="n">
        <f aca="false">IF(E919&lt;&gt;0,G919,0)</f>
        <v>0</v>
      </c>
      <c r="AP919" s="157" t="n">
        <f aca="false">IF(B919=0,AP918,IF(ISNONTEXT(B919)=TRUE(),INT(B919),INT(LEFT(B919,FIND(".",B919)-1))))</f>
        <v>3</v>
      </c>
      <c r="AQ919" s="157" t="str">
        <f aca="false">IF(AQ920=1,1,IF(B919&lt;&gt;0,1,IF(C919&lt;&gt;0,1,IF(D919&lt;&gt;0,1,IF(E919&lt;&gt;0,1,"")))))</f>
        <v/>
      </c>
      <c r="AR919" s="157" t="str">
        <f aca="false">IF(AP919=0," ",IF(AP919&lt;&gt;AP918,AP919," "))</f>
        <v> </v>
      </c>
      <c r="AS919" s="732"/>
      <c r="AT919" s="730" t="n">
        <f aca="false">IF(AP919&lt;&gt;AR919,(IF('ORÇ.GLOBAL P CAIXA'!I920="",J919*(INFORMAÇÕES!$Q$99/INFORMAÇÕES!$Q$102),IF('ORÇ.GLOBAL P CAIXA'!I920="R",J919,0))),0)</f>
        <v>0</v>
      </c>
      <c r="AU919" s="75" t="n">
        <f aca="false">IF(AP919&lt;&gt;AR919,(IF('ORÇ.GLOBAL P CAIXA'!I920="",J919*(INFORMAÇÕES!$Q$100/INFORMAÇÕES!$Q$102),IF('ORÇ.GLOBAL P CAIXA'!I920="C",J919,0))),0)</f>
        <v>0</v>
      </c>
      <c r="AV919" s="75" t="n">
        <f aca="false">IF(AP919&lt;&gt;AR919,(IF('ORÇ.GLOBAL P CAIXA'!I920="",J919*INFORMAÇÕES!$U$115,IF('ORÇ.GLOBAL P CAIXA'!I920="CF",J919,0))),0)</f>
        <v>0</v>
      </c>
      <c r="AW919" s="75" t="n">
        <f aca="false">IF(AP919&lt;&gt;AR919,(IF('ORÇ.GLOBAL P CAIXA'!I920="",J919*INFORMAÇÕES!$U$116,IF('ORÇ.GLOBAL P CAIXA'!I920="O",J919,0))),0)</f>
        <v>0</v>
      </c>
      <c r="AX919" s="731" t="n">
        <f aca="false">IF(E919&lt;&gt;0,J919,0)</f>
        <v>0</v>
      </c>
      <c r="AY919" s="730" t="n">
        <f aca="false">IF(AP919&lt;&gt;AR919,(IF('ORÇ.GLOBAL P CAIXA'!I920="",L919*(INFORMAÇÕES!$Q$99/INFORMAÇÕES!$Q$102),IF('ORÇ.GLOBAL P CAIXA'!I920="R",L919,0))),0)</f>
        <v>0</v>
      </c>
      <c r="AZ919" s="75" t="n">
        <f aca="false">IF(AP919&lt;&gt;AR919,(IF('ORÇ.GLOBAL P CAIXA'!I920="",L919*(INFORMAÇÕES!$Q$100/INFORMAÇÕES!$Q$102),IF('ORÇ.GLOBAL P CAIXA'!I920="C",L919,0))),0)</f>
        <v>0</v>
      </c>
      <c r="BA919" s="75" t="n">
        <f aca="false">IF(AP919&lt;&gt;AR919,(IF('ORÇ.GLOBAL P CAIXA'!I920="",L919*INFORMAÇÕES!$U$115,IF('ORÇ.GLOBAL P CAIXA'!I920="CF",L919,0))),0)</f>
        <v>0</v>
      </c>
      <c r="BB919" s="75" t="n">
        <f aca="false">IF(AP919&lt;&gt;AR919,(IF('ORÇ.GLOBAL P CAIXA'!I920="",L919*INFORMAÇÕES!$U$116,IF('ORÇ.GLOBAL P CAIXA'!I920="O",L919,0))),0)</f>
        <v>0</v>
      </c>
      <c r="BC919" s="731" t="n">
        <f aca="false">IF(E919&lt;&gt;0,L919,0)</f>
        <v>0</v>
      </c>
    </row>
    <row r="920" s="174" customFormat="true" ht="14.25" hidden="false" customHeight="false" outlineLevel="0" collapsed="false">
      <c r="A920" s="159" t="n">
        <v>910</v>
      </c>
      <c r="B920" s="160" t="n">
        <f aca="false">'ORÇ.REPROG. P CAIXA'!B922</f>
        <v>0</v>
      </c>
      <c r="C920" s="723" t="n">
        <f aca="false">'ORÇ.REPROG. P CAIXA'!C922</f>
        <v>0</v>
      </c>
      <c r="D920" s="162" t="n">
        <f aca="false">'ORÇ.REPROG. P CAIXA'!D922</f>
        <v>0</v>
      </c>
      <c r="E920" s="163" t="n">
        <f aca="false">IF('BM GLOBAL'!$P$1&lt;&gt;0,'ORÇ.REPROG. P CAIXA'!E922,'ORÇ.REPROG. P CAIXA'!H922)</f>
        <v>0</v>
      </c>
      <c r="F920" s="163" t="n">
        <f aca="false">IF('BM GLOBAL'!$P$1&lt;&gt;0,IF('ORÇ.GLOBAL P CAIXA'!K921=0,'ORÇ.GLOBAL EMPRESA'!G921,'ORÇ.GLOBAL P CAIXA'!F921),'ORÇ.REPROG. P CAIXA'!I922)</f>
        <v>0</v>
      </c>
      <c r="G920" s="163" t="n">
        <f aca="false">IF(E920&lt;&gt;0,ROUND(E920*F920,2),IF(AO920=0,(SUMIF('ORÇ.REPROG. P CAIXA'!$AC$13:$AC$1012,B920,$AO$11:$AO$1010)),AO920))</f>
        <v>0</v>
      </c>
      <c r="H920" s="163" t="n">
        <f aca="false">IF(J920&lt;&gt;0,IF(E920&lt;&gt;0,J920/F920,0),0)</f>
        <v>0</v>
      </c>
      <c r="I920" s="163" t="n">
        <f aca="false">IF(L920&lt;&gt;0,IF(E920&lt;&gt;0,L920/F920,0),0)</f>
        <v>0</v>
      </c>
      <c r="J920" s="163" t="n">
        <f aca="false">IF(E920&lt;&gt;0,ROUND(INDEX($P$11:$AM$1010,$A920,$L$1),2),IF(AX920=0,(SUMIF($AP$11:$AP$1010,B920,$AX$11:$AX$1010)),AX920))</f>
        <v>0</v>
      </c>
      <c r="K920" s="163" t="n">
        <f aca="false">IF(G920=0,0,(J920/G920)*100)</f>
        <v>0</v>
      </c>
      <c r="L920" s="163" t="n">
        <f aca="false">IF(E920&lt;&gt;0,ROUND(IF($L$1=1,SUM(P920),"0")+IF($L$1=2,SUM($P920:Q920),"0")+IF($L$1=3,SUM($P920:R920),"0")+IF($L$1=4,SUM($P920:S920),"0")+IF($L$1=5,SUM($P920:T920),"0")+IF($L$1=6,SUM($P920:U920),"0")+IF($L$1=7,SUM($P920:V920),"0")+IF($L$1=8,SUM($P920:W920),"0")+IF($L$1=9,SUM($P920:X920),"0")+IF($L$1=10,SUM($P920:Y920),"0")+IF($L$1=11,SUM($P920:Z920),"0")+IF($L$1=12,SUM($P920:AA920),"0")+IF($L$1=13,SUM($P920:AB920),"0")+IF($L$1=14,SUM($P920:AC920),"0")+IF($L$1=15,SUM($P920:AD920),"0")+IF($L$1=16,SUM($P920:AE920),"0")+IF($L$1=17,SUM($P920:AF920),"0")+IF($L$1=18,SUM($P920:AG920),"0")+IF($L$1=19,SUM($P920:AH920),"0")+IF($L$1=20,SUM($P920:AI920),"0")+IF($L$1=21,SUM($P920:AJ920),"0")+IF($L$1=22,SUM($P920:AK920),"0")+IF($L$1=23,SUM($P920:AL920),"0")+IF($L$1=24,SUM($P920:AM920),"0"),2),IF(BC920=0,(SUMIF($AP$11:$AP$1010,B920,$BC$11:$BC$1010)),BC920))</f>
        <v>0</v>
      </c>
      <c r="M920" s="163" t="n">
        <f aca="false">IF(G920=0,0,(L920/G920)*100)</f>
        <v>0</v>
      </c>
      <c r="N920" s="168" t="str">
        <f aca="false">IF(B920&gt;0,"ok","ocultar")</f>
        <v>ocultar</v>
      </c>
      <c r="O920" s="650"/>
      <c r="P920" s="724"/>
      <c r="Q920" s="725"/>
      <c r="R920" s="725"/>
      <c r="S920" s="725"/>
      <c r="T920" s="725"/>
      <c r="U920" s="725"/>
      <c r="V920" s="725"/>
      <c r="W920" s="725"/>
      <c r="X920" s="725"/>
      <c r="Y920" s="725"/>
      <c r="Z920" s="725"/>
      <c r="AA920" s="726"/>
      <c r="AB920" s="726"/>
      <c r="AC920" s="726"/>
      <c r="AD920" s="726"/>
      <c r="AE920" s="726"/>
      <c r="AF920" s="726"/>
      <c r="AG920" s="726"/>
      <c r="AH920" s="726"/>
      <c r="AI920" s="726"/>
      <c r="AJ920" s="726"/>
      <c r="AK920" s="726"/>
      <c r="AL920" s="726"/>
      <c r="AM920" s="727"/>
      <c r="AO920" s="728" t="n">
        <f aca="false">IF(E920&lt;&gt;0,G920,0)</f>
        <v>0</v>
      </c>
      <c r="AP920" s="157" t="n">
        <f aca="false">IF(B920=0,AP919,IF(ISNONTEXT(B920)=TRUE(),INT(B920),INT(LEFT(B920,FIND(".",B920)-1))))</f>
        <v>3</v>
      </c>
      <c r="AQ920" s="157" t="str">
        <f aca="false">IF(AQ921=1,1,IF(B920&lt;&gt;0,1,IF(C920&lt;&gt;0,1,IF(D920&lt;&gt;0,1,IF(E920&lt;&gt;0,1,"")))))</f>
        <v/>
      </c>
      <c r="AR920" s="157" t="str">
        <f aca="false">IF(AP920=0," ",IF(AP920&lt;&gt;AP919,AP920," "))</f>
        <v> </v>
      </c>
      <c r="AS920" s="732"/>
      <c r="AT920" s="730" t="n">
        <f aca="false">IF(AP920&lt;&gt;AR920,(IF('ORÇ.GLOBAL P CAIXA'!I921="",J920*(INFORMAÇÕES!$Q$99/INFORMAÇÕES!$Q$102),IF('ORÇ.GLOBAL P CAIXA'!I921="R",J920,0))),0)</f>
        <v>0</v>
      </c>
      <c r="AU920" s="75" t="n">
        <f aca="false">IF(AP920&lt;&gt;AR920,(IF('ORÇ.GLOBAL P CAIXA'!I921="",J920*(INFORMAÇÕES!$Q$100/INFORMAÇÕES!$Q$102),IF('ORÇ.GLOBAL P CAIXA'!I921="C",J920,0))),0)</f>
        <v>0</v>
      </c>
      <c r="AV920" s="75" t="n">
        <f aca="false">IF(AP920&lt;&gt;AR920,(IF('ORÇ.GLOBAL P CAIXA'!I921="",J920*INFORMAÇÕES!$U$115,IF('ORÇ.GLOBAL P CAIXA'!I921="CF",J920,0))),0)</f>
        <v>0</v>
      </c>
      <c r="AW920" s="75" t="n">
        <f aca="false">IF(AP920&lt;&gt;AR920,(IF('ORÇ.GLOBAL P CAIXA'!I921="",J920*INFORMAÇÕES!$U$116,IF('ORÇ.GLOBAL P CAIXA'!I921="O",J920,0))),0)</f>
        <v>0</v>
      </c>
      <c r="AX920" s="731" t="n">
        <f aca="false">IF(E920&lt;&gt;0,J920,0)</f>
        <v>0</v>
      </c>
      <c r="AY920" s="730" t="n">
        <f aca="false">IF(AP920&lt;&gt;AR920,(IF('ORÇ.GLOBAL P CAIXA'!I921="",L920*(INFORMAÇÕES!$Q$99/INFORMAÇÕES!$Q$102),IF('ORÇ.GLOBAL P CAIXA'!I921="R",L920,0))),0)</f>
        <v>0</v>
      </c>
      <c r="AZ920" s="75" t="n">
        <f aca="false">IF(AP920&lt;&gt;AR920,(IF('ORÇ.GLOBAL P CAIXA'!I921="",L920*(INFORMAÇÕES!$Q$100/INFORMAÇÕES!$Q$102),IF('ORÇ.GLOBAL P CAIXA'!I921="C",L920,0))),0)</f>
        <v>0</v>
      </c>
      <c r="BA920" s="75" t="n">
        <f aca="false">IF(AP920&lt;&gt;AR920,(IF('ORÇ.GLOBAL P CAIXA'!I921="",L920*INFORMAÇÕES!$U$115,IF('ORÇ.GLOBAL P CAIXA'!I921="CF",L920,0))),0)</f>
        <v>0</v>
      </c>
      <c r="BB920" s="75" t="n">
        <f aca="false">IF(AP920&lt;&gt;AR920,(IF('ORÇ.GLOBAL P CAIXA'!I921="",L920*INFORMAÇÕES!$U$116,IF('ORÇ.GLOBAL P CAIXA'!I921="O",L920,0))),0)</f>
        <v>0</v>
      </c>
      <c r="BC920" s="731" t="n">
        <f aca="false">IF(E920&lt;&gt;0,L920,0)</f>
        <v>0</v>
      </c>
    </row>
    <row r="921" s="174" customFormat="true" ht="14.25" hidden="false" customHeight="false" outlineLevel="0" collapsed="false">
      <c r="A921" s="159" t="n">
        <v>911</v>
      </c>
      <c r="B921" s="160" t="n">
        <f aca="false">'ORÇ.REPROG. P CAIXA'!B923</f>
        <v>0</v>
      </c>
      <c r="C921" s="723" t="n">
        <f aca="false">'ORÇ.REPROG. P CAIXA'!C923</f>
        <v>0</v>
      </c>
      <c r="D921" s="162" t="n">
        <f aca="false">'ORÇ.REPROG. P CAIXA'!D923</f>
        <v>0</v>
      </c>
      <c r="E921" s="163" t="n">
        <f aca="false">IF('BM GLOBAL'!$P$1&lt;&gt;0,'ORÇ.REPROG. P CAIXA'!E923,'ORÇ.REPROG. P CAIXA'!H923)</f>
        <v>0</v>
      </c>
      <c r="F921" s="163" t="n">
        <f aca="false">IF('BM GLOBAL'!$P$1&lt;&gt;0,IF('ORÇ.GLOBAL P CAIXA'!K922=0,'ORÇ.GLOBAL EMPRESA'!G922,'ORÇ.GLOBAL P CAIXA'!F922),'ORÇ.REPROG. P CAIXA'!I923)</f>
        <v>0</v>
      </c>
      <c r="G921" s="163" t="n">
        <f aca="false">IF(E921&lt;&gt;0,ROUND(E921*F921,2),IF(AO921=0,(SUMIF('ORÇ.REPROG. P CAIXA'!$AC$13:$AC$1012,B921,$AO$11:$AO$1010)),AO921))</f>
        <v>0</v>
      </c>
      <c r="H921" s="163" t="n">
        <f aca="false">IF(J921&lt;&gt;0,IF(E921&lt;&gt;0,J921/F921,0),0)</f>
        <v>0</v>
      </c>
      <c r="I921" s="163" t="n">
        <f aca="false">IF(L921&lt;&gt;0,IF(E921&lt;&gt;0,L921/F921,0),0)</f>
        <v>0</v>
      </c>
      <c r="J921" s="163" t="n">
        <f aca="false">IF(E921&lt;&gt;0,ROUND(INDEX($P$11:$AM$1010,$A921,$L$1),2),IF(AX921=0,(SUMIF($AP$11:$AP$1010,B921,$AX$11:$AX$1010)),AX921))</f>
        <v>0</v>
      </c>
      <c r="K921" s="163" t="n">
        <f aca="false">IF(G921=0,0,(J921/G921)*100)</f>
        <v>0</v>
      </c>
      <c r="L921" s="163" t="n">
        <f aca="false">IF(E921&lt;&gt;0,ROUND(IF($L$1=1,SUM(P921),"0")+IF($L$1=2,SUM($P921:Q921),"0")+IF($L$1=3,SUM($P921:R921),"0")+IF($L$1=4,SUM($P921:S921),"0")+IF($L$1=5,SUM($P921:T921),"0")+IF($L$1=6,SUM($P921:U921),"0")+IF($L$1=7,SUM($P921:V921),"0")+IF($L$1=8,SUM($P921:W921),"0")+IF($L$1=9,SUM($P921:X921),"0")+IF($L$1=10,SUM($P921:Y921),"0")+IF($L$1=11,SUM($P921:Z921),"0")+IF($L$1=12,SUM($P921:AA921),"0")+IF($L$1=13,SUM($P921:AB921),"0")+IF($L$1=14,SUM($P921:AC921),"0")+IF($L$1=15,SUM($P921:AD921),"0")+IF($L$1=16,SUM($P921:AE921),"0")+IF($L$1=17,SUM($P921:AF921),"0")+IF($L$1=18,SUM($P921:AG921),"0")+IF($L$1=19,SUM($P921:AH921),"0")+IF($L$1=20,SUM($P921:AI921),"0")+IF($L$1=21,SUM($P921:AJ921),"0")+IF($L$1=22,SUM($P921:AK921),"0")+IF($L$1=23,SUM($P921:AL921),"0")+IF($L$1=24,SUM($P921:AM921),"0"),2),IF(BC921=0,(SUMIF($AP$11:$AP$1010,B921,$BC$11:$BC$1010)),BC921))</f>
        <v>0</v>
      </c>
      <c r="M921" s="163" t="n">
        <f aca="false">IF(G921=0,0,(L921/G921)*100)</f>
        <v>0</v>
      </c>
      <c r="N921" s="168" t="str">
        <f aca="false">IF(B921&gt;0,"ok","ocultar")</f>
        <v>ocultar</v>
      </c>
      <c r="O921" s="650"/>
      <c r="P921" s="724"/>
      <c r="Q921" s="725"/>
      <c r="R921" s="725"/>
      <c r="S921" s="725"/>
      <c r="T921" s="725"/>
      <c r="U921" s="725"/>
      <c r="V921" s="725"/>
      <c r="W921" s="725"/>
      <c r="X921" s="725"/>
      <c r="Y921" s="725"/>
      <c r="Z921" s="725"/>
      <c r="AA921" s="726"/>
      <c r="AB921" s="726"/>
      <c r="AC921" s="726"/>
      <c r="AD921" s="726"/>
      <c r="AE921" s="726"/>
      <c r="AF921" s="726"/>
      <c r="AG921" s="726"/>
      <c r="AH921" s="726"/>
      <c r="AI921" s="726"/>
      <c r="AJ921" s="726"/>
      <c r="AK921" s="726"/>
      <c r="AL921" s="726"/>
      <c r="AM921" s="727"/>
      <c r="AO921" s="728" t="n">
        <f aca="false">IF(E921&lt;&gt;0,G921,0)</f>
        <v>0</v>
      </c>
      <c r="AP921" s="157" t="n">
        <f aca="false">IF(B921=0,AP920,IF(ISNONTEXT(B921)=TRUE(),INT(B921),INT(LEFT(B921,FIND(".",B921)-1))))</f>
        <v>3</v>
      </c>
      <c r="AQ921" s="157" t="str">
        <f aca="false">IF(AQ922=1,1,IF(B921&lt;&gt;0,1,IF(C921&lt;&gt;0,1,IF(D921&lt;&gt;0,1,IF(E921&lt;&gt;0,1,"")))))</f>
        <v/>
      </c>
      <c r="AR921" s="157" t="str">
        <f aca="false">IF(AP921=0," ",IF(AP921&lt;&gt;AP920,AP921," "))</f>
        <v> </v>
      </c>
      <c r="AS921" s="732"/>
      <c r="AT921" s="730" t="n">
        <f aca="false">IF(AP921&lt;&gt;AR921,(IF('ORÇ.GLOBAL P CAIXA'!I922="",J921*(INFORMAÇÕES!$Q$99/INFORMAÇÕES!$Q$102),IF('ORÇ.GLOBAL P CAIXA'!I922="R",J921,0))),0)</f>
        <v>0</v>
      </c>
      <c r="AU921" s="75" t="n">
        <f aca="false">IF(AP921&lt;&gt;AR921,(IF('ORÇ.GLOBAL P CAIXA'!I922="",J921*(INFORMAÇÕES!$Q$100/INFORMAÇÕES!$Q$102),IF('ORÇ.GLOBAL P CAIXA'!I922="C",J921,0))),0)</f>
        <v>0</v>
      </c>
      <c r="AV921" s="75" t="n">
        <f aca="false">IF(AP921&lt;&gt;AR921,(IF('ORÇ.GLOBAL P CAIXA'!I922="",J921*INFORMAÇÕES!$U$115,IF('ORÇ.GLOBAL P CAIXA'!I922="CF",J921,0))),0)</f>
        <v>0</v>
      </c>
      <c r="AW921" s="75" t="n">
        <f aca="false">IF(AP921&lt;&gt;AR921,(IF('ORÇ.GLOBAL P CAIXA'!I922="",J921*INFORMAÇÕES!$U$116,IF('ORÇ.GLOBAL P CAIXA'!I922="O",J921,0))),0)</f>
        <v>0</v>
      </c>
      <c r="AX921" s="731" t="n">
        <f aca="false">IF(E921&lt;&gt;0,J921,0)</f>
        <v>0</v>
      </c>
      <c r="AY921" s="730" t="n">
        <f aca="false">IF(AP921&lt;&gt;AR921,(IF('ORÇ.GLOBAL P CAIXA'!I922="",L921*(INFORMAÇÕES!$Q$99/INFORMAÇÕES!$Q$102),IF('ORÇ.GLOBAL P CAIXA'!I922="R",L921,0))),0)</f>
        <v>0</v>
      </c>
      <c r="AZ921" s="75" t="n">
        <f aca="false">IF(AP921&lt;&gt;AR921,(IF('ORÇ.GLOBAL P CAIXA'!I922="",L921*(INFORMAÇÕES!$Q$100/INFORMAÇÕES!$Q$102),IF('ORÇ.GLOBAL P CAIXA'!I922="C",L921,0))),0)</f>
        <v>0</v>
      </c>
      <c r="BA921" s="75" t="n">
        <f aca="false">IF(AP921&lt;&gt;AR921,(IF('ORÇ.GLOBAL P CAIXA'!I922="",L921*INFORMAÇÕES!$U$115,IF('ORÇ.GLOBAL P CAIXA'!I922="CF",L921,0))),0)</f>
        <v>0</v>
      </c>
      <c r="BB921" s="75" t="n">
        <f aca="false">IF(AP921&lt;&gt;AR921,(IF('ORÇ.GLOBAL P CAIXA'!I922="",L921*INFORMAÇÕES!$U$116,IF('ORÇ.GLOBAL P CAIXA'!I922="O",L921,0))),0)</f>
        <v>0</v>
      </c>
      <c r="BC921" s="731" t="n">
        <f aca="false">IF(E921&lt;&gt;0,L921,0)</f>
        <v>0</v>
      </c>
    </row>
    <row r="922" s="174" customFormat="true" ht="14.25" hidden="false" customHeight="false" outlineLevel="0" collapsed="false">
      <c r="A922" s="159" t="n">
        <v>912</v>
      </c>
      <c r="B922" s="160" t="n">
        <f aca="false">'ORÇ.REPROG. P CAIXA'!B924</f>
        <v>0</v>
      </c>
      <c r="C922" s="723" t="n">
        <f aca="false">'ORÇ.REPROG. P CAIXA'!C924</f>
        <v>0</v>
      </c>
      <c r="D922" s="162" t="n">
        <f aca="false">'ORÇ.REPROG. P CAIXA'!D924</f>
        <v>0</v>
      </c>
      <c r="E922" s="163" t="n">
        <f aca="false">IF('BM GLOBAL'!$P$1&lt;&gt;0,'ORÇ.REPROG. P CAIXA'!E924,'ORÇ.REPROG. P CAIXA'!H924)</f>
        <v>0</v>
      </c>
      <c r="F922" s="163" t="n">
        <f aca="false">IF('BM GLOBAL'!$P$1&lt;&gt;0,IF('ORÇ.GLOBAL P CAIXA'!K923=0,'ORÇ.GLOBAL EMPRESA'!G923,'ORÇ.GLOBAL P CAIXA'!F923),'ORÇ.REPROG. P CAIXA'!I924)</f>
        <v>0</v>
      </c>
      <c r="G922" s="163" t="n">
        <f aca="false">IF(E922&lt;&gt;0,ROUND(E922*F922,2),IF(AO922=0,(SUMIF('ORÇ.REPROG. P CAIXA'!$AC$13:$AC$1012,B922,$AO$11:$AO$1010)),AO922))</f>
        <v>0</v>
      </c>
      <c r="H922" s="163" t="n">
        <f aca="false">IF(J922&lt;&gt;0,IF(E922&lt;&gt;0,J922/F922,0),0)</f>
        <v>0</v>
      </c>
      <c r="I922" s="163" t="n">
        <f aca="false">IF(L922&lt;&gt;0,IF(E922&lt;&gt;0,L922/F922,0),0)</f>
        <v>0</v>
      </c>
      <c r="J922" s="163" t="n">
        <f aca="false">IF(E922&lt;&gt;0,ROUND(INDEX($P$11:$AM$1010,$A922,$L$1),2),IF(AX922=0,(SUMIF($AP$11:$AP$1010,B922,$AX$11:$AX$1010)),AX922))</f>
        <v>0</v>
      </c>
      <c r="K922" s="163" t="n">
        <f aca="false">IF(G922=0,0,(J922/G922)*100)</f>
        <v>0</v>
      </c>
      <c r="L922" s="163" t="n">
        <f aca="false">IF(E922&lt;&gt;0,ROUND(IF($L$1=1,SUM(P922),"0")+IF($L$1=2,SUM($P922:Q922),"0")+IF($L$1=3,SUM($P922:R922),"0")+IF($L$1=4,SUM($P922:S922),"0")+IF($L$1=5,SUM($P922:T922),"0")+IF($L$1=6,SUM($P922:U922),"0")+IF($L$1=7,SUM($P922:V922),"0")+IF($L$1=8,SUM($P922:W922),"0")+IF($L$1=9,SUM($P922:X922),"0")+IF($L$1=10,SUM($P922:Y922),"0")+IF($L$1=11,SUM($P922:Z922),"0")+IF($L$1=12,SUM($P922:AA922),"0")+IF($L$1=13,SUM($P922:AB922),"0")+IF($L$1=14,SUM($P922:AC922),"0")+IF($L$1=15,SUM($P922:AD922),"0")+IF($L$1=16,SUM($P922:AE922),"0")+IF($L$1=17,SUM($P922:AF922),"0")+IF($L$1=18,SUM($P922:AG922),"0")+IF($L$1=19,SUM($P922:AH922),"0")+IF($L$1=20,SUM($P922:AI922),"0")+IF($L$1=21,SUM($P922:AJ922),"0")+IF($L$1=22,SUM($P922:AK922),"0")+IF($L$1=23,SUM($P922:AL922),"0")+IF($L$1=24,SUM($P922:AM922),"0"),2),IF(BC922=0,(SUMIF($AP$11:$AP$1010,B922,$BC$11:$BC$1010)),BC922))</f>
        <v>0</v>
      </c>
      <c r="M922" s="163" t="n">
        <f aca="false">IF(G922=0,0,(L922/G922)*100)</f>
        <v>0</v>
      </c>
      <c r="N922" s="168" t="str">
        <f aca="false">IF(B922&gt;0,"ok","ocultar")</f>
        <v>ocultar</v>
      </c>
      <c r="O922" s="650"/>
      <c r="P922" s="724"/>
      <c r="Q922" s="725"/>
      <c r="R922" s="725"/>
      <c r="S922" s="725"/>
      <c r="T922" s="725"/>
      <c r="U922" s="725"/>
      <c r="V922" s="725"/>
      <c r="W922" s="725"/>
      <c r="X922" s="725"/>
      <c r="Y922" s="725"/>
      <c r="Z922" s="725"/>
      <c r="AA922" s="726"/>
      <c r="AB922" s="726"/>
      <c r="AC922" s="726"/>
      <c r="AD922" s="726"/>
      <c r="AE922" s="726"/>
      <c r="AF922" s="726"/>
      <c r="AG922" s="726"/>
      <c r="AH922" s="726"/>
      <c r="AI922" s="726"/>
      <c r="AJ922" s="726"/>
      <c r="AK922" s="726"/>
      <c r="AL922" s="726"/>
      <c r="AM922" s="727"/>
      <c r="AO922" s="728" t="n">
        <f aca="false">IF(E922&lt;&gt;0,G922,0)</f>
        <v>0</v>
      </c>
      <c r="AP922" s="157" t="n">
        <f aca="false">IF(B922=0,AP921,IF(ISNONTEXT(B922)=TRUE(),INT(B922),INT(LEFT(B922,FIND(".",B922)-1))))</f>
        <v>3</v>
      </c>
      <c r="AQ922" s="157" t="str">
        <f aca="false">IF(AQ923=1,1,IF(B922&lt;&gt;0,1,IF(C922&lt;&gt;0,1,IF(D922&lt;&gt;0,1,IF(E922&lt;&gt;0,1,"")))))</f>
        <v/>
      </c>
      <c r="AR922" s="157" t="str">
        <f aca="false">IF(AP922=0," ",IF(AP922&lt;&gt;AP921,AP922," "))</f>
        <v> </v>
      </c>
      <c r="AS922" s="732"/>
      <c r="AT922" s="730" t="n">
        <f aca="false">IF(AP922&lt;&gt;AR922,(IF('ORÇ.GLOBAL P CAIXA'!I923="",J922*(INFORMAÇÕES!$Q$99/INFORMAÇÕES!$Q$102),IF('ORÇ.GLOBAL P CAIXA'!I923="R",J922,0))),0)</f>
        <v>0</v>
      </c>
      <c r="AU922" s="75" t="n">
        <f aca="false">IF(AP922&lt;&gt;AR922,(IF('ORÇ.GLOBAL P CAIXA'!I923="",J922*(INFORMAÇÕES!$Q$100/INFORMAÇÕES!$Q$102),IF('ORÇ.GLOBAL P CAIXA'!I923="C",J922,0))),0)</f>
        <v>0</v>
      </c>
      <c r="AV922" s="75" t="n">
        <f aca="false">IF(AP922&lt;&gt;AR922,(IF('ORÇ.GLOBAL P CAIXA'!I923="",J922*INFORMAÇÕES!$U$115,IF('ORÇ.GLOBAL P CAIXA'!I923="CF",J922,0))),0)</f>
        <v>0</v>
      </c>
      <c r="AW922" s="75" t="n">
        <f aca="false">IF(AP922&lt;&gt;AR922,(IF('ORÇ.GLOBAL P CAIXA'!I923="",J922*INFORMAÇÕES!$U$116,IF('ORÇ.GLOBAL P CAIXA'!I923="O",J922,0))),0)</f>
        <v>0</v>
      </c>
      <c r="AX922" s="731" t="n">
        <f aca="false">IF(E922&lt;&gt;0,J922,0)</f>
        <v>0</v>
      </c>
      <c r="AY922" s="730" t="n">
        <f aca="false">IF(AP922&lt;&gt;AR922,(IF('ORÇ.GLOBAL P CAIXA'!I923="",L922*(INFORMAÇÕES!$Q$99/INFORMAÇÕES!$Q$102),IF('ORÇ.GLOBAL P CAIXA'!I923="R",L922,0))),0)</f>
        <v>0</v>
      </c>
      <c r="AZ922" s="75" t="n">
        <f aca="false">IF(AP922&lt;&gt;AR922,(IF('ORÇ.GLOBAL P CAIXA'!I923="",L922*(INFORMAÇÕES!$Q$100/INFORMAÇÕES!$Q$102),IF('ORÇ.GLOBAL P CAIXA'!I923="C",L922,0))),0)</f>
        <v>0</v>
      </c>
      <c r="BA922" s="75" t="n">
        <f aca="false">IF(AP922&lt;&gt;AR922,(IF('ORÇ.GLOBAL P CAIXA'!I923="",L922*INFORMAÇÕES!$U$115,IF('ORÇ.GLOBAL P CAIXA'!I923="CF",L922,0))),0)</f>
        <v>0</v>
      </c>
      <c r="BB922" s="75" t="n">
        <f aca="false">IF(AP922&lt;&gt;AR922,(IF('ORÇ.GLOBAL P CAIXA'!I923="",L922*INFORMAÇÕES!$U$116,IF('ORÇ.GLOBAL P CAIXA'!I923="O",L922,0))),0)</f>
        <v>0</v>
      </c>
      <c r="BC922" s="731" t="n">
        <f aca="false">IF(E922&lt;&gt;0,L922,0)</f>
        <v>0</v>
      </c>
    </row>
    <row r="923" s="174" customFormat="true" ht="14.25" hidden="false" customHeight="false" outlineLevel="0" collapsed="false">
      <c r="A923" s="159" t="n">
        <v>913</v>
      </c>
      <c r="B923" s="160" t="n">
        <f aca="false">'ORÇ.REPROG. P CAIXA'!B925</f>
        <v>0</v>
      </c>
      <c r="C923" s="723" t="n">
        <f aca="false">'ORÇ.REPROG. P CAIXA'!C925</f>
        <v>0</v>
      </c>
      <c r="D923" s="162" t="n">
        <f aca="false">'ORÇ.REPROG. P CAIXA'!D925</f>
        <v>0</v>
      </c>
      <c r="E923" s="163" t="n">
        <f aca="false">IF('BM GLOBAL'!$P$1&lt;&gt;0,'ORÇ.REPROG. P CAIXA'!E925,'ORÇ.REPROG. P CAIXA'!H925)</f>
        <v>0</v>
      </c>
      <c r="F923" s="163" t="n">
        <f aca="false">IF('BM GLOBAL'!$P$1&lt;&gt;0,IF('ORÇ.GLOBAL P CAIXA'!K924=0,'ORÇ.GLOBAL EMPRESA'!G924,'ORÇ.GLOBAL P CAIXA'!F924),'ORÇ.REPROG. P CAIXA'!I925)</f>
        <v>0</v>
      </c>
      <c r="G923" s="163" t="n">
        <f aca="false">IF(E923&lt;&gt;0,ROUND(E923*F923,2),IF(AO923=0,(SUMIF('ORÇ.REPROG. P CAIXA'!$AC$13:$AC$1012,B923,$AO$11:$AO$1010)),AO923))</f>
        <v>0</v>
      </c>
      <c r="H923" s="163" t="n">
        <f aca="false">IF(J923&lt;&gt;0,IF(E923&lt;&gt;0,J923/F923,0),0)</f>
        <v>0</v>
      </c>
      <c r="I923" s="163" t="n">
        <f aca="false">IF(L923&lt;&gt;0,IF(E923&lt;&gt;0,L923/F923,0),0)</f>
        <v>0</v>
      </c>
      <c r="J923" s="163" t="n">
        <f aca="false">IF(E923&lt;&gt;0,ROUND(INDEX($P$11:$AM$1010,$A923,$L$1),2),IF(AX923=0,(SUMIF($AP$11:$AP$1010,B923,$AX$11:$AX$1010)),AX923))</f>
        <v>0</v>
      </c>
      <c r="K923" s="163" t="n">
        <f aca="false">IF(G923=0,0,(J923/G923)*100)</f>
        <v>0</v>
      </c>
      <c r="L923" s="163" t="n">
        <f aca="false">IF(E923&lt;&gt;0,ROUND(IF($L$1=1,SUM(P923),"0")+IF($L$1=2,SUM($P923:Q923),"0")+IF($L$1=3,SUM($P923:R923),"0")+IF($L$1=4,SUM($P923:S923),"0")+IF($L$1=5,SUM($P923:T923),"0")+IF($L$1=6,SUM($P923:U923),"0")+IF($L$1=7,SUM($P923:V923),"0")+IF($L$1=8,SUM($P923:W923),"0")+IF($L$1=9,SUM($P923:X923),"0")+IF($L$1=10,SUM($P923:Y923),"0")+IF($L$1=11,SUM($P923:Z923),"0")+IF($L$1=12,SUM($P923:AA923),"0")+IF($L$1=13,SUM($P923:AB923),"0")+IF($L$1=14,SUM($P923:AC923),"0")+IF($L$1=15,SUM($P923:AD923),"0")+IF($L$1=16,SUM($P923:AE923),"0")+IF($L$1=17,SUM($P923:AF923),"0")+IF($L$1=18,SUM($P923:AG923),"0")+IF($L$1=19,SUM($P923:AH923),"0")+IF($L$1=20,SUM($P923:AI923),"0")+IF($L$1=21,SUM($P923:AJ923),"0")+IF($L$1=22,SUM($P923:AK923),"0")+IF($L$1=23,SUM($P923:AL923),"0")+IF($L$1=24,SUM($P923:AM923),"0"),2),IF(BC923=0,(SUMIF($AP$11:$AP$1010,B923,$BC$11:$BC$1010)),BC923))</f>
        <v>0</v>
      </c>
      <c r="M923" s="163" t="n">
        <f aca="false">IF(G923=0,0,(L923/G923)*100)</f>
        <v>0</v>
      </c>
      <c r="N923" s="168" t="str">
        <f aca="false">IF(B923&gt;0,"ok","ocultar")</f>
        <v>ocultar</v>
      </c>
      <c r="O923" s="650"/>
      <c r="P923" s="724"/>
      <c r="Q923" s="725"/>
      <c r="R923" s="725"/>
      <c r="S923" s="725"/>
      <c r="T923" s="725"/>
      <c r="U923" s="725"/>
      <c r="V923" s="725"/>
      <c r="W923" s="725"/>
      <c r="X923" s="725"/>
      <c r="Y923" s="725"/>
      <c r="Z923" s="725"/>
      <c r="AA923" s="726"/>
      <c r="AB923" s="726"/>
      <c r="AC923" s="726"/>
      <c r="AD923" s="726"/>
      <c r="AE923" s="726"/>
      <c r="AF923" s="726"/>
      <c r="AG923" s="726"/>
      <c r="AH923" s="726"/>
      <c r="AI923" s="726"/>
      <c r="AJ923" s="726"/>
      <c r="AK923" s="726"/>
      <c r="AL923" s="726"/>
      <c r="AM923" s="727"/>
      <c r="AO923" s="728" t="n">
        <f aca="false">IF(E923&lt;&gt;0,G923,0)</f>
        <v>0</v>
      </c>
      <c r="AP923" s="157" t="n">
        <f aca="false">IF(B923=0,AP922,IF(ISNONTEXT(B923)=TRUE(),INT(B923),INT(LEFT(B923,FIND(".",B923)-1))))</f>
        <v>3</v>
      </c>
      <c r="AQ923" s="157" t="str">
        <f aca="false">IF(AQ924=1,1,IF(B923&lt;&gt;0,1,IF(C923&lt;&gt;0,1,IF(D923&lt;&gt;0,1,IF(E923&lt;&gt;0,1,"")))))</f>
        <v/>
      </c>
      <c r="AR923" s="157" t="str">
        <f aca="false">IF(AP923=0," ",IF(AP923&lt;&gt;AP922,AP923," "))</f>
        <v> </v>
      </c>
      <c r="AS923" s="732"/>
      <c r="AT923" s="730" t="n">
        <f aca="false">IF(AP923&lt;&gt;AR923,(IF('ORÇ.GLOBAL P CAIXA'!I924="",J923*(INFORMAÇÕES!$Q$99/INFORMAÇÕES!$Q$102),IF('ORÇ.GLOBAL P CAIXA'!I924="R",J923,0))),0)</f>
        <v>0</v>
      </c>
      <c r="AU923" s="75" t="n">
        <f aca="false">IF(AP923&lt;&gt;AR923,(IF('ORÇ.GLOBAL P CAIXA'!I924="",J923*(INFORMAÇÕES!$Q$100/INFORMAÇÕES!$Q$102),IF('ORÇ.GLOBAL P CAIXA'!I924="C",J923,0))),0)</f>
        <v>0</v>
      </c>
      <c r="AV923" s="75" t="n">
        <f aca="false">IF(AP923&lt;&gt;AR923,(IF('ORÇ.GLOBAL P CAIXA'!I924="",J923*INFORMAÇÕES!$U$115,IF('ORÇ.GLOBAL P CAIXA'!I924="CF",J923,0))),0)</f>
        <v>0</v>
      </c>
      <c r="AW923" s="75" t="n">
        <f aca="false">IF(AP923&lt;&gt;AR923,(IF('ORÇ.GLOBAL P CAIXA'!I924="",J923*INFORMAÇÕES!$U$116,IF('ORÇ.GLOBAL P CAIXA'!I924="O",J923,0))),0)</f>
        <v>0</v>
      </c>
      <c r="AX923" s="731" t="n">
        <f aca="false">IF(E923&lt;&gt;0,J923,0)</f>
        <v>0</v>
      </c>
      <c r="AY923" s="730" t="n">
        <f aca="false">IF(AP923&lt;&gt;AR923,(IF('ORÇ.GLOBAL P CAIXA'!I924="",L923*(INFORMAÇÕES!$Q$99/INFORMAÇÕES!$Q$102),IF('ORÇ.GLOBAL P CAIXA'!I924="R",L923,0))),0)</f>
        <v>0</v>
      </c>
      <c r="AZ923" s="75" t="n">
        <f aca="false">IF(AP923&lt;&gt;AR923,(IF('ORÇ.GLOBAL P CAIXA'!I924="",L923*(INFORMAÇÕES!$Q$100/INFORMAÇÕES!$Q$102),IF('ORÇ.GLOBAL P CAIXA'!I924="C",L923,0))),0)</f>
        <v>0</v>
      </c>
      <c r="BA923" s="75" t="n">
        <f aca="false">IF(AP923&lt;&gt;AR923,(IF('ORÇ.GLOBAL P CAIXA'!I924="",L923*INFORMAÇÕES!$U$115,IF('ORÇ.GLOBAL P CAIXA'!I924="CF",L923,0))),0)</f>
        <v>0</v>
      </c>
      <c r="BB923" s="75" t="n">
        <f aca="false">IF(AP923&lt;&gt;AR923,(IF('ORÇ.GLOBAL P CAIXA'!I924="",L923*INFORMAÇÕES!$U$116,IF('ORÇ.GLOBAL P CAIXA'!I924="O",L923,0))),0)</f>
        <v>0</v>
      </c>
      <c r="BC923" s="731" t="n">
        <f aca="false">IF(E923&lt;&gt;0,L923,0)</f>
        <v>0</v>
      </c>
    </row>
    <row r="924" s="174" customFormat="true" ht="14.25" hidden="false" customHeight="false" outlineLevel="0" collapsed="false">
      <c r="A924" s="159" t="n">
        <v>914</v>
      </c>
      <c r="B924" s="160" t="n">
        <f aca="false">'ORÇ.REPROG. P CAIXA'!B926</f>
        <v>0</v>
      </c>
      <c r="C924" s="723" t="n">
        <f aca="false">'ORÇ.REPROG. P CAIXA'!C926</f>
        <v>0</v>
      </c>
      <c r="D924" s="162" t="n">
        <f aca="false">'ORÇ.REPROG. P CAIXA'!D926</f>
        <v>0</v>
      </c>
      <c r="E924" s="163" t="n">
        <f aca="false">IF('BM GLOBAL'!$P$1&lt;&gt;0,'ORÇ.REPROG. P CAIXA'!E926,'ORÇ.REPROG. P CAIXA'!H926)</f>
        <v>0</v>
      </c>
      <c r="F924" s="163" t="n">
        <f aca="false">IF('BM GLOBAL'!$P$1&lt;&gt;0,IF('ORÇ.GLOBAL P CAIXA'!K925=0,'ORÇ.GLOBAL EMPRESA'!G925,'ORÇ.GLOBAL P CAIXA'!F925),'ORÇ.REPROG. P CAIXA'!I926)</f>
        <v>0</v>
      </c>
      <c r="G924" s="163" t="n">
        <f aca="false">IF(E924&lt;&gt;0,ROUND(E924*F924,2),IF(AO924=0,(SUMIF('ORÇ.REPROG. P CAIXA'!$AC$13:$AC$1012,B924,$AO$11:$AO$1010)),AO924))</f>
        <v>0</v>
      </c>
      <c r="H924" s="163" t="n">
        <f aca="false">IF(J924&lt;&gt;0,IF(E924&lt;&gt;0,J924/F924,0),0)</f>
        <v>0</v>
      </c>
      <c r="I924" s="163" t="n">
        <f aca="false">IF(L924&lt;&gt;0,IF(E924&lt;&gt;0,L924/F924,0),0)</f>
        <v>0</v>
      </c>
      <c r="J924" s="163" t="n">
        <f aca="false">IF(E924&lt;&gt;0,ROUND(INDEX($P$11:$AM$1010,$A924,$L$1),2),IF(AX924=0,(SUMIF($AP$11:$AP$1010,B924,$AX$11:$AX$1010)),AX924))</f>
        <v>0</v>
      </c>
      <c r="K924" s="163" t="n">
        <f aca="false">IF(G924=0,0,(J924/G924)*100)</f>
        <v>0</v>
      </c>
      <c r="L924" s="163" t="n">
        <f aca="false">IF(E924&lt;&gt;0,ROUND(IF($L$1=1,SUM(P924),"0")+IF($L$1=2,SUM($P924:Q924),"0")+IF($L$1=3,SUM($P924:R924),"0")+IF($L$1=4,SUM($P924:S924),"0")+IF($L$1=5,SUM($P924:T924),"0")+IF($L$1=6,SUM($P924:U924),"0")+IF($L$1=7,SUM($P924:V924),"0")+IF($L$1=8,SUM($P924:W924),"0")+IF($L$1=9,SUM($P924:X924),"0")+IF($L$1=10,SUM($P924:Y924),"0")+IF($L$1=11,SUM($P924:Z924),"0")+IF($L$1=12,SUM($P924:AA924),"0")+IF($L$1=13,SUM($P924:AB924),"0")+IF($L$1=14,SUM($P924:AC924),"0")+IF($L$1=15,SUM($P924:AD924),"0")+IF($L$1=16,SUM($P924:AE924),"0")+IF($L$1=17,SUM($P924:AF924),"0")+IF($L$1=18,SUM($P924:AG924),"0")+IF($L$1=19,SUM($P924:AH924),"0")+IF($L$1=20,SUM($P924:AI924),"0")+IF($L$1=21,SUM($P924:AJ924),"0")+IF($L$1=22,SUM($P924:AK924),"0")+IF($L$1=23,SUM($P924:AL924),"0")+IF($L$1=24,SUM($P924:AM924),"0"),2),IF(BC924=0,(SUMIF($AP$11:$AP$1010,B924,$BC$11:$BC$1010)),BC924))</f>
        <v>0</v>
      </c>
      <c r="M924" s="163" t="n">
        <f aca="false">IF(G924=0,0,(L924/G924)*100)</f>
        <v>0</v>
      </c>
      <c r="N924" s="168" t="str">
        <f aca="false">IF(B924&gt;0,"ok","ocultar")</f>
        <v>ocultar</v>
      </c>
      <c r="O924" s="650"/>
      <c r="P924" s="724"/>
      <c r="Q924" s="725"/>
      <c r="R924" s="725"/>
      <c r="S924" s="725"/>
      <c r="T924" s="725"/>
      <c r="U924" s="725"/>
      <c r="V924" s="725"/>
      <c r="W924" s="725"/>
      <c r="X924" s="725"/>
      <c r="Y924" s="725"/>
      <c r="Z924" s="725"/>
      <c r="AA924" s="726"/>
      <c r="AB924" s="726"/>
      <c r="AC924" s="726"/>
      <c r="AD924" s="726"/>
      <c r="AE924" s="726"/>
      <c r="AF924" s="726"/>
      <c r="AG924" s="726"/>
      <c r="AH924" s="726"/>
      <c r="AI924" s="726"/>
      <c r="AJ924" s="726"/>
      <c r="AK924" s="726"/>
      <c r="AL924" s="726"/>
      <c r="AM924" s="727"/>
      <c r="AO924" s="728" t="n">
        <f aca="false">IF(E924&lt;&gt;0,G924,0)</f>
        <v>0</v>
      </c>
      <c r="AP924" s="157" t="n">
        <f aca="false">IF(B924=0,AP923,IF(ISNONTEXT(B924)=TRUE(),INT(B924),INT(LEFT(B924,FIND(".",B924)-1))))</f>
        <v>3</v>
      </c>
      <c r="AQ924" s="157" t="str">
        <f aca="false">IF(AQ925=1,1,IF(B924&lt;&gt;0,1,IF(C924&lt;&gt;0,1,IF(D924&lt;&gt;0,1,IF(E924&lt;&gt;0,1,"")))))</f>
        <v/>
      </c>
      <c r="AR924" s="157" t="str">
        <f aca="false">IF(AP924=0," ",IF(AP924&lt;&gt;AP923,AP924," "))</f>
        <v> </v>
      </c>
      <c r="AS924" s="732"/>
      <c r="AT924" s="730" t="n">
        <f aca="false">IF(AP924&lt;&gt;AR924,(IF('ORÇ.GLOBAL P CAIXA'!I925="",J924*(INFORMAÇÕES!$Q$99/INFORMAÇÕES!$Q$102),IF('ORÇ.GLOBAL P CAIXA'!I925="R",J924,0))),0)</f>
        <v>0</v>
      </c>
      <c r="AU924" s="75" t="n">
        <f aca="false">IF(AP924&lt;&gt;AR924,(IF('ORÇ.GLOBAL P CAIXA'!I925="",J924*(INFORMAÇÕES!$Q$100/INFORMAÇÕES!$Q$102),IF('ORÇ.GLOBAL P CAIXA'!I925="C",J924,0))),0)</f>
        <v>0</v>
      </c>
      <c r="AV924" s="75" t="n">
        <f aca="false">IF(AP924&lt;&gt;AR924,(IF('ORÇ.GLOBAL P CAIXA'!I925="",J924*INFORMAÇÕES!$U$115,IF('ORÇ.GLOBAL P CAIXA'!I925="CF",J924,0))),0)</f>
        <v>0</v>
      </c>
      <c r="AW924" s="75" t="n">
        <f aca="false">IF(AP924&lt;&gt;AR924,(IF('ORÇ.GLOBAL P CAIXA'!I925="",J924*INFORMAÇÕES!$U$116,IF('ORÇ.GLOBAL P CAIXA'!I925="O",J924,0))),0)</f>
        <v>0</v>
      </c>
      <c r="AX924" s="731" t="n">
        <f aca="false">IF(E924&lt;&gt;0,J924,0)</f>
        <v>0</v>
      </c>
      <c r="AY924" s="730" t="n">
        <f aca="false">IF(AP924&lt;&gt;AR924,(IF('ORÇ.GLOBAL P CAIXA'!I925="",L924*(INFORMAÇÕES!$Q$99/INFORMAÇÕES!$Q$102),IF('ORÇ.GLOBAL P CAIXA'!I925="R",L924,0))),0)</f>
        <v>0</v>
      </c>
      <c r="AZ924" s="75" t="n">
        <f aca="false">IF(AP924&lt;&gt;AR924,(IF('ORÇ.GLOBAL P CAIXA'!I925="",L924*(INFORMAÇÕES!$Q$100/INFORMAÇÕES!$Q$102),IF('ORÇ.GLOBAL P CAIXA'!I925="C",L924,0))),0)</f>
        <v>0</v>
      </c>
      <c r="BA924" s="75" t="n">
        <f aca="false">IF(AP924&lt;&gt;AR924,(IF('ORÇ.GLOBAL P CAIXA'!I925="",L924*INFORMAÇÕES!$U$115,IF('ORÇ.GLOBAL P CAIXA'!I925="CF",L924,0))),0)</f>
        <v>0</v>
      </c>
      <c r="BB924" s="75" t="n">
        <f aca="false">IF(AP924&lt;&gt;AR924,(IF('ORÇ.GLOBAL P CAIXA'!I925="",L924*INFORMAÇÕES!$U$116,IF('ORÇ.GLOBAL P CAIXA'!I925="O",L924,0))),0)</f>
        <v>0</v>
      </c>
      <c r="BC924" s="731" t="n">
        <f aca="false">IF(E924&lt;&gt;0,L924,0)</f>
        <v>0</v>
      </c>
    </row>
    <row r="925" s="174" customFormat="true" ht="14.25" hidden="false" customHeight="false" outlineLevel="0" collapsed="false">
      <c r="A925" s="159" t="n">
        <v>915</v>
      </c>
      <c r="B925" s="160" t="n">
        <f aca="false">'ORÇ.REPROG. P CAIXA'!B927</f>
        <v>0</v>
      </c>
      <c r="C925" s="723" t="n">
        <f aca="false">'ORÇ.REPROG. P CAIXA'!C927</f>
        <v>0</v>
      </c>
      <c r="D925" s="162" t="n">
        <f aca="false">'ORÇ.REPROG. P CAIXA'!D927</f>
        <v>0</v>
      </c>
      <c r="E925" s="163" t="n">
        <f aca="false">IF('BM GLOBAL'!$P$1&lt;&gt;0,'ORÇ.REPROG. P CAIXA'!E927,'ORÇ.REPROG. P CAIXA'!H927)</f>
        <v>0</v>
      </c>
      <c r="F925" s="163" t="n">
        <f aca="false">IF('BM GLOBAL'!$P$1&lt;&gt;0,IF('ORÇ.GLOBAL P CAIXA'!K926=0,'ORÇ.GLOBAL EMPRESA'!G926,'ORÇ.GLOBAL P CAIXA'!F926),'ORÇ.REPROG. P CAIXA'!I927)</f>
        <v>0</v>
      </c>
      <c r="G925" s="163" t="n">
        <f aca="false">IF(E925&lt;&gt;0,ROUND(E925*F925,2),IF(AO925=0,(SUMIF('ORÇ.REPROG. P CAIXA'!$AC$13:$AC$1012,B925,$AO$11:$AO$1010)),AO925))</f>
        <v>0</v>
      </c>
      <c r="H925" s="163" t="n">
        <f aca="false">IF(J925&lt;&gt;0,IF(E925&lt;&gt;0,J925/F925,0),0)</f>
        <v>0</v>
      </c>
      <c r="I925" s="163" t="n">
        <f aca="false">IF(L925&lt;&gt;0,IF(E925&lt;&gt;0,L925/F925,0),0)</f>
        <v>0</v>
      </c>
      <c r="J925" s="163" t="n">
        <f aca="false">IF(E925&lt;&gt;0,ROUND(INDEX($P$11:$AM$1010,$A925,$L$1),2),IF(AX925=0,(SUMIF($AP$11:$AP$1010,B925,$AX$11:$AX$1010)),AX925))</f>
        <v>0</v>
      </c>
      <c r="K925" s="163" t="n">
        <f aca="false">IF(G925=0,0,(J925/G925)*100)</f>
        <v>0</v>
      </c>
      <c r="L925" s="163" t="n">
        <f aca="false">IF(E925&lt;&gt;0,ROUND(IF($L$1=1,SUM(P925),"0")+IF($L$1=2,SUM($P925:Q925),"0")+IF($L$1=3,SUM($P925:R925),"0")+IF($L$1=4,SUM($P925:S925),"0")+IF($L$1=5,SUM($P925:T925),"0")+IF($L$1=6,SUM($P925:U925),"0")+IF($L$1=7,SUM($P925:V925),"0")+IF($L$1=8,SUM($P925:W925),"0")+IF($L$1=9,SUM($P925:X925),"0")+IF($L$1=10,SUM($P925:Y925),"0")+IF($L$1=11,SUM($P925:Z925),"0")+IF($L$1=12,SUM($P925:AA925),"0")+IF($L$1=13,SUM($P925:AB925),"0")+IF($L$1=14,SUM($P925:AC925),"0")+IF($L$1=15,SUM($P925:AD925),"0")+IF($L$1=16,SUM($P925:AE925),"0")+IF($L$1=17,SUM($P925:AF925),"0")+IF($L$1=18,SUM($P925:AG925),"0")+IF($L$1=19,SUM($P925:AH925),"0")+IF($L$1=20,SUM($P925:AI925),"0")+IF($L$1=21,SUM($P925:AJ925),"0")+IF($L$1=22,SUM($P925:AK925),"0")+IF($L$1=23,SUM($P925:AL925),"0")+IF($L$1=24,SUM($P925:AM925),"0"),2),IF(BC925=0,(SUMIF($AP$11:$AP$1010,B925,$BC$11:$BC$1010)),BC925))</f>
        <v>0</v>
      </c>
      <c r="M925" s="163" t="n">
        <f aca="false">IF(G925=0,0,(L925/G925)*100)</f>
        <v>0</v>
      </c>
      <c r="N925" s="168" t="str">
        <f aca="false">IF(B925&gt;0,"ok","ocultar")</f>
        <v>ocultar</v>
      </c>
      <c r="O925" s="650"/>
      <c r="P925" s="724"/>
      <c r="Q925" s="725"/>
      <c r="R925" s="725"/>
      <c r="S925" s="725"/>
      <c r="T925" s="725"/>
      <c r="U925" s="725"/>
      <c r="V925" s="725"/>
      <c r="W925" s="725"/>
      <c r="X925" s="725"/>
      <c r="Y925" s="725"/>
      <c r="Z925" s="725"/>
      <c r="AA925" s="726"/>
      <c r="AB925" s="726"/>
      <c r="AC925" s="726"/>
      <c r="AD925" s="726"/>
      <c r="AE925" s="726"/>
      <c r="AF925" s="726"/>
      <c r="AG925" s="726"/>
      <c r="AH925" s="726"/>
      <c r="AI925" s="726"/>
      <c r="AJ925" s="726"/>
      <c r="AK925" s="726"/>
      <c r="AL925" s="726"/>
      <c r="AM925" s="727"/>
      <c r="AO925" s="728" t="n">
        <f aca="false">IF(E925&lt;&gt;0,G925,0)</f>
        <v>0</v>
      </c>
      <c r="AP925" s="157" t="n">
        <f aca="false">IF(B925=0,AP924,IF(ISNONTEXT(B925)=TRUE(),INT(B925),INT(LEFT(B925,FIND(".",B925)-1))))</f>
        <v>3</v>
      </c>
      <c r="AQ925" s="157" t="str">
        <f aca="false">IF(AQ926=1,1,IF(B925&lt;&gt;0,1,IF(C925&lt;&gt;0,1,IF(D925&lt;&gt;0,1,IF(E925&lt;&gt;0,1,"")))))</f>
        <v/>
      </c>
      <c r="AR925" s="157" t="str">
        <f aca="false">IF(AP925=0," ",IF(AP925&lt;&gt;AP924,AP925," "))</f>
        <v> </v>
      </c>
      <c r="AS925" s="732"/>
      <c r="AT925" s="730" t="n">
        <f aca="false">IF(AP925&lt;&gt;AR925,(IF('ORÇ.GLOBAL P CAIXA'!I926="",J925*(INFORMAÇÕES!$Q$99/INFORMAÇÕES!$Q$102),IF('ORÇ.GLOBAL P CAIXA'!I926="R",J925,0))),0)</f>
        <v>0</v>
      </c>
      <c r="AU925" s="75" t="n">
        <f aca="false">IF(AP925&lt;&gt;AR925,(IF('ORÇ.GLOBAL P CAIXA'!I926="",J925*(INFORMAÇÕES!$Q$100/INFORMAÇÕES!$Q$102),IF('ORÇ.GLOBAL P CAIXA'!I926="C",J925,0))),0)</f>
        <v>0</v>
      </c>
      <c r="AV925" s="75" t="n">
        <f aca="false">IF(AP925&lt;&gt;AR925,(IF('ORÇ.GLOBAL P CAIXA'!I926="",J925*INFORMAÇÕES!$U$115,IF('ORÇ.GLOBAL P CAIXA'!I926="CF",J925,0))),0)</f>
        <v>0</v>
      </c>
      <c r="AW925" s="75" t="n">
        <f aca="false">IF(AP925&lt;&gt;AR925,(IF('ORÇ.GLOBAL P CAIXA'!I926="",J925*INFORMAÇÕES!$U$116,IF('ORÇ.GLOBAL P CAIXA'!I926="O",J925,0))),0)</f>
        <v>0</v>
      </c>
      <c r="AX925" s="731" t="n">
        <f aca="false">IF(E925&lt;&gt;0,J925,0)</f>
        <v>0</v>
      </c>
      <c r="AY925" s="730" t="n">
        <f aca="false">IF(AP925&lt;&gt;AR925,(IF('ORÇ.GLOBAL P CAIXA'!I926="",L925*(INFORMAÇÕES!$Q$99/INFORMAÇÕES!$Q$102),IF('ORÇ.GLOBAL P CAIXA'!I926="R",L925,0))),0)</f>
        <v>0</v>
      </c>
      <c r="AZ925" s="75" t="n">
        <f aca="false">IF(AP925&lt;&gt;AR925,(IF('ORÇ.GLOBAL P CAIXA'!I926="",L925*(INFORMAÇÕES!$Q$100/INFORMAÇÕES!$Q$102),IF('ORÇ.GLOBAL P CAIXA'!I926="C",L925,0))),0)</f>
        <v>0</v>
      </c>
      <c r="BA925" s="75" t="n">
        <f aca="false">IF(AP925&lt;&gt;AR925,(IF('ORÇ.GLOBAL P CAIXA'!I926="",L925*INFORMAÇÕES!$U$115,IF('ORÇ.GLOBAL P CAIXA'!I926="CF",L925,0))),0)</f>
        <v>0</v>
      </c>
      <c r="BB925" s="75" t="n">
        <f aca="false">IF(AP925&lt;&gt;AR925,(IF('ORÇ.GLOBAL P CAIXA'!I926="",L925*INFORMAÇÕES!$U$116,IF('ORÇ.GLOBAL P CAIXA'!I926="O",L925,0))),0)</f>
        <v>0</v>
      </c>
      <c r="BC925" s="731" t="n">
        <f aca="false">IF(E925&lt;&gt;0,L925,0)</f>
        <v>0</v>
      </c>
    </row>
    <row r="926" s="174" customFormat="true" ht="14.25" hidden="false" customHeight="false" outlineLevel="0" collapsed="false">
      <c r="A926" s="159" t="n">
        <v>916</v>
      </c>
      <c r="B926" s="160" t="n">
        <f aca="false">'ORÇ.REPROG. P CAIXA'!B928</f>
        <v>0</v>
      </c>
      <c r="C926" s="723" t="n">
        <f aca="false">'ORÇ.REPROG. P CAIXA'!C928</f>
        <v>0</v>
      </c>
      <c r="D926" s="162" t="n">
        <f aca="false">'ORÇ.REPROG. P CAIXA'!D928</f>
        <v>0</v>
      </c>
      <c r="E926" s="163" t="n">
        <f aca="false">IF('BM GLOBAL'!$P$1&lt;&gt;0,'ORÇ.REPROG. P CAIXA'!E928,'ORÇ.REPROG. P CAIXA'!H928)</f>
        <v>0</v>
      </c>
      <c r="F926" s="163" t="n">
        <f aca="false">IF('BM GLOBAL'!$P$1&lt;&gt;0,IF('ORÇ.GLOBAL P CAIXA'!K927=0,'ORÇ.GLOBAL EMPRESA'!G927,'ORÇ.GLOBAL P CAIXA'!F927),'ORÇ.REPROG. P CAIXA'!I928)</f>
        <v>0</v>
      </c>
      <c r="G926" s="163" t="n">
        <f aca="false">IF(E926&lt;&gt;0,ROUND(E926*F926,2),IF(AO926=0,(SUMIF('ORÇ.REPROG. P CAIXA'!$AC$13:$AC$1012,B926,$AO$11:$AO$1010)),AO926))</f>
        <v>0</v>
      </c>
      <c r="H926" s="163" t="n">
        <f aca="false">IF(J926&lt;&gt;0,IF(E926&lt;&gt;0,J926/F926,0),0)</f>
        <v>0</v>
      </c>
      <c r="I926" s="163" t="n">
        <f aca="false">IF(L926&lt;&gt;0,IF(E926&lt;&gt;0,L926/F926,0),0)</f>
        <v>0</v>
      </c>
      <c r="J926" s="163" t="n">
        <f aca="false">IF(E926&lt;&gt;0,ROUND(INDEX($P$11:$AM$1010,$A926,$L$1),2),IF(AX926=0,(SUMIF($AP$11:$AP$1010,B926,$AX$11:$AX$1010)),AX926))</f>
        <v>0</v>
      </c>
      <c r="K926" s="163" t="n">
        <f aca="false">IF(G926=0,0,(J926/G926)*100)</f>
        <v>0</v>
      </c>
      <c r="L926" s="163" t="n">
        <f aca="false">IF(E926&lt;&gt;0,ROUND(IF($L$1=1,SUM(P926),"0")+IF($L$1=2,SUM($P926:Q926),"0")+IF($L$1=3,SUM($P926:R926),"0")+IF($L$1=4,SUM($P926:S926),"0")+IF($L$1=5,SUM($P926:T926),"0")+IF($L$1=6,SUM($P926:U926),"0")+IF($L$1=7,SUM($P926:V926),"0")+IF($L$1=8,SUM($P926:W926),"0")+IF($L$1=9,SUM($P926:X926),"0")+IF($L$1=10,SUM($P926:Y926),"0")+IF($L$1=11,SUM($P926:Z926),"0")+IF($L$1=12,SUM($P926:AA926),"0")+IF($L$1=13,SUM($P926:AB926),"0")+IF($L$1=14,SUM($P926:AC926),"0")+IF($L$1=15,SUM($P926:AD926),"0")+IF($L$1=16,SUM($P926:AE926),"0")+IF($L$1=17,SUM($P926:AF926),"0")+IF($L$1=18,SUM($P926:AG926),"0")+IF($L$1=19,SUM($P926:AH926),"0")+IF($L$1=20,SUM($P926:AI926),"0")+IF($L$1=21,SUM($P926:AJ926),"0")+IF($L$1=22,SUM($P926:AK926),"0")+IF($L$1=23,SUM($P926:AL926),"0")+IF($L$1=24,SUM($P926:AM926),"0"),2),IF(BC926=0,(SUMIF($AP$11:$AP$1010,B926,$BC$11:$BC$1010)),BC926))</f>
        <v>0</v>
      </c>
      <c r="M926" s="163" t="n">
        <f aca="false">IF(G926=0,0,(L926/G926)*100)</f>
        <v>0</v>
      </c>
      <c r="N926" s="168" t="str">
        <f aca="false">IF(B926&gt;0,"ok","ocultar")</f>
        <v>ocultar</v>
      </c>
      <c r="O926" s="650"/>
      <c r="P926" s="724"/>
      <c r="Q926" s="725"/>
      <c r="R926" s="725"/>
      <c r="S926" s="725"/>
      <c r="T926" s="725"/>
      <c r="U926" s="725"/>
      <c r="V926" s="725"/>
      <c r="W926" s="725"/>
      <c r="X926" s="725"/>
      <c r="Y926" s="725"/>
      <c r="Z926" s="725"/>
      <c r="AA926" s="726"/>
      <c r="AB926" s="726"/>
      <c r="AC926" s="726"/>
      <c r="AD926" s="726"/>
      <c r="AE926" s="726"/>
      <c r="AF926" s="726"/>
      <c r="AG926" s="726"/>
      <c r="AH926" s="726"/>
      <c r="AI926" s="726"/>
      <c r="AJ926" s="726"/>
      <c r="AK926" s="726"/>
      <c r="AL926" s="726"/>
      <c r="AM926" s="727"/>
      <c r="AO926" s="728" t="n">
        <f aca="false">IF(E926&lt;&gt;0,G926,0)</f>
        <v>0</v>
      </c>
      <c r="AP926" s="157" t="n">
        <f aca="false">IF(B926=0,AP925,IF(ISNONTEXT(B926)=TRUE(),INT(B926),INT(LEFT(B926,FIND(".",B926)-1))))</f>
        <v>3</v>
      </c>
      <c r="AQ926" s="157" t="str">
        <f aca="false">IF(AQ927=1,1,IF(B926&lt;&gt;0,1,IF(C926&lt;&gt;0,1,IF(D926&lt;&gt;0,1,IF(E926&lt;&gt;0,1,"")))))</f>
        <v/>
      </c>
      <c r="AR926" s="157" t="str">
        <f aca="false">IF(AP926=0," ",IF(AP926&lt;&gt;AP925,AP926," "))</f>
        <v> </v>
      </c>
      <c r="AS926" s="732"/>
      <c r="AT926" s="730" t="n">
        <f aca="false">IF(AP926&lt;&gt;AR926,(IF('ORÇ.GLOBAL P CAIXA'!I927="",J926*(INFORMAÇÕES!$Q$99/INFORMAÇÕES!$Q$102),IF('ORÇ.GLOBAL P CAIXA'!I927="R",J926,0))),0)</f>
        <v>0</v>
      </c>
      <c r="AU926" s="75" t="n">
        <f aca="false">IF(AP926&lt;&gt;AR926,(IF('ORÇ.GLOBAL P CAIXA'!I927="",J926*(INFORMAÇÕES!$Q$100/INFORMAÇÕES!$Q$102),IF('ORÇ.GLOBAL P CAIXA'!I927="C",J926,0))),0)</f>
        <v>0</v>
      </c>
      <c r="AV926" s="75" t="n">
        <f aca="false">IF(AP926&lt;&gt;AR926,(IF('ORÇ.GLOBAL P CAIXA'!I927="",J926*INFORMAÇÕES!$U$115,IF('ORÇ.GLOBAL P CAIXA'!I927="CF",J926,0))),0)</f>
        <v>0</v>
      </c>
      <c r="AW926" s="75" t="n">
        <f aca="false">IF(AP926&lt;&gt;AR926,(IF('ORÇ.GLOBAL P CAIXA'!I927="",J926*INFORMAÇÕES!$U$116,IF('ORÇ.GLOBAL P CAIXA'!I927="O",J926,0))),0)</f>
        <v>0</v>
      </c>
      <c r="AX926" s="731" t="n">
        <f aca="false">IF(E926&lt;&gt;0,J926,0)</f>
        <v>0</v>
      </c>
      <c r="AY926" s="730" t="n">
        <f aca="false">IF(AP926&lt;&gt;AR926,(IF('ORÇ.GLOBAL P CAIXA'!I927="",L926*(INFORMAÇÕES!$Q$99/INFORMAÇÕES!$Q$102),IF('ORÇ.GLOBAL P CAIXA'!I927="R",L926,0))),0)</f>
        <v>0</v>
      </c>
      <c r="AZ926" s="75" t="n">
        <f aca="false">IF(AP926&lt;&gt;AR926,(IF('ORÇ.GLOBAL P CAIXA'!I927="",L926*(INFORMAÇÕES!$Q$100/INFORMAÇÕES!$Q$102),IF('ORÇ.GLOBAL P CAIXA'!I927="C",L926,0))),0)</f>
        <v>0</v>
      </c>
      <c r="BA926" s="75" t="n">
        <f aca="false">IF(AP926&lt;&gt;AR926,(IF('ORÇ.GLOBAL P CAIXA'!I927="",L926*INFORMAÇÕES!$U$115,IF('ORÇ.GLOBAL P CAIXA'!I927="CF",L926,0))),0)</f>
        <v>0</v>
      </c>
      <c r="BB926" s="75" t="n">
        <f aca="false">IF(AP926&lt;&gt;AR926,(IF('ORÇ.GLOBAL P CAIXA'!I927="",L926*INFORMAÇÕES!$U$116,IF('ORÇ.GLOBAL P CAIXA'!I927="O",L926,0))),0)</f>
        <v>0</v>
      </c>
      <c r="BC926" s="731" t="n">
        <f aca="false">IF(E926&lt;&gt;0,L926,0)</f>
        <v>0</v>
      </c>
    </row>
    <row r="927" s="174" customFormat="true" ht="14.25" hidden="false" customHeight="false" outlineLevel="0" collapsed="false">
      <c r="A927" s="159" t="n">
        <v>917</v>
      </c>
      <c r="B927" s="160" t="n">
        <f aca="false">'ORÇ.REPROG. P CAIXA'!B929</f>
        <v>0</v>
      </c>
      <c r="C927" s="723" t="n">
        <f aca="false">'ORÇ.REPROG. P CAIXA'!C929</f>
        <v>0</v>
      </c>
      <c r="D927" s="162" t="n">
        <f aca="false">'ORÇ.REPROG. P CAIXA'!D929</f>
        <v>0</v>
      </c>
      <c r="E927" s="163" t="n">
        <f aca="false">IF('BM GLOBAL'!$P$1&lt;&gt;0,'ORÇ.REPROG. P CAIXA'!E929,'ORÇ.REPROG. P CAIXA'!H929)</f>
        <v>0</v>
      </c>
      <c r="F927" s="163" t="n">
        <f aca="false">IF('BM GLOBAL'!$P$1&lt;&gt;0,IF('ORÇ.GLOBAL P CAIXA'!K928=0,'ORÇ.GLOBAL EMPRESA'!G928,'ORÇ.GLOBAL P CAIXA'!F928),'ORÇ.REPROG. P CAIXA'!I929)</f>
        <v>0</v>
      </c>
      <c r="G927" s="163" t="n">
        <f aca="false">IF(E927&lt;&gt;0,ROUND(E927*F927,2),IF(AO927=0,(SUMIF('ORÇ.REPROG. P CAIXA'!$AC$13:$AC$1012,B927,$AO$11:$AO$1010)),AO927))</f>
        <v>0</v>
      </c>
      <c r="H927" s="163" t="n">
        <f aca="false">IF(J927&lt;&gt;0,IF(E927&lt;&gt;0,J927/F927,0),0)</f>
        <v>0</v>
      </c>
      <c r="I927" s="163" t="n">
        <f aca="false">IF(L927&lt;&gt;0,IF(E927&lt;&gt;0,L927/F927,0),0)</f>
        <v>0</v>
      </c>
      <c r="J927" s="163" t="n">
        <f aca="false">IF(E927&lt;&gt;0,ROUND(INDEX($P$11:$AM$1010,$A927,$L$1),2),IF(AX927=0,(SUMIF($AP$11:$AP$1010,B927,$AX$11:$AX$1010)),AX927))</f>
        <v>0</v>
      </c>
      <c r="K927" s="163" t="n">
        <f aca="false">IF(G927=0,0,(J927/G927)*100)</f>
        <v>0</v>
      </c>
      <c r="L927" s="163" t="n">
        <f aca="false">IF(E927&lt;&gt;0,ROUND(IF($L$1=1,SUM(P927),"0")+IF($L$1=2,SUM($P927:Q927),"0")+IF($L$1=3,SUM($P927:R927),"0")+IF($L$1=4,SUM($P927:S927),"0")+IF($L$1=5,SUM($P927:T927),"0")+IF($L$1=6,SUM($P927:U927),"0")+IF($L$1=7,SUM($P927:V927),"0")+IF($L$1=8,SUM($P927:W927),"0")+IF($L$1=9,SUM($P927:X927),"0")+IF($L$1=10,SUM($P927:Y927),"0")+IF($L$1=11,SUM($P927:Z927),"0")+IF($L$1=12,SUM($P927:AA927),"0")+IF($L$1=13,SUM($P927:AB927),"0")+IF($L$1=14,SUM($P927:AC927),"0")+IF($L$1=15,SUM($P927:AD927),"0")+IF($L$1=16,SUM($P927:AE927),"0")+IF($L$1=17,SUM($P927:AF927),"0")+IF($L$1=18,SUM($P927:AG927),"0")+IF($L$1=19,SUM($P927:AH927),"0")+IF($L$1=20,SUM($P927:AI927),"0")+IF($L$1=21,SUM($P927:AJ927),"0")+IF($L$1=22,SUM($P927:AK927),"0")+IF($L$1=23,SUM($P927:AL927),"0")+IF($L$1=24,SUM($P927:AM927),"0"),2),IF(BC927=0,(SUMIF($AP$11:$AP$1010,B927,$BC$11:$BC$1010)),BC927))</f>
        <v>0</v>
      </c>
      <c r="M927" s="163" t="n">
        <f aca="false">IF(G927=0,0,(L927/G927)*100)</f>
        <v>0</v>
      </c>
      <c r="N927" s="168" t="str">
        <f aca="false">IF(B927&gt;0,"ok","ocultar")</f>
        <v>ocultar</v>
      </c>
      <c r="O927" s="650"/>
      <c r="P927" s="724"/>
      <c r="Q927" s="725"/>
      <c r="R927" s="725"/>
      <c r="S927" s="725"/>
      <c r="T927" s="725"/>
      <c r="U927" s="725"/>
      <c r="V927" s="725"/>
      <c r="W927" s="725"/>
      <c r="X927" s="725"/>
      <c r="Y927" s="725"/>
      <c r="Z927" s="725"/>
      <c r="AA927" s="726"/>
      <c r="AB927" s="726"/>
      <c r="AC927" s="726"/>
      <c r="AD927" s="726"/>
      <c r="AE927" s="726"/>
      <c r="AF927" s="726"/>
      <c r="AG927" s="726"/>
      <c r="AH927" s="726"/>
      <c r="AI927" s="726"/>
      <c r="AJ927" s="726"/>
      <c r="AK927" s="726"/>
      <c r="AL927" s="726"/>
      <c r="AM927" s="727"/>
      <c r="AO927" s="728" t="n">
        <f aca="false">IF(E927&lt;&gt;0,G927,0)</f>
        <v>0</v>
      </c>
      <c r="AP927" s="157" t="n">
        <f aca="false">IF(B927=0,AP926,IF(ISNONTEXT(B927)=TRUE(),INT(B927),INT(LEFT(B927,FIND(".",B927)-1))))</f>
        <v>3</v>
      </c>
      <c r="AQ927" s="157" t="str">
        <f aca="false">IF(AQ928=1,1,IF(B927&lt;&gt;0,1,IF(C927&lt;&gt;0,1,IF(D927&lt;&gt;0,1,IF(E927&lt;&gt;0,1,"")))))</f>
        <v/>
      </c>
      <c r="AR927" s="157" t="str">
        <f aca="false">IF(AP927=0," ",IF(AP927&lt;&gt;AP926,AP927," "))</f>
        <v> </v>
      </c>
      <c r="AS927" s="732"/>
      <c r="AT927" s="730" t="n">
        <f aca="false">IF(AP927&lt;&gt;AR927,(IF('ORÇ.GLOBAL P CAIXA'!I928="",J927*(INFORMAÇÕES!$Q$99/INFORMAÇÕES!$Q$102),IF('ORÇ.GLOBAL P CAIXA'!I928="R",J927,0))),0)</f>
        <v>0</v>
      </c>
      <c r="AU927" s="75" t="n">
        <f aca="false">IF(AP927&lt;&gt;AR927,(IF('ORÇ.GLOBAL P CAIXA'!I928="",J927*(INFORMAÇÕES!$Q$100/INFORMAÇÕES!$Q$102),IF('ORÇ.GLOBAL P CAIXA'!I928="C",J927,0))),0)</f>
        <v>0</v>
      </c>
      <c r="AV927" s="75" t="n">
        <f aca="false">IF(AP927&lt;&gt;AR927,(IF('ORÇ.GLOBAL P CAIXA'!I928="",J927*INFORMAÇÕES!$U$115,IF('ORÇ.GLOBAL P CAIXA'!I928="CF",J927,0))),0)</f>
        <v>0</v>
      </c>
      <c r="AW927" s="75" t="n">
        <f aca="false">IF(AP927&lt;&gt;AR927,(IF('ORÇ.GLOBAL P CAIXA'!I928="",J927*INFORMAÇÕES!$U$116,IF('ORÇ.GLOBAL P CAIXA'!I928="O",J927,0))),0)</f>
        <v>0</v>
      </c>
      <c r="AX927" s="731" t="n">
        <f aca="false">IF(E927&lt;&gt;0,J927,0)</f>
        <v>0</v>
      </c>
      <c r="AY927" s="730" t="n">
        <f aca="false">IF(AP927&lt;&gt;AR927,(IF('ORÇ.GLOBAL P CAIXA'!I928="",L927*(INFORMAÇÕES!$Q$99/INFORMAÇÕES!$Q$102),IF('ORÇ.GLOBAL P CAIXA'!I928="R",L927,0))),0)</f>
        <v>0</v>
      </c>
      <c r="AZ927" s="75" t="n">
        <f aca="false">IF(AP927&lt;&gt;AR927,(IF('ORÇ.GLOBAL P CAIXA'!I928="",L927*(INFORMAÇÕES!$Q$100/INFORMAÇÕES!$Q$102),IF('ORÇ.GLOBAL P CAIXA'!I928="C",L927,0))),0)</f>
        <v>0</v>
      </c>
      <c r="BA927" s="75" t="n">
        <f aca="false">IF(AP927&lt;&gt;AR927,(IF('ORÇ.GLOBAL P CAIXA'!I928="",L927*INFORMAÇÕES!$U$115,IF('ORÇ.GLOBAL P CAIXA'!I928="CF",L927,0))),0)</f>
        <v>0</v>
      </c>
      <c r="BB927" s="75" t="n">
        <f aca="false">IF(AP927&lt;&gt;AR927,(IF('ORÇ.GLOBAL P CAIXA'!I928="",L927*INFORMAÇÕES!$U$116,IF('ORÇ.GLOBAL P CAIXA'!I928="O",L927,0))),0)</f>
        <v>0</v>
      </c>
      <c r="BC927" s="731" t="n">
        <f aca="false">IF(E927&lt;&gt;0,L927,0)</f>
        <v>0</v>
      </c>
    </row>
    <row r="928" s="174" customFormat="true" ht="14.25" hidden="false" customHeight="false" outlineLevel="0" collapsed="false">
      <c r="A928" s="159" t="n">
        <v>918</v>
      </c>
      <c r="B928" s="160" t="n">
        <f aca="false">'ORÇ.REPROG. P CAIXA'!B930</f>
        <v>0</v>
      </c>
      <c r="C928" s="723" t="n">
        <f aca="false">'ORÇ.REPROG. P CAIXA'!C930</f>
        <v>0</v>
      </c>
      <c r="D928" s="162" t="n">
        <f aca="false">'ORÇ.REPROG. P CAIXA'!D930</f>
        <v>0</v>
      </c>
      <c r="E928" s="163" t="n">
        <f aca="false">IF('BM GLOBAL'!$P$1&lt;&gt;0,'ORÇ.REPROG. P CAIXA'!E930,'ORÇ.REPROG. P CAIXA'!H930)</f>
        <v>0</v>
      </c>
      <c r="F928" s="163" t="n">
        <f aca="false">IF('BM GLOBAL'!$P$1&lt;&gt;0,IF('ORÇ.GLOBAL P CAIXA'!K929=0,'ORÇ.GLOBAL EMPRESA'!G929,'ORÇ.GLOBAL P CAIXA'!F929),'ORÇ.REPROG. P CAIXA'!I930)</f>
        <v>0</v>
      </c>
      <c r="G928" s="163" t="n">
        <f aca="false">IF(E928&lt;&gt;0,ROUND(E928*F928,2),IF(AO928=0,(SUMIF('ORÇ.REPROG. P CAIXA'!$AC$13:$AC$1012,B928,$AO$11:$AO$1010)),AO928))</f>
        <v>0</v>
      </c>
      <c r="H928" s="163" t="n">
        <f aca="false">IF(J928&lt;&gt;0,IF(E928&lt;&gt;0,J928/F928,0),0)</f>
        <v>0</v>
      </c>
      <c r="I928" s="163" t="n">
        <f aca="false">IF(L928&lt;&gt;0,IF(E928&lt;&gt;0,L928/F928,0),0)</f>
        <v>0</v>
      </c>
      <c r="J928" s="163" t="n">
        <f aca="false">IF(E928&lt;&gt;0,ROUND(INDEX($P$11:$AM$1010,$A928,$L$1),2),IF(AX928=0,(SUMIF($AP$11:$AP$1010,B928,$AX$11:$AX$1010)),AX928))</f>
        <v>0</v>
      </c>
      <c r="K928" s="163" t="n">
        <f aca="false">IF(G928=0,0,(J928/G928)*100)</f>
        <v>0</v>
      </c>
      <c r="L928" s="163" t="n">
        <f aca="false">IF(E928&lt;&gt;0,ROUND(IF($L$1=1,SUM(P928),"0")+IF($L$1=2,SUM($P928:Q928),"0")+IF($L$1=3,SUM($P928:R928),"0")+IF($L$1=4,SUM($P928:S928),"0")+IF($L$1=5,SUM($P928:T928),"0")+IF($L$1=6,SUM($P928:U928),"0")+IF($L$1=7,SUM($P928:V928),"0")+IF($L$1=8,SUM($P928:W928),"0")+IF($L$1=9,SUM($P928:X928),"0")+IF($L$1=10,SUM($P928:Y928),"0")+IF($L$1=11,SUM($P928:Z928),"0")+IF($L$1=12,SUM($P928:AA928),"0")+IF($L$1=13,SUM($P928:AB928),"0")+IF($L$1=14,SUM($P928:AC928),"0")+IF($L$1=15,SUM($P928:AD928),"0")+IF($L$1=16,SUM($P928:AE928),"0")+IF($L$1=17,SUM($P928:AF928),"0")+IF($L$1=18,SUM($P928:AG928),"0")+IF($L$1=19,SUM($P928:AH928),"0")+IF($L$1=20,SUM($P928:AI928),"0")+IF($L$1=21,SUM($P928:AJ928),"0")+IF($L$1=22,SUM($P928:AK928),"0")+IF($L$1=23,SUM($P928:AL928),"0")+IF($L$1=24,SUM($P928:AM928),"0"),2),IF(BC928=0,(SUMIF($AP$11:$AP$1010,B928,$BC$11:$BC$1010)),BC928))</f>
        <v>0</v>
      </c>
      <c r="M928" s="163" t="n">
        <f aca="false">IF(G928=0,0,(L928/G928)*100)</f>
        <v>0</v>
      </c>
      <c r="N928" s="168" t="str">
        <f aca="false">IF(B928&gt;0,"ok","ocultar")</f>
        <v>ocultar</v>
      </c>
      <c r="O928" s="650"/>
      <c r="P928" s="724"/>
      <c r="Q928" s="725"/>
      <c r="R928" s="725"/>
      <c r="S928" s="725"/>
      <c r="T928" s="725"/>
      <c r="U928" s="725"/>
      <c r="V928" s="725"/>
      <c r="W928" s="725"/>
      <c r="X928" s="725"/>
      <c r="Y928" s="725"/>
      <c r="Z928" s="725"/>
      <c r="AA928" s="726"/>
      <c r="AB928" s="726"/>
      <c r="AC928" s="726"/>
      <c r="AD928" s="726"/>
      <c r="AE928" s="726"/>
      <c r="AF928" s="726"/>
      <c r="AG928" s="726"/>
      <c r="AH928" s="726"/>
      <c r="AI928" s="726"/>
      <c r="AJ928" s="726"/>
      <c r="AK928" s="726"/>
      <c r="AL928" s="726"/>
      <c r="AM928" s="727"/>
      <c r="AO928" s="728" t="n">
        <f aca="false">IF(E928&lt;&gt;0,G928,0)</f>
        <v>0</v>
      </c>
      <c r="AP928" s="157" t="n">
        <f aca="false">IF(B928=0,AP927,IF(ISNONTEXT(B928)=TRUE(),INT(B928),INT(LEFT(B928,FIND(".",B928)-1))))</f>
        <v>3</v>
      </c>
      <c r="AQ928" s="157" t="str">
        <f aca="false">IF(AQ929=1,1,IF(B928&lt;&gt;0,1,IF(C928&lt;&gt;0,1,IF(D928&lt;&gt;0,1,IF(E928&lt;&gt;0,1,"")))))</f>
        <v/>
      </c>
      <c r="AR928" s="157" t="str">
        <f aca="false">IF(AP928=0," ",IF(AP928&lt;&gt;AP927,AP928," "))</f>
        <v> </v>
      </c>
      <c r="AS928" s="732"/>
      <c r="AT928" s="730" t="n">
        <f aca="false">IF(AP928&lt;&gt;AR928,(IF('ORÇ.GLOBAL P CAIXA'!I929="",J928*(INFORMAÇÕES!$Q$99/INFORMAÇÕES!$Q$102),IF('ORÇ.GLOBAL P CAIXA'!I929="R",J928,0))),0)</f>
        <v>0</v>
      </c>
      <c r="AU928" s="75" t="n">
        <f aca="false">IF(AP928&lt;&gt;AR928,(IF('ORÇ.GLOBAL P CAIXA'!I929="",J928*(INFORMAÇÕES!$Q$100/INFORMAÇÕES!$Q$102),IF('ORÇ.GLOBAL P CAIXA'!I929="C",J928,0))),0)</f>
        <v>0</v>
      </c>
      <c r="AV928" s="75" t="n">
        <f aca="false">IF(AP928&lt;&gt;AR928,(IF('ORÇ.GLOBAL P CAIXA'!I929="",J928*INFORMAÇÕES!$U$115,IF('ORÇ.GLOBAL P CAIXA'!I929="CF",J928,0))),0)</f>
        <v>0</v>
      </c>
      <c r="AW928" s="75" t="n">
        <f aca="false">IF(AP928&lt;&gt;AR928,(IF('ORÇ.GLOBAL P CAIXA'!I929="",J928*INFORMAÇÕES!$U$116,IF('ORÇ.GLOBAL P CAIXA'!I929="O",J928,0))),0)</f>
        <v>0</v>
      </c>
      <c r="AX928" s="731" t="n">
        <f aca="false">IF(E928&lt;&gt;0,J928,0)</f>
        <v>0</v>
      </c>
      <c r="AY928" s="730" t="n">
        <f aca="false">IF(AP928&lt;&gt;AR928,(IF('ORÇ.GLOBAL P CAIXA'!I929="",L928*(INFORMAÇÕES!$Q$99/INFORMAÇÕES!$Q$102),IF('ORÇ.GLOBAL P CAIXA'!I929="R",L928,0))),0)</f>
        <v>0</v>
      </c>
      <c r="AZ928" s="75" t="n">
        <f aca="false">IF(AP928&lt;&gt;AR928,(IF('ORÇ.GLOBAL P CAIXA'!I929="",L928*(INFORMAÇÕES!$Q$100/INFORMAÇÕES!$Q$102),IF('ORÇ.GLOBAL P CAIXA'!I929="C",L928,0))),0)</f>
        <v>0</v>
      </c>
      <c r="BA928" s="75" t="n">
        <f aca="false">IF(AP928&lt;&gt;AR928,(IF('ORÇ.GLOBAL P CAIXA'!I929="",L928*INFORMAÇÕES!$U$115,IF('ORÇ.GLOBAL P CAIXA'!I929="CF",L928,0))),0)</f>
        <v>0</v>
      </c>
      <c r="BB928" s="75" t="n">
        <f aca="false">IF(AP928&lt;&gt;AR928,(IF('ORÇ.GLOBAL P CAIXA'!I929="",L928*INFORMAÇÕES!$U$116,IF('ORÇ.GLOBAL P CAIXA'!I929="O",L928,0))),0)</f>
        <v>0</v>
      </c>
      <c r="BC928" s="731" t="n">
        <f aca="false">IF(E928&lt;&gt;0,L928,0)</f>
        <v>0</v>
      </c>
    </row>
    <row r="929" s="174" customFormat="true" ht="14.25" hidden="false" customHeight="false" outlineLevel="0" collapsed="false">
      <c r="A929" s="159" t="n">
        <v>919</v>
      </c>
      <c r="B929" s="160" t="n">
        <f aca="false">'ORÇ.REPROG. P CAIXA'!B931</f>
        <v>0</v>
      </c>
      <c r="C929" s="723" t="n">
        <f aca="false">'ORÇ.REPROG. P CAIXA'!C931</f>
        <v>0</v>
      </c>
      <c r="D929" s="162" t="n">
        <f aca="false">'ORÇ.REPROG. P CAIXA'!D931</f>
        <v>0</v>
      </c>
      <c r="E929" s="163" t="n">
        <f aca="false">IF('BM GLOBAL'!$P$1&lt;&gt;0,'ORÇ.REPROG. P CAIXA'!E931,'ORÇ.REPROG. P CAIXA'!H931)</f>
        <v>0</v>
      </c>
      <c r="F929" s="163" t="n">
        <f aca="false">IF('BM GLOBAL'!$P$1&lt;&gt;0,IF('ORÇ.GLOBAL P CAIXA'!K930=0,'ORÇ.GLOBAL EMPRESA'!G930,'ORÇ.GLOBAL P CAIXA'!F930),'ORÇ.REPROG. P CAIXA'!I931)</f>
        <v>0</v>
      </c>
      <c r="G929" s="163" t="n">
        <f aca="false">IF(E929&lt;&gt;0,ROUND(E929*F929,2),IF(AO929=0,(SUMIF('ORÇ.REPROG. P CAIXA'!$AC$13:$AC$1012,B929,$AO$11:$AO$1010)),AO929))</f>
        <v>0</v>
      </c>
      <c r="H929" s="163" t="n">
        <f aca="false">IF(J929&lt;&gt;0,IF(E929&lt;&gt;0,J929/F929,0),0)</f>
        <v>0</v>
      </c>
      <c r="I929" s="163" t="n">
        <f aca="false">IF(L929&lt;&gt;0,IF(E929&lt;&gt;0,L929/F929,0),0)</f>
        <v>0</v>
      </c>
      <c r="J929" s="163" t="n">
        <f aca="false">IF(E929&lt;&gt;0,ROUND(INDEX($P$11:$AM$1010,$A929,$L$1),2),IF(AX929=0,(SUMIF($AP$11:$AP$1010,B929,$AX$11:$AX$1010)),AX929))</f>
        <v>0</v>
      </c>
      <c r="K929" s="163" t="n">
        <f aca="false">IF(G929=0,0,(J929/G929)*100)</f>
        <v>0</v>
      </c>
      <c r="L929" s="163" t="n">
        <f aca="false">IF(E929&lt;&gt;0,ROUND(IF($L$1=1,SUM(P929),"0")+IF($L$1=2,SUM($P929:Q929),"0")+IF($L$1=3,SUM($P929:R929),"0")+IF($L$1=4,SUM($P929:S929),"0")+IF($L$1=5,SUM($P929:T929),"0")+IF($L$1=6,SUM($P929:U929),"0")+IF($L$1=7,SUM($P929:V929),"0")+IF($L$1=8,SUM($P929:W929),"0")+IF($L$1=9,SUM($P929:X929),"0")+IF($L$1=10,SUM($P929:Y929),"0")+IF($L$1=11,SUM($P929:Z929),"0")+IF($L$1=12,SUM($P929:AA929),"0")+IF($L$1=13,SUM($P929:AB929),"0")+IF($L$1=14,SUM($P929:AC929),"0")+IF($L$1=15,SUM($P929:AD929),"0")+IF($L$1=16,SUM($P929:AE929),"0")+IF($L$1=17,SUM($P929:AF929),"0")+IF($L$1=18,SUM($P929:AG929),"0")+IF($L$1=19,SUM($P929:AH929),"0")+IF($L$1=20,SUM($P929:AI929),"0")+IF($L$1=21,SUM($P929:AJ929),"0")+IF($L$1=22,SUM($P929:AK929),"0")+IF($L$1=23,SUM($P929:AL929),"0")+IF($L$1=24,SUM($P929:AM929),"0"),2),IF(BC929=0,(SUMIF($AP$11:$AP$1010,B929,$BC$11:$BC$1010)),BC929))</f>
        <v>0</v>
      </c>
      <c r="M929" s="163" t="n">
        <f aca="false">IF(G929=0,0,(L929/G929)*100)</f>
        <v>0</v>
      </c>
      <c r="N929" s="168" t="str">
        <f aca="false">IF(B929&gt;0,"ok","ocultar")</f>
        <v>ocultar</v>
      </c>
      <c r="O929" s="650"/>
      <c r="P929" s="724"/>
      <c r="Q929" s="725"/>
      <c r="R929" s="725"/>
      <c r="S929" s="725"/>
      <c r="T929" s="725"/>
      <c r="U929" s="725"/>
      <c r="V929" s="725"/>
      <c r="W929" s="725"/>
      <c r="X929" s="725"/>
      <c r="Y929" s="725"/>
      <c r="Z929" s="725"/>
      <c r="AA929" s="726"/>
      <c r="AB929" s="726"/>
      <c r="AC929" s="726"/>
      <c r="AD929" s="726"/>
      <c r="AE929" s="726"/>
      <c r="AF929" s="726"/>
      <c r="AG929" s="726"/>
      <c r="AH929" s="726"/>
      <c r="AI929" s="726"/>
      <c r="AJ929" s="726"/>
      <c r="AK929" s="726"/>
      <c r="AL929" s="726"/>
      <c r="AM929" s="727"/>
      <c r="AO929" s="728" t="n">
        <f aca="false">IF(E929&lt;&gt;0,G929,0)</f>
        <v>0</v>
      </c>
      <c r="AP929" s="157" t="n">
        <f aca="false">IF(B929=0,AP928,IF(ISNONTEXT(B929)=TRUE(),INT(B929),INT(LEFT(B929,FIND(".",B929)-1))))</f>
        <v>3</v>
      </c>
      <c r="AQ929" s="157" t="str">
        <f aca="false">IF(AQ930=1,1,IF(B929&lt;&gt;0,1,IF(C929&lt;&gt;0,1,IF(D929&lt;&gt;0,1,IF(E929&lt;&gt;0,1,"")))))</f>
        <v/>
      </c>
      <c r="AR929" s="157" t="str">
        <f aca="false">IF(AP929=0," ",IF(AP929&lt;&gt;AP928,AP929," "))</f>
        <v> </v>
      </c>
      <c r="AS929" s="732"/>
      <c r="AT929" s="730" t="n">
        <f aca="false">IF(AP929&lt;&gt;AR929,(IF('ORÇ.GLOBAL P CAIXA'!I930="",J929*(INFORMAÇÕES!$Q$99/INFORMAÇÕES!$Q$102),IF('ORÇ.GLOBAL P CAIXA'!I930="R",J929,0))),0)</f>
        <v>0</v>
      </c>
      <c r="AU929" s="75" t="n">
        <f aca="false">IF(AP929&lt;&gt;AR929,(IF('ORÇ.GLOBAL P CAIXA'!I930="",J929*(INFORMAÇÕES!$Q$100/INFORMAÇÕES!$Q$102),IF('ORÇ.GLOBAL P CAIXA'!I930="C",J929,0))),0)</f>
        <v>0</v>
      </c>
      <c r="AV929" s="75" t="n">
        <f aca="false">IF(AP929&lt;&gt;AR929,(IF('ORÇ.GLOBAL P CAIXA'!I930="",J929*INFORMAÇÕES!$U$115,IF('ORÇ.GLOBAL P CAIXA'!I930="CF",J929,0))),0)</f>
        <v>0</v>
      </c>
      <c r="AW929" s="75" t="n">
        <f aca="false">IF(AP929&lt;&gt;AR929,(IF('ORÇ.GLOBAL P CAIXA'!I930="",J929*INFORMAÇÕES!$U$116,IF('ORÇ.GLOBAL P CAIXA'!I930="O",J929,0))),0)</f>
        <v>0</v>
      </c>
      <c r="AX929" s="731" t="n">
        <f aca="false">IF(E929&lt;&gt;0,J929,0)</f>
        <v>0</v>
      </c>
      <c r="AY929" s="730" t="n">
        <f aca="false">IF(AP929&lt;&gt;AR929,(IF('ORÇ.GLOBAL P CAIXA'!I930="",L929*(INFORMAÇÕES!$Q$99/INFORMAÇÕES!$Q$102),IF('ORÇ.GLOBAL P CAIXA'!I930="R",L929,0))),0)</f>
        <v>0</v>
      </c>
      <c r="AZ929" s="75" t="n">
        <f aca="false">IF(AP929&lt;&gt;AR929,(IF('ORÇ.GLOBAL P CAIXA'!I930="",L929*(INFORMAÇÕES!$Q$100/INFORMAÇÕES!$Q$102),IF('ORÇ.GLOBAL P CAIXA'!I930="C",L929,0))),0)</f>
        <v>0</v>
      </c>
      <c r="BA929" s="75" t="n">
        <f aca="false">IF(AP929&lt;&gt;AR929,(IF('ORÇ.GLOBAL P CAIXA'!I930="",L929*INFORMAÇÕES!$U$115,IF('ORÇ.GLOBAL P CAIXA'!I930="CF",L929,0))),0)</f>
        <v>0</v>
      </c>
      <c r="BB929" s="75" t="n">
        <f aca="false">IF(AP929&lt;&gt;AR929,(IF('ORÇ.GLOBAL P CAIXA'!I930="",L929*INFORMAÇÕES!$U$116,IF('ORÇ.GLOBAL P CAIXA'!I930="O",L929,0))),0)</f>
        <v>0</v>
      </c>
      <c r="BC929" s="731" t="n">
        <f aca="false">IF(E929&lt;&gt;0,L929,0)</f>
        <v>0</v>
      </c>
    </row>
    <row r="930" s="174" customFormat="true" ht="14.25" hidden="false" customHeight="false" outlineLevel="0" collapsed="false">
      <c r="A930" s="159" t="n">
        <v>920</v>
      </c>
      <c r="B930" s="160" t="n">
        <f aca="false">'ORÇ.REPROG. P CAIXA'!B932</f>
        <v>0</v>
      </c>
      <c r="C930" s="723" t="n">
        <f aca="false">'ORÇ.REPROG. P CAIXA'!C932</f>
        <v>0</v>
      </c>
      <c r="D930" s="162" t="n">
        <f aca="false">'ORÇ.REPROG. P CAIXA'!D932</f>
        <v>0</v>
      </c>
      <c r="E930" s="163" t="n">
        <f aca="false">IF('BM GLOBAL'!$P$1&lt;&gt;0,'ORÇ.REPROG. P CAIXA'!E932,'ORÇ.REPROG. P CAIXA'!H932)</f>
        <v>0</v>
      </c>
      <c r="F930" s="163" t="n">
        <f aca="false">IF('BM GLOBAL'!$P$1&lt;&gt;0,IF('ORÇ.GLOBAL P CAIXA'!K931=0,'ORÇ.GLOBAL EMPRESA'!G931,'ORÇ.GLOBAL P CAIXA'!F931),'ORÇ.REPROG. P CAIXA'!I932)</f>
        <v>0</v>
      </c>
      <c r="G930" s="163" t="n">
        <f aca="false">IF(E930&lt;&gt;0,ROUND(E930*F930,2),IF(AO930=0,(SUMIF('ORÇ.REPROG. P CAIXA'!$AC$13:$AC$1012,B930,$AO$11:$AO$1010)),AO930))</f>
        <v>0</v>
      </c>
      <c r="H930" s="163" t="n">
        <f aca="false">IF(J930&lt;&gt;0,IF(E930&lt;&gt;0,J930/F930,0),0)</f>
        <v>0</v>
      </c>
      <c r="I930" s="163" t="n">
        <f aca="false">IF(L930&lt;&gt;0,IF(E930&lt;&gt;0,L930/F930,0),0)</f>
        <v>0</v>
      </c>
      <c r="J930" s="163" t="n">
        <f aca="false">IF(E930&lt;&gt;0,ROUND(INDEX($P$11:$AM$1010,$A930,$L$1),2),IF(AX930=0,(SUMIF($AP$11:$AP$1010,B930,$AX$11:$AX$1010)),AX930))</f>
        <v>0</v>
      </c>
      <c r="K930" s="163" t="n">
        <f aca="false">IF(G930=0,0,(J930/G930)*100)</f>
        <v>0</v>
      </c>
      <c r="L930" s="163" t="n">
        <f aca="false">IF(E930&lt;&gt;0,ROUND(IF($L$1=1,SUM(P930),"0")+IF($L$1=2,SUM($P930:Q930),"0")+IF($L$1=3,SUM($P930:R930),"0")+IF($L$1=4,SUM($P930:S930),"0")+IF($L$1=5,SUM($P930:T930),"0")+IF($L$1=6,SUM($P930:U930),"0")+IF($L$1=7,SUM($P930:V930),"0")+IF($L$1=8,SUM($P930:W930),"0")+IF($L$1=9,SUM($P930:X930),"0")+IF($L$1=10,SUM($P930:Y930),"0")+IF($L$1=11,SUM($P930:Z930),"0")+IF($L$1=12,SUM($P930:AA930),"0")+IF($L$1=13,SUM($P930:AB930),"0")+IF($L$1=14,SUM($P930:AC930),"0")+IF($L$1=15,SUM($P930:AD930),"0")+IF($L$1=16,SUM($P930:AE930),"0")+IF($L$1=17,SUM($P930:AF930),"0")+IF($L$1=18,SUM($P930:AG930),"0")+IF($L$1=19,SUM($P930:AH930),"0")+IF($L$1=20,SUM($P930:AI930),"0")+IF($L$1=21,SUM($P930:AJ930),"0")+IF($L$1=22,SUM($P930:AK930),"0")+IF($L$1=23,SUM($P930:AL930),"0")+IF($L$1=24,SUM($P930:AM930),"0"),2),IF(BC930=0,(SUMIF($AP$11:$AP$1010,B930,$BC$11:$BC$1010)),BC930))</f>
        <v>0</v>
      </c>
      <c r="M930" s="163" t="n">
        <f aca="false">IF(G930=0,0,(L930/G930)*100)</f>
        <v>0</v>
      </c>
      <c r="N930" s="168" t="str">
        <f aca="false">IF(B930&gt;0,"ok","ocultar")</f>
        <v>ocultar</v>
      </c>
      <c r="O930" s="650"/>
      <c r="P930" s="724"/>
      <c r="Q930" s="725"/>
      <c r="R930" s="725"/>
      <c r="S930" s="725"/>
      <c r="T930" s="725"/>
      <c r="U930" s="725"/>
      <c r="V930" s="725"/>
      <c r="W930" s="725"/>
      <c r="X930" s="725"/>
      <c r="Y930" s="725"/>
      <c r="Z930" s="725"/>
      <c r="AA930" s="726"/>
      <c r="AB930" s="726"/>
      <c r="AC930" s="726"/>
      <c r="AD930" s="726"/>
      <c r="AE930" s="726"/>
      <c r="AF930" s="726"/>
      <c r="AG930" s="726"/>
      <c r="AH930" s="726"/>
      <c r="AI930" s="726"/>
      <c r="AJ930" s="726"/>
      <c r="AK930" s="726"/>
      <c r="AL930" s="726"/>
      <c r="AM930" s="727"/>
      <c r="AO930" s="728" t="n">
        <f aca="false">IF(E930&lt;&gt;0,G930,0)</f>
        <v>0</v>
      </c>
      <c r="AP930" s="157" t="n">
        <f aca="false">IF(B930=0,AP929,IF(ISNONTEXT(B930)=TRUE(),INT(B930),INT(LEFT(B930,FIND(".",B930)-1))))</f>
        <v>3</v>
      </c>
      <c r="AQ930" s="157" t="str">
        <f aca="false">IF(AQ931=1,1,IF(B930&lt;&gt;0,1,IF(C930&lt;&gt;0,1,IF(D930&lt;&gt;0,1,IF(E930&lt;&gt;0,1,"")))))</f>
        <v/>
      </c>
      <c r="AR930" s="157" t="str">
        <f aca="false">IF(AP930=0," ",IF(AP930&lt;&gt;AP929,AP930," "))</f>
        <v> </v>
      </c>
      <c r="AS930" s="732"/>
      <c r="AT930" s="730" t="n">
        <f aca="false">IF(AP930&lt;&gt;AR930,(IF('ORÇ.GLOBAL P CAIXA'!I931="",J930*(INFORMAÇÕES!$Q$99/INFORMAÇÕES!$Q$102),IF('ORÇ.GLOBAL P CAIXA'!I931="R",J930,0))),0)</f>
        <v>0</v>
      </c>
      <c r="AU930" s="75" t="n">
        <f aca="false">IF(AP930&lt;&gt;AR930,(IF('ORÇ.GLOBAL P CAIXA'!I931="",J930*(INFORMAÇÕES!$Q$100/INFORMAÇÕES!$Q$102),IF('ORÇ.GLOBAL P CAIXA'!I931="C",J930,0))),0)</f>
        <v>0</v>
      </c>
      <c r="AV930" s="75" t="n">
        <f aca="false">IF(AP930&lt;&gt;AR930,(IF('ORÇ.GLOBAL P CAIXA'!I931="",J930*INFORMAÇÕES!$U$115,IF('ORÇ.GLOBAL P CAIXA'!I931="CF",J930,0))),0)</f>
        <v>0</v>
      </c>
      <c r="AW930" s="75" t="n">
        <f aca="false">IF(AP930&lt;&gt;AR930,(IF('ORÇ.GLOBAL P CAIXA'!I931="",J930*INFORMAÇÕES!$U$116,IF('ORÇ.GLOBAL P CAIXA'!I931="O",J930,0))),0)</f>
        <v>0</v>
      </c>
      <c r="AX930" s="731" t="n">
        <f aca="false">IF(E930&lt;&gt;0,J930,0)</f>
        <v>0</v>
      </c>
      <c r="AY930" s="730" t="n">
        <f aca="false">IF(AP930&lt;&gt;AR930,(IF('ORÇ.GLOBAL P CAIXA'!I931="",L930*(INFORMAÇÕES!$Q$99/INFORMAÇÕES!$Q$102),IF('ORÇ.GLOBAL P CAIXA'!I931="R",L930,0))),0)</f>
        <v>0</v>
      </c>
      <c r="AZ930" s="75" t="n">
        <f aca="false">IF(AP930&lt;&gt;AR930,(IF('ORÇ.GLOBAL P CAIXA'!I931="",L930*(INFORMAÇÕES!$Q$100/INFORMAÇÕES!$Q$102),IF('ORÇ.GLOBAL P CAIXA'!I931="C",L930,0))),0)</f>
        <v>0</v>
      </c>
      <c r="BA930" s="75" t="n">
        <f aca="false">IF(AP930&lt;&gt;AR930,(IF('ORÇ.GLOBAL P CAIXA'!I931="",L930*INFORMAÇÕES!$U$115,IF('ORÇ.GLOBAL P CAIXA'!I931="CF",L930,0))),0)</f>
        <v>0</v>
      </c>
      <c r="BB930" s="75" t="n">
        <f aca="false">IF(AP930&lt;&gt;AR930,(IF('ORÇ.GLOBAL P CAIXA'!I931="",L930*INFORMAÇÕES!$U$116,IF('ORÇ.GLOBAL P CAIXA'!I931="O",L930,0))),0)</f>
        <v>0</v>
      </c>
      <c r="BC930" s="731" t="n">
        <f aca="false">IF(E930&lt;&gt;0,L930,0)</f>
        <v>0</v>
      </c>
    </row>
    <row r="931" s="174" customFormat="true" ht="14.25" hidden="false" customHeight="false" outlineLevel="0" collapsed="false">
      <c r="A931" s="159" t="n">
        <v>921</v>
      </c>
      <c r="B931" s="160" t="n">
        <f aca="false">'ORÇ.REPROG. P CAIXA'!B933</f>
        <v>0</v>
      </c>
      <c r="C931" s="723" t="n">
        <f aca="false">'ORÇ.REPROG. P CAIXA'!C933</f>
        <v>0</v>
      </c>
      <c r="D931" s="162" t="n">
        <f aca="false">'ORÇ.REPROG. P CAIXA'!D933</f>
        <v>0</v>
      </c>
      <c r="E931" s="163" t="n">
        <f aca="false">IF('BM GLOBAL'!$P$1&lt;&gt;0,'ORÇ.REPROG. P CAIXA'!E933,'ORÇ.REPROG. P CAIXA'!H933)</f>
        <v>0</v>
      </c>
      <c r="F931" s="163" t="n">
        <f aca="false">IF('BM GLOBAL'!$P$1&lt;&gt;0,IF('ORÇ.GLOBAL P CAIXA'!K932=0,'ORÇ.GLOBAL EMPRESA'!G932,'ORÇ.GLOBAL P CAIXA'!F932),'ORÇ.REPROG. P CAIXA'!I933)</f>
        <v>0</v>
      </c>
      <c r="G931" s="163" t="n">
        <f aca="false">IF(E931&lt;&gt;0,ROUND(E931*F931,2),IF(AO931=0,(SUMIF('ORÇ.REPROG. P CAIXA'!$AC$13:$AC$1012,B931,$AO$11:$AO$1010)),AO931))</f>
        <v>0</v>
      </c>
      <c r="H931" s="163" t="n">
        <f aca="false">IF(J931&lt;&gt;0,IF(E931&lt;&gt;0,J931/F931,0),0)</f>
        <v>0</v>
      </c>
      <c r="I931" s="163" t="n">
        <f aca="false">IF(L931&lt;&gt;0,IF(E931&lt;&gt;0,L931/F931,0),0)</f>
        <v>0</v>
      </c>
      <c r="J931" s="163" t="n">
        <f aca="false">IF(E931&lt;&gt;0,ROUND(INDEX($P$11:$AM$1010,$A931,$L$1),2),IF(AX931=0,(SUMIF($AP$11:$AP$1010,B931,$AX$11:$AX$1010)),AX931))</f>
        <v>0</v>
      </c>
      <c r="K931" s="163" t="n">
        <f aca="false">IF(G931=0,0,(J931/G931)*100)</f>
        <v>0</v>
      </c>
      <c r="L931" s="163" t="n">
        <f aca="false">IF(E931&lt;&gt;0,ROUND(IF($L$1=1,SUM(P931),"0")+IF($L$1=2,SUM($P931:Q931),"0")+IF($L$1=3,SUM($P931:R931),"0")+IF($L$1=4,SUM($P931:S931),"0")+IF($L$1=5,SUM($P931:T931),"0")+IF($L$1=6,SUM($P931:U931),"0")+IF($L$1=7,SUM($P931:V931),"0")+IF($L$1=8,SUM($P931:W931),"0")+IF($L$1=9,SUM($P931:X931),"0")+IF($L$1=10,SUM($P931:Y931),"0")+IF($L$1=11,SUM($P931:Z931),"0")+IF($L$1=12,SUM($P931:AA931),"0")+IF($L$1=13,SUM($P931:AB931),"0")+IF($L$1=14,SUM($P931:AC931),"0")+IF($L$1=15,SUM($P931:AD931),"0")+IF($L$1=16,SUM($P931:AE931),"0")+IF($L$1=17,SUM($P931:AF931),"0")+IF($L$1=18,SUM($P931:AG931),"0")+IF($L$1=19,SUM($P931:AH931),"0")+IF($L$1=20,SUM($P931:AI931),"0")+IF($L$1=21,SUM($P931:AJ931),"0")+IF($L$1=22,SUM($P931:AK931),"0")+IF($L$1=23,SUM($P931:AL931),"0")+IF($L$1=24,SUM($P931:AM931),"0"),2),IF(BC931=0,(SUMIF($AP$11:$AP$1010,B931,$BC$11:$BC$1010)),BC931))</f>
        <v>0</v>
      </c>
      <c r="M931" s="163" t="n">
        <f aca="false">IF(G931=0,0,(L931/G931)*100)</f>
        <v>0</v>
      </c>
      <c r="N931" s="168" t="str">
        <f aca="false">IF(B931&gt;0,"ok","ocultar")</f>
        <v>ocultar</v>
      </c>
      <c r="O931" s="650"/>
      <c r="P931" s="724"/>
      <c r="Q931" s="725"/>
      <c r="R931" s="725"/>
      <c r="S931" s="725"/>
      <c r="T931" s="725"/>
      <c r="U931" s="725"/>
      <c r="V931" s="725"/>
      <c r="W931" s="725"/>
      <c r="X931" s="725"/>
      <c r="Y931" s="725"/>
      <c r="Z931" s="725"/>
      <c r="AA931" s="726"/>
      <c r="AB931" s="726"/>
      <c r="AC931" s="726"/>
      <c r="AD931" s="726"/>
      <c r="AE931" s="726"/>
      <c r="AF931" s="726"/>
      <c r="AG931" s="726"/>
      <c r="AH931" s="726"/>
      <c r="AI931" s="726"/>
      <c r="AJ931" s="726"/>
      <c r="AK931" s="726"/>
      <c r="AL931" s="726"/>
      <c r="AM931" s="727"/>
      <c r="AO931" s="728" t="n">
        <f aca="false">IF(E931&lt;&gt;0,G931,0)</f>
        <v>0</v>
      </c>
      <c r="AP931" s="157" t="n">
        <f aca="false">IF(B931=0,AP930,IF(ISNONTEXT(B931)=TRUE(),INT(B931),INT(LEFT(B931,FIND(".",B931)-1))))</f>
        <v>3</v>
      </c>
      <c r="AQ931" s="157" t="str">
        <f aca="false">IF(AQ932=1,1,IF(B931&lt;&gt;0,1,IF(C931&lt;&gt;0,1,IF(D931&lt;&gt;0,1,IF(E931&lt;&gt;0,1,"")))))</f>
        <v/>
      </c>
      <c r="AR931" s="157" t="str">
        <f aca="false">IF(AP931=0," ",IF(AP931&lt;&gt;AP930,AP931," "))</f>
        <v> </v>
      </c>
      <c r="AS931" s="732"/>
      <c r="AT931" s="730" t="n">
        <f aca="false">IF(AP931&lt;&gt;AR931,(IF('ORÇ.GLOBAL P CAIXA'!I932="",J931*(INFORMAÇÕES!$Q$99/INFORMAÇÕES!$Q$102),IF('ORÇ.GLOBAL P CAIXA'!I932="R",J931,0))),0)</f>
        <v>0</v>
      </c>
      <c r="AU931" s="75" t="n">
        <f aca="false">IF(AP931&lt;&gt;AR931,(IF('ORÇ.GLOBAL P CAIXA'!I932="",J931*(INFORMAÇÕES!$Q$100/INFORMAÇÕES!$Q$102),IF('ORÇ.GLOBAL P CAIXA'!I932="C",J931,0))),0)</f>
        <v>0</v>
      </c>
      <c r="AV931" s="75" t="n">
        <f aca="false">IF(AP931&lt;&gt;AR931,(IF('ORÇ.GLOBAL P CAIXA'!I932="",J931*INFORMAÇÕES!$U$115,IF('ORÇ.GLOBAL P CAIXA'!I932="CF",J931,0))),0)</f>
        <v>0</v>
      </c>
      <c r="AW931" s="75" t="n">
        <f aca="false">IF(AP931&lt;&gt;AR931,(IF('ORÇ.GLOBAL P CAIXA'!I932="",J931*INFORMAÇÕES!$U$116,IF('ORÇ.GLOBAL P CAIXA'!I932="O",J931,0))),0)</f>
        <v>0</v>
      </c>
      <c r="AX931" s="731" t="n">
        <f aca="false">IF(E931&lt;&gt;0,J931,0)</f>
        <v>0</v>
      </c>
      <c r="AY931" s="730" t="n">
        <f aca="false">IF(AP931&lt;&gt;AR931,(IF('ORÇ.GLOBAL P CAIXA'!I932="",L931*(INFORMAÇÕES!$Q$99/INFORMAÇÕES!$Q$102),IF('ORÇ.GLOBAL P CAIXA'!I932="R",L931,0))),0)</f>
        <v>0</v>
      </c>
      <c r="AZ931" s="75" t="n">
        <f aca="false">IF(AP931&lt;&gt;AR931,(IF('ORÇ.GLOBAL P CAIXA'!I932="",L931*(INFORMAÇÕES!$Q$100/INFORMAÇÕES!$Q$102),IF('ORÇ.GLOBAL P CAIXA'!I932="C",L931,0))),0)</f>
        <v>0</v>
      </c>
      <c r="BA931" s="75" t="n">
        <f aca="false">IF(AP931&lt;&gt;AR931,(IF('ORÇ.GLOBAL P CAIXA'!I932="",L931*INFORMAÇÕES!$U$115,IF('ORÇ.GLOBAL P CAIXA'!I932="CF",L931,0))),0)</f>
        <v>0</v>
      </c>
      <c r="BB931" s="75" t="n">
        <f aca="false">IF(AP931&lt;&gt;AR931,(IF('ORÇ.GLOBAL P CAIXA'!I932="",L931*INFORMAÇÕES!$U$116,IF('ORÇ.GLOBAL P CAIXA'!I932="O",L931,0))),0)</f>
        <v>0</v>
      </c>
      <c r="BC931" s="731" t="n">
        <f aca="false">IF(E931&lt;&gt;0,L931,0)</f>
        <v>0</v>
      </c>
    </row>
    <row r="932" s="174" customFormat="true" ht="14.25" hidden="false" customHeight="false" outlineLevel="0" collapsed="false">
      <c r="A932" s="159" t="n">
        <v>922</v>
      </c>
      <c r="B932" s="160" t="n">
        <f aca="false">'ORÇ.REPROG. P CAIXA'!B934</f>
        <v>0</v>
      </c>
      <c r="C932" s="723" t="n">
        <f aca="false">'ORÇ.REPROG. P CAIXA'!C934</f>
        <v>0</v>
      </c>
      <c r="D932" s="162" t="n">
        <f aca="false">'ORÇ.REPROG. P CAIXA'!D934</f>
        <v>0</v>
      </c>
      <c r="E932" s="163" t="n">
        <f aca="false">IF('BM GLOBAL'!$P$1&lt;&gt;0,'ORÇ.REPROG. P CAIXA'!E934,'ORÇ.REPROG. P CAIXA'!H934)</f>
        <v>0</v>
      </c>
      <c r="F932" s="163" t="n">
        <f aca="false">IF('BM GLOBAL'!$P$1&lt;&gt;0,IF('ORÇ.GLOBAL P CAIXA'!K933=0,'ORÇ.GLOBAL EMPRESA'!G933,'ORÇ.GLOBAL P CAIXA'!F933),'ORÇ.REPROG. P CAIXA'!I934)</f>
        <v>0</v>
      </c>
      <c r="G932" s="163" t="n">
        <f aca="false">IF(E932&lt;&gt;0,ROUND(E932*F932,2),IF(AO932=0,(SUMIF('ORÇ.REPROG. P CAIXA'!$AC$13:$AC$1012,B932,$AO$11:$AO$1010)),AO932))</f>
        <v>0</v>
      </c>
      <c r="H932" s="163" t="n">
        <f aca="false">IF(J932&lt;&gt;0,IF(E932&lt;&gt;0,J932/F932,0),0)</f>
        <v>0</v>
      </c>
      <c r="I932" s="163" t="n">
        <f aca="false">IF(L932&lt;&gt;0,IF(E932&lt;&gt;0,L932/F932,0),0)</f>
        <v>0</v>
      </c>
      <c r="J932" s="163" t="n">
        <f aca="false">IF(E932&lt;&gt;0,ROUND(INDEX($P$11:$AM$1010,$A932,$L$1),2),IF(AX932=0,(SUMIF($AP$11:$AP$1010,B932,$AX$11:$AX$1010)),AX932))</f>
        <v>0</v>
      </c>
      <c r="K932" s="163" t="n">
        <f aca="false">IF(G932=0,0,(J932/G932)*100)</f>
        <v>0</v>
      </c>
      <c r="L932" s="163" t="n">
        <f aca="false">IF(E932&lt;&gt;0,ROUND(IF($L$1=1,SUM(P932),"0")+IF($L$1=2,SUM($P932:Q932),"0")+IF($L$1=3,SUM($P932:R932),"0")+IF($L$1=4,SUM($P932:S932),"0")+IF($L$1=5,SUM($P932:T932),"0")+IF($L$1=6,SUM($P932:U932),"0")+IF($L$1=7,SUM($P932:V932),"0")+IF($L$1=8,SUM($P932:W932),"0")+IF($L$1=9,SUM($P932:X932),"0")+IF($L$1=10,SUM($P932:Y932),"0")+IF($L$1=11,SUM($P932:Z932),"0")+IF($L$1=12,SUM($P932:AA932),"0")+IF($L$1=13,SUM($P932:AB932),"0")+IF($L$1=14,SUM($P932:AC932),"0")+IF($L$1=15,SUM($P932:AD932),"0")+IF($L$1=16,SUM($P932:AE932),"0")+IF($L$1=17,SUM($P932:AF932),"0")+IF($L$1=18,SUM($P932:AG932),"0")+IF($L$1=19,SUM($P932:AH932),"0")+IF($L$1=20,SUM($P932:AI932),"0")+IF($L$1=21,SUM($P932:AJ932),"0")+IF($L$1=22,SUM($P932:AK932),"0")+IF($L$1=23,SUM($P932:AL932),"0")+IF($L$1=24,SUM($P932:AM932),"0"),2),IF(BC932=0,(SUMIF($AP$11:$AP$1010,B932,$BC$11:$BC$1010)),BC932))</f>
        <v>0</v>
      </c>
      <c r="M932" s="163" t="n">
        <f aca="false">IF(G932=0,0,(L932/G932)*100)</f>
        <v>0</v>
      </c>
      <c r="N932" s="168" t="str">
        <f aca="false">IF(B932&gt;0,"ok","ocultar")</f>
        <v>ocultar</v>
      </c>
      <c r="O932" s="650"/>
      <c r="P932" s="724"/>
      <c r="Q932" s="725"/>
      <c r="R932" s="725"/>
      <c r="S932" s="725"/>
      <c r="T932" s="725"/>
      <c r="U932" s="725"/>
      <c r="V932" s="725"/>
      <c r="W932" s="725"/>
      <c r="X932" s="725"/>
      <c r="Y932" s="725"/>
      <c r="Z932" s="725"/>
      <c r="AA932" s="726"/>
      <c r="AB932" s="726"/>
      <c r="AC932" s="726"/>
      <c r="AD932" s="726"/>
      <c r="AE932" s="726"/>
      <c r="AF932" s="726"/>
      <c r="AG932" s="726"/>
      <c r="AH932" s="726"/>
      <c r="AI932" s="726"/>
      <c r="AJ932" s="726"/>
      <c r="AK932" s="726"/>
      <c r="AL932" s="726"/>
      <c r="AM932" s="727"/>
      <c r="AO932" s="728" t="n">
        <f aca="false">IF(E932&lt;&gt;0,G932,0)</f>
        <v>0</v>
      </c>
      <c r="AP932" s="157" t="n">
        <f aca="false">IF(B932=0,AP931,IF(ISNONTEXT(B932)=TRUE(),INT(B932),INT(LEFT(B932,FIND(".",B932)-1))))</f>
        <v>3</v>
      </c>
      <c r="AQ932" s="157" t="str">
        <f aca="false">IF(AQ933=1,1,IF(B932&lt;&gt;0,1,IF(C932&lt;&gt;0,1,IF(D932&lt;&gt;0,1,IF(E932&lt;&gt;0,1,"")))))</f>
        <v/>
      </c>
      <c r="AR932" s="157" t="str">
        <f aca="false">IF(AP932=0," ",IF(AP932&lt;&gt;AP931,AP932," "))</f>
        <v> </v>
      </c>
      <c r="AS932" s="732"/>
      <c r="AT932" s="730" t="n">
        <f aca="false">IF(AP932&lt;&gt;AR932,(IF('ORÇ.GLOBAL P CAIXA'!I933="",J932*(INFORMAÇÕES!$Q$99/INFORMAÇÕES!$Q$102),IF('ORÇ.GLOBAL P CAIXA'!I933="R",J932,0))),0)</f>
        <v>0</v>
      </c>
      <c r="AU932" s="75" t="n">
        <f aca="false">IF(AP932&lt;&gt;AR932,(IF('ORÇ.GLOBAL P CAIXA'!I933="",J932*(INFORMAÇÕES!$Q$100/INFORMAÇÕES!$Q$102),IF('ORÇ.GLOBAL P CAIXA'!I933="C",J932,0))),0)</f>
        <v>0</v>
      </c>
      <c r="AV932" s="75" t="n">
        <f aca="false">IF(AP932&lt;&gt;AR932,(IF('ORÇ.GLOBAL P CAIXA'!I933="",J932*INFORMAÇÕES!$U$115,IF('ORÇ.GLOBAL P CAIXA'!I933="CF",J932,0))),0)</f>
        <v>0</v>
      </c>
      <c r="AW932" s="75" t="n">
        <f aca="false">IF(AP932&lt;&gt;AR932,(IF('ORÇ.GLOBAL P CAIXA'!I933="",J932*INFORMAÇÕES!$U$116,IF('ORÇ.GLOBAL P CAIXA'!I933="O",J932,0))),0)</f>
        <v>0</v>
      </c>
      <c r="AX932" s="731" t="n">
        <f aca="false">IF(E932&lt;&gt;0,J932,0)</f>
        <v>0</v>
      </c>
      <c r="AY932" s="730" t="n">
        <f aca="false">IF(AP932&lt;&gt;AR932,(IF('ORÇ.GLOBAL P CAIXA'!I933="",L932*(INFORMAÇÕES!$Q$99/INFORMAÇÕES!$Q$102),IF('ORÇ.GLOBAL P CAIXA'!I933="R",L932,0))),0)</f>
        <v>0</v>
      </c>
      <c r="AZ932" s="75" t="n">
        <f aca="false">IF(AP932&lt;&gt;AR932,(IF('ORÇ.GLOBAL P CAIXA'!I933="",L932*(INFORMAÇÕES!$Q$100/INFORMAÇÕES!$Q$102),IF('ORÇ.GLOBAL P CAIXA'!I933="C",L932,0))),0)</f>
        <v>0</v>
      </c>
      <c r="BA932" s="75" t="n">
        <f aca="false">IF(AP932&lt;&gt;AR932,(IF('ORÇ.GLOBAL P CAIXA'!I933="",L932*INFORMAÇÕES!$U$115,IF('ORÇ.GLOBAL P CAIXA'!I933="CF",L932,0))),0)</f>
        <v>0</v>
      </c>
      <c r="BB932" s="75" t="n">
        <f aca="false">IF(AP932&lt;&gt;AR932,(IF('ORÇ.GLOBAL P CAIXA'!I933="",L932*INFORMAÇÕES!$U$116,IF('ORÇ.GLOBAL P CAIXA'!I933="O",L932,0))),0)</f>
        <v>0</v>
      </c>
      <c r="BC932" s="731" t="n">
        <f aca="false">IF(E932&lt;&gt;0,L932,0)</f>
        <v>0</v>
      </c>
    </row>
    <row r="933" s="174" customFormat="true" ht="14.25" hidden="false" customHeight="false" outlineLevel="0" collapsed="false">
      <c r="A933" s="159" t="n">
        <v>923</v>
      </c>
      <c r="B933" s="160" t="n">
        <f aca="false">'ORÇ.REPROG. P CAIXA'!B935</f>
        <v>0</v>
      </c>
      <c r="C933" s="723" t="n">
        <f aca="false">'ORÇ.REPROG. P CAIXA'!C935</f>
        <v>0</v>
      </c>
      <c r="D933" s="162" t="n">
        <f aca="false">'ORÇ.REPROG. P CAIXA'!D935</f>
        <v>0</v>
      </c>
      <c r="E933" s="163" t="n">
        <f aca="false">IF('BM GLOBAL'!$P$1&lt;&gt;0,'ORÇ.REPROG. P CAIXA'!E935,'ORÇ.REPROG. P CAIXA'!H935)</f>
        <v>0</v>
      </c>
      <c r="F933" s="163" t="n">
        <f aca="false">IF('BM GLOBAL'!$P$1&lt;&gt;0,IF('ORÇ.GLOBAL P CAIXA'!K934=0,'ORÇ.GLOBAL EMPRESA'!G934,'ORÇ.GLOBAL P CAIXA'!F934),'ORÇ.REPROG. P CAIXA'!I935)</f>
        <v>0</v>
      </c>
      <c r="G933" s="163" t="n">
        <f aca="false">IF(E933&lt;&gt;0,ROUND(E933*F933,2),IF(AO933=0,(SUMIF('ORÇ.REPROG. P CAIXA'!$AC$13:$AC$1012,B933,$AO$11:$AO$1010)),AO933))</f>
        <v>0</v>
      </c>
      <c r="H933" s="163" t="n">
        <f aca="false">IF(J933&lt;&gt;0,IF(E933&lt;&gt;0,J933/F933,0),0)</f>
        <v>0</v>
      </c>
      <c r="I933" s="163" t="n">
        <f aca="false">IF(L933&lt;&gt;0,IF(E933&lt;&gt;0,L933/F933,0),0)</f>
        <v>0</v>
      </c>
      <c r="J933" s="163" t="n">
        <f aca="false">IF(E933&lt;&gt;0,ROUND(INDEX($P$11:$AM$1010,$A933,$L$1),2),IF(AX933=0,(SUMIF($AP$11:$AP$1010,B933,$AX$11:$AX$1010)),AX933))</f>
        <v>0</v>
      </c>
      <c r="K933" s="163" t="n">
        <f aca="false">IF(G933=0,0,(J933/G933)*100)</f>
        <v>0</v>
      </c>
      <c r="L933" s="163" t="n">
        <f aca="false">IF(E933&lt;&gt;0,ROUND(IF($L$1=1,SUM(P933),"0")+IF($L$1=2,SUM($P933:Q933),"0")+IF($L$1=3,SUM($P933:R933),"0")+IF($L$1=4,SUM($P933:S933),"0")+IF($L$1=5,SUM($P933:T933),"0")+IF($L$1=6,SUM($P933:U933),"0")+IF($L$1=7,SUM($P933:V933),"0")+IF($L$1=8,SUM($P933:W933),"0")+IF($L$1=9,SUM($P933:X933),"0")+IF($L$1=10,SUM($P933:Y933),"0")+IF($L$1=11,SUM($P933:Z933),"0")+IF($L$1=12,SUM($P933:AA933),"0")+IF($L$1=13,SUM($P933:AB933),"0")+IF($L$1=14,SUM($P933:AC933),"0")+IF($L$1=15,SUM($P933:AD933),"0")+IF($L$1=16,SUM($P933:AE933),"0")+IF($L$1=17,SUM($P933:AF933),"0")+IF($L$1=18,SUM($P933:AG933),"0")+IF($L$1=19,SUM($P933:AH933),"0")+IF($L$1=20,SUM($P933:AI933),"0")+IF($L$1=21,SUM($P933:AJ933),"0")+IF($L$1=22,SUM($P933:AK933),"0")+IF($L$1=23,SUM($P933:AL933),"0")+IF($L$1=24,SUM($P933:AM933),"0"),2),IF(BC933=0,(SUMIF($AP$11:$AP$1010,B933,$BC$11:$BC$1010)),BC933))</f>
        <v>0</v>
      </c>
      <c r="M933" s="163" t="n">
        <f aca="false">IF(G933=0,0,(L933/G933)*100)</f>
        <v>0</v>
      </c>
      <c r="N933" s="168" t="str">
        <f aca="false">IF(B933&gt;0,"ok","ocultar")</f>
        <v>ocultar</v>
      </c>
      <c r="O933" s="650"/>
      <c r="P933" s="724"/>
      <c r="Q933" s="725"/>
      <c r="R933" s="725"/>
      <c r="S933" s="725"/>
      <c r="T933" s="725"/>
      <c r="U933" s="725"/>
      <c r="V933" s="725"/>
      <c r="W933" s="725"/>
      <c r="X933" s="725"/>
      <c r="Y933" s="725"/>
      <c r="Z933" s="725"/>
      <c r="AA933" s="726"/>
      <c r="AB933" s="726"/>
      <c r="AC933" s="726"/>
      <c r="AD933" s="726"/>
      <c r="AE933" s="726"/>
      <c r="AF933" s="726"/>
      <c r="AG933" s="726"/>
      <c r="AH933" s="726"/>
      <c r="AI933" s="726"/>
      <c r="AJ933" s="726"/>
      <c r="AK933" s="726"/>
      <c r="AL933" s="726"/>
      <c r="AM933" s="727"/>
      <c r="AO933" s="728" t="n">
        <f aca="false">IF(E933&lt;&gt;0,G933,0)</f>
        <v>0</v>
      </c>
      <c r="AP933" s="157" t="n">
        <f aca="false">IF(B933=0,AP932,IF(ISNONTEXT(B933)=TRUE(),INT(B933),INT(LEFT(B933,FIND(".",B933)-1))))</f>
        <v>3</v>
      </c>
      <c r="AQ933" s="157" t="str">
        <f aca="false">IF(AQ934=1,1,IF(B933&lt;&gt;0,1,IF(C933&lt;&gt;0,1,IF(D933&lt;&gt;0,1,IF(E933&lt;&gt;0,1,"")))))</f>
        <v/>
      </c>
      <c r="AR933" s="157" t="str">
        <f aca="false">IF(AP933=0," ",IF(AP933&lt;&gt;AP932,AP933," "))</f>
        <v> </v>
      </c>
      <c r="AS933" s="732"/>
      <c r="AT933" s="730" t="n">
        <f aca="false">IF(AP933&lt;&gt;AR933,(IF('ORÇ.GLOBAL P CAIXA'!I934="",J933*(INFORMAÇÕES!$Q$99/INFORMAÇÕES!$Q$102),IF('ORÇ.GLOBAL P CAIXA'!I934="R",J933,0))),0)</f>
        <v>0</v>
      </c>
      <c r="AU933" s="75" t="n">
        <f aca="false">IF(AP933&lt;&gt;AR933,(IF('ORÇ.GLOBAL P CAIXA'!I934="",J933*(INFORMAÇÕES!$Q$100/INFORMAÇÕES!$Q$102),IF('ORÇ.GLOBAL P CAIXA'!I934="C",J933,0))),0)</f>
        <v>0</v>
      </c>
      <c r="AV933" s="75" t="n">
        <f aca="false">IF(AP933&lt;&gt;AR933,(IF('ORÇ.GLOBAL P CAIXA'!I934="",J933*INFORMAÇÕES!$U$115,IF('ORÇ.GLOBAL P CAIXA'!I934="CF",J933,0))),0)</f>
        <v>0</v>
      </c>
      <c r="AW933" s="75" t="n">
        <f aca="false">IF(AP933&lt;&gt;AR933,(IF('ORÇ.GLOBAL P CAIXA'!I934="",J933*INFORMAÇÕES!$U$116,IF('ORÇ.GLOBAL P CAIXA'!I934="O",J933,0))),0)</f>
        <v>0</v>
      </c>
      <c r="AX933" s="731" t="n">
        <f aca="false">IF(E933&lt;&gt;0,J933,0)</f>
        <v>0</v>
      </c>
      <c r="AY933" s="730" t="n">
        <f aca="false">IF(AP933&lt;&gt;AR933,(IF('ORÇ.GLOBAL P CAIXA'!I934="",L933*(INFORMAÇÕES!$Q$99/INFORMAÇÕES!$Q$102),IF('ORÇ.GLOBAL P CAIXA'!I934="R",L933,0))),0)</f>
        <v>0</v>
      </c>
      <c r="AZ933" s="75" t="n">
        <f aca="false">IF(AP933&lt;&gt;AR933,(IF('ORÇ.GLOBAL P CAIXA'!I934="",L933*(INFORMAÇÕES!$Q$100/INFORMAÇÕES!$Q$102),IF('ORÇ.GLOBAL P CAIXA'!I934="C",L933,0))),0)</f>
        <v>0</v>
      </c>
      <c r="BA933" s="75" t="n">
        <f aca="false">IF(AP933&lt;&gt;AR933,(IF('ORÇ.GLOBAL P CAIXA'!I934="",L933*INFORMAÇÕES!$U$115,IF('ORÇ.GLOBAL P CAIXA'!I934="CF",L933,0))),0)</f>
        <v>0</v>
      </c>
      <c r="BB933" s="75" t="n">
        <f aca="false">IF(AP933&lt;&gt;AR933,(IF('ORÇ.GLOBAL P CAIXA'!I934="",L933*INFORMAÇÕES!$U$116,IF('ORÇ.GLOBAL P CAIXA'!I934="O",L933,0))),0)</f>
        <v>0</v>
      </c>
      <c r="BC933" s="731" t="n">
        <f aca="false">IF(E933&lt;&gt;0,L933,0)</f>
        <v>0</v>
      </c>
    </row>
    <row r="934" s="174" customFormat="true" ht="14.25" hidden="false" customHeight="false" outlineLevel="0" collapsed="false">
      <c r="A934" s="159" t="n">
        <v>924</v>
      </c>
      <c r="B934" s="160" t="n">
        <f aca="false">'ORÇ.REPROG. P CAIXA'!B936</f>
        <v>0</v>
      </c>
      <c r="C934" s="723" t="n">
        <f aca="false">'ORÇ.REPROG. P CAIXA'!C936</f>
        <v>0</v>
      </c>
      <c r="D934" s="162" t="n">
        <f aca="false">'ORÇ.REPROG. P CAIXA'!D936</f>
        <v>0</v>
      </c>
      <c r="E934" s="163" t="n">
        <f aca="false">IF('BM GLOBAL'!$P$1&lt;&gt;0,'ORÇ.REPROG. P CAIXA'!E936,'ORÇ.REPROG. P CAIXA'!H936)</f>
        <v>0</v>
      </c>
      <c r="F934" s="163" t="n">
        <f aca="false">IF('BM GLOBAL'!$P$1&lt;&gt;0,IF('ORÇ.GLOBAL P CAIXA'!K935=0,'ORÇ.GLOBAL EMPRESA'!G935,'ORÇ.GLOBAL P CAIXA'!F935),'ORÇ.REPROG. P CAIXA'!I936)</f>
        <v>0</v>
      </c>
      <c r="G934" s="163" t="n">
        <f aca="false">IF(E934&lt;&gt;0,ROUND(E934*F934,2),IF(AO934=0,(SUMIF('ORÇ.REPROG. P CAIXA'!$AC$13:$AC$1012,B934,$AO$11:$AO$1010)),AO934))</f>
        <v>0</v>
      </c>
      <c r="H934" s="163" t="n">
        <f aca="false">IF(J934&lt;&gt;0,IF(E934&lt;&gt;0,J934/F934,0),0)</f>
        <v>0</v>
      </c>
      <c r="I934" s="163" t="n">
        <f aca="false">IF(L934&lt;&gt;0,IF(E934&lt;&gt;0,L934/F934,0),0)</f>
        <v>0</v>
      </c>
      <c r="J934" s="163" t="n">
        <f aca="false">IF(E934&lt;&gt;0,ROUND(INDEX($P$11:$AM$1010,$A934,$L$1),2),IF(AX934=0,(SUMIF($AP$11:$AP$1010,B934,$AX$11:$AX$1010)),AX934))</f>
        <v>0</v>
      </c>
      <c r="K934" s="163" t="n">
        <f aca="false">IF(G934=0,0,(J934/G934)*100)</f>
        <v>0</v>
      </c>
      <c r="L934" s="163" t="n">
        <f aca="false">IF(E934&lt;&gt;0,ROUND(IF($L$1=1,SUM(P934),"0")+IF($L$1=2,SUM($P934:Q934),"0")+IF($L$1=3,SUM($P934:R934),"0")+IF($L$1=4,SUM($P934:S934),"0")+IF($L$1=5,SUM($P934:T934),"0")+IF($L$1=6,SUM($P934:U934),"0")+IF($L$1=7,SUM($P934:V934),"0")+IF($L$1=8,SUM($P934:W934),"0")+IF($L$1=9,SUM($P934:X934),"0")+IF($L$1=10,SUM($P934:Y934),"0")+IF($L$1=11,SUM($P934:Z934),"0")+IF($L$1=12,SUM($P934:AA934),"0")+IF($L$1=13,SUM($P934:AB934),"0")+IF($L$1=14,SUM($P934:AC934),"0")+IF($L$1=15,SUM($P934:AD934),"0")+IF($L$1=16,SUM($P934:AE934),"0")+IF($L$1=17,SUM($P934:AF934),"0")+IF($L$1=18,SUM($P934:AG934),"0")+IF($L$1=19,SUM($P934:AH934),"0")+IF($L$1=20,SUM($P934:AI934),"0")+IF($L$1=21,SUM($P934:AJ934),"0")+IF($L$1=22,SUM($P934:AK934),"0")+IF($L$1=23,SUM($P934:AL934),"0")+IF($L$1=24,SUM($P934:AM934),"0"),2),IF(BC934=0,(SUMIF($AP$11:$AP$1010,B934,$BC$11:$BC$1010)),BC934))</f>
        <v>0</v>
      </c>
      <c r="M934" s="163" t="n">
        <f aca="false">IF(G934=0,0,(L934/G934)*100)</f>
        <v>0</v>
      </c>
      <c r="N934" s="168" t="str">
        <f aca="false">IF(B934&gt;0,"ok","ocultar")</f>
        <v>ocultar</v>
      </c>
      <c r="O934" s="650"/>
      <c r="P934" s="724"/>
      <c r="Q934" s="725"/>
      <c r="R934" s="725"/>
      <c r="S934" s="725"/>
      <c r="T934" s="725"/>
      <c r="U934" s="725"/>
      <c r="V934" s="725"/>
      <c r="W934" s="725"/>
      <c r="X934" s="725"/>
      <c r="Y934" s="725"/>
      <c r="Z934" s="725"/>
      <c r="AA934" s="726"/>
      <c r="AB934" s="726"/>
      <c r="AC934" s="726"/>
      <c r="AD934" s="726"/>
      <c r="AE934" s="726"/>
      <c r="AF934" s="726"/>
      <c r="AG934" s="726"/>
      <c r="AH934" s="726"/>
      <c r="AI934" s="726"/>
      <c r="AJ934" s="726"/>
      <c r="AK934" s="726"/>
      <c r="AL934" s="726"/>
      <c r="AM934" s="727"/>
      <c r="AO934" s="728" t="n">
        <f aca="false">IF(E934&lt;&gt;0,G934,0)</f>
        <v>0</v>
      </c>
      <c r="AP934" s="157" t="n">
        <f aca="false">IF(B934=0,AP933,IF(ISNONTEXT(B934)=TRUE(),INT(B934),INT(LEFT(B934,FIND(".",B934)-1))))</f>
        <v>3</v>
      </c>
      <c r="AQ934" s="157" t="str">
        <f aca="false">IF(AQ935=1,1,IF(B934&lt;&gt;0,1,IF(C934&lt;&gt;0,1,IF(D934&lt;&gt;0,1,IF(E934&lt;&gt;0,1,"")))))</f>
        <v/>
      </c>
      <c r="AR934" s="157" t="str">
        <f aca="false">IF(AP934=0," ",IF(AP934&lt;&gt;AP933,AP934," "))</f>
        <v> </v>
      </c>
      <c r="AS934" s="732"/>
      <c r="AT934" s="730" t="n">
        <f aca="false">IF(AP934&lt;&gt;AR934,(IF('ORÇ.GLOBAL P CAIXA'!I935="",J934*(INFORMAÇÕES!$Q$99/INFORMAÇÕES!$Q$102),IF('ORÇ.GLOBAL P CAIXA'!I935="R",J934,0))),0)</f>
        <v>0</v>
      </c>
      <c r="AU934" s="75" t="n">
        <f aca="false">IF(AP934&lt;&gt;AR934,(IF('ORÇ.GLOBAL P CAIXA'!I935="",J934*(INFORMAÇÕES!$Q$100/INFORMAÇÕES!$Q$102),IF('ORÇ.GLOBAL P CAIXA'!I935="C",J934,0))),0)</f>
        <v>0</v>
      </c>
      <c r="AV934" s="75" t="n">
        <f aca="false">IF(AP934&lt;&gt;AR934,(IF('ORÇ.GLOBAL P CAIXA'!I935="",J934*INFORMAÇÕES!$U$115,IF('ORÇ.GLOBAL P CAIXA'!I935="CF",J934,0))),0)</f>
        <v>0</v>
      </c>
      <c r="AW934" s="75" t="n">
        <f aca="false">IF(AP934&lt;&gt;AR934,(IF('ORÇ.GLOBAL P CAIXA'!I935="",J934*INFORMAÇÕES!$U$116,IF('ORÇ.GLOBAL P CAIXA'!I935="O",J934,0))),0)</f>
        <v>0</v>
      </c>
      <c r="AX934" s="731" t="n">
        <f aca="false">IF(E934&lt;&gt;0,J934,0)</f>
        <v>0</v>
      </c>
      <c r="AY934" s="730" t="n">
        <f aca="false">IF(AP934&lt;&gt;AR934,(IF('ORÇ.GLOBAL P CAIXA'!I935="",L934*(INFORMAÇÕES!$Q$99/INFORMAÇÕES!$Q$102),IF('ORÇ.GLOBAL P CAIXA'!I935="R",L934,0))),0)</f>
        <v>0</v>
      </c>
      <c r="AZ934" s="75" t="n">
        <f aca="false">IF(AP934&lt;&gt;AR934,(IF('ORÇ.GLOBAL P CAIXA'!I935="",L934*(INFORMAÇÕES!$Q$100/INFORMAÇÕES!$Q$102),IF('ORÇ.GLOBAL P CAIXA'!I935="C",L934,0))),0)</f>
        <v>0</v>
      </c>
      <c r="BA934" s="75" t="n">
        <f aca="false">IF(AP934&lt;&gt;AR934,(IF('ORÇ.GLOBAL P CAIXA'!I935="",L934*INFORMAÇÕES!$U$115,IF('ORÇ.GLOBAL P CAIXA'!I935="CF",L934,0))),0)</f>
        <v>0</v>
      </c>
      <c r="BB934" s="75" t="n">
        <f aca="false">IF(AP934&lt;&gt;AR934,(IF('ORÇ.GLOBAL P CAIXA'!I935="",L934*INFORMAÇÕES!$U$116,IF('ORÇ.GLOBAL P CAIXA'!I935="O",L934,0))),0)</f>
        <v>0</v>
      </c>
      <c r="BC934" s="731" t="n">
        <f aca="false">IF(E934&lt;&gt;0,L934,0)</f>
        <v>0</v>
      </c>
    </row>
    <row r="935" s="174" customFormat="true" ht="14.25" hidden="false" customHeight="false" outlineLevel="0" collapsed="false">
      <c r="A935" s="159" t="n">
        <v>925</v>
      </c>
      <c r="B935" s="160" t="n">
        <f aca="false">'ORÇ.REPROG. P CAIXA'!B937</f>
        <v>0</v>
      </c>
      <c r="C935" s="723" t="n">
        <f aca="false">'ORÇ.REPROG. P CAIXA'!C937</f>
        <v>0</v>
      </c>
      <c r="D935" s="162" t="n">
        <f aca="false">'ORÇ.REPROG. P CAIXA'!D937</f>
        <v>0</v>
      </c>
      <c r="E935" s="163" t="n">
        <f aca="false">IF('BM GLOBAL'!$P$1&lt;&gt;0,'ORÇ.REPROG. P CAIXA'!E937,'ORÇ.REPROG. P CAIXA'!H937)</f>
        <v>0</v>
      </c>
      <c r="F935" s="163" t="n">
        <f aca="false">IF('BM GLOBAL'!$P$1&lt;&gt;0,IF('ORÇ.GLOBAL P CAIXA'!K936=0,'ORÇ.GLOBAL EMPRESA'!G936,'ORÇ.GLOBAL P CAIXA'!F936),'ORÇ.REPROG. P CAIXA'!I937)</f>
        <v>0</v>
      </c>
      <c r="G935" s="163" t="n">
        <f aca="false">IF(E935&lt;&gt;0,ROUND(E935*F935,2),IF(AO935=0,(SUMIF('ORÇ.REPROG. P CAIXA'!$AC$13:$AC$1012,B935,$AO$11:$AO$1010)),AO935))</f>
        <v>0</v>
      </c>
      <c r="H935" s="163" t="n">
        <f aca="false">IF(J935&lt;&gt;0,IF(E935&lt;&gt;0,J935/F935,0),0)</f>
        <v>0</v>
      </c>
      <c r="I935" s="163" t="n">
        <f aca="false">IF(L935&lt;&gt;0,IF(E935&lt;&gt;0,L935/F935,0),0)</f>
        <v>0</v>
      </c>
      <c r="J935" s="163" t="n">
        <f aca="false">IF(E935&lt;&gt;0,ROUND(INDEX($P$11:$AM$1010,$A935,$L$1),2),IF(AX935=0,(SUMIF($AP$11:$AP$1010,B935,$AX$11:$AX$1010)),AX935))</f>
        <v>0</v>
      </c>
      <c r="K935" s="163" t="n">
        <f aca="false">IF(G935=0,0,(J935/G935)*100)</f>
        <v>0</v>
      </c>
      <c r="L935" s="163" t="n">
        <f aca="false">IF(E935&lt;&gt;0,ROUND(IF($L$1=1,SUM(P935),"0")+IF($L$1=2,SUM($P935:Q935),"0")+IF($L$1=3,SUM($P935:R935),"0")+IF($L$1=4,SUM($P935:S935),"0")+IF($L$1=5,SUM($P935:T935),"0")+IF($L$1=6,SUM($P935:U935),"0")+IF($L$1=7,SUM($P935:V935),"0")+IF($L$1=8,SUM($P935:W935),"0")+IF($L$1=9,SUM($P935:X935),"0")+IF($L$1=10,SUM($P935:Y935),"0")+IF($L$1=11,SUM($P935:Z935),"0")+IF($L$1=12,SUM($P935:AA935),"0")+IF($L$1=13,SUM($P935:AB935),"0")+IF($L$1=14,SUM($P935:AC935),"0")+IF($L$1=15,SUM($P935:AD935),"0")+IF($L$1=16,SUM($P935:AE935),"0")+IF($L$1=17,SUM($P935:AF935),"0")+IF($L$1=18,SUM($P935:AG935),"0")+IF($L$1=19,SUM($P935:AH935),"0")+IF($L$1=20,SUM($P935:AI935),"0")+IF($L$1=21,SUM($P935:AJ935),"0")+IF($L$1=22,SUM($P935:AK935),"0")+IF($L$1=23,SUM($P935:AL935),"0")+IF($L$1=24,SUM($P935:AM935),"0"),2),IF(BC935=0,(SUMIF($AP$11:$AP$1010,B935,$BC$11:$BC$1010)),BC935))</f>
        <v>0</v>
      </c>
      <c r="M935" s="163" t="n">
        <f aca="false">IF(G935=0,0,(L935/G935)*100)</f>
        <v>0</v>
      </c>
      <c r="N935" s="168" t="str">
        <f aca="false">IF(B935&gt;0,"ok","ocultar")</f>
        <v>ocultar</v>
      </c>
      <c r="O935" s="650"/>
      <c r="P935" s="724"/>
      <c r="Q935" s="725"/>
      <c r="R935" s="725"/>
      <c r="S935" s="725"/>
      <c r="T935" s="725"/>
      <c r="U935" s="725"/>
      <c r="V935" s="725"/>
      <c r="W935" s="725"/>
      <c r="X935" s="725"/>
      <c r="Y935" s="725"/>
      <c r="Z935" s="725"/>
      <c r="AA935" s="726"/>
      <c r="AB935" s="726"/>
      <c r="AC935" s="726"/>
      <c r="AD935" s="726"/>
      <c r="AE935" s="726"/>
      <c r="AF935" s="726"/>
      <c r="AG935" s="726"/>
      <c r="AH935" s="726"/>
      <c r="AI935" s="726"/>
      <c r="AJ935" s="726"/>
      <c r="AK935" s="726"/>
      <c r="AL935" s="726"/>
      <c r="AM935" s="727"/>
      <c r="AO935" s="728" t="n">
        <f aca="false">IF(E935&lt;&gt;0,G935,0)</f>
        <v>0</v>
      </c>
      <c r="AP935" s="157" t="n">
        <f aca="false">IF(B935=0,AP934,IF(ISNONTEXT(B935)=TRUE(),INT(B935),INT(LEFT(B935,FIND(".",B935)-1))))</f>
        <v>3</v>
      </c>
      <c r="AQ935" s="157" t="str">
        <f aca="false">IF(AQ936=1,1,IF(B935&lt;&gt;0,1,IF(C935&lt;&gt;0,1,IF(D935&lt;&gt;0,1,IF(E935&lt;&gt;0,1,"")))))</f>
        <v/>
      </c>
      <c r="AR935" s="157" t="str">
        <f aca="false">IF(AP935=0," ",IF(AP935&lt;&gt;AP934,AP935," "))</f>
        <v> </v>
      </c>
      <c r="AS935" s="732"/>
      <c r="AT935" s="730" t="n">
        <f aca="false">IF(AP935&lt;&gt;AR935,(IF('ORÇ.GLOBAL P CAIXA'!I936="",J935*(INFORMAÇÕES!$Q$99/INFORMAÇÕES!$Q$102),IF('ORÇ.GLOBAL P CAIXA'!I936="R",J935,0))),0)</f>
        <v>0</v>
      </c>
      <c r="AU935" s="75" t="n">
        <f aca="false">IF(AP935&lt;&gt;AR935,(IF('ORÇ.GLOBAL P CAIXA'!I936="",J935*(INFORMAÇÕES!$Q$100/INFORMAÇÕES!$Q$102),IF('ORÇ.GLOBAL P CAIXA'!I936="C",J935,0))),0)</f>
        <v>0</v>
      </c>
      <c r="AV935" s="75" t="n">
        <f aca="false">IF(AP935&lt;&gt;AR935,(IF('ORÇ.GLOBAL P CAIXA'!I936="",J935*INFORMAÇÕES!$U$115,IF('ORÇ.GLOBAL P CAIXA'!I936="CF",J935,0))),0)</f>
        <v>0</v>
      </c>
      <c r="AW935" s="75" t="n">
        <f aca="false">IF(AP935&lt;&gt;AR935,(IF('ORÇ.GLOBAL P CAIXA'!I936="",J935*INFORMAÇÕES!$U$116,IF('ORÇ.GLOBAL P CAIXA'!I936="O",J935,0))),0)</f>
        <v>0</v>
      </c>
      <c r="AX935" s="731" t="n">
        <f aca="false">IF(E935&lt;&gt;0,J935,0)</f>
        <v>0</v>
      </c>
      <c r="AY935" s="730" t="n">
        <f aca="false">IF(AP935&lt;&gt;AR935,(IF('ORÇ.GLOBAL P CAIXA'!I936="",L935*(INFORMAÇÕES!$Q$99/INFORMAÇÕES!$Q$102),IF('ORÇ.GLOBAL P CAIXA'!I936="R",L935,0))),0)</f>
        <v>0</v>
      </c>
      <c r="AZ935" s="75" t="n">
        <f aca="false">IF(AP935&lt;&gt;AR935,(IF('ORÇ.GLOBAL P CAIXA'!I936="",L935*(INFORMAÇÕES!$Q$100/INFORMAÇÕES!$Q$102),IF('ORÇ.GLOBAL P CAIXA'!I936="C",L935,0))),0)</f>
        <v>0</v>
      </c>
      <c r="BA935" s="75" t="n">
        <f aca="false">IF(AP935&lt;&gt;AR935,(IF('ORÇ.GLOBAL P CAIXA'!I936="",L935*INFORMAÇÕES!$U$115,IF('ORÇ.GLOBAL P CAIXA'!I936="CF",L935,0))),0)</f>
        <v>0</v>
      </c>
      <c r="BB935" s="75" t="n">
        <f aca="false">IF(AP935&lt;&gt;AR935,(IF('ORÇ.GLOBAL P CAIXA'!I936="",L935*INFORMAÇÕES!$U$116,IF('ORÇ.GLOBAL P CAIXA'!I936="O",L935,0))),0)</f>
        <v>0</v>
      </c>
      <c r="BC935" s="731" t="n">
        <f aca="false">IF(E935&lt;&gt;0,L935,0)</f>
        <v>0</v>
      </c>
    </row>
    <row r="936" s="174" customFormat="true" ht="14.25" hidden="false" customHeight="false" outlineLevel="0" collapsed="false">
      <c r="A936" s="159" t="n">
        <v>926</v>
      </c>
      <c r="B936" s="160" t="n">
        <f aca="false">'ORÇ.REPROG. P CAIXA'!B938</f>
        <v>0</v>
      </c>
      <c r="C936" s="723" t="n">
        <f aca="false">'ORÇ.REPROG. P CAIXA'!C938</f>
        <v>0</v>
      </c>
      <c r="D936" s="162" t="n">
        <f aca="false">'ORÇ.REPROG. P CAIXA'!D938</f>
        <v>0</v>
      </c>
      <c r="E936" s="163" t="n">
        <f aca="false">IF('BM GLOBAL'!$P$1&lt;&gt;0,'ORÇ.REPROG. P CAIXA'!E938,'ORÇ.REPROG. P CAIXA'!H938)</f>
        <v>0</v>
      </c>
      <c r="F936" s="163" t="n">
        <f aca="false">IF('BM GLOBAL'!$P$1&lt;&gt;0,IF('ORÇ.GLOBAL P CAIXA'!K937=0,'ORÇ.GLOBAL EMPRESA'!G937,'ORÇ.GLOBAL P CAIXA'!F937),'ORÇ.REPROG. P CAIXA'!I938)</f>
        <v>0</v>
      </c>
      <c r="G936" s="163" t="n">
        <f aca="false">IF(E936&lt;&gt;0,ROUND(E936*F936,2),IF(AO936=0,(SUMIF('ORÇ.REPROG. P CAIXA'!$AC$13:$AC$1012,B936,$AO$11:$AO$1010)),AO936))</f>
        <v>0</v>
      </c>
      <c r="H936" s="163" t="n">
        <f aca="false">IF(J936&lt;&gt;0,IF(E936&lt;&gt;0,J936/F936,0),0)</f>
        <v>0</v>
      </c>
      <c r="I936" s="163" t="n">
        <f aca="false">IF(L936&lt;&gt;0,IF(E936&lt;&gt;0,L936/F936,0),0)</f>
        <v>0</v>
      </c>
      <c r="J936" s="163" t="n">
        <f aca="false">IF(E936&lt;&gt;0,ROUND(INDEX($P$11:$AM$1010,$A936,$L$1),2),IF(AX936=0,(SUMIF($AP$11:$AP$1010,B936,$AX$11:$AX$1010)),AX936))</f>
        <v>0</v>
      </c>
      <c r="K936" s="163" t="n">
        <f aca="false">IF(G936=0,0,(J936/G936)*100)</f>
        <v>0</v>
      </c>
      <c r="L936" s="163" t="n">
        <f aca="false">IF(E936&lt;&gt;0,ROUND(IF($L$1=1,SUM(P936),"0")+IF($L$1=2,SUM($P936:Q936),"0")+IF($L$1=3,SUM($P936:R936),"0")+IF($L$1=4,SUM($P936:S936),"0")+IF($L$1=5,SUM($P936:T936),"0")+IF($L$1=6,SUM($P936:U936),"0")+IF($L$1=7,SUM($P936:V936),"0")+IF($L$1=8,SUM($P936:W936),"0")+IF($L$1=9,SUM($P936:X936),"0")+IF($L$1=10,SUM($P936:Y936),"0")+IF($L$1=11,SUM($P936:Z936),"0")+IF($L$1=12,SUM($P936:AA936),"0")+IF($L$1=13,SUM($P936:AB936),"0")+IF($L$1=14,SUM($P936:AC936),"0")+IF($L$1=15,SUM($P936:AD936),"0")+IF($L$1=16,SUM($P936:AE936),"0")+IF($L$1=17,SUM($P936:AF936),"0")+IF($L$1=18,SUM($P936:AG936),"0")+IF($L$1=19,SUM($P936:AH936),"0")+IF($L$1=20,SUM($P936:AI936),"0")+IF($L$1=21,SUM($P936:AJ936),"0")+IF($L$1=22,SUM($P936:AK936),"0")+IF($L$1=23,SUM($P936:AL936),"0")+IF($L$1=24,SUM($P936:AM936),"0"),2),IF(BC936=0,(SUMIF($AP$11:$AP$1010,B936,$BC$11:$BC$1010)),BC936))</f>
        <v>0</v>
      </c>
      <c r="M936" s="163" t="n">
        <f aca="false">IF(G936=0,0,(L936/G936)*100)</f>
        <v>0</v>
      </c>
      <c r="N936" s="168" t="str">
        <f aca="false">IF(B936&gt;0,"ok","ocultar")</f>
        <v>ocultar</v>
      </c>
      <c r="O936" s="650"/>
      <c r="P936" s="724"/>
      <c r="Q936" s="725"/>
      <c r="R936" s="725"/>
      <c r="S936" s="725"/>
      <c r="T936" s="725"/>
      <c r="U936" s="725"/>
      <c r="V936" s="725"/>
      <c r="W936" s="725"/>
      <c r="X936" s="725"/>
      <c r="Y936" s="725"/>
      <c r="Z936" s="725"/>
      <c r="AA936" s="726"/>
      <c r="AB936" s="726"/>
      <c r="AC936" s="726"/>
      <c r="AD936" s="726"/>
      <c r="AE936" s="726"/>
      <c r="AF936" s="726"/>
      <c r="AG936" s="726"/>
      <c r="AH936" s="726"/>
      <c r="AI936" s="726"/>
      <c r="AJ936" s="726"/>
      <c r="AK936" s="726"/>
      <c r="AL936" s="726"/>
      <c r="AM936" s="727"/>
      <c r="AO936" s="728" t="n">
        <f aca="false">IF(E936&lt;&gt;0,G936,0)</f>
        <v>0</v>
      </c>
      <c r="AP936" s="157" t="n">
        <f aca="false">IF(B936=0,AP935,IF(ISNONTEXT(B936)=TRUE(),INT(B936),INT(LEFT(B936,FIND(".",B936)-1))))</f>
        <v>3</v>
      </c>
      <c r="AQ936" s="157" t="str">
        <f aca="false">IF(AQ937=1,1,IF(B936&lt;&gt;0,1,IF(C936&lt;&gt;0,1,IF(D936&lt;&gt;0,1,IF(E936&lt;&gt;0,1,"")))))</f>
        <v/>
      </c>
      <c r="AR936" s="157" t="str">
        <f aca="false">IF(AP936=0," ",IF(AP936&lt;&gt;AP935,AP936," "))</f>
        <v> </v>
      </c>
      <c r="AS936" s="732"/>
      <c r="AT936" s="730" t="n">
        <f aca="false">IF(AP936&lt;&gt;AR936,(IF('ORÇ.GLOBAL P CAIXA'!I937="",J936*(INFORMAÇÕES!$Q$99/INFORMAÇÕES!$Q$102),IF('ORÇ.GLOBAL P CAIXA'!I937="R",J936,0))),0)</f>
        <v>0</v>
      </c>
      <c r="AU936" s="75" t="n">
        <f aca="false">IF(AP936&lt;&gt;AR936,(IF('ORÇ.GLOBAL P CAIXA'!I937="",J936*(INFORMAÇÕES!$Q$100/INFORMAÇÕES!$Q$102),IF('ORÇ.GLOBAL P CAIXA'!I937="C",J936,0))),0)</f>
        <v>0</v>
      </c>
      <c r="AV936" s="75" t="n">
        <f aca="false">IF(AP936&lt;&gt;AR936,(IF('ORÇ.GLOBAL P CAIXA'!I937="",J936*INFORMAÇÕES!$U$115,IF('ORÇ.GLOBAL P CAIXA'!I937="CF",J936,0))),0)</f>
        <v>0</v>
      </c>
      <c r="AW936" s="75" t="n">
        <f aca="false">IF(AP936&lt;&gt;AR936,(IF('ORÇ.GLOBAL P CAIXA'!I937="",J936*INFORMAÇÕES!$U$116,IF('ORÇ.GLOBAL P CAIXA'!I937="O",J936,0))),0)</f>
        <v>0</v>
      </c>
      <c r="AX936" s="731" t="n">
        <f aca="false">IF(E936&lt;&gt;0,J936,0)</f>
        <v>0</v>
      </c>
      <c r="AY936" s="730" t="n">
        <f aca="false">IF(AP936&lt;&gt;AR936,(IF('ORÇ.GLOBAL P CAIXA'!I937="",L936*(INFORMAÇÕES!$Q$99/INFORMAÇÕES!$Q$102),IF('ORÇ.GLOBAL P CAIXA'!I937="R",L936,0))),0)</f>
        <v>0</v>
      </c>
      <c r="AZ936" s="75" t="n">
        <f aca="false">IF(AP936&lt;&gt;AR936,(IF('ORÇ.GLOBAL P CAIXA'!I937="",L936*(INFORMAÇÕES!$Q$100/INFORMAÇÕES!$Q$102),IF('ORÇ.GLOBAL P CAIXA'!I937="C",L936,0))),0)</f>
        <v>0</v>
      </c>
      <c r="BA936" s="75" t="n">
        <f aca="false">IF(AP936&lt;&gt;AR936,(IF('ORÇ.GLOBAL P CAIXA'!I937="",L936*INFORMAÇÕES!$U$115,IF('ORÇ.GLOBAL P CAIXA'!I937="CF",L936,0))),0)</f>
        <v>0</v>
      </c>
      <c r="BB936" s="75" t="n">
        <f aca="false">IF(AP936&lt;&gt;AR936,(IF('ORÇ.GLOBAL P CAIXA'!I937="",L936*INFORMAÇÕES!$U$116,IF('ORÇ.GLOBAL P CAIXA'!I937="O",L936,0))),0)</f>
        <v>0</v>
      </c>
      <c r="BC936" s="731" t="n">
        <f aca="false">IF(E936&lt;&gt;0,L936,0)</f>
        <v>0</v>
      </c>
    </row>
    <row r="937" s="174" customFormat="true" ht="14.25" hidden="false" customHeight="false" outlineLevel="0" collapsed="false">
      <c r="A937" s="159" t="n">
        <v>927</v>
      </c>
      <c r="B937" s="160" t="n">
        <f aca="false">'ORÇ.REPROG. P CAIXA'!B939</f>
        <v>0</v>
      </c>
      <c r="C937" s="723" t="n">
        <f aca="false">'ORÇ.REPROG. P CAIXA'!C939</f>
        <v>0</v>
      </c>
      <c r="D937" s="162" t="n">
        <f aca="false">'ORÇ.REPROG. P CAIXA'!D939</f>
        <v>0</v>
      </c>
      <c r="E937" s="163" t="n">
        <f aca="false">IF('BM GLOBAL'!$P$1&lt;&gt;0,'ORÇ.REPROG. P CAIXA'!E939,'ORÇ.REPROG. P CAIXA'!H939)</f>
        <v>0</v>
      </c>
      <c r="F937" s="163" t="n">
        <f aca="false">IF('BM GLOBAL'!$P$1&lt;&gt;0,IF('ORÇ.GLOBAL P CAIXA'!K938=0,'ORÇ.GLOBAL EMPRESA'!G938,'ORÇ.GLOBAL P CAIXA'!F938),'ORÇ.REPROG. P CAIXA'!I939)</f>
        <v>0</v>
      </c>
      <c r="G937" s="163" t="n">
        <f aca="false">IF(E937&lt;&gt;0,ROUND(E937*F937,2),IF(AO937=0,(SUMIF('ORÇ.REPROG. P CAIXA'!$AC$13:$AC$1012,B937,$AO$11:$AO$1010)),AO937))</f>
        <v>0</v>
      </c>
      <c r="H937" s="163" t="n">
        <f aca="false">IF(J937&lt;&gt;0,IF(E937&lt;&gt;0,J937/F937,0),0)</f>
        <v>0</v>
      </c>
      <c r="I937" s="163" t="n">
        <f aca="false">IF(L937&lt;&gt;0,IF(E937&lt;&gt;0,L937/F937,0),0)</f>
        <v>0</v>
      </c>
      <c r="J937" s="163" t="n">
        <f aca="false">IF(E937&lt;&gt;0,ROUND(INDEX($P$11:$AM$1010,$A937,$L$1),2),IF(AX937=0,(SUMIF($AP$11:$AP$1010,B937,$AX$11:$AX$1010)),AX937))</f>
        <v>0</v>
      </c>
      <c r="K937" s="163" t="n">
        <f aca="false">IF(G937=0,0,(J937/G937)*100)</f>
        <v>0</v>
      </c>
      <c r="L937" s="163" t="n">
        <f aca="false">IF(E937&lt;&gt;0,ROUND(IF($L$1=1,SUM(P937),"0")+IF($L$1=2,SUM($P937:Q937),"0")+IF($L$1=3,SUM($P937:R937),"0")+IF($L$1=4,SUM($P937:S937),"0")+IF($L$1=5,SUM($P937:T937),"0")+IF($L$1=6,SUM($P937:U937),"0")+IF($L$1=7,SUM($P937:V937),"0")+IF($L$1=8,SUM($P937:W937),"0")+IF($L$1=9,SUM($P937:X937),"0")+IF($L$1=10,SUM($P937:Y937),"0")+IF($L$1=11,SUM($P937:Z937),"0")+IF($L$1=12,SUM($P937:AA937),"0")+IF($L$1=13,SUM($P937:AB937),"0")+IF($L$1=14,SUM($P937:AC937),"0")+IF($L$1=15,SUM($P937:AD937),"0")+IF($L$1=16,SUM($P937:AE937),"0")+IF($L$1=17,SUM($P937:AF937),"0")+IF($L$1=18,SUM($P937:AG937),"0")+IF($L$1=19,SUM($P937:AH937),"0")+IF($L$1=20,SUM($P937:AI937),"0")+IF($L$1=21,SUM($P937:AJ937),"0")+IF($L$1=22,SUM($P937:AK937),"0")+IF($L$1=23,SUM($P937:AL937),"0")+IF($L$1=24,SUM($P937:AM937),"0"),2),IF(BC937=0,(SUMIF($AP$11:$AP$1010,B937,$BC$11:$BC$1010)),BC937))</f>
        <v>0</v>
      </c>
      <c r="M937" s="163" t="n">
        <f aca="false">IF(G937=0,0,(L937/G937)*100)</f>
        <v>0</v>
      </c>
      <c r="N937" s="168" t="str">
        <f aca="false">IF(B937&gt;0,"ok","ocultar")</f>
        <v>ocultar</v>
      </c>
      <c r="O937" s="650"/>
      <c r="P937" s="724"/>
      <c r="Q937" s="725"/>
      <c r="R937" s="725"/>
      <c r="S937" s="725"/>
      <c r="T937" s="725"/>
      <c r="U937" s="725"/>
      <c r="V937" s="725"/>
      <c r="W937" s="725"/>
      <c r="X937" s="725"/>
      <c r="Y937" s="725"/>
      <c r="Z937" s="725"/>
      <c r="AA937" s="726"/>
      <c r="AB937" s="726"/>
      <c r="AC937" s="726"/>
      <c r="AD937" s="726"/>
      <c r="AE937" s="726"/>
      <c r="AF937" s="726"/>
      <c r="AG937" s="726"/>
      <c r="AH937" s="726"/>
      <c r="AI937" s="726"/>
      <c r="AJ937" s="726"/>
      <c r="AK937" s="726"/>
      <c r="AL937" s="726"/>
      <c r="AM937" s="727"/>
      <c r="AO937" s="728" t="n">
        <f aca="false">IF(E937&lt;&gt;0,G937,0)</f>
        <v>0</v>
      </c>
      <c r="AP937" s="157" t="n">
        <f aca="false">IF(B937=0,AP936,IF(ISNONTEXT(B937)=TRUE(),INT(B937),INT(LEFT(B937,FIND(".",B937)-1))))</f>
        <v>3</v>
      </c>
      <c r="AQ937" s="157" t="str">
        <f aca="false">IF(AQ938=1,1,IF(B937&lt;&gt;0,1,IF(C937&lt;&gt;0,1,IF(D937&lt;&gt;0,1,IF(E937&lt;&gt;0,1,"")))))</f>
        <v/>
      </c>
      <c r="AR937" s="157" t="str">
        <f aca="false">IF(AP937=0," ",IF(AP937&lt;&gt;AP936,AP937," "))</f>
        <v> </v>
      </c>
      <c r="AS937" s="732"/>
      <c r="AT937" s="730" t="n">
        <f aca="false">IF(AP937&lt;&gt;AR937,(IF('ORÇ.GLOBAL P CAIXA'!I938="",J937*(INFORMAÇÕES!$Q$99/INFORMAÇÕES!$Q$102),IF('ORÇ.GLOBAL P CAIXA'!I938="R",J937,0))),0)</f>
        <v>0</v>
      </c>
      <c r="AU937" s="75" t="n">
        <f aca="false">IF(AP937&lt;&gt;AR937,(IF('ORÇ.GLOBAL P CAIXA'!I938="",J937*(INFORMAÇÕES!$Q$100/INFORMAÇÕES!$Q$102),IF('ORÇ.GLOBAL P CAIXA'!I938="C",J937,0))),0)</f>
        <v>0</v>
      </c>
      <c r="AV937" s="75" t="n">
        <f aca="false">IF(AP937&lt;&gt;AR937,(IF('ORÇ.GLOBAL P CAIXA'!I938="",J937*INFORMAÇÕES!$U$115,IF('ORÇ.GLOBAL P CAIXA'!I938="CF",J937,0))),0)</f>
        <v>0</v>
      </c>
      <c r="AW937" s="75" t="n">
        <f aca="false">IF(AP937&lt;&gt;AR937,(IF('ORÇ.GLOBAL P CAIXA'!I938="",J937*INFORMAÇÕES!$U$116,IF('ORÇ.GLOBAL P CAIXA'!I938="O",J937,0))),0)</f>
        <v>0</v>
      </c>
      <c r="AX937" s="731" t="n">
        <f aca="false">IF(E937&lt;&gt;0,J937,0)</f>
        <v>0</v>
      </c>
      <c r="AY937" s="730" t="n">
        <f aca="false">IF(AP937&lt;&gt;AR937,(IF('ORÇ.GLOBAL P CAIXA'!I938="",L937*(INFORMAÇÕES!$Q$99/INFORMAÇÕES!$Q$102),IF('ORÇ.GLOBAL P CAIXA'!I938="R",L937,0))),0)</f>
        <v>0</v>
      </c>
      <c r="AZ937" s="75" t="n">
        <f aca="false">IF(AP937&lt;&gt;AR937,(IF('ORÇ.GLOBAL P CAIXA'!I938="",L937*(INFORMAÇÕES!$Q$100/INFORMAÇÕES!$Q$102),IF('ORÇ.GLOBAL P CAIXA'!I938="C",L937,0))),0)</f>
        <v>0</v>
      </c>
      <c r="BA937" s="75" t="n">
        <f aca="false">IF(AP937&lt;&gt;AR937,(IF('ORÇ.GLOBAL P CAIXA'!I938="",L937*INFORMAÇÕES!$U$115,IF('ORÇ.GLOBAL P CAIXA'!I938="CF",L937,0))),0)</f>
        <v>0</v>
      </c>
      <c r="BB937" s="75" t="n">
        <f aca="false">IF(AP937&lt;&gt;AR937,(IF('ORÇ.GLOBAL P CAIXA'!I938="",L937*INFORMAÇÕES!$U$116,IF('ORÇ.GLOBAL P CAIXA'!I938="O",L937,0))),0)</f>
        <v>0</v>
      </c>
      <c r="BC937" s="731" t="n">
        <f aca="false">IF(E937&lt;&gt;0,L937,0)</f>
        <v>0</v>
      </c>
    </row>
    <row r="938" s="174" customFormat="true" ht="14.25" hidden="false" customHeight="false" outlineLevel="0" collapsed="false">
      <c r="A938" s="159" t="n">
        <v>928</v>
      </c>
      <c r="B938" s="160" t="n">
        <f aca="false">'ORÇ.REPROG. P CAIXA'!B940</f>
        <v>0</v>
      </c>
      <c r="C938" s="723" t="n">
        <f aca="false">'ORÇ.REPROG. P CAIXA'!C940</f>
        <v>0</v>
      </c>
      <c r="D938" s="162" t="n">
        <f aca="false">'ORÇ.REPROG. P CAIXA'!D940</f>
        <v>0</v>
      </c>
      <c r="E938" s="163" t="n">
        <f aca="false">IF('BM GLOBAL'!$P$1&lt;&gt;0,'ORÇ.REPROG. P CAIXA'!E940,'ORÇ.REPROG. P CAIXA'!H940)</f>
        <v>0</v>
      </c>
      <c r="F938" s="163" t="n">
        <f aca="false">IF('BM GLOBAL'!$P$1&lt;&gt;0,IF('ORÇ.GLOBAL P CAIXA'!K939=0,'ORÇ.GLOBAL EMPRESA'!G939,'ORÇ.GLOBAL P CAIXA'!F939),'ORÇ.REPROG. P CAIXA'!I940)</f>
        <v>0</v>
      </c>
      <c r="G938" s="163" t="n">
        <f aca="false">IF(E938&lt;&gt;0,ROUND(E938*F938,2),IF(AO938=0,(SUMIF('ORÇ.REPROG. P CAIXA'!$AC$13:$AC$1012,B938,$AO$11:$AO$1010)),AO938))</f>
        <v>0</v>
      </c>
      <c r="H938" s="163" t="n">
        <f aca="false">IF(J938&lt;&gt;0,IF(E938&lt;&gt;0,J938/F938,0),0)</f>
        <v>0</v>
      </c>
      <c r="I938" s="163" t="n">
        <f aca="false">IF(L938&lt;&gt;0,IF(E938&lt;&gt;0,L938/F938,0),0)</f>
        <v>0</v>
      </c>
      <c r="J938" s="163" t="n">
        <f aca="false">IF(E938&lt;&gt;0,ROUND(INDEX($P$11:$AM$1010,$A938,$L$1),2),IF(AX938=0,(SUMIF($AP$11:$AP$1010,B938,$AX$11:$AX$1010)),AX938))</f>
        <v>0</v>
      </c>
      <c r="K938" s="163" t="n">
        <f aca="false">IF(G938=0,0,(J938/G938)*100)</f>
        <v>0</v>
      </c>
      <c r="L938" s="163" t="n">
        <f aca="false">IF(E938&lt;&gt;0,ROUND(IF($L$1=1,SUM(P938),"0")+IF($L$1=2,SUM($P938:Q938),"0")+IF($L$1=3,SUM($P938:R938),"0")+IF($L$1=4,SUM($P938:S938),"0")+IF($L$1=5,SUM($P938:T938),"0")+IF($L$1=6,SUM($P938:U938),"0")+IF($L$1=7,SUM($P938:V938),"0")+IF($L$1=8,SUM($P938:W938),"0")+IF($L$1=9,SUM($P938:X938),"0")+IF($L$1=10,SUM($P938:Y938),"0")+IF($L$1=11,SUM($P938:Z938),"0")+IF($L$1=12,SUM($P938:AA938),"0")+IF($L$1=13,SUM($P938:AB938),"0")+IF($L$1=14,SUM($P938:AC938),"0")+IF($L$1=15,SUM($P938:AD938),"0")+IF($L$1=16,SUM($P938:AE938),"0")+IF($L$1=17,SUM($P938:AF938),"0")+IF($L$1=18,SUM($P938:AG938),"0")+IF($L$1=19,SUM($P938:AH938),"0")+IF($L$1=20,SUM($P938:AI938),"0")+IF($L$1=21,SUM($P938:AJ938),"0")+IF($L$1=22,SUM($P938:AK938),"0")+IF($L$1=23,SUM($P938:AL938),"0")+IF($L$1=24,SUM($P938:AM938),"0"),2),IF(BC938=0,(SUMIF($AP$11:$AP$1010,B938,$BC$11:$BC$1010)),BC938))</f>
        <v>0</v>
      </c>
      <c r="M938" s="163" t="n">
        <f aca="false">IF(G938=0,0,(L938/G938)*100)</f>
        <v>0</v>
      </c>
      <c r="N938" s="168" t="str">
        <f aca="false">IF(B938&gt;0,"ok","ocultar")</f>
        <v>ocultar</v>
      </c>
      <c r="O938" s="650"/>
      <c r="P938" s="724"/>
      <c r="Q938" s="725"/>
      <c r="R938" s="725"/>
      <c r="S938" s="725"/>
      <c r="T938" s="725"/>
      <c r="U938" s="725"/>
      <c r="V938" s="725"/>
      <c r="W938" s="725"/>
      <c r="X938" s="725"/>
      <c r="Y938" s="725"/>
      <c r="Z938" s="725"/>
      <c r="AA938" s="726"/>
      <c r="AB938" s="726"/>
      <c r="AC938" s="726"/>
      <c r="AD938" s="726"/>
      <c r="AE938" s="726"/>
      <c r="AF938" s="726"/>
      <c r="AG938" s="726"/>
      <c r="AH938" s="726"/>
      <c r="AI938" s="726"/>
      <c r="AJ938" s="726"/>
      <c r="AK938" s="726"/>
      <c r="AL938" s="726"/>
      <c r="AM938" s="727"/>
      <c r="AO938" s="728" t="n">
        <f aca="false">IF(E938&lt;&gt;0,G938,0)</f>
        <v>0</v>
      </c>
      <c r="AP938" s="157" t="n">
        <f aca="false">IF(B938=0,AP937,IF(ISNONTEXT(B938)=TRUE(),INT(B938),INT(LEFT(B938,FIND(".",B938)-1))))</f>
        <v>3</v>
      </c>
      <c r="AQ938" s="157" t="str">
        <f aca="false">IF(AQ939=1,1,IF(B938&lt;&gt;0,1,IF(C938&lt;&gt;0,1,IF(D938&lt;&gt;0,1,IF(E938&lt;&gt;0,1,"")))))</f>
        <v/>
      </c>
      <c r="AR938" s="157" t="str">
        <f aca="false">IF(AP938=0," ",IF(AP938&lt;&gt;AP937,AP938," "))</f>
        <v> </v>
      </c>
      <c r="AS938" s="732"/>
      <c r="AT938" s="730" t="n">
        <f aca="false">IF(AP938&lt;&gt;AR938,(IF('ORÇ.GLOBAL P CAIXA'!I939="",J938*(INFORMAÇÕES!$Q$99/INFORMAÇÕES!$Q$102),IF('ORÇ.GLOBAL P CAIXA'!I939="R",J938,0))),0)</f>
        <v>0</v>
      </c>
      <c r="AU938" s="75" t="n">
        <f aca="false">IF(AP938&lt;&gt;AR938,(IF('ORÇ.GLOBAL P CAIXA'!I939="",J938*(INFORMAÇÕES!$Q$100/INFORMAÇÕES!$Q$102),IF('ORÇ.GLOBAL P CAIXA'!I939="C",J938,0))),0)</f>
        <v>0</v>
      </c>
      <c r="AV938" s="75" t="n">
        <f aca="false">IF(AP938&lt;&gt;AR938,(IF('ORÇ.GLOBAL P CAIXA'!I939="",J938*INFORMAÇÕES!$U$115,IF('ORÇ.GLOBAL P CAIXA'!I939="CF",J938,0))),0)</f>
        <v>0</v>
      </c>
      <c r="AW938" s="75" t="n">
        <f aca="false">IF(AP938&lt;&gt;AR938,(IF('ORÇ.GLOBAL P CAIXA'!I939="",J938*INFORMAÇÕES!$U$116,IF('ORÇ.GLOBAL P CAIXA'!I939="O",J938,0))),0)</f>
        <v>0</v>
      </c>
      <c r="AX938" s="731" t="n">
        <f aca="false">IF(E938&lt;&gt;0,J938,0)</f>
        <v>0</v>
      </c>
      <c r="AY938" s="730" t="n">
        <f aca="false">IF(AP938&lt;&gt;AR938,(IF('ORÇ.GLOBAL P CAIXA'!I939="",L938*(INFORMAÇÕES!$Q$99/INFORMAÇÕES!$Q$102),IF('ORÇ.GLOBAL P CAIXA'!I939="R",L938,0))),0)</f>
        <v>0</v>
      </c>
      <c r="AZ938" s="75" t="n">
        <f aca="false">IF(AP938&lt;&gt;AR938,(IF('ORÇ.GLOBAL P CAIXA'!I939="",L938*(INFORMAÇÕES!$Q$100/INFORMAÇÕES!$Q$102),IF('ORÇ.GLOBAL P CAIXA'!I939="C",L938,0))),0)</f>
        <v>0</v>
      </c>
      <c r="BA938" s="75" t="n">
        <f aca="false">IF(AP938&lt;&gt;AR938,(IF('ORÇ.GLOBAL P CAIXA'!I939="",L938*INFORMAÇÕES!$U$115,IF('ORÇ.GLOBAL P CAIXA'!I939="CF",L938,0))),0)</f>
        <v>0</v>
      </c>
      <c r="BB938" s="75" t="n">
        <f aca="false">IF(AP938&lt;&gt;AR938,(IF('ORÇ.GLOBAL P CAIXA'!I939="",L938*INFORMAÇÕES!$U$116,IF('ORÇ.GLOBAL P CAIXA'!I939="O",L938,0))),0)</f>
        <v>0</v>
      </c>
      <c r="BC938" s="731" t="n">
        <f aca="false">IF(E938&lt;&gt;0,L938,0)</f>
        <v>0</v>
      </c>
    </row>
    <row r="939" s="174" customFormat="true" ht="14.25" hidden="false" customHeight="false" outlineLevel="0" collapsed="false">
      <c r="A939" s="159" t="n">
        <v>929</v>
      </c>
      <c r="B939" s="160" t="n">
        <f aca="false">'ORÇ.REPROG. P CAIXA'!B941</f>
        <v>0</v>
      </c>
      <c r="C939" s="723" t="n">
        <f aca="false">'ORÇ.REPROG. P CAIXA'!C941</f>
        <v>0</v>
      </c>
      <c r="D939" s="162" t="n">
        <f aca="false">'ORÇ.REPROG. P CAIXA'!D941</f>
        <v>0</v>
      </c>
      <c r="E939" s="163" t="n">
        <f aca="false">IF('BM GLOBAL'!$P$1&lt;&gt;0,'ORÇ.REPROG. P CAIXA'!E941,'ORÇ.REPROG. P CAIXA'!H941)</f>
        <v>0</v>
      </c>
      <c r="F939" s="163" t="n">
        <f aca="false">IF('BM GLOBAL'!$P$1&lt;&gt;0,IF('ORÇ.GLOBAL P CAIXA'!K940=0,'ORÇ.GLOBAL EMPRESA'!G940,'ORÇ.GLOBAL P CAIXA'!F940),'ORÇ.REPROG. P CAIXA'!I941)</f>
        <v>0</v>
      </c>
      <c r="G939" s="163" t="n">
        <f aca="false">IF(E939&lt;&gt;0,ROUND(E939*F939,2),IF(AO939=0,(SUMIF('ORÇ.REPROG. P CAIXA'!$AC$13:$AC$1012,B939,$AO$11:$AO$1010)),AO939))</f>
        <v>0</v>
      </c>
      <c r="H939" s="163" t="n">
        <f aca="false">IF(J939&lt;&gt;0,IF(E939&lt;&gt;0,J939/F939,0),0)</f>
        <v>0</v>
      </c>
      <c r="I939" s="163" t="n">
        <f aca="false">IF(L939&lt;&gt;0,IF(E939&lt;&gt;0,L939/F939,0),0)</f>
        <v>0</v>
      </c>
      <c r="J939" s="163" t="n">
        <f aca="false">IF(E939&lt;&gt;0,ROUND(INDEX($P$11:$AM$1010,$A939,$L$1),2),IF(AX939=0,(SUMIF($AP$11:$AP$1010,B939,$AX$11:$AX$1010)),AX939))</f>
        <v>0</v>
      </c>
      <c r="K939" s="163" t="n">
        <f aca="false">IF(G939=0,0,(J939/G939)*100)</f>
        <v>0</v>
      </c>
      <c r="L939" s="163" t="n">
        <f aca="false">IF(E939&lt;&gt;0,ROUND(IF($L$1=1,SUM(P939),"0")+IF($L$1=2,SUM($P939:Q939),"0")+IF($L$1=3,SUM($P939:R939),"0")+IF($L$1=4,SUM($P939:S939),"0")+IF($L$1=5,SUM($P939:T939),"0")+IF($L$1=6,SUM($P939:U939),"0")+IF($L$1=7,SUM($P939:V939),"0")+IF($L$1=8,SUM($P939:W939),"0")+IF($L$1=9,SUM($P939:X939),"0")+IF($L$1=10,SUM($P939:Y939),"0")+IF($L$1=11,SUM($P939:Z939),"0")+IF($L$1=12,SUM($P939:AA939),"0")+IF($L$1=13,SUM($P939:AB939),"0")+IF($L$1=14,SUM($P939:AC939),"0")+IF($L$1=15,SUM($P939:AD939),"0")+IF($L$1=16,SUM($P939:AE939),"0")+IF($L$1=17,SUM($P939:AF939),"0")+IF($L$1=18,SUM($P939:AG939),"0")+IF($L$1=19,SUM($P939:AH939),"0")+IF($L$1=20,SUM($P939:AI939),"0")+IF($L$1=21,SUM($P939:AJ939),"0")+IF($L$1=22,SUM($P939:AK939),"0")+IF($L$1=23,SUM($P939:AL939),"0")+IF($L$1=24,SUM($P939:AM939),"0"),2),IF(BC939=0,(SUMIF($AP$11:$AP$1010,B939,$BC$11:$BC$1010)),BC939))</f>
        <v>0</v>
      </c>
      <c r="M939" s="163" t="n">
        <f aca="false">IF(G939=0,0,(L939/G939)*100)</f>
        <v>0</v>
      </c>
      <c r="N939" s="168" t="str">
        <f aca="false">IF(B939&gt;0,"ok","ocultar")</f>
        <v>ocultar</v>
      </c>
      <c r="O939" s="650"/>
      <c r="P939" s="724"/>
      <c r="Q939" s="725"/>
      <c r="R939" s="725"/>
      <c r="S939" s="725"/>
      <c r="T939" s="725"/>
      <c r="U939" s="725"/>
      <c r="V939" s="725"/>
      <c r="W939" s="725"/>
      <c r="X939" s="725"/>
      <c r="Y939" s="725"/>
      <c r="Z939" s="725"/>
      <c r="AA939" s="726"/>
      <c r="AB939" s="726"/>
      <c r="AC939" s="726"/>
      <c r="AD939" s="726"/>
      <c r="AE939" s="726"/>
      <c r="AF939" s="726"/>
      <c r="AG939" s="726"/>
      <c r="AH939" s="726"/>
      <c r="AI939" s="726"/>
      <c r="AJ939" s="726"/>
      <c r="AK939" s="726"/>
      <c r="AL939" s="726"/>
      <c r="AM939" s="727"/>
      <c r="AO939" s="728" t="n">
        <f aca="false">IF(E939&lt;&gt;0,G939,0)</f>
        <v>0</v>
      </c>
      <c r="AP939" s="157" t="n">
        <f aca="false">IF(B939=0,AP938,IF(ISNONTEXT(B939)=TRUE(),INT(B939),INT(LEFT(B939,FIND(".",B939)-1))))</f>
        <v>3</v>
      </c>
      <c r="AQ939" s="157" t="str">
        <f aca="false">IF(AQ940=1,1,IF(B939&lt;&gt;0,1,IF(C939&lt;&gt;0,1,IF(D939&lt;&gt;0,1,IF(E939&lt;&gt;0,1,"")))))</f>
        <v/>
      </c>
      <c r="AR939" s="157" t="str">
        <f aca="false">IF(AP939=0," ",IF(AP939&lt;&gt;AP938,AP939," "))</f>
        <v> </v>
      </c>
      <c r="AS939" s="732"/>
      <c r="AT939" s="730" t="n">
        <f aca="false">IF(AP939&lt;&gt;AR939,(IF('ORÇ.GLOBAL P CAIXA'!I940="",J939*(INFORMAÇÕES!$Q$99/INFORMAÇÕES!$Q$102),IF('ORÇ.GLOBAL P CAIXA'!I940="R",J939,0))),0)</f>
        <v>0</v>
      </c>
      <c r="AU939" s="75" t="n">
        <f aca="false">IF(AP939&lt;&gt;AR939,(IF('ORÇ.GLOBAL P CAIXA'!I940="",J939*(INFORMAÇÕES!$Q$100/INFORMAÇÕES!$Q$102),IF('ORÇ.GLOBAL P CAIXA'!I940="C",J939,0))),0)</f>
        <v>0</v>
      </c>
      <c r="AV939" s="75" t="n">
        <f aca="false">IF(AP939&lt;&gt;AR939,(IF('ORÇ.GLOBAL P CAIXA'!I940="",J939*INFORMAÇÕES!$U$115,IF('ORÇ.GLOBAL P CAIXA'!I940="CF",J939,0))),0)</f>
        <v>0</v>
      </c>
      <c r="AW939" s="75" t="n">
        <f aca="false">IF(AP939&lt;&gt;AR939,(IF('ORÇ.GLOBAL P CAIXA'!I940="",J939*INFORMAÇÕES!$U$116,IF('ORÇ.GLOBAL P CAIXA'!I940="O",J939,0))),0)</f>
        <v>0</v>
      </c>
      <c r="AX939" s="731" t="n">
        <f aca="false">IF(E939&lt;&gt;0,J939,0)</f>
        <v>0</v>
      </c>
      <c r="AY939" s="730" t="n">
        <f aca="false">IF(AP939&lt;&gt;AR939,(IF('ORÇ.GLOBAL P CAIXA'!I940="",L939*(INFORMAÇÕES!$Q$99/INFORMAÇÕES!$Q$102),IF('ORÇ.GLOBAL P CAIXA'!I940="R",L939,0))),0)</f>
        <v>0</v>
      </c>
      <c r="AZ939" s="75" t="n">
        <f aca="false">IF(AP939&lt;&gt;AR939,(IF('ORÇ.GLOBAL P CAIXA'!I940="",L939*(INFORMAÇÕES!$Q$100/INFORMAÇÕES!$Q$102),IF('ORÇ.GLOBAL P CAIXA'!I940="C",L939,0))),0)</f>
        <v>0</v>
      </c>
      <c r="BA939" s="75" t="n">
        <f aca="false">IF(AP939&lt;&gt;AR939,(IF('ORÇ.GLOBAL P CAIXA'!I940="",L939*INFORMAÇÕES!$U$115,IF('ORÇ.GLOBAL P CAIXA'!I940="CF",L939,0))),0)</f>
        <v>0</v>
      </c>
      <c r="BB939" s="75" t="n">
        <f aca="false">IF(AP939&lt;&gt;AR939,(IF('ORÇ.GLOBAL P CAIXA'!I940="",L939*INFORMAÇÕES!$U$116,IF('ORÇ.GLOBAL P CAIXA'!I940="O",L939,0))),0)</f>
        <v>0</v>
      </c>
      <c r="BC939" s="731" t="n">
        <f aca="false">IF(E939&lt;&gt;0,L939,0)</f>
        <v>0</v>
      </c>
    </row>
    <row r="940" s="174" customFormat="true" ht="14.25" hidden="false" customHeight="false" outlineLevel="0" collapsed="false">
      <c r="A940" s="159" t="n">
        <v>930</v>
      </c>
      <c r="B940" s="160" t="n">
        <f aca="false">'ORÇ.REPROG. P CAIXA'!B942</f>
        <v>0</v>
      </c>
      <c r="C940" s="723" t="n">
        <f aca="false">'ORÇ.REPROG. P CAIXA'!C942</f>
        <v>0</v>
      </c>
      <c r="D940" s="162" t="n">
        <f aca="false">'ORÇ.REPROG. P CAIXA'!D942</f>
        <v>0</v>
      </c>
      <c r="E940" s="163" t="n">
        <f aca="false">IF('BM GLOBAL'!$P$1&lt;&gt;0,'ORÇ.REPROG. P CAIXA'!E942,'ORÇ.REPROG. P CAIXA'!H942)</f>
        <v>0</v>
      </c>
      <c r="F940" s="163" t="n">
        <f aca="false">IF('BM GLOBAL'!$P$1&lt;&gt;0,IF('ORÇ.GLOBAL P CAIXA'!K941=0,'ORÇ.GLOBAL EMPRESA'!G941,'ORÇ.GLOBAL P CAIXA'!F941),'ORÇ.REPROG. P CAIXA'!I942)</f>
        <v>0</v>
      </c>
      <c r="G940" s="163" t="n">
        <f aca="false">IF(E940&lt;&gt;0,ROUND(E940*F940,2),IF(AO940=0,(SUMIF('ORÇ.REPROG. P CAIXA'!$AC$13:$AC$1012,B940,$AO$11:$AO$1010)),AO940))</f>
        <v>0</v>
      </c>
      <c r="H940" s="163" t="n">
        <f aca="false">IF(J940&lt;&gt;0,IF(E940&lt;&gt;0,J940/F940,0),0)</f>
        <v>0</v>
      </c>
      <c r="I940" s="163" t="n">
        <f aca="false">IF(L940&lt;&gt;0,IF(E940&lt;&gt;0,L940/F940,0),0)</f>
        <v>0</v>
      </c>
      <c r="J940" s="163" t="n">
        <f aca="false">IF(E940&lt;&gt;0,ROUND(INDEX($P$11:$AM$1010,$A940,$L$1),2),IF(AX940=0,(SUMIF($AP$11:$AP$1010,B940,$AX$11:$AX$1010)),AX940))</f>
        <v>0</v>
      </c>
      <c r="K940" s="163" t="n">
        <f aca="false">IF(G940=0,0,(J940/G940)*100)</f>
        <v>0</v>
      </c>
      <c r="L940" s="163" t="n">
        <f aca="false">IF(E940&lt;&gt;0,ROUND(IF($L$1=1,SUM(P940),"0")+IF($L$1=2,SUM($P940:Q940),"0")+IF($L$1=3,SUM($P940:R940),"0")+IF($L$1=4,SUM($P940:S940),"0")+IF($L$1=5,SUM($P940:T940),"0")+IF($L$1=6,SUM($P940:U940),"0")+IF($L$1=7,SUM($P940:V940),"0")+IF($L$1=8,SUM($P940:W940),"0")+IF($L$1=9,SUM($P940:X940),"0")+IF($L$1=10,SUM($P940:Y940),"0")+IF($L$1=11,SUM($P940:Z940),"0")+IF($L$1=12,SUM($P940:AA940),"0")+IF($L$1=13,SUM($P940:AB940),"0")+IF($L$1=14,SUM($P940:AC940),"0")+IF($L$1=15,SUM($P940:AD940),"0")+IF($L$1=16,SUM($P940:AE940),"0")+IF($L$1=17,SUM($P940:AF940),"0")+IF($L$1=18,SUM($P940:AG940),"0")+IF($L$1=19,SUM($P940:AH940),"0")+IF($L$1=20,SUM($P940:AI940),"0")+IF($L$1=21,SUM($P940:AJ940),"0")+IF($L$1=22,SUM($P940:AK940),"0")+IF($L$1=23,SUM($P940:AL940),"0")+IF($L$1=24,SUM($P940:AM940),"0"),2),IF(BC940=0,(SUMIF($AP$11:$AP$1010,B940,$BC$11:$BC$1010)),BC940))</f>
        <v>0</v>
      </c>
      <c r="M940" s="163" t="n">
        <f aca="false">IF(G940=0,0,(L940/G940)*100)</f>
        <v>0</v>
      </c>
      <c r="N940" s="168" t="str">
        <f aca="false">IF(B940&gt;0,"ok","ocultar")</f>
        <v>ocultar</v>
      </c>
      <c r="O940" s="650"/>
      <c r="P940" s="724"/>
      <c r="Q940" s="725"/>
      <c r="R940" s="725"/>
      <c r="S940" s="725"/>
      <c r="T940" s="725"/>
      <c r="U940" s="725"/>
      <c r="V940" s="725"/>
      <c r="W940" s="725"/>
      <c r="X940" s="725"/>
      <c r="Y940" s="725"/>
      <c r="Z940" s="725"/>
      <c r="AA940" s="726"/>
      <c r="AB940" s="726"/>
      <c r="AC940" s="726"/>
      <c r="AD940" s="726"/>
      <c r="AE940" s="726"/>
      <c r="AF940" s="726"/>
      <c r="AG940" s="726"/>
      <c r="AH940" s="726"/>
      <c r="AI940" s="726"/>
      <c r="AJ940" s="726"/>
      <c r="AK940" s="726"/>
      <c r="AL940" s="726"/>
      <c r="AM940" s="727"/>
      <c r="AO940" s="728" t="n">
        <f aca="false">IF(E940&lt;&gt;0,G940,0)</f>
        <v>0</v>
      </c>
      <c r="AP940" s="157" t="n">
        <f aca="false">IF(B940=0,AP939,IF(ISNONTEXT(B940)=TRUE(),INT(B940),INT(LEFT(B940,FIND(".",B940)-1))))</f>
        <v>3</v>
      </c>
      <c r="AQ940" s="157" t="str">
        <f aca="false">IF(AQ941=1,1,IF(B940&lt;&gt;0,1,IF(C940&lt;&gt;0,1,IF(D940&lt;&gt;0,1,IF(E940&lt;&gt;0,1,"")))))</f>
        <v/>
      </c>
      <c r="AR940" s="157" t="str">
        <f aca="false">IF(AP940=0," ",IF(AP940&lt;&gt;AP939,AP940," "))</f>
        <v> </v>
      </c>
      <c r="AS940" s="732"/>
      <c r="AT940" s="730" t="n">
        <f aca="false">IF(AP940&lt;&gt;AR940,(IF('ORÇ.GLOBAL P CAIXA'!I941="",J940*(INFORMAÇÕES!$Q$99/INFORMAÇÕES!$Q$102),IF('ORÇ.GLOBAL P CAIXA'!I941="R",J940,0))),0)</f>
        <v>0</v>
      </c>
      <c r="AU940" s="75" t="n">
        <f aca="false">IF(AP940&lt;&gt;AR940,(IF('ORÇ.GLOBAL P CAIXA'!I941="",J940*(INFORMAÇÕES!$Q$100/INFORMAÇÕES!$Q$102),IF('ORÇ.GLOBAL P CAIXA'!I941="C",J940,0))),0)</f>
        <v>0</v>
      </c>
      <c r="AV940" s="75" t="n">
        <f aca="false">IF(AP940&lt;&gt;AR940,(IF('ORÇ.GLOBAL P CAIXA'!I941="",J940*INFORMAÇÕES!$U$115,IF('ORÇ.GLOBAL P CAIXA'!I941="CF",J940,0))),0)</f>
        <v>0</v>
      </c>
      <c r="AW940" s="75" t="n">
        <f aca="false">IF(AP940&lt;&gt;AR940,(IF('ORÇ.GLOBAL P CAIXA'!I941="",J940*INFORMAÇÕES!$U$116,IF('ORÇ.GLOBAL P CAIXA'!I941="O",J940,0))),0)</f>
        <v>0</v>
      </c>
      <c r="AX940" s="731" t="n">
        <f aca="false">IF(E940&lt;&gt;0,J940,0)</f>
        <v>0</v>
      </c>
      <c r="AY940" s="730" t="n">
        <f aca="false">IF(AP940&lt;&gt;AR940,(IF('ORÇ.GLOBAL P CAIXA'!I941="",L940*(INFORMAÇÕES!$Q$99/INFORMAÇÕES!$Q$102),IF('ORÇ.GLOBAL P CAIXA'!I941="R",L940,0))),0)</f>
        <v>0</v>
      </c>
      <c r="AZ940" s="75" t="n">
        <f aca="false">IF(AP940&lt;&gt;AR940,(IF('ORÇ.GLOBAL P CAIXA'!I941="",L940*(INFORMAÇÕES!$Q$100/INFORMAÇÕES!$Q$102),IF('ORÇ.GLOBAL P CAIXA'!I941="C",L940,0))),0)</f>
        <v>0</v>
      </c>
      <c r="BA940" s="75" t="n">
        <f aca="false">IF(AP940&lt;&gt;AR940,(IF('ORÇ.GLOBAL P CAIXA'!I941="",L940*INFORMAÇÕES!$U$115,IF('ORÇ.GLOBAL P CAIXA'!I941="CF",L940,0))),0)</f>
        <v>0</v>
      </c>
      <c r="BB940" s="75" t="n">
        <f aca="false">IF(AP940&lt;&gt;AR940,(IF('ORÇ.GLOBAL P CAIXA'!I941="",L940*INFORMAÇÕES!$U$116,IF('ORÇ.GLOBAL P CAIXA'!I941="O",L940,0))),0)</f>
        <v>0</v>
      </c>
      <c r="BC940" s="731" t="n">
        <f aca="false">IF(E940&lt;&gt;0,L940,0)</f>
        <v>0</v>
      </c>
    </row>
    <row r="941" s="174" customFormat="true" ht="14.25" hidden="false" customHeight="false" outlineLevel="0" collapsed="false">
      <c r="A941" s="159" t="n">
        <v>931</v>
      </c>
      <c r="B941" s="160" t="n">
        <f aca="false">'ORÇ.REPROG. P CAIXA'!B943</f>
        <v>0</v>
      </c>
      <c r="C941" s="723" t="n">
        <f aca="false">'ORÇ.REPROG. P CAIXA'!C943</f>
        <v>0</v>
      </c>
      <c r="D941" s="162" t="n">
        <f aca="false">'ORÇ.REPROG. P CAIXA'!D943</f>
        <v>0</v>
      </c>
      <c r="E941" s="163" t="n">
        <f aca="false">IF('BM GLOBAL'!$P$1&lt;&gt;0,'ORÇ.REPROG. P CAIXA'!E943,'ORÇ.REPROG. P CAIXA'!H943)</f>
        <v>0</v>
      </c>
      <c r="F941" s="163" t="n">
        <f aca="false">IF('BM GLOBAL'!$P$1&lt;&gt;0,IF('ORÇ.GLOBAL P CAIXA'!K942=0,'ORÇ.GLOBAL EMPRESA'!G942,'ORÇ.GLOBAL P CAIXA'!F942),'ORÇ.REPROG. P CAIXA'!I943)</f>
        <v>0</v>
      </c>
      <c r="G941" s="163" t="n">
        <f aca="false">IF(E941&lt;&gt;0,ROUND(E941*F941,2),IF(AO941=0,(SUMIF('ORÇ.REPROG. P CAIXA'!$AC$13:$AC$1012,B941,$AO$11:$AO$1010)),AO941))</f>
        <v>0</v>
      </c>
      <c r="H941" s="163" t="n">
        <f aca="false">IF(J941&lt;&gt;0,IF(E941&lt;&gt;0,J941/F941,0),0)</f>
        <v>0</v>
      </c>
      <c r="I941" s="163" t="n">
        <f aca="false">IF(L941&lt;&gt;0,IF(E941&lt;&gt;0,L941/F941,0),0)</f>
        <v>0</v>
      </c>
      <c r="J941" s="163" t="n">
        <f aca="false">IF(E941&lt;&gt;0,ROUND(INDEX($P$11:$AM$1010,$A941,$L$1),2),IF(AX941=0,(SUMIF($AP$11:$AP$1010,B941,$AX$11:$AX$1010)),AX941))</f>
        <v>0</v>
      </c>
      <c r="K941" s="163" t="n">
        <f aca="false">IF(G941=0,0,(J941/G941)*100)</f>
        <v>0</v>
      </c>
      <c r="L941" s="163" t="n">
        <f aca="false">IF(E941&lt;&gt;0,ROUND(IF($L$1=1,SUM(P941),"0")+IF($L$1=2,SUM($P941:Q941),"0")+IF($L$1=3,SUM($P941:R941),"0")+IF($L$1=4,SUM($P941:S941),"0")+IF($L$1=5,SUM($P941:T941),"0")+IF($L$1=6,SUM($P941:U941),"0")+IF($L$1=7,SUM($P941:V941),"0")+IF($L$1=8,SUM($P941:W941),"0")+IF($L$1=9,SUM($P941:X941),"0")+IF($L$1=10,SUM($P941:Y941),"0")+IF($L$1=11,SUM($P941:Z941),"0")+IF($L$1=12,SUM($P941:AA941),"0")+IF($L$1=13,SUM($P941:AB941),"0")+IF($L$1=14,SUM($P941:AC941),"0")+IF($L$1=15,SUM($P941:AD941),"0")+IF($L$1=16,SUM($P941:AE941),"0")+IF($L$1=17,SUM($P941:AF941),"0")+IF($L$1=18,SUM($P941:AG941),"0")+IF($L$1=19,SUM($P941:AH941),"0")+IF($L$1=20,SUM($P941:AI941),"0")+IF($L$1=21,SUM($P941:AJ941),"0")+IF($L$1=22,SUM($P941:AK941),"0")+IF($L$1=23,SUM($P941:AL941),"0")+IF($L$1=24,SUM($P941:AM941),"0"),2),IF(BC941=0,(SUMIF($AP$11:$AP$1010,B941,$BC$11:$BC$1010)),BC941))</f>
        <v>0</v>
      </c>
      <c r="M941" s="163" t="n">
        <f aca="false">IF(G941=0,0,(L941/G941)*100)</f>
        <v>0</v>
      </c>
      <c r="N941" s="168" t="str">
        <f aca="false">IF(B941&gt;0,"ok","ocultar")</f>
        <v>ocultar</v>
      </c>
      <c r="O941" s="650"/>
      <c r="P941" s="724"/>
      <c r="Q941" s="725"/>
      <c r="R941" s="725"/>
      <c r="S941" s="725"/>
      <c r="T941" s="725"/>
      <c r="U941" s="725"/>
      <c r="V941" s="725"/>
      <c r="W941" s="725"/>
      <c r="X941" s="725"/>
      <c r="Y941" s="725"/>
      <c r="Z941" s="725"/>
      <c r="AA941" s="726"/>
      <c r="AB941" s="726"/>
      <c r="AC941" s="726"/>
      <c r="AD941" s="726"/>
      <c r="AE941" s="726"/>
      <c r="AF941" s="726"/>
      <c r="AG941" s="726"/>
      <c r="AH941" s="726"/>
      <c r="AI941" s="726"/>
      <c r="AJ941" s="726"/>
      <c r="AK941" s="726"/>
      <c r="AL941" s="726"/>
      <c r="AM941" s="727"/>
      <c r="AO941" s="728" t="n">
        <f aca="false">IF(E941&lt;&gt;0,G941,0)</f>
        <v>0</v>
      </c>
      <c r="AP941" s="157" t="n">
        <f aca="false">IF(B941=0,AP940,IF(ISNONTEXT(B941)=TRUE(),INT(B941),INT(LEFT(B941,FIND(".",B941)-1))))</f>
        <v>3</v>
      </c>
      <c r="AQ941" s="157" t="str">
        <f aca="false">IF(AQ942=1,1,IF(B941&lt;&gt;0,1,IF(C941&lt;&gt;0,1,IF(D941&lt;&gt;0,1,IF(E941&lt;&gt;0,1,"")))))</f>
        <v/>
      </c>
      <c r="AR941" s="157" t="str">
        <f aca="false">IF(AP941=0," ",IF(AP941&lt;&gt;AP940,AP941," "))</f>
        <v> </v>
      </c>
      <c r="AS941" s="732"/>
      <c r="AT941" s="730" t="n">
        <f aca="false">IF(AP941&lt;&gt;AR941,(IF('ORÇ.GLOBAL P CAIXA'!I942="",J941*(INFORMAÇÕES!$Q$99/INFORMAÇÕES!$Q$102),IF('ORÇ.GLOBAL P CAIXA'!I942="R",J941,0))),0)</f>
        <v>0</v>
      </c>
      <c r="AU941" s="75" t="n">
        <f aca="false">IF(AP941&lt;&gt;AR941,(IF('ORÇ.GLOBAL P CAIXA'!I942="",J941*(INFORMAÇÕES!$Q$100/INFORMAÇÕES!$Q$102),IF('ORÇ.GLOBAL P CAIXA'!I942="C",J941,0))),0)</f>
        <v>0</v>
      </c>
      <c r="AV941" s="75" t="n">
        <f aca="false">IF(AP941&lt;&gt;AR941,(IF('ORÇ.GLOBAL P CAIXA'!I942="",J941*INFORMAÇÕES!$U$115,IF('ORÇ.GLOBAL P CAIXA'!I942="CF",J941,0))),0)</f>
        <v>0</v>
      </c>
      <c r="AW941" s="75" t="n">
        <f aca="false">IF(AP941&lt;&gt;AR941,(IF('ORÇ.GLOBAL P CAIXA'!I942="",J941*INFORMAÇÕES!$U$116,IF('ORÇ.GLOBAL P CAIXA'!I942="O",J941,0))),0)</f>
        <v>0</v>
      </c>
      <c r="AX941" s="731" t="n">
        <f aca="false">IF(E941&lt;&gt;0,J941,0)</f>
        <v>0</v>
      </c>
      <c r="AY941" s="730" t="n">
        <f aca="false">IF(AP941&lt;&gt;AR941,(IF('ORÇ.GLOBAL P CAIXA'!I942="",L941*(INFORMAÇÕES!$Q$99/INFORMAÇÕES!$Q$102),IF('ORÇ.GLOBAL P CAIXA'!I942="R",L941,0))),0)</f>
        <v>0</v>
      </c>
      <c r="AZ941" s="75" t="n">
        <f aca="false">IF(AP941&lt;&gt;AR941,(IF('ORÇ.GLOBAL P CAIXA'!I942="",L941*(INFORMAÇÕES!$Q$100/INFORMAÇÕES!$Q$102),IF('ORÇ.GLOBAL P CAIXA'!I942="C",L941,0))),0)</f>
        <v>0</v>
      </c>
      <c r="BA941" s="75" t="n">
        <f aca="false">IF(AP941&lt;&gt;AR941,(IF('ORÇ.GLOBAL P CAIXA'!I942="",L941*INFORMAÇÕES!$U$115,IF('ORÇ.GLOBAL P CAIXA'!I942="CF",L941,0))),0)</f>
        <v>0</v>
      </c>
      <c r="BB941" s="75" t="n">
        <f aca="false">IF(AP941&lt;&gt;AR941,(IF('ORÇ.GLOBAL P CAIXA'!I942="",L941*INFORMAÇÕES!$U$116,IF('ORÇ.GLOBAL P CAIXA'!I942="O",L941,0))),0)</f>
        <v>0</v>
      </c>
      <c r="BC941" s="731" t="n">
        <f aca="false">IF(E941&lt;&gt;0,L941,0)</f>
        <v>0</v>
      </c>
    </row>
    <row r="942" s="174" customFormat="true" ht="14.25" hidden="false" customHeight="false" outlineLevel="0" collapsed="false">
      <c r="A942" s="159" t="n">
        <v>932</v>
      </c>
      <c r="B942" s="160" t="n">
        <f aca="false">'ORÇ.REPROG. P CAIXA'!B944</f>
        <v>0</v>
      </c>
      <c r="C942" s="723" t="n">
        <f aca="false">'ORÇ.REPROG. P CAIXA'!C944</f>
        <v>0</v>
      </c>
      <c r="D942" s="162" t="n">
        <f aca="false">'ORÇ.REPROG. P CAIXA'!D944</f>
        <v>0</v>
      </c>
      <c r="E942" s="163" t="n">
        <f aca="false">IF('BM GLOBAL'!$P$1&lt;&gt;0,'ORÇ.REPROG. P CAIXA'!E944,'ORÇ.REPROG. P CAIXA'!H944)</f>
        <v>0</v>
      </c>
      <c r="F942" s="163" t="n">
        <f aca="false">IF('BM GLOBAL'!$P$1&lt;&gt;0,IF('ORÇ.GLOBAL P CAIXA'!K943=0,'ORÇ.GLOBAL EMPRESA'!G943,'ORÇ.GLOBAL P CAIXA'!F943),'ORÇ.REPROG. P CAIXA'!I944)</f>
        <v>0</v>
      </c>
      <c r="G942" s="163" t="n">
        <f aca="false">IF(E942&lt;&gt;0,ROUND(E942*F942,2),IF(AO942=0,(SUMIF('ORÇ.REPROG. P CAIXA'!$AC$13:$AC$1012,B942,$AO$11:$AO$1010)),AO942))</f>
        <v>0</v>
      </c>
      <c r="H942" s="163" t="n">
        <f aca="false">IF(J942&lt;&gt;0,IF(E942&lt;&gt;0,J942/F942,0),0)</f>
        <v>0</v>
      </c>
      <c r="I942" s="163" t="n">
        <f aca="false">IF(L942&lt;&gt;0,IF(E942&lt;&gt;0,L942/F942,0),0)</f>
        <v>0</v>
      </c>
      <c r="J942" s="163" t="n">
        <f aca="false">IF(E942&lt;&gt;0,ROUND(INDEX($P$11:$AM$1010,$A942,$L$1),2),IF(AX942=0,(SUMIF($AP$11:$AP$1010,B942,$AX$11:$AX$1010)),AX942))</f>
        <v>0</v>
      </c>
      <c r="K942" s="163" t="n">
        <f aca="false">IF(G942=0,0,(J942/G942)*100)</f>
        <v>0</v>
      </c>
      <c r="L942" s="163" t="n">
        <f aca="false">IF(E942&lt;&gt;0,ROUND(IF($L$1=1,SUM(P942),"0")+IF($L$1=2,SUM($P942:Q942),"0")+IF($L$1=3,SUM($P942:R942),"0")+IF($L$1=4,SUM($P942:S942),"0")+IF($L$1=5,SUM($P942:T942),"0")+IF($L$1=6,SUM($P942:U942),"0")+IF($L$1=7,SUM($P942:V942),"0")+IF($L$1=8,SUM($P942:W942),"0")+IF($L$1=9,SUM($P942:X942),"0")+IF($L$1=10,SUM($P942:Y942),"0")+IF($L$1=11,SUM($P942:Z942),"0")+IF($L$1=12,SUM($P942:AA942),"0")+IF($L$1=13,SUM($P942:AB942),"0")+IF($L$1=14,SUM($P942:AC942),"0")+IF($L$1=15,SUM($P942:AD942),"0")+IF($L$1=16,SUM($P942:AE942),"0")+IF($L$1=17,SUM($P942:AF942),"0")+IF($L$1=18,SUM($P942:AG942),"0")+IF($L$1=19,SUM($P942:AH942),"0")+IF($L$1=20,SUM($P942:AI942),"0")+IF($L$1=21,SUM($P942:AJ942),"0")+IF($L$1=22,SUM($P942:AK942),"0")+IF($L$1=23,SUM($P942:AL942),"0")+IF($L$1=24,SUM($P942:AM942),"0"),2),IF(BC942=0,(SUMIF($AP$11:$AP$1010,B942,$BC$11:$BC$1010)),BC942))</f>
        <v>0</v>
      </c>
      <c r="M942" s="163" t="n">
        <f aca="false">IF(G942=0,0,(L942/G942)*100)</f>
        <v>0</v>
      </c>
      <c r="N942" s="168" t="str">
        <f aca="false">IF(B942&gt;0,"ok","ocultar")</f>
        <v>ocultar</v>
      </c>
      <c r="O942" s="650"/>
      <c r="P942" s="724"/>
      <c r="Q942" s="725"/>
      <c r="R942" s="725"/>
      <c r="S942" s="725"/>
      <c r="T942" s="725"/>
      <c r="U942" s="725"/>
      <c r="V942" s="725"/>
      <c r="W942" s="725"/>
      <c r="X942" s="725"/>
      <c r="Y942" s="725"/>
      <c r="Z942" s="725"/>
      <c r="AA942" s="726"/>
      <c r="AB942" s="726"/>
      <c r="AC942" s="726"/>
      <c r="AD942" s="726"/>
      <c r="AE942" s="726"/>
      <c r="AF942" s="726"/>
      <c r="AG942" s="726"/>
      <c r="AH942" s="726"/>
      <c r="AI942" s="726"/>
      <c r="AJ942" s="726"/>
      <c r="AK942" s="726"/>
      <c r="AL942" s="726"/>
      <c r="AM942" s="727"/>
      <c r="AO942" s="728" t="n">
        <f aca="false">IF(E942&lt;&gt;0,G942,0)</f>
        <v>0</v>
      </c>
      <c r="AP942" s="157" t="n">
        <f aca="false">IF(B942=0,AP941,IF(ISNONTEXT(B942)=TRUE(),INT(B942),INT(LEFT(B942,FIND(".",B942)-1))))</f>
        <v>3</v>
      </c>
      <c r="AQ942" s="157" t="str">
        <f aca="false">IF(AQ943=1,1,IF(B942&lt;&gt;0,1,IF(C942&lt;&gt;0,1,IF(D942&lt;&gt;0,1,IF(E942&lt;&gt;0,1,"")))))</f>
        <v/>
      </c>
      <c r="AR942" s="157" t="str">
        <f aca="false">IF(AP942=0," ",IF(AP942&lt;&gt;AP941,AP942," "))</f>
        <v> </v>
      </c>
      <c r="AS942" s="732"/>
      <c r="AT942" s="730" t="n">
        <f aca="false">IF(AP942&lt;&gt;AR942,(IF('ORÇ.GLOBAL P CAIXA'!I943="",J942*(INFORMAÇÕES!$Q$99/INFORMAÇÕES!$Q$102),IF('ORÇ.GLOBAL P CAIXA'!I943="R",J942,0))),0)</f>
        <v>0</v>
      </c>
      <c r="AU942" s="75" t="n">
        <f aca="false">IF(AP942&lt;&gt;AR942,(IF('ORÇ.GLOBAL P CAIXA'!I943="",J942*(INFORMAÇÕES!$Q$100/INFORMAÇÕES!$Q$102),IF('ORÇ.GLOBAL P CAIXA'!I943="C",J942,0))),0)</f>
        <v>0</v>
      </c>
      <c r="AV942" s="75" t="n">
        <f aca="false">IF(AP942&lt;&gt;AR942,(IF('ORÇ.GLOBAL P CAIXA'!I943="",J942*INFORMAÇÕES!$U$115,IF('ORÇ.GLOBAL P CAIXA'!I943="CF",J942,0))),0)</f>
        <v>0</v>
      </c>
      <c r="AW942" s="75" t="n">
        <f aca="false">IF(AP942&lt;&gt;AR942,(IF('ORÇ.GLOBAL P CAIXA'!I943="",J942*INFORMAÇÕES!$U$116,IF('ORÇ.GLOBAL P CAIXA'!I943="O",J942,0))),0)</f>
        <v>0</v>
      </c>
      <c r="AX942" s="731" t="n">
        <f aca="false">IF(E942&lt;&gt;0,J942,0)</f>
        <v>0</v>
      </c>
      <c r="AY942" s="730" t="n">
        <f aca="false">IF(AP942&lt;&gt;AR942,(IF('ORÇ.GLOBAL P CAIXA'!I943="",L942*(INFORMAÇÕES!$Q$99/INFORMAÇÕES!$Q$102),IF('ORÇ.GLOBAL P CAIXA'!I943="R",L942,0))),0)</f>
        <v>0</v>
      </c>
      <c r="AZ942" s="75" t="n">
        <f aca="false">IF(AP942&lt;&gt;AR942,(IF('ORÇ.GLOBAL P CAIXA'!I943="",L942*(INFORMAÇÕES!$Q$100/INFORMAÇÕES!$Q$102),IF('ORÇ.GLOBAL P CAIXA'!I943="C",L942,0))),0)</f>
        <v>0</v>
      </c>
      <c r="BA942" s="75" t="n">
        <f aca="false">IF(AP942&lt;&gt;AR942,(IF('ORÇ.GLOBAL P CAIXA'!I943="",L942*INFORMAÇÕES!$U$115,IF('ORÇ.GLOBAL P CAIXA'!I943="CF",L942,0))),0)</f>
        <v>0</v>
      </c>
      <c r="BB942" s="75" t="n">
        <f aca="false">IF(AP942&lt;&gt;AR942,(IF('ORÇ.GLOBAL P CAIXA'!I943="",L942*INFORMAÇÕES!$U$116,IF('ORÇ.GLOBAL P CAIXA'!I943="O",L942,0))),0)</f>
        <v>0</v>
      </c>
      <c r="BC942" s="731" t="n">
        <f aca="false">IF(E942&lt;&gt;0,L942,0)</f>
        <v>0</v>
      </c>
    </row>
    <row r="943" s="174" customFormat="true" ht="14.25" hidden="false" customHeight="false" outlineLevel="0" collapsed="false">
      <c r="A943" s="159" t="n">
        <v>933</v>
      </c>
      <c r="B943" s="160" t="n">
        <f aca="false">'ORÇ.REPROG. P CAIXA'!B945</f>
        <v>0</v>
      </c>
      <c r="C943" s="723" t="n">
        <f aca="false">'ORÇ.REPROG. P CAIXA'!C945</f>
        <v>0</v>
      </c>
      <c r="D943" s="162" t="n">
        <f aca="false">'ORÇ.REPROG. P CAIXA'!D945</f>
        <v>0</v>
      </c>
      <c r="E943" s="163" t="n">
        <f aca="false">IF('BM GLOBAL'!$P$1&lt;&gt;0,'ORÇ.REPROG. P CAIXA'!E945,'ORÇ.REPROG. P CAIXA'!H945)</f>
        <v>0</v>
      </c>
      <c r="F943" s="163" t="n">
        <f aca="false">IF('BM GLOBAL'!$P$1&lt;&gt;0,IF('ORÇ.GLOBAL P CAIXA'!K944=0,'ORÇ.GLOBAL EMPRESA'!G944,'ORÇ.GLOBAL P CAIXA'!F944),'ORÇ.REPROG. P CAIXA'!I945)</f>
        <v>0</v>
      </c>
      <c r="G943" s="163" t="n">
        <f aca="false">IF(E943&lt;&gt;0,ROUND(E943*F943,2),IF(AO943=0,(SUMIF('ORÇ.REPROG. P CAIXA'!$AC$13:$AC$1012,B943,$AO$11:$AO$1010)),AO943))</f>
        <v>0</v>
      </c>
      <c r="H943" s="163" t="n">
        <f aca="false">IF(J943&lt;&gt;0,IF(E943&lt;&gt;0,J943/F943,0),0)</f>
        <v>0</v>
      </c>
      <c r="I943" s="163" t="n">
        <f aca="false">IF(L943&lt;&gt;0,IF(E943&lt;&gt;0,L943/F943,0),0)</f>
        <v>0</v>
      </c>
      <c r="J943" s="163" t="n">
        <f aca="false">IF(E943&lt;&gt;0,ROUND(INDEX($P$11:$AM$1010,$A943,$L$1),2),IF(AX943=0,(SUMIF($AP$11:$AP$1010,B943,$AX$11:$AX$1010)),AX943))</f>
        <v>0</v>
      </c>
      <c r="K943" s="163" t="n">
        <f aca="false">IF(G943=0,0,(J943/G943)*100)</f>
        <v>0</v>
      </c>
      <c r="L943" s="163" t="n">
        <f aca="false">IF(E943&lt;&gt;0,ROUND(IF($L$1=1,SUM(P943),"0")+IF($L$1=2,SUM($P943:Q943),"0")+IF($L$1=3,SUM($P943:R943),"0")+IF($L$1=4,SUM($P943:S943),"0")+IF($L$1=5,SUM($P943:T943),"0")+IF($L$1=6,SUM($P943:U943),"0")+IF($L$1=7,SUM($P943:V943),"0")+IF($L$1=8,SUM($P943:W943),"0")+IF($L$1=9,SUM($P943:X943),"0")+IF($L$1=10,SUM($P943:Y943),"0")+IF($L$1=11,SUM($P943:Z943),"0")+IF($L$1=12,SUM($P943:AA943),"0")+IF($L$1=13,SUM($P943:AB943),"0")+IF($L$1=14,SUM($P943:AC943),"0")+IF($L$1=15,SUM($P943:AD943),"0")+IF($L$1=16,SUM($P943:AE943),"0")+IF($L$1=17,SUM($P943:AF943),"0")+IF($L$1=18,SUM($P943:AG943),"0")+IF($L$1=19,SUM($P943:AH943),"0")+IF($L$1=20,SUM($P943:AI943),"0")+IF($L$1=21,SUM($P943:AJ943),"0")+IF($L$1=22,SUM($P943:AK943),"0")+IF($L$1=23,SUM($P943:AL943),"0")+IF($L$1=24,SUM($P943:AM943),"0"),2),IF(BC943=0,(SUMIF($AP$11:$AP$1010,B943,$BC$11:$BC$1010)),BC943))</f>
        <v>0</v>
      </c>
      <c r="M943" s="163" t="n">
        <f aca="false">IF(G943=0,0,(L943/G943)*100)</f>
        <v>0</v>
      </c>
      <c r="N943" s="168" t="str">
        <f aca="false">IF(B943&gt;0,"ok","ocultar")</f>
        <v>ocultar</v>
      </c>
      <c r="O943" s="650"/>
      <c r="P943" s="724"/>
      <c r="Q943" s="725"/>
      <c r="R943" s="725"/>
      <c r="S943" s="725"/>
      <c r="T943" s="725"/>
      <c r="U943" s="725"/>
      <c r="V943" s="725"/>
      <c r="W943" s="725"/>
      <c r="X943" s="725"/>
      <c r="Y943" s="725"/>
      <c r="Z943" s="725"/>
      <c r="AA943" s="726"/>
      <c r="AB943" s="726"/>
      <c r="AC943" s="726"/>
      <c r="AD943" s="726"/>
      <c r="AE943" s="726"/>
      <c r="AF943" s="726"/>
      <c r="AG943" s="726"/>
      <c r="AH943" s="726"/>
      <c r="AI943" s="726"/>
      <c r="AJ943" s="726"/>
      <c r="AK943" s="726"/>
      <c r="AL943" s="726"/>
      <c r="AM943" s="727"/>
      <c r="AO943" s="728" t="n">
        <f aca="false">IF(E943&lt;&gt;0,G943,0)</f>
        <v>0</v>
      </c>
      <c r="AP943" s="157" t="n">
        <f aca="false">IF(B943=0,AP942,IF(ISNONTEXT(B943)=TRUE(),INT(B943),INT(LEFT(B943,FIND(".",B943)-1))))</f>
        <v>3</v>
      </c>
      <c r="AQ943" s="157" t="str">
        <f aca="false">IF(AQ944=1,1,IF(B943&lt;&gt;0,1,IF(C943&lt;&gt;0,1,IF(D943&lt;&gt;0,1,IF(E943&lt;&gt;0,1,"")))))</f>
        <v/>
      </c>
      <c r="AR943" s="157" t="str">
        <f aca="false">IF(AP943=0," ",IF(AP943&lt;&gt;AP942,AP943," "))</f>
        <v> </v>
      </c>
      <c r="AS943" s="732"/>
      <c r="AT943" s="730" t="n">
        <f aca="false">IF(AP943&lt;&gt;AR943,(IF('ORÇ.GLOBAL P CAIXA'!I944="",J943*(INFORMAÇÕES!$Q$99/INFORMAÇÕES!$Q$102),IF('ORÇ.GLOBAL P CAIXA'!I944="R",J943,0))),0)</f>
        <v>0</v>
      </c>
      <c r="AU943" s="75" t="n">
        <f aca="false">IF(AP943&lt;&gt;AR943,(IF('ORÇ.GLOBAL P CAIXA'!I944="",J943*(INFORMAÇÕES!$Q$100/INFORMAÇÕES!$Q$102),IF('ORÇ.GLOBAL P CAIXA'!I944="C",J943,0))),0)</f>
        <v>0</v>
      </c>
      <c r="AV943" s="75" t="n">
        <f aca="false">IF(AP943&lt;&gt;AR943,(IF('ORÇ.GLOBAL P CAIXA'!I944="",J943*INFORMAÇÕES!$U$115,IF('ORÇ.GLOBAL P CAIXA'!I944="CF",J943,0))),0)</f>
        <v>0</v>
      </c>
      <c r="AW943" s="75" t="n">
        <f aca="false">IF(AP943&lt;&gt;AR943,(IF('ORÇ.GLOBAL P CAIXA'!I944="",J943*INFORMAÇÕES!$U$116,IF('ORÇ.GLOBAL P CAIXA'!I944="O",J943,0))),0)</f>
        <v>0</v>
      </c>
      <c r="AX943" s="731" t="n">
        <f aca="false">IF(E943&lt;&gt;0,J943,0)</f>
        <v>0</v>
      </c>
      <c r="AY943" s="730" t="n">
        <f aca="false">IF(AP943&lt;&gt;AR943,(IF('ORÇ.GLOBAL P CAIXA'!I944="",L943*(INFORMAÇÕES!$Q$99/INFORMAÇÕES!$Q$102),IF('ORÇ.GLOBAL P CAIXA'!I944="R",L943,0))),0)</f>
        <v>0</v>
      </c>
      <c r="AZ943" s="75" t="n">
        <f aca="false">IF(AP943&lt;&gt;AR943,(IF('ORÇ.GLOBAL P CAIXA'!I944="",L943*(INFORMAÇÕES!$Q$100/INFORMAÇÕES!$Q$102),IF('ORÇ.GLOBAL P CAIXA'!I944="C",L943,0))),0)</f>
        <v>0</v>
      </c>
      <c r="BA943" s="75" t="n">
        <f aca="false">IF(AP943&lt;&gt;AR943,(IF('ORÇ.GLOBAL P CAIXA'!I944="",L943*INFORMAÇÕES!$U$115,IF('ORÇ.GLOBAL P CAIXA'!I944="CF",L943,0))),0)</f>
        <v>0</v>
      </c>
      <c r="BB943" s="75" t="n">
        <f aca="false">IF(AP943&lt;&gt;AR943,(IF('ORÇ.GLOBAL P CAIXA'!I944="",L943*INFORMAÇÕES!$U$116,IF('ORÇ.GLOBAL P CAIXA'!I944="O",L943,0))),0)</f>
        <v>0</v>
      </c>
      <c r="BC943" s="731" t="n">
        <f aca="false">IF(E943&lt;&gt;0,L943,0)</f>
        <v>0</v>
      </c>
    </row>
    <row r="944" s="174" customFormat="true" ht="14.25" hidden="false" customHeight="false" outlineLevel="0" collapsed="false">
      <c r="A944" s="159" t="n">
        <v>934</v>
      </c>
      <c r="B944" s="160" t="n">
        <f aca="false">'ORÇ.REPROG. P CAIXA'!B946</f>
        <v>0</v>
      </c>
      <c r="C944" s="723" t="n">
        <f aca="false">'ORÇ.REPROG. P CAIXA'!C946</f>
        <v>0</v>
      </c>
      <c r="D944" s="162" t="n">
        <f aca="false">'ORÇ.REPROG. P CAIXA'!D946</f>
        <v>0</v>
      </c>
      <c r="E944" s="163" t="n">
        <f aca="false">IF('BM GLOBAL'!$P$1&lt;&gt;0,'ORÇ.REPROG. P CAIXA'!E946,'ORÇ.REPROG. P CAIXA'!H946)</f>
        <v>0</v>
      </c>
      <c r="F944" s="163" t="n">
        <f aca="false">IF('BM GLOBAL'!$P$1&lt;&gt;0,IF('ORÇ.GLOBAL P CAIXA'!K945=0,'ORÇ.GLOBAL EMPRESA'!G945,'ORÇ.GLOBAL P CAIXA'!F945),'ORÇ.REPROG. P CAIXA'!I946)</f>
        <v>0</v>
      </c>
      <c r="G944" s="163" t="n">
        <f aca="false">IF(E944&lt;&gt;0,ROUND(E944*F944,2),IF(AO944=0,(SUMIF('ORÇ.REPROG. P CAIXA'!$AC$13:$AC$1012,B944,$AO$11:$AO$1010)),AO944))</f>
        <v>0</v>
      </c>
      <c r="H944" s="163" t="n">
        <f aca="false">IF(J944&lt;&gt;0,IF(E944&lt;&gt;0,J944/F944,0),0)</f>
        <v>0</v>
      </c>
      <c r="I944" s="163" t="n">
        <f aca="false">IF(L944&lt;&gt;0,IF(E944&lt;&gt;0,L944/F944,0),0)</f>
        <v>0</v>
      </c>
      <c r="J944" s="163" t="n">
        <f aca="false">IF(E944&lt;&gt;0,ROUND(INDEX($P$11:$AM$1010,$A944,$L$1),2),IF(AX944=0,(SUMIF($AP$11:$AP$1010,B944,$AX$11:$AX$1010)),AX944))</f>
        <v>0</v>
      </c>
      <c r="K944" s="163" t="n">
        <f aca="false">IF(G944=0,0,(J944/G944)*100)</f>
        <v>0</v>
      </c>
      <c r="L944" s="163" t="n">
        <f aca="false">IF(E944&lt;&gt;0,ROUND(IF($L$1=1,SUM(P944),"0")+IF($L$1=2,SUM($P944:Q944),"0")+IF($L$1=3,SUM($P944:R944),"0")+IF($L$1=4,SUM($P944:S944),"0")+IF($L$1=5,SUM($P944:T944),"0")+IF($L$1=6,SUM($P944:U944),"0")+IF($L$1=7,SUM($P944:V944),"0")+IF($L$1=8,SUM($P944:W944),"0")+IF($L$1=9,SUM($P944:X944),"0")+IF($L$1=10,SUM($P944:Y944),"0")+IF($L$1=11,SUM($P944:Z944),"0")+IF($L$1=12,SUM($P944:AA944),"0")+IF($L$1=13,SUM($P944:AB944),"0")+IF($L$1=14,SUM($P944:AC944),"0")+IF($L$1=15,SUM($P944:AD944),"0")+IF($L$1=16,SUM($P944:AE944),"0")+IF($L$1=17,SUM($P944:AF944),"0")+IF($L$1=18,SUM($P944:AG944),"0")+IF($L$1=19,SUM($P944:AH944),"0")+IF($L$1=20,SUM($P944:AI944),"0")+IF($L$1=21,SUM($P944:AJ944),"0")+IF($L$1=22,SUM($P944:AK944),"0")+IF($L$1=23,SUM($P944:AL944),"0")+IF($L$1=24,SUM($P944:AM944),"0"),2),IF(BC944=0,(SUMIF($AP$11:$AP$1010,B944,$BC$11:$BC$1010)),BC944))</f>
        <v>0</v>
      </c>
      <c r="M944" s="163" t="n">
        <f aca="false">IF(G944=0,0,(L944/G944)*100)</f>
        <v>0</v>
      </c>
      <c r="N944" s="168" t="str">
        <f aca="false">IF(B944&gt;0,"ok","ocultar")</f>
        <v>ocultar</v>
      </c>
      <c r="O944" s="650"/>
      <c r="P944" s="724"/>
      <c r="Q944" s="725"/>
      <c r="R944" s="725"/>
      <c r="S944" s="725"/>
      <c r="T944" s="725"/>
      <c r="U944" s="725"/>
      <c r="V944" s="725"/>
      <c r="W944" s="725"/>
      <c r="X944" s="725"/>
      <c r="Y944" s="725"/>
      <c r="Z944" s="725"/>
      <c r="AA944" s="726"/>
      <c r="AB944" s="726"/>
      <c r="AC944" s="726"/>
      <c r="AD944" s="726"/>
      <c r="AE944" s="726"/>
      <c r="AF944" s="726"/>
      <c r="AG944" s="726"/>
      <c r="AH944" s="726"/>
      <c r="AI944" s="726"/>
      <c r="AJ944" s="726"/>
      <c r="AK944" s="726"/>
      <c r="AL944" s="726"/>
      <c r="AM944" s="727"/>
      <c r="AO944" s="728" t="n">
        <f aca="false">IF(E944&lt;&gt;0,G944,0)</f>
        <v>0</v>
      </c>
      <c r="AP944" s="157" t="n">
        <f aca="false">IF(B944=0,AP943,IF(ISNONTEXT(B944)=TRUE(),INT(B944),INT(LEFT(B944,FIND(".",B944)-1))))</f>
        <v>3</v>
      </c>
      <c r="AQ944" s="157" t="str">
        <f aca="false">IF(AQ945=1,1,IF(B944&lt;&gt;0,1,IF(C944&lt;&gt;0,1,IF(D944&lt;&gt;0,1,IF(E944&lt;&gt;0,1,"")))))</f>
        <v/>
      </c>
      <c r="AR944" s="157" t="str">
        <f aca="false">IF(AP944=0," ",IF(AP944&lt;&gt;AP943,AP944," "))</f>
        <v> </v>
      </c>
      <c r="AS944" s="732"/>
      <c r="AT944" s="730" t="n">
        <f aca="false">IF(AP944&lt;&gt;AR944,(IF('ORÇ.GLOBAL P CAIXA'!I945="",J944*(INFORMAÇÕES!$Q$99/INFORMAÇÕES!$Q$102),IF('ORÇ.GLOBAL P CAIXA'!I945="R",J944,0))),0)</f>
        <v>0</v>
      </c>
      <c r="AU944" s="75" t="n">
        <f aca="false">IF(AP944&lt;&gt;AR944,(IF('ORÇ.GLOBAL P CAIXA'!I945="",J944*(INFORMAÇÕES!$Q$100/INFORMAÇÕES!$Q$102),IF('ORÇ.GLOBAL P CAIXA'!I945="C",J944,0))),0)</f>
        <v>0</v>
      </c>
      <c r="AV944" s="75" t="n">
        <f aca="false">IF(AP944&lt;&gt;AR944,(IF('ORÇ.GLOBAL P CAIXA'!I945="",J944*INFORMAÇÕES!$U$115,IF('ORÇ.GLOBAL P CAIXA'!I945="CF",J944,0))),0)</f>
        <v>0</v>
      </c>
      <c r="AW944" s="75" t="n">
        <f aca="false">IF(AP944&lt;&gt;AR944,(IF('ORÇ.GLOBAL P CAIXA'!I945="",J944*INFORMAÇÕES!$U$116,IF('ORÇ.GLOBAL P CAIXA'!I945="O",J944,0))),0)</f>
        <v>0</v>
      </c>
      <c r="AX944" s="731" t="n">
        <f aca="false">IF(E944&lt;&gt;0,J944,0)</f>
        <v>0</v>
      </c>
      <c r="AY944" s="730" t="n">
        <f aca="false">IF(AP944&lt;&gt;AR944,(IF('ORÇ.GLOBAL P CAIXA'!I945="",L944*(INFORMAÇÕES!$Q$99/INFORMAÇÕES!$Q$102),IF('ORÇ.GLOBAL P CAIXA'!I945="R",L944,0))),0)</f>
        <v>0</v>
      </c>
      <c r="AZ944" s="75" t="n">
        <f aca="false">IF(AP944&lt;&gt;AR944,(IF('ORÇ.GLOBAL P CAIXA'!I945="",L944*(INFORMAÇÕES!$Q$100/INFORMAÇÕES!$Q$102),IF('ORÇ.GLOBAL P CAIXA'!I945="C",L944,0))),0)</f>
        <v>0</v>
      </c>
      <c r="BA944" s="75" t="n">
        <f aca="false">IF(AP944&lt;&gt;AR944,(IF('ORÇ.GLOBAL P CAIXA'!I945="",L944*INFORMAÇÕES!$U$115,IF('ORÇ.GLOBAL P CAIXA'!I945="CF",L944,0))),0)</f>
        <v>0</v>
      </c>
      <c r="BB944" s="75" t="n">
        <f aca="false">IF(AP944&lt;&gt;AR944,(IF('ORÇ.GLOBAL P CAIXA'!I945="",L944*INFORMAÇÕES!$U$116,IF('ORÇ.GLOBAL P CAIXA'!I945="O",L944,0))),0)</f>
        <v>0</v>
      </c>
      <c r="BC944" s="731" t="n">
        <f aca="false">IF(E944&lt;&gt;0,L944,0)</f>
        <v>0</v>
      </c>
    </row>
    <row r="945" s="174" customFormat="true" ht="14.25" hidden="false" customHeight="false" outlineLevel="0" collapsed="false">
      <c r="A945" s="159" t="n">
        <v>935</v>
      </c>
      <c r="B945" s="160" t="n">
        <f aca="false">'ORÇ.REPROG. P CAIXA'!B947</f>
        <v>0</v>
      </c>
      <c r="C945" s="723" t="n">
        <f aca="false">'ORÇ.REPROG. P CAIXA'!C947</f>
        <v>0</v>
      </c>
      <c r="D945" s="162" t="n">
        <f aca="false">'ORÇ.REPROG. P CAIXA'!D947</f>
        <v>0</v>
      </c>
      <c r="E945" s="163" t="n">
        <f aca="false">IF('BM GLOBAL'!$P$1&lt;&gt;0,'ORÇ.REPROG. P CAIXA'!E947,'ORÇ.REPROG. P CAIXA'!H947)</f>
        <v>0</v>
      </c>
      <c r="F945" s="163" t="n">
        <f aca="false">IF('BM GLOBAL'!$P$1&lt;&gt;0,IF('ORÇ.GLOBAL P CAIXA'!K946=0,'ORÇ.GLOBAL EMPRESA'!G946,'ORÇ.GLOBAL P CAIXA'!F946),'ORÇ.REPROG. P CAIXA'!I947)</f>
        <v>0</v>
      </c>
      <c r="G945" s="163" t="n">
        <f aca="false">IF(E945&lt;&gt;0,ROUND(E945*F945,2),IF(AO945=0,(SUMIF('ORÇ.REPROG. P CAIXA'!$AC$13:$AC$1012,B945,$AO$11:$AO$1010)),AO945))</f>
        <v>0</v>
      </c>
      <c r="H945" s="163" t="n">
        <f aca="false">IF(J945&lt;&gt;0,IF(E945&lt;&gt;0,J945/F945,0),0)</f>
        <v>0</v>
      </c>
      <c r="I945" s="163" t="n">
        <f aca="false">IF(L945&lt;&gt;0,IF(E945&lt;&gt;0,L945/F945,0),0)</f>
        <v>0</v>
      </c>
      <c r="J945" s="163" t="n">
        <f aca="false">IF(E945&lt;&gt;0,ROUND(INDEX($P$11:$AM$1010,$A945,$L$1),2),IF(AX945=0,(SUMIF($AP$11:$AP$1010,B945,$AX$11:$AX$1010)),AX945))</f>
        <v>0</v>
      </c>
      <c r="K945" s="163" t="n">
        <f aca="false">IF(G945=0,0,(J945/G945)*100)</f>
        <v>0</v>
      </c>
      <c r="L945" s="163" t="n">
        <f aca="false">IF(E945&lt;&gt;0,ROUND(IF($L$1=1,SUM(P945),"0")+IF($L$1=2,SUM($P945:Q945),"0")+IF($L$1=3,SUM($P945:R945),"0")+IF($L$1=4,SUM($P945:S945),"0")+IF($L$1=5,SUM($P945:T945),"0")+IF($L$1=6,SUM($P945:U945),"0")+IF($L$1=7,SUM($P945:V945),"0")+IF($L$1=8,SUM($P945:W945),"0")+IF($L$1=9,SUM($P945:X945),"0")+IF($L$1=10,SUM($P945:Y945),"0")+IF($L$1=11,SUM($P945:Z945),"0")+IF($L$1=12,SUM($P945:AA945),"0")+IF($L$1=13,SUM($P945:AB945),"0")+IF($L$1=14,SUM($P945:AC945),"0")+IF($L$1=15,SUM($P945:AD945),"0")+IF($L$1=16,SUM($P945:AE945),"0")+IF($L$1=17,SUM($P945:AF945),"0")+IF($L$1=18,SUM($P945:AG945),"0")+IF($L$1=19,SUM($P945:AH945),"0")+IF($L$1=20,SUM($P945:AI945),"0")+IF($L$1=21,SUM($P945:AJ945),"0")+IF($L$1=22,SUM($P945:AK945),"0")+IF($L$1=23,SUM($P945:AL945),"0")+IF($L$1=24,SUM($P945:AM945),"0"),2),IF(BC945=0,(SUMIF($AP$11:$AP$1010,B945,$BC$11:$BC$1010)),BC945))</f>
        <v>0</v>
      </c>
      <c r="M945" s="163" t="n">
        <f aca="false">IF(G945=0,0,(L945/G945)*100)</f>
        <v>0</v>
      </c>
      <c r="N945" s="168" t="str">
        <f aca="false">IF(B945&gt;0,"ok","ocultar")</f>
        <v>ocultar</v>
      </c>
      <c r="O945" s="650"/>
      <c r="P945" s="724"/>
      <c r="Q945" s="725"/>
      <c r="R945" s="725"/>
      <c r="S945" s="725"/>
      <c r="T945" s="725"/>
      <c r="U945" s="725"/>
      <c r="V945" s="725"/>
      <c r="W945" s="725"/>
      <c r="X945" s="725"/>
      <c r="Y945" s="725"/>
      <c r="Z945" s="725"/>
      <c r="AA945" s="726"/>
      <c r="AB945" s="726"/>
      <c r="AC945" s="726"/>
      <c r="AD945" s="726"/>
      <c r="AE945" s="726"/>
      <c r="AF945" s="726"/>
      <c r="AG945" s="726"/>
      <c r="AH945" s="726"/>
      <c r="AI945" s="726"/>
      <c r="AJ945" s="726"/>
      <c r="AK945" s="726"/>
      <c r="AL945" s="726"/>
      <c r="AM945" s="727"/>
      <c r="AO945" s="728" t="n">
        <f aca="false">IF(E945&lt;&gt;0,G945,0)</f>
        <v>0</v>
      </c>
      <c r="AP945" s="157" t="n">
        <f aca="false">IF(B945=0,AP944,IF(ISNONTEXT(B945)=TRUE(),INT(B945),INT(LEFT(B945,FIND(".",B945)-1))))</f>
        <v>3</v>
      </c>
      <c r="AQ945" s="157" t="str">
        <f aca="false">IF(AQ946=1,1,IF(B945&lt;&gt;0,1,IF(C945&lt;&gt;0,1,IF(D945&lt;&gt;0,1,IF(E945&lt;&gt;0,1,"")))))</f>
        <v/>
      </c>
      <c r="AR945" s="157" t="str">
        <f aca="false">IF(AP945=0," ",IF(AP945&lt;&gt;AP944,AP945," "))</f>
        <v> </v>
      </c>
      <c r="AS945" s="732"/>
      <c r="AT945" s="730" t="n">
        <f aca="false">IF(AP945&lt;&gt;AR945,(IF('ORÇ.GLOBAL P CAIXA'!I946="",J945*(INFORMAÇÕES!$Q$99/INFORMAÇÕES!$Q$102),IF('ORÇ.GLOBAL P CAIXA'!I946="R",J945,0))),0)</f>
        <v>0</v>
      </c>
      <c r="AU945" s="75" t="n">
        <f aca="false">IF(AP945&lt;&gt;AR945,(IF('ORÇ.GLOBAL P CAIXA'!I946="",J945*(INFORMAÇÕES!$Q$100/INFORMAÇÕES!$Q$102),IF('ORÇ.GLOBAL P CAIXA'!I946="C",J945,0))),0)</f>
        <v>0</v>
      </c>
      <c r="AV945" s="75" t="n">
        <f aca="false">IF(AP945&lt;&gt;AR945,(IF('ORÇ.GLOBAL P CAIXA'!I946="",J945*INFORMAÇÕES!$U$115,IF('ORÇ.GLOBAL P CAIXA'!I946="CF",J945,0))),0)</f>
        <v>0</v>
      </c>
      <c r="AW945" s="75" t="n">
        <f aca="false">IF(AP945&lt;&gt;AR945,(IF('ORÇ.GLOBAL P CAIXA'!I946="",J945*INFORMAÇÕES!$U$116,IF('ORÇ.GLOBAL P CAIXA'!I946="O",J945,0))),0)</f>
        <v>0</v>
      </c>
      <c r="AX945" s="731" t="n">
        <f aca="false">IF(E945&lt;&gt;0,J945,0)</f>
        <v>0</v>
      </c>
      <c r="AY945" s="730" t="n">
        <f aca="false">IF(AP945&lt;&gt;AR945,(IF('ORÇ.GLOBAL P CAIXA'!I946="",L945*(INFORMAÇÕES!$Q$99/INFORMAÇÕES!$Q$102),IF('ORÇ.GLOBAL P CAIXA'!I946="R",L945,0))),0)</f>
        <v>0</v>
      </c>
      <c r="AZ945" s="75" t="n">
        <f aca="false">IF(AP945&lt;&gt;AR945,(IF('ORÇ.GLOBAL P CAIXA'!I946="",L945*(INFORMAÇÕES!$Q$100/INFORMAÇÕES!$Q$102),IF('ORÇ.GLOBAL P CAIXA'!I946="C",L945,0))),0)</f>
        <v>0</v>
      </c>
      <c r="BA945" s="75" t="n">
        <f aca="false">IF(AP945&lt;&gt;AR945,(IF('ORÇ.GLOBAL P CAIXA'!I946="",L945*INFORMAÇÕES!$U$115,IF('ORÇ.GLOBAL P CAIXA'!I946="CF",L945,0))),0)</f>
        <v>0</v>
      </c>
      <c r="BB945" s="75" t="n">
        <f aca="false">IF(AP945&lt;&gt;AR945,(IF('ORÇ.GLOBAL P CAIXA'!I946="",L945*INFORMAÇÕES!$U$116,IF('ORÇ.GLOBAL P CAIXA'!I946="O",L945,0))),0)</f>
        <v>0</v>
      </c>
      <c r="BC945" s="731" t="n">
        <f aca="false">IF(E945&lt;&gt;0,L945,0)</f>
        <v>0</v>
      </c>
    </row>
    <row r="946" s="174" customFormat="true" ht="14.25" hidden="false" customHeight="false" outlineLevel="0" collapsed="false">
      <c r="A946" s="159" t="n">
        <v>936</v>
      </c>
      <c r="B946" s="160" t="n">
        <f aca="false">'ORÇ.REPROG. P CAIXA'!B948</f>
        <v>0</v>
      </c>
      <c r="C946" s="723" t="n">
        <f aca="false">'ORÇ.REPROG. P CAIXA'!C948</f>
        <v>0</v>
      </c>
      <c r="D946" s="162" t="n">
        <f aca="false">'ORÇ.REPROG. P CAIXA'!D948</f>
        <v>0</v>
      </c>
      <c r="E946" s="163" t="n">
        <f aca="false">IF('BM GLOBAL'!$P$1&lt;&gt;0,'ORÇ.REPROG. P CAIXA'!E948,'ORÇ.REPROG. P CAIXA'!H948)</f>
        <v>0</v>
      </c>
      <c r="F946" s="163" t="n">
        <f aca="false">IF('BM GLOBAL'!$P$1&lt;&gt;0,IF('ORÇ.GLOBAL P CAIXA'!K947=0,'ORÇ.GLOBAL EMPRESA'!G947,'ORÇ.GLOBAL P CAIXA'!F947),'ORÇ.REPROG. P CAIXA'!I948)</f>
        <v>0</v>
      </c>
      <c r="G946" s="163" t="n">
        <f aca="false">IF(E946&lt;&gt;0,ROUND(E946*F946,2),IF(AO946=0,(SUMIF('ORÇ.REPROG. P CAIXA'!$AC$13:$AC$1012,B946,$AO$11:$AO$1010)),AO946))</f>
        <v>0</v>
      </c>
      <c r="H946" s="163" t="n">
        <f aca="false">IF(J946&lt;&gt;0,IF(E946&lt;&gt;0,J946/F946,0),0)</f>
        <v>0</v>
      </c>
      <c r="I946" s="163" t="n">
        <f aca="false">IF(L946&lt;&gt;0,IF(E946&lt;&gt;0,L946/F946,0),0)</f>
        <v>0</v>
      </c>
      <c r="J946" s="163" t="n">
        <f aca="false">IF(E946&lt;&gt;0,ROUND(INDEX($P$11:$AM$1010,$A946,$L$1),2),IF(AX946=0,(SUMIF($AP$11:$AP$1010,B946,$AX$11:$AX$1010)),AX946))</f>
        <v>0</v>
      </c>
      <c r="K946" s="163" t="n">
        <f aca="false">IF(G946=0,0,(J946/G946)*100)</f>
        <v>0</v>
      </c>
      <c r="L946" s="163" t="n">
        <f aca="false">IF(E946&lt;&gt;0,ROUND(IF($L$1=1,SUM(P946),"0")+IF($L$1=2,SUM($P946:Q946),"0")+IF($L$1=3,SUM($P946:R946),"0")+IF($L$1=4,SUM($P946:S946),"0")+IF($L$1=5,SUM($P946:T946),"0")+IF($L$1=6,SUM($P946:U946),"0")+IF($L$1=7,SUM($P946:V946),"0")+IF($L$1=8,SUM($P946:W946),"0")+IF($L$1=9,SUM($P946:X946),"0")+IF($L$1=10,SUM($P946:Y946),"0")+IF($L$1=11,SUM($P946:Z946),"0")+IF($L$1=12,SUM($P946:AA946),"0")+IF($L$1=13,SUM($P946:AB946),"0")+IF($L$1=14,SUM($P946:AC946),"0")+IF($L$1=15,SUM($P946:AD946),"0")+IF($L$1=16,SUM($P946:AE946),"0")+IF($L$1=17,SUM($P946:AF946),"0")+IF($L$1=18,SUM($P946:AG946),"0")+IF($L$1=19,SUM($P946:AH946),"0")+IF($L$1=20,SUM($P946:AI946),"0")+IF($L$1=21,SUM($P946:AJ946),"0")+IF($L$1=22,SUM($P946:AK946),"0")+IF($L$1=23,SUM($P946:AL946),"0")+IF($L$1=24,SUM($P946:AM946),"0"),2),IF(BC946=0,(SUMIF($AP$11:$AP$1010,B946,$BC$11:$BC$1010)),BC946))</f>
        <v>0</v>
      </c>
      <c r="M946" s="163" t="n">
        <f aca="false">IF(G946=0,0,(L946/G946)*100)</f>
        <v>0</v>
      </c>
      <c r="N946" s="168" t="str">
        <f aca="false">IF(B946&gt;0,"ok","ocultar")</f>
        <v>ocultar</v>
      </c>
      <c r="O946" s="650"/>
      <c r="P946" s="724"/>
      <c r="Q946" s="725"/>
      <c r="R946" s="725"/>
      <c r="S946" s="725"/>
      <c r="T946" s="725"/>
      <c r="U946" s="725"/>
      <c r="V946" s="725"/>
      <c r="W946" s="725"/>
      <c r="X946" s="725"/>
      <c r="Y946" s="725"/>
      <c r="Z946" s="725"/>
      <c r="AA946" s="726"/>
      <c r="AB946" s="726"/>
      <c r="AC946" s="726"/>
      <c r="AD946" s="726"/>
      <c r="AE946" s="726"/>
      <c r="AF946" s="726"/>
      <c r="AG946" s="726"/>
      <c r="AH946" s="726"/>
      <c r="AI946" s="726"/>
      <c r="AJ946" s="726"/>
      <c r="AK946" s="726"/>
      <c r="AL946" s="726"/>
      <c r="AM946" s="727"/>
      <c r="AO946" s="728" t="n">
        <f aca="false">IF(E946&lt;&gt;0,G946,0)</f>
        <v>0</v>
      </c>
      <c r="AP946" s="157" t="n">
        <f aca="false">IF(B946=0,AP945,IF(ISNONTEXT(B946)=TRUE(),INT(B946),INT(LEFT(B946,FIND(".",B946)-1))))</f>
        <v>3</v>
      </c>
      <c r="AQ946" s="157" t="str">
        <f aca="false">IF(AQ947=1,1,IF(B946&lt;&gt;0,1,IF(C946&lt;&gt;0,1,IF(D946&lt;&gt;0,1,IF(E946&lt;&gt;0,1,"")))))</f>
        <v/>
      </c>
      <c r="AR946" s="157" t="str">
        <f aca="false">IF(AP946=0," ",IF(AP946&lt;&gt;AP945,AP946," "))</f>
        <v> </v>
      </c>
      <c r="AS946" s="732"/>
      <c r="AT946" s="730" t="n">
        <f aca="false">IF(AP946&lt;&gt;AR946,(IF('ORÇ.GLOBAL P CAIXA'!I947="",J946*(INFORMAÇÕES!$Q$99/INFORMAÇÕES!$Q$102),IF('ORÇ.GLOBAL P CAIXA'!I947="R",J946,0))),0)</f>
        <v>0</v>
      </c>
      <c r="AU946" s="75" t="n">
        <f aca="false">IF(AP946&lt;&gt;AR946,(IF('ORÇ.GLOBAL P CAIXA'!I947="",J946*(INFORMAÇÕES!$Q$100/INFORMAÇÕES!$Q$102),IF('ORÇ.GLOBAL P CAIXA'!I947="C",J946,0))),0)</f>
        <v>0</v>
      </c>
      <c r="AV946" s="75" t="n">
        <f aca="false">IF(AP946&lt;&gt;AR946,(IF('ORÇ.GLOBAL P CAIXA'!I947="",J946*INFORMAÇÕES!$U$115,IF('ORÇ.GLOBAL P CAIXA'!I947="CF",J946,0))),0)</f>
        <v>0</v>
      </c>
      <c r="AW946" s="75" t="n">
        <f aca="false">IF(AP946&lt;&gt;AR946,(IF('ORÇ.GLOBAL P CAIXA'!I947="",J946*INFORMAÇÕES!$U$116,IF('ORÇ.GLOBAL P CAIXA'!I947="O",J946,0))),0)</f>
        <v>0</v>
      </c>
      <c r="AX946" s="731" t="n">
        <f aca="false">IF(E946&lt;&gt;0,J946,0)</f>
        <v>0</v>
      </c>
      <c r="AY946" s="730" t="n">
        <f aca="false">IF(AP946&lt;&gt;AR946,(IF('ORÇ.GLOBAL P CAIXA'!I947="",L946*(INFORMAÇÕES!$Q$99/INFORMAÇÕES!$Q$102),IF('ORÇ.GLOBAL P CAIXA'!I947="R",L946,0))),0)</f>
        <v>0</v>
      </c>
      <c r="AZ946" s="75" t="n">
        <f aca="false">IF(AP946&lt;&gt;AR946,(IF('ORÇ.GLOBAL P CAIXA'!I947="",L946*(INFORMAÇÕES!$Q$100/INFORMAÇÕES!$Q$102),IF('ORÇ.GLOBAL P CAIXA'!I947="C",L946,0))),0)</f>
        <v>0</v>
      </c>
      <c r="BA946" s="75" t="n">
        <f aca="false">IF(AP946&lt;&gt;AR946,(IF('ORÇ.GLOBAL P CAIXA'!I947="",L946*INFORMAÇÕES!$U$115,IF('ORÇ.GLOBAL P CAIXA'!I947="CF",L946,0))),0)</f>
        <v>0</v>
      </c>
      <c r="BB946" s="75" t="n">
        <f aca="false">IF(AP946&lt;&gt;AR946,(IF('ORÇ.GLOBAL P CAIXA'!I947="",L946*INFORMAÇÕES!$U$116,IF('ORÇ.GLOBAL P CAIXA'!I947="O",L946,0))),0)</f>
        <v>0</v>
      </c>
      <c r="BC946" s="731" t="n">
        <f aca="false">IF(E946&lt;&gt;0,L946,0)</f>
        <v>0</v>
      </c>
    </row>
    <row r="947" s="174" customFormat="true" ht="14.25" hidden="false" customHeight="false" outlineLevel="0" collapsed="false">
      <c r="A947" s="159" t="n">
        <v>937</v>
      </c>
      <c r="B947" s="160" t="n">
        <f aca="false">'ORÇ.REPROG. P CAIXA'!B949</f>
        <v>0</v>
      </c>
      <c r="C947" s="723" t="n">
        <f aca="false">'ORÇ.REPROG. P CAIXA'!C949</f>
        <v>0</v>
      </c>
      <c r="D947" s="162" t="n">
        <f aca="false">'ORÇ.REPROG. P CAIXA'!D949</f>
        <v>0</v>
      </c>
      <c r="E947" s="163" t="n">
        <f aca="false">IF('BM GLOBAL'!$P$1&lt;&gt;0,'ORÇ.REPROG. P CAIXA'!E949,'ORÇ.REPROG. P CAIXA'!H949)</f>
        <v>0</v>
      </c>
      <c r="F947" s="163" t="n">
        <f aca="false">IF('BM GLOBAL'!$P$1&lt;&gt;0,IF('ORÇ.GLOBAL P CAIXA'!K948=0,'ORÇ.GLOBAL EMPRESA'!G948,'ORÇ.GLOBAL P CAIXA'!F948),'ORÇ.REPROG. P CAIXA'!I949)</f>
        <v>0</v>
      </c>
      <c r="G947" s="163" t="n">
        <f aca="false">IF(E947&lt;&gt;0,ROUND(E947*F947,2),IF(AO947=0,(SUMIF('ORÇ.REPROG. P CAIXA'!$AC$13:$AC$1012,B947,$AO$11:$AO$1010)),AO947))</f>
        <v>0</v>
      </c>
      <c r="H947" s="163" t="n">
        <f aca="false">IF(J947&lt;&gt;0,IF(E947&lt;&gt;0,J947/F947,0),0)</f>
        <v>0</v>
      </c>
      <c r="I947" s="163" t="n">
        <f aca="false">IF(L947&lt;&gt;0,IF(E947&lt;&gt;0,L947/F947,0),0)</f>
        <v>0</v>
      </c>
      <c r="J947" s="163" t="n">
        <f aca="false">IF(E947&lt;&gt;0,ROUND(INDEX($P$11:$AM$1010,$A947,$L$1),2),IF(AX947=0,(SUMIF($AP$11:$AP$1010,B947,$AX$11:$AX$1010)),AX947))</f>
        <v>0</v>
      </c>
      <c r="K947" s="163" t="n">
        <f aca="false">IF(G947=0,0,(J947/G947)*100)</f>
        <v>0</v>
      </c>
      <c r="L947" s="163" t="n">
        <f aca="false">IF(E947&lt;&gt;0,ROUND(IF($L$1=1,SUM(P947),"0")+IF($L$1=2,SUM($P947:Q947),"0")+IF($L$1=3,SUM($P947:R947),"0")+IF($L$1=4,SUM($P947:S947),"0")+IF($L$1=5,SUM($P947:T947),"0")+IF($L$1=6,SUM($P947:U947),"0")+IF($L$1=7,SUM($P947:V947),"0")+IF($L$1=8,SUM($P947:W947),"0")+IF($L$1=9,SUM($P947:X947),"0")+IF($L$1=10,SUM($P947:Y947),"0")+IF($L$1=11,SUM($P947:Z947),"0")+IF($L$1=12,SUM($P947:AA947),"0")+IF($L$1=13,SUM($P947:AB947),"0")+IF($L$1=14,SUM($P947:AC947),"0")+IF($L$1=15,SUM($P947:AD947),"0")+IF($L$1=16,SUM($P947:AE947),"0")+IF($L$1=17,SUM($P947:AF947),"0")+IF($L$1=18,SUM($P947:AG947),"0")+IF($L$1=19,SUM($P947:AH947),"0")+IF($L$1=20,SUM($P947:AI947),"0")+IF($L$1=21,SUM($P947:AJ947),"0")+IF($L$1=22,SUM($P947:AK947),"0")+IF($L$1=23,SUM($P947:AL947),"0")+IF($L$1=24,SUM($P947:AM947),"0"),2),IF(BC947=0,(SUMIF($AP$11:$AP$1010,B947,$BC$11:$BC$1010)),BC947))</f>
        <v>0</v>
      </c>
      <c r="M947" s="163" t="n">
        <f aca="false">IF(G947=0,0,(L947/G947)*100)</f>
        <v>0</v>
      </c>
      <c r="N947" s="168" t="str">
        <f aca="false">IF(B947&gt;0,"ok","ocultar")</f>
        <v>ocultar</v>
      </c>
      <c r="O947" s="650"/>
      <c r="P947" s="724"/>
      <c r="Q947" s="725"/>
      <c r="R947" s="725"/>
      <c r="S947" s="725"/>
      <c r="T947" s="725"/>
      <c r="U947" s="725"/>
      <c r="V947" s="725"/>
      <c r="W947" s="725"/>
      <c r="X947" s="725"/>
      <c r="Y947" s="725"/>
      <c r="Z947" s="725"/>
      <c r="AA947" s="726"/>
      <c r="AB947" s="726"/>
      <c r="AC947" s="726"/>
      <c r="AD947" s="726"/>
      <c r="AE947" s="726"/>
      <c r="AF947" s="726"/>
      <c r="AG947" s="726"/>
      <c r="AH947" s="726"/>
      <c r="AI947" s="726"/>
      <c r="AJ947" s="726"/>
      <c r="AK947" s="726"/>
      <c r="AL947" s="726"/>
      <c r="AM947" s="727"/>
      <c r="AO947" s="728" t="n">
        <f aca="false">IF(E947&lt;&gt;0,G947,0)</f>
        <v>0</v>
      </c>
      <c r="AP947" s="157" t="n">
        <f aca="false">IF(B947=0,AP946,IF(ISNONTEXT(B947)=TRUE(),INT(B947),INT(LEFT(B947,FIND(".",B947)-1))))</f>
        <v>3</v>
      </c>
      <c r="AQ947" s="157" t="str">
        <f aca="false">IF(AQ948=1,1,IF(B947&lt;&gt;0,1,IF(C947&lt;&gt;0,1,IF(D947&lt;&gt;0,1,IF(E947&lt;&gt;0,1,"")))))</f>
        <v/>
      </c>
      <c r="AR947" s="157" t="str">
        <f aca="false">IF(AP947=0," ",IF(AP947&lt;&gt;AP946,AP947," "))</f>
        <v> </v>
      </c>
      <c r="AS947" s="732"/>
      <c r="AT947" s="730" t="n">
        <f aca="false">IF(AP947&lt;&gt;AR947,(IF('ORÇ.GLOBAL P CAIXA'!I948="",J947*(INFORMAÇÕES!$Q$99/INFORMAÇÕES!$Q$102),IF('ORÇ.GLOBAL P CAIXA'!I948="R",J947,0))),0)</f>
        <v>0</v>
      </c>
      <c r="AU947" s="75" t="n">
        <f aca="false">IF(AP947&lt;&gt;AR947,(IF('ORÇ.GLOBAL P CAIXA'!I948="",J947*(INFORMAÇÕES!$Q$100/INFORMAÇÕES!$Q$102),IF('ORÇ.GLOBAL P CAIXA'!I948="C",J947,0))),0)</f>
        <v>0</v>
      </c>
      <c r="AV947" s="75" t="n">
        <f aca="false">IF(AP947&lt;&gt;AR947,(IF('ORÇ.GLOBAL P CAIXA'!I948="",J947*INFORMAÇÕES!$U$115,IF('ORÇ.GLOBAL P CAIXA'!I948="CF",J947,0))),0)</f>
        <v>0</v>
      </c>
      <c r="AW947" s="75" t="n">
        <f aca="false">IF(AP947&lt;&gt;AR947,(IF('ORÇ.GLOBAL P CAIXA'!I948="",J947*INFORMAÇÕES!$U$116,IF('ORÇ.GLOBAL P CAIXA'!I948="O",J947,0))),0)</f>
        <v>0</v>
      </c>
      <c r="AX947" s="731" t="n">
        <f aca="false">IF(E947&lt;&gt;0,J947,0)</f>
        <v>0</v>
      </c>
      <c r="AY947" s="730" t="n">
        <f aca="false">IF(AP947&lt;&gt;AR947,(IF('ORÇ.GLOBAL P CAIXA'!I948="",L947*(INFORMAÇÕES!$Q$99/INFORMAÇÕES!$Q$102),IF('ORÇ.GLOBAL P CAIXA'!I948="R",L947,0))),0)</f>
        <v>0</v>
      </c>
      <c r="AZ947" s="75" t="n">
        <f aca="false">IF(AP947&lt;&gt;AR947,(IF('ORÇ.GLOBAL P CAIXA'!I948="",L947*(INFORMAÇÕES!$Q$100/INFORMAÇÕES!$Q$102),IF('ORÇ.GLOBAL P CAIXA'!I948="C",L947,0))),0)</f>
        <v>0</v>
      </c>
      <c r="BA947" s="75" t="n">
        <f aca="false">IF(AP947&lt;&gt;AR947,(IF('ORÇ.GLOBAL P CAIXA'!I948="",L947*INFORMAÇÕES!$U$115,IF('ORÇ.GLOBAL P CAIXA'!I948="CF",L947,0))),0)</f>
        <v>0</v>
      </c>
      <c r="BB947" s="75" t="n">
        <f aca="false">IF(AP947&lt;&gt;AR947,(IF('ORÇ.GLOBAL P CAIXA'!I948="",L947*INFORMAÇÕES!$U$116,IF('ORÇ.GLOBAL P CAIXA'!I948="O",L947,0))),0)</f>
        <v>0</v>
      </c>
      <c r="BC947" s="731" t="n">
        <f aca="false">IF(E947&lt;&gt;0,L947,0)</f>
        <v>0</v>
      </c>
    </row>
    <row r="948" s="174" customFormat="true" ht="14.25" hidden="false" customHeight="false" outlineLevel="0" collapsed="false">
      <c r="A948" s="159" t="n">
        <v>938</v>
      </c>
      <c r="B948" s="160" t="n">
        <f aca="false">'ORÇ.REPROG. P CAIXA'!B950</f>
        <v>0</v>
      </c>
      <c r="C948" s="723" t="n">
        <f aca="false">'ORÇ.REPROG. P CAIXA'!C950</f>
        <v>0</v>
      </c>
      <c r="D948" s="162" t="n">
        <f aca="false">'ORÇ.REPROG. P CAIXA'!D950</f>
        <v>0</v>
      </c>
      <c r="E948" s="163" t="n">
        <f aca="false">IF('BM GLOBAL'!$P$1&lt;&gt;0,'ORÇ.REPROG. P CAIXA'!E950,'ORÇ.REPROG. P CAIXA'!H950)</f>
        <v>0</v>
      </c>
      <c r="F948" s="163" t="n">
        <f aca="false">IF('BM GLOBAL'!$P$1&lt;&gt;0,IF('ORÇ.GLOBAL P CAIXA'!K949=0,'ORÇ.GLOBAL EMPRESA'!G949,'ORÇ.GLOBAL P CAIXA'!F949),'ORÇ.REPROG. P CAIXA'!I950)</f>
        <v>0</v>
      </c>
      <c r="G948" s="163" t="n">
        <f aca="false">IF(E948&lt;&gt;0,ROUND(E948*F948,2),IF(AO948=0,(SUMIF('ORÇ.REPROG. P CAIXA'!$AC$13:$AC$1012,B948,$AO$11:$AO$1010)),AO948))</f>
        <v>0</v>
      </c>
      <c r="H948" s="163" t="n">
        <f aca="false">IF(J948&lt;&gt;0,IF(E948&lt;&gt;0,J948/F948,0),0)</f>
        <v>0</v>
      </c>
      <c r="I948" s="163" t="n">
        <f aca="false">IF(L948&lt;&gt;0,IF(E948&lt;&gt;0,L948/F948,0),0)</f>
        <v>0</v>
      </c>
      <c r="J948" s="163" t="n">
        <f aca="false">IF(E948&lt;&gt;0,ROUND(INDEX($P$11:$AM$1010,$A948,$L$1),2),IF(AX948=0,(SUMIF($AP$11:$AP$1010,B948,$AX$11:$AX$1010)),AX948))</f>
        <v>0</v>
      </c>
      <c r="K948" s="163" t="n">
        <f aca="false">IF(G948=0,0,(J948/G948)*100)</f>
        <v>0</v>
      </c>
      <c r="L948" s="163" t="n">
        <f aca="false">IF(E948&lt;&gt;0,ROUND(IF($L$1=1,SUM(P948),"0")+IF($L$1=2,SUM($P948:Q948),"0")+IF($L$1=3,SUM($P948:R948),"0")+IF($L$1=4,SUM($P948:S948),"0")+IF($L$1=5,SUM($P948:T948),"0")+IF($L$1=6,SUM($P948:U948),"0")+IF($L$1=7,SUM($P948:V948),"0")+IF($L$1=8,SUM($P948:W948),"0")+IF($L$1=9,SUM($P948:X948),"0")+IF($L$1=10,SUM($P948:Y948),"0")+IF($L$1=11,SUM($P948:Z948),"0")+IF($L$1=12,SUM($P948:AA948),"0")+IF($L$1=13,SUM($P948:AB948),"0")+IF($L$1=14,SUM($P948:AC948),"0")+IF($L$1=15,SUM($P948:AD948),"0")+IF($L$1=16,SUM($P948:AE948),"0")+IF($L$1=17,SUM($P948:AF948),"0")+IF($L$1=18,SUM($P948:AG948),"0")+IF($L$1=19,SUM($P948:AH948),"0")+IF($L$1=20,SUM($P948:AI948),"0")+IF($L$1=21,SUM($P948:AJ948),"0")+IF($L$1=22,SUM($P948:AK948),"0")+IF($L$1=23,SUM($P948:AL948),"0")+IF($L$1=24,SUM($P948:AM948),"0"),2),IF(BC948=0,(SUMIF($AP$11:$AP$1010,B948,$BC$11:$BC$1010)),BC948))</f>
        <v>0</v>
      </c>
      <c r="M948" s="163" t="n">
        <f aca="false">IF(G948=0,0,(L948/G948)*100)</f>
        <v>0</v>
      </c>
      <c r="N948" s="168" t="str">
        <f aca="false">IF(B948&gt;0,"ok","ocultar")</f>
        <v>ocultar</v>
      </c>
      <c r="O948" s="650"/>
      <c r="P948" s="724"/>
      <c r="Q948" s="725"/>
      <c r="R948" s="725"/>
      <c r="S948" s="725"/>
      <c r="T948" s="725"/>
      <c r="U948" s="725"/>
      <c r="V948" s="725"/>
      <c r="W948" s="725"/>
      <c r="X948" s="725"/>
      <c r="Y948" s="725"/>
      <c r="Z948" s="725"/>
      <c r="AA948" s="726"/>
      <c r="AB948" s="726"/>
      <c r="AC948" s="726"/>
      <c r="AD948" s="726"/>
      <c r="AE948" s="726"/>
      <c r="AF948" s="726"/>
      <c r="AG948" s="726"/>
      <c r="AH948" s="726"/>
      <c r="AI948" s="726"/>
      <c r="AJ948" s="726"/>
      <c r="AK948" s="726"/>
      <c r="AL948" s="726"/>
      <c r="AM948" s="727"/>
      <c r="AO948" s="728" t="n">
        <f aca="false">IF(E948&lt;&gt;0,G948,0)</f>
        <v>0</v>
      </c>
      <c r="AP948" s="157" t="n">
        <f aca="false">IF(B948=0,AP947,IF(ISNONTEXT(B948)=TRUE(),INT(B948),INT(LEFT(B948,FIND(".",B948)-1))))</f>
        <v>3</v>
      </c>
      <c r="AQ948" s="157" t="str">
        <f aca="false">IF(AQ949=1,1,IF(B948&lt;&gt;0,1,IF(C948&lt;&gt;0,1,IF(D948&lt;&gt;0,1,IF(E948&lt;&gt;0,1,"")))))</f>
        <v/>
      </c>
      <c r="AR948" s="157" t="str">
        <f aca="false">IF(AP948=0," ",IF(AP948&lt;&gt;AP947,AP948," "))</f>
        <v> </v>
      </c>
      <c r="AS948" s="732"/>
      <c r="AT948" s="730" t="n">
        <f aca="false">IF(AP948&lt;&gt;AR948,(IF('ORÇ.GLOBAL P CAIXA'!I949="",J948*(INFORMAÇÕES!$Q$99/INFORMAÇÕES!$Q$102),IF('ORÇ.GLOBAL P CAIXA'!I949="R",J948,0))),0)</f>
        <v>0</v>
      </c>
      <c r="AU948" s="75" t="n">
        <f aca="false">IF(AP948&lt;&gt;AR948,(IF('ORÇ.GLOBAL P CAIXA'!I949="",J948*(INFORMAÇÕES!$Q$100/INFORMAÇÕES!$Q$102),IF('ORÇ.GLOBAL P CAIXA'!I949="C",J948,0))),0)</f>
        <v>0</v>
      </c>
      <c r="AV948" s="75" t="n">
        <f aca="false">IF(AP948&lt;&gt;AR948,(IF('ORÇ.GLOBAL P CAIXA'!I949="",J948*INFORMAÇÕES!$U$115,IF('ORÇ.GLOBAL P CAIXA'!I949="CF",J948,0))),0)</f>
        <v>0</v>
      </c>
      <c r="AW948" s="75" t="n">
        <f aca="false">IF(AP948&lt;&gt;AR948,(IF('ORÇ.GLOBAL P CAIXA'!I949="",J948*INFORMAÇÕES!$U$116,IF('ORÇ.GLOBAL P CAIXA'!I949="O",J948,0))),0)</f>
        <v>0</v>
      </c>
      <c r="AX948" s="731" t="n">
        <f aca="false">IF(E948&lt;&gt;0,J948,0)</f>
        <v>0</v>
      </c>
      <c r="AY948" s="730" t="n">
        <f aca="false">IF(AP948&lt;&gt;AR948,(IF('ORÇ.GLOBAL P CAIXA'!I949="",L948*(INFORMAÇÕES!$Q$99/INFORMAÇÕES!$Q$102),IF('ORÇ.GLOBAL P CAIXA'!I949="R",L948,0))),0)</f>
        <v>0</v>
      </c>
      <c r="AZ948" s="75" t="n">
        <f aca="false">IF(AP948&lt;&gt;AR948,(IF('ORÇ.GLOBAL P CAIXA'!I949="",L948*(INFORMAÇÕES!$Q$100/INFORMAÇÕES!$Q$102),IF('ORÇ.GLOBAL P CAIXA'!I949="C",L948,0))),0)</f>
        <v>0</v>
      </c>
      <c r="BA948" s="75" t="n">
        <f aca="false">IF(AP948&lt;&gt;AR948,(IF('ORÇ.GLOBAL P CAIXA'!I949="",L948*INFORMAÇÕES!$U$115,IF('ORÇ.GLOBAL P CAIXA'!I949="CF",L948,0))),0)</f>
        <v>0</v>
      </c>
      <c r="BB948" s="75" t="n">
        <f aca="false">IF(AP948&lt;&gt;AR948,(IF('ORÇ.GLOBAL P CAIXA'!I949="",L948*INFORMAÇÕES!$U$116,IF('ORÇ.GLOBAL P CAIXA'!I949="O",L948,0))),0)</f>
        <v>0</v>
      </c>
      <c r="BC948" s="731" t="n">
        <f aca="false">IF(E948&lt;&gt;0,L948,0)</f>
        <v>0</v>
      </c>
    </row>
    <row r="949" s="174" customFormat="true" ht="14.25" hidden="false" customHeight="false" outlineLevel="0" collapsed="false">
      <c r="A949" s="159" t="n">
        <v>939</v>
      </c>
      <c r="B949" s="160" t="n">
        <f aca="false">'ORÇ.REPROG. P CAIXA'!B951</f>
        <v>0</v>
      </c>
      <c r="C949" s="723" t="n">
        <f aca="false">'ORÇ.REPROG. P CAIXA'!C951</f>
        <v>0</v>
      </c>
      <c r="D949" s="162" t="n">
        <f aca="false">'ORÇ.REPROG. P CAIXA'!D951</f>
        <v>0</v>
      </c>
      <c r="E949" s="163" t="n">
        <f aca="false">IF('BM GLOBAL'!$P$1&lt;&gt;0,'ORÇ.REPROG. P CAIXA'!E951,'ORÇ.REPROG. P CAIXA'!H951)</f>
        <v>0</v>
      </c>
      <c r="F949" s="163" t="n">
        <f aca="false">IF('BM GLOBAL'!$P$1&lt;&gt;0,IF('ORÇ.GLOBAL P CAIXA'!K950=0,'ORÇ.GLOBAL EMPRESA'!G950,'ORÇ.GLOBAL P CAIXA'!F950),'ORÇ.REPROG. P CAIXA'!I951)</f>
        <v>0</v>
      </c>
      <c r="G949" s="163" t="n">
        <f aca="false">IF(E949&lt;&gt;0,ROUND(E949*F949,2),IF(AO949=0,(SUMIF('ORÇ.REPROG. P CAIXA'!$AC$13:$AC$1012,B949,$AO$11:$AO$1010)),AO949))</f>
        <v>0</v>
      </c>
      <c r="H949" s="163" t="n">
        <f aca="false">IF(J949&lt;&gt;0,IF(E949&lt;&gt;0,J949/F949,0),0)</f>
        <v>0</v>
      </c>
      <c r="I949" s="163" t="n">
        <f aca="false">IF(L949&lt;&gt;0,IF(E949&lt;&gt;0,L949/F949,0),0)</f>
        <v>0</v>
      </c>
      <c r="J949" s="163" t="n">
        <f aca="false">IF(E949&lt;&gt;0,ROUND(INDEX($P$11:$AM$1010,$A949,$L$1),2),IF(AX949=0,(SUMIF($AP$11:$AP$1010,B949,$AX$11:$AX$1010)),AX949))</f>
        <v>0</v>
      </c>
      <c r="K949" s="163" t="n">
        <f aca="false">IF(G949=0,0,(J949/G949)*100)</f>
        <v>0</v>
      </c>
      <c r="L949" s="163" t="n">
        <f aca="false">IF(E949&lt;&gt;0,ROUND(IF($L$1=1,SUM(P949),"0")+IF($L$1=2,SUM($P949:Q949),"0")+IF($L$1=3,SUM($P949:R949),"0")+IF($L$1=4,SUM($P949:S949),"0")+IF($L$1=5,SUM($P949:T949),"0")+IF($L$1=6,SUM($P949:U949),"0")+IF($L$1=7,SUM($P949:V949),"0")+IF($L$1=8,SUM($P949:W949),"0")+IF($L$1=9,SUM($P949:X949),"0")+IF($L$1=10,SUM($P949:Y949),"0")+IF($L$1=11,SUM($P949:Z949),"0")+IF($L$1=12,SUM($P949:AA949),"0")+IF($L$1=13,SUM($P949:AB949),"0")+IF($L$1=14,SUM($P949:AC949),"0")+IF($L$1=15,SUM($P949:AD949),"0")+IF($L$1=16,SUM($P949:AE949),"0")+IF($L$1=17,SUM($P949:AF949),"0")+IF($L$1=18,SUM($P949:AG949),"0")+IF($L$1=19,SUM($P949:AH949),"0")+IF($L$1=20,SUM($P949:AI949),"0")+IF($L$1=21,SUM($P949:AJ949),"0")+IF($L$1=22,SUM($P949:AK949),"0")+IF($L$1=23,SUM($P949:AL949),"0")+IF($L$1=24,SUM($P949:AM949),"0"),2),IF(BC949=0,(SUMIF($AP$11:$AP$1010,B949,$BC$11:$BC$1010)),BC949))</f>
        <v>0</v>
      </c>
      <c r="M949" s="163" t="n">
        <f aca="false">IF(G949=0,0,(L949/G949)*100)</f>
        <v>0</v>
      </c>
      <c r="N949" s="168" t="str">
        <f aca="false">IF(B949&gt;0,"ok","ocultar")</f>
        <v>ocultar</v>
      </c>
      <c r="O949" s="650"/>
      <c r="P949" s="724"/>
      <c r="Q949" s="725"/>
      <c r="R949" s="725"/>
      <c r="S949" s="725"/>
      <c r="T949" s="725"/>
      <c r="U949" s="725"/>
      <c r="V949" s="725"/>
      <c r="W949" s="725"/>
      <c r="X949" s="725"/>
      <c r="Y949" s="725"/>
      <c r="Z949" s="725"/>
      <c r="AA949" s="726"/>
      <c r="AB949" s="726"/>
      <c r="AC949" s="726"/>
      <c r="AD949" s="726"/>
      <c r="AE949" s="726"/>
      <c r="AF949" s="726"/>
      <c r="AG949" s="726"/>
      <c r="AH949" s="726"/>
      <c r="AI949" s="726"/>
      <c r="AJ949" s="726"/>
      <c r="AK949" s="726"/>
      <c r="AL949" s="726"/>
      <c r="AM949" s="727"/>
      <c r="AO949" s="728" t="n">
        <f aca="false">IF(E949&lt;&gt;0,G949,0)</f>
        <v>0</v>
      </c>
      <c r="AP949" s="157" t="n">
        <f aca="false">IF(B949=0,AP948,IF(ISNONTEXT(B949)=TRUE(),INT(B949),INT(LEFT(B949,FIND(".",B949)-1))))</f>
        <v>3</v>
      </c>
      <c r="AQ949" s="157" t="str">
        <f aca="false">IF(AQ950=1,1,IF(B949&lt;&gt;0,1,IF(C949&lt;&gt;0,1,IF(D949&lt;&gt;0,1,IF(E949&lt;&gt;0,1,"")))))</f>
        <v/>
      </c>
      <c r="AR949" s="157" t="str">
        <f aca="false">IF(AP949=0," ",IF(AP949&lt;&gt;AP948,AP949," "))</f>
        <v> </v>
      </c>
      <c r="AS949" s="732"/>
      <c r="AT949" s="730" t="n">
        <f aca="false">IF(AP949&lt;&gt;AR949,(IF('ORÇ.GLOBAL P CAIXA'!I950="",J949*(INFORMAÇÕES!$Q$99/INFORMAÇÕES!$Q$102),IF('ORÇ.GLOBAL P CAIXA'!I950="R",J949,0))),0)</f>
        <v>0</v>
      </c>
      <c r="AU949" s="75" t="n">
        <f aca="false">IF(AP949&lt;&gt;AR949,(IF('ORÇ.GLOBAL P CAIXA'!I950="",J949*(INFORMAÇÕES!$Q$100/INFORMAÇÕES!$Q$102),IF('ORÇ.GLOBAL P CAIXA'!I950="C",J949,0))),0)</f>
        <v>0</v>
      </c>
      <c r="AV949" s="75" t="n">
        <f aca="false">IF(AP949&lt;&gt;AR949,(IF('ORÇ.GLOBAL P CAIXA'!I950="",J949*INFORMAÇÕES!$U$115,IF('ORÇ.GLOBAL P CAIXA'!I950="CF",J949,0))),0)</f>
        <v>0</v>
      </c>
      <c r="AW949" s="75" t="n">
        <f aca="false">IF(AP949&lt;&gt;AR949,(IF('ORÇ.GLOBAL P CAIXA'!I950="",J949*INFORMAÇÕES!$U$116,IF('ORÇ.GLOBAL P CAIXA'!I950="O",J949,0))),0)</f>
        <v>0</v>
      </c>
      <c r="AX949" s="731" t="n">
        <f aca="false">IF(E949&lt;&gt;0,J949,0)</f>
        <v>0</v>
      </c>
      <c r="AY949" s="730" t="n">
        <f aca="false">IF(AP949&lt;&gt;AR949,(IF('ORÇ.GLOBAL P CAIXA'!I950="",L949*(INFORMAÇÕES!$Q$99/INFORMAÇÕES!$Q$102),IF('ORÇ.GLOBAL P CAIXA'!I950="R",L949,0))),0)</f>
        <v>0</v>
      </c>
      <c r="AZ949" s="75" t="n">
        <f aca="false">IF(AP949&lt;&gt;AR949,(IF('ORÇ.GLOBAL P CAIXA'!I950="",L949*(INFORMAÇÕES!$Q$100/INFORMAÇÕES!$Q$102),IF('ORÇ.GLOBAL P CAIXA'!I950="C",L949,0))),0)</f>
        <v>0</v>
      </c>
      <c r="BA949" s="75" t="n">
        <f aca="false">IF(AP949&lt;&gt;AR949,(IF('ORÇ.GLOBAL P CAIXA'!I950="",L949*INFORMAÇÕES!$U$115,IF('ORÇ.GLOBAL P CAIXA'!I950="CF",L949,0))),0)</f>
        <v>0</v>
      </c>
      <c r="BB949" s="75" t="n">
        <f aca="false">IF(AP949&lt;&gt;AR949,(IF('ORÇ.GLOBAL P CAIXA'!I950="",L949*INFORMAÇÕES!$U$116,IF('ORÇ.GLOBAL P CAIXA'!I950="O",L949,0))),0)</f>
        <v>0</v>
      </c>
      <c r="BC949" s="731" t="n">
        <f aca="false">IF(E949&lt;&gt;0,L949,0)</f>
        <v>0</v>
      </c>
    </row>
    <row r="950" s="174" customFormat="true" ht="14.25" hidden="false" customHeight="false" outlineLevel="0" collapsed="false">
      <c r="A950" s="159" t="n">
        <v>940</v>
      </c>
      <c r="B950" s="160" t="n">
        <f aca="false">'ORÇ.REPROG. P CAIXA'!B952</f>
        <v>0</v>
      </c>
      <c r="C950" s="723" t="n">
        <f aca="false">'ORÇ.REPROG. P CAIXA'!C952</f>
        <v>0</v>
      </c>
      <c r="D950" s="162" t="n">
        <f aca="false">'ORÇ.REPROG. P CAIXA'!D952</f>
        <v>0</v>
      </c>
      <c r="E950" s="163" t="n">
        <f aca="false">IF('BM GLOBAL'!$P$1&lt;&gt;0,'ORÇ.REPROG. P CAIXA'!E952,'ORÇ.REPROG. P CAIXA'!H952)</f>
        <v>0</v>
      </c>
      <c r="F950" s="163" t="n">
        <f aca="false">IF('BM GLOBAL'!$P$1&lt;&gt;0,IF('ORÇ.GLOBAL P CAIXA'!K951=0,'ORÇ.GLOBAL EMPRESA'!G951,'ORÇ.GLOBAL P CAIXA'!F951),'ORÇ.REPROG. P CAIXA'!I952)</f>
        <v>0</v>
      </c>
      <c r="G950" s="163" t="n">
        <f aca="false">IF(E950&lt;&gt;0,ROUND(E950*F950,2),IF(AO950=0,(SUMIF('ORÇ.REPROG. P CAIXA'!$AC$13:$AC$1012,B950,$AO$11:$AO$1010)),AO950))</f>
        <v>0</v>
      </c>
      <c r="H950" s="163" t="n">
        <f aca="false">IF(J950&lt;&gt;0,IF(E950&lt;&gt;0,J950/F950,0),0)</f>
        <v>0</v>
      </c>
      <c r="I950" s="163" t="n">
        <f aca="false">IF(L950&lt;&gt;0,IF(E950&lt;&gt;0,L950/F950,0),0)</f>
        <v>0</v>
      </c>
      <c r="J950" s="163" t="n">
        <f aca="false">IF(E950&lt;&gt;0,ROUND(INDEX($P$11:$AM$1010,$A950,$L$1),2),IF(AX950=0,(SUMIF($AP$11:$AP$1010,B950,$AX$11:$AX$1010)),AX950))</f>
        <v>0</v>
      </c>
      <c r="K950" s="163" t="n">
        <f aca="false">IF(G950=0,0,(J950/G950)*100)</f>
        <v>0</v>
      </c>
      <c r="L950" s="163" t="n">
        <f aca="false">IF(E950&lt;&gt;0,ROUND(IF($L$1=1,SUM(P950),"0")+IF($L$1=2,SUM($P950:Q950),"0")+IF($L$1=3,SUM($P950:R950),"0")+IF($L$1=4,SUM($P950:S950),"0")+IF($L$1=5,SUM($P950:T950),"0")+IF($L$1=6,SUM($P950:U950),"0")+IF($L$1=7,SUM($P950:V950),"0")+IF($L$1=8,SUM($P950:W950),"0")+IF($L$1=9,SUM($P950:X950),"0")+IF($L$1=10,SUM($P950:Y950),"0")+IF($L$1=11,SUM($P950:Z950),"0")+IF($L$1=12,SUM($P950:AA950),"0")+IF($L$1=13,SUM($P950:AB950),"0")+IF($L$1=14,SUM($P950:AC950),"0")+IF($L$1=15,SUM($P950:AD950),"0")+IF($L$1=16,SUM($P950:AE950),"0")+IF($L$1=17,SUM($P950:AF950),"0")+IF($L$1=18,SUM($P950:AG950),"0")+IF($L$1=19,SUM($P950:AH950),"0")+IF($L$1=20,SUM($P950:AI950),"0")+IF($L$1=21,SUM($P950:AJ950),"0")+IF($L$1=22,SUM($P950:AK950),"0")+IF($L$1=23,SUM($P950:AL950),"0")+IF($L$1=24,SUM($P950:AM950),"0"),2),IF(BC950=0,(SUMIF($AP$11:$AP$1010,B950,$BC$11:$BC$1010)),BC950))</f>
        <v>0</v>
      </c>
      <c r="M950" s="163" t="n">
        <f aca="false">IF(G950=0,0,(L950/G950)*100)</f>
        <v>0</v>
      </c>
      <c r="N950" s="168" t="str">
        <f aca="false">IF(B950&gt;0,"ok","ocultar")</f>
        <v>ocultar</v>
      </c>
      <c r="O950" s="650"/>
      <c r="P950" s="724"/>
      <c r="Q950" s="725"/>
      <c r="R950" s="725"/>
      <c r="S950" s="725"/>
      <c r="T950" s="725"/>
      <c r="U950" s="725"/>
      <c r="V950" s="725"/>
      <c r="W950" s="725"/>
      <c r="X950" s="725"/>
      <c r="Y950" s="725"/>
      <c r="Z950" s="725"/>
      <c r="AA950" s="726"/>
      <c r="AB950" s="726"/>
      <c r="AC950" s="726"/>
      <c r="AD950" s="726"/>
      <c r="AE950" s="726"/>
      <c r="AF950" s="726"/>
      <c r="AG950" s="726"/>
      <c r="AH950" s="726"/>
      <c r="AI950" s="726"/>
      <c r="AJ950" s="726"/>
      <c r="AK950" s="726"/>
      <c r="AL950" s="726"/>
      <c r="AM950" s="727"/>
      <c r="AO950" s="728" t="n">
        <f aca="false">IF(E950&lt;&gt;0,G950,0)</f>
        <v>0</v>
      </c>
      <c r="AP950" s="157" t="n">
        <f aca="false">IF(B950=0,AP949,IF(ISNONTEXT(B950)=TRUE(),INT(B950),INT(LEFT(B950,FIND(".",B950)-1))))</f>
        <v>3</v>
      </c>
      <c r="AQ950" s="157" t="str">
        <f aca="false">IF(AQ951=1,1,IF(B950&lt;&gt;0,1,IF(C950&lt;&gt;0,1,IF(D950&lt;&gt;0,1,IF(E950&lt;&gt;0,1,"")))))</f>
        <v/>
      </c>
      <c r="AR950" s="157" t="str">
        <f aca="false">IF(AP950=0," ",IF(AP950&lt;&gt;AP949,AP950," "))</f>
        <v> </v>
      </c>
      <c r="AS950" s="732"/>
      <c r="AT950" s="730" t="n">
        <f aca="false">IF(AP950&lt;&gt;AR950,(IF('ORÇ.GLOBAL P CAIXA'!I951="",J950*(INFORMAÇÕES!$Q$99/INFORMAÇÕES!$Q$102),IF('ORÇ.GLOBAL P CAIXA'!I951="R",J950,0))),0)</f>
        <v>0</v>
      </c>
      <c r="AU950" s="75" t="n">
        <f aca="false">IF(AP950&lt;&gt;AR950,(IF('ORÇ.GLOBAL P CAIXA'!I951="",J950*(INFORMAÇÕES!$Q$100/INFORMAÇÕES!$Q$102),IF('ORÇ.GLOBAL P CAIXA'!I951="C",J950,0))),0)</f>
        <v>0</v>
      </c>
      <c r="AV950" s="75" t="n">
        <f aca="false">IF(AP950&lt;&gt;AR950,(IF('ORÇ.GLOBAL P CAIXA'!I951="",J950*INFORMAÇÕES!$U$115,IF('ORÇ.GLOBAL P CAIXA'!I951="CF",J950,0))),0)</f>
        <v>0</v>
      </c>
      <c r="AW950" s="75" t="n">
        <f aca="false">IF(AP950&lt;&gt;AR950,(IF('ORÇ.GLOBAL P CAIXA'!I951="",J950*INFORMAÇÕES!$U$116,IF('ORÇ.GLOBAL P CAIXA'!I951="O",J950,0))),0)</f>
        <v>0</v>
      </c>
      <c r="AX950" s="731" t="n">
        <f aca="false">IF(E950&lt;&gt;0,J950,0)</f>
        <v>0</v>
      </c>
      <c r="AY950" s="730" t="n">
        <f aca="false">IF(AP950&lt;&gt;AR950,(IF('ORÇ.GLOBAL P CAIXA'!I951="",L950*(INFORMAÇÕES!$Q$99/INFORMAÇÕES!$Q$102),IF('ORÇ.GLOBAL P CAIXA'!I951="R",L950,0))),0)</f>
        <v>0</v>
      </c>
      <c r="AZ950" s="75" t="n">
        <f aca="false">IF(AP950&lt;&gt;AR950,(IF('ORÇ.GLOBAL P CAIXA'!I951="",L950*(INFORMAÇÕES!$Q$100/INFORMAÇÕES!$Q$102),IF('ORÇ.GLOBAL P CAIXA'!I951="C",L950,0))),0)</f>
        <v>0</v>
      </c>
      <c r="BA950" s="75" t="n">
        <f aca="false">IF(AP950&lt;&gt;AR950,(IF('ORÇ.GLOBAL P CAIXA'!I951="",L950*INFORMAÇÕES!$U$115,IF('ORÇ.GLOBAL P CAIXA'!I951="CF",L950,0))),0)</f>
        <v>0</v>
      </c>
      <c r="BB950" s="75" t="n">
        <f aca="false">IF(AP950&lt;&gt;AR950,(IF('ORÇ.GLOBAL P CAIXA'!I951="",L950*INFORMAÇÕES!$U$116,IF('ORÇ.GLOBAL P CAIXA'!I951="O",L950,0))),0)</f>
        <v>0</v>
      </c>
      <c r="BC950" s="731" t="n">
        <f aca="false">IF(E950&lt;&gt;0,L950,0)</f>
        <v>0</v>
      </c>
    </row>
    <row r="951" s="174" customFormat="true" ht="14.25" hidden="false" customHeight="false" outlineLevel="0" collapsed="false">
      <c r="A951" s="159" t="n">
        <v>941</v>
      </c>
      <c r="B951" s="160" t="n">
        <f aca="false">'ORÇ.REPROG. P CAIXA'!B953</f>
        <v>0</v>
      </c>
      <c r="C951" s="723" t="n">
        <f aca="false">'ORÇ.REPROG. P CAIXA'!C953</f>
        <v>0</v>
      </c>
      <c r="D951" s="162" t="n">
        <f aca="false">'ORÇ.REPROG. P CAIXA'!D953</f>
        <v>0</v>
      </c>
      <c r="E951" s="163" t="n">
        <f aca="false">IF('BM GLOBAL'!$P$1&lt;&gt;0,'ORÇ.REPROG. P CAIXA'!E953,'ORÇ.REPROG. P CAIXA'!H953)</f>
        <v>0</v>
      </c>
      <c r="F951" s="163" t="n">
        <f aca="false">IF('BM GLOBAL'!$P$1&lt;&gt;0,IF('ORÇ.GLOBAL P CAIXA'!K952=0,'ORÇ.GLOBAL EMPRESA'!G952,'ORÇ.GLOBAL P CAIXA'!F952),'ORÇ.REPROG. P CAIXA'!I953)</f>
        <v>0</v>
      </c>
      <c r="G951" s="163" t="n">
        <f aca="false">IF(E951&lt;&gt;0,ROUND(E951*F951,2),IF(AO951=0,(SUMIF('ORÇ.REPROG. P CAIXA'!$AC$13:$AC$1012,B951,$AO$11:$AO$1010)),AO951))</f>
        <v>0</v>
      </c>
      <c r="H951" s="163" t="n">
        <f aca="false">IF(J951&lt;&gt;0,IF(E951&lt;&gt;0,J951/F951,0),0)</f>
        <v>0</v>
      </c>
      <c r="I951" s="163" t="n">
        <f aca="false">IF(L951&lt;&gt;0,IF(E951&lt;&gt;0,L951/F951,0),0)</f>
        <v>0</v>
      </c>
      <c r="J951" s="163" t="n">
        <f aca="false">IF(E951&lt;&gt;0,ROUND(INDEX($P$11:$AM$1010,$A951,$L$1),2),IF(AX951=0,(SUMIF($AP$11:$AP$1010,B951,$AX$11:$AX$1010)),AX951))</f>
        <v>0</v>
      </c>
      <c r="K951" s="163" t="n">
        <f aca="false">IF(G951=0,0,(J951/G951)*100)</f>
        <v>0</v>
      </c>
      <c r="L951" s="163" t="n">
        <f aca="false">IF(E951&lt;&gt;0,ROUND(IF($L$1=1,SUM(P951),"0")+IF($L$1=2,SUM($P951:Q951),"0")+IF($L$1=3,SUM($P951:R951),"0")+IF($L$1=4,SUM($P951:S951),"0")+IF($L$1=5,SUM($P951:T951),"0")+IF($L$1=6,SUM($P951:U951),"0")+IF($L$1=7,SUM($P951:V951),"0")+IF($L$1=8,SUM($P951:W951),"0")+IF($L$1=9,SUM($P951:X951),"0")+IF($L$1=10,SUM($P951:Y951),"0")+IF($L$1=11,SUM($P951:Z951),"0")+IF($L$1=12,SUM($P951:AA951),"0")+IF($L$1=13,SUM($P951:AB951),"0")+IF($L$1=14,SUM($P951:AC951),"0")+IF($L$1=15,SUM($P951:AD951),"0")+IF($L$1=16,SUM($P951:AE951),"0")+IF($L$1=17,SUM($P951:AF951),"0")+IF($L$1=18,SUM($P951:AG951),"0")+IF($L$1=19,SUM($P951:AH951),"0")+IF($L$1=20,SUM($P951:AI951),"0")+IF($L$1=21,SUM($P951:AJ951),"0")+IF($L$1=22,SUM($P951:AK951),"0")+IF($L$1=23,SUM($P951:AL951),"0")+IF($L$1=24,SUM($P951:AM951),"0"),2),IF(BC951=0,(SUMIF($AP$11:$AP$1010,B951,$BC$11:$BC$1010)),BC951))</f>
        <v>0</v>
      </c>
      <c r="M951" s="163" t="n">
        <f aca="false">IF(G951=0,0,(L951/G951)*100)</f>
        <v>0</v>
      </c>
      <c r="N951" s="168" t="str">
        <f aca="false">IF(B951&gt;0,"ok","ocultar")</f>
        <v>ocultar</v>
      </c>
      <c r="O951" s="650"/>
      <c r="P951" s="724"/>
      <c r="Q951" s="725"/>
      <c r="R951" s="725"/>
      <c r="S951" s="725"/>
      <c r="T951" s="725"/>
      <c r="U951" s="725"/>
      <c r="V951" s="725"/>
      <c r="W951" s="725"/>
      <c r="X951" s="725"/>
      <c r="Y951" s="725"/>
      <c r="Z951" s="725"/>
      <c r="AA951" s="726"/>
      <c r="AB951" s="726"/>
      <c r="AC951" s="726"/>
      <c r="AD951" s="726"/>
      <c r="AE951" s="726"/>
      <c r="AF951" s="726"/>
      <c r="AG951" s="726"/>
      <c r="AH951" s="726"/>
      <c r="AI951" s="726"/>
      <c r="AJ951" s="726"/>
      <c r="AK951" s="726"/>
      <c r="AL951" s="726"/>
      <c r="AM951" s="727"/>
      <c r="AO951" s="728" t="n">
        <f aca="false">IF(E951&lt;&gt;0,G951,0)</f>
        <v>0</v>
      </c>
      <c r="AP951" s="157" t="n">
        <f aca="false">IF(B951=0,AP950,IF(ISNONTEXT(B951)=TRUE(),INT(B951),INT(LEFT(B951,FIND(".",B951)-1))))</f>
        <v>3</v>
      </c>
      <c r="AQ951" s="157" t="str">
        <f aca="false">IF(AQ952=1,1,IF(B951&lt;&gt;0,1,IF(C951&lt;&gt;0,1,IF(D951&lt;&gt;0,1,IF(E951&lt;&gt;0,1,"")))))</f>
        <v/>
      </c>
      <c r="AR951" s="157" t="str">
        <f aca="false">IF(AP951=0," ",IF(AP951&lt;&gt;AP950,AP951," "))</f>
        <v> </v>
      </c>
      <c r="AS951" s="732"/>
      <c r="AT951" s="730" t="n">
        <f aca="false">IF(AP951&lt;&gt;AR951,(IF('ORÇ.GLOBAL P CAIXA'!I952="",J951*(INFORMAÇÕES!$Q$99/INFORMAÇÕES!$Q$102),IF('ORÇ.GLOBAL P CAIXA'!I952="R",J951,0))),0)</f>
        <v>0</v>
      </c>
      <c r="AU951" s="75" t="n">
        <f aca="false">IF(AP951&lt;&gt;AR951,(IF('ORÇ.GLOBAL P CAIXA'!I952="",J951*(INFORMAÇÕES!$Q$100/INFORMAÇÕES!$Q$102),IF('ORÇ.GLOBAL P CAIXA'!I952="C",J951,0))),0)</f>
        <v>0</v>
      </c>
      <c r="AV951" s="75" t="n">
        <f aca="false">IF(AP951&lt;&gt;AR951,(IF('ORÇ.GLOBAL P CAIXA'!I952="",J951*INFORMAÇÕES!$U$115,IF('ORÇ.GLOBAL P CAIXA'!I952="CF",J951,0))),0)</f>
        <v>0</v>
      </c>
      <c r="AW951" s="75" t="n">
        <f aca="false">IF(AP951&lt;&gt;AR951,(IF('ORÇ.GLOBAL P CAIXA'!I952="",J951*INFORMAÇÕES!$U$116,IF('ORÇ.GLOBAL P CAIXA'!I952="O",J951,0))),0)</f>
        <v>0</v>
      </c>
      <c r="AX951" s="731" t="n">
        <f aca="false">IF(E951&lt;&gt;0,J951,0)</f>
        <v>0</v>
      </c>
      <c r="AY951" s="730" t="n">
        <f aca="false">IF(AP951&lt;&gt;AR951,(IF('ORÇ.GLOBAL P CAIXA'!I952="",L951*(INFORMAÇÕES!$Q$99/INFORMAÇÕES!$Q$102),IF('ORÇ.GLOBAL P CAIXA'!I952="R",L951,0))),0)</f>
        <v>0</v>
      </c>
      <c r="AZ951" s="75" t="n">
        <f aca="false">IF(AP951&lt;&gt;AR951,(IF('ORÇ.GLOBAL P CAIXA'!I952="",L951*(INFORMAÇÕES!$Q$100/INFORMAÇÕES!$Q$102),IF('ORÇ.GLOBAL P CAIXA'!I952="C",L951,0))),0)</f>
        <v>0</v>
      </c>
      <c r="BA951" s="75" t="n">
        <f aca="false">IF(AP951&lt;&gt;AR951,(IF('ORÇ.GLOBAL P CAIXA'!I952="",L951*INFORMAÇÕES!$U$115,IF('ORÇ.GLOBAL P CAIXA'!I952="CF",L951,0))),0)</f>
        <v>0</v>
      </c>
      <c r="BB951" s="75" t="n">
        <f aca="false">IF(AP951&lt;&gt;AR951,(IF('ORÇ.GLOBAL P CAIXA'!I952="",L951*INFORMAÇÕES!$U$116,IF('ORÇ.GLOBAL P CAIXA'!I952="O",L951,0))),0)</f>
        <v>0</v>
      </c>
      <c r="BC951" s="731" t="n">
        <f aca="false">IF(E951&lt;&gt;0,L951,0)</f>
        <v>0</v>
      </c>
    </row>
    <row r="952" s="174" customFormat="true" ht="14.25" hidden="false" customHeight="false" outlineLevel="0" collapsed="false">
      <c r="A952" s="159" t="n">
        <v>942</v>
      </c>
      <c r="B952" s="160" t="n">
        <f aca="false">'ORÇ.REPROG. P CAIXA'!B954</f>
        <v>0</v>
      </c>
      <c r="C952" s="723" t="n">
        <f aca="false">'ORÇ.REPROG. P CAIXA'!C954</f>
        <v>0</v>
      </c>
      <c r="D952" s="162" t="n">
        <f aca="false">'ORÇ.REPROG. P CAIXA'!D954</f>
        <v>0</v>
      </c>
      <c r="E952" s="163" t="n">
        <f aca="false">IF('BM GLOBAL'!$P$1&lt;&gt;0,'ORÇ.REPROG. P CAIXA'!E954,'ORÇ.REPROG. P CAIXA'!H954)</f>
        <v>0</v>
      </c>
      <c r="F952" s="163" t="n">
        <f aca="false">IF('BM GLOBAL'!$P$1&lt;&gt;0,IF('ORÇ.GLOBAL P CAIXA'!K953=0,'ORÇ.GLOBAL EMPRESA'!G953,'ORÇ.GLOBAL P CAIXA'!F953),'ORÇ.REPROG. P CAIXA'!I954)</f>
        <v>0</v>
      </c>
      <c r="G952" s="163" t="n">
        <f aca="false">IF(E952&lt;&gt;0,ROUND(E952*F952,2),IF(AO952=0,(SUMIF('ORÇ.REPROG. P CAIXA'!$AC$13:$AC$1012,B952,$AO$11:$AO$1010)),AO952))</f>
        <v>0</v>
      </c>
      <c r="H952" s="163" t="n">
        <f aca="false">IF(J952&lt;&gt;0,IF(E952&lt;&gt;0,J952/F952,0),0)</f>
        <v>0</v>
      </c>
      <c r="I952" s="163" t="n">
        <f aca="false">IF(L952&lt;&gt;0,IF(E952&lt;&gt;0,L952/F952,0),0)</f>
        <v>0</v>
      </c>
      <c r="J952" s="163" t="n">
        <f aca="false">IF(E952&lt;&gt;0,ROUND(INDEX($P$11:$AM$1010,$A952,$L$1),2),IF(AX952=0,(SUMIF($AP$11:$AP$1010,B952,$AX$11:$AX$1010)),AX952))</f>
        <v>0</v>
      </c>
      <c r="K952" s="163" t="n">
        <f aca="false">IF(G952=0,0,(J952/G952)*100)</f>
        <v>0</v>
      </c>
      <c r="L952" s="163" t="n">
        <f aca="false">IF(E952&lt;&gt;0,ROUND(IF($L$1=1,SUM(P952),"0")+IF($L$1=2,SUM($P952:Q952),"0")+IF($L$1=3,SUM($P952:R952),"0")+IF($L$1=4,SUM($P952:S952),"0")+IF($L$1=5,SUM($P952:T952),"0")+IF($L$1=6,SUM($P952:U952),"0")+IF($L$1=7,SUM($P952:V952),"0")+IF($L$1=8,SUM($P952:W952),"0")+IF($L$1=9,SUM($P952:X952),"0")+IF($L$1=10,SUM($P952:Y952),"0")+IF($L$1=11,SUM($P952:Z952),"0")+IF($L$1=12,SUM($P952:AA952),"0")+IF($L$1=13,SUM($P952:AB952),"0")+IF($L$1=14,SUM($P952:AC952),"0")+IF($L$1=15,SUM($P952:AD952),"0")+IF($L$1=16,SUM($P952:AE952),"0")+IF($L$1=17,SUM($P952:AF952),"0")+IF($L$1=18,SUM($P952:AG952),"0")+IF($L$1=19,SUM($P952:AH952),"0")+IF($L$1=20,SUM($P952:AI952),"0")+IF($L$1=21,SUM($P952:AJ952),"0")+IF($L$1=22,SUM($P952:AK952),"0")+IF($L$1=23,SUM($P952:AL952),"0")+IF($L$1=24,SUM($P952:AM952),"0"),2),IF(BC952=0,(SUMIF($AP$11:$AP$1010,B952,$BC$11:$BC$1010)),BC952))</f>
        <v>0</v>
      </c>
      <c r="M952" s="163" t="n">
        <f aca="false">IF(G952=0,0,(L952/G952)*100)</f>
        <v>0</v>
      </c>
      <c r="N952" s="168" t="str">
        <f aca="false">IF(B952&gt;0,"ok","ocultar")</f>
        <v>ocultar</v>
      </c>
      <c r="O952" s="650"/>
      <c r="P952" s="724"/>
      <c r="Q952" s="725"/>
      <c r="R952" s="725"/>
      <c r="S952" s="725"/>
      <c r="T952" s="725"/>
      <c r="U952" s="725"/>
      <c r="V952" s="725"/>
      <c r="W952" s="725"/>
      <c r="X952" s="725"/>
      <c r="Y952" s="725"/>
      <c r="Z952" s="725"/>
      <c r="AA952" s="726"/>
      <c r="AB952" s="726"/>
      <c r="AC952" s="726"/>
      <c r="AD952" s="726"/>
      <c r="AE952" s="726"/>
      <c r="AF952" s="726"/>
      <c r="AG952" s="726"/>
      <c r="AH952" s="726"/>
      <c r="AI952" s="726"/>
      <c r="AJ952" s="726"/>
      <c r="AK952" s="726"/>
      <c r="AL952" s="726"/>
      <c r="AM952" s="727"/>
      <c r="AO952" s="728" t="n">
        <f aca="false">IF(E952&lt;&gt;0,G952,0)</f>
        <v>0</v>
      </c>
      <c r="AP952" s="157" t="n">
        <f aca="false">IF(B952=0,AP951,IF(ISNONTEXT(B952)=TRUE(),INT(B952),INT(LEFT(B952,FIND(".",B952)-1))))</f>
        <v>3</v>
      </c>
      <c r="AQ952" s="157" t="str">
        <f aca="false">IF(AQ953=1,1,IF(B952&lt;&gt;0,1,IF(C952&lt;&gt;0,1,IF(D952&lt;&gt;0,1,IF(E952&lt;&gt;0,1,"")))))</f>
        <v/>
      </c>
      <c r="AR952" s="157" t="str">
        <f aca="false">IF(AP952=0," ",IF(AP952&lt;&gt;AP951,AP952," "))</f>
        <v> </v>
      </c>
      <c r="AS952" s="732"/>
      <c r="AT952" s="730" t="n">
        <f aca="false">IF(AP952&lt;&gt;AR952,(IF('ORÇ.GLOBAL P CAIXA'!I953="",J952*(INFORMAÇÕES!$Q$99/INFORMAÇÕES!$Q$102),IF('ORÇ.GLOBAL P CAIXA'!I953="R",J952,0))),0)</f>
        <v>0</v>
      </c>
      <c r="AU952" s="75" t="n">
        <f aca="false">IF(AP952&lt;&gt;AR952,(IF('ORÇ.GLOBAL P CAIXA'!I953="",J952*(INFORMAÇÕES!$Q$100/INFORMAÇÕES!$Q$102),IF('ORÇ.GLOBAL P CAIXA'!I953="C",J952,0))),0)</f>
        <v>0</v>
      </c>
      <c r="AV952" s="75" t="n">
        <f aca="false">IF(AP952&lt;&gt;AR952,(IF('ORÇ.GLOBAL P CAIXA'!I953="",J952*INFORMAÇÕES!$U$115,IF('ORÇ.GLOBAL P CAIXA'!I953="CF",J952,0))),0)</f>
        <v>0</v>
      </c>
      <c r="AW952" s="75" t="n">
        <f aca="false">IF(AP952&lt;&gt;AR952,(IF('ORÇ.GLOBAL P CAIXA'!I953="",J952*INFORMAÇÕES!$U$116,IF('ORÇ.GLOBAL P CAIXA'!I953="O",J952,0))),0)</f>
        <v>0</v>
      </c>
      <c r="AX952" s="731" t="n">
        <f aca="false">IF(E952&lt;&gt;0,J952,0)</f>
        <v>0</v>
      </c>
      <c r="AY952" s="730" t="n">
        <f aca="false">IF(AP952&lt;&gt;AR952,(IF('ORÇ.GLOBAL P CAIXA'!I953="",L952*(INFORMAÇÕES!$Q$99/INFORMAÇÕES!$Q$102),IF('ORÇ.GLOBAL P CAIXA'!I953="R",L952,0))),0)</f>
        <v>0</v>
      </c>
      <c r="AZ952" s="75" t="n">
        <f aca="false">IF(AP952&lt;&gt;AR952,(IF('ORÇ.GLOBAL P CAIXA'!I953="",L952*(INFORMAÇÕES!$Q$100/INFORMAÇÕES!$Q$102),IF('ORÇ.GLOBAL P CAIXA'!I953="C",L952,0))),0)</f>
        <v>0</v>
      </c>
      <c r="BA952" s="75" t="n">
        <f aca="false">IF(AP952&lt;&gt;AR952,(IF('ORÇ.GLOBAL P CAIXA'!I953="",L952*INFORMAÇÕES!$U$115,IF('ORÇ.GLOBAL P CAIXA'!I953="CF",L952,0))),0)</f>
        <v>0</v>
      </c>
      <c r="BB952" s="75" t="n">
        <f aca="false">IF(AP952&lt;&gt;AR952,(IF('ORÇ.GLOBAL P CAIXA'!I953="",L952*INFORMAÇÕES!$U$116,IF('ORÇ.GLOBAL P CAIXA'!I953="O",L952,0))),0)</f>
        <v>0</v>
      </c>
      <c r="BC952" s="731" t="n">
        <f aca="false">IF(E952&lt;&gt;0,L952,0)</f>
        <v>0</v>
      </c>
    </row>
    <row r="953" s="174" customFormat="true" ht="14.25" hidden="false" customHeight="false" outlineLevel="0" collapsed="false">
      <c r="A953" s="159" t="n">
        <v>943</v>
      </c>
      <c r="B953" s="160" t="n">
        <f aca="false">'ORÇ.REPROG. P CAIXA'!B955</f>
        <v>0</v>
      </c>
      <c r="C953" s="723" t="n">
        <f aca="false">'ORÇ.REPROG. P CAIXA'!C955</f>
        <v>0</v>
      </c>
      <c r="D953" s="162" t="n">
        <f aca="false">'ORÇ.REPROG. P CAIXA'!D955</f>
        <v>0</v>
      </c>
      <c r="E953" s="163" t="n">
        <f aca="false">IF('BM GLOBAL'!$P$1&lt;&gt;0,'ORÇ.REPROG. P CAIXA'!E955,'ORÇ.REPROG. P CAIXA'!H955)</f>
        <v>0</v>
      </c>
      <c r="F953" s="163" t="n">
        <f aca="false">IF('BM GLOBAL'!$P$1&lt;&gt;0,IF('ORÇ.GLOBAL P CAIXA'!K954=0,'ORÇ.GLOBAL EMPRESA'!G954,'ORÇ.GLOBAL P CAIXA'!F954),'ORÇ.REPROG. P CAIXA'!I955)</f>
        <v>0</v>
      </c>
      <c r="G953" s="163" t="n">
        <f aca="false">IF(E953&lt;&gt;0,ROUND(E953*F953,2),IF(AO953=0,(SUMIF('ORÇ.REPROG. P CAIXA'!$AC$13:$AC$1012,B953,$AO$11:$AO$1010)),AO953))</f>
        <v>0</v>
      </c>
      <c r="H953" s="163" t="n">
        <f aca="false">IF(J953&lt;&gt;0,IF(E953&lt;&gt;0,J953/F953,0),0)</f>
        <v>0</v>
      </c>
      <c r="I953" s="163" t="n">
        <f aca="false">IF(L953&lt;&gt;0,IF(E953&lt;&gt;0,L953/F953,0),0)</f>
        <v>0</v>
      </c>
      <c r="J953" s="163" t="n">
        <f aca="false">IF(E953&lt;&gt;0,ROUND(INDEX($P$11:$AM$1010,$A953,$L$1),2),IF(AX953=0,(SUMIF($AP$11:$AP$1010,B953,$AX$11:$AX$1010)),AX953))</f>
        <v>0</v>
      </c>
      <c r="K953" s="163" t="n">
        <f aca="false">IF(G953=0,0,(J953/G953)*100)</f>
        <v>0</v>
      </c>
      <c r="L953" s="163" t="n">
        <f aca="false">IF(E953&lt;&gt;0,ROUND(IF($L$1=1,SUM(P953),"0")+IF($L$1=2,SUM($P953:Q953),"0")+IF($L$1=3,SUM($P953:R953),"0")+IF($L$1=4,SUM($P953:S953),"0")+IF($L$1=5,SUM($P953:T953),"0")+IF($L$1=6,SUM($P953:U953),"0")+IF($L$1=7,SUM($P953:V953),"0")+IF($L$1=8,SUM($P953:W953),"0")+IF($L$1=9,SUM($P953:X953),"0")+IF($L$1=10,SUM($P953:Y953),"0")+IF($L$1=11,SUM($P953:Z953),"0")+IF($L$1=12,SUM($P953:AA953),"0")+IF($L$1=13,SUM($P953:AB953),"0")+IF($L$1=14,SUM($P953:AC953),"0")+IF($L$1=15,SUM($P953:AD953),"0")+IF($L$1=16,SUM($P953:AE953),"0")+IF($L$1=17,SUM($P953:AF953),"0")+IF($L$1=18,SUM($P953:AG953),"0")+IF($L$1=19,SUM($P953:AH953),"0")+IF($L$1=20,SUM($P953:AI953),"0")+IF($L$1=21,SUM($P953:AJ953),"0")+IF($L$1=22,SUM($P953:AK953),"0")+IF($L$1=23,SUM($P953:AL953),"0")+IF($L$1=24,SUM($P953:AM953),"0"),2),IF(BC953=0,(SUMIF($AP$11:$AP$1010,B953,$BC$11:$BC$1010)),BC953))</f>
        <v>0</v>
      </c>
      <c r="M953" s="163" t="n">
        <f aca="false">IF(G953=0,0,(L953/G953)*100)</f>
        <v>0</v>
      </c>
      <c r="N953" s="168" t="str">
        <f aca="false">IF(B953&gt;0,"ok","ocultar")</f>
        <v>ocultar</v>
      </c>
      <c r="O953" s="650"/>
      <c r="P953" s="724"/>
      <c r="Q953" s="725"/>
      <c r="R953" s="725"/>
      <c r="S953" s="725"/>
      <c r="T953" s="725"/>
      <c r="U953" s="725"/>
      <c r="V953" s="725"/>
      <c r="W953" s="725"/>
      <c r="X953" s="725"/>
      <c r="Y953" s="725"/>
      <c r="Z953" s="725"/>
      <c r="AA953" s="726"/>
      <c r="AB953" s="726"/>
      <c r="AC953" s="726"/>
      <c r="AD953" s="726"/>
      <c r="AE953" s="726"/>
      <c r="AF953" s="726"/>
      <c r="AG953" s="726"/>
      <c r="AH953" s="726"/>
      <c r="AI953" s="726"/>
      <c r="AJ953" s="726"/>
      <c r="AK953" s="726"/>
      <c r="AL953" s="726"/>
      <c r="AM953" s="727"/>
      <c r="AO953" s="728" t="n">
        <f aca="false">IF(E953&lt;&gt;0,G953,0)</f>
        <v>0</v>
      </c>
      <c r="AP953" s="157" t="n">
        <f aca="false">IF(B953=0,AP952,IF(ISNONTEXT(B953)=TRUE(),INT(B953),INT(LEFT(B953,FIND(".",B953)-1))))</f>
        <v>3</v>
      </c>
      <c r="AQ953" s="157" t="str">
        <f aca="false">IF(AQ954=1,1,IF(B953&lt;&gt;0,1,IF(C953&lt;&gt;0,1,IF(D953&lt;&gt;0,1,IF(E953&lt;&gt;0,1,"")))))</f>
        <v/>
      </c>
      <c r="AR953" s="157" t="str">
        <f aca="false">IF(AP953=0," ",IF(AP953&lt;&gt;AP952,AP953," "))</f>
        <v> </v>
      </c>
      <c r="AS953" s="732"/>
      <c r="AT953" s="730" t="n">
        <f aca="false">IF(AP953&lt;&gt;AR953,(IF('ORÇ.GLOBAL P CAIXA'!I954="",J953*(INFORMAÇÕES!$Q$99/INFORMAÇÕES!$Q$102),IF('ORÇ.GLOBAL P CAIXA'!I954="R",J953,0))),0)</f>
        <v>0</v>
      </c>
      <c r="AU953" s="75" t="n">
        <f aca="false">IF(AP953&lt;&gt;AR953,(IF('ORÇ.GLOBAL P CAIXA'!I954="",J953*(INFORMAÇÕES!$Q$100/INFORMAÇÕES!$Q$102),IF('ORÇ.GLOBAL P CAIXA'!I954="C",J953,0))),0)</f>
        <v>0</v>
      </c>
      <c r="AV953" s="75" t="n">
        <f aca="false">IF(AP953&lt;&gt;AR953,(IF('ORÇ.GLOBAL P CAIXA'!I954="",J953*INFORMAÇÕES!$U$115,IF('ORÇ.GLOBAL P CAIXA'!I954="CF",J953,0))),0)</f>
        <v>0</v>
      </c>
      <c r="AW953" s="75" t="n">
        <f aca="false">IF(AP953&lt;&gt;AR953,(IF('ORÇ.GLOBAL P CAIXA'!I954="",J953*INFORMAÇÕES!$U$116,IF('ORÇ.GLOBAL P CAIXA'!I954="O",J953,0))),0)</f>
        <v>0</v>
      </c>
      <c r="AX953" s="731" t="n">
        <f aca="false">IF(E953&lt;&gt;0,J953,0)</f>
        <v>0</v>
      </c>
      <c r="AY953" s="730" t="n">
        <f aca="false">IF(AP953&lt;&gt;AR953,(IF('ORÇ.GLOBAL P CAIXA'!I954="",L953*(INFORMAÇÕES!$Q$99/INFORMAÇÕES!$Q$102),IF('ORÇ.GLOBAL P CAIXA'!I954="R",L953,0))),0)</f>
        <v>0</v>
      </c>
      <c r="AZ953" s="75" t="n">
        <f aca="false">IF(AP953&lt;&gt;AR953,(IF('ORÇ.GLOBAL P CAIXA'!I954="",L953*(INFORMAÇÕES!$Q$100/INFORMAÇÕES!$Q$102),IF('ORÇ.GLOBAL P CAIXA'!I954="C",L953,0))),0)</f>
        <v>0</v>
      </c>
      <c r="BA953" s="75" t="n">
        <f aca="false">IF(AP953&lt;&gt;AR953,(IF('ORÇ.GLOBAL P CAIXA'!I954="",L953*INFORMAÇÕES!$U$115,IF('ORÇ.GLOBAL P CAIXA'!I954="CF",L953,0))),0)</f>
        <v>0</v>
      </c>
      <c r="BB953" s="75" t="n">
        <f aca="false">IF(AP953&lt;&gt;AR953,(IF('ORÇ.GLOBAL P CAIXA'!I954="",L953*INFORMAÇÕES!$U$116,IF('ORÇ.GLOBAL P CAIXA'!I954="O",L953,0))),0)</f>
        <v>0</v>
      </c>
      <c r="BC953" s="731" t="n">
        <f aca="false">IF(E953&lt;&gt;0,L953,0)</f>
        <v>0</v>
      </c>
    </row>
    <row r="954" s="174" customFormat="true" ht="14.25" hidden="false" customHeight="false" outlineLevel="0" collapsed="false">
      <c r="A954" s="159" t="n">
        <v>944</v>
      </c>
      <c r="B954" s="160" t="n">
        <f aca="false">'ORÇ.REPROG. P CAIXA'!B956</f>
        <v>0</v>
      </c>
      <c r="C954" s="723" t="n">
        <f aca="false">'ORÇ.REPROG. P CAIXA'!C956</f>
        <v>0</v>
      </c>
      <c r="D954" s="162" t="n">
        <f aca="false">'ORÇ.REPROG. P CAIXA'!D956</f>
        <v>0</v>
      </c>
      <c r="E954" s="163" t="n">
        <f aca="false">IF('BM GLOBAL'!$P$1&lt;&gt;0,'ORÇ.REPROG. P CAIXA'!E956,'ORÇ.REPROG. P CAIXA'!H956)</f>
        <v>0</v>
      </c>
      <c r="F954" s="163" t="n">
        <f aca="false">IF('BM GLOBAL'!$P$1&lt;&gt;0,IF('ORÇ.GLOBAL P CAIXA'!K955=0,'ORÇ.GLOBAL EMPRESA'!G955,'ORÇ.GLOBAL P CAIXA'!F955),'ORÇ.REPROG. P CAIXA'!I956)</f>
        <v>0</v>
      </c>
      <c r="G954" s="163" t="n">
        <f aca="false">IF(E954&lt;&gt;0,ROUND(E954*F954,2),IF(AO954=0,(SUMIF('ORÇ.REPROG. P CAIXA'!$AC$13:$AC$1012,B954,$AO$11:$AO$1010)),AO954))</f>
        <v>0</v>
      </c>
      <c r="H954" s="163" t="n">
        <f aca="false">IF(J954&lt;&gt;0,IF(E954&lt;&gt;0,J954/F954,0),0)</f>
        <v>0</v>
      </c>
      <c r="I954" s="163" t="n">
        <f aca="false">IF(L954&lt;&gt;0,IF(E954&lt;&gt;0,L954/F954,0),0)</f>
        <v>0</v>
      </c>
      <c r="J954" s="163" t="n">
        <f aca="false">IF(E954&lt;&gt;0,ROUND(INDEX($P$11:$AM$1010,$A954,$L$1),2),IF(AX954=0,(SUMIF($AP$11:$AP$1010,B954,$AX$11:$AX$1010)),AX954))</f>
        <v>0</v>
      </c>
      <c r="K954" s="163" t="n">
        <f aca="false">IF(G954=0,0,(J954/G954)*100)</f>
        <v>0</v>
      </c>
      <c r="L954" s="163" t="n">
        <f aca="false">IF(E954&lt;&gt;0,ROUND(IF($L$1=1,SUM(P954),"0")+IF($L$1=2,SUM($P954:Q954),"0")+IF($L$1=3,SUM($P954:R954),"0")+IF($L$1=4,SUM($P954:S954),"0")+IF($L$1=5,SUM($P954:T954),"0")+IF($L$1=6,SUM($P954:U954),"0")+IF($L$1=7,SUM($P954:V954),"0")+IF($L$1=8,SUM($P954:W954),"0")+IF($L$1=9,SUM($P954:X954),"0")+IF($L$1=10,SUM($P954:Y954),"0")+IF($L$1=11,SUM($P954:Z954),"0")+IF($L$1=12,SUM($P954:AA954),"0")+IF($L$1=13,SUM($P954:AB954),"0")+IF($L$1=14,SUM($P954:AC954),"0")+IF($L$1=15,SUM($P954:AD954),"0")+IF($L$1=16,SUM($P954:AE954),"0")+IF($L$1=17,SUM($P954:AF954),"0")+IF($L$1=18,SUM($P954:AG954),"0")+IF($L$1=19,SUM($P954:AH954),"0")+IF($L$1=20,SUM($P954:AI954),"0")+IF($L$1=21,SUM($P954:AJ954),"0")+IF($L$1=22,SUM($P954:AK954),"0")+IF($L$1=23,SUM($P954:AL954),"0")+IF($L$1=24,SUM($P954:AM954),"0"),2),IF(BC954=0,(SUMIF($AP$11:$AP$1010,B954,$BC$11:$BC$1010)),BC954))</f>
        <v>0</v>
      </c>
      <c r="M954" s="163" t="n">
        <f aca="false">IF(G954=0,0,(L954/G954)*100)</f>
        <v>0</v>
      </c>
      <c r="N954" s="168" t="str">
        <f aca="false">IF(B954&gt;0,"ok","ocultar")</f>
        <v>ocultar</v>
      </c>
      <c r="O954" s="650"/>
      <c r="P954" s="724"/>
      <c r="Q954" s="725"/>
      <c r="R954" s="725"/>
      <c r="S954" s="725"/>
      <c r="T954" s="725"/>
      <c r="U954" s="725"/>
      <c r="V954" s="725"/>
      <c r="W954" s="725"/>
      <c r="X954" s="725"/>
      <c r="Y954" s="725"/>
      <c r="Z954" s="725"/>
      <c r="AA954" s="726"/>
      <c r="AB954" s="726"/>
      <c r="AC954" s="726"/>
      <c r="AD954" s="726"/>
      <c r="AE954" s="726"/>
      <c r="AF954" s="726"/>
      <c r="AG954" s="726"/>
      <c r="AH954" s="726"/>
      <c r="AI954" s="726"/>
      <c r="AJ954" s="726"/>
      <c r="AK954" s="726"/>
      <c r="AL954" s="726"/>
      <c r="AM954" s="727"/>
      <c r="AO954" s="728" t="n">
        <f aca="false">IF(E954&lt;&gt;0,G954,0)</f>
        <v>0</v>
      </c>
      <c r="AP954" s="157" t="n">
        <f aca="false">IF(B954=0,AP953,IF(ISNONTEXT(B954)=TRUE(),INT(B954),INT(LEFT(B954,FIND(".",B954)-1))))</f>
        <v>3</v>
      </c>
      <c r="AQ954" s="157" t="str">
        <f aca="false">IF(AQ955=1,1,IF(B954&lt;&gt;0,1,IF(C954&lt;&gt;0,1,IF(D954&lt;&gt;0,1,IF(E954&lt;&gt;0,1,"")))))</f>
        <v/>
      </c>
      <c r="AR954" s="157" t="str">
        <f aca="false">IF(AP954=0," ",IF(AP954&lt;&gt;AP953,AP954," "))</f>
        <v> </v>
      </c>
      <c r="AS954" s="732"/>
      <c r="AT954" s="730" t="n">
        <f aca="false">IF(AP954&lt;&gt;AR954,(IF('ORÇ.GLOBAL P CAIXA'!I955="",J954*(INFORMAÇÕES!$Q$99/INFORMAÇÕES!$Q$102),IF('ORÇ.GLOBAL P CAIXA'!I955="R",J954,0))),0)</f>
        <v>0</v>
      </c>
      <c r="AU954" s="75" t="n">
        <f aca="false">IF(AP954&lt;&gt;AR954,(IF('ORÇ.GLOBAL P CAIXA'!I955="",J954*(INFORMAÇÕES!$Q$100/INFORMAÇÕES!$Q$102),IF('ORÇ.GLOBAL P CAIXA'!I955="C",J954,0))),0)</f>
        <v>0</v>
      </c>
      <c r="AV954" s="75" t="n">
        <f aca="false">IF(AP954&lt;&gt;AR954,(IF('ORÇ.GLOBAL P CAIXA'!I955="",J954*INFORMAÇÕES!$U$115,IF('ORÇ.GLOBAL P CAIXA'!I955="CF",J954,0))),0)</f>
        <v>0</v>
      </c>
      <c r="AW954" s="75" t="n">
        <f aca="false">IF(AP954&lt;&gt;AR954,(IF('ORÇ.GLOBAL P CAIXA'!I955="",J954*INFORMAÇÕES!$U$116,IF('ORÇ.GLOBAL P CAIXA'!I955="O",J954,0))),0)</f>
        <v>0</v>
      </c>
      <c r="AX954" s="731" t="n">
        <f aca="false">IF(E954&lt;&gt;0,J954,0)</f>
        <v>0</v>
      </c>
      <c r="AY954" s="730" t="n">
        <f aca="false">IF(AP954&lt;&gt;AR954,(IF('ORÇ.GLOBAL P CAIXA'!I955="",L954*(INFORMAÇÕES!$Q$99/INFORMAÇÕES!$Q$102),IF('ORÇ.GLOBAL P CAIXA'!I955="R",L954,0))),0)</f>
        <v>0</v>
      </c>
      <c r="AZ954" s="75" t="n">
        <f aca="false">IF(AP954&lt;&gt;AR954,(IF('ORÇ.GLOBAL P CAIXA'!I955="",L954*(INFORMAÇÕES!$Q$100/INFORMAÇÕES!$Q$102),IF('ORÇ.GLOBAL P CAIXA'!I955="C",L954,0))),0)</f>
        <v>0</v>
      </c>
      <c r="BA954" s="75" t="n">
        <f aca="false">IF(AP954&lt;&gt;AR954,(IF('ORÇ.GLOBAL P CAIXA'!I955="",L954*INFORMAÇÕES!$U$115,IF('ORÇ.GLOBAL P CAIXA'!I955="CF",L954,0))),0)</f>
        <v>0</v>
      </c>
      <c r="BB954" s="75" t="n">
        <f aca="false">IF(AP954&lt;&gt;AR954,(IF('ORÇ.GLOBAL P CAIXA'!I955="",L954*INFORMAÇÕES!$U$116,IF('ORÇ.GLOBAL P CAIXA'!I955="O",L954,0))),0)</f>
        <v>0</v>
      </c>
      <c r="BC954" s="731" t="n">
        <f aca="false">IF(E954&lt;&gt;0,L954,0)</f>
        <v>0</v>
      </c>
    </row>
    <row r="955" s="174" customFormat="true" ht="14.25" hidden="false" customHeight="false" outlineLevel="0" collapsed="false">
      <c r="A955" s="159" t="n">
        <v>945</v>
      </c>
      <c r="B955" s="160" t="n">
        <f aca="false">'ORÇ.REPROG. P CAIXA'!B957</f>
        <v>0</v>
      </c>
      <c r="C955" s="723" t="n">
        <f aca="false">'ORÇ.REPROG. P CAIXA'!C957</f>
        <v>0</v>
      </c>
      <c r="D955" s="162" t="n">
        <f aca="false">'ORÇ.REPROG. P CAIXA'!D957</f>
        <v>0</v>
      </c>
      <c r="E955" s="163" t="n">
        <f aca="false">IF('BM GLOBAL'!$P$1&lt;&gt;0,'ORÇ.REPROG. P CAIXA'!E957,'ORÇ.REPROG. P CAIXA'!H957)</f>
        <v>0</v>
      </c>
      <c r="F955" s="163" t="n">
        <f aca="false">IF('BM GLOBAL'!$P$1&lt;&gt;0,IF('ORÇ.GLOBAL P CAIXA'!K956=0,'ORÇ.GLOBAL EMPRESA'!G956,'ORÇ.GLOBAL P CAIXA'!F956),'ORÇ.REPROG. P CAIXA'!I957)</f>
        <v>0</v>
      </c>
      <c r="G955" s="163" t="n">
        <f aca="false">IF(E955&lt;&gt;0,ROUND(E955*F955,2),IF(AO955=0,(SUMIF('ORÇ.REPROG. P CAIXA'!$AC$13:$AC$1012,B955,$AO$11:$AO$1010)),AO955))</f>
        <v>0</v>
      </c>
      <c r="H955" s="163" t="n">
        <f aca="false">IF(J955&lt;&gt;0,IF(E955&lt;&gt;0,J955/F955,0),0)</f>
        <v>0</v>
      </c>
      <c r="I955" s="163" t="n">
        <f aca="false">IF(L955&lt;&gt;0,IF(E955&lt;&gt;0,L955/F955,0),0)</f>
        <v>0</v>
      </c>
      <c r="J955" s="163" t="n">
        <f aca="false">IF(E955&lt;&gt;0,ROUND(INDEX($P$11:$AM$1010,$A955,$L$1),2),IF(AX955=0,(SUMIF($AP$11:$AP$1010,B955,$AX$11:$AX$1010)),AX955))</f>
        <v>0</v>
      </c>
      <c r="K955" s="163" t="n">
        <f aca="false">IF(G955=0,0,(J955/G955)*100)</f>
        <v>0</v>
      </c>
      <c r="L955" s="163" t="n">
        <f aca="false">IF(E955&lt;&gt;0,ROUND(IF($L$1=1,SUM(P955),"0")+IF($L$1=2,SUM($P955:Q955),"0")+IF($L$1=3,SUM($P955:R955),"0")+IF($L$1=4,SUM($P955:S955),"0")+IF($L$1=5,SUM($P955:T955),"0")+IF($L$1=6,SUM($P955:U955),"0")+IF($L$1=7,SUM($P955:V955),"0")+IF($L$1=8,SUM($P955:W955),"0")+IF($L$1=9,SUM($P955:X955),"0")+IF($L$1=10,SUM($P955:Y955),"0")+IF($L$1=11,SUM($P955:Z955),"0")+IF($L$1=12,SUM($P955:AA955),"0")+IF($L$1=13,SUM($P955:AB955),"0")+IF($L$1=14,SUM($P955:AC955),"0")+IF($L$1=15,SUM($P955:AD955),"0")+IF($L$1=16,SUM($P955:AE955),"0")+IF($L$1=17,SUM($P955:AF955),"0")+IF($L$1=18,SUM($P955:AG955),"0")+IF($L$1=19,SUM($P955:AH955),"0")+IF($L$1=20,SUM($P955:AI955),"0")+IF($L$1=21,SUM($P955:AJ955),"0")+IF($L$1=22,SUM($P955:AK955),"0")+IF($L$1=23,SUM($P955:AL955),"0")+IF($L$1=24,SUM($P955:AM955),"0"),2),IF(BC955=0,(SUMIF($AP$11:$AP$1010,B955,$BC$11:$BC$1010)),BC955))</f>
        <v>0</v>
      </c>
      <c r="M955" s="163" t="n">
        <f aca="false">IF(G955=0,0,(L955/G955)*100)</f>
        <v>0</v>
      </c>
      <c r="N955" s="168" t="str">
        <f aca="false">IF(B955&gt;0,"ok","ocultar")</f>
        <v>ocultar</v>
      </c>
      <c r="O955" s="650"/>
      <c r="P955" s="724"/>
      <c r="Q955" s="725"/>
      <c r="R955" s="725"/>
      <c r="S955" s="725"/>
      <c r="T955" s="725"/>
      <c r="U955" s="725"/>
      <c r="V955" s="725"/>
      <c r="W955" s="725"/>
      <c r="X955" s="725"/>
      <c r="Y955" s="725"/>
      <c r="Z955" s="725"/>
      <c r="AA955" s="726"/>
      <c r="AB955" s="726"/>
      <c r="AC955" s="726"/>
      <c r="AD955" s="726"/>
      <c r="AE955" s="726"/>
      <c r="AF955" s="726"/>
      <c r="AG955" s="726"/>
      <c r="AH955" s="726"/>
      <c r="AI955" s="726"/>
      <c r="AJ955" s="726"/>
      <c r="AK955" s="726"/>
      <c r="AL955" s="726"/>
      <c r="AM955" s="727"/>
      <c r="AO955" s="728" t="n">
        <f aca="false">IF(E955&lt;&gt;0,G955,0)</f>
        <v>0</v>
      </c>
      <c r="AP955" s="157" t="n">
        <f aca="false">IF(B955=0,AP954,IF(ISNONTEXT(B955)=TRUE(),INT(B955),INT(LEFT(B955,FIND(".",B955)-1))))</f>
        <v>3</v>
      </c>
      <c r="AQ955" s="157" t="str">
        <f aca="false">IF(AQ956=1,1,IF(B955&lt;&gt;0,1,IF(C955&lt;&gt;0,1,IF(D955&lt;&gt;0,1,IF(E955&lt;&gt;0,1,"")))))</f>
        <v/>
      </c>
      <c r="AR955" s="157" t="str">
        <f aca="false">IF(AP955=0," ",IF(AP955&lt;&gt;AP954,AP955," "))</f>
        <v> </v>
      </c>
      <c r="AS955" s="732"/>
      <c r="AT955" s="730" t="n">
        <f aca="false">IF(AP955&lt;&gt;AR955,(IF('ORÇ.GLOBAL P CAIXA'!I956="",J955*(INFORMAÇÕES!$Q$99/INFORMAÇÕES!$Q$102),IF('ORÇ.GLOBAL P CAIXA'!I956="R",J955,0))),0)</f>
        <v>0</v>
      </c>
      <c r="AU955" s="75" t="n">
        <f aca="false">IF(AP955&lt;&gt;AR955,(IF('ORÇ.GLOBAL P CAIXA'!I956="",J955*(INFORMAÇÕES!$Q$100/INFORMAÇÕES!$Q$102),IF('ORÇ.GLOBAL P CAIXA'!I956="C",J955,0))),0)</f>
        <v>0</v>
      </c>
      <c r="AV955" s="75" t="n">
        <f aca="false">IF(AP955&lt;&gt;AR955,(IF('ORÇ.GLOBAL P CAIXA'!I956="",J955*INFORMAÇÕES!$U$115,IF('ORÇ.GLOBAL P CAIXA'!I956="CF",J955,0))),0)</f>
        <v>0</v>
      </c>
      <c r="AW955" s="75" t="n">
        <f aca="false">IF(AP955&lt;&gt;AR955,(IF('ORÇ.GLOBAL P CAIXA'!I956="",J955*INFORMAÇÕES!$U$116,IF('ORÇ.GLOBAL P CAIXA'!I956="O",J955,0))),0)</f>
        <v>0</v>
      </c>
      <c r="AX955" s="731" t="n">
        <f aca="false">IF(E955&lt;&gt;0,J955,0)</f>
        <v>0</v>
      </c>
      <c r="AY955" s="730" t="n">
        <f aca="false">IF(AP955&lt;&gt;AR955,(IF('ORÇ.GLOBAL P CAIXA'!I956="",L955*(INFORMAÇÕES!$Q$99/INFORMAÇÕES!$Q$102),IF('ORÇ.GLOBAL P CAIXA'!I956="R",L955,0))),0)</f>
        <v>0</v>
      </c>
      <c r="AZ955" s="75" t="n">
        <f aca="false">IF(AP955&lt;&gt;AR955,(IF('ORÇ.GLOBAL P CAIXA'!I956="",L955*(INFORMAÇÕES!$Q$100/INFORMAÇÕES!$Q$102),IF('ORÇ.GLOBAL P CAIXA'!I956="C",L955,0))),0)</f>
        <v>0</v>
      </c>
      <c r="BA955" s="75" t="n">
        <f aca="false">IF(AP955&lt;&gt;AR955,(IF('ORÇ.GLOBAL P CAIXA'!I956="",L955*INFORMAÇÕES!$U$115,IF('ORÇ.GLOBAL P CAIXA'!I956="CF",L955,0))),0)</f>
        <v>0</v>
      </c>
      <c r="BB955" s="75" t="n">
        <f aca="false">IF(AP955&lt;&gt;AR955,(IF('ORÇ.GLOBAL P CAIXA'!I956="",L955*INFORMAÇÕES!$U$116,IF('ORÇ.GLOBAL P CAIXA'!I956="O",L955,0))),0)</f>
        <v>0</v>
      </c>
      <c r="BC955" s="731" t="n">
        <f aca="false">IF(E955&lt;&gt;0,L955,0)</f>
        <v>0</v>
      </c>
    </row>
    <row r="956" s="174" customFormat="true" ht="14.25" hidden="false" customHeight="false" outlineLevel="0" collapsed="false">
      <c r="A956" s="159" t="n">
        <v>946</v>
      </c>
      <c r="B956" s="160" t="n">
        <f aca="false">'ORÇ.REPROG. P CAIXA'!B958</f>
        <v>0</v>
      </c>
      <c r="C956" s="723" t="n">
        <f aca="false">'ORÇ.REPROG. P CAIXA'!C958</f>
        <v>0</v>
      </c>
      <c r="D956" s="162" t="n">
        <f aca="false">'ORÇ.REPROG. P CAIXA'!D958</f>
        <v>0</v>
      </c>
      <c r="E956" s="163" t="n">
        <f aca="false">IF('BM GLOBAL'!$P$1&lt;&gt;0,'ORÇ.REPROG. P CAIXA'!E958,'ORÇ.REPROG. P CAIXA'!H958)</f>
        <v>0</v>
      </c>
      <c r="F956" s="163" t="n">
        <f aca="false">IF('BM GLOBAL'!$P$1&lt;&gt;0,IF('ORÇ.GLOBAL P CAIXA'!K957=0,'ORÇ.GLOBAL EMPRESA'!G957,'ORÇ.GLOBAL P CAIXA'!F957),'ORÇ.REPROG. P CAIXA'!I958)</f>
        <v>0</v>
      </c>
      <c r="G956" s="163" t="n">
        <f aca="false">IF(E956&lt;&gt;0,ROUND(E956*F956,2),IF(AO956=0,(SUMIF('ORÇ.REPROG. P CAIXA'!$AC$13:$AC$1012,B956,$AO$11:$AO$1010)),AO956))</f>
        <v>0</v>
      </c>
      <c r="H956" s="163" t="n">
        <f aca="false">IF(J956&lt;&gt;0,IF(E956&lt;&gt;0,J956/F956,0),0)</f>
        <v>0</v>
      </c>
      <c r="I956" s="163" t="n">
        <f aca="false">IF(L956&lt;&gt;0,IF(E956&lt;&gt;0,L956/F956,0),0)</f>
        <v>0</v>
      </c>
      <c r="J956" s="163" t="n">
        <f aca="false">IF(E956&lt;&gt;0,ROUND(INDEX($P$11:$AM$1010,$A956,$L$1),2),IF(AX956=0,(SUMIF($AP$11:$AP$1010,B956,$AX$11:$AX$1010)),AX956))</f>
        <v>0</v>
      </c>
      <c r="K956" s="163" t="n">
        <f aca="false">IF(G956=0,0,(J956/G956)*100)</f>
        <v>0</v>
      </c>
      <c r="L956" s="163" t="n">
        <f aca="false">IF(E956&lt;&gt;0,ROUND(IF($L$1=1,SUM(P956),"0")+IF($L$1=2,SUM($P956:Q956),"0")+IF($L$1=3,SUM($P956:R956),"0")+IF($L$1=4,SUM($P956:S956),"0")+IF($L$1=5,SUM($P956:T956),"0")+IF($L$1=6,SUM($P956:U956),"0")+IF($L$1=7,SUM($P956:V956),"0")+IF($L$1=8,SUM($P956:W956),"0")+IF($L$1=9,SUM($P956:X956),"0")+IF($L$1=10,SUM($P956:Y956),"0")+IF($L$1=11,SUM($P956:Z956),"0")+IF($L$1=12,SUM($P956:AA956),"0")+IF($L$1=13,SUM($P956:AB956),"0")+IF($L$1=14,SUM($P956:AC956),"0")+IF($L$1=15,SUM($P956:AD956),"0")+IF($L$1=16,SUM($P956:AE956),"0")+IF($L$1=17,SUM($P956:AF956),"0")+IF($L$1=18,SUM($P956:AG956),"0")+IF($L$1=19,SUM($P956:AH956),"0")+IF($L$1=20,SUM($P956:AI956),"0")+IF($L$1=21,SUM($P956:AJ956),"0")+IF($L$1=22,SUM($P956:AK956),"0")+IF($L$1=23,SUM($P956:AL956),"0")+IF($L$1=24,SUM($P956:AM956),"0"),2),IF(BC956=0,(SUMIF($AP$11:$AP$1010,B956,$BC$11:$BC$1010)),BC956))</f>
        <v>0</v>
      </c>
      <c r="M956" s="163" t="n">
        <f aca="false">IF(G956=0,0,(L956/G956)*100)</f>
        <v>0</v>
      </c>
      <c r="N956" s="168" t="str">
        <f aca="false">IF(B956&gt;0,"ok","ocultar")</f>
        <v>ocultar</v>
      </c>
      <c r="O956" s="650"/>
      <c r="P956" s="724"/>
      <c r="Q956" s="725"/>
      <c r="R956" s="725"/>
      <c r="S956" s="725"/>
      <c r="T956" s="725"/>
      <c r="U956" s="725"/>
      <c r="V956" s="725"/>
      <c r="W956" s="725"/>
      <c r="X956" s="725"/>
      <c r="Y956" s="725"/>
      <c r="Z956" s="725"/>
      <c r="AA956" s="726"/>
      <c r="AB956" s="726"/>
      <c r="AC956" s="726"/>
      <c r="AD956" s="726"/>
      <c r="AE956" s="726"/>
      <c r="AF956" s="726"/>
      <c r="AG956" s="726"/>
      <c r="AH956" s="726"/>
      <c r="AI956" s="726"/>
      <c r="AJ956" s="726"/>
      <c r="AK956" s="726"/>
      <c r="AL956" s="726"/>
      <c r="AM956" s="727"/>
      <c r="AO956" s="728" t="n">
        <f aca="false">IF(E956&lt;&gt;0,G956,0)</f>
        <v>0</v>
      </c>
      <c r="AP956" s="157" t="n">
        <f aca="false">IF(B956=0,AP955,IF(ISNONTEXT(B956)=TRUE(),INT(B956),INT(LEFT(B956,FIND(".",B956)-1))))</f>
        <v>3</v>
      </c>
      <c r="AQ956" s="157" t="str">
        <f aca="false">IF(AQ957=1,1,IF(B956&lt;&gt;0,1,IF(C956&lt;&gt;0,1,IF(D956&lt;&gt;0,1,IF(E956&lt;&gt;0,1,"")))))</f>
        <v/>
      </c>
      <c r="AR956" s="157" t="str">
        <f aca="false">IF(AP956=0," ",IF(AP956&lt;&gt;AP955,AP956," "))</f>
        <v> </v>
      </c>
      <c r="AS956" s="732"/>
      <c r="AT956" s="730" t="n">
        <f aca="false">IF(AP956&lt;&gt;AR956,(IF('ORÇ.GLOBAL P CAIXA'!I957="",J956*(INFORMAÇÕES!$Q$99/INFORMAÇÕES!$Q$102),IF('ORÇ.GLOBAL P CAIXA'!I957="R",J956,0))),0)</f>
        <v>0</v>
      </c>
      <c r="AU956" s="75" t="n">
        <f aca="false">IF(AP956&lt;&gt;AR956,(IF('ORÇ.GLOBAL P CAIXA'!I957="",J956*(INFORMAÇÕES!$Q$100/INFORMAÇÕES!$Q$102),IF('ORÇ.GLOBAL P CAIXA'!I957="C",J956,0))),0)</f>
        <v>0</v>
      </c>
      <c r="AV956" s="75" t="n">
        <f aca="false">IF(AP956&lt;&gt;AR956,(IF('ORÇ.GLOBAL P CAIXA'!I957="",J956*INFORMAÇÕES!$U$115,IF('ORÇ.GLOBAL P CAIXA'!I957="CF",J956,0))),0)</f>
        <v>0</v>
      </c>
      <c r="AW956" s="75" t="n">
        <f aca="false">IF(AP956&lt;&gt;AR956,(IF('ORÇ.GLOBAL P CAIXA'!I957="",J956*INFORMAÇÕES!$U$116,IF('ORÇ.GLOBAL P CAIXA'!I957="O",J956,0))),0)</f>
        <v>0</v>
      </c>
      <c r="AX956" s="731" t="n">
        <f aca="false">IF(E956&lt;&gt;0,J956,0)</f>
        <v>0</v>
      </c>
      <c r="AY956" s="730" t="n">
        <f aca="false">IF(AP956&lt;&gt;AR956,(IF('ORÇ.GLOBAL P CAIXA'!I957="",L956*(INFORMAÇÕES!$Q$99/INFORMAÇÕES!$Q$102),IF('ORÇ.GLOBAL P CAIXA'!I957="R",L956,0))),0)</f>
        <v>0</v>
      </c>
      <c r="AZ956" s="75" t="n">
        <f aca="false">IF(AP956&lt;&gt;AR956,(IF('ORÇ.GLOBAL P CAIXA'!I957="",L956*(INFORMAÇÕES!$Q$100/INFORMAÇÕES!$Q$102),IF('ORÇ.GLOBAL P CAIXA'!I957="C",L956,0))),0)</f>
        <v>0</v>
      </c>
      <c r="BA956" s="75" t="n">
        <f aca="false">IF(AP956&lt;&gt;AR956,(IF('ORÇ.GLOBAL P CAIXA'!I957="",L956*INFORMAÇÕES!$U$115,IF('ORÇ.GLOBAL P CAIXA'!I957="CF",L956,0))),0)</f>
        <v>0</v>
      </c>
      <c r="BB956" s="75" t="n">
        <f aca="false">IF(AP956&lt;&gt;AR956,(IF('ORÇ.GLOBAL P CAIXA'!I957="",L956*INFORMAÇÕES!$U$116,IF('ORÇ.GLOBAL P CAIXA'!I957="O",L956,0))),0)</f>
        <v>0</v>
      </c>
      <c r="BC956" s="731" t="n">
        <f aca="false">IF(E956&lt;&gt;0,L956,0)</f>
        <v>0</v>
      </c>
    </row>
    <row r="957" s="174" customFormat="true" ht="14.25" hidden="false" customHeight="false" outlineLevel="0" collapsed="false">
      <c r="A957" s="159" t="n">
        <v>947</v>
      </c>
      <c r="B957" s="160" t="n">
        <f aca="false">'ORÇ.REPROG. P CAIXA'!B959</f>
        <v>0</v>
      </c>
      <c r="C957" s="723" t="n">
        <f aca="false">'ORÇ.REPROG. P CAIXA'!C959</f>
        <v>0</v>
      </c>
      <c r="D957" s="162" t="n">
        <f aca="false">'ORÇ.REPROG. P CAIXA'!D959</f>
        <v>0</v>
      </c>
      <c r="E957" s="163" t="n">
        <f aca="false">IF('BM GLOBAL'!$P$1&lt;&gt;0,'ORÇ.REPROG. P CAIXA'!E959,'ORÇ.REPROG. P CAIXA'!H959)</f>
        <v>0</v>
      </c>
      <c r="F957" s="163" t="n">
        <f aca="false">IF('BM GLOBAL'!$P$1&lt;&gt;0,IF('ORÇ.GLOBAL P CAIXA'!K958=0,'ORÇ.GLOBAL EMPRESA'!G958,'ORÇ.GLOBAL P CAIXA'!F958),'ORÇ.REPROG. P CAIXA'!I959)</f>
        <v>0</v>
      </c>
      <c r="G957" s="163" t="n">
        <f aca="false">IF(E957&lt;&gt;0,ROUND(E957*F957,2),IF(AO957=0,(SUMIF('ORÇ.REPROG. P CAIXA'!$AC$13:$AC$1012,B957,$AO$11:$AO$1010)),AO957))</f>
        <v>0</v>
      </c>
      <c r="H957" s="163" t="n">
        <f aca="false">IF(J957&lt;&gt;0,IF(E957&lt;&gt;0,J957/F957,0),0)</f>
        <v>0</v>
      </c>
      <c r="I957" s="163" t="n">
        <f aca="false">IF(L957&lt;&gt;0,IF(E957&lt;&gt;0,L957/F957,0),0)</f>
        <v>0</v>
      </c>
      <c r="J957" s="163" t="n">
        <f aca="false">IF(E957&lt;&gt;0,ROUND(INDEX($P$11:$AM$1010,$A957,$L$1),2),IF(AX957=0,(SUMIF($AP$11:$AP$1010,B957,$AX$11:$AX$1010)),AX957))</f>
        <v>0</v>
      </c>
      <c r="K957" s="163" t="n">
        <f aca="false">IF(G957=0,0,(J957/G957)*100)</f>
        <v>0</v>
      </c>
      <c r="L957" s="163" t="n">
        <f aca="false">IF(E957&lt;&gt;0,ROUND(IF($L$1=1,SUM(P957),"0")+IF($L$1=2,SUM($P957:Q957),"0")+IF($L$1=3,SUM($P957:R957),"0")+IF($L$1=4,SUM($P957:S957),"0")+IF($L$1=5,SUM($P957:T957),"0")+IF($L$1=6,SUM($P957:U957),"0")+IF($L$1=7,SUM($P957:V957),"0")+IF($L$1=8,SUM($P957:W957),"0")+IF($L$1=9,SUM($P957:X957),"0")+IF($L$1=10,SUM($P957:Y957),"0")+IF($L$1=11,SUM($P957:Z957),"0")+IF($L$1=12,SUM($P957:AA957),"0")+IF($L$1=13,SUM($P957:AB957),"0")+IF($L$1=14,SUM($P957:AC957),"0")+IF($L$1=15,SUM($P957:AD957),"0")+IF($L$1=16,SUM($P957:AE957),"0")+IF($L$1=17,SUM($P957:AF957),"0")+IF($L$1=18,SUM($P957:AG957),"0")+IF($L$1=19,SUM($P957:AH957),"0")+IF($L$1=20,SUM($P957:AI957),"0")+IF($L$1=21,SUM($P957:AJ957),"0")+IF($L$1=22,SUM($P957:AK957),"0")+IF($L$1=23,SUM($P957:AL957),"0")+IF($L$1=24,SUM($P957:AM957),"0"),2),IF(BC957=0,(SUMIF($AP$11:$AP$1010,B957,$BC$11:$BC$1010)),BC957))</f>
        <v>0</v>
      </c>
      <c r="M957" s="163" t="n">
        <f aca="false">IF(G957=0,0,(L957/G957)*100)</f>
        <v>0</v>
      </c>
      <c r="N957" s="168" t="str">
        <f aca="false">IF(B957&gt;0,"ok","ocultar")</f>
        <v>ocultar</v>
      </c>
      <c r="O957" s="650"/>
      <c r="P957" s="724"/>
      <c r="Q957" s="725"/>
      <c r="R957" s="725"/>
      <c r="S957" s="725"/>
      <c r="T957" s="725"/>
      <c r="U957" s="725"/>
      <c r="V957" s="725"/>
      <c r="W957" s="725"/>
      <c r="X957" s="725"/>
      <c r="Y957" s="725"/>
      <c r="Z957" s="725"/>
      <c r="AA957" s="726"/>
      <c r="AB957" s="726"/>
      <c r="AC957" s="726"/>
      <c r="AD957" s="726"/>
      <c r="AE957" s="726"/>
      <c r="AF957" s="726"/>
      <c r="AG957" s="726"/>
      <c r="AH957" s="726"/>
      <c r="AI957" s="726"/>
      <c r="AJ957" s="726"/>
      <c r="AK957" s="726"/>
      <c r="AL957" s="726"/>
      <c r="AM957" s="727"/>
      <c r="AO957" s="728" t="n">
        <f aca="false">IF(E957&lt;&gt;0,G957,0)</f>
        <v>0</v>
      </c>
      <c r="AP957" s="157" t="n">
        <f aca="false">IF(B957=0,AP956,IF(ISNONTEXT(B957)=TRUE(),INT(B957),INT(LEFT(B957,FIND(".",B957)-1))))</f>
        <v>3</v>
      </c>
      <c r="AQ957" s="157" t="str">
        <f aca="false">IF(AQ958=1,1,IF(B957&lt;&gt;0,1,IF(C957&lt;&gt;0,1,IF(D957&lt;&gt;0,1,IF(E957&lt;&gt;0,1,"")))))</f>
        <v/>
      </c>
      <c r="AR957" s="157" t="str">
        <f aca="false">IF(AP957=0," ",IF(AP957&lt;&gt;AP956,AP957," "))</f>
        <v> </v>
      </c>
      <c r="AS957" s="732"/>
      <c r="AT957" s="730" t="n">
        <f aca="false">IF(AP957&lt;&gt;AR957,(IF('ORÇ.GLOBAL P CAIXA'!I958="",J957*(INFORMAÇÕES!$Q$99/INFORMAÇÕES!$Q$102),IF('ORÇ.GLOBAL P CAIXA'!I958="R",J957,0))),0)</f>
        <v>0</v>
      </c>
      <c r="AU957" s="75" t="n">
        <f aca="false">IF(AP957&lt;&gt;AR957,(IF('ORÇ.GLOBAL P CAIXA'!I958="",J957*(INFORMAÇÕES!$Q$100/INFORMAÇÕES!$Q$102),IF('ORÇ.GLOBAL P CAIXA'!I958="C",J957,0))),0)</f>
        <v>0</v>
      </c>
      <c r="AV957" s="75" t="n">
        <f aca="false">IF(AP957&lt;&gt;AR957,(IF('ORÇ.GLOBAL P CAIXA'!I958="",J957*INFORMAÇÕES!$U$115,IF('ORÇ.GLOBAL P CAIXA'!I958="CF",J957,0))),0)</f>
        <v>0</v>
      </c>
      <c r="AW957" s="75" t="n">
        <f aca="false">IF(AP957&lt;&gt;AR957,(IF('ORÇ.GLOBAL P CAIXA'!I958="",J957*INFORMAÇÕES!$U$116,IF('ORÇ.GLOBAL P CAIXA'!I958="O",J957,0))),0)</f>
        <v>0</v>
      </c>
      <c r="AX957" s="731" t="n">
        <f aca="false">IF(E957&lt;&gt;0,J957,0)</f>
        <v>0</v>
      </c>
      <c r="AY957" s="730" t="n">
        <f aca="false">IF(AP957&lt;&gt;AR957,(IF('ORÇ.GLOBAL P CAIXA'!I958="",L957*(INFORMAÇÕES!$Q$99/INFORMAÇÕES!$Q$102),IF('ORÇ.GLOBAL P CAIXA'!I958="R",L957,0))),0)</f>
        <v>0</v>
      </c>
      <c r="AZ957" s="75" t="n">
        <f aca="false">IF(AP957&lt;&gt;AR957,(IF('ORÇ.GLOBAL P CAIXA'!I958="",L957*(INFORMAÇÕES!$Q$100/INFORMAÇÕES!$Q$102),IF('ORÇ.GLOBAL P CAIXA'!I958="C",L957,0))),0)</f>
        <v>0</v>
      </c>
      <c r="BA957" s="75" t="n">
        <f aca="false">IF(AP957&lt;&gt;AR957,(IF('ORÇ.GLOBAL P CAIXA'!I958="",L957*INFORMAÇÕES!$U$115,IF('ORÇ.GLOBAL P CAIXA'!I958="CF",L957,0))),0)</f>
        <v>0</v>
      </c>
      <c r="BB957" s="75" t="n">
        <f aca="false">IF(AP957&lt;&gt;AR957,(IF('ORÇ.GLOBAL P CAIXA'!I958="",L957*INFORMAÇÕES!$U$116,IF('ORÇ.GLOBAL P CAIXA'!I958="O",L957,0))),0)</f>
        <v>0</v>
      </c>
      <c r="BC957" s="731" t="n">
        <f aca="false">IF(E957&lt;&gt;0,L957,0)</f>
        <v>0</v>
      </c>
    </row>
    <row r="958" s="174" customFormat="true" ht="14.25" hidden="false" customHeight="false" outlineLevel="0" collapsed="false">
      <c r="A958" s="159" t="n">
        <v>948</v>
      </c>
      <c r="B958" s="160" t="n">
        <f aca="false">'ORÇ.REPROG. P CAIXA'!B960</f>
        <v>0</v>
      </c>
      <c r="C958" s="723" t="n">
        <f aca="false">'ORÇ.REPROG. P CAIXA'!C960</f>
        <v>0</v>
      </c>
      <c r="D958" s="162" t="n">
        <f aca="false">'ORÇ.REPROG. P CAIXA'!D960</f>
        <v>0</v>
      </c>
      <c r="E958" s="163" t="n">
        <f aca="false">IF('BM GLOBAL'!$P$1&lt;&gt;0,'ORÇ.REPROG. P CAIXA'!E960,'ORÇ.REPROG. P CAIXA'!H960)</f>
        <v>0</v>
      </c>
      <c r="F958" s="163" t="n">
        <f aca="false">IF('BM GLOBAL'!$P$1&lt;&gt;0,IF('ORÇ.GLOBAL P CAIXA'!K959=0,'ORÇ.GLOBAL EMPRESA'!G959,'ORÇ.GLOBAL P CAIXA'!F959),'ORÇ.REPROG. P CAIXA'!I960)</f>
        <v>0</v>
      </c>
      <c r="G958" s="163" t="n">
        <f aca="false">IF(E958&lt;&gt;0,ROUND(E958*F958,2),IF(AO958=0,(SUMIF('ORÇ.REPROG. P CAIXA'!$AC$13:$AC$1012,B958,$AO$11:$AO$1010)),AO958))</f>
        <v>0</v>
      </c>
      <c r="H958" s="163" t="n">
        <f aca="false">IF(J958&lt;&gt;0,IF(E958&lt;&gt;0,J958/F958,0),0)</f>
        <v>0</v>
      </c>
      <c r="I958" s="163" t="n">
        <f aca="false">IF(L958&lt;&gt;0,IF(E958&lt;&gt;0,L958/F958,0),0)</f>
        <v>0</v>
      </c>
      <c r="J958" s="163" t="n">
        <f aca="false">IF(E958&lt;&gt;0,ROUND(INDEX($P$11:$AM$1010,$A958,$L$1),2),IF(AX958=0,(SUMIF($AP$11:$AP$1010,B958,$AX$11:$AX$1010)),AX958))</f>
        <v>0</v>
      </c>
      <c r="K958" s="163" t="n">
        <f aca="false">IF(G958=0,0,(J958/G958)*100)</f>
        <v>0</v>
      </c>
      <c r="L958" s="163" t="n">
        <f aca="false">IF(E958&lt;&gt;0,ROUND(IF($L$1=1,SUM(P958),"0")+IF($L$1=2,SUM($P958:Q958),"0")+IF($L$1=3,SUM($P958:R958),"0")+IF($L$1=4,SUM($P958:S958),"0")+IF($L$1=5,SUM($P958:T958),"0")+IF($L$1=6,SUM($P958:U958),"0")+IF($L$1=7,SUM($P958:V958),"0")+IF($L$1=8,SUM($P958:W958),"0")+IF($L$1=9,SUM($P958:X958),"0")+IF($L$1=10,SUM($P958:Y958),"0")+IF($L$1=11,SUM($P958:Z958),"0")+IF($L$1=12,SUM($P958:AA958),"0")+IF($L$1=13,SUM($P958:AB958),"0")+IF($L$1=14,SUM($P958:AC958),"0")+IF($L$1=15,SUM($P958:AD958),"0")+IF($L$1=16,SUM($P958:AE958),"0")+IF($L$1=17,SUM($P958:AF958),"0")+IF($L$1=18,SUM($P958:AG958),"0")+IF($L$1=19,SUM($P958:AH958),"0")+IF($L$1=20,SUM($P958:AI958),"0")+IF($L$1=21,SUM($P958:AJ958),"0")+IF($L$1=22,SUM($P958:AK958),"0")+IF($L$1=23,SUM($P958:AL958),"0")+IF($L$1=24,SUM($P958:AM958),"0"),2),IF(BC958=0,(SUMIF($AP$11:$AP$1010,B958,$BC$11:$BC$1010)),BC958))</f>
        <v>0</v>
      </c>
      <c r="M958" s="163" t="n">
        <f aca="false">IF(G958=0,0,(L958/G958)*100)</f>
        <v>0</v>
      </c>
      <c r="N958" s="168" t="str">
        <f aca="false">IF(B958&gt;0,"ok","ocultar")</f>
        <v>ocultar</v>
      </c>
      <c r="O958" s="650"/>
      <c r="P958" s="724"/>
      <c r="Q958" s="725"/>
      <c r="R958" s="725"/>
      <c r="S958" s="725"/>
      <c r="T958" s="725"/>
      <c r="U958" s="725"/>
      <c r="V958" s="725"/>
      <c r="W958" s="725"/>
      <c r="X958" s="725"/>
      <c r="Y958" s="725"/>
      <c r="Z958" s="725"/>
      <c r="AA958" s="726"/>
      <c r="AB958" s="726"/>
      <c r="AC958" s="726"/>
      <c r="AD958" s="726"/>
      <c r="AE958" s="726"/>
      <c r="AF958" s="726"/>
      <c r="AG958" s="726"/>
      <c r="AH958" s="726"/>
      <c r="AI958" s="726"/>
      <c r="AJ958" s="726"/>
      <c r="AK958" s="726"/>
      <c r="AL958" s="726"/>
      <c r="AM958" s="727"/>
      <c r="AO958" s="728" t="n">
        <f aca="false">IF(E958&lt;&gt;0,G958,0)</f>
        <v>0</v>
      </c>
      <c r="AP958" s="157" t="n">
        <f aca="false">IF(B958=0,AP957,IF(ISNONTEXT(B958)=TRUE(),INT(B958),INT(LEFT(B958,FIND(".",B958)-1))))</f>
        <v>3</v>
      </c>
      <c r="AQ958" s="157" t="str">
        <f aca="false">IF(AQ959=1,1,IF(B958&lt;&gt;0,1,IF(C958&lt;&gt;0,1,IF(D958&lt;&gt;0,1,IF(E958&lt;&gt;0,1,"")))))</f>
        <v/>
      </c>
      <c r="AR958" s="157" t="str">
        <f aca="false">IF(AP958=0," ",IF(AP958&lt;&gt;AP957,AP958," "))</f>
        <v> </v>
      </c>
      <c r="AS958" s="732"/>
      <c r="AT958" s="730" t="n">
        <f aca="false">IF(AP958&lt;&gt;AR958,(IF('ORÇ.GLOBAL P CAIXA'!I959="",J958*(INFORMAÇÕES!$Q$99/INFORMAÇÕES!$Q$102),IF('ORÇ.GLOBAL P CAIXA'!I959="R",J958,0))),0)</f>
        <v>0</v>
      </c>
      <c r="AU958" s="75" t="n">
        <f aca="false">IF(AP958&lt;&gt;AR958,(IF('ORÇ.GLOBAL P CAIXA'!I959="",J958*(INFORMAÇÕES!$Q$100/INFORMAÇÕES!$Q$102),IF('ORÇ.GLOBAL P CAIXA'!I959="C",J958,0))),0)</f>
        <v>0</v>
      </c>
      <c r="AV958" s="75" t="n">
        <f aca="false">IF(AP958&lt;&gt;AR958,(IF('ORÇ.GLOBAL P CAIXA'!I959="",J958*INFORMAÇÕES!$U$115,IF('ORÇ.GLOBAL P CAIXA'!I959="CF",J958,0))),0)</f>
        <v>0</v>
      </c>
      <c r="AW958" s="75" t="n">
        <f aca="false">IF(AP958&lt;&gt;AR958,(IF('ORÇ.GLOBAL P CAIXA'!I959="",J958*INFORMAÇÕES!$U$116,IF('ORÇ.GLOBAL P CAIXA'!I959="O",J958,0))),0)</f>
        <v>0</v>
      </c>
      <c r="AX958" s="731" t="n">
        <f aca="false">IF(E958&lt;&gt;0,J958,0)</f>
        <v>0</v>
      </c>
      <c r="AY958" s="730" t="n">
        <f aca="false">IF(AP958&lt;&gt;AR958,(IF('ORÇ.GLOBAL P CAIXA'!I959="",L958*(INFORMAÇÕES!$Q$99/INFORMAÇÕES!$Q$102),IF('ORÇ.GLOBAL P CAIXA'!I959="R",L958,0))),0)</f>
        <v>0</v>
      </c>
      <c r="AZ958" s="75" t="n">
        <f aca="false">IF(AP958&lt;&gt;AR958,(IF('ORÇ.GLOBAL P CAIXA'!I959="",L958*(INFORMAÇÕES!$Q$100/INFORMAÇÕES!$Q$102),IF('ORÇ.GLOBAL P CAIXA'!I959="C",L958,0))),0)</f>
        <v>0</v>
      </c>
      <c r="BA958" s="75" t="n">
        <f aca="false">IF(AP958&lt;&gt;AR958,(IF('ORÇ.GLOBAL P CAIXA'!I959="",L958*INFORMAÇÕES!$U$115,IF('ORÇ.GLOBAL P CAIXA'!I959="CF",L958,0))),0)</f>
        <v>0</v>
      </c>
      <c r="BB958" s="75" t="n">
        <f aca="false">IF(AP958&lt;&gt;AR958,(IF('ORÇ.GLOBAL P CAIXA'!I959="",L958*INFORMAÇÕES!$U$116,IF('ORÇ.GLOBAL P CAIXA'!I959="O",L958,0))),0)</f>
        <v>0</v>
      </c>
      <c r="BC958" s="731" t="n">
        <f aca="false">IF(E958&lt;&gt;0,L958,0)</f>
        <v>0</v>
      </c>
    </row>
    <row r="959" s="174" customFormat="true" ht="14.25" hidden="false" customHeight="false" outlineLevel="0" collapsed="false">
      <c r="A959" s="159" t="n">
        <v>949</v>
      </c>
      <c r="B959" s="160" t="n">
        <f aca="false">'ORÇ.REPROG. P CAIXA'!B961</f>
        <v>0</v>
      </c>
      <c r="C959" s="723" t="n">
        <f aca="false">'ORÇ.REPROG. P CAIXA'!C961</f>
        <v>0</v>
      </c>
      <c r="D959" s="162" t="n">
        <f aca="false">'ORÇ.REPROG. P CAIXA'!D961</f>
        <v>0</v>
      </c>
      <c r="E959" s="163" t="n">
        <f aca="false">IF('BM GLOBAL'!$P$1&lt;&gt;0,'ORÇ.REPROG. P CAIXA'!E961,'ORÇ.REPROG. P CAIXA'!H961)</f>
        <v>0</v>
      </c>
      <c r="F959" s="163" t="n">
        <f aca="false">IF('BM GLOBAL'!$P$1&lt;&gt;0,IF('ORÇ.GLOBAL P CAIXA'!K960=0,'ORÇ.GLOBAL EMPRESA'!G960,'ORÇ.GLOBAL P CAIXA'!F960),'ORÇ.REPROG. P CAIXA'!I961)</f>
        <v>0</v>
      </c>
      <c r="G959" s="163" t="n">
        <f aca="false">IF(E959&lt;&gt;0,ROUND(E959*F959,2),IF(AO959=0,(SUMIF('ORÇ.REPROG. P CAIXA'!$AC$13:$AC$1012,B959,$AO$11:$AO$1010)),AO959))</f>
        <v>0</v>
      </c>
      <c r="H959" s="163" t="n">
        <f aca="false">IF(J959&lt;&gt;0,IF(E959&lt;&gt;0,J959/F959,0),0)</f>
        <v>0</v>
      </c>
      <c r="I959" s="163" t="n">
        <f aca="false">IF(L959&lt;&gt;0,IF(E959&lt;&gt;0,L959/F959,0),0)</f>
        <v>0</v>
      </c>
      <c r="J959" s="163" t="n">
        <f aca="false">IF(E959&lt;&gt;0,ROUND(INDEX($P$11:$AM$1010,$A959,$L$1),2),IF(AX959=0,(SUMIF($AP$11:$AP$1010,B959,$AX$11:$AX$1010)),AX959))</f>
        <v>0</v>
      </c>
      <c r="K959" s="163" t="n">
        <f aca="false">IF(G959=0,0,(J959/G959)*100)</f>
        <v>0</v>
      </c>
      <c r="L959" s="163" t="n">
        <f aca="false">IF(E959&lt;&gt;0,ROUND(IF($L$1=1,SUM(P959),"0")+IF($L$1=2,SUM($P959:Q959),"0")+IF($L$1=3,SUM($P959:R959),"0")+IF($L$1=4,SUM($P959:S959),"0")+IF($L$1=5,SUM($P959:T959),"0")+IF($L$1=6,SUM($P959:U959),"0")+IF($L$1=7,SUM($P959:V959),"0")+IF($L$1=8,SUM($P959:W959),"0")+IF($L$1=9,SUM($P959:X959),"0")+IF($L$1=10,SUM($P959:Y959),"0")+IF($L$1=11,SUM($P959:Z959),"0")+IF($L$1=12,SUM($P959:AA959),"0")+IF($L$1=13,SUM($P959:AB959),"0")+IF($L$1=14,SUM($P959:AC959),"0")+IF($L$1=15,SUM($P959:AD959),"0")+IF($L$1=16,SUM($P959:AE959),"0")+IF($L$1=17,SUM($P959:AF959),"0")+IF($L$1=18,SUM($P959:AG959),"0")+IF($L$1=19,SUM($P959:AH959),"0")+IF($L$1=20,SUM($P959:AI959),"0")+IF($L$1=21,SUM($P959:AJ959),"0")+IF($L$1=22,SUM($P959:AK959),"0")+IF($L$1=23,SUM($P959:AL959),"0")+IF($L$1=24,SUM($P959:AM959),"0"),2),IF(BC959=0,(SUMIF($AP$11:$AP$1010,B959,$BC$11:$BC$1010)),BC959))</f>
        <v>0</v>
      </c>
      <c r="M959" s="163" t="n">
        <f aca="false">IF(G959=0,0,(L959/G959)*100)</f>
        <v>0</v>
      </c>
      <c r="N959" s="168" t="str">
        <f aca="false">IF(B959&gt;0,"ok","ocultar")</f>
        <v>ocultar</v>
      </c>
      <c r="O959" s="650"/>
      <c r="P959" s="724"/>
      <c r="Q959" s="725"/>
      <c r="R959" s="725"/>
      <c r="S959" s="725"/>
      <c r="T959" s="725"/>
      <c r="U959" s="725"/>
      <c r="V959" s="725"/>
      <c r="W959" s="725"/>
      <c r="X959" s="725"/>
      <c r="Y959" s="725"/>
      <c r="Z959" s="725"/>
      <c r="AA959" s="726"/>
      <c r="AB959" s="726"/>
      <c r="AC959" s="726"/>
      <c r="AD959" s="726"/>
      <c r="AE959" s="726"/>
      <c r="AF959" s="726"/>
      <c r="AG959" s="726"/>
      <c r="AH959" s="726"/>
      <c r="AI959" s="726"/>
      <c r="AJ959" s="726"/>
      <c r="AK959" s="726"/>
      <c r="AL959" s="726"/>
      <c r="AM959" s="727"/>
      <c r="AO959" s="728" t="n">
        <f aca="false">IF(E959&lt;&gt;0,G959,0)</f>
        <v>0</v>
      </c>
      <c r="AP959" s="157" t="n">
        <f aca="false">IF(B959=0,AP958,IF(ISNONTEXT(B959)=TRUE(),INT(B959),INT(LEFT(B959,FIND(".",B959)-1))))</f>
        <v>3</v>
      </c>
      <c r="AQ959" s="157" t="str">
        <f aca="false">IF(AQ960=1,1,IF(B959&lt;&gt;0,1,IF(C959&lt;&gt;0,1,IF(D959&lt;&gt;0,1,IF(E959&lt;&gt;0,1,"")))))</f>
        <v/>
      </c>
      <c r="AR959" s="157" t="str">
        <f aca="false">IF(AP959=0," ",IF(AP959&lt;&gt;AP958,AP959," "))</f>
        <v> </v>
      </c>
      <c r="AS959" s="732"/>
      <c r="AT959" s="730" t="n">
        <f aca="false">IF(AP959&lt;&gt;AR959,(IF('ORÇ.GLOBAL P CAIXA'!I960="",J959*(INFORMAÇÕES!$Q$99/INFORMAÇÕES!$Q$102),IF('ORÇ.GLOBAL P CAIXA'!I960="R",J959,0))),0)</f>
        <v>0</v>
      </c>
      <c r="AU959" s="75" t="n">
        <f aca="false">IF(AP959&lt;&gt;AR959,(IF('ORÇ.GLOBAL P CAIXA'!I960="",J959*(INFORMAÇÕES!$Q$100/INFORMAÇÕES!$Q$102),IF('ORÇ.GLOBAL P CAIXA'!I960="C",J959,0))),0)</f>
        <v>0</v>
      </c>
      <c r="AV959" s="75" t="n">
        <f aca="false">IF(AP959&lt;&gt;AR959,(IF('ORÇ.GLOBAL P CAIXA'!I960="",J959*INFORMAÇÕES!$U$115,IF('ORÇ.GLOBAL P CAIXA'!I960="CF",J959,0))),0)</f>
        <v>0</v>
      </c>
      <c r="AW959" s="75" t="n">
        <f aca="false">IF(AP959&lt;&gt;AR959,(IF('ORÇ.GLOBAL P CAIXA'!I960="",J959*INFORMAÇÕES!$U$116,IF('ORÇ.GLOBAL P CAIXA'!I960="O",J959,0))),0)</f>
        <v>0</v>
      </c>
      <c r="AX959" s="731" t="n">
        <f aca="false">IF(E959&lt;&gt;0,J959,0)</f>
        <v>0</v>
      </c>
      <c r="AY959" s="730" t="n">
        <f aca="false">IF(AP959&lt;&gt;AR959,(IF('ORÇ.GLOBAL P CAIXA'!I960="",L959*(INFORMAÇÕES!$Q$99/INFORMAÇÕES!$Q$102),IF('ORÇ.GLOBAL P CAIXA'!I960="R",L959,0))),0)</f>
        <v>0</v>
      </c>
      <c r="AZ959" s="75" t="n">
        <f aca="false">IF(AP959&lt;&gt;AR959,(IF('ORÇ.GLOBAL P CAIXA'!I960="",L959*(INFORMAÇÕES!$Q$100/INFORMAÇÕES!$Q$102),IF('ORÇ.GLOBAL P CAIXA'!I960="C",L959,0))),0)</f>
        <v>0</v>
      </c>
      <c r="BA959" s="75" t="n">
        <f aca="false">IF(AP959&lt;&gt;AR959,(IF('ORÇ.GLOBAL P CAIXA'!I960="",L959*INFORMAÇÕES!$U$115,IF('ORÇ.GLOBAL P CAIXA'!I960="CF",L959,0))),0)</f>
        <v>0</v>
      </c>
      <c r="BB959" s="75" t="n">
        <f aca="false">IF(AP959&lt;&gt;AR959,(IF('ORÇ.GLOBAL P CAIXA'!I960="",L959*INFORMAÇÕES!$U$116,IF('ORÇ.GLOBAL P CAIXA'!I960="O",L959,0))),0)</f>
        <v>0</v>
      </c>
      <c r="BC959" s="731" t="n">
        <f aca="false">IF(E959&lt;&gt;0,L959,0)</f>
        <v>0</v>
      </c>
    </row>
    <row r="960" s="174" customFormat="true" ht="14.25" hidden="false" customHeight="false" outlineLevel="0" collapsed="false">
      <c r="A960" s="159" t="n">
        <v>950</v>
      </c>
      <c r="B960" s="160" t="n">
        <f aca="false">'ORÇ.REPROG. P CAIXA'!B962</f>
        <v>0</v>
      </c>
      <c r="C960" s="723" t="n">
        <f aca="false">'ORÇ.REPROG. P CAIXA'!C962</f>
        <v>0</v>
      </c>
      <c r="D960" s="162" t="n">
        <f aca="false">'ORÇ.REPROG. P CAIXA'!D962</f>
        <v>0</v>
      </c>
      <c r="E960" s="163" t="n">
        <f aca="false">IF('BM GLOBAL'!$P$1&lt;&gt;0,'ORÇ.REPROG. P CAIXA'!E962,'ORÇ.REPROG. P CAIXA'!H962)</f>
        <v>0</v>
      </c>
      <c r="F960" s="163" t="n">
        <f aca="false">IF('BM GLOBAL'!$P$1&lt;&gt;0,IF('ORÇ.GLOBAL P CAIXA'!K961=0,'ORÇ.GLOBAL EMPRESA'!G961,'ORÇ.GLOBAL P CAIXA'!F961),'ORÇ.REPROG. P CAIXA'!I962)</f>
        <v>0</v>
      </c>
      <c r="G960" s="163" t="n">
        <f aca="false">IF(E960&lt;&gt;0,ROUND(E960*F960,2),IF(AO960=0,(SUMIF('ORÇ.REPROG. P CAIXA'!$AC$13:$AC$1012,B960,$AO$11:$AO$1010)),AO960))</f>
        <v>0</v>
      </c>
      <c r="H960" s="163" t="n">
        <f aca="false">IF(J960&lt;&gt;0,IF(E960&lt;&gt;0,J960/F960,0),0)</f>
        <v>0</v>
      </c>
      <c r="I960" s="163" t="n">
        <f aca="false">IF(L960&lt;&gt;0,IF(E960&lt;&gt;0,L960/F960,0),0)</f>
        <v>0</v>
      </c>
      <c r="J960" s="163" t="n">
        <f aca="false">IF(E960&lt;&gt;0,ROUND(INDEX($P$11:$AM$1010,$A960,$L$1),2),IF(AX960=0,(SUMIF($AP$11:$AP$1010,B960,$AX$11:$AX$1010)),AX960))</f>
        <v>0</v>
      </c>
      <c r="K960" s="163" t="n">
        <f aca="false">IF(G960=0,0,(J960/G960)*100)</f>
        <v>0</v>
      </c>
      <c r="L960" s="163" t="n">
        <f aca="false">IF(E960&lt;&gt;0,ROUND(IF($L$1=1,SUM(P960),"0")+IF($L$1=2,SUM($P960:Q960),"0")+IF($L$1=3,SUM($P960:R960),"0")+IF($L$1=4,SUM($P960:S960),"0")+IF($L$1=5,SUM($P960:T960),"0")+IF($L$1=6,SUM($P960:U960),"0")+IF($L$1=7,SUM($P960:V960),"0")+IF($L$1=8,SUM($P960:W960),"0")+IF($L$1=9,SUM($P960:X960),"0")+IF($L$1=10,SUM($P960:Y960),"0")+IF($L$1=11,SUM($P960:Z960),"0")+IF($L$1=12,SUM($P960:AA960),"0")+IF($L$1=13,SUM($P960:AB960),"0")+IF($L$1=14,SUM($P960:AC960),"0")+IF($L$1=15,SUM($P960:AD960),"0")+IF($L$1=16,SUM($P960:AE960),"0")+IF($L$1=17,SUM($P960:AF960),"0")+IF($L$1=18,SUM($P960:AG960),"0")+IF($L$1=19,SUM($P960:AH960),"0")+IF($L$1=20,SUM($P960:AI960),"0")+IF($L$1=21,SUM($P960:AJ960),"0")+IF($L$1=22,SUM($P960:AK960),"0")+IF($L$1=23,SUM($P960:AL960),"0")+IF($L$1=24,SUM($P960:AM960),"0"),2),IF(BC960=0,(SUMIF($AP$11:$AP$1010,B960,$BC$11:$BC$1010)),BC960))</f>
        <v>0</v>
      </c>
      <c r="M960" s="163" t="n">
        <f aca="false">IF(G960=0,0,(L960/G960)*100)</f>
        <v>0</v>
      </c>
      <c r="N960" s="168" t="str">
        <f aca="false">IF(B960&gt;0,"ok","ocultar")</f>
        <v>ocultar</v>
      </c>
      <c r="O960" s="650"/>
      <c r="P960" s="724"/>
      <c r="Q960" s="725"/>
      <c r="R960" s="725"/>
      <c r="S960" s="725"/>
      <c r="T960" s="725"/>
      <c r="U960" s="725"/>
      <c r="V960" s="725"/>
      <c r="W960" s="725"/>
      <c r="X960" s="725"/>
      <c r="Y960" s="725"/>
      <c r="Z960" s="725"/>
      <c r="AA960" s="726"/>
      <c r="AB960" s="726"/>
      <c r="AC960" s="726"/>
      <c r="AD960" s="726"/>
      <c r="AE960" s="726"/>
      <c r="AF960" s="726"/>
      <c r="AG960" s="726"/>
      <c r="AH960" s="726"/>
      <c r="AI960" s="726"/>
      <c r="AJ960" s="726"/>
      <c r="AK960" s="726"/>
      <c r="AL960" s="726"/>
      <c r="AM960" s="727"/>
      <c r="AO960" s="728" t="n">
        <f aca="false">IF(E960&lt;&gt;0,G960,0)</f>
        <v>0</v>
      </c>
      <c r="AP960" s="157" t="n">
        <f aca="false">IF(B960=0,AP959,IF(ISNONTEXT(B960)=TRUE(),INT(B960),INT(LEFT(B960,FIND(".",B960)-1))))</f>
        <v>3</v>
      </c>
      <c r="AQ960" s="157" t="str">
        <f aca="false">IF(AQ961=1,1,IF(B960&lt;&gt;0,1,IF(C960&lt;&gt;0,1,IF(D960&lt;&gt;0,1,IF(E960&lt;&gt;0,1,"")))))</f>
        <v/>
      </c>
      <c r="AR960" s="157" t="str">
        <f aca="false">IF(AP960=0," ",IF(AP960&lt;&gt;AP959,AP960," "))</f>
        <v> </v>
      </c>
      <c r="AS960" s="732"/>
      <c r="AT960" s="730" t="n">
        <f aca="false">IF(AP960&lt;&gt;AR960,(IF('ORÇ.GLOBAL P CAIXA'!I961="",J960*(INFORMAÇÕES!$Q$99/INFORMAÇÕES!$Q$102),IF('ORÇ.GLOBAL P CAIXA'!I961="R",J960,0))),0)</f>
        <v>0</v>
      </c>
      <c r="AU960" s="75" t="n">
        <f aca="false">IF(AP960&lt;&gt;AR960,(IF('ORÇ.GLOBAL P CAIXA'!I961="",J960*(INFORMAÇÕES!$Q$100/INFORMAÇÕES!$Q$102),IF('ORÇ.GLOBAL P CAIXA'!I961="C",J960,0))),0)</f>
        <v>0</v>
      </c>
      <c r="AV960" s="75" t="n">
        <f aca="false">IF(AP960&lt;&gt;AR960,(IF('ORÇ.GLOBAL P CAIXA'!I961="",J960*INFORMAÇÕES!$U$115,IF('ORÇ.GLOBAL P CAIXA'!I961="CF",J960,0))),0)</f>
        <v>0</v>
      </c>
      <c r="AW960" s="75" t="n">
        <f aca="false">IF(AP960&lt;&gt;AR960,(IF('ORÇ.GLOBAL P CAIXA'!I961="",J960*INFORMAÇÕES!$U$116,IF('ORÇ.GLOBAL P CAIXA'!I961="O",J960,0))),0)</f>
        <v>0</v>
      </c>
      <c r="AX960" s="731" t="n">
        <f aca="false">IF(E960&lt;&gt;0,J960,0)</f>
        <v>0</v>
      </c>
      <c r="AY960" s="730" t="n">
        <f aca="false">IF(AP960&lt;&gt;AR960,(IF('ORÇ.GLOBAL P CAIXA'!I961="",L960*(INFORMAÇÕES!$Q$99/INFORMAÇÕES!$Q$102),IF('ORÇ.GLOBAL P CAIXA'!I961="R",L960,0))),0)</f>
        <v>0</v>
      </c>
      <c r="AZ960" s="75" t="n">
        <f aca="false">IF(AP960&lt;&gt;AR960,(IF('ORÇ.GLOBAL P CAIXA'!I961="",L960*(INFORMAÇÕES!$Q$100/INFORMAÇÕES!$Q$102),IF('ORÇ.GLOBAL P CAIXA'!I961="C",L960,0))),0)</f>
        <v>0</v>
      </c>
      <c r="BA960" s="75" t="n">
        <f aca="false">IF(AP960&lt;&gt;AR960,(IF('ORÇ.GLOBAL P CAIXA'!I961="",L960*INFORMAÇÕES!$U$115,IF('ORÇ.GLOBAL P CAIXA'!I961="CF",L960,0))),0)</f>
        <v>0</v>
      </c>
      <c r="BB960" s="75" t="n">
        <f aca="false">IF(AP960&lt;&gt;AR960,(IF('ORÇ.GLOBAL P CAIXA'!I961="",L960*INFORMAÇÕES!$U$116,IF('ORÇ.GLOBAL P CAIXA'!I961="O",L960,0))),0)</f>
        <v>0</v>
      </c>
      <c r="BC960" s="731" t="n">
        <f aca="false">IF(E960&lt;&gt;0,L960,0)</f>
        <v>0</v>
      </c>
    </row>
    <row r="961" s="174" customFormat="true" ht="14.25" hidden="false" customHeight="false" outlineLevel="0" collapsed="false">
      <c r="A961" s="159" t="n">
        <v>951</v>
      </c>
      <c r="B961" s="160" t="n">
        <f aca="false">'ORÇ.REPROG. P CAIXA'!B963</f>
        <v>0</v>
      </c>
      <c r="C961" s="723" t="n">
        <f aca="false">'ORÇ.REPROG. P CAIXA'!C963</f>
        <v>0</v>
      </c>
      <c r="D961" s="162" t="n">
        <f aca="false">'ORÇ.REPROG. P CAIXA'!D963</f>
        <v>0</v>
      </c>
      <c r="E961" s="163" t="n">
        <f aca="false">IF('BM GLOBAL'!$P$1&lt;&gt;0,'ORÇ.REPROG. P CAIXA'!E963,'ORÇ.REPROG. P CAIXA'!H963)</f>
        <v>0</v>
      </c>
      <c r="F961" s="163" t="n">
        <f aca="false">IF('BM GLOBAL'!$P$1&lt;&gt;0,IF('ORÇ.GLOBAL P CAIXA'!K962=0,'ORÇ.GLOBAL EMPRESA'!G962,'ORÇ.GLOBAL P CAIXA'!F962),'ORÇ.REPROG. P CAIXA'!I963)</f>
        <v>0</v>
      </c>
      <c r="G961" s="163" t="n">
        <f aca="false">IF(E961&lt;&gt;0,ROUND(E961*F961,2),IF(AO961=0,(SUMIF('ORÇ.REPROG. P CAIXA'!$AC$13:$AC$1012,B961,$AO$11:$AO$1010)),AO961))</f>
        <v>0</v>
      </c>
      <c r="H961" s="163" t="n">
        <f aca="false">IF(J961&lt;&gt;0,IF(E961&lt;&gt;0,J961/F961,0),0)</f>
        <v>0</v>
      </c>
      <c r="I961" s="163" t="n">
        <f aca="false">IF(L961&lt;&gt;0,IF(E961&lt;&gt;0,L961/F961,0),0)</f>
        <v>0</v>
      </c>
      <c r="J961" s="163" t="n">
        <f aca="false">IF(E961&lt;&gt;0,ROUND(INDEX($P$11:$AM$1010,$A961,$L$1),2),IF(AX961=0,(SUMIF($AP$11:$AP$1010,B961,$AX$11:$AX$1010)),AX961))</f>
        <v>0</v>
      </c>
      <c r="K961" s="163" t="n">
        <f aca="false">IF(G961=0,0,(J961/G961)*100)</f>
        <v>0</v>
      </c>
      <c r="L961" s="163" t="n">
        <f aca="false">IF(E961&lt;&gt;0,ROUND(IF($L$1=1,SUM(P961),"0")+IF($L$1=2,SUM($P961:Q961),"0")+IF($L$1=3,SUM($P961:R961),"0")+IF($L$1=4,SUM($P961:S961),"0")+IF($L$1=5,SUM($P961:T961),"0")+IF($L$1=6,SUM($P961:U961),"0")+IF($L$1=7,SUM($P961:V961),"0")+IF($L$1=8,SUM($P961:W961),"0")+IF($L$1=9,SUM($P961:X961),"0")+IF($L$1=10,SUM($P961:Y961),"0")+IF($L$1=11,SUM($P961:Z961),"0")+IF($L$1=12,SUM($P961:AA961),"0")+IF($L$1=13,SUM($P961:AB961),"0")+IF($L$1=14,SUM($P961:AC961),"0")+IF($L$1=15,SUM($P961:AD961),"0")+IF($L$1=16,SUM($P961:AE961),"0")+IF($L$1=17,SUM($P961:AF961),"0")+IF($L$1=18,SUM($P961:AG961),"0")+IF($L$1=19,SUM($P961:AH961),"0")+IF($L$1=20,SUM($P961:AI961),"0")+IF($L$1=21,SUM($P961:AJ961),"0")+IF($L$1=22,SUM($P961:AK961),"0")+IF($L$1=23,SUM($P961:AL961),"0")+IF($L$1=24,SUM($P961:AM961),"0"),2),IF(BC961=0,(SUMIF($AP$11:$AP$1010,B961,$BC$11:$BC$1010)),BC961))</f>
        <v>0</v>
      </c>
      <c r="M961" s="163" t="n">
        <f aca="false">IF(G961=0,0,(L961/G961)*100)</f>
        <v>0</v>
      </c>
      <c r="N961" s="168" t="str">
        <f aca="false">IF(B961&gt;0,"ok","ocultar")</f>
        <v>ocultar</v>
      </c>
      <c r="O961" s="650"/>
      <c r="P961" s="724"/>
      <c r="Q961" s="725"/>
      <c r="R961" s="725"/>
      <c r="S961" s="725"/>
      <c r="T961" s="725"/>
      <c r="U961" s="725"/>
      <c r="V961" s="725"/>
      <c r="W961" s="725"/>
      <c r="X961" s="725"/>
      <c r="Y961" s="725"/>
      <c r="Z961" s="725"/>
      <c r="AA961" s="726"/>
      <c r="AB961" s="726"/>
      <c r="AC961" s="726"/>
      <c r="AD961" s="726"/>
      <c r="AE961" s="726"/>
      <c r="AF961" s="726"/>
      <c r="AG961" s="726"/>
      <c r="AH961" s="726"/>
      <c r="AI961" s="726"/>
      <c r="AJ961" s="726"/>
      <c r="AK961" s="726"/>
      <c r="AL961" s="726"/>
      <c r="AM961" s="727"/>
      <c r="AO961" s="728" t="n">
        <f aca="false">IF(E961&lt;&gt;0,G961,0)</f>
        <v>0</v>
      </c>
      <c r="AP961" s="157" t="n">
        <f aca="false">IF(B961=0,AP960,IF(ISNONTEXT(B961)=TRUE(),INT(B961),INT(LEFT(B961,FIND(".",B961)-1))))</f>
        <v>3</v>
      </c>
      <c r="AQ961" s="157" t="str">
        <f aca="false">IF(AQ962=1,1,IF(B961&lt;&gt;0,1,IF(C961&lt;&gt;0,1,IF(D961&lt;&gt;0,1,IF(E961&lt;&gt;0,1,"")))))</f>
        <v/>
      </c>
      <c r="AR961" s="157" t="str">
        <f aca="false">IF(AP961=0," ",IF(AP961&lt;&gt;AP960,AP961," "))</f>
        <v> </v>
      </c>
      <c r="AS961" s="732"/>
      <c r="AT961" s="730" t="n">
        <f aca="false">IF(AP961&lt;&gt;AR961,(IF('ORÇ.GLOBAL P CAIXA'!I962="",J961*(INFORMAÇÕES!$Q$99/INFORMAÇÕES!$Q$102),IF('ORÇ.GLOBAL P CAIXA'!I962="R",J961,0))),0)</f>
        <v>0</v>
      </c>
      <c r="AU961" s="75" t="n">
        <f aca="false">IF(AP961&lt;&gt;AR961,(IF('ORÇ.GLOBAL P CAIXA'!I962="",J961*(INFORMAÇÕES!$Q$100/INFORMAÇÕES!$Q$102),IF('ORÇ.GLOBAL P CAIXA'!I962="C",J961,0))),0)</f>
        <v>0</v>
      </c>
      <c r="AV961" s="75" t="n">
        <f aca="false">IF(AP961&lt;&gt;AR961,(IF('ORÇ.GLOBAL P CAIXA'!I962="",J961*INFORMAÇÕES!$U$115,IF('ORÇ.GLOBAL P CAIXA'!I962="CF",J961,0))),0)</f>
        <v>0</v>
      </c>
      <c r="AW961" s="75" t="n">
        <f aca="false">IF(AP961&lt;&gt;AR961,(IF('ORÇ.GLOBAL P CAIXA'!I962="",J961*INFORMAÇÕES!$U$116,IF('ORÇ.GLOBAL P CAIXA'!I962="O",J961,0))),0)</f>
        <v>0</v>
      </c>
      <c r="AX961" s="731" t="n">
        <f aca="false">IF(E961&lt;&gt;0,J961,0)</f>
        <v>0</v>
      </c>
      <c r="AY961" s="730" t="n">
        <f aca="false">IF(AP961&lt;&gt;AR961,(IF('ORÇ.GLOBAL P CAIXA'!I962="",L961*(INFORMAÇÕES!$Q$99/INFORMAÇÕES!$Q$102),IF('ORÇ.GLOBAL P CAIXA'!I962="R",L961,0))),0)</f>
        <v>0</v>
      </c>
      <c r="AZ961" s="75" t="n">
        <f aca="false">IF(AP961&lt;&gt;AR961,(IF('ORÇ.GLOBAL P CAIXA'!I962="",L961*(INFORMAÇÕES!$Q$100/INFORMAÇÕES!$Q$102),IF('ORÇ.GLOBAL P CAIXA'!I962="C",L961,0))),0)</f>
        <v>0</v>
      </c>
      <c r="BA961" s="75" t="n">
        <f aca="false">IF(AP961&lt;&gt;AR961,(IF('ORÇ.GLOBAL P CAIXA'!I962="",L961*INFORMAÇÕES!$U$115,IF('ORÇ.GLOBAL P CAIXA'!I962="CF",L961,0))),0)</f>
        <v>0</v>
      </c>
      <c r="BB961" s="75" t="n">
        <f aca="false">IF(AP961&lt;&gt;AR961,(IF('ORÇ.GLOBAL P CAIXA'!I962="",L961*INFORMAÇÕES!$U$116,IF('ORÇ.GLOBAL P CAIXA'!I962="O",L961,0))),0)</f>
        <v>0</v>
      </c>
      <c r="BC961" s="731" t="n">
        <f aca="false">IF(E961&lt;&gt;0,L961,0)</f>
        <v>0</v>
      </c>
    </row>
    <row r="962" s="174" customFormat="true" ht="14.25" hidden="false" customHeight="false" outlineLevel="0" collapsed="false">
      <c r="A962" s="159" t="n">
        <v>952</v>
      </c>
      <c r="B962" s="160" t="n">
        <f aca="false">'ORÇ.REPROG. P CAIXA'!B964</f>
        <v>0</v>
      </c>
      <c r="C962" s="723" t="n">
        <f aca="false">'ORÇ.REPROG. P CAIXA'!C964</f>
        <v>0</v>
      </c>
      <c r="D962" s="162" t="n">
        <f aca="false">'ORÇ.REPROG. P CAIXA'!D964</f>
        <v>0</v>
      </c>
      <c r="E962" s="163" t="n">
        <f aca="false">IF('BM GLOBAL'!$P$1&lt;&gt;0,'ORÇ.REPROG. P CAIXA'!E964,'ORÇ.REPROG. P CAIXA'!H964)</f>
        <v>0</v>
      </c>
      <c r="F962" s="163" t="n">
        <f aca="false">IF('BM GLOBAL'!$P$1&lt;&gt;0,IF('ORÇ.GLOBAL P CAIXA'!K963=0,'ORÇ.GLOBAL EMPRESA'!G963,'ORÇ.GLOBAL P CAIXA'!F963),'ORÇ.REPROG. P CAIXA'!I964)</f>
        <v>0</v>
      </c>
      <c r="G962" s="163" t="n">
        <f aca="false">IF(E962&lt;&gt;0,ROUND(E962*F962,2),IF(AO962=0,(SUMIF('ORÇ.REPROG. P CAIXA'!$AC$13:$AC$1012,B962,$AO$11:$AO$1010)),AO962))</f>
        <v>0</v>
      </c>
      <c r="H962" s="163" t="n">
        <f aca="false">IF(J962&lt;&gt;0,IF(E962&lt;&gt;0,J962/F962,0),0)</f>
        <v>0</v>
      </c>
      <c r="I962" s="163" t="n">
        <f aca="false">IF(L962&lt;&gt;0,IF(E962&lt;&gt;0,L962/F962,0),0)</f>
        <v>0</v>
      </c>
      <c r="J962" s="163" t="n">
        <f aca="false">IF(E962&lt;&gt;0,ROUND(INDEX($P$11:$AM$1010,$A962,$L$1),2),IF(AX962=0,(SUMIF($AP$11:$AP$1010,B962,$AX$11:$AX$1010)),AX962))</f>
        <v>0</v>
      </c>
      <c r="K962" s="163" t="n">
        <f aca="false">IF(G962=0,0,(J962/G962)*100)</f>
        <v>0</v>
      </c>
      <c r="L962" s="163" t="n">
        <f aca="false">IF(E962&lt;&gt;0,ROUND(IF($L$1=1,SUM(P962),"0")+IF($L$1=2,SUM($P962:Q962),"0")+IF($L$1=3,SUM($P962:R962),"0")+IF($L$1=4,SUM($P962:S962),"0")+IF($L$1=5,SUM($P962:T962),"0")+IF($L$1=6,SUM($P962:U962),"0")+IF($L$1=7,SUM($P962:V962),"0")+IF($L$1=8,SUM($P962:W962),"0")+IF($L$1=9,SUM($P962:X962),"0")+IF($L$1=10,SUM($P962:Y962),"0")+IF($L$1=11,SUM($P962:Z962),"0")+IF($L$1=12,SUM($P962:AA962),"0")+IF($L$1=13,SUM($P962:AB962),"0")+IF($L$1=14,SUM($P962:AC962),"0")+IF($L$1=15,SUM($P962:AD962),"0")+IF($L$1=16,SUM($P962:AE962),"0")+IF($L$1=17,SUM($P962:AF962),"0")+IF($L$1=18,SUM($P962:AG962),"0")+IF($L$1=19,SUM($P962:AH962),"0")+IF($L$1=20,SUM($P962:AI962),"0")+IF($L$1=21,SUM($P962:AJ962),"0")+IF($L$1=22,SUM($P962:AK962),"0")+IF($L$1=23,SUM($P962:AL962),"0")+IF($L$1=24,SUM($P962:AM962),"0"),2),IF(BC962=0,(SUMIF($AP$11:$AP$1010,B962,$BC$11:$BC$1010)),BC962))</f>
        <v>0</v>
      </c>
      <c r="M962" s="163" t="n">
        <f aca="false">IF(G962=0,0,(L962/G962)*100)</f>
        <v>0</v>
      </c>
      <c r="N962" s="168" t="str">
        <f aca="false">IF(B962&gt;0,"ok","ocultar")</f>
        <v>ocultar</v>
      </c>
      <c r="O962" s="650"/>
      <c r="P962" s="724"/>
      <c r="Q962" s="725"/>
      <c r="R962" s="725"/>
      <c r="S962" s="725"/>
      <c r="T962" s="725"/>
      <c r="U962" s="725"/>
      <c r="V962" s="725"/>
      <c r="W962" s="725"/>
      <c r="X962" s="725"/>
      <c r="Y962" s="725"/>
      <c r="Z962" s="725"/>
      <c r="AA962" s="726"/>
      <c r="AB962" s="726"/>
      <c r="AC962" s="726"/>
      <c r="AD962" s="726"/>
      <c r="AE962" s="726"/>
      <c r="AF962" s="726"/>
      <c r="AG962" s="726"/>
      <c r="AH962" s="726"/>
      <c r="AI962" s="726"/>
      <c r="AJ962" s="726"/>
      <c r="AK962" s="726"/>
      <c r="AL962" s="726"/>
      <c r="AM962" s="727"/>
      <c r="AO962" s="728" t="n">
        <f aca="false">IF(E962&lt;&gt;0,G962,0)</f>
        <v>0</v>
      </c>
      <c r="AP962" s="157" t="n">
        <f aca="false">IF(B962=0,AP961,IF(ISNONTEXT(B962)=TRUE(),INT(B962),INT(LEFT(B962,FIND(".",B962)-1))))</f>
        <v>3</v>
      </c>
      <c r="AQ962" s="157" t="str">
        <f aca="false">IF(AQ963=1,1,IF(B962&lt;&gt;0,1,IF(C962&lt;&gt;0,1,IF(D962&lt;&gt;0,1,IF(E962&lt;&gt;0,1,"")))))</f>
        <v/>
      </c>
      <c r="AR962" s="157" t="str">
        <f aca="false">IF(AP962=0," ",IF(AP962&lt;&gt;AP961,AP962," "))</f>
        <v> </v>
      </c>
      <c r="AS962" s="732"/>
      <c r="AT962" s="730" t="n">
        <f aca="false">IF(AP962&lt;&gt;AR962,(IF('ORÇ.GLOBAL P CAIXA'!I963="",J962*(INFORMAÇÕES!$Q$99/INFORMAÇÕES!$Q$102),IF('ORÇ.GLOBAL P CAIXA'!I963="R",J962,0))),0)</f>
        <v>0</v>
      </c>
      <c r="AU962" s="75" t="n">
        <f aca="false">IF(AP962&lt;&gt;AR962,(IF('ORÇ.GLOBAL P CAIXA'!I963="",J962*(INFORMAÇÕES!$Q$100/INFORMAÇÕES!$Q$102),IF('ORÇ.GLOBAL P CAIXA'!I963="C",J962,0))),0)</f>
        <v>0</v>
      </c>
      <c r="AV962" s="75" t="n">
        <f aca="false">IF(AP962&lt;&gt;AR962,(IF('ORÇ.GLOBAL P CAIXA'!I963="",J962*INFORMAÇÕES!$U$115,IF('ORÇ.GLOBAL P CAIXA'!I963="CF",J962,0))),0)</f>
        <v>0</v>
      </c>
      <c r="AW962" s="75" t="n">
        <f aca="false">IF(AP962&lt;&gt;AR962,(IF('ORÇ.GLOBAL P CAIXA'!I963="",J962*INFORMAÇÕES!$U$116,IF('ORÇ.GLOBAL P CAIXA'!I963="O",J962,0))),0)</f>
        <v>0</v>
      </c>
      <c r="AX962" s="731" t="n">
        <f aca="false">IF(E962&lt;&gt;0,J962,0)</f>
        <v>0</v>
      </c>
      <c r="AY962" s="730" t="n">
        <f aca="false">IF(AP962&lt;&gt;AR962,(IF('ORÇ.GLOBAL P CAIXA'!I963="",L962*(INFORMAÇÕES!$Q$99/INFORMAÇÕES!$Q$102),IF('ORÇ.GLOBAL P CAIXA'!I963="R",L962,0))),0)</f>
        <v>0</v>
      </c>
      <c r="AZ962" s="75" t="n">
        <f aca="false">IF(AP962&lt;&gt;AR962,(IF('ORÇ.GLOBAL P CAIXA'!I963="",L962*(INFORMAÇÕES!$Q$100/INFORMAÇÕES!$Q$102),IF('ORÇ.GLOBAL P CAIXA'!I963="C",L962,0))),0)</f>
        <v>0</v>
      </c>
      <c r="BA962" s="75" t="n">
        <f aca="false">IF(AP962&lt;&gt;AR962,(IF('ORÇ.GLOBAL P CAIXA'!I963="",L962*INFORMAÇÕES!$U$115,IF('ORÇ.GLOBAL P CAIXA'!I963="CF",L962,0))),0)</f>
        <v>0</v>
      </c>
      <c r="BB962" s="75" t="n">
        <f aca="false">IF(AP962&lt;&gt;AR962,(IF('ORÇ.GLOBAL P CAIXA'!I963="",L962*INFORMAÇÕES!$U$116,IF('ORÇ.GLOBAL P CAIXA'!I963="O",L962,0))),0)</f>
        <v>0</v>
      </c>
      <c r="BC962" s="731" t="n">
        <f aca="false">IF(E962&lt;&gt;0,L962,0)</f>
        <v>0</v>
      </c>
    </row>
    <row r="963" s="174" customFormat="true" ht="14.25" hidden="false" customHeight="false" outlineLevel="0" collapsed="false">
      <c r="A963" s="159" t="n">
        <v>953</v>
      </c>
      <c r="B963" s="160" t="n">
        <f aca="false">'ORÇ.REPROG. P CAIXA'!B965</f>
        <v>0</v>
      </c>
      <c r="C963" s="723" t="n">
        <f aca="false">'ORÇ.REPROG. P CAIXA'!C965</f>
        <v>0</v>
      </c>
      <c r="D963" s="162" t="n">
        <f aca="false">'ORÇ.REPROG. P CAIXA'!D965</f>
        <v>0</v>
      </c>
      <c r="E963" s="163" t="n">
        <f aca="false">IF('BM GLOBAL'!$P$1&lt;&gt;0,'ORÇ.REPROG. P CAIXA'!E965,'ORÇ.REPROG. P CAIXA'!H965)</f>
        <v>0</v>
      </c>
      <c r="F963" s="163" t="n">
        <f aca="false">IF('BM GLOBAL'!$P$1&lt;&gt;0,IF('ORÇ.GLOBAL P CAIXA'!K964=0,'ORÇ.GLOBAL EMPRESA'!G964,'ORÇ.GLOBAL P CAIXA'!F964),'ORÇ.REPROG. P CAIXA'!I965)</f>
        <v>0</v>
      </c>
      <c r="G963" s="163" t="n">
        <f aca="false">IF(E963&lt;&gt;0,ROUND(E963*F963,2),IF(AO963=0,(SUMIF('ORÇ.REPROG. P CAIXA'!$AC$13:$AC$1012,B963,$AO$11:$AO$1010)),AO963))</f>
        <v>0</v>
      </c>
      <c r="H963" s="163" t="n">
        <f aca="false">IF(J963&lt;&gt;0,IF(E963&lt;&gt;0,J963/F963,0),0)</f>
        <v>0</v>
      </c>
      <c r="I963" s="163" t="n">
        <f aca="false">IF(L963&lt;&gt;0,IF(E963&lt;&gt;0,L963/F963,0),0)</f>
        <v>0</v>
      </c>
      <c r="J963" s="163" t="n">
        <f aca="false">IF(E963&lt;&gt;0,ROUND(INDEX($P$11:$AM$1010,$A963,$L$1),2),IF(AX963=0,(SUMIF($AP$11:$AP$1010,B963,$AX$11:$AX$1010)),AX963))</f>
        <v>0</v>
      </c>
      <c r="K963" s="163" t="n">
        <f aca="false">IF(G963=0,0,(J963/G963)*100)</f>
        <v>0</v>
      </c>
      <c r="L963" s="163" t="n">
        <f aca="false">IF(E963&lt;&gt;0,ROUND(IF($L$1=1,SUM(P963),"0")+IF($L$1=2,SUM($P963:Q963),"0")+IF($L$1=3,SUM($P963:R963),"0")+IF($L$1=4,SUM($P963:S963),"0")+IF($L$1=5,SUM($P963:T963),"0")+IF($L$1=6,SUM($P963:U963),"0")+IF($L$1=7,SUM($P963:V963),"0")+IF($L$1=8,SUM($P963:W963),"0")+IF($L$1=9,SUM($P963:X963),"0")+IF($L$1=10,SUM($P963:Y963),"0")+IF($L$1=11,SUM($P963:Z963),"0")+IF($L$1=12,SUM($P963:AA963),"0")+IF($L$1=13,SUM($P963:AB963),"0")+IF($L$1=14,SUM($P963:AC963),"0")+IF($L$1=15,SUM($P963:AD963),"0")+IF($L$1=16,SUM($P963:AE963),"0")+IF($L$1=17,SUM($P963:AF963),"0")+IF($L$1=18,SUM($P963:AG963),"0")+IF($L$1=19,SUM($P963:AH963),"0")+IF($L$1=20,SUM($P963:AI963),"0")+IF($L$1=21,SUM($P963:AJ963),"0")+IF($L$1=22,SUM($P963:AK963),"0")+IF($L$1=23,SUM($P963:AL963),"0")+IF($L$1=24,SUM($P963:AM963),"0"),2),IF(BC963=0,(SUMIF($AP$11:$AP$1010,B963,$BC$11:$BC$1010)),BC963))</f>
        <v>0</v>
      </c>
      <c r="M963" s="163" t="n">
        <f aca="false">IF(G963=0,0,(L963/G963)*100)</f>
        <v>0</v>
      </c>
      <c r="N963" s="168" t="str">
        <f aca="false">IF(B963&gt;0,"ok","ocultar")</f>
        <v>ocultar</v>
      </c>
      <c r="O963" s="650"/>
      <c r="P963" s="724"/>
      <c r="Q963" s="725"/>
      <c r="R963" s="725"/>
      <c r="S963" s="725"/>
      <c r="T963" s="725"/>
      <c r="U963" s="725"/>
      <c r="V963" s="725"/>
      <c r="W963" s="725"/>
      <c r="X963" s="725"/>
      <c r="Y963" s="725"/>
      <c r="Z963" s="725"/>
      <c r="AA963" s="726"/>
      <c r="AB963" s="726"/>
      <c r="AC963" s="726"/>
      <c r="AD963" s="726"/>
      <c r="AE963" s="726"/>
      <c r="AF963" s="726"/>
      <c r="AG963" s="726"/>
      <c r="AH963" s="726"/>
      <c r="AI963" s="726"/>
      <c r="AJ963" s="726"/>
      <c r="AK963" s="726"/>
      <c r="AL963" s="726"/>
      <c r="AM963" s="727"/>
      <c r="AO963" s="728" t="n">
        <f aca="false">IF(E963&lt;&gt;0,G963,0)</f>
        <v>0</v>
      </c>
      <c r="AP963" s="157" t="n">
        <f aca="false">IF(B963=0,AP962,IF(ISNONTEXT(B963)=TRUE(),INT(B963),INT(LEFT(B963,FIND(".",B963)-1))))</f>
        <v>3</v>
      </c>
      <c r="AQ963" s="157" t="str">
        <f aca="false">IF(AQ964=1,1,IF(B963&lt;&gt;0,1,IF(C963&lt;&gt;0,1,IF(D963&lt;&gt;0,1,IF(E963&lt;&gt;0,1,"")))))</f>
        <v/>
      </c>
      <c r="AR963" s="157" t="str">
        <f aca="false">IF(AP963=0," ",IF(AP963&lt;&gt;AP962,AP963," "))</f>
        <v> </v>
      </c>
      <c r="AS963" s="732"/>
      <c r="AT963" s="730" t="n">
        <f aca="false">IF(AP963&lt;&gt;AR963,(IF('ORÇ.GLOBAL P CAIXA'!I964="",J963*(INFORMAÇÕES!$Q$99/INFORMAÇÕES!$Q$102),IF('ORÇ.GLOBAL P CAIXA'!I964="R",J963,0))),0)</f>
        <v>0</v>
      </c>
      <c r="AU963" s="75" t="n">
        <f aca="false">IF(AP963&lt;&gt;AR963,(IF('ORÇ.GLOBAL P CAIXA'!I964="",J963*(INFORMAÇÕES!$Q$100/INFORMAÇÕES!$Q$102),IF('ORÇ.GLOBAL P CAIXA'!I964="C",J963,0))),0)</f>
        <v>0</v>
      </c>
      <c r="AV963" s="75" t="n">
        <f aca="false">IF(AP963&lt;&gt;AR963,(IF('ORÇ.GLOBAL P CAIXA'!I964="",J963*INFORMAÇÕES!$U$115,IF('ORÇ.GLOBAL P CAIXA'!I964="CF",J963,0))),0)</f>
        <v>0</v>
      </c>
      <c r="AW963" s="75" t="n">
        <f aca="false">IF(AP963&lt;&gt;AR963,(IF('ORÇ.GLOBAL P CAIXA'!I964="",J963*INFORMAÇÕES!$U$116,IF('ORÇ.GLOBAL P CAIXA'!I964="O",J963,0))),0)</f>
        <v>0</v>
      </c>
      <c r="AX963" s="731" t="n">
        <f aca="false">IF(E963&lt;&gt;0,J963,0)</f>
        <v>0</v>
      </c>
      <c r="AY963" s="730" t="n">
        <f aca="false">IF(AP963&lt;&gt;AR963,(IF('ORÇ.GLOBAL P CAIXA'!I964="",L963*(INFORMAÇÕES!$Q$99/INFORMAÇÕES!$Q$102),IF('ORÇ.GLOBAL P CAIXA'!I964="R",L963,0))),0)</f>
        <v>0</v>
      </c>
      <c r="AZ963" s="75" t="n">
        <f aca="false">IF(AP963&lt;&gt;AR963,(IF('ORÇ.GLOBAL P CAIXA'!I964="",L963*(INFORMAÇÕES!$Q$100/INFORMAÇÕES!$Q$102),IF('ORÇ.GLOBAL P CAIXA'!I964="C",L963,0))),0)</f>
        <v>0</v>
      </c>
      <c r="BA963" s="75" t="n">
        <f aca="false">IF(AP963&lt;&gt;AR963,(IF('ORÇ.GLOBAL P CAIXA'!I964="",L963*INFORMAÇÕES!$U$115,IF('ORÇ.GLOBAL P CAIXA'!I964="CF",L963,0))),0)</f>
        <v>0</v>
      </c>
      <c r="BB963" s="75" t="n">
        <f aca="false">IF(AP963&lt;&gt;AR963,(IF('ORÇ.GLOBAL P CAIXA'!I964="",L963*INFORMAÇÕES!$U$116,IF('ORÇ.GLOBAL P CAIXA'!I964="O",L963,0))),0)</f>
        <v>0</v>
      </c>
      <c r="BC963" s="731" t="n">
        <f aca="false">IF(E963&lt;&gt;0,L963,0)</f>
        <v>0</v>
      </c>
    </row>
    <row r="964" s="174" customFormat="true" ht="14.25" hidden="false" customHeight="false" outlineLevel="0" collapsed="false">
      <c r="A964" s="159" t="n">
        <v>954</v>
      </c>
      <c r="B964" s="160" t="n">
        <f aca="false">'ORÇ.REPROG. P CAIXA'!B966</f>
        <v>0</v>
      </c>
      <c r="C964" s="723" t="n">
        <f aca="false">'ORÇ.REPROG. P CAIXA'!C966</f>
        <v>0</v>
      </c>
      <c r="D964" s="162" t="n">
        <f aca="false">'ORÇ.REPROG. P CAIXA'!D966</f>
        <v>0</v>
      </c>
      <c r="E964" s="163" t="n">
        <f aca="false">IF('BM GLOBAL'!$P$1&lt;&gt;0,'ORÇ.REPROG. P CAIXA'!E966,'ORÇ.REPROG. P CAIXA'!H966)</f>
        <v>0</v>
      </c>
      <c r="F964" s="163" t="n">
        <f aca="false">IF('BM GLOBAL'!$P$1&lt;&gt;0,IF('ORÇ.GLOBAL P CAIXA'!K965=0,'ORÇ.GLOBAL EMPRESA'!G965,'ORÇ.GLOBAL P CAIXA'!F965),'ORÇ.REPROG. P CAIXA'!I966)</f>
        <v>0</v>
      </c>
      <c r="G964" s="163" t="n">
        <f aca="false">IF(E964&lt;&gt;0,ROUND(E964*F964,2),IF(AO964=0,(SUMIF('ORÇ.REPROG. P CAIXA'!$AC$13:$AC$1012,B964,$AO$11:$AO$1010)),AO964))</f>
        <v>0</v>
      </c>
      <c r="H964" s="163" t="n">
        <f aca="false">IF(J964&lt;&gt;0,IF(E964&lt;&gt;0,J964/F964,0),0)</f>
        <v>0</v>
      </c>
      <c r="I964" s="163" t="n">
        <f aca="false">IF(L964&lt;&gt;0,IF(E964&lt;&gt;0,L964/F964,0),0)</f>
        <v>0</v>
      </c>
      <c r="J964" s="163" t="n">
        <f aca="false">IF(E964&lt;&gt;0,ROUND(INDEX($P$11:$AM$1010,$A964,$L$1),2),IF(AX964=0,(SUMIF($AP$11:$AP$1010,B964,$AX$11:$AX$1010)),AX964))</f>
        <v>0</v>
      </c>
      <c r="K964" s="163" t="n">
        <f aca="false">IF(G964=0,0,(J964/G964)*100)</f>
        <v>0</v>
      </c>
      <c r="L964" s="163" t="n">
        <f aca="false">IF(E964&lt;&gt;0,ROUND(IF($L$1=1,SUM(P964),"0")+IF($L$1=2,SUM($P964:Q964),"0")+IF($L$1=3,SUM($P964:R964),"0")+IF($L$1=4,SUM($P964:S964),"0")+IF($L$1=5,SUM($P964:T964),"0")+IF($L$1=6,SUM($P964:U964),"0")+IF($L$1=7,SUM($P964:V964),"0")+IF($L$1=8,SUM($P964:W964),"0")+IF($L$1=9,SUM($P964:X964),"0")+IF($L$1=10,SUM($P964:Y964),"0")+IF($L$1=11,SUM($P964:Z964),"0")+IF($L$1=12,SUM($P964:AA964),"0")+IF($L$1=13,SUM($P964:AB964),"0")+IF($L$1=14,SUM($P964:AC964),"0")+IF($L$1=15,SUM($P964:AD964),"0")+IF($L$1=16,SUM($P964:AE964),"0")+IF($L$1=17,SUM($P964:AF964),"0")+IF($L$1=18,SUM($P964:AG964),"0")+IF($L$1=19,SUM($P964:AH964),"0")+IF($L$1=20,SUM($P964:AI964),"0")+IF($L$1=21,SUM($P964:AJ964),"0")+IF($L$1=22,SUM($P964:AK964),"0")+IF($L$1=23,SUM($P964:AL964),"0")+IF($L$1=24,SUM($P964:AM964),"0"),2),IF(BC964=0,(SUMIF($AP$11:$AP$1010,B964,$BC$11:$BC$1010)),BC964))</f>
        <v>0</v>
      </c>
      <c r="M964" s="163" t="n">
        <f aca="false">IF(G964=0,0,(L964/G964)*100)</f>
        <v>0</v>
      </c>
      <c r="N964" s="168" t="str">
        <f aca="false">IF(B964&gt;0,"ok","ocultar")</f>
        <v>ocultar</v>
      </c>
      <c r="O964" s="650"/>
      <c r="P964" s="724"/>
      <c r="Q964" s="725"/>
      <c r="R964" s="725"/>
      <c r="S964" s="725"/>
      <c r="T964" s="725"/>
      <c r="U964" s="725"/>
      <c r="V964" s="725"/>
      <c r="W964" s="725"/>
      <c r="X964" s="725"/>
      <c r="Y964" s="725"/>
      <c r="Z964" s="725"/>
      <c r="AA964" s="726"/>
      <c r="AB964" s="726"/>
      <c r="AC964" s="726"/>
      <c r="AD964" s="726"/>
      <c r="AE964" s="726"/>
      <c r="AF964" s="726"/>
      <c r="AG964" s="726"/>
      <c r="AH964" s="726"/>
      <c r="AI964" s="726"/>
      <c r="AJ964" s="726"/>
      <c r="AK964" s="726"/>
      <c r="AL964" s="726"/>
      <c r="AM964" s="727"/>
      <c r="AO964" s="728" t="n">
        <f aca="false">IF(E964&lt;&gt;0,G964,0)</f>
        <v>0</v>
      </c>
      <c r="AP964" s="157" t="n">
        <f aca="false">IF(B964=0,AP963,IF(ISNONTEXT(B964)=TRUE(),INT(B964),INT(LEFT(B964,FIND(".",B964)-1))))</f>
        <v>3</v>
      </c>
      <c r="AQ964" s="157" t="str">
        <f aca="false">IF(AQ965=1,1,IF(B964&lt;&gt;0,1,IF(C964&lt;&gt;0,1,IF(D964&lt;&gt;0,1,IF(E964&lt;&gt;0,1,"")))))</f>
        <v/>
      </c>
      <c r="AR964" s="157" t="str">
        <f aca="false">IF(AP964=0," ",IF(AP964&lt;&gt;AP963,AP964," "))</f>
        <v> </v>
      </c>
      <c r="AS964" s="732"/>
      <c r="AT964" s="730" t="n">
        <f aca="false">IF(AP964&lt;&gt;AR964,(IF('ORÇ.GLOBAL P CAIXA'!I965="",J964*(INFORMAÇÕES!$Q$99/INFORMAÇÕES!$Q$102),IF('ORÇ.GLOBAL P CAIXA'!I965="R",J964,0))),0)</f>
        <v>0</v>
      </c>
      <c r="AU964" s="75" t="n">
        <f aca="false">IF(AP964&lt;&gt;AR964,(IF('ORÇ.GLOBAL P CAIXA'!I965="",J964*(INFORMAÇÕES!$Q$100/INFORMAÇÕES!$Q$102),IF('ORÇ.GLOBAL P CAIXA'!I965="C",J964,0))),0)</f>
        <v>0</v>
      </c>
      <c r="AV964" s="75" t="n">
        <f aca="false">IF(AP964&lt;&gt;AR964,(IF('ORÇ.GLOBAL P CAIXA'!I965="",J964*INFORMAÇÕES!$U$115,IF('ORÇ.GLOBAL P CAIXA'!I965="CF",J964,0))),0)</f>
        <v>0</v>
      </c>
      <c r="AW964" s="75" t="n">
        <f aca="false">IF(AP964&lt;&gt;AR964,(IF('ORÇ.GLOBAL P CAIXA'!I965="",J964*INFORMAÇÕES!$U$116,IF('ORÇ.GLOBAL P CAIXA'!I965="O",J964,0))),0)</f>
        <v>0</v>
      </c>
      <c r="AX964" s="731" t="n">
        <f aca="false">IF(E964&lt;&gt;0,J964,0)</f>
        <v>0</v>
      </c>
      <c r="AY964" s="730" t="n">
        <f aca="false">IF(AP964&lt;&gt;AR964,(IF('ORÇ.GLOBAL P CAIXA'!I965="",L964*(INFORMAÇÕES!$Q$99/INFORMAÇÕES!$Q$102),IF('ORÇ.GLOBAL P CAIXA'!I965="R",L964,0))),0)</f>
        <v>0</v>
      </c>
      <c r="AZ964" s="75" t="n">
        <f aca="false">IF(AP964&lt;&gt;AR964,(IF('ORÇ.GLOBAL P CAIXA'!I965="",L964*(INFORMAÇÕES!$Q$100/INFORMAÇÕES!$Q$102),IF('ORÇ.GLOBAL P CAIXA'!I965="C",L964,0))),0)</f>
        <v>0</v>
      </c>
      <c r="BA964" s="75" t="n">
        <f aca="false">IF(AP964&lt;&gt;AR964,(IF('ORÇ.GLOBAL P CAIXA'!I965="",L964*INFORMAÇÕES!$U$115,IF('ORÇ.GLOBAL P CAIXA'!I965="CF",L964,0))),0)</f>
        <v>0</v>
      </c>
      <c r="BB964" s="75" t="n">
        <f aca="false">IF(AP964&lt;&gt;AR964,(IF('ORÇ.GLOBAL P CAIXA'!I965="",L964*INFORMAÇÕES!$U$116,IF('ORÇ.GLOBAL P CAIXA'!I965="O",L964,0))),0)</f>
        <v>0</v>
      </c>
      <c r="BC964" s="731" t="n">
        <f aca="false">IF(E964&lt;&gt;0,L964,0)</f>
        <v>0</v>
      </c>
    </row>
    <row r="965" s="174" customFormat="true" ht="14.25" hidden="false" customHeight="false" outlineLevel="0" collapsed="false">
      <c r="A965" s="159" t="n">
        <v>955</v>
      </c>
      <c r="B965" s="160" t="n">
        <f aca="false">'ORÇ.REPROG. P CAIXA'!B967</f>
        <v>0</v>
      </c>
      <c r="C965" s="723" t="n">
        <f aca="false">'ORÇ.REPROG. P CAIXA'!C967</f>
        <v>0</v>
      </c>
      <c r="D965" s="162" t="n">
        <f aca="false">'ORÇ.REPROG. P CAIXA'!D967</f>
        <v>0</v>
      </c>
      <c r="E965" s="163" t="n">
        <f aca="false">IF('BM GLOBAL'!$P$1&lt;&gt;0,'ORÇ.REPROG. P CAIXA'!E967,'ORÇ.REPROG. P CAIXA'!H967)</f>
        <v>0</v>
      </c>
      <c r="F965" s="163" t="n">
        <f aca="false">IF('BM GLOBAL'!$P$1&lt;&gt;0,IF('ORÇ.GLOBAL P CAIXA'!K966=0,'ORÇ.GLOBAL EMPRESA'!G966,'ORÇ.GLOBAL P CAIXA'!F966),'ORÇ.REPROG. P CAIXA'!I967)</f>
        <v>0</v>
      </c>
      <c r="G965" s="163" t="n">
        <f aca="false">IF(E965&lt;&gt;0,ROUND(E965*F965,2),IF(AO965=0,(SUMIF('ORÇ.REPROG. P CAIXA'!$AC$13:$AC$1012,B965,$AO$11:$AO$1010)),AO965))</f>
        <v>0</v>
      </c>
      <c r="H965" s="163" t="n">
        <f aca="false">IF(J965&lt;&gt;0,IF(E965&lt;&gt;0,J965/F965,0),0)</f>
        <v>0</v>
      </c>
      <c r="I965" s="163" t="n">
        <f aca="false">IF(L965&lt;&gt;0,IF(E965&lt;&gt;0,L965/F965,0),0)</f>
        <v>0</v>
      </c>
      <c r="J965" s="163" t="n">
        <f aca="false">IF(E965&lt;&gt;0,ROUND(INDEX($P$11:$AM$1010,$A965,$L$1),2),IF(AX965=0,(SUMIF($AP$11:$AP$1010,B965,$AX$11:$AX$1010)),AX965))</f>
        <v>0</v>
      </c>
      <c r="K965" s="163" t="n">
        <f aca="false">IF(G965=0,0,(J965/G965)*100)</f>
        <v>0</v>
      </c>
      <c r="L965" s="163" t="n">
        <f aca="false">IF(E965&lt;&gt;0,ROUND(IF($L$1=1,SUM(P965),"0")+IF($L$1=2,SUM($P965:Q965),"0")+IF($L$1=3,SUM($P965:R965),"0")+IF($L$1=4,SUM($P965:S965),"0")+IF($L$1=5,SUM($P965:T965),"0")+IF($L$1=6,SUM($P965:U965),"0")+IF($L$1=7,SUM($P965:V965),"0")+IF($L$1=8,SUM($P965:W965),"0")+IF($L$1=9,SUM($P965:X965),"0")+IF($L$1=10,SUM($P965:Y965),"0")+IF($L$1=11,SUM($P965:Z965),"0")+IF($L$1=12,SUM($P965:AA965),"0")+IF($L$1=13,SUM($P965:AB965),"0")+IF($L$1=14,SUM($P965:AC965),"0")+IF($L$1=15,SUM($P965:AD965),"0")+IF($L$1=16,SUM($P965:AE965),"0")+IF($L$1=17,SUM($P965:AF965),"0")+IF($L$1=18,SUM($P965:AG965),"0")+IF($L$1=19,SUM($P965:AH965),"0")+IF($L$1=20,SUM($P965:AI965),"0")+IF($L$1=21,SUM($P965:AJ965),"0")+IF($L$1=22,SUM($P965:AK965),"0")+IF($L$1=23,SUM($P965:AL965),"0")+IF($L$1=24,SUM($P965:AM965),"0"),2),IF(BC965=0,(SUMIF($AP$11:$AP$1010,B965,$BC$11:$BC$1010)),BC965))</f>
        <v>0</v>
      </c>
      <c r="M965" s="163" t="n">
        <f aca="false">IF(G965=0,0,(L965/G965)*100)</f>
        <v>0</v>
      </c>
      <c r="N965" s="168" t="str">
        <f aca="false">IF(B965&gt;0,"ok","ocultar")</f>
        <v>ocultar</v>
      </c>
      <c r="O965" s="650"/>
      <c r="P965" s="724"/>
      <c r="Q965" s="725"/>
      <c r="R965" s="725"/>
      <c r="S965" s="725"/>
      <c r="T965" s="725"/>
      <c r="U965" s="725"/>
      <c r="V965" s="725"/>
      <c r="W965" s="725"/>
      <c r="X965" s="725"/>
      <c r="Y965" s="725"/>
      <c r="Z965" s="725"/>
      <c r="AA965" s="726"/>
      <c r="AB965" s="726"/>
      <c r="AC965" s="726"/>
      <c r="AD965" s="726"/>
      <c r="AE965" s="726"/>
      <c r="AF965" s="726"/>
      <c r="AG965" s="726"/>
      <c r="AH965" s="726"/>
      <c r="AI965" s="726"/>
      <c r="AJ965" s="726"/>
      <c r="AK965" s="726"/>
      <c r="AL965" s="726"/>
      <c r="AM965" s="727"/>
      <c r="AO965" s="728" t="n">
        <f aca="false">IF(E965&lt;&gt;0,G965,0)</f>
        <v>0</v>
      </c>
      <c r="AP965" s="157" t="n">
        <f aca="false">IF(B965=0,AP964,IF(ISNONTEXT(B965)=TRUE(),INT(B965),INT(LEFT(B965,FIND(".",B965)-1))))</f>
        <v>3</v>
      </c>
      <c r="AQ965" s="157" t="str">
        <f aca="false">IF(AQ966=1,1,IF(B965&lt;&gt;0,1,IF(C965&lt;&gt;0,1,IF(D965&lt;&gt;0,1,IF(E965&lt;&gt;0,1,"")))))</f>
        <v/>
      </c>
      <c r="AR965" s="157" t="str">
        <f aca="false">IF(AP965=0," ",IF(AP965&lt;&gt;AP964,AP965," "))</f>
        <v> </v>
      </c>
      <c r="AS965" s="732"/>
      <c r="AT965" s="730" t="n">
        <f aca="false">IF(AP965&lt;&gt;AR965,(IF('ORÇ.GLOBAL P CAIXA'!I966="",J965*(INFORMAÇÕES!$Q$99/INFORMAÇÕES!$Q$102),IF('ORÇ.GLOBAL P CAIXA'!I966="R",J965,0))),0)</f>
        <v>0</v>
      </c>
      <c r="AU965" s="75" t="n">
        <f aca="false">IF(AP965&lt;&gt;AR965,(IF('ORÇ.GLOBAL P CAIXA'!I966="",J965*(INFORMAÇÕES!$Q$100/INFORMAÇÕES!$Q$102),IF('ORÇ.GLOBAL P CAIXA'!I966="C",J965,0))),0)</f>
        <v>0</v>
      </c>
      <c r="AV965" s="75" t="n">
        <f aca="false">IF(AP965&lt;&gt;AR965,(IF('ORÇ.GLOBAL P CAIXA'!I966="",J965*INFORMAÇÕES!$U$115,IF('ORÇ.GLOBAL P CAIXA'!I966="CF",J965,0))),0)</f>
        <v>0</v>
      </c>
      <c r="AW965" s="75" t="n">
        <f aca="false">IF(AP965&lt;&gt;AR965,(IF('ORÇ.GLOBAL P CAIXA'!I966="",J965*INFORMAÇÕES!$U$116,IF('ORÇ.GLOBAL P CAIXA'!I966="O",J965,0))),0)</f>
        <v>0</v>
      </c>
      <c r="AX965" s="731" t="n">
        <f aca="false">IF(E965&lt;&gt;0,J965,0)</f>
        <v>0</v>
      </c>
      <c r="AY965" s="730" t="n">
        <f aca="false">IF(AP965&lt;&gt;AR965,(IF('ORÇ.GLOBAL P CAIXA'!I966="",L965*(INFORMAÇÕES!$Q$99/INFORMAÇÕES!$Q$102),IF('ORÇ.GLOBAL P CAIXA'!I966="R",L965,0))),0)</f>
        <v>0</v>
      </c>
      <c r="AZ965" s="75" t="n">
        <f aca="false">IF(AP965&lt;&gt;AR965,(IF('ORÇ.GLOBAL P CAIXA'!I966="",L965*(INFORMAÇÕES!$Q$100/INFORMAÇÕES!$Q$102),IF('ORÇ.GLOBAL P CAIXA'!I966="C",L965,0))),0)</f>
        <v>0</v>
      </c>
      <c r="BA965" s="75" t="n">
        <f aca="false">IF(AP965&lt;&gt;AR965,(IF('ORÇ.GLOBAL P CAIXA'!I966="",L965*INFORMAÇÕES!$U$115,IF('ORÇ.GLOBAL P CAIXA'!I966="CF",L965,0))),0)</f>
        <v>0</v>
      </c>
      <c r="BB965" s="75" t="n">
        <f aca="false">IF(AP965&lt;&gt;AR965,(IF('ORÇ.GLOBAL P CAIXA'!I966="",L965*INFORMAÇÕES!$U$116,IF('ORÇ.GLOBAL P CAIXA'!I966="O",L965,0))),0)</f>
        <v>0</v>
      </c>
      <c r="BC965" s="731" t="n">
        <f aca="false">IF(E965&lt;&gt;0,L965,0)</f>
        <v>0</v>
      </c>
    </row>
    <row r="966" s="174" customFormat="true" ht="14.25" hidden="false" customHeight="false" outlineLevel="0" collapsed="false">
      <c r="A966" s="159" t="n">
        <v>956</v>
      </c>
      <c r="B966" s="160" t="n">
        <f aca="false">'ORÇ.REPROG. P CAIXA'!B968</f>
        <v>0</v>
      </c>
      <c r="C966" s="723" t="n">
        <f aca="false">'ORÇ.REPROG. P CAIXA'!C968</f>
        <v>0</v>
      </c>
      <c r="D966" s="162" t="n">
        <f aca="false">'ORÇ.REPROG. P CAIXA'!D968</f>
        <v>0</v>
      </c>
      <c r="E966" s="163" t="n">
        <f aca="false">IF('BM GLOBAL'!$P$1&lt;&gt;0,'ORÇ.REPROG. P CAIXA'!E968,'ORÇ.REPROG. P CAIXA'!H968)</f>
        <v>0</v>
      </c>
      <c r="F966" s="163" t="n">
        <f aca="false">IF('BM GLOBAL'!$P$1&lt;&gt;0,IF('ORÇ.GLOBAL P CAIXA'!K967=0,'ORÇ.GLOBAL EMPRESA'!G967,'ORÇ.GLOBAL P CAIXA'!F967),'ORÇ.REPROG. P CAIXA'!I968)</f>
        <v>0</v>
      </c>
      <c r="G966" s="163" t="n">
        <f aca="false">IF(E966&lt;&gt;0,ROUND(E966*F966,2),IF(AO966=0,(SUMIF('ORÇ.REPROG. P CAIXA'!$AC$13:$AC$1012,B966,$AO$11:$AO$1010)),AO966))</f>
        <v>0</v>
      </c>
      <c r="H966" s="163" t="n">
        <f aca="false">IF(J966&lt;&gt;0,IF(E966&lt;&gt;0,J966/F966,0),0)</f>
        <v>0</v>
      </c>
      <c r="I966" s="163" t="n">
        <f aca="false">IF(L966&lt;&gt;0,IF(E966&lt;&gt;0,L966/F966,0),0)</f>
        <v>0</v>
      </c>
      <c r="J966" s="163" t="n">
        <f aca="false">IF(E966&lt;&gt;0,ROUND(INDEX($P$11:$AM$1010,$A966,$L$1),2),IF(AX966=0,(SUMIF($AP$11:$AP$1010,B966,$AX$11:$AX$1010)),AX966))</f>
        <v>0</v>
      </c>
      <c r="K966" s="163" t="n">
        <f aca="false">IF(G966=0,0,(J966/G966)*100)</f>
        <v>0</v>
      </c>
      <c r="L966" s="163" t="n">
        <f aca="false">IF(E966&lt;&gt;0,ROUND(IF($L$1=1,SUM(P966),"0")+IF($L$1=2,SUM($P966:Q966),"0")+IF($L$1=3,SUM($P966:R966),"0")+IF($L$1=4,SUM($P966:S966),"0")+IF($L$1=5,SUM($P966:T966),"0")+IF($L$1=6,SUM($P966:U966),"0")+IF($L$1=7,SUM($P966:V966),"0")+IF($L$1=8,SUM($P966:W966),"0")+IF($L$1=9,SUM($P966:X966),"0")+IF($L$1=10,SUM($P966:Y966),"0")+IF($L$1=11,SUM($P966:Z966),"0")+IF($L$1=12,SUM($P966:AA966),"0")+IF($L$1=13,SUM($P966:AB966),"0")+IF($L$1=14,SUM($P966:AC966),"0")+IF($L$1=15,SUM($P966:AD966),"0")+IF($L$1=16,SUM($P966:AE966),"0")+IF($L$1=17,SUM($P966:AF966),"0")+IF($L$1=18,SUM($P966:AG966),"0")+IF($L$1=19,SUM($P966:AH966),"0")+IF($L$1=20,SUM($P966:AI966),"0")+IF($L$1=21,SUM($P966:AJ966),"0")+IF($L$1=22,SUM($P966:AK966),"0")+IF($L$1=23,SUM($P966:AL966),"0")+IF($L$1=24,SUM($P966:AM966),"0"),2),IF(BC966=0,(SUMIF($AP$11:$AP$1010,B966,$BC$11:$BC$1010)),BC966))</f>
        <v>0</v>
      </c>
      <c r="M966" s="163" t="n">
        <f aca="false">IF(G966=0,0,(L966/G966)*100)</f>
        <v>0</v>
      </c>
      <c r="N966" s="168" t="str">
        <f aca="false">IF(B966&gt;0,"ok","ocultar")</f>
        <v>ocultar</v>
      </c>
      <c r="O966" s="650"/>
      <c r="P966" s="724"/>
      <c r="Q966" s="725"/>
      <c r="R966" s="725"/>
      <c r="S966" s="725"/>
      <c r="T966" s="725"/>
      <c r="U966" s="725"/>
      <c r="V966" s="725"/>
      <c r="W966" s="725"/>
      <c r="X966" s="725"/>
      <c r="Y966" s="725"/>
      <c r="Z966" s="725"/>
      <c r="AA966" s="726"/>
      <c r="AB966" s="726"/>
      <c r="AC966" s="726"/>
      <c r="AD966" s="726"/>
      <c r="AE966" s="726"/>
      <c r="AF966" s="726"/>
      <c r="AG966" s="726"/>
      <c r="AH966" s="726"/>
      <c r="AI966" s="726"/>
      <c r="AJ966" s="726"/>
      <c r="AK966" s="726"/>
      <c r="AL966" s="726"/>
      <c r="AM966" s="727"/>
      <c r="AO966" s="728" t="n">
        <f aca="false">IF(E966&lt;&gt;0,G966,0)</f>
        <v>0</v>
      </c>
      <c r="AP966" s="157" t="n">
        <f aca="false">IF(B966=0,AP965,IF(ISNONTEXT(B966)=TRUE(),INT(B966),INT(LEFT(B966,FIND(".",B966)-1))))</f>
        <v>3</v>
      </c>
      <c r="AQ966" s="157" t="str">
        <f aca="false">IF(AQ967=1,1,IF(B966&lt;&gt;0,1,IF(C966&lt;&gt;0,1,IF(D966&lt;&gt;0,1,IF(E966&lt;&gt;0,1,"")))))</f>
        <v/>
      </c>
      <c r="AR966" s="157" t="str">
        <f aca="false">IF(AP966=0," ",IF(AP966&lt;&gt;AP965,AP966," "))</f>
        <v> </v>
      </c>
      <c r="AS966" s="732"/>
      <c r="AT966" s="730" t="n">
        <f aca="false">IF(AP966&lt;&gt;AR966,(IF('ORÇ.GLOBAL P CAIXA'!I967="",J966*(INFORMAÇÕES!$Q$99/INFORMAÇÕES!$Q$102),IF('ORÇ.GLOBAL P CAIXA'!I967="R",J966,0))),0)</f>
        <v>0</v>
      </c>
      <c r="AU966" s="75" t="n">
        <f aca="false">IF(AP966&lt;&gt;AR966,(IF('ORÇ.GLOBAL P CAIXA'!I967="",J966*(INFORMAÇÕES!$Q$100/INFORMAÇÕES!$Q$102),IF('ORÇ.GLOBAL P CAIXA'!I967="C",J966,0))),0)</f>
        <v>0</v>
      </c>
      <c r="AV966" s="75" t="n">
        <f aca="false">IF(AP966&lt;&gt;AR966,(IF('ORÇ.GLOBAL P CAIXA'!I967="",J966*INFORMAÇÕES!$U$115,IF('ORÇ.GLOBAL P CAIXA'!I967="CF",J966,0))),0)</f>
        <v>0</v>
      </c>
      <c r="AW966" s="75" t="n">
        <f aca="false">IF(AP966&lt;&gt;AR966,(IF('ORÇ.GLOBAL P CAIXA'!I967="",J966*INFORMAÇÕES!$U$116,IF('ORÇ.GLOBAL P CAIXA'!I967="O",J966,0))),0)</f>
        <v>0</v>
      </c>
      <c r="AX966" s="731" t="n">
        <f aca="false">IF(E966&lt;&gt;0,J966,0)</f>
        <v>0</v>
      </c>
      <c r="AY966" s="730" t="n">
        <f aca="false">IF(AP966&lt;&gt;AR966,(IF('ORÇ.GLOBAL P CAIXA'!I967="",L966*(INFORMAÇÕES!$Q$99/INFORMAÇÕES!$Q$102),IF('ORÇ.GLOBAL P CAIXA'!I967="R",L966,0))),0)</f>
        <v>0</v>
      </c>
      <c r="AZ966" s="75" t="n">
        <f aca="false">IF(AP966&lt;&gt;AR966,(IF('ORÇ.GLOBAL P CAIXA'!I967="",L966*(INFORMAÇÕES!$Q$100/INFORMAÇÕES!$Q$102),IF('ORÇ.GLOBAL P CAIXA'!I967="C",L966,0))),0)</f>
        <v>0</v>
      </c>
      <c r="BA966" s="75" t="n">
        <f aca="false">IF(AP966&lt;&gt;AR966,(IF('ORÇ.GLOBAL P CAIXA'!I967="",L966*INFORMAÇÕES!$U$115,IF('ORÇ.GLOBAL P CAIXA'!I967="CF",L966,0))),0)</f>
        <v>0</v>
      </c>
      <c r="BB966" s="75" t="n">
        <f aca="false">IF(AP966&lt;&gt;AR966,(IF('ORÇ.GLOBAL P CAIXA'!I967="",L966*INFORMAÇÕES!$U$116,IF('ORÇ.GLOBAL P CAIXA'!I967="O",L966,0))),0)</f>
        <v>0</v>
      </c>
      <c r="BC966" s="731" t="n">
        <f aca="false">IF(E966&lt;&gt;0,L966,0)</f>
        <v>0</v>
      </c>
    </row>
    <row r="967" s="174" customFormat="true" ht="14.25" hidden="false" customHeight="false" outlineLevel="0" collapsed="false">
      <c r="A967" s="159" t="n">
        <v>957</v>
      </c>
      <c r="B967" s="160" t="n">
        <f aca="false">'ORÇ.REPROG. P CAIXA'!B969</f>
        <v>0</v>
      </c>
      <c r="C967" s="723" t="n">
        <f aca="false">'ORÇ.REPROG. P CAIXA'!C969</f>
        <v>0</v>
      </c>
      <c r="D967" s="162" t="n">
        <f aca="false">'ORÇ.REPROG. P CAIXA'!D969</f>
        <v>0</v>
      </c>
      <c r="E967" s="163" t="n">
        <f aca="false">IF('BM GLOBAL'!$P$1&lt;&gt;0,'ORÇ.REPROG. P CAIXA'!E969,'ORÇ.REPROG. P CAIXA'!H969)</f>
        <v>0</v>
      </c>
      <c r="F967" s="163" t="n">
        <f aca="false">IF('BM GLOBAL'!$P$1&lt;&gt;0,IF('ORÇ.GLOBAL P CAIXA'!K968=0,'ORÇ.GLOBAL EMPRESA'!G968,'ORÇ.GLOBAL P CAIXA'!F968),'ORÇ.REPROG. P CAIXA'!I969)</f>
        <v>0</v>
      </c>
      <c r="G967" s="163" t="n">
        <f aca="false">IF(E967&lt;&gt;0,ROUND(E967*F967,2),IF(AO967=0,(SUMIF('ORÇ.REPROG. P CAIXA'!$AC$13:$AC$1012,B967,$AO$11:$AO$1010)),AO967))</f>
        <v>0</v>
      </c>
      <c r="H967" s="163" t="n">
        <f aca="false">IF(J967&lt;&gt;0,IF(E967&lt;&gt;0,J967/F967,0),0)</f>
        <v>0</v>
      </c>
      <c r="I967" s="163" t="n">
        <f aca="false">IF(L967&lt;&gt;0,IF(E967&lt;&gt;0,L967/F967,0),0)</f>
        <v>0</v>
      </c>
      <c r="J967" s="163" t="n">
        <f aca="false">IF(E967&lt;&gt;0,ROUND(INDEX($P$11:$AM$1010,$A967,$L$1),2),IF(AX967=0,(SUMIF($AP$11:$AP$1010,B967,$AX$11:$AX$1010)),AX967))</f>
        <v>0</v>
      </c>
      <c r="K967" s="163" t="n">
        <f aca="false">IF(G967=0,0,(J967/G967)*100)</f>
        <v>0</v>
      </c>
      <c r="L967" s="163" t="n">
        <f aca="false">IF(E967&lt;&gt;0,ROUND(IF($L$1=1,SUM(P967),"0")+IF($L$1=2,SUM($P967:Q967),"0")+IF($L$1=3,SUM($P967:R967),"0")+IF($L$1=4,SUM($P967:S967),"0")+IF($L$1=5,SUM($P967:T967),"0")+IF($L$1=6,SUM($P967:U967),"0")+IF($L$1=7,SUM($P967:V967),"0")+IF($L$1=8,SUM($P967:W967),"0")+IF($L$1=9,SUM($P967:X967),"0")+IF($L$1=10,SUM($P967:Y967),"0")+IF($L$1=11,SUM($P967:Z967),"0")+IF($L$1=12,SUM($P967:AA967),"0")+IF($L$1=13,SUM($P967:AB967),"0")+IF($L$1=14,SUM($P967:AC967),"0")+IF($L$1=15,SUM($P967:AD967),"0")+IF($L$1=16,SUM($P967:AE967),"0")+IF($L$1=17,SUM($P967:AF967),"0")+IF($L$1=18,SUM($P967:AG967),"0")+IF($L$1=19,SUM($P967:AH967),"0")+IF($L$1=20,SUM($P967:AI967),"0")+IF($L$1=21,SUM($P967:AJ967),"0")+IF($L$1=22,SUM($P967:AK967),"0")+IF($L$1=23,SUM($P967:AL967),"0")+IF($L$1=24,SUM($P967:AM967),"0"),2),IF(BC967=0,(SUMIF($AP$11:$AP$1010,B967,$BC$11:$BC$1010)),BC967))</f>
        <v>0</v>
      </c>
      <c r="M967" s="163" t="n">
        <f aca="false">IF(G967=0,0,(L967/G967)*100)</f>
        <v>0</v>
      </c>
      <c r="N967" s="168" t="str">
        <f aca="false">IF(B967&gt;0,"ok","ocultar")</f>
        <v>ocultar</v>
      </c>
      <c r="O967" s="650"/>
      <c r="P967" s="724"/>
      <c r="Q967" s="725"/>
      <c r="R967" s="725"/>
      <c r="S967" s="725"/>
      <c r="T967" s="725"/>
      <c r="U967" s="725"/>
      <c r="V967" s="725"/>
      <c r="W967" s="725"/>
      <c r="X967" s="725"/>
      <c r="Y967" s="725"/>
      <c r="Z967" s="725"/>
      <c r="AA967" s="726"/>
      <c r="AB967" s="726"/>
      <c r="AC967" s="726"/>
      <c r="AD967" s="726"/>
      <c r="AE967" s="726"/>
      <c r="AF967" s="726"/>
      <c r="AG967" s="726"/>
      <c r="AH967" s="726"/>
      <c r="AI967" s="726"/>
      <c r="AJ967" s="726"/>
      <c r="AK967" s="726"/>
      <c r="AL967" s="726"/>
      <c r="AM967" s="727"/>
      <c r="AO967" s="728" t="n">
        <f aca="false">IF(E967&lt;&gt;0,G967,0)</f>
        <v>0</v>
      </c>
      <c r="AP967" s="157" t="n">
        <f aca="false">IF(B967=0,AP966,IF(ISNONTEXT(B967)=TRUE(),INT(B967),INT(LEFT(B967,FIND(".",B967)-1))))</f>
        <v>3</v>
      </c>
      <c r="AQ967" s="157" t="str">
        <f aca="false">IF(AQ968=1,1,IF(B967&lt;&gt;0,1,IF(C967&lt;&gt;0,1,IF(D967&lt;&gt;0,1,IF(E967&lt;&gt;0,1,"")))))</f>
        <v/>
      </c>
      <c r="AR967" s="157" t="str">
        <f aca="false">IF(AP967=0," ",IF(AP967&lt;&gt;AP966,AP967," "))</f>
        <v> </v>
      </c>
      <c r="AS967" s="732"/>
      <c r="AT967" s="730" t="n">
        <f aca="false">IF(AP967&lt;&gt;AR967,(IF('ORÇ.GLOBAL P CAIXA'!I968="",J967*(INFORMAÇÕES!$Q$99/INFORMAÇÕES!$Q$102),IF('ORÇ.GLOBAL P CAIXA'!I968="R",J967,0))),0)</f>
        <v>0</v>
      </c>
      <c r="AU967" s="75" t="n">
        <f aca="false">IF(AP967&lt;&gt;AR967,(IF('ORÇ.GLOBAL P CAIXA'!I968="",J967*(INFORMAÇÕES!$Q$100/INFORMAÇÕES!$Q$102),IF('ORÇ.GLOBAL P CAIXA'!I968="C",J967,0))),0)</f>
        <v>0</v>
      </c>
      <c r="AV967" s="75" t="n">
        <f aca="false">IF(AP967&lt;&gt;AR967,(IF('ORÇ.GLOBAL P CAIXA'!I968="",J967*INFORMAÇÕES!$U$115,IF('ORÇ.GLOBAL P CAIXA'!I968="CF",J967,0))),0)</f>
        <v>0</v>
      </c>
      <c r="AW967" s="75" t="n">
        <f aca="false">IF(AP967&lt;&gt;AR967,(IF('ORÇ.GLOBAL P CAIXA'!I968="",J967*INFORMAÇÕES!$U$116,IF('ORÇ.GLOBAL P CAIXA'!I968="O",J967,0))),0)</f>
        <v>0</v>
      </c>
      <c r="AX967" s="731" t="n">
        <f aca="false">IF(E967&lt;&gt;0,J967,0)</f>
        <v>0</v>
      </c>
      <c r="AY967" s="730" t="n">
        <f aca="false">IF(AP967&lt;&gt;AR967,(IF('ORÇ.GLOBAL P CAIXA'!I968="",L967*(INFORMAÇÕES!$Q$99/INFORMAÇÕES!$Q$102),IF('ORÇ.GLOBAL P CAIXA'!I968="R",L967,0))),0)</f>
        <v>0</v>
      </c>
      <c r="AZ967" s="75" t="n">
        <f aca="false">IF(AP967&lt;&gt;AR967,(IF('ORÇ.GLOBAL P CAIXA'!I968="",L967*(INFORMAÇÕES!$Q$100/INFORMAÇÕES!$Q$102),IF('ORÇ.GLOBAL P CAIXA'!I968="C",L967,0))),0)</f>
        <v>0</v>
      </c>
      <c r="BA967" s="75" t="n">
        <f aca="false">IF(AP967&lt;&gt;AR967,(IF('ORÇ.GLOBAL P CAIXA'!I968="",L967*INFORMAÇÕES!$U$115,IF('ORÇ.GLOBAL P CAIXA'!I968="CF",L967,0))),0)</f>
        <v>0</v>
      </c>
      <c r="BB967" s="75" t="n">
        <f aca="false">IF(AP967&lt;&gt;AR967,(IF('ORÇ.GLOBAL P CAIXA'!I968="",L967*INFORMAÇÕES!$U$116,IF('ORÇ.GLOBAL P CAIXA'!I968="O",L967,0))),0)</f>
        <v>0</v>
      </c>
      <c r="BC967" s="731" t="n">
        <f aca="false">IF(E967&lt;&gt;0,L967,0)</f>
        <v>0</v>
      </c>
    </row>
    <row r="968" s="174" customFormat="true" ht="14.25" hidden="false" customHeight="false" outlineLevel="0" collapsed="false">
      <c r="A968" s="159" t="n">
        <v>958</v>
      </c>
      <c r="B968" s="160" t="n">
        <f aca="false">'ORÇ.REPROG. P CAIXA'!B970</f>
        <v>0</v>
      </c>
      <c r="C968" s="723" t="n">
        <f aca="false">'ORÇ.REPROG. P CAIXA'!C970</f>
        <v>0</v>
      </c>
      <c r="D968" s="162" t="n">
        <f aca="false">'ORÇ.REPROG. P CAIXA'!D970</f>
        <v>0</v>
      </c>
      <c r="E968" s="163" t="n">
        <f aca="false">IF('BM GLOBAL'!$P$1&lt;&gt;0,'ORÇ.REPROG. P CAIXA'!E970,'ORÇ.REPROG. P CAIXA'!H970)</f>
        <v>0</v>
      </c>
      <c r="F968" s="163" t="n">
        <f aca="false">IF('BM GLOBAL'!$P$1&lt;&gt;0,IF('ORÇ.GLOBAL P CAIXA'!K969=0,'ORÇ.GLOBAL EMPRESA'!G969,'ORÇ.GLOBAL P CAIXA'!F969),'ORÇ.REPROG. P CAIXA'!I970)</f>
        <v>0</v>
      </c>
      <c r="G968" s="163" t="n">
        <f aca="false">IF(E968&lt;&gt;0,ROUND(E968*F968,2),IF(AO968=0,(SUMIF('ORÇ.REPROG. P CAIXA'!$AC$13:$AC$1012,B968,$AO$11:$AO$1010)),AO968))</f>
        <v>0</v>
      </c>
      <c r="H968" s="163" t="n">
        <f aca="false">IF(J968&lt;&gt;0,IF(E968&lt;&gt;0,J968/F968,0),0)</f>
        <v>0</v>
      </c>
      <c r="I968" s="163" t="n">
        <f aca="false">IF(L968&lt;&gt;0,IF(E968&lt;&gt;0,L968/F968,0),0)</f>
        <v>0</v>
      </c>
      <c r="J968" s="163" t="n">
        <f aca="false">IF(E968&lt;&gt;0,ROUND(INDEX($P$11:$AM$1010,$A968,$L$1),2),IF(AX968=0,(SUMIF($AP$11:$AP$1010,B968,$AX$11:$AX$1010)),AX968))</f>
        <v>0</v>
      </c>
      <c r="K968" s="163" t="n">
        <f aca="false">IF(G968=0,0,(J968/G968)*100)</f>
        <v>0</v>
      </c>
      <c r="L968" s="163" t="n">
        <f aca="false">IF(E968&lt;&gt;0,ROUND(IF($L$1=1,SUM(P968),"0")+IF($L$1=2,SUM($P968:Q968),"0")+IF($L$1=3,SUM($P968:R968),"0")+IF($L$1=4,SUM($P968:S968),"0")+IF($L$1=5,SUM($P968:T968),"0")+IF($L$1=6,SUM($P968:U968),"0")+IF($L$1=7,SUM($P968:V968),"0")+IF($L$1=8,SUM($P968:W968),"0")+IF($L$1=9,SUM($P968:X968),"0")+IF($L$1=10,SUM($P968:Y968),"0")+IF($L$1=11,SUM($P968:Z968),"0")+IF($L$1=12,SUM($P968:AA968),"0")+IF($L$1=13,SUM($P968:AB968),"0")+IF($L$1=14,SUM($P968:AC968),"0")+IF($L$1=15,SUM($P968:AD968),"0")+IF($L$1=16,SUM($P968:AE968),"0")+IF($L$1=17,SUM($P968:AF968),"0")+IF($L$1=18,SUM($P968:AG968),"0")+IF($L$1=19,SUM($P968:AH968),"0")+IF($L$1=20,SUM($P968:AI968),"0")+IF($L$1=21,SUM($P968:AJ968),"0")+IF($L$1=22,SUM($P968:AK968),"0")+IF($L$1=23,SUM($P968:AL968),"0")+IF($L$1=24,SUM($P968:AM968),"0"),2),IF(BC968=0,(SUMIF($AP$11:$AP$1010,B968,$BC$11:$BC$1010)),BC968))</f>
        <v>0</v>
      </c>
      <c r="M968" s="163" t="n">
        <f aca="false">IF(G968=0,0,(L968/G968)*100)</f>
        <v>0</v>
      </c>
      <c r="N968" s="168" t="str">
        <f aca="false">IF(B968&gt;0,"ok","ocultar")</f>
        <v>ocultar</v>
      </c>
      <c r="O968" s="650"/>
      <c r="P968" s="724"/>
      <c r="Q968" s="725"/>
      <c r="R968" s="725"/>
      <c r="S968" s="725"/>
      <c r="T968" s="725"/>
      <c r="U968" s="725"/>
      <c r="V968" s="725"/>
      <c r="W968" s="725"/>
      <c r="X968" s="725"/>
      <c r="Y968" s="725"/>
      <c r="Z968" s="725"/>
      <c r="AA968" s="726"/>
      <c r="AB968" s="726"/>
      <c r="AC968" s="726"/>
      <c r="AD968" s="726"/>
      <c r="AE968" s="726"/>
      <c r="AF968" s="726"/>
      <c r="AG968" s="726"/>
      <c r="AH968" s="726"/>
      <c r="AI968" s="726"/>
      <c r="AJ968" s="726"/>
      <c r="AK968" s="726"/>
      <c r="AL968" s="726"/>
      <c r="AM968" s="727"/>
      <c r="AO968" s="728" t="n">
        <f aca="false">IF(E968&lt;&gt;0,G968,0)</f>
        <v>0</v>
      </c>
      <c r="AP968" s="157" t="n">
        <f aca="false">IF(B968=0,AP967,IF(ISNONTEXT(B968)=TRUE(),INT(B968),INT(LEFT(B968,FIND(".",B968)-1))))</f>
        <v>3</v>
      </c>
      <c r="AQ968" s="157" t="str">
        <f aca="false">IF(AQ969=1,1,IF(B968&lt;&gt;0,1,IF(C968&lt;&gt;0,1,IF(D968&lt;&gt;0,1,IF(E968&lt;&gt;0,1,"")))))</f>
        <v/>
      </c>
      <c r="AR968" s="157" t="str">
        <f aca="false">IF(AP968=0," ",IF(AP968&lt;&gt;AP967,AP968," "))</f>
        <v> </v>
      </c>
      <c r="AS968" s="732"/>
      <c r="AT968" s="730" t="n">
        <f aca="false">IF(AP968&lt;&gt;AR968,(IF('ORÇ.GLOBAL P CAIXA'!I969="",J968*(INFORMAÇÕES!$Q$99/INFORMAÇÕES!$Q$102),IF('ORÇ.GLOBAL P CAIXA'!I969="R",J968,0))),0)</f>
        <v>0</v>
      </c>
      <c r="AU968" s="75" t="n">
        <f aca="false">IF(AP968&lt;&gt;AR968,(IF('ORÇ.GLOBAL P CAIXA'!I969="",J968*(INFORMAÇÕES!$Q$100/INFORMAÇÕES!$Q$102),IF('ORÇ.GLOBAL P CAIXA'!I969="C",J968,0))),0)</f>
        <v>0</v>
      </c>
      <c r="AV968" s="75" t="n">
        <f aca="false">IF(AP968&lt;&gt;AR968,(IF('ORÇ.GLOBAL P CAIXA'!I969="",J968*INFORMAÇÕES!$U$115,IF('ORÇ.GLOBAL P CAIXA'!I969="CF",J968,0))),0)</f>
        <v>0</v>
      </c>
      <c r="AW968" s="75" t="n">
        <f aca="false">IF(AP968&lt;&gt;AR968,(IF('ORÇ.GLOBAL P CAIXA'!I969="",J968*INFORMAÇÕES!$U$116,IF('ORÇ.GLOBAL P CAIXA'!I969="O",J968,0))),0)</f>
        <v>0</v>
      </c>
      <c r="AX968" s="731" t="n">
        <f aca="false">IF(E968&lt;&gt;0,J968,0)</f>
        <v>0</v>
      </c>
      <c r="AY968" s="730" t="n">
        <f aca="false">IF(AP968&lt;&gt;AR968,(IF('ORÇ.GLOBAL P CAIXA'!I969="",L968*(INFORMAÇÕES!$Q$99/INFORMAÇÕES!$Q$102),IF('ORÇ.GLOBAL P CAIXA'!I969="R",L968,0))),0)</f>
        <v>0</v>
      </c>
      <c r="AZ968" s="75" t="n">
        <f aca="false">IF(AP968&lt;&gt;AR968,(IF('ORÇ.GLOBAL P CAIXA'!I969="",L968*(INFORMAÇÕES!$Q$100/INFORMAÇÕES!$Q$102),IF('ORÇ.GLOBAL P CAIXA'!I969="C",L968,0))),0)</f>
        <v>0</v>
      </c>
      <c r="BA968" s="75" t="n">
        <f aca="false">IF(AP968&lt;&gt;AR968,(IF('ORÇ.GLOBAL P CAIXA'!I969="",L968*INFORMAÇÕES!$U$115,IF('ORÇ.GLOBAL P CAIXA'!I969="CF",L968,0))),0)</f>
        <v>0</v>
      </c>
      <c r="BB968" s="75" t="n">
        <f aca="false">IF(AP968&lt;&gt;AR968,(IF('ORÇ.GLOBAL P CAIXA'!I969="",L968*INFORMAÇÕES!$U$116,IF('ORÇ.GLOBAL P CAIXA'!I969="O",L968,0))),0)</f>
        <v>0</v>
      </c>
      <c r="BC968" s="731" t="n">
        <f aca="false">IF(E968&lt;&gt;0,L968,0)</f>
        <v>0</v>
      </c>
    </row>
    <row r="969" s="174" customFormat="true" ht="14.25" hidden="false" customHeight="false" outlineLevel="0" collapsed="false">
      <c r="A969" s="159" t="n">
        <v>959</v>
      </c>
      <c r="B969" s="160" t="n">
        <f aca="false">'ORÇ.REPROG. P CAIXA'!B971</f>
        <v>0</v>
      </c>
      <c r="C969" s="723" t="n">
        <f aca="false">'ORÇ.REPROG. P CAIXA'!C971</f>
        <v>0</v>
      </c>
      <c r="D969" s="162" t="n">
        <f aca="false">'ORÇ.REPROG. P CAIXA'!D971</f>
        <v>0</v>
      </c>
      <c r="E969" s="163" t="n">
        <f aca="false">IF('BM GLOBAL'!$P$1&lt;&gt;0,'ORÇ.REPROG. P CAIXA'!E971,'ORÇ.REPROG. P CAIXA'!H971)</f>
        <v>0</v>
      </c>
      <c r="F969" s="163" t="n">
        <f aca="false">IF('BM GLOBAL'!$P$1&lt;&gt;0,IF('ORÇ.GLOBAL P CAIXA'!K970=0,'ORÇ.GLOBAL EMPRESA'!G970,'ORÇ.GLOBAL P CAIXA'!F970),'ORÇ.REPROG. P CAIXA'!I971)</f>
        <v>0</v>
      </c>
      <c r="G969" s="163" t="n">
        <f aca="false">IF(E969&lt;&gt;0,ROUND(E969*F969,2),IF(AO969=0,(SUMIF('ORÇ.REPROG. P CAIXA'!$AC$13:$AC$1012,B969,$AO$11:$AO$1010)),AO969))</f>
        <v>0</v>
      </c>
      <c r="H969" s="163" t="n">
        <f aca="false">IF(J969&lt;&gt;0,IF(E969&lt;&gt;0,J969/F969,0),0)</f>
        <v>0</v>
      </c>
      <c r="I969" s="163" t="n">
        <f aca="false">IF(L969&lt;&gt;0,IF(E969&lt;&gt;0,L969/F969,0),0)</f>
        <v>0</v>
      </c>
      <c r="J969" s="163" t="n">
        <f aca="false">IF(E969&lt;&gt;0,ROUND(INDEX($P$11:$AM$1010,$A969,$L$1),2),IF(AX969=0,(SUMIF($AP$11:$AP$1010,B969,$AX$11:$AX$1010)),AX969))</f>
        <v>0</v>
      </c>
      <c r="K969" s="163" t="n">
        <f aca="false">IF(G969=0,0,(J969/G969)*100)</f>
        <v>0</v>
      </c>
      <c r="L969" s="163" t="n">
        <f aca="false">IF(E969&lt;&gt;0,ROUND(IF($L$1=1,SUM(P969),"0")+IF($L$1=2,SUM($P969:Q969),"0")+IF($L$1=3,SUM($P969:R969),"0")+IF($L$1=4,SUM($P969:S969),"0")+IF($L$1=5,SUM($P969:T969),"0")+IF($L$1=6,SUM($P969:U969),"0")+IF($L$1=7,SUM($P969:V969),"0")+IF($L$1=8,SUM($P969:W969),"0")+IF($L$1=9,SUM($P969:X969),"0")+IF($L$1=10,SUM($P969:Y969),"0")+IF($L$1=11,SUM($P969:Z969),"0")+IF($L$1=12,SUM($P969:AA969),"0")+IF($L$1=13,SUM($P969:AB969),"0")+IF($L$1=14,SUM($P969:AC969),"0")+IF($L$1=15,SUM($P969:AD969),"0")+IF($L$1=16,SUM($P969:AE969),"0")+IF($L$1=17,SUM($P969:AF969),"0")+IF($L$1=18,SUM($P969:AG969),"0")+IF($L$1=19,SUM($P969:AH969),"0")+IF($L$1=20,SUM($P969:AI969),"0")+IF($L$1=21,SUM($P969:AJ969),"0")+IF($L$1=22,SUM($P969:AK969),"0")+IF($L$1=23,SUM($P969:AL969),"0")+IF($L$1=24,SUM($P969:AM969),"0"),2),IF(BC969=0,(SUMIF($AP$11:$AP$1010,B969,$BC$11:$BC$1010)),BC969))</f>
        <v>0</v>
      </c>
      <c r="M969" s="163" t="n">
        <f aca="false">IF(G969=0,0,(L969/G969)*100)</f>
        <v>0</v>
      </c>
      <c r="N969" s="168" t="str">
        <f aca="false">IF(B969&gt;0,"ok","ocultar")</f>
        <v>ocultar</v>
      </c>
      <c r="O969" s="650"/>
      <c r="P969" s="724"/>
      <c r="Q969" s="725"/>
      <c r="R969" s="725"/>
      <c r="S969" s="725"/>
      <c r="T969" s="725"/>
      <c r="U969" s="725"/>
      <c r="V969" s="725"/>
      <c r="W969" s="725"/>
      <c r="X969" s="725"/>
      <c r="Y969" s="725"/>
      <c r="Z969" s="725"/>
      <c r="AA969" s="726"/>
      <c r="AB969" s="726"/>
      <c r="AC969" s="726"/>
      <c r="AD969" s="726"/>
      <c r="AE969" s="726"/>
      <c r="AF969" s="726"/>
      <c r="AG969" s="726"/>
      <c r="AH969" s="726"/>
      <c r="AI969" s="726"/>
      <c r="AJ969" s="726"/>
      <c r="AK969" s="726"/>
      <c r="AL969" s="726"/>
      <c r="AM969" s="727"/>
      <c r="AO969" s="728" t="n">
        <f aca="false">IF(E969&lt;&gt;0,G969,0)</f>
        <v>0</v>
      </c>
      <c r="AP969" s="157" t="n">
        <f aca="false">IF(B969=0,AP968,IF(ISNONTEXT(B969)=TRUE(),INT(B969),INT(LEFT(B969,FIND(".",B969)-1))))</f>
        <v>3</v>
      </c>
      <c r="AQ969" s="157" t="str">
        <f aca="false">IF(AQ970=1,1,IF(B969&lt;&gt;0,1,IF(C969&lt;&gt;0,1,IF(D969&lt;&gt;0,1,IF(E969&lt;&gt;0,1,"")))))</f>
        <v/>
      </c>
      <c r="AR969" s="157" t="str">
        <f aca="false">IF(AP969=0," ",IF(AP969&lt;&gt;AP968,AP969," "))</f>
        <v> </v>
      </c>
      <c r="AS969" s="732"/>
      <c r="AT969" s="730" t="n">
        <f aca="false">IF(AP969&lt;&gt;AR969,(IF('ORÇ.GLOBAL P CAIXA'!I970="",J969*(INFORMAÇÕES!$Q$99/INFORMAÇÕES!$Q$102),IF('ORÇ.GLOBAL P CAIXA'!I970="R",J969,0))),0)</f>
        <v>0</v>
      </c>
      <c r="AU969" s="75" t="n">
        <f aca="false">IF(AP969&lt;&gt;AR969,(IF('ORÇ.GLOBAL P CAIXA'!I970="",J969*(INFORMAÇÕES!$Q$100/INFORMAÇÕES!$Q$102),IF('ORÇ.GLOBAL P CAIXA'!I970="C",J969,0))),0)</f>
        <v>0</v>
      </c>
      <c r="AV969" s="75" t="n">
        <f aca="false">IF(AP969&lt;&gt;AR969,(IF('ORÇ.GLOBAL P CAIXA'!I970="",J969*INFORMAÇÕES!$U$115,IF('ORÇ.GLOBAL P CAIXA'!I970="CF",J969,0))),0)</f>
        <v>0</v>
      </c>
      <c r="AW969" s="75" t="n">
        <f aca="false">IF(AP969&lt;&gt;AR969,(IF('ORÇ.GLOBAL P CAIXA'!I970="",J969*INFORMAÇÕES!$U$116,IF('ORÇ.GLOBAL P CAIXA'!I970="O",J969,0))),0)</f>
        <v>0</v>
      </c>
      <c r="AX969" s="731" t="n">
        <f aca="false">IF(E969&lt;&gt;0,J969,0)</f>
        <v>0</v>
      </c>
      <c r="AY969" s="730" t="n">
        <f aca="false">IF(AP969&lt;&gt;AR969,(IF('ORÇ.GLOBAL P CAIXA'!I970="",L969*(INFORMAÇÕES!$Q$99/INFORMAÇÕES!$Q$102),IF('ORÇ.GLOBAL P CAIXA'!I970="R",L969,0))),0)</f>
        <v>0</v>
      </c>
      <c r="AZ969" s="75" t="n">
        <f aca="false">IF(AP969&lt;&gt;AR969,(IF('ORÇ.GLOBAL P CAIXA'!I970="",L969*(INFORMAÇÕES!$Q$100/INFORMAÇÕES!$Q$102),IF('ORÇ.GLOBAL P CAIXA'!I970="C",L969,0))),0)</f>
        <v>0</v>
      </c>
      <c r="BA969" s="75" t="n">
        <f aca="false">IF(AP969&lt;&gt;AR969,(IF('ORÇ.GLOBAL P CAIXA'!I970="",L969*INFORMAÇÕES!$U$115,IF('ORÇ.GLOBAL P CAIXA'!I970="CF",L969,0))),0)</f>
        <v>0</v>
      </c>
      <c r="BB969" s="75" t="n">
        <f aca="false">IF(AP969&lt;&gt;AR969,(IF('ORÇ.GLOBAL P CAIXA'!I970="",L969*INFORMAÇÕES!$U$116,IF('ORÇ.GLOBAL P CAIXA'!I970="O",L969,0))),0)</f>
        <v>0</v>
      </c>
      <c r="BC969" s="731" t="n">
        <f aca="false">IF(E969&lt;&gt;0,L969,0)</f>
        <v>0</v>
      </c>
    </row>
    <row r="970" s="174" customFormat="true" ht="14.25" hidden="false" customHeight="false" outlineLevel="0" collapsed="false">
      <c r="A970" s="159" t="n">
        <v>960</v>
      </c>
      <c r="B970" s="160" t="n">
        <f aca="false">'ORÇ.REPROG. P CAIXA'!B972</f>
        <v>0</v>
      </c>
      <c r="C970" s="723" t="n">
        <f aca="false">'ORÇ.REPROG. P CAIXA'!C972</f>
        <v>0</v>
      </c>
      <c r="D970" s="162" t="n">
        <f aca="false">'ORÇ.REPROG. P CAIXA'!D972</f>
        <v>0</v>
      </c>
      <c r="E970" s="163" t="n">
        <f aca="false">IF('BM GLOBAL'!$P$1&lt;&gt;0,'ORÇ.REPROG. P CAIXA'!E972,'ORÇ.REPROG. P CAIXA'!H972)</f>
        <v>0</v>
      </c>
      <c r="F970" s="163" t="n">
        <f aca="false">IF('BM GLOBAL'!$P$1&lt;&gt;0,IF('ORÇ.GLOBAL P CAIXA'!K971=0,'ORÇ.GLOBAL EMPRESA'!G971,'ORÇ.GLOBAL P CAIXA'!F971),'ORÇ.REPROG. P CAIXA'!I972)</f>
        <v>0</v>
      </c>
      <c r="G970" s="163" t="n">
        <f aca="false">IF(E970&lt;&gt;0,ROUND(E970*F970,2),IF(AO970=0,(SUMIF('ORÇ.REPROG. P CAIXA'!$AC$13:$AC$1012,B970,$AO$11:$AO$1010)),AO970))</f>
        <v>0</v>
      </c>
      <c r="H970" s="163" t="n">
        <f aca="false">IF(J970&lt;&gt;0,IF(E970&lt;&gt;0,J970/F970,0),0)</f>
        <v>0</v>
      </c>
      <c r="I970" s="163" t="n">
        <f aca="false">IF(L970&lt;&gt;0,IF(E970&lt;&gt;0,L970/F970,0),0)</f>
        <v>0</v>
      </c>
      <c r="J970" s="163" t="n">
        <f aca="false">IF(E970&lt;&gt;0,ROUND(INDEX($P$11:$AM$1010,$A970,$L$1),2),IF(AX970=0,(SUMIF($AP$11:$AP$1010,B970,$AX$11:$AX$1010)),AX970))</f>
        <v>0</v>
      </c>
      <c r="K970" s="163" t="n">
        <f aca="false">IF(G970=0,0,(J970/G970)*100)</f>
        <v>0</v>
      </c>
      <c r="L970" s="163" t="n">
        <f aca="false">IF(E970&lt;&gt;0,ROUND(IF($L$1=1,SUM(P970),"0")+IF($L$1=2,SUM($P970:Q970),"0")+IF($L$1=3,SUM($P970:R970),"0")+IF($L$1=4,SUM($P970:S970),"0")+IF($L$1=5,SUM($P970:T970),"0")+IF($L$1=6,SUM($P970:U970),"0")+IF($L$1=7,SUM($P970:V970),"0")+IF($L$1=8,SUM($P970:W970),"0")+IF($L$1=9,SUM($P970:X970),"0")+IF($L$1=10,SUM($P970:Y970),"0")+IF($L$1=11,SUM($P970:Z970),"0")+IF($L$1=12,SUM($P970:AA970),"0")+IF($L$1=13,SUM($P970:AB970),"0")+IF($L$1=14,SUM($P970:AC970),"0")+IF($L$1=15,SUM($P970:AD970),"0")+IF($L$1=16,SUM($P970:AE970),"0")+IF($L$1=17,SUM($P970:AF970),"0")+IF($L$1=18,SUM($P970:AG970),"0")+IF($L$1=19,SUM($P970:AH970),"0")+IF($L$1=20,SUM($P970:AI970),"0")+IF($L$1=21,SUM($P970:AJ970),"0")+IF($L$1=22,SUM($P970:AK970),"0")+IF($L$1=23,SUM($P970:AL970),"0")+IF($L$1=24,SUM($P970:AM970),"0"),2),IF(BC970=0,(SUMIF($AP$11:$AP$1010,B970,$BC$11:$BC$1010)),BC970))</f>
        <v>0</v>
      </c>
      <c r="M970" s="163" t="n">
        <f aca="false">IF(G970=0,0,(L970/G970)*100)</f>
        <v>0</v>
      </c>
      <c r="N970" s="168" t="str">
        <f aca="false">IF(B970&gt;0,"ok","ocultar")</f>
        <v>ocultar</v>
      </c>
      <c r="O970" s="650"/>
      <c r="P970" s="724"/>
      <c r="Q970" s="725"/>
      <c r="R970" s="725"/>
      <c r="S970" s="725"/>
      <c r="T970" s="725"/>
      <c r="U970" s="725"/>
      <c r="V970" s="725"/>
      <c r="W970" s="725"/>
      <c r="X970" s="725"/>
      <c r="Y970" s="725"/>
      <c r="Z970" s="725"/>
      <c r="AA970" s="726"/>
      <c r="AB970" s="726"/>
      <c r="AC970" s="726"/>
      <c r="AD970" s="726"/>
      <c r="AE970" s="726"/>
      <c r="AF970" s="726"/>
      <c r="AG970" s="726"/>
      <c r="AH970" s="726"/>
      <c r="AI970" s="726"/>
      <c r="AJ970" s="726"/>
      <c r="AK970" s="726"/>
      <c r="AL970" s="726"/>
      <c r="AM970" s="727"/>
      <c r="AO970" s="728" t="n">
        <f aca="false">IF(E970&lt;&gt;0,G970,0)</f>
        <v>0</v>
      </c>
      <c r="AP970" s="157" t="n">
        <f aca="false">IF(B970=0,AP969,IF(ISNONTEXT(B970)=TRUE(),INT(B970),INT(LEFT(B970,FIND(".",B970)-1))))</f>
        <v>3</v>
      </c>
      <c r="AQ970" s="157" t="str">
        <f aca="false">IF(AQ971=1,1,IF(B970&lt;&gt;0,1,IF(C970&lt;&gt;0,1,IF(D970&lt;&gt;0,1,IF(E970&lt;&gt;0,1,"")))))</f>
        <v/>
      </c>
      <c r="AR970" s="157" t="str">
        <f aca="false">IF(AP970=0," ",IF(AP970&lt;&gt;AP969,AP970," "))</f>
        <v> </v>
      </c>
      <c r="AS970" s="732"/>
      <c r="AT970" s="730" t="n">
        <f aca="false">IF(AP970&lt;&gt;AR970,(IF('ORÇ.GLOBAL P CAIXA'!I971="",J970*(INFORMAÇÕES!$Q$99/INFORMAÇÕES!$Q$102),IF('ORÇ.GLOBAL P CAIXA'!I971="R",J970,0))),0)</f>
        <v>0</v>
      </c>
      <c r="AU970" s="75" t="n">
        <f aca="false">IF(AP970&lt;&gt;AR970,(IF('ORÇ.GLOBAL P CAIXA'!I971="",J970*(INFORMAÇÕES!$Q$100/INFORMAÇÕES!$Q$102),IF('ORÇ.GLOBAL P CAIXA'!I971="C",J970,0))),0)</f>
        <v>0</v>
      </c>
      <c r="AV970" s="75" t="n">
        <f aca="false">IF(AP970&lt;&gt;AR970,(IF('ORÇ.GLOBAL P CAIXA'!I971="",J970*INFORMAÇÕES!$U$115,IF('ORÇ.GLOBAL P CAIXA'!I971="CF",J970,0))),0)</f>
        <v>0</v>
      </c>
      <c r="AW970" s="75" t="n">
        <f aca="false">IF(AP970&lt;&gt;AR970,(IF('ORÇ.GLOBAL P CAIXA'!I971="",J970*INFORMAÇÕES!$U$116,IF('ORÇ.GLOBAL P CAIXA'!I971="O",J970,0))),0)</f>
        <v>0</v>
      </c>
      <c r="AX970" s="731" t="n">
        <f aca="false">IF(E970&lt;&gt;0,J970,0)</f>
        <v>0</v>
      </c>
      <c r="AY970" s="730" t="n">
        <f aca="false">IF(AP970&lt;&gt;AR970,(IF('ORÇ.GLOBAL P CAIXA'!I971="",L970*(INFORMAÇÕES!$Q$99/INFORMAÇÕES!$Q$102),IF('ORÇ.GLOBAL P CAIXA'!I971="R",L970,0))),0)</f>
        <v>0</v>
      </c>
      <c r="AZ970" s="75" t="n">
        <f aca="false">IF(AP970&lt;&gt;AR970,(IF('ORÇ.GLOBAL P CAIXA'!I971="",L970*(INFORMAÇÕES!$Q$100/INFORMAÇÕES!$Q$102),IF('ORÇ.GLOBAL P CAIXA'!I971="C",L970,0))),0)</f>
        <v>0</v>
      </c>
      <c r="BA970" s="75" t="n">
        <f aca="false">IF(AP970&lt;&gt;AR970,(IF('ORÇ.GLOBAL P CAIXA'!I971="",L970*INFORMAÇÕES!$U$115,IF('ORÇ.GLOBAL P CAIXA'!I971="CF",L970,0))),0)</f>
        <v>0</v>
      </c>
      <c r="BB970" s="75" t="n">
        <f aca="false">IF(AP970&lt;&gt;AR970,(IF('ORÇ.GLOBAL P CAIXA'!I971="",L970*INFORMAÇÕES!$U$116,IF('ORÇ.GLOBAL P CAIXA'!I971="O",L970,0))),0)</f>
        <v>0</v>
      </c>
      <c r="BC970" s="731" t="n">
        <f aca="false">IF(E970&lt;&gt;0,L970,0)</f>
        <v>0</v>
      </c>
    </row>
    <row r="971" s="174" customFormat="true" ht="14.25" hidden="false" customHeight="false" outlineLevel="0" collapsed="false">
      <c r="A971" s="159" t="n">
        <v>961</v>
      </c>
      <c r="B971" s="160" t="n">
        <f aca="false">'ORÇ.REPROG. P CAIXA'!B973</f>
        <v>0</v>
      </c>
      <c r="C971" s="723" t="n">
        <f aca="false">'ORÇ.REPROG. P CAIXA'!C973</f>
        <v>0</v>
      </c>
      <c r="D971" s="162" t="n">
        <f aca="false">'ORÇ.REPROG. P CAIXA'!D973</f>
        <v>0</v>
      </c>
      <c r="E971" s="163" t="n">
        <f aca="false">IF('BM GLOBAL'!$P$1&lt;&gt;0,'ORÇ.REPROG. P CAIXA'!E973,'ORÇ.REPROG. P CAIXA'!H973)</f>
        <v>0</v>
      </c>
      <c r="F971" s="163" t="n">
        <f aca="false">IF('BM GLOBAL'!$P$1&lt;&gt;0,IF('ORÇ.GLOBAL P CAIXA'!K972=0,'ORÇ.GLOBAL EMPRESA'!G972,'ORÇ.GLOBAL P CAIXA'!F972),'ORÇ.REPROG. P CAIXA'!I973)</f>
        <v>0</v>
      </c>
      <c r="G971" s="163" t="n">
        <f aca="false">IF(E971&lt;&gt;0,ROUND(E971*F971,2),IF(AO971=0,(SUMIF('ORÇ.REPROG. P CAIXA'!$AC$13:$AC$1012,B971,$AO$11:$AO$1010)),AO971))</f>
        <v>0</v>
      </c>
      <c r="H971" s="163" t="n">
        <f aca="false">IF(J971&lt;&gt;0,IF(E971&lt;&gt;0,J971/F971,0),0)</f>
        <v>0</v>
      </c>
      <c r="I971" s="163" t="n">
        <f aca="false">IF(L971&lt;&gt;0,IF(E971&lt;&gt;0,L971/F971,0),0)</f>
        <v>0</v>
      </c>
      <c r="J971" s="163" t="n">
        <f aca="false">IF(E971&lt;&gt;0,ROUND(INDEX($P$11:$AM$1010,$A971,$L$1),2),IF(AX971=0,(SUMIF($AP$11:$AP$1010,B971,$AX$11:$AX$1010)),AX971))</f>
        <v>0</v>
      </c>
      <c r="K971" s="163" t="n">
        <f aca="false">IF(G971=0,0,(J971/G971)*100)</f>
        <v>0</v>
      </c>
      <c r="L971" s="163" t="n">
        <f aca="false">IF(E971&lt;&gt;0,ROUND(IF($L$1=1,SUM(P971),"0")+IF($L$1=2,SUM($P971:Q971),"0")+IF($L$1=3,SUM($P971:R971),"0")+IF($L$1=4,SUM($P971:S971),"0")+IF($L$1=5,SUM($P971:T971),"0")+IF($L$1=6,SUM($P971:U971),"0")+IF($L$1=7,SUM($P971:V971),"0")+IF($L$1=8,SUM($P971:W971),"0")+IF($L$1=9,SUM($P971:X971),"0")+IF($L$1=10,SUM($P971:Y971),"0")+IF($L$1=11,SUM($P971:Z971),"0")+IF($L$1=12,SUM($P971:AA971),"0")+IF($L$1=13,SUM($P971:AB971),"0")+IF($L$1=14,SUM($P971:AC971),"0")+IF($L$1=15,SUM($P971:AD971),"0")+IF($L$1=16,SUM($P971:AE971),"0")+IF($L$1=17,SUM($P971:AF971),"0")+IF($L$1=18,SUM($P971:AG971),"0")+IF($L$1=19,SUM($P971:AH971),"0")+IF($L$1=20,SUM($P971:AI971),"0")+IF($L$1=21,SUM($P971:AJ971),"0")+IF($L$1=22,SUM($P971:AK971),"0")+IF($L$1=23,SUM($P971:AL971),"0")+IF($L$1=24,SUM($P971:AM971),"0"),2),IF(BC971=0,(SUMIF($AP$11:$AP$1010,B971,$BC$11:$BC$1010)),BC971))</f>
        <v>0</v>
      </c>
      <c r="M971" s="163" t="n">
        <f aca="false">IF(G971=0,0,(L971/G971)*100)</f>
        <v>0</v>
      </c>
      <c r="N971" s="168" t="str">
        <f aca="false">IF(B971&gt;0,"ok","ocultar")</f>
        <v>ocultar</v>
      </c>
      <c r="O971" s="650"/>
      <c r="P971" s="724"/>
      <c r="Q971" s="725"/>
      <c r="R971" s="725"/>
      <c r="S971" s="725"/>
      <c r="T971" s="725"/>
      <c r="U971" s="725"/>
      <c r="V971" s="725"/>
      <c r="W971" s="725"/>
      <c r="X971" s="725"/>
      <c r="Y971" s="725"/>
      <c r="Z971" s="725"/>
      <c r="AA971" s="726"/>
      <c r="AB971" s="726"/>
      <c r="AC971" s="726"/>
      <c r="AD971" s="726"/>
      <c r="AE971" s="726"/>
      <c r="AF971" s="726"/>
      <c r="AG971" s="726"/>
      <c r="AH971" s="726"/>
      <c r="AI971" s="726"/>
      <c r="AJ971" s="726"/>
      <c r="AK971" s="726"/>
      <c r="AL971" s="726"/>
      <c r="AM971" s="727"/>
      <c r="AO971" s="728" t="n">
        <f aca="false">IF(E971&lt;&gt;0,G971,0)</f>
        <v>0</v>
      </c>
      <c r="AP971" s="157" t="n">
        <f aca="false">IF(B971=0,AP970,IF(ISNONTEXT(B971)=TRUE(),INT(B971),INT(LEFT(B971,FIND(".",B971)-1))))</f>
        <v>3</v>
      </c>
      <c r="AQ971" s="157" t="str">
        <f aca="false">IF(AQ972=1,1,IF(B971&lt;&gt;0,1,IF(C971&lt;&gt;0,1,IF(D971&lt;&gt;0,1,IF(E971&lt;&gt;0,1,"")))))</f>
        <v/>
      </c>
      <c r="AR971" s="157" t="str">
        <f aca="false">IF(AP971=0," ",IF(AP971&lt;&gt;AP970,AP971," "))</f>
        <v> </v>
      </c>
      <c r="AS971" s="732"/>
      <c r="AT971" s="730" t="n">
        <f aca="false">IF(AP971&lt;&gt;AR971,(IF('ORÇ.GLOBAL P CAIXA'!I972="",J971*(INFORMAÇÕES!$Q$99/INFORMAÇÕES!$Q$102),IF('ORÇ.GLOBAL P CAIXA'!I972="R",J971,0))),0)</f>
        <v>0</v>
      </c>
      <c r="AU971" s="75" t="n">
        <f aca="false">IF(AP971&lt;&gt;AR971,(IF('ORÇ.GLOBAL P CAIXA'!I972="",J971*(INFORMAÇÕES!$Q$100/INFORMAÇÕES!$Q$102),IF('ORÇ.GLOBAL P CAIXA'!I972="C",J971,0))),0)</f>
        <v>0</v>
      </c>
      <c r="AV971" s="75" t="n">
        <f aca="false">IF(AP971&lt;&gt;AR971,(IF('ORÇ.GLOBAL P CAIXA'!I972="",J971*INFORMAÇÕES!$U$115,IF('ORÇ.GLOBAL P CAIXA'!I972="CF",J971,0))),0)</f>
        <v>0</v>
      </c>
      <c r="AW971" s="75" t="n">
        <f aca="false">IF(AP971&lt;&gt;AR971,(IF('ORÇ.GLOBAL P CAIXA'!I972="",J971*INFORMAÇÕES!$U$116,IF('ORÇ.GLOBAL P CAIXA'!I972="O",J971,0))),0)</f>
        <v>0</v>
      </c>
      <c r="AX971" s="731" t="n">
        <f aca="false">IF(E971&lt;&gt;0,J971,0)</f>
        <v>0</v>
      </c>
      <c r="AY971" s="730" t="n">
        <f aca="false">IF(AP971&lt;&gt;AR971,(IF('ORÇ.GLOBAL P CAIXA'!I972="",L971*(INFORMAÇÕES!$Q$99/INFORMAÇÕES!$Q$102),IF('ORÇ.GLOBAL P CAIXA'!I972="R",L971,0))),0)</f>
        <v>0</v>
      </c>
      <c r="AZ971" s="75" t="n">
        <f aca="false">IF(AP971&lt;&gt;AR971,(IF('ORÇ.GLOBAL P CAIXA'!I972="",L971*(INFORMAÇÕES!$Q$100/INFORMAÇÕES!$Q$102),IF('ORÇ.GLOBAL P CAIXA'!I972="C",L971,0))),0)</f>
        <v>0</v>
      </c>
      <c r="BA971" s="75" t="n">
        <f aca="false">IF(AP971&lt;&gt;AR971,(IF('ORÇ.GLOBAL P CAIXA'!I972="",L971*INFORMAÇÕES!$U$115,IF('ORÇ.GLOBAL P CAIXA'!I972="CF",L971,0))),0)</f>
        <v>0</v>
      </c>
      <c r="BB971" s="75" t="n">
        <f aca="false">IF(AP971&lt;&gt;AR971,(IF('ORÇ.GLOBAL P CAIXA'!I972="",L971*INFORMAÇÕES!$U$116,IF('ORÇ.GLOBAL P CAIXA'!I972="O",L971,0))),0)</f>
        <v>0</v>
      </c>
      <c r="BC971" s="731" t="n">
        <f aca="false">IF(E971&lt;&gt;0,L971,0)</f>
        <v>0</v>
      </c>
    </row>
    <row r="972" s="174" customFormat="true" ht="14.25" hidden="false" customHeight="false" outlineLevel="0" collapsed="false">
      <c r="A972" s="159" t="n">
        <v>962</v>
      </c>
      <c r="B972" s="160" t="n">
        <f aca="false">'ORÇ.REPROG. P CAIXA'!B974</f>
        <v>0</v>
      </c>
      <c r="C972" s="723" t="n">
        <f aca="false">'ORÇ.REPROG. P CAIXA'!C974</f>
        <v>0</v>
      </c>
      <c r="D972" s="162" t="n">
        <f aca="false">'ORÇ.REPROG. P CAIXA'!D974</f>
        <v>0</v>
      </c>
      <c r="E972" s="163" t="n">
        <f aca="false">IF('BM GLOBAL'!$P$1&lt;&gt;0,'ORÇ.REPROG. P CAIXA'!E974,'ORÇ.REPROG. P CAIXA'!H974)</f>
        <v>0</v>
      </c>
      <c r="F972" s="163" t="n">
        <f aca="false">IF('BM GLOBAL'!$P$1&lt;&gt;0,IF('ORÇ.GLOBAL P CAIXA'!K973=0,'ORÇ.GLOBAL EMPRESA'!G973,'ORÇ.GLOBAL P CAIXA'!F973),'ORÇ.REPROG. P CAIXA'!I974)</f>
        <v>0</v>
      </c>
      <c r="G972" s="163" t="n">
        <f aca="false">IF(E972&lt;&gt;0,ROUND(E972*F972,2),IF(AO972=0,(SUMIF('ORÇ.REPROG. P CAIXA'!$AC$13:$AC$1012,B972,$AO$11:$AO$1010)),AO972))</f>
        <v>0</v>
      </c>
      <c r="H972" s="163" t="n">
        <f aca="false">IF(J972&lt;&gt;0,IF(E972&lt;&gt;0,J972/F972,0),0)</f>
        <v>0</v>
      </c>
      <c r="I972" s="163" t="n">
        <f aca="false">IF(L972&lt;&gt;0,IF(E972&lt;&gt;0,L972/F972,0),0)</f>
        <v>0</v>
      </c>
      <c r="J972" s="163" t="n">
        <f aca="false">IF(E972&lt;&gt;0,ROUND(INDEX($P$11:$AM$1010,$A972,$L$1),2),IF(AX972=0,(SUMIF($AP$11:$AP$1010,B972,$AX$11:$AX$1010)),AX972))</f>
        <v>0</v>
      </c>
      <c r="K972" s="163" t="n">
        <f aca="false">IF(G972=0,0,(J972/G972)*100)</f>
        <v>0</v>
      </c>
      <c r="L972" s="163" t="n">
        <f aca="false">IF(E972&lt;&gt;0,ROUND(IF($L$1=1,SUM(P972),"0")+IF($L$1=2,SUM($P972:Q972),"0")+IF($L$1=3,SUM($P972:R972),"0")+IF($L$1=4,SUM($P972:S972),"0")+IF($L$1=5,SUM($P972:T972),"0")+IF($L$1=6,SUM($P972:U972),"0")+IF($L$1=7,SUM($P972:V972),"0")+IF($L$1=8,SUM($P972:W972),"0")+IF($L$1=9,SUM($P972:X972),"0")+IF($L$1=10,SUM($P972:Y972),"0")+IF($L$1=11,SUM($P972:Z972),"0")+IF($L$1=12,SUM($P972:AA972),"0")+IF($L$1=13,SUM($P972:AB972),"0")+IF($L$1=14,SUM($P972:AC972),"0")+IF($L$1=15,SUM($P972:AD972),"0")+IF($L$1=16,SUM($P972:AE972),"0")+IF($L$1=17,SUM($P972:AF972),"0")+IF($L$1=18,SUM($P972:AG972),"0")+IF($L$1=19,SUM($P972:AH972),"0")+IF($L$1=20,SUM($P972:AI972),"0")+IF($L$1=21,SUM($P972:AJ972),"0")+IF($L$1=22,SUM($P972:AK972),"0")+IF($L$1=23,SUM($P972:AL972),"0")+IF($L$1=24,SUM($P972:AM972),"0"),2),IF(BC972=0,(SUMIF($AP$11:$AP$1010,B972,$BC$11:$BC$1010)),BC972))</f>
        <v>0</v>
      </c>
      <c r="M972" s="163" t="n">
        <f aca="false">IF(G972=0,0,(L972/G972)*100)</f>
        <v>0</v>
      </c>
      <c r="N972" s="168" t="str">
        <f aca="false">IF(B972&gt;0,"ok","ocultar")</f>
        <v>ocultar</v>
      </c>
      <c r="O972" s="650"/>
      <c r="P972" s="724"/>
      <c r="Q972" s="725"/>
      <c r="R972" s="725"/>
      <c r="S972" s="725"/>
      <c r="T972" s="725"/>
      <c r="U972" s="725"/>
      <c r="V972" s="725"/>
      <c r="W972" s="725"/>
      <c r="X972" s="725"/>
      <c r="Y972" s="725"/>
      <c r="Z972" s="725"/>
      <c r="AA972" s="726"/>
      <c r="AB972" s="726"/>
      <c r="AC972" s="726"/>
      <c r="AD972" s="726"/>
      <c r="AE972" s="726"/>
      <c r="AF972" s="726"/>
      <c r="AG972" s="726"/>
      <c r="AH972" s="726"/>
      <c r="AI972" s="726"/>
      <c r="AJ972" s="726"/>
      <c r="AK972" s="726"/>
      <c r="AL972" s="726"/>
      <c r="AM972" s="727"/>
      <c r="AO972" s="728" t="n">
        <f aca="false">IF(E972&lt;&gt;0,G972,0)</f>
        <v>0</v>
      </c>
      <c r="AP972" s="157" t="n">
        <f aca="false">IF(B972=0,AP971,IF(ISNONTEXT(B972)=TRUE(),INT(B972),INT(LEFT(B972,FIND(".",B972)-1))))</f>
        <v>3</v>
      </c>
      <c r="AQ972" s="157" t="str">
        <f aca="false">IF(AQ973=1,1,IF(B972&lt;&gt;0,1,IF(C972&lt;&gt;0,1,IF(D972&lt;&gt;0,1,IF(E972&lt;&gt;0,1,"")))))</f>
        <v/>
      </c>
      <c r="AR972" s="157" t="str">
        <f aca="false">IF(AP972=0," ",IF(AP972&lt;&gt;AP971,AP972," "))</f>
        <v> </v>
      </c>
      <c r="AS972" s="732"/>
      <c r="AT972" s="730" t="n">
        <f aca="false">IF(AP972&lt;&gt;AR972,(IF('ORÇ.GLOBAL P CAIXA'!I973="",J972*(INFORMAÇÕES!$Q$99/INFORMAÇÕES!$Q$102),IF('ORÇ.GLOBAL P CAIXA'!I973="R",J972,0))),0)</f>
        <v>0</v>
      </c>
      <c r="AU972" s="75" t="n">
        <f aca="false">IF(AP972&lt;&gt;AR972,(IF('ORÇ.GLOBAL P CAIXA'!I973="",J972*(INFORMAÇÕES!$Q$100/INFORMAÇÕES!$Q$102),IF('ORÇ.GLOBAL P CAIXA'!I973="C",J972,0))),0)</f>
        <v>0</v>
      </c>
      <c r="AV972" s="75" t="n">
        <f aca="false">IF(AP972&lt;&gt;AR972,(IF('ORÇ.GLOBAL P CAIXA'!I973="",J972*INFORMAÇÕES!$U$115,IF('ORÇ.GLOBAL P CAIXA'!I973="CF",J972,0))),0)</f>
        <v>0</v>
      </c>
      <c r="AW972" s="75" t="n">
        <f aca="false">IF(AP972&lt;&gt;AR972,(IF('ORÇ.GLOBAL P CAIXA'!I973="",J972*INFORMAÇÕES!$U$116,IF('ORÇ.GLOBAL P CAIXA'!I973="O",J972,0))),0)</f>
        <v>0</v>
      </c>
      <c r="AX972" s="731" t="n">
        <f aca="false">IF(E972&lt;&gt;0,J972,0)</f>
        <v>0</v>
      </c>
      <c r="AY972" s="730" t="n">
        <f aca="false">IF(AP972&lt;&gt;AR972,(IF('ORÇ.GLOBAL P CAIXA'!I973="",L972*(INFORMAÇÕES!$Q$99/INFORMAÇÕES!$Q$102),IF('ORÇ.GLOBAL P CAIXA'!I973="R",L972,0))),0)</f>
        <v>0</v>
      </c>
      <c r="AZ972" s="75" t="n">
        <f aca="false">IF(AP972&lt;&gt;AR972,(IF('ORÇ.GLOBAL P CAIXA'!I973="",L972*(INFORMAÇÕES!$Q$100/INFORMAÇÕES!$Q$102),IF('ORÇ.GLOBAL P CAIXA'!I973="C",L972,0))),0)</f>
        <v>0</v>
      </c>
      <c r="BA972" s="75" t="n">
        <f aca="false">IF(AP972&lt;&gt;AR972,(IF('ORÇ.GLOBAL P CAIXA'!I973="",L972*INFORMAÇÕES!$U$115,IF('ORÇ.GLOBAL P CAIXA'!I973="CF",L972,0))),0)</f>
        <v>0</v>
      </c>
      <c r="BB972" s="75" t="n">
        <f aca="false">IF(AP972&lt;&gt;AR972,(IF('ORÇ.GLOBAL P CAIXA'!I973="",L972*INFORMAÇÕES!$U$116,IF('ORÇ.GLOBAL P CAIXA'!I973="O",L972,0))),0)</f>
        <v>0</v>
      </c>
      <c r="BC972" s="731" t="n">
        <f aca="false">IF(E972&lt;&gt;0,L972,0)</f>
        <v>0</v>
      </c>
    </row>
    <row r="973" s="174" customFormat="true" ht="14.25" hidden="false" customHeight="false" outlineLevel="0" collapsed="false">
      <c r="A973" s="159" t="n">
        <v>963</v>
      </c>
      <c r="B973" s="160" t="n">
        <f aca="false">'ORÇ.REPROG. P CAIXA'!B975</f>
        <v>0</v>
      </c>
      <c r="C973" s="723" t="n">
        <f aca="false">'ORÇ.REPROG. P CAIXA'!C975</f>
        <v>0</v>
      </c>
      <c r="D973" s="162" t="n">
        <f aca="false">'ORÇ.REPROG. P CAIXA'!D975</f>
        <v>0</v>
      </c>
      <c r="E973" s="163" t="n">
        <f aca="false">IF('BM GLOBAL'!$P$1&lt;&gt;0,'ORÇ.REPROG. P CAIXA'!E975,'ORÇ.REPROG. P CAIXA'!H975)</f>
        <v>0</v>
      </c>
      <c r="F973" s="163" t="n">
        <f aca="false">IF('BM GLOBAL'!$P$1&lt;&gt;0,IF('ORÇ.GLOBAL P CAIXA'!K974=0,'ORÇ.GLOBAL EMPRESA'!G974,'ORÇ.GLOBAL P CAIXA'!F974),'ORÇ.REPROG. P CAIXA'!I975)</f>
        <v>0</v>
      </c>
      <c r="G973" s="163" t="n">
        <f aca="false">IF(E973&lt;&gt;0,ROUND(E973*F973,2),IF(AO973=0,(SUMIF('ORÇ.REPROG. P CAIXA'!$AC$13:$AC$1012,B973,$AO$11:$AO$1010)),AO973))</f>
        <v>0</v>
      </c>
      <c r="H973" s="163" t="n">
        <f aca="false">IF(J973&lt;&gt;0,IF(E973&lt;&gt;0,J973/F973,0),0)</f>
        <v>0</v>
      </c>
      <c r="I973" s="163" t="n">
        <f aca="false">IF(L973&lt;&gt;0,IF(E973&lt;&gt;0,L973/F973,0),0)</f>
        <v>0</v>
      </c>
      <c r="J973" s="163" t="n">
        <f aca="false">IF(E973&lt;&gt;0,ROUND(INDEX($P$11:$AM$1010,$A973,$L$1),2),IF(AX973=0,(SUMIF($AP$11:$AP$1010,B973,$AX$11:$AX$1010)),AX973))</f>
        <v>0</v>
      </c>
      <c r="K973" s="163" t="n">
        <f aca="false">IF(G973=0,0,(J973/G973)*100)</f>
        <v>0</v>
      </c>
      <c r="L973" s="163" t="n">
        <f aca="false">IF(E973&lt;&gt;0,ROUND(IF($L$1=1,SUM(P973),"0")+IF($L$1=2,SUM($P973:Q973),"0")+IF($L$1=3,SUM($P973:R973),"0")+IF($L$1=4,SUM($P973:S973),"0")+IF($L$1=5,SUM($P973:T973),"0")+IF($L$1=6,SUM($P973:U973),"0")+IF($L$1=7,SUM($P973:V973),"0")+IF($L$1=8,SUM($P973:W973),"0")+IF($L$1=9,SUM($P973:X973),"0")+IF($L$1=10,SUM($P973:Y973),"0")+IF($L$1=11,SUM($P973:Z973),"0")+IF($L$1=12,SUM($P973:AA973),"0")+IF($L$1=13,SUM($P973:AB973),"0")+IF($L$1=14,SUM($P973:AC973),"0")+IF($L$1=15,SUM($P973:AD973),"0")+IF($L$1=16,SUM($P973:AE973),"0")+IF($L$1=17,SUM($P973:AF973),"0")+IF($L$1=18,SUM($P973:AG973),"0")+IF($L$1=19,SUM($P973:AH973),"0")+IF($L$1=20,SUM($P973:AI973),"0")+IF($L$1=21,SUM($P973:AJ973),"0")+IF($L$1=22,SUM($P973:AK973),"0")+IF($L$1=23,SUM($P973:AL973),"0")+IF($L$1=24,SUM($P973:AM973),"0"),2),IF(BC973=0,(SUMIF($AP$11:$AP$1010,B973,$BC$11:$BC$1010)),BC973))</f>
        <v>0</v>
      </c>
      <c r="M973" s="163" t="n">
        <f aca="false">IF(G973=0,0,(L973/G973)*100)</f>
        <v>0</v>
      </c>
      <c r="N973" s="168" t="str">
        <f aca="false">IF(B973&gt;0,"ok","ocultar")</f>
        <v>ocultar</v>
      </c>
      <c r="O973" s="650"/>
      <c r="P973" s="724"/>
      <c r="Q973" s="725"/>
      <c r="R973" s="725"/>
      <c r="S973" s="725"/>
      <c r="T973" s="725"/>
      <c r="U973" s="725"/>
      <c r="V973" s="725"/>
      <c r="W973" s="725"/>
      <c r="X973" s="725"/>
      <c r="Y973" s="725"/>
      <c r="Z973" s="725"/>
      <c r="AA973" s="726"/>
      <c r="AB973" s="726"/>
      <c r="AC973" s="726"/>
      <c r="AD973" s="726"/>
      <c r="AE973" s="726"/>
      <c r="AF973" s="726"/>
      <c r="AG973" s="726"/>
      <c r="AH973" s="726"/>
      <c r="AI973" s="726"/>
      <c r="AJ973" s="726"/>
      <c r="AK973" s="726"/>
      <c r="AL973" s="726"/>
      <c r="AM973" s="727"/>
      <c r="AO973" s="728" t="n">
        <f aca="false">IF(E973&lt;&gt;0,G973,0)</f>
        <v>0</v>
      </c>
      <c r="AP973" s="157" t="n">
        <f aca="false">IF(B973=0,AP972,IF(ISNONTEXT(B973)=TRUE(),INT(B973),INT(LEFT(B973,FIND(".",B973)-1))))</f>
        <v>3</v>
      </c>
      <c r="AQ973" s="157" t="str">
        <f aca="false">IF(AQ974=1,1,IF(B973&lt;&gt;0,1,IF(C973&lt;&gt;0,1,IF(D973&lt;&gt;0,1,IF(E973&lt;&gt;0,1,"")))))</f>
        <v/>
      </c>
      <c r="AR973" s="157" t="str">
        <f aca="false">IF(AP973=0," ",IF(AP973&lt;&gt;AP972,AP973," "))</f>
        <v> </v>
      </c>
      <c r="AS973" s="732"/>
      <c r="AT973" s="730" t="n">
        <f aca="false">IF(AP973&lt;&gt;AR973,(IF('ORÇ.GLOBAL P CAIXA'!I974="",J973*(INFORMAÇÕES!$Q$99/INFORMAÇÕES!$Q$102),IF('ORÇ.GLOBAL P CAIXA'!I974="R",J973,0))),0)</f>
        <v>0</v>
      </c>
      <c r="AU973" s="75" t="n">
        <f aca="false">IF(AP973&lt;&gt;AR973,(IF('ORÇ.GLOBAL P CAIXA'!I974="",J973*(INFORMAÇÕES!$Q$100/INFORMAÇÕES!$Q$102),IF('ORÇ.GLOBAL P CAIXA'!I974="C",J973,0))),0)</f>
        <v>0</v>
      </c>
      <c r="AV973" s="75" t="n">
        <f aca="false">IF(AP973&lt;&gt;AR973,(IF('ORÇ.GLOBAL P CAIXA'!I974="",J973*INFORMAÇÕES!$U$115,IF('ORÇ.GLOBAL P CAIXA'!I974="CF",J973,0))),0)</f>
        <v>0</v>
      </c>
      <c r="AW973" s="75" t="n">
        <f aca="false">IF(AP973&lt;&gt;AR973,(IF('ORÇ.GLOBAL P CAIXA'!I974="",J973*INFORMAÇÕES!$U$116,IF('ORÇ.GLOBAL P CAIXA'!I974="O",J973,0))),0)</f>
        <v>0</v>
      </c>
      <c r="AX973" s="731" t="n">
        <f aca="false">IF(E973&lt;&gt;0,J973,0)</f>
        <v>0</v>
      </c>
      <c r="AY973" s="730" t="n">
        <f aca="false">IF(AP973&lt;&gt;AR973,(IF('ORÇ.GLOBAL P CAIXA'!I974="",L973*(INFORMAÇÕES!$Q$99/INFORMAÇÕES!$Q$102),IF('ORÇ.GLOBAL P CAIXA'!I974="R",L973,0))),0)</f>
        <v>0</v>
      </c>
      <c r="AZ973" s="75" t="n">
        <f aca="false">IF(AP973&lt;&gt;AR973,(IF('ORÇ.GLOBAL P CAIXA'!I974="",L973*(INFORMAÇÕES!$Q$100/INFORMAÇÕES!$Q$102),IF('ORÇ.GLOBAL P CAIXA'!I974="C",L973,0))),0)</f>
        <v>0</v>
      </c>
      <c r="BA973" s="75" t="n">
        <f aca="false">IF(AP973&lt;&gt;AR973,(IF('ORÇ.GLOBAL P CAIXA'!I974="",L973*INFORMAÇÕES!$U$115,IF('ORÇ.GLOBAL P CAIXA'!I974="CF",L973,0))),0)</f>
        <v>0</v>
      </c>
      <c r="BB973" s="75" t="n">
        <f aca="false">IF(AP973&lt;&gt;AR973,(IF('ORÇ.GLOBAL P CAIXA'!I974="",L973*INFORMAÇÕES!$U$116,IF('ORÇ.GLOBAL P CAIXA'!I974="O",L973,0))),0)</f>
        <v>0</v>
      </c>
      <c r="BC973" s="731" t="n">
        <f aca="false">IF(E973&lt;&gt;0,L973,0)</f>
        <v>0</v>
      </c>
    </row>
    <row r="974" s="174" customFormat="true" ht="14.25" hidden="false" customHeight="false" outlineLevel="0" collapsed="false">
      <c r="A974" s="159" t="n">
        <v>964</v>
      </c>
      <c r="B974" s="160" t="n">
        <f aca="false">'ORÇ.REPROG. P CAIXA'!B976</f>
        <v>0</v>
      </c>
      <c r="C974" s="723" t="n">
        <f aca="false">'ORÇ.REPROG. P CAIXA'!C976</f>
        <v>0</v>
      </c>
      <c r="D974" s="162" t="n">
        <f aca="false">'ORÇ.REPROG. P CAIXA'!D976</f>
        <v>0</v>
      </c>
      <c r="E974" s="163" t="n">
        <f aca="false">IF('BM GLOBAL'!$P$1&lt;&gt;0,'ORÇ.REPROG. P CAIXA'!E976,'ORÇ.REPROG. P CAIXA'!H976)</f>
        <v>0</v>
      </c>
      <c r="F974" s="163" t="n">
        <f aca="false">IF('BM GLOBAL'!$P$1&lt;&gt;0,IF('ORÇ.GLOBAL P CAIXA'!K975=0,'ORÇ.GLOBAL EMPRESA'!G975,'ORÇ.GLOBAL P CAIXA'!F975),'ORÇ.REPROG. P CAIXA'!I976)</f>
        <v>0</v>
      </c>
      <c r="G974" s="163" t="n">
        <f aca="false">IF(E974&lt;&gt;0,ROUND(E974*F974,2),IF(AO974=0,(SUMIF('ORÇ.REPROG. P CAIXA'!$AC$13:$AC$1012,B974,$AO$11:$AO$1010)),AO974))</f>
        <v>0</v>
      </c>
      <c r="H974" s="163" t="n">
        <f aca="false">IF(J974&lt;&gt;0,IF(E974&lt;&gt;0,J974/F974,0),0)</f>
        <v>0</v>
      </c>
      <c r="I974" s="163" t="n">
        <f aca="false">IF(L974&lt;&gt;0,IF(E974&lt;&gt;0,L974/F974,0),0)</f>
        <v>0</v>
      </c>
      <c r="J974" s="163" t="n">
        <f aca="false">IF(E974&lt;&gt;0,ROUND(INDEX($P$11:$AM$1010,$A974,$L$1),2),IF(AX974=0,(SUMIF($AP$11:$AP$1010,B974,$AX$11:$AX$1010)),AX974))</f>
        <v>0</v>
      </c>
      <c r="K974" s="163" t="n">
        <f aca="false">IF(G974=0,0,(J974/G974)*100)</f>
        <v>0</v>
      </c>
      <c r="L974" s="163" t="n">
        <f aca="false">IF(E974&lt;&gt;0,ROUND(IF($L$1=1,SUM(P974),"0")+IF($L$1=2,SUM($P974:Q974),"0")+IF($L$1=3,SUM($P974:R974),"0")+IF($L$1=4,SUM($P974:S974),"0")+IF($L$1=5,SUM($P974:T974),"0")+IF($L$1=6,SUM($P974:U974),"0")+IF($L$1=7,SUM($P974:V974),"0")+IF($L$1=8,SUM($P974:W974),"0")+IF($L$1=9,SUM($P974:X974),"0")+IF($L$1=10,SUM($P974:Y974),"0")+IF($L$1=11,SUM($P974:Z974),"0")+IF($L$1=12,SUM($P974:AA974),"0")+IF($L$1=13,SUM($P974:AB974),"0")+IF($L$1=14,SUM($P974:AC974),"0")+IF($L$1=15,SUM($P974:AD974),"0")+IF($L$1=16,SUM($P974:AE974),"0")+IF($L$1=17,SUM($P974:AF974),"0")+IF($L$1=18,SUM($P974:AG974),"0")+IF($L$1=19,SUM($P974:AH974),"0")+IF($L$1=20,SUM($P974:AI974),"0")+IF($L$1=21,SUM($P974:AJ974),"0")+IF($L$1=22,SUM($P974:AK974),"0")+IF($L$1=23,SUM($P974:AL974),"0")+IF($L$1=24,SUM($P974:AM974),"0"),2),IF(BC974=0,(SUMIF($AP$11:$AP$1010,B974,$BC$11:$BC$1010)),BC974))</f>
        <v>0</v>
      </c>
      <c r="M974" s="163" t="n">
        <f aca="false">IF(G974=0,0,(L974/G974)*100)</f>
        <v>0</v>
      </c>
      <c r="N974" s="168" t="str">
        <f aca="false">IF(B974&gt;0,"ok","ocultar")</f>
        <v>ocultar</v>
      </c>
      <c r="O974" s="650"/>
      <c r="P974" s="724"/>
      <c r="Q974" s="725"/>
      <c r="R974" s="725"/>
      <c r="S974" s="725"/>
      <c r="T974" s="725"/>
      <c r="U974" s="725"/>
      <c r="V974" s="725"/>
      <c r="W974" s="725"/>
      <c r="X974" s="725"/>
      <c r="Y974" s="725"/>
      <c r="Z974" s="725"/>
      <c r="AA974" s="726"/>
      <c r="AB974" s="726"/>
      <c r="AC974" s="726"/>
      <c r="AD974" s="726"/>
      <c r="AE974" s="726"/>
      <c r="AF974" s="726"/>
      <c r="AG974" s="726"/>
      <c r="AH974" s="726"/>
      <c r="AI974" s="726"/>
      <c r="AJ974" s="726"/>
      <c r="AK974" s="726"/>
      <c r="AL974" s="726"/>
      <c r="AM974" s="727"/>
      <c r="AO974" s="728" t="n">
        <f aca="false">IF(E974&lt;&gt;0,G974,0)</f>
        <v>0</v>
      </c>
      <c r="AP974" s="157" t="n">
        <f aca="false">IF(B974=0,AP973,IF(ISNONTEXT(B974)=TRUE(),INT(B974),INT(LEFT(B974,FIND(".",B974)-1))))</f>
        <v>3</v>
      </c>
      <c r="AQ974" s="157" t="str">
        <f aca="false">IF(AQ975=1,1,IF(B974&lt;&gt;0,1,IF(C974&lt;&gt;0,1,IF(D974&lt;&gt;0,1,IF(E974&lt;&gt;0,1,"")))))</f>
        <v/>
      </c>
      <c r="AR974" s="157" t="str">
        <f aca="false">IF(AP974=0," ",IF(AP974&lt;&gt;AP973,AP974," "))</f>
        <v> </v>
      </c>
      <c r="AS974" s="732"/>
      <c r="AT974" s="730" t="n">
        <f aca="false">IF(AP974&lt;&gt;AR974,(IF('ORÇ.GLOBAL P CAIXA'!I975="",J974*(INFORMAÇÕES!$Q$99/INFORMAÇÕES!$Q$102),IF('ORÇ.GLOBAL P CAIXA'!I975="R",J974,0))),0)</f>
        <v>0</v>
      </c>
      <c r="AU974" s="75" t="n">
        <f aca="false">IF(AP974&lt;&gt;AR974,(IF('ORÇ.GLOBAL P CAIXA'!I975="",J974*(INFORMAÇÕES!$Q$100/INFORMAÇÕES!$Q$102),IF('ORÇ.GLOBAL P CAIXA'!I975="C",J974,0))),0)</f>
        <v>0</v>
      </c>
      <c r="AV974" s="75" t="n">
        <f aca="false">IF(AP974&lt;&gt;AR974,(IF('ORÇ.GLOBAL P CAIXA'!I975="",J974*INFORMAÇÕES!$U$115,IF('ORÇ.GLOBAL P CAIXA'!I975="CF",J974,0))),0)</f>
        <v>0</v>
      </c>
      <c r="AW974" s="75" t="n">
        <f aca="false">IF(AP974&lt;&gt;AR974,(IF('ORÇ.GLOBAL P CAIXA'!I975="",J974*INFORMAÇÕES!$U$116,IF('ORÇ.GLOBAL P CAIXA'!I975="O",J974,0))),0)</f>
        <v>0</v>
      </c>
      <c r="AX974" s="731" t="n">
        <f aca="false">IF(E974&lt;&gt;0,J974,0)</f>
        <v>0</v>
      </c>
      <c r="AY974" s="730" t="n">
        <f aca="false">IF(AP974&lt;&gt;AR974,(IF('ORÇ.GLOBAL P CAIXA'!I975="",L974*(INFORMAÇÕES!$Q$99/INFORMAÇÕES!$Q$102),IF('ORÇ.GLOBAL P CAIXA'!I975="R",L974,0))),0)</f>
        <v>0</v>
      </c>
      <c r="AZ974" s="75" t="n">
        <f aca="false">IF(AP974&lt;&gt;AR974,(IF('ORÇ.GLOBAL P CAIXA'!I975="",L974*(INFORMAÇÕES!$Q$100/INFORMAÇÕES!$Q$102),IF('ORÇ.GLOBAL P CAIXA'!I975="C",L974,0))),0)</f>
        <v>0</v>
      </c>
      <c r="BA974" s="75" t="n">
        <f aca="false">IF(AP974&lt;&gt;AR974,(IF('ORÇ.GLOBAL P CAIXA'!I975="",L974*INFORMAÇÕES!$U$115,IF('ORÇ.GLOBAL P CAIXA'!I975="CF",L974,0))),0)</f>
        <v>0</v>
      </c>
      <c r="BB974" s="75" t="n">
        <f aca="false">IF(AP974&lt;&gt;AR974,(IF('ORÇ.GLOBAL P CAIXA'!I975="",L974*INFORMAÇÕES!$U$116,IF('ORÇ.GLOBAL P CAIXA'!I975="O",L974,0))),0)</f>
        <v>0</v>
      </c>
      <c r="BC974" s="731" t="n">
        <f aca="false">IF(E974&lt;&gt;0,L974,0)</f>
        <v>0</v>
      </c>
    </row>
    <row r="975" s="174" customFormat="true" ht="14.25" hidden="false" customHeight="false" outlineLevel="0" collapsed="false">
      <c r="A975" s="159" t="n">
        <v>965</v>
      </c>
      <c r="B975" s="160" t="n">
        <f aca="false">'ORÇ.REPROG. P CAIXA'!B977</f>
        <v>0</v>
      </c>
      <c r="C975" s="723" t="n">
        <f aca="false">'ORÇ.REPROG. P CAIXA'!C977</f>
        <v>0</v>
      </c>
      <c r="D975" s="162" t="n">
        <f aca="false">'ORÇ.REPROG. P CAIXA'!D977</f>
        <v>0</v>
      </c>
      <c r="E975" s="163" t="n">
        <f aca="false">IF('BM GLOBAL'!$P$1&lt;&gt;0,'ORÇ.REPROG. P CAIXA'!E977,'ORÇ.REPROG. P CAIXA'!H977)</f>
        <v>0</v>
      </c>
      <c r="F975" s="163" t="n">
        <f aca="false">IF('BM GLOBAL'!$P$1&lt;&gt;0,IF('ORÇ.GLOBAL P CAIXA'!K976=0,'ORÇ.GLOBAL EMPRESA'!G976,'ORÇ.GLOBAL P CAIXA'!F976),'ORÇ.REPROG. P CAIXA'!I977)</f>
        <v>0</v>
      </c>
      <c r="G975" s="163" t="n">
        <f aca="false">IF(E975&lt;&gt;0,ROUND(E975*F975,2),IF(AO975=0,(SUMIF('ORÇ.REPROG. P CAIXA'!$AC$13:$AC$1012,B975,$AO$11:$AO$1010)),AO975))</f>
        <v>0</v>
      </c>
      <c r="H975" s="163" t="n">
        <f aca="false">IF(J975&lt;&gt;0,IF(E975&lt;&gt;0,J975/F975,0),0)</f>
        <v>0</v>
      </c>
      <c r="I975" s="163" t="n">
        <f aca="false">IF(L975&lt;&gt;0,IF(E975&lt;&gt;0,L975/F975,0),0)</f>
        <v>0</v>
      </c>
      <c r="J975" s="163" t="n">
        <f aca="false">IF(E975&lt;&gt;0,ROUND(INDEX($P$11:$AM$1010,$A975,$L$1),2),IF(AX975=0,(SUMIF($AP$11:$AP$1010,B975,$AX$11:$AX$1010)),AX975))</f>
        <v>0</v>
      </c>
      <c r="K975" s="163" t="n">
        <f aca="false">IF(G975=0,0,(J975/G975)*100)</f>
        <v>0</v>
      </c>
      <c r="L975" s="163" t="n">
        <f aca="false">IF(E975&lt;&gt;0,ROUND(IF($L$1=1,SUM(P975),"0")+IF($L$1=2,SUM($P975:Q975),"0")+IF($L$1=3,SUM($P975:R975),"0")+IF($L$1=4,SUM($P975:S975),"0")+IF($L$1=5,SUM($P975:T975),"0")+IF($L$1=6,SUM($P975:U975),"0")+IF($L$1=7,SUM($P975:V975),"0")+IF($L$1=8,SUM($P975:W975),"0")+IF($L$1=9,SUM($P975:X975),"0")+IF($L$1=10,SUM($P975:Y975),"0")+IF($L$1=11,SUM($P975:Z975),"0")+IF($L$1=12,SUM($P975:AA975),"0")+IF($L$1=13,SUM($P975:AB975),"0")+IF($L$1=14,SUM($P975:AC975),"0")+IF($L$1=15,SUM($P975:AD975),"0")+IF($L$1=16,SUM($P975:AE975),"0")+IF($L$1=17,SUM($P975:AF975),"0")+IF($L$1=18,SUM($P975:AG975),"0")+IF($L$1=19,SUM($P975:AH975),"0")+IF($L$1=20,SUM($P975:AI975),"0")+IF($L$1=21,SUM($P975:AJ975),"0")+IF($L$1=22,SUM($P975:AK975),"0")+IF($L$1=23,SUM($P975:AL975),"0")+IF($L$1=24,SUM($P975:AM975),"0"),2),IF(BC975=0,(SUMIF($AP$11:$AP$1010,B975,$BC$11:$BC$1010)),BC975))</f>
        <v>0</v>
      </c>
      <c r="M975" s="163" t="n">
        <f aca="false">IF(G975=0,0,(L975/G975)*100)</f>
        <v>0</v>
      </c>
      <c r="N975" s="168" t="str">
        <f aca="false">IF(B975&gt;0,"ok","ocultar")</f>
        <v>ocultar</v>
      </c>
      <c r="O975" s="650"/>
      <c r="P975" s="724"/>
      <c r="Q975" s="725"/>
      <c r="R975" s="725"/>
      <c r="S975" s="725"/>
      <c r="T975" s="725"/>
      <c r="U975" s="725"/>
      <c r="V975" s="725"/>
      <c r="W975" s="725"/>
      <c r="X975" s="725"/>
      <c r="Y975" s="725"/>
      <c r="Z975" s="725"/>
      <c r="AA975" s="726"/>
      <c r="AB975" s="726"/>
      <c r="AC975" s="726"/>
      <c r="AD975" s="726"/>
      <c r="AE975" s="726"/>
      <c r="AF975" s="726"/>
      <c r="AG975" s="726"/>
      <c r="AH975" s="726"/>
      <c r="AI975" s="726"/>
      <c r="AJ975" s="726"/>
      <c r="AK975" s="726"/>
      <c r="AL975" s="726"/>
      <c r="AM975" s="727"/>
      <c r="AO975" s="728" t="n">
        <f aca="false">IF(E975&lt;&gt;0,G975,0)</f>
        <v>0</v>
      </c>
      <c r="AP975" s="157" t="n">
        <f aca="false">IF(B975=0,AP974,IF(ISNONTEXT(B975)=TRUE(),INT(B975),INT(LEFT(B975,FIND(".",B975)-1))))</f>
        <v>3</v>
      </c>
      <c r="AQ975" s="157" t="str">
        <f aca="false">IF(AQ976=1,1,IF(B975&lt;&gt;0,1,IF(C975&lt;&gt;0,1,IF(D975&lt;&gt;0,1,IF(E975&lt;&gt;0,1,"")))))</f>
        <v/>
      </c>
      <c r="AR975" s="157" t="str">
        <f aca="false">IF(AP975=0," ",IF(AP975&lt;&gt;AP974,AP975," "))</f>
        <v> </v>
      </c>
      <c r="AS975" s="732"/>
      <c r="AT975" s="730" t="n">
        <f aca="false">IF(AP975&lt;&gt;AR975,(IF('ORÇ.GLOBAL P CAIXA'!I976="",J975*(INFORMAÇÕES!$Q$99/INFORMAÇÕES!$Q$102),IF('ORÇ.GLOBAL P CAIXA'!I976="R",J975,0))),0)</f>
        <v>0</v>
      </c>
      <c r="AU975" s="75" t="n">
        <f aca="false">IF(AP975&lt;&gt;AR975,(IF('ORÇ.GLOBAL P CAIXA'!I976="",J975*(INFORMAÇÕES!$Q$100/INFORMAÇÕES!$Q$102),IF('ORÇ.GLOBAL P CAIXA'!I976="C",J975,0))),0)</f>
        <v>0</v>
      </c>
      <c r="AV975" s="75" t="n">
        <f aca="false">IF(AP975&lt;&gt;AR975,(IF('ORÇ.GLOBAL P CAIXA'!I976="",J975*INFORMAÇÕES!$U$115,IF('ORÇ.GLOBAL P CAIXA'!I976="CF",J975,0))),0)</f>
        <v>0</v>
      </c>
      <c r="AW975" s="75" t="n">
        <f aca="false">IF(AP975&lt;&gt;AR975,(IF('ORÇ.GLOBAL P CAIXA'!I976="",J975*INFORMAÇÕES!$U$116,IF('ORÇ.GLOBAL P CAIXA'!I976="O",J975,0))),0)</f>
        <v>0</v>
      </c>
      <c r="AX975" s="731" t="n">
        <f aca="false">IF(E975&lt;&gt;0,J975,0)</f>
        <v>0</v>
      </c>
      <c r="AY975" s="730" t="n">
        <f aca="false">IF(AP975&lt;&gt;AR975,(IF('ORÇ.GLOBAL P CAIXA'!I976="",L975*(INFORMAÇÕES!$Q$99/INFORMAÇÕES!$Q$102),IF('ORÇ.GLOBAL P CAIXA'!I976="R",L975,0))),0)</f>
        <v>0</v>
      </c>
      <c r="AZ975" s="75" t="n">
        <f aca="false">IF(AP975&lt;&gt;AR975,(IF('ORÇ.GLOBAL P CAIXA'!I976="",L975*(INFORMAÇÕES!$Q$100/INFORMAÇÕES!$Q$102),IF('ORÇ.GLOBAL P CAIXA'!I976="C",L975,0))),0)</f>
        <v>0</v>
      </c>
      <c r="BA975" s="75" t="n">
        <f aca="false">IF(AP975&lt;&gt;AR975,(IF('ORÇ.GLOBAL P CAIXA'!I976="",L975*INFORMAÇÕES!$U$115,IF('ORÇ.GLOBAL P CAIXA'!I976="CF",L975,0))),0)</f>
        <v>0</v>
      </c>
      <c r="BB975" s="75" t="n">
        <f aca="false">IF(AP975&lt;&gt;AR975,(IF('ORÇ.GLOBAL P CAIXA'!I976="",L975*INFORMAÇÕES!$U$116,IF('ORÇ.GLOBAL P CAIXA'!I976="O",L975,0))),0)</f>
        <v>0</v>
      </c>
      <c r="BC975" s="731" t="n">
        <f aca="false">IF(E975&lt;&gt;0,L975,0)</f>
        <v>0</v>
      </c>
    </row>
    <row r="976" s="174" customFormat="true" ht="14.25" hidden="false" customHeight="false" outlineLevel="0" collapsed="false">
      <c r="A976" s="159" t="n">
        <v>966</v>
      </c>
      <c r="B976" s="160" t="n">
        <f aca="false">'ORÇ.REPROG. P CAIXA'!B978</f>
        <v>0</v>
      </c>
      <c r="C976" s="723" t="n">
        <f aca="false">'ORÇ.REPROG. P CAIXA'!C978</f>
        <v>0</v>
      </c>
      <c r="D976" s="162" t="n">
        <f aca="false">'ORÇ.REPROG. P CAIXA'!D978</f>
        <v>0</v>
      </c>
      <c r="E976" s="163" t="n">
        <f aca="false">IF('BM GLOBAL'!$P$1&lt;&gt;0,'ORÇ.REPROG. P CAIXA'!E978,'ORÇ.REPROG. P CAIXA'!H978)</f>
        <v>0</v>
      </c>
      <c r="F976" s="163" t="n">
        <f aca="false">IF('BM GLOBAL'!$P$1&lt;&gt;0,IF('ORÇ.GLOBAL P CAIXA'!K977=0,'ORÇ.GLOBAL EMPRESA'!G977,'ORÇ.GLOBAL P CAIXA'!F977),'ORÇ.REPROG. P CAIXA'!I978)</f>
        <v>0</v>
      </c>
      <c r="G976" s="163" t="n">
        <f aca="false">IF(E976&lt;&gt;0,ROUND(E976*F976,2),IF(AO976=0,(SUMIF('ORÇ.REPROG. P CAIXA'!$AC$13:$AC$1012,B976,$AO$11:$AO$1010)),AO976))</f>
        <v>0</v>
      </c>
      <c r="H976" s="163" t="n">
        <f aca="false">IF(J976&lt;&gt;0,IF(E976&lt;&gt;0,J976/F976,0),0)</f>
        <v>0</v>
      </c>
      <c r="I976" s="163" t="n">
        <f aca="false">IF(L976&lt;&gt;0,IF(E976&lt;&gt;0,L976/F976,0),0)</f>
        <v>0</v>
      </c>
      <c r="J976" s="163" t="n">
        <f aca="false">IF(E976&lt;&gt;0,ROUND(INDEX($P$11:$AM$1010,$A976,$L$1),2),IF(AX976=0,(SUMIF($AP$11:$AP$1010,B976,$AX$11:$AX$1010)),AX976))</f>
        <v>0</v>
      </c>
      <c r="K976" s="163" t="n">
        <f aca="false">IF(G976=0,0,(J976/G976)*100)</f>
        <v>0</v>
      </c>
      <c r="L976" s="163" t="n">
        <f aca="false">IF(E976&lt;&gt;0,ROUND(IF($L$1=1,SUM(P976),"0")+IF($L$1=2,SUM($P976:Q976),"0")+IF($L$1=3,SUM($P976:R976),"0")+IF($L$1=4,SUM($P976:S976),"0")+IF($L$1=5,SUM($P976:T976),"0")+IF($L$1=6,SUM($P976:U976),"0")+IF($L$1=7,SUM($P976:V976),"0")+IF($L$1=8,SUM($P976:W976),"0")+IF($L$1=9,SUM($P976:X976),"0")+IF($L$1=10,SUM($P976:Y976),"0")+IF($L$1=11,SUM($P976:Z976),"0")+IF($L$1=12,SUM($P976:AA976),"0")+IF($L$1=13,SUM($P976:AB976),"0")+IF($L$1=14,SUM($P976:AC976),"0")+IF($L$1=15,SUM($P976:AD976),"0")+IF($L$1=16,SUM($P976:AE976),"0")+IF($L$1=17,SUM($P976:AF976),"0")+IF($L$1=18,SUM($P976:AG976),"0")+IF($L$1=19,SUM($P976:AH976),"0")+IF($L$1=20,SUM($P976:AI976),"0")+IF($L$1=21,SUM($P976:AJ976),"0")+IF($L$1=22,SUM($P976:AK976),"0")+IF($L$1=23,SUM($P976:AL976),"0")+IF($L$1=24,SUM($P976:AM976),"0"),2),IF(BC976=0,(SUMIF($AP$11:$AP$1010,B976,$BC$11:$BC$1010)),BC976))</f>
        <v>0</v>
      </c>
      <c r="M976" s="163" t="n">
        <f aca="false">IF(G976=0,0,(L976/G976)*100)</f>
        <v>0</v>
      </c>
      <c r="N976" s="168" t="str">
        <f aca="false">IF(B976&gt;0,"ok","ocultar")</f>
        <v>ocultar</v>
      </c>
      <c r="O976" s="650"/>
      <c r="P976" s="724"/>
      <c r="Q976" s="725"/>
      <c r="R976" s="725"/>
      <c r="S976" s="725"/>
      <c r="T976" s="725"/>
      <c r="U976" s="725"/>
      <c r="V976" s="725"/>
      <c r="W976" s="725"/>
      <c r="X976" s="725"/>
      <c r="Y976" s="725"/>
      <c r="Z976" s="725"/>
      <c r="AA976" s="726"/>
      <c r="AB976" s="726"/>
      <c r="AC976" s="726"/>
      <c r="AD976" s="726"/>
      <c r="AE976" s="726"/>
      <c r="AF976" s="726"/>
      <c r="AG976" s="726"/>
      <c r="AH976" s="726"/>
      <c r="AI976" s="726"/>
      <c r="AJ976" s="726"/>
      <c r="AK976" s="726"/>
      <c r="AL976" s="726"/>
      <c r="AM976" s="727"/>
      <c r="AO976" s="728" t="n">
        <f aca="false">IF(E976&lt;&gt;0,G976,0)</f>
        <v>0</v>
      </c>
      <c r="AP976" s="157" t="n">
        <f aca="false">IF(B976=0,AP975,IF(ISNONTEXT(B976)=TRUE(),INT(B976),INT(LEFT(B976,FIND(".",B976)-1))))</f>
        <v>3</v>
      </c>
      <c r="AQ976" s="157" t="str">
        <f aca="false">IF(AQ977=1,1,IF(B976&lt;&gt;0,1,IF(C976&lt;&gt;0,1,IF(D976&lt;&gt;0,1,IF(E976&lt;&gt;0,1,"")))))</f>
        <v/>
      </c>
      <c r="AR976" s="157" t="str">
        <f aca="false">IF(AP976=0," ",IF(AP976&lt;&gt;AP975,AP976," "))</f>
        <v> </v>
      </c>
      <c r="AS976" s="732"/>
      <c r="AT976" s="730" t="n">
        <f aca="false">IF(AP976&lt;&gt;AR976,(IF('ORÇ.GLOBAL P CAIXA'!I977="",J976*(INFORMAÇÕES!$Q$99/INFORMAÇÕES!$Q$102),IF('ORÇ.GLOBAL P CAIXA'!I977="R",J976,0))),0)</f>
        <v>0</v>
      </c>
      <c r="AU976" s="75" t="n">
        <f aca="false">IF(AP976&lt;&gt;AR976,(IF('ORÇ.GLOBAL P CAIXA'!I977="",J976*(INFORMAÇÕES!$Q$100/INFORMAÇÕES!$Q$102),IF('ORÇ.GLOBAL P CAIXA'!I977="C",J976,0))),0)</f>
        <v>0</v>
      </c>
      <c r="AV976" s="75" t="n">
        <f aca="false">IF(AP976&lt;&gt;AR976,(IF('ORÇ.GLOBAL P CAIXA'!I977="",J976*INFORMAÇÕES!$U$115,IF('ORÇ.GLOBAL P CAIXA'!I977="CF",J976,0))),0)</f>
        <v>0</v>
      </c>
      <c r="AW976" s="75" t="n">
        <f aca="false">IF(AP976&lt;&gt;AR976,(IF('ORÇ.GLOBAL P CAIXA'!I977="",J976*INFORMAÇÕES!$U$116,IF('ORÇ.GLOBAL P CAIXA'!I977="O",J976,0))),0)</f>
        <v>0</v>
      </c>
      <c r="AX976" s="731" t="n">
        <f aca="false">IF(E976&lt;&gt;0,J976,0)</f>
        <v>0</v>
      </c>
      <c r="AY976" s="730" t="n">
        <f aca="false">IF(AP976&lt;&gt;AR976,(IF('ORÇ.GLOBAL P CAIXA'!I977="",L976*(INFORMAÇÕES!$Q$99/INFORMAÇÕES!$Q$102),IF('ORÇ.GLOBAL P CAIXA'!I977="R",L976,0))),0)</f>
        <v>0</v>
      </c>
      <c r="AZ976" s="75" t="n">
        <f aca="false">IF(AP976&lt;&gt;AR976,(IF('ORÇ.GLOBAL P CAIXA'!I977="",L976*(INFORMAÇÕES!$Q$100/INFORMAÇÕES!$Q$102),IF('ORÇ.GLOBAL P CAIXA'!I977="C",L976,0))),0)</f>
        <v>0</v>
      </c>
      <c r="BA976" s="75" t="n">
        <f aca="false">IF(AP976&lt;&gt;AR976,(IF('ORÇ.GLOBAL P CAIXA'!I977="",L976*INFORMAÇÕES!$U$115,IF('ORÇ.GLOBAL P CAIXA'!I977="CF",L976,0))),0)</f>
        <v>0</v>
      </c>
      <c r="BB976" s="75" t="n">
        <f aca="false">IF(AP976&lt;&gt;AR976,(IF('ORÇ.GLOBAL P CAIXA'!I977="",L976*INFORMAÇÕES!$U$116,IF('ORÇ.GLOBAL P CAIXA'!I977="O",L976,0))),0)</f>
        <v>0</v>
      </c>
      <c r="BC976" s="731" t="n">
        <f aca="false">IF(E976&lt;&gt;0,L976,0)</f>
        <v>0</v>
      </c>
    </row>
    <row r="977" s="174" customFormat="true" ht="14.25" hidden="false" customHeight="false" outlineLevel="0" collapsed="false">
      <c r="A977" s="159" t="n">
        <v>967</v>
      </c>
      <c r="B977" s="160" t="n">
        <f aca="false">'ORÇ.REPROG. P CAIXA'!B979</f>
        <v>0</v>
      </c>
      <c r="C977" s="723" t="n">
        <f aca="false">'ORÇ.REPROG. P CAIXA'!C979</f>
        <v>0</v>
      </c>
      <c r="D977" s="162" t="n">
        <f aca="false">'ORÇ.REPROG. P CAIXA'!D979</f>
        <v>0</v>
      </c>
      <c r="E977" s="163" t="n">
        <f aca="false">IF('BM GLOBAL'!$P$1&lt;&gt;0,'ORÇ.REPROG. P CAIXA'!E979,'ORÇ.REPROG. P CAIXA'!H979)</f>
        <v>0</v>
      </c>
      <c r="F977" s="163" t="n">
        <f aca="false">IF('BM GLOBAL'!$P$1&lt;&gt;0,IF('ORÇ.GLOBAL P CAIXA'!K978=0,'ORÇ.GLOBAL EMPRESA'!G978,'ORÇ.GLOBAL P CAIXA'!F978),'ORÇ.REPROG. P CAIXA'!I979)</f>
        <v>0</v>
      </c>
      <c r="G977" s="163" t="n">
        <f aca="false">IF(E977&lt;&gt;0,ROUND(E977*F977,2),IF(AO977=0,(SUMIF('ORÇ.REPROG. P CAIXA'!$AC$13:$AC$1012,B977,$AO$11:$AO$1010)),AO977))</f>
        <v>0</v>
      </c>
      <c r="H977" s="163" t="n">
        <f aca="false">IF(J977&lt;&gt;0,IF(E977&lt;&gt;0,J977/F977,0),0)</f>
        <v>0</v>
      </c>
      <c r="I977" s="163" t="n">
        <f aca="false">IF(L977&lt;&gt;0,IF(E977&lt;&gt;0,L977/F977,0),0)</f>
        <v>0</v>
      </c>
      <c r="J977" s="163" t="n">
        <f aca="false">IF(E977&lt;&gt;0,ROUND(INDEX($P$11:$AM$1010,$A977,$L$1),2),IF(AX977=0,(SUMIF($AP$11:$AP$1010,B977,$AX$11:$AX$1010)),AX977))</f>
        <v>0</v>
      </c>
      <c r="K977" s="163" t="n">
        <f aca="false">IF(G977=0,0,(J977/G977)*100)</f>
        <v>0</v>
      </c>
      <c r="L977" s="163" t="n">
        <f aca="false">IF(E977&lt;&gt;0,ROUND(IF($L$1=1,SUM(P977),"0")+IF($L$1=2,SUM($P977:Q977),"0")+IF($L$1=3,SUM($P977:R977),"0")+IF($L$1=4,SUM($P977:S977),"0")+IF($L$1=5,SUM($P977:T977),"0")+IF($L$1=6,SUM($P977:U977),"0")+IF($L$1=7,SUM($P977:V977),"0")+IF($L$1=8,SUM($P977:W977),"0")+IF($L$1=9,SUM($P977:X977),"0")+IF($L$1=10,SUM($P977:Y977),"0")+IF($L$1=11,SUM($P977:Z977),"0")+IF($L$1=12,SUM($P977:AA977),"0")+IF($L$1=13,SUM($P977:AB977),"0")+IF($L$1=14,SUM($P977:AC977),"0")+IF($L$1=15,SUM($P977:AD977),"0")+IF($L$1=16,SUM($P977:AE977),"0")+IF($L$1=17,SUM($P977:AF977),"0")+IF($L$1=18,SUM($P977:AG977),"0")+IF($L$1=19,SUM($P977:AH977),"0")+IF($L$1=20,SUM($P977:AI977),"0")+IF($L$1=21,SUM($P977:AJ977),"0")+IF($L$1=22,SUM($P977:AK977),"0")+IF($L$1=23,SUM($P977:AL977),"0")+IF($L$1=24,SUM($P977:AM977),"0"),2),IF(BC977=0,(SUMIF($AP$11:$AP$1010,B977,$BC$11:$BC$1010)),BC977))</f>
        <v>0</v>
      </c>
      <c r="M977" s="163" t="n">
        <f aca="false">IF(G977=0,0,(L977/G977)*100)</f>
        <v>0</v>
      </c>
      <c r="N977" s="168" t="str">
        <f aca="false">IF(B977&gt;0,"ok","ocultar")</f>
        <v>ocultar</v>
      </c>
      <c r="O977" s="650"/>
      <c r="P977" s="724"/>
      <c r="Q977" s="725"/>
      <c r="R977" s="725"/>
      <c r="S977" s="725"/>
      <c r="T977" s="725"/>
      <c r="U977" s="725"/>
      <c r="V977" s="725"/>
      <c r="W977" s="725"/>
      <c r="X977" s="725"/>
      <c r="Y977" s="725"/>
      <c r="Z977" s="725"/>
      <c r="AA977" s="726"/>
      <c r="AB977" s="726"/>
      <c r="AC977" s="726"/>
      <c r="AD977" s="726"/>
      <c r="AE977" s="726"/>
      <c r="AF977" s="726"/>
      <c r="AG977" s="726"/>
      <c r="AH977" s="726"/>
      <c r="AI977" s="726"/>
      <c r="AJ977" s="726"/>
      <c r="AK977" s="726"/>
      <c r="AL977" s="726"/>
      <c r="AM977" s="727"/>
      <c r="AO977" s="728" t="n">
        <f aca="false">IF(E977&lt;&gt;0,G977,0)</f>
        <v>0</v>
      </c>
      <c r="AP977" s="157" t="n">
        <f aca="false">IF(B977=0,AP976,IF(ISNONTEXT(B977)=TRUE(),INT(B977),INT(LEFT(B977,FIND(".",B977)-1))))</f>
        <v>3</v>
      </c>
      <c r="AQ977" s="157" t="str">
        <f aca="false">IF(AQ978=1,1,IF(B977&lt;&gt;0,1,IF(C977&lt;&gt;0,1,IF(D977&lt;&gt;0,1,IF(E977&lt;&gt;0,1,"")))))</f>
        <v/>
      </c>
      <c r="AR977" s="157" t="str">
        <f aca="false">IF(AP977=0," ",IF(AP977&lt;&gt;AP976,AP977," "))</f>
        <v> </v>
      </c>
      <c r="AS977" s="732"/>
      <c r="AT977" s="730" t="n">
        <f aca="false">IF(AP977&lt;&gt;AR977,(IF('ORÇ.GLOBAL P CAIXA'!I978="",J977*(INFORMAÇÕES!$Q$99/INFORMAÇÕES!$Q$102),IF('ORÇ.GLOBAL P CAIXA'!I978="R",J977,0))),0)</f>
        <v>0</v>
      </c>
      <c r="AU977" s="75" t="n">
        <f aca="false">IF(AP977&lt;&gt;AR977,(IF('ORÇ.GLOBAL P CAIXA'!I978="",J977*(INFORMAÇÕES!$Q$100/INFORMAÇÕES!$Q$102),IF('ORÇ.GLOBAL P CAIXA'!I978="C",J977,0))),0)</f>
        <v>0</v>
      </c>
      <c r="AV977" s="75" t="n">
        <f aca="false">IF(AP977&lt;&gt;AR977,(IF('ORÇ.GLOBAL P CAIXA'!I978="",J977*INFORMAÇÕES!$U$115,IF('ORÇ.GLOBAL P CAIXA'!I978="CF",J977,0))),0)</f>
        <v>0</v>
      </c>
      <c r="AW977" s="75" t="n">
        <f aca="false">IF(AP977&lt;&gt;AR977,(IF('ORÇ.GLOBAL P CAIXA'!I978="",J977*INFORMAÇÕES!$U$116,IF('ORÇ.GLOBAL P CAIXA'!I978="O",J977,0))),0)</f>
        <v>0</v>
      </c>
      <c r="AX977" s="731" t="n">
        <f aca="false">IF(E977&lt;&gt;0,J977,0)</f>
        <v>0</v>
      </c>
      <c r="AY977" s="730" t="n">
        <f aca="false">IF(AP977&lt;&gt;AR977,(IF('ORÇ.GLOBAL P CAIXA'!I978="",L977*(INFORMAÇÕES!$Q$99/INFORMAÇÕES!$Q$102),IF('ORÇ.GLOBAL P CAIXA'!I978="R",L977,0))),0)</f>
        <v>0</v>
      </c>
      <c r="AZ977" s="75" t="n">
        <f aca="false">IF(AP977&lt;&gt;AR977,(IF('ORÇ.GLOBAL P CAIXA'!I978="",L977*(INFORMAÇÕES!$Q$100/INFORMAÇÕES!$Q$102),IF('ORÇ.GLOBAL P CAIXA'!I978="C",L977,0))),0)</f>
        <v>0</v>
      </c>
      <c r="BA977" s="75" t="n">
        <f aca="false">IF(AP977&lt;&gt;AR977,(IF('ORÇ.GLOBAL P CAIXA'!I978="",L977*INFORMAÇÕES!$U$115,IF('ORÇ.GLOBAL P CAIXA'!I978="CF",L977,0))),0)</f>
        <v>0</v>
      </c>
      <c r="BB977" s="75" t="n">
        <f aca="false">IF(AP977&lt;&gt;AR977,(IF('ORÇ.GLOBAL P CAIXA'!I978="",L977*INFORMAÇÕES!$U$116,IF('ORÇ.GLOBAL P CAIXA'!I978="O",L977,0))),0)</f>
        <v>0</v>
      </c>
      <c r="BC977" s="731" t="n">
        <f aca="false">IF(E977&lt;&gt;0,L977,0)</f>
        <v>0</v>
      </c>
    </row>
    <row r="978" s="174" customFormat="true" ht="14.25" hidden="false" customHeight="false" outlineLevel="0" collapsed="false">
      <c r="A978" s="159" t="n">
        <v>968</v>
      </c>
      <c r="B978" s="160" t="n">
        <f aca="false">'ORÇ.REPROG. P CAIXA'!B980</f>
        <v>0</v>
      </c>
      <c r="C978" s="723" t="n">
        <f aca="false">'ORÇ.REPROG. P CAIXA'!C980</f>
        <v>0</v>
      </c>
      <c r="D978" s="162" t="n">
        <f aca="false">'ORÇ.REPROG. P CAIXA'!D980</f>
        <v>0</v>
      </c>
      <c r="E978" s="163" t="n">
        <f aca="false">IF('BM GLOBAL'!$P$1&lt;&gt;0,'ORÇ.REPROG. P CAIXA'!E980,'ORÇ.REPROG. P CAIXA'!H980)</f>
        <v>0</v>
      </c>
      <c r="F978" s="163" t="n">
        <f aca="false">IF('BM GLOBAL'!$P$1&lt;&gt;0,IF('ORÇ.GLOBAL P CAIXA'!K979=0,'ORÇ.GLOBAL EMPRESA'!G979,'ORÇ.GLOBAL P CAIXA'!F979),'ORÇ.REPROG. P CAIXA'!I980)</f>
        <v>0</v>
      </c>
      <c r="G978" s="163" t="n">
        <f aca="false">IF(E978&lt;&gt;0,ROUND(E978*F978,2),IF(AO978=0,(SUMIF('ORÇ.REPROG. P CAIXA'!$AC$13:$AC$1012,B978,$AO$11:$AO$1010)),AO978))</f>
        <v>0</v>
      </c>
      <c r="H978" s="163" t="n">
        <f aca="false">IF(J978&lt;&gt;0,IF(E978&lt;&gt;0,J978/F978,0),0)</f>
        <v>0</v>
      </c>
      <c r="I978" s="163" t="n">
        <f aca="false">IF(L978&lt;&gt;0,IF(E978&lt;&gt;0,L978/F978,0),0)</f>
        <v>0</v>
      </c>
      <c r="J978" s="163" t="n">
        <f aca="false">IF(E978&lt;&gt;0,ROUND(INDEX($P$11:$AM$1010,$A978,$L$1),2),IF(AX978=0,(SUMIF($AP$11:$AP$1010,B978,$AX$11:$AX$1010)),AX978))</f>
        <v>0</v>
      </c>
      <c r="K978" s="163" t="n">
        <f aca="false">IF(G978=0,0,(J978/G978)*100)</f>
        <v>0</v>
      </c>
      <c r="L978" s="163" t="n">
        <f aca="false">IF(E978&lt;&gt;0,ROUND(IF($L$1=1,SUM(P978),"0")+IF($L$1=2,SUM($P978:Q978),"0")+IF($L$1=3,SUM($P978:R978),"0")+IF($L$1=4,SUM($P978:S978),"0")+IF($L$1=5,SUM($P978:T978),"0")+IF($L$1=6,SUM($P978:U978),"0")+IF($L$1=7,SUM($P978:V978),"0")+IF($L$1=8,SUM($P978:W978),"0")+IF($L$1=9,SUM($P978:X978),"0")+IF($L$1=10,SUM($P978:Y978),"0")+IF($L$1=11,SUM($P978:Z978),"0")+IF($L$1=12,SUM($P978:AA978),"0")+IF($L$1=13,SUM($P978:AB978),"0")+IF($L$1=14,SUM($P978:AC978),"0")+IF($L$1=15,SUM($P978:AD978),"0")+IF($L$1=16,SUM($P978:AE978),"0")+IF($L$1=17,SUM($P978:AF978),"0")+IF($L$1=18,SUM($P978:AG978),"0")+IF($L$1=19,SUM($P978:AH978),"0")+IF($L$1=20,SUM($P978:AI978),"0")+IF($L$1=21,SUM($P978:AJ978),"0")+IF($L$1=22,SUM($P978:AK978),"0")+IF($L$1=23,SUM($P978:AL978),"0")+IF($L$1=24,SUM($P978:AM978),"0"),2),IF(BC978=0,(SUMIF($AP$11:$AP$1010,B978,$BC$11:$BC$1010)),BC978))</f>
        <v>0</v>
      </c>
      <c r="M978" s="163" t="n">
        <f aca="false">IF(G978=0,0,(L978/G978)*100)</f>
        <v>0</v>
      </c>
      <c r="N978" s="168" t="str">
        <f aca="false">IF(B978&gt;0,"ok","ocultar")</f>
        <v>ocultar</v>
      </c>
      <c r="O978" s="650"/>
      <c r="P978" s="724"/>
      <c r="Q978" s="725"/>
      <c r="R978" s="725"/>
      <c r="S978" s="725"/>
      <c r="T978" s="725"/>
      <c r="U978" s="725"/>
      <c r="V978" s="725"/>
      <c r="W978" s="725"/>
      <c r="X978" s="725"/>
      <c r="Y978" s="725"/>
      <c r="Z978" s="725"/>
      <c r="AA978" s="726"/>
      <c r="AB978" s="726"/>
      <c r="AC978" s="726"/>
      <c r="AD978" s="726"/>
      <c r="AE978" s="726"/>
      <c r="AF978" s="726"/>
      <c r="AG978" s="726"/>
      <c r="AH978" s="726"/>
      <c r="AI978" s="726"/>
      <c r="AJ978" s="726"/>
      <c r="AK978" s="726"/>
      <c r="AL978" s="726"/>
      <c r="AM978" s="727"/>
      <c r="AO978" s="728" t="n">
        <f aca="false">IF(E978&lt;&gt;0,G978,0)</f>
        <v>0</v>
      </c>
      <c r="AP978" s="157" t="n">
        <f aca="false">IF(B978=0,AP977,IF(ISNONTEXT(B978)=TRUE(),INT(B978),INT(LEFT(B978,FIND(".",B978)-1))))</f>
        <v>3</v>
      </c>
      <c r="AQ978" s="157" t="str">
        <f aca="false">IF(AQ979=1,1,IF(B978&lt;&gt;0,1,IF(C978&lt;&gt;0,1,IF(D978&lt;&gt;0,1,IF(E978&lt;&gt;0,1,"")))))</f>
        <v/>
      </c>
      <c r="AR978" s="157" t="str">
        <f aca="false">IF(AP978=0," ",IF(AP978&lt;&gt;AP977,AP978," "))</f>
        <v> </v>
      </c>
      <c r="AS978" s="732"/>
      <c r="AT978" s="730" t="n">
        <f aca="false">IF(AP978&lt;&gt;AR978,(IF('ORÇ.GLOBAL P CAIXA'!I979="",J978*(INFORMAÇÕES!$Q$99/INFORMAÇÕES!$Q$102),IF('ORÇ.GLOBAL P CAIXA'!I979="R",J978,0))),0)</f>
        <v>0</v>
      </c>
      <c r="AU978" s="75" t="n">
        <f aca="false">IF(AP978&lt;&gt;AR978,(IF('ORÇ.GLOBAL P CAIXA'!I979="",J978*(INFORMAÇÕES!$Q$100/INFORMAÇÕES!$Q$102),IF('ORÇ.GLOBAL P CAIXA'!I979="C",J978,0))),0)</f>
        <v>0</v>
      </c>
      <c r="AV978" s="75" t="n">
        <f aca="false">IF(AP978&lt;&gt;AR978,(IF('ORÇ.GLOBAL P CAIXA'!I979="",J978*INFORMAÇÕES!$U$115,IF('ORÇ.GLOBAL P CAIXA'!I979="CF",J978,0))),0)</f>
        <v>0</v>
      </c>
      <c r="AW978" s="75" t="n">
        <f aca="false">IF(AP978&lt;&gt;AR978,(IF('ORÇ.GLOBAL P CAIXA'!I979="",J978*INFORMAÇÕES!$U$116,IF('ORÇ.GLOBAL P CAIXA'!I979="O",J978,0))),0)</f>
        <v>0</v>
      </c>
      <c r="AX978" s="731" t="n">
        <f aca="false">IF(E978&lt;&gt;0,J978,0)</f>
        <v>0</v>
      </c>
      <c r="AY978" s="730" t="n">
        <f aca="false">IF(AP978&lt;&gt;AR978,(IF('ORÇ.GLOBAL P CAIXA'!I979="",L978*(INFORMAÇÕES!$Q$99/INFORMAÇÕES!$Q$102),IF('ORÇ.GLOBAL P CAIXA'!I979="R",L978,0))),0)</f>
        <v>0</v>
      </c>
      <c r="AZ978" s="75" t="n">
        <f aca="false">IF(AP978&lt;&gt;AR978,(IF('ORÇ.GLOBAL P CAIXA'!I979="",L978*(INFORMAÇÕES!$Q$100/INFORMAÇÕES!$Q$102),IF('ORÇ.GLOBAL P CAIXA'!I979="C",L978,0))),0)</f>
        <v>0</v>
      </c>
      <c r="BA978" s="75" t="n">
        <f aca="false">IF(AP978&lt;&gt;AR978,(IF('ORÇ.GLOBAL P CAIXA'!I979="",L978*INFORMAÇÕES!$U$115,IF('ORÇ.GLOBAL P CAIXA'!I979="CF",L978,0))),0)</f>
        <v>0</v>
      </c>
      <c r="BB978" s="75" t="n">
        <f aca="false">IF(AP978&lt;&gt;AR978,(IF('ORÇ.GLOBAL P CAIXA'!I979="",L978*INFORMAÇÕES!$U$116,IF('ORÇ.GLOBAL P CAIXA'!I979="O",L978,0))),0)</f>
        <v>0</v>
      </c>
      <c r="BC978" s="731" t="n">
        <f aca="false">IF(E978&lt;&gt;0,L978,0)</f>
        <v>0</v>
      </c>
    </row>
    <row r="979" s="174" customFormat="true" ht="14.25" hidden="false" customHeight="false" outlineLevel="0" collapsed="false">
      <c r="A979" s="159" t="n">
        <v>969</v>
      </c>
      <c r="B979" s="160" t="n">
        <f aca="false">'ORÇ.REPROG. P CAIXA'!B981</f>
        <v>0</v>
      </c>
      <c r="C979" s="723" t="n">
        <f aca="false">'ORÇ.REPROG. P CAIXA'!C981</f>
        <v>0</v>
      </c>
      <c r="D979" s="162" t="n">
        <f aca="false">'ORÇ.REPROG. P CAIXA'!D981</f>
        <v>0</v>
      </c>
      <c r="E979" s="163" t="n">
        <f aca="false">IF('BM GLOBAL'!$P$1&lt;&gt;0,'ORÇ.REPROG. P CAIXA'!E981,'ORÇ.REPROG. P CAIXA'!H981)</f>
        <v>0</v>
      </c>
      <c r="F979" s="163" t="n">
        <f aca="false">IF('BM GLOBAL'!$P$1&lt;&gt;0,IF('ORÇ.GLOBAL P CAIXA'!K980=0,'ORÇ.GLOBAL EMPRESA'!G980,'ORÇ.GLOBAL P CAIXA'!F980),'ORÇ.REPROG. P CAIXA'!I981)</f>
        <v>0</v>
      </c>
      <c r="G979" s="163" t="n">
        <f aca="false">IF(E979&lt;&gt;0,ROUND(E979*F979,2),IF(AO979=0,(SUMIF('ORÇ.REPROG. P CAIXA'!$AC$13:$AC$1012,B979,$AO$11:$AO$1010)),AO979))</f>
        <v>0</v>
      </c>
      <c r="H979" s="163" t="n">
        <f aca="false">IF(J979&lt;&gt;0,IF(E979&lt;&gt;0,J979/F979,0),0)</f>
        <v>0</v>
      </c>
      <c r="I979" s="163" t="n">
        <f aca="false">IF(L979&lt;&gt;0,IF(E979&lt;&gt;0,L979/F979,0),0)</f>
        <v>0</v>
      </c>
      <c r="J979" s="163" t="n">
        <f aca="false">IF(E979&lt;&gt;0,ROUND(INDEX($P$11:$AM$1010,$A979,$L$1),2),IF(AX979=0,(SUMIF($AP$11:$AP$1010,B979,$AX$11:$AX$1010)),AX979))</f>
        <v>0</v>
      </c>
      <c r="K979" s="163" t="n">
        <f aca="false">IF(G979=0,0,(J979/G979)*100)</f>
        <v>0</v>
      </c>
      <c r="L979" s="163" t="n">
        <f aca="false">IF(E979&lt;&gt;0,ROUND(IF($L$1=1,SUM(P979),"0")+IF($L$1=2,SUM($P979:Q979),"0")+IF($L$1=3,SUM($P979:R979),"0")+IF($L$1=4,SUM($P979:S979),"0")+IF($L$1=5,SUM($P979:T979),"0")+IF($L$1=6,SUM($P979:U979),"0")+IF($L$1=7,SUM($P979:V979),"0")+IF($L$1=8,SUM($P979:W979),"0")+IF($L$1=9,SUM($P979:X979),"0")+IF($L$1=10,SUM($P979:Y979),"0")+IF($L$1=11,SUM($P979:Z979),"0")+IF($L$1=12,SUM($P979:AA979),"0")+IF($L$1=13,SUM($P979:AB979),"0")+IF($L$1=14,SUM($P979:AC979),"0")+IF($L$1=15,SUM($P979:AD979),"0")+IF($L$1=16,SUM($P979:AE979),"0")+IF($L$1=17,SUM($P979:AF979),"0")+IF($L$1=18,SUM($P979:AG979),"0")+IF($L$1=19,SUM($P979:AH979),"0")+IF($L$1=20,SUM($P979:AI979),"0")+IF($L$1=21,SUM($P979:AJ979),"0")+IF($L$1=22,SUM($P979:AK979),"0")+IF($L$1=23,SUM($P979:AL979),"0")+IF($L$1=24,SUM($P979:AM979),"0"),2),IF(BC979=0,(SUMIF($AP$11:$AP$1010,B979,$BC$11:$BC$1010)),BC979))</f>
        <v>0</v>
      </c>
      <c r="M979" s="163" t="n">
        <f aca="false">IF(G979=0,0,(L979/G979)*100)</f>
        <v>0</v>
      </c>
      <c r="N979" s="168" t="str">
        <f aca="false">IF(B979&gt;0,"ok","ocultar")</f>
        <v>ocultar</v>
      </c>
      <c r="O979" s="650"/>
      <c r="P979" s="724"/>
      <c r="Q979" s="725"/>
      <c r="R979" s="725"/>
      <c r="S979" s="725"/>
      <c r="T979" s="725"/>
      <c r="U979" s="725"/>
      <c r="V979" s="725"/>
      <c r="W979" s="725"/>
      <c r="X979" s="725"/>
      <c r="Y979" s="725"/>
      <c r="Z979" s="725"/>
      <c r="AA979" s="726"/>
      <c r="AB979" s="726"/>
      <c r="AC979" s="726"/>
      <c r="AD979" s="726"/>
      <c r="AE979" s="726"/>
      <c r="AF979" s="726"/>
      <c r="AG979" s="726"/>
      <c r="AH979" s="726"/>
      <c r="AI979" s="726"/>
      <c r="AJ979" s="726"/>
      <c r="AK979" s="726"/>
      <c r="AL979" s="726"/>
      <c r="AM979" s="727"/>
      <c r="AO979" s="728" t="n">
        <f aca="false">IF(E979&lt;&gt;0,G979,0)</f>
        <v>0</v>
      </c>
      <c r="AP979" s="157" t="n">
        <f aca="false">IF(B979=0,AP978,IF(ISNONTEXT(B979)=TRUE(),INT(B979),INT(LEFT(B979,FIND(".",B979)-1))))</f>
        <v>3</v>
      </c>
      <c r="AQ979" s="157" t="str">
        <f aca="false">IF(AQ980=1,1,IF(B979&lt;&gt;0,1,IF(C979&lt;&gt;0,1,IF(D979&lt;&gt;0,1,IF(E979&lt;&gt;0,1,"")))))</f>
        <v/>
      </c>
      <c r="AR979" s="157" t="str">
        <f aca="false">IF(AP979=0," ",IF(AP979&lt;&gt;AP978,AP979," "))</f>
        <v> </v>
      </c>
      <c r="AS979" s="732"/>
      <c r="AT979" s="730" t="n">
        <f aca="false">IF(AP979&lt;&gt;AR979,(IF('ORÇ.GLOBAL P CAIXA'!I980="",J979*(INFORMAÇÕES!$Q$99/INFORMAÇÕES!$Q$102),IF('ORÇ.GLOBAL P CAIXA'!I980="R",J979,0))),0)</f>
        <v>0</v>
      </c>
      <c r="AU979" s="75" t="n">
        <f aca="false">IF(AP979&lt;&gt;AR979,(IF('ORÇ.GLOBAL P CAIXA'!I980="",J979*(INFORMAÇÕES!$Q$100/INFORMAÇÕES!$Q$102),IF('ORÇ.GLOBAL P CAIXA'!I980="C",J979,0))),0)</f>
        <v>0</v>
      </c>
      <c r="AV979" s="75" t="n">
        <f aca="false">IF(AP979&lt;&gt;AR979,(IF('ORÇ.GLOBAL P CAIXA'!I980="",J979*INFORMAÇÕES!$U$115,IF('ORÇ.GLOBAL P CAIXA'!I980="CF",J979,0))),0)</f>
        <v>0</v>
      </c>
      <c r="AW979" s="75" t="n">
        <f aca="false">IF(AP979&lt;&gt;AR979,(IF('ORÇ.GLOBAL P CAIXA'!I980="",J979*INFORMAÇÕES!$U$116,IF('ORÇ.GLOBAL P CAIXA'!I980="O",J979,0))),0)</f>
        <v>0</v>
      </c>
      <c r="AX979" s="731" t="n">
        <f aca="false">IF(E979&lt;&gt;0,J979,0)</f>
        <v>0</v>
      </c>
      <c r="AY979" s="730" t="n">
        <f aca="false">IF(AP979&lt;&gt;AR979,(IF('ORÇ.GLOBAL P CAIXA'!I980="",L979*(INFORMAÇÕES!$Q$99/INFORMAÇÕES!$Q$102),IF('ORÇ.GLOBAL P CAIXA'!I980="R",L979,0))),0)</f>
        <v>0</v>
      </c>
      <c r="AZ979" s="75" t="n">
        <f aca="false">IF(AP979&lt;&gt;AR979,(IF('ORÇ.GLOBAL P CAIXA'!I980="",L979*(INFORMAÇÕES!$Q$100/INFORMAÇÕES!$Q$102),IF('ORÇ.GLOBAL P CAIXA'!I980="C",L979,0))),0)</f>
        <v>0</v>
      </c>
      <c r="BA979" s="75" t="n">
        <f aca="false">IF(AP979&lt;&gt;AR979,(IF('ORÇ.GLOBAL P CAIXA'!I980="",L979*INFORMAÇÕES!$U$115,IF('ORÇ.GLOBAL P CAIXA'!I980="CF",L979,0))),0)</f>
        <v>0</v>
      </c>
      <c r="BB979" s="75" t="n">
        <f aca="false">IF(AP979&lt;&gt;AR979,(IF('ORÇ.GLOBAL P CAIXA'!I980="",L979*INFORMAÇÕES!$U$116,IF('ORÇ.GLOBAL P CAIXA'!I980="O",L979,0))),0)</f>
        <v>0</v>
      </c>
      <c r="BC979" s="731" t="n">
        <f aca="false">IF(E979&lt;&gt;0,L979,0)</f>
        <v>0</v>
      </c>
    </row>
    <row r="980" s="174" customFormat="true" ht="14.25" hidden="false" customHeight="false" outlineLevel="0" collapsed="false">
      <c r="A980" s="159" t="n">
        <v>970</v>
      </c>
      <c r="B980" s="160" t="n">
        <f aca="false">'ORÇ.REPROG. P CAIXA'!B982</f>
        <v>0</v>
      </c>
      <c r="C980" s="723" t="n">
        <f aca="false">'ORÇ.REPROG. P CAIXA'!C982</f>
        <v>0</v>
      </c>
      <c r="D980" s="162" t="n">
        <f aca="false">'ORÇ.REPROG. P CAIXA'!D982</f>
        <v>0</v>
      </c>
      <c r="E980" s="163" t="n">
        <f aca="false">IF('BM GLOBAL'!$P$1&lt;&gt;0,'ORÇ.REPROG. P CAIXA'!E982,'ORÇ.REPROG. P CAIXA'!H982)</f>
        <v>0</v>
      </c>
      <c r="F980" s="163" t="n">
        <f aca="false">IF('BM GLOBAL'!$P$1&lt;&gt;0,IF('ORÇ.GLOBAL P CAIXA'!K981=0,'ORÇ.GLOBAL EMPRESA'!G981,'ORÇ.GLOBAL P CAIXA'!F981),'ORÇ.REPROG. P CAIXA'!I982)</f>
        <v>0</v>
      </c>
      <c r="G980" s="163" t="n">
        <f aca="false">IF(E980&lt;&gt;0,ROUND(E980*F980,2),IF(AO980=0,(SUMIF('ORÇ.REPROG. P CAIXA'!$AC$13:$AC$1012,B980,$AO$11:$AO$1010)),AO980))</f>
        <v>0</v>
      </c>
      <c r="H980" s="163" t="n">
        <f aca="false">IF(J980&lt;&gt;0,IF(E980&lt;&gt;0,J980/F980,0),0)</f>
        <v>0</v>
      </c>
      <c r="I980" s="163" t="n">
        <f aca="false">IF(L980&lt;&gt;0,IF(E980&lt;&gt;0,L980/F980,0),0)</f>
        <v>0</v>
      </c>
      <c r="J980" s="163" t="n">
        <f aca="false">IF(E980&lt;&gt;0,ROUND(INDEX($P$11:$AM$1010,$A980,$L$1),2),IF(AX980=0,(SUMIF($AP$11:$AP$1010,B980,$AX$11:$AX$1010)),AX980))</f>
        <v>0</v>
      </c>
      <c r="K980" s="163" t="n">
        <f aca="false">IF(G980=0,0,(J980/G980)*100)</f>
        <v>0</v>
      </c>
      <c r="L980" s="163" t="n">
        <f aca="false">IF(E980&lt;&gt;0,ROUND(IF($L$1=1,SUM(P980),"0")+IF($L$1=2,SUM($P980:Q980),"0")+IF($L$1=3,SUM($P980:R980),"0")+IF($L$1=4,SUM($P980:S980),"0")+IF($L$1=5,SUM($P980:T980),"0")+IF($L$1=6,SUM($P980:U980),"0")+IF($L$1=7,SUM($P980:V980),"0")+IF($L$1=8,SUM($P980:W980),"0")+IF($L$1=9,SUM($P980:X980),"0")+IF($L$1=10,SUM($P980:Y980),"0")+IF($L$1=11,SUM($P980:Z980),"0")+IF($L$1=12,SUM($P980:AA980),"0")+IF($L$1=13,SUM($P980:AB980),"0")+IF($L$1=14,SUM($P980:AC980),"0")+IF($L$1=15,SUM($P980:AD980),"0")+IF($L$1=16,SUM($P980:AE980),"0")+IF($L$1=17,SUM($P980:AF980),"0")+IF($L$1=18,SUM($P980:AG980),"0")+IF($L$1=19,SUM($P980:AH980),"0")+IF($L$1=20,SUM($P980:AI980),"0")+IF($L$1=21,SUM($P980:AJ980),"0")+IF($L$1=22,SUM($P980:AK980),"0")+IF($L$1=23,SUM($P980:AL980),"0")+IF($L$1=24,SUM($P980:AM980),"0"),2),IF(BC980=0,(SUMIF($AP$11:$AP$1010,B980,$BC$11:$BC$1010)),BC980))</f>
        <v>0</v>
      </c>
      <c r="M980" s="163" t="n">
        <f aca="false">IF(G980=0,0,(L980/G980)*100)</f>
        <v>0</v>
      </c>
      <c r="N980" s="168" t="str">
        <f aca="false">IF(B980&gt;0,"ok","ocultar")</f>
        <v>ocultar</v>
      </c>
      <c r="O980" s="650"/>
      <c r="P980" s="724"/>
      <c r="Q980" s="725"/>
      <c r="R980" s="725"/>
      <c r="S980" s="725"/>
      <c r="T980" s="725"/>
      <c r="U980" s="725"/>
      <c r="V980" s="725"/>
      <c r="W980" s="725"/>
      <c r="X980" s="725"/>
      <c r="Y980" s="725"/>
      <c r="Z980" s="725"/>
      <c r="AA980" s="726"/>
      <c r="AB980" s="726"/>
      <c r="AC980" s="726"/>
      <c r="AD980" s="726"/>
      <c r="AE980" s="726"/>
      <c r="AF980" s="726"/>
      <c r="AG980" s="726"/>
      <c r="AH980" s="726"/>
      <c r="AI980" s="726"/>
      <c r="AJ980" s="726"/>
      <c r="AK980" s="726"/>
      <c r="AL980" s="726"/>
      <c r="AM980" s="727"/>
      <c r="AO980" s="728" t="n">
        <f aca="false">IF(E980&lt;&gt;0,G980,0)</f>
        <v>0</v>
      </c>
      <c r="AP980" s="157" t="n">
        <f aca="false">IF(B980=0,AP979,IF(ISNONTEXT(B980)=TRUE(),INT(B980),INT(LEFT(B980,FIND(".",B980)-1))))</f>
        <v>3</v>
      </c>
      <c r="AQ980" s="157" t="str">
        <f aca="false">IF(AQ981=1,1,IF(B980&lt;&gt;0,1,IF(C980&lt;&gt;0,1,IF(D980&lt;&gt;0,1,IF(E980&lt;&gt;0,1,"")))))</f>
        <v/>
      </c>
      <c r="AR980" s="157" t="str">
        <f aca="false">IF(AP980=0," ",IF(AP980&lt;&gt;AP979,AP980," "))</f>
        <v> </v>
      </c>
      <c r="AS980" s="732"/>
      <c r="AT980" s="730" t="n">
        <f aca="false">IF(AP980&lt;&gt;AR980,(IF('ORÇ.GLOBAL P CAIXA'!I981="",J980*(INFORMAÇÕES!$Q$99/INFORMAÇÕES!$Q$102),IF('ORÇ.GLOBAL P CAIXA'!I981="R",J980,0))),0)</f>
        <v>0</v>
      </c>
      <c r="AU980" s="75" t="n">
        <f aca="false">IF(AP980&lt;&gt;AR980,(IF('ORÇ.GLOBAL P CAIXA'!I981="",J980*(INFORMAÇÕES!$Q$100/INFORMAÇÕES!$Q$102),IF('ORÇ.GLOBAL P CAIXA'!I981="C",J980,0))),0)</f>
        <v>0</v>
      </c>
      <c r="AV980" s="75" t="n">
        <f aca="false">IF(AP980&lt;&gt;AR980,(IF('ORÇ.GLOBAL P CAIXA'!I981="",J980*INFORMAÇÕES!$U$115,IF('ORÇ.GLOBAL P CAIXA'!I981="CF",J980,0))),0)</f>
        <v>0</v>
      </c>
      <c r="AW980" s="75" t="n">
        <f aca="false">IF(AP980&lt;&gt;AR980,(IF('ORÇ.GLOBAL P CAIXA'!I981="",J980*INFORMAÇÕES!$U$116,IF('ORÇ.GLOBAL P CAIXA'!I981="O",J980,0))),0)</f>
        <v>0</v>
      </c>
      <c r="AX980" s="731" t="n">
        <f aca="false">IF(E980&lt;&gt;0,J980,0)</f>
        <v>0</v>
      </c>
      <c r="AY980" s="730" t="n">
        <f aca="false">IF(AP980&lt;&gt;AR980,(IF('ORÇ.GLOBAL P CAIXA'!I981="",L980*(INFORMAÇÕES!$Q$99/INFORMAÇÕES!$Q$102),IF('ORÇ.GLOBAL P CAIXA'!I981="R",L980,0))),0)</f>
        <v>0</v>
      </c>
      <c r="AZ980" s="75" t="n">
        <f aca="false">IF(AP980&lt;&gt;AR980,(IF('ORÇ.GLOBAL P CAIXA'!I981="",L980*(INFORMAÇÕES!$Q$100/INFORMAÇÕES!$Q$102),IF('ORÇ.GLOBAL P CAIXA'!I981="C",L980,0))),0)</f>
        <v>0</v>
      </c>
      <c r="BA980" s="75" t="n">
        <f aca="false">IF(AP980&lt;&gt;AR980,(IF('ORÇ.GLOBAL P CAIXA'!I981="",L980*INFORMAÇÕES!$U$115,IF('ORÇ.GLOBAL P CAIXA'!I981="CF",L980,0))),0)</f>
        <v>0</v>
      </c>
      <c r="BB980" s="75" t="n">
        <f aca="false">IF(AP980&lt;&gt;AR980,(IF('ORÇ.GLOBAL P CAIXA'!I981="",L980*INFORMAÇÕES!$U$116,IF('ORÇ.GLOBAL P CAIXA'!I981="O",L980,0))),0)</f>
        <v>0</v>
      </c>
      <c r="BC980" s="731" t="n">
        <f aca="false">IF(E980&lt;&gt;0,L980,0)</f>
        <v>0</v>
      </c>
    </row>
    <row r="981" s="174" customFormat="true" ht="14.25" hidden="false" customHeight="false" outlineLevel="0" collapsed="false">
      <c r="A981" s="159" t="n">
        <v>971</v>
      </c>
      <c r="B981" s="160" t="n">
        <f aca="false">'ORÇ.REPROG. P CAIXA'!B983</f>
        <v>0</v>
      </c>
      <c r="C981" s="723" t="n">
        <f aca="false">'ORÇ.REPROG. P CAIXA'!C983</f>
        <v>0</v>
      </c>
      <c r="D981" s="162" t="n">
        <f aca="false">'ORÇ.REPROG. P CAIXA'!D983</f>
        <v>0</v>
      </c>
      <c r="E981" s="163" t="n">
        <f aca="false">IF('BM GLOBAL'!$P$1&lt;&gt;0,'ORÇ.REPROG. P CAIXA'!E983,'ORÇ.REPROG. P CAIXA'!H983)</f>
        <v>0</v>
      </c>
      <c r="F981" s="163" t="n">
        <f aca="false">IF('BM GLOBAL'!$P$1&lt;&gt;0,IF('ORÇ.GLOBAL P CAIXA'!K982=0,'ORÇ.GLOBAL EMPRESA'!G982,'ORÇ.GLOBAL P CAIXA'!F982),'ORÇ.REPROG. P CAIXA'!I983)</f>
        <v>0</v>
      </c>
      <c r="G981" s="163" t="n">
        <f aca="false">IF(E981&lt;&gt;0,ROUND(E981*F981,2),IF(AO981=0,(SUMIF('ORÇ.REPROG. P CAIXA'!$AC$13:$AC$1012,B981,$AO$11:$AO$1010)),AO981))</f>
        <v>0</v>
      </c>
      <c r="H981" s="163" t="n">
        <f aca="false">IF(J981&lt;&gt;0,IF(E981&lt;&gt;0,J981/F981,0),0)</f>
        <v>0</v>
      </c>
      <c r="I981" s="163" t="n">
        <f aca="false">IF(L981&lt;&gt;0,IF(E981&lt;&gt;0,L981/F981,0),0)</f>
        <v>0</v>
      </c>
      <c r="J981" s="163" t="n">
        <f aca="false">IF(E981&lt;&gt;0,ROUND(INDEX($P$11:$AM$1010,$A981,$L$1),2),IF(AX981=0,(SUMIF($AP$11:$AP$1010,B981,$AX$11:$AX$1010)),AX981))</f>
        <v>0</v>
      </c>
      <c r="K981" s="163" t="n">
        <f aca="false">IF(G981=0,0,(J981/G981)*100)</f>
        <v>0</v>
      </c>
      <c r="L981" s="163" t="n">
        <f aca="false">IF(E981&lt;&gt;0,ROUND(IF($L$1=1,SUM(P981),"0")+IF($L$1=2,SUM($P981:Q981),"0")+IF($L$1=3,SUM($P981:R981),"0")+IF($L$1=4,SUM($P981:S981),"0")+IF($L$1=5,SUM($P981:T981),"0")+IF($L$1=6,SUM($P981:U981),"0")+IF($L$1=7,SUM($P981:V981),"0")+IF($L$1=8,SUM($P981:W981),"0")+IF($L$1=9,SUM($P981:X981),"0")+IF($L$1=10,SUM($P981:Y981),"0")+IF($L$1=11,SUM($P981:Z981),"0")+IF($L$1=12,SUM($P981:AA981),"0")+IF($L$1=13,SUM($P981:AB981),"0")+IF($L$1=14,SUM($P981:AC981),"0")+IF($L$1=15,SUM($P981:AD981),"0")+IF($L$1=16,SUM($P981:AE981),"0")+IF($L$1=17,SUM($P981:AF981),"0")+IF($L$1=18,SUM($P981:AG981),"0")+IF($L$1=19,SUM($P981:AH981),"0")+IF($L$1=20,SUM($P981:AI981),"0")+IF($L$1=21,SUM($P981:AJ981),"0")+IF($L$1=22,SUM($P981:AK981),"0")+IF($L$1=23,SUM($P981:AL981),"0")+IF($L$1=24,SUM($P981:AM981),"0"),2),IF(BC981=0,(SUMIF($AP$11:$AP$1010,B981,$BC$11:$BC$1010)),BC981))</f>
        <v>0</v>
      </c>
      <c r="M981" s="163" t="n">
        <f aca="false">IF(G981=0,0,(L981/G981)*100)</f>
        <v>0</v>
      </c>
      <c r="N981" s="168" t="str">
        <f aca="false">IF(B981&gt;0,"ok","ocultar")</f>
        <v>ocultar</v>
      </c>
      <c r="O981" s="650"/>
      <c r="P981" s="724"/>
      <c r="Q981" s="725"/>
      <c r="R981" s="725"/>
      <c r="S981" s="725"/>
      <c r="T981" s="725"/>
      <c r="U981" s="725"/>
      <c r="V981" s="725"/>
      <c r="W981" s="725"/>
      <c r="X981" s="725"/>
      <c r="Y981" s="725"/>
      <c r="Z981" s="725"/>
      <c r="AA981" s="726"/>
      <c r="AB981" s="726"/>
      <c r="AC981" s="726"/>
      <c r="AD981" s="726"/>
      <c r="AE981" s="726"/>
      <c r="AF981" s="726"/>
      <c r="AG981" s="726"/>
      <c r="AH981" s="726"/>
      <c r="AI981" s="726"/>
      <c r="AJ981" s="726"/>
      <c r="AK981" s="726"/>
      <c r="AL981" s="726"/>
      <c r="AM981" s="727"/>
      <c r="AO981" s="728" t="n">
        <f aca="false">IF(E981&lt;&gt;0,G981,0)</f>
        <v>0</v>
      </c>
      <c r="AP981" s="157" t="n">
        <f aca="false">IF(B981=0,AP980,IF(ISNONTEXT(B981)=TRUE(),INT(B981),INT(LEFT(B981,FIND(".",B981)-1))))</f>
        <v>3</v>
      </c>
      <c r="AQ981" s="157" t="str">
        <f aca="false">IF(AQ982=1,1,IF(B981&lt;&gt;0,1,IF(C981&lt;&gt;0,1,IF(D981&lt;&gt;0,1,IF(E981&lt;&gt;0,1,"")))))</f>
        <v/>
      </c>
      <c r="AR981" s="157" t="str">
        <f aca="false">IF(AP981=0," ",IF(AP981&lt;&gt;AP980,AP981," "))</f>
        <v> </v>
      </c>
      <c r="AS981" s="732"/>
      <c r="AT981" s="730" t="n">
        <f aca="false">IF(AP981&lt;&gt;AR981,(IF('ORÇ.GLOBAL P CAIXA'!I982="",J981*(INFORMAÇÕES!$Q$99/INFORMAÇÕES!$Q$102),IF('ORÇ.GLOBAL P CAIXA'!I982="R",J981,0))),0)</f>
        <v>0</v>
      </c>
      <c r="AU981" s="75" t="n">
        <f aca="false">IF(AP981&lt;&gt;AR981,(IF('ORÇ.GLOBAL P CAIXA'!I982="",J981*(INFORMAÇÕES!$Q$100/INFORMAÇÕES!$Q$102),IF('ORÇ.GLOBAL P CAIXA'!I982="C",J981,0))),0)</f>
        <v>0</v>
      </c>
      <c r="AV981" s="75" t="n">
        <f aca="false">IF(AP981&lt;&gt;AR981,(IF('ORÇ.GLOBAL P CAIXA'!I982="",J981*INFORMAÇÕES!$U$115,IF('ORÇ.GLOBAL P CAIXA'!I982="CF",J981,0))),0)</f>
        <v>0</v>
      </c>
      <c r="AW981" s="75" t="n">
        <f aca="false">IF(AP981&lt;&gt;AR981,(IF('ORÇ.GLOBAL P CAIXA'!I982="",J981*INFORMAÇÕES!$U$116,IF('ORÇ.GLOBAL P CAIXA'!I982="O",J981,0))),0)</f>
        <v>0</v>
      </c>
      <c r="AX981" s="731" t="n">
        <f aca="false">IF(E981&lt;&gt;0,J981,0)</f>
        <v>0</v>
      </c>
      <c r="AY981" s="730" t="n">
        <f aca="false">IF(AP981&lt;&gt;AR981,(IF('ORÇ.GLOBAL P CAIXA'!I982="",L981*(INFORMAÇÕES!$Q$99/INFORMAÇÕES!$Q$102),IF('ORÇ.GLOBAL P CAIXA'!I982="R",L981,0))),0)</f>
        <v>0</v>
      </c>
      <c r="AZ981" s="75" t="n">
        <f aca="false">IF(AP981&lt;&gt;AR981,(IF('ORÇ.GLOBAL P CAIXA'!I982="",L981*(INFORMAÇÕES!$Q$100/INFORMAÇÕES!$Q$102),IF('ORÇ.GLOBAL P CAIXA'!I982="C",L981,0))),0)</f>
        <v>0</v>
      </c>
      <c r="BA981" s="75" t="n">
        <f aca="false">IF(AP981&lt;&gt;AR981,(IF('ORÇ.GLOBAL P CAIXA'!I982="",L981*INFORMAÇÕES!$U$115,IF('ORÇ.GLOBAL P CAIXA'!I982="CF",L981,0))),0)</f>
        <v>0</v>
      </c>
      <c r="BB981" s="75" t="n">
        <f aca="false">IF(AP981&lt;&gt;AR981,(IF('ORÇ.GLOBAL P CAIXA'!I982="",L981*INFORMAÇÕES!$U$116,IF('ORÇ.GLOBAL P CAIXA'!I982="O",L981,0))),0)</f>
        <v>0</v>
      </c>
      <c r="BC981" s="731" t="n">
        <f aca="false">IF(E981&lt;&gt;0,L981,0)</f>
        <v>0</v>
      </c>
    </row>
    <row r="982" s="174" customFormat="true" ht="14.25" hidden="false" customHeight="false" outlineLevel="0" collapsed="false">
      <c r="A982" s="159" t="n">
        <v>972</v>
      </c>
      <c r="B982" s="160" t="n">
        <f aca="false">'ORÇ.REPROG. P CAIXA'!B984</f>
        <v>0</v>
      </c>
      <c r="C982" s="723" t="n">
        <f aca="false">'ORÇ.REPROG. P CAIXA'!C984</f>
        <v>0</v>
      </c>
      <c r="D982" s="162" t="n">
        <f aca="false">'ORÇ.REPROG. P CAIXA'!D984</f>
        <v>0</v>
      </c>
      <c r="E982" s="163" t="n">
        <f aca="false">IF('BM GLOBAL'!$P$1&lt;&gt;0,'ORÇ.REPROG. P CAIXA'!E984,'ORÇ.REPROG. P CAIXA'!H984)</f>
        <v>0</v>
      </c>
      <c r="F982" s="163" t="n">
        <f aca="false">IF('BM GLOBAL'!$P$1&lt;&gt;0,IF('ORÇ.GLOBAL P CAIXA'!K983=0,'ORÇ.GLOBAL EMPRESA'!G983,'ORÇ.GLOBAL P CAIXA'!F983),'ORÇ.REPROG. P CAIXA'!I984)</f>
        <v>0</v>
      </c>
      <c r="G982" s="163" t="n">
        <f aca="false">IF(E982&lt;&gt;0,ROUND(E982*F982,2),IF(AO982=0,(SUMIF('ORÇ.REPROG. P CAIXA'!$AC$13:$AC$1012,B982,$AO$11:$AO$1010)),AO982))</f>
        <v>0</v>
      </c>
      <c r="H982" s="163" t="n">
        <f aca="false">IF(J982&lt;&gt;0,IF(E982&lt;&gt;0,J982/F982,0),0)</f>
        <v>0</v>
      </c>
      <c r="I982" s="163" t="n">
        <f aca="false">IF(L982&lt;&gt;0,IF(E982&lt;&gt;0,L982/F982,0),0)</f>
        <v>0</v>
      </c>
      <c r="J982" s="163" t="n">
        <f aca="false">IF(E982&lt;&gt;0,ROUND(INDEX($P$11:$AM$1010,$A982,$L$1),2),IF(AX982=0,(SUMIF($AP$11:$AP$1010,B982,$AX$11:$AX$1010)),AX982))</f>
        <v>0</v>
      </c>
      <c r="K982" s="163" t="n">
        <f aca="false">IF(G982=0,0,(J982/G982)*100)</f>
        <v>0</v>
      </c>
      <c r="L982" s="163" t="n">
        <f aca="false">IF(E982&lt;&gt;0,ROUND(IF($L$1=1,SUM(P982),"0")+IF($L$1=2,SUM($P982:Q982),"0")+IF($L$1=3,SUM($P982:R982),"0")+IF($L$1=4,SUM($P982:S982),"0")+IF($L$1=5,SUM($P982:T982),"0")+IF($L$1=6,SUM($P982:U982),"0")+IF($L$1=7,SUM($P982:V982),"0")+IF($L$1=8,SUM($P982:W982),"0")+IF($L$1=9,SUM($P982:X982),"0")+IF($L$1=10,SUM($P982:Y982),"0")+IF($L$1=11,SUM($P982:Z982),"0")+IF($L$1=12,SUM($P982:AA982),"0")+IF($L$1=13,SUM($P982:AB982),"0")+IF($L$1=14,SUM($P982:AC982),"0")+IF($L$1=15,SUM($P982:AD982),"0")+IF($L$1=16,SUM($P982:AE982),"0")+IF($L$1=17,SUM($P982:AF982),"0")+IF($L$1=18,SUM($P982:AG982),"0")+IF($L$1=19,SUM($P982:AH982),"0")+IF($L$1=20,SUM($P982:AI982),"0")+IF($L$1=21,SUM($P982:AJ982),"0")+IF($L$1=22,SUM($P982:AK982),"0")+IF($L$1=23,SUM($P982:AL982),"0")+IF($L$1=24,SUM($P982:AM982),"0"),2),IF(BC982=0,(SUMIF($AP$11:$AP$1010,B982,$BC$11:$BC$1010)),BC982))</f>
        <v>0</v>
      </c>
      <c r="M982" s="163" t="n">
        <f aca="false">IF(G982=0,0,(L982/G982)*100)</f>
        <v>0</v>
      </c>
      <c r="N982" s="168" t="str">
        <f aca="false">IF(B982&gt;0,"ok","ocultar")</f>
        <v>ocultar</v>
      </c>
      <c r="O982" s="650"/>
      <c r="P982" s="724"/>
      <c r="Q982" s="725"/>
      <c r="R982" s="725"/>
      <c r="S982" s="725"/>
      <c r="T982" s="725"/>
      <c r="U982" s="725"/>
      <c r="V982" s="725"/>
      <c r="W982" s="725"/>
      <c r="X982" s="725"/>
      <c r="Y982" s="725"/>
      <c r="Z982" s="725"/>
      <c r="AA982" s="726"/>
      <c r="AB982" s="726"/>
      <c r="AC982" s="726"/>
      <c r="AD982" s="726"/>
      <c r="AE982" s="726"/>
      <c r="AF982" s="726"/>
      <c r="AG982" s="726"/>
      <c r="AH982" s="726"/>
      <c r="AI982" s="726"/>
      <c r="AJ982" s="726"/>
      <c r="AK982" s="726"/>
      <c r="AL982" s="726"/>
      <c r="AM982" s="727"/>
      <c r="AO982" s="728" t="n">
        <f aca="false">IF(E982&lt;&gt;0,G982,0)</f>
        <v>0</v>
      </c>
      <c r="AP982" s="157" t="n">
        <f aca="false">IF(B982=0,AP981,IF(ISNONTEXT(B982)=TRUE(),INT(B982),INT(LEFT(B982,FIND(".",B982)-1))))</f>
        <v>3</v>
      </c>
      <c r="AQ982" s="157" t="str">
        <f aca="false">IF(AQ983=1,1,IF(B982&lt;&gt;0,1,IF(C982&lt;&gt;0,1,IF(D982&lt;&gt;0,1,IF(E982&lt;&gt;0,1,"")))))</f>
        <v/>
      </c>
      <c r="AR982" s="157" t="str">
        <f aca="false">IF(AP982=0," ",IF(AP982&lt;&gt;AP981,AP982," "))</f>
        <v> </v>
      </c>
      <c r="AS982" s="732"/>
      <c r="AT982" s="730" t="n">
        <f aca="false">IF(AP982&lt;&gt;AR982,(IF('ORÇ.GLOBAL P CAIXA'!I983="",J982*(INFORMAÇÕES!$Q$99/INFORMAÇÕES!$Q$102),IF('ORÇ.GLOBAL P CAIXA'!I983="R",J982,0))),0)</f>
        <v>0</v>
      </c>
      <c r="AU982" s="75" t="n">
        <f aca="false">IF(AP982&lt;&gt;AR982,(IF('ORÇ.GLOBAL P CAIXA'!I983="",J982*(INFORMAÇÕES!$Q$100/INFORMAÇÕES!$Q$102),IF('ORÇ.GLOBAL P CAIXA'!I983="C",J982,0))),0)</f>
        <v>0</v>
      </c>
      <c r="AV982" s="75" t="n">
        <f aca="false">IF(AP982&lt;&gt;AR982,(IF('ORÇ.GLOBAL P CAIXA'!I983="",J982*INFORMAÇÕES!$U$115,IF('ORÇ.GLOBAL P CAIXA'!I983="CF",J982,0))),0)</f>
        <v>0</v>
      </c>
      <c r="AW982" s="75" t="n">
        <f aca="false">IF(AP982&lt;&gt;AR982,(IF('ORÇ.GLOBAL P CAIXA'!I983="",J982*INFORMAÇÕES!$U$116,IF('ORÇ.GLOBAL P CAIXA'!I983="O",J982,0))),0)</f>
        <v>0</v>
      </c>
      <c r="AX982" s="731" t="n">
        <f aca="false">IF(E982&lt;&gt;0,J982,0)</f>
        <v>0</v>
      </c>
      <c r="AY982" s="730" t="n">
        <f aca="false">IF(AP982&lt;&gt;AR982,(IF('ORÇ.GLOBAL P CAIXA'!I983="",L982*(INFORMAÇÕES!$Q$99/INFORMAÇÕES!$Q$102),IF('ORÇ.GLOBAL P CAIXA'!I983="R",L982,0))),0)</f>
        <v>0</v>
      </c>
      <c r="AZ982" s="75" t="n">
        <f aca="false">IF(AP982&lt;&gt;AR982,(IF('ORÇ.GLOBAL P CAIXA'!I983="",L982*(INFORMAÇÕES!$Q$100/INFORMAÇÕES!$Q$102),IF('ORÇ.GLOBAL P CAIXA'!I983="C",L982,0))),0)</f>
        <v>0</v>
      </c>
      <c r="BA982" s="75" t="n">
        <f aca="false">IF(AP982&lt;&gt;AR982,(IF('ORÇ.GLOBAL P CAIXA'!I983="",L982*INFORMAÇÕES!$U$115,IF('ORÇ.GLOBAL P CAIXA'!I983="CF",L982,0))),0)</f>
        <v>0</v>
      </c>
      <c r="BB982" s="75" t="n">
        <f aca="false">IF(AP982&lt;&gt;AR982,(IF('ORÇ.GLOBAL P CAIXA'!I983="",L982*INFORMAÇÕES!$U$116,IF('ORÇ.GLOBAL P CAIXA'!I983="O",L982,0))),0)</f>
        <v>0</v>
      </c>
      <c r="BC982" s="731" t="n">
        <f aca="false">IF(E982&lt;&gt;0,L982,0)</f>
        <v>0</v>
      </c>
    </row>
    <row r="983" s="174" customFormat="true" ht="14.25" hidden="false" customHeight="false" outlineLevel="0" collapsed="false">
      <c r="A983" s="159" t="n">
        <v>973</v>
      </c>
      <c r="B983" s="160" t="n">
        <f aca="false">'ORÇ.REPROG. P CAIXA'!B985</f>
        <v>0</v>
      </c>
      <c r="C983" s="723" t="n">
        <f aca="false">'ORÇ.REPROG. P CAIXA'!C985</f>
        <v>0</v>
      </c>
      <c r="D983" s="162" t="n">
        <f aca="false">'ORÇ.REPROG. P CAIXA'!D985</f>
        <v>0</v>
      </c>
      <c r="E983" s="163" t="n">
        <f aca="false">IF('BM GLOBAL'!$P$1&lt;&gt;0,'ORÇ.REPROG. P CAIXA'!E985,'ORÇ.REPROG. P CAIXA'!H985)</f>
        <v>0</v>
      </c>
      <c r="F983" s="163" t="n">
        <f aca="false">IF('BM GLOBAL'!$P$1&lt;&gt;0,IF('ORÇ.GLOBAL P CAIXA'!K984=0,'ORÇ.GLOBAL EMPRESA'!G984,'ORÇ.GLOBAL P CAIXA'!F984),'ORÇ.REPROG. P CAIXA'!I985)</f>
        <v>0</v>
      </c>
      <c r="G983" s="163" t="n">
        <f aca="false">IF(E983&lt;&gt;0,ROUND(E983*F983,2),IF(AO983=0,(SUMIF('ORÇ.REPROG. P CAIXA'!$AC$13:$AC$1012,B983,$AO$11:$AO$1010)),AO983))</f>
        <v>0</v>
      </c>
      <c r="H983" s="163" t="n">
        <f aca="false">IF(J983&lt;&gt;0,IF(E983&lt;&gt;0,J983/F983,0),0)</f>
        <v>0</v>
      </c>
      <c r="I983" s="163" t="n">
        <f aca="false">IF(L983&lt;&gt;0,IF(E983&lt;&gt;0,L983/F983,0),0)</f>
        <v>0</v>
      </c>
      <c r="J983" s="163" t="n">
        <f aca="false">IF(E983&lt;&gt;0,ROUND(INDEX($P$11:$AM$1010,$A983,$L$1),2),IF(AX983=0,(SUMIF($AP$11:$AP$1010,B983,$AX$11:$AX$1010)),AX983))</f>
        <v>0</v>
      </c>
      <c r="K983" s="163" t="n">
        <f aca="false">IF(G983=0,0,(J983/G983)*100)</f>
        <v>0</v>
      </c>
      <c r="L983" s="163" t="n">
        <f aca="false">IF(E983&lt;&gt;0,ROUND(IF($L$1=1,SUM(P983),"0")+IF($L$1=2,SUM($P983:Q983),"0")+IF($L$1=3,SUM($P983:R983),"0")+IF($L$1=4,SUM($P983:S983),"0")+IF($L$1=5,SUM($P983:T983),"0")+IF($L$1=6,SUM($P983:U983),"0")+IF($L$1=7,SUM($P983:V983),"0")+IF($L$1=8,SUM($P983:W983),"0")+IF($L$1=9,SUM($P983:X983),"0")+IF($L$1=10,SUM($P983:Y983),"0")+IF($L$1=11,SUM($P983:Z983),"0")+IF($L$1=12,SUM($P983:AA983),"0")+IF($L$1=13,SUM($P983:AB983),"0")+IF($L$1=14,SUM($P983:AC983),"0")+IF($L$1=15,SUM($P983:AD983),"0")+IF($L$1=16,SUM($P983:AE983),"0")+IF($L$1=17,SUM($P983:AF983),"0")+IF($L$1=18,SUM($P983:AG983),"0")+IF($L$1=19,SUM($P983:AH983),"0")+IF($L$1=20,SUM($P983:AI983),"0")+IF($L$1=21,SUM($P983:AJ983),"0")+IF($L$1=22,SUM($P983:AK983),"0")+IF($L$1=23,SUM($P983:AL983),"0")+IF($L$1=24,SUM($P983:AM983),"0"),2),IF(BC983=0,(SUMIF($AP$11:$AP$1010,B983,$BC$11:$BC$1010)),BC983))</f>
        <v>0</v>
      </c>
      <c r="M983" s="163" t="n">
        <f aca="false">IF(G983=0,0,(L983/G983)*100)</f>
        <v>0</v>
      </c>
      <c r="N983" s="168" t="str">
        <f aca="false">IF(B983&gt;0,"ok","ocultar")</f>
        <v>ocultar</v>
      </c>
      <c r="O983" s="650"/>
      <c r="P983" s="724"/>
      <c r="Q983" s="725"/>
      <c r="R983" s="725"/>
      <c r="S983" s="725"/>
      <c r="T983" s="725"/>
      <c r="U983" s="725"/>
      <c r="V983" s="725"/>
      <c r="W983" s="725"/>
      <c r="X983" s="725"/>
      <c r="Y983" s="725"/>
      <c r="Z983" s="725"/>
      <c r="AA983" s="726"/>
      <c r="AB983" s="726"/>
      <c r="AC983" s="726"/>
      <c r="AD983" s="726"/>
      <c r="AE983" s="726"/>
      <c r="AF983" s="726"/>
      <c r="AG983" s="726"/>
      <c r="AH983" s="726"/>
      <c r="AI983" s="726"/>
      <c r="AJ983" s="726"/>
      <c r="AK983" s="726"/>
      <c r="AL983" s="726"/>
      <c r="AM983" s="727"/>
      <c r="AO983" s="728" t="n">
        <f aca="false">IF(E983&lt;&gt;0,G983,0)</f>
        <v>0</v>
      </c>
      <c r="AP983" s="157" t="n">
        <f aca="false">IF(B983=0,AP982,IF(ISNONTEXT(B983)=TRUE(),INT(B983),INT(LEFT(B983,FIND(".",B983)-1))))</f>
        <v>3</v>
      </c>
      <c r="AQ983" s="157" t="str">
        <f aca="false">IF(AQ984=1,1,IF(B983&lt;&gt;0,1,IF(C983&lt;&gt;0,1,IF(D983&lt;&gt;0,1,IF(E983&lt;&gt;0,1,"")))))</f>
        <v/>
      </c>
      <c r="AR983" s="157" t="str">
        <f aca="false">IF(AP983=0," ",IF(AP983&lt;&gt;AP982,AP983," "))</f>
        <v> </v>
      </c>
      <c r="AS983" s="732"/>
      <c r="AT983" s="730" t="n">
        <f aca="false">IF(AP983&lt;&gt;AR983,(IF('ORÇ.GLOBAL P CAIXA'!I984="",J983*(INFORMAÇÕES!$Q$99/INFORMAÇÕES!$Q$102),IF('ORÇ.GLOBAL P CAIXA'!I984="R",J983,0))),0)</f>
        <v>0</v>
      </c>
      <c r="AU983" s="75" t="n">
        <f aca="false">IF(AP983&lt;&gt;AR983,(IF('ORÇ.GLOBAL P CAIXA'!I984="",J983*(INFORMAÇÕES!$Q$100/INFORMAÇÕES!$Q$102),IF('ORÇ.GLOBAL P CAIXA'!I984="C",J983,0))),0)</f>
        <v>0</v>
      </c>
      <c r="AV983" s="75" t="n">
        <f aca="false">IF(AP983&lt;&gt;AR983,(IF('ORÇ.GLOBAL P CAIXA'!I984="",J983*INFORMAÇÕES!$U$115,IF('ORÇ.GLOBAL P CAIXA'!I984="CF",J983,0))),0)</f>
        <v>0</v>
      </c>
      <c r="AW983" s="75" t="n">
        <f aca="false">IF(AP983&lt;&gt;AR983,(IF('ORÇ.GLOBAL P CAIXA'!I984="",J983*INFORMAÇÕES!$U$116,IF('ORÇ.GLOBAL P CAIXA'!I984="O",J983,0))),0)</f>
        <v>0</v>
      </c>
      <c r="AX983" s="731" t="n">
        <f aca="false">IF(E983&lt;&gt;0,J983,0)</f>
        <v>0</v>
      </c>
      <c r="AY983" s="730" t="n">
        <f aca="false">IF(AP983&lt;&gt;AR983,(IF('ORÇ.GLOBAL P CAIXA'!I984="",L983*(INFORMAÇÕES!$Q$99/INFORMAÇÕES!$Q$102),IF('ORÇ.GLOBAL P CAIXA'!I984="R",L983,0))),0)</f>
        <v>0</v>
      </c>
      <c r="AZ983" s="75" t="n">
        <f aca="false">IF(AP983&lt;&gt;AR983,(IF('ORÇ.GLOBAL P CAIXA'!I984="",L983*(INFORMAÇÕES!$Q$100/INFORMAÇÕES!$Q$102),IF('ORÇ.GLOBAL P CAIXA'!I984="C",L983,0))),0)</f>
        <v>0</v>
      </c>
      <c r="BA983" s="75" t="n">
        <f aca="false">IF(AP983&lt;&gt;AR983,(IF('ORÇ.GLOBAL P CAIXA'!I984="",L983*INFORMAÇÕES!$U$115,IF('ORÇ.GLOBAL P CAIXA'!I984="CF",L983,0))),0)</f>
        <v>0</v>
      </c>
      <c r="BB983" s="75" t="n">
        <f aca="false">IF(AP983&lt;&gt;AR983,(IF('ORÇ.GLOBAL P CAIXA'!I984="",L983*INFORMAÇÕES!$U$116,IF('ORÇ.GLOBAL P CAIXA'!I984="O",L983,0))),0)</f>
        <v>0</v>
      </c>
      <c r="BC983" s="731" t="n">
        <f aca="false">IF(E983&lt;&gt;0,L983,0)</f>
        <v>0</v>
      </c>
    </row>
    <row r="984" s="174" customFormat="true" ht="14.25" hidden="false" customHeight="false" outlineLevel="0" collapsed="false">
      <c r="A984" s="159" t="n">
        <v>974</v>
      </c>
      <c r="B984" s="160" t="n">
        <f aca="false">'ORÇ.REPROG. P CAIXA'!B986</f>
        <v>0</v>
      </c>
      <c r="C984" s="723" t="n">
        <f aca="false">'ORÇ.REPROG. P CAIXA'!C986</f>
        <v>0</v>
      </c>
      <c r="D984" s="162" t="n">
        <f aca="false">'ORÇ.REPROG. P CAIXA'!D986</f>
        <v>0</v>
      </c>
      <c r="E984" s="163" t="n">
        <f aca="false">IF('BM GLOBAL'!$P$1&lt;&gt;0,'ORÇ.REPROG. P CAIXA'!E986,'ORÇ.REPROG. P CAIXA'!H986)</f>
        <v>0</v>
      </c>
      <c r="F984" s="163" t="n">
        <f aca="false">IF('BM GLOBAL'!$P$1&lt;&gt;0,IF('ORÇ.GLOBAL P CAIXA'!K985=0,'ORÇ.GLOBAL EMPRESA'!G985,'ORÇ.GLOBAL P CAIXA'!F985),'ORÇ.REPROG. P CAIXA'!I986)</f>
        <v>0</v>
      </c>
      <c r="G984" s="163" t="n">
        <f aca="false">IF(E984&lt;&gt;0,ROUND(E984*F984,2),IF(AO984=0,(SUMIF('ORÇ.REPROG. P CAIXA'!$AC$13:$AC$1012,B984,$AO$11:$AO$1010)),AO984))</f>
        <v>0</v>
      </c>
      <c r="H984" s="163" t="n">
        <f aca="false">IF(J984&lt;&gt;0,IF(E984&lt;&gt;0,J984/F984,0),0)</f>
        <v>0</v>
      </c>
      <c r="I984" s="163" t="n">
        <f aca="false">IF(L984&lt;&gt;0,IF(E984&lt;&gt;0,L984/F984,0),0)</f>
        <v>0</v>
      </c>
      <c r="J984" s="163" t="n">
        <f aca="false">IF(E984&lt;&gt;0,ROUND(INDEX($P$11:$AM$1010,$A984,$L$1),2),IF(AX984=0,(SUMIF($AP$11:$AP$1010,B984,$AX$11:$AX$1010)),AX984))</f>
        <v>0</v>
      </c>
      <c r="K984" s="163" t="n">
        <f aca="false">IF(G984=0,0,(J984/G984)*100)</f>
        <v>0</v>
      </c>
      <c r="L984" s="163" t="n">
        <f aca="false">IF(E984&lt;&gt;0,ROUND(IF($L$1=1,SUM(P984),"0")+IF($L$1=2,SUM($P984:Q984),"0")+IF($L$1=3,SUM($P984:R984),"0")+IF($L$1=4,SUM($P984:S984),"0")+IF($L$1=5,SUM($P984:T984),"0")+IF($L$1=6,SUM($P984:U984),"0")+IF($L$1=7,SUM($P984:V984),"0")+IF($L$1=8,SUM($P984:W984),"0")+IF($L$1=9,SUM($P984:X984),"0")+IF($L$1=10,SUM($P984:Y984),"0")+IF($L$1=11,SUM($P984:Z984),"0")+IF($L$1=12,SUM($P984:AA984),"0")+IF($L$1=13,SUM($P984:AB984),"0")+IF($L$1=14,SUM($P984:AC984),"0")+IF($L$1=15,SUM($P984:AD984),"0")+IF($L$1=16,SUM($P984:AE984),"0")+IF($L$1=17,SUM($P984:AF984),"0")+IF($L$1=18,SUM($P984:AG984),"0")+IF($L$1=19,SUM($P984:AH984),"0")+IF($L$1=20,SUM($P984:AI984),"0")+IF($L$1=21,SUM($P984:AJ984),"0")+IF($L$1=22,SUM($P984:AK984),"0")+IF($L$1=23,SUM($P984:AL984),"0")+IF($L$1=24,SUM($P984:AM984),"0"),2),IF(BC984=0,(SUMIF($AP$11:$AP$1010,B984,$BC$11:$BC$1010)),BC984))</f>
        <v>0</v>
      </c>
      <c r="M984" s="163" t="n">
        <f aca="false">IF(G984=0,0,(L984/G984)*100)</f>
        <v>0</v>
      </c>
      <c r="N984" s="168" t="str">
        <f aca="false">IF(B984&gt;0,"ok","ocultar")</f>
        <v>ocultar</v>
      </c>
      <c r="O984" s="650"/>
      <c r="P984" s="724"/>
      <c r="Q984" s="725"/>
      <c r="R984" s="725"/>
      <c r="S984" s="725"/>
      <c r="T984" s="725"/>
      <c r="U984" s="725"/>
      <c r="V984" s="725"/>
      <c r="W984" s="725"/>
      <c r="X984" s="725"/>
      <c r="Y984" s="725"/>
      <c r="Z984" s="725"/>
      <c r="AA984" s="726"/>
      <c r="AB984" s="726"/>
      <c r="AC984" s="726"/>
      <c r="AD984" s="726"/>
      <c r="AE984" s="726"/>
      <c r="AF984" s="726"/>
      <c r="AG984" s="726"/>
      <c r="AH984" s="726"/>
      <c r="AI984" s="726"/>
      <c r="AJ984" s="726"/>
      <c r="AK984" s="726"/>
      <c r="AL984" s="726"/>
      <c r="AM984" s="727"/>
      <c r="AO984" s="728" t="n">
        <f aca="false">IF(E984&lt;&gt;0,G984,0)</f>
        <v>0</v>
      </c>
      <c r="AP984" s="157" t="n">
        <f aca="false">IF(B984=0,AP983,IF(ISNONTEXT(B984)=TRUE(),INT(B984),INT(LEFT(B984,FIND(".",B984)-1))))</f>
        <v>3</v>
      </c>
      <c r="AQ984" s="157" t="str">
        <f aca="false">IF(AQ985=1,1,IF(B984&lt;&gt;0,1,IF(C984&lt;&gt;0,1,IF(D984&lt;&gt;0,1,IF(E984&lt;&gt;0,1,"")))))</f>
        <v/>
      </c>
      <c r="AR984" s="157" t="str">
        <f aca="false">IF(AP984=0," ",IF(AP984&lt;&gt;AP983,AP984," "))</f>
        <v> </v>
      </c>
      <c r="AS984" s="732"/>
      <c r="AT984" s="730" t="n">
        <f aca="false">IF(AP984&lt;&gt;AR984,(IF('ORÇ.GLOBAL P CAIXA'!I985="",J984*(INFORMAÇÕES!$Q$99/INFORMAÇÕES!$Q$102),IF('ORÇ.GLOBAL P CAIXA'!I985="R",J984,0))),0)</f>
        <v>0</v>
      </c>
      <c r="AU984" s="75" t="n">
        <f aca="false">IF(AP984&lt;&gt;AR984,(IF('ORÇ.GLOBAL P CAIXA'!I985="",J984*(INFORMAÇÕES!$Q$100/INFORMAÇÕES!$Q$102),IF('ORÇ.GLOBAL P CAIXA'!I985="C",J984,0))),0)</f>
        <v>0</v>
      </c>
      <c r="AV984" s="75" t="n">
        <f aca="false">IF(AP984&lt;&gt;AR984,(IF('ORÇ.GLOBAL P CAIXA'!I985="",J984*INFORMAÇÕES!$U$115,IF('ORÇ.GLOBAL P CAIXA'!I985="CF",J984,0))),0)</f>
        <v>0</v>
      </c>
      <c r="AW984" s="75" t="n">
        <f aca="false">IF(AP984&lt;&gt;AR984,(IF('ORÇ.GLOBAL P CAIXA'!I985="",J984*INFORMAÇÕES!$U$116,IF('ORÇ.GLOBAL P CAIXA'!I985="O",J984,0))),0)</f>
        <v>0</v>
      </c>
      <c r="AX984" s="731" t="n">
        <f aca="false">IF(E984&lt;&gt;0,J984,0)</f>
        <v>0</v>
      </c>
      <c r="AY984" s="730" t="n">
        <f aca="false">IF(AP984&lt;&gt;AR984,(IF('ORÇ.GLOBAL P CAIXA'!I985="",L984*(INFORMAÇÕES!$Q$99/INFORMAÇÕES!$Q$102),IF('ORÇ.GLOBAL P CAIXA'!I985="R",L984,0))),0)</f>
        <v>0</v>
      </c>
      <c r="AZ984" s="75" t="n">
        <f aca="false">IF(AP984&lt;&gt;AR984,(IF('ORÇ.GLOBAL P CAIXA'!I985="",L984*(INFORMAÇÕES!$Q$100/INFORMAÇÕES!$Q$102),IF('ORÇ.GLOBAL P CAIXA'!I985="C",L984,0))),0)</f>
        <v>0</v>
      </c>
      <c r="BA984" s="75" t="n">
        <f aca="false">IF(AP984&lt;&gt;AR984,(IF('ORÇ.GLOBAL P CAIXA'!I985="",L984*INFORMAÇÕES!$U$115,IF('ORÇ.GLOBAL P CAIXA'!I985="CF",L984,0))),0)</f>
        <v>0</v>
      </c>
      <c r="BB984" s="75" t="n">
        <f aca="false">IF(AP984&lt;&gt;AR984,(IF('ORÇ.GLOBAL P CAIXA'!I985="",L984*INFORMAÇÕES!$U$116,IF('ORÇ.GLOBAL P CAIXA'!I985="O",L984,0))),0)</f>
        <v>0</v>
      </c>
      <c r="BC984" s="731" t="n">
        <f aca="false">IF(E984&lt;&gt;0,L984,0)</f>
        <v>0</v>
      </c>
    </row>
    <row r="985" s="174" customFormat="true" ht="14.25" hidden="false" customHeight="false" outlineLevel="0" collapsed="false">
      <c r="A985" s="159" t="n">
        <v>975</v>
      </c>
      <c r="B985" s="160" t="n">
        <f aca="false">'ORÇ.REPROG. P CAIXA'!B987</f>
        <v>0</v>
      </c>
      <c r="C985" s="723" t="n">
        <f aca="false">'ORÇ.REPROG. P CAIXA'!C987</f>
        <v>0</v>
      </c>
      <c r="D985" s="162" t="n">
        <f aca="false">'ORÇ.REPROG. P CAIXA'!D987</f>
        <v>0</v>
      </c>
      <c r="E985" s="163" t="n">
        <f aca="false">IF('BM GLOBAL'!$P$1&lt;&gt;0,'ORÇ.REPROG. P CAIXA'!E987,'ORÇ.REPROG. P CAIXA'!H987)</f>
        <v>0</v>
      </c>
      <c r="F985" s="163" t="n">
        <f aca="false">IF('BM GLOBAL'!$P$1&lt;&gt;0,IF('ORÇ.GLOBAL P CAIXA'!K986=0,'ORÇ.GLOBAL EMPRESA'!G986,'ORÇ.GLOBAL P CAIXA'!F986),'ORÇ.REPROG. P CAIXA'!I987)</f>
        <v>0</v>
      </c>
      <c r="G985" s="163" t="n">
        <f aca="false">IF(E985&lt;&gt;0,ROUND(E985*F985,2),IF(AO985=0,(SUMIF('ORÇ.REPROG. P CAIXA'!$AC$13:$AC$1012,B985,$AO$11:$AO$1010)),AO985))</f>
        <v>0</v>
      </c>
      <c r="H985" s="163" t="n">
        <f aca="false">IF(J985&lt;&gt;0,IF(E985&lt;&gt;0,J985/F985,0),0)</f>
        <v>0</v>
      </c>
      <c r="I985" s="163" t="n">
        <f aca="false">IF(L985&lt;&gt;0,IF(E985&lt;&gt;0,L985/F985,0),0)</f>
        <v>0</v>
      </c>
      <c r="J985" s="163" t="n">
        <f aca="false">IF(E985&lt;&gt;0,ROUND(INDEX($P$11:$AM$1010,$A985,$L$1),2),IF(AX985=0,(SUMIF($AP$11:$AP$1010,B985,$AX$11:$AX$1010)),AX985))</f>
        <v>0</v>
      </c>
      <c r="K985" s="163" t="n">
        <f aca="false">IF(G985=0,0,(J985/G985)*100)</f>
        <v>0</v>
      </c>
      <c r="L985" s="163" t="n">
        <f aca="false">IF(E985&lt;&gt;0,ROUND(IF($L$1=1,SUM(P985),"0")+IF($L$1=2,SUM($P985:Q985),"0")+IF($L$1=3,SUM($P985:R985),"0")+IF($L$1=4,SUM($P985:S985),"0")+IF($L$1=5,SUM($P985:T985),"0")+IF($L$1=6,SUM($P985:U985),"0")+IF($L$1=7,SUM($P985:V985),"0")+IF($L$1=8,SUM($P985:W985),"0")+IF($L$1=9,SUM($P985:X985),"0")+IF($L$1=10,SUM($P985:Y985),"0")+IF($L$1=11,SUM($P985:Z985),"0")+IF($L$1=12,SUM($P985:AA985),"0")+IF($L$1=13,SUM($P985:AB985),"0")+IF($L$1=14,SUM($P985:AC985),"0")+IF($L$1=15,SUM($P985:AD985),"0")+IF($L$1=16,SUM($P985:AE985),"0")+IF($L$1=17,SUM($P985:AF985),"0")+IF($L$1=18,SUM($P985:AG985),"0")+IF($L$1=19,SUM($P985:AH985),"0")+IF($L$1=20,SUM($P985:AI985),"0")+IF($L$1=21,SUM($P985:AJ985),"0")+IF($L$1=22,SUM($P985:AK985),"0")+IF($L$1=23,SUM($P985:AL985),"0")+IF($L$1=24,SUM($P985:AM985),"0"),2),IF(BC985=0,(SUMIF($AP$11:$AP$1010,B985,$BC$11:$BC$1010)),BC985))</f>
        <v>0</v>
      </c>
      <c r="M985" s="163" t="n">
        <f aca="false">IF(G985=0,0,(L985/G985)*100)</f>
        <v>0</v>
      </c>
      <c r="N985" s="168" t="str">
        <f aca="false">IF(B985&gt;0,"ok","ocultar")</f>
        <v>ocultar</v>
      </c>
      <c r="O985" s="650"/>
      <c r="P985" s="724"/>
      <c r="Q985" s="725"/>
      <c r="R985" s="725"/>
      <c r="S985" s="725"/>
      <c r="T985" s="725"/>
      <c r="U985" s="725"/>
      <c r="V985" s="725"/>
      <c r="W985" s="725"/>
      <c r="X985" s="725"/>
      <c r="Y985" s="725"/>
      <c r="Z985" s="725"/>
      <c r="AA985" s="726"/>
      <c r="AB985" s="726"/>
      <c r="AC985" s="726"/>
      <c r="AD985" s="726"/>
      <c r="AE985" s="726"/>
      <c r="AF985" s="726"/>
      <c r="AG985" s="726"/>
      <c r="AH985" s="726"/>
      <c r="AI985" s="726"/>
      <c r="AJ985" s="726"/>
      <c r="AK985" s="726"/>
      <c r="AL985" s="726"/>
      <c r="AM985" s="727"/>
      <c r="AO985" s="728" t="n">
        <f aca="false">IF(E985&lt;&gt;0,G985,0)</f>
        <v>0</v>
      </c>
      <c r="AP985" s="157" t="n">
        <f aca="false">IF(B985=0,AP984,IF(ISNONTEXT(B985)=TRUE(),INT(B985),INT(LEFT(B985,FIND(".",B985)-1))))</f>
        <v>3</v>
      </c>
      <c r="AQ985" s="157" t="str">
        <f aca="false">IF(AQ986=1,1,IF(B985&lt;&gt;0,1,IF(C985&lt;&gt;0,1,IF(D985&lt;&gt;0,1,IF(E985&lt;&gt;0,1,"")))))</f>
        <v/>
      </c>
      <c r="AR985" s="157" t="str">
        <f aca="false">IF(AP985=0," ",IF(AP985&lt;&gt;AP984,AP985," "))</f>
        <v> </v>
      </c>
      <c r="AS985" s="732"/>
      <c r="AT985" s="730" t="n">
        <f aca="false">IF(AP985&lt;&gt;AR985,(IF('ORÇ.GLOBAL P CAIXA'!I986="",J985*(INFORMAÇÕES!$Q$99/INFORMAÇÕES!$Q$102),IF('ORÇ.GLOBAL P CAIXA'!I986="R",J985,0))),0)</f>
        <v>0</v>
      </c>
      <c r="AU985" s="75" t="n">
        <f aca="false">IF(AP985&lt;&gt;AR985,(IF('ORÇ.GLOBAL P CAIXA'!I986="",J985*(INFORMAÇÕES!$Q$100/INFORMAÇÕES!$Q$102),IF('ORÇ.GLOBAL P CAIXA'!I986="C",J985,0))),0)</f>
        <v>0</v>
      </c>
      <c r="AV985" s="75" t="n">
        <f aca="false">IF(AP985&lt;&gt;AR985,(IF('ORÇ.GLOBAL P CAIXA'!I986="",J985*INFORMAÇÕES!$U$115,IF('ORÇ.GLOBAL P CAIXA'!I986="CF",J985,0))),0)</f>
        <v>0</v>
      </c>
      <c r="AW985" s="75" t="n">
        <f aca="false">IF(AP985&lt;&gt;AR985,(IF('ORÇ.GLOBAL P CAIXA'!I986="",J985*INFORMAÇÕES!$U$116,IF('ORÇ.GLOBAL P CAIXA'!I986="O",J985,0))),0)</f>
        <v>0</v>
      </c>
      <c r="AX985" s="731" t="n">
        <f aca="false">IF(E985&lt;&gt;0,J985,0)</f>
        <v>0</v>
      </c>
      <c r="AY985" s="730" t="n">
        <f aca="false">IF(AP985&lt;&gt;AR985,(IF('ORÇ.GLOBAL P CAIXA'!I986="",L985*(INFORMAÇÕES!$Q$99/INFORMAÇÕES!$Q$102),IF('ORÇ.GLOBAL P CAIXA'!I986="R",L985,0))),0)</f>
        <v>0</v>
      </c>
      <c r="AZ985" s="75" t="n">
        <f aca="false">IF(AP985&lt;&gt;AR985,(IF('ORÇ.GLOBAL P CAIXA'!I986="",L985*(INFORMAÇÕES!$Q$100/INFORMAÇÕES!$Q$102),IF('ORÇ.GLOBAL P CAIXA'!I986="C",L985,0))),0)</f>
        <v>0</v>
      </c>
      <c r="BA985" s="75" t="n">
        <f aca="false">IF(AP985&lt;&gt;AR985,(IF('ORÇ.GLOBAL P CAIXA'!I986="",L985*INFORMAÇÕES!$U$115,IF('ORÇ.GLOBAL P CAIXA'!I986="CF",L985,0))),0)</f>
        <v>0</v>
      </c>
      <c r="BB985" s="75" t="n">
        <f aca="false">IF(AP985&lt;&gt;AR985,(IF('ORÇ.GLOBAL P CAIXA'!I986="",L985*INFORMAÇÕES!$U$116,IF('ORÇ.GLOBAL P CAIXA'!I986="O",L985,0))),0)</f>
        <v>0</v>
      </c>
      <c r="BC985" s="731" t="n">
        <f aca="false">IF(E985&lt;&gt;0,L985,0)</f>
        <v>0</v>
      </c>
    </row>
    <row r="986" s="174" customFormat="true" ht="14.25" hidden="false" customHeight="false" outlineLevel="0" collapsed="false">
      <c r="A986" s="159" t="n">
        <v>976</v>
      </c>
      <c r="B986" s="160" t="n">
        <f aca="false">'ORÇ.REPROG. P CAIXA'!B988</f>
        <v>0</v>
      </c>
      <c r="C986" s="723" t="n">
        <f aca="false">'ORÇ.REPROG. P CAIXA'!C988</f>
        <v>0</v>
      </c>
      <c r="D986" s="162" t="n">
        <f aca="false">'ORÇ.REPROG. P CAIXA'!D988</f>
        <v>0</v>
      </c>
      <c r="E986" s="163" t="n">
        <f aca="false">IF('BM GLOBAL'!$P$1&lt;&gt;0,'ORÇ.REPROG. P CAIXA'!E988,'ORÇ.REPROG. P CAIXA'!H988)</f>
        <v>0</v>
      </c>
      <c r="F986" s="163" t="n">
        <f aca="false">IF('BM GLOBAL'!$P$1&lt;&gt;0,IF('ORÇ.GLOBAL P CAIXA'!K987=0,'ORÇ.GLOBAL EMPRESA'!G987,'ORÇ.GLOBAL P CAIXA'!F987),'ORÇ.REPROG. P CAIXA'!I988)</f>
        <v>0</v>
      </c>
      <c r="G986" s="163" t="n">
        <f aca="false">IF(E986&lt;&gt;0,ROUND(E986*F986,2),IF(AO986=0,(SUMIF('ORÇ.REPROG. P CAIXA'!$AC$13:$AC$1012,B986,$AO$11:$AO$1010)),AO986))</f>
        <v>0</v>
      </c>
      <c r="H986" s="163" t="n">
        <f aca="false">IF(J986&lt;&gt;0,IF(E986&lt;&gt;0,J986/F986,0),0)</f>
        <v>0</v>
      </c>
      <c r="I986" s="163" t="n">
        <f aca="false">IF(L986&lt;&gt;0,IF(E986&lt;&gt;0,L986/F986,0),0)</f>
        <v>0</v>
      </c>
      <c r="J986" s="163" t="n">
        <f aca="false">IF(E986&lt;&gt;0,ROUND(INDEX($P$11:$AM$1010,$A986,$L$1),2),IF(AX986=0,(SUMIF($AP$11:$AP$1010,B986,$AX$11:$AX$1010)),AX986))</f>
        <v>0</v>
      </c>
      <c r="K986" s="163" t="n">
        <f aca="false">IF(G986=0,0,(J986/G986)*100)</f>
        <v>0</v>
      </c>
      <c r="L986" s="163" t="n">
        <f aca="false">IF(E986&lt;&gt;0,ROUND(IF($L$1=1,SUM(P986),"0")+IF($L$1=2,SUM($P986:Q986),"0")+IF($L$1=3,SUM($P986:R986),"0")+IF($L$1=4,SUM($P986:S986),"0")+IF($L$1=5,SUM($P986:T986),"0")+IF($L$1=6,SUM($P986:U986),"0")+IF($L$1=7,SUM($P986:V986),"0")+IF($L$1=8,SUM($P986:W986),"0")+IF($L$1=9,SUM($P986:X986),"0")+IF($L$1=10,SUM($P986:Y986),"0")+IF($L$1=11,SUM($P986:Z986),"0")+IF($L$1=12,SUM($P986:AA986),"0")+IF($L$1=13,SUM($P986:AB986),"0")+IF($L$1=14,SUM($P986:AC986),"0")+IF($L$1=15,SUM($P986:AD986),"0")+IF($L$1=16,SUM($P986:AE986),"0")+IF($L$1=17,SUM($P986:AF986),"0")+IF($L$1=18,SUM($P986:AG986),"0")+IF($L$1=19,SUM($P986:AH986),"0")+IF($L$1=20,SUM($P986:AI986),"0")+IF($L$1=21,SUM($P986:AJ986),"0")+IF($L$1=22,SUM($P986:AK986),"0")+IF($L$1=23,SUM($P986:AL986),"0")+IF($L$1=24,SUM($P986:AM986),"0"),2),IF(BC986=0,(SUMIF($AP$11:$AP$1010,B986,$BC$11:$BC$1010)),BC986))</f>
        <v>0</v>
      </c>
      <c r="M986" s="163" t="n">
        <f aca="false">IF(G986=0,0,(L986/G986)*100)</f>
        <v>0</v>
      </c>
      <c r="N986" s="168" t="str">
        <f aca="false">IF(B986&gt;0,"ok","ocultar")</f>
        <v>ocultar</v>
      </c>
      <c r="O986" s="650"/>
      <c r="P986" s="724"/>
      <c r="Q986" s="725"/>
      <c r="R986" s="725"/>
      <c r="S986" s="725"/>
      <c r="T986" s="725"/>
      <c r="U986" s="725"/>
      <c r="V986" s="725"/>
      <c r="W986" s="725"/>
      <c r="X986" s="725"/>
      <c r="Y986" s="725"/>
      <c r="Z986" s="725"/>
      <c r="AA986" s="726"/>
      <c r="AB986" s="726"/>
      <c r="AC986" s="726"/>
      <c r="AD986" s="726"/>
      <c r="AE986" s="726"/>
      <c r="AF986" s="726"/>
      <c r="AG986" s="726"/>
      <c r="AH986" s="726"/>
      <c r="AI986" s="726"/>
      <c r="AJ986" s="726"/>
      <c r="AK986" s="726"/>
      <c r="AL986" s="726"/>
      <c r="AM986" s="727"/>
      <c r="AO986" s="728" t="n">
        <f aca="false">IF(E986&lt;&gt;0,G986,0)</f>
        <v>0</v>
      </c>
      <c r="AP986" s="157" t="n">
        <f aca="false">IF(B986=0,AP985,IF(ISNONTEXT(B986)=TRUE(),INT(B986),INT(LEFT(B986,FIND(".",B986)-1))))</f>
        <v>3</v>
      </c>
      <c r="AQ986" s="157" t="str">
        <f aca="false">IF(AQ987=1,1,IF(B986&lt;&gt;0,1,IF(C986&lt;&gt;0,1,IF(D986&lt;&gt;0,1,IF(E986&lt;&gt;0,1,"")))))</f>
        <v/>
      </c>
      <c r="AR986" s="157" t="str">
        <f aca="false">IF(AP986=0," ",IF(AP986&lt;&gt;AP985,AP986," "))</f>
        <v> </v>
      </c>
      <c r="AS986" s="732"/>
      <c r="AT986" s="730" t="n">
        <f aca="false">IF(AP986&lt;&gt;AR986,(IF('ORÇ.GLOBAL P CAIXA'!I987="",J986*(INFORMAÇÕES!$Q$99/INFORMAÇÕES!$Q$102),IF('ORÇ.GLOBAL P CAIXA'!I987="R",J986,0))),0)</f>
        <v>0</v>
      </c>
      <c r="AU986" s="75" t="n">
        <f aca="false">IF(AP986&lt;&gt;AR986,(IF('ORÇ.GLOBAL P CAIXA'!I987="",J986*(INFORMAÇÕES!$Q$100/INFORMAÇÕES!$Q$102),IF('ORÇ.GLOBAL P CAIXA'!I987="C",J986,0))),0)</f>
        <v>0</v>
      </c>
      <c r="AV986" s="75" t="n">
        <f aca="false">IF(AP986&lt;&gt;AR986,(IF('ORÇ.GLOBAL P CAIXA'!I987="",J986*INFORMAÇÕES!$U$115,IF('ORÇ.GLOBAL P CAIXA'!I987="CF",J986,0))),0)</f>
        <v>0</v>
      </c>
      <c r="AW986" s="75" t="n">
        <f aca="false">IF(AP986&lt;&gt;AR986,(IF('ORÇ.GLOBAL P CAIXA'!I987="",J986*INFORMAÇÕES!$U$116,IF('ORÇ.GLOBAL P CAIXA'!I987="O",J986,0))),0)</f>
        <v>0</v>
      </c>
      <c r="AX986" s="731" t="n">
        <f aca="false">IF(E986&lt;&gt;0,J986,0)</f>
        <v>0</v>
      </c>
      <c r="AY986" s="730" t="n">
        <f aca="false">IF(AP986&lt;&gt;AR986,(IF('ORÇ.GLOBAL P CAIXA'!I987="",L986*(INFORMAÇÕES!$Q$99/INFORMAÇÕES!$Q$102),IF('ORÇ.GLOBAL P CAIXA'!I987="R",L986,0))),0)</f>
        <v>0</v>
      </c>
      <c r="AZ986" s="75" t="n">
        <f aca="false">IF(AP986&lt;&gt;AR986,(IF('ORÇ.GLOBAL P CAIXA'!I987="",L986*(INFORMAÇÕES!$Q$100/INFORMAÇÕES!$Q$102),IF('ORÇ.GLOBAL P CAIXA'!I987="C",L986,0))),0)</f>
        <v>0</v>
      </c>
      <c r="BA986" s="75" t="n">
        <f aca="false">IF(AP986&lt;&gt;AR986,(IF('ORÇ.GLOBAL P CAIXA'!I987="",L986*INFORMAÇÕES!$U$115,IF('ORÇ.GLOBAL P CAIXA'!I987="CF",L986,0))),0)</f>
        <v>0</v>
      </c>
      <c r="BB986" s="75" t="n">
        <f aca="false">IF(AP986&lt;&gt;AR986,(IF('ORÇ.GLOBAL P CAIXA'!I987="",L986*INFORMAÇÕES!$U$116,IF('ORÇ.GLOBAL P CAIXA'!I987="O",L986,0))),0)</f>
        <v>0</v>
      </c>
      <c r="BC986" s="731" t="n">
        <f aca="false">IF(E986&lt;&gt;0,L986,0)</f>
        <v>0</v>
      </c>
    </row>
    <row r="987" s="174" customFormat="true" ht="14.25" hidden="false" customHeight="false" outlineLevel="0" collapsed="false">
      <c r="A987" s="159" t="n">
        <v>977</v>
      </c>
      <c r="B987" s="160" t="n">
        <f aca="false">'ORÇ.REPROG. P CAIXA'!B989</f>
        <v>0</v>
      </c>
      <c r="C987" s="723" t="n">
        <f aca="false">'ORÇ.REPROG. P CAIXA'!C989</f>
        <v>0</v>
      </c>
      <c r="D987" s="162" t="n">
        <f aca="false">'ORÇ.REPROG. P CAIXA'!D989</f>
        <v>0</v>
      </c>
      <c r="E987" s="163" t="n">
        <f aca="false">IF('BM GLOBAL'!$P$1&lt;&gt;0,'ORÇ.REPROG. P CAIXA'!E989,'ORÇ.REPROG. P CAIXA'!H989)</f>
        <v>0</v>
      </c>
      <c r="F987" s="163" t="n">
        <f aca="false">IF('BM GLOBAL'!$P$1&lt;&gt;0,IF('ORÇ.GLOBAL P CAIXA'!K988=0,'ORÇ.GLOBAL EMPRESA'!G988,'ORÇ.GLOBAL P CAIXA'!F988),'ORÇ.REPROG. P CAIXA'!I989)</f>
        <v>0</v>
      </c>
      <c r="G987" s="163" t="n">
        <f aca="false">IF(E987&lt;&gt;0,ROUND(E987*F987,2),IF(AO987=0,(SUMIF('ORÇ.REPROG. P CAIXA'!$AC$13:$AC$1012,B987,$AO$11:$AO$1010)),AO987))</f>
        <v>0</v>
      </c>
      <c r="H987" s="163" t="n">
        <f aca="false">IF(J987&lt;&gt;0,IF(E987&lt;&gt;0,J987/F987,0),0)</f>
        <v>0</v>
      </c>
      <c r="I987" s="163" t="n">
        <f aca="false">IF(L987&lt;&gt;0,IF(E987&lt;&gt;0,L987/F987,0),0)</f>
        <v>0</v>
      </c>
      <c r="J987" s="163" t="n">
        <f aca="false">IF(E987&lt;&gt;0,ROUND(INDEX($P$11:$AM$1010,$A987,$L$1),2),IF(AX987=0,(SUMIF($AP$11:$AP$1010,B987,$AX$11:$AX$1010)),AX987))</f>
        <v>0</v>
      </c>
      <c r="K987" s="163" t="n">
        <f aca="false">IF(G987=0,0,(J987/G987)*100)</f>
        <v>0</v>
      </c>
      <c r="L987" s="163" t="n">
        <f aca="false">IF(E987&lt;&gt;0,ROUND(IF($L$1=1,SUM(P987),"0")+IF($L$1=2,SUM($P987:Q987),"0")+IF($L$1=3,SUM($P987:R987),"0")+IF($L$1=4,SUM($P987:S987),"0")+IF($L$1=5,SUM($P987:T987),"0")+IF($L$1=6,SUM($P987:U987),"0")+IF($L$1=7,SUM($P987:V987),"0")+IF($L$1=8,SUM($P987:W987),"0")+IF($L$1=9,SUM($P987:X987),"0")+IF($L$1=10,SUM($P987:Y987),"0")+IF($L$1=11,SUM($P987:Z987),"0")+IF($L$1=12,SUM($P987:AA987),"0")+IF($L$1=13,SUM($P987:AB987),"0")+IF($L$1=14,SUM($P987:AC987),"0")+IF($L$1=15,SUM($P987:AD987),"0")+IF($L$1=16,SUM($P987:AE987),"0")+IF($L$1=17,SUM($P987:AF987),"0")+IF($L$1=18,SUM($P987:AG987),"0")+IF($L$1=19,SUM($P987:AH987),"0")+IF($L$1=20,SUM($P987:AI987),"0")+IF($L$1=21,SUM($P987:AJ987),"0")+IF($L$1=22,SUM($P987:AK987),"0")+IF($L$1=23,SUM($P987:AL987),"0")+IF($L$1=24,SUM($P987:AM987),"0"),2),IF(BC987=0,(SUMIF($AP$11:$AP$1010,B987,$BC$11:$BC$1010)),BC987))</f>
        <v>0</v>
      </c>
      <c r="M987" s="163" t="n">
        <f aca="false">IF(G987=0,0,(L987/G987)*100)</f>
        <v>0</v>
      </c>
      <c r="N987" s="168" t="str">
        <f aca="false">IF(B987&gt;0,"ok","ocultar")</f>
        <v>ocultar</v>
      </c>
      <c r="O987" s="650"/>
      <c r="P987" s="724"/>
      <c r="Q987" s="725"/>
      <c r="R987" s="725"/>
      <c r="S987" s="725"/>
      <c r="T987" s="725"/>
      <c r="U987" s="725"/>
      <c r="V987" s="725"/>
      <c r="W987" s="725"/>
      <c r="X987" s="725"/>
      <c r="Y987" s="725"/>
      <c r="Z987" s="725"/>
      <c r="AA987" s="726"/>
      <c r="AB987" s="726"/>
      <c r="AC987" s="726"/>
      <c r="AD987" s="726"/>
      <c r="AE987" s="726"/>
      <c r="AF987" s="726"/>
      <c r="AG987" s="726"/>
      <c r="AH987" s="726"/>
      <c r="AI987" s="726"/>
      <c r="AJ987" s="726"/>
      <c r="AK987" s="726"/>
      <c r="AL987" s="726"/>
      <c r="AM987" s="727"/>
      <c r="AO987" s="728" t="n">
        <f aca="false">IF(E987&lt;&gt;0,G987,0)</f>
        <v>0</v>
      </c>
      <c r="AP987" s="157" t="n">
        <f aca="false">IF(B987=0,AP986,IF(ISNONTEXT(B987)=TRUE(),INT(B987),INT(LEFT(B987,FIND(".",B987)-1))))</f>
        <v>3</v>
      </c>
      <c r="AQ987" s="157" t="str">
        <f aca="false">IF(AQ988=1,1,IF(B987&lt;&gt;0,1,IF(C987&lt;&gt;0,1,IF(D987&lt;&gt;0,1,IF(E987&lt;&gt;0,1,"")))))</f>
        <v/>
      </c>
      <c r="AR987" s="157" t="str">
        <f aca="false">IF(AP987=0," ",IF(AP987&lt;&gt;AP986,AP987," "))</f>
        <v> </v>
      </c>
      <c r="AS987" s="732"/>
      <c r="AT987" s="730" t="n">
        <f aca="false">IF(AP987&lt;&gt;AR987,(IF('ORÇ.GLOBAL P CAIXA'!I988="",J987*(INFORMAÇÕES!$Q$99/INFORMAÇÕES!$Q$102),IF('ORÇ.GLOBAL P CAIXA'!I988="R",J987,0))),0)</f>
        <v>0</v>
      </c>
      <c r="AU987" s="75" t="n">
        <f aca="false">IF(AP987&lt;&gt;AR987,(IF('ORÇ.GLOBAL P CAIXA'!I988="",J987*(INFORMAÇÕES!$Q$100/INFORMAÇÕES!$Q$102),IF('ORÇ.GLOBAL P CAIXA'!I988="C",J987,0))),0)</f>
        <v>0</v>
      </c>
      <c r="AV987" s="75" t="n">
        <f aca="false">IF(AP987&lt;&gt;AR987,(IF('ORÇ.GLOBAL P CAIXA'!I988="",J987*INFORMAÇÕES!$U$115,IF('ORÇ.GLOBAL P CAIXA'!I988="CF",J987,0))),0)</f>
        <v>0</v>
      </c>
      <c r="AW987" s="75" t="n">
        <f aca="false">IF(AP987&lt;&gt;AR987,(IF('ORÇ.GLOBAL P CAIXA'!I988="",J987*INFORMAÇÕES!$U$116,IF('ORÇ.GLOBAL P CAIXA'!I988="O",J987,0))),0)</f>
        <v>0</v>
      </c>
      <c r="AX987" s="731" t="n">
        <f aca="false">IF(E987&lt;&gt;0,J987,0)</f>
        <v>0</v>
      </c>
      <c r="AY987" s="730" t="n">
        <f aca="false">IF(AP987&lt;&gt;AR987,(IF('ORÇ.GLOBAL P CAIXA'!I988="",L987*(INFORMAÇÕES!$Q$99/INFORMAÇÕES!$Q$102),IF('ORÇ.GLOBAL P CAIXA'!I988="R",L987,0))),0)</f>
        <v>0</v>
      </c>
      <c r="AZ987" s="75" t="n">
        <f aca="false">IF(AP987&lt;&gt;AR987,(IF('ORÇ.GLOBAL P CAIXA'!I988="",L987*(INFORMAÇÕES!$Q$100/INFORMAÇÕES!$Q$102),IF('ORÇ.GLOBAL P CAIXA'!I988="C",L987,0))),0)</f>
        <v>0</v>
      </c>
      <c r="BA987" s="75" t="n">
        <f aca="false">IF(AP987&lt;&gt;AR987,(IF('ORÇ.GLOBAL P CAIXA'!I988="",L987*INFORMAÇÕES!$U$115,IF('ORÇ.GLOBAL P CAIXA'!I988="CF",L987,0))),0)</f>
        <v>0</v>
      </c>
      <c r="BB987" s="75" t="n">
        <f aca="false">IF(AP987&lt;&gt;AR987,(IF('ORÇ.GLOBAL P CAIXA'!I988="",L987*INFORMAÇÕES!$U$116,IF('ORÇ.GLOBAL P CAIXA'!I988="O",L987,0))),0)</f>
        <v>0</v>
      </c>
      <c r="BC987" s="731" t="n">
        <f aca="false">IF(E987&lt;&gt;0,L987,0)</f>
        <v>0</v>
      </c>
    </row>
    <row r="988" s="174" customFormat="true" ht="14.25" hidden="false" customHeight="false" outlineLevel="0" collapsed="false">
      <c r="A988" s="159" t="n">
        <v>978</v>
      </c>
      <c r="B988" s="160" t="n">
        <f aca="false">'ORÇ.REPROG. P CAIXA'!B990</f>
        <v>0</v>
      </c>
      <c r="C988" s="723" t="n">
        <f aca="false">'ORÇ.REPROG. P CAIXA'!C990</f>
        <v>0</v>
      </c>
      <c r="D988" s="162" t="n">
        <f aca="false">'ORÇ.REPROG. P CAIXA'!D990</f>
        <v>0</v>
      </c>
      <c r="E988" s="163" t="n">
        <f aca="false">IF('BM GLOBAL'!$P$1&lt;&gt;0,'ORÇ.REPROG. P CAIXA'!E990,'ORÇ.REPROG. P CAIXA'!H990)</f>
        <v>0</v>
      </c>
      <c r="F988" s="163" t="n">
        <f aca="false">IF('BM GLOBAL'!$P$1&lt;&gt;0,IF('ORÇ.GLOBAL P CAIXA'!K989=0,'ORÇ.GLOBAL EMPRESA'!G989,'ORÇ.GLOBAL P CAIXA'!F989),'ORÇ.REPROG. P CAIXA'!I990)</f>
        <v>0</v>
      </c>
      <c r="G988" s="163" t="n">
        <f aca="false">IF(E988&lt;&gt;0,ROUND(E988*F988,2),IF(AO988=0,(SUMIF('ORÇ.REPROG. P CAIXA'!$AC$13:$AC$1012,B988,$AO$11:$AO$1010)),AO988))</f>
        <v>0</v>
      </c>
      <c r="H988" s="163" t="n">
        <f aca="false">IF(J988&lt;&gt;0,IF(E988&lt;&gt;0,J988/F988,0),0)</f>
        <v>0</v>
      </c>
      <c r="I988" s="163" t="n">
        <f aca="false">IF(L988&lt;&gt;0,IF(E988&lt;&gt;0,L988/F988,0),0)</f>
        <v>0</v>
      </c>
      <c r="J988" s="163" t="n">
        <f aca="false">IF(E988&lt;&gt;0,ROUND(INDEX($P$11:$AM$1010,$A988,$L$1),2),IF(AX988=0,(SUMIF($AP$11:$AP$1010,B988,$AX$11:$AX$1010)),AX988))</f>
        <v>0</v>
      </c>
      <c r="K988" s="163" t="n">
        <f aca="false">IF(G988=0,0,(J988/G988)*100)</f>
        <v>0</v>
      </c>
      <c r="L988" s="163" t="n">
        <f aca="false">IF(E988&lt;&gt;0,ROUND(IF($L$1=1,SUM(P988),"0")+IF($L$1=2,SUM($P988:Q988),"0")+IF($L$1=3,SUM($P988:R988),"0")+IF($L$1=4,SUM($P988:S988),"0")+IF($L$1=5,SUM($P988:T988),"0")+IF($L$1=6,SUM($P988:U988),"0")+IF($L$1=7,SUM($P988:V988),"0")+IF($L$1=8,SUM($P988:W988),"0")+IF($L$1=9,SUM($P988:X988),"0")+IF($L$1=10,SUM($P988:Y988),"0")+IF($L$1=11,SUM($P988:Z988),"0")+IF($L$1=12,SUM($P988:AA988),"0")+IF($L$1=13,SUM($P988:AB988),"0")+IF($L$1=14,SUM($P988:AC988),"0")+IF($L$1=15,SUM($P988:AD988),"0")+IF($L$1=16,SUM($P988:AE988),"0")+IF($L$1=17,SUM($P988:AF988),"0")+IF($L$1=18,SUM($P988:AG988),"0")+IF($L$1=19,SUM($P988:AH988),"0")+IF($L$1=20,SUM($P988:AI988),"0")+IF($L$1=21,SUM($P988:AJ988),"0")+IF($L$1=22,SUM($P988:AK988),"0")+IF($L$1=23,SUM($P988:AL988),"0")+IF($L$1=24,SUM($P988:AM988),"0"),2),IF(BC988=0,(SUMIF($AP$11:$AP$1010,B988,$BC$11:$BC$1010)),BC988))</f>
        <v>0</v>
      </c>
      <c r="M988" s="163" t="n">
        <f aca="false">IF(G988=0,0,(L988/G988)*100)</f>
        <v>0</v>
      </c>
      <c r="N988" s="168" t="str">
        <f aca="false">IF(B988&gt;0,"ok","ocultar")</f>
        <v>ocultar</v>
      </c>
      <c r="O988" s="650"/>
      <c r="P988" s="724"/>
      <c r="Q988" s="725"/>
      <c r="R988" s="725"/>
      <c r="S988" s="725"/>
      <c r="T988" s="725"/>
      <c r="U988" s="725"/>
      <c r="V988" s="725"/>
      <c r="W988" s="725"/>
      <c r="X988" s="725"/>
      <c r="Y988" s="725"/>
      <c r="Z988" s="725"/>
      <c r="AA988" s="726"/>
      <c r="AB988" s="726"/>
      <c r="AC988" s="726"/>
      <c r="AD988" s="726"/>
      <c r="AE988" s="726"/>
      <c r="AF988" s="726"/>
      <c r="AG988" s="726"/>
      <c r="AH988" s="726"/>
      <c r="AI988" s="726"/>
      <c r="AJ988" s="726"/>
      <c r="AK988" s="726"/>
      <c r="AL988" s="726"/>
      <c r="AM988" s="727"/>
      <c r="AO988" s="728" t="n">
        <f aca="false">IF(E988&lt;&gt;0,G988,0)</f>
        <v>0</v>
      </c>
      <c r="AP988" s="157" t="n">
        <f aca="false">IF(B988=0,AP987,IF(ISNONTEXT(B988)=TRUE(),INT(B988),INT(LEFT(B988,FIND(".",B988)-1))))</f>
        <v>3</v>
      </c>
      <c r="AQ988" s="157" t="str">
        <f aca="false">IF(AQ989=1,1,IF(B988&lt;&gt;0,1,IF(C988&lt;&gt;0,1,IF(D988&lt;&gt;0,1,IF(E988&lt;&gt;0,1,"")))))</f>
        <v/>
      </c>
      <c r="AR988" s="157" t="str">
        <f aca="false">IF(AP988=0," ",IF(AP988&lt;&gt;AP987,AP988," "))</f>
        <v> </v>
      </c>
      <c r="AS988" s="732"/>
      <c r="AT988" s="730" t="n">
        <f aca="false">IF(AP988&lt;&gt;AR988,(IF('ORÇ.GLOBAL P CAIXA'!I989="",J988*(INFORMAÇÕES!$Q$99/INFORMAÇÕES!$Q$102),IF('ORÇ.GLOBAL P CAIXA'!I989="R",J988,0))),0)</f>
        <v>0</v>
      </c>
      <c r="AU988" s="75" t="n">
        <f aca="false">IF(AP988&lt;&gt;AR988,(IF('ORÇ.GLOBAL P CAIXA'!I989="",J988*(INFORMAÇÕES!$Q$100/INFORMAÇÕES!$Q$102),IF('ORÇ.GLOBAL P CAIXA'!I989="C",J988,0))),0)</f>
        <v>0</v>
      </c>
      <c r="AV988" s="75" t="n">
        <f aca="false">IF(AP988&lt;&gt;AR988,(IF('ORÇ.GLOBAL P CAIXA'!I989="",J988*INFORMAÇÕES!$U$115,IF('ORÇ.GLOBAL P CAIXA'!I989="CF",J988,0))),0)</f>
        <v>0</v>
      </c>
      <c r="AW988" s="75" t="n">
        <f aca="false">IF(AP988&lt;&gt;AR988,(IF('ORÇ.GLOBAL P CAIXA'!I989="",J988*INFORMAÇÕES!$U$116,IF('ORÇ.GLOBAL P CAIXA'!I989="O",J988,0))),0)</f>
        <v>0</v>
      </c>
      <c r="AX988" s="731" t="n">
        <f aca="false">IF(E988&lt;&gt;0,J988,0)</f>
        <v>0</v>
      </c>
      <c r="AY988" s="730" t="n">
        <f aca="false">IF(AP988&lt;&gt;AR988,(IF('ORÇ.GLOBAL P CAIXA'!I989="",L988*(INFORMAÇÕES!$Q$99/INFORMAÇÕES!$Q$102),IF('ORÇ.GLOBAL P CAIXA'!I989="R",L988,0))),0)</f>
        <v>0</v>
      </c>
      <c r="AZ988" s="75" t="n">
        <f aca="false">IF(AP988&lt;&gt;AR988,(IF('ORÇ.GLOBAL P CAIXA'!I989="",L988*(INFORMAÇÕES!$Q$100/INFORMAÇÕES!$Q$102),IF('ORÇ.GLOBAL P CAIXA'!I989="C",L988,0))),0)</f>
        <v>0</v>
      </c>
      <c r="BA988" s="75" t="n">
        <f aca="false">IF(AP988&lt;&gt;AR988,(IF('ORÇ.GLOBAL P CAIXA'!I989="",L988*INFORMAÇÕES!$U$115,IF('ORÇ.GLOBAL P CAIXA'!I989="CF",L988,0))),0)</f>
        <v>0</v>
      </c>
      <c r="BB988" s="75" t="n">
        <f aca="false">IF(AP988&lt;&gt;AR988,(IF('ORÇ.GLOBAL P CAIXA'!I989="",L988*INFORMAÇÕES!$U$116,IF('ORÇ.GLOBAL P CAIXA'!I989="O",L988,0))),0)</f>
        <v>0</v>
      </c>
      <c r="BC988" s="731" t="n">
        <f aca="false">IF(E988&lt;&gt;0,L988,0)</f>
        <v>0</v>
      </c>
    </row>
    <row r="989" s="174" customFormat="true" ht="14.25" hidden="false" customHeight="false" outlineLevel="0" collapsed="false">
      <c r="A989" s="159" t="n">
        <v>979</v>
      </c>
      <c r="B989" s="160" t="n">
        <f aca="false">'ORÇ.REPROG. P CAIXA'!B991</f>
        <v>0</v>
      </c>
      <c r="C989" s="723" t="n">
        <f aca="false">'ORÇ.REPROG. P CAIXA'!C991</f>
        <v>0</v>
      </c>
      <c r="D989" s="162" t="n">
        <f aca="false">'ORÇ.REPROG. P CAIXA'!D991</f>
        <v>0</v>
      </c>
      <c r="E989" s="163" t="n">
        <f aca="false">IF('BM GLOBAL'!$P$1&lt;&gt;0,'ORÇ.REPROG. P CAIXA'!E991,'ORÇ.REPROG. P CAIXA'!H991)</f>
        <v>0</v>
      </c>
      <c r="F989" s="163" t="n">
        <f aca="false">IF('BM GLOBAL'!$P$1&lt;&gt;0,IF('ORÇ.GLOBAL P CAIXA'!K990=0,'ORÇ.GLOBAL EMPRESA'!G990,'ORÇ.GLOBAL P CAIXA'!F990),'ORÇ.REPROG. P CAIXA'!I991)</f>
        <v>0</v>
      </c>
      <c r="G989" s="163" t="n">
        <f aca="false">IF(E989&lt;&gt;0,ROUND(E989*F989,2),IF(AO989=0,(SUMIF('ORÇ.REPROG. P CAIXA'!$AC$13:$AC$1012,B989,$AO$11:$AO$1010)),AO989))</f>
        <v>0</v>
      </c>
      <c r="H989" s="163" t="n">
        <f aca="false">IF(J989&lt;&gt;0,IF(E989&lt;&gt;0,J989/F989,0),0)</f>
        <v>0</v>
      </c>
      <c r="I989" s="163" t="n">
        <f aca="false">IF(L989&lt;&gt;0,IF(E989&lt;&gt;0,L989/F989,0),0)</f>
        <v>0</v>
      </c>
      <c r="J989" s="163" t="n">
        <f aca="false">IF(E989&lt;&gt;0,ROUND(INDEX($P$11:$AM$1010,$A989,$L$1),2),IF(AX989=0,(SUMIF($AP$11:$AP$1010,B989,$AX$11:$AX$1010)),AX989))</f>
        <v>0</v>
      </c>
      <c r="K989" s="163" t="n">
        <f aca="false">IF(G989=0,0,(J989/G989)*100)</f>
        <v>0</v>
      </c>
      <c r="L989" s="163" t="n">
        <f aca="false">IF(E989&lt;&gt;0,ROUND(IF($L$1=1,SUM(P989),"0")+IF($L$1=2,SUM($P989:Q989),"0")+IF($L$1=3,SUM($P989:R989),"0")+IF($L$1=4,SUM($P989:S989),"0")+IF($L$1=5,SUM($P989:T989),"0")+IF($L$1=6,SUM($P989:U989),"0")+IF($L$1=7,SUM($P989:V989),"0")+IF($L$1=8,SUM($P989:W989),"0")+IF($L$1=9,SUM($P989:X989),"0")+IF($L$1=10,SUM($P989:Y989),"0")+IF($L$1=11,SUM($P989:Z989),"0")+IF($L$1=12,SUM($P989:AA989),"0")+IF($L$1=13,SUM($P989:AB989),"0")+IF($L$1=14,SUM($P989:AC989),"0")+IF($L$1=15,SUM($P989:AD989),"0")+IF($L$1=16,SUM($P989:AE989),"0")+IF($L$1=17,SUM($P989:AF989),"0")+IF($L$1=18,SUM($P989:AG989),"0")+IF($L$1=19,SUM($P989:AH989),"0")+IF($L$1=20,SUM($P989:AI989),"0")+IF($L$1=21,SUM($P989:AJ989),"0")+IF($L$1=22,SUM($P989:AK989),"0")+IF($L$1=23,SUM($P989:AL989),"0")+IF($L$1=24,SUM($P989:AM989),"0"),2),IF(BC989=0,(SUMIF($AP$11:$AP$1010,B989,$BC$11:$BC$1010)),BC989))</f>
        <v>0</v>
      </c>
      <c r="M989" s="163" t="n">
        <f aca="false">IF(G989=0,0,(L989/G989)*100)</f>
        <v>0</v>
      </c>
      <c r="N989" s="168" t="str">
        <f aca="false">IF(B989&gt;0,"ok","ocultar")</f>
        <v>ocultar</v>
      </c>
      <c r="O989" s="650"/>
      <c r="P989" s="724"/>
      <c r="Q989" s="725"/>
      <c r="R989" s="725"/>
      <c r="S989" s="725"/>
      <c r="T989" s="725"/>
      <c r="U989" s="725"/>
      <c r="V989" s="725"/>
      <c r="W989" s="725"/>
      <c r="X989" s="725"/>
      <c r="Y989" s="725"/>
      <c r="Z989" s="725"/>
      <c r="AA989" s="726"/>
      <c r="AB989" s="726"/>
      <c r="AC989" s="726"/>
      <c r="AD989" s="726"/>
      <c r="AE989" s="726"/>
      <c r="AF989" s="726"/>
      <c r="AG989" s="726"/>
      <c r="AH989" s="726"/>
      <c r="AI989" s="726"/>
      <c r="AJ989" s="726"/>
      <c r="AK989" s="726"/>
      <c r="AL989" s="726"/>
      <c r="AM989" s="727"/>
      <c r="AO989" s="728" t="n">
        <f aca="false">IF(E989&lt;&gt;0,G989,0)</f>
        <v>0</v>
      </c>
      <c r="AP989" s="157" t="n">
        <f aca="false">IF(B989=0,AP988,IF(ISNONTEXT(B989)=TRUE(),INT(B989),INT(LEFT(B989,FIND(".",B989)-1))))</f>
        <v>3</v>
      </c>
      <c r="AQ989" s="157" t="str">
        <f aca="false">IF(AQ990=1,1,IF(B989&lt;&gt;0,1,IF(C989&lt;&gt;0,1,IF(D989&lt;&gt;0,1,IF(E989&lt;&gt;0,1,"")))))</f>
        <v/>
      </c>
      <c r="AR989" s="157" t="str">
        <f aca="false">IF(AP989=0," ",IF(AP989&lt;&gt;AP988,AP989," "))</f>
        <v> </v>
      </c>
      <c r="AS989" s="732"/>
      <c r="AT989" s="730" t="n">
        <f aca="false">IF(AP989&lt;&gt;AR989,(IF('ORÇ.GLOBAL P CAIXA'!I990="",J989*(INFORMAÇÕES!$Q$99/INFORMAÇÕES!$Q$102),IF('ORÇ.GLOBAL P CAIXA'!I990="R",J989,0))),0)</f>
        <v>0</v>
      </c>
      <c r="AU989" s="75" t="n">
        <f aca="false">IF(AP989&lt;&gt;AR989,(IF('ORÇ.GLOBAL P CAIXA'!I990="",J989*(INFORMAÇÕES!$Q$100/INFORMAÇÕES!$Q$102),IF('ORÇ.GLOBAL P CAIXA'!I990="C",J989,0))),0)</f>
        <v>0</v>
      </c>
      <c r="AV989" s="75" t="n">
        <f aca="false">IF(AP989&lt;&gt;AR989,(IF('ORÇ.GLOBAL P CAIXA'!I990="",J989*INFORMAÇÕES!$U$115,IF('ORÇ.GLOBAL P CAIXA'!I990="CF",J989,0))),0)</f>
        <v>0</v>
      </c>
      <c r="AW989" s="75" t="n">
        <f aca="false">IF(AP989&lt;&gt;AR989,(IF('ORÇ.GLOBAL P CAIXA'!I990="",J989*INFORMAÇÕES!$U$116,IF('ORÇ.GLOBAL P CAIXA'!I990="O",J989,0))),0)</f>
        <v>0</v>
      </c>
      <c r="AX989" s="731" t="n">
        <f aca="false">IF(E989&lt;&gt;0,J989,0)</f>
        <v>0</v>
      </c>
      <c r="AY989" s="730" t="n">
        <f aca="false">IF(AP989&lt;&gt;AR989,(IF('ORÇ.GLOBAL P CAIXA'!I990="",L989*(INFORMAÇÕES!$Q$99/INFORMAÇÕES!$Q$102),IF('ORÇ.GLOBAL P CAIXA'!I990="R",L989,0))),0)</f>
        <v>0</v>
      </c>
      <c r="AZ989" s="75" t="n">
        <f aca="false">IF(AP989&lt;&gt;AR989,(IF('ORÇ.GLOBAL P CAIXA'!I990="",L989*(INFORMAÇÕES!$Q$100/INFORMAÇÕES!$Q$102),IF('ORÇ.GLOBAL P CAIXA'!I990="C",L989,0))),0)</f>
        <v>0</v>
      </c>
      <c r="BA989" s="75" t="n">
        <f aca="false">IF(AP989&lt;&gt;AR989,(IF('ORÇ.GLOBAL P CAIXA'!I990="",L989*INFORMAÇÕES!$U$115,IF('ORÇ.GLOBAL P CAIXA'!I990="CF",L989,0))),0)</f>
        <v>0</v>
      </c>
      <c r="BB989" s="75" t="n">
        <f aca="false">IF(AP989&lt;&gt;AR989,(IF('ORÇ.GLOBAL P CAIXA'!I990="",L989*INFORMAÇÕES!$U$116,IF('ORÇ.GLOBAL P CAIXA'!I990="O",L989,0))),0)</f>
        <v>0</v>
      </c>
      <c r="BC989" s="731" t="n">
        <f aca="false">IF(E989&lt;&gt;0,L989,0)</f>
        <v>0</v>
      </c>
    </row>
    <row r="990" s="174" customFormat="true" ht="14.25" hidden="false" customHeight="false" outlineLevel="0" collapsed="false">
      <c r="A990" s="159" t="n">
        <v>980</v>
      </c>
      <c r="B990" s="160" t="n">
        <f aca="false">'ORÇ.REPROG. P CAIXA'!B992</f>
        <v>0</v>
      </c>
      <c r="C990" s="723" t="n">
        <f aca="false">'ORÇ.REPROG. P CAIXA'!C992</f>
        <v>0</v>
      </c>
      <c r="D990" s="162" t="n">
        <f aca="false">'ORÇ.REPROG. P CAIXA'!D992</f>
        <v>0</v>
      </c>
      <c r="E990" s="163" t="n">
        <f aca="false">IF('BM GLOBAL'!$P$1&lt;&gt;0,'ORÇ.REPROG. P CAIXA'!E992,'ORÇ.REPROG. P CAIXA'!H992)</f>
        <v>0</v>
      </c>
      <c r="F990" s="163" t="n">
        <f aca="false">IF('BM GLOBAL'!$P$1&lt;&gt;0,IF('ORÇ.GLOBAL P CAIXA'!K991=0,'ORÇ.GLOBAL EMPRESA'!G991,'ORÇ.GLOBAL P CAIXA'!F991),'ORÇ.REPROG. P CAIXA'!I992)</f>
        <v>0</v>
      </c>
      <c r="G990" s="163" t="n">
        <f aca="false">IF(E990&lt;&gt;0,ROUND(E990*F990,2),IF(AO990=0,(SUMIF('ORÇ.REPROG. P CAIXA'!$AC$13:$AC$1012,B990,$AO$11:$AO$1010)),AO990))</f>
        <v>0</v>
      </c>
      <c r="H990" s="163" t="n">
        <f aca="false">IF(J990&lt;&gt;0,IF(E990&lt;&gt;0,J990/F990,0),0)</f>
        <v>0</v>
      </c>
      <c r="I990" s="163" t="n">
        <f aca="false">IF(L990&lt;&gt;0,IF(E990&lt;&gt;0,L990/F990,0),0)</f>
        <v>0</v>
      </c>
      <c r="J990" s="163" t="n">
        <f aca="false">IF(E990&lt;&gt;0,ROUND(INDEX($P$11:$AM$1010,$A990,$L$1),2),IF(AX990=0,(SUMIF($AP$11:$AP$1010,B990,$AX$11:$AX$1010)),AX990))</f>
        <v>0</v>
      </c>
      <c r="K990" s="163" t="n">
        <f aca="false">IF(G990=0,0,(J990/G990)*100)</f>
        <v>0</v>
      </c>
      <c r="L990" s="163" t="n">
        <f aca="false">IF(E990&lt;&gt;0,ROUND(IF($L$1=1,SUM(P990),"0")+IF($L$1=2,SUM($P990:Q990),"0")+IF($L$1=3,SUM($P990:R990),"0")+IF($L$1=4,SUM($P990:S990),"0")+IF($L$1=5,SUM($P990:T990),"0")+IF($L$1=6,SUM($P990:U990),"0")+IF($L$1=7,SUM($P990:V990),"0")+IF($L$1=8,SUM($P990:W990),"0")+IF($L$1=9,SUM($P990:X990),"0")+IF($L$1=10,SUM($P990:Y990),"0")+IF($L$1=11,SUM($P990:Z990),"0")+IF($L$1=12,SUM($P990:AA990),"0")+IF($L$1=13,SUM($P990:AB990),"0")+IF($L$1=14,SUM($P990:AC990),"0")+IF($L$1=15,SUM($P990:AD990),"0")+IF($L$1=16,SUM($P990:AE990),"0")+IF($L$1=17,SUM($P990:AF990),"0")+IF($L$1=18,SUM($P990:AG990),"0")+IF($L$1=19,SUM($P990:AH990),"0")+IF($L$1=20,SUM($P990:AI990),"0")+IF($L$1=21,SUM($P990:AJ990),"0")+IF($L$1=22,SUM($P990:AK990),"0")+IF($L$1=23,SUM($P990:AL990),"0")+IF($L$1=24,SUM($P990:AM990),"0"),2),IF(BC990=0,(SUMIF($AP$11:$AP$1010,B990,$BC$11:$BC$1010)),BC990))</f>
        <v>0</v>
      </c>
      <c r="M990" s="163" t="n">
        <f aca="false">IF(G990=0,0,(L990/G990)*100)</f>
        <v>0</v>
      </c>
      <c r="N990" s="168" t="str">
        <f aca="false">IF(B990&gt;0,"ok","ocultar")</f>
        <v>ocultar</v>
      </c>
      <c r="O990" s="650"/>
      <c r="P990" s="724"/>
      <c r="Q990" s="725"/>
      <c r="R990" s="725"/>
      <c r="S990" s="725"/>
      <c r="T990" s="725"/>
      <c r="U990" s="725"/>
      <c r="V990" s="725"/>
      <c r="W990" s="725"/>
      <c r="X990" s="725"/>
      <c r="Y990" s="725"/>
      <c r="Z990" s="725"/>
      <c r="AA990" s="726"/>
      <c r="AB990" s="726"/>
      <c r="AC990" s="726"/>
      <c r="AD990" s="726"/>
      <c r="AE990" s="726"/>
      <c r="AF990" s="726"/>
      <c r="AG990" s="726"/>
      <c r="AH990" s="726"/>
      <c r="AI990" s="726"/>
      <c r="AJ990" s="726"/>
      <c r="AK990" s="726"/>
      <c r="AL990" s="726"/>
      <c r="AM990" s="727"/>
      <c r="AO990" s="728" t="n">
        <f aca="false">IF(E990&lt;&gt;0,G990,0)</f>
        <v>0</v>
      </c>
      <c r="AP990" s="157" t="n">
        <f aca="false">IF(B990=0,AP989,IF(ISNONTEXT(B990)=TRUE(),INT(B990),INT(LEFT(B990,FIND(".",B990)-1))))</f>
        <v>3</v>
      </c>
      <c r="AQ990" s="157" t="str">
        <f aca="false">IF(AQ991=1,1,IF(B990&lt;&gt;0,1,IF(C990&lt;&gt;0,1,IF(D990&lt;&gt;0,1,IF(E990&lt;&gt;0,1,"")))))</f>
        <v/>
      </c>
      <c r="AR990" s="157" t="str">
        <f aca="false">IF(AP990=0," ",IF(AP990&lt;&gt;AP989,AP990," "))</f>
        <v> </v>
      </c>
      <c r="AS990" s="732"/>
      <c r="AT990" s="730" t="n">
        <f aca="false">IF(AP990&lt;&gt;AR990,(IF('ORÇ.GLOBAL P CAIXA'!I991="",J990*(INFORMAÇÕES!$Q$99/INFORMAÇÕES!$Q$102),IF('ORÇ.GLOBAL P CAIXA'!I991="R",J990,0))),0)</f>
        <v>0</v>
      </c>
      <c r="AU990" s="75" t="n">
        <f aca="false">IF(AP990&lt;&gt;AR990,(IF('ORÇ.GLOBAL P CAIXA'!I991="",J990*(INFORMAÇÕES!$Q$100/INFORMAÇÕES!$Q$102),IF('ORÇ.GLOBAL P CAIXA'!I991="C",J990,0))),0)</f>
        <v>0</v>
      </c>
      <c r="AV990" s="75" t="n">
        <f aca="false">IF(AP990&lt;&gt;AR990,(IF('ORÇ.GLOBAL P CAIXA'!I991="",J990*INFORMAÇÕES!$U$115,IF('ORÇ.GLOBAL P CAIXA'!I991="CF",J990,0))),0)</f>
        <v>0</v>
      </c>
      <c r="AW990" s="75" t="n">
        <f aca="false">IF(AP990&lt;&gt;AR990,(IF('ORÇ.GLOBAL P CAIXA'!I991="",J990*INFORMAÇÕES!$U$116,IF('ORÇ.GLOBAL P CAIXA'!I991="O",J990,0))),0)</f>
        <v>0</v>
      </c>
      <c r="AX990" s="731" t="n">
        <f aca="false">IF(E990&lt;&gt;0,J990,0)</f>
        <v>0</v>
      </c>
      <c r="AY990" s="730" t="n">
        <f aca="false">IF(AP990&lt;&gt;AR990,(IF('ORÇ.GLOBAL P CAIXA'!I991="",L990*(INFORMAÇÕES!$Q$99/INFORMAÇÕES!$Q$102),IF('ORÇ.GLOBAL P CAIXA'!I991="R",L990,0))),0)</f>
        <v>0</v>
      </c>
      <c r="AZ990" s="75" t="n">
        <f aca="false">IF(AP990&lt;&gt;AR990,(IF('ORÇ.GLOBAL P CAIXA'!I991="",L990*(INFORMAÇÕES!$Q$100/INFORMAÇÕES!$Q$102),IF('ORÇ.GLOBAL P CAIXA'!I991="C",L990,0))),0)</f>
        <v>0</v>
      </c>
      <c r="BA990" s="75" t="n">
        <f aca="false">IF(AP990&lt;&gt;AR990,(IF('ORÇ.GLOBAL P CAIXA'!I991="",L990*INFORMAÇÕES!$U$115,IF('ORÇ.GLOBAL P CAIXA'!I991="CF",L990,0))),0)</f>
        <v>0</v>
      </c>
      <c r="BB990" s="75" t="n">
        <f aca="false">IF(AP990&lt;&gt;AR990,(IF('ORÇ.GLOBAL P CAIXA'!I991="",L990*INFORMAÇÕES!$U$116,IF('ORÇ.GLOBAL P CAIXA'!I991="O",L990,0))),0)</f>
        <v>0</v>
      </c>
      <c r="BC990" s="731" t="n">
        <f aca="false">IF(E990&lt;&gt;0,L990,0)</f>
        <v>0</v>
      </c>
    </row>
    <row r="991" s="174" customFormat="true" ht="14.25" hidden="false" customHeight="false" outlineLevel="0" collapsed="false">
      <c r="A991" s="159" t="n">
        <v>981</v>
      </c>
      <c r="B991" s="160" t="n">
        <f aca="false">'ORÇ.REPROG. P CAIXA'!B993</f>
        <v>0</v>
      </c>
      <c r="C991" s="723" t="n">
        <f aca="false">'ORÇ.REPROG. P CAIXA'!C993</f>
        <v>0</v>
      </c>
      <c r="D991" s="162" t="n">
        <f aca="false">'ORÇ.REPROG. P CAIXA'!D993</f>
        <v>0</v>
      </c>
      <c r="E991" s="163" t="n">
        <f aca="false">IF('BM GLOBAL'!$P$1&lt;&gt;0,'ORÇ.REPROG. P CAIXA'!E993,'ORÇ.REPROG. P CAIXA'!H993)</f>
        <v>0</v>
      </c>
      <c r="F991" s="163" t="n">
        <f aca="false">IF('BM GLOBAL'!$P$1&lt;&gt;0,IF('ORÇ.GLOBAL P CAIXA'!K992=0,'ORÇ.GLOBAL EMPRESA'!G992,'ORÇ.GLOBAL P CAIXA'!F992),'ORÇ.REPROG. P CAIXA'!I993)</f>
        <v>0</v>
      </c>
      <c r="G991" s="163" t="n">
        <f aca="false">IF(E991&lt;&gt;0,ROUND(E991*F991,2),IF(AO991=0,(SUMIF('ORÇ.REPROG. P CAIXA'!$AC$13:$AC$1012,B991,$AO$11:$AO$1010)),AO991))</f>
        <v>0</v>
      </c>
      <c r="H991" s="163" t="n">
        <f aca="false">IF(J991&lt;&gt;0,IF(E991&lt;&gt;0,J991/F991,0),0)</f>
        <v>0</v>
      </c>
      <c r="I991" s="163" t="n">
        <f aca="false">IF(L991&lt;&gt;0,IF(E991&lt;&gt;0,L991/F991,0),0)</f>
        <v>0</v>
      </c>
      <c r="J991" s="163" t="n">
        <f aca="false">IF(E991&lt;&gt;0,ROUND(INDEX($P$11:$AM$1010,$A991,$L$1),2),IF(AX991=0,(SUMIF($AP$11:$AP$1010,B991,$AX$11:$AX$1010)),AX991))</f>
        <v>0</v>
      </c>
      <c r="K991" s="163" t="n">
        <f aca="false">IF(G991=0,0,(J991/G991)*100)</f>
        <v>0</v>
      </c>
      <c r="L991" s="163" t="n">
        <f aca="false">IF(E991&lt;&gt;0,ROUND(IF($L$1=1,SUM(P991),"0")+IF($L$1=2,SUM($P991:Q991),"0")+IF($L$1=3,SUM($P991:R991),"0")+IF($L$1=4,SUM($P991:S991),"0")+IF($L$1=5,SUM($P991:T991),"0")+IF($L$1=6,SUM($P991:U991),"0")+IF($L$1=7,SUM($P991:V991),"0")+IF($L$1=8,SUM($P991:W991),"0")+IF($L$1=9,SUM($P991:X991),"0")+IF($L$1=10,SUM($P991:Y991),"0")+IF($L$1=11,SUM($P991:Z991),"0")+IF($L$1=12,SUM($P991:AA991),"0")+IF($L$1=13,SUM($P991:AB991),"0")+IF($L$1=14,SUM($P991:AC991),"0")+IF($L$1=15,SUM($P991:AD991),"0")+IF($L$1=16,SUM($P991:AE991),"0")+IF($L$1=17,SUM($P991:AF991),"0")+IF($L$1=18,SUM($P991:AG991),"0")+IF($L$1=19,SUM($P991:AH991),"0")+IF($L$1=20,SUM($P991:AI991),"0")+IF($L$1=21,SUM($P991:AJ991),"0")+IF($L$1=22,SUM($P991:AK991),"0")+IF($L$1=23,SUM($P991:AL991),"0")+IF($L$1=24,SUM($P991:AM991),"0"),2),IF(BC991=0,(SUMIF($AP$11:$AP$1010,B991,$BC$11:$BC$1010)),BC991))</f>
        <v>0</v>
      </c>
      <c r="M991" s="163" t="n">
        <f aca="false">IF(G991=0,0,(L991/G991)*100)</f>
        <v>0</v>
      </c>
      <c r="N991" s="168" t="str">
        <f aca="false">IF(B991&gt;0,"ok","ocultar")</f>
        <v>ocultar</v>
      </c>
      <c r="O991" s="650"/>
      <c r="P991" s="724"/>
      <c r="Q991" s="725"/>
      <c r="R991" s="725"/>
      <c r="S991" s="725"/>
      <c r="T991" s="725"/>
      <c r="U991" s="725"/>
      <c r="V991" s="725"/>
      <c r="W991" s="725"/>
      <c r="X991" s="725"/>
      <c r="Y991" s="725"/>
      <c r="Z991" s="725"/>
      <c r="AA991" s="726"/>
      <c r="AB991" s="726"/>
      <c r="AC991" s="726"/>
      <c r="AD991" s="726"/>
      <c r="AE991" s="726"/>
      <c r="AF991" s="726"/>
      <c r="AG991" s="726"/>
      <c r="AH991" s="726"/>
      <c r="AI991" s="726"/>
      <c r="AJ991" s="726"/>
      <c r="AK991" s="726"/>
      <c r="AL991" s="726"/>
      <c r="AM991" s="727"/>
      <c r="AO991" s="728" t="n">
        <f aca="false">IF(E991&lt;&gt;0,G991,0)</f>
        <v>0</v>
      </c>
      <c r="AP991" s="157" t="n">
        <f aca="false">IF(B991=0,AP990,IF(ISNONTEXT(B991)=TRUE(),INT(B991),INT(LEFT(B991,FIND(".",B991)-1))))</f>
        <v>3</v>
      </c>
      <c r="AQ991" s="157" t="str">
        <f aca="false">IF(AQ992=1,1,IF(B991&lt;&gt;0,1,IF(C991&lt;&gt;0,1,IF(D991&lt;&gt;0,1,IF(E991&lt;&gt;0,1,"")))))</f>
        <v/>
      </c>
      <c r="AR991" s="157" t="str">
        <f aca="false">IF(AP991=0," ",IF(AP991&lt;&gt;AP990,AP991," "))</f>
        <v> </v>
      </c>
      <c r="AS991" s="732"/>
      <c r="AT991" s="730" t="n">
        <f aca="false">IF(AP991&lt;&gt;AR991,(IF('ORÇ.GLOBAL P CAIXA'!I992="",J991*(INFORMAÇÕES!$Q$99/INFORMAÇÕES!$Q$102),IF('ORÇ.GLOBAL P CAIXA'!I992="R",J991,0))),0)</f>
        <v>0</v>
      </c>
      <c r="AU991" s="75" t="n">
        <f aca="false">IF(AP991&lt;&gt;AR991,(IF('ORÇ.GLOBAL P CAIXA'!I992="",J991*(INFORMAÇÕES!$Q$100/INFORMAÇÕES!$Q$102),IF('ORÇ.GLOBAL P CAIXA'!I992="C",J991,0))),0)</f>
        <v>0</v>
      </c>
      <c r="AV991" s="75" t="n">
        <f aca="false">IF(AP991&lt;&gt;AR991,(IF('ORÇ.GLOBAL P CAIXA'!I992="",J991*INFORMAÇÕES!$U$115,IF('ORÇ.GLOBAL P CAIXA'!I992="CF",J991,0))),0)</f>
        <v>0</v>
      </c>
      <c r="AW991" s="75" t="n">
        <f aca="false">IF(AP991&lt;&gt;AR991,(IF('ORÇ.GLOBAL P CAIXA'!I992="",J991*INFORMAÇÕES!$U$116,IF('ORÇ.GLOBAL P CAIXA'!I992="O",J991,0))),0)</f>
        <v>0</v>
      </c>
      <c r="AX991" s="731" t="n">
        <f aca="false">IF(E991&lt;&gt;0,J991,0)</f>
        <v>0</v>
      </c>
      <c r="AY991" s="730" t="n">
        <f aca="false">IF(AP991&lt;&gt;AR991,(IF('ORÇ.GLOBAL P CAIXA'!I992="",L991*(INFORMAÇÕES!$Q$99/INFORMAÇÕES!$Q$102),IF('ORÇ.GLOBAL P CAIXA'!I992="R",L991,0))),0)</f>
        <v>0</v>
      </c>
      <c r="AZ991" s="75" t="n">
        <f aca="false">IF(AP991&lt;&gt;AR991,(IF('ORÇ.GLOBAL P CAIXA'!I992="",L991*(INFORMAÇÕES!$Q$100/INFORMAÇÕES!$Q$102),IF('ORÇ.GLOBAL P CAIXA'!I992="C",L991,0))),0)</f>
        <v>0</v>
      </c>
      <c r="BA991" s="75" t="n">
        <f aca="false">IF(AP991&lt;&gt;AR991,(IF('ORÇ.GLOBAL P CAIXA'!I992="",L991*INFORMAÇÕES!$U$115,IF('ORÇ.GLOBAL P CAIXA'!I992="CF",L991,0))),0)</f>
        <v>0</v>
      </c>
      <c r="BB991" s="75" t="n">
        <f aca="false">IF(AP991&lt;&gt;AR991,(IF('ORÇ.GLOBAL P CAIXA'!I992="",L991*INFORMAÇÕES!$U$116,IF('ORÇ.GLOBAL P CAIXA'!I992="O",L991,0))),0)</f>
        <v>0</v>
      </c>
      <c r="BC991" s="731" t="n">
        <f aca="false">IF(E991&lt;&gt;0,L991,0)</f>
        <v>0</v>
      </c>
    </row>
    <row r="992" s="174" customFormat="true" ht="14.25" hidden="false" customHeight="false" outlineLevel="0" collapsed="false">
      <c r="A992" s="159" t="n">
        <v>982</v>
      </c>
      <c r="B992" s="160" t="n">
        <f aca="false">'ORÇ.REPROG. P CAIXA'!B994</f>
        <v>0</v>
      </c>
      <c r="C992" s="723" t="n">
        <f aca="false">'ORÇ.REPROG. P CAIXA'!C994</f>
        <v>0</v>
      </c>
      <c r="D992" s="162" t="n">
        <f aca="false">'ORÇ.REPROG. P CAIXA'!D994</f>
        <v>0</v>
      </c>
      <c r="E992" s="163" t="n">
        <f aca="false">IF('BM GLOBAL'!$P$1&lt;&gt;0,'ORÇ.REPROG. P CAIXA'!E994,'ORÇ.REPROG. P CAIXA'!H994)</f>
        <v>0</v>
      </c>
      <c r="F992" s="163" t="n">
        <f aca="false">IF('BM GLOBAL'!$P$1&lt;&gt;0,IF('ORÇ.GLOBAL P CAIXA'!K993=0,'ORÇ.GLOBAL EMPRESA'!G993,'ORÇ.GLOBAL P CAIXA'!F993),'ORÇ.REPROG. P CAIXA'!I994)</f>
        <v>0</v>
      </c>
      <c r="G992" s="163" t="n">
        <f aca="false">IF(E992&lt;&gt;0,ROUND(E992*F992,2),IF(AO992=0,(SUMIF('ORÇ.REPROG. P CAIXA'!$AC$13:$AC$1012,B992,$AO$11:$AO$1010)),AO992))</f>
        <v>0</v>
      </c>
      <c r="H992" s="163" t="n">
        <f aca="false">IF(J992&lt;&gt;0,IF(E992&lt;&gt;0,J992/F992,0),0)</f>
        <v>0</v>
      </c>
      <c r="I992" s="163" t="n">
        <f aca="false">IF(L992&lt;&gt;0,IF(E992&lt;&gt;0,L992/F992,0),0)</f>
        <v>0</v>
      </c>
      <c r="J992" s="163" t="n">
        <f aca="false">IF(E992&lt;&gt;0,ROUND(INDEX($P$11:$AM$1010,$A992,$L$1),2),IF(AX992=0,(SUMIF($AP$11:$AP$1010,B992,$AX$11:$AX$1010)),AX992))</f>
        <v>0</v>
      </c>
      <c r="K992" s="163" t="n">
        <f aca="false">IF(G992=0,0,(J992/G992)*100)</f>
        <v>0</v>
      </c>
      <c r="L992" s="163" t="n">
        <f aca="false">IF(E992&lt;&gt;0,ROUND(IF($L$1=1,SUM(P992),"0")+IF($L$1=2,SUM($P992:Q992),"0")+IF($L$1=3,SUM($P992:R992),"0")+IF($L$1=4,SUM($P992:S992),"0")+IF($L$1=5,SUM($P992:T992),"0")+IF($L$1=6,SUM($P992:U992),"0")+IF($L$1=7,SUM($P992:V992),"0")+IF($L$1=8,SUM($P992:W992),"0")+IF($L$1=9,SUM($P992:X992),"0")+IF($L$1=10,SUM($P992:Y992),"0")+IF($L$1=11,SUM($P992:Z992),"0")+IF($L$1=12,SUM($P992:AA992),"0")+IF($L$1=13,SUM($P992:AB992),"0")+IF($L$1=14,SUM($P992:AC992),"0")+IF($L$1=15,SUM($P992:AD992),"0")+IF($L$1=16,SUM($P992:AE992),"0")+IF($L$1=17,SUM($P992:AF992),"0")+IF($L$1=18,SUM($P992:AG992),"0")+IF($L$1=19,SUM($P992:AH992),"0")+IF($L$1=20,SUM($P992:AI992),"0")+IF($L$1=21,SUM($P992:AJ992),"0")+IF($L$1=22,SUM($P992:AK992),"0")+IF($L$1=23,SUM($P992:AL992),"0")+IF($L$1=24,SUM($P992:AM992),"0"),2),IF(BC992=0,(SUMIF($AP$11:$AP$1010,B992,$BC$11:$BC$1010)),BC992))</f>
        <v>0</v>
      </c>
      <c r="M992" s="163" t="n">
        <f aca="false">IF(G992=0,0,(L992/G992)*100)</f>
        <v>0</v>
      </c>
      <c r="N992" s="168" t="str">
        <f aca="false">IF(B992&gt;0,"ok","ocultar")</f>
        <v>ocultar</v>
      </c>
      <c r="O992" s="650"/>
      <c r="P992" s="724"/>
      <c r="Q992" s="725"/>
      <c r="R992" s="725"/>
      <c r="S992" s="725"/>
      <c r="T992" s="725"/>
      <c r="U992" s="725"/>
      <c r="V992" s="725"/>
      <c r="W992" s="725"/>
      <c r="X992" s="725"/>
      <c r="Y992" s="725"/>
      <c r="Z992" s="725"/>
      <c r="AA992" s="726"/>
      <c r="AB992" s="726"/>
      <c r="AC992" s="726"/>
      <c r="AD992" s="726"/>
      <c r="AE992" s="726"/>
      <c r="AF992" s="726"/>
      <c r="AG992" s="726"/>
      <c r="AH992" s="726"/>
      <c r="AI992" s="726"/>
      <c r="AJ992" s="726"/>
      <c r="AK992" s="726"/>
      <c r="AL992" s="726"/>
      <c r="AM992" s="727"/>
      <c r="AO992" s="728" t="n">
        <f aca="false">IF(E992&lt;&gt;0,G992,0)</f>
        <v>0</v>
      </c>
      <c r="AP992" s="157" t="n">
        <f aca="false">IF(B992=0,AP991,IF(ISNONTEXT(B992)=TRUE(),INT(B992),INT(LEFT(B992,FIND(".",B992)-1))))</f>
        <v>3</v>
      </c>
      <c r="AQ992" s="157" t="str">
        <f aca="false">IF(AQ993=1,1,IF(B992&lt;&gt;0,1,IF(C992&lt;&gt;0,1,IF(D992&lt;&gt;0,1,IF(E992&lt;&gt;0,1,"")))))</f>
        <v/>
      </c>
      <c r="AR992" s="157" t="str">
        <f aca="false">IF(AP992=0," ",IF(AP992&lt;&gt;AP991,AP992," "))</f>
        <v> </v>
      </c>
      <c r="AS992" s="732"/>
      <c r="AT992" s="730" t="n">
        <f aca="false">IF(AP992&lt;&gt;AR992,(IF('ORÇ.GLOBAL P CAIXA'!I993="",J992*(INFORMAÇÕES!$Q$99/INFORMAÇÕES!$Q$102),IF('ORÇ.GLOBAL P CAIXA'!I993="R",J992,0))),0)</f>
        <v>0</v>
      </c>
      <c r="AU992" s="75" t="n">
        <f aca="false">IF(AP992&lt;&gt;AR992,(IF('ORÇ.GLOBAL P CAIXA'!I993="",J992*(INFORMAÇÕES!$Q$100/INFORMAÇÕES!$Q$102),IF('ORÇ.GLOBAL P CAIXA'!I993="C",J992,0))),0)</f>
        <v>0</v>
      </c>
      <c r="AV992" s="75" t="n">
        <f aca="false">IF(AP992&lt;&gt;AR992,(IF('ORÇ.GLOBAL P CAIXA'!I993="",J992*INFORMAÇÕES!$U$115,IF('ORÇ.GLOBAL P CAIXA'!I993="CF",J992,0))),0)</f>
        <v>0</v>
      </c>
      <c r="AW992" s="75" t="n">
        <f aca="false">IF(AP992&lt;&gt;AR992,(IF('ORÇ.GLOBAL P CAIXA'!I993="",J992*INFORMAÇÕES!$U$116,IF('ORÇ.GLOBAL P CAIXA'!I993="O",J992,0))),0)</f>
        <v>0</v>
      </c>
      <c r="AX992" s="731" t="n">
        <f aca="false">IF(E992&lt;&gt;0,J992,0)</f>
        <v>0</v>
      </c>
      <c r="AY992" s="730" t="n">
        <f aca="false">IF(AP992&lt;&gt;AR992,(IF('ORÇ.GLOBAL P CAIXA'!I993="",L992*(INFORMAÇÕES!$Q$99/INFORMAÇÕES!$Q$102),IF('ORÇ.GLOBAL P CAIXA'!I993="R",L992,0))),0)</f>
        <v>0</v>
      </c>
      <c r="AZ992" s="75" t="n">
        <f aca="false">IF(AP992&lt;&gt;AR992,(IF('ORÇ.GLOBAL P CAIXA'!I993="",L992*(INFORMAÇÕES!$Q$100/INFORMAÇÕES!$Q$102),IF('ORÇ.GLOBAL P CAIXA'!I993="C",L992,0))),0)</f>
        <v>0</v>
      </c>
      <c r="BA992" s="75" t="n">
        <f aca="false">IF(AP992&lt;&gt;AR992,(IF('ORÇ.GLOBAL P CAIXA'!I993="",L992*INFORMAÇÕES!$U$115,IF('ORÇ.GLOBAL P CAIXA'!I993="CF",L992,0))),0)</f>
        <v>0</v>
      </c>
      <c r="BB992" s="75" t="n">
        <f aca="false">IF(AP992&lt;&gt;AR992,(IF('ORÇ.GLOBAL P CAIXA'!I993="",L992*INFORMAÇÕES!$U$116,IF('ORÇ.GLOBAL P CAIXA'!I993="O",L992,0))),0)</f>
        <v>0</v>
      </c>
      <c r="BC992" s="731" t="n">
        <f aca="false">IF(E992&lt;&gt;0,L992,0)</f>
        <v>0</v>
      </c>
    </row>
    <row r="993" s="174" customFormat="true" ht="14.25" hidden="false" customHeight="false" outlineLevel="0" collapsed="false">
      <c r="A993" s="159" t="n">
        <v>983</v>
      </c>
      <c r="B993" s="160" t="n">
        <f aca="false">'ORÇ.REPROG. P CAIXA'!B995</f>
        <v>0</v>
      </c>
      <c r="C993" s="723" t="n">
        <f aca="false">'ORÇ.REPROG. P CAIXA'!C995</f>
        <v>0</v>
      </c>
      <c r="D993" s="162" t="n">
        <f aca="false">'ORÇ.REPROG. P CAIXA'!D995</f>
        <v>0</v>
      </c>
      <c r="E993" s="163" t="n">
        <f aca="false">IF('BM GLOBAL'!$P$1&lt;&gt;0,'ORÇ.REPROG. P CAIXA'!E995,'ORÇ.REPROG. P CAIXA'!H995)</f>
        <v>0</v>
      </c>
      <c r="F993" s="163" t="n">
        <f aca="false">IF('BM GLOBAL'!$P$1&lt;&gt;0,IF('ORÇ.GLOBAL P CAIXA'!K994=0,'ORÇ.GLOBAL EMPRESA'!G994,'ORÇ.GLOBAL P CAIXA'!F994),'ORÇ.REPROG. P CAIXA'!I995)</f>
        <v>0</v>
      </c>
      <c r="G993" s="163" t="n">
        <f aca="false">IF(E993&lt;&gt;0,ROUND(E993*F993,2),IF(AO993=0,(SUMIF('ORÇ.REPROG. P CAIXA'!$AC$13:$AC$1012,B993,$AO$11:$AO$1010)),AO993))</f>
        <v>0</v>
      </c>
      <c r="H993" s="163" t="n">
        <f aca="false">IF(J993&lt;&gt;0,IF(E993&lt;&gt;0,J993/F993,0),0)</f>
        <v>0</v>
      </c>
      <c r="I993" s="163" t="n">
        <f aca="false">IF(L993&lt;&gt;0,IF(E993&lt;&gt;0,L993/F993,0),0)</f>
        <v>0</v>
      </c>
      <c r="J993" s="163" t="n">
        <f aca="false">IF(E993&lt;&gt;0,ROUND(INDEX($P$11:$AM$1010,$A993,$L$1),2),IF(AX993=0,(SUMIF($AP$11:$AP$1010,B993,$AX$11:$AX$1010)),AX993))</f>
        <v>0</v>
      </c>
      <c r="K993" s="163" t="n">
        <f aca="false">IF(G993=0,0,(J993/G993)*100)</f>
        <v>0</v>
      </c>
      <c r="L993" s="163" t="n">
        <f aca="false">IF(E993&lt;&gt;0,ROUND(IF($L$1=1,SUM(P993),"0")+IF($L$1=2,SUM($P993:Q993),"0")+IF($L$1=3,SUM($P993:R993),"0")+IF($L$1=4,SUM($P993:S993),"0")+IF($L$1=5,SUM($P993:T993),"0")+IF($L$1=6,SUM($P993:U993),"0")+IF($L$1=7,SUM($P993:V993),"0")+IF($L$1=8,SUM($P993:W993),"0")+IF($L$1=9,SUM($P993:X993),"0")+IF($L$1=10,SUM($P993:Y993),"0")+IF($L$1=11,SUM($P993:Z993),"0")+IF($L$1=12,SUM($P993:AA993),"0")+IF($L$1=13,SUM($P993:AB993),"0")+IF($L$1=14,SUM($P993:AC993),"0")+IF($L$1=15,SUM($P993:AD993),"0")+IF($L$1=16,SUM($P993:AE993),"0")+IF($L$1=17,SUM($P993:AF993),"0")+IF($L$1=18,SUM($P993:AG993),"0")+IF($L$1=19,SUM($P993:AH993),"0")+IF($L$1=20,SUM($P993:AI993),"0")+IF($L$1=21,SUM($P993:AJ993),"0")+IF($L$1=22,SUM($P993:AK993),"0")+IF($L$1=23,SUM($P993:AL993),"0")+IF($L$1=24,SUM($P993:AM993),"0"),2),IF(BC993=0,(SUMIF($AP$11:$AP$1010,B993,$BC$11:$BC$1010)),BC993))</f>
        <v>0</v>
      </c>
      <c r="M993" s="163" t="n">
        <f aca="false">IF(G993=0,0,(L993/G993)*100)</f>
        <v>0</v>
      </c>
      <c r="N993" s="168" t="str">
        <f aca="false">IF(B993&gt;0,"ok","ocultar")</f>
        <v>ocultar</v>
      </c>
      <c r="O993" s="650"/>
      <c r="P993" s="724"/>
      <c r="Q993" s="725"/>
      <c r="R993" s="725"/>
      <c r="S993" s="725"/>
      <c r="T993" s="725"/>
      <c r="U993" s="725"/>
      <c r="V993" s="725"/>
      <c r="W993" s="725"/>
      <c r="X993" s="725"/>
      <c r="Y993" s="725"/>
      <c r="Z993" s="725"/>
      <c r="AA993" s="726"/>
      <c r="AB993" s="726"/>
      <c r="AC993" s="726"/>
      <c r="AD993" s="726"/>
      <c r="AE993" s="726"/>
      <c r="AF993" s="726"/>
      <c r="AG993" s="726"/>
      <c r="AH993" s="726"/>
      <c r="AI993" s="726"/>
      <c r="AJ993" s="726"/>
      <c r="AK993" s="726"/>
      <c r="AL993" s="726"/>
      <c r="AM993" s="727"/>
      <c r="AO993" s="728" t="n">
        <f aca="false">IF(E993&lt;&gt;0,G993,0)</f>
        <v>0</v>
      </c>
      <c r="AP993" s="157" t="n">
        <f aca="false">IF(B993=0,AP992,IF(ISNONTEXT(B993)=TRUE(),INT(B993),INT(LEFT(B993,FIND(".",B993)-1))))</f>
        <v>3</v>
      </c>
      <c r="AQ993" s="157" t="str">
        <f aca="false">IF(AQ994=1,1,IF(B993&lt;&gt;0,1,IF(C993&lt;&gt;0,1,IF(D993&lt;&gt;0,1,IF(E993&lt;&gt;0,1,"")))))</f>
        <v/>
      </c>
      <c r="AR993" s="157" t="str">
        <f aca="false">IF(AP993=0," ",IF(AP993&lt;&gt;AP992,AP993," "))</f>
        <v> </v>
      </c>
      <c r="AS993" s="732"/>
      <c r="AT993" s="730" t="n">
        <f aca="false">IF(AP993&lt;&gt;AR993,(IF('ORÇ.GLOBAL P CAIXA'!I994="",J993*(INFORMAÇÕES!$Q$99/INFORMAÇÕES!$Q$102),IF('ORÇ.GLOBAL P CAIXA'!I994="R",J993,0))),0)</f>
        <v>0</v>
      </c>
      <c r="AU993" s="75" t="n">
        <f aca="false">IF(AP993&lt;&gt;AR993,(IF('ORÇ.GLOBAL P CAIXA'!I994="",J993*(INFORMAÇÕES!$Q$100/INFORMAÇÕES!$Q$102),IF('ORÇ.GLOBAL P CAIXA'!I994="C",J993,0))),0)</f>
        <v>0</v>
      </c>
      <c r="AV993" s="75" t="n">
        <f aca="false">IF(AP993&lt;&gt;AR993,(IF('ORÇ.GLOBAL P CAIXA'!I994="",J993*INFORMAÇÕES!$U$115,IF('ORÇ.GLOBAL P CAIXA'!I994="CF",J993,0))),0)</f>
        <v>0</v>
      </c>
      <c r="AW993" s="75" t="n">
        <f aca="false">IF(AP993&lt;&gt;AR993,(IF('ORÇ.GLOBAL P CAIXA'!I994="",J993*INFORMAÇÕES!$U$116,IF('ORÇ.GLOBAL P CAIXA'!I994="O",J993,0))),0)</f>
        <v>0</v>
      </c>
      <c r="AX993" s="731" t="n">
        <f aca="false">IF(E993&lt;&gt;0,J993,0)</f>
        <v>0</v>
      </c>
      <c r="AY993" s="730" t="n">
        <f aca="false">IF(AP993&lt;&gt;AR993,(IF('ORÇ.GLOBAL P CAIXA'!I994="",L993*(INFORMAÇÕES!$Q$99/INFORMAÇÕES!$Q$102),IF('ORÇ.GLOBAL P CAIXA'!I994="R",L993,0))),0)</f>
        <v>0</v>
      </c>
      <c r="AZ993" s="75" t="n">
        <f aca="false">IF(AP993&lt;&gt;AR993,(IF('ORÇ.GLOBAL P CAIXA'!I994="",L993*(INFORMAÇÕES!$Q$100/INFORMAÇÕES!$Q$102),IF('ORÇ.GLOBAL P CAIXA'!I994="C",L993,0))),0)</f>
        <v>0</v>
      </c>
      <c r="BA993" s="75" t="n">
        <f aca="false">IF(AP993&lt;&gt;AR993,(IF('ORÇ.GLOBAL P CAIXA'!I994="",L993*INFORMAÇÕES!$U$115,IF('ORÇ.GLOBAL P CAIXA'!I994="CF",L993,0))),0)</f>
        <v>0</v>
      </c>
      <c r="BB993" s="75" t="n">
        <f aca="false">IF(AP993&lt;&gt;AR993,(IF('ORÇ.GLOBAL P CAIXA'!I994="",L993*INFORMAÇÕES!$U$116,IF('ORÇ.GLOBAL P CAIXA'!I994="O",L993,0))),0)</f>
        <v>0</v>
      </c>
      <c r="BC993" s="731" t="n">
        <f aca="false">IF(E993&lt;&gt;0,L993,0)</f>
        <v>0</v>
      </c>
    </row>
    <row r="994" s="174" customFormat="true" ht="14.25" hidden="false" customHeight="false" outlineLevel="0" collapsed="false">
      <c r="A994" s="159" t="n">
        <v>984</v>
      </c>
      <c r="B994" s="160" t="n">
        <f aca="false">'ORÇ.REPROG. P CAIXA'!B996</f>
        <v>0</v>
      </c>
      <c r="C994" s="723" t="n">
        <f aca="false">'ORÇ.REPROG. P CAIXA'!C996</f>
        <v>0</v>
      </c>
      <c r="D994" s="162" t="n">
        <f aca="false">'ORÇ.REPROG. P CAIXA'!D996</f>
        <v>0</v>
      </c>
      <c r="E994" s="163" t="n">
        <f aca="false">IF('BM GLOBAL'!$P$1&lt;&gt;0,'ORÇ.REPROG. P CAIXA'!E996,'ORÇ.REPROG. P CAIXA'!H996)</f>
        <v>0</v>
      </c>
      <c r="F994" s="163" t="n">
        <f aca="false">IF('BM GLOBAL'!$P$1&lt;&gt;0,IF('ORÇ.GLOBAL P CAIXA'!K995=0,'ORÇ.GLOBAL EMPRESA'!G995,'ORÇ.GLOBAL P CAIXA'!F995),'ORÇ.REPROG. P CAIXA'!I996)</f>
        <v>0</v>
      </c>
      <c r="G994" s="163" t="n">
        <f aca="false">IF(E994&lt;&gt;0,ROUND(E994*F994,2),IF(AO994=0,(SUMIF('ORÇ.REPROG. P CAIXA'!$AC$13:$AC$1012,B994,$AO$11:$AO$1010)),AO994))</f>
        <v>0</v>
      </c>
      <c r="H994" s="163" t="n">
        <f aca="false">IF(J994&lt;&gt;0,IF(E994&lt;&gt;0,J994/F994,0),0)</f>
        <v>0</v>
      </c>
      <c r="I994" s="163" t="n">
        <f aca="false">IF(L994&lt;&gt;0,IF(E994&lt;&gt;0,L994/F994,0),0)</f>
        <v>0</v>
      </c>
      <c r="J994" s="163" t="n">
        <f aca="false">IF(E994&lt;&gt;0,ROUND(INDEX($P$11:$AM$1010,$A994,$L$1),2),IF(AX994=0,(SUMIF($AP$11:$AP$1010,B994,$AX$11:$AX$1010)),AX994))</f>
        <v>0</v>
      </c>
      <c r="K994" s="163" t="n">
        <f aca="false">IF(G994=0,0,(J994/G994)*100)</f>
        <v>0</v>
      </c>
      <c r="L994" s="163" t="n">
        <f aca="false">IF(E994&lt;&gt;0,ROUND(IF($L$1=1,SUM(P994),"0")+IF($L$1=2,SUM($P994:Q994),"0")+IF($L$1=3,SUM($P994:R994),"0")+IF($L$1=4,SUM($P994:S994),"0")+IF($L$1=5,SUM($P994:T994),"0")+IF($L$1=6,SUM($P994:U994),"0")+IF($L$1=7,SUM($P994:V994),"0")+IF($L$1=8,SUM($P994:W994),"0")+IF($L$1=9,SUM($P994:X994),"0")+IF($L$1=10,SUM($P994:Y994),"0")+IF($L$1=11,SUM($P994:Z994),"0")+IF($L$1=12,SUM($P994:AA994),"0")+IF($L$1=13,SUM($P994:AB994),"0")+IF($L$1=14,SUM($P994:AC994),"0")+IF($L$1=15,SUM($P994:AD994),"0")+IF($L$1=16,SUM($P994:AE994),"0")+IF($L$1=17,SUM($P994:AF994),"0")+IF($L$1=18,SUM($P994:AG994),"0")+IF($L$1=19,SUM($P994:AH994),"0")+IF($L$1=20,SUM($P994:AI994),"0")+IF($L$1=21,SUM($P994:AJ994),"0")+IF($L$1=22,SUM($P994:AK994),"0")+IF($L$1=23,SUM($P994:AL994),"0")+IF($L$1=24,SUM($P994:AM994),"0"),2),IF(BC994=0,(SUMIF($AP$11:$AP$1010,B994,$BC$11:$BC$1010)),BC994))</f>
        <v>0</v>
      </c>
      <c r="M994" s="163" t="n">
        <f aca="false">IF(G994=0,0,(L994/G994)*100)</f>
        <v>0</v>
      </c>
      <c r="N994" s="168" t="str">
        <f aca="false">IF(B994&gt;0,"ok","ocultar")</f>
        <v>ocultar</v>
      </c>
      <c r="O994" s="650"/>
      <c r="P994" s="724"/>
      <c r="Q994" s="725"/>
      <c r="R994" s="725"/>
      <c r="S994" s="725"/>
      <c r="T994" s="725"/>
      <c r="U994" s="725"/>
      <c r="V994" s="725"/>
      <c r="W994" s="725"/>
      <c r="X994" s="725"/>
      <c r="Y994" s="725"/>
      <c r="Z994" s="725"/>
      <c r="AA994" s="726"/>
      <c r="AB994" s="726"/>
      <c r="AC994" s="726"/>
      <c r="AD994" s="726"/>
      <c r="AE994" s="726"/>
      <c r="AF994" s="726"/>
      <c r="AG994" s="726"/>
      <c r="AH994" s="726"/>
      <c r="AI994" s="726"/>
      <c r="AJ994" s="726"/>
      <c r="AK994" s="726"/>
      <c r="AL994" s="726"/>
      <c r="AM994" s="727"/>
      <c r="AO994" s="728" t="n">
        <f aca="false">IF(E994&lt;&gt;0,G994,0)</f>
        <v>0</v>
      </c>
      <c r="AP994" s="157" t="n">
        <f aca="false">IF(B994=0,AP993,IF(ISNONTEXT(B994)=TRUE(),INT(B994),INT(LEFT(B994,FIND(".",B994)-1))))</f>
        <v>3</v>
      </c>
      <c r="AQ994" s="157" t="str">
        <f aca="false">IF(AQ995=1,1,IF(B994&lt;&gt;0,1,IF(C994&lt;&gt;0,1,IF(D994&lt;&gt;0,1,IF(E994&lt;&gt;0,1,"")))))</f>
        <v/>
      </c>
      <c r="AR994" s="157" t="str">
        <f aca="false">IF(AP994=0," ",IF(AP994&lt;&gt;AP993,AP994," "))</f>
        <v> </v>
      </c>
      <c r="AS994" s="732"/>
      <c r="AT994" s="730" t="n">
        <f aca="false">IF(AP994&lt;&gt;AR994,(IF('ORÇ.GLOBAL P CAIXA'!I995="",J994*(INFORMAÇÕES!$Q$99/INFORMAÇÕES!$Q$102),IF('ORÇ.GLOBAL P CAIXA'!I995="R",J994,0))),0)</f>
        <v>0</v>
      </c>
      <c r="AU994" s="75" t="n">
        <f aca="false">IF(AP994&lt;&gt;AR994,(IF('ORÇ.GLOBAL P CAIXA'!I995="",J994*(INFORMAÇÕES!$Q$100/INFORMAÇÕES!$Q$102),IF('ORÇ.GLOBAL P CAIXA'!I995="C",J994,0))),0)</f>
        <v>0</v>
      </c>
      <c r="AV994" s="75" t="n">
        <f aca="false">IF(AP994&lt;&gt;AR994,(IF('ORÇ.GLOBAL P CAIXA'!I995="",J994*INFORMAÇÕES!$U$115,IF('ORÇ.GLOBAL P CAIXA'!I995="CF",J994,0))),0)</f>
        <v>0</v>
      </c>
      <c r="AW994" s="75" t="n">
        <f aca="false">IF(AP994&lt;&gt;AR994,(IF('ORÇ.GLOBAL P CAIXA'!I995="",J994*INFORMAÇÕES!$U$116,IF('ORÇ.GLOBAL P CAIXA'!I995="O",J994,0))),0)</f>
        <v>0</v>
      </c>
      <c r="AX994" s="731" t="n">
        <f aca="false">IF(E994&lt;&gt;0,J994,0)</f>
        <v>0</v>
      </c>
      <c r="AY994" s="730" t="n">
        <f aca="false">IF(AP994&lt;&gt;AR994,(IF('ORÇ.GLOBAL P CAIXA'!I995="",L994*(INFORMAÇÕES!$Q$99/INFORMAÇÕES!$Q$102),IF('ORÇ.GLOBAL P CAIXA'!I995="R",L994,0))),0)</f>
        <v>0</v>
      </c>
      <c r="AZ994" s="75" t="n">
        <f aca="false">IF(AP994&lt;&gt;AR994,(IF('ORÇ.GLOBAL P CAIXA'!I995="",L994*(INFORMAÇÕES!$Q$100/INFORMAÇÕES!$Q$102),IF('ORÇ.GLOBAL P CAIXA'!I995="C",L994,0))),0)</f>
        <v>0</v>
      </c>
      <c r="BA994" s="75" t="n">
        <f aca="false">IF(AP994&lt;&gt;AR994,(IF('ORÇ.GLOBAL P CAIXA'!I995="",L994*INFORMAÇÕES!$U$115,IF('ORÇ.GLOBAL P CAIXA'!I995="CF",L994,0))),0)</f>
        <v>0</v>
      </c>
      <c r="BB994" s="75" t="n">
        <f aca="false">IF(AP994&lt;&gt;AR994,(IF('ORÇ.GLOBAL P CAIXA'!I995="",L994*INFORMAÇÕES!$U$116,IF('ORÇ.GLOBAL P CAIXA'!I995="O",L994,0))),0)</f>
        <v>0</v>
      </c>
      <c r="BC994" s="731" t="n">
        <f aca="false">IF(E994&lt;&gt;0,L994,0)</f>
        <v>0</v>
      </c>
    </row>
    <row r="995" s="174" customFormat="true" ht="14.25" hidden="false" customHeight="false" outlineLevel="0" collapsed="false">
      <c r="A995" s="159" t="n">
        <v>985</v>
      </c>
      <c r="B995" s="160" t="n">
        <f aca="false">'ORÇ.REPROG. P CAIXA'!B997</f>
        <v>0</v>
      </c>
      <c r="C995" s="723" t="n">
        <f aca="false">'ORÇ.REPROG. P CAIXA'!C997</f>
        <v>0</v>
      </c>
      <c r="D995" s="162" t="n">
        <f aca="false">'ORÇ.REPROG. P CAIXA'!D997</f>
        <v>0</v>
      </c>
      <c r="E995" s="163" t="n">
        <f aca="false">IF('BM GLOBAL'!$P$1&lt;&gt;0,'ORÇ.REPROG. P CAIXA'!E997,'ORÇ.REPROG. P CAIXA'!H997)</f>
        <v>0</v>
      </c>
      <c r="F995" s="163" t="n">
        <f aca="false">IF('BM GLOBAL'!$P$1&lt;&gt;0,IF('ORÇ.GLOBAL P CAIXA'!K996=0,'ORÇ.GLOBAL EMPRESA'!G996,'ORÇ.GLOBAL P CAIXA'!F996),'ORÇ.REPROG. P CAIXA'!I997)</f>
        <v>0</v>
      </c>
      <c r="G995" s="163" t="n">
        <f aca="false">IF(E995&lt;&gt;0,ROUND(E995*F995,2),IF(AO995=0,(SUMIF('ORÇ.REPROG. P CAIXA'!$AC$13:$AC$1012,B995,$AO$11:$AO$1010)),AO995))</f>
        <v>0</v>
      </c>
      <c r="H995" s="163" t="n">
        <f aca="false">IF(J995&lt;&gt;0,IF(E995&lt;&gt;0,J995/F995,0),0)</f>
        <v>0</v>
      </c>
      <c r="I995" s="163" t="n">
        <f aca="false">IF(L995&lt;&gt;0,IF(E995&lt;&gt;0,L995/F995,0),0)</f>
        <v>0</v>
      </c>
      <c r="J995" s="163" t="n">
        <f aca="false">IF(E995&lt;&gt;0,ROUND(INDEX($P$11:$AM$1010,$A995,$L$1),2),IF(AX995=0,(SUMIF($AP$11:$AP$1010,B995,$AX$11:$AX$1010)),AX995))</f>
        <v>0</v>
      </c>
      <c r="K995" s="163" t="n">
        <f aca="false">IF(G995=0,0,(J995/G995)*100)</f>
        <v>0</v>
      </c>
      <c r="L995" s="163" t="n">
        <f aca="false">IF(E995&lt;&gt;0,ROUND(IF($L$1=1,SUM(P995),"0")+IF($L$1=2,SUM($P995:Q995),"0")+IF($L$1=3,SUM($P995:R995),"0")+IF($L$1=4,SUM($P995:S995),"0")+IF($L$1=5,SUM($P995:T995),"0")+IF($L$1=6,SUM($P995:U995),"0")+IF($L$1=7,SUM($P995:V995),"0")+IF($L$1=8,SUM($P995:W995),"0")+IF($L$1=9,SUM($P995:X995),"0")+IF($L$1=10,SUM($P995:Y995),"0")+IF($L$1=11,SUM($P995:Z995),"0")+IF($L$1=12,SUM($P995:AA995),"0")+IF($L$1=13,SUM($P995:AB995),"0")+IF($L$1=14,SUM($P995:AC995),"0")+IF($L$1=15,SUM($P995:AD995),"0")+IF($L$1=16,SUM($P995:AE995),"0")+IF($L$1=17,SUM($P995:AF995),"0")+IF($L$1=18,SUM($P995:AG995),"0")+IF($L$1=19,SUM($P995:AH995),"0")+IF($L$1=20,SUM($P995:AI995),"0")+IF($L$1=21,SUM($P995:AJ995),"0")+IF($L$1=22,SUM($P995:AK995),"0")+IF($L$1=23,SUM($P995:AL995),"0")+IF($L$1=24,SUM($P995:AM995),"0"),2),IF(BC995=0,(SUMIF($AP$11:$AP$1010,B995,$BC$11:$BC$1010)),BC995))</f>
        <v>0</v>
      </c>
      <c r="M995" s="163" t="n">
        <f aca="false">IF(G995=0,0,(L995/G995)*100)</f>
        <v>0</v>
      </c>
      <c r="N995" s="168" t="str">
        <f aca="false">IF(B995&gt;0,"ok","ocultar")</f>
        <v>ocultar</v>
      </c>
      <c r="O995" s="650"/>
      <c r="P995" s="724"/>
      <c r="Q995" s="725"/>
      <c r="R995" s="725"/>
      <c r="S995" s="725"/>
      <c r="T995" s="725"/>
      <c r="U995" s="725"/>
      <c r="V995" s="725"/>
      <c r="W995" s="725"/>
      <c r="X995" s="725"/>
      <c r="Y995" s="725"/>
      <c r="Z995" s="725"/>
      <c r="AA995" s="726"/>
      <c r="AB995" s="726"/>
      <c r="AC995" s="726"/>
      <c r="AD995" s="726"/>
      <c r="AE995" s="726"/>
      <c r="AF995" s="726"/>
      <c r="AG995" s="726"/>
      <c r="AH995" s="726"/>
      <c r="AI995" s="726"/>
      <c r="AJ995" s="726"/>
      <c r="AK995" s="726"/>
      <c r="AL995" s="726"/>
      <c r="AM995" s="727"/>
      <c r="AO995" s="728" t="n">
        <f aca="false">IF(E995&lt;&gt;0,G995,0)</f>
        <v>0</v>
      </c>
      <c r="AP995" s="157" t="n">
        <f aca="false">IF(B995=0,AP994,IF(ISNONTEXT(B995)=TRUE(),INT(B995),INT(LEFT(B995,FIND(".",B995)-1))))</f>
        <v>3</v>
      </c>
      <c r="AQ995" s="157" t="str">
        <f aca="false">IF(AQ996=1,1,IF(B995&lt;&gt;0,1,IF(C995&lt;&gt;0,1,IF(D995&lt;&gt;0,1,IF(E995&lt;&gt;0,1,"")))))</f>
        <v/>
      </c>
      <c r="AR995" s="157" t="str">
        <f aca="false">IF(AP995=0," ",IF(AP995&lt;&gt;AP994,AP995," "))</f>
        <v> </v>
      </c>
      <c r="AS995" s="732"/>
      <c r="AT995" s="730" t="n">
        <f aca="false">IF(AP995&lt;&gt;AR995,(IF('ORÇ.GLOBAL P CAIXA'!I996="",J995*(INFORMAÇÕES!$Q$99/INFORMAÇÕES!$Q$102),IF('ORÇ.GLOBAL P CAIXA'!I996="R",J995,0))),0)</f>
        <v>0</v>
      </c>
      <c r="AU995" s="75" t="n">
        <f aca="false">IF(AP995&lt;&gt;AR995,(IF('ORÇ.GLOBAL P CAIXA'!I996="",J995*(INFORMAÇÕES!$Q$100/INFORMAÇÕES!$Q$102),IF('ORÇ.GLOBAL P CAIXA'!I996="C",J995,0))),0)</f>
        <v>0</v>
      </c>
      <c r="AV995" s="75" t="n">
        <f aca="false">IF(AP995&lt;&gt;AR995,(IF('ORÇ.GLOBAL P CAIXA'!I996="",J995*INFORMAÇÕES!$U$115,IF('ORÇ.GLOBAL P CAIXA'!I996="CF",J995,0))),0)</f>
        <v>0</v>
      </c>
      <c r="AW995" s="75" t="n">
        <f aca="false">IF(AP995&lt;&gt;AR995,(IF('ORÇ.GLOBAL P CAIXA'!I996="",J995*INFORMAÇÕES!$U$116,IF('ORÇ.GLOBAL P CAIXA'!I996="O",J995,0))),0)</f>
        <v>0</v>
      </c>
      <c r="AX995" s="731" t="n">
        <f aca="false">IF(E995&lt;&gt;0,J995,0)</f>
        <v>0</v>
      </c>
      <c r="AY995" s="730" t="n">
        <f aca="false">IF(AP995&lt;&gt;AR995,(IF('ORÇ.GLOBAL P CAIXA'!I996="",L995*(INFORMAÇÕES!$Q$99/INFORMAÇÕES!$Q$102),IF('ORÇ.GLOBAL P CAIXA'!I996="R",L995,0))),0)</f>
        <v>0</v>
      </c>
      <c r="AZ995" s="75" t="n">
        <f aca="false">IF(AP995&lt;&gt;AR995,(IF('ORÇ.GLOBAL P CAIXA'!I996="",L995*(INFORMAÇÕES!$Q$100/INFORMAÇÕES!$Q$102),IF('ORÇ.GLOBAL P CAIXA'!I996="C",L995,0))),0)</f>
        <v>0</v>
      </c>
      <c r="BA995" s="75" t="n">
        <f aca="false">IF(AP995&lt;&gt;AR995,(IF('ORÇ.GLOBAL P CAIXA'!I996="",L995*INFORMAÇÕES!$U$115,IF('ORÇ.GLOBAL P CAIXA'!I996="CF",L995,0))),0)</f>
        <v>0</v>
      </c>
      <c r="BB995" s="75" t="n">
        <f aca="false">IF(AP995&lt;&gt;AR995,(IF('ORÇ.GLOBAL P CAIXA'!I996="",L995*INFORMAÇÕES!$U$116,IF('ORÇ.GLOBAL P CAIXA'!I996="O",L995,0))),0)</f>
        <v>0</v>
      </c>
      <c r="BC995" s="731" t="n">
        <f aca="false">IF(E995&lt;&gt;0,L995,0)</f>
        <v>0</v>
      </c>
    </row>
    <row r="996" s="174" customFormat="true" ht="14.25" hidden="false" customHeight="false" outlineLevel="0" collapsed="false">
      <c r="A996" s="159" t="n">
        <v>986</v>
      </c>
      <c r="B996" s="160" t="n">
        <f aca="false">'ORÇ.REPROG. P CAIXA'!B998</f>
        <v>0</v>
      </c>
      <c r="C996" s="723" t="n">
        <f aca="false">'ORÇ.REPROG. P CAIXA'!C998</f>
        <v>0</v>
      </c>
      <c r="D996" s="162" t="n">
        <f aca="false">'ORÇ.REPROG. P CAIXA'!D998</f>
        <v>0</v>
      </c>
      <c r="E996" s="163" t="n">
        <f aca="false">IF('BM GLOBAL'!$P$1&lt;&gt;0,'ORÇ.REPROG. P CAIXA'!E998,'ORÇ.REPROG. P CAIXA'!H998)</f>
        <v>0</v>
      </c>
      <c r="F996" s="163" t="n">
        <f aca="false">IF('BM GLOBAL'!$P$1&lt;&gt;0,IF('ORÇ.GLOBAL P CAIXA'!K997=0,'ORÇ.GLOBAL EMPRESA'!G997,'ORÇ.GLOBAL P CAIXA'!F997),'ORÇ.REPROG. P CAIXA'!I998)</f>
        <v>0</v>
      </c>
      <c r="G996" s="163" t="n">
        <f aca="false">IF(E996&lt;&gt;0,ROUND(E996*F996,2),IF(AO996=0,(SUMIF('ORÇ.REPROG. P CAIXA'!$AC$13:$AC$1012,B996,$AO$11:$AO$1010)),AO996))</f>
        <v>0</v>
      </c>
      <c r="H996" s="163" t="n">
        <f aca="false">IF(J996&lt;&gt;0,IF(E996&lt;&gt;0,J996/F996,0),0)</f>
        <v>0</v>
      </c>
      <c r="I996" s="163" t="n">
        <f aca="false">IF(L996&lt;&gt;0,IF(E996&lt;&gt;0,L996/F996,0),0)</f>
        <v>0</v>
      </c>
      <c r="J996" s="163" t="n">
        <f aca="false">IF(E996&lt;&gt;0,ROUND(INDEX($P$11:$AM$1010,$A996,$L$1),2),IF(AX996=0,(SUMIF($AP$11:$AP$1010,B996,$AX$11:$AX$1010)),AX996))</f>
        <v>0</v>
      </c>
      <c r="K996" s="163" t="n">
        <f aca="false">IF(G996=0,0,(J996/G996)*100)</f>
        <v>0</v>
      </c>
      <c r="L996" s="163" t="n">
        <f aca="false">IF(E996&lt;&gt;0,ROUND(IF($L$1=1,SUM(P996),"0")+IF($L$1=2,SUM($P996:Q996),"0")+IF($L$1=3,SUM($P996:R996),"0")+IF($L$1=4,SUM($P996:S996),"0")+IF($L$1=5,SUM($P996:T996),"0")+IF($L$1=6,SUM($P996:U996),"0")+IF($L$1=7,SUM($P996:V996),"0")+IF($L$1=8,SUM($P996:W996),"0")+IF($L$1=9,SUM($P996:X996),"0")+IF($L$1=10,SUM($P996:Y996),"0")+IF($L$1=11,SUM($P996:Z996),"0")+IF($L$1=12,SUM($P996:AA996),"0")+IF($L$1=13,SUM($P996:AB996),"0")+IF($L$1=14,SUM($P996:AC996),"0")+IF($L$1=15,SUM($P996:AD996),"0")+IF($L$1=16,SUM($P996:AE996),"0")+IF($L$1=17,SUM($P996:AF996),"0")+IF($L$1=18,SUM($P996:AG996),"0")+IF($L$1=19,SUM($P996:AH996),"0")+IF($L$1=20,SUM($P996:AI996),"0")+IF($L$1=21,SUM($P996:AJ996),"0")+IF($L$1=22,SUM($P996:AK996),"0")+IF($L$1=23,SUM($P996:AL996),"0")+IF($L$1=24,SUM($P996:AM996),"0"),2),IF(BC996=0,(SUMIF($AP$11:$AP$1010,B996,$BC$11:$BC$1010)),BC996))</f>
        <v>0</v>
      </c>
      <c r="M996" s="163" t="n">
        <f aca="false">IF(G996=0,0,(L996/G996)*100)</f>
        <v>0</v>
      </c>
      <c r="N996" s="168" t="str">
        <f aca="false">IF(B996&gt;0,"ok","ocultar")</f>
        <v>ocultar</v>
      </c>
      <c r="O996" s="650"/>
      <c r="P996" s="724"/>
      <c r="Q996" s="725"/>
      <c r="R996" s="725"/>
      <c r="S996" s="725"/>
      <c r="T996" s="725"/>
      <c r="U996" s="725"/>
      <c r="V996" s="725"/>
      <c r="W996" s="725"/>
      <c r="X996" s="725"/>
      <c r="Y996" s="725"/>
      <c r="Z996" s="725"/>
      <c r="AA996" s="726"/>
      <c r="AB996" s="726"/>
      <c r="AC996" s="726"/>
      <c r="AD996" s="726"/>
      <c r="AE996" s="726"/>
      <c r="AF996" s="726"/>
      <c r="AG996" s="726"/>
      <c r="AH996" s="726"/>
      <c r="AI996" s="726"/>
      <c r="AJ996" s="726"/>
      <c r="AK996" s="726"/>
      <c r="AL996" s="726"/>
      <c r="AM996" s="727"/>
      <c r="AO996" s="728" t="n">
        <f aca="false">IF(E996&lt;&gt;0,G996,0)</f>
        <v>0</v>
      </c>
      <c r="AP996" s="157" t="n">
        <f aca="false">IF(B996=0,AP995,IF(ISNONTEXT(B996)=TRUE(),INT(B996),INT(LEFT(B996,FIND(".",B996)-1))))</f>
        <v>3</v>
      </c>
      <c r="AQ996" s="157" t="str">
        <f aca="false">IF(AQ997=1,1,IF(B996&lt;&gt;0,1,IF(C996&lt;&gt;0,1,IF(D996&lt;&gt;0,1,IF(E996&lt;&gt;0,1,"")))))</f>
        <v/>
      </c>
      <c r="AR996" s="157" t="str">
        <f aca="false">IF(AP996=0," ",IF(AP996&lt;&gt;AP995,AP996," "))</f>
        <v> </v>
      </c>
      <c r="AS996" s="732"/>
      <c r="AT996" s="730" t="n">
        <f aca="false">IF(AP996&lt;&gt;AR996,(IF('ORÇ.GLOBAL P CAIXA'!I997="",J996*(INFORMAÇÕES!$Q$99/INFORMAÇÕES!$Q$102),IF('ORÇ.GLOBAL P CAIXA'!I997="R",J996,0))),0)</f>
        <v>0</v>
      </c>
      <c r="AU996" s="75" t="n">
        <f aca="false">IF(AP996&lt;&gt;AR996,(IF('ORÇ.GLOBAL P CAIXA'!I997="",J996*(INFORMAÇÕES!$Q$100/INFORMAÇÕES!$Q$102),IF('ORÇ.GLOBAL P CAIXA'!I997="C",J996,0))),0)</f>
        <v>0</v>
      </c>
      <c r="AV996" s="75" t="n">
        <f aca="false">IF(AP996&lt;&gt;AR996,(IF('ORÇ.GLOBAL P CAIXA'!I997="",J996*INFORMAÇÕES!$U$115,IF('ORÇ.GLOBAL P CAIXA'!I997="CF",J996,0))),0)</f>
        <v>0</v>
      </c>
      <c r="AW996" s="75" t="n">
        <f aca="false">IF(AP996&lt;&gt;AR996,(IF('ORÇ.GLOBAL P CAIXA'!I997="",J996*INFORMAÇÕES!$U$116,IF('ORÇ.GLOBAL P CAIXA'!I997="O",J996,0))),0)</f>
        <v>0</v>
      </c>
      <c r="AX996" s="731" t="n">
        <f aca="false">IF(E996&lt;&gt;0,J996,0)</f>
        <v>0</v>
      </c>
      <c r="AY996" s="730" t="n">
        <f aca="false">IF(AP996&lt;&gt;AR996,(IF('ORÇ.GLOBAL P CAIXA'!I997="",L996*(INFORMAÇÕES!$Q$99/INFORMAÇÕES!$Q$102),IF('ORÇ.GLOBAL P CAIXA'!I997="R",L996,0))),0)</f>
        <v>0</v>
      </c>
      <c r="AZ996" s="75" t="n">
        <f aca="false">IF(AP996&lt;&gt;AR996,(IF('ORÇ.GLOBAL P CAIXA'!I997="",L996*(INFORMAÇÕES!$Q$100/INFORMAÇÕES!$Q$102),IF('ORÇ.GLOBAL P CAIXA'!I997="C",L996,0))),0)</f>
        <v>0</v>
      </c>
      <c r="BA996" s="75" t="n">
        <f aca="false">IF(AP996&lt;&gt;AR996,(IF('ORÇ.GLOBAL P CAIXA'!I997="",L996*INFORMAÇÕES!$U$115,IF('ORÇ.GLOBAL P CAIXA'!I997="CF",L996,0))),0)</f>
        <v>0</v>
      </c>
      <c r="BB996" s="75" t="n">
        <f aca="false">IF(AP996&lt;&gt;AR996,(IF('ORÇ.GLOBAL P CAIXA'!I997="",L996*INFORMAÇÕES!$U$116,IF('ORÇ.GLOBAL P CAIXA'!I997="O",L996,0))),0)</f>
        <v>0</v>
      </c>
      <c r="BC996" s="731" t="n">
        <f aca="false">IF(E996&lt;&gt;0,L996,0)</f>
        <v>0</v>
      </c>
    </row>
    <row r="997" s="174" customFormat="true" ht="14.25" hidden="false" customHeight="false" outlineLevel="0" collapsed="false">
      <c r="A997" s="159" t="n">
        <v>987</v>
      </c>
      <c r="B997" s="160" t="n">
        <f aca="false">'ORÇ.REPROG. P CAIXA'!B999</f>
        <v>0</v>
      </c>
      <c r="C997" s="723" t="n">
        <f aca="false">'ORÇ.REPROG. P CAIXA'!C999</f>
        <v>0</v>
      </c>
      <c r="D997" s="162" t="n">
        <f aca="false">'ORÇ.REPROG. P CAIXA'!D999</f>
        <v>0</v>
      </c>
      <c r="E997" s="163" t="n">
        <f aca="false">IF('BM GLOBAL'!$P$1&lt;&gt;0,'ORÇ.REPROG. P CAIXA'!E999,'ORÇ.REPROG. P CAIXA'!H999)</f>
        <v>0</v>
      </c>
      <c r="F997" s="163" t="n">
        <f aca="false">IF('BM GLOBAL'!$P$1&lt;&gt;0,IF('ORÇ.GLOBAL P CAIXA'!K998=0,'ORÇ.GLOBAL EMPRESA'!G998,'ORÇ.GLOBAL P CAIXA'!F998),'ORÇ.REPROG. P CAIXA'!I999)</f>
        <v>0</v>
      </c>
      <c r="G997" s="163" t="n">
        <f aca="false">IF(E997&lt;&gt;0,ROUND(E997*F997,2),IF(AO997=0,(SUMIF('ORÇ.REPROG. P CAIXA'!$AC$13:$AC$1012,B997,$AO$11:$AO$1010)),AO997))</f>
        <v>0</v>
      </c>
      <c r="H997" s="163" t="n">
        <f aca="false">IF(J997&lt;&gt;0,IF(E997&lt;&gt;0,J997/F997,0),0)</f>
        <v>0</v>
      </c>
      <c r="I997" s="163" t="n">
        <f aca="false">IF(L997&lt;&gt;0,IF(E997&lt;&gt;0,L997/F997,0),0)</f>
        <v>0</v>
      </c>
      <c r="J997" s="163" t="n">
        <f aca="false">IF(E997&lt;&gt;0,ROUND(INDEX($P$11:$AM$1010,$A997,$L$1),2),IF(AX997=0,(SUMIF($AP$11:$AP$1010,B997,$AX$11:$AX$1010)),AX997))</f>
        <v>0</v>
      </c>
      <c r="K997" s="163" t="n">
        <f aca="false">IF(G997=0,0,(J997/G997)*100)</f>
        <v>0</v>
      </c>
      <c r="L997" s="163" t="n">
        <f aca="false">IF(E997&lt;&gt;0,ROUND(IF($L$1=1,SUM(P997),"0")+IF($L$1=2,SUM($P997:Q997),"0")+IF($L$1=3,SUM($P997:R997),"0")+IF($L$1=4,SUM($P997:S997),"0")+IF($L$1=5,SUM($P997:T997),"0")+IF($L$1=6,SUM($P997:U997),"0")+IF($L$1=7,SUM($P997:V997),"0")+IF($L$1=8,SUM($P997:W997),"0")+IF($L$1=9,SUM($P997:X997),"0")+IF($L$1=10,SUM($P997:Y997),"0")+IF($L$1=11,SUM($P997:Z997),"0")+IF($L$1=12,SUM($P997:AA997),"0")+IF($L$1=13,SUM($P997:AB997),"0")+IF($L$1=14,SUM($P997:AC997),"0")+IF($L$1=15,SUM($P997:AD997),"0")+IF($L$1=16,SUM($P997:AE997),"0")+IF($L$1=17,SUM($P997:AF997),"0")+IF($L$1=18,SUM($P997:AG997),"0")+IF($L$1=19,SUM($P997:AH997),"0")+IF($L$1=20,SUM($P997:AI997),"0")+IF($L$1=21,SUM($P997:AJ997),"0")+IF($L$1=22,SUM($P997:AK997),"0")+IF($L$1=23,SUM($P997:AL997),"0")+IF($L$1=24,SUM($P997:AM997),"0"),2),IF(BC997=0,(SUMIF($AP$11:$AP$1010,B997,$BC$11:$BC$1010)),BC997))</f>
        <v>0</v>
      </c>
      <c r="M997" s="163" t="n">
        <f aca="false">IF(G997=0,0,(L997/G997)*100)</f>
        <v>0</v>
      </c>
      <c r="N997" s="168" t="str">
        <f aca="false">IF(B997&gt;0,"ok","ocultar")</f>
        <v>ocultar</v>
      </c>
      <c r="O997" s="650"/>
      <c r="P997" s="724"/>
      <c r="Q997" s="725"/>
      <c r="R997" s="725"/>
      <c r="S997" s="725"/>
      <c r="T997" s="725"/>
      <c r="U997" s="725"/>
      <c r="V997" s="725"/>
      <c r="W997" s="725"/>
      <c r="X997" s="725"/>
      <c r="Y997" s="725"/>
      <c r="Z997" s="725"/>
      <c r="AA997" s="726"/>
      <c r="AB997" s="726"/>
      <c r="AC997" s="726"/>
      <c r="AD997" s="726"/>
      <c r="AE997" s="726"/>
      <c r="AF997" s="726"/>
      <c r="AG997" s="726"/>
      <c r="AH997" s="726"/>
      <c r="AI997" s="726"/>
      <c r="AJ997" s="726"/>
      <c r="AK997" s="726"/>
      <c r="AL997" s="726"/>
      <c r="AM997" s="727"/>
      <c r="AO997" s="728" t="n">
        <f aca="false">IF(E997&lt;&gt;0,G997,0)</f>
        <v>0</v>
      </c>
      <c r="AP997" s="157" t="n">
        <f aca="false">IF(B997=0,AP996,IF(ISNONTEXT(B997)=TRUE(),INT(B997),INT(LEFT(B997,FIND(".",B997)-1))))</f>
        <v>3</v>
      </c>
      <c r="AQ997" s="157" t="str">
        <f aca="false">IF(AQ998=1,1,IF(B997&lt;&gt;0,1,IF(C997&lt;&gt;0,1,IF(D997&lt;&gt;0,1,IF(E997&lt;&gt;0,1,"")))))</f>
        <v/>
      </c>
      <c r="AR997" s="157" t="str">
        <f aca="false">IF(AP997=0," ",IF(AP997&lt;&gt;AP996,AP997," "))</f>
        <v> </v>
      </c>
      <c r="AS997" s="732"/>
      <c r="AT997" s="730" t="n">
        <f aca="false">IF(AP997&lt;&gt;AR997,(IF('ORÇ.GLOBAL P CAIXA'!I998="",J997*(INFORMAÇÕES!$Q$99/INFORMAÇÕES!$Q$102),IF('ORÇ.GLOBAL P CAIXA'!I998="R",J997,0))),0)</f>
        <v>0</v>
      </c>
      <c r="AU997" s="75" t="n">
        <f aca="false">IF(AP997&lt;&gt;AR997,(IF('ORÇ.GLOBAL P CAIXA'!I998="",J997*(INFORMAÇÕES!$Q$100/INFORMAÇÕES!$Q$102),IF('ORÇ.GLOBAL P CAIXA'!I998="C",J997,0))),0)</f>
        <v>0</v>
      </c>
      <c r="AV997" s="75" t="n">
        <f aca="false">IF(AP997&lt;&gt;AR997,(IF('ORÇ.GLOBAL P CAIXA'!I998="",J997*INFORMAÇÕES!$U$115,IF('ORÇ.GLOBAL P CAIXA'!I998="CF",J997,0))),0)</f>
        <v>0</v>
      </c>
      <c r="AW997" s="75" t="n">
        <f aca="false">IF(AP997&lt;&gt;AR997,(IF('ORÇ.GLOBAL P CAIXA'!I998="",J997*INFORMAÇÕES!$U$116,IF('ORÇ.GLOBAL P CAIXA'!I998="O",J997,0))),0)</f>
        <v>0</v>
      </c>
      <c r="AX997" s="731" t="n">
        <f aca="false">IF(E997&lt;&gt;0,J997,0)</f>
        <v>0</v>
      </c>
      <c r="AY997" s="730" t="n">
        <f aca="false">IF(AP997&lt;&gt;AR997,(IF('ORÇ.GLOBAL P CAIXA'!I998="",L997*(INFORMAÇÕES!$Q$99/INFORMAÇÕES!$Q$102),IF('ORÇ.GLOBAL P CAIXA'!I998="R",L997,0))),0)</f>
        <v>0</v>
      </c>
      <c r="AZ997" s="75" t="n">
        <f aca="false">IF(AP997&lt;&gt;AR997,(IF('ORÇ.GLOBAL P CAIXA'!I998="",L997*(INFORMAÇÕES!$Q$100/INFORMAÇÕES!$Q$102),IF('ORÇ.GLOBAL P CAIXA'!I998="C",L997,0))),0)</f>
        <v>0</v>
      </c>
      <c r="BA997" s="75" t="n">
        <f aca="false">IF(AP997&lt;&gt;AR997,(IF('ORÇ.GLOBAL P CAIXA'!I998="",L997*INFORMAÇÕES!$U$115,IF('ORÇ.GLOBAL P CAIXA'!I998="CF",L997,0))),0)</f>
        <v>0</v>
      </c>
      <c r="BB997" s="75" t="n">
        <f aca="false">IF(AP997&lt;&gt;AR997,(IF('ORÇ.GLOBAL P CAIXA'!I998="",L997*INFORMAÇÕES!$U$116,IF('ORÇ.GLOBAL P CAIXA'!I998="O",L997,0))),0)</f>
        <v>0</v>
      </c>
      <c r="BC997" s="731" t="n">
        <f aca="false">IF(E997&lt;&gt;0,L997,0)</f>
        <v>0</v>
      </c>
    </row>
    <row r="998" s="174" customFormat="true" ht="14.25" hidden="false" customHeight="false" outlineLevel="0" collapsed="false">
      <c r="A998" s="159" t="n">
        <v>988</v>
      </c>
      <c r="B998" s="160" t="n">
        <f aca="false">'ORÇ.REPROG. P CAIXA'!B1000</f>
        <v>0</v>
      </c>
      <c r="C998" s="723" t="n">
        <f aca="false">'ORÇ.REPROG. P CAIXA'!C1000</f>
        <v>0</v>
      </c>
      <c r="D998" s="162" t="n">
        <f aca="false">'ORÇ.REPROG. P CAIXA'!D1000</f>
        <v>0</v>
      </c>
      <c r="E998" s="163" t="n">
        <f aca="false">IF('BM GLOBAL'!$P$1&lt;&gt;0,'ORÇ.REPROG. P CAIXA'!E1000,'ORÇ.REPROG. P CAIXA'!H1000)</f>
        <v>0</v>
      </c>
      <c r="F998" s="163" t="n">
        <f aca="false">IF('BM GLOBAL'!$P$1&lt;&gt;0,IF('ORÇ.GLOBAL P CAIXA'!K999=0,'ORÇ.GLOBAL EMPRESA'!G999,'ORÇ.GLOBAL P CAIXA'!F999),'ORÇ.REPROG. P CAIXA'!I1000)</f>
        <v>0</v>
      </c>
      <c r="G998" s="163" t="n">
        <f aca="false">IF(E998&lt;&gt;0,ROUND(E998*F998,2),IF(AO998=0,(SUMIF('ORÇ.REPROG. P CAIXA'!$AC$13:$AC$1012,B998,$AO$11:$AO$1010)),AO998))</f>
        <v>0</v>
      </c>
      <c r="H998" s="163" t="n">
        <f aca="false">IF(J998&lt;&gt;0,IF(E998&lt;&gt;0,J998/F998,0),0)</f>
        <v>0</v>
      </c>
      <c r="I998" s="163" t="n">
        <f aca="false">IF(L998&lt;&gt;0,IF(E998&lt;&gt;0,L998/F998,0),0)</f>
        <v>0</v>
      </c>
      <c r="J998" s="163" t="n">
        <f aca="false">IF(E998&lt;&gt;0,ROUND(INDEX($P$11:$AM$1010,$A998,$L$1),2),IF(AX998=0,(SUMIF($AP$11:$AP$1010,B998,$AX$11:$AX$1010)),AX998))</f>
        <v>0</v>
      </c>
      <c r="K998" s="163" t="n">
        <f aca="false">IF(G998=0,0,(J998/G998)*100)</f>
        <v>0</v>
      </c>
      <c r="L998" s="163" t="n">
        <f aca="false">IF(E998&lt;&gt;0,ROUND(IF($L$1=1,SUM(P998),"0")+IF($L$1=2,SUM($P998:Q998),"0")+IF($L$1=3,SUM($P998:R998),"0")+IF($L$1=4,SUM($P998:S998),"0")+IF($L$1=5,SUM($P998:T998),"0")+IF($L$1=6,SUM($P998:U998),"0")+IF($L$1=7,SUM($P998:V998),"0")+IF($L$1=8,SUM($P998:W998),"0")+IF($L$1=9,SUM($P998:X998),"0")+IF($L$1=10,SUM($P998:Y998),"0")+IF($L$1=11,SUM($P998:Z998),"0")+IF($L$1=12,SUM($P998:AA998),"0")+IF($L$1=13,SUM($P998:AB998),"0")+IF($L$1=14,SUM($P998:AC998),"0")+IF($L$1=15,SUM($P998:AD998),"0")+IF($L$1=16,SUM($P998:AE998),"0")+IF($L$1=17,SUM($P998:AF998),"0")+IF($L$1=18,SUM($P998:AG998),"0")+IF($L$1=19,SUM($P998:AH998),"0")+IF($L$1=20,SUM($P998:AI998),"0")+IF($L$1=21,SUM($P998:AJ998),"0")+IF($L$1=22,SUM($P998:AK998),"0")+IF($L$1=23,SUM($P998:AL998),"0")+IF($L$1=24,SUM($P998:AM998),"0"),2),IF(BC998=0,(SUMIF($AP$11:$AP$1010,B998,$BC$11:$BC$1010)),BC998))</f>
        <v>0</v>
      </c>
      <c r="M998" s="163" t="n">
        <f aca="false">IF(G998=0,0,(L998/G998)*100)</f>
        <v>0</v>
      </c>
      <c r="N998" s="168" t="str">
        <f aca="false">IF(B998&gt;0,"ok","ocultar")</f>
        <v>ocultar</v>
      </c>
      <c r="O998" s="650"/>
      <c r="P998" s="724"/>
      <c r="Q998" s="725"/>
      <c r="R998" s="725"/>
      <c r="S998" s="725"/>
      <c r="T998" s="725"/>
      <c r="U998" s="725"/>
      <c r="V998" s="725"/>
      <c r="W998" s="725"/>
      <c r="X998" s="725"/>
      <c r="Y998" s="725"/>
      <c r="Z998" s="725"/>
      <c r="AA998" s="726"/>
      <c r="AB998" s="726"/>
      <c r="AC998" s="726"/>
      <c r="AD998" s="726"/>
      <c r="AE998" s="726"/>
      <c r="AF998" s="726"/>
      <c r="AG998" s="726"/>
      <c r="AH998" s="726"/>
      <c r="AI998" s="726"/>
      <c r="AJ998" s="726"/>
      <c r="AK998" s="726"/>
      <c r="AL998" s="726"/>
      <c r="AM998" s="727"/>
      <c r="AO998" s="728" t="n">
        <f aca="false">IF(E998&lt;&gt;0,G998,0)</f>
        <v>0</v>
      </c>
      <c r="AP998" s="157" t="n">
        <f aca="false">IF(B998=0,AP997,IF(ISNONTEXT(B998)=TRUE(),INT(B998),INT(LEFT(B998,FIND(".",B998)-1))))</f>
        <v>3</v>
      </c>
      <c r="AQ998" s="157" t="str">
        <f aca="false">IF(AQ999=1,1,IF(B998&lt;&gt;0,1,IF(C998&lt;&gt;0,1,IF(D998&lt;&gt;0,1,IF(E998&lt;&gt;0,1,"")))))</f>
        <v/>
      </c>
      <c r="AR998" s="157" t="str">
        <f aca="false">IF(AP998=0," ",IF(AP998&lt;&gt;AP997,AP998," "))</f>
        <v> </v>
      </c>
      <c r="AS998" s="732"/>
      <c r="AT998" s="730" t="n">
        <f aca="false">IF(AP998&lt;&gt;AR998,(IF('ORÇ.GLOBAL P CAIXA'!I999="",J998*(INFORMAÇÕES!$Q$99/INFORMAÇÕES!$Q$102),IF('ORÇ.GLOBAL P CAIXA'!I999="R",J998,0))),0)</f>
        <v>0</v>
      </c>
      <c r="AU998" s="75" t="n">
        <f aca="false">IF(AP998&lt;&gt;AR998,(IF('ORÇ.GLOBAL P CAIXA'!I999="",J998*(INFORMAÇÕES!$Q$100/INFORMAÇÕES!$Q$102),IF('ORÇ.GLOBAL P CAIXA'!I999="C",J998,0))),0)</f>
        <v>0</v>
      </c>
      <c r="AV998" s="75" t="n">
        <f aca="false">IF(AP998&lt;&gt;AR998,(IF('ORÇ.GLOBAL P CAIXA'!I999="",J998*INFORMAÇÕES!$U$115,IF('ORÇ.GLOBAL P CAIXA'!I999="CF",J998,0))),0)</f>
        <v>0</v>
      </c>
      <c r="AW998" s="75" t="n">
        <f aca="false">IF(AP998&lt;&gt;AR998,(IF('ORÇ.GLOBAL P CAIXA'!I999="",J998*INFORMAÇÕES!$U$116,IF('ORÇ.GLOBAL P CAIXA'!I999="O",J998,0))),0)</f>
        <v>0</v>
      </c>
      <c r="AX998" s="731" t="n">
        <f aca="false">IF(E998&lt;&gt;0,J998,0)</f>
        <v>0</v>
      </c>
      <c r="AY998" s="730" t="n">
        <f aca="false">IF(AP998&lt;&gt;AR998,(IF('ORÇ.GLOBAL P CAIXA'!I999="",L998*(INFORMAÇÕES!$Q$99/INFORMAÇÕES!$Q$102),IF('ORÇ.GLOBAL P CAIXA'!I999="R",L998,0))),0)</f>
        <v>0</v>
      </c>
      <c r="AZ998" s="75" t="n">
        <f aca="false">IF(AP998&lt;&gt;AR998,(IF('ORÇ.GLOBAL P CAIXA'!I999="",L998*(INFORMAÇÕES!$Q$100/INFORMAÇÕES!$Q$102),IF('ORÇ.GLOBAL P CAIXA'!I999="C",L998,0))),0)</f>
        <v>0</v>
      </c>
      <c r="BA998" s="75" t="n">
        <f aca="false">IF(AP998&lt;&gt;AR998,(IF('ORÇ.GLOBAL P CAIXA'!I999="",L998*INFORMAÇÕES!$U$115,IF('ORÇ.GLOBAL P CAIXA'!I999="CF",L998,0))),0)</f>
        <v>0</v>
      </c>
      <c r="BB998" s="75" t="n">
        <f aca="false">IF(AP998&lt;&gt;AR998,(IF('ORÇ.GLOBAL P CAIXA'!I999="",L998*INFORMAÇÕES!$U$116,IF('ORÇ.GLOBAL P CAIXA'!I999="O",L998,0))),0)</f>
        <v>0</v>
      </c>
      <c r="BC998" s="731" t="n">
        <f aca="false">IF(E998&lt;&gt;0,L998,0)</f>
        <v>0</v>
      </c>
    </row>
    <row r="999" s="174" customFormat="true" ht="14.25" hidden="false" customHeight="false" outlineLevel="0" collapsed="false">
      <c r="A999" s="159" t="n">
        <v>989</v>
      </c>
      <c r="B999" s="160" t="n">
        <f aca="false">'ORÇ.REPROG. P CAIXA'!B1001</f>
        <v>0</v>
      </c>
      <c r="C999" s="723" t="n">
        <f aca="false">'ORÇ.REPROG. P CAIXA'!C1001</f>
        <v>0</v>
      </c>
      <c r="D999" s="162" t="n">
        <f aca="false">'ORÇ.REPROG. P CAIXA'!D1001</f>
        <v>0</v>
      </c>
      <c r="E999" s="163" t="n">
        <f aca="false">IF('BM GLOBAL'!$P$1&lt;&gt;0,'ORÇ.REPROG. P CAIXA'!E1001,'ORÇ.REPROG. P CAIXA'!H1001)</f>
        <v>0</v>
      </c>
      <c r="F999" s="163" t="n">
        <f aca="false">IF('BM GLOBAL'!$P$1&lt;&gt;0,IF('ORÇ.GLOBAL P CAIXA'!K1000=0,'ORÇ.GLOBAL EMPRESA'!G1000,'ORÇ.GLOBAL P CAIXA'!F1000),'ORÇ.REPROG. P CAIXA'!I1001)</f>
        <v>0</v>
      </c>
      <c r="G999" s="163" t="n">
        <f aca="false">IF(E999&lt;&gt;0,ROUND(E999*F999,2),IF(AO999=0,(SUMIF('ORÇ.REPROG. P CAIXA'!$AC$13:$AC$1012,B999,$AO$11:$AO$1010)),AO999))</f>
        <v>0</v>
      </c>
      <c r="H999" s="163" t="n">
        <f aca="false">IF(J999&lt;&gt;0,IF(E999&lt;&gt;0,J999/F999,0),0)</f>
        <v>0</v>
      </c>
      <c r="I999" s="163" t="n">
        <f aca="false">IF(L999&lt;&gt;0,IF(E999&lt;&gt;0,L999/F999,0),0)</f>
        <v>0</v>
      </c>
      <c r="J999" s="163" t="n">
        <f aca="false">IF(E999&lt;&gt;0,ROUND(INDEX($P$11:$AM$1010,$A999,$L$1),2),IF(AX999=0,(SUMIF($AP$11:$AP$1010,B999,$AX$11:$AX$1010)),AX999))</f>
        <v>0</v>
      </c>
      <c r="K999" s="163" t="n">
        <f aca="false">IF(G999=0,0,(J999/G999)*100)</f>
        <v>0</v>
      </c>
      <c r="L999" s="163" t="n">
        <f aca="false">IF(E999&lt;&gt;0,ROUND(IF($L$1=1,SUM(P999),"0")+IF($L$1=2,SUM($P999:Q999),"0")+IF($L$1=3,SUM($P999:R999),"0")+IF($L$1=4,SUM($P999:S999),"0")+IF($L$1=5,SUM($P999:T999),"0")+IF($L$1=6,SUM($P999:U999),"0")+IF($L$1=7,SUM($P999:V999),"0")+IF($L$1=8,SUM($P999:W999),"0")+IF($L$1=9,SUM($P999:X999),"0")+IF($L$1=10,SUM($P999:Y999),"0")+IF($L$1=11,SUM($P999:Z999),"0")+IF($L$1=12,SUM($P999:AA999),"0")+IF($L$1=13,SUM($P999:AB999),"0")+IF($L$1=14,SUM($P999:AC999),"0")+IF($L$1=15,SUM($P999:AD999),"0")+IF($L$1=16,SUM($P999:AE999),"0")+IF($L$1=17,SUM($P999:AF999),"0")+IF($L$1=18,SUM($P999:AG999),"0")+IF($L$1=19,SUM($P999:AH999),"0")+IF($L$1=20,SUM($P999:AI999),"0")+IF($L$1=21,SUM($P999:AJ999),"0")+IF($L$1=22,SUM($P999:AK999),"0")+IF($L$1=23,SUM($P999:AL999),"0")+IF($L$1=24,SUM($P999:AM999),"0"),2),IF(BC999=0,(SUMIF($AP$11:$AP$1010,B999,$BC$11:$BC$1010)),BC999))</f>
        <v>0</v>
      </c>
      <c r="M999" s="163" t="n">
        <f aca="false">IF(G999=0,0,(L999/G999)*100)</f>
        <v>0</v>
      </c>
      <c r="N999" s="168" t="str">
        <f aca="false">IF(B999&gt;0,"ok","ocultar")</f>
        <v>ocultar</v>
      </c>
      <c r="O999" s="650"/>
      <c r="P999" s="724"/>
      <c r="Q999" s="725"/>
      <c r="R999" s="725"/>
      <c r="S999" s="725"/>
      <c r="T999" s="725"/>
      <c r="U999" s="725"/>
      <c r="V999" s="725"/>
      <c r="W999" s="725"/>
      <c r="X999" s="725"/>
      <c r="Y999" s="725"/>
      <c r="Z999" s="725"/>
      <c r="AA999" s="726"/>
      <c r="AB999" s="726"/>
      <c r="AC999" s="726"/>
      <c r="AD999" s="726"/>
      <c r="AE999" s="726"/>
      <c r="AF999" s="726"/>
      <c r="AG999" s="726"/>
      <c r="AH999" s="726"/>
      <c r="AI999" s="726"/>
      <c r="AJ999" s="726"/>
      <c r="AK999" s="726"/>
      <c r="AL999" s="726"/>
      <c r="AM999" s="727"/>
      <c r="AO999" s="728" t="n">
        <f aca="false">IF(E999&lt;&gt;0,G999,0)</f>
        <v>0</v>
      </c>
      <c r="AP999" s="157" t="n">
        <f aca="false">IF(B999=0,AP998,IF(ISNONTEXT(B999)=TRUE(),INT(B999),INT(LEFT(B999,FIND(".",B999)-1))))</f>
        <v>3</v>
      </c>
      <c r="AQ999" s="157" t="str">
        <f aca="false">IF(AQ1000=1,1,IF(B999&lt;&gt;0,1,IF(C999&lt;&gt;0,1,IF(D999&lt;&gt;0,1,IF(E999&lt;&gt;0,1,"")))))</f>
        <v/>
      </c>
      <c r="AR999" s="157" t="str">
        <f aca="false">IF(AP999=0," ",IF(AP999&lt;&gt;AP998,AP999," "))</f>
        <v> </v>
      </c>
      <c r="AS999" s="732"/>
      <c r="AT999" s="730" t="n">
        <f aca="false">IF(AP999&lt;&gt;AR999,(IF('ORÇ.GLOBAL P CAIXA'!I1000="",J999*(INFORMAÇÕES!$Q$99/INFORMAÇÕES!$Q$102),IF('ORÇ.GLOBAL P CAIXA'!I1000="R",J999,0))),0)</f>
        <v>0</v>
      </c>
      <c r="AU999" s="75" t="n">
        <f aca="false">IF(AP999&lt;&gt;AR999,(IF('ORÇ.GLOBAL P CAIXA'!I1000="",J999*(INFORMAÇÕES!$Q$100/INFORMAÇÕES!$Q$102),IF('ORÇ.GLOBAL P CAIXA'!I1000="C",J999,0))),0)</f>
        <v>0</v>
      </c>
      <c r="AV999" s="75" t="n">
        <f aca="false">IF(AP999&lt;&gt;AR999,(IF('ORÇ.GLOBAL P CAIXA'!I1000="",J999*INFORMAÇÕES!$U$115,IF('ORÇ.GLOBAL P CAIXA'!I1000="CF",J999,0))),0)</f>
        <v>0</v>
      </c>
      <c r="AW999" s="75" t="n">
        <f aca="false">IF(AP999&lt;&gt;AR999,(IF('ORÇ.GLOBAL P CAIXA'!I1000="",J999*INFORMAÇÕES!$U$116,IF('ORÇ.GLOBAL P CAIXA'!I1000="O",J999,0))),0)</f>
        <v>0</v>
      </c>
      <c r="AX999" s="731" t="n">
        <f aca="false">IF(E999&lt;&gt;0,J999,0)</f>
        <v>0</v>
      </c>
      <c r="AY999" s="730" t="n">
        <f aca="false">IF(AP999&lt;&gt;AR999,(IF('ORÇ.GLOBAL P CAIXA'!I1000="",L999*(INFORMAÇÕES!$Q$99/INFORMAÇÕES!$Q$102),IF('ORÇ.GLOBAL P CAIXA'!I1000="R",L999,0))),0)</f>
        <v>0</v>
      </c>
      <c r="AZ999" s="75" t="n">
        <f aca="false">IF(AP999&lt;&gt;AR999,(IF('ORÇ.GLOBAL P CAIXA'!I1000="",L999*(INFORMAÇÕES!$Q$100/INFORMAÇÕES!$Q$102),IF('ORÇ.GLOBAL P CAIXA'!I1000="C",L999,0))),0)</f>
        <v>0</v>
      </c>
      <c r="BA999" s="75" t="n">
        <f aca="false">IF(AP999&lt;&gt;AR999,(IF('ORÇ.GLOBAL P CAIXA'!I1000="",L999*INFORMAÇÕES!$U$115,IF('ORÇ.GLOBAL P CAIXA'!I1000="CF",L999,0))),0)</f>
        <v>0</v>
      </c>
      <c r="BB999" s="75" t="n">
        <f aca="false">IF(AP999&lt;&gt;AR999,(IF('ORÇ.GLOBAL P CAIXA'!I1000="",L999*INFORMAÇÕES!$U$116,IF('ORÇ.GLOBAL P CAIXA'!I1000="O",L999,0))),0)</f>
        <v>0</v>
      </c>
      <c r="BC999" s="731" t="n">
        <f aca="false">IF(E999&lt;&gt;0,L999,0)</f>
        <v>0</v>
      </c>
    </row>
    <row r="1000" s="174" customFormat="true" ht="14.25" hidden="false" customHeight="false" outlineLevel="0" collapsed="false">
      <c r="A1000" s="159" t="n">
        <v>990</v>
      </c>
      <c r="B1000" s="160" t="n">
        <f aca="false">'ORÇ.REPROG. P CAIXA'!B1002</f>
        <v>0</v>
      </c>
      <c r="C1000" s="723" t="n">
        <f aca="false">'ORÇ.REPROG. P CAIXA'!C1002</f>
        <v>0</v>
      </c>
      <c r="D1000" s="162" t="n">
        <f aca="false">'ORÇ.REPROG. P CAIXA'!D1002</f>
        <v>0</v>
      </c>
      <c r="E1000" s="163" t="n">
        <f aca="false">IF('BM GLOBAL'!$P$1&lt;&gt;0,'ORÇ.REPROG. P CAIXA'!E1002,'ORÇ.REPROG. P CAIXA'!H1002)</f>
        <v>0</v>
      </c>
      <c r="F1000" s="163" t="n">
        <f aca="false">IF('BM GLOBAL'!$P$1&lt;&gt;0,IF('ORÇ.GLOBAL P CAIXA'!K1001=0,'ORÇ.GLOBAL EMPRESA'!G1001,'ORÇ.GLOBAL P CAIXA'!F1001),'ORÇ.REPROG. P CAIXA'!I1002)</f>
        <v>0</v>
      </c>
      <c r="G1000" s="163" t="n">
        <f aca="false">IF(E1000&lt;&gt;0,ROUND(E1000*F1000,2),IF(AO1000=0,(SUMIF('ORÇ.REPROG. P CAIXA'!$AC$13:$AC$1012,B1000,$AO$11:$AO$1010)),AO1000))</f>
        <v>0</v>
      </c>
      <c r="H1000" s="163" t="n">
        <f aca="false">IF(J1000&lt;&gt;0,IF(E1000&lt;&gt;0,J1000/F1000,0),0)</f>
        <v>0</v>
      </c>
      <c r="I1000" s="163" t="n">
        <f aca="false">IF(L1000&lt;&gt;0,IF(E1000&lt;&gt;0,L1000/F1000,0),0)</f>
        <v>0</v>
      </c>
      <c r="J1000" s="163" t="n">
        <f aca="false">IF(E1000&lt;&gt;0,ROUND(INDEX($P$11:$AM$1010,$A1000,$L$1),2),IF(AX1000=0,(SUMIF($AP$11:$AP$1010,B1000,$AX$11:$AX$1010)),AX1000))</f>
        <v>0</v>
      </c>
      <c r="K1000" s="163" t="n">
        <f aca="false">IF(G1000=0,0,(J1000/G1000)*100)</f>
        <v>0</v>
      </c>
      <c r="L1000" s="163" t="n">
        <f aca="false">IF(E1000&lt;&gt;0,ROUND(IF($L$1=1,SUM(P1000),"0")+IF($L$1=2,SUM($P1000:Q1000),"0")+IF($L$1=3,SUM($P1000:R1000),"0")+IF($L$1=4,SUM($P1000:S1000),"0")+IF($L$1=5,SUM($P1000:T1000),"0")+IF($L$1=6,SUM($P1000:U1000),"0")+IF($L$1=7,SUM($P1000:V1000),"0")+IF($L$1=8,SUM($P1000:W1000),"0")+IF($L$1=9,SUM($P1000:X1000),"0")+IF($L$1=10,SUM($P1000:Y1000),"0")+IF($L$1=11,SUM($P1000:Z1000),"0")+IF($L$1=12,SUM($P1000:AA1000),"0")+IF($L$1=13,SUM($P1000:AB1000),"0")+IF($L$1=14,SUM($P1000:AC1000),"0")+IF($L$1=15,SUM($P1000:AD1000),"0")+IF($L$1=16,SUM($P1000:AE1000),"0")+IF($L$1=17,SUM($P1000:AF1000),"0")+IF($L$1=18,SUM($P1000:AG1000),"0")+IF($L$1=19,SUM($P1000:AH1000),"0")+IF($L$1=20,SUM($P1000:AI1000),"0")+IF($L$1=21,SUM($P1000:AJ1000),"0")+IF($L$1=22,SUM($P1000:AK1000),"0")+IF($L$1=23,SUM($P1000:AL1000),"0")+IF($L$1=24,SUM($P1000:AM1000),"0"),2),IF(BC1000=0,(SUMIF($AP$11:$AP$1010,B1000,$BC$11:$BC$1010)),BC1000))</f>
        <v>0</v>
      </c>
      <c r="M1000" s="163" t="n">
        <f aca="false">IF(G1000=0,0,(L1000/G1000)*100)</f>
        <v>0</v>
      </c>
      <c r="N1000" s="168" t="str">
        <f aca="false">IF(B1000&gt;0,"ok","ocultar")</f>
        <v>ocultar</v>
      </c>
      <c r="O1000" s="650"/>
      <c r="P1000" s="724"/>
      <c r="Q1000" s="725"/>
      <c r="R1000" s="725"/>
      <c r="S1000" s="725"/>
      <c r="T1000" s="725"/>
      <c r="U1000" s="725"/>
      <c r="V1000" s="725"/>
      <c r="W1000" s="725"/>
      <c r="X1000" s="725"/>
      <c r="Y1000" s="725"/>
      <c r="Z1000" s="725"/>
      <c r="AA1000" s="726"/>
      <c r="AB1000" s="726"/>
      <c r="AC1000" s="726"/>
      <c r="AD1000" s="726"/>
      <c r="AE1000" s="726"/>
      <c r="AF1000" s="726"/>
      <c r="AG1000" s="726"/>
      <c r="AH1000" s="726"/>
      <c r="AI1000" s="726"/>
      <c r="AJ1000" s="726"/>
      <c r="AK1000" s="726"/>
      <c r="AL1000" s="726"/>
      <c r="AM1000" s="727"/>
      <c r="AO1000" s="728" t="n">
        <f aca="false">IF(E1000&lt;&gt;0,G1000,0)</f>
        <v>0</v>
      </c>
      <c r="AP1000" s="157" t="n">
        <f aca="false">IF(B1000=0,AP999,IF(ISNONTEXT(B1000)=TRUE(),INT(B1000),INT(LEFT(B1000,FIND(".",B1000)-1))))</f>
        <v>3</v>
      </c>
      <c r="AQ1000" s="157" t="str">
        <f aca="false">IF(AQ1001=1,1,IF(B1000&lt;&gt;0,1,IF(C1000&lt;&gt;0,1,IF(D1000&lt;&gt;0,1,IF(E1000&lt;&gt;0,1,"")))))</f>
        <v/>
      </c>
      <c r="AR1000" s="157" t="str">
        <f aca="false">IF(AP1000=0," ",IF(AP1000&lt;&gt;AP999,AP1000," "))</f>
        <v> </v>
      </c>
      <c r="AS1000" s="732"/>
      <c r="AT1000" s="730" t="n">
        <f aca="false">IF(AP1000&lt;&gt;AR1000,(IF('ORÇ.GLOBAL P CAIXA'!I1001="",J1000*(INFORMAÇÕES!$Q$99/INFORMAÇÕES!$Q$102),IF('ORÇ.GLOBAL P CAIXA'!I1001="R",J1000,0))),0)</f>
        <v>0</v>
      </c>
      <c r="AU1000" s="75" t="n">
        <f aca="false">IF(AP1000&lt;&gt;AR1000,(IF('ORÇ.GLOBAL P CAIXA'!I1001="",J1000*(INFORMAÇÕES!$Q$100/INFORMAÇÕES!$Q$102),IF('ORÇ.GLOBAL P CAIXA'!I1001="C",J1000,0))),0)</f>
        <v>0</v>
      </c>
      <c r="AV1000" s="75" t="n">
        <f aca="false">IF(AP1000&lt;&gt;AR1000,(IF('ORÇ.GLOBAL P CAIXA'!I1001="",J1000*INFORMAÇÕES!$U$115,IF('ORÇ.GLOBAL P CAIXA'!I1001="CF",J1000,0))),0)</f>
        <v>0</v>
      </c>
      <c r="AW1000" s="75" t="n">
        <f aca="false">IF(AP1000&lt;&gt;AR1000,(IF('ORÇ.GLOBAL P CAIXA'!I1001="",J1000*INFORMAÇÕES!$U$116,IF('ORÇ.GLOBAL P CAIXA'!I1001="O",J1000,0))),0)</f>
        <v>0</v>
      </c>
      <c r="AX1000" s="731" t="n">
        <f aca="false">IF(E1000&lt;&gt;0,J1000,0)</f>
        <v>0</v>
      </c>
      <c r="AY1000" s="730" t="n">
        <f aca="false">IF(AP1000&lt;&gt;AR1000,(IF('ORÇ.GLOBAL P CAIXA'!I1001="",L1000*(INFORMAÇÕES!$Q$99/INFORMAÇÕES!$Q$102),IF('ORÇ.GLOBAL P CAIXA'!I1001="R",L1000,0))),0)</f>
        <v>0</v>
      </c>
      <c r="AZ1000" s="75" t="n">
        <f aca="false">IF(AP1000&lt;&gt;AR1000,(IF('ORÇ.GLOBAL P CAIXA'!I1001="",L1000*(INFORMAÇÕES!$Q$100/INFORMAÇÕES!$Q$102),IF('ORÇ.GLOBAL P CAIXA'!I1001="C",L1000,0))),0)</f>
        <v>0</v>
      </c>
      <c r="BA1000" s="75" t="n">
        <f aca="false">IF(AP1000&lt;&gt;AR1000,(IF('ORÇ.GLOBAL P CAIXA'!I1001="",L1000*INFORMAÇÕES!$U$115,IF('ORÇ.GLOBAL P CAIXA'!I1001="CF",L1000,0))),0)</f>
        <v>0</v>
      </c>
      <c r="BB1000" s="75" t="n">
        <f aca="false">IF(AP1000&lt;&gt;AR1000,(IF('ORÇ.GLOBAL P CAIXA'!I1001="",L1000*INFORMAÇÕES!$U$116,IF('ORÇ.GLOBAL P CAIXA'!I1001="O",L1000,0))),0)</f>
        <v>0</v>
      </c>
      <c r="BC1000" s="731" t="n">
        <f aca="false">IF(E1000&lt;&gt;0,L1000,0)</f>
        <v>0</v>
      </c>
    </row>
    <row r="1001" s="174" customFormat="true" ht="14.25" hidden="false" customHeight="false" outlineLevel="0" collapsed="false">
      <c r="A1001" s="159" t="n">
        <v>991</v>
      </c>
      <c r="B1001" s="160" t="n">
        <f aca="false">'ORÇ.REPROG. P CAIXA'!B1003</f>
        <v>0</v>
      </c>
      <c r="C1001" s="723" t="n">
        <f aca="false">'ORÇ.REPROG. P CAIXA'!C1003</f>
        <v>0</v>
      </c>
      <c r="D1001" s="162" t="n">
        <f aca="false">'ORÇ.REPROG. P CAIXA'!D1003</f>
        <v>0</v>
      </c>
      <c r="E1001" s="163" t="n">
        <f aca="false">IF('BM GLOBAL'!$P$1&lt;&gt;0,'ORÇ.REPROG. P CAIXA'!E1003,'ORÇ.REPROG. P CAIXA'!H1003)</f>
        <v>0</v>
      </c>
      <c r="F1001" s="163" t="n">
        <f aca="false">IF('BM GLOBAL'!$P$1&lt;&gt;0,IF('ORÇ.GLOBAL P CAIXA'!K1002=0,'ORÇ.GLOBAL EMPRESA'!G1002,'ORÇ.GLOBAL P CAIXA'!F1002),'ORÇ.REPROG. P CAIXA'!I1003)</f>
        <v>0</v>
      </c>
      <c r="G1001" s="163" t="n">
        <f aca="false">IF(E1001&lt;&gt;0,ROUND(E1001*F1001,2),IF(AO1001=0,(SUMIF('ORÇ.REPROG. P CAIXA'!$AC$13:$AC$1012,B1001,$AO$11:$AO$1010)),AO1001))</f>
        <v>0</v>
      </c>
      <c r="H1001" s="163" t="n">
        <f aca="false">IF(J1001&lt;&gt;0,IF(E1001&lt;&gt;0,J1001/F1001,0),0)</f>
        <v>0</v>
      </c>
      <c r="I1001" s="163" t="n">
        <f aca="false">IF(L1001&lt;&gt;0,IF(E1001&lt;&gt;0,L1001/F1001,0),0)</f>
        <v>0</v>
      </c>
      <c r="J1001" s="163" t="n">
        <f aca="false">IF(E1001&lt;&gt;0,ROUND(INDEX($P$11:$AM$1010,$A1001,$L$1),2),IF(AX1001=0,(SUMIF($AP$11:$AP$1010,B1001,$AX$11:$AX$1010)),AX1001))</f>
        <v>0</v>
      </c>
      <c r="K1001" s="163" t="n">
        <f aca="false">IF(G1001=0,0,(J1001/G1001)*100)</f>
        <v>0</v>
      </c>
      <c r="L1001" s="163" t="n">
        <f aca="false">IF(E1001&lt;&gt;0,ROUND(IF($L$1=1,SUM(P1001),"0")+IF($L$1=2,SUM($P1001:Q1001),"0")+IF($L$1=3,SUM($P1001:R1001),"0")+IF($L$1=4,SUM($P1001:S1001),"0")+IF($L$1=5,SUM($P1001:T1001),"0")+IF($L$1=6,SUM($P1001:U1001),"0")+IF($L$1=7,SUM($P1001:V1001),"0")+IF($L$1=8,SUM($P1001:W1001),"0")+IF($L$1=9,SUM($P1001:X1001),"0")+IF($L$1=10,SUM($P1001:Y1001),"0")+IF($L$1=11,SUM($P1001:Z1001),"0")+IF($L$1=12,SUM($P1001:AA1001),"0")+IF($L$1=13,SUM($P1001:AB1001),"0")+IF($L$1=14,SUM($P1001:AC1001),"0")+IF($L$1=15,SUM($P1001:AD1001),"0")+IF($L$1=16,SUM($P1001:AE1001),"0")+IF($L$1=17,SUM($P1001:AF1001),"0")+IF($L$1=18,SUM($P1001:AG1001),"0")+IF($L$1=19,SUM($P1001:AH1001),"0")+IF($L$1=20,SUM($P1001:AI1001),"0")+IF($L$1=21,SUM($P1001:AJ1001),"0")+IF($L$1=22,SUM($P1001:AK1001),"0")+IF($L$1=23,SUM($P1001:AL1001),"0")+IF($L$1=24,SUM($P1001:AM1001),"0"),2),IF(BC1001=0,(SUMIF($AP$11:$AP$1010,B1001,$BC$11:$BC$1010)),BC1001))</f>
        <v>0</v>
      </c>
      <c r="M1001" s="163" t="n">
        <f aca="false">IF(G1001=0,0,(L1001/G1001)*100)</f>
        <v>0</v>
      </c>
      <c r="N1001" s="168" t="str">
        <f aca="false">IF(B1001&gt;0,"ok","ocultar")</f>
        <v>ocultar</v>
      </c>
      <c r="O1001" s="650"/>
      <c r="P1001" s="724"/>
      <c r="Q1001" s="725"/>
      <c r="R1001" s="725"/>
      <c r="S1001" s="725"/>
      <c r="T1001" s="725"/>
      <c r="U1001" s="725"/>
      <c r="V1001" s="725"/>
      <c r="W1001" s="725"/>
      <c r="X1001" s="725"/>
      <c r="Y1001" s="725"/>
      <c r="Z1001" s="725"/>
      <c r="AA1001" s="726"/>
      <c r="AB1001" s="726"/>
      <c r="AC1001" s="726"/>
      <c r="AD1001" s="726"/>
      <c r="AE1001" s="726"/>
      <c r="AF1001" s="726"/>
      <c r="AG1001" s="726"/>
      <c r="AH1001" s="726"/>
      <c r="AI1001" s="726"/>
      <c r="AJ1001" s="726"/>
      <c r="AK1001" s="726"/>
      <c r="AL1001" s="726"/>
      <c r="AM1001" s="727"/>
      <c r="AO1001" s="728" t="n">
        <f aca="false">IF(E1001&lt;&gt;0,G1001,0)</f>
        <v>0</v>
      </c>
      <c r="AP1001" s="157" t="n">
        <f aca="false">IF(B1001=0,AP1000,IF(ISNONTEXT(B1001)=TRUE(),INT(B1001),INT(LEFT(B1001,FIND(".",B1001)-1))))</f>
        <v>3</v>
      </c>
      <c r="AQ1001" s="157" t="str">
        <f aca="false">IF(AQ1002=1,1,IF(B1001&lt;&gt;0,1,IF(C1001&lt;&gt;0,1,IF(D1001&lt;&gt;0,1,IF(E1001&lt;&gt;0,1,"")))))</f>
        <v/>
      </c>
      <c r="AR1001" s="157" t="str">
        <f aca="false">IF(AP1001=0," ",IF(AP1001&lt;&gt;AP1000,AP1001," "))</f>
        <v> </v>
      </c>
      <c r="AS1001" s="732"/>
      <c r="AT1001" s="730" t="n">
        <f aca="false">IF(AP1001&lt;&gt;AR1001,(IF('ORÇ.GLOBAL P CAIXA'!I1002="",J1001*(INFORMAÇÕES!$Q$99/INFORMAÇÕES!$Q$102),IF('ORÇ.GLOBAL P CAIXA'!I1002="R",J1001,0))),0)</f>
        <v>0</v>
      </c>
      <c r="AU1001" s="75" t="n">
        <f aca="false">IF(AP1001&lt;&gt;AR1001,(IF('ORÇ.GLOBAL P CAIXA'!I1002="",J1001*(INFORMAÇÕES!$Q$100/INFORMAÇÕES!$Q$102),IF('ORÇ.GLOBAL P CAIXA'!I1002="C",J1001,0))),0)</f>
        <v>0</v>
      </c>
      <c r="AV1001" s="75" t="n">
        <f aca="false">IF(AP1001&lt;&gt;AR1001,(IF('ORÇ.GLOBAL P CAIXA'!I1002="",J1001*INFORMAÇÕES!$U$115,IF('ORÇ.GLOBAL P CAIXA'!I1002="CF",J1001,0))),0)</f>
        <v>0</v>
      </c>
      <c r="AW1001" s="75" t="n">
        <f aca="false">IF(AP1001&lt;&gt;AR1001,(IF('ORÇ.GLOBAL P CAIXA'!I1002="",J1001*INFORMAÇÕES!$U$116,IF('ORÇ.GLOBAL P CAIXA'!I1002="O",J1001,0))),0)</f>
        <v>0</v>
      </c>
      <c r="AX1001" s="731" t="n">
        <f aca="false">IF(E1001&lt;&gt;0,J1001,0)</f>
        <v>0</v>
      </c>
      <c r="AY1001" s="730" t="n">
        <f aca="false">IF(AP1001&lt;&gt;AR1001,(IF('ORÇ.GLOBAL P CAIXA'!I1002="",L1001*(INFORMAÇÕES!$Q$99/INFORMAÇÕES!$Q$102),IF('ORÇ.GLOBAL P CAIXA'!I1002="R",L1001,0))),0)</f>
        <v>0</v>
      </c>
      <c r="AZ1001" s="75" t="n">
        <f aca="false">IF(AP1001&lt;&gt;AR1001,(IF('ORÇ.GLOBAL P CAIXA'!I1002="",L1001*(INFORMAÇÕES!$Q$100/INFORMAÇÕES!$Q$102),IF('ORÇ.GLOBAL P CAIXA'!I1002="C",L1001,0))),0)</f>
        <v>0</v>
      </c>
      <c r="BA1001" s="75" t="n">
        <f aca="false">IF(AP1001&lt;&gt;AR1001,(IF('ORÇ.GLOBAL P CAIXA'!I1002="",L1001*INFORMAÇÕES!$U$115,IF('ORÇ.GLOBAL P CAIXA'!I1002="CF",L1001,0))),0)</f>
        <v>0</v>
      </c>
      <c r="BB1001" s="75" t="n">
        <f aca="false">IF(AP1001&lt;&gt;AR1001,(IF('ORÇ.GLOBAL P CAIXA'!I1002="",L1001*INFORMAÇÕES!$U$116,IF('ORÇ.GLOBAL P CAIXA'!I1002="O",L1001,0))),0)</f>
        <v>0</v>
      </c>
      <c r="BC1001" s="731" t="n">
        <f aca="false">IF(E1001&lt;&gt;0,L1001,0)</f>
        <v>0</v>
      </c>
    </row>
    <row r="1002" s="174" customFormat="true" ht="14.25" hidden="false" customHeight="false" outlineLevel="0" collapsed="false">
      <c r="A1002" s="159" t="n">
        <v>992</v>
      </c>
      <c r="B1002" s="160" t="n">
        <f aca="false">'ORÇ.REPROG. P CAIXA'!B1004</f>
        <v>0</v>
      </c>
      <c r="C1002" s="723" t="n">
        <f aca="false">'ORÇ.REPROG. P CAIXA'!C1004</f>
        <v>0</v>
      </c>
      <c r="D1002" s="162" t="n">
        <f aca="false">'ORÇ.REPROG. P CAIXA'!D1004</f>
        <v>0</v>
      </c>
      <c r="E1002" s="163" t="n">
        <f aca="false">IF('BM GLOBAL'!$P$1&lt;&gt;0,'ORÇ.REPROG. P CAIXA'!E1004,'ORÇ.REPROG. P CAIXA'!H1004)</f>
        <v>0</v>
      </c>
      <c r="F1002" s="163" t="n">
        <f aca="false">IF('BM GLOBAL'!$P$1&lt;&gt;0,IF('ORÇ.GLOBAL P CAIXA'!K1003=0,'ORÇ.GLOBAL EMPRESA'!G1003,'ORÇ.GLOBAL P CAIXA'!F1003),'ORÇ.REPROG. P CAIXA'!I1004)</f>
        <v>0</v>
      </c>
      <c r="G1002" s="163" t="n">
        <f aca="false">IF(E1002&lt;&gt;0,ROUND(E1002*F1002,2),IF(AO1002=0,(SUMIF('ORÇ.REPROG. P CAIXA'!$AC$13:$AC$1012,B1002,$AO$11:$AO$1010)),AO1002))</f>
        <v>0</v>
      </c>
      <c r="H1002" s="163" t="n">
        <f aca="false">IF(J1002&lt;&gt;0,IF(E1002&lt;&gt;0,J1002/F1002,0),0)</f>
        <v>0</v>
      </c>
      <c r="I1002" s="163" t="n">
        <f aca="false">IF(L1002&lt;&gt;0,IF(E1002&lt;&gt;0,L1002/F1002,0),0)</f>
        <v>0</v>
      </c>
      <c r="J1002" s="163" t="n">
        <f aca="false">IF(E1002&lt;&gt;0,ROUND(INDEX($P$11:$AM$1010,$A1002,$L$1),2),IF(AX1002=0,(SUMIF($AP$11:$AP$1010,B1002,$AX$11:$AX$1010)),AX1002))</f>
        <v>0</v>
      </c>
      <c r="K1002" s="163" t="n">
        <f aca="false">IF(G1002=0,0,(J1002/G1002)*100)</f>
        <v>0</v>
      </c>
      <c r="L1002" s="163" t="n">
        <f aca="false">IF(E1002&lt;&gt;0,ROUND(IF($L$1=1,SUM(P1002),"0")+IF($L$1=2,SUM($P1002:Q1002),"0")+IF($L$1=3,SUM($P1002:R1002),"0")+IF($L$1=4,SUM($P1002:S1002),"0")+IF($L$1=5,SUM($P1002:T1002),"0")+IF($L$1=6,SUM($P1002:U1002),"0")+IF($L$1=7,SUM($P1002:V1002),"0")+IF($L$1=8,SUM($P1002:W1002),"0")+IF($L$1=9,SUM($P1002:X1002),"0")+IF($L$1=10,SUM($P1002:Y1002),"0")+IF($L$1=11,SUM($P1002:Z1002),"0")+IF($L$1=12,SUM($P1002:AA1002),"0")+IF($L$1=13,SUM($P1002:AB1002),"0")+IF($L$1=14,SUM($P1002:AC1002),"0")+IF($L$1=15,SUM($P1002:AD1002),"0")+IF($L$1=16,SUM($P1002:AE1002),"0")+IF($L$1=17,SUM($P1002:AF1002),"0")+IF($L$1=18,SUM($P1002:AG1002),"0")+IF($L$1=19,SUM($P1002:AH1002),"0")+IF($L$1=20,SUM($P1002:AI1002),"0")+IF($L$1=21,SUM($P1002:AJ1002),"0")+IF($L$1=22,SUM($P1002:AK1002),"0")+IF($L$1=23,SUM($P1002:AL1002),"0")+IF($L$1=24,SUM($P1002:AM1002),"0"),2),IF(BC1002=0,(SUMIF($AP$11:$AP$1010,B1002,$BC$11:$BC$1010)),BC1002))</f>
        <v>0</v>
      </c>
      <c r="M1002" s="163" t="n">
        <f aca="false">IF(G1002=0,0,(L1002/G1002)*100)</f>
        <v>0</v>
      </c>
      <c r="N1002" s="168" t="str">
        <f aca="false">IF(B1002&gt;0,"ok","ocultar")</f>
        <v>ocultar</v>
      </c>
      <c r="O1002" s="650"/>
      <c r="P1002" s="724"/>
      <c r="Q1002" s="725"/>
      <c r="R1002" s="725"/>
      <c r="S1002" s="725"/>
      <c r="T1002" s="725"/>
      <c r="U1002" s="725"/>
      <c r="V1002" s="725"/>
      <c r="W1002" s="725"/>
      <c r="X1002" s="725"/>
      <c r="Y1002" s="725"/>
      <c r="Z1002" s="725"/>
      <c r="AA1002" s="726"/>
      <c r="AB1002" s="726"/>
      <c r="AC1002" s="726"/>
      <c r="AD1002" s="726"/>
      <c r="AE1002" s="726"/>
      <c r="AF1002" s="726"/>
      <c r="AG1002" s="726"/>
      <c r="AH1002" s="726"/>
      <c r="AI1002" s="726"/>
      <c r="AJ1002" s="726"/>
      <c r="AK1002" s="726"/>
      <c r="AL1002" s="726"/>
      <c r="AM1002" s="727"/>
      <c r="AO1002" s="728" t="n">
        <f aca="false">IF(E1002&lt;&gt;0,G1002,0)</f>
        <v>0</v>
      </c>
      <c r="AP1002" s="157" t="n">
        <f aca="false">IF(B1002=0,AP1001,IF(ISNONTEXT(B1002)=TRUE(),INT(B1002),INT(LEFT(B1002,FIND(".",B1002)-1))))</f>
        <v>3</v>
      </c>
      <c r="AQ1002" s="157" t="str">
        <f aca="false">IF(AQ1003=1,1,IF(B1002&lt;&gt;0,1,IF(C1002&lt;&gt;0,1,IF(D1002&lt;&gt;0,1,IF(E1002&lt;&gt;0,1,"")))))</f>
        <v/>
      </c>
      <c r="AR1002" s="157" t="str">
        <f aca="false">IF(AP1002=0," ",IF(AP1002&lt;&gt;AP1001,AP1002," "))</f>
        <v> </v>
      </c>
      <c r="AS1002" s="732"/>
      <c r="AT1002" s="730" t="n">
        <f aca="false">IF(AP1002&lt;&gt;AR1002,(IF('ORÇ.GLOBAL P CAIXA'!I1003="",J1002*(INFORMAÇÕES!$Q$99/INFORMAÇÕES!$Q$102),IF('ORÇ.GLOBAL P CAIXA'!I1003="R",J1002,0))),0)</f>
        <v>0</v>
      </c>
      <c r="AU1002" s="75" t="n">
        <f aca="false">IF(AP1002&lt;&gt;AR1002,(IF('ORÇ.GLOBAL P CAIXA'!I1003="",J1002*(INFORMAÇÕES!$Q$100/INFORMAÇÕES!$Q$102),IF('ORÇ.GLOBAL P CAIXA'!I1003="C",J1002,0))),0)</f>
        <v>0</v>
      </c>
      <c r="AV1002" s="75" t="n">
        <f aca="false">IF(AP1002&lt;&gt;AR1002,(IF('ORÇ.GLOBAL P CAIXA'!I1003="",J1002*INFORMAÇÕES!$U$115,IF('ORÇ.GLOBAL P CAIXA'!I1003="CF",J1002,0))),0)</f>
        <v>0</v>
      </c>
      <c r="AW1002" s="75" t="n">
        <f aca="false">IF(AP1002&lt;&gt;AR1002,(IF('ORÇ.GLOBAL P CAIXA'!I1003="",J1002*INFORMAÇÕES!$U$116,IF('ORÇ.GLOBAL P CAIXA'!I1003="O",J1002,0))),0)</f>
        <v>0</v>
      </c>
      <c r="AX1002" s="731" t="n">
        <f aca="false">IF(E1002&lt;&gt;0,J1002,0)</f>
        <v>0</v>
      </c>
      <c r="AY1002" s="730" t="n">
        <f aca="false">IF(AP1002&lt;&gt;AR1002,(IF('ORÇ.GLOBAL P CAIXA'!I1003="",L1002*(INFORMAÇÕES!$Q$99/INFORMAÇÕES!$Q$102),IF('ORÇ.GLOBAL P CAIXA'!I1003="R",L1002,0))),0)</f>
        <v>0</v>
      </c>
      <c r="AZ1002" s="75" t="n">
        <f aca="false">IF(AP1002&lt;&gt;AR1002,(IF('ORÇ.GLOBAL P CAIXA'!I1003="",L1002*(INFORMAÇÕES!$Q$100/INFORMAÇÕES!$Q$102),IF('ORÇ.GLOBAL P CAIXA'!I1003="C",L1002,0))),0)</f>
        <v>0</v>
      </c>
      <c r="BA1002" s="75" t="n">
        <f aca="false">IF(AP1002&lt;&gt;AR1002,(IF('ORÇ.GLOBAL P CAIXA'!I1003="",L1002*INFORMAÇÕES!$U$115,IF('ORÇ.GLOBAL P CAIXA'!I1003="CF",L1002,0))),0)</f>
        <v>0</v>
      </c>
      <c r="BB1002" s="75" t="n">
        <f aca="false">IF(AP1002&lt;&gt;AR1002,(IF('ORÇ.GLOBAL P CAIXA'!I1003="",L1002*INFORMAÇÕES!$U$116,IF('ORÇ.GLOBAL P CAIXA'!I1003="O",L1002,0))),0)</f>
        <v>0</v>
      </c>
      <c r="BC1002" s="731" t="n">
        <f aca="false">IF(E1002&lt;&gt;0,L1002,0)</f>
        <v>0</v>
      </c>
    </row>
    <row r="1003" s="174" customFormat="true" ht="14.25" hidden="false" customHeight="false" outlineLevel="0" collapsed="false">
      <c r="A1003" s="159" t="n">
        <v>993</v>
      </c>
      <c r="B1003" s="160" t="n">
        <f aca="false">'ORÇ.REPROG. P CAIXA'!B1005</f>
        <v>0</v>
      </c>
      <c r="C1003" s="723" t="n">
        <f aca="false">'ORÇ.REPROG. P CAIXA'!C1005</f>
        <v>0</v>
      </c>
      <c r="D1003" s="162" t="n">
        <f aca="false">'ORÇ.REPROG. P CAIXA'!D1005</f>
        <v>0</v>
      </c>
      <c r="E1003" s="163" t="n">
        <f aca="false">IF('BM GLOBAL'!$P$1&lt;&gt;0,'ORÇ.REPROG. P CAIXA'!E1005,'ORÇ.REPROG. P CAIXA'!H1005)</f>
        <v>0</v>
      </c>
      <c r="F1003" s="163" t="n">
        <f aca="false">IF('BM GLOBAL'!$P$1&lt;&gt;0,IF('ORÇ.GLOBAL P CAIXA'!K1004=0,'ORÇ.GLOBAL EMPRESA'!G1004,'ORÇ.GLOBAL P CAIXA'!F1004),'ORÇ.REPROG. P CAIXA'!I1005)</f>
        <v>0</v>
      </c>
      <c r="G1003" s="163" t="n">
        <f aca="false">IF(E1003&lt;&gt;0,ROUND(E1003*F1003,2),IF(AO1003=0,(SUMIF('ORÇ.REPROG. P CAIXA'!$AC$13:$AC$1012,B1003,$AO$11:$AO$1010)),AO1003))</f>
        <v>0</v>
      </c>
      <c r="H1003" s="163" t="n">
        <f aca="false">IF(J1003&lt;&gt;0,IF(E1003&lt;&gt;0,J1003/F1003,0),0)</f>
        <v>0</v>
      </c>
      <c r="I1003" s="163" t="n">
        <f aca="false">IF(L1003&lt;&gt;0,IF(E1003&lt;&gt;0,L1003/F1003,0),0)</f>
        <v>0</v>
      </c>
      <c r="J1003" s="163" t="n">
        <f aca="false">IF(E1003&lt;&gt;0,ROUND(INDEX($P$11:$AM$1010,$A1003,$L$1),2),IF(AX1003=0,(SUMIF($AP$11:$AP$1010,B1003,$AX$11:$AX$1010)),AX1003))</f>
        <v>0</v>
      </c>
      <c r="K1003" s="163" t="n">
        <f aca="false">IF(G1003=0,0,(J1003/G1003)*100)</f>
        <v>0</v>
      </c>
      <c r="L1003" s="163" t="n">
        <f aca="false">IF(E1003&lt;&gt;0,ROUND(IF($L$1=1,SUM(P1003),"0")+IF($L$1=2,SUM($P1003:Q1003),"0")+IF($L$1=3,SUM($P1003:R1003),"0")+IF($L$1=4,SUM($P1003:S1003),"0")+IF($L$1=5,SUM($P1003:T1003),"0")+IF($L$1=6,SUM($P1003:U1003),"0")+IF($L$1=7,SUM($P1003:V1003),"0")+IF($L$1=8,SUM($P1003:W1003),"0")+IF($L$1=9,SUM($P1003:X1003),"0")+IF($L$1=10,SUM($P1003:Y1003),"0")+IF($L$1=11,SUM($P1003:Z1003),"0")+IF($L$1=12,SUM($P1003:AA1003),"0")+IF($L$1=13,SUM($P1003:AB1003),"0")+IF($L$1=14,SUM($P1003:AC1003),"0")+IF($L$1=15,SUM($P1003:AD1003),"0")+IF($L$1=16,SUM($P1003:AE1003),"0")+IF($L$1=17,SUM($P1003:AF1003),"0")+IF($L$1=18,SUM($P1003:AG1003),"0")+IF($L$1=19,SUM($P1003:AH1003),"0")+IF($L$1=20,SUM($P1003:AI1003),"0")+IF($L$1=21,SUM($P1003:AJ1003),"0")+IF($L$1=22,SUM($P1003:AK1003),"0")+IF($L$1=23,SUM($P1003:AL1003),"0")+IF($L$1=24,SUM($P1003:AM1003),"0"),2),IF(BC1003=0,(SUMIF($AP$11:$AP$1010,B1003,$BC$11:$BC$1010)),BC1003))</f>
        <v>0</v>
      </c>
      <c r="M1003" s="163" t="n">
        <f aca="false">IF(G1003=0,0,(L1003/G1003)*100)</f>
        <v>0</v>
      </c>
      <c r="N1003" s="168" t="str">
        <f aca="false">IF(B1003&gt;0,"ok","ocultar")</f>
        <v>ocultar</v>
      </c>
      <c r="O1003" s="650"/>
      <c r="P1003" s="724"/>
      <c r="Q1003" s="725"/>
      <c r="R1003" s="725"/>
      <c r="S1003" s="725"/>
      <c r="T1003" s="725"/>
      <c r="U1003" s="725"/>
      <c r="V1003" s="725"/>
      <c r="W1003" s="725"/>
      <c r="X1003" s="725"/>
      <c r="Y1003" s="725"/>
      <c r="Z1003" s="725"/>
      <c r="AA1003" s="726"/>
      <c r="AB1003" s="726"/>
      <c r="AC1003" s="726"/>
      <c r="AD1003" s="726"/>
      <c r="AE1003" s="726"/>
      <c r="AF1003" s="726"/>
      <c r="AG1003" s="726"/>
      <c r="AH1003" s="726"/>
      <c r="AI1003" s="726"/>
      <c r="AJ1003" s="726"/>
      <c r="AK1003" s="726"/>
      <c r="AL1003" s="726"/>
      <c r="AM1003" s="727"/>
      <c r="AO1003" s="728" t="n">
        <f aca="false">IF(E1003&lt;&gt;0,G1003,0)</f>
        <v>0</v>
      </c>
      <c r="AP1003" s="157" t="n">
        <f aca="false">IF(B1003=0,AP1002,IF(ISNONTEXT(B1003)=TRUE(),INT(B1003),INT(LEFT(B1003,FIND(".",B1003)-1))))</f>
        <v>3</v>
      </c>
      <c r="AQ1003" s="157" t="str">
        <f aca="false">IF(AQ1004=1,1,IF(B1003&lt;&gt;0,1,IF(C1003&lt;&gt;0,1,IF(D1003&lt;&gt;0,1,IF(E1003&lt;&gt;0,1,"")))))</f>
        <v/>
      </c>
      <c r="AR1003" s="157" t="str">
        <f aca="false">IF(AP1003=0," ",IF(AP1003&lt;&gt;AP1002,AP1003," "))</f>
        <v> </v>
      </c>
      <c r="AS1003" s="732"/>
      <c r="AT1003" s="730" t="n">
        <f aca="false">IF(AP1003&lt;&gt;AR1003,(IF('ORÇ.GLOBAL P CAIXA'!I1004="",J1003*(INFORMAÇÕES!$Q$99/INFORMAÇÕES!$Q$102),IF('ORÇ.GLOBAL P CAIXA'!I1004="R",J1003,0))),0)</f>
        <v>0</v>
      </c>
      <c r="AU1003" s="75" t="n">
        <f aca="false">IF(AP1003&lt;&gt;AR1003,(IF('ORÇ.GLOBAL P CAIXA'!I1004="",J1003*(INFORMAÇÕES!$Q$100/INFORMAÇÕES!$Q$102),IF('ORÇ.GLOBAL P CAIXA'!I1004="C",J1003,0))),0)</f>
        <v>0</v>
      </c>
      <c r="AV1003" s="75" t="n">
        <f aca="false">IF(AP1003&lt;&gt;AR1003,(IF('ORÇ.GLOBAL P CAIXA'!I1004="",J1003*INFORMAÇÕES!$U$115,IF('ORÇ.GLOBAL P CAIXA'!I1004="CF",J1003,0))),0)</f>
        <v>0</v>
      </c>
      <c r="AW1003" s="75" t="n">
        <f aca="false">IF(AP1003&lt;&gt;AR1003,(IF('ORÇ.GLOBAL P CAIXA'!I1004="",J1003*INFORMAÇÕES!$U$116,IF('ORÇ.GLOBAL P CAIXA'!I1004="O",J1003,0))),0)</f>
        <v>0</v>
      </c>
      <c r="AX1003" s="731" t="n">
        <f aca="false">IF(E1003&lt;&gt;0,J1003,0)</f>
        <v>0</v>
      </c>
      <c r="AY1003" s="730" t="n">
        <f aca="false">IF(AP1003&lt;&gt;AR1003,(IF('ORÇ.GLOBAL P CAIXA'!I1004="",L1003*(INFORMAÇÕES!$Q$99/INFORMAÇÕES!$Q$102),IF('ORÇ.GLOBAL P CAIXA'!I1004="R",L1003,0))),0)</f>
        <v>0</v>
      </c>
      <c r="AZ1003" s="75" t="n">
        <f aca="false">IF(AP1003&lt;&gt;AR1003,(IF('ORÇ.GLOBAL P CAIXA'!I1004="",L1003*(INFORMAÇÕES!$Q$100/INFORMAÇÕES!$Q$102),IF('ORÇ.GLOBAL P CAIXA'!I1004="C",L1003,0))),0)</f>
        <v>0</v>
      </c>
      <c r="BA1003" s="75" t="n">
        <f aca="false">IF(AP1003&lt;&gt;AR1003,(IF('ORÇ.GLOBAL P CAIXA'!I1004="",L1003*INFORMAÇÕES!$U$115,IF('ORÇ.GLOBAL P CAIXA'!I1004="CF",L1003,0))),0)</f>
        <v>0</v>
      </c>
      <c r="BB1003" s="75" t="n">
        <f aca="false">IF(AP1003&lt;&gt;AR1003,(IF('ORÇ.GLOBAL P CAIXA'!I1004="",L1003*INFORMAÇÕES!$U$116,IF('ORÇ.GLOBAL P CAIXA'!I1004="O",L1003,0))),0)</f>
        <v>0</v>
      </c>
      <c r="BC1003" s="731" t="n">
        <f aca="false">IF(E1003&lt;&gt;0,L1003,0)</f>
        <v>0</v>
      </c>
    </row>
    <row r="1004" s="174" customFormat="true" ht="14.25" hidden="false" customHeight="false" outlineLevel="0" collapsed="false">
      <c r="A1004" s="159" t="n">
        <v>994</v>
      </c>
      <c r="B1004" s="160" t="n">
        <f aca="false">'ORÇ.REPROG. P CAIXA'!B1006</f>
        <v>0</v>
      </c>
      <c r="C1004" s="723" t="n">
        <f aca="false">'ORÇ.REPROG. P CAIXA'!C1006</f>
        <v>0</v>
      </c>
      <c r="D1004" s="162" t="n">
        <f aca="false">'ORÇ.REPROG. P CAIXA'!D1006</f>
        <v>0</v>
      </c>
      <c r="E1004" s="163" t="n">
        <f aca="false">IF('BM GLOBAL'!$P$1&lt;&gt;0,'ORÇ.REPROG. P CAIXA'!E1006,'ORÇ.REPROG. P CAIXA'!H1006)</f>
        <v>0</v>
      </c>
      <c r="F1004" s="163" t="n">
        <f aca="false">IF('BM GLOBAL'!$P$1&lt;&gt;0,IF('ORÇ.GLOBAL P CAIXA'!K1005=0,'ORÇ.GLOBAL EMPRESA'!G1005,'ORÇ.GLOBAL P CAIXA'!F1005),'ORÇ.REPROG. P CAIXA'!I1006)</f>
        <v>0</v>
      </c>
      <c r="G1004" s="163" t="n">
        <f aca="false">IF(E1004&lt;&gt;0,ROUND(E1004*F1004,2),IF(AO1004=0,(SUMIF('ORÇ.REPROG. P CAIXA'!$AC$13:$AC$1012,B1004,$AO$11:$AO$1010)),AO1004))</f>
        <v>0</v>
      </c>
      <c r="H1004" s="163" t="n">
        <f aca="false">IF(J1004&lt;&gt;0,IF(E1004&lt;&gt;0,J1004/F1004,0),0)</f>
        <v>0</v>
      </c>
      <c r="I1004" s="163" t="n">
        <f aca="false">IF(L1004&lt;&gt;0,IF(E1004&lt;&gt;0,L1004/F1004,0),0)</f>
        <v>0</v>
      </c>
      <c r="J1004" s="163" t="n">
        <f aca="false">IF(E1004&lt;&gt;0,ROUND(INDEX($P$11:$AM$1010,$A1004,$L$1),2),IF(AX1004=0,(SUMIF($AP$11:$AP$1010,B1004,$AX$11:$AX$1010)),AX1004))</f>
        <v>0</v>
      </c>
      <c r="K1004" s="163" t="n">
        <f aca="false">IF(G1004=0,0,(J1004/G1004)*100)</f>
        <v>0</v>
      </c>
      <c r="L1004" s="163" t="n">
        <f aca="false">IF(E1004&lt;&gt;0,ROUND(IF($L$1=1,SUM(P1004),"0")+IF($L$1=2,SUM($P1004:Q1004),"0")+IF($L$1=3,SUM($P1004:R1004),"0")+IF($L$1=4,SUM($P1004:S1004),"0")+IF($L$1=5,SUM($P1004:T1004),"0")+IF($L$1=6,SUM($P1004:U1004),"0")+IF($L$1=7,SUM($P1004:V1004),"0")+IF($L$1=8,SUM($P1004:W1004),"0")+IF($L$1=9,SUM($P1004:X1004),"0")+IF($L$1=10,SUM($P1004:Y1004),"0")+IF($L$1=11,SUM($P1004:Z1004),"0")+IF($L$1=12,SUM($P1004:AA1004),"0")+IF($L$1=13,SUM($P1004:AB1004),"0")+IF($L$1=14,SUM($P1004:AC1004),"0")+IF($L$1=15,SUM($P1004:AD1004),"0")+IF($L$1=16,SUM($P1004:AE1004),"0")+IF($L$1=17,SUM($P1004:AF1004),"0")+IF($L$1=18,SUM($P1004:AG1004),"0")+IF($L$1=19,SUM($P1004:AH1004),"0")+IF($L$1=20,SUM($P1004:AI1004),"0")+IF($L$1=21,SUM($P1004:AJ1004),"0")+IF($L$1=22,SUM($P1004:AK1004),"0")+IF($L$1=23,SUM($P1004:AL1004),"0")+IF($L$1=24,SUM($P1004:AM1004),"0"),2),IF(BC1004=0,(SUMIF($AP$11:$AP$1010,B1004,$BC$11:$BC$1010)),BC1004))</f>
        <v>0</v>
      </c>
      <c r="M1004" s="163" t="n">
        <f aca="false">IF(G1004=0,0,(L1004/G1004)*100)</f>
        <v>0</v>
      </c>
      <c r="N1004" s="168" t="str">
        <f aca="false">IF(B1004&gt;0,"ok","ocultar")</f>
        <v>ocultar</v>
      </c>
      <c r="O1004" s="650"/>
      <c r="P1004" s="724"/>
      <c r="Q1004" s="725"/>
      <c r="R1004" s="725"/>
      <c r="S1004" s="725"/>
      <c r="T1004" s="725"/>
      <c r="U1004" s="725"/>
      <c r="V1004" s="725"/>
      <c r="W1004" s="725"/>
      <c r="X1004" s="725"/>
      <c r="Y1004" s="725"/>
      <c r="Z1004" s="725"/>
      <c r="AA1004" s="726"/>
      <c r="AB1004" s="726"/>
      <c r="AC1004" s="726"/>
      <c r="AD1004" s="726"/>
      <c r="AE1004" s="726"/>
      <c r="AF1004" s="726"/>
      <c r="AG1004" s="726"/>
      <c r="AH1004" s="726"/>
      <c r="AI1004" s="726"/>
      <c r="AJ1004" s="726"/>
      <c r="AK1004" s="726"/>
      <c r="AL1004" s="726"/>
      <c r="AM1004" s="727"/>
      <c r="AO1004" s="728" t="n">
        <f aca="false">IF(E1004&lt;&gt;0,G1004,0)</f>
        <v>0</v>
      </c>
      <c r="AP1004" s="157" t="n">
        <f aca="false">IF(B1004=0,AP1003,IF(ISNONTEXT(B1004)=TRUE(),INT(B1004),INT(LEFT(B1004,FIND(".",B1004)-1))))</f>
        <v>3</v>
      </c>
      <c r="AQ1004" s="157" t="str">
        <f aca="false">IF(AQ1005=1,1,IF(B1004&lt;&gt;0,1,IF(C1004&lt;&gt;0,1,IF(D1004&lt;&gt;0,1,IF(E1004&lt;&gt;0,1,"")))))</f>
        <v/>
      </c>
      <c r="AR1004" s="157" t="str">
        <f aca="false">IF(AP1004=0," ",IF(AP1004&lt;&gt;AP1003,AP1004," "))</f>
        <v> </v>
      </c>
      <c r="AS1004" s="732"/>
      <c r="AT1004" s="730" t="n">
        <f aca="false">IF(AP1004&lt;&gt;AR1004,(IF('ORÇ.GLOBAL P CAIXA'!I1005="",J1004*(INFORMAÇÕES!$Q$99/INFORMAÇÕES!$Q$102),IF('ORÇ.GLOBAL P CAIXA'!I1005="R",J1004,0))),0)</f>
        <v>0</v>
      </c>
      <c r="AU1004" s="75" t="n">
        <f aca="false">IF(AP1004&lt;&gt;AR1004,(IF('ORÇ.GLOBAL P CAIXA'!I1005="",J1004*(INFORMAÇÕES!$Q$100/INFORMAÇÕES!$Q$102),IF('ORÇ.GLOBAL P CAIXA'!I1005="C",J1004,0))),0)</f>
        <v>0</v>
      </c>
      <c r="AV1004" s="75" t="n">
        <f aca="false">IF(AP1004&lt;&gt;AR1004,(IF('ORÇ.GLOBAL P CAIXA'!I1005="",J1004*INFORMAÇÕES!$U$115,IF('ORÇ.GLOBAL P CAIXA'!I1005="CF",J1004,0))),0)</f>
        <v>0</v>
      </c>
      <c r="AW1004" s="75" t="n">
        <f aca="false">IF(AP1004&lt;&gt;AR1004,(IF('ORÇ.GLOBAL P CAIXA'!I1005="",J1004*INFORMAÇÕES!$U$116,IF('ORÇ.GLOBAL P CAIXA'!I1005="O",J1004,0))),0)</f>
        <v>0</v>
      </c>
      <c r="AX1004" s="731" t="n">
        <f aca="false">IF(E1004&lt;&gt;0,J1004,0)</f>
        <v>0</v>
      </c>
      <c r="AY1004" s="730" t="n">
        <f aca="false">IF(AP1004&lt;&gt;AR1004,(IF('ORÇ.GLOBAL P CAIXA'!I1005="",L1004*(INFORMAÇÕES!$Q$99/INFORMAÇÕES!$Q$102),IF('ORÇ.GLOBAL P CAIXA'!I1005="R",L1004,0))),0)</f>
        <v>0</v>
      </c>
      <c r="AZ1004" s="75" t="n">
        <f aca="false">IF(AP1004&lt;&gt;AR1004,(IF('ORÇ.GLOBAL P CAIXA'!I1005="",L1004*(INFORMAÇÕES!$Q$100/INFORMAÇÕES!$Q$102),IF('ORÇ.GLOBAL P CAIXA'!I1005="C",L1004,0))),0)</f>
        <v>0</v>
      </c>
      <c r="BA1004" s="75" t="n">
        <f aca="false">IF(AP1004&lt;&gt;AR1004,(IF('ORÇ.GLOBAL P CAIXA'!I1005="",L1004*INFORMAÇÕES!$U$115,IF('ORÇ.GLOBAL P CAIXA'!I1005="CF",L1004,0))),0)</f>
        <v>0</v>
      </c>
      <c r="BB1004" s="75" t="n">
        <f aca="false">IF(AP1004&lt;&gt;AR1004,(IF('ORÇ.GLOBAL P CAIXA'!I1005="",L1004*INFORMAÇÕES!$U$116,IF('ORÇ.GLOBAL P CAIXA'!I1005="O",L1004,0))),0)</f>
        <v>0</v>
      </c>
      <c r="BC1004" s="731" t="n">
        <f aca="false">IF(E1004&lt;&gt;0,L1004,0)</f>
        <v>0</v>
      </c>
    </row>
    <row r="1005" s="174" customFormat="true" ht="14.25" hidden="false" customHeight="false" outlineLevel="0" collapsed="false">
      <c r="A1005" s="159" t="n">
        <v>995</v>
      </c>
      <c r="B1005" s="160" t="n">
        <f aca="false">'ORÇ.REPROG. P CAIXA'!B1007</f>
        <v>0</v>
      </c>
      <c r="C1005" s="723" t="n">
        <f aca="false">'ORÇ.REPROG. P CAIXA'!C1007</f>
        <v>0</v>
      </c>
      <c r="D1005" s="162" t="n">
        <f aca="false">'ORÇ.REPROG. P CAIXA'!D1007</f>
        <v>0</v>
      </c>
      <c r="E1005" s="163" t="n">
        <f aca="false">IF('BM GLOBAL'!$P$1&lt;&gt;0,'ORÇ.REPROG. P CAIXA'!E1007,'ORÇ.REPROG. P CAIXA'!H1007)</f>
        <v>0</v>
      </c>
      <c r="F1005" s="163" t="n">
        <f aca="false">IF('BM GLOBAL'!$P$1&lt;&gt;0,IF('ORÇ.GLOBAL P CAIXA'!K1006=0,'ORÇ.GLOBAL EMPRESA'!G1006,'ORÇ.GLOBAL P CAIXA'!F1006),'ORÇ.REPROG. P CAIXA'!I1007)</f>
        <v>0</v>
      </c>
      <c r="G1005" s="163" t="n">
        <f aca="false">IF(E1005&lt;&gt;0,ROUND(E1005*F1005,2),IF(AO1005=0,(SUMIF('ORÇ.REPROG. P CAIXA'!$AC$13:$AC$1012,B1005,$AO$11:$AO$1010)),AO1005))</f>
        <v>0</v>
      </c>
      <c r="H1005" s="163" t="n">
        <f aca="false">IF(J1005&lt;&gt;0,IF(E1005&lt;&gt;0,J1005/F1005,0),0)</f>
        <v>0</v>
      </c>
      <c r="I1005" s="163" t="n">
        <f aca="false">IF(L1005&lt;&gt;0,IF(E1005&lt;&gt;0,L1005/F1005,0),0)</f>
        <v>0</v>
      </c>
      <c r="J1005" s="163" t="n">
        <f aca="false">IF(E1005&lt;&gt;0,ROUND(INDEX($P$11:$AM$1010,$A1005,$L$1),2),IF(AX1005=0,(SUMIF($AP$11:$AP$1010,B1005,$AX$11:$AX$1010)),AX1005))</f>
        <v>0</v>
      </c>
      <c r="K1005" s="163" t="n">
        <f aca="false">IF(G1005=0,0,(J1005/G1005)*100)</f>
        <v>0</v>
      </c>
      <c r="L1005" s="163" t="n">
        <f aca="false">IF(E1005&lt;&gt;0,ROUND(IF($L$1=1,SUM(P1005),"0")+IF($L$1=2,SUM($P1005:Q1005),"0")+IF($L$1=3,SUM($P1005:R1005),"0")+IF($L$1=4,SUM($P1005:S1005),"0")+IF($L$1=5,SUM($P1005:T1005),"0")+IF($L$1=6,SUM($P1005:U1005),"0")+IF($L$1=7,SUM($P1005:V1005),"0")+IF($L$1=8,SUM($P1005:W1005),"0")+IF($L$1=9,SUM($P1005:X1005),"0")+IF($L$1=10,SUM($P1005:Y1005),"0")+IF($L$1=11,SUM($P1005:Z1005),"0")+IF($L$1=12,SUM($P1005:AA1005),"0")+IF($L$1=13,SUM($P1005:AB1005),"0")+IF($L$1=14,SUM($P1005:AC1005),"0")+IF($L$1=15,SUM($P1005:AD1005),"0")+IF($L$1=16,SUM($P1005:AE1005),"0")+IF($L$1=17,SUM($P1005:AF1005),"0")+IF($L$1=18,SUM($P1005:AG1005),"0")+IF($L$1=19,SUM($P1005:AH1005),"0")+IF($L$1=20,SUM($P1005:AI1005),"0")+IF($L$1=21,SUM($P1005:AJ1005),"0")+IF($L$1=22,SUM($P1005:AK1005),"0")+IF($L$1=23,SUM($P1005:AL1005),"0")+IF($L$1=24,SUM($P1005:AM1005),"0"),2),IF(BC1005=0,(SUMIF($AP$11:$AP$1010,B1005,$BC$11:$BC$1010)),BC1005))</f>
        <v>0</v>
      </c>
      <c r="M1005" s="163" t="n">
        <f aca="false">IF(G1005=0,0,(L1005/G1005)*100)</f>
        <v>0</v>
      </c>
      <c r="N1005" s="168" t="str">
        <f aca="false">IF(B1005&gt;0,"ok","ocultar")</f>
        <v>ocultar</v>
      </c>
      <c r="O1005" s="650"/>
      <c r="P1005" s="724"/>
      <c r="Q1005" s="725"/>
      <c r="R1005" s="725"/>
      <c r="S1005" s="725"/>
      <c r="T1005" s="725"/>
      <c r="U1005" s="725"/>
      <c r="V1005" s="725"/>
      <c r="W1005" s="725"/>
      <c r="X1005" s="725"/>
      <c r="Y1005" s="725"/>
      <c r="Z1005" s="725"/>
      <c r="AA1005" s="726"/>
      <c r="AB1005" s="726"/>
      <c r="AC1005" s="726"/>
      <c r="AD1005" s="726"/>
      <c r="AE1005" s="726"/>
      <c r="AF1005" s="726"/>
      <c r="AG1005" s="726"/>
      <c r="AH1005" s="726"/>
      <c r="AI1005" s="726"/>
      <c r="AJ1005" s="726"/>
      <c r="AK1005" s="726"/>
      <c r="AL1005" s="726"/>
      <c r="AM1005" s="727"/>
      <c r="AO1005" s="728" t="n">
        <f aca="false">IF(E1005&lt;&gt;0,G1005,0)</f>
        <v>0</v>
      </c>
      <c r="AP1005" s="157" t="n">
        <f aca="false">IF(B1005=0,AP1004,IF(ISNONTEXT(B1005)=TRUE(),INT(B1005),INT(LEFT(B1005,FIND(".",B1005)-1))))</f>
        <v>3</v>
      </c>
      <c r="AQ1005" s="157" t="str">
        <f aca="false">IF(AQ1006=1,1,IF(B1005&lt;&gt;0,1,IF(C1005&lt;&gt;0,1,IF(D1005&lt;&gt;0,1,IF(E1005&lt;&gt;0,1,"")))))</f>
        <v/>
      </c>
      <c r="AR1005" s="157" t="str">
        <f aca="false">IF(AP1005=0," ",IF(AP1005&lt;&gt;AP1004,AP1005," "))</f>
        <v> </v>
      </c>
      <c r="AS1005" s="732"/>
      <c r="AT1005" s="730" t="n">
        <f aca="false">IF(AP1005&lt;&gt;AR1005,(IF('ORÇ.GLOBAL P CAIXA'!I1006="",J1005*(INFORMAÇÕES!$Q$99/INFORMAÇÕES!$Q$102),IF('ORÇ.GLOBAL P CAIXA'!I1006="R",J1005,0))),0)</f>
        <v>0</v>
      </c>
      <c r="AU1005" s="75" t="n">
        <f aca="false">IF(AP1005&lt;&gt;AR1005,(IF('ORÇ.GLOBAL P CAIXA'!I1006="",J1005*(INFORMAÇÕES!$Q$100/INFORMAÇÕES!$Q$102),IF('ORÇ.GLOBAL P CAIXA'!I1006="C",J1005,0))),0)</f>
        <v>0</v>
      </c>
      <c r="AV1005" s="75" t="n">
        <f aca="false">IF(AP1005&lt;&gt;AR1005,(IF('ORÇ.GLOBAL P CAIXA'!I1006="",J1005*INFORMAÇÕES!$U$115,IF('ORÇ.GLOBAL P CAIXA'!I1006="CF",J1005,0))),0)</f>
        <v>0</v>
      </c>
      <c r="AW1005" s="75" t="n">
        <f aca="false">IF(AP1005&lt;&gt;AR1005,(IF('ORÇ.GLOBAL P CAIXA'!I1006="",J1005*INFORMAÇÕES!$U$116,IF('ORÇ.GLOBAL P CAIXA'!I1006="O",J1005,0))),0)</f>
        <v>0</v>
      </c>
      <c r="AX1005" s="731" t="n">
        <f aca="false">IF(E1005&lt;&gt;0,J1005,0)</f>
        <v>0</v>
      </c>
      <c r="AY1005" s="730" t="n">
        <f aca="false">IF(AP1005&lt;&gt;AR1005,(IF('ORÇ.GLOBAL P CAIXA'!I1006="",L1005*(INFORMAÇÕES!$Q$99/INFORMAÇÕES!$Q$102),IF('ORÇ.GLOBAL P CAIXA'!I1006="R",L1005,0))),0)</f>
        <v>0</v>
      </c>
      <c r="AZ1005" s="75" t="n">
        <f aca="false">IF(AP1005&lt;&gt;AR1005,(IF('ORÇ.GLOBAL P CAIXA'!I1006="",L1005*(INFORMAÇÕES!$Q$100/INFORMAÇÕES!$Q$102),IF('ORÇ.GLOBAL P CAIXA'!I1006="C",L1005,0))),0)</f>
        <v>0</v>
      </c>
      <c r="BA1005" s="75" t="n">
        <f aca="false">IF(AP1005&lt;&gt;AR1005,(IF('ORÇ.GLOBAL P CAIXA'!I1006="",L1005*INFORMAÇÕES!$U$115,IF('ORÇ.GLOBAL P CAIXA'!I1006="CF",L1005,0))),0)</f>
        <v>0</v>
      </c>
      <c r="BB1005" s="75" t="n">
        <f aca="false">IF(AP1005&lt;&gt;AR1005,(IF('ORÇ.GLOBAL P CAIXA'!I1006="",L1005*INFORMAÇÕES!$U$116,IF('ORÇ.GLOBAL P CAIXA'!I1006="O",L1005,0))),0)</f>
        <v>0</v>
      </c>
      <c r="BC1005" s="731" t="n">
        <f aca="false">IF(E1005&lt;&gt;0,L1005,0)</f>
        <v>0</v>
      </c>
    </row>
    <row r="1006" s="174" customFormat="true" ht="14.25" hidden="false" customHeight="false" outlineLevel="0" collapsed="false">
      <c r="A1006" s="159" t="n">
        <v>996</v>
      </c>
      <c r="B1006" s="160" t="n">
        <f aca="false">'ORÇ.REPROG. P CAIXA'!B1008</f>
        <v>0</v>
      </c>
      <c r="C1006" s="723" t="n">
        <f aca="false">'ORÇ.REPROG. P CAIXA'!C1008</f>
        <v>0</v>
      </c>
      <c r="D1006" s="162" t="n">
        <f aca="false">'ORÇ.REPROG. P CAIXA'!D1008</f>
        <v>0</v>
      </c>
      <c r="E1006" s="163" t="n">
        <f aca="false">IF('BM GLOBAL'!$P$1&lt;&gt;0,'ORÇ.REPROG. P CAIXA'!E1008,'ORÇ.REPROG. P CAIXA'!H1008)</f>
        <v>0</v>
      </c>
      <c r="F1006" s="163" t="n">
        <f aca="false">IF('BM GLOBAL'!$P$1&lt;&gt;0,IF('ORÇ.GLOBAL P CAIXA'!K1007=0,'ORÇ.GLOBAL EMPRESA'!G1007,'ORÇ.GLOBAL P CAIXA'!F1007),'ORÇ.REPROG. P CAIXA'!I1008)</f>
        <v>0</v>
      </c>
      <c r="G1006" s="163" t="n">
        <f aca="false">IF(E1006&lt;&gt;0,ROUND(E1006*F1006,2),IF(AO1006=0,(SUMIF('ORÇ.REPROG. P CAIXA'!$AC$13:$AC$1012,B1006,$AO$11:$AO$1010)),AO1006))</f>
        <v>0</v>
      </c>
      <c r="H1006" s="163" t="n">
        <f aca="false">IF(J1006&lt;&gt;0,IF(E1006&lt;&gt;0,J1006/F1006,0),0)</f>
        <v>0</v>
      </c>
      <c r="I1006" s="163" t="n">
        <f aca="false">IF(L1006&lt;&gt;0,IF(E1006&lt;&gt;0,L1006/F1006,0),0)</f>
        <v>0</v>
      </c>
      <c r="J1006" s="163" t="n">
        <f aca="false">IF(E1006&lt;&gt;0,ROUND(INDEX($P$11:$AM$1010,$A1006,$L$1),2),IF(AX1006=0,(SUMIF($AP$11:$AP$1010,B1006,$AX$11:$AX$1010)),AX1006))</f>
        <v>0</v>
      </c>
      <c r="K1006" s="163" t="n">
        <f aca="false">IF(G1006=0,0,(J1006/G1006)*100)</f>
        <v>0</v>
      </c>
      <c r="L1006" s="163" t="n">
        <f aca="false">IF(E1006&lt;&gt;0,ROUND(IF($L$1=1,SUM(P1006),"0")+IF($L$1=2,SUM($P1006:Q1006),"0")+IF($L$1=3,SUM($P1006:R1006),"0")+IF($L$1=4,SUM($P1006:S1006),"0")+IF($L$1=5,SUM($P1006:T1006),"0")+IF($L$1=6,SUM($P1006:U1006),"0")+IF($L$1=7,SUM($P1006:V1006),"0")+IF($L$1=8,SUM($P1006:W1006),"0")+IF($L$1=9,SUM($P1006:X1006),"0")+IF($L$1=10,SUM($P1006:Y1006),"0")+IF($L$1=11,SUM($P1006:Z1006),"0")+IF($L$1=12,SUM($P1006:AA1006),"0")+IF($L$1=13,SUM($P1006:AB1006),"0")+IF($L$1=14,SUM($P1006:AC1006),"0")+IF($L$1=15,SUM($P1006:AD1006),"0")+IF($L$1=16,SUM($P1006:AE1006),"0")+IF($L$1=17,SUM($P1006:AF1006),"0")+IF($L$1=18,SUM($P1006:AG1006),"0")+IF($L$1=19,SUM($P1006:AH1006),"0")+IF($L$1=20,SUM($P1006:AI1006),"0")+IF($L$1=21,SUM($P1006:AJ1006),"0")+IF($L$1=22,SUM($P1006:AK1006),"0")+IF($L$1=23,SUM($P1006:AL1006),"0")+IF($L$1=24,SUM($P1006:AM1006),"0"),2),IF(BC1006=0,(SUMIF($AP$11:$AP$1010,B1006,$BC$11:$BC$1010)),BC1006))</f>
        <v>0</v>
      </c>
      <c r="M1006" s="163" t="n">
        <f aca="false">IF(G1006=0,0,(L1006/G1006)*100)</f>
        <v>0</v>
      </c>
      <c r="N1006" s="168" t="str">
        <f aca="false">IF(B1006&gt;0,"ok","ocultar")</f>
        <v>ocultar</v>
      </c>
      <c r="O1006" s="650"/>
      <c r="P1006" s="724"/>
      <c r="Q1006" s="725"/>
      <c r="R1006" s="725"/>
      <c r="S1006" s="725"/>
      <c r="T1006" s="725"/>
      <c r="U1006" s="725"/>
      <c r="V1006" s="725"/>
      <c r="W1006" s="725"/>
      <c r="X1006" s="725"/>
      <c r="Y1006" s="725"/>
      <c r="Z1006" s="725"/>
      <c r="AA1006" s="726"/>
      <c r="AB1006" s="726"/>
      <c r="AC1006" s="726"/>
      <c r="AD1006" s="726"/>
      <c r="AE1006" s="726"/>
      <c r="AF1006" s="726"/>
      <c r="AG1006" s="726"/>
      <c r="AH1006" s="726"/>
      <c r="AI1006" s="726"/>
      <c r="AJ1006" s="726"/>
      <c r="AK1006" s="726"/>
      <c r="AL1006" s="726"/>
      <c r="AM1006" s="727"/>
      <c r="AO1006" s="728" t="n">
        <f aca="false">IF(E1006&lt;&gt;0,G1006,0)</f>
        <v>0</v>
      </c>
      <c r="AP1006" s="157" t="n">
        <f aca="false">IF(B1006=0,AP1005,IF(ISNONTEXT(B1006)=TRUE(),INT(B1006),INT(LEFT(B1006,FIND(".",B1006)-1))))</f>
        <v>3</v>
      </c>
      <c r="AQ1006" s="157" t="str">
        <f aca="false">IF(AQ1007=1,1,IF(B1006&lt;&gt;0,1,IF(C1006&lt;&gt;0,1,IF(D1006&lt;&gt;0,1,IF(E1006&lt;&gt;0,1,"")))))</f>
        <v/>
      </c>
      <c r="AR1006" s="157" t="str">
        <f aca="false">IF(AP1006=0," ",IF(AP1006&lt;&gt;AP1005,AP1006," "))</f>
        <v> </v>
      </c>
      <c r="AS1006" s="732"/>
      <c r="AT1006" s="730" t="n">
        <f aca="false">IF(AP1006&lt;&gt;AR1006,(IF('ORÇ.GLOBAL P CAIXA'!I1007="",J1006*(INFORMAÇÕES!$Q$99/INFORMAÇÕES!$Q$102),IF('ORÇ.GLOBAL P CAIXA'!I1007="R",J1006,0))),0)</f>
        <v>0</v>
      </c>
      <c r="AU1006" s="75" t="n">
        <f aca="false">IF(AP1006&lt;&gt;AR1006,(IF('ORÇ.GLOBAL P CAIXA'!I1007="",J1006*(INFORMAÇÕES!$Q$100/INFORMAÇÕES!$Q$102),IF('ORÇ.GLOBAL P CAIXA'!I1007="C",J1006,0))),0)</f>
        <v>0</v>
      </c>
      <c r="AV1006" s="75" t="n">
        <f aca="false">IF(AP1006&lt;&gt;AR1006,(IF('ORÇ.GLOBAL P CAIXA'!I1007="",J1006*INFORMAÇÕES!$U$115,IF('ORÇ.GLOBAL P CAIXA'!I1007="CF",J1006,0))),0)</f>
        <v>0</v>
      </c>
      <c r="AW1006" s="75" t="n">
        <f aca="false">IF(AP1006&lt;&gt;AR1006,(IF('ORÇ.GLOBAL P CAIXA'!I1007="",J1006*INFORMAÇÕES!$U$116,IF('ORÇ.GLOBAL P CAIXA'!I1007="O",J1006,0))),0)</f>
        <v>0</v>
      </c>
      <c r="AX1006" s="731" t="n">
        <f aca="false">IF(E1006&lt;&gt;0,J1006,0)</f>
        <v>0</v>
      </c>
      <c r="AY1006" s="730" t="n">
        <f aca="false">IF(AP1006&lt;&gt;AR1006,(IF('ORÇ.GLOBAL P CAIXA'!I1007="",L1006*(INFORMAÇÕES!$Q$99/INFORMAÇÕES!$Q$102),IF('ORÇ.GLOBAL P CAIXA'!I1007="R",L1006,0))),0)</f>
        <v>0</v>
      </c>
      <c r="AZ1006" s="75" t="n">
        <f aca="false">IF(AP1006&lt;&gt;AR1006,(IF('ORÇ.GLOBAL P CAIXA'!I1007="",L1006*(INFORMAÇÕES!$Q$100/INFORMAÇÕES!$Q$102),IF('ORÇ.GLOBAL P CAIXA'!I1007="C",L1006,0))),0)</f>
        <v>0</v>
      </c>
      <c r="BA1006" s="75" t="n">
        <f aca="false">IF(AP1006&lt;&gt;AR1006,(IF('ORÇ.GLOBAL P CAIXA'!I1007="",L1006*INFORMAÇÕES!$U$115,IF('ORÇ.GLOBAL P CAIXA'!I1007="CF",L1006,0))),0)</f>
        <v>0</v>
      </c>
      <c r="BB1006" s="75" t="n">
        <f aca="false">IF(AP1006&lt;&gt;AR1006,(IF('ORÇ.GLOBAL P CAIXA'!I1007="",L1006*INFORMAÇÕES!$U$116,IF('ORÇ.GLOBAL P CAIXA'!I1007="O",L1006,0))),0)</f>
        <v>0</v>
      </c>
      <c r="BC1006" s="731" t="n">
        <f aca="false">IF(E1006&lt;&gt;0,L1006,0)</f>
        <v>0</v>
      </c>
    </row>
    <row r="1007" s="174" customFormat="true" ht="14.25" hidden="false" customHeight="false" outlineLevel="0" collapsed="false">
      <c r="A1007" s="159" t="n">
        <v>997</v>
      </c>
      <c r="B1007" s="160" t="n">
        <f aca="false">'ORÇ.REPROG. P CAIXA'!B1009</f>
        <v>0</v>
      </c>
      <c r="C1007" s="723" t="n">
        <f aca="false">'ORÇ.REPROG. P CAIXA'!C1009</f>
        <v>0</v>
      </c>
      <c r="D1007" s="162" t="n">
        <f aca="false">'ORÇ.REPROG. P CAIXA'!D1009</f>
        <v>0</v>
      </c>
      <c r="E1007" s="163" t="n">
        <f aca="false">IF('BM GLOBAL'!$P$1&lt;&gt;0,'ORÇ.REPROG. P CAIXA'!E1009,'ORÇ.REPROG. P CAIXA'!H1009)</f>
        <v>0</v>
      </c>
      <c r="F1007" s="163" t="n">
        <f aca="false">IF('BM GLOBAL'!$P$1&lt;&gt;0,IF('ORÇ.GLOBAL P CAIXA'!K1008=0,'ORÇ.GLOBAL EMPRESA'!G1008,'ORÇ.GLOBAL P CAIXA'!F1008),'ORÇ.REPROG. P CAIXA'!I1009)</f>
        <v>0</v>
      </c>
      <c r="G1007" s="163" t="n">
        <f aca="false">IF(E1007&lt;&gt;0,ROUND(E1007*F1007,2),IF(AO1007=0,(SUMIF('ORÇ.REPROG. P CAIXA'!$AC$13:$AC$1012,B1007,$AO$11:$AO$1010)),AO1007))</f>
        <v>0</v>
      </c>
      <c r="H1007" s="163" t="n">
        <f aca="false">IF(J1007&lt;&gt;0,IF(E1007&lt;&gt;0,J1007/F1007,0),0)</f>
        <v>0</v>
      </c>
      <c r="I1007" s="163" t="n">
        <f aca="false">IF(L1007&lt;&gt;0,IF(E1007&lt;&gt;0,L1007/F1007,0),0)</f>
        <v>0</v>
      </c>
      <c r="J1007" s="163" t="n">
        <f aca="false">IF(E1007&lt;&gt;0,ROUND(INDEX($P$11:$AM$1010,$A1007,$L$1),2),IF(AX1007=0,(SUMIF($AP$11:$AP$1010,B1007,$AX$11:$AX$1010)),AX1007))</f>
        <v>0</v>
      </c>
      <c r="K1007" s="163" t="n">
        <f aca="false">IF(G1007=0,0,(J1007/G1007)*100)</f>
        <v>0</v>
      </c>
      <c r="L1007" s="163" t="n">
        <f aca="false">IF(E1007&lt;&gt;0,ROUND(IF($L$1=1,SUM(P1007),"0")+IF($L$1=2,SUM($P1007:Q1007),"0")+IF($L$1=3,SUM($P1007:R1007),"0")+IF($L$1=4,SUM($P1007:S1007),"0")+IF($L$1=5,SUM($P1007:T1007),"0")+IF($L$1=6,SUM($P1007:U1007),"0")+IF($L$1=7,SUM($P1007:V1007),"0")+IF($L$1=8,SUM($P1007:W1007),"0")+IF($L$1=9,SUM($P1007:X1007),"0")+IF($L$1=10,SUM($P1007:Y1007),"0")+IF($L$1=11,SUM($P1007:Z1007),"0")+IF($L$1=12,SUM($P1007:AA1007),"0")+IF($L$1=13,SUM($P1007:AB1007),"0")+IF($L$1=14,SUM($P1007:AC1007),"0")+IF($L$1=15,SUM($P1007:AD1007),"0")+IF($L$1=16,SUM($P1007:AE1007),"0")+IF($L$1=17,SUM($P1007:AF1007),"0")+IF($L$1=18,SUM($P1007:AG1007),"0")+IF($L$1=19,SUM($P1007:AH1007),"0")+IF($L$1=20,SUM($P1007:AI1007),"0")+IF($L$1=21,SUM($P1007:AJ1007),"0")+IF($L$1=22,SUM($P1007:AK1007),"0")+IF($L$1=23,SUM($P1007:AL1007),"0")+IF($L$1=24,SUM($P1007:AM1007),"0"),2),IF(BC1007=0,(SUMIF($AP$11:$AP$1010,B1007,$BC$11:$BC$1010)),BC1007))</f>
        <v>0</v>
      </c>
      <c r="M1007" s="163" t="n">
        <f aca="false">IF(G1007=0,0,(L1007/G1007)*100)</f>
        <v>0</v>
      </c>
      <c r="N1007" s="168" t="str">
        <f aca="false">IF(B1007&gt;0,"ok","ocultar")</f>
        <v>ocultar</v>
      </c>
      <c r="O1007" s="650"/>
      <c r="P1007" s="724"/>
      <c r="Q1007" s="725"/>
      <c r="R1007" s="725"/>
      <c r="S1007" s="725"/>
      <c r="T1007" s="725"/>
      <c r="U1007" s="725"/>
      <c r="V1007" s="725"/>
      <c r="W1007" s="725"/>
      <c r="X1007" s="725"/>
      <c r="Y1007" s="725"/>
      <c r="Z1007" s="725"/>
      <c r="AA1007" s="726"/>
      <c r="AB1007" s="726"/>
      <c r="AC1007" s="726"/>
      <c r="AD1007" s="726"/>
      <c r="AE1007" s="726"/>
      <c r="AF1007" s="726"/>
      <c r="AG1007" s="726"/>
      <c r="AH1007" s="726"/>
      <c r="AI1007" s="726"/>
      <c r="AJ1007" s="726"/>
      <c r="AK1007" s="726"/>
      <c r="AL1007" s="726"/>
      <c r="AM1007" s="727"/>
      <c r="AO1007" s="728" t="n">
        <f aca="false">IF(E1007&lt;&gt;0,G1007,0)</f>
        <v>0</v>
      </c>
      <c r="AP1007" s="157" t="n">
        <f aca="false">IF(B1007=0,AP1006,IF(ISNONTEXT(B1007)=TRUE(),INT(B1007),INT(LEFT(B1007,FIND(".",B1007)-1))))</f>
        <v>3</v>
      </c>
      <c r="AQ1007" s="157" t="str">
        <f aca="false">IF(AQ1008=1,1,IF(B1007&lt;&gt;0,1,IF(C1007&lt;&gt;0,1,IF(D1007&lt;&gt;0,1,IF(E1007&lt;&gt;0,1,"")))))</f>
        <v/>
      </c>
      <c r="AR1007" s="157" t="str">
        <f aca="false">IF(AP1007=0," ",IF(AP1007&lt;&gt;AP1006,AP1007," "))</f>
        <v> </v>
      </c>
      <c r="AS1007" s="732"/>
      <c r="AT1007" s="730" t="n">
        <f aca="false">IF(AP1007&lt;&gt;AR1007,(IF('ORÇ.GLOBAL P CAIXA'!I1008="",J1007*(INFORMAÇÕES!$Q$99/INFORMAÇÕES!$Q$102),IF('ORÇ.GLOBAL P CAIXA'!I1008="R",J1007,0))),0)</f>
        <v>0</v>
      </c>
      <c r="AU1007" s="75" t="n">
        <f aca="false">IF(AP1007&lt;&gt;AR1007,(IF('ORÇ.GLOBAL P CAIXA'!I1008="",J1007*(INFORMAÇÕES!$Q$100/INFORMAÇÕES!$Q$102),IF('ORÇ.GLOBAL P CAIXA'!I1008="C",J1007,0))),0)</f>
        <v>0</v>
      </c>
      <c r="AV1007" s="75" t="n">
        <f aca="false">IF(AP1007&lt;&gt;AR1007,(IF('ORÇ.GLOBAL P CAIXA'!I1008="",J1007*INFORMAÇÕES!$U$115,IF('ORÇ.GLOBAL P CAIXA'!I1008="CF",J1007,0))),0)</f>
        <v>0</v>
      </c>
      <c r="AW1007" s="75" t="n">
        <f aca="false">IF(AP1007&lt;&gt;AR1007,(IF('ORÇ.GLOBAL P CAIXA'!I1008="",J1007*INFORMAÇÕES!$U$116,IF('ORÇ.GLOBAL P CAIXA'!I1008="O",J1007,0))),0)</f>
        <v>0</v>
      </c>
      <c r="AX1007" s="731" t="n">
        <f aca="false">IF(E1007&lt;&gt;0,J1007,0)</f>
        <v>0</v>
      </c>
      <c r="AY1007" s="730" t="n">
        <f aca="false">IF(AP1007&lt;&gt;AR1007,(IF('ORÇ.GLOBAL P CAIXA'!I1008="",L1007*(INFORMAÇÕES!$Q$99/INFORMAÇÕES!$Q$102),IF('ORÇ.GLOBAL P CAIXA'!I1008="R",L1007,0))),0)</f>
        <v>0</v>
      </c>
      <c r="AZ1007" s="75" t="n">
        <f aca="false">IF(AP1007&lt;&gt;AR1007,(IF('ORÇ.GLOBAL P CAIXA'!I1008="",L1007*(INFORMAÇÕES!$Q$100/INFORMAÇÕES!$Q$102),IF('ORÇ.GLOBAL P CAIXA'!I1008="C",L1007,0))),0)</f>
        <v>0</v>
      </c>
      <c r="BA1007" s="75" t="n">
        <f aca="false">IF(AP1007&lt;&gt;AR1007,(IF('ORÇ.GLOBAL P CAIXA'!I1008="",L1007*INFORMAÇÕES!$U$115,IF('ORÇ.GLOBAL P CAIXA'!I1008="CF",L1007,0))),0)</f>
        <v>0</v>
      </c>
      <c r="BB1007" s="75" t="n">
        <f aca="false">IF(AP1007&lt;&gt;AR1007,(IF('ORÇ.GLOBAL P CAIXA'!I1008="",L1007*INFORMAÇÕES!$U$116,IF('ORÇ.GLOBAL P CAIXA'!I1008="O",L1007,0))),0)</f>
        <v>0</v>
      </c>
      <c r="BC1007" s="731" t="n">
        <f aca="false">IF(E1007&lt;&gt;0,L1007,0)</f>
        <v>0</v>
      </c>
    </row>
    <row r="1008" s="174" customFormat="true" ht="14.25" hidden="false" customHeight="false" outlineLevel="0" collapsed="false">
      <c r="A1008" s="159" t="n">
        <v>998</v>
      </c>
      <c r="B1008" s="160" t="n">
        <f aca="false">'ORÇ.REPROG. P CAIXA'!B1010</f>
        <v>0</v>
      </c>
      <c r="C1008" s="723" t="n">
        <f aca="false">'ORÇ.REPROG. P CAIXA'!C1010</f>
        <v>0</v>
      </c>
      <c r="D1008" s="162" t="n">
        <f aca="false">'ORÇ.REPROG. P CAIXA'!D1010</f>
        <v>0</v>
      </c>
      <c r="E1008" s="163" t="n">
        <f aca="false">IF('BM GLOBAL'!$P$1&lt;&gt;0,'ORÇ.REPROG. P CAIXA'!E1010,'ORÇ.REPROG. P CAIXA'!H1010)</f>
        <v>0</v>
      </c>
      <c r="F1008" s="163" t="n">
        <f aca="false">IF('BM GLOBAL'!$P$1&lt;&gt;0,IF('ORÇ.GLOBAL P CAIXA'!K1009=0,'ORÇ.GLOBAL EMPRESA'!G1009,'ORÇ.GLOBAL P CAIXA'!F1009),'ORÇ.REPROG. P CAIXA'!I1010)</f>
        <v>0</v>
      </c>
      <c r="G1008" s="163" t="n">
        <f aca="false">IF(E1008&lt;&gt;0,ROUND(E1008*F1008,2),IF(AO1008=0,(SUMIF('ORÇ.REPROG. P CAIXA'!$AC$13:$AC$1012,B1008,$AO$11:$AO$1010)),AO1008))</f>
        <v>0</v>
      </c>
      <c r="H1008" s="163" t="n">
        <f aca="false">IF(J1008&lt;&gt;0,IF(E1008&lt;&gt;0,J1008/F1008,0),0)</f>
        <v>0</v>
      </c>
      <c r="I1008" s="163" t="n">
        <f aca="false">IF(L1008&lt;&gt;0,IF(E1008&lt;&gt;0,L1008/F1008,0),0)</f>
        <v>0</v>
      </c>
      <c r="J1008" s="163" t="n">
        <f aca="false">IF(E1008&lt;&gt;0,ROUND(INDEX($P$11:$AM$1010,$A1008,$L$1),2),IF(AX1008=0,(SUMIF($AP$11:$AP$1010,B1008,$AX$11:$AX$1010)),AX1008))</f>
        <v>0</v>
      </c>
      <c r="K1008" s="163" t="n">
        <f aca="false">IF(G1008=0,0,(J1008/G1008)*100)</f>
        <v>0</v>
      </c>
      <c r="L1008" s="163" t="n">
        <f aca="false">IF(E1008&lt;&gt;0,ROUND(IF($L$1=1,SUM(P1008),"0")+IF($L$1=2,SUM($P1008:Q1008),"0")+IF($L$1=3,SUM($P1008:R1008),"0")+IF($L$1=4,SUM($P1008:S1008),"0")+IF($L$1=5,SUM($P1008:T1008),"0")+IF($L$1=6,SUM($P1008:U1008),"0")+IF($L$1=7,SUM($P1008:V1008),"0")+IF($L$1=8,SUM($P1008:W1008),"0")+IF($L$1=9,SUM($P1008:X1008),"0")+IF($L$1=10,SUM($P1008:Y1008),"0")+IF($L$1=11,SUM($P1008:Z1008),"0")+IF($L$1=12,SUM($P1008:AA1008),"0")+IF($L$1=13,SUM($P1008:AB1008),"0")+IF($L$1=14,SUM($P1008:AC1008),"0")+IF($L$1=15,SUM($P1008:AD1008),"0")+IF($L$1=16,SUM($P1008:AE1008),"0")+IF($L$1=17,SUM($P1008:AF1008),"0")+IF($L$1=18,SUM($P1008:AG1008),"0")+IF($L$1=19,SUM($P1008:AH1008),"0")+IF($L$1=20,SUM($P1008:AI1008),"0")+IF($L$1=21,SUM($P1008:AJ1008),"0")+IF($L$1=22,SUM($P1008:AK1008),"0")+IF($L$1=23,SUM($P1008:AL1008),"0")+IF($L$1=24,SUM($P1008:AM1008),"0"),2),IF(BC1008=0,(SUMIF($AP$11:$AP$1010,B1008,$BC$11:$BC$1010)),BC1008))</f>
        <v>0</v>
      </c>
      <c r="M1008" s="163" t="n">
        <f aca="false">IF(G1008=0,0,(L1008/G1008)*100)</f>
        <v>0</v>
      </c>
      <c r="N1008" s="168" t="str">
        <f aca="false">IF(B1008&gt;0,"ok","ocultar")</f>
        <v>ocultar</v>
      </c>
      <c r="O1008" s="650"/>
      <c r="P1008" s="724"/>
      <c r="Q1008" s="725"/>
      <c r="R1008" s="725"/>
      <c r="S1008" s="725"/>
      <c r="T1008" s="725"/>
      <c r="U1008" s="725"/>
      <c r="V1008" s="725"/>
      <c r="W1008" s="725"/>
      <c r="X1008" s="725"/>
      <c r="Y1008" s="725"/>
      <c r="Z1008" s="725"/>
      <c r="AA1008" s="726"/>
      <c r="AB1008" s="726"/>
      <c r="AC1008" s="726"/>
      <c r="AD1008" s="726"/>
      <c r="AE1008" s="726"/>
      <c r="AF1008" s="726"/>
      <c r="AG1008" s="726"/>
      <c r="AH1008" s="726"/>
      <c r="AI1008" s="726"/>
      <c r="AJ1008" s="726"/>
      <c r="AK1008" s="726"/>
      <c r="AL1008" s="726"/>
      <c r="AM1008" s="727"/>
      <c r="AO1008" s="728" t="n">
        <f aca="false">IF(E1008&lt;&gt;0,G1008,0)</f>
        <v>0</v>
      </c>
      <c r="AP1008" s="157" t="n">
        <f aca="false">IF(B1008=0,AP1007,IF(ISNONTEXT(B1008)=TRUE(),INT(B1008),INT(LEFT(B1008,FIND(".",B1008)-1))))</f>
        <v>3</v>
      </c>
      <c r="AQ1008" s="157" t="str">
        <f aca="false">IF(AQ1009=1,1,IF(B1008&lt;&gt;0,1,IF(C1008&lt;&gt;0,1,IF(D1008&lt;&gt;0,1,IF(E1008&lt;&gt;0,1,"")))))</f>
        <v/>
      </c>
      <c r="AR1008" s="157" t="str">
        <f aca="false">IF(AP1008=0," ",IF(AP1008&lt;&gt;AP1007,AP1008," "))</f>
        <v> </v>
      </c>
      <c r="AS1008" s="732"/>
      <c r="AT1008" s="730" t="n">
        <f aca="false">IF(AP1008&lt;&gt;AR1008,(IF('ORÇ.GLOBAL P CAIXA'!I1009="",J1008*(INFORMAÇÕES!$Q$99/INFORMAÇÕES!$Q$102),IF('ORÇ.GLOBAL P CAIXA'!I1009="R",J1008,0))),0)</f>
        <v>0</v>
      </c>
      <c r="AU1008" s="75" t="n">
        <f aca="false">IF(AP1008&lt;&gt;AR1008,(IF('ORÇ.GLOBAL P CAIXA'!I1009="",J1008*(INFORMAÇÕES!$Q$100/INFORMAÇÕES!$Q$102),IF('ORÇ.GLOBAL P CAIXA'!I1009="C",J1008,0))),0)</f>
        <v>0</v>
      </c>
      <c r="AV1008" s="75" t="n">
        <f aca="false">IF(AP1008&lt;&gt;AR1008,(IF('ORÇ.GLOBAL P CAIXA'!I1009="",J1008*INFORMAÇÕES!$U$115,IF('ORÇ.GLOBAL P CAIXA'!I1009="CF",J1008,0))),0)</f>
        <v>0</v>
      </c>
      <c r="AW1008" s="75" t="n">
        <f aca="false">IF(AP1008&lt;&gt;AR1008,(IF('ORÇ.GLOBAL P CAIXA'!I1009="",J1008*INFORMAÇÕES!$U$116,IF('ORÇ.GLOBAL P CAIXA'!I1009="O",J1008,0))),0)</f>
        <v>0</v>
      </c>
      <c r="AX1008" s="731" t="n">
        <f aca="false">IF(E1008&lt;&gt;0,J1008,0)</f>
        <v>0</v>
      </c>
      <c r="AY1008" s="730" t="n">
        <f aca="false">IF(AP1008&lt;&gt;AR1008,(IF('ORÇ.GLOBAL P CAIXA'!I1009="",L1008*(INFORMAÇÕES!$Q$99/INFORMAÇÕES!$Q$102),IF('ORÇ.GLOBAL P CAIXA'!I1009="R",L1008,0))),0)</f>
        <v>0</v>
      </c>
      <c r="AZ1008" s="75" t="n">
        <f aca="false">IF(AP1008&lt;&gt;AR1008,(IF('ORÇ.GLOBAL P CAIXA'!I1009="",L1008*(INFORMAÇÕES!$Q$100/INFORMAÇÕES!$Q$102),IF('ORÇ.GLOBAL P CAIXA'!I1009="C",L1008,0))),0)</f>
        <v>0</v>
      </c>
      <c r="BA1008" s="75" t="n">
        <f aca="false">IF(AP1008&lt;&gt;AR1008,(IF('ORÇ.GLOBAL P CAIXA'!I1009="",L1008*INFORMAÇÕES!$U$115,IF('ORÇ.GLOBAL P CAIXA'!I1009="CF",L1008,0))),0)</f>
        <v>0</v>
      </c>
      <c r="BB1008" s="75" t="n">
        <f aca="false">IF(AP1008&lt;&gt;AR1008,(IF('ORÇ.GLOBAL P CAIXA'!I1009="",L1008*INFORMAÇÕES!$U$116,IF('ORÇ.GLOBAL P CAIXA'!I1009="O",L1008,0))),0)</f>
        <v>0</v>
      </c>
      <c r="BC1008" s="731" t="n">
        <f aca="false">IF(E1008&lt;&gt;0,L1008,0)</f>
        <v>0</v>
      </c>
    </row>
    <row r="1009" s="174" customFormat="true" ht="14.25" hidden="false" customHeight="false" outlineLevel="0" collapsed="false">
      <c r="A1009" s="159" t="n">
        <v>999</v>
      </c>
      <c r="B1009" s="160" t="n">
        <f aca="false">'ORÇ.REPROG. P CAIXA'!B1011</f>
        <v>0</v>
      </c>
      <c r="C1009" s="723" t="n">
        <f aca="false">'ORÇ.REPROG. P CAIXA'!C1011</f>
        <v>0</v>
      </c>
      <c r="D1009" s="162" t="n">
        <f aca="false">'ORÇ.REPROG. P CAIXA'!D1011</f>
        <v>0</v>
      </c>
      <c r="E1009" s="163" t="n">
        <f aca="false">IF('BM GLOBAL'!$P$1&lt;&gt;0,'ORÇ.REPROG. P CAIXA'!E1011,'ORÇ.REPROG. P CAIXA'!H1011)</f>
        <v>0</v>
      </c>
      <c r="F1009" s="163" t="n">
        <f aca="false">IF('BM GLOBAL'!$P$1&lt;&gt;0,IF('ORÇ.GLOBAL P CAIXA'!K1010=0,'ORÇ.GLOBAL EMPRESA'!G1010,'ORÇ.GLOBAL P CAIXA'!F1010),'ORÇ.REPROG. P CAIXA'!I1011)</f>
        <v>0</v>
      </c>
      <c r="G1009" s="163" t="n">
        <f aca="false">IF(E1009&lt;&gt;0,ROUND(E1009*F1009,2),IF(AO1009=0,(SUMIF('ORÇ.REPROG. P CAIXA'!$AC$13:$AC$1012,B1009,$AO$11:$AO$1010)),AO1009))</f>
        <v>0</v>
      </c>
      <c r="H1009" s="163" t="n">
        <f aca="false">IF(J1009&lt;&gt;0,IF(E1009&lt;&gt;0,J1009/F1009,0),0)</f>
        <v>0</v>
      </c>
      <c r="I1009" s="163" t="n">
        <f aca="false">IF(L1009&lt;&gt;0,IF(E1009&lt;&gt;0,L1009/F1009,0),0)</f>
        <v>0</v>
      </c>
      <c r="J1009" s="163" t="n">
        <f aca="false">IF(E1009&lt;&gt;0,ROUND(INDEX($P$11:$AM$1010,$A1009,$L$1),2),IF(AX1009=0,(SUMIF($AP$11:$AP$1010,B1009,$AX$11:$AX$1010)),AX1009))</f>
        <v>0</v>
      </c>
      <c r="K1009" s="163" t="n">
        <f aca="false">IF(G1009=0,0,(J1009/G1009)*100)</f>
        <v>0</v>
      </c>
      <c r="L1009" s="163" t="n">
        <f aca="false">IF(E1009&lt;&gt;0,ROUND(IF($L$1=1,SUM(P1009),"0")+IF($L$1=2,SUM($P1009:Q1009),"0")+IF($L$1=3,SUM($P1009:R1009),"0")+IF($L$1=4,SUM($P1009:S1009),"0")+IF($L$1=5,SUM($P1009:T1009),"0")+IF($L$1=6,SUM($P1009:U1009),"0")+IF($L$1=7,SUM($P1009:V1009),"0")+IF($L$1=8,SUM($P1009:W1009),"0")+IF($L$1=9,SUM($P1009:X1009),"0")+IF($L$1=10,SUM($P1009:Y1009),"0")+IF($L$1=11,SUM($P1009:Z1009),"0")+IF($L$1=12,SUM($P1009:AA1009),"0")+IF($L$1=13,SUM($P1009:AB1009),"0")+IF($L$1=14,SUM($P1009:AC1009),"0")+IF($L$1=15,SUM($P1009:AD1009),"0")+IF($L$1=16,SUM($P1009:AE1009),"0")+IF($L$1=17,SUM($P1009:AF1009),"0")+IF($L$1=18,SUM($P1009:AG1009),"0")+IF($L$1=19,SUM($P1009:AH1009),"0")+IF($L$1=20,SUM($P1009:AI1009),"0")+IF($L$1=21,SUM($P1009:AJ1009),"0")+IF($L$1=22,SUM($P1009:AK1009),"0")+IF($L$1=23,SUM($P1009:AL1009),"0")+IF($L$1=24,SUM($P1009:AM1009),"0"),2),IF(BC1009=0,(SUMIF($AP$11:$AP$1010,B1009,$BC$11:$BC$1010)),BC1009))</f>
        <v>0</v>
      </c>
      <c r="M1009" s="163" t="n">
        <f aca="false">IF(G1009=0,0,(L1009/G1009)*100)</f>
        <v>0</v>
      </c>
      <c r="N1009" s="168" t="str">
        <f aca="false">IF(B1009&gt;0,"ok","ocultar")</f>
        <v>ocultar</v>
      </c>
      <c r="O1009" s="650"/>
      <c r="P1009" s="724"/>
      <c r="Q1009" s="725"/>
      <c r="R1009" s="725"/>
      <c r="S1009" s="725"/>
      <c r="T1009" s="725"/>
      <c r="U1009" s="725"/>
      <c r="V1009" s="725"/>
      <c r="W1009" s="725"/>
      <c r="X1009" s="725"/>
      <c r="Y1009" s="725"/>
      <c r="Z1009" s="725"/>
      <c r="AA1009" s="726"/>
      <c r="AB1009" s="726"/>
      <c r="AC1009" s="726"/>
      <c r="AD1009" s="726"/>
      <c r="AE1009" s="726"/>
      <c r="AF1009" s="726"/>
      <c r="AG1009" s="726"/>
      <c r="AH1009" s="726"/>
      <c r="AI1009" s="726"/>
      <c r="AJ1009" s="726"/>
      <c r="AK1009" s="726"/>
      <c r="AL1009" s="726"/>
      <c r="AM1009" s="727"/>
      <c r="AO1009" s="728" t="n">
        <f aca="false">IF(E1009&lt;&gt;0,G1009,0)</f>
        <v>0</v>
      </c>
      <c r="AP1009" s="157" t="n">
        <f aca="false">IF(B1009=0,AP1008,IF(ISNONTEXT(B1009)=TRUE(),INT(B1009),INT(LEFT(B1009,FIND(".",B1009)-1))))</f>
        <v>3</v>
      </c>
      <c r="AQ1009" s="157" t="str">
        <f aca="false">IF(AQ1010=1,1,IF(B1009&lt;&gt;0,1,IF(C1009&lt;&gt;0,1,IF(D1009&lt;&gt;0,1,IF(E1009&lt;&gt;0,1,"")))))</f>
        <v/>
      </c>
      <c r="AR1009" s="157" t="str">
        <f aca="false">IF(AP1009=0," ",IF(AP1009&lt;&gt;AP1008,AP1009," "))</f>
        <v> </v>
      </c>
      <c r="AS1009" s="732"/>
      <c r="AT1009" s="730" t="n">
        <f aca="false">IF(AP1009&lt;&gt;AR1009,(IF('ORÇ.GLOBAL P CAIXA'!I1010="",J1009*(INFORMAÇÕES!$Q$99/INFORMAÇÕES!$Q$102),IF('ORÇ.GLOBAL P CAIXA'!I1010="R",J1009,0))),0)</f>
        <v>0</v>
      </c>
      <c r="AU1009" s="75" t="n">
        <f aca="false">IF(AP1009&lt;&gt;AR1009,(IF('ORÇ.GLOBAL P CAIXA'!I1010="",J1009*(INFORMAÇÕES!$Q$100/INFORMAÇÕES!$Q$102),IF('ORÇ.GLOBAL P CAIXA'!I1010="C",J1009,0))),0)</f>
        <v>0</v>
      </c>
      <c r="AV1009" s="75" t="n">
        <f aca="false">IF(AP1009&lt;&gt;AR1009,(IF('ORÇ.GLOBAL P CAIXA'!I1010="",J1009*INFORMAÇÕES!$U$115,IF('ORÇ.GLOBAL P CAIXA'!I1010="CF",J1009,0))),0)</f>
        <v>0</v>
      </c>
      <c r="AW1009" s="75" t="n">
        <f aca="false">IF(AP1009&lt;&gt;AR1009,(IF('ORÇ.GLOBAL P CAIXA'!I1010="",J1009*INFORMAÇÕES!$U$116,IF('ORÇ.GLOBAL P CAIXA'!I1010="O",J1009,0))),0)</f>
        <v>0</v>
      </c>
      <c r="AX1009" s="731" t="n">
        <f aca="false">IF(E1009&lt;&gt;0,J1009,0)</f>
        <v>0</v>
      </c>
      <c r="AY1009" s="730" t="n">
        <f aca="false">IF(AP1009&lt;&gt;AR1009,(IF('ORÇ.GLOBAL P CAIXA'!I1010="",L1009*(INFORMAÇÕES!$Q$99/INFORMAÇÕES!$Q$102),IF('ORÇ.GLOBAL P CAIXA'!I1010="R",L1009,0))),0)</f>
        <v>0</v>
      </c>
      <c r="AZ1009" s="75" t="n">
        <f aca="false">IF(AP1009&lt;&gt;AR1009,(IF('ORÇ.GLOBAL P CAIXA'!I1010="",L1009*(INFORMAÇÕES!$Q$100/INFORMAÇÕES!$Q$102),IF('ORÇ.GLOBAL P CAIXA'!I1010="C",L1009,0))),0)</f>
        <v>0</v>
      </c>
      <c r="BA1009" s="75" t="n">
        <f aca="false">IF(AP1009&lt;&gt;AR1009,(IF('ORÇ.GLOBAL P CAIXA'!I1010="",L1009*INFORMAÇÕES!$U$115,IF('ORÇ.GLOBAL P CAIXA'!I1010="CF",L1009,0))),0)</f>
        <v>0</v>
      </c>
      <c r="BB1009" s="75" t="n">
        <f aca="false">IF(AP1009&lt;&gt;AR1009,(IF('ORÇ.GLOBAL P CAIXA'!I1010="",L1009*INFORMAÇÕES!$U$116,IF('ORÇ.GLOBAL P CAIXA'!I1010="O",L1009,0))),0)</f>
        <v>0</v>
      </c>
      <c r="BC1009" s="731" t="n">
        <f aca="false">IF(E1009&lt;&gt;0,L1009,0)</f>
        <v>0</v>
      </c>
    </row>
    <row r="1010" s="174" customFormat="true" ht="14.25" hidden="false" customHeight="false" outlineLevel="0" collapsed="false">
      <c r="A1010" s="159" t="n">
        <v>1000</v>
      </c>
      <c r="B1010" s="160" t="n">
        <f aca="false">'ORÇ.REPROG. P CAIXA'!B1012</f>
        <v>0</v>
      </c>
      <c r="C1010" s="723" t="n">
        <f aca="false">'ORÇ.REPROG. P CAIXA'!C1012</f>
        <v>0</v>
      </c>
      <c r="D1010" s="162" t="n">
        <f aca="false">'ORÇ.REPROG. P CAIXA'!D1012</f>
        <v>0</v>
      </c>
      <c r="E1010" s="163" t="n">
        <f aca="false">IF('BM GLOBAL'!$P$1&lt;&gt;0,'ORÇ.REPROG. P CAIXA'!E1012,'ORÇ.REPROG. P CAIXA'!H1012)</f>
        <v>0</v>
      </c>
      <c r="F1010" s="163" t="n">
        <f aca="false">IF('BM GLOBAL'!$P$1&lt;&gt;0,IF('ORÇ.GLOBAL P CAIXA'!K1011=0,'ORÇ.GLOBAL EMPRESA'!G1011,'ORÇ.GLOBAL P CAIXA'!F1011),'ORÇ.REPROG. P CAIXA'!I1012)</f>
        <v>0</v>
      </c>
      <c r="G1010" s="163" t="n">
        <f aca="false">IF(E1010&lt;&gt;0,ROUND(E1010*F1010,2),IF(AO1010=0,(SUMIF('ORÇ.REPROG. P CAIXA'!$AC$13:$AC$1012,B1010,$AO$11:$AO$1010)),AO1010))</f>
        <v>0</v>
      </c>
      <c r="H1010" s="163" t="n">
        <f aca="false">IF(J1010&lt;&gt;0,IF(E1010&lt;&gt;0,J1010/F1010,0),0)</f>
        <v>0</v>
      </c>
      <c r="I1010" s="163" t="n">
        <f aca="false">IF(L1010&lt;&gt;0,IF(E1010&lt;&gt;0,L1010/F1010,0),0)</f>
        <v>0</v>
      </c>
      <c r="J1010" s="163" t="n">
        <f aca="false">IF(E1010&lt;&gt;0,ROUND(INDEX($P$11:$AM$1010,$A1010,$L$1),2),IF(AX1010=0,(SUMIF($AP$11:$AP$1010,B1010,$AX$11:$AX$1010)),AX1010))</f>
        <v>0</v>
      </c>
      <c r="K1010" s="163" t="n">
        <f aca="false">IF(G1010=0,0,(J1010/G1010)*100)</f>
        <v>0</v>
      </c>
      <c r="L1010" s="163" t="n">
        <f aca="false">IF(E1010&lt;&gt;0,ROUND(IF($L$1=1,SUM(P1010),"0")+IF($L$1=2,SUM($P1010:Q1010),"0")+IF($L$1=3,SUM($P1010:R1010),"0")+IF($L$1=4,SUM($P1010:S1010),"0")+IF($L$1=5,SUM($P1010:T1010),"0")+IF($L$1=6,SUM($P1010:U1010),"0")+IF($L$1=7,SUM($P1010:V1010),"0")+IF($L$1=8,SUM($P1010:W1010),"0")+IF($L$1=9,SUM($P1010:X1010),"0")+IF($L$1=10,SUM($P1010:Y1010),"0")+IF($L$1=11,SUM($P1010:Z1010),"0")+IF($L$1=12,SUM($P1010:AA1010),"0")+IF($L$1=13,SUM($P1010:AB1010),"0")+IF($L$1=14,SUM($P1010:AC1010),"0")+IF($L$1=15,SUM($P1010:AD1010),"0")+IF($L$1=16,SUM($P1010:AE1010),"0")+IF($L$1=17,SUM($P1010:AF1010),"0")+IF($L$1=18,SUM($P1010:AG1010),"0")+IF($L$1=19,SUM($P1010:AH1010),"0")+IF($L$1=20,SUM($P1010:AI1010),"0")+IF($L$1=21,SUM($P1010:AJ1010),"0")+IF($L$1=22,SUM($P1010:AK1010),"0")+IF($L$1=23,SUM($P1010:AL1010),"0")+IF($L$1=24,SUM($P1010:AM1010),"0"),2),IF(BC1010=0,(SUMIF($AP$11:$AP$1010,B1010,$BC$11:$BC$1010)),BC1010))</f>
        <v>0</v>
      </c>
      <c r="M1010" s="163" t="n">
        <f aca="false">IF(G1010=0,0,(L1010/G1010)*100)</f>
        <v>0</v>
      </c>
      <c r="N1010" s="168" t="str">
        <f aca="false">IF(B1010&gt;0,"ok","ocultar")</f>
        <v>ocultar</v>
      </c>
      <c r="O1010" s="650"/>
      <c r="P1010" s="735"/>
      <c r="Q1010" s="736"/>
      <c r="R1010" s="736"/>
      <c r="S1010" s="736"/>
      <c r="T1010" s="736"/>
      <c r="U1010" s="736"/>
      <c r="V1010" s="736"/>
      <c r="W1010" s="736"/>
      <c r="X1010" s="736"/>
      <c r="Y1010" s="736"/>
      <c r="Z1010" s="736"/>
      <c r="AA1010" s="737"/>
      <c r="AB1010" s="737"/>
      <c r="AC1010" s="737"/>
      <c r="AD1010" s="737"/>
      <c r="AE1010" s="737"/>
      <c r="AF1010" s="737"/>
      <c r="AG1010" s="737"/>
      <c r="AH1010" s="737"/>
      <c r="AI1010" s="737"/>
      <c r="AJ1010" s="737"/>
      <c r="AK1010" s="737"/>
      <c r="AL1010" s="737"/>
      <c r="AM1010" s="738"/>
      <c r="AO1010" s="739" t="n">
        <f aca="false">IF(E1010&lt;&gt;0,G1010,0)</f>
        <v>0</v>
      </c>
      <c r="AP1010" s="157" t="n">
        <f aca="false">IF(B1010=0,AP1009,IF(ISNONTEXT(B1010)=TRUE(),INT(B1010),INT(LEFT(B1010,FIND(".",B1010)-1))))</f>
        <v>3</v>
      </c>
      <c r="AQ1010" s="157" t="str">
        <f aca="false">IF(AQ1011=1,1,IF(B1010&lt;&gt;0,1,IF(C1010&lt;&gt;0,1,IF(D1010&lt;&gt;0,1,IF(E1010&lt;&gt;0,1,"")))))</f>
        <v/>
      </c>
      <c r="AR1010" s="157" t="str">
        <f aca="false">IF(AP1010=0," ",IF(AP1010&lt;&gt;AP1009,AP1010," "))</f>
        <v> </v>
      </c>
      <c r="AS1010" s="732"/>
      <c r="AT1010" s="72" t="n">
        <f aca="false">IF(AP1010&lt;&gt;AR1010,(IF('ORÇ.GLOBAL P CAIXA'!I1011="",J1010*(INFORMAÇÕES!$Q$99/INFORMAÇÕES!$Q$102),IF('ORÇ.GLOBAL P CAIXA'!I1011="R",J1010,0))),0)</f>
        <v>0</v>
      </c>
      <c r="AU1010" s="740" t="n">
        <f aca="false">IF(AP1010&lt;&gt;AR1010,(IF('ORÇ.GLOBAL P CAIXA'!I1011="",J1010*(INFORMAÇÕES!$Q$100/INFORMAÇÕES!$Q$102),IF('ORÇ.GLOBAL P CAIXA'!I1011="C",J1010,0))),0)</f>
        <v>0</v>
      </c>
      <c r="AV1010" s="740" t="n">
        <f aca="false">IF(AP1010&lt;&gt;AR1010,(IF('ORÇ.GLOBAL P CAIXA'!I1011="",J1010*INFORMAÇÕES!$U$115,IF('ORÇ.GLOBAL P CAIXA'!I1011="CF",J1010,0))),0)</f>
        <v>0</v>
      </c>
      <c r="AW1010" s="740" t="n">
        <f aca="false">IF(AP1010&lt;&gt;AR1010,(IF('ORÇ.GLOBAL P CAIXA'!I1011="",J1010*INFORMAÇÕES!$U$116,IF('ORÇ.GLOBAL P CAIXA'!I1011="O",J1010,0))),0)</f>
        <v>0</v>
      </c>
      <c r="AX1010" s="741" t="n">
        <f aca="false">IF(E1010&lt;&gt;0,J1010,0)</f>
        <v>0</v>
      </c>
      <c r="AY1010" s="72" t="n">
        <f aca="false">IF(AP1010&lt;&gt;AR1010,(IF('ORÇ.GLOBAL P CAIXA'!I1011="",L1010*(INFORMAÇÕES!$Q$99/INFORMAÇÕES!$Q$102),IF('ORÇ.GLOBAL P CAIXA'!I1011="R",L1010,0))),0)</f>
        <v>0</v>
      </c>
      <c r="AZ1010" s="740" t="n">
        <f aca="false">IF(AP1010&lt;&gt;AR1010,(IF('ORÇ.GLOBAL P CAIXA'!I1011="",L1010*(INFORMAÇÕES!$Q$100/INFORMAÇÕES!$Q$102),IF('ORÇ.GLOBAL P CAIXA'!I1011="C",L1010,0))),0)</f>
        <v>0</v>
      </c>
      <c r="BA1010" s="740" t="n">
        <f aca="false">IF(AP1010&lt;&gt;AR1010,(IF('ORÇ.GLOBAL P CAIXA'!I1011="",L1010*INFORMAÇÕES!$U$115,IF('ORÇ.GLOBAL P CAIXA'!I1011="CF",L1010,0))),0)</f>
        <v>0</v>
      </c>
      <c r="BB1010" s="740" t="n">
        <f aca="false">IF(AP1010&lt;&gt;AR1010,(IF('ORÇ.GLOBAL P CAIXA'!I1011="",L1010*INFORMAÇÕES!$U$116,IF('ORÇ.GLOBAL P CAIXA'!I1011="O",L1010,0))),0)</f>
        <v>0</v>
      </c>
      <c r="BC1010" s="741" t="n">
        <f aca="false">IF(E1010&lt;&gt;0,L1010,0)</f>
        <v>0</v>
      </c>
    </row>
    <row r="1011" s="174" customFormat="true" ht="6" hidden="false" customHeight="true" outlineLevel="0" collapsed="false">
      <c r="A1011" s="159"/>
      <c r="B1011" s="190"/>
      <c r="C1011" s="190"/>
      <c r="D1011" s="190"/>
      <c r="E1011" s="191"/>
      <c r="F1011" s="191"/>
      <c r="G1011" s="191"/>
      <c r="H1011" s="191"/>
      <c r="I1011" s="191"/>
      <c r="J1011" s="191"/>
      <c r="K1011" s="191"/>
      <c r="L1011" s="191"/>
      <c r="M1011" s="191"/>
      <c r="O1011" s="102"/>
      <c r="AP1011" s="88"/>
      <c r="AQ1011" s="88"/>
      <c r="AR1011" s="88"/>
      <c r="AS1011" s="88"/>
    </row>
    <row r="1012" s="174" customFormat="true" ht="14.25" hidden="false" customHeight="false" outlineLevel="0" collapsed="false">
      <c r="A1012" s="159"/>
      <c r="B1012" s="513"/>
      <c r="C1012" s="514"/>
      <c r="D1012" s="514"/>
      <c r="E1012" s="515"/>
      <c r="F1012" s="515"/>
      <c r="G1012" s="516"/>
      <c r="H1012" s="516"/>
      <c r="I1012" s="516"/>
      <c r="J1012" s="516"/>
      <c r="K1012" s="516"/>
      <c r="L1012" s="516"/>
      <c r="M1012" s="516"/>
      <c r="AP1012" s="88"/>
      <c r="AR1012" s="88"/>
      <c r="AS1012" s="88"/>
    </row>
    <row r="1013" s="174" customFormat="true" ht="14.25" hidden="false" customHeight="false" outlineLevel="0" collapsed="false">
      <c r="A1013" s="159"/>
      <c r="B1013" s="204" t="s">
        <v>384</v>
      </c>
      <c r="C1013" s="205"/>
      <c r="D1013" s="205"/>
      <c r="E1013" s="206"/>
      <c r="F1013" s="206"/>
      <c r="G1013" s="742" t="n">
        <f aca="false">SUM(AO11:AO1010)</f>
        <v>0</v>
      </c>
      <c r="H1013" s="742"/>
      <c r="I1013" s="742"/>
      <c r="J1013" s="742" t="n">
        <f aca="false">SUM(AX11:AX1010)</f>
        <v>0</v>
      </c>
      <c r="K1013" s="743" t="e">
        <f aca="false">J1013/$G$1013</f>
        <v>#DIV/0!</v>
      </c>
      <c r="L1013" s="742" t="n">
        <f aca="false">SUM(BC11:BC1010)</f>
        <v>0</v>
      </c>
      <c r="M1013" s="743" t="e">
        <f aca="false">L1013/$G$1013</f>
        <v>#DIV/0!</v>
      </c>
      <c r="O1013" s="650"/>
      <c r="AO1013" s="203" t="n">
        <f aca="false">SUM(AO11:AO1012)</f>
        <v>0</v>
      </c>
      <c r="AP1013" s="88"/>
      <c r="AQ1013" s="157" t="n">
        <f aca="false">SUM(AQ11:AQ1010)</f>
        <v>7</v>
      </c>
      <c r="AR1013" s="88"/>
      <c r="AS1013" s="88"/>
      <c r="AT1013" s="203" t="n">
        <f aca="false">SUM(AT11:AT1010)</f>
        <v>0</v>
      </c>
      <c r="AU1013" s="203" t="n">
        <f aca="false">SUM(AU11:AU1010)</f>
        <v>0</v>
      </c>
      <c r="AV1013" s="203" t="n">
        <f aca="false">SUM(AV11:AV1010)</f>
        <v>0</v>
      </c>
      <c r="AW1013" s="203" t="n">
        <f aca="false">SUM(AW11:AW1010)</f>
        <v>0</v>
      </c>
      <c r="AX1013" s="203" t="n">
        <f aca="false">SUM(AX11:AX1010)</f>
        <v>0</v>
      </c>
      <c r="AY1013" s="203" t="n">
        <f aca="false">SUM(AY11:AY1010)</f>
        <v>0</v>
      </c>
      <c r="AZ1013" s="203" t="n">
        <f aca="false">SUM(AZ11:AZ1010)</f>
        <v>0</v>
      </c>
      <c r="BA1013" s="203" t="n">
        <f aca="false">SUM(BA11:BA1010)</f>
        <v>0</v>
      </c>
      <c r="BB1013" s="203" t="n">
        <f aca="false">SUM(BB11:BB1010)</f>
        <v>0</v>
      </c>
      <c r="BC1013" s="203" t="n">
        <f aca="false">SUM(BC11:BC1010)</f>
        <v>0</v>
      </c>
    </row>
    <row r="1014" s="91" customFormat="true" ht="6" hidden="false" customHeight="true" outlineLevel="0" collapsed="false">
      <c r="A1014" s="89"/>
      <c r="B1014" s="208"/>
      <c r="C1014" s="218"/>
      <c r="D1014" s="218"/>
      <c r="E1014" s="218"/>
      <c r="F1014" s="542"/>
      <c r="G1014" s="542"/>
      <c r="H1014" s="542"/>
      <c r="I1014" s="523"/>
      <c r="J1014" s="523"/>
      <c r="K1014" s="523"/>
      <c r="L1014" s="523"/>
      <c r="M1014" s="523"/>
      <c r="O1014" s="102"/>
    </row>
    <row r="1015" s="102" customFormat="true" ht="6" hidden="false" customHeight="true" outlineLevel="0" collapsed="false">
      <c r="A1015" s="95"/>
      <c r="B1015" s="103"/>
      <c r="C1015" s="103"/>
      <c r="D1015" s="103"/>
      <c r="E1015" s="84"/>
      <c r="F1015" s="209"/>
      <c r="G1015" s="209"/>
      <c r="H1015" s="209"/>
      <c r="I1015" s="209"/>
      <c r="J1015" s="209"/>
      <c r="K1015" s="209"/>
      <c r="L1015" s="209"/>
      <c r="M1015" s="209"/>
    </row>
    <row r="1016" s="102" customFormat="true" ht="34.5" hidden="false" customHeight="true" outlineLevel="0" collapsed="false">
      <c r="A1016" s="95"/>
      <c r="B1016" s="744" t="s">
        <v>142</v>
      </c>
      <c r="C1016" s="745" t="n">
        <f aca="false">INDEX(P9:AM9,$L$1)</f>
        <v>0</v>
      </c>
      <c r="D1016" s="84"/>
      <c r="E1016" s="746"/>
      <c r="F1016" s="746"/>
      <c r="G1016" s="746"/>
      <c r="H1016" s="209"/>
      <c r="I1016" s="209"/>
      <c r="J1016" s="209"/>
      <c r="K1016" s="209"/>
      <c r="L1016" s="209"/>
      <c r="M1016" s="209"/>
    </row>
    <row r="1017" s="225" customFormat="true" ht="11.25" hidden="false" customHeight="true" outlineLevel="0" collapsed="false">
      <c r="A1017" s="217"/>
      <c r="B1017" s="103" t="s">
        <v>143</v>
      </c>
      <c r="C1017" s="219"/>
      <c r="F1017" s="300" t="s">
        <v>144</v>
      </c>
      <c r="G1017" s="227"/>
      <c r="H1017" s="227"/>
      <c r="I1017" s="227"/>
      <c r="J1017" s="227"/>
      <c r="K1017" s="227"/>
      <c r="L1017" s="227"/>
      <c r="M1017" s="227"/>
      <c r="O1017" s="102"/>
    </row>
    <row r="1018" s="225" customFormat="true" ht="20.25" hidden="false" customHeight="true" outlineLevel="0" collapsed="false">
      <c r="A1018" s="217"/>
      <c r="B1018" s="226"/>
      <c r="C1018" s="219"/>
      <c r="D1018" s="219"/>
      <c r="F1018" s="747" t="s">
        <v>177</v>
      </c>
      <c r="G1018" s="227"/>
      <c r="H1018" s="227"/>
      <c r="I1018" s="227"/>
      <c r="J1018" s="227"/>
      <c r="K1018" s="227"/>
      <c r="L1018" s="227"/>
      <c r="M1018" s="227"/>
      <c r="O1018" s="102"/>
    </row>
  </sheetData>
  <sheetProtection sheet="true" password="fe9a" objects="true" scenarios="true" formatRows="false" autoFilter="false"/>
  <autoFilter ref="N10:N1010"/>
  <mergeCells count="9">
    <mergeCell ref="N1:O9"/>
    <mergeCell ref="E8:G8"/>
    <mergeCell ref="H8:I8"/>
    <mergeCell ref="J8:M8"/>
    <mergeCell ref="P8:AM8"/>
    <mergeCell ref="F9:G9"/>
    <mergeCell ref="H9:H10"/>
    <mergeCell ref="J9:J10"/>
    <mergeCell ref="E1016:G1016"/>
  </mergeCells>
  <conditionalFormatting sqref="P8">
    <cfRule type="expression" priority="2" aboveAverage="0" equalAverage="0" bottom="0" percent="0" rank="0" text="" dxfId="216">
      <formula>IF(AND(SUM(AM11:AM1010)&gt;0,AM9=0),1,0)</formula>
    </cfRule>
    <cfRule type="expression" priority="3" aboveAverage="0" equalAverage="0" bottom="0" percent="0" rank="0" text="" dxfId="217">
      <formula>IF(AND(SUM(AL11:AL1010)&gt;0,AL9=0),1,0)</formula>
    </cfRule>
    <cfRule type="expression" priority="4" aboveAverage="0" equalAverage="0" bottom="0" percent="0" rank="0" text="" dxfId="218">
      <formula>IF(AND(SUM(AK11:AK1010)&gt;0,AK9=0),1,0)</formula>
    </cfRule>
    <cfRule type="expression" priority="5" aboveAverage="0" equalAverage="0" bottom="0" percent="0" rank="0" text="" dxfId="219">
      <formula>IF(AND(SUM(AJ11:AJ1010)&gt;0,AJ9=0),1,0)</formula>
    </cfRule>
    <cfRule type="expression" priority="6" aboveAverage="0" equalAverage="0" bottom="0" percent="0" rank="0" text="" dxfId="220">
      <formula>IF(AND(SUM(AI11:AI1010)&gt;0,AI9=0),1,0)</formula>
    </cfRule>
    <cfRule type="expression" priority="7" aboveAverage="0" equalAverage="0" bottom="0" percent="0" rank="0" text="" dxfId="221">
      <formula>IF(AND(SUM(AH11:AH1010)&gt;0,AH9=0),1,0)</formula>
    </cfRule>
    <cfRule type="expression" priority="8" aboveAverage="0" equalAverage="0" bottom="0" percent="0" rank="0" text="" dxfId="222">
      <formula>IF(AND(SUM(AG11:AG1010)&gt;0,AG9=0),1,0)</formula>
    </cfRule>
    <cfRule type="expression" priority="9" aboveAverage="0" equalAverage="0" bottom="0" percent="0" rank="0" text="" dxfId="223">
      <formula>IF(AND(SUM(AF11:AF1010)&gt;0,AF9=0),1,0)</formula>
    </cfRule>
    <cfRule type="expression" priority="10" aboveAverage="0" equalAverage="0" bottom="0" percent="0" rank="0" text="" dxfId="224">
      <formula>IF(AND(SUM(AE11:AE1010)&gt;0,AE9=0),1,0)</formula>
    </cfRule>
    <cfRule type="expression" priority="11" aboveAverage="0" equalAverage="0" bottom="0" percent="0" rank="0" text="" dxfId="225">
      <formula>IF(AND(SUM(AD11:AD1010)&gt;0,AD9=0),1,0)</formula>
    </cfRule>
    <cfRule type="expression" priority="12" aboveAverage="0" equalAverage="0" bottom="0" percent="0" rank="0" text="" dxfId="226">
      <formula>IF(AND(SUM(AC11:AC1010)&gt;0,AC9=0),1,0)</formula>
    </cfRule>
    <cfRule type="expression" priority="13" aboveAverage="0" equalAverage="0" bottom="0" percent="0" rank="0" text="" dxfId="227">
      <formula>IF(AND(SUM(AB11:AB1010)&gt;0,AB9=0),1,0)</formula>
    </cfRule>
    <cfRule type="expression" priority="14" aboveAverage="0" equalAverage="0" bottom="0" percent="0" rank="0" text="" dxfId="228">
      <formula>IF(AND(SUM(AA11:AA1010)&gt;0,AA9=0),1,0)</formula>
    </cfRule>
    <cfRule type="expression" priority="15" aboveAverage="0" equalAverage="0" bottom="0" percent="0" rank="0" text="" dxfId="229">
      <formula>IF(AND(SUM(Z11:Z1010)&gt;0,Z9=0),1,0)</formula>
    </cfRule>
    <cfRule type="expression" priority="16" aboveAverage="0" equalAverage="0" bottom="0" percent="0" rank="0" text="" dxfId="230">
      <formula>IF(AND(SUM(Y11:Y1010)&gt;0,Y9=0),1,0)</formula>
    </cfRule>
    <cfRule type="expression" priority="17" aboveAverage="0" equalAverage="0" bottom="0" percent="0" rank="0" text="" dxfId="231">
      <formula>IF(AND(SUM(X11:X1010)&gt;0,X9=0),1,0)</formula>
    </cfRule>
    <cfRule type="expression" priority="18" aboveAverage="0" equalAverage="0" bottom="0" percent="0" rank="0" text="" dxfId="232">
      <formula>IF(AND(SUM(W11:W1010)&gt;0,W9=0),1,0)</formula>
    </cfRule>
    <cfRule type="expression" priority="19" aboveAverage="0" equalAverage="0" bottom="0" percent="0" rank="0" text="" dxfId="233">
      <formula>IF(AND(SUM(V11:V1010)&gt;0,V9=0),1,0)</formula>
    </cfRule>
    <cfRule type="expression" priority="20" aboveAverage="0" equalAverage="0" bottom="0" percent="0" rank="0" text="" dxfId="234">
      <formula>IF(AND(SUM(U11:U1010)&gt;0,U9=0),1,0)</formula>
    </cfRule>
    <cfRule type="expression" priority="21" aboveAverage="0" equalAverage="0" bottom="0" percent="0" rank="0" text="" dxfId="235">
      <formula>IF(AND(SUM(T11:T1010)&gt;0,T9=0),1,0)</formula>
    </cfRule>
    <cfRule type="expression" priority="22" aboveAverage="0" equalAverage="0" bottom="0" percent="0" rank="0" text="" dxfId="236">
      <formula>IF(AND(SUM(S11:S1010)&gt;0,S9=0),1,0)</formula>
    </cfRule>
    <cfRule type="expression" priority="23" aboveAverage="0" equalAverage="0" bottom="0" percent="0" rank="0" text="" dxfId="237">
      <formula>IF(AND(SUM(R11:R1010)&gt;0,R9=0),1,0)</formula>
    </cfRule>
    <cfRule type="expression" priority="24" aboveAverage="0" equalAverage="0" bottom="0" percent="0" rank="0" text="" dxfId="238">
      <formula>IF(AND(SUM(Q11:Q1010)&gt;0,Q9=0),1,0)</formula>
    </cfRule>
    <cfRule type="expression" priority="25" aboveAverage="0" equalAverage="0" bottom="0" percent="0" rank="0" text="" dxfId="239">
      <formula>IF(AND(SUM(P11:P1010)&gt;0,P9=0),1,0)</formula>
    </cfRule>
  </conditionalFormatting>
  <conditionalFormatting sqref="P9:AM9">
    <cfRule type="expression" priority="26" aboveAverage="0" equalAverage="0" bottom="0" percent="0" rank="0" text="" dxfId="240">
      <formula>P$9=0</formula>
    </cfRule>
  </conditionalFormatting>
  <conditionalFormatting sqref="N1:O9">
    <cfRule type="expression" priority="27" aboveAverage="0" equalAverage="0" bottom="0" percent="0" rank="0" text="" dxfId="241">
      <formula>$N$1&lt;&gt;""</formula>
    </cfRule>
  </conditionalFormatting>
  <conditionalFormatting sqref="AX9:AX10 BC9:BC10 AT9:AW1010 AY9:BB1013 AO10:AO1010 AP10:AS1013 AX11:BC1010 BC1011:BC1013 AO1013 AT1013:BC1013">
    <cfRule type="cellIs" priority="28" operator="equal" aboveAverage="0" equalAverage="0" bottom="0" percent="0" rank="0" text="" dxfId="242">
      <formula>0</formula>
    </cfRule>
  </conditionalFormatting>
  <conditionalFormatting sqref="P1:P2 B11:D1010">
    <cfRule type="cellIs" priority="29" operator="equal" aboveAverage="0" equalAverage="0" bottom="0" percent="0" rank="0" text="" dxfId="243">
      <formula>0</formula>
    </cfRule>
  </conditionalFormatting>
  <conditionalFormatting sqref="F6">
    <cfRule type="expression" priority="30" aboveAverage="0" equalAverage="0" bottom="0" percent="0" rank="0" text="" dxfId="244">
      <formula>$F$6=0</formula>
    </cfRule>
  </conditionalFormatting>
  <conditionalFormatting sqref="E6">
    <cfRule type="expression" priority="31" aboveAverage="0" equalAverage="0" bottom="0" percent="0" rank="0" text="" dxfId="245">
      <formula>($F$6=0)</formula>
    </cfRule>
  </conditionalFormatting>
  <conditionalFormatting sqref="L11:L1010">
    <cfRule type="cellIs" priority="32" operator="greaterThan" aboveAverage="0" equalAverage="0" bottom="0" percent="0" rank="0" text="" dxfId="246">
      <formula>G11</formula>
    </cfRule>
  </conditionalFormatting>
  <conditionalFormatting sqref="E4:G4">
    <cfRule type="expression" priority="33" aboveAverage="0" equalAverage="0" bottom="0" percent="0" rank="0" text="" dxfId="247">
      <formula>$G$4=0</formula>
    </cfRule>
  </conditionalFormatting>
  <conditionalFormatting sqref="G6:M6">
    <cfRule type="expression" priority="34" aboveAverage="0" equalAverage="0" bottom="0" percent="0" rank="0" text="" dxfId="248">
      <formula>$G$6="Digite Nome da Empresa Contratada na Guia 'ORÇ.GLOBAL EMPRESA'"</formula>
    </cfRule>
  </conditionalFormatting>
  <conditionalFormatting sqref="B11:M1010 P11:AM1010">
    <cfRule type="expression" priority="35" aboveAverage="0" equalAverage="0" bottom="0" percent="0" rank="0" text="" dxfId="249">
      <formula>$B11=$AR11</formula>
    </cfRule>
  </conditionalFormatting>
  <printOptions headings="false" gridLines="true" gridLinesSet="true" horizontalCentered="true" verticalCentered="false"/>
  <pageMargins left="0.196527777777778" right="0.196527777777778" top="0.590277777777778" bottom="0.433333333333333" header="0.511811023622047" footer="0.511811023622047"/>
  <pageSetup paperSize="9" scale="85" fitToWidth="1" fitToHeight="1" pageOrder="downThenOver" orientation="landscape" blackAndWhite="false" draft="false" cellComments="none" horizontalDpi="300" verticalDpi="300" copies="1"/>
  <headerFooter differentFirst="false" differentOddEven="false">
    <oddHeader/>
    <oddFooter/>
  </headerFooter>
  <colBreaks count="1" manualBreakCount="1">
    <brk id="13" man="true" max="65535" min="0"/>
  </colBreaks>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X6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7.66796875" defaultRowHeight="12" zeroHeight="false" outlineLevelRow="0" outlineLevelCol="0"/>
  <cols>
    <col collapsed="false" customWidth="true" hidden="false" outlineLevel="0" max="1" min="1" style="748" width="1.56"/>
    <col collapsed="false" customWidth="true" hidden="false" outlineLevel="0" max="2" min="2" style="748" width="8.56"/>
    <col collapsed="false" customWidth="true" hidden="false" outlineLevel="0" max="3" min="3" style="749" width="68.56"/>
    <col collapsed="false" customWidth="true" hidden="false" outlineLevel="0" max="4" min="4" style="748" width="13.67"/>
    <col collapsed="false" customWidth="true" hidden="false" outlineLevel="0" max="9" min="5" style="748" width="12"/>
    <col collapsed="false" customWidth="true" hidden="false" outlineLevel="0" max="11" min="10" style="748" width="7.56"/>
    <col collapsed="false" customWidth="true" hidden="true" outlineLevel="0" max="12" min="12" style="748" width="2.67"/>
    <col collapsed="false" customWidth="true" hidden="true" outlineLevel="0" max="13" min="13" style="748" width="5.88"/>
    <col collapsed="false" customWidth="true" hidden="true" outlineLevel="0" max="18" min="14" style="748" width="10.33"/>
    <col collapsed="false" customWidth="true" hidden="false" outlineLevel="0" max="19" min="19" style="750" width="12.88"/>
    <col collapsed="false" customWidth="false" hidden="false" outlineLevel="0" max="16384" min="20" style="748" width="7.67"/>
  </cols>
  <sheetData>
    <row r="1" customFormat="false" ht="12.75" hidden="false" customHeight="true" outlineLevel="0" collapsed="false">
      <c r="S1" s="751"/>
      <c r="X1" s="752"/>
    </row>
    <row r="2" customFormat="false" ht="12" hidden="false" customHeight="true" outlineLevel="0" collapsed="false">
      <c r="A2" s="751"/>
      <c r="B2" s="753" t="s">
        <v>385</v>
      </c>
      <c r="C2" s="753"/>
      <c r="F2" s="754" t="str">
        <f aca="false">CONCATENATE("Nº do contrato: ",'ORÇ.GLOBAL P CAIXA'!F6)</f>
        <v>Nº do contrato: </v>
      </c>
      <c r="G2" s="755"/>
      <c r="H2" s="756"/>
      <c r="I2" s="754" t="str">
        <f aca="false">CONCATENATE(INFORMAÇÕES!B5,": ",INFORMAÇÕES!Q5)</f>
        <v>Tomador: MUNICÍPIO DE CASTRO</v>
      </c>
      <c r="J2" s="755"/>
      <c r="K2" s="755"/>
      <c r="L2" s="755"/>
      <c r="M2" s="755"/>
      <c r="N2" s="755"/>
      <c r="O2" s="755"/>
      <c r="P2" s="755"/>
      <c r="Q2" s="755"/>
      <c r="R2" s="755"/>
      <c r="S2" s="756"/>
      <c r="T2" s="757"/>
      <c r="U2" s="751"/>
      <c r="X2" s="752"/>
    </row>
    <row r="3" customFormat="false" ht="3.75" hidden="false" customHeight="true" outlineLevel="0" collapsed="false">
      <c r="B3" s="758"/>
      <c r="O3" s="759"/>
      <c r="P3" s="759"/>
      <c r="Q3" s="759"/>
      <c r="R3" s="759"/>
      <c r="S3" s="759"/>
      <c r="T3" s="751"/>
      <c r="U3" s="751"/>
      <c r="X3" s="752"/>
    </row>
    <row r="4" customFormat="false" ht="3.75" hidden="false" customHeight="true" outlineLevel="0" collapsed="false">
      <c r="S4" s="751"/>
    </row>
    <row r="5" customFormat="false" ht="12" hidden="false" customHeight="true" outlineLevel="0" collapsed="false">
      <c r="B5" s="754" t="str">
        <f aca="false">CONCATENATE('ORÇ.GLOBAL P CAIXA'!B8," ",'ORÇ.GLOBAL P CAIXA'!C8)</f>
        <v>Empreendimento: SUBSTITUIÇÃO TELHAS UBS SOCAVÃO</v>
      </c>
      <c r="C5" s="756"/>
      <c r="D5" s="760"/>
      <c r="E5" s="761"/>
      <c r="F5" s="754" t="str">
        <f aca="false">CONCATENATE(INFORMAÇÕES!B16,": ",INFORMAÇÕES!Q16)</f>
        <v>Programa: </v>
      </c>
      <c r="G5" s="755"/>
      <c r="H5" s="755"/>
      <c r="I5" s="755"/>
      <c r="J5" s="756"/>
      <c r="K5" s="754" t="str">
        <f aca="false">CONCATENATE("Medição Nº: ",'BM GLOBAL'!L1)</f>
        <v>Medição Nº: 1</v>
      </c>
      <c r="L5" s="762"/>
      <c r="M5" s="762"/>
      <c r="N5" s="762"/>
      <c r="O5" s="762"/>
      <c r="P5" s="762"/>
      <c r="Q5" s="762"/>
      <c r="R5" s="762"/>
      <c r="S5" s="756"/>
      <c r="T5" s="763"/>
    </row>
    <row r="6" customFormat="false" ht="3" hidden="false" customHeight="true" outlineLevel="0" collapsed="false">
      <c r="B6" s="759"/>
      <c r="D6" s="758"/>
      <c r="E6" s="758"/>
      <c r="F6" s="758"/>
      <c r="G6" s="758"/>
      <c r="H6" s="758"/>
      <c r="S6" s="751"/>
    </row>
    <row r="7" customFormat="false" ht="3" hidden="false" customHeight="true" outlineLevel="0" collapsed="false">
      <c r="B7" s="759"/>
      <c r="D7" s="758"/>
      <c r="E7" s="758"/>
      <c r="F7" s="758"/>
      <c r="G7" s="758"/>
      <c r="H7" s="758"/>
      <c r="S7" s="751"/>
    </row>
    <row r="8" customFormat="false" ht="11.25" hidden="false" customHeight="true" outlineLevel="0" collapsed="false">
      <c r="B8" s="764" t="s">
        <v>101</v>
      </c>
      <c r="C8" s="764" t="s">
        <v>386</v>
      </c>
      <c r="D8" s="765" t="s">
        <v>387</v>
      </c>
      <c r="E8" s="766" t="s">
        <v>81</v>
      </c>
      <c r="F8" s="766" t="s">
        <v>388</v>
      </c>
      <c r="G8" s="766" t="s">
        <v>389</v>
      </c>
      <c r="H8" s="766" t="s">
        <v>390</v>
      </c>
      <c r="I8" s="767" t="s">
        <v>391</v>
      </c>
      <c r="J8" s="768" t="s">
        <v>392</v>
      </c>
      <c r="K8" s="768"/>
      <c r="L8" s="769"/>
      <c r="M8" s="769"/>
      <c r="N8" s="770"/>
      <c r="O8" s="770"/>
      <c r="P8" s="771" t="s">
        <v>393</v>
      </c>
      <c r="Q8" s="770"/>
      <c r="R8" s="770"/>
      <c r="S8" s="772" t="s">
        <v>394</v>
      </c>
    </row>
    <row r="9" customFormat="false" ht="11.25" hidden="false" customHeight="true" outlineLevel="0" collapsed="false">
      <c r="B9" s="764"/>
      <c r="C9" s="764"/>
      <c r="D9" s="765" t="n">
        <f aca="false">ROUND(SUM(D10:D49),2)</f>
        <v>41766.75</v>
      </c>
      <c r="E9" s="766" t="n">
        <f aca="false">'QCI REPROG.'!E47</f>
        <v>0</v>
      </c>
      <c r="F9" s="766" t="n">
        <f aca="false">'QCI REPROG.'!F47</f>
        <v>41766.75</v>
      </c>
      <c r="G9" s="766" t="n">
        <f aca="false">'QCI REPROG.'!G47</f>
        <v>0</v>
      </c>
      <c r="H9" s="766" t="n">
        <f aca="false">'QCI REPROG.'!H47</f>
        <v>0</v>
      </c>
      <c r="I9" s="767"/>
      <c r="J9" s="766" t="s">
        <v>395</v>
      </c>
      <c r="K9" s="766" t="s">
        <v>93</v>
      </c>
      <c r="L9" s="769"/>
      <c r="M9" s="769"/>
      <c r="N9" s="773" t="s">
        <v>81</v>
      </c>
      <c r="O9" s="773" t="s">
        <v>121</v>
      </c>
      <c r="P9" s="773" t="s">
        <v>122</v>
      </c>
      <c r="Q9" s="773" t="s">
        <v>123</v>
      </c>
      <c r="R9" s="771" t="s">
        <v>92</v>
      </c>
      <c r="S9" s="772"/>
    </row>
    <row r="10" customFormat="false" ht="9.75" hidden="false" customHeight="true" outlineLevel="0" collapsed="false">
      <c r="B10" s="774" t="n">
        <f aca="false">IF(L10&gt;'ORÇ.REPROG. P CAIXA'!$AF$13,"",SMALL('ORÇ.REPROG. P CAIXA'!$AE$13:$AE$1012,L10))</f>
        <v>1</v>
      </c>
      <c r="C10" s="775" t="str">
        <f aca="false">IF(K10&gt;100,"ACUMULOU ACIMA DE 100%",IF(L10&gt;'ORÇ.REPROG. P CAIXA'!$AF$13,"",VLOOKUP(B10,'ORÇ.REPROG. P CAIXA'!$B$13:$O$1012,2,FALSE())))</f>
        <v>REMOÇÃO TELHAS</v>
      </c>
      <c r="D10" s="776" t="n">
        <f aca="false">'QCI REPROG.'!I10</f>
        <v>3401.68</v>
      </c>
      <c r="E10" s="777" t="n">
        <f aca="false">SUMIF('BM GLOBAL'!$AP$11:$AP$1010,B10,'BM GLOBAL'!$AY$11:$AY$1010)</f>
        <v>0</v>
      </c>
      <c r="F10" s="777" t="n">
        <f aca="false">SUMIF('BM GLOBAL'!$AP$11:$AP$1010,B10,'BM GLOBAL'!$AZ$11:$AZ$1010)</f>
        <v>0</v>
      </c>
      <c r="G10" s="777" t="n">
        <f aca="false">SUMIF('BM GLOBAL'!$AP$11:$AP$1010,B10,'BM GLOBAL'!$BA$11:$BA$1010)</f>
        <v>0</v>
      </c>
      <c r="H10" s="777" t="n">
        <f aca="false">SUMIF('BM GLOBAL'!$AP$11:$AP$1010,B10,'BM GLOBAL'!$BB$11:$BB$1010)</f>
        <v>0</v>
      </c>
      <c r="I10" s="778" t="n">
        <f aca="false">ROUND(SUM(E10:H10),2)</f>
        <v>0</v>
      </c>
      <c r="J10" s="777" t="n">
        <f aca="false">IF('CRONO REPROG.'!E10='CRONO P CAIXA'!E9,HLOOKUP(1,'CRONO REPROG.'!$G$2:$AQ$47,L10+8,FALSE()),HLOOKUP(1,'CRONO P CAIXA'!$G$1:$AQ$46,L10+8,FALSE()))</f>
        <v>0</v>
      </c>
      <c r="K10" s="777" t="n">
        <f aca="false">ROUND(IF('QCI REPROG.'!I10=0,0,I10*100/'QCI REPROG.'!I10),2)</f>
        <v>0</v>
      </c>
      <c r="L10" s="779" t="n">
        <v>1</v>
      </c>
      <c r="M10" s="780"/>
      <c r="N10" s="781" t="n">
        <f aca="false">SUMIF('BM GLOBAL'!$AP$11:$AP$1010,B10,'BM GLOBAL'!$AT$11:$AT$1010)</f>
        <v>0</v>
      </c>
      <c r="O10" s="781" t="n">
        <f aca="false">SUMIF('BM GLOBAL'!$AP$11:$AP$1010,B10,'BM GLOBAL'!$AU$11:$AU$1010)</f>
        <v>0</v>
      </c>
      <c r="P10" s="781" t="n">
        <f aca="false">SUMIF('BM GLOBAL'!$AP$11:$AP$1010,B10,'BM GLOBAL'!$AV$11:$AV$1010)</f>
        <v>0</v>
      </c>
      <c r="Q10" s="781" t="n">
        <f aca="false">SUMIF('BM GLOBAL'!$AP$11:$AP$1010,B10,'BM GLOBAL'!$AW$11:$AW$1010)</f>
        <v>0</v>
      </c>
      <c r="R10" s="782" t="n">
        <f aca="false">SUM(N10:Q10)</f>
        <v>0</v>
      </c>
      <c r="S10" s="783" t="str">
        <f aca="false">IF(K10&lt;J10,"ATRASADO",IF(K10=100,"CONCLUÍDO",""))</f>
        <v/>
      </c>
    </row>
    <row r="11" customFormat="false" ht="9.75" hidden="false" customHeight="true" outlineLevel="0" collapsed="false">
      <c r="B11" s="774" t="n">
        <f aca="false">IF(L11&gt;'ORÇ.REPROG. P CAIXA'!$AF$13,"",SMALL('ORÇ.REPROG. P CAIXA'!$AE$13:$AE$1012,L11))</f>
        <v>2</v>
      </c>
      <c r="C11" s="775" t="str">
        <f aca="false">IF(K11&gt;100,"ACUMULOU ACIMA DE 100%",IF(L11&gt;'ORÇ.REPROG. P CAIXA'!$AF$13,"",VLOOKUP(B11,'ORÇ.REPROG. P CAIXA'!$B$13:$O$1012,2,FALSE())))</f>
        <v>COBERTURA</v>
      </c>
      <c r="D11" s="776" t="n">
        <f aca="false">'QCI REPROG.'!I11</f>
        <v>37818.07</v>
      </c>
      <c r="E11" s="777" t="n">
        <f aca="false">SUMIF('BM GLOBAL'!$AP$11:$AP$1010,B11,'BM GLOBAL'!$AY$11:$AY$1010)</f>
        <v>0</v>
      </c>
      <c r="F11" s="777" t="n">
        <f aca="false">SUMIF('BM GLOBAL'!$AP$11:$AP$1010,B11,'BM GLOBAL'!$AZ$11:$AZ$1010)</f>
        <v>0</v>
      </c>
      <c r="G11" s="777" t="n">
        <f aca="false">SUMIF('BM GLOBAL'!$AP$11:$AP$1010,B11,'BM GLOBAL'!$BA$11:$BA$1010)</f>
        <v>0</v>
      </c>
      <c r="H11" s="777" t="n">
        <f aca="false">SUMIF('BM GLOBAL'!$AP$11:$AP$1010,B11,'BM GLOBAL'!$BB$11:$BB$1010)</f>
        <v>0</v>
      </c>
      <c r="I11" s="784" t="n">
        <f aca="false">ROUND(SUM(E11:H11),2)</f>
        <v>0</v>
      </c>
      <c r="J11" s="777" t="n">
        <f aca="false">IF('CRONO REPROG.'!E11='CRONO P CAIXA'!E10,HLOOKUP(1,'CRONO REPROG.'!$G$2:$AQ$47,L11+8,FALSE()),HLOOKUP(1,'CRONO P CAIXA'!$G$1:$AQ$46,L11+8,FALSE()))</f>
        <v>0</v>
      </c>
      <c r="K11" s="777" t="n">
        <f aca="false">ROUND(IF('QCI REPROG.'!I11=0,0,I11*100/'QCI REPROG.'!I11),2)</f>
        <v>0</v>
      </c>
      <c r="L11" s="785" t="n">
        <v>2</v>
      </c>
      <c r="M11" s="786"/>
      <c r="N11" s="787" t="n">
        <f aca="false">SUMIF('BM GLOBAL'!$AP$11:$AP$1010,B11,'BM GLOBAL'!$AT$11:$AT$1010)</f>
        <v>0</v>
      </c>
      <c r="O11" s="787" t="n">
        <f aca="false">SUMIF('BM GLOBAL'!$AP$11:$AP$1010,B11,'BM GLOBAL'!$AU$11:$AU$1010)</f>
        <v>0</v>
      </c>
      <c r="P11" s="787" t="n">
        <f aca="false">SUMIF('BM GLOBAL'!$AP$11:$AP$1010,B11,'BM GLOBAL'!$AV$11:$AV$1010)</f>
        <v>0</v>
      </c>
      <c r="Q11" s="787" t="n">
        <f aca="false">SUMIF('BM GLOBAL'!$AP$11:$AP$1010,B11,'BM GLOBAL'!$AW$11:$AW$1010)</f>
        <v>0</v>
      </c>
      <c r="R11" s="788" t="n">
        <f aca="false">SUM(N11:Q11)</f>
        <v>0</v>
      </c>
      <c r="S11" s="789" t="str">
        <f aca="false">IF(K11&lt;J11,"ATRASADO",IF(K11=100,"CONCLUÍDO",""))</f>
        <v/>
      </c>
    </row>
    <row r="12" customFormat="false" ht="9.75" hidden="false" customHeight="true" outlineLevel="0" collapsed="false">
      <c r="B12" s="774" t="n">
        <f aca="false">IF(L12&gt;'ORÇ.REPROG. P CAIXA'!$AF$13,"",SMALL('ORÇ.REPROG. P CAIXA'!$AE$13:$AE$1012,L12))</f>
        <v>3</v>
      </c>
      <c r="C12" s="775" t="str">
        <f aca="false">IF(K12&gt;100,"ACUMULOU ACIMA DE 100%",IF(L12&gt;'ORÇ.REPROG. P CAIXA'!$AF$13,"",VLOOKUP(B12,'ORÇ.REPROG. P CAIXA'!$B$13:$O$1012,2,FALSE())))</f>
        <v>BEIRAL PVC</v>
      </c>
      <c r="D12" s="776" t="n">
        <f aca="false">'QCI REPROG.'!I12</f>
        <v>547</v>
      </c>
      <c r="E12" s="777" t="n">
        <f aca="false">SUMIF('BM GLOBAL'!$AP$11:$AP$1010,B12,'BM GLOBAL'!$AY$11:$AY$1010)</f>
        <v>0</v>
      </c>
      <c r="F12" s="777" t="n">
        <f aca="false">SUMIF('BM GLOBAL'!$AP$11:$AP$1010,B12,'BM GLOBAL'!$AZ$11:$AZ$1010)</f>
        <v>0</v>
      </c>
      <c r="G12" s="777" t="n">
        <f aca="false">SUMIF('BM GLOBAL'!$AP$11:$AP$1010,B12,'BM GLOBAL'!$BA$11:$BA$1010)</f>
        <v>0</v>
      </c>
      <c r="H12" s="777" t="n">
        <f aca="false">SUMIF('BM GLOBAL'!$AP$11:$AP$1010,B12,'BM GLOBAL'!$BB$11:$BB$1010)</f>
        <v>0</v>
      </c>
      <c r="I12" s="784" t="n">
        <f aca="false">ROUND(SUM(E12:H12),2)</f>
        <v>0</v>
      </c>
      <c r="J12" s="777" t="n">
        <f aca="false">IF('CRONO REPROG.'!E12='CRONO P CAIXA'!E11,HLOOKUP(1,'CRONO REPROG.'!$G$2:$AQ$47,L12+8,FALSE()),HLOOKUP(1,'CRONO P CAIXA'!$G$1:$AQ$46,L12+8,FALSE()))</f>
        <v>0</v>
      </c>
      <c r="K12" s="777" t="n">
        <f aca="false">ROUND(IF('QCI REPROG.'!I12=0,0,I12*100/'QCI REPROG.'!I12),2)</f>
        <v>0</v>
      </c>
      <c r="L12" s="785" t="n">
        <v>3</v>
      </c>
      <c r="M12" s="786"/>
      <c r="N12" s="787" t="n">
        <f aca="false">SUMIF('BM GLOBAL'!$AP$11:$AP$1010,B12,'BM GLOBAL'!$AT$11:$AT$1010)</f>
        <v>0</v>
      </c>
      <c r="O12" s="787" t="n">
        <f aca="false">SUMIF('BM GLOBAL'!$AP$11:$AP$1010,B12,'BM GLOBAL'!$AU$11:$AU$1010)</f>
        <v>0</v>
      </c>
      <c r="P12" s="787" t="n">
        <f aca="false">SUMIF('BM GLOBAL'!$AP$11:$AP$1010,B12,'BM GLOBAL'!$AV$11:$AV$1010)</f>
        <v>0</v>
      </c>
      <c r="Q12" s="787" t="n">
        <f aca="false">SUMIF('BM GLOBAL'!$AP$11:$AP$1010,B12,'BM GLOBAL'!$AW$11:$AW$1010)</f>
        <v>0</v>
      </c>
      <c r="R12" s="788" t="n">
        <f aca="false">SUM(N12:Q12)</f>
        <v>0</v>
      </c>
      <c r="S12" s="789" t="str">
        <f aca="false">IF(K12&lt;J12,"ATRASADO",IF(K12=100,"CONCLUÍDO",""))</f>
        <v/>
      </c>
    </row>
    <row r="13" customFormat="false" ht="9.75" hidden="false" customHeight="true" outlineLevel="0" collapsed="false">
      <c r="B13" s="774" t="str">
        <f aca="false">IF(L13&gt;'ORÇ.REPROG. P CAIXA'!$AF$13,"",SMALL('ORÇ.REPROG. P CAIXA'!$AE$13:$AE$1012,L13))</f>
        <v/>
      </c>
      <c r="C13" s="775" t="str">
        <f aca="false">IF(K13&gt;100,"ACUMULOU ACIMA DE 100%",IF(L13&gt;'ORÇ.REPROG. P CAIXA'!$AF$13,"",VLOOKUP(B13,'ORÇ.REPROG. P CAIXA'!$B$13:$O$1012,2,FALSE())))</f>
        <v/>
      </c>
      <c r="D13" s="776" t="n">
        <f aca="false">'QCI REPROG.'!I13</f>
        <v>0</v>
      </c>
      <c r="E13" s="777" t="n">
        <f aca="false">SUMIF('BM GLOBAL'!$AP$11:$AP$1010,B13,'BM GLOBAL'!$AY$11:$AY$1010)</f>
        <v>0</v>
      </c>
      <c r="F13" s="777" t="n">
        <f aca="false">SUMIF('BM GLOBAL'!$AP$11:$AP$1010,B13,'BM GLOBAL'!$AZ$11:$AZ$1010)</f>
        <v>0</v>
      </c>
      <c r="G13" s="777" t="n">
        <f aca="false">SUMIF('BM GLOBAL'!$AP$11:$AP$1010,B13,'BM GLOBAL'!$BA$11:$BA$1010)</f>
        <v>0</v>
      </c>
      <c r="H13" s="777" t="n">
        <f aca="false">SUMIF('BM GLOBAL'!$AP$11:$AP$1010,B13,'BM GLOBAL'!$BB$11:$BB$1010)</f>
        <v>0</v>
      </c>
      <c r="I13" s="784" t="n">
        <f aca="false">ROUND(SUM(E13:H13),2)</f>
        <v>0</v>
      </c>
      <c r="J13" s="777" t="n">
        <f aca="false">IF('CRONO REPROG.'!E13='CRONO P CAIXA'!E12,HLOOKUP(1,'CRONO REPROG.'!$G$2:$AQ$47,L13+8,FALSE()),HLOOKUP(1,'CRONO P CAIXA'!$G$1:$AQ$46,L13+8,FALSE()))</f>
        <v>0</v>
      </c>
      <c r="K13" s="777" t="n">
        <f aca="false">ROUND(IF('QCI REPROG.'!I13=0,0,I13*100/'QCI REPROG.'!I13),2)</f>
        <v>0</v>
      </c>
      <c r="L13" s="785" t="n">
        <v>4</v>
      </c>
      <c r="M13" s="786"/>
      <c r="N13" s="787" t="n">
        <f aca="false">SUMIF('BM GLOBAL'!$AP$11:$AP$1010,B13,'BM GLOBAL'!$AT$11:$AT$1010)</f>
        <v>0</v>
      </c>
      <c r="O13" s="787" t="n">
        <f aca="false">SUMIF('BM GLOBAL'!$AP$11:$AP$1010,B13,'BM GLOBAL'!$AU$11:$AU$1010)</f>
        <v>0</v>
      </c>
      <c r="P13" s="787" t="n">
        <f aca="false">SUMIF('BM GLOBAL'!$AP$11:$AP$1010,B13,'BM GLOBAL'!$AV$11:$AV$1010)</f>
        <v>0</v>
      </c>
      <c r="Q13" s="787" t="n">
        <f aca="false">SUMIF('BM GLOBAL'!$AP$11:$AP$1010,B13,'BM GLOBAL'!$AW$11:$AW$1010)</f>
        <v>0</v>
      </c>
      <c r="R13" s="788" t="n">
        <f aca="false">SUM(N13:Q13)</f>
        <v>0</v>
      </c>
      <c r="S13" s="789" t="str">
        <f aca="false">IF(K13&lt;J13,"ATRASADO",IF(K13=100,"CONCLUÍDO",""))</f>
        <v/>
      </c>
    </row>
    <row r="14" customFormat="false" ht="9.75" hidden="false" customHeight="true" outlineLevel="0" collapsed="false">
      <c r="B14" s="774" t="str">
        <f aca="false">IF(L14&gt;'ORÇ.REPROG. P CAIXA'!$AF$13,"",SMALL('ORÇ.REPROG. P CAIXA'!$AE$13:$AE$1012,L14))</f>
        <v/>
      </c>
      <c r="C14" s="775" t="str">
        <f aca="false">IF(K14&gt;100,"ACUMULOU ACIMA DE 100%",IF(L14&gt;'ORÇ.REPROG. P CAIXA'!$AF$13,"",VLOOKUP(B14,'ORÇ.REPROG. P CAIXA'!$B$13:$O$1012,2,FALSE())))</f>
        <v/>
      </c>
      <c r="D14" s="776" t="n">
        <f aca="false">'QCI REPROG.'!I14</f>
        <v>0</v>
      </c>
      <c r="E14" s="777" t="n">
        <f aca="false">SUMIF('BM GLOBAL'!$AP$11:$AP$1010,B14,'BM GLOBAL'!$AY$11:$AY$1010)</f>
        <v>0</v>
      </c>
      <c r="F14" s="777" t="n">
        <f aca="false">SUMIF('BM GLOBAL'!$AP$11:$AP$1010,B14,'BM GLOBAL'!$AZ$11:$AZ$1010)</f>
        <v>0</v>
      </c>
      <c r="G14" s="777" t="n">
        <f aca="false">SUMIF('BM GLOBAL'!$AP$11:$AP$1010,B14,'BM GLOBAL'!$BA$11:$BA$1010)</f>
        <v>0</v>
      </c>
      <c r="H14" s="777" t="n">
        <f aca="false">SUMIF('BM GLOBAL'!$AP$11:$AP$1010,B14,'BM GLOBAL'!$BB$11:$BB$1010)</f>
        <v>0</v>
      </c>
      <c r="I14" s="784" t="n">
        <f aca="false">ROUND(SUM(E14:H14),2)</f>
        <v>0</v>
      </c>
      <c r="J14" s="777" t="n">
        <f aca="false">IF('CRONO REPROG.'!E14='CRONO P CAIXA'!E13,HLOOKUP(1,'CRONO REPROG.'!$G$2:$AQ$47,L14+8,FALSE()),HLOOKUP(1,'CRONO P CAIXA'!$G$1:$AQ$46,L14+8,FALSE()))</f>
        <v>0</v>
      </c>
      <c r="K14" s="777" t="n">
        <f aca="false">ROUND(IF('QCI REPROG.'!I14=0,0,I14*100/'QCI REPROG.'!I14),2)</f>
        <v>0</v>
      </c>
      <c r="L14" s="785" t="n">
        <v>5</v>
      </c>
      <c r="M14" s="786"/>
      <c r="N14" s="787" t="n">
        <f aca="false">SUMIF('BM GLOBAL'!$AP$11:$AP$1010,B14,'BM GLOBAL'!$AT$11:$AT$1010)</f>
        <v>0</v>
      </c>
      <c r="O14" s="787" t="n">
        <f aca="false">SUMIF('BM GLOBAL'!$AP$11:$AP$1010,B14,'BM GLOBAL'!$AU$11:$AU$1010)</f>
        <v>0</v>
      </c>
      <c r="P14" s="787" t="n">
        <f aca="false">SUMIF('BM GLOBAL'!$AP$11:$AP$1010,B14,'BM GLOBAL'!$AV$11:$AV$1010)</f>
        <v>0</v>
      </c>
      <c r="Q14" s="787" t="n">
        <f aca="false">SUMIF('BM GLOBAL'!$AP$11:$AP$1010,B14,'BM GLOBAL'!$AW$11:$AW$1010)</f>
        <v>0</v>
      </c>
      <c r="R14" s="788" t="n">
        <f aca="false">SUM(N14:Q14)</f>
        <v>0</v>
      </c>
      <c r="S14" s="789" t="str">
        <f aca="false">IF(K14&lt;J14,"ATRASADO",IF(K14=100,"CONCLUÍDO",""))</f>
        <v/>
      </c>
    </row>
    <row r="15" customFormat="false" ht="9.75" hidden="false" customHeight="true" outlineLevel="0" collapsed="false">
      <c r="B15" s="774" t="str">
        <f aca="false">IF(L15&gt;'ORÇ.REPROG. P CAIXA'!$AF$13,"",SMALL('ORÇ.REPROG. P CAIXA'!$AE$13:$AE$1012,L15))</f>
        <v/>
      </c>
      <c r="C15" s="775" t="str">
        <f aca="false">IF(K15&gt;100,"ACUMULOU ACIMA DE 100%",IF(L15&gt;'ORÇ.REPROG. P CAIXA'!$AF$13,"",VLOOKUP(B15,'ORÇ.REPROG. P CAIXA'!$B$13:$O$1012,2,FALSE())))</f>
        <v/>
      </c>
      <c r="D15" s="776" t="n">
        <f aca="false">'QCI REPROG.'!I15</f>
        <v>0</v>
      </c>
      <c r="E15" s="777" t="n">
        <f aca="false">SUMIF('BM GLOBAL'!$AP$11:$AP$1010,B15,'BM GLOBAL'!$AY$11:$AY$1010)</f>
        <v>0</v>
      </c>
      <c r="F15" s="777" t="n">
        <f aca="false">SUMIF('BM GLOBAL'!$AP$11:$AP$1010,B15,'BM GLOBAL'!$AZ$11:$AZ$1010)</f>
        <v>0</v>
      </c>
      <c r="G15" s="777" t="n">
        <f aca="false">SUMIF('BM GLOBAL'!$AP$11:$AP$1010,B15,'BM GLOBAL'!$BA$11:$BA$1010)</f>
        <v>0</v>
      </c>
      <c r="H15" s="777" t="n">
        <f aca="false">SUMIF('BM GLOBAL'!$AP$11:$AP$1010,B15,'BM GLOBAL'!$BB$11:$BB$1010)</f>
        <v>0</v>
      </c>
      <c r="I15" s="784" t="n">
        <f aca="false">ROUND(SUM(E15:H15),2)</f>
        <v>0</v>
      </c>
      <c r="J15" s="777" t="n">
        <f aca="false">IF('CRONO REPROG.'!E15='CRONO P CAIXA'!E14,HLOOKUP(1,'CRONO REPROG.'!$G$2:$AQ$47,L15+8,FALSE()),HLOOKUP(1,'CRONO P CAIXA'!$G$1:$AQ$46,L15+8,FALSE()))</f>
        <v>0</v>
      </c>
      <c r="K15" s="777" t="n">
        <f aca="false">ROUND(IF('QCI REPROG.'!I15=0,0,I15*100/'QCI REPROG.'!I15),2)</f>
        <v>0</v>
      </c>
      <c r="L15" s="785" t="n">
        <v>6</v>
      </c>
      <c r="M15" s="786"/>
      <c r="N15" s="787" t="n">
        <f aca="false">SUMIF('BM GLOBAL'!$AP$11:$AP$1010,B15,'BM GLOBAL'!$AT$11:$AT$1010)</f>
        <v>0</v>
      </c>
      <c r="O15" s="787" t="n">
        <f aca="false">SUMIF('BM GLOBAL'!$AP$11:$AP$1010,B15,'BM GLOBAL'!$AU$11:$AU$1010)</f>
        <v>0</v>
      </c>
      <c r="P15" s="787" t="n">
        <f aca="false">SUMIF('BM GLOBAL'!$AP$11:$AP$1010,B15,'BM GLOBAL'!$AV$11:$AV$1010)</f>
        <v>0</v>
      </c>
      <c r="Q15" s="787" t="n">
        <f aca="false">SUMIF('BM GLOBAL'!$AP$11:$AP$1010,B15,'BM GLOBAL'!$AW$11:$AW$1010)</f>
        <v>0</v>
      </c>
      <c r="R15" s="788" t="n">
        <f aca="false">SUM(N15:Q15)</f>
        <v>0</v>
      </c>
      <c r="S15" s="789" t="str">
        <f aca="false">IF(K15&lt;J15,"ATRASADO",IF(K15=100,"CONCLUÍDO",""))</f>
        <v/>
      </c>
    </row>
    <row r="16" customFormat="false" ht="9.75" hidden="false" customHeight="true" outlineLevel="0" collapsed="false">
      <c r="B16" s="774" t="str">
        <f aca="false">IF(L16&gt;'ORÇ.REPROG. P CAIXA'!$AF$13,"",SMALL('ORÇ.REPROG. P CAIXA'!$AE$13:$AE$1012,L16))</f>
        <v/>
      </c>
      <c r="C16" s="775" t="str">
        <f aca="false">IF(K16&gt;100,"ACUMULOU ACIMA DE 100%",IF(L16&gt;'ORÇ.REPROG. P CAIXA'!$AF$13,"",VLOOKUP(B16,'ORÇ.REPROG. P CAIXA'!$B$13:$O$1012,2,FALSE())))</f>
        <v/>
      </c>
      <c r="D16" s="776" t="n">
        <f aca="false">'QCI REPROG.'!I16</f>
        <v>0</v>
      </c>
      <c r="E16" s="777" t="n">
        <f aca="false">SUMIF('BM GLOBAL'!$AP$11:$AP$1010,B16,'BM GLOBAL'!$AY$11:$AY$1010)</f>
        <v>0</v>
      </c>
      <c r="F16" s="777" t="n">
        <f aca="false">SUMIF('BM GLOBAL'!$AP$11:$AP$1010,B16,'BM GLOBAL'!$AZ$11:$AZ$1010)</f>
        <v>0</v>
      </c>
      <c r="G16" s="777" t="n">
        <f aca="false">SUMIF('BM GLOBAL'!$AP$11:$AP$1010,B16,'BM GLOBAL'!$BA$11:$BA$1010)</f>
        <v>0</v>
      </c>
      <c r="H16" s="777" t="n">
        <f aca="false">SUMIF('BM GLOBAL'!$AP$11:$AP$1010,B16,'BM GLOBAL'!$BB$11:$BB$1010)</f>
        <v>0</v>
      </c>
      <c r="I16" s="784" t="n">
        <f aca="false">ROUND(SUM(E16:H16),2)</f>
        <v>0</v>
      </c>
      <c r="J16" s="777" t="n">
        <f aca="false">IF('CRONO REPROG.'!E16='CRONO P CAIXA'!E15,HLOOKUP(1,'CRONO REPROG.'!$G$2:$AQ$47,L16+8,FALSE()),HLOOKUP(1,'CRONO P CAIXA'!$G$1:$AQ$46,L16+8,FALSE()))</f>
        <v>0</v>
      </c>
      <c r="K16" s="777" t="n">
        <f aca="false">ROUND(IF('QCI REPROG.'!I16=0,0,I16*100/'QCI REPROG.'!I16),2)</f>
        <v>0</v>
      </c>
      <c r="L16" s="785" t="n">
        <v>7</v>
      </c>
      <c r="M16" s="786"/>
      <c r="N16" s="787" t="n">
        <f aca="false">SUMIF('BM GLOBAL'!$AP$11:$AP$1010,B16,'BM GLOBAL'!$AT$11:$AT$1010)</f>
        <v>0</v>
      </c>
      <c r="O16" s="787" t="n">
        <f aca="false">SUMIF('BM GLOBAL'!$AP$11:$AP$1010,B16,'BM GLOBAL'!$AU$11:$AU$1010)</f>
        <v>0</v>
      </c>
      <c r="P16" s="787" t="n">
        <f aca="false">SUMIF('BM GLOBAL'!$AP$11:$AP$1010,B16,'BM GLOBAL'!$AV$11:$AV$1010)</f>
        <v>0</v>
      </c>
      <c r="Q16" s="787" t="n">
        <f aca="false">SUMIF('BM GLOBAL'!$AP$11:$AP$1010,B16,'BM GLOBAL'!$AW$11:$AW$1010)</f>
        <v>0</v>
      </c>
      <c r="R16" s="788" t="n">
        <f aca="false">SUM(N16:Q16)</f>
        <v>0</v>
      </c>
      <c r="S16" s="789" t="str">
        <f aca="false">IF(K16&lt;J16,"ATRASADO",IF(K16=100,"CONCLUÍDO",""))</f>
        <v/>
      </c>
    </row>
    <row r="17" customFormat="false" ht="9.75" hidden="false" customHeight="true" outlineLevel="0" collapsed="false">
      <c r="B17" s="774" t="str">
        <f aca="false">IF(L17&gt;'ORÇ.REPROG. P CAIXA'!$AF$13,"",SMALL('ORÇ.REPROG. P CAIXA'!$AE$13:$AE$1012,L17))</f>
        <v/>
      </c>
      <c r="C17" s="775" t="str">
        <f aca="false">IF(K17&gt;100,"ACUMULOU ACIMA DE 100%",IF(L17&gt;'ORÇ.REPROG. P CAIXA'!$AF$13,"",VLOOKUP(B17,'ORÇ.REPROG. P CAIXA'!$B$13:$O$1012,2,FALSE())))</f>
        <v/>
      </c>
      <c r="D17" s="776" t="n">
        <f aca="false">'QCI REPROG.'!I17</f>
        <v>0</v>
      </c>
      <c r="E17" s="777" t="n">
        <f aca="false">SUMIF('BM GLOBAL'!$AP$11:$AP$1010,B17,'BM GLOBAL'!$AY$11:$AY$1010)</f>
        <v>0</v>
      </c>
      <c r="F17" s="777" t="n">
        <f aca="false">SUMIF('BM GLOBAL'!$AP$11:$AP$1010,B17,'BM GLOBAL'!$AZ$11:$AZ$1010)</f>
        <v>0</v>
      </c>
      <c r="G17" s="777" t="n">
        <f aca="false">SUMIF('BM GLOBAL'!$AP$11:$AP$1010,B17,'BM GLOBAL'!$BA$11:$BA$1010)</f>
        <v>0</v>
      </c>
      <c r="H17" s="777" t="n">
        <f aca="false">SUMIF('BM GLOBAL'!$AP$11:$AP$1010,B17,'BM GLOBAL'!$BB$11:$BB$1010)</f>
        <v>0</v>
      </c>
      <c r="I17" s="784" t="n">
        <f aca="false">ROUND(SUM(E17:H17),2)</f>
        <v>0</v>
      </c>
      <c r="J17" s="777" t="n">
        <f aca="false">IF('CRONO REPROG.'!E17='CRONO P CAIXA'!E16,HLOOKUP(1,'CRONO REPROG.'!$G$2:$AQ$47,L17+8,FALSE()),HLOOKUP(1,'CRONO P CAIXA'!$G$1:$AQ$46,L17+8,FALSE()))</f>
        <v>0</v>
      </c>
      <c r="K17" s="777" t="n">
        <f aca="false">ROUND(IF('QCI REPROG.'!I17=0,0,I17*100/'QCI REPROG.'!I17),2)</f>
        <v>0</v>
      </c>
      <c r="L17" s="785" t="n">
        <v>8</v>
      </c>
      <c r="M17" s="786"/>
      <c r="N17" s="787" t="n">
        <f aca="false">SUMIF('BM GLOBAL'!$AP$11:$AP$1010,B17,'BM GLOBAL'!$AT$11:$AT$1010)</f>
        <v>0</v>
      </c>
      <c r="O17" s="787" t="n">
        <f aca="false">SUMIF('BM GLOBAL'!$AP$11:$AP$1010,B17,'BM GLOBAL'!$AU$11:$AU$1010)</f>
        <v>0</v>
      </c>
      <c r="P17" s="787" t="n">
        <f aca="false">SUMIF('BM GLOBAL'!$AP$11:$AP$1010,B17,'BM GLOBAL'!$AV$11:$AV$1010)</f>
        <v>0</v>
      </c>
      <c r="Q17" s="787" t="n">
        <f aca="false">SUMIF('BM GLOBAL'!$AP$11:$AP$1010,B17,'BM GLOBAL'!$AW$11:$AW$1010)</f>
        <v>0</v>
      </c>
      <c r="R17" s="788" t="n">
        <f aca="false">SUM(N17:Q17)</f>
        <v>0</v>
      </c>
      <c r="S17" s="789" t="str">
        <f aca="false">IF(K17&lt;J17,"ATRASADO",IF(K17=100,"CONCLUÍDO",""))</f>
        <v/>
      </c>
    </row>
    <row r="18" customFormat="false" ht="9.75" hidden="false" customHeight="true" outlineLevel="0" collapsed="false">
      <c r="B18" s="774" t="str">
        <f aca="false">IF(L18&gt;'ORÇ.REPROG. P CAIXA'!$AF$13,"",SMALL('ORÇ.REPROG. P CAIXA'!$AE$13:$AE$1012,L18))</f>
        <v/>
      </c>
      <c r="C18" s="775" t="str">
        <f aca="false">IF(K18&gt;100,"ACUMULOU ACIMA DE 100%",IF(L18&gt;'ORÇ.REPROG. P CAIXA'!$AF$13,"",VLOOKUP(B18,'ORÇ.REPROG. P CAIXA'!$B$13:$O$1012,2,FALSE())))</f>
        <v/>
      </c>
      <c r="D18" s="776" t="n">
        <f aca="false">'QCI REPROG.'!I18</f>
        <v>0</v>
      </c>
      <c r="E18" s="777" t="n">
        <f aca="false">SUMIF('BM GLOBAL'!$AP$11:$AP$1010,B18,'BM GLOBAL'!$AY$11:$AY$1010)</f>
        <v>0</v>
      </c>
      <c r="F18" s="777" t="n">
        <f aca="false">SUMIF('BM GLOBAL'!$AP$11:$AP$1010,B18,'BM GLOBAL'!$AZ$11:$AZ$1010)</f>
        <v>0</v>
      </c>
      <c r="G18" s="777" t="n">
        <f aca="false">SUMIF('BM GLOBAL'!$AP$11:$AP$1010,B18,'BM GLOBAL'!$BA$11:$BA$1010)</f>
        <v>0</v>
      </c>
      <c r="H18" s="777" t="n">
        <f aca="false">SUMIF('BM GLOBAL'!$AP$11:$AP$1010,B18,'BM GLOBAL'!$BB$11:$BB$1010)</f>
        <v>0</v>
      </c>
      <c r="I18" s="784" t="n">
        <f aca="false">ROUND(SUM(E18:H18),2)</f>
        <v>0</v>
      </c>
      <c r="J18" s="777" t="n">
        <f aca="false">IF('CRONO REPROG.'!E18='CRONO P CAIXA'!E17,HLOOKUP(1,'CRONO REPROG.'!$G$2:$AQ$47,L18+8,FALSE()),HLOOKUP(1,'CRONO P CAIXA'!$G$1:$AQ$46,L18+8,FALSE()))</f>
        <v>0</v>
      </c>
      <c r="K18" s="777" t="n">
        <f aca="false">ROUND(IF('QCI REPROG.'!I18=0,0,I18*100/'QCI REPROG.'!I18),2)</f>
        <v>0</v>
      </c>
      <c r="L18" s="785" t="n">
        <v>9</v>
      </c>
      <c r="M18" s="786"/>
      <c r="N18" s="787" t="n">
        <f aca="false">SUMIF('BM GLOBAL'!$AP$11:$AP$1010,B18,'BM GLOBAL'!$AT$11:$AT$1010)</f>
        <v>0</v>
      </c>
      <c r="O18" s="787" t="n">
        <f aca="false">SUMIF('BM GLOBAL'!$AP$11:$AP$1010,B18,'BM GLOBAL'!$AU$11:$AU$1010)</f>
        <v>0</v>
      </c>
      <c r="P18" s="787" t="n">
        <f aca="false">SUMIF('BM GLOBAL'!$AP$11:$AP$1010,B18,'BM GLOBAL'!$AV$11:$AV$1010)</f>
        <v>0</v>
      </c>
      <c r="Q18" s="787" t="n">
        <f aca="false">SUMIF('BM GLOBAL'!$AP$11:$AP$1010,B18,'BM GLOBAL'!$AW$11:$AW$1010)</f>
        <v>0</v>
      </c>
      <c r="R18" s="788" t="n">
        <f aca="false">SUM(N18:Q18)</f>
        <v>0</v>
      </c>
      <c r="S18" s="789" t="str">
        <f aca="false">IF(K18&lt;J18,"ATRASADO",IF(K18=100,"CONCLUÍDO",""))</f>
        <v/>
      </c>
    </row>
    <row r="19" customFormat="false" ht="9.75" hidden="false" customHeight="true" outlineLevel="0" collapsed="false">
      <c r="B19" s="774" t="str">
        <f aca="false">IF(L19&gt;'ORÇ.REPROG. P CAIXA'!$AF$13,"",SMALL('ORÇ.REPROG. P CAIXA'!$AE$13:$AE$1012,L19))</f>
        <v/>
      </c>
      <c r="C19" s="775" t="str">
        <f aca="false">IF(K19&gt;100,"ACUMULOU ACIMA DE 100%",IF(L19&gt;'ORÇ.REPROG. P CAIXA'!$AF$13,"",VLOOKUP(B19,'ORÇ.REPROG. P CAIXA'!$B$13:$O$1012,2,FALSE())))</f>
        <v/>
      </c>
      <c r="D19" s="776" t="n">
        <f aca="false">'QCI REPROG.'!I19</f>
        <v>0</v>
      </c>
      <c r="E19" s="777" t="n">
        <f aca="false">SUMIF('BM GLOBAL'!$AP$11:$AP$1010,B19,'BM GLOBAL'!$AY$11:$AY$1010)</f>
        <v>0</v>
      </c>
      <c r="F19" s="777" t="n">
        <f aca="false">SUMIF('BM GLOBAL'!$AP$11:$AP$1010,B19,'BM GLOBAL'!$AZ$11:$AZ$1010)</f>
        <v>0</v>
      </c>
      <c r="G19" s="777" t="n">
        <f aca="false">SUMIF('BM GLOBAL'!$AP$11:$AP$1010,B19,'BM GLOBAL'!$BA$11:$BA$1010)</f>
        <v>0</v>
      </c>
      <c r="H19" s="777" t="n">
        <f aca="false">SUMIF('BM GLOBAL'!$AP$11:$AP$1010,B19,'BM GLOBAL'!$BB$11:$BB$1010)</f>
        <v>0</v>
      </c>
      <c r="I19" s="784" t="n">
        <f aca="false">ROUND(SUM(E19:H19),2)</f>
        <v>0</v>
      </c>
      <c r="J19" s="777" t="n">
        <f aca="false">IF('CRONO REPROG.'!E19='CRONO P CAIXA'!E18,HLOOKUP(1,'CRONO REPROG.'!$G$2:$AQ$47,L19+8,FALSE()),HLOOKUP(1,'CRONO P CAIXA'!$G$1:$AQ$46,L19+8,FALSE()))</f>
        <v>0</v>
      </c>
      <c r="K19" s="777" t="n">
        <f aca="false">ROUND(IF('QCI REPROG.'!I19=0,0,I19*100/'QCI REPROG.'!I19),2)</f>
        <v>0</v>
      </c>
      <c r="L19" s="785" t="n">
        <v>10</v>
      </c>
      <c r="M19" s="786"/>
      <c r="N19" s="787" t="n">
        <f aca="false">SUMIF('BM GLOBAL'!$AP$11:$AP$1010,B19,'BM GLOBAL'!$AT$11:$AT$1010)</f>
        <v>0</v>
      </c>
      <c r="O19" s="787" t="n">
        <f aca="false">SUMIF('BM GLOBAL'!$AP$11:$AP$1010,B19,'BM GLOBAL'!$AU$11:$AU$1010)</f>
        <v>0</v>
      </c>
      <c r="P19" s="787" t="n">
        <f aca="false">SUMIF('BM GLOBAL'!$AP$11:$AP$1010,B19,'BM GLOBAL'!$AV$11:$AV$1010)</f>
        <v>0</v>
      </c>
      <c r="Q19" s="787" t="n">
        <f aca="false">SUMIF('BM GLOBAL'!$AP$11:$AP$1010,B19,'BM GLOBAL'!$AW$11:$AW$1010)</f>
        <v>0</v>
      </c>
      <c r="R19" s="788" t="n">
        <f aca="false">SUM(N19:Q19)</f>
        <v>0</v>
      </c>
      <c r="S19" s="789" t="str">
        <f aca="false">IF(K19&lt;J19,"ATRASADO",IF(K19=100,"CONCLUÍDO",""))</f>
        <v/>
      </c>
    </row>
    <row r="20" customFormat="false" ht="9.75" hidden="false" customHeight="true" outlineLevel="0" collapsed="false">
      <c r="B20" s="774" t="str">
        <f aca="false">IF(L20&gt;'ORÇ.REPROG. P CAIXA'!$AF$13,"",SMALL('ORÇ.REPROG. P CAIXA'!$AE$13:$AE$1012,L20))</f>
        <v/>
      </c>
      <c r="C20" s="775" t="str">
        <f aca="false">IF(K20&gt;100,"ACUMULOU ACIMA DE 100%",IF(L20&gt;'ORÇ.REPROG. P CAIXA'!$AF$13,"",VLOOKUP(B20,'ORÇ.REPROG. P CAIXA'!$B$13:$O$1012,2,FALSE())))</f>
        <v/>
      </c>
      <c r="D20" s="776" t="n">
        <f aca="false">'QCI REPROG.'!I20</f>
        <v>0</v>
      </c>
      <c r="E20" s="777" t="n">
        <f aca="false">SUMIF('BM GLOBAL'!$AP$11:$AP$1010,B20,'BM GLOBAL'!$AY$11:$AY$1010)</f>
        <v>0</v>
      </c>
      <c r="F20" s="777" t="n">
        <f aca="false">SUMIF('BM GLOBAL'!$AP$11:$AP$1010,B20,'BM GLOBAL'!$AZ$11:$AZ$1010)</f>
        <v>0</v>
      </c>
      <c r="G20" s="777" t="n">
        <f aca="false">SUMIF('BM GLOBAL'!$AP$11:$AP$1010,B20,'BM GLOBAL'!$BA$11:$BA$1010)</f>
        <v>0</v>
      </c>
      <c r="H20" s="777" t="n">
        <f aca="false">SUMIF('BM GLOBAL'!$AP$11:$AP$1010,B20,'BM GLOBAL'!$BB$11:$BB$1010)</f>
        <v>0</v>
      </c>
      <c r="I20" s="784" t="n">
        <f aca="false">ROUND(SUM(E20:H20),2)</f>
        <v>0</v>
      </c>
      <c r="J20" s="777" t="n">
        <f aca="false">IF('CRONO REPROG.'!E20='CRONO P CAIXA'!E19,HLOOKUP(1,'CRONO REPROG.'!$G$2:$AQ$47,L20+8,FALSE()),HLOOKUP(1,'CRONO P CAIXA'!$G$1:$AQ$46,L20+8,FALSE()))</f>
        <v>0</v>
      </c>
      <c r="K20" s="777" t="n">
        <f aca="false">ROUND(IF('QCI REPROG.'!I20=0,0,I20*100/'QCI REPROG.'!I20),2)</f>
        <v>0</v>
      </c>
      <c r="L20" s="785" t="n">
        <v>11</v>
      </c>
      <c r="M20" s="790" t="n">
        <f aca="false">'QCI REPROG.'!E48</f>
        <v>0</v>
      </c>
      <c r="N20" s="787" t="n">
        <f aca="false">SUMIF('BM GLOBAL'!$AP$11:$AP$1010,B20,'BM GLOBAL'!$AT$11:$AT$1010)</f>
        <v>0</v>
      </c>
      <c r="O20" s="787" t="n">
        <f aca="false">SUMIF('BM GLOBAL'!$AP$11:$AP$1010,B20,'BM GLOBAL'!$AU$11:$AU$1010)</f>
        <v>0</v>
      </c>
      <c r="P20" s="787" t="n">
        <f aca="false">SUMIF('BM GLOBAL'!$AP$11:$AP$1010,B20,'BM GLOBAL'!$AV$11:$AV$1010)</f>
        <v>0</v>
      </c>
      <c r="Q20" s="787" t="n">
        <f aca="false">SUMIF('BM GLOBAL'!$AP$11:$AP$1010,B20,'BM GLOBAL'!$AW$11:$AW$1010)</f>
        <v>0</v>
      </c>
      <c r="R20" s="788" t="n">
        <f aca="false">SUM(N20:Q20)</f>
        <v>0</v>
      </c>
      <c r="S20" s="789" t="str">
        <f aca="false">IF(K20&lt;J20,"ATRASADO",IF(K20=100,"CONCLUÍDO",""))</f>
        <v/>
      </c>
    </row>
    <row r="21" customFormat="false" ht="9.75" hidden="false" customHeight="true" outlineLevel="0" collapsed="false">
      <c r="B21" s="774" t="str">
        <f aca="false">IF(L21&gt;'ORÇ.REPROG. P CAIXA'!$AF$13,"",SMALL('ORÇ.REPROG. P CAIXA'!$AE$13:$AE$1012,L21))</f>
        <v/>
      </c>
      <c r="C21" s="775" t="str">
        <f aca="false">IF(K21&gt;100,"ACUMULOU ACIMA DE 100%",IF(L21&gt;'ORÇ.REPROG. P CAIXA'!$AF$13,"",VLOOKUP(B21,'ORÇ.REPROG. P CAIXA'!$B$13:$O$1012,2,FALSE())))</f>
        <v/>
      </c>
      <c r="D21" s="776" t="n">
        <f aca="false">'QCI REPROG.'!I21</f>
        <v>0</v>
      </c>
      <c r="E21" s="777" t="n">
        <f aca="false">SUMIF('BM GLOBAL'!$AP$11:$AP$1010,B21,'BM GLOBAL'!$AY$11:$AY$1010)</f>
        <v>0</v>
      </c>
      <c r="F21" s="777" t="n">
        <f aca="false">SUMIF('BM GLOBAL'!$AP$11:$AP$1010,B21,'BM GLOBAL'!$AZ$11:$AZ$1010)</f>
        <v>0</v>
      </c>
      <c r="G21" s="777" t="n">
        <f aca="false">SUMIF('BM GLOBAL'!$AP$11:$AP$1010,B21,'BM GLOBAL'!$BA$11:$BA$1010)</f>
        <v>0</v>
      </c>
      <c r="H21" s="777" t="n">
        <f aca="false">SUMIF('BM GLOBAL'!$AP$11:$AP$1010,B21,'BM GLOBAL'!$BB$11:$BB$1010)</f>
        <v>0</v>
      </c>
      <c r="I21" s="784" t="n">
        <f aca="false">ROUND(SUM(E21:H21),2)</f>
        <v>0</v>
      </c>
      <c r="J21" s="777" t="n">
        <f aca="false">IF('CRONO REPROG.'!E21='CRONO P CAIXA'!E20,HLOOKUP(1,'CRONO REPROG.'!$G$2:$AQ$47,L21+8,FALSE()),HLOOKUP(1,'CRONO P CAIXA'!$G$1:$AQ$46,L21+8,FALSE()))</f>
        <v>0</v>
      </c>
      <c r="K21" s="777" t="n">
        <f aca="false">ROUND(IF('QCI REPROG.'!I21=0,0,I21*100/'QCI REPROG.'!I21),2)</f>
        <v>0</v>
      </c>
      <c r="L21" s="785" t="n">
        <v>12</v>
      </c>
      <c r="M21" s="790" t="n">
        <f aca="false">'QCI REPROG.'!F48</f>
        <v>1</v>
      </c>
      <c r="N21" s="787" t="n">
        <f aca="false">SUMIF('BM GLOBAL'!$AP$11:$AP$1010,B21,'BM GLOBAL'!$AT$11:$AT$1010)</f>
        <v>0</v>
      </c>
      <c r="O21" s="787" t="n">
        <f aca="false">SUMIF('BM GLOBAL'!$AP$11:$AP$1010,B21,'BM GLOBAL'!$AU$11:$AU$1010)</f>
        <v>0</v>
      </c>
      <c r="P21" s="787" t="n">
        <f aca="false">SUMIF('BM GLOBAL'!$AP$11:$AP$1010,B21,'BM GLOBAL'!$AV$11:$AV$1010)</f>
        <v>0</v>
      </c>
      <c r="Q21" s="787" t="n">
        <f aca="false">SUMIF('BM GLOBAL'!$AP$11:$AP$1010,B21,'BM GLOBAL'!$AW$11:$AW$1010)</f>
        <v>0</v>
      </c>
      <c r="R21" s="788" t="n">
        <f aca="false">SUM(N21:Q21)</f>
        <v>0</v>
      </c>
      <c r="S21" s="789" t="str">
        <f aca="false">IF(K21&lt;J21,"ATRASADO",IF(K21=100,"CONCLUÍDO",""))</f>
        <v/>
      </c>
    </row>
    <row r="22" customFormat="false" ht="9.75" hidden="false" customHeight="true" outlineLevel="0" collapsed="false">
      <c r="B22" s="774" t="str">
        <f aca="false">IF(L22&gt;'ORÇ.REPROG. P CAIXA'!$AF$13,"",SMALL('ORÇ.REPROG. P CAIXA'!$AE$13:$AE$1012,L22))</f>
        <v/>
      </c>
      <c r="C22" s="775" t="str">
        <f aca="false">IF(K22&gt;100,"ACUMULOU ACIMA DE 100%",IF(L22&gt;'ORÇ.REPROG. P CAIXA'!$AF$13,"",VLOOKUP(B22,'ORÇ.REPROG. P CAIXA'!$B$13:$O$1012,2,FALSE())))</f>
        <v/>
      </c>
      <c r="D22" s="776" t="n">
        <f aca="false">'QCI REPROG.'!I22</f>
        <v>0</v>
      </c>
      <c r="E22" s="777" t="n">
        <f aca="false">SUMIF('BM GLOBAL'!$AP$11:$AP$1010,B22,'BM GLOBAL'!$AY$11:$AY$1010)</f>
        <v>0</v>
      </c>
      <c r="F22" s="777" t="n">
        <f aca="false">SUMIF('BM GLOBAL'!$AP$11:$AP$1010,B22,'BM GLOBAL'!$AZ$11:$AZ$1010)</f>
        <v>0</v>
      </c>
      <c r="G22" s="777" t="n">
        <f aca="false">SUMIF('BM GLOBAL'!$AP$11:$AP$1010,B22,'BM GLOBAL'!$BA$11:$BA$1010)</f>
        <v>0</v>
      </c>
      <c r="H22" s="777" t="n">
        <f aca="false">SUMIF('BM GLOBAL'!$AP$11:$AP$1010,B22,'BM GLOBAL'!$BB$11:$BB$1010)</f>
        <v>0</v>
      </c>
      <c r="I22" s="784" t="n">
        <f aca="false">ROUND(SUM(E22:H22),2)</f>
        <v>0</v>
      </c>
      <c r="J22" s="777" t="n">
        <f aca="false">IF('CRONO REPROG.'!E22='CRONO P CAIXA'!E21,HLOOKUP(1,'CRONO REPROG.'!$G$2:$AQ$47,L22+8,FALSE()),HLOOKUP(1,'CRONO P CAIXA'!$G$1:$AQ$46,L22+8,FALSE()))</f>
        <v>0</v>
      </c>
      <c r="K22" s="777" t="n">
        <f aca="false">ROUND(IF('QCI REPROG.'!I22=0,0,I22*100/'QCI REPROG.'!I22),2)</f>
        <v>0</v>
      </c>
      <c r="L22" s="785" t="n">
        <v>13</v>
      </c>
      <c r="M22" s="790" t="n">
        <f aca="false">'QCI REPROG.'!G48</f>
        <v>0</v>
      </c>
      <c r="N22" s="787" t="n">
        <f aca="false">SUMIF('BM GLOBAL'!$AP$11:$AP$1010,B22,'BM GLOBAL'!$AT$11:$AT$1010)</f>
        <v>0</v>
      </c>
      <c r="O22" s="787" t="n">
        <f aca="false">SUMIF('BM GLOBAL'!$AP$11:$AP$1010,B22,'BM GLOBAL'!$AU$11:$AU$1010)</f>
        <v>0</v>
      </c>
      <c r="P22" s="787" t="n">
        <f aca="false">SUMIF('BM GLOBAL'!$AP$11:$AP$1010,B22,'BM GLOBAL'!$AV$11:$AV$1010)</f>
        <v>0</v>
      </c>
      <c r="Q22" s="787" t="n">
        <f aca="false">SUMIF('BM GLOBAL'!$AP$11:$AP$1010,B22,'BM GLOBAL'!$AW$11:$AW$1010)</f>
        <v>0</v>
      </c>
      <c r="R22" s="788" t="n">
        <f aca="false">SUM(N22:Q22)</f>
        <v>0</v>
      </c>
      <c r="S22" s="789" t="str">
        <f aca="false">IF(K22&lt;J22,"ATRASADO",IF(K22=100,"CONCLUÍDO",""))</f>
        <v/>
      </c>
    </row>
    <row r="23" customFormat="false" ht="9.75" hidden="false" customHeight="true" outlineLevel="0" collapsed="false">
      <c r="B23" s="774" t="str">
        <f aca="false">IF(L23&gt;'ORÇ.REPROG. P CAIXA'!$AF$13,"",SMALL('ORÇ.REPROG. P CAIXA'!$AE$13:$AE$1012,L23))</f>
        <v/>
      </c>
      <c r="C23" s="775" t="str">
        <f aca="false">IF(K23&gt;100,"ACUMULOU ACIMA DE 100%",IF(L23&gt;'ORÇ.REPROG. P CAIXA'!$AF$13,"",VLOOKUP(B23,'ORÇ.REPROG. P CAIXA'!$B$13:$O$1012,2,FALSE())))</f>
        <v/>
      </c>
      <c r="D23" s="776" t="n">
        <f aca="false">'QCI REPROG.'!I23</f>
        <v>0</v>
      </c>
      <c r="E23" s="777" t="n">
        <f aca="false">SUMIF('BM GLOBAL'!$AP$11:$AP$1010,B23,'BM GLOBAL'!$AY$11:$AY$1010)</f>
        <v>0</v>
      </c>
      <c r="F23" s="777" t="n">
        <f aca="false">SUMIF('BM GLOBAL'!$AP$11:$AP$1010,B23,'BM GLOBAL'!$AZ$11:$AZ$1010)</f>
        <v>0</v>
      </c>
      <c r="G23" s="777" t="n">
        <f aca="false">SUMIF('BM GLOBAL'!$AP$11:$AP$1010,B23,'BM GLOBAL'!$BA$11:$BA$1010)</f>
        <v>0</v>
      </c>
      <c r="H23" s="777" t="n">
        <f aca="false">SUMIF('BM GLOBAL'!$AP$11:$AP$1010,B23,'BM GLOBAL'!$BB$11:$BB$1010)</f>
        <v>0</v>
      </c>
      <c r="I23" s="784" t="n">
        <f aca="false">ROUND(SUM(E23:H23),2)</f>
        <v>0</v>
      </c>
      <c r="J23" s="777" t="n">
        <f aca="false">IF('CRONO REPROG.'!E23='CRONO P CAIXA'!E22,HLOOKUP(1,'CRONO REPROG.'!$G$2:$AQ$47,L23+8,FALSE()),HLOOKUP(1,'CRONO P CAIXA'!$G$1:$AQ$46,L23+8,FALSE()))</f>
        <v>0</v>
      </c>
      <c r="K23" s="777" t="n">
        <f aca="false">ROUND(IF('QCI REPROG.'!I23=0,0,I23*100/'QCI REPROG.'!I23),2)</f>
        <v>0</v>
      </c>
      <c r="L23" s="785" t="n">
        <v>14</v>
      </c>
      <c r="M23" s="790" t="n">
        <f aca="false">'QCI REPROG.'!H48</f>
        <v>0</v>
      </c>
      <c r="N23" s="787" t="n">
        <f aca="false">SUMIF('BM GLOBAL'!$AP$11:$AP$1010,B23,'BM GLOBAL'!$AT$11:$AT$1010)</f>
        <v>0</v>
      </c>
      <c r="O23" s="787" t="n">
        <f aca="false">SUMIF('BM GLOBAL'!$AP$11:$AP$1010,B23,'BM GLOBAL'!$AU$11:$AU$1010)</f>
        <v>0</v>
      </c>
      <c r="P23" s="787" t="n">
        <f aca="false">SUMIF('BM GLOBAL'!$AP$11:$AP$1010,B23,'BM GLOBAL'!$AV$11:$AV$1010)</f>
        <v>0</v>
      </c>
      <c r="Q23" s="787" t="n">
        <f aca="false">SUMIF('BM GLOBAL'!$AP$11:$AP$1010,B23,'BM GLOBAL'!$AW$11:$AW$1010)</f>
        <v>0</v>
      </c>
      <c r="R23" s="788" t="n">
        <f aca="false">SUM(N23:Q23)</f>
        <v>0</v>
      </c>
      <c r="S23" s="789" t="str">
        <f aca="false">IF(K23&lt;J23,"ATRASADO",IF(K23=100,"CONCLUÍDO",""))</f>
        <v/>
      </c>
    </row>
    <row r="24" customFormat="false" ht="9.75" hidden="false" customHeight="true" outlineLevel="0" collapsed="false">
      <c r="B24" s="774" t="str">
        <f aca="false">IF(L24&gt;'ORÇ.REPROG. P CAIXA'!$AF$13,"",SMALL('ORÇ.REPROG. P CAIXA'!$AE$13:$AE$1012,L24))</f>
        <v/>
      </c>
      <c r="C24" s="775" t="str">
        <f aca="false">IF(K24&gt;100,"ACUMULOU ACIMA DE 100%",IF(L24&gt;'ORÇ.REPROG. P CAIXA'!$AF$13,"",VLOOKUP(B24,'ORÇ.REPROG. P CAIXA'!$B$13:$O$1012,2,FALSE())))</f>
        <v/>
      </c>
      <c r="D24" s="776" t="n">
        <f aca="false">'QCI REPROG.'!I24</f>
        <v>0</v>
      </c>
      <c r="E24" s="777" t="n">
        <f aca="false">SUMIF('BM GLOBAL'!$AP$11:$AP$1010,B24,'BM GLOBAL'!$AY$11:$AY$1010)</f>
        <v>0</v>
      </c>
      <c r="F24" s="777" t="n">
        <f aca="false">SUMIF('BM GLOBAL'!$AP$11:$AP$1010,B24,'BM GLOBAL'!$AZ$11:$AZ$1010)</f>
        <v>0</v>
      </c>
      <c r="G24" s="777" t="n">
        <f aca="false">SUMIF('BM GLOBAL'!$AP$11:$AP$1010,B24,'BM GLOBAL'!$BA$11:$BA$1010)</f>
        <v>0</v>
      </c>
      <c r="H24" s="777" t="n">
        <f aca="false">SUMIF('BM GLOBAL'!$AP$11:$AP$1010,B24,'BM GLOBAL'!$BB$11:$BB$1010)</f>
        <v>0</v>
      </c>
      <c r="I24" s="784" t="n">
        <f aca="false">ROUND(SUM(E24:H24),2)</f>
        <v>0</v>
      </c>
      <c r="J24" s="777" t="n">
        <f aca="false">IF('CRONO REPROG.'!E24='CRONO P CAIXA'!E23,HLOOKUP(1,'CRONO REPROG.'!$G$2:$AQ$47,L24+8,FALSE()),HLOOKUP(1,'CRONO P CAIXA'!$G$1:$AQ$46,L24+8,FALSE()))</f>
        <v>0</v>
      </c>
      <c r="K24" s="777" t="n">
        <f aca="false">ROUND(IF('QCI REPROG.'!I24=0,0,I24*100/'QCI REPROG.'!I24),2)</f>
        <v>0</v>
      </c>
      <c r="L24" s="785" t="n">
        <v>15</v>
      </c>
      <c r="M24" s="790" t="n">
        <f aca="false">'QCI REPROG.'!J48/100</f>
        <v>1</v>
      </c>
      <c r="N24" s="787" t="n">
        <f aca="false">SUMIF('BM GLOBAL'!$AP$11:$AP$1010,B24,'BM GLOBAL'!$AT$11:$AT$1010)</f>
        <v>0</v>
      </c>
      <c r="O24" s="787" t="n">
        <f aca="false">SUMIF('BM GLOBAL'!$AP$11:$AP$1010,B24,'BM GLOBAL'!$AU$11:$AU$1010)</f>
        <v>0</v>
      </c>
      <c r="P24" s="787" t="n">
        <f aca="false">SUMIF('BM GLOBAL'!$AP$11:$AP$1010,B24,'BM GLOBAL'!$AV$11:$AV$1010)</f>
        <v>0</v>
      </c>
      <c r="Q24" s="787" t="n">
        <f aca="false">SUMIF('BM GLOBAL'!$AP$11:$AP$1010,B24,'BM GLOBAL'!$AW$11:$AW$1010)</f>
        <v>0</v>
      </c>
      <c r="R24" s="788" t="n">
        <f aca="false">SUM(N24:Q24)</f>
        <v>0</v>
      </c>
      <c r="S24" s="789" t="str">
        <f aca="false">IF(K24&lt;J24,"ATRASADO",IF(K24=100,"CONCLUÍDO",""))</f>
        <v/>
      </c>
    </row>
    <row r="25" customFormat="false" ht="9.75" hidden="false" customHeight="true" outlineLevel="0" collapsed="false">
      <c r="B25" s="774" t="str">
        <f aca="false">IF(L25&gt;'ORÇ.REPROG. P CAIXA'!$AF$13,"",SMALL('ORÇ.REPROG. P CAIXA'!$AE$13:$AE$1012,L25))</f>
        <v/>
      </c>
      <c r="C25" s="775" t="str">
        <f aca="false">IF(K25&gt;100,"ACUMULOU ACIMA DE 100%",IF(L25&gt;'ORÇ.REPROG. P CAIXA'!$AF$13,"",VLOOKUP(B25,'ORÇ.REPROG. P CAIXA'!$B$13:$O$1012,2,FALSE())))</f>
        <v/>
      </c>
      <c r="D25" s="776" t="n">
        <f aca="false">'QCI REPROG.'!I25</f>
        <v>0</v>
      </c>
      <c r="E25" s="777" t="n">
        <f aca="false">SUMIF('BM GLOBAL'!$AP$11:$AP$1010,B25,'BM GLOBAL'!$AY$11:$AY$1010)</f>
        <v>0</v>
      </c>
      <c r="F25" s="777" t="n">
        <f aca="false">SUMIF('BM GLOBAL'!$AP$11:$AP$1010,B25,'BM GLOBAL'!$AZ$11:$AZ$1010)</f>
        <v>0</v>
      </c>
      <c r="G25" s="777" t="n">
        <f aca="false">SUMIF('BM GLOBAL'!$AP$11:$AP$1010,B25,'BM GLOBAL'!$BA$11:$BA$1010)</f>
        <v>0</v>
      </c>
      <c r="H25" s="777" t="n">
        <f aca="false">SUMIF('BM GLOBAL'!$AP$11:$AP$1010,B25,'BM GLOBAL'!$BB$11:$BB$1010)</f>
        <v>0</v>
      </c>
      <c r="I25" s="784" t="n">
        <f aca="false">ROUND(SUM(E25:H25),2)</f>
        <v>0</v>
      </c>
      <c r="J25" s="777" t="n">
        <f aca="false">IF('CRONO REPROG.'!E25='CRONO P CAIXA'!E24,HLOOKUP(1,'CRONO REPROG.'!$G$2:$AQ$47,L25+8,FALSE()),HLOOKUP(1,'CRONO P CAIXA'!$G$1:$AQ$46,L25+8,FALSE()))</f>
        <v>0</v>
      </c>
      <c r="K25" s="777" t="n">
        <f aca="false">ROUND(IF('QCI REPROG.'!I25=0,0,I25*100/'QCI REPROG.'!I25),2)</f>
        <v>0</v>
      </c>
      <c r="L25" s="785" t="n">
        <v>16</v>
      </c>
      <c r="M25" s="786"/>
      <c r="N25" s="787" t="n">
        <f aca="false">SUMIF('BM GLOBAL'!$AP$11:$AP$1010,B25,'BM GLOBAL'!$AT$11:$AT$1010)</f>
        <v>0</v>
      </c>
      <c r="O25" s="787" t="n">
        <f aca="false">SUMIF('BM GLOBAL'!$AP$11:$AP$1010,B25,'BM GLOBAL'!$AU$11:$AU$1010)</f>
        <v>0</v>
      </c>
      <c r="P25" s="787" t="n">
        <f aca="false">SUMIF('BM GLOBAL'!$AP$11:$AP$1010,B25,'BM GLOBAL'!$AV$11:$AV$1010)</f>
        <v>0</v>
      </c>
      <c r="Q25" s="787" t="n">
        <f aca="false">SUMIF('BM GLOBAL'!$AP$11:$AP$1010,B25,'BM GLOBAL'!$AW$11:$AW$1010)</f>
        <v>0</v>
      </c>
      <c r="R25" s="788" t="n">
        <f aca="false">SUM(N25:Q25)</f>
        <v>0</v>
      </c>
      <c r="S25" s="789" t="str">
        <f aca="false">IF(K25&lt;J25,"ATRASADO",IF(K25=100,"CONCLUÍDO",""))</f>
        <v/>
      </c>
    </row>
    <row r="26" customFormat="false" ht="9.75" hidden="false" customHeight="true" outlineLevel="0" collapsed="false">
      <c r="B26" s="774" t="str">
        <f aca="false">IF(L26&gt;'ORÇ.REPROG. P CAIXA'!$AF$13,"",SMALL('ORÇ.REPROG. P CAIXA'!$AE$13:$AE$1012,L26))</f>
        <v/>
      </c>
      <c r="C26" s="775" t="str">
        <f aca="false">IF(K26&gt;100,"ACUMULOU ACIMA DE 100%",IF(L26&gt;'ORÇ.REPROG. P CAIXA'!$AF$13,"",VLOOKUP(B26,'ORÇ.REPROG. P CAIXA'!$B$13:$O$1012,2,FALSE())))</f>
        <v/>
      </c>
      <c r="D26" s="776" t="n">
        <f aca="false">'QCI REPROG.'!I26</f>
        <v>0</v>
      </c>
      <c r="E26" s="777" t="n">
        <f aca="false">SUMIF('BM GLOBAL'!$AP$11:$AP$1010,B26,'BM GLOBAL'!$AY$11:$AY$1010)</f>
        <v>0</v>
      </c>
      <c r="F26" s="777" t="n">
        <f aca="false">SUMIF('BM GLOBAL'!$AP$11:$AP$1010,B26,'BM GLOBAL'!$AZ$11:$AZ$1010)</f>
        <v>0</v>
      </c>
      <c r="G26" s="777" t="n">
        <f aca="false">SUMIF('BM GLOBAL'!$AP$11:$AP$1010,B26,'BM GLOBAL'!$BA$11:$BA$1010)</f>
        <v>0</v>
      </c>
      <c r="H26" s="777" t="n">
        <f aca="false">SUMIF('BM GLOBAL'!$AP$11:$AP$1010,B26,'BM GLOBAL'!$BB$11:$BB$1010)</f>
        <v>0</v>
      </c>
      <c r="I26" s="784" t="n">
        <f aca="false">ROUND(SUM(E26:H26),2)</f>
        <v>0</v>
      </c>
      <c r="J26" s="777" t="n">
        <f aca="false">IF('CRONO REPROG.'!E26='CRONO P CAIXA'!E25,HLOOKUP(1,'CRONO REPROG.'!$G$2:$AQ$47,L26+8,FALSE()),HLOOKUP(1,'CRONO P CAIXA'!$G$1:$AQ$46,L26+8,FALSE()))</f>
        <v>0</v>
      </c>
      <c r="K26" s="777" t="n">
        <f aca="false">ROUND(IF('QCI REPROG.'!I26=0,0,I26*100/'QCI REPROG.'!I26),2)</f>
        <v>0</v>
      </c>
      <c r="L26" s="785" t="n">
        <v>17</v>
      </c>
      <c r="M26" s="786"/>
      <c r="N26" s="787" t="n">
        <f aca="false">SUMIF('BM GLOBAL'!$AP$11:$AP$1010,B26,'BM GLOBAL'!$AT$11:$AT$1010)</f>
        <v>0</v>
      </c>
      <c r="O26" s="787" t="n">
        <f aca="false">SUMIF('BM GLOBAL'!$AP$11:$AP$1010,B26,'BM GLOBAL'!$AU$11:$AU$1010)</f>
        <v>0</v>
      </c>
      <c r="P26" s="787" t="n">
        <f aca="false">SUMIF('BM GLOBAL'!$AP$11:$AP$1010,B26,'BM GLOBAL'!$AV$11:$AV$1010)</f>
        <v>0</v>
      </c>
      <c r="Q26" s="787" t="n">
        <f aca="false">SUMIF('BM GLOBAL'!$AP$11:$AP$1010,B26,'BM GLOBAL'!$AW$11:$AW$1010)</f>
        <v>0</v>
      </c>
      <c r="R26" s="788" t="n">
        <f aca="false">SUM(N26:Q26)</f>
        <v>0</v>
      </c>
      <c r="S26" s="789" t="str">
        <f aca="false">IF(K26&lt;J26,"ATRASADO",IF(K26=100,"CONCLUÍDO",""))</f>
        <v/>
      </c>
    </row>
    <row r="27" customFormat="false" ht="9.75" hidden="false" customHeight="true" outlineLevel="0" collapsed="false">
      <c r="B27" s="774" t="str">
        <f aca="false">IF(L27&gt;'ORÇ.REPROG. P CAIXA'!$AF$13,"",SMALL('ORÇ.REPROG. P CAIXA'!$AE$13:$AE$1012,L27))</f>
        <v/>
      </c>
      <c r="C27" s="775" t="str">
        <f aca="false">IF(K27&gt;100,"ACUMULOU ACIMA DE 100%",IF(L27&gt;'ORÇ.REPROG. P CAIXA'!$AF$13,"",VLOOKUP(B27,'ORÇ.REPROG. P CAIXA'!$B$13:$O$1012,2,FALSE())))</f>
        <v/>
      </c>
      <c r="D27" s="776" t="n">
        <f aca="false">'QCI REPROG.'!I27</f>
        <v>0</v>
      </c>
      <c r="E27" s="777" t="n">
        <f aca="false">SUMIF('BM GLOBAL'!$AP$11:$AP$1010,B27,'BM GLOBAL'!$AY$11:$AY$1010)</f>
        <v>0</v>
      </c>
      <c r="F27" s="777" t="n">
        <f aca="false">SUMIF('BM GLOBAL'!$AP$11:$AP$1010,B27,'BM GLOBAL'!$AZ$11:$AZ$1010)</f>
        <v>0</v>
      </c>
      <c r="G27" s="777" t="n">
        <f aca="false">SUMIF('BM GLOBAL'!$AP$11:$AP$1010,B27,'BM GLOBAL'!$BA$11:$BA$1010)</f>
        <v>0</v>
      </c>
      <c r="H27" s="777" t="n">
        <f aca="false">SUMIF('BM GLOBAL'!$AP$11:$AP$1010,B27,'BM GLOBAL'!$BB$11:$BB$1010)</f>
        <v>0</v>
      </c>
      <c r="I27" s="784" t="n">
        <f aca="false">ROUND(SUM(E27:H27),2)</f>
        <v>0</v>
      </c>
      <c r="J27" s="777" t="n">
        <f aca="false">IF('CRONO REPROG.'!E27='CRONO P CAIXA'!E26,HLOOKUP(1,'CRONO REPROG.'!$G$2:$AQ$47,L27+8,FALSE()),HLOOKUP(1,'CRONO P CAIXA'!$G$1:$AQ$46,L27+8,FALSE()))</f>
        <v>0</v>
      </c>
      <c r="K27" s="777" t="n">
        <f aca="false">ROUND(IF('QCI REPROG.'!I27=0,0,I27*100/'QCI REPROG.'!I27),2)</f>
        <v>0</v>
      </c>
      <c r="L27" s="785" t="n">
        <v>18</v>
      </c>
      <c r="M27" s="786"/>
      <c r="N27" s="787" t="n">
        <f aca="false">SUMIF('BM GLOBAL'!$AP$11:$AP$1010,B27,'BM GLOBAL'!$AT$11:$AT$1010)</f>
        <v>0</v>
      </c>
      <c r="O27" s="787" t="n">
        <f aca="false">SUMIF('BM GLOBAL'!$AP$11:$AP$1010,B27,'BM GLOBAL'!$AU$11:$AU$1010)</f>
        <v>0</v>
      </c>
      <c r="P27" s="787" t="n">
        <f aca="false">SUMIF('BM GLOBAL'!$AP$11:$AP$1010,B27,'BM GLOBAL'!$AV$11:$AV$1010)</f>
        <v>0</v>
      </c>
      <c r="Q27" s="787" t="n">
        <f aca="false">SUMIF('BM GLOBAL'!$AP$11:$AP$1010,B27,'BM GLOBAL'!$AW$11:$AW$1010)</f>
        <v>0</v>
      </c>
      <c r="R27" s="788" t="n">
        <f aca="false">SUM(N27:Q27)</f>
        <v>0</v>
      </c>
      <c r="S27" s="789" t="str">
        <f aca="false">IF(K27&lt;J27,"ATRASADO",IF(K27=100,"CONCLUÍDO",""))</f>
        <v/>
      </c>
    </row>
    <row r="28" customFormat="false" ht="9.75" hidden="false" customHeight="true" outlineLevel="0" collapsed="false">
      <c r="B28" s="774" t="str">
        <f aca="false">IF(L28&gt;'ORÇ.REPROG. P CAIXA'!$AF$13,"",SMALL('ORÇ.REPROG. P CAIXA'!$AE$13:$AE$1012,L28))</f>
        <v/>
      </c>
      <c r="C28" s="775" t="str">
        <f aca="false">IF(K28&gt;100,"ACUMULOU ACIMA DE 100%",IF(L28&gt;'ORÇ.REPROG. P CAIXA'!$AF$13,"",VLOOKUP(B28,'ORÇ.REPROG. P CAIXA'!$B$13:$O$1012,2,FALSE())))</f>
        <v/>
      </c>
      <c r="D28" s="776" t="n">
        <f aca="false">'QCI REPROG.'!I28</f>
        <v>0</v>
      </c>
      <c r="E28" s="777" t="n">
        <f aca="false">SUMIF('BM GLOBAL'!$AP$11:$AP$1010,B28,'BM GLOBAL'!$AY$11:$AY$1010)</f>
        <v>0</v>
      </c>
      <c r="F28" s="777" t="n">
        <f aca="false">SUMIF('BM GLOBAL'!$AP$11:$AP$1010,B28,'BM GLOBAL'!$AZ$11:$AZ$1010)</f>
        <v>0</v>
      </c>
      <c r="G28" s="777" t="n">
        <f aca="false">SUMIF('BM GLOBAL'!$AP$11:$AP$1010,B28,'BM GLOBAL'!$BA$11:$BA$1010)</f>
        <v>0</v>
      </c>
      <c r="H28" s="777" t="n">
        <f aca="false">SUMIF('BM GLOBAL'!$AP$11:$AP$1010,B28,'BM GLOBAL'!$BB$11:$BB$1010)</f>
        <v>0</v>
      </c>
      <c r="I28" s="784" t="n">
        <f aca="false">ROUND(SUM(E28:H28),2)</f>
        <v>0</v>
      </c>
      <c r="J28" s="777" t="n">
        <f aca="false">IF('CRONO REPROG.'!E28='CRONO P CAIXA'!E27,HLOOKUP(1,'CRONO REPROG.'!$G$2:$AQ$47,L28+8,FALSE()),HLOOKUP(1,'CRONO P CAIXA'!$G$1:$AQ$46,L28+8,FALSE()))</f>
        <v>0</v>
      </c>
      <c r="K28" s="777" t="n">
        <f aca="false">ROUND(IF('QCI REPROG.'!I28=0,0,I28*100/'QCI REPROG.'!I28),2)</f>
        <v>0</v>
      </c>
      <c r="L28" s="785" t="n">
        <v>19</v>
      </c>
      <c r="M28" s="786"/>
      <c r="N28" s="787" t="n">
        <f aca="false">SUMIF('BM GLOBAL'!$AP$11:$AP$1010,B28,'BM GLOBAL'!$AT$11:$AT$1010)</f>
        <v>0</v>
      </c>
      <c r="O28" s="787" t="n">
        <f aca="false">SUMIF('BM GLOBAL'!$AP$11:$AP$1010,B28,'BM GLOBAL'!$AU$11:$AU$1010)</f>
        <v>0</v>
      </c>
      <c r="P28" s="787" t="n">
        <f aca="false">SUMIF('BM GLOBAL'!$AP$11:$AP$1010,B28,'BM GLOBAL'!$AV$11:$AV$1010)</f>
        <v>0</v>
      </c>
      <c r="Q28" s="787" t="n">
        <f aca="false">SUMIF('BM GLOBAL'!$AP$11:$AP$1010,B28,'BM GLOBAL'!$AW$11:$AW$1010)</f>
        <v>0</v>
      </c>
      <c r="R28" s="788" t="n">
        <f aca="false">SUM(N28:Q28)</f>
        <v>0</v>
      </c>
      <c r="S28" s="789" t="str">
        <f aca="false">IF(K28&lt;J28,"ATRASADO",IF(K28=100,"CONCLUÍDO",""))</f>
        <v/>
      </c>
    </row>
    <row r="29" customFormat="false" ht="9.75" hidden="false" customHeight="true" outlineLevel="0" collapsed="false">
      <c r="B29" s="774" t="str">
        <f aca="false">IF(L29&gt;'ORÇ.REPROG. P CAIXA'!$AF$13,"",SMALL('ORÇ.REPROG. P CAIXA'!$AE$13:$AE$1012,L29))</f>
        <v/>
      </c>
      <c r="C29" s="775" t="str">
        <f aca="false">IF(K29&gt;100,"ACUMULOU ACIMA DE 100%",IF(L29&gt;'ORÇ.REPROG. P CAIXA'!$AF$13,"",VLOOKUP(B29,'ORÇ.REPROG. P CAIXA'!$B$13:$O$1012,2,FALSE())))</f>
        <v/>
      </c>
      <c r="D29" s="776" t="n">
        <f aca="false">'QCI REPROG.'!I29</f>
        <v>0</v>
      </c>
      <c r="E29" s="777" t="n">
        <f aca="false">SUMIF('BM GLOBAL'!$AP$11:$AP$1010,B29,'BM GLOBAL'!$AY$11:$AY$1010)</f>
        <v>0</v>
      </c>
      <c r="F29" s="777" t="n">
        <f aca="false">SUMIF('BM GLOBAL'!$AP$11:$AP$1010,B29,'BM GLOBAL'!$AZ$11:$AZ$1010)</f>
        <v>0</v>
      </c>
      <c r="G29" s="777" t="n">
        <f aca="false">SUMIF('BM GLOBAL'!$AP$11:$AP$1010,B29,'BM GLOBAL'!$BA$11:$BA$1010)</f>
        <v>0</v>
      </c>
      <c r="H29" s="777" t="n">
        <f aca="false">SUMIF('BM GLOBAL'!$AP$11:$AP$1010,B29,'BM GLOBAL'!$BB$11:$BB$1010)</f>
        <v>0</v>
      </c>
      <c r="I29" s="784" t="n">
        <f aca="false">ROUND(SUM(E29:H29),2)</f>
        <v>0</v>
      </c>
      <c r="J29" s="777" t="n">
        <f aca="false">IF('CRONO REPROG.'!E29='CRONO P CAIXA'!E28,HLOOKUP(1,'CRONO REPROG.'!$G$2:$AQ$47,L29+8,FALSE()),HLOOKUP(1,'CRONO P CAIXA'!$G$1:$AQ$46,L29+8,FALSE()))</f>
        <v>0</v>
      </c>
      <c r="K29" s="777" t="n">
        <f aca="false">ROUND(IF('QCI REPROG.'!I29=0,0,I29*100/'QCI REPROG.'!I29),2)</f>
        <v>0</v>
      </c>
      <c r="L29" s="785" t="n">
        <v>20</v>
      </c>
      <c r="M29" s="786"/>
      <c r="N29" s="787" t="n">
        <f aca="false">SUMIF('BM GLOBAL'!$AP$11:$AP$1010,B29,'BM GLOBAL'!$AT$11:$AT$1010)</f>
        <v>0</v>
      </c>
      <c r="O29" s="787" t="n">
        <f aca="false">SUMIF('BM GLOBAL'!$AP$11:$AP$1010,B29,'BM GLOBAL'!$AU$11:$AU$1010)</f>
        <v>0</v>
      </c>
      <c r="P29" s="787" t="n">
        <f aca="false">SUMIF('BM GLOBAL'!$AP$11:$AP$1010,B29,'BM GLOBAL'!$AV$11:$AV$1010)</f>
        <v>0</v>
      </c>
      <c r="Q29" s="787" t="n">
        <f aca="false">SUMIF('BM GLOBAL'!$AP$11:$AP$1010,B29,'BM GLOBAL'!$AW$11:$AW$1010)</f>
        <v>0</v>
      </c>
      <c r="R29" s="788" t="n">
        <f aca="false">SUM(N29:Q29)</f>
        <v>0</v>
      </c>
      <c r="S29" s="789" t="str">
        <f aca="false">IF(K29&lt;J29,"ATRASADO",IF(K29=100,"CONCLUÍDO",""))</f>
        <v/>
      </c>
    </row>
    <row r="30" customFormat="false" ht="9.75" hidden="false" customHeight="true" outlineLevel="0" collapsed="false">
      <c r="B30" s="774" t="str">
        <f aca="false">IF(L30&gt;'ORÇ.REPROG. P CAIXA'!$AF$13,"",SMALL('ORÇ.REPROG. P CAIXA'!$AE$13:$AE$1012,L30))</f>
        <v/>
      </c>
      <c r="C30" s="775" t="str">
        <f aca="false">IF(K30&gt;100,"ACUMULOU ACIMA DE 100%",IF(L30&gt;'ORÇ.REPROG. P CAIXA'!$AF$13,"",VLOOKUP(B30,'ORÇ.REPROG. P CAIXA'!$B$13:$O$1012,2,FALSE())))</f>
        <v/>
      </c>
      <c r="D30" s="776" t="n">
        <f aca="false">'QCI REPROG.'!I30</f>
        <v>0</v>
      </c>
      <c r="E30" s="777" t="n">
        <f aca="false">SUMIF('BM GLOBAL'!$AP$11:$AP$1010,B30,'BM GLOBAL'!$AY$11:$AY$1010)</f>
        <v>0</v>
      </c>
      <c r="F30" s="777" t="n">
        <f aca="false">SUMIF('BM GLOBAL'!$AP$11:$AP$1010,B30,'BM GLOBAL'!$AZ$11:$AZ$1010)</f>
        <v>0</v>
      </c>
      <c r="G30" s="777" t="n">
        <f aca="false">SUMIF('BM GLOBAL'!$AP$11:$AP$1010,B30,'BM GLOBAL'!$BA$11:$BA$1010)</f>
        <v>0</v>
      </c>
      <c r="H30" s="777" t="n">
        <f aca="false">SUMIF('BM GLOBAL'!$AP$11:$AP$1010,B30,'BM GLOBAL'!$BB$11:$BB$1010)</f>
        <v>0</v>
      </c>
      <c r="I30" s="784" t="n">
        <f aca="false">ROUND(SUM(E30:H30),2)</f>
        <v>0</v>
      </c>
      <c r="J30" s="777" t="n">
        <f aca="false">IF('CRONO REPROG.'!E30='CRONO P CAIXA'!E29,HLOOKUP(1,'CRONO REPROG.'!$G$2:$AQ$47,L30+8,FALSE()),HLOOKUP(1,'CRONO P CAIXA'!$G$1:$AQ$46,L30+8,FALSE()))</f>
        <v>0</v>
      </c>
      <c r="K30" s="777" t="n">
        <f aca="false">ROUND(IF('QCI REPROG.'!I30=0,0,I30*100/'QCI REPROG.'!I30),2)</f>
        <v>0</v>
      </c>
      <c r="L30" s="785" t="n">
        <v>21</v>
      </c>
      <c r="M30" s="786"/>
      <c r="N30" s="787" t="n">
        <f aca="false">SUMIF('BM GLOBAL'!$AP$11:$AP$1010,B30,'BM GLOBAL'!$AT$11:$AT$1010)</f>
        <v>0</v>
      </c>
      <c r="O30" s="787" t="n">
        <f aca="false">SUMIF('BM GLOBAL'!$AP$11:$AP$1010,B30,'BM GLOBAL'!$AU$11:$AU$1010)</f>
        <v>0</v>
      </c>
      <c r="P30" s="787" t="n">
        <f aca="false">SUMIF('BM GLOBAL'!$AP$11:$AP$1010,B30,'BM GLOBAL'!$AV$11:$AV$1010)</f>
        <v>0</v>
      </c>
      <c r="Q30" s="787" t="n">
        <f aca="false">SUMIF('BM GLOBAL'!$AP$11:$AP$1010,B30,'BM GLOBAL'!$AW$11:$AW$1010)</f>
        <v>0</v>
      </c>
      <c r="R30" s="788" t="n">
        <f aca="false">SUM(N30:Q30)</f>
        <v>0</v>
      </c>
      <c r="S30" s="789" t="str">
        <f aca="false">IF(K30&lt;J30,"ATRASADO",IF(K30=100,"CONCLUÍDO",""))</f>
        <v/>
      </c>
    </row>
    <row r="31" customFormat="false" ht="9.75" hidden="false" customHeight="true" outlineLevel="0" collapsed="false">
      <c r="B31" s="774" t="str">
        <f aca="false">IF(L31&gt;'ORÇ.REPROG. P CAIXA'!$AF$13,"",SMALL('ORÇ.REPROG. P CAIXA'!$AE$13:$AE$1012,L31))</f>
        <v/>
      </c>
      <c r="C31" s="775" t="str">
        <f aca="false">IF(K31&gt;100,"ACUMULOU ACIMA DE 100%",IF(L31&gt;'ORÇ.REPROG. P CAIXA'!$AF$13,"",VLOOKUP(B31,'ORÇ.REPROG. P CAIXA'!$B$13:$O$1012,2,FALSE())))</f>
        <v/>
      </c>
      <c r="D31" s="776" t="n">
        <f aca="false">'QCI REPROG.'!I31</f>
        <v>0</v>
      </c>
      <c r="E31" s="777" t="n">
        <f aca="false">SUMIF('BM GLOBAL'!$AP$11:$AP$1010,B31,'BM GLOBAL'!$AY$11:$AY$1010)</f>
        <v>0</v>
      </c>
      <c r="F31" s="777" t="n">
        <f aca="false">SUMIF('BM GLOBAL'!$AP$11:$AP$1010,B31,'BM GLOBAL'!$AZ$11:$AZ$1010)</f>
        <v>0</v>
      </c>
      <c r="G31" s="777" t="n">
        <f aca="false">SUMIF('BM GLOBAL'!$AP$11:$AP$1010,B31,'BM GLOBAL'!$BA$11:$BA$1010)</f>
        <v>0</v>
      </c>
      <c r="H31" s="777" t="n">
        <f aca="false">SUMIF('BM GLOBAL'!$AP$11:$AP$1010,B31,'BM GLOBAL'!$BB$11:$BB$1010)</f>
        <v>0</v>
      </c>
      <c r="I31" s="784" t="n">
        <f aca="false">ROUND(SUM(E31:H31),2)</f>
        <v>0</v>
      </c>
      <c r="J31" s="777" t="n">
        <f aca="false">IF('CRONO REPROG.'!E31='CRONO P CAIXA'!E30,HLOOKUP(1,'CRONO REPROG.'!$G$2:$AQ$47,L31+8,FALSE()),HLOOKUP(1,'CRONO P CAIXA'!$G$1:$AQ$46,L31+8,FALSE()))</f>
        <v>0</v>
      </c>
      <c r="K31" s="777" t="n">
        <f aca="false">ROUND(IF('QCI REPROG.'!I31=0,0,I31*100/'QCI REPROG.'!I31),2)</f>
        <v>0</v>
      </c>
      <c r="L31" s="785" t="n">
        <v>22</v>
      </c>
      <c r="M31" s="786"/>
      <c r="N31" s="787" t="n">
        <f aca="false">SUMIF('BM GLOBAL'!$AP$11:$AP$1010,B31,'BM GLOBAL'!$AT$11:$AT$1010)</f>
        <v>0</v>
      </c>
      <c r="O31" s="787" t="n">
        <f aca="false">SUMIF('BM GLOBAL'!$AP$11:$AP$1010,B31,'BM GLOBAL'!$AU$11:$AU$1010)</f>
        <v>0</v>
      </c>
      <c r="P31" s="787" t="n">
        <f aca="false">SUMIF('BM GLOBAL'!$AP$11:$AP$1010,B31,'BM GLOBAL'!$AV$11:$AV$1010)</f>
        <v>0</v>
      </c>
      <c r="Q31" s="787" t="n">
        <f aca="false">SUMIF('BM GLOBAL'!$AP$11:$AP$1010,B31,'BM GLOBAL'!$AW$11:$AW$1010)</f>
        <v>0</v>
      </c>
      <c r="R31" s="788" t="n">
        <f aca="false">SUM(N31:Q31)</f>
        <v>0</v>
      </c>
      <c r="S31" s="789" t="str">
        <f aca="false">IF(K31&lt;J31,"ATRASADO",IF(K31=100,"CONCLUÍDO",""))</f>
        <v/>
      </c>
    </row>
    <row r="32" customFormat="false" ht="9.75" hidden="false" customHeight="true" outlineLevel="0" collapsed="false">
      <c r="B32" s="774" t="str">
        <f aca="false">IF(L32&gt;'ORÇ.REPROG. P CAIXA'!$AF$13,"",SMALL('ORÇ.REPROG. P CAIXA'!$AE$13:$AE$1012,L32))</f>
        <v/>
      </c>
      <c r="C32" s="775" t="str">
        <f aca="false">IF(K32&gt;100,"ACUMULOU ACIMA DE 100%",IF(L32&gt;'ORÇ.REPROG. P CAIXA'!$AF$13,"",VLOOKUP(B32,'ORÇ.REPROG. P CAIXA'!$B$13:$O$1012,2,FALSE())))</f>
        <v/>
      </c>
      <c r="D32" s="776" t="n">
        <f aca="false">'QCI REPROG.'!I32</f>
        <v>0</v>
      </c>
      <c r="E32" s="777" t="n">
        <f aca="false">SUMIF('BM GLOBAL'!$AP$11:$AP$1010,B32,'BM GLOBAL'!$AY$11:$AY$1010)</f>
        <v>0</v>
      </c>
      <c r="F32" s="777" t="n">
        <f aca="false">SUMIF('BM GLOBAL'!$AP$11:$AP$1010,B32,'BM GLOBAL'!$AZ$11:$AZ$1010)</f>
        <v>0</v>
      </c>
      <c r="G32" s="777" t="n">
        <f aca="false">SUMIF('BM GLOBAL'!$AP$11:$AP$1010,B32,'BM GLOBAL'!$BA$11:$BA$1010)</f>
        <v>0</v>
      </c>
      <c r="H32" s="777" t="n">
        <f aca="false">SUMIF('BM GLOBAL'!$AP$11:$AP$1010,B32,'BM GLOBAL'!$BB$11:$BB$1010)</f>
        <v>0</v>
      </c>
      <c r="I32" s="784" t="n">
        <f aca="false">ROUND(SUM(E32:H32),2)</f>
        <v>0</v>
      </c>
      <c r="J32" s="777" t="n">
        <f aca="false">IF('CRONO REPROG.'!E32='CRONO P CAIXA'!E31,HLOOKUP(1,'CRONO REPROG.'!$G$2:$AQ$47,L32+8,FALSE()),HLOOKUP(1,'CRONO P CAIXA'!$G$1:$AQ$46,L32+8,FALSE()))</f>
        <v>0</v>
      </c>
      <c r="K32" s="777" t="n">
        <f aca="false">ROUND(IF('QCI REPROG.'!I32=0,0,I32*100/'QCI REPROG.'!I32),2)</f>
        <v>0</v>
      </c>
      <c r="L32" s="785" t="n">
        <v>23</v>
      </c>
      <c r="M32" s="786"/>
      <c r="N32" s="787" t="n">
        <f aca="false">SUMIF('BM GLOBAL'!$AP$11:$AP$1010,B32,'BM GLOBAL'!$AT$11:$AT$1010)</f>
        <v>0</v>
      </c>
      <c r="O32" s="787" t="n">
        <f aca="false">SUMIF('BM GLOBAL'!$AP$11:$AP$1010,B32,'BM GLOBAL'!$AU$11:$AU$1010)</f>
        <v>0</v>
      </c>
      <c r="P32" s="787" t="n">
        <f aca="false">SUMIF('BM GLOBAL'!$AP$11:$AP$1010,B32,'BM GLOBAL'!$AV$11:$AV$1010)</f>
        <v>0</v>
      </c>
      <c r="Q32" s="787" t="n">
        <f aca="false">SUMIF('BM GLOBAL'!$AP$11:$AP$1010,B32,'BM GLOBAL'!$AW$11:$AW$1010)</f>
        <v>0</v>
      </c>
      <c r="R32" s="788" t="n">
        <f aca="false">SUM(N32:Q32)</f>
        <v>0</v>
      </c>
      <c r="S32" s="789" t="str">
        <f aca="false">IF(K32&lt;J32,"ATRASADO",IF(K32=100,"CONCLUÍDO",""))</f>
        <v/>
      </c>
    </row>
    <row r="33" customFormat="false" ht="9.75" hidden="false" customHeight="true" outlineLevel="0" collapsed="false">
      <c r="B33" s="774" t="str">
        <f aca="false">IF(L33&gt;'ORÇ.REPROG. P CAIXA'!$AF$13,"",SMALL('ORÇ.REPROG. P CAIXA'!$AE$13:$AE$1012,L33))</f>
        <v/>
      </c>
      <c r="C33" s="775" t="str">
        <f aca="false">IF(K33&gt;100,"ACUMULOU ACIMA DE 100%",IF(L33&gt;'ORÇ.REPROG. P CAIXA'!$AF$13,"",VLOOKUP(B33,'ORÇ.REPROG. P CAIXA'!$B$13:$O$1012,2,FALSE())))</f>
        <v/>
      </c>
      <c r="D33" s="776" t="n">
        <f aca="false">'QCI REPROG.'!I33</f>
        <v>0</v>
      </c>
      <c r="E33" s="777" t="n">
        <f aca="false">SUMIF('BM GLOBAL'!$AP$11:$AP$1010,B33,'BM GLOBAL'!$AY$11:$AY$1010)</f>
        <v>0</v>
      </c>
      <c r="F33" s="777" t="n">
        <f aca="false">SUMIF('BM GLOBAL'!$AP$11:$AP$1010,B33,'BM GLOBAL'!$AZ$11:$AZ$1010)</f>
        <v>0</v>
      </c>
      <c r="G33" s="777" t="n">
        <f aca="false">SUMIF('BM GLOBAL'!$AP$11:$AP$1010,B33,'BM GLOBAL'!$BA$11:$BA$1010)</f>
        <v>0</v>
      </c>
      <c r="H33" s="777" t="n">
        <f aca="false">SUMIF('BM GLOBAL'!$AP$11:$AP$1010,B33,'BM GLOBAL'!$BB$11:$BB$1010)</f>
        <v>0</v>
      </c>
      <c r="I33" s="784" t="n">
        <f aca="false">ROUND(SUM(E33:H33),2)</f>
        <v>0</v>
      </c>
      <c r="J33" s="777" t="n">
        <f aca="false">IF('CRONO REPROG.'!E33='CRONO P CAIXA'!E32,HLOOKUP(1,'CRONO REPROG.'!$G$2:$AQ$47,L33+8,FALSE()),HLOOKUP(1,'CRONO P CAIXA'!$G$1:$AQ$46,L33+8,FALSE()))</f>
        <v>0</v>
      </c>
      <c r="K33" s="777" t="n">
        <f aca="false">ROUND(IF('QCI REPROG.'!I33=0,0,I33*100/'QCI REPROG.'!I33),2)</f>
        <v>0</v>
      </c>
      <c r="L33" s="785" t="n">
        <v>24</v>
      </c>
      <c r="M33" s="786"/>
      <c r="N33" s="787" t="n">
        <f aca="false">SUMIF('BM GLOBAL'!$AP$11:$AP$1010,B33,'BM GLOBAL'!$AT$11:$AT$1010)</f>
        <v>0</v>
      </c>
      <c r="O33" s="787" t="n">
        <f aca="false">SUMIF('BM GLOBAL'!$AP$11:$AP$1010,B33,'BM GLOBAL'!$AU$11:$AU$1010)</f>
        <v>0</v>
      </c>
      <c r="P33" s="787" t="n">
        <f aca="false">SUMIF('BM GLOBAL'!$AP$11:$AP$1010,B33,'BM GLOBAL'!$AV$11:$AV$1010)</f>
        <v>0</v>
      </c>
      <c r="Q33" s="787" t="n">
        <f aca="false">SUMIF('BM GLOBAL'!$AP$11:$AP$1010,B33,'BM GLOBAL'!$AW$11:$AW$1010)</f>
        <v>0</v>
      </c>
      <c r="R33" s="788" t="n">
        <f aca="false">SUM(N33:Q33)</f>
        <v>0</v>
      </c>
      <c r="S33" s="789" t="str">
        <f aca="false">IF(K33&lt;J33,"ATRASADO",IF(K33=100,"CONCLUÍDO",""))</f>
        <v/>
      </c>
    </row>
    <row r="34" customFormat="false" ht="9.75" hidden="false" customHeight="true" outlineLevel="0" collapsed="false">
      <c r="B34" s="774" t="str">
        <f aca="false">IF(L34&gt;'ORÇ.REPROG. P CAIXA'!$AF$13,"",SMALL('ORÇ.REPROG. P CAIXA'!$AE$13:$AE$1012,L34))</f>
        <v/>
      </c>
      <c r="C34" s="775" t="str">
        <f aca="false">IF(K34&gt;100,"ACUMULOU ACIMA DE 100%",IF(L34&gt;'ORÇ.REPROG. P CAIXA'!$AF$13,"",VLOOKUP(B34,'ORÇ.REPROG. P CAIXA'!$B$13:$O$1012,2,FALSE())))</f>
        <v/>
      </c>
      <c r="D34" s="776" t="n">
        <f aca="false">'QCI REPROG.'!I34</f>
        <v>0</v>
      </c>
      <c r="E34" s="777" t="n">
        <f aca="false">SUMIF('BM GLOBAL'!$AP$11:$AP$1010,B34,'BM GLOBAL'!$AY$11:$AY$1010)</f>
        <v>0</v>
      </c>
      <c r="F34" s="777" t="n">
        <f aca="false">SUMIF('BM GLOBAL'!$AP$11:$AP$1010,B34,'BM GLOBAL'!$AZ$11:$AZ$1010)</f>
        <v>0</v>
      </c>
      <c r="G34" s="777" t="n">
        <f aca="false">SUMIF('BM GLOBAL'!$AP$11:$AP$1010,B34,'BM GLOBAL'!$BA$11:$BA$1010)</f>
        <v>0</v>
      </c>
      <c r="H34" s="777" t="n">
        <f aca="false">SUMIF('BM GLOBAL'!$AP$11:$AP$1010,B34,'BM GLOBAL'!$BB$11:$BB$1010)</f>
        <v>0</v>
      </c>
      <c r="I34" s="784" t="n">
        <f aca="false">ROUND(SUM(E34:H34),2)</f>
        <v>0</v>
      </c>
      <c r="J34" s="777" t="n">
        <f aca="false">IF('CRONO REPROG.'!E34='CRONO P CAIXA'!E33,HLOOKUP(1,'CRONO REPROG.'!$G$2:$AQ$47,L34+8,FALSE()),HLOOKUP(1,'CRONO P CAIXA'!$G$1:$AQ$46,L34+8,FALSE()))</f>
        <v>0</v>
      </c>
      <c r="K34" s="777" t="n">
        <f aca="false">ROUND(IF('QCI REPROG.'!I34=0,0,I34*100/'QCI REPROG.'!I34),2)</f>
        <v>0</v>
      </c>
      <c r="L34" s="785" t="n">
        <v>25</v>
      </c>
      <c r="M34" s="786"/>
      <c r="N34" s="787" t="n">
        <f aca="false">SUMIF('BM GLOBAL'!$AP$11:$AP$1010,B34,'BM GLOBAL'!$AT$11:$AT$1010)</f>
        <v>0</v>
      </c>
      <c r="O34" s="787" t="n">
        <f aca="false">SUMIF('BM GLOBAL'!$AP$11:$AP$1010,B34,'BM GLOBAL'!$AU$11:$AU$1010)</f>
        <v>0</v>
      </c>
      <c r="P34" s="787" t="n">
        <f aca="false">SUMIF('BM GLOBAL'!$AP$11:$AP$1010,B34,'BM GLOBAL'!$AV$11:$AV$1010)</f>
        <v>0</v>
      </c>
      <c r="Q34" s="787" t="n">
        <f aca="false">SUMIF('BM GLOBAL'!$AP$11:$AP$1010,B34,'BM GLOBAL'!$AW$11:$AW$1010)</f>
        <v>0</v>
      </c>
      <c r="R34" s="788" t="n">
        <f aca="false">SUM(N34:Q34)</f>
        <v>0</v>
      </c>
      <c r="S34" s="789" t="str">
        <f aca="false">IF(K34&lt;J34,"ATRASADO",IF(K34=100,"CONCLUÍDO",""))</f>
        <v/>
      </c>
    </row>
    <row r="35" customFormat="false" ht="9.75" hidden="false" customHeight="true" outlineLevel="0" collapsed="false">
      <c r="B35" s="774" t="str">
        <f aca="false">IF(L35&gt;'ORÇ.REPROG. P CAIXA'!$AF$13,"",SMALL('ORÇ.REPROG. P CAIXA'!$AE$13:$AE$1012,L35))</f>
        <v/>
      </c>
      <c r="C35" s="775" t="str">
        <f aca="false">IF(K35&gt;100,"ACUMULOU ACIMA DE 100%",IF(L35&gt;'ORÇ.REPROG. P CAIXA'!$AF$13,"",VLOOKUP(B35,'ORÇ.REPROG. P CAIXA'!$B$13:$O$1012,2,FALSE())))</f>
        <v/>
      </c>
      <c r="D35" s="776" t="n">
        <f aca="false">'QCI REPROG.'!I35</f>
        <v>0</v>
      </c>
      <c r="E35" s="777" t="n">
        <f aca="false">SUMIF('BM GLOBAL'!$AP$11:$AP$1010,B35,'BM GLOBAL'!$AY$11:$AY$1010)</f>
        <v>0</v>
      </c>
      <c r="F35" s="777" t="n">
        <f aca="false">SUMIF('BM GLOBAL'!$AP$11:$AP$1010,B35,'BM GLOBAL'!$AZ$11:$AZ$1010)</f>
        <v>0</v>
      </c>
      <c r="G35" s="777" t="n">
        <f aca="false">SUMIF('BM GLOBAL'!$AP$11:$AP$1010,B35,'BM GLOBAL'!$BA$11:$BA$1010)</f>
        <v>0</v>
      </c>
      <c r="H35" s="777" t="n">
        <f aca="false">SUMIF('BM GLOBAL'!$AP$11:$AP$1010,B35,'BM GLOBAL'!$BB$11:$BB$1010)</f>
        <v>0</v>
      </c>
      <c r="I35" s="784" t="n">
        <f aca="false">ROUND(SUM(E35:H35),2)</f>
        <v>0</v>
      </c>
      <c r="J35" s="777" t="n">
        <f aca="false">IF('CRONO REPROG.'!E35='CRONO P CAIXA'!E34,HLOOKUP(1,'CRONO REPROG.'!$G$2:$AQ$47,L35+8,FALSE()),HLOOKUP(1,'CRONO P CAIXA'!$G$1:$AQ$46,L35+8,FALSE()))</f>
        <v>0</v>
      </c>
      <c r="K35" s="777" t="n">
        <f aca="false">ROUND(IF('QCI REPROG.'!I35=0,0,I35*100/'QCI REPROG.'!I35),2)</f>
        <v>0</v>
      </c>
      <c r="L35" s="785" t="n">
        <v>26</v>
      </c>
      <c r="M35" s="786"/>
      <c r="N35" s="787" t="n">
        <f aca="false">SUMIF('BM GLOBAL'!$AP$11:$AP$1010,B35,'BM GLOBAL'!$AT$11:$AT$1010)</f>
        <v>0</v>
      </c>
      <c r="O35" s="787" t="n">
        <f aca="false">SUMIF('BM GLOBAL'!$AP$11:$AP$1010,B35,'BM GLOBAL'!$AU$11:$AU$1010)</f>
        <v>0</v>
      </c>
      <c r="P35" s="787" t="n">
        <f aca="false">SUMIF('BM GLOBAL'!$AP$11:$AP$1010,B35,'BM GLOBAL'!$AV$11:$AV$1010)</f>
        <v>0</v>
      </c>
      <c r="Q35" s="787" t="n">
        <f aca="false">SUMIF('BM GLOBAL'!$AP$11:$AP$1010,B35,'BM GLOBAL'!$AW$11:$AW$1010)</f>
        <v>0</v>
      </c>
      <c r="R35" s="788" t="n">
        <f aca="false">SUM(N35:Q35)</f>
        <v>0</v>
      </c>
      <c r="S35" s="789" t="str">
        <f aca="false">IF(K35&lt;J35,"ATRASADO",IF(K35=100,"CONCLUÍDO",""))</f>
        <v/>
      </c>
    </row>
    <row r="36" customFormat="false" ht="9.75" hidden="false" customHeight="true" outlineLevel="0" collapsed="false">
      <c r="B36" s="774" t="str">
        <f aca="false">IF(L36&gt;'ORÇ.REPROG. P CAIXA'!$AF$13,"",SMALL('ORÇ.REPROG. P CAIXA'!$AE$13:$AE$1012,L36))</f>
        <v/>
      </c>
      <c r="C36" s="775" t="str">
        <f aca="false">IF(K36&gt;100,"ACUMULOU ACIMA DE 100%",IF(L36&gt;'ORÇ.REPROG. P CAIXA'!$AF$13,"",VLOOKUP(B36,'ORÇ.REPROG. P CAIXA'!$B$13:$O$1012,2,FALSE())))</f>
        <v/>
      </c>
      <c r="D36" s="776" t="n">
        <f aca="false">'QCI REPROG.'!I36</f>
        <v>0</v>
      </c>
      <c r="E36" s="777" t="n">
        <f aca="false">SUMIF('BM GLOBAL'!$AP$11:$AP$1010,B36,'BM GLOBAL'!$AY$11:$AY$1010)</f>
        <v>0</v>
      </c>
      <c r="F36" s="777" t="n">
        <f aca="false">SUMIF('BM GLOBAL'!$AP$11:$AP$1010,B36,'BM GLOBAL'!$AZ$11:$AZ$1010)</f>
        <v>0</v>
      </c>
      <c r="G36" s="777" t="n">
        <f aca="false">SUMIF('BM GLOBAL'!$AP$11:$AP$1010,B36,'BM GLOBAL'!$BA$11:$BA$1010)</f>
        <v>0</v>
      </c>
      <c r="H36" s="777" t="n">
        <f aca="false">SUMIF('BM GLOBAL'!$AP$11:$AP$1010,B36,'BM GLOBAL'!$BB$11:$BB$1010)</f>
        <v>0</v>
      </c>
      <c r="I36" s="784" t="n">
        <f aca="false">ROUND(SUM(E36:H36),2)</f>
        <v>0</v>
      </c>
      <c r="J36" s="777" t="n">
        <f aca="false">IF('CRONO REPROG.'!E36='CRONO P CAIXA'!E35,HLOOKUP(1,'CRONO REPROG.'!$G$2:$AQ$47,L36+8,FALSE()),HLOOKUP(1,'CRONO P CAIXA'!$G$1:$AQ$46,L36+8,FALSE()))</f>
        <v>0</v>
      </c>
      <c r="K36" s="777" t="n">
        <f aca="false">ROUND(IF('QCI REPROG.'!I36=0,0,I36*100/'QCI REPROG.'!I36),2)</f>
        <v>0</v>
      </c>
      <c r="L36" s="785" t="n">
        <v>27</v>
      </c>
      <c r="M36" s="786"/>
      <c r="N36" s="787" t="n">
        <f aca="false">SUMIF('BM GLOBAL'!$AP$11:$AP$1010,B36,'BM GLOBAL'!$AT$11:$AT$1010)</f>
        <v>0</v>
      </c>
      <c r="O36" s="787" t="n">
        <f aca="false">SUMIF('BM GLOBAL'!$AP$11:$AP$1010,B36,'BM GLOBAL'!$AU$11:$AU$1010)</f>
        <v>0</v>
      </c>
      <c r="P36" s="787" t="n">
        <f aca="false">SUMIF('BM GLOBAL'!$AP$11:$AP$1010,B36,'BM GLOBAL'!$AV$11:$AV$1010)</f>
        <v>0</v>
      </c>
      <c r="Q36" s="787" t="n">
        <f aca="false">SUMIF('BM GLOBAL'!$AP$11:$AP$1010,B36,'BM GLOBAL'!$AW$11:$AW$1010)</f>
        <v>0</v>
      </c>
      <c r="R36" s="788" t="n">
        <f aca="false">SUM(N36:Q36)</f>
        <v>0</v>
      </c>
      <c r="S36" s="789" t="str">
        <f aca="false">IF(K36&lt;J36,"ATRASADO",IF(K36=100,"CONCLUÍDO",""))</f>
        <v/>
      </c>
    </row>
    <row r="37" customFormat="false" ht="9.75" hidden="false" customHeight="true" outlineLevel="0" collapsed="false">
      <c r="B37" s="774" t="str">
        <f aca="false">IF(L37&gt;'ORÇ.REPROG. P CAIXA'!$AF$13,"",SMALL('ORÇ.REPROG. P CAIXA'!$AE$13:$AE$1012,L37))</f>
        <v/>
      </c>
      <c r="C37" s="775" t="str">
        <f aca="false">IF(K37&gt;100,"ACUMULOU ACIMA DE 100%",IF(L37&gt;'ORÇ.REPROG. P CAIXA'!$AF$13,"",VLOOKUP(B37,'ORÇ.REPROG. P CAIXA'!$B$13:$O$1012,2,FALSE())))</f>
        <v/>
      </c>
      <c r="D37" s="776" t="n">
        <f aca="false">'QCI REPROG.'!I37</f>
        <v>0</v>
      </c>
      <c r="E37" s="777" t="n">
        <f aca="false">SUMIF('BM GLOBAL'!$AP$11:$AP$1010,B37,'BM GLOBAL'!$AY$11:$AY$1010)</f>
        <v>0</v>
      </c>
      <c r="F37" s="777" t="n">
        <f aca="false">SUMIF('BM GLOBAL'!$AP$11:$AP$1010,B37,'BM GLOBAL'!$AZ$11:$AZ$1010)</f>
        <v>0</v>
      </c>
      <c r="G37" s="777" t="n">
        <f aca="false">SUMIF('BM GLOBAL'!$AP$11:$AP$1010,B37,'BM GLOBAL'!$BA$11:$BA$1010)</f>
        <v>0</v>
      </c>
      <c r="H37" s="777" t="n">
        <f aca="false">SUMIF('BM GLOBAL'!$AP$11:$AP$1010,B37,'BM GLOBAL'!$BB$11:$BB$1010)</f>
        <v>0</v>
      </c>
      <c r="I37" s="784" t="n">
        <f aca="false">ROUND(SUM(E37:H37),2)</f>
        <v>0</v>
      </c>
      <c r="J37" s="777" t="n">
        <f aca="false">IF('CRONO REPROG.'!E37='CRONO P CAIXA'!E36,HLOOKUP(1,'CRONO REPROG.'!$G$2:$AQ$47,L37+8,FALSE()),HLOOKUP(1,'CRONO P CAIXA'!$G$1:$AQ$46,L37+8,FALSE()))</f>
        <v>0</v>
      </c>
      <c r="K37" s="777" t="n">
        <f aca="false">ROUND(IF('QCI REPROG.'!I37=0,0,I37*100/'QCI REPROG.'!I37),2)</f>
        <v>0</v>
      </c>
      <c r="L37" s="785" t="n">
        <v>28</v>
      </c>
      <c r="M37" s="786"/>
      <c r="N37" s="787" t="n">
        <f aca="false">SUMIF('BM GLOBAL'!$AP$11:$AP$1010,B37,'BM GLOBAL'!$AT$11:$AT$1010)</f>
        <v>0</v>
      </c>
      <c r="O37" s="787" t="n">
        <f aca="false">SUMIF('BM GLOBAL'!$AP$11:$AP$1010,B37,'BM GLOBAL'!$AU$11:$AU$1010)</f>
        <v>0</v>
      </c>
      <c r="P37" s="787" t="n">
        <f aca="false">SUMIF('BM GLOBAL'!$AP$11:$AP$1010,B37,'BM GLOBAL'!$AV$11:$AV$1010)</f>
        <v>0</v>
      </c>
      <c r="Q37" s="787" t="n">
        <f aca="false">SUMIF('BM GLOBAL'!$AP$11:$AP$1010,B37,'BM GLOBAL'!$AW$11:$AW$1010)</f>
        <v>0</v>
      </c>
      <c r="R37" s="788" t="n">
        <f aca="false">SUM(N37:Q37)</f>
        <v>0</v>
      </c>
      <c r="S37" s="789" t="str">
        <f aca="false">IF(K37&lt;J37,"ATRASADO",IF(K37=100,"CONCLUÍDO",""))</f>
        <v/>
      </c>
    </row>
    <row r="38" customFormat="false" ht="9.75" hidden="false" customHeight="true" outlineLevel="0" collapsed="false">
      <c r="B38" s="774" t="str">
        <f aca="false">IF(L38&gt;'ORÇ.REPROG. P CAIXA'!$AF$13,"",SMALL('ORÇ.REPROG. P CAIXA'!$AE$13:$AE$1012,L38))</f>
        <v/>
      </c>
      <c r="C38" s="775" t="str">
        <f aca="false">IF(K38&gt;100,"ACUMULOU ACIMA DE 100%",IF(L38&gt;'ORÇ.REPROG. P CAIXA'!$AF$13,"",VLOOKUP(B38,'ORÇ.REPROG. P CAIXA'!$B$13:$O$1012,2,FALSE())))</f>
        <v/>
      </c>
      <c r="D38" s="776" t="n">
        <f aca="false">'QCI REPROG.'!I38</f>
        <v>0</v>
      </c>
      <c r="E38" s="777" t="n">
        <f aca="false">SUMIF('BM GLOBAL'!$AP$11:$AP$1010,B38,'BM GLOBAL'!$AY$11:$AY$1010)</f>
        <v>0</v>
      </c>
      <c r="F38" s="777" t="n">
        <f aca="false">SUMIF('BM GLOBAL'!$AP$11:$AP$1010,B38,'BM GLOBAL'!$AZ$11:$AZ$1010)</f>
        <v>0</v>
      </c>
      <c r="G38" s="777" t="n">
        <f aca="false">SUMIF('BM GLOBAL'!$AP$11:$AP$1010,B38,'BM GLOBAL'!$BA$11:$BA$1010)</f>
        <v>0</v>
      </c>
      <c r="H38" s="777" t="n">
        <f aca="false">SUMIF('BM GLOBAL'!$AP$11:$AP$1010,B38,'BM GLOBAL'!$BB$11:$BB$1010)</f>
        <v>0</v>
      </c>
      <c r="I38" s="784" t="n">
        <f aca="false">ROUND(SUM(E38:H38),2)</f>
        <v>0</v>
      </c>
      <c r="J38" s="777" t="n">
        <f aca="false">IF('CRONO REPROG.'!E38='CRONO P CAIXA'!E37,HLOOKUP(1,'CRONO REPROG.'!$G$2:$AQ$47,L38+8,FALSE()),HLOOKUP(1,'CRONO P CAIXA'!$G$1:$AQ$46,L38+8,FALSE()))</f>
        <v>0</v>
      </c>
      <c r="K38" s="777" t="n">
        <f aca="false">ROUND(IF('QCI REPROG.'!I38=0,0,I38*100/'QCI REPROG.'!I38),2)</f>
        <v>0</v>
      </c>
      <c r="L38" s="785" t="n">
        <v>29</v>
      </c>
      <c r="M38" s="786"/>
      <c r="N38" s="787" t="n">
        <f aca="false">SUMIF('BM GLOBAL'!$AP$11:$AP$1010,B38,'BM GLOBAL'!$AT$11:$AT$1010)</f>
        <v>0</v>
      </c>
      <c r="O38" s="787" t="n">
        <f aca="false">SUMIF('BM GLOBAL'!$AP$11:$AP$1010,B38,'BM GLOBAL'!$AU$11:$AU$1010)</f>
        <v>0</v>
      </c>
      <c r="P38" s="787" t="n">
        <f aca="false">SUMIF('BM GLOBAL'!$AP$11:$AP$1010,B38,'BM GLOBAL'!$AV$11:$AV$1010)</f>
        <v>0</v>
      </c>
      <c r="Q38" s="787" t="n">
        <f aca="false">SUMIF('BM GLOBAL'!$AP$11:$AP$1010,B38,'BM GLOBAL'!$AW$11:$AW$1010)</f>
        <v>0</v>
      </c>
      <c r="R38" s="788" t="n">
        <f aca="false">SUM(N38:Q38)</f>
        <v>0</v>
      </c>
      <c r="S38" s="789" t="str">
        <f aca="false">IF(K38&lt;J38,"ATRASADO",IF(K38=100,"CONCLUÍDO",""))</f>
        <v/>
      </c>
    </row>
    <row r="39" customFormat="false" ht="9.75" hidden="false" customHeight="true" outlineLevel="0" collapsed="false">
      <c r="B39" s="774" t="str">
        <f aca="false">IF(L39&gt;'ORÇ.REPROG. P CAIXA'!$AF$13,"",SMALL('ORÇ.REPROG. P CAIXA'!$AE$13:$AE$1012,L39))</f>
        <v/>
      </c>
      <c r="C39" s="775" t="str">
        <f aca="false">IF(K39&gt;100,"ACUMULOU ACIMA DE 100%",IF(L39&gt;'ORÇ.REPROG. P CAIXA'!$AF$13,"",VLOOKUP(B39,'ORÇ.REPROG. P CAIXA'!$B$13:$O$1012,2,FALSE())))</f>
        <v/>
      </c>
      <c r="D39" s="776" t="n">
        <f aca="false">'QCI REPROG.'!I39</f>
        <v>0</v>
      </c>
      <c r="E39" s="777" t="n">
        <f aca="false">SUMIF('BM GLOBAL'!$AP$11:$AP$1010,B39,'BM GLOBAL'!$AY$11:$AY$1010)</f>
        <v>0</v>
      </c>
      <c r="F39" s="777" t="n">
        <f aca="false">SUMIF('BM GLOBAL'!$AP$11:$AP$1010,B39,'BM GLOBAL'!$AZ$11:$AZ$1010)</f>
        <v>0</v>
      </c>
      <c r="G39" s="777" t="n">
        <f aca="false">SUMIF('BM GLOBAL'!$AP$11:$AP$1010,B39,'BM GLOBAL'!$BA$11:$BA$1010)</f>
        <v>0</v>
      </c>
      <c r="H39" s="777" t="n">
        <f aca="false">SUMIF('BM GLOBAL'!$AP$11:$AP$1010,B39,'BM GLOBAL'!$BB$11:$BB$1010)</f>
        <v>0</v>
      </c>
      <c r="I39" s="784" t="n">
        <f aca="false">ROUND(SUM(E39:H39),2)</f>
        <v>0</v>
      </c>
      <c r="J39" s="777" t="n">
        <f aca="false">IF('CRONO REPROG.'!E39='CRONO P CAIXA'!E38,HLOOKUP(1,'CRONO REPROG.'!$G$2:$AQ$47,L39+8,FALSE()),HLOOKUP(1,'CRONO P CAIXA'!$G$1:$AQ$46,L39+8,FALSE()))</f>
        <v>0</v>
      </c>
      <c r="K39" s="777" t="n">
        <f aca="false">ROUND(IF('QCI REPROG.'!I39=0,0,I39*100/'QCI REPROG.'!I39),2)</f>
        <v>0</v>
      </c>
      <c r="L39" s="785" t="n">
        <v>30</v>
      </c>
      <c r="M39" s="786"/>
      <c r="N39" s="787" t="n">
        <f aca="false">SUMIF('BM GLOBAL'!$AP$11:$AP$1010,B39,'BM GLOBAL'!$AT$11:$AT$1010)</f>
        <v>0</v>
      </c>
      <c r="O39" s="787" t="n">
        <f aca="false">SUMIF('BM GLOBAL'!$AP$11:$AP$1010,B39,'BM GLOBAL'!$AU$11:$AU$1010)</f>
        <v>0</v>
      </c>
      <c r="P39" s="787" t="n">
        <f aca="false">SUMIF('BM GLOBAL'!$AP$11:$AP$1010,B39,'BM GLOBAL'!$AV$11:$AV$1010)</f>
        <v>0</v>
      </c>
      <c r="Q39" s="787" t="n">
        <f aca="false">SUMIF('BM GLOBAL'!$AP$11:$AP$1010,B39,'BM GLOBAL'!$AW$11:$AW$1010)</f>
        <v>0</v>
      </c>
      <c r="R39" s="788" t="n">
        <f aca="false">SUM(N39:Q39)</f>
        <v>0</v>
      </c>
      <c r="S39" s="789" t="str">
        <f aca="false">IF(K39&lt;J39,"ATRASADO",IF(K39=100,"CONCLUÍDO",""))</f>
        <v/>
      </c>
    </row>
    <row r="40" customFormat="false" ht="9.75" hidden="false" customHeight="true" outlineLevel="0" collapsed="false">
      <c r="B40" s="774" t="str">
        <f aca="false">IF(L40&gt;'ORÇ.REPROG. P CAIXA'!$AF$13,"",SMALL('ORÇ.REPROG. P CAIXA'!$AE$13:$AE$1012,L40))</f>
        <v/>
      </c>
      <c r="C40" s="775" t="str">
        <f aca="false">IF(K40&gt;100,"ACUMULOU ACIMA DE 100%",IF(L40&gt;'ORÇ.REPROG. P CAIXA'!$AF$13,"",VLOOKUP(B40,'ORÇ.REPROG. P CAIXA'!$B$13:$O$1012,2,FALSE())))</f>
        <v/>
      </c>
      <c r="D40" s="776" t="n">
        <f aca="false">'QCI REPROG.'!I40</f>
        <v>0</v>
      </c>
      <c r="E40" s="777" t="n">
        <f aca="false">SUMIF('BM GLOBAL'!$AP$11:$AP$1010,B40,'BM GLOBAL'!$AY$11:$AY$1010)</f>
        <v>0</v>
      </c>
      <c r="F40" s="777" t="n">
        <f aca="false">SUMIF('BM GLOBAL'!$AP$11:$AP$1010,B40,'BM GLOBAL'!$AZ$11:$AZ$1010)</f>
        <v>0</v>
      </c>
      <c r="G40" s="777" t="n">
        <f aca="false">SUMIF('BM GLOBAL'!$AP$11:$AP$1010,B40,'BM GLOBAL'!$BA$11:$BA$1010)</f>
        <v>0</v>
      </c>
      <c r="H40" s="777" t="n">
        <f aca="false">SUMIF('BM GLOBAL'!$AP$11:$AP$1010,B40,'BM GLOBAL'!$BB$11:$BB$1010)</f>
        <v>0</v>
      </c>
      <c r="I40" s="784" t="n">
        <f aca="false">ROUND(SUM(E40:H40),2)</f>
        <v>0</v>
      </c>
      <c r="J40" s="777" t="n">
        <f aca="false">IF('CRONO REPROG.'!E40='CRONO P CAIXA'!E39,HLOOKUP(1,'CRONO REPROG.'!$G$2:$AQ$47,L40+8,FALSE()),HLOOKUP(1,'CRONO P CAIXA'!$G$1:$AQ$46,L40+8,FALSE()))</f>
        <v>0</v>
      </c>
      <c r="K40" s="777" t="n">
        <f aca="false">ROUND(IF('QCI REPROG.'!I40=0,0,I40*100/'QCI REPROG.'!I40),2)</f>
        <v>0</v>
      </c>
      <c r="L40" s="785" t="n">
        <v>31</v>
      </c>
      <c r="M40" s="786"/>
      <c r="N40" s="787" t="n">
        <f aca="false">SUMIF('BM GLOBAL'!$AP$11:$AP$1010,B40,'BM GLOBAL'!$AT$11:$AT$1010)</f>
        <v>0</v>
      </c>
      <c r="O40" s="787" t="n">
        <f aca="false">SUMIF('BM GLOBAL'!$AP$11:$AP$1010,B40,'BM GLOBAL'!$AU$11:$AU$1010)</f>
        <v>0</v>
      </c>
      <c r="P40" s="787" t="n">
        <f aca="false">SUMIF('BM GLOBAL'!$AP$11:$AP$1010,B40,'BM GLOBAL'!$AV$11:$AV$1010)</f>
        <v>0</v>
      </c>
      <c r="Q40" s="787" t="n">
        <f aca="false">SUMIF('BM GLOBAL'!$AP$11:$AP$1010,B40,'BM GLOBAL'!$AW$11:$AW$1010)</f>
        <v>0</v>
      </c>
      <c r="R40" s="788" t="n">
        <f aca="false">SUM(N40:Q40)</f>
        <v>0</v>
      </c>
      <c r="S40" s="789" t="str">
        <f aca="false">IF(K40&lt;J40,"ATRASADO",IF(K40=100,"CONCLUÍDO",""))</f>
        <v/>
      </c>
    </row>
    <row r="41" customFormat="false" ht="9.75" hidden="false" customHeight="true" outlineLevel="0" collapsed="false">
      <c r="B41" s="774" t="str">
        <f aca="false">IF(L41&gt;'ORÇ.REPROG. P CAIXA'!$AF$13,"",SMALL('ORÇ.REPROG. P CAIXA'!$AE$13:$AE$1012,L41))</f>
        <v/>
      </c>
      <c r="C41" s="775" t="str">
        <f aca="false">IF(K41&gt;100,"ACUMULOU ACIMA DE 100%",IF(L41&gt;'ORÇ.REPROG. P CAIXA'!$AF$13,"",VLOOKUP(B41,'ORÇ.REPROG. P CAIXA'!$B$13:$O$1012,2,FALSE())))</f>
        <v/>
      </c>
      <c r="D41" s="776" t="n">
        <f aca="false">'QCI REPROG.'!I41</f>
        <v>0</v>
      </c>
      <c r="E41" s="777" t="n">
        <f aca="false">SUMIF('BM GLOBAL'!$AP$11:$AP$1010,B41,'BM GLOBAL'!$AY$11:$AY$1010)</f>
        <v>0</v>
      </c>
      <c r="F41" s="777" t="n">
        <f aca="false">SUMIF('BM GLOBAL'!$AP$11:$AP$1010,B41,'BM GLOBAL'!$AZ$11:$AZ$1010)</f>
        <v>0</v>
      </c>
      <c r="G41" s="777" t="n">
        <f aca="false">SUMIF('BM GLOBAL'!$AP$11:$AP$1010,B41,'BM GLOBAL'!$BA$11:$BA$1010)</f>
        <v>0</v>
      </c>
      <c r="H41" s="777" t="n">
        <f aca="false">SUMIF('BM GLOBAL'!$AP$11:$AP$1010,B41,'BM GLOBAL'!$BB$11:$BB$1010)</f>
        <v>0</v>
      </c>
      <c r="I41" s="784" t="n">
        <f aca="false">ROUND(SUM(E41:H41),2)</f>
        <v>0</v>
      </c>
      <c r="J41" s="777" t="n">
        <f aca="false">IF('CRONO REPROG.'!E41='CRONO P CAIXA'!E40,HLOOKUP(1,'CRONO REPROG.'!$G$2:$AQ$47,L41+8,FALSE()),HLOOKUP(1,'CRONO P CAIXA'!$G$1:$AQ$46,L41+8,FALSE()))</f>
        <v>0</v>
      </c>
      <c r="K41" s="777" t="n">
        <f aca="false">ROUND(IF('QCI REPROG.'!I41=0,0,I41*100/'QCI REPROG.'!I41),2)</f>
        <v>0</v>
      </c>
      <c r="L41" s="785" t="n">
        <v>32</v>
      </c>
      <c r="M41" s="786"/>
      <c r="N41" s="787" t="n">
        <f aca="false">SUMIF('BM GLOBAL'!$AP$11:$AP$1010,B41,'BM GLOBAL'!$AT$11:$AT$1010)</f>
        <v>0</v>
      </c>
      <c r="O41" s="787" t="n">
        <f aca="false">SUMIF('BM GLOBAL'!$AP$11:$AP$1010,B41,'BM GLOBAL'!$AU$11:$AU$1010)</f>
        <v>0</v>
      </c>
      <c r="P41" s="787" t="n">
        <f aca="false">SUMIF('BM GLOBAL'!$AP$11:$AP$1010,B41,'BM GLOBAL'!$AV$11:$AV$1010)</f>
        <v>0</v>
      </c>
      <c r="Q41" s="787" t="n">
        <f aca="false">SUMIF('BM GLOBAL'!$AP$11:$AP$1010,B41,'BM GLOBAL'!$AW$11:$AW$1010)</f>
        <v>0</v>
      </c>
      <c r="R41" s="788" t="n">
        <f aca="false">SUM(N41:Q41)</f>
        <v>0</v>
      </c>
      <c r="S41" s="789" t="str">
        <f aca="false">IF(K41&lt;J41,"ATRASADO",IF(K41=100,"CONCLUÍDO",""))</f>
        <v/>
      </c>
    </row>
    <row r="42" customFormat="false" ht="9.75" hidden="false" customHeight="true" outlineLevel="0" collapsed="false">
      <c r="B42" s="774" t="str">
        <f aca="false">IF(L42&gt;'ORÇ.REPROG. P CAIXA'!$AF$13,"",SMALL('ORÇ.REPROG. P CAIXA'!$AE$13:$AE$1012,L42))</f>
        <v/>
      </c>
      <c r="C42" s="775" t="str">
        <f aca="false">IF(K42&gt;100,"ACUMULOU ACIMA DE 100%",IF(L42&gt;'ORÇ.REPROG. P CAIXA'!$AF$13,"",VLOOKUP(B42,'ORÇ.REPROG. P CAIXA'!$B$13:$O$1012,2,FALSE())))</f>
        <v/>
      </c>
      <c r="D42" s="776" t="n">
        <f aca="false">'QCI REPROG.'!I42</f>
        <v>0</v>
      </c>
      <c r="E42" s="777" t="n">
        <f aca="false">SUMIF('BM GLOBAL'!$AP$11:$AP$1010,B42,'BM GLOBAL'!$AY$11:$AY$1010)</f>
        <v>0</v>
      </c>
      <c r="F42" s="777" t="n">
        <f aca="false">SUMIF('BM GLOBAL'!$AP$11:$AP$1010,B42,'BM GLOBAL'!$AZ$11:$AZ$1010)</f>
        <v>0</v>
      </c>
      <c r="G42" s="777" t="n">
        <f aca="false">SUMIF('BM GLOBAL'!$AP$11:$AP$1010,B42,'BM GLOBAL'!$BA$11:$BA$1010)</f>
        <v>0</v>
      </c>
      <c r="H42" s="777" t="n">
        <f aca="false">SUMIF('BM GLOBAL'!$AP$11:$AP$1010,B42,'BM GLOBAL'!$BB$11:$BB$1010)</f>
        <v>0</v>
      </c>
      <c r="I42" s="784" t="n">
        <f aca="false">ROUND(SUM(E42:H42),2)</f>
        <v>0</v>
      </c>
      <c r="J42" s="777" t="n">
        <f aca="false">IF('CRONO REPROG.'!E42='CRONO P CAIXA'!E41,HLOOKUP(1,'CRONO REPROG.'!$G$2:$AQ$47,L42+8,FALSE()),HLOOKUP(1,'CRONO P CAIXA'!$G$1:$AQ$46,L42+8,FALSE()))</f>
        <v>0</v>
      </c>
      <c r="K42" s="777" t="n">
        <f aca="false">ROUND(IF('QCI REPROG.'!I42=0,0,I42*100/'QCI REPROG.'!I42),2)</f>
        <v>0</v>
      </c>
      <c r="L42" s="785" t="n">
        <v>33</v>
      </c>
      <c r="M42" s="786"/>
      <c r="N42" s="787" t="n">
        <f aca="false">SUMIF('BM GLOBAL'!$AP$11:$AP$1010,B42,'BM GLOBAL'!$AT$11:$AT$1010)</f>
        <v>0</v>
      </c>
      <c r="O42" s="787" t="n">
        <f aca="false">SUMIF('BM GLOBAL'!$AP$11:$AP$1010,B42,'BM GLOBAL'!$AU$11:$AU$1010)</f>
        <v>0</v>
      </c>
      <c r="P42" s="787" t="n">
        <f aca="false">SUMIF('BM GLOBAL'!$AP$11:$AP$1010,B42,'BM GLOBAL'!$AV$11:$AV$1010)</f>
        <v>0</v>
      </c>
      <c r="Q42" s="787" t="n">
        <f aca="false">SUMIF('BM GLOBAL'!$AP$11:$AP$1010,B42,'BM GLOBAL'!$AW$11:$AW$1010)</f>
        <v>0</v>
      </c>
      <c r="R42" s="788" t="n">
        <f aca="false">SUM(N42:Q42)</f>
        <v>0</v>
      </c>
      <c r="S42" s="789" t="str">
        <f aca="false">IF(K42&lt;J42,"ATRASADO",IF(K42=100,"CONCLUÍDO",""))</f>
        <v/>
      </c>
    </row>
    <row r="43" customFormat="false" ht="9.75" hidden="false" customHeight="true" outlineLevel="0" collapsed="false">
      <c r="B43" s="774" t="str">
        <f aca="false">IF(L43&gt;'ORÇ.REPROG. P CAIXA'!$AF$13,"",SMALL('ORÇ.REPROG. P CAIXA'!$AE$13:$AE$1012,L43))</f>
        <v/>
      </c>
      <c r="C43" s="775" t="str">
        <f aca="false">IF(K43&gt;100,"ACUMULOU ACIMA DE 100%",IF(L43&gt;'ORÇ.REPROG. P CAIXA'!$AF$13,"",VLOOKUP(B43,'ORÇ.REPROG. P CAIXA'!$B$13:$O$1012,2,FALSE())))</f>
        <v/>
      </c>
      <c r="D43" s="776" t="n">
        <f aca="false">'QCI REPROG.'!I43</f>
        <v>0</v>
      </c>
      <c r="E43" s="777" t="n">
        <f aca="false">SUMIF('BM GLOBAL'!$AP$11:$AP$1010,B43,'BM GLOBAL'!$AY$11:$AY$1010)</f>
        <v>0</v>
      </c>
      <c r="F43" s="777" t="n">
        <f aca="false">SUMIF('BM GLOBAL'!$AP$11:$AP$1010,B43,'BM GLOBAL'!$AZ$11:$AZ$1010)</f>
        <v>0</v>
      </c>
      <c r="G43" s="777" t="n">
        <f aca="false">SUMIF('BM GLOBAL'!$AP$11:$AP$1010,B43,'BM GLOBAL'!$BA$11:$BA$1010)</f>
        <v>0</v>
      </c>
      <c r="H43" s="777" t="n">
        <f aca="false">SUMIF('BM GLOBAL'!$AP$11:$AP$1010,B43,'BM GLOBAL'!$BB$11:$BB$1010)</f>
        <v>0</v>
      </c>
      <c r="I43" s="784" t="n">
        <f aca="false">ROUND(SUM(E43:H43),2)</f>
        <v>0</v>
      </c>
      <c r="J43" s="777" t="n">
        <f aca="false">IF('CRONO REPROG.'!E43='CRONO P CAIXA'!E42,HLOOKUP(1,'CRONO REPROG.'!$G$2:$AQ$47,L43+8,FALSE()),HLOOKUP(1,'CRONO P CAIXA'!$G$1:$AQ$46,L43+8,FALSE()))</f>
        <v>0</v>
      </c>
      <c r="K43" s="777" t="n">
        <f aca="false">ROUND(IF('QCI REPROG.'!I43=0,0,I43*100/'QCI REPROG.'!I43),2)</f>
        <v>0</v>
      </c>
      <c r="L43" s="785" t="n">
        <v>34</v>
      </c>
      <c r="M43" s="786"/>
      <c r="N43" s="787" t="n">
        <f aca="false">SUMIF('BM GLOBAL'!$AP$11:$AP$1010,B43,'BM GLOBAL'!$AT$11:$AT$1010)</f>
        <v>0</v>
      </c>
      <c r="O43" s="787" t="n">
        <f aca="false">SUMIF('BM GLOBAL'!$AP$11:$AP$1010,B43,'BM GLOBAL'!$AU$11:$AU$1010)</f>
        <v>0</v>
      </c>
      <c r="P43" s="787" t="n">
        <f aca="false">SUMIF('BM GLOBAL'!$AP$11:$AP$1010,B43,'BM GLOBAL'!$AV$11:$AV$1010)</f>
        <v>0</v>
      </c>
      <c r="Q43" s="787" t="n">
        <f aca="false">SUMIF('BM GLOBAL'!$AP$11:$AP$1010,B43,'BM GLOBAL'!$AW$11:$AW$1010)</f>
        <v>0</v>
      </c>
      <c r="R43" s="788" t="n">
        <f aca="false">SUM(N43:Q43)</f>
        <v>0</v>
      </c>
      <c r="S43" s="789" t="str">
        <f aca="false">IF(K43&lt;J43,"ATRASADO",IF(K43=100,"CONCLUÍDO",""))</f>
        <v/>
      </c>
    </row>
    <row r="44" customFormat="false" ht="9.75" hidden="false" customHeight="true" outlineLevel="0" collapsed="false">
      <c r="B44" s="774" t="str">
        <f aca="false">IF(L44&gt;'ORÇ.REPROG. P CAIXA'!$AF$13,"",SMALL('ORÇ.REPROG. P CAIXA'!$AE$13:$AE$1012,L44))</f>
        <v/>
      </c>
      <c r="C44" s="775" t="str">
        <f aca="false">IF(K44&gt;100,"ACUMULOU ACIMA DE 100%",IF(L44&gt;'ORÇ.REPROG. P CAIXA'!$AF$13,"",VLOOKUP(B44,'ORÇ.REPROG. P CAIXA'!$B$13:$O$1012,2,FALSE())))</f>
        <v/>
      </c>
      <c r="D44" s="776" t="n">
        <f aca="false">'QCI REPROG.'!I44</f>
        <v>0</v>
      </c>
      <c r="E44" s="777" t="n">
        <f aca="false">SUMIF('BM GLOBAL'!$AP$11:$AP$1010,B44,'BM GLOBAL'!$AY$11:$AY$1010)</f>
        <v>0</v>
      </c>
      <c r="F44" s="777" t="n">
        <f aca="false">SUMIF('BM GLOBAL'!$AP$11:$AP$1010,B44,'BM GLOBAL'!$AZ$11:$AZ$1010)</f>
        <v>0</v>
      </c>
      <c r="G44" s="777" t="n">
        <f aca="false">SUMIF('BM GLOBAL'!$AP$11:$AP$1010,B44,'BM GLOBAL'!$BA$11:$BA$1010)</f>
        <v>0</v>
      </c>
      <c r="H44" s="777" t="n">
        <f aca="false">SUMIF('BM GLOBAL'!$AP$11:$AP$1010,B44,'BM GLOBAL'!$BB$11:$BB$1010)</f>
        <v>0</v>
      </c>
      <c r="I44" s="784" t="n">
        <f aca="false">ROUND(SUM(E44:H44),2)</f>
        <v>0</v>
      </c>
      <c r="J44" s="777" t="n">
        <f aca="false">IF('CRONO REPROG.'!E44='CRONO P CAIXA'!E43,HLOOKUP(1,'CRONO REPROG.'!$G$2:$AQ$47,L44+8,FALSE()),HLOOKUP(1,'CRONO P CAIXA'!$G$1:$AQ$46,L44+8,FALSE()))</f>
        <v>0</v>
      </c>
      <c r="K44" s="777" t="n">
        <f aca="false">ROUND(IF('QCI REPROG.'!I44=0,0,I44*100/'QCI REPROG.'!I44),2)</f>
        <v>0</v>
      </c>
      <c r="L44" s="785" t="n">
        <v>35</v>
      </c>
      <c r="M44" s="786"/>
      <c r="N44" s="787" t="n">
        <f aca="false">SUMIF('BM GLOBAL'!$AP$11:$AP$1010,B44,'BM GLOBAL'!$AT$11:$AT$1010)</f>
        <v>0</v>
      </c>
      <c r="O44" s="787" t="n">
        <f aca="false">SUMIF('BM GLOBAL'!$AP$11:$AP$1010,B44,'BM GLOBAL'!$AU$11:$AU$1010)</f>
        <v>0</v>
      </c>
      <c r="P44" s="787" t="n">
        <f aca="false">SUMIF('BM GLOBAL'!$AP$11:$AP$1010,B44,'BM GLOBAL'!$AV$11:$AV$1010)</f>
        <v>0</v>
      </c>
      <c r="Q44" s="787" t="n">
        <f aca="false">SUMIF('BM GLOBAL'!$AP$11:$AP$1010,B44,'BM GLOBAL'!$AW$11:$AW$1010)</f>
        <v>0</v>
      </c>
      <c r="R44" s="788" t="n">
        <f aca="false">SUM(N44:Q44)</f>
        <v>0</v>
      </c>
      <c r="S44" s="789" t="str">
        <f aca="false">IF(K44&lt;J44,"ATRASADO",IF(K44=100,"CONCLUÍDO",""))</f>
        <v/>
      </c>
    </row>
    <row r="45" customFormat="false" ht="9.75" hidden="false" customHeight="true" outlineLevel="0" collapsed="false">
      <c r="B45" s="774" t="str">
        <f aca="false">IF(L45&gt;'ORÇ.REPROG. P CAIXA'!$AF$13,"",SMALL('ORÇ.REPROG. P CAIXA'!$AE$13:$AE$1012,L45))</f>
        <v/>
      </c>
      <c r="C45" s="775" t="str">
        <f aca="false">IF(K45&gt;100,"ACUMULOU ACIMA DE 100%",IF(L45&gt;'ORÇ.REPROG. P CAIXA'!$AF$13,"",VLOOKUP(B45,'ORÇ.REPROG. P CAIXA'!$B$13:$O$1012,2,FALSE())))</f>
        <v/>
      </c>
      <c r="D45" s="776" t="n">
        <f aca="false">'QCI REPROG.'!I45</f>
        <v>0</v>
      </c>
      <c r="E45" s="777" t="n">
        <f aca="false">SUMIF('BM GLOBAL'!$AP$11:$AP$1010,B45,'BM GLOBAL'!$AY$11:$AY$1010)</f>
        <v>0</v>
      </c>
      <c r="F45" s="777" t="n">
        <f aca="false">SUMIF('BM GLOBAL'!$AP$11:$AP$1010,B45,'BM GLOBAL'!$AZ$11:$AZ$1010)</f>
        <v>0</v>
      </c>
      <c r="G45" s="777" t="n">
        <f aca="false">SUMIF('BM GLOBAL'!$AP$11:$AP$1010,B45,'BM GLOBAL'!$BA$11:$BA$1010)</f>
        <v>0</v>
      </c>
      <c r="H45" s="777" t="n">
        <f aca="false">SUMIF('BM GLOBAL'!$AP$11:$AP$1010,B45,'BM GLOBAL'!$BB$11:$BB$1010)</f>
        <v>0</v>
      </c>
      <c r="I45" s="784" t="n">
        <f aca="false">ROUND(SUM(E45:H45),2)</f>
        <v>0</v>
      </c>
      <c r="J45" s="777" t="n">
        <f aca="false">IF('CRONO REPROG.'!E45='CRONO P CAIXA'!E44,HLOOKUP(1,'CRONO REPROG.'!$G$2:$AQ$47,L45+8,FALSE()),HLOOKUP(1,'CRONO P CAIXA'!$G$1:$AQ$46,L45+8,FALSE()))</f>
        <v>0</v>
      </c>
      <c r="K45" s="777" t="n">
        <f aca="false">ROUND(IF('QCI REPROG.'!I45=0,0,I45*100/'QCI REPROG.'!I45),2)</f>
        <v>0</v>
      </c>
      <c r="L45" s="785" t="n">
        <v>36</v>
      </c>
      <c r="M45" s="786"/>
      <c r="N45" s="787" t="n">
        <f aca="false">SUMIF('BM GLOBAL'!$AP$11:$AP$1010,B45,'BM GLOBAL'!$AT$11:$AT$1010)</f>
        <v>0</v>
      </c>
      <c r="O45" s="787" t="n">
        <f aca="false">SUMIF('BM GLOBAL'!$AP$11:$AP$1010,B45,'BM GLOBAL'!$AU$11:$AU$1010)</f>
        <v>0</v>
      </c>
      <c r="P45" s="787" t="n">
        <f aca="false">SUMIF('BM GLOBAL'!$AP$11:$AP$1010,B45,'BM GLOBAL'!$AV$11:$AV$1010)</f>
        <v>0</v>
      </c>
      <c r="Q45" s="787" t="n">
        <f aca="false">SUMIF('BM GLOBAL'!$AP$11:$AP$1010,B45,'BM GLOBAL'!$AW$11:$AW$1010)</f>
        <v>0</v>
      </c>
      <c r="R45" s="788" t="n">
        <f aca="false">SUM(N45:Q45)</f>
        <v>0</v>
      </c>
      <c r="S45" s="789" t="str">
        <f aca="false">IF(K45&lt;J45,"ATRASADO",IF(K45=100,"CONCLUÍDO",""))</f>
        <v/>
      </c>
    </row>
    <row r="46" customFormat="false" ht="9.75" hidden="false" customHeight="true" outlineLevel="0" collapsed="false">
      <c r="B46" s="774" t="str">
        <f aca="false">IF(L46&gt;'ORÇ.REPROG. P CAIXA'!$AF$13,"",SMALL('ORÇ.REPROG. P CAIXA'!$AE$13:$AE$1012,L46))</f>
        <v/>
      </c>
      <c r="C46" s="775" t="str">
        <f aca="false">IF(K46&gt;100,"ACUMULOU ACIMA DE 100%",IF(L46&gt;'ORÇ.REPROG. P CAIXA'!$AF$13,"",VLOOKUP(B46,'ORÇ.REPROG. P CAIXA'!$B$13:$O$1012,2,FALSE())))</f>
        <v/>
      </c>
      <c r="D46" s="776" t="n">
        <f aca="false">'QCI REPROG.'!I46</f>
        <v>0</v>
      </c>
      <c r="E46" s="777" t="n">
        <f aca="false">SUMIF('BM GLOBAL'!$AP$11:$AP$1010,B46,'BM GLOBAL'!$AY$11:$AY$1010)</f>
        <v>0</v>
      </c>
      <c r="F46" s="777" t="n">
        <f aca="false">SUMIF('BM GLOBAL'!$AP$11:$AP$1010,B46,'BM GLOBAL'!$AZ$11:$AZ$1010)</f>
        <v>0</v>
      </c>
      <c r="G46" s="777" t="n">
        <f aca="false">SUMIF('BM GLOBAL'!$AP$11:$AP$1010,B46,'BM GLOBAL'!$BA$11:$BA$1010)</f>
        <v>0</v>
      </c>
      <c r="H46" s="777" t="n">
        <f aca="false">SUMIF('BM GLOBAL'!$AP$11:$AP$1010,B46,'BM GLOBAL'!$BB$11:$BB$1010)</f>
        <v>0</v>
      </c>
      <c r="I46" s="784" t="n">
        <f aca="false">ROUND(SUM(E46:H46),2)</f>
        <v>0</v>
      </c>
      <c r="J46" s="777" t="n">
        <f aca="false">IF('CRONO REPROG.'!E46='CRONO P CAIXA'!E45,HLOOKUP(1,'CRONO REPROG.'!$G$2:$AQ$47,L46+8,FALSE()),HLOOKUP(1,'CRONO P CAIXA'!$G$1:$AQ$46,L46+8,FALSE()))</f>
        <v>0</v>
      </c>
      <c r="K46" s="777" t="n">
        <f aca="false">ROUND(IF('QCI REPROG.'!I46=0,0,I46*100/'QCI REPROG.'!I46),2)</f>
        <v>0</v>
      </c>
      <c r="L46" s="785" t="n">
        <v>37</v>
      </c>
      <c r="M46" s="786"/>
      <c r="N46" s="791" t="n">
        <f aca="false">SUMIF('BM GLOBAL'!$AP$11:$AP$1010,B46,'BM GLOBAL'!$AT$11:$AT$1010)</f>
        <v>0</v>
      </c>
      <c r="O46" s="791" t="n">
        <f aca="false">SUMIF('BM GLOBAL'!$AP$11:$AP$1010,B46,'BM GLOBAL'!$AU$11:$AU$1010)</f>
        <v>0</v>
      </c>
      <c r="P46" s="791" t="n">
        <f aca="false">SUMIF('BM GLOBAL'!$AP$11:$AP$1010,B46,'BM GLOBAL'!$AV$11:$AV$1010)</f>
        <v>0</v>
      </c>
      <c r="Q46" s="791" t="n">
        <f aca="false">SUMIF('BM GLOBAL'!$AP$11:$AP$1010,B46,'BM GLOBAL'!$AW$11:$AW$1010)</f>
        <v>0</v>
      </c>
      <c r="R46" s="788" t="n">
        <f aca="false">SUM(N46:Q46)</f>
        <v>0</v>
      </c>
      <c r="S46" s="789" t="str">
        <f aca="false">IF(K46&lt;J46,"ATRASADO",IF(K46=100,"CONCLUÍDO",""))</f>
        <v/>
      </c>
    </row>
    <row r="47" customFormat="false" ht="9.75" hidden="true" customHeight="true" outlineLevel="0" collapsed="false">
      <c r="B47" s="774"/>
      <c r="C47" s="775"/>
      <c r="D47" s="792"/>
      <c r="E47" s="777"/>
      <c r="F47" s="777"/>
      <c r="G47" s="777"/>
      <c r="H47" s="777"/>
      <c r="I47" s="784"/>
      <c r="J47" s="777"/>
      <c r="K47" s="777"/>
      <c r="L47" s="785"/>
      <c r="M47" s="793"/>
      <c r="N47" s="794"/>
      <c r="O47" s="794"/>
      <c r="P47" s="794"/>
      <c r="Q47" s="794"/>
      <c r="R47" s="794"/>
      <c r="S47" s="789"/>
    </row>
    <row r="48" customFormat="false" ht="9.75" hidden="true" customHeight="true" outlineLevel="0" collapsed="false">
      <c r="B48" s="774"/>
      <c r="C48" s="775"/>
      <c r="D48" s="792"/>
      <c r="E48" s="777"/>
      <c r="F48" s="777"/>
      <c r="G48" s="777"/>
      <c r="H48" s="777"/>
      <c r="I48" s="784"/>
      <c r="J48" s="777"/>
      <c r="K48" s="777"/>
      <c r="L48" s="785"/>
      <c r="M48" s="793"/>
      <c r="N48" s="795"/>
      <c r="O48" s="795"/>
      <c r="P48" s="794"/>
      <c r="Q48" s="794"/>
      <c r="R48" s="794"/>
      <c r="S48" s="789"/>
    </row>
    <row r="49" customFormat="false" ht="9.75" hidden="true" customHeight="true" outlineLevel="0" collapsed="false">
      <c r="B49" s="796"/>
      <c r="C49" s="775"/>
      <c r="D49" s="797"/>
      <c r="E49" s="777"/>
      <c r="F49" s="777"/>
      <c r="G49" s="798"/>
      <c r="H49" s="798"/>
      <c r="I49" s="799"/>
      <c r="J49" s="777"/>
      <c r="K49" s="777"/>
      <c r="L49" s="800"/>
      <c r="M49" s="801"/>
      <c r="N49" s="795"/>
      <c r="O49" s="795"/>
      <c r="P49" s="802"/>
      <c r="Q49" s="802"/>
      <c r="R49" s="802"/>
      <c r="S49" s="803"/>
    </row>
    <row r="50" customFormat="false" ht="9.75" hidden="false" customHeight="true" outlineLevel="0" collapsed="false">
      <c r="B50" s="804" t="str">
        <f aca="false">IF(K50&gt;100,"TOTAIS ACUMULARAM ACIMA DE 100%","TOTAIS ACUMULADOS (R$)")</f>
        <v>TOTAIS ACUMULADOS (R$)</v>
      </c>
      <c r="C50" s="805"/>
      <c r="D50" s="806"/>
      <c r="E50" s="769" t="n">
        <f aca="false">ROUND(SUM(E10:E49),2)</f>
        <v>0</v>
      </c>
      <c r="F50" s="769" t="n">
        <f aca="false">ROUND(SUM(F10:F49),2)</f>
        <v>0</v>
      </c>
      <c r="G50" s="769" t="n">
        <f aca="false">ROUND(SUM(G10:G49),2)</f>
        <v>0</v>
      </c>
      <c r="H50" s="769" t="n">
        <f aca="false">ROUND(SUM(H10:H49),2)</f>
        <v>0</v>
      </c>
      <c r="I50" s="807" t="n">
        <f aca="false">SUM(I10:I49)</f>
        <v>0</v>
      </c>
      <c r="J50" s="804" t="n">
        <f aca="false">HLOOKUP(1,'CRONO REPROG.'!$G$2:$AQ$47,L50+5,FALSE())</f>
        <v>0</v>
      </c>
      <c r="K50" s="808" t="n">
        <f aca="false">ROUND(IF('QCI REPROG.'!I47=0,0,I50*100/'QCI REPROG.'!I47),2)</f>
        <v>0</v>
      </c>
      <c r="L50" s="809" t="n">
        <v>41</v>
      </c>
      <c r="M50" s="769"/>
      <c r="N50" s="770" t="n">
        <f aca="false">SUM(N10:N49)</f>
        <v>0</v>
      </c>
      <c r="O50" s="770" t="n">
        <f aca="false">SUM(O10:O49)</f>
        <v>0</v>
      </c>
      <c r="P50" s="770" t="n">
        <f aca="false">SUM(P10:P49)</f>
        <v>0</v>
      </c>
      <c r="Q50" s="770" t="n">
        <f aca="false">SUM(Q10:Q49)</f>
        <v>0</v>
      </c>
      <c r="R50" s="770" t="n">
        <f aca="false">TRUNC(SUM(R10:R49),2)</f>
        <v>0</v>
      </c>
      <c r="S50" s="810" t="str">
        <f aca="false">IF(K50&lt;J50,"ATRASADO",IF(K50=100,"CONCLUÍDO",""))</f>
        <v/>
      </c>
    </row>
    <row r="51" customFormat="false" ht="9.75" hidden="false" customHeight="true" outlineLevel="0" collapsed="false">
      <c r="B51" s="811" t="s">
        <v>396</v>
      </c>
      <c r="C51" s="812"/>
      <c r="D51" s="813"/>
      <c r="E51" s="814" t="n">
        <f aca="false">N50</f>
        <v>0</v>
      </c>
      <c r="F51" s="814" t="n">
        <f aca="false">O50</f>
        <v>0</v>
      </c>
      <c r="G51" s="814" t="n">
        <f aca="false">P50</f>
        <v>0</v>
      </c>
      <c r="H51" s="814" t="n">
        <f aca="false">Q50</f>
        <v>0</v>
      </c>
      <c r="I51" s="815" t="n">
        <f aca="false">R50</f>
        <v>0</v>
      </c>
      <c r="J51" s="816"/>
      <c r="K51" s="817" t="n">
        <f aca="false">K50-K52</f>
        <v>0</v>
      </c>
      <c r="L51" s="769"/>
      <c r="M51" s="769"/>
      <c r="N51" s="770"/>
      <c r="O51" s="770"/>
      <c r="P51" s="770"/>
      <c r="Q51" s="770"/>
      <c r="R51" s="770"/>
      <c r="S51" s="818"/>
    </row>
    <row r="52" customFormat="false" ht="9.75" hidden="false" customHeight="true" outlineLevel="0" collapsed="false">
      <c r="B52" s="804" t="s">
        <v>397</v>
      </c>
      <c r="C52" s="805"/>
      <c r="D52" s="819"/>
      <c r="E52" s="769" t="n">
        <f aca="false">E50-E51</f>
        <v>0</v>
      </c>
      <c r="F52" s="769" t="n">
        <f aca="false">F50-F51</f>
        <v>0</v>
      </c>
      <c r="G52" s="769" t="n">
        <f aca="false">G50-G51</f>
        <v>0</v>
      </c>
      <c r="H52" s="769" t="n">
        <f aca="false">H50-H51</f>
        <v>0</v>
      </c>
      <c r="I52" s="820" t="n">
        <f aca="false">I50-I51</f>
        <v>0</v>
      </c>
      <c r="J52" s="769" t="e">
        <f aca="false">HLOOKUP(1,'CRONO REPROG.'!$G$1:$AQ$47,47,FALSE())</f>
        <v>#N/A</v>
      </c>
      <c r="K52" s="769" t="n">
        <f aca="false">IF('QCI REPROG.'!I47=0,0,I52*100/'QCI REPROG.'!I47)</f>
        <v>0</v>
      </c>
      <c r="L52" s="769"/>
      <c r="M52" s="769"/>
      <c r="N52" s="769"/>
      <c r="O52" s="769"/>
      <c r="P52" s="769"/>
      <c r="Q52" s="769"/>
      <c r="R52" s="769"/>
      <c r="S52" s="810" t="e">
        <f aca="false">IF(K50=100,"",IF(K52&lt;J52,"ATRASADO",""))</f>
        <v>#N/A</v>
      </c>
    </row>
    <row r="53" customFormat="false" ht="6" hidden="false" customHeight="true" outlineLevel="0" collapsed="false">
      <c r="C53" s="748"/>
    </row>
    <row r="54" customFormat="false" ht="9.75" hidden="false" customHeight="true" outlineLevel="0" collapsed="false">
      <c r="B54" s="758"/>
      <c r="C54" s="821" t="str">
        <f aca="false">IF(K50&gt;100,C59,IF(K50=100,C58,IF(K50&gt;80,C57,IF(K50&gt;=50,C56,IF(K50&lt;50,C55)))))</f>
        <v>Evolução inferior a 50%. Encaminhar apenas o Ofício e RRE.</v>
      </c>
      <c r="D54" s="821"/>
      <c r="E54" s="821"/>
      <c r="F54" s="821"/>
      <c r="G54" s="821"/>
      <c r="H54" s="821"/>
      <c r="I54" s="821"/>
      <c r="J54" s="822"/>
      <c r="S54" s="749"/>
    </row>
    <row r="55" customFormat="false" ht="9.75" hidden="false" customHeight="true" outlineLevel="0" collapsed="false">
      <c r="B55" s="758"/>
      <c r="C55" s="823" t="s">
        <v>398</v>
      </c>
      <c r="E55" s="749"/>
      <c r="F55" s="749"/>
      <c r="G55" s="758"/>
      <c r="I55" s="758"/>
      <c r="J55" s="749"/>
    </row>
    <row r="56" customFormat="false" ht="9.75" hidden="false" customHeight="true" outlineLevel="0" collapsed="false">
      <c r="B56" s="758"/>
      <c r="C56" s="823" t="s">
        <v>399</v>
      </c>
      <c r="D56" s="758"/>
      <c r="E56" s="758"/>
      <c r="F56" s="758"/>
      <c r="J56" s="749"/>
    </row>
    <row r="57" customFormat="false" ht="9.75" hidden="false" customHeight="true" outlineLevel="0" collapsed="false">
      <c r="C57" s="823" t="s">
        <v>400</v>
      </c>
    </row>
    <row r="58" customFormat="false" ht="9.75" hidden="false" customHeight="true" outlineLevel="0" collapsed="false">
      <c r="C58" s="823" t="s">
        <v>401</v>
      </c>
    </row>
    <row r="59" customFormat="false" ht="9.75" hidden="false" customHeight="true" outlineLevel="0" collapsed="false">
      <c r="C59" s="824" t="s">
        <v>402</v>
      </c>
    </row>
    <row r="60" customFormat="false" ht="9.75" hidden="false" customHeight="true" outlineLevel="0" collapsed="false">
      <c r="C60" s="748"/>
      <c r="I60" s="825" t="s">
        <v>403</v>
      </c>
      <c r="J60" s="826"/>
      <c r="K60" s="827"/>
    </row>
    <row r="61" customFormat="false" ht="9.75" hidden="false" customHeight="true" outlineLevel="0" collapsed="false">
      <c r="C61" s="748"/>
      <c r="I61" s="763" t="str">
        <f aca="false">CONCATENATE("Executado: ",ROUND('CRONO REPROG.'!AS68,2),"% da ",ROUND('CRONO REPROG.'!AS69,0),"ª etapa.")</f>
        <v>Executado: 0% da 0ª etapa.</v>
      </c>
      <c r="K61" s="828"/>
    </row>
    <row r="62" customFormat="false" ht="9.75" hidden="false" customHeight="true" outlineLevel="0" collapsed="false">
      <c r="C62" s="748"/>
      <c r="I62" s="763" t="str">
        <f aca="false">CONCATENATE("Prazo decorrido: ",ROUND('BM GLOBAL'!L4-'BM GLOBAL'!G4,0)," dias. ")</f>
        <v>Prazo decorrido: 0 dias. </v>
      </c>
      <c r="K62" s="828"/>
    </row>
    <row r="63" customFormat="false" ht="9.75" hidden="false" customHeight="true" outlineLevel="0" collapsed="false">
      <c r="C63" s="749" t="str">
        <f aca="false">IF(F63=0,"SR. FISCAL, DATAR O BOLETIM DE MEDIÇÃO",0)</f>
        <v>SR. FISCAL, DATAR O BOLETIM DE MEDIÇÃO</v>
      </c>
      <c r="F63" s="829" t="n">
        <f aca="false">'BM GLOBAL'!L4</f>
        <v>0</v>
      </c>
      <c r="I63" s="763" t="str">
        <f aca="false">CONCATENATE("Prazo equivalente de obra: ",ROUND('CRONO REPROG.'!AS70-'BM GLOBAL'!G4,0)," dias. ")</f>
        <v>Prazo equivalente de obra: 0 dias. </v>
      </c>
      <c r="K63" s="828"/>
    </row>
    <row r="64" customFormat="false" ht="9.75" hidden="false" customHeight="true" outlineLevel="0" collapsed="false">
      <c r="C64" s="830" t="s">
        <v>404</v>
      </c>
      <c r="D64" s="758"/>
      <c r="E64" s="831" t="str">
        <f aca="false">IF(F63=0,"DATAR O BOLETIM DE MEDIÇÃO",F63)</f>
        <v>DATAR O BOLETIM DE MEDIÇÃO</v>
      </c>
      <c r="F64" s="831"/>
      <c r="G64" s="831"/>
      <c r="I64" s="763" t="s">
        <v>405</v>
      </c>
      <c r="J64" s="832"/>
      <c r="K64" s="828" t="s">
        <v>406</v>
      </c>
    </row>
    <row r="65" s="748" customFormat="true" ht="9.75" hidden="false" customHeight="true" outlineLevel="0" collapsed="false">
      <c r="C65" s="833" t="s">
        <v>177</v>
      </c>
      <c r="E65" s="830" t="s">
        <v>190</v>
      </c>
      <c r="F65" s="830"/>
      <c r="G65" s="830"/>
      <c r="I65" s="760" t="str">
        <f aca="false">CONCATENATE(IF((ROUND('CRONO REPROG.'!AS70-'BM GLOBAL'!G4,0)-ROUND('BM GLOBAL'!L4-'BM GLOBAL'!G4,0)+ROUND(J64,0))&gt;=0,"Adiantado em: ","ATRASADO EM: "),ROUND('CRONO REPROG.'!AS70-'BM GLOBAL'!G4,0)-ROUND('BM GLOBAL'!L4-'BM GLOBAL'!G4-ROUND(J64,2),0)," dias.")</f>
        <v>Adiantado em: 0 dias.</v>
      </c>
      <c r="J65" s="834"/>
      <c r="K65" s="761"/>
    </row>
  </sheetData>
  <sheetProtection sheet="true" password="fe9a" objects="true" scenarios="true" formatRows="false" sort="false" autoFilter="false"/>
  <mergeCells count="9">
    <mergeCell ref="B2:C2"/>
    <mergeCell ref="B8:B9"/>
    <mergeCell ref="C8:C9"/>
    <mergeCell ref="I8:I9"/>
    <mergeCell ref="J8:K8"/>
    <mergeCell ref="S8:S9"/>
    <mergeCell ref="C54:I54"/>
    <mergeCell ref="E64:G64"/>
    <mergeCell ref="E65:G65"/>
  </mergeCells>
  <conditionalFormatting sqref="C54:I54">
    <cfRule type="expression" priority="2" aboveAverage="0" equalAverage="0" bottom="0" percent="0" rank="0" text="" dxfId="250">
      <formula>$C$60&lt;&gt;0</formula>
    </cfRule>
  </conditionalFormatting>
  <conditionalFormatting sqref="D50">
    <cfRule type="expression" priority="3" aboveAverage="0" equalAverage="0" bottom="0" percent="0" rank="0" text="" dxfId="251">
      <formula>$K50&gt;100</formula>
    </cfRule>
    <cfRule type="expression" priority="4" aboveAverage="0" equalAverage="0" bottom="0" percent="0" rank="0" text="" dxfId="252">
      <formula>$K$50=100</formula>
    </cfRule>
    <cfRule type="expression" priority="5" aboveAverage="0" equalAverage="0" bottom="0" percent="0" rank="0" text="" dxfId="253">
      <formula>$K50&lt;$J50</formula>
    </cfRule>
  </conditionalFormatting>
  <conditionalFormatting sqref="J56:K56">
    <cfRule type="expression" priority="6" aboveAverage="0" equalAverage="0" bottom="0" percent="0" rank="0" text="" dxfId="254">
      <formula>$J$56&lt;-30</formula>
    </cfRule>
    <cfRule type="expression" priority="7" aboveAverage="0" equalAverage="0" bottom="0" percent="0" rank="0" text="" dxfId="255">
      <formula>$J$56&lt;0</formula>
    </cfRule>
  </conditionalFormatting>
  <conditionalFormatting sqref="B50:K50">
    <cfRule type="expression" priority="8" aboveAverage="0" equalAverage="0" bottom="0" percent="0" rank="0" text="" dxfId="256">
      <formula>$K50&gt;100</formula>
    </cfRule>
    <cfRule type="expression" priority="9" aboveAverage="0" equalAverage="0" bottom="0" percent="0" rank="0" text="" dxfId="257">
      <formula>$K$50=100</formula>
    </cfRule>
    <cfRule type="expression" priority="10" aboveAverage="0" equalAverage="0" bottom="0" percent="0" rank="0" text="" dxfId="258">
      <formula>$K50&lt;$J50</formula>
    </cfRule>
  </conditionalFormatting>
  <conditionalFormatting sqref="S50">
    <cfRule type="expression" priority="11" aboveAverage="0" equalAverage="0" bottom="0" percent="0" rank="0" text="" dxfId="259">
      <formula>$K50=100</formula>
    </cfRule>
  </conditionalFormatting>
  <conditionalFormatting sqref="S10:S49">
    <cfRule type="expression" priority="12" aboveAverage="0" equalAverage="0" bottom="0" percent="0" rank="0" text="" dxfId="260">
      <formula>$K10=100</formula>
    </cfRule>
  </conditionalFormatting>
  <conditionalFormatting sqref="D51:K51 B51:B52">
    <cfRule type="expression" priority="13" aboveAverage="0" equalAverage="0" bottom="0" percent="0" rank="0" text="" dxfId="261">
      <formula>$K51&gt;100</formula>
    </cfRule>
  </conditionalFormatting>
  <conditionalFormatting sqref="C63 E64:G64">
    <cfRule type="expression" priority="14" aboveAverage="0" equalAverage="0" bottom="0" percent="0" rank="0" text="" dxfId="262">
      <formula>$F$63=0</formula>
    </cfRule>
  </conditionalFormatting>
  <conditionalFormatting sqref="B10:K48 E11:E49 C12:C49 F12:F49 K12:K49 J32:J49">
    <cfRule type="expression" priority="15" aboveAverage="0" equalAverage="0" bottom="0" percent="0" rank="0" text="" dxfId="263">
      <formula>$K10&gt;100</formula>
    </cfRule>
    <cfRule type="expression" priority="16" aboveAverage="0" equalAverage="0" bottom="0" percent="0" rank="0" text="" dxfId="264">
      <formula>$K10=100</formula>
    </cfRule>
    <cfRule type="expression" priority="17" aboveAverage="0" equalAverage="0" bottom="0" percent="0" rank="0" text="" dxfId="265">
      <formula>$K10&lt;$J10</formula>
    </cfRule>
  </conditionalFormatting>
  <conditionalFormatting sqref="B49:K49">
    <cfRule type="expression" priority="18" aboveAverage="0" equalAverage="0" bottom="0" percent="0" rank="0" text="" dxfId="266">
      <formula>$K49&gt;100</formula>
    </cfRule>
    <cfRule type="expression" priority="19" aboveAverage="0" equalAverage="0" bottom="0" percent="0" rank="0" text="" dxfId="267">
      <formula>$K49=100</formula>
    </cfRule>
    <cfRule type="expression" priority="20" aboveAverage="0" equalAverage="0" bottom="0" percent="0" rank="0" text="" dxfId="268">
      <formula>$K49&lt;$J50</formula>
    </cfRule>
  </conditionalFormatting>
  <conditionalFormatting sqref="D52:K52">
    <cfRule type="expression" priority="21" aboveAverage="0" equalAverage="0" bottom="0" percent="0" rank="0" text="" dxfId="269">
      <formula>$K52&gt;100</formula>
    </cfRule>
    <cfRule type="expression" priority="22" aboveAverage="0" equalAverage="0" bottom="0" percent="0" rank="0" text="" dxfId="270">
      <formula>$K52&lt;$J52</formula>
    </cfRule>
  </conditionalFormatting>
  <printOptions headings="false" gridLines="false" gridLinesSet="true" horizontalCentered="true" verticalCentered="false"/>
  <pageMargins left="0.196527777777778" right="0.196527777777778" top="0.979861111111111" bottom="0.39375" header="0.511811023622047" footer="0.196527777777778"/>
  <pageSetup paperSize="9" scale="100" fitToWidth="1" fitToHeight="1" pageOrder="downThenOver" orientation="landscape" blackAndWhite="false" draft="false" cellComments="none" horizontalDpi="300" verticalDpi="300" copies="1"/>
  <headerFooter differentFirst="false" differentOddEven="false">
    <oddHeader/>
    <oddFooter>&amp;L&amp;"Arial,Normal"&amp;8V.131022</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BU84"/>
  <sheetViews>
    <sheetView showFormulas="false" showGridLines="false" showRowColHeaders="true" showZeros="true" rightToLeft="false" tabSelected="false" showOutlineSymbols="true" defaultGridColor="true" view="normal" topLeftCell="A1" colorId="64" zoomScale="80" zoomScaleNormal="80" zoomScalePageLayoutView="100" workbookViewId="0">
      <selection pane="topLeft" activeCell="Q9" activeCellId="0" sqref="Q9"/>
    </sheetView>
  </sheetViews>
  <sheetFormatPr defaultColWidth="9.109375" defaultRowHeight="14.25" zeroHeight="false" outlineLevelRow="0" outlineLevelCol="0"/>
  <cols>
    <col collapsed="false" customWidth="true" hidden="false" outlineLevel="0" max="1" min="1" style="0" width="2.11"/>
    <col collapsed="false" customWidth="true" hidden="false" outlineLevel="0" max="3" min="2" style="0" width="2.67"/>
    <col collapsed="false" customWidth="true" hidden="false" outlineLevel="0" max="8" min="4" style="0" width="1.67"/>
    <col collapsed="false" customWidth="true" hidden="false" outlineLevel="0" max="9" min="9" style="0" width="76.44"/>
    <col collapsed="false" customWidth="true" hidden="false" outlineLevel="0" max="21" min="10" style="0" width="2.88"/>
    <col collapsed="false" customWidth="true" hidden="false" outlineLevel="0" max="25" min="22" style="0" width="3"/>
    <col collapsed="false" customWidth="true" hidden="false" outlineLevel="0" max="64" min="26" style="0" width="2.88"/>
    <col collapsed="false" customWidth="true" hidden="true" outlineLevel="0" max="65" min="65" style="0" width="2.88"/>
    <col collapsed="false" customWidth="true" hidden="false" outlineLevel="0" max="71" min="66" style="0" width="2.88"/>
  </cols>
  <sheetData>
    <row r="1" customFormat="false" ht="14.25" hidden="false" customHeight="true" outlineLevel="0" collapsed="false">
      <c r="B1" s="835"/>
      <c r="C1" s="835"/>
      <c r="D1" s="835"/>
      <c r="E1" s="835"/>
      <c r="F1" s="835"/>
      <c r="G1" s="835"/>
      <c r="H1" s="835"/>
      <c r="I1" s="835"/>
      <c r="J1" s="835"/>
      <c r="K1" s="835"/>
      <c r="L1" s="835"/>
      <c r="M1" s="835"/>
      <c r="N1" s="835"/>
      <c r="O1" s="835"/>
      <c r="P1" s="835"/>
      <c r="Q1" s="835"/>
      <c r="R1" s="835"/>
      <c r="S1" s="835"/>
      <c r="T1" s="835"/>
      <c r="U1" s="835"/>
      <c r="V1" s="835"/>
      <c r="W1" s="835"/>
      <c r="X1" s="835"/>
      <c r="Y1" s="835"/>
      <c r="Z1" s="835"/>
      <c r="AA1" s="835"/>
      <c r="AB1" s="835"/>
      <c r="AC1" s="835"/>
      <c r="AD1" s="835"/>
      <c r="AE1" s="835"/>
      <c r="AF1" s="835"/>
      <c r="AG1" s="835"/>
      <c r="AH1" s="835"/>
      <c r="AI1" s="835"/>
      <c r="AJ1" s="835"/>
      <c r="AK1" s="835"/>
      <c r="AL1" s="835"/>
      <c r="AM1" s="835"/>
      <c r="AN1" s="835"/>
      <c r="AO1" s="835"/>
      <c r="AP1" s="835"/>
      <c r="AQ1" s="835"/>
      <c r="AR1" s="835"/>
      <c r="AS1" s="835"/>
      <c r="AT1" s="835"/>
      <c r="AU1" s="835"/>
      <c r="AV1" s="835"/>
      <c r="AW1" s="835"/>
      <c r="AX1" s="835"/>
      <c r="AY1" s="835"/>
      <c r="AZ1" s="835"/>
      <c r="BA1" s="835"/>
      <c r="BB1" s="835"/>
      <c r="BC1" s="835"/>
      <c r="BD1" s="835"/>
      <c r="BE1" s="835"/>
      <c r="BF1" s="835"/>
      <c r="BG1" s="835"/>
      <c r="BH1" s="835"/>
      <c r="BI1" s="835"/>
      <c r="BJ1" s="835"/>
      <c r="BK1" s="835"/>
      <c r="BL1" s="835"/>
      <c r="BM1" s="835"/>
      <c r="BN1" s="835"/>
      <c r="BO1" s="835"/>
      <c r="BP1" s="835"/>
      <c r="BQ1" s="835"/>
      <c r="BR1" s="835"/>
      <c r="BS1" s="835"/>
      <c r="BT1" s="835"/>
    </row>
    <row r="2" customFormat="false" ht="24" hidden="true" customHeight="false" outlineLevel="0" collapsed="false">
      <c r="B2" s="836"/>
      <c r="C2" s="836"/>
      <c r="D2" s="836"/>
      <c r="E2" s="836"/>
      <c r="F2" s="836"/>
      <c r="G2" s="836"/>
      <c r="H2" s="836"/>
      <c r="I2" s="836"/>
      <c r="J2" s="836"/>
      <c r="K2" s="837"/>
      <c r="L2" s="836"/>
      <c r="M2" s="836"/>
      <c r="N2" s="836"/>
      <c r="O2" s="836"/>
      <c r="P2" s="836"/>
      <c r="Q2" s="836"/>
      <c r="R2" s="836"/>
      <c r="S2" s="836"/>
      <c r="T2" s="836"/>
      <c r="U2" s="836"/>
      <c r="V2" s="836"/>
      <c r="W2" s="836"/>
      <c r="X2" s="836"/>
      <c r="Y2" s="836"/>
      <c r="Z2" s="836"/>
      <c r="AA2" s="836"/>
      <c r="AB2" s="836"/>
      <c r="AC2" s="836"/>
      <c r="AD2" s="836"/>
      <c r="AE2" s="836"/>
      <c r="AF2" s="836"/>
      <c r="AG2" s="836"/>
      <c r="AH2" s="836"/>
      <c r="AI2" s="836"/>
      <c r="AJ2" s="836"/>
      <c r="AK2" s="836"/>
      <c r="AL2" s="836"/>
      <c r="AM2" s="836"/>
      <c r="AN2" s="836"/>
      <c r="AO2" s="836"/>
      <c r="AP2" s="836"/>
      <c r="AQ2" s="836"/>
      <c r="AR2" s="836"/>
      <c r="AS2" s="836"/>
      <c r="AT2" s="836"/>
      <c r="AU2" s="836"/>
      <c r="AV2" s="836"/>
      <c r="AW2" s="836"/>
      <c r="AX2" s="836"/>
      <c r="AY2" s="836"/>
      <c r="AZ2" s="836"/>
      <c r="BA2" s="836"/>
      <c r="BB2" s="838"/>
      <c r="BC2" s="838"/>
      <c r="BD2" s="838"/>
      <c r="BE2" s="838"/>
      <c r="BF2" s="838"/>
      <c r="BG2" s="838"/>
      <c r="BH2" s="838"/>
      <c r="BI2" s="838"/>
      <c r="BJ2" s="838"/>
      <c r="BK2" s="838"/>
      <c r="BL2" s="838"/>
      <c r="BM2" s="836"/>
      <c r="BN2" s="838"/>
      <c r="BO2" s="838"/>
      <c r="BP2" s="838"/>
      <c r="BQ2" s="838"/>
      <c r="BR2" s="838"/>
      <c r="BS2" s="838"/>
      <c r="BT2" s="838"/>
    </row>
    <row r="3" customFormat="false" ht="14.25" hidden="true" customHeight="false" outlineLevel="0" collapsed="false">
      <c r="B3" s="836"/>
      <c r="C3" s="839"/>
      <c r="D3" s="839"/>
      <c r="E3" s="839"/>
      <c r="F3" s="839"/>
      <c r="G3" s="839"/>
      <c r="H3" s="839"/>
      <c r="I3" s="839"/>
      <c r="J3" s="839"/>
      <c r="K3" s="839"/>
      <c r="L3" s="839"/>
      <c r="M3" s="839"/>
      <c r="N3" s="839"/>
      <c r="O3" s="839"/>
      <c r="P3" s="839"/>
      <c r="Q3" s="839"/>
      <c r="R3" s="839"/>
      <c r="S3" s="839"/>
      <c r="T3" s="839"/>
      <c r="U3" s="839"/>
      <c r="V3" s="839"/>
      <c r="W3" s="839"/>
      <c r="X3" s="839"/>
      <c r="Y3" s="839"/>
      <c r="Z3" s="839"/>
      <c r="AA3" s="839"/>
      <c r="AB3" s="839"/>
      <c r="AC3" s="839"/>
      <c r="AD3" s="839"/>
      <c r="AE3" s="839"/>
      <c r="AF3" s="839"/>
      <c r="AG3" s="839"/>
      <c r="AH3" s="839"/>
      <c r="AI3" s="839"/>
      <c r="AJ3" s="839"/>
      <c r="AK3" s="839"/>
      <c r="AL3" s="839"/>
      <c r="AM3" s="839"/>
      <c r="AN3" s="839"/>
      <c r="AO3" s="839"/>
      <c r="AP3" s="839"/>
      <c r="AQ3" s="839"/>
      <c r="AR3" s="839"/>
      <c r="AS3" s="839"/>
      <c r="AT3" s="839"/>
      <c r="AU3" s="839"/>
      <c r="AV3" s="839"/>
      <c r="AW3" s="839"/>
      <c r="AX3" s="839"/>
      <c r="AY3" s="839"/>
      <c r="AZ3" s="839"/>
      <c r="BA3" s="836"/>
      <c r="BB3" s="838"/>
      <c r="BC3" s="838"/>
      <c r="BD3" s="838"/>
      <c r="BE3" s="838"/>
      <c r="BF3" s="838"/>
      <c r="BG3" s="838"/>
      <c r="BH3" s="838"/>
      <c r="BI3" s="838"/>
      <c r="BJ3" s="838"/>
      <c r="BK3" s="838"/>
      <c r="BL3" s="838"/>
      <c r="BM3" s="839"/>
      <c r="BN3" s="838"/>
      <c r="BO3" s="838"/>
      <c r="BP3" s="838"/>
      <c r="BQ3" s="838"/>
      <c r="BR3" s="838"/>
      <c r="BS3" s="838"/>
      <c r="BT3" s="838"/>
    </row>
    <row r="4" customFormat="false" ht="14.25" hidden="true" customHeight="false" outlineLevel="0" collapsed="false">
      <c r="B4" s="836"/>
      <c r="C4" s="836"/>
      <c r="D4" s="840"/>
      <c r="E4" s="839"/>
      <c r="F4" s="839"/>
      <c r="G4" s="840"/>
      <c r="H4" s="839"/>
      <c r="I4" s="841"/>
      <c r="J4" s="839"/>
      <c r="K4" s="839"/>
      <c r="L4" s="839"/>
      <c r="M4" s="839"/>
      <c r="N4" s="839"/>
      <c r="O4" s="839"/>
      <c r="P4" s="839"/>
      <c r="Q4" s="839"/>
      <c r="R4" s="839"/>
      <c r="S4" s="839"/>
      <c r="T4" s="839"/>
      <c r="U4" s="839"/>
      <c r="V4" s="839"/>
      <c r="W4" s="839"/>
      <c r="X4" s="839"/>
      <c r="Y4" s="839"/>
      <c r="Z4" s="839"/>
      <c r="AA4" s="839"/>
      <c r="AB4" s="839"/>
      <c r="AC4" s="839"/>
      <c r="AD4" s="839"/>
      <c r="AE4" s="839"/>
      <c r="AF4" s="839"/>
      <c r="AG4" s="839"/>
      <c r="AH4" s="839"/>
      <c r="AI4" s="839"/>
      <c r="AJ4" s="839"/>
      <c r="AK4" s="839"/>
      <c r="AL4" s="839"/>
      <c r="AM4" s="839"/>
      <c r="AN4" s="839"/>
      <c r="AO4" s="839"/>
      <c r="AP4" s="839"/>
      <c r="AQ4" s="839"/>
      <c r="AR4" s="839"/>
      <c r="AS4" s="839"/>
      <c r="AT4" s="839"/>
      <c r="AU4" s="839"/>
      <c r="AV4" s="839"/>
      <c r="AW4" s="839"/>
      <c r="AX4" s="839"/>
      <c r="AY4" s="839"/>
      <c r="AZ4" s="839"/>
      <c r="BA4" s="836"/>
      <c r="BB4" s="838"/>
      <c r="BC4" s="838"/>
      <c r="BD4" s="838"/>
      <c r="BE4" s="838"/>
      <c r="BF4" s="838"/>
      <c r="BG4" s="838"/>
      <c r="BH4" s="838"/>
      <c r="BI4" s="838"/>
      <c r="BJ4" s="838"/>
      <c r="BK4" s="838"/>
      <c r="BL4" s="838"/>
      <c r="BM4" s="839"/>
      <c r="BN4" s="838"/>
      <c r="BO4" s="838"/>
      <c r="BP4" s="838"/>
      <c r="BQ4" s="838"/>
      <c r="BR4" s="838"/>
      <c r="BS4" s="838"/>
      <c r="BT4" s="838"/>
    </row>
    <row r="5" customFormat="false" ht="14.25" hidden="true" customHeight="false" outlineLevel="0" collapsed="false">
      <c r="B5" s="838"/>
      <c r="C5" s="838"/>
      <c r="D5" s="838"/>
      <c r="E5" s="838"/>
      <c r="F5" s="838"/>
      <c r="G5" s="838"/>
      <c r="H5" s="838"/>
      <c r="I5" s="838"/>
      <c r="J5" s="838"/>
      <c r="K5" s="838"/>
      <c r="L5" s="838"/>
      <c r="M5" s="838"/>
      <c r="N5" s="838"/>
      <c r="O5" s="838"/>
      <c r="P5" s="838"/>
      <c r="Q5" s="838"/>
      <c r="R5" s="838"/>
      <c r="S5" s="838"/>
      <c r="T5" s="838"/>
      <c r="U5" s="838"/>
      <c r="V5" s="838"/>
      <c r="W5" s="838"/>
      <c r="X5" s="838"/>
      <c r="Y5" s="838"/>
      <c r="Z5" s="838"/>
      <c r="AA5" s="838"/>
      <c r="AB5" s="838"/>
      <c r="AC5" s="838"/>
      <c r="AD5" s="838"/>
      <c r="AE5" s="838"/>
      <c r="AF5" s="838"/>
      <c r="AG5" s="838"/>
      <c r="AH5" s="838"/>
      <c r="AI5" s="838"/>
      <c r="AJ5" s="838"/>
      <c r="AK5" s="838"/>
      <c r="AL5" s="838"/>
      <c r="AM5" s="838"/>
      <c r="AN5" s="838"/>
      <c r="AO5" s="838"/>
      <c r="AP5" s="838"/>
      <c r="AQ5" s="838"/>
      <c r="AR5" s="838"/>
      <c r="AS5" s="838"/>
      <c r="AT5" s="838"/>
      <c r="AU5" s="838"/>
      <c r="AV5" s="838"/>
      <c r="AW5" s="838"/>
      <c r="AX5" s="838"/>
      <c r="AY5" s="838"/>
      <c r="AZ5" s="838"/>
      <c r="BA5" s="838"/>
      <c r="BB5" s="838"/>
      <c r="BC5" s="838"/>
      <c r="BD5" s="838"/>
      <c r="BE5" s="838"/>
      <c r="BF5" s="838"/>
      <c r="BG5" s="838"/>
      <c r="BH5" s="838"/>
      <c r="BI5" s="838"/>
      <c r="BJ5" s="838"/>
      <c r="BK5" s="838"/>
      <c r="BL5" s="838"/>
      <c r="BM5" s="838"/>
      <c r="BN5" s="838"/>
      <c r="BO5" s="842"/>
      <c r="BP5" s="843"/>
      <c r="BQ5" s="843"/>
      <c r="BR5" s="843"/>
      <c r="BS5" s="844"/>
      <c r="BT5" s="838"/>
    </row>
    <row r="6" customFormat="false" ht="18.65" hidden="false" customHeight="true" outlineLevel="0" collapsed="false">
      <c r="B6" s="838"/>
      <c r="C6" s="838"/>
      <c r="D6" s="838"/>
      <c r="E6" s="838"/>
      <c r="F6" s="838"/>
      <c r="G6" s="838"/>
      <c r="H6" s="838"/>
      <c r="I6" s="845"/>
      <c r="J6" s="846" t="s">
        <v>407</v>
      </c>
      <c r="K6" s="846"/>
      <c r="L6" s="846"/>
      <c r="M6" s="846"/>
      <c r="N6" s="846"/>
      <c r="O6" s="846"/>
      <c r="P6" s="846"/>
      <c r="Q6" s="846"/>
      <c r="R6" s="846"/>
      <c r="S6" s="846"/>
      <c r="T6" s="846"/>
      <c r="U6" s="846"/>
      <c r="V6" s="846"/>
      <c r="W6" s="846"/>
      <c r="X6" s="846"/>
      <c r="Y6" s="846"/>
      <c r="Z6" s="838"/>
      <c r="AA6" s="838"/>
      <c r="AB6" s="373" t="s">
        <v>408</v>
      </c>
      <c r="AC6" s="373"/>
      <c r="AD6" s="847" t="str">
        <f aca="false">IF($AD$22&lt;&gt;"","OGU",IF($AG$22&lt;&gt;"","Financiamento",""))</f>
        <v>OGU</v>
      </c>
      <c r="AE6" s="847"/>
      <c r="AF6" s="847"/>
      <c r="AG6" s="847"/>
      <c r="AH6" s="847"/>
      <c r="AI6" s="847"/>
      <c r="AJ6" s="847"/>
      <c r="AK6" s="847"/>
      <c r="AL6" s="373"/>
      <c r="AM6" s="373"/>
      <c r="AN6" s="848" t="s">
        <v>8</v>
      </c>
      <c r="AO6" s="849" t="s">
        <v>409</v>
      </c>
      <c r="AP6" s="849"/>
      <c r="AQ6" s="849"/>
      <c r="AR6" s="849"/>
      <c r="AS6" s="849"/>
      <c r="AT6" s="849"/>
      <c r="AU6" s="849"/>
      <c r="AV6" s="849"/>
      <c r="AW6" s="850"/>
      <c r="AX6" s="851" t="s">
        <v>410</v>
      </c>
      <c r="AY6" s="851"/>
      <c r="AZ6" s="851"/>
      <c r="BA6" s="851"/>
      <c r="BB6" s="851"/>
      <c r="BC6" s="851"/>
      <c r="BD6" s="851"/>
      <c r="BE6" s="851"/>
      <c r="BF6" s="851"/>
      <c r="BG6" s="851"/>
      <c r="BH6" s="851"/>
      <c r="BI6" s="851"/>
      <c r="BJ6" s="851"/>
      <c r="BK6" s="838"/>
      <c r="BL6" s="838"/>
      <c r="BM6" s="373"/>
      <c r="BN6" s="852"/>
      <c r="BO6" s="853" t="s">
        <v>411</v>
      </c>
      <c r="BP6" s="853"/>
      <c r="BQ6" s="853"/>
      <c r="BR6" s="853"/>
      <c r="BS6" s="853"/>
      <c r="BT6" s="838"/>
    </row>
    <row r="7" customFormat="false" ht="14.25" hidden="false" customHeight="false" outlineLevel="0" collapsed="false">
      <c r="B7" s="854"/>
      <c r="C7" s="854"/>
      <c r="D7" s="854"/>
      <c r="E7" s="854"/>
      <c r="F7" s="854"/>
      <c r="G7" s="855"/>
      <c r="H7" s="854"/>
      <c r="I7" s="856"/>
      <c r="J7" s="856"/>
      <c r="K7" s="856"/>
      <c r="L7" s="854"/>
      <c r="M7" s="854"/>
      <c r="N7" s="854"/>
      <c r="O7" s="854"/>
      <c r="P7" s="854"/>
      <c r="Q7" s="854"/>
      <c r="R7" s="854"/>
      <c r="S7" s="854"/>
      <c r="T7" s="854"/>
      <c r="U7" s="854"/>
      <c r="V7" s="854"/>
      <c r="W7" s="854"/>
      <c r="X7" s="854"/>
      <c r="Y7" s="854"/>
      <c r="Z7" s="854"/>
      <c r="AA7" s="854"/>
      <c r="AB7" s="854"/>
      <c r="AC7" s="854"/>
      <c r="AD7" s="854"/>
      <c r="AE7" s="854"/>
      <c r="AF7" s="854"/>
      <c r="AG7" s="854"/>
      <c r="AH7" s="854"/>
      <c r="AI7" s="854"/>
      <c r="AJ7" s="854"/>
      <c r="AK7" s="854"/>
      <c r="AL7" s="854"/>
      <c r="AM7" s="854"/>
      <c r="AN7" s="854"/>
      <c r="AO7" s="854"/>
      <c r="AP7" s="854"/>
      <c r="AQ7" s="854"/>
      <c r="AR7" s="854"/>
      <c r="AS7" s="854"/>
      <c r="AT7" s="854"/>
      <c r="AU7" s="854"/>
      <c r="AV7" s="854"/>
      <c r="AW7" s="854"/>
      <c r="AX7" s="854"/>
      <c r="AY7" s="854"/>
      <c r="AZ7" s="854"/>
      <c r="BA7" s="854"/>
      <c r="BB7" s="854"/>
      <c r="BC7" s="854"/>
      <c r="BD7" s="854"/>
      <c r="BE7" s="854"/>
      <c r="BF7" s="854"/>
      <c r="BG7" s="854"/>
      <c r="BH7" s="854"/>
      <c r="BI7" s="854"/>
      <c r="BJ7" s="854"/>
      <c r="BK7" s="854"/>
      <c r="BL7" s="854"/>
      <c r="BM7" s="854"/>
      <c r="BN7" s="843"/>
      <c r="BO7" s="843"/>
      <c r="BP7" s="843"/>
      <c r="BQ7" s="843"/>
      <c r="BR7" s="843"/>
      <c r="BS7" s="854"/>
      <c r="BT7" s="854"/>
    </row>
    <row r="8" customFormat="false" ht="22.35" hidden="false" customHeight="true" outlineLevel="0" collapsed="false">
      <c r="B8" s="857" t="s">
        <v>412</v>
      </c>
      <c r="C8" s="857"/>
      <c r="D8" s="857"/>
      <c r="E8" s="838"/>
      <c r="F8" s="838"/>
      <c r="G8" s="838"/>
      <c r="H8" s="852"/>
      <c r="I8" s="858"/>
      <c r="J8" s="859" t="s">
        <v>413</v>
      </c>
      <c r="K8" s="859"/>
      <c r="L8" s="859"/>
      <c r="M8" s="859"/>
      <c r="N8" s="853" t="s">
        <v>414</v>
      </c>
      <c r="O8" s="853"/>
      <c r="P8" s="853"/>
      <c r="Q8" s="859" t="s">
        <v>145</v>
      </c>
      <c r="R8" s="859"/>
      <c r="S8" s="859"/>
      <c r="T8" s="859"/>
      <c r="U8" s="859"/>
      <c r="V8" s="859" t="s">
        <v>415</v>
      </c>
      <c r="W8" s="859"/>
      <c r="X8" s="859"/>
      <c r="Y8" s="859"/>
      <c r="Z8" s="838"/>
      <c r="AA8" s="838"/>
      <c r="AB8" s="842" t="s">
        <v>416</v>
      </c>
      <c r="AC8" s="843"/>
      <c r="AD8" s="843"/>
      <c r="AE8" s="843"/>
      <c r="AF8" s="843"/>
      <c r="AG8" s="843"/>
      <c r="AH8" s="843"/>
      <c r="AI8" s="843"/>
      <c r="AJ8" s="843"/>
      <c r="AK8" s="842" t="s">
        <v>417</v>
      </c>
      <c r="AL8" s="843"/>
      <c r="AM8" s="843"/>
      <c r="AN8" s="843"/>
      <c r="AO8" s="844"/>
      <c r="AP8" s="860" t="s">
        <v>418</v>
      </c>
      <c r="AQ8" s="838"/>
      <c r="AR8" s="838"/>
      <c r="AS8" s="838"/>
      <c r="AT8" s="838"/>
      <c r="AU8" s="852"/>
      <c r="AV8" s="838"/>
      <c r="AW8" s="860" t="s">
        <v>419</v>
      </c>
      <c r="AX8" s="838"/>
      <c r="AY8" s="838"/>
      <c r="AZ8" s="838"/>
      <c r="BA8" s="861"/>
      <c r="BB8" s="861"/>
      <c r="BC8" s="861"/>
      <c r="BD8" s="838"/>
      <c r="BE8" s="838"/>
      <c r="BF8" s="838"/>
      <c r="BG8" s="838"/>
      <c r="BH8" s="838"/>
      <c r="BI8" s="838"/>
      <c r="BJ8" s="838"/>
      <c r="BK8" s="838"/>
      <c r="BL8" s="838"/>
      <c r="BM8" s="843"/>
      <c r="BN8" s="838"/>
      <c r="BO8" s="838"/>
      <c r="BP8" s="838"/>
      <c r="BQ8" s="861"/>
      <c r="BR8" s="861"/>
      <c r="BS8" s="852"/>
      <c r="BT8" s="838"/>
    </row>
    <row r="9" customFormat="false" ht="3" hidden="false" customHeight="true" outlineLevel="0" collapsed="false">
      <c r="B9" s="857"/>
      <c r="C9" s="862"/>
      <c r="D9" s="862"/>
      <c r="E9" s="838"/>
      <c r="F9" s="838"/>
      <c r="G9" s="838"/>
      <c r="H9" s="852"/>
      <c r="I9" s="838"/>
      <c r="J9" s="863" t="n">
        <f aca="false">'BM GLOBAL'!F6</f>
        <v>0</v>
      </c>
      <c r="K9" s="863"/>
      <c r="L9" s="863"/>
      <c r="M9" s="863"/>
      <c r="N9" s="864" t="n">
        <f aca="false">E10</f>
        <v>1</v>
      </c>
      <c r="O9" s="864"/>
      <c r="P9" s="864"/>
      <c r="Q9" s="865"/>
      <c r="R9" s="865"/>
      <c r="S9" s="865"/>
      <c r="T9" s="865"/>
      <c r="U9" s="865"/>
      <c r="V9" s="866"/>
      <c r="W9" s="866"/>
      <c r="X9" s="866"/>
      <c r="Y9" s="866"/>
      <c r="Z9" s="838"/>
      <c r="AA9" s="838"/>
      <c r="AB9" s="842"/>
      <c r="AC9" s="843"/>
      <c r="AD9" s="843"/>
      <c r="AE9" s="843"/>
      <c r="AF9" s="843"/>
      <c r="AG9" s="843"/>
      <c r="AH9" s="843"/>
      <c r="AI9" s="843"/>
      <c r="AJ9" s="843"/>
      <c r="AK9" s="842"/>
      <c r="AL9" s="843"/>
      <c r="AM9" s="843"/>
      <c r="AN9" s="843"/>
      <c r="AO9" s="844"/>
      <c r="AP9" s="860"/>
      <c r="AQ9" s="838"/>
      <c r="AR9" s="838"/>
      <c r="AS9" s="838"/>
      <c r="AT9" s="838"/>
      <c r="AU9" s="852"/>
      <c r="AV9" s="838"/>
      <c r="AW9" s="860"/>
      <c r="AX9" s="838"/>
      <c r="AY9" s="838"/>
      <c r="AZ9" s="838"/>
      <c r="BA9" s="861"/>
      <c r="BB9" s="861"/>
      <c r="BC9" s="861"/>
      <c r="BD9" s="838"/>
      <c r="BE9" s="838"/>
      <c r="BF9" s="838"/>
      <c r="BG9" s="838"/>
      <c r="BH9" s="838"/>
      <c r="BI9" s="838"/>
      <c r="BJ9" s="838"/>
      <c r="BK9" s="838"/>
      <c r="BL9" s="838"/>
      <c r="BM9" s="843"/>
      <c r="BN9" s="838"/>
      <c r="BO9" s="838"/>
      <c r="BP9" s="838"/>
      <c r="BQ9" s="861"/>
      <c r="BR9" s="861"/>
      <c r="BS9" s="852"/>
      <c r="BT9" s="838"/>
    </row>
    <row r="10" customFormat="false" ht="14.25" hidden="false" customHeight="false" outlineLevel="0" collapsed="false">
      <c r="B10" s="867"/>
      <c r="C10" s="868" t="s">
        <v>265</v>
      </c>
      <c r="D10" s="868"/>
      <c r="E10" s="869" t="n">
        <f aca="false">'BM GLOBAL'!L1</f>
        <v>1</v>
      </c>
      <c r="F10" s="869"/>
      <c r="G10" s="869"/>
      <c r="H10" s="869"/>
      <c r="I10" s="870" t="str">
        <f aca="false">IF(J9=0,"Preencha o número do Contrato de Execução (CTEF) na guia 'BM Global'","1")</f>
        <v>Preencha o número do Contrato de Execução (CTEF) na guia 'BM Global'</v>
      </c>
      <c r="J10" s="863"/>
      <c r="K10" s="863"/>
      <c r="L10" s="863"/>
      <c r="M10" s="863"/>
      <c r="N10" s="864"/>
      <c r="O10" s="864"/>
      <c r="P10" s="864"/>
      <c r="Q10" s="865"/>
      <c r="R10" s="865"/>
      <c r="S10" s="865"/>
      <c r="T10" s="865"/>
      <c r="U10" s="865"/>
      <c r="V10" s="866"/>
      <c r="W10" s="866"/>
      <c r="X10" s="866"/>
      <c r="Y10" s="866"/>
      <c r="Z10" s="838"/>
      <c r="AA10" s="838"/>
      <c r="AB10" s="871" t="str">
        <f aca="false">'ORÇ.GLOBAL REF.'!G6</f>
        <v/>
      </c>
      <c r="AC10" s="871"/>
      <c r="AD10" s="871"/>
      <c r="AE10" s="871"/>
      <c r="AF10" s="871"/>
      <c r="AG10" s="871"/>
      <c r="AH10" s="871"/>
      <c r="AI10" s="871"/>
      <c r="AJ10" s="871"/>
      <c r="AK10" s="872" t="n">
        <f aca="false">INFORMAÇÕES!Q9</f>
        <v>0</v>
      </c>
      <c r="AL10" s="872"/>
      <c r="AM10" s="872"/>
      <c r="AN10" s="872"/>
      <c r="AO10" s="872"/>
      <c r="AP10" s="373"/>
      <c r="AQ10" s="373"/>
      <c r="AR10" s="373"/>
      <c r="AS10" s="373"/>
      <c r="AT10" s="373"/>
      <c r="AU10" s="852"/>
      <c r="AV10" s="838"/>
      <c r="AW10" s="873" t="str">
        <f aca="false">'ORÇ.GLOBAL REF.'!C6</f>
        <v/>
      </c>
      <c r="AX10" s="873"/>
      <c r="AY10" s="873"/>
      <c r="AZ10" s="873"/>
      <c r="BA10" s="873"/>
      <c r="BB10" s="873"/>
      <c r="BC10" s="873"/>
      <c r="BD10" s="873"/>
      <c r="BE10" s="873"/>
      <c r="BF10" s="873"/>
      <c r="BG10" s="873"/>
      <c r="BH10" s="873"/>
      <c r="BI10" s="873"/>
      <c r="BJ10" s="873"/>
      <c r="BK10" s="873"/>
      <c r="BL10" s="873"/>
      <c r="BM10" s="873"/>
      <c r="BN10" s="873"/>
      <c r="BO10" s="873"/>
      <c r="BP10" s="873"/>
      <c r="BQ10" s="873"/>
      <c r="BR10" s="873"/>
      <c r="BS10" s="873"/>
      <c r="BT10" s="838"/>
    </row>
    <row r="11" customFormat="false" ht="3" hidden="false" customHeight="true" outlineLevel="0" collapsed="false">
      <c r="B11" s="874"/>
      <c r="C11" s="874"/>
      <c r="D11" s="874"/>
      <c r="E11" s="874"/>
      <c r="F11" s="874"/>
      <c r="G11" s="874"/>
      <c r="H11" s="874"/>
      <c r="I11" s="875"/>
      <c r="J11" s="876"/>
      <c r="K11" s="876"/>
      <c r="L11" s="876"/>
      <c r="M11" s="876"/>
      <c r="N11" s="865"/>
      <c r="O11" s="865"/>
      <c r="P11" s="865"/>
      <c r="Q11" s="877"/>
      <c r="R11" s="877"/>
      <c r="S11" s="877"/>
      <c r="T11" s="877"/>
      <c r="U11" s="877"/>
      <c r="V11" s="866"/>
      <c r="W11" s="866"/>
      <c r="X11" s="866"/>
      <c r="Y11" s="866"/>
      <c r="Z11" s="874"/>
      <c r="AA11" s="874"/>
      <c r="AB11" s="843"/>
      <c r="AC11" s="843"/>
      <c r="AD11" s="843"/>
      <c r="AE11" s="843"/>
      <c r="AF11" s="843"/>
      <c r="AG11" s="843"/>
      <c r="AH11" s="843"/>
      <c r="AI11" s="843"/>
      <c r="AJ11" s="843"/>
      <c r="AK11" s="843"/>
      <c r="AL11" s="843"/>
      <c r="AM11" s="843"/>
      <c r="AN11" s="843"/>
      <c r="AO11" s="843"/>
      <c r="AP11" s="373"/>
      <c r="AQ11" s="373"/>
      <c r="AR11" s="373"/>
      <c r="AS11" s="373"/>
      <c r="AT11" s="373"/>
      <c r="AU11" s="373"/>
      <c r="AV11" s="874"/>
      <c r="AW11" s="874"/>
      <c r="AX11" s="874"/>
      <c r="AY11" s="874"/>
      <c r="AZ11" s="874"/>
      <c r="BA11" s="874"/>
      <c r="BB11" s="874"/>
      <c r="BC11" s="874"/>
      <c r="BD11" s="874"/>
      <c r="BE11" s="874"/>
      <c r="BF11" s="874"/>
      <c r="BG11" s="874"/>
      <c r="BH11" s="874"/>
      <c r="BI11" s="874"/>
      <c r="BJ11" s="874"/>
      <c r="BK11" s="874"/>
      <c r="BL11" s="874"/>
      <c r="BM11" s="843"/>
      <c r="BN11" s="874"/>
      <c r="BO11" s="874"/>
      <c r="BP11" s="843"/>
      <c r="BQ11" s="843"/>
      <c r="BR11" s="843"/>
      <c r="BS11" s="843"/>
      <c r="BT11" s="874"/>
    </row>
    <row r="12" customFormat="false" ht="14.25" hidden="false" customHeight="false" outlineLevel="0" collapsed="false">
      <c r="B12" s="860" t="s">
        <v>420</v>
      </c>
      <c r="C12" s="838"/>
      <c r="D12" s="838"/>
      <c r="E12" s="838"/>
      <c r="F12" s="838"/>
      <c r="G12" s="838"/>
      <c r="H12" s="852"/>
      <c r="I12" s="843" t="n">
        <v>2</v>
      </c>
      <c r="J12" s="876"/>
      <c r="K12" s="876"/>
      <c r="L12" s="876"/>
      <c r="M12" s="876"/>
      <c r="N12" s="865"/>
      <c r="O12" s="865"/>
      <c r="P12" s="865"/>
      <c r="Q12" s="877"/>
      <c r="R12" s="877"/>
      <c r="S12" s="877"/>
      <c r="T12" s="877"/>
      <c r="U12" s="877"/>
      <c r="V12" s="866"/>
      <c r="W12" s="866"/>
      <c r="X12" s="866"/>
      <c r="Y12" s="866"/>
      <c r="Z12" s="838"/>
      <c r="AA12" s="838"/>
      <c r="AB12" s="842" t="str">
        <f aca="false">IF($AD$22&lt;&gt;"","Tomador",IF($AG$22&lt;&gt;"","Tomador /Ag. Promotor","Tomador/Ag.Promotor ou Tomador "))</f>
        <v>Tomador</v>
      </c>
      <c r="AC12" s="843"/>
      <c r="AD12" s="843"/>
      <c r="AE12" s="843"/>
      <c r="AF12" s="843"/>
      <c r="AG12" s="843"/>
      <c r="AH12" s="843"/>
      <c r="AI12" s="843"/>
      <c r="AJ12" s="843"/>
      <c r="AK12" s="843"/>
      <c r="AL12" s="843"/>
      <c r="AM12" s="843"/>
      <c r="AN12" s="843"/>
      <c r="AO12" s="844"/>
      <c r="AP12" s="878" t="s">
        <v>421</v>
      </c>
      <c r="AQ12" s="838"/>
      <c r="AR12" s="838"/>
      <c r="AS12" s="838"/>
      <c r="AT12" s="838"/>
      <c r="AU12" s="852"/>
      <c r="AV12" s="838"/>
      <c r="AW12" s="860" t="s">
        <v>422</v>
      </c>
      <c r="AX12" s="838"/>
      <c r="AY12" s="838"/>
      <c r="AZ12" s="838"/>
      <c r="BA12" s="861"/>
      <c r="BB12" s="861"/>
      <c r="BC12" s="861"/>
      <c r="BD12" s="838"/>
      <c r="BE12" s="838"/>
      <c r="BF12" s="838"/>
      <c r="BG12" s="838"/>
      <c r="BH12" s="838"/>
      <c r="BI12" s="860" t="s">
        <v>423</v>
      </c>
      <c r="BJ12" s="838"/>
      <c r="BK12" s="838"/>
      <c r="BL12" s="838"/>
      <c r="BM12" s="843"/>
      <c r="BN12" s="838"/>
      <c r="BO12" s="838"/>
      <c r="BP12" s="838"/>
      <c r="BQ12" s="861"/>
      <c r="BR12" s="861"/>
      <c r="BS12" s="879"/>
      <c r="BT12" s="838"/>
    </row>
    <row r="13" customFormat="false" ht="3" hidden="false" customHeight="true" outlineLevel="0" collapsed="false">
      <c r="B13" s="860"/>
      <c r="C13" s="838"/>
      <c r="D13" s="838"/>
      <c r="E13" s="838"/>
      <c r="F13" s="838"/>
      <c r="G13" s="838"/>
      <c r="H13" s="852"/>
      <c r="I13" s="843"/>
      <c r="J13" s="876"/>
      <c r="K13" s="876"/>
      <c r="L13" s="876"/>
      <c r="M13" s="876"/>
      <c r="N13" s="865"/>
      <c r="O13" s="865"/>
      <c r="P13" s="865"/>
      <c r="Q13" s="877"/>
      <c r="R13" s="877"/>
      <c r="S13" s="877"/>
      <c r="T13" s="877"/>
      <c r="U13" s="877"/>
      <c r="V13" s="866"/>
      <c r="W13" s="866"/>
      <c r="X13" s="866"/>
      <c r="Y13" s="866"/>
      <c r="Z13" s="838"/>
      <c r="AA13" s="838"/>
      <c r="AB13" s="842"/>
      <c r="AC13" s="843"/>
      <c r="AD13" s="843"/>
      <c r="AE13" s="843"/>
      <c r="AF13" s="843"/>
      <c r="AG13" s="843"/>
      <c r="AH13" s="843"/>
      <c r="AI13" s="843"/>
      <c r="AJ13" s="843"/>
      <c r="AK13" s="843"/>
      <c r="AL13" s="843"/>
      <c r="AM13" s="843"/>
      <c r="AN13" s="843"/>
      <c r="AO13" s="844"/>
      <c r="AP13" s="878"/>
      <c r="AQ13" s="838"/>
      <c r="AR13" s="838"/>
      <c r="AS13" s="838"/>
      <c r="AT13" s="838"/>
      <c r="AU13" s="852"/>
      <c r="AV13" s="838"/>
      <c r="AW13" s="860"/>
      <c r="AX13" s="838"/>
      <c r="AY13" s="838"/>
      <c r="AZ13" s="838"/>
      <c r="BA13" s="861"/>
      <c r="BB13" s="861"/>
      <c r="BC13" s="861"/>
      <c r="BD13" s="838"/>
      <c r="BE13" s="838"/>
      <c r="BF13" s="838"/>
      <c r="BG13" s="838"/>
      <c r="BH13" s="838"/>
      <c r="BI13" s="860"/>
      <c r="BJ13" s="838"/>
      <c r="BK13" s="838"/>
      <c r="BL13" s="838"/>
      <c r="BM13" s="843"/>
      <c r="BN13" s="838"/>
      <c r="BO13" s="838"/>
      <c r="BP13" s="838"/>
      <c r="BQ13" s="861"/>
      <c r="BR13" s="861"/>
      <c r="BS13" s="852"/>
      <c r="BT13" s="838"/>
    </row>
    <row r="14" customFormat="false" ht="14.25" hidden="false" customHeight="false" outlineLevel="0" collapsed="false">
      <c r="B14" s="880" t="n">
        <f aca="false">'BM GLOBAL'!L4</f>
        <v>0</v>
      </c>
      <c r="C14" s="880"/>
      <c r="D14" s="880"/>
      <c r="E14" s="880"/>
      <c r="F14" s="880"/>
      <c r="G14" s="880"/>
      <c r="H14" s="880"/>
      <c r="I14" s="843" t="n">
        <v>3</v>
      </c>
      <c r="J14" s="876"/>
      <c r="K14" s="876"/>
      <c r="L14" s="876"/>
      <c r="M14" s="876"/>
      <c r="N14" s="865"/>
      <c r="O14" s="865"/>
      <c r="P14" s="865"/>
      <c r="Q14" s="877"/>
      <c r="R14" s="877"/>
      <c r="S14" s="877"/>
      <c r="T14" s="877"/>
      <c r="U14" s="877"/>
      <c r="V14" s="866"/>
      <c r="W14" s="866"/>
      <c r="X14" s="866"/>
      <c r="Y14" s="866"/>
      <c r="Z14" s="838"/>
      <c r="AA14" s="838"/>
      <c r="AB14" s="881" t="str">
        <f aca="false">'ORÇ.GLOBAL REF.'!C4</f>
        <v>MUNICÍPIO DE CASTRO</v>
      </c>
      <c r="AC14" s="881"/>
      <c r="AD14" s="881"/>
      <c r="AE14" s="881"/>
      <c r="AF14" s="881"/>
      <c r="AG14" s="881"/>
      <c r="AH14" s="881"/>
      <c r="AI14" s="881"/>
      <c r="AJ14" s="881"/>
      <c r="AK14" s="881"/>
      <c r="AL14" s="881"/>
      <c r="AM14" s="881"/>
      <c r="AN14" s="881"/>
      <c r="AO14" s="881"/>
      <c r="AP14" s="882" t="n">
        <f aca="false">'QCI REPROG.'!I47</f>
        <v>41766.75</v>
      </c>
      <c r="AQ14" s="882"/>
      <c r="AR14" s="882"/>
      <c r="AS14" s="882"/>
      <c r="AT14" s="882"/>
      <c r="AU14" s="882"/>
      <c r="AV14" s="838"/>
      <c r="AW14" s="883"/>
      <c r="AX14" s="883"/>
      <c r="AY14" s="883"/>
      <c r="AZ14" s="883"/>
      <c r="BA14" s="883"/>
      <c r="BB14" s="883"/>
      <c r="BC14" s="883"/>
      <c r="BD14" s="883"/>
      <c r="BE14" s="883"/>
      <c r="BF14" s="883"/>
      <c r="BG14" s="883"/>
      <c r="BH14" s="883"/>
      <c r="BI14" s="884" t="n">
        <f aca="false">'BM GLOBAL'!G4</f>
        <v>0</v>
      </c>
      <c r="BJ14" s="884"/>
      <c r="BK14" s="884"/>
      <c r="BL14" s="884"/>
      <c r="BM14" s="884"/>
      <c r="BN14" s="884"/>
      <c r="BO14" s="884"/>
      <c r="BP14" s="884"/>
      <c r="BQ14" s="884"/>
      <c r="BR14" s="884"/>
      <c r="BS14" s="884"/>
      <c r="BT14" s="838"/>
    </row>
    <row r="15" customFormat="false" ht="3" hidden="false" customHeight="true" outlineLevel="0" collapsed="false">
      <c r="B15" s="874"/>
      <c r="C15" s="874"/>
      <c r="D15" s="874"/>
      <c r="E15" s="874"/>
      <c r="F15" s="874"/>
      <c r="G15" s="874"/>
      <c r="H15" s="874"/>
      <c r="I15" s="875"/>
      <c r="J15" s="876"/>
      <c r="K15" s="876"/>
      <c r="L15" s="876"/>
      <c r="M15" s="876"/>
      <c r="N15" s="865"/>
      <c r="O15" s="865"/>
      <c r="P15" s="865"/>
      <c r="Q15" s="877"/>
      <c r="R15" s="877"/>
      <c r="S15" s="877"/>
      <c r="T15" s="877"/>
      <c r="U15" s="877"/>
      <c r="V15" s="866"/>
      <c r="W15" s="866"/>
      <c r="X15" s="866"/>
      <c r="Y15" s="866"/>
      <c r="Z15" s="874"/>
      <c r="AA15" s="874"/>
      <c r="AB15" s="843"/>
      <c r="AC15" s="843"/>
      <c r="AD15" s="843"/>
      <c r="AE15" s="843"/>
      <c r="AF15" s="843"/>
      <c r="AG15" s="843"/>
      <c r="AH15" s="843"/>
      <c r="AI15" s="843"/>
      <c r="AJ15" s="843"/>
      <c r="AK15" s="843"/>
      <c r="AL15" s="843"/>
      <c r="AM15" s="843"/>
      <c r="AN15" s="843"/>
      <c r="AO15" s="843"/>
      <c r="AP15" s="885"/>
      <c r="AQ15" s="885"/>
      <c r="AR15" s="885"/>
      <c r="AS15" s="885"/>
      <c r="AT15" s="885"/>
      <c r="AU15" s="885"/>
      <c r="AV15" s="874"/>
      <c r="AW15" s="874"/>
      <c r="AX15" s="874"/>
      <c r="AY15" s="874"/>
      <c r="AZ15" s="874"/>
      <c r="BA15" s="874"/>
      <c r="BB15" s="874"/>
      <c r="BC15" s="874"/>
      <c r="BD15" s="874"/>
      <c r="BE15" s="874"/>
      <c r="BF15" s="874"/>
      <c r="BG15" s="874"/>
      <c r="BH15" s="874"/>
      <c r="BI15" s="874"/>
      <c r="BJ15" s="874"/>
      <c r="BK15" s="874"/>
      <c r="BL15" s="874"/>
      <c r="BM15" s="843"/>
      <c r="BN15" s="874"/>
      <c r="BO15" s="874"/>
      <c r="BP15" s="874"/>
      <c r="BQ15" s="874"/>
      <c r="BR15" s="874"/>
      <c r="BS15" s="874"/>
      <c r="BT15" s="874"/>
    </row>
    <row r="16" customFormat="false" ht="14.25" hidden="false" customHeight="false" outlineLevel="0" collapsed="false">
      <c r="B16" s="860" t="s">
        <v>424</v>
      </c>
      <c r="C16" s="838"/>
      <c r="D16" s="838"/>
      <c r="E16" s="838"/>
      <c r="F16" s="838"/>
      <c r="G16" s="838"/>
      <c r="H16" s="852"/>
      <c r="I16" s="843" t="n">
        <v>4</v>
      </c>
      <c r="J16" s="876"/>
      <c r="K16" s="876"/>
      <c r="L16" s="876"/>
      <c r="M16" s="876"/>
      <c r="N16" s="865"/>
      <c r="O16" s="865"/>
      <c r="P16" s="865"/>
      <c r="Q16" s="877"/>
      <c r="R16" s="877"/>
      <c r="S16" s="877"/>
      <c r="T16" s="877"/>
      <c r="U16" s="877"/>
      <c r="V16" s="866"/>
      <c r="W16" s="866"/>
      <c r="X16" s="866"/>
      <c r="Y16" s="866"/>
      <c r="Z16" s="838"/>
      <c r="AA16" s="838"/>
      <c r="AB16" s="842" t="str">
        <f aca="false">IF(AD22&lt;&gt;"","Agente Operador - Repasse",IF(AG22&lt;&gt;"","Agente Financeiro ","Agente Financeiro ou Ag. Operador Repasse"))</f>
        <v>Agente Operador - Repasse</v>
      </c>
      <c r="AC16" s="843"/>
      <c r="AD16" s="843"/>
      <c r="AE16" s="843"/>
      <c r="AF16" s="843"/>
      <c r="AG16" s="843"/>
      <c r="AH16" s="843"/>
      <c r="AI16" s="843"/>
      <c r="AJ16" s="843"/>
      <c r="AK16" s="843"/>
      <c r="AL16" s="843"/>
      <c r="AM16" s="843"/>
      <c r="AN16" s="843"/>
      <c r="AO16" s="844"/>
      <c r="AP16" s="878" t="str">
        <f aca="false">IF($AD$22&lt;&gt;"","Repasse",IF($AG$22&lt;&gt;"","Financ.","Rep./Financ."))</f>
        <v>Repasse</v>
      </c>
      <c r="AQ16" s="838"/>
      <c r="AR16" s="838"/>
      <c r="AS16" s="838"/>
      <c r="AT16" s="838"/>
      <c r="AU16" s="852"/>
      <c r="AV16" s="838"/>
      <c r="AW16" s="860" t="s">
        <v>425</v>
      </c>
      <c r="AX16" s="838"/>
      <c r="AY16" s="838"/>
      <c r="AZ16" s="838"/>
      <c r="BA16" s="838"/>
      <c r="BB16" s="838"/>
      <c r="BC16" s="838"/>
      <c r="BD16" s="838"/>
      <c r="BE16" s="838"/>
      <c r="BF16" s="838"/>
      <c r="BG16" s="838"/>
      <c r="BH16" s="838"/>
      <c r="BI16" s="838"/>
      <c r="BJ16" s="838"/>
      <c r="BK16" s="838"/>
      <c r="BL16" s="838"/>
      <c r="BM16" s="843"/>
      <c r="BN16" s="838"/>
      <c r="BO16" s="838"/>
      <c r="BP16" s="838"/>
      <c r="BQ16" s="838"/>
      <c r="BR16" s="838"/>
      <c r="BS16" s="852"/>
      <c r="BT16" s="838"/>
    </row>
    <row r="17" customFormat="false" ht="3" hidden="false" customHeight="true" outlineLevel="0" collapsed="false">
      <c r="B17" s="860"/>
      <c r="C17" s="838"/>
      <c r="D17" s="838"/>
      <c r="E17" s="838"/>
      <c r="F17" s="838"/>
      <c r="G17" s="838"/>
      <c r="H17" s="852"/>
      <c r="I17" s="843"/>
      <c r="J17" s="876"/>
      <c r="K17" s="876"/>
      <c r="L17" s="876"/>
      <c r="M17" s="876"/>
      <c r="N17" s="865"/>
      <c r="O17" s="865"/>
      <c r="P17" s="865"/>
      <c r="Q17" s="877"/>
      <c r="R17" s="877"/>
      <c r="S17" s="877"/>
      <c r="T17" s="877"/>
      <c r="U17" s="877"/>
      <c r="V17" s="866"/>
      <c r="W17" s="866"/>
      <c r="X17" s="866"/>
      <c r="Y17" s="866"/>
      <c r="Z17" s="838"/>
      <c r="AA17" s="838"/>
      <c r="AB17" s="842"/>
      <c r="AC17" s="843"/>
      <c r="AD17" s="843"/>
      <c r="AE17" s="843"/>
      <c r="AF17" s="843"/>
      <c r="AG17" s="843"/>
      <c r="AH17" s="843"/>
      <c r="AI17" s="843"/>
      <c r="AJ17" s="843"/>
      <c r="AK17" s="843"/>
      <c r="AL17" s="843"/>
      <c r="AM17" s="843"/>
      <c r="AN17" s="843"/>
      <c r="AO17" s="844"/>
      <c r="AP17" s="878"/>
      <c r="AQ17" s="838"/>
      <c r="AR17" s="838"/>
      <c r="AS17" s="838"/>
      <c r="AT17" s="838"/>
      <c r="AU17" s="852"/>
      <c r="AV17" s="838"/>
      <c r="AW17" s="860"/>
      <c r="AX17" s="838"/>
      <c r="AY17" s="838"/>
      <c r="AZ17" s="838"/>
      <c r="BA17" s="838"/>
      <c r="BB17" s="838"/>
      <c r="BC17" s="838"/>
      <c r="BD17" s="838"/>
      <c r="BE17" s="838"/>
      <c r="BF17" s="838"/>
      <c r="BG17" s="838"/>
      <c r="BH17" s="838"/>
      <c r="BI17" s="838"/>
      <c r="BJ17" s="838"/>
      <c r="BK17" s="838"/>
      <c r="BL17" s="838"/>
      <c r="BM17" s="843"/>
      <c r="BN17" s="838"/>
      <c r="BO17" s="838"/>
      <c r="BP17" s="838"/>
      <c r="BQ17" s="838"/>
      <c r="BR17" s="838"/>
      <c r="BS17" s="852"/>
      <c r="BT17" s="838"/>
    </row>
    <row r="18" customFormat="false" ht="14.25" hidden="false" customHeight="false" outlineLevel="0" collapsed="false">
      <c r="B18" s="886" t="n">
        <f aca="false">B14</f>
        <v>0</v>
      </c>
      <c r="C18" s="886"/>
      <c r="D18" s="886"/>
      <c r="E18" s="886"/>
      <c r="F18" s="886"/>
      <c r="G18" s="886"/>
      <c r="H18" s="886"/>
      <c r="I18" s="843" t="n">
        <v>5</v>
      </c>
      <c r="J18" s="876"/>
      <c r="K18" s="876"/>
      <c r="L18" s="876"/>
      <c r="M18" s="876"/>
      <c r="N18" s="865"/>
      <c r="O18" s="865"/>
      <c r="P18" s="865"/>
      <c r="Q18" s="877"/>
      <c r="R18" s="877"/>
      <c r="S18" s="877"/>
      <c r="T18" s="877"/>
      <c r="U18" s="877"/>
      <c r="V18" s="866"/>
      <c r="W18" s="866"/>
      <c r="X18" s="866"/>
      <c r="Y18" s="866"/>
      <c r="Z18" s="838"/>
      <c r="AA18" s="838"/>
      <c r="AB18" s="887" t="s">
        <v>426</v>
      </c>
      <c r="AC18" s="887"/>
      <c r="AD18" s="887"/>
      <c r="AE18" s="887"/>
      <c r="AF18" s="887"/>
      <c r="AG18" s="887"/>
      <c r="AH18" s="887"/>
      <c r="AI18" s="887"/>
      <c r="AJ18" s="887"/>
      <c r="AK18" s="887"/>
      <c r="AL18" s="887"/>
      <c r="AM18" s="887"/>
      <c r="AN18" s="887"/>
      <c r="AO18" s="887"/>
      <c r="AP18" s="888" t="n">
        <f aca="false">'QCI REPROG.'!E47</f>
        <v>0</v>
      </c>
      <c r="AQ18" s="888"/>
      <c r="AR18" s="888"/>
      <c r="AS18" s="888"/>
      <c r="AT18" s="888"/>
      <c r="AU18" s="888"/>
      <c r="AV18" s="838"/>
      <c r="AW18" s="889" t="str">
        <f aca="false">'ORÇ.GLOBAL REF.'!C8</f>
        <v>SUBSTITUIÇÃO TELHAS UBS SOCAVÃO</v>
      </c>
      <c r="AX18" s="889"/>
      <c r="AY18" s="889"/>
      <c r="AZ18" s="889"/>
      <c r="BA18" s="889"/>
      <c r="BB18" s="889"/>
      <c r="BC18" s="889"/>
      <c r="BD18" s="889"/>
      <c r="BE18" s="889"/>
      <c r="BF18" s="889"/>
      <c r="BG18" s="889"/>
      <c r="BH18" s="889"/>
      <c r="BI18" s="889"/>
      <c r="BJ18" s="889"/>
      <c r="BK18" s="889"/>
      <c r="BL18" s="889"/>
      <c r="BM18" s="889"/>
      <c r="BN18" s="889"/>
      <c r="BO18" s="889"/>
      <c r="BP18" s="889"/>
      <c r="BQ18" s="889"/>
      <c r="BR18" s="889"/>
      <c r="BS18" s="889"/>
      <c r="BT18" s="838"/>
    </row>
    <row r="19" customFormat="false" ht="3" hidden="false" customHeight="true" outlineLevel="0" collapsed="false">
      <c r="B19" s="874"/>
      <c r="C19" s="874"/>
      <c r="D19" s="874"/>
      <c r="E19" s="874"/>
      <c r="F19" s="874"/>
      <c r="G19" s="874"/>
      <c r="H19" s="874"/>
      <c r="I19" s="875"/>
      <c r="J19" s="876"/>
      <c r="K19" s="876"/>
      <c r="L19" s="876"/>
      <c r="M19" s="876"/>
      <c r="N19" s="865"/>
      <c r="O19" s="865"/>
      <c r="P19" s="865"/>
      <c r="Q19" s="877"/>
      <c r="R19" s="877"/>
      <c r="S19" s="877"/>
      <c r="T19" s="877"/>
      <c r="U19" s="877"/>
      <c r="V19" s="866"/>
      <c r="W19" s="866"/>
      <c r="X19" s="866"/>
      <c r="Y19" s="866"/>
      <c r="Z19" s="874"/>
      <c r="AA19" s="874"/>
      <c r="AB19" s="890"/>
      <c r="AC19" s="890"/>
      <c r="AD19" s="890"/>
      <c r="AE19" s="890"/>
      <c r="AF19" s="891"/>
      <c r="AG19" s="891"/>
      <c r="AH19" s="891"/>
      <c r="AI19" s="891"/>
      <c r="AJ19" s="891"/>
      <c r="AK19" s="891"/>
      <c r="AL19" s="891"/>
      <c r="AM19" s="891"/>
      <c r="AN19" s="891"/>
      <c r="AO19" s="843"/>
      <c r="AP19" s="885"/>
      <c r="AQ19" s="885"/>
      <c r="AR19" s="885"/>
      <c r="AS19" s="885"/>
      <c r="AT19" s="885"/>
      <c r="AU19" s="885"/>
      <c r="AV19" s="874"/>
      <c r="AW19" s="889"/>
      <c r="AX19" s="889"/>
      <c r="AY19" s="889"/>
      <c r="AZ19" s="889"/>
      <c r="BA19" s="889"/>
      <c r="BB19" s="889"/>
      <c r="BC19" s="889"/>
      <c r="BD19" s="889"/>
      <c r="BE19" s="889"/>
      <c r="BF19" s="889"/>
      <c r="BG19" s="889"/>
      <c r="BH19" s="889"/>
      <c r="BI19" s="889"/>
      <c r="BJ19" s="889"/>
      <c r="BK19" s="889"/>
      <c r="BL19" s="889"/>
      <c r="BM19" s="889"/>
      <c r="BN19" s="889"/>
      <c r="BO19" s="889"/>
      <c r="BP19" s="889"/>
      <c r="BQ19" s="889"/>
      <c r="BR19" s="889"/>
      <c r="BS19" s="889"/>
      <c r="BT19" s="874"/>
    </row>
    <row r="20" customFormat="false" ht="14.25" hidden="false" customHeight="false" outlineLevel="0" collapsed="false">
      <c r="B20" s="838"/>
      <c r="C20" s="838"/>
      <c r="D20" s="838"/>
      <c r="E20" s="838"/>
      <c r="F20" s="838"/>
      <c r="G20" s="838"/>
      <c r="H20" s="838"/>
      <c r="I20" s="843" t="n">
        <v>6</v>
      </c>
      <c r="J20" s="876"/>
      <c r="K20" s="876"/>
      <c r="L20" s="876"/>
      <c r="M20" s="876"/>
      <c r="N20" s="865"/>
      <c r="O20" s="865"/>
      <c r="P20" s="865"/>
      <c r="Q20" s="877"/>
      <c r="R20" s="877"/>
      <c r="S20" s="877"/>
      <c r="T20" s="877"/>
      <c r="U20" s="877"/>
      <c r="V20" s="866"/>
      <c r="W20" s="866"/>
      <c r="X20" s="866"/>
      <c r="Y20" s="866"/>
      <c r="Z20" s="838"/>
      <c r="AA20" s="838"/>
      <c r="AB20" s="838"/>
      <c r="AC20" s="843"/>
      <c r="AD20" s="843" t="s">
        <v>427</v>
      </c>
      <c r="AE20" s="843"/>
      <c r="AF20" s="843"/>
      <c r="AG20" s="843"/>
      <c r="AH20" s="838"/>
      <c r="AI20" s="838"/>
      <c r="AJ20" s="843"/>
      <c r="AK20" s="842" t="s">
        <v>428</v>
      </c>
      <c r="AL20" s="838"/>
      <c r="AM20" s="843"/>
      <c r="AN20" s="838"/>
      <c r="AO20" s="844"/>
      <c r="AP20" s="878" t="s">
        <v>429</v>
      </c>
      <c r="AQ20" s="838"/>
      <c r="AR20" s="838"/>
      <c r="AS20" s="838"/>
      <c r="AT20" s="838"/>
      <c r="AU20" s="852"/>
      <c r="AV20" s="838"/>
      <c r="AW20" s="889"/>
      <c r="AX20" s="889"/>
      <c r="AY20" s="889"/>
      <c r="AZ20" s="889"/>
      <c r="BA20" s="889"/>
      <c r="BB20" s="889"/>
      <c r="BC20" s="889"/>
      <c r="BD20" s="889"/>
      <c r="BE20" s="889"/>
      <c r="BF20" s="889"/>
      <c r="BG20" s="889"/>
      <c r="BH20" s="889"/>
      <c r="BI20" s="889"/>
      <c r="BJ20" s="889"/>
      <c r="BK20" s="889"/>
      <c r="BL20" s="889"/>
      <c r="BM20" s="889"/>
      <c r="BN20" s="889"/>
      <c r="BO20" s="889"/>
      <c r="BP20" s="889"/>
      <c r="BQ20" s="889"/>
      <c r="BR20" s="889"/>
      <c r="BS20" s="889"/>
      <c r="BT20" s="838"/>
    </row>
    <row r="21" customFormat="false" ht="3" hidden="false" customHeight="true" outlineLevel="0" collapsed="false">
      <c r="B21" s="838"/>
      <c r="C21" s="838"/>
      <c r="D21" s="838"/>
      <c r="E21" s="838"/>
      <c r="F21" s="838"/>
      <c r="G21" s="838"/>
      <c r="H21" s="838"/>
      <c r="I21" s="843"/>
      <c r="J21" s="876"/>
      <c r="K21" s="876"/>
      <c r="L21" s="876"/>
      <c r="M21" s="876"/>
      <c r="N21" s="865"/>
      <c r="O21" s="865"/>
      <c r="P21" s="865"/>
      <c r="Q21" s="877"/>
      <c r="R21" s="877"/>
      <c r="S21" s="877"/>
      <c r="T21" s="877"/>
      <c r="U21" s="877"/>
      <c r="V21" s="866"/>
      <c r="W21" s="866"/>
      <c r="X21" s="866"/>
      <c r="Y21" s="866"/>
      <c r="Z21" s="838"/>
      <c r="AA21" s="838"/>
      <c r="AB21" s="843"/>
      <c r="AC21" s="843"/>
      <c r="AD21" s="843"/>
      <c r="AE21" s="843"/>
      <c r="AF21" s="843"/>
      <c r="AG21" s="843"/>
      <c r="AH21" s="843"/>
      <c r="AI21" s="843"/>
      <c r="AJ21" s="843"/>
      <c r="AK21" s="842"/>
      <c r="AL21" s="838"/>
      <c r="AM21" s="843"/>
      <c r="AN21" s="838"/>
      <c r="AO21" s="844"/>
      <c r="AP21" s="878"/>
      <c r="AQ21" s="838"/>
      <c r="AR21" s="838"/>
      <c r="AS21" s="838"/>
      <c r="AT21" s="838"/>
      <c r="AU21" s="852"/>
      <c r="AV21" s="838"/>
      <c r="AW21" s="889"/>
      <c r="AX21" s="889"/>
      <c r="AY21" s="889"/>
      <c r="AZ21" s="889"/>
      <c r="BA21" s="889"/>
      <c r="BB21" s="889"/>
      <c r="BC21" s="889"/>
      <c r="BD21" s="889"/>
      <c r="BE21" s="889"/>
      <c r="BF21" s="889"/>
      <c r="BG21" s="889"/>
      <c r="BH21" s="889"/>
      <c r="BI21" s="889"/>
      <c r="BJ21" s="889"/>
      <c r="BK21" s="889"/>
      <c r="BL21" s="889"/>
      <c r="BM21" s="889"/>
      <c r="BN21" s="889"/>
      <c r="BO21" s="889"/>
      <c r="BP21" s="889"/>
      <c r="BQ21" s="889"/>
      <c r="BR21" s="889"/>
      <c r="BS21" s="889"/>
      <c r="BT21" s="838"/>
    </row>
    <row r="22" customFormat="false" ht="14.25" hidden="false" customHeight="false" outlineLevel="0" collapsed="false">
      <c r="B22" s="838"/>
      <c r="C22" s="838"/>
      <c r="D22" s="838"/>
      <c r="E22" s="838"/>
      <c r="F22" s="838"/>
      <c r="G22" s="838"/>
      <c r="H22" s="838"/>
      <c r="I22" s="843" t="n">
        <v>7</v>
      </c>
      <c r="J22" s="876"/>
      <c r="K22" s="876"/>
      <c r="L22" s="876"/>
      <c r="M22" s="876"/>
      <c r="N22" s="865"/>
      <c r="O22" s="865"/>
      <c r="P22" s="865"/>
      <c r="Q22" s="877"/>
      <c r="R22" s="877"/>
      <c r="S22" s="877"/>
      <c r="T22" s="877"/>
      <c r="U22" s="877"/>
      <c r="V22" s="866"/>
      <c r="W22" s="866"/>
      <c r="X22" s="866"/>
      <c r="Y22" s="866"/>
      <c r="Z22" s="838"/>
      <c r="AA22" s="838"/>
      <c r="AB22" s="838"/>
      <c r="AC22" s="838"/>
      <c r="AD22" s="892" t="str">
        <f aca="false">IF(AG22&lt;&gt;0,"","X")</f>
        <v>X</v>
      </c>
      <c r="AE22" s="843" t="s">
        <v>430</v>
      </c>
      <c r="AF22" s="838"/>
      <c r="AG22" s="892" t="n">
        <f aca="false">IF(INFORMAÇÕES!Q40&gt;"","X",0)</f>
        <v>0</v>
      </c>
      <c r="AH22" s="843" t="s">
        <v>431</v>
      </c>
      <c r="AI22" s="838"/>
      <c r="AJ22" s="893"/>
      <c r="AK22" s="894" t="n">
        <f aca="false">'QCI REPROG.'!H47</f>
        <v>0</v>
      </c>
      <c r="AL22" s="894"/>
      <c r="AM22" s="894"/>
      <c r="AN22" s="894"/>
      <c r="AO22" s="894"/>
      <c r="AP22" s="895" t="n">
        <f aca="false">'QCI REPROG.'!F47</f>
        <v>41766.75</v>
      </c>
      <c r="AQ22" s="895"/>
      <c r="AR22" s="895"/>
      <c r="AS22" s="895"/>
      <c r="AT22" s="895"/>
      <c r="AU22" s="895"/>
      <c r="AV22" s="838"/>
      <c r="AW22" s="889"/>
      <c r="AX22" s="889"/>
      <c r="AY22" s="889"/>
      <c r="AZ22" s="889"/>
      <c r="BA22" s="889"/>
      <c r="BB22" s="889"/>
      <c r="BC22" s="889"/>
      <c r="BD22" s="889"/>
      <c r="BE22" s="889"/>
      <c r="BF22" s="889"/>
      <c r="BG22" s="889"/>
      <c r="BH22" s="889"/>
      <c r="BI22" s="889"/>
      <c r="BJ22" s="889"/>
      <c r="BK22" s="889"/>
      <c r="BL22" s="889"/>
      <c r="BM22" s="889"/>
      <c r="BN22" s="889"/>
      <c r="BO22" s="889"/>
      <c r="BP22" s="889"/>
      <c r="BQ22" s="889"/>
      <c r="BR22" s="889"/>
      <c r="BS22" s="889"/>
      <c r="BT22" s="838"/>
    </row>
    <row r="23" customFormat="false" ht="14.25" hidden="false" customHeight="false" outlineLevel="0" collapsed="false">
      <c r="B23" s="874"/>
      <c r="C23" s="874"/>
      <c r="D23" s="874"/>
      <c r="E23" s="874"/>
      <c r="F23" s="874"/>
      <c r="G23" s="874"/>
      <c r="H23" s="874"/>
      <c r="I23" s="874"/>
      <c r="J23" s="874"/>
      <c r="K23" s="874"/>
      <c r="L23" s="874"/>
      <c r="M23" s="874"/>
      <c r="N23" s="896"/>
      <c r="O23" s="896"/>
      <c r="P23" s="896"/>
      <c r="Q23" s="896"/>
      <c r="R23" s="896"/>
      <c r="S23" s="896"/>
      <c r="T23" s="874"/>
      <c r="U23" s="874"/>
      <c r="V23" s="874"/>
      <c r="W23" s="874"/>
      <c r="X23" s="874"/>
      <c r="Y23" s="874"/>
      <c r="Z23" s="874"/>
      <c r="AA23" s="874"/>
      <c r="AB23" s="874"/>
      <c r="AC23" s="874"/>
      <c r="AD23" s="874"/>
      <c r="AE23" s="874"/>
      <c r="AF23" s="874"/>
      <c r="AG23" s="874"/>
      <c r="AH23" s="874"/>
      <c r="AI23" s="874"/>
      <c r="AJ23" s="874"/>
      <c r="AK23" s="874"/>
      <c r="AL23" s="874"/>
      <c r="AM23" s="874"/>
      <c r="AN23" s="874"/>
      <c r="AO23" s="874"/>
      <c r="AP23" s="874"/>
      <c r="AQ23" s="874"/>
      <c r="AR23" s="874"/>
      <c r="AS23" s="874"/>
      <c r="AT23" s="874"/>
      <c r="AU23" s="874"/>
      <c r="AV23" s="874"/>
      <c r="AW23" s="874"/>
      <c r="AX23" s="874"/>
      <c r="AY23" s="874"/>
      <c r="AZ23" s="874"/>
      <c r="BA23" s="874"/>
      <c r="BB23" s="874"/>
      <c r="BC23" s="874"/>
      <c r="BD23" s="874"/>
      <c r="BE23" s="874"/>
      <c r="BF23" s="874"/>
      <c r="BG23" s="874"/>
      <c r="BH23" s="874"/>
      <c r="BI23" s="874"/>
      <c r="BJ23" s="874"/>
      <c r="BK23" s="874"/>
      <c r="BL23" s="874"/>
      <c r="BM23" s="874"/>
      <c r="BN23" s="874"/>
      <c r="BO23" s="874"/>
      <c r="BP23" s="874"/>
      <c r="BQ23" s="874"/>
      <c r="BR23" s="874"/>
      <c r="BS23" s="874"/>
      <c r="BT23" s="874"/>
    </row>
    <row r="24" customFormat="false" ht="14.25" hidden="false" customHeight="false" outlineLevel="0" collapsed="false">
      <c r="B24" s="897" t="s">
        <v>432</v>
      </c>
      <c r="C24" s="897"/>
      <c r="D24" s="897"/>
      <c r="E24" s="897"/>
      <c r="F24" s="897"/>
      <c r="G24" s="897"/>
      <c r="H24" s="897"/>
      <c r="I24" s="897"/>
      <c r="J24" s="897"/>
      <c r="K24" s="897"/>
      <c r="L24" s="897"/>
      <c r="M24" s="897"/>
      <c r="N24" s="897"/>
      <c r="O24" s="898" t="s">
        <v>433</v>
      </c>
      <c r="P24" s="898"/>
      <c r="Q24" s="898"/>
      <c r="R24" s="898"/>
      <c r="S24" s="898"/>
      <c r="T24" s="898"/>
      <c r="U24" s="898"/>
      <c r="V24" s="898"/>
      <c r="W24" s="898"/>
      <c r="X24" s="898"/>
      <c r="Y24" s="899" t="s">
        <v>434</v>
      </c>
      <c r="Z24" s="899"/>
      <c r="AA24" s="899"/>
      <c r="AB24" s="899"/>
      <c r="AC24" s="899"/>
      <c r="AD24" s="899" t="s">
        <v>435</v>
      </c>
      <c r="AE24" s="899"/>
      <c r="AF24" s="899"/>
      <c r="AG24" s="899"/>
      <c r="AH24" s="899"/>
      <c r="AI24" s="897" t="s">
        <v>436</v>
      </c>
      <c r="AJ24" s="897"/>
      <c r="AK24" s="897"/>
      <c r="AL24" s="897"/>
      <c r="AM24" s="897"/>
      <c r="AN24" s="897"/>
      <c r="AO24" s="897"/>
      <c r="AP24" s="897"/>
      <c r="AQ24" s="897"/>
      <c r="AR24" s="897"/>
      <c r="AS24" s="897"/>
      <c r="AT24" s="897"/>
      <c r="AU24" s="897"/>
      <c r="AV24" s="897"/>
      <c r="AW24" s="897"/>
      <c r="AX24" s="897" t="s">
        <v>437</v>
      </c>
      <c r="AY24" s="897"/>
      <c r="AZ24" s="897"/>
      <c r="BA24" s="897"/>
      <c r="BB24" s="897"/>
      <c r="BC24" s="897"/>
      <c r="BD24" s="897"/>
      <c r="BE24" s="897"/>
      <c r="BF24" s="897"/>
      <c r="BG24" s="897"/>
      <c r="BH24" s="897"/>
      <c r="BI24" s="897"/>
      <c r="BJ24" s="897"/>
      <c r="BK24" s="897"/>
      <c r="BL24" s="897"/>
      <c r="BM24" s="897"/>
      <c r="BN24" s="897"/>
      <c r="BO24" s="897"/>
      <c r="BP24" s="897"/>
      <c r="BQ24" s="897"/>
      <c r="BR24" s="897"/>
      <c r="BS24" s="897"/>
      <c r="BT24" s="874"/>
    </row>
    <row r="25" customFormat="false" ht="14.25" hidden="false" customHeight="false" outlineLevel="0" collapsed="false">
      <c r="B25" s="900"/>
      <c r="C25" s="885"/>
      <c r="D25" s="885"/>
      <c r="E25" s="885"/>
      <c r="F25" s="885"/>
      <c r="G25" s="885"/>
      <c r="H25" s="885"/>
      <c r="I25" s="885"/>
      <c r="J25" s="885"/>
      <c r="K25" s="885"/>
      <c r="L25" s="885"/>
      <c r="M25" s="885"/>
      <c r="N25" s="885"/>
      <c r="O25" s="901"/>
      <c r="P25" s="902"/>
      <c r="Q25" s="902"/>
      <c r="R25" s="902"/>
      <c r="S25" s="902"/>
      <c r="T25" s="903"/>
      <c r="U25" s="904"/>
      <c r="V25" s="904"/>
      <c r="W25" s="904"/>
      <c r="X25" s="904"/>
      <c r="Y25" s="905"/>
      <c r="Z25" s="904"/>
      <c r="AA25" s="904"/>
      <c r="AB25" s="904"/>
      <c r="AC25" s="906"/>
      <c r="AD25" s="905"/>
      <c r="AE25" s="904"/>
      <c r="AF25" s="904"/>
      <c r="AG25" s="904"/>
      <c r="AH25" s="906"/>
      <c r="AI25" s="905"/>
      <c r="AJ25" s="904"/>
      <c r="AK25" s="904"/>
      <c r="AL25" s="904"/>
      <c r="AM25" s="904"/>
      <c r="AN25" s="904"/>
      <c r="AO25" s="904"/>
      <c r="AP25" s="904"/>
      <c r="AQ25" s="904"/>
      <c r="AR25" s="904"/>
      <c r="AS25" s="904"/>
      <c r="AT25" s="904"/>
      <c r="AU25" s="904"/>
      <c r="AV25" s="904"/>
      <c r="AW25" s="906"/>
      <c r="AX25" s="905"/>
      <c r="AY25" s="904"/>
      <c r="AZ25" s="904"/>
      <c r="BA25" s="904"/>
      <c r="BB25" s="904"/>
      <c r="BC25" s="904"/>
      <c r="BD25" s="904"/>
      <c r="BE25" s="904"/>
      <c r="BF25" s="904"/>
      <c r="BG25" s="904"/>
      <c r="BH25" s="904"/>
      <c r="BI25" s="904"/>
      <c r="BJ25" s="904"/>
      <c r="BK25" s="904"/>
      <c r="BL25" s="904"/>
      <c r="BM25" s="904"/>
      <c r="BN25" s="904"/>
      <c r="BO25" s="904"/>
      <c r="BP25" s="904"/>
      <c r="BQ25" s="904"/>
      <c r="BR25" s="904"/>
      <c r="BS25" s="906"/>
      <c r="BT25" s="874"/>
    </row>
    <row r="26" customFormat="false" ht="14.25" hidden="false" customHeight="false" outlineLevel="0" collapsed="false">
      <c r="B26" s="907" t="s">
        <v>145</v>
      </c>
      <c r="C26" s="907"/>
      <c r="D26" s="907" t="s">
        <v>438</v>
      </c>
      <c r="E26" s="907"/>
      <c r="F26" s="907"/>
      <c r="G26" s="907"/>
      <c r="H26" s="907"/>
      <c r="I26" s="907"/>
      <c r="J26" s="907"/>
      <c r="K26" s="907"/>
      <c r="L26" s="907"/>
      <c r="M26" s="907"/>
      <c r="N26" s="907"/>
      <c r="O26" s="908" t="s">
        <v>186</v>
      </c>
      <c r="P26" s="908"/>
      <c r="Q26" s="908"/>
      <c r="R26" s="908"/>
      <c r="S26" s="908"/>
      <c r="T26" s="908" t="s">
        <v>439</v>
      </c>
      <c r="U26" s="908"/>
      <c r="V26" s="908"/>
      <c r="W26" s="908"/>
      <c r="X26" s="908"/>
      <c r="Y26" s="908" t="s">
        <v>439</v>
      </c>
      <c r="Z26" s="908"/>
      <c r="AA26" s="908"/>
      <c r="AB26" s="908"/>
      <c r="AC26" s="908"/>
      <c r="AD26" s="908" t="s">
        <v>439</v>
      </c>
      <c r="AE26" s="908"/>
      <c r="AF26" s="908"/>
      <c r="AG26" s="908"/>
      <c r="AH26" s="908"/>
      <c r="AI26" s="908" t="str">
        <f aca="false">IF($AD$22&lt;&gt;"","Repasse(R$)",IF($AG$22&lt;&gt;"","Financ.(R$)","Rep/Financ(R$)"))</f>
        <v>Repasse(R$)</v>
      </c>
      <c r="AJ26" s="908"/>
      <c r="AK26" s="908"/>
      <c r="AL26" s="908"/>
      <c r="AM26" s="908"/>
      <c r="AN26" s="908" t="s">
        <v>440</v>
      </c>
      <c r="AO26" s="908"/>
      <c r="AP26" s="908"/>
      <c r="AQ26" s="908"/>
      <c r="AR26" s="908"/>
      <c r="AS26" s="908" t="s">
        <v>441</v>
      </c>
      <c r="AT26" s="908"/>
      <c r="AU26" s="908"/>
      <c r="AV26" s="908"/>
      <c r="AW26" s="908"/>
      <c r="AX26" s="908" t="str">
        <f aca="false">IF($AD$22&lt;&gt;"","Repasse(R$)",IF($AG$22&lt;&gt;"","Financ.(R$)","Rep/Financ(R$)"))</f>
        <v>Repasse(R$)</v>
      </c>
      <c r="AY26" s="908"/>
      <c r="AZ26" s="908"/>
      <c r="BA26" s="908"/>
      <c r="BB26" s="908"/>
      <c r="BC26" s="908" t="s">
        <v>440</v>
      </c>
      <c r="BD26" s="908"/>
      <c r="BE26" s="908"/>
      <c r="BF26" s="908"/>
      <c r="BG26" s="908"/>
      <c r="BH26" s="908" t="s">
        <v>441</v>
      </c>
      <c r="BI26" s="908"/>
      <c r="BJ26" s="908"/>
      <c r="BK26" s="908"/>
      <c r="BL26" s="908"/>
      <c r="BM26" s="909"/>
      <c r="BN26" s="910" t="s">
        <v>442</v>
      </c>
      <c r="BO26" s="910"/>
      <c r="BP26" s="910"/>
      <c r="BQ26" s="910" t="s">
        <v>443</v>
      </c>
      <c r="BR26" s="910"/>
      <c r="BS26" s="910"/>
      <c r="BT26" s="373"/>
    </row>
    <row r="27" customFormat="false" ht="14.25" hidden="false" customHeight="false" outlineLevel="0" collapsed="false">
      <c r="B27" s="911" t="n">
        <f aca="false">'QCI REPROG.'!B10</f>
        <v>1</v>
      </c>
      <c r="C27" s="911"/>
      <c r="D27" s="912" t="str">
        <f aca="false">'QCI REPROG.'!C10</f>
        <v>REMOÇÃO TELHAS</v>
      </c>
      <c r="E27" s="912"/>
      <c r="F27" s="912"/>
      <c r="G27" s="912"/>
      <c r="H27" s="912"/>
      <c r="I27" s="912"/>
      <c r="J27" s="912"/>
      <c r="K27" s="912"/>
      <c r="L27" s="912"/>
      <c r="M27" s="912"/>
      <c r="N27" s="912"/>
      <c r="O27" s="913" t="n">
        <f aca="false">IF(T27&gt;0,T27/$T$67*100,"")</f>
        <v>8.14446898549684</v>
      </c>
      <c r="P27" s="913"/>
      <c r="Q27" s="913"/>
      <c r="R27" s="913"/>
      <c r="S27" s="913"/>
      <c r="T27" s="914" t="n">
        <f aca="false">QCI!J10</f>
        <v>3401.68</v>
      </c>
      <c r="U27" s="914"/>
      <c r="V27" s="914"/>
      <c r="W27" s="914"/>
      <c r="X27" s="914"/>
      <c r="Y27" s="914" t="n">
        <f aca="false">'QCI REPROG.'!I10</f>
        <v>3401.68</v>
      </c>
      <c r="Z27" s="914"/>
      <c r="AA27" s="914"/>
      <c r="AB27" s="914"/>
      <c r="AC27" s="914"/>
      <c r="AD27" s="915" t="n">
        <f aca="false">T27-Y27</f>
        <v>0</v>
      </c>
      <c r="AE27" s="915"/>
      <c r="AF27" s="915"/>
      <c r="AG27" s="915"/>
      <c r="AH27" s="915"/>
      <c r="AI27" s="915" t="n">
        <f aca="false">'RESUMO BM'!N10</f>
        <v>0</v>
      </c>
      <c r="AJ27" s="915"/>
      <c r="AK27" s="915"/>
      <c r="AL27" s="915"/>
      <c r="AM27" s="915"/>
      <c r="AN27" s="915" t="n">
        <f aca="false">'RESUMO BM'!O10+'RESUMO BM'!P10</f>
        <v>0</v>
      </c>
      <c r="AO27" s="915"/>
      <c r="AP27" s="915"/>
      <c r="AQ27" s="915"/>
      <c r="AR27" s="915"/>
      <c r="AS27" s="914" t="n">
        <f aca="false">'RESUMO BM'!R10</f>
        <v>0</v>
      </c>
      <c r="AT27" s="914"/>
      <c r="AU27" s="914"/>
      <c r="AV27" s="914"/>
      <c r="AW27" s="914"/>
      <c r="AX27" s="915" t="n">
        <f aca="false">'RESUMO BM'!E10</f>
        <v>0</v>
      </c>
      <c r="AY27" s="915"/>
      <c r="AZ27" s="915"/>
      <c r="BA27" s="915"/>
      <c r="BB27" s="915"/>
      <c r="BC27" s="915" t="n">
        <f aca="false">'RESUMO BM'!F10+'RESUMO BM'!G10</f>
        <v>0</v>
      </c>
      <c r="BD27" s="915"/>
      <c r="BE27" s="915"/>
      <c r="BF27" s="915"/>
      <c r="BG27" s="915"/>
      <c r="BH27" s="914" t="n">
        <f aca="false">'RESUMO BM'!I10</f>
        <v>0</v>
      </c>
      <c r="BI27" s="914"/>
      <c r="BJ27" s="914"/>
      <c r="BK27" s="914"/>
      <c r="BL27" s="914"/>
      <c r="BM27" s="916"/>
      <c r="BN27" s="917" t="n">
        <f aca="false">IF(BH27&gt;0,BH27/Y27*100,0)</f>
        <v>0</v>
      </c>
      <c r="BO27" s="917"/>
      <c r="BP27" s="917"/>
      <c r="BQ27" s="917" t="n">
        <f aca="false">IF(BH27&gt;0,BH27/T27*100,0)</f>
        <v>0</v>
      </c>
      <c r="BR27" s="917"/>
      <c r="BS27" s="917"/>
      <c r="BT27" s="373"/>
    </row>
    <row r="28" customFormat="false" ht="14.25" hidden="false" customHeight="false" outlineLevel="0" collapsed="false">
      <c r="B28" s="911" t="n">
        <f aca="false">'QCI REPROG.'!B11</f>
        <v>2</v>
      </c>
      <c r="C28" s="911"/>
      <c r="D28" s="912" t="str">
        <f aca="false">'QCI REPROG.'!C11</f>
        <v>COBERTURA</v>
      </c>
      <c r="E28" s="912"/>
      <c r="F28" s="912"/>
      <c r="G28" s="912"/>
      <c r="H28" s="912"/>
      <c r="I28" s="912"/>
      <c r="J28" s="912"/>
      <c r="K28" s="912"/>
      <c r="L28" s="912"/>
      <c r="M28" s="912"/>
      <c r="N28" s="912"/>
      <c r="O28" s="913" t="n">
        <f aca="false">IF(T28&gt;0,T28/$T$67*100,"")</f>
        <v>90.545876803917</v>
      </c>
      <c r="P28" s="913"/>
      <c r="Q28" s="913"/>
      <c r="R28" s="913"/>
      <c r="S28" s="913"/>
      <c r="T28" s="914" t="n">
        <f aca="false">QCI!J11</f>
        <v>37818.07</v>
      </c>
      <c r="U28" s="914"/>
      <c r="V28" s="914"/>
      <c r="W28" s="914"/>
      <c r="X28" s="914"/>
      <c r="Y28" s="914" t="n">
        <f aca="false">'QCI REPROG.'!I11</f>
        <v>37818.07</v>
      </c>
      <c r="Z28" s="914"/>
      <c r="AA28" s="914"/>
      <c r="AB28" s="914"/>
      <c r="AC28" s="914"/>
      <c r="AD28" s="915" t="n">
        <f aca="false">T28-Y28</f>
        <v>0</v>
      </c>
      <c r="AE28" s="915"/>
      <c r="AF28" s="915"/>
      <c r="AG28" s="915"/>
      <c r="AH28" s="915"/>
      <c r="AI28" s="915" t="n">
        <f aca="false">'RESUMO BM'!N11</f>
        <v>0</v>
      </c>
      <c r="AJ28" s="915"/>
      <c r="AK28" s="915"/>
      <c r="AL28" s="915"/>
      <c r="AM28" s="915"/>
      <c r="AN28" s="915" t="n">
        <f aca="false">'RESUMO BM'!O11+'RESUMO BM'!P11</f>
        <v>0</v>
      </c>
      <c r="AO28" s="915"/>
      <c r="AP28" s="915"/>
      <c r="AQ28" s="915"/>
      <c r="AR28" s="915"/>
      <c r="AS28" s="914" t="n">
        <f aca="false">'RESUMO BM'!R11</f>
        <v>0</v>
      </c>
      <c r="AT28" s="914"/>
      <c r="AU28" s="914"/>
      <c r="AV28" s="914"/>
      <c r="AW28" s="914"/>
      <c r="AX28" s="915" t="n">
        <f aca="false">'RESUMO BM'!E11</f>
        <v>0</v>
      </c>
      <c r="AY28" s="915"/>
      <c r="AZ28" s="915"/>
      <c r="BA28" s="915"/>
      <c r="BB28" s="915"/>
      <c r="BC28" s="918" t="n">
        <f aca="false">'RESUMO BM'!F11+'RESUMO BM'!G11</f>
        <v>0</v>
      </c>
      <c r="BD28" s="918"/>
      <c r="BE28" s="918"/>
      <c r="BF28" s="918"/>
      <c r="BG28" s="918"/>
      <c r="BH28" s="919" t="n">
        <f aca="false">'RESUMO BM'!I11</f>
        <v>0</v>
      </c>
      <c r="BI28" s="919"/>
      <c r="BJ28" s="919"/>
      <c r="BK28" s="919"/>
      <c r="BL28" s="919"/>
      <c r="BM28" s="920"/>
      <c r="BN28" s="917" t="n">
        <f aca="false">IF(BH28&gt;0,BH28/Y28*100,0)</f>
        <v>0</v>
      </c>
      <c r="BO28" s="917"/>
      <c r="BP28" s="917"/>
      <c r="BQ28" s="917" t="n">
        <f aca="false">IF(BH28&gt;0,BH28/T28*100,0)</f>
        <v>0</v>
      </c>
      <c r="BR28" s="917"/>
      <c r="BS28" s="917"/>
      <c r="BT28" s="373"/>
    </row>
    <row r="29" customFormat="false" ht="14.25" hidden="false" customHeight="false" outlineLevel="0" collapsed="false">
      <c r="B29" s="911" t="n">
        <f aca="false">'QCI REPROG.'!B12</f>
        <v>3</v>
      </c>
      <c r="C29" s="911"/>
      <c r="D29" s="912" t="str">
        <f aca="false">'QCI REPROG.'!C12</f>
        <v>BEIRAL PVC</v>
      </c>
      <c r="E29" s="912"/>
      <c r="F29" s="912"/>
      <c r="G29" s="912"/>
      <c r="H29" s="912"/>
      <c r="I29" s="912"/>
      <c r="J29" s="912"/>
      <c r="K29" s="912"/>
      <c r="L29" s="912"/>
      <c r="M29" s="912"/>
      <c r="N29" s="912"/>
      <c r="O29" s="913" t="n">
        <f aca="false">IF(T29&gt;0,T29/$T$67*100,"")</f>
        <v>1.30965421058617</v>
      </c>
      <c r="P29" s="913"/>
      <c r="Q29" s="913"/>
      <c r="R29" s="913"/>
      <c r="S29" s="913"/>
      <c r="T29" s="914" t="n">
        <f aca="false">QCI!J12</f>
        <v>547</v>
      </c>
      <c r="U29" s="914"/>
      <c r="V29" s="914"/>
      <c r="W29" s="914"/>
      <c r="X29" s="914"/>
      <c r="Y29" s="914" t="n">
        <f aca="false">'QCI REPROG.'!I12</f>
        <v>547</v>
      </c>
      <c r="Z29" s="914"/>
      <c r="AA29" s="914"/>
      <c r="AB29" s="914"/>
      <c r="AC29" s="914"/>
      <c r="AD29" s="915" t="n">
        <f aca="false">T29-Y29</f>
        <v>0</v>
      </c>
      <c r="AE29" s="915"/>
      <c r="AF29" s="915"/>
      <c r="AG29" s="915"/>
      <c r="AH29" s="915"/>
      <c r="AI29" s="915" t="n">
        <f aca="false">'RESUMO BM'!N12</f>
        <v>0</v>
      </c>
      <c r="AJ29" s="915"/>
      <c r="AK29" s="915"/>
      <c r="AL29" s="915"/>
      <c r="AM29" s="915"/>
      <c r="AN29" s="915" t="n">
        <f aca="false">'RESUMO BM'!O12+'RESUMO BM'!P12</f>
        <v>0</v>
      </c>
      <c r="AO29" s="915"/>
      <c r="AP29" s="915"/>
      <c r="AQ29" s="915"/>
      <c r="AR29" s="915"/>
      <c r="AS29" s="914" t="n">
        <f aca="false">'RESUMO BM'!R12</f>
        <v>0</v>
      </c>
      <c r="AT29" s="914"/>
      <c r="AU29" s="914"/>
      <c r="AV29" s="914"/>
      <c r="AW29" s="914"/>
      <c r="AX29" s="915" t="n">
        <f aca="false">'RESUMO BM'!E12</f>
        <v>0</v>
      </c>
      <c r="AY29" s="915"/>
      <c r="AZ29" s="915"/>
      <c r="BA29" s="915"/>
      <c r="BB29" s="915"/>
      <c r="BC29" s="918" t="n">
        <f aca="false">'RESUMO BM'!F12+'RESUMO BM'!G12</f>
        <v>0</v>
      </c>
      <c r="BD29" s="918"/>
      <c r="BE29" s="918"/>
      <c r="BF29" s="918"/>
      <c r="BG29" s="918"/>
      <c r="BH29" s="919" t="n">
        <f aca="false">'RESUMO BM'!I12</f>
        <v>0</v>
      </c>
      <c r="BI29" s="919"/>
      <c r="BJ29" s="919"/>
      <c r="BK29" s="919"/>
      <c r="BL29" s="919"/>
      <c r="BM29" s="920"/>
      <c r="BN29" s="917" t="n">
        <f aca="false">IF(BH29&gt;0,BH29/Y29*100,0)</f>
        <v>0</v>
      </c>
      <c r="BO29" s="917"/>
      <c r="BP29" s="917"/>
      <c r="BQ29" s="917" t="n">
        <f aca="false">IF(BH29&gt;0,BH29/T29*100,0)</f>
        <v>0</v>
      </c>
      <c r="BR29" s="917"/>
      <c r="BS29" s="917"/>
      <c r="BT29" s="373"/>
    </row>
    <row r="30" customFormat="false" ht="14.25" hidden="false" customHeight="false" outlineLevel="0" collapsed="false">
      <c r="B30" s="911" t="n">
        <f aca="false">'QCI REPROG.'!B13</f>
        <v>0</v>
      </c>
      <c r="C30" s="911"/>
      <c r="D30" s="912" t="str">
        <f aca="false">'QCI REPROG.'!C13</f>
        <v/>
      </c>
      <c r="E30" s="912"/>
      <c r="F30" s="912"/>
      <c r="G30" s="912"/>
      <c r="H30" s="912"/>
      <c r="I30" s="912"/>
      <c r="J30" s="912"/>
      <c r="K30" s="912"/>
      <c r="L30" s="912"/>
      <c r="M30" s="912"/>
      <c r="N30" s="912"/>
      <c r="O30" s="913" t="str">
        <f aca="false">IF(T30&gt;0,T30/$T$67*100,"")</f>
        <v/>
      </c>
      <c r="P30" s="913"/>
      <c r="Q30" s="913"/>
      <c r="R30" s="913"/>
      <c r="S30" s="913"/>
      <c r="T30" s="914" t="n">
        <f aca="false">QCI!J13</f>
        <v>0</v>
      </c>
      <c r="U30" s="914"/>
      <c r="V30" s="914"/>
      <c r="W30" s="914"/>
      <c r="X30" s="914"/>
      <c r="Y30" s="914" t="n">
        <f aca="false">'QCI REPROG.'!I13</f>
        <v>0</v>
      </c>
      <c r="Z30" s="914"/>
      <c r="AA30" s="914"/>
      <c r="AB30" s="914"/>
      <c r="AC30" s="914"/>
      <c r="AD30" s="915" t="n">
        <f aca="false">T30-Y30</f>
        <v>0</v>
      </c>
      <c r="AE30" s="915"/>
      <c r="AF30" s="915"/>
      <c r="AG30" s="915"/>
      <c r="AH30" s="915"/>
      <c r="AI30" s="915" t="n">
        <f aca="false">'RESUMO BM'!N13</f>
        <v>0</v>
      </c>
      <c r="AJ30" s="915"/>
      <c r="AK30" s="915"/>
      <c r="AL30" s="915"/>
      <c r="AM30" s="915"/>
      <c r="AN30" s="915" t="n">
        <f aca="false">'RESUMO BM'!O13+'RESUMO BM'!P13</f>
        <v>0</v>
      </c>
      <c r="AO30" s="915"/>
      <c r="AP30" s="915"/>
      <c r="AQ30" s="915"/>
      <c r="AR30" s="915"/>
      <c r="AS30" s="914" t="n">
        <f aca="false">'RESUMO BM'!R13</f>
        <v>0</v>
      </c>
      <c r="AT30" s="914"/>
      <c r="AU30" s="914"/>
      <c r="AV30" s="914"/>
      <c r="AW30" s="914"/>
      <c r="AX30" s="915" t="n">
        <f aca="false">'RESUMO BM'!E13</f>
        <v>0</v>
      </c>
      <c r="AY30" s="915"/>
      <c r="AZ30" s="915"/>
      <c r="BA30" s="915"/>
      <c r="BB30" s="915"/>
      <c r="BC30" s="918" t="n">
        <f aca="false">'RESUMO BM'!F13+'RESUMO BM'!G13</f>
        <v>0</v>
      </c>
      <c r="BD30" s="918"/>
      <c r="BE30" s="918"/>
      <c r="BF30" s="918"/>
      <c r="BG30" s="918"/>
      <c r="BH30" s="919" t="n">
        <f aca="false">'RESUMO BM'!I13</f>
        <v>0</v>
      </c>
      <c r="BI30" s="919"/>
      <c r="BJ30" s="919"/>
      <c r="BK30" s="919"/>
      <c r="BL30" s="919"/>
      <c r="BM30" s="920"/>
      <c r="BN30" s="917" t="n">
        <f aca="false">IF(BH30&gt;0,BH30/Y30*100,0)</f>
        <v>0</v>
      </c>
      <c r="BO30" s="917"/>
      <c r="BP30" s="917"/>
      <c r="BQ30" s="917" t="n">
        <f aca="false">IF(BH30&gt;0,BH30/T30*100,0)</f>
        <v>0</v>
      </c>
      <c r="BR30" s="917"/>
      <c r="BS30" s="917"/>
      <c r="BT30" s="373"/>
    </row>
    <row r="31" customFormat="false" ht="14.25" hidden="false" customHeight="false" outlineLevel="0" collapsed="false">
      <c r="B31" s="911" t="n">
        <f aca="false">'QCI REPROG.'!B14</f>
        <v>0</v>
      </c>
      <c r="C31" s="911"/>
      <c r="D31" s="912" t="str">
        <f aca="false">'QCI REPROG.'!C14</f>
        <v/>
      </c>
      <c r="E31" s="912"/>
      <c r="F31" s="912"/>
      <c r="G31" s="912"/>
      <c r="H31" s="912"/>
      <c r="I31" s="912"/>
      <c r="J31" s="912"/>
      <c r="K31" s="912"/>
      <c r="L31" s="912"/>
      <c r="M31" s="912"/>
      <c r="N31" s="912"/>
      <c r="O31" s="913" t="str">
        <f aca="false">IF(T31&gt;0,T31/$T$67*100,"")</f>
        <v/>
      </c>
      <c r="P31" s="913"/>
      <c r="Q31" s="913"/>
      <c r="R31" s="913"/>
      <c r="S31" s="913"/>
      <c r="T31" s="914" t="n">
        <f aca="false">QCI!J14</f>
        <v>0</v>
      </c>
      <c r="U31" s="914"/>
      <c r="V31" s="914"/>
      <c r="W31" s="914"/>
      <c r="X31" s="914"/>
      <c r="Y31" s="914" t="n">
        <f aca="false">'QCI REPROG.'!I14</f>
        <v>0</v>
      </c>
      <c r="Z31" s="914"/>
      <c r="AA31" s="914"/>
      <c r="AB31" s="914"/>
      <c r="AC31" s="914"/>
      <c r="AD31" s="915" t="n">
        <f aca="false">T31-Y31</f>
        <v>0</v>
      </c>
      <c r="AE31" s="915"/>
      <c r="AF31" s="915"/>
      <c r="AG31" s="915"/>
      <c r="AH31" s="915"/>
      <c r="AI31" s="915" t="n">
        <f aca="false">'RESUMO BM'!N14</f>
        <v>0</v>
      </c>
      <c r="AJ31" s="915"/>
      <c r="AK31" s="915"/>
      <c r="AL31" s="915"/>
      <c r="AM31" s="915"/>
      <c r="AN31" s="915" t="n">
        <f aca="false">'RESUMO BM'!O14+'RESUMO BM'!P14</f>
        <v>0</v>
      </c>
      <c r="AO31" s="915"/>
      <c r="AP31" s="915"/>
      <c r="AQ31" s="915"/>
      <c r="AR31" s="915"/>
      <c r="AS31" s="914" t="n">
        <f aca="false">'RESUMO BM'!R14</f>
        <v>0</v>
      </c>
      <c r="AT31" s="914"/>
      <c r="AU31" s="914"/>
      <c r="AV31" s="914"/>
      <c r="AW31" s="914"/>
      <c r="AX31" s="915" t="n">
        <f aca="false">'RESUMO BM'!E14</f>
        <v>0</v>
      </c>
      <c r="AY31" s="915"/>
      <c r="AZ31" s="915"/>
      <c r="BA31" s="915"/>
      <c r="BB31" s="915"/>
      <c r="BC31" s="918" t="n">
        <f aca="false">'RESUMO BM'!F14+'RESUMO BM'!G14</f>
        <v>0</v>
      </c>
      <c r="BD31" s="918"/>
      <c r="BE31" s="918"/>
      <c r="BF31" s="918"/>
      <c r="BG31" s="918"/>
      <c r="BH31" s="919" t="n">
        <f aca="false">'RESUMO BM'!I14</f>
        <v>0</v>
      </c>
      <c r="BI31" s="919"/>
      <c r="BJ31" s="919"/>
      <c r="BK31" s="919"/>
      <c r="BL31" s="919"/>
      <c r="BM31" s="920"/>
      <c r="BN31" s="917" t="n">
        <f aca="false">IF(BH31&gt;0,BH31/Y31*100,0)</f>
        <v>0</v>
      </c>
      <c r="BO31" s="917"/>
      <c r="BP31" s="917"/>
      <c r="BQ31" s="917" t="n">
        <f aca="false">IF(BH31&gt;0,BH31/T31*100,0)</f>
        <v>0</v>
      </c>
      <c r="BR31" s="917"/>
      <c r="BS31" s="917"/>
      <c r="BT31" s="373"/>
    </row>
    <row r="32" customFormat="false" ht="14.25" hidden="false" customHeight="false" outlineLevel="0" collapsed="false">
      <c r="B32" s="911" t="n">
        <f aca="false">'QCI REPROG.'!B15</f>
        <v>0</v>
      </c>
      <c r="C32" s="911"/>
      <c r="D32" s="912" t="str">
        <f aca="false">'QCI REPROG.'!C15</f>
        <v/>
      </c>
      <c r="E32" s="912"/>
      <c r="F32" s="912"/>
      <c r="G32" s="912"/>
      <c r="H32" s="912"/>
      <c r="I32" s="912"/>
      <c r="J32" s="912"/>
      <c r="K32" s="912"/>
      <c r="L32" s="912"/>
      <c r="M32" s="912"/>
      <c r="N32" s="912"/>
      <c r="O32" s="913" t="str">
        <f aca="false">IF(T32&gt;0,T32/$T$67*100,"")</f>
        <v/>
      </c>
      <c r="P32" s="913"/>
      <c r="Q32" s="913"/>
      <c r="R32" s="913"/>
      <c r="S32" s="913"/>
      <c r="T32" s="914" t="n">
        <f aca="false">QCI!J15</f>
        <v>0</v>
      </c>
      <c r="U32" s="914"/>
      <c r="V32" s="914"/>
      <c r="W32" s="914"/>
      <c r="X32" s="914"/>
      <c r="Y32" s="914" t="n">
        <f aca="false">'QCI REPROG.'!I15</f>
        <v>0</v>
      </c>
      <c r="Z32" s="914"/>
      <c r="AA32" s="914"/>
      <c r="AB32" s="914"/>
      <c r="AC32" s="914"/>
      <c r="AD32" s="915" t="n">
        <f aca="false">T32-Y32</f>
        <v>0</v>
      </c>
      <c r="AE32" s="915"/>
      <c r="AF32" s="915"/>
      <c r="AG32" s="915"/>
      <c r="AH32" s="915"/>
      <c r="AI32" s="915" t="n">
        <f aca="false">'RESUMO BM'!N15</f>
        <v>0</v>
      </c>
      <c r="AJ32" s="915"/>
      <c r="AK32" s="915"/>
      <c r="AL32" s="915"/>
      <c r="AM32" s="915"/>
      <c r="AN32" s="915" t="n">
        <f aca="false">'RESUMO BM'!O15+'RESUMO BM'!P15</f>
        <v>0</v>
      </c>
      <c r="AO32" s="915"/>
      <c r="AP32" s="915"/>
      <c r="AQ32" s="915"/>
      <c r="AR32" s="915"/>
      <c r="AS32" s="914" t="n">
        <f aca="false">'RESUMO BM'!R15</f>
        <v>0</v>
      </c>
      <c r="AT32" s="914"/>
      <c r="AU32" s="914"/>
      <c r="AV32" s="914"/>
      <c r="AW32" s="914"/>
      <c r="AX32" s="915" t="n">
        <f aca="false">'RESUMO BM'!E15</f>
        <v>0</v>
      </c>
      <c r="AY32" s="915"/>
      <c r="AZ32" s="915"/>
      <c r="BA32" s="915"/>
      <c r="BB32" s="915"/>
      <c r="BC32" s="918" t="n">
        <f aca="false">'RESUMO BM'!F15+'RESUMO BM'!G15</f>
        <v>0</v>
      </c>
      <c r="BD32" s="918"/>
      <c r="BE32" s="918"/>
      <c r="BF32" s="918"/>
      <c r="BG32" s="918"/>
      <c r="BH32" s="919" t="n">
        <f aca="false">'RESUMO BM'!I15</f>
        <v>0</v>
      </c>
      <c r="BI32" s="919"/>
      <c r="BJ32" s="919"/>
      <c r="BK32" s="919"/>
      <c r="BL32" s="919"/>
      <c r="BM32" s="920"/>
      <c r="BN32" s="917" t="n">
        <f aca="false">IF(BH32&gt;0,BH32/Y32*100,0)</f>
        <v>0</v>
      </c>
      <c r="BO32" s="917"/>
      <c r="BP32" s="917"/>
      <c r="BQ32" s="917" t="n">
        <f aca="false">IF(BH32&gt;0,BH32/T32*100,0)</f>
        <v>0</v>
      </c>
      <c r="BR32" s="917"/>
      <c r="BS32" s="917"/>
      <c r="BT32" s="373"/>
    </row>
    <row r="33" customFormat="false" ht="14.25" hidden="false" customHeight="false" outlineLevel="0" collapsed="false">
      <c r="B33" s="911" t="n">
        <f aca="false">'QCI REPROG.'!B16</f>
        <v>0</v>
      </c>
      <c r="C33" s="911"/>
      <c r="D33" s="912" t="str">
        <f aca="false">'QCI REPROG.'!C16</f>
        <v/>
      </c>
      <c r="E33" s="912"/>
      <c r="F33" s="912"/>
      <c r="G33" s="912"/>
      <c r="H33" s="912"/>
      <c r="I33" s="912"/>
      <c r="J33" s="912"/>
      <c r="K33" s="912"/>
      <c r="L33" s="912"/>
      <c r="M33" s="912"/>
      <c r="N33" s="912"/>
      <c r="O33" s="913" t="str">
        <f aca="false">IF(T33&gt;0,T33/$T$67*100,"")</f>
        <v/>
      </c>
      <c r="P33" s="913"/>
      <c r="Q33" s="913"/>
      <c r="R33" s="913"/>
      <c r="S33" s="913"/>
      <c r="T33" s="914" t="n">
        <f aca="false">QCI!J16</f>
        <v>0</v>
      </c>
      <c r="U33" s="914"/>
      <c r="V33" s="914"/>
      <c r="W33" s="914"/>
      <c r="X33" s="914"/>
      <c r="Y33" s="914" t="n">
        <f aca="false">'QCI REPROG.'!I16</f>
        <v>0</v>
      </c>
      <c r="Z33" s="914"/>
      <c r="AA33" s="914"/>
      <c r="AB33" s="914"/>
      <c r="AC33" s="914"/>
      <c r="AD33" s="915" t="n">
        <f aca="false">T33-Y33</f>
        <v>0</v>
      </c>
      <c r="AE33" s="915"/>
      <c r="AF33" s="915"/>
      <c r="AG33" s="915"/>
      <c r="AH33" s="915"/>
      <c r="AI33" s="915" t="n">
        <f aca="false">'RESUMO BM'!N16</f>
        <v>0</v>
      </c>
      <c r="AJ33" s="915"/>
      <c r="AK33" s="915"/>
      <c r="AL33" s="915"/>
      <c r="AM33" s="915"/>
      <c r="AN33" s="915" t="n">
        <f aca="false">'RESUMO BM'!O16+'RESUMO BM'!P16</f>
        <v>0</v>
      </c>
      <c r="AO33" s="915"/>
      <c r="AP33" s="915"/>
      <c r="AQ33" s="915"/>
      <c r="AR33" s="915"/>
      <c r="AS33" s="914" t="n">
        <f aca="false">'RESUMO BM'!R16</f>
        <v>0</v>
      </c>
      <c r="AT33" s="914"/>
      <c r="AU33" s="914"/>
      <c r="AV33" s="914"/>
      <c r="AW33" s="914"/>
      <c r="AX33" s="915" t="n">
        <f aca="false">'RESUMO BM'!E16</f>
        <v>0</v>
      </c>
      <c r="AY33" s="915"/>
      <c r="AZ33" s="915"/>
      <c r="BA33" s="915"/>
      <c r="BB33" s="915"/>
      <c r="BC33" s="918" t="n">
        <f aca="false">'RESUMO BM'!F16+'RESUMO BM'!G16</f>
        <v>0</v>
      </c>
      <c r="BD33" s="918"/>
      <c r="BE33" s="918"/>
      <c r="BF33" s="918"/>
      <c r="BG33" s="918"/>
      <c r="BH33" s="919" t="n">
        <f aca="false">'RESUMO BM'!I16</f>
        <v>0</v>
      </c>
      <c r="BI33" s="919"/>
      <c r="BJ33" s="919"/>
      <c r="BK33" s="919"/>
      <c r="BL33" s="919"/>
      <c r="BM33" s="920"/>
      <c r="BN33" s="917" t="n">
        <f aca="false">IF(BH33&gt;0,BH33/Y33*100,0)</f>
        <v>0</v>
      </c>
      <c r="BO33" s="917"/>
      <c r="BP33" s="917"/>
      <c r="BQ33" s="917" t="n">
        <f aca="false">IF(BH33&gt;0,BH33/T33*100,0)</f>
        <v>0</v>
      </c>
      <c r="BR33" s="917"/>
      <c r="BS33" s="917"/>
      <c r="BT33" s="373"/>
    </row>
    <row r="34" customFormat="false" ht="14.25" hidden="false" customHeight="false" outlineLevel="0" collapsed="false">
      <c r="B34" s="911" t="n">
        <f aca="false">'QCI REPROG.'!B17</f>
        <v>0</v>
      </c>
      <c r="C34" s="911"/>
      <c r="D34" s="912" t="str">
        <f aca="false">'QCI REPROG.'!C17</f>
        <v/>
      </c>
      <c r="E34" s="912"/>
      <c r="F34" s="912"/>
      <c r="G34" s="912"/>
      <c r="H34" s="912"/>
      <c r="I34" s="912"/>
      <c r="J34" s="912"/>
      <c r="K34" s="912"/>
      <c r="L34" s="912"/>
      <c r="M34" s="912"/>
      <c r="N34" s="912"/>
      <c r="O34" s="913" t="str">
        <f aca="false">IF(T34&gt;0,T34/$T$67*100,"")</f>
        <v/>
      </c>
      <c r="P34" s="913"/>
      <c r="Q34" s="913"/>
      <c r="R34" s="913"/>
      <c r="S34" s="913"/>
      <c r="T34" s="914" t="n">
        <f aca="false">QCI!J17</f>
        <v>0</v>
      </c>
      <c r="U34" s="914"/>
      <c r="V34" s="914"/>
      <c r="W34" s="914"/>
      <c r="X34" s="914"/>
      <c r="Y34" s="914" t="n">
        <f aca="false">'QCI REPROG.'!I17</f>
        <v>0</v>
      </c>
      <c r="Z34" s="914"/>
      <c r="AA34" s="914"/>
      <c r="AB34" s="914"/>
      <c r="AC34" s="914"/>
      <c r="AD34" s="915" t="n">
        <f aca="false">T34-Y34</f>
        <v>0</v>
      </c>
      <c r="AE34" s="915"/>
      <c r="AF34" s="915"/>
      <c r="AG34" s="915"/>
      <c r="AH34" s="915"/>
      <c r="AI34" s="915" t="n">
        <f aca="false">'RESUMO BM'!N17</f>
        <v>0</v>
      </c>
      <c r="AJ34" s="915"/>
      <c r="AK34" s="915"/>
      <c r="AL34" s="915"/>
      <c r="AM34" s="915"/>
      <c r="AN34" s="915" t="n">
        <f aca="false">'RESUMO BM'!O17+'RESUMO BM'!P17</f>
        <v>0</v>
      </c>
      <c r="AO34" s="915"/>
      <c r="AP34" s="915"/>
      <c r="AQ34" s="915"/>
      <c r="AR34" s="915"/>
      <c r="AS34" s="914" t="n">
        <f aca="false">'RESUMO BM'!R17</f>
        <v>0</v>
      </c>
      <c r="AT34" s="914"/>
      <c r="AU34" s="914"/>
      <c r="AV34" s="914"/>
      <c r="AW34" s="914"/>
      <c r="AX34" s="915" t="n">
        <f aca="false">'RESUMO BM'!E17</f>
        <v>0</v>
      </c>
      <c r="AY34" s="915"/>
      <c r="AZ34" s="915"/>
      <c r="BA34" s="915"/>
      <c r="BB34" s="915"/>
      <c r="BC34" s="918" t="n">
        <f aca="false">'RESUMO BM'!F17+'RESUMO BM'!G17</f>
        <v>0</v>
      </c>
      <c r="BD34" s="918"/>
      <c r="BE34" s="918"/>
      <c r="BF34" s="918"/>
      <c r="BG34" s="918"/>
      <c r="BH34" s="919" t="n">
        <f aca="false">'RESUMO BM'!I17</f>
        <v>0</v>
      </c>
      <c r="BI34" s="919"/>
      <c r="BJ34" s="919"/>
      <c r="BK34" s="919"/>
      <c r="BL34" s="919"/>
      <c r="BM34" s="920"/>
      <c r="BN34" s="917" t="n">
        <f aca="false">IF(BH34&gt;0,BH34/Y34*100,0)</f>
        <v>0</v>
      </c>
      <c r="BO34" s="917"/>
      <c r="BP34" s="917"/>
      <c r="BQ34" s="917" t="n">
        <f aca="false">IF(BH34&gt;0,BH34/T34*100,0)</f>
        <v>0</v>
      </c>
      <c r="BR34" s="917"/>
      <c r="BS34" s="917"/>
      <c r="BT34" s="373"/>
    </row>
    <row r="35" customFormat="false" ht="14.25" hidden="false" customHeight="false" outlineLevel="0" collapsed="false">
      <c r="B35" s="911" t="n">
        <f aca="false">'QCI REPROG.'!B18</f>
        <v>0</v>
      </c>
      <c r="C35" s="911"/>
      <c r="D35" s="912" t="str">
        <f aca="false">'QCI REPROG.'!C18</f>
        <v/>
      </c>
      <c r="E35" s="912"/>
      <c r="F35" s="912"/>
      <c r="G35" s="912"/>
      <c r="H35" s="912"/>
      <c r="I35" s="912"/>
      <c r="J35" s="912"/>
      <c r="K35" s="912"/>
      <c r="L35" s="912"/>
      <c r="M35" s="912"/>
      <c r="N35" s="912"/>
      <c r="O35" s="913" t="str">
        <f aca="false">IF(T35&gt;0,T35/$T$67*100,"")</f>
        <v/>
      </c>
      <c r="P35" s="913"/>
      <c r="Q35" s="913"/>
      <c r="R35" s="913"/>
      <c r="S35" s="913"/>
      <c r="T35" s="914" t="n">
        <f aca="false">QCI!J18</f>
        <v>0</v>
      </c>
      <c r="U35" s="914"/>
      <c r="V35" s="914"/>
      <c r="W35" s="914"/>
      <c r="X35" s="914"/>
      <c r="Y35" s="914" t="n">
        <f aca="false">'QCI REPROG.'!I18</f>
        <v>0</v>
      </c>
      <c r="Z35" s="914"/>
      <c r="AA35" s="914"/>
      <c r="AB35" s="914"/>
      <c r="AC35" s="914"/>
      <c r="AD35" s="915" t="n">
        <f aca="false">T35-Y35</f>
        <v>0</v>
      </c>
      <c r="AE35" s="915"/>
      <c r="AF35" s="915"/>
      <c r="AG35" s="915"/>
      <c r="AH35" s="915"/>
      <c r="AI35" s="915" t="n">
        <f aca="false">'RESUMO BM'!N18</f>
        <v>0</v>
      </c>
      <c r="AJ35" s="915"/>
      <c r="AK35" s="915"/>
      <c r="AL35" s="915"/>
      <c r="AM35" s="915"/>
      <c r="AN35" s="915" t="n">
        <f aca="false">'RESUMO BM'!O18+'RESUMO BM'!P18</f>
        <v>0</v>
      </c>
      <c r="AO35" s="915"/>
      <c r="AP35" s="915"/>
      <c r="AQ35" s="915"/>
      <c r="AR35" s="915"/>
      <c r="AS35" s="914" t="n">
        <f aca="false">'RESUMO BM'!R18</f>
        <v>0</v>
      </c>
      <c r="AT35" s="914"/>
      <c r="AU35" s="914"/>
      <c r="AV35" s="914"/>
      <c r="AW35" s="914"/>
      <c r="AX35" s="915" t="n">
        <f aca="false">'RESUMO BM'!E18</f>
        <v>0</v>
      </c>
      <c r="AY35" s="915"/>
      <c r="AZ35" s="915"/>
      <c r="BA35" s="915"/>
      <c r="BB35" s="915"/>
      <c r="BC35" s="918" t="n">
        <f aca="false">'RESUMO BM'!F18+'RESUMO BM'!G18</f>
        <v>0</v>
      </c>
      <c r="BD35" s="918"/>
      <c r="BE35" s="918"/>
      <c r="BF35" s="918"/>
      <c r="BG35" s="918"/>
      <c r="BH35" s="919" t="n">
        <f aca="false">'RESUMO BM'!I18</f>
        <v>0</v>
      </c>
      <c r="BI35" s="919"/>
      <c r="BJ35" s="919"/>
      <c r="BK35" s="919"/>
      <c r="BL35" s="919"/>
      <c r="BM35" s="920"/>
      <c r="BN35" s="917" t="n">
        <f aca="false">IF(BH35&gt;0,BH35/Y35*100,0)</f>
        <v>0</v>
      </c>
      <c r="BO35" s="917"/>
      <c r="BP35" s="917"/>
      <c r="BQ35" s="917" t="n">
        <f aca="false">IF(BH35&gt;0,BH35/T35*100,0)</f>
        <v>0</v>
      </c>
      <c r="BR35" s="917"/>
      <c r="BS35" s="917"/>
      <c r="BT35" s="373"/>
    </row>
    <row r="36" customFormat="false" ht="14.25" hidden="false" customHeight="false" outlineLevel="0" collapsed="false">
      <c r="B36" s="911" t="n">
        <f aca="false">'QCI REPROG.'!B19</f>
        <v>0</v>
      </c>
      <c r="C36" s="911"/>
      <c r="D36" s="912" t="str">
        <f aca="false">'QCI REPROG.'!C19</f>
        <v/>
      </c>
      <c r="E36" s="912"/>
      <c r="F36" s="912"/>
      <c r="G36" s="912"/>
      <c r="H36" s="912"/>
      <c r="I36" s="912"/>
      <c r="J36" s="912"/>
      <c r="K36" s="912"/>
      <c r="L36" s="912"/>
      <c r="M36" s="912"/>
      <c r="N36" s="912"/>
      <c r="O36" s="913" t="str">
        <f aca="false">IF(T36&gt;0,T36/$T$67*100,"")</f>
        <v/>
      </c>
      <c r="P36" s="913"/>
      <c r="Q36" s="913"/>
      <c r="R36" s="913"/>
      <c r="S36" s="913"/>
      <c r="T36" s="914" t="n">
        <f aca="false">QCI!J19</f>
        <v>0</v>
      </c>
      <c r="U36" s="914"/>
      <c r="V36" s="914"/>
      <c r="W36" s="914"/>
      <c r="X36" s="914"/>
      <c r="Y36" s="914" t="n">
        <f aca="false">'QCI REPROG.'!I19</f>
        <v>0</v>
      </c>
      <c r="Z36" s="914"/>
      <c r="AA36" s="914"/>
      <c r="AB36" s="914"/>
      <c r="AC36" s="914"/>
      <c r="AD36" s="915" t="n">
        <f aca="false">T36-Y36</f>
        <v>0</v>
      </c>
      <c r="AE36" s="915"/>
      <c r="AF36" s="915"/>
      <c r="AG36" s="915"/>
      <c r="AH36" s="915"/>
      <c r="AI36" s="915" t="n">
        <f aca="false">'RESUMO BM'!N19</f>
        <v>0</v>
      </c>
      <c r="AJ36" s="915"/>
      <c r="AK36" s="915"/>
      <c r="AL36" s="915"/>
      <c r="AM36" s="915"/>
      <c r="AN36" s="915" t="n">
        <f aca="false">'RESUMO BM'!O19+'RESUMO BM'!P19</f>
        <v>0</v>
      </c>
      <c r="AO36" s="915"/>
      <c r="AP36" s="915"/>
      <c r="AQ36" s="915"/>
      <c r="AR36" s="915"/>
      <c r="AS36" s="914" t="n">
        <f aca="false">'RESUMO BM'!R19</f>
        <v>0</v>
      </c>
      <c r="AT36" s="914"/>
      <c r="AU36" s="914"/>
      <c r="AV36" s="914"/>
      <c r="AW36" s="914"/>
      <c r="AX36" s="915" t="n">
        <f aca="false">'RESUMO BM'!E19</f>
        <v>0</v>
      </c>
      <c r="AY36" s="915"/>
      <c r="AZ36" s="915"/>
      <c r="BA36" s="915"/>
      <c r="BB36" s="915"/>
      <c r="BC36" s="918" t="n">
        <f aca="false">'RESUMO BM'!F19+'RESUMO BM'!G19</f>
        <v>0</v>
      </c>
      <c r="BD36" s="918"/>
      <c r="BE36" s="918"/>
      <c r="BF36" s="918"/>
      <c r="BG36" s="918"/>
      <c r="BH36" s="919" t="n">
        <f aca="false">'RESUMO BM'!I19</f>
        <v>0</v>
      </c>
      <c r="BI36" s="919"/>
      <c r="BJ36" s="919"/>
      <c r="BK36" s="919"/>
      <c r="BL36" s="919"/>
      <c r="BM36" s="920"/>
      <c r="BN36" s="917" t="n">
        <f aca="false">IF(BH36&gt;0,BH36/Y36*100,0)</f>
        <v>0</v>
      </c>
      <c r="BO36" s="917"/>
      <c r="BP36" s="917"/>
      <c r="BQ36" s="917" t="n">
        <f aca="false">IF(BH36&gt;0,BH36/T36*100,0)</f>
        <v>0</v>
      </c>
      <c r="BR36" s="917"/>
      <c r="BS36" s="917"/>
      <c r="BT36" s="373"/>
    </row>
    <row r="37" customFormat="false" ht="14.25" hidden="false" customHeight="false" outlineLevel="0" collapsed="false">
      <c r="B37" s="911" t="n">
        <f aca="false">'QCI REPROG.'!B20</f>
        <v>0</v>
      </c>
      <c r="C37" s="911"/>
      <c r="D37" s="912" t="str">
        <f aca="false">'QCI REPROG.'!C20</f>
        <v/>
      </c>
      <c r="E37" s="912"/>
      <c r="F37" s="912"/>
      <c r="G37" s="912"/>
      <c r="H37" s="912"/>
      <c r="I37" s="912"/>
      <c r="J37" s="912"/>
      <c r="K37" s="912"/>
      <c r="L37" s="912"/>
      <c r="M37" s="912"/>
      <c r="N37" s="912"/>
      <c r="O37" s="913" t="str">
        <f aca="false">IF(T37&gt;0,T37/$T$67*100,"")</f>
        <v/>
      </c>
      <c r="P37" s="913"/>
      <c r="Q37" s="913"/>
      <c r="R37" s="913"/>
      <c r="S37" s="913"/>
      <c r="T37" s="914" t="n">
        <f aca="false">QCI!J20</f>
        <v>0</v>
      </c>
      <c r="U37" s="914"/>
      <c r="V37" s="914"/>
      <c r="W37" s="914"/>
      <c r="X37" s="914"/>
      <c r="Y37" s="914" t="n">
        <f aca="false">'QCI REPROG.'!I20</f>
        <v>0</v>
      </c>
      <c r="Z37" s="914"/>
      <c r="AA37" s="914"/>
      <c r="AB37" s="914"/>
      <c r="AC37" s="914"/>
      <c r="AD37" s="915" t="n">
        <f aca="false">T37-Y37</f>
        <v>0</v>
      </c>
      <c r="AE37" s="915"/>
      <c r="AF37" s="915"/>
      <c r="AG37" s="915"/>
      <c r="AH37" s="915"/>
      <c r="AI37" s="915" t="n">
        <f aca="false">'RESUMO BM'!N20</f>
        <v>0</v>
      </c>
      <c r="AJ37" s="915"/>
      <c r="AK37" s="915"/>
      <c r="AL37" s="915"/>
      <c r="AM37" s="915"/>
      <c r="AN37" s="915" t="n">
        <f aca="false">'RESUMO BM'!O20+'RESUMO BM'!P20</f>
        <v>0</v>
      </c>
      <c r="AO37" s="915"/>
      <c r="AP37" s="915"/>
      <c r="AQ37" s="915"/>
      <c r="AR37" s="915"/>
      <c r="AS37" s="914" t="n">
        <f aca="false">'RESUMO BM'!R20</f>
        <v>0</v>
      </c>
      <c r="AT37" s="914"/>
      <c r="AU37" s="914"/>
      <c r="AV37" s="914"/>
      <c r="AW37" s="914"/>
      <c r="AX37" s="915" t="n">
        <f aca="false">'RESUMO BM'!E20</f>
        <v>0</v>
      </c>
      <c r="AY37" s="915"/>
      <c r="AZ37" s="915"/>
      <c r="BA37" s="915"/>
      <c r="BB37" s="915"/>
      <c r="BC37" s="918" t="n">
        <f aca="false">'RESUMO BM'!F20+'RESUMO BM'!G20</f>
        <v>0</v>
      </c>
      <c r="BD37" s="918"/>
      <c r="BE37" s="918"/>
      <c r="BF37" s="918"/>
      <c r="BG37" s="918"/>
      <c r="BH37" s="919" t="n">
        <f aca="false">'RESUMO BM'!I20</f>
        <v>0</v>
      </c>
      <c r="BI37" s="919"/>
      <c r="BJ37" s="919"/>
      <c r="BK37" s="919"/>
      <c r="BL37" s="919"/>
      <c r="BM37" s="920"/>
      <c r="BN37" s="917" t="n">
        <f aca="false">IF(BH37&gt;0,BH37/Y37*100,0)</f>
        <v>0</v>
      </c>
      <c r="BO37" s="917"/>
      <c r="BP37" s="917"/>
      <c r="BQ37" s="917" t="n">
        <f aca="false">IF(BH37&gt;0,BH37/T37*100,0)</f>
        <v>0</v>
      </c>
      <c r="BR37" s="917"/>
      <c r="BS37" s="917"/>
      <c r="BT37" s="373"/>
    </row>
    <row r="38" customFormat="false" ht="14.25" hidden="false" customHeight="false" outlineLevel="0" collapsed="false">
      <c r="B38" s="911" t="n">
        <f aca="false">'QCI REPROG.'!B21</f>
        <v>0</v>
      </c>
      <c r="C38" s="911"/>
      <c r="D38" s="912" t="str">
        <f aca="false">'QCI REPROG.'!C21</f>
        <v/>
      </c>
      <c r="E38" s="912"/>
      <c r="F38" s="912"/>
      <c r="G38" s="912"/>
      <c r="H38" s="912"/>
      <c r="I38" s="912"/>
      <c r="J38" s="912"/>
      <c r="K38" s="912"/>
      <c r="L38" s="912"/>
      <c r="M38" s="912"/>
      <c r="N38" s="912"/>
      <c r="O38" s="913" t="str">
        <f aca="false">IF(T38&gt;0,T38/$T$67*100,"")</f>
        <v/>
      </c>
      <c r="P38" s="913"/>
      <c r="Q38" s="913"/>
      <c r="R38" s="913"/>
      <c r="S38" s="913"/>
      <c r="T38" s="914" t="n">
        <f aca="false">QCI!J21</f>
        <v>0</v>
      </c>
      <c r="U38" s="914"/>
      <c r="V38" s="914"/>
      <c r="W38" s="914"/>
      <c r="X38" s="914"/>
      <c r="Y38" s="914" t="n">
        <f aca="false">'QCI REPROG.'!I21</f>
        <v>0</v>
      </c>
      <c r="Z38" s="914"/>
      <c r="AA38" s="914"/>
      <c r="AB38" s="914"/>
      <c r="AC38" s="914"/>
      <c r="AD38" s="915" t="n">
        <f aca="false">T38-Y38</f>
        <v>0</v>
      </c>
      <c r="AE38" s="915"/>
      <c r="AF38" s="915"/>
      <c r="AG38" s="915"/>
      <c r="AH38" s="915"/>
      <c r="AI38" s="915" t="n">
        <f aca="false">'RESUMO BM'!N21</f>
        <v>0</v>
      </c>
      <c r="AJ38" s="915"/>
      <c r="AK38" s="915"/>
      <c r="AL38" s="915"/>
      <c r="AM38" s="915"/>
      <c r="AN38" s="915" t="n">
        <f aca="false">'RESUMO BM'!O21+'RESUMO BM'!P21</f>
        <v>0</v>
      </c>
      <c r="AO38" s="915"/>
      <c r="AP38" s="915"/>
      <c r="AQ38" s="915"/>
      <c r="AR38" s="915"/>
      <c r="AS38" s="914" t="n">
        <f aca="false">'RESUMO BM'!R21</f>
        <v>0</v>
      </c>
      <c r="AT38" s="914"/>
      <c r="AU38" s="914"/>
      <c r="AV38" s="914"/>
      <c r="AW38" s="914"/>
      <c r="AX38" s="915" t="n">
        <f aca="false">'RESUMO BM'!E21</f>
        <v>0</v>
      </c>
      <c r="AY38" s="915"/>
      <c r="AZ38" s="915"/>
      <c r="BA38" s="915"/>
      <c r="BB38" s="915"/>
      <c r="BC38" s="918" t="n">
        <f aca="false">'RESUMO BM'!F21+'RESUMO BM'!G21</f>
        <v>0</v>
      </c>
      <c r="BD38" s="918"/>
      <c r="BE38" s="918"/>
      <c r="BF38" s="918"/>
      <c r="BG38" s="918"/>
      <c r="BH38" s="919" t="n">
        <f aca="false">'RESUMO BM'!I21</f>
        <v>0</v>
      </c>
      <c r="BI38" s="919"/>
      <c r="BJ38" s="919"/>
      <c r="BK38" s="919"/>
      <c r="BL38" s="919"/>
      <c r="BM38" s="920"/>
      <c r="BN38" s="917" t="n">
        <f aca="false">IF(BH38&gt;0,BH38/Y38*100,0)</f>
        <v>0</v>
      </c>
      <c r="BO38" s="917"/>
      <c r="BP38" s="917"/>
      <c r="BQ38" s="917" t="n">
        <f aca="false">IF(BH38&gt;0,BH38/T38*100,0)</f>
        <v>0</v>
      </c>
      <c r="BR38" s="917"/>
      <c r="BS38" s="917"/>
      <c r="BT38" s="373"/>
    </row>
    <row r="39" customFormat="false" ht="14.25" hidden="false" customHeight="false" outlineLevel="0" collapsed="false">
      <c r="B39" s="911" t="n">
        <f aca="false">'QCI REPROG.'!B22</f>
        <v>0</v>
      </c>
      <c r="C39" s="911"/>
      <c r="D39" s="912" t="str">
        <f aca="false">'QCI REPROG.'!C22</f>
        <v/>
      </c>
      <c r="E39" s="912"/>
      <c r="F39" s="912"/>
      <c r="G39" s="912"/>
      <c r="H39" s="912"/>
      <c r="I39" s="912"/>
      <c r="J39" s="912"/>
      <c r="K39" s="912"/>
      <c r="L39" s="912"/>
      <c r="M39" s="912"/>
      <c r="N39" s="912"/>
      <c r="O39" s="913" t="str">
        <f aca="false">IF(T39&gt;0,T39/$T$67*100,"")</f>
        <v/>
      </c>
      <c r="P39" s="913"/>
      <c r="Q39" s="913"/>
      <c r="R39" s="913"/>
      <c r="S39" s="913"/>
      <c r="T39" s="914" t="n">
        <f aca="false">QCI!J22</f>
        <v>0</v>
      </c>
      <c r="U39" s="914"/>
      <c r="V39" s="914"/>
      <c r="W39" s="914"/>
      <c r="X39" s="914"/>
      <c r="Y39" s="914" t="n">
        <f aca="false">'QCI REPROG.'!I22</f>
        <v>0</v>
      </c>
      <c r="Z39" s="914"/>
      <c r="AA39" s="914"/>
      <c r="AB39" s="914"/>
      <c r="AC39" s="914"/>
      <c r="AD39" s="915" t="n">
        <f aca="false">T39-Y39</f>
        <v>0</v>
      </c>
      <c r="AE39" s="915"/>
      <c r="AF39" s="915"/>
      <c r="AG39" s="915"/>
      <c r="AH39" s="915"/>
      <c r="AI39" s="915" t="n">
        <f aca="false">'RESUMO BM'!N22</f>
        <v>0</v>
      </c>
      <c r="AJ39" s="915"/>
      <c r="AK39" s="915"/>
      <c r="AL39" s="915"/>
      <c r="AM39" s="915"/>
      <c r="AN39" s="915" t="n">
        <f aca="false">'RESUMO BM'!O22+'RESUMO BM'!P22</f>
        <v>0</v>
      </c>
      <c r="AO39" s="915"/>
      <c r="AP39" s="915"/>
      <c r="AQ39" s="915"/>
      <c r="AR39" s="915"/>
      <c r="AS39" s="914" t="n">
        <f aca="false">'RESUMO BM'!R22</f>
        <v>0</v>
      </c>
      <c r="AT39" s="914"/>
      <c r="AU39" s="914"/>
      <c r="AV39" s="914"/>
      <c r="AW39" s="914"/>
      <c r="AX39" s="915" t="n">
        <f aca="false">'RESUMO BM'!E22</f>
        <v>0</v>
      </c>
      <c r="AY39" s="915"/>
      <c r="AZ39" s="915"/>
      <c r="BA39" s="915"/>
      <c r="BB39" s="915"/>
      <c r="BC39" s="918" t="n">
        <f aca="false">'RESUMO BM'!F22+'RESUMO BM'!G22</f>
        <v>0</v>
      </c>
      <c r="BD39" s="918"/>
      <c r="BE39" s="918"/>
      <c r="BF39" s="918"/>
      <c r="BG39" s="918"/>
      <c r="BH39" s="919" t="n">
        <f aca="false">'RESUMO BM'!I22</f>
        <v>0</v>
      </c>
      <c r="BI39" s="919"/>
      <c r="BJ39" s="919"/>
      <c r="BK39" s="919"/>
      <c r="BL39" s="919"/>
      <c r="BM39" s="920"/>
      <c r="BN39" s="917" t="n">
        <f aca="false">IF(BH39&gt;0,BH39/Y39*100,0)</f>
        <v>0</v>
      </c>
      <c r="BO39" s="917"/>
      <c r="BP39" s="917"/>
      <c r="BQ39" s="917" t="n">
        <f aca="false">IF(BH39&gt;0,BH39/T39*100,0)</f>
        <v>0</v>
      </c>
      <c r="BR39" s="917"/>
      <c r="BS39" s="917"/>
      <c r="BT39" s="373"/>
    </row>
    <row r="40" customFormat="false" ht="14.25" hidden="false" customHeight="false" outlineLevel="0" collapsed="false">
      <c r="B40" s="911" t="n">
        <f aca="false">'QCI REPROG.'!B23</f>
        <v>0</v>
      </c>
      <c r="C40" s="911"/>
      <c r="D40" s="912" t="str">
        <f aca="false">'QCI REPROG.'!C23</f>
        <v/>
      </c>
      <c r="E40" s="912"/>
      <c r="F40" s="912"/>
      <c r="G40" s="912"/>
      <c r="H40" s="912"/>
      <c r="I40" s="912"/>
      <c r="J40" s="912"/>
      <c r="K40" s="912"/>
      <c r="L40" s="912"/>
      <c r="M40" s="912"/>
      <c r="N40" s="912"/>
      <c r="O40" s="913" t="str">
        <f aca="false">IF(T40&gt;0,T40/$T$67*100,"")</f>
        <v/>
      </c>
      <c r="P40" s="913"/>
      <c r="Q40" s="913"/>
      <c r="R40" s="913"/>
      <c r="S40" s="913"/>
      <c r="T40" s="914" t="n">
        <f aca="false">QCI!J23</f>
        <v>0</v>
      </c>
      <c r="U40" s="914"/>
      <c r="V40" s="914"/>
      <c r="W40" s="914"/>
      <c r="X40" s="914"/>
      <c r="Y40" s="914" t="n">
        <f aca="false">'QCI REPROG.'!I23</f>
        <v>0</v>
      </c>
      <c r="Z40" s="914"/>
      <c r="AA40" s="914"/>
      <c r="AB40" s="914"/>
      <c r="AC40" s="914"/>
      <c r="AD40" s="915" t="n">
        <f aca="false">T40-Y40</f>
        <v>0</v>
      </c>
      <c r="AE40" s="915"/>
      <c r="AF40" s="915"/>
      <c r="AG40" s="915"/>
      <c r="AH40" s="915"/>
      <c r="AI40" s="915" t="n">
        <f aca="false">'RESUMO BM'!N23</f>
        <v>0</v>
      </c>
      <c r="AJ40" s="915"/>
      <c r="AK40" s="915"/>
      <c r="AL40" s="915"/>
      <c r="AM40" s="915"/>
      <c r="AN40" s="915" t="n">
        <f aca="false">'RESUMO BM'!O23+'RESUMO BM'!P23</f>
        <v>0</v>
      </c>
      <c r="AO40" s="915"/>
      <c r="AP40" s="915"/>
      <c r="AQ40" s="915"/>
      <c r="AR40" s="915"/>
      <c r="AS40" s="914" t="n">
        <f aca="false">'RESUMO BM'!R23</f>
        <v>0</v>
      </c>
      <c r="AT40" s="914"/>
      <c r="AU40" s="914"/>
      <c r="AV40" s="914"/>
      <c r="AW40" s="914"/>
      <c r="AX40" s="915" t="n">
        <f aca="false">'RESUMO BM'!E23</f>
        <v>0</v>
      </c>
      <c r="AY40" s="915"/>
      <c r="AZ40" s="915"/>
      <c r="BA40" s="915"/>
      <c r="BB40" s="915"/>
      <c r="BC40" s="918" t="n">
        <f aca="false">'RESUMO BM'!F23+'RESUMO BM'!G23</f>
        <v>0</v>
      </c>
      <c r="BD40" s="918"/>
      <c r="BE40" s="918"/>
      <c r="BF40" s="918"/>
      <c r="BG40" s="918"/>
      <c r="BH40" s="919" t="n">
        <f aca="false">'RESUMO BM'!I23</f>
        <v>0</v>
      </c>
      <c r="BI40" s="919"/>
      <c r="BJ40" s="919"/>
      <c r="BK40" s="919"/>
      <c r="BL40" s="919"/>
      <c r="BM40" s="920"/>
      <c r="BN40" s="917" t="n">
        <f aca="false">IF(BH40&gt;0,BH40/Y40*100,0)</f>
        <v>0</v>
      </c>
      <c r="BO40" s="917"/>
      <c r="BP40" s="917"/>
      <c r="BQ40" s="917" t="n">
        <f aca="false">IF(BH40&gt;0,BH40/T40*100,0)</f>
        <v>0</v>
      </c>
      <c r="BR40" s="917"/>
      <c r="BS40" s="917"/>
      <c r="BT40" s="373"/>
    </row>
    <row r="41" customFormat="false" ht="14.25" hidden="false" customHeight="false" outlineLevel="0" collapsed="false">
      <c r="B41" s="911" t="n">
        <f aca="false">'QCI REPROG.'!B24</f>
        <v>0</v>
      </c>
      <c r="C41" s="911"/>
      <c r="D41" s="912" t="str">
        <f aca="false">'QCI REPROG.'!C24</f>
        <v/>
      </c>
      <c r="E41" s="912"/>
      <c r="F41" s="912"/>
      <c r="G41" s="912"/>
      <c r="H41" s="912"/>
      <c r="I41" s="912"/>
      <c r="J41" s="912"/>
      <c r="K41" s="912"/>
      <c r="L41" s="912"/>
      <c r="M41" s="912"/>
      <c r="N41" s="912"/>
      <c r="O41" s="913" t="str">
        <f aca="false">IF(T41&gt;0,T41/$T$67*100,"")</f>
        <v/>
      </c>
      <c r="P41" s="913"/>
      <c r="Q41" s="913"/>
      <c r="R41" s="913"/>
      <c r="S41" s="913"/>
      <c r="T41" s="914" t="n">
        <f aca="false">QCI!J24</f>
        <v>0</v>
      </c>
      <c r="U41" s="914"/>
      <c r="V41" s="914"/>
      <c r="W41" s="914"/>
      <c r="X41" s="914"/>
      <c r="Y41" s="914" t="n">
        <f aca="false">'QCI REPROG.'!I24</f>
        <v>0</v>
      </c>
      <c r="Z41" s="914"/>
      <c r="AA41" s="914"/>
      <c r="AB41" s="914"/>
      <c r="AC41" s="914"/>
      <c r="AD41" s="915" t="n">
        <f aca="false">T41-Y41</f>
        <v>0</v>
      </c>
      <c r="AE41" s="915"/>
      <c r="AF41" s="915"/>
      <c r="AG41" s="915"/>
      <c r="AH41" s="915"/>
      <c r="AI41" s="915" t="n">
        <f aca="false">'RESUMO BM'!N24</f>
        <v>0</v>
      </c>
      <c r="AJ41" s="915"/>
      <c r="AK41" s="915"/>
      <c r="AL41" s="915"/>
      <c r="AM41" s="915"/>
      <c r="AN41" s="915" t="n">
        <f aca="false">'RESUMO BM'!O24+'RESUMO BM'!P24</f>
        <v>0</v>
      </c>
      <c r="AO41" s="915"/>
      <c r="AP41" s="915"/>
      <c r="AQ41" s="915"/>
      <c r="AR41" s="915"/>
      <c r="AS41" s="914" t="n">
        <f aca="false">'RESUMO BM'!R24</f>
        <v>0</v>
      </c>
      <c r="AT41" s="914"/>
      <c r="AU41" s="914"/>
      <c r="AV41" s="914"/>
      <c r="AW41" s="914"/>
      <c r="AX41" s="915" t="n">
        <f aca="false">'RESUMO BM'!E24</f>
        <v>0</v>
      </c>
      <c r="AY41" s="915"/>
      <c r="AZ41" s="915"/>
      <c r="BA41" s="915"/>
      <c r="BB41" s="915"/>
      <c r="BC41" s="918" t="n">
        <f aca="false">'RESUMO BM'!F24+'RESUMO BM'!G24</f>
        <v>0</v>
      </c>
      <c r="BD41" s="918"/>
      <c r="BE41" s="918"/>
      <c r="BF41" s="918"/>
      <c r="BG41" s="918"/>
      <c r="BH41" s="919" t="n">
        <f aca="false">'RESUMO BM'!I24</f>
        <v>0</v>
      </c>
      <c r="BI41" s="919"/>
      <c r="BJ41" s="919"/>
      <c r="BK41" s="919"/>
      <c r="BL41" s="919"/>
      <c r="BM41" s="920"/>
      <c r="BN41" s="917" t="n">
        <f aca="false">IF(BH41&gt;0,BH41/Y41*100,0)</f>
        <v>0</v>
      </c>
      <c r="BO41" s="917"/>
      <c r="BP41" s="917"/>
      <c r="BQ41" s="917" t="n">
        <f aca="false">IF(BH41&gt;0,BH41/T41*100,0)</f>
        <v>0</v>
      </c>
      <c r="BR41" s="917"/>
      <c r="BS41" s="917"/>
      <c r="BT41" s="373"/>
    </row>
    <row r="42" customFormat="false" ht="14.25" hidden="false" customHeight="false" outlineLevel="0" collapsed="false">
      <c r="B42" s="911" t="n">
        <f aca="false">'QCI REPROG.'!B25</f>
        <v>0</v>
      </c>
      <c r="C42" s="911"/>
      <c r="D42" s="912" t="str">
        <f aca="false">'QCI REPROG.'!C25</f>
        <v/>
      </c>
      <c r="E42" s="912"/>
      <c r="F42" s="912"/>
      <c r="G42" s="912"/>
      <c r="H42" s="912"/>
      <c r="I42" s="912"/>
      <c r="J42" s="912"/>
      <c r="K42" s="912"/>
      <c r="L42" s="912"/>
      <c r="M42" s="912"/>
      <c r="N42" s="912"/>
      <c r="O42" s="913" t="str">
        <f aca="false">IF(T42&gt;0,T42/$T$67*100,"")</f>
        <v/>
      </c>
      <c r="P42" s="913"/>
      <c r="Q42" s="913"/>
      <c r="R42" s="913"/>
      <c r="S42" s="913"/>
      <c r="T42" s="914" t="n">
        <f aca="false">QCI!J25</f>
        <v>0</v>
      </c>
      <c r="U42" s="914"/>
      <c r="V42" s="914"/>
      <c r="W42" s="914"/>
      <c r="X42" s="914"/>
      <c r="Y42" s="914" t="n">
        <f aca="false">'QCI REPROG.'!I25</f>
        <v>0</v>
      </c>
      <c r="Z42" s="914"/>
      <c r="AA42" s="914"/>
      <c r="AB42" s="914"/>
      <c r="AC42" s="914"/>
      <c r="AD42" s="915" t="n">
        <f aca="false">T42-Y42</f>
        <v>0</v>
      </c>
      <c r="AE42" s="915"/>
      <c r="AF42" s="915"/>
      <c r="AG42" s="915"/>
      <c r="AH42" s="915"/>
      <c r="AI42" s="915" t="n">
        <f aca="false">'RESUMO BM'!N25</f>
        <v>0</v>
      </c>
      <c r="AJ42" s="915"/>
      <c r="AK42" s="915"/>
      <c r="AL42" s="915"/>
      <c r="AM42" s="915"/>
      <c r="AN42" s="915" t="n">
        <f aca="false">'RESUMO BM'!O25+'RESUMO BM'!P25</f>
        <v>0</v>
      </c>
      <c r="AO42" s="915"/>
      <c r="AP42" s="915"/>
      <c r="AQ42" s="915"/>
      <c r="AR42" s="915"/>
      <c r="AS42" s="914" t="n">
        <f aca="false">'RESUMO BM'!R25</f>
        <v>0</v>
      </c>
      <c r="AT42" s="914"/>
      <c r="AU42" s="914"/>
      <c r="AV42" s="914"/>
      <c r="AW42" s="914"/>
      <c r="AX42" s="915" t="n">
        <f aca="false">'RESUMO BM'!E25</f>
        <v>0</v>
      </c>
      <c r="AY42" s="915"/>
      <c r="AZ42" s="915"/>
      <c r="BA42" s="915"/>
      <c r="BB42" s="915"/>
      <c r="BC42" s="918" t="n">
        <f aca="false">'RESUMO BM'!F25+'RESUMO BM'!G25</f>
        <v>0</v>
      </c>
      <c r="BD42" s="918"/>
      <c r="BE42" s="918"/>
      <c r="BF42" s="918"/>
      <c r="BG42" s="918"/>
      <c r="BH42" s="919" t="n">
        <f aca="false">'RESUMO BM'!I25</f>
        <v>0</v>
      </c>
      <c r="BI42" s="919"/>
      <c r="BJ42" s="919"/>
      <c r="BK42" s="919"/>
      <c r="BL42" s="919"/>
      <c r="BM42" s="920"/>
      <c r="BN42" s="917" t="n">
        <f aca="false">IF(BH42&gt;0,BH42/Y42*100,0)</f>
        <v>0</v>
      </c>
      <c r="BO42" s="917"/>
      <c r="BP42" s="917"/>
      <c r="BQ42" s="917" t="n">
        <f aca="false">IF(BH42&gt;0,BH42/T42*100,0)</f>
        <v>0</v>
      </c>
      <c r="BR42" s="917"/>
      <c r="BS42" s="917"/>
      <c r="BT42" s="373"/>
    </row>
    <row r="43" customFormat="false" ht="14.25" hidden="false" customHeight="false" outlineLevel="0" collapsed="false">
      <c r="B43" s="911" t="n">
        <f aca="false">'QCI REPROG.'!B26</f>
        <v>0</v>
      </c>
      <c r="C43" s="911"/>
      <c r="D43" s="912" t="str">
        <f aca="false">'QCI REPROG.'!C26</f>
        <v/>
      </c>
      <c r="E43" s="912"/>
      <c r="F43" s="912"/>
      <c r="G43" s="912"/>
      <c r="H43" s="912"/>
      <c r="I43" s="912"/>
      <c r="J43" s="912"/>
      <c r="K43" s="912"/>
      <c r="L43" s="912"/>
      <c r="M43" s="912"/>
      <c r="N43" s="912"/>
      <c r="O43" s="913" t="str">
        <f aca="false">IF(T43&gt;0,T43/$T$67*100,"")</f>
        <v/>
      </c>
      <c r="P43" s="913"/>
      <c r="Q43" s="913"/>
      <c r="R43" s="913"/>
      <c r="S43" s="913"/>
      <c r="T43" s="914" t="n">
        <f aca="false">QCI!J26</f>
        <v>0</v>
      </c>
      <c r="U43" s="914"/>
      <c r="V43" s="914"/>
      <c r="W43" s="914"/>
      <c r="X43" s="914"/>
      <c r="Y43" s="914" t="n">
        <f aca="false">'QCI REPROG.'!I26</f>
        <v>0</v>
      </c>
      <c r="Z43" s="914"/>
      <c r="AA43" s="914"/>
      <c r="AB43" s="914"/>
      <c r="AC43" s="914"/>
      <c r="AD43" s="915" t="n">
        <f aca="false">T43-Y43</f>
        <v>0</v>
      </c>
      <c r="AE43" s="915"/>
      <c r="AF43" s="915"/>
      <c r="AG43" s="915"/>
      <c r="AH43" s="915"/>
      <c r="AI43" s="915" t="n">
        <f aca="false">'RESUMO BM'!N26</f>
        <v>0</v>
      </c>
      <c r="AJ43" s="915"/>
      <c r="AK43" s="915"/>
      <c r="AL43" s="915"/>
      <c r="AM43" s="915"/>
      <c r="AN43" s="915" t="n">
        <f aca="false">'RESUMO BM'!O26+'RESUMO BM'!P26</f>
        <v>0</v>
      </c>
      <c r="AO43" s="915"/>
      <c r="AP43" s="915"/>
      <c r="AQ43" s="915"/>
      <c r="AR43" s="915"/>
      <c r="AS43" s="914" t="n">
        <f aca="false">'RESUMO BM'!R26</f>
        <v>0</v>
      </c>
      <c r="AT43" s="914"/>
      <c r="AU43" s="914"/>
      <c r="AV43" s="914"/>
      <c r="AW43" s="914"/>
      <c r="AX43" s="915" t="n">
        <f aca="false">'RESUMO BM'!E26</f>
        <v>0</v>
      </c>
      <c r="AY43" s="915"/>
      <c r="AZ43" s="915"/>
      <c r="BA43" s="915"/>
      <c r="BB43" s="915"/>
      <c r="BC43" s="918" t="n">
        <f aca="false">'RESUMO BM'!F26+'RESUMO BM'!G26</f>
        <v>0</v>
      </c>
      <c r="BD43" s="918"/>
      <c r="BE43" s="918"/>
      <c r="BF43" s="918"/>
      <c r="BG43" s="918"/>
      <c r="BH43" s="919" t="n">
        <f aca="false">'RESUMO BM'!I26</f>
        <v>0</v>
      </c>
      <c r="BI43" s="919"/>
      <c r="BJ43" s="919"/>
      <c r="BK43" s="919"/>
      <c r="BL43" s="919"/>
      <c r="BM43" s="920"/>
      <c r="BN43" s="917" t="n">
        <f aca="false">IF(BH43&gt;0,BH43/Y43*100,0)</f>
        <v>0</v>
      </c>
      <c r="BO43" s="917"/>
      <c r="BP43" s="917"/>
      <c r="BQ43" s="917" t="n">
        <f aca="false">IF(BH43&gt;0,BH43/T43*100,0)</f>
        <v>0</v>
      </c>
      <c r="BR43" s="917"/>
      <c r="BS43" s="917"/>
      <c r="BT43" s="373"/>
    </row>
    <row r="44" customFormat="false" ht="14.25" hidden="false" customHeight="false" outlineLevel="0" collapsed="false">
      <c r="B44" s="911" t="n">
        <f aca="false">'QCI REPROG.'!B27</f>
        <v>0</v>
      </c>
      <c r="C44" s="911"/>
      <c r="D44" s="912" t="str">
        <f aca="false">'QCI REPROG.'!C27</f>
        <v/>
      </c>
      <c r="E44" s="912"/>
      <c r="F44" s="912"/>
      <c r="G44" s="912"/>
      <c r="H44" s="912"/>
      <c r="I44" s="912"/>
      <c r="J44" s="912"/>
      <c r="K44" s="912"/>
      <c r="L44" s="912"/>
      <c r="M44" s="912"/>
      <c r="N44" s="912"/>
      <c r="O44" s="913" t="str">
        <f aca="false">IF(T44&gt;0,T44/$T$67*100,"")</f>
        <v/>
      </c>
      <c r="P44" s="913"/>
      <c r="Q44" s="913"/>
      <c r="R44" s="913"/>
      <c r="S44" s="913"/>
      <c r="T44" s="914" t="n">
        <f aca="false">QCI!J27</f>
        <v>0</v>
      </c>
      <c r="U44" s="914"/>
      <c r="V44" s="914"/>
      <c r="W44" s="914"/>
      <c r="X44" s="914"/>
      <c r="Y44" s="914" t="n">
        <f aca="false">'QCI REPROG.'!I27</f>
        <v>0</v>
      </c>
      <c r="Z44" s="914"/>
      <c r="AA44" s="914"/>
      <c r="AB44" s="914"/>
      <c r="AC44" s="914"/>
      <c r="AD44" s="915" t="n">
        <f aca="false">T44-Y44</f>
        <v>0</v>
      </c>
      <c r="AE44" s="915"/>
      <c r="AF44" s="915"/>
      <c r="AG44" s="915"/>
      <c r="AH44" s="915"/>
      <c r="AI44" s="915" t="n">
        <f aca="false">'RESUMO BM'!N27</f>
        <v>0</v>
      </c>
      <c r="AJ44" s="915"/>
      <c r="AK44" s="915"/>
      <c r="AL44" s="915"/>
      <c r="AM44" s="915"/>
      <c r="AN44" s="915" t="n">
        <f aca="false">'RESUMO BM'!O27+'RESUMO BM'!P27</f>
        <v>0</v>
      </c>
      <c r="AO44" s="915"/>
      <c r="AP44" s="915"/>
      <c r="AQ44" s="915"/>
      <c r="AR44" s="915"/>
      <c r="AS44" s="914" t="n">
        <f aca="false">'RESUMO BM'!R27</f>
        <v>0</v>
      </c>
      <c r="AT44" s="914"/>
      <c r="AU44" s="914"/>
      <c r="AV44" s="914"/>
      <c r="AW44" s="914"/>
      <c r="AX44" s="915" t="n">
        <f aca="false">'RESUMO BM'!E27</f>
        <v>0</v>
      </c>
      <c r="AY44" s="915"/>
      <c r="AZ44" s="915"/>
      <c r="BA44" s="915"/>
      <c r="BB44" s="915"/>
      <c r="BC44" s="918" t="n">
        <f aca="false">'RESUMO BM'!F27+'RESUMO BM'!G27</f>
        <v>0</v>
      </c>
      <c r="BD44" s="918"/>
      <c r="BE44" s="918"/>
      <c r="BF44" s="918"/>
      <c r="BG44" s="918"/>
      <c r="BH44" s="919" t="n">
        <f aca="false">'RESUMO BM'!I27</f>
        <v>0</v>
      </c>
      <c r="BI44" s="919"/>
      <c r="BJ44" s="919"/>
      <c r="BK44" s="919"/>
      <c r="BL44" s="919"/>
      <c r="BM44" s="920"/>
      <c r="BN44" s="917" t="n">
        <f aca="false">IF(BH44&gt;0,BH44/Y44*100,0)</f>
        <v>0</v>
      </c>
      <c r="BO44" s="917"/>
      <c r="BP44" s="917"/>
      <c r="BQ44" s="917" t="n">
        <f aca="false">IF(BH44&gt;0,BH44/T44*100,0)</f>
        <v>0</v>
      </c>
      <c r="BR44" s="917"/>
      <c r="BS44" s="917"/>
      <c r="BT44" s="373"/>
    </row>
    <row r="45" customFormat="false" ht="14.25" hidden="false" customHeight="false" outlineLevel="0" collapsed="false">
      <c r="B45" s="911" t="n">
        <f aca="false">'QCI REPROG.'!B28</f>
        <v>0</v>
      </c>
      <c r="C45" s="911"/>
      <c r="D45" s="912" t="str">
        <f aca="false">'QCI REPROG.'!C28</f>
        <v/>
      </c>
      <c r="E45" s="912"/>
      <c r="F45" s="912"/>
      <c r="G45" s="912"/>
      <c r="H45" s="912"/>
      <c r="I45" s="912"/>
      <c r="J45" s="912"/>
      <c r="K45" s="912"/>
      <c r="L45" s="912"/>
      <c r="M45" s="912"/>
      <c r="N45" s="912"/>
      <c r="O45" s="913" t="str">
        <f aca="false">IF(T45&gt;0,T45/$T$67*100,"")</f>
        <v/>
      </c>
      <c r="P45" s="913"/>
      <c r="Q45" s="913"/>
      <c r="R45" s="913"/>
      <c r="S45" s="913"/>
      <c r="T45" s="914" t="n">
        <f aca="false">QCI!J28</f>
        <v>0</v>
      </c>
      <c r="U45" s="914"/>
      <c r="V45" s="914"/>
      <c r="W45" s="914"/>
      <c r="X45" s="914"/>
      <c r="Y45" s="914" t="n">
        <f aca="false">'QCI REPROG.'!I28</f>
        <v>0</v>
      </c>
      <c r="Z45" s="914"/>
      <c r="AA45" s="914"/>
      <c r="AB45" s="914"/>
      <c r="AC45" s="914"/>
      <c r="AD45" s="915" t="n">
        <f aca="false">T45-Y45</f>
        <v>0</v>
      </c>
      <c r="AE45" s="915"/>
      <c r="AF45" s="915"/>
      <c r="AG45" s="915"/>
      <c r="AH45" s="915"/>
      <c r="AI45" s="915" t="n">
        <f aca="false">'RESUMO BM'!N28</f>
        <v>0</v>
      </c>
      <c r="AJ45" s="915"/>
      <c r="AK45" s="915"/>
      <c r="AL45" s="915"/>
      <c r="AM45" s="915"/>
      <c r="AN45" s="915" t="n">
        <f aca="false">'RESUMO BM'!O28+'RESUMO BM'!P28</f>
        <v>0</v>
      </c>
      <c r="AO45" s="915"/>
      <c r="AP45" s="915"/>
      <c r="AQ45" s="915"/>
      <c r="AR45" s="915"/>
      <c r="AS45" s="914" t="n">
        <f aca="false">'RESUMO BM'!R28</f>
        <v>0</v>
      </c>
      <c r="AT45" s="914"/>
      <c r="AU45" s="914"/>
      <c r="AV45" s="914"/>
      <c r="AW45" s="914"/>
      <c r="AX45" s="915" t="n">
        <f aca="false">'RESUMO BM'!E28</f>
        <v>0</v>
      </c>
      <c r="AY45" s="915"/>
      <c r="AZ45" s="915"/>
      <c r="BA45" s="915"/>
      <c r="BB45" s="915"/>
      <c r="BC45" s="918" t="n">
        <f aca="false">'RESUMO BM'!F28+'RESUMO BM'!G28</f>
        <v>0</v>
      </c>
      <c r="BD45" s="918"/>
      <c r="BE45" s="918"/>
      <c r="BF45" s="918"/>
      <c r="BG45" s="918"/>
      <c r="BH45" s="919" t="n">
        <f aca="false">'RESUMO BM'!I28</f>
        <v>0</v>
      </c>
      <c r="BI45" s="919"/>
      <c r="BJ45" s="919"/>
      <c r="BK45" s="919"/>
      <c r="BL45" s="919"/>
      <c r="BM45" s="920"/>
      <c r="BN45" s="917" t="n">
        <f aca="false">IF(BH45&gt;0,BH45/Y45*100,0)</f>
        <v>0</v>
      </c>
      <c r="BO45" s="917"/>
      <c r="BP45" s="917"/>
      <c r="BQ45" s="917" t="n">
        <f aca="false">IF(BH45&gt;0,BH45/T45*100,0)</f>
        <v>0</v>
      </c>
      <c r="BR45" s="917"/>
      <c r="BS45" s="917"/>
      <c r="BT45" s="373"/>
    </row>
    <row r="46" customFormat="false" ht="14.25" hidden="false" customHeight="false" outlineLevel="0" collapsed="false">
      <c r="B46" s="911" t="n">
        <f aca="false">'QCI REPROG.'!B29</f>
        <v>0</v>
      </c>
      <c r="C46" s="911"/>
      <c r="D46" s="912" t="str">
        <f aca="false">'QCI REPROG.'!C29</f>
        <v/>
      </c>
      <c r="E46" s="912"/>
      <c r="F46" s="912"/>
      <c r="G46" s="912"/>
      <c r="H46" s="912"/>
      <c r="I46" s="912"/>
      <c r="J46" s="912"/>
      <c r="K46" s="912"/>
      <c r="L46" s="912"/>
      <c r="M46" s="912"/>
      <c r="N46" s="912"/>
      <c r="O46" s="913" t="str">
        <f aca="false">IF(T46&gt;0,T46/$T$67*100,"")</f>
        <v/>
      </c>
      <c r="P46" s="913"/>
      <c r="Q46" s="913"/>
      <c r="R46" s="913"/>
      <c r="S46" s="913"/>
      <c r="T46" s="914" t="n">
        <f aca="false">QCI!J29</f>
        <v>0</v>
      </c>
      <c r="U46" s="914"/>
      <c r="V46" s="914"/>
      <c r="W46" s="914"/>
      <c r="X46" s="914"/>
      <c r="Y46" s="914" t="n">
        <f aca="false">'QCI REPROG.'!I29</f>
        <v>0</v>
      </c>
      <c r="Z46" s="914"/>
      <c r="AA46" s="914"/>
      <c r="AB46" s="914"/>
      <c r="AC46" s="914"/>
      <c r="AD46" s="915" t="n">
        <f aca="false">T46-Y46</f>
        <v>0</v>
      </c>
      <c r="AE46" s="915"/>
      <c r="AF46" s="915"/>
      <c r="AG46" s="915"/>
      <c r="AH46" s="915"/>
      <c r="AI46" s="915" t="n">
        <f aca="false">'RESUMO BM'!N29</f>
        <v>0</v>
      </c>
      <c r="AJ46" s="915"/>
      <c r="AK46" s="915"/>
      <c r="AL46" s="915"/>
      <c r="AM46" s="915"/>
      <c r="AN46" s="915" t="n">
        <f aca="false">'RESUMO BM'!O29+'RESUMO BM'!P29</f>
        <v>0</v>
      </c>
      <c r="AO46" s="915"/>
      <c r="AP46" s="915"/>
      <c r="AQ46" s="915"/>
      <c r="AR46" s="915"/>
      <c r="AS46" s="914" t="n">
        <f aca="false">'RESUMO BM'!R29</f>
        <v>0</v>
      </c>
      <c r="AT46" s="914"/>
      <c r="AU46" s="914"/>
      <c r="AV46" s="914"/>
      <c r="AW46" s="914"/>
      <c r="AX46" s="915" t="n">
        <f aca="false">'RESUMO BM'!E29</f>
        <v>0</v>
      </c>
      <c r="AY46" s="915"/>
      <c r="AZ46" s="915"/>
      <c r="BA46" s="915"/>
      <c r="BB46" s="915"/>
      <c r="BC46" s="918" t="n">
        <f aca="false">'RESUMO BM'!F29+'RESUMO BM'!G29</f>
        <v>0</v>
      </c>
      <c r="BD46" s="918"/>
      <c r="BE46" s="918"/>
      <c r="BF46" s="918"/>
      <c r="BG46" s="918"/>
      <c r="BH46" s="919" t="n">
        <f aca="false">'RESUMO BM'!I29</f>
        <v>0</v>
      </c>
      <c r="BI46" s="919"/>
      <c r="BJ46" s="919"/>
      <c r="BK46" s="919"/>
      <c r="BL46" s="919"/>
      <c r="BM46" s="920"/>
      <c r="BN46" s="917" t="n">
        <f aca="false">IF(BH46&gt;0,BH46/Y46*100,0)</f>
        <v>0</v>
      </c>
      <c r="BO46" s="917"/>
      <c r="BP46" s="917"/>
      <c r="BQ46" s="917" t="n">
        <f aca="false">IF(BH46&gt;0,BH46/T46*100,0)</f>
        <v>0</v>
      </c>
      <c r="BR46" s="917"/>
      <c r="BS46" s="917"/>
      <c r="BT46" s="373"/>
    </row>
    <row r="47" customFormat="false" ht="14.25" hidden="false" customHeight="false" outlineLevel="0" collapsed="false">
      <c r="B47" s="911" t="n">
        <f aca="false">'QCI REPROG.'!B30</f>
        <v>0</v>
      </c>
      <c r="C47" s="911"/>
      <c r="D47" s="912" t="str">
        <f aca="false">'QCI REPROG.'!C30</f>
        <v/>
      </c>
      <c r="E47" s="912"/>
      <c r="F47" s="912"/>
      <c r="G47" s="912"/>
      <c r="H47" s="912"/>
      <c r="I47" s="912"/>
      <c r="J47" s="912"/>
      <c r="K47" s="912"/>
      <c r="L47" s="912"/>
      <c r="M47" s="912"/>
      <c r="N47" s="912"/>
      <c r="O47" s="913" t="str">
        <f aca="false">IF(T47&gt;0,T47/$T$67*100,"")</f>
        <v/>
      </c>
      <c r="P47" s="913"/>
      <c r="Q47" s="913"/>
      <c r="R47" s="913"/>
      <c r="S47" s="913"/>
      <c r="T47" s="914" t="n">
        <f aca="false">QCI!J30</f>
        <v>0</v>
      </c>
      <c r="U47" s="914"/>
      <c r="V47" s="914"/>
      <c r="W47" s="914"/>
      <c r="X47" s="914"/>
      <c r="Y47" s="914" t="n">
        <f aca="false">'QCI REPROG.'!I30</f>
        <v>0</v>
      </c>
      <c r="Z47" s="914"/>
      <c r="AA47" s="914"/>
      <c r="AB47" s="914"/>
      <c r="AC47" s="914"/>
      <c r="AD47" s="915" t="n">
        <f aca="false">T47-Y47</f>
        <v>0</v>
      </c>
      <c r="AE47" s="915"/>
      <c r="AF47" s="915"/>
      <c r="AG47" s="915"/>
      <c r="AH47" s="915"/>
      <c r="AI47" s="915" t="n">
        <f aca="false">'RESUMO BM'!N30</f>
        <v>0</v>
      </c>
      <c r="AJ47" s="915"/>
      <c r="AK47" s="915"/>
      <c r="AL47" s="915"/>
      <c r="AM47" s="915"/>
      <c r="AN47" s="915" t="n">
        <f aca="false">'RESUMO BM'!O30+'RESUMO BM'!P30</f>
        <v>0</v>
      </c>
      <c r="AO47" s="915"/>
      <c r="AP47" s="915"/>
      <c r="AQ47" s="915"/>
      <c r="AR47" s="915"/>
      <c r="AS47" s="914" t="n">
        <f aca="false">'RESUMO BM'!R30</f>
        <v>0</v>
      </c>
      <c r="AT47" s="914"/>
      <c r="AU47" s="914"/>
      <c r="AV47" s="914"/>
      <c r="AW47" s="914"/>
      <c r="AX47" s="915" t="n">
        <f aca="false">'RESUMO BM'!E30</f>
        <v>0</v>
      </c>
      <c r="AY47" s="915"/>
      <c r="AZ47" s="915"/>
      <c r="BA47" s="915"/>
      <c r="BB47" s="915"/>
      <c r="BC47" s="918" t="n">
        <f aca="false">'RESUMO BM'!F30+'RESUMO BM'!G30</f>
        <v>0</v>
      </c>
      <c r="BD47" s="918"/>
      <c r="BE47" s="918"/>
      <c r="BF47" s="918"/>
      <c r="BG47" s="918"/>
      <c r="BH47" s="919" t="n">
        <f aca="false">'RESUMO BM'!I30</f>
        <v>0</v>
      </c>
      <c r="BI47" s="919"/>
      <c r="BJ47" s="919"/>
      <c r="BK47" s="919"/>
      <c r="BL47" s="919"/>
      <c r="BM47" s="920"/>
      <c r="BN47" s="917" t="n">
        <f aca="false">IF(BH47&gt;0,BH47/Y47*100,0)</f>
        <v>0</v>
      </c>
      <c r="BO47" s="917"/>
      <c r="BP47" s="917"/>
      <c r="BQ47" s="917" t="n">
        <f aca="false">IF(BH47&gt;0,BH47/T47*100,0)</f>
        <v>0</v>
      </c>
      <c r="BR47" s="917"/>
      <c r="BS47" s="917"/>
      <c r="BT47" s="373"/>
    </row>
    <row r="48" customFormat="false" ht="14.25" hidden="false" customHeight="false" outlineLevel="0" collapsed="false">
      <c r="B48" s="911" t="n">
        <f aca="false">'QCI REPROG.'!B31</f>
        <v>0</v>
      </c>
      <c r="C48" s="911"/>
      <c r="D48" s="912" t="str">
        <f aca="false">'QCI REPROG.'!C31</f>
        <v/>
      </c>
      <c r="E48" s="912"/>
      <c r="F48" s="912"/>
      <c r="G48" s="912"/>
      <c r="H48" s="912"/>
      <c r="I48" s="912"/>
      <c r="J48" s="912"/>
      <c r="K48" s="912"/>
      <c r="L48" s="912"/>
      <c r="M48" s="912"/>
      <c r="N48" s="912"/>
      <c r="O48" s="913" t="str">
        <f aca="false">IF(T48&gt;0,T48/$T$67*100,"")</f>
        <v/>
      </c>
      <c r="P48" s="913"/>
      <c r="Q48" s="913"/>
      <c r="R48" s="913"/>
      <c r="S48" s="913"/>
      <c r="T48" s="914" t="n">
        <f aca="false">QCI!J31</f>
        <v>0</v>
      </c>
      <c r="U48" s="914"/>
      <c r="V48" s="914"/>
      <c r="W48" s="914"/>
      <c r="X48" s="914"/>
      <c r="Y48" s="914" t="n">
        <f aca="false">'QCI REPROG.'!I31</f>
        <v>0</v>
      </c>
      <c r="Z48" s="914"/>
      <c r="AA48" s="914"/>
      <c r="AB48" s="914"/>
      <c r="AC48" s="914"/>
      <c r="AD48" s="915" t="n">
        <f aca="false">T48-Y48</f>
        <v>0</v>
      </c>
      <c r="AE48" s="915"/>
      <c r="AF48" s="915"/>
      <c r="AG48" s="915"/>
      <c r="AH48" s="915"/>
      <c r="AI48" s="915" t="n">
        <f aca="false">'RESUMO BM'!N31</f>
        <v>0</v>
      </c>
      <c r="AJ48" s="915"/>
      <c r="AK48" s="915"/>
      <c r="AL48" s="915"/>
      <c r="AM48" s="915"/>
      <c r="AN48" s="915" t="n">
        <f aca="false">'RESUMO BM'!O31+'RESUMO BM'!P31</f>
        <v>0</v>
      </c>
      <c r="AO48" s="915"/>
      <c r="AP48" s="915"/>
      <c r="AQ48" s="915"/>
      <c r="AR48" s="915"/>
      <c r="AS48" s="914" t="n">
        <f aca="false">'RESUMO BM'!R31</f>
        <v>0</v>
      </c>
      <c r="AT48" s="914"/>
      <c r="AU48" s="914"/>
      <c r="AV48" s="914"/>
      <c r="AW48" s="914"/>
      <c r="AX48" s="915" t="n">
        <f aca="false">'RESUMO BM'!E31</f>
        <v>0</v>
      </c>
      <c r="AY48" s="915"/>
      <c r="AZ48" s="915"/>
      <c r="BA48" s="915"/>
      <c r="BB48" s="915"/>
      <c r="BC48" s="918" t="n">
        <f aca="false">'RESUMO BM'!F31+'RESUMO BM'!G31</f>
        <v>0</v>
      </c>
      <c r="BD48" s="918"/>
      <c r="BE48" s="918"/>
      <c r="BF48" s="918"/>
      <c r="BG48" s="918"/>
      <c r="BH48" s="919" t="n">
        <f aca="false">'RESUMO BM'!I31</f>
        <v>0</v>
      </c>
      <c r="BI48" s="919"/>
      <c r="BJ48" s="919"/>
      <c r="BK48" s="919"/>
      <c r="BL48" s="919"/>
      <c r="BM48" s="920"/>
      <c r="BN48" s="917" t="n">
        <f aca="false">IF(BH48&gt;0,BH48/Y48*100,0)</f>
        <v>0</v>
      </c>
      <c r="BO48" s="917"/>
      <c r="BP48" s="917"/>
      <c r="BQ48" s="917" t="n">
        <f aca="false">IF(BH48&gt;0,BH48/T48*100,0)</f>
        <v>0</v>
      </c>
      <c r="BR48" s="917"/>
      <c r="BS48" s="917"/>
      <c r="BT48" s="373"/>
    </row>
    <row r="49" customFormat="false" ht="14.25" hidden="false" customHeight="false" outlineLevel="0" collapsed="false">
      <c r="B49" s="911" t="n">
        <f aca="false">'QCI REPROG.'!B32</f>
        <v>0</v>
      </c>
      <c r="C49" s="911"/>
      <c r="D49" s="912" t="str">
        <f aca="false">'QCI REPROG.'!C32</f>
        <v/>
      </c>
      <c r="E49" s="912"/>
      <c r="F49" s="912"/>
      <c r="G49" s="912"/>
      <c r="H49" s="912"/>
      <c r="I49" s="912"/>
      <c r="J49" s="912"/>
      <c r="K49" s="912"/>
      <c r="L49" s="912"/>
      <c r="M49" s="912"/>
      <c r="N49" s="912"/>
      <c r="O49" s="913" t="str">
        <f aca="false">IF(T49&gt;0,T49/$T$67*100,"")</f>
        <v/>
      </c>
      <c r="P49" s="913"/>
      <c r="Q49" s="913"/>
      <c r="R49" s="913"/>
      <c r="S49" s="913"/>
      <c r="T49" s="914" t="n">
        <f aca="false">QCI!J32</f>
        <v>0</v>
      </c>
      <c r="U49" s="914"/>
      <c r="V49" s="914"/>
      <c r="W49" s="914"/>
      <c r="X49" s="914"/>
      <c r="Y49" s="914" t="n">
        <f aca="false">'QCI REPROG.'!I32</f>
        <v>0</v>
      </c>
      <c r="Z49" s="914"/>
      <c r="AA49" s="914"/>
      <c r="AB49" s="914"/>
      <c r="AC49" s="914"/>
      <c r="AD49" s="915" t="n">
        <f aca="false">T49-Y49</f>
        <v>0</v>
      </c>
      <c r="AE49" s="915"/>
      <c r="AF49" s="915"/>
      <c r="AG49" s="915"/>
      <c r="AH49" s="915"/>
      <c r="AI49" s="915" t="n">
        <f aca="false">'RESUMO BM'!N32</f>
        <v>0</v>
      </c>
      <c r="AJ49" s="915"/>
      <c r="AK49" s="915"/>
      <c r="AL49" s="915"/>
      <c r="AM49" s="915"/>
      <c r="AN49" s="915" t="n">
        <f aca="false">'RESUMO BM'!O32+'RESUMO BM'!P32</f>
        <v>0</v>
      </c>
      <c r="AO49" s="915"/>
      <c r="AP49" s="915"/>
      <c r="AQ49" s="915"/>
      <c r="AR49" s="915"/>
      <c r="AS49" s="914" t="n">
        <f aca="false">'RESUMO BM'!R32</f>
        <v>0</v>
      </c>
      <c r="AT49" s="914"/>
      <c r="AU49" s="914"/>
      <c r="AV49" s="914"/>
      <c r="AW49" s="914"/>
      <c r="AX49" s="915" t="n">
        <f aca="false">'RESUMO BM'!E32</f>
        <v>0</v>
      </c>
      <c r="AY49" s="915"/>
      <c r="AZ49" s="915"/>
      <c r="BA49" s="915"/>
      <c r="BB49" s="915"/>
      <c r="BC49" s="918" t="n">
        <f aca="false">'RESUMO BM'!F32+'RESUMO BM'!G32</f>
        <v>0</v>
      </c>
      <c r="BD49" s="918"/>
      <c r="BE49" s="918"/>
      <c r="BF49" s="918"/>
      <c r="BG49" s="918"/>
      <c r="BH49" s="919" t="n">
        <f aca="false">'RESUMO BM'!I32</f>
        <v>0</v>
      </c>
      <c r="BI49" s="919"/>
      <c r="BJ49" s="919"/>
      <c r="BK49" s="919"/>
      <c r="BL49" s="919"/>
      <c r="BM49" s="920"/>
      <c r="BN49" s="917" t="n">
        <f aca="false">IF(BH49&gt;0,BH49/Y49*100,0)</f>
        <v>0</v>
      </c>
      <c r="BO49" s="917"/>
      <c r="BP49" s="917"/>
      <c r="BQ49" s="917" t="n">
        <f aca="false">IF(BH49&gt;0,BH49/T49*100,0)</f>
        <v>0</v>
      </c>
      <c r="BR49" s="917"/>
      <c r="BS49" s="917"/>
      <c r="BT49" s="373"/>
    </row>
    <row r="50" customFormat="false" ht="14.25" hidden="false" customHeight="false" outlineLevel="0" collapsed="false">
      <c r="B50" s="911" t="n">
        <f aca="false">'QCI REPROG.'!B33</f>
        <v>0</v>
      </c>
      <c r="C50" s="911"/>
      <c r="D50" s="912" t="str">
        <f aca="false">'QCI REPROG.'!C33</f>
        <v/>
      </c>
      <c r="E50" s="912"/>
      <c r="F50" s="912"/>
      <c r="G50" s="912"/>
      <c r="H50" s="912"/>
      <c r="I50" s="912"/>
      <c r="J50" s="912"/>
      <c r="K50" s="912"/>
      <c r="L50" s="912"/>
      <c r="M50" s="912"/>
      <c r="N50" s="912"/>
      <c r="O50" s="913" t="str">
        <f aca="false">IF(T50&gt;0,T50/$T$67*100,"")</f>
        <v/>
      </c>
      <c r="P50" s="913"/>
      <c r="Q50" s="913"/>
      <c r="R50" s="913"/>
      <c r="S50" s="913"/>
      <c r="T50" s="914" t="n">
        <f aca="false">QCI!J33</f>
        <v>0</v>
      </c>
      <c r="U50" s="914"/>
      <c r="V50" s="914"/>
      <c r="W50" s="914"/>
      <c r="X50" s="914"/>
      <c r="Y50" s="914" t="n">
        <f aca="false">'QCI REPROG.'!I33</f>
        <v>0</v>
      </c>
      <c r="Z50" s="914"/>
      <c r="AA50" s="914"/>
      <c r="AB50" s="914"/>
      <c r="AC50" s="914"/>
      <c r="AD50" s="915" t="n">
        <f aca="false">T50-Y50</f>
        <v>0</v>
      </c>
      <c r="AE50" s="915"/>
      <c r="AF50" s="915"/>
      <c r="AG50" s="915"/>
      <c r="AH50" s="915"/>
      <c r="AI50" s="915" t="n">
        <f aca="false">'RESUMO BM'!N33</f>
        <v>0</v>
      </c>
      <c r="AJ50" s="915"/>
      <c r="AK50" s="915"/>
      <c r="AL50" s="915"/>
      <c r="AM50" s="915"/>
      <c r="AN50" s="915" t="n">
        <f aca="false">'RESUMO BM'!O33+'RESUMO BM'!P33</f>
        <v>0</v>
      </c>
      <c r="AO50" s="915"/>
      <c r="AP50" s="915"/>
      <c r="AQ50" s="915"/>
      <c r="AR50" s="915"/>
      <c r="AS50" s="914" t="n">
        <f aca="false">'RESUMO BM'!R33</f>
        <v>0</v>
      </c>
      <c r="AT50" s="914"/>
      <c r="AU50" s="914"/>
      <c r="AV50" s="914"/>
      <c r="AW50" s="914"/>
      <c r="AX50" s="915" t="n">
        <f aca="false">'RESUMO BM'!E33</f>
        <v>0</v>
      </c>
      <c r="AY50" s="915"/>
      <c r="AZ50" s="915"/>
      <c r="BA50" s="915"/>
      <c r="BB50" s="915"/>
      <c r="BC50" s="918" t="n">
        <f aca="false">'RESUMO BM'!F33+'RESUMO BM'!G33</f>
        <v>0</v>
      </c>
      <c r="BD50" s="918"/>
      <c r="BE50" s="918"/>
      <c r="BF50" s="918"/>
      <c r="BG50" s="918"/>
      <c r="BH50" s="919" t="n">
        <f aca="false">'RESUMO BM'!I33</f>
        <v>0</v>
      </c>
      <c r="BI50" s="919"/>
      <c r="BJ50" s="919"/>
      <c r="BK50" s="919"/>
      <c r="BL50" s="919"/>
      <c r="BM50" s="920"/>
      <c r="BN50" s="917" t="n">
        <f aca="false">IF(BH50&gt;0,BH50/Y50*100,0)</f>
        <v>0</v>
      </c>
      <c r="BO50" s="917"/>
      <c r="BP50" s="917"/>
      <c r="BQ50" s="917" t="n">
        <f aca="false">IF(BH50&gt;0,BH50/T50*100,0)</f>
        <v>0</v>
      </c>
      <c r="BR50" s="917"/>
      <c r="BS50" s="917"/>
      <c r="BT50" s="373"/>
    </row>
    <row r="51" customFormat="false" ht="14.25" hidden="false" customHeight="false" outlineLevel="0" collapsed="false">
      <c r="B51" s="911" t="n">
        <f aca="false">'QCI REPROG.'!B34</f>
        <v>0</v>
      </c>
      <c r="C51" s="911"/>
      <c r="D51" s="912" t="str">
        <f aca="false">'QCI REPROG.'!C34</f>
        <v/>
      </c>
      <c r="E51" s="912"/>
      <c r="F51" s="912"/>
      <c r="G51" s="912"/>
      <c r="H51" s="912"/>
      <c r="I51" s="912"/>
      <c r="J51" s="912"/>
      <c r="K51" s="912"/>
      <c r="L51" s="912"/>
      <c r="M51" s="912"/>
      <c r="N51" s="912"/>
      <c r="O51" s="913" t="str">
        <f aca="false">IF(T51&gt;0,T51/$T$67*100,"")</f>
        <v/>
      </c>
      <c r="P51" s="913"/>
      <c r="Q51" s="913"/>
      <c r="R51" s="913"/>
      <c r="S51" s="913"/>
      <c r="T51" s="914" t="n">
        <f aca="false">QCI!J34</f>
        <v>0</v>
      </c>
      <c r="U51" s="914"/>
      <c r="V51" s="914"/>
      <c r="W51" s="914"/>
      <c r="X51" s="914"/>
      <c r="Y51" s="914" t="n">
        <f aca="false">'QCI REPROG.'!I34</f>
        <v>0</v>
      </c>
      <c r="Z51" s="914"/>
      <c r="AA51" s="914"/>
      <c r="AB51" s="914"/>
      <c r="AC51" s="914"/>
      <c r="AD51" s="915" t="n">
        <f aca="false">T51-Y51</f>
        <v>0</v>
      </c>
      <c r="AE51" s="915"/>
      <c r="AF51" s="915"/>
      <c r="AG51" s="915"/>
      <c r="AH51" s="915"/>
      <c r="AI51" s="915" t="n">
        <f aca="false">'RESUMO BM'!N34</f>
        <v>0</v>
      </c>
      <c r="AJ51" s="915"/>
      <c r="AK51" s="915"/>
      <c r="AL51" s="915"/>
      <c r="AM51" s="915"/>
      <c r="AN51" s="915" t="n">
        <f aca="false">'RESUMO BM'!O34+'RESUMO BM'!P34</f>
        <v>0</v>
      </c>
      <c r="AO51" s="915"/>
      <c r="AP51" s="915"/>
      <c r="AQ51" s="915"/>
      <c r="AR51" s="915"/>
      <c r="AS51" s="914" t="n">
        <f aca="false">'RESUMO BM'!R34</f>
        <v>0</v>
      </c>
      <c r="AT51" s="914"/>
      <c r="AU51" s="914"/>
      <c r="AV51" s="914"/>
      <c r="AW51" s="914"/>
      <c r="AX51" s="915" t="n">
        <f aca="false">'RESUMO BM'!E34</f>
        <v>0</v>
      </c>
      <c r="AY51" s="915"/>
      <c r="AZ51" s="915"/>
      <c r="BA51" s="915"/>
      <c r="BB51" s="915"/>
      <c r="BC51" s="918" t="n">
        <f aca="false">'RESUMO BM'!F34+'RESUMO BM'!G34</f>
        <v>0</v>
      </c>
      <c r="BD51" s="918"/>
      <c r="BE51" s="918"/>
      <c r="BF51" s="918"/>
      <c r="BG51" s="918"/>
      <c r="BH51" s="919" t="n">
        <f aca="false">'RESUMO BM'!I34</f>
        <v>0</v>
      </c>
      <c r="BI51" s="919"/>
      <c r="BJ51" s="919"/>
      <c r="BK51" s="919"/>
      <c r="BL51" s="919"/>
      <c r="BM51" s="920"/>
      <c r="BN51" s="917" t="n">
        <f aca="false">IF(BH51&gt;0,BH51/Y51*100,0)</f>
        <v>0</v>
      </c>
      <c r="BO51" s="917"/>
      <c r="BP51" s="917"/>
      <c r="BQ51" s="917" t="n">
        <f aca="false">IF(BH51&gt;0,BH51/T51*100,0)</f>
        <v>0</v>
      </c>
      <c r="BR51" s="917"/>
      <c r="BS51" s="917"/>
      <c r="BT51" s="373"/>
    </row>
    <row r="52" customFormat="false" ht="14.25" hidden="false" customHeight="false" outlineLevel="0" collapsed="false">
      <c r="B52" s="911" t="n">
        <f aca="false">'QCI REPROG.'!B35</f>
        <v>0</v>
      </c>
      <c r="C52" s="911"/>
      <c r="D52" s="912" t="str">
        <f aca="false">'QCI REPROG.'!C35</f>
        <v/>
      </c>
      <c r="E52" s="912"/>
      <c r="F52" s="912"/>
      <c r="G52" s="912"/>
      <c r="H52" s="912"/>
      <c r="I52" s="912"/>
      <c r="J52" s="912"/>
      <c r="K52" s="912"/>
      <c r="L52" s="912"/>
      <c r="M52" s="912"/>
      <c r="N52" s="912"/>
      <c r="O52" s="913" t="str">
        <f aca="false">IF(T52&gt;0,T52/$T$67*100,"")</f>
        <v/>
      </c>
      <c r="P52" s="913"/>
      <c r="Q52" s="913"/>
      <c r="R52" s="913"/>
      <c r="S52" s="913"/>
      <c r="T52" s="914" t="n">
        <f aca="false">QCI!J35</f>
        <v>0</v>
      </c>
      <c r="U52" s="914"/>
      <c r="V52" s="914"/>
      <c r="W52" s="914"/>
      <c r="X52" s="914"/>
      <c r="Y52" s="914" t="n">
        <f aca="false">'QCI REPROG.'!I35</f>
        <v>0</v>
      </c>
      <c r="Z52" s="914"/>
      <c r="AA52" s="914"/>
      <c r="AB52" s="914"/>
      <c r="AC52" s="914"/>
      <c r="AD52" s="915" t="n">
        <f aca="false">T52-Y52</f>
        <v>0</v>
      </c>
      <c r="AE52" s="915"/>
      <c r="AF52" s="915"/>
      <c r="AG52" s="915"/>
      <c r="AH52" s="915"/>
      <c r="AI52" s="915" t="n">
        <f aca="false">'RESUMO BM'!N35</f>
        <v>0</v>
      </c>
      <c r="AJ52" s="915"/>
      <c r="AK52" s="915"/>
      <c r="AL52" s="915"/>
      <c r="AM52" s="915"/>
      <c r="AN52" s="915" t="n">
        <f aca="false">'RESUMO BM'!O35+'RESUMO BM'!P35</f>
        <v>0</v>
      </c>
      <c r="AO52" s="915"/>
      <c r="AP52" s="915"/>
      <c r="AQ52" s="915"/>
      <c r="AR52" s="915"/>
      <c r="AS52" s="914" t="n">
        <f aca="false">'RESUMO BM'!R35</f>
        <v>0</v>
      </c>
      <c r="AT52" s="914"/>
      <c r="AU52" s="914"/>
      <c r="AV52" s="914"/>
      <c r="AW52" s="914"/>
      <c r="AX52" s="915" t="n">
        <f aca="false">'RESUMO BM'!E35</f>
        <v>0</v>
      </c>
      <c r="AY52" s="915"/>
      <c r="AZ52" s="915"/>
      <c r="BA52" s="915"/>
      <c r="BB52" s="915"/>
      <c r="BC52" s="918" t="n">
        <f aca="false">'RESUMO BM'!F35+'RESUMO BM'!G35</f>
        <v>0</v>
      </c>
      <c r="BD52" s="918"/>
      <c r="BE52" s="918"/>
      <c r="BF52" s="918"/>
      <c r="BG52" s="918"/>
      <c r="BH52" s="919" t="n">
        <f aca="false">'RESUMO BM'!I35</f>
        <v>0</v>
      </c>
      <c r="BI52" s="919"/>
      <c r="BJ52" s="919"/>
      <c r="BK52" s="919"/>
      <c r="BL52" s="919"/>
      <c r="BM52" s="920"/>
      <c r="BN52" s="917" t="n">
        <f aca="false">IF(BH52&gt;0,BH52/Y52*100,0)</f>
        <v>0</v>
      </c>
      <c r="BO52" s="917"/>
      <c r="BP52" s="917"/>
      <c r="BQ52" s="917" t="n">
        <f aca="false">IF(BH52&gt;0,BH52/T52*100,0)</f>
        <v>0</v>
      </c>
      <c r="BR52" s="917"/>
      <c r="BS52" s="917"/>
      <c r="BT52" s="373"/>
    </row>
    <row r="53" customFormat="false" ht="14.25" hidden="false" customHeight="false" outlineLevel="0" collapsed="false">
      <c r="B53" s="911" t="n">
        <f aca="false">'QCI REPROG.'!B36</f>
        <v>0</v>
      </c>
      <c r="C53" s="911"/>
      <c r="D53" s="912" t="str">
        <f aca="false">'QCI REPROG.'!C36</f>
        <v/>
      </c>
      <c r="E53" s="912"/>
      <c r="F53" s="912"/>
      <c r="G53" s="912"/>
      <c r="H53" s="912"/>
      <c r="I53" s="912"/>
      <c r="J53" s="912"/>
      <c r="K53" s="912"/>
      <c r="L53" s="912"/>
      <c r="M53" s="912"/>
      <c r="N53" s="912"/>
      <c r="O53" s="913" t="str">
        <f aca="false">IF(T53&gt;0,T53/$T$67*100,"")</f>
        <v/>
      </c>
      <c r="P53" s="913"/>
      <c r="Q53" s="913"/>
      <c r="R53" s="913"/>
      <c r="S53" s="913"/>
      <c r="T53" s="914" t="n">
        <f aca="false">QCI!J36</f>
        <v>0</v>
      </c>
      <c r="U53" s="914"/>
      <c r="V53" s="914"/>
      <c r="W53" s="914"/>
      <c r="X53" s="914"/>
      <c r="Y53" s="914" t="n">
        <f aca="false">'QCI REPROG.'!I36</f>
        <v>0</v>
      </c>
      <c r="Z53" s="914"/>
      <c r="AA53" s="914"/>
      <c r="AB53" s="914"/>
      <c r="AC53" s="914"/>
      <c r="AD53" s="915" t="n">
        <f aca="false">T53-Y53</f>
        <v>0</v>
      </c>
      <c r="AE53" s="915"/>
      <c r="AF53" s="915"/>
      <c r="AG53" s="915"/>
      <c r="AH53" s="915"/>
      <c r="AI53" s="915" t="n">
        <f aca="false">'RESUMO BM'!N36</f>
        <v>0</v>
      </c>
      <c r="AJ53" s="915"/>
      <c r="AK53" s="915"/>
      <c r="AL53" s="915"/>
      <c r="AM53" s="915"/>
      <c r="AN53" s="915" t="n">
        <f aca="false">'RESUMO BM'!O36+'RESUMO BM'!P36</f>
        <v>0</v>
      </c>
      <c r="AO53" s="915"/>
      <c r="AP53" s="915"/>
      <c r="AQ53" s="915"/>
      <c r="AR53" s="915"/>
      <c r="AS53" s="914" t="n">
        <f aca="false">'RESUMO BM'!R36</f>
        <v>0</v>
      </c>
      <c r="AT53" s="914"/>
      <c r="AU53" s="914"/>
      <c r="AV53" s="914"/>
      <c r="AW53" s="914"/>
      <c r="AX53" s="915" t="n">
        <f aca="false">'RESUMO BM'!E36</f>
        <v>0</v>
      </c>
      <c r="AY53" s="915"/>
      <c r="AZ53" s="915"/>
      <c r="BA53" s="915"/>
      <c r="BB53" s="915"/>
      <c r="BC53" s="918" t="n">
        <f aca="false">'RESUMO BM'!F36+'RESUMO BM'!G36</f>
        <v>0</v>
      </c>
      <c r="BD53" s="918"/>
      <c r="BE53" s="918"/>
      <c r="BF53" s="918"/>
      <c r="BG53" s="918"/>
      <c r="BH53" s="919" t="n">
        <f aca="false">'RESUMO BM'!I36</f>
        <v>0</v>
      </c>
      <c r="BI53" s="919"/>
      <c r="BJ53" s="919"/>
      <c r="BK53" s="919"/>
      <c r="BL53" s="919"/>
      <c r="BM53" s="920"/>
      <c r="BN53" s="917" t="n">
        <f aca="false">IF(BH53&gt;0,BH53/Y53*100,0)</f>
        <v>0</v>
      </c>
      <c r="BO53" s="917"/>
      <c r="BP53" s="917"/>
      <c r="BQ53" s="917" t="n">
        <f aca="false">IF(BH53&gt;0,BH53/T53*100,0)</f>
        <v>0</v>
      </c>
      <c r="BR53" s="917"/>
      <c r="BS53" s="917"/>
      <c r="BT53" s="373"/>
    </row>
    <row r="54" customFormat="false" ht="14.25" hidden="false" customHeight="false" outlineLevel="0" collapsed="false">
      <c r="B54" s="911" t="n">
        <f aca="false">'QCI REPROG.'!B37</f>
        <v>0</v>
      </c>
      <c r="C54" s="911"/>
      <c r="D54" s="912" t="str">
        <f aca="false">'QCI REPROG.'!C37</f>
        <v/>
      </c>
      <c r="E54" s="912"/>
      <c r="F54" s="912"/>
      <c r="G54" s="912"/>
      <c r="H54" s="912"/>
      <c r="I54" s="912"/>
      <c r="J54" s="912"/>
      <c r="K54" s="912"/>
      <c r="L54" s="912"/>
      <c r="M54" s="912"/>
      <c r="N54" s="912"/>
      <c r="O54" s="913" t="str">
        <f aca="false">IF(T54&gt;0,T54/$T$67*100,"")</f>
        <v/>
      </c>
      <c r="P54" s="913"/>
      <c r="Q54" s="913"/>
      <c r="R54" s="913"/>
      <c r="S54" s="913"/>
      <c r="T54" s="914" t="n">
        <f aca="false">QCI!J37</f>
        <v>0</v>
      </c>
      <c r="U54" s="914"/>
      <c r="V54" s="914"/>
      <c r="W54" s="914"/>
      <c r="X54" s="914"/>
      <c r="Y54" s="914" t="n">
        <f aca="false">'QCI REPROG.'!I37</f>
        <v>0</v>
      </c>
      <c r="Z54" s="914"/>
      <c r="AA54" s="914"/>
      <c r="AB54" s="914"/>
      <c r="AC54" s="914"/>
      <c r="AD54" s="915" t="n">
        <f aca="false">T54-Y54</f>
        <v>0</v>
      </c>
      <c r="AE54" s="915"/>
      <c r="AF54" s="915"/>
      <c r="AG54" s="915"/>
      <c r="AH54" s="915"/>
      <c r="AI54" s="915" t="n">
        <f aca="false">'RESUMO BM'!N37</f>
        <v>0</v>
      </c>
      <c r="AJ54" s="915"/>
      <c r="AK54" s="915"/>
      <c r="AL54" s="915"/>
      <c r="AM54" s="915"/>
      <c r="AN54" s="915" t="n">
        <f aca="false">'RESUMO BM'!O37+'RESUMO BM'!P37</f>
        <v>0</v>
      </c>
      <c r="AO54" s="915"/>
      <c r="AP54" s="915"/>
      <c r="AQ54" s="915"/>
      <c r="AR54" s="915"/>
      <c r="AS54" s="914" t="n">
        <f aca="false">'RESUMO BM'!R37</f>
        <v>0</v>
      </c>
      <c r="AT54" s="914"/>
      <c r="AU54" s="914"/>
      <c r="AV54" s="914"/>
      <c r="AW54" s="914"/>
      <c r="AX54" s="915" t="n">
        <f aca="false">'RESUMO BM'!E37</f>
        <v>0</v>
      </c>
      <c r="AY54" s="915"/>
      <c r="AZ54" s="915"/>
      <c r="BA54" s="915"/>
      <c r="BB54" s="915"/>
      <c r="BC54" s="918" t="n">
        <f aca="false">'RESUMO BM'!F37+'RESUMO BM'!G37</f>
        <v>0</v>
      </c>
      <c r="BD54" s="918"/>
      <c r="BE54" s="918"/>
      <c r="BF54" s="918"/>
      <c r="BG54" s="918"/>
      <c r="BH54" s="919" t="n">
        <f aca="false">'RESUMO BM'!I37</f>
        <v>0</v>
      </c>
      <c r="BI54" s="919"/>
      <c r="BJ54" s="919"/>
      <c r="BK54" s="919"/>
      <c r="BL54" s="919"/>
      <c r="BM54" s="920"/>
      <c r="BN54" s="917" t="n">
        <f aca="false">IF(BH54&gt;0,BH54/Y54*100,0)</f>
        <v>0</v>
      </c>
      <c r="BO54" s="917"/>
      <c r="BP54" s="917"/>
      <c r="BQ54" s="917" t="n">
        <f aca="false">IF(BH54&gt;0,BH54/T54*100,0)</f>
        <v>0</v>
      </c>
      <c r="BR54" s="917"/>
      <c r="BS54" s="917"/>
      <c r="BT54" s="373"/>
    </row>
    <row r="55" customFormat="false" ht="14.25" hidden="false" customHeight="false" outlineLevel="0" collapsed="false">
      <c r="B55" s="911" t="n">
        <f aca="false">'QCI REPROG.'!B38</f>
        <v>0</v>
      </c>
      <c r="C55" s="911"/>
      <c r="D55" s="912" t="str">
        <f aca="false">'QCI REPROG.'!C38</f>
        <v/>
      </c>
      <c r="E55" s="912"/>
      <c r="F55" s="912"/>
      <c r="G55" s="912"/>
      <c r="H55" s="912"/>
      <c r="I55" s="912"/>
      <c r="J55" s="912"/>
      <c r="K55" s="912"/>
      <c r="L55" s="912"/>
      <c r="M55" s="912"/>
      <c r="N55" s="912"/>
      <c r="O55" s="913" t="str">
        <f aca="false">IF(T55&gt;0,T55/$T$67*100,"")</f>
        <v/>
      </c>
      <c r="P55" s="913"/>
      <c r="Q55" s="913"/>
      <c r="R55" s="913"/>
      <c r="S55" s="913"/>
      <c r="T55" s="914" t="n">
        <f aca="false">QCI!J38</f>
        <v>0</v>
      </c>
      <c r="U55" s="914"/>
      <c r="V55" s="914"/>
      <c r="W55" s="914"/>
      <c r="X55" s="914"/>
      <c r="Y55" s="914" t="n">
        <f aca="false">'QCI REPROG.'!I38</f>
        <v>0</v>
      </c>
      <c r="Z55" s="914"/>
      <c r="AA55" s="914"/>
      <c r="AB55" s="914"/>
      <c r="AC55" s="914"/>
      <c r="AD55" s="915" t="n">
        <f aca="false">T55-Y55</f>
        <v>0</v>
      </c>
      <c r="AE55" s="915"/>
      <c r="AF55" s="915"/>
      <c r="AG55" s="915"/>
      <c r="AH55" s="915"/>
      <c r="AI55" s="915" t="n">
        <f aca="false">'RESUMO BM'!N38</f>
        <v>0</v>
      </c>
      <c r="AJ55" s="915"/>
      <c r="AK55" s="915"/>
      <c r="AL55" s="915"/>
      <c r="AM55" s="915"/>
      <c r="AN55" s="915" t="n">
        <f aca="false">'RESUMO BM'!O38+'RESUMO BM'!P38</f>
        <v>0</v>
      </c>
      <c r="AO55" s="915"/>
      <c r="AP55" s="915"/>
      <c r="AQ55" s="915"/>
      <c r="AR55" s="915"/>
      <c r="AS55" s="914" t="n">
        <f aca="false">'RESUMO BM'!R38</f>
        <v>0</v>
      </c>
      <c r="AT55" s="914"/>
      <c r="AU55" s="914"/>
      <c r="AV55" s="914"/>
      <c r="AW55" s="914"/>
      <c r="AX55" s="915" t="n">
        <f aca="false">'RESUMO BM'!E38</f>
        <v>0</v>
      </c>
      <c r="AY55" s="915"/>
      <c r="AZ55" s="915"/>
      <c r="BA55" s="915"/>
      <c r="BB55" s="915"/>
      <c r="BC55" s="918" t="n">
        <f aca="false">'RESUMO BM'!F38+'RESUMO BM'!G38</f>
        <v>0</v>
      </c>
      <c r="BD55" s="918"/>
      <c r="BE55" s="918"/>
      <c r="BF55" s="918"/>
      <c r="BG55" s="918"/>
      <c r="BH55" s="919" t="n">
        <f aca="false">'RESUMO BM'!I38</f>
        <v>0</v>
      </c>
      <c r="BI55" s="919"/>
      <c r="BJ55" s="919"/>
      <c r="BK55" s="919"/>
      <c r="BL55" s="919"/>
      <c r="BM55" s="920"/>
      <c r="BN55" s="917" t="n">
        <f aca="false">IF(BH55&gt;0,BH55/Y55*100,0)</f>
        <v>0</v>
      </c>
      <c r="BO55" s="917"/>
      <c r="BP55" s="917"/>
      <c r="BQ55" s="917" t="n">
        <f aca="false">IF(BH55&gt;0,BH55/T55*100,0)</f>
        <v>0</v>
      </c>
      <c r="BR55" s="917"/>
      <c r="BS55" s="917"/>
      <c r="BT55" s="373"/>
    </row>
    <row r="56" customFormat="false" ht="14.25" hidden="false" customHeight="false" outlineLevel="0" collapsed="false">
      <c r="B56" s="911" t="n">
        <f aca="false">'QCI REPROG.'!B39</f>
        <v>0</v>
      </c>
      <c r="C56" s="911"/>
      <c r="D56" s="912" t="str">
        <f aca="false">'QCI REPROG.'!C39</f>
        <v/>
      </c>
      <c r="E56" s="912"/>
      <c r="F56" s="912"/>
      <c r="G56" s="912"/>
      <c r="H56" s="912"/>
      <c r="I56" s="912"/>
      <c r="J56" s="912"/>
      <c r="K56" s="912"/>
      <c r="L56" s="912"/>
      <c r="M56" s="912"/>
      <c r="N56" s="912"/>
      <c r="O56" s="913" t="str">
        <f aca="false">IF(T56&gt;0,T56/$T$67*100,"")</f>
        <v/>
      </c>
      <c r="P56" s="913"/>
      <c r="Q56" s="913"/>
      <c r="R56" s="913"/>
      <c r="S56" s="913"/>
      <c r="T56" s="914" t="n">
        <f aca="false">QCI!J39</f>
        <v>0</v>
      </c>
      <c r="U56" s="914"/>
      <c r="V56" s="914"/>
      <c r="W56" s="914"/>
      <c r="X56" s="914"/>
      <c r="Y56" s="914" t="n">
        <f aca="false">'QCI REPROG.'!I39</f>
        <v>0</v>
      </c>
      <c r="Z56" s="914"/>
      <c r="AA56" s="914"/>
      <c r="AB56" s="914"/>
      <c r="AC56" s="914"/>
      <c r="AD56" s="915" t="n">
        <f aca="false">T56-Y56</f>
        <v>0</v>
      </c>
      <c r="AE56" s="915"/>
      <c r="AF56" s="915"/>
      <c r="AG56" s="915"/>
      <c r="AH56" s="915"/>
      <c r="AI56" s="915" t="n">
        <f aca="false">'RESUMO BM'!N39</f>
        <v>0</v>
      </c>
      <c r="AJ56" s="915"/>
      <c r="AK56" s="915"/>
      <c r="AL56" s="915"/>
      <c r="AM56" s="915"/>
      <c r="AN56" s="915" t="n">
        <f aca="false">'RESUMO BM'!O39+'RESUMO BM'!P39</f>
        <v>0</v>
      </c>
      <c r="AO56" s="915"/>
      <c r="AP56" s="915"/>
      <c r="AQ56" s="915"/>
      <c r="AR56" s="915"/>
      <c r="AS56" s="914" t="n">
        <f aca="false">'RESUMO BM'!R39</f>
        <v>0</v>
      </c>
      <c r="AT56" s="914"/>
      <c r="AU56" s="914"/>
      <c r="AV56" s="914"/>
      <c r="AW56" s="914"/>
      <c r="AX56" s="915" t="n">
        <f aca="false">'RESUMO BM'!E39</f>
        <v>0</v>
      </c>
      <c r="AY56" s="915"/>
      <c r="AZ56" s="915"/>
      <c r="BA56" s="915"/>
      <c r="BB56" s="915"/>
      <c r="BC56" s="918" t="n">
        <f aca="false">'RESUMO BM'!F39+'RESUMO BM'!G39</f>
        <v>0</v>
      </c>
      <c r="BD56" s="918"/>
      <c r="BE56" s="918"/>
      <c r="BF56" s="918"/>
      <c r="BG56" s="918"/>
      <c r="BH56" s="919" t="n">
        <f aca="false">'RESUMO BM'!I39</f>
        <v>0</v>
      </c>
      <c r="BI56" s="919"/>
      <c r="BJ56" s="919"/>
      <c r="BK56" s="919"/>
      <c r="BL56" s="919"/>
      <c r="BM56" s="920"/>
      <c r="BN56" s="917" t="n">
        <f aca="false">IF(BH56&gt;0,BH56/Y56*100,0)</f>
        <v>0</v>
      </c>
      <c r="BO56" s="917"/>
      <c r="BP56" s="917"/>
      <c r="BQ56" s="917" t="n">
        <f aca="false">IF(BH56&gt;0,BH56/T56*100,0)</f>
        <v>0</v>
      </c>
      <c r="BR56" s="917"/>
      <c r="BS56" s="917"/>
      <c r="BT56" s="373"/>
    </row>
    <row r="57" customFormat="false" ht="14.25" hidden="false" customHeight="false" outlineLevel="0" collapsed="false">
      <c r="B57" s="911" t="n">
        <f aca="false">'QCI REPROG.'!B40</f>
        <v>0</v>
      </c>
      <c r="C57" s="911"/>
      <c r="D57" s="912" t="str">
        <f aca="false">'QCI REPROG.'!C40</f>
        <v/>
      </c>
      <c r="E57" s="912"/>
      <c r="F57" s="912"/>
      <c r="G57" s="912"/>
      <c r="H57" s="912"/>
      <c r="I57" s="912"/>
      <c r="J57" s="912"/>
      <c r="K57" s="912"/>
      <c r="L57" s="912"/>
      <c r="M57" s="912"/>
      <c r="N57" s="912"/>
      <c r="O57" s="913" t="str">
        <f aca="false">IF(T57&gt;0,T57/$T$67*100,"")</f>
        <v/>
      </c>
      <c r="P57" s="913"/>
      <c r="Q57" s="913"/>
      <c r="R57" s="913"/>
      <c r="S57" s="913"/>
      <c r="T57" s="914" t="n">
        <f aca="false">QCI!J40</f>
        <v>0</v>
      </c>
      <c r="U57" s="914"/>
      <c r="V57" s="914"/>
      <c r="W57" s="914"/>
      <c r="X57" s="914"/>
      <c r="Y57" s="914" t="n">
        <f aca="false">'QCI REPROG.'!I40</f>
        <v>0</v>
      </c>
      <c r="Z57" s="914"/>
      <c r="AA57" s="914"/>
      <c r="AB57" s="914"/>
      <c r="AC57" s="914"/>
      <c r="AD57" s="915" t="n">
        <f aca="false">T57-Y57</f>
        <v>0</v>
      </c>
      <c r="AE57" s="915"/>
      <c r="AF57" s="915"/>
      <c r="AG57" s="915"/>
      <c r="AH57" s="915"/>
      <c r="AI57" s="915" t="n">
        <f aca="false">'RESUMO BM'!N40</f>
        <v>0</v>
      </c>
      <c r="AJ57" s="915"/>
      <c r="AK57" s="915"/>
      <c r="AL57" s="915"/>
      <c r="AM57" s="915"/>
      <c r="AN57" s="915" t="n">
        <f aca="false">'RESUMO BM'!O40+'RESUMO BM'!P40</f>
        <v>0</v>
      </c>
      <c r="AO57" s="915"/>
      <c r="AP57" s="915"/>
      <c r="AQ57" s="915"/>
      <c r="AR57" s="915"/>
      <c r="AS57" s="914" t="n">
        <f aca="false">'RESUMO BM'!R40</f>
        <v>0</v>
      </c>
      <c r="AT57" s="914"/>
      <c r="AU57" s="914"/>
      <c r="AV57" s="914"/>
      <c r="AW57" s="914"/>
      <c r="AX57" s="915" t="n">
        <f aca="false">'RESUMO BM'!E40</f>
        <v>0</v>
      </c>
      <c r="AY57" s="915"/>
      <c r="AZ57" s="915"/>
      <c r="BA57" s="915"/>
      <c r="BB57" s="915"/>
      <c r="BC57" s="918" t="n">
        <f aca="false">'RESUMO BM'!F40+'RESUMO BM'!G40</f>
        <v>0</v>
      </c>
      <c r="BD57" s="918"/>
      <c r="BE57" s="918"/>
      <c r="BF57" s="918"/>
      <c r="BG57" s="918"/>
      <c r="BH57" s="919" t="n">
        <f aca="false">'RESUMO BM'!I40</f>
        <v>0</v>
      </c>
      <c r="BI57" s="919"/>
      <c r="BJ57" s="919"/>
      <c r="BK57" s="919"/>
      <c r="BL57" s="919"/>
      <c r="BM57" s="920"/>
      <c r="BN57" s="917" t="n">
        <f aca="false">IF(BH57&gt;0,BH57/Y57*100,0)</f>
        <v>0</v>
      </c>
      <c r="BO57" s="917"/>
      <c r="BP57" s="917"/>
      <c r="BQ57" s="917" t="n">
        <f aca="false">IF(BH57&gt;0,BH57/T57*100,0)</f>
        <v>0</v>
      </c>
      <c r="BR57" s="917"/>
      <c r="BS57" s="917"/>
      <c r="BT57" s="373"/>
    </row>
    <row r="58" customFormat="false" ht="14.25" hidden="false" customHeight="false" outlineLevel="0" collapsed="false">
      <c r="B58" s="911" t="n">
        <f aca="false">'QCI REPROG.'!B41</f>
        <v>0</v>
      </c>
      <c r="C58" s="911"/>
      <c r="D58" s="912" t="str">
        <f aca="false">'QCI REPROG.'!C41</f>
        <v/>
      </c>
      <c r="E58" s="912"/>
      <c r="F58" s="912"/>
      <c r="G58" s="912"/>
      <c r="H58" s="912"/>
      <c r="I58" s="912"/>
      <c r="J58" s="912"/>
      <c r="K58" s="912"/>
      <c r="L58" s="912"/>
      <c r="M58" s="912"/>
      <c r="N58" s="912"/>
      <c r="O58" s="913" t="str">
        <f aca="false">IF(T58&gt;0,T58/$T$67*100,"")</f>
        <v/>
      </c>
      <c r="P58" s="913"/>
      <c r="Q58" s="913"/>
      <c r="R58" s="913"/>
      <c r="S58" s="913"/>
      <c r="T58" s="914" t="n">
        <f aca="false">QCI!J41</f>
        <v>0</v>
      </c>
      <c r="U58" s="914"/>
      <c r="V58" s="914"/>
      <c r="W58" s="914"/>
      <c r="X58" s="914"/>
      <c r="Y58" s="914" t="n">
        <f aca="false">'QCI REPROG.'!I41</f>
        <v>0</v>
      </c>
      <c r="Z58" s="914"/>
      <c r="AA58" s="914"/>
      <c r="AB58" s="914"/>
      <c r="AC58" s="914"/>
      <c r="AD58" s="915" t="n">
        <f aca="false">T58-Y58</f>
        <v>0</v>
      </c>
      <c r="AE58" s="915"/>
      <c r="AF58" s="915"/>
      <c r="AG58" s="915"/>
      <c r="AH58" s="915"/>
      <c r="AI58" s="915" t="n">
        <f aca="false">'RESUMO BM'!N41</f>
        <v>0</v>
      </c>
      <c r="AJ58" s="915"/>
      <c r="AK58" s="915"/>
      <c r="AL58" s="915"/>
      <c r="AM58" s="915"/>
      <c r="AN58" s="915" t="n">
        <f aca="false">'RESUMO BM'!O41+'RESUMO BM'!P41</f>
        <v>0</v>
      </c>
      <c r="AO58" s="915"/>
      <c r="AP58" s="915"/>
      <c r="AQ58" s="915"/>
      <c r="AR58" s="915"/>
      <c r="AS58" s="914" t="n">
        <f aca="false">'RESUMO BM'!R41</f>
        <v>0</v>
      </c>
      <c r="AT58" s="914"/>
      <c r="AU58" s="914"/>
      <c r="AV58" s="914"/>
      <c r="AW58" s="914"/>
      <c r="AX58" s="915" t="n">
        <f aca="false">'RESUMO BM'!E41</f>
        <v>0</v>
      </c>
      <c r="AY58" s="915"/>
      <c r="AZ58" s="915"/>
      <c r="BA58" s="915"/>
      <c r="BB58" s="915"/>
      <c r="BC58" s="918" t="n">
        <f aca="false">'RESUMO BM'!F41+'RESUMO BM'!G41</f>
        <v>0</v>
      </c>
      <c r="BD58" s="918"/>
      <c r="BE58" s="918"/>
      <c r="BF58" s="918"/>
      <c r="BG58" s="918"/>
      <c r="BH58" s="919" t="n">
        <f aca="false">'RESUMO BM'!I41</f>
        <v>0</v>
      </c>
      <c r="BI58" s="919"/>
      <c r="BJ58" s="919"/>
      <c r="BK58" s="919"/>
      <c r="BL58" s="919"/>
      <c r="BM58" s="920"/>
      <c r="BN58" s="917" t="n">
        <f aca="false">IF(BH58&gt;0,BH58/Y58*100,0)</f>
        <v>0</v>
      </c>
      <c r="BO58" s="917"/>
      <c r="BP58" s="917"/>
      <c r="BQ58" s="917" t="n">
        <f aca="false">IF(BH58&gt;0,BH58/T58*100,0)</f>
        <v>0</v>
      </c>
      <c r="BR58" s="917"/>
      <c r="BS58" s="917"/>
      <c r="BT58" s="373"/>
    </row>
    <row r="59" customFormat="false" ht="14.25" hidden="false" customHeight="false" outlineLevel="0" collapsed="false">
      <c r="B59" s="911" t="n">
        <f aca="false">'QCI REPROG.'!B42</f>
        <v>0</v>
      </c>
      <c r="C59" s="911"/>
      <c r="D59" s="912" t="str">
        <f aca="false">'QCI REPROG.'!C42</f>
        <v/>
      </c>
      <c r="E59" s="912"/>
      <c r="F59" s="912"/>
      <c r="G59" s="912"/>
      <c r="H59" s="912"/>
      <c r="I59" s="912"/>
      <c r="J59" s="912"/>
      <c r="K59" s="912"/>
      <c r="L59" s="912"/>
      <c r="M59" s="912"/>
      <c r="N59" s="912"/>
      <c r="O59" s="913" t="str">
        <f aca="false">IF(T59&gt;0,T59/$T$67*100,"")</f>
        <v/>
      </c>
      <c r="P59" s="913"/>
      <c r="Q59" s="913"/>
      <c r="R59" s="913"/>
      <c r="S59" s="913"/>
      <c r="T59" s="914" t="n">
        <f aca="false">QCI!J42</f>
        <v>0</v>
      </c>
      <c r="U59" s="914"/>
      <c r="V59" s="914"/>
      <c r="W59" s="914"/>
      <c r="X59" s="914"/>
      <c r="Y59" s="914" t="n">
        <f aca="false">'QCI REPROG.'!I42</f>
        <v>0</v>
      </c>
      <c r="Z59" s="914"/>
      <c r="AA59" s="914"/>
      <c r="AB59" s="914"/>
      <c r="AC59" s="914"/>
      <c r="AD59" s="915" t="n">
        <f aca="false">T59-Y59</f>
        <v>0</v>
      </c>
      <c r="AE59" s="915"/>
      <c r="AF59" s="915"/>
      <c r="AG59" s="915"/>
      <c r="AH59" s="915"/>
      <c r="AI59" s="915" t="n">
        <f aca="false">'RESUMO BM'!N42</f>
        <v>0</v>
      </c>
      <c r="AJ59" s="915"/>
      <c r="AK59" s="915"/>
      <c r="AL59" s="915"/>
      <c r="AM59" s="915"/>
      <c r="AN59" s="915" t="n">
        <f aca="false">'RESUMO BM'!O42+'RESUMO BM'!P42</f>
        <v>0</v>
      </c>
      <c r="AO59" s="915"/>
      <c r="AP59" s="915"/>
      <c r="AQ59" s="915"/>
      <c r="AR59" s="915"/>
      <c r="AS59" s="914" t="n">
        <f aca="false">'RESUMO BM'!R42</f>
        <v>0</v>
      </c>
      <c r="AT59" s="914"/>
      <c r="AU59" s="914"/>
      <c r="AV59" s="914"/>
      <c r="AW59" s="914"/>
      <c r="AX59" s="915" t="n">
        <f aca="false">'RESUMO BM'!E42</f>
        <v>0</v>
      </c>
      <c r="AY59" s="915"/>
      <c r="AZ59" s="915"/>
      <c r="BA59" s="915"/>
      <c r="BB59" s="915"/>
      <c r="BC59" s="918" t="n">
        <f aca="false">'RESUMO BM'!F42+'RESUMO BM'!G42</f>
        <v>0</v>
      </c>
      <c r="BD59" s="918"/>
      <c r="BE59" s="918"/>
      <c r="BF59" s="918"/>
      <c r="BG59" s="918"/>
      <c r="BH59" s="919" t="n">
        <f aca="false">'RESUMO BM'!I42</f>
        <v>0</v>
      </c>
      <c r="BI59" s="919"/>
      <c r="BJ59" s="919"/>
      <c r="BK59" s="919"/>
      <c r="BL59" s="919"/>
      <c r="BM59" s="920"/>
      <c r="BN59" s="917" t="n">
        <f aca="false">IF(BH59&gt;0,BH59/Y59*100,0)</f>
        <v>0</v>
      </c>
      <c r="BO59" s="917"/>
      <c r="BP59" s="917"/>
      <c r="BQ59" s="917" t="n">
        <f aca="false">IF(BH59&gt;0,BH59/T59*100,0)</f>
        <v>0</v>
      </c>
      <c r="BR59" s="917"/>
      <c r="BS59" s="917"/>
      <c r="BT59" s="373"/>
    </row>
    <row r="60" customFormat="false" ht="14.25" hidden="false" customHeight="false" outlineLevel="0" collapsed="false">
      <c r="B60" s="911" t="n">
        <f aca="false">'QCI REPROG.'!B43</f>
        <v>0</v>
      </c>
      <c r="C60" s="911"/>
      <c r="D60" s="912" t="str">
        <f aca="false">'QCI REPROG.'!C43</f>
        <v/>
      </c>
      <c r="E60" s="912"/>
      <c r="F60" s="912"/>
      <c r="G60" s="912"/>
      <c r="H60" s="912"/>
      <c r="I60" s="912"/>
      <c r="J60" s="912"/>
      <c r="K60" s="912"/>
      <c r="L60" s="912"/>
      <c r="M60" s="912"/>
      <c r="N60" s="912"/>
      <c r="O60" s="913" t="str">
        <f aca="false">IF(T60&gt;0,T60/$T$67*100,"")</f>
        <v/>
      </c>
      <c r="P60" s="913"/>
      <c r="Q60" s="913"/>
      <c r="R60" s="913"/>
      <c r="S60" s="913"/>
      <c r="T60" s="914" t="n">
        <f aca="false">QCI!J43</f>
        <v>0</v>
      </c>
      <c r="U60" s="914"/>
      <c r="V60" s="914"/>
      <c r="W60" s="914"/>
      <c r="X60" s="914"/>
      <c r="Y60" s="914" t="n">
        <f aca="false">'QCI REPROG.'!I43</f>
        <v>0</v>
      </c>
      <c r="Z60" s="914"/>
      <c r="AA60" s="914"/>
      <c r="AB60" s="914"/>
      <c r="AC60" s="914"/>
      <c r="AD60" s="915" t="n">
        <f aca="false">T60-Y60</f>
        <v>0</v>
      </c>
      <c r="AE60" s="915"/>
      <c r="AF60" s="915"/>
      <c r="AG60" s="915"/>
      <c r="AH60" s="915"/>
      <c r="AI60" s="915" t="n">
        <f aca="false">'RESUMO BM'!N43</f>
        <v>0</v>
      </c>
      <c r="AJ60" s="915"/>
      <c r="AK60" s="915"/>
      <c r="AL60" s="915"/>
      <c r="AM60" s="915"/>
      <c r="AN60" s="915" t="n">
        <f aca="false">'RESUMO BM'!O43+'RESUMO BM'!P43</f>
        <v>0</v>
      </c>
      <c r="AO60" s="915"/>
      <c r="AP60" s="915"/>
      <c r="AQ60" s="915"/>
      <c r="AR60" s="915"/>
      <c r="AS60" s="914" t="n">
        <f aca="false">'RESUMO BM'!R43</f>
        <v>0</v>
      </c>
      <c r="AT60" s="914"/>
      <c r="AU60" s="914"/>
      <c r="AV60" s="914"/>
      <c r="AW60" s="914"/>
      <c r="AX60" s="915" t="n">
        <f aca="false">'RESUMO BM'!E43</f>
        <v>0</v>
      </c>
      <c r="AY60" s="915"/>
      <c r="AZ60" s="915"/>
      <c r="BA60" s="915"/>
      <c r="BB60" s="915"/>
      <c r="BC60" s="918" t="n">
        <f aca="false">'RESUMO BM'!F43+'RESUMO BM'!G43</f>
        <v>0</v>
      </c>
      <c r="BD60" s="918"/>
      <c r="BE60" s="918"/>
      <c r="BF60" s="918"/>
      <c r="BG60" s="918"/>
      <c r="BH60" s="919" t="n">
        <f aca="false">'RESUMO BM'!I43</f>
        <v>0</v>
      </c>
      <c r="BI60" s="919"/>
      <c r="BJ60" s="919"/>
      <c r="BK60" s="919"/>
      <c r="BL60" s="919"/>
      <c r="BM60" s="920"/>
      <c r="BN60" s="917" t="n">
        <f aca="false">IF(BH60&gt;0,BH60/Y60*100,0)</f>
        <v>0</v>
      </c>
      <c r="BO60" s="917"/>
      <c r="BP60" s="917"/>
      <c r="BQ60" s="917" t="n">
        <f aca="false">IF(BH60&gt;0,BH60/T60*100,0)</f>
        <v>0</v>
      </c>
      <c r="BR60" s="917"/>
      <c r="BS60" s="917"/>
      <c r="BT60" s="373"/>
    </row>
    <row r="61" customFormat="false" ht="14.25" hidden="false" customHeight="false" outlineLevel="0" collapsed="false">
      <c r="B61" s="911" t="n">
        <f aca="false">'QCI REPROG.'!B44</f>
        <v>0</v>
      </c>
      <c r="C61" s="911"/>
      <c r="D61" s="912" t="str">
        <f aca="false">'QCI REPROG.'!C44</f>
        <v/>
      </c>
      <c r="E61" s="912"/>
      <c r="F61" s="912"/>
      <c r="G61" s="912"/>
      <c r="H61" s="912"/>
      <c r="I61" s="912"/>
      <c r="J61" s="912"/>
      <c r="K61" s="912"/>
      <c r="L61" s="912"/>
      <c r="M61" s="912"/>
      <c r="N61" s="912"/>
      <c r="O61" s="913" t="str">
        <f aca="false">IF(T61&gt;0,T61/$T$67*100,"")</f>
        <v/>
      </c>
      <c r="P61" s="913"/>
      <c r="Q61" s="913"/>
      <c r="R61" s="913"/>
      <c r="S61" s="913"/>
      <c r="T61" s="914" t="n">
        <f aca="false">QCI!J44</f>
        <v>0</v>
      </c>
      <c r="U61" s="914"/>
      <c r="V61" s="914"/>
      <c r="W61" s="914"/>
      <c r="X61" s="914"/>
      <c r="Y61" s="914" t="n">
        <f aca="false">'QCI REPROG.'!I44</f>
        <v>0</v>
      </c>
      <c r="Z61" s="914"/>
      <c r="AA61" s="914"/>
      <c r="AB61" s="914"/>
      <c r="AC61" s="914"/>
      <c r="AD61" s="915" t="n">
        <f aca="false">T61-Y61</f>
        <v>0</v>
      </c>
      <c r="AE61" s="915"/>
      <c r="AF61" s="915"/>
      <c r="AG61" s="915"/>
      <c r="AH61" s="915"/>
      <c r="AI61" s="915" t="n">
        <f aca="false">'RESUMO BM'!N44</f>
        <v>0</v>
      </c>
      <c r="AJ61" s="915"/>
      <c r="AK61" s="915"/>
      <c r="AL61" s="915"/>
      <c r="AM61" s="915"/>
      <c r="AN61" s="915" t="n">
        <f aca="false">'RESUMO BM'!O44+'RESUMO BM'!P44</f>
        <v>0</v>
      </c>
      <c r="AO61" s="915"/>
      <c r="AP61" s="915"/>
      <c r="AQ61" s="915"/>
      <c r="AR61" s="915"/>
      <c r="AS61" s="914" t="n">
        <f aca="false">'RESUMO BM'!R44</f>
        <v>0</v>
      </c>
      <c r="AT61" s="914"/>
      <c r="AU61" s="914"/>
      <c r="AV61" s="914"/>
      <c r="AW61" s="914"/>
      <c r="AX61" s="915" t="n">
        <f aca="false">'RESUMO BM'!E44</f>
        <v>0</v>
      </c>
      <c r="AY61" s="915"/>
      <c r="AZ61" s="915"/>
      <c r="BA61" s="915"/>
      <c r="BB61" s="915"/>
      <c r="BC61" s="918" t="n">
        <f aca="false">'RESUMO BM'!F44+'RESUMO BM'!G44</f>
        <v>0</v>
      </c>
      <c r="BD61" s="918"/>
      <c r="BE61" s="918"/>
      <c r="BF61" s="918"/>
      <c r="BG61" s="918"/>
      <c r="BH61" s="919" t="n">
        <f aca="false">'RESUMO BM'!I44</f>
        <v>0</v>
      </c>
      <c r="BI61" s="919"/>
      <c r="BJ61" s="919"/>
      <c r="BK61" s="919"/>
      <c r="BL61" s="919"/>
      <c r="BM61" s="920"/>
      <c r="BN61" s="917" t="n">
        <f aca="false">IF(BH61&gt;0,BH61/Y61*100,0)</f>
        <v>0</v>
      </c>
      <c r="BO61" s="917"/>
      <c r="BP61" s="917"/>
      <c r="BQ61" s="917" t="n">
        <f aca="false">IF(BH61&gt;0,BH61/T61*100,0)</f>
        <v>0</v>
      </c>
      <c r="BR61" s="917"/>
      <c r="BS61" s="917"/>
      <c r="BT61" s="373"/>
    </row>
    <row r="62" customFormat="false" ht="14.25" hidden="false" customHeight="false" outlineLevel="0" collapsed="false">
      <c r="B62" s="911" t="n">
        <f aca="false">'QCI REPROG.'!B45</f>
        <v>0</v>
      </c>
      <c r="C62" s="911"/>
      <c r="D62" s="912" t="str">
        <f aca="false">'QCI REPROG.'!C45</f>
        <v/>
      </c>
      <c r="E62" s="912"/>
      <c r="F62" s="912"/>
      <c r="G62" s="912"/>
      <c r="H62" s="912"/>
      <c r="I62" s="912"/>
      <c r="J62" s="912"/>
      <c r="K62" s="912"/>
      <c r="L62" s="912"/>
      <c r="M62" s="912"/>
      <c r="N62" s="912"/>
      <c r="O62" s="913" t="str">
        <f aca="false">IF(T62&gt;0,T62/$T$67*100,"")</f>
        <v/>
      </c>
      <c r="P62" s="913"/>
      <c r="Q62" s="913"/>
      <c r="R62" s="913"/>
      <c r="S62" s="913"/>
      <c r="T62" s="914" t="n">
        <f aca="false">QCI!J45</f>
        <v>0</v>
      </c>
      <c r="U62" s="914"/>
      <c r="V62" s="914"/>
      <c r="W62" s="914"/>
      <c r="X62" s="914"/>
      <c r="Y62" s="914" t="n">
        <f aca="false">'QCI REPROG.'!I45</f>
        <v>0</v>
      </c>
      <c r="Z62" s="914"/>
      <c r="AA62" s="914"/>
      <c r="AB62" s="914"/>
      <c r="AC62" s="914"/>
      <c r="AD62" s="915" t="n">
        <f aca="false">T62-Y62</f>
        <v>0</v>
      </c>
      <c r="AE62" s="915"/>
      <c r="AF62" s="915"/>
      <c r="AG62" s="915"/>
      <c r="AH62" s="915"/>
      <c r="AI62" s="915" t="n">
        <f aca="false">'RESUMO BM'!N45</f>
        <v>0</v>
      </c>
      <c r="AJ62" s="915"/>
      <c r="AK62" s="915"/>
      <c r="AL62" s="915"/>
      <c r="AM62" s="915"/>
      <c r="AN62" s="915" t="n">
        <f aca="false">'RESUMO BM'!O45+'RESUMO BM'!P45</f>
        <v>0</v>
      </c>
      <c r="AO62" s="915"/>
      <c r="AP62" s="915"/>
      <c r="AQ62" s="915"/>
      <c r="AR62" s="915"/>
      <c r="AS62" s="914" t="n">
        <f aca="false">'RESUMO BM'!R45</f>
        <v>0</v>
      </c>
      <c r="AT62" s="914"/>
      <c r="AU62" s="914"/>
      <c r="AV62" s="914"/>
      <c r="AW62" s="914"/>
      <c r="AX62" s="915" t="n">
        <f aca="false">'RESUMO BM'!E45</f>
        <v>0</v>
      </c>
      <c r="AY62" s="915"/>
      <c r="AZ62" s="915"/>
      <c r="BA62" s="915"/>
      <c r="BB62" s="915"/>
      <c r="BC62" s="918" t="n">
        <f aca="false">'RESUMO BM'!F45+'RESUMO BM'!G45</f>
        <v>0</v>
      </c>
      <c r="BD62" s="918"/>
      <c r="BE62" s="918"/>
      <c r="BF62" s="918"/>
      <c r="BG62" s="918"/>
      <c r="BH62" s="919" t="n">
        <f aca="false">'RESUMO BM'!I45</f>
        <v>0</v>
      </c>
      <c r="BI62" s="919"/>
      <c r="BJ62" s="919"/>
      <c r="BK62" s="919"/>
      <c r="BL62" s="919"/>
      <c r="BM62" s="920"/>
      <c r="BN62" s="917" t="n">
        <f aca="false">IF(BH62&gt;0,BH62/Y62*100,0)</f>
        <v>0</v>
      </c>
      <c r="BO62" s="917"/>
      <c r="BP62" s="917"/>
      <c r="BQ62" s="917" t="n">
        <f aca="false">IF(BH62&gt;0,BH62/T62*100,0)</f>
        <v>0</v>
      </c>
      <c r="BR62" s="917"/>
      <c r="BS62" s="917"/>
      <c r="BT62" s="373"/>
    </row>
    <row r="63" customFormat="false" ht="14.25" hidden="false" customHeight="false" outlineLevel="0" collapsed="false">
      <c r="B63" s="911" t="n">
        <f aca="false">'QCI REPROG.'!B46</f>
        <v>0</v>
      </c>
      <c r="C63" s="911"/>
      <c r="D63" s="912" t="str">
        <f aca="false">'QCI REPROG.'!C46</f>
        <v/>
      </c>
      <c r="E63" s="912"/>
      <c r="F63" s="912"/>
      <c r="G63" s="912"/>
      <c r="H63" s="912"/>
      <c r="I63" s="912"/>
      <c r="J63" s="912"/>
      <c r="K63" s="912"/>
      <c r="L63" s="912"/>
      <c r="M63" s="912"/>
      <c r="N63" s="912"/>
      <c r="O63" s="913" t="str">
        <f aca="false">IF(T63&gt;0,T63/$T$67*100,"")</f>
        <v/>
      </c>
      <c r="P63" s="913"/>
      <c r="Q63" s="913"/>
      <c r="R63" s="913"/>
      <c r="S63" s="913"/>
      <c r="T63" s="914" t="n">
        <f aca="false">QCI!J46</f>
        <v>0</v>
      </c>
      <c r="U63" s="914"/>
      <c r="V63" s="914"/>
      <c r="W63" s="914"/>
      <c r="X63" s="914"/>
      <c r="Y63" s="914" t="n">
        <f aca="false">'QCI REPROG.'!I46</f>
        <v>0</v>
      </c>
      <c r="Z63" s="914"/>
      <c r="AA63" s="914"/>
      <c r="AB63" s="914"/>
      <c r="AC63" s="914"/>
      <c r="AD63" s="915" t="n">
        <f aca="false">T63-Y63</f>
        <v>0</v>
      </c>
      <c r="AE63" s="915"/>
      <c r="AF63" s="915"/>
      <c r="AG63" s="915"/>
      <c r="AH63" s="915"/>
      <c r="AI63" s="915" t="n">
        <f aca="false">'RESUMO BM'!N46</f>
        <v>0</v>
      </c>
      <c r="AJ63" s="915"/>
      <c r="AK63" s="915"/>
      <c r="AL63" s="915"/>
      <c r="AM63" s="915"/>
      <c r="AN63" s="915" t="n">
        <f aca="false">'RESUMO BM'!O46+'RESUMO BM'!P46</f>
        <v>0</v>
      </c>
      <c r="AO63" s="915"/>
      <c r="AP63" s="915"/>
      <c r="AQ63" s="915"/>
      <c r="AR63" s="915"/>
      <c r="AS63" s="914" t="n">
        <f aca="false">'RESUMO BM'!R46</f>
        <v>0</v>
      </c>
      <c r="AT63" s="914"/>
      <c r="AU63" s="914"/>
      <c r="AV63" s="914"/>
      <c r="AW63" s="914"/>
      <c r="AX63" s="915" t="n">
        <f aca="false">'RESUMO BM'!E46</f>
        <v>0</v>
      </c>
      <c r="AY63" s="915"/>
      <c r="AZ63" s="915"/>
      <c r="BA63" s="915"/>
      <c r="BB63" s="915"/>
      <c r="BC63" s="918" t="n">
        <f aca="false">'RESUMO BM'!F46+'RESUMO BM'!G46</f>
        <v>0</v>
      </c>
      <c r="BD63" s="918"/>
      <c r="BE63" s="918"/>
      <c r="BF63" s="918"/>
      <c r="BG63" s="918"/>
      <c r="BH63" s="919" t="n">
        <f aca="false">'RESUMO BM'!I46</f>
        <v>0</v>
      </c>
      <c r="BI63" s="919"/>
      <c r="BJ63" s="919"/>
      <c r="BK63" s="919"/>
      <c r="BL63" s="919"/>
      <c r="BM63" s="920"/>
      <c r="BN63" s="917" t="n">
        <f aca="false">IF(BH63&gt;0,BH63/Y63*100,0)</f>
        <v>0</v>
      </c>
      <c r="BO63" s="917"/>
      <c r="BP63" s="917"/>
      <c r="BQ63" s="917" t="n">
        <f aca="false">IF(BH63&gt;0,BH63/T63*100,0)</f>
        <v>0</v>
      </c>
      <c r="BR63" s="917"/>
      <c r="BS63" s="917"/>
      <c r="BT63" s="373"/>
    </row>
    <row r="64" customFormat="false" ht="14.25" hidden="true" customHeight="false" outlineLevel="0" collapsed="false">
      <c r="B64" s="921"/>
      <c r="C64" s="921"/>
      <c r="D64" s="912"/>
      <c r="E64" s="912"/>
      <c r="F64" s="912"/>
      <c r="G64" s="912"/>
      <c r="H64" s="912"/>
      <c r="I64" s="912"/>
      <c r="J64" s="912"/>
      <c r="K64" s="912"/>
      <c r="L64" s="912"/>
      <c r="M64" s="912"/>
      <c r="N64" s="912"/>
      <c r="O64" s="913"/>
      <c r="P64" s="913"/>
      <c r="Q64" s="913"/>
      <c r="R64" s="913"/>
      <c r="S64" s="913"/>
      <c r="T64" s="914"/>
      <c r="U64" s="914"/>
      <c r="V64" s="914"/>
      <c r="W64" s="914"/>
      <c r="X64" s="914"/>
      <c r="Y64" s="914"/>
      <c r="Z64" s="914"/>
      <c r="AA64" s="914"/>
      <c r="AB64" s="914"/>
      <c r="AC64" s="914"/>
      <c r="AD64" s="918"/>
      <c r="AE64" s="918"/>
      <c r="AF64" s="918"/>
      <c r="AG64" s="918"/>
      <c r="AH64" s="918"/>
      <c r="AI64" s="918"/>
      <c r="AJ64" s="918"/>
      <c r="AK64" s="918"/>
      <c r="AL64" s="918"/>
      <c r="AM64" s="918"/>
      <c r="AN64" s="918"/>
      <c r="AO64" s="918"/>
      <c r="AP64" s="918"/>
      <c r="AQ64" s="918"/>
      <c r="AR64" s="918"/>
      <c r="AS64" s="914"/>
      <c r="AT64" s="914"/>
      <c r="AU64" s="914"/>
      <c r="AV64" s="914"/>
      <c r="AW64" s="914"/>
      <c r="AX64" s="915"/>
      <c r="AY64" s="915"/>
      <c r="AZ64" s="915"/>
      <c r="BA64" s="915"/>
      <c r="BB64" s="915"/>
      <c r="BC64" s="915"/>
      <c r="BD64" s="915"/>
      <c r="BE64" s="915"/>
      <c r="BF64" s="915"/>
      <c r="BG64" s="915"/>
      <c r="BH64" s="914"/>
      <c r="BI64" s="914"/>
      <c r="BJ64" s="914"/>
      <c r="BK64" s="914"/>
      <c r="BL64" s="914"/>
      <c r="BM64" s="920"/>
      <c r="BN64" s="917"/>
      <c r="BO64" s="917"/>
      <c r="BP64" s="917"/>
      <c r="BQ64" s="917"/>
      <c r="BR64" s="917"/>
      <c r="BS64" s="917"/>
      <c r="BT64" s="373"/>
    </row>
    <row r="65" customFormat="false" ht="14.25" hidden="true" customHeight="false" outlineLevel="0" collapsed="false">
      <c r="B65" s="921"/>
      <c r="C65" s="921"/>
      <c r="D65" s="912"/>
      <c r="E65" s="912"/>
      <c r="F65" s="912"/>
      <c r="G65" s="912"/>
      <c r="H65" s="912"/>
      <c r="I65" s="912"/>
      <c r="J65" s="912"/>
      <c r="K65" s="912"/>
      <c r="L65" s="912"/>
      <c r="M65" s="912"/>
      <c r="N65" s="912"/>
      <c r="O65" s="913"/>
      <c r="P65" s="913"/>
      <c r="Q65" s="913"/>
      <c r="R65" s="913"/>
      <c r="S65" s="913"/>
      <c r="T65" s="914"/>
      <c r="U65" s="914"/>
      <c r="V65" s="914"/>
      <c r="W65" s="914"/>
      <c r="X65" s="914"/>
      <c r="Y65" s="914"/>
      <c r="Z65" s="914"/>
      <c r="AA65" s="914"/>
      <c r="AB65" s="914"/>
      <c r="AC65" s="914"/>
      <c r="AD65" s="918"/>
      <c r="AE65" s="918"/>
      <c r="AF65" s="918"/>
      <c r="AG65" s="918"/>
      <c r="AH65" s="918"/>
      <c r="AI65" s="918"/>
      <c r="AJ65" s="918"/>
      <c r="AK65" s="918"/>
      <c r="AL65" s="918"/>
      <c r="AM65" s="918"/>
      <c r="AN65" s="918"/>
      <c r="AO65" s="918"/>
      <c r="AP65" s="918"/>
      <c r="AQ65" s="918"/>
      <c r="AR65" s="918"/>
      <c r="AS65" s="914"/>
      <c r="AT65" s="914"/>
      <c r="AU65" s="914"/>
      <c r="AV65" s="914"/>
      <c r="AW65" s="914"/>
      <c r="AX65" s="915"/>
      <c r="AY65" s="915"/>
      <c r="AZ65" s="915"/>
      <c r="BA65" s="915"/>
      <c r="BB65" s="915"/>
      <c r="BC65" s="915"/>
      <c r="BD65" s="915"/>
      <c r="BE65" s="915"/>
      <c r="BF65" s="915"/>
      <c r="BG65" s="915"/>
      <c r="BH65" s="914"/>
      <c r="BI65" s="914"/>
      <c r="BJ65" s="914"/>
      <c r="BK65" s="914"/>
      <c r="BL65" s="914"/>
      <c r="BM65" s="920"/>
      <c r="BN65" s="917"/>
      <c r="BO65" s="917"/>
      <c r="BP65" s="917"/>
      <c r="BQ65" s="917"/>
      <c r="BR65" s="917"/>
      <c r="BS65" s="917"/>
      <c r="BT65" s="373"/>
    </row>
    <row r="66" customFormat="false" ht="14.25" hidden="true" customHeight="false" outlineLevel="0" collapsed="false">
      <c r="B66" s="921"/>
      <c r="C66" s="921"/>
      <c r="D66" s="912"/>
      <c r="E66" s="912"/>
      <c r="F66" s="912"/>
      <c r="G66" s="912"/>
      <c r="H66" s="912"/>
      <c r="I66" s="912"/>
      <c r="J66" s="912"/>
      <c r="K66" s="912"/>
      <c r="L66" s="912"/>
      <c r="M66" s="912"/>
      <c r="N66" s="912"/>
      <c r="O66" s="913"/>
      <c r="P66" s="913"/>
      <c r="Q66" s="913"/>
      <c r="R66" s="913"/>
      <c r="S66" s="913"/>
      <c r="T66" s="914"/>
      <c r="U66" s="914"/>
      <c r="V66" s="914"/>
      <c r="W66" s="914"/>
      <c r="X66" s="914"/>
      <c r="Y66" s="914"/>
      <c r="Z66" s="914"/>
      <c r="AA66" s="914"/>
      <c r="AB66" s="914"/>
      <c r="AC66" s="914"/>
      <c r="AD66" s="922"/>
      <c r="AE66" s="922"/>
      <c r="AF66" s="922"/>
      <c r="AG66" s="922"/>
      <c r="AH66" s="922"/>
      <c r="AI66" s="922"/>
      <c r="AJ66" s="922"/>
      <c r="AK66" s="922"/>
      <c r="AL66" s="922"/>
      <c r="AM66" s="922"/>
      <c r="AN66" s="922"/>
      <c r="AO66" s="922"/>
      <c r="AP66" s="922"/>
      <c r="AQ66" s="922"/>
      <c r="AR66" s="922"/>
      <c r="AS66" s="914"/>
      <c r="AT66" s="914"/>
      <c r="AU66" s="914"/>
      <c r="AV66" s="914"/>
      <c r="AW66" s="914"/>
      <c r="AX66" s="915"/>
      <c r="AY66" s="915"/>
      <c r="AZ66" s="915"/>
      <c r="BA66" s="915"/>
      <c r="BB66" s="915"/>
      <c r="BC66" s="915"/>
      <c r="BD66" s="915"/>
      <c r="BE66" s="915"/>
      <c r="BF66" s="915"/>
      <c r="BG66" s="915"/>
      <c r="BH66" s="914"/>
      <c r="BI66" s="914"/>
      <c r="BJ66" s="914"/>
      <c r="BK66" s="914"/>
      <c r="BL66" s="914"/>
      <c r="BM66" s="923"/>
      <c r="BN66" s="917"/>
      <c r="BO66" s="917"/>
      <c r="BP66" s="917"/>
      <c r="BQ66" s="917"/>
      <c r="BR66" s="917"/>
      <c r="BS66" s="917"/>
      <c r="BT66" s="373"/>
    </row>
    <row r="67" customFormat="false" ht="14.25" hidden="false" customHeight="true" outlineLevel="0" collapsed="false">
      <c r="B67" s="924" t="s">
        <v>444</v>
      </c>
      <c r="C67" s="924"/>
      <c r="D67" s="924"/>
      <c r="E67" s="924"/>
      <c r="F67" s="924"/>
      <c r="G67" s="924"/>
      <c r="H67" s="924"/>
      <c r="I67" s="924"/>
      <c r="J67" s="924"/>
      <c r="K67" s="924"/>
      <c r="L67" s="924"/>
      <c r="M67" s="924"/>
      <c r="N67" s="924"/>
      <c r="O67" s="925" t="n">
        <f aca="false">SUM(O27:S51)</f>
        <v>100</v>
      </c>
      <c r="P67" s="925"/>
      <c r="Q67" s="925"/>
      <c r="R67" s="925"/>
      <c r="S67" s="925"/>
      <c r="T67" s="926" t="n">
        <f aca="false">SUM(T27:X66)</f>
        <v>41766.75</v>
      </c>
      <c r="U67" s="926"/>
      <c r="V67" s="926"/>
      <c r="W67" s="926"/>
      <c r="X67" s="926"/>
      <c r="Y67" s="926" t="n">
        <f aca="false">SUM(Y27:AC66)</f>
        <v>41766.75</v>
      </c>
      <c r="Z67" s="926"/>
      <c r="AA67" s="926"/>
      <c r="AB67" s="926"/>
      <c r="AC67" s="926"/>
      <c r="AD67" s="926" t="n">
        <f aca="false">SUM(AD27:AH66)</f>
        <v>0</v>
      </c>
      <c r="AE67" s="926"/>
      <c r="AF67" s="926"/>
      <c r="AG67" s="926"/>
      <c r="AH67" s="926"/>
      <c r="AI67" s="926" t="n">
        <f aca="false">SUM(AI27:AM66)</f>
        <v>0</v>
      </c>
      <c r="AJ67" s="926"/>
      <c r="AK67" s="926"/>
      <c r="AL67" s="926"/>
      <c r="AM67" s="926"/>
      <c r="AN67" s="926" t="n">
        <f aca="false">SUM(AN27:AR66)</f>
        <v>0</v>
      </c>
      <c r="AO67" s="926"/>
      <c r="AP67" s="926"/>
      <c r="AQ67" s="926"/>
      <c r="AR67" s="926"/>
      <c r="AS67" s="926" t="n">
        <f aca="false">SUM(AS27:AW66)</f>
        <v>0</v>
      </c>
      <c r="AT67" s="926"/>
      <c r="AU67" s="926"/>
      <c r="AV67" s="926"/>
      <c r="AW67" s="926"/>
      <c r="AX67" s="926" t="n">
        <f aca="false">SUM(AX27:BB66)</f>
        <v>0</v>
      </c>
      <c r="AY67" s="926"/>
      <c r="AZ67" s="926"/>
      <c r="BA67" s="926"/>
      <c r="BB67" s="926"/>
      <c r="BC67" s="926" t="n">
        <f aca="false">SUM(BC27:BG66)</f>
        <v>0</v>
      </c>
      <c r="BD67" s="926"/>
      <c r="BE67" s="926"/>
      <c r="BF67" s="926"/>
      <c r="BG67" s="926"/>
      <c r="BH67" s="926" t="n">
        <f aca="false">SUM(BH27:BL66)</f>
        <v>0</v>
      </c>
      <c r="BI67" s="926"/>
      <c r="BJ67" s="926"/>
      <c r="BK67" s="926"/>
      <c r="BL67" s="926"/>
      <c r="BM67" s="927" t="n">
        <f aca="false">MAX(SUM(BM27:BM66),1)</f>
        <v>1</v>
      </c>
      <c r="BN67" s="928" t="n">
        <f aca="false">IF(BH67&gt;0,BH67/Y67*100,0)</f>
        <v>0</v>
      </c>
      <c r="BO67" s="928"/>
      <c r="BP67" s="928"/>
      <c r="BQ67" s="929" t="n">
        <f aca="false">IF(BH67&gt;0,BH67/T67*100,0)</f>
        <v>0</v>
      </c>
      <c r="BR67" s="929"/>
      <c r="BS67" s="929"/>
      <c r="BT67" s="843"/>
    </row>
    <row r="68" customFormat="false" ht="14.25" hidden="false" customHeight="false" outlineLevel="0" collapsed="false">
      <c r="B68" s="874"/>
      <c r="C68" s="874"/>
      <c r="D68" s="874"/>
      <c r="E68" s="874"/>
      <c r="F68" s="874"/>
      <c r="G68" s="874"/>
      <c r="H68" s="874"/>
      <c r="I68" s="874"/>
      <c r="J68" s="874"/>
      <c r="K68" s="874"/>
      <c r="L68" s="874"/>
      <c r="M68" s="874"/>
      <c r="N68" s="874"/>
      <c r="O68" s="874"/>
      <c r="P68" s="874"/>
      <c r="Q68" s="874"/>
      <c r="R68" s="874"/>
      <c r="S68" s="874"/>
      <c r="T68" s="874"/>
      <c r="U68" s="874"/>
      <c r="V68" s="874"/>
      <c r="W68" s="874"/>
      <c r="X68" s="874"/>
      <c r="Y68" s="874"/>
      <c r="Z68" s="874"/>
      <c r="AA68" s="874"/>
      <c r="AB68" s="874"/>
      <c r="AC68" s="874"/>
      <c r="AD68" s="874"/>
      <c r="AE68" s="874"/>
      <c r="AF68" s="874"/>
      <c r="AG68" s="874"/>
      <c r="AH68" s="874"/>
      <c r="AI68" s="874"/>
      <c r="AJ68" s="874"/>
      <c r="AK68" s="874"/>
      <c r="AL68" s="874"/>
      <c r="AM68" s="874"/>
      <c r="AN68" s="874"/>
      <c r="AO68" s="874"/>
      <c r="AP68" s="874"/>
      <c r="AQ68" s="874"/>
      <c r="AR68" s="874"/>
      <c r="AS68" s="874"/>
      <c r="AT68" s="874"/>
      <c r="AU68" s="874"/>
      <c r="AV68" s="874"/>
      <c r="AW68" s="874"/>
      <c r="AX68" s="874"/>
      <c r="AY68" s="874"/>
      <c r="AZ68" s="874"/>
      <c r="BA68" s="874"/>
      <c r="BB68" s="874"/>
      <c r="BC68" s="874"/>
      <c r="BD68" s="874"/>
      <c r="BE68" s="874"/>
      <c r="BF68" s="874"/>
      <c r="BG68" s="874"/>
      <c r="BH68" s="874"/>
      <c r="BI68" s="874"/>
      <c r="BJ68" s="874"/>
      <c r="BK68" s="874"/>
      <c r="BL68" s="874"/>
      <c r="BM68" s="930"/>
      <c r="BN68" s="874"/>
      <c r="BO68" s="874"/>
      <c r="BP68" s="874"/>
      <c r="BQ68" s="874"/>
      <c r="BR68" s="874"/>
      <c r="BS68" s="874"/>
      <c r="BT68" s="874"/>
    </row>
    <row r="69" customFormat="false" ht="14.25" hidden="false" customHeight="false" outlineLevel="0" collapsed="false">
      <c r="B69" s="860" t="s">
        <v>445</v>
      </c>
      <c r="C69" s="838"/>
      <c r="D69" s="838"/>
      <c r="E69" s="838"/>
      <c r="F69" s="838"/>
      <c r="G69" s="838"/>
      <c r="H69" s="838"/>
      <c r="I69" s="931"/>
      <c r="J69" s="931"/>
      <c r="K69" s="931"/>
      <c r="L69" s="931"/>
      <c r="M69" s="931"/>
      <c r="N69" s="931"/>
      <c r="O69" s="932" t="str">
        <f aca="false">IF(BN67&gt;100,BU73,IF(BN67=100,BU72,IF(BN67&gt;80,BU71,IF(BN67&gt;=50,BU70,IF(BN67&lt;50,BU69)))))</f>
        <v>Evolução inferior a 50%. Encaminhar apenas o Ofício e RRE.</v>
      </c>
      <c r="P69" s="932"/>
      <c r="Q69" s="932"/>
      <c r="R69" s="932"/>
      <c r="S69" s="932"/>
      <c r="T69" s="932"/>
      <c r="U69" s="932"/>
      <c r="V69" s="932"/>
      <c r="W69" s="932"/>
      <c r="X69" s="932"/>
      <c r="Y69" s="932"/>
      <c r="Z69" s="932"/>
      <c r="AA69" s="932"/>
      <c r="AB69" s="932"/>
      <c r="AC69" s="932"/>
      <c r="AD69" s="932"/>
      <c r="AE69" s="932"/>
      <c r="AF69" s="932"/>
      <c r="AG69" s="932"/>
      <c r="AH69" s="932"/>
      <c r="AI69" s="932"/>
      <c r="AJ69" s="932"/>
      <c r="AK69" s="932"/>
      <c r="AL69" s="932"/>
      <c r="AM69" s="932"/>
      <c r="AN69" s="932"/>
      <c r="AO69" s="932"/>
      <c r="AP69" s="932"/>
      <c r="AQ69" s="932"/>
      <c r="AR69" s="932"/>
      <c r="AS69" s="932"/>
      <c r="AT69" s="932"/>
      <c r="AU69" s="932"/>
      <c r="AV69" s="932"/>
      <c r="AW69" s="932"/>
      <c r="AX69" s="932"/>
      <c r="AY69" s="932"/>
      <c r="AZ69" s="932"/>
      <c r="BA69" s="932"/>
      <c r="BB69" s="932"/>
      <c r="BC69" s="932"/>
      <c r="BD69" s="932"/>
      <c r="BE69" s="932"/>
      <c r="BF69" s="932"/>
      <c r="BG69" s="932"/>
      <c r="BH69" s="932"/>
      <c r="BI69" s="932"/>
      <c r="BJ69" s="932"/>
      <c r="BK69" s="932"/>
      <c r="BL69" s="932"/>
      <c r="BM69" s="931"/>
      <c r="BN69" s="838"/>
      <c r="BO69" s="838"/>
      <c r="BP69" s="838"/>
      <c r="BQ69" s="838"/>
      <c r="BR69" s="838"/>
      <c r="BS69" s="852"/>
      <c r="BT69" s="838"/>
      <c r="BU69" s="824" t="s">
        <v>398</v>
      </c>
    </row>
    <row r="70" customFormat="false" ht="14.25" hidden="false" customHeight="false" outlineLevel="0" collapsed="false">
      <c r="B70" s="933"/>
      <c r="C70" s="933"/>
      <c r="D70" s="933"/>
      <c r="E70" s="933"/>
      <c r="F70" s="933"/>
      <c r="G70" s="933"/>
      <c r="H70" s="933"/>
      <c r="I70" s="933"/>
      <c r="J70" s="933"/>
      <c r="K70" s="933"/>
      <c r="L70" s="933"/>
      <c r="M70" s="933"/>
      <c r="N70" s="933"/>
      <c r="O70" s="933"/>
      <c r="P70" s="933"/>
      <c r="Q70" s="933"/>
      <c r="R70" s="933"/>
      <c r="S70" s="933"/>
      <c r="T70" s="933"/>
      <c r="U70" s="933"/>
      <c r="V70" s="933"/>
      <c r="W70" s="933"/>
      <c r="X70" s="933"/>
      <c r="Y70" s="933"/>
      <c r="Z70" s="933"/>
      <c r="AA70" s="933"/>
      <c r="AB70" s="933"/>
      <c r="AC70" s="933"/>
      <c r="AD70" s="933"/>
      <c r="AE70" s="933"/>
      <c r="AF70" s="933"/>
      <c r="AG70" s="933"/>
      <c r="AH70" s="933"/>
      <c r="AI70" s="933"/>
      <c r="AJ70" s="933"/>
      <c r="AK70" s="933"/>
      <c r="AL70" s="933"/>
      <c r="AM70" s="933"/>
      <c r="AN70" s="933"/>
      <c r="AO70" s="933"/>
      <c r="AP70" s="933"/>
      <c r="AQ70" s="933"/>
      <c r="AR70" s="933"/>
      <c r="AS70" s="933"/>
      <c r="AT70" s="933"/>
      <c r="AU70" s="933"/>
      <c r="AV70" s="933"/>
      <c r="AW70" s="933"/>
      <c r="AX70" s="933"/>
      <c r="AY70" s="933"/>
      <c r="AZ70" s="933"/>
      <c r="BA70" s="933"/>
      <c r="BB70" s="933"/>
      <c r="BC70" s="933"/>
      <c r="BD70" s="933"/>
      <c r="BE70" s="933"/>
      <c r="BF70" s="933"/>
      <c r="BG70" s="933"/>
      <c r="BH70" s="933"/>
      <c r="BI70" s="933"/>
      <c r="BJ70" s="933"/>
      <c r="BK70" s="933"/>
      <c r="BL70" s="933"/>
      <c r="BM70" s="933"/>
      <c r="BN70" s="933"/>
      <c r="BO70" s="933"/>
      <c r="BP70" s="933"/>
      <c r="BQ70" s="933"/>
      <c r="BR70" s="933"/>
      <c r="BS70" s="933"/>
      <c r="BT70" s="373"/>
      <c r="BU70" s="824" t="s">
        <v>399</v>
      </c>
    </row>
    <row r="71" customFormat="false" ht="14.25" hidden="false" customHeight="false" outlineLevel="0" collapsed="false">
      <c r="B71" s="933"/>
      <c r="C71" s="933"/>
      <c r="D71" s="933"/>
      <c r="E71" s="933"/>
      <c r="F71" s="933"/>
      <c r="G71" s="933"/>
      <c r="H71" s="933"/>
      <c r="I71" s="933"/>
      <c r="J71" s="933"/>
      <c r="K71" s="933"/>
      <c r="L71" s="933"/>
      <c r="M71" s="933"/>
      <c r="N71" s="933"/>
      <c r="O71" s="933"/>
      <c r="P71" s="933"/>
      <c r="Q71" s="933"/>
      <c r="R71" s="933"/>
      <c r="S71" s="933"/>
      <c r="T71" s="933"/>
      <c r="U71" s="933"/>
      <c r="V71" s="933"/>
      <c r="W71" s="933"/>
      <c r="X71" s="933"/>
      <c r="Y71" s="933"/>
      <c r="Z71" s="933"/>
      <c r="AA71" s="933"/>
      <c r="AB71" s="933"/>
      <c r="AC71" s="933"/>
      <c r="AD71" s="933"/>
      <c r="AE71" s="933"/>
      <c r="AF71" s="933"/>
      <c r="AG71" s="933"/>
      <c r="AH71" s="933"/>
      <c r="AI71" s="933"/>
      <c r="AJ71" s="933"/>
      <c r="AK71" s="933"/>
      <c r="AL71" s="933"/>
      <c r="AM71" s="933"/>
      <c r="AN71" s="933"/>
      <c r="AO71" s="933"/>
      <c r="AP71" s="933"/>
      <c r="AQ71" s="933"/>
      <c r="AR71" s="933"/>
      <c r="AS71" s="933"/>
      <c r="AT71" s="933"/>
      <c r="AU71" s="933"/>
      <c r="AV71" s="933"/>
      <c r="AW71" s="933"/>
      <c r="AX71" s="933"/>
      <c r="AY71" s="933"/>
      <c r="AZ71" s="933"/>
      <c r="BA71" s="933"/>
      <c r="BB71" s="933"/>
      <c r="BC71" s="933"/>
      <c r="BD71" s="933"/>
      <c r="BE71" s="933"/>
      <c r="BF71" s="933"/>
      <c r="BG71" s="933"/>
      <c r="BH71" s="933"/>
      <c r="BI71" s="933"/>
      <c r="BJ71" s="933"/>
      <c r="BK71" s="933"/>
      <c r="BL71" s="933"/>
      <c r="BM71" s="933"/>
      <c r="BN71" s="933"/>
      <c r="BO71" s="933"/>
      <c r="BP71" s="933"/>
      <c r="BQ71" s="933"/>
      <c r="BR71" s="933"/>
      <c r="BS71" s="933"/>
      <c r="BT71" s="373"/>
      <c r="BU71" s="824" t="s">
        <v>400</v>
      </c>
    </row>
    <row r="72" customFormat="false" ht="14.25" hidden="false" customHeight="false" outlineLevel="0" collapsed="false">
      <c r="B72" s="933"/>
      <c r="C72" s="933"/>
      <c r="D72" s="933"/>
      <c r="E72" s="933"/>
      <c r="F72" s="933"/>
      <c r="G72" s="933"/>
      <c r="H72" s="933"/>
      <c r="I72" s="933"/>
      <c r="J72" s="933"/>
      <c r="K72" s="933"/>
      <c r="L72" s="933"/>
      <c r="M72" s="933"/>
      <c r="N72" s="933"/>
      <c r="O72" s="933"/>
      <c r="P72" s="933"/>
      <c r="Q72" s="933"/>
      <c r="R72" s="933"/>
      <c r="S72" s="933"/>
      <c r="T72" s="933"/>
      <c r="U72" s="933"/>
      <c r="V72" s="933"/>
      <c r="W72" s="933"/>
      <c r="X72" s="933"/>
      <c r="Y72" s="933"/>
      <c r="Z72" s="933"/>
      <c r="AA72" s="933"/>
      <c r="AB72" s="933"/>
      <c r="AC72" s="933"/>
      <c r="AD72" s="933"/>
      <c r="AE72" s="933"/>
      <c r="AF72" s="933"/>
      <c r="AG72" s="933"/>
      <c r="AH72" s="933"/>
      <c r="AI72" s="933"/>
      <c r="AJ72" s="933"/>
      <c r="AK72" s="933"/>
      <c r="AL72" s="933"/>
      <c r="AM72" s="933"/>
      <c r="AN72" s="933"/>
      <c r="AO72" s="933"/>
      <c r="AP72" s="933"/>
      <c r="AQ72" s="933"/>
      <c r="AR72" s="933"/>
      <c r="AS72" s="933"/>
      <c r="AT72" s="933"/>
      <c r="AU72" s="933"/>
      <c r="AV72" s="933"/>
      <c r="AW72" s="933"/>
      <c r="AX72" s="933"/>
      <c r="AY72" s="933"/>
      <c r="AZ72" s="933"/>
      <c r="BA72" s="933"/>
      <c r="BB72" s="933"/>
      <c r="BC72" s="933"/>
      <c r="BD72" s="933"/>
      <c r="BE72" s="933"/>
      <c r="BF72" s="933"/>
      <c r="BG72" s="933"/>
      <c r="BH72" s="933"/>
      <c r="BI72" s="933"/>
      <c r="BJ72" s="933"/>
      <c r="BK72" s="933"/>
      <c r="BL72" s="933"/>
      <c r="BM72" s="933"/>
      <c r="BN72" s="933"/>
      <c r="BO72" s="933"/>
      <c r="BP72" s="933"/>
      <c r="BQ72" s="933"/>
      <c r="BR72" s="933"/>
      <c r="BS72" s="933"/>
      <c r="BT72" s="373"/>
      <c r="BU72" s="824" t="s">
        <v>401</v>
      </c>
    </row>
    <row r="73" customFormat="false" ht="14.25" hidden="false" customHeight="false" outlineLevel="0" collapsed="false">
      <c r="B73" s="933"/>
      <c r="C73" s="933"/>
      <c r="D73" s="933"/>
      <c r="E73" s="933"/>
      <c r="F73" s="933"/>
      <c r="G73" s="933"/>
      <c r="H73" s="933"/>
      <c r="I73" s="933"/>
      <c r="J73" s="933"/>
      <c r="K73" s="933"/>
      <c r="L73" s="933"/>
      <c r="M73" s="933"/>
      <c r="N73" s="933"/>
      <c r="O73" s="933"/>
      <c r="P73" s="933"/>
      <c r="Q73" s="933"/>
      <c r="R73" s="933"/>
      <c r="S73" s="933"/>
      <c r="T73" s="933"/>
      <c r="U73" s="933"/>
      <c r="V73" s="933"/>
      <c r="W73" s="933"/>
      <c r="X73" s="933"/>
      <c r="Y73" s="933"/>
      <c r="Z73" s="933"/>
      <c r="AA73" s="933"/>
      <c r="AB73" s="933"/>
      <c r="AC73" s="933"/>
      <c r="AD73" s="933"/>
      <c r="AE73" s="933"/>
      <c r="AF73" s="933"/>
      <c r="AG73" s="933"/>
      <c r="AH73" s="933"/>
      <c r="AI73" s="933"/>
      <c r="AJ73" s="933"/>
      <c r="AK73" s="933"/>
      <c r="AL73" s="933"/>
      <c r="AM73" s="933"/>
      <c r="AN73" s="933"/>
      <c r="AO73" s="933"/>
      <c r="AP73" s="933"/>
      <c r="AQ73" s="933"/>
      <c r="AR73" s="933"/>
      <c r="AS73" s="933"/>
      <c r="AT73" s="933"/>
      <c r="AU73" s="933"/>
      <c r="AV73" s="933"/>
      <c r="AW73" s="933"/>
      <c r="AX73" s="933"/>
      <c r="AY73" s="933"/>
      <c r="AZ73" s="933"/>
      <c r="BA73" s="933"/>
      <c r="BB73" s="933"/>
      <c r="BC73" s="933"/>
      <c r="BD73" s="933"/>
      <c r="BE73" s="933"/>
      <c r="BF73" s="933"/>
      <c r="BG73" s="933"/>
      <c r="BH73" s="933"/>
      <c r="BI73" s="933"/>
      <c r="BJ73" s="933"/>
      <c r="BK73" s="933"/>
      <c r="BL73" s="933"/>
      <c r="BM73" s="933"/>
      <c r="BN73" s="933"/>
      <c r="BO73" s="933"/>
      <c r="BP73" s="933"/>
      <c r="BQ73" s="933"/>
      <c r="BR73" s="933"/>
      <c r="BS73" s="933"/>
      <c r="BT73" s="373"/>
      <c r="BU73" s="824" t="s">
        <v>402</v>
      </c>
    </row>
    <row r="74" customFormat="false" ht="14.25" hidden="false" customHeight="false" outlineLevel="0" collapsed="false">
      <c r="B74" s="838"/>
      <c r="C74" s="838"/>
      <c r="D74" s="838"/>
      <c r="E74" s="838"/>
      <c r="F74" s="838"/>
      <c r="G74" s="838"/>
      <c r="H74" s="838"/>
      <c r="I74" s="838"/>
      <c r="J74" s="838"/>
      <c r="K74" s="838"/>
      <c r="L74" s="838"/>
      <c r="M74" s="838"/>
      <c r="N74" s="838"/>
      <c r="O74" s="838"/>
      <c r="P74" s="838"/>
      <c r="Q74" s="838"/>
      <c r="R74" s="838"/>
      <c r="S74" s="838"/>
      <c r="T74" s="838"/>
      <c r="U74" s="838"/>
      <c r="V74" s="838"/>
      <c r="W74" s="838"/>
      <c r="X74" s="838"/>
      <c r="Y74" s="838"/>
      <c r="Z74" s="838"/>
      <c r="AA74" s="838"/>
      <c r="AB74" s="838"/>
      <c r="AC74" s="838"/>
      <c r="AD74" s="838"/>
      <c r="AE74" s="838"/>
      <c r="AF74" s="838"/>
      <c r="AG74" s="838"/>
      <c r="AH74" s="838"/>
      <c r="AI74" s="838"/>
      <c r="AJ74" s="838"/>
      <c r="AK74" s="838"/>
      <c r="AL74" s="838"/>
      <c r="AM74" s="838"/>
      <c r="AN74" s="838"/>
      <c r="AO74" s="838"/>
      <c r="AP74" s="838"/>
      <c r="AQ74" s="838"/>
      <c r="AR74" s="838"/>
      <c r="AS74" s="838"/>
      <c r="AT74" s="838"/>
      <c r="AU74" s="838"/>
      <c r="AV74" s="838"/>
      <c r="AW74" s="838"/>
      <c r="AX74" s="838"/>
      <c r="AY74" s="838"/>
      <c r="AZ74" s="838"/>
      <c r="BA74" s="838"/>
      <c r="BB74" s="838"/>
      <c r="BC74" s="838"/>
      <c r="BD74" s="838"/>
      <c r="BE74" s="838"/>
      <c r="BF74" s="838"/>
      <c r="BG74" s="838"/>
      <c r="BH74" s="838"/>
      <c r="BI74" s="838"/>
      <c r="BJ74" s="838"/>
      <c r="BK74" s="838"/>
      <c r="BL74" s="838"/>
      <c r="BM74" s="838"/>
      <c r="BN74" s="838"/>
      <c r="BO74" s="838"/>
      <c r="BP74" s="838"/>
      <c r="BQ74" s="838"/>
      <c r="BR74" s="838"/>
      <c r="BS74" s="838"/>
      <c r="BT74" s="373"/>
    </row>
    <row r="75" customFormat="false" ht="14.25" hidden="false" customHeight="true" outlineLevel="0" collapsed="false">
      <c r="B75" s="862"/>
      <c r="C75" s="934" t="s">
        <v>15</v>
      </c>
      <c r="D75" s="934"/>
      <c r="E75" s="934"/>
      <c r="F75" s="934"/>
      <c r="G75" s="934"/>
      <c r="H75" s="934"/>
      <c r="I75" s="934"/>
      <c r="J75" s="935"/>
      <c r="K75" s="935"/>
      <c r="L75" s="935"/>
      <c r="M75" s="935"/>
      <c r="N75" s="935"/>
      <c r="O75" s="935"/>
      <c r="P75" s="935"/>
      <c r="Q75" s="935"/>
      <c r="R75" s="935"/>
      <c r="S75" s="935"/>
      <c r="T75" s="935"/>
      <c r="U75" s="935"/>
      <c r="V75" s="935"/>
      <c r="W75" s="935"/>
      <c r="X75" s="935"/>
      <c r="Y75" s="935"/>
      <c r="Z75" s="935"/>
      <c r="AA75" s="935"/>
      <c r="AB75" s="935"/>
      <c r="AC75" s="838"/>
      <c r="AD75" s="838"/>
      <c r="AE75" s="838"/>
      <c r="AF75" s="838"/>
      <c r="AG75" s="838"/>
      <c r="AH75" s="838"/>
      <c r="AI75" s="838"/>
      <c r="AJ75" s="838"/>
      <c r="AK75" s="838"/>
      <c r="AL75" s="838"/>
      <c r="AM75" s="838"/>
      <c r="AN75" s="838"/>
      <c r="AO75" s="838"/>
      <c r="AP75" s="838"/>
      <c r="AQ75" s="838"/>
      <c r="AR75" s="838"/>
      <c r="AS75" s="838"/>
      <c r="AT75" s="838"/>
      <c r="AU75" s="838"/>
      <c r="AV75" s="838"/>
      <c r="AW75" s="838"/>
      <c r="AX75" s="838"/>
      <c r="AY75" s="838"/>
      <c r="AZ75" s="838"/>
      <c r="BA75" s="838"/>
      <c r="BB75" s="838"/>
      <c r="BC75" s="838"/>
      <c r="BD75" s="838"/>
      <c r="BE75" s="838"/>
      <c r="BF75" s="838"/>
      <c r="BG75" s="838"/>
      <c r="BH75" s="838"/>
      <c r="BI75" s="838"/>
      <c r="BJ75" s="838"/>
      <c r="BK75" s="838"/>
      <c r="BL75" s="838"/>
      <c r="BM75" s="838"/>
      <c r="BN75" s="838"/>
      <c r="BO75" s="838"/>
      <c r="BP75" s="838"/>
      <c r="BQ75" s="838"/>
      <c r="BR75" s="838"/>
      <c r="BS75" s="838"/>
      <c r="BT75" s="373"/>
    </row>
    <row r="76" customFormat="false" ht="14.25" hidden="false" customHeight="false" outlineLevel="0" collapsed="false">
      <c r="B76" s="936"/>
      <c r="C76" s="934" t="n">
        <f aca="false">B14</f>
        <v>0</v>
      </c>
      <c r="D76" s="934"/>
      <c r="E76" s="934"/>
      <c r="F76" s="934"/>
      <c r="G76" s="934"/>
      <c r="H76" s="934"/>
      <c r="I76" s="934"/>
      <c r="J76" s="935"/>
      <c r="K76" s="935"/>
      <c r="L76" s="935"/>
      <c r="M76" s="935"/>
      <c r="N76" s="935"/>
      <c r="O76" s="935"/>
      <c r="P76" s="935"/>
      <c r="Q76" s="935"/>
      <c r="R76" s="935"/>
      <c r="S76" s="935"/>
      <c r="T76" s="935"/>
      <c r="U76" s="935"/>
      <c r="V76" s="935"/>
      <c r="W76" s="935"/>
      <c r="X76" s="935"/>
      <c r="Y76" s="935"/>
      <c r="Z76" s="935"/>
      <c r="AA76" s="935"/>
      <c r="AB76" s="935"/>
      <c r="AC76" s="843"/>
      <c r="AD76" s="843"/>
      <c r="AE76" s="843"/>
      <c r="AF76" s="843"/>
      <c r="AG76" s="843"/>
      <c r="AH76" s="843"/>
      <c r="AI76" s="843"/>
      <c r="AJ76" s="843"/>
      <c r="AK76" s="843"/>
      <c r="AL76" s="843"/>
      <c r="AM76" s="843"/>
      <c r="AN76" s="843"/>
      <c r="AO76" s="843"/>
      <c r="AP76" s="843"/>
      <c r="AQ76" s="843"/>
      <c r="AR76" s="843"/>
      <c r="AS76" s="843"/>
      <c r="AT76" s="843"/>
      <c r="AU76" s="843"/>
      <c r="AV76" s="843"/>
      <c r="AW76" s="843"/>
      <c r="AX76" s="843"/>
      <c r="AY76" s="843"/>
      <c r="AZ76" s="843"/>
      <c r="BA76" s="843"/>
      <c r="BB76" s="843"/>
      <c r="BC76" s="843"/>
      <c r="BD76" s="843"/>
      <c r="BE76" s="843"/>
      <c r="BF76" s="843"/>
      <c r="BG76" s="843"/>
      <c r="BH76" s="843"/>
      <c r="BI76" s="843"/>
      <c r="BJ76" s="843"/>
      <c r="BK76" s="843"/>
      <c r="BL76" s="843"/>
      <c r="BM76" s="843"/>
      <c r="BN76" s="843"/>
      <c r="BO76" s="843"/>
      <c r="BP76" s="843"/>
      <c r="BQ76" s="843"/>
      <c r="BR76" s="843"/>
      <c r="BS76" s="843"/>
      <c r="BT76" s="373"/>
    </row>
    <row r="77" customFormat="false" ht="14.25" hidden="false" customHeight="false" outlineLevel="0" collapsed="false">
      <c r="B77" s="843"/>
      <c r="C77" s="843"/>
      <c r="D77" s="843"/>
      <c r="E77" s="843"/>
      <c r="F77" s="843"/>
      <c r="G77" s="843"/>
      <c r="H77" s="843"/>
      <c r="I77" s="843"/>
      <c r="J77" s="843"/>
      <c r="K77" s="937"/>
      <c r="L77" s="843"/>
      <c r="M77" s="843"/>
      <c r="N77" s="843"/>
      <c r="O77" s="843"/>
      <c r="P77" s="843"/>
      <c r="Q77" s="843"/>
      <c r="R77" s="843"/>
      <c r="S77" s="862"/>
      <c r="T77" s="862"/>
      <c r="U77" s="862"/>
      <c r="V77" s="862"/>
      <c r="W77" s="862"/>
      <c r="X77" s="862"/>
      <c r="Y77" s="843"/>
      <c r="Z77" s="843"/>
      <c r="AA77" s="843"/>
      <c r="AB77" s="843"/>
      <c r="AC77" s="843"/>
      <c r="AD77" s="843"/>
      <c r="AE77" s="843"/>
      <c r="AF77" s="843"/>
      <c r="AG77" s="373"/>
      <c r="AH77" s="843"/>
      <c r="AI77" s="843"/>
      <c r="AJ77" s="843"/>
      <c r="AK77" s="843"/>
      <c r="AL77" s="843"/>
      <c r="AM77" s="843"/>
      <c r="AN77" s="843"/>
      <c r="AO77" s="843"/>
      <c r="AP77" s="843"/>
      <c r="AQ77" s="843"/>
      <c r="AR77" s="843"/>
      <c r="AS77" s="843"/>
      <c r="AT77" s="843"/>
      <c r="AU77" s="843"/>
      <c r="AV77" s="843"/>
      <c r="AW77" s="843"/>
      <c r="AX77" s="843"/>
      <c r="AY77" s="843"/>
      <c r="AZ77" s="373"/>
      <c r="BA77" s="373"/>
      <c r="BB77" s="843"/>
      <c r="BC77" s="937"/>
      <c r="BD77" s="937"/>
      <c r="BE77" s="937"/>
      <c r="BF77" s="937"/>
      <c r="BG77" s="937"/>
      <c r="BH77" s="843"/>
      <c r="BI77" s="843"/>
      <c r="BJ77" s="843"/>
      <c r="BK77" s="862"/>
      <c r="BL77" s="862"/>
      <c r="BM77" s="843"/>
      <c r="BN77" s="862"/>
      <c r="BO77" s="862"/>
      <c r="BP77" s="862"/>
      <c r="BQ77" s="862"/>
      <c r="BR77" s="373"/>
      <c r="BS77" s="373"/>
      <c r="BT77" s="373"/>
    </row>
    <row r="78" customFormat="false" ht="14.25" hidden="false" customHeight="false" outlineLevel="0" collapsed="false">
      <c r="B78" s="938"/>
      <c r="C78" s="938"/>
      <c r="D78" s="938"/>
      <c r="E78" s="938"/>
      <c r="F78" s="938"/>
      <c r="G78" s="938"/>
      <c r="H78" s="938"/>
      <c r="I78" s="938"/>
      <c r="J78" s="931"/>
      <c r="K78" s="931"/>
      <c r="L78" s="931"/>
      <c r="M78" s="931"/>
      <c r="N78" s="931"/>
      <c r="O78" s="931"/>
      <c r="P78" s="931"/>
      <c r="Q78" s="931"/>
      <c r="R78" s="931"/>
      <c r="S78" s="931"/>
      <c r="T78" s="931"/>
      <c r="U78" s="931"/>
      <c r="V78" s="931"/>
      <c r="W78" s="931"/>
      <c r="X78" s="931"/>
      <c r="Y78" s="931"/>
      <c r="Z78" s="931"/>
      <c r="AA78" s="931"/>
      <c r="AB78" s="931"/>
      <c r="AC78" s="931"/>
      <c r="AD78" s="931"/>
      <c r="AE78" s="931"/>
      <c r="AF78" s="931"/>
      <c r="AG78" s="931"/>
      <c r="AH78" s="931"/>
      <c r="AI78" s="931"/>
      <c r="AJ78" s="931"/>
      <c r="AK78" s="931"/>
      <c r="AL78" s="931"/>
      <c r="AM78" s="931"/>
      <c r="AN78" s="931"/>
      <c r="AO78" s="931"/>
      <c r="AP78" s="931"/>
      <c r="AQ78" s="931"/>
      <c r="AR78" s="931"/>
      <c r="AS78" s="931"/>
      <c r="AT78" s="931"/>
      <c r="AU78" s="931"/>
      <c r="AV78" s="931"/>
      <c r="AW78" s="931"/>
      <c r="AX78" s="931"/>
      <c r="AY78" s="931"/>
      <c r="AZ78" s="931"/>
      <c r="BA78" s="931"/>
      <c r="BB78" s="931"/>
      <c r="BC78" s="931"/>
      <c r="BD78" s="931"/>
      <c r="BE78" s="931"/>
      <c r="BF78" s="931"/>
      <c r="BG78" s="931"/>
      <c r="BH78" s="931"/>
      <c r="BI78" s="931"/>
      <c r="BJ78" s="931"/>
      <c r="BK78" s="931"/>
      <c r="BL78" s="931"/>
      <c r="BM78" s="931"/>
      <c r="BN78" s="931"/>
      <c r="BO78" s="931"/>
      <c r="BP78" s="931"/>
      <c r="BQ78" s="931"/>
      <c r="BR78" s="373"/>
      <c r="BS78" s="373"/>
      <c r="BT78" s="373"/>
    </row>
    <row r="79" customFormat="false" ht="14.25" hidden="false" customHeight="false" outlineLevel="0" collapsed="false">
      <c r="B79" s="843"/>
      <c r="C79" s="843"/>
      <c r="D79" s="843"/>
      <c r="E79" s="843"/>
      <c r="F79" s="843"/>
      <c r="G79" s="843"/>
      <c r="H79" s="843"/>
      <c r="I79" s="843"/>
      <c r="J79" s="843"/>
      <c r="K79" s="843"/>
      <c r="L79" s="843"/>
      <c r="M79" s="843"/>
      <c r="N79" s="843"/>
      <c r="O79" s="843"/>
      <c r="P79" s="843"/>
      <c r="Q79" s="843"/>
      <c r="R79" s="843"/>
      <c r="S79" s="843"/>
      <c r="T79" s="843"/>
      <c r="U79" s="843"/>
      <c r="V79" s="843"/>
      <c r="W79" s="843"/>
      <c r="X79" s="843"/>
      <c r="Y79" s="843"/>
      <c r="Z79" s="843"/>
      <c r="AA79" s="843"/>
      <c r="AB79" s="843"/>
      <c r="AC79" s="843"/>
      <c r="AD79" s="843"/>
      <c r="AE79" s="843"/>
      <c r="AF79" s="843"/>
      <c r="AG79" s="937"/>
      <c r="AH79" s="862"/>
      <c r="AI79" s="862"/>
      <c r="AJ79" s="862"/>
      <c r="AK79" s="862"/>
      <c r="AL79" s="862"/>
      <c r="AM79" s="862"/>
      <c r="AN79" s="862"/>
      <c r="AO79" s="862"/>
      <c r="AP79" s="862"/>
      <c r="AQ79" s="862"/>
      <c r="AR79" s="862"/>
      <c r="AS79" s="862"/>
      <c r="AT79" s="862"/>
      <c r="AU79" s="862"/>
      <c r="AV79" s="862"/>
      <c r="AW79" s="843"/>
      <c r="AX79" s="843"/>
      <c r="AY79" s="843"/>
      <c r="AZ79" s="373"/>
      <c r="BA79" s="937"/>
      <c r="BB79" s="862"/>
      <c r="BC79" s="862"/>
      <c r="BD79" s="862"/>
      <c r="BE79" s="862"/>
      <c r="BF79" s="862"/>
      <c r="BG79" s="862"/>
      <c r="BH79" s="862"/>
      <c r="BI79" s="862"/>
      <c r="BJ79" s="862"/>
      <c r="BK79" s="862"/>
      <c r="BL79" s="862"/>
      <c r="BM79" s="862"/>
      <c r="BN79" s="862"/>
      <c r="BO79" s="862"/>
      <c r="BP79" s="862"/>
      <c r="BQ79" s="862"/>
      <c r="BR79" s="373"/>
      <c r="BS79" s="373"/>
      <c r="BT79" s="373"/>
    </row>
    <row r="80" customFormat="false" ht="14.25" hidden="false" customHeight="false" outlineLevel="0" collapsed="false">
      <c r="B80" s="838"/>
      <c r="C80" s="838"/>
      <c r="D80" s="838"/>
      <c r="E80" s="838"/>
      <c r="F80" s="838"/>
      <c r="G80" s="838"/>
      <c r="H80" s="838"/>
      <c r="I80" s="838"/>
      <c r="J80" s="838"/>
      <c r="K80" s="838"/>
      <c r="L80" s="838"/>
      <c r="M80" s="838"/>
      <c r="N80" s="838"/>
      <c r="O80" s="838"/>
      <c r="P80" s="838"/>
      <c r="Q80" s="838"/>
      <c r="R80" s="838"/>
      <c r="S80" s="838"/>
      <c r="T80" s="838"/>
      <c r="U80" s="838"/>
      <c r="V80" s="838"/>
      <c r="W80" s="838"/>
      <c r="X80" s="838"/>
      <c r="Y80" s="838"/>
      <c r="Z80" s="838"/>
      <c r="AA80" s="838"/>
      <c r="AB80" s="838"/>
      <c r="AC80" s="838"/>
      <c r="AD80" s="838"/>
      <c r="AE80" s="838"/>
      <c r="AF80" s="838"/>
      <c r="AG80" s="937"/>
      <c r="AH80" s="862"/>
      <c r="AI80" s="862"/>
      <c r="AJ80" s="862"/>
      <c r="AK80" s="862"/>
      <c r="AL80" s="862"/>
      <c r="AM80" s="862"/>
      <c r="AN80" s="862"/>
      <c r="AO80" s="862"/>
      <c r="AP80" s="862"/>
      <c r="AQ80" s="862"/>
      <c r="AR80" s="862"/>
      <c r="AS80" s="862"/>
      <c r="AT80" s="862"/>
      <c r="AU80" s="862"/>
      <c r="AV80" s="862"/>
      <c r="AW80" s="838"/>
      <c r="AX80" s="838"/>
      <c r="AY80" s="838"/>
      <c r="AZ80" s="373"/>
      <c r="BA80" s="937"/>
      <c r="BB80" s="862"/>
      <c r="BC80" s="862"/>
      <c r="BD80" s="862"/>
      <c r="BE80" s="862"/>
      <c r="BF80" s="862"/>
      <c r="BG80" s="862"/>
      <c r="BH80" s="862"/>
      <c r="BI80" s="862"/>
      <c r="BJ80" s="862"/>
      <c r="BK80" s="862"/>
      <c r="BL80" s="862"/>
      <c r="BM80" s="862"/>
      <c r="BN80" s="862"/>
      <c r="BO80" s="862"/>
      <c r="BP80" s="862"/>
      <c r="BQ80" s="862"/>
      <c r="BR80" s="838"/>
      <c r="BS80" s="373"/>
      <c r="BT80" s="373"/>
    </row>
    <row r="81" customFormat="false" ht="14.25" hidden="false" customHeight="false" outlineLevel="0" collapsed="false">
      <c r="B81" s="838"/>
      <c r="C81" s="838"/>
      <c r="D81" s="838"/>
      <c r="E81" s="838"/>
      <c r="F81" s="838"/>
      <c r="G81" s="838"/>
      <c r="H81" s="838"/>
      <c r="I81" s="838"/>
      <c r="J81" s="838"/>
      <c r="K81" s="838"/>
      <c r="L81" s="838"/>
      <c r="M81" s="838"/>
      <c r="N81" s="838"/>
      <c r="O81" s="838"/>
      <c r="P81" s="838"/>
      <c r="Q81" s="838"/>
      <c r="R81" s="838"/>
      <c r="S81" s="838"/>
      <c r="T81" s="838"/>
      <c r="U81" s="838"/>
      <c r="V81" s="838"/>
      <c r="W81" s="838"/>
      <c r="X81" s="838"/>
      <c r="Y81" s="838"/>
      <c r="Z81" s="838"/>
      <c r="AA81" s="838"/>
      <c r="AB81" s="838"/>
      <c r="AC81" s="838"/>
      <c r="AD81" s="838"/>
      <c r="AE81" s="838"/>
      <c r="AF81" s="838"/>
      <c r="AG81" s="838"/>
      <c r="AH81" s="838"/>
      <c r="AI81" s="838"/>
      <c r="AJ81" s="838"/>
      <c r="AK81" s="838"/>
      <c r="AL81" s="838"/>
      <c r="AM81" s="838"/>
      <c r="AN81" s="838"/>
      <c r="AO81" s="838"/>
      <c r="AP81" s="838"/>
      <c r="AQ81" s="838"/>
      <c r="AR81" s="838"/>
      <c r="AS81" s="838"/>
      <c r="AT81" s="838"/>
      <c r="AU81" s="838"/>
      <c r="AV81" s="838"/>
      <c r="AW81" s="838"/>
      <c r="AX81" s="838"/>
      <c r="AY81" s="838"/>
      <c r="AZ81" s="838"/>
      <c r="BA81" s="838"/>
      <c r="BB81" s="838"/>
      <c r="BC81" s="838"/>
      <c r="BD81" s="838"/>
      <c r="BE81" s="838"/>
      <c r="BF81" s="838"/>
      <c r="BG81" s="838"/>
      <c r="BH81" s="838"/>
      <c r="BI81" s="838"/>
      <c r="BJ81" s="838"/>
      <c r="BK81" s="838"/>
      <c r="BL81" s="838"/>
      <c r="BM81" s="838"/>
      <c r="BN81" s="838"/>
      <c r="BO81" s="838"/>
      <c r="BP81" s="838"/>
      <c r="BQ81" s="838"/>
      <c r="BR81" s="838"/>
      <c r="BS81" s="838"/>
      <c r="BT81" s="838"/>
    </row>
    <row r="82" customFormat="false" ht="14.25" hidden="false" customHeight="false" outlineLevel="0" collapsed="false">
      <c r="B82" s="838"/>
      <c r="C82" s="838"/>
      <c r="D82" s="838"/>
      <c r="E82" s="838"/>
      <c r="F82" s="838"/>
      <c r="G82" s="838"/>
      <c r="H82" s="838"/>
      <c r="I82" s="838"/>
      <c r="J82" s="838"/>
      <c r="K82" s="838"/>
      <c r="L82" s="838"/>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8"/>
      <c r="BE82" s="838"/>
      <c r="BF82" s="838"/>
      <c r="BG82" s="838"/>
      <c r="BH82" s="838"/>
      <c r="BI82" s="838"/>
      <c r="BJ82" s="838"/>
      <c r="BK82" s="838"/>
      <c r="BL82" s="838"/>
      <c r="BM82" s="838"/>
      <c r="BN82" s="838"/>
      <c r="BO82" s="838"/>
      <c r="BP82" s="838"/>
      <c r="BQ82" s="838"/>
      <c r="BR82" s="838"/>
      <c r="BS82" s="838"/>
      <c r="BT82" s="838"/>
    </row>
    <row r="83" customFormat="false" ht="14.25" hidden="false" customHeight="true" outlineLevel="0" collapsed="false">
      <c r="B83" s="931"/>
      <c r="C83" s="939" t="s">
        <v>189</v>
      </c>
      <c r="D83" s="939"/>
      <c r="E83" s="939"/>
      <c r="F83" s="939"/>
      <c r="G83" s="939"/>
      <c r="H83" s="939"/>
      <c r="I83" s="939"/>
      <c r="J83" s="931"/>
      <c r="K83" s="939" t="s">
        <v>144</v>
      </c>
      <c r="L83" s="939"/>
      <c r="M83" s="939"/>
      <c r="N83" s="939"/>
      <c r="O83" s="939"/>
      <c r="P83" s="939"/>
      <c r="Q83" s="939"/>
      <c r="R83" s="939"/>
      <c r="S83" s="939"/>
      <c r="T83" s="939"/>
      <c r="U83" s="939"/>
      <c r="V83" s="939"/>
      <c r="W83" s="939"/>
      <c r="X83" s="939"/>
      <c r="Y83" s="939"/>
      <c r="Z83" s="939"/>
      <c r="AA83" s="939"/>
      <c r="AB83" s="939"/>
      <c r="AC83" s="939"/>
      <c r="AD83" s="939"/>
      <c r="AE83" s="939"/>
      <c r="AF83" s="939"/>
      <c r="AG83" s="939"/>
      <c r="AH83" s="939"/>
      <c r="AI83" s="939"/>
      <c r="AJ83" s="939"/>
      <c r="AK83" s="939"/>
      <c r="AL83" s="939"/>
      <c r="AM83" s="939"/>
      <c r="AN83" s="838"/>
      <c r="AO83" s="939" t="s">
        <v>446</v>
      </c>
      <c r="AP83" s="939"/>
      <c r="AQ83" s="939"/>
      <c r="AR83" s="939"/>
      <c r="AS83" s="939"/>
      <c r="AT83" s="939"/>
      <c r="AU83" s="939"/>
      <c r="AV83" s="939"/>
      <c r="AW83" s="939"/>
      <c r="AX83" s="939"/>
      <c r="AY83" s="939"/>
      <c r="AZ83" s="939"/>
      <c r="BA83" s="939"/>
      <c r="BB83" s="939"/>
      <c r="BC83" s="939"/>
      <c r="BD83" s="939"/>
      <c r="BE83" s="939"/>
      <c r="BF83" s="939"/>
      <c r="BG83" s="939"/>
      <c r="BH83" s="939"/>
      <c r="BI83" s="939"/>
      <c r="BJ83" s="939"/>
      <c r="BK83" s="939"/>
      <c r="BL83" s="939"/>
      <c r="BM83" s="939"/>
      <c r="BN83" s="939"/>
      <c r="BO83" s="939"/>
      <c r="BP83" s="939"/>
      <c r="BQ83" s="939"/>
      <c r="BR83" s="838"/>
      <c r="BS83" s="838"/>
      <c r="BT83" s="838"/>
    </row>
    <row r="84" customFormat="false" ht="14.25" hidden="false" customHeight="true" outlineLevel="0" collapsed="false">
      <c r="B84" s="838"/>
      <c r="C84" s="940" t="s">
        <v>177</v>
      </c>
      <c r="D84" s="940"/>
      <c r="E84" s="940"/>
      <c r="F84" s="940"/>
      <c r="G84" s="940"/>
      <c r="H84" s="940"/>
      <c r="I84" s="940"/>
      <c r="J84" s="838"/>
      <c r="K84" s="940" t="s">
        <v>177</v>
      </c>
      <c r="L84" s="940"/>
      <c r="M84" s="940"/>
      <c r="N84" s="940"/>
      <c r="O84" s="940"/>
      <c r="P84" s="940"/>
      <c r="Q84" s="940"/>
      <c r="R84" s="940"/>
      <c r="S84" s="940"/>
      <c r="T84" s="940"/>
      <c r="U84" s="940"/>
      <c r="V84" s="940"/>
      <c r="W84" s="940"/>
      <c r="X84" s="940"/>
      <c r="Y84" s="940"/>
      <c r="Z84" s="940"/>
      <c r="AA84" s="940"/>
      <c r="AB84" s="940"/>
      <c r="AC84" s="940"/>
      <c r="AD84" s="940"/>
      <c r="AE84" s="940"/>
      <c r="AF84" s="940"/>
      <c r="AG84" s="940"/>
      <c r="AH84" s="940"/>
      <c r="AI84" s="940"/>
      <c r="AJ84" s="940"/>
      <c r="AK84" s="940"/>
      <c r="AL84" s="940"/>
      <c r="AM84" s="940"/>
      <c r="AN84" s="838"/>
      <c r="AO84" s="940" t="s">
        <v>177</v>
      </c>
      <c r="AP84" s="940"/>
      <c r="AQ84" s="940"/>
      <c r="AR84" s="940"/>
      <c r="AS84" s="940"/>
      <c r="AT84" s="940"/>
      <c r="AU84" s="940"/>
      <c r="AV84" s="940"/>
      <c r="AW84" s="940"/>
      <c r="AX84" s="940"/>
      <c r="AY84" s="940"/>
      <c r="AZ84" s="940"/>
      <c r="BA84" s="940"/>
      <c r="BB84" s="940"/>
      <c r="BC84" s="940"/>
      <c r="BD84" s="940"/>
      <c r="BE84" s="940"/>
      <c r="BF84" s="940"/>
      <c r="BG84" s="940"/>
      <c r="BH84" s="940"/>
      <c r="BI84" s="940"/>
      <c r="BJ84" s="940"/>
      <c r="BK84" s="940"/>
      <c r="BL84" s="940"/>
      <c r="BM84" s="940"/>
      <c r="BN84" s="940"/>
      <c r="BO84" s="940"/>
      <c r="BP84" s="940"/>
      <c r="BQ84" s="940"/>
      <c r="BR84" s="838"/>
      <c r="BS84" s="838"/>
      <c r="BT84" s="838"/>
    </row>
  </sheetData>
  <sheetProtection sheet="true" password="fe9a" objects="true" scenarios="true"/>
  <mergeCells count="657">
    <mergeCell ref="J6:Y6"/>
    <mergeCell ref="AD6:AK6"/>
    <mergeCell ref="AO6:AV6"/>
    <mergeCell ref="AX6:BJ6"/>
    <mergeCell ref="BO6:BS6"/>
    <mergeCell ref="B8:D8"/>
    <mergeCell ref="J8:M8"/>
    <mergeCell ref="N8:P8"/>
    <mergeCell ref="Q8:U8"/>
    <mergeCell ref="V8:Y8"/>
    <mergeCell ref="J9:M10"/>
    <mergeCell ref="N9:P10"/>
    <mergeCell ref="Q9:U10"/>
    <mergeCell ref="V9:Y10"/>
    <mergeCell ref="C10:D10"/>
    <mergeCell ref="E10:H10"/>
    <mergeCell ref="AB10:AJ10"/>
    <mergeCell ref="AK10:AO10"/>
    <mergeCell ref="AW10:BS10"/>
    <mergeCell ref="J11:M12"/>
    <mergeCell ref="N11:P12"/>
    <mergeCell ref="Q11:U12"/>
    <mergeCell ref="V11:Y12"/>
    <mergeCell ref="J13:M14"/>
    <mergeCell ref="N13:P14"/>
    <mergeCell ref="Q13:U14"/>
    <mergeCell ref="V13:Y14"/>
    <mergeCell ref="B14:H14"/>
    <mergeCell ref="AB14:AO14"/>
    <mergeCell ref="AP14:AU14"/>
    <mergeCell ref="AW14:BH14"/>
    <mergeCell ref="BI14:BS14"/>
    <mergeCell ref="J15:M16"/>
    <mergeCell ref="N15:P16"/>
    <mergeCell ref="Q15:U16"/>
    <mergeCell ref="V15:Y16"/>
    <mergeCell ref="J17:M18"/>
    <mergeCell ref="N17:P18"/>
    <mergeCell ref="Q17:U18"/>
    <mergeCell ref="V17:Y18"/>
    <mergeCell ref="B18:H18"/>
    <mergeCell ref="AB18:AO18"/>
    <mergeCell ref="AP18:AU18"/>
    <mergeCell ref="AW18:BS22"/>
    <mergeCell ref="J19:M20"/>
    <mergeCell ref="N19:P20"/>
    <mergeCell ref="Q19:U20"/>
    <mergeCell ref="V19:Y20"/>
    <mergeCell ref="J21:M22"/>
    <mergeCell ref="N21:P22"/>
    <mergeCell ref="Q21:U22"/>
    <mergeCell ref="V21:Y22"/>
    <mergeCell ref="AK22:AO22"/>
    <mergeCell ref="AP22:AU22"/>
    <mergeCell ref="B24:N24"/>
    <mergeCell ref="O24:X24"/>
    <mergeCell ref="Y24:AC24"/>
    <mergeCell ref="AD24:AH24"/>
    <mergeCell ref="AI24:AW24"/>
    <mergeCell ref="AX24:BS24"/>
    <mergeCell ref="B26:C26"/>
    <mergeCell ref="D26:N26"/>
    <mergeCell ref="O26:S26"/>
    <mergeCell ref="T26:X26"/>
    <mergeCell ref="Y26:AC26"/>
    <mergeCell ref="AD26:AH26"/>
    <mergeCell ref="AI26:AM26"/>
    <mergeCell ref="AN26:AR26"/>
    <mergeCell ref="AS26:AW26"/>
    <mergeCell ref="AX26:BB26"/>
    <mergeCell ref="BC26:BG26"/>
    <mergeCell ref="BH26:BL26"/>
    <mergeCell ref="BN26:BP26"/>
    <mergeCell ref="BQ26:BS26"/>
    <mergeCell ref="B27:C27"/>
    <mergeCell ref="D27:N27"/>
    <mergeCell ref="O27:S27"/>
    <mergeCell ref="T27:X27"/>
    <mergeCell ref="Y27:AC27"/>
    <mergeCell ref="AD27:AH27"/>
    <mergeCell ref="AI27:AM27"/>
    <mergeCell ref="AN27:AR27"/>
    <mergeCell ref="AS27:AW27"/>
    <mergeCell ref="AX27:BB27"/>
    <mergeCell ref="BC27:BG27"/>
    <mergeCell ref="BH27:BL27"/>
    <mergeCell ref="BN27:BP27"/>
    <mergeCell ref="BQ27:BS27"/>
    <mergeCell ref="B28:C28"/>
    <mergeCell ref="D28:N28"/>
    <mergeCell ref="O28:S28"/>
    <mergeCell ref="T28:X28"/>
    <mergeCell ref="Y28:AC28"/>
    <mergeCell ref="AD28:AH28"/>
    <mergeCell ref="AI28:AM28"/>
    <mergeCell ref="AN28:AR28"/>
    <mergeCell ref="AS28:AW28"/>
    <mergeCell ref="AX28:BB28"/>
    <mergeCell ref="BC28:BG28"/>
    <mergeCell ref="BH28:BL28"/>
    <mergeCell ref="BN28:BP28"/>
    <mergeCell ref="BQ28:BS28"/>
    <mergeCell ref="B29:C29"/>
    <mergeCell ref="D29:N29"/>
    <mergeCell ref="O29:S29"/>
    <mergeCell ref="T29:X29"/>
    <mergeCell ref="Y29:AC29"/>
    <mergeCell ref="AD29:AH29"/>
    <mergeCell ref="AI29:AM29"/>
    <mergeCell ref="AN29:AR29"/>
    <mergeCell ref="AS29:AW29"/>
    <mergeCell ref="AX29:BB29"/>
    <mergeCell ref="BC29:BG29"/>
    <mergeCell ref="BH29:BL29"/>
    <mergeCell ref="BN29:BP29"/>
    <mergeCell ref="BQ29:BS29"/>
    <mergeCell ref="B30:C30"/>
    <mergeCell ref="D30:N30"/>
    <mergeCell ref="O30:S30"/>
    <mergeCell ref="T30:X30"/>
    <mergeCell ref="Y30:AC30"/>
    <mergeCell ref="AD30:AH30"/>
    <mergeCell ref="AI30:AM30"/>
    <mergeCell ref="AN30:AR30"/>
    <mergeCell ref="AS30:AW30"/>
    <mergeCell ref="AX30:BB30"/>
    <mergeCell ref="BC30:BG30"/>
    <mergeCell ref="BH30:BL30"/>
    <mergeCell ref="BN30:BP30"/>
    <mergeCell ref="BQ30:BS30"/>
    <mergeCell ref="B31:C31"/>
    <mergeCell ref="D31:N31"/>
    <mergeCell ref="O31:S31"/>
    <mergeCell ref="T31:X31"/>
    <mergeCell ref="Y31:AC31"/>
    <mergeCell ref="AD31:AH31"/>
    <mergeCell ref="AI31:AM31"/>
    <mergeCell ref="AN31:AR31"/>
    <mergeCell ref="AS31:AW31"/>
    <mergeCell ref="AX31:BB31"/>
    <mergeCell ref="BC31:BG31"/>
    <mergeCell ref="BH31:BL31"/>
    <mergeCell ref="BN31:BP31"/>
    <mergeCell ref="BQ31:BS31"/>
    <mergeCell ref="B32:C32"/>
    <mergeCell ref="D32:N32"/>
    <mergeCell ref="O32:S32"/>
    <mergeCell ref="T32:X32"/>
    <mergeCell ref="Y32:AC32"/>
    <mergeCell ref="AD32:AH32"/>
    <mergeCell ref="AI32:AM32"/>
    <mergeCell ref="AN32:AR32"/>
    <mergeCell ref="AS32:AW32"/>
    <mergeCell ref="AX32:BB32"/>
    <mergeCell ref="BC32:BG32"/>
    <mergeCell ref="BH32:BL32"/>
    <mergeCell ref="BN32:BP32"/>
    <mergeCell ref="BQ32:BS32"/>
    <mergeCell ref="B33:C33"/>
    <mergeCell ref="D33:N33"/>
    <mergeCell ref="O33:S33"/>
    <mergeCell ref="T33:X33"/>
    <mergeCell ref="Y33:AC33"/>
    <mergeCell ref="AD33:AH33"/>
    <mergeCell ref="AI33:AM33"/>
    <mergeCell ref="AN33:AR33"/>
    <mergeCell ref="AS33:AW33"/>
    <mergeCell ref="AX33:BB33"/>
    <mergeCell ref="BC33:BG33"/>
    <mergeCell ref="BH33:BL33"/>
    <mergeCell ref="BN33:BP33"/>
    <mergeCell ref="BQ33:BS33"/>
    <mergeCell ref="B34:C34"/>
    <mergeCell ref="D34:N34"/>
    <mergeCell ref="O34:S34"/>
    <mergeCell ref="T34:X34"/>
    <mergeCell ref="Y34:AC34"/>
    <mergeCell ref="AD34:AH34"/>
    <mergeCell ref="AI34:AM34"/>
    <mergeCell ref="AN34:AR34"/>
    <mergeCell ref="AS34:AW34"/>
    <mergeCell ref="AX34:BB34"/>
    <mergeCell ref="BC34:BG34"/>
    <mergeCell ref="BH34:BL34"/>
    <mergeCell ref="BN34:BP34"/>
    <mergeCell ref="BQ34:BS34"/>
    <mergeCell ref="B35:C35"/>
    <mergeCell ref="D35:N35"/>
    <mergeCell ref="O35:S35"/>
    <mergeCell ref="T35:X35"/>
    <mergeCell ref="Y35:AC35"/>
    <mergeCell ref="AD35:AH35"/>
    <mergeCell ref="AI35:AM35"/>
    <mergeCell ref="AN35:AR35"/>
    <mergeCell ref="AS35:AW35"/>
    <mergeCell ref="AX35:BB35"/>
    <mergeCell ref="BC35:BG35"/>
    <mergeCell ref="BH35:BL35"/>
    <mergeCell ref="BN35:BP35"/>
    <mergeCell ref="BQ35:BS35"/>
    <mergeCell ref="B36:C36"/>
    <mergeCell ref="D36:N36"/>
    <mergeCell ref="O36:S36"/>
    <mergeCell ref="T36:X36"/>
    <mergeCell ref="Y36:AC36"/>
    <mergeCell ref="AD36:AH36"/>
    <mergeCell ref="AI36:AM36"/>
    <mergeCell ref="AN36:AR36"/>
    <mergeCell ref="AS36:AW36"/>
    <mergeCell ref="AX36:BB36"/>
    <mergeCell ref="BC36:BG36"/>
    <mergeCell ref="BH36:BL36"/>
    <mergeCell ref="BN36:BP36"/>
    <mergeCell ref="BQ36:BS36"/>
    <mergeCell ref="B37:C37"/>
    <mergeCell ref="D37:N37"/>
    <mergeCell ref="O37:S37"/>
    <mergeCell ref="T37:X37"/>
    <mergeCell ref="Y37:AC37"/>
    <mergeCell ref="AD37:AH37"/>
    <mergeCell ref="AI37:AM37"/>
    <mergeCell ref="AN37:AR37"/>
    <mergeCell ref="AS37:AW37"/>
    <mergeCell ref="AX37:BB37"/>
    <mergeCell ref="BC37:BG37"/>
    <mergeCell ref="BH37:BL37"/>
    <mergeCell ref="BN37:BP37"/>
    <mergeCell ref="BQ37:BS37"/>
    <mergeCell ref="B38:C38"/>
    <mergeCell ref="D38:N38"/>
    <mergeCell ref="O38:S38"/>
    <mergeCell ref="T38:X38"/>
    <mergeCell ref="Y38:AC38"/>
    <mergeCell ref="AD38:AH38"/>
    <mergeCell ref="AI38:AM38"/>
    <mergeCell ref="AN38:AR38"/>
    <mergeCell ref="AS38:AW38"/>
    <mergeCell ref="AX38:BB38"/>
    <mergeCell ref="BC38:BG38"/>
    <mergeCell ref="BH38:BL38"/>
    <mergeCell ref="BN38:BP38"/>
    <mergeCell ref="BQ38:BS38"/>
    <mergeCell ref="B39:C39"/>
    <mergeCell ref="D39:N39"/>
    <mergeCell ref="O39:S39"/>
    <mergeCell ref="T39:X39"/>
    <mergeCell ref="Y39:AC39"/>
    <mergeCell ref="AD39:AH39"/>
    <mergeCell ref="AI39:AM39"/>
    <mergeCell ref="AN39:AR39"/>
    <mergeCell ref="AS39:AW39"/>
    <mergeCell ref="AX39:BB39"/>
    <mergeCell ref="BC39:BG39"/>
    <mergeCell ref="BH39:BL39"/>
    <mergeCell ref="BN39:BP39"/>
    <mergeCell ref="BQ39:BS39"/>
    <mergeCell ref="B40:C40"/>
    <mergeCell ref="D40:N40"/>
    <mergeCell ref="O40:S40"/>
    <mergeCell ref="T40:X40"/>
    <mergeCell ref="Y40:AC40"/>
    <mergeCell ref="AD40:AH40"/>
    <mergeCell ref="AI40:AM40"/>
    <mergeCell ref="AN40:AR40"/>
    <mergeCell ref="AS40:AW40"/>
    <mergeCell ref="AX40:BB40"/>
    <mergeCell ref="BC40:BG40"/>
    <mergeCell ref="BH40:BL40"/>
    <mergeCell ref="BN40:BP40"/>
    <mergeCell ref="BQ40:BS40"/>
    <mergeCell ref="B41:C41"/>
    <mergeCell ref="D41:N41"/>
    <mergeCell ref="O41:S41"/>
    <mergeCell ref="T41:X41"/>
    <mergeCell ref="Y41:AC41"/>
    <mergeCell ref="AD41:AH41"/>
    <mergeCell ref="AI41:AM41"/>
    <mergeCell ref="AN41:AR41"/>
    <mergeCell ref="AS41:AW41"/>
    <mergeCell ref="AX41:BB41"/>
    <mergeCell ref="BC41:BG41"/>
    <mergeCell ref="BH41:BL41"/>
    <mergeCell ref="BN41:BP41"/>
    <mergeCell ref="BQ41:BS41"/>
    <mergeCell ref="B42:C42"/>
    <mergeCell ref="D42:N42"/>
    <mergeCell ref="O42:S42"/>
    <mergeCell ref="T42:X42"/>
    <mergeCell ref="Y42:AC42"/>
    <mergeCell ref="AD42:AH42"/>
    <mergeCell ref="AI42:AM42"/>
    <mergeCell ref="AN42:AR42"/>
    <mergeCell ref="AS42:AW42"/>
    <mergeCell ref="AX42:BB42"/>
    <mergeCell ref="BC42:BG42"/>
    <mergeCell ref="BH42:BL42"/>
    <mergeCell ref="BN42:BP42"/>
    <mergeCell ref="BQ42:BS42"/>
    <mergeCell ref="B43:C43"/>
    <mergeCell ref="D43:N43"/>
    <mergeCell ref="O43:S43"/>
    <mergeCell ref="T43:X43"/>
    <mergeCell ref="Y43:AC43"/>
    <mergeCell ref="AD43:AH43"/>
    <mergeCell ref="AI43:AM43"/>
    <mergeCell ref="AN43:AR43"/>
    <mergeCell ref="AS43:AW43"/>
    <mergeCell ref="AX43:BB43"/>
    <mergeCell ref="BC43:BG43"/>
    <mergeCell ref="BH43:BL43"/>
    <mergeCell ref="BN43:BP43"/>
    <mergeCell ref="BQ43:BS43"/>
    <mergeCell ref="B44:C44"/>
    <mergeCell ref="D44:N44"/>
    <mergeCell ref="O44:S44"/>
    <mergeCell ref="T44:X44"/>
    <mergeCell ref="Y44:AC44"/>
    <mergeCell ref="AD44:AH44"/>
    <mergeCell ref="AI44:AM44"/>
    <mergeCell ref="AN44:AR44"/>
    <mergeCell ref="AS44:AW44"/>
    <mergeCell ref="AX44:BB44"/>
    <mergeCell ref="BC44:BG44"/>
    <mergeCell ref="BH44:BL44"/>
    <mergeCell ref="BN44:BP44"/>
    <mergeCell ref="BQ44:BS44"/>
    <mergeCell ref="B45:C45"/>
    <mergeCell ref="D45:N45"/>
    <mergeCell ref="O45:S45"/>
    <mergeCell ref="T45:X45"/>
    <mergeCell ref="Y45:AC45"/>
    <mergeCell ref="AD45:AH45"/>
    <mergeCell ref="AI45:AM45"/>
    <mergeCell ref="AN45:AR45"/>
    <mergeCell ref="AS45:AW45"/>
    <mergeCell ref="AX45:BB45"/>
    <mergeCell ref="BC45:BG45"/>
    <mergeCell ref="BH45:BL45"/>
    <mergeCell ref="BN45:BP45"/>
    <mergeCell ref="BQ45:BS45"/>
    <mergeCell ref="B46:C46"/>
    <mergeCell ref="D46:N46"/>
    <mergeCell ref="O46:S46"/>
    <mergeCell ref="T46:X46"/>
    <mergeCell ref="Y46:AC46"/>
    <mergeCell ref="AD46:AH46"/>
    <mergeCell ref="AI46:AM46"/>
    <mergeCell ref="AN46:AR46"/>
    <mergeCell ref="AS46:AW46"/>
    <mergeCell ref="AX46:BB46"/>
    <mergeCell ref="BC46:BG46"/>
    <mergeCell ref="BH46:BL46"/>
    <mergeCell ref="BN46:BP46"/>
    <mergeCell ref="BQ46:BS46"/>
    <mergeCell ref="B47:C47"/>
    <mergeCell ref="D47:N47"/>
    <mergeCell ref="O47:S47"/>
    <mergeCell ref="T47:X47"/>
    <mergeCell ref="Y47:AC47"/>
    <mergeCell ref="AD47:AH47"/>
    <mergeCell ref="AI47:AM47"/>
    <mergeCell ref="AN47:AR47"/>
    <mergeCell ref="AS47:AW47"/>
    <mergeCell ref="AX47:BB47"/>
    <mergeCell ref="BC47:BG47"/>
    <mergeCell ref="BH47:BL47"/>
    <mergeCell ref="BN47:BP47"/>
    <mergeCell ref="BQ47:BS47"/>
    <mergeCell ref="B48:C48"/>
    <mergeCell ref="D48:N48"/>
    <mergeCell ref="O48:S48"/>
    <mergeCell ref="T48:X48"/>
    <mergeCell ref="Y48:AC48"/>
    <mergeCell ref="AD48:AH48"/>
    <mergeCell ref="AI48:AM48"/>
    <mergeCell ref="AN48:AR48"/>
    <mergeCell ref="AS48:AW48"/>
    <mergeCell ref="AX48:BB48"/>
    <mergeCell ref="BC48:BG48"/>
    <mergeCell ref="BH48:BL48"/>
    <mergeCell ref="BN48:BP48"/>
    <mergeCell ref="BQ48:BS48"/>
    <mergeCell ref="B49:C49"/>
    <mergeCell ref="D49:N49"/>
    <mergeCell ref="O49:S49"/>
    <mergeCell ref="T49:X49"/>
    <mergeCell ref="Y49:AC49"/>
    <mergeCell ref="AD49:AH49"/>
    <mergeCell ref="AI49:AM49"/>
    <mergeCell ref="AN49:AR49"/>
    <mergeCell ref="AS49:AW49"/>
    <mergeCell ref="AX49:BB49"/>
    <mergeCell ref="BC49:BG49"/>
    <mergeCell ref="BH49:BL49"/>
    <mergeCell ref="BN49:BP49"/>
    <mergeCell ref="BQ49:BS49"/>
    <mergeCell ref="B50:C50"/>
    <mergeCell ref="D50:N50"/>
    <mergeCell ref="O50:S50"/>
    <mergeCell ref="T50:X50"/>
    <mergeCell ref="Y50:AC50"/>
    <mergeCell ref="AD50:AH50"/>
    <mergeCell ref="AI50:AM50"/>
    <mergeCell ref="AN50:AR50"/>
    <mergeCell ref="AS50:AW50"/>
    <mergeCell ref="AX50:BB50"/>
    <mergeCell ref="BC50:BG50"/>
    <mergeCell ref="BH50:BL50"/>
    <mergeCell ref="BN50:BP50"/>
    <mergeCell ref="BQ50:BS50"/>
    <mergeCell ref="B51:C51"/>
    <mergeCell ref="D51:N51"/>
    <mergeCell ref="O51:S51"/>
    <mergeCell ref="T51:X51"/>
    <mergeCell ref="Y51:AC51"/>
    <mergeCell ref="AD51:AH51"/>
    <mergeCell ref="AI51:AM51"/>
    <mergeCell ref="AN51:AR51"/>
    <mergeCell ref="AS51:AW51"/>
    <mergeCell ref="AX51:BB51"/>
    <mergeCell ref="BC51:BG51"/>
    <mergeCell ref="BH51:BL51"/>
    <mergeCell ref="BN51:BP51"/>
    <mergeCell ref="BQ51:BS51"/>
    <mergeCell ref="B52:C52"/>
    <mergeCell ref="D52:N52"/>
    <mergeCell ref="O52:S52"/>
    <mergeCell ref="T52:X52"/>
    <mergeCell ref="Y52:AC52"/>
    <mergeCell ref="AD52:AH52"/>
    <mergeCell ref="AI52:AM52"/>
    <mergeCell ref="AN52:AR52"/>
    <mergeCell ref="AS52:AW52"/>
    <mergeCell ref="AX52:BB52"/>
    <mergeCell ref="BC52:BG52"/>
    <mergeCell ref="BH52:BL52"/>
    <mergeCell ref="BN52:BP52"/>
    <mergeCell ref="BQ52:BS52"/>
    <mergeCell ref="B53:C53"/>
    <mergeCell ref="D53:N53"/>
    <mergeCell ref="O53:S53"/>
    <mergeCell ref="T53:X53"/>
    <mergeCell ref="Y53:AC53"/>
    <mergeCell ref="AD53:AH53"/>
    <mergeCell ref="AI53:AM53"/>
    <mergeCell ref="AN53:AR53"/>
    <mergeCell ref="AS53:AW53"/>
    <mergeCell ref="AX53:BB53"/>
    <mergeCell ref="BC53:BG53"/>
    <mergeCell ref="BH53:BL53"/>
    <mergeCell ref="BN53:BP53"/>
    <mergeCell ref="BQ53:BS53"/>
    <mergeCell ref="B54:C54"/>
    <mergeCell ref="D54:N54"/>
    <mergeCell ref="O54:S54"/>
    <mergeCell ref="T54:X54"/>
    <mergeCell ref="Y54:AC54"/>
    <mergeCell ref="AD54:AH54"/>
    <mergeCell ref="AI54:AM54"/>
    <mergeCell ref="AN54:AR54"/>
    <mergeCell ref="AS54:AW54"/>
    <mergeCell ref="AX54:BB54"/>
    <mergeCell ref="BC54:BG54"/>
    <mergeCell ref="BH54:BL54"/>
    <mergeCell ref="BN54:BP54"/>
    <mergeCell ref="BQ54:BS54"/>
    <mergeCell ref="B55:C55"/>
    <mergeCell ref="D55:N55"/>
    <mergeCell ref="O55:S55"/>
    <mergeCell ref="T55:X55"/>
    <mergeCell ref="Y55:AC55"/>
    <mergeCell ref="AD55:AH55"/>
    <mergeCell ref="AI55:AM55"/>
    <mergeCell ref="AN55:AR55"/>
    <mergeCell ref="AS55:AW55"/>
    <mergeCell ref="AX55:BB55"/>
    <mergeCell ref="BC55:BG55"/>
    <mergeCell ref="BH55:BL55"/>
    <mergeCell ref="BN55:BP55"/>
    <mergeCell ref="BQ55:BS55"/>
    <mergeCell ref="B56:C56"/>
    <mergeCell ref="D56:N56"/>
    <mergeCell ref="O56:S56"/>
    <mergeCell ref="T56:X56"/>
    <mergeCell ref="Y56:AC56"/>
    <mergeCell ref="AD56:AH56"/>
    <mergeCell ref="AI56:AM56"/>
    <mergeCell ref="AN56:AR56"/>
    <mergeCell ref="AS56:AW56"/>
    <mergeCell ref="AX56:BB56"/>
    <mergeCell ref="BC56:BG56"/>
    <mergeCell ref="BH56:BL56"/>
    <mergeCell ref="BN56:BP56"/>
    <mergeCell ref="BQ56:BS56"/>
    <mergeCell ref="B57:C57"/>
    <mergeCell ref="D57:N57"/>
    <mergeCell ref="O57:S57"/>
    <mergeCell ref="T57:X57"/>
    <mergeCell ref="Y57:AC57"/>
    <mergeCell ref="AD57:AH57"/>
    <mergeCell ref="AI57:AM57"/>
    <mergeCell ref="AN57:AR57"/>
    <mergeCell ref="AS57:AW57"/>
    <mergeCell ref="AX57:BB57"/>
    <mergeCell ref="BC57:BG57"/>
    <mergeCell ref="BH57:BL57"/>
    <mergeCell ref="BN57:BP57"/>
    <mergeCell ref="BQ57:BS57"/>
    <mergeCell ref="B58:C58"/>
    <mergeCell ref="D58:N58"/>
    <mergeCell ref="O58:S58"/>
    <mergeCell ref="T58:X58"/>
    <mergeCell ref="Y58:AC58"/>
    <mergeCell ref="AD58:AH58"/>
    <mergeCell ref="AI58:AM58"/>
    <mergeCell ref="AN58:AR58"/>
    <mergeCell ref="AS58:AW58"/>
    <mergeCell ref="AX58:BB58"/>
    <mergeCell ref="BC58:BG58"/>
    <mergeCell ref="BH58:BL58"/>
    <mergeCell ref="BN58:BP58"/>
    <mergeCell ref="BQ58:BS58"/>
    <mergeCell ref="B59:C59"/>
    <mergeCell ref="D59:N59"/>
    <mergeCell ref="O59:S59"/>
    <mergeCell ref="T59:X59"/>
    <mergeCell ref="Y59:AC59"/>
    <mergeCell ref="AD59:AH59"/>
    <mergeCell ref="AI59:AM59"/>
    <mergeCell ref="AN59:AR59"/>
    <mergeCell ref="AS59:AW59"/>
    <mergeCell ref="AX59:BB59"/>
    <mergeCell ref="BC59:BG59"/>
    <mergeCell ref="BH59:BL59"/>
    <mergeCell ref="BN59:BP59"/>
    <mergeCell ref="BQ59:BS59"/>
    <mergeCell ref="B60:C60"/>
    <mergeCell ref="D60:N60"/>
    <mergeCell ref="O60:S60"/>
    <mergeCell ref="T60:X60"/>
    <mergeCell ref="Y60:AC60"/>
    <mergeCell ref="AD60:AH60"/>
    <mergeCell ref="AI60:AM60"/>
    <mergeCell ref="AN60:AR60"/>
    <mergeCell ref="AS60:AW60"/>
    <mergeCell ref="AX60:BB60"/>
    <mergeCell ref="BC60:BG60"/>
    <mergeCell ref="BH60:BL60"/>
    <mergeCell ref="BN60:BP60"/>
    <mergeCell ref="BQ60:BS60"/>
    <mergeCell ref="B61:C61"/>
    <mergeCell ref="D61:N61"/>
    <mergeCell ref="O61:S61"/>
    <mergeCell ref="T61:X61"/>
    <mergeCell ref="Y61:AC61"/>
    <mergeCell ref="AD61:AH61"/>
    <mergeCell ref="AI61:AM61"/>
    <mergeCell ref="AN61:AR61"/>
    <mergeCell ref="AS61:AW61"/>
    <mergeCell ref="AX61:BB61"/>
    <mergeCell ref="BC61:BG61"/>
    <mergeCell ref="BH61:BL61"/>
    <mergeCell ref="BN61:BP61"/>
    <mergeCell ref="BQ61:BS61"/>
    <mergeCell ref="B62:C62"/>
    <mergeCell ref="D62:N62"/>
    <mergeCell ref="O62:S62"/>
    <mergeCell ref="T62:X62"/>
    <mergeCell ref="Y62:AC62"/>
    <mergeCell ref="AD62:AH62"/>
    <mergeCell ref="AI62:AM62"/>
    <mergeCell ref="AN62:AR62"/>
    <mergeCell ref="AS62:AW62"/>
    <mergeCell ref="AX62:BB62"/>
    <mergeCell ref="BC62:BG62"/>
    <mergeCell ref="BH62:BL62"/>
    <mergeCell ref="BN62:BP62"/>
    <mergeCell ref="BQ62:BS62"/>
    <mergeCell ref="B63:C63"/>
    <mergeCell ref="D63:N63"/>
    <mergeCell ref="O63:S63"/>
    <mergeCell ref="T63:X63"/>
    <mergeCell ref="Y63:AC63"/>
    <mergeCell ref="AD63:AH63"/>
    <mergeCell ref="AI63:AM63"/>
    <mergeCell ref="AN63:AR63"/>
    <mergeCell ref="AS63:AW63"/>
    <mergeCell ref="AX63:BB63"/>
    <mergeCell ref="BC63:BG63"/>
    <mergeCell ref="BH63:BL63"/>
    <mergeCell ref="BN63:BP63"/>
    <mergeCell ref="BQ63:BS63"/>
    <mergeCell ref="B64:C64"/>
    <mergeCell ref="D64:N64"/>
    <mergeCell ref="O64:S64"/>
    <mergeCell ref="T64:X64"/>
    <mergeCell ref="Y64:AC64"/>
    <mergeCell ref="AD64:AH64"/>
    <mergeCell ref="AI64:AM64"/>
    <mergeCell ref="AN64:AR64"/>
    <mergeCell ref="AS64:AW64"/>
    <mergeCell ref="AX64:BB64"/>
    <mergeCell ref="BC64:BG64"/>
    <mergeCell ref="BH64:BL64"/>
    <mergeCell ref="BN64:BP64"/>
    <mergeCell ref="BQ64:BS64"/>
    <mergeCell ref="B65:C65"/>
    <mergeCell ref="D65:N65"/>
    <mergeCell ref="O65:S65"/>
    <mergeCell ref="T65:X65"/>
    <mergeCell ref="Y65:AC65"/>
    <mergeCell ref="AD65:AH65"/>
    <mergeCell ref="AI65:AM65"/>
    <mergeCell ref="AN65:AR65"/>
    <mergeCell ref="AS65:AW65"/>
    <mergeCell ref="AX65:BB65"/>
    <mergeCell ref="BC65:BG65"/>
    <mergeCell ref="BH65:BL65"/>
    <mergeCell ref="BN65:BP65"/>
    <mergeCell ref="BQ65:BS65"/>
    <mergeCell ref="B66:C66"/>
    <mergeCell ref="D66:N66"/>
    <mergeCell ref="O66:S66"/>
    <mergeCell ref="T66:X66"/>
    <mergeCell ref="Y66:AC66"/>
    <mergeCell ref="AD66:AH66"/>
    <mergeCell ref="AI66:AM66"/>
    <mergeCell ref="AN66:AR66"/>
    <mergeCell ref="AS66:AW66"/>
    <mergeCell ref="AX66:BB66"/>
    <mergeCell ref="BC66:BG66"/>
    <mergeCell ref="BH66:BL66"/>
    <mergeCell ref="BN66:BP66"/>
    <mergeCell ref="BQ66:BS66"/>
    <mergeCell ref="B67:N67"/>
    <mergeCell ref="O67:S67"/>
    <mergeCell ref="T67:X67"/>
    <mergeCell ref="Y67:AC67"/>
    <mergeCell ref="AD67:AH67"/>
    <mergeCell ref="AI67:AM67"/>
    <mergeCell ref="AN67:AR67"/>
    <mergeCell ref="AS67:AW67"/>
    <mergeCell ref="AX67:BB67"/>
    <mergeCell ref="BC67:BG67"/>
    <mergeCell ref="BH67:BL67"/>
    <mergeCell ref="BN67:BP67"/>
    <mergeCell ref="BQ67:BS67"/>
    <mergeCell ref="O69:BL69"/>
    <mergeCell ref="B70:BS73"/>
    <mergeCell ref="C75:I75"/>
    <mergeCell ref="C76:I76"/>
    <mergeCell ref="C83:I83"/>
    <mergeCell ref="K83:AM83"/>
    <mergeCell ref="AO83:BQ83"/>
    <mergeCell ref="C84:I84"/>
    <mergeCell ref="K84:AM84"/>
    <mergeCell ref="AO84:BQ84"/>
  </mergeCells>
  <conditionalFormatting sqref="I10">
    <cfRule type="expression" priority="2" aboveAverage="0" equalAverage="0" bottom="0" percent="0" rank="0" text="" dxfId="271">
      <formula>$J$9=0</formula>
    </cfRule>
  </conditionalFormatting>
  <conditionalFormatting sqref="B27:C63">
    <cfRule type="cellIs" priority="3" operator="equal" aboveAverage="0" equalAverage="0" bottom="0" percent="0" rank="0" text="" dxfId="272">
      <formula>0</formula>
    </cfRule>
  </conditionalFormatting>
  <conditionalFormatting sqref="T27:AC66">
    <cfRule type="cellIs" priority="4" operator="equal" aboveAverage="0" equalAverage="0" bottom="0" percent="0" rank="0" text="" dxfId="273">
      <formula>0</formula>
    </cfRule>
  </conditionalFormatting>
  <conditionalFormatting sqref="O69:BL69">
    <cfRule type="expression" priority="5" aboveAverage="0" equalAverage="0" bottom="0" percent="0" rank="0" text="" dxfId="274">
      <formula>$O$69=$BU$73</formula>
    </cfRule>
    <cfRule type="expression" priority="6" aboveAverage="0" equalAverage="0" bottom="0" percent="0" rank="0" text="" dxfId="275">
      <formula>$B$76&lt;&gt;0</formula>
    </cfRule>
  </conditionalFormatting>
  <conditionalFormatting sqref="BD27:BG27 AD27:AR66 AX27:BC66 BN27:BS66 BD64:BG66">
    <cfRule type="expression" priority="7" aboveAverage="0" equalAverage="0" bottom="0" percent="0" rank="0" text="" dxfId="276">
      <formula>$B27=""</formula>
    </cfRule>
  </conditionalFormatting>
  <conditionalFormatting sqref="AE22 AH22">
    <cfRule type="expression" priority="8" aboveAverage="0" equalAverage="0" bottom="0" percent="0" rank="0" text="" dxfId="277">
      <formula>AD22="x"</formula>
    </cfRule>
  </conditionalFormatting>
  <conditionalFormatting sqref="AX6">
    <cfRule type="expression" priority="9" aboveAverage="0" equalAverage="0" bottom="0" percent="0" rank="0" text="" dxfId="278">
      <formula>$AX$6&lt;&gt;0</formula>
    </cfRule>
  </conditionalFormatting>
  <conditionalFormatting sqref="AN6:AV6 AO82:BQ84">
    <cfRule type="expression" priority="10" aboveAverage="0" equalAverage="0" bottom="0" percent="0" rank="0" text="" dxfId="279">
      <formula>$AW$6&lt;&gt;0</formula>
    </cfRule>
  </conditionalFormatting>
  <conditionalFormatting sqref="BD27:BG27 AO27:AR63 AN27:AN66 BC27:BC66 BD64:BG66">
    <cfRule type="expression" priority="11" aboveAverage="0" equalAverage="0" bottom="0" percent="0" rank="0" text="" dxfId="280">
      <formula>ISERROR(AN27)</formula>
    </cfRule>
  </conditionalFormatting>
  <conditionalFormatting sqref="J9:M22 Q9:U22 AK10:AO10 N11:O22 AW14:BS14 AG22 B70">
    <cfRule type="cellIs" priority="12" operator="equal" aboveAverage="0" equalAverage="0" bottom="0" percent="0" rank="0" text="" dxfId="281">
      <formula>0</formula>
    </cfRule>
  </conditionalFormatting>
  <conditionalFormatting sqref="BI27:BL27 AS27:AW66 BH27:BH66 BI64:BL66">
    <cfRule type="cellIs" priority="13" operator="equal" aboveAverage="0" equalAverage="0" bottom="0" percent="0" rank="0" text="" dxfId="282">
      <formula>$Y27+AS27</formula>
    </cfRule>
  </conditionalFormatting>
  <dataValidations count="1">
    <dataValidation allowBlank="true" errorStyle="stop" operator="between" prompt="blabla" promptTitle="Não digite aqui" showDropDown="false" showErrorMessage="false" showInputMessage="false" sqref="B1:BT1" type="none">
      <formula1>0</formula1>
      <formula2>0</formula2>
    </dataValidation>
  </dataValidations>
  <printOptions headings="false" gridLines="false" gridLinesSet="true" horizontalCentered="false" verticalCentered="false"/>
  <pageMargins left="0.729861111111111" right="0.720138888888889" top="0.6" bottom="0.5" header="0.511811023622047" footer="0.511811023622047"/>
  <pageSetup paperSize="9" scale="49"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AN27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F20" activeCellId="0" sqref="F20"/>
    </sheetView>
  </sheetViews>
  <sheetFormatPr defaultColWidth="8.6796875" defaultRowHeight="14.25" zeroHeight="false" outlineLevelRow="0" outlineLevelCol="0"/>
  <cols>
    <col collapsed="false" customWidth="true" hidden="false" outlineLevel="0" max="1" min="1" style="0" width="2.88"/>
    <col collapsed="false" customWidth="true" hidden="false" outlineLevel="0" max="39" min="2" style="0" width="3.34"/>
    <col collapsed="false" customWidth="true" hidden="false" outlineLevel="0" max="40" min="40" style="0" width="3.44"/>
    <col collapsed="false" customWidth="true" hidden="false" outlineLevel="0" max="45" min="41" style="0" width="9.11"/>
  </cols>
  <sheetData>
    <row r="1" customFormat="false" ht="17.35" hidden="false" customHeight="false" outlineLevel="0" collapsed="false">
      <c r="AB1" s="941" t="str">
        <f aca="false">CONCATENATE("RELATÓRIO FOTOGRÁFICO DA MEDIÇÃO Nº ",'BM GLOBAL'!L1,", DE")</f>
        <v>RELATÓRIO FOTOGRÁFICO DA MEDIÇÃO Nº 1, DE</v>
      </c>
      <c r="AC1" s="942" t="n">
        <f aca="false">'BM GLOBAL'!L4</f>
        <v>0</v>
      </c>
      <c r="AD1" s="942"/>
      <c r="AE1" s="942"/>
      <c r="AF1" s="942"/>
      <c r="AG1" s="942"/>
    </row>
    <row r="2" customFormat="false" ht="15" hidden="false" customHeight="true" outlineLevel="0" collapsed="false">
      <c r="B2" s="943" t="str">
        <f aca="false">IF(OR(INFORMAÇÕES!Q40&gt;"",INFORMAÇÕES!Q41&gt;""),CONCATENATE("RELATÓRIO FOTOGRÁFICO DOS SERVIÇOS REALIZADOS ATÉ A MEDIÇÃO Nº ",'BM GLOBAL'!L1,", DA OBRA DE ",INFORMAÇÕES!Q6,", OBJETO DO CONTRATO Nº ",'BM GLOBAL'!F6,", COM A EMPRESA ",'ORÇ.GLOBAL EMPRESA'!C2,", E DO CONTRATO DE ",IF(RRE!AD22&lt;&gt;"","REPASSE ","FINANCIAMENTO "),"Nº ",'ORÇ.GLOBAL P CAIXA'!F6,"."),CONCATENATE("RELATÓRIO FOTOGRÁFICO DOS SERVIÇOS REALIZADOS ATÉ A MEDIÇÃO Nº ",'BM GLOBAL'!L1,", DA OBRA DE ",INFORMAÇÕES!Q6,", OBJETO DO CONTRATO Nº ",'BM GLOBAL'!F6,", COM A EMPRESA ",'ORÇ.GLOBAL EMPRESA'!C2,"."))</f>
        <v>RELATÓRIO FOTOGRÁFICO DOS SERVIÇOS REALIZADOS ATÉ A MEDIÇÃO Nº 1, DA OBRA DE SUBSTITUIÇÃO TELHAS UBS SOCAVÃO, OBJETO DO CONTRATO Nº , COM A EMPRESA .</v>
      </c>
      <c r="C2" s="943"/>
      <c r="D2" s="943"/>
      <c r="E2" s="943"/>
      <c r="F2" s="943"/>
      <c r="G2" s="943"/>
      <c r="H2" s="943"/>
      <c r="I2" s="943"/>
      <c r="J2" s="943"/>
      <c r="K2" s="943"/>
      <c r="L2" s="943"/>
      <c r="M2" s="943"/>
      <c r="N2" s="943"/>
      <c r="O2" s="943"/>
      <c r="P2" s="943"/>
      <c r="Q2" s="943"/>
      <c r="R2" s="943"/>
      <c r="S2" s="943"/>
      <c r="T2" s="943"/>
      <c r="U2" s="943"/>
      <c r="V2" s="943"/>
      <c r="W2" s="943"/>
      <c r="X2" s="943"/>
      <c r="Y2" s="943"/>
      <c r="Z2" s="943"/>
      <c r="AA2" s="943"/>
      <c r="AB2" s="943"/>
      <c r="AC2" s="943"/>
      <c r="AD2" s="943"/>
      <c r="AE2" s="943"/>
      <c r="AF2" s="943"/>
      <c r="AG2" s="943"/>
      <c r="AH2" s="943"/>
      <c r="AI2" s="943"/>
      <c r="AJ2" s="943"/>
      <c r="AK2" s="943"/>
      <c r="AL2" s="943"/>
      <c r="AM2" s="943"/>
      <c r="AN2" s="943"/>
    </row>
    <row r="3" customFormat="false" ht="15" hidden="false" customHeight="true" outlineLevel="0" collapsed="false">
      <c r="B3" s="943"/>
      <c r="C3" s="943"/>
      <c r="D3" s="943"/>
      <c r="E3" s="943"/>
      <c r="F3" s="943"/>
      <c r="G3" s="943"/>
      <c r="H3" s="943"/>
      <c r="I3" s="943"/>
      <c r="J3" s="943"/>
      <c r="K3" s="943"/>
      <c r="L3" s="943"/>
      <c r="M3" s="943"/>
      <c r="N3" s="943"/>
      <c r="O3" s="943"/>
      <c r="P3" s="943"/>
      <c r="Q3" s="943"/>
      <c r="R3" s="943"/>
      <c r="S3" s="943"/>
      <c r="T3" s="943"/>
      <c r="U3" s="943"/>
      <c r="V3" s="943"/>
      <c r="W3" s="943"/>
      <c r="X3" s="943"/>
      <c r="Y3" s="943"/>
      <c r="Z3" s="943"/>
      <c r="AA3" s="943"/>
      <c r="AB3" s="943"/>
      <c r="AC3" s="943"/>
      <c r="AD3" s="943"/>
      <c r="AE3" s="943"/>
      <c r="AF3" s="943"/>
      <c r="AG3" s="943"/>
      <c r="AH3" s="943"/>
      <c r="AI3" s="943"/>
      <c r="AJ3" s="943"/>
      <c r="AK3" s="943"/>
      <c r="AL3" s="943"/>
      <c r="AM3" s="943"/>
      <c r="AN3" s="943"/>
    </row>
    <row r="4" customFormat="false" ht="17.25" hidden="false" customHeight="true" outlineLevel="0" collapsed="false">
      <c r="B4" s="943"/>
      <c r="C4" s="943"/>
      <c r="D4" s="943"/>
      <c r="E4" s="943"/>
      <c r="F4" s="943"/>
      <c r="G4" s="943"/>
      <c r="H4" s="943"/>
      <c r="I4" s="943"/>
      <c r="J4" s="943"/>
      <c r="K4" s="943"/>
      <c r="L4" s="943"/>
      <c r="M4" s="943"/>
      <c r="N4" s="943"/>
      <c r="O4" s="943"/>
      <c r="P4" s="943"/>
      <c r="Q4" s="943"/>
      <c r="R4" s="943"/>
      <c r="S4" s="943"/>
      <c r="T4" s="943"/>
      <c r="U4" s="943"/>
      <c r="V4" s="943"/>
      <c r="W4" s="943"/>
      <c r="X4" s="943"/>
      <c r="Y4" s="943"/>
      <c r="Z4" s="943"/>
      <c r="AA4" s="943"/>
      <c r="AB4" s="943"/>
      <c r="AC4" s="943"/>
      <c r="AD4" s="943"/>
      <c r="AE4" s="943"/>
      <c r="AF4" s="943"/>
      <c r="AG4" s="943"/>
      <c r="AH4" s="943"/>
      <c r="AI4" s="943"/>
      <c r="AJ4" s="943"/>
      <c r="AK4" s="943"/>
      <c r="AL4" s="943"/>
      <c r="AM4" s="943"/>
      <c r="AN4" s="943"/>
    </row>
    <row r="6" customFormat="false" ht="14.25" hidden="false" customHeight="false" outlineLevel="0" collapsed="false">
      <c r="C6" s="944"/>
      <c r="D6" s="945"/>
      <c r="E6" s="945"/>
      <c r="F6" s="945"/>
      <c r="G6" s="945"/>
      <c r="H6" s="945"/>
      <c r="I6" s="945"/>
      <c r="J6" s="945"/>
      <c r="K6" s="945"/>
      <c r="L6" s="945"/>
      <c r="M6" s="945"/>
      <c r="N6" s="945"/>
      <c r="O6" s="945"/>
      <c r="P6" s="945"/>
      <c r="Q6" s="945"/>
      <c r="R6" s="945"/>
      <c r="S6" s="945"/>
      <c r="T6" s="946"/>
      <c r="V6" s="944"/>
      <c r="W6" s="945"/>
      <c r="X6" s="945"/>
      <c r="Y6" s="945"/>
      <c r="Z6" s="945"/>
      <c r="AA6" s="945"/>
      <c r="AB6" s="945"/>
      <c r="AC6" s="945"/>
      <c r="AD6" s="945"/>
      <c r="AE6" s="945"/>
      <c r="AF6" s="945"/>
      <c r="AG6" s="945"/>
      <c r="AH6" s="945"/>
      <c r="AI6" s="945"/>
      <c r="AJ6" s="945"/>
      <c r="AK6" s="945"/>
      <c r="AL6" s="945"/>
      <c r="AM6" s="946"/>
    </row>
    <row r="7" customFormat="false" ht="15" hidden="false" customHeight="true" outlineLevel="0" collapsed="false">
      <c r="C7" s="947"/>
      <c r="T7" s="948"/>
      <c r="V7" s="947"/>
      <c r="AM7" s="948"/>
    </row>
    <row r="8" customFormat="false" ht="15" hidden="false" customHeight="true" outlineLevel="0" collapsed="false">
      <c r="C8" s="947"/>
      <c r="T8" s="948"/>
      <c r="V8" s="947"/>
      <c r="AM8" s="948"/>
    </row>
    <row r="9" customFormat="false" ht="14.25" hidden="false" customHeight="false" outlineLevel="0" collapsed="false">
      <c r="C9" s="947"/>
      <c r="T9" s="948"/>
      <c r="V9" s="947"/>
      <c r="AM9" s="948"/>
    </row>
    <row r="10" customFormat="false" ht="14.25" hidden="false" customHeight="false" outlineLevel="0" collapsed="false">
      <c r="C10" s="947"/>
      <c r="T10" s="948"/>
      <c r="V10" s="947"/>
      <c r="AM10" s="948"/>
    </row>
    <row r="11" customFormat="false" ht="14.25" hidden="false" customHeight="false" outlineLevel="0" collapsed="false">
      <c r="C11" s="947"/>
      <c r="T11" s="948"/>
      <c r="V11" s="947"/>
      <c r="AM11" s="948"/>
    </row>
    <row r="12" customFormat="false" ht="14.25" hidden="false" customHeight="false" outlineLevel="0" collapsed="false">
      <c r="C12" s="947"/>
      <c r="T12" s="948"/>
      <c r="V12" s="947"/>
      <c r="AM12" s="948"/>
    </row>
    <row r="13" customFormat="false" ht="14.25" hidden="false" customHeight="false" outlineLevel="0" collapsed="false">
      <c r="C13" s="947"/>
      <c r="T13" s="948"/>
      <c r="V13" s="947"/>
      <c r="AM13" s="948"/>
    </row>
    <row r="14" customFormat="false" ht="14.25" hidden="false" customHeight="false" outlineLevel="0" collapsed="false">
      <c r="C14" s="947"/>
      <c r="T14" s="948"/>
      <c r="V14" s="947"/>
      <c r="AM14" s="948"/>
    </row>
    <row r="15" customFormat="false" ht="14.25" hidden="false" customHeight="false" outlineLevel="0" collapsed="false">
      <c r="C15" s="947"/>
      <c r="T15" s="948"/>
      <c r="V15" s="947"/>
      <c r="AM15" s="948"/>
    </row>
    <row r="16" customFormat="false" ht="14.25" hidden="false" customHeight="false" outlineLevel="0" collapsed="false">
      <c r="C16" s="947"/>
      <c r="T16" s="948"/>
      <c r="V16" s="947"/>
      <c r="AM16" s="948"/>
    </row>
    <row r="17" customFormat="false" ht="14.25" hidden="false" customHeight="false" outlineLevel="0" collapsed="false">
      <c r="C17" s="947"/>
      <c r="T17" s="948"/>
      <c r="V17" s="947"/>
      <c r="AM17" s="948"/>
    </row>
    <row r="18" customFormat="false" ht="14.25" hidden="false" customHeight="false" outlineLevel="0" collapsed="false">
      <c r="C18" s="947"/>
      <c r="T18" s="948"/>
      <c r="V18" s="947"/>
      <c r="AM18" s="948"/>
    </row>
    <row r="19" customFormat="false" ht="14.25" hidden="false" customHeight="false" outlineLevel="0" collapsed="false">
      <c r="C19" s="949"/>
      <c r="D19" s="950"/>
      <c r="E19" s="950"/>
      <c r="F19" s="950"/>
      <c r="G19" s="950"/>
      <c r="H19" s="950"/>
      <c r="I19" s="950"/>
      <c r="J19" s="950"/>
      <c r="K19" s="950"/>
      <c r="L19" s="950"/>
      <c r="M19" s="950"/>
      <c r="N19" s="950"/>
      <c r="O19" s="950"/>
      <c r="P19" s="950"/>
      <c r="Q19" s="950"/>
      <c r="R19" s="950"/>
      <c r="S19" s="950"/>
      <c r="T19" s="951"/>
      <c r="V19" s="949"/>
      <c r="W19" s="950"/>
      <c r="X19" s="950"/>
      <c r="Y19" s="950"/>
      <c r="Z19" s="950"/>
      <c r="AA19" s="950"/>
      <c r="AB19" s="950"/>
      <c r="AC19" s="950"/>
      <c r="AD19" s="950"/>
      <c r="AE19" s="950"/>
      <c r="AF19" s="950"/>
      <c r="AG19" s="950"/>
      <c r="AH19" s="950"/>
      <c r="AI19" s="950"/>
      <c r="AJ19" s="950"/>
      <c r="AK19" s="950"/>
      <c r="AL19" s="950"/>
      <c r="AM19" s="951"/>
    </row>
    <row r="20" customFormat="false" ht="14.25" hidden="false" customHeight="false" outlineLevel="0" collapsed="false">
      <c r="C20" s="0" t="s">
        <v>447</v>
      </c>
      <c r="F20" s="952"/>
      <c r="G20" s="952"/>
      <c r="H20" s="952"/>
      <c r="I20" s="952"/>
      <c r="J20" s="952"/>
      <c r="K20" s="952"/>
      <c r="L20" s="952"/>
      <c r="M20" s="952"/>
      <c r="N20" s="952"/>
      <c r="O20" s="952"/>
      <c r="P20" s="952"/>
      <c r="Q20" s="952"/>
      <c r="R20" s="952"/>
      <c r="S20" s="952"/>
      <c r="T20" s="952"/>
      <c r="V20" s="953" t="s">
        <v>448</v>
      </c>
      <c r="Y20" s="952"/>
      <c r="Z20" s="952"/>
      <c r="AA20" s="952"/>
      <c r="AB20" s="952"/>
      <c r="AC20" s="952"/>
      <c r="AD20" s="952"/>
      <c r="AE20" s="952"/>
      <c r="AF20" s="952"/>
      <c r="AG20" s="952"/>
      <c r="AH20" s="952"/>
      <c r="AI20" s="952"/>
      <c r="AJ20" s="952"/>
      <c r="AK20" s="952"/>
      <c r="AL20" s="952"/>
      <c r="AM20" s="952"/>
    </row>
    <row r="22" customFormat="false" ht="14.25" hidden="false" customHeight="false" outlineLevel="0" collapsed="false">
      <c r="C22" s="944"/>
      <c r="D22" s="945"/>
      <c r="E22" s="945"/>
      <c r="F22" s="945"/>
      <c r="G22" s="945"/>
      <c r="H22" s="945"/>
      <c r="I22" s="945"/>
      <c r="J22" s="945"/>
      <c r="K22" s="945"/>
      <c r="L22" s="945"/>
      <c r="M22" s="945"/>
      <c r="N22" s="945"/>
      <c r="O22" s="945"/>
      <c r="P22" s="945"/>
      <c r="Q22" s="945"/>
      <c r="R22" s="945"/>
      <c r="S22" s="945"/>
      <c r="T22" s="946"/>
      <c r="V22" s="944"/>
      <c r="W22" s="945"/>
      <c r="X22" s="945"/>
      <c r="Y22" s="945"/>
      <c r="Z22" s="945"/>
      <c r="AA22" s="945"/>
      <c r="AB22" s="945"/>
      <c r="AC22" s="945"/>
      <c r="AD22" s="945"/>
      <c r="AE22" s="945"/>
      <c r="AF22" s="945"/>
      <c r="AG22" s="945"/>
      <c r="AH22" s="945"/>
      <c r="AI22" s="945"/>
      <c r="AJ22" s="945"/>
      <c r="AK22" s="945"/>
      <c r="AL22" s="945"/>
      <c r="AM22" s="946"/>
    </row>
    <row r="23" customFormat="false" ht="14.25" hidden="false" customHeight="false" outlineLevel="0" collapsed="false">
      <c r="C23" s="947"/>
      <c r="T23" s="948"/>
      <c r="V23" s="947"/>
      <c r="AM23" s="948"/>
    </row>
    <row r="24" customFormat="false" ht="14.25" hidden="false" customHeight="false" outlineLevel="0" collapsed="false">
      <c r="C24" s="947"/>
      <c r="T24" s="948"/>
      <c r="V24" s="947"/>
      <c r="AM24" s="948"/>
    </row>
    <row r="25" customFormat="false" ht="14.25" hidden="false" customHeight="false" outlineLevel="0" collapsed="false">
      <c r="C25" s="947"/>
      <c r="T25" s="948"/>
      <c r="V25" s="947"/>
      <c r="AM25" s="948"/>
    </row>
    <row r="26" customFormat="false" ht="14.25" hidden="false" customHeight="false" outlineLevel="0" collapsed="false">
      <c r="C26" s="947"/>
      <c r="T26" s="948"/>
      <c r="V26" s="947"/>
      <c r="AM26" s="948"/>
    </row>
    <row r="27" customFormat="false" ht="14.25" hidden="false" customHeight="false" outlineLevel="0" collapsed="false">
      <c r="C27" s="947"/>
      <c r="T27" s="948"/>
      <c r="V27" s="947"/>
      <c r="AM27" s="948"/>
    </row>
    <row r="28" customFormat="false" ht="14.25" hidden="false" customHeight="false" outlineLevel="0" collapsed="false">
      <c r="C28" s="947"/>
      <c r="T28" s="948"/>
      <c r="V28" s="947"/>
      <c r="AM28" s="948"/>
    </row>
    <row r="29" customFormat="false" ht="14.25" hidden="false" customHeight="false" outlineLevel="0" collapsed="false">
      <c r="C29" s="947"/>
      <c r="T29" s="948"/>
      <c r="V29" s="947"/>
      <c r="AM29" s="948"/>
    </row>
    <row r="30" customFormat="false" ht="14.25" hidden="false" customHeight="false" outlineLevel="0" collapsed="false">
      <c r="C30" s="947"/>
      <c r="T30" s="948"/>
      <c r="V30" s="947"/>
      <c r="AM30" s="948"/>
    </row>
    <row r="31" customFormat="false" ht="14.25" hidden="false" customHeight="false" outlineLevel="0" collapsed="false">
      <c r="C31" s="947"/>
      <c r="T31" s="948"/>
      <c r="V31" s="947"/>
      <c r="AM31" s="948"/>
    </row>
    <row r="32" customFormat="false" ht="14.25" hidden="false" customHeight="false" outlineLevel="0" collapsed="false">
      <c r="C32" s="947"/>
      <c r="T32" s="948"/>
      <c r="V32" s="947"/>
      <c r="AM32" s="948"/>
    </row>
    <row r="33" customFormat="false" ht="14.25" hidden="false" customHeight="false" outlineLevel="0" collapsed="false">
      <c r="C33" s="947"/>
      <c r="T33" s="948"/>
      <c r="V33" s="947"/>
      <c r="AM33" s="948"/>
    </row>
    <row r="34" customFormat="false" ht="14.25" hidden="false" customHeight="false" outlineLevel="0" collapsed="false">
      <c r="C34" s="947"/>
      <c r="T34" s="948"/>
      <c r="V34" s="947"/>
      <c r="AM34" s="948"/>
    </row>
    <row r="35" customFormat="false" ht="15" hidden="false" customHeight="true" outlineLevel="0" collapsed="false">
      <c r="C35" s="949"/>
      <c r="D35" s="950"/>
      <c r="E35" s="950"/>
      <c r="F35" s="950"/>
      <c r="G35" s="950"/>
      <c r="H35" s="950"/>
      <c r="I35" s="950"/>
      <c r="J35" s="950"/>
      <c r="K35" s="950"/>
      <c r="L35" s="950"/>
      <c r="M35" s="950"/>
      <c r="N35" s="950"/>
      <c r="O35" s="950"/>
      <c r="P35" s="950"/>
      <c r="Q35" s="950"/>
      <c r="R35" s="950"/>
      <c r="S35" s="950"/>
      <c r="T35" s="951"/>
      <c r="V35" s="949"/>
      <c r="W35" s="950"/>
      <c r="X35" s="950"/>
      <c r="Y35" s="950"/>
      <c r="Z35" s="950"/>
      <c r="AA35" s="950"/>
      <c r="AB35" s="950"/>
      <c r="AC35" s="950"/>
      <c r="AD35" s="950"/>
      <c r="AE35" s="950"/>
      <c r="AF35" s="950"/>
      <c r="AG35" s="950"/>
      <c r="AH35" s="950"/>
      <c r="AI35" s="950"/>
      <c r="AJ35" s="950"/>
      <c r="AK35" s="950"/>
      <c r="AL35" s="950"/>
      <c r="AM35" s="951"/>
    </row>
    <row r="36" customFormat="false" ht="15" hidden="false" customHeight="true" outlineLevel="0" collapsed="false">
      <c r="C36" s="0" t="s">
        <v>449</v>
      </c>
      <c r="F36" s="952"/>
      <c r="G36" s="952"/>
      <c r="H36" s="952"/>
      <c r="I36" s="952"/>
      <c r="J36" s="952"/>
      <c r="K36" s="952"/>
      <c r="L36" s="952"/>
      <c r="M36" s="952"/>
      <c r="N36" s="952"/>
      <c r="O36" s="952"/>
      <c r="P36" s="952"/>
      <c r="Q36" s="952"/>
      <c r="R36" s="952"/>
      <c r="S36" s="952"/>
      <c r="T36" s="952"/>
      <c r="V36" s="953" t="s">
        <v>450</v>
      </c>
      <c r="Y36" s="952"/>
      <c r="Z36" s="952"/>
      <c r="AA36" s="952"/>
      <c r="AB36" s="952"/>
      <c r="AC36" s="952"/>
      <c r="AD36" s="952"/>
      <c r="AE36" s="952"/>
      <c r="AF36" s="952"/>
      <c r="AG36" s="952"/>
      <c r="AH36" s="952"/>
      <c r="AI36" s="952"/>
      <c r="AJ36" s="952"/>
      <c r="AK36" s="952"/>
      <c r="AL36" s="952"/>
      <c r="AM36" s="952"/>
    </row>
    <row r="37" customFormat="false" ht="15" hidden="false" customHeight="true" outlineLevel="0" collapsed="false">
      <c r="Z37" s="954"/>
      <c r="AA37" s="954"/>
    </row>
    <row r="38" customFormat="false" ht="14.25" hidden="false" customHeight="true" outlineLevel="0" collapsed="false"/>
    <row r="39" customFormat="false" ht="15" hidden="false" customHeight="true" outlineLevel="0" collapsed="false">
      <c r="L39" s="955" t="s">
        <v>142</v>
      </c>
      <c r="M39" s="956" t="n">
        <f aca="false">$AC$1</f>
        <v>0</v>
      </c>
      <c r="N39" s="956"/>
      <c r="O39" s="956"/>
      <c r="P39" s="956"/>
      <c r="Q39" s="956"/>
      <c r="R39" s="956"/>
      <c r="S39" s="956"/>
      <c r="Y39" s="957"/>
      <c r="Z39" s="957"/>
      <c r="AA39" s="957"/>
      <c r="AB39" s="957"/>
      <c r="AC39" s="957"/>
      <c r="AD39" s="957"/>
      <c r="AE39" s="957"/>
      <c r="AF39" s="957"/>
      <c r="AG39" s="957"/>
      <c r="AH39" s="957"/>
      <c r="AI39" s="957"/>
      <c r="AJ39" s="957"/>
    </row>
    <row r="40" customFormat="false" ht="15" hidden="false" customHeight="true" outlineLevel="0" collapsed="false">
      <c r="C40" s="944"/>
      <c r="D40" s="945"/>
      <c r="E40" s="945"/>
      <c r="F40" s="945"/>
      <c r="G40" s="945"/>
      <c r="H40" s="945"/>
      <c r="I40" s="945"/>
      <c r="J40" s="945"/>
      <c r="K40" s="945"/>
      <c r="L40" s="945"/>
      <c r="M40" s="945"/>
      <c r="N40" s="945"/>
      <c r="O40" s="945"/>
      <c r="P40" s="945"/>
      <c r="Q40" s="945"/>
      <c r="R40" s="945"/>
      <c r="S40" s="945"/>
      <c r="T40" s="946"/>
      <c r="V40" s="944"/>
      <c r="W40" s="945"/>
      <c r="X40" s="945"/>
      <c r="Y40" s="945"/>
      <c r="Z40" s="945"/>
      <c r="AA40" s="945"/>
      <c r="AB40" s="945"/>
      <c r="AC40" s="945"/>
      <c r="AD40" s="945"/>
      <c r="AE40" s="945"/>
      <c r="AF40" s="945"/>
      <c r="AG40" s="945"/>
      <c r="AH40" s="945"/>
      <c r="AI40" s="945"/>
      <c r="AJ40" s="945"/>
      <c r="AK40" s="945"/>
      <c r="AL40" s="945"/>
      <c r="AM40" s="946"/>
    </row>
    <row r="41" customFormat="false" ht="14.25" hidden="false" customHeight="false" outlineLevel="0" collapsed="false">
      <c r="C41" s="947"/>
      <c r="T41" s="948"/>
      <c r="V41" s="947"/>
      <c r="AM41" s="948"/>
    </row>
    <row r="42" customFormat="false" ht="14.25" hidden="false" customHeight="false" outlineLevel="0" collapsed="false">
      <c r="C42" s="947"/>
      <c r="T42" s="948"/>
      <c r="V42" s="947"/>
      <c r="AM42" s="948"/>
    </row>
    <row r="43" customFormat="false" ht="14.25" hidden="false" customHeight="false" outlineLevel="0" collapsed="false">
      <c r="C43" s="947"/>
      <c r="T43" s="948"/>
      <c r="V43" s="947"/>
      <c r="AM43" s="948"/>
    </row>
    <row r="44" customFormat="false" ht="14.25" hidden="false" customHeight="false" outlineLevel="0" collapsed="false">
      <c r="C44" s="947"/>
      <c r="T44" s="948"/>
      <c r="V44" s="947"/>
      <c r="AM44" s="948"/>
    </row>
    <row r="45" customFormat="false" ht="14.25" hidden="false" customHeight="false" outlineLevel="0" collapsed="false">
      <c r="C45" s="947"/>
      <c r="T45" s="948"/>
      <c r="V45" s="947"/>
      <c r="AM45" s="948"/>
    </row>
    <row r="46" customFormat="false" ht="14.25" hidden="false" customHeight="false" outlineLevel="0" collapsed="false">
      <c r="C46" s="947"/>
      <c r="T46" s="948"/>
      <c r="V46" s="947"/>
      <c r="AM46" s="948"/>
    </row>
    <row r="47" customFormat="false" ht="14.25" hidden="false" customHeight="false" outlineLevel="0" collapsed="false">
      <c r="C47" s="947"/>
      <c r="T47" s="948"/>
      <c r="V47" s="947"/>
      <c r="AM47" s="948"/>
    </row>
    <row r="48" customFormat="false" ht="14.25" hidden="false" customHeight="false" outlineLevel="0" collapsed="false">
      <c r="C48" s="947"/>
      <c r="T48" s="948"/>
      <c r="V48" s="947"/>
      <c r="AM48" s="948"/>
    </row>
    <row r="49" customFormat="false" ht="14.25" hidden="false" customHeight="false" outlineLevel="0" collapsed="false">
      <c r="C49" s="947"/>
      <c r="T49" s="948"/>
      <c r="V49" s="947"/>
      <c r="AM49" s="948"/>
    </row>
    <row r="50" customFormat="false" ht="14.25" hidden="false" customHeight="false" outlineLevel="0" collapsed="false">
      <c r="C50" s="947"/>
      <c r="T50" s="948"/>
      <c r="V50" s="947"/>
      <c r="AM50" s="948"/>
    </row>
    <row r="51" customFormat="false" ht="14.25" hidden="false" customHeight="false" outlineLevel="0" collapsed="false">
      <c r="C51" s="947"/>
      <c r="T51" s="948"/>
      <c r="V51" s="947"/>
      <c r="AM51" s="948"/>
    </row>
    <row r="52" customFormat="false" ht="14.25" hidden="false" customHeight="false" outlineLevel="0" collapsed="false">
      <c r="C52" s="947"/>
      <c r="T52" s="948"/>
      <c r="V52" s="947"/>
      <c r="AM52" s="948"/>
    </row>
    <row r="53" customFormat="false" ht="14.25" hidden="false" customHeight="false" outlineLevel="0" collapsed="false">
      <c r="C53" s="949"/>
      <c r="D53" s="950"/>
      <c r="E53" s="950"/>
      <c r="F53" s="950"/>
      <c r="G53" s="950"/>
      <c r="H53" s="950"/>
      <c r="I53" s="950"/>
      <c r="J53" s="950"/>
      <c r="K53" s="950"/>
      <c r="L53" s="950"/>
      <c r="M53" s="950"/>
      <c r="N53" s="950"/>
      <c r="O53" s="950"/>
      <c r="P53" s="950"/>
      <c r="Q53" s="950"/>
      <c r="R53" s="950"/>
      <c r="S53" s="950"/>
      <c r="T53" s="951"/>
      <c r="V53" s="949"/>
      <c r="W53" s="950"/>
      <c r="X53" s="950"/>
      <c r="Y53" s="950"/>
      <c r="Z53" s="950"/>
      <c r="AA53" s="950"/>
      <c r="AB53" s="950"/>
      <c r="AC53" s="950"/>
      <c r="AD53" s="950"/>
      <c r="AE53" s="950"/>
      <c r="AF53" s="950"/>
      <c r="AG53" s="950"/>
      <c r="AH53" s="950"/>
      <c r="AI53" s="950"/>
      <c r="AJ53" s="950"/>
      <c r="AK53" s="950"/>
      <c r="AL53" s="950"/>
      <c r="AM53" s="951"/>
    </row>
    <row r="54" customFormat="false" ht="14.25" hidden="false" customHeight="false" outlineLevel="0" collapsed="false">
      <c r="C54" s="0" t="s">
        <v>451</v>
      </c>
      <c r="F54" s="952"/>
      <c r="G54" s="952"/>
      <c r="H54" s="952"/>
      <c r="I54" s="952"/>
      <c r="J54" s="952"/>
      <c r="K54" s="952"/>
      <c r="L54" s="952"/>
      <c r="M54" s="952"/>
      <c r="N54" s="952"/>
      <c r="O54" s="952"/>
      <c r="P54" s="952"/>
      <c r="Q54" s="952"/>
      <c r="R54" s="952"/>
      <c r="S54" s="952"/>
      <c r="T54" s="952"/>
      <c r="V54" s="953" t="s">
        <v>452</v>
      </c>
      <c r="Y54" s="952"/>
      <c r="Z54" s="952"/>
      <c r="AA54" s="952"/>
      <c r="AB54" s="952"/>
      <c r="AC54" s="952"/>
      <c r="AD54" s="952"/>
      <c r="AE54" s="952"/>
      <c r="AF54" s="952"/>
      <c r="AG54" s="952"/>
      <c r="AH54" s="952"/>
      <c r="AI54" s="952"/>
      <c r="AJ54" s="952"/>
      <c r="AK54" s="952"/>
      <c r="AL54" s="952"/>
      <c r="AM54" s="952"/>
    </row>
    <row r="56" customFormat="false" ht="14.25" hidden="false" customHeight="false" outlineLevel="0" collapsed="false">
      <c r="C56" s="944"/>
      <c r="D56" s="945"/>
      <c r="E56" s="945"/>
      <c r="F56" s="945"/>
      <c r="G56" s="945"/>
      <c r="H56" s="945"/>
      <c r="I56" s="945"/>
      <c r="J56" s="945"/>
      <c r="K56" s="945"/>
      <c r="L56" s="945"/>
      <c r="M56" s="945"/>
      <c r="N56" s="945"/>
      <c r="O56" s="945"/>
      <c r="P56" s="945"/>
      <c r="Q56" s="945"/>
      <c r="R56" s="945"/>
      <c r="S56" s="945"/>
      <c r="T56" s="946"/>
      <c r="V56" s="944"/>
      <c r="W56" s="945"/>
      <c r="X56" s="945"/>
      <c r="Y56" s="945"/>
      <c r="Z56" s="945"/>
      <c r="AA56" s="945"/>
      <c r="AB56" s="945"/>
      <c r="AC56" s="945"/>
      <c r="AD56" s="945"/>
      <c r="AE56" s="945"/>
      <c r="AF56" s="945"/>
      <c r="AG56" s="945"/>
      <c r="AH56" s="945"/>
      <c r="AI56" s="945"/>
      <c r="AJ56" s="945"/>
      <c r="AK56" s="945"/>
      <c r="AL56" s="945"/>
      <c r="AM56" s="946"/>
    </row>
    <row r="57" customFormat="false" ht="14.25" hidden="false" customHeight="false" outlineLevel="0" collapsed="false">
      <c r="C57" s="947"/>
      <c r="T57" s="948"/>
      <c r="V57" s="947"/>
      <c r="AM57" s="948"/>
    </row>
    <row r="58" customFormat="false" ht="14.25" hidden="false" customHeight="false" outlineLevel="0" collapsed="false">
      <c r="C58" s="947"/>
      <c r="T58" s="948"/>
      <c r="V58" s="947"/>
      <c r="AM58" s="948"/>
    </row>
    <row r="59" customFormat="false" ht="14.25" hidden="false" customHeight="false" outlineLevel="0" collapsed="false">
      <c r="C59" s="947"/>
      <c r="T59" s="948"/>
      <c r="V59" s="947"/>
      <c r="AM59" s="948"/>
    </row>
    <row r="60" customFormat="false" ht="14.25" hidden="false" customHeight="false" outlineLevel="0" collapsed="false">
      <c r="C60" s="947"/>
      <c r="T60" s="948"/>
      <c r="V60" s="947"/>
      <c r="AM60" s="948"/>
    </row>
    <row r="61" customFormat="false" ht="14.25" hidden="false" customHeight="false" outlineLevel="0" collapsed="false">
      <c r="C61" s="947"/>
      <c r="T61" s="948"/>
      <c r="V61" s="947"/>
      <c r="AM61" s="948"/>
    </row>
    <row r="62" customFormat="false" ht="14.25" hidden="false" customHeight="false" outlineLevel="0" collapsed="false">
      <c r="C62" s="947"/>
      <c r="T62" s="948"/>
      <c r="V62" s="947"/>
      <c r="AM62" s="948"/>
    </row>
    <row r="63" customFormat="false" ht="14.25" hidden="false" customHeight="false" outlineLevel="0" collapsed="false">
      <c r="C63" s="947"/>
      <c r="T63" s="948"/>
      <c r="V63" s="947"/>
      <c r="AM63" s="948"/>
    </row>
    <row r="64" customFormat="false" ht="14.25" hidden="false" customHeight="false" outlineLevel="0" collapsed="false">
      <c r="C64" s="947"/>
      <c r="T64" s="948"/>
      <c r="V64" s="947"/>
      <c r="AM64" s="948"/>
    </row>
    <row r="65" customFormat="false" ht="14.25" hidden="false" customHeight="false" outlineLevel="0" collapsed="false">
      <c r="C65" s="947"/>
      <c r="T65" s="948"/>
      <c r="V65" s="947"/>
      <c r="AM65" s="948"/>
    </row>
    <row r="66" customFormat="false" ht="14.25" hidden="false" customHeight="false" outlineLevel="0" collapsed="false">
      <c r="C66" s="947"/>
      <c r="T66" s="948"/>
      <c r="V66" s="947"/>
      <c r="AM66" s="948"/>
    </row>
    <row r="67" customFormat="false" ht="14.25" hidden="false" customHeight="false" outlineLevel="0" collapsed="false">
      <c r="C67" s="947"/>
      <c r="T67" s="948"/>
      <c r="V67" s="947"/>
      <c r="AM67" s="948"/>
    </row>
    <row r="68" customFormat="false" ht="14.25" hidden="false" customHeight="false" outlineLevel="0" collapsed="false">
      <c r="C68" s="947"/>
      <c r="T68" s="948"/>
      <c r="V68" s="947"/>
      <c r="AM68" s="948"/>
    </row>
    <row r="69" customFormat="false" ht="14.25" hidden="false" customHeight="false" outlineLevel="0" collapsed="false">
      <c r="C69" s="949"/>
      <c r="D69" s="950"/>
      <c r="E69" s="950"/>
      <c r="F69" s="950"/>
      <c r="G69" s="950"/>
      <c r="H69" s="950"/>
      <c r="I69" s="950"/>
      <c r="J69" s="950"/>
      <c r="K69" s="950"/>
      <c r="L69" s="950"/>
      <c r="M69" s="950"/>
      <c r="N69" s="950"/>
      <c r="O69" s="950"/>
      <c r="P69" s="950"/>
      <c r="Q69" s="950"/>
      <c r="R69" s="950"/>
      <c r="S69" s="950"/>
      <c r="T69" s="951"/>
      <c r="V69" s="949"/>
      <c r="W69" s="950"/>
      <c r="X69" s="950"/>
      <c r="Y69" s="950"/>
      <c r="Z69" s="950"/>
      <c r="AA69" s="950"/>
      <c r="AB69" s="950"/>
      <c r="AC69" s="950"/>
      <c r="AD69" s="950"/>
      <c r="AE69" s="950"/>
      <c r="AF69" s="950"/>
      <c r="AG69" s="950"/>
      <c r="AH69" s="950"/>
      <c r="AI69" s="950"/>
      <c r="AJ69" s="950"/>
      <c r="AK69" s="950"/>
      <c r="AL69" s="950"/>
      <c r="AM69" s="951"/>
    </row>
    <row r="70" customFormat="false" ht="14.25" hidden="false" customHeight="false" outlineLevel="0" collapsed="false">
      <c r="C70" s="0" t="s">
        <v>453</v>
      </c>
      <c r="F70" s="952"/>
      <c r="G70" s="952"/>
      <c r="H70" s="952"/>
      <c r="I70" s="952"/>
      <c r="J70" s="952"/>
      <c r="K70" s="952"/>
      <c r="L70" s="952"/>
      <c r="M70" s="952"/>
      <c r="N70" s="952"/>
      <c r="O70" s="952"/>
      <c r="P70" s="952"/>
      <c r="Q70" s="952"/>
      <c r="R70" s="952"/>
      <c r="S70" s="952"/>
      <c r="T70" s="952"/>
      <c r="V70" s="953" t="s">
        <v>454</v>
      </c>
      <c r="Y70" s="952"/>
      <c r="Z70" s="952"/>
      <c r="AA70" s="952"/>
      <c r="AB70" s="952"/>
      <c r="AC70" s="952"/>
      <c r="AD70" s="952"/>
      <c r="AE70" s="952"/>
      <c r="AF70" s="952"/>
      <c r="AG70" s="952"/>
      <c r="AH70" s="952"/>
      <c r="AI70" s="952"/>
      <c r="AJ70" s="952"/>
      <c r="AK70" s="952"/>
      <c r="AL70" s="952"/>
      <c r="AM70" s="952"/>
    </row>
    <row r="72" customFormat="false" ht="14.25" hidden="false" customHeight="true" outlineLevel="0" collapsed="false"/>
    <row r="73" customFormat="false" ht="14.25" hidden="false" customHeight="false" outlineLevel="0" collapsed="false">
      <c r="L73" s="955" t="s">
        <v>142</v>
      </c>
      <c r="M73" s="956" t="n">
        <f aca="false">$AC$1</f>
        <v>0</v>
      </c>
      <c r="N73" s="956"/>
      <c r="O73" s="956"/>
      <c r="P73" s="956"/>
      <c r="Q73" s="956"/>
      <c r="R73" s="956"/>
      <c r="S73" s="956"/>
      <c r="Y73" s="957"/>
      <c r="Z73" s="957"/>
      <c r="AA73" s="957"/>
      <c r="AB73" s="957"/>
      <c r="AC73" s="957"/>
      <c r="AD73" s="957"/>
      <c r="AE73" s="957"/>
      <c r="AF73" s="957"/>
      <c r="AG73" s="957"/>
      <c r="AH73" s="957"/>
      <c r="AI73" s="957"/>
      <c r="AJ73" s="957"/>
    </row>
    <row r="74" customFormat="false" ht="14.25" hidden="false" customHeight="false" outlineLevel="0" collapsed="false">
      <c r="C74" s="944"/>
      <c r="D74" s="945"/>
      <c r="E74" s="945"/>
      <c r="F74" s="945"/>
      <c r="G74" s="945"/>
      <c r="H74" s="945"/>
      <c r="I74" s="945"/>
      <c r="J74" s="945"/>
      <c r="K74" s="945"/>
      <c r="L74" s="945"/>
      <c r="M74" s="945"/>
      <c r="N74" s="945"/>
      <c r="O74" s="945"/>
      <c r="P74" s="945"/>
      <c r="Q74" s="945"/>
      <c r="R74" s="945"/>
      <c r="S74" s="945"/>
      <c r="T74" s="946"/>
      <c r="V74" s="944"/>
      <c r="W74" s="945"/>
      <c r="X74" s="945"/>
      <c r="Y74" s="945"/>
      <c r="Z74" s="945"/>
      <c r="AA74" s="945"/>
      <c r="AB74" s="945"/>
      <c r="AC74" s="945"/>
      <c r="AD74" s="945"/>
      <c r="AE74" s="945"/>
      <c r="AF74" s="945"/>
      <c r="AG74" s="945"/>
      <c r="AH74" s="945"/>
      <c r="AI74" s="945"/>
      <c r="AJ74" s="945"/>
      <c r="AK74" s="945"/>
      <c r="AL74" s="945"/>
      <c r="AM74" s="946"/>
    </row>
    <row r="75" customFormat="false" ht="14.25" hidden="false" customHeight="false" outlineLevel="0" collapsed="false">
      <c r="C75" s="947"/>
      <c r="T75" s="948"/>
      <c r="V75" s="947"/>
      <c r="AM75" s="948"/>
    </row>
    <row r="76" customFormat="false" ht="14.25" hidden="false" customHeight="false" outlineLevel="0" collapsed="false">
      <c r="C76" s="947"/>
      <c r="T76" s="948"/>
      <c r="V76" s="947"/>
      <c r="AM76" s="948"/>
    </row>
    <row r="77" customFormat="false" ht="14.25" hidden="false" customHeight="false" outlineLevel="0" collapsed="false">
      <c r="C77" s="947"/>
      <c r="T77" s="948"/>
      <c r="V77" s="947"/>
      <c r="AM77" s="948"/>
    </row>
    <row r="78" customFormat="false" ht="14.25" hidden="false" customHeight="false" outlineLevel="0" collapsed="false">
      <c r="C78" s="947"/>
      <c r="T78" s="948"/>
      <c r="V78" s="947"/>
      <c r="AM78" s="948"/>
    </row>
    <row r="79" customFormat="false" ht="14.25" hidden="false" customHeight="false" outlineLevel="0" collapsed="false">
      <c r="C79" s="947"/>
      <c r="T79" s="948"/>
      <c r="V79" s="947"/>
      <c r="AM79" s="948"/>
    </row>
    <row r="80" customFormat="false" ht="14.25" hidden="false" customHeight="false" outlineLevel="0" collapsed="false">
      <c r="C80" s="947"/>
      <c r="T80" s="948"/>
      <c r="V80" s="947"/>
      <c r="AM80" s="948"/>
    </row>
    <row r="81" customFormat="false" ht="14.25" hidden="false" customHeight="false" outlineLevel="0" collapsed="false">
      <c r="C81" s="947"/>
      <c r="T81" s="948"/>
      <c r="V81" s="947"/>
      <c r="AM81" s="948"/>
    </row>
    <row r="82" customFormat="false" ht="14.25" hidden="false" customHeight="false" outlineLevel="0" collapsed="false">
      <c r="C82" s="947"/>
      <c r="T82" s="948"/>
      <c r="V82" s="947"/>
      <c r="AM82" s="948"/>
    </row>
    <row r="83" customFormat="false" ht="14.25" hidden="false" customHeight="false" outlineLevel="0" collapsed="false">
      <c r="C83" s="947"/>
      <c r="T83" s="948"/>
      <c r="V83" s="947"/>
      <c r="AM83" s="948"/>
    </row>
    <row r="84" customFormat="false" ht="14.25" hidden="false" customHeight="false" outlineLevel="0" collapsed="false">
      <c r="C84" s="947"/>
      <c r="T84" s="948"/>
      <c r="V84" s="947"/>
      <c r="AM84" s="948"/>
    </row>
    <row r="85" customFormat="false" ht="14.25" hidden="false" customHeight="false" outlineLevel="0" collapsed="false">
      <c r="C85" s="947"/>
      <c r="T85" s="948"/>
      <c r="V85" s="947"/>
      <c r="AM85" s="948"/>
    </row>
    <row r="86" customFormat="false" ht="14.25" hidden="false" customHeight="false" outlineLevel="0" collapsed="false">
      <c r="C86" s="947"/>
      <c r="T86" s="948"/>
      <c r="V86" s="947"/>
      <c r="AM86" s="948"/>
    </row>
    <row r="87" customFormat="false" ht="14.25" hidden="false" customHeight="false" outlineLevel="0" collapsed="false">
      <c r="C87" s="949"/>
      <c r="D87" s="950"/>
      <c r="E87" s="950"/>
      <c r="F87" s="950"/>
      <c r="G87" s="950"/>
      <c r="H87" s="950"/>
      <c r="I87" s="950"/>
      <c r="J87" s="950"/>
      <c r="K87" s="950"/>
      <c r="L87" s="950"/>
      <c r="M87" s="950"/>
      <c r="N87" s="950"/>
      <c r="O87" s="950"/>
      <c r="P87" s="950"/>
      <c r="Q87" s="950"/>
      <c r="R87" s="950"/>
      <c r="S87" s="950"/>
      <c r="T87" s="951"/>
      <c r="V87" s="949"/>
      <c r="W87" s="950"/>
      <c r="X87" s="950"/>
      <c r="Y87" s="950"/>
      <c r="Z87" s="950"/>
      <c r="AA87" s="950"/>
      <c r="AB87" s="950"/>
      <c r="AC87" s="950"/>
      <c r="AD87" s="950"/>
      <c r="AE87" s="950"/>
      <c r="AF87" s="950"/>
      <c r="AG87" s="950"/>
      <c r="AH87" s="950"/>
      <c r="AI87" s="950"/>
      <c r="AJ87" s="950"/>
      <c r="AK87" s="950"/>
      <c r="AL87" s="950"/>
      <c r="AM87" s="951"/>
    </row>
    <row r="88" customFormat="false" ht="14.25" hidden="false" customHeight="false" outlineLevel="0" collapsed="false">
      <c r="C88" s="0" t="s">
        <v>455</v>
      </c>
      <c r="F88" s="952"/>
      <c r="G88" s="952"/>
      <c r="H88" s="952"/>
      <c r="I88" s="952"/>
      <c r="J88" s="952"/>
      <c r="K88" s="952"/>
      <c r="L88" s="952"/>
      <c r="M88" s="952"/>
      <c r="N88" s="952"/>
      <c r="O88" s="952"/>
      <c r="P88" s="952"/>
      <c r="Q88" s="952"/>
      <c r="R88" s="952"/>
      <c r="S88" s="952"/>
      <c r="T88" s="952"/>
      <c r="V88" s="953" t="s">
        <v>456</v>
      </c>
      <c r="Y88" s="952"/>
      <c r="Z88" s="952"/>
      <c r="AA88" s="952"/>
      <c r="AB88" s="952"/>
      <c r="AC88" s="952"/>
      <c r="AD88" s="952"/>
      <c r="AE88" s="952"/>
      <c r="AF88" s="952"/>
      <c r="AG88" s="952"/>
      <c r="AH88" s="952"/>
      <c r="AI88" s="952"/>
      <c r="AJ88" s="952"/>
      <c r="AK88" s="952"/>
      <c r="AL88" s="952"/>
      <c r="AM88" s="952"/>
    </row>
    <row r="90" customFormat="false" ht="14.25" hidden="false" customHeight="false" outlineLevel="0" collapsed="false">
      <c r="C90" s="944"/>
      <c r="D90" s="945"/>
      <c r="E90" s="945"/>
      <c r="F90" s="945"/>
      <c r="G90" s="945"/>
      <c r="H90" s="945"/>
      <c r="I90" s="945"/>
      <c r="J90" s="945"/>
      <c r="K90" s="945"/>
      <c r="L90" s="945"/>
      <c r="M90" s="945"/>
      <c r="N90" s="945"/>
      <c r="O90" s="945"/>
      <c r="P90" s="945"/>
      <c r="Q90" s="945"/>
      <c r="R90" s="945"/>
      <c r="S90" s="945"/>
      <c r="T90" s="946"/>
      <c r="V90" s="944"/>
      <c r="W90" s="945"/>
      <c r="X90" s="945"/>
      <c r="Y90" s="945"/>
      <c r="Z90" s="945"/>
      <c r="AA90" s="945"/>
      <c r="AB90" s="945"/>
      <c r="AC90" s="945"/>
      <c r="AD90" s="945"/>
      <c r="AE90" s="945"/>
      <c r="AF90" s="945"/>
      <c r="AG90" s="945"/>
      <c r="AH90" s="945"/>
      <c r="AI90" s="945"/>
      <c r="AJ90" s="945"/>
      <c r="AK90" s="945"/>
      <c r="AL90" s="945"/>
      <c r="AM90" s="946"/>
    </row>
    <row r="91" customFormat="false" ht="14.25" hidden="false" customHeight="false" outlineLevel="0" collapsed="false">
      <c r="C91" s="947"/>
      <c r="T91" s="948"/>
      <c r="V91" s="947"/>
      <c r="AM91" s="948"/>
    </row>
    <row r="92" customFormat="false" ht="14.25" hidden="false" customHeight="false" outlineLevel="0" collapsed="false">
      <c r="C92" s="947"/>
      <c r="T92" s="948"/>
      <c r="V92" s="947"/>
      <c r="AM92" s="948"/>
    </row>
    <row r="93" customFormat="false" ht="14.25" hidden="false" customHeight="false" outlineLevel="0" collapsed="false">
      <c r="C93" s="947"/>
      <c r="T93" s="948"/>
      <c r="V93" s="947"/>
      <c r="AM93" s="948"/>
    </row>
    <row r="94" customFormat="false" ht="14.25" hidden="false" customHeight="false" outlineLevel="0" collapsed="false">
      <c r="C94" s="947"/>
      <c r="T94" s="948"/>
      <c r="V94" s="947"/>
      <c r="AM94" s="948"/>
    </row>
    <row r="95" customFormat="false" ht="14.25" hidden="false" customHeight="false" outlineLevel="0" collapsed="false">
      <c r="C95" s="947"/>
      <c r="T95" s="948"/>
      <c r="V95" s="947"/>
      <c r="AM95" s="948"/>
    </row>
    <row r="96" customFormat="false" ht="14.25" hidden="false" customHeight="false" outlineLevel="0" collapsed="false">
      <c r="C96" s="947"/>
      <c r="T96" s="948"/>
      <c r="V96" s="947"/>
      <c r="AM96" s="948"/>
    </row>
    <row r="97" customFormat="false" ht="14.25" hidden="false" customHeight="false" outlineLevel="0" collapsed="false">
      <c r="C97" s="947"/>
      <c r="T97" s="948"/>
      <c r="V97" s="947"/>
      <c r="AM97" s="948"/>
    </row>
    <row r="98" customFormat="false" ht="14.25" hidden="false" customHeight="false" outlineLevel="0" collapsed="false">
      <c r="C98" s="947"/>
      <c r="T98" s="948"/>
      <c r="V98" s="947"/>
      <c r="AM98" s="948"/>
    </row>
    <row r="99" customFormat="false" ht="14.25" hidden="false" customHeight="false" outlineLevel="0" collapsed="false">
      <c r="C99" s="947"/>
      <c r="T99" s="948"/>
      <c r="V99" s="947"/>
      <c r="AM99" s="948"/>
    </row>
    <row r="100" customFormat="false" ht="14.25" hidden="false" customHeight="false" outlineLevel="0" collapsed="false">
      <c r="C100" s="947"/>
      <c r="T100" s="948"/>
      <c r="V100" s="947"/>
      <c r="AM100" s="948"/>
    </row>
    <row r="101" customFormat="false" ht="14.25" hidden="false" customHeight="false" outlineLevel="0" collapsed="false">
      <c r="C101" s="947"/>
      <c r="T101" s="948"/>
      <c r="V101" s="947"/>
      <c r="AM101" s="948"/>
    </row>
    <row r="102" customFormat="false" ht="14.25" hidden="false" customHeight="false" outlineLevel="0" collapsed="false">
      <c r="C102" s="947"/>
      <c r="T102" s="948"/>
      <c r="V102" s="947"/>
      <c r="AM102" s="948"/>
    </row>
    <row r="103" customFormat="false" ht="14.25" hidden="false" customHeight="false" outlineLevel="0" collapsed="false">
      <c r="C103" s="949"/>
      <c r="D103" s="950"/>
      <c r="E103" s="950"/>
      <c r="F103" s="950"/>
      <c r="G103" s="950"/>
      <c r="H103" s="950"/>
      <c r="I103" s="950"/>
      <c r="J103" s="950"/>
      <c r="K103" s="950"/>
      <c r="L103" s="950"/>
      <c r="M103" s="950"/>
      <c r="N103" s="950"/>
      <c r="O103" s="950"/>
      <c r="P103" s="950"/>
      <c r="Q103" s="950"/>
      <c r="R103" s="950"/>
      <c r="S103" s="950"/>
      <c r="T103" s="951"/>
      <c r="V103" s="949"/>
      <c r="W103" s="950"/>
      <c r="X103" s="950"/>
      <c r="Y103" s="950"/>
      <c r="Z103" s="950"/>
      <c r="AA103" s="950"/>
      <c r="AB103" s="950"/>
      <c r="AC103" s="950"/>
      <c r="AD103" s="950"/>
      <c r="AE103" s="950"/>
      <c r="AF103" s="950"/>
      <c r="AG103" s="950"/>
      <c r="AH103" s="950"/>
      <c r="AI103" s="950"/>
      <c r="AJ103" s="950"/>
      <c r="AK103" s="950"/>
      <c r="AL103" s="950"/>
      <c r="AM103" s="951"/>
    </row>
    <row r="104" customFormat="false" ht="14.25" hidden="false" customHeight="false" outlineLevel="0" collapsed="false">
      <c r="C104" s="0" t="s">
        <v>457</v>
      </c>
      <c r="F104" s="952"/>
      <c r="G104" s="952"/>
      <c r="H104" s="952"/>
      <c r="I104" s="952"/>
      <c r="J104" s="952"/>
      <c r="K104" s="952"/>
      <c r="L104" s="952"/>
      <c r="M104" s="952"/>
      <c r="N104" s="952"/>
      <c r="O104" s="952"/>
      <c r="P104" s="952"/>
      <c r="Q104" s="952"/>
      <c r="R104" s="952"/>
      <c r="S104" s="952"/>
      <c r="T104" s="952"/>
      <c r="V104" s="953" t="s">
        <v>458</v>
      </c>
      <c r="Y104" s="952"/>
      <c r="Z104" s="952"/>
      <c r="AA104" s="952"/>
      <c r="AB104" s="952"/>
      <c r="AC104" s="952"/>
      <c r="AD104" s="952"/>
      <c r="AE104" s="952"/>
      <c r="AF104" s="952"/>
      <c r="AG104" s="952"/>
      <c r="AH104" s="952"/>
      <c r="AI104" s="952"/>
      <c r="AJ104" s="952"/>
      <c r="AK104" s="952"/>
      <c r="AL104" s="952"/>
      <c r="AM104" s="952"/>
    </row>
    <row r="106" customFormat="false" ht="14.25" hidden="false" customHeight="true" outlineLevel="0" collapsed="false"/>
    <row r="107" customFormat="false" ht="14.25" hidden="false" customHeight="false" outlineLevel="0" collapsed="false">
      <c r="L107" s="955" t="s">
        <v>142</v>
      </c>
      <c r="M107" s="956" t="n">
        <f aca="false">$AC$1</f>
        <v>0</v>
      </c>
      <c r="N107" s="956"/>
      <c r="O107" s="956"/>
      <c r="P107" s="956"/>
      <c r="Q107" s="956"/>
      <c r="R107" s="956"/>
      <c r="S107" s="956"/>
      <c r="Y107" s="957"/>
      <c r="Z107" s="957"/>
      <c r="AA107" s="957"/>
      <c r="AB107" s="957"/>
      <c r="AC107" s="957"/>
      <c r="AD107" s="957"/>
      <c r="AE107" s="957"/>
      <c r="AF107" s="957"/>
      <c r="AG107" s="957"/>
      <c r="AH107" s="957"/>
      <c r="AI107" s="957"/>
      <c r="AJ107" s="957"/>
    </row>
    <row r="108" customFormat="false" ht="14.25" hidden="false" customHeight="false" outlineLevel="0" collapsed="false">
      <c r="C108" s="944"/>
      <c r="D108" s="945"/>
      <c r="E108" s="945"/>
      <c r="F108" s="945"/>
      <c r="G108" s="945"/>
      <c r="H108" s="945"/>
      <c r="I108" s="945"/>
      <c r="J108" s="945"/>
      <c r="K108" s="945"/>
      <c r="L108" s="945"/>
      <c r="M108" s="945"/>
      <c r="N108" s="945"/>
      <c r="O108" s="945"/>
      <c r="P108" s="945"/>
      <c r="Q108" s="945"/>
      <c r="R108" s="945"/>
      <c r="S108" s="945"/>
      <c r="T108" s="946"/>
      <c r="V108" s="944"/>
      <c r="W108" s="945"/>
      <c r="X108" s="945"/>
      <c r="Y108" s="945"/>
      <c r="Z108" s="945"/>
      <c r="AA108" s="945"/>
      <c r="AB108" s="945"/>
      <c r="AC108" s="945"/>
      <c r="AD108" s="945"/>
      <c r="AE108" s="945"/>
      <c r="AF108" s="945"/>
      <c r="AG108" s="945"/>
      <c r="AH108" s="945"/>
      <c r="AI108" s="945"/>
      <c r="AJ108" s="945"/>
      <c r="AK108" s="945"/>
      <c r="AL108" s="945"/>
      <c r="AM108" s="946"/>
    </row>
    <row r="109" customFormat="false" ht="14.25" hidden="false" customHeight="false" outlineLevel="0" collapsed="false">
      <c r="C109" s="947"/>
      <c r="T109" s="948"/>
      <c r="V109" s="947"/>
      <c r="AM109" s="948"/>
    </row>
    <row r="110" customFormat="false" ht="14.25" hidden="false" customHeight="false" outlineLevel="0" collapsed="false">
      <c r="C110" s="947"/>
      <c r="T110" s="948"/>
      <c r="V110" s="947"/>
      <c r="AM110" s="948"/>
    </row>
    <row r="111" customFormat="false" ht="14.25" hidden="false" customHeight="false" outlineLevel="0" collapsed="false">
      <c r="C111" s="947"/>
      <c r="T111" s="948"/>
      <c r="V111" s="947"/>
      <c r="AM111" s="948"/>
    </row>
    <row r="112" customFormat="false" ht="14.25" hidden="false" customHeight="false" outlineLevel="0" collapsed="false">
      <c r="C112" s="947"/>
      <c r="T112" s="948"/>
      <c r="V112" s="947"/>
      <c r="AM112" s="948"/>
    </row>
    <row r="113" customFormat="false" ht="14.25" hidden="false" customHeight="false" outlineLevel="0" collapsed="false">
      <c r="C113" s="947"/>
      <c r="T113" s="948"/>
      <c r="V113" s="947"/>
      <c r="AM113" s="948"/>
    </row>
    <row r="114" customFormat="false" ht="14.25" hidden="false" customHeight="false" outlineLevel="0" collapsed="false">
      <c r="C114" s="947"/>
      <c r="T114" s="948"/>
      <c r="V114" s="947"/>
      <c r="AM114" s="948"/>
    </row>
    <row r="115" customFormat="false" ht="14.25" hidden="false" customHeight="false" outlineLevel="0" collapsed="false">
      <c r="C115" s="947"/>
      <c r="T115" s="948"/>
      <c r="V115" s="947"/>
      <c r="AM115" s="948"/>
    </row>
    <row r="116" customFormat="false" ht="14.25" hidden="false" customHeight="false" outlineLevel="0" collapsed="false">
      <c r="C116" s="947"/>
      <c r="T116" s="948"/>
      <c r="V116" s="947"/>
      <c r="AM116" s="948"/>
    </row>
    <row r="117" customFormat="false" ht="14.25" hidden="false" customHeight="false" outlineLevel="0" collapsed="false">
      <c r="C117" s="947"/>
      <c r="T117" s="948"/>
      <c r="V117" s="947"/>
      <c r="AM117" s="948"/>
    </row>
    <row r="118" customFormat="false" ht="14.25" hidden="false" customHeight="false" outlineLevel="0" collapsed="false">
      <c r="C118" s="947"/>
      <c r="T118" s="948"/>
      <c r="V118" s="947"/>
      <c r="AM118" s="948"/>
    </row>
    <row r="119" customFormat="false" ht="14.25" hidden="false" customHeight="false" outlineLevel="0" collapsed="false">
      <c r="C119" s="947"/>
      <c r="T119" s="948"/>
      <c r="V119" s="947"/>
      <c r="AM119" s="948"/>
    </row>
    <row r="120" customFormat="false" ht="14.25" hidden="false" customHeight="false" outlineLevel="0" collapsed="false">
      <c r="C120" s="947"/>
      <c r="T120" s="948"/>
      <c r="V120" s="947"/>
      <c r="AM120" s="948"/>
    </row>
    <row r="121" customFormat="false" ht="14.25" hidden="false" customHeight="false" outlineLevel="0" collapsed="false">
      <c r="C121" s="949"/>
      <c r="D121" s="950"/>
      <c r="E121" s="950"/>
      <c r="F121" s="950"/>
      <c r="G121" s="950"/>
      <c r="H121" s="950"/>
      <c r="I121" s="950"/>
      <c r="J121" s="950"/>
      <c r="K121" s="950"/>
      <c r="L121" s="950"/>
      <c r="M121" s="950"/>
      <c r="N121" s="950"/>
      <c r="O121" s="950"/>
      <c r="P121" s="950"/>
      <c r="Q121" s="950"/>
      <c r="R121" s="950"/>
      <c r="S121" s="950"/>
      <c r="T121" s="951"/>
      <c r="V121" s="949"/>
      <c r="W121" s="950"/>
      <c r="X121" s="950"/>
      <c r="Y121" s="950"/>
      <c r="Z121" s="950"/>
      <c r="AA121" s="950"/>
      <c r="AB121" s="950"/>
      <c r="AC121" s="950"/>
      <c r="AD121" s="950"/>
      <c r="AE121" s="950"/>
      <c r="AF121" s="950"/>
      <c r="AG121" s="950"/>
      <c r="AH121" s="950"/>
      <c r="AI121" s="950"/>
      <c r="AJ121" s="950"/>
      <c r="AK121" s="950"/>
      <c r="AL121" s="950"/>
      <c r="AM121" s="951"/>
    </row>
    <row r="122" customFormat="false" ht="14.25" hidden="false" customHeight="false" outlineLevel="0" collapsed="false">
      <c r="C122" s="0" t="s">
        <v>459</v>
      </c>
      <c r="F122" s="952"/>
      <c r="G122" s="952"/>
      <c r="H122" s="952"/>
      <c r="I122" s="952"/>
      <c r="J122" s="952"/>
      <c r="K122" s="952"/>
      <c r="L122" s="952"/>
      <c r="M122" s="952"/>
      <c r="N122" s="952"/>
      <c r="O122" s="952"/>
      <c r="P122" s="952"/>
      <c r="Q122" s="952"/>
      <c r="R122" s="952"/>
      <c r="S122" s="952"/>
      <c r="T122" s="952"/>
      <c r="V122" s="953" t="s">
        <v>460</v>
      </c>
      <c r="Y122" s="952"/>
      <c r="Z122" s="952"/>
      <c r="AA122" s="952"/>
      <c r="AB122" s="952"/>
      <c r="AC122" s="952"/>
      <c r="AD122" s="952"/>
      <c r="AE122" s="952"/>
      <c r="AF122" s="952"/>
      <c r="AG122" s="952"/>
      <c r="AH122" s="952"/>
      <c r="AI122" s="952"/>
      <c r="AJ122" s="952"/>
      <c r="AK122" s="952"/>
      <c r="AL122" s="952"/>
      <c r="AM122" s="952"/>
    </row>
    <row r="124" customFormat="false" ht="14.25" hidden="false" customHeight="false" outlineLevel="0" collapsed="false">
      <c r="C124" s="944"/>
      <c r="D124" s="945"/>
      <c r="E124" s="945"/>
      <c r="F124" s="945"/>
      <c r="G124" s="945"/>
      <c r="H124" s="945"/>
      <c r="I124" s="945"/>
      <c r="J124" s="945"/>
      <c r="K124" s="945"/>
      <c r="L124" s="945"/>
      <c r="M124" s="945"/>
      <c r="N124" s="945"/>
      <c r="O124" s="945"/>
      <c r="P124" s="945"/>
      <c r="Q124" s="945"/>
      <c r="R124" s="945"/>
      <c r="S124" s="945"/>
      <c r="T124" s="946"/>
      <c r="V124" s="944"/>
      <c r="W124" s="945"/>
      <c r="X124" s="945"/>
      <c r="Y124" s="945"/>
      <c r="Z124" s="945"/>
      <c r="AA124" s="945"/>
      <c r="AB124" s="945"/>
      <c r="AC124" s="945"/>
      <c r="AD124" s="945"/>
      <c r="AE124" s="945"/>
      <c r="AF124" s="945"/>
      <c r="AG124" s="945"/>
      <c r="AH124" s="945"/>
      <c r="AI124" s="945"/>
      <c r="AJ124" s="945"/>
      <c r="AK124" s="945"/>
      <c r="AL124" s="945"/>
      <c r="AM124" s="946"/>
    </row>
    <row r="125" customFormat="false" ht="14.25" hidden="false" customHeight="false" outlineLevel="0" collapsed="false">
      <c r="C125" s="947"/>
      <c r="T125" s="948"/>
      <c r="V125" s="947"/>
      <c r="AM125" s="948"/>
    </row>
    <row r="126" customFormat="false" ht="14.25" hidden="false" customHeight="false" outlineLevel="0" collapsed="false">
      <c r="C126" s="947"/>
      <c r="T126" s="948"/>
      <c r="V126" s="947"/>
      <c r="AM126" s="948"/>
    </row>
    <row r="127" customFormat="false" ht="14.25" hidden="false" customHeight="false" outlineLevel="0" collapsed="false">
      <c r="C127" s="947"/>
      <c r="T127" s="948"/>
      <c r="V127" s="947"/>
      <c r="AM127" s="948"/>
    </row>
    <row r="128" customFormat="false" ht="14.25" hidden="false" customHeight="false" outlineLevel="0" collapsed="false">
      <c r="C128" s="947"/>
      <c r="T128" s="948"/>
      <c r="V128" s="947"/>
      <c r="AM128" s="948"/>
    </row>
    <row r="129" customFormat="false" ht="14.25" hidden="false" customHeight="false" outlineLevel="0" collapsed="false">
      <c r="C129" s="947"/>
      <c r="T129" s="948"/>
      <c r="V129" s="947"/>
      <c r="AM129" s="948"/>
    </row>
    <row r="130" customFormat="false" ht="14.25" hidden="false" customHeight="false" outlineLevel="0" collapsed="false">
      <c r="C130" s="947"/>
      <c r="T130" s="948"/>
      <c r="V130" s="947"/>
      <c r="AM130" s="948"/>
    </row>
    <row r="131" customFormat="false" ht="14.25" hidden="false" customHeight="false" outlineLevel="0" collapsed="false">
      <c r="C131" s="947"/>
      <c r="T131" s="948"/>
      <c r="V131" s="947"/>
      <c r="AM131" s="948"/>
    </row>
    <row r="132" customFormat="false" ht="14.25" hidden="false" customHeight="false" outlineLevel="0" collapsed="false">
      <c r="C132" s="947"/>
      <c r="T132" s="948"/>
      <c r="V132" s="947"/>
      <c r="AM132" s="948"/>
    </row>
    <row r="133" customFormat="false" ht="14.25" hidden="false" customHeight="false" outlineLevel="0" collapsed="false">
      <c r="C133" s="947"/>
      <c r="T133" s="948"/>
      <c r="V133" s="947"/>
      <c r="AM133" s="948"/>
    </row>
    <row r="134" customFormat="false" ht="14.25" hidden="false" customHeight="false" outlineLevel="0" collapsed="false">
      <c r="C134" s="947"/>
      <c r="T134" s="948"/>
      <c r="V134" s="947"/>
      <c r="AM134" s="948"/>
    </row>
    <row r="135" customFormat="false" ht="14.25" hidden="false" customHeight="false" outlineLevel="0" collapsed="false">
      <c r="C135" s="947"/>
      <c r="T135" s="948"/>
      <c r="V135" s="947"/>
      <c r="AM135" s="948"/>
    </row>
    <row r="136" customFormat="false" ht="14.25" hidden="false" customHeight="false" outlineLevel="0" collapsed="false">
      <c r="C136" s="947"/>
      <c r="T136" s="948"/>
      <c r="V136" s="947"/>
      <c r="AM136" s="948"/>
    </row>
    <row r="137" customFormat="false" ht="14.25" hidden="false" customHeight="false" outlineLevel="0" collapsed="false">
      <c r="C137" s="949"/>
      <c r="D137" s="950"/>
      <c r="E137" s="950"/>
      <c r="F137" s="950"/>
      <c r="G137" s="950"/>
      <c r="H137" s="950"/>
      <c r="I137" s="950"/>
      <c r="J137" s="950"/>
      <c r="K137" s="950"/>
      <c r="L137" s="950"/>
      <c r="M137" s="950"/>
      <c r="N137" s="950"/>
      <c r="O137" s="950"/>
      <c r="P137" s="950"/>
      <c r="Q137" s="950"/>
      <c r="R137" s="950"/>
      <c r="S137" s="950"/>
      <c r="T137" s="951"/>
      <c r="V137" s="949"/>
      <c r="W137" s="950"/>
      <c r="X137" s="950"/>
      <c r="Y137" s="950"/>
      <c r="Z137" s="950"/>
      <c r="AA137" s="950"/>
      <c r="AB137" s="950"/>
      <c r="AC137" s="950"/>
      <c r="AD137" s="950"/>
      <c r="AE137" s="950"/>
      <c r="AF137" s="950"/>
      <c r="AG137" s="950"/>
      <c r="AH137" s="950"/>
      <c r="AI137" s="950"/>
      <c r="AJ137" s="950"/>
      <c r="AK137" s="950"/>
      <c r="AL137" s="950"/>
      <c r="AM137" s="951"/>
    </row>
    <row r="138" customFormat="false" ht="14.25" hidden="false" customHeight="false" outlineLevel="0" collapsed="false">
      <c r="C138" s="0" t="s">
        <v>461</v>
      </c>
      <c r="F138" s="952"/>
      <c r="G138" s="952"/>
      <c r="H138" s="952"/>
      <c r="I138" s="952"/>
      <c r="J138" s="952"/>
      <c r="K138" s="952"/>
      <c r="L138" s="952"/>
      <c r="M138" s="952"/>
      <c r="N138" s="952"/>
      <c r="O138" s="952"/>
      <c r="P138" s="952"/>
      <c r="Q138" s="952"/>
      <c r="R138" s="952"/>
      <c r="S138" s="952"/>
      <c r="T138" s="952"/>
      <c r="V138" s="953" t="s">
        <v>462</v>
      </c>
      <c r="Y138" s="952"/>
      <c r="Z138" s="952"/>
      <c r="AA138" s="952"/>
      <c r="AB138" s="952"/>
      <c r="AC138" s="952"/>
      <c r="AD138" s="952"/>
      <c r="AE138" s="952"/>
      <c r="AF138" s="952"/>
      <c r="AG138" s="952"/>
      <c r="AH138" s="952"/>
      <c r="AI138" s="952"/>
      <c r="AJ138" s="952"/>
      <c r="AK138" s="952"/>
      <c r="AL138" s="952"/>
      <c r="AM138" s="952"/>
    </row>
    <row r="140" customFormat="false" ht="14.25" hidden="false" customHeight="true" outlineLevel="0" collapsed="false"/>
    <row r="141" customFormat="false" ht="14.25" hidden="false" customHeight="false" outlineLevel="0" collapsed="false">
      <c r="L141" s="955" t="s">
        <v>142</v>
      </c>
      <c r="M141" s="956" t="n">
        <f aca="false">$AC$1</f>
        <v>0</v>
      </c>
      <c r="N141" s="956"/>
      <c r="O141" s="956"/>
      <c r="P141" s="956"/>
      <c r="Q141" s="956"/>
      <c r="R141" s="956"/>
      <c r="S141" s="956"/>
      <c r="Y141" s="957"/>
      <c r="Z141" s="957"/>
      <c r="AA141" s="957"/>
      <c r="AB141" s="957"/>
      <c r="AC141" s="957"/>
      <c r="AD141" s="957"/>
      <c r="AE141" s="957"/>
      <c r="AF141" s="957"/>
      <c r="AG141" s="957"/>
      <c r="AH141" s="957"/>
      <c r="AI141" s="957"/>
      <c r="AJ141" s="957"/>
    </row>
    <row r="142" customFormat="false" ht="14.25" hidden="false" customHeight="false" outlineLevel="0" collapsed="false">
      <c r="C142" s="944"/>
      <c r="D142" s="945"/>
      <c r="E142" s="945"/>
      <c r="F142" s="945"/>
      <c r="G142" s="945"/>
      <c r="H142" s="945"/>
      <c r="I142" s="945"/>
      <c r="J142" s="945"/>
      <c r="K142" s="945"/>
      <c r="L142" s="945"/>
      <c r="M142" s="945"/>
      <c r="N142" s="945"/>
      <c r="O142" s="945"/>
      <c r="P142" s="945"/>
      <c r="Q142" s="945"/>
      <c r="R142" s="945"/>
      <c r="S142" s="945"/>
      <c r="T142" s="946"/>
      <c r="V142" s="944"/>
      <c r="W142" s="945"/>
      <c r="X142" s="945"/>
      <c r="Y142" s="945"/>
      <c r="Z142" s="945"/>
      <c r="AA142" s="945"/>
      <c r="AB142" s="945"/>
      <c r="AC142" s="945"/>
      <c r="AD142" s="945"/>
      <c r="AE142" s="945"/>
      <c r="AF142" s="945"/>
      <c r="AG142" s="945"/>
      <c r="AH142" s="945"/>
      <c r="AI142" s="945"/>
      <c r="AJ142" s="945"/>
      <c r="AK142" s="945"/>
      <c r="AL142" s="945"/>
      <c r="AM142" s="946"/>
    </row>
    <row r="143" customFormat="false" ht="14.25" hidden="false" customHeight="false" outlineLevel="0" collapsed="false">
      <c r="C143" s="947"/>
      <c r="T143" s="948"/>
      <c r="V143" s="947"/>
      <c r="AM143" s="948"/>
    </row>
    <row r="144" customFormat="false" ht="14.25" hidden="false" customHeight="false" outlineLevel="0" collapsed="false">
      <c r="C144" s="947"/>
      <c r="T144" s="948"/>
      <c r="V144" s="947"/>
      <c r="AM144" s="948"/>
    </row>
    <row r="145" customFormat="false" ht="14.25" hidden="false" customHeight="false" outlineLevel="0" collapsed="false">
      <c r="C145" s="947"/>
      <c r="T145" s="948"/>
      <c r="V145" s="947"/>
      <c r="AM145" s="948"/>
    </row>
    <row r="146" customFormat="false" ht="14.25" hidden="false" customHeight="false" outlineLevel="0" collapsed="false">
      <c r="C146" s="947"/>
      <c r="T146" s="948"/>
      <c r="V146" s="947"/>
      <c r="AM146" s="948"/>
    </row>
    <row r="147" customFormat="false" ht="14.25" hidden="false" customHeight="false" outlineLevel="0" collapsed="false">
      <c r="C147" s="947"/>
      <c r="T147" s="948"/>
      <c r="V147" s="947"/>
      <c r="AM147" s="948"/>
    </row>
    <row r="148" customFormat="false" ht="14.25" hidden="false" customHeight="false" outlineLevel="0" collapsed="false">
      <c r="C148" s="947"/>
      <c r="T148" s="948"/>
      <c r="V148" s="947"/>
      <c r="AM148" s="948"/>
    </row>
    <row r="149" customFormat="false" ht="14.25" hidden="false" customHeight="false" outlineLevel="0" collapsed="false">
      <c r="C149" s="947"/>
      <c r="T149" s="948"/>
      <c r="V149" s="947"/>
      <c r="AM149" s="948"/>
    </row>
    <row r="150" customFormat="false" ht="14.25" hidden="false" customHeight="false" outlineLevel="0" collapsed="false">
      <c r="C150" s="947"/>
      <c r="T150" s="948"/>
      <c r="V150" s="947"/>
      <c r="AM150" s="948"/>
    </row>
    <row r="151" customFormat="false" ht="14.25" hidden="false" customHeight="false" outlineLevel="0" collapsed="false">
      <c r="C151" s="947"/>
      <c r="T151" s="948"/>
      <c r="V151" s="947"/>
      <c r="AM151" s="948"/>
    </row>
    <row r="152" customFormat="false" ht="14.25" hidden="false" customHeight="false" outlineLevel="0" collapsed="false">
      <c r="C152" s="947"/>
      <c r="T152" s="948"/>
      <c r="V152" s="947"/>
      <c r="AM152" s="948"/>
    </row>
    <row r="153" customFormat="false" ht="14.25" hidden="false" customHeight="false" outlineLevel="0" collapsed="false">
      <c r="C153" s="947"/>
      <c r="T153" s="948"/>
      <c r="V153" s="947"/>
      <c r="AM153" s="948"/>
    </row>
    <row r="154" customFormat="false" ht="14.25" hidden="false" customHeight="false" outlineLevel="0" collapsed="false">
      <c r="C154" s="947"/>
      <c r="T154" s="948"/>
      <c r="V154" s="947"/>
      <c r="AM154" s="948"/>
    </row>
    <row r="155" customFormat="false" ht="14.25" hidden="false" customHeight="false" outlineLevel="0" collapsed="false">
      <c r="C155" s="949"/>
      <c r="D155" s="950"/>
      <c r="E155" s="950"/>
      <c r="F155" s="950"/>
      <c r="G155" s="950"/>
      <c r="H155" s="950"/>
      <c r="I155" s="950"/>
      <c r="J155" s="950"/>
      <c r="K155" s="950"/>
      <c r="L155" s="950"/>
      <c r="M155" s="950"/>
      <c r="N155" s="950"/>
      <c r="O155" s="950"/>
      <c r="P155" s="950"/>
      <c r="Q155" s="950"/>
      <c r="R155" s="950"/>
      <c r="S155" s="950"/>
      <c r="T155" s="951"/>
      <c r="V155" s="949"/>
      <c r="W155" s="950"/>
      <c r="X155" s="950"/>
      <c r="Y155" s="950"/>
      <c r="Z155" s="950"/>
      <c r="AA155" s="950"/>
      <c r="AB155" s="950"/>
      <c r="AC155" s="950"/>
      <c r="AD155" s="950"/>
      <c r="AE155" s="950"/>
      <c r="AF155" s="950"/>
      <c r="AG155" s="950"/>
      <c r="AH155" s="950"/>
      <c r="AI155" s="950"/>
      <c r="AJ155" s="950"/>
      <c r="AK155" s="950"/>
      <c r="AL155" s="950"/>
      <c r="AM155" s="951"/>
    </row>
    <row r="156" customFormat="false" ht="14.25" hidden="false" customHeight="false" outlineLevel="0" collapsed="false">
      <c r="C156" s="0" t="s">
        <v>463</v>
      </c>
      <c r="F156" s="952"/>
      <c r="G156" s="952"/>
      <c r="H156" s="952"/>
      <c r="I156" s="952"/>
      <c r="J156" s="952"/>
      <c r="K156" s="952"/>
      <c r="L156" s="952"/>
      <c r="M156" s="952"/>
      <c r="N156" s="952"/>
      <c r="O156" s="952"/>
      <c r="P156" s="952"/>
      <c r="Q156" s="952"/>
      <c r="R156" s="952"/>
      <c r="S156" s="952"/>
      <c r="T156" s="952"/>
      <c r="V156" s="953" t="s">
        <v>464</v>
      </c>
      <c r="Y156" s="952"/>
      <c r="Z156" s="952"/>
      <c r="AA156" s="952"/>
      <c r="AB156" s="952"/>
      <c r="AC156" s="952"/>
      <c r="AD156" s="952"/>
      <c r="AE156" s="952"/>
      <c r="AF156" s="952"/>
      <c r="AG156" s="952"/>
      <c r="AH156" s="952"/>
      <c r="AI156" s="952"/>
      <c r="AJ156" s="952"/>
      <c r="AK156" s="952"/>
      <c r="AL156" s="952"/>
      <c r="AM156" s="952"/>
    </row>
    <row r="158" customFormat="false" ht="14.25" hidden="false" customHeight="false" outlineLevel="0" collapsed="false">
      <c r="C158" s="944"/>
      <c r="D158" s="945"/>
      <c r="E158" s="945"/>
      <c r="F158" s="945"/>
      <c r="G158" s="945"/>
      <c r="H158" s="945"/>
      <c r="I158" s="945"/>
      <c r="J158" s="945"/>
      <c r="K158" s="945"/>
      <c r="L158" s="945"/>
      <c r="M158" s="945"/>
      <c r="N158" s="945"/>
      <c r="O158" s="945"/>
      <c r="P158" s="945"/>
      <c r="Q158" s="945"/>
      <c r="R158" s="945"/>
      <c r="S158" s="945"/>
      <c r="T158" s="946"/>
      <c r="V158" s="944"/>
      <c r="W158" s="945"/>
      <c r="X158" s="945"/>
      <c r="Y158" s="945"/>
      <c r="Z158" s="945"/>
      <c r="AA158" s="945"/>
      <c r="AB158" s="945"/>
      <c r="AC158" s="945"/>
      <c r="AD158" s="945"/>
      <c r="AE158" s="945"/>
      <c r="AF158" s="945"/>
      <c r="AG158" s="945"/>
      <c r="AH158" s="945"/>
      <c r="AI158" s="945"/>
      <c r="AJ158" s="945"/>
      <c r="AK158" s="945"/>
      <c r="AL158" s="945"/>
      <c r="AM158" s="946"/>
    </row>
    <row r="159" customFormat="false" ht="14.25" hidden="false" customHeight="false" outlineLevel="0" collapsed="false">
      <c r="C159" s="947"/>
      <c r="T159" s="948"/>
      <c r="V159" s="947"/>
      <c r="AM159" s="948"/>
    </row>
    <row r="160" customFormat="false" ht="14.25" hidden="false" customHeight="false" outlineLevel="0" collapsed="false">
      <c r="C160" s="947"/>
      <c r="T160" s="948"/>
      <c r="V160" s="947"/>
      <c r="AM160" s="948"/>
    </row>
    <row r="161" customFormat="false" ht="14.25" hidden="false" customHeight="false" outlineLevel="0" collapsed="false">
      <c r="C161" s="947"/>
      <c r="T161" s="948"/>
      <c r="V161" s="947"/>
      <c r="AM161" s="948"/>
    </row>
    <row r="162" customFormat="false" ht="14.25" hidden="false" customHeight="false" outlineLevel="0" collapsed="false">
      <c r="C162" s="947"/>
      <c r="T162" s="948"/>
      <c r="V162" s="947"/>
      <c r="AM162" s="948"/>
    </row>
    <row r="163" customFormat="false" ht="14.25" hidden="false" customHeight="false" outlineLevel="0" collapsed="false">
      <c r="C163" s="947"/>
      <c r="T163" s="948"/>
      <c r="V163" s="947"/>
      <c r="AM163" s="948"/>
    </row>
    <row r="164" customFormat="false" ht="14.25" hidden="false" customHeight="false" outlineLevel="0" collapsed="false">
      <c r="C164" s="947"/>
      <c r="T164" s="948"/>
      <c r="V164" s="947"/>
      <c r="AM164" s="948"/>
    </row>
    <row r="165" customFormat="false" ht="14.25" hidden="false" customHeight="false" outlineLevel="0" collapsed="false">
      <c r="C165" s="947"/>
      <c r="T165" s="948"/>
      <c r="V165" s="947"/>
      <c r="AM165" s="948"/>
    </row>
    <row r="166" customFormat="false" ht="14.25" hidden="false" customHeight="false" outlineLevel="0" collapsed="false">
      <c r="C166" s="947"/>
      <c r="T166" s="948"/>
      <c r="V166" s="947"/>
      <c r="AM166" s="948"/>
    </row>
    <row r="167" customFormat="false" ht="14.25" hidden="false" customHeight="false" outlineLevel="0" collapsed="false">
      <c r="C167" s="947"/>
      <c r="T167" s="948"/>
      <c r="V167" s="947"/>
      <c r="AM167" s="948"/>
    </row>
    <row r="168" customFormat="false" ht="14.25" hidden="false" customHeight="false" outlineLevel="0" collapsed="false">
      <c r="C168" s="947"/>
      <c r="T168" s="948"/>
      <c r="V168" s="947"/>
      <c r="AM168" s="948"/>
    </row>
    <row r="169" customFormat="false" ht="14.25" hidden="false" customHeight="false" outlineLevel="0" collapsed="false">
      <c r="C169" s="947"/>
      <c r="T169" s="948"/>
      <c r="V169" s="947"/>
      <c r="AM169" s="948"/>
    </row>
    <row r="170" customFormat="false" ht="14.25" hidden="false" customHeight="false" outlineLevel="0" collapsed="false">
      <c r="C170" s="947"/>
      <c r="T170" s="948"/>
      <c r="V170" s="947"/>
      <c r="AM170" s="948"/>
    </row>
    <row r="171" customFormat="false" ht="14.25" hidden="false" customHeight="false" outlineLevel="0" collapsed="false">
      <c r="C171" s="949"/>
      <c r="D171" s="950"/>
      <c r="E171" s="950"/>
      <c r="F171" s="950"/>
      <c r="G171" s="950"/>
      <c r="H171" s="950"/>
      <c r="I171" s="950"/>
      <c r="J171" s="950"/>
      <c r="K171" s="950"/>
      <c r="L171" s="950"/>
      <c r="M171" s="950"/>
      <c r="N171" s="950"/>
      <c r="O171" s="950"/>
      <c r="P171" s="950"/>
      <c r="Q171" s="950"/>
      <c r="R171" s="950"/>
      <c r="S171" s="950"/>
      <c r="T171" s="951"/>
      <c r="V171" s="949"/>
      <c r="W171" s="950"/>
      <c r="X171" s="950"/>
      <c r="Y171" s="950"/>
      <c r="Z171" s="950"/>
      <c r="AA171" s="950"/>
      <c r="AB171" s="950"/>
      <c r="AC171" s="950"/>
      <c r="AD171" s="950"/>
      <c r="AE171" s="950"/>
      <c r="AF171" s="950"/>
      <c r="AG171" s="950"/>
      <c r="AH171" s="950"/>
      <c r="AI171" s="950"/>
      <c r="AJ171" s="950"/>
      <c r="AK171" s="950"/>
      <c r="AL171" s="950"/>
      <c r="AM171" s="951"/>
    </row>
    <row r="172" customFormat="false" ht="14.25" hidden="false" customHeight="false" outlineLevel="0" collapsed="false">
      <c r="C172" s="0" t="s">
        <v>465</v>
      </c>
      <c r="F172" s="952"/>
      <c r="G172" s="952"/>
      <c r="H172" s="952"/>
      <c r="I172" s="952"/>
      <c r="J172" s="952"/>
      <c r="K172" s="952"/>
      <c r="L172" s="952"/>
      <c r="M172" s="952"/>
      <c r="N172" s="952"/>
      <c r="O172" s="952"/>
      <c r="P172" s="952"/>
      <c r="Q172" s="952"/>
      <c r="R172" s="952"/>
      <c r="S172" s="952"/>
      <c r="T172" s="952"/>
      <c r="V172" s="953" t="s">
        <v>466</v>
      </c>
      <c r="Y172" s="952"/>
      <c r="Z172" s="952"/>
      <c r="AA172" s="952"/>
      <c r="AB172" s="952"/>
      <c r="AC172" s="952"/>
      <c r="AD172" s="952"/>
      <c r="AE172" s="952"/>
      <c r="AF172" s="952"/>
      <c r="AG172" s="952"/>
      <c r="AH172" s="952"/>
      <c r="AI172" s="952"/>
      <c r="AJ172" s="952"/>
      <c r="AK172" s="952"/>
      <c r="AL172" s="952"/>
      <c r="AM172" s="952"/>
    </row>
    <row r="174" customFormat="false" ht="14.25" hidden="false" customHeight="true" outlineLevel="0" collapsed="false"/>
    <row r="175" customFormat="false" ht="14.25" hidden="false" customHeight="false" outlineLevel="0" collapsed="false">
      <c r="L175" s="955" t="s">
        <v>142</v>
      </c>
      <c r="M175" s="956" t="n">
        <f aca="false">$AC$1</f>
        <v>0</v>
      </c>
      <c r="N175" s="956"/>
      <c r="O175" s="956"/>
      <c r="P175" s="956"/>
      <c r="Q175" s="956"/>
      <c r="R175" s="956"/>
      <c r="S175" s="956"/>
      <c r="Y175" s="957"/>
      <c r="Z175" s="957"/>
      <c r="AA175" s="957"/>
      <c r="AB175" s="957"/>
      <c r="AC175" s="957"/>
      <c r="AD175" s="957"/>
      <c r="AE175" s="957"/>
      <c r="AF175" s="957"/>
      <c r="AG175" s="957"/>
      <c r="AH175" s="957"/>
      <c r="AI175" s="957"/>
      <c r="AJ175" s="957"/>
    </row>
    <row r="176" customFormat="false" ht="14.25" hidden="false" customHeight="false" outlineLevel="0" collapsed="false">
      <c r="C176" s="944"/>
      <c r="D176" s="945"/>
      <c r="E176" s="945"/>
      <c r="F176" s="945"/>
      <c r="G176" s="945"/>
      <c r="H176" s="945"/>
      <c r="I176" s="945"/>
      <c r="J176" s="945"/>
      <c r="K176" s="945"/>
      <c r="L176" s="945"/>
      <c r="M176" s="945"/>
      <c r="N176" s="945"/>
      <c r="O176" s="945"/>
      <c r="P176" s="945"/>
      <c r="Q176" s="945"/>
      <c r="R176" s="945"/>
      <c r="S176" s="945"/>
      <c r="T176" s="946"/>
      <c r="V176" s="944"/>
      <c r="W176" s="945"/>
      <c r="X176" s="945"/>
      <c r="Y176" s="945"/>
      <c r="Z176" s="945"/>
      <c r="AA176" s="945"/>
      <c r="AB176" s="945"/>
      <c r="AC176" s="945"/>
      <c r="AD176" s="945"/>
      <c r="AE176" s="945"/>
      <c r="AF176" s="945"/>
      <c r="AG176" s="945"/>
      <c r="AH176" s="945"/>
      <c r="AI176" s="945"/>
      <c r="AJ176" s="945"/>
      <c r="AK176" s="945"/>
      <c r="AL176" s="945"/>
      <c r="AM176" s="946"/>
    </row>
    <row r="177" customFormat="false" ht="14.25" hidden="false" customHeight="false" outlineLevel="0" collapsed="false">
      <c r="C177" s="947"/>
      <c r="T177" s="948"/>
      <c r="V177" s="947"/>
      <c r="AM177" s="948"/>
    </row>
    <row r="178" customFormat="false" ht="14.25" hidden="false" customHeight="false" outlineLevel="0" collapsed="false">
      <c r="C178" s="947"/>
      <c r="T178" s="948"/>
      <c r="V178" s="947"/>
      <c r="AM178" s="948"/>
    </row>
    <row r="179" customFormat="false" ht="14.25" hidden="false" customHeight="false" outlineLevel="0" collapsed="false">
      <c r="C179" s="947"/>
      <c r="T179" s="948"/>
      <c r="V179" s="947"/>
      <c r="AM179" s="948"/>
    </row>
    <row r="180" customFormat="false" ht="14.25" hidden="false" customHeight="false" outlineLevel="0" collapsed="false">
      <c r="C180" s="947"/>
      <c r="T180" s="948"/>
      <c r="V180" s="947"/>
      <c r="AM180" s="948"/>
    </row>
    <row r="181" customFormat="false" ht="14.25" hidden="false" customHeight="false" outlineLevel="0" collapsed="false">
      <c r="C181" s="947"/>
      <c r="T181" s="948"/>
      <c r="V181" s="947"/>
      <c r="AM181" s="948"/>
    </row>
    <row r="182" customFormat="false" ht="14.25" hidden="false" customHeight="false" outlineLevel="0" collapsed="false">
      <c r="C182" s="947"/>
      <c r="T182" s="948"/>
      <c r="V182" s="947"/>
      <c r="AM182" s="948"/>
    </row>
    <row r="183" customFormat="false" ht="14.25" hidden="false" customHeight="false" outlineLevel="0" collapsed="false">
      <c r="C183" s="947"/>
      <c r="T183" s="948"/>
      <c r="V183" s="947"/>
      <c r="AM183" s="948"/>
    </row>
    <row r="184" customFormat="false" ht="14.25" hidden="false" customHeight="false" outlineLevel="0" collapsed="false">
      <c r="C184" s="947"/>
      <c r="T184" s="948"/>
      <c r="V184" s="947"/>
      <c r="AM184" s="948"/>
    </row>
    <row r="185" customFormat="false" ht="14.25" hidden="false" customHeight="false" outlineLevel="0" collapsed="false">
      <c r="C185" s="947"/>
      <c r="T185" s="948"/>
      <c r="V185" s="947"/>
      <c r="AM185" s="948"/>
    </row>
    <row r="186" customFormat="false" ht="14.25" hidden="false" customHeight="false" outlineLevel="0" collapsed="false">
      <c r="C186" s="947"/>
      <c r="T186" s="948"/>
      <c r="V186" s="947"/>
      <c r="AM186" s="948"/>
    </row>
    <row r="187" customFormat="false" ht="14.25" hidden="false" customHeight="false" outlineLevel="0" collapsed="false">
      <c r="C187" s="947"/>
      <c r="T187" s="948"/>
      <c r="V187" s="947"/>
      <c r="AM187" s="948"/>
    </row>
    <row r="188" customFormat="false" ht="14.25" hidden="false" customHeight="false" outlineLevel="0" collapsed="false">
      <c r="C188" s="947"/>
      <c r="T188" s="948"/>
      <c r="V188" s="947"/>
      <c r="AM188" s="948"/>
    </row>
    <row r="189" customFormat="false" ht="14.25" hidden="false" customHeight="false" outlineLevel="0" collapsed="false">
      <c r="C189" s="949"/>
      <c r="D189" s="950"/>
      <c r="E189" s="950"/>
      <c r="F189" s="950"/>
      <c r="G189" s="950"/>
      <c r="H189" s="950"/>
      <c r="I189" s="950"/>
      <c r="J189" s="950"/>
      <c r="K189" s="950"/>
      <c r="L189" s="950"/>
      <c r="M189" s="950"/>
      <c r="N189" s="950"/>
      <c r="O189" s="950"/>
      <c r="P189" s="950"/>
      <c r="Q189" s="950"/>
      <c r="R189" s="950"/>
      <c r="S189" s="950"/>
      <c r="T189" s="951"/>
      <c r="V189" s="949"/>
      <c r="W189" s="950"/>
      <c r="X189" s="950"/>
      <c r="Y189" s="950"/>
      <c r="Z189" s="950"/>
      <c r="AA189" s="950"/>
      <c r="AB189" s="950"/>
      <c r="AC189" s="950"/>
      <c r="AD189" s="950"/>
      <c r="AE189" s="950"/>
      <c r="AF189" s="950"/>
      <c r="AG189" s="950"/>
      <c r="AH189" s="950"/>
      <c r="AI189" s="950"/>
      <c r="AJ189" s="950"/>
      <c r="AK189" s="950"/>
      <c r="AL189" s="950"/>
      <c r="AM189" s="951"/>
    </row>
    <row r="190" customFormat="false" ht="14.25" hidden="false" customHeight="false" outlineLevel="0" collapsed="false">
      <c r="C190" s="0" t="s">
        <v>467</v>
      </c>
      <c r="F190" s="952"/>
      <c r="G190" s="952"/>
      <c r="H190" s="952"/>
      <c r="I190" s="952"/>
      <c r="J190" s="952"/>
      <c r="K190" s="952"/>
      <c r="L190" s="952"/>
      <c r="M190" s="952"/>
      <c r="N190" s="952"/>
      <c r="O190" s="952"/>
      <c r="P190" s="952"/>
      <c r="Q190" s="952"/>
      <c r="R190" s="952"/>
      <c r="S190" s="952"/>
      <c r="T190" s="952"/>
      <c r="V190" s="953" t="s">
        <v>468</v>
      </c>
      <c r="Y190" s="952"/>
      <c r="Z190" s="952"/>
      <c r="AA190" s="952"/>
      <c r="AB190" s="952"/>
      <c r="AC190" s="952"/>
      <c r="AD190" s="952"/>
      <c r="AE190" s="952"/>
      <c r="AF190" s="952"/>
      <c r="AG190" s="952"/>
      <c r="AH190" s="952"/>
      <c r="AI190" s="952"/>
      <c r="AJ190" s="952"/>
      <c r="AK190" s="952"/>
      <c r="AL190" s="952"/>
      <c r="AM190" s="952"/>
    </row>
    <row r="192" customFormat="false" ht="14.25" hidden="false" customHeight="false" outlineLevel="0" collapsed="false">
      <c r="C192" s="944"/>
      <c r="D192" s="945"/>
      <c r="E192" s="945"/>
      <c r="F192" s="945"/>
      <c r="G192" s="945"/>
      <c r="H192" s="945"/>
      <c r="I192" s="945"/>
      <c r="J192" s="945"/>
      <c r="K192" s="945"/>
      <c r="L192" s="945"/>
      <c r="M192" s="945"/>
      <c r="N192" s="945"/>
      <c r="O192" s="945"/>
      <c r="P192" s="945"/>
      <c r="Q192" s="945"/>
      <c r="R192" s="945"/>
      <c r="S192" s="945"/>
      <c r="T192" s="946"/>
      <c r="V192" s="944"/>
      <c r="W192" s="945"/>
      <c r="X192" s="945"/>
      <c r="Y192" s="945"/>
      <c r="Z192" s="945"/>
      <c r="AA192" s="945"/>
      <c r="AB192" s="945"/>
      <c r="AC192" s="945"/>
      <c r="AD192" s="945"/>
      <c r="AE192" s="945"/>
      <c r="AF192" s="945"/>
      <c r="AG192" s="945"/>
      <c r="AH192" s="945"/>
      <c r="AI192" s="945"/>
      <c r="AJ192" s="945"/>
      <c r="AK192" s="945"/>
      <c r="AL192" s="945"/>
      <c r="AM192" s="946"/>
    </row>
    <row r="193" customFormat="false" ht="14.25" hidden="false" customHeight="false" outlineLevel="0" collapsed="false">
      <c r="C193" s="947"/>
      <c r="T193" s="948"/>
      <c r="V193" s="947"/>
      <c r="AM193" s="948"/>
    </row>
    <row r="194" customFormat="false" ht="14.25" hidden="false" customHeight="false" outlineLevel="0" collapsed="false">
      <c r="C194" s="947"/>
      <c r="T194" s="948"/>
      <c r="V194" s="947"/>
      <c r="AM194" s="948"/>
    </row>
    <row r="195" customFormat="false" ht="14.25" hidden="false" customHeight="false" outlineLevel="0" collapsed="false">
      <c r="C195" s="947"/>
      <c r="T195" s="948"/>
      <c r="V195" s="947"/>
      <c r="AM195" s="948"/>
    </row>
    <row r="196" customFormat="false" ht="14.25" hidden="false" customHeight="false" outlineLevel="0" collapsed="false">
      <c r="C196" s="947"/>
      <c r="T196" s="948"/>
      <c r="V196" s="947"/>
      <c r="AM196" s="948"/>
    </row>
    <row r="197" customFormat="false" ht="14.25" hidden="false" customHeight="false" outlineLevel="0" collapsed="false">
      <c r="C197" s="947"/>
      <c r="T197" s="948"/>
      <c r="V197" s="947"/>
      <c r="AM197" s="948"/>
    </row>
    <row r="198" customFormat="false" ht="14.25" hidden="false" customHeight="false" outlineLevel="0" collapsed="false">
      <c r="C198" s="947"/>
      <c r="T198" s="948"/>
      <c r="V198" s="947"/>
      <c r="AM198" s="948"/>
    </row>
    <row r="199" customFormat="false" ht="14.25" hidden="false" customHeight="false" outlineLevel="0" collapsed="false">
      <c r="C199" s="947"/>
      <c r="T199" s="948"/>
      <c r="V199" s="947"/>
      <c r="AM199" s="948"/>
    </row>
    <row r="200" customFormat="false" ht="14.25" hidden="false" customHeight="false" outlineLevel="0" collapsed="false">
      <c r="C200" s="947"/>
      <c r="T200" s="948"/>
      <c r="V200" s="947"/>
      <c r="AM200" s="948"/>
    </row>
    <row r="201" customFormat="false" ht="14.25" hidden="false" customHeight="false" outlineLevel="0" collapsed="false">
      <c r="C201" s="947"/>
      <c r="T201" s="948"/>
      <c r="V201" s="947"/>
      <c r="AM201" s="948"/>
    </row>
    <row r="202" customFormat="false" ht="14.25" hidden="false" customHeight="false" outlineLevel="0" collapsed="false">
      <c r="C202" s="947"/>
      <c r="T202" s="948"/>
      <c r="V202" s="947"/>
      <c r="AM202" s="948"/>
    </row>
    <row r="203" customFormat="false" ht="14.25" hidden="false" customHeight="false" outlineLevel="0" collapsed="false">
      <c r="C203" s="947"/>
      <c r="T203" s="948"/>
      <c r="V203" s="947"/>
      <c r="AM203" s="948"/>
    </row>
    <row r="204" customFormat="false" ht="14.25" hidden="false" customHeight="false" outlineLevel="0" collapsed="false">
      <c r="C204" s="947"/>
      <c r="T204" s="948"/>
      <c r="V204" s="947"/>
      <c r="AM204" s="948"/>
    </row>
    <row r="205" customFormat="false" ht="14.25" hidden="false" customHeight="false" outlineLevel="0" collapsed="false">
      <c r="C205" s="949"/>
      <c r="D205" s="950"/>
      <c r="E205" s="950"/>
      <c r="F205" s="950"/>
      <c r="G205" s="950"/>
      <c r="H205" s="950"/>
      <c r="I205" s="950"/>
      <c r="J205" s="950"/>
      <c r="K205" s="950"/>
      <c r="L205" s="950"/>
      <c r="M205" s="950"/>
      <c r="N205" s="950"/>
      <c r="O205" s="950"/>
      <c r="P205" s="950"/>
      <c r="Q205" s="950"/>
      <c r="R205" s="950"/>
      <c r="S205" s="950"/>
      <c r="T205" s="951"/>
      <c r="V205" s="949"/>
      <c r="W205" s="950"/>
      <c r="X205" s="950"/>
      <c r="Y205" s="950"/>
      <c r="Z205" s="950"/>
      <c r="AA205" s="950"/>
      <c r="AB205" s="950"/>
      <c r="AC205" s="950"/>
      <c r="AD205" s="950"/>
      <c r="AE205" s="950"/>
      <c r="AF205" s="950"/>
      <c r="AG205" s="950"/>
      <c r="AH205" s="950"/>
      <c r="AI205" s="950"/>
      <c r="AJ205" s="950"/>
      <c r="AK205" s="950"/>
      <c r="AL205" s="950"/>
      <c r="AM205" s="951"/>
    </row>
    <row r="206" customFormat="false" ht="14.25" hidden="false" customHeight="false" outlineLevel="0" collapsed="false">
      <c r="C206" s="0" t="s">
        <v>469</v>
      </c>
      <c r="F206" s="952"/>
      <c r="G206" s="952"/>
      <c r="H206" s="952"/>
      <c r="I206" s="952"/>
      <c r="J206" s="952"/>
      <c r="K206" s="952"/>
      <c r="L206" s="952"/>
      <c r="M206" s="952"/>
      <c r="N206" s="952"/>
      <c r="O206" s="952"/>
      <c r="P206" s="952"/>
      <c r="Q206" s="952"/>
      <c r="R206" s="952"/>
      <c r="S206" s="952"/>
      <c r="T206" s="952"/>
      <c r="V206" s="953" t="s">
        <v>470</v>
      </c>
      <c r="Y206" s="952"/>
      <c r="Z206" s="952"/>
      <c r="AA206" s="952"/>
      <c r="AB206" s="952"/>
      <c r="AC206" s="952"/>
      <c r="AD206" s="952"/>
      <c r="AE206" s="952"/>
      <c r="AF206" s="952"/>
      <c r="AG206" s="952"/>
      <c r="AH206" s="952"/>
      <c r="AI206" s="952"/>
      <c r="AJ206" s="952"/>
      <c r="AK206" s="952"/>
      <c r="AL206" s="952"/>
      <c r="AM206" s="952"/>
    </row>
    <row r="209" customFormat="false" ht="14.25" hidden="false" customHeight="false" outlineLevel="0" collapsed="false">
      <c r="L209" s="955" t="s">
        <v>142</v>
      </c>
      <c r="M209" s="956" t="n">
        <f aca="false">$AC$1</f>
        <v>0</v>
      </c>
      <c r="N209" s="956"/>
      <c r="O209" s="956"/>
      <c r="P209" s="956"/>
      <c r="Q209" s="956"/>
      <c r="R209" s="956"/>
      <c r="S209" s="956"/>
      <c r="Y209" s="957"/>
      <c r="Z209" s="957"/>
      <c r="AA209" s="957"/>
      <c r="AB209" s="957"/>
      <c r="AC209" s="957"/>
      <c r="AD209" s="957"/>
      <c r="AE209" s="957"/>
      <c r="AF209" s="957"/>
      <c r="AG209" s="957"/>
      <c r="AH209" s="957"/>
      <c r="AI209" s="957"/>
      <c r="AJ209" s="957"/>
    </row>
    <row r="210" customFormat="false" ht="14.25" hidden="false" customHeight="false" outlineLevel="0" collapsed="false">
      <c r="C210" s="944"/>
      <c r="D210" s="945"/>
      <c r="E210" s="945"/>
      <c r="F210" s="945"/>
      <c r="G210" s="945"/>
      <c r="H210" s="945"/>
      <c r="I210" s="945"/>
      <c r="J210" s="945"/>
      <c r="K210" s="945"/>
      <c r="L210" s="945"/>
      <c r="M210" s="945"/>
      <c r="N210" s="945"/>
      <c r="O210" s="945"/>
      <c r="P210" s="945"/>
      <c r="Q210" s="945"/>
      <c r="R210" s="945"/>
      <c r="S210" s="945"/>
      <c r="T210" s="946"/>
      <c r="V210" s="944"/>
      <c r="W210" s="945"/>
      <c r="X210" s="945"/>
      <c r="Y210" s="945"/>
      <c r="Z210" s="945"/>
      <c r="AA210" s="945"/>
      <c r="AB210" s="945"/>
      <c r="AC210" s="945"/>
      <c r="AD210" s="945"/>
      <c r="AE210" s="945"/>
      <c r="AF210" s="945"/>
      <c r="AG210" s="945"/>
      <c r="AH210" s="945"/>
      <c r="AI210" s="945"/>
      <c r="AJ210" s="945"/>
      <c r="AK210" s="945"/>
      <c r="AL210" s="945"/>
      <c r="AM210" s="946"/>
    </row>
    <row r="211" customFormat="false" ht="14.25" hidden="false" customHeight="false" outlineLevel="0" collapsed="false">
      <c r="C211" s="947"/>
      <c r="T211" s="948"/>
      <c r="V211" s="947"/>
      <c r="AM211" s="948"/>
    </row>
    <row r="212" customFormat="false" ht="14.25" hidden="false" customHeight="false" outlineLevel="0" collapsed="false">
      <c r="C212" s="947"/>
      <c r="T212" s="948"/>
      <c r="V212" s="947"/>
      <c r="AM212" s="948"/>
    </row>
    <row r="213" customFormat="false" ht="14.25" hidden="false" customHeight="false" outlineLevel="0" collapsed="false">
      <c r="C213" s="947"/>
      <c r="T213" s="948"/>
      <c r="V213" s="947"/>
      <c r="AM213" s="948"/>
    </row>
    <row r="214" customFormat="false" ht="14.25" hidden="false" customHeight="false" outlineLevel="0" collapsed="false">
      <c r="C214" s="947"/>
      <c r="T214" s="948"/>
      <c r="V214" s="947"/>
      <c r="AM214" s="948"/>
    </row>
    <row r="215" customFormat="false" ht="14.25" hidden="false" customHeight="false" outlineLevel="0" collapsed="false">
      <c r="C215" s="947"/>
      <c r="T215" s="948"/>
      <c r="V215" s="947"/>
      <c r="AM215" s="948"/>
    </row>
    <row r="216" customFormat="false" ht="14.25" hidden="false" customHeight="false" outlineLevel="0" collapsed="false">
      <c r="C216" s="947"/>
      <c r="T216" s="948"/>
      <c r="V216" s="947"/>
      <c r="AM216" s="948"/>
    </row>
    <row r="217" customFormat="false" ht="14.25" hidden="false" customHeight="false" outlineLevel="0" collapsed="false">
      <c r="C217" s="947"/>
      <c r="T217" s="948"/>
      <c r="V217" s="947"/>
      <c r="AM217" s="948"/>
    </row>
    <row r="218" customFormat="false" ht="14.25" hidden="false" customHeight="false" outlineLevel="0" collapsed="false">
      <c r="C218" s="947"/>
      <c r="T218" s="948"/>
      <c r="V218" s="947"/>
      <c r="AM218" s="948"/>
    </row>
    <row r="219" customFormat="false" ht="14.25" hidden="false" customHeight="false" outlineLevel="0" collapsed="false">
      <c r="C219" s="947"/>
      <c r="T219" s="948"/>
      <c r="V219" s="947"/>
      <c r="AM219" s="948"/>
    </row>
    <row r="220" customFormat="false" ht="14.25" hidden="false" customHeight="false" outlineLevel="0" collapsed="false">
      <c r="C220" s="947"/>
      <c r="T220" s="948"/>
      <c r="V220" s="947"/>
      <c r="AM220" s="948"/>
    </row>
    <row r="221" customFormat="false" ht="14.25" hidden="false" customHeight="false" outlineLevel="0" collapsed="false">
      <c r="C221" s="947"/>
      <c r="T221" s="948"/>
      <c r="V221" s="947"/>
      <c r="AM221" s="948"/>
    </row>
    <row r="222" customFormat="false" ht="14.25" hidden="false" customHeight="false" outlineLevel="0" collapsed="false">
      <c r="C222" s="947"/>
      <c r="T222" s="948"/>
      <c r="V222" s="947"/>
      <c r="AM222" s="948"/>
    </row>
    <row r="223" customFormat="false" ht="14.25" hidden="false" customHeight="false" outlineLevel="0" collapsed="false">
      <c r="C223" s="949"/>
      <c r="D223" s="950"/>
      <c r="E223" s="950"/>
      <c r="F223" s="950"/>
      <c r="G223" s="950"/>
      <c r="H223" s="950"/>
      <c r="I223" s="950"/>
      <c r="J223" s="950"/>
      <c r="K223" s="950"/>
      <c r="L223" s="950"/>
      <c r="M223" s="950"/>
      <c r="N223" s="950"/>
      <c r="O223" s="950"/>
      <c r="P223" s="950"/>
      <c r="Q223" s="950"/>
      <c r="R223" s="950"/>
      <c r="S223" s="950"/>
      <c r="T223" s="951"/>
      <c r="V223" s="949"/>
      <c r="W223" s="950"/>
      <c r="X223" s="950"/>
      <c r="Y223" s="950"/>
      <c r="Z223" s="950"/>
      <c r="AA223" s="950"/>
      <c r="AB223" s="950"/>
      <c r="AC223" s="950"/>
      <c r="AD223" s="950"/>
      <c r="AE223" s="950"/>
      <c r="AF223" s="950"/>
      <c r="AG223" s="950"/>
      <c r="AH223" s="950"/>
      <c r="AI223" s="950"/>
      <c r="AJ223" s="950"/>
      <c r="AK223" s="950"/>
      <c r="AL223" s="950"/>
      <c r="AM223" s="951"/>
    </row>
    <row r="224" customFormat="false" ht="14.25" hidden="false" customHeight="false" outlineLevel="0" collapsed="false">
      <c r="C224" s="0" t="s">
        <v>471</v>
      </c>
      <c r="F224" s="952"/>
      <c r="G224" s="952"/>
      <c r="H224" s="952"/>
      <c r="I224" s="952"/>
      <c r="J224" s="952"/>
      <c r="K224" s="952"/>
      <c r="L224" s="952"/>
      <c r="M224" s="952"/>
      <c r="N224" s="952"/>
      <c r="O224" s="952"/>
      <c r="P224" s="952"/>
      <c r="Q224" s="952"/>
      <c r="R224" s="952"/>
      <c r="S224" s="952"/>
      <c r="T224" s="952"/>
      <c r="V224" s="953" t="s">
        <v>472</v>
      </c>
      <c r="Y224" s="952"/>
      <c r="Z224" s="952"/>
      <c r="AA224" s="952"/>
      <c r="AB224" s="952"/>
      <c r="AC224" s="952"/>
      <c r="AD224" s="952"/>
      <c r="AE224" s="952"/>
      <c r="AF224" s="952"/>
      <c r="AG224" s="952"/>
      <c r="AH224" s="952"/>
      <c r="AI224" s="952"/>
      <c r="AJ224" s="952"/>
      <c r="AK224" s="952"/>
      <c r="AL224" s="952"/>
      <c r="AM224" s="952"/>
    </row>
    <row r="226" customFormat="false" ht="14.25" hidden="false" customHeight="false" outlineLevel="0" collapsed="false">
      <c r="C226" s="944"/>
      <c r="D226" s="945"/>
      <c r="E226" s="945"/>
      <c r="F226" s="945"/>
      <c r="G226" s="945"/>
      <c r="H226" s="945"/>
      <c r="I226" s="945"/>
      <c r="J226" s="945"/>
      <c r="K226" s="945"/>
      <c r="L226" s="945"/>
      <c r="M226" s="945"/>
      <c r="N226" s="945"/>
      <c r="O226" s="945"/>
      <c r="P226" s="945"/>
      <c r="Q226" s="945"/>
      <c r="R226" s="945"/>
      <c r="S226" s="945"/>
      <c r="T226" s="946"/>
      <c r="V226" s="944"/>
      <c r="W226" s="945"/>
      <c r="X226" s="945"/>
      <c r="Y226" s="945"/>
      <c r="Z226" s="945"/>
      <c r="AA226" s="945"/>
      <c r="AB226" s="945"/>
      <c r="AC226" s="945"/>
      <c r="AD226" s="945"/>
      <c r="AE226" s="945"/>
      <c r="AF226" s="945"/>
      <c r="AG226" s="945"/>
      <c r="AH226" s="945"/>
      <c r="AI226" s="945"/>
      <c r="AJ226" s="945"/>
      <c r="AK226" s="945"/>
      <c r="AL226" s="945"/>
      <c r="AM226" s="946"/>
    </row>
    <row r="227" customFormat="false" ht="14.25" hidden="false" customHeight="false" outlineLevel="0" collapsed="false">
      <c r="C227" s="947"/>
      <c r="T227" s="948"/>
      <c r="V227" s="947"/>
      <c r="AM227" s="948"/>
    </row>
    <row r="228" customFormat="false" ht="14.25" hidden="false" customHeight="false" outlineLevel="0" collapsed="false">
      <c r="C228" s="947"/>
      <c r="T228" s="948"/>
      <c r="V228" s="947"/>
      <c r="AM228" s="948"/>
    </row>
    <row r="229" customFormat="false" ht="14.25" hidden="false" customHeight="false" outlineLevel="0" collapsed="false">
      <c r="C229" s="947"/>
      <c r="T229" s="948"/>
      <c r="V229" s="947"/>
      <c r="AM229" s="948"/>
    </row>
    <row r="230" customFormat="false" ht="14.25" hidden="false" customHeight="false" outlineLevel="0" collapsed="false">
      <c r="C230" s="947"/>
      <c r="T230" s="948"/>
      <c r="V230" s="947"/>
      <c r="AM230" s="948"/>
    </row>
    <row r="231" customFormat="false" ht="14.25" hidden="false" customHeight="false" outlineLevel="0" collapsed="false">
      <c r="C231" s="947"/>
      <c r="T231" s="948"/>
      <c r="V231" s="947"/>
      <c r="AM231" s="948"/>
    </row>
    <row r="232" customFormat="false" ht="14.25" hidden="false" customHeight="false" outlineLevel="0" collapsed="false">
      <c r="C232" s="947"/>
      <c r="T232" s="948"/>
      <c r="V232" s="947"/>
      <c r="AM232" s="948"/>
    </row>
    <row r="233" customFormat="false" ht="14.25" hidden="false" customHeight="false" outlineLevel="0" collapsed="false">
      <c r="C233" s="947"/>
      <c r="T233" s="948"/>
      <c r="V233" s="947"/>
      <c r="AM233" s="948"/>
    </row>
    <row r="234" customFormat="false" ht="14.25" hidden="false" customHeight="false" outlineLevel="0" collapsed="false">
      <c r="C234" s="947"/>
      <c r="T234" s="948"/>
      <c r="V234" s="947"/>
      <c r="AM234" s="948"/>
    </row>
    <row r="235" customFormat="false" ht="14.25" hidden="false" customHeight="false" outlineLevel="0" collapsed="false">
      <c r="C235" s="947"/>
      <c r="T235" s="948"/>
      <c r="V235" s="947"/>
      <c r="AM235" s="948"/>
    </row>
    <row r="236" customFormat="false" ht="14.25" hidden="false" customHeight="false" outlineLevel="0" collapsed="false">
      <c r="C236" s="947"/>
      <c r="T236" s="948"/>
      <c r="V236" s="947"/>
      <c r="AM236" s="948"/>
    </row>
    <row r="237" customFormat="false" ht="14.25" hidden="false" customHeight="false" outlineLevel="0" collapsed="false">
      <c r="C237" s="947"/>
      <c r="T237" s="948"/>
      <c r="V237" s="947"/>
      <c r="AM237" s="948"/>
    </row>
    <row r="238" customFormat="false" ht="14.25" hidden="false" customHeight="false" outlineLevel="0" collapsed="false">
      <c r="C238" s="947"/>
      <c r="T238" s="948"/>
      <c r="V238" s="947"/>
      <c r="AM238" s="948"/>
    </row>
    <row r="239" customFormat="false" ht="14.25" hidden="false" customHeight="false" outlineLevel="0" collapsed="false">
      <c r="C239" s="949"/>
      <c r="D239" s="950"/>
      <c r="E239" s="950"/>
      <c r="F239" s="950"/>
      <c r="G239" s="950"/>
      <c r="H239" s="950"/>
      <c r="I239" s="950"/>
      <c r="J239" s="950"/>
      <c r="K239" s="950"/>
      <c r="L239" s="950"/>
      <c r="M239" s="950"/>
      <c r="N239" s="950"/>
      <c r="O239" s="950"/>
      <c r="P239" s="950"/>
      <c r="Q239" s="950"/>
      <c r="R239" s="950"/>
      <c r="S239" s="950"/>
      <c r="T239" s="951"/>
      <c r="V239" s="949"/>
      <c r="W239" s="950"/>
      <c r="X239" s="950"/>
      <c r="Y239" s="950"/>
      <c r="Z239" s="950"/>
      <c r="AA239" s="950"/>
      <c r="AB239" s="950"/>
      <c r="AC239" s="950"/>
      <c r="AD239" s="950"/>
      <c r="AE239" s="950"/>
      <c r="AF239" s="950"/>
      <c r="AG239" s="950"/>
      <c r="AH239" s="950"/>
      <c r="AI239" s="950"/>
      <c r="AJ239" s="950"/>
      <c r="AK239" s="950"/>
      <c r="AL239" s="950"/>
      <c r="AM239" s="951"/>
    </row>
    <row r="240" customFormat="false" ht="14.25" hidden="false" customHeight="false" outlineLevel="0" collapsed="false">
      <c r="C240" s="0" t="s">
        <v>473</v>
      </c>
      <c r="F240" s="952"/>
      <c r="G240" s="952"/>
      <c r="H240" s="952"/>
      <c r="I240" s="952"/>
      <c r="J240" s="952"/>
      <c r="K240" s="952"/>
      <c r="L240" s="952"/>
      <c r="M240" s="952"/>
      <c r="N240" s="952"/>
      <c r="O240" s="952"/>
      <c r="P240" s="952"/>
      <c r="Q240" s="952"/>
      <c r="R240" s="952"/>
      <c r="S240" s="952"/>
      <c r="T240" s="952"/>
      <c r="V240" s="953" t="s">
        <v>474</v>
      </c>
      <c r="Y240" s="952"/>
      <c r="Z240" s="952"/>
      <c r="AA240" s="952"/>
      <c r="AB240" s="952"/>
      <c r="AC240" s="952"/>
      <c r="AD240" s="952"/>
      <c r="AE240" s="952"/>
      <c r="AF240" s="952"/>
      <c r="AG240" s="952"/>
      <c r="AH240" s="952"/>
      <c r="AI240" s="952"/>
      <c r="AJ240" s="952"/>
      <c r="AK240" s="952"/>
      <c r="AL240" s="952"/>
      <c r="AM240" s="952"/>
    </row>
    <row r="243" customFormat="false" ht="14.25" hidden="false" customHeight="false" outlineLevel="0" collapsed="false">
      <c r="L243" s="955" t="s">
        <v>142</v>
      </c>
      <c r="M243" s="956" t="n">
        <f aca="false">$AC$1</f>
        <v>0</v>
      </c>
      <c r="N243" s="956"/>
      <c r="O243" s="956"/>
      <c r="P243" s="956"/>
      <c r="Q243" s="956"/>
      <c r="R243" s="956"/>
      <c r="S243" s="956"/>
      <c r="Y243" s="957"/>
      <c r="Z243" s="957"/>
      <c r="AA243" s="957"/>
      <c r="AB243" s="957"/>
      <c r="AC243" s="957"/>
      <c r="AD243" s="957"/>
      <c r="AE243" s="957"/>
      <c r="AF243" s="957"/>
      <c r="AG243" s="957"/>
      <c r="AH243" s="957"/>
      <c r="AI243" s="957"/>
      <c r="AJ243" s="957"/>
    </row>
    <row r="244" customFormat="false" ht="14.25" hidden="false" customHeight="false" outlineLevel="0" collapsed="false">
      <c r="C244" s="944"/>
      <c r="D244" s="945"/>
      <c r="E244" s="945"/>
      <c r="F244" s="945"/>
      <c r="G244" s="945"/>
      <c r="H244" s="945"/>
      <c r="I244" s="945"/>
      <c r="J244" s="945"/>
      <c r="K244" s="945"/>
      <c r="L244" s="945"/>
      <c r="M244" s="945"/>
      <c r="N244" s="945"/>
      <c r="O244" s="945"/>
      <c r="P244" s="945"/>
      <c r="Q244" s="945"/>
      <c r="R244" s="945"/>
      <c r="S244" s="945"/>
      <c r="T244" s="946"/>
      <c r="V244" s="944"/>
      <c r="W244" s="945"/>
      <c r="X244" s="945"/>
      <c r="Y244" s="945"/>
      <c r="Z244" s="945"/>
      <c r="AA244" s="945"/>
      <c r="AB244" s="945"/>
      <c r="AC244" s="945"/>
      <c r="AD244" s="945"/>
      <c r="AE244" s="945"/>
      <c r="AF244" s="945"/>
      <c r="AG244" s="945"/>
      <c r="AH244" s="945"/>
      <c r="AI244" s="945"/>
      <c r="AJ244" s="945"/>
      <c r="AK244" s="945"/>
      <c r="AL244" s="945"/>
      <c r="AM244" s="946"/>
    </row>
    <row r="245" customFormat="false" ht="14.25" hidden="false" customHeight="false" outlineLevel="0" collapsed="false">
      <c r="C245" s="947"/>
      <c r="T245" s="948"/>
      <c r="V245" s="947"/>
      <c r="AM245" s="948"/>
    </row>
    <row r="246" customFormat="false" ht="14.25" hidden="false" customHeight="false" outlineLevel="0" collapsed="false">
      <c r="C246" s="947"/>
      <c r="T246" s="948"/>
      <c r="V246" s="947"/>
      <c r="AM246" s="948"/>
    </row>
    <row r="247" customFormat="false" ht="14.25" hidden="false" customHeight="false" outlineLevel="0" collapsed="false">
      <c r="C247" s="947"/>
      <c r="T247" s="948"/>
      <c r="V247" s="947"/>
      <c r="AM247" s="948"/>
    </row>
    <row r="248" customFormat="false" ht="14.25" hidden="false" customHeight="false" outlineLevel="0" collapsed="false">
      <c r="C248" s="947"/>
      <c r="T248" s="948"/>
      <c r="V248" s="947"/>
      <c r="AM248" s="948"/>
    </row>
    <row r="249" customFormat="false" ht="14.25" hidden="false" customHeight="false" outlineLevel="0" collapsed="false">
      <c r="C249" s="947"/>
      <c r="T249" s="948"/>
      <c r="V249" s="947"/>
      <c r="AM249" s="948"/>
    </row>
    <row r="250" customFormat="false" ht="14.25" hidden="false" customHeight="false" outlineLevel="0" collapsed="false">
      <c r="C250" s="947"/>
      <c r="T250" s="948"/>
      <c r="V250" s="947"/>
      <c r="AM250" s="948"/>
    </row>
    <row r="251" customFormat="false" ht="14.25" hidden="false" customHeight="false" outlineLevel="0" collapsed="false">
      <c r="C251" s="947"/>
      <c r="T251" s="948"/>
      <c r="V251" s="947"/>
      <c r="AM251" s="948"/>
    </row>
    <row r="252" customFormat="false" ht="14.25" hidden="false" customHeight="false" outlineLevel="0" collapsed="false">
      <c r="C252" s="947"/>
      <c r="T252" s="948"/>
      <c r="V252" s="947"/>
      <c r="AM252" s="948"/>
    </row>
    <row r="253" customFormat="false" ht="14.25" hidden="false" customHeight="false" outlineLevel="0" collapsed="false">
      <c r="C253" s="947"/>
      <c r="T253" s="948"/>
      <c r="V253" s="947"/>
      <c r="AM253" s="948"/>
    </row>
    <row r="254" customFormat="false" ht="14.25" hidden="false" customHeight="false" outlineLevel="0" collapsed="false">
      <c r="C254" s="947"/>
      <c r="T254" s="948"/>
      <c r="V254" s="947"/>
      <c r="AM254" s="948"/>
    </row>
    <row r="255" customFormat="false" ht="14.25" hidden="false" customHeight="false" outlineLevel="0" collapsed="false">
      <c r="C255" s="947"/>
      <c r="T255" s="948"/>
      <c r="V255" s="947"/>
      <c r="AM255" s="948"/>
    </row>
    <row r="256" customFormat="false" ht="14.25" hidden="false" customHeight="false" outlineLevel="0" collapsed="false">
      <c r="C256" s="947"/>
      <c r="T256" s="948"/>
      <c r="V256" s="947"/>
      <c r="AM256" s="948"/>
    </row>
    <row r="257" customFormat="false" ht="14.25" hidden="false" customHeight="false" outlineLevel="0" collapsed="false">
      <c r="C257" s="949"/>
      <c r="D257" s="950"/>
      <c r="E257" s="950"/>
      <c r="F257" s="950"/>
      <c r="G257" s="950"/>
      <c r="H257" s="950"/>
      <c r="I257" s="950"/>
      <c r="J257" s="950"/>
      <c r="K257" s="950"/>
      <c r="L257" s="950"/>
      <c r="M257" s="950"/>
      <c r="N257" s="950"/>
      <c r="O257" s="950"/>
      <c r="P257" s="950"/>
      <c r="Q257" s="950"/>
      <c r="R257" s="950"/>
      <c r="S257" s="950"/>
      <c r="T257" s="951"/>
      <c r="V257" s="949"/>
      <c r="W257" s="950"/>
      <c r="X257" s="950"/>
      <c r="Y257" s="950"/>
      <c r="Z257" s="950"/>
      <c r="AA257" s="950"/>
      <c r="AB257" s="950"/>
      <c r="AC257" s="950"/>
      <c r="AD257" s="950"/>
      <c r="AE257" s="950"/>
      <c r="AF257" s="950"/>
      <c r="AG257" s="950"/>
      <c r="AH257" s="950"/>
      <c r="AI257" s="950"/>
      <c r="AJ257" s="950"/>
      <c r="AK257" s="950"/>
      <c r="AL257" s="950"/>
      <c r="AM257" s="951"/>
    </row>
    <row r="258" customFormat="false" ht="14.25" hidden="false" customHeight="false" outlineLevel="0" collapsed="false">
      <c r="C258" s="0" t="s">
        <v>475</v>
      </c>
      <c r="F258" s="952"/>
      <c r="G258" s="952"/>
      <c r="H258" s="952"/>
      <c r="I258" s="952"/>
      <c r="J258" s="952"/>
      <c r="K258" s="952"/>
      <c r="L258" s="952"/>
      <c r="M258" s="952"/>
      <c r="N258" s="952"/>
      <c r="O258" s="952"/>
      <c r="P258" s="952"/>
      <c r="Q258" s="952"/>
      <c r="R258" s="952"/>
      <c r="S258" s="952"/>
      <c r="T258" s="952"/>
      <c r="V258" s="953" t="s">
        <v>476</v>
      </c>
      <c r="Y258" s="952"/>
      <c r="Z258" s="952"/>
      <c r="AA258" s="952"/>
      <c r="AB258" s="952"/>
      <c r="AC258" s="952"/>
      <c r="AD258" s="952"/>
      <c r="AE258" s="952"/>
      <c r="AF258" s="952"/>
      <c r="AG258" s="952"/>
      <c r="AH258" s="952"/>
      <c r="AI258" s="952"/>
      <c r="AJ258" s="952"/>
      <c r="AK258" s="952"/>
      <c r="AL258" s="952"/>
      <c r="AM258" s="952"/>
    </row>
    <row r="260" customFormat="false" ht="14.25" hidden="false" customHeight="false" outlineLevel="0" collapsed="false">
      <c r="C260" s="944"/>
      <c r="D260" s="945"/>
      <c r="E260" s="945"/>
      <c r="F260" s="945"/>
      <c r="G260" s="945"/>
      <c r="H260" s="945"/>
      <c r="I260" s="945"/>
      <c r="J260" s="945"/>
      <c r="K260" s="945"/>
      <c r="L260" s="945"/>
      <c r="M260" s="945"/>
      <c r="N260" s="945"/>
      <c r="O260" s="945"/>
      <c r="P260" s="945"/>
      <c r="Q260" s="945"/>
      <c r="R260" s="945"/>
      <c r="S260" s="945"/>
      <c r="T260" s="946"/>
      <c r="V260" s="944"/>
      <c r="W260" s="945"/>
      <c r="X260" s="945"/>
      <c r="Y260" s="945"/>
      <c r="Z260" s="945"/>
      <c r="AA260" s="945"/>
      <c r="AB260" s="945"/>
      <c r="AC260" s="945"/>
      <c r="AD260" s="945"/>
      <c r="AE260" s="945"/>
      <c r="AF260" s="945"/>
      <c r="AG260" s="945"/>
      <c r="AH260" s="945"/>
      <c r="AI260" s="945"/>
      <c r="AJ260" s="945"/>
      <c r="AK260" s="945"/>
      <c r="AL260" s="945"/>
      <c r="AM260" s="946"/>
    </row>
    <row r="261" customFormat="false" ht="14.25" hidden="false" customHeight="false" outlineLevel="0" collapsed="false">
      <c r="C261" s="947"/>
      <c r="T261" s="948"/>
      <c r="V261" s="947"/>
      <c r="AM261" s="948"/>
    </row>
    <row r="262" customFormat="false" ht="14.25" hidden="false" customHeight="false" outlineLevel="0" collapsed="false">
      <c r="C262" s="947"/>
      <c r="T262" s="948"/>
      <c r="V262" s="947"/>
      <c r="AM262" s="948"/>
    </row>
    <row r="263" customFormat="false" ht="14.25" hidden="false" customHeight="false" outlineLevel="0" collapsed="false">
      <c r="C263" s="947"/>
      <c r="T263" s="948"/>
      <c r="V263" s="947"/>
      <c r="AM263" s="948"/>
    </row>
    <row r="264" customFormat="false" ht="14.25" hidden="false" customHeight="false" outlineLevel="0" collapsed="false">
      <c r="C264" s="947"/>
      <c r="T264" s="948"/>
      <c r="V264" s="947"/>
      <c r="AM264" s="948"/>
    </row>
    <row r="265" customFormat="false" ht="14.25" hidden="false" customHeight="false" outlineLevel="0" collapsed="false">
      <c r="C265" s="947"/>
      <c r="T265" s="948"/>
      <c r="V265" s="947"/>
      <c r="AM265" s="948"/>
    </row>
    <row r="266" customFormat="false" ht="14.25" hidden="false" customHeight="false" outlineLevel="0" collapsed="false">
      <c r="C266" s="947"/>
      <c r="T266" s="948"/>
      <c r="V266" s="947"/>
      <c r="AM266" s="948"/>
    </row>
    <row r="267" customFormat="false" ht="14.25" hidden="false" customHeight="false" outlineLevel="0" collapsed="false">
      <c r="C267" s="947"/>
      <c r="T267" s="948"/>
      <c r="V267" s="947"/>
      <c r="AM267" s="948"/>
    </row>
    <row r="268" customFormat="false" ht="14.25" hidden="false" customHeight="false" outlineLevel="0" collapsed="false">
      <c r="C268" s="947"/>
      <c r="T268" s="948"/>
      <c r="V268" s="947"/>
      <c r="AM268" s="948"/>
    </row>
    <row r="269" customFormat="false" ht="14.25" hidden="false" customHeight="false" outlineLevel="0" collapsed="false">
      <c r="C269" s="947"/>
      <c r="T269" s="948"/>
      <c r="V269" s="947"/>
      <c r="AM269" s="948"/>
    </row>
    <row r="270" customFormat="false" ht="14.25" hidden="false" customHeight="false" outlineLevel="0" collapsed="false">
      <c r="C270" s="947"/>
      <c r="T270" s="948"/>
      <c r="V270" s="947"/>
      <c r="AM270" s="948"/>
    </row>
    <row r="271" customFormat="false" ht="14.25" hidden="false" customHeight="false" outlineLevel="0" collapsed="false">
      <c r="C271" s="947"/>
      <c r="T271" s="948"/>
      <c r="V271" s="947"/>
      <c r="AM271" s="948"/>
    </row>
    <row r="272" customFormat="false" ht="14.25" hidden="false" customHeight="false" outlineLevel="0" collapsed="false">
      <c r="C272" s="947"/>
      <c r="T272" s="948"/>
      <c r="V272" s="947"/>
      <c r="AM272" s="948"/>
    </row>
    <row r="273" customFormat="false" ht="14.25" hidden="false" customHeight="false" outlineLevel="0" collapsed="false">
      <c r="C273" s="949"/>
      <c r="D273" s="950"/>
      <c r="E273" s="950"/>
      <c r="F273" s="950"/>
      <c r="G273" s="950"/>
      <c r="H273" s="950"/>
      <c r="I273" s="950"/>
      <c r="J273" s="950"/>
      <c r="K273" s="950"/>
      <c r="L273" s="950"/>
      <c r="M273" s="950"/>
      <c r="N273" s="950"/>
      <c r="O273" s="950"/>
      <c r="P273" s="950"/>
      <c r="Q273" s="950"/>
      <c r="R273" s="950"/>
      <c r="S273" s="950"/>
      <c r="T273" s="951"/>
      <c r="V273" s="949"/>
      <c r="W273" s="950"/>
      <c r="X273" s="950"/>
      <c r="Y273" s="950"/>
      <c r="Z273" s="950"/>
      <c r="AA273" s="950"/>
      <c r="AB273" s="950"/>
      <c r="AC273" s="950"/>
      <c r="AD273" s="950"/>
      <c r="AE273" s="950"/>
      <c r="AF273" s="950"/>
      <c r="AG273" s="950"/>
      <c r="AH273" s="950"/>
      <c r="AI273" s="950"/>
      <c r="AJ273" s="950"/>
      <c r="AK273" s="950"/>
      <c r="AL273" s="950"/>
      <c r="AM273" s="951"/>
    </row>
    <row r="274" customFormat="false" ht="14.25" hidden="false" customHeight="false" outlineLevel="0" collapsed="false">
      <c r="C274" s="0" t="s">
        <v>477</v>
      </c>
      <c r="F274" s="952"/>
      <c r="G274" s="952"/>
      <c r="H274" s="952"/>
      <c r="I274" s="952"/>
      <c r="J274" s="952"/>
      <c r="K274" s="952"/>
      <c r="L274" s="952"/>
      <c r="M274" s="952"/>
      <c r="N274" s="952"/>
      <c r="O274" s="952"/>
      <c r="P274" s="952"/>
      <c r="Q274" s="952"/>
      <c r="R274" s="952"/>
      <c r="S274" s="952"/>
      <c r="T274" s="952"/>
      <c r="V274" s="953" t="s">
        <v>478</v>
      </c>
      <c r="Y274" s="952"/>
      <c r="Z274" s="952"/>
      <c r="AA274" s="952"/>
      <c r="AB274" s="952"/>
      <c r="AC274" s="952"/>
      <c r="AD274" s="952"/>
      <c r="AE274" s="952"/>
      <c r="AF274" s="952"/>
      <c r="AG274" s="952"/>
      <c r="AH274" s="952"/>
      <c r="AI274" s="952"/>
      <c r="AJ274" s="952"/>
      <c r="AK274" s="952"/>
      <c r="AL274" s="952"/>
      <c r="AM274" s="952"/>
    </row>
    <row r="277" customFormat="false" ht="14.25" hidden="false" customHeight="false" outlineLevel="0" collapsed="false">
      <c r="L277" s="955" t="s">
        <v>142</v>
      </c>
      <c r="M277" s="956" t="n">
        <f aca="false">$AC$1</f>
        <v>0</v>
      </c>
      <c r="N277" s="956"/>
      <c r="O277" s="956"/>
      <c r="P277" s="956"/>
      <c r="Q277" s="956"/>
      <c r="R277" s="956"/>
      <c r="S277" s="956"/>
      <c r="Y277" s="957"/>
      <c r="Z277" s="957"/>
      <c r="AA277" s="957"/>
      <c r="AB277" s="957"/>
      <c r="AC277" s="957"/>
      <c r="AD277" s="957"/>
      <c r="AE277" s="957"/>
      <c r="AF277" s="957"/>
      <c r="AG277" s="957"/>
      <c r="AH277" s="957"/>
      <c r="AI277" s="957"/>
      <c r="AJ277" s="957"/>
    </row>
  </sheetData>
  <sheetProtection sheet="true" password="fe9a" scenarios="true"/>
  <mergeCells count="42">
    <mergeCell ref="AC1:AG1"/>
    <mergeCell ref="B2:AN4"/>
    <mergeCell ref="F20:T20"/>
    <mergeCell ref="Y20:AM20"/>
    <mergeCell ref="F36:T36"/>
    <mergeCell ref="Y36:AM36"/>
    <mergeCell ref="M39:S39"/>
    <mergeCell ref="F54:T54"/>
    <mergeCell ref="Y54:AM54"/>
    <mergeCell ref="F70:T70"/>
    <mergeCell ref="Y70:AM70"/>
    <mergeCell ref="M73:S73"/>
    <mergeCell ref="F88:T88"/>
    <mergeCell ref="Y88:AM88"/>
    <mergeCell ref="F104:T104"/>
    <mergeCell ref="Y104:AM104"/>
    <mergeCell ref="M107:S107"/>
    <mergeCell ref="F122:T122"/>
    <mergeCell ref="Y122:AM122"/>
    <mergeCell ref="F138:T138"/>
    <mergeCell ref="Y138:AM138"/>
    <mergeCell ref="M141:S141"/>
    <mergeCell ref="F156:T156"/>
    <mergeCell ref="Y156:AM156"/>
    <mergeCell ref="F172:T172"/>
    <mergeCell ref="Y172:AM172"/>
    <mergeCell ref="M175:S175"/>
    <mergeCell ref="F190:T190"/>
    <mergeCell ref="Y190:AM190"/>
    <mergeCell ref="F206:T206"/>
    <mergeCell ref="Y206:AM206"/>
    <mergeCell ref="M209:S209"/>
    <mergeCell ref="F224:T224"/>
    <mergeCell ref="Y224:AM224"/>
    <mergeCell ref="F240:T240"/>
    <mergeCell ref="Y240:AM240"/>
    <mergeCell ref="M243:S243"/>
    <mergeCell ref="F258:T258"/>
    <mergeCell ref="Y258:AM258"/>
    <mergeCell ref="F274:T274"/>
    <mergeCell ref="Y274:AM274"/>
    <mergeCell ref="M277:S277"/>
  </mergeCells>
  <printOptions headings="false" gridLines="false" gridLinesSet="true" horizontalCentered="true" verticalCentered="false"/>
  <pageMargins left="0.7875" right="0.7875" top="0.7875" bottom="0.510416666666667" header="0.39375" footer="0.315277777777778"/>
  <pageSetup paperSize="9" scale="88" fitToWidth="1" fitToHeight="1" pageOrder="downThenOver" orientation="landscape" blackAndWhite="false" draft="false" cellComments="none" horizontalDpi="300" verticalDpi="300" copies="1"/>
  <headerFooter differentFirst="false" differentOddEven="false">
    <oddHeader>&amp;L                                &amp;C&amp;16Prefeitura Municipal de Castro</oddHeader>
    <oddFooter>&amp;R(Assinatura e Carimbo do Engenheiro Fiscal)                                                         </oddFooter>
  </headerFooter>
  <rowBreaks count="3" manualBreakCount="3">
    <brk id="39" man="true" max="16383" min="0"/>
    <brk id="73" man="true" max="16383" min="0"/>
    <brk id="107" man="true" max="16383" min="0"/>
  </rowBreaks>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BF46"/>
  <sheetViews>
    <sheetView showFormulas="false" showGridLines="false" showRowColHeaders="true" showZeros="true" rightToLeft="false" tabSelected="false" showOutlineSymbols="true" defaultGridColor="true" view="normal" topLeftCell="A1" colorId="64" zoomScale="100" zoomScaleNormal="100" zoomScalePageLayoutView="85" workbookViewId="0">
      <selection pane="topLeft" activeCell="F3" activeCellId="0" sqref="F3"/>
    </sheetView>
  </sheetViews>
  <sheetFormatPr defaultColWidth="2.66796875" defaultRowHeight="9.75" zeroHeight="false" outlineLevelRow="0" outlineLevelCol="0"/>
  <cols>
    <col collapsed="false" customWidth="true" hidden="false" outlineLevel="0" max="1" min="1" style="958" width="1"/>
    <col collapsed="false" customWidth="true" hidden="false" outlineLevel="0" max="2" min="2" style="959" width="1.67"/>
    <col collapsed="false" customWidth="true" hidden="false" outlineLevel="0" max="3" min="3" style="958" width="1.88"/>
    <col collapsed="false" customWidth="true" hidden="false" outlineLevel="0" max="36" min="4" style="958" width="1.44"/>
    <col collapsed="false" customWidth="true" hidden="false" outlineLevel="0" max="42" min="37" style="960" width="1.44"/>
    <col collapsed="false" customWidth="true" hidden="false" outlineLevel="0" max="50" min="43" style="958" width="1.44"/>
    <col collapsed="false" customWidth="true" hidden="false" outlineLevel="0" max="58" min="51" style="958" width="1.67"/>
    <col collapsed="false" customWidth="true" hidden="false" outlineLevel="0" max="74" min="59" style="958" width="10"/>
    <col collapsed="false" customWidth="false" hidden="false" outlineLevel="0" max="16384" min="75" style="958" width="2.67"/>
  </cols>
  <sheetData>
    <row r="1" customFormat="false" ht="48.75" hidden="false" customHeight="true" outlineLevel="0" collapsed="false">
      <c r="AN1" s="958" t="s">
        <v>479</v>
      </c>
      <c r="AS1" s="961" t="n">
        <f aca="false">ROUND('BM GLOBAL'!L1,0)</f>
        <v>1</v>
      </c>
      <c r="AT1" s="961"/>
      <c r="AU1" s="961"/>
      <c r="AV1" s="961"/>
      <c r="AW1" s="961"/>
    </row>
    <row r="2" customFormat="false" ht="11.25" hidden="false" customHeight="true" outlineLevel="0" collapsed="false"/>
    <row r="3" customFormat="false" ht="15" hidden="false" customHeight="true" outlineLevel="0" collapsed="false">
      <c r="B3" s="962" t="s">
        <v>480</v>
      </c>
      <c r="C3" s="962"/>
      <c r="D3" s="962"/>
      <c r="E3" s="962"/>
      <c r="F3" s="963"/>
      <c r="G3" s="963"/>
      <c r="H3" s="963"/>
      <c r="I3" s="963"/>
      <c r="J3" s="963"/>
      <c r="K3" s="963"/>
      <c r="L3" s="963"/>
      <c r="M3" s="963"/>
      <c r="N3" s="963"/>
      <c r="O3" s="963"/>
      <c r="P3" s="963"/>
      <c r="Q3" s="963"/>
      <c r="R3" s="963"/>
      <c r="S3" s="963"/>
      <c r="T3" s="959"/>
      <c r="U3" s="964" t="str">
        <f aca="false">IF(F3=0,"&lt;&lt;&lt; NUMERAR O OFÍCIO!","")</f>
        <v>&lt;&lt;&lt; NUMERAR O OFÍCIO!</v>
      </c>
      <c r="V3" s="965"/>
      <c r="W3" s="965"/>
      <c r="X3" s="965"/>
      <c r="Y3" s="965"/>
      <c r="Z3" s="965"/>
      <c r="AA3" s="965"/>
      <c r="AB3" s="965"/>
      <c r="AC3" s="965"/>
      <c r="AD3" s="965"/>
      <c r="AE3" s="965"/>
      <c r="AF3" s="965"/>
      <c r="AG3" s="965"/>
      <c r="AH3" s="965"/>
      <c r="AI3" s="965"/>
      <c r="AJ3" s="965"/>
      <c r="AK3" s="965"/>
      <c r="AL3" s="965"/>
      <c r="AM3" s="965"/>
      <c r="AN3" s="965"/>
      <c r="AO3" s="965"/>
      <c r="AP3" s="965"/>
      <c r="AQ3" s="965"/>
      <c r="BA3" s="966" t="s">
        <v>481</v>
      </c>
      <c r="BB3" s="966"/>
      <c r="BC3" s="966"/>
      <c r="BD3" s="966"/>
      <c r="BE3" s="966"/>
      <c r="BF3" s="966"/>
    </row>
    <row r="4" customFormat="false" ht="11.25" hidden="false" customHeight="true" outlineLevel="0" collapsed="false">
      <c r="B4" s="967" t="str">
        <f aca="false">CONCATENATE("Castro, ",IF('BM GLOBAL'!L4=0,"DATAR O OFÍCIO",TEXT('BM GLOBAL'!L4,"[$-F800]"))&amp;".")</f>
        <v>Castro, DATAR O OFÍCIO.</v>
      </c>
      <c r="BA4" s="968"/>
      <c r="BF4" s="969"/>
    </row>
    <row r="5" customFormat="false" ht="11.25" hidden="false" customHeight="true" outlineLevel="0" collapsed="false">
      <c r="BA5" s="970" t="s">
        <v>482</v>
      </c>
      <c r="BB5" s="970"/>
      <c r="BC5" s="970"/>
      <c r="BD5" s="970"/>
      <c r="BE5" s="970"/>
      <c r="BF5" s="970"/>
    </row>
    <row r="6" customFormat="false" ht="11.25" hidden="false" customHeight="true" outlineLevel="0" collapsed="false">
      <c r="B6" s="959" t="s">
        <v>483</v>
      </c>
    </row>
    <row r="7" customFormat="false" ht="11.25" hidden="false" customHeight="true" outlineLevel="0" collapsed="false">
      <c r="B7" s="959" t="s">
        <v>426</v>
      </c>
    </row>
    <row r="8" customFormat="false" ht="11.25" hidden="false" customHeight="true" outlineLevel="0" collapsed="false">
      <c r="B8" s="959" t="s">
        <v>484</v>
      </c>
    </row>
    <row r="9" customFormat="false" ht="11.25" hidden="false" customHeight="true" outlineLevel="0" collapsed="false">
      <c r="L9" s="971"/>
      <c r="M9" s="971"/>
      <c r="N9" s="971"/>
      <c r="O9" s="971"/>
      <c r="P9" s="971"/>
      <c r="Q9" s="971"/>
      <c r="R9" s="971"/>
      <c r="AD9" s="971"/>
      <c r="AK9" s="958"/>
      <c r="AQ9" s="972"/>
    </row>
    <row r="10" s="958" customFormat="true" ht="11.25" hidden="false" customHeight="true" outlineLevel="0" collapsed="false">
      <c r="B10" s="959" t="s">
        <v>485</v>
      </c>
      <c r="D10" s="971" t="str">
        <f aca="false">CONCATENATE("Nº do contrato/ termo de compromisso: ",'ORÇ.GLOBAL REF.'!G6)</f>
        <v>Nº do contrato/ termo de compromisso: </v>
      </c>
    </row>
    <row r="11" s="958" customFormat="true" ht="11.25" hidden="false" customHeight="true" outlineLevel="0" collapsed="false">
      <c r="D11" s="971" t="s">
        <v>486</v>
      </c>
    </row>
    <row r="12" customFormat="false" ht="11.25" hidden="false" customHeight="true" outlineLevel="0" collapsed="false">
      <c r="D12" s="971" t="str">
        <f aca="false">CONCATENATE("Programa: ",INFORMAÇÕES!Q16)</f>
        <v>Programa: </v>
      </c>
    </row>
    <row r="13" customFormat="false" ht="22.5" hidden="false" customHeight="true" outlineLevel="0" collapsed="false">
      <c r="D13" s="973" t="str">
        <f aca="false">CONCATENATE("Empreendimento: ",INFORMAÇÕES!Q6)</f>
        <v>Empreendimento: SUBSTITUIÇÃO TELHAS UBS SOCAVÃO</v>
      </c>
      <c r="E13" s="973"/>
      <c r="F13" s="973"/>
      <c r="G13" s="973"/>
      <c r="H13" s="973"/>
      <c r="I13" s="973"/>
      <c r="J13" s="973"/>
      <c r="K13" s="973"/>
      <c r="L13" s="973"/>
      <c r="M13" s="973"/>
      <c r="N13" s="973"/>
      <c r="O13" s="973"/>
      <c r="P13" s="973"/>
      <c r="Q13" s="973"/>
      <c r="R13" s="973"/>
      <c r="S13" s="973"/>
      <c r="T13" s="973"/>
      <c r="U13" s="973"/>
      <c r="V13" s="973"/>
      <c r="W13" s="973"/>
      <c r="X13" s="973"/>
      <c r="Y13" s="973"/>
      <c r="Z13" s="973"/>
      <c r="AA13" s="973"/>
      <c r="AB13" s="973"/>
      <c r="AC13" s="973"/>
      <c r="AD13" s="973"/>
      <c r="AE13" s="973"/>
      <c r="AF13" s="973"/>
      <c r="AG13" s="973"/>
      <c r="AH13" s="973"/>
      <c r="AI13" s="973"/>
      <c r="AJ13" s="973"/>
      <c r="AK13" s="973"/>
      <c r="AL13" s="973"/>
      <c r="AM13" s="973"/>
      <c r="AN13" s="973"/>
      <c r="AO13" s="973"/>
      <c r="AP13" s="973"/>
      <c r="AQ13" s="973"/>
      <c r="AR13" s="973"/>
      <c r="AS13" s="973"/>
      <c r="AT13" s="973"/>
      <c r="AU13" s="973"/>
      <c r="AV13" s="973"/>
      <c r="AW13" s="973"/>
      <c r="AX13" s="973"/>
      <c r="AY13" s="973"/>
      <c r="AZ13" s="973"/>
      <c r="BA13" s="973"/>
      <c r="BB13" s="973"/>
      <c r="BC13" s="973"/>
      <c r="BD13" s="973"/>
      <c r="BE13" s="973"/>
      <c r="BF13" s="973"/>
    </row>
    <row r="14" customFormat="false" ht="11.25" hidden="false" customHeight="true" outlineLevel="0" collapsed="false"/>
    <row r="15" customFormat="false" ht="11.25" hidden="false" customHeight="true" outlineLevel="0" collapsed="false">
      <c r="B15" s="959" t="s">
        <v>487</v>
      </c>
    </row>
    <row r="16" customFormat="false" ht="6" hidden="false" customHeight="true" outlineLevel="0" collapsed="false">
      <c r="E16" s="974"/>
      <c r="F16" s="975"/>
      <c r="G16" s="975"/>
      <c r="H16" s="975"/>
      <c r="I16" s="975"/>
      <c r="J16" s="975"/>
      <c r="K16" s="975"/>
      <c r="L16" s="975"/>
      <c r="M16" s="975"/>
      <c r="N16" s="975"/>
      <c r="O16" s="975"/>
      <c r="P16" s="975"/>
      <c r="Q16" s="975"/>
      <c r="R16" s="975"/>
      <c r="S16" s="975"/>
      <c r="T16" s="975"/>
      <c r="U16" s="975"/>
      <c r="V16" s="975"/>
      <c r="W16" s="975"/>
      <c r="X16" s="975"/>
      <c r="Y16" s="975"/>
      <c r="Z16" s="975"/>
      <c r="AA16" s="975"/>
      <c r="AB16" s="975"/>
      <c r="AC16" s="975"/>
      <c r="AD16" s="975"/>
      <c r="AE16" s="975"/>
      <c r="AF16" s="975"/>
      <c r="AG16" s="975"/>
      <c r="AH16" s="975"/>
      <c r="AI16" s="975"/>
      <c r="AJ16" s="975"/>
      <c r="AK16" s="975"/>
      <c r="AL16" s="975"/>
      <c r="AM16" s="975"/>
      <c r="AN16" s="975"/>
      <c r="AO16" s="975"/>
      <c r="AP16" s="975"/>
      <c r="AQ16" s="975"/>
      <c r="AR16" s="975"/>
      <c r="AS16" s="975"/>
      <c r="AT16" s="975"/>
      <c r="AU16" s="975"/>
      <c r="AV16" s="975"/>
      <c r="AW16" s="975"/>
      <c r="AX16" s="975"/>
      <c r="AY16" s="975"/>
      <c r="AZ16" s="975"/>
      <c r="BA16" s="975"/>
      <c r="BB16" s="975"/>
      <c r="BC16" s="975"/>
      <c r="BD16" s="975"/>
      <c r="BE16" s="975"/>
      <c r="BF16" s="975"/>
    </row>
    <row r="17" customFormat="false" ht="11.25" hidden="false" customHeight="true" outlineLevel="0" collapsed="false">
      <c r="B17" s="958"/>
    </row>
    <row r="18" customFormat="false" ht="11.25" hidden="false" customHeight="true" outlineLevel="0" collapsed="false">
      <c r="B18" s="958"/>
    </row>
    <row r="19" s="958" customFormat="true" ht="6" hidden="false" customHeight="true" outlineLevel="0" collapsed="false"/>
    <row r="20" customFormat="false" ht="18" hidden="false" customHeight="true" outlineLevel="0" collapsed="false">
      <c r="B20" s="962" t="n">
        <v>1</v>
      </c>
      <c r="E20" s="976" t="str">
        <f aca="false">"Vimos, pelo presente, solicitar a essa Caixa Econômica Federal autorização para o desbloqueio da "&amp; AS1 &amp; "ª parcela de recursos relativa ao Contrato de Repasse / Termo de Compromisso em referência, no valor abaixo discriminado e, para tanto, anexamos a documentação necessária ao pleito."</f>
        <v>Vimos, pelo presente, solicitar a essa Caixa Econômica Federal autorização para o desbloqueio da 1ª parcela de recursos relativa ao Contrato de Repasse / Termo de Compromisso em referência, no valor abaixo discriminado e, para tanto, anexamos a documentação necessária ao pleito.</v>
      </c>
      <c r="F20" s="976"/>
      <c r="G20" s="976"/>
      <c r="H20" s="976"/>
      <c r="I20" s="976"/>
      <c r="J20" s="976"/>
      <c r="K20" s="976"/>
      <c r="L20" s="976"/>
      <c r="M20" s="976"/>
      <c r="N20" s="976"/>
      <c r="O20" s="976"/>
      <c r="P20" s="976"/>
      <c r="Q20" s="976"/>
      <c r="R20" s="976"/>
      <c r="S20" s="976"/>
      <c r="T20" s="976"/>
      <c r="U20" s="976"/>
      <c r="V20" s="976"/>
      <c r="W20" s="976"/>
      <c r="X20" s="976"/>
      <c r="Y20" s="976"/>
      <c r="Z20" s="976"/>
      <c r="AA20" s="976"/>
      <c r="AB20" s="976"/>
      <c r="AC20" s="976"/>
      <c r="AD20" s="976"/>
      <c r="AE20" s="976"/>
      <c r="AF20" s="976"/>
      <c r="AG20" s="976"/>
      <c r="AH20" s="976"/>
      <c r="AI20" s="976"/>
      <c r="AJ20" s="976"/>
      <c r="AK20" s="976"/>
      <c r="AL20" s="976"/>
      <c r="AM20" s="976"/>
      <c r="AN20" s="976"/>
      <c r="AO20" s="976"/>
      <c r="AP20" s="976"/>
      <c r="AQ20" s="976"/>
      <c r="AR20" s="976"/>
      <c r="AS20" s="976"/>
      <c r="AT20" s="976"/>
      <c r="AU20" s="976"/>
      <c r="AV20" s="976"/>
      <c r="AW20" s="976"/>
      <c r="AX20" s="976"/>
      <c r="AY20" s="976"/>
      <c r="AZ20" s="976"/>
      <c r="BA20" s="976"/>
      <c r="BB20" s="976"/>
      <c r="BC20" s="976"/>
      <c r="BD20" s="976"/>
      <c r="BE20" s="976"/>
      <c r="BF20" s="976"/>
    </row>
    <row r="21" customFormat="false" ht="18" hidden="false" customHeight="true" outlineLevel="0" collapsed="false">
      <c r="B21" s="977"/>
      <c r="E21" s="976"/>
      <c r="F21" s="976"/>
      <c r="G21" s="976"/>
      <c r="H21" s="976"/>
      <c r="I21" s="976"/>
      <c r="J21" s="976"/>
      <c r="K21" s="976"/>
      <c r="L21" s="976"/>
      <c r="M21" s="976"/>
      <c r="N21" s="976"/>
      <c r="O21" s="976"/>
      <c r="P21" s="976"/>
      <c r="Q21" s="976"/>
      <c r="R21" s="976"/>
      <c r="S21" s="976"/>
      <c r="T21" s="976"/>
      <c r="U21" s="976"/>
      <c r="V21" s="976"/>
      <c r="W21" s="976"/>
      <c r="X21" s="976"/>
      <c r="Y21" s="976"/>
      <c r="Z21" s="976"/>
      <c r="AA21" s="976"/>
      <c r="AB21" s="976"/>
      <c r="AC21" s="976"/>
      <c r="AD21" s="976"/>
      <c r="AE21" s="976"/>
      <c r="AF21" s="976"/>
      <c r="AG21" s="976"/>
      <c r="AH21" s="976"/>
      <c r="AI21" s="976"/>
      <c r="AJ21" s="976"/>
      <c r="AK21" s="976"/>
      <c r="AL21" s="976"/>
      <c r="AM21" s="976"/>
      <c r="AN21" s="976"/>
      <c r="AO21" s="976"/>
      <c r="AP21" s="976"/>
      <c r="AQ21" s="976"/>
      <c r="AR21" s="976"/>
      <c r="AS21" s="976"/>
      <c r="AT21" s="976"/>
      <c r="AU21" s="976"/>
      <c r="AV21" s="976"/>
      <c r="AW21" s="976"/>
      <c r="AX21" s="976"/>
      <c r="AY21" s="976"/>
      <c r="AZ21" s="976"/>
      <c r="BA21" s="976"/>
      <c r="BB21" s="976"/>
      <c r="BC21" s="976"/>
      <c r="BD21" s="976"/>
      <c r="BE21" s="976"/>
      <c r="BF21" s="976"/>
    </row>
    <row r="22" customFormat="false" ht="11.25" hidden="false" customHeight="true" outlineLevel="0" collapsed="false">
      <c r="B22" s="977"/>
    </row>
    <row r="23" customFormat="false" ht="11.25" hidden="false" customHeight="true" outlineLevel="0" collapsed="false">
      <c r="B23" s="978" t="s">
        <v>125</v>
      </c>
      <c r="C23" s="979"/>
      <c r="D23" s="980"/>
      <c r="E23" s="981" t="s">
        <v>486</v>
      </c>
      <c r="F23" s="979"/>
      <c r="G23" s="979"/>
      <c r="H23" s="979"/>
      <c r="I23" s="979"/>
      <c r="J23" s="979"/>
      <c r="K23" s="979"/>
      <c r="L23" s="979"/>
      <c r="M23" s="979"/>
      <c r="N23" s="979"/>
      <c r="O23" s="979"/>
      <c r="P23" s="979"/>
      <c r="Q23" s="979"/>
      <c r="R23" s="979"/>
      <c r="S23" s="979"/>
      <c r="T23" s="979"/>
      <c r="U23" s="979"/>
      <c r="V23" s="979"/>
      <c r="W23" s="979"/>
      <c r="X23" s="979"/>
      <c r="Y23" s="979"/>
      <c r="Z23" s="979"/>
      <c r="AA23" s="979"/>
      <c r="AB23" s="979"/>
      <c r="AC23" s="979"/>
      <c r="AD23" s="979"/>
      <c r="AE23" s="979"/>
      <c r="AF23" s="979"/>
      <c r="AG23" s="979"/>
      <c r="AH23" s="979"/>
      <c r="AI23" s="979"/>
      <c r="AJ23" s="979"/>
      <c r="AK23" s="982"/>
      <c r="AL23" s="982"/>
      <c r="AM23" s="982"/>
      <c r="AN23" s="982"/>
      <c r="AO23" s="982"/>
      <c r="AP23" s="982"/>
      <c r="AQ23" s="979"/>
      <c r="AR23" s="979"/>
      <c r="AS23" s="979"/>
      <c r="AT23" s="979"/>
      <c r="AU23" s="979"/>
      <c r="AV23" s="979"/>
      <c r="AW23" s="979"/>
      <c r="AX23" s="979"/>
      <c r="AY23" s="979"/>
      <c r="AZ23" s="979"/>
      <c r="BA23" s="979"/>
      <c r="BB23" s="979"/>
      <c r="BC23" s="979"/>
      <c r="BD23" s="979"/>
      <c r="BE23" s="979"/>
      <c r="BF23" s="980"/>
    </row>
    <row r="24" customFormat="false" ht="11.25" hidden="false" customHeight="true" outlineLevel="0" collapsed="false">
      <c r="B24" s="978" t="s">
        <v>488</v>
      </c>
      <c r="C24" s="979"/>
      <c r="D24" s="980"/>
      <c r="E24" s="983" t="s">
        <v>489</v>
      </c>
      <c r="F24" s="979"/>
      <c r="G24" s="979"/>
      <c r="H24" s="979"/>
      <c r="I24" s="979"/>
      <c r="J24" s="979"/>
      <c r="K24" s="979"/>
      <c r="L24" s="979"/>
      <c r="M24" s="979"/>
      <c r="N24" s="979"/>
      <c r="O24" s="979"/>
      <c r="P24" s="979"/>
      <c r="Q24" s="979"/>
      <c r="R24" s="979"/>
      <c r="S24" s="979"/>
      <c r="T24" s="979"/>
      <c r="U24" s="979"/>
      <c r="V24" s="979"/>
      <c r="W24" s="979"/>
      <c r="X24" s="979"/>
      <c r="Y24" s="979"/>
      <c r="Z24" s="979"/>
      <c r="AA24" s="979"/>
      <c r="AB24" s="979"/>
      <c r="AC24" s="979"/>
      <c r="AD24" s="979"/>
      <c r="AE24" s="979"/>
      <c r="AF24" s="979"/>
      <c r="AG24" s="979"/>
      <c r="AH24" s="979"/>
      <c r="AI24" s="979"/>
      <c r="AJ24" s="979"/>
      <c r="AK24" s="979"/>
      <c r="AL24" s="979"/>
      <c r="AM24" s="979"/>
      <c r="AN24" s="979"/>
      <c r="AO24" s="979"/>
      <c r="AP24" s="979"/>
      <c r="AQ24" s="979"/>
      <c r="AR24" s="979"/>
      <c r="AS24" s="979"/>
      <c r="AT24" s="979"/>
      <c r="AU24" s="979"/>
      <c r="AV24" s="979"/>
      <c r="AW24" s="979"/>
      <c r="AX24" s="980"/>
      <c r="AY24" s="984" t="n">
        <f aca="false">'RESUMO BM'!E51</f>
        <v>0</v>
      </c>
      <c r="AZ24" s="984"/>
      <c r="BA24" s="984"/>
      <c r="BB24" s="984"/>
      <c r="BC24" s="984"/>
      <c r="BD24" s="984"/>
      <c r="BE24" s="984"/>
      <c r="BF24" s="984"/>
    </row>
    <row r="25" customFormat="false" ht="11.25" hidden="false" customHeight="true" outlineLevel="0" collapsed="false">
      <c r="B25" s="978" t="s">
        <v>490</v>
      </c>
      <c r="C25" s="979"/>
      <c r="D25" s="980"/>
      <c r="E25" s="983" t="s">
        <v>491</v>
      </c>
      <c r="F25" s="979"/>
      <c r="G25" s="979"/>
      <c r="H25" s="979"/>
      <c r="I25" s="979"/>
      <c r="J25" s="979"/>
      <c r="K25" s="979"/>
      <c r="L25" s="979"/>
      <c r="M25" s="979"/>
      <c r="N25" s="979"/>
      <c r="O25" s="979"/>
      <c r="P25" s="979"/>
      <c r="Q25" s="979"/>
      <c r="R25" s="979"/>
      <c r="S25" s="979"/>
      <c r="T25" s="979"/>
      <c r="U25" s="979"/>
      <c r="V25" s="979"/>
      <c r="W25" s="979"/>
      <c r="X25" s="979"/>
      <c r="Y25" s="979"/>
      <c r="Z25" s="979"/>
      <c r="AA25" s="979"/>
      <c r="AB25" s="979"/>
      <c r="AC25" s="979"/>
      <c r="AD25" s="979"/>
      <c r="AE25" s="979"/>
      <c r="AF25" s="979"/>
      <c r="AG25" s="979"/>
      <c r="AH25" s="979"/>
      <c r="AI25" s="979"/>
      <c r="AJ25" s="979"/>
      <c r="AK25" s="979"/>
      <c r="AL25" s="979"/>
      <c r="AM25" s="979"/>
      <c r="AN25" s="979"/>
      <c r="AO25" s="979"/>
      <c r="AP25" s="979"/>
      <c r="AQ25" s="979"/>
      <c r="AR25" s="979"/>
      <c r="AS25" s="979"/>
      <c r="AT25" s="979"/>
      <c r="AU25" s="979"/>
      <c r="AV25" s="979"/>
      <c r="AW25" s="979"/>
      <c r="AX25" s="980"/>
      <c r="AY25" s="984" t="n">
        <f aca="false">'RESUMO BM'!F51</f>
        <v>0</v>
      </c>
      <c r="AZ25" s="984"/>
      <c r="BA25" s="984"/>
      <c r="BB25" s="984"/>
      <c r="BC25" s="984"/>
      <c r="BD25" s="984"/>
      <c r="BE25" s="984"/>
      <c r="BF25" s="984"/>
    </row>
    <row r="26" customFormat="false" ht="11.25" hidden="false" customHeight="true" outlineLevel="0" collapsed="false">
      <c r="B26" s="978" t="s">
        <v>492</v>
      </c>
      <c r="C26" s="979"/>
      <c r="D26" s="980"/>
      <c r="E26" s="985" t="s">
        <v>493</v>
      </c>
      <c r="F26" s="986"/>
      <c r="G26" s="986"/>
      <c r="H26" s="986"/>
      <c r="I26" s="986"/>
      <c r="J26" s="986"/>
      <c r="K26" s="986"/>
      <c r="L26" s="986"/>
      <c r="M26" s="986"/>
      <c r="N26" s="986"/>
      <c r="O26" s="986"/>
      <c r="P26" s="986"/>
      <c r="Q26" s="986"/>
      <c r="R26" s="986"/>
      <c r="S26" s="986"/>
      <c r="T26" s="986"/>
      <c r="U26" s="986"/>
      <c r="V26" s="986"/>
      <c r="W26" s="986"/>
      <c r="X26" s="986"/>
      <c r="Y26" s="986"/>
      <c r="Z26" s="986"/>
      <c r="AA26" s="986"/>
      <c r="AB26" s="986"/>
      <c r="AC26" s="986"/>
      <c r="AD26" s="986"/>
      <c r="AE26" s="986"/>
      <c r="AF26" s="986"/>
      <c r="AG26" s="979"/>
      <c r="AH26" s="979"/>
      <c r="AI26" s="979"/>
      <c r="AJ26" s="979"/>
      <c r="AK26" s="979"/>
      <c r="AL26" s="979"/>
      <c r="AM26" s="979"/>
      <c r="AN26" s="979"/>
      <c r="AO26" s="979"/>
      <c r="AP26" s="979"/>
      <c r="AQ26" s="979"/>
      <c r="AR26" s="979"/>
      <c r="AS26" s="979"/>
      <c r="AT26" s="979"/>
      <c r="AU26" s="987"/>
      <c r="AV26" s="979"/>
      <c r="AW26" s="979"/>
      <c r="AX26" s="980"/>
      <c r="AY26" s="984" t="n">
        <f aca="false">'RESUMO BM'!G51</f>
        <v>0</v>
      </c>
      <c r="AZ26" s="984"/>
      <c r="BA26" s="984"/>
      <c r="BB26" s="984"/>
      <c r="BC26" s="984"/>
      <c r="BD26" s="984"/>
      <c r="BE26" s="984"/>
      <c r="BF26" s="984"/>
    </row>
    <row r="27" customFormat="false" ht="11.25" hidden="false" customHeight="true" outlineLevel="0" collapsed="false">
      <c r="B27" s="978" t="s">
        <v>494</v>
      </c>
      <c r="C27" s="979"/>
      <c r="D27" s="980"/>
      <c r="E27" s="983" t="s">
        <v>495</v>
      </c>
      <c r="F27" s="979"/>
      <c r="G27" s="979"/>
      <c r="H27" s="979"/>
      <c r="I27" s="979"/>
      <c r="J27" s="979"/>
      <c r="K27" s="979"/>
      <c r="L27" s="979"/>
      <c r="M27" s="979"/>
      <c r="N27" s="979"/>
      <c r="O27" s="979"/>
      <c r="P27" s="979"/>
      <c r="Q27" s="979"/>
      <c r="R27" s="979"/>
      <c r="S27" s="979"/>
      <c r="T27" s="979"/>
      <c r="U27" s="979"/>
      <c r="V27" s="979"/>
      <c r="W27" s="979"/>
      <c r="X27" s="979"/>
      <c r="Y27" s="979"/>
      <c r="Z27" s="979"/>
      <c r="AA27" s="979"/>
      <c r="AB27" s="979"/>
      <c r="AC27" s="979"/>
      <c r="AD27" s="979"/>
      <c r="AE27" s="979"/>
      <c r="AF27" s="979"/>
      <c r="AG27" s="979"/>
      <c r="AH27" s="979"/>
      <c r="AI27" s="979"/>
      <c r="AJ27" s="979"/>
      <c r="AK27" s="979"/>
      <c r="AL27" s="979"/>
      <c r="AM27" s="979"/>
      <c r="AN27" s="979"/>
      <c r="AO27" s="979"/>
      <c r="AP27" s="979"/>
      <c r="AQ27" s="979"/>
      <c r="AR27" s="979"/>
      <c r="AS27" s="979"/>
      <c r="AT27" s="979"/>
      <c r="AU27" s="979"/>
      <c r="AV27" s="979"/>
      <c r="AW27" s="979"/>
      <c r="AX27" s="980"/>
      <c r="AY27" s="984" t="n">
        <f aca="false">'RESUMO BM'!H51</f>
        <v>0</v>
      </c>
      <c r="AZ27" s="984"/>
      <c r="BA27" s="984"/>
      <c r="BB27" s="984"/>
      <c r="BC27" s="984"/>
      <c r="BD27" s="984"/>
      <c r="BE27" s="984"/>
      <c r="BF27" s="984"/>
    </row>
    <row r="28" customFormat="false" ht="11.25" hidden="false" customHeight="true" outlineLevel="0" collapsed="false">
      <c r="B28" s="978" t="s">
        <v>496</v>
      </c>
      <c r="C28" s="979"/>
      <c r="D28" s="980"/>
      <c r="E28" s="981" t="s">
        <v>497</v>
      </c>
      <c r="F28" s="988"/>
      <c r="G28" s="988"/>
      <c r="H28" s="988"/>
      <c r="I28" s="988"/>
      <c r="J28" s="988"/>
      <c r="K28" s="988"/>
      <c r="L28" s="988"/>
      <c r="M28" s="988"/>
      <c r="N28" s="988"/>
      <c r="O28" s="988"/>
      <c r="P28" s="988"/>
      <c r="Q28" s="988"/>
      <c r="R28" s="988"/>
      <c r="S28" s="988"/>
      <c r="T28" s="988"/>
      <c r="U28" s="988"/>
      <c r="V28" s="988"/>
      <c r="W28" s="988"/>
      <c r="X28" s="988"/>
      <c r="Y28" s="988"/>
      <c r="Z28" s="988"/>
      <c r="AA28" s="988"/>
      <c r="AB28" s="988"/>
      <c r="AC28" s="988"/>
      <c r="AD28" s="988"/>
      <c r="AE28" s="988"/>
      <c r="AF28" s="988"/>
      <c r="AG28" s="989"/>
      <c r="AH28" s="989"/>
      <c r="AI28" s="989"/>
      <c r="AJ28" s="989"/>
      <c r="AK28" s="989"/>
      <c r="AL28" s="989"/>
      <c r="AM28" s="989"/>
      <c r="AN28" s="989"/>
      <c r="AO28" s="989"/>
      <c r="AP28" s="989"/>
      <c r="AQ28" s="989"/>
      <c r="AR28" s="989"/>
      <c r="AS28" s="989"/>
      <c r="AT28" s="989"/>
      <c r="AU28" s="979"/>
      <c r="AV28" s="979"/>
      <c r="AW28" s="979"/>
      <c r="AX28" s="980"/>
      <c r="AY28" s="990" t="n">
        <f aca="false">SUM(AY24:BF27)</f>
        <v>0</v>
      </c>
      <c r="AZ28" s="990"/>
      <c r="BA28" s="990"/>
      <c r="BB28" s="990"/>
      <c r="BC28" s="990"/>
      <c r="BD28" s="990"/>
      <c r="BE28" s="990"/>
      <c r="BF28" s="990"/>
    </row>
    <row r="29" customFormat="false" ht="6" hidden="false" customHeight="true" outlineLevel="0" collapsed="false">
      <c r="B29" s="977"/>
      <c r="E29" s="972"/>
      <c r="F29" s="972"/>
      <c r="G29" s="972"/>
      <c r="H29" s="972"/>
      <c r="I29" s="972"/>
      <c r="J29" s="972"/>
      <c r="K29" s="972"/>
      <c r="L29" s="972"/>
      <c r="M29" s="972"/>
      <c r="N29" s="972"/>
      <c r="O29" s="972"/>
      <c r="P29" s="972"/>
      <c r="Q29" s="972"/>
      <c r="R29" s="972"/>
      <c r="S29" s="972"/>
      <c r="T29" s="972"/>
      <c r="U29" s="972"/>
      <c r="V29" s="972"/>
      <c r="W29" s="972"/>
      <c r="X29" s="972"/>
      <c r="Y29" s="972"/>
      <c r="Z29" s="972"/>
      <c r="AA29" s="972"/>
      <c r="AB29" s="972"/>
      <c r="AC29" s="972"/>
      <c r="AD29" s="972"/>
      <c r="AE29" s="972"/>
      <c r="AF29" s="972"/>
      <c r="AG29" s="972"/>
      <c r="AH29" s="972"/>
      <c r="AI29" s="972"/>
      <c r="AJ29" s="972"/>
      <c r="AK29" s="972"/>
      <c r="AL29" s="972"/>
      <c r="AM29" s="972"/>
      <c r="AN29" s="972"/>
      <c r="AO29" s="972"/>
      <c r="AP29" s="972"/>
      <c r="AQ29" s="972"/>
      <c r="AR29" s="972"/>
      <c r="AS29" s="972"/>
      <c r="AT29" s="972"/>
      <c r="AU29" s="991"/>
      <c r="AV29" s="971"/>
      <c r="AW29" s="971"/>
      <c r="AX29" s="971"/>
      <c r="AY29" s="971"/>
      <c r="AZ29" s="971"/>
      <c r="BA29" s="971"/>
      <c r="BB29" s="971"/>
      <c r="BC29" s="971"/>
      <c r="BD29" s="971"/>
      <c r="BE29" s="971"/>
      <c r="BF29" s="971"/>
    </row>
    <row r="30" customFormat="false" ht="6" hidden="false" customHeight="true" outlineLevel="0" collapsed="false">
      <c r="B30" s="977"/>
      <c r="AH30" s="992"/>
      <c r="AI30" s="992"/>
      <c r="AJ30" s="992"/>
      <c r="AK30" s="992"/>
      <c r="AL30" s="992"/>
      <c r="AM30" s="992"/>
      <c r="AN30" s="992"/>
      <c r="AO30" s="992"/>
      <c r="AP30" s="992"/>
      <c r="AQ30" s="992"/>
      <c r="AR30" s="992"/>
      <c r="AS30" s="992"/>
      <c r="AT30" s="992"/>
      <c r="AU30" s="992"/>
      <c r="AV30" s="992"/>
      <c r="AW30" s="992"/>
      <c r="AX30" s="992"/>
      <c r="AY30" s="992"/>
      <c r="AZ30" s="992"/>
      <c r="BA30" s="992"/>
      <c r="BB30" s="992"/>
      <c r="BC30" s="992"/>
      <c r="BD30" s="992"/>
      <c r="BE30" s="992"/>
      <c r="BF30" s="992"/>
    </row>
    <row r="31" customFormat="false" ht="11.25" hidden="false" customHeight="true" outlineLevel="0" collapsed="false">
      <c r="B31" s="977" t="n">
        <v>2</v>
      </c>
      <c r="E31" s="993" t="s">
        <v>498</v>
      </c>
      <c r="F31" s="993"/>
      <c r="G31" s="993"/>
      <c r="H31" s="993"/>
      <c r="I31" s="993"/>
      <c r="J31" s="993"/>
      <c r="K31" s="993"/>
      <c r="L31" s="993"/>
      <c r="M31" s="993"/>
      <c r="N31" s="993"/>
      <c r="O31" s="993"/>
      <c r="P31" s="993"/>
      <c r="Q31" s="993"/>
      <c r="R31" s="993"/>
      <c r="S31" s="993"/>
      <c r="T31" s="993"/>
      <c r="U31" s="993"/>
      <c r="V31" s="993"/>
      <c r="W31" s="993"/>
      <c r="X31" s="993"/>
      <c r="Y31" s="993"/>
      <c r="Z31" s="993"/>
      <c r="AA31" s="993"/>
      <c r="AB31" s="993"/>
      <c r="AC31" s="993"/>
      <c r="AD31" s="993"/>
      <c r="AE31" s="993"/>
      <c r="AF31" s="993"/>
      <c r="AG31" s="993"/>
      <c r="AH31" s="993"/>
      <c r="AI31" s="993"/>
      <c r="AJ31" s="993"/>
      <c r="AK31" s="993"/>
      <c r="AL31" s="993"/>
      <c r="AM31" s="993"/>
      <c r="AN31" s="993"/>
      <c r="AO31" s="993"/>
      <c r="AP31" s="993"/>
      <c r="AQ31" s="993"/>
      <c r="AR31" s="993"/>
      <c r="AS31" s="993"/>
      <c r="AT31" s="993"/>
      <c r="AU31" s="993"/>
      <c r="AV31" s="993"/>
      <c r="AW31" s="993"/>
      <c r="AX31" s="993"/>
      <c r="AY31" s="993"/>
      <c r="AZ31" s="993"/>
      <c r="BA31" s="993"/>
      <c r="BB31" s="993"/>
      <c r="BC31" s="993"/>
      <c r="BD31" s="993"/>
      <c r="BE31" s="993"/>
      <c r="BF31" s="993"/>
    </row>
    <row r="32" customFormat="false" ht="11.25" hidden="false" customHeight="true" outlineLevel="0" collapsed="false">
      <c r="B32" s="977"/>
      <c r="E32" s="993"/>
      <c r="F32" s="993"/>
      <c r="G32" s="993"/>
      <c r="H32" s="993"/>
      <c r="I32" s="993"/>
      <c r="J32" s="993"/>
      <c r="K32" s="993"/>
      <c r="L32" s="993"/>
      <c r="M32" s="993"/>
      <c r="N32" s="993"/>
      <c r="O32" s="993"/>
      <c r="P32" s="993"/>
      <c r="Q32" s="993"/>
      <c r="R32" s="993"/>
      <c r="S32" s="993"/>
      <c r="T32" s="993"/>
      <c r="U32" s="993"/>
      <c r="V32" s="993"/>
      <c r="W32" s="993"/>
      <c r="X32" s="993"/>
      <c r="Y32" s="993"/>
      <c r="Z32" s="993"/>
      <c r="AA32" s="993"/>
      <c r="AB32" s="993"/>
      <c r="AC32" s="993"/>
      <c r="AD32" s="993"/>
      <c r="AE32" s="993"/>
      <c r="AF32" s="993"/>
      <c r="AG32" s="993"/>
      <c r="AH32" s="993"/>
      <c r="AI32" s="993"/>
      <c r="AJ32" s="993"/>
      <c r="AK32" s="993"/>
      <c r="AL32" s="993"/>
      <c r="AM32" s="993"/>
      <c r="AN32" s="993"/>
      <c r="AO32" s="993"/>
      <c r="AP32" s="993"/>
      <c r="AQ32" s="993"/>
      <c r="AR32" s="993"/>
      <c r="AS32" s="993"/>
      <c r="AT32" s="993"/>
      <c r="AU32" s="993"/>
      <c r="AV32" s="993"/>
      <c r="AW32" s="993"/>
      <c r="AX32" s="993"/>
      <c r="AY32" s="993"/>
      <c r="AZ32" s="993"/>
      <c r="BA32" s="993"/>
      <c r="BB32" s="993"/>
      <c r="BC32" s="993"/>
      <c r="BD32" s="993"/>
      <c r="BE32" s="993"/>
      <c r="BF32" s="993"/>
    </row>
    <row r="33" customFormat="false" ht="11.25" hidden="false" customHeight="true" outlineLevel="0" collapsed="false">
      <c r="B33" s="977"/>
    </row>
    <row r="34" customFormat="false" ht="11.25" hidden="false" customHeight="true" outlineLevel="0" collapsed="false">
      <c r="B34" s="977"/>
      <c r="E34" s="994"/>
      <c r="F34" s="994"/>
      <c r="G34" s="994"/>
      <c r="H34" s="994"/>
      <c r="I34" s="994"/>
      <c r="J34" s="994"/>
      <c r="K34" s="994"/>
      <c r="L34" s="994"/>
      <c r="M34" s="994"/>
      <c r="N34" s="994"/>
      <c r="O34" s="994"/>
      <c r="P34" s="994"/>
      <c r="Q34" s="994"/>
      <c r="R34" s="994"/>
      <c r="S34" s="994"/>
      <c r="T34" s="994"/>
      <c r="U34" s="994"/>
      <c r="V34" s="994"/>
      <c r="W34" s="994"/>
      <c r="X34" s="994"/>
      <c r="Y34" s="994"/>
      <c r="Z34" s="994"/>
      <c r="AA34" s="994"/>
      <c r="AB34" s="994"/>
      <c r="AC34" s="994"/>
      <c r="AD34" s="994"/>
      <c r="AE34" s="994"/>
      <c r="AF34" s="994"/>
      <c r="AG34" s="994"/>
      <c r="AH34" s="994"/>
      <c r="AI34" s="994"/>
      <c r="AJ34" s="994"/>
      <c r="AK34" s="994"/>
      <c r="AL34" s="994"/>
      <c r="AM34" s="994"/>
      <c r="AN34" s="994"/>
      <c r="AO34" s="994"/>
      <c r="AP34" s="994"/>
      <c r="AQ34" s="994"/>
      <c r="AR34" s="994"/>
      <c r="AS34" s="994"/>
      <c r="AT34" s="994"/>
      <c r="AU34" s="994"/>
      <c r="AV34" s="994"/>
      <c r="AW34" s="994"/>
      <c r="AX34" s="994"/>
      <c r="AY34" s="994"/>
      <c r="AZ34" s="994"/>
      <c r="BA34" s="994"/>
      <c r="BB34" s="994"/>
      <c r="BC34" s="994"/>
      <c r="BD34" s="994"/>
      <c r="BE34" s="994"/>
      <c r="BF34" s="994"/>
    </row>
    <row r="35" customFormat="false" ht="11.25" hidden="false" customHeight="true" outlineLevel="0" collapsed="false">
      <c r="B35" s="977"/>
      <c r="E35" s="994"/>
      <c r="F35" s="994"/>
      <c r="G35" s="994"/>
      <c r="H35" s="994"/>
      <c r="I35" s="994"/>
      <c r="J35" s="994"/>
      <c r="K35" s="994"/>
      <c r="L35" s="994"/>
      <c r="M35" s="994"/>
      <c r="N35" s="994"/>
      <c r="O35" s="994"/>
      <c r="P35" s="994"/>
      <c r="Q35" s="994"/>
      <c r="R35" s="994"/>
      <c r="S35" s="994"/>
      <c r="T35" s="994"/>
      <c r="U35" s="994"/>
      <c r="V35" s="994"/>
      <c r="W35" s="994"/>
      <c r="X35" s="994"/>
      <c r="Y35" s="994"/>
      <c r="Z35" s="994"/>
      <c r="AA35" s="994"/>
      <c r="AB35" s="994"/>
      <c r="AC35" s="994"/>
      <c r="AD35" s="994"/>
      <c r="AE35" s="994"/>
      <c r="AF35" s="994"/>
      <c r="AG35" s="994"/>
      <c r="AH35" s="994"/>
      <c r="AI35" s="994"/>
      <c r="AJ35" s="994"/>
      <c r="AK35" s="994"/>
      <c r="AL35" s="994"/>
      <c r="AM35" s="994"/>
      <c r="AN35" s="994"/>
      <c r="AO35" s="994"/>
      <c r="AP35" s="994"/>
      <c r="AQ35" s="994"/>
      <c r="AR35" s="994"/>
      <c r="AS35" s="994"/>
      <c r="AT35" s="994"/>
      <c r="AU35" s="994"/>
      <c r="AV35" s="994"/>
      <c r="AW35" s="994"/>
      <c r="AX35" s="994"/>
      <c r="AY35" s="994"/>
      <c r="AZ35" s="994"/>
      <c r="BA35" s="994"/>
      <c r="BB35" s="994"/>
      <c r="BC35" s="994"/>
      <c r="BD35" s="994"/>
      <c r="BE35" s="994"/>
      <c r="BF35" s="994"/>
    </row>
    <row r="36" customFormat="false" ht="11.25" hidden="false" customHeight="true" outlineLevel="0" collapsed="false">
      <c r="B36" s="995"/>
      <c r="AH36" s="992"/>
      <c r="AI36" s="992"/>
      <c r="AJ36" s="992"/>
      <c r="AK36" s="992"/>
      <c r="AL36" s="992"/>
      <c r="AM36" s="992"/>
      <c r="AN36" s="992"/>
      <c r="AO36" s="992"/>
      <c r="AP36" s="992"/>
      <c r="AQ36" s="992"/>
      <c r="AR36" s="992"/>
      <c r="AS36" s="992"/>
      <c r="AT36" s="992"/>
      <c r="AU36" s="992"/>
      <c r="AV36" s="992"/>
      <c r="AW36" s="992"/>
      <c r="AX36" s="992"/>
      <c r="AY36" s="992"/>
      <c r="AZ36" s="992"/>
      <c r="BA36" s="992"/>
      <c r="BB36" s="992"/>
      <c r="BC36" s="992"/>
      <c r="BD36" s="992"/>
      <c r="BE36" s="992"/>
      <c r="BF36" s="992"/>
    </row>
    <row r="37" s="958" customFormat="true" ht="11.25" hidden="false" customHeight="true" outlineLevel="0" collapsed="false">
      <c r="B37" s="977"/>
    </row>
    <row r="38" s="958" customFormat="true" ht="11.25" hidden="false" customHeight="true" outlineLevel="0" collapsed="false">
      <c r="B38" s="977" t="s">
        <v>499</v>
      </c>
    </row>
    <row r="39" customFormat="false" ht="11.25" hidden="false" customHeight="true" outlineLevel="0" collapsed="false"/>
    <row r="40" s="958" customFormat="true" ht="11.25" hidden="false" customHeight="true" outlineLevel="0" collapsed="false">
      <c r="B40" s="959"/>
    </row>
    <row r="41" customFormat="false" ht="11.25" hidden="false" customHeight="true" outlineLevel="0" collapsed="false"/>
    <row r="42" customFormat="false" ht="11.25" hidden="false" customHeight="true" outlineLevel="0" collapsed="false">
      <c r="B42" s="958"/>
    </row>
    <row r="43" customFormat="false" ht="11.25" hidden="false" customHeight="true" outlineLevel="0" collapsed="false"/>
    <row r="44" customFormat="false" ht="11.25" hidden="false" customHeight="true" outlineLevel="0" collapsed="false">
      <c r="B44" s="996"/>
      <c r="C44" s="997"/>
      <c r="D44" s="997"/>
      <c r="E44" s="997"/>
      <c r="F44" s="997"/>
      <c r="G44" s="997"/>
      <c r="H44" s="997"/>
      <c r="I44" s="997"/>
      <c r="J44" s="997"/>
      <c r="K44" s="997"/>
      <c r="L44" s="997"/>
      <c r="M44" s="997"/>
      <c r="N44" s="997"/>
      <c r="O44" s="997"/>
      <c r="P44" s="997"/>
      <c r="Q44" s="997"/>
      <c r="R44" s="997"/>
      <c r="S44" s="997"/>
      <c r="T44" s="997"/>
      <c r="U44" s="997"/>
      <c r="V44" s="997"/>
      <c r="W44" s="997"/>
      <c r="X44" s="997"/>
      <c r="Y44" s="997"/>
      <c r="Z44" s="997"/>
      <c r="AA44" s="997"/>
      <c r="AB44" s="997"/>
      <c r="AC44" s="997"/>
      <c r="AD44" s="997"/>
      <c r="AE44" s="997"/>
      <c r="AF44" s="997"/>
    </row>
    <row r="45" customFormat="false" ht="11.25" hidden="false" customHeight="true" outlineLevel="0" collapsed="false">
      <c r="B45" s="998" t="s">
        <v>500</v>
      </c>
      <c r="C45" s="998"/>
      <c r="D45" s="998"/>
      <c r="E45" s="998"/>
      <c r="F45" s="998"/>
      <c r="G45" s="998"/>
      <c r="H45" s="998"/>
      <c r="I45" s="998"/>
      <c r="J45" s="998"/>
      <c r="K45" s="998"/>
      <c r="L45" s="998"/>
      <c r="M45" s="998"/>
      <c r="N45" s="998"/>
      <c r="O45" s="998"/>
      <c r="P45" s="998"/>
      <c r="Q45" s="998"/>
      <c r="R45" s="998"/>
      <c r="S45" s="998"/>
      <c r="T45" s="998"/>
      <c r="U45" s="998"/>
      <c r="V45" s="998"/>
      <c r="W45" s="998"/>
      <c r="X45" s="998"/>
      <c r="Y45" s="998"/>
      <c r="Z45" s="998"/>
      <c r="AA45" s="998"/>
      <c r="AB45" s="998"/>
      <c r="AC45" s="998"/>
      <c r="AD45" s="998"/>
      <c r="AE45" s="998"/>
      <c r="AF45" s="998"/>
    </row>
    <row r="46" customFormat="false" ht="11.25" hidden="false" customHeight="true" outlineLevel="0" collapsed="false">
      <c r="B46" s="958"/>
    </row>
  </sheetData>
  <sheetProtection sheet="true" password="fe9a" objects="true" scenarios="true" formatRows="false"/>
  <mergeCells count="14">
    <mergeCell ref="AS1:AW1"/>
    <mergeCell ref="F3:S3"/>
    <mergeCell ref="BA3:BF3"/>
    <mergeCell ref="BA5:BF5"/>
    <mergeCell ref="D13:BF13"/>
    <mergeCell ref="E20:BF21"/>
    <mergeCell ref="AY24:BF24"/>
    <mergeCell ref="AY25:BF25"/>
    <mergeCell ref="AY26:BF26"/>
    <mergeCell ref="AY27:BF27"/>
    <mergeCell ref="AY28:BF28"/>
    <mergeCell ref="E31:BF32"/>
    <mergeCell ref="E34:BF35"/>
    <mergeCell ref="B45:AF45"/>
  </mergeCells>
  <conditionalFormatting sqref="C3:F3 T3 B4">
    <cfRule type="cellIs" priority="2" operator="equal" aboveAverage="0" equalAverage="0" bottom="0" percent="0" rank="0" text="" dxfId="283">
      <formula>"MUNICÍPIO"</formula>
    </cfRule>
  </conditionalFormatting>
  <conditionalFormatting sqref="B31 E31:BF32">
    <cfRule type="expression" priority="3" aboveAverage="0" equalAverage="0" bottom="0" percent="0" rank="0" text="" dxfId="284">
      <formula>$AS$1=1</formula>
    </cfRule>
  </conditionalFormatting>
  <conditionalFormatting sqref="AY24:AY27">
    <cfRule type="cellIs" priority="4" operator="equal" aboveAverage="0" equalAverage="0" bottom="0" percent="0" rank="0" text="" dxfId="285">
      <formula>0</formula>
    </cfRule>
  </conditionalFormatting>
  <conditionalFormatting sqref="C31:D35 B32:B35 E33:BF33 F36:BF36 B37:E37">
    <cfRule type="expression" priority="5" aboveAverage="0" equalAverage="0" bottom="0" percent="0" rank="0" text="" dxfId="286">
      <formula>$AT$20=1</formula>
    </cfRule>
  </conditionalFormatting>
  <conditionalFormatting sqref="E34:BF35">
    <cfRule type="expression" priority="6" aboveAverage="0" equalAverage="0" bottom="0" percent="0" rank="0" text="" dxfId="287">
      <formula>$E$16&lt;&gt;0</formula>
    </cfRule>
  </conditionalFormatting>
  <printOptions headings="false" gridLines="false" gridLinesSet="true" horizontalCentered="true" verticalCentered="false"/>
  <pageMargins left="0.827083333333333" right="0.7875" top="1.44236111111111" bottom="0.7875" header="0.354166666666667" footer="0.472222222222222"/>
  <pageSetup paperSize="9" scale="100" fitToWidth="1" fitToHeight="1" pageOrder="downThenOver" orientation="portrait" blackAndWhite="false" draft="false" cellComments="none" horizontalDpi="300" verticalDpi="300" copies="1"/>
  <headerFooter differentFirst="false" differentOddEven="false">
    <oddHeader>&amp;L  &amp;C&amp;16Prefeitura Municipal de Castro
&amp;14Estado do Paraná</oddHeader>
    <oddFooter>&amp;L&amp;"Arial,Normal"&amp;8  V.131022</oddFooter>
  </headerFooter>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BZ16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I15" activeCellId="0" sqref="AI15"/>
    </sheetView>
  </sheetViews>
  <sheetFormatPr defaultColWidth="9.109375" defaultRowHeight="14.25" zeroHeight="false" outlineLevelRow="0" outlineLevelCol="0"/>
  <cols>
    <col collapsed="false" customWidth="true" hidden="false" outlineLevel="0" max="1" min="1" style="0" width="2.88"/>
    <col collapsed="false" customWidth="true" hidden="false" outlineLevel="0" max="4" min="2" style="0" width="2.67"/>
    <col collapsed="false" customWidth="true" hidden="false" outlineLevel="0" max="5" min="5" style="0" width="1.67"/>
    <col collapsed="false" customWidth="true" hidden="false" outlineLevel="0" max="31" min="6" style="0" width="2.67"/>
    <col collapsed="false" customWidth="true" hidden="false" outlineLevel="0" max="32" min="32" style="0" width="2.33"/>
    <col collapsed="false" customWidth="true" hidden="false" outlineLevel="0" max="33" min="33" style="0" width="2.11"/>
    <col collapsed="false" customWidth="true" hidden="false" outlineLevel="0" max="34" min="34" style="0" width="5.11"/>
    <col collapsed="false" customWidth="true" hidden="false" outlineLevel="0" max="71" min="35" style="0" width="2.88"/>
  </cols>
  <sheetData>
    <row r="1" customFormat="false" ht="14.25" hidden="false" customHeight="false" outlineLevel="0" collapsed="false">
      <c r="B1" s="999" t="s">
        <v>501</v>
      </c>
      <c r="C1" s="999"/>
      <c r="D1" s="999"/>
      <c r="E1" s="999"/>
      <c r="F1" s="999"/>
      <c r="G1" s="999"/>
      <c r="H1" s="999"/>
      <c r="I1" s="999"/>
      <c r="J1" s="999"/>
      <c r="K1" s="999"/>
      <c r="L1" s="999"/>
      <c r="M1" s="999"/>
      <c r="N1" s="999"/>
      <c r="O1" s="999"/>
      <c r="P1" s="999"/>
      <c r="Q1" s="999"/>
      <c r="R1" s="999"/>
      <c r="S1" s="999"/>
      <c r="T1" s="999"/>
      <c r="U1" s="999"/>
      <c r="V1" s="999"/>
      <c r="W1" s="999"/>
      <c r="X1" s="999"/>
      <c r="Y1" s="999"/>
      <c r="Z1" s="999"/>
      <c r="AA1" s="999"/>
      <c r="AB1" s="999"/>
      <c r="AC1" s="999"/>
      <c r="AD1" s="999"/>
      <c r="AE1" s="999"/>
      <c r="AF1" s="999"/>
      <c r="AG1" s="999"/>
      <c r="AH1" s="999"/>
      <c r="AI1" s="999"/>
      <c r="AJ1" s="999"/>
      <c r="AK1" s="999"/>
      <c r="AL1" s="999"/>
      <c r="AM1" s="999"/>
      <c r="AN1" s="999"/>
      <c r="AO1" s="999"/>
      <c r="AP1" s="999"/>
      <c r="AQ1" s="999"/>
      <c r="AR1" s="999"/>
      <c r="AS1" s="999"/>
      <c r="AT1" s="999"/>
      <c r="AU1" s="999"/>
      <c r="AV1" s="999"/>
      <c r="AW1" s="999"/>
      <c r="AX1" s="999"/>
      <c r="AY1" s="999"/>
      <c r="AZ1" s="999"/>
      <c r="BA1" s="999"/>
      <c r="BB1" s="999"/>
      <c r="BC1" s="999"/>
      <c r="BD1" s="999"/>
      <c r="BE1" s="999"/>
      <c r="BF1" s="999"/>
      <c r="BG1" s="999"/>
      <c r="BH1" s="999"/>
      <c r="BI1" s="999"/>
      <c r="BJ1" s="999"/>
      <c r="BK1" s="999"/>
      <c r="BL1" s="999"/>
      <c r="BM1" s="999"/>
      <c r="BN1" s="999"/>
      <c r="BO1" s="999"/>
      <c r="BP1" s="999"/>
      <c r="BQ1" s="999"/>
      <c r="BR1" s="999"/>
    </row>
    <row r="2" customFormat="false" ht="11.25" hidden="false" customHeight="true" outlineLevel="0" collapsed="false">
      <c r="B2" s="1000" t="s">
        <v>502</v>
      </c>
      <c r="C2" s="1000"/>
      <c r="D2" s="1000"/>
      <c r="E2" s="1000"/>
      <c r="F2" s="1000"/>
      <c r="G2" s="1000"/>
      <c r="H2" s="1000"/>
      <c r="I2" s="1000"/>
      <c r="J2" s="1000"/>
      <c r="K2" s="1000"/>
      <c r="L2" s="1000"/>
      <c r="M2" s="1000"/>
      <c r="N2" s="1000"/>
      <c r="O2" s="1000"/>
      <c r="P2" s="1000"/>
      <c r="Q2" s="1000"/>
      <c r="R2" s="1000"/>
      <c r="S2" s="1000"/>
      <c r="T2" s="1000"/>
      <c r="U2" s="1000"/>
      <c r="V2" s="1000"/>
      <c r="W2" s="1000"/>
      <c r="X2" s="1000"/>
      <c r="Y2" s="1000"/>
      <c r="Z2" s="1000"/>
      <c r="AA2" s="1000"/>
      <c r="AB2" s="1000"/>
      <c r="AC2" s="1000"/>
      <c r="AD2" s="1000"/>
      <c r="AE2" s="1000"/>
      <c r="AF2" s="1000"/>
      <c r="AG2" s="1000"/>
      <c r="AH2" s="1000"/>
      <c r="AI2" s="1000"/>
      <c r="AJ2" s="1000"/>
      <c r="AK2" s="1000"/>
      <c r="AL2" s="1000"/>
      <c r="AM2" s="1000"/>
      <c r="AN2" s="1000"/>
      <c r="AO2" s="1000"/>
      <c r="AP2" s="1000"/>
      <c r="AQ2" s="1000"/>
      <c r="AR2" s="1000"/>
      <c r="AS2" s="1000"/>
      <c r="AT2" s="1000"/>
      <c r="AU2" s="1000"/>
      <c r="AV2" s="1000"/>
      <c r="AW2" s="1000"/>
      <c r="AX2" s="1000"/>
      <c r="AY2" s="1000"/>
      <c r="AZ2" s="1000"/>
      <c r="BA2" s="1000"/>
      <c r="BB2" s="1000"/>
      <c r="BC2" s="1000"/>
      <c r="BD2" s="1000"/>
      <c r="BE2" s="1000"/>
      <c r="BF2" s="1000"/>
      <c r="BG2" s="1000"/>
      <c r="BH2" s="1000"/>
      <c r="BI2" s="1000"/>
      <c r="BJ2" s="1000"/>
      <c r="BK2" s="1000"/>
      <c r="BL2" s="1000"/>
      <c r="BM2" s="1000"/>
      <c r="BN2" s="1000"/>
      <c r="BO2" s="1000"/>
      <c r="BP2" s="1000"/>
      <c r="BQ2" s="1000"/>
      <c r="BR2" s="1000"/>
    </row>
    <row r="3" customFormat="false" ht="30" hidden="false" customHeight="true" outlineLevel="0" collapsed="false">
      <c r="B3" s="1001" t="s">
        <v>503</v>
      </c>
      <c r="C3" s="1002" t="s">
        <v>504</v>
      </c>
      <c r="D3" s="1002"/>
      <c r="E3" s="1002"/>
      <c r="F3" s="1002"/>
      <c r="G3" s="1002"/>
      <c r="H3" s="1002"/>
      <c r="I3" s="1002"/>
      <c r="J3" s="1002"/>
      <c r="K3" s="1002"/>
      <c r="L3" s="1002"/>
      <c r="M3" s="1002"/>
      <c r="N3" s="1002"/>
      <c r="O3" s="1002"/>
      <c r="P3" s="1002"/>
      <c r="Q3" s="1002"/>
      <c r="R3" s="1002"/>
      <c r="S3" s="1002"/>
      <c r="T3" s="1002"/>
      <c r="U3" s="1002"/>
      <c r="V3" s="1002"/>
      <c r="W3" s="1002"/>
      <c r="X3" s="1002"/>
      <c r="Y3" s="1002"/>
      <c r="Z3" s="1002"/>
      <c r="AA3" s="1002"/>
      <c r="AB3" s="1002"/>
      <c r="AC3" s="1002"/>
      <c r="AD3" s="1002"/>
      <c r="AE3" s="1002"/>
      <c r="AF3" s="1002"/>
      <c r="AG3" s="1002"/>
      <c r="AH3" s="1002"/>
      <c r="AI3" s="1002"/>
      <c r="AJ3" s="1002"/>
      <c r="AK3" s="1002"/>
      <c r="AL3" s="1002"/>
      <c r="AM3" s="1002"/>
      <c r="AN3" s="1002"/>
      <c r="AO3" s="1002"/>
      <c r="AP3" s="1002"/>
      <c r="AQ3" s="1002"/>
      <c r="AR3" s="1002"/>
      <c r="AS3" s="1002"/>
      <c r="AT3" s="1002"/>
      <c r="AU3" s="1002"/>
      <c r="AV3" s="1002"/>
      <c r="AW3" s="1002"/>
      <c r="AX3" s="1002"/>
      <c r="AY3" s="1002"/>
      <c r="AZ3" s="1002"/>
      <c r="BA3" s="1002"/>
      <c r="BB3" s="1002"/>
      <c r="BC3" s="1002"/>
      <c r="BD3" s="1002"/>
      <c r="BE3" s="1002"/>
      <c r="BF3" s="1002"/>
      <c r="BG3" s="1002"/>
      <c r="BH3" s="1002"/>
      <c r="BI3" s="1002"/>
      <c r="BJ3" s="1002"/>
      <c r="BK3" s="1002"/>
      <c r="BL3" s="1002"/>
      <c r="BM3" s="1002"/>
      <c r="BN3" s="1002"/>
      <c r="BO3" s="1002"/>
      <c r="BP3" s="1002"/>
      <c r="BQ3" s="1002"/>
      <c r="BR3" s="1002"/>
    </row>
    <row r="4" customFormat="false" ht="30" hidden="false" customHeight="true" outlineLevel="0" collapsed="false">
      <c r="B4" s="1001" t="s">
        <v>505</v>
      </c>
      <c r="C4" s="1002" t="s">
        <v>506</v>
      </c>
      <c r="D4" s="1002"/>
      <c r="E4" s="1002"/>
      <c r="F4" s="1002"/>
      <c r="G4" s="1002"/>
      <c r="H4" s="1002"/>
      <c r="I4" s="1002"/>
      <c r="J4" s="1002"/>
      <c r="K4" s="1002"/>
      <c r="L4" s="1002"/>
      <c r="M4" s="1002"/>
      <c r="N4" s="1002"/>
      <c r="O4" s="1002"/>
      <c r="P4" s="1002"/>
      <c r="Q4" s="1002"/>
      <c r="R4" s="1002"/>
      <c r="S4" s="1002"/>
      <c r="T4" s="1002"/>
      <c r="U4" s="1002"/>
      <c r="V4" s="1002"/>
      <c r="W4" s="1002"/>
      <c r="X4" s="1002"/>
      <c r="Y4" s="1002"/>
      <c r="Z4" s="1002"/>
      <c r="AA4" s="1002"/>
      <c r="AB4" s="1002"/>
      <c r="AC4" s="1002"/>
      <c r="AD4" s="1002"/>
      <c r="AE4" s="1002"/>
      <c r="AF4" s="1002"/>
      <c r="AG4" s="1002"/>
      <c r="AH4" s="1002"/>
      <c r="AI4" s="1002"/>
      <c r="AJ4" s="1002"/>
      <c r="AK4" s="1002"/>
      <c r="AL4" s="1002"/>
      <c r="AM4" s="1002"/>
      <c r="AN4" s="1002"/>
      <c r="AO4" s="1002"/>
      <c r="AP4" s="1002"/>
      <c r="AQ4" s="1002"/>
      <c r="AR4" s="1002"/>
      <c r="AS4" s="1002"/>
      <c r="AT4" s="1002"/>
      <c r="AU4" s="1002"/>
      <c r="AV4" s="1002"/>
      <c r="AW4" s="1002"/>
      <c r="AX4" s="1002"/>
      <c r="AY4" s="1002"/>
      <c r="AZ4" s="1002"/>
      <c r="BA4" s="1002"/>
      <c r="BB4" s="1002"/>
      <c r="BC4" s="1002"/>
      <c r="BD4" s="1002"/>
      <c r="BE4" s="1002"/>
      <c r="BF4" s="1002"/>
      <c r="BG4" s="1002"/>
      <c r="BH4" s="1002"/>
      <c r="BI4" s="1002"/>
      <c r="BJ4" s="1002"/>
      <c r="BK4" s="1002"/>
      <c r="BL4" s="1002"/>
      <c r="BM4" s="1002"/>
      <c r="BN4" s="1002"/>
      <c r="BO4" s="1002"/>
      <c r="BP4" s="1002"/>
      <c r="BQ4" s="1002"/>
      <c r="BR4" s="1002"/>
      <c r="BS4" s="1003"/>
      <c r="BT4" s="1003"/>
      <c r="BU4" s="1003"/>
      <c r="BV4" s="1003"/>
      <c r="BW4" s="1003"/>
      <c r="BX4" s="1003"/>
      <c r="BY4" s="1003"/>
      <c r="BZ4" s="1003"/>
    </row>
    <row r="5" customFormat="false" ht="30" hidden="false" customHeight="true" outlineLevel="0" collapsed="false">
      <c r="B5" s="1001" t="s">
        <v>507</v>
      </c>
      <c r="C5" s="1002" t="s">
        <v>508</v>
      </c>
      <c r="D5" s="1002"/>
      <c r="E5" s="1002"/>
      <c r="F5" s="1002"/>
      <c r="G5" s="1002"/>
      <c r="H5" s="1002"/>
      <c r="I5" s="1002"/>
      <c r="J5" s="1002"/>
      <c r="K5" s="1002"/>
      <c r="L5" s="1002"/>
      <c r="M5" s="1002"/>
      <c r="N5" s="1002"/>
      <c r="O5" s="1002"/>
      <c r="P5" s="1002"/>
      <c r="Q5" s="1002"/>
      <c r="R5" s="1002"/>
      <c r="S5" s="1002"/>
      <c r="T5" s="1002"/>
      <c r="U5" s="1002"/>
      <c r="V5" s="1002"/>
      <c r="W5" s="1002"/>
      <c r="X5" s="1002"/>
      <c r="Y5" s="1002"/>
      <c r="Z5" s="1002"/>
      <c r="AA5" s="1002"/>
      <c r="AB5" s="1002"/>
      <c r="AC5" s="1002"/>
      <c r="AD5" s="1002"/>
      <c r="AE5" s="1002"/>
      <c r="AF5" s="1002"/>
      <c r="AG5" s="1002"/>
      <c r="AH5" s="1002"/>
      <c r="AI5" s="1002"/>
      <c r="AJ5" s="1002"/>
      <c r="AK5" s="1002"/>
      <c r="AL5" s="1002"/>
      <c r="AM5" s="1002"/>
      <c r="AN5" s="1002"/>
      <c r="AO5" s="1002"/>
      <c r="AP5" s="1002"/>
      <c r="AQ5" s="1002"/>
      <c r="AR5" s="1002"/>
      <c r="AS5" s="1002"/>
      <c r="AT5" s="1002"/>
      <c r="AU5" s="1002"/>
      <c r="AV5" s="1002"/>
      <c r="AW5" s="1002"/>
      <c r="AX5" s="1002"/>
      <c r="AY5" s="1002"/>
      <c r="AZ5" s="1002"/>
      <c r="BA5" s="1002"/>
      <c r="BB5" s="1002"/>
      <c r="BC5" s="1002"/>
      <c r="BD5" s="1002"/>
      <c r="BE5" s="1002"/>
      <c r="BF5" s="1002"/>
      <c r="BG5" s="1002"/>
      <c r="BH5" s="1002"/>
      <c r="BI5" s="1002"/>
      <c r="BJ5" s="1002"/>
      <c r="BK5" s="1002"/>
      <c r="BL5" s="1002"/>
      <c r="BM5" s="1002"/>
      <c r="BN5" s="1002"/>
      <c r="BO5" s="1002"/>
      <c r="BP5" s="1002"/>
      <c r="BQ5" s="1002"/>
      <c r="BR5" s="1002"/>
      <c r="BS5" s="1003"/>
      <c r="BT5" s="1003"/>
      <c r="BU5" s="1003"/>
      <c r="BV5" s="1003"/>
      <c r="BW5" s="1003"/>
      <c r="BX5" s="1003"/>
      <c r="BY5" s="1003"/>
      <c r="BZ5" s="1003"/>
    </row>
    <row r="6" customFormat="false" ht="30" hidden="false" customHeight="true" outlineLevel="0" collapsed="false">
      <c r="B6" s="1001" t="s">
        <v>509</v>
      </c>
      <c r="C6" s="1002" t="s">
        <v>510</v>
      </c>
      <c r="D6" s="1002"/>
      <c r="E6" s="1002"/>
      <c r="F6" s="1002"/>
      <c r="G6" s="1002"/>
      <c r="H6" s="1002"/>
      <c r="I6" s="1002"/>
      <c r="J6" s="1002"/>
      <c r="K6" s="1002"/>
      <c r="L6" s="1002"/>
      <c r="M6" s="1002"/>
      <c r="N6" s="1002"/>
      <c r="O6" s="1002"/>
      <c r="P6" s="1002"/>
      <c r="Q6" s="1002"/>
      <c r="R6" s="1002"/>
      <c r="S6" s="1002"/>
      <c r="T6" s="1002"/>
      <c r="U6" s="1002"/>
      <c r="V6" s="1002"/>
      <c r="W6" s="1002"/>
      <c r="X6" s="1002"/>
      <c r="Y6" s="1002"/>
      <c r="Z6" s="1002"/>
      <c r="AA6" s="1002"/>
      <c r="AB6" s="1002"/>
      <c r="AC6" s="1002"/>
      <c r="AD6" s="1002"/>
      <c r="AE6" s="1002"/>
      <c r="AF6" s="1002"/>
      <c r="AG6" s="1002"/>
      <c r="AH6" s="1002"/>
      <c r="AI6" s="1002"/>
      <c r="AJ6" s="1002"/>
      <c r="AK6" s="1002"/>
      <c r="AL6" s="1002"/>
      <c r="AM6" s="1002"/>
      <c r="AN6" s="1002"/>
      <c r="AO6" s="1002"/>
      <c r="AP6" s="1002"/>
      <c r="AQ6" s="1002"/>
      <c r="AR6" s="1002"/>
      <c r="AS6" s="1002"/>
      <c r="AT6" s="1002"/>
      <c r="AU6" s="1002"/>
      <c r="AV6" s="1002"/>
      <c r="AW6" s="1002"/>
      <c r="AX6" s="1002"/>
      <c r="AY6" s="1002"/>
      <c r="AZ6" s="1002"/>
      <c r="BA6" s="1002"/>
      <c r="BB6" s="1002"/>
      <c r="BC6" s="1002"/>
      <c r="BD6" s="1002"/>
      <c r="BE6" s="1002"/>
      <c r="BF6" s="1002"/>
      <c r="BG6" s="1002"/>
      <c r="BH6" s="1002"/>
      <c r="BI6" s="1002"/>
      <c r="BJ6" s="1002"/>
      <c r="BK6" s="1002"/>
      <c r="BL6" s="1002"/>
      <c r="BM6" s="1002"/>
      <c r="BN6" s="1002"/>
      <c r="BO6" s="1002"/>
      <c r="BP6" s="1002"/>
      <c r="BQ6" s="1002"/>
      <c r="BR6" s="1002"/>
      <c r="BS6" s="1003"/>
      <c r="BT6" s="1003"/>
      <c r="BU6" s="1003"/>
      <c r="BV6" s="1003"/>
      <c r="BW6" s="1003"/>
      <c r="BX6" s="1003"/>
      <c r="BY6" s="1003"/>
      <c r="BZ6" s="1003"/>
    </row>
    <row r="7" customFormat="false" ht="30" hidden="false" customHeight="true" outlineLevel="0" collapsed="false">
      <c r="B7" s="1001" t="s">
        <v>511</v>
      </c>
      <c r="C7" s="1002" t="s">
        <v>512</v>
      </c>
      <c r="D7" s="1002"/>
      <c r="E7" s="1002"/>
      <c r="F7" s="1002"/>
      <c r="G7" s="1002"/>
      <c r="H7" s="1002"/>
      <c r="I7" s="1002"/>
      <c r="J7" s="1002"/>
      <c r="K7" s="1002"/>
      <c r="L7" s="1002"/>
      <c r="M7" s="1002"/>
      <c r="N7" s="1002"/>
      <c r="O7" s="1002"/>
      <c r="P7" s="1002"/>
      <c r="Q7" s="1002"/>
      <c r="R7" s="1002"/>
      <c r="S7" s="1002"/>
      <c r="T7" s="1002"/>
      <c r="U7" s="1002"/>
      <c r="V7" s="1002"/>
      <c r="W7" s="1002"/>
      <c r="X7" s="1002"/>
      <c r="Y7" s="1002"/>
      <c r="Z7" s="1002"/>
      <c r="AA7" s="1002"/>
      <c r="AB7" s="1002"/>
      <c r="AC7" s="1002"/>
      <c r="AD7" s="1002"/>
      <c r="AE7" s="1002"/>
      <c r="AF7" s="1002"/>
      <c r="AG7" s="1002"/>
      <c r="AH7" s="1002"/>
      <c r="AI7" s="1002"/>
      <c r="AJ7" s="1002"/>
      <c r="AK7" s="1002"/>
      <c r="AL7" s="1002"/>
      <c r="AM7" s="1002"/>
      <c r="AN7" s="1002"/>
      <c r="AO7" s="1002"/>
      <c r="AP7" s="1002"/>
      <c r="AQ7" s="1002"/>
      <c r="AR7" s="1002"/>
      <c r="AS7" s="1002"/>
      <c r="AT7" s="1002"/>
      <c r="AU7" s="1002"/>
      <c r="AV7" s="1002"/>
      <c r="AW7" s="1002"/>
      <c r="AX7" s="1002"/>
      <c r="AY7" s="1002"/>
      <c r="AZ7" s="1002"/>
      <c r="BA7" s="1002"/>
      <c r="BB7" s="1002"/>
      <c r="BC7" s="1002"/>
      <c r="BD7" s="1002"/>
      <c r="BE7" s="1002"/>
      <c r="BF7" s="1002"/>
      <c r="BG7" s="1002"/>
      <c r="BH7" s="1002"/>
      <c r="BI7" s="1002"/>
      <c r="BJ7" s="1002"/>
      <c r="BK7" s="1002"/>
      <c r="BL7" s="1002"/>
      <c r="BM7" s="1002"/>
      <c r="BN7" s="1002"/>
      <c r="BO7" s="1002"/>
      <c r="BP7" s="1002"/>
      <c r="BQ7" s="1002"/>
      <c r="BR7" s="1002"/>
      <c r="BS7" s="1003"/>
      <c r="BT7" s="1003"/>
      <c r="BU7" s="1003"/>
      <c r="BV7" s="1003"/>
      <c r="BW7" s="1003"/>
      <c r="BX7" s="1003"/>
      <c r="BY7" s="1003"/>
      <c r="BZ7" s="1003"/>
    </row>
    <row r="8" customFormat="false" ht="30" hidden="false" customHeight="true" outlineLevel="0" collapsed="false">
      <c r="B8" s="1001" t="s">
        <v>513</v>
      </c>
      <c r="C8" s="1002" t="s">
        <v>514</v>
      </c>
      <c r="D8" s="1002"/>
      <c r="E8" s="1002"/>
      <c r="F8" s="1002"/>
      <c r="G8" s="1002"/>
      <c r="H8" s="1002"/>
      <c r="I8" s="1002"/>
      <c r="J8" s="1002"/>
      <c r="K8" s="1002"/>
      <c r="L8" s="1002"/>
      <c r="M8" s="1002"/>
      <c r="N8" s="1002"/>
      <c r="O8" s="1002"/>
      <c r="P8" s="1002"/>
      <c r="Q8" s="1002"/>
      <c r="R8" s="1002"/>
      <c r="S8" s="1002"/>
      <c r="T8" s="1002"/>
      <c r="U8" s="1002"/>
      <c r="V8" s="1002"/>
      <c r="W8" s="1002"/>
      <c r="X8" s="1002"/>
      <c r="Y8" s="1002"/>
      <c r="Z8" s="1002"/>
      <c r="AA8" s="1002"/>
      <c r="AB8" s="1002"/>
      <c r="AC8" s="1002"/>
      <c r="AD8" s="1002"/>
      <c r="AE8" s="1002"/>
      <c r="AF8" s="1002"/>
      <c r="AG8" s="1002"/>
      <c r="AH8" s="1002"/>
      <c r="AI8" s="1002"/>
      <c r="AJ8" s="1002"/>
      <c r="AK8" s="1002"/>
      <c r="AL8" s="1002"/>
      <c r="AM8" s="1002"/>
      <c r="AN8" s="1002"/>
      <c r="AO8" s="1002"/>
      <c r="AP8" s="1002"/>
      <c r="AQ8" s="1002"/>
      <c r="AR8" s="1002"/>
      <c r="AS8" s="1002"/>
      <c r="AT8" s="1002"/>
      <c r="AU8" s="1002"/>
      <c r="AV8" s="1002"/>
      <c r="AW8" s="1002"/>
      <c r="AX8" s="1002"/>
      <c r="AY8" s="1002"/>
      <c r="AZ8" s="1002"/>
      <c r="BA8" s="1002"/>
      <c r="BB8" s="1002"/>
      <c r="BC8" s="1002"/>
      <c r="BD8" s="1002"/>
      <c r="BE8" s="1002"/>
      <c r="BF8" s="1002"/>
      <c r="BG8" s="1002"/>
      <c r="BH8" s="1002"/>
      <c r="BI8" s="1002"/>
      <c r="BJ8" s="1002"/>
      <c r="BK8" s="1002"/>
      <c r="BL8" s="1002"/>
      <c r="BM8" s="1002"/>
      <c r="BN8" s="1002"/>
      <c r="BO8" s="1002"/>
      <c r="BP8" s="1002"/>
      <c r="BQ8" s="1002"/>
      <c r="BR8" s="1002"/>
      <c r="BS8" s="1003"/>
      <c r="BT8" s="1003"/>
      <c r="BU8" s="1003"/>
      <c r="BV8" s="1003"/>
      <c r="BW8" s="1003"/>
      <c r="BX8" s="1003"/>
      <c r="BY8" s="1003"/>
      <c r="BZ8" s="1003"/>
    </row>
    <row r="9" customFormat="false" ht="30" hidden="false" customHeight="true" outlineLevel="0" collapsed="false">
      <c r="B9" s="1001" t="s">
        <v>515</v>
      </c>
      <c r="C9" s="1002" t="s">
        <v>516</v>
      </c>
      <c r="D9" s="1002"/>
      <c r="E9" s="1002"/>
      <c r="F9" s="1002"/>
      <c r="G9" s="1002"/>
      <c r="H9" s="1002"/>
      <c r="I9" s="1002"/>
      <c r="J9" s="1002"/>
      <c r="K9" s="1002"/>
      <c r="L9" s="1002"/>
      <c r="M9" s="1002"/>
      <c r="N9" s="1002"/>
      <c r="O9" s="1002"/>
      <c r="P9" s="1002"/>
      <c r="Q9" s="1002"/>
      <c r="R9" s="1002"/>
      <c r="S9" s="1002"/>
      <c r="T9" s="1002"/>
      <c r="U9" s="1002"/>
      <c r="V9" s="1002"/>
      <c r="W9" s="1002"/>
      <c r="X9" s="1002"/>
      <c r="Y9" s="1002"/>
      <c r="Z9" s="1002"/>
      <c r="AA9" s="1002"/>
      <c r="AB9" s="1002"/>
      <c r="AC9" s="1002"/>
      <c r="AD9" s="1002"/>
      <c r="AE9" s="1002"/>
      <c r="AF9" s="1002"/>
      <c r="AG9" s="1002"/>
      <c r="AH9" s="1002"/>
      <c r="AI9" s="1002"/>
      <c r="AJ9" s="1002"/>
      <c r="AK9" s="1002"/>
      <c r="AL9" s="1002"/>
      <c r="AM9" s="1002"/>
      <c r="AN9" s="1002"/>
      <c r="AO9" s="1002"/>
      <c r="AP9" s="1002"/>
      <c r="AQ9" s="1002"/>
      <c r="AR9" s="1002"/>
      <c r="AS9" s="1002"/>
      <c r="AT9" s="1002"/>
      <c r="AU9" s="1002"/>
      <c r="AV9" s="1002"/>
      <c r="AW9" s="1002"/>
      <c r="AX9" s="1002"/>
      <c r="AY9" s="1002"/>
      <c r="AZ9" s="1002"/>
      <c r="BA9" s="1002"/>
      <c r="BB9" s="1002"/>
      <c r="BC9" s="1002"/>
      <c r="BD9" s="1002"/>
      <c r="BE9" s="1002"/>
      <c r="BF9" s="1002"/>
      <c r="BG9" s="1002"/>
      <c r="BH9" s="1002"/>
      <c r="BI9" s="1002"/>
      <c r="BJ9" s="1002"/>
      <c r="BK9" s="1002"/>
      <c r="BL9" s="1002"/>
      <c r="BM9" s="1002"/>
      <c r="BN9" s="1002"/>
      <c r="BO9" s="1002"/>
      <c r="BP9" s="1002"/>
      <c r="BQ9" s="1002"/>
      <c r="BR9" s="1002"/>
      <c r="BS9" s="1003"/>
      <c r="BT9" s="1003"/>
      <c r="BU9" s="1003"/>
      <c r="BV9" s="1003"/>
      <c r="BW9" s="1003"/>
      <c r="BX9" s="1003"/>
      <c r="BY9" s="1003"/>
      <c r="BZ9" s="1003"/>
    </row>
    <row r="10" customFormat="false" ht="7.5" hidden="false" customHeight="true" outlineLevel="0" collapsed="false">
      <c r="B10" s="1004"/>
      <c r="C10" s="1004"/>
      <c r="D10" s="1004"/>
      <c r="E10" s="1004"/>
      <c r="F10" s="1004"/>
      <c r="G10" s="1004"/>
      <c r="H10" s="1004"/>
      <c r="I10" s="1004"/>
      <c r="J10" s="1004"/>
      <c r="K10" s="1004"/>
      <c r="L10" s="1004"/>
      <c r="M10" s="1004"/>
      <c r="N10" s="1004"/>
      <c r="O10" s="1004"/>
      <c r="P10" s="1004"/>
      <c r="Q10" s="1004"/>
      <c r="R10" s="1004"/>
      <c r="S10" s="1004"/>
      <c r="T10" s="1004"/>
      <c r="U10" s="1004"/>
      <c r="V10" s="1004"/>
      <c r="W10" s="1004"/>
      <c r="X10" s="1004"/>
      <c r="Y10" s="1004"/>
      <c r="Z10" s="1004"/>
      <c r="AA10" s="1004"/>
      <c r="AB10" s="1004"/>
      <c r="AC10" s="1004"/>
      <c r="AD10" s="1004"/>
      <c r="AE10" s="1004"/>
      <c r="AF10" s="1004"/>
      <c r="AG10" s="1004"/>
      <c r="AH10" s="1004"/>
      <c r="AI10" s="1004"/>
      <c r="AJ10" s="1004"/>
      <c r="AK10" s="1004"/>
      <c r="AL10" s="1004"/>
      <c r="AM10" s="1004"/>
      <c r="AN10" s="1004"/>
      <c r="AO10" s="1004"/>
      <c r="AP10" s="1004"/>
      <c r="AQ10" s="1004"/>
      <c r="AR10" s="1004"/>
      <c r="AS10" s="1004"/>
      <c r="AT10" s="1004"/>
      <c r="AU10" s="1004"/>
      <c r="AV10" s="1004"/>
      <c r="AW10" s="1004"/>
      <c r="AX10" s="1004"/>
      <c r="AY10" s="1004"/>
      <c r="AZ10" s="1004"/>
      <c r="BA10" s="1004"/>
      <c r="BB10" s="1004"/>
      <c r="BC10" s="1004"/>
      <c r="BD10" s="1004"/>
      <c r="BE10" s="1004"/>
      <c r="BF10" s="1004"/>
      <c r="BG10" s="1004"/>
      <c r="BH10" s="1004"/>
      <c r="BI10" s="1004"/>
      <c r="BJ10" s="1004"/>
      <c r="BK10" s="1004"/>
      <c r="BL10" s="1004"/>
      <c r="BM10" s="1004"/>
      <c r="BN10" s="1004"/>
      <c r="BO10" s="1004"/>
      <c r="BP10" s="1004"/>
      <c r="BQ10" s="1004"/>
      <c r="BR10" s="1004"/>
      <c r="BS10" s="1003"/>
      <c r="BT10" s="1003"/>
      <c r="BU10" s="1003"/>
      <c r="BV10" s="1003"/>
      <c r="BW10" s="1003"/>
      <c r="BX10" s="1003"/>
      <c r="BY10" s="1003"/>
      <c r="BZ10" s="1003"/>
    </row>
    <row r="11" customFormat="false" ht="15" hidden="false" customHeight="false" outlineLevel="0" collapsed="false">
      <c r="B11" s="1005" t="s">
        <v>517</v>
      </c>
      <c r="C11" s="1005"/>
      <c r="D11" s="1005"/>
      <c r="E11" s="1005"/>
      <c r="F11" s="1005"/>
      <c r="G11" s="1005"/>
      <c r="H11" s="1005"/>
      <c r="I11" s="1005"/>
      <c r="J11" s="1005"/>
      <c r="K11" s="1005"/>
      <c r="L11" s="1005"/>
      <c r="M11" s="1005"/>
      <c r="N11" s="1005"/>
      <c r="O11" s="1005"/>
      <c r="P11" s="1005"/>
      <c r="Q11" s="1005"/>
      <c r="R11" s="1005"/>
      <c r="S11" s="1005"/>
      <c r="T11" s="1005"/>
      <c r="U11" s="1005"/>
      <c r="V11" s="1005"/>
      <c r="W11" s="1005"/>
      <c r="X11" s="1005"/>
      <c r="Y11" s="1005"/>
      <c r="Z11" s="1005"/>
      <c r="AA11" s="1005"/>
      <c r="AB11" s="1005"/>
      <c r="AC11" s="1005"/>
      <c r="AD11" s="1005"/>
      <c r="AE11" s="1005"/>
      <c r="AF11" s="1005"/>
      <c r="AG11" s="1005"/>
    </row>
    <row r="12" customFormat="false" ht="14.25" hidden="false" customHeight="false" outlineLevel="0" collapsed="false">
      <c r="AI12" s="1006" t="s">
        <v>518</v>
      </c>
    </row>
    <row r="13" customFormat="false" ht="14.25" hidden="false" customHeight="false" outlineLevel="0" collapsed="false">
      <c r="B13" s="0" t="s">
        <v>519</v>
      </c>
    </row>
    <row r="14" customFormat="false" ht="15" hidden="false" customHeight="true" outlineLevel="0" collapsed="false">
      <c r="B14" s="1007" t="str">
        <f aca="false">CONCATENATE("Contratada: ",'ORÇ.GLOBAL EMPRESA'!C2,"           CNPJ: ",'ORÇ.GLOBAL EMPRESA'!E2)</f>
        <v>Contratada:            CNPJ: </v>
      </c>
      <c r="C14" s="1007"/>
      <c r="D14" s="1007"/>
      <c r="E14" s="1007"/>
      <c r="F14" s="1007"/>
      <c r="G14" s="1007"/>
      <c r="H14" s="1007"/>
      <c r="I14" s="1007"/>
      <c r="J14" s="1007"/>
      <c r="K14" s="1007"/>
      <c r="L14" s="1007"/>
      <c r="M14" s="1007"/>
      <c r="N14" s="1007"/>
      <c r="O14" s="1007"/>
      <c r="P14" s="1007"/>
      <c r="Q14" s="1007"/>
      <c r="R14" s="1007"/>
      <c r="S14" s="1007"/>
      <c r="T14" s="1007"/>
      <c r="U14" s="1007"/>
      <c r="V14" s="1007"/>
      <c r="W14" s="1007"/>
      <c r="X14" s="1007"/>
      <c r="Y14" s="1007"/>
      <c r="Z14" s="1007"/>
      <c r="AA14" s="1007"/>
      <c r="AB14" s="1007"/>
      <c r="AC14" s="1007"/>
      <c r="AD14" s="1007"/>
      <c r="AE14" s="1007"/>
      <c r="AF14" s="1007"/>
      <c r="AG14" s="1007"/>
      <c r="AI14" s="953" t="s">
        <v>520</v>
      </c>
    </row>
    <row r="15" customFormat="false" ht="14.25" hidden="false" customHeight="false" outlineLevel="0" collapsed="false">
      <c r="B15" s="1007"/>
      <c r="C15" s="1007"/>
      <c r="D15" s="1007"/>
      <c r="E15" s="1007"/>
      <c r="F15" s="1007"/>
      <c r="G15" s="1007"/>
      <c r="H15" s="1007"/>
      <c r="I15" s="1007"/>
      <c r="J15" s="1007"/>
      <c r="K15" s="1007"/>
      <c r="L15" s="1007"/>
      <c r="M15" s="1007"/>
      <c r="N15" s="1007"/>
      <c r="O15" s="1007"/>
      <c r="P15" s="1007"/>
      <c r="Q15" s="1007"/>
      <c r="R15" s="1007"/>
      <c r="S15" s="1007"/>
      <c r="T15" s="1007"/>
      <c r="U15" s="1007"/>
      <c r="V15" s="1007"/>
      <c r="W15" s="1007"/>
      <c r="X15" s="1007"/>
      <c r="Y15" s="1007"/>
      <c r="Z15" s="1007"/>
      <c r="AA15" s="1007"/>
      <c r="AB15" s="1007"/>
      <c r="AC15" s="1007"/>
      <c r="AD15" s="1007"/>
      <c r="AE15" s="1007"/>
      <c r="AF15" s="1007"/>
      <c r="AG15" s="1007"/>
      <c r="AI15" s="1008"/>
      <c r="AJ15" s="953" t="s">
        <v>521</v>
      </c>
      <c r="AN15" s="1008"/>
      <c r="AO15" s="953" t="s">
        <v>522</v>
      </c>
      <c r="AV15" s="1008"/>
      <c r="AW15" s="953" t="s">
        <v>523</v>
      </c>
      <c r="BC15" s="1008"/>
      <c r="BD15" s="953" t="s">
        <v>524</v>
      </c>
      <c r="BH15" s="1008"/>
      <c r="BI15" s="953" t="s">
        <v>525</v>
      </c>
      <c r="BM15" s="1008"/>
      <c r="BN15" s="953" t="s">
        <v>526</v>
      </c>
    </row>
    <row r="16" customFormat="false" ht="14.25" hidden="false" customHeight="false" outlineLevel="0" collapsed="false">
      <c r="B16" s="0" t="str">
        <f aca="false">CONCATENATE("Contrato nº ",'BM GLOBAL'!F6)</f>
        <v>Contrato nº </v>
      </c>
      <c r="J16" s="0" t="str">
        <f aca="false">CONCATENATE("Licitação: ",IF(AI15&lt;&gt;0,AJ15,IF(AN15&lt;&gt;0,AO15,IF(AV15&lt;&gt;0,AW15,IF(BC15&lt;&gt;0,BD15,IF(BH15&lt;&gt;0,BI15,IF(BM15&lt;&gt;0,BN15,"Indicar modalidade da licitação!"))))))," nº ",IF(AN16&gt;0,AN16,"000"),"/",IF(AX16&gt;0,AX16,"0000"))</f>
        <v>Licitação: Indicar modalidade da licitação! nº 000/0000</v>
      </c>
      <c r="AI16" s="0" t="s">
        <v>527</v>
      </c>
      <c r="AN16" s="1009"/>
      <c r="AO16" s="1009"/>
      <c r="AP16" s="1009"/>
      <c r="AR16" s="953" t="s">
        <v>528</v>
      </c>
      <c r="AX16" s="1009"/>
      <c r="AY16" s="1009"/>
      <c r="AZ16" s="1009"/>
    </row>
    <row r="17" customFormat="false" ht="15" hidden="false" customHeight="true" outlineLevel="0" collapsed="false">
      <c r="B17" s="1007" t="str">
        <f aca="false">CONCATENATE("Empreendimento: ",INFORMAÇÕES!Q6)</f>
        <v>Empreendimento: SUBSTITUIÇÃO TELHAS UBS SOCAVÃO</v>
      </c>
      <c r="C17" s="1007"/>
      <c r="D17" s="1007"/>
      <c r="E17" s="1007"/>
      <c r="F17" s="1007"/>
      <c r="G17" s="1007"/>
      <c r="H17" s="1007"/>
      <c r="I17" s="1007"/>
      <c r="J17" s="1007"/>
      <c r="K17" s="1007"/>
      <c r="L17" s="1007"/>
      <c r="M17" s="1007"/>
      <c r="N17" s="1007"/>
      <c r="O17" s="1007"/>
      <c r="P17" s="1007"/>
      <c r="Q17" s="1007"/>
      <c r="R17" s="1007"/>
      <c r="S17" s="1007"/>
      <c r="T17" s="1007"/>
      <c r="U17" s="1007"/>
      <c r="V17" s="1007"/>
      <c r="W17" s="1007"/>
      <c r="X17" s="1007"/>
      <c r="Y17" s="1007"/>
      <c r="Z17" s="1007"/>
      <c r="AA17" s="1007"/>
      <c r="AB17" s="1007"/>
      <c r="AC17" s="1007"/>
      <c r="AD17" s="1007"/>
      <c r="AE17" s="1007"/>
      <c r="AF17" s="1007"/>
      <c r="AG17" s="1007"/>
    </row>
    <row r="18" customFormat="false" ht="14.25" hidden="false" customHeight="false" outlineLevel="0" collapsed="false">
      <c r="B18" s="1007"/>
      <c r="C18" s="1007"/>
      <c r="D18" s="1007"/>
      <c r="E18" s="1007"/>
      <c r="F18" s="1007"/>
      <c r="G18" s="1007"/>
      <c r="H18" s="1007"/>
      <c r="I18" s="1007"/>
      <c r="J18" s="1007"/>
      <c r="K18" s="1007"/>
      <c r="L18" s="1007"/>
      <c r="M18" s="1007"/>
      <c r="N18" s="1007"/>
      <c r="O18" s="1007"/>
      <c r="P18" s="1007"/>
      <c r="Q18" s="1007"/>
      <c r="R18" s="1007"/>
      <c r="S18" s="1007"/>
      <c r="T18" s="1007"/>
      <c r="U18" s="1007"/>
      <c r="V18" s="1007"/>
      <c r="W18" s="1007"/>
      <c r="X18" s="1007"/>
      <c r="Y18" s="1007"/>
      <c r="Z18" s="1007"/>
      <c r="AA18" s="1007"/>
      <c r="AB18" s="1007"/>
      <c r="AC18" s="1007"/>
      <c r="AD18" s="1007"/>
      <c r="AE18" s="1007"/>
      <c r="AF18" s="1007"/>
      <c r="AG18" s="1007"/>
    </row>
    <row r="19" customFormat="false" ht="14.25" hidden="false" customHeight="false" outlineLevel="0" collapsed="false">
      <c r="B19" s="0" t="s">
        <v>529</v>
      </c>
      <c r="G19" s="1010" t="n">
        <f aca="false">'BM GLOBAL'!G4</f>
        <v>0</v>
      </c>
      <c r="H19" s="1010"/>
      <c r="I19" s="1010"/>
      <c r="J19" s="1010"/>
      <c r="L19" s="953" t="s">
        <v>530</v>
      </c>
      <c r="R19" s="1010" t="e">
        <f aca="false">IF('BM GLOBAL'!M1013=100%,'BM GLOBAL'!L4,"Selecionar no BM Global a Medição Final!")</f>
        <v>#DIV/0!</v>
      </c>
      <c r="S19" s="1010"/>
      <c r="T19" s="1010"/>
      <c r="U19" s="1010"/>
      <c r="V19" s="1010"/>
      <c r="W19" s="1010"/>
      <c r="X19" s="1010"/>
      <c r="Y19" s="1010"/>
      <c r="Z19" s="1010"/>
      <c r="AA19" s="1010"/>
      <c r="AB19" s="1010"/>
      <c r="AC19" s="1010"/>
      <c r="AD19" s="1010"/>
      <c r="AE19" s="1010"/>
      <c r="AF19" s="1010"/>
      <c r="AG19" s="1010"/>
      <c r="AH19" s="1011"/>
      <c r="AI19" s="953" t="s">
        <v>531</v>
      </c>
    </row>
    <row r="20" customFormat="false" ht="14.25" hidden="false" customHeight="false" outlineLevel="0" collapsed="false">
      <c r="B20" s="0" t="str">
        <f aca="false">CONCATENATE("Dimensão: ",IF(AL20&gt;0,AL20,"Indicar quantidade!")," ",IF(AU20&lt;&gt;0,AV20,IF(AX20&lt;&gt;0,AY20,IF(BA20&lt;&gt;0,BB20,IF(BD20&lt;&gt;0,BE20,IF(BG20&lt;&gt;0,BH20,IF(BJ20&lt;&gt;0,BK20,IF(BM20&lt;&gt;0,BN20,"Indicar unidade de medida!"))))))))</f>
        <v>Dimensão: Indicar quantidade! Indicar unidade de medida!</v>
      </c>
      <c r="AI20" s="0" t="s">
        <v>532</v>
      </c>
      <c r="AL20" s="1012"/>
      <c r="AM20" s="1012"/>
      <c r="AN20" s="1012"/>
      <c r="AO20" s="1012"/>
      <c r="AR20" s="953" t="s">
        <v>533</v>
      </c>
      <c r="AU20" s="1008"/>
      <c r="AV20" s="953" t="s">
        <v>534</v>
      </c>
      <c r="AX20" s="1008"/>
      <c r="AY20" s="953" t="s">
        <v>201</v>
      </c>
      <c r="BA20" s="1008"/>
      <c r="BB20" s="953" t="s">
        <v>535</v>
      </c>
      <c r="BD20" s="1008"/>
      <c r="BE20" s="953" t="s">
        <v>536</v>
      </c>
      <c r="BG20" s="1008"/>
      <c r="BH20" s="953" t="s">
        <v>537</v>
      </c>
      <c r="BJ20" s="1008"/>
      <c r="BK20" s="953" t="s">
        <v>538</v>
      </c>
      <c r="BM20" s="1008"/>
      <c r="BN20" s="953" t="s">
        <v>539</v>
      </c>
    </row>
    <row r="21" customFormat="false" ht="14.25" hidden="false" customHeight="false" outlineLevel="0" collapsed="false">
      <c r="B21" s="0" t="s">
        <v>540</v>
      </c>
    </row>
    <row r="22" customFormat="false" ht="14.25" hidden="false" customHeight="false" outlineLevel="0" collapsed="false">
      <c r="B22" s="0" t="s">
        <v>541</v>
      </c>
      <c r="I22" s="1013" t="n">
        <f aca="false">'ORÇ.GLOBAL EMPRESA'!H1014</f>
        <v>0</v>
      </c>
      <c r="J22" s="1013"/>
      <c r="K22" s="1013"/>
      <c r="L22" s="1013"/>
      <c r="M22" s="1013"/>
      <c r="N22" s="1013"/>
    </row>
    <row r="23" customFormat="false" ht="14.25" hidden="false" customHeight="false" outlineLevel="0" collapsed="false">
      <c r="B23" s="0" t="s">
        <v>542</v>
      </c>
      <c r="I23" s="1013" t="n">
        <f aca="false">BF23</f>
        <v>0</v>
      </c>
      <c r="J23" s="1013"/>
      <c r="K23" s="1013"/>
      <c r="L23" s="1013"/>
      <c r="M23" s="1013"/>
      <c r="N23" s="1013"/>
      <c r="O23" s="1014" t="e">
        <f aca="false">IF((I23/I22)=0,"",I23/I22)</f>
        <v>#DIV/0!</v>
      </c>
      <c r="P23" s="1014"/>
      <c r="Q23" s="1014"/>
      <c r="R23" s="1014"/>
      <c r="AI23" s="953" t="s">
        <v>543</v>
      </c>
      <c r="BF23" s="1012"/>
      <c r="BG23" s="1012"/>
      <c r="BH23" s="1012"/>
      <c r="BI23" s="1012"/>
      <c r="BJ23" s="1012"/>
    </row>
    <row r="24" customFormat="false" ht="14.25" hidden="false" customHeight="false" outlineLevel="0" collapsed="false">
      <c r="B24" s="0" t="s">
        <v>544</v>
      </c>
      <c r="I24" s="1013" t="n">
        <f aca="false">BH24</f>
        <v>0</v>
      </c>
      <c r="J24" s="1013"/>
      <c r="K24" s="1013"/>
      <c r="L24" s="1013"/>
      <c r="M24" s="1013"/>
      <c r="N24" s="1013"/>
      <c r="O24" s="1014" t="e">
        <f aca="false">IF((I24/I22)=0,"",I24/I22)</f>
        <v>#DIV/0!</v>
      </c>
      <c r="P24" s="1014"/>
      <c r="Q24" s="1014"/>
      <c r="R24" s="1014"/>
      <c r="AI24" s="953" t="s">
        <v>545</v>
      </c>
      <c r="BH24" s="1012"/>
      <c r="BI24" s="1012"/>
      <c r="BJ24" s="1012"/>
      <c r="BK24" s="1012"/>
      <c r="BL24" s="1012"/>
    </row>
    <row r="25" customFormat="false" ht="14.25" hidden="false" customHeight="false" outlineLevel="0" collapsed="false">
      <c r="B25" s="0" t="s">
        <v>546</v>
      </c>
      <c r="I25" s="1013" t="n">
        <f aca="false">I22+I23-I24</f>
        <v>0</v>
      </c>
      <c r="J25" s="1013"/>
      <c r="K25" s="1013"/>
      <c r="L25" s="1013"/>
      <c r="M25" s="1013"/>
      <c r="N25" s="1013"/>
    </row>
    <row r="26" customFormat="false" ht="15" hidden="false" customHeight="true" outlineLevel="0" collapsed="false"/>
    <row r="27" customFormat="false" ht="15" hidden="false" customHeight="true" outlineLevel="0" collapsed="false">
      <c r="B27" s="1015" t="s">
        <v>547</v>
      </c>
      <c r="C27" s="1015"/>
      <c r="D27" s="1015"/>
      <c r="E27" s="1015"/>
      <c r="F27" s="1015"/>
      <c r="G27" s="1015"/>
      <c r="H27" s="1015"/>
      <c r="I27" s="1015"/>
      <c r="J27" s="1015"/>
      <c r="K27" s="1015"/>
      <c r="L27" s="1015"/>
      <c r="M27" s="1015"/>
      <c r="N27" s="1015"/>
      <c r="O27" s="1015"/>
      <c r="P27" s="1015"/>
      <c r="Q27" s="1015"/>
      <c r="R27" s="1015"/>
      <c r="S27" s="1015"/>
      <c r="T27" s="1015"/>
      <c r="U27" s="1015"/>
      <c r="V27" s="1015"/>
      <c r="W27" s="1015"/>
      <c r="X27" s="1015"/>
      <c r="Y27" s="1015"/>
      <c r="Z27" s="1015"/>
      <c r="AA27" s="1015"/>
      <c r="AB27" s="1015"/>
      <c r="AC27" s="1015"/>
      <c r="AD27" s="1015"/>
      <c r="AE27" s="1015"/>
      <c r="AF27" s="1015"/>
      <c r="AG27" s="1015"/>
    </row>
    <row r="28" customFormat="false" ht="14.25" hidden="false" customHeight="false" outlineLevel="0" collapsed="false">
      <c r="B28" s="1015"/>
      <c r="C28" s="1015"/>
      <c r="D28" s="1015"/>
      <c r="E28" s="1015"/>
      <c r="F28" s="1015"/>
      <c r="G28" s="1015"/>
      <c r="H28" s="1015"/>
      <c r="I28" s="1015"/>
      <c r="J28" s="1015"/>
      <c r="K28" s="1015"/>
      <c r="L28" s="1015"/>
      <c r="M28" s="1015"/>
      <c r="N28" s="1015"/>
      <c r="O28" s="1015"/>
      <c r="P28" s="1015"/>
      <c r="Q28" s="1015"/>
      <c r="R28" s="1015"/>
      <c r="S28" s="1015"/>
      <c r="T28" s="1015"/>
      <c r="U28" s="1015"/>
      <c r="V28" s="1015"/>
      <c r="W28" s="1015"/>
      <c r="X28" s="1015"/>
      <c r="Y28" s="1015"/>
      <c r="Z28" s="1015"/>
      <c r="AA28" s="1015"/>
      <c r="AB28" s="1015"/>
      <c r="AC28" s="1015"/>
      <c r="AD28" s="1015"/>
      <c r="AE28" s="1015"/>
      <c r="AF28" s="1015"/>
      <c r="AG28" s="1015"/>
    </row>
    <row r="29" customFormat="false" ht="15" hidden="false" customHeight="true" outlineLevel="0" collapsed="false">
      <c r="B29" s="1015"/>
      <c r="C29" s="1015"/>
      <c r="D29" s="1015"/>
      <c r="E29" s="1015"/>
      <c r="F29" s="1015"/>
      <c r="G29" s="1015"/>
      <c r="H29" s="1015"/>
      <c r="I29" s="1015"/>
      <c r="J29" s="1015"/>
      <c r="K29" s="1015"/>
      <c r="L29" s="1015"/>
      <c r="M29" s="1015"/>
      <c r="N29" s="1015"/>
      <c r="O29" s="1015"/>
      <c r="P29" s="1015"/>
      <c r="Q29" s="1015"/>
      <c r="R29" s="1015"/>
      <c r="S29" s="1015"/>
      <c r="T29" s="1015"/>
      <c r="U29" s="1015"/>
      <c r="V29" s="1015"/>
      <c r="W29" s="1015"/>
      <c r="X29" s="1015"/>
      <c r="Y29" s="1015"/>
      <c r="Z29" s="1015"/>
      <c r="AA29" s="1015"/>
      <c r="AB29" s="1015"/>
      <c r="AC29" s="1015"/>
      <c r="AD29" s="1015"/>
      <c r="AE29" s="1015"/>
      <c r="AF29" s="1015"/>
      <c r="AG29" s="1015"/>
      <c r="AI29" s="1006" t="s">
        <v>548</v>
      </c>
    </row>
    <row r="30" customFormat="false" ht="14.25" hidden="false" customHeight="false" outlineLevel="0" collapsed="false">
      <c r="B30" s="1015"/>
      <c r="C30" s="1015"/>
      <c r="D30" s="1015"/>
      <c r="E30" s="1015"/>
      <c r="F30" s="1015"/>
      <c r="G30" s="1015"/>
      <c r="H30" s="1015"/>
      <c r="I30" s="1015"/>
      <c r="J30" s="1015"/>
      <c r="K30" s="1015"/>
      <c r="L30" s="1015"/>
      <c r="M30" s="1015"/>
      <c r="N30" s="1015"/>
      <c r="O30" s="1015"/>
      <c r="P30" s="1015"/>
      <c r="Q30" s="1015"/>
      <c r="R30" s="1015"/>
      <c r="S30" s="1015"/>
      <c r="T30" s="1015"/>
      <c r="U30" s="1015"/>
      <c r="V30" s="1015"/>
      <c r="W30" s="1015"/>
      <c r="X30" s="1015"/>
      <c r="Y30" s="1015"/>
      <c r="Z30" s="1015"/>
      <c r="AA30" s="1015"/>
      <c r="AB30" s="1015"/>
      <c r="AC30" s="1015"/>
      <c r="AD30" s="1015"/>
      <c r="AE30" s="1015"/>
      <c r="AF30" s="1015"/>
      <c r="AG30" s="1015"/>
      <c r="AI30" s="1006" t="s">
        <v>549</v>
      </c>
    </row>
    <row r="31" customFormat="false" ht="15" hidden="false" customHeight="true" outlineLevel="0" collapsed="false">
      <c r="B31" s="953" t="s">
        <v>503</v>
      </c>
      <c r="C31" s="1007" t="str">
        <f aca="false">IF(AI33&lt;&gt;0,BS31,BS32)</f>
        <v>Ler e ticar a cláusula circunstancial ao lado para habilitar a emissão deste Termo!</v>
      </c>
      <c r="D31" s="1007"/>
      <c r="E31" s="1007"/>
      <c r="F31" s="1007"/>
      <c r="G31" s="1007"/>
      <c r="H31" s="1007"/>
      <c r="I31" s="1007"/>
      <c r="J31" s="1007"/>
      <c r="K31" s="1007"/>
      <c r="L31" s="1007"/>
      <c r="M31" s="1007"/>
      <c r="N31" s="1007"/>
      <c r="O31" s="1007"/>
      <c r="P31" s="1007"/>
      <c r="Q31" s="1007"/>
      <c r="R31" s="1007"/>
      <c r="S31" s="1007"/>
      <c r="T31" s="1007"/>
      <c r="U31" s="1007"/>
      <c r="V31" s="1007"/>
      <c r="W31" s="1007"/>
      <c r="X31" s="1007"/>
      <c r="Y31" s="1007"/>
      <c r="Z31" s="1007"/>
      <c r="AA31" s="1007"/>
      <c r="AB31" s="1007"/>
      <c r="AC31" s="1007"/>
      <c r="AD31" s="1007"/>
      <c r="AE31" s="1007"/>
      <c r="AF31" s="1007"/>
      <c r="AG31" s="1007"/>
      <c r="AI31" s="1015" t="s">
        <v>550</v>
      </c>
      <c r="AJ31" s="1015"/>
      <c r="AK31" s="1015"/>
      <c r="AL31" s="1015"/>
      <c r="AM31" s="1015"/>
      <c r="AN31" s="1015"/>
      <c r="AO31" s="1015"/>
      <c r="AP31" s="1015"/>
      <c r="AQ31" s="1015"/>
      <c r="AR31" s="1015"/>
      <c r="AS31" s="1015"/>
      <c r="AT31" s="1015"/>
      <c r="AU31" s="1015"/>
      <c r="AV31" s="1015"/>
      <c r="AW31" s="1015"/>
      <c r="AX31" s="1015"/>
      <c r="AY31" s="1015"/>
      <c r="AZ31" s="1015"/>
      <c r="BA31" s="1015"/>
      <c r="BB31" s="1015"/>
      <c r="BC31" s="1015"/>
      <c r="BD31" s="1015"/>
      <c r="BE31" s="1015"/>
      <c r="BF31" s="1015"/>
      <c r="BG31" s="1015"/>
      <c r="BH31" s="1015"/>
      <c r="BI31" s="1015"/>
      <c r="BJ31" s="1015"/>
      <c r="BK31" s="1015"/>
      <c r="BL31" s="1015"/>
      <c r="BM31" s="1015"/>
      <c r="BN31" s="1015"/>
      <c r="BO31" s="1015"/>
      <c r="BP31" s="1015"/>
      <c r="BQ31" s="1015"/>
      <c r="BR31" s="1015"/>
      <c r="BS31" s="1016" t="s">
        <v>551</v>
      </c>
    </row>
    <row r="32" customFormat="false" ht="14.25" hidden="false" customHeight="false" outlineLevel="0" collapsed="false">
      <c r="B32" s="953"/>
      <c r="C32" s="1007"/>
      <c r="D32" s="1007"/>
      <c r="E32" s="1007"/>
      <c r="F32" s="1007"/>
      <c r="G32" s="1007"/>
      <c r="H32" s="1007"/>
      <c r="I32" s="1007"/>
      <c r="J32" s="1007"/>
      <c r="K32" s="1007"/>
      <c r="L32" s="1007"/>
      <c r="M32" s="1007"/>
      <c r="N32" s="1007"/>
      <c r="O32" s="1007"/>
      <c r="P32" s="1007"/>
      <c r="Q32" s="1007"/>
      <c r="R32" s="1007"/>
      <c r="S32" s="1007"/>
      <c r="T32" s="1007"/>
      <c r="U32" s="1007"/>
      <c r="V32" s="1007"/>
      <c r="W32" s="1007"/>
      <c r="X32" s="1007"/>
      <c r="Y32" s="1007"/>
      <c r="Z32" s="1007"/>
      <c r="AA32" s="1007"/>
      <c r="AB32" s="1007"/>
      <c r="AC32" s="1007"/>
      <c r="AD32" s="1007"/>
      <c r="AE32" s="1007"/>
      <c r="AF32" s="1007"/>
      <c r="AG32" s="1007"/>
      <c r="AI32" s="1015"/>
      <c r="AJ32" s="1015"/>
      <c r="AK32" s="1015"/>
      <c r="AL32" s="1015"/>
      <c r="AM32" s="1015"/>
      <c r="AN32" s="1015"/>
      <c r="AO32" s="1015"/>
      <c r="AP32" s="1015"/>
      <c r="AQ32" s="1015"/>
      <c r="AR32" s="1015"/>
      <c r="AS32" s="1015"/>
      <c r="AT32" s="1015"/>
      <c r="AU32" s="1015"/>
      <c r="AV32" s="1015"/>
      <c r="AW32" s="1015"/>
      <c r="AX32" s="1015"/>
      <c r="AY32" s="1015"/>
      <c r="AZ32" s="1015"/>
      <c r="BA32" s="1015"/>
      <c r="BB32" s="1015"/>
      <c r="BC32" s="1015"/>
      <c r="BD32" s="1015"/>
      <c r="BE32" s="1015"/>
      <c r="BF32" s="1015"/>
      <c r="BG32" s="1015"/>
      <c r="BH32" s="1015"/>
      <c r="BI32" s="1015"/>
      <c r="BJ32" s="1015"/>
      <c r="BK32" s="1015"/>
      <c r="BL32" s="1015"/>
      <c r="BM32" s="1015"/>
      <c r="BN32" s="1015"/>
      <c r="BO32" s="1015"/>
      <c r="BP32" s="1015"/>
      <c r="BQ32" s="1015"/>
      <c r="BR32" s="1015"/>
      <c r="BS32" s="1016" t="s">
        <v>552</v>
      </c>
    </row>
    <row r="33" customFormat="false" ht="14.25" hidden="false" customHeight="false" outlineLevel="0" collapsed="false">
      <c r="B33" s="953"/>
      <c r="C33" s="1007"/>
      <c r="D33" s="1007"/>
      <c r="E33" s="1007"/>
      <c r="F33" s="1007"/>
      <c r="G33" s="1007"/>
      <c r="H33" s="1007"/>
      <c r="I33" s="1007"/>
      <c r="J33" s="1007"/>
      <c r="K33" s="1007"/>
      <c r="L33" s="1007"/>
      <c r="M33" s="1007"/>
      <c r="N33" s="1007"/>
      <c r="O33" s="1007"/>
      <c r="P33" s="1007"/>
      <c r="Q33" s="1007"/>
      <c r="R33" s="1007"/>
      <c r="S33" s="1007"/>
      <c r="T33" s="1007"/>
      <c r="U33" s="1007"/>
      <c r="V33" s="1007"/>
      <c r="W33" s="1007"/>
      <c r="X33" s="1007"/>
      <c r="Y33" s="1007"/>
      <c r="Z33" s="1007"/>
      <c r="AA33" s="1007"/>
      <c r="AB33" s="1007"/>
      <c r="AC33" s="1007"/>
      <c r="AD33" s="1007"/>
      <c r="AE33" s="1007"/>
      <c r="AF33" s="1007"/>
      <c r="AG33" s="1007"/>
      <c r="AI33" s="1008"/>
      <c r="AJ33" s="953" t="s">
        <v>48</v>
      </c>
      <c r="AM33" s="1017" t="str">
        <f aca="false">IF(AI33&lt;&gt;0,"","X")</f>
        <v>X</v>
      </c>
      <c r="AN33" s="953" t="s">
        <v>311</v>
      </c>
    </row>
    <row r="34" customFormat="false" ht="15" hidden="false" customHeight="true" outlineLevel="0" collapsed="false">
      <c r="B34" s="0" t="s">
        <v>505</v>
      </c>
      <c r="C34" s="1007" t="str">
        <f aca="false">IF(AI37&lt;&gt;0,BS34,BS35)</f>
        <v>Durante a vistoria realizada, NÃO foram constatados pela Fiscalização vícios, defeitos ou incorreções nos serviços prestados que representem pendências a serem reparadas, corrigidas, removidas, reconstruídas ou substituídas pela Contratada, conforme art. 69 da Lei 8.666/1993;</v>
      </c>
      <c r="D34" s="1007"/>
      <c r="E34" s="1007"/>
      <c r="F34" s="1007"/>
      <c r="G34" s="1007"/>
      <c r="H34" s="1007"/>
      <c r="I34" s="1007"/>
      <c r="J34" s="1007"/>
      <c r="K34" s="1007"/>
      <c r="L34" s="1007"/>
      <c r="M34" s="1007"/>
      <c r="N34" s="1007"/>
      <c r="O34" s="1007"/>
      <c r="P34" s="1007"/>
      <c r="Q34" s="1007"/>
      <c r="R34" s="1007"/>
      <c r="S34" s="1007"/>
      <c r="T34" s="1007"/>
      <c r="U34" s="1007"/>
      <c r="V34" s="1007"/>
      <c r="W34" s="1007"/>
      <c r="X34" s="1007"/>
      <c r="Y34" s="1007"/>
      <c r="Z34" s="1007"/>
      <c r="AA34" s="1007"/>
      <c r="AB34" s="1007"/>
      <c r="AC34" s="1007"/>
      <c r="AD34" s="1007"/>
      <c r="AE34" s="1007"/>
      <c r="AF34" s="1007"/>
      <c r="AG34" s="1007"/>
      <c r="AI34" s="1015" t="s">
        <v>553</v>
      </c>
      <c r="AJ34" s="1015"/>
      <c r="AK34" s="1015"/>
      <c r="AL34" s="1015"/>
      <c r="AM34" s="1015"/>
      <c r="AN34" s="1015"/>
      <c r="AO34" s="1015"/>
      <c r="AP34" s="1015"/>
      <c r="AQ34" s="1015"/>
      <c r="AR34" s="1015"/>
      <c r="AS34" s="1015"/>
      <c r="AT34" s="1015"/>
      <c r="AU34" s="1015"/>
      <c r="AV34" s="1015"/>
      <c r="AW34" s="1015"/>
      <c r="AX34" s="1015"/>
      <c r="AY34" s="1015"/>
      <c r="AZ34" s="1015"/>
      <c r="BA34" s="1015"/>
      <c r="BB34" s="1015"/>
      <c r="BC34" s="1015"/>
      <c r="BD34" s="1015"/>
      <c r="BE34" s="1015"/>
      <c r="BF34" s="1015"/>
      <c r="BG34" s="1015"/>
      <c r="BH34" s="1015"/>
      <c r="BI34" s="1015"/>
      <c r="BJ34" s="1015"/>
      <c r="BK34" s="1015"/>
      <c r="BL34" s="1015"/>
      <c r="BM34" s="1015"/>
      <c r="BN34" s="1015"/>
      <c r="BO34" s="1015"/>
      <c r="BP34" s="1015"/>
      <c r="BQ34" s="1015"/>
      <c r="BR34" s="1015"/>
      <c r="BS34" s="1016" t="s">
        <v>554</v>
      </c>
    </row>
    <row r="35" customFormat="false" ht="14.25" hidden="false" customHeight="false" outlineLevel="0" collapsed="false">
      <c r="C35" s="1007"/>
      <c r="D35" s="1007"/>
      <c r="E35" s="1007"/>
      <c r="F35" s="1007"/>
      <c r="G35" s="1007"/>
      <c r="H35" s="1007"/>
      <c r="I35" s="1007"/>
      <c r="J35" s="1007"/>
      <c r="K35" s="1007"/>
      <c r="L35" s="1007"/>
      <c r="M35" s="1007"/>
      <c r="N35" s="1007"/>
      <c r="O35" s="1007"/>
      <c r="P35" s="1007"/>
      <c r="Q35" s="1007"/>
      <c r="R35" s="1007"/>
      <c r="S35" s="1007"/>
      <c r="T35" s="1007"/>
      <c r="U35" s="1007"/>
      <c r="V35" s="1007"/>
      <c r="W35" s="1007"/>
      <c r="X35" s="1007"/>
      <c r="Y35" s="1007"/>
      <c r="Z35" s="1007"/>
      <c r="AA35" s="1007"/>
      <c r="AB35" s="1007"/>
      <c r="AC35" s="1007"/>
      <c r="AD35" s="1007"/>
      <c r="AE35" s="1007"/>
      <c r="AF35" s="1007"/>
      <c r="AG35" s="1007"/>
      <c r="AI35" s="1015"/>
      <c r="AJ35" s="1015"/>
      <c r="AK35" s="1015"/>
      <c r="AL35" s="1015"/>
      <c r="AM35" s="1015"/>
      <c r="AN35" s="1015"/>
      <c r="AO35" s="1015"/>
      <c r="AP35" s="1015"/>
      <c r="AQ35" s="1015"/>
      <c r="AR35" s="1015"/>
      <c r="AS35" s="1015"/>
      <c r="AT35" s="1015"/>
      <c r="AU35" s="1015"/>
      <c r="AV35" s="1015"/>
      <c r="AW35" s="1015"/>
      <c r="AX35" s="1015"/>
      <c r="AY35" s="1015"/>
      <c r="AZ35" s="1015"/>
      <c r="BA35" s="1015"/>
      <c r="BB35" s="1015"/>
      <c r="BC35" s="1015"/>
      <c r="BD35" s="1015"/>
      <c r="BE35" s="1015"/>
      <c r="BF35" s="1015"/>
      <c r="BG35" s="1015"/>
      <c r="BH35" s="1015"/>
      <c r="BI35" s="1015"/>
      <c r="BJ35" s="1015"/>
      <c r="BK35" s="1015"/>
      <c r="BL35" s="1015"/>
      <c r="BM35" s="1015"/>
      <c r="BN35" s="1015"/>
      <c r="BO35" s="1015"/>
      <c r="BP35" s="1015"/>
      <c r="BQ35" s="1015"/>
      <c r="BR35" s="1015"/>
      <c r="BS35" s="1016" t="s">
        <v>555</v>
      </c>
    </row>
    <row r="36" customFormat="false" ht="14.25" hidden="false" customHeight="false" outlineLevel="0" collapsed="false">
      <c r="C36" s="1007"/>
      <c r="D36" s="1007"/>
      <c r="E36" s="1007"/>
      <c r="F36" s="1007"/>
      <c r="G36" s="1007"/>
      <c r="H36" s="1007"/>
      <c r="I36" s="1007"/>
      <c r="J36" s="1007"/>
      <c r="K36" s="1007"/>
      <c r="L36" s="1007"/>
      <c r="M36" s="1007"/>
      <c r="N36" s="1007"/>
      <c r="O36" s="1007"/>
      <c r="P36" s="1007"/>
      <c r="Q36" s="1007"/>
      <c r="R36" s="1007"/>
      <c r="S36" s="1007"/>
      <c r="T36" s="1007"/>
      <c r="U36" s="1007"/>
      <c r="V36" s="1007"/>
      <c r="W36" s="1007"/>
      <c r="X36" s="1007"/>
      <c r="Y36" s="1007"/>
      <c r="Z36" s="1007"/>
      <c r="AA36" s="1007"/>
      <c r="AB36" s="1007"/>
      <c r="AC36" s="1007"/>
      <c r="AD36" s="1007"/>
      <c r="AE36" s="1007"/>
      <c r="AF36" s="1007"/>
      <c r="AG36" s="1007"/>
      <c r="AI36" s="1015"/>
      <c r="AJ36" s="1015"/>
      <c r="AK36" s="1015"/>
      <c r="AL36" s="1015"/>
      <c r="AM36" s="1015"/>
      <c r="AN36" s="1015"/>
      <c r="AO36" s="1015"/>
      <c r="AP36" s="1015"/>
      <c r="AQ36" s="1015"/>
      <c r="AR36" s="1015"/>
      <c r="AS36" s="1015"/>
      <c r="AT36" s="1015"/>
      <c r="AU36" s="1015"/>
      <c r="AV36" s="1015"/>
      <c r="AW36" s="1015"/>
      <c r="AX36" s="1015"/>
      <c r="AY36" s="1015"/>
      <c r="AZ36" s="1015"/>
      <c r="BA36" s="1015"/>
      <c r="BB36" s="1015"/>
      <c r="BC36" s="1015"/>
      <c r="BD36" s="1015"/>
      <c r="BE36" s="1015"/>
      <c r="BF36" s="1015"/>
      <c r="BG36" s="1015"/>
      <c r="BH36" s="1015"/>
      <c r="BI36" s="1015"/>
      <c r="BJ36" s="1015"/>
      <c r="BK36" s="1015"/>
      <c r="BL36" s="1015"/>
      <c r="BM36" s="1015"/>
      <c r="BN36" s="1015"/>
      <c r="BO36" s="1015"/>
      <c r="BP36" s="1015"/>
      <c r="BQ36" s="1015"/>
      <c r="BR36" s="1015"/>
    </row>
    <row r="37" customFormat="false" ht="14.25" hidden="false" customHeight="false" outlineLevel="0" collapsed="false">
      <c r="C37" s="1007"/>
      <c r="D37" s="1007"/>
      <c r="E37" s="1007"/>
      <c r="F37" s="1007"/>
      <c r="G37" s="1007"/>
      <c r="H37" s="1007"/>
      <c r="I37" s="1007"/>
      <c r="J37" s="1007"/>
      <c r="K37" s="1007"/>
      <c r="L37" s="1007"/>
      <c r="M37" s="1007"/>
      <c r="N37" s="1007"/>
      <c r="O37" s="1007"/>
      <c r="P37" s="1007"/>
      <c r="Q37" s="1007"/>
      <c r="R37" s="1007"/>
      <c r="S37" s="1007"/>
      <c r="T37" s="1007"/>
      <c r="U37" s="1007"/>
      <c r="V37" s="1007"/>
      <c r="W37" s="1007"/>
      <c r="X37" s="1007"/>
      <c r="Y37" s="1007"/>
      <c r="Z37" s="1007"/>
      <c r="AA37" s="1007"/>
      <c r="AB37" s="1007"/>
      <c r="AC37" s="1007"/>
      <c r="AD37" s="1007"/>
      <c r="AE37" s="1007"/>
      <c r="AF37" s="1007"/>
      <c r="AG37" s="1007"/>
      <c r="AI37" s="1008"/>
      <c r="AJ37" s="953" t="s">
        <v>48</v>
      </c>
      <c r="AM37" s="1017" t="str">
        <f aca="false">IF(AI37&lt;&gt;0,"","X")</f>
        <v>X</v>
      </c>
      <c r="AN37" s="953" t="s">
        <v>311</v>
      </c>
    </row>
    <row r="38" customFormat="false" ht="15" hidden="false" customHeight="true" outlineLevel="0" collapsed="false">
      <c r="B38" s="953" t="s">
        <v>507</v>
      </c>
      <c r="C38" s="1007" t="str">
        <f aca="false">IF(AI41&lt;&gt;0,IF(BB41&lt;&gt;0,BS38,BS40),BS39)</f>
        <v>NÃO houve a necessidade de fornecimento pela Contratada dos documentos: Certificado de aprovação de instalações e dos equipamentos por parte dos órgãos de fiscalização; Certificados de Garantia de equipamentos e instalações; e Manuais de Operação e Manutenção das Máquinas, Equipamentos e Instalações;</v>
      </c>
      <c r="D38" s="1007"/>
      <c r="E38" s="1007"/>
      <c r="F38" s="1007"/>
      <c r="G38" s="1007"/>
      <c r="H38" s="1007"/>
      <c r="I38" s="1007"/>
      <c r="J38" s="1007"/>
      <c r="K38" s="1007"/>
      <c r="L38" s="1007"/>
      <c r="M38" s="1007"/>
      <c r="N38" s="1007"/>
      <c r="O38" s="1007"/>
      <c r="P38" s="1007"/>
      <c r="Q38" s="1007"/>
      <c r="R38" s="1007"/>
      <c r="S38" s="1007"/>
      <c r="T38" s="1007"/>
      <c r="U38" s="1007"/>
      <c r="V38" s="1007"/>
      <c r="W38" s="1007"/>
      <c r="X38" s="1007"/>
      <c r="Y38" s="1007"/>
      <c r="Z38" s="1007"/>
      <c r="AA38" s="1007"/>
      <c r="AB38" s="1007"/>
      <c r="AC38" s="1007"/>
      <c r="AD38" s="1007"/>
      <c r="AE38" s="1007"/>
      <c r="AF38" s="1007"/>
      <c r="AG38" s="1007"/>
      <c r="AI38" s="1015" t="s">
        <v>556</v>
      </c>
      <c r="AJ38" s="1015"/>
      <c r="AK38" s="1015"/>
      <c r="AL38" s="1015"/>
      <c r="AM38" s="1015"/>
      <c r="AN38" s="1015"/>
      <c r="AO38" s="1015"/>
      <c r="AP38" s="1015"/>
      <c r="AQ38" s="1015"/>
      <c r="AR38" s="1015"/>
      <c r="AS38" s="1015"/>
      <c r="AT38" s="1015"/>
      <c r="AU38" s="1015"/>
      <c r="AV38" s="1015"/>
      <c r="AW38" s="1015"/>
      <c r="AX38" s="1015"/>
      <c r="AY38" s="1015"/>
      <c r="AZ38" s="1015"/>
      <c r="BA38" s="1015"/>
      <c r="BB38" s="1015"/>
      <c r="BC38" s="1015"/>
      <c r="BD38" s="1015"/>
      <c r="BE38" s="1015"/>
      <c r="BF38" s="1015"/>
      <c r="BG38" s="1015"/>
      <c r="BH38" s="1015"/>
      <c r="BI38" s="1015"/>
      <c r="BJ38" s="1015"/>
      <c r="BK38" s="1015"/>
      <c r="BL38" s="1015"/>
      <c r="BM38" s="1015"/>
      <c r="BN38" s="1015"/>
      <c r="BO38" s="1015"/>
      <c r="BP38" s="1015"/>
      <c r="BQ38" s="1015"/>
      <c r="BR38" s="1015"/>
      <c r="BS38" s="1016" t="s">
        <v>557</v>
      </c>
    </row>
    <row r="39" customFormat="false" ht="14.25" hidden="false" customHeight="false" outlineLevel="0" collapsed="false">
      <c r="B39" s="953"/>
      <c r="C39" s="1007"/>
      <c r="D39" s="1007"/>
      <c r="E39" s="1007"/>
      <c r="F39" s="1007"/>
      <c r="G39" s="1007"/>
      <c r="H39" s="1007"/>
      <c r="I39" s="1007"/>
      <c r="J39" s="1007"/>
      <c r="K39" s="1007"/>
      <c r="L39" s="1007"/>
      <c r="M39" s="1007"/>
      <c r="N39" s="1007"/>
      <c r="O39" s="1007"/>
      <c r="P39" s="1007"/>
      <c r="Q39" s="1007"/>
      <c r="R39" s="1007"/>
      <c r="S39" s="1007"/>
      <c r="T39" s="1007"/>
      <c r="U39" s="1007"/>
      <c r="V39" s="1007"/>
      <c r="W39" s="1007"/>
      <c r="X39" s="1007"/>
      <c r="Y39" s="1007"/>
      <c r="Z39" s="1007"/>
      <c r="AA39" s="1007"/>
      <c r="AB39" s="1007"/>
      <c r="AC39" s="1007"/>
      <c r="AD39" s="1007"/>
      <c r="AE39" s="1007"/>
      <c r="AF39" s="1007"/>
      <c r="AG39" s="1007"/>
      <c r="AI39" s="1015"/>
      <c r="AJ39" s="1015"/>
      <c r="AK39" s="1015"/>
      <c r="AL39" s="1015"/>
      <c r="AM39" s="1015"/>
      <c r="AN39" s="1015"/>
      <c r="AO39" s="1015"/>
      <c r="AP39" s="1015"/>
      <c r="AQ39" s="1015"/>
      <c r="AR39" s="1015"/>
      <c r="AS39" s="1015"/>
      <c r="AT39" s="1015"/>
      <c r="AU39" s="1015"/>
      <c r="AV39" s="1015"/>
      <c r="AW39" s="1015"/>
      <c r="AX39" s="1015"/>
      <c r="AY39" s="1015"/>
      <c r="AZ39" s="1015"/>
      <c r="BA39" s="1015"/>
      <c r="BB39" s="1015"/>
      <c r="BC39" s="1015"/>
      <c r="BD39" s="1015"/>
      <c r="BE39" s="1015"/>
      <c r="BF39" s="1015"/>
      <c r="BG39" s="1015"/>
      <c r="BH39" s="1015"/>
      <c r="BI39" s="1015"/>
      <c r="BJ39" s="1015"/>
      <c r="BK39" s="1015"/>
      <c r="BL39" s="1015"/>
      <c r="BM39" s="1015"/>
      <c r="BN39" s="1015"/>
      <c r="BO39" s="1015"/>
      <c r="BP39" s="1015"/>
      <c r="BQ39" s="1015"/>
      <c r="BR39" s="1015"/>
      <c r="BS39" s="1016" t="s">
        <v>558</v>
      </c>
    </row>
    <row r="40" customFormat="false" ht="14.25" hidden="false" customHeight="false" outlineLevel="0" collapsed="false">
      <c r="B40" s="953"/>
      <c r="C40" s="1007"/>
      <c r="D40" s="1007"/>
      <c r="E40" s="1007"/>
      <c r="F40" s="1007"/>
      <c r="G40" s="1007"/>
      <c r="H40" s="1007"/>
      <c r="I40" s="1007"/>
      <c r="J40" s="1007"/>
      <c r="K40" s="1007"/>
      <c r="L40" s="1007"/>
      <c r="M40" s="1007"/>
      <c r="N40" s="1007"/>
      <c r="O40" s="1007"/>
      <c r="P40" s="1007"/>
      <c r="Q40" s="1007"/>
      <c r="R40" s="1007"/>
      <c r="S40" s="1007"/>
      <c r="T40" s="1007"/>
      <c r="U40" s="1007"/>
      <c r="V40" s="1007"/>
      <c r="W40" s="1007"/>
      <c r="X40" s="1007"/>
      <c r="Y40" s="1007"/>
      <c r="Z40" s="1007"/>
      <c r="AA40" s="1007"/>
      <c r="AB40" s="1007"/>
      <c r="AC40" s="1007"/>
      <c r="AD40" s="1007"/>
      <c r="AE40" s="1007"/>
      <c r="AF40" s="1007"/>
      <c r="AG40" s="1007"/>
      <c r="AI40" s="1015"/>
      <c r="AJ40" s="1015"/>
      <c r="AK40" s="1015"/>
      <c r="AL40" s="1015"/>
      <c r="AM40" s="1015"/>
      <c r="AN40" s="1015"/>
      <c r="AO40" s="1015"/>
      <c r="AP40" s="1015"/>
      <c r="AQ40" s="1015"/>
      <c r="AR40" s="1015"/>
      <c r="AS40" s="1015"/>
      <c r="AT40" s="1015"/>
      <c r="AU40" s="1015"/>
      <c r="AV40" s="1015"/>
      <c r="AW40" s="1015"/>
      <c r="AX40" s="1015"/>
      <c r="AY40" s="1015"/>
      <c r="AZ40" s="1015"/>
      <c r="BA40" s="1015"/>
      <c r="BB40" s="1015"/>
      <c r="BC40" s="1015"/>
      <c r="BD40" s="1015"/>
      <c r="BE40" s="1015"/>
      <c r="BF40" s="1015"/>
      <c r="BG40" s="1015"/>
      <c r="BH40" s="1015"/>
      <c r="BI40" s="1015"/>
      <c r="BJ40" s="1015"/>
      <c r="BK40" s="1015"/>
      <c r="BL40" s="1015"/>
      <c r="BM40" s="1015"/>
      <c r="BN40" s="1015"/>
      <c r="BO40" s="1015"/>
      <c r="BP40" s="1015"/>
      <c r="BQ40" s="1015"/>
      <c r="BR40" s="1015"/>
      <c r="BS40" s="1016" t="s">
        <v>552</v>
      </c>
    </row>
    <row r="41" customFormat="false" ht="14.25" hidden="false" customHeight="false" outlineLevel="0" collapsed="false">
      <c r="B41" s="953"/>
      <c r="C41" s="1007"/>
      <c r="D41" s="1007"/>
      <c r="E41" s="1007"/>
      <c r="F41" s="1007"/>
      <c r="G41" s="1007"/>
      <c r="H41" s="1007"/>
      <c r="I41" s="1007"/>
      <c r="J41" s="1007"/>
      <c r="K41" s="1007"/>
      <c r="L41" s="1007"/>
      <c r="M41" s="1007"/>
      <c r="N41" s="1007"/>
      <c r="O41" s="1007"/>
      <c r="P41" s="1007"/>
      <c r="Q41" s="1007"/>
      <c r="R41" s="1007"/>
      <c r="S41" s="1007"/>
      <c r="T41" s="1007"/>
      <c r="U41" s="1007"/>
      <c r="V41" s="1007"/>
      <c r="W41" s="1007"/>
      <c r="X41" s="1007"/>
      <c r="Y41" s="1007"/>
      <c r="Z41" s="1007"/>
      <c r="AA41" s="1007"/>
      <c r="AB41" s="1007"/>
      <c r="AC41" s="1007"/>
      <c r="AD41" s="1007"/>
      <c r="AE41" s="1007"/>
      <c r="AF41" s="1007"/>
      <c r="AG41" s="1007"/>
      <c r="AI41" s="1008"/>
      <c r="AJ41" s="953" t="s">
        <v>48</v>
      </c>
      <c r="AM41" s="1017" t="str">
        <f aca="false">IF(AI41&lt;&gt;0,"","X")</f>
        <v>X</v>
      </c>
      <c r="AN41" s="953" t="s">
        <v>311</v>
      </c>
      <c r="AO41" s="392"/>
      <c r="AP41" s="392"/>
      <c r="AQ41" s="1018" t="s">
        <v>559</v>
      </c>
      <c r="AR41" s="1018"/>
      <c r="AS41" s="1018"/>
      <c r="AT41" s="1018"/>
      <c r="AU41" s="1018"/>
      <c r="AV41" s="1018"/>
      <c r="AW41" s="1018"/>
      <c r="AX41" s="1018"/>
      <c r="AY41" s="1018"/>
      <c r="AZ41" s="1018"/>
      <c r="BA41" s="1018"/>
      <c r="BB41" s="1008"/>
      <c r="BC41" s="953" t="s">
        <v>48</v>
      </c>
      <c r="BD41" s="953"/>
      <c r="BE41" s="953"/>
      <c r="BF41" s="1017" t="str">
        <f aca="false">IF(BB41&lt;&gt;0,"","X")</f>
        <v>X</v>
      </c>
      <c r="BG41" s="953" t="s">
        <v>311</v>
      </c>
      <c r="BH41" s="1018"/>
      <c r="BI41" s="392"/>
      <c r="BJ41" s="392"/>
      <c r="BK41" s="392"/>
      <c r="BL41" s="392"/>
      <c r="BM41" s="392"/>
      <c r="BN41" s="392"/>
      <c r="BO41" s="392"/>
      <c r="BP41" s="392"/>
      <c r="BQ41" s="392"/>
      <c r="BR41" s="392"/>
    </row>
    <row r="42" customFormat="false" ht="14.25" hidden="false" customHeight="false" outlineLevel="0" collapsed="false">
      <c r="B42" s="953" t="s">
        <v>509</v>
      </c>
      <c r="C42" s="1007" t="str">
        <f aca="false">IF(AI43&lt;&gt;0,IF(AI37&lt;&gt;0,BS42,BS43),BS44)</f>
        <v>Ler e ticar a cláusula circunstancial ao lado para habilitar a emissão deste Termo!</v>
      </c>
      <c r="D42" s="1007"/>
      <c r="E42" s="1007"/>
      <c r="F42" s="1007"/>
      <c r="G42" s="1007"/>
      <c r="H42" s="1007"/>
      <c r="I42" s="1007"/>
      <c r="J42" s="1007"/>
      <c r="K42" s="1007"/>
      <c r="L42" s="1007"/>
      <c r="M42" s="1007"/>
      <c r="N42" s="1007"/>
      <c r="O42" s="1007"/>
      <c r="P42" s="1007"/>
      <c r="Q42" s="1007"/>
      <c r="R42" s="1007"/>
      <c r="S42" s="1007"/>
      <c r="T42" s="1007"/>
      <c r="U42" s="1007"/>
      <c r="V42" s="1007"/>
      <c r="W42" s="1007"/>
      <c r="X42" s="1007"/>
      <c r="Y42" s="1007"/>
      <c r="Z42" s="1007"/>
      <c r="AA42" s="1007"/>
      <c r="AB42" s="1007"/>
      <c r="AC42" s="1007"/>
      <c r="AD42" s="1007"/>
      <c r="AE42" s="1007"/>
      <c r="AF42" s="1007"/>
      <c r="AG42" s="1007"/>
      <c r="AI42" s="392" t="s">
        <v>560</v>
      </c>
      <c r="AJ42" s="392"/>
      <c r="AK42" s="392"/>
      <c r="AL42" s="392"/>
      <c r="AM42" s="392"/>
      <c r="AN42" s="392"/>
      <c r="AO42" s="392"/>
      <c r="AP42" s="392"/>
      <c r="AQ42" s="392"/>
      <c r="AR42" s="392"/>
      <c r="AS42" s="392"/>
      <c r="AT42" s="392"/>
      <c r="AU42" s="392"/>
      <c r="AV42" s="392"/>
      <c r="AW42" s="392"/>
      <c r="AX42" s="392"/>
      <c r="AY42" s="392"/>
      <c r="AZ42" s="392"/>
      <c r="BA42" s="392"/>
      <c r="BB42" s="392"/>
      <c r="BC42" s="392"/>
      <c r="BK42" s="392"/>
      <c r="BL42" s="392"/>
      <c r="BP42" s="392"/>
      <c r="BQ42" s="392"/>
      <c r="BR42" s="392"/>
      <c r="BS42" s="1016" t="str">
        <f aca="false">CONCATENATE("Face ao exposto, concluem pela aceitação da(o) obra/serviço em questão, de forma provisória, iniciando-se a contagem do prazo de ",AW44," dias para as correções das pendências verificadas e para a emissão do Termo de Recebimento Definitivo.")</f>
        <v>Face ao exposto, concluem pela aceitação da(o) obra/serviço em questão, de forma provisória, iniciando-se a contagem do prazo de  dias para as correções das pendências verificadas e para a emissão do Termo de Recebimento Definitivo.</v>
      </c>
    </row>
    <row r="43" customFormat="false" ht="14.25" hidden="false" customHeight="false" outlineLevel="0" collapsed="false">
      <c r="B43" s="953"/>
      <c r="C43" s="1007"/>
      <c r="D43" s="1007"/>
      <c r="E43" s="1007"/>
      <c r="F43" s="1007"/>
      <c r="G43" s="1007"/>
      <c r="H43" s="1007"/>
      <c r="I43" s="1007"/>
      <c r="J43" s="1007"/>
      <c r="K43" s="1007"/>
      <c r="L43" s="1007"/>
      <c r="M43" s="1007"/>
      <c r="N43" s="1007"/>
      <c r="O43" s="1007"/>
      <c r="P43" s="1007"/>
      <c r="Q43" s="1007"/>
      <c r="R43" s="1007"/>
      <c r="S43" s="1007"/>
      <c r="T43" s="1007"/>
      <c r="U43" s="1007"/>
      <c r="V43" s="1007"/>
      <c r="W43" s="1007"/>
      <c r="X43" s="1007"/>
      <c r="Y43" s="1007"/>
      <c r="Z43" s="1007"/>
      <c r="AA43" s="1007"/>
      <c r="AB43" s="1007"/>
      <c r="AC43" s="1007"/>
      <c r="AD43" s="1007"/>
      <c r="AE43" s="1007"/>
      <c r="AF43" s="1007"/>
      <c r="AG43" s="1007"/>
      <c r="AI43" s="1008"/>
      <c r="AJ43" s="953" t="s">
        <v>48</v>
      </c>
      <c r="AM43" s="1017" t="str">
        <f aca="false">IF(AI43&lt;&gt;0,"","X")</f>
        <v>X</v>
      </c>
      <c r="AN43" s="953" t="s">
        <v>311</v>
      </c>
      <c r="BS43" s="1016" t="str">
        <f aca="false">CONCATENATE("Face ao exposto, concluem pela aceitação da(o) obra/serviço em questão, de forma provisória, iniciando-se a contagem do prazo de ",AW44," dias para a emissão do Termo de Recebimento Definitivo.")</f>
        <v>Face ao exposto, concluem pela aceitação da(o) obra/serviço em questão, de forma provisória, iniciando-se a contagem do prazo de  dias para a emissão do Termo de Recebimento Definitivo.</v>
      </c>
    </row>
    <row r="44" customFormat="false" ht="14.25" hidden="false" customHeight="false" outlineLevel="0" collapsed="false">
      <c r="B44" s="953"/>
      <c r="C44" s="1007"/>
      <c r="D44" s="1007"/>
      <c r="E44" s="1007"/>
      <c r="F44" s="1007"/>
      <c r="G44" s="1007"/>
      <c r="H44" s="1007"/>
      <c r="I44" s="1007"/>
      <c r="J44" s="1007"/>
      <c r="K44" s="1007"/>
      <c r="L44" s="1007"/>
      <c r="M44" s="1007"/>
      <c r="N44" s="1007"/>
      <c r="O44" s="1007"/>
      <c r="P44" s="1007"/>
      <c r="Q44" s="1007"/>
      <c r="R44" s="1007"/>
      <c r="S44" s="1007"/>
      <c r="T44" s="1007"/>
      <c r="U44" s="1007"/>
      <c r="V44" s="1007"/>
      <c r="W44" s="1007"/>
      <c r="X44" s="1007"/>
      <c r="Y44" s="1007"/>
      <c r="Z44" s="1007"/>
      <c r="AA44" s="1007"/>
      <c r="AB44" s="1007"/>
      <c r="AC44" s="1007"/>
      <c r="AD44" s="1007"/>
      <c r="AE44" s="1007"/>
      <c r="AF44" s="1007"/>
      <c r="AG44" s="1007"/>
      <c r="AI44" s="953" t="s">
        <v>561</v>
      </c>
      <c r="AW44" s="1019"/>
      <c r="AX44" s="1019"/>
      <c r="AY44" s="392" t="s">
        <v>562</v>
      </c>
      <c r="BS44" s="1016" t="s">
        <v>552</v>
      </c>
    </row>
    <row r="45" customFormat="false" ht="14.25" hidden="false" customHeight="false" outlineLevel="0" collapsed="false">
      <c r="AI45" s="0" t="s">
        <v>563</v>
      </c>
    </row>
    <row r="46" customFormat="false" ht="14.25" hidden="false" customHeight="true" outlineLevel="0" collapsed="false">
      <c r="B46" s="1020" t="s">
        <v>564</v>
      </c>
      <c r="C46" s="1020"/>
      <c r="D46" s="1020"/>
      <c r="E46" s="1020"/>
      <c r="F46" s="1020"/>
      <c r="G46" s="1020"/>
      <c r="H46" s="1020"/>
      <c r="I46" s="1020"/>
      <c r="J46" s="1020"/>
      <c r="K46" s="1020"/>
      <c r="L46" s="1020"/>
      <c r="M46" s="1020"/>
      <c r="N46" s="1020"/>
      <c r="O46" s="1020"/>
      <c r="P46" s="1020"/>
      <c r="Q46" s="1020"/>
      <c r="R46" s="1020"/>
      <c r="S46" s="1020"/>
      <c r="T46" s="1020"/>
      <c r="U46" s="1020"/>
      <c r="V46" s="1020"/>
      <c r="W46" s="1020"/>
      <c r="X46" s="1020"/>
      <c r="Y46" s="1020"/>
      <c r="Z46" s="1020"/>
      <c r="AA46" s="1020"/>
      <c r="AB46" s="1020"/>
      <c r="AC46" s="1020"/>
      <c r="AD46" s="1020"/>
      <c r="AE46" s="1020"/>
      <c r="AF46" s="1020"/>
      <c r="AG46" s="1020"/>
    </row>
    <row r="47" customFormat="false" ht="14.25" hidden="false" customHeight="false" outlineLevel="0" collapsed="false">
      <c r="B47" s="1020"/>
      <c r="C47" s="1020"/>
      <c r="D47" s="1020"/>
      <c r="E47" s="1020"/>
      <c r="F47" s="1020"/>
      <c r="G47" s="1020"/>
      <c r="H47" s="1020"/>
      <c r="I47" s="1020"/>
      <c r="J47" s="1020"/>
      <c r="K47" s="1020"/>
      <c r="L47" s="1020"/>
      <c r="M47" s="1020"/>
      <c r="N47" s="1020"/>
      <c r="O47" s="1020"/>
      <c r="P47" s="1020"/>
      <c r="Q47" s="1020"/>
      <c r="R47" s="1020"/>
      <c r="S47" s="1020"/>
      <c r="T47" s="1020"/>
      <c r="U47" s="1020"/>
      <c r="V47" s="1020"/>
      <c r="W47" s="1020"/>
      <c r="X47" s="1020"/>
      <c r="Y47" s="1020"/>
      <c r="Z47" s="1020"/>
      <c r="AA47" s="1020"/>
      <c r="AB47" s="1020"/>
      <c r="AC47" s="1020"/>
      <c r="AD47" s="1020"/>
      <c r="AE47" s="1020"/>
      <c r="AF47" s="1020"/>
      <c r="AG47" s="1020"/>
    </row>
    <row r="48" customFormat="false" ht="14.25" hidden="false" customHeight="false" outlineLevel="0" collapsed="false">
      <c r="B48" s="1020"/>
      <c r="C48" s="1020"/>
      <c r="D48" s="1020"/>
      <c r="E48" s="1020"/>
      <c r="F48" s="1020"/>
      <c r="G48" s="1020"/>
      <c r="H48" s="1020"/>
      <c r="I48" s="1020"/>
      <c r="J48" s="1020"/>
      <c r="K48" s="1020"/>
      <c r="L48" s="1020"/>
      <c r="M48" s="1020"/>
      <c r="N48" s="1020"/>
      <c r="O48" s="1020"/>
      <c r="P48" s="1020"/>
      <c r="Q48" s="1020"/>
      <c r="R48" s="1020"/>
      <c r="S48" s="1020"/>
      <c r="T48" s="1020"/>
      <c r="U48" s="1020"/>
      <c r="V48" s="1020"/>
      <c r="W48" s="1020"/>
      <c r="X48" s="1020"/>
      <c r="Y48" s="1020"/>
      <c r="Z48" s="1020"/>
      <c r="AA48" s="1020"/>
      <c r="AB48" s="1020"/>
      <c r="AC48" s="1020"/>
      <c r="AD48" s="1020"/>
      <c r="AE48" s="1020"/>
      <c r="AF48" s="1020"/>
      <c r="AG48" s="1020"/>
    </row>
    <row r="49" customFormat="false" ht="14.25" hidden="false" customHeight="false" outlineLevel="0" collapsed="false">
      <c r="B49" s="0" t="s">
        <v>408</v>
      </c>
    </row>
    <row r="50" customFormat="false" ht="14.25" hidden="false" customHeight="false" outlineLevel="0" collapsed="false">
      <c r="B50" s="0" t="s">
        <v>565</v>
      </c>
      <c r="F50" s="956" t="n">
        <f aca="false">AS50</f>
        <v>0</v>
      </c>
      <c r="G50" s="956"/>
      <c r="H50" s="956"/>
      <c r="I50" s="956"/>
      <c r="J50" s="956"/>
      <c r="K50" s="956"/>
      <c r="L50" s="956"/>
      <c r="M50" s="956"/>
      <c r="N50" s="956"/>
      <c r="O50" s="956"/>
      <c r="P50" s="956"/>
      <c r="Q50" s="956"/>
      <c r="R50" s="956"/>
      <c r="S50" s="956"/>
      <c r="T50" s="956"/>
      <c r="U50" s="956"/>
      <c r="V50" s="956"/>
      <c r="W50" s="956"/>
      <c r="X50" s="956"/>
      <c r="Y50" s="956"/>
      <c r="Z50" s="956"/>
      <c r="AA50" s="956"/>
      <c r="AB50" s="956"/>
      <c r="AC50" s="956"/>
      <c r="AD50" s="956"/>
      <c r="AE50" s="956"/>
      <c r="AF50" s="956"/>
      <c r="AG50" s="956"/>
      <c r="AI50" s="1006" t="s">
        <v>566</v>
      </c>
      <c r="AS50" s="1021"/>
      <c r="AT50" s="1021"/>
      <c r="AU50" s="1021"/>
      <c r="AV50" s="1021"/>
      <c r="AW50" s="1021"/>
    </row>
    <row r="51" customFormat="false" ht="14.25" hidden="false" customHeight="false" outlineLevel="0" collapsed="false">
      <c r="B51" s="0" t="s">
        <v>408</v>
      </c>
    </row>
    <row r="52" customFormat="false" ht="14.25" hidden="false" customHeight="false" outlineLevel="0" collapsed="false">
      <c r="B52" s="0" t="s">
        <v>408</v>
      </c>
    </row>
    <row r="53" customFormat="false" ht="14.25" hidden="false" customHeight="false" outlineLevel="0" collapsed="false">
      <c r="B53" s="0" t="s">
        <v>567</v>
      </c>
    </row>
    <row r="54" customFormat="false" ht="14.25" hidden="false" customHeight="false" outlineLevel="0" collapsed="false">
      <c r="B54" s="0" t="s">
        <v>568</v>
      </c>
    </row>
    <row r="56" customFormat="false" ht="14.25" hidden="false" customHeight="false" outlineLevel="0" collapsed="false">
      <c r="B56" s="0" t="s">
        <v>569</v>
      </c>
    </row>
    <row r="57" customFormat="false" ht="14.25" hidden="false" customHeight="false" outlineLevel="0" collapsed="false">
      <c r="B57" s="0" t="s">
        <v>570</v>
      </c>
    </row>
    <row r="58" customFormat="false" ht="14.25" hidden="false" customHeight="false" outlineLevel="0" collapsed="false">
      <c r="B58" s="0" t="s">
        <v>568</v>
      </c>
    </row>
    <row r="61" customFormat="false" ht="15" hidden="false" customHeight="false" outlineLevel="0" collapsed="false">
      <c r="B61" s="1022" t="s">
        <v>571</v>
      </c>
      <c r="C61" s="1022"/>
      <c r="D61" s="1022"/>
      <c r="E61" s="1022"/>
      <c r="F61" s="1022"/>
      <c r="G61" s="1022"/>
      <c r="H61" s="1022"/>
      <c r="I61" s="1022"/>
      <c r="J61" s="1022"/>
      <c r="K61" s="1022"/>
      <c r="L61" s="1022"/>
      <c r="M61" s="1022"/>
      <c r="N61" s="1022"/>
      <c r="O61" s="1022"/>
      <c r="P61" s="1022"/>
      <c r="Q61" s="1022"/>
      <c r="R61" s="1022"/>
      <c r="S61" s="1022"/>
      <c r="T61" s="1022"/>
      <c r="U61" s="1022"/>
      <c r="V61" s="1022"/>
      <c r="W61" s="1022"/>
      <c r="X61" s="1022"/>
      <c r="Y61" s="1022"/>
      <c r="Z61" s="1022"/>
      <c r="AA61" s="1022"/>
      <c r="AB61" s="1022"/>
      <c r="AC61" s="1022"/>
      <c r="AD61" s="1022"/>
      <c r="AE61" s="1022"/>
      <c r="AF61" s="1022"/>
      <c r="AG61" s="1022"/>
    </row>
    <row r="63" customFormat="false" ht="14.25" hidden="false" customHeight="false" outlineLevel="0" collapsed="false">
      <c r="B63" s="0" t="s">
        <v>519</v>
      </c>
    </row>
    <row r="64" customFormat="false" ht="14.25" hidden="false" customHeight="false" outlineLevel="0" collapsed="false">
      <c r="B64" s="1007" t="str">
        <f aca="false">CONCATENATE("Contratada: ",'ORÇ.GLOBAL EMPRESA'!C2,"           CNPJ: ",'ORÇ.GLOBAL EMPRESA'!E2)</f>
        <v>Contratada:            CNPJ: </v>
      </c>
      <c r="C64" s="1007"/>
      <c r="D64" s="1007"/>
      <c r="E64" s="1007"/>
      <c r="F64" s="1007"/>
      <c r="G64" s="1007"/>
      <c r="H64" s="1007"/>
      <c r="I64" s="1007"/>
      <c r="J64" s="1007"/>
      <c r="K64" s="1007"/>
      <c r="L64" s="1007"/>
      <c r="M64" s="1007"/>
      <c r="N64" s="1007"/>
      <c r="O64" s="1007"/>
      <c r="P64" s="1007"/>
      <c r="Q64" s="1007"/>
      <c r="R64" s="1007"/>
      <c r="S64" s="1007"/>
      <c r="T64" s="1007"/>
      <c r="U64" s="1007"/>
      <c r="V64" s="1007"/>
      <c r="W64" s="1007"/>
      <c r="X64" s="1007"/>
      <c r="Y64" s="1007"/>
      <c r="Z64" s="1007"/>
      <c r="AA64" s="1007"/>
      <c r="AB64" s="1007"/>
      <c r="AC64" s="1007"/>
      <c r="AD64" s="1007"/>
      <c r="AE64" s="1007"/>
      <c r="AF64" s="1007"/>
      <c r="AG64" s="1007"/>
    </row>
    <row r="65" customFormat="false" ht="14.25" hidden="false" customHeight="false" outlineLevel="0" collapsed="false">
      <c r="B65" s="1007"/>
      <c r="C65" s="1007"/>
      <c r="D65" s="1007"/>
      <c r="E65" s="1007"/>
      <c r="F65" s="1007"/>
      <c r="G65" s="1007"/>
      <c r="H65" s="1007"/>
      <c r="I65" s="1007"/>
      <c r="J65" s="1007"/>
      <c r="K65" s="1007"/>
      <c r="L65" s="1007"/>
      <c r="M65" s="1007"/>
      <c r="N65" s="1007"/>
      <c r="O65" s="1007"/>
      <c r="P65" s="1007"/>
      <c r="Q65" s="1007"/>
      <c r="R65" s="1007"/>
      <c r="S65" s="1007"/>
      <c r="T65" s="1007"/>
      <c r="U65" s="1007"/>
      <c r="V65" s="1007"/>
      <c r="W65" s="1007"/>
      <c r="X65" s="1007"/>
      <c r="Y65" s="1007"/>
      <c r="Z65" s="1007"/>
      <c r="AA65" s="1007"/>
      <c r="AB65" s="1007"/>
      <c r="AC65" s="1007"/>
      <c r="AD65" s="1007"/>
      <c r="AE65" s="1007"/>
      <c r="AF65" s="1007"/>
      <c r="AG65" s="1007"/>
    </row>
    <row r="66" customFormat="false" ht="14.25" hidden="false" customHeight="false" outlineLevel="0" collapsed="false">
      <c r="B66" s="0" t="str">
        <f aca="false">CONCATENATE("Contrato nº ",'BM GLOBAL'!F6)</f>
        <v>Contrato nº </v>
      </c>
      <c r="J66" s="0" t="str">
        <f aca="false">CONCATENATE("Licitação: ",IF(AI15&lt;&gt;0,AJ15,IF(AN15&lt;&gt;0,AO15,IF(AV15&lt;&gt;0,AW15,IF(BC15&lt;&gt;0,BD15,IF(BH15&lt;&gt;0,BI15,IF(BM15&lt;&gt;0,BN15,"Indicar modalidade da licitação!"))))))," nº ",IF(AN16&gt;0,AN16,"000"),"/",IF(AX16&gt;0,AX16,"0000"))</f>
        <v>Licitação: Indicar modalidade da licitação! nº 000/0000</v>
      </c>
    </row>
    <row r="67" customFormat="false" ht="14.25" hidden="false" customHeight="false" outlineLevel="0" collapsed="false">
      <c r="B67" s="1007" t="str">
        <f aca="false">CONCATENATE("Empreendimento: ",INFORMAÇÕES!Q6)</f>
        <v>Empreendimento: SUBSTITUIÇÃO TELHAS UBS SOCAVÃO</v>
      </c>
      <c r="C67" s="1007"/>
      <c r="D67" s="1007"/>
      <c r="E67" s="1007"/>
      <c r="F67" s="1007"/>
      <c r="G67" s="1007"/>
      <c r="H67" s="1007"/>
      <c r="I67" s="1007"/>
      <c r="J67" s="1007"/>
      <c r="K67" s="1007"/>
      <c r="L67" s="1007"/>
      <c r="M67" s="1007"/>
      <c r="N67" s="1007"/>
      <c r="O67" s="1007"/>
      <c r="P67" s="1007"/>
      <c r="Q67" s="1007"/>
      <c r="R67" s="1007"/>
      <c r="S67" s="1007"/>
      <c r="T67" s="1007"/>
      <c r="U67" s="1007"/>
      <c r="V67" s="1007"/>
      <c r="W67" s="1007"/>
      <c r="X67" s="1007"/>
      <c r="Y67" s="1007"/>
      <c r="Z67" s="1007"/>
      <c r="AA67" s="1007"/>
      <c r="AB67" s="1007"/>
      <c r="AC67" s="1007"/>
      <c r="AD67" s="1007"/>
      <c r="AE67" s="1007"/>
      <c r="AF67" s="1007"/>
      <c r="AG67" s="1007"/>
    </row>
    <row r="68" customFormat="false" ht="14.25" hidden="false" customHeight="false" outlineLevel="0" collapsed="false">
      <c r="B68" s="1007"/>
      <c r="C68" s="1007"/>
      <c r="D68" s="1007"/>
      <c r="E68" s="1007"/>
      <c r="F68" s="1007"/>
      <c r="G68" s="1007"/>
      <c r="H68" s="1007"/>
      <c r="I68" s="1007"/>
      <c r="J68" s="1007"/>
      <c r="K68" s="1007"/>
      <c r="L68" s="1007"/>
      <c r="M68" s="1007"/>
      <c r="N68" s="1007"/>
      <c r="O68" s="1007"/>
      <c r="P68" s="1007"/>
      <c r="Q68" s="1007"/>
      <c r="R68" s="1007"/>
      <c r="S68" s="1007"/>
      <c r="T68" s="1007"/>
      <c r="U68" s="1007"/>
      <c r="V68" s="1007"/>
      <c r="W68" s="1007"/>
      <c r="X68" s="1007"/>
      <c r="Y68" s="1007"/>
      <c r="Z68" s="1007"/>
      <c r="AA68" s="1007"/>
      <c r="AB68" s="1007"/>
      <c r="AC68" s="1007"/>
      <c r="AD68" s="1007"/>
      <c r="AE68" s="1007"/>
      <c r="AF68" s="1007"/>
      <c r="AG68" s="1007"/>
    </row>
    <row r="69" customFormat="false" ht="15" hidden="false" customHeight="true" outlineLevel="0" collapsed="false">
      <c r="B69" s="1023" t="str">
        <f aca="false">CONCATENATE(AI69,", no prazo máximo de ",AW44," dias a contar da data do presente Termo.")</f>
        <v>Lista de pendências verificadas durante a vistoria realizada pela Fiscalização da Prefeitura Municipal de Castro à obra/ao serviço acima referenciada(o), após Comunicação de sua conclusão pela Contratada, que correspondem a vícios, defeitos ou incorreções nos serviços prestados e que devem ser reparados, corrigidos, removidos, reconstruídos ou substituídos pela Contratada, às suas expensas, conforme art. 69 da Lei 8.666/1993, no prazo máximo de  dias a contar da data do presente Termo.</v>
      </c>
      <c r="C69" s="1023"/>
      <c r="D69" s="1023"/>
      <c r="E69" s="1023"/>
      <c r="F69" s="1023"/>
      <c r="G69" s="1023"/>
      <c r="H69" s="1023"/>
      <c r="I69" s="1023"/>
      <c r="J69" s="1023"/>
      <c r="K69" s="1023"/>
      <c r="L69" s="1023"/>
      <c r="M69" s="1023"/>
      <c r="N69" s="1023"/>
      <c r="O69" s="1023"/>
      <c r="P69" s="1023"/>
      <c r="Q69" s="1023"/>
      <c r="R69" s="1023"/>
      <c r="S69" s="1023"/>
      <c r="T69" s="1023"/>
      <c r="U69" s="1023"/>
      <c r="V69" s="1023"/>
      <c r="W69" s="1023"/>
      <c r="X69" s="1023"/>
      <c r="Y69" s="1023"/>
      <c r="Z69" s="1023"/>
      <c r="AA69" s="1023"/>
      <c r="AB69" s="1023"/>
      <c r="AC69" s="1023"/>
      <c r="AD69" s="1023"/>
      <c r="AE69" s="1023"/>
      <c r="AF69" s="1023"/>
      <c r="AG69" s="1023"/>
      <c r="AI69" s="1024" t="s">
        <v>572</v>
      </c>
      <c r="AJ69" s="1024"/>
      <c r="AK69" s="1024"/>
      <c r="AL69" s="1024"/>
      <c r="AM69" s="1024"/>
      <c r="AN69" s="1024"/>
      <c r="AO69" s="1024"/>
      <c r="AP69" s="1024"/>
      <c r="AQ69" s="1024"/>
      <c r="AR69" s="1024"/>
      <c r="AS69" s="1024"/>
      <c r="AT69" s="1024"/>
      <c r="AU69" s="1024"/>
      <c r="AV69" s="1024"/>
      <c r="AW69" s="1024"/>
      <c r="AX69" s="1024"/>
      <c r="AY69" s="1024"/>
      <c r="AZ69" s="1024"/>
      <c r="BA69" s="1024"/>
      <c r="BB69" s="1024"/>
      <c r="BC69" s="1024"/>
      <c r="BD69" s="1024"/>
      <c r="BE69" s="1024"/>
      <c r="BF69" s="1024"/>
      <c r="BG69" s="1024"/>
      <c r="BH69" s="1024"/>
      <c r="BI69" s="1024"/>
      <c r="BJ69" s="1024"/>
      <c r="BK69" s="1024"/>
      <c r="BL69" s="1024"/>
      <c r="BM69" s="1024"/>
      <c r="BN69" s="1024"/>
    </row>
    <row r="70" customFormat="false" ht="14.25" hidden="false" customHeight="false" outlineLevel="0" collapsed="false">
      <c r="B70" s="1023"/>
      <c r="C70" s="1023"/>
      <c r="D70" s="1023"/>
      <c r="E70" s="1023"/>
      <c r="F70" s="1023"/>
      <c r="G70" s="1023"/>
      <c r="H70" s="1023"/>
      <c r="I70" s="1023"/>
      <c r="J70" s="1023"/>
      <c r="K70" s="1023"/>
      <c r="L70" s="1023"/>
      <c r="M70" s="1023"/>
      <c r="N70" s="1023"/>
      <c r="O70" s="1023"/>
      <c r="P70" s="1023"/>
      <c r="Q70" s="1023"/>
      <c r="R70" s="1023"/>
      <c r="S70" s="1023"/>
      <c r="T70" s="1023"/>
      <c r="U70" s="1023"/>
      <c r="V70" s="1023"/>
      <c r="W70" s="1023"/>
      <c r="X70" s="1023"/>
      <c r="Y70" s="1023"/>
      <c r="Z70" s="1023"/>
      <c r="AA70" s="1023"/>
      <c r="AB70" s="1023"/>
      <c r="AC70" s="1023"/>
      <c r="AD70" s="1023"/>
      <c r="AE70" s="1023"/>
      <c r="AF70" s="1023"/>
      <c r="AG70" s="1023"/>
      <c r="AI70" s="1024"/>
      <c r="AJ70" s="1024"/>
      <c r="AK70" s="1024"/>
      <c r="AL70" s="1024"/>
      <c r="AM70" s="1024"/>
      <c r="AN70" s="1024"/>
      <c r="AO70" s="1024"/>
      <c r="AP70" s="1024"/>
      <c r="AQ70" s="1024"/>
      <c r="AR70" s="1024"/>
      <c r="AS70" s="1024"/>
      <c r="AT70" s="1024"/>
      <c r="AU70" s="1024"/>
      <c r="AV70" s="1024"/>
      <c r="AW70" s="1024"/>
      <c r="AX70" s="1024"/>
      <c r="AY70" s="1024"/>
      <c r="AZ70" s="1024"/>
      <c r="BA70" s="1024"/>
      <c r="BB70" s="1024"/>
      <c r="BC70" s="1024"/>
      <c r="BD70" s="1024"/>
      <c r="BE70" s="1024"/>
      <c r="BF70" s="1024"/>
      <c r="BG70" s="1024"/>
      <c r="BH70" s="1024"/>
      <c r="BI70" s="1024"/>
      <c r="BJ70" s="1024"/>
      <c r="BK70" s="1024"/>
      <c r="BL70" s="1024"/>
      <c r="BM70" s="1024"/>
      <c r="BN70" s="1024"/>
    </row>
    <row r="71" customFormat="false" ht="14.25" hidden="false" customHeight="false" outlineLevel="0" collapsed="false">
      <c r="B71" s="1023"/>
      <c r="C71" s="1023"/>
      <c r="D71" s="1023"/>
      <c r="E71" s="1023"/>
      <c r="F71" s="1023"/>
      <c r="G71" s="1023"/>
      <c r="H71" s="1023"/>
      <c r="I71" s="1023"/>
      <c r="J71" s="1023"/>
      <c r="K71" s="1023"/>
      <c r="L71" s="1023"/>
      <c r="M71" s="1023"/>
      <c r="N71" s="1023"/>
      <c r="O71" s="1023"/>
      <c r="P71" s="1023"/>
      <c r="Q71" s="1023"/>
      <c r="R71" s="1023"/>
      <c r="S71" s="1023"/>
      <c r="T71" s="1023"/>
      <c r="U71" s="1023"/>
      <c r="V71" s="1023"/>
      <c r="W71" s="1023"/>
      <c r="X71" s="1023"/>
      <c r="Y71" s="1023"/>
      <c r="Z71" s="1023"/>
      <c r="AA71" s="1023"/>
      <c r="AB71" s="1023"/>
      <c r="AC71" s="1023"/>
      <c r="AD71" s="1023"/>
      <c r="AE71" s="1023"/>
      <c r="AF71" s="1023"/>
      <c r="AG71" s="1023"/>
      <c r="AI71" s="1024"/>
      <c r="AJ71" s="1024"/>
      <c r="AK71" s="1024"/>
      <c r="AL71" s="1024"/>
      <c r="AM71" s="1024"/>
      <c r="AN71" s="1024"/>
      <c r="AO71" s="1024"/>
      <c r="AP71" s="1024"/>
      <c r="AQ71" s="1024"/>
      <c r="AR71" s="1024"/>
      <c r="AS71" s="1024"/>
      <c r="AT71" s="1024"/>
      <c r="AU71" s="1024"/>
      <c r="AV71" s="1024"/>
      <c r="AW71" s="1024"/>
      <c r="AX71" s="1024"/>
      <c r="AY71" s="1024"/>
      <c r="AZ71" s="1024"/>
      <c r="BA71" s="1024"/>
      <c r="BB71" s="1024"/>
      <c r="BC71" s="1024"/>
      <c r="BD71" s="1024"/>
      <c r="BE71" s="1024"/>
      <c r="BF71" s="1024"/>
      <c r="BG71" s="1024"/>
      <c r="BH71" s="1024"/>
      <c r="BI71" s="1024"/>
      <c r="BJ71" s="1024"/>
      <c r="BK71" s="1024"/>
      <c r="BL71" s="1024"/>
      <c r="BM71" s="1024"/>
      <c r="BN71" s="1024"/>
    </row>
    <row r="72" customFormat="false" ht="14.25" hidden="false" customHeight="false" outlineLevel="0" collapsed="false">
      <c r="B72" s="1023"/>
      <c r="C72" s="1023"/>
      <c r="D72" s="1023"/>
      <c r="E72" s="1023"/>
      <c r="F72" s="1023"/>
      <c r="G72" s="1023"/>
      <c r="H72" s="1023"/>
      <c r="I72" s="1023"/>
      <c r="J72" s="1023"/>
      <c r="K72" s="1023"/>
      <c r="L72" s="1023"/>
      <c r="M72" s="1023"/>
      <c r="N72" s="1023"/>
      <c r="O72" s="1023"/>
      <c r="P72" s="1023"/>
      <c r="Q72" s="1023"/>
      <c r="R72" s="1023"/>
      <c r="S72" s="1023"/>
      <c r="T72" s="1023"/>
      <c r="U72" s="1023"/>
      <c r="V72" s="1023"/>
      <c r="W72" s="1023"/>
      <c r="X72" s="1023"/>
      <c r="Y72" s="1023"/>
      <c r="Z72" s="1023"/>
      <c r="AA72" s="1023"/>
      <c r="AB72" s="1023"/>
      <c r="AC72" s="1023"/>
      <c r="AD72" s="1023"/>
      <c r="AE72" s="1023"/>
      <c r="AF72" s="1023"/>
      <c r="AG72" s="1023"/>
      <c r="AI72" s="1024"/>
      <c r="AJ72" s="1024"/>
      <c r="AK72" s="1024"/>
      <c r="AL72" s="1024"/>
      <c r="AM72" s="1024"/>
      <c r="AN72" s="1024"/>
      <c r="AO72" s="1024"/>
      <c r="AP72" s="1024"/>
      <c r="AQ72" s="1024"/>
      <c r="AR72" s="1024"/>
      <c r="AS72" s="1024"/>
      <c r="AT72" s="1024"/>
      <c r="AU72" s="1024"/>
      <c r="AV72" s="1024"/>
      <c r="AW72" s="1024"/>
      <c r="AX72" s="1024"/>
      <c r="AY72" s="1024"/>
      <c r="AZ72" s="1024"/>
      <c r="BA72" s="1024"/>
      <c r="BB72" s="1024"/>
      <c r="BC72" s="1024"/>
      <c r="BD72" s="1024"/>
      <c r="BE72" s="1024"/>
      <c r="BF72" s="1024"/>
      <c r="BG72" s="1024"/>
      <c r="BH72" s="1024"/>
      <c r="BI72" s="1024"/>
      <c r="BJ72" s="1024"/>
      <c r="BK72" s="1024"/>
      <c r="BL72" s="1024"/>
      <c r="BM72" s="1024"/>
      <c r="BN72" s="1024"/>
    </row>
    <row r="73" customFormat="false" ht="14.25" hidden="false" customHeight="false" outlineLevel="0" collapsed="false">
      <c r="B73" s="1023"/>
      <c r="C73" s="1023"/>
      <c r="D73" s="1023"/>
      <c r="E73" s="1023"/>
      <c r="F73" s="1023"/>
      <c r="G73" s="1023"/>
      <c r="H73" s="1023"/>
      <c r="I73" s="1023"/>
      <c r="J73" s="1023"/>
      <c r="K73" s="1023"/>
      <c r="L73" s="1023"/>
      <c r="M73" s="1023"/>
      <c r="N73" s="1023"/>
      <c r="O73" s="1023"/>
      <c r="P73" s="1023"/>
      <c r="Q73" s="1023"/>
      <c r="R73" s="1023"/>
      <c r="S73" s="1023"/>
      <c r="T73" s="1023"/>
      <c r="U73" s="1023"/>
      <c r="V73" s="1023"/>
      <c r="W73" s="1023"/>
      <c r="X73" s="1023"/>
      <c r="Y73" s="1023"/>
      <c r="Z73" s="1023"/>
      <c r="AA73" s="1023"/>
      <c r="AB73" s="1023"/>
      <c r="AC73" s="1023"/>
      <c r="AD73" s="1023"/>
      <c r="AE73" s="1023"/>
      <c r="AF73" s="1023"/>
      <c r="AG73" s="1023"/>
      <c r="AI73" s="1024"/>
      <c r="AJ73" s="1024"/>
      <c r="AK73" s="1024"/>
      <c r="AL73" s="1024"/>
      <c r="AM73" s="1024"/>
      <c r="AN73" s="1024"/>
      <c r="AO73" s="1024"/>
      <c r="AP73" s="1024"/>
      <c r="AQ73" s="1024"/>
      <c r="AR73" s="1024"/>
      <c r="AS73" s="1024"/>
      <c r="AT73" s="1024"/>
      <c r="AU73" s="1024"/>
      <c r="AV73" s="1024"/>
      <c r="AW73" s="1024"/>
      <c r="AX73" s="1024"/>
      <c r="AY73" s="1024"/>
      <c r="AZ73" s="1024"/>
      <c r="BA73" s="1024"/>
      <c r="BB73" s="1024"/>
      <c r="BC73" s="1024"/>
      <c r="BD73" s="1024"/>
      <c r="BE73" s="1024"/>
      <c r="BF73" s="1024"/>
      <c r="BG73" s="1024"/>
      <c r="BH73" s="1024"/>
      <c r="BI73" s="1024"/>
      <c r="BJ73" s="1024"/>
      <c r="BK73" s="1024"/>
      <c r="BL73" s="1024"/>
      <c r="BM73" s="1024"/>
      <c r="BN73" s="1024"/>
    </row>
    <row r="74" customFormat="false" ht="14.25" hidden="false" customHeight="false" outlineLevel="0" collapsed="false">
      <c r="B74" s="953" t="s">
        <v>503</v>
      </c>
      <c r="C74" s="1007" t="str">
        <f aca="false">IF(AJ74&lt;&gt;0,AJ74,"")</f>
        <v/>
      </c>
      <c r="D74" s="1007"/>
      <c r="E74" s="1007"/>
      <c r="F74" s="1007"/>
      <c r="G74" s="1007"/>
      <c r="H74" s="1007"/>
      <c r="I74" s="1007"/>
      <c r="J74" s="1007"/>
      <c r="K74" s="1007"/>
      <c r="L74" s="1007"/>
      <c r="M74" s="1007"/>
      <c r="N74" s="1007"/>
      <c r="O74" s="1007"/>
      <c r="P74" s="1007"/>
      <c r="Q74" s="1007"/>
      <c r="R74" s="1007"/>
      <c r="S74" s="1007"/>
      <c r="T74" s="1007"/>
      <c r="U74" s="1007"/>
      <c r="V74" s="1007"/>
      <c r="W74" s="1007"/>
      <c r="X74" s="1007"/>
      <c r="Y74" s="1007"/>
      <c r="Z74" s="1007"/>
      <c r="AA74" s="1007"/>
      <c r="AB74" s="1007"/>
      <c r="AC74" s="1007"/>
      <c r="AD74" s="1007"/>
      <c r="AE74" s="1007"/>
      <c r="AF74" s="1007"/>
      <c r="AG74" s="1007"/>
      <c r="AI74" s="0" t="s">
        <v>503</v>
      </c>
      <c r="AJ74" s="1025"/>
      <c r="AK74" s="1025"/>
      <c r="AL74" s="1025"/>
      <c r="AM74" s="1025"/>
      <c r="AN74" s="1025"/>
      <c r="AO74" s="1025"/>
      <c r="AP74" s="1025"/>
      <c r="AQ74" s="1025"/>
      <c r="AR74" s="1025"/>
      <c r="AS74" s="1025"/>
      <c r="AT74" s="1025"/>
      <c r="AU74" s="1025"/>
      <c r="AV74" s="1025"/>
      <c r="AW74" s="1025"/>
      <c r="AX74" s="1025"/>
      <c r="AY74" s="1025"/>
      <c r="AZ74" s="1025"/>
      <c r="BA74" s="1025"/>
      <c r="BB74" s="1025"/>
      <c r="BC74" s="1025"/>
      <c r="BD74" s="1025"/>
      <c r="BE74" s="1025"/>
      <c r="BF74" s="1025"/>
      <c r="BG74" s="1025"/>
      <c r="BH74" s="1025"/>
      <c r="BI74" s="1025"/>
      <c r="BJ74" s="1025"/>
      <c r="BK74" s="1025"/>
      <c r="BL74" s="1025"/>
      <c r="BM74" s="1025"/>
      <c r="BN74" s="1025"/>
    </row>
    <row r="75" customFormat="false" ht="14.25" hidden="false" customHeight="false" outlineLevel="0" collapsed="false">
      <c r="C75" s="1007"/>
      <c r="D75" s="1007"/>
      <c r="E75" s="1007"/>
      <c r="F75" s="1007"/>
      <c r="G75" s="1007"/>
      <c r="H75" s="1007"/>
      <c r="I75" s="1007"/>
      <c r="J75" s="1007"/>
      <c r="K75" s="1007"/>
      <c r="L75" s="1007"/>
      <c r="M75" s="1007"/>
      <c r="N75" s="1007"/>
      <c r="O75" s="1007"/>
      <c r="P75" s="1007"/>
      <c r="Q75" s="1007"/>
      <c r="R75" s="1007"/>
      <c r="S75" s="1007"/>
      <c r="T75" s="1007"/>
      <c r="U75" s="1007"/>
      <c r="V75" s="1007"/>
      <c r="W75" s="1007"/>
      <c r="X75" s="1007"/>
      <c r="Y75" s="1007"/>
      <c r="Z75" s="1007"/>
      <c r="AA75" s="1007"/>
      <c r="AB75" s="1007"/>
      <c r="AC75" s="1007"/>
      <c r="AD75" s="1007"/>
      <c r="AE75" s="1007"/>
      <c r="AF75" s="1007"/>
      <c r="AG75" s="1007"/>
      <c r="AJ75" s="1025"/>
      <c r="AK75" s="1025"/>
      <c r="AL75" s="1025"/>
      <c r="AM75" s="1025"/>
      <c r="AN75" s="1025"/>
      <c r="AO75" s="1025"/>
      <c r="AP75" s="1025"/>
      <c r="AQ75" s="1025"/>
      <c r="AR75" s="1025"/>
      <c r="AS75" s="1025"/>
      <c r="AT75" s="1025"/>
      <c r="AU75" s="1025"/>
      <c r="AV75" s="1025"/>
      <c r="AW75" s="1025"/>
      <c r="AX75" s="1025"/>
      <c r="AY75" s="1025"/>
      <c r="AZ75" s="1025"/>
      <c r="BA75" s="1025"/>
      <c r="BB75" s="1025"/>
      <c r="BC75" s="1025"/>
      <c r="BD75" s="1025"/>
      <c r="BE75" s="1025"/>
      <c r="BF75" s="1025"/>
      <c r="BG75" s="1025"/>
      <c r="BH75" s="1025"/>
      <c r="BI75" s="1025"/>
      <c r="BJ75" s="1025"/>
      <c r="BK75" s="1025"/>
      <c r="BL75" s="1025"/>
      <c r="BM75" s="1025"/>
      <c r="BN75" s="1025"/>
    </row>
    <row r="76" customFormat="false" ht="14.25" hidden="false" customHeight="false" outlineLevel="0" collapsed="false">
      <c r="B76" s="953" t="s">
        <v>505</v>
      </c>
      <c r="C76" s="1007" t="str">
        <f aca="false">IF(AJ76&lt;&gt;0,AJ76,"")</f>
        <v/>
      </c>
      <c r="D76" s="1007"/>
      <c r="E76" s="1007"/>
      <c r="F76" s="1007"/>
      <c r="G76" s="1007"/>
      <c r="H76" s="1007"/>
      <c r="I76" s="1007"/>
      <c r="J76" s="1007"/>
      <c r="K76" s="1007"/>
      <c r="L76" s="1007"/>
      <c r="M76" s="1007"/>
      <c r="N76" s="1007"/>
      <c r="O76" s="1007"/>
      <c r="P76" s="1007"/>
      <c r="Q76" s="1007"/>
      <c r="R76" s="1007"/>
      <c r="S76" s="1007"/>
      <c r="T76" s="1007"/>
      <c r="U76" s="1007"/>
      <c r="V76" s="1007"/>
      <c r="W76" s="1007"/>
      <c r="X76" s="1007"/>
      <c r="Y76" s="1007"/>
      <c r="Z76" s="1007"/>
      <c r="AA76" s="1007"/>
      <c r="AB76" s="1007"/>
      <c r="AC76" s="1007"/>
      <c r="AD76" s="1007"/>
      <c r="AE76" s="1007"/>
      <c r="AF76" s="1007"/>
      <c r="AG76" s="1007"/>
      <c r="AI76" s="0" t="s">
        <v>505</v>
      </c>
      <c r="AJ76" s="1025"/>
      <c r="AK76" s="1025"/>
      <c r="AL76" s="1025"/>
      <c r="AM76" s="1025"/>
      <c r="AN76" s="1025"/>
      <c r="AO76" s="1025"/>
      <c r="AP76" s="1025"/>
      <c r="AQ76" s="1025"/>
      <c r="AR76" s="1025"/>
      <c r="AS76" s="1025"/>
      <c r="AT76" s="1025"/>
      <c r="AU76" s="1025"/>
      <c r="AV76" s="1025"/>
      <c r="AW76" s="1025"/>
      <c r="AX76" s="1025"/>
      <c r="AY76" s="1025"/>
      <c r="AZ76" s="1025"/>
      <c r="BA76" s="1025"/>
      <c r="BB76" s="1025"/>
      <c r="BC76" s="1025"/>
      <c r="BD76" s="1025"/>
      <c r="BE76" s="1025"/>
      <c r="BF76" s="1025"/>
      <c r="BG76" s="1025"/>
      <c r="BH76" s="1025"/>
      <c r="BI76" s="1025"/>
      <c r="BJ76" s="1025"/>
      <c r="BK76" s="1025"/>
      <c r="BL76" s="1025"/>
      <c r="BM76" s="1025"/>
      <c r="BN76" s="1025"/>
    </row>
    <row r="77" customFormat="false" ht="14.25" hidden="false" customHeight="false" outlineLevel="0" collapsed="false">
      <c r="C77" s="1007"/>
      <c r="D77" s="1007"/>
      <c r="E77" s="1007"/>
      <c r="F77" s="1007"/>
      <c r="G77" s="1007"/>
      <c r="H77" s="1007"/>
      <c r="I77" s="1007"/>
      <c r="J77" s="1007"/>
      <c r="K77" s="1007"/>
      <c r="L77" s="1007"/>
      <c r="M77" s="1007"/>
      <c r="N77" s="1007"/>
      <c r="O77" s="1007"/>
      <c r="P77" s="1007"/>
      <c r="Q77" s="1007"/>
      <c r="R77" s="1007"/>
      <c r="S77" s="1007"/>
      <c r="T77" s="1007"/>
      <c r="U77" s="1007"/>
      <c r="V77" s="1007"/>
      <c r="W77" s="1007"/>
      <c r="X77" s="1007"/>
      <c r="Y77" s="1007"/>
      <c r="Z77" s="1007"/>
      <c r="AA77" s="1007"/>
      <c r="AB77" s="1007"/>
      <c r="AC77" s="1007"/>
      <c r="AD77" s="1007"/>
      <c r="AE77" s="1007"/>
      <c r="AF77" s="1007"/>
      <c r="AG77" s="1007"/>
      <c r="AJ77" s="1025"/>
      <c r="AK77" s="1025"/>
      <c r="AL77" s="1025"/>
      <c r="AM77" s="1025"/>
      <c r="AN77" s="1025"/>
      <c r="AO77" s="1025"/>
      <c r="AP77" s="1025"/>
      <c r="AQ77" s="1025"/>
      <c r="AR77" s="1025"/>
      <c r="AS77" s="1025"/>
      <c r="AT77" s="1025"/>
      <c r="AU77" s="1025"/>
      <c r="AV77" s="1025"/>
      <c r="AW77" s="1025"/>
      <c r="AX77" s="1025"/>
      <c r="AY77" s="1025"/>
      <c r="AZ77" s="1025"/>
      <c r="BA77" s="1025"/>
      <c r="BB77" s="1025"/>
      <c r="BC77" s="1025"/>
      <c r="BD77" s="1025"/>
      <c r="BE77" s="1025"/>
      <c r="BF77" s="1025"/>
      <c r="BG77" s="1025"/>
      <c r="BH77" s="1025"/>
      <c r="BI77" s="1025"/>
      <c r="BJ77" s="1025"/>
      <c r="BK77" s="1025"/>
      <c r="BL77" s="1025"/>
      <c r="BM77" s="1025"/>
      <c r="BN77" s="1025"/>
    </row>
    <row r="78" customFormat="false" ht="14.25" hidden="false" customHeight="false" outlineLevel="0" collapsed="false">
      <c r="B78" s="953" t="s">
        <v>507</v>
      </c>
      <c r="C78" s="1007" t="str">
        <f aca="false">IF(AJ78&lt;&gt;0,AJ78,"")</f>
        <v/>
      </c>
      <c r="D78" s="1007"/>
      <c r="E78" s="1007"/>
      <c r="F78" s="1007"/>
      <c r="G78" s="1007"/>
      <c r="H78" s="1007"/>
      <c r="I78" s="1007"/>
      <c r="J78" s="1007"/>
      <c r="K78" s="1007"/>
      <c r="L78" s="1007"/>
      <c r="M78" s="1007"/>
      <c r="N78" s="1007"/>
      <c r="O78" s="1007"/>
      <c r="P78" s="1007"/>
      <c r="Q78" s="1007"/>
      <c r="R78" s="1007"/>
      <c r="S78" s="1007"/>
      <c r="T78" s="1007"/>
      <c r="U78" s="1007"/>
      <c r="V78" s="1007"/>
      <c r="W78" s="1007"/>
      <c r="X78" s="1007"/>
      <c r="Y78" s="1007"/>
      <c r="Z78" s="1007"/>
      <c r="AA78" s="1007"/>
      <c r="AB78" s="1007"/>
      <c r="AC78" s="1007"/>
      <c r="AD78" s="1007"/>
      <c r="AE78" s="1007"/>
      <c r="AF78" s="1007"/>
      <c r="AG78" s="1007"/>
      <c r="AI78" s="0" t="s">
        <v>507</v>
      </c>
      <c r="AJ78" s="1025"/>
      <c r="AK78" s="1025"/>
      <c r="AL78" s="1025"/>
      <c r="AM78" s="1025"/>
      <c r="AN78" s="1025"/>
      <c r="AO78" s="1025"/>
      <c r="AP78" s="1025"/>
      <c r="AQ78" s="1025"/>
      <c r="AR78" s="1025"/>
      <c r="AS78" s="1025"/>
      <c r="AT78" s="1025"/>
      <c r="AU78" s="1025"/>
      <c r="AV78" s="1025"/>
      <c r="AW78" s="1025"/>
      <c r="AX78" s="1025"/>
      <c r="AY78" s="1025"/>
      <c r="AZ78" s="1025"/>
      <c r="BA78" s="1025"/>
      <c r="BB78" s="1025"/>
      <c r="BC78" s="1025"/>
      <c r="BD78" s="1025"/>
      <c r="BE78" s="1025"/>
      <c r="BF78" s="1025"/>
      <c r="BG78" s="1025"/>
      <c r="BH78" s="1025"/>
      <c r="BI78" s="1025"/>
      <c r="BJ78" s="1025"/>
      <c r="BK78" s="1025"/>
      <c r="BL78" s="1025"/>
      <c r="BM78" s="1025"/>
      <c r="BN78" s="1025"/>
    </row>
    <row r="79" customFormat="false" ht="14.25" hidden="false" customHeight="false" outlineLevel="0" collapsed="false">
      <c r="C79" s="1007"/>
      <c r="D79" s="1007"/>
      <c r="E79" s="1007"/>
      <c r="F79" s="1007"/>
      <c r="G79" s="1007"/>
      <c r="H79" s="1007"/>
      <c r="I79" s="1007"/>
      <c r="J79" s="1007"/>
      <c r="K79" s="1007"/>
      <c r="L79" s="1007"/>
      <c r="M79" s="1007"/>
      <c r="N79" s="1007"/>
      <c r="O79" s="1007"/>
      <c r="P79" s="1007"/>
      <c r="Q79" s="1007"/>
      <c r="R79" s="1007"/>
      <c r="S79" s="1007"/>
      <c r="T79" s="1007"/>
      <c r="U79" s="1007"/>
      <c r="V79" s="1007"/>
      <c r="W79" s="1007"/>
      <c r="X79" s="1007"/>
      <c r="Y79" s="1007"/>
      <c r="Z79" s="1007"/>
      <c r="AA79" s="1007"/>
      <c r="AB79" s="1007"/>
      <c r="AC79" s="1007"/>
      <c r="AD79" s="1007"/>
      <c r="AE79" s="1007"/>
      <c r="AF79" s="1007"/>
      <c r="AG79" s="1007"/>
      <c r="AJ79" s="1025"/>
      <c r="AK79" s="1025"/>
      <c r="AL79" s="1025"/>
      <c r="AM79" s="1025"/>
      <c r="AN79" s="1025"/>
      <c r="AO79" s="1025"/>
      <c r="AP79" s="1025"/>
      <c r="AQ79" s="1025"/>
      <c r="AR79" s="1025"/>
      <c r="AS79" s="1025"/>
      <c r="AT79" s="1025"/>
      <c r="AU79" s="1025"/>
      <c r="AV79" s="1025"/>
      <c r="AW79" s="1025"/>
      <c r="AX79" s="1025"/>
      <c r="AY79" s="1025"/>
      <c r="AZ79" s="1025"/>
      <c r="BA79" s="1025"/>
      <c r="BB79" s="1025"/>
      <c r="BC79" s="1025"/>
      <c r="BD79" s="1025"/>
      <c r="BE79" s="1025"/>
      <c r="BF79" s="1025"/>
      <c r="BG79" s="1025"/>
      <c r="BH79" s="1025"/>
      <c r="BI79" s="1025"/>
      <c r="BJ79" s="1025"/>
      <c r="BK79" s="1025"/>
      <c r="BL79" s="1025"/>
      <c r="BM79" s="1025"/>
      <c r="BN79" s="1025"/>
    </row>
    <row r="80" customFormat="false" ht="14.25" hidden="false" customHeight="false" outlineLevel="0" collapsed="false">
      <c r="B80" s="953" t="s">
        <v>509</v>
      </c>
      <c r="C80" s="1007" t="str">
        <f aca="false">IF(AJ80&lt;&gt;0,AJ80,"")</f>
        <v/>
      </c>
      <c r="D80" s="1007"/>
      <c r="E80" s="1007"/>
      <c r="F80" s="1007"/>
      <c r="G80" s="1007"/>
      <c r="H80" s="1007"/>
      <c r="I80" s="1007"/>
      <c r="J80" s="1007"/>
      <c r="K80" s="1007"/>
      <c r="L80" s="1007"/>
      <c r="M80" s="1007"/>
      <c r="N80" s="1007"/>
      <c r="O80" s="1007"/>
      <c r="P80" s="1007"/>
      <c r="Q80" s="1007"/>
      <c r="R80" s="1007"/>
      <c r="S80" s="1007"/>
      <c r="T80" s="1007"/>
      <c r="U80" s="1007"/>
      <c r="V80" s="1007"/>
      <c r="W80" s="1007"/>
      <c r="X80" s="1007"/>
      <c r="Y80" s="1007"/>
      <c r="Z80" s="1007"/>
      <c r="AA80" s="1007"/>
      <c r="AB80" s="1007"/>
      <c r="AC80" s="1007"/>
      <c r="AD80" s="1007"/>
      <c r="AE80" s="1007"/>
      <c r="AF80" s="1007"/>
      <c r="AG80" s="1007"/>
      <c r="AI80" s="0" t="s">
        <v>509</v>
      </c>
      <c r="AJ80" s="1025"/>
      <c r="AK80" s="1025"/>
      <c r="AL80" s="1025"/>
      <c r="AM80" s="1025"/>
      <c r="AN80" s="1025"/>
      <c r="AO80" s="1025"/>
      <c r="AP80" s="1025"/>
      <c r="AQ80" s="1025"/>
      <c r="AR80" s="1025"/>
      <c r="AS80" s="1025"/>
      <c r="AT80" s="1025"/>
      <c r="AU80" s="1025"/>
      <c r="AV80" s="1025"/>
      <c r="AW80" s="1025"/>
      <c r="AX80" s="1025"/>
      <c r="AY80" s="1025"/>
      <c r="AZ80" s="1025"/>
      <c r="BA80" s="1025"/>
      <c r="BB80" s="1025"/>
      <c r="BC80" s="1025"/>
      <c r="BD80" s="1025"/>
      <c r="BE80" s="1025"/>
      <c r="BF80" s="1025"/>
      <c r="BG80" s="1025"/>
      <c r="BH80" s="1025"/>
      <c r="BI80" s="1025"/>
      <c r="BJ80" s="1025"/>
      <c r="BK80" s="1025"/>
      <c r="BL80" s="1025"/>
      <c r="BM80" s="1025"/>
      <c r="BN80" s="1025"/>
    </row>
    <row r="81" customFormat="false" ht="14.25" hidden="false" customHeight="false" outlineLevel="0" collapsed="false">
      <c r="C81" s="1007"/>
      <c r="D81" s="1007"/>
      <c r="E81" s="1007"/>
      <c r="F81" s="1007"/>
      <c r="G81" s="1007"/>
      <c r="H81" s="1007"/>
      <c r="I81" s="1007"/>
      <c r="J81" s="1007"/>
      <c r="K81" s="1007"/>
      <c r="L81" s="1007"/>
      <c r="M81" s="1007"/>
      <c r="N81" s="1007"/>
      <c r="O81" s="1007"/>
      <c r="P81" s="1007"/>
      <c r="Q81" s="1007"/>
      <c r="R81" s="1007"/>
      <c r="S81" s="1007"/>
      <c r="T81" s="1007"/>
      <c r="U81" s="1007"/>
      <c r="V81" s="1007"/>
      <c r="W81" s="1007"/>
      <c r="X81" s="1007"/>
      <c r="Y81" s="1007"/>
      <c r="Z81" s="1007"/>
      <c r="AA81" s="1007"/>
      <c r="AB81" s="1007"/>
      <c r="AC81" s="1007"/>
      <c r="AD81" s="1007"/>
      <c r="AE81" s="1007"/>
      <c r="AF81" s="1007"/>
      <c r="AG81" s="1007"/>
      <c r="AJ81" s="1025"/>
      <c r="AK81" s="1025"/>
      <c r="AL81" s="1025"/>
      <c r="AM81" s="1025"/>
      <c r="AN81" s="1025"/>
      <c r="AO81" s="1025"/>
      <c r="AP81" s="1025"/>
      <c r="AQ81" s="1025"/>
      <c r="AR81" s="1025"/>
      <c r="AS81" s="1025"/>
      <c r="AT81" s="1025"/>
      <c r="AU81" s="1025"/>
      <c r="AV81" s="1025"/>
      <c r="AW81" s="1025"/>
      <c r="AX81" s="1025"/>
      <c r="AY81" s="1025"/>
      <c r="AZ81" s="1025"/>
      <c r="BA81" s="1025"/>
      <c r="BB81" s="1025"/>
      <c r="BC81" s="1025"/>
      <c r="BD81" s="1025"/>
      <c r="BE81" s="1025"/>
      <c r="BF81" s="1025"/>
      <c r="BG81" s="1025"/>
      <c r="BH81" s="1025"/>
      <c r="BI81" s="1025"/>
      <c r="BJ81" s="1025"/>
      <c r="BK81" s="1025"/>
      <c r="BL81" s="1025"/>
      <c r="BM81" s="1025"/>
      <c r="BN81" s="1025"/>
    </row>
    <row r="82" customFormat="false" ht="14.25" hidden="false" customHeight="false" outlineLevel="0" collapsed="false">
      <c r="B82" s="953" t="s">
        <v>511</v>
      </c>
      <c r="C82" s="1007" t="str">
        <f aca="false">IF(AJ82&lt;&gt;0,AJ82,"")</f>
        <v/>
      </c>
      <c r="D82" s="1007"/>
      <c r="E82" s="1007"/>
      <c r="F82" s="1007"/>
      <c r="G82" s="1007"/>
      <c r="H82" s="1007"/>
      <c r="I82" s="1007"/>
      <c r="J82" s="1007"/>
      <c r="K82" s="1007"/>
      <c r="L82" s="1007"/>
      <c r="M82" s="1007"/>
      <c r="N82" s="1007"/>
      <c r="O82" s="1007"/>
      <c r="P82" s="1007"/>
      <c r="Q82" s="1007"/>
      <c r="R82" s="1007"/>
      <c r="S82" s="1007"/>
      <c r="T82" s="1007"/>
      <c r="U82" s="1007"/>
      <c r="V82" s="1007"/>
      <c r="W82" s="1007"/>
      <c r="X82" s="1007"/>
      <c r="Y82" s="1007"/>
      <c r="Z82" s="1007"/>
      <c r="AA82" s="1007"/>
      <c r="AB82" s="1007"/>
      <c r="AC82" s="1007"/>
      <c r="AD82" s="1007"/>
      <c r="AE82" s="1007"/>
      <c r="AF82" s="1007"/>
      <c r="AG82" s="1007"/>
      <c r="AI82" s="0" t="s">
        <v>511</v>
      </c>
      <c r="AJ82" s="1025"/>
      <c r="AK82" s="1025"/>
      <c r="AL82" s="1025"/>
      <c r="AM82" s="1025"/>
      <c r="AN82" s="1025"/>
      <c r="AO82" s="1025"/>
      <c r="AP82" s="1025"/>
      <c r="AQ82" s="1025"/>
      <c r="AR82" s="1025"/>
      <c r="AS82" s="1025"/>
      <c r="AT82" s="1025"/>
      <c r="AU82" s="1025"/>
      <c r="AV82" s="1025"/>
      <c r="AW82" s="1025"/>
      <c r="AX82" s="1025"/>
      <c r="AY82" s="1025"/>
      <c r="AZ82" s="1025"/>
      <c r="BA82" s="1025"/>
      <c r="BB82" s="1025"/>
      <c r="BC82" s="1025"/>
      <c r="BD82" s="1025"/>
      <c r="BE82" s="1025"/>
      <c r="BF82" s="1025"/>
      <c r="BG82" s="1025"/>
      <c r="BH82" s="1025"/>
      <c r="BI82" s="1025"/>
      <c r="BJ82" s="1025"/>
      <c r="BK82" s="1025"/>
      <c r="BL82" s="1025"/>
      <c r="BM82" s="1025"/>
      <c r="BN82" s="1025"/>
    </row>
    <row r="83" customFormat="false" ht="14.25" hidden="false" customHeight="false" outlineLevel="0" collapsed="false">
      <c r="C83" s="1007"/>
      <c r="D83" s="1007"/>
      <c r="E83" s="1007"/>
      <c r="F83" s="1007"/>
      <c r="G83" s="1007"/>
      <c r="H83" s="1007"/>
      <c r="I83" s="1007"/>
      <c r="J83" s="1007"/>
      <c r="K83" s="1007"/>
      <c r="L83" s="1007"/>
      <c r="M83" s="1007"/>
      <c r="N83" s="1007"/>
      <c r="O83" s="1007"/>
      <c r="P83" s="1007"/>
      <c r="Q83" s="1007"/>
      <c r="R83" s="1007"/>
      <c r="S83" s="1007"/>
      <c r="T83" s="1007"/>
      <c r="U83" s="1007"/>
      <c r="V83" s="1007"/>
      <c r="W83" s="1007"/>
      <c r="X83" s="1007"/>
      <c r="Y83" s="1007"/>
      <c r="Z83" s="1007"/>
      <c r="AA83" s="1007"/>
      <c r="AB83" s="1007"/>
      <c r="AC83" s="1007"/>
      <c r="AD83" s="1007"/>
      <c r="AE83" s="1007"/>
      <c r="AF83" s="1007"/>
      <c r="AG83" s="1007"/>
      <c r="AJ83" s="1025"/>
      <c r="AK83" s="1025"/>
      <c r="AL83" s="1025"/>
      <c r="AM83" s="1025"/>
      <c r="AN83" s="1025"/>
      <c r="AO83" s="1025"/>
      <c r="AP83" s="1025"/>
      <c r="AQ83" s="1025"/>
      <c r="AR83" s="1025"/>
      <c r="AS83" s="1025"/>
      <c r="AT83" s="1025"/>
      <c r="AU83" s="1025"/>
      <c r="AV83" s="1025"/>
      <c r="AW83" s="1025"/>
      <c r="AX83" s="1025"/>
      <c r="AY83" s="1025"/>
      <c r="AZ83" s="1025"/>
      <c r="BA83" s="1025"/>
      <c r="BB83" s="1025"/>
      <c r="BC83" s="1025"/>
      <c r="BD83" s="1025"/>
      <c r="BE83" s="1025"/>
      <c r="BF83" s="1025"/>
      <c r="BG83" s="1025"/>
      <c r="BH83" s="1025"/>
      <c r="BI83" s="1025"/>
      <c r="BJ83" s="1025"/>
      <c r="BK83" s="1025"/>
      <c r="BL83" s="1025"/>
      <c r="BM83" s="1025"/>
      <c r="BN83" s="1025"/>
    </row>
    <row r="84" customFormat="false" ht="14.25" hidden="false" customHeight="false" outlineLevel="0" collapsed="false">
      <c r="B84" s="953" t="s">
        <v>513</v>
      </c>
      <c r="C84" s="1007" t="str">
        <f aca="false">IF(AJ84&lt;&gt;0,AJ84,"")</f>
        <v/>
      </c>
      <c r="D84" s="1007"/>
      <c r="E84" s="1007"/>
      <c r="F84" s="1007"/>
      <c r="G84" s="1007"/>
      <c r="H84" s="1007"/>
      <c r="I84" s="1007"/>
      <c r="J84" s="1007"/>
      <c r="K84" s="1007"/>
      <c r="L84" s="1007"/>
      <c r="M84" s="1007"/>
      <c r="N84" s="1007"/>
      <c r="O84" s="1007"/>
      <c r="P84" s="1007"/>
      <c r="Q84" s="1007"/>
      <c r="R84" s="1007"/>
      <c r="S84" s="1007"/>
      <c r="T84" s="1007"/>
      <c r="U84" s="1007"/>
      <c r="V84" s="1007"/>
      <c r="W84" s="1007"/>
      <c r="X84" s="1007"/>
      <c r="Y84" s="1007"/>
      <c r="Z84" s="1007"/>
      <c r="AA84" s="1007"/>
      <c r="AB84" s="1007"/>
      <c r="AC84" s="1007"/>
      <c r="AD84" s="1007"/>
      <c r="AE84" s="1007"/>
      <c r="AF84" s="1007"/>
      <c r="AG84" s="1007"/>
      <c r="AI84" s="0" t="s">
        <v>513</v>
      </c>
      <c r="AJ84" s="1025"/>
      <c r="AK84" s="1025"/>
      <c r="AL84" s="1025"/>
      <c r="AM84" s="1025"/>
      <c r="AN84" s="1025"/>
      <c r="AO84" s="1025"/>
      <c r="AP84" s="1025"/>
      <c r="AQ84" s="1025"/>
      <c r="AR84" s="1025"/>
      <c r="AS84" s="1025"/>
      <c r="AT84" s="1025"/>
      <c r="AU84" s="1025"/>
      <c r="AV84" s="1025"/>
      <c r="AW84" s="1025"/>
      <c r="AX84" s="1025"/>
      <c r="AY84" s="1025"/>
      <c r="AZ84" s="1025"/>
      <c r="BA84" s="1025"/>
      <c r="BB84" s="1025"/>
      <c r="BC84" s="1025"/>
      <c r="BD84" s="1025"/>
      <c r="BE84" s="1025"/>
      <c r="BF84" s="1025"/>
      <c r="BG84" s="1025"/>
      <c r="BH84" s="1025"/>
      <c r="BI84" s="1025"/>
      <c r="BJ84" s="1025"/>
      <c r="BK84" s="1025"/>
      <c r="BL84" s="1025"/>
      <c r="BM84" s="1025"/>
      <c r="BN84" s="1025"/>
    </row>
    <row r="85" customFormat="false" ht="14.25" hidden="false" customHeight="false" outlineLevel="0" collapsed="false">
      <c r="C85" s="1007"/>
      <c r="D85" s="1007"/>
      <c r="E85" s="1007"/>
      <c r="F85" s="1007"/>
      <c r="G85" s="1007"/>
      <c r="H85" s="1007"/>
      <c r="I85" s="1007"/>
      <c r="J85" s="1007"/>
      <c r="K85" s="1007"/>
      <c r="L85" s="1007"/>
      <c r="M85" s="1007"/>
      <c r="N85" s="1007"/>
      <c r="O85" s="1007"/>
      <c r="P85" s="1007"/>
      <c r="Q85" s="1007"/>
      <c r="R85" s="1007"/>
      <c r="S85" s="1007"/>
      <c r="T85" s="1007"/>
      <c r="U85" s="1007"/>
      <c r="V85" s="1007"/>
      <c r="W85" s="1007"/>
      <c r="X85" s="1007"/>
      <c r="Y85" s="1007"/>
      <c r="Z85" s="1007"/>
      <c r="AA85" s="1007"/>
      <c r="AB85" s="1007"/>
      <c r="AC85" s="1007"/>
      <c r="AD85" s="1007"/>
      <c r="AE85" s="1007"/>
      <c r="AF85" s="1007"/>
      <c r="AG85" s="1007"/>
      <c r="AJ85" s="1025"/>
      <c r="AK85" s="1025"/>
      <c r="AL85" s="1025"/>
      <c r="AM85" s="1025"/>
      <c r="AN85" s="1025"/>
      <c r="AO85" s="1025"/>
      <c r="AP85" s="1025"/>
      <c r="AQ85" s="1025"/>
      <c r="AR85" s="1025"/>
      <c r="AS85" s="1025"/>
      <c r="AT85" s="1025"/>
      <c r="AU85" s="1025"/>
      <c r="AV85" s="1025"/>
      <c r="AW85" s="1025"/>
      <c r="AX85" s="1025"/>
      <c r="AY85" s="1025"/>
      <c r="AZ85" s="1025"/>
      <c r="BA85" s="1025"/>
      <c r="BB85" s="1025"/>
      <c r="BC85" s="1025"/>
      <c r="BD85" s="1025"/>
      <c r="BE85" s="1025"/>
      <c r="BF85" s="1025"/>
      <c r="BG85" s="1025"/>
      <c r="BH85" s="1025"/>
      <c r="BI85" s="1025"/>
      <c r="BJ85" s="1025"/>
      <c r="BK85" s="1025"/>
      <c r="BL85" s="1025"/>
      <c r="BM85" s="1025"/>
      <c r="BN85" s="1025"/>
    </row>
    <row r="86" customFormat="false" ht="14.25" hidden="false" customHeight="false" outlineLevel="0" collapsed="false">
      <c r="B86" s="953" t="s">
        <v>515</v>
      </c>
      <c r="C86" s="1007" t="str">
        <f aca="false">IF(AJ86&lt;&gt;0,AJ86,"")</f>
        <v/>
      </c>
      <c r="D86" s="1007"/>
      <c r="E86" s="1007"/>
      <c r="F86" s="1007"/>
      <c r="G86" s="1007"/>
      <c r="H86" s="1007"/>
      <c r="I86" s="1007"/>
      <c r="J86" s="1007"/>
      <c r="K86" s="1007"/>
      <c r="L86" s="1007"/>
      <c r="M86" s="1007"/>
      <c r="N86" s="1007"/>
      <c r="O86" s="1007"/>
      <c r="P86" s="1007"/>
      <c r="Q86" s="1007"/>
      <c r="R86" s="1007"/>
      <c r="S86" s="1007"/>
      <c r="T86" s="1007"/>
      <c r="U86" s="1007"/>
      <c r="V86" s="1007"/>
      <c r="W86" s="1007"/>
      <c r="X86" s="1007"/>
      <c r="Y86" s="1007"/>
      <c r="Z86" s="1007"/>
      <c r="AA86" s="1007"/>
      <c r="AB86" s="1007"/>
      <c r="AC86" s="1007"/>
      <c r="AD86" s="1007"/>
      <c r="AE86" s="1007"/>
      <c r="AF86" s="1007"/>
      <c r="AG86" s="1007"/>
      <c r="AI86" s="0" t="s">
        <v>515</v>
      </c>
      <c r="AJ86" s="1025"/>
      <c r="AK86" s="1025"/>
      <c r="AL86" s="1025"/>
      <c r="AM86" s="1025"/>
      <c r="AN86" s="1025"/>
      <c r="AO86" s="1025"/>
      <c r="AP86" s="1025"/>
      <c r="AQ86" s="1025"/>
      <c r="AR86" s="1025"/>
      <c r="AS86" s="1025"/>
      <c r="AT86" s="1025"/>
      <c r="AU86" s="1025"/>
      <c r="AV86" s="1025"/>
      <c r="AW86" s="1025"/>
      <c r="AX86" s="1025"/>
      <c r="AY86" s="1025"/>
      <c r="AZ86" s="1025"/>
      <c r="BA86" s="1025"/>
      <c r="BB86" s="1025"/>
      <c r="BC86" s="1025"/>
      <c r="BD86" s="1025"/>
      <c r="BE86" s="1025"/>
      <c r="BF86" s="1025"/>
      <c r="BG86" s="1025"/>
      <c r="BH86" s="1025"/>
      <c r="BI86" s="1025"/>
      <c r="BJ86" s="1025"/>
      <c r="BK86" s="1025"/>
      <c r="BL86" s="1025"/>
      <c r="BM86" s="1025"/>
      <c r="BN86" s="1025"/>
    </row>
    <row r="87" customFormat="false" ht="14.25" hidden="false" customHeight="false" outlineLevel="0" collapsed="false">
      <c r="C87" s="1007"/>
      <c r="D87" s="1007"/>
      <c r="E87" s="1007"/>
      <c r="F87" s="1007"/>
      <c r="G87" s="1007"/>
      <c r="H87" s="1007"/>
      <c r="I87" s="1007"/>
      <c r="J87" s="1007"/>
      <c r="K87" s="1007"/>
      <c r="L87" s="1007"/>
      <c r="M87" s="1007"/>
      <c r="N87" s="1007"/>
      <c r="O87" s="1007"/>
      <c r="P87" s="1007"/>
      <c r="Q87" s="1007"/>
      <c r="R87" s="1007"/>
      <c r="S87" s="1007"/>
      <c r="T87" s="1007"/>
      <c r="U87" s="1007"/>
      <c r="V87" s="1007"/>
      <c r="W87" s="1007"/>
      <c r="X87" s="1007"/>
      <c r="Y87" s="1007"/>
      <c r="Z87" s="1007"/>
      <c r="AA87" s="1007"/>
      <c r="AB87" s="1007"/>
      <c r="AC87" s="1007"/>
      <c r="AD87" s="1007"/>
      <c r="AE87" s="1007"/>
      <c r="AF87" s="1007"/>
      <c r="AG87" s="1007"/>
      <c r="AJ87" s="1025"/>
      <c r="AK87" s="1025"/>
      <c r="AL87" s="1025"/>
      <c r="AM87" s="1025"/>
      <c r="AN87" s="1025"/>
      <c r="AO87" s="1025"/>
      <c r="AP87" s="1025"/>
      <c r="AQ87" s="1025"/>
      <c r="AR87" s="1025"/>
      <c r="AS87" s="1025"/>
      <c r="AT87" s="1025"/>
      <c r="AU87" s="1025"/>
      <c r="AV87" s="1025"/>
      <c r="AW87" s="1025"/>
      <c r="AX87" s="1025"/>
      <c r="AY87" s="1025"/>
      <c r="AZ87" s="1025"/>
      <c r="BA87" s="1025"/>
      <c r="BB87" s="1025"/>
      <c r="BC87" s="1025"/>
      <c r="BD87" s="1025"/>
      <c r="BE87" s="1025"/>
      <c r="BF87" s="1025"/>
      <c r="BG87" s="1025"/>
      <c r="BH87" s="1025"/>
      <c r="BI87" s="1025"/>
      <c r="BJ87" s="1025"/>
      <c r="BK87" s="1025"/>
      <c r="BL87" s="1025"/>
      <c r="BM87" s="1025"/>
      <c r="BN87" s="1025"/>
    </row>
    <row r="88" customFormat="false" ht="14.25" hidden="false" customHeight="false" outlineLevel="0" collapsed="false">
      <c r="B88" s="953" t="s">
        <v>573</v>
      </c>
      <c r="C88" s="1007" t="str">
        <f aca="false">IF(AJ88&lt;&gt;0,AJ88,"")</f>
        <v/>
      </c>
      <c r="D88" s="1007"/>
      <c r="E88" s="1007"/>
      <c r="F88" s="1007"/>
      <c r="G88" s="1007"/>
      <c r="H88" s="1007"/>
      <c r="I88" s="1007"/>
      <c r="J88" s="1007"/>
      <c r="K88" s="1007"/>
      <c r="L88" s="1007"/>
      <c r="M88" s="1007"/>
      <c r="N88" s="1007"/>
      <c r="O88" s="1007"/>
      <c r="P88" s="1007"/>
      <c r="Q88" s="1007"/>
      <c r="R88" s="1007"/>
      <c r="S88" s="1007"/>
      <c r="T88" s="1007"/>
      <c r="U88" s="1007"/>
      <c r="V88" s="1007"/>
      <c r="W88" s="1007"/>
      <c r="X88" s="1007"/>
      <c r="Y88" s="1007"/>
      <c r="Z88" s="1007"/>
      <c r="AA88" s="1007"/>
      <c r="AB88" s="1007"/>
      <c r="AC88" s="1007"/>
      <c r="AD88" s="1007"/>
      <c r="AE88" s="1007"/>
      <c r="AF88" s="1007"/>
      <c r="AG88" s="1007"/>
      <c r="AI88" s="0" t="s">
        <v>573</v>
      </c>
      <c r="AJ88" s="1025"/>
      <c r="AK88" s="1025"/>
      <c r="AL88" s="1025"/>
      <c r="AM88" s="1025"/>
      <c r="AN88" s="1025"/>
      <c r="AO88" s="1025"/>
      <c r="AP88" s="1025"/>
      <c r="AQ88" s="1025"/>
      <c r="AR88" s="1025"/>
      <c r="AS88" s="1025"/>
      <c r="AT88" s="1025"/>
      <c r="AU88" s="1025"/>
      <c r="AV88" s="1025"/>
      <c r="AW88" s="1025"/>
      <c r="AX88" s="1025"/>
      <c r="AY88" s="1025"/>
      <c r="AZ88" s="1025"/>
      <c r="BA88" s="1025"/>
      <c r="BB88" s="1025"/>
      <c r="BC88" s="1025"/>
      <c r="BD88" s="1025"/>
      <c r="BE88" s="1025"/>
      <c r="BF88" s="1025"/>
      <c r="BG88" s="1025"/>
      <c r="BH88" s="1025"/>
      <c r="BI88" s="1025"/>
      <c r="BJ88" s="1025"/>
      <c r="BK88" s="1025"/>
      <c r="BL88" s="1025"/>
      <c r="BM88" s="1025"/>
      <c r="BN88" s="1025"/>
    </row>
    <row r="89" customFormat="false" ht="14.25" hidden="false" customHeight="false" outlineLevel="0" collapsed="false">
      <c r="C89" s="1007"/>
      <c r="D89" s="1007"/>
      <c r="E89" s="1007"/>
      <c r="F89" s="1007"/>
      <c r="G89" s="1007"/>
      <c r="H89" s="1007"/>
      <c r="I89" s="1007"/>
      <c r="J89" s="1007"/>
      <c r="K89" s="1007"/>
      <c r="L89" s="1007"/>
      <c r="M89" s="1007"/>
      <c r="N89" s="1007"/>
      <c r="O89" s="1007"/>
      <c r="P89" s="1007"/>
      <c r="Q89" s="1007"/>
      <c r="R89" s="1007"/>
      <c r="S89" s="1007"/>
      <c r="T89" s="1007"/>
      <c r="U89" s="1007"/>
      <c r="V89" s="1007"/>
      <c r="W89" s="1007"/>
      <c r="X89" s="1007"/>
      <c r="Y89" s="1007"/>
      <c r="Z89" s="1007"/>
      <c r="AA89" s="1007"/>
      <c r="AB89" s="1007"/>
      <c r="AC89" s="1007"/>
      <c r="AD89" s="1007"/>
      <c r="AE89" s="1007"/>
      <c r="AF89" s="1007"/>
      <c r="AG89" s="1007"/>
      <c r="AJ89" s="1025"/>
      <c r="AK89" s="1025"/>
      <c r="AL89" s="1025"/>
      <c r="AM89" s="1025"/>
      <c r="AN89" s="1025"/>
      <c r="AO89" s="1025"/>
      <c r="AP89" s="1025"/>
      <c r="AQ89" s="1025"/>
      <c r="AR89" s="1025"/>
      <c r="AS89" s="1025"/>
      <c r="AT89" s="1025"/>
      <c r="AU89" s="1025"/>
      <c r="AV89" s="1025"/>
      <c r="AW89" s="1025"/>
      <c r="AX89" s="1025"/>
      <c r="AY89" s="1025"/>
      <c r="AZ89" s="1025"/>
      <c r="BA89" s="1025"/>
      <c r="BB89" s="1025"/>
      <c r="BC89" s="1025"/>
      <c r="BD89" s="1025"/>
      <c r="BE89" s="1025"/>
      <c r="BF89" s="1025"/>
      <c r="BG89" s="1025"/>
      <c r="BH89" s="1025"/>
      <c r="BI89" s="1025"/>
      <c r="BJ89" s="1025"/>
      <c r="BK89" s="1025"/>
      <c r="BL89" s="1025"/>
      <c r="BM89" s="1025"/>
      <c r="BN89" s="1025"/>
    </row>
    <row r="90" customFormat="false" ht="14.25" hidden="false" customHeight="false" outlineLevel="0" collapsed="false">
      <c r="B90" s="953" t="s">
        <v>574</v>
      </c>
      <c r="C90" s="1007" t="str">
        <f aca="false">IF(AJ90&lt;&gt;0,AJ90,"")</f>
        <v/>
      </c>
      <c r="D90" s="1007"/>
      <c r="E90" s="1007"/>
      <c r="F90" s="1007"/>
      <c r="G90" s="1007"/>
      <c r="H90" s="1007"/>
      <c r="I90" s="1007"/>
      <c r="J90" s="1007"/>
      <c r="K90" s="1007"/>
      <c r="L90" s="1007"/>
      <c r="M90" s="1007"/>
      <c r="N90" s="1007"/>
      <c r="O90" s="1007"/>
      <c r="P90" s="1007"/>
      <c r="Q90" s="1007"/>
      <c r="R90" s="1007"/>
      <c r="S90" s="1007"/>
      <c r="T90" s="1007"/>
      <c r="U90" s="1007"/>
      <c r="V90" s="1007"/>
      <c r="W90" s="1007"/>
      <c r="X90" s="1007"/>
      <c r="Y90" s="1007"/>
      <c r="Z90" s="1007"/>
      <c r="AA90" s="1007"/>
      <c r="AB90" s="1007"/>
      <c r="AC90" s="1007"/>
      <c r="AD90" s="1007"/>
      <c r="AE90" s="1007"/>
      <c r="AF90" s="1007"/>
      <c r="AG90" s="1007"/>
      <c r="AI90" s="0" t="s">
        <v>574</v>
      </c>
      <c r="AJ90" s="1025"/>
      <c r="AK90" s="1025"/>
      <c r="AL90" s="1025"/>
      <c r="AM90" s="1025"/>
      <c r="AN90" s="1025"/>
      <c r="AO90" s="1025"/>
      <c r="AP90" s="1025"/>
      <c r="AQ90" s="1025"/>
      <c r="AR90" s="1025"/>
      <c r="AS90" s="1025"/>
      <c r="AT90" s="1025"/>
      <c r="AU90" s="1025"/>
      <c r="AV90" s="1025"/>
      <c r="AW90" s="1025"/>
      <c r="AX90" s="1025"/>
      <c r="AY90" s="1025"/>
      <c r="AZ90" s="1025"/>
      <c r="BA90" s="1025"/>
      <c r="BB90" s="1025"/>
      <c r="BC90" s="1025"/>
      <c r="BD90" s="1025"/>
      <c r="BE90" s="1025"/>
      <c r="BF90" s="1025"/>
      <c r="BG90" s="1025"/>
      <c r="BH90" s="1025"/>
      <c r="BI90" s="1025"/>
      <c r="BJ90" s="1025"/>
      <c r="BK90" s="1025"/>
      <c r="BL90" s="1025"/>
      <c r="BM90" s="1025"/>
      <c r="BN90" s="1025"/>
    </row>
    <row r="91" customFormat="false" ht="14.25" hidden="false" customHeight="false" outlineLevel="0" collapsed="false">
      <c r="C91" s="1007"/>
      <c r="D91" s="1007"/>
      <c r="E91" s="1007"/>
      <c r="F91" s="1007"/>
      <c r="G91" s="1007"/>
      <c r="H91" s="1007"/>
      <c r="I91" s="1007"/>
      <c r="J91" s="1007"/>
      <c r="K91" s="1007"/>
      <c r="L91" s="1007"/>
      <c r="M91" s="1007"/>
      <c r="N91" s="1007"/>
      <c r="O91" s="1007"/>
      <c r="P91" s="1007"/>
      <c r="Q91" s="1007"/>
      <c r="R91" s="1007"/>
      <c r="S91" s="1007"/>
      <c r="T91" s="1007"/>
      <c r="U91" s="1007"/>
      <c r="V91" s="1007"/>
      <c r="W91" s="1007"/>
      <c r="X91" s="1007"/>
      <c r="Y91" s="1007"/>
      <c r="Z91" s="1007"/>
      <c r="AA91" s="1007"/>
      <c r="AB91" s="1007"/>
      <c r="AC91" s="1007"/>
      <c r="AD91" s="1007"/>
      <c r="AE91" s="1007"/>
      <c r="AF91" s="1007"/>
      <c r="AG91" s="1007"/>
      <c r="AJ91" s="1025"/>
      <c r="AK91" s="1025"/>
      <c r="AL91" s="1025"/>
      <c r="AM91" s="1025"/>
      <c r="AN91" s="1025"/>
      <c r="AO91" s="1025"/>
      <c r="AP91" s="1025"/>
      <c r="AQ91" s="1025"/>
      <c r="AR91" s="1025"/>
      <c r="AS91" s="1025"/>
      <c r="AT91" s="1025"/>
      <c r="AU91" s="1025"/>
      <c r="AV91" s="1025"/>
      <c r="AW91" s="1025"/>
      <c r="AX91" s="1025"/>
      <c r="AY91" s="1025"/>
      <c r="AZ91" s="1025"/>
      <c r="BA91" s="1025"/>
      <c r="BB91" s="1025"/>
      <c r="BC91" s="1025"/>
      <c r="BD91" s="1025"/>
      <c r="BE91" s="1025"/>
      <c r="BF91" s="1025"/>
      <c r="BG91" s="1025"/>
      <c r="BH91" s="1025"/>
      <c r="BI91" s="1025"/>
      <c r="BJ91" s="1025"/>
      <c r="BK91" s="1025"/>
      <c r="BL91" s="1025"/>
      <c r="BM91" s="1025"/>
      <c r="BN91" s="1025"/>
    </row>
    <row r="92" customFormat="false" ht="14.25" hidden="false" customHeight="false" outlineLevel="0" collapsed="false">
      <c r="B92" s="953" t="s">
        <v>575</v>
      </c>
      <c r="C92" s="1007" t="str">
        <f aca="false">IF(AJ92&lt;&gt;0,AJ92,"")</f>
        <v/>
      </c>
      <c r="D92" s="1007"/>
      <c r="E92" s="1007"/>
      <c r="F92" s="1007"/>
      <c r="G92" s="1007"/>
      <c r="H92" s="1007"/>
      <c r="I92" s="1007"/>
      <c r="J92" s="1007"/>
      <c r="K92" s="1007"/>
      <c r="L92" s="1007"/>
      <c r="M92" s="1007"/>
      <c r="N92" s="1007"/>
      <c r="O92" s="1007"/>
      <c r="P92" s="1007"/>
      <c r="Q92" s="1007"/>
      <c r="R92" s="1007"/>
      <c r="S92" s="1007"/>
      <c r="T92" s="1007"/>
      <c r="U92" s="1007"/>
      <c r="V92" s="1007"/>
      <c r="W92" s="1007"/>
      <c r="X92" s="1007"/>
      <c r="Y92" s="1007"/>
      <c r="Z92" s="1007"/>
      <c r="AA92" s="1007"/>
      <c r="AB92" s="1007"/>
      <c r="AC92" s="1007"/>
      <c r="AD92" s="1007"/>
      <c r="AE92" s="1007"/>
      <c r="AF92" s="1007"/>
      <c r="AG92" s="1007"/>
      <c r="AI92" s="0" t="s">
        <v>575</v>
      </c>
      <c r="AJ92" s="1025"/>
      <c r="AK92" s="1025"/>
      <c r="AL92" s="1025"/>
      <c r="AM92" s="1025"/>
      <c r="AN92" s="1025"/>
      <c r="AO92" s="1025"/>
      <c r="AP92" s="1025"/>
      <c r="AQ92" s="1025"/>
      <c r="AR92" s="1025"/>
      <c r="AS92" s="1025"/>
      <c r="AT92" s="1025"/>
      <c r="AU92" s="1025"/>
      <c r="AV92" s="1025"/>
      <c r="AW92" s="1025"/>
      <c r="AX92" s="1025"/>
      <c r="AY92" s="1025"/>
      <c r="AZ92" s="1025"/>
      <c r="BA92" s="1025"/>
      <c r="BB92" s="1025"/>
      <c r="BC92" s="1025"/>
      <c r="BD92" s="1025"/>
      <c r="BE92" s="1025"/>
      <c r="BF92" s="1025"/>
      <c r="BG92" s="1025"/>
      <c r="BH92" s="1025"/>
      <c r="BI92" s="1025"/>
      <c r="BJ92" s="1025"/>
      <c r="BK92" s="1025"/>
      <c r="BL92" s="1025"/>
      <c r="BM92" s="1025"/>
      <c r="BN92" s="1025"/>
    </row>
    <row r="93" customFormat="false" ht="14.25" hidden="false" customHeight="false" outlineLevel="0" collapsed="false">
      <c r="C93" s="1007"/>
      <c r="D93" s="1007"/>
      <c r="E93" s="1007"/>
      <c r="F93" s="1007"/>
      <c r="G93" s="1007"/>
      <c r="H93" s="1007"/>
      <c r="I93" s="1007"/>
      <c r="J93" s="1007"/>
      <c r="K93" s="1007"/>
      <c r="L93" s="1007"/>
      <c r="M93" s="1007"/>
      <c r="N93" s="1007"/>
      <c r="O93" s="1007"/>
      <c r="P93" s="1007"/>
      <c r="Q93" s="1007"/>
      <c r="R93" s="1007"/>
      <c r="S93" s="1007"/>
      <c r="T93" s="1007"/>
      <c r="U93" s="1007"/>
      <c r="V93" s="1007"/>
      <c r="W93" s="1007"/>
      <c r="X93" s="1007"/>
      <c r="Y93" s="1007"/>
      <c r="Z93" s="1007"/>
      <c r="AA93" s="1007"/>
      <c r="AB93" s="1007"/>
      <c r="AC93" s="1007"/>
      <c r="AD93" s="1007"/>
      <c r="AE93" s="1007"/>
      <c r="AF93" s="1007"/>
      <c r="AG93" s="1007"/>
      <c r="AJ93" s="1025"/>
      <c r="AK93" s="1025"/>
      <c r="AL93" s="1025"/>
      <c r="AM93" s="1025"/>
      <c r="AN93" s="1025"/>
      <c r="AO93" s="1025"/>
      <c r="AP93" s="1025"/>
      <c r="AQ93" s="1025"/>
      <c r="AR93" s="1025"/>
      <c r="AS93" s="1025"/>
      <c r="AT93" s="1025"/>
      <c r="AU93" s="1025"/>
      <c r="AV93" s="1025"/>
      <c r="AW93" s="1025"/>
      <c r="AX93" s="1025"/>
      <c r="AY93" s="1025"/>
      <c r="AZ93" s="1025"/>
      <c r="BA93" s="1025"/>
      <c r="BB93" s="1025"/>
      <c r="BC93" s="1025"/>
      <c r="BD93" s="1025"/>
      <c r="BE93" s="1025"/>
      <c r="BF93" s="1025"/>
      <c r="BG93" s="1025"/>
      <c r="BH93" s="1025"/>
      <c r="BI93" s="1025"/>
      <c r="BJ93" s="1025"/>
      <c r="BK93" s="1025"/>
      <c r="BL93" s="1025"/>
      <c r="BM93" s="1025"/>
      <c r="BN93" s="1025"/>
    </row>
    <row r="94" customFormat="false" ht="14.25" hidden="false" customHeight="false" outlineLevel="0" collapsed="false">
      <c r="B94" s="953" t="s">
        <v>576</v>
      </c>
      <c r="C94" s="1007" t="str">
        <f aca="false">IF(AJ94&lt;&gt;0,AJ94,"")</f>
        <v/>
      </c>
      <c r="D94" s="1007"/>
      <c r="E94" s="1007"/>
      <c r="F94" s="1007"/>
      <c r="G94" s="1007"/>
      <c r="H94" s="1007"/>
      <c r="I94" s="1007"/>
      <c r="J94" s="1007"/>
      <c r="K94" s="1007"/>
      <c r="L94" s="1007"/>
      <c r="M94" s="1007"/>
      <c r="N94" s="1007"/>
      <c r="O94" s="1007"/>
      <c r="P94" s="1007"/>
      <c r="Q94" s="1007"/>
      <c r="R94" s="1007"/>
      <c r="S94" s="1007"/>
      <c r="T94" s="1007"/>
      <c r="U94" s="1007"/>
      <c r="V94" s="1007"/>
      <c r="W94" s="1007"/>
      <c r="X94" s="1007"/>
      <c r="Y94" s="1007"/>
      <c r="Z94" s="1007"/>
      <c r="AA94" s="1007"/>
      <c r="AB94" s="1007"/>
      <c r="AC94" s="1007"/>
      <c r="AD94" s="1007"/>
      <c r="AE94" s="1007"/>
      <c r="AF94" s="1007"/>
      <c r="AG94" s="1007"/>
      <c r="AI94" s="0" t="s">
        <v>576</v>
      </c>
      <c r="AJ94" s="1025"/>
      <c r="AK94" s="1025"/>
      <c r="AL94" s="1025"/>
      <c r="AM94" s="1025"/>
      <c r="AN94" s="1025"/>
      <c r="AO94" s="1025"/>
      <c r="AP94" s="1025"/>
      <c r="AQ94" s="1025"/>
      <c r="AR94" s="1025"/>
      <c r="AS94" s="1025"/>
      <c r="AT94" s="1025"/>
      <c r="AU94" s="1025"/>
      <c r="AV94" s="1025"/>
      <c r="AW94" s="1025"/>
      <c r="AX94" s="1025"/>
      <c r="AY94" s="1025"/>
      <c r="AZ94" s="1025"/>
      <c r="BA94" s="1025"/>
      <c r="BB94" s="1025"/>
      <c r="BC94" s="1025"/>
      <c r="BD94" s="1025"/>
      <c r="BE94" s="1025"/>
      <c r="BF94" s="1025"/>
      <c r="BG94" s="1025"/>
      <c r="BH94" s="1025"/>
      <c r="BI94" s="1025"/>
      <c r="BJ94" s="1025"/>
      <c r="BK94" s="1025"/>
      <c r="BL94" s="1025"/>
      <c r="BM94" s="1025"/>
      <c r="BN94" s="1025"/>
    </row>
    <row r="95" customFormat="false" ht="14.25" hidden="false" customHeight="false" outlineLevel="0" collapsed="false">
      <c r="C95" s="1007"/>
      <c r="D95" s="1007"/>
      <c r="E95" s="1007"/>
      <c r="F95" s="1007"/>
      <c r="G95" s="1007"/>
      <c r="H95" s="1007"/>
      <c r="I95" s="1007"/>
      <c r="J95" s="1007"/>
      <c r="K95" s="1007"/>
      <c r="L95" s="1007"/>
      <c r="M95" s="1007"/>
      <c r="N95" s="1007"/>
      <c r="O95" s="1007"/>
      <c r="P95" s="1007"/>
      <c r="Q95" s="1007"/>
      <c r="R95" s="1007"/>
      <c r="S95" s="1007"/>
      <c r="T95" s="1007"/>
      <c r="U95" s="1007"/>
      <c r="V95" s="1007"/>
      <c r="W95" s="1007"/>
      <c r="X95" s="1007"/>
      <c r="Y95" s="1007"/>
      <c r="Z95" s="1007"/>
      <c r="AA95" s="1007"/>
      <c r="AB95" s="1007"/>
      <c r="AC95" s="1007"/>
      <c r="AD95" s="1007"/>
      <c r="AE95" s="1007"/>
      <c r="AF95" s="1007"/>
      <c r="AG95" s="1007"/>
      <c r="AJ95" s="1025"/>
      <c r="AK95" s="1025"/>
      <c r="AL95" s="1025"/>
      <c r="AM95" s="1025"/>
      <c r="AN95" s="1025"/>
      <c r="AO95" s="1025"/>
      <c r="AP95" s="1025"/>
      <c r="AQ95" s="1025"/>
      <c r="AR95" s="1025"/>
      <c r="AS95" s="1025"/>
      <c r="AT95" s="1025"/>
      <c r="AU95" s="1025"/>
      <c r="AV95" s="1025"/>
      <c r="AW95" s="1025"/>
      <c r="AX95" s="1025"/>
      <c r="AY95" s="1025"/>
      <c r="AZ95" s="1025"/>
      <c r="BA95" s="1025"/>
      <c r="BB95" s="1025"/>
      <c r="BC95" s="1025"/>
      <c r="BD95" s="1025"/>
      <c r="BE95" s="1025"/>
      <c r="BF95" s="1025"/>
      <c r="BG95" s="1025"/>
      <c r="BH95" s="1025"/>
      <c r="BI95" s="1025"/>
      <c r="BJ95" s="1025"/>
      <c r="BK95" s="1025"/>
      <c r="BL95" s="1025"/>
      <c r="BM95" s="1025"/>
      <c r="BN95" s="1025"/>
    </row>
    <row r="96" customFormat="false" ht="14.25" hidden="false" customHeight="false" outlineLevel="0" collapsed="false">
      <c r="B96" s="953" t="s">
        <v>577</v>
      </c>
      <c r="C96" s="1007" t="str">
        <f aca="false">IF(AJ96&lt;&gt;0,AJ96,"")</f>
        <v/>
      </c>
      <c r="D96" s="1007"/>
      <c r="E96" s="1007"/>
      <c r="F96" s="1007"/>
      <c r="G96" s="1007"/>
      <c r="H96" s="1007"/>
      <c r="I96" s="1007"/>
      <c r="J96" s="1007"/>
      <c r="K96" s="1007"/>
      <c r="L96" s="1007"/>
      <c r="M96" s="1007"/>
      <c r="N96" s="1007"/>
      <c r="O96" s="1007"/>
      <c r="P96" s="1007"/>
      <c r="Q96" s="1007"/>
      <c r="R96" s="1007"/>
      <c r="S96" s="1007"/>
      <c r="T96" s="1007"/>
      <c r="U96" s="1007"/>
      <c r="V96" s="1007"/>
      <c r="W96" s="1007"/>
      <c r="X96" s="1007"/>
      <c r="Y96" s="1007"/>
      <c r="Z96" s="1007"/>
      <c r="AA96" s="1007"/>
      <c r="AB96" s="1007"/>
      <c r="AC96" s="1007"/>
      <c r="AD96" s="1007"/>
      <c r="AE96" s="1007"/>
      <c r="AF96" s="1007"/>
      <c r="AG96" s="1007"/>
      <c r="AI96" s="0" t="s">
        <v>577</v>
      </c>
      <c r="AJ96" s="1025"/>
      <c r="AK96" s="1025"/>
      <c r="AL96" s="1025"/>
      <c r="AM96" s="1025"/>
      <c r="AN96" s="1025"/>
      <c r="AO96" s="1025"/>
      <c r="AP96" s="1025"/>
      <c r="AQ96" s="1025"/>
      <c r="AR96" s="1025"/>
      <c r="AS96" s="1025"/>
      <c r="AT96" s="1025"/>
      <c r="AU96" s="1025"/>
      <c r="AV96" s="1025"/>
      <c r="AW96" s="1025"/>
      <c r="AX96" s="1025"/>
      <c r="AY96" s="1025"/>
      <c r="AZ96" s="1025"/>
      <c r="BA96" s="1025"/>
      <c r="BB96" s="1025"/>
      <c r="BC96" s="1025"/>
      <c r="BD96" s="1025"/>
      <c r="BE96" s="1025"/>
      <c r="BF96" s="1025"/>
      <c r="BG96" s="1025"/>
      <c r="BH96" s="1025"/>
      <c r="BI96" s="1025"/>
      <c r="BJ96" s="1025"/>
      <c r="BK96" s="1025"/>
      <c r="BL96" s="1025"/>
      <c r="BM96" s="1025"/>
      <c r="BN96" s="1025"/>
    </row>
    <row r="97" customFormat="false" ht="14.25" hidden="false" customHeight="false" outlineLevel="0" collapsed="false">
      <c r="C97" s="1007"/>
      <c r="D97" s="1007"/>
      <c r="E97" s="1007"/>
      <c r="F97" s="1007"/>
      <c r="G97" s="1007"/>
      <c r="H97" s="1007"/>
      <c r="I97" s="1007"/>
      <c r="J97" s="1007"/>
      <c r="K97" s="1007"/>
      <c r="L97" s="1007"/>
      <c r="M97" s="1007"/>
      <c r="N97" s="1007"/>
      <c r="O97" s="1007"/>
      <c r="P97" s="1007"/>
      <c r="Q97" s="1007"/>
      <c r="R97" s="1007"/>
      <c r="S97" s="1007"/>
      <c r="T97" s="1007"/>
      <c r="U97" s="1007"/>
      <c r="V97" s="1007"/>
      <c r="W97" s="1007"/>
      <c r="X97" s="1007"/>
      <c r="Y97" s="1007"/>
      <c r="Z97" s="1007"/>
      <c r="AA97" s="1007"/>
      <c r="AB97" s="1007"/>
      <c r="AC97" s="1007"/>
      <c r="AD97" s="1007"/>
      <c r="AE97" s="1007"/>
      <c r="AF97" s="1007"/>
      <c r="AG97" s="1007"/>
      <c r="AJ97" s="1025"/>
      <c r="AK97" s="1025"/>
      <c r="AL97" s="1025"/>
      <c r="AM97" s="1025"/>
      <c r="AN97" s="1025"/>
      <c r="AO97" s="1025"/>
      <c r="AP97" s="1025"/>
      <c r="AQ97" s="1025"/>
      <c r="AR97" s="1025"/>
      <c r="AS97" s="1025"/>
      <c r="AT97" s="1025"/>
      <c r="AU97" s="1025"/>
      <c r="AV97" s="1025"/>
      <c r="AW97" s="1025"/>
      <c r="AX97" s="1025"/>
      <c r="AY97" s="1025"/>
      <c r="AZ97" s="1025"/>
      <c r="BA97" s="1025"/>
      <c r="BB97" s="1025"/>
      <c r="BC97" s="1025"/>
      <c r="BD97" s="1025"/>
      <c r="BE97" s="1025"/>
      <c r="BF97" s="1025"/>
      <c r="BG97" s="1025"/>
      <c r="BH97" s="1025"/>
      <c r="BI97" s="1025"/>
      <c r="BJ97" s="1025"/>
      <c r="BK97" s="1025"/>
      <c r="BL97" s="1025"/>
      <c r="BM97" s="1025"/>
      <c r="BN97" s="1025"/>
    </row>
    <row r="98" customFormat="false" ht="14.25" hidden="false" customHeight="false" outlineLevel="0" collapsed="false">
      <c r="B98" s="953" t="s">
        <v>578</v>
      </c>
      <c r="C98" s="1007" t="str">
        <f aca="false">IF(AJ98&lt;&gt;0,AJ98,"")</f>
        <v/>
      </c>
      <c r="D98" s="1007"/>
      <c r="E98" s="1007"/>
      <c r="F98" s="1007"/>
      <c r="G98" s="1007"/>
      <c r="H98" s="1007"/>
      <c r="I98" s="1007"/>
      <c r="J98" s="1007"/>
      <c r="K98" s="1007"/>
      <c r="L98" s="1007"/>
      <c r="M98" s="1007"/>
      <c r="N98" s="1007"/>
      <c r="O98" s="1007"/>
      <c r="P98" s="1007"/>
      <c r="Q98" s="1007"/>
      <c r="R98" s="1007"/>
      <c r="S98" s="1007"/>
      <c r="T98" s="1007"/>
      <c r="U98" s="1007"/>
      <c r="V98" s="1007"/>
      <c r="W98" s="1007"/>
      <c r="X98" s="1007"/>
      <c r="Y98" s="1007"/>
      <c r="Z98" s="1007"/>
      <c r="AA98" s="1007"/>
      <c r="AB98" s="1007"/>
      <c r="AC98" s="1007"/>
      <c r="AD98" s="1007"/>
      <c r="AE98" s="1007"/>
      <c r="AF98" s="1007"/>
      <c r="AG98" s="1007"/>
      <c r="AI98" s="0" t="s">
        <v>578</v>
      </c>
      <c r="AJ98" s="1025"/>
      <c r="AK98" s="1025"/>
      <c r="AL98" s="1025"/>
      <c r="AM98" s="1025"/>
      <c r="AN98" s="1025"/>
      <c r="AO98" s="1025"/>
      <c r="AP98" s="1025"/>
      <c r="AQ98" s="1025"/>
      <c r="AR98" s="1025"/>
      <c r="AS98" s="1025"/>
      <c r="AT98" s="1025"/>
      <c r="AU98" s="1025"/>
      <c r="AV98" s="1025"/>
      <c r="AW98" s="1025"/>
      <c r="AX98" s="1025"/>
      <c r="AY98" s="1025"/>
      <c r="AZ98" s="1025"/>
      <c r="BA98" s="1025"/>
      <c r="BB98" s="1025"/>
      <c r="BC98" s="1025"/>
      <c r="BD98" s="1025"/>
      <c r="BE98" s="1025"/>
      <c r="BF98" s="1025"/>
      <c r="BG98" s="1025"/>
      <c r="BH98" s="1025"/>
      <c r="BI98" s="1025"/>
      <c r="BJ98" s="1025"/>
      <c r="BK98" s="1025"/>
      <c r="BL98" s="1025"/>
      <c r="BM98" s="1025"/>
      <c r="BN98" s="1025"/>
    </row>
    <row r="99" customFormat="false" ht="14.25" hidden="false" customHeight="false" outlineLevel="0" collapsed="false">
      <c r="C99" s="1007"/>
      <c r="D99" s="1007"/>
      <c r="E99" s="1007"/>
      <c r="F99" s="1007"/>
      <c r="G99" s="1007"/>
      <c r="H99" s="1007"/>
      <c r="I99" s="1007"/>
      <c r="J99" s="1007"/>
      <c r="K99" s="1007"/>
      <c r="L99" s="1007"/>
      <c r="M99" s="1007"/>
      <c r="N99" s="1007"/>
      <c r="O99" s="1007"/>
      <c r="P99" s="1007"/>
      <c r="Q99" s="1007"/>
      <c r="R99" s="1007"/>
      <c r="S99" s="1007"/>
      <c r="T99" s="1007"/>
      <c r="U99" s="1007"/>
      <c r="V99" s="1007"/>
      <c r="W99" s="1007"/>
      <c r="X99" s="1007"/>
      <c r="Y99" s="1007"/>
      <c r="Z99" s="1007"/>
      <c r="AA99" s="1007"/>
      <c r="AB99" s="1007"/>
      <c r="AC99" s="1007"/>
      <c r="AD99" s="1007"/>
      <c r="AE99" s="1007"/>
      <c r="AF99" s="1007"/>
      <c r="AG99" s="1007"/>
      <c r="AJ99" s="1025"/>
      <c r="AK99" s="1025"/>
      <c r="AL99" s="1025"/>
      <c r="AM99" s="1025"/>
      <c r="AN99" s="1025"/>
      <c r="AO99" s="1025"/>
      <c r="AP99" s="1025"/>
      <c r="AQ99" s="1025"/>
      <c r="AR99" s="1025"/>
      <c r="AS99" s="1025"/>
      <c r="AT99" s="1025"/>
      <c r="AU99" s="1025"/>
      <c r="AV99" s="1025"/>
      <c r="AW99" s="1025"/>
      <c r="AX99" s="1025"/>
      <c r="AY99" s="1025"/>
      <c r="AZ99" s="1025"/>
      <c r="BA99" s="1025"/>
      <c r="BB99" s="1025"/>
      <c r="BC99" s="1025"/>
      <c r="BD99" s="1025"/>
      <c r="BE99" s="1025"/>
      <c r="BF99" s="1025"/>
      <c r="BG99" s="1025"/>
      <c r="BH99" s="1025"/>
      <c r="BI99" s="1025"/>
      <c r="BJ99" s="1025"/>
      <c r="BK99" s="1025"/>
      <c r="BL99" s="1025"/>
      <c r="BM99" s="1025"/>
      <c r="BN99" s="1025"/>
    </row>
    <row r="100" customFormat="false" ht="14.25" hidden="false" customHeight="false" outlineLevel="0" collapsed="false">
      <c r="B100" s="953" t="s">
        <v>579</v>
      </c>
      <c r="C100" s="1007" t="str">
        <f aca="false">IF(AJ100&lt;&gt;0,AJ100,"")</f>
        <v/>
      </c>
      <c r="D100" s="1007"/>
      <c r="E100" s="1007"/>
      <c r="F100" s="1007"/>
      <c r="G100" s="1007"/>
      <c r="H100" s="1007"/>
      <c r="I100" s="1007"/>
      <c r="J100" s="1007"/>
      <c r="K100" s="1007"/>
      <c r="L100" s="1007"/>
      <c r="M100" s="1007"/>
      <c r="N100" s="1007"/>
      <c r="O100" s="1007"/>
      <c r="P100" s="1007"/>
      <c r="Q100" s="1007"/>
      <c r="R100" s="1007"/>
      <c r="S100" s="1007"/>
      <c r="T100" s="1007"/>
      <c r="U100" s="1007"/>
      <c r="V100" s="1007"/>
      <c r="W100" s="1007"/>
      <c r="X100" s="1007"/>
      <c r="Y100" s="1007"/>
      <c r="Z100" s="1007"/>
      <c r="AA100" s="1007"/>
      <c r="AB100" s="1007"/>
      <c r="AC100" s="1007"/>
      <c r="AD100" s="1007"/>
      <c r="AE100" s="1007"/>
      <c r="AF100" s="1007"/>
      <c r="AG100" s="1007"/>
      <c r="AI100" s="0" t="s">
        <v>579</v>
      </c>
      <c r="AJ100" s="1025"/>
      <c r="AK100" s="1025"/>
      <c r="AL100" s="1025"/>
      <c r="AM100" s="1025"/>
      <c r="AN100" s="1025"/>
      <c r="AO100" s="1025"/>
      <c r="AP100" s="1025"/>
      <c r="AQ100" s="1025"/>
      <c r="AR100" s="1025"/>
      <c r="AS100" s="1025"/>
      <c r="AT100" s="1025"/>
      <c r="AU100" s="1025"/>
      <c r="AV100" s="1025"/>
      <c r="AW100" s="1025"/>
      <c r="AX100" s="1025"/>
      <c r="AY100" s="1025"/>
      <c r="AZ100" s="1025"/>
      <c r="BA100" s="1025"/>
      <c r="BB100" s="1025"/>
      <c r="BC100" s="1025"/>
      <c r="BD100" s="1025"/>
      <c r="BE100" s="1025"/>
      <c r="BF100" s="1025"/>
      <c r="BG100" s="1025"/>
      <c r="BH100" s="1025"/>
      <c r="BI100" s="1025"/>
      <c r="BJ100" s="1025"/>
      <c r="BK100" s="1025"/>
      <c r="BL100" s="1025"/>
      <c r="BM100" s="1025"/>
      <c r="BN100" s="1025"/>
    </row>
    <row r="101" customFormat="false" ht="14.25" hidden="false" customHeight="false" outlineLevel="0" collapsed="false">
      <c r="C101" s="1007"/>
      <c r="D101" s="1007"/>
      <c r="E101" s="1007"/>
      <c r="F101" s="1007"/>
      <c r="G101" s="1007"/>
      <c r="H101" s="1007"/>
      <c r="I101" s="1007"/>
      <c r="J101" s="1007"/>
      <c r="K101" s="1007"/>
      <c r="L101" s="1007"/>
      <c r="M101" s="1007"/>
      <c r="N101" s="1007"/>
      <c r="O101" s="1007"/>
      <c r="P101" s="1007"/>
      <c r="Q101" s="1007"/>
      <c r="R101" s="1007"/>
      <c r="S101" s="1007"/>
      <c r="T101" s="1007"/>
      <c r="U101" s="1007"/>
      <c r="V101" s="1007"/>
      <c r="W101" s="1007"/>
      <c r="X101" s="1007"/>
      <c r="Y101" s="1007"/>
      <c r="Z101" s="1007"/>
      <c r="AA101" s="1007"/>
      <c r="AB101" s="1007"/>
      <c r="AC101" s="1007"/>
      <c r="AD101" s="1007"/>
      <c r="AE101" s="1007"/>
      <c r="AF101" s="1007"/>
      <c r="AG101" s="1007"/>
      <c r="AJ101" s="1025"/>
      <c r="AK101" s="1025"/>
      <c r="AL101" s="1025"/>
      <c r="AM101" s="1025"/>
      <c r="AN101" s="1025"/>
      <c r="AO101" s="1025"/>
      <c r="AP101" s="1025"/>
      <c r="AQ101" s="1025"/>
      <c r="AR101" s="1025"/>
      <c r="AS101" s="1025"/>
      <c r="AT101" s="1025"/>
      <c r="AU101" s="1025"/>
      <c r="AV101" s="1025"/>
      <c r="AW101" s="1025"/>
      <c r="AX101" s="1025"/>
      <c r="AY101" s="1025"/>
      <c r="AZ101" s="1025"/>
      <c r="BA101" s="1025"/>
      <c r="BB101" s="1025"/>
      <c r="BC101" s="1025"/>
      <c r="BD101" s="1025"/>
      <c r="BE101" s="1025"/>
      <c r="BF101" s="1025"/>
      <c r="BG101" s="1025"/>
      <c r="BH101" s="1025"/>
      <c r="BI101" s="1025"/>
      <c r="BJ101" s="1025"/>
      <c r="BK101" s="1025"/>
      <c r="BL101" s="1025"/>
      <c r="BM101" s="1025"/>
      <c r="BN101" s="1025"/>
    </row>
    <row r="102" customFormat="false" ht="14.25" hidden="false" customHeight="false" outlineLevel="0" collapsed="false">
      <c r="B102" s="0" t="s">
        <v>565</v>
      </c>
      <c r="F102" s="956" t="n">
        <f aca="false">AS50</f>
        <v>0</v>
      </c>
      <c r="G102" s="956"/>
      <c r="H102" s="956"/>
      <c r="I102" s="956"/>
      <c r="J102" s="956"/>
      <c r="K102" s="956"/>
      <c r="L102" s="956"/>
      <c r="M102" s="956"/>
      <c r="N102" s="956"/>
      <c r="O102" s="956"/>
      <c r="P102" s="956"/>
      <c r="Q102" s="956"/>
      <c r="R102" s="956"/>
      <c r="S102" s="956"/>
      <c r="T102" s="956"/>
      <c r="U102" s="956"/>
      <c r="V102" s="956"/>
      <c r="W102" s="956"/>
      <c r="X102" s="956"/>
      <c r="Y102" s="956"/>
      <c r="Z102" s="956"/>
      <c r="AA102" s="956"/>
      <c r="AB102" s="956"/>
      <c r="AC102" s="956"/>
      <c r="AD102" s="956"/>
      <c r="AE102" s="956"/>
      <c r="AF102" s="956"/>
      <c r="AG102" s="956"/>
    </row>
    <row r="103" customFormat="false" ht="14.25" hidden="false" customHeight="false" outlineLevel="0" collapsed="false">
      <c r="B103" s="0" t="s">
        <v>408</v>
      </c>
    </row>
    <row r="104" customFormat="false" ht="14.25" hidden="false" customHeight="false" outlineLevel="0" collapsed="false">
      <c r="B104" s="0" t="s">
        <v>408</v>
      </c>
    </row>
    <row r="105" customFormat="false" ht="14.25" hidden="false" customHeight="false" outlineLevel="0" collapsed="false">
      <c r="B105" s="0" t="s">
        <v>567</v>
      </c>
    </row>
    <row r="106" customFormat="false" ht="14.25" hidden="false" customHeight="false" outlineLevel="0" collapsed="false">
      <c r="B106" s="0" t="s">
        <v>568</v>
      </c>
    </row>
    <row r="108" customFormat="false" ht="14.25" hidden="false" customHeight="false" outlineLevel="0" collapsed="false">
      <c r="B108" s="0" t="s">
        <v>569</v>
      </c>
    </row>
    <row r="109" customFormat="false" ht="14.25" hidden="false" customHeight="false" outlineLevel="0" collapsed="false">
      <c r="B109" s="0" t="s">
        <v>570</v>
      </c>
    </row>
    <row r="110" customFormat="false" ht="14.25" hidden="false" customHeight="false" outlineLevel="0" collapsed="false">
      <c r="B110" s="0" t="s">
        <v>568</v>
      </c>
    </row>
    <row r="111" customFormat="false" ht="15" hidden="false" customHeight="false" outlineLevel="0" collapsed="false">
      <c r="B111" s="1022" t="s">
        <v>580</v>
      </c>
      <c r="C111" s="1022"/>
      <c r="D111" s="1022"/>
      <c r="E111" s="1022"/>
      <c r="F111" s="1022"/>
      <c r="G111" s="1022"/>
      <c r="H111" s="1022"/>
      <c r="I111" s="1022"/>
      <c r="J111" s="1022"/>
      <c r="K111" s="1022"/>
      <c r="L111" s="1022"/>
      <c r="M111" s="1022"/>
      <c r="N111" s="1022"/>
      <c r="O111" s="1022"/>
      <c r="P111" s="1022"/>
      <c r="Q111" s="1022"/>
      <c r="R111" s="1022"/>
      <c r="S111" s="1022"/>
      <c r="T111" s="1022"/>
      <c r="U111" s="1022"/>
      <c r="V111" s="1022"/>
      <c r="W111" s="1022"/>
      <c r="X111" s="1022"/>
      <c r="Y111" s="1022"/>
      <c r="Z111" s="1022"/>
      <c r="AA111" s="1022"/>
      <c r="AB111" s="1022"/>
      <c r="AC111" s="1022"/>
      <c r="AD111" s="1022"/>
      <c r="AE111" s="1022"/>
      <c r="AF111" s="1022"/>
      <c r="AG111" s="1022"/>
    </row>
    <row r="113" customFormat="false" ht="14.25" hidden="false" customHeight="false" outlineLevel="0" collapsed="false">
      <c r="B113" s="0" t="s">
        <v>519</v>
      </c>
    </row>
    <row r="114" customFormat="false" ht="14.25" hidden="false" customHeight="false" outlineLevel="0" collapsed="false">
      <c r="B114" s="1007" t="str">
        <f aca="false">CONCATENATE("Contratada: ",'ORÇ.GLOBAL EMPRESA'!C2,"           CNPJ: ",'ORÇ.GLOBAL EMPRESA'!E2)</f>
        <v>Contratada:            CNPJ: </v>
      </c>
      <c r="C114" s="1007"/>
      <c r="D114" s="1007"/>
      <c r="E114" s="1007"/>
      <c r="F114" s="1007"/>
      <c r="G114" s="1007"/>
      <c r="H114" s="1007"/>
      <c r="I114" s="1007"/>
      <c r="J114" s="1007"/>
      <c r="K114" s="1007"/>
      <c r="L114" s="1007"/>
      <c r="M114" s="1007"/>
      <c r="N114" s="1007"/>
      <c r="O114" s="1007"/>
      <c r="P114" s="1007"/>
      <c r="Q114" s="1007"/>
      <c r="R114" s="1007"/>
      <c r="S114" s="1007"/>
      <c r="T114" s="1007"/>
      <c r="U114" s="1007"/>
      <c r="V114" s="1007"/>
      <c r="W114" s="1007"/>
      <c r="X114" s="1007"/>
      <c r="Y114" s="1007"/>
      <c r="Z114" s="1007"/>
      <c r="AA114" s="1007"/>
      <c r="AB114" s="1007"/>
      <c r="AC114" s="1007"/>
      <c r="AD114" s="1007"/>
      <c r="AE114" s="1007"/>
      <c r="AF114" s="1007"/>
      <c r="AG114" s="1007"/>
    </row>
    <row r="115" customFormat="false" ht="14.25" hidden="false" customHeight="false" outlineLevel="0" collapsed="false">
      <c r="B115" s="1007"/>
      <c r="C115" s="1007"/>
      <c r="D115" s="1007"/>
      <c r="E115" s="1007"/>
      <c r="F115" s="1007"/>
      <c r="G115" s="1007"/>
      <c r="H115" s="1007"/>
      <c r="I115" s="1007"/>
      <c r="J115" s="1007"/>
      <c r="K115" s="1007"/>
      <c r="L115" s="1007"/>
      <c r="M115" s="1007"/>
      <c r="N115" s="1007"/>
      <c r="O115" s="1007"/>
      <c r="P115" s="1007"/>
      <c r="Q115" s="1007"/>
      <c r="R115" s="1007"/>
      <c r="S115" s="1007"/>
      <c r="T115" s="1007"/>
      <c r="U115" s="1007"/>
      <c r="V115" s="1007"/>
      <c r="W115" s="1007"/>
      <c r="X115" s="1007"/>
      <c r="Y115" s="1007"/>
      <c r="Z115" s="1007"/>
      <c r="AA115" s="1007"/>
      <c r="AB115" s="1007"/>
      <c r="AC115" s="1007"/>
      <c r="AD115" s="1007"/>
      <c r="AE115" s="1007"/>
      <c r="AF115" s="1007"/>
      <c r="AG115" s="1007"/>
    </row>
    <row r="116" customFormat="false" ht="14.25" hidden="false" customHeight="false" outlineLevel="0" collapsed="false">
      <c r="B116" s="0" t="str">
        <f aca="false">CONCATENATE("Contrato nº ",'BM GLOBAL'!F6)</f>
        <v>Contrato nº </v>
      </c>
      <c r="J116" s="0" t="str">
        <f aca="false">CONCATENATE("Licitação: ",IF(AI15&lt;&gt;0,AJ15,IF(AN15&lt;&gt;0,AO15,IF(AV15&lt;&gt;0,AW15,IF(BC15&lt;&gt;0,BD15,IF(BH15&lt;&gt;0,BI15,IF(BM15&lt;&gt;0,BN15,"Indicar modalidade da licitação!"))))))," nº ",IF(AN16&gt;0,AN16,"000"),"/",IF(AX16&gt;0,AX16,"0000"))</f>
        <v>Licitação: Indicar modalidade da licitação! nº 000/0000</v>
      </c>
    </row>
    <row r="117" customFormat="false" ht="14.25" hidden="false" customHeight="false" outlineLevel="0" collapsed="false">
      <c r="B117" s="1007" t="str">
        <f aca="false">CONCATENATE("Empreendimento: ",INFORMAÇÕES!Q6)</f>
        <v>Empreendimento: SUBSTITUIÇÃO TELHAS UBS SOCAVÃO</v>
      </c>
      <c r="C117" s="1007"/>
      <c r="D117" s="1007"/>
      <c r="E117" s="1007"/>
      <c r="F117" s="1007"/>
      <c r="G117" s="1007"/>
      <c r="H117" s="1007"/>
      <c r="I117" s="1007"/>
      <c r="J117" s="1007"/>
      <c r="K117" s="1007"/>
      <c r="L117" s="1007"/>
      <c r="M117" s="1007"/>
      <c r="N117" s="1007"/>
      <c r="O117" s="1007"/>
      <c r="P117" s="1007"/>
      <c r="Q117" s="1007"/>
      <c r="R117" s="1007"/>
      <c r="S117" s="1007"/>
      <c r="T117" s="1007"/>
      <c r="U117" s="1007"/>
      <c r="V117" s="1007"/>
      <c r="W117" s="1007"/>
      <c r="X117" s="1007"/>
      <c r="Y117" s="1007"/>
      <c r="Z117" s="1007"/>
      <c r="AA117" s="1007"/>
      <c r="AB117" s="1007"/>
      <c r="AC117" s="1007"/>
      <c r="AD117" s="1007"/>
      <c r="AE117" s="1007"/>
      <c r="AF117" s="1007"/>
      <c r="AG117" s="1007"/>
    </row>
    <row r="118" customFormat="false" ht="14.25" hidden="false" customHeight="false" outlineLevel="0" collapsed="false">
      <c r="B118" s="1007"/>
      <c r="C118" s="1007"/>
      <c r="D118" s="1007"/>
      <c r="E118" s="1007"/>
      <c r="F118" s="1007"/>
      <c r="G118" s="1007"/>
      <c r="H118" s="1007"/>
      <c r="I118" s="1007"/>
      <c r="J118" s="1007"/>
      <c r="K118" s="1007"/>
      <c r="L118" s="1007"/>
      <c r="M118" s="1007"/>
      <c r="N118" s="1007"/>
      <c r="O118" s="1007"/>
      <c r="P118" s="1007"/>
      <c r="Q118" s="1007"/>
      <c r="R118" s="1007"/>
      <c r="S118" s="1007"/>
      <c r="T118" s="1007"/>
      <c r="U118" s="1007"/>
      <c r="V118" s="1007"/>
      <c r="W118" s="1007"/>
      <c r="X118" s="1007"/>
      <c r="Y118" s="1007"/>
      <c r="Z118" s="1007"/>
      <c r="AA118" s="1007"/>
      <c r="AB118" s="1007"/>
      <c r="AC118" s="1007"/>
      <c r="AD118" s="1007"/>
      <c r="AE118" s="1007"/>
      <c r="AF118" s="1007"/>
      <c r="AG118" s="1007"/>
    </row>
    <row r="119" customFormat="false" ht="14.25" hidden="false" customHeight="true" outlineLevel="0" collapsed="false">
      <c r="B119" s="1024" t="str">
        <f aca="false">CONCATENATE(AI69,", no prazo máximo de ",AW44," dias a contar da data do presente Termo.")</f>
        <v>Lista de pendências verificadas durante a vistoria realizada pela Fiscalização da Prefeitura Municipal de Castro à obra/ao serviço acima referenciada(o), após Comunicação de sua conclusão pela Contratada, que correspondem a vícios, defeitos ou incorreções nos serviços prestados e que devem ser reparados, corrigidos, removidos, reconstruídos ou substituídos pela Contratada, às suas expensas, conforme art. 69 da Lei 8.666/1993, no prazo máximo de  dias a contar da data do presente Termo.</v>
      </c>
      <c r="C119" s="1024"/>
      <c r="D119" s="1024"/>
      <c r="E119" s="1024"/>
      <c r="F119" s="1024"/>
      <c r="G119" s="1024"/>
      <c r="H119" s="1024"/>
      <c r="I119" s="1024"/>
      <c r="J119" s="1024"/>
      <c r="K119" s="1024"/>
      <c r="L119" s="1024"/>
      <c r="M119" s="1024"/>
      <c r="N119" s="1024"/>
      <c r="O119" s="1024"/>
      <c r="P119" s="1024"/>
      <c r="Q119" s="1024"/>
      <c r="R119" s="1024"/>
      <c r="S119" s="1024"/>
      <c r="T119" s="1024"/>
      <c r="U119" s="1024"/>
      <c r="V119" s="1024"/>
      <c r="W119" s="1024"/>
      <c r="X119" s="1024"/>
      <c r="Y119" s="1024"/>
      <c r="Z119" s="1024"/>
      <c r="AA119" s="1024"/>
      <c r="AB119" s="1024"/>
      <c r="AC119" s="1024"/>
      <c r="AD119" s="1024"/>
      <c r="AE119" s="1024"/>
      <c r="AF119" s="1024"/>
      <c r="AG119" s="1024"/>
      <c r="AI119" s="1024" t="s">
        <v>581</v>
      </c>
      <c r="AJ119" s="1024"/>
      <c r="AK119" s="1024"/>
      <c r="AL119" s="1024"/>
      <c r="AM119" s="1024"/>
      <c r="AN119" s="1024"/>
      <c r="AO119" s="1024"/>
      <c r="AP119" s="1024"/>
      <c r="AQ119" s="1024"/>
      <c r="AR119" s="1024"/>
      <c r="AS119" s="1024"/>
      <c r="AT119" s="1024"/>
      <c r="AU119" s="1024"/>
      <c r="AV119" s="1024"/>
      <c r="AW119" s="1024"/>
      <c r="AX119" s="1024"/>
      <c r="AY119" s="1024"/>
      <c r="AZ119" s="1024"/>
      <c r="BA119" s="1024"/>
      <c r="BB119" s="1024"/>
      <c r="BC119" s="1024"/>
      <c r="BD119" s="1024"/>
      <c r="BE119" s="1024"/>
      <c r="BF119" s="1024"/>
      <c r="BG119" s="1024"/>
      <c r="BH119" s="1024"/>
      <c r="BI119" s="1024"/>
      <c r="BJ119" s="1024"/>
      <c r="BK119" s="1024"/>
      <c r="BL119" s="1024"/>
      <c r="BM119" s="1024"/>
      <c r="BN119" s="1024"/>
    </row>
    <row r="120" customFormat="false" ht="14.25" hidden="false" customHeight="false" outlineLevel="0" collapsed="false">
      <c r="B120" s="1024"/>
      <c r="C120" s="1024"/>
      <c r="D120" s="1024"/>
      <c r="E120" s="1024"/>
      <c r="F120" s="1024"/>
      <c r="G120" s="1024"/>
      <c r="H120" s="1024"/>
      <c r="I120" s="1024"/>
      <c r="J120" s="1024"/>
      <c r="K120" s="1024"/>
      <c r="L120" s="1024"/>
      <c r="M120" s="1024"/>
      <c r="N120" s="1024"/>
      <c r="O120" s="1024"/>
      <c r="P120" s="1024"/>
      <c r="Q120" s="1024"/>
      <c r="R120" s="1024"/>
      <c r="S120" s="1024"/>
      <c r="T120" s="1024"/>
      <c r="U120" s="1024"/>
      <c r="V120" s="1024"/>
      <c r="W120" s="1024"/>
      <c r="X120" s="1024"/>
      <c r="Y120" s="1024"/>
      <c r="Z120" s="1024"/>
      <c r="AA120" s="1024"/>
      <c r="AB120" s="1024"/>
      <c r="AC120" s="1024"/>
      <c r="AD120" s="1024"/>
      <c r="AE120" s="1024"/>
      <c r="AF120" s="1024"/>
      <c r="AG120" s="1024"/>
      <c r="AI120" s="1024"/>
      <c r="AJ120" s="1024"/>
      <c r="AK120" s="1024"/>
      <c r="AL120" s="1024"/>
      <c r="AM120" s="1024"/>
      <c r="AN120" s="1024"/>
      <c r="AO120" s="1024"/>
      <c r="AP120" s="1024"/>
      <c r="AQ120" s="1024"/>
      <c r="AR120" s="1024"/>
      <c r="AS120" s="1024"/>
      <c r="AT120" s="1024"/>
      <c r="AU120" s="1024"/>
      <c r="AV120" s="1024"/>
      <c r="AW120" s="1024"/>
      <c r="AX120" s="1024"/>
      <c r="AY120" s="1024"/>
      <c r="AZ120" s="1024"/>
      <c r="BA120" s="1024"/>
      <c r="BB120" s="1024"/>
      <c r="BC120" s="1024"/>
      <c r="BD120" s="1024"/>
      <c r="BE120" s="1024"/>
      <c r="BF120" s="1024"/>
      <c r="BG120" s="1024"/>
      <c r="BH120" s="1024"/>
      <c r="BI120" s="1024"/>
      <c r="BJ120" s="1024"/>
      <c r="BK120" s="1024"/>
      <c r="BL120" s="1024"/>
      <c r="BM120" s="1024"/>
      <c r="BN120" s="1024"/>
    </row>
    <row r="121" customFormat="false" ht="14.25" hidden="false" customHeight="false" outlineLevel="0" collapsed="false">
      <c r="B121" s="1024"/>
      <c r="C121" s="1024"/>
      <c r="D121" s="1024"/>
      <c r="E121" s="1024"/>
      <c r="F121" s="1024"/>
      <c r="G121" s="1024"/>
      <c r="H121" s="1024"/>
      <c r="I121" s="1024"/>
      <c r="J121" s="1024"/>
      <c r="K121" s="1024"/>
      <c r="L121" s="1024"/>
      <c r="M121" s="1024"/>
      <c r="N121" s="1024"/>
      <c r="O121" s="1024"/>
      <c r="P121" s="1024"/>
      <c r="Q121" s="1024"/>
      <c r="R121" s="1024"/>
      <c r="S121" s="1024"/>
      <c r="T121" s="1024"/>
      <c r="U121" s="1024"/>
      <c r="V121" s="1024"/>
      <c r="W121" s="1024"/>
      <c r="X121" s="1024"/>
      <c r="Y121" s="1024"/>
      <c r="Z121" s="1024"/>
      <c r="AA121" s="1024"/>
      <c r="AB121" s="1024"/>
      <c r="AC121" s="1024"/>
      <c r="AD121" s="1024"/>
      <c r="AE121" s="1024"/>
      <c r="AF121" s="1024"/>
      <c r="AG121" s="1024"/>
      <c r="AI121" s="1024"/>
      <c r="AJ121" s="1024"/>
      <c r="AK121" s="1024"/>
      <c r="AL121" s="1024"/>
      <c r="AM121" s="1024"/>
      <c r="AN121" s="1024"/>
      <c r="AO121" s="1024"/>
      <c r="AP121" s="1024"/>
      <c r="AQ121" s="1024"/>
      <c r="AR121" s="1024"/>
      <c r="AS121" s="1024"/>
      <c r="AT121" s="1024"/>
      <c r="AU121" s="1024"/>
      <c r="AV121" s="1024"/>
      <c r="AW121" s="1024"/>
      <c r="AX121" s="1024"/>
      <c r="AY121" s="1024"/>
      <c r="AZ121" s="1024"/>
      <c r="BA121" s="1024"/>
      <c r="BB121" s="1024"/>
      <c r="BC121" s="1024"/>
      <c r="BD121" s="1024"/>
      <c r="BE121" s="1024"/>
      <c r="BF121" s="1024"/>
      <c r="BG121" s="1024"/>
      <c r="BH121" s="1024"/>
      <c r="BI121" s="1024"/>
      <c r="BJ121" s="1024"/>
      <c r="BK121" s="1024"/>
      <c r="BL121" s="1024"/>
      <c r="BM121" s="1024"/>
      <c r="BN121" s="1024"/>
    </row>
    <row r="122" customFormat="false" ht="14.25" hidden="false" customHeight="false" outlineLevel="0" collapsed="false">
      <c r="B122" s="1024"/>
      <c r="C122" s="1024"/>
      <c r="D122" s="1024"/>
      <c r="E122" s="1024"/>
      <c r="F122" s="1024"/>
      <c r="G122" s="1024"/>
      <c r="H122" s="1024"/>
      <c r="I122" s="1024"/>
      <c r="J122" s="1024"/>
      <c r="K122" s="1024"/>
      <c r="L122" s="1024"/>
      <c r="M122" s="1024"/>
      <c r="N122" s="1024"/>
      <c r="O122" s="1024"/>
      <c r="P122" s="1024"/>
      <c r="Q122" s="1024"/>
      <c r="R122" s="1024"/>
      <c r="S122" s="1024"/>
      <c r="T122" s="1024"/>
      <c r="U122" s="1024"/>
      <c r="V122" s="1024"/>
      <c r="W122" s="1024"/>
      <c r="X122" s="1024"/>
      <c r="Y122" s="1024"/>
      <c r="Z122" s="1024"/>
      <c r="AA122" s="1024"/>
      <c r="AB122" s="1024"/>
      <c r="AC122" s="1024"/>
      <c r="AD122" s="1024"/>
      <c r="AE122" s="1024"/>
      <c r="AF122" s="1024"/>
      <c r="AG122" s="1024"/>
      <c r="AI122" s="1024"/>
      <c r="AJ122" s="1024"/>
      <c r="AK122" s="1024"/>
      <c r="AL122" s="1024"/>
      <c r="AM122" s="1024"/>
      <c r="AN122" s="1024"/>
      <c r="AO122" s="1024"/>
      <c r="AP122" s="1024"/>
      <c r="AQ122" s="1024"/>
      <c r="AR122" s="1024"/>
      <c r="AS122" s="1024"/>
      <c r="AT122" s="1024"/>
      <c r="AU122" s="1024"/>
      <c r="AV122" s="1024"/>
      <c r="AW122" s="1024"/>
      <c r="AX122" s="1024"/>
      <c r="AY122" s="1024"/>
      <c r="AZ122" s="1024"/>
      <c r="BA122" s="1024"/>
      <c r="BB122" s="1024"/>
      <c r="BC122" s="1024"/>
      <c r="BD122" s="1024"/>
      <c r="BE122" s="1024"/>
      <c r="BF122" s="1024"/>
      <c r="BG122" s="1024"/>
      <c r="BH122" s="1024"/>
      <c r="BI122" s="1024"/>
      <c r="BJ122" s="1024"/>
      <c r="BK122" s="1024"/>
      <c r="BL122" s="1024"/>
      <c r="BM122" s="1024"/>
      <c r="BN122" s="1024"/>
    </row>
    <row r="123" customFormat="false" ht="14.25" hidden="false" customHeight="false" outlineLevel="0" collapsed="false">
      <c r="B123" s="1024"/>
      <c r="C123" s="1024"/>
      <c r="D123" s="1024"/>
      <c r="E123" s="1024"/>
      <c r="F123" s="1024"/>
      <c r="G123" s="1024"/>
      <c r="H123" s="1024"/>
      <c r="I123" s="1024"/>
      <c r="J123" s="1024"/>
      <c r="K123" s="1024"/>
      <c r="L123" s="1024"/>
      <c r="M123" s="1024"/>
      <c r="N123" s="1024"/>
      <c r="O123" s="1024"/>
      <c r="P123" s="1024"/>
      <c r="Q123" s="1024"/>
      <c r="R123" s="1024"/>
      <c r="S123" s="1024"/>
      <c r="T123" s="1024"/>
      <c r="U123" s="1024"/>
      <c r="V123" s="1024"/>
      <c r="W123" s="1024"/>
      <c r="X123" s="1024"/>
      <c r="Y123" s="1024"/>
      <c r="Z123" s="1024"/>
      <c r="AA123" s="1024"/>
      <c r="AB123" s="1024"/>
      <c r="AC123" s="1024"/>
      <c r="AD123" s="1024"/>
      <c r="AE123" s="1024"/>
      <c r="AF123" s="1024"/>
      <c r="AG123" s="1024"/>
      <c r="AI123" s="1024"/>
      <c r="AJ123" s="1024"/>
      <c r="AK123" s="1024"/>
      <c r="AL123" s="1024"/>
      <c r="AM123" s="1024"/>
      <c r="AN123" s="1024"/>
      <c r="AO123" s="1024"/>
      <c r="AP123" s="1024"/>
      <c r="AQ123" s="1024"/>
      <c r="AR123" s="1024"/>
      <c r="AS123" s="1024"/>
      <c r="AT123" s="1024"/>
      <c r="AU123" s="1024"/>
      <c r="AV123" s="1024"/>
      <c r="AW123" s="1024"/>
      <c r="AX123" s="1024"/>
      <c r="AY123" s="1024"/>
      <c r="AZ123" s="1024"/>
      <c r="BA123" s="1024"/>
      <c r="BB123" s="1024"/>
      <c r="BC123" s="1024"/>
      <c r="BD123" s="1024"/>
      <c r="BE123" s="1024"/>
      <c r="BF123" s="1024"/>
      <c r="BG123" s="1024"/>
      <c r="BH123" s="1024"/>
      <c r="BI123" s="1024"/>
      <c r="BJ123" s="1024"/>
      <c r="BK123" s="1024"/>
      <c r="BL123" s="1024"/>
      <c r="BM123" s="1024"/>
      <c r="BN123" s="1024"/>
    </row>
    <row r="124" customFormat="false" ht="14.25" hidden="false" customHeight="false" outlineLevel="0" collapsed="false">
      <c r="B124" s="953" t="s">
        <v>582</v>
      </c>
      <c r="C124" s="1007" t="str">
        <f aca="false">IF(AJ124&lt;&gt;0,AJ124,"")</f>
        <v/>
      </c>
      <c r="D124" s="1007"/>
      <c r="E124" s="1007"/>
      <c r="F124" s="1007"/>
      <c r="G124" s="1007"/>
      <c r="H124" s="1007"/>
      <c r="I124" s="1007"/>
      <c r="J124" s="1007"/>
      <c r="K124" s="1007"/>
      <c r="L124" s="1007"/>
      <c r="M124" s="1007"/>
      <c r="N124" s="1007"/>
      <c r="O124" s="1007"/>
      <c r="P124" s="1007"/>
      <c r="Q124" s="1007"/>
      <c r="R124" s="1007"/>
      <c r="S124" s="1007"/>
      <c r="T124" s="1007"/>
      <c r="U124" s="1007"/>
      <c r="V124" s="1007"/>
      <c r="W124" s="1007"/>
      <c r="X124" s="1007"/>
      <c r="Y124" s="1007"/>
      <c r="Z124" s="1007"/>
      <c r="AA124" s="1007"/>
      <c r="AB124" s="1007"/>
      <c r="AC124" s="1007"/>
      <c r="AD124" s="1007"/>
      <c r="AE124" s="1007"/>
      <c r="AF124" s="1007"/>
      <c r="AG124" s="1007"/>
      <c r="AI124" s="0" t="s">
        <v>582</v>
      </c>
      <c r="AJ124" s="1025"/>
      <c r="AK124" s="1025"/>
      <c r="AL124" s="1025"/>
      <c r="AM124" s="1025"/>
      <c r="AN124" s="1025"/>
      <c r="AO124" s="1025"/>
      <c r="AP124" s="1025"/>
      <c r="AQ124" s="1025"/>
      <c r="AR124" s="1025"/>
      <c r="AS124" s="1025"/>
      <c r="AT124" s="1025"/>
      <c r="AU124" s="1025"/>
      <c r="AV124" s="1025"/>
      <c r="AW124" s="1025"/>
      <c r="AX124" s="1025"/>
      <c r="AY124" s="1025"/>
      <c r="AZ124" s="1025"/>
      <c r="BA124" s="1025"/>
      <c r="BB124" s="1025"/>
      <c r="BC124" s="1025"/>
      <c r="BD124" s="1025"/>
      <c r="BE124" s="1025"/>
      <c r="BF124" s="1025"/>
      <c r="BG124" s="1025"/>
      <c r="BH124" s="1025"/>
      <c r="BI124" s="1025"/>
      <c r="BJ124" s="1025"/>
      <c r="BK124" s="1025"/>
      <c r="BL124" s="1025"/>
      <c r="BM124" s="1025"/>
      <c r="BN124" s="1025"/>
    </row>
    <row r="125" customFormat="false" ht="14.25" hidden="false" customHeight="false" outlineLevel="0" collapsed="false">
      <c r="C125" s="1007"/>
      <c r="D125" s="1007"/>
      <c r="E125" s="1007"/>
      <c r="F125" s="1007"/>
      <c r="G125" s="1007"/>
      <c r="H125" s="1007"/>
      <c r="I125" s="1007"/>
      <c r="J125" s="1007"/>
      <c r="K125" s="1007"/>
      <c r="L125" s="1007"/>
      <c r="M125" s="1007"/>
      <c r="N125" s="1007"/>
      <c r="O125" s="1007"/>
      <c r="P125" s="1007"/>
      <c r="Q125" s="1007"/>
      <c r="R125" s="1007"/>
      <c r="S125" s="1007"/>
      <c r="T125" s="1007"/>
      <c r="U125" s="1007"/>
      <c r="V125" s="1007"/>
      <c r="W125" s="1007"/>
      <c r="X125" s="1007"/>
      <c r="Y125" s="1007"/>
      <c r="Z125" s="1007"/>
      <c r="AA125" s="1007"/>
      <c r="AB125" s="1007"/>
      <c r="AC125" s="1007"/>
      <c r="AD125" s="1007"/>
      <c r="AE125" s="1007"/>
      <c r="AF125" s="1007"/>
      <c r="AG125" s="1007"/>
      <c r="AJ125" s="1025"/>
      <c r="AK125" s="1025"/>
      <c r="AL125" s="1025"/>
      <c r="AM125" s="1025"/>
      <c r="AN125" s="1025"/>
      <c r="AO125" s="1025"/>
      <c r="AP125" s="1025"/>
      <c r="AQ125" s="1025"/>
      <c r="AR125" s="1025"/>
      <c r="AS125" s="1025"/>
      <c r="AT125" s="1025"/>
      <c r="AU125" s="1025"/>
      <c r="AV125" s="1025"/>
      <c r="AW125" s="1025"/>
      <c r="AX125" s="1025"/>
      <c r="AY125" s="1025"/>
      <c r="AZ125" s="1025"/>
      <c r="BA125" s="1025"/>
      <c r="BB125" s="1025"/>
      <c r="BC125" s="1025"/>
      <c r="BD125" s="1025"/>
      <c r="BE125" s="1025"/>
      <c r="BF125" s="1025"/>
      <c r="BG125" s="1025"/>
      <c r="BH125" s="1025"/>
      <c r="BI125" s="1025"/>
      <c r="BJ125" s="1025"/>
      <c r="BK125" s="1025"/>
      <c r="BL125" s="1025"/>
      <c r="BM125" s="1025"/>
      <c r="BN125" s="1025"/>
    </row>
    <row r="126" customFormat="false" ht="14.25" hidden="false" customHeight="false" outlineLevel="0" collapsed="false">
      <c r="B126" s="953" t="s">
        <v>583</v>
      </c>
      <c r="C126" s="1007" t="str">
        <f aca="false">IF(AJ126&lt;&gt;0,AJ126,"")</f>
        <v/>
      </c>
      <c r="D126" s="1007"/>
      <c r="E126" s="1007"/>
      <c r="F126" s="1007"/>
      <c r="G126" s="1007"/>
      <c r="H126" s="1007"/>
      <c r="I126" s="1007"/>
      <c r="J126" s="1007"/>
      <c r="K126" s="1007"/>
      <c r="L126" s="1007"/>
      <c r="M126" s="1007"/>
      <c r="N126" s="1007"/>
      <c r="O126" s="1007"/>
      <c r="P126" s="1007"/>
      <c r="Q126" s="1007"/>
      <c r="R126" s="1007"/>
      <c r="S126" s="1007"/>
      <c r="T126" s="1007"/>
      <c r="U126" s="1007"/>
      <c r="V126" s="1007"/>
      <c r="W126" s="1007"/>
      <c r="X126" s="1007"/>
      <c r="Y126" s="1007"/>
      <c r="Z126" s="1007"/>
      <c r="AA126" s="1007"/>
      <c r="AB126" s="1007"/>
      <c r="AC126" s="1007"/>
      <c r="AD126" s="1007"/>
      <c r="AE126" s="1007"/>
      <c r="AF126" s="1007"/>
      <c r="AG126" s="1007"/>
      <c r="AI126" s="0" t="s">
        <v>583</v>
      </c>
      <c r="AJ126" s="1025"/>
      <c r="AK126" s="1025"/>
      <c r="AL126" s="1025"/>
      <c r="AM126" s="1025"/>
      <c r="AN126" s="1025"/>
      <c r="AO126" s="1025"/>
      <c r="AP126" s="1025"/>
      <c r="AQ126" s="1025"/>
      <c r="AR126" s="1025"/>
      <c r="AS126" s="1025"/>
      <c r="AT126" s="1025"/>
      <c r="AU126" s="1025"/>
      <c r="AV126" s="1025"/>
      <c r="AW126" s="1025"/>
      <c r="AX126" s="1025"/>
      <c r="AY126" s="1025"/>
      <c r="AZ126" s="1025"/>
      <c r="BA126" s="1025"/>
      <c r="BB126" s="1025"/>
      <c r="BC126" s="1025"/>
      <c r="BD126" s="1025"/>
      <c r="BE126" s="1025"/>
      <c r="BF126" s="1025"/>
      <c r="BG126" s="1025"/>
      <c r="BH126" s="1025"/>
      <c r="BI126" s="1025"/>
      <c r="BJ126" s="1025"/>
      <c r="BK126" s="1025"/>
      <c r="BL126" s="1025"/>
      <c r="BM126" s="1025"/>
      <c r="BN126" s="1025"/>
    </row>
    <row r="127" customFormat="false" ht="14.25" hidden="false" customHeight="false" outlineLevel="0" collapsed="false">
      <c r="C127" s="1007"/>
      <c r="D127" s="1007"/>
      <c r="E127" s="1007"/>
      <c r="F127" s="1007"/>
      <c r="G127" s="1007"/>
      <c r="H127" s="1007"/>
      <c r="I127" s="1007"/>
      <c r="J127" s="1007"/>
      <c r="K127" s="1007"/>
      <c r="L127" s="1007"/>
      <c r="M127" s="1007"/>
      <c r="N127" s="1007"/>
      <c r="O127" s="1007"/>
      <c r="P127" s="1007"/>
      <c r="Q127" s="1007"/>
      <c r="R127" s="1007"/>
      <c r="S127" s="1007"/>
      <c r="T127" s="1007"/>
      <c r="U127" s="1007"/>
      <c r="V127" s="1007"/>
      <c r="W127" s="1007"/>
      <c r="X127" s="1007"/>
      <c r="Y127" s="1007"/>
      <c r="Z127" s="1007"/>
      <c r="AA127" s="1007"/>
      <c r="AB127" s="1007"/>
      <c r="AC127" s="1007"/>
      <c r="AD127" s="1007"/>
      <c r="AE127" s="1007"/>
      <c r="AF127" s="1007"/>
      <c r="AG127" s="1007"/>
      <c r="AJ127" s="1025"/>
      <c r="AK127" s="1025"/>
      <c r="AL127" s="1025"/>
      <c r="AM127" s="1025"/>
      <c r="AN127" s="1025"/>
      <c r="AO127" s="1025"/>
      <c r="AP127" s="1025"/>
      <c r="AQ127" s="1025"/>
      <c r="AR127" s="1025"/>
      <c r="AS127" s="1025"/>
      <c r="AT127" s="1025"/>
      <c r="AU127" s="1025"/>
      <c r="AV127" s="1025"/>
      <c r="AW127" s="1025"/>
      <c r="AX127" s="1025"/>
      <c r="AY127" s="1025"/>
      <c r="AZ127" s="1025"/>
      <c r="BA127" s="1025"/>
      <c r="BB127" s="1025"/>
      <c r="BC127" s="1025"/>
      <c r="BD127" s="1025"/>
      <c r="BE127" s="1025"/>
      <c r="BF127" s="1025"/>
      <c r="BG127" s="1025"/>
      <c r="BH127" s="1025"/>
      <c r="BI127" s="1025"/>
      <c r="BJ127" s="1025"/>
      <c r="BK127" s="1025"/>
      <c r="BL127" s="1025"/>
      <c r="BM127" s="1025"/>
      <c r="BN127" s="1025"/>
    </row>
    <row r="128" customFormat="false" ht="14.25" hidden="false" customHeight="false" outlineLevel="0" collapsed="false">
      <c r="B128" s="953" t="s">
        <v>584</v>
      </c>
      <c r="C128" s="1007" t="str">
        <f aca="false">IF(AJ128&lt;&gt;0,AJ128,"")</f>
        <v/>
      </c>
      <c r="D128" s="1007"/>
      <c r="E128" s="1007"/>
      <c r="F128" s="1007"/>
      <c r="G128" s="1007"/>
      <c r="H128" s="1007"/>
      <c r="I128" s="1007"/>
      <c r="J128" s="1007"/>
      <c r="K128" s="1007"/>
      <c r="L128" s="1007"/>
      <c r="M128" s="1007"/>
      <c r="N128" s="1007"/>
      <c r="O128" s="1007"/>
      <c r="P128" s="1007"/>
      <c r="Q128" s="1007"/>
      <c r="R128" s="1007"/>
      <c r="S128" s="1007"/>
      <c r="T128" s="1007"/>
      <c r="U128" s="1007"/>
      <c r="V128" s="1007"/>
      <c r="W128" s="1007"/>
      <c r="X128" s="1007"/>
      <c r="Y128" s="1007"/>
      <c r="Z128" s="1007"/>
      <c r="AA128" s="1007"/>
      <c r="AB128" s="1007"/>
      <c r="AC128" s="1007"/>
      <c r="AD128" s="1007"/>
      <c r="AE128" s="1007"/>
      <c r="AF128" s="1007"/>
      <c r="AG128" s="1007"/>
      <c r="AI128" s="0" t="s">
        <v>584</v>
      </c>
      <c r="AJ128" s="1025"/>
      <c r="AK128" s="1025"/>
      <c r="AL128" s="1025"/>
      <c r="AM128" s="1025"/>
      <c r="AN128" s="1025"/>
      <c r="AO128" s="1025"/>
      <c r="AP128" s="1025"/>
      <c r="AQ128" s="1025"/>
      <c r="AR128" s="1025"/>
      <c r="AS128" s="1025"/>
      <c r="AT128" s="1025"/>
      <c r="AU128" s="1025"/>
      <c r="AV128" s="1025"/>
      <c r="AW128" s="1025"/>
      <c r="AX128" s="1025"/>
      <c r="AY128" s="1025"/>
      <c r="AZ128" s="1025"/>
      <c r="BA128" s="1025"/>
      <c r="BB128" s="1025"/>
      <c r="BC128" s="1025"/>
      <c r="BD128" s="1025"/>
      <c r="BE128" s="1025"/>
      <c r="BF128" s="1025"/>
      <c r="BG128" s="1025"/>
      <c r="BH128" s="1025"/>
      <c r="BI128" s="1025"/>
      <c r="BJ128" s="1025"/>
      <c r="BK128" s="1025"/>
      <c r="BL128" s="1025"/>
      <c r="BM128" s="1025"/>
      <c r="BN128" s="1025"/>
    </row>
    <row r="129" customFormat="false" ht="14.25" hidden="false" customHeight="false" outlineLevel="0" collapsed="false">
      <c r="C129" s="1007"/>
      <c r="D129" s="1007"/>
      <c r="E129" s="1007"/>
      <c r="F129" s="1007"/>
      <c r="G129" s="1007"/>
      <c r="H129" s="1007"/>
      <c r="I129" s="1007"/>
      <c r="J129" s="1007"/>
      <c r="K129" s="1007"/>
      <c r="L129" s="1007"/>
      <c r="M129" s="1007"/>
      <c r="N129" s="1007"/>
      <c r="O129" s="1007"/>
      <c r="P129" s="1007"/>
      <c r="Q129" s="1007"/>
      <c r="R129" s="1007"/>
      <c r="S129" s="1007"/>
      <c r="T129" s="1007"/>
      <c r="U129" s="1007"/>
      <c r="V129" s="1007"/>
      <c r="W129" s="1007"/>
      <c r="X129" s="1007"/>
      <c r="Y129" s="1007"/>
      <c r="Z129" s="1007"/>
      <c r="AA129" s="1007"/>
      <c r="AB129" s="1007"/>
      <c r="AC129" s="1007"/>
      <c r="AD129" s="1007"/>
      <c r="AE129" s="1007"/>
      <c r="AF129" s="1007"/>
      <c r="AG129" s="1007"/>
      <c r="AJ129" s="1025"/>
      <c r="AK129" s="1025"/>
      <c r="AL129" s="1025"/>
      <c r="AM129" s="1025"/>
      <c r="AN129" s="1025"/>
      <c r="AO129" s="1025"/>
      <c r="AP129" s="1025"/>
      <c r="AQ129" s="1025"/>
      <c r="AR129" s="1025"/>
      <c r="AS129" s="1025"/>
      <c r="AT129" s="1025"/>
      <c r="AU129" s="1025"/>
      <c r="AV129" s="1025"/>
      <c r="AW129" s="1025"/>
      <c r="AX129" s="1025"/>
      <c r="AY129" s="1025"/>
      <c r="AZ129" s="1025"/>
      <c r="BA129" s="1025"/>
      <c r="BB129" s="1025"/>
      <c r="BC129" s="1025"/>
      <c r="BD129" s="1025"/>
      <c r="BE129" s="1025"/>
      <c r="BF129" s="1025"/>
      <c r="BG129" s="1025"/>
      <c r="BH129" s="1025"/>
      <c r="BI129" s="1025"/>
      <c r="BJ129" s="1025"/>
      <c r="BK129" s="1025"/>
      <c r="BL129" s="1025"/>
      <c r="BM129" s="1025"/>
      <c r="BN129" s="1025"/>
    </row>
    <row r="130" customFormat="false" ht="14.25" hidden="false" customHeight="false" outlineLevel="0" collapsed="false">
      <c r="B130" s="953" t="s">
        <v>585</v>
      </c>
      <c r="C130" s="1007" t="str">
        <f aca="false">IF(AJ130&lt;&gt;0,AJ130,"")</f>
        <v/>
      </c>
      <c r="D130" s="1007"/>
      <c r="E130" s="1007"/>
      <c r="F130" s="1007"/>
      <c r="G130" s="1007"/>
      <c r="H130" s="1007"/>
      <c r="I130" s="1007"/>
      <c r="J130" s="1007"/>
      <c r="K130" s="1007"/>
      <c r="L130" s="1007"/>
      <c r="M130" s="1007"/>
      <c r="N130" s="1007"/>
      <c r="O130" s="1007"/>
      <c r="P130" s="1007"/>
      <c r="Q130" s="1007"/>
      <c r="R130" s="1007"/>
      <c r="S130" s="1007"/>
      <c r="T130" s="1007"/>
      <c r="U130" s="1007"/>
      <c r="V130" s="1007"/>
      <c r="W130" s="1007"/>
      <c r="X130" s="1007"/>
      <c r="Y130" s="1007"/>
      <c r="Z130" s="1007"/>
      <c r="AA130" s="1007"/>
      <c r="AB130" s="1007"/>
      <c r="AC130" s="1007"/>
      <c r="AD130" s="1007"/>
      <c r="AE130" s="1007"/>
      <c r="AF130" s="1007"/>
      <c r="AG130" s="1007"/>
      <c r="AI130" s="0" t="s">
        <v>585</v>
      </c>
      <c r="AJ130" s="1025"/>
      <c r="AK130" s="1025"/>
      <c r="AL130" s="1025"/>
      <c r="AM130" s="1025"/>
      <c r="AN130" s="1025"/>
      <c r="AO130" s="1025"/>
      <c r="AP130" s="1025"/>
      <c r="AQ130" s="1025"/>
      <c r="AR130" s="1025"/>
      <c r="AS130" s="1025"/>
      <c r="AT130" s="1025"/>
      <c r="AU130" s="1025"/>
      <c r="AV130" s="1025"/>
      <c r="AW130" s="1025"/>
      <c r="AX130" s="1025"/>
      <c r="AY130" s="1025"/>
      <c r="AZ130" s="1025"/>
      <c r="BA130" s="1025"/>
      <c r="BB130" s="1025"/>
      <c r="BC130" s="1025"/>
      <c r="BD130" s="1025"/>
      <c r="BE130" s="1025"/>
      <c r="BF130" s="1025"/>
      <c r="BG130" s="1025"/>
      <c r="BH130" s="1025"/>
      <c r="BI130" s="1025"/>
      <c r="BJ130" s="1025"/>
      <c r="BK130" s="1025"/>
      <c r="BL130" s="1025"/>
      <c r="BM130" s="1025"/>
      <c r="BN130" s="1025"/>
    </row>
    <row r="131" customFormat="false" ht="14.25" hidden="false" customHeight="false" outlineLevel="0" collapsed="false">
      <c r="C131" s="1007"/>
      <c r="D131" s="1007"/>
      <c r="E131" s="1007"/>
      <c r="F131" s="1007"/>
      <c r="G131" s="1007"/>
      <c r="H131" s="1007"/>
      <c r="I131" s="1007"/>
      <c r="J131" s="1007"/>
      <c r="K131" s="1007"/>
      <c r="L131" s="1007"/>
      <c r="M131" s="1007"/>
      <c r="N131" s="1007"/>
      <c r="O131" s="1007"/>
      <c r="P131" s="1007"/>
      <c r="Q131" s="1007"/>
      <c r="R131" s="1007"/>
      <c r="S131" s="1007"/>
      <c r="T131" s="1007"/>
      <c r="U131" s="1007"/>
      <c r="V131" s="1007"/>
      <c r="W131" s="1007"/>
      <c r="X131" s="1007"/>
      <c r="Y131" s="1007"/>
      <c r="Z131" s="1007"/>
      <c r="AA131" s="1007"/>
      <c r="AB131" s="1007"/>
      <c r="AC131" s="1007"/>
      <c r="AD131" s="1007"/>
      <c r="AE131" s="1007"/>
      <c r="AF131" s="1007"/>
      <c r="AG131" s="1007"/>
      <c r="AJ131" s="1025"/>
      <c r="AK131" s="1025"/>
      <c r="AL131" s="1025"/>
      <c r="AM131" s="1025"/>
      <c r="AN131" s="1025"/>
      <c r="AO131" s="1025"/>
      <c r="AP131" s="1025"/>
      <c r="AQ131" s="1025"/>
      <c r="AR131" s="1025"/>
      <c r="AS131" s="1025"/>
      <c r="AT131" s="1025"/>
      <c r="AU131" s="1025"/>
      <c r="AV131" s="1025"/>
      <c r="AW131" s="1025"/>
      <c r="AX131" s="1025"/>
      <c r="AY131" s="1025"/>
      <c r="AZ131" s="1025"/>
      <c r="BA131" s="1025"/>
      <c r="BB131" s="1025"/>
      <c r="BC131" s="1025"/>
      <c r="BD131" s="1025"/>
      <c r="BE131" s="1025"/>
      <c r="BF131" s="1025"/>
      <c r="BG131" s="1025"/>
      <c r="BH131" s="1025"/>
      <c r="BI131" s="1025"/>
      <c r="BJ131" s="1025"/>
      <c r="BK131" s="1025"/>
      <c r="BL131" s="1025"/>
      <c r="BM131" s="1025"/>
      <c r="BN131" s="1025"/>
    </row>
    <row r="132" customFormat="false" ht="14.25" hidden="false" customHeight="false" outlineLevel="0" collapsed="false">
      <c r="B132" s="953" t="s">
        <v>586</v>
      </c>
      <c r="C132" s="1007" t="str">
        <f aca="false">IF(AJ132&lt;&gt;0,AJ132,"")</f>
        <v/>
      </c>
      <c r="D132" s="1007"/>
      <c r="E132" s="1007"/>
      <c r="F132" s="1007"/>
      <c r="G132" s="1007"/>
      <c r="H132" s="1007"/>
      <c r="I132" s="1007"/>
      <c r="J132" s="1007"/>
      <c r="K132" s="1007"/>
      <c r="L132" s="1007"/>
      <c r="M132" s="1007"/>
      <c r="N132" s="1007"/>
      <c r="O132" s="1007"/>
      <c r="P132" s="1007"/>
      <c r="Q132" s="1007"/>
      <c r="R132" s="1007"/>
      <c r="S132" s="1007"/>
      <c r="T132" s="1007"/>
      <c r="U132" s="1007"/>
      <c r="V132" s="1007"/>
      <c r="W132" s="1007"/>
      <c r="X132" s="1007"/>
      <c r="Y132" s="1007"/>
      <c r="Z132" s="1007"/>
      <c r="AA132" s="1007"/>
      <c r="AB132" s="1007"/>
      <c r="AC132" s="1007"/>
      <c r="AD132" s="1007"/>
      <c r="AE132" s="1007"/>
      <c r="AF132" s="1007"/>
      <c r="AG132" s="1007"/>
      <c r="AI132" s="0" t="s">
        <v>586</v>
      </c>
      <c r="AJ132" s="1025"/>
      <c r="AK132" s="1025"/>
      <c r="AL132" s="1025"/>
      <c r="AM132" s="1025"/>
      <c r="AN132" s="1025"/>
      <c r="AO132" s="1025"/>
      <c r="AP132" s="1025"/>
      <c r="AQ132" s="1025"/>
      <c r="AR132" s="1025"/>
      <c r="AS132" s="1025"/>
      <c r="AT132" s="1025"/>
      <c r="AU132" s="1025"/>
      <c r="AV132" s="1025"/>
      <c r="AW132" s="1025"/>
      <c r="AX132" s="1025"/>
      <c r="AY132" s="1025"/>
      <c r="AZ132" s="1025"/>
      <c r="BA132" s="1025"/>
      <c r="BB132" s="1025"/>
      <c r="BC132" s="1025"/>
      <c r="BD132" s="1025"/>
      <c r="BE132" s="1025"/>
      <c r="BF132" s="1025"/>
      <c r="BG132" s="1025"/>
      <c r="BH132" s="1025"/>
      <c r="BI132" s="1025"/>
      <c r="BJ132" s="1025"/>
      <c r="BK132" s="1025"/>
      <c r="BL132" s="1025"/>
      <c r="BM132" s="1025"/>
      <c r="BN132" s="1025"/>
    </row>
    <row r="133" customFormat="false" ht="14.25" hidden="false" customHeight="false" outlineLevel="0" collapsed="false">
      <c r="C133" s="1007"/>
      <c r="D133" s="1007"/>
      <c r="E133" s="1007"/>
      <c r="F133" s="1007"/>
      <c r="G133" s="1007"/>
      <c r="H133" s="1007"/>
      <c r="I133" s="1007"/>
      <c r="J133" s="1007"/>
      <c r="K133" s="1007"/>
      <c r="L133" s="1007"/>
      <c r="M133" s="1007"/>
      <c r="N133" s="1007"/>
      <c r="O133" s="1007"/>
      <c r="P133" s="1007"/>
      <c r="Q133" s="1007"/>
      <c r="R133" s="1007"/>
      <c r="S133" s="1007"/>
      <c r="T133" s="1007"/>
      <c r="U133" s="1007"/>
      <c r="V133" s="1007"/>
      <c r="W133" s="1007"/>
      <c r="X133" s="1007"/>
      <c r="Y133" s="1007"/>
      <c r="Z133" s="1007"/>
      <c r="AA133" s="1007"/>
      <c r="AB133" s="1007"/>
      <c r="AC133" s="1007"/>
      <c r="AD133" s="1007"/>
      <c r="AE133" s="1007"/>
      <c r="AF133" s="1007"/>
      <c r="AG133" s="1007"/>
      <c r="AJ133" s="1025"/>
      <c r="AK133" s="1025"/>
      <c r="AL133" s="1025"/>
      <c r="AM133" s="1025"/>
      <c r="AN133" s="1025"/>
      <c r="AO133" s="1025"/>
      <c r="AP133" s="1025"/>
      <c r="AQ133" s="1025"/>
      <c r="AR133" s="1025"/>
      <c r="AS133" s="1025"/>
      <c r="AT133" s="1025"/>
      <c r="AU133" s="1025"/>
      <c r="AV133" s="1025"/>
      <c r="AW133" s="1025"/>
      <c r="AX133" s="1025"/>
      <c r="AY133" s="1025"/>
      <c r="AZ133" s="1025"/>
      <c r="BA133" s="1025"/>
      <c r="BB133" s="1025"/>
      <c r="BC133" s="1025"/>
      <c r="BD133" s="1025"/>
      <c r="BE133" s="1025"/>
      <c r="BF133" s="1025"/>
      <c r="BG133" s="1025"/>
      <c r="BH133" s="1025"/>
      <c r="BI133" s="1025"/>
      <c r="BJ133" s="1025"/>
      <c r="BK133" s="1025"/>
      <c r="BL133" s="1025"/>
      <c r="BM133" s="1025"/>
      <c r="BN133" s="1025"/>
    </row>
    <row r="134" customFormat="false" ht="14.25" hidden="false" customHeight="false" outlineLevel="0" collapsed="false">
      <c r="B134" s="953" t="s">
        <v>587</v>
      </c>
      <c r="C134" s="1007" t="str">
        <f aca="false">IF(AJ134&lt;&gt;0,AJ134,"")</f>
        <v/>
      </c>
      <c r="D134" s="1007"/>
      <c r="E134" s="1007"/>
      <c r="F134" s="1007"/>
      <c r="G134" s="1007"/>
      <c r="H134" s="1007"/>
      <c r="I134" s="1007"/>
      <c r="J134" s="1007"/>
      <c r="K134" s="1007"/>
      <c r="L134" s="1007"/>
      <c r="M134" s="1007"/>
      <c r="N134" s="1007"/>
      <c r="O134" s="1007"/>
      <c r="P134" s="1007"/>
      <c r="Q134" s="1007"/>
      <c r="R134" s="1007"/>
      <c r="S134" s="1007"/>
      <c r="T134" s="1007"/>
      <c r="U134" s="1007"/>
      <c r="V134" s="1007"/>
      <c r="W134" s="1007"/>
      <c r="X134" s="1007"/>
      <c r="Y134" s="1007"/>
      <c r="Z134" s="1007"/>
      <c r="AA134" s="1007"/>
      <c r="AB134" s="1007"/>
      <c r="AC134" s="1007"/>
      <c r="AD134" s="1007"/>
      <c r="AE134" s="1007"/>
      <c r="AF134" s="1007"/>
      <c r="AG134" s="1007"/>
      <c r="AI134" s="0" t="s">
        <v>587</v>
      </c>
      <c r="AJ134" s="1025"/>
      <c r="AK134" s="1025"/>
      <c r="AL134" s="1025"/>
      <c r="AM134" s="1025"/>
      <c r="AN134" s="1025"/>
      <c r="AO134" s="1025"/>
      <c r="AP134" s="1025"/>
      <c r="AQ134" s="1025"/>
      <c r="AR134" s="1025"/>
      <c r="AS134" s="1025"/>
      <c r="AT134" s="1025"/>
      <c r="AU134" s="1025"/>
      <c r="AV134" s="1025"/>
      <c r="AW134" s="1025"/>
      <c r="AX134" s="1025"/>
      <c r="AY134" s="1025"/>
      <c r="AZ134" s="1025"/>
      <c r="BA134" s="1025"/>
      <c r="BB134" s="1025"/>
      <c r="BC134" s="1025"/>
      <c r="BD134" s="1025"/>
      <c r="BE134" s="1025"/>
      <c r="BF134" s="1025"/>
      <c r="BG134" s="1025"/>
      <c r="BH134" s="1025"/>
      <c r="BI134" s="1025"/>
      <c r="BJ134" s="1025"/>
      <c r="BK134" s="1025"/>
      <c r="BL134" s="1025"/>
      <c r="BM134" s="1025"/>
      <c r="BN134" s="1025"/>
    </row>
    <row r="135" customFormat="false" ht="14.25" hidden="false" customHeight="false" outlineLevel="0" collapsed="false">
      <c r="C135" s="1007"/>
      <c r="D135" s="1007"/>
      <c r="E135" s="1007"/>
      <c r="F135" s="1007"/>
      <c r="G135" s="1007"/>
      <c r="H135" s="1007"/>
      <c r="I135" s="1007"/>
      <c r="J135" s="1007"/>
      <c r="K135" s="1007"/>
      <c r="L135" s="1007"/>
      <c r="M135" s="1007"/>
      <c r="N135" s="1007"/>
      <c r="O135" s="1007"/>
      <c r="P135" s="1007"/>
      <c r="Q135" s="1007"/>
      <c r="R135" s="1007"/>
      <c r="S135" s="1007"/>
      <c r="T135" s="1007"/>
      <c r="U135" s="1007"/>
      <c r="V135" s="1007"/>
      <c r="W135" s="1007"/>
      <c r="X135" s="1007"/>
      <c r="Y135" s="1007"/>
      <c r="Z135" s="1007"/>
      <c r="AA135" s="1007"/>
      <c r="AB135" s="1007"/>
      <c r="AC135" s="1007"/>
      <c r="AD135" s="1007"/>
      <c r="AE135" s="1007"/>
      <c r="AF135" s="1007"/>
      <c r="AG135" s="1007"/>
      <c r="AJ135" s="1025"/>
      <c r="AK135" s="1025"/>
      <c r="AL135" s="1025"/>
      <c r="AM135" s="1025"/>
      <c r="AN135" s="1025"/>
      <c r="AO135" s="1025"/>
      <c r="AP135" s="1025"/>
      <c r="AQ135" s="1025"/>
      <c r="AR135" s="1025"/>
      <c r="AS135" s="1025"/>
      <c r="AT135" s="1025"/>
      <c r="AU135" s="1025"/>
      <c r="AV135" s="1025"/>
      <c r="AW135" s="1025"/>
      <c r="AX135" s="1025"/>
      <c r="AY135" s="1025"/>
      <c r="AZ135" s="1025"/>
      <c r="BA135" s="1025"/>
      <c r="BB135" s="1025"/>
      <c r="BC135" s="1025"/>
      <c r="BD135" s="1025"/>
      <c r="BE135" s="1025"/>
      <c r="BF135" s="1025"/>
      <c r="BG135" s="1025"/>
      <c r="BH135" s="1025"/>
      <c r="BI135" s="1025"/>
      <c r="BJ135" s="1025"/>
      <c r="BK135" s="1025"/>
      <c r="BL135" s="1025"/>
      <c r="BM135" s="1025"/>
      <c r="BN135" s="1025"/>
    </row>
    <row r="136" customFormat="false" ht="14.25" hidden="false" customHeight="false" outlineLevel="0" collapsed="false">
      <c r="B136" s="953" t="s">
        <v>588</v>
      </c>
      <c r="C136" s="1007" t="str">
        <f aca="false">IF(AJ136&lt;&gt;0,AJ136,"")</f>
        <v/>
      </c>
      <c r="D136" s="1007"/>
      <c r="E136" s="1007"/>
      <c r="F136" s="1007"/>
      <c r="G136" s="1007"/>
      <c r="H136" s="1007"/>
      <c r="I136" s="1007"/>
      <c r="J136" s="1007"/>
      <c r="K136" s="1007"/>
      <c r="L136" s="1007"/>
      <c r="M136" s="1007"/>
      <c r="N136" s="1007"/>
      <c r="O136" s="1007"/>
      <c r="P136" s="1007"/>
      <c r="Q136" s="1007"/>
      <c r="R136" s="1007"/>
      <c r="S136" s="1007"/>
      <c r="T136" s="1007"/>
      <c r="U136" s="1007"/>
      <c r="V136" s="1007"/>
      <c r="W136" s="1007"/>
      <c r="X136" s="1007"/>
      <c r="Y136" s="1007"/>
      <c r="Z136" s="1007"/>
      <c r="AA136" s="1007"/>
      <c r="AB136" s="1007"/>
      <c r="AC136" s="1007"/>
      <c r="AD136" s="1007"/>
      <c r="AE136" s="1007"/>
      <c r="AF136" s="1007"/>
      <c r="AG136" s="1007"/>
      <c r="AI136" s="0" t="s">
        <v>588</v>
      </c>
      <c r="AJ136" s="1025"/>
      <c r="AK136" s="1025"/>
      <c r="AL136" s="1025"/>
      <c r="AM136" s="1025"/>
      <c r="AN136" s="1025"/>
      <c r="AO136" s="1025"/>
      <c r="AP136" s="1025"/>
      <c r="AQ136" s="1025"/>
      <c r="AR136" s="1025"/>
      <c r="AS136" s="1025"/>
      <c r="AT136" s="1025"/>
      <c r="AU136" s="1025"/>
      <c r="AV136" s="1025"/>
      <c r="AW136" s="1025"/>
      <c r="AX136" s="1025"/>
      <c r="AY136" s="1025"/>
      <c r="AZ136" s="1025"/>
      <c r="BA136" s="1025"/>
      <c r="BB136" s="1025"/>
      <c r="BC136" s="1025"/>
      <c r="BD136" s="1025"/>
      <c r="BE136" s="1025"/>
      <c r="BF136" s="1025"/>
      <c r="BG136" s="1025"/>
      <c r="BH136" s="1025"/>
      <c r="BI136" s="1025"/>
      <c r="BJ136" s="1025"/>
      <c r="BK136" s="1025"/>
      <c r="BL136" s="1025"/>
      <c r="BM136" s="1025"/>
      <c r="BN136" s="1025"/>
    </row>
    <row r="137" customFormat="false" ht="14.25" hidden="false" customHeight="false" outlineLevel="0" collapsed="false">
      <c r="C137" s="1007"/>
      <c r="D137" s="1007"/>
      <c r="E137" s="1007"/>
      <c r="F137" s="1007"/>
      <c r="G137" s="1007"/>
      <c r="H137" s="1007"/>
      <c r="I137" s="1007"/>
      <c r="J137" s="1007"/>
      <c r="K137" s="1007"/>
      <c r="L137" s="1007"/>
      <c r="M137" s="1007"/>
      <c r="N137" s="1007"/>
      <c r="O137" s="1007"/>
      <c r="P137" s="1007"/>
      <c r="Q137" s="1007"/>
      <c r="R137" s="1007"/>
      <c r="S137" s="1007"/>
      <c r="T137" s="1007"/>
      <c r="U137" s="1007"/>
      <c r="V137" s="1007"/>
      <c r="W137" s="1007"/>
      <c r="X137" s="1007"/>
      <c r="Y137" s="1007"/>
      <c r="Z137" s="1007"/>
      <c r="AA137" s="1007"/>
      <c r="AB137" s="1007"/>
      <c r="AC137" s="1007"/>
      <c r="AD137" s="1007"/>
      <c r="AE137" s="1007"/>
      <c r="AF137" s="1007"/>
      <c r="AG137" s="1007"/>
      <c r="AJ137" s="1025"/>
      <c r="AK137" s="1025"/>
      <c r="AL137" s="1025"/>
      <c r="AM137" s="1025"/>
      <c r="AN137" s="1025"/>
      <c r="AO137" s="1025"/>
      <c r="AP137" s="1025"/>
      <c r="AQ137" s="1025"/>
      <c r="AR137" s="1025"/>
      <c r="AS137" s="1025"/>
      <c r="AT137" s="1025"/>
      <c r="AU137" s="1025"/>
      <c r="AV137" s="1025"/>
      <c r="AW137" s="1025"/>
      <c r="AX137" s="1025"/>
      <c r="AY137" s="1025"/>
      <c r="AZ137" s="1025"/>
      <c r="BA137" s="1025"/>
      <c r="BB137" s="1025"/>
      <c r="BC137" s="1025"/>
      <c r="BD137" s="1025"/>
      <c r="BE137" s="1025"/>
      <c r="BF137" s="1025"/>
      <c r="BG137" s="1025"/>
      <c r="BH137" s="1025"/>
      <c r="BI137" s="1025"/>
      <c r="BJ137" s="1025"/>
      <c r="BK137" s="1025"/>
      <c r="BL137" s="1025"/>
      <c r="BM137" s="1025"/>
      <c r="BN137" s="1025"/>
    </row>
    <row r="138" customFormat="false" ht="14.25" hidden="false" customHeight="false" outlineLevel="0" collapsed="false">
      <c r="B138" s="953" t="s">
        <v>589</v>
      </c>
      <c r="C138" s="1007" t="str">
        <f aca="false">IF(AJ138&lt;&gt;0,AJ138,"")</f>
        <v/>
      </c>
      <c r="D138" s="1007"/>
      <c r="E138" s="1007"/>
      <c r="F138" s="1007"/>
      <c r="G138" s="1007"/>
      <c r="H138" s="1007"/>
      <c r="I138" s="1007"/>
      <c r="J138" s="1007"/>
      <c r="K138" s="1007"/>
      <c r="L138" s="1007"/>
      <c r="M138" s="1007"/>
      <c r="N138" s="1007"/>
      <c r="O138" s="1007"/>
      <c r="P138" s="1007"/>
      <c r="Q138" s="1007"/>
      <c r="R138" s="1007"/>
      <c r="S138" s="1007"/>
      <c r="T138" s="1007"/>
      <c r="U138" s="1007"/>
      <c r="V138" s="1007"/>
      <c r="W138" s="1007"/>
      <c r="X138" s="1007"/>
      <c r="Y138" s="1007"/>
      <c r="Z138" s="1007"/>
      <c r="AA138" s="1007"/>
      <c r="AB138" s="1007"/>
      <c r="AC138" s="1007"/>
      <c r="AD138" s="1007"/>
      <c r="AE138" s="1007"/>
      <c r="AF138" s="1007"/>
      <c r="AG138" s="1007"/>
      <c r="AI138" s="0" t="s">
        <v>589</v>
      </c>
      <c r="AJ138" s="1025"/>
      <c r="AK138" s="1025"/>
      <c r="AL138" s="1025"/>
      <c r="AM138" s="1025"/>
      <c r="AN138" s="1025"/>
      <c r="AO138" s="1025"/>
      <c r="AP138" s="1025"/>
      <c r="AQ138" s="1025"/>
      <c r="AR138" s="1025"/>
      <c r="AS138" s="1025"/>
      <c r="AT138" s="1025"/>
      <c r="AU138" s="1025"/>
      <c r="AV138" s="1025"/>
      <c r="AW138" s="1025"/>
      <c r="AX138" s="1025"/>
      <c r="AY138" s="1025"/>
      <c r="AZ138" s="1025"/>
      <c r="BA138" s="1025"/>
      <c r="BB138" s="1025"/>
      <c r="BC138" s="1025"/>
      <c r="BD138" s="1025"/>
      <c r="BE138" s="1025"/>
      <c r="BF138" s="1025"/>
      <c r="BG138" s="1025"/>
      <c r="BH138" s="1025"/>
      <c r="BI138" s="1025"/>
      <c r="BJ138" s="1025"/>
      <c r="BK138" s="1025"/>
      <c r="BL138" s="1025"/>
      <c r="BM138" s="1025"/>
      <c r="BN138" s="1025"/>
    </row>
    <row r="139" customFormat="false" ht="14.25" hidden="false" customHeight="false" outlineLevel="0" collapsed="false">
      <c r="C139" s="1007"/>
      <c r="D139" s="1007"/>
      <c r="E139" s="1007"/>
      <c r="F139" s="1007"/>
      <c r="G139" s="1007"/>
      <c r="H139" s="1007"/>
      <c r="I139" s="1007"/>
      <c r="J139" s="1007"/>
      <c r="K139" s="1007"/>
      <c r="L139" s="1007"/>
      <c r="M139" s="1007"/>
      <c r="N139" s="1007"/>
      <c r="O139" s="1007"/>
      <c r="P139" s="1007"/>
      <c r="Q139" s="1007"/>
      <c r="R139" s="1007"/>
      <c r="S139" s="1007"/>
      <c r="T139" s="1007"/>
      <c r="U139" s="1007"/>
      <c r="V139" s="1007"/>
      <c r="W139" s="1007"/>
      <c r="X139" s="1007"/>
      <c r="Y139" s="1007"/>
      <c r="Z139" s="1007"/>
      <c r="AA139" s="1007"/>
      <c r="AB139" s="1007"/>
      <c r="AC139" s="1007"/>
      <c r="AD139" s="1007"/>
      <c r="AE139" s="1007"/>
      <c r="AF139" s="1007"/>
      <c r="AG139" s="1007"/>
      <c r="AJ139" s="1025"/>
      <c r="AK139" s="1025"/>
      <c r="AL139" s="1025"/>
      <c r="AM139" s="1025"/>
      <c r="AN139" s="1025"/>
      <c r="AO139" s="1025"/>
      <c r="AP139" s="1025"/>
      <c r="AQ139" s="1025"/>
      <c r="AR139" s="1025"/>
      <c r="AS139" s="1025"/>
      <c r="AT139" s="1025"/>
      <c r="AU139" s="1025"/>
      <c r="AV139" s="1025"/>
      <c r="AW139" s="1025"/>
      <c r="AX139" s="1025"/>
      <c r="AY139" s="1025"/>
      <c r="AZ139" s="1025"/>
      <c r="BA139" s="1025"/>
      <c r="BB139" s="1025"/>
      <c r="BC139" s="1025"/>
      <c r="BD139" s="1025"/>
      <c r="BE139" s="1025"/>
      <c r="BF139" s="1025"/>
      <c r="BG139" s="1025"/>
      <c r="BH139" s="1025"/>
      <c r="BI139" s="1025"/>
      <c r="BJ139" s="1025"/>
      <c r="BK139" s="1025"/>
      <c r="BL139" s="1025"/>
      <c r="BM139" s="1025"/>
      <c r="BN139" s="1025"/>
    </row>
    <row r="140" customFormat="false" ht="14.25" hidden="false" customHeight="false" outlineLevel="0" collapsed="false">
      <c r="B140" s="953" t="s">
        <v>590</v>
      </c>
      <c r="C140" s="1007" t="str">
        <f aca="false">IF(AJ140&lt;&gt;0,AJ140,"")</f>
        <v/>
      </c>
      <c r="D140" s="1007"/>
      <c r="E140" s="1007"/>
      <c r="F140" s="1007"/>
      <c r="G140" s="1007"/>
      <c r="H140" s="1007"/>
      <c r="I140" s="1007"/>
      <c r="J140" s="1007"/>
      <c r="K140" s="1007"/>
      <c r="L140" s="1007"/>
      <c r="M140" s="1007"/>
      <c r="N140" s="1007"/>
      <c r="O140" s="1007"/>
      <c r="P140" s="1007"/>
      <c r="Q140" s="1007"/>
      <c r="R140" s="1007"/>
      <c r="S140" s="1007"/>
      <c r="T140" s="1007"/>
      <c r="U140" s="1007"/>
      <c r="V140" s="1007"/>
      <c r="W140" s="1007"/>
      <c r="X140" s="1007"/>
      <c r="Y140" s="1007"/>
      <c r="Z140" s="1007"/>
      <c r="AA140" s="1007"/>
      <c r="AB140" s="1007"/>
      <c r="AC140" s="1007"/>
      <c r="AD140" s="1007"/>
      <c r="AE140" s="1007"/>
      <c r="AF140" s="1007"/>
      <c r="AG140" s="1007"/>
      <c r="AI140" s="0" t="s">
        <v>590</v>
      </c>
      <c r="AJ140" s="1025"/>
      <c r="AK140" s="1025"/>
      <c r="AL140" s="1025"/>
      <c r="AM140" s="1025"/>
      <c r="AN140" s="1025"/>
      <c r="AO140" s="1025"/>
      <c r="AP140" s="1025"/>
      <c r="AQ140" s="1025"/>
      <c r="AR140" s="1025"/>
      <c r="AS140" s="1025"/>
      <c r="AT140" s="1025"/>
      <c r="AU140" s="1025"/>
      <c r="AV140" s="1025"/>
      <c r="AW140" s="1025"/>
      <c r="AX140" s="1025"/>
      <c r="AY140" s="1025"/>
      <c r="AZ140" s="1025"/>
      <c r="BA140" s="1025"/>
      <c r="BB140" s="1025"/>
      <c r="BC140" s="1025"/>
      <c r="BD140" s="1025"/>
      <c r="BE140" s="1025"/>
      <c r="BF140" s="1025"/>
      <c r="BG140" s="1025"/>
      <c r="BH140" s="1025"/>
      <c r="BI140" s="1025"/>
      <c r="BJ140" s="1025"/>
      <c r="BK140" s="1025"/>
      <c r="BL140" s="1025"/>
      <c r="BM140" s="1025"/>
      <c r="BN140" s="1025"/>
    </row>
    <row r="141" customFormat="false" ht="14.25" hidden="false" customHeight="false" outlineLevel="0" collapsed="false">
      <c r="C141" s="1007"/>
      <c r="D141" s="1007"/>
      <c r="E141" s="1007"/>
      <c r="F141" s="1007"/>
      <c r="G141" s="1007"/>
      <c r="H141" s="1007"/>
      <c r="I141" s="1007"/>
      <c r="J141" s="1007"/>
      <c r="K141" s="1007"/>
      <c r="L141" s="1007"/>
      <c r="M141" s="1007"/>
      <c r="N141" s="1007"/>
      <c r="O141" s="1007"/>
      <c r="P141" s="1007"/>
      <c r="Q141" s="1007"/>
      <c r="R141" s="1007"/>
      <c r="S141" s="1007"/>
      <c r="T141" s="1007"/>
      <c r="U141" s="1007"/>
      <c r="V141" s="1007"/>
      <c r="W141" s="1007"/>
      <c r="X141" s="1007"/>
      <c r="Y141" s="1007"/>
      <c r="Z141" s="1007"/>
      <c r="AA141" s="1007"/>
      <c r="AB141" s="1007"/>
      <c r="AC141" s="1007"/>
      <c r="AD141" s="1007"/>
      <c r="AE141" s="1007"/>
      <c r="AF141" s="1007"/>
      <c r="AG141" s="1007"/>
      <c r="AJ141" s="1025"/>
      <c r="AK141" s="1025"/>
      <c r="AL141" s="1025"/>
      <c r="AM141" s="1025"/>
      <c r="AN141" s="1025"/>
      <c r="AO141" s="1025"/>
      <c r="AP141" s="1025"/>
      <c r="AQ141" s="1025"/>
      <c r="AR141" s="1025"/>
      <c r="AS141" s="1025"/>
      <c r="AT141" s="1025"/>
      <c r="AU141" s="1025"/>
      <c r="AV141" s="1025"/>
      <c r="AW141" s="1025"/>
      <c r="AX141" s="1025"/>
      <c r="AY141" s="1025"/>
      <c r="AZ141" s="1025"/>
      <c r="BA141" s="1025"/>
      <c r="BB141" s="1025"/>
      <c r="BC141" s="1025"/>
      <c r="BD141" s="1025"/>
      <c r="BE141" s="1025"/>
      <c r="BF141" s="1025"/>
      <c r="BG141" s="1025"/>
      <c r="BH141" s="1025"/>
      <c r="BI141" s="1025"/>
      <c r="BJ141" s="1025"/>
      <c r="BK141" s="1025"/>
      <c r="BL141" s="1025"/>
      <c r="BM141" s="1025"/>
      <c r="BN141" s="1025"/>
    </row>
    <row r="142" customFormat="false" ht="14.25" hidden="false" customHeight="false" outlineLevel="0" collapsed="false">
      <c r="B142" s="953" t="s">
        <v>591</v>
      </c>
      <c r="C142" s="1007" t="str">
        <f aca="false">IF(AJ142&lt;&gt;0,AJ142,"")</f>
        <v/>
      </c>
      <c r="D142" s="1007"/>
      <c r="E142" s="1007"/>
      <c r="F142" s="1007"/>
      <c r="G142" s="1007"/>
      <c r="H142" s="1007"/>
      <c r="I142" s="1007"/>
      <c r="J142" s="1007"/>
      <c r="K142" s="1007"/>
      <c r="L142" s="1007"/>
      <c r="M142" s="1007"/>
      <c r="N142" s="1007"/>
      <c r="O142" s="1007"/>
      <c r="P142" s="1007"/>
      <c r="Q142" s="1007"/>
      <c r="R142" s="1007"/>
      <c r="S142" s="1007"/>
      <c r="T142" s="1007"/>
      <c r="U142" s="1007"/>
      <c r="V142" s="1007"/>
      <c r="W142" s="1007"/>
      <c r="X142" s="1007"/>
      <c r="Y142" s="1007"/>
      <c r="Z142" s="1007"/>
      <c r="AA142" s="1007"/>
      <c r="AB142" s="1007"/>
      <c r="AC142" s="1007"/>
      <c r="AD142" s="1007"/>
      <c r="AE142" s="1007"/>
      <c r="AF142" s="1007"/>
      <c r="AG142" s="1007"/>
      <c r="AI142" s="0" t="s">
        <v>591</v>
      </c>
      <c r="AJ142" s="1025"/>
      <c r="AK142" s="1025"/>
      <c r="AL142" s="1025"/>
      <c r="AM142" s="1025"/>
      <c r="AN142" s="1025"/>
      <c r="AO142" s="1025"/>
      <c r="AP142" s="1025"/>
      <c r="AQ142" s="1025"/>
      <c r="AR142" s="1025"/>
      <c r="AS142" s="1025"/>
      <c r="AT142" s="1025"/>
      <c r="AU142" s="1025"/>
      <c r="AV142" s="1025"/>
      <c r="AW142" s="1025"/>
      <c r="AX142" s="1025"/>
      <c r="AY142" s="1025"/>
      <c r="AZ142" s="1025"/>
      <c r="BA142" s="1025"/>
      <c r="BB142" s="1025"/>
      <c r="BC142" s="1025"/>
      <c r="BD142" s="1025"/>
      <c r="BE142" s="1025"/>
      <c r="BF142" s="1025"/>
      <c r="BG142" s="1025"/>
      <c r="BH142" s="1025"/>
      <c r="BI142" s="1025"/>
      <c r="BJ142" s="1025"/>
      <c r="BK142" s="1025"/>
      <c r="BL142" s="1025"/>
      <c r="BM142" s="1025"/>
      <c r="BN142" s="1025"/>
    </row>
    <row r="143" customFormat="false" ht="14.25" hidden="false" customHeight="false" outlineLevel="0" collapsed="false">
      <c r="C143" s="1007"/>
      <c r="D143" s="1007"/>
      <c r="E143" s="1007"/>
      <c r="F143" s="1007"/>
      <c r="G143" s="1007"/>
      <c r="H143" s="1007"/>
      <c r="I143" s="1007"/>
      <c r="J143" s="1007"/>
      <c r="K143" s="1007"/>
      <c r="L143" s="1007"/>
      <c r="M143" s="1007"/>
      <c r="N143" s="1007"/>
      <c r="O143" s="1007"/>
      <c r="P143" s="1007"/>
      <c r="Q143" s="1007"/>
      <c r="R143" s="1007"/>
      <c r="S143" s="1007"/>
      <c r="T143" s="1007"/>
      <c r="U143" s="1007"/>
      <c r="V143" s="1007"/>
      <c r="W143" s="1007"/>
      <c r="X143" s="1007"/>
      <c r="Y143" s="1007"/>
      <c r="Z143" s="1007"/>
      <c r="AA143" s="1007"/>
      <c r="AB143" s="1007"/>
      <c r="AC143" s="1007"/>
      <c r="AD143" s="1007"/>
      <c r="AE143" s="1007"/>
      <c r="AF143" s="1007"/>
      <c r="AG143" s="1007"/>
      <c r="AJ143" s="1025"/>
      <c r="AK143" s="1025"/>
      <c r="AL143" s="1025"/>
      <c r="AM143" s="1025"/>
      <c r="AN143" s="1025"/>
      <c r="AO143" s="1025"/>
      <c r="AP143" s="1025"/>
      <c r="AQ143" s="1025"/>
      <c r="AR143" s="1025"/>
      <c r="AS143" s="1025"/>
      <c r="AT143" s="1025"/>
      <c r="AU143" s="1025"/>
      <c r="AV143" s="1025"/>
      <c r="AW143" s="1025"/>
      <c r="AX143" s="1025"/>
      <c r="AY143" s="1025"/>
      <c r="AZ143" s="1025"/>
      <c r="BA143" s="1025"/>
      <c r="BB143" s="1025"/>
      <c r="BC143" s="1025"/>
      <c r="BD143" s="1025"/>
      <c r="BE143" s="1025"/>
      <c r="BF143" s="1025"/>
      <c r="BG143" s="1025"/>
      <c r="BH143" s="1025"/>
      <c r="BI143" s="1025"/>
      <c r="BJ143" s="1025"/>
      <c r="BK143" s="1025"/>
      <c r="BL143" s="1025"/>
      <c r="BM143" s="1025"/>
      <c r="BN143" s="1025"/>
    </row>
    <row r="144" customFormat="false" ht="14.25" hidden="false" customHeight="false" outlineLevel="0" collapsed="false">
      <c r="B144" s="953" t="s">
        <v>592</v>
      </c>
      <c r="C144" s="1007" t="str">
        <f aca="false">IF(AJ144&lt;&gt;0,AJ144,"")</f>
        <v/>
      </c>
      <c r="D144" s="1007"/>
      <c r="E144" s="1007"/>
      <c r="F144" s="1007"/>
      <c r="G144" s="1007"/>
      <c r="H144" s="1007"/>
      <c r="I144" s="1007"/>
      <c r="J144" s="1007"/>
      <c r="K144" s="1007"/>
      <c r="L144" s="1007"/>
      <c r="M144" s="1007"/>
      <c r="N144" s="1007"/>
      <c r="O144" s="1007"/>
      <c r="P144" s="1007"/>
      <c r="Q144" s="1007"/>
      <c r="R144" s="1007"/>
      <c r="S144" s="1007"/>
      <c r="T144" s="1007"/>
      <c r="U144" s="1007"/>
      <c r="V144" s="1007"/>
      <c r="W144" s="1007"/>
      <c r="X144" s="1007"/>
      <c r="Y144" s="1007"/>
      <c r="Z144" s="1007"/>
      <c r="AA144" s="1007"/>
      <c r="AB144" s="1007"/>
      <c r="AC144" s="1007"/>
      <c r="AD144" s="1007"/>
      <c r="AE144" s="1007"/>
      <c r="AF144" s="1007"/>
      <c r="AG144" s="1007"/>
      <c r="AI144" s="0" t="s">
        <v>592</v>
      </c>
      <c r="AJ144" s="1025"/>
      <c r="AK144" s="1025"/>
      <c r="AL144" s="1025"/>
      <c r="AM144" s="1025"/>
      <c r="AN144" s="1025"/>
      <c r="AO144" s="1025"/>
      <c r="AP144" s="1025"/>
      <c r="AQ144" s="1025"/>
      <c r="AR144" s="1025"/>
      <c r="AS144" s="1025"/>
      <c r="AT144" s="1025"/>
      <c r="AU144" s="1025"/>
      <c r="AV144" s="1025"/>
      <c r="AW144" s="1025"/>
      <c r="AX144" s="1025"/>
      <c r="AY144" s="1025"/>
      <c r="AZ144" s="1025"/>
      <c r="BA144" s="1025"/>
      <c r="BB144" s="1025"/>
      <c r="BC144" s="1025"/>
      <c r="BD144" s="1025"/>
      <c r="BE144" s="1025"/>
      <c r="BF144" s="1025"/>
      <c r="BG144" s="1025"/>
      <c r="BH144" s="1025"/>
      <c r="BI144" s="1025"/>
      <c r="BJ144" s="1025"/>
      <c r="BK144" s="1025"/>
      <c r="BL144" s="1025"/>
      <c r="BM144" s="1025"/>
      <c r="BN144" s="1025"/>
    </row>
    <row r="145" customFormat="false" ht="14.25" hidden="false" customHeight="false" outlineLevel="0" collapsed="false">
      <c r="C145" s="1007"/>
      <c r="D145" s="1007"/>
      <c r="E145" s="1007"/>
      <c r="F145" s="1007"/>
      <c r="G145" s="1007"/>
      <c r="H145" s="1007"/>
      <c r="I145" s="1007"/>
      <c r="J145" s="1007"/>
      <c r="K145" s="1007"/>
      <c r="L145" s="1007"/>
      <c r="M145" s="1007"/>
      <c r="N145" s="1007"/>
      <c r="O145" s="1007"/>
      <c r="P145" s="1007"/>
      <c r="Q145" s="1007"/>
      <c r="R145" s="1007"/>
      <c r="S145" s="1007"/>
      <c r="T145" s="1007"/>
      <c r="U145" s="1007"/>
      <c r="V145" s="1007"/>
      <c r="W145" s="1007"/>
      <c r="X145" s="1007"/>
      <c r="Y145" s="1007"/>
      <c r="Z145" s="1007"/>
      <c r="AA145" s="1007"/>
      <c r="AB145" s="1007"/>
      <c r="AC145" s="1007"/>
      <c r="AD145" s="1007"/>
      <c r="AE145" s="1007"/>
      <c r="AF145" s="1007"/>
      <c r="AG145" s="1007"/>
      <c r="AJ145" s="1025"/>
      <c r="AK145" s="1025"/>
      <c r="AL145" s="1025"/>
      <c r="AM145" s="1025"/>
      <c r="AN145" s="1025"/>
      <c r="AO145" s="1025"/>
      <c r="AP145" s="1025"/>
      <c r="AQ145" s="1025"/>
      <c r="AR145" s="1025"/>
      <c r="AS145" s="1025"/>
      <c r="AT145" s="1025"/>
      <c r="AU145" s="1025"/>
      <c r="AV145" s="1025"/>
      <c r="AW145" s="1025"/>
      <c r="AX145" s="1025"/>
      <c r="AY145" s="1025"/>
      <c r="AZ145" s="1025"/>
      <c r="BA145" s="1025"/>
      <c r="BB145" s="1025"/>
      <c r="BC145" s="1025"/>
      <c r="BD145" s="1025"/>
      <c r="BE145" s="1025"/>
      <c r="BF145" s="1025"/>
      <c r="BG145" s="1025"/>
      <c r="BH145" s="1025"/>
      <c r="BI145" s="1025"/>
      <c r="BJ145" s="1025"/>
      <c r="BK145" s="1025"/>
      <c r="BL145" s="1025"/>
      <c r="BM145" s="1025"/>
      <c r="BN145" s="1025"/>
    </row>
    <row r="146" customFormat="false" ht="14.25" hidden="false" customHeight="false" outlineLevel="0" collapsed="false">
      <c r="B146" s="953" t="s">
        <v>593</v>
      </c>
      <c r="C146" s="1007" t="str">
        <f aca="false">IF(AJ146&lt;&gt;0,AJ146,"")</f>
        <v/>
      </c>
      <c r="D146" s="1007"/>
      <c r="E146" s="1007"/>
      <c r="F146" s="1007"/>
      <c r="G146" s="1007"/>
      <c r="H146" s="1007"/>
      <c r="I146" s="1007"/>
      <c r="J146" s="1007"/>
      <c r="K146" s="1007"/>
      <c r="L146" s="1007"/>
      <c r="M146" s="1007"/>
      <c r="N146" s="1007"/>
      <c r="O146" s="1007"/>
      <c r="P146" s="1007"/>
      <c r="Q146" s="1007"/>
      <c r="R146" s="1007"/>
      <c r="S146" s="1007"/>
      <c r="T146" s="1007"/>
      <c r="U146" s="1007"/>
      <c r="V146" s="1007"/>
      <c r="W146" s="1007"/>
      <c r="X146" s="1007"/>
      <c r="Y146" s="1007"/>
      <c r="Z146" s="1007"/>
      <c r="AA146" s="1007"/>
      <c r="AB146" s="1007"/>
      <c r="AC146" s="1007"/>
      <c r="AD146" s="1007"/>
      <c r="AE146" s="1007"/>
      <c r="AF146" s="1007"/>
      <c r="AG146" s="1007"/>
      <c r="AI146" s="0" t="s">
        <v>593</v>
      </c>
      <c r="AJ146" s="1025"/>
      <c r="AK146" s="1025"/>
      <c r="AL146" s="1025"/>
      <c r="AM146" s="1025"/>
      <c r="AN146" s="1025"/>
      <c r="AO146" s="1025"/>
      <c r="AP146" s="1025"/>
      <c r="AQ146" s="1025"/>
      <c r="AR146" s="1025"/>
      <c r="AS146" s="1025"/>
      <c r="AT146" s="1025"/>
      <c r="AU146" s="1025"/>
      <c r="AV146" s="1025"/>
      <c r="AW146" s="1025"/>
      <c r="AX146" s="1025"/>
      <c r="AY146" s="1025"/>
      <c r="AZ146" s="1025"/>
      <c r="BA146" s="1025"/>
      <c r="BB146" s="1025"/>
      <c r="BC146" s="1025"/>
      <c r="BD146" s="1025"/>
      <c r="BE146" s="1025"/>
      <c r="BF146" s="1025"/>
      <c r="BG146" s="1025"/>
      <c r="BH146" s="1025"/>
      <c r="BI146" s="1025"/>
      <c r="BJ146" s="1025"/>
      <c r="BK146" s="1025"/>
      <c r="BL146" s="1025"/>
      <c r="BM146" s="1025"/>
      <c r="BN146" s="1025"/>
    </row>
    <row r="147" customFormat="false" ht="14.25" hidden="false" customHeight="false" outlineLevel="0" collapsed="false">
      <c r="C147" s="1007"/>
      <c r="D147" s="1007"/>
      <c r="E147" s="1007"/>
      <c r="F147" s="1007"/>
      <c r="G147" s="1007"/>
      <c r="H147" s="1007"/>
      <c r="I147" s="1007"/>
      <c r="J147" s="1007"/>
      <c r="K147" s="1007"/>
      <c r="L147" s="1007"/>
      <c r="M147" s="1007"/>
      <c r="N147" s="1007"/>
      <c r="O147" s="1007"/>
      <c r="P147" s="1007"/>
      <c r="Q147" s="1007"/>
      <c r="R147" s="1007"/>
      <c r="S147" s="1007"/>
      <c r="T147" s="1007"/>
      <c r="U147" s="1007"/>
      <c r="V147" s="1007"/>
      <c r="W147" s="1007"/>
      <c r="X147" s="1007"/>
      <c r="Y147" s="1007"/>
      <c r="Z147" s="1007"/>
      <c r="AA147" s="1007"/>
      <c r="AB147" s="1007"/>
      <c r="AC147" s="1007"/>
      <c r="AD147" s="1007"/>
      <c r="AE147" s="1007"/>
      <c r="AF147" s="1007"/>
      <c r="AG147" s="1007"/>
      <c r="AJ147" s="1025"/>
      <c r="AK147" s="1025"/>
      <c r="AL147" s="1025"/>
      <c r="AM147" s="1025"/>
      <c r="AN147" s="1025"/>
      <c r="AO147" s="1025"/>
      <c r="AP147" s="1025"/>
      <c r="AQ147" s="1025"/>
      <c r="AR147" s="1025"/>
      <c r="AS147" s="1025"/>
      <c r="AT147" s="1025"/>
      <c r="AU147" s="1025"/>
      <c r="AV147" s="1025"/>
      <c r="AW147" s="1025"/>
      <c r="AX147" s="1025"/>
      <c r="AY147" s="1025"/>
      <c r="AZ147" s="1025"/>
      <c r="BA147" s="1025"/>
      <c r="BB147" s="1025"/>
      <c r="BC147" s="1025"/>
      <c r="BD147" s="1025"/>
      <c r="BE147" s="1025"/>
      <c r="BF147" s="1025"/>
      <c r="BG147" s="1025"/>
      <c r="BH147" s="1025"/>
      <c r="BI147" s="1025"/>
      <c r="BJ147" s="1025"/>
      <c r="BK147" s="1025"/>
      <c r="BL147" s="1025"/>
      <c r="BM147" s="1025"/>
      <c r="BN147" s="1025"/>
    </row>
    <row r="148" customFormat="false" ht="14.25" hidden="false" customHeight="false" outlineLevel="0" collapsed="false">
      <c r="B148" s="953" t="s">
        <v>594</v>
      </c>
      <c r="C148" s="1007" t="str">
        <f aca="false">IF(AJ148&lt;&gt;0,AJ148,"")</f>
        <v/>
      </c>
      <c r="D148" s="1007"/>
      <c r="E148" s="1007"/>
      <c r="F148" s="1007"/>
      <c r="G148" s="1007"/>
      <c r="H148" s="1007"/>
      <c r="I148" s="1007"/>
      <c r="J148" s="1007"/>
      <c r="K148" s="1007"/>
      <c r="L148" s="1007"/>
      <c r="M148" s="1007"/>
      <c r="N148" s="1007"/>
      <c r="O148" s="1007"/>
      <c r="P148" s="1007"/>
      <c r="Q148" s="1007"/>
      <c r="R148" s="1007"/>
      <c r="S148" s="1007"/>
      <c r="T148" s="1007"/>
      <c r="U148" s="1007"/>
      <c r="V148" s="1007"/>
      <c r="W148" s="1007"/>
      <c r="X148" s="1007"/>
      <c r="Y148" s="1007"/>
      <c r="Z148" s="1007"/>
      <c r="AA148" s="1007"/>
      <c r="AB148" s="1007"/>
      <c r="AC148" s="1007"/>
      <c r="AD148" s="1007"/>
      <c r="AE148" s="1007"/>
      <c r="AF148" s="1007"/>
      <c r="AG148" s="1007"/>
      <c r="AI148" s="0" t="s">
        <v>594</v>
      </c>
      <c r="AJ148" s="1025"/>
      <c r="AK148" s="1025"/>
      <c r="AL148" s="1025"/>
      <c r="AM148" s="1025"/>
      <c r="AN148" s="1025"/>
      <c r="AO148" s="1025"/>
      <c r="AP148" s="1025"/>
      <c r="AQ148" s="1025"/>
      <c r="AR148" s="1025"/>
      <c r="AS148" s="1025"/>
      <c r="AT148" s="1025"/>
      <c r="AU148" s="1025"/>
      <c r="AV148" s="1025"/>
      <c r="AW148" s="1025"/>
      <c r="AX148" s="1025"/>
      <c r="AY148" s="1025"/>
      <c r="AZ148" s="1025"/>
      <c r="BA148" s="1025"/>
      <c r="BB148" s="1025"/>
      <c r="BC148" s="1025"/>
      <c r="BD148" s="1025"/>
      <c r="BE148" s="1025"/>
      <c r="BF148" s="1025"/>
      <c r="BG148" s="1025"/>
      <c r="BH148" s="1025"/>
      <c r="BI148" s="1025"/>
      <c r="BJ148" s="1025"/>
      <c r="BK148" s="1025"/>
      <c r="BL148" s="1025"/>
      <c r="BM148" s="1025"/>
      <c r="BN148" s="1025"/>
    </row>
    <row r="149" customFormat="false" ht="14.25" hidden="false" customHeight="false" outlineLevel="0" collapsed="false">
      <c r="C149" s="1007"/>
      <c r="D149" s="1007"/>
      <c r="E149" s="1007"/>
      <c r="F149" s="1007"/>
      <c r="G149" s="1007"/>
      <c r="H149" s="1007"/>
      <c r="I149" s="1007"/>
      <c r="J149" s="1007"/>
      <c r="K149" s="1007"/>
      <c r="L149" s="1007"/>
      <c r="M149" s="1007"/>
      <c r="N149" s="1007"/>
      <c r="O149" s="1007"/>
      <c r="P149" s="1007"/>
      <c r="Q149" s="1007"/>
      <c r="R149" s="1007"/>
      <c r="S149" s="1007"/>
      <c r="T149" s="1007"/>
      <c r="U149" s="1007"/>
      <c r="V149" s="1007"/>
      <c r="W149" s="1007"/>
      <c r="X149" s="1007"/>
      <c r="Y149" s="1007"/>
      <c r="Z149" s="1007"/>
      <c r="AA149" s="1007"/>
      <c r="AB149" s="1007"/>
      <c r="AC149" s="1007"/>
      <c r="AD149" s="1007"/>
      <c r="AE149" s="1007"/>
      <c r="AF149" s="1007"/>
      <c r="AG149" s="1007"/>
      <c r="AJ149" s="1025"/>
      <c r="AK149" s="1025"/>
      <c r="AL149" s="1025"/>
      <c r="AM149" s="1025"/>
      <c r="AN149" s="1025"/>
      <c r="AO149" s="1025"/>
      <c r="AP149" s="1025"/>
      <c r="AQ149" s="1025"/>
      <c r="AR149" s="1025"/>
      <c r="AS149" s="1025"/>
      <c r="AT149" s="1025"/>
      <c r="AU149" s="1025"/>
      <c r="AV149" s="1025"/>
      <c r="AW149" s="1025"/>
      <c r="AX149" s="1025"/>
      <c r="AY149" s="1025"/>
      <c r="AZ149" s="1025"/>
      <c r="BA149" s="1025"/>
      <c r="BB149" s="1025"/>
      <c r="BC149" s="1025"/>
      <c r="BD149" s="1025"/>
      <c r="BE149" s="1025"/>
      <c r="BF149" s="1025"/>
      <c r="BG149" s="1025"/>
      <c r="BH149" s="1025"/>
      <c r="BI149" s="1025"/>
      <c r="BJ149" s="1025"/>
      <c r="BK149" s="1025"/>
      <c r="BL149" s="1025"/>
      <c r="BM149" s="1025"/>
      <c r="BN149" s="1025"/>
    </row>
    <row r="150" customFormat="false" ht="14.25" hidden="false" customHeight="false" outlineLevel="0" collapsed="false">
      <c r="B150" s="953" t="s">
        <v>595</v>
      </c>
      <c r="C150" s="1007" t="str">
        <f aca="false">IF(AJ150&lt;&gt;0,AJ150,"")</f>
        <v/>
      </c>
      <c r="D150" s="1007"/>
      <c r="E150" s="1007"/>
      <c r="F150" s="1007"/>
      <c r="G150" s="1007"/>
      <c r="H150" s="1007"/>
      <c r="I150" s="1007"/>
      <c r="J150" s="1007"/>
      <c r="K150" s="1007"/>
      <c r="L150" s="1007"/>
      <c r="M150" s="1007"/>
      <c r="N150" s="1007"/>
      <c r="O150" s="1007"/>
      <c r="P150" s="1007"/>
      <c r="Q150" s="1007"/>
      <c r="R150" s="1007"/>
      <c r="S150" s="1007"/>
      <c r="T150" s="1007"/>
      <c r="U150" s="1007"/>
      <c r="V150" s="1007"/>
      <c r="W150" s="1007"/>
      <c r="X150" s="1007"/>
      <c r="Y150" s="1007"/>
      <c r="Z150" s="1007"/>
      <c r="AA150" s="1007"/>
      <c r="AB150" s="1007"/>
      <c r="AC150" s="1007"/>
      <c r="AD150" s="1007"/>
      <c r="AE150" s="1007"/>
      <c r="AF150" s="1007"/>
      <c r="AG150" s="1007"/>
      <c r="AI150" s="0" t="s">
        <v>595</v>
      </c>
      <c r="AJ150" s="1025"/>
      <c r="AK150" s="1025"/>
      <c r="AL150" s="1025"/>
      <c r="AM150" s="1025"/>
      <c r="AN150" s="1025"/>
      <c r="AO150" s="1025"/>
      <c r="AP150" s="1025"/>
      <c r="AQ150" s="1025"/>
      <c r="AR150" s="1025"/>
      <c r="AS150" s="1025"/>
      <c r="AT150" s="1025"/>
      <c r="AU150" s="1025"/>
      <c r="AV150" s="1025"/>
      <c r="AW150" s="1025"/>
      <c r="AX150" s="1025"/>
      <c r="AY150" s="1025"/>
      <c r="AZ150" s="1025"/>
      <c r="BA150" s="1025"/>
      <c r="BB150" s="1025"/>
      <c r="BC150" s="1025"/>
      <c r="BD150" s="1025"/>
      <c r="BE150" s="1025"/>
      <c r="BF150" s="1025"/>
      <c r="BG150" s="1025"/>
      <c r="BH150" s="1025"/>
      <c r="BI150" s="1025"/>
      <c r="BJ150" s="1025"/>
      <c r="BK150" s="1025"/>
      <c r="BL150" s="1025"/>
      <c r="BM150" s="1025"/>
      <c r="BN150" s="1025"/>
    </row>
    <row r="151" customFormat="false" ht="14.25" hidden="false" customHeight="false" outlineLevel="0" collapsed="false">
      <c r="C151" s="1007"/>
      <c r="D151" s="1007"/>
      <c r="E151" s="1007"/>
      <c r="F151" s="1007"/>
      <c r="G151" s="1007"/>
      <c r="H151" s="1007"/>
      <c r="I151" s="1007"/>
      <c r="J151" s="1007"/>
      <c r="K151" s="1007"/>
      <c r="L151" s="1007"/>
      <c r="M151" s="1007"/>
      <c r="N151" s="1007"/>
      <c r="O151" s="1007"/>
      <c r="P151" s="1007"/>
      <c r="Q151" s="1007"/>
      <c r="R151" s="1007"/>
      <c r="S151" s="1007"/>
      <c r="T151" s="1007"/>
      <c r="U151" s="1007"/>
      <c r="V151" s="1007"/>
      <c r="W151" s="1007"/>
      <c r="X151" s="1007"/>
      <c r="Y151" s="1007"/>
      <c r="Z151" s="1007"/>
      <c r="AA151" s="1007"/>
      <c r="AB151" s="1007"/>
      <c r="AC151" s="1007"/>
      <c r="AD151" s="1007"/>
      <c r="AE151" s="1007"/>
      <c r="AF151" s="1007"/>
      <c r="AG151" s="1007"/>
      <c r="AJ151" s="1025"/>
      <c r="AK151" s="1025"/>
      <c r="AL151" s="1025"/>
      <c r="AM151" s="1025"/>
      <c r="AN151" s="1025"/>
      <c r="AO151" s="1025"/>
      <c r="AP151" s="1025"/>
      <c r="AQ151" s="1025"/>
      <c r="AR151" s="1025"/>
      <c r="AS151" s="1025"/>
      <c r="AT151" s="1025"/>
      <c r="AU151" s="1025"/>
      <c r="AV151" s="1025"/>
      <c r="AW151" s="1025"/>
      <c r="AX151" s="1025"/>
      <c r="AY151" s="1025"/>
      <c r="AZ151" s="1025"/>
      <c r="BA151" s="1025"/>
      <c r="BB151" s="1025"/>
      <c r="BC151" s="1025"/>
      <c r="BD151" s="1025"/>
      <c r="BE151" s="1025"/>
      <c r="BF151" s="1025"/>
      <c r="BG151" s="1025"/>
      <c r="BH151" s="1025"/>
      <c r="BI151" s="1025"/>
      <c r="BJ151" s="1025"/>
      <c r="BK151" s="1025"/>
      <c r="BL151" s="1025"/>
      <c r="BM151" s="1025"/>
      <c r="BN151" s="1025"/>
    </row>
    <row r="152" customFormat="false" ht="14.25" hidden="false" customHeight="false" outlineLevel="0" collapsed="false">
      <c r="B152" s="0" t="s">
        <v>565</v>
      </c>
      <c r="F152" s="956" t="n">
        <f aca="false">AS100</f>
        <v>0</v>
      </c>
      <c r="G152" s="956"/>
      <c r="H152" s="956"/>
      <c r="I152" s="956"/>
      <c r="J152" s="956"/>
      <c r="K152" s="956"/>
      <c r="L152" s="956"/>
      <c r="M152" s="956"/>
      <c r="N152" s="956"/>
      <c r="O152" s="956"/>
      <c r="P152" s="956"/>
      <c r="Q152" s="956"/>
      <c r="R152" s="956"/>
      <c r="S152" s="956"/>
      <c r="T152" s="956"/>
      <c r="U152" s="956"/>
      <c r="V152" s="956"/>
      <c r="W152" s="956"/>
      <c r="X152" s="956"/>
      <c r="Y152" s="956"/>
      <c r="Z152" s="956"/>
      <c r="AA152" s="956"/>
      <c r="AB152" s="956"/>
      <c r="AC152" s="956"/>
      <c r="AD152" s="956"/>
      <c r="AE152" s="956"/>
      <c r="AF152" s="956"/>
      <c r="AG152" s="956"/>
    </row>
    <row r="153" customFormat="false" ht="14.25" hidden="false" customHeight="false" outlineLevel="0" collapsed="false">
      <c r="B153" s="0" t="s">
        <v>408</v>
      </c>
    </row>
    <row r="154" customFormat="false" ht="14.25" hidden="false" customHeight="false" outlineLevel="0" collapsed="false">
      <c r="B154" s="0" t="s">
        <v>408</v>
      </c>
    </row>
    <row r="155" customFormat="false" ht="14.25" hidden="false" customHeight="false" outlineLevel="0" collapsed="false">
      <c r="B155" s="0" t="s">
        <v>567</v>
      </c>
    </row>
    <row r="156" customFormat="false" ht="14.25" hidden="false" customHeight="false" outlineLevel="0" collapsed="false">
      <c r="B156" s="0" t="s">
        <v>568</v>
      </c>
    </row>
    <row r="158" customFormat="false" ht="14.25" hidden="false" customHeight="false" outlineLevel="0" collapsed="false">
      <c r="B158" s="0" t="s">
        <v>569</v>
      </c>
    </row>
    <row r="159" customFormat="false" ht="14.25" hidden="false" customHeight="false" outlineLevel="0" collapsed="false">
      <c r="B159" s="0" t="s">
        <v>570</v>
      </c>
    </row>
    <row r="160" customFormat="false" ht="14.25" hidden="false" customHeight="false" outlineLevel="0" collapsed="false">
      <c r="B160" s="0" t="s">
        <v>568</v>
      </c>
    </row>
  </sheetData>
  <sheetProtection sheet="true" password="fe9a" objects="true" scenarios="true"/>
  <mergeCells count="105">
    <mergeCell ref="B1:BR1"/>
    <mergeCell ref="B2:BR2"/>
    <mergeCell ref="C3:BR3"/>
    <mergeCell ref="C4:BR4"/>
    <mergeCell ref="C5:BR5"/>
    <mergeCell ref="C6:BR6"/>
    <mergeCell ref="C7:BR7"/>
    <mergeCell ref="C8:BR8"/>
    <mergeCell ref="C9:BR9"/>
    <mergeCell ref="B11:AG11"/>
    <mergeCell ref="B14:AG15"/>
    <mergeCell ref="AN16:AP16"/>
    <mergeCell ref="AX16:AZ16"/>
    <mergeCell ref="B17:AG18"/>
    <mergeCell ref="G19:J19"/>
    <mergeCell ref="R19:AG19"/>
    <mergeCell ref="AL20:AO20"/>
    <mergeCell ref="I22:N22"/>
    <mergeCell ref="I23:N23"/>
    <mergeCell ref="O23:R23"/>
    <mergeCell ref="BF23:BJ23"/>
    <mergeCell ref="I24:N24"/>
    <mergeCell ref="O24:R24"/>
    <mergeCell ref="BH24:BL24"/>
    <mergeCell ref="I25:N25"/>
    <mergeCell ref="B27:AG30"/>
    <mergeCell ref="C31:AG33"/>
    <mergeCell ref="AI31:BR32"/>
    <mergeCell ref="C34:AG37"/>
    <mergeCell ref="AI34:BR36"/>
    <mergeCell ref="C38:AG41"/>
    <mergeCell ref="AI38:BR40"/>
    <mergeCell ref="C42:AG44"/>
    <mergeCell ref="AW44:AX44"/>
    <mergeCell ref="B46:AG48"/>
    <mergeCell ref="F50:AG50"/>
    <mergeCell ref="AS50:AW50"/>
    <mergeCell ref="B61:AG61"/>
    <mergeCell ref="B64:AG65"/>
    <mergeCell ref="B67:AG68"/>
    <mergeCell ref="B69:AG73"/>
    <mergeCell ref="AI69:BN73"/>
    <mergeCell ref="C74:AG75"/>
    <mergeCell ref="AJ74:BN75"/>
    <mergeCell ref="C76:AG77"/>
    <mergeCell ref="AJ76:BN77"/>
    <mergeCell ref="C78:AG79"/>
    <mergeCell ref="AJ78:BN79"/>
    <mergeCell ref="C80:AG81"/>
    <mergeCell ref="AJ80:BN81"/>
    <mergeCell ref="C82:AG83"/>
    <mergeCell ref="AJ82:BN83"/>
    <mergeCell ref="C84:AG85"/>
    <mergeCell ref="AJ84:BN85"/>
    <mergeCell ref="C86:AG87"/>
    <mergeCell ref="AJ86:BN87"/>
    <mergeCell ref="C88:AG89"/>
    <mergeCell ref="AJ88:BN89"/>
    <mergeCell ref="C90:AG91"/>
    <mergeCell ref="AJ90:BN91"/>
    <mergeCell ref="C92:AG93"/>
    <mergeCell ref="AJ92:BN93"/>
    <mergeCell ref="C94:AG95"/>
    <mergeCell ref="AJ94:BN95"/>
    <mergeCell ref="C96:AG97"/>
    <mergeCell ref="AJ96:BN97"/>
    <mergeCell ref="C98:AG99"/>
    <mergeCell ref="AJ98:BN99"/>
    <mergeCell ref="C100:AG101"/>
    <mergeCell ref="AJ100:BN101"/>
    <mergeCell ref="F102:AG102"/>
    <mergeCell ref="B111:AG111"/>
    <mergeCell ref="B114:AG115"/>
    <mergeCell ref="B117:AG118"/>
    <mergeCell ref="B119:AG123"/>
    <mergeCell ref="AI119:BN123"/>
    <mergeCell ref="C124:AG125"/>
    <mergeCell ref="AJ124:BN125"/>
    <mergeCell ref="C126:AG127"/>
    <mergeCell ref="AJ126:BN127"/>
    <mergeCell ref="C128:AG129"/>
    <mergeCell ref="AJ128:BN129"/>
    <mergeCell ref="C130:AG131"/>
    <mergeCell ref="AJ130:BN131"/>
    <mergeCell ref="C132:AG133"/>
    <mergeCell ref="AJ132:BN133"/>
    <mergeCell ref="C134:AG135"/>
    <mergeCell ref="AJ134:BN135"/>
    <mergeCell ref="C136:AG137"/>
    <mergeCell ref="AJ136:BN137"/>
    <mergeCell ref="C138:AG139"/>
    <mergeCell ref="AJ138:BN139"/>
    <mergeCell ref="C140:AG141"/>
    <mergeCell ref="AJ140:BN141"/>
    <mergeCell ref="C142:AG143"/>
    <mergeCell ref="AJ142:BN143"/>
    <mergeCell ref="C144:AG145"/>
    <mergeCell ref="AJ144:BN145"/>
    <mergeCell ref="C146:AG147"/>
    <mergeCell ref="AJ146:BN147"/>
    <mergeCell ref="C148:AG149"/>
    <mergeCell ref="AJ148:BN149"/>
    <mergeCell ref="C150:AG151"/>
    <mergeCell ref="AJ150:BN151"/>
    <mergeCell ref="F152:AG152"/>
  </mergeCells>
  <conditionalFormatting sqref="B61:BN160">
    <cfRule type="expression" priority="2" aboveAverage="0" equalAverage="0" bottom="0" percent="0" rank="0" text="" dxfId="288">
      <formula>$AI$37=0</formula>
    </cfRule>
  </conditionalFormatting>
  <conditionalFormatting sqref="B150">
    <cfRule type="expression" priority="3" aboveAverage="0" equalAverage="0" bottom="0" percent="0" rank="0" text="" dxfId="289">
      <formula>$AJ150=0</formula>
    </cfRule>
  </conditionalFormatting>
  <conditionalFormatting sqref="B148">
    <cfRule type="expression" priority="4" aboveAverage="0" equalAverage="0" bottom="0" percent="0" rank="0" text="" dxfId="290">
      <formula>$AJ148=0</formula>
    </cfRule>
  </conditionalFormatting>
  <conditionalFormatting sqref="B146">
    <cfRule type="expression" priority="5" aboveAverage="0" equalAverage="0" bottom="0" percent="0" rank="0" text="" dxfId="291">
      <formula>$AJ146=0</formula>
    </cfRule>
  </conditionalFormatting>
  <conditionalFormatting sqref="B144">
    <cfRule type="expression" priority="6" aboveAverage="0" equalAverage="0" bottom="0" percent="0" rank="0" text="" dxfId="292">
      <formula>$AJ144=0</formula>
    </cfRule>
  </conditionalFormatting>
  <conditionalFormatting sqref="B142">
    <cfRule type="expression" priority="7" aboveAverage="0" equalAverage="0" bottom="0" percent="0" rank="0" text="" dxfId="293">
      <formula>$AJ142=0</formula>
    </cfRule>
  </conditionalFormatting>
  <conditionalFormatting sqref="B140">
    <cfRule type="expression" priority="8" aboveAverage="0" equalAverage="0" bottom="0" percent="0" rank="0" text="" dxfId="294">
      <formula>$AJ140=0</formula>
    </cfRule>
  </conditionalFormatting>
  <conditionalFormatting sqref="B138">
    <cfRule type="expression" priority="9" aboveAverage="0" equalAverage="0" bottom="0" percent="0" rank="0" text="" dxfId="295">
      <formula>$AJ138=0</formula>
    </cfRule>
  </conditionalFormatting>
  <conditionalFormatting sqref="B136">
    <cfRule type="expression" priority="10" aboveAverage="0" equalAverage="0" bottom="0" percent="0" rank="0" text="" dxfId="296">
      <formula>$AJ136=0</formula>
    </cfRule>
  </conditionalFormatting>
  <conditionalFormatting sqref="B134">
    <cfRule type="expression" priority="11" aboveAverage="0" equalAverage="0" bottom="0" percent="0" rank="0" text="" dxfId="297">
      <formula>$AJ134=0</formula>
    </cfRule>
  </conditionalFormatting>
  <conditionalFormatting sqref="B132">
    <cfRule type="expression" priority="12" aboveAverage="0" equalAverage="0" bottom="0" percent="0" rank="0" text="" dxfId="298">
      <formula>$AJ132=0</formula>
    </cfRule>
  </conditionalFormatting>
  <conditionalFormatting sqref="B130">
    <cfRule type="expression" priority="13" aboveAverage="0" equalAverage="0" bottom="0" percent="0" rank="0" text="" dxfId="299">
      <formula>$AJ130=0</formula>
    </cfRule>
  </conditionalFormatting>
  <conditionalFormatting sqref="B128">
    <cfRule type="expression" priority="14" aboveAverage="0" equalAverage="0" bottom="0" percent="0" rank="0" text="" dxfId="300">
      <formula>$AJ128=0</formula>
    </cfRule>
  </conditionalFormatting>
  <conditionalFormatting sqref="B126">
    <cfRule type="expression" priority="15" aboveAverage="0" equalAverage="0" bottom="0" percent="0" rank="0" text="" dxfId="301">
      <formula>$AJ126=0</formula>
    </cfRule>
  </conditionalFormatting>
  <conditionalFormatting sqref="B124">
    <cfRule type="expression" priority="16" aboveAverage="0" equalAverage="0" bottom="0" percent="0" rank="0" text="" dxfId="302">
      <formula>$AJ124=0</formula>
    </cfRule>
  </conditionalFormatting>
  <conditionalFormatting sqref="B100">
    <cfRule type="expression" priority="17" aboveAverage="0" equalAverage="0" bottom="0" percent="0" rank="0" text="" dxfId="303">
      <formula>$AJ100=0</formula>
    </cfRule>
  </conditionalFormatting>
  <conditionalFormatting sqref="B98">
    <cfRule type="expression" priority="18" aboveAverage="0" equalAverage="0" bottom="0" percent="0" rank="0" text="" dxfId="304">
      <formula>$AJ98=0</formula>
    </cfRule>
  </conditionalFormatting>
  <conditionalFormatting sqref="B96">
    <cfRule type="expression" priority="19" aboveAverage="0" equalAverage="0" bottom="0" percent="0" rank="0" text="" dxfId="305">
      <formula>$AJ96=0</formula>
    </cfRule>
  </conditionalFormatting>
  <conditionalFormatting sqref="B94">
    <cfRule type="expression" priority="20" aboveAverage="0" equalAverage="0" bottom="0" percent="0" rank="0" text="" dxfId="306">
      <formula>$AJ94=0</formula>
    </cfRule>
  </conditionalFormatting>
  <conditionalFormatting sqref="B92">
    <cfRule type="expression" priority="21" aboveAverage="0" equalAverage="0" bottom="0" percent="0" rank="0" text="" dxfId="307">
      <formula>$AJ92=0</formula>
    </cfRule>
  </conditionalFormatting>
  <conditionalFormatting sqref="B90">
    <cfRule type="expression" priority="22" aboveAverage="0" equalAverage="0" bottom="0" percent="0" rank="0" text="" dxfId="308">
      <formula>$AJ90=0</formula>
    </cfRule>
  </conditionalFormatting>
  <conditionalFormatting sqref="B88">
    <cfRule type="expression" priority="23" aboveAverage="0" equalAverage="0" bottom="0" percent="0" rank="0" text="" dxfId="309">
      <formula>$AJ88=0</formula>
    </cfRule>
  </conditionalFormatting>
  <conditionalFormatting sqref="B86">
    <cfRule type="expression" priority="24" aboveAverage="0" equalAverage="0" bottom="0" percent="0" rank="0" text="" dxfId="310">
      <formula>$AJ86=0</formula>
    </cfRule>
  </conditionalFormatting>
  <conditionalFormatting sqref="B84">
    <cfRule type="expression" priority="25" aboveAverage="0" equalAverage="0" bottom="0" percent="0" rank="0" text="" dxfId="311">
      <formula>$AJ84=0</formula>
    </cfRule>
  </conditionalFormatting>
  <conditionalFormatting sqref="B82">
    <cfRule type="expression" priority="26" aboveAverage="0" equalAverage="0" bottom="0" percent="0" rank="0" text="" dxfId="312">
      <formula>$AJ82=0</formula>
    </cfRule>
  </conditionalFormatting>
  <conditionalFormatting sqref="B80">
    <cfRule type="expression" priority="27" aboveAverage="0" equalAverage="0" bottom="0" percent="0" rank="0" text="" dxfId="313">
      <formula>$AJ80=0</formula>
    </cfRule>
  </conditionalFormatting>
  <conditionalFormatting sqref="B78">
    <cfRule type="expression" priority="28" aboveAverage="0" equalAverage="0" bottom="0" percent="0" rank="0" text="" dxfId="314">
      <formula>$AJ78=0</formula>
    </cfRule>
  </conditionalFormatting>
  <conditionalFormatting sqref="B76">
    <cfRule type="expression" priority="29" aboveAverage="0" equalAverage="0" bottom="0" percent="0" rank="0" text="" dxfId="315">
      <formula>$AJ76=0</formula>
    </cfRule>
  </conditionalFormatting>
  <conditionalFormatting sqref="B74">
    <cfRule type="expression" priority="30" aboveAverage="0" equalAverage="0" bottom="0" percent="0" rank="0" text="" dxfId="316">
      <formula>$AJ74=0</formula>
    </cfRule>
  </conditionalFormatting>
  <conditionalFormatting sqref="AQ41:BH41">
    <cfRule type="expression" priority="31" aboveAverage="0" equalAverage="0" bottom="0" percent="0" rank="0" text="" dxfId="317">
      <formula>$AI$41=0</formula>
    </cfRule>
  </conditionalFormatting>
  <conditionalFormatting sqref="B38:AG41">
    <cfRule type="expression" priority="32" aboveAverage="0" equalAverage="0" bottom="0" percent="0" rank="0" text="" dxfId="318">
      <formula>AND($AI$41&lt;&gt;0,$BB$41=0)</formula>
    </cfRule>
  </conditionalFormatting>
  <conditionalFormatting sqref="B31:AG33">
    <cfRule type="expression" priority="33" aboveAverage="0" equalAverage="0" bottom="0" percent="0" rank="0" text="" dxfId="319">
      <formula>$AI$33=0</formula>
    </cfRule>
  </conditionalFormatting>
  <conditionalFormatting sqref="B42:AG44">
    <cfRule type="expression" priority="34" aboveAverage="0" equalAverage="0" bottom="0" percent="0" rank="0" text="" dxfId="320">
      <formula>$AI$43=0</formula>
    </cfRule>
  </conditionalFormatting>
  <printOptions headings="false" gridLines="false" gridLinesSet="true" horizontalCentered="false" verticalCentered="false"/>
  <pageMargins left="0.7875" right="0.7875" top="0.788194444444444" bottom="0.7875" header="0.315277777777778" footer="0.315277777777778"/>
  <pageSetup paperSize="9" scale="100" fitToWidth="1" fitToHeight="1" pageOrder="downThenOver" orientation="portrait" blackAndWhite="false" draft="false" cellComments="none" horizontalDpi="300" verticalDpi="300" copies="1"/>
  <headerFooter differentFirst="false" differentOddEven="false">
    <oddHeader>&amp;C&amp;16Prefeitura Municipal de Castro</oddHeader>
    <oddFooter>&amp;C&amp;9Praça Pedro Kaled, 22 – Centro – Castro/PR – 84165-540 – tel. (42) 2122-5000 – fax (42) 2122-5005
CNPJ: 77.001.311/0001-08  –  Site: www.castro.pr.gov.br</oddFooter>
  </headerFooter>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B1:BZ5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I32" activeCellId="0" sqref="AI32"/>
    </sheetView>
  </sheetViews>
  <sheetFormatPr defaultColWidth="9.109375" defaultRowHeight="14.25" zeroHeight="false" outlineLevelRow="0" outlineLevelCol="0"/>
  <cols>
    <col collapsed="false" customWidth="true" hidden="false" outlineLevel="0" max="1" min="1" style="0" width="2.88"/>
    <col collapsed="false" customWidth="true" hidden="false" outlineLevel="0" max="2" min="2" style="0" width="2.33"/>
    <col collapsed="false" customWidth="true" hidden="false" outlineLevel="0" max="4" min="3" style="0" width="2.67"/>
    <col collapsed="false" customWidth="true" hidden="false" outlineLevel="0" max="5" min="5" style="0" width="1.67"/>
    <col collapsed="false" customWidth="true" hidden="false" outlineLevel="0" max="32" min="6" style="0" width="2.67"/>
    <col collapsed="false" customWidth="true" hidden="false" outlineLevel="0" max="33" min="33" style="0" width="2.11"/>
    <col collapsed="false" customWidth="true" hidden="false" outlineLevel="0" max="34" min="34" style="0" width="5.11"/>
    <col collapsed="false" customWidth="true" hidden="false" outlineLevel="0" max="79" min="35" style="0" width="2.88"/>
  </cols>
  <sheetData>
    <row r="1" customFormat="false" ht="14.25" hidden="false" customHeight="false" outlineLevel="0" collapsed="false">
      <c r="B1" s="999" t="s">
        <v>596</v>
      </c>
      <c r="C1" s="999"/>
      <c r="D1" s="999"/>
      <c r="E1" s="999"/>
      <c r="F1" s="999"/>
      <c r="G1" s="999"/>
      <c r="H1" s="999"/>
      <c r="I1" s="999"/>
      <c r="J1" s="999"/>
      <c r="K1" s="999"/>
      <c r="L1" s="999"/>
      <c r="M1" s="999"/>
      <c r="N1" s="999"/>
      <c r="O1" s="999"/>
      <c r="P1" s="999"/>
      <c r="Q1" s="999"/>
      <c r="R1" s="999"/>
      <c r="S1" s="999"/>
      <c r="T1" s="999"/>
      <c r="U1" s="999"/>
      <c r="V1" s="999"/>
      <c r="W1" s="999"/>
      <c r="X1" s="999"/>
      <c r="Y1" s="999"/>
      <c r="Z1" s="999"/>
      <c r="AA1" s="999"/>
      <c r="AB1" s="999"/>
      <c r="AC1" s="999"/>
      <c r="AD1" s="999"/>
      <c r="AE1" s="999"/>
      <c r="AF1" s="999"/>
      <c r="AG1" s="999"/>
      <c r="AH1" s="999"/>
      <c r="AI1" s="999"/>
      <c r="AJ1" s="999"/>
      <c r="AK1" s="999"/>
      <c r="AL1" s="999"/>
      <c r="AM1" s="999"/>
      <c r="AN1" s="999"/>
      <c r="AO1" s="999"/>
      <c r="AP1" s="999"/>
      <c r="AQ1" s="999"/>
      <c r="AR1" s="999"/>
      <c r="AS1" s="999"/>
      <c r="AT1" s="999"/>
      <c r="AU1" s="999"/>
      <c r="AV1" s="999"/>
      <c r="AW1" s="999"/>
      <c r="AX1" s="999"/>
      <c r="AY1" s="999"/>
      <c r="AZ1" s="999"/>
      <c r="BA1" s="999"/>
      <c r="BB1" s="999"/>
      <c r="BC1" s="999"/>
      <c r="BD1" s="999"/>
      <c r="BE1" s="999"/>
      <c r="BF1" s="999"/>
      <c r="BG1" s="999"/>
      <c r="BH1" s="999"/>
      <c r="BI1" s="999"/>
      <c r="BJ1" s="999"/>
      <c r="BK1" s="999"/>
      <c r="BL1" s="999"/>
      <c r="BM1" s="999"/>
      <c r="BN1" s="999"/>
      <c r="BO1" s="999"/>
      <c r="BP1" s="999"/>
      <c r="BQ1" s="999"/>
      <c r="BR1" s="999"/>
    </row>
    <row r="2" customFormat="false" ht="11.25" hidden="false" customHeight="true" outlineLevel="0" collapsed="false">
      <c r="B2" s="1000" t="s">
        <v>597</v>
      </c>
      <c r="C2" s="1000"/>
      <c r="D2" s="1000"/>
      <c r="E2" s="1000"/>
      <c r="F2" s="1000"/>
      <c r="G2" s="1000"/>
      <c r="H2" s="1000"/>
      <c r="I2" s="1000"/>
      <c r="J2" s="1000"/>
      <c r="K2" s="1000"/>
      <c r="L2" s="1000"/>
      <c r="M2" s="1000"/>
      <c r="N2" s="1000"/>
      <c r="O2" s="1000"/>
      <c r="P2" s="1000"/>
      <c r="Q2" s="1000"/>
      <c r="R2" s="1000"/>
      <c r="S2" s="1000"/>
      <c r="T2" s="1000"/>
      <c r="U2" s="1000"/>
      <c r="V2" s="1000"/>
      <c r="W2" s="1000"/>
      <c r="X2" s="1000"/>
      <c r="Y2" s="1000"/>
      <c r="Z2" s="1000"/>
      <c r="AA2" s="1000"/>
      <c r="AB2" s="1000"/>
      <c r="AC2" s="1000"/>
      <c r="AD2" s="1000"/>
      <c r="AE2" s="1000"/>
      <c r="AF2" s="1000"/>
      <c r="AG2" s="1000"/>
      <c r="AH2" s="1000"/>
      <c r="AI2" s="1000"/>
      <c r="AJ2" s="1000"/>
      <c r="AK2" s="1000"/>
      <c r="AL2" s="1000"/>
      <c r="AM2" s="1000"/>
      <c r="AN2" s="1000"/>
      <c r="AO2" s="1000"/>
      <c r="AP2" s="1000"/>
      <c r="AQ2" s="1000"/>
      <c r="AR2" s="1000"/>
      <c r="AS2" s="1000"/>
      <c r="AT2" s="1000"/>
      <c r="AU2" s="1000"/>
      <c r="AV2" s="1000"/>
      <c r="AW2" s="1000"/>
      <c r="AX2" s="1000"/>
      <c r="AY2" s="1000"/>
      <c r="AZ2" s="1000"/>
      <c r="BA2" s="1000"/>
      <c r="BB2" s="1000"/>
      <c r="BC2" s="1000"/>
      <c r="BD2" s="1000"/>
      <c r="BE2" s="1000"/>
      <c r="BF2" s="1000"/>
      <c r="BG2" s="1000"/>
      <c r="BH2" s="1000"/>
      <c r="BI2" s="1000"/>
      <c r="BJ2" s="1000"/>
      <c r="BK2" s="1000"/>
      <c r="BL2" s="1000"/>
      <c r="BM2" s="1000"/>
      <c r="BN2" s="1000"/>
      <c r="BO2" s="1000"/>
      <c r="BP2" s="1000"/>
      <c r="BQ2" s="1000"/>
      <c r="BR2" s="1000"/>
    </row>
    <row r="3" customFormat="false" ht="30" hidden="false" customHeight="true" outlineLevel="0" collapsed="false">
      <c r="B3" s="1001" t="s">
        <v>503</v>
      </c>
      <c r="C3" s="1002" t="s">
        <v>598</v>
      </c>
      <c r="D3" s="1002"/>
      <c r="E3" s="1002"/>
      <c r="F3" s="1002"/>
      <c r="G3" s="1002"/>
      <c r="H3" s="1002"/>
      <c r="I3" s="1002"/>
      <c r="J3" s="1002"/>
      <c r="K3" s="1002"/>
      <c r="L3" s="1002"/>
      <c r="M3" s="1002"/>
      <c r="N3" s="1002"/>
      <c r="O3" s="1002"/>
      <c r="P3" s="1002"/>
      <c r="Q3" s="1002"/>
      <c r="R3" s="1002"/>
      <c r="S3" s="1002"/>
      <c r="T3" s="1002"/>
      <c r="U3" s="1002"/>
      <c r="V3" s="1002"/>
      <c r="W3" s="1002"/>
      <c r="X3" s="1002"/>
      <c r="Y3" s="1002"/>
      <c r="Z3" s="1002"/>
      <c r="AA3" s="1002"/>
      <c r="AB3" s="1002"/>
      <c r="AC3" s="1002"/>
      <c r="AD3" s="1002"/>
      <c r="AE3" s="1002"/>
      <c r="AF3" s="1002"/>
      <c r="AG3" s="1002"/>
      <c r="AH3" s="1002"/>
      <c r="AI3" s="1002"/>
      <c r="AJ3" s="1002"/>
      <c r="AK3" s="1002"/>
      <c r="AL3" s="1002"/>
      <c r="AM3" s="1002"/>
      <c r="AN3" s="1002"/>
      <c r="AO3" s="1002"/>
      <c r="AP3" s="1002"/>
      <c r="AQ3" s="1002"/>
      <c r="AR3" s="1002"/>
      <c r="AS3" s="1002"/>
      <c r="AT3" s="1002"/>
      <c r="AU3" s="1002"/>
      <c r="AV3" s="1002"/>
      <c r="AW3" s="1002"/>
      <c r="AX3" s="1002"/>
      <c r="AY3" s="1002"/>
      <c r="AZ3" s="1002"/>
      <c r="BA3" s="1002"/>
      <c r="BB3" s="1002"/>
      <c r="BC3" s="1002"/>
      <c r="BD3" s="1002"/>
      <c r="BE3" s="1002"/>
      <c r="BF3" s="1002"/>
      <c r="BG3" s="1002"/>
      <c r="BH3" s="1002"/>
      <c r="BI3" s="1002"/>
      <c r="BJ3" s="1002"/>
      <c r="BK3" s="1002"/>
      <c r="BL3" s="1002"/>
      <c r="BM3" s="1002"/>
      <c r="BN3" s="1002"/>
      <c r="BO3" s="1002"/>
      <c r="BP3" s="1002"/>
      <c r="BQ3" s="1002"/>
      <c r="BR3" s="1002"/>
    </row>
    <row r="4" customFormat="false" ht="30" hidden="false" customHeight="true" outlineLevel="0" collapsed="false">
      <c r="B4" s="1001" t="s">
        <v>505</v>
      </c>
      <c r="C4" s="1002" t="s">
        <v>599</v>
      </c>
      <c r="D4" s="1002"/>
      <c r="E4" s="1002"/>
      <c r="F4" s="1002"/>
      <c r="G4" s="1002"/>
      <c r="H4" s="1002"/>
      <c r="I4" s="1002"/>
      <c r="J4" s="1002"/>
      <c r="K4" s="1002"/>
      <c r="L4" s="1002"/>
      <c r="M4" s="1002"/>
      <c r="N4" s="1002"/>
      <c r="O4" s="1002"/>
      <c r="P4" s="1002"/>
      <c r="Q4" s="1002"/>
      <c r="R4" s="1002"/>
      <c r="S4" s="1002"/>
      <c r="T4" s="1002"/>
      <c r="U4" s="1002"/>
      <c r="V4" s="1002"/>
      <c r="W4" s="1002"/>
      <c r="X4" s="1002"/>
      <c r="Y4" s="1002"/>
      <c r="Z4" s="1002"/>
      <c r="AA4" s="1002"/>
      <c r="AB4" s="1002"/>
      <c r="AC4" s="1002"/>
      <c r="AD4" s="1002"/>
      <c r="AE4" s="1002"/>
      <c r="AF4" s="1002"/>
      <c r="AG4" s="1002"/>
      <c r="AH4" s="1002"/>
      <c r="AI4" s="1002"/>
      <c r="AJ4" s="1002"/>
      <c r="AK4" s="1002"/>
      <c r="AL4" s="1002"/>
      <c r="AM4" s="1002"/>
      <c r="AN4" s="1002"/>
      <c r="AO4" s="1002"/>
      <c r="AP4" s="1002"/>
      <c r="AQ4" s="1002"/>
      <c r="AR4" s="1002"/>
      <c r="AS4" s="1002"/>
      <c r="AT4" s="1002"/>
      <c r="AU4" s="1002"/>
      <c r="AV4" s="1002"/>
      <c r="AW4" s="1002"/>
      <c r="AX4" s="1002"/>
      <c r="AY4" s="1002"/>
      <c r="AZ4" s="1002"/>
      <c r="BA4" s="1002"/>
      <c r="BB4" s="1002"/>
      <c r="BC4" s="1002"/>
      <c r="BD4" s="1002"/>
      <c r="BE4" s="1002"/>
      <c r="BF4" s="1002"/>
      <c r="BG4" s="1002"/>
      <c r="BH4" s="1002"/>
      <c r="BI4" s="1002"/>
      <c r="BJ4" s="1002"/>
      <c r="BK4" s="1002"/>
      <c r="BL4" s="1002"/>
      <c r="BM4" s="1002"/>
      <c r="BN4" s="1002"/>
      <c r="BO4" s="1002"/>
      <c r="BP4" s="1002"/>
      <c r="BQ4" s="1002"/>
      <c r="BR4" s="1002"/>
      <c r="BS4" s="1003"/>
      <c r="BT4" s="1003"/>
      <c r="BU4" s="1003"/>
      <c r="BV4" s="1003"/>
      <c r="BW4" s="1003"/>
      <c r="BX4" s="1003"/>
      <c r="BY4" s="1003"/>
      <c r="BZ4" s="1003"/>
    </row>
    <row r="5" customFormat="false" ht="30" hidden="false" customHeight="true" outlineLevel="0" collapsed="false">
      <c r="B5" s="1001" t="s">
        <v>507</v>
      </c>
      <c r="C5" s="1002" t="s">
        <v>600</v>
      </c>
      <c r="D5" s="1002"/>
      <c r="E5" s="1002"/>
      <c r="F5" s="1002"/>
      <c r="G5" s="1002"/>
      <c r="H5" s="1002"/>
      <c r="I5" s="1002"/>
      <c r="J5" s="1002"/>
      <c r="K5" s="1002"/>
      <c r="L5" s="1002"/>
      <c r="M5" s="1002"/>
      <c r="N5" s="1002"/>
      <c r="O5" s="1002"/>
      <c r="P5" s="1002"/>
      <c r="Q5" s="1002"/>
      <c r="R5" s="1002"/>
      <c r="S5" s="1002"/>
      <c r="T5" s="1002"/>
      <c r="U5" s="1002"/>
      <c r="V5" s="1002"/>
      <c r="W5" s="1002"/>
      <c r="X5" s="1002"/>
      <c r="Y5" s="1002"/>
      <c r="Z5" s="1002"/>
      <c r="AA5" s="1002"/>
      <c r="AB5" s="1002"/>
      <c r="AC5" s="1002"/>
      <c r="AD5" s="1002"/>
      <c r="AE5" s="1002"/>
      <c r="AF5" s="1002"/>
      <c r="AG5" s="1002"/>
      <c r="AH5" s="1002"/>
      <c r="AI5" s="1002"/>
      <c r="AJ5" s="1002"/>
      <c r="AK5" s="1002"/>
      <c r="AL5" s="1002"/>
      <c r="AM5" s="1002"/>
      <c r="AN5" s="1002"/>
      <c r="AO5" s="1002"/>
      <c r="AP5" s="1002"/>
      <c r="AQ5" s="1002"/>
      <c r="AR5" s="1002"/>
      <c r="AS5" s="1002"/>
      <c r="AT5" s="1002"/>
      <c r="AU5" s="1002"/>
      <c r="AV5" s="1002"/>
      <c r="AW5" s="1002"/>
      <c r="AX5" s="1002"/>
      <c r="AY5" s="1002"/>
      <c r="AZ5" s="1002"/>
      <c r="BA5" s="1002"/>
      <c r="BB5" s="1002"/>
      <c r="BC5" s="1002"/>
      <c r="BD5" s="1002"/>
      <c r="BE5" s="1002"/>
      <c r="BF5" s="1002"/>
      <c r="BG5" s="1002"/>
      <c r="BH5" s="1002"/>
      <c r="BI5" s="1002"/>
      <c r="BJ5" s="1002"/>
      <c r="BK5" s="1002"/>
      <c r="BL5" s="1002"/>
      <c r="BM5" s="1002"/>
      <c r="BN5" s="1002"/>
      <c r="BO5" s="1002"/>
      <c r="BP5" s="1002"/>
      <c r="BQ5" s="1002"/>
      <c r="BR5" s="1002"/>
      <c r="BS5" s="1003"/>
      <c r="BT5" s="1003"/>
      <c r="BU5" s="1003"/>
      <c r="BV5" s="1003"/>
      <c r="BW5" s="1003"/>
      <c r="BX5" s="1003"/>
      <c r="BY5" s="1003"/>
      <c r="BZ5" s="1003"/>
    </row>
    <row r="6" customFormat="false" ht="30" hidden="false" customHeight="true" outlineLevel="0" collapsed="false">
      <c r="B6" s="1001" t="s">
        <v>509</v>
      </c>
      <c r="C6" s="1002" t="s">
        <v>601</v>
      </c>
      <c r="D6" s="1002"/>
      <c r="E6" s="1002"/>
      <c r="F6" s="1002"/>
      <c r="G6" s="1002"/>
      <c r="H6" s="1002"/>
      <c r="I6" s="1002"/>
      <c r="J6" s="1002"/>
      <c r="K6" s="1002"/>
      <c r="L6" s="1002"/>
      <c r="M6" s="1002"/>
      <c r="N6" s="1002"/>
      <c r="O6" s="1002"/>
      <c r="P6" s="1002"/>
      <c r="Q6" s="1002"/>
      <c r="R6" s="1002"/>
      <c r="S6" s="1002"/>
      <c r="T6" s="1002"/>
      <c r="U6" s="1002"/>
      <c r="V6" s="1002"/>
      <c r="W6" s="1002"/>
      <c r="X6" s="1002"/>
      <c r="Y6" s="1002"/>
      <c r="Z6" s="1002"/>
      <c r="AA6" s="1002"/>
      <c r="AB6" s="1002"/>
      <c r="AC6" s="1002"/>
      <c r="AD6" s="1002"/>
      <c r="AE6" s="1002"/>
      <c r="AF6" s="1002"/>
      <c r="AG6" s="1002"/>
      <c r="AH6" s="1002"/>
      <c r="AI6" s="1002"/>
      <c r="AJ6" s="1002"/>
      <c r="AK6" s="1002"/>
      <c r="AL6" s="1002"/>
      <c r="AM6" s="1002"/>
      <c r="AN6" s="1002"/>
      <c r="AO6" s="1002"/>
      <c r="AP6" s="1002"/>
      <c r="AQ6" s="1002"/>
      <c r="AR6" s="1002"/>
      <c r="AS6" s="1002"/>
      <c r="AT6" s="1002"/>
      <c r="AU6" s="1002"/>
      <c r="AV6" s="1002"/>
      <c r="AW6" s="1002"/>
      <c r="AX6" s="1002"/>
      <c r="AY6" s="1002"/>
      <c r="AZ6" s="1002"/>
      <c r="BA6" s="1002"/>
      <c r="BB6" s="1002"/>
      <c r="BC6" s="1002"/>
      <c r="BD6" s="1002"/>
      <c r="BE6" s="1002"/>
      <c r="BF6" s="1002"/>
      <c r="BG6" s="1002"/>
      <c r="BH6" s="1002"/>
      <c r="BI6" s="1002"/>
      <c r="BJ6" s="1002"/>
      <c r="BK6" s="1002"/>
      <c r="BL6" s="1002"/>
      <c r="BM6" s="1002"/>
      <c r="BN6" s="1002"/>
      <c r="BO6" s="1002"/>
      <c r="BP6" s="1002"/>
      <c r="BQ6" s="1002"/>
      <c r="BR6" s="1002"/>
      <c r="BS6" s="1003"/>
      <c r="BT6" s="1003"/>
      <c r="BU6" s="1003"/>
      <c r="BV6" s="1003"/>
      <c r="BW6" s="1003"/>
      <c r="BX6" s="1003"/>
      <c r="BY6" s="1003"/>
      <c r="BZ6" s="1003"/>
    </row>
    <row r="7" customFormat="false" ht="30" hidden="false" customHeight="true" outlineLevel="0" collapsed="false">
      <c r="B7" s="1001" t="s">
        <v>511</v>
      </c>
      <c r="C7" s="1002" t="s">
        <v>602</v>
      </c>
      <c r="D7" s="1002"/>
      <c r="E7" s="1002"/>
      <c r="F7" s="1002"/>
      <c r="G7" s="1002"/>
      <c r="H7" s="1002"/>
      <c r="I7" s="1002"/>
      <c r="J7" s="1002"/>
      <c r="K7" s="1002"/>
      <c r="L7" s="1002"/>
      <c r="M7" s="1002"/>
      <c r="N7" s="1002"/>
      <c r="O7" s="1002"/>
      <c r="P7" s="1002"/>
      <c r="Q7" s="1002"/>
      <c r="R7" s="1002"/>
      <c r="S7" s="1002"/>
      <c r="T7" s="1002"/>
      <c r="U7" s="1002"/>
      <c r="V7" s="1002"/>
      <c r="W7" s="1002"/>
      <c r="X7" s="1002"/>
      <c r="Y7" s="1002"/>
      <c r="Z7" s="1002"/>
      <c r="AA7" s="1002"/>
      <c r="AB7" s="1002"/>
      <c r="AC7" s="1002"/>
      <c r="AD7" s="1002"/>
      <c r="AE7" s="1002"/>
      <c r="AF7" s="1002"/>
      <c r="AG7" s="1002"/>
      <c r="AH7" s="1002"/>
      <c r="AI7" s="1002"/>
      <c r="AJ7" s="1002"/>
      <c r="AK7" s="1002"/>
      <c r="AL7" s="1002"/>
      <c r="AM7" s="1002"/>
      <c r="AN7" s="1002"/>
      <c r="AO7" s="1002"/>
      <c r="AP7" s="1002"/>
      <c r="AQ7" s="1002"/>
      <c r="AR7" s="1002"/>
      <c r="AS7" s="1002"/>
      <c r="AT7" s="1002"/>
      <c r="AU7" s="1002"/>
      <c r="AV7" s="1002"/>
      <c r="AW7" s="1002"/>
      <c r="AX7" s="1002"/>
      <c r="AY7" s="1002"/>
      <c r="AZ7" s="1002"/>
      <c r="BA7" s="1002"/>
      <c r="BB7" s="1002"/>
      <c r="BC7" s="1002"/>
      <c r="BD7" s="1002"/>
      <c r="BE7" s="1002"/>
      <c r="BF7" s="1002"/>
      <c r="BG7" s="1002"/>
      <c r="BH7" s="1002"/>
      <c r="BI7" s="1002"/>
      <c r="BJ7" s="1002"/>
      <c r="BK7" s="1002"/>
      <c r="BL7" s="1002"/>
      <c r="BM7" s="1002"/>
      <c r="BN7" s="1002"/>
      <c r="BO7" s="1002"/>
      <c r="BP7" s="1002"/>
      <c r="BQ7" s="1002"/>
      <c r="BR7" s="1002"/>
      <c r="BS7" s="1003"/>
      <c r="BT7" s="1003"/>
      <c r="BU7" s="1003"/>
      <c r="BV7" s="1003"/>
      <c r="BW7" s="1003"/>
      <c r="BX7" s="1003"/>
      <c r="BY7" s="1003"/>
      <c r="BZ7" s="1003"/>
    </row>
    <row r="8" customFormat="false" ht="7.5" hidden="false" customHeight="true" outlineLevel="0" collapsed="false">
      <c r="B8" s="1004"/>
      <c r="C8" s="1004"/>
      <c r="D8" s="1004"/>
      <c r="E8" s="1004"/>
      <c r="F8" s="1004"/>
      <c r="G8" s="1004"/>
      <c r="H8" s="1004"/>
      <c r="I8" s="1004"/>
      <c r="J8" s="1004"/>
      <c r="K8" s="1004"/>
      <c r="L8" s="1004"/>
      <c r="M8" s="1004"/>
      <c r="N8" s="1004"/>
      <c r="O8" s="1004"/>
      <c r="P8" s="1004"/>
      <c r="Q8" s="1004"/>
      <c r="R8" s="1004"/>
      <c r="S8" s="1004"/>
      <c r="T8" s="1004"/>
      <c r="U8" s="1004"/>
      <c r="V8" s="1004"/>
      <c r="W8" s="1004"/>
      <c r="X8" s="1004"/>
      <c r="Y8" s="1004"/>
      <c r="Z8" s="1004"/>
      <c r="AA8" s="1004"/>
      <c r="AB8" s="1004"/>
      <c r="AC8" s="1004"/>
      <c r="AD8" s="1004"/>
      <c r="AE8" s="1004"/>
      <c r="AF8" s="1004"/>
      <c r="AG8" s="1004"/>
      <c r="AH8" s="1004"/>
      <c r="AI8" s="1004"/>
      <c r="AJ8" s="1004"/>
      <c r="AK8" s="1004"/>
      <c r="AL8" s="1004"/>
      <c r="AM8" s="1004"/>
      <c r="AN8" s="1004"/>
      <c r="AO8" s="1004"/>
      <c r="AP8" s="1004"/>
      <c r="AQ8" s="1004"/>
      <c r="AR8" s="1004"/>
      <c r="AS8" s="1004"/>
      <c r="AT8" s="1004"/>
      <c r="AU8" s="1004"/>
      <c r="AV8" s="1004"/>
      <c r="AW8" s="1004"/>
      <c r="AX8" s="1004"/>
      <c r="AY8" s="1004"/>
      <c r="AZ8" s="1004"/>
      <c r="BA8" s="1004"/>
      <c r="BB8" s="1004"/>
      <c r="BC8" s="1004"/>
      <c r="BD8" s="1004"/>
      <c r="BE8" s="1004"/>
      <c r="BF8" s="1004"/>
      <c r="BG8" s="1004"/>
      <c r="BH8" s="1004"/>
      <c r="BI8" s="1004"/>
      <c r="BJ8" s="1004"/>
      <c r="BK8" s="1004"/>
      <c r="BL8" s="1004"/>
      <c r="BM8" s="1004"/>
      <c r="BN8" s="1004"/>
      <c r="BO8" s="1004"/>
      <c r="BP8" s="1004"/>
      <c r="BQ8" s="1004"/>
      <c r="BR8" s="1004"/>
      <c r="BS8" s="1003"/>
      <c r="BT8" s="1003"/>
      <c r="BU8" s="1003"/>
      <c r="BV8" s="1003"/>
      <c r="BW8" s="1003"/>
      <c r="BX8" s="1003"/>
      <c r="BY8" s="1003"/>
      <c r="BZ8" s="1003"/>
    </row>
    <row r="9" customFormat="false" ht="15.75" hidden="false" customHeight="true" outlineLevel="0" collapsed="false">
      <c r="B9" s="1005" t="s">
        <v>603</v>
      </c>
      <c r="C9" s="1005"/>
      <c r="D9" s="1005"/>
      <c r="E9" s="1005"/>
      <c r="F9" s="1005"/>
      <c r="G9" s="1005"/>
      <c r="H9" s="1005"/>
      <c r="I9" s="1005"/>
      <c r="J9" s="1005"/>
      <c r="K9" s="1005"/>
      <c r="L9" s="1005"/>
      <c r="M9" s="1005"/>
      <c r="N9" s="1005"/>
      <c r="O9" s="1005"/>
      <c r="P9" s="1005"/>
      <c r="Q9" s="1005"/>
      <c r="R9" s="1005"/>
      <c r="S9" s="1005"/>
      <c r="T9" s="1005"/>
      <c r="U9" s="1005"/>
      <c r="V9" s="1005"/>
      <c r="W9" s="1005"/>
      <c r="X9" s="1005"/>
      <c r="Y9" s="1005"/>
      <c r="Z9" s="1005"/>
      <c r="AA9" s="1005"/>
      <c r="AB9" s="1005"/>
      <c r="AC9" s="1005"/>
      <c r="AD9" s="1005"/>
      <c r="AE9" s="1005"/>
      <c r="AF9" s="1005"/>
      <c r="AG9" s="1005"/>
      <c r="BA9" s="1026" t="str">
        <f aca="false">IF(AY25&gt;90,"Favor rever as datas deste Termo e do Recebimento Provisório, pois o prazo máximo para Recebimento Definitivo de obras/serviços é de 90 dias, salvo em casos excepcionais, devidamente justificados e previstos no edital, conforme Art. 73 da Lei 8.666/1993.","")</f>
        <v/>
      </c>
      <c r="BB9" s="1026"/>
      <c r="BC9" s="1026"/>
      <c r="BD9" s="1026"/>
      <c r="BE9" s="1026"/>
      <c r="BF9" s="1026"/>
      <c r="BG9" s="1026"/>
      <c r="BH9" s="1026"/>
      <c r="BI9" s="1026"/>
      <c r="BJ9" s="1026"/>
      <c r="BK9" s="1026"/>
      <c r="BL9" s="1026"/>
      <c r="BM9" s="1026"/>
      <c r="BN9" s="1026"/>
      <c r="BO9" s="1026"/>
      <c r="BP9" s="1026"/>
      <c r="BQ9" s="1026"/>
      <c r="BR9" s="1026"/>
    </row>
    <row r="10" customFormat="false" ht="14.25" hidden="false" customHeight="false" outlineLevel="0" collapsed="false">
      <c r="AI10" s="1006"/>
      <c r="BA10" s="1026"/>
      <c r="BB10" s="1026"/>
      <c r="BC10" s="1026"/>
      <c r="BD10" s="1026"/>
      <c r="BE10" s="1026"/>
      <c r="BF10" s="1026"/>
      <c r="BG10" s="1026"/>
      <c r="BH10" s="1026"/>
      <c r="BI10" s="1026"/>
      <c r="BJ10" s="1026"/>
      <c r="BK10" s="1026"/>
      <c r="BL10" s="1026"/>
      <c r="BM10" s="1026"/>
      <c r="BN10" s="1026"/>
      <c r="BO10" s="1026"/>
      <c r="BP10" s="1026"/>
      <c r="BQ10" s="1026"/>
      <c r="BR10" s="1026"/>
    </row>
    <row r="11" customFormat="false" ht="14.25" hidden="false" customHeight="false" outlineLevel="0" collapsed="false">
      <c r="B11" s="0" t="s">
        <v>519</v>
      </c>
      <c r="BA11" s="1026"/>
      <c r="BB11" s="1026"/>
      <c r="BC11" s="1026"/>
      <c r="BD11" s="1026"/>
      <c r="BE11" s="1026"/>
      <c r="BF11" s="1026"/>
      <c r="BG11" s="1026"/>
      <c r="BH11" s="1026"/>
      <c r="BI11" s="1026"/>
      <c r="BJ11" s="1026"/>
      <c r="BK11" s="1026"/>
      <c r="BL11" s="1026"/>
      <c r="BM11" s="1026"/>
      <c r="BN11" s="1026"/>
      <c r="BO11" s="1026"/>
      <c r="BP11" s="1026"/>
      <c r="BQ11" s="1026"/>
      <c r="BR11" s="1026"/>
    </row>
    <row r="12" customFormat="false" ht="15" hidden="false" customHeight="true" outlineLevel="0" collapsed="false">
      <c r="B12" s="1007" t="str">
        <f aca="false">CONCATENATE("Contratada: ",'ORÇ.GLOBAL EMPRESA'!C2,"           CNPJ: ",'ORÇ.GLOBAL EMPRESA'!E2)</f>
        <v>Contratada:            CNPJ: </v>
      </c>
      <c r="C12" s="1007"/>
      <c r="D12" s="1007"/>
      <c r="E12" s="1007"/>
      <c r="F12" s="1007"/>
      <c r="G12" s="1007"/>
      <c r="H12" s="1007"/>
      <c r="I12" s="1007"/>
      <c r="J12" s="1007"/>
      <c r="K12" s="1007"/>
      <c r="L12" s="1007"/>
      <c r="M12" s="1007"/>
      <c r="N12" s="1007"/>
      <c r="O12" s="1007"/>
      <c r="P12" s="1007"/>
      <c r="Q12" s="1007"/>
      <c r="R12" s="1007"/>
      <c r="S12" s="1007"/>
      <c r="T12" s="1007"/>
      <c r="U12" s="1007"/>
      <c r="V12" s="1007"/>
      <c r="W12" s="1007"/>
      <c r="X12" s="1007"/>
      <c r="Y12" s="1007"/>
      <c r="Z12" s="1007"/>
      <c r="AA12" s="1007"/>
      <c r="AB12" s="1007"/>
      <c r="AC12" s="1007"/>
      <c r="AD12" s="1007"/>
      <c r="AE12" s="1007"/>
      <c r="AF12" s="1007"/>
      <c r="AG12" s="1007"/>
      <c r="BA12" s="1026"/>
      <c r="BB12" s="1026"/>
      <c r="BC12" s="1026"/>
      <c r="BD12" s="1026"/>
      <c r="BE12" s="1026"/>
      <c r="BF12" s="1026"/>
      <c r="BG12" s="1026"/>
      <c r="BH12" s="1026"/>
      <c r="BI12" s="1026"/>
      <c r="BJ12" s="1026"/>
      <c r="BK12" s="1026"/>
      <c r="BL12" s="1026"/>
      <c r="BM12" s="1026"/>
      <c r="BN12" s="1026"/>
      <c r="BO12" s="1026"/>
      <c r="BP12" s="1026"/>
      <c r="BQ12" s="1026"/>
      <c r="BR12" s="1026"/>
    </row>
    <row r="13" customFormat="false" ht="14.25" hidden="false" customHeight="false" outlineLevel="0" collapsed="false">
      <c r="B13" s="1007"/>
      <c r="C13" s="1007"/>
      <c r="D13" s="1007"/>
      <c r="E13" s="1007"/>
      <c r="F13" s="1007"/>
      <c r="G13" s="1007"/>
      <c r="H13" s="1007"/>
      <c r="I13" s="1007"/>
      <c r="J13" s="1007"/>
      <c r="K13" s="1007"/>
      <c r="L13" s="1007"/>
      <c r="M13" s="1007"/>
      <c r="N13" s="1007"/>
      <c r="O13" s="1007"/>
      <c r="P13" s="1007"/>
      <c r="Q13" s="1007"/>
      <c r="R13" s="1007"/>
      <c r="S13" s="1007"/>
      <c r="T13" s="1007"/>
      <c r="U13" s="1007"/>
      <c r="V13" s="1007"/>
      <c r="W13" s="1007"/>
      <c r="X13" s="1007"/>
      <c r="Y13" s="1007"/>
      <c r="Z13" s="1007"/>
      <c r="AA13" s="1007"/>
      <c r="AB13" s="1007"/>
      <c r="AC13" s="1007"/>
      <c r="AD13" s="1007"/>
      <c r="AE13" s="1007"/>
      <c r="AF13" s="1007"/>
      <c r="AG13" s="1007"/>
      <c r="BA13" s="1026"/>
      <c r="BB13" s="1026"/>
      <c r="BC13" s="1026"/>
      <c r="BD13" s="1026"/>
      <c r="BE13" s="1026"/>
      <c r="BF13" s="1026"/>
      <c r="BG13" s="1026"/>
      <c r="BH13" s="1026"/>
      <c r="BI13" s="1026"/>
      <c r="BJ13" s="1026"/>
      <c r="BK13" s="1026"/>
      <c r="BL13" s="1026"/>
      <c r="BM13" s="1026"/>
      <c r="BN13" s="1026"/>
      <c r="BO13" s="1026"/>
      <c r="BP13" s="1026"/>
      <c r="BQ13" s="1026"/>
      <c r="BR13" s="1026"/>
    </row>
    <row r="14" customFormat="false" ht="14.25" hidden="false" customHeight="false" outlineLevel="0" collapsed="false">
      <c r="B14" s="0" t="str">
        <f aca="false">CONCATENATE("Contrato nº ",'BM GLOBAL'!F6)</f>
        <v>Contrato nº </v>
      </c>
      <c r="J14" s="0" t="str">
        <f aca="false">'T.R.PROV.'!J16</f>
        <v>Licitação: Indicar modalidade da licitação! nº 000/0000</v>
      </c>
      <c r="BA14" s="1026"/>
      <c r="BB14" s="1026"/>
      <c r="BC14" s="1026"/>
      <c r="BD14" s="1026"/>
      <c r="BE14" s="1026"/>
      <c r="BF14" s="1026"/>
      <c r="BG14" s="1026"/>
      <c r="BH14" s="1026"/>
      <c r="BI14" s="1026"/>
      <c r="BJ14" s="1026"/>
      <c r="BK14" s="1026"/>
      <c r="BL14" s="1026"/>
      <c r="BM14" s="1026"/>
      <c r="BN14" s="1026"/>
      <c r="BO14" s="1026"/>
      <c r="BP14" s="1026"/>
      <c r="BQ14" s="1026"/>
      <c r="BR14" s="1026"/>
    </row>
    <row r="15" customFormat="false" ht="15" hidden="false" customHeight="true" outlineLevel="0" collapsed="false">
      <c r="B15" s="1007" t="str">
        <f aca="false">CONCATENATE("Empreendimento: ",INFORMAÇÕES!Q6)</f>
        <v>Empreendimento: SUBSTITUIÇÃO TELHAS UBS SOCAVÃO</v>
      </c>
      <c r="C15" s="1007"/>
      <c r="D15" s="1007"/>
      <c r="E15" s="1007"/>
      <c r="F15" s="1007"/>
      <c r="G15" s="1007"/>
      <c r="H15" s="1007"/>
      <c r="I15" s="1007"/>
      <c r="J15" s="1007"/>
      <c r="K15" s="1007"/>
      <c r="L15" s="1007"/>
      <c r="M15" s="1007"/>
      <c r="N15" s="1007"/>
      <c r="O15" s="1007"/>
      <c r="P15" s="1007"/>
      <c r="Q15" s="1007"/>
      <c r="R15" s="1007"/>
      <c r="S15" s="1007"/>
      <c r="T15" s="1007"/>
      <c r="U15" s="1007"/>
      <c r="V15" s="1007"/>
      <c r="W15" s="1007"/>
      <c r="X15" s="1007"/>
      <c r="Y15" s="1007"/>
      <c r="Z15" s="1007"/>
      <c r="AA15" s="1007"/>
      <c r="AB15" s="1007"/>
      <c r="AC15" s="1007"/>
      <c r="AD15" s="1007"/>
      <c r="AE15" s="1007"/>
      <c r="AF15" s="1007"/>
      <c r="AG15" s="1007"/>
      <c r="BA15" s="1026"/>
      <c r="BB15" s="1026"/>
      <c r="BC15" s="1026"/>
      <c r="BD15" s="1026"/>
      <c r="BE15" s="1026"/>
      <c r="BF15" s="1026"/>
      <c r="BG15" s="1026"/>
      <c r="BH15" s="1026"/>
      <c r="BI15" s="1026"/>
      <c r="BJ15" s="1026"/>
      <c r="BK15" s="1026"/>
      <c r="BL15" s="1026"/>
      <c r="BM15" s="1026"/>
      <c r="BN15" s="1026"/>
      <c r="BO15" s="1026"/>
      <c r="BP15" s="1026"/>
      <c r="BQ15" s="1026"/>
      <c r="BR15" s="1026"/>
    </row>
    <row r="16" customFormat="false" ht="14.25" hidden="false" customHeight="false" outlineLevel="0" collapsed="false">
      <c r="B16" s="1007"/>
      <c r="C16" s="1007"/>
      <c r="D16" s="1007"/>
      <c r="E16" s="1007"/>
      <c r="F16" s="1007"/>
      <c r="G16" s="1007"/>
      <c r="H16" s="1007"/>
      <c r="I16" s="1007"/>
      <c r="J16" s="1007"/>
      <c r="K16" s="1007"/>
      <c r="L16" s="1007"/>
      <c r="M16" s="1007"/>
      <c r="N16" s="1007"/>
      <c r="O16" s="1007"/>
      <c r="P16" s="1007"/>
      <c r="Q16" s="1007"/>
      <c r="R16" s="1007"/>
      <c r="S16" s="1007"/>
      <c r="T16" s="1007"/>
      <c r="U16" s="1007"/>
      <c r="V16" s="1007"/>
      <c r="W16" s="1007"/>
      <c r="X16" s="1007"/>
      <c r="Y16" s="1007"/>
      <c r="Z16" s="1007"/>
      <c r="AA16" s="1007"/>
      <c r="AB16" s="1007"/>
      <c r="AC16" s="1007"/>
      <c r="AD16" s="1007"/>
      <c r="AE16" s="1007"/>
      <c r="AF16" s="1007"/>
      <c r="AG16" s="1007"/>
      <c r="BA16" s="1026"/>
      <c r="BB16" s="1026"/>
      <c r="BC16" s="1026"/>
      <c r="BD16" s="1026"/>
      <c r="BE16" s="1026"/>
      <c r="BF16" s="1026"/>
      <c r="BG16" s="1026"/>
      <c r="BH16" s="1026"/>
      <c r="BI16" s="1026"/>
      <c r="BJ16" s="1026"/>
      <c r="BK16" s="1026"/>
      <c r="BL16" s="1026"/>
      <c r="BM16" s="1026"/>
      <c r="BN16" s="1026"/>
      <c r="BO16" s="1026"/>
      <c r="BP16" s="1026"/>
      <c r="BQ16" s="1026"/>
      <c r="BR16" s="1026"/>
    </row>
    <row r="17" customFormat="false" ht="14.25" hidden="false" customHeight="false" outlineLevel="0" collapsed="false">
      <c r="B17" s="0" t="s">
        <v>529</v>
      </c>
      <c r="G17" s="1010" t="n">
        <f aca="false">'BM GLOBAL'!G4</f>
        <v>0</v>
      </c>
      <c r="H17" s="1010"/>
      <c r="I17" s="1010"/>
      <c r="J17" s="1010"/>
      <c r="L17" s="953" t="s">
        <v>530</v>
      </c>
      <c r="R17" s="1010" t="e">
        <f aca="false">IF('BM GLOBAL'!M1013=100%,'BM GLOBAL'!L4,"Selecionar no BM Global a Medição Final!")</f>
        <v>#DIV/0!</v>
      </c>
      <c r="S17" s="1010"/>
      <c r="T17" s="1010"/>
      <c r="U17" s="1010"/>
      <c r="V17" s="1010"/>
      <c r="W17" s="1010"/>
      <c r="X17" s="1010"/>
      <c r="Y17" s="1010"/>
      <c r="Z17" s="1010"/>
      <c r="AA17" s="1010"/>
      <c r="AB17" s="1010"/>
      <c r="AC17" s="1010"/>
      <c r="AD17" s="1010"/>
      <c r="AE17" s="1010"/>
      <c r="AF17" s="1010"/>
      <c r="AG17" s="1010"/>
      <c r="AH17" s="1011"/>
      <c r="BA17" s="1026"/>
      <c r="BB17" s="1026"/>
      <c r="BC17" s="1026"/>
      <c r="BD17" s="1026"/>
      <c r="BE17" s="1026"/>
      <c r="BF17" s="1026"/>
      <c r="BG17" s="1026"/>
      <c r="BH17" s="1026"/>
      <c r="BI17" s="1026"/>
      <c r="BJ17" s="1026"/>
      <c r="BK17" s="1026"/>
      <c r="BL17" s="1026"/>
      <c r="BM17" s="1026"/>
      <c r="BN17" s="1026"/>
      <c r="BO17" s="1026"/>
      <c r="BP17" s="1026"/>
      <c r="BQ17" s="1026"/>
      <c r="BR17" s="1026"/>
    </row>
    <row r="18" customFormat="false" ht="14.25" hidden="false" customHeight="false" outlineLevel="0" collapsed="false">
      <c r="B18" s="0" t="str">
        <f aca="false">'T.R.PROV.'!B20</f>
        <v>Dimensão: Indicar quantidade! Indicar unidade de medida!</v>
      </c>
      <c r="BA18" s="1026"/>
      <c r="BB18" s="1026"/>
      <c r="BC18" s="1026"/>
      <c r="BD18" s="1026"/>
      <c r="BE18" s="1026"/>
      <c r="BF18" s="1026"/>
      <c r="BG18" s="1026"/>
      <c r="BH18" s="1026"/>
      <c r="BI18" s="1026"/>
      <c r="BJ18" s="1026"/>
      <c r="BK18" s="1026"/>
      <c r="BL18" s="1026"/>
      <c r="BM18" s="1026"/>
      <c r="BN18" s="1026"/>
      <c r="BO18" s="1026"/>
      <c r="BP18" s="1026"/>
      <c r="BQ18" s="1026"/>
      <c r="BR18" s="1026"/>
    </row>
    <row r="19" customFormat="false" ht="14.25" hidden="false" customHeight="false" outlineLevel="0" collapsed="false">
      <c r="B19" s="0" t="s">
        <v>540</v>
      </c>
      <c r="BA19" s="1026"/>
      <c r="BB19" s="1026"/>
      <c r="BC19" s="1026"/>
      <c r="BD19" s="1026"/>
      <c r="BE19" s="1026"/>
      <c r="BF19" s="1026"/>
      <c r="BG19" s="1026"/>
      <c r="BH19" s="1026"/>
      <c r="BI19" s="1026"/>
      <c r="BJ19" s="1026"/>
      <c r="BK19" s="1026"/>
      <c r="BL19" s="1026"/>
      <c r="BM19" s="1026"/>
      <c r="BN19" s="1026"/>
      <c r="BO19" s="1026"/>
      <c r="BP19" s="1026"/>
      <c r="BQ19" s="1026"/>
      <c r="BR19" s="1026"/>
    </row>
    <row r="20" customFormat="false" ht="14.25" hidden="false" customHeight="false" outlineLevel="0" collapsed="false">
      <c r="B20" s="0" t="s">
        <v>541</v>
      </c>
      <c r="I20" s="1013" t="n">
        <f aca="false">'ORÇ.GLOBAL EMPRESA'!H1014</f>
        <v>0</v>
      </c>
      <c r="J20" s="1013"/>
      <c r="K20" s="1013"/>
      <c r="L20" s="1013"/>
      <c r="M20" s="1013"/>
      <c r="N20" s="1013"/>
      <c r="BA20" s="1026"/>
      <c r="BB20" s="1026"/>
      <c r="BC20" s="1026"/>
      <c r="BD20" s="1026"/>
      <c r="BE20" s="1026"/>
      <c r="BF20" s="1026"/>
      <c r="BG20" s="1026"/>
      <c r="BH20" s="1026"/>
      <c r="BI20" s="1026"/>
      <c r="BJ20" s="1026"/>
      <c r="BK20" s="1026"/>
      <c r="BL20" s="1026"/>
      <c r="BM20" s="1026"/>
      <c r="BN20" s="1026"/>
      <c r="BO20" s="1026"/>
      <c r="BP20" s="1026"/>
      <c r="BQ20" s="1026"/>
      <c r="BR20" s="1026"/>
    </row>
    <row r="21" customFormat="false" ht="15" hidden="false" customHeight="true" outlineLevel="0" collapsed="false">
      <c r="B21" s="0" t="s">
        <v>542</v>
      </c>
      <c r="I21" s="1013" t="n">
        <f aca="false">'T.R.PROV.'!BF23</f>
        <v>0</v>
      </c>
      <c r="J21" s="1013"/>
      <c r="K21" s="1013"/>
      <c r="L21" s="1013"/>
      <c r="M21" s="1013"/>
      <c r="N21" s="1013"/>
      <c r="O21" s="1014" t="e">
        <f aca="false">IF((I21/I20)=0,"",I21/I20)</f>
        <v>#DIV/0!</v>
      </c>
      <c r="P21" s="1014"/>
      <c r="Q21" s="1014"/>
      <c r="R21" s="1014"/>
      <c r="BA21" s="1026"/>
      <c r="BB21" s="1026"/>
      <c r="BC21" s="1026"/>
      <c r="BD21" s="1026"/>
      <c r="BE21" s="1026"/>
      <c r="BF21" s="1026"/>
      <c r="BG21" s="1026"/>
      <c r="BH21" s="1026"/>
      <c r="BI21" s="1026"/>
      <c r="BJ21" s="1026"/>
      <c r="BK21" s="1026"/>
      <c r="BL21" s="1026"/>
      <c r="BM21" s="1026"/>
      <c r="BN21" s="1026"/>
      <c r="BO21" s="1026"/>
      <c r="BP21" s="1026"/>
      <c r="BQ21" s="1026"/>
      <c r="BR21" s="1026"/>
    </row>
    <row r="22" customFormat="false" ht="15" hidden="false" customHeight="true" outlineLevel="0" collapsed="false">
      <c r="B22" s="0" t="s">
        <v>544</v>
      </c>
      <c r="I22" s="1013" t="n">
        <f aca="false">'T.R.PROV.'!BH24</f>
        <v>0</v>
      </c>
      <c r="J22" s="1013"/>
      <c r="K22" s="1013"/>
      <c r="L22" s="1013"/>
      <c r="M22" s="1013"/>
      <c r="N22" s="1013"/>
      <c r="O22" s="1014" t="e">
        <f aca="false">IF((I22/I20)=0,"",I22/I20)</f>
        <v>#DIV/0!</v>
      </c>
      <c r="P22" s="1014"/>
      <c r="Q22" s="1014"/>
      <c r="R22" s="1014"/>
      <c r="BA22" s="1026"/>
      <c r="BB22" s="1026"/>
      <c r="BC22" s="1026"/>
      <c r="BD22" s="1026"/>
      <c r="BE22" s="1026"/>
      <c r="BF22" s="1026"/>
      <c r="BG22" s="1026"/>
      <c r="BH22" s="1026"/>
      <c r="BI22" s="1026"/>
      <c r="BJ22" s="1026"/>
      <c r="BK22" s="1026"/>
      <c r="BL22" s="1026"/>
      <c r="BM22" s="1026"/>
      <c r="BN22" s="1026"/>
      <c r="BO22" s="1026"/>
      <c r="BP22" s="1026"/>
      <c r="BQ22" s="1026"/>
      <c r="BR22" s="1026"/>
    </row>
    <row r="23" customFormat="false" ht="15" hidden="false" customHeight="true" outlineLevel="0" collapsed="false">
      <c r="B23" s="0" t="s">
        <v>546</v>
      </c>
      <c r="I23" s="1013" t="n">
        <f aca="false">I20+I21-I22</f>
        <v>0</v>
      </c>
      <c r="J23" s="1013"/>
      <c r="K23" s="1013"/>
      <c r="L23" s="1013"/>
      <c r="M23" s="1013"/>
      <c r="N23" s="1013"/>
      <c r="BA23" s="1026"/>
      <c r="BB23" s="1026"/>
      <c r="BC23" s="1026"/>
      <c r="BD23" s="1026"/>
      <c r="BE23" s="1026"/>
      <c r="BF23" s="1026"/>
      <c r="BG23" s="1026"/>
      <c r="BH23" s="1026"/>
      <c r="BI23" s="1026"/>
      <c r="BJ23" s="1026"/>
      <c r="BK23" s="1026"/>
      <c r="BL23" s="1026"/>
      <c r="BM23" s="1026"/>
      <c r="BN23" s="1026"/>
      <c r="BO23" s="1026"/>
      <c r="BP23" s="1026"/>
      <c r="BQ23" s="1026"/>
      <c r="BR23" s="1026"/>
    </row>
    <row r="24" customFormat="false" ht="15" hidden="false" customHeight="true" outlineLevel="0" collapsed="false">
      <c r="BA24" s="1026"/>
      <c r="BB24" s="1026"/>
      <c r="BC24" s="1026"/>
      <c r="BD24" s="1026"/>
      <c r="BE24" s="1026"/>
      <c r="BF24" s="1026"/>
      <c r="BG24" s="1026"/>
      <c r="BH24" s="1026"/>
      <c r="BI24" s="1026"/>
      <c r="BJ24" s="1026"/>
      <c r="BK24" s="1026"/>
      <c r="BL24" s="1026"/>
      <c r="BM24" s="1026"/>
      <c r="BN24" s="1026"/>
      <c r="BO24" s="1026"/>
      <c r="BP24" s="1026"/>
      <c r="BQ24" s="1026"/>
      <c r="BR24" s="1026"/>
    </row>
    <row r="25" customFormat="false" ht="15" hidden="false" customHeight="true" outlineLevel="0" collapsed="false">
      <c r="B25" s="1007" t="str">
        <f aca="false">CONCATENATE("Os abaixo-assinados, membros da Comissão designada no Contrato supracitado, e o Representante da Contratada, após decorrência do prazo de ",AY25," dias contados da data do Recebimento Provisório da(o) obra/serviço acima referenciada(o), DECLARAM e ATESTAM que:")</f>
        <v>Os abaixo-assinados, membros da Comissão designada no Contrato supracitado, e o Representante da Contratada, após decorrência do prazo de 0 dias contados da data do Recebimento Provisório da(o) obra/serviço acima referenciada(o), DECLARAM e ATESTAM que:</v>
      </c>
      <c r="C25" s="1007"/>
      <c r="D25" s="1007"/>
      <c r="E25" s="1007"/>
      <c r="F25" s="1007"/>
      <c r="G25" s="1007"/>
      <c r="H25" s="1007"/>
      <c r="I25" s="1007"/>
      <c r="J25" s="1007"/>
      <c r="K25" s="1007"/>
      <c r="L25" s="1007"/>
      <c r="M25" s="1007"/>
      <c r="N25" s="1007"/>
      <c r="O25" s="1007"/>
      <c r="P25" s="1007"/>
      <c r="Q25" s="1007"/>
      <c r="R25" s="1007"/>
      <c r="S25" s="1007"/>
      <c r="T25" s="1007"/>
      <c r="U25" s="1007"/>
      <c r="V25" s="1007"/>
      <c r="W25" s="1007"/>
      <c r="X25" s="1007"/>
      <c r="Y25" s="1007"/>
      <c r="Z25" s="1007"/>
      <c r="AA25" s="1007"/>
      <c r="AB25" s="1007"/>
      <c r="AC25" s="1007"/>
      <c r="AD25" s="1007"/>
      <c r="AE25" s="1007"/>
      <c r="AF25" s="1007"/>
      <c r="AG25" s="1007"/>
      <c r="AI25" s="953" t="s">
        <v>604</v>
      </c>
      <c r="AJ25" s="953"/>
      <c r="AK25" s="953"/>
      <c r="AL25" s="953"/>
      <c r="AM25" s="953"/>
      <c r="AN25" s="953"/>
      <c r="AO25" s="953"/>
      <c r="AP25" s="953"/>
      <c r="AQ25" s="953"/>
      <c r="AR25" s="953"/>
      <c r="AS25" s="953"/>
      <c r="AT25" s="953"/>
      <c r="AU25" s="953"/>
      <c r="AV25" s="953"/>
      <c r="AW25" s="953"/>
      <c r="AX25" s="953"/>
      <c r="AY25" s="1027" t="n">
        <f aca="false">IF(AS47=0,0,AS47-'T.R.PROV.'!AS50)</f>
        <v>0</v>
      </c>
      <c r="AZ25" s="1027"/>
      <c r="BA25" s="1026"/>
      <c r="BB25" s="1026"/>
      <c r="BC25" s="1026"/>
      <c r="BD25" s="1026"/>
      <c r="BE25" s="1026"/>
      <c r="BF25" s="1026"/>
      <c r="BG25" s="1026"/>
      <c r="BH25" s="1026"/>
      <c r="BI25" s="1026"/>
      <c r="BJ25" s="1026"/>
      <c r="BK25" s="1026"/>
      <c r="BL25" s="1026"/>
      <c r="BM25" s="1026"/>
      <c r="BN25" s="1026"/>
      <c r="BO25" s="1026"/>
      <c r="BP25" s="1026"/>
      <c r="BQ25" s="1026"/>
      <c r="BR25" s="1026"/>
    </row>
    <row r="26" customFormat="false" ht="14.25" hidden="false" customHeight="false" outlineLevel="0" collapsed="false">
      <c r="B26" s="1007"/>
      <c r="C26" s="1007"/>
      <c r="D26" s="1007"/>
      <c r="E26" s="1007"/>
      <c r="F26" s="1007"/>
      <c r="G26" s="1007"/>
      <c r="H26" s="1007"/>
      <c r="I26" s="1007"/>
      <c r="J26" s="1007"/>
      <c r="K26" s="1007"/>
      <c r="L26" s="1007"/>
      <c r="M26" s="1007"/>
      <c r="N26" s="1007"/>
      <c r="O26" s="1007"/>
      <c r="P26" s="1007"/>
      <c r="Q26" s="1007"/>
      <c r="R26" s="1007"/>
      <c r="S26" s="1007"/>
      <c r="T26" s="1007"/>
      <c r="U26" s="1007"/>
      <c r="V26" s="1007"/>
      <c r="W26" s="1007"/>
      <c r="X26" s="1007"/>
      <c r="Y26" s="1007"/>
      <c r="Z26" s="1007"/>
      <c r="AA26" s="1007"/>
      <c r="AB26" s="1007"/>
      <c r="AC26" s="1007"/>
      <c r="AD26" s="1007"/>
      <c r="AE26" s="1007"/>
      <c r="AF26" s="1007"/>
      <c r="AG26" s="1007"/>
      <c r="AI26" s="1006" t="s">
        <v>605</v>
      </c>
    </row>
    <row r="27" customFormat="false" ht="15" hidden="false" customHeight="true" outlineLevel="0" collapsed="false">
      <c r="B27" s="1007"/>
      <c r="C27" s="1007"/>
      <c r="D27" s="1007"/>
      <c r="E27" s="1007"/>
      <c r="F27" s="1007"/>
      <c r="G27" s="1007"/>
      <c r="H27" s="1007"/>
      <c r="I27" s="1007"/>
      <c r="J27" s="1007"/>
      <c r="K27" s="1007"/>
      <c r="L27" s="1007"/>
      <c r="M27" s="1007"/>
      <c r="N27" s="1007"/>
      <c r="O27" s="1007"/>
      <c r="P27" s="1007"/>
      <c r="Q27" s="1007"/>
      <c r="R27" s="1007"/>
      <c r="S27" s="1007"/>
      <c r="T27" s="1007"/>
      <c r="U27" s="1007"/>
      <c r="V27" s="1007"/>
      <c r="W27" s="1007"/>
      <c r="X27" s="1007"/>
      <c r="Y27" s="1007"/>
      <c r="Z27" s="1007"/>
      <c r="AA27" s="1007"/>
      <c r="AB27" s="1007"/>
      <c r="AC27" s="1007"/>
      <c r="AD27" s="1007"/>
      <c r="AE27" s="1007"/>
      <c r="AF27" s="1007"/>
      <c r="AG27" s="1007"/>
      <c r="AI27" s="1006" t="s">
        <v>606</v>
      </c>
    </row>
    <row r="28" customFormat="false" ht="15" hidden="false" customHeight="true" outlineLevel="0" collapsed="false">
      <c r="B28" s="953" t="s">
        <v>503</v>
      </c>
      <c r="C28" s="1007" t="str">
        <f aca="false">IF(AI32&lt;&gt;0,BS28,BS29)</f>
        <v>Ler e ticar a cláusula circunstancial ao lado para habilitar a emissão deste Termo!</v>
      </c>
      <c r="D28" s="1007"/>
      <c r="E28" s="1007"/>
      <c r="F28" s="1007"/>
      <c r="G28" s="1007"/>
      <c r="H28" s="1007"/>
      <c r="I28" s="1007"/>
      <c r="J28" s="1007"/>
      <c r="K28" s="1007"/>
      <c r="L28" s="1007"/>
      <c r="M28" s="1007"/>
      <c r="N28" s="1007"/>
      <c r="O28" s="1007"/>
      <c r="P28" s="1007"/>
      <c r="Q28" s="1007"/>
      <c r="R28" s="1007"/>
      <c r="S28" s="1007"/>
      <c r="T28" s="1007"/>
      <c r="U28" s="1007"/>
      <c r="V28" s="1007"/>
      <c r="W28" s="1007"/>
      <c r="X28" s="1007"/>
      <c r="Y28" s="1007"/>
      <c r="Z28" s="1007"/>
      <c r="AA28" s="1007"/>
      <c r="AB28" s="1007"/>
      <c r="AC28" s="1007"/>
      <c r="AD28" s="1007"/>
      <c r="AE28" s="1007"/>
      <c r="AF28" s="1007"/>
      <c r="AG28" s="1007"/>
      <c r="AI28" s="1015" t="s">
        <v>607</v>
      </c>
      <c r="AJ28" s="1015"/>
      <c r="AK28" s="1015"/>
      <c r="AL28" s="1015"/>
      <c r="AM28" s="1015"/>
      <c r="AN28" s="1015"/>
      <c r="AO28" s="1015"/>
      <c r="AP28" s="1015"/>
      <c r="AQ28" s="1015"/>
      <c r="AR28" s="1015"/>
      <c r="AS28" s="1015"/>
      <c r="AT28" s="1015"/>
      <c r="AU28" s="1015"/>
      <c r="AV28" s="1015"/>
      <c r="AW28" s="1015"/>
      <c r="AX28" s="1015"/>
      <c r="AY28" s="1015"/>
      <c r="AZ28" s="1015"/>
      <c r="BA28" s="1015"/>
      <c r="BB28" s="1015"/>
      <c r="BC28" s="1015"/>
      <c r="BD28" s="1015"/>
      <c r="BE28" s="1015"/>
      <c r="BF28" s="1015"/>
      <c r="BG28" s="1015"/>
      <c r="BH28" s="1015"/>
      <c r="BI28" s="1015"/>
      <c r="BJ28" s="1015"/>
      <c r="BK28" s="1015"/>
      <c r="BL28" s="1015"/>
      <c r="BM28" s="1015"/>
      <c r="BN28" s="1015"/>
      <c r="BO28" s="1015"/>
      <c r="BP28" s="1015"/>
      <c r="BQ28" s="1015"/>
      <c r="BR28" s="1015"/>
      <c r="BS28" s="1016" t="s">
        <v>608</v>
      </c>
    </row>
    <row r="29" customFormat="false" ht="15" hidden="false" customHeight="true" outlineLevel="0" collapsed="false">
      <c r="B29" s="953"/>
      <c r="C29" s="1007"/>
      <c r="D29" s="1007"/>
      <c r="E29" s="1007"/>
      <c r="F29" s="1007"/>
      <c r="G29" s="1007"/>
      <c r="H29" s="1007"/>
      <c r="I29" s="1007"/>
      <c r="J29" s="1007"/>
      <c r="K29" s="1007"/>
      <c r="L29" s="1007"/>
      <c r="M29" s="1007"/>
      <c r="N29" s="1007"/>
      <c r="O29" s="1007"/>
      <c r="P29" s="1007"/>
      <c r="Q29" s="1007"/>
      <c r="R29" s="1007"/>
      <c r="S29" s="1007"/>
      <c r="T29" s="1007"/>
      <c r="U29" s="1007"/>
      <c r="V29" s="1007"/>
      <c r="W29" s="1007"/>
      <c r="X29" s="1007"/>
      <c r="Y29" s="1007"/>
      <c r="Z29" s="1007"/>
      <c r="AA29" s="1007"/>
      <c r="AB29" s="1007"/>
      <c r="AC29" s="1007"/>
      <c r="AD29" s="1007"/>
      <c r="AE29" s="1007"/>
      <c r="AF29" s="1007"/>
      <c r="AG29" s="1007"/>
      <c r="AI29" s="1015"/>
      <c r="AJ29" s="1015"/>
      <c r="AK29" s="1015"/>
      <c r="AL29" s="1015"/>
      <c r="AM29" s="1015"/>
      <c r="AN29" s="1015"/>
      <c r="AO29" s="1015"/>
      <c r="AP29" s="1015"/>
      <c r="AQ29" s="1015"/>
      <c r="AR29" s="1015"/>
      <c r="AS29" s="1015"/>
      <c r="AT29" s="1015"/>
      <c r="AU29" s="1015"/>
      <c r="AV29" s="1015"/>
      <c r="AW29" s="1015"/>
      <c r="AX29" s="1015"/>
      <c r="AY29" s="1015"/>
      <c r="AZ29" s="1015"/>
      <c r="BA29" s="1015"/>
      <c r="BB29" s="1015"/>
      <c r="BC29" s="1015"/>
      <c r="BD29" s="1015"/>
      <c r="BE29" s="1015"/>
      <c r="BF29" s="1015"/>
      <c r="BG29" s="1015"/>
      <c r="BH29" s="1015"/>
      <c r="BI29" s="1015"/>
      <c r="BJ29" s="1015"/>
      <c r="BK29" s="1015"/>
      <c r="BL29" s="1015"/>
      <c r="BM29" s="1015"/>
      <c r="BN29" s="1015"/>
      <c r="BO29" s="1015"/>
      <c r="BP29" s="1015"/>
      <c r="BQ29" s="1015"/>
      <c r="BR29" s="1015"/>
      <c r="BS29" s="1016" t="s">
        <v>552</v>
      </c>
    </row>
    <row r="30" customFormat="false" ht="14.25" hidden="false" customHeight="false" outlineLevel="0" collapsed="false">
      <c r="B30" s="953"/>
      <c r="C30" s="1007"/>
      <c r="D30" s="1007"/>
      <c r="E30" s="1007"/>
      <c r="F30" s="1007"/>
      <c r="G30" s="1007"/>
      <c r="H30" s="1007"/>
      <c r="I30" s="1007"/>
      <c r="J30" s="1007"/>
      <c r="K30" s="1007"/>
      <c r="L30" s="1007"/>
      <c r="M30" s="1007"/>
      <c r="N30" s="1007"/>
      <c r="O30" s="1007"/>
      <c r="P30" s="1007"/>
      <c r="Q30" s="1007"/>
      <c r="R30" s="1007"/>
      <c r="S30" s="1007"/>
      <c r="T30" s="1007"/>
      <c r="U30" s="1007"/>
      <c r="V30" s="1007"/>
      <c r="W30" s="1007"/>
      <c r="X30" s="1007"/>
      <c r="Y30" s="1007"/>
      <c r="Z30" s="1007"/>
      <c r="AA30" s="1007"/>
      <c r="AB30" s="1007"/>
      <c r="AC30" s="1007"/>
      <c r="AD30" s="1007"/>
      <c r="AE30" s="1007"/>
      <c r="AF30" s="1007"/>
      <c r="AG30" s="1007"/>
      <c r="AI30" s="1015"/>
      <c r="AJ30" s="1015"/>
      <c r="AK30" s="1015"/>
      <c r="AL30" s="1015"/>
      <c r="AM30" s="1015"/>
      <c r="AN30" s="1015"/>
      <c r="AO30" s="1015"/>
      <c r="AP30" s="1015"/>
      <c r="AQ30" s="1015"/>
      <c r="AR30" s="1015"/>
      <c r="AS30" s="1015"/>
      <c r="AT30" s="1015"/>
      <c r="AU30" s="1015"/>
      <c r="AV30" s="1015"/>
      <c r="AW30" s="1015"/>
      <c r="AX30" s="1015"/>
      <c r="AY30" s="1015"/>
      <c r="AZ30" s="1015"/>
      <c r="BA30" s="1015"/>
      <c r="BB30" s="1015"/>
      <c r="BC30" s="1015"/>
      <c r="BD30" s="1015"/>
      <c r="BE30" s="1015"/>
      <c r="BF30" s="1015"/>
      <c r="BG30" s="1015"/>
      <c r="BH30" s="1015"/>
      <c r="BI30" s="1015"/>
      <c r="BJ30" s="1015"/>
      <c r="BK30" s="1015"/>
      <c r="BL30" s="1015"/>
      <c r="BM30" s="1015"/>
      <c r="BN30" s="1015"/>
      <c r="BO30" s="1015"/>
      <c r="BP30" s="1015"/>
      <c r="BQ30" s="1015"/>
      <c r="BR30" s="1015"/>
    </row>
    <row r="31" customFormat="false" ht="14.25" hidden="false" customHeight="false" outlineLevel="0" collapsed="false">
      <c r="B31" s="953"/>
      <c r="C31" s="1007"/>
      <c r="D31" s="1007"/>
      <c r="E31" s="1007"/>
      <c r="F31" s="1007"/>
      <c r="G31" s="1007"/>
      <c r="H31" s="1007"/>
      <c r="I31" s="1007"/>
      <c r="J31" s="1007"/>
      <c r="K31" s="1007"/>
      <c r="L31" s="1007"/>
      <c r="M31" s="1007"/>
      <c r="N31" s="1007"/>
      <c r="O31" s="1007"/>
      <c r="P31" s="1007"/>
      <c r="Q31" s="1007"/>
      <c r="R31" s="1007"/>
      <c r="S31" s="1007"/>
      <c r="T31" s="1007"/>
      <c r="U31" s="1007"/>
      <c r="V31" s="1007"/>
      <c r="W31" s="1007"/>
      <c r="X31" s="1007"/>
      <c r="Y31" s="1007"/>
      <c r="Z31" s="1007"/>
      <c r="AA31" s="1007"/>
      <c r="AB31" s="1007"/>
      <c r="AC31" s="1007"/>
      <c r="AD31" s="1007"/>
      <c r="AE31" s="1007"/>
      <c r="AF31" s="1007"/>
      <c r="AG31" s="1007"/>
      <c r="AI31" s="1015"/>
      <c r="AJ31" s="1015"/>
      <c r="AK31" s="1015"/>
      <c r="AL31" s="1015"/>
      <c r="AM31" s="1015"/>
      <c r="AN31" s="1015"/>
      <c r="AO31" s="1015"/>
      <c r="AP31" s="1015"/>
      <c r="AQ31" s="1015"/>
      <c r="AR31" s="1015"/>
      <c r="AS31" s="1015"/>
      <c r="AT31" s="1015"/>
      <c r="AU31" s="1015"/>
      <c r="AV31" s="1015"/>
      <c r="AW31" s="1015"/>
      <c r="AX31" s="1015"/>
      <c r="AY31" s="1015"/>
      <c r="AZ31" s="1015"/>
      <c r="BA31" s="1015"/>
      <c r="BB31" s="1015"/>
      <c r="BC31" s="1015"/>
      <c r="BD31" s="1015"/>
      <c r="BE31" s="1015"/>
      <c r="BF31" s="1015"/>
      <c r="BG31" s="1015"/>
      <c r="BH31" s="1015"/>
      <c r="BI31" s="1015"/>
      <c r="BJ31" s="1015"/>
      <c r="BK31" s="1015"/>
      <c r="BL31" s="1015"/>
      <c r="BM31" s="1015"/>
      <c r="BN31" s="1015"/>
      <c r="BO31" s="1015"/>
      <c r="BP31" s="1015"/>
      <c r="BQ31" s="1015"/>
      <c r="BR31" s="1015"/>
      <c r="BS31" s="1016"/>
    </row>
    <row r="32" customFormat="false" ht="15" hidden="false" customHeight="true" outlineLevel="0" collapsed="false">
      <c r="B32" s="953" t="s">
        <v>505</v>
      </c>
      <c r="C32" s="1007" t="str">
        <f aca="false">IF(AI34&lt;&gt;0,BS33,BS34)</f>
        <v>Ler e ticar a cláusula circunstancial ao lado para habilitar a emissão deste Termo!</v>
      </c>
      <c r="D32" s="1007"/>
      <c r="E32" s="1007"/>
      <c r="F32" s="1007"/>
      <c r="G32" s="1007"/>
      <c r="H32" s="1007"/>
      <c r="I32" s="1007"/>
      <c r="J32" s="1007"/>
      <c r="K32" s="1007"/>
      <c r="L32" s="1007"/>
      <c r="M32" s="1007"/>
      <c r="N32" s="1007"/>
      <c r="O32" s="1007"/>
      <c r="P32" s="1007"/>
      <c r="Q32" s="1007"/>
      <c r="R32" s="1007"/>
      <c r="S32" s="1007"/>
      <c r="T32" s="1007"/>
      <c r="U32" s="1007"/>
      <c r="V32" s="1007"/>
      <c r="W32" s="1007"/>
      <c r="X32" s="1007"/>
      <c r="Y32" s="1007"/>
      <c r="Z32" s="1007"/>
      <c r="AA32" s="1007"/>
      <c r="AB32" s="1007"/>
      <c r="AC32" s="1007"/>
      <c r="AD32" s="1007"/>
      <c r="AE32" s="1007"/>
      <c r="AF32" s="1007"/>
      <c r="AG32" s="1007"/>
      <c r="AI32" s="1008"/>
      <c r="AJ32" s="953" t="s">
        <v>48</v>
      </c>
      <c r="AM32" s="1017" t="str">
        <f aca="false">IF(AI32&lt;&gt;0,"","X")</f>
        <v>X</v>
      </c>
      <c r="AN32" s="953" t="s">
        <v>311</v>
      </c>
    </row>
    <row r="33" customFormat="false" ht="15" hidden="false" customHeight="true" outlineLevel="0" collapsed="false">
      <c r="B33" s="953" t="s">
        <v>507</v>
      </c>
      <c r="C33" s="1007" t="str">
        <f aca="false">IF(AI37&lt;&gt;0,IF(BB37&lt;&gt;0,BS35,BS37),BS36)</f>
        <v>Não foram necessários projetos “as built” para a obra/serviço em questão;</v>
      </c>
      <c r="D33" s="1007"/>
      <c r="E33" s="1007"/>
      <c r="F33" s="1007"/>
      <c r="G33" s="1007"/>
      <c r="H33" s="1007"/>
      <c r="I33" s="1007"/>
      <c r="J33" s="1007"/>
      <c r="K33" s="1007"/>
      <c r="L33" s="1007"/>
      <c r="M33" s="1007"/>
      <c r="N33" s="1007"/>
      <c r="O33" s="1007"/>
      <c r="P33" s="1007"/>
      <c r="Q33" s="1007"/>
      <c r="R33" s="1007"/>
      <c r="S33" s="1007"/>
      <c r="T33" s="1007"/>
      <c r="U33" s="1007"/>
      <c r="V33" s="1007"/>
      <c r="W33" s="1007"/>
      <c r="X33" s="1007"/>
      <c r="Y33" s="1007"/>
      <c r="Z33" s="1007"/>
      <c r="AA33" s="1007"/>
      <c r="AB33" s="1007"/>
      <c r="AC33" s="1007"/>
      <c r="AD33" s="1007"/>
      <c r="AE33" s="1007"/>
      <c r="AF33" s="1007"/>
      <c r="AG33" s="1007"/>
      <c r="AI33" s="1015" t="s">
        <v>609</v>
      </c>
      <c r="AJ33" s="1015"/>
      <c r="AK33" s="1015"/>
      <c r="AL33" s="1015"/>
      <c r="AM33" s="1015"/>
      <c r="AN33" s="1015"/>
      <c r="AO33" s="1015"/>
      <c r="AP33" s="1015"/>
      <c r="AQ33" s="1015"/>
      <c r="AR33" s="1015"/>
      <c r="AS33" s="1015"/>
      <c r="AT33" s="1015"/>
      <c r="AU33" s="1015"/>
      <c r="AV33" s="1015"/>
      <c r="AW33" s="1015"/>
      <c r="AX33" s="1015"/>
      <c r="AY33" s="1015"/>
      <c r="AZ33" s="1015"/>
      <c r="BA33" s="1015"/>
      <c r="BB33" s="1015"/>
      <c r="BC33" s="1015"/>
      <c r="BD33" s="1015"/>
      <c r="BE33" s="1015"/>
      <c r="BF33" s="1015"/>
      <c r="BG33" s="1015"/>
      <c r="BH33" s="1015"/>
      <c r="BI33" s="1015"/>
      <c r="BJ33" s="1015"/>
      <c r="BK33" s="1015"/>
      <c r="BL33" s="1015"/>
      <c r="BM33" s="1015"/>
      <c r="BN33" s="1015"/>
      <c r="BO33" s="1015"/>
      <c r="BP33" s="1015"/>
      <c r="BQ33" s="1015"/>
      <c r="BR33" s="1015"/>
      <c r="BS33" s="1016" t="s">
        <v>610</v>
      </c>
    </row>
    <row r="34" customFormat="false" ht="14.25" hidden="false" customHeight="false" outlineLevel="0" collapsed="false">
      <c r="B34" s="953"/>
      <c r="C34" s="1007"/>
      <c r="D34" s="1007"/>
      <c r="E34" s="1007"/>
      <c r="F34" s="1007"/>
      <c r="G34" s="1007"/>
      <c r="H34" s="1007"/>
      <c r="I34" s="1007"/>
      <c r="J34" s="1007"/>
      <c r="K34" s="1007"/>
      <c r="L34" s="1007"/>
      <c r="M34" s="1007"/>
      <c r="N34" s="1007"/>
      <c r="O34" s="1007"/>
      <c r="P34" s="1007"/>
      <c r="Q34" s="1007"/>
      <c r="R34" s="1007"/>
      <c r="S34" s="1007"/>
      <c r="T34" s="1007"/>
      <c r="U34" s="1007"/>
      <c r="V34" s="1007"/>
      <c r="W34" s="1007"/>
      <c r="X34" s="1007"/>
      <c r="Y34" s="1007"/>
      <c r="Z34" s="1007"/>
      <c r="AA34" s="1007"/>
      <c r="AB34" s="1007"/>
      <c r="AC34" s="1007"/>
      <c r="AD34" s="1007"/>
      <c r="AE34" s="1007"/>
      <c r="AF34" s="1007"/>
      <c r="AG34" s="1007"/>
      <c r="AI34" s="1008"/>
      <c r="AJ34" s="953" t="s">
        <v>48</v>
      </c>
      <c r="AM34" s="1017" t="str">
        <f aca="false">IF(AI34&lt;&gt;0,"","X")</f>
        <v>X</v>
      </c>
      <c r="AN34" s="953" t="s">
        <v>311</v>
      </c>
      <c r="AO34" s="1003"/>
      <c r="AP34" s="1003"/>
      <c r="AQ34" s="1003"/>
      <c r="AR34" s="1003"/>
      <c r="AS34" s="1003"/>
      <c r="AT34" s="1003"/>
      <c r="AU34" s="1003"/>
      <c r="AV34" s="1003"/>
      <c r="AW34" s="1003"/>
      <c r="AX34" s="1003"/>
      <c r="AY34" s="1003"/>
      <c r="AZ34" s="1003"/>
      <c r="BA34" s="1003"/>
      <c r="BB34" s="1003"/>
      <c r="BC34" s="1003"/>
      <c r="BD34" s="1003"/>
      <c r="BE34" s="1003"/>
      <c r="BF34" s="1003"/>
      <c r="BG34" s="1003"/>
      <c r="BH34" s="1003"/>
      <c r="BI34" s="1003"/>
      <c r="BJ34" s="1003"/>
      <c r="BK34" s="1003"/>
      <c r="BL34" s="1003"/>
      <c r="BM34" s="1003"/>
      <c r="BN34" s="1003"/>
      <c r="BO34" s="1003"/>
      <c r="BP34" s="1003"/>
      <c r="BQ34" s="1003"/>
      <c r="BR34" s="1003"/>
      <c r="BS34" s="1016" t="s">
        <v>552</v>
      </c>
    </row>
    <row r="35" customFormat="false" ht="14.25" hidden="false" customHeight="true" outlineLevel="0" collapsed="false">
      <c r="B35" s="953" t="s">
        <v>509</v>
      </c>
      <c r="C35" s="1007" t="str">
        <f aca="false">IF(AI40&lt;&gt;0,BS38,BS39)</f>
        <v>Ler e ticar a cláusula circunstancial ao lado para habilitar a emissão deste Termo!</v>
      </c>
      <c r="D35" s="1007"/>
      <c r="E35" s="1007"/>
      <c r="F35" s="1007"/>
      <c r="G35" s="1007"/>
      <c r="H35" s="1007"/>
      <c r="I35" s="1007"/>
      <c r="J35" s="1007"/>
      <c r="K35" s="1007"/>
      <c r="L35" s="1007"/>
      <c r="M35" s="1007"/>
      <c r="N35" s="1007"/>
      <c r="O35" s="1007"/>
      <c r="P35" s="1007"/>
      <c r="Q35" s="1007"/>
      <c r="R35" s="1007"/>
      <c r="S35" s="1007"/>
      <c r="T35" s="1007"/>
      <c r="U35" s="1007"/>
      <c r="V35" s="1007"/>
      <c r="W35" s="1007"/>
      <c r="X35" s="1007"/>
      <c r="Y35" s="1007"/>
      <c r="Z35" s="1007"/>
      <c r="AA35" s="1007"/>
      <c r="AB35" s="1007"/>
      <c r="AC35" s="1007"/>
      <c r="AD35" s="1007"/>
      <c r="AE35" s="1007"/>
      <c r="AF35" s="1007"/>
      <c r="AG35" s="1007"/>
      <c r="AI35" s="1015" t="s">
        <v>611</v>
      </c>
      <c r="AJ35" s="1015"/>
      <c r="AK35" s="1015"/>
      <c r="AL35" s="1015"/>
      <c r="AM35" s="1015"/>
      <c r="AN35" s="1015"/>
      <c r="AO35" s="1015"/>
      <c r="AP35" s="1015"/>
      <c r="AQ35" s="1015"/>
      <c r="AR35" s="1015"/>
      <c r="AS35" s="1015"/>
      <c r="AT35" s="1015"/>
      <c r="AU35" s="1015"/>
      <c r="AV35" s="1015"/>
      <c r="AW35" s="1015"/>
      <c r="AX35" s="1015"/>
      <c r="AY35" s="1015"/>
      <c r="AZ35" s="1015"/>
      <c r="BA35" s="1015"/>
      <c r="BB35" s="1015"/>
      <c r="BC35" s="1015"/>
      <c r="BD35" s="1015"/>
      <c r="BE35" s="1015"/>
      <c r="BF35" s="1015"/>
      <c r="BG35" s="1015"/>
      <c r="BH35" s="1015"/>
      <c r="BI35" s="1015"/>
      <c r="BJ35" s="1015"/>
      <c r="BK35" s="1015"/>
      <c r="BL35" s="1015"/>
      <c r="BM35" s="1015"/>
      <c r="BN35" s="1015"/>
      <c r="BO35" s="1015"/>
      <c r="BP35" s="1015"/>
      <c r="BQ35" s="1015"/>
      <c r="BR35" s="1015"/>
      <c r="BS35" s="1016" t="s">
        <v>612</v>
      </c>
    </row>
    <row r="36" customFormat="false" ht="14.25" hidden="false" customHeight="false" outlineLevel="0" collapsed="false">
      <c r="B36" s="953"/>
      <c r="C36" s="1007"/>
      <c r="D36" s="1007"/>
      <c r="E36" s="1007"/>
      <c r="F36" s="1007"/>
      <c r="G36" s="1007"/>
      <c r="H36" s="1007"/>
      <c r="I36" s="1007"/>
      <c r="J36" s="1007"/>
      <c r="K36" s="1007"/>
      <c r="L36" s="1007"/>
      <c r="M36" s="1007"/>
      <c r="N36" s="1007"/>
      <c r="O36" s="1007"/>
      <c r="P36" s="1007"/>
      <c r="Q36" s="1007"/>
      <c r="R36" s="1007"/>
      <c r="S36" s="1007"/>
      <c r="T36" s="1007"/>
      <c r="U36" s="1007"/>
      <c r="V36" s="1007"/>
      <c r="W36" s="1007"/>
      <c r="X36" s="1007"/>
      <c r="Y36" s="1007"/>
      <c r="Z36" s="1007"/>
      <c r="AA36" s="1007"/>
      <c r="AB36" s="1007"/>
      <c r="AC36" s="1007"/>
      <c r="AD36" s="1007"/>
      <c r="AE36" s="1007"/>
      <c r="AF36" s="1007"/>
      <c r="AG36" s="1007"/>
      <c r="AI36" s="1015"/>
      <c r="AJ36" s="1015"/>
      <c r="AK36" s="1015"/>
      <c r="AL36" s="1015"/>
      <c r="AM36" s="1015"/>
      <c r="AN36" s="1015"/>
      <c r="AO36" s="1015"/>
      <c r="AP36" s="1015"/>
      <c r="AQ36" s="1015"/>
      <c r="AR36" s="1015"/>
      <c r="AS36" s="1015"/>
      <c r="AT36" s="1015"/>
      <c r="AU36" s="1015"/>
      <c r="AV36" s="1015"/>
      <c r="AW36" s="1015"/>
      <c r="AX36" s="1015"/>
      <c r="AY36" s="1015"/>
      <c r="AZ36" s="1015"/>
      <c r="BA36" s="1015"/>
      <c r="BB36" s="1015"/>
      <c r="BC36" s="1015"/>
      <c r="BD36" s="1015"/>
      <c r="BE36" s="1015"/>
      <c r="BF36" s="1015"/>
      <c r="BG36" s="1015"/>
      <c r="BH36" s="1015"/>
      <c r="BI36" s="1015"/>
      <c r="BJ36" s="1015"/>
      <c r="BK36" s="1015"/>
      <c r="BL36" s="1015"/>
      <c r="BM36" s="1015"/>
      <c r="BN36" s="1015"/>
      <c r="BO36" s="1015"/>
      <c r="BP36" s="1015"/>
      <c r="BQ36" s="1015"/>
      <c r="BR36" s="1015"/>
      <c r="BS36" s="1016" t="s">
        <v>613</v>
      </c>
    </row>
    <row r="37" customFormat="false" ht="15" hidden="false" customHeight="true" outlineLevel="0" collapsed="false">
      <c r="B37" s="953" t="s">
        <v>511</v>
      </c>
      <c r="C37" s="1007" t="str">
        <f aca="false">IF(AI42=0,BS40,IF(BB42&lt;&gt;0,BS41,BS42))</f>
        <v>Não foi necessária a emissão, pela Contratada, de “Habite-se”/CVCO para a obra;</v>
      </c>
      <c r="D37" s="1007"/>
      <c r="E37" s="1007"/>
      <c r="F37" s="1007"/>
      <c r="G37" s="1007"/>
      <c r="H37" s="1007"/>
      <c r="I37" s="1007"/>
      <c r="J37" s="1007"/>
      <c r="K37" s="1007"/>
      <c r="L37" s="1007"/>
      <c r="M37" s="1007"/>
      <c r="N37" s="1007"/>
      <c r="O37" s="1007"/>
      <c r="P37" s="1007"/>
      <c r="Q37" s="1007"/>
      <c r="R37" s="1007"/>
      <c r="S37" s="1007"/>
      <c r="T37" s="1007"/>
      <c r="U37" s="1007"/>
      <c r="V37" s="1007"/>
      <c r="W37" s="1007"/>
      <c r="X37" s="1007"/>
      <c r="Y37" s="1007"/>
      <c r="Z37" s="1007"/>
      <c r="AA37" s="1007"/>
      <c r="AB37" s="1007"/>
      <c r="AC37" s="1007"/>
      <c r="AD37" s="1007"/>
      <c r="AE37" s="1007"/>
      <c r="AF37" s="1007"/>
      <c r="AG37" s="1007"/>
      <c r="AI37" s="1008"/>
      <c r="AJ37" s="953" t="s">
        <v>48</v>
      </c>
      <c r="AM37" s="1017" t="str">
        <f aca="false">IF(AI37&lt;&gt;0,"","X")</f>
        <v>X</v>
      </c>
      <c r="AN37" s="953" t="s">
        <v>311</v>
      </c>
      <c r="AQ37" s="1018" t="s">
        <v>559</v>
      </c>
      <c r="AR37" s="1018"/>
      <c r="AS37" s="1018"/>
      <c r="AT37" s="1018"/>
      <c r="AU37" s="1018"/>
      <c r="AV37" s="1018"/>
      <c r="AW37" s="1018"/>
      <c r="AX37" s="1018"/>
      <c r="AY37" s="1018"/>
      <c r="AZ37" s="1018"/>
      <c r="BA37" s="1018"/>
      <c r="BB37" s="1008"/>
      <c r="BC37" s="953" t="s">
        <v>48</v>
      </c>
      <c r="BD37" s="953"/>
      <c r="BE37" s="953"/>
      <c r="BF37" s="1017" t="str">
        <f aca="false">IF(BB37&lt;&gt;0,"","X")</f>
        <v>X</v>
      </c>
      <c r="BG37" s="953" t="s">
        <v>311</v>
      </c>
      <c r="BS37" s="1016" t="s">
        <v>552</v>
      </c>
    </row>
    <row r="38" customFormat="false" ht="15" hidden="false" customHeight="true" outlineLevel="0" collapsed="false">
      <c r="B38" s="953" t="s">
        <v>513</v>
      </c>
      <c r="C38" s="1007" t="str">
        <f aca="false">IF(AI45&lt;&gt;0,BS43,BS44)</f>
        <v>Ler e ticar a cláusula circunstancial ao lado para habilitar a emissão deste Termo!</v>
      </c>
      <c r="D38" s="1007"/>
      <c r="E38" s="1007"/>
      <c r="F38" s="1007"/>
      <c r="G38" s="1007"/>
      <c r="H38" s="1007"/>
      <c r="I38" s="1007"/>
      <c r="J38" s="1007"/>
      <c r="K38" s="1007"/>
      <c r="L38" s="1007"/>
      <c r="M38" s="1007"/>
      <c r="N38" s="1007"/>
      <c r="O38" s="1007"/>
      <c r="P38" s="1007"/>
      <c r="Q38" s="1007"/>
      <c r="R38" s="1007"/>
      <c r="S38" s="1007"/>
      <c r="T38" s="1007"/>
      <c r="U38" s="1007"/>
      <c r="V38" s="1007"/>
      <c r="W38" s="1007"/>
      <c r="X38" s="1007"/>
      <c r="Y38" s="1007"/>
      <c r="Z38" s="1007"/>
      <c r="AA38" s="1007"/>
      <c r="AB38" s="1007"/>
      <c r="AC38" s="1007"/>
      <c r="AD38" s="1007"/>
      <c r="AE38" s="1007"/>
      <c r="AF38" s="1007"/>
      <c r="AG38" s="1007"/>
      <c r="AI38" s="1015" t="s">
        <v>614</v>
      </c>
      <c r="AJ38" s="1015"/>
      <c r="AK38" s="1015"/>
      <c r="AL38" s="1015"/>
      <c r="AM38" s="1015"/>
      <c r="AN38" s="1015"/>
      <c r="AO38" s="1015"/>
      <c r="AP38" s="1015"/>
      <c r="AQ38" s="1015"/>
      <c r="AR38" s="1015"/>
      <c r="AS38" s="1015"/>
      <c r="AT38" s="1015"/>
      <c r="AU38" s="1015"/>
      <c r="AV38" s="1015"/>
      <c r="AW38" s="1015"/>
      <c r="AX38" s="1015"/>
      <c r="AY38" s="1015"/>
      <c r="AZ38" s="1015"/>
      <c r="BA38" s="1015"/>
      <c r="BB38" s="1015"/>
      <c r="BC38" s="1015"/>
      <c r="BD38" s="1015"/>
      <c r="BE38" s="1015"/>
      <c r="BF38" s="1015"/>
      <c r="BG38" s="1015"/>
      <c r="BH38" s="1015"/>
      <c r="BI38" s="1015"/>
      <c r="BJ38" s="1015"/>
      <c r="BK38" s="1015"/>
      <c r="BL38" s="1015"/>
      <c r="BM38" s="1015"/>
      <c r="BN38" s="1015"/>
      <c r="BO38" s="1015"/>
      <c r="BP38" s="1015"/>
      <c r="BQ38" s="1015"/>
      <c r="BR38" s="1015"/>
      <c r="BS38" s="1016" t="s">
        <v>615</v>
      </c>
    </row>
    <row r="39" customFormat="false" ht="14.25" hidden="false" customHeight="false" outlineLevel="0" collapsed="false">
      <c r="B39" s="953"/>
      <c r="C39" s="1007"/>
      <c r="D39" s="1007"/>
      <c r="E39" s="1007"/>
      <c r="F39" s="1007"/>
      <c r="G39" s="1007"/>
      <c r="H39" s="1007"/>
      <c r="I39" s="1007"/>
      <c r="J39" s="1007"/>
      <c r="K39" s="1007"/>
      <c r="L39" s="1007"/>
      <c r="M39" s="1007"/>
      <c r="N39" s="1007"/>
      <c r="O39" s="1007"/>
      <c r="P39" s="1007"/>
      <c r="Q39" s="1007"/>
      <c r="R39" s="1007"/>
      <c r="S39" s="1007"/>
      <c r="T39" s="1007"/>
      <c r="U39" s="1007"/>
      <c r="V39" s="1007"/>
      <c r="W39" s="1007"/>
      <c r="X39" s="1007"/>
      <c r="Y39" s="1007"/>
      <c r="Z39" s="1007"/>
      <c r="AA39" s="1007"/>
      <c r="AB39" s="1007"/>
      <c r="AC39" s="1007"/>
      <c r="AD39" s="1007"/>
      <c r="AE39" s="1007"/>
      <c r="AF39" s="1007"/>
      <c r="AG39" s="1007"/>
      <c r="AI39" s="1015"/>
      <c r="AJ39" s="1015"/>
      <c r="AK39" s="1015"/>
      <c r="AL39" s="1015"/>
      <c r="AM39" s="1015"/>
      <c r="AN39" s="1015"/>
      <c r="AO39" s="1015"/>
      <c r="AP39" s="1015"/>
      <c r="AQ39" s="1015"/>
      <c r="AR39" s="1015"/>
      <c r="AS39" s="1015"/>
      <c r="AT39" s="1015"/>
      <c r="AU39" s="1015"/>
      <c r="AV39" s="1015"/>
      <c r="AW39" s="1015"/>
      <c r="AX39" s="1015"/>
      <c r="AY39" s="1015"/>
      <c r="AZ39" s="1015"/>
      <c r="BA39" s="1015"/>
      <c r="BB39" s="1015"/>
      <c r="BC39" s="1015"/>
      <c r="BD39" s="1015"/>
      <c r="BE39" s="1015"/>
      <c r="BF39" s="1015"/>
      <c r="BG39" s="1015"/>
      <c r="BH39" s="1015"/>
      <c r="BI39" s="1015"/>
      <c r="BJ39" s="1015"/>
      <c r="BK39" s="1015"/>
      <c r="BL39" s="1015"/>
      <c r="BM39" s="1015"/>
      <c r="BN39" s="1015"/>
      <c r="BO39" s="1015"/>
      <c r="BP39" s="1015"/>
      <c r="BQ39" s="1015"/>
      <c r="BR39" s="1015"/>
      <c r="BS39" s="1016" t="s">
        <v>552</v>
      </c>
    </row>
    <row r="40" customFormat="false" ht="14.25" hidden="false" customHeight="false" outlineLevel="0" collapsed="false">
      <c r="C40" s="1007"/>
      <c r="D40" s="1007"/>
      <c r="E40" s="1007"/>
      <c r="F40" s="1007"/>
      <c r="G40" s="1007"/>
      <c r="H40" s="1007"/>
      <c r="I40" s="1007"/>
      <c r="J40" s="1007"/>
      <c r="K40" s="1007"/>
      <c r="L40" s="1007"/>
      <c r="M40" s="1007"/>
      <c r="N40" s="1007"/>
      <c r="O40" s="1007"/>
      <c r="P40" s="1007"/>
      <c r="Q40" s="1007"/>
      <c r="R40" s="1007"/>
      <c r="S40" s="1007"/>
      <c r="T40" s="1007"/>
      <c r="U40" s="1007"/>
      <c r="V40" s="1007"/>
      <c r="W40" s="1007"/>
      <c r="X40" s="1007"/>
      <c r="Y40" s="1007"/>
      <c r="Z40" s="1007"/>
      <c r="AA40" s="1007"/>
      <c r="AB40" s="1007"/>
      <c r="AC40" s="1007"/>
      <c r="AD40" s="1007"/>
      <c r="AE40" s="1007"/>
      <c r="AF40" s="1007"/>
      <c r="AG40" s="1007"/>
      <c r="AI40" s="1008"/>
      <c r="AJ40" s="953" t="s">
        <v>48</v>
      </c>
      <c r="AM40" s="1017" t="str">
        <f aca="false">IF(AI40&lt;&gt;0,"","X")</f>
        <v>X</v>
      </c>
      <c r="AN40" s="953" t="s">
        <v>311</v>
      </c>
      <c r="AO40" s="392"/>
      <c r="AP40" s="393"/>
      <c r="AQ40" s="393"/>
      <c r="AR40" s="393"/>
      <c r="AS40" s="393"/>
      <c r="AT40" s="393"/>
      <c r="AU40" s="393"/>
      <c r="AV40" s="393"/>
      <c r="AW40" s="393"/>
      <c r="AX40" s="393"/>
      <c r="AY40" s="393"/>
      <c r="AZ40" s="393"/>
      <c r="BA40" s="393"/>
      <c r="BB40" s="393"/>
      <c r="BC40" s="393"/>
      <c r="BD40" s="393"/>
      <c r="BE40" s="393"/>
      <c r="BF40" s="393"/>
      <c r="BG40" s="393"/>
      <c r="BH40" s="393"/>
      <c r="BI40" s="393"/>
      <c r="BJ40" s="393"/>
      <c r="BK40" s="393"/>
      <c r="BL40" s="393"/>
      <c r="BM40" s="393"/>
      <c r="BN40" s="393"/>
      <c r="BO40" s="393"/>
      <c r="BP40" s="393"/>
      <c r="BQ40" s="393"/>
      <c r="BR40" s="393"/>
      <c r="BS40" s="1016" t="s">
        <v>616</v>
      </c>
    </row>
    <row r="41" customFormat="false" ht="15" hidden="false" customHeight="true" outlineLevel="0" collapsed="false">
      <c r="AI41" s="1028" t="s">
        <v>617</v>
      </c>
      <c r="AJ41" s="1028"/>
      <c r="AK41" s="1028"/>
      <c r="AL41" s="1028"/>
      <c r="AM41" s="1028"/>
      <c r="AN41" s="1028"/>
      <c r="AO41" s="1028"/>
      <c r="AP41" s="1028"/>
      <c r="AQ41" s="1028"/>
      <c r="AR41" s="1028"/>
      <c r="AS41" s="1028"/>
      <c r="AT41" s="1028"/>
      <c r="AU41" s="1028"/>
      <c r="AV41" s="1028"/>
      <c r="AW41" s="1028"/>
      <c r="AX41" s="1028"/>
      <c r="AY41" s="1028"/>
      <c r="AZ41" s="1028"/>
      <c r="BA41" s="1028"/>
      <c r="BB41" s="1028"/>
      <c r="BC41" s="1028"/>
      <c r="BD41" s="1028"/>
      <c r="BE41" s="1028"/>
      <c r="BF41" s="1028"/>
      <c r="BG41" s="1028"/>
      <c r="BH41" s="1028"/>
      <c r="BI41" s="1028"/>
      <c r="BJ41" s="1028"/>
      <c r="BK41" s="1028"/>
      <c r="BL41" s="1028"/>
      <c r="BM41" s="1028"/>
      <c r="BN41" s="1028"/>
      <c r="BO41" s="1028"/>
      <c r="BP41" s="1028"/>
      <c r="BQ41" s="1028"/>
      <c r="BR41" s="1028"/>
      <c r="BS41" s="1016" t="s">
        <v>618</v>
      </c>
    </row>
    <row r="42" customFormat="false" ht="14.25" hidden="false" customHeight="true" outlineLevel="0" collapsed="false">
      <c r="B42" s="1020" t="s">
        <v>564</v>
      </c>
      <c r="C42" s="1020"/>
      <c r="D42" s="1020"/>
      <c r="E42" s="1020"/>
      <c r="F42" s="1020"/>
      <c r="G42" s="1020"/>
      <c r="H42" s="1020"/>
      <c r="I42" s="1020"/>
      <c r="J42" s="1020"/>
      <c r="K42" s="1020"/>
      <c r="L42" s="1020"/>
      <c r="M42" s="1020"/>
      <c r="N42" s="1020"/>
      <c r="O42" s="1020"/>
      <c r="P42" s="1020"/>
      <c r="Q42" s="1020"/>
      <c r="R42" s="1020"/>
      <c r="S42" s="1020"/>
      <c r="T42" s="1020"/>
      <c r="U42" s="1020"/>
      <c r="V42" s="1020"/>
      <c r="W42" s="1020"/>
      <c r="X42" s="1020"/>
      <c r="Y42" s="1020"/>
      <c r="Z42" s="1020"/>
      <c r="AA42" s="1020"/>
      <c r="AB42" s="1020"/>
      <c r="AC42" s="1020"/>
      <c r="AD42" s="1020"/>
      <c r="AE42" s="1020"/>
      <c r="AF42" s="1020"/>
      <c r="AG42" s="1020"/>
      <c r="AI42" s="1008"/>
      <c r="AJ42" s="953" t="s">
        <v>48</v>
      </c>
      <c r="AM42" s="1017" t="str">
        <f aca="false">IF(AI42&lt;&gt;0,"","X")</f>
        <v>X</v>
      </c>
      <c r="AN42" s="953" t="s">
        <v>311</v>
      </c>
      <c r="AO42" s="392"/>
      <c r="AP42" s="392"/>
      <c r="AQ42" s="1018" t="s">
        <v>619</v>
      </c>
      <c r="AR42" s="1018"/>
      <c r="AS42" s="1018"/>
      <c r="AT42" s="1018"/>
      <c r="AU42" s="1018"/>
      <c r="AV42" s="1018"/>
      <c r="AW42" s="1018"/>
      <c r="AX42" s="1018"/>
      <c r="AY42" s="1018"/>
      <c r="AZ42" s="1018"/>
      <c r="BA42" s="1018"/>
      <c r="BB42" s="1008"/>
      <c r="BC42" s="953" t="s">
        <v>48</v>
      </c>
      <c r="BD42" s="953"/>
      <c r="BE42" s="953"/>
      <c r="BF42" s="1017" t="str">
        <f aca="false">IF(BB42&lt;&gt;0,"","X")</f>
        <v>X</v>
      </c>
      <c r="BG42" s="953" t="s">
        <v>311</v>
      </c>
      <c r="BH42" s="392"/>
      <c r="BI42" s="392"/>
      <c r="BJ42" s="392"/>
      <c r="BK42" s="392"/>
      <c r="BL42" s="392"/>
      <c r="BM42" s="392"/>
      <c r="BN42" s="392"/>
      <c r="BO42" s="392"/>
      <c r="BP42" s="392"/>
      <c r="BQ42" s="392"/>
      <c r="BR42" s="392"/>
      <c r="BS42" s="1016" t="s">
        <v>552</v>
      </c>
    </row>
    <row r="43" customFormat="false" ht="15" hidden="false" customHeight="true" outlineLevel="0" collapsed="false">
      <c r="B43" s="1020"/>
      <c r="C43" s="1020"/>
      <c r="D43" s="1020"/>
      <c r="E43" s="1020"/>
      <c r="F43" s="1020"/>
      <c r="G43" s="1020"/>
      <c r="H43" s="1020"/>
      <c r="I43" s="1020"/>
      <c r="J43" s="1020"/>
      <c r="K43" s="1020"/>
      <c r="L43" s="1020"/>
      <c r="M43" s="1020"/>
      <c r="N43" s="1020"/>
      <c r="O43" s="1020"/>
      <c r="P43" s="1020"/>
      <c r="Q43" s="1020"/>
      <c r="R43" s="1020"/>
      <c r="S43" s="1020"/>
      <c r="T43" s="1020"/>
      <c r="U43" s="1020"/>
      <c r="V43" s="1020"/>
      <c r="W43" s="1020"/>
      <c r="X43" s="1020"/>
      <c r="Y43" s="1020"/>
      <c r="Z43" s="1020"/>
      <c r="AA43" s="1020"/>
      <c r="AB43" s="1020"/>
      <c r="AC43" s="1020"/>
      <c r="AD43" s="1020"/>
      <c r="AE43" s="1020"/>
      <c r="AF43" s="1020"/>
      <c r="AG43" s="1020"/>
      <c r="AI43" s="1015" t="s">
        <v>620</v>
      </c>
      <c r="AJ43" s="1015"/>
      <c r="AK43" s="1015"/>
      <c r="AL43" s="1015"/>
      <c r="AM43" s="1015"/>
      <c r="AN43" s="1015"/>
      <c r="AO43" s="1015"/>
      <c r="AP43" s="1015"/>
      <c r="AQ43" s="1015"/>
      <c r="AR43" s="1015"/>
      <c r="AS43" s="1015"/>
      <c r="AT43" s="1015"/>
      <c r="AU43" s="1015"/>
      <c r="AV43" s="1015"/>
      <c r="AW43" s="1015"/>
      <c r="AX43" s="1015"/>
      <c r="AY43" s="1015"/>
      <c r="AZ43" s="1015"/>
      <c r="BA43" s="1015"/>
      <c r="BB43" s="1015"/>
      <c r="BC43" s="1015"/>
      <c r="BD43" s="1015"/>
      <c r="BE43" s="1015"/>
      <c r="BF43" s="1015"/>
      <c r="BG43" s="1015"/>
      <c r="BH43" s="1015"/>
      <c r="BI43" s="1015"/>
      <c r="BJ43" s="1015"/>
      <c r="BK43" s="1015"/>
      <c r="BL43" s="1015"/>
      <c r="BM43" s="1015"/>
      <c r="BN43" s="1015"/>
      <c r="BO43" s="1015"/>
      <c r="BP43" s="1015"/>
      <c r="BQ43" s="1015"/>
      <c r="BR43" s="1015"/>
      <c r="BS43" s="1016" t="s">
        <v>621</v>
      </c>
    </row>
    <row r="44" customFormat="false" ht="14.25" hidden="false" customHeight="false" outlineLevel="0" collapsed="false">
      <c r="B44" s="1020"/>
      <c r="C44" s="1020"/>
      <c r="D44" s="1020"/>
      <c r="E44" s="1020"/>
      <c r="F44" s="1020"/>
      <c r="G44" s="1020"/>
      <c r="H44" s="1020"/>
      <c r="I44" s="1020"/>
      <c r="J44" s="1020"/>
      <c r="K44" s="1020"/>
      <c r="L44" s="1020"/>
      <c r="M44" s="1020"/>
      <c r="N44" s="1020"/>
      <c r="O44" s="1020"/>
      <c r="P44" s="1020"/>
      <c r="Q44" s="1020"/>
      <c r="R44" s="1020"/>
      <c r="S44" s="1020"/>
      <c r="T44" s="1020"/>
      <c r="U44" s="1020"/>
      <c r="V44" s="1020"/>
      <c r="W44" s="1020"/>
      <c r="X44" s="1020"/>
      <c r="Y44" s="1020"/>
      <c r="Z44" s="1020"/>
      <c r="AA44" s="1020"/>
      <c r="AB44" s="1020"/>
      <c r="AC44" s="1020"/>
      <c r="AD44" s="1020"/>
      <c r="AE44" s="1020"/>
      <c r="AF44" s="1020"/>
      <c r="AG44" s="1020"/>
      <c r="AI44" s="1015"/>
      <c r="AJ44" s="1015"/>
      <c r="AK44" s="1015"/>
      <c r="AL44" s="1015"/>
      <c r="AM44" s="1015"/>
      <c r="AN44" s="1015"/>
      <c r="AO44" s="1015"/>
      <c r="AP44" s="1015"/>
      <c r="AQ44" s="1015"/>
      <c r="AR44" s="1015"/>
      <c r="AS44" s="1015"/>
      <c r="AT44" s="1015"/>
      <c r="AU44" s="1015"/>
      <c r="AV44" s="1015"/>
      <c r="AW44" s="1015"/>
      <c r="AX44" s="1015"/>
      <c r="AY44" s="1015"/>
      <c r="AZ44" s="1015"/>
      <c r="BA44" s="1015"/>
      <c r="BB44" s="1015"/>
      <c r="BC44" s="1015"/>
      <c r="BD44" s="1015"/>
      <c r="BE44" s="1015"/>
      <c r="BF44" s="1015"/>
      <c r="BG44" s="1015"/>
      <c r="BH44" s="1015"/>
      <c r="BI44" s="1015"/>
      <c r="BJ44" s="1015"/>
      <c r="BK44" s="1015"/>
      <c r="BL44" s="1015"/>
      <c r="BM44" s="1015"/>
      <c r="BN44" s="1015"/>
      <c r="BO44" s="1015"/>
      <c r="BP44" s="1015"/>
      <c r="BQ44" s="1015"/>
      <c r="BR44" s="1015"/>
      <c r="BS44" s="1016" t="s">
        <v>552</v>
      </c>
    </row>
    <row r="45" customFormat="false" ht="14.25" hidden="false" customHeight="false" outlineLevel="0" collapsed="false">
      <c r="B45" s="0" t="s">
        <v>408</v>
      </c>
      <c r="AI45" s="1008"/>
      <c r="AJ45" s="953" t="s">
        <v>48</v>
      </c>
      <c r="AM45" s="1017" t="str">
        <f aca="false">IF(AI45&lt;&gt;0,"","X")</f>
        <v>X</v>
      </c>
      <c r="AN45" s="953" t="s">
        <v>311</v>
      </c>
      <c r="AO45" s="393"/>
      <c r="AP45" s="393"/>
      <c r="AQ45" s="393"/>
      <c r="AR45" s="393"/>
      <c r="AS45" s="393"/>
      <c r="AT45" s="393"/>
      <c r="AU45" s="393"/>
      <c r="AV45" s="393"/>
      <c r="AW45" s="393"/>
      <c r="AX45" s="393"/>
      <c r="AY45" s="393"/>
      <c r="AZ45" s="393"/>
      <c r="BA45" s="393"/>
      <c r="BB45" s="393"/>
      <c r="BC45" s="393"/>
      <c r="BD45" s="393"/>
      <c r="BE45" s="393"/>
      <c r="BF45" s="393"/>
      <c r="BG45" s="393"/>
      <c r="BH45" s="393"/>
      <c r="BI45" s="393"/>
      <c r="BJ45" s="393"/>
      <c r="BK45" s="393"/>
      <c r="BL45" s="393"/>
      <c r="BM45" s="393"/>
      <c r="BN45" s="393"/>
      <c r="BO45" s="393"/>
      <c r="BP45" s="393"/>
      <c r="BQ45" s="393"/>
      <c r="BR45" s="393"/>
    </row>
    <row r="46" customFormat="false" ht="14.25" hidden="false" customHeight="false" outlineLevel="0" collapsed="false">
      <c r="B46" s="0" t="s">
        <v>565</v>
      </c>
      <c r="F46" s="956" t="n">
        <f aca="false">AS47</f>
        <v>0</v>
      </c>
      <c r="G46" s="956"/>
      <c r="H46" s="956"/>
      <c r="I46" s="956"/>
      <c r="J46" s="956"/>
      <c r="K46" s="956"/>
      <c r="L46" s="956"/>
      <c r="M46" s="956"/>
      <c r="N46" s="956"/>
      <c r="O46" s="956"/>
      <c r="P46" s="956"/>
      <c r="Q46" s="956"/>
      <c r="R46" s="956"/>
      <c r="S46" s="956"/>
      <c r="T46" s="956"/>
      <c r="U46" s="956"/>
      <c r="V46" s="956"/>
      <c r="W46" s="956"/>
      <c r="X46" s="956"/>
      <c r="Y46" s="956"/>
      <c r="Z46" s="956"/>
      <c r="AA46" s="956"/>
      <c r="AB46" s="956"/>
      <c r="AC46" s="956"/>
      <c r="AD46" s="956"/>
      <c r="AE46" s="956"/>
      <c r="AF46" s="956"/>
      <c r="AG46" s="956"/>
    </row>
    <row r="47" customFormat="false" ht="14.25" hidden="false" customHeight="false" outlineLevel="0" collapsed="false">
      <c r="B47" s="0" t="s">
        <v>408</v>
      </c>
      <c r="AI47" s="1006" t="s">
        <v>566</v>
      </c>
      <c r="AS47" s="1021"/>
      <c r="AT47" s="1021"/>
      <c r="AU47" s="1021"/>
      <c r="AV47" s="1021"/>
      <c r="AW47" s="1021"/>
    </row>
    <row r="48" customFormat="false" ht="14.25" hidden="false" customHeight="false" outlineLevel="0" collapsed="false">
      <c r="B48" s="0" t="s">
        <v>408</v>
      </c>
    </row>
    <row r="49" customFormat="false" ht="14.25" hidden="false" customHeight="false" outlineLevel="0" collapsed="false">
      <c r="B49" s="0" t="s">
        <v>622</v>
      </c>
    </row>
    <row r="50" customFormat="false" ht="14.25" hidden="false" customHeight="false" outlineLevel="0" collapsed="false">
      <c r="B50" s="0" t="s">
        <v>568</v>
      </c>
    </row>
    <row r="51" customFormat="false" ht="14.25" hidden="false" customHeight="false" outlineLevel="0" collapsed="false">
      <c r="C51" s="393"/>
      <c r="D51" s="393"/>
      <c r="E51" s="393"/>
      <c r="F51" s="393"/>
      <c r="G51" s="393"/>
      <c r="H51" s="393"/>
      <c r="I51" s="393"/>
      <c r="J51" s="393"/>
      <c r="K51" s="393"/>
      <c r="L51" s="393"/>
      <c r="M51" s="393"/>
      <c r="N51" s="393"/>
      <c r="O51" s="393"/>
      <c r="P51" s="393"/>
      <c r="Q51" s="393"/>
      <c r="R51" s="393"/>
      <c r="S51" s="393"/>
      <c r="T51" s="393"/>
      <c r="U51" s="393"/>
      <c r="V51" s="393"/>
      <c r="W51" s="393"/>
      <c r="X51" s="393"/>
      <c r="Y51" s="393"/>
      <c r="Z51" s="393"/>
      <c r="AA51" s="393"/>
      <c r="AB51" s="393"/>
      <c r="AC51" s="393"/>
      <c r="AD51" s="393"/>
      <c r="AE51" s="393"/>
      <c r="AF51" s="393"/>
      <c r="AG51" s="393"/>
    </row>
    <row r="52" customFormat="false" ht="14.25" hidden="false" customHeight="false" outlineLevel="0" collapsed="false">
      <c r="C52" s="393"/>
      <c r="D52" s="393"/>
      <c r="E52" s="393"/>
      <c r="F52" s="393"/>
      <c r="G52" s="393"/>
      <c r="H52" s="393"/>
      <c r="I52" s="393"/>
      <c r="J52" s="393"/>
      <c r="K52" s="393"/>
      <c r="L52" s="393"/>
      <c r="M52" s="393"/>
      <c r="N52" s="393"/>
      <c r="O52" s="393"/>
      <c r="P52" s="393"/>
      <c r="Q52" s="393"/>
      <c r="R52" s="393"/>
      <c r="S52" s="393"/>
      <c r="T52" s="393"/>
      <c r="U52" s="393"/>
      <c r="V52" s="393"/>
      <c r="W52" s="393"/>
      <c r="X52" s="393"/>
      <c r="Y52" s="393"/>
      <c r="Z52" s="393"/>
      <c r="AA52" s="393"/>
      <c r="AB52" s="393"/>
      <c r="AC52" s="393"/>
      <c r="AD52" s="393"/>
      <c r="AE52" s="393"/>
      <c r="AF52" s="393"/>
      <c r="AG52" s="393"/>
    </row>
    <row r="53" customFormat="false" ht="14.25" hidden="false" customHeight="false" outlineLevel="0" collapsed="false">
      <c r="B53" s="0" t="s">
        <v>622</v>
      </c>
      <c r="O53" s="1029"/>
      <c r="P53" s="1029"/>
      <c r="Q53" s="1029"/>
      <c r="R53" s="1029"/>
      <c r="S53" s="1029"/>
      <c r="T53" s="1029"/>
      <c r="U53" s="1029"/>
      <c r="V53" s="1029"/>
      <c r="W53" s="1029"/>
      <c r="X53" s="1029"/>
      <c r="Y53" s="1029"/>
      <c r="Z53" s="1029"/>
      <c r="AA53" s="1029"/>
      <c r="AB53" s="1029"/>
      <c r="AC53" s="1029"/>
      <c r="AD53" s="1029"/>
      <c r="AE53" s="1029"/>
      <c r="AF53" s="1029"/>
      <c r="AG53" s="1029"/>
    </row>
    <row r="54" customFormat="false" ht="14.25" hidden="false" customHeight="false" outlineLevel="0" collapsed="false">
      <c r="B54" s="0" t="s">
        <v>568</v>
      </c>
    </row>
    <row r="56" customFormat="false" ht="14.25" hidden="false" customHeight="false" outlineLevel="0" collapsed="false">
      <c r="B56" s="0" t="s">
        <v>569</v>
      </c>
    </row>
    <row r="57" customFormat="false" ht="14.25" hidden="false" customHeight="false" outlineLevel="0" collapsed="false">
      <c r="B57" s="0" t="s">
        <v>570</v>
      </c>
    </row>
    <row r="58" customFormat="false" ht="14.25" hidden="false" customHeight="false" outlineLevel="0" collapsed="false">
      <c r="B58" s="0" t="s">
        <v>568</v>
      </c>
    </row>
  </sheetData>
  <sheetProtection sheet="true" password="fe9a" objects="true" scenarios="true"/>
  <mergeCells count="36">
    <mergeCell ref="B1:BR1"/>
    <mergeCell ref="B2:BR2"/>
    <mergeCell ref="C3:BR3"/>
    <mergeCell ref="C4:BR4"/>
    <mergeCell ref="C5:BR5"/>
    <mergeCell ref="C6:BR6"/>
    <mergeCell ref="C7:BR7"/>
    <mergeCell ref="B9:AG9"/>
    <mergeCell ref="BA9:BR25"/>
    <mergeCell ref="B12:AG13"/>
    <mergeCell ref="B15:AG16"/>
    <mergeCell ref="G17:J17"/>
    <mergeCell ref="R17:AG17"/>
    <mergeCell ref="I20:N20"/>
    <mergeCell ref="I21:N21"/>
    <mergeCell ref="O21:R21"/>
    <mergeCell ref="I22:N22"/>
    <mergeCell ref="O22:R22"/>
    <mergeCell ref="I23:N23"/>
    <mergeCell ref="B25:AG27"/>
    <mergeCell ref="AY25:AZ25"/>
    <mergeCell ref="C28:AG31"/>
    <mergeCell ref="AI28:BR31"/>
    <mergeCell ref="C32:AG32"/>
    <mergeCell ref="C33:AG34"/>
    <mergeCell ref="AI33:BR33"/>
    <mergeCell ref="C35:AG36"/>
    <mergeCell ref="AI35:BR36"/>
    <mergeCell ref="C37:AG37"/>
    <mergeCell ref="C38:AG40"/>
    <mergeCell ref="AI38:BR39"/>
    <mergeCell ref="AI41:BR41"/>
    <mergeCell ref="B42:AG44"/>
    <mergeCell ref="AI43:BR44"/>
    <mergeCell ref="F46:AG46"/>
    <mergeCell ref="AS47:AW47"/>
  </mergeCells>
  <conditionalFormatting sqref="BA9:BR25">
    <cfRule type="expression" priority="2" aboveAverage="0" equalAverage="0" bottom="0" percent="0" rank="0" text="" dxfId="321">
      <formula>$AY$25&gt;90</formula>
    </cfRule>
  </conditionalFormatting>
  <conditionalFormatting sqref="AI25:AZ25">
    <cfRule type="expression" priority="3" aboveAverage="0" equalAverage="0" bottom="0" percent="0" rank="0" text="" dxfId="322">
      <formula>$AS$47=""</formula>
    </cfRule>
  </conditionalFormatting>
  <conditionalFormatting sqref="B38:AG39">
    <cfRule type="expression" priority="4" aboveAverage="0" equalAverage="0" bottom="0" percent="0" rank="0" text="" dxfId="323">
      <formula>$AI$45=0</formula>
    </cfRule>
  </conditionalFormatting>
  <conditionalFormatting sqref="AQ42:BG42">
    <cfRule type="expression" priority="5" aboveAverage="0" equalAverage="0" bottom="0" percent="0" rank="0" text="" dxfId="324">
      <formula>$AI$42=0</formula>
    </cfRule>
  </conditionalFormatting>
  <conditionalFormatting sqref="B33:AG34">
    <cfRule type="expression" priority="6" aboveAverage="0" equalAverage="0" bottom="0" percent="0" rank="0" text="" dxfId="325">
      <formula>AND($AI$37&lt;&gt;0,$BB$37=0)</formula>
    </cfRule>
  </conditionalFormatting>
  <conditionalFormatting sqref="AQ37:BG37">
    <cfRule type="expression" priority="7" aboveAverage="0" equalAverage="0" bottom="0" percent="0" rank="0" text="" dxfId="326">
      <formula>$AI$37=0</formula>
    </cfRule>
  </conditionalFormatting>
  <conditionalFormatting sqref="B32:AG32">
    <cfRule type="expression" priority="8" aboveAverage="0" equalAverage="0" bottom="0" percent="0" rank="0" text="" dxfId="327">
      <formula>$AI$34=0</formula>
    </cfRule>
  </conditionalFormatting>
  <conditionalFormatting sqref="B37:AG37">
    <cfRule type="expression" priority="9" aboveAverage="0" equalAverage="0" bottom="0" percent="0" rank="0" text="" dxfId="328">
      <formula>AND($AI$42&lt;&gt;0,$BB$42=0)</formula>
    </cfRule>
  </conditionalFormatting>
  <conditionalFormatting sqref="B28:AG31">
    <cfRule type="expression" priority="10" aboveAverage="0" equalAverage="0" bottom="0" percent="0" rank="0" text="" dxfId="329">
      <formula>$AI$32=0</formula>
    </cfRule>
  </conditionalFormatting>
  <conditionalFormatting sqref="B35:AG36">
    <cfRule type="expression" priority="11" aboveAverage="0" equalAverage="0" bottom="0" percent="0" rank="0" text="" dxfId="330">
      <formula>$AI$40=0</formula>
    </cfRule>
  </conditionalFormatting>
  <printOptions headings="false" gridLines="false" gridLinesSet="true" horizontalCentered="false" verticalCentered="false"/>
  <pageMargins left="0.7875" right="0.7875" top="0.788194444444444" bottom="0.7875" header="0.315277777777778" footer="0.315277777777778"/>
  <pageSetup paperSize="9" scale="100" fitToWidth="1" fitToHeight="1" pageOrder="downThenOver" orientation="portrait" blackAndWhite="false" draft="false" cellComments="none" horizontalDpi="300" verticalDpi="300" copies="1"/>
  <headerFooter differentFirst="false" differentOddEven="false">
    <oddHeader>&amp;C&amp;16Prefeitura Municipal de Castro</oddHeader>
    <oddFooter>&amp;C&amp;9Praça Pedro Kaled, 22 – Centro – Castro/PR – 84165-540 – tel. (42) 2122-5000 – fax (42) 2122-5005
CNPJ: 77.001.311/0001-08  –  Site: www.castro.pr.gov.br</oddFooter>
  </headerFooter>
</worksheet>
</file>

<file path=docProps/app.xml><?xml version="1.0" encoding="utf-8"?>
<Properties xmlns="http://schemas.openxmlformats.org/officeDocument/2006/extended-properties" xmlns:vt="http://schemas.openxmlformats.org/officeDocument/2006/docPropsVTypes">
  <Template/>
  <TotalTime>201</TotalTime>
  <Application>LibreOffice/24.2.2.2$Windows_X86_64 LibreOffice_project/d56cc158d8a96260b836f100ef4b4ef25d6f1a01</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2011-01-31T13:47:48Z</dcterms:created>
  <dc:creator>Adenilson</dc:creator>
  <dc:description/>
  <dc:language>pt-BR</dc:language>
  <cp:lastModifiedBy/>
  <cp:lastPrinted>2020-10-19T19:14:04Z</cp:lastPrinted>
  <dcterms:modified xsi:type="dcterms:W3CDTF">2024-05-03T13:39:15Z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